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tudk.sharepoint.com/sites/42576-group15_A2A/Delte dokumenter/Main/NORDEA_Data/2_stage/data_cleaned_7_4_25/"/>
    </mc:Choice>
  </mc:AlternateContent>
  <xr:revisionPtr revIDLastSave="241" documentId="11_3FFCEFE88E7D12AA674D1BAACE7F121D90D6F074" xr6:coauthVersionLast="47" xr6:coauthVersionMax="47" xr10:uidLastSave="{2AC679A0-5FEA-401D-B186-CC0F609DB2B9}"/>
  <bookViews>
    <workbookView xWindow="-110" yWindow="-110" windowWidth="19420" windowHeight="11020" xr2:uid="{00000000-000D-0000-FFFF-FFFF00000000}"/>
  </bookViews>
  <sheets>
    <sheet name="Gas_Oil_Data" sheetId="1" r:id="rId1"/>
    <sheet name="Technology_HR" sheetId="4" r:id="rId2"/>
    <sheet name="FuelList_Final_EF" sheetId="3" r:id="rId3"/>
    <sheet name="FuelList_IntermediateStep" sheetId="2" r:id="rId4"/>
  </sheets>
  <definedNames>
    <definedName name="_xlnm._FilterDatabase" localSheetId="2" hidden="1">FuelList_Final_EF!$A$1:$D$65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B10" i="4" l="1"/>
  <c r="B5" i="4"/>
  <c r="A2" i="4" l="1" a="1"/>
  <c r="A2" i="4" s="1"/>
  <c r="B63" i="3"/>
  <c r="B55" i="3"/>
  <c r="B52" i="3"/>
  <c r="B46" i="3"/>
  <c r="B42" i="3"/>
  <c r="B40" i="3"/>
  <c r="B36" i="3"/>
  <c r="B23" i="3"/>
  <c r="B5" i="3"/>
  <c r="B34" i="3"/>
  <c r="B32" i="3"/>
  <c r="B30" i="3"/>
  <c r="B29" i="3"/>
  <c r="B28" i="3"/>
  <c r="B24" i="3"/>
  <c r="B21" i="3"/>
  <c r="B19" i="3"/>
  <c r="B18" i="3"/>
  <c r="B14" i="3"/>
  <c r="B12" i="3"/>
  <c r="B11" i="3"/>
  <c r="B51" i="3"/>
  <c r="B62" i="3"/>
  <c r="B57" i="3"/>
  <c r="B53" i="3"/>
  <c r="B22" i="3"/>
  <c r="B17" i="3"/>
  <c r="B9" i="3"/>
  <c r="B8" i="3"/>
  <c r="B4" i="3"/>
  <c r="B3" i="3"/>
  <c r="S13617" i="1" l="1"/>
  <c r="S13904" i="1"/>
  <c r="S13448" i="1"/>
  <c r="S13028" i="1"/>
  <c r="S12588" i="1"/>
  <c r="S12175" i="1"/>
  <c r="S11712" i="1"/>
  <c r="S11288" i="1"/>
  <c r="S10848" i="1"/>
  <c r="S10384" i="1"/>
  <c r="S9936" i="1"/>
  <c r="S9512" i="1"/>
  <c r="S9048" i="1"/>
  <c r="S8680" i="1"/>
  <c r="S8288" i="1"/>
  <c r="S7816" i="1"/>
  <c r="S7392" i="1"/>
  <c r="S6944" i="1"/>
  <c r="S6496" i="1"/>
  <c r="S6072" i="1"/>
  <c r="S5640" i="1"/>
  <c r="S5184" i="1"/>
  <c r="S4736" i="1"/>
  <c r="S4304" i="1"/>
  <c r="S14119" i="1"/>
  <c r="S13925" i="1"/>
  <c r="S13680" i="1"/>
  <c r="S13434" i="1"/>
  <c r="S13194" i="1"/>
  <c r="S12946" i="1"/>
  <c r="S12754" i="1"/>
  <c r="S12666" i="1"/>
  <c r="S14097" i="1"/>
  <c r="S13674" i="1"/>
  <c r="S13267" i="1"/>
  <c r="S12796" i="1"/>
  <c r="S12364" i="1"/>
  <c r="S11952" i="1"/>
  <c r="S11536" i="1"/>
  <c r="S11080" i="1"/>
  <c r="S10640" i="1"/>
  <c r="S10200" i="1"/>
  <c r="S9760" i="1"/>
  <c r="S9344" i="1"/>
  <c r="S8152" i="1"/>
  <c r="S7720" i="1"/>
  <c r="S7264" i="1"/>
  <c r="S6824" i="1"/>
  <c r="S6360" i="1"/>
  <c r="S5912" i="1"/>
  <c r="S5448" i="1"/>
  <c r="S4984" i="1"/>
  <c r="S4536" i="1"/>
  <c r="S4080" i="1"/>
  <c r="S13726" i="1"/>
  <c r="S13454" i="1"/>
  <c r="S13234" i="1"/>
  <c r="S12978" i="1"/>
  <c r="S12714" i="1"/>
  <c r="S13832" i="1"/>
  <c r="S13356" i="1"/>
  <c r="S12884" i="1"/>
  <c r="S12308" i="1"/>
  <c r="S11784" i="1"/>
  <c r="S11320" i="1"/>
  <c r="S10872" i="1"/>
  <c r="S10376" i="1"/>
  <c r="S9920" i="1"/>
  <c r="S9368" i="1"/>
  <c r="S8928" i="1"/>
  <c r="S8560" i="1"/>
  <c r="S8128" i="1"/>
  <c r="S7672" i="1"/>
  <c r="S7216" i="1"/>
  <c r="S6736" i="1"/>
  <c r="S6296" i="1"/>
  <c r="S5824" i="1"/>
  <c r="S5368" i="1"/>
  <c r="S4936" i="1"/>
  <c r="S4504" i="1"/>
  <c r="S4032" i="1"/>
  <c r="S13980" i="1"/>
  <c r="S13750" i="1"/>
  <c r="S13476" i="1"/>
  <c r="S13210" i="1"/>
  <c r="S12938" i="1"/>
  <c r="S13974" i="1"/>
  <c r="S13542" i="1"/>
  <c r="S13100" i="1"/>
  <c r="S12668" i="1"/>
  <c r="S12255" i="1"/>
  <c r="S11808" i="1"/>
  <c r="S11352" i="1"/>
  <c r="S10880" i="1"/>
  <c r="S10456" i="1"/>
  <c r="S10016" i="1"/>
  <c r="S9552" i="1"/>
  <c r="S9168" i="1"/>
  <c r="S8808" i="1"/>
  <c r="S8424" i="1"/>
  <c r="S7992" i="1"/>
  <c r="S7520" i="1"/>
  <c r="S7072" i="1"/>
  <c r="S6640" i="1"/>
  <c r="S6168" i="1"/>
  <c r="S5704" i="1"/>
  <c r="S5288" i="1"/>
  <c r="S4832" i="1"/>
  <c r="S4384" i="1"/>
  <c r="S3744" i="1"/>
  <c r="S13988" i="1"/>
  <c r="S13734" i="1"/>
  <c r="S13500" i="1"/>
  <c r="S13273" i="1"/>
  <c r="S13026" i="1"/>
  <c r="S12786" i="1"/>
  <c r="S13872" i="1"/>
  <c r="S13440" i="1"/>
  <c r="S13020" i="1"/>
  <c r="S12596" i="1"/>
  <c r="S12167" i="1"/>
  <c r="S11720" i="1"/>
  <c r="S11296" i="1"/>
  <c r="S10840" i="1"/>
  <c r="S10392" i="1"/>
  <c r="S9944" i="1"/>
  <c r="S9536" i="1"/>
  <c r="S9144" i="1"/>
  <c r="S8768" i="1"/>
  <c r="S8408" i="1"/>
  <c r="S7968" i="1"/>
  <c r="S7528" i="1"/>
  <c r="S7104" i="1"/>
  <c r="S6656" i="1"/>
  <c r="S6208" i="1"/>
  <c r="S5784" i="1"/>
  <c r="S5360" i="1"/>
  <c r="S4904" i="1"/>
  <c r="S4464" i="1"/>
  <c r="S3992" i="1"/>
  <c r="S14055" i="1"/>
  <c r="S13936" i="1"/>
  <c r="S13802" i="1"/>
  <c r="S13684" i="1"/>
  <c r="S13552" i="1"/>
  <c r="S13317" i="1"/>
  <c r="S13206" i="1"/>
  <c r="S13134" i="1"/>
  <c r="S13070" i="1"/>
  <c r="S13006" i="1"/>
  <c r="S12942" i="1"/>
  <c r="S12878" i="1"/>
  <c r="S12814" i="1"/>
  <c r="S12750" i="1"/>
  <c r="S12686" i="1"/>
  <c r="S12622" i="1"/>
  <c r="S12558" i="1"/>
  <c r="S12494" i="1"/>
  <c r="S12430" i="1"/>
  <c r="S13911" i="1"/>
  <c r="S13478" i="1"/>
  <c r="S13060" i="1"/>
  <c r="S12612" i="1"/>
  <c r="S12191" i="1"/>
  <c r="S11752" i="1"/>
  <c r="S11280" i="1"/>
  <c r="S10824" i="1"/>
  <c r="S10408" i="1"/>
  <c r="S9952" i="1"/>
  <c r="S9504" i="1"/>
  <c r="S9112" i="1"/>
  <c r="S8752" i="1"/>
  <c r="S8376" i="1"/>
  <c r="S7920" i="1"/>
  <c r="S7464" i="1"/>
  <c r="S7016" i="1"/>
  <c r="S6560" i="1"/>
  <c r="S6112" i="1"/>
  <c r="S5656" i="1"/>
  <c r="S5224" i="1"/>
  <c r="S4784" i="1"/>
  <c r="S4320" i="1"/>
  <c r="S14162" i="1"/>
  <c r="S14047" i="1"/>
  <c r="S13913" i="1"/>
  <c r="S13786" i="1"/>
  <c r="S13660" i="1"/>
  <c r="S13536" i="1"/>
  <c r="S13430" i="1"/>
  <c r="S13309" i="1"/>
  <c r="S14153" i="1"/>
  <c r="S14090" i="1"/>
  <c r="S14030" i="1"/>
  <c r="S13967" i="1"/>
  <c r="S13905" i="1"/>
  <c r="S13841" i="1"/>
  <c r="S13777" i="1"/>
  <c r="S13713" i="1"/>
  <c r="S13651" i="1"/>
  <c r="S13590" i="1"/>
  <c r="S13527" i="1"/>
  <c r="S14121" i="1"/>
  <c r="S13682" i="1"/>
  <c r="S13259" i="1"/>
  <c r="S12820" i="1"/>
  <c r="S12396" i="1"/>
  <c r="S11960" i="1"/>
  <c r="S11528" i="1"/>
  <c r="S11088" i="1"/>
  <c r="S10648" i="1"/>
  <c r="S10192" i="1"/>
  <c r="S9752" i="1"/>
  <c r="S9304" i="1"/>
  <c r="S8856" i="1"/>
  <c r="S8280" i="1"/>
  <c r="S7840" i="1"/>
  <c r="S7400" i="1"/>
  <c r="S6952" i="1"/>
  <c r="S6528" i="1"/>
  <c r="S6088" i="1"/>
  <c r="S5624" i="1"/>
  <c r="S5152" i="1"/>
  <c r="S4696" i="1"/>
  <c r="S4256" i="1"/>
  <c r="S3960" i="1"/>
  <c r="S3896" i="1"/>
  <c r="S3832" i="1"/>
  <c r="S3768" i="1"/>
  <c r="S3656" i="1"/>
  <c r="S3592" i="1"/>
  <c r="S3528" i="1"/>
  <c r="S3464" i="1"/>
  <c r="S3400" i="1"/>
  <c r="S3336" i="1"/>
  <c r="S3272" i="1"/>
  <c r="S3208" i="1"/>
  <c r="S3144" i="1"/>
  <c r="S3080" i="1"/>
  <c r="S3016" i="1"/>
  <c r="S2952" i="1"/>
  <c r="S2888" i="1"/>
  <c r="S2824" i="1"/>
  <c r="S2760" i="1"/>
  <c r="S2696" i="1"/>
  <c r="S2632" i="1"/>
  <c r="S2568" i="1"/>
  <c r="S2504" i="1"/>
  <c r="S2440" i="1"/>
  <c r="S2376" i="1"/>
  <c r="S2312" i="1"/>
  <c r="S2248" i="1"/>
  <c r="S2184" i="1"/>
  <c r="S2120" i="1"/>
  <c r="S2056" i="1"/>
  <c r="S1992" i="1"/>
  <c r="S1928" i="1"/>
  <c r="S1864" i="1"/>
  <c r="S1800" i="1"/>
  <c r="S1736" i="1"/>
  <c r="S1672" i="1"/>
  <c r="S1608" i="1"/>
  <c r="S1544" i="1"/>
  <c r="S1480" i="1"/>
  <c r="S1416" i="1"/>
  <c r="S1352" i="1"/>
  <c r="S1288" i="1"/>
  <c r="S1224" i="1"/>
  <c r="S1160" i="1"/>
  <c r="S1096" i="1"/>
  <c r="S1032" i="1"/>
  <c r="S968" i="1"/>
  <c r="S904" i="1"/>
  <c r="S840" i="1"/>
  <c r="S776" i="1"/>
  <c r="S712" i="1"/>
  <c r="S648" i="1"/>
  <c r="S584" i="1"/>
  <c r="S520" i="1"/>
  <c r="S456" i="1"/>
  <c r="S392" i="1"/>
  <c r="S328" i="1"/>
  <c r="S264" i="1"/>
  <c r="S200" i="1"/>
  <c r="S136" i="1"/>
  <c r="S72" i="1"/>
  <c r="S8" i="1"/>
  <c r="S14104" i="1"/>
  <c r="S14044" i="1"/>
  <c r="S13981" i="1"/>
  <c r="S13918" i="1"/>
  <c r="S13855" i="1"/>
  <c r="S13791" i="1"/>
  <c r="S13727" i="1"/>
  <c r="S13665" i="1"/>
  <c r="S13604" i="1"/>
  <c r="S13541" i="1"/>
  <c r="S13477" i="1"/>
  <c r="S13427" i="1"/>
  <c r="S13363" i="1"/>
  <c r="S13306" i="1"/>
  <c r="S13243" i="1"/>
  <c r="S13179" i="1"/>
  <c r="S13115" i="1"/>
  <c r="S13051" i="1"/>
  <c r="S12987" i="1"/>
  <c r="S12923" i="1"/>
  <c r="S12859" i="1"/>
  <c r="S12795" i="1"/>
  <c r="S12731" i="1"/>
  <c r="S12667" i="1"/>
  <c r="S12603" i="1"/>
  <c r="S12539" i="1"/>
  <c r="S12475" i="1"/>
  <c r="S12411" i="1"/>
  <c r="S12347" i="1"/>
  <c r="S12283" i="1"/>
  <c r="S12222" i="1"/>
  <c r="S12158" i="1"/>
  <c r="S12094" i="1"/>
  <c r="S12030" i="1"/>
  <c r="S11967" i="1"/>
  <c r="S11903" i="1"/>
  <c r="S11839" i="1"/>
  <c r="S11775" i="1"/>
  <c r="S11711" i="1"/>
  <c r="S11647" i="1"/>
  <c r="S11583" i="1"/>
  <c r="S11519" i="1"/>
  <c r="S11455" i="1"/>
  <c r="S11391" i="1"/>
  <c r="S11327" i="1"/>
  <c r="S11263" i="1"/>
  <c r="S11199" i="1"/>
  <c r="S11135" i="1"/>
  <c r="S11071" i="1"/>
  <c r="S11007" i="1"/>
  <c r="S10943" i="1"/>
  <c r="S10879" i="1"/>
  <c r="S10815" i="1"/>
  <c r="S10751" i="1"/>
  <c r="S10687" i="1"/>
  <c r="S10623" i="1"/>
  <c r="S10559" i="1"/>
  <c r="S10495" i="1"/>
  <c r="S10431" i="1"/>
  <c r="S10367" i="1"/>
  <c r="S10303" i="1"/>
  <c r="S10239" i="1"/>
  <c r="S10175" i="1"/>
  <c r="S10111" i="1"/>
  <c r="S10047" i="1"/>
  <c r="S9983" i="1"/>
  <c r="S9919" i="1"/>
  <c r="S9855" i="1"/>
  <c r="S9791" i="1"/>
  <c r="S9727" i="1"/>
  <c r="S9663" i="1"/>
  <c r="S9599" i="1"/>
  <c r="S9535" i="1"/>
  <c r="S9471" i="1"/>
  <c r="S9407" i="1"/>
  <c r="S9343" i="1"/>
  <c r="S9279" i="1"/>
  <c r="S9215" i="1"/>
  <c r="S9151" i="1"/>
  <c r="S9087" i="1"/>
  <c r="S9023" i="1"/>
  <c r="S8959" i="1"/>
  <c r="S8895" i="1"/>
  <c r="S8831" i="1"/>
  <c r="S8767" i="1"/>
  <c r="S8703" i="1"/>
  <c r="S8639" i="1"/>
  <c r="S8575" i="1"/>
  <c r="S8511" i="1"/>
  <c r="S8447" i="1"/>
  <c r="S8383" i="1"/>
  <c r="S8319" i="1"/>
  <c r="S8255" i="1"/>
  <c r="S8191" i="1"/>
  <c r="S8127" i="1"/>
  <c r="S8063" i="1"/>
  <c r="S7999" i="1"/>
  <c r="S7935" i="1"/>
  <c r="S7871" i="1"/>
  <c r="S7807" i="1"/>
  <c r="S7743" i="1"/>
  <c r="S7679" i="1"/>
  <c r="S7615" i="1"/>
  <c r="S7551" i="1"/>
  <c r="S7487" i="1"/>
  <c r="S7423" i="1"/>
  <c r="S7359" i="1"/>
  <c r="S7295" i="1"/>
  <c r="S7231" i="1"/>
  <c r="S7167" i="1"/>
  <c r="S7103" i="1"/>
  <c r="S7039" i="1"/>
  <c r="S6975" i="1"/>
  <c r="S6911" i="1"/>
  <c r="S6847" i="1"/>
  <c r="S6783" i="1"/>
  <c r="S6719" i="1"/>
  <c r="S6655" i="1"/>
  <c r="S6591" i="1"/>
  <c r="S6527" i="1"/>
  <c r="S6463" i="1"/>
  <c r="S6399" i="1"/>
  <c r="S6335" i="1"/>
  <c r="S6271" i="1"/>
  <c r="S6207" i="1"/>
  <c r="S6143" i="1"/>
  <c r="S6079" i="1"/>
  <c r="S6015" i="1"/>
  <c r="S5951" i="1"/>
  <c r="S5887" i="1"/>
  <c r="S5823" i="1"/>
  <c r="S5759" i="1"/>
  <c r="S5695" i="1"/>
  <c r="S5631" i="1"/>
  <c r="S5567" i="1"/>
  <c r="S5503" i="1"/>
  <c r="S5439" i="1"/>
  <c r="S5375" i="1"/>
  <c r="S5311" i="1"/>
  <c r="S5247" i="1"/>
  <c r="S5183" i="1"/>
  <c r="S5119" i="1"/>
  <c r="S5055" i="1"/>
  <c r="S4991" i="1"/>
  <c r="S4927" i="1"/>
  <c r="S4863" i="1"/>
  <c r="S4799" i="1"/>
  <c r="S4735" i="1"/>
  <c r="S4671" i="1"/>
  <c r="S4607" i="1"/>
  <c r="S4543" i="1"/>
  <c r="S4479" i="1"/>
  <c r="S4415" i="1"/>
  <c r="S4351" i="1"/>
  <c r="S4287" i="1"/>
  <c r="S4223" i="1"/>
  <c r="S4159" i="1"/>
  <c r="S4095" i="1"/>
  <c r="S4031" i="1"/>
  <c r="S3967" i="1"/>
  <c r="S3903" i="1"/>
  <c r="S3839" i="1"/>
  <c r="S3775" i="1"/>
  <c r="S3711" i="1"/>
  <c r="S3647" i="1"/>
  <c r="S3583" i="1"/>
  <c r="S3519" i="1"/>
  <c r="S3455" i="1"/>
  <c r="S3391" i="1"/>
  <c r="S3327" i="1"/>
  <c r="S3263" i="1"/>
  <c r="S3199" i="1"/>
  <c r="S3135" i="1"/>
  <c r="S3071" i="1"/>
  <c r="S3007" i="1"/>
  <c r="S2943" i="1"/>
  <c r="S2879" i="1"/>
  <c r="S2815" i="1"/>
  <c r="S2751" i="1"/>
  <c r="S2687" i="1"/>
  <c r="S2623" i="1"/>
  <c r="S2559" i="1"/>
  <c r="S2495" i="1"/>
  <c r="S2431" i="1"/>
  <c r="S2367" i="1"/>
  <c r="S2303" i="1"/>
  <c r="S2239" i="1"/>
  <c r="S2175" i="1"/>
  <c r="S2111" i="1"/>
  <c r="S2047" i="1"/>
  <c r="S1983" i="1"/>
  <c r="S1919" i="1"/>
  <c r="S1855" i="1"/>
  <c r="S1791" i="1"/>
  <c r="S1727" i="1"/>
  <c r="S1663" i="1"/>
  <c r="S1599" i="1"/>
  <c r="S1535" i="1"/>
  <c r="S1471" i="1"/>
  <c r="S1407" i="1"/>
  <c r="S1343" i="1"/>
  <c r="S1279" i="1"/>
  <c r="S1215" i="1"/>
  <c r="S1151" i="1"/>
  <c r="S1087" i="1"/>
  <c r="S1023" i="1"/>
  <c r="S959" i="1"/>
  <c r="S895" i="1"/>
  <c r="S831" i="1"/>
  <c r="S767" i="1"/>
  <c r="S703" i="1"/>
  <c r="S639" i="1"/>
  <c r="S575" i="1"/>
  <c r="S511" i="1"/>
  <c r="S447" i="1"/>
  <c r="S383" i="1"/>
  <c r="S319" i="1"/>
  <c r="S255" i="1"/>
  <c r="S191" i="1"/>
  <c r="S127" i="1"/>
  <c r="S63" i="1"/>
  <c r="S12610" i="1"/>
  <c r="S12338" i="1"/>
  <c r="S12085" i="1"/>
  <c r="S11997" i="1"/>
  <c r="S11934" i="1"/>
  <c r="S11870" i="1"/>
  <c r="S11806" i="1"/>
  <c r="S11742" i="1"/>
  <c r="S11678" i="1"/>
  <c r="S11614" i="1"/>
  <c r="S11550" i="1"/>
  <c r="S11486" i="1"/>
  <c r="S11422" i="1"/>
  <c r="S11358" i="1"/>
  <c r="S11294" i="1"/>
  <c r="S11230" i="1"/>
  <c r="S11166" i="1"/>
  <c r="S11102" i="1"/>
  <c r="S11038" i="1"/>
  <c r="S10974" i="1"/>
  <c r="S10910" i="1"/>
  <c r="S10846" i="1"/>
  <c r="S10782" i="1"/>
  <c r="S10718" i="1"/>
  <c r="S10654" i="1"/>
  <c r="S10590" i="1"/>
  <c r="S10526" i="1"/>
  <c r="S10462" i="1"/>
  <c r="S10398" i="1"/>
  <c r="S10334" i="1"/>
  <c r="S10270" i="1"/>
  <c r="S10206" i="1"/>
  <c r="S10142" i="1"/>
  <c r="S10078" i="1"/>
  <c r="S10014" i="1"/>
  <c r="S9950" i="1"/>
  <c r="S9886" i="1"/>
  <c r="S9822" i="1"/>
  <c r="S9758" i="1"/>
  <c r="S9694" i="1"/>
  <c r="S9630" i="1"/>
  <c r="S9566" i="1"/>
  <c r="S9502" i="1"/>
  <c r="S9438" i="1"/>
  <c r="S9374" i="1"/>
  <c r="S9310" i="1"/>
  <c r="S9246" i="1"/>
  <c r="S9182" i="1"/>
  <c r="S9118" i="1"/>
  <c r="S9054" i="1"/>
  <c r="S8990" i="1"/>
  <c r="S8926" i="1"/>
  <c r="S8862" i="1"/>
  <c r="S8798" i="1"/>
  <c r="S8734" i="1"/>
  <c r="S8670" i="1"/>
  <c r="S8606" i="1"/>
  <c r="S8542" i="1"/>
  <c r="S8478" i="1"/>
  <c r="S8414" i="1"/>
  <c r="S8350" i="1"/>
  <c r="S8286" i="1"/>
  <c r="S8222" i="1"/>
  <c r="S8158" i="1"/>
  <c r="S8094" i="1"/>
  <c r="S8030" i="1"/>
  <c r="S7966" i="1"/>
  <c r="S7902" i="1"/>
  <c r="S7838" i="1"/>
  <c r="S7774" i="1"/>
  <c r="S7710" i="1"/>
  <c r="S7646" i="1"/>
  <c r="S7582" i="1"/>
  <c r="S7518" i="1"/>
  <c r="S7454" i="1"/>
  <c r="S7390" i="1"/>
  <c r="S7326" i="1"/>
  <c r="S7262" i="1"/>
  <c r="S7198" i="1"/>
  <c r="S7134" i="1"/>
  <c r="S7070" i="1"/>
  <c r="S7006" i="1"/>
  <c r="S6942" i="1"/>
  <c r="S6878" i="1"/>
  <c r="S6814" i="1"/>
  <c r="S6750" i="1"/>
  <c r="S6686" i="1"/>
  <c r="S6622" i="1"/>
  <c r="S6558" i="1"/>
  <c r="S6494" i="1"/>
  <c r="S6430" i="1"/>
  <c r="S6366" i="1"/>
  <c r="S6302" i="1"/>
  <c r="S6238" i="1"/>
  <c r="S6174" i="1"/>
  <c r="S6110" i="1"/>
  <c r="S6046" i="1"/>
  <c r="S5982" i="1"/>
  <c r="S5918" i="1"/>
  <c r="S5854" i="1"/>
  <c r="S5790" i="1"/>
  <c r="S5726" i="1"/>
  <c r="S5662" i="1"/>
  <c r="S5598" i="1"/>
  <c r="S5534" i="1"/>
  <c r="S5470" i="1"/>
  <c r="S5406" i="1"/>
  <c r="S5342" i="1"/>
  <c r="S5278" i="1"/>
  <c r="S5214" i="1"/>
  <c r="S5150" i="1"/>
  <c r="S5086" i="1"/>
  <c r="S5022" i="1"/>
  <c r="S4958" i="1"/>
  <c r="S4894" i="1"/>
  <c r="S4830" i="1"/>
  <c r="S4766" i="1"/>
  <c r="S4702" i="1"/>
  <c r="S4638" i="1"/>
  <c r="S4574" i="1"/>
  <c r="S4510" i="1"/>
  <c r="S4446" i="1"/>
  <c r="S4382" i="1"/>
  <c r="S4318" i="1"/>
  <c r="S4254" i="1"/>
  <c r="S4190" i="1"/>
  <c r="S4126" i="1"/>
  <c r="S4062" i="1"/>
  <c r="S3998" i="1"/>
  <c r="S3934" i="1"/>
  <c r="S3870" i="1"/>
  <c r="S3806" i="1"/>
  <c r="S3742" i="1"/>
  <c r="S3678" i="1"/>
  <c r="S3614" i="1"/>
  <c r="S3550" i="1"/>
  <c r="S3486" i="1"/>
  <c r="S3422" i="1"/>
  <c r="S14135" i="1"/>
  <c r="S13848" i="1"/>
  <c r="S13396" i="1"/>
  <c r="S12964" i="1"/>
  <c r="S12532" i="1"/>
  <c r="S12111" i="1"/>
  <c r="S11656" i="1"/>
  <c r="S11232" i="1"/>
  <c r="S10776" i="1"/>
  <c r="S10328" i="1"/>
  <c r="S9880" i="1"/>
  <c r="S9472" i="1"/>
  <c r="S9000" i="1"/>
  <c r="S8632" i="1"/>
  <c r="S8232" i="1"/>
  <c r="S7768" i="1"/>
  <c r="S7336" i="1"/>
  <c r="S6888" i="1"/>
  <c r="S6440" i="1"/>
  <c r="S6016" i="1"/>
  <c r="S5576" i="1"/>
  <c r="S5128" i="1"/>
  <c r="S4680" i="1"/>
  <c r="S4240" i="1"/>
  <c r="S14095" i="1"/>
  <c r="S13902" i="1"/>
  <c r="S13648" i="1"/>
  <c r="S13402" i="1"/>
  <c r="S13162" i="1"/>
  <c r="S12914" i="1"/>
  <c r="S12746" i="1"/>
  <c r="S12658" i="1"/>
  <c r="S14045" i="1"/>
  <c r="S13627" i="1"/>
  <c r="S13228" i="1"/>
  <c r="S12740" i="1"/>
  <c r="S12316" i="1"/>
  <c r="S11896" i="1"/>
  <c r="S11480" i="1"/>
  <c r="S11024" i="1"/>
  <c r="S10584" i="1"/>
  <c r="S10144" i="1"/>
  <c r="S9704" i="1"/>
  <c r="S9248" i="1"/>
  <c r="S8096" i="1"/>
  <c r="S7656" i="1"/>
  <c r="S7208" i="1"/>
  <c r="S6768" i="1"/>
  <c r="S6312" i="1"/>
  <c r="S5856" i="1"/>
  <c r="S5392" i="1"/>
  <c r="S4920" i="1"/>
  <c r="S4480" i="1"/>
  <c r="S4008" i="1"/>
  <c r="S13694" i="1"/>
  <c r="S13202" i="1"/>
  <c r="S12954" i="1"/>
  <c r="S13409" i="1"/>
  <c r="S13768" i="1"/>
  <c r="S13307" i="1"/>
  <c r="S12828" i="1"/>
  <c r="S12239" i="1"/>
  <c r="S11728" i="1"/>
  <c r="S11264" i="1"/>
  <c r="S10816" i="1"/>
  <c r="S10320" i="1"/>
  <c r="S9864" i="1"/>
  <c r="S9288" i="1"/>
  <c r="S8880" i="1"/>
  <c r="S8520" i="1"/>
  <c r="S8072" i="1"/>
  <c r="S7600" i="1"/>
  <c r="S7160" i="1"/>
  <c r="S6672" i="1"/>
  <c r="S6240" i="1"/>
  <c r="S5768" i="1"/>
  <c r="S5320" i="1"/>
  <c r="S4880" i="1"/>
  <c r="S4448" i="1"/>
  <c r="S3736" i="1"/>
  <c r="S13956" i="1"/>
  <c r="S13718" i="1"/>
  <c r="S13446" i="1"/>
  <c r="S13178" i="1"/>
  <c r="S12906" i="1"/>
  <c r="S13919" i="1"/>
  <c r="S13486" i="1"/>
  <c r="S13052" i="1"/>
  <c r="S12620" i="1"/>
  <c r="S12199" i="1"/>
  <c r="S11744" i="1"/>
  <c r="S11272" i="1"/>
  <c r="S10832" i="1"/>
  <c r="S10400" i="1"/>
  <c r="S9960" i="1"/>
  <c r="S9496" i="1"/>
  <c r="S9128" i="1"/>
  <c r="S8760" i="1"/>
  <c r="S8368" i="1"/>
  <c r="S7928" i="1"/>
  <c r="S7472" i="1"/>
  <c r="S7024" i="1"/>
  <c r="S6576" i="1"/>
  <c r="S6104" i="1"/>
  <c r="S5664" i="1"/>
  <c r="S5232" i="1"/>
  <c r="S4768" i="1"/>
  <c r="S4328" i="1"/>
  <c r="S14158" i="1"/>
  <c r="S13964" i="1"/>
  <c r="S13702" i="1"/>
  <c r="S13468" i="1"/>
  <c r="S13242" i="1"/>
  <c r="S12994" i="1"/>
  <c r="S12738" i="1"/>
  <c r="S13816" i="1"/>
  <c r="S13404" i="1"/>
  <c r="S12972" i="1"/>
  <c r="S12540" i="1"/>
  <c r="S12119" i="1"/>
  <c r="S11664" i="1"/>
  <c r="S11240" i="1"/>
  <c r="S10792" i="1"/>
  <c r="S10344" i="1"/>
  <c r="S9888" i="1"/>
  <c r="S9480" i="1"/>
  <c r="S9096" i="1"/>
  <c r="S8720" i="1"/>
  <c r="S8352" i="1"/>
  <c r="S7912" i="1"/>
  <c r="S7480" i="1"/>
  <c r="S7048" i="1"/>
  <c r="S6600" i="1"/>
  <c r="S6152" i="1"/>
  <c r="S5728" i="1"/>
  <c r="S5296" i="1"/>
  <c r="S4848" i="1"/>
  <c r="S4400" i="1"/>
  <c r="S3752" i="1"/>
  <c r="S14039" i="1"/>
  <c r="S13921" i="1"/>
  <c r="S13794" i="1"/>
  <c r="S13668" i="1"/>
  <c r="S13544" i="1"/>
  <c r="S13422" i="1"/>
  <c r="S13301" i="1"/>
  <c r="S13198" i="1"/>
  <c r="S13126" i="1"/>
  <c r="S13062" i="1"/>
  <c r="S12998" i="1"/>
  <c r="S12934" i="1"/>
  <c r="S12870" i="1"/>
  <c r="S12806" i="1"/>
  <c r="S12742" i="1"/>
  <c r="S12678" i="1"/>
  <c r="S12614" i="1"/>
  <c r="S12550" i="1"/>
  <c r="S12486" i="1"/>
  <c r="S12422" i="1"/>
  <c r="S13856" i="1"/>
  <c r="S12996" i="1"/>
  <c r="S12564" i="1"/>
  <c r="S12135" i="1"/>
  <c r="S11696" i="1"/>
  <c r="S11224" i="1"/>
  <c r="S10768" i="1"/>
  <c r="S10336" i="1"/>
  <c r="S9904" i="1"/>
  <c r="S9448" i="1"/>
  <c r="S9080" i="1"/>
  <c r="S8704" i="1"/>
  <c r="S8312" i="1"/>
  <c r="S7872" i="1"/>
  <c r="S7408" i="1"/>
  <c r="S6968" i="1"/>
  <c r="S6504" i="1"/>
  <c r="S6056" i="1"/>
  <c r="S5600" i="1"/>
  <c r="S5168" i="1"/>
  <c r="S4728" i="1"/>
  <c r="S4264" i="1"/>
  <c r="S14146" i="1"/>
  <c r="S14031" i="1"/>
  <c r="S13898" i="1"/>
  <c r="S13770" i="1"/>
  <c r="S13644" i="1"/>
  <c r="S13520" i="1"/>
  <c r="S13414" i="1"/>
  <c r="S13293" i="1"/>
  <c r="S14145" i="1"/>
  <c r="S14086" i="1"/>
  <c r="S14022" i="1"/>
  <c r="S13959" i="1"/>
  <c r="S13897" i="1"/>
  <c r="S13833" i="1"/>
  <c r="S13769" i="1"/>
  <c r="S13705" i="1"/>
  <c r="S13643" i="1"/>
  <c r="S13582" i="1"/>
  <c r="S13519" i="1"/>
  <c r="S14061" i="1"/>
  <c r="S13619" i="1"/>
  <c r="S13204" i="1"/>
  <c r="S12764" i="1"/>
  <c r="S12340" i="1"/>
  <c r="S11904" i="1"/>
  <c r="S11472" i="1"/>
  <c r="S11032" i="1"/>
  <c r="S10592" i="1"/>
  <c r="S10136" i="1"/>
  <c r="S9696" i="1"/>
  <c r="S9264" i="1"/>
  <c r="S8784" i="1"/>
  <c r="S8216" i="1"/>
  <c r="S7792" i="1"/>
  <c r="S7344" i="1"/>
  <c r="S6896" i="1"/>
  <c r="S6472" i="1"/>
  <c r="S6024" i="1"/>
  <c r="S5552" i="1"/>
  <c r="S5088" i="1"/>
  <c r="S4648" i="1"/>
  <c r="S4192" i="1"/>
  <c r="S3952" i="1"/>
  <c r="S3888" i="1"/>
  <c r="S3824" i="1"/>
  <c r="S3760" i="1"/>
  <c r="S3648" i="1"/>
  <c r="S3584" i="1"/>
  <c r="S3520" i="1"/>
  <c r="S3456" i="1"/>
  <c r="S3392" i="1"/>
  <c r="S3328" i="1"/>
  <c r="S3264" i="1"/>
  <c r="S3200" i="1"/>
  <c r="S3136" i="1"/>
  <c r="S3072" i="1"/>
  <c r="S3008" i="1"/>
  <c r="S2944" i="1"/>
  <c r="S2880" i="1"/>
  <c r="S2816" i="1"/>
  <c r="S2752" i="1"/>
  <c r="S2688" i="1"/>
  <c r="S2624" i="1"/>
  <c r="S2560" i="1"/>
  <c r="S2496" i="1"/>
  <c r="S2432" i="1"/>
  <c r="S2368" i="1"/>
  <c r="S2304" i="1"/>
  <c r="S2240" i="1"/>
  <c r="S2176" i="1"/>
  <c r="S2112" i="1"/>
  <c r="S2048" i="1"/>
  <c r="S1984" i="1"/>
  <c r="S1920" i="1"/>
  <c r="S1856" i="1"/>
  <c r="S1792" i="1"/>
  <c r="S1728" i="1"/>
  <c r="S1664" i="1"/>
  <c r="S1600" i="1"/>
  <c r="S1536" i="1"/>
  <c r="S1472" i="1"/>
  <c r="S1408" i="1"/>
  <c r="S1344" i="1"/>
  <c r="S1280" i="1"/>
  <c r="S1216" i="1"/>
  <c r="S1152" i="1"/>
  <c r="S1088" i="1"/>
  <c r="S1024" i="1"/>
  <c r="S960" i="1"/>
  <c r="S896" i="1"/>
  <c r="S832" i="1"/>
  <c r="S768" i="1"/>
  <c r="S704" i="1"/>
  <c r="S640" i="1"/>
  <c r="S576" i="1"/>
  <c r="S512" i="1"/>
  <c r="S448" i="1"/>
  <c r="S384" i="1"/>
  <c r="S320" i="1"/>
  <c r="S256" i="1"/>
  <c r="S192" i="1"/>
  <c r="S128" i="1"/>
  <c r="S64" i="1"/>
  <c r="S14159" i="1"/>
  <c r="S14096" i="1"/>
  <c r="S14036" i="1"/>
  <c r="S13973" i="1"/>
  <c r="S13910" i="1"/>
  <c r="S13847" i="1"/>
  <c r="S13783" i="1"/>
  <c r="S13719" i="1"/>
  <c r="S13657" i="1"/>
  <c r="S13596" i="1"/>
  <c r="S13533" i="1"/>
  <c r="S13469" i="1"/>
  <c r="S13419" i="1"/>
  <c r="S13355" i="1"/>
  <c r="S13298" i="1"/>
  <c r="S13235" i="1"/>
  <c r="S13171" i="1"/>
  <c r="S13107" i="1"/>
  <c r="S13043" i="1"/>
  <c r="S12979" i="1"/>
  <c r="S12915" i="1"/>
  <c r="S12851" i="1"/>
  <c r="S12787" i="1"/>
  <c r="S12723" i="1"/>
  <c r="S12659" i="1"/>
  <c r="S12595" i="1"/>
  <c r="S12531" i="1"/>
  <c r="S12467" i="1"/>
  <c r="S12403" i="1"/>
  <c r="S12339" i="1"/>
  <c r="S12275" i="1"/>
  <c r="S12214" i="1"/>
  <c r="S12150" i="1"/>
  <c r="S12086" i="1"/>
  <c r="S12022" i="1"/>
  <c r="S11959" i="1"/>
  <c r="S11895" i="1"/>
  <c r="S11831" i="1"/>
  <c r="S11767" i="1"/>
  <c r="S11703" i="1"/>
  <c r="S11639" i="1"/>
  <c r="S11575" i="1"/>
  <c r="S11511" i="1"/>
  <c r="S11447" i="1"/>
  <c r="S11383" i="1"/>
  <c r="S11319" i="1"/>
  <c r="S11255" i="1"/>
  <c r="S11191" i="1"/>
  <c r="S11127" i="1"/>
  <c r="S11063" i="1"/>
  <c r="S10999" i="1"/>
  <c r="S10935" i="1"/>
  <c r="S10871" i="1"/>
  <c r="S10807" i="1"/>
  <c r="S10743" i="1"/>
  <c r="S10679" i="1"/>
  <c r="S10615" i="1"/>
  <c r="S10551" i="1"/>
  <c r="S10487" i="1"/>
  <c r="S10423" i="1"/>
  <c r="S10359" i="1"/>
  <c r="S10295" i="1"/>
  <c r="S10231" i="1"/>
  <c r="S10167" i="1"/>
  <c r="S10103" i="1"/>
  <c r="S10039" i="1"/>
  <c r="S9975" i="1"/>
  <c r="S9911" i="1"/>
  <c r="S9847" i="1"/>
  <c r="S9783" i="1"/>
  <c r="S9719" i="1"/>
  <c r="S9655" i="1"/>
  <c r="S9591" i="1"/>
  <c r="S9527" i="1"/>
  <c r="S9463" i="1"/>
  <c r="S9399" i="1"/>
  <c r="S9335" i="1"/>
  <c r="S9271" i="1"/>
  <c r="S9207" i="1"/>
  <c r="S9143" i="1"/>
  <c r="S9079" i="1"/>
  <c r="S9015" i="1"/>
  <c r="S8951" i="1"/>
  <c r="S8887" i="1"/>
  <c r="S8823" i="1"/>
  <c r="S8759" i="1"/>
  <c r="S8695" i="1"/>
  <c r="S8631" i="1"/>
  <c r="S8567" i="1"/>
  <c r="S8503" i="1"/>
  <c r="S8439" i="1"/>
  <c r="S8375" i="1"/>
  <c r="S8311" i="1"/>
  <c r="S8247" i="1"/>
  <c r="S8183" i="1"/>
  <c r="S8119" i="1"/>
  <c r="S8055" i="1"/>
  <c r="S7991" i="1"/>
  <c r="S7927" i="1"/>
  <c r="S7863" i="1"/>
  <c r="S7799" i="1"/>
  <c r="S7735" i="1"/>
  <c r="S7671" i="1"/>
  <c r="S7607" i="1"/>
  <c r="S7543" i="1"/>
  <c r="S7479" i="1"/>
  <c r="S7415" i="1"/>
  <c r="S7351" i="1"/>
  <c r="S7287" i="1"/>
  <c r="S7223" i="1"/>
  <c r="S7159" i="1"/>
  <c r="S7095" i="1"/>
  <c r="S7031" i="1"/>
  <c r="S6967" i="1"/>
  <c r="S6903" i="1"/>
  <c r="S6839" i="1"/>
  <c r="S6775" i="1"/>
  <c r="S6711" i="1"/>
  <c r="S6647" i="1"/>
  <c r="S6583" i="1"/>
  <c r="S6519" i="1"/>
  <c r="S6455" i="1"/>
  <c r="S6391" i="1"/>
  <c r="S6327" i="1"/>
  <c r="S6263" i="1"/>
  <c r="S6199" i="1"/>
  <c r="S6135" i="1"/>
  <c r="S6071" i="1"/>
  <c r="S6007" i="1"/>
  <c r="S5943" i="1"/>
  <c r="S5879" i="1"/>
  <c r="S5815" i="1"/>
  <c r="S5751" i="1"/>
  <c r="S5687" i="1"/>
  <c r="S5623" i="1"/>
  <c r="S5559" i="1"/>
  <c r="S5495" i="1"/>
  <c r="S5431" i="1"/>
  <c r="S5367" i="1"/>
  <c r="S5303" i="1"/>
  <c r="S5239" i="1"/>
  <c r="S5175" i="1"/>
  <c r="S5111" i="1"/>
  <c r="S5047" i="1"/>
  <c r="S4983" i="1"/>
  <c r="S4919" i="1"/>
  <c r="S4855" i="1"/>
  <c r="S4791" i="1"/>
  <c r="S4727" i="1"/>
  <c r="S4663" i="1"/>
  <c r="S4599" i="1"/>
  <c r="S4535" i="1"/>
  <c r="S4471" i="1"/>
  <c r="S4407" i="1"/>
  <c r="S4343" i="1"/>
  <c r="S4279" i="1"/>
  <c r="S4215" i="1"/>
  <c r="S4151" i="1"/>
  <c r="S4087" i="1"/>
  <c r="S4023" i="1"/>
  <c r="S3959" i="1"/>
  <c r="S3895" i="1"/>
  <c r="S3831" i="1"/>
  <c r="S3767" i="1"/>
  <c r="S3703" i="1"/>
  <c r="S3639" i="1"/>
  <c r="S3575" i="1"/>
  <c r="S3511" i="1"/>
  <c r="S3447" i="1"/>
  <c r="S3383" i="1"/>
  <c r="S3319" i="1"/>
  <c r="S3255" i="1"/>
  <c r="S3191" i="1"/>
  <c r="S3127" i="1"/>
  <c r="S3063" i="1"/>
  <c r="S2999" i="1"/>
  <c r="S2935" i="1"/>
  <c r="S2871" i="1"/>
  <c r="S2807" i="1"/>
  <c r="S2743" i="1"/>
  <c r="S2679" i="1"/>
  <c r="S2615" i="1"/>
  <c r="S2551" i="1"/>
  <c r="S2487" i="1"/>
  <c r="S2423" i="1"/>
  <c r="S2359" i="1"/>
  <c r="S2295" i="1"/>
  <c r="S2231" i="1"/>
  <c r="S2167" i="1"/>
  <c r="S2103" i="1"/>
  <c r="S2039" i="1"/>
  <c r="S1975" i="1"/>
  <c r="S1911" i="1"/>
  <c r="S1847" i="1"/>
  <c r="S1783" i="1"/>
  <c r="S1719" i="1"/>
  <c r="S1655" i="1"/>
  <c r="S1591" i="1"/>
  <c r="S1527" i="1"/>
  <c r="S1463" i="1"/>
  <c r="S1399" i="1"/>
  <c r="S1335" i="1"/>
  <c r="S1271" i="1"/>
  <c r="S1207" i="1"/>
  <c r="S1143" i="1"/>
  <c r="S1079" i="1"/>
  <c r="S1015" i="1"/>
  <c r="S951" i="1"/>
  <c r="S887" i="1"/>
  <c r="S823" i="1"/>
  <c r="S759" i="1"/>
  <c r="S695" i="1"/>
  <c r="S631" i="1"/>
  <c r="S567" i="1"/>
  <c r="S503" i="1"/>
  <c r="S439" i="1"/>
  <c r="S375" i="1"/>
  <c r="S311" i="1"/>
  <c r="S247" i="1"/>
  <c r="S183" i="1"/>
  <c r="S119" i="1"/>
  <c r="S55" i="1"/>
  <c r="S12578" i="1"/>
  <c r="S12306" i="1"/>
  <c r="S12053" i="1"/>
  <c r="S11989" i="1"/>
  <c r="S11926" i="1"/>
  <c r="S11862" i="1"/>
  <c r="S11798" i="1"/>
  <c r="S11734" i="1"/>
  <c r="S11670" i="1"/>
  <c r="S11606" i="1"/>
  <c r="S11542" i="1"/>
  <c r="S11478" i="1"/>
  <c r="S11414" i="1"/>
  <c r="S11350" i="1"/>
  <c r="S11286" i="1"/>
  <c r="S11222" i="1"/>
  <c r="S11158" i="1"/>
  <c r="S11094" i="1"/>
  <c r="S11030" i="1"/>
  <c r="S10966" i="1"/>
  <c r="S10902" i="1"/>
  <c r="S10838" i="1"/>
  <c r="S10774" i="1"/>
  <c r="S10710" i="1"/>
  <c r="S10646" i="1"/>
  <c r="S10582" i="1"/>
  <c r="S10518" i="1"/>
  <c r="S10454" i="1"/>
  <c r="S10390" i="1"/>
  <c r="S10326" i="1"/>
  <c r="S10262" i="1"/>
  <c r="S10198" i="1"/>
  <c r="S10134" i="1"/>
  <c r="S10070" i="1"/>
  <c r="S10006" i="1"/>
  <c r="S9942" i="1"/>
  <c r="S9878" i="1"/>
  <c r="S9814" i="1"/>
  <c r="S9750" i="1"/>
  <c r="S9686" i="1"/>
  <c r="S9622" i="1"/>
  <c r="S9558" i="1"/>
  <c r="S9494" i="1"/>
  <c r="S9430" i="1"/>
  <c r="S9366" i="1"/>
  <c r="S9302" i="1"/>
  <c r="S9238" i="1"/>
  <c r="S9174" i="1"/>
  <c r="S9110" i="1"/>
  <c r="S9046" i="1"/>
  <c r="S8982" i="1"/>
  <c r="S8918" i="1"/>
  <c r="S8854" i="1"/>
  <c r="S8790" i="1"/>
  <c r="S8726" i="1"/>
  <c r="S8662" i="1"/>
  <c r="S8598" i="1"/>
  <c r="S8534" i="1"/>
  <c r="S8470" i="1"/>
  <c r="S8406" i="1"/>
  <c r="S8342" i="1"/>
  <c r="S8278" i="1"/>
  <c r="S8214" i="1"/>
  <c r="S8150" i="1"/>
  <c r="S8086" i="1"/>
  <c r="S8022" i="1"/>
  <c r="S7958" i="1"/>
  <c r="S7894" i="1"/>
  <c r="S7830" i="1"/>
  <c r="S7766" i="1"/>
  <c r="S7702" i="1"/>
  <c r="S7638" i="1"/>
  <c r="S7574" i="1"/>
  <c r="S7510" i="1"/>
  <c r="S7446" i="1"/>
  <c r="S7382" i="1"/>
  <c r="S7318" i="1"/>
  <c r="S7254" i="1"/>
  <c r="S7190" i="1"/>
  <c r="S7126" i="1"/>
  <c r="S7062" i="1"/>
  <c r="S6998" i="1"/>
  <c r="S6934" i="1"/>
  <c r="S6870" i="1"/>
  <c r="S6806" i="1"/>
  <c r="S6742" i="1"/>
  <c r="S6678" i="1"/>
  <c r="S6614" i="1"/>
  <c r="S6550" i="1"/>
  <c r="S6486" i="1"/>
  <c r="S6422" i="1"/>
  <c r="S6358" i="1"/>
  <c r="S6294" i="1"/>
  <c r="S6230" i="1"/>
  <c r="S6166" i="1"/>
  <c r="S6102" i="1"/>
  <c r="S6038" i="1"/>
  <c r="S5974" i="1"/>
  <c r="S5910" i="1"/>
  <c r="S5846" i="1"/>
  <c r="S5782" i="1"/>
  <c r="S5718" i="1"/>
  <c r="S5654" i="1"/>
  <c r="S5590" i="1"/>
  <c r="S5526" i="1"/>
  <c r="S5462" i="1"/>
  <c r="S5398" i="1"/>
  <c r="S5334" i="1"/>
  <c r="S5270" i="1"/>
  <c r="S5206" i="1"/>
  <c r="S5142" i="1"/>
  <c r="S5078" i="1"/>
  <c r="S5014" i="1"/>
  <c r="S4950" i="1"/>
  <c r="S4886" i="1"/>
  <c r="S4822" i="1"/>
  <c r="S4758" i="1"/>
  <c r="S4694" i="1"/>
  <c r="S4630" i="1"/>
  <c r="S4566" i="1"/>
  <c r="S4502" i="1"/>
  <c r="S4438" i="1"/>
  <c r="S4374" i="1"/>
  <c r="S4310" i="1"/>
  <c r="S4246" i="1"/>
  <c r="S4182" i="1"/>
  <c r="S4118" i="1"/>
  <c r="S4054" i="1"/>
  <c r="S3990" i="1"/>
  <c r="S3926" i="1"/>
  <c r="S3862" i="1"/>
  <c r="S3798" i="1"/>
  <c r="S3734" i="1"/>
  <c r="S3670" i="1"/>
  <c r="S3606" i="1"/>
  <c r="S3542" i="1"/>
  <c r="S3478" i="1"/>
  <c r="S3414" i="1"/>
  <c r="S3350" i="1"/>
  <c r="S3286" i="1"/>
  <c r="S3222" i="1"/>
  <c r="S3158" i="1"/>
  <c r="S3094" i="1"/>
  <c r="S3030" i="1"/>
  <c r="S2966" i="1"/>
  <c r="S2902" i="1"/>
  <c r="S2838" i="1"/>
  <c r="S2774" i="1"/>
  <c r="S2710" i="1"/>
  <c r="S2646" i="1"/>
  <c r="S2582" i="1"/>
  <c r="S2518" i="1"/>
  <c r="S2454" i="1"/>
  <c r="S2390" i="1"/>
  <c r="S2326" i="1"/>
  <c r="S2262" i="1"/>
  <c r="S2198" i="1"/>
  <c r="S2134" i="1"/>
  <c r="S2070" i="1"/>
  <c r="S2006" i="1"/>
  <c r="S1942" i="1"/>
  <c r="S1878" i="1"/>
  <c r="S1814" i="1"/>
  <c r="S1750" i="1"/>
  <c r="S1686" i="1"/>
  <c r="S1622" i="1"/>
  <c r="S1558" i="1"/>
  <c r="S1494" i="1"/>
  <c r="S1430" i="1"/>
  <c r="S1366" i="1"/>
  <c r="S1302" i="1"/>
  <c r="S1238" i="1"/>
  <c r="S1174" i="1"/>
  <c r="S1110" i="1"/>
  <c r="S1046" i="1"/>
  <c r="S13870" i="1"/>
  <c r="S13792" i="1"/>
  <c r="S13346" i="1"/>
  <c r="S12916" i="1"/>
  <c r="S12484" i="1"/>
  <c r="S12063" i="1"/>
  <c r="S11600" i="1"/>
  <c r="S11184" i="1"/>
  <c r="S10712" i="1"/>
  <c r="S10272" i="1"/>
  <c r="S9824" i="1"/>
  <c r="S9416" i="1"/>
  <c r="S8952" i="1"/>
  <c r="S8584" i="1"/>
  <c r="S8160" i="1"/>
  <c r="S7712" i="1"/>
  <c r="S7280" i="1"/>
  <c r="S6832" i="1"/>
  <c r="S6384" i="1"/>
  <c r="S5960" i="1"/>
  <c r="S5520" i="1"/>
  <c r="S5080" i="1"/>
  <c r="S4624" i="1"/>
  <c r="S4184" i="1"/>
  <c r="S14067" i="1"/>
  <c r="S13862" i="1"/>
  <c r="S13603" i="1"/>
  <c r="S13370" i="1"/>
  <c r="S13130" i="1"/>
  <c r="S12882" i="1"/>
  <c r="S12730" i="1"/>
  <c r="S12650" i="1"/>
  <c r="S13997" i="1"/>
  <c r="S13574" i="1"/>
  <c r="S13164" i="1"/>
  <c r="S12684" i="1"/>
  <c r="S11840" i="1"/>
  <c r="S11424" i="1"/>
  <c r="S10968" i="1"/>
  <c r="S10528" i="1"/>
  <c r="S10088" i="1"/>
  <c r="S9656" i="1"/>
  <c r="S8504" i="1"/>
  <c r="S8048" i="1"/>
  <c r="S7608" i="1"/>
  <c r="S7136" i="1"/>
  <c r="S6712" i="1"/>
  <c r="S6256" i="1"/>
  <c r="S5800" i="1"/>
  <c r="S5336" i="1"/>
  <c r="S4872" i="1"/>
  <c r="S4416" i="1"/>
  <c r="S3712" i="1"/>
  <c r="S13664" i="1"/>
  <c r="S13410" i="1"/>
  <c r="S13170" i="1"/>
  <c r="S12922" i="1"/>
  <c r="S14152" i="1"/>
  <c r="S13690" i="1"/>
  <c r="S13252" i="1"/>
  <c r="S12772" i="1"/>
  <c r="S12159" i="1"/>
  <c r="S11672" i="1"/>
  <c r="S11208" i="1"/>
  <c r="S10760" i="1"/>
  <c r="S10264" i="1"/>
  <c r="S9808" i="1"/>
  <c r="S9224" i="1"/>
  <c r="S8832" i="1"/>
  <c r="S8472" i="1"/>
  <c r="S8016" i="1"/>
  <c r="S7552" i="1"/>
  <c r="S7096" i="1"/>
  <c r="S6616" i="1"/>
  <c r="S6176" i="1"/>
  <c r="S5712" i="1"/>
  <c r="S5256" i="1"/>
  <c r="S4824" i="1"/>
  <c r="S4392" i="1"/>
  <c r="S14142" i="1"/>
  <c r="S13932" i="1"/>
  <c r="S13688" i="1"/>
  <c r="S13426" i="1"/>
  <c r="S13146" i="1"/>
  <c r="S12874" i="1"/>
  <c r="S13864" i="1"/>
  <c r="S13436" i="1"/>
  <c r="S13004" i="1"/>
  <c r="S12572" i="1"/>
  <c r="S12143" i="1"/>
  <c r="S11688" i="1"/>
  <c r="S11216" i="1"/>
  <c r="S10784" i="1"/>
  <c r="S10352" i="1"/>
  <c r="S9896" i="1"/>
  <c r="S9456" i="1"/>
  <c r="S9072" i="1"/>
  <c r="S8712" i="1"/>
  <c r="S8328" i="1"/>
  <c r="S7864" i="1"/>
  <c r="S7416" i="1"/>
  <c r="S6960" i="1"/>
  <c r="S6520" i="1"/>
  <c r="S6064" i="1"/>
  <c r="S5616" i="1"/>
  <c r="S5176" i="1"/>
  <c r="S4712" i="1"/>
  <c r="S4280" i="1"/>
  <c r="S14127" i="1"/>
  <c r="S13940" i="1"/>
  <c r="S13672" i="1"/>
  <c r="S13438" i="1"/>
  <c r="S13218" i="1"/>
  <c r="S12962" i="1"/>
  <c r="S14056" i="1"/>
  <c r="S13752" i="1"/>
  <c r="S12924" i="1"/>
  <c r="S12492" i="1"/>
  <c r="S12055" i="1"/>
  <c r="S11608" i="1"/>
  <c r="S11176" i="1"/>
  <c r="S10736" i="1"/>
  <c r="S10288" i="1"/>
  <c r="S9848" i="1"/>
  <c r="S9424" i="1"/>
  <c r="S9056" i="1"/>
  <c r="S8688" i="1"/>
  <c r="S8296" i="1"/>
  <c r="S7856" i="1"/>
  <c r="S7432" i="1"/>
  <c r="S6976" i="1"/>
  <c r="S6544" i="1"/>
  <c r="S6096" i="1"/>
  <c r="S5696" i="1"/>
  <c r="S5248" i="1"/>
  <c r="S4800" i="1"/>
  <c r="S4344" i="1"/>
  <c r="S14154" i="1"/>
  <c r="S14023" i="1"/>
  <c r="S13906" i="1"/>
  <c r="S13778" i="1"/>
  <c r="S13652" i="1"/>
  <c r="S13528" i="1"/>
  <c r="S13406" i="1"/>
  <c r="S13285" i="1"/>
  <c r="S13182" i="1"/>
  <c r="S13118" i="1"/>
  <c r="S13054" i="1"/>
  <c r="S12990" i="1"/>
  <c r="S12926" i="1"/>
  <c r="S12862" i="1"/>
  <c r="S12798" i="1"/>
  <c r="S12734" i="1"/>
  <c r="S12670" i="1"/>
  <c r="S12606" i="1"/>
  <c r="S12542" i="1"/>
  <c r="S12478" i="1"/>
  <c r="S12414" i="1"/>
  <c r="S13800" i="1"/>
  <c r="S13380" i="1"/>
  <c r="S12940" i="1"/>
  <c r="S12516" i="1"/>
  <c r="S12095" i="1"/>
  <c r="S11640" i="1"/>
  <c r="S11168" i="1"/>
  <c r="S10720" i="1"/>
  <c r="S10280" i="1"/>
  <c r="S9832" i="1"/>
  <c r="S9392" i="1"/>
  <c r="S9032" i="1"/>
  <c r="S8656" i="1"/>
  <c r="S8256" i="1"/>
  <c r="S7824" i="1"/>
  <c r="S7360" i="1"/>
  <c r="S6904" i="1"/>
  <c r="S6456" i="1"/>
  <c r="S6000" i="1"/>
  <c r="S5544" i="1"/>
  <c r="S5112" i="1"/>
  <c r="S4664" i="1"/>
  <c r="S4224" i="1"/>
  <c r="S14131" i="1"/>
  <c r="S14015" i="1"/>
  <c r="S13882" i="1"/>
  <c r="S13754" i="1"/>
  <c r="S13629" i="1"/>
  <c r="S13504" i="1"/>
  <c r="S13398" i="1"/>
  <c r="S13277" i="1"/>
  <c r="S14138" i="1"/>
  <c r="S14078" i="1"/>
  <c r="S14014" i="1"/>
  <c r="S13951" i="1"/>
  <c r="S13889" i="1"/>
  <c r="S13825" i="1"/>
  <c r="S13761" i="1"/>
  <c r="S13697" i="1"/>
  <c r="S13636" i="1"/>
  <c r="S13575" i="1"/>
  <c r="S13511" i="1"/>
  <c r="S14005" i="1"/>
  <c r="S13566" i="1"/>
  <c r="S13148" i="1"/>
  <c r="S12716" i="1"/>
  <c r="S12284" i="1"/>
  <c r="S11856" i="1"/>
  <c r="S11416" i="1"/>
  <c r="S10976" i="1"/>
  <c r="S10536" i="1"/>
  <c r="S10080" i="1"/>
  <c r="S9640" i="1"/>
  <c r="S9216" i="1"/>
  <c r="S8736" i="1"/>
  <c r="S8176" i="1"/>
  <c r="S7736" i="1"/>
  <c r="S7296" i="1"/>
  <c r="S6840" i="1"/>
  <c r="S6432" i="1"/>
  <c r="S5976" i="1"/>
  <c r="S5496" i="1"/>
  <c r="S5032" i="1"/>
  <c r="S4584" i="1"/>
  <c r="S4136" i="1"/>
  <c r="S3944" i="1"/>
  <c r="S3880" i="1"/>
  <c r="S3816" i="1"/>
  <c r="S3704" i="1"/>
  <c r="S3640" i="1"/>
  <c r="S3576" i="1"/>
  <c r="S3512" i="1"/>
  <c r="S3448" i="1"/>
  <c r="S3384" i="1"/>
  <c r="S3320" i="1"/>
  <c r="S3256" i="1"/>
  <c r="S3192" i="1"/>
  <c r="S3128" i="1"/>
  <c r="S3064" i="1"/>
  <c r="S3000" i="1"/>
  <c r="S2936" i="1"/>
  <c r="S2872" i="1"/>
  <c r="S2808" i="1"/>
  <c r="S2744" i="1"/>
  <c r="S2680" i="1"/>
  <c r="S2616" i="1"/>
  <c r="S2552" i="1"/>
  <c r="S2488" i="1"/>
  <c r="S2424" i="1"/>
  <c r="S2360" i="1"/>
  <c r="S2296" i="1"/>
  <c r="S2232" i="1"/>
  <c r="S2168" i="1"/>
  <c r="S2104" i="1"/>
  <c r="S2040" i="1"/>
  <c r="S1976" i="1"/>
  <c r="S1912" i="1"/>
  <c r="S1848" i="1"/>
  <c r="S1784" i="1"/>
  <c r="S1720" i="1"/>
  <c r="S1656" i="1"/>
  <c r="S1592" i="1"/>
  <c r="S1528" i="1"/>
  <c r="S1464" i="1"/>
  <c r="S1400" i="1"/>
  <c r="S1336" i="1"/>
  <c r="S1272" i="1"/>
  <c r="S1208" i="1"/>
  <c r="S1144" i="1"/>
  <c r="S1080" i="1"/>
  <c r="S1016" i="1"/>
  <c r="S952" i="1"/>
  <c r="S888" i="1"/>
  <c r="S824" i="1"/>
  <c r="S760" i="1"/>
  <c r="S696" i="1"/>
  <c r="S632" i="1"/>
  <c r="S568" i="1"/>
  <c r="S504" i="1"/>
  <c r="S440" i="1"/>
  <c r="S376" i="1"/>
  <c r="S312" i="1"/>
  <c r="S248" i="1"/>
  <c r="S184" i="1"/>
  <c r="S120" i="1"/>
  <c r="S56" i="1"/>
  <c r="S14151" i="1"/>
  <c r="S14088" i="1"/>
  <c r="S14028" i="1"/>
  <c r="S13965" i="1"/>
  <c r="S13903" i="1"/>
  <c r="S13839" i="1"/>
  <c r="S13775" i="1"/>
  <c r="S13711" i="1"/>
  <c r="S13649" i="1"/>
  <c r="S13588" i="1"/>
  <c r="S13525" i="1"/>
  <c r="S13461" i="1"/>
  <c r="S13411" i="1"/>
  <c r="S13353" i="1"/>
  <c r="S13290" i="1"/>
  <c r="S13227" i="1"/>
  <c r="S13163" i="1"/>
  <c r="S13099" i="1"/>
  <c r="S13035" i="1"/>
  <c r="S12971" i="1"/>
  <c r="S12907" i="1"/>
  <c r="S12843" i="1"/>
  <c r="S12779" i="1"/>
  <c r="S12715" i="1"/>
  <c r="S12651" i="1"/>
  <c r="S12587" i="1"/>
  <c r="S12523" i="1"/>
  <c r="S12459" i="1"/>
  <c r="S12395" i="1"/>
  <c r="S12331" i="1"/>
  <c r="S12268" i="1"/>
  <c r="S12206" i="1"/>
  <c r="S12142" i="1"/>
  <c r="S12078" i="1"/>
  <c r="S12014" i="1"/>
  <c r="S11951" i="1"/>
  <c r="S11887" i="1"/>
  <c r="S11823" i="1"/>
  <c r="S11759" i="1"/>
  <c r="S11695" i="1"/>
  <c r="S11631" i="1"/>
  <c r="S11567" i="1"/>
  <c r="S11503" i="1"/>
  <c r="S11439" i="1"/>
  <c r="S11375" i="1"/>
  <c r="S11311" i="1"/>
  <c r="S11247" i="1"/>
  <c r="S11183" i="1"/>
  <c r="S11119" i="1"/>
  <c r="S11055" i="1"/>
  <c r="S10991" i="1"/>
  <c r="S10927" i="1"/>
  <c r="S10863" i="1"/>
  <c r="S10799" i="1"/>
  <c r="S10735" i="1"/>
  <c r="S10671" i="1"/>
  <c r="S10607" i="1"/>
  <c r="S10543" i="1"/>
  <c r="S10479" i="1"/>
  <c r="S10415" i="1"/>
  <c r="S10351" i="1"/>
  <c r="S10287" i="1"/>
  <c r="S10223" i="1"/>
  <c r="S10159" i="1"/>
  <c r="S10095" i="1"/>
  <c r="S10031" i="1"/>
  <c r="S9967" i="1"/>
  <c r="S9903" i="1"/>
  <c r="S9839" i="1"/>
  <c r="S9775" i="1"/>
  <c r="S9711" i="1"/>
  <c r="S9647" i="1"/>
  <c r="S9583" i="1"/>
  <c r="S9519" i="1"/>
  <c r="S9455" i="1"/>
  <c r="S9391" i="1"/>
  <c r="S9327" i="1"/>
  <c r="S9263" i="1"/>
  <c r="S9199" i="1"/>
  <c r="S9135" i="1"/>
  <c r="S9071" i="1"/>
  <c r="S9007" i="1"/>
  <c r="S8943" i="1"/>
  <c r="S8879" i="1"/>
  <c r="S8815" i="1"/>
  <c r="S8751" i="1"/>
  <c r="S8687" i="1"/>
  <c r="S8623" i="1"/>
  <c r="S8559" i="1"/>
  <c r="S8495" i="1"/>
  <c r="S8431" i="1"/>
  <c r="S8367" i="1"/>
  <c r="S8303" i="1"/>
  <c r="S8239" i="1"/>
  <c r="S8175" i="1"/>
  <c r="S8111" i="1"/>
  <c r="S8047" i="1"/>
  <c r="S7983" i="1"/>
  <c r="S7919" i="1"/>
  <c r="S7855" i="1"/>
  <c r="S7791" i="1"/>
  <c r="S7727" i="1"/>
  <c r="S7663" i="1"/>
  <c r="S7599" i="1"/>
  <c r="S7535" i="1"/>
  <c r="S7471" i="1"/>
  <c r="S7407" i="1"/>
  <c r="S7343" i="1"/>
  <c r="S7279" i="1"/>
  <c r="S7215" i="1"/>
  <c r="S7151" i="1"/>
  <c r="S7087" i="1"/>
  <c r="S7023" i="1"/>
  <c r="S6959" i="1"/>
  <c r="S6895" i="1"/>
  <c r="S6831" i="1"/>
  <c r="S6767" i="1"/>
  <c r="S6703" i="1"/>
  <c r="S6639" i="1"/>
  <c r="S6575" i="1"/>
  <c r="S6511" i="1"/>
  <c r="S6447" i="1"/>
  <c r="S6383" i="1"/>
  <c r="S6319" i="1"/>
  <c r="S6255" i="1"/>
  <c r="S6191" i="1"/>
  <c r="S6127" i="1"/>
  <c r="S6063" i="1"/>
  <c r="S5999" i="1"/>
  <c r="S5935" i="1"/>
  <c r="S5871" i="1"/>
  <c r="S5807" i="1"/>
  <c r="S5743" i="1"/>
  <c r="S5679" i="1"/>
  <c r="S5615" i="1"/>
  <c r="S5551" i="1"/>
  <c r="S5487" i="1"/>
  <c r="S5423" i="1"/>
  <c r="S5359" i="1"/>
  <c r="S5295" i="1"/>
  <c r="S5231" i="1"/>
  <c r="S5167" i="1"/>
  <c r="S5103" i="1"/>
  <c r="S5039" i="1"/>
  <c r="S4975" i="1"/>
  <c r="S4911" i="1"/>
  <c r="S4847" i="1"/>
  <c r="S4783" i="1"/>
  <c r="S4719" i="1"/>
  <c r="S4655" i="1"/>
  <c r="S4591" i="1"/>
  <c r="S4527" i="1"/>
  <c r="S4463" i="1"/>
  <c r="S4399" i="1"/>
  <c r="S4335" i="1"/>
  <c r="S4271" i="1"/>
  <c r="S4207" i="1"/>
  <c r="S4143" i="1"/>
  <c r="S4079" i="1"/>
  <c r="S4015" i="1"/>
  <c r="S3951" i="1"/>
  <c r="S3887" i="1"/>
  <c r="S3823" i="1"/>
  <c r="S3759" i="1"/>
  <c r="S3695" i="1"/>
  <c r="S3631" i="1"/>
  <c r="S3567" i="1"/>
  <c r="S3503" i="1"/>
  <c r="S3439" i="1"/>
  <c r="S3375" i="1"/>
  <c r="S3311" i="1"/>
  <c r="S3247" i="1"/>
  <c r="S3183" i="1"/>
  <c r="S3119" i="1"/>
  <c r="S3055" i="1"/>
  <c r="S2991" i="1"/>
  <c r="S2927" i="1"/>
  <c r="S2863" i="1"/>
  <c r="S2799" i="1"/>
  <c r="S2735" i="1"/>
  <c r="S2671" i="1"/>
  <c r="S2607" i="1"/>
  <c r="S2543" i="1"/>
  <c r="S2479" i="1"/>
  <c r="S2415" i="1"/>
  <c r="S2351" i="1"/>
  <c r="S2287" i="1"/>
  <c r="S2223" i="1"/>
  <c r="S2159" i="1"/>
  <c r="S2095" i="1"/>
  <c r="S2031" i="1"/>
  <c r="S1967" i="1"/>
  <c r="S1903" i="1"/>
  <c r="S1839" i="1"/>
  <c r="S1775" i="1"/>
  <c r="S1711" i="1"/>
  <c r="S1647" i="1"/>
  <c r="S1583" i="1"/>
  <c r="S1519" i="1"/>
  <c r="S1455" i="1"/>
  <c r="S1391" i="1"/>
  <c r="S1327" i="1"/>
  <c r="S1263" i="1"/>
  <c r="S1199" i="1"/>
  <c r="S1135" i="1"/>
  <c r="S1071" i="1"/>
  <c r="S1007" i="1"/>
  <c r="S943" i="1"/>
  <c r="S879" i="1"/>
  <c r="S815" i="1"/>
  <c r="S751" i="1"/>
  <c r="S687" i="1"/>
  <c r="S623" i="1"/>
  <c r="S559" i="1"/>
  <c r="S495" i="1"/>
  <c r="S431" i="1"/>
  <c r="S367" i="1"/>
  <c r="S303" i="1"/>
  <c r="S239" i="1"/>
  <c r="S175" i="1"/>
  <c r="S111" i="1"/>
  <c r="S47" i="1"/>
  <c r="S12546" i="1"/>
  <c r="S12274" i="1"/>
  <c r="S12045" i="1"/>
  <c r="S11982" i="1"/>
  <c r="S11918" i="1"/>
  <c r="S11854" i="1"/>
  <c r="S11790" i="1"/>
  <c r="S11726" i="1"/>
  <c r="S11662" i="1"/>
  <c r="S11598" i="1"/>
  <c r="S11534" i="1"/>
  <c r="S11470" i="1"/>
  <c r="S11406" i="1"/>
  <c r="S11342" i="1"/>
  <c r="S11278" i="1"/>
  <c r="S11214" i="1"/>
  <c r="S11150" i="1"/>
  <c r="S11086" i="1"/>
  <c r="S11022" i="1"/>
  <c r="S10958" i="1"/>
  <c r="S10894" i="1"/>
  <c r="S10830" i="1"/>
  <c r="S10766" i="1"/>
  <c r="S10702" i="1"/>
  <c r="S10638" i="1"/>
  <c r="S10574" i="1"/>
  <c r="S10510" i="1"/>
  <c r="S10446" i="1"/>
  <c r="S10382" i="1"/>
  <c r="S10318" i="1"/>
  <c r="S10254" i="1"/>
  <c r="S10190" i="1"/>
  <c r="S10126" i="1"/>
  <c r="S10062" i="1"/>
  <c r="S9998" i="1"/>
  <c r="S9934" i="1"/>
  <c r="S9870" i="1"/>
  <c r="S9806" i="1"/>
  <c r="S9742" i="1"/>
  <c r="S9678" i="1"/>
  <c r="S9614" i="1"/>
  <c r="S9550" i="1"/>
  <c r="S9486" i="1"/>
  <c r="S9422" i="1"/>
  <c r="S9358" i="1"/>
  <c r="S9294" i="1"/>
  <c r="S9230" i="1"/>
  <c r="S9166" i="1"/>
  <c r="S9102" i="1"/>
  <c r="S9038" i="1"/>
  <c r="S8974" i="1"/>
  <c r="S8910" i="1"/>
  <c r="S8846" i="1"/>
  <c r="S8782" i="1"/>
  <c r="S8718" i="1"/>
  <c r="S8654" i="1"/>
  <c r="S8590" i="1"/>
  <c r="S8526" i="1"/>
  <c r="S8462" i="1"/>
  <c r="S8398" i="1"/>
  <c r="S8334" i="1"/>
  <c r="S8270" i="1"/>
  <c r="S8206" i="1"/>
  <c r="S8142" i="1"/>
  <c r="S8078" i="1"/>
  <c r="S8014" i="1"/>
  <c r="S7950" i="1"/>
  <c r="S7886" i="1"/>
  <c r="S7822" i="1"/>
  <c r="S7758" i="1"/>
  <c r="S7694" i="1"/>
  <c r="S7630" i="1"/>
  <c r="S7566" i="1"/>
  <c r="S7502" i="1"/>
  <c r="S7438" i="1"/>
  <c r="S7374" i="1"/>
  <c r="S7310" i="1"/>
  <c r="S7246" i="1"/>
  <c r="S7182" i="1"/>
  <c r="S7118" i="1"/>
  <c r="S7054" i="1"/>
  <c r="S6990" i="1"/>
  <c r="S6926" i="1"/>
  <c r="S6862" i="1"/>
  <c r="S6798" i="1"/>
  <c r="S6734" i="1"/>
  <c r="S6670" i="1"/>
  <c r="S6606" i="1"/>
  <c r="S6542" i="1"/>
  <c r="S6478" i="1"/>
  <c r="S6414" i="1"/>
  <c r="S6350" i="1"/>
  <c r="S6286" i="1"/>
  <c r="S6222" i="1"/>
  <c r="S6158" i="1"/>
  <c r="S6094" i="1"/>
  <c r="S6030" i="1"/>
  <c r="S5966" i="1"/>
  <c r="S5902" i="1"/>
  <c r="S5838" i="1"/>
  <c r="S5774" i="1"/>
  <c r="S5710" i="1"/>
  <c r="S5646" i="1"/>
  <c r="S5582" i="1"/>
  <c r="S5518" i="1"/>
  <c r="S5454" i="1"/>
  <c r="S5390" i="1"/>
  <c r="S5326" i="1"/>
  <c r="S5262" i="1"/>
  <c r="S5198" i="1"/>
  <c r="S5134" i="1"/>
  <c r="S5070" i="1"/>
  <c r="S5006" i="1"/>
  <c r="S4942" i="1"/>
  <c r="S4878" i="1"/>
  <c r="S4814" i="1"/>
  <c r="S4750" i="1"/>
  <c r="S4686" i="1"/>
  <c r="S4622" i="1"/>
  <c r="S4558" i="1"/>
  <c r="S4494" i="1"/>
  <c r="S4430" i="1"/>
  <c r="S4366" i="1"/>
  <c r="S4302" i="1"/>
  <c r="S4238" i="1"/>
  <c r="S4174" i="1"/>
  <c r="S4110" i="1"/>
  <c r="S4046" i="1"/>
  <c r="S3982" i="1"/>
  <c r="S3918" i="1"/>
  <c r="S3854" i="1"/>
  <c r="S3790" i="1"/>
  <c r="S3726" i="1"/>
  <c r="S3662" i="1"/>
  <c r="S3598" i="1"/>
  <c r="S3534" i="1"/>
  <c r="S3470" i="1"/>
  <c r="S3406" i="1"/>
  <c r="S3342" i="1"/>
  <c r="S3278" i="1"/>
  <c r="S3214" i="1"/>
  <c r="S3150" i="1"/>
  <c r="S3086" i="1"/>
  <c r="S3022" i="1"/>
  <c r="S2958" i="1"/>
  <c r="S2894" i="1"/>
  <c r="S2830" i="1"/>
  <c r="S2766" i="1"/>
  <c r="S2702" i="1"/>
  <c r="S2638" i="1"/>
  <c r="S2574" i="1"/>
  <c r="S2510" i="1"/>
  <c r="S2446" i="1"/>
  <c r="S2382" i="1"/>
  <c r="S2318" i="1"/>
  <c r="S2254" i="1"/>
  <c r="S2190" i="1"/>
  <c r="S2126" i="1"/>
  <c r="S2062" i="1"/>
  <c r="S1998" i="1"/>
  <c r="S1934" i="1"/>
  <c r="S1870" i="1"/>
  <c r="S1806" i="1"/>
  <c r="S1742" i="1"/>
  <c r="S1678" i="1"/>
  <c r="S1614" i="1"/>
  <c r="S1550" i="1"/>
  <c r="S1486" i="1"/>
  <c r="S1422" i="1"/>
  <c r="S1358" i="1"/>
  <c r="S1294" i="1"/>
  <c r="S1230" i="1"/>
  <c r="S14075" i="1"/>
  <c r="S13728" i="1"/>
  <c r="S13299" i="1"/>
  <c r="S12860" i="1"/>
  <c r="S12428" i="1"/>
  <c r="S12007" i="1"/>
  <c r="S11544" i="1"/>
  <c r="S11128" i="1"/>
  <c r="S10664" i="1"/>
  <c r="S10216" i="1"/>
  <c r="S9776" i="1"/>
  <c r="S9352" i="1"/>
  <c r="S8904" i="1"/>
  <c r="S8544" i="1"/>
  <c r="S8104" i="1"/>
  <c r="S7664" i="1"/>
  <c r="S7224" i="1"/>
  <c r="S6776" i="1"/>
  <c r="S6328" i="1"/>
  <c r="S5904" i="1"/>
  <c r="S5464" i="1"/>
  <c r="S5024" i="1"/>
  <c r="S4576" i="1"/>
  <c r="S4128" i="1"/>
  <c r="S14043" i="1"/>
  <c r="S13830" i="1"/>
  <c r="S13572" i="1"/>
  <c r="S13344" i="1"/>
  <c r="S13098" i="1"/>
  <c r="S12858" i="1"/>
  <c r="S12706" i="1"/>
  <c r="S12642" i="1"/>
  <c r="S13942" i="1"/>
  <c r="S13518" i="1"/>
  <c r="S13108" i="1"/>
  <c r="S12628" i="1"/>
  <c r="S12207" i="1"/>
  <c r="S11792" i="1"/>
  <c r="S11368" i="1"/>
  <c r="S10912" i="1"/>
  <c r="S10480" i="1"/>
  <c r="S10032" i="1"/>
  <c r="S9600" i="1"/>
  <c r="S8440" i="1"/>
  <c r="S8000" i="1"/>
  <c r="S7544" i="1"/>
  <c r="S7088" i="1"/>
  <c r="S6648" i="1"/>
  <c r="S6192" i="1"/>
  <c r="S5752" i="1"/>
  <c r="S5272" i="1"/>
  <c r="S4808" i="1"/>
  <c r="S4360" i="1"/>
  <c r="S13894" i="1"/>
  <c r="S13633" i="1"/>
  <c r="S13378" i="1"/>
  <c r="S13138" i="1"/>
  <c r="S12890" i="1"/>
  <c r="S14105" i="1"/>
  <c r="S13635" i="1"/>
  <c r="S13180" i="1"/>
  <c r="S12700" i="1"/>
  <c r="S12079" i="1"/>
  <c r="S11616" i="1"/>
  <c r="S11152" i="1"/>
  <c r="S10704" i="1"/>
  <c r="S10208" i="1"/>
  <c r="S9744" i="1"/>
  <c r="S9176" i="1"/>
  <c r="S8792" i="1"/>
  <c r="S8416" i="1"/>
  <c r="S7960" i="1"/>
  <c r="S7496" i="1"/>
  <c r="S7040" i="1"/>
  <c r="S6568" i="1"/>
  <c r="S6120" i="1"/>
  <c r="S5648" i="1"/>
  <c r="S5200" i="1"/>
  <c r="S4776" i="1"/>
  <c r="S4336" i="1"/>
  <c r="S14111" i="1"/>
  <c r="S13909" i="1"/>
  <c r="S13656" i="1"/>
  <c r="S13386" i="1"/>
  <c r="S13114" i="1"/>
  <c r="S12834" i="1"/>
  <c r="S13808" i="1"/>
  <c r="S13388" i="1"/>
  <c r="S12948" i="1"/>
  <c r="S12508" i="1"/>
  <c r="S12087" i="1"/>
  <c r="S11624" i="1"/>
  <c r="S11160" i="1"/>
  <c r="S10728" i="1"/>
  <c r="S10296" i="1"/>
  <c r="S9840" i="1"/>
  <c r="S9400" i="1"/>
  <c r="S9024" i="1"/>
  <c r="S8664" i="1"/>
  <c r="S8264" i="1"/>
  <c r="S7808" i="1"/>
  <c r="S7352" i="1"/>
  <c r="S6912" i="1"/>
  <c r="S6464" i="1"/>
  <c r="S6008" i="1"/>
  <c r="S5560" i="1"/>
  <c r="S5120" i="1"/>
  <c r="S4656" i="1"/>
  <c r="S4208" i="1"/>
  <c r="S14103" i="1"/>
  <c r="S13917" i="1"/>
  <c r="S13641" i="1"/>
  <c r="S13418" i="1"/>
  <c r="S13186" i="1"/>
  <c r="S12930" i="1"/>
  <c r="S14144" i="1"/>
  <c r="S13696" i="1"/>
  <c r="S13291" i="1"/>
  <c r="S12868" i="1"/>
  <c r="S12436" i="1"/>
  <c r="S11991" i="1"/>
  <c r="S11552" i="1"/>
  <c r="S11120" i="1"/>
  <c r="S10680" i="1"/>
  <c r="S10232" i="1"/>
  <c r="S9792" i="1"/>
  <c r="S9376" i="1"/>
  <c r="S9008" i="1"/>
  <c r="S8640" i="1"/>
  <c r="S8240" i="1"/>
  <c r="S7800" i="1"/>
  <c r="S7368" i="1"/>
  <c r="S6920" i="1"/>
  <c r="S6488" i="1"/>
  <c r="S6040" i="1"/>
  <c r="S5632" i="1"/>
  <c r="S5192" i="1"/>
  <c r="S4744" i="1"/>
  <c r="S4288" i="1"/>
  <c r="S14007" i="1"/>
  <c r="S13890" i="1"/>
  <c r="S13762" i="1"/>
  <c r="S13637" i="1"/>
  <c r="S13512" i="1"/>
  <c r="S13390" i="1"/>
  <c r="S13269" i="1"/>
  <c r="S13174" i="1"/>
  <c r="S13110" i="1"/>
  <c r="S13046" i="1"/>
  <c r="S12982" i="1"/>
  <c r="S12918" i="1"/>
  <c r="S12854" i="1"/>
  <c r="S12790" i="1"/>
  <c r="S12726" i="1"/>
  <c r="S12662" i="1"/>
  <c r="S12598" i="1"/>
  <c r="S12534" i="1"/>
  <c r="S12470" i="1"/>
  <c r="S12406" i="1"/>
  <c r="S13744" i="1"/>
  <c r="S13330" i="1"/>
  <c r="S12892" i="1"/>
  <c r="S12452" i="1"/>
  <c r="S12031" i="1"/>
  <c r="S11584" i="1"/>
  <c r="S11104" i="1"/>
  <c r="S10656" i="1"/>
  <c r="S10224" i="1"/>
  <c r="S9768" i="1"/>
  <c r="S9336" i="1"/>
  <c r="S8984" i="1"/>
  <c r="S8624" i="1"/>
  <c r="S8200" i="1"/>
  <c r="S7760" i="1"/>
  <c r="S7304" i="1"/>
  <c r="S6848" i="1"/>
  <c r="S6400" i="1"/>
  <c r="S5952" i="1"/>
  <c r="S5488" i="1"/>
  <c r="S5056" i="1"/>
  <c r="S4608" i="1"/>
  <c r="S4160" i="1"/>
  <c r="S14115" i="1"/>
  <c r="S13991" i="1"/>
  <c r="S13866" i="1"/>
  <c r="S13738" i="1"/>
  <c r="S13615" i="1"/>
  <c r="S13488" i="1"/>
  <c r="S13382" i="1"/>
  <c r="S13261" i="1"/>
  <c r="S14130" i="1"/>
  <c r="S14070" i="1"/>
  <c r="S14006" i="1"/>
  <c r="S13943" i="1"/>
  <c r="S13881" i="1"/>
  <c r="S13817" i="1"/>
  <c r="S13753" i="1"/>
  <c r="S13628" i="1"/>
  <c r="S13567" i="1"/>
  <c r="S13503" i="1"/>
  <c r="S13950" i="1"/>
  <c r="S13510" i="1"/>
  <c r="S13092" i="1"/>
  <c r="S12660" i="1"/>
  <c r="S12231" i="1"/>
  <c r="S11800" i="1"/>
  <c r="S11360" i="1"/>
  <c r="S10920" i="1"/>
  <c r="S10472" i="1"/>
  <c r="S10024" i="1"/>
  <c r="S9576" i="1"/>
  <c r="S9160" i="1"/>
  <c r="S8672" i="1"/>
  <c r="S8120" i="1"/>
  <c r="S7680" i="1"/>
  <c r="S7248" i="1"/>
  <c r="S6784" i="1"/>
  <c r="S6376" i="1"/>
  <c r="S5920" i="1"/>
  <c r="S5440" i="1"/>
  <c r="S4976" i="1"/>
  <c r="S4528" i="1"/>
  <c r="S4088" i="1"/>
  <c r="S3936" i="1"/>
  <c r="S3872" i="1"/>
  <c r="S3808" i="1"/>
  <c r="S3696" i="1"/>
  <c r="S3632" i="1"/>
  <c r="S3568" i="1"/>
  <c r="S3504" i="1"/>
  <c r="S3440" i="1"/>
  <c r="S3376" i="1"/>
  <c r="S3312" i="1"/>
  <c r="S3248" i="1"/>
  <c r="S3184" i="1"/>
  <c r="S3120" i="1"/>
  <c r="S3056" i="1"/>
  <c r="S2992" i="1"/>
  <c r="S2928" i="1"/>
  <c r="S2864" i="1"/>
  <c r="S2800" i="1"/>
  <c r="S2736" i="1"/>
  <c r="S2672" i="1"/>
  <c r="S2608" i="1"/>
  <c r="S2544" i="1"/>
  <c r="S2480" i="1"/>
  <c r="S2416" i="1"/>
  <c r="S2352" i="1"/>
  <c r="S2288" i="1"/>
  <c r="S2224" i="1"/>
  <c r="S2160" i="1"/>
  <c r="S2096" i="1"/>
  <c r="S2032" i="1"/>
  <c r="S1968" i="1"/>
  <c r="S1904" i="1"/>
  <c r="S1840" i="1"/>
  <c r="S1776" i="1"/>
  <c r="S1712" i="1"/>
  <c r="S1648" i="1"/>
  <c r="S1584" i="1"/>
  <c r="S1520" i="1"/>
  <c r="S1456" i="1"/>
  <c r="S1392" i="1"/>
  <c r="S1328" i="1"/>
  <c r="S1264" i="1"/>
  <c r="S1200" i="1"/>
  <c r="S1136" i="1"/>
  <c r="S1072" i="1"/>
  <c r="S1008" i="1"/>
  <c r="S944" i="1"/>
  <c r="S880" i="1"/>
  <c r="S816" i="1"/>
  <c r="S752" i="1"/>
  <c r="S688" i="1"/>
  <c r="S624" i="1"/>
  <c r="S560" i="1"/>
  <c r="S496" i="1"/>
  <c r="S432" i="1"/>
  <c r="S368" i="1"/>
  <c r="S304" i="1"/>
  <c r="S240" i="1"/>
  <c r="S176" i="1"/>
  <c r="S112" i="1"/>
  <c r="S48" i="1"/>
  <c r="S14143" i="1"/>
  <c r="S14084" i="1"/>
  <c r="S14020" i="1"/>
  <c r="S13957" i="1"/>
  <c r="S13895" i="1"/>
  <c r="S13831" i="1"/>
  <c r="S13767" i="1"/>
  <c r="S13703" i="1"/>
  <c r="S13580" i="1"/>
  <c r="S13517" i="1"/>
  <c r="S13455" i="1"/>
  <c r="S13403" i="1"/>
  <c r="S13345" i="1"/>
  <c r="S13282" i="1"/>
  <c r="S13219" i="1"/>
  <c r="S13155" i="1"/>
  <c r="S13091" i="1"/>
  <c r="S13027" i="1"/>
  <c r="S12963" i="1"/>
  <c r="S12899" i="1"/>
  <c r="S12835" i="1"/>
  <c r="S12771" i="1"/>
  <c r="S12707" i="1"/>
  <c r="S12643" i="1"/>
  <c r="S12579" i="1"/>
  <c r="S12515" i="1"/>
  <c r="S12451" i="1"/>
  <c r="S12387" i="1"/>
  <c r="S12323" i="1"/>
  <c r="S12262" i="1"/>
  <c r="S12198" i="1"/>
  <c r="S12134" i="1"/>
  <c r="S12070" i="1"/>
  <c r="S12006" i="1"/>
  <c r="S11943" i="1"/>
  <c r="S11879" i="1"/>
  <c r="S11815" i="1"/>
  <c r="S11751" i="1"/>
  <c r="S11687" i="1"/>
  <c r="S11623" i="1"/>
  <c r="S11559" i="1"/>
  <c r="S11495" i="1"/>
  <c r="S11431" i="1"/>
  <c r="S11367" i="1"/>
  <c r="S11303" i="1"/>
  <c r="S11239" i="1"/>
  <c r="S11175" i="1"/>
  <c r="S11111" i="1"/>
  <c r="S11047" i="1"/>
  <c r="S10983" i="1"/>
  <c r="S10919" i="1"/>
  <c r="S10855" i="1"/>
  <c r="S10791" i="1"/>
  <c r="S10727" i="1"/>
  <c r="S10663" i="1"/>
  <c r="S10599" i="1"/>
  <c r="S10535" i="1"/>
  <c r="S10471" i="1"/>
  <c r="S10407" i="1"/>
  <c r="S10343" i="1"/>
  <c r="S10279" i="1"/>
  <c r="S10215" i="1"/>
  <c r="S10151" i="1"/>
  <c r="S10087" i="1"/>
  <c r="S10023" i="1"/>
  <c r="S9959" i="1"/>
  <c r="S9895" i="1"/>
  <c r="S9831" i="1"/>
  <c r="S9767" i="1"/>
  <c r="S9703" i="1"/>
  <c r="S9639" i="1"/>
  <c r="S9575" i="1"/>
  <c r="S9511" i="1"/>
  <c r="S9447" i="1"/>
  <c r="S9383" i="1"/>
  <c r="S9319" i="1"/>
  <c r="S9255" i="1"/>
  <c r="S9191" i="1"/>
  <c r="S9127" i="1"/>
  <c r="S9063" i="1"/>
  <c r="S8999" i="1"/>
  <c r="S8935" i="1"/>
  <c r="S8871" i="1"/>
  <c r="S8807" i="1"/>
  <c r="S8743" i="1"/>
  <c r="S8679" i="1"/>
  <c r="S8615" i="1"/>
  <c r="S8551" i="1"/>
  <c r="S8487" i="1"/>
  <c r="S8423" i="1"/>
  <c r="S8359" i="1"/>
  <c r="S8295" i="1"/>
  <c r="S8231" i="1"/>
  <c r="S8167" i="1"/>
  <c r="S8103" i="1"/>
  <c r="S8039" i="1"/>
  <c r="S7975" i="1"/>
  <c r="S7911" i="1"/>
  <c r="S7847" i="1"/>
  <c r="S7783" i="1"/>
  <c r="S7719" i="1"/>
  <c r="S7655" i="1"/>
  <c r="S7591" i="1"/>
  <c r="S7527" i="1"/>
  <c r="S7463" i="1"/>
  <c r="S7399" i="1"/>
  <c r="S7335" i="1"/>
  <c r="S7271" i="1"/>
  <c r="S7207" i="1"/>
  <c r="S7143" i="1"/>
  <c r="S7079" i="1"/>
  <c r="S7015" i="1"/>
  <c r="S6951" i="1"/>
  <c r="S6887" i="1"/>
  <c r="S6823" i="1"/>
  <c r="S6759" i="1"/>
  <c r="S6695" i="1"/>
  <c r="S6631" i="1"/>
  <c r="S6567" i="1"/>
  <c r="S6503" i="1"/>
  <c r="S6439" i="1"/>
  <c r="S6375" i="1"/>
  <c r="S6311" i="1"/>
  <c r="S6247" i="1"/>
  <c r="S6183" i="1"/>
  <c r="S6119" i="1"/>
  <c r="S6055" i="1"/>
  <c r="S5991" i="1"/>
  <c r="S5927" i="1"/>
  <c r="S5863" i="1"/>
  <c r="S5799" i="1"/>
  <c r="S5735" i="1"/>
  <c r="S5671" i="1"/>
  <c r="S5607" i="1"/>
  <c r="S5543" i="1"/>
  <c r="S5479" i="1"/>
  <c r="S5415" i="1"/>
  <c r="S5351" i="1"/>
  <c r="S5287" i="1"/>
  <c r="S5223" i="1"/>
  <c r="S5159" i="1"/>
  <c r="S5095" i="1"/>
  <c r="S5031" i="1"/>
  <c r="S4967" i="1"/>
  <c r="S4903" i="1"/>
  <c r="S4839" i="1"/>
  <c r="S4775" i="1"/>
  <c r="S4711" i="1"/>
  <c r="S4647" i="1"/>
  <c r="S4583" i="1"/>
  <c r="S4519" i="1"/>
  <c r="S4455" i="1"/>
  <c r="S4391" i="1"/>
  <c r="S4327" i="1"/>
  <c r="S4263" i="1"/>
  <c r="S4199" i="1"/>
  <c r="S4135" i="1"/>
  <c r="S4071" i="1"/>
  <c r="S4007" i="1"/>
  <c r="S3943" i="1"/>
  <c r="S3879" i="1"/>
  <c r="S3815" i="1"/>
  <c r="S3751" i="1"/>
  <c r="S3687" i="1"/>
  <c r="S3623" i="1"/>
  <c r="S3559" i="1"/>
  <c r="S3495" i="1"/>
  <c r="S3431" i="1"/>
  <c r="S3367" i="1"/>
  <c r="S3303" i="1"/>
  <c r="S3239" i="1"/>
  <c r="S3175" i="1"/>
  <c r="S3111" i="1"/>
  <c r="S3047" i="1"/>
  <c r="S2983" i="1"/>
  <c r="S2919" i="1"/>
  <c r="S2855" i="1"/>
  <c r="S2791" i="1"/>
  <c r="S2727" i="1"/>
  <c r="S2663" i="1"/>
  <c r="S2599" i="1"/>
  <c r="S2535" i="1"/>
  <c r="S2471" i="1"/>
  <c r="S2407" i="1"/>
  <c r="S2343" i="1"/>
  <c r="S2279" i="1"/>
  <c r="S2215" i="1"/>
  <c r="S2151" i="1"/>
  <c r="S2087" i="1"/>
  <c r="S2023" i="1"/>
  <c r="S1959" i="1"/>
  <c r="S1895" i="1"/>
  <c r="S1831" i="1"/>
  <c r="S1767" i="1"/>
  <c r="S1703" i="1"/>
  <c r="S1639" i="1"/>
  <c r="S1575" i="1"/>
  <c r="S1511" i="1"/>
  <c r="S1447" i="1"/>
  <c r="S1383" i="1"/>
  <c r="S1319" i="1"/>
  <c r="S1255" i="1"/>
  <c r="S1191" i="1"/>
  <c r="S1127" i="1"/>
  <c r="S1063" i="1"/>
  <c r="S999" i="1"/>
  <c r="S935" i="1"/>
  <c r="S871" i="1"/>
  <c r="S807" i="1"/>
  <c r="S743" i="1"/>
  <c r="S679" i="1"/>
  <c r="S615" i="1"/>
  <c r="S551" i="1"/>
  <c r="S487" i="1"/>
  <c r="S423" i="1"/>
  <c r="S359" i="1"/>
  <c r="S295" i="1"/>
  <c r="S231" i="1"/>
  <c r="S167" i="1"/>
  <c r="S103" i="1"/>
  <c r="S39" i="1"/>
  <c r="S12498" i="1"/>
  <c r="S12245" i="1"/>
  <c r="S12037" i="1"/>
  <c r="S11974" i="1"/>
  <c r="S11910" i="1"/>
  <c r="S11846" i="1"/>
  <c r="S11782" i="1"/>
  <c r="S11718" i="1"/>
  <c r="S11654" i="1"/>
  <c r="S11590" i="1"/>
  <c r="S11526" i="1"/>
  <c r="S11462" i="1"/>
  <c r="S11398" i="1"/>
  <c r="S11334" i="1"/>
  <c r="S11270" i="1"/>
  <c r="S11206" i="1"/>
  <c r="S11142" i="1"/>
  <c r="S11078" i="1"/>
  <c r="S11014" i="1"/>
  <c r="S10950" i="1"/>
  <c r="S10886" i="1"/>
  <c r="S10822" i="1"/>
  <c r="S10758" i="1"/>
  <c r="S10694" i="1"/>
  <c r="S10630" i="1"/>
  <c r="S10566" i="1"/>
  <c r="S10502" i="1"/>
  <c r="S10438" i="1"/>
  <c r="S10374" i="1"/>
  <c r="S10310" i="1"/>
  <c r="S10246" i="1"/>
  <c r="S10182" i="1"/>
  <c r="S10118" i="1"/>
  <c r="S10054" i="1"/>
  <c r="S9990" i="1"/>
  <c r="S9926" i="1"/>
  <c r="S9862" i="1"/>
  <c r="S9798" i="1"/>
  <c r="S9734" i="1"/>
  <c r="S9670" i="1"/>
  <c r="S9606" i="1"/>
  <c r="S9542" i="1"/>
  <c r="S9478" i="1"/>
  <c r="S9414" i="1"/>
  <c r="S9350" i="1"/>
  <c r="S9286" i="1"/>
  <c r="S9222" i="1"/>
  <c r="S9158" i="1"/>
  <c r="S9094" i="1"/>
  <c r="S9030" i="1"/>
  <c r="S8966" i="1"/>
  <c r="S8902" i="1"/>
  <c r="S8838" i="1"/>
  <c r="S8774" i="1"/>
  <c r="S8710" i="1"/>
  <c r="S8646" i="1"/>
  <c r="S8582" i="1"/>
  <c r="S8518" i="1"/>
  <c r="S8454" i="1"/>
  <c r="S8390" i="1"/>
  <c r="S8326" i="1"/>
  <c r="S8262" i="1"/>
  <c r="S8198" i="1"/>
  <c r="S8134" i="1"/>
  <c r="S8070" i="1"/>
  <c r="S8006" i="1"/>
  <c r="S7942" i="1"/>
  <c r="S7878" i="1"/>
  <c r="S7814" i="1"/>
  <c r="S7750" i="1"/>
  <c r="S7686" i="1"/>
  <c r="S7622" i="1"/>
  <c r="S7558" i="1"/>
  <c r="S7494" i="1"/>
  <c r="S7430" i="1"/>
  <c r="S7366" i="1"/>
  <c r="S7302" i="1"/>
  <c r="S7238" i="1"/>
  <c r="S7174" i="1"/>
  <c r="S7110" i="1"/>
  <c r="S7046" i="1"/>
  <c r="S6982" i="1"/>
  <c r="S6918" i="1"/>
  <c r="S6854" i="1"/>
  <c r="S6790" i="1"/>
  <c r="S6726" i="1"/>
  <c r="S6662" i="1"/>
  <c r="S6598" i="1"/>
  <c r="S6534" i="1"/>
  <c r="S6470" i="1"/>
  <c r="S6406" i="1"/>
  <c r="S6342" i="1"/>
  <c r="S6278" i="1"/>
  <c r="S6214" i="1"/>
  <c r="S6150" i="1"/>
  <c r="S6086" i="1"/>
  <c r="S6022" i="1"/>
  <c r="S5958" i="1"/>
  <c r="S5894" i="1"/>
  <c r="S5830" i="1"/>
  <c r="S5766" i="1"/>
  <c r="S5702" i="1"/>
  <c r="S5638" i="1"/>
  <c r="S5574" i="1"/>
  <c r="S5510" i="1"/>
  <c r="S5446" i="1"/>
  <c r="S5382" i="1"/>
  <c r="S5318" i="1"/>
  <c r="S5254" i="1"/>
  <c r="S5190" i="1"/>
  <c r="S5126" i="1"/>
  <c r="S5062" i="1"/>
  <c r="S4998" i="1"/>
  <c r="S4934" i="1"/>
  <c r="S4870" i="1"/>
  <c r="S4806" i="1"/>
  <c r="S4742" i="1"/>
  <c r="S4678" i="1"/>
  <c r="S4614" i="1"/>
  <c r="S4550" i="1"/>
  <c r="S4486" i="1"/>
  <c r="S4422" i="1"/>
  <c r="S4358" i="1"/>
  <c r="S4294" i="1"/>
  <c r="S4230" i="1"/>
  <c r="S4166" i="1"/>
  <c r="S4102" i="1"/>
  <c r="S4038" i="1"/>
  <c r="S3974" i="1"/>
  <c r="S3910" i="1"/>
  <c r="S3846" i="1"/>
  <c r="S3782" i="1"/>
  <c r="S3718" i="1"/>
  <c r="S3654" i="1"/>
  <c r="S3590" i="1"/>
  <c r="S3526" i="1"/>
  <c r="S3462" i="1"/>
  <c r="S3398" i="1"/>
  <c r="S3334" i="1"/>
  <c r="S3270" i="1"/>
  <c r="S3206" i="1"/>
  <c r="S3142" i="1"/>
  <c r="S3078" i="1"/>
  <c r="S3014" i="1"/>
  <c r="S2950" i="1"/>
  <c r="S2886" i="1"/>
  <c r="S2822" i="1"/>
  <c r="S2758" i="1"/>
  <c r="S2694" i="1"/>
  <c r="S2630" i="1"/>
  <c r="S2566" i="1"/>
  <c r="S2502" i="1"/>
  <c r="S2438" i="1"/>
  <c r="S2374" i="1"/>
  <c r="S2310" i="1"/>
  <c r="S2246" i="1"/>
  <c r="S2182" i="1"/>
  <c r="S2118" i="1"/>
  <c r="S2054" i="1"/>
  <c r="S1990" i="1"/>
  <c r="S1926" i="1"/>
  <c r="S1862" i="1"/>
  <c r="S1798" i="1"/>
  <c r="S1734" i="1"/>
  <c r="S1670" i="1"/>
  <c r="S1606" i="1"/>
  <c r="S1542" i="1"/>
  <c r="S1478" i="1"/>
  <c r="S1414" i="1"/>
  <c r="S1350" i="1"/>
  <c r="S1286" i="1"/>
  <c r="S1222" i="1"/>
  <c r="S1158" i="1"/>
  <c r="S1094" i="1"/>
  <c r="S1030" i="1"/>
  <c r="S14113" i="1"/>
  <c r="S13666" i="1"/>
  <c r="S13244" i="1"/>
  <c r="S12804" i="1"/>
  <c r="S12372" i="1"/>
  <c r="S11944" i="1"/>
  <c r="S11488" i="1"/>
  <c r="S11072" i="1"/>
  <c r="S10608" i="1"/>
  <c r="S10160" i="1"/>
  <c r="S9728" i="1"/>
  <c r="S9312" i="1"/>
  <c r="S8864" i="1"/>
  <c r="S8496" i="1"/>
  <c r="S8040" i="1"/>
  <c r="S7616" i="1"/>
  <c r="S7168" i="1"/>
  <c r="S6720" i="1"/>
  <c r="S6288" i="1"/>
  <c r="S5840" i="1"/>
  <c r="S5416" i="1"/>
  <c r="S4968" i="1"/>
  <c r="S4512" i="1"/>
  <c r="S4072" i="1"/>
  <c r="S14027" i="1"/>
  <c r="S13806" i="1"/>
  <c r="S13540" i="1"/>
  <c r="S13313" i="1"/>
  <c r="S13074" i="1"/>
  <c r="S12826" i="1"/>
  <c r="S12698" i="1"/>
  <c r="S12634" i="1"/>
  <c r="S13896" i="1"/>
  <c r="S13470" i="1"/>
  <c r="S13044" i="1"/>
  <c r="S12580" i="1"/>
  <c r="S12151" i="1"/>
  <c r="S11736" i="1"/>
  <c r="S11312" i="1"/>
  <c r="S10864" i="1"/>
  <c r="S10424" i="1"/>
  <c r="S9984" i="1"/>
  <c r="S9544" i="1"/>
  <c r="S8384" i="1"/>
  <c r="S7952" i="1"/>
  <c r="S7488" i="1"/>
  <c r="S7032" i="1"/>
  <c r="S6584" i="1"/>
  <c r="S6136" i="1"/>
  <c r="S5672" i="1"/>
  <c r="S5208" i="1"/>
  <c r="S4752" i="1"/>
  <c r="S4296" i="1"/>
  <c r="S13854" i="1"/>
  <c r="S13352" i="1"/>
  <c r="S13106" i="1"/>
  <c r="S12850" i="1"/>
  <c r="S14053" i="1"/>
  <c r="S13581" i="1"/>
  <c r="S13124" i="1"/>
  <c r="S12636" i="1"/>
  <c r="S12023" i="1"/>
  <c r="S11560" i="1"/>
  <c r="S11096" i="1"/>
  <c r="S10632" i="1"/>
  <c r="S10152" i="1"/>
  <c r="S9648" i="1"/>
  <c r="S9120" i="1"/>
  <c r="S8744" i="1"/>
  <c r="S8360" i="1"/>
  <c r="S7904" i="1"/>
  <c r="S7440" i="1"/>
  <c r="S6984" i="1"/>
  <c r="S6512" i="1"/>
  <c r="S6048" i="1"/>
  <c r="S5592" i="1"/>
  <c r="S5160" i="1"/>
  <c r="S4720" i="1"/>
  <c r="S4272" i="1"/>
  <c r="S14087" i="1"/>
  <c r="S13878" i="1"/>
  <c r="S13625" i="1"/>
  <c r="S13354" i="1"/>
  <c r="S13082" i="1"/>
  <c r="S12722" i="1"/>
  <c r="S13760" i="1"/>
  <c r="S13338" i="1"/>
  <c r="S12900" i="1"/>
  <c r="S12460" i="1"/>
  <c r="S12039" i="1"/>
  <c r="S11568" i="1"/>
  <c r="S11112" i="1"/>
  <c r="S10672" i="1"/>
  <c r="S10240" i="1"/>
  <c r="S9784" i="1"/>
  <c r="S9360" i="1"/>
  <c r="S8992" i="1"/>
  <c r="S8616" i="1"/>
  <c r="S8208" i="1"/>
  <c r="S7752" i="1"/>
  <c r="S7288" i="1"/>
  <c r="S6872" i="1"/>
  <c r="S6392" i="1"/>
  <c r="S5944" i="1"/>
  <c r="S5512" i="1"/>
  <c r="S5064" i="1"/>
  <c r="S4600" i="1"/>
  <c r="S4168" i="1"/>
  <c r="S14083" i="1"/>
  <c r="S13886" i="1"/>
  <c r="S13611" i="1"/>
  <c r="S13394" i="1"/>
  <c r="S13154" i="1"/>
  <c r="S12898" i="1"/>
  <c r="S14089" i="1"/>
  <c r="S13658" i="1"/>
  <c r="S13236" i="1"/>
  <c r="S12812" i="1"/>
  <c r="S12380" i="1"/>
  <c r="S11936" i="1"/>
  <c r="S11496" i="1"/>
  <c r="S11064" i="1"/>
  <c r="S10624" i="1"/>
  <c r="S10168" i="1"/>
  <c r="S9736" i="1"/>
  <c r="S9320" i="1"/>
  <c r="S8960" i="1"/>
  <c r="S8600" i="1"/>
  <c r="S8184" i="1"/>
  <c r="S7744" i="1"/>
  <c r="S7312" i="1"/>
  <c r="S6864" i="1"/>
  <c r="S6424" i="1"/>
  <c r="S5992" i="1"/>
  <c r="S5584" i="1"/>
  <c r="S5136" i="1"/>
  <c r="S4688" i="1"/>
  <c r="S4232" i="1"/>
  <c r="S14123" i="1"/>
  <c r="S13999" i="1"/>
  <c r="S13874" i="1"/>
  <c r="S13746" i="1"/>
  <c r="S13621" i="1"/>
  <c r="S13496" i="1"/>
  <c r="S13374" i="1"/>
  <c r="S13254" i="1"/>
  <c r="S13166" i="1"/>
  <c r="S13102" i="1"/>
  <c r="S13038" i="1"/>
  <c r="S12974" i="1"/>
  <c r="S12910" i="1"/>
  <c r="S12846" i="1"/>
  <c r="S12782" i="1"/>
  <c r="S12718" i="1"/>
  <c r="S12654" i="1"/>
  <c r="S12590" i="1"/>
  <c r="S12526" i="1"/>
  <c r="S12462" i="1"/>
  <c r="S14137" i="1"/>
  <c r="S13704" i="1"/>
  <c r="S13275" i="1"/>
  <c r="S12844" i="1"/>
  <c r="S12404" i="1"/>
  <c r="S11984" i="1"/>
  <c r="S11520" i="1"/>
  <c r="S11048" i="1"/>
  <c r="S10616" i="1"/>
  <c r="S10184" i="1"/>
  <c r="S9720" i="1"/>
  <c r="S9280" i="1"/>
  <c r="S8936" i="1"/>
  <c r="S8576" i="1"/>
  <c r="S8144" i="1"/>
  <c r="S7704" i="1"/>
  <c r="S7240" i="1"/>
  <c r="S6792" i="1"/>
  <c r="S6336" i="1"/>
  <c r="S5880" i="1"/>
  <c r="S5432" i="1"/>
  <c r="S5000" i="1"/>
  <c r="S4544" i="1"/>
  <c r="S4104" i="1"/>
  <c r="S14107" i="1"/>
  <c r="S13976" i="1"/>
  <c r="S13850" i="1"/>
  <c r="S13722" i="1"/>
  <c r="S13599" i="1"/>
  <c r="S13472" i="1"/>
  <c r="S13366" i="1"/>
  <c r="S13246" i="1"/>
  <c r="S14122" i="1"/>
  <c r="S14062" i="1"/>
  <c r="S13998" i="1"/>
  <c r="S13935" i="1"/>
  <c r="S13873" i="1"/>
  <c r="S13809" i="1"/>
  <c r="S13745" i="1"/>
  <c r="S13683" i="1"/>
  <c r="S13620" i="1"/>
  <c r="S13559" i="1"/>
  <c r="S13495" i="1"/>
  <c r="S13888" i="1"/>
  <c r="S13456" i="1"/>
  <c r="S13036" i="1"/>
  <c r="S12604" i="1"/>
  <c r="S12183" i="1"/>
  <c r="S11760" i="1"/>
  <c r="S11304" i="1"/>
  <c r="S10856" i="1"/>
  <c r="S10416" i="1"/>
  <c r="S9968" i="1"/>
  <c r="S9528" i="1"/>
  <c r="S9104" i="1"/>
  <c r="S8592" i="1"/>
  <c r="S8064" i="1"/>
  <c r="S7624" i="1"/>
  <c r="S7192" i="1"/>
  <c r="S6728" i="1"/>
  <c r="S6304" i="1"/>
  <c r="S5864" i="1"/>
  <c r="S5384" i="1"/>
  <c r="S4928" i="1"/>
  <c r="S4472" i="1"/>
  <c r="S4040" i="1"/>
  <c r="S3928" i="1"/>
  <c r="S3864" i="1"/>
  <c r="S3800" i="1"/>
  <c r="S3688" i="1"/>
  <c r="S3624" i="1"/>
  <c r="S3560" i="1"/>
  <c r="S3496" i="1"/>
  <c r="S3432" i="1"/>
  <c r="S3368" i="1"/>
  <c r="S3304" i="1"/>
  <c r="S3240" i="1"/>
  <c r="S3176" i="1"/>
  <c r="S3112" i="1"/>
  <c r="S3048" i="1"/>
  <c r="S2984" i="1"/>
  <c r="S2920" i="1"/>
  <c r="S2856" i="1"/>
  <c r="S2792" i="1"/>
  <c r="S2728" i="1"/>
  <c r="S2664" i="1"/>
  <c r="S2600" i="1"/>
  <c r="S2536" i="1"/>
  <c r="S2472" i="1"/>
  <c r="S2408" i="1"/>
  <c r="S2344" i="1"/>
  <c r="S2280" i="1"/>
  <c r="S2216" i="1"/>
  <c r="S2152" i="1"/>
  <c r="S2088" i="1"/>
  <c r="S2024" i="1"/>
  <c r="S1960" i="1"/>
  <c r="S1896" i="1"/>
  <c r="S1832" i="1"/>
  <c r="S1768" i="1"/>
  <c r="S1704" i="1"/>
  <c r="S1640" i="1"/>
  <c r="S1576" i="1"/>
  <c r="S1512" i="1"/>
  <c r="S1448" i="1"/>
  <c r="S1384" i="1"/>
  <c r="S1320" i="1"/>
  <c r="S1256" i="1"/>
  <c r="S1192" i="1"/>
  <c r="S1128" i="1"/>
  <c r="S1064" i="1"/>
  <c r="S1000" i="1"/>
  <c r="S936" i="1"/>
  <c r="S872" i="1"/>
  <c r="S808" i="1"/>
  <c r="S744" i="1"/>
  <c r="S680" i="1"/>
  <c r="S616" i="1"/>
  <c r="S552" i="1"/>
  <c r="S488" i="1"/>
  <c r="S424" i="1"/>
  <c r="S360" i="1"/>
  <c r="S296" i="1"/>
  <c r="S232" i="1"/>
  <c r="S168" i="1"/>
  <c r="S104" i="1"/>
  <c r="S40" i="1"/>
  <c r="S14136" i="1"/>
  <c r="S14076" i="1"/>
  <c r="S14012" i="1"/>
  <c r="S13949" i="1"/>
  <c r="S13887" i="1"/>
  <c r="S13823" i="1"/>
  <c r="S13759" i="1"/>
  <c r="S13695" i="1"/>
  <c r="S13634" i="1"/>
  <c r="S13573" i="1"/>
  <c r="S13509" i="1"/>
  <c r="S13447" i="1"/>
  <c r="S13395" i="1"/>
  <c r="S13337" i="1"/>
  <c r="S13274" i="1"/>
  <c r="S13211" i="1"/>
  <c r="S13147" i="1"/>
  <c r="S13083" i="1"/>
  <c r="S13019" i="1"/>
  <c r="S12955" i="1"/>
  <c r="S12891" i="1"/>
  <c r="S12827" i="1"/>
  <c r="S12763" i="1"/>
  <c r="S12699" i="1"/>
  <c r="S12635" i="1"/>
  <c r="S12571" i="1"/>
  <c r="S12507" i="1"/>
  <c r="S12443" i="1"/>
  <c r="S12379" i="1"/>
  <c r="S12315" i="1"/>
  <c r="S12254" i="1"/>
  <c r="S12190" i="1"/>
  <c r="S12126" i="1"/>
  <c r="S12062" i="1"/>
  <c r="S11998" i="1"/>
  <c r="S11935" i="1"/>
  <c r="S11871" i="1"/>
  <c r="S11807" i="1"/>
  <c r="S11743" i="1"/>
  <c r="S11679" i="1"/>
  <c r="S11615" i="1"/>
  <c r="S11551" i="1"/>
  <c r="S11487" i="1"/>
  <c r="S11423" i="1"/>
  <c r="S11359" i="1"/>
  <c r="S11295" i="1"/>
  <c r="S11231" i="1"/>
  <c r="S11167" i="1"/>
  <c r="S11103" i="1"/>
  <c r="S11039" i="1"/>
  <c r="S10975" i="1"/>
  <c r="S10911" i="1"/>
  <c r="S10847" i="1"/>
  <c r="S10783" i="1"/>
  <c r="S10719" i="1"/>
  <c r="S10655" i="1"/>
  <c r="S10591" i="1"/>
  <c r="S10527" i="1"/>
  <c r="S10463" i="1"/>
  <c r="S10399" i="1"/>
  <c r="S10335" i="1"/>
  <c r="S10271" i="1"/>
  <c r="S10207" i="1"/>
  <c r="S10143" i="1"/>
  <c r="S10079" i="1"/>
  <c r="S10015" i="1"/>
  <c r="S9951" i="1"/>
  <c r="S9887" i="1"/>
  <c r="S9823" i="1"/>
  <c r="S9759" i="1"/>
  <c r="S9695" i="1"/>
  <c r="S9631" i="1"/>
  <c r="S9567" i="1"/>
  <c r="S9503" i="1"/>
  <c r="S9439" i="1"/>
  <c r="S9375" i="1"/>
  <c r="S9311" i="1"/>
  <c r="S9247" i="1"/>
  <c r="S9183" i="1"/>
  <c r="S9119" i="1"/>
  <c r="S9055" i="1"/>
  <c r="S8991" i="1"/>
  <c r="S8927" i="1"/>
  <c r="S8863" i="1"/>
  <c r="S8799" i="1"/>
  <c r="S8735" i="1"/>
  <c r="S8671" i="1"/>
  <c r="S8607" i="1"/>
  <c r="S8543" i="1"/>
  <c r="S8479" i="1"/>
  <c r="S8415" i="1"/>
  <c r="S8351" i="1"/>
  <c r="S8287" i="1"/>
  <c r="S8223" i="1"/>
  <c r="S8159" i="1"/>
  <c r="S8095" i="1"/>
  <c r="S8031" i="1"/>
  <c r="S7967" i="1"/>
  <c r="S7903" i="1"/>
  <c r="S7839" i="1"/>
  <c r="S7775" i="1"/>
  <c r="S7711" i="1"/>
  <c r="S7647" i="1"/>
  <c r="S7583" i="1"/>
  <c r="S7519" i="1"/>
  <c r="S7455" i="1"/>
  <c r="S7391" i="1"/>
  <c r="S7327" i="1"/>
  <c r="S7263" i="1"/>
  <c r="S7199" i="1"/>
  <c r="S7135" i="1"/>
  <c r="S7071" i="1"/>
  <c r="S7007" i="1"/>
  <c r="S6943" i="1"/>
  <c r="S6879" i="1"/>
  <c r="S6815" i="1"/>
  <c r="S6751" i="1"/>
  <c r="S6687" i="1"/>
  <c r="S6623" i="1"/>
  <c r="S6559" i="1"/>
  <c r="S6495" i="1"/>
  <c r="S6431" i="1"/>
  <c r="S6367" i="1"/>
  <c r="S6303" i="1"/>
  <c r="S6239" i="1"/>
  <c r="S6175" i="1"/>
  <c r="S6111" i="1"/>
  <c r="S6047" i="1"/>
  <c r="S5983" i="1"/>
  <c r="S5919" i="1"/>
  <c r="S5855" i="1"/>
  <c r="S5791" i="1"/>
  <c r="S5727" i="1"/>
  <c r="S5663" i="1"/>
  <c r="S5599" i="1"/>
  <c r="S5535" i="1"/>
  <c r="S5471" i="1"/>
  <c r="S5407" i="1"/>
  <c r="S5343" i="1"/>
  <c r="S5279" i="1"/>
  <c r="S5215" i="1"/>
  <c r="S5151" i="1"/>
  <c r="S5087" i="1"/>
  <c r="S5023" i="1"/>
  <c r="S4959" i="1"/>
  <c r="S4895" i="1"/>
  <c r="S4831" i="1"/>
  <c r="S4767" i="1"/>
  <c r="S4703" i="1"/>
  <c r="S4639" i="1"/>
  <c r="S4575" i="1"/>
  <c r="S4511" i="1"/>
  <c r="S4447" i="1"/>
  <c r="S4383" i="1"/>
  <c r="S4319" i="1"/>
  <c r="S4255" i="1"/>
  <c r="S4191" i="1"/>
  <c r="S4127" i="1"/>
  <c r="S4063" i="1"/>
  <c r="S3999" i="1"/>
  <c r="S3935" i="1"/>
  <c r="S3871" i="1"/>
  <c r="S3807" i="1"/>
  <c r="S3743" i="1"/>
  <c r="S3679" i="1"/>
  <c r="S3615" i="1"/>
  <c r="S3551" i="1"/>
  <c r="S3487" i="1"/>
  <c r="S3423" i="1"/>
  <c r="S3359" i="1"/>
  <c r="S3295" i="1"/>
  <c r="S3231" i="1"/>
  <c r="S3167" i="1"/>
  <c r="S3103" i="1"/>
  <c r="S3039" i="1"/>
  <c r="S2975" i="1"/>
  <c r="S2911" i="1"/>
  <c r="S2847" i="1"/>
  <c r="S2783" i="1"/>
  <c r="S2719" i="1"/>
  <c r="S2655" i="1"/>
  <c r="S2591" i="1"/>
  <c r="S2527" i="1"/>
  <c r="S2463" i="1"/>
  <c r="S2399" i="1"/>
  <c r="S2335" i="1"/>
  <c r="S2271" i="1"/>
  <c r="S2207" i="1"/>
  <c r="S2143" i="1"/>
  <c r="S2079" i="1"/>
  <c r="S2015" i="1"/>
  <c r="S1951" i="1"/>
  <c r="S1887" i="1"/>
  <c r="S1823" i="1"/>
  <c r="S1759" i="1"/>
  <c r="S1695" i="1"/>
  <c r="S1631" i="1"/>
  <c r="S1567" i="1"/>
  <c r="S1503" i="1"/>
  <c r="S1439" i="1"/>
  <c r="S1375" i="1"/>
  <c r="S1311" i="1"/>
  <c r="S1247" i="1"/>
  <c r="S1183" i="1"/>
  <c r="S1119" i="1"/>
  <c r="S1055" i="1"/>
  <c r="S991" i="1"/>
  <c r="S927" i="1"/>
  <c r="S863" i="1"/>
  <c r="S799" i="1"/>
  <c r="S735" i="1"/>
  <c r="S671" i="1"/>
  <c r="S607" i="1"/>
  <c r="S543" i="1"/>
  <c r="S479" i="1"/>
  <c r="S415" i="1"/>
  <c r="S351" i="1"/>
  <c r="S287" i="1"/>
  <c r="S223" i="1"/>
  <c r="S159" i="1"/>
  <c r="S95" i="1"/>
  <c r="S31" i="1"/>
  <c r="S12458" i="1"/>
  <c r="S12213" i="1"/>
  <c r="S12029" i="1"/>
  <c r="S11966" i="1"/>
  <c r="S11902" i="1"/>
  <c r="S11838" i="1"/>
  <c r="S11774" i="1"/>
  <c r="S11710" i="1"/>
  <c r="S11646" i="1"/>
  <c r="S11582" i="1"/>
  <c r="S11518" i="1"/>
  <c r="S11454" i="1"/>
  <c r="S11390" i="1"/>
  <c r="S11326" i="1"/>
  <c r="S11262" i="1"/>
  <c r="S11198" i="1"/>
  <c r="S11134" i="1"/>
  <c r="S11070" i="1"/>
  <c r="S11006" i="1"/>
  <c r="S10942" i="1"/>
  <c r="S10878" i="1"/>
  <c r="S10814" i="1"/>
  <c r="S10750" i="1"/>
  <c r="S10686" i="1"/>
  <c r="S10622" i="1"/>
  <c r="S10558" i="1"/>
  <c r="S10494" i="1"/>
  <c r="S10430" i="1"/>
  <c r="S10366" i="1"/>
  <c r="S10302" i="1"/>
  <c r="S10238" i="1"/>
  <c r="S10174" i="1"/>
  <c r="S10110" i="1"/>
  <c r="S10046" i="1"/>
  <c r="S9982" i="1"/>
  <c r="S9918" i="1"/>
  <c r="S9854" i="1"/>
  <c r="S9790" i="1"/>
  <c r="S9726" i="1"/>
  <c r="S9662" i="1"/>
  <c r="S9598" i="1"/>
  <c r="S9534" i="1"/>
  <c r="S9470" i="1"/>
  <c r="S9406" i="1"/>
  <c r="S9342" i="1"/>
  <c r="S9278" i="1"/>
  <c r="S9214" i="1"/>
  <c r="S9150" i="1"/>
  <c r="S9086" i="1"/>
  <c r="S9022" i="1"/>
  <c r="S8958" i="1"/>
  <c r="S8894" i="1"/>
  <c r="S8830" i="1"/>
  <c r="S8766" i="1"/>
  <c r="S8702" i="1"/>
  <c r="S8638" i="1"/>
  <c r="S8574" i="1"/>
  <c r="S8510" i="1"/>
  <c r="S8446" i="1"/>
  <c r="S8382" i="1"/>
  <c r="S8318" i="1"/>
  <c r="S8254" i="1"/>
  <c r="S8190" i="1"/>
  <c r="S8126" i="1"/>
  <c r="S8062" i="1"/>
  <c r="S7998" i="1"/>
  <c r="S7934" i="1"/>
  <c r="S7870" i="1"/>
  <c r="S7806" i="1"/>
  <c r="S7742" i="1"/>
  <c r="S7678" i="1"/>
  <c r="S7614" i="1"/>
  <c r="S7550" i="1"/>
  <c r="S7486" i="1"/>
  <c r="S7422" i="1"/>
  <c r="S7358" i="1"/>
  <c r="S7294" i="1"/>
  <c r="S7230" i="1"/>
  <c r="S7166" i="1"/>
  <c r="S7102" i="1"/>
  <c r="S7038" i="1"/>
  <c r="S6974" i="1"/>
  <c r="S6910" i="1"/>
  <c r="S6846" i="1"/>
  <c r="S6782" i="1"/>
  <c r="S6718" i="1"/>
  <c r="S6654" i="1"/>
  <c r="S6590" i="1"/>
  <c r="S6526" i="1"/>
  <c r="S6462" i="1"/>
  <c r="S6398" i="1"/>
  <c r="S6334" i="1"/>
  <c r="S6270" i="1"/>
  <c r="S6206" i="1"/>
  <c r="S6142" i="1"/>
  <c r="S6078" i="1"/>
  <c r="S6014" i="1"/>
  <c r="S5950" i="1"/>
  <c r="S5886" i="1"/>
  <c r="S5822" i="1"/>
  <c r="S5758" i="1"/>
  <c r="S5694" i="1"/>
  <c r="S5630" i="1"/>
  <c r="S5566" i="1"/>
  <c r="S5502" i="1"/>
  <c r="S5438" i="1"/>
  <c r="S5374" i="1"/>
  <c r="S5310" i="1"/>
  <c r="S5246" i="1"/>
  <c r="S5182" i="1"/>
  <c r="S5118" i="1"/>
  <c r="S5054" i="1"/>
  <c r="S4990" i="1"/>
  <c r="S4926" i="1"/>
  <c r="S4862" i="1"/>
  <c r="S4798" i="1"/>
  <c r="S4734" i="1"/>
  <c r="S4670" i="1"/>
  <c r="S4606" i="1"/>
  <c r="S4542" i="1"/>
  <c r="S4478" i="1"/>
  <c r="S4414" i="1"/>
  <c r="S4350" i="1"/>
  <c r="S4286" i="1"/>
  <c r="S4222" i="1"/>
  <c r="S4158" i="1"/>
  <c r="S4094" i="1"/>
  <c r="S4030" i="1"/>
  <c r="S3966" i="1"/>
  <c r="S3902" i="1"/>
  <c r="S3838" i="1"/>
  <c r="S3774" i="1"/>
  <c r="S3710" i="1"/>
  <c r="S3646" i="1"/>
  <c r="S3582" i="1"/>
  <c r="S3518" i="1"/>
  <c r="S3454" i="1"/>
  <c r="S3390" i="1"/>
  <c r="S3326" i="1"/>
  <c r="S3262" i="1"/>
  <c r="S3198" i="1"/>
  <c r="S3134" i="1"/>
  <c r="S3070" i="1"/>
  <c r="S3006" i="1"/>
  <c r="S2942" i="1"/>
  <c r="S2878" i="1"/>
  <c r="S2814" i="1"/>
  <c r="S2750" i="1"/>
  <c r="S2686" i="1"/>
  <c r="S2622" i="1"/>
  <c r="S2558" i="1"/>
  <c r="S2494" i="1"/>
  <c r="S2430" i="1"/>
  <c r="S2366" i="1"/>
  <c r="S2302" i="1"/>
  <c r="S2238" i="1"/>
  <c r="S2174" i="1"/>
  <c r="S2110" i="1"/>
  <c r="S2046" i="1"/>
  <c r="S1982" i="1"/>
  <c r="S1918" i="1"/>
  <c r="S1854" i="1"/>
  <c r="S1790" i="1"/>
  <c r="S1726" i="1"/>
  <c r="S1662" i="1"/>
  <c r="S1598" i="1"/>
  <c r="S1534" i="1"/>
  <c r="S1470" i="1"/>
  <c r="S1406" i="1"/>
  <c r="S1342" i="1"/>
  <c r="S1278" i="1"/>
  <c r="S1214" i="1"/>
  <c r="S1150" i="1"/>
  <c r="S1086" i="1"/>
  <c r="S1022" i="1"/>
  <c r="S958" i="1"/>
  <c r="S894" i="1"/>
  <c r="S830" i="1"/>
  <c r="S766" i="1"/>
  <c r="S702" i="1"/>
  <c r="S14069" i="1"/>
  <c r="S13613" i="1"/>
  <c r="S13196" i="1"/>
  <c r="S12748" i="1"/>
  <c r="S12324" i="1"/>
  <c r="S11880" i="1"/>
  <c r="S11448" i="1"/>
  <c r="S11016" i="1"/>
  <c r="S10552" i="1"/>
  <c r="S10104" i="1"/>
  <c r="S9688" i="1"/>
  <c r="S9192" i="1"/>
  <c r="S8824" i="1"/>
  <c r="S8456" i="1"/>
  <c r="S7984" i="1"/>
  <c r="S7560" i="1"/>
  <c r="S7112" i="1"/>
  <c r="S6664" i="1"/>
  <c r="S6232" i="1"/>
  <c r="S5792" i="1"/>
  <c r="S5352" i="1"/>
  <c r="S4912" i="1"/>
  <c r="S4456" i="1"/>
  <c r="S4024" i="1"/>
  <c r="S13995" i="1"/>
  <c r="S13774" i="1"/>
  <c r="S13524" i="1"/>
  <c r="S13289" i="1"/>
  <c r="S13050" i="1"/>
  <c r="S12802" i="1"/>
  <c r="S12690" i="1"/>
  <c r="S12626" i="1"/>
  <c r="S13840" i="1"/>
  <c r="S13428" i="1"/>
  <c r="S12980" i="1"/>
  <c r="S12524" i="1"/>
  <c r="S12103" i="1"/>
  <c r="S11680" i="1"/>
  <c r="S11256" i="1"/>
  <c r="S10808" i="1"/>
  <c r="S10360" i="1"/>
  <c r="S9928" i="1"/>
  <c r="S9488" i="1"/>
  <c r="S8320" i="1"/>
  <c r="S7880" i="1"/>
  <c r="S7424" i="1"/>
  <c r="S6992" i="1"/>
  <c r="S6536" i="1"/>
  <c r="S6080" i="1"/>
  <c r="S5608" i="1"/>
  <c r="S5144" i="1"/>
  <c r="S4704" i="1"/>
  <c r="S4248" i="1"/>
  <c r="S13822" i="1"/>
  <c r="S13556" i="1"/>
  <c r="S13321" i="1"/>
  <c r="S13066" i="1"/>
  <c r="S12818" i="1"/>
  <c r="S13989" i="1"/>
  <c r="S13526" i="1"/>
  <c r="S13068" i="1"/>
  <c r="S12556" i="1"/>
  <c r="S11968" i="1"/>
  <c r="S11504" i="1"/>
  <c r="S11040" i="1"/>
  <c r="S10568" i="1"/>
  <c r="S10096" i="1"/>
  <c r="S9592" i="1"/>
  <c r="S9064" i="1"/>
  <c r="S8696" i="1"/>
  <c r="S8304" i="1"/>
  <c r="S7848" i="1"/>
  <c r="S7384" i="1"/>
  <c r="S6928" i="1"/>
  <c r="S6448" i="1"/>
  <c r="S5984" i="1"/>
  <c r="S5536" i="1"/>
  <c r="S5104" i="1"/>
  <c r="S4672" i="1"/>
  <c r="S4216" i="1"/>
  <c r="S14051" i="1"/>
  <c r="S13846" i="1"/>
  <c r="S13587" i="1"/>
  <c r="S13328" i="1"/>
  <c r="S13034" i="1"/>
  <c r="S14129" i="1"/>
  <c r="S13712" i="1"/>
  <c r="S13283" i="1"/>
  <c r="S12836" i="1"/>
  <c r="S12412" i="1"/>
  <c r="S11976" i="1"/>
  <c r="S11512" i="1"/>
  <c r="S11056" i="1"/>
  <c r="S10600" i="1"/>
  <c r="S10176" i="1"/>
  <c r="S9712" i="1"/>
  <c r="S9296" i="1"/>
  <c r="S8944" i="1"/>
  <c r="S8568" i="1"/>
  <c r="S8168" i="1"/>
  <c r="S7688" i="1"/>
  <c r="S7232" i="1"/>
  <c r="S6816" i="1"/>
  <c r="S6344" i="1"/>
  <c r="S5896" i="1"/>
  <c r="S5456" i="1"/>
  <c r="S5008" i="1"/>
  <c r="S4552" i="1"/>
  <c r="S4112" i="1"/>
  <c r="S14059" i="1"/>
  <c r="S13838" i="1"/>
  <c r="S13595" i="1"/>
  <c r="S13362" i="1"/>
  <c r="S13122" i="1"/>
  <c r="S12866" i="1"/>
  <c r="S14037" i="1"/>
  <c r="S13605" i="1"/>
  <c r="S13188" i="1"/>
  <c r="S12756" i="1"/>
  <c r="S12332" i="1"/>
  <c r="S11888" i="1"/>
  <c r="S11440" i="1"/>
  <c r="S11008" i="1"/>
  <c r="S10576" i="1"/>
  <c r="S10112" i="1"/>
  <c r="S9680" i="1"/>
  <c r="S9272" i="1"/>
  <c r="S8912" i="1"/>
  <c r="S8552" i="1"/>
  <c r="S8136" i="1"/>
  <c r="S7696" i="1"/>
  <c r="S7256" i="1"/>
  <c r="S6808" i="1"/>
  <c r="S6368" i="1"/>
  <c r="S5936" i="1"/>
  <c r="S5528" i="1"/>
  <c r="S5072" i="1"/>
  <c r="S4632" i="1"/>
  <c r="S4176" i="1"/>
  <c r="S14099" i="1"/>
  <c r="S13984" i="1"/>
  <c r="S13858" i="1"/>
  <c r="S13730" i="1"/>
  <c r="S13607" i="1"/>
  <c r="S13480" i="1"/>
  <c r="S13358" i="1"/>
  <c r="S13238" i="1"/>
  <c r="S13158" i="1"/>
  <c r="S13094" i="1"/>
  <c r="S13030" i="1"/>
  <c r="S12966" i="1"/>
  <c r="S12902" i="1"/>
  <c r="S12838" i="1"/>
  <c r="S12774" i="1"/>
  <c r="S12710" i="1"/>
  <c r="S12646" i="1"/>
  <c r="S12582" i="1"/>
  <c r="S12518" i="1"/>
  <c r="S12454" i="1"/>
  <c r="S14077" i="1"/>
  <c r="S13650" i="1"/>
  <c r="S13212" i="1"/>
  <c r="S12788" i="1"/>
  <c r="S12356" i="1"/>
  <c r="S11928" i="1"/>
  <c r="S11456" i="1"/>
  <c r="S10992" i="1"/>
  <c r="S10544" i="1"/>
  <c r="S10128" i="1"/>
  <c r="S9672" i="1"/>
  <c r="S9240" i="1"/>
  <c r="S8888" i="1"/>
  <c r="S8536" i="1"/>
  <c r="S8088" i="1"/>
  <c r="S7640" i="1"/>
  <c r="S7176" i="1"/>
  <c r="S6760" i="1"/>
  <c r="S6280" i="1"/>
  <c r="S5832" i="1"/>
  <c r="S5376" i="1"/>
  <c r="S4952" i="1"/>
  <c r="S4496" i="1"/>
  <c r="S4048" i="1"/>
  <c r="S14091" i="1"/>
  <c r="S13960" i="1"/>
  <c r="S13842" i="1"/>
  <c r="S13706" i="1"/>
  <c r="S13583" i="1"/>
  <c r="S13458" i="1"/>
  <c r="S13230" i="1"/>
  <c r="S14114" i="1"/>
  <c r="S14054" i="1"/>
  <c r="S13990" i="1"/>
  <c r="S13927" i="1"/>
  <c r="S13865" i="1"/>
  <c r="S13801" i="1"/>
  <c r="S13737" i="1"/>
  <c r="S13675" i="1"/>
  <c r="S13614" i="1"/>
  <c r="S13551" i="1"/>
  <c r="S13487" i="1"/>
  <c r="S13824" i="1"/>
  <c r="S13412" i="1"/>
  <c r="S12988" i="1"/>
  <c r="S12548" i="1"/>
  <c r="S12127" i="1"/>
  <c r="S11704" i="1"/>
  <c r="S11248" i="1"/>
  <c r="S10800" i="1"/>
  <c r="S10368" i="1"/>
  <c r="S9912" i="1"/>
  <c r="S9440" i="1"/>
  <c r="S9040" i="1"/>
  <c r="S8448" i="1"/>
  <c r="S8008" i="1"/>
  <c r="S7568" i="1"/>
  <c r="S7144" i="1"/>
  <c r="S6680" i="1"/>
  <c r="S6248" i="1"/>
  <c r="S5808" i="1"/>
  <c r="S5328" i="1"/>
  <c r="S4864" i="1"/>
  <c r="S4424" i="1"/>
  <c r="S3984" i="1"/>
  <c r="S3920" i="1"/>
  <c r="S3856" i="1"/>
  <c r="S3792" i="1"/>
  <c r="S3680" i="1"/>
  <c r="S3616" i="1"/>
  <c r="S3552" i="1"/>
  <c r="S3488" i="1"/>
  <c r="S3424" i="1"/>
  <c r="S3360" i="1"/>
  <c r="S3296" i="1"/>
  <c r="S3232" i="1"/>
  <c r="S3168" i="1"/>
  <c r="S3104" i="1"/>
  <c r="S3040" i="1"/>
  <c r="S2976" i="1"/>
  <c r="S2912" i="1"/>
  <c r="S2848" i="1"/>
  <c r="S2784" i="1"/>
  <c r="S2720" i="1"/>
  <c r="S2656" i="1"/>
  <c r="S2592" i="1"/>
  <c r="S2528" i="1"/>
  <c r="S2464" i="1"/>
  <c r="S2400" i="1"/>
  <c r="S2336" i="1"/>
  <c r="S2272" i="1"/>
  <c r="S2208" i="1"/>
  <c r="S2144" i="1"/>
  <c r="S2080" i="1"/>
  <c r="S2016" i="1"/>
  <c r="S1952" i="1"/>
  <c r="S1888" i="1"/>
  <c r="S1824" i="1"/>
  <c r="S1760" i="1"/>
  <c r="S1696" i="1"/>
  <c r="S1632" i="1"/>
  <c r="S1568" i="1"/>
  <c r="S1504" i="1"/>
  <c r="S1440" i="1"/>
  <c r="S1376" i="1"/>
  <c r="S1312" i="1"/>
  <c r="S1248" i="1"/>
  <c r="S1184" i="1"/>
  <c r="S1120" i="1"/>
  <c r="S1056" i="1"/>
  <c r="S992" i="1"/>
  <c r="S928" i="1"/>
  <c r="S864" i="1"/>
  <c r="S800" i="1"/>
  <c r="S736" i="1"/>
  <c r="S672" i="1"/>
  <c r="S608" i="1"/>
  <c r="S544" i="1"/>
  <c r="S480" i="1"/>
  <c r="S416" i="1"/>
  <c r="S352" i="1"/>
  <c r="S288" i="1"/>
  <c r="S224" i="1"/>
  <c r="S160" i="1"/>
  <c r="S96" i="1"/>
  <c r="S32" i="1"/>
  <c r="S14128" i="1"/>
  <c r="S14068" i="1"/>
  <c r="S14004" i="1"/>
  <c r="S13941" i="1"/>
  <c r="S13879" i="1"/>
  <c r="S13815" i="1"/>
  <c r="S13751" i="1"/>
  <c r="S13689" i="1"/>
  <c r="S13626" i="1"/>
  <c r="S13565" i="1"/>
  <c r="S13501" i="1"/>
  <c r="S13439" i="1"/>
  <c r="S13387" i="1"/>
  <c r="S13329" i="1"/>
  <c r="S13266" i="1"/>
  <c r="S13203" i="1"/>
  <c r="S13139" i="1"/>
  <c r="S13075" i="1"/>
  <c r="S13011" i="1"/>
  <c r="S12947" i="1"/>
  <c r="S12883" i="1"/>
  <c r="S12819" i="1"/>
  <c r="S12755" i="1"/>
  <c r="S12691" i="1"/>
  <c r="S12627" i="1"/>
  <c r="S12563" i="1"/>
  <c r="S12499" i="1"/>
  <c r="S12435" i="1"/>
  <c r="S12371" i="1"/>
  <c r="S12307" i="1"/>
  <c r="S12246" i="1"/>
  <c r="S12182" i="1"/>
  <c r="S12118" i="1"/>
  <c r="S12054" i="1"/>
  <c r="S11990" i="1"/>
  <c r="S11927" i="1"/>
  <c r="S11863" i="1"/>
  <c r="S11799" i="1"/>
  <c r="S11735" i="1"/>
  <c r="S11671" i="1"/>
  <c r="S11607" i="1"/>
  <c r="S11543" i="1"/>
  <c r="S11479" i="1"/>
  <c r="S11415" i="1"/>
  <c r="S11351" i="1"/>
  <c r="S11287" i="1"/>
  <c r="S11223" i="1"/>
  <c r="S11159" i="1"/>
  <c r="S11095" i="1"/>
  <c r="S11031" i="1"/>
  <c r="S10967" i="1"/>
  <c r="S10903" i="1"/>
  <c r="S10839" i="1"/>
  <c r="S10775" i="1"/>
  <c r="S10711" i="1"/>
  <c r="S10647" i="1"/>
  <c r="S10583" i="1"/>
  <c r="S10519" i="1"/>
  <c r="S10455" i="1"/>
  <c r="S10391" i="1"/>
  <c r="S10327" i="1"/>
  <c r="S10263" i="1"/>
  <c r="S10199" i="1"/>
  <c r="S10135" i="1"/>
  <c r="S10071" i="1"/>
  <c r="S10007" i="1"/>
  <c r="S9943" i="1"/>
  <c r="S9879" i="1"/>
  <c r="S9815" i="1"/>
  <c r="S9751" i="1"/>
  <c r="S9687" i="1"/>
  <c r="S9623" i="1"/>
  <c r="S9559" i="1"/>
  <c r="S9495" i="1"/>
  <c r="S9431" i="1"/>
  <c r="S9367" i="1"/>
  <c r="S9303" i="1"/>
  <c r="S9239" i="1"/>
  <c r="S9175" i="1"/>
  <c r="S9111" i="1"/>
  <c r="S9047" i="1"/>
  <c r="S8983" i="1"/>
  <c r="S8919" i="1"/>
  <c r="S8855" i="1"/>
  <c r="S8791" i="1"/>
  <c r="S8727" i="1"/>
  <c r="S8663" i="1"/>
  <c r="S8599" i="1"/>
  <c r="S8535" i="1"/>
  <c r="S8471" i="1"/>
  <c r="S8407" i="1"/>
  <c r="S8343" i="1"/>
  <c r="S8279" i="1"/>
  <c r="S8215" i="1"/>
  <c r="S8151" i="1"/>
  <c r="S8087" i="1"/>
  <c r="S8023" i="1"/>
  <c r="S7959" i="1"/>
  <c r="S7895" i="1"/>
  <c r="S7831" i="1"/>
  <c r="S7767" i="1"/>
  <c r="S7703" i="1"/>
  <c r="S7639" i="1"/>
  <c r="S7575" i="1"/>
  <c r="S7511" i="1"/>
  <c r="S7447" i="1"/>
  <c r="S7383" i="1"/>
  <c r="S7319" i="1"/>
  <c r="S7255" i="1"/>
  <c r="S7191" i="1"/>
  <c r="S7127" i="1"/>
  <c r="S7063" i="1"/>
  <c r="S6999" i="1"/>
  <c r="S6935" i="1"/>
  <c r="S6871" i="1"/>
  <c r="S6807" i="1"/>
  <c r="S6743" i="1"/>
  <c r="S6679" i="1"/>
  <c r="S6615" i="1"/>
  <c r="S6551" i="1"/>
  <c r="S6487" i="1"/>
  <c r="S6423" i="1"/>
  <c r="S6359" i="1"/>
  <c r="S6295" i="1"/>
  <c r="S6231" i="1"/>
  <c r="S6167" i="1"/>
  <c r="S6103" i="1"/>
  <c r="S6039" i="1"/>
  <c r="S5975" i="1"/>
  <c r="S5911" i="1"/>
  <c r="S5847" i="1"/>
  <c r="S5783" i="1"/>
  <c r="S5719" i="1"/>
  <c r="S5655" i="1"/>
  <c r="S5591" i="1"/>
  <c r="S5527" i="1"/>
  <c r="S5463" i="1"/>
  <c r="S5399" i="1"/>
  <c r="S5335" i="1"/>
  <c r="S5271" i="1"/>
  <c r="S5207" i="1"/>
  <c r="S5143" i="1"/>
  <c r="S5079" i="1"/>
  <c r="S5015" i="1"/>
  <c r="S4951" i="1"/>
  <c r="S4887" i="1"/>
  <c r="S4823" i="1"/>
  <c r="S4759" i="1"/>
  <c r="S4695" i="1"/>
  <c r="S4631" i="1"/>
  <c r="S4567" i="1"/>
  <c r="S4503" i="1"/>
  <c r="S4439" i="1"/>
  <c r="S4375" i="1"/>
  <c r="S4311" i="1"/>
  <c r="S4247" i="1"/>
  <c r="S4183" i="1"/>
  <c r="S4119" i="1"/>
  <c r="S4055" i="1"/>
  <c r="S3991" i="1"/>
  <c r="S3927" i="1"/>
  <c r="S3863" i="1"/>
  <c r="S3799" i="1"/>
  <c r="S3735" i="1"/>
  <c r="S3671" i="1"/>
  <c r="S3607" i="1"/>
  <c r="S3543" i="1"/>
  <c r="S3479" i="1"/>
  <c r="S3415" i="1"/>
  <c r="S3351" i="1"/>
  <c r="S3287" i="1"/>
  <c r="S3223" i="1"/>
  <c r="S3159" i="1"/>
  <c r="S3095" i="1"/>
  <c r="S3031" i="1"/>
  <c r="S2967" i="1"/>
  <c r="S2903" i="1"/>
  <c r="S2839" i="1"/>
  <c r="S2775" i="1"/>
  <c r="S2711" i="1"/>
  <c r="S2647" i="1"/>
  <c r="S2583" i="1"/>
  <c r="S2519" i="1"/>
  <c r="S2455" i="1"/>
  <c r="S2391" i="1"/>
  <c r="S2327" i="1"/>
  <c r="S2263" i="1"/>
  <c r="S2199" i="1"/>
  <c r="S2135" i="1"/>
  <c r="S2071" i="1"/>
  <c r="S2007" i="1"/>
  <c r="S1943" i="1"/>
  <c r="S1879" i="1"/>
  <c r="S1815" i="1"/>
  <c r="S1751" i="1"/>
  <c r="S1687" i="1"/>
  <c r="S1623" i="1"/>
  <c r="S1559" i="1"/>
  <c r="S1495" i="1"/>
  <c r="S1431" i="1"/>
  <c r="S1367" i="1"/>
  <c r="S1303" i="1"/>
  <c r="S1239" i="1"/>
  <c r="S1175" i="1"/>
  <c r="S1111" i="1"/>
  <c r="S1047" i="1"/>
  <c r="S983" i="1"/>
  <c r="S919" i="1"/>
  <c r="S855" i="1"/>
  <c r="S791" i="1"/>
  <c r="S727" i="1"/>
  <c r="S663" i="1"/>
  <c r="S599" i="1"/>
  <c r="S535" i="1"/>
  <c r="S471" i="1"/>
  <c r="S407" i="1"/>
  <c r="S343" i="1"/>
  <c r="S279" i="1"/>
  <c r="S215" i="1"/>
  <c r="S151" i="1"/>
  <c r="S87" i="1"/>
  <c r="S23" i="1"/>
  <c r="S12426" i="1"/>
  <c r="S12181" i="1"/>
  <c r="S12021" i="1"/>
  <c r="S11958" i="1"/>
  <c r="S11894" i="1"/>
  <c r="S11830" i="1"/>
  <c r="S11766" i="1"/>
  <c r="S11702" i="1"/>
  <c r="S11638" i="1"/>
  <c r="S11574" i="1"/>
  <c r="S11510" i="1"/>
  <c r="S11446" i="1"/>
  <c r="S11382" i="1"/>
  <c r="S11318" i="1"/>
  <c r="S11254" i="1"/>
  <c r="S11190" i="1"/>
  <c r="S11126" i="1"/>
  <c r="S11062" i="1"/>
  <c r="S10998" i="1"/>
  <c r="S10934" i="1"/>
  <c r="S10870" i="1"/>
  <c r="S10806" i="1"/>
  <c r="S10742" i="1"/>
  <c r="S10678" i="1"/>
  <c r="S10614" i="1"/>
  <c r="S10550" i="1"/>
  <c r="S10486" i="1"/>
  <c r="S10422" i="1"/>
  <c r="S10358" i="1"/>
  <c r="S10294" i="1"/>
  <c r="S10230" i="1"/>
  <c r="S10166" i="1"/>
  <c r="S10102" i="1"/>
  <c r="S10038" i="1"/>
  <c r="S9974" i="1"/>
  <c r="S9910" i="1"/>
  <c r="S9846" i="1"/>
  <c r="S9782" i="1"/>
  <c r="S9718" i="1"/>
  <c r="S9654" i="1"/>
  <c r="S9590" i="1"/>
  <c r="S9526" i="1"/>
  <c r="S9462" i="1"/>
  <c r="S9398" i="1"/>
  <c r="S9334" i="1"/>
  <c r="S9270" i="1"/>
  <c r="S9206" i="1"/>
  <c r="S9142" i="1"/>
  <c r="S9078" i="1"/>
  <c r="S9014" i="1"/>
  <c r="S8950" i="1"/>
  <c r="S8886" i="1"/>
  <c r="S8822" i="1"/>
  <c r="S8758" i="1"/>
  <c r="S8694" i="1"/>
  <c r="S8630" i="1"/>
  <c r="S8566" i="1"/>
  <c r="S8502" i="1"/>
  <c r="S8438" i="1"/>
  <c r="S8374" i="1"/>
  <c r="S8310" i="1"/>
  <c r="S8246" i="1"/>
  <c r="S8182" i="1"/>
  <c r="S8118" i="1"/>
  <c r="S8054" i="1"/>
  <c r="S7990" i="1"/>
  <c r="S7926" i="1"/>
  <c r="S7862" i="1"/>
  <c r="S7798" i="1"/>
  <c r="S7734" i="1"/>
  <c r="S7670" i="1"/>
  <c r="S7606" i="1"/>
  <c r="S7542" i="1"/>
  <c r="S7478" i="1"/>
  <c r="S7414" i="1"/>
  <c r="S7350" i="1"/>
  <c r="S7286" i="1"/>
  <c r="S7222" i="1"/>
  <c r="S7158" i="1"/>
  <c r="S7094" i="1"/>
  <c r="S7030" i="1"/>
  <c r="S6966" i="1"/>
  <c r="S6902" i="1"/>
  <c r="S6838" i="1"/>
  <c r="S6774" i="1"/>
  <c r="S6710" i="1"/>
  <c r="S6646" i="1"/>
  <c r="S6582" i="1"/>
  <c r="S6518" i="1"/>
  <c r="S6454" i="1"/>
  <c r="S6390" i="1"/>
  <c r="S6326" i="1"/>
  <c r="S6262" i="1"/>
  <c r="S6198" i="1"/>
  <c r="S6134" i="1"/>
  <c r="S6070" i="1"/>
  <c r="S6006" i="1"/>
  <c r="S5942" i="1"/>
  <c r="S5878" i="1"/>
  <c r="S5814" i="1"/>
  <c r="S5750" i="1"/>
  <c r="S5686" i="1"/>
  <c r="S5622" i="1"/>
  <c r="S5558" i="1"/>
  <c r="S5494" i="1"/>
  <c r="S5430" i="1"/>
  <c r="S5366" i="1"/>
  <c r="S5302" i="1"/>
  <c r="S5238" i="1"/>
  <c r="S5174" i="1"/>
  <c r="S5110" i="1"/>
  <c r="S5046" i="1"/>
  <c r="S4982" i="1"/>
  <c r="S4918" i="1"/>
  <c r="S4854" i="1"/>
  <c r="S4790" i="1"/>
  <c r="S4726" i="1"/>
  <c r="S4662" i="1"/>
  <c r="S4598" i="1"/>
  <c r="S4534" i="1"/>
  <c r="S4470" i="1"/>
  <c r="S4406" i="1"/>
  <c r="S4342" i="1"/>
  <c r="S4278" i="1"/>
  <c r="S4214" i="1"/>
  <c r="S4150" i="1"/>
  <c r="S4086" i="1"/>
  <c r="S4022" i="1"/>
  <c r="S3958" i="1"/>
  <c r="S3894" i="1"/>
  <c r="S3830" i="1"/>
  <c r="S3766" i="1"/>
  <c r="S3702" i="1"/>
  <c r="S3638" i="1"/>
  <c r="S3574" i="1"/>
  <c r="S3510" i="1"/>
  <c r="S3446" i="1"/>
  <c r="S3382" i="1"/>
  <c r="S3318" i="1"/>
  <c r="S3254" i="1"/>
  <c r="S3190" i="1"/>
  <c r="S3126" i="1"/>
  <c r="S3062" i="1"/>
  <c r="S2998" i="1"/>
  <c r="S2934" i="1"/>
  <c r="S2870" i="1"/>
  <c r="S2806" i="1"/>
  <c r="S2742" i="1"/>
  <c r="S2678" i="1"/>
  <c r="S2614" i="1"/>
  <c r="S2550" i="1"/>
  <c r="S2486" i="1"/>
  <c r="S2422" i="1"/>
  <c r="S2358" i="1"/>
  <c r="S2294" i="1"/>
  <c r="S2230" i="1"/>
  <c r="S2166" i="1"/>
  <c r="S2102" i="1"/>
  <c r="S2038" i="1"/>
  <c r="S1974" i="1"/>
  <c r="S1910" i="1"/>
  <c r="S1846" i="1"/>
  <c r="S1782" i="1"/>
  <c r="S1718" i="1"/>
  <c r="S1654" i="1"/>
  <c r="S1590" i="1"/>
  <c r="S1526" i="1"/>
  <c r="S1462" i="1"/>
  <c r="S1398" i="1"/>
  <c r="S1334" i="1"/>
  <c r="S1270" i="1"/>
  <c r="S1206" i="1"/>
  <c r="S1142" i="1"/>
  <c r="S1078" i="1"/>
  <c r="S1014" i="1"/>
  <c r="S950" i="1"/>
  <c r="S886" i="1"/>
  <c r="S14013" i="1"/>
  <c r="S13550" i="1"/>
  <c r="S13140" i="1"/>
  <c r="S12692" i="1"/>
  <c r="S12269" i="1"/>
  <c r="S11824" i="1"/>
  <c r="S11392" i="1"/>
  <c r="S10952" i="1"/>
  <c r="S10512" i="1"/>
  <c r="S10056" i="1"/>
  <c r="S9624" i="1"/>
  <c r="S9136" i="1"/>
  <c r="S8776" i="1"/>
  <c r="S8392" i="1"/>
  <c r="S7936" i="1"/>
  <c r="S7504" i="1"/>
  <c r="S7056" i="1"/>
  <c r="S6608" i="1"/>
  <c r="S6184" i="1"/>
  <c r="S5736" i="1"/>
  <c r="S5304" i="1"/>
  <c r="S4856" i="1"/>
  <c r="S4408" i="1"/>
  <c r="S3720" i="1"/>
  <c r="S13972" i="1"/>
  <c r="S13742" i="1"/>
  <c r="S13492" i="1"/>
  <c r="S13257" i="1"/>
  <c r="S13018" i="1"/>
  <c r="S12778" i="1"/>
  <c r="S12682" i="1"/>
  <c r="S12618" i="1"/>
  <c r="S13784" i="1"/>
  <c r="S13372" i="1"/>
  <c r="S12908" i="1"/>
  <c r="S12476" i="1"/>
  <c r="S12047" i="1"/>
  <c r="S11632" i="1"/>
  <c r="S11192" i="1"/>
  <c r="S10752" i="1"/>
  <c r="S10304" i="1"/>
  <c r="S9872" i="1"/>
  <c r="S9464" i="1"/>
  <c r="S8272" i="1"/>
  <c r="S7832" i="1"/>
  <c r="S7376" i="1"/>
  <c r="S6936" i="1"/>
  <c r="S6480" i="1"/>
  <c r="S6032" i="1"/>
  <c r="S5568" i="1"/>
  <c r="S5096" i="1"/>
  <c r="S4640" i="1"/>
  <c r="S4200" i="1"/>
  <c r="S13790" i="1"/>
  <c r="S13516" i="1"/>
  <c r="S13297" i="1"/>
  <c r="S13042" i="1"/>
  <c r="S12794" i="1"/>
  <c r="S13934" i="1"/>
  <c r="S13462" i="1"/>
  <c r="S13012" i="1"/>
  <c r="S12468" i="1"/>
  <c r="S11912" i="1"/>
  <c r="S11432" i="1"/>
  <c r="S10984" i="1"/>
  <c r="S10488" i="1"/>
  <c r="S10040" i="1"/>
  <c r="S9520" i="1"/>
  <c r="S9016" i="1"/>
  <c r="S8648" i="1"/>
  <c r="S8248" i="1"/>
  <c r="S7784" i="1"/>
  <c r="S7328" i="1"/>
  <c r="S6856" i="1"/>
  <c r="S6408" i="1"/>
  <c r="S5928" i="1"/>
  <c r="S5480" i="1"/>
  <c r="S5048" i="1"/>
  <c r="S4616" i="1"/>
  <c r="S4152" i="1"/>
  <c r="S14019" i="1"/>
  <c r="S13814" i="1"/>
  <c r="S13548" i="1"/>
  <c r="S13281" i="1"/>
  <c r="S13002" i="1"/>
  <c r="S14085" i="1"/>
  <c r="S13642" i="1"/>
  <c r="S13220" i="1"/>
  <c r="S12780" i="1"/>
  <c r="S12348" i="1"/>
  <c r="S11920" i="1"/>
  <c r="S11464" i="1"/>
  <c r="S11000" i="1"/>
  <c r="S10560" i="1"/>
  <c r="S10120" i="1"/>
  <c r="S9664" i="1"/>
  <c r="S9256" i="1"/>
  <c r="S8896" i="1"/>
  <c r="S8528" i="1"/>
  <c r="S8112" i="1"/>
  <c r="S7648" i="1"/>
  <c r="S7184" i="1"/>
  <c r="S6752" i="1"/>
  <c r="S6272" i="1"/>
  <c r="S5816" i="1"/>
  <c r="S5400" i="1"/>
  <c r="S4944" i="1"/>
  <c r="S4488" i="1"/>
  <c r="S4056" i="1"/>
  <c r="S14035" i="1"/>
  <c r="S13798" i="1"/>
  <c r="S13564" i="1"/>
  <c r="S13336" i="1"/>
  <c r="S13090" i="1"/>
  <c r="S12842" i="1"/>
  <c r="S13982" i="1"/>
  <c r="S13558" i="1"/>
  <c r="S13132" i="1"/>
  <c r="S12708" i="1"/>
  <c r="S12276" i="1"/>
  <c r="S11832" i="1"/>
  <c r="S11384" i="1"/>
  <c r="S10960" i="1"/>
  <c r="S10496" i="1"/>
  <c r="S10048" i="1"/>
  <c r="S9632" i="1"/>
  <c r="S9232" i="1"/>
  <c r="S8872" i="1"/>
  <c r="S8512" i="1"/>
  <c r="S8080" i="1"/>
  <c r="S7632" i="1"/>
  <c r="S7200" i="1"/>
  <c r="S6744" i="1"/>
  <c r="S6320" i="1"/>
  <c r="S5888" i="1"/>
  <c r="S5472" i="1"/>
  <c r="S5016" i="1"/>
  <c r="S4568" i="1"/>
  <c r="S4120" i="1"/>
  <c r="S13968" i="1"/>
  <c r="S13834" i="1"/>
  <c r="S13714" i="1"/>
  <c r="S13591" i="1"/>
  <c r="S13464" i="1"/>
  <c r="S13348" i="1"/>
  <c r="S13222" i="1"/>
  <c r="S13150" i="1"/>
  <c r="S13086" i="1"/>
  <c r="S13022" i="1"/>
  <c r="S12958" i="1"/>
  <c r="S12894" i="1"/>
  <c r="S12830" i="1"/>
  <c r="S12766" i="1"/>
  <c r="S12702" i="1"/>
  <c r="S12638" i="1"/>
  <c r="S12574" i="1"/>
  <c r="S12510" i="1"/>
  <c r="S12446" i="1"/>
  <c r="S14021" i="1"/>
  <c r="S13597" i="1"/>
  <c r="S13172" i="1"/>
  <c r="S12732" i="1"/>
  <c r="S12292" i="1"/>
  <c r="S11872" i="1"/>
  <c r="S11400" i="1"/>
  <c r="S10936" i="1"/>
  <c r="S10504" i="1"/>
  <c r="S10064" i="1"/>
  <c r="S9616" i="1"/>
  <c r="S9200" i="1"/>
  <c r="S8840" i="1"/>
  <c r="S8488" i="1"/>
  <c r="S8032" i="1"/>
  <c r="S7592" i="1"/>
  <c r="S7120" i="1"/>
  <c r="S6696" i="1"/>
  <c r="S6224" i="1"/>
  <c r="S5776" i="1"/>
  <c r="S5312" i="1"/>
  <c r="S4888" i="1"/>
  <c r="S4432" i="1"/>
  <c r="S4016" i="1"/>
  <c r="S14079" i="1"/>
  <c r="S13944" i="1"/>
  <c r="S13826" i="1"/>
  <c r="S13568" i="1"/>
  <c r="S13450" i="1"/>
  <c r="S13340" i="1"/>
  <c r="S13190" i="1"/>
  <c r="S14106" i="1"/>
  <c r="S14046" i="1"/>
  <c r="S13983" i="1"/>
  <c r="S13920" i="1"/>
  <c r="S13857" i="1"/>
  <c r="S13793" i="1"/>
  <c r="S13729" i="1"/>
  <c r="S13667" i="1"/>
  <c r="S13606" i="1"/>
  <c r="S13543" i="1"/>
  <c r="S13479" i="1"/>
  <c r="S13776" i="1"/>
  <c r="S13364" i="1"/>
  <c r="S12932" i="1"/>
  <c r="S12500" i="1"/>
  <c r="S12071" i="1"/>
  <c r="S11648" i="1"/>
  <c r="S11200" i="1"/>
  <c r="S10744" i="1"/>
  <c r="S10312" i="1"/>
  <c r="S9856" i="1"/>
  <c r="S9384" i="1"/>
  <c r="S8976" i="1"/>
  <c r="S8400" i="1"/>
  <c r="S7944" i="1"/>
  <c r="S7512" i="1"/>
  <c r="S7064" i="1"/>
  <c r="S6624" i="1"/>
  <c r="S6200" i="1"/>
  <c r="S5744" i="1"/>
  <c r="S5280" i="1"/>
  <c r="S4816" i="1"/>
  <c r="S4368" i="1"/>
  <c r="S3976" i="1"/>
  <c r="S3912" i="1"/>
  <c r="S3848" i="1"/>
  <c r="S3784" i="1"/>
  <c r="S3672" i="1"/>
  <c r="S3608" i="1"/>
  <c r="S3544" i="1"/>
  <c r="S3480" i="1"/>
  <c r="S3416" i="1"/>
  <c r="S3352" i="1"/>
  <c r="S3288" i="1"/>
  <c r="S3224" i="1"/>
  <c r="S3160" i="1"/>
  <c r="S3096" i="1"/>
  <c r="S3032" i="1"/>
  <c r="S2968" i="1"/>
  <c r="S2904" i="1"/>
  <c r="S2840" i="1"/>
  <c r="S2776" i="1"/>
  <c r="S2712" i="1"/>
  <c r="S2648" i="1"/>
  <c r="S2584" i="1"/>
  <c r="S2520" i="1"/>
  <c r="S2456" i="1"/>
  <c r="S2392" i="1"/>
  <c r="S2328" i="1"/>
  <c r="S2264" i="1"/>
  <c r="S2200" i="1"/>
  <c r="S2136" i="1"/>
  <c r="S2072" i="1"/>
  <c r="S2008" i="1"/>
  <c r="S1944" i="1"/>
  <c r="S1880" i="1"/>
  <c r="S1816" i="1"/>
  <c r="S1752" i="1"/>
  <c r="S1688" i="1"/>
  <c r="S1624" i="1"/>
  <c r="S1560" i="1"/>
  <c r="S1496" i="1"/>
  <c r="S1432" i="1"/>
  <c r="S1368" i="1"/>
  <c r="S1304" i="1"/>
  <c r="S1240" i="1"/>
  <c r="S1176" i="1"/>
  <c r="S1112" i="1"/>
  <c r="S1048" i="1"/>
  <c r="S984" i="1"/>
  <c r="S920" i="1"/>
  <c r="S856" i="1"/>
  <c r="S792" i="1"/>
  <c r="S728" i="1"/>
  <c r="S664" i="1"/>
  <c r="S600" i="1"/>
  <c r="S536" i="1"/>
  <c r="S472" i="1"/>
  <c r="S408" i="1"/>
  <c r="S344" i="1"/>
  <c r="S280" i="1"/>
  <c r="S216" i="1"/>
  <c r="S152" i="1"/>
  <c r="S88" i="1"/>
  <c r="S24" i="1"/>
  <c r="S14120" i="1"/>
  <c r="S14060" i="1"/>
  <c r="S13996" i="1"/>
  <c r="S13933" i="1"/>
  <c r="S13871" i="1"/>
  <c r="S13807" i="1"/>
  <c r="S13743" i="1"/>
  <c r="S13681" i="1"/>
  <c r="S13618" i="1"/>
  <c r="S13557" i="1"/>
  <c r="S13493" i="1"/>
  <c r="S13435" i="1"/>
  <c r="S13379" i="1"/>
  <c r="S13258" i="1"/>
  <c r="S13195" i="1"/>
  <c r="S13131" i="1"/>
  <c r="S13067" i="1"/>
  <c r="S13003" i="1"/>
  <c r="S12939" i="1"/>
  <c r="S12875" i="1"/>
  <c r="S12811" i="1"/>
  <c r="S12747" i="1"/>
  <c r="S12683" i="1"/>
  <c r="S12619" i="1"/>
  <c r="S12555" i="1"/>
  <c r="S12491" i="1"/>
  <c r="S12427" i="1"/>
  <c r="S12363" i="1"/>
  <c r="S12299" i="1"/>
  <c r="S12238" i="1"/>
  <c r="S12174" i="1"/>
  <c r="S12110" i="1"/>
  <c r="S12046" i="1"/>
  <c r="S11983" i="1"/>
  <c r="S11919" i="1"/>
  <c r="S11855" i="1"/>
  <c r="S11791" i="1"/>
  <c r="S11727" i="1"/>
  <c r="S11663" i="1"/>
  <c r="S11599" i="1"/>
  <c r="S11535" i="1"/>
  <c r="S11471" i="1"/>
  <c r="S11407" i="1"/>
  <c r="S11343" i="1"/>
  <c r="S11279" i="1"/>
  <c r="S11215" i="1"/>
  <c r="S11151" i="1"/>
  <c r="S11087" i="1"/>
  <c r="S11023" i="1"/>
  <c r="S10959" i="1"/>
  <c r="S10895" i="1"/>
  <c r="S10831" i="1"/>
  <c r="S10767" i="1"/>
  <c r="S10703" i="1"/>
  <c r="S10639" i="1"/>
  <c r="S10575" i="1"/>
  <c r="S10511" i="1"/>
  <c r="S10447" i="1"/>
  <c r="S10383" i="1"/>
  <c r="S10319" i="1"/>
  <c r="S10255" i="1"/>
  <c r="S10191" i="1"/>
  <c r="S10127" i="1"/>
  <c r="S10063" i="1"/>
  <c r="S9999" i="1"/>
  <c r="S9935" i="1"/>
  <c r="S9871" i="1"/>
  <c r="S9807" i="1"/>
  <c r="S9743" i="1"/>
  <c r="S9679" i="1"/>
  <c r="S9615" i="1"/>
  <c r="S9551" i="1"/>
  <c r="S9487" i="1"/>
  <c r="S9423" i="1"/>
  <c r="S9359" i="1"/>
  <c r="S9295" i="1"/>
  <c r="S9231" i="1"/>
  <c r="S9167" i="1"/>
  <c r="S9103" i="1"/>
  <c r="S9039" i="1"/>
  <c r="S8975" i="1"/>
  <c r="S8911" i="1"/>
  <c r="S8847" i="1"/>
  <c r="S8783" i="1"/>
  <c r="S8719" i="1"/>
  <c r="S8655" i="1"/>
  <c r="S8591" i="1"/>
  <c r="S8527" i="1"/>
  <c r="S8463" i="1"/>
  <c r="S8399" i="1"/>
  <c r="S8335" i="1"/>
  <c r="S8271" i="1"/>
  <c r="S8207" i="1"/>
  <c r="S8143" i="1"/>
  <c r="S8079" i="1"/>
  <c r="S8015" i="1"/>
  <c r="S7951" i="1"/>
  <c r="S7887" i="1"/>
  <c r="S7823" i="1"/>
  <c r="S7759" i="1"/>
  <c r="S7695" i="1"/>
  <c r="S7631" i="1"/>
  <c r="S7567" i="1"/>
  <c r="S7503" i="1"/>
  <c r="S7439" i="1"/>
  <c r="S7375" i="1"/>
  <c r="S7311" i="1"/>
  <c r="S7247" i="1"/>
  <c r="S7183" i="1"/>
  <c r="S7119" i="1"/>
  <c r="S7055" i="1"/>
  <c r="S6991" i="1"/>
  <c r="S6927" i="1"/>
  <c r="S6863" i="1"/>
  <c r="S6799" i="1"/>
  <c r="S6735" i="1"/>
  <c r="S6671" i="1"/>
  <c r="S6607" i="1"/>
  <c r="S6543" i="1"/>
  <c r="S6479" i="1"/>
  <c r="S6415" i="1"/>
  <c r="S6351" i="1"/>
  <c r="S6287" i="1"/>
  <c r="S6223" i="1"/>
  <c r="S6159" i="1"/>
  <c r="S6095" i="1"/>
  <c r="S6031" i="1"/>
  <c r="S5967" i="1"/>
  <c r="S5903" i="1"/>
  <c r="S5839" i="1"/>
  <c r="S5775" i="1"/>
  <c r="S5711" i="1"/>
  <c r="S5647" i="1"/>
  <c r="S5583" i="1"/>
  <c r="S5519" i="1"/>
  <c r="S5455" i="1"/>
  <c r="S5391" i="1"/>
  <c r="S5327" i="1"/>
  <c r="S5263" i="1"/>
  <c r="S5199" i="1"/>
  <c r="S5135" i="1"/>
  <c r="S5071" i="1"/>
  <c r="S5007" i="1"/>
  <c r="S4943" i="1"/>
  <c r="S4879" i="1"/>
  <c r="S4815" i="1"/>
  <c r="S4751" i="1"/>
  <c r="S4687" i="1"/>
  <c r="S4623" i="1"/>
  <c r="S4559" i="1"/>
  <c r="S4495" i="1"/>
  <c r="S4431" i="1"/>
  <c r="S4367" i="1"/>
  <c r="S4303" i="1"/>
  <c r="S4239" i="1"/>
  <c r="S4175" i="1"/>
  <c r="S4111" i="1"/>
  <c r="S4047" i="1"/>
  <c r="S3983" i="1"/>
  <c r="S3919" i="1"/>
  <c r="S3855" i="1"/>
  <c r="S3791" i="1"/>
  <c r="S3727" i="1"/>
  <c r="S3663" i="1"/>
  <c r="S3599" i="1"/>
  <c r="S3535" i="1"/>
  <c r="S3471" i="1"/>
  <c r="S3407" i="1"/>
  <c r="S3343" i="1"/>
  <c r="S3279" i="1"/>
  <c r="S3215" i="1"/>
  <c r="S3151" i="1"/>
  <c r="S3087" i="1"/>
  <c r="S3023" i="1"/>
  <c r="S2959" i="1"/>
  <c r="S2895" i="1"/>
  <c r="S2831" i="1"/>
  <c r="S2767" i="1"/>
  <c r="S2703" i="1"/>
  <c r="S2639" i="1"/>
  <c r="S2575" i="1"/>
  <c r="S2511" i="1"/>
  <c r="S2447" i="1"/>
  <c r="S2383" i="1"/>
  <c r="S2319" i="1"/>
  <c r="S2255" i="1"/>
  <c r="S2191" i="1"/>
  <c r="S2127" i="1"/>
  <c r="S2063" i="1"/>
  <c r="S1999" i="1"/>
  <c r="S1935" i="1"/>
  <c r="S1871" i="1"/>
  <c r="S1807" i="1"/>
  <c r="S1743" i="1"/>
  <c r="S1679" i="1"/>
  <c r="S1615" i="1"/>
  <c r="S1551" i="1"/>
  <c r="S1487" i="1"/>
  <c r="S1423" i="1"/>
  <c r="S1359" i="1"/>
  <c r="S1295" i="1"/>
  <c r="S1231" i="1"/>
  <c r="S1167" i="1"/>
  <c r="S1103" i="1"/>
  <c r="S1039" i="1"/>
  <c r="S975" i="1"/>
  <c r="S911" i="1"/>
  <c r="S847" i="1"/>
  <c r="S783" i="1"/>
  <c r="S719" i="1"/>
  <c r="S655" i="1"/>
  <c r="S591" i="1"/>
  <c r="S527" i="1"/>
  <c r="S463" i="1"/>
  <c r="S399" i="1"/>
  <c r="S335" i="1"/>
  <c r="S271" i="1"/>
  <c r="S207" i="1"/>
  <c r="S143" i="1"/>
  <c r="S79" i="1"/>
  <c r="S15" i="1"/>
  <c r="S12402" i="1"/>
  <c r="S12125" i="1"/>
  <c r="S12013" i="1"/>
  <c r="S11950" i="1"/>
  <c r="S11886" i="1"/>
  <c r="S11822" i="1"/>
  <c r="S11758" i="1"/>
  <c r="S11694" i="1"/>
  <c r="S11630" i="1"/>
  <c r="S11566" i="1"/>
  <c r="S11502" i="1"/>
  <c r="S11438" i="1"/>
  <c r="S11374" i="1"/>
  <c r="S11310" i="1"/>
  <c r="S11246" i="1"/>
  <c r="S11182" i="1"/>
  <c r="S11118" i="1"/>
  <c r="S11054" i="1"/>
  <c r="S10990" i="1"/>
  <c r="S10926" i="1"/>
  <c r="S10862" i="1"/>
  <c r="S10798" i="1"/>
  <c r="S10734" i="1"/>
  <c r="S10670" i="1"/>
  <c r="S10606" i="1"/>
  <c r="S10542" i="1"/>
  <c r="S10478" i="1"/>
  <c r="S10414" i="1"/>
  <c r="S10350" i="1"/>
  <c r="S10286" i="1"/>
  <c r="S10222" i="1"/>
  <c r="S10158" i="1"/>
  <c r="S10094" i="1"/>
  <c r="S10030" i="1"/>
  <c r="S9966" i="1"/>
  <c r="S9902" i="1"/>
  <c r="S9838" i="1"/>
  <c r="S9774" i="1"/>
  <c r="S9710" i="1"/>
  <c r="S9646" i="1"/>
  <c r="S9582" i="1"/>
  <c r="S9518" i="1"/>
  <c r="S9454" i="1"/>
  <c r="S9390" i="1"/>
  <c r="S9326" i="1"/>
  <c r="S9262" i="1"/>
  <c r="S9198" i="1"/>
  <c r="S9134" i="1"/>
  <c r="S9070" i="1"/>
  <c r="S9006" i="1"/>
  <c r="S8942" i="1"/>
  <c r="S8878" i="1"/>
  <c r="S8814" i="1"/>
  <c r="S8750" i="1"/>
  <c r="S8686" i="1"/>
  <c r="S8622" i="1"/>
  <c r="S8558" i="1"/>
  <c r="S8494" i="1"/>
  <c r="S8430" i="1"/>
  <c r="S8366" i="1"/>
  <c r="S8302" i="1"/>
  <c r="S8238" i="1"/>
  <c r="S8174" i="1"/>
  <c r="S8110" i="1"/>
  <c r="S8046" i="1"/>
  <c r="S7982" i="1"/>
  <c r="S7918" i="1"/>
  <c r="S7854" i="1"/>
  <c r="S7790" i="1"/>
  <c r="S7726" i="1"/>
  <c r="S7662" i="1"/>
  <c r="S7598" i="1"/>
  <c r="S7534" i="1"/>
  <c r="S7470" i="1"/>
  <c r="S7406" i="1"/>
  <c r="S7342" i="1"/>
  <c r="S7278" i="1"/>
  <c r="S7214" i="1"/>
  <c r="S7150" i="1"/>
  <c r="S7086" i="1"/>
  <c r="S7022" i="1"/>
  <c r="S6958" i="1"/>
  <c r="S6894" i="1"/>
  <c r="S6830" i="1"/>
  <c r="S6766" i="1"/>
  <c r="S6702" i="1"/>
  <c r="S6638" i="1"/>
  <c r="S6574" i="1"/>
  <c r="S6510" i="1"/>
  <c r="S6446" i="1"/>
  <c r="S6382" i="1"/>
  <c r="S6318" i="1"/>
  <c r="S6254" i="1"/>
  <c r="S6190" i="1"/>
  <c r="S6126" i="1"/>
  <c r="S6062" i="1"/>
  <c r="S5998" i="1"/>
  <c r="S5934" i="1"/>
  <c r="S5870" i="1"/>
  <c r="S5806" i="1"/>
  <c r="S5742" i="1"/>
  <c r="S5678" i="1"/>
  <c r="S5614" i="1"/>
  <c r="S5550" i="1"/>
  <c r="S5486" i="1"/>
  <c r="S5422" i="1"/>
  <c r="S5358" i="1"/>
  <c r="S5294" i="1"/>
  <c r="S5230" i="1"/>
  <c r="S5166" i="1"/>
  <c r="S5102" i="1"/>
  <c r="S5038" i="1"/>
  <c r="S4974" i="1"/>
  <c r="S4910" i="1"/>
  <c r="S4846" i="1"/>
  <c r="S4782" i="1"/>
  <c r="S4718" i="1"/>
  <c r="S4654" i="1"/>
  <c r="S4590" i="1"/>
  <c r="S4526" i="1"/>
  <c r="S4462" i="1"/>
  <c r="S4398" i="1"/>
  <c r="S4334" i="1"/>
  <c r="S4270" i="1"/>
  <c r="S4206" i="1"/>
  <c r="S4142" i="1"/>
  <c r="S4078" i="1"/>
  <c r="S4014" i="1"/>
  <c r="S3950" i="1"/>
  <c r="S3886" i="1"/>
  <c r="S3822" i="1"/>
  <c r="S3758" i="1"/>
  <c r="S3694" i="1"/>
  <c r="S3630" i="1"/>
  <c r="S3566" i="1"/>
  <c r="S3502" i="1"/>
  <c r="S3438" i="1"/>
  <c r="S3374" i="1"/>
  <c r="S3310" i="1"/>
  <c r="S3246" i="1"/>
  <c r="S3182" i="1"/>
  <c r="S3118" i="1"/>
  <c r="S3054" i="1"/>
  <c r="S2990" i="1"/>
  <c r="S2926" i="1"/>
  <c r="S2862" i="1"/>
  <c r="S2798" i="1"/>
  <c r="S2734" i="1"/>
  <c r="S2670" i="1"/>
  <c r="S2606" i="1"/>
  <c r="S2542" i="1"/>
  <c r="S2478" i="1"/>
  <c r="S2414" i="1"/>
  <c r="S2350" i="1"/>
  <c r="S2286" i="1"/>
  <c r="S2222" i="1"/>
  <c r="S2158" i="1"/>
  <c r="S2094" i="1"/>
  <c r="S2030" i="1"/>
  <c r="S1966" i="1"/>
  <c r="S1902" i="1"/>
  <c r="S1838" i="1"/>
  <c r="S1774" i="1"/>
  <c r="S1710" i="1"/>
  <c r="S1646" i="1"/>
  <c r="S1582" i="1"/>
  <c r="S1518" i="1"/>
  <c r="S1454" i="1"/>
  <c r="S1390" i="1"/>
  <c r="S1326" i="1"/>
  <c r="S1262" i="1"/>
  <c r="S1198" i="1"/>
  <c r="S1134" i="1"/>
  <c r="S1070" i="1"/>
  <c r="S1006" i="1"/>
  <c r="S942" i="1"/>
  <c r="S878" i="1"/>
  <c r="S814" i="1"/>
  <c r="S750" i="1"/>
  <c r="S686" i="1"/>
  <c r="S13958" i="1"/>
  <c r="S13502" i="1"/>
  <c r="S13084" i="1"/>
  <c r="S12644" i="1"/>
  <c r="S12215" i="1"/>
  <c r="S11768" i="1"/>
  <c r="S11336" i="1"/>
  <c r="S10904" i="1"/>
  <c r="S10440" i="1"/>
  <c r="S9992" i="1"/>
  <c r="S9560" i="1"/>
  <c r="S9088" i="1"/>
  <c r="S8728" i="1"/>
  <c r="S8336" i="1"/>
  <c r="S7888" i="1"/>
  <c r="S7448" i="1"/>
  <c r="S7000" i="1"/>
  <c r="S6552" i="1"/>
  <c r="S6128" i="1"/>
  <c r="S5688" i="1"/>
  <c r="S5240" i="1"/>
  <c r="S4792" i="1"/>
  <c r="S4352" i="1"/>
  <c r="S14150" i="1"/>
  <c r="S13948" i="1"/>
  <c r="S13710" i="1"/>
  <c r="S13226" i="1"/>
  <c r="S12986" i="1"/>
  <c r="S12762" i="1"/>
  <c r="S12674" i="1"/>
  <c r="S14160" i="1"/>
  <c r="S13720" i="1"/>
  <c r="S13322" i="1"/>
  <c r="S12852" i="1"/>
  <c r="S12420" i="1"/>
  <c r="S11999" i="1"/>
  <c r="S11576" i="1"/>
  <c r="S11136" i="1"/>
  <c r="S10688" i="1"/>
  <c r="S10256" i="1"/>
  <c r="S9816" i="1"/>
  <c r="S9408" i="1"/>
  <c r="S8224" i="1"/>
  <c r="S7776" i="1"/>
  <c r="S7320" i="1"/>
  <c r="S6880" i="1"/>
  <c r="S6416" i="1"/>
  <c r="S5968" i="1"/>
  <c r="S5504" i="1"/>
  <c r="S5040" i="1"/>
  <c r="S4592" i="1"/>
  <c r="S4144" i="1"/>
  <c r="S13758" i="1"/>
  <c r="S13484" i="1"/>
  <c r="S13265" i="1"/>
  <c r="S13010" i="1"/>
  <c r="S12770" i="1"/>
  <c r="S13880" i="1"/>
  <c r="S13420" i="1"/>
  <c r="S12956" i="1"/>
  <c r="S12388" i="1"/>
  <c r="S11848" i="1"/>
  <c r="S11376" i="1"/>
  <c r="S10928" i="1"/>
  <c r="S10432" i="1"/>
  <c r="S9976" i="1"/>
  <c r="S9432" i="1"/>
  <c r="S8968" i="1"/>
  <c r="S8608" i="1"/>
  <c r="S8192" i="1"/>
  <c r="S7728" i="1"/>
  <c r="S7272" i="1"/>
  <c r="S6800" i="1"/>
  <c r="S6352" i="1"/>
  <c r="S5872" i="1"/>
  <c r="S5424" i="1"/>
  <c r="S4992" i="1"/>
  <c r="S4560" i="1"/>
  <c r="S4096" i="1"/>
  <c r="S14003" i="1"/>
  <c r="S13782" i="1"/>
  <c r="S13508" i="1"/>
  <c r="S13250" i="1"/>
  <c r="S12970" i="1"/>
  <c r="S14029" i="1"/>
  <c r="S13589" i="1"/>
  <c r="S13156" i="1"/>
  <c r="S12724" i="1"/>
  <c r="S12300" i="1"/>
  <c r="S11864" i="1"/>
  <c r="S11408" i="1"/>
  <c r="S10944" i="1"/>
  <c r="S10520" i="1"/>
  <c r="S10072" i="1"/>
  <c r="S9608" i="1"/>
  <c r="S9208" i="1"/>
  <c r="S8848" i="1"/>
  <c r="S8480" i="1"/>
  <c r="S8056" i="1"/>
  <c r="S7584" i="1"/>
  <c r="S7128" i="1"/>
  <c r="S6688" i="1"/>
  <c r="S6216" i="1"/>
  <c r="S5760" i="1"/>
  <c r="S5344" i="1"/>
  <c r="S4896" i="1"/>
  <c r="S4440" i="1"/>
  <c r="S4000" i="1"/>
  <c r="S14011" i="1"/>
  <c r="S13766" i="1"/>
  <c r="S13532" i="1"/>
  <c r="S13305" i="1"/>
  <c r="S13058" i="1"/>
  <c r="S12810" i="1"/>
  <c r="S13926" i="1"/>
  <c r="S13494" i="1"/>
  <c r="S13076" i="1"/>
  <c r="S12652" i="1"/>
  <c r="S12223" i="1"/>
  <c r="S11776" i="1"/>
  <c r="S11328" i="1"/>
  <c r="S10896" i="1"/>
  <c r="S10448" i="1"/>
  <c r="S10000" i="1"/>
  <c r="S9584" i="1"/>
  <c r="S9184" i="1"/>
  <c r="S8816" i="1"/>
  <c r="S8464" i="1"/>
  <c r="S8024" i="1"/>
  <c r="S7576" i="1"/>
  <c r="S7152" i="1"/>
  <c r="S6704" i="1"/>
  <c r="S6264" i="1"/>
  <c r="S5848" i="1"/>
  <c r="S5408" i="1"/>
  <c r="S4960" i="1"/>
  <c r="S4520" i="1"/>
  <c r="S4064" i="1"/>
  <c r="S14071" i="1"/>
  <c r="S13952" i="1"/>
  <c r="S13818" i="1"/>
  <c r="S13698" i="1"/>
  <c r="S13576" i="1"/>
  <c r="S13442" i="1"/>
  <c r="S13332" i="1"/>
  <c r="S13214" i="1"/>
  <c r="S13142" i="1"/>
  <c r="S13078" i="1"/>
  <c r="S13014" i="1"/>
  <c r="S12950" i="1"/>
  <c r="S12886" i="1"/>
  <c r="S12822" i="1"/>
  <c r="S12758" i="1"/>
  <c r="S12694" i="1"/>
  <c r="S12630" i="1"/>
  <c r="S12566" i="1"/>
  <c r="S12502" i="1"/>
  <c r="S12438" i="1"/>
  <c r="S13966" i="1"/>
  <c r="S13534" i="1"/>
  <c r="S13116" i="1"/>
  <c r="S12676" i="1"/>
  <c r="S12247" i="1"/>
  <c r="S11816" i="1"/>
  <c r="S11344" i="1"/>
  <c r="S10888" i="1"/>
  <c r="S10464" i="1"/>
  <c r="S10008" i="1"/>
  <c r="S9568" i="1"/>
  <c r="S9152" i="1"/>
  <c r="S8800" i="1"/>
  <c r="S8432" i="1"/>
  <c r="S7976" i="1"/>
  <c r="S7536" i="1"/>
  <c r="S7080" i="1"/>
  <c r="S6632" i="1"/>
  <c r="S6160" i="1"/>
  <c r="S5720" i="1"/>
  <c r="S5264" i="1"/>
  <c r="S4840" i="1"/>
  <c r="S4376" i="1"/>
  <c r="S3728" i="1"/>
  <c r="S14063" i="1"/>
  <c r="S13928" i="1"/>
  <c r="S13810" i="1"/>
  <c r="S13676" i="1"/>
  <c r="S13560" i="1"/>
  <c r="S13324" i="1"/>
  <c r="S14161" i="1"/>
  <c r="S14098" i="1"/>
  <c r="S14038" i="1"/>
  <c r="S13975" i="1"/>
  <c r="S13912" i="1"/>
  <c r="S13849" i="1"/>
  <c r="S13785" i="1"/>
  <c r="S13721" i="1"/>
  <c r="S13659" i="1"/>
  <c r="S13598" i="1"/>
  <c r="S13535" i="1"/>
  <c r="S13471" i="1"/>
  <c r="S13736" i="1"/>
  <c r="S13315" i="1"/>
  <c r="S12876" i="1"/>
  <c r="S12444" i="1"/>
  <c r="S12015" i="1"/>
  <c r="S11592" i="1"/>
  <c r="S11144" i="1"/>
  <c r="S10696" i="1"/>
  <c r="S10248" i="1"/>
  <c r="S9800" i="1"/>
  <c r="S9328" i="1"/>
  <c r="S8920" i="1"/>
  <c r="S8344" i="1"/>
  <c r="S7896" i="1"/>
  <c r="S7456" i="1"/>
  <c r="S7008" i="1"/>
  <c r="S6592" i="1"/>
  <c r="S6144" i="1"/>
  <c r="S5680" i="1"/>
  <c r="S5216" i="1"/>
  <c r="S4760" i="1"/>
  <c r="S4312" i="1"/>
  <c r="S3968" i="1"/>
  <c r="S3904" i="1"/>
  <c r="S3840" i="1"/>
  <c r="S3776" i="1"/>
  <c r="S3664" i="1"/>
  <c r="S3600" i="1"/>
  <c r="S3536" i="1"/>
  <c r="S3472" i="1"/>
  <c r="S3408" i="1"/>
  <c r="S3344" i="1"/>
  <c r="S3280" i="1"/>
  <c r="S3216" i="1"/>
  <c r="S3152" i="1"/>
  <c r="S3088" i="1"/>
  <c r="S3024" i="1"/>
  <c r="S2960" i="1"/>
  <c r="S2896" i="1"/>
  <c r="S2832" i="1"/>
  <c r="S2768" i="1"/>
  <c r="S2704" i="1"/>
  <c r="S2640" i="1"/>
  <c r="S2576" i="1"/>
  <c r="S2512" i="1"/>
  <c r="S2448" i="1"/>
  <c r="S2384" i="1"/>
  <c r="S2320" i="1"/>
  <c r="S2256" i="1"/>
  <c r="S2192" i="1"/>
  <c r="S2128" i="1"/>
  <c r="S2064" i="1"/>
  <c r="S2000" i="1"/>
  <c r="S1936" i="1"/>
  <c r="S1872" i="1"/>
  <c r="S1808" i="1"/>
  <c r="S1744" i="1"/>
  <c r="S1680" i="1"/>
  <c r="S1616" i="1"/>
  <c r="S1552" i="1"/>
  <c r="S1488" i="1"/>
  <c r="S1424" i="1"/>
  <c r="S1360" i="1"/>
  <c r="S1296" i="1"/>
  <c r="S1232" i="1"/>
  <c r="S1168" i="1"/>
  <c r="S1104" i="1"/>
  <c r="S1040" i="1"/>
  <c r="S976" i="1"/>
  <c r="S912" i="1"/>
  <c r="S848" i="1"/>
  <c r="S784" i="1"/>
  <c r="S720" i="1"/>
  <c r="S656" i="1"/>
  <c r="S592" i="1"/>
  <c r="S528" i="1"/>
  <c r="S464" i="1"/>
  <c r="S400" i="1"/>
  <c r="S336" i="1"/>
  <c r="S272" i="1"/>
  <c r="S208" i="1"/>
  <c r="S144" i="1"/>
  <c r="S80" i="1"/>
  <c r="S16" i="1"/>
  <c r="S14112" i="1"/>
  <c r="S14052" i="1"/>
  <c r="S13863" i="1"/>
  <c r="S13799" i="1"/>
  <c r="S13735" i="1"/>
  <c r="S13673" i="1"/>
  <c r="S13612" i="1"/>
  <c r="S13549" i="1"/>
  <c r="S13485" i="1"/>
  <c r="S13371" i="1"/>
  <c r="S13314" i="1"/>
  <c r="S13251" i="1"/>
  <c r="S13187" i="1"/>
  <c r="S13123" i="1"/>
  <c r="S13059" i="1"/>
  <c r="S12995" i="1"/>
  <c r="S12931" i="1"/>
  <c r="S12867" i="1"/>
  <c r="S12803" i="1"/>
  <c r="S12739" i="1"/>
  <c r="S12675" i="1"/>
  <c r="S12611" i="1"/>
  <c r="S12547" i="1"/>
  <c r="S12483" i="1"/>
  <c r="S12419" i="1"/>
  <c r="S12355" i="1"/>
  <c r="S12291" i="1"/>
  <c r="S12230" i="1"/>
  <c r="S12166" i="1"/>
  <c r="S12102" i="1"/>
  <c r="S12038" i="1"/>
  <c r="S11975" i="1"/>
  <c r="S11911" i="1"/>
  <c r="S11847" i="1"/>
  <c r="S11783" i="1"/>
  <c r="S11719" i="1"/>
  <c r="S11655" i="1"/>
  <c r="S11591" i="1"/>
  <c r="S11527" i="1"/>
  <c r="S11463" i="1"/>
  <c r="S11399" i="1"/>
  <c r="S11335" i="1"/>
  <c r="S11271" i="1"/>
  <c r="S11207" i="1"/>
  <c r="S11143" i="1"/>
  <c r="S11079" i="1"/>
  <c r="S11015" i="1"/>
  <c r="S10951" i="1"/>
  <c r="S10887" i="1"/>
  <c r="S10823" i="1"/>
  <c r="S10759" i="1"/>
  <c r="S10695" i="1"/>
  <c r="S10631" i="1"/>
  <c r="S10119" i="1"/>
  <c r="S9607" i="1"/>
  <c r="S9095" i="1"/>
  <c r="S8583" i="1"/>
  <c r="S8071" i="1"/>
  <c r="S7559" i="1"/>
  <c r="S7047" i="1"/>
  <c r="S6535" i="1"/>
  <c r="S6023" i="1"/>
  <c r="S5511" i="1"/>
  <c r="S4999" i="1"/>
  <c r="S4487" i="1"/>
  <c r="S3975" i="1"/>
  <c r="S3463" i="1"/>
  <c r="S2951" i="1"/>
  <c r="S2439" i="1"/>
  <c r="S1927" i="1"/>
  <c r="S1415" i="1"/>
  <c r="S903" i="1"/>
  <c r="S391" i="1"/>
  <c r="S12093" i="1"/>
  <c r="S11558" i="1"/>
  <c r="S11046" i="1"/>
  <c r="S10534" i="1"/>
  <c r="S10022" i="1"/>
  <c r="S9510" i="1"/>
  <c r="S8998" i="1"/>
  <c r="S8486" i="1"/>
  <c r="S7974" i="1"/>
  <c r="S7462" i="1"/>
  <c r="S6950" i="1"/>
  <c r="S6438" i="1"/>
  <c r="S5926" i="1"/>
  <c r="S5414" i="1"/>
  <c r="S4902" i="1"/>
  <c r="S4390" i="1"/>
  <c r="S3878" i="1"/>
  <c r="S3366" i="1"/>
  <c r="S3110" i="1"/>
  <c r="S2854" i="1"/>
  <c r="S2598" i="1"/>
  <c r="S2342" i="1"/>
  <c r="S2086" i="1"/>
  <c r="S1830" i="1"/>
  <c r="S1574" i="1"/>
  <c r="S1318" i="1"/>
  <c r="S1118" i="1"/>
  <c r="S974" i="1"/>
  <c r="S862" i="1"/>
  <c r="S782" i="1"/>
  <c r="S694" i="1"/>
  <c r="S622" i="1"/>
  <c r="S558" i="1"/>
  <c r="S494" i="1"/>
  <c r="S430" i="1"/>
  <c r="S366" i="1"/>
  <c r="S302" i="1"/>
  <c r="S238" i="1"/>
  <c r="S174" i="1"/>
  <c r="S110" i="1"/>
  <c r="S46" i="1"/>
  <c r="S12530" i="1"/>
  <c r="S12290" i="1"/>
  <c r="S14157" i="1"/>
  <c r="S14094" i="1"/>
  <c r="S14034" i="1"/>
  <c r="S13971" i="1"/>
  <c r="S13845" i="1"/>
  <c r="S13781" i="1"/>
  <c r="S13717" i="1"/>
  <c r="S13655" i="1"/>
  <c r="S13594" i="1"/>
  <c r="S13531" i="1"/>
  <c r="S13467" i="1"/>
  <c r="S13417" i="1"/>
  <c r="S13351" i="1"/>
  <c r="S13288" i="1"/>
  <c r="S13225" i="1"/>
  <c r="S13161" i="1"/>
  <c r="S13097" i="1"/>
  <c r="S13033" i="1"/>
  <c r="S12969" i="1"/>
  <c r="S12905" i="1"/>
  <c r="S12841" i="1"/>
  <c r="S12777" i="1"/>
  <c r="S12713" i="1"/>
  <c r="S12649" i="1"/>
  <c r="S12585" i="1"/>
  <c r="S12521" i="1"/>
  <c r="S12457" i="1"/>
  <c r="S12393" i="1"/>
  <c r="S12329" i="1"/>
  <c r="S12266" i="1"/>
  <c r="S12204" i="1"/>
  <c r="S12140" i="1"/>
  <c r="S12076" i="1"/>
  <c r="S12012" i="1"/>
  <c r="S11949" i="1"/>
  <c r="S11885" i="1"/>
  <c r="S11821" i="1"/>
  <c r="S11757" i="1"/>
  <c r="S11693" i="1"/>
  <c r="S11629" i="1"/>
  <c r="S11565" i="1"/>
  <c r="S11501" i="1"/>
  <c r="S11437" i="1"/>
  <c r="S11373" i="1"/>
  <c r="S11309" i="1"/>
  <c r="S11245" i="1"/>
  <c r="S11181" i="1"/>
  <c r="S11117" i="1"/>
  <c r="S11053" i="1"/>
  <c r="S10989" i="1"/>
  <c r="S10925" i="1"/>
  <c r="S10861" i="1"/>
  <c r="S10797" i="1"/>
  <c r="S10733" i="1"/>
  <c r="S10669" i="1"/>
  <c r="S10605" i="1"/>
  <c r="S10541" i="1"/>
  <c r="S10477" i="1"/>
  <c r="S10413" i="1"/>
  <c r="S10349" i="1"/>
  <c r="S10285" i="1"/>
  <c r="S10221" i="1"/>
  <c r="S10157" i="1"/>
  <c r="S10093" i="1"/>
  <c r="S10029" i="1"/>
  <c r="S9965" i="1"/>
  <c r="S9901" i="1"/>
  <c r="S9837" i="1"/>
  <c r="S9773" i="1"/>
  <c r="S9709" i="1"/>
  <c r="S9645" i="1"/>
  <c r="S9581" i="1"/>
  <c r="S9517" i="1"/>
  <c r="S9453" i="1"/>
  <c r="S9389" i="1"/>
  <c r="S9325" i="1"/>
  <c r="S9261" i="1"/>
  <c r="S9197" i="1"/>
  <c r="S9133" i="1"/>
  <c r="S9069" i="1"/>
  <c r="S9005" i="1"/>
  <c r="S8941" i="1"/>
  <c r="S8877" i="1"/>
  <c r="S8813" i="1"/>
  <c r="S8749" i="1"/>
  <c r="S8685" i="1"/>
  <c r="S8621" i="1"/>
  <c r="S8557" i="1"/>
  <c r="S8493" i="1"/>
  <c r="S8429" i="1"/>
  <c r="S8365" i="1"/>
  <c r="S8301" i="1"/>
  <c r="S8237" i="1"/>
  <c r="S8173" i="1"/>
  <c r="S8109" i="1"/>
  <c r="S8045" i="1"/>
  <c r="S7981" i="1"/>
  <c r="S7917" i="1"/>
  <c r="S7853" i="1"/>
  <c r="S7789" i="1"/>
  <c r="S7725" i="1"/>
  <c r="S7661" i="1"/>
  <c r="S7597" i="1"/>
  <c r="S7533" i="1"/>
  <c r="S7469" i="1"/>
  <c r="S7405" i="1"/>
  <c r="S7341" i="1"/>
  <c r="S7277" i="1"/>
  <c r="S7213" i="1"/>
  <c r="S7149" i="1"/>
  <c r="S7085" i="1"/>
  <c r="S7021" i="1"/>
  <c r="S6957" i="1"/>
  <c r="S6893" i="1"/>
  <c r="S6829" i="1"/>
  <c r="S6765" i="1"/>
  <c r="S6701" i="1"/>
  <c r="S6637" i="1"/>
  <c r="S6573" i="1"/>
  <c r="S6509" i="1"/>
  <c r="S6445" i="1"/>
  <c r="S6381" i="1"/>
  <c r="S6317" i="1"/>
  <c r="S6253" i="1"/>
  <c r="S6189" i="1"/>
  <c r="S6125" i="1"/>
  <c r="S6061" i="1"/>
  <c r="S5997" i="1"/>
  <c r="S5933" i="1"/>
  <c r="S5869" i="1"/>
  <c r="S5805" i="1"/>
  <c r="S5741" i="1"/>
  <c r="S5677" i="1"/>
  <c r="S5613" i="1"/>
  <c r="S5549" i="1"/>
  <c r="S5485" i="1"/>
  <c r="S5421" i="1"/>
  <c r="S5357" i="1"/>
  <c r="S5293" i="1"/>
  <c r="S5229" i="1"/>
  <c r="S5165" i="1"/>
  <c r="S5101" i="1"/>
  <c r="S5037" i="1"/>
  <c r="S4973" i="1"/>
  <c r="S4909" i="1"/>
  <c r="S4845" i="1"/>
  <c r="S4781" i="1"/>
  <c r="S4717" i="1"/>
  <c r="S4653" i="1"/>
  <c r="S4589" i="1"/>
  <c r="S4525" i="1"/>
  <c r="S4461" i="1"/>
  <c r="S4397" i="1"/>
  <c r="S4333" i="1"/>
  <c r="S4269" i="1"/>
  <c r="S4205" i="1"/>
  <c r="S4141" i="1"/>
  <c r="S4077" i="1"/>
  <c r="S4013" i="1"/>
  <c r="S3949" i="1"/>
  <c r="S3885" i="1"/>
  <c r="S3821" i="1"/>
  <c r="S3757" i="1"/>
  <c r="S3693" i="1"/>
  <c r="S3629" i="1"/>
  <c r="S3565" i="1"/>
  <c r="S3501" i="1"/>
  <c r="S3437" i="1"/>
  <c r="S3373" i="1"/>
  <c r="S3309" i="1"/>
  <c r="S3245" i="1"/>
  <c r="S3181" i="1"/>
  <c r="S3117" i="1"/>
  <c r="S3053" i="1"/>
  <c r="S2989" i="1"/>
  <c r="S2925" i="1"/>
  <c r="S2861" i="1"/>
  <c r="S2797" i="1"/>
  <c r="S2733" i="1"/>
  <c r="S2669" i="1"/>
  <c r="S2605" i="1"/>
  <c r="S2541" i="1"/>
  <c r="S2477" i="1"/>
  <c r="S2413" i="1"/>
  <c r="S2349" i="1"/>
  <c r="S2285" i="1"/>
  <c r="S2221" i="1"/>
  <c r="S2157" i="1"/>
  <c r="S2093" i="1"/>
  <c r="S2029" i="1"/>
  <c r="S1965" i="1"/>
  <c r="S1901" i="1"/>
  <c r="S1837" i="1"/>
  <c r="S1773" i="1"/>
  <c r="S1709" i="1"/>
  <c r="S1645" i="1"/>
  <c r="S1581" i="1"/>
  <c r="S1517" i="1"/>
  <c r="S1453" i="1"/>
  <c r="S1389" i="1"/>
  <c r="S1325" i="1"/>
  <c r="S1261" i="1"/>
  <c r="S1197" i="1"/>
  <c r="S1133" i="1"/>
  <c r="S1069" i="1"/>
  <c r="S1005" i="1"/>
  <c r="S941" i="1"/>
  <c r="S877" i="1"/>
  <c r="S813" i="1"/>
  <c r="S749" i="1"/>
  <c r="S685" i="1"/>
  <c r="S621" i="1"/>
  <c r="S557" i="1"/>
  <c r="S493" i="1"/>
  <c r="S429" i="1"/>
  <c r="S365" i="1"/>
  <c r="S301" i="1"/>
  <c r="S237" i="1"/>
  <c r="S173" i="1"/>
  <c r="S109" i="1"/>
  <c r="S45" i="1"/>
  <c r="S12522" i="1"/>
  <c r="S12282" i="1"/>
  <c r="S14156" i="1"/>
  <c r="S14093" i="1"/>
  <c r="S14033" i="1"/>
  <c r="S13970" i="1"/>
  <c r="S13908" i="1"/>
  <c r="S13844" i="1"/>
  <c r="S13780" i="1"/>
  <c r="S13716" i="1"/>
  <c r="S13654" i="1"/>
  <c r="S13593" i="1"/>
  <c r="S13530" i="1"/>
  <c r="S13466" i="1"/>
  <c r="S13416" i="1"/>
  <c r="S13295" i="1"/>
  <c r="S13232" i="1"/>
  <c r="S13168" i="1"/>
  <c r="S13104" i="1"/>
  <c r="S13040" i="1"/>
  <c r="S12976" i="1"/>
  <c r="S12912" i="1"/>
  <c r="S12848" i="1"/>
  <c r="S12784" i="1"/>
  <c r="S12720" i="1"/>
  <c r="S12656" i="1"/>
  <c r="S12592" i="1"/>
  <c r="S12528" i="1"/>
  <c r="S12464" i="1"/>
  <c r="S12400" i="1"/>
  <c r="S12336" i="1"/>
  <c r="S12272" i="1"/>
  <c r="S12211" i="1"/>
  <c r="S12147" i="1"/>
  <c r="S12083" i="1"/>
  <c r="S12019" i="1"/>
  <c r="S11956" i="1"/>
  <c r="S11892" i="1"/>
  <c r="S11828" i="1"/>
  <c r="S11764" i="1"/>
  <c r="S11700" i="1"/>
  <c r="S11636" i="1"/>
  <c r="S11572" i="1"/>
  <c r="S11508" i="1"/>
  <c r="S11444" i="1"/>
  <c r="S11380" i="1"/>
  <c r="S11316" i="1"/>
  <c r="S11252" i="1"/>
  <c r="S11188" i="1"/>
  <c r="S11124" i="1"/>
  <c r="S11060" i="1"/>
  <c r="S10996" i="1"/>
  <c r="S10932" i="1"/>
  <c r="S10868" i="1"/>
  <c r="S10804" i="1"/>
  <c r="S10740" i="1"/>
  <c r="S10676" i="1"/>
  <c r="S10612" i="1"/>
  <c r="S10548" i="1"/>
  <c r="S10484" i="1"/>
  <c r="S10420" i="1"/>
  <c r="S10356" i="1"/>
  <c r="S10292" i="1"/>
  <c r="S10228" i="1"/>
  <c r="S10164" i="1"/>
  <c r="S10100" i="1"/>
  <c r="S10036" i="1"/>
  <c r="S9972" i="1"/>
  <c r="S9908" i="1"/>
  <c r="S9844" i="1"/>
  <c r="S9780" i="1"/>
  <c r="S9716" i="1"/>
  <c r="S9652" i="1"/>
  <c r="S9588" i="1"/>
  <c r="S9524" i="1"/>
  <c r="S9460" i="1"/>
  <c r="S9396" i="1"/>
  <c r="S9332" i="1"/>
  <c r="S9268" i="1"/>
  <c r="S9204" i="1"/>
  <c r="S9140" i="1"/>
  <c r="S9076" i="1"/>
  <c r="S9012" i="1"/>
  <c r="S8948" i="1"/>
  <c r="S8884" i="1"/>
  <c r="S8820" i="1"/>
  <c r="S8756" i="1"/>
  <c r="S8692" i="1"/>
  <c r="S8628" i="1"/>
  <c r="S8564" i="1"/>
  <c r="S8500" i="1"/>
  <c r="S8436" i="1"/>
  <c r="S8372" i="1"/>
  <c r="S8308" i="1"/>
  <c r="S8244" i="1"/>
  <c r="S8180" i="1"/>
  <c r="S8116" i="1"/>
  <c r="S8052" i="1"/>
  <c r="S7988" i="1"/>
  <c r="S7924" i="1"/>
  <c r="S7860" i="1"/>
  <c r="S7796" i="1"/>
  <c r="S7732" i="1"/>
  <c r="S7668" i="1"/>
  <c r="S7604" i="1"/>
  <c r="S7540" i="1"/>
  <c r="S7476" i="1"/>
  <c r="S7412" i="1"/>
  <c r="S7348" i="1"/>
  <c r="S7284" i="1"/>
  <c r="S7220" i="1"/>
  <c r="S7156" i="1"/>
  <c r="S7092" i="1"/>
  <c r="S7028" i="1"/>
  <c r="S6964" i="1"/>
  <c r="S6900" i="1"/>
  <c r="S6836" i="1"/>
  <c r="S6772" i="1"/>
  <c r="S6708" i="1"/>
  <c r="S6644" i="1"/>
  <c r="S6580" i="1"/>
  <c r="S6516" i="1"/>
  <c r="S6452" i="1"/>
  <c r="S6388" i="1"/>
  <c r="S6324" i="1"/>
  <c r="S6260" i="1"/>
  <c r="S6196" i="1"/>
  <c r="S6132" i="1"/>
  <c r="S6068" i="1"/>
  <c r="S6004" i="1"/>
  <c r="S5940" i="1"/>
  <c r="S5876" i="1"/>
  <c r="S5812" i="1"/>
  <c r="S5748" i="1"/>
  <c r="S5684" i="1"/>
  <c r="S5620" i="1"/>
  <c r="S5556" i="1"/>
  <c r="S5492" i="1"/>
  <c r="S5428" i="1"/>
  <c r="S5364" i="1"/>
  <c r="S5300" i="1"/>
  <c r="S5236" i="1"/>
  <c r="S5172" i="1"/>
  <c r="S5108" i="1"/>
  <c r="S5044" i="1"/>
  <c r="S4980" i="1"/>
  <c r="S4916" i="1"/>
  <c r="S4852" i="1"/>
  <c r="S4788" i="1"/>
  <c r="S4724" i="1"/>
  <c r="S4660" i="1"/>
  <c r="S4596" i="1"/>
  <c r="S4532" i="1"/>
  <c r="S4468" i="1"/>
  <c r="S4404" i="1"/>
  <c r="S4340" i="1"/>
  <c r="S4276" i="1"/>
  <c r="S4212" i="1"/>
  <c r="S4148" i="1"/>
  <c r="S4084" i="1"/>
  <c r="S4020" i="1"/>
  <c r="S3956" i="1"/>
  <c r="S3892" i="1"/>
  <c r="S3828" i="1"/>
  <c r="S3764" i="1"/>
  <c r="S3700" i="1"/>
  <c r="S3636" i="1"/>
  <c r="S3572" i="1"/>
  <c r="S3508" i="1"/>
  <c r="S3444" i="1"/>
  <c r="S3380" i="1"/>
  <c r="S3316" i="1"/>
  <c r="S3252" i="1"/>
  <c r="S3188" i="1"/>
  <c r="S3124" i="1"/>
  <c r="S3060" i="1"/>
  <c r="S2996" i="1"/>
  <c r="S2932" i="1"/>
  <c r="S2868" i="1"/>
  <c r="S2804" i="1"/>
  <c r="S2740" i="1"/>
  <c r="S2676" i="1"/>
  <c r="S2612" i="1"/>
  <c r="S2548" i="1"/>
  <c r="S2484" i="1"/>
  <c r="S2420" i="1"/>
  <c r="S2356" i="1"/>
  <c r="S2292" i="1"/>
  <c r="S2228" i="1"/>
  <c r="S2164" i="1"/>
  <c r="S2100" i="1"/>
  <c r="S2036" i="1"/>
  <c r="S1972" i="1"/>
  <c r="S1908" i="1"/>
  <c r="S1844" i="1"/>
  <c r="S1780" i="1"/>
  <c r="S1716" i="1"/>
  <c r="S1652" i="1"/>
  <c r="S1588" i="1"/>
  <c r="S1524" i="1"/>
  <c r="S1460" i="1"/>
  <c r="S1396" i="1"/>
  <c r="S1332" i="1"/>
  <c r="S1268" i="1"/>
  <c r="S1204" i="1"/>
  <c r="S1140" i="1"/>
  <c r="S1076" i="1"/>
  <c r="S1012" i="1"/>
  <c r="S948" i="1"/>
  <c r="S884" i="1"/>
  <c r="S820" i="1"/>
  <c r="S756" i="1"/>
  <c r="S692" i="1"/>
  <c r="S628" i="1"/>
  <c r="S564" i="1"/>
  <c r="S500" i="1"/>
  <c r="S436" i="1"/>
  <c r="S372" i="1"/>
  <c r="S308" i="1"/>
  <c r="S244" i="1"/>
  <c r="S180" i="1"/>
  <c r="S116" i="1"/>
  <c r="S52" i="1"/>
  <c r="S12570" i="1"/>
  <c r="S12298" i="1"/>
  <c r="S14163" i="1"/>
  <c r="S14100" i="1"/>
  <c r="S14032" i="1"/>
  <c r="S13969" i="1"/>
  <c r="S13907" i="1"/>
  <c r="S13843" i="1"/>
  <c r="S13779" i="1"/>
  <c r="S13715" i="1"/>
  <c r="S13653" i="1"/>
  <c r="S13592" i="1"/>
  <c r="S13529" i="1"/>
  <c r="S13465" i="1"/>
  <c r="S13415" i="1"/>
  <c r="S13294" i="1"/>
  <c r="S13231" i="1"/>
  <c r="S13167" i="1"/>
  <c r="S13103" i="1"/>
  <c r="S13039" i="1"/>
  <c r="S12975" i="1"/>
  <c r="S12911" i="1"/>
  <c r="S12847" i="1"/>
  <c r="S12783" i="1"/>
  <c r="S12719" i="1"/>
  <c r="S12655" i="1"/>
  <c r="S12591" i="1"/>
  <c r="S12527" i="1"/>
  <c r="S12463" i="1"/>
  <c r="S12399" i="1"/>
  <c r="S12335" i="1"/>
  <c r="S12271" i="1"/>
  <c r="S12210" i="1"/>
  <c r="S12146" i="1"/>
  <c r="S12082" i="1"/>
  <c r="S12018" i="1"/>
  <c r="S11955" i="1"/>
  <c r="S11891" i="1"/>
  <c r="S11827" i="1"/>
  <c r="S11763" i="1"/>
  <c r="S11699" i="1"/>
  <c r="S11635" i="1"/>
  <c r="S11571" i="1"/>
  <c r="S11507" i="1"/>
  <c r="S11443" i="1"/>
  <c r="S11379" i="1"/>
  <c r="S11315" i="1"/>
  <c r="S11251" i="1"/>
  <c r="S11187" i="1"/>
  <c r="S11123" i="1"/>
  <c r="S11059" i="1"/>
  <c r="S10995" i="1"/>
  <c r="S10931" i="1"/>
  <c r="S10867" i="1"/>
  <c r="S10803" i="1"/>
  <c r="S10739" i="1"/>
  <c r="S10675" i="1"/>
  <c r="S10611" i="1"/>
  <c r="S10547" i="1"/>
  <c r="S10483" i="1"/>
  <c r="S10419" i="1"/>
  <c r="S10355" i="1"/>
  <c r="S10291" i="1"/>
  <c r="S10227" i="1"/>
  <c r="S10163" i="1"/>
  <c r="S10099" i="1"/>
  <c r="S10035" i="1"/>
  <c r="S9971" i="1"/>
  <c r="S9907" i="1"/>
  <c r="S9843" i="1"/>
  <c r="S9779" i="1"/>
  <c r="S9715" i="1"/>
  <c r="S9651" i="1"/>
  <c r="S9587" i="1"/>
  <c r="S9523" i="1"/>
  <c r="S9459" i="1"/>
  <c r="S9395" i="1"/>
  <c r="S9331" i="1"/>
  <c r="S9267" i="1"/>
  <c r="S9203" i="1"/>
  <c r="S9139" i="1"/>
  <c r="S9075" i="1"/>
  <c r="S9011" i="1"/>
  <c r="S8947" i="1"/>
  <c r="S8883" i="1"/>
  <c r="S8819" i="1"/>
  <c r="S8755" i="1"/>
  <c r="S8691" i="1"/>
  <c r="S8627" i="1"/>
  <c r="S8563" i="1"/>
  <c r="S8499" i="1"/>
  <c r="S8435" i="1"/>
  <c r="S8371" i="1"/>
  <c r="S8307" i="1"/>
  <c r="S8243" i="1"/>
  <c r="S8179" i="1"/>
  <c r="S8115" i="1"/>
  <c r="S8051" i="1"/>
  <c r="S7987" i="1"/>
  <c r="S7923" i="1"/>
  <c r="S7859" i="1"/>
  <c r="S7795" i="1"/>
  <c r="S7731" i="1"/>
  <c r="S7667" i="1"/>
  <c r="S7603" i="1"/>
  <c r="S7539" i="1"/>
  <c r="S7475" i="1"/>
  <c r="S7411" i="1"/>
  <c r="S7347" i="1"/>
  <c r="S7283" i="1"/>
  <c r="S7219" i="1"/>
  <c r="S7155" i="1"/>
  <c r="S7091" i="1"/>
  <c r="S7027" i="1"/>
  <c r="S6963" i="1"/>
  <c r="S6899" i="1"/>
  <c r="S6835" i="1"/>
  <c r="S6771" i="1"/>
  <c r="S6707" i="1"/>
  <c r="S6643" i="1"/>
  <c r="S6579" i="1"/>
  <c r="S6515" i="1"/>
  <c r="S6451" i="1"/>
  <c r="S6387" i="1"/>
  <c r="S6323" i="1"/>
  <c r="S6259" i="1"/>
  <c r="S6195" i="1"/>
  <c r="S6131" i="1"/>
  <c r="S6067" i="1"/>
  <c r="S6003" i="1"/>
  <c r="S5939" i="1"/>
  <c r="S5875" i="1"/>
  <c r="S5811" i="1"/>
  <c r="S5747" i="1"/>
  <c r="S5683" i="1"/>
  <c r="S5619" i="1"/>
  <c r="S5555" i="1"/>
  <c r="S5491" i="1"/>
  <c r="S5427" i="1"/>
  <c r="S5363" i="1"/>
  <c r="S5299" i="1"/>
  <c r="S5235" i="1"/>
  <c r="S5171" i="1"/>
  <c r="S5107" i="1"/>
  <c r="S5043" i="1"/>
  <c r="S4979" i="1"/>
  <c r="S4915" i="1"/>
  <c r="S4851" i="1"/>
  <c r="S4787" i="1"/>
  <c r="S4723" i="1"/>
  <c r="S4659" i="1"/>
  <c r="S4595" i="1"/>
  <c r="S4531" i="1"/>
  <c r="S4467" i="1"/>
  <c r="S4403" i="1"/>
  <c r="S4339" i="1"/>
  <c r="S4275" i="1"/>
  <c r="S4211" i="1"/>
  <c r="S4147" i="1"/>
  <c r="S4083" i="1"/>
  <c r="S4019" i="1"/>
  <c r="S3955" i="1"/>
  <c r="S3891" i="1"/>
  <c r="S3827" i="1"/>
  <c r="S3763" i="1"/>
  <c r="S3699" i="1"/>
  <c r="S3635" i="1"/>
  <c r="S3571" i="1"/>
  <c r="S3507" i="1"/>
  <c r="S3443" i="1"/>
  <c r="S3379" i="1"/>
  <c r="S3315" i="1"/>
  <c r="S3251" i="1"/>
  <c r="S3187" i="1"/>
  <c r="S3123" i="1"/>
  <c r="S3059" i="1"/>
  <c r="S2995" i="1"/>
  <c r="S2931" i="1"/>
  <c r="S2867" i="1"/>
  <c r="S2803" i="1"/>
  <c r="S2739" i="1"/>
  <c r="S2675" i="1"/>
  <c r="S2611" i="1"/>
  <c r="S2547" i="1"/>
  <c r="S2483" i="1"/>
  <c r="S2419" i="1"/>
  <c r="S2355" i="1"/>
  <c r="S2291" i="1"/>
  <c r="S2227" i="1"/>
  <c r="S2163" i="1"/>
  <c r="S2099" i="1"/>
  <c r="S2035" i="1"/>
  <c r="S1971" i="1"/>
  <c r="S1907" i="1"/>
  <c r="S1843" i="1"/>
  <c r="S1779" i="1"/>
  <c r="S1715" i="1"/>
  <c r="S1651" i="1"/>
  <c r="S1587" i="1"/>
  <c r="S1523" i="1"/>
  <c r="S1459" i="1"/>
  <c r="S1395" i="1"/>
  <c r="S1331" i="1"/>
  <c r="S1267" i="1"/>
  <c r="S1203" i="1"/>
  <c r="S1139" i="1"/>
  <c r="S1075" i="1"/>
  <c r="S1011" i="1"/>
  <c r="S947" i="1"/>
  <c r="S883" i="1"/>
  <c r="S819" i="1"/>
  <c r="S755" i="1"/>
  <c r="S691" i="1"/>
  <c r="S627" i="1"/>
  <c r="S563" i="1"/>
  <c r="S499" i="1"/>
  <c r="S435" i="1"/>
  <c r="S371" i="1"/>
  <c r="S307" i="1"/>
  <c r="S243" i="1"/>
  <c r="S179" i="1"/>
  <c r="S115" i="1"/>
  <c r="S51" i="1"/>
  <c r="S12390" i="1"/>
  <c r="S12326" i="1"/>
  <c r="S12201" i="1"/>
  <c r="S12137" i="1"/>
  <c r="S12073" i="1"/>
  <c r="S10567" i="1"/>
  <c r="S10055" i="1"/>
  <c r="S9543" i="1"/>
  <c r="S9031" i="1"/>
  <c r="S8519" i="1"/>
  <c r="S8007" i="1"/>
  <c r="S7495" i="1"/>
  <c r="S6983" i="1"/>
  <c r="S6471" i="1"/>
  <c r="S5959" i="1"/>
  <c r="S5447" i="1"/>
  <c r="S4935" i="1"/>
  <c r="S4423" i="1"/>
  <c r="S3911" i="1"/>
  <c r="S3399" i="1"/>
  <c r="S2887" i="1"/>
  <c r="S2375" i="1"/>
  <c r="S1863" i="1"/>
  <c r="S1351" i="1"/>
  <c r="S839" i="1"/>
  <c r="S327" i="1"/>
  <c r="S12005" i="1"/>
  <c r="S11494" i="1"/>
  <c r="S10982" i="1"/>
  <c r="S10470" i="1"/>
  <c r="S9958" i="1"/>
  <c r="S9446" i="1"/>
  <c r="S8934" i="1"/>
  <c r="S8422" i="1"/>
  <c r="S7910" i="1"/>
  <c r="S7398" i="1"/>
  <c r="S6886" i="1"/>
  <c r="S6374" i="1"/>
  <c r="S5862" i="1"/>
  <c r="S5350" i="1"/>
  <c r="S4838" i="1"/>
  <c r="S4326" i="1"/>
  <c r="S3814" i="1"/>
  <c r="S3358" i="1"/>
  <c r="S3102" i="1"/>
  <c r="S2846" i="1"/>
  <c r="S2590" i="1"/>
  <c r="S2334" i="1"/>
  <c r="S2078" i="1"/>
  <c r="S1822" i="1"/>
  <c r="S1566" i="1"/>
  <c r="S1310" i="1"/>
  <c r="S1102" i="1"/>
  <c r="S966" i="1"/>
  <c r="S854" i="1"/>
  <c r="S774" i="1"/>
  <c r="S678" i="1"/>
  <c r="S614" i="1"/>
  <c r="S550" i="1"/>
  <c r="S486" i="1"/>
  <c r="S422" i="1"/>
  <c r="S358" i="1"/>
  <c r="S294" i="1"/>
  <c r="S230" i="1"/>
  <c r="S166" i="1"/>
  <c r="S102" i="1"/>
  <c r="S38" i="1"/>
  <c r="S12506" i="1"/>
  <c r="S12261" i="1"/>
  <c r="S14149" i="1"/>
  <c r="S14026" i="1"/>
  <c r="S13963" i="1"/>
  <c r="S13901" i="1"/>
  <c r="S13837" i="1"/>
  <c r="S13773" i="1"/>
  <c r="S13709" i="1"/>
  <c r="S13647" i="1"/>
  <c r="S13586" i="1"/>
  <c r="S13523" i="1"/>
  <c r="S13401" i="1"/>
  <c r="S13343" i="1"/>
  <c r="S13280" i="1"/>
  <c r="S13217" i="1"/>
  <c r="S13153" i="1"/>
  <c r="S13089" i="1"/>
  <c r="S13025" i="1"/>
  <c r="S12961" i="1"/>
  <c r="S12897" i="1"/>
  <c r="S12833" i="1"/>
  <c r="S12769" i="1"/>
  <c r="S12705" i="1"/>
  <c r="S12641" i="1"/>
  <c r="S12577" i="1"/>
  <c r="S12513" i="1"/>
  <c r="S12449" i="1"/>
  <c r="S12385" i="1"/>
  <c r="S12321" i="1"/>
  <c r="S12260" i="1"/>
  <c r="S12196" i="1"/>
  <c r="S12132" i="1"/>
  <c r="S12068" i="1"/>
  <c r="S12004" i="1"/>
  <c r="S11941" i="1"/>
  <c r="S11877" i="1"/>
  <c r="S11813" i="1"/>
  <c r="S11749" i="1"/>
  <c r="S11685" i="1"/>
  <c r="S11621" i="1"/>
  <c r="S11557" i="1"/>
  <c r="S11493" i="1"/>
  <c r="S11429" i="1"/>
  <c r="S11365" i="1"/>
  <c r="S11301" i="1"/>
  <c r="S11237" i="1"/>
  <c r="S11173" i="1"/>
  <c r="S11109" i="1"/>
  <c r="S11045" i="1"/>
  <c r="S10981" i="1"/>
  <c r="S10917" i="1"/>
  <c r="S10853" i="1"/>
  <c r="S10789" i="1"/>
  <c r="S10725" i="1"/>
  <c r="S10661" i="1"/>
  <c r="S10597" i="1"/>
  <c r="S10533" i="1"/>
  <c r="S10469" i="1"/>
  <c r="S10405" i="1"/>
  <c r="S10341" i="1"/>
  <c r="S10277" i="1"/>
  <c r="S10213" i="1"/>
  <c r="S10149" i="1"/>
  <c r="S10085" i="1"/>
  <c r="S10021" i="1"/>
  <c r="S9957" i="1"/>
  <c r="S9893" i="1"/>
  <c r="S9829" i="1"/>
  <c r="S9765" i="1"/>
  <c r="S9701" i="1"/>
  <c r="S9637" i="1"/>
  <c r="S9573" i="1"/>
  <c r="S9509" i="1"/>
  <c r="S9445" i="1"/>
  <c r="S9381" i="1"/>
  <c r="S9317" i="1"/>
  <c r="S9253" i="1"/>
  <c r="S9189" i="1"/>
  <c r="S9125" i="1"/>
  <c r="S9061" i="1"/>
  <c r="S8997" i="1"/>
  <c r="S8933" i="1"/>
  <c r="S8869" i="1"/>
  <c r="S8805" i="1"/>
  <c r="S8741" i="1"/>
  <c r="S8677" i="1"/>
  <c r="S8613" i="1"/>
  <c r="S8549" i="1"/>
  <c r="S8485" i="1"/>
  <c r="S8421" i="1"/>
  <c r="S8357" i="1"/>
  <c r="S8293" i="1"/>
  <c r="S8229" i="1"/>
  <c r="S8165" i="1"/>
  <c r="S8101" i="1"/>
  <c r="S8037" i="1"/>
  <c r="S7973" i="1"/>
  <c r="S7909" i="1"/>
  <c r="S7845" i="1"/>
  <c r="S7781" i="1"/>
  <c r="S7717" i="1"/>
  <c r="S7653" i="1"/>
  <c r="S7589" i="1"/>
  <c r="S7525" i="1"/>
  <c r="S7461" i="1"/>
  <c r="S7397" i="1"/>
  <c r="S7333" i="1"/>
  <c r="S7269" i="1"/>
  <c r="S7205" i="1"/>
  <c r="S7141" i="1"/>
  <c r="S7077" i="1"/>
  <c r="S7013" i="1"/>
  <c r="S6949" i="1"/>
  <c r="S6885" i="1"/>
  <c r="S6821" i="1"/>
  <c r="S6757" i="1"/>
  <c r="S6693" i="1"/>
  <c r="S6629" i="1"/>
  <c r="S6565" i="1"/>
  <c r="S6501" i="1"/>
  <c r="S6437" i="1"/>
  <c r="S6373" i="1"/>
  <c r="S6309" i="1"/>
  <c r="S6245" i="1"/>
  <c r="S6181" i="1"/>
  <c r="S6117" i="1"/>
  <c r="S6053" i="1"/>
  <c r="S5989" i="1"/>
  <c r="S5925" i="1"/>
  <c r="S5861" i="1"/>
  <c r="S5797" i="1"/>
  <c r="S5733" i="1"/>
  <c r="S5669" i="1"/>
  <c r="S5605" i="1"/>
  <c r="S5541" i="1"/>
  <c r="S5477" i="1"/>
  <c r="S5413" i="1"/>
  <c r="S5349" i="1"/>
  <c r="S5285" i="1"/>
  <c r="S5221" i="1"/>
  <c r="S5157" i="1"/>
  <c r="S5093" i="1"/>
  <c r="S5029" i="1"/>
  <c r="S4965" i="1"/>
  <c r="S4901" i="1"/>
  <c r="S4837" i="1"/>
  <c r="S4773" i="1"/>
  <c r="S4709" i="1"/>
  <c r="S4645" i="1"/>
  <c r="S4581" i="1"/>
  <c r="S4517" i="1"/>
  <c r="S4453" i="1"/>
  <c r="S4389" i="1"/>
  <c r="S4325" i="1"/>
  <c r="S4261" i="1"/>
  <c r="S4197" i="1"/>
  <c r="S4133" i="1"/>
  <c r="S4069" i="1"/>
  <c r="S4005" i="1"/>
  <c r="S3941" i="1"/>
  <c r="S3877" i="1"/>
  <c r="S3813" i="1"/>
  <c r="S3749" i="1"/>
  <c r="S3685" i="1"/>
  <c r="S3621" i="1"/>
  <c r="S3557" i="1"/>
  <c r="S3493" i="1"/>
  <c r="S3429" i="1"/>
  <c r="S3365" i="1"/>
  <c r="S3301" i="1"/>
  <c r="S3237" i="1"/>
  <c r="S3173" i="1"/>
  <c r="S3109" i="1"/>
  <c r="S3045" i="1"/>
  <c r="S2981" i="1"/>
  <c r="S2917" i="1"/>
  <c r="S2853" i="1"/>
  <c r="S2789" i="1"/>
  <c r="S2725" i="1"/>
  <c r="S2661" i="1"/>
  <c r="S2597" i="1"/>
  <c r="S2533" i="1"/>
  <c r="S2469" i="1"/>
  <c r="S2405" i="1"/>
  <c r="S2341" i="1"/>
  <c r="S2277" i="1"/>
  <c r="S2213" i="1"/>
  <c r="S2149" i="1"/>
  <c r="S2085" i="1"/>
  <c r="S2021" i="1"/>
  <c r="S1957" i="1"/>
  <c r="S1893" i="1"/>
  <c r="S1829" i="1"/>
  <c r="S1765" i="1"/>
  <c r="S1701" i="1"/>
  <c r="S1637" i="1"/>
  <c r="S1573" i="1"/>
  <c r="S1509" i="1"/>
  <c r="S1445" i="1"/>
  <c r="S1381" i="1"/>
  <c r="S1317" i="1"/>
  <c r="S1253" i="1"/>
  <c r="S1189" i="1"/>
  <c r="S1125" i="1"/>
  <c r="S1061" i="1"/>
  <c r="S997" i="1"/>
  <c r="S933" i="1"/>
  <c r="S869" i="1"/>
  <c r="S805" i="1"/>
  <c r="S741" i="1"/>
  <c r="S677" i="1"/>
  <c r="S613" i="1"/>
  <c r="S549" i="1"/>
  <c r="S485" i="1"/>
  <c r="S421" i="1"/>
  <c r="S357" i="1"/>
  <c r="S293" i="1"/>
  <c r="S229" i="1"/>
  <c r="S165" i="1"/>
  <c r="S101" i="1"/>
  <c r="S37" i="1"/>
  <c r="S12490" i="1"/>
  <c r="S12253" i="1"/>
  <c r="S14148" i="1"/>
  <c r="S14025" i="1"/>
  <c r="S13962" i="1"/>
  <c r="S13900" i="1"/>
  <c r="S13836" i="1"/>
  <c r="S13772" i="1"/>
  <c r="S13708" i="1"/>
  <c r="S13646" i="1"/>
  <c r="S13585" i="1"/>
  <c r="S13522" i="1"/>
  <c r="S13460" i="1"/>
  <c r="S13408" i="1"/>
  <c r="S13350" i="1"/>
  <c r="S13287" i="1"/>
  <c r="S13224" i="1"/>
  <c r="S13160" i="1"/>
  <c r="S13096" i="1"/>
  <c r="S13032" i="1"/>
  <c r="S12968" i="1"/>
  <c r="S12904" i="1"/>
  <c r="S12840" i="1"/>
  <c r="S12776" i="1"/>
  <c r="S12712" i="1"/>
  <c r="S12648" i="1"/>
  <c r="S12584" i="1"/>
  <c r="S12520" i="1"/>
  <c r="S12456" i="1"/>
  <c r="S12392" i="1"/>
  <c r="S12328" i="1"/>
  <c r="S12265" i="1"/>
  <c r="S12203" i="1"/>
  <c r="S12139" i="1"/>
  <c r="S12075" i="1"/>
  <c r="S12011" i="1"/>
  <c r="S11948" i="1"/>
  <c r="S11884" i="1"/>
  <c r="S11820" i="1"/>
  <c r="S11756" i="1"/>
  <c r="S11692" i="1"/>
  <c r="S11628" i="1"/>
  <c r="S11564" i="1"/>
  <c r="S11500" i="1"/>
  <c r="S11436" i="1"/>
  <c r="S11372" i="1"/>
  <c r="S11308" i="1"/>
  <c r="S11244" i="1"/>
  <c r="S11180" i="1"/>
  <c r="S11116" i="1"/>
  <c r="S11052" i="1"/>
  <c r="S10988" i="1"/>
  <c r="S10924" i="1"/>
  <c r="S10860" i="1"/>
  <c r="S10796" i="1"/>
  <c r="S10732" i="1"/>
  <c r="S10668" i="1"/>
  <c r="S10604" i="1"/>
  <c r="S10540" i="1"/>
  <c r="S10476" i="1"/>
  <c r="S10412" i="1"/>
  <c r="S10348" i="1"/>
  <c r="S10284" i="1"/>
  <c r="S10220" i="1"/>
  <c r="S10156" i="1"/>
  <c r="S10092" i="1"/>
  <c r="S10028" i="1"/>
  <c r="S9964" i="1"/>
  <c r="S9900" i="1"/>
  <c r="S9836" i="1"/>
  <c r="S9772" i="1"/>
  <c r="S9708" i="1"/>
  <c r="S9644" i="1"/>
  <c r="S9580" i="1"/>
  <c r="S9516" i="1"/>
  <c r="S9452" i="1"/>
  <c r="S9388" i="1"/>
  <c r="S9324" i="1"/>
  <c r="S9260" i="1"/>
  <c r="S9196" i="1"/>
  <c r="S9132" i="1"/>
  <c r="S9068" i="1"/>
  <c r="S9004" i="1"/>
  <c r="S8940" i="1"/>
  <c r="S8876" i="1"/>
  <c r="S8812" i="1"/>
  <c r="S8748" i="1"/>
  <c r="S8684" i="1"/>
  <c r="S8620" i="1"/>
  <c r="S8556" i="1"/>
  <c r="S8492" i="1"/>
  <c r="S8428" i="1"/>
  <c r="S8364" i="1"/>
  <c r="S8300" i="1"/>
  <c r="S8236" i="1"/>
  <c r="S8172" i="1"/>
  <c r="S8108" i="1"/>
  <c r="S8044" i="1"/>
  <c r="S7980" i="1"/>
  <c r="S7916" i="1"/>
  <c r="S7852" i="1"/>
  <c r="S7788" i="1"/>
  <c r="S7724" i="1"/>
  <c r="S7660" i="1"/>
  <c r="S7596" i="1"/>
  <c r="S7532" i="1"/>
  <c r="S7468" i="1"/>
  <c r="S7404" i="1"/>
  <c r="S7340" i="1"/>
  <c r="S7276" i="1"/>
  <c r="S7212" i="1"/>
  <c r="S7148" i="1"/>
  <c r="S7084" i="1"/>
  <c r="S7020" i="1"/>
  <c r="S6956" i="1"/>
  <c r="S6892" i="1"/>
  <c r="S6828" i="1"/>
  <c r="S6764" i="1"/>
  <c r="S6700" i="1"/>
  <c r="S6636" i="1"/>
  <c r="S6572" i="1"/>
  <c r="S6508" i="1"/>
  <c r="S6444" i="1"/>
  <c r="S6380" i="1"/>
  <c r="S6316" i="1"/>
  <c r="S6252" i="1"/>
  <c r="S6188" i="1"/>
  <c r="S6124" i="1"/>
  <c r="S6060" i="1"/>
  <c r="S5996" i="1"/>
  <c r="S5932" i="1"/>
  <c r="S5868" i="1"/>
  <c r="S5804" i="1"/>
  <c r="S5740" i="1"/>
  <c r="S5676" i="1"/>
  <c r="S5612" i="1"/>
  <c r="S5548" i="1"/>
  <c r="S5484" i="1"/>
  <c r="S5420" i="1"/>
  <c r="S5356" i="1"/>
  <c r="S5292" i="1"/>
  <c r="S5228" i="1"/>
  <c r="S5164" i="1"/>
  <c r="S5100" i="1"/>
  <c r="S5036" i="1"/>
  <c r="S4972" i="1"/>
  <c r="S4908" i="1"/>
  <c r="S4844" i="1"/>
  <c r="S4780" i="1"/>
  <c r="S4716" i="1"/>
  <c r="S4652" i="1"/>
  <c r="S4588" i="1"/>
  <c r="S4524" i="1"/>
  <c r="S4460" i="1"/>
  <c r="S4396" i="1"/>
  <c r="S4332" i="1"/>
  <c r="S4268" i="1"/>
  <c r="S4204" i="1"/>
  <c r="S4140" i="1"/>
  <c r="S4076" i="1"/>
  <c r="S4012" i="1"/>
  <c r="S3948" i="1"/>
  <c r="S3884" i="1"/>
  <c r="S3820" i="1"/>
  <c r="S3756" i="1"/>
  <c r="S3692" i="1"/>
  <c r="S3628" i="1"/>
  <c r="S3564" i="1"/>
  <c r="S3500" i="1"/>
  <c r="S3436" i="1"/>
  <c r="S3372" i="1"/>
  <c r="S3308" i="1"/>
  <c r="S3244" i="1"/>
  <c r="S3180" i="1"/>
  <c r="S3116" i="1"/>
  <c r="S3052" i="1"/>
  <c r="S2988" i="1"/>
  <c r="S2924" i="1"/>
  <c r="S2860" i="1"/>
  <c r="S2796" i="1"/>
  <c r="S2732" i="1"/>
  <c r="S2668" i="1"/>
  <c r="S2604" i="1"/>
  <c r="S2540" i="1"/>
  <c r="S2476" i="1"/>
  <c r="S2412" i="1"/>
  <c r="S2348" i="1"/>
  <c r="S2284" i="1"/>
  <c r="S2220" i="1"/>
  <c r="S2156" i="1"/>
  <c r="S2092" i="1"/>
  <c r="S2028" i="1"/>
  <c r="S1964" i="1"/>
  <c r="S1900" i="1"/>
  <c r="S1836" i="1"/>
  <c r="S1772" i="1"/>
  <c r="S1708" i="1"/>
  <c r="S1644" i="1"/>
  <c r="S1580" i="1"/>
  <c r="S1516" i="1"/>
  <c r="S1452" i="1"/>
  <c r="S1388" i="1"/>
  <c r="S1324" i="1"/>
  <c r="S1260" i="1"/>
  <c r="S1196" i="1"/>
  <c r="S1132" i="1"/>
  <c r="S1068" i="1"/>
  <c r="S1004" i="1"/>
  <c r="S940" i="1"/>
  <c r="S876" i="1"/>
  <c r="S812" i="1"/>
  <c r="S748" i="1"/>
  <c r="S684" i="1"/>
  <c r="S620" i="1"/>
  <c r="S556" i="1"/>
  <c r="S492" i="1"/>
  <c r="S428" i="1"/>
  <c r="S364" i="1"/>
  <c r="S300" i="1"/>
  <c r="S236" i="1"/>
  <c r="S172" i="1"/>
  <c r="S108" i="1"/>
  <c r="S44" i="1"/>
  <c r="S12538" i="1"/>
  <c r="S12267" i="1"/>
  <c r="S14155" i="1"/>
  <c r="S14092" i="1"/>
  <c r="S14024" i="1"/>
  <c r="S13961" i="1"/>
  <c r="S13899" i="1"/>
  <c r="S13835" i="1"/>
  <c r="S13771" i="1"/>
  <c r="S13707" i="1"/>
  <c r="S13645" i="1"/>
  <c r="S13584" i="1"/>
  <c r="S13521" i="1"/>
  <c r="S13459" i="1"/>
  <c r="S13407" i="1"/>
  <c r="S13349" i="1"/>
  <c r="S13286" i="1"/>
  <c r="S13223" i="1"/>
  <c r="S13159" i="1"/>
  <c r="S13095" i="1"/>
  <c r="S13031" i="1"/>
  <c r="S12967" i="1"/>
  <c r="S12903" i="1"/>
  <c r="S12839" i="1"/>
  <c r="S12775" i="1"/>
  <c r="S12711" i="1"/>
  <c r="S12647" i="1"/>
  <c r="S12583" i="1"/>
  <c r="S12519" i="1"/>
  <c r="S12455" i="1"/>
  <c r="S12391" i="1"/>
  <c r="S12327" i="1"/>
  <c r="S12264" i="1"/>
  <c r="S12202" i="1"/>
  <c r="S12138" i="1"/>
  <c r="S12074" i="1"/>
  <c r="S12010" i="1"/>
  <c r="S11947" i="1"/>
  <c r="S11883" i="1"/>
  <c r="S11819" i="1"/>
  <c r="S11755" i="1"/>
  <c r="S11691" i="1"/>
  <c r="S11627" i="1"/>
  <c r="S11563" i="1"/>
  <c r="S11499" i="1"/>
  <c r="S11435" i="1"/>
  <c r="S11371" i="1"/>
  <c r="S11307" i="1"/>
  <c r="S11243" i="1"/>
  <c r="S11179" i="1"/>
  <c r="S11115" i="1"/>
  <c r="S11051" i="1"/>
  <c r="S10987" i="1"/>
  <c r="S10923" i="1"/>
  <c r="S10859" i="1"/>
  <c r="S10795" i="1"/>
  <c r="S10731" i="1"/>
  <c r="S10667" i="1"/>
  <c r="S10603" i="1"/>
  <c r="S10539" i="1"/>
  <c r="S10475" i="1"/>
  <c r="S10411" i="1"/>
  <c r="S10347" i="1"/>
  <c r="S10283" i="1"/>
  <c r="S10219" i="1"/>
  <c r="S10155" i="1"/>
  <c r="S10091" i="1"/>
  <c r="S10027" i="1"/>
  <c r="S9963" i="1"/>
  <c r="S9899" i="1"/>
  <c r="S9835" i="1"/>
  <c r="S9771" i="1"/>
  <c r="S9707" i="1"/>
  <c r="S9643" i="1"/>
  <c r="S9579" i="1"/>
  <c r="S9515" i="1"/>
  <c r="S9451" i="1"/>
  <c r="S9387" i="1"/>
  <c r="S9323" i="1"/>
  <c r="S9259" i="1"/>
  <c r="S9195" i="1"/>
  <c r="S9131" i="1"/>
  <c r="S9067" i="1"/>
  <c r="S9003" i="1"/>
  <c r="S8939" i="1"/>
  <c r="S8875" i="1"/>
  <c r="S8811" i="1"/>
  <c r="S8747" i="1"/>
  <c r="S8683" i="1"/>
  <c r="S8619" i="1"/>
  <c r="S8555" i="1"/>
  <c r="S8491" i="1"/>
  <c r="S8427" i="1"/>
  <c r="S8363" i="1"/>
  <c r="S8299" i="1"/>
  <c r="S8235" i="1"/>
  <c r="S8171" i="1"/>
  <c r="S8107" i="1"/>
  <c r="S8043" i="1"/>
  <c r="S7979" i="1"/>
  <c r="S7915" i="1"/>
  <c r="S7851" i="1"/>
  <c r="S7787" i="1"/>
  <c r="S7723" i="1"/>
  <c r="S7659" i="1"/>
  <c r="S7595" i="1"/>
  <c r="S7531" i="1"/>
  <c r="S7467" i="1"/>
  <c r="S7403" i="1"/>
  <c r="S7339" i="1"/>
  <c r="S7275" i="1"/>
  <c r="S7211" i="1"/>
  <c r="S7147" i="1"/>
  <c r="S7083" i="1"/>
  <c r="S7019" i="1"/>
  <c r="S6955" i="1"/>
  <c r="S6891" i="1"/>
  <c r="S6827" i="1"/>
  <c r="S6763" i="1"/>
  <c r="S6699" i="1"/>
  <c r="S6635" i="1"/>
  <c r="S6571" i="1"/>
  <c r="S6507" i="1"/>
  <c r="S6443" i="1"/>
  <c r="S6379" i="1"/>
  <c r="S6315" i="1"/>
  <c r="S6251" i="1"/>
  <c r="S6187" i="1"/>
  <c r="S6123" i="1"/>
  <c r="S6059" i="1"/>
  <c r="S5995" i="1"/>
  <c r="S5931" i="1"/>
  <c r="S5867" i="1"/>
  <c r="S5803" i="1"/>
  <c r="S5739" i="1"/>
  <c r="S5675" i="1"/>
  <c r="S5611" i="1"/>
  <c r="S5547" i="1"/>
  <c r="S5483" i="1"/>
  <c r="S5419" i="1"/>
  <c r="S5355" i="1"/>
  <c r="S5291" i="1"/>
  <c r="S5227" i="1"/>
  <c r="S5163" i="1"/>
  <c r="S5099" i="1"/>
  <c r="S5035" i="1"/>
  <c r="S4971" i="1"/>
  <c r="S4907" i="1"/>
  <c r="S4843" i="1"/>
  <c r="S4779" i="1"/>
  <c r="S4715" i="1"/>
  <c r="S4651" i="1"/>
  <c r="S4587" i="1"/>
  <c r="S4523" i="1"/>
  <c r="S4459" i="1"/>
  <c r="S4395" i="1"/>
  <c r="S4331" i="1"/>
  <c r="S4267" i="1"/>
  <c r="S4203" i="1"/>
  <c r="S4139" i="1"/>
  <c r="S4075" i="1"/>
  <c r="S4011" i="1"/>
  <c r="S3947" i="1"/>
  <c r="S3883" i="1"/>
  <c r="S3819" i="1"/>
  <c r="S3755" i="1"/>
  <c r="S3691" i="1"/>
  <c r="S3627" i="1"/>
  <c r="S3563" i="1"/>
  <c r="S3499" i="1"/>
  <c r="S3435" i="1"/>
  <c r="S3371" i="1"/>
  <c r="S3307" i="1"/>
  <c r="S10503" i="1"/>
  <c r="S9991" i="1"/>
  <c r="S9479" i="1"/>
  <c r="S8967" i="1"/>
  <c r="S8455" i="1"/>
  <c r="S7943" i="1"/>
  <c r="S7431" i="1"/>
  <c r="S6919" i="1"/>
  <c r="S6407" i="1"/>
  <c r="S5895" i="1"/>
  <c r="S5383" i="1"/>
  <c r="S4871" i="1"/>
  <c r="S4359" i="1"/>
  <c r="S3847" i="1"/>
  <c r="S3335" i="1"/>
  <c r="S2823" i="1"/>
  <c r="S2311" i="1"/>
  <c r="S1799" i="1"/>
  <c r="S1287" i="1"/>
  <c r="S775" i="1"/>
  <c r="S263" i="1"/>
  <c r="S11942" i="1"/>
  <c r="S11430" i="1"/>
  <c r="S10918" i="1"/>
  <c r="S10406" i="1"/>
  <c r="S9894" i="1"/>
  <c r="S9382" i="1"/>
  <c r="S8870" i="1"/>
  <c r="S8358" i="1"/>
  <c r="S7846" i="1"/>
  <c r="S7334" i="1"/>
  <c r="S6822" i="1"/>
  <c r="S6310" i="1"/>
  <c r="S5798" i="1"/>
  <c r="S5286" i="1"/>
  <c r="S4774" i="1"/>
  <c r="S4262" i="1"/>
  <c r="S3750" i="1"/>
  <c r="S3302" i="1"/>
  <c r="S3046" i="1"/>
  <c r="S2790" i="1"/>
  <c r="S2534" i="1"/>
  <c r="S2278" i="1"/>
  <c r="S2022" i="1"/>
  <c r="S1766" i="1"/>
  <c r="S1510" i="1"/>
  <c r="S1254" i="1"/>
  <c r="S1062" i="1"/>
  <c r="S934" i="1"/>
  <c r="S846" i="1"/>
  <c r="S758" i="1"/>
  <c r="S670" i="1"/>
  <c r="S606" i="1"/>
  <c r="S542" i="1"/>
  <c r="S478" i="1"/>
  <c r="S414" i="1"/>
  <c r="S350" i="1"/>
  <c r="S286" i="1"/>
  <c r="S222" i="1"/>
  <c r="S158" i="1"/>
  <c r="S94" i="1"/>
  <c r="S30" i="1"/>
  <c r="S12474" i="1"/>
  <c r="S12229" i="1"/>
  <c r="S14141" i="1"/>
  <c r="S14082" i="1"/>
  <c r="S14018" i="1"/>
  <c r="S13955" i="1"/>
  <c r="S13893" i="1"/>
  <c r="S13829" i="1"/>
  <c r="S13765" i="1"/>
  <c r="S13701" i="1"/>
  <c r="S13640" i="1"/>
  <c r="S13579" i="1"/>
  <c r="S13515" i="1"/>
  <c r="S13453" i="1"/>
  <c r="S13393" i="1"/>
  <c r="S13335" i="1"/>
  <c r="S13272" i="1"/>
  <c r="S13209" i="1"/>
  <c r="S13145" i="1"/>
  <c r="S13081" i="1"/>
  <c r="S13017" i="1"/>
  <c r="S12953" i="1"/>
  <c r="S12889" i="1"/>
  <c r="S12825" i="1"/>
  <c r="S12761" i="1"/>
  <c r="S12697" i="1"/>
  <c r="S12633" i="1"/>
  <c r="S12569" i="1"/>
  <c r="S12505" i="1"/>
  <c r="S12441" i="1"/>
  <c r="S12377" i="1"/>
  <c r="S12313" i="1"/>
  <c r="S12252" i="1"/>
  <c r="S12188" i="1"/>
  <c r="S12124" i="1"/>
  <c r="S12060" i="1"/>
  <c r="S11996" i="1"/>
  <c r="S11933" i="1"/>
  <c r="S11869" i="1"/>
  <c r="S11805" i="1"/>
  <c r="S11741" i="1"/>
  <c r="S11677" i="1"/>
  <c r="S11613" i="1"/>
  <c r="S11549" i="1"/>
  <c r="S11485" i="1"/>
  <c r="S11421" i="1"/>
  <c r="S11357" i="1"/>
  <c r="S11293" i="1"/>
  <c r="S11229" i="1"/>
  <c r="S11165" i="1"/>
  <c r="S11101" i="1"/>
  <c r="S11037" i="1"/>
  <c r="S10973" i="1"/>
  <c r="S10909" i="1"/>
  <c r="S10845" i="1"/>
  <c r="S10781" i="1"/>
  <c r="S10717" i="1"/>
  <c r="S10653" i="1"/>
  <c r="S10589" i="1"/>
  <c r="S10525" i="1"/>
  <c r="S10461" i="1"/>
  <c r="S10397" i="1"/>
  <c r="S10333" i="1"/>
  <c r="S10269" i="1"/>
  <c r="S10205" i="1"/>
  <c r="S10141" i="1"/>
  <c r="S10077" i="1"/>
  <c r="S10013" i="1"/>
  <c r="S9949" i="1"/>
  <c r="S9885" i="1"/>
  <c r="S9821" i="1"/>
  <c r="S9757" i="1"/>
  <c r="S9693" i="1"/>
  <c r="S9629" i="1"/>
  <c r="S9565" i="1"/>
  <c r="S9501" i="1"/>
  <c r="S9437" i="1"/>
  <c r="S9373" i="1"/>
  <c r="S9309" i="1"/>
  <c r="S9245" i="1"/>
  <c r="S9181" i="1"/>
  <c r="S9117" i="1"/>
  <c r="S9053" i="1"/>
  <c r="S8989" i="1"/>
  <c r="S8925" i="1"/>
  <c r="S8861" i="1"/>
  <c r="S8797" i="1"/>
  <c r="S8733" i="1"/>
  <c r="S8669" i="1"/>
  <c r="S8605" i="1"/>
  <c r="S8541" i="1"/>
  <c r="S8477" i="1"/>
  <c r="S8413" i="1"/>
  <c r="S8349" i="1"/>
  <c r="S8285" i="1"/>
  <c r="S8221" i="1"/>
  <c r="S8157" i="1"/>
  <c r="S8093" i="1"/>
  <c r="S8029" i="1"/>
  <c r="S7965" i="1"/>
  <c r="S7901" i="1"/>
  <c r="S7837" i="1"/>
  <c r="S7773" i="1"/>
  <c r="S7709" i="1"/>
  <c r="S7645" i="1"/>
  <c r="S7581" i="1"/>
  <c r="S7517" i="1"/>
  <c r="S7453" i="1"/>
  <c r="S7389" i="1"/>
  <c r="S7325" i="1"/>
  <c r="S7261" i="1"/>
  <c r="S7197" i="1"/>
  <c r="S7133" i="1"/>
  <c r="S7069" i="1"/>
  <c r="S7005" i="1"/>
  <c r="S6941" i="1"/>
  <c r="S6877" i="1"/>
  <c r="S6813" i="1"/>
  <c r="S6749" i="1"/>
  <c r="S6685" i="1"/>
  <c r="S6621" i="1"/>
  <c r="S6557" i="1"/>
  <c r="S6493" i="1"/>
  <c r="S6429" i="1"/>
  <c r="S6365" i="1"/>
  <c r="S6301" i="1"/>
  <c r="S6237" i="1"/>
  <c r="S6173" i="1"/>
  <c r="S6109" i="1"/>
  <c r="S6045" i="1"/>
  <c r="S5981" i="1"/>
  <c r="S5917" i="1"/>
  <c r="S5853" i="1"/>
  <c r="S5789" i="1"/>
  <c r="S5725" i="1"/>
  <c r="S5661" i="1"/>
  <c r="S5597" i="1"/>
  <c r="S5533" i="1"/>
  <c r="S5469" i="1"/>
  <c r="S5405" i="1"/>
  <c r="S5341" i="1"/>
  <c r="S5277" i="1"/>
  <c r="S5213" i="1"/>
  <c r="S5149" i="1"/>
  <c r="S5085" i="1"/>
  <c r="S5021" i="1"/>
  <c r="S4957" i="1"/>
  <c r="S4893" i="1"/>
  <c r="S4829" i="1"/>
  <c r="S4765" i="1"/>
  <c r="S4701" i="1"/>
  <c r="S4637" i="1"/>
  <c r="S4573" i="1"/>
  <c r="S4509" i="1"/>
  <c r="S4445" i="1"/>
  <c r="S4381" i="1"/>
  <c r="S4317" i="1"/>
  <c r="S4253" i="1"/>
  <c r="S4189" i="1"/>
  <c r="S4125" i="1"/>
  <c r="S4061" i="1"/>
  <c r="S3997" i="1"/>
  <c r="S3933" i="1"/>
  <c r="S3869" i="1"/>
  <c r="S3805" i="1"/>
  <c r="S3741" i="1"/>
  <c r="S3677" i="1"/>
  <c r="S3613" i="1"/>
  <c r="S3549" i="1"/>
  <c r="S3485" i="1"/>
  <c r="S3421" i="1"/>
  <c r="S3357" i="1"/>
  <c r="S3293" i="1"/>
  <c r="S3229" i="1"/>
  <c r="S3165" i="1"/>
  <c r="S3101" i="1"/>
  <c r="S3037" i="1"/>
  <c r="S2973" i="1"/>
  <c r="S2909" i="1"/>
  <c r="S2845" i="1"/>
  <c r="S2781" i="1"/>
  <c r="S2717" i="1"/>
  <c r="S2653" i="1"/>
  <c r="S2589" i="1"/>
  <c r="S2525" i="1"/>
  <c r="S2461" i="1"/>
  <c r="S2397" i="1"/>
  <c r="S2333" i="1"/>
  <c r="S2269" i="1"/>
  <c r="S2205" i="1"/>
  <c r="S2141" i="1"/>
  <c r="S2077" i="1"/>
  <c r="S2013" i="1"/>
  <c r="S1949" i="1"/>
  <c r="S1885" i="1"/>
  <c r="S1821" i="1"/>
  <c r="S1757" i="1"/>
  <c r="S1693" i="1"/>
  <c r="S1629" i="1"/>
  <c r="S1565" i="1"/>
  <c r="S1501" i="1"/>
  <c r="S1437" i="1"/>
  <c r="S1373" i="1"/>
  <c r="S1309" i="1"/>
  <c r="S1245" i="1"/>
  <c r="S1181" i="1"/>
  <c r="S1117" i="1"/>
  <c r="S1053" i="1"/>
  <c r="S989" i="1"/>
  <c r="S925" i="1"/>
  <c r="S861" i="1"/>
  <c r="S797" i="1"/>
  <c r="S733" i="1"/>
  <c r="S669" i="1"/>
  <c r="S605" i="1"/>
  <c r="S541" i="1"/>
  <c r="S477" i="1"/>
  <c r="S413" i="1"/>
  <c r="S349" i="1"/>
  <c r="S285" i="1"/>
  <c r="S221" i="1"/>
  <c r="S157" i="1"/>
  <c r="S93" i="1"/>
  <c r="S29" i="1"/>
  <c r="S12466" i="1"/>
  <c r="S12221" i="1"/>
  <c r="S14140" i="1"/>
  <c r="S14081" i="1"/>
  <c r="S14017" i="1"/>
  <c r="S13954" i="1"/>
  <c r="S13892" i="1"/>
  <c r="S13828" i="1"/>
  <c r="S13764" i="1"/>
  <c r="S13700" i="1"/>
  <c r="S13639" i="1"/>
  <c r="S13578" i="1"/>
  <c r="S13514" i="1"/>
  <c r="S13452" i="1"/>
  <c r="S13400" i="1"/>
  <c r="S13342" i="1"/>
  <c r="S13279" i="1"/>
  <c r="S13216" i="1"/>
  <c r="S13152" i="1"/>
  <c r="S13088" i="1"/>
  <c r="S13024" i="1"/>
  <c r="S12960" i="1"/>
  <c r="S12896" i="1"/>
  <c r="S12832" i="1"/>
  <c r="S12768" i="1"/>
  <c r="S12704" i="1"/>
  <c r="S12640" i="1"/>
  <c r="S12576" i="1"/>
  <c r="S12512" i="1"/>
  <c r="S12448" i="1"/>
  <c r="S12384" i="1"/>
  <c r="S12320" i="1"/>
  <c r="S12259" i="1"/>
  <c r="S12195" i="1"/>
  <c r="S12131" i="1"/>
  <c r="S12067" i="1"/>
  <c r="S12003" i="1"/>
  <c r="S11940" i="1"/>
  <c r="S11876" i="1"/>
  <c r="S11812" i="1"/>
  <c r="S11748" i="1"/>
  <c r="S11684" i="1"/>
  <c r="S11620" i="1"/>
  <c r="S11556" i="1"/>
  <c r="S11492" i="1"/>
  <c r="S11428" i="1"/>
  <c r="S11364" i="1"/>
  <c r="S11300" i="1"/>
  <c r="S11236" i="1"/>
  <c r="S11172" i="1"/>
  <c r="S11108" i="1"/>
  <c r="S11044" i="1"/>
  <c r="S10980" i="1"/>
  <c r="S10916" i="1"/>
  <c r="S10852" i="1"/>
  <c r="S10788" i="1"/>
  <c r="S10724" i="1"/>
  <c r="S10660" i="1"/>
  <c r="S10596" i="1"/>
  <c r="S10532" i="1"/>
  <c r="S10468" i="1"/>
  <c r="S10404" i="1"/>
  <c r="S10340" i="1"/>
  <c r="S10276" i="1"/>
  <c r="S10212" i="1"/>
  <c r="S10148" i="1"/>
  <c r="S10084" i="1"/>
  <c r="S10020" i="1"/>
  <c r="S9956" i="1"/>
  <c r="S9892" i="1"/>
  <c r="S9828" i="1"/>
  <c r="S9764" i="1"/>
  <c r="S9700" i="1"/>
  <c r="S9636" i="1"/>
  <c r="S9572" i="1"/>
  <c r="S9508" i="1"/>
  <c r="S9444" i="1"/>
  <c r="S9380" i="1"/>
  <c r="S9316" i="1"/>
  <c r="S9252" i="1"/>
  <c r="S9188" i="1"/>
  <c r="S9124" i="1"/>
  <c r="S9060" i="1"/>
  <c r="S8996" i="1"/>
  <c r="S8932" i="1"/>
  <c r="S8868" i="1"/>
  <c r="S8804" i="1"/>
  <c r="S8740" i="1"/>
  <c r="S8676" i="1"/>
  <c r="S8612" i="1"/>
  <c r="S8548" i="1"/>
  <c r="S8484" i="1"/>
  <c r="S8420" i="1"/>
  <c r="S8356" i="1"/>
  <c r="S8292" i="1"/>
  <c r="S8228" i="1"/>
  <c r="S8164" i="1"/>
  <c r="S8100" i="1"/>
  <c r="S8036" i="1"/>
  <c r="S7972" i="1"/>
  <c r="S7908" i="1"/>
  <c r="S7844" i="1"/>
  <c r="S7780" i="1"/>
  <c r="S7716" i="1"/>
  <c r="S7652" i="1"/>
  <c r="S7588" i="1"/>
  <c r="S7524" i="1"/>
  <c r="S7460" i="1"/>
  <c r="S7396" i="1"/>
  <c r="S7332" i="1"/>
  <c r="S7268" i="1"/>
  <c r="S7204" i="1"/>
  <c r="S7140" i="1"/>
  <c r="S7076" i="1"/>
  <c r="S7012" i="1"/>
  <c r="S6948" i="1"/>
  <c r="S6884" i="1"/>
  <c r="S6820" i="1"/>
  <c r="S6756" i="1"/>
  <c r="S6692" i="1"/>
  <c r="S6628" i="1"/>
  <c r="S6564" i="1"/>
  <c r="S6500" i="1"/>
  <c r="S6436" i="1"/>
  <c r="S6372" i="1"/>
  <c r="S6308" i="1"/>
  <c r="S6244" i="1"/>
  <c r="S6180" i="1"/>
  <c r="S6116" i="1"/>
  <c r="S6052" i="1"/>
  <c r="S5988" i="1"/>
  <c r="S5924" i="1"/>
  <c r="S5860" i="1"/>
  <c r="S5796" i="1"/>
  <c r="S5732" i="1"/>
  <c r="S5668" i="1"/>
  <c r="S5604" i="1"/>
  <c r="S5540" i="1"/>
  <c r="S5476" i="1"/>
  <c r="S5412" i="1"/>
  <c r="S5348" i="1"/>
  <c r="S5284" i="1"/>
  <c r="S5220" i="1"/>
  <c r="S5156" i="1"/>
  <c r="S5092" i="1"/>
  <c r="S5028" i="1"/>
  <c r="S4964" i="1"/>
  <c r="S4900" i="1"/>
  <c r="S4836" i="1"/>
  <c r="S4772" i="1"/>
  <c r="S4708" i="1"/>
  <c r="S4644" i="1"/>
  <c r="S4580" i="1"/>
  <c r="S4516" i="1"/>
  <c r="S4452" i="1"/>
  <c r="S4388" i="1"/>
  <c r="S4324" i="1"/>
  <c r="S4260" i="1"/>
  <c r="S4196" i="1"/>
  <c r="S4132" i="1"/>
  <c r="S4068" i="1"/>
  <c r="S4004" i="1"/>
  <c r="S3940" i="1"/>
  <c r="S3876" i="1"/>
  <c r="S3812" i="1"/>
  <c r="S3748" i="1"/>
  <c r="S3684" i="1"/>
  <c r="S3620" i="1"/>
  <c r="S3556" i="1"/>
  <c r="S3492" i="1"/>
  <c r="S3428" i="1"/>
  <c r="S3364" i="1"/>
  <c r="S3300" i="1"/>
  <c r="S3236" i="1"/>
  <c r="S3172" i="1"/>
  <c r="S3108" i="1"/>
  <c r="S3044" i="1"/>
  <c r="S2980" i="1"/>
  <c r="S2916" i="1"/>
  <c r="S2852" i="1"/>
  <c r="S2788" i="1"/>
  <c r="S2724" i="1"/>
  <c r="S2660" i="1"/>
  <c r="S2596" i="1"/>
  <c r="S2532" i="1"/>
  <c r="S2468" i="1"/>
  <c r="S2404" i="1"/>
  <c r="S2340" i="1"/>
  <c r="S2276" i="1"/>
  <c r="S2212" i="1"/>
  <c r="S2148" i="1"/>
  <c r="S2084" i="1"/>
  <c r="S2020" i="1"/>
  <c r="S1956" i="1"/>
  <c r="S1892" i="1"/>
  <c r="S1828" i="1"/>
  <c r="S1764" i="1"/>
  <c r="S1700" i="1"/>
  <c r="S1636" i="1"/>
  <c r="S1572" i="1"/>
  <c r="S1508" i="1"/>
  <c r="S1444" i="1"/>
  <c r="S1380" i="1"/>
  <c r="S1316" i="1"/>
  <c r="S1252" i="1"/>
  <c r="S1188" i="1"/>
  <c r="S1124" i="1"/>
  <c r="S1060" i="1"/>
  <c r="S996" i="1"/>
  <c r="S932" i="1"/>
  <c r="S868" i="1"/>
  <c r="S804" i="1"/>
  <c r="S740" i="1"/>
  <c r="S676" i="1"/>
  <c r="S612" i="1"/>
  <c r="S548" i="1"/>
  <c r="S484" i="1"/>
  <c r="S420" i="1"/>
  <c r="S356" i="1"/>
  <c r="S292" i="1"/>
  <c r="S228" i="1"/>
  <c r="S164" i="1"/>
  <c r="S100" i="1"/>
  <c r="S36" i="1"/>
  <c r="S12514" i="1"/>
  <c r="S12237" i="1"/>
  <c r="S14147" i="1"/>
  <c r="S14016" i="1"/>
  <c r="S13953" i="1"/>
  <c r="S13891" i="1"/>
  <c r="S13827" i="1"/>
  <c r="S13763" i="1"/>
  <c r="S13699" i="1"/>
  <c r="S13638" i="1"/>
  <c r="S13577" i="1"/>
  <c r="S13513" i="1"/>
  <c r="S13451" i="1"/>
  <c r="S13399" i="1"/>
  <c r="S13341" i="1"/>
  <c r="S13278" i="1"/>
  <c r="S13215" i="1"/>
  <c r="S13151" i="1"/>
  <c r="S13087" i="1"/>
  <c r="S13023" i="1"/>
  <c r="S12959" i="1"/>
  <c r="S12895" i="1"/>
  <c r="S12831" i="1"/>
  <c r="S12767" i="1"/>
  <c r="S12703" i="1"/>
  <c r="S12639" i="1"/>
  <c r="S12575" i="1"/>
  <c r="S12511" i="1"/>
  <c r="S12447" i="1"/>
  <c r="S12383" i="1"/>
  <c r="S12319" i="1"/>
  <c r="S12258" i="1"/>
  <c r="S12194" i="1"/>
  <c r="S12130" i="1"/>
  <c r="S12066" i="1"/>
  <c r="S12002" i="1"/>
  <c r="S11939" i="1"/>
  <c r="S11875" i="1"/>
  <c r="S11811" i="1"/>
  <c r="S11747" i="1"/>
  <c r="S11683" i="1"/>
  <c r="S11619" i="1"/>
  <c r="S11555" i="1"/>
  <c r="S11491" i="1"/>
  <c r="S11427" i="1"/>
  <c r="S11363" i="1"/>
  <c r="S11299" i="1"/>
  <c r="S11235" i="1"/>
  <c r="S11171" i="1"/>
  <c r="S11107" i="1"/>
  <c r="S11043" i="1"/>
  <c r="S10979" i="1"/>
  <c r="S10915" i="1"/>
  <c r="S10851" i="1"/>
  <c r="S10787" i="1"/>
  <c r="S10723" i="1"/>
  <c r="S10659" i="1"/>
  <c r="S10595" i="1"/>
  <c r="S10531" i="1"/>
  <c r="S10467" i="1"/>
  <c r="S10403" i="1"/>
  <c r="S10339" i="1"/>
  <c r="S10275" i="1"/>
  <c r="S10211" i="1"/>
  <c r="S10147" i="1"/>
  <c r="S10083" i="1"/>
  <c r="S10019" i="1"/>
  <c r="S9955" i="1"/>
  <c r="S9891" i="1"/>
  <c r="S9827" i="1"/>
  <c r="S9763" i="1"/>
  <c r="S9699" i="1"/>
  <c r="S9635" i="1"/>
  <c r="S9571" i="1"/>
  <c r="S9507" i="1"/>
  <c r="S9443" i="1"/>
  <c r="S9379" i="1"/>
  <c r="S9315" i="1"/>
  <c r="S9251" i="1"/>
  <c r="S9187" i="1"/>
  <c r="S9123" i="1"/>
  <c r="S9059" i="1"/>
  <c r="S8995" i="1"/>
  <c r="S8931" i="1"/>
  <c r="S8867" i="1"/>
  <c r="S8803" i="1"/>
  <c r="S8739" i="1"/>
  <c r="S8675" i="1"/>
  <c r="S8611" i="1"/>
  <c r="S8547" i="1"/>
  <c r="S8483" i="1"/>
  <c r="S8419" i="1"/>
  <c r="S8355" i="1"/>
  <c r="S8291" i="1"/>
  <c r="S8227" i="1"/>
  <c r="S8163" i="1"/>
  <c r="S8099" i="1"/>
  <c r="S8035" i="1"/>
  <c r="S7971" i="1"/>
  <c r="S7907" i="1"/>
  <c r="S7843" i="1"/>
  <c r="S7779" i="1"/>
  <c r="S7715" i="1"/>
  <c r="S7651" i="1"/>
  <c r="S7587" i="1"/>
  <c r="S7523" i="1"/>
  <c r="S7459" i="1"/>
  <c r="S7395" i="1"/>
  <c r="S7331" i="1"/>
  <c r="S7267" i="1"/>
  <c r="S7203" i="1"/>
  <c r="S7139" i="1"/>
  <c r="S7075" i="1"/>
  <c r="S7011" i="1"/>
  <c r="S6947" i="1"/>
  <c r="S6883" i="1"/>
  <c r="S6819" i="1"/>
  <c r="S6755" i="1"/>
  <c r="S6691" i="1"/>
  <c r="S6627" i="1"/>
  <c r="S6563" i="1"/>
  <c r="S6499" i="1"/>
  <c r="S6435" i="1"/>
  <c r="S6371" i="1"/>
  <c r="S6307" i="1"/>
  <c r="S6243" i="1"/>
  <c r="S6179" i="1"/>
  <c r="S6115" i="1"/>
  <c r="S6051" i="1"/>
  <c r="S5987" i="1"/>
  <c r="S5923" i="1"/>
  <c r="S5859" i="1"/>
  <c r="S5795" i="1"/>
  <c r="S5731" i="1"/>
  <c r="S5667" i="1"/>
  <c r="S5603" i="1"/>
  <c r="S5539" i="1"/>
  <c r="S5475" i="1"/>
  <c r="S5411" i="1"/>
  <c r="S5347" i="1"/>
  <c r="S5283" i="1"/>
  <c r="S5219" i="1"/>
  <c r="S5155" i="1"/>
  <c r="S5091" i="1"/>
  <c r="S5027" i="1"/>
  <c r="S4963" i="1"/>
  <c r="S4899" i="1"/>
  <c r="S4835" i="1"/>
  <c r="S4771" i="1"/>
  <c r="S4707" i="1"/>
  <c r="S4643" i="1"/>
  <c r="S4579" i="1"/>
  <c r="S4515" i="1"/>
  <c r="S4451" i="1"/>
  <c r="S4387" i="1"/>
  <c r="S4323" i="1"/>
  <c r="S4259" i="1"/>
  <c r="S4195" i="1"/>
  <c r="S4131" i="1"/>
  <c r="S4067" i="1"/>
  <c r="S4003" i="1"/>
  <c r="S3939" i="1"/>
  <c r="S3875" i="1"/>
  <c r="S3811" i="1"/>
  <c r="S3747" i="1"/>
  <c r="S3683" i="1"/>
  <c r="S3619" i="1"/>
  <c r="S3555" i="1"/>
  <c r="S3491" i="1"/>
  <c r="S3427" i="1"/>
  <c r="S3363" i="1"/>
  <c r="S3299" i="1"/>
  <c r="S3235" i="1"/>
  <c r="S3171" i="1"/>
  <c r="S3107" i="1"/>
  <c r="S3043" i="1"/>
  <c r="S2979" i="1"/>
  <c r="S2915" i="1"/>
  <c r="S2851" i="1"/>
  <c r="S2787" i="1"/>
  <c r="S2723" i="1"/>
  <c r="S2659" i="1"/>
  <c r="S2595" i="1"/>
  <c r="S2531" i="1"/>
  <c r="S2467" i="1"/>
  <c r="S2403" i="1"/>
  <c r="S2339" i="1"/>
  <c r="S2275" i="1"/>
  <c r="S2211" i="1"/>
  <c r="S2147" i="1"/>
  <c r="S2083" i="1"/>
  <c r="S2019" i="1"/>
  <c r="S1955" i="1"/>
  <c r="S1891" i="1"/>
  <c r="S1827" i="1"/>
  <c r="S1763" i="1"/>
  <c r="S1699" i="1"/>
  <c r="S1635" i="1"/>
  <c r="S1571" i="1"/>
  <c r="S1507" i="1"/>
  <c r="S1443" i="1"/>
  <c r="S1379" i="1"/>
  <c r="S1315" i="1"/>
  <c r="S1251" i="1"/>
  <c r="S1187" i="1"/>
  <c r="S1123" i="1"/>
  <c r="S1059" i="1"/>
  <c r="S995" i="1"/>
  <c r="S931" i="1"/>
  <c r="S867" i="1"/>
  <c r="S803" i="1"/>
  <c r="S739" i="1"/>
  <c r="S675" i="1"/>
  <c r="S611" i="1"/>
  <c r="S547" i="1"/>
  <c r="S483" i="1"/>
  <c r="S419" i="1"/>
  <c r="S355" i="1"/>
  <c r="S291" i="1"/>
  <c r="S227" i="1"/>
  <c r="S163" i="1"/>
  <c r="S99" i="1"/>
  <c r="S35" i="1"/>
  <c r="S12374" i="1"/>
  <c r="S12310" i="1"/>
  <c r="S12249" i="1"/>
  <c r="S12185" i="1"/>
  <c r="S12121" i="1"/>
  <c r="S10439" i="1"/>
  <c r="S9927" i="1"/>
  <c r="S9415" i="1"/>
  <c r="S8903" i="1"/>
  <c r="S8391" i="1"/>
  <c r="S7879" i="1"/>
  <c r="S7367" i="1"/>
  <c r="S6855" i="1"/>
  <c r="S6343" i="1"/>
  <c r="S5831" i="1"/>
  <c r="S5319" i="1"/>
  <c r="S4807" i="1"/>
  <c r="S4295" i="1"/>
  <c r="S3783" i="1"/>
  <c r="S3271" i="1"/>
  <c r="S2759" i="1"/>
  <c r="S2247" i="1"/>
  <c r="S1735" i="1"/>
  <c r="S1223" i="1"/>
  <c r="S711" i="1"/>
  <c r="S199" i="1"/>
  <c r="S11878" i="1"/>
  <c r="S11366" i="1"/>
  <c r="S10854" i="1"/>
  <c r="S10342" i="1"/>
  <c r="S9830" i="1"/>
  <c r="S9318" i="1"/>
  <c r="S8806" i="1"/>
  <c r="S8294" i="1"/>
  <c r="S7782" i="1"/>
  <c r="S7270" i="1"/>
  <c r="S6758" i="1"/>
  <c r="S6246" i="1"/>
  <c r="S5734" i="1"/>
  <c r="S5222" i="1"/>
  <c r="S4710" i="1"/>
  <c r="S4198" i="1"/>
  <c r="S3686" i="1"/>
  <c r="S3294" i="1"/>
  <c r="S3038" i="1"/>
  <c r="S2782" i="1"/>
  <c r="S2526" i="1"/>
  <c r="S2270" i="1"/>
  <c r="S2014" i="1"/>
  <c r="S1758" i="1"/>
  <c r="S1502" i="1"/>
  <c r="S1246" i="1"/>
  <c r="S1054" i="1"/>
  <c r="S926" i="1"/>
  <c r="S838" i="1"/>
  <c r="S742" i="1"/>
  <c r="S662" i="1"/>
  <c r="S598" i="1"/>
  <c r="S534" i="1"/>
  <c r="S470" i="1"/>
  <c r="S406" i="1"/>
  <c r="S342" i="1"/>
  <c r="S278" i="1"/>
  <c r="S214" i="1"/>
  <c r="S150" i="1"/>
  <c r="S86" i="1"/>
  <c r="S22" i="1"/>
  <c r="S12450" i="1"/>
  <c r="S12197" i="1"/>
  <c r="S14134" i="1"/>
  <c r="S14074" i="1"/>
  <c r="S14010" i="1"/>
  <c r="S13947" i="1"/>
  <c r="S13885" i="1"/>
  <c r="S13821" i="1"/>
  <c r="S13757" i="1"/>
  <c r="S13693" i="1"/>
  <c r="S13632" i="1"/>
  <c r="S13571" i="1"/>
  <c r="S13507" i="1"/>
  <c r="S13445" i="1"/>
  <c r="S13385" i="1"/>
  <c r="S13327" i="1"/>
  <c r="S13264" i="1"/>
  <c r="S13201" i="1"/>
  <c r="S13137" i="1"/>
  <c r="S13073" i="1"/>
  <c r="S13009" i="1"/>
  <c r="S12945" i="1"/>
  <c r="S12881" i="1"/>
  <c r="S12817" i="1"/>
  <c r="S12753" i="1"/>
  <c r="S12689" i="1"/>
  <c r="S12625" i="1"/>
  <c r="S12561" i="1"/>
  <c r="S12497" i="1"/>
  <c r="S12433" i="1"/>
  <c r="S12369" i="1"/>
  <c r="S12305" i="1"/>
  <c r="S12244" i="1"/>
  <c r="S12180" i="1"/>
  <c r="S12116" i="1"/>
  <c r="S12052" i="1"/>
  <c r="S11925" i="1"/>
  <c r="S11861" i="1"/>
  <c r="S11797" i="1"/>
  <c r="S11733" i="1"/>
  <c r="S11669" i="1"/>
  <c r="S11605" i="1"/>
  <c r="S11541" i="1"/>
  <c r="S11477" i="1"/>
  <c r="S11413" i="1"/>
  <c r="S11349" i="1"/>
  <c r="S11285" i="1"/>
  <c r="S11221" i="1"/>
  <c r="S11157" i="1"/>
  <c r="S11093" i="1"/>
  <c r="S11029" i="1"/>
  <c r="S10965" i="1"/>
  <c r="S10901" i="1"/>
  <c r="S10837" i="1"/>
  <c r="S10773" i="1"/>
  <c r="S10709" i="1"/>
  <c r="S10645" i="1"/>
  <c r="S10581" i="1"/>
  <c r="S10517" i="1"/>
  <c r="S10453" i="1"/>
  <c r="S10389" i="1"/>
  <c r="S10325" i="1"/>
  <c r="S10261" i="1"/>
  <c r="S10197" i="1"/>
  <c r="S10133" i="1"/>
  <c r="S10069" i="1"/>
  <c r="S10005" i="1"/>
  <c r="S9941" i="1"/>
  <c r="S9877" i="1"/>
  <c r="S9813" i="1"/>
  <c r="S9749" i="1"/>
  <c r="S9685" i="1"/>
  <c r="S9621" i="1"/>
  <c r="S9557" i="1"/>
  <c r="S9493" i="1"/>
  <c r="S9429" i="1"/>
  <c r="S9365" i="1"/>
  <c r="S9301" i="1"/>
  <c r="S9237" i="1"/>
  <c r="S9173" i="1"/>
  <c r="S9109" i="1"/>
  <c r="S9045" i="1"/>
  <c r="S8981" i="1"/>
  <c r="S8917" i="1"/>
  <c r="S8853" i="1"/>
  <c r="S8789" i="1"/>
  <c r="S8725" i="1"/>
  <c r="S8661" i="1"/>
  <c r="S8597" i="1"/>
  <c r="S8533" i="1"/>
  <c r="S8469" i="1"/>
  <c r="S8405" i="1"/>
  <c r="S8341" i="1"/>
  <c r="S8277" i="1"/>
  <c r="S8213" i="1"/>
  <c r="S8149" i="1"/>
  <c r="S8085" i="1"/>
  <c r="S8021" i="1"/>
  <c r="S7957" i="1"/>
  <c r="S7893" i="1"/>
  <c r="S7829" i="1"/>
  <c r="S7765" i="1"/>
  <c r="S7701" i="1"/>
  <c r="S7637" i="1"/>
  <c r="S7573" i="1"/>
  <c r="S7509" i="1"/>
  <c r="S7445" i="1"/>
  <c r="S7381" i="1"/>
  <c r="S7317" i="1"/>
  <c r="S7253" i="1"/>
  <c r="S7189" i="1"/>
  <c r="S7125" i="1"/>
  <c r="S7061" i="1"/>
  <c r="S6997" i="1"/>
  <c r="S6933" i="1"/>
  <c r="S6869" i="1"/>
  <c r="S6805" i="1"/>
  <c r="S6741" i="1"/>
  <c r="S6677" i="1"/>
  <c r="S6613" i="1"/>
  <c r="S6549" i="1"/>
  <c r="S6485" i="1"/>
  <c r="S6421" i="1"/>
  <c r="S6357" i="1"/>
  <c r="S6293" i="1"/>
  <c r="S6229" i="1"/>
  <c r="S6165" i="1"/>
  <c r="S6101" i="1"/>
  <c r="S6037" i="1"/>
  <c r="S5973" i="1"/>
  <c r="S5909" i="1"/>
  <c r="S5845" i="1"/>
  <c r="S5781" i="1"/>
  <c r="S5717" i="1"/>
  <c r="S5653" i="1"/>
  <c r="S5589" i="1"/>
  <c r="S5525" i="1"/>
  <c r="S5461" i="1"/>
  <c r="S5397" i="1"/>
  <c r="S5333" i="1"/>
  <c r="S5269" i="1"/>
  <c r="S5205" i="1"/>
  <c r="S5141" i="1"/>
  <c r="S5077" i="1"/>
  <c r="S5013" i="1"/>
  <c r="S4949" i="1"/>
  <c r="S4885" i="1"/>
  <c r="S4821" i="1"/>
  <c r="S4757" i="1"/>
  <c r="S4693" i="1"/>
  <c r="S4629" i="1"/>
  <c r="S4565" i="1"/>
  <c r="S4501" i="1"/>
  <c r="S4437" i="1"/>
  <c r="S4373" i="1"/>
  <c r="S4309" i="1"/>
  <c r="S4245" i="1"/>
  <c r="S4181" i="1"/>
  <c r="S4117" i="1"/>
  <c r="S4053" i="1"/>
  <c r="S3989" i="1"/>
  <c r="S3925" i="1"/>
  <c r="S3861" i="1"/>
  <c r="S3797" i="1"/>
  <c r="S3733" i="1"/>
  <c r="S3669" i="1"/>
  <c r="S3605" i="1"/>
  <c r="S3541" i="1"/>
  <c r="S3477" i="1"/>
  <c r="S3413" i="1"/>
  <c r="S3349" i="1"/>
  <c r="S3285" i="1"/>
  <c r="S3221" i="1"/>
  <c r="S3157" i="1"/>
  <c r="S3093" i="1"/>
  <c r="S3029" i="1"/>
  <c r="S2965" i="1"/>
  <c r="S2901" i="1"/>
  <c r="S2837" i="1"/>
  <c r="S2773" i="1"/>
  <c r="S2709" i="1"/>
  <c r="S2645" i="1"/>
  <c r="S2581" i="1"/>
  <c r="S2517" i="1"/>
  <c r="S2453" i="1"/>
  <c r="S2389" i="1"/>
  <c r="S2325" i="1"/>
  <c r="S2261" i="1"/>
  <c r="S2197" i="1"/>
  <c r="S2133" i="1"/>
  <c r="S2069" i="1"/>
  <c r="S2005" i="1"/>
  <c r="S1941" i="1"/>
  <c r="S1877" i="1"/>
  <c r="S1813" i="1"/>
  <c r="S1749" i="1"/>
  <c r="S1685" i="1"/>
  <c r="S1621" i="1"/>
  <c r="S1557" i="1"/>
  <c r="S1493" i="1"/>
  <c r="S1429" i="1"/>
  <c r="S1365" i="1"/>
  <c r="S1301" i="1"/>
  <c r="S1237" i="1"/>
  <c r="S1173" i="1"/>
  <c r="S1109" i="1"/>
  <c r="S1045" i="1"/>
  <c r="S981" i="1"/>
  <c r="S917" i="1"/>
  <c r="S853" i="1"/>
  <c r="S789" i="1"/>
  <c r="S725" i="1"/>
  <c r="S661" i="1"/>
  <c r="S597" i="1"/>
  <c r="S533" i="1"/>
  <c r="S469" i="1"/>
  <c r="S405" i="1"/>
  <c r="S341" i="1"/>
  <c r="S277" i="1"/>
  <c r="S213" i="1"/>
  <c r="S149" i="1"/>
  <c r="S85" i="1"/>
  <c r="S21" i="1"/>
  <c r="S12442" i="1"/>
  <c r="S12189" i="1"/>
  <c r="S14133" i="1"/>
  <c r="S14073" i="1"/>
  <c r="S14009" i="1"/>
  <c r="S13946" i="1"/>
  <c r="S13884" i="1"/>
  <c r="S13820" i="1"/>
  <c r="S13756" i="1"/>
  <c r="S13692" i="1"/>
  <c r="S13631" i="1"/>
  <c r="S13570" i="1"/>
  <c r="S13506" i="1"/>
  <c r="S13444" i="1"/>
  <c r="S13392" i="1"/>
  <c r="S13334" i="1"/>
  <c r="S13271" i="1"/>
  <c r="S13208" i="1"/>
  <c r="S13144" i="1"/>
  <c r="S13080" i="1"/>
  <c r="S13016" i="1"/>
  <c r="S12952" i="1"/>
  <c r="S12888" i="1"/>
  <c r="S12824" i="1"/>
  <c r="S12760" i="1"/>
  <c r="S12696" i="1"/>
  <c r="S12632" i="1"/>
  <c r="S12568" i="1"/>
  <c r="S12504" i="1"/>
  <c r="S12440" i="1"/>
  <c r="S12376" i="1"/>
  <c r="S12312" i="1"/>
  <c r="S12251" i="1"/>
  <c r="S12187" i="1"/>
  <c r="S12123" i="1"/>
  <c r="S12059" i="1"/>
  <c r="S11995" i="1"/>
  <c r="S11932" i="1"/>
  <c r="S11868" i="1"/>
  <c r="S11804" i="1"/>
  <c r="S11740" i="1"/>
  <c r="S11676" i="1"/>
  <c r="S11612" i="1"/>
  <c r="S11548" i="1"/>
  <c r="S11484" i="1"/>
  <c r="S11420" i="1"/>
  <c r="S11356" i="1"/>
  <c r="S11292" i="1"/>
  <c r="S11228" i="1"/>
  <c r="S11164" i="1"/>
  <c r="S11100" i="1"/>
  <c r="S11036" i="1"/>
  <c r="S10972" i="1"/>
  <c r="S10908" i="1"/>
  <c r="S10844" i="1"/>
  <c r="S10780" i="1"/>
  <c r="S10716" i="1"/>
  <c r="S10652" i="1"/>
  <c r="S10588" i="1"/>
  <c r="S10524" i="1"/>
  <c r="S10460" i="1"/>
  <c r="S10396" i="1"/>
  <c r="S10332" i="1"/>
  <c r="S10268" i="1"/>
  <c r="S10204" i="1"/>
  <c r="S10140" i="1"/>
  <c r="S10076" i="1"/>
  <c r="S10012" i="1"/>
  <c r="S9948" i="1"/>
  <c r="S9884" i="1"/>
  <c r="S9820" i="1"/>
  <c r="S9756" i="1"/>
  <c r="S9692" i="1"/>
  <c r="S9628" i="1"/>
  <c r="S9564" i="1"/>
  <c r="S9500" i="1"/>
  <c r="S9436" i="1"/>
  <c r="S9372" i="1"/>
  <c r="S9308" i="1"/>
  <c r="S9244" i="1"/>
  <c r="S9180" i="1"/>
  <c r="S9116" i="1"/>
  <c r="S9052" i="1"/>
  <c r="S8988" i="1"/>
  <c r="S8924" i="1"/>
  <c r="S8860" i="1"/>
  <c r="S8796" i="1"/>
  <c r="S8732" i="1"/>
  <c r="S8668" i="1"/>
  <c r="S8604" i="1"/>
  <c r="S8540" i="1"/>
  <c r="S8476" i="1"/>
  <c r="S8412" i="1"/>
  <c r="S8348" i="1"/>
  <c r="S8284" i="1"/>
  <c r="S8220" i="1"/>
  <c r="S8156" i="1"/>
  <c r="S8092" i="1"/>
  <c r="S8028" i="1"/>
  <c r="S7964" i="1"/>
  <c r="S7900" i="1"/>
  <c r="S7836" i="1"/>
  <c r="S7772" i="1"/>
  <c r="S7708" i="1"/>
  <c r="S7644" i="1"/>
  <c r="S7580" i="1"/>
  <c r="S7516" i="1"/>
  <c r="S7452" i="1"/>
  <c r="S7388" i="1"/>
  <c r="S7324" i="1"/>
  <c r="S7260" i="1"/>
  <c r="S7196" i="1"/>
  <c r="S7132" i="1"/>
  <c r="S7068" i="1"/>
  <c r="S7004" i="1"/>
  <c r="S6940" i="1"/>
  <c r="S6876" i="1"/>
  <c r="S6812" i="1"/>
  <c r="S6748" i="1"/>
  <c r="S6684" i="1"/>
  <c r="S6620" i="1"/>
  <c r="S6556" i="1"/>
  <c r="S6492" i="1"/>
  <c r="S6428" i="1"/>
  <c r="S6364" i="1"/>
  <c r="S6300" i="1"/>
  <c r="S6236" i="1"/>
  <c r="S6172" i="1"/>
  <c r="S6108" i="1"/>
  <c r="S6044" i="1"/>
  <c r="S5980" i="1"/>
  <c r="S5916" i="1"/>
  <c r="S5852" i="1"/>
  <c r="S5788" i="1"/>
  <c r="S5724" i="1"/>
  <c r="S5660" i="1"/>
  <c r="S5596" i="1"/>
  <c r="S5532" i="1"/>
  <c r="S5468" i="1"/>
  <c r="S5404" i="1"/>
  <c r="S5340" i="1"/>
  <c r="S5276" i="1"/>
  <c r="S5212" i="1"/>
  <c r="S5148" i="1"/>
  <c r="S5084" i="1"/>
  <c r="S5020" i="1"/>
  <c r="S4956" i="1"/>
  <c r="S4892" i="1"/>
  <c r="S4828" i="1"/>
  <c r="S4764" i="1"/>
  <c r="S4700" i="1"/>
  <c r="S4636" i="1"/>
  <c r="S4572" i="1"/>
  <c r="S4508" i="1"/>
  <c r="S4444" i="1"/>
  <c r="S4380" i="1"/>
  <c r="S4316" i="1"/>
  <c r="S4252" i="1"/>
  <c r="S4188" i="1"/>
  <c r="S4124" i="1"/>
  <c r="S4060" i="1"/>
  <c r="S3996" i="1"/>
  <c r="S3932" i="1"/>
  <c r="S3868" i="1"/>
  <c r="S3804" i="1"/>
  <c r="S3740" i="1"/>
  <c r="S3676" i="1"/>
  <c r="S3612" i="1"/>
  <c r="S3548" i="1"/>
  <c r="S3484" i="1"/>
  <c r="S3420" i="1"/>
  <c r="S3356" i="1"/>
  <c r="S3292" i="1"/>
  <c r="S3228" i="1"/>
  <c r="S3164" i="1"/>
  <c r="S3100" i="1"/>
  <c r="S3036" i="1"/>
  <c r="S2972" i="1"/>
  <c r="S2908" i="1"/>
  <c r="S2844" i="1"/>
  <c r="S2780" i="1"/>
  <c r="S2716" i="1"/>
  <c r="S2652" i="1"/>
  <c r="S2588" i="1"/>
  <c r="S2524" i="1"/>
  <c r="S2460" i="1"/>
  <c r="S2396" i="1"/>
  <c r="S2332" i="1"/>
  <c r="S2268" i="1"/>
  <c r="S2204" i="1"/>
  <c r="S2140" i="1"/>
  <c r="S2076" i="1"/>
  <c r="S2012" i="1"/>
  <c r="S1948" i="1"/>
  <c r="S1884" i="1"/>
  <c r="S1820" i="1"/>
  <c r="S1756" i="1"/>
  <c r="S1692" i="1"/>
  <c r="S1628" i="1"/>
  <c r="S1564" i="1"/>
  <c r="S1500" i="1"/>
  <c r="S1436" i="1"/>
  <c r="S1372" i="1"/>
  <c r="S1308" i="1"/>
  <c r="S1244" i="1"/>
  <c r="S1180" i="1"/>
  <c r="S1116" i="1"/>
  <c r="S1052" i="1"/>
  <c r="S988" i="1"/>
  <c r="S924" i="1"/>
  <c r="S860" i="1"/>
  <c r="S796" i="1"/>
  <c r="S732" i="1"/>
  <c r="S668" i="1"/>
  <c r="S604" i="1"/>
  <c r="S540" i="1"/>
  <c r="S476" i="1"/>
  <c r="S412" i="1"/>
  <c r="S348" i="1"/>
  <c r="S284" i="1"/>
  <c r="S220" i="1"/>
  <c r="S156" i="1"/>
  <c r="S92" i="1"/>
  <c r="S28" i="1"/>
  <c r="S12482" i="1"/>
  <c r="S12205" i="1"/>
  <c r="S14139" i="1"/>
  <c r="S14080" i="1"/>
  <c r="S14008" i="1"/>
  <c r="S13945" i="1"/>
  <c r="S13883" i="1"/>
  <c r="S13819" i="1"/>
  <c r="S13755" i="1"/>
  <c r="S13691" i="1"/>
  <c r="S13630" i="1"/>
  <c r="S13569" i="1"/>
  <c r="S13505" i="1"/>
  <c r="S13443" i="1"/>
  <c r="S13391" i="1"/>
  <c r="S13333" i="1"/>
  <c r="S13270" i="1"/>
  <c r="S13207" i="1"/>
  <c r="S13143" i="1"/>
  <c r="S13079" i="1"/>
  <c r="S13015" i="1"/>
  <c r="S12951" i="1"/>
  <c r="S12887" i="1"/>
  <c r="S12823" i="1"/>
  <c r="S12759" i="1"/>
  <c r="S12695" i="1"/>
  <c r="S12631" i="1"/>
  <c r="S12567" i="1"/>
  <c r="S12503" i="1"/>
  <c r="S12439" i="1"/>
  <c r="S12375" i="1"/>
  <c r="S12311" i="1"/>
  <c r="S12250" i="1"/>
  <c r="S12186" i="1"/>
  <c r="S12122" i="1"/>
  <c r="S12058" i="1"/>
  <c r="S11994" i="1"/>
  <c r="S11931" i="1"/>
  <c r="S11867" i="1"/>
  <c r="S11803" i="1"/>
  <c r="S11739" i="1"/>
  <c r="S11675" i="1"/>
  <c r="S11611" i="1"/>
  <c r="S11547" i="1"/>
  <c r="S11483" i="1"/>
  <c r="S11419" i="1"/>
  <c r="S11355" i="1"/>
  <c r="S11291" i="1"/>
  <c r="S11227" i="1"/>
  <c r="S11163" i="1"/>
  <c r="S11099" i="1"/>
  <c r="S11035" i="1"/>
  <c r="S10971" i="1"/>
  <c r="S10907" i="1"/>
  <c r="S10843" i="1"/>
  <c r="S10779" i="1"/>
  <c r="S10715" i="1"/>
  <c r="S10651" i="1"/>
  <c r="S10587" i="1"/>
  <c r="S10523" i="1"/>
  <c r="S10459" i="1"/>
  <c r="S10395" i="1"/>
  <c r="S10331" i="1"/>
  <c r="S10267" i="1"/>
  <c r="S10203" i="1"/>
  <c r="S10139" i="1"/>
  <c r="S10075" i="1"/>
  <c r="S10011" i="1"/>
  <c r="S9947" i="1"/>
  <c r="S9883" i="1"/>
  <c r="S9819" i="1"/>
  <c r="S9755" i="1"/>
  <c r="S9691" i="1"/>
  <c r="S9627" i="1"/>
  <c r="S9563" i="1"/>
  <c r="S9499" i="1"/>
  <c r="S9435" i="1"/>
  <c r="S9371" i="1"/>
  <c r="S9307" i="1"/>
  <c r="S9243" i="1"/>
  <c r="S9179" i="1"/>
  <c r="S9115" i="1"/>
  <c r="S9051" i="1"/>
  <c r="S8987" i="1"/>
  <c r="S8923" i="1"/>
  <c r="S8859" i="1"/>
  <c r="S8795" i="1"/>
  <c r="S8731" i="1"/>
  <c r="S8667" i="1"/>
  <c r="S8603" i="1"/>
  <c r="S8539" i="1"/>
  <c r="S8475" i="1"/>
  <c r="S8411" i="1"/>
  <c r="S8347" i="1"/>
  <c r="S8283" i="1"/>
  <c r="S8219" i="1"/>
  <c r="S8155" i="1"/>
  <c r="S8091" i="1"/>
  <c r="S8027" i="1"/>
  <c r="S7963" i="1"/>
  <c r="S7899" i="1"/>
  <c r="S7835" i="1"/>
  <c r="S7771" i="1"/>
  <c r="S7707" i="1"/>
  <c r="S7643" i="1"/>
  <c r="S7579" i="1"/>
  <c r="S7515" i="1"/>
  <c r="S7451" i="1"/>
  <c r="S7387" i="1"/>
  <c r="S7323" i="1"/>
  <c r="S7259" i="1"/>
  <c r="S7195" i="1"/>
  <c r="S7131" i="1"/>
  <c r="S7067" i="1"/>
  <c r="S7003" i="1"/>
  <c r="S6939" i="1"/>
  <c r="S6875" i="1"/>
  <c r="S6811" i="1"/>
  <c r="S6747" i="1"/>
  <c r="S6683" i="1"/>
  <c r="S6619" i="1"/>
  <c r="S6555" i="1"/>
  <c r="S6491" i="1"/>
  <c r="S6427" i="1"/>
  <c r="S6363" i="1"/>
  <c r="S6299" i="1"/>
  <c r="S6235" i="1"/>
  <c r="S6171" i="1"/>
  <c r="S6107" i="1"/>
  <c r="S6043" i="1"/>
  <c r="S5979" i="1"/>
  <c r="S5915" i="1"/>
  <c r="S5851" i="1"/>
  <c r="S5787" i="1"/>
  <c r="S5723" i="1"/>
  <c r="S5659" i="1"/>
  <c r="S5595" i="1"/>
  <c r="S5531" i="1"/>
  <c r="S5467" i="1"/>
  <c r="S5403" i="1"/>
  <c r="S5339" i="1"/>
  <c r="S5275" i="1"/>
  <c r="S5211" i="1"/>
  <c r="S5147" i="1"/>
  <c r="S5083" i="1"/>
  <c r="S5019" i="1"/>
  <c r="S4955" i="1"/>
  <c r="S4891" i="1"/>
  <c r="S4827" i="1"/>
  <c r="S4763" i="1"/>
  <c r="S4699" i="1"/>
  <c r="S4635" i="1"/>
  <c r="S4571" i="1"/>
  <c r="S4507" i="1"/>
  <c r="S4443" i="1"/>
  <c r="S4379" i="1"/>
  <c r="S4315" i="1"/>
  <c r="S4251" i="1"/>
  <c r="S4187" i="1"/>
  <c r="S4123" i="1"/>
  <c r="S4059" i="1"/>
  <c r="S3995" i="1"/>
  <c r="S3931" i="1"/>
  <c r="S3867" i="1"/>
  <c r="S3803" i="1"/>
  <c r="S3739" i="1"/>
  <c r="S3675" i="1"/>
  <c r="S3611" i="1"/>
  <c r="S3547" i="1"/>
  <c r="S3483" i="1"/>
  <c r="S3419" i="1"/>
  <c r="S3355" i="1"/>
  <c r="S3291" i="1"/>
  <c r="S3227" i="1"/>
  <c r="S3163" i="1"/>
  <c r="S3099" i="1"/>
  <c r="S3035" i="1"/>
  <c r="S2971" i="1"/>
  <c r="S2907" i="1"/>
  <c r="S2843" i="1"/>
  <c r="S2779" i="1"/>
  <c r="S2715" i="1"/>
  <c r="S2651" i="1"/>
  <c r="S2587" i="1"/>
  <c r="S2523" i="1"/>
  <c r="S2459" i="1"/>
  <c r="S2395" i="1"/>
  <c r="S2331" i="1"/>
  <c r="S2267" i="1"/>
  <c r="S2203" i="1"/>
  <c r="S2139" i="1"/>
  <c r="S2075" i="1"/>
  <c r="S2011" i="1"/>
  <c r="S1947" i="1"/>
  <c r="S1883" i="1"/>
  <c r="S1819" i="1"/>
  <c r="S1755" i="1"/>
  <c r="S1691" i="1"/>
  <c r="S1627" i="1"/>
  <c r="S1563" i="1"/>
  <c r="S1499" i="1"/>
  <c r="S1435" i="1"/>
  <c r="S1371" i="1"/>
  <c r="S1307" i="1"/>
  <c r="S1243" i="1"/>
  <c r="S1179" i="1"/>
  <c r="S1115" i="1"/>
  <c r="S1051" i="1"/>
  <c r="S987" i="1"/>
  <c r="S923" i="1"/>
  <c r="S859" i="1"/>
  <c r="S795" i="1"/>
  <c r="S731" i="1"/>
  <c r="S667" i="1"/>
  <c r="S603" i="1"/>
  <c r="S539" i="1"/>
  <c r="S475" i="1"/>
  <c r="S411" i="1"/>
  <c r="S347" i="1"/>
  <c r="S283" i="1"/>
  <c r="S219" i="1"/>
  <c r="S155" i="1"/>
  <c r="S91" i="1"/>
  <c r="S27" i="1"/>
  <c r="S12366" i="1"/>
  <c r="S12302" i="1"/>
  <c r="S12241" i="1"/>
  <c r="S12177" i="1"/>
  <c r="S12113" i="1"/>
  <c r="S12049" i="1"/>
  <c r="S11986" i="1"/>
  <c r="S11922" i="1"/>
  <c r="S11858" i="1"/>
  <c r="S11794" i="1"/>
  <c r="S11730" i="1"/>
  <c r="S11666" i="1"/>
  <c r="S11602" i="1"/>
  <c r="S11538" i="1"/>
  <c r="S11474" i="1"/>
  <c r="S11410" i="1"/>
  <c r="S11346" i="1"/>
  <c r="S10375" i="1"/>
  <c r="S9863" i="1"/>
  <c r="S9351" i="1"/>
  <c r="S8839" i="1"/>
  <c r="S8327" i="1"/>
  <c r="S7815" i="1"/>
  <c r="S7303" i="1"/>
  <c r="S6791" i="1"/>
  <c r="S6279" i="1"/>
  <c r="S5767" i="1"/>
  <c r="S5255" i="1"/>
  <c r="S4743" i="1"/>
  <c r="S4231" i="1"/>
  <c r="S3719" i="1"/>
  <c r="S3207" i="1"/>
  <c r="S2695" i="1"/>
  <c r="S2183" i="1"/>
  <c r="S1671" i="1"/>
  <c r="S1159" i="1"/>
  <c r="S647" i="1"/>
  <c r="S135" i="1"/>
  <c r="S11814" i="1"/>
  <c r="S11302" i="1"/>
  <c r="S10790" i="1"/>
  <c r="S10278" i="1"/>
  <c r="S9766" i="1"/>
  <c r="S9254" i="1"/>
  <c r="S8742" i="1"/>
  <c r="S8230" i="1"/>
  <c r="S7718" i="1"/>
  <c r="S7206" i="1"/>
  <c r="S6694" i="1"/>
  <c r="S6182" i="1"/>
  <c r="S5670" i="1"/>
  <c r="S5158" i="1"/>
  <c r="S4646" i="1"/>
  <c r="S4134" i="1"/>
  <c r="S3622" i="1"/>
  <c r="S3238" i="1"/>
  <c r="S2982" i="1"/>
  <c r="S2726" i="1"/>
  <c r="S2470" i="1"/>
  <c r="S2214" i="1"/>
  <c r="S1958" i="1"/>
  <c r="S1702" i="1"/>
  <c r="S1446" i="1"/>
  <c r="S1190" i="1"/>
  <c r="S1038" i="1"/>
  <c r="S918" i="1"/>
  <c r="S822" i="1"/>
  <c r="S734" i="1"/>
  <c r="S654" i="1"/>
  <c r="S590" i="1"/>
  <c r="S526" i="1"/>
  <c r="S462" i="1"/>
  <c r="S398" i="1"/>
  <c r="S334" i="1"/>
  <c r="S270" i="1"/>
  <c r="S206" i="1"/>
  <c r="S142" i="1"/>
  <c r="S78" i="1"/>
  <c r="S14" i="1"/>
  <c r="S12410" i="1"/>
  <c r="S12173" i="1"/>
  <c r="S14126" i="1"/>
  <c r="S14066" i="1"/>
  <c r="S14002" i="1"/>
  <c r="S13939" i="1"/>
  <c r="S13877" i="1"/>
  <c r="S13813" i="1"/>
  <c r="S13749" i="1"/>
  <c r="S13687" i="1"/>
  <c r="S13624" i="1"/>
  <c r="S13563" i="1"/>
  <c r="S13499" i="1"/>
  <c r="S13377" i="1"/>
  <c r="S13320" i="1"/>
  <c r="S13193" i="1"/>
  <c r="S13129" i="1"/>
  <c r="S13065" i="1"/>
  <c r="S13001" i="1"/>
  <c r="S12937" i="1"/>
  <c r="S12873" i="1"/>
  <c r="S12809" i="1"/>
  <c r="S12745" i="1"/>
  <c r="S12681" i="1"/>
  <c r="S12617" i="1"/>
  <c r="S12553" i="1"/>
  <c r="S12489" i="1"/>
  <c r="S12425" i="1"/>
  <c r="S12361" i="1"/>
  <c r="S12297" i="1"/>
  <c r="S12236" i="1"/>
  <c r="S12172" i="1"/>
  <c r="S12108" i="1"/>
  <c r="S12044" i="1"/>
  <c r="S11981" i="1"/>
  <c r="S11917" i="1"/>
  <c r="S11853" i="1"/>
  <c r="S11789" i="1"/>
  <c r="S11725" i="1"/>
  <c r="S11661" i="1"/>
  <c r="S11597" i="1"/>
  <c r="S11533" i="1"/>
  <c r="S11469" i="1"/>
  <c r="S11405" i="1"/>
  <c r="S11341" i="1"/>
  <c r="S11277" i="1"/>
  <c r="S11213" i="1"/>
  <c r="S11149" i="1"/>
  <c r="S11085" i="1"/>
  <c r="S11021" i="1"/>
  <c r="S10957" i="1"/>
  <c r="S10893" i="1"/>
  <c r="S10829" i="1"/>
  <c r="S10765" i="1"/>
  <c r="S10701" i="1"/>
  <c r="S10637" i="1"/>
  <c r="S10573" i="1"/>
  <c r="S10509" i="1"/>
  <c r="S10445" i="1"/>
  <c r="S10381" i="1"/>
  <c r="S10317" i="1"/>
  <c r="S10253" i="1"/>
  <c r="S10189" i="1"/>
  <c r="S10125" i="1"/>
  <c r="S10061" i="1"/>
  <c r="S9997" i="1"/>
  <c r="S9933" i="1"/>
  <c r="S9869" i="1"/>
  <c r="S9805" i="1"/>
  <c r="S9741" i="1"/>
  <c r="S9677" i="1"/>
  <c r="S9613" i="1"/>
  <c r="S9549" i="1"/>
  <c r="S9485" i="1"/>
  <c r="S9421" i="1"/>
  <c r="S9357" i="1"/>
  <c r="S9293" i="1"/>
  <c r="S9229" i="1"/>
  <c r="S9165" i="1"/>
  <c r="S9101" i="1"/>
  <c r="S9037" i="1"/>
  <c r="S8973" i="1"/>
  <c r="S8909" i="1"/>
  <c r="S8845" i="1"/>
  <c r="S8781" i="1"/>
  <c r="S8717" i="1"/>
  <c r="S8653" i="1"/>
  <c r="S8589" i="1"/>
  <c r="S8525" i="1"/>
  <c r="S8461" i="1"/>
  <c r="S8397" i="1"/>
  <c r="S8333" i="1"/>
  <c r="S8269" i="1"/>
  <c r="S8205" i="1"/>
  <c r="S8141" i="1"/>
  <c r="S8077" i="1"/>
  <c r="S8013" i="1"/>
  <c r="S7949" i="1"/>
  <c r="S7885" i="1"/>
  <c r="S7821" i="1"/>
  <c r="S7757" i="1"/>
  <c r="S7693" i="1"/>
  <c r="S7629" i="1"/>
  <c r="S7565" i="1"/>
  <c r="S7501" i="1"/>
  <c r="S7437" i="1"/>
  <c r="S7373" i="1"/>
  <c r="S7309" i="1"/>
  <c r="S7245" i="1"/>
  <c r="S7181" i="1"/>
  <c r="S7117" i="1"/>
  <c r="S7053" i="1"/>
  <c r="S6989" i="1"/>
  <c r="S6925" i="1"/>
  <c r="S6861" i="1"/>
  <c r="S6797" i="1"/>
  <c r="S6733" i="1"/>
  <c r="S6669" i="1"/>
  <c r="S6605" i="1"/>
  <c r="S6541" i="1"/>
  <c r="S6477" i="1"/>
  <c r="S6413" i="1"/>
  <c r="S6349" i="1"/>
  <c r="S6285" i="1"/>
  <c r="S6221" i="1"/>
  <c r="S6157" i="1"/>
  <c r="S6093" i="1"/>
  <c r="S6029" i="1"/>
  <c r="S5965" i="1"/>
  <c r="S5901" i="1"/>
  <c r="S5837" i="1"/>
  <c r="S5773" i="1"/>
  <c r="S5709" i="1"/>
  <c r="S5645" i="1"/>
  <c r="S5581" i="1"/>
  <c r="S5517" i="1"/>
  <c r="S5453" i="1"/>
  <c r="S5389" i="1"/>
  <c r="S5325" i="1"/>
  <c r="S5261" i="1"/>
  <c r="S5197" i="1"/>
  <c r="S5133" i="1"/>
  <c r="S5069" i="1"/>
  <c r="S5005" i="1"/>
  <c r="S4941" i="1"/>
  <c r="S4877" i="1"/>
  <c r="S4813" i="1"/>
  <c r="S4749" i="1"/>
  <c r="S4685" i="1"/>
  <c r="S4621" i="1"/>
  <c r="S4557" i="1"/>
  <c r="S4493" i="1"/>
  <c r="S4429" i="1"/>
  <c r="S4365" i="1"/>
  <c r="S4301" i="1"/>
  <c r="S4237" i="1"/>
  <c r="S4173" i="1"/>
  <c r="S4109" i="1"/>
  <c r="S4045" i="1"/>
  <c r="S3981" i="1"/>
  <c r="S3917" i="1"/>
  <c r="S3853" i="1"/>
  <c r="S3789" i="1"/>
  <c r="S3725" i="1"/>
  <c r="S3661" i="1"/>
  <c r="S3597" i="1"/>
  <c r="S3533" i="1"/>
  <c r="S3469" i="1"/>
  <c r="S3405" i="1"/>
  <c r="S3341" i="1"/>
  <c r="S3277" i="1"/>
  <c r="S3213" i="1"/>
  <c r="S3149" i="1"/>
  <c r="S3085" i="1"/>
  <c r="S3021" i="1"/>
  <c r="S2957" i="1"/>
  <c r="S2893" i="1"/>
  <c r="S2829" i="1"/>
  <c r="S2765" i="1"/>
  <c r="S2701" i="1"/>
  <c r="S2637" i="1"/>
  <c r="S2573" i="1"/>
  <c r="S2509" i="1"/>
  <c r="S2445" i="1"/>
  <c r="S2381" i="1"/>
  <c r="S2317" i="1"/>
  <c r="S2253" i="1"/>
  <c r="S2189" i="1"/>
  <c r="S2125" i="1"/>
  <c r="S2061" i="1"/>
  <c r="S1997" i="1"/>
  <c r="S1933" i="1"/>
  <c r="S1869" i="1"/>
  <c r="S1805" i="1"/>
  <c r="S1741" i="1"/>
  <c r="S1677" i="1"/>
  <c r="S1613" i="1"/>
  <c r="S1549" i="1"/>
  <c r="S1485" i="1"/>
  <c r="S1421" i="1"/>
  <c r="S1357" i="1"/>
  <c r="S1293" i="1"/>
  <c r="S1229" i="1"/>
  <c r="S1165" i="1"/>
  <c r="S1101" i="1"/>
  <c r="S1037" i="1"/>
  <c r="S973" i="1"/>
  <c r="S909" i="1"/>
  <c r="S845" i="1"/>
  <c r="S781" i="1"/>
  <c r="S717" i="1"/>
  <c r="S653" i="1"/>
  <c r="S589" i="1"/>
  <c r="S525" i="1"/>
  <c r="S461" i="1"/>
  <c r="S397" i="1"/>
  <c r="S333" i="1"/>
  <c r="S269" i="1"/>
  <c r="S205" i="1"/>
  <c r="S141" i="1"/>
  <c r="S77" i="1"/>
  <c r="S13" i="1"/>
  <c r="S12418" i="1"/>
  <c r="S12157" i="1"/>
  <c r="S14125" i="1"/>
  <c r="S14065" i="1"/>
  <c r="S14001" i="1"/>
  <c r="S13938" i="1"/>
  <c r="S13876" i="1"/>
  <c r="S13812" i="1"/>
  <c r="S13748" i="1"/>
  <c r="S13686" i="1"/>
  <c r="S13623" i="1"/>
  <c r="S13562" i="1"/>
  <c r="S13498" i="1"/>
  <c r="S13384" i="1"/>
  <c r="S13326" i="1"/>
  <c r="S13263" i="1"/>
  <c r="S13200" i="1"/>
  <c r="S13136" i="1"/>
  <c r="S13072" i="1"/>
  <c r="S13008" i="1"/>
  <c r="S12944" i="1"/>
  <c r="S12880" i="1"/>
  <c r="S12816" i="1"/>
  <c r="S12752" i="1"/>
  <c r="S12688" i="1"/>
  <c r="S12624" i="1"/>
  <c r="S12560" i="1"/>
  <c r="S12496" i="1"/>
  <c r="S12432" i="1"/>
  <c r="S12368" i="1"/>
  <c r="S12304" i="1"/>
  <c r="S12243" i="1"/>
  <c r="S12179" i="1"/>
  <c r="S12115" i="1"/>
  <c r="S12051" i="1"/>
  <c r="S11988" i="1"/>
  <c r="S11924" i="1"/>
  <c r="S11860" i="1"/>
  <c r="S11796" i="1"/>
  <c r="S11732" i="1"/>
  <c r="S11668" i="1"/>
  <c r="S11604" i="1"/>
  <c r="S11540" i="1"/>
  <c r="S11476" i="1"/>
  <c r="S11412" i="1"/>
  <c r="S11348" i="1"/>
  <c r="S11284" i="1"/>
  <c r="S11220" i="1"/>
  <c r="S11156" i="1"/>
  <c r="S11092" i="1"/>
  <c r="S11028" i="1"/>
  <c r="S10964" i="1"/>
  <c r="S10900" i="1"/>
  <c r="S10836" i="1"/>
  <c r="S10772" i="1"/>
  <c r="S10708" i="1"/>
  <c r="S10644" i="1"/>
  <c r="S10580" i="1"/>
  <c r="S10516" i="1"/>
  <c r="S10452" i="1"/>
  <c r="S10388" i="1"/>
  <c r="S10324" i="1"/>
  <c r="S10260" i="1"/>
  <c r="S10196" i="1"/>
  <c r="S10132" i="1"/>
  <c r="S10068" i="1"/>
  <c r="S10004" i="1"/>
  <c r="S9940" i="1"/>
  <c r="S9876" i="1"/>
  <c r="S9812" i="1"/>
  <c r="S9748" i="1"/>
  <c r="S9684" i="1"/>
  <c r="S9620" i="1"/>
  <c r="S9556" i="1"/>
  <c r="S9492" i="1"/>
  <c r="S9428" i="1"/>
  <c r="S9364" i="1"/>
  <c r="S9300" i="1"/>
  <c r="S9236" i="1"/>
  <c r="S9172" i="1"/>
  <c r="S9108" i="1"/>
  <c r="S9044" i="1"/>
  <c r="S8980" i="1"/>
  <c r="S8916" i="1"/>
  <c r="S8852" i="1"/>
  <c r="S8788" i="1"/>
  <c r="S8724" i="1"/>
  <c r="S8660" i="1"/>
  <c r="S8596" i="1"/>
  <c r="S8532" i="1"/>
  <c r="S8468" i="1"/>
  <c r="S8404" i="1"/>
  <c r="S8340" i="1"/>
  <c r="S8276" i="1"/>
  <c r="S8212" i="1"/>
  <c r="S8148" i="1"/>
  <c r="S8084" i="1"/>
  <c r="S8020" i="1"/>
  <c r="S7956" i="1"/>
  <c r="S7892" i="1"/>
  <c r="S7828" i="1"/>
  <c r="S7764" i="1"/>
  <c r="S7700" i="1"/>
  <c r="S7636" i="1"/>
  <c r="S7572" i="1"/>
  <c r="S7508" i="1"/>
  <c r="S7444" i="1"/>
  <c r="S7380" i="1"/>
  <c r="S7316" i="1"/>
  <c r="S7252" i="1"/>
  <c r="S7188" i="1"/>
  <c r="S7124" i="1"/>
  <c r="S7060" i="1"/>
  <c r="S6996" i="1"/>
  <c r="S6932" i="1"/>
  <c r="S6868" i="1"/>
  <c r="S6804" i="1"/>
  <c r="S6740" i="1"/>
  <c r="S6676" i="1"/>
  <c r="S6612" i="1"/>
  <c r="S6548" i="1"/>
  <c r="S6484" i="1"/>
  <c r="S6420" i="1"/>
  <c r="S6356" i="1"/>
  <c r="S6292" i="1"/>
  <c r="S6228" i="1"/>
  <c r="S6164" i="1"/>
  <c r="S6100" i="1"/>
  <c r="S6036" i="1"/>
  <c r="S5972" i="1"/>
  <c r="S5908" i="1"/>
  <c r="S5844" i="1"/>
  <c r="S5780" i="1"/>
  <c r="S5716" i="1"/>
  <c r="S5652" i="1"/>
  <c r="S5588" i="1"/>
  <c r="S5524" i="1"/>
  <c r="S5460" i="1"/>
  <c r="S5396" i="1"/>
  <c r="S5332" i="1"/>
  <c r="S5268" i="1"/>
  <c r="S5204" i="1"/>
  <c r="S5140" i="1"/>
  <c r="S5076" i="1"/>
  <c r="S5012" i="1"/>
  <c r="S4948" i="1"/>
  <c r="S4884" i="1"/>
  <c r="S4820" i="1"/>
  <c r="S4756" i="1"/>
  <c r="S4692" i="1"/>
  <c r="S4628" i="1"/>
  <c r="S4564" i="1"/>
  <c r="S4500" i="1"/>
  <c r="S4436" i="1"/>
  <c r="S4372" i="1"/>
  <c r="S4308" i="1"/>
  <c r="S4244" i="1"/>
  <c r="S4180" i="1"/>
  <c r="S4116" i="1"/>
  <c r="S4052" i="1"/>
  <c r="S3988" i="1"/>
  <c r="S3924" i="1"/>
  <c r="S3860" i="1"/>
  <c r="S3796" i="1"/>
  <c r="S3732" i="1"/>
  <c r="S3668" i="1"/>
  <c r="S3604" i="1"/>
  <c r="S3540" i="1"/>
  <c r="S3476" i="1"/>
  <c r="S3412" i="1"/>
  <c r="S3348" i="1"/>
  <c r="S3284" i="1"/>
  <c r="S3220" i="1"/>
  <c r="S3156" i="1"/>
  <c r="S3092" i="1"/>
  <c r="S3028" i="1"/>
  <c r="S2964" i="1"/>
  <c r="S2900" i="1"/>
  <c r="S2836" i="1"/>
  <c r="S2772" i="1"/>
  <c r="S2708" i="1"/>
  <c r="S2644" i="1"/>
  <c r="S2580" i="1"/>
  <c r="S2516" i="1"/>
  <c r="S2452" i="1"/>
  <c r="S2388" i="1"/>
  <c r="S2324" i="1"/>
  <c r="S2260" i="1"/>
  <c r="S2196" i="1"/>
  <c r="S2132" i="1"/>
  <c r="S2068" i="1"/>
  <c r="S2004" i="1"/>
  <c r="S1940" i="1"/>
  <c r="S1876" i="1"/>
  <c r="S1812" i="1"/>
  <c r="S1748" i="1"/>
  <c r="S1684" i="1"/>
  <c r="S1620" i="1"/>
  <c r="S1556" i="1"/>
  <c r="S1492" i="1"/>
  <c r="S1428" i="1"/>
  <c r="S1364" i="1"/>
  <c r="S1300" i="1"/>
  <c r="S1236" i="1"/>
  <c r="S1172" i="1"/>
  <c r="S1108" i="1"/>
  <c r="S1044" i="1"/>
  <c r="S980" i="1"/>
  <c r="S916" i="1"/>
  <c r="S852" i="1"/>
  <c r="S788" i="1"/>
  <c r="S724" i="1"/>
  <c r="S660" i="1"/>
  <c r="S596" i="1"/>
  <c r="S532" i="1"/>
  <c r="S468" i="1"/>
  <c r="S404" i="1"/>
  <c r="S340" i="1"/>
  <c r="S276" i="1"/>
  <c r="S212" i="1"/>
  <c r="S148" i="1"/>
  <c r="S84" i="1"/>
  <c r="S20" i="1"/>
  <c r="S12434" i="1"/>
  <c r="S12165" i="1"/>
  <c r="S14132" i="1"/>
  <c r="S14072" i="1"/>
  <c r="S14000" i="1"/>
  <c r="S13937" i="1"/>
  <c r="S13875" i="1"/>
  <c r="S13811" i="1"/>
  <c r="S13747" i="1"/>
  <c r="S13685" i="1"/>
  <c r="S13622" i="1"/>
  <c r="S13561" i="1"/>
  <c r="S13497" i="1"/>
  <c r="S13383" i="1"/>
  <c r="S13325" i="1"/>
  <c r="S13262" i="1"/>
  <c r="S13199" i="1"/>
  <c r="S13135" i="1"/>
  <c r="S13071" i="1"/>
  <c r="S13007" i="1"/>
  <c r="S12943" i="1"/>
  <c r="S12879" i="1"/>
  <c r="S12815" i="1"/>
  <c r="S12751" i="1"/>
  <c r="S12687" i="1"/>
  <c r="S12623" i="1"/>
  <c r="S12559" i="1"/>
  <c r="S12495" i="1"/>
  <c r="S12431" i="1"/>
  <c r="S12367" i="1"/>
  <c r="S12303" i="1"/>
  <c r="S12242" i="1"/>
  <c r="S12178" i="1"/>
  <c r="S12114" i="1"/>
  <c r="S12050" i="1"/>
  <c r="S11987" i="1"/>
  <c r="S11923" i="1"/>
  <c r="S11859" i="1"/>
  <c r="S11795" i="1"/>
  <c r="S11731" i="1"/>
  <c r="S11667" i="1"/>
  <c r="S11603" i="1"/>
  <c r="S11539" i="1"/>
  <c r="S11475" i="1"/>
  <c r="S11411" i="1"/>
  <c r="S11347" i="1"/>
  <c r="S11283" i="1"/>
  <c r="S11219" i="1"/>
  <c r="S11155" i="1"/>
  <c r="S11091" i="1"/>
  <c r="S11027" i="1"/>
  <c r="S10963" i="1"/>
  <c r="S10899" i="1"/>
  <c r="S10835" i="1"/>
  <c r="S10771" i="1"/>
  <c r="S10707" i="1"/>
  <c r="S10643" i="1"/>
  <c r="S10579" i="1"/>
  <c r="S10515" i="1"/>
  <c r="S10451" i="1"/>
  <c r="S10387" i="1"/>
  <c r="S10323" i="1"/>
  <c r="S10259" i="1"/>
  <c r="S10195" i="1"/>
  <c r="S10131" i="1"/>
  <c r="S10067" i="1"/>
  <c r="S10003" i="1"/>
  <c r="S9939" i="1"/>
  <c r="S9875" i="1"/>
  <c r="S9811" i="1"/>
  <c r="S9747" i="1"/>
  <c r="S9683" i="1"/>
  <c r="S9619" i="1"/>
  <c r="S9555" i="1"/>
  <c r="S9491" i="1"/>
  <c r="S9427" i="1"/>
  <c r="S9363" i="1"/>
  <c r="S9299" i="1"/>
  <c r="S9235" i="1"/>
  <c r="S9171" i="1"/>
  <c r="S9107" i="1"/>
  <c r="S9043" i="1"/>
  <c r="S8979" i="1"/>
  <c r="S8915" i="1"/>
  <c r="S8851" i="1"/>
  <c r="S8787" i="1"/>
  <c r="S8723" i="1"/>
  <c r="S8659" i="1"/>
  <c r="S8595" i="1"/>
  <c r="S8531" i="1"/>
  <c r="S8467" i="1"/>
  <c r="S8403" i="1"/>
  <c r="S8339" i="1"/>
  <c r="S8275" i="1"/>
  <c r="S8211" i="1"/>
  <c r="S8147" i="1"/>
  <c r="S8083" i="1"/>
  <c r="S8019" i="1"/>
  <c r="S7955" i="1"/>
  <c r="S7891" i="1"/>
  <c r="S7827" i="1"/>
  <c r="S7763" i="1"/>
  <c r="S7699" i="1"/>
  <c r="S7635" i="1"/>
  <c r="S7571" i="1"/>
  <c r="S7507" i="1"/>
  <c r="S7443" i="1"/>
  <c r="S7379" i="1"/>
  <c r="S7315" i="1"/>
  <c r="S7251" i="1"/>
  <c r="S7187" i="1"/>
  <c r="S7123" i="1"/>
  <c r="S7059" i="1"/>
  <c r="S6995" i="1"/>
  <c r="S6931" i="1"/>
  <c r="S6867" i="1"/>
  <c r="S6803" i="1"/>
  <c r="S6739" i="1"/>
  <c r="S6675" i="1"/>
  <c r="S6611" i="1"/>
  <c r="S6547" i="1"/>
  <c r="S6483" i="1"/>
  <c r="S6419" i="1"/>
  <c r="S6355" i="1"/>
  <c r="S6291" i="1"/>
  <c r="S6227" i="1"/>
  <c r="S6163" i="1"/>
  <c r="S6099" i="1"/>
  <c r="S6035" i="1"/>
  <c r="S5971" i="1"/>
  <c r="S5907" i="1"/>
  <c r="S5843" i="1"/>
  <c r="S5779" i="1"/>
  <c r="S5715" i="1"/>
  <c r="S5651" i="1"/>
  <c r="S5587" i="1"/>
  <c r="S5523" i="1"/>
  <c r="S5459" i="1"/>
  <c r="S5395" i="1"/>
  <c r="S5331" i="1"/>
  <c r="S5267" i="1"/>
  <c r="S5203" i="1"/>
  <c r="S5139" i="1"/>
  <c r="S5075" i="1"/>
  <c r="S5011" i="1"/>
  <c r="S4947" i="1"/>
  <c r="S4883" i="1"/>
  <c r="S4819" i="1"/>
  <c r="S4755" i="1"/>
  <c r="S4691" i="1"/>
  <c r="S4627" i="1"/>
  <c r="S4563" i="1"/>
  <c r="S4499" i="1"/>
  <c r="S4435" i="1"/>
  <c r="S4371" i="1"/>
  <c r="S4307" i="1"/>
  <c r="S4243" i="1"/>
  <c r="S4179" i="1"/>
  <c r="S4115" i="1"/>
  <c r="S4051" i="1"/>
  <c r="S3987" i="1"/>
  <c r="S3923" i="1"/>
  <c r="S3859" i="1"/>
  <c r="S3795" i="1"/>
  <c r="S3731" i="1"/>
  <c r="S3667" i="1"/>
  <c r="S3603" i="1"/>
  <c r="S3539" i="1"/>
  <c r="S3475" i="1"/>
  <c r="S3411" i="1"/>
  <c r="S3347" i="1"/>
  <c r="S3283" i="1"/>
  <c r="S3219" i="1"/>
  <c r="S3155" i="1"/>
  <c r="S3091" i="1"/>
  <c r="S3027" i="1"/>
  <c r="S2963" i="1"/>
  <c r="S2899" i="1"/>
  <c r="S2835" i="1"/>
  <c r="S2771" i="1"/>
  <c r="S2707" i="1"/>
  <c r="S2643" i="1"/>
  <c r="S2579" i="1"/>
  <c r="S2515" i="1"/>
  <c r="S2451" i="1"/>
  <c r="S2387" i="1"/>
  <c r="S2323" i="1"/>
  <c r="S2259" i="1"/>
  <c r="S2195" i="1"/>
  <c r="S2131" i="1"/>
  <c r="S2067" i="1"/>
  <c r="S2003" i="1"/>
  <c r="S1939" i="1"/>
  <c r="S1875" i="1"/>
  <c r="S1811" i="1"/>
  <c r="S1747" i="1"/>
  <c r="S1683" i="1"/>
  <c r="S1619" i="1"/>
  <c r="S1555" i="1"/>
  <c r="S1491" i="1"/>
  <c r="S1427" i="1"/>
  <c r="S1363" i="1"/>
  <c r="S1299" i="1"/>
  <c r="S1235" i="1"/>
  <c r="S1171" i="1"/>
  <c r="S1107" i="1"/>
  <c r="S1043" i="1"/>
  <c r="S979" i="1"/>
  <c r="S915" i="1"/>
  <c r="S851" i="1"/>
  <c r="S787" i="1"/>
  <c r="S723" i="1"/>
  <c r="S659" i="1"/>
  <c r="S595" i="1"/>
  <c r="S531" i="1"/>
  <c r="S467" i="1"/>
  <c r="S403" i="1"/>
  <c r="S339" i="1"/>
  <c r="S275" i="1"/>
  <c r="S211" i="1"/>
  <c r="S147" i="1"/>
  <c r="S83" i="1"/>
  <c r="S19" i="1"/>
  <c r="S12358" i="1"/>
  <c r="S12294" i="1"/>
  <c r="S12233" i="1"/>
  <c r="S12169" i="1"/>
  <c r="S12105" i="1"/>
  <c r="S12041" i="1"/>
  <c r="S11978" i="1"/>
  <c r="S11914" i="1"/>
  <c r="S11850" i="1"/>
  <c r="S11786" i="1"/>
  <c r="S11722" i="1"/>
  <c r="S11658" i="1"/>
  <c r="S11594" i="1"/>
  <c r="S11530" i="1"/>
  <c r="S11466" i="1"/>
  <c r="S11402" i="1"/>
  <c r="S10311" i="1"/>
  <c r="S9799" i="1"/>
  <c r="S9287" i="1"/>
  <c r="S8775" i="1"/>
  <c r="S8263" i="1"/>
  <c r="S7751" i="1"/>
  <c r="S7239" i="1"/>
  <c r="S6727" i="1"/>
  <c r="S6215" i="1"/>
  <c r="S5703" i="1"/>
  <c r="S5191" i="1"/>
  <c r="S4679" i="1"/>
  <c r="S4167" i="1"/>
  <c r="S3655" i="1"/>
  <c r="S3143" i="1"/>
  <c r="S2631" i="1"/>
  <c r="S2119" i="1"/>
  <c r="S1607" i="1"/>
  <c r="S1095" i="1"/>
  <c r="S583" i="1"/>
  <c r="S71" i="1"/>
  <c r="S11750" i="1"/>
  <c r="S11238" i="1"/>
  <c r="S10726" i="1"/>
  <c r="S10214" i="1"/>
  <c r="S9702" i="1"/>
  <c r="S9190" i="1"/>
  <c r="S8678" i="1"/>
  <c r="S8166" i="1"/>
  <c r="S7654" i="1"/>
  <c r="S7142" i="1"/>
  <c r="S6630" i="1"/>
  <c r="S6118" i="1"/>
  <c r="S5606" i="1"/>
  <c r="S5094" i="1"/>
  <c r="S4582" i="1"/>
  <c r="S4070" i="1"/>
  <c r="S3558" i="1"/>
  <c r="S3230" i="1"/>
  <c r="S2974" i="1"/>
  <c r="S2718" i="1"/>
  <c r="S2462" i="1"/>
  <c r="S2206" i="1"/>
  <c r="S1950" i="1"/>
  <c r="S1694" i="1"/>
  <c r="S1438" i="1"/>
  <c r="S1182" i="1"/>
  <c r="S998" i="1"/>
  <c r="S910" i="1"/>
  <c r="S806" i="1"/>
  <c r="S726" i="1"/>
  <c r="S646" i="1"/>
  <c r="S582" i="1"/>
  <c r="S518" i="1"/>
  <c r="S454" i="1"/>
  <c r="S390" i="1"/>
  <c r="S326" i="1"/>
  <c r="S262" i="1"/>
  <c r="S198" i="1"/>
  <c r="S134" i="1"/>
  <c r="S70" i="1"/>
  <c r="S6" i="1"/>
  <c r="S12386" i="1"/>
  <c r="S12149" i="1"/>
  <c r="S14118" i="1"/>
  <c r="S14058" i="1"/>
  <c r="S13994" i="1"/>
  <c r="S13931" i="1"/>
  <c r="S13869" i="1"/>
  <c r="S13805" i="1"/>
  <c r="S13741" i="1"/>
  <c r="S13679" i="1"/>
  <c r="S13555" i="1"/>
  <c r="S13491" i="1"/>
  <c r="S13369" i="1"/>
  <c r="S13312" i="1"/>
  <c r="S13249" i="1"/>
  <c r="S13185" i="1"/>
  <c r="S13121" i="1"/>
  <c r="S13057" i="1"/>
  <c r="S12993" i="1"/>
  <c r="S12929" i="1"/>
  <c r="S12865" i="1"/>
  <c r="S12801" i="1"/>
  <c r="S12737" i="1"/>
  <c r="S12673" i="1"/>
  <c r="S12609" i="1"/>
  <c r="S12545" i="1"/>
  <c r="S12481" i="1"/>
  <c r="S12417" i="1"/>
  <c r="S12353" i="1"/>
  <c r="S12289" i="1"/>
  <c r="S12228" i="1"/>
  <c r="S12164" i="1"/>
  <c r="S12100" i="1"/>
  <c r="S12036" i="1"/>
  <c r="S11973" i="1"/>
  <c r="S11909" i="1"/>
  <c r="S11845" i="1"/>
  <c r="S11781" i="1"/>
  <c r="S11717" i="1"/>
  <c r="S11653" i="1"/>
  <c r="S11589" i="1"/>
  <c r="S11525" i="1"/>
  <c r="S11461" i="1"/>
  <c r="S11397" i="1"/>
  <c r="S11333" i="1"/>
  <c r="S11269" i="1"/>
  <c r="S11205" i="1"/>
  <c r="S11141" i="1"/>
  <c r="S11077" i="1"/>
  <c r="S11013" i="1"/>
  <c r="S10949" i="1"/>
  <c r="S10885" i="1"/>
  <c r="S10821" i="1"/>
  <c r="S10757" i="1"/>
  <c r="S10693" i="1"/>
  <c r="S10629" i="1"/>
  <c r="S10565" i="1"/>
  <c r="S10501" i="1"/>
  <c r="S10437" i="1"/>
  <c r="S10373" i="1"/>
  <c r="S10309" i="1"/>
  <c r="S10245" i="1"/>
  <c r="S10181" i="1"/>
  <c r="S10117" i="1"/>
  <c r="S10053" i="1"/>
  <c r="S9989" i="1"/>
  <c r="S9925" i="1"/>
  <c r="S9861" i="1"/>
  <c r="S9797" i="1"/>
  <c r="S9733" i="1"/>
  <c r="S9669" i="1"/>
  <c r="S9605" i="1"/>
  <c r="S9541" i="1"/>
  <c r="S9477" i="1"/>
  <c r="S9413" i="1"/>
  <c r="S9349" i="1"/>
  <c r="S9285" i="1"/>
  <c r="S9221" i="1"/>
  <c r="S9157" i="1"/>
  <c r="S9093" i="1"/>
  <c r="S9029" i="1"/>
  <c r="S8965" i="1"/>
  <c r="S8901" i="1"/>
  <c r="S8837" i="1"/>
  <c r="S8773" i="1"/>
  <c r="S8709" i="1"/>
  <c r="S8645" i="1"/>
  <c r="S8581" i="1"/>
  <c r="S8517" i="1"/>
  <c r="S8453" i="1"/>
  <c r="S8389" i="1"/>
  <c r="S8325" i="1"/>
  <c r="S8261" i="1"/>
  <c r="S8197" i="1"/>
  <c r="S8133" i="1"/>
  <c r="S8069" i="1"/>
  <c r="S8005" i="1"/>
  <c r="S7941" i="1"/>
  <c r="S7877" i="1"/>
  <c r="S7813" i="1"/>
  <c r="S7749" i="1"/>
  <c r="S7685" i="1"/>
  <c r="S7621" i="1"/>
  <c r="S7557" i="1"/>
  <c r="S7493" i="1"/>
  <c r="S7429" i="1"/>
  <c r="S7365" i="1"/>
  <c r="S7301" i="1"/>
  <c r="S7237" i="1"/>
  <c r="S7173" i="1"/>
  <c r="S7109" i="1"/>
  <c r="S7045" i="1"/>
  <c r="S6981" i="1"/>
  <c r="S6917" i="1"/>
  <c r="S6853" i="1"/>
  <c r="S6789" i="1"/>
  <c r="S6725" i="1"/>
  <c r="S6661" i="1"/>
  <c r="S6597" i="1"/>
  <c r="S6533" i="1"/>
  <c r="S6469" i="1"/>
  <c r="S6405" i="1"/>
  <c r="S6341" i="1"/>
  <c r="S6277" i="1"/>
  <c r="S6213" i="1"/>
  <c r="S6149" i="1"/>
  <c r="S6085" i="1"/>
  <c r="S6021" i="1"/>
  <c r="S5957" i="1"/>
  <c r="S5893" i="1"/>
  <c r="S5829" i="1"/>
  <c r="S5765" i="1"/>
  <c r="S5701" i="1"/>
  <c r="S5637" i="1"/>
  <c r="S5573" i="1"/>
  <c r="S5509" i="1"/>
  <c r="S5445" i="1"/>
  <c r="S5381" i="1"/>
  <c r="S5317" i="1"/>
  <c r="S5253" i="1"/>
  <c r="S5189" i="1"/>
  <c r="S5125" i="1"/>
  <c r="S5061" i="1"/>
  <c r="S4997" i="1"/>
  <c r="S4933" i="1"/>
  <c r="S4869" i="1"/>
  <c r="S4805" i="1"/>
  <c r="S4741" i="1"/>
  <c r="S4677" i="1"/>
  <c r="S4613" i="1"/>
  <c r="S4549" i="1"/>
  <c r="S4485" i="1"/>
  <c r="S4421" i="1"/>
  <c r="S4357" i="1"/>
  <c r="S4293" i="1"/>
  <c r="S4229" i="1"/>
  <c r="S4165" i="1"/>
  <c r="S4101" i="1"/>
  <c r="S4037" i="1"/>
  <c r="S3973" i="1"/>
  <c r="S3909" i="1"/>
  <c r="S3845" i="1"/>
  <c r="S3781" i="1"/>
  <c r="S3717" i="1"/>
  <c r="S3653" i="1"/>
  <c r="S3589" i="1"/>
  <c r="S3525" i="1"/>
  <c r="S3461" i="1"/>
  <c r="S3397" i="1"/>
  <c r="S3333" i="1"/>
  <c r="S3269" i="1"/>
  <c r="S3205" i="1"/>
  <c r="S3141" i="1"/>
  <c r="S3077" i="1"/>
  <c r="S3013" i="1"/>
  <c r="S2949" i="1"/>
  <c r="S2885" i="1"/>
  <c r="S2821" i="1"/>
  <c r="S2757" i="1"/>
  <c r="S2693" i="1"/>
  <c r="S2629" i="1"/>
  <c r="S2565" i="1"/>
  <c r="S2501" i="1"/>
  <c r="S2437" i="1"/>
  <c r="S2373" i="1"/>
  <c r="S2309" i="1"/>
  <c r="S2245" i="1"/>
  <c r="S2181" i="1"/>
  <c r="S2117" i="1"/>
  <c r="S2053" i="1"/>
  <c r="S1989" i="1"/>
  <c r="S1925" i="1"/>
  <c r="S1861" i="1"/>
  <c r="S1797" i="1"/>
  <c r="S1733" i="1"/>
  <c r="S1669" i="1"/>
  <c r="S1605" i="1"/>
  <c r="S1541" i="1"/>
  <c r="S1477" i="1"/>
  <c r="S1413" i="1"/>
  <c r="S1349" i="1"/>
  <c r="S1285" i="1"/>
  <c r="S1221" i="1"/>
  <c r="S1157" i="1"/>
  <c r="S1093" i="1"/>
  <c r="S1029" i="1"/>
  <c r="S965" i="1"/>
  <c r="S901" i="1"/>
  <c r="S837" i="1"/>
  <c r="S773" i="1"/>
  <c r="S709" i="1"/>
  <c r="S645" i="1"/>
  <c r="S581" i="1"/>
  <c r="S517" i="1"/>
  <c r="S453" i="1"/>
  <c r="S389" i="1"/>
  <c r="S325" i="1"/>
  <c r="S261" i="1"/>
  <c r="S197" i="1"/>
  <c r="S133" i="1"/>
  <c r="S69" i="1"/>
  <c r="S5" i="1"/>
  <c r="S12378" i="1"/>
  <c r="S12141" i="1"/>
  <c r="S14117" i="1"/>
  <c r="S14057" i="1"/>
  <c r="S13993" i="1"/>
  <c r="S13930" i="1"/>
  <c r="S13868" i="1"/>
  <c r="S13804" i="1"/>
  <c r="S13740" i="1"/>
  <c r="S13678" i="1"/>
  <c r="S13554" i="1"/>
  <c r="S13490" i="1"/>
  <c r="S13376" i="1"/>
  <c r="S13319" i="1"/>
  <c r="S13256" i="1"/>
  <c r="S13192" i="1"/>
  <c r="S13128" i="1"/>
  <c r="S13064" i="1"/>
  <c r="S13000" i="1"/>
  <c r="S12936" i="1"/>
  <c r="S12872" i="1"/>
  <c r="S12808" i="1"/>
  <c r="S12744" i="1"/>
  <c r="S12680" i="1"/>
  <c r="S12616" i="1"/>
  <c r="S12552" i="1"/>
  <c r="S12488" i="1"/>
  <c r="S12424" i="1"/>
  <c r="S12360" i="1"/>
  <c r="S12296" i="1"/>
  <c r="S12235" i="1"/>
  <c r="S12171" i="1"/>
  <c r="S12107" i="1"/>
  <c r="S12043" i="1"/>
  <c r="S11980" i="1"/>
  <c r="S11916" i="1"/>
  <c r="S11852" i="1"/>
  <c r="S11788" i="1"/>
  <c r="S11724" i="1"/>
  <c r="S11660" i="1"/>
  <c r="S11596" i="1"/>
  <c r="S11532" i="1"/>
  <c r="S11468" i="1"/>
  <c r="S11404" i="1"/>
  <c r="S11340" i="1"/>
  <c r="S11276" i="1"/>
  <c r="S11212" i="1"/>
  <c r="S11148" i="1"/>
  <c r="S11084" i="1"/>
  <c r="S11020" i="1"/>
  <c r="S10956" i="1"/>
  <c r="S10892" i="1"/>
  <c r="S10828" i="1"/>
  <c r="S10764" i="1"/>
  <c r="S10700" i="1"/>
  <c r="S10636" i="1"/>
  <c r="S10572" i="1"/>
  <c r="S10508" i="1"/>
  <c r="S10444" i="1"/>
  <c r="S10380" i="1"/>
  <c r="S10316" i="1"/>
  <c r="S10252" i="1"/>
  <c r="S10188" i="1"/>
  <c r="S10124" i="1"/>
  <c r="S10060" i="1"/>
  <c r="S9996" i="1"/>
  <c r="S9932" i="1"/>
  <c r="S9868" i="1"/>
  <c r="S9804" i="1"/>
  <c r="S9740" i="1"/>
  <c r="S9676" i="1"/>
  <c r="S9612" i="1"/>
  <c r="S9548" i="1"/>
  <c r="S9484" i="1"/>
  <c r="S9420" i="1"/>
  <c r="S9356" i="1"/>
  <c r="S9292" i="1"/>
  <c r="S9228" i="1"/>
  <c r="S9164" i="1"/>
  <c r="S9100" i="1"/>
  <c r="S9036" i="1"/>
  <c r="S8972" i="1"/>
  <c r="S8908" i="1"/>
  <c r="S8844" i="1"/>
  <c r="S8780" i="1"/>
  <c r="S8716" i="1"/>
  <c r="S8652" i="1"/>
  <c r="S8588" i="1"/>
  <c r="S8524" i="1"/>
  <c r="S8460" i="1"/>
  <c r="S8396" i="1"/>
  <c r="S8332" i="1"/>
  <c r="S8268" i="1"/>
  <c r="S8204" i="1"/>
  <c r="S8140" i="1"/>
  <c r="S8076" i="1"/>
  <c r="S8012" i="1"/>
  <c r="S7948" i="1"/>
  <c r="S7884" i="1"/>
  <c r="S7820" i="1"/>
  <c r="S7756" i="1"/>
  <c r="S7692" i="1"/>
  <c r="S7628" i="1"/>
  <c r="S7564" i="1"/>
  <c r="S7500" i="1"/>
  <c r="S7436" i="1"/>
  <c r="S7372" i="1"/>
  <c r="S7308" i="1"/>
  <c r="S7244" i="1"/>
  <c r="S7180" i="1"/>
  <c r="S7116" i="1"/>
  <c r="S7052" i="1"/>
  <c r="S6988" i="1"/>
  <c r="S6924" i="1"/>
  <c r="S6860" i="1"/>
  <c r="S6796" i="1"/>
  <c r="S6732" i="1"/>
  <c r="S6668" i="1"/>
  <c r="S6604" i="1"/>
  <c r="S6540" i="1"/>
  <c r="S6476" i="1"/>
  <c r="S6412" i="1"/>
  <c r="S6348" i="1"/>
  <c r="S6284" i="1"/>
  <c r="S6220" i="1"/>
  <c r="S6156" i="1"/>
  <c r="S6092" i="1"/>
  <c r="S6028" i="1"/>
  <c r="S5964" i="1"/>
  <c r="S5900" i="1"/>
  <c r="S5836" i="1"/>
  <c r="S5772" i="1"/>
  <c r="S5708" i="1"/>
  <c r="S5644" i="1"/>
  <c r="S5580" i="1"/>
  <c r="S5516" i="1"/>
  <c r="S5452" i="1"/>
  <c r="S5388" i="1"/>
  <c r="S5324" i="1"/>
  <c r="S5260" i="1"/>
  <c r="S5196" i="1"/>
  <c r="S5132" i="1"/>
  <c r="S5068" i="1"/>
  <c r="S5004" i="1"/>
  <c r="S4940" i="1"/>
  <c r="S4876" i="1"/>
  <c r="S4812" i="1"/>
  <c r="S4748" i="1"/>
  <c r="S4684" i="1"/>
  <c r="S4620" i="1"/>
  <c r="S4556" i="1"/>
  <c r="S4492" i="1"/>
  <c r="S4428" i="1"/>
  <c r="S4364" i="1"/>
  <c r="S4300" i="1"/>
  <c r="S4236" i="1"/>
  <c r="S4172" i="1"/>
  <c r="S4108" i="1"/>
  <c r="S4044" i="1"/>
  <c r="S3980" i="1"/>
  <c r="S3916" i="1"/>
  <c r="S3852" i="1"/>
  <c r="S3788" i="1"/>
  <c r="S3724" i="1"/>
  <c r="S3660" i="1"/>
  <c r="S3596" i="1"/>
  <c r="S3532" i="1"/>
  <c r="S3468" i="1"/>
  <c r="S3404" i="1"/>
  <c r="S3340" i="1"/>
  <c r="S3276" i="1"/>
  <c r="S3212" i="1"/>
  <c r="S3148" i="1"/>
  <c r="S3084" i="1"/>
  <c r="S3020" i="1"/>
  <c r="S2956" i="1"/>
  <c r="S2892" i="1"/>
  <c r="S2828" i="1"/>
  <c r="S2764" i="1"/>
  <c r="S2700" i="1"/>
  <c r="S2636" i="1"/>
  <c r="S2572" i="1"/>
  <c r="S2508" i="1"/>
  <c r="S2444" i="1"/>
  <c r="S2380" i="1"/>
  <c r="S2316" i="1"/>
  <c r="S2252" i="1"/>
  <c r="S2188" i="1"/>
  <c r="S2124" i="1"/>
  <c r="S2060" i="1"/>
  <c r="S1996" i="1"/>
  <c r="S1932" i="1"/>
  <c r="S1868" i="1"/>
  <c r="S1804" i="1"/>
  <c r="S1740" i="1"/>
  <c r="S1676" i="1"/>
  <c r="S1612" i="1"/>
  <c r="S1548" i="1"/>
  <c r="S1484" i="1"/>
  <c r="S1420" i="1"/>
  <c r="S1356" i="1"/>
  <c r="S1292" i="1"/>
  <c r="S1228" i="1"/>
  <c r="S1164" i="1"/>
  <c r="S1100" i="1"/>
  <c r="S1036" i="1"/>
  <c r="S972" i="1"/>
  <c r="S908" i="1"/>
  <c r="S844" i="1"/>
  <c r="S780" i="1"/>
  <c r="S716" i="1"/>
  <c r="S652" i="1"/>
  <c r="S588" i="1"/>
  <c r="S524" i="1"/>
  <c r="S460" i="1"/>
  <c r="S396" i="1"/>
  <c r="S332" i="1"/>
  <c r="S268" i="1"/>
  <c r="S204" i="1"/>
  <c r="S140" i="1"/>
  <c r="S76" i="1"/>
  <c r="S12" i="1"/>
  <c r="S12394" i="1"/>
  <c r="S12133" i="1"/>
  <c r="S14124" i="1"/>
  <c r="S14064" i="1"/>
  <c r="S13992" i="1"/>
  <c r="S13929" i="1"/>
  <c r="S13867" i="1"/>
  <c r="S13803" i="1"/>
  <c r="S13739" i="1"/>
  <c r="S13677" i="1"/>
  <c r="S13616" i="1"/>
  <c r="S13553" i="1"/>
  <c r="S13489" i="1"/>
  <c r="S13375" i="1"/>
  <c r="S13318" i="1"/>
  <c r="S13255" i="1"/>
  <c r="S13191" i="1"/>
  <c r="S13127" i="1"/>
  <c r="S13063" i="1"/>
  <c r="S12999" i="1"/>
  <c r="S12935" i="1"/>
  <c r="S12871" i="1"/>
  <c r="S12807" i="1"/>
  <c r="S12743" i="1"/>
  <c r="S12679" i="1"/>
  <c r="S12615" i="1"/>
  <c r="S12551" i="1"/>
  <c r="S12487" i="1"/>
  <c r="S12423" i="1"/>
  <c r="S12359" i="1"/>
  <c r="S12295" i="1"/>
  <c r="S12234" i="1"/>
  <c r="S12170" i="1"/>
  <c r="S12106" i="1"/>
  <c r="S12042" i="1"/>
  <c r="S11979" i="1"/>
  <c r="S11915" i="1"/>
  <c r="S11851" i="1"/>
  <c r="S11787" i="1"/>
  <c r="S11723" i="1"/>
  <c r="S11659" i="1"/>
  <c r="S11595" i="1"/>
  <c r="S11531" i="1"/>
  <c r="S11467" i="1"/>
  <c r="S11403" i="1"/>
  <c r="S11339" i="1"/>
  <c r="S11275" i="1"/>
  <c r="S11211" i="1"/>
  <c r="S11147" i="1"/>
  <c r="S11083" i="1"/>
  <c r="S11019" i="1"/>
  <c r="S10955" i="1"/>
  <c r="S10891" i="1"/>
  <c r="S10827" i="1"/>
  <c r="S10763" i="1"/>
  <c r="S10699" i="1"/>
  <c r="S10635" i="1"/>
  <c r="S10571" i="1"/>
  <c r="S10507" i="1"/>
  <c r="S10443" i="1"/>
  <c r="S10379" i="1"/>
  <c r="S10315" i="1"/>
  <c r="S10251" i="1"/>
  <c r="S10187" i="1"/>
  <c r="S10123" i="1"/>
  <c r="S10059" i="1"/>
  <c r="S9995" i="1"/>
  <c r="S9931" i="1"/>
  <c r="S9867" i="1"/>
  <c r="S9803" i="1"/>
  <c r="S9739" i="1"/>
  <c r="S9675" i="1"/>
  <c r="S9611" i="1"/>
  <c r="S9547" i="1"/>
  <c r="S9483" i="1"/>
  <c r="S9419" i="1"/>
  <c r="S9355" i="1"/>
  <c r="S9291" i="1"/>
  <c r="S9227" i="1"/>
  <c r="S9163" i="1"/>
  <c r="S9099" i="1"/>
  <c r="S9035" i="1"/>
  <c r="S8971" i="1"/>
  <c r="S8907" i="1"/>
  <c r="S8843" i="1"/>
  <c r="S8779" i="1"/>
  <c r="S8715" i="1"/>
  <c r="S8651" i="1"/>
  <c r="S8587" i="1"/>
  <c r="S8523" i="1"/>
  <c r="S8459" i="1"/>
  <c r="S8395" i="1"/>
  <c r="S8331" i="1"/>
  <c r="S8267" i="1"/>
  <c r="S8203" i="1"/>
  <c r="S8139" i="1"/>
  <c r="S8075" i="1"/>
  <c r="S8011" i="1"/>
  <c r="S7947" i="1"/>
  <c r="S7883" i="1"/>
  <c r="S7819" i="1"/>
  <c r="S7755" i="1"/>
  <c r="S7691" i="1"/>
  <c r="S7627" i="1"/>
  <c r="S7563" i="1"/>
  <c r="S7499" i="1"/>
  <c r="S7435" i="1"/>
  <c r="S7371" i="1"/>
  <c r="S7307" i="1"/>
  <c r="S7243" i="1"/>
  <c r="S7179" i="1"/>
  <c r="S7115" i="1"/>
  <c r="S7051" i="1"/>
  <c r="S6987" i="1"/>
  <c r="S6923" i="1"/>
  <c r="S6859" i="1"/>
  <c r="S6795" i="1"/>
  <c r="S6731" i="1"/>
  <c r="S6667" i="1"/>
  <c r="S6603" i="1"/>
  <c r="S6539" i="1"/>
  <c r="S6475" i="1"/>
  <c r="S6411" i="1"/>
  <c r="S6347" i="1"/>
  <c r="S6283" i="1"/>
  <c r="S6219" i="1"/>
  <c r="S6155" i="1"/>
  <c r="S6091" i="1"/>
  <c r="S6027" i="1"/>
  <c r="S5963" i="1"/>
  <c r="S5899" i="1"/>
  <c r="S5835" i="1"/>
  <c r="S5771" i="1"/>
  <c r="S5707" i="1"/>
  <c r="S5643" i="1"/>
  <c r="S5579" i="1"/>
  <c r="S5515" i="1"/>
  <c r="S5451" i="1"/>
  <c r="S5387" i="1"/>
  <c r="S5323" i="1"/>
  <c r="S5259" i="1"/>
  <c r="S5195" i="1"/>
  <c r="S5131" i="1"/>
  <c r="S5067" i="1"/>
  <c r="S5003" i="1"/>
  <c r="S4939" i="1"/>
  <c r="S4875" i="1"/>
  <c r="S4811" i="1"/>
  <c r="S4747" i="1"/>
  <c r="S4683" i="1"/>
  <c r="S4619" i="1"/>
  <c r="S4555" i="1"/>
  <c r="S4491" i="1"/>
  <c r="S4427" i="1"/>
  <c r="S4363" i="1"/>
  <c r="S4299" i="1"/>
  <c r="S4235" i="1"/>
  <c r="S4171" i="1"/>
  <c r="S4107" i="1"/>
  <c r="S4043" i="1"/>
  <c r="S3979" i="1"/>
  <c r="S3915" i="1"/>
  <c r="S3851" i="1"/>
  <c r="S3787" i="1"/>
  <c r="S3723" i="1"/>
  <c r="S3659" i="1"/>
  <c r="S3595" i="1"/>
  <c r="S3531" i="1"/>
  <c r="S3467" i="1"/>
  <c r="S3403" i="1"/>
  <c r="S3339" i="1"/>
  <c r="S3275" i="1"/>
  <c r="S3211" i="1"/>
  <c r="S3147" i="1"/>
  <c r="S3083" i="1"/>
  <c r="S3019" i="1"/>
  <c r="S2955" i="1"/>
  <c r="S2891" i="1"/>
  <c r="S2827" i="1"/>
  <c r="S2763" i="1"/>
  <c r="S2699" i="1"/>
  <c r="S2635" i="1"/>
  <c r="S2571" i="1"/>
  <c r="S2507" i="1"/>
  <c r="S2443" i="1"/>
  <c r="S2379" i="1"/>
  <c r="S2315" i="1"/>
  <c r="S2251" i="1"/>
  <c r="S2187" i="1"/>
  <c r="S2123" i="1"/>
  <c r="S2059" i="1"/>
  <c r="S1995" i="1"/>
  <c r="S1931" i="1"/>
  <c r="S1867" i="1"/>
  <c r="S1803" i="1"/>
  <c r="S1739" i="1"/>
  <c r="S1675" i="1"/>
  <c r="S1611" i="1"/>
  <c r="S1547" i="1"/>
  <c r="S1483" i="1"/>
  <c r="S1419" i="1"/>
  <c r="S1355" i="1"/>
  <c r="S1291" i="1"/>
  <c r="S1227" i="1"/>
  <c r="S1163" i="1"/>
  <c r="S1099" i="1"/>
  <c r="S1035" i="1"/>
  <c r="S971" i="1"/>
  <c r="S907" i="1"/>
  <c r="S843" i="1"/>
  <c r="S779" i="1"/>
  <c r="S715" i="1"/>
  <c r="S651" i="1"/>
  <c r="S587" i="1"/>
  <c r="S523" i="1"/>
  <c r="S459" i="1"/>
  <c r="S395" i="1"/>
  <c r="S331" i="1"/>
  <c r="S267" i="1"/>
  <c r="S203" i="1"/>
  <c r="S139" i="1"/>
  <c r="S75" i="1"/>
  <c r="S11" i="1"/>
  <c r="S12350" i="1"/>
  <c r="S12286" i="1"/>
  <c r="S12225" i="1"/>
  <c r="S12161" i="1"/>
  <c r="S12097" i="1"/>
  <c r="S12033" i="1"/>
  <c r="S11970" i="1"/>
  <c r="S11906" i="1"/>
  <c r="S11842" i="1"/>
  <c r="S11778" i="1"/>
  <c r="S11714" i="1"/>
  <c r="S11650" i="1"/>
  <c r="S11586" i="1"/>
  <c r="S11522" i="1"/>
  <c r="S11458" i="1"/>
  <c r="S11394" i="1"/>
  <c r="S10247" i="1"/>
  <c r="S9735" i="1"/>
  <c r="S9223" i="1"/>
  <c r="S8711" i="1"/>
  <c r="S8199" i="1"/>
  <c r="S7687" i="1"/>
  <c r="S7175" i="1"/>
  <c r="S6663" i="1"/>
  <c r="S6151" i="1"/>
  <c r="S5639" i="1"/>
  <c r="S5127" i="1"/>
  <c r="S4615" i="1"/>
  <c r="S4103" i="1"/>
  <c r="S3591" i="1"/>
  <c r="S3079" i="1"/>
  <c r="S2567" i="1"/>
  <c r="S2055" i="1"/>
  <c r="S1543" i="1"/>
  <c r="S1031" i="1"/>
  <c r="S519" i="1"/>
  <c r="S7" i="1"/>
  <c r="S11686" i="1"/>
  <c r="S11174" i="1"/>
  <c r="S10662" i="1"/>
  <c r="S10150" i="1"/>
  <c r="S9638" i="1"/>
  <c r="S9126" i="1"/>
  <c r="S8614" i="1"/>
  <c r="S8102" i="1"/>
  <c r="S7590" i="1"/>
  <c r="S7078" i="1"/>
  <c r="S6566" i="1"/>
  <c r="S6054" i="1"/>
  <c r="S5542" i="1"/>
  <c r="S5030" i="1"/>
  <c r="S4518" i="1"/>
  <c r="S4006" i="1"/>
  <c r="S3494" i="1"/>
  <c r="S3174" i="1"/>
  <c r="S2918" i="1"/>
  <c r="S2662" i="1"/>
  <c r="S2406" i="1"/>
  <c r="S2150" i="1"/>
  <c r="S1894" i="1"/>
  <c r="S1638" i="1"/>
  <c r="S1382" i="1"/>
  <c r="S1166" i="1"/>
  <c r="S990" i="1"/>
  <c r="S902" i="1"/>
  <c r="S798" i="1"/>
  <c r="S718" i="1"/>
  <c r="S638" i="1"/>
  <c r="S574" i="1"/>
  <c r="S510" i="1"/>
  <c r="S446" i="1"/>
  <c r="S382" i="1"/>
  <c r="S318" i="1"/>
  <c r="S254" i="1"/>
  <c r="S190" i="1"/>
  <c r="S126" i="1"/>
  <c r="S62" i="1"/>
  <c r="S12586" i="1"/>
  <c r="S12346" i="1"/>
  <c r="S12117" i="1"/>
  <c r="S14110" i="1"/>
  <c r="S14050" i="1"/>
  <c r="S13987" i="1"/>
  <c r="S13924" i="1"/>
  <c r="S13861" i="1"/>
  <c r="S13797" i="1"/>
  <c r="S13733" i="1"/>
  <c r="S13671" i="1"/>
  <c r="S13610" i="1"/>
  <c r="S13547" i="1"/>
  <c r="S13483" i="1"/>
  <c r="S13433" i="1"/>
  <c r="S13361" i="1"/>
  <c r="S13304" i="1"/>
  <c r="S13241" i="1"/>
  <c r="S13177" i="1"/>
  <c r="S13113" i="1"/>
  <c r="S13049" i="1"/>
  <c r="S12985" i="1"/>
  <c r="S12921" i="1"/>
  <c r="S12857" i="1"/>
  <c r="S12793" i="1"/>
  <c r="S12729" i="1"/>
  <c r="S12665" i="1"/>
  <c r="S12601" i="1"/>
  <c r="S12537" i="1"/>
  <c r="S12473" i="1"/>
  <c r="S12409" i="1"/>
  <c r="S12345" i="1"/>
  <c r="S12281" i="1"/>
  <c r="S12220" i="1"/>
  <c r="S12156" i="1"/>
  <c r="S12092" i="1"/>
  <c r="S12028" i="1"/>
  <c r="S11965" i="1"/>
  <c r="S11901" i="1"/>
  <c r="S11837" i="1"/>
  <c r="S11773" i="1"/>
  <c r="S11709" i="1"/>
  <c r="S11645" i="1"/>
  <c r="S11581" i="1"/>
  <c r="S11517" i="1"/>
  <c r="S11453" i="1"/>
  <c r="S11389" i="1"/>
  <c r="S11325" i="1"/>
  <c r="S11261" i="1"/>
  <c r="S11197" i="1"/>
  <c r="S11133" i="1"/>
  <c r="S11069" i="1"/>
  <c r="S11005" i="1"/>
  <c r="S10941" i="1"/>
  <c r="S10877" i="1"/>
  <c r="S10813" i="1"/>
  <c r="S10749" i="1"/>
  <c r="S10685" i="1"/>
  <c r="S10621" i="1"/>
  <c r="S10557" i="1"/>
  <c r="S10493" i="1"/>
  <c r="S10429" i="1"/>
  <c r="S10365" i="1"/>
  <c r="S10301" i="1"/>
  <c r="S10237" i="1"/>
  <c r="S10173" i="1"/>
  <c r="S10109" i="1"/>
  <c r="S10045" i="1"/>
  <c r="S9981" i="1"/>
  <c r="S9917" i="1"/>
  <c r="S9853" i="1"/>
  <c r="S9789" i="1"/>
  <c r="S9725" i="1"/>
  <c r="S9661" i="1"/>
  <c r="S9597" i="1"/>
  <c r="S9533" i="1"/>
  <c r="S9469" i="1"/>
  <c r="S9405" i="1"/>
  <c r="S9341" i="1"/>
  <c r="S9277" i="1"/>
  <c r="S9213" i="1"/>
  <c r="S9149" i="1"/>
  <c r="S9085" i="1"/>
  <c r="S9021" i="1"/>
  <c r="S8957" i="1"/>
  <c r="S8893" i="1"/>
  <c r="S8829" i="1"/>
  <c r="S8765" i="1"/>
  <c r="S8701" i="1"/>
  <c r="S8637" i="1"/>
  <c r="S8573" i="1"/>
  <c r="S8509" i="1"/>
  <c r="S8445" i="1"/>
  <c r="S8381" i="1"/>
  <c r="S8317" i="1"/>
  <c r="S8253" i="1"/>
  <c r="S8189" i="1"/>
  <c r="S8125" i="1"/>
  <c r="S8061" i="1"/>
  <c r="S7997" i="1"/>
  <c r="S7933" i="1"/>
  <c r="S7869" i="1"/>
  <c r="S7805" i="1"/>
  <c r="S7741" i="1"/>
  <c r="S7677" i="1"/>
  <c r="S7613" i="1"/>
  <c r="S7549" i="1"/>
  <c r="S7485" i="1"/>
  <c r="S7421" i="1"/>
  <c r="S7357" i="1"/>
  <c r="S7293" i="1"/>
  <c r="S7229" i="1"/>
  <c r="S7165" i="1"/>
  <c r="S7101" i="1"/>
  <c r="S7037" i="1"/>
  <c r="S6973" i="1"/>
  <c r="S6909" i="1"/>
  <c r="S6845" i="1"/>
  <c r="S6781" i="1"/>
  <c r="S6717" i="1"/>
  <c r="S6653" i="1"/>
  <c r="S6589" i="1"/>
  <c r="S6525" i="1"/>
  <c r="S6461" i="1"/>
  <c r="S6397" i="1"/>
  <c r="S6333" i="1"/>
  <c r="S6269" i="1"/>
  <c r="S6205" i="1"/>
  <c r="S6141" i="1"/>
  <c r="S6077" i="1"/>
  <c r="S6013" i="1"/>
  <c r="S5949" i="1"/>
  <c r="S5885" i="1"/>
  <c r="S5821" i="1"/>
  <c r="S5757" i="1"/>
  <c r="S5693" i="1"/>
  <c r="S5629" i="1"/>
  <c r="S5565" i="1"/>
  <c r="S5501" i="1"/>
  <c r="S5437" i="1"/>
  <c r="S5373" i="1"/>
  <c r="S5309" i="1"/>
  <c r="S5245" i="1"/>
  <c r="S5181" i="1"/>
  <c r="S5117" i="1"/>
  <c r="S5053" i="1"/>
  <c r="S4989" i="1"/>
  <c r="S4925" i="1"/>
  <c r="S4861" i="1"/>
  <c r="S4797" i="1"/>
  <c r="S4733" i="1"/>
  <c r="S4669" i="1"/>
  <c r="S4605" i="1"/>
  <c r="S4541" i="1"/>
  <c r="S4477" i="1"/>
  <c r="S4413" i="1"/>
  <c r="S4349" i="1"/>
  <c r="S4285" i="1"/>
  <c r="S4221" i="1"/>
  <c r="S4157" i="1"/>
  <c r="S4093" i="1"/>
  <c r="S4029" i="1"/>
  <c r="S3965" i="1"/>
  <c r="S3901" i="1"/>
  <c r="S3837" i="1"/>
  <c r="S3773" i="1"/>
  <c r="S3709" i="1"/>
  <c r="S3645" i="1"/>
  <c r="S3581" i="1"/>
  <c r="S3517" i="1"/>
  <c r="S3453" i="1"/>
  <c r="S3389" i="1"/>
  <c r="S3325" i="1"/>
  <c r="S3261" i="1"/>
  <c r="S3197" i="1"/>
  <c r="S3133" i="1"/>
  <c r="S3069" i="1"/>
  <c r="S3005" i="1"/>
  <c r="S2941" i="1"/>
  <c r="S2877" i="1"/>
  <c r="S2813" i="1"/>
  <c r="S2749" i="1"/>
  <c r="S2685" i="1"/>
  <c r="S2621" i="1"/>
  <c r="S2557" i="1"/>
  <c r="S2493" i="1"/>
  <c r="S2429" i="1"/>
  <c r="S2365" i="1"/>
  <c r="S2301" i="1"/>
  <c r="S2237" i="1"/>
  <c r="S2173" i="1"/>
  <c r="S2109" i="1"/>
  <c r="S2045" i="1"/>
  <c r="S1981" i="1"/>
  <c r="S1917" i="1"/>
  <c r="S1853" i="1"/>
  <c r="S1789" i="1"/>
  <c r="S1725" i="1"/>
  <c r="S1661" i="1"/>
  <c r="S1597" i="1"/>
  <c r="S1533" i="1"/>
  <c r="S1469" i="1"/>
  <c r="S1405" i="1"/>
  <c r="S1341" i="1"/>
  <c r="S1277" i="1"/>
  <c r="S1213" i="1"/>
  <c r="S1149" i="1"/>
  <c r="S1085" i="1"/>
  <c r="S1021" i="1"/>
  <c r="S957" i="1"/>
  <c r="S893" i="1"/>
  <c r="S829" i="1"/>
  <c r="S765" i="1"/>
  <c r="S701" i="1"/>
  <c r="S637" i="1"/>
  <c r="S573" i="1"/>
  <c r="S509" i="1"/>
  <c r="S445" i="1"/>
  <c r="S381" i="1"/>
  <c r="S317" i="1"/>
  <c r="S253" i="1"/>
  <c r="S189" i="1"/>
  <c r="S125" i="1"/>
  <c r="S61" i="1"/>
  <c r="S12594" i="1"/>
  <c r="S12354" i="1"/>
  <c r="S12101" i="1"/>
  <c r="S14109" i="1"/>
  <c r="S14049" i="1"/>
  <c r="S13986" i="1"/>
  <c r="S13923" i="1"/>
  <c r="S13860" i="1"/>
  <c r="S13796" i="1"/>
  <c r="S13732" i="1"/>
  <c r="S13670" i="1"/>
  <c r="S13609" i="1"/>
  <c r="S13546" i="1"/>
  <c r="S13482" i="1"/>
  <c r="S13432" i="1"/>
  <c r="S13368" i="1"/>
  <c r="S13311" i="1"/>
  <c r="S13248" i="1"/>
  <c r="S13184" i="1"/>
  <c r="S13120" i="1"/>
  <c r="S13056" i="1"/>
  <c r="S12992" i="1"/>
  <c r="S12928" i="1"/>
  <c r="S12864" i="1"/>
  <c r="S12800" i="1"/>
  <c r="S12736" i="1"/>
  <c r="S12672" i="1"/>
  <c r="S12608" i="1"/>
  <c r="S12544" i="1"/>
  <c r="S12480" i="1"/>
  <c r="S12416" i="1"/>
  <c r="S12352" i="1"/>
  <c r="S12288" i="1"/>
  <c r="S12227" i="1"/>
  <c r="S12163" i="1"/>
  <c r="S12099" i="1"/>
  <c r="S12035" i="1"/>
  <c r="S11972" i="1"/>
  <c r="S11908" i="1"/>
  <c r="S11844" i="1"/>
  <c r="S11780" i="1"/>
  <c r="S11716" i="1"/>
  <c r="S11652" i="1"/>
  <c r="S11588" i="1"/>
  <c r="S11524" i="1"/>
  <c r="S11460" i="1"/>
  <c r="S11396" i="1"/>
  <c r="S11332" i="1"/>
  <c r="S11268" i="1"/>
  <c r="S11204" i="1"/>
  <c r="S11140" i="1"/>
  <c r="S11076" i="1"/>
  <c r="S11012" i="1"/>
  <c r="S10948" i="1"/>
  <c r="S10884" i="1"/>
  <c r="S10820" i="1"/>
  <c r="S10756" i="1"/>
  <c r="S10692" i="1"/>
  <c r="S10628" i="1"/>
  <c r="S10564" i="1"/>
  <c r="S10500" i="1"/>
  <c r="S10436" i="1"/>
  <c r="S10372" i="1"/>
  <c r="S10308" i="1"/>
  <c r="S10244" i="1"/>
  <c r="S10180" i="1"/>
  <c r="S10116" i="1"/>
  <c r="S10052" i="1"/>
  <c r="S9988" i="1"/>
  <c r="S9924" i="1"/>
  <c r="S9860" i="1"/>
  <c r="S9796" i="1"/>
  <c r="S9732" i="1"/>
  <c r="S9668" i="1"/>
  <c r="S9604" i="1"/>
  <c r="S9540" i="1"/>
  <c r="S9476" i="1"/>
  <c r="S9412" i="1"/>
  <c r="S9348" i="1"/>
  <c r="S9284" i="1"/>
  <c r="S9220" i="1"/>
  <c r="S9156" i="1"/>
  <c r="S9092" i="1"/>
  <c r="S9028" i="1"/>
  <c r="S8964" i="1"/>
  <c r="S8900" i="1"/>
  <c r="S8836" i="1"/>
  <c r="S8772" i="1"/>
  <c r="S8708" i="1"/>
  <c r="S8644" i="1"/>
  <c r="S8580" i="1"/>
  <c r="S8516" i="1"/>
  <c r="S8452" i="1"/>
  <c r="S8388" i="1"/>
  <c r="S8324" i="1"/>
  <c r="S8260" i="1"/>
  <c r="S8196" i="1"/>
  <c r="S8132" i="1"/>
  <c r="S8068" i="1"/>
  <c r="S8004" i="1"/>
  <c r="S7940" i="1"/>
  <c r="S7876" i="1"/>
  <c r="S7812" i="1"/>
  <c r="S7748" i="1"/>
  <c r="S7684" i="1"/>
  <c r="S7620" i="1"/>
  <c r="S7556" i="1"/>
  <c r="S7492" i="1"/>
  <c r="S7428" i="1"/>
  <c r="S7364" i="1"/>
  <c r="S7300" i="1"/>
  <c r="S7236" i="1"/>
  <c r="S7172" i="1"/>
  <c r="S7108" i="1"/>
  <c r="S7044" i="1"/>
  <c r="S6980" i="1"/>
  <c r="S6916" i="1"/>
  <c r="S6852" i="1"/>
  <c r="S6788" i="1"/>
  <c r="S6724" i="1"/>
  <c r="S6660" i="1"/>
  <c r="S6596" i="1"/>
  <c r="S6532" i="1"/>
  <c r="S6468" i="1"/>
  <c r="S6404" i="1"/>
  <c r="S6340" i="1"/>
  <c r="S6276" i="1"/>
  <c r="S6212" i="1"/>
  <c r="S6148" i="1"/>
  <c r="S6084" i="1"/>
  <c r="S6020" i="1"/>
  <c r="S5956" i="1"/>
  <c r="S5892" i="1"/>
  <c r="S5828" i="1"/>
  <c r="S5764" i="1"/>
  <c r="S5700" i="1"/>
  <c r="S5636" i="1"/>
  <c r="S5572" i="1"/>
  <c r="S5508" i="1"/>
  <c r="S5444" i="1"/>
  <c r="S5380" i="1"/>
  <c r="S5316" i="1"/>
  <c r="S5252" i="1"/>
  <c r="S5188" i="1"/>
  <c r="S5124" i="1"/>
  <c r="S5060" i="1"/>
  <c r="S4996" i="1"/>
  <c r="S4932" i="1"/>
  <c r="S4868" i="1"/>
  <c r="S4804" i="1"/>
  <c r="S4740" i="1"/>
  <c r="S4676" i="1"/>
  <c r="S4612" i="1"/>
  <c r="S4548" i="1"/>
  <c r="S4484" i="1"/>
  <c r="S4420" i="1"/>
  <c r="S4356" i="1"/>
  <c r="S4292" i="1"/>
  <c r="S4228" i="1"/>
  <c r="S4164" i="1"/>
  <c r="S4100" i="1"/>
  <c r="S4036" i="1"/>
  <c r="S3972" i="1"/>
  <c r="S3908" i="1"/>
  <c r="S3844" i="1"/>
  <c r="S3780" i="1"/>
  <c r="S3716" i="1"/>
  <c r="S3652" i="1"/>
  <c r="S3588" i="1"/>
  <c r="S3524" i="1"/>
  <c r="S3460" i="1"/>
  <c r="S3396" i="1"/>
  <c r="S3332" i="1"/>
  <c r="S3268" i="1"/>
  <c r="S3204" i="1"/>
  <c r="S3140" i="1"/>
  <c r="S3076" i="1"/>
  <c r="S3012" i="1"/>
  <c r="S2948" i="1"/>
  <c r="S2884" i="1"/>
  <c r="S2820" i="1"/>
  <c r="S2756" i="1"/>
  <c r="S2692" i="1"/>
  <c r="S2628" i="1"/>
  <c r="S2564" i="1"/>
  <c r="S2500" i="1"/>
  <c r="S2436" i="1"/>
  <c r="S2372" i="1"/>
  <c r="S2308" i="1"/>
  <c r="S2244" i="1"/>
  <c r="S2180" i="1"/>
  <c r="S2116" i="1"/>
  <c r="S2052" i="1"/>
  <c r="S1988" i="1"/>
  <c r="S1924" i="1"/>
  <c r="S1860" i="1"/>
  <c r="S1796" i="1"/>
  <c r="S1732" i="1"/>
  <c r="S1668" i="1"/>
  <c r="S1604" i="1"/>
  <c r="S1540" i="1"/>
  <c r="S1476" i="1"/>
  <c r="S1412" i="1"/>
  <c r="S1348" i="1"/>
  <c r="S1284" i="1"/>
  <c r="S1220" i="1"/>
  <c r="S1156" i="1"/>
  <c r="S1092" i="1"/>
  <c r="S1028" i="1"/>
  <c r="S964" i="1"/>
  <c r="S900" i="1"/>
  <c r="S836" i="1"/>
  <c r="S772" i="1"/>
  <c r="S708" i="1"/>
  <c r="S644" i="1"/>
  <c r="S580" i="1"/>
  <c r="S516" i="1"/>
  <c r="S452" i="1"/>
  <c r="S388" i="1"/>
  <c r="S324" i="1"/>
  <c r="S260" i="1"/>
  <c r="S196" i="1"/>
  <c r="S132" i="1"/>
  <c r="S68" i="1"/>
  <c r="S4" i="1"/>
  <c r="S12362" i="1"/>
  <c r="S12109" i="1"/>
  <c r="S14116" i="1"/>
  <c r="S14048" i="1"/>
  <c r="S13985" i="1"/>
  <c r="S13922" i="1"/>
  <c r="S13859" i="1"/>
  <c r="S13795" i="1"/>
  <c r="S13731" i="1"/>
  <c r="S13669" i="1"/>
  <c r="S13608" i="1"/>
  <c r="S13545" i="1"/>
  <c r="S13481" i="1"/>
  <c r="S13431" i="1"/>
  <c r="S13367" i="1"/>
  <c r="S13310" i="1"/>
  <c r="S13247" i="1"/>
  <c r="S13183" i="1"/>
  <c r="S13119" i="1"/>
  <c r="S13055" i="1"/>
  <c r="S12991" i="1"/>
  <c r="S12927" i="1"/>
  <c r="S12863" i="1"/>
  <c r="S12799" i="1"/>
  <c r="S12735" i="1"/>
  <c r="S12671" i="1"/>
  <c r="S12607" i="1"/>
  <c r="S12543" i="1"/>
  <c r="S12479" i="1"/>
  <c r="S12415" i="1"/>
  <c r="S12351" i="1"/>
  <c r="S12287" i="1"/>
  <c r="S12226" i="1"/>
  <c r="S12162" i="1"/>
  <c r="S12098" i="1"/>
  <c r="S12034" i="1"/>
  <c r="S11971" i="1"/>
  <c r="S11907" i="1"/>
  <c r="S11843" i="1"/>
  <c r="S11779" i="1"/>
  <c r="S11715" i="1"/>
  <c r="S11651" i="1"/>
  <c r="S11587" i="1"/>
  <c r="S11523" i="1"/>
  <c r="S11459" i="1"/>
  <c r="S11395" i="1"/>
  <c r="S11331" i="1"/>
  <c r="S11267" i="1"/>
  <c r="S11203" i="1"/>
  <c r="S11139" i="1"/>
  <c r="S11075" i="1"/>
  <c r="S11011" i="1"/>
  <c r="S10947" i="1"/>
  <c r="S10883" i="1"/>
  <c r="S10819" i="1"/>
  <c r="S10755" i="1"/>
  <c r="S10691" i="1"/>
  <c r="S10627" i="1"/>
  <c r="S10563" i="1"/>
  <c r="S10499" i="1"/>
  <c r="S10435" i="1"/>
  <c r="S10371" i="1"/>
  <c r="S10307" i="1"/>
  <c r="S10243" i="1"/>
  <c r="S10179" i="1"/>
  <c r="S10115" i="1"/>
  <c r="S10051" i="1"/>
  <c r="S9987" i="1"/>
  <c r="S9923" i="1"/>
  <c r="S9859" i="1"/>
  <c r="S9795" i="1"/>
  <c r="S9731" i="1"/>
  <c r="S9667" i="1"/>
  <c r="S9603" i="1"/>
  <c r="S9539" i="1"/>
  <c r="S9475" i="1"/>
  <c r="S9411" i="1"/>
  <c r="S9347" i="1"/>
  <c r="S9283" i="1"/>
  <c r="S9219" i="1"/>
  <c r="S9155" i="1"/>
  <c r="S9091" i="1"/>
  <c r="S9027" i="1"/>
  <c r="S8963" i="1"/>
  <c r="S8899" i="1"/>
  <c r="S8835" i="1"/>
  <c r="S8771" i="1"/>
  <c r="S8707" i="1"/>
  <c r="S8643" i="1"/>
  <c r="S8579" i="1"/>
  <c r="S8515" i="1"/>
  <c r="S8451" i="1"/>
  <c r="S8387" i="1"/>
  <c r="S8323" i="1"/>
  <c r="S8259" i="1"/>
  <c r="S8195" i="1"/>
  <c r="S8131" i="1"/>
  <c r="S8067" i="1"/>
  <c r="S8003" i="1"/>
  <c r="S7939" i="1"/>
  <c r="S7875" i="1"/>
  <c r="S7811" i="1"/>
  <c r="S7747" i="1"/>
  <c r="S7683" i="1"/>
  <c r="S7619" i="1"/>
  <c r="S7555" i="1"/>
  <c r="S7491" i="1"/>
  <c r="S7427" i="1"/>
  <c r="S7363" i="1"/>
  <c r="S7299" i="1"/>
  <c r="S7235" i="1"/>
  <c r="S7171" i="1"/>
  <c r="S7107" i="1"/>
  <c r="S7043" i="1"/>
  <c r="S6979" i="1"/>
  <c r="S6915" i="1"/>
  <c r="S6851" i="1"/>
  <c r="S6787" i="1"/>
  <c r="S6723" i="1"/>
  <c r="S6659" i="1"/>
  <c r="S6595" i="1"/>
  <c r="S6531" i="1"/>
  <c r="S6467" i="1"/>
  <c r="S6403" i="1"/>
  <c r="S6339" i="1"/>
  <c r="S6275" i="1"/>
  <c r="S6211" i="1"/>
  <c r="S6147" i="1"/>
  <c r="S6083" i="1"/>
  <c r="S6019" i="1"/>
  <c r="S5955" i="1"/>
  <c r="S5891" i="1"/>
  <c r="S5827" i="1"/>
  <c r="S5763" i="1"/>
  <c r="S5699" i="1"/>
  <c r="S5635" i="1"/>
  <c r="S5571" i="1"/>
  <c r="S5507" i="1"/>
  <c r="S5443" i="1"/>
  <c r="S5379" i="1"/>
  <c r="S5315" i="1"/>
  <c r="S5251" i="1"/>
  <c r="S5187" i="1"/>
  <c r="S5123" i="1"/>
  <c r="S5059" i="1"/>
  <c r="S4995" i="1"/>
  <c r="S4931" i="1"/>
  <c r="S4867" i="1"/>
  <c r="S4803" i="1"/>
  <c r="S4739" i="1"/>
  <c r="S4675" i="1"/>
  <c r="S4611" i="1"/>
  <c r="S4547" i="1"/>
  <c r="S4483" i="1"/>
  <c r="S4419" i="1"/>
  <c r="S4355" i="1"/>
  <c r="S4291" i="1"/>
  <c r="S4227" i="1"/>
  <c r="S4163" i="1"/>
  <c r="S4099" i="1"/>
  <c r="S4035" i="1"/>
  <c r="S3971" i="1"/>
  <c r="S3907" i="1"/>
  <c r="S3843" i="1"/>
  <c r="S3779" i="1"/>
  <c r="S3715" i="1"/>
  <c r="S3651" i="1"/>
  <c r="S3587" i="1"/>
  <c r="S3523" i="1"/>
  <c r="S3459" i="1"/>
  <c r="S3395" i="1"/>
  <c r="S3331" i="1"/>
  <c r="S3267" i="1"/>
  <c r="S3203" i="1"/>
  <c r="S3139" i="1"/>
  <c r="S3075" i="1"/>
  <c r="S3011" i="1"/>
  <c r="S2947" i="1"/>
  <c r="S2883" i="1"/>
  <c r="S2819" i="1"/>
  <c r="S2755" i="1"/>
  <c r="S2691" i="1"/>
  <c r="S2627" i="1"/>
  <c r="S2563" i="1"/>
  <c r="S2499" i="1"/>
  <c r="S2435" i="1"/>
  <c r="S2371" i="1"/>
  <c r="S2307" i="1"/>
  <c r="S2243" i="1"/>
  <c r="S2179" i="1"/>
  <c r="S2115" i="1"/>
  <c r="S2051" i="1"/>
  <c r="S1987" i="1"/>
  <c r="S1923" i="1"/>
  <c r="S1859" i="1"/>
  <c r="S1795" i="1"/>
  <c r="S1731" i="1"/>
  <c r="S1667" i="1"/>
  <c r="S1603" i="1"/>
  <c r="S1539" i="1"/>
  <c r="S1475" i="1"/>
  <c r="S1411" i="1"/>
  <c r="S1347" i="1"/>
  <c r="S1283" i="1"/>
  <c r="S1219" i="1"/>
  <c r="S1155" i="1"/>
  <c r="S1091" i="1"/>
  <c r="S1027" i="1"/>
  <c r="S963" i="1"/>
  <c r="S899" i="1"/>
  <c r="S835" i="1"/>
  <c r="S771" i="1"/>
  <c r="S707" i="1"/>
  <c r="S643" i="1"/>
  <c r="S579" i="1"/>
  <c r="S515" i="1"/>
  <c r="S451" i="1"/>
  <c r="S387" i="1"/>
  <c r="S323" i="1"/>
  <c r="S259" i="1"/>
  <c r="S195" i="1"/>
  <c r="S131" i="1"/>
  <c r="S67" i="1"/>
  <c r="S3" i="1"/>
  <c r="S12342" i="1"/>
  <c r="S12278" i="1"/>
  <c r="S12217" i="1"/>
  <c r="S12153" i="1"/>
  <c r="S12089" i="1"/>
  <c r="S12025" i="1"/>
  <c r="S11962" i="1"/>
  <c r="S11898" i="1"/>
  <c r="S11834" i="1"/>
  <c r="S11770" i="1"/>
  <c r="S11706" i="1"/>
  <c r="S11642" i="1"/>
  <c r="S11578" i="1"/>
  <c r="S11514" i="1"/>
  <c r="S11450" i="1"/>
  <c r="S11386" i="1"/>
  <c r="S10183" i="1"/>
  <c r="S9671" i="1"/>
  <c r="S9159" i="1"/>
  <c r="S8647" i="1"/>
  <c r="S8135" i="1"/>
  <c r="S7623" i="1"/>
  <c r="S7111" i="1"/>
  <c r="S6599" i="1"/>
  <c r="S6087" i="1"/>
  <c r="S5575" i="1"/>
  <c r="S5063" i="1"/>
  <c r="S4551" i="1"/>
  <c r="S4039" i="1"/>
  <c r="S3527" i="1"/>
  <c r="S3015" i="1"/>
  <c r="S2503" i="1"/>
  <c r="S1991" i="1"/>
  <c r="S1479" i="1"/>
  <c r="S967" i="1"/>
  <c r="S455" i="1"/>
  <c r="S12370" i="1"/>
  <c r="S11622" i="1"/>
  <c r="S11110" i="1"/>
  <c r="S10598" i="1"/>
  <c r="S10086" i="1"/>
  <c r="S9574" i="1"/>
  <c r="S9062" i="1"/>
  <c r="S8550" i="1"/>
  <c r="S8038" i="1"/>
  <c r="S7526" i="1"/>
  <c r="S7014" i="1"/>
  <c r="S6502" i="1"/>
  <c r="S5990" i="1"/>
  <c r="S5478" i="1"/>
  <c r="S4966" i="1"/>
  <c r="S4454" i="1"/>
  <c r="S3942" i="1"/>
  <c r="S3430" i="1"/>
  <c r="S3166" i="1"/>
  <c r="S2910" i="1"/>
  <c r="S2654" i="1"/>
  <c r="S2398" i="1"/>
  <c r="S2142" i="1"/>
  <c r="S1886" i="1"/>
  <c r="S1630" i="1"/>
  <c r="S1374" i="1"/>
  <c r="S1126" i="1"/>
  <c r="S982" i="1"/>
  <c r="S870" i="1"/>
  <c r="S790" i="1"/>
  <c r="S710" i="1"/>
  <c r="S630" i="1"/>
  <c r="S566" i="1"/>
  <c r="S502" i="1"/>
  <c r="S438" i="1"/>
  <c r="S374" i="1"/>
  <c r="S310" i="1"/>
  <c r="S246" i="1"/>
  <c r="S182" i="1"/>
  <c r="S118" i="1"/>
  <c r="S54" i="1"/>
  <c r="S12554" i="1"/>
  <c r="S12314" i="1"/>
  <c r="S12061" i="1"/>
  <c r="S14102" i="1"/>
  <c r="S14042" i="1"/>
  <c r="S13979" i="1"/>
  <c r="S13916" i="1"/>
  <c r="S13853" i="1"/>
  <c r="S13789" i="1"/>
  <c r="S13725" i="1"/>
  <c r="S13663" i="1"/>
  <c r="S13602" i="1"/>
  <c r="S13539" i="1"/>
  <c r="S13475" i="1"/>
  <c r="S13425" i="1"/>
  <c r="S13296" i="1"/>
  <c r="S13233" i="1"/>
  <c r="S13169" i="1"/>
  <c r="S13105" i="1"/>
  <c r="S13041" i="1"/>
  <c r="S12977" i="1"/>
  <c r="S12913" i="1"/>
  <c r="S12849" i="1"/>
  <c r="S12785" i="1"/>
  <c r="S12721" i="1"/>
  <c r="S12657" i="1"/>
  <c r="S12593" i="1"/>
  <c r="S12529" i="1"/>
  <c r="S12465" i="1"/>
  <c r="S12401" i="1"/>
  <c r="S12337" i="1"/>
  <c r="S12273" i="1"/>
  <c r="S12212" i="1"/>
  <c r="S12148" i="1"/>
  <c r="S12084" i="1"/>
  <c r="S12020" i="1"/>
  <c r="S11957" i="1"/>
  <c r="S11893" i="1"/>
  <c r="S11829" i="1"/>
  <c r="S11765" i="1"/>
  <c r="S11701" i="1"/>
  <c r="S11637" i="1"/>
  <c r="S11573" i="1"/>
  <c r="S11509" i="1"/>
  <c r="S11445" i="1"/>
  <c r="S11381" i="1"/>
  <c r="S11317" i="1"/>
  <c r="S11253" i="1"/>
  <c r="S11189" i="1"/>
  <c r="S11125" i="1"/>
  <c r="S11061" i="1"/>
  <c r="S10997" i="1"/>
  <c r="S10933" i="1"/>
  <c r="S10869" i="1"/>
  <c r="S10805" i="1"/>
  <c r="S10741" i="1"/>
  <c r="S10677" i="1"/>
  <c r="S10613" i="1"/>
  <c r="S10549" i="1"/>
  <c r="S10485" i="1"/>
  <c r="S10421" i="1"/>
  <c r="S10357" i="1"/>
  <c r="S10293" i="1"/>
  <c r="S10229" i="1"/>
  <c r="S10165" i="1"/>
  <c r="S10101" i="1"/>
  <c r="S10037" i="1"/>
  <c r="S9973" i="1"/>
  <c r="S9909" i="1"/>
  <c r="S9845" i="1"/>
  <c r="S9781" i="1"/>
  <c r="S9717" i="1"/>
  <c r="S9653" i="1"/>
  <c r="S9589" i="1"/>
  <c r="S9525" i="1"/>
  <c r="S9461" i="1"/>
  <c r="S9397" i="1"/>
  <c r="S9333" i="1"/>
  <c r="S9269" i="1"/>
  <c r="S9205" i="1"/>
  <c r="S9141" i="1"/>
  <c r="S9077" i="1"/>
  <c r="S9013" i="1"/>
  <c r="S8949" i="1"/>
  <c r="S8885" i="1"/>
  <c r="S8821" i="1"/>
  <c r="S8757" i="1"/>
  <c r="S8693" i="1"/>
  <c r="S8629" i="1"/>
  <c r="S8565" i="1"/>
  <c r="S8501" i="1"/>
  <c r="S8437" i="1"/>
  <c r="S8373" i="1"/>
  <c r="S8309" i="1"/>
  <c r="S8245" i="1"/>
  <c r="S8181" i="1"/>
  <c r="S8117" i="1"/>
  <c r="S8053" i="1"/>
  <c r="S7989" i="1"/>
  <c r="S7925" i="1"/>
  <c r="S7861" i="1"/>
  <c r="S7797" i="1"/>
  <c r="S7733" i="1"/>
  <c r="S7669" i="1"/>
  <c r="S7605" i="1"/>
  <c r="S7541" i="1"/>
  <c r="S7477" i="1"/>
  <c r="S7413" i="1"/>
  <c r="S7349" i="1"/>
  <c r="S7285" i="1"/>
  <c r="S7221" i="1"/>
  <c r="S7157" i="1"/>
  <c r="S7093" i="1"/>
  <c r="S7029" i="1"/>
  <c r="S6965" i="1"/>
  <c r="S6901" i="1"/>
  <c r="S6837" i="1"/>
  <c r="S6773" i="1"/>
  <c r="S6709" i="1"/>
  <c r="S6645" i="1"/>
  <c r="S6581" i="1"/>
  <c r="S6517" i="1"/>
  <c r="S6453" i="1"/>
  <c r="S6389" i="1"/>
  <c r="S6325" i="1"/>
  <c r="S6261" i="1"/>
  <c r="S6197" i="1"/>
  <c r="S6133" i="1"/>
  <c r="S6069" i="1"/>
  <c r="S6005" i="1"/>
  <c r="S5941" i="1"/>
  <c r="S5877" i="1"/>
  <c r="S5813" i="1"/>
  <c r="S5749" i="1"/>
  <c r="S5685" i="1"/>
  <c r="S5621" i="1"/>
  <c r="S5557" i="1"/>
  <c r="S5493" i="1"/>
  <c r="S5429" i="1"/>
  <c r="S5365" i="1"/>
  <c r="S5301" i="1"/>
  <c r="S5237" i="1"/>
  <c r="S5173" i="1"/>
  <c r="S5109" i="1"/>
  <c r="S5045" i="1"/>
  <c r="S4981" i="1"/>
  <c r="S4917" i="1"/>
  <c r="S4853" i="1"/>
  <c r="S4789" i="1"/>
  <c r="S4725" i="1"/>
  <c r="S4661" i="1"/>
  <c r="S4597" i="1"/>
  <c r="S4533" i="1"/>
  <c r="S4469" i="1"/>
  <c r="S4405" i="1"/>
  <c r="S4341" i="1"/>
  <c r="S4277" i="1"/>
  <c r="S4213" i="1"/>
  <c r="S4149" i="1"/>
  <c r="S4085" i="1"/>
  <c r="S4021" i="1"/>
  <c r="S3957" i="1"/>
  <c r="S3893" i="1"/>
  <c r="S3829" i="1"/>
  <c r="S3765" i="1"/>
  <c r="S3701" i="1"/>
  <c r="S3637" i="1"/>
  <c r="S3573" i="1"/>
  <c r="S3509" i="1"/>
  <c r="S3445" i="1"/>
  <c r="S3381" i="1"/>
  <c r="S3317" i="1"/>
  <c r="S3253" i="1"/>
  <c r="S3189" i="1"/>
  <c r="S3125" i="1"/>
  <c r="S3061" i="1"/>
  <c r="S2997" i="1"/>
  <c r="S2933" i="1"/>
  <c r="S2869" i="1"/>
  <c r="S2805" i="1"/>
  <c r="S2741" i="1"/>
  <c r="S2677" i="1"/>
  <c r="S2613" i="1"/>
  <c r="S2549" i="1"/>
  <c r="S2485" i="1"/>
  <c r="S2421" i="1"/>
  <c r="S2357" i="1"/>
  <c r="S2293" i="1"/>
  <c r="S2229" i="1"/>
  <c r="S2165" i="1"/>
  <c r="S2101" i="1"/>
  <c r="S2037" i="1"/>
  <c r="S1973" i="1"/>
  <c r="S1909" i="1"/>
  <c r="S1845" i="1"/>
  <c r="S1781" i="1"/>
  <c r="S1717" i="1"/>
  <c r="S1653" i="1"/>
  <c r="S1589" i="1"/>
  <c r="S1525" i="1"/>
  <c r="S1461" i="1"/>
  <c r="S1397" i="1"/>
  <c r="S1333" i="1"/>
  <c r="S1269" i="1"/>
  <c r="S1205" i="1"/>
  <c r="S1141" i="1"/>
  <c r="S1077" i="1"/>
  <c r="S1013" i="1"/>
  <c r="S949" i="1"/>
  <c r="S885" i="1"/>
  <c r="S821" i="1"/>
  <c r="S757" i="1"/>
  <c r="S693" i="1"/>
  <c r="S629" i="1"/>
  <c r="S565" i="1"/>
  <c r="S501" i="1"/>
  <c r="S437" i="1"/>
  <c r="S373" i="1"/>
  <c r="S309" i="1"/>
  <c r="S245" i="1"/>
  <c r="S181" i="1"/>
  <c r="S117" i="1"/>
  <c r="S53" i="1"/>
  <c r="S12562" i="1"/>
  <c r="S12322" i="1"/>
  <c r="S12069" i="1"/>
  <c r="S14101" i="1"/>
  <c r="S14041" i="1"/>
  <c r="S13978" i="1"/>
  <c r="S13915" i="1"/>
  <c r="S13852" i="1"/>
  <c r="S13788" i="1"/>
  <c r="S13724" i="1"/>
  <c r="S13662" i="1"/>
  <c r="S13601" i="1"/>
  <c r="S13538" i="1"/>
  <c r="S13474" i="1"/>
  <c r="S13424" i="1"/>
  <c r="S13360" i="1"/>
  <c r="S13303" i="1"/>
  <c r="S13240" i="1"/>
  <c r="S13176" i="1"/>
  <c r="S13112" i="1"/>
  <c r="S13048" i="1"/>
  <c r="S12984" i="1"/>
  <c r="S12920" i="1"/>
  <c r="S12856" i="1"/>
  <c r="S12792" i="1"/>
  <c r="S12728" i="1"/>
  <c r="S12664" i="1"/>
  <c r="S12600" i="1"/>
  <c r="S12536" i="1"/>
  <c r="S12472" i="1"/>
  <c r="S12408" i="1"/>
  <c r="S12344" i="1"/>
  <c r="S12280" i="1"/>
  <c r="S12219" i="1"/>
  <c r="S12155" i="1"/>
  <c r="S12091" i="1"/>
  <c r="S12027" i="1"/>
  <c r="S11964" i="1"/>
  <c r="S11900" i="1"/>
  <c r="S11836" i="1"/>
  <c r="S11772" i="1"/>
  <c r="S11708" i="1"/>
  <c r="S11644" i="1"/>
  <c r="S11580" i="1"/>
  <c r="S11516" i="1"/>
  <c r="S11452" i="1"/>
  <c r="S11388" i="1"/>
  <c r="S11324" i="1"/>
  <c r="S11260" i="1"/>
  <c r="S11196" i="1"/>
  <c r="S11132" i="1"/>
  <c r="S11068" i="1"/>
  <c r="S11004" i="1"/>
  <c r="S10940" i="1"/>
  <c r="S10876" i="1"/>
  <c r="S10812" i="1"/>
  <c r="S10748" i="1"/>
  <c r="S10684" i="1"/>
  <c r="S10620" i="1"/>
  <c r="S10556" i="1"/>
  <c r="S10492" i="1"/>
  <c r="S10428" i="1"/>
  <c r="S10364" i="1"/>
  <c r="S10300" i="1"/>
  <c r="S10236" i="1"/>
  <c r="S10172" i="1"/>
  <c r="S10108" i="1"/>
  <c r="S10044" i="1"/>
  <c r="S9980" i="1"/>
  <c r="S9916" i="1"/>
  <c r="S9852" i="1"/>
  <c r="S9788" i="1"/>
  <c r="S9724" i="1"/>
  <c r="S9660" i="1"/>
  <c r="S9596" i="1"/>
  <c r="S9532" i="1"/>
  <c r="S9468" i="1"/>
  <c r="S9404" i="1"/>
  <c r="S9340" i="1"/>
  <c r="S9276" i="1"/>
  <c r="S9212" i="1"/>
  <c r="S9148" i="1"/>
  <c r="S9084" i="1"/>
  <c r="S9020" i="1"/>
  <c r="S8956" i="1"/>
  <c r="S8892" i="1"/>
  <c r="S8828" i="1"/>
  <c r="S8764" i="1"/>
  <c r="S8700" i="1"/>
  <c r="S8636" i="1"/>
  <c r="S8572" i="1"/>
  <c r="S8508" i="1"/>
  <c r="S8444" i="1"/>
  <c r="S8380" i="1"/>
  <c r="S8316" i="1"/>
  <c r="S8252" i="1"/>
  <c r="S8188" i="1"/>
  <c r="S8124" i="1"/>
  <c r="S8060" i="1"/>
  <c r="S7996" i="1"/>
  <c r="S7932" i="1"/>
  <c r="S7868" i="1"/>
  <c r="S7804" i="1"/>
  <c r="S7740" i="1"/>
  <c r="S7676" i="1"/>
  <c r="S7612" i="1"/>
  <c r="S7548" i="1"/>
  <c r="S7484" i="1"/>
  <c r="S7420" i="1"/>
  <c r="S7356" i="1"/>
  <c r="S7292" i="1"/>
  <c r="S7228" i="1"/>
  <c r="S7164" i="1"/>
  <c r="S7100" i="1"/>
  <c r="S7036" i="1"/>
  <c r="S6972" i="1"/>
  <c r="S6908" i="1"/>
  <c r="S6844" i="1"/>
  <c r="S6780" i="1"/>
  <c r="S6716" i="1"/>
  <c r="S6652" i="1"/>
  <c r="S6588" i="1"/>
  <c r="S6524" i="1"/>
  <c r="S6460" i="1"/>
  <c r="S6396" i="1"/>
  <c r="S6332" i="1"/>
  <c r="S6268" i="1"/>
  <c r="S6204" i="1"/>
  <c r="S6140" i="1"/>
  <c r="S6076" i="1"/>
  <c r="S6012" i="1"/>
  <c r="S5948" i="1"/>
  <c r="S5884" i="1"/>
  <c r="S5820" i="1"/>
  <c r="S5756" i="1"/>
  <c r="S5692" i="1"/>
  <c r="S5628" i="1"/>
  <c r="S5564" i="1"/>
  <c r="S5500" i="1"/>
  <c r="S5436" i="1"/>
  <c r="S5372" i="1"/>
  <c r="S5308" i="1"/>
  <c r="S5244" i="1"/>
  <c r="S5180" i="1"/>
  <c r="S5116" i="1"/>
  <c r="S5052" i="1"/>
  <c r="S4988" i="1"/>
  <c r="S4924" i="1"/>
  <c r="S4860" i="1"/>
  <c r="S4796" i="1"/>
  <c r="S4732" i="1"/>
  <c r="S4668" i="1"/>
  <c r="S4604" i="1"/>
  <c r="S4540" i="1"/>
  <c r="S4476" i="1"/>
  <c r="S4412" i="1"/>
  <c r="S4348" i="1"/>
  <c r="S4284" i="1"/>
  <c r="S4220" i="1"/>
  <c r="S4156" i="1"/>
  <c r="S4092" i="1"/>
  <c r="S4028" i="1"/>
  <c r="S3964" i="1"/>
  <c r="S3900" i="1"/>
  <c r="S3836" i="1"/>
  <c r="S3772" i="1"/>
  <c r="S3708" i="1"/>
  <c r="S3644" i="1"/>
  <c r="S3580" i="1"/>
  <c r="S3516" i="1"/>
  <c r="S3452" i="1"/>
  <c r="S3388" i="1"/>
  <c r="S3324" i="1"/>
  <c r="S3260" i="1"/>
  <c r="S3196" i="1"/>
  <c r="S3132" i="1"/>
  <c r="S3068" i="1"/>
  <c r="S3004" i="1"/>
  <c r="S2940" i="1"/>
  <c r="S2876" i="1"/>
  <c r="S2812" i="1"/>
  <c r="S2748" i="1"/>
  <c r="S2684" i="1"/>
  <c r="S2620" i="1"/>
  <c r="S2556" i="1"/>
  <c r="S2492" i="1"/>
  <c r="S2428" i="1"/>
  <c r="S2364" i="1"/>
  <c r="S2300" i="1"/>
  <c r="S2236" i="1"/>
  <c r="S2172" i="1"/>
  <c r="S2108" i="1"/>
  <c r="S2044" i="1"/>
  <c r="S1980" i="1"/>
  <c r="S1916" i="1"/>
  <c r="S1852" i="1"/>
  <c r="S1788" i="1"/>
  <c r="S1724" i="1"/>
  <c r="S1660" i="1"/>
  <c r="S1596" i="1"/>
  <c r="S1532" i="1"/>
  <c r="S1468" i="1"/>
  <c r="S1404" i="1"/>
  <c r="S1340" i="1"/>
  <c r="S1276" i="1"/>
  <c r="S1212" i="1"/>
  <c r="S1148" i="1"/>
  <c r="S1084" i="1"/>
  <c r="S1020" i="1"/>
  <c r="S956" i="1"/>
  <c r="S892" i="1"/>
  <c r="S828" i="1"/>
  <c r="S764" i="1"/>
  <c r="S700" i="1"/>
  <c r="S636" i="1"/>
  <c r="S572" i="1"/>
  <c r="S508" i="1"/>
  <c r="S444" i="1"/>
  <c r="S380" i="1"/>
  <c r="S316" i="1"/>
  <c r="S252" i="1"/>
  <c r="S188" i="1"/>
  <c r="S124" i="1"/>
  <c r="S60" i="1"/>
  <c r="S12602" i="1"/>
  <c r="S12330" i="1"/>
  <c r="S12077" i="1"/>
  <c r="S14108" i="1"/>
  <c r="S14040" i="1"/>
  <c r="S13977" i="1"/>
  <c r="S13914" i="1"/>
  <c r="S13851" i="1"/>
  <c r="S13787" i="1"/>
  <c r="S13723" i="1"/>
  <c r="S13661" i="1"/>
  <c r="S13600" i="1"/>
  <c r="S13537" i="1"/>
  <c r="S13473" i="1"/>
  <c r="S13423" i="1"/>
  <c r="S13359" i="1"/>
  <c r="S13302" i="1"/>
  <c r="S13239" i="1"/>
  <c r="S13175" i="1"/>
  <c r="S13111" i="1"/>
  <c r="S13047" i="1"/>
  <c r="S12983" i="1"/>
  <c r="S12919" i="1"/>
  <c r="S12855" i="1"/>
  <c r="S12791" i="1"/>
  <c r="S12727" i="1"/>
  <c r="S12663" i="1"/>
  <c r="S12599" i="1"/>
  <c r="S12535" i="1"/>
  <c r="S12471" i="1"/>
  <c r="S12407" i="1"/>
  <c r="S12343" i="1"/>
  <c r="S12279" i="1"/>
  <c r="S12218" i="1"/>
  <c r="S12154" i="1"/>
  <c r="S12090" i="1"/>
  <c r="S12026" i="1"/>
  <c r="S11963" i="1"/>
  <c r="S11899" i="1"/>
  <c r="S11835" i="1"/>
  <c r="S11771" i="1"/>
  <c r="S11707" i="1"/>
  <c r="S11643" i="1"/>
  <c r="S11579" i="1"/>
  <c r="S11515" i="1"/>
  <c r="S11451" i="1"/>
  <c r="S11387" i="1"/>
  <c r="S11323" i="1"/>
  <c r="S11259" i="1"/>
  <c r="S11195" i="1"/>
  <c r="S11131" i="1"/>
  <c r="S11067" i="1"/>
  <c r="S11003" i="1"/>
  <c r="S10939" i="1"/>
  <c r="S10875" i="1"/>
  <c r="S10811" i="1"/>
  <c r="S10747" i="1"/>
  <c r="S10683" i="1"/>
  <c r="S10619" i="1"/>
  <c r="S10555" i="1"/>
  <c r="S10491" i="1"/>
  <c r="S10427" i="1"/>
  <c r="S10363" i="1"/>
  <c r="S10299" i="1"/>
  <c r="S10235" i="1"/>
  <c r="S10171" i="1"/>
  <c r="S10107" i="1"/>
  <c r="S10043" i="1"/>
  <c r="S9979" i="1"/>
  <c r="S9915" i="1"/>
  <c r="S9851" i="1"/>
  <c r="S9787" i="1"/>
  <c r="S9723" i="1"/>
  <c r="S9659" i="1"/>
  <c r="S9595" i="1"/>
  <c r="S9531" i="1"/>
  <c r="S9467" i="1"/>
  <c r="S9403" i="1"/>
  <c r="S9339" i="1"/>
  <c r="S9275" i="1"/>
  <c r="S9211" i="1"/>
  <c r="S9147" i="1"/>
  <c r="S9083" i="1"/>
  <c r="S9019" i="1"/>
  <c r="S8955" i="1"/>
  <c r="S8891" i="1"/>
  <c r="S8827" i="1"/>
  <c r="S8763" i="1"/>
  <c r="S8699" i="1"/>
  <c r="S8635" i="1"/>
  <c r="S8571" i="1"/>
  <c r="S8507" i="1"/>
  <c r="S8443" i="1"/>
  <c r="S8379" i="1"/>
  <c r="S8315" i="1"/>
  <c r="S8251" i="1"/>
  <c r="S8187" i="1"/>
  <c r="S8123" i="1"/>
  <c r="S8059" i="1"/>
  <c r="S7995" i="1"/>
  <c r="S7931" i="1"/>
  <c r="S7867" i="1"/>
  <c r="S7803" i="1"/>
  <c r="S7739" i="1"/>
  <c r="S7675" i="1"/>
  <c r="S7611" i="1"/>
  <c r="S7547" i="1"/>
  <c r="S7483" i="1"/>
  <c r="S7419" i="1"/>
  <c r="S7355" i="1"/>
  <c r="S7291" i="1"/>
  <c r="S7227" i="1"/>
  <c r="S7163" i="1"/>
  <c r="S7099" i="1"/>
  <c r="S7035" i="1"/>
  <c r="S6971" i="1"/>
  <c r="S6907" i="1"/>
  <c r="S6843" i="1"/>
  <c r="S6779" i="1"/>
  <c r="S6715" i="1"/>
  <c r="S6651" i="1"/>
  <c r="S6587" i="1"/>
  <c r="S6523" i="1"/>
  <c r="S6459" i="1"/>
  <c r="S6395" i="1"/>
  <c r="S6331" i="1"/>
  <c r="S6267" i="1"/>
  <c r="S6203" i="1"/>
  <c r="S6139" i="1"/>
  <c r="S6075" i="1"/>
  <c r="S6011" i="1"/>
  <c r="S5947" i="1"/>
  <c r="S5883" i="1"/>
  <c r="S5819" i="1"/>
  <c r="S5755" i="1"/>
  <c r="S5691" i="1"/>
  <c r="S5627" i="1"/>
  <c r="S5563" i="1"/>
  <c r="S5499" i="1"/>
  <c r="S5435" i="1"/>
  <c r="S5371" i="1"/>
  <c r="S5307" i="1"/>
  <c r="S5243" i="1"/>
  <c r="S5179" i="1"/>
  <c r="S5115" i="1"/>
  <c r="S5051" i="1"/>
  <c r="S4987" i="1"/>
  <c r="S4923" i="1"/>
  <c r="S4859" i="1"/>
  <c r="S4795" i="1"/>
  <c r="S4731" i="1"/>
  <c r="S4667" i="1"/>
  <c r="S4603" i="1"/>
  <c r="S4539" i="1"/>
  <c r="S4475" i="1"/>
  <c r="S4411" i="1"/>
  <c r="S4347" i="1"/>
  <c r="S4283" i="1"/>
  <c r="S4219" i="1"/>
  <c r="S4155" i="1"/>
  <c r="S4091" i="1"/>
  <c r="S4027" i="1"/>
  <c r="S3963" i="1"/>
  <c r="S3899" i="1"/>
  <c r="S3835" i="1"/>
  <c r="S3771" i="1"/>
  <c r="S3707" i="1"/>
  <c r="S3643" i="1"/>
  <c r="S3579" i="1"/>
  <c r="S3515" i="1"/>
  <c r="S3451" i="1"/>
  <c r="S3387" i="1"/>
  <c r="S3323" i="1"/>
  <c r="S3259" i="1"/>
  <c r="S3003" i="1"/>
  <c r="S2747" i="1"/>
  <c r="S2491" i="1"/>
  <c r="S2235" i="1"/>
  <c r="S1979" i="1"/>
  <c r="S1723" i="1"/>
  <c r="S1467" i="1"/>
  <c r="S1211" i="1"/>
  <c r="S955" i="1"/>
  <c r="S699" i="1"/>
  <c r="S443" i="1"/>
  <c r="S187" i="1"/>
  <c r="S12334" i="1"/>
  <c r="S12081" i="1"/>
  <c r="S11946" i="1"/>
  <c r="S11818" i="1"/>
  <c r="S11690" i="1"/>
  <c r="S11562" i="1"/>
  <c r="S11434" i="1"/>
  <c r="S11330" i="1"/>
  <c r="S11266" i="1"/>
  <c r="S11202" i="1"/>
  <c r="S11138" i="1"/>
  <c r="S11074" i="1"/>
  <c r="S11010" i="1"/>
  <c r="S10946" i="1"/>
  <c r="S10882" i="1"/>
  <c r="S10818" i="1"/>
  <c r="S10754" i="1"/>
  <c r="S10690" i="1"/>
  <c r="S10626" i="1"/>
  <c r="S10562" i="1"/>
  <c r="S10498" i="1"/>
  <c r="S10434" i="1"/>
  <c r="S10370" i="1"/>
  <c r="S10306" i="1"/>
  <c r="S10242" i="1"/>
  <c r="S10178" i="1"/>
  <c r="S10114" i="1"/>
  <c r="S10050" i="1"/>
  <c r="S9986" i="1"/>
  <c r="S9922" i="1"/>
  <c r="S9858" i="1"/>
  <c r="S9794" i="1"/>
  <c r="S9730" i="1"/>
  <c r="S9666" i="1"/>
  <c r="S9602" i="1"/>
  <c r="S9538" i="1"/>
  <c r="S9474" i="1"/>
  <c r="S9410" i="1"/>
  <c r="S9346" i="1"/>
  <c r="S9282" i="1"/>
  <c r="S9218" i="1"/>
  <c r="S9154" i="1"/>
  <c r="S9090" i="1"/>
  <c r="S9026" i="1"/>
  <c r="S8962" i="1"/>
  <c r="S8898" i="1"/>
  <c r="S8834" i="1"/>
  <c r="S8770" i="1"/>
  <c r="S8706" i="1"/>
  <c r="S8642" i="1"/>
  <c r="S8578" i="1"/>
  <c r="S8514" i="1"/>
  <c r="S8450" i="1"/>
  <c r="S8386" i="1"/>
  <c r="S8322" i="1"/>
  <c r="S8258" i="1"/>
  <c r="S8194" i="1"/>
  <c r="S8130" i="1"/>
  <c r="S8066" i="1"/>
  <c r="S8002" i="1"/>
  <c r="S7938" i="1"/>
  <c r="S7874" i="1"/>
  <c r="S7810" i="1"/>
  <c r="S7746" i="1"/>
  <c r="S7682" i="1"/>
  <c r="S7618" i="1"/>
  <c r="S7554" i="1"/>
  <c r="S7490" i="1"/>
  <c r="S7426" i="1"/>
  <c r="S7362" i="1"/>
  <c r="S7298" i="1"/>
  <c r="S7234" i="1"/>
  <c r="S7170" i="1"/>
  <c r="S7106" i="1"/>
  <c r="S7042" i="1"/>
  <c r="S6978" i="1"/>
  <c r="S6914" i="1"/>
  <c r="S6850" i="1"/>
  <c r="S6786" i="1"/>
  <c r="S6722" i="1"/>
  <c r="S6658" i="1"/>
  <c r="S6594" i="1"/>
  <c r="S6530" i="1"/>
  <c r="S6466" i="1"/>
  <c r="S6402" i="1"/>
  <c r="S6338" i="1"/>
  <c r="S6274" i="1"/>
  <c r="S6210" i="1"/>
  <c r="S6146" i="1"/>
  <c r="S6082" i="1"/>
  <c r="S6018" i="1"/>
  <c r="S5954" i="1"/>
  <c r="S5890" i="1"/>
  <c r="S5826" i="1"/>
  <c r="S5762" i="1"/>
  <c r="S5698" i="1"/>
  <c r="S5634" i="1"/>
  <c r="S5570" i="1"/>
  <c r="S5506" i="1"/>
  <c r="S5442" i="1"/>
  <c r="S5378" i="1"/>
  <c r="S5314" i="1"/>
  <c r="S5250" i="1"/>
  <c r="S5186" i="1"/>
  <c r="S5122" i="1"/>
  <c r="S5058" i="1"/>
  <c r="S4994" i="1"/>
  <c r="S4930" i="1"/>
  <c r="S4866" i="1"/>
  <c r="S4802" i="1"/>
  <c r="S4738" i="1"/>
  <c r="S4674" i="1"/>
  <c r="S4610" i="1"/>
  <c r="S4546" i="1"/>
  <c r="S4482" i="1"/>
  <c r="S4418" i="1"/>
  <c r="S4354" i="1"/>
  <c r="S4290" i="1"/>
  <c r="S4226" i="1"/>
  <c r="S4162" i="1"/>
  <c r="S4098" i="1"/>
  <c r="S4034" i="1"/>
  <c r="S3970" i="1"/>
  <c r="S3906" i="1"/>
  <c r="S3842" i="1"/>
  <c r="S3778" i="1"/>
  <c r="S3714" i="1"/>
  <c r="S3650" i="1"/>
  <c r="S3586" i="1"/>
  <c r="S3522" i="1"/>
  <c r="S3458" i="1"/>
  <c r="S3394" i="1"/>
  <c r="S3330" i="1"/>
  <c r="S3266" i="1"/>
  <c r="S3202" i="1"/>
  <c r="S3138" i="1"/>
  <c r="S3074" i="1"/>
  <c r="S3010" i="1"/>
  <c r="S2946" i="1"/>
  <c r="S2882" i="1"/>
  <c r="S2818" i="1"/>
  <c r="S2754" i="1"/>
  <c r="S2690" i="1"/>
  <c r="S2626" i="1"/>
  <c r="S2562" i="1"/>
  <c r="S2498" i="1"/>
  <c r="S2434" i="1"/>
  <c r="S2370" i="1"/>
  <c r="S2306" i="1"/>
  <c r="S2242" i="1"/>
  <c r="S2178" i="1"/>
  <c r="S2114" i="1"/>
  <c r="S2050" i="1"/>
  <c r="S1986" i="1"/>
  <c r="S1922" i="1"/>
  <c r="S1858" i="1"/>
  <c r="S1794" i="1"/>
  <c r="S1730" i="1"/>
  <c r="S1666" i="1"/>
  <c r="S1602" i="1"/>
  <c r="S1538" i="1"/>
  <c r="S1474" i="1"/>
  <c r="S1410" i="1"/>
  <c r="S1346" i="1"/>
  <c r="S1282" i="1"/>
  <c r="S1218" i="1"/>
  <c r="S1154" i="1"/>
  <c r="S1090" i="1"/>
  <c r="S1026" i="1"/>
  <c r="S962" i="1"/>
  <c r="S898" i="1"/>
  <c r="S834" i="1"/>
  <c r="S770" i="1"/>
  <c r="S706" i="1"/>
  <c r="S642" i="1"/>
  <c r="S578" i="1"/>
  <c r="S514" i="1"/>
  <c r="S450" i="1"/>
  <c r="S386" i="1"/>
  <c r="S322" i="1"/>
  <c r="S258" i="1"/>
  <c r="S194" i="1"/>
  <c r="S130" i="1"/>
  <c r="S66" i="1"/>
  <c r="S2" i="1"/>
  <c r="S13421" i="1"/>
  <c r="S13357" i="1"/>
  <c r="S13300" i="1"/>
  <c r="S13237" i="1"/>
  <c r="S13173" i="1"/>
  <c r="S13109" i="1"/>
  <c r="S13045" i="1"/>
  <c r="S12981" i="1"/>
  <c r="S12917" i="1"/>
  <c r="S12853" i="1"/>
  <c r="S12789" i="1"/>
  <c r="S12725" i="1"/>
  <c r="S12661" i="1"/>
  <c r="S12597" i="1"/>
  <c r="S12533" i="1"/>
  <c r="S12469" i="1"/>
  <c r="S12405" i="1"/>
  <c r="S12341" i="1"/>
  <c r="S12277" i="1"/>
  <c r="S12216" i="1"/>
  <c r="S12152" i="1"/>
  <c r="S12088" i="1"/>
  <c r="S12024" i="1"/>
  <c r="S11961" i="1"/>
  <c r="S11897" i="1"/>
  <c r="S11833" i="1"/>
  <c r="S11769" i="1"/>
  <c r="S11705" i="1"/>
  <c r="S11641" i="1"/>
  <c r="S11577" i="1"/>
  <c r="S11513" i="1"/>
  <c r="S11449" i="1"/>
  <c r="S11385" i="1"/>
  <c r="S11321" i="1"/>
  <c r="S11257" i="1"/>
  <c r="S11193" i="1"/>
  <c r="S11129" i="1"/>
  <c r="S11065" i="1"/>
  <c r="S11001" i="1"/>
  <c r="S10937" i="1"/>
  <c r="S10873" i="1"/>
  <c r="S10809" i="1"/>
  <c r="S10745" i="1"/>
  <c r="S10681" i="1"/>
  <c r="S10617" i="1"/>
  <c r="S10553" i="1"/>
  <c r="S10489" i="1"/>
  <c r="S10425" i="1"/>
  <c r="S10361" i="1"/>
  <c r="S10297" i="1"/>
  <c r="S10233" i="1"/>
  <c r="S10169" i="1"/>
  <c r="S10105" i="1"/>
  <c r="S10041" i="1"/>
  <c r="S9977" i="1"/>
  <c r="S9913" i="1"/>
  <c r="S9849" i="1"/>
  <c r="S9785" i="1"/>
  <c r="S9721" i="1"/>
  <c r="S9657" i="1"/>
  <c r="S9593" i="1"/>
  <c r="S9529" i="1"/>
  <c r="S9465" i="1"/>
  <c r="S9401" i="1"/>
  <c r="S9337" i="1"/>
  <c r="S9273" i="1"/>
  <c r="S9209" i="1"/>
  <c r="S9145" i="1"/>
  <c r="S9081" i="1"/>
  <c r="S9017" i="1"/>
  <c r="S8953" i="1"/>
  <c r="S8889" i="1"/>
  <c r="S8825" i="1"/>
  <c r="S8761" i="1"/>
  <c r="S8697" i="1"/>
  <c r="S8633" i="1"/>
  <c r="S8569" i="1"/>
  <c r="S8505" i="1"/>
  <c r="S8441" i="1"/>
  <c r="S8377" i="1"/>
  <c r="S8313" i="1"/>
  <c r="S8249" i="1"/>
  <c r="S8185" i="1"/>
  <c r="S8121" i="1"/>
  <c r="S8057" i="1"/>
  <c r="S7993" i="1"/>
  <c r="S7929" i="1"/>
  <c r="S7865" i="1"/>
  <c r="S7801" i="1"/>
  <c r="S7737" i="1"/>
  <c r="S7673" i="1"/>
  <c r="S7609" i="1"/>
  <c r="S7545" i="1"/>
  <c r="S7481" i="1"/>
  <c r="S7417" i="1"/>
  <c r="S7353" i="1"/>
  <c r="S7289" i="1"/>
  <c r="S7225" i="1"/>
  <c r="S7161" i="1"/>
  <c r="S7097" i="1"/>
  <c r="S7033" i="1"/>
  <c r="S6969" i="1"/>
  <c r="S6905" i="1"/>
  <c r="S6841" i="1"/>
  <c r="S6777" i="1"/>
  <c r="S6713" i="1"/>
  <c r="S6649" i="1"/>
  <c r="S6585" i="1"/>
  <c r="S6521" i="1"/>
  <c r="S6457" i="1"/>
  <c r="S6393" i="1"/>
  <c r="S6329" i="1"/>
  <c r="S6265" i="1"/>
  <c r="S6201" i="1"/>
  <c r="S6137" i="1"/>
  <c r="S6073" i="1"/>
  <c r="S6009" i="1"/>
  <c r="S5945" i="1"/>
  <c r="S5881" i="1"/>
  <c r="S5817" i="1"/>
  <c r="S5753" i="1"/>
  <c r="S5689" i="1"/>
  <c r="S5625" i="1"/>
  <c r="S5561" i="1"/>
  <c r="S5497" i="1"/>
  <c r="S5433" i="1"/>
  <c r="S5369" i="1"/>
  <c r="S5305" i="1"/>
  <c r="S5241" i="1"/>
  <c r="S5177" i="1"/>
  <c r="S5113" i="1"/>
  <c r="S5049" i="1"/>
  <c r="S4985" i="1"/>
  <c r="S4921" i="1"/>
  <c r="S4857" i="1"/>
  <c r="S4793" i="1"/>
  <c r="S4729" i="1"/>
  <c r="S4665" i="1"/>
  <c r="S4601" i="1"/>
  <c r="S4537" i="1"/>
  <c r="S4473" i="1"/>
  <c r="S4409" i="1"/>
  <c r="S4345" i="1"/>
  <c r="S4281" i="1"/>
  <c r="S4217" i="1"/>
  <c r="S4153" i="1"/>
  <c r="S4089" i="1"/>
  <c r="S4025" i="1"/>
  <c r="S3961" i="1"/>
  <c r="S3897" i="1"/>
  <c r="S3833" i="1"/>
  <c r="S3769" i="1"/>
  <c r="S3705" i="1"/>
  <c r="S3641" i="1"/>
  <c r="S3577" i="1"/>
  <c r="S3513" i="1"/>
  <c r="S3449" i="1"/>
  <c r="S3385" i="1"/>
  <c r="S3321" i="1"/>
  <c r="S3257" i="1"/>
  <c r="S3193" i="1"/>
  <c r="S3129" i="1"/>
  <c r="S3065" i="1"/>
  <c r="S3001" i="1"/>
  <c r="S2937" i="1"/>
  <c r="S2873" i="1"/>
  <c r="S2809" i="1"/>
  <c r="S2745" i="1"/>
  <c r="S2681" i="1"/>
  <c r="S2617" i="1"/>
  <c r="S2553" i="1"/>
  <c r="S2489" i="1"/>
  <c r="S2425" i="1"/>
  <c r="S2361" i="1"/>
  <c r="S2297" i="1"/>
  <c r="S2233" i="1"/>
  <c r="S2169" i="1"/>
  <c r="S2105" i="1"/>
  <c r="S2041" i="1"/>
  <c r="S1977" i="1"/>
  <c r="S1913" i="1"/>
  <c r="S1849" i="1"/>
  <c r="S1785" i="1"/>
  <c r="S1721" i="1"/>
  <c r="S1657" i="1"/>
  <c r="S1593" i="1"/>
  <c r="S1529" i="1"/>
  <c r="S1465" i="1"/>
  <c r="S1401" i="1"/>
  <c r="S1337" i="1"/>
  <c r="S1273" i="1"/>
  <c r="S1209" i="1"/>
  <c r="S1081" i="1"/>
  <c r="S953" i="1"/>
  <c r="S761" i="1"/>
  <c r="S569" i="1"/>
  <c r="S377" i="1"/>
  <c r="S185" i="1"/>
  <c r="S1329" i="1"/>
  <c r="S945" i="1"/>
  <c r="S689" i="1"/>
  <c r="S433" i="1"/>
  <c r="S177" i="1"/>
  <c r="S3243" i="1"/>
  <c r="S2987" i="1"/>
  <c r="S2731" i="1"/>
  <c r="S2475" i="1"/>
  <c r="S2219" i="1"/>
  <c r="S1963" i="1"/>
  <c r="S1707" i="1"/>
  <c r="S1451" i="1"/>
  <c r="S1195" i="1"/>
  <c r="S939" i="1"/>
  <c r="S683" i="1"/>
  <c r="S427" i="1"/>
  <c r="S171" i="1"/>
  <c r="S12318" i="1"/>
  <c r="S12065" i="1"/>
  <c r="S11938" i="1"/>
  <c r="S11810" i="1"/>
  <c r="S11682" i="1"/>
  <c r="S11554" i="1"/>
  <c r="S11426" i="1"/>
  <c r="S11322" i="1"/>
  <c r="S11258" i="1"/>
  <c r="S11194" i="1"/>
  <c r="S11130" i="1"/>
  <c r="S11066" i="1"/>
  <c r="S11002" i="1"/>
  <c r="S10938" i="1"/>
  <c r="S10874" i="1"/>
  <c r="S10810" i="1"/>
  <c r="S10746" i="1"/>
  <c r="S10682" i="1"/>
  <c r="S10618" i="1"/>
  <c r="S10554" i="1"/>
  <c r="S10490" i="1"/>
  <c r="S10426" i="1"/>
  <c r="S10362" i="1"/>
  <c r="S10298" i="1"/>
  <c r="S10234" i="1"/>
  <c r="S10170" i="1"/>
  <c r="S10106" i="1"/>
  <c r="S10042" i="1"/>
  <c r="S9978" i="1"/>
  <c r="S9914" i="1"/>
  <c r="S9850" i="1"/>
  <c r="S9786" i="1"/>
  <c r="S9722" i="1"/>
  <c r="S9658" i="1"/>
  <c r="S9594" i="1"/>
  <c r="S9530" i="1"/>
  <c r="S9466" i="1"/>
  <c r="S9402" i="1"/>
  <c r="S9338" i="1"/>
  <c r="S9274" i="1"/>
  <c r="S9210" i="1"/>
  <c r="S9146" i="1"/>
  <c r="S9082" i="1"/>
  <c r="S9018" i="1"/>
  <c r="S8954" i="1"/>
  <c r="S8890" i="1"/>
  <c r="S8826" i="1"/>
  <c r="S8762" i="1"/>
  <c r="S8698" i="1"/>
  <c r="S8634" i="1"/>
  <c r="S8570" i="1"/>
  <c r="S8506" i="1"/>
  <c r="S8442" i="1"/>
  <c r="S8378" i="1"/>
  <c r="S8314" i="1"/>
  <c r="S8250" i="1"/>
  <c r="S8186" i="1"/>
  <c r="S8122" i="1"/>
  <c r="S8058" i="1"/>
  <c r="S7994" i="1"/>
  <c r="S7930" i="1"/>
  <c r="S7866" i="1"/>
  <c r="S7802" i="1"/>
  <c r="S7738" i="1"/>
  <c r="S7674" i="1"/>
  <c r="S7610" i="1"/>
  <c r="S7546" i="1"/>
  <c r="S7482" i="1"/>
  <c r="S7418" i="1"/>
  <c r="S7354" i="1"/>
  <c r="S7290" i="1"/>
  <c r="S7226" i="1"/>
  <c r="S7162" i="1"/>
  <c r="S7098" i="1"/>
  <c r="S7034" i="1"/>
  <c r="S6970" i="1"/>
  <c r="S6906" i="1"/>
  <c r="S6842" i="1"/>
  <c r="S6778" i="1"/>
  <c r="S6714" i="1"/>
  <c r="S6650" i="1"/>
  <c r="S6586" i="1"/>
  <c r="S6522" i="1"/>
  <c r="S6458" i="1"/>
  <c r="S6394" i="1"/>
  <c r="S6330" i="1"/>
  <c r="S6266" i="1"/>
  <c r="S6202" i="1"/>
  <c r="S6138" i="1"/>
  <c r="S6074" i="1"/>
  <c r="S6010" i="1"/>
  <c r="S5946" i="1"/>
  <c r="S5882" i="1"/>
  <c r="S5818" i="1"/>
  <c r="S5754" i="1"/>
  <c r="S5690" i="1"/>
  <c r="S5626" i="1"/>
  <c r="S5562" i="1"/>
  <c r="S5498" i="1"/>
  <c r="S5434" i="1"/>
  <c r="S5370" i="1"/>
  <c r="S5306" i="1"/>
  <c r="S5242" i="1"/>
  <c r="S5178" i="1"/>
  <c r="S5114" i="1"/>
  <c r="S5050" i="1"/>
  <c r="S4986" i="1"/>
  <c r="S4922" i="1"/>
  <c r="S4858" i="1"/>
  <c r="S4794" i="1"/>
  <c r="S4730" i="1"/>
  <c r="S4666" i="1"/>
  <c r="S4602" i="1"/>
  <c r="S4538" i="1"/>
  <c r="S4474" i="1"/>
  <c r="S4410" i="1"/>
  <c r="S4346" i="1"/>
  <c r="S4282" i="1"/>
  <c r="S4218" i="1"/>
  <c r="S4154" i="1"/>
  <c r="S4090" i="1"/>
  <c r="S4026" i="1"/>
  <c r="S3962" i="1"/>
  <c r="S3898" i="1"/>
  <c r="S3834" i="1"/>
  <c r="S3770" i="1"/>
  <c r="S3706" i="1"/>
  <c r="S3642" i="1"/>
  <c r="S3578" i="1"/>
  <c r="S3514" i="1"/>
  <c r="S3450" i="1"/>
  <c r="S3386" i="1"/>
  <c r="S3322" i="1"/>
  <c r="S3258" i="1"/>
  <c r="S3194" i="1"/>
  <c r="S3130" i="1"/>
  <c r="S3066" i="1"/>
  <c r="S3002" i="1"/>
  <c r="S2938" i="1"/>
  <c r="S2874" i="1"/>
  <c r="S2810" i="1"/>
  <c r="S2746" i="1"/>
  <c r="S2682" i="1"/>
  <c r="S2618" i="1"/>
  <c r="S2554" i="1"/>
  <c r="S2490" i="1"/>
  <c r="S2426" i="1"/>
  <c r="S2362" i="1"/>
  <c r="S2298" i="1"/>
  <c r="S2234" i="1"/>
  <c r="S2170" i="1"/>
  <c r="S2106" i="1"/>
  <c r="S2042" i="1"/>
  <c r="S1978" i="1"/>
  <c r="S1914" i="1"/>
  <c r="S1850" i="1"/>
  <c r="S1786" i="1"/>
  <c r="S1722" i="1"/>
  <c r="S1658" i="1"/>
  <c r="S1594" i="1"/>
  <c r="S1530" i="1"/>
  <c r="S1466" i="1"/>
  <c r="S1402" i="1"/>
  <c r="S1338" i="1"/>
  <c r="S1274" i="1"/>
  <c r="S1210" i="1"/>
  <c r="S1146" i="1"/>
  <c r="S1082" i="1"/>
  <c r="S1018" i="1"/>
  <c r="S954" i="1"/>
  <c r="S890" i="1"/>
  <c r="S826" i="1"/>
  <c r="S762" i="1"/>
  <c r="S698" i="1"/>
  <c r="S634" i="1"/>
  <c r="S570" i="1"/>
  <c r="S506" i="1"/>
  <c r="S442" i="1"/>
  <c r="S378" i="1"/>
  <c r="S314" i="1"/>
  <c r="S250" i="1"/>
  <c r="S186" i="1"/>
  <c r="S122" i="1"/>
  <c r="S58" i="1"/>
  <c r="S13463" i="1"/>
  <c r="S13413" i="1"/>
  <c r="S13292" i="1"/>
  <c r="S13229" i="1"/>
  <c r="S13165" i="1"/>
  <c r="S13101" i="1"/>
  <c r="S13037" i="1"/>
  <c r="S12973" i="1"/>
  <c r="S12909" i="1"/>
  <c r="S12845" i="1"/>
  <c r="S12781" i="1"/>
  <c r="S12717" i="1"/>
  <c r="S12653" i="1"/>
  <c r="S12589" i="1"/>
  <c r="S12525" i="1"/>
  <c r="S12461" i="1"/>
  <c r="S12397" i="1"/>
  <c r="S12333" i="1"/>
  <c r="S12208" i="1"/>
  <c r="S12144" i="1"/>
  <c r="S12080" i="1"/>
  <c r="S12016" i="1"/>
  <c r="S11953" i="1"/>
  <c r="S11889" i="1"/>
  <c r="S11825" i="1"/>
  <c r="S11761" i="1"/>
  <c r="S11697" i="1"/>
  <c r="S11633" i="1"/>
  <c r="S11569" i="1"/>
  <c r="S11505" i="1"/>
  <c r="S11441" i="1"/>
  <c r="S11377" i="1"/>
  <c r="S11313" i="1"/>
  <c r="S11249" i="1"/>
  <c r="S11185" i="1"/>
  <c r="S11121" i="1"/>
  <c r="S11057" i="1"/>
  <c r="S10993" i="1"/>
  <c r="S10929" i="1"/>
  <c r="S10865" i="1"/>
  <c r="S10801" i="1"/>
  <c r="S10737" i="1"/>
  <c r="S10673" i="1"/>
  <c r="S10609" i="1"/>
  <c r="S10545" i="1"/>
  <c r="S10481" i="1"/>
  <c r="S10417" i="1"/>
  <c r="S10353" i="1"/>
  <c r="S10289" i="1"/>
  <c r="S10225" i="1"/>
  <c r="S10161" i="1"/>
  <c r="S10097" i="1"/>
  <c r="S10033" i="1"/>
  <c r="S9969" i="1"/>
  <c r="S9905" i="1"/>
  <c r="S9841" i="1"/>
  <c r="S9777" i="1"/>
  <c r="S9713" i="1"/>
  <c r="S9649" i="1"/>
  <c r="S9585" i="1"/>
  <c r="S9521" i="1"/>
  <c r="S9457" i="1"/>
  <c r="S9393" i="1"/>
  <c r="S9329" i="1"/>
  <c r="S9265" i="1"/>
  <c r="S9201" i="1"/>
  <c r="S9137" i="1"/>
  <c r="S9073" i="1"/>
  <c r="S9009" i="1"/>
  <c r="S8945" i="1"/>
  <c r="S8881" i="1"/>
  <c r="S8817" i="1"/>
  <c r="S8753" i="1"/>
  <c r="S8689" i="1"/>
  <c r="S8625" i="1"/>
  <c r="S8561" i="1"/>
  <c r="S8497" i="1"/>
  <c r="S8433" i="1"/>
  <c r="S8369" i="1"/>
  <c r="S8305" i="1"/>
  <c r="S8241" i="1"/>
  <c r="S8177" i="1"/>
  <c r="S8113" i="1"/>
  <c r="S8049" i="1"/>
  <c r="S7985" i="1"/>
  <c r="S7921" i="1"/>
  <c r="S7857" i="1"/>
  <c r="S7793" i="1"/>
  <c r="S7729" i="1"/>
  <c r="S7665" i="1"/>
  <c r="S7601" i="1"/>
  <c r="S7537" i="1"/>
  <c r="S7473" i="1"/>
  <c r="S7409" i="1"/>
  <c r="S7345" i="1"/>
  <c r="S7281" i="1"/>
  <c r="S7217" i="1"/>
  <c r="S7153" i="1"/>
  <c r="S7089" i="1"/>
  <c r="S7025" i="1"/>
  <c r="S6961" i="1"/>
  <c r="S6897" i="1"/>
  <c r="S6833" i="1"/>
  <c r="S6769" i="1"/>
  <c r="S6705" i="1"/>
  <c r="S6641" i="1"/>
  <c r="S6577" i="1"/>
  <c r="S6513" i="1"/>
  <c r="S6449" i="1"/>
  <c r="S6385" i="1"/>
  <c r="S6321" i="1"/>
  <c r="S6257" i="1"/>
  <c r="S6193" i="1"/>
  <c r="S6129" i="1"/>
  <c r="S6065" i="1"/>
  <c r="S6001" i="1"/>
  <c r="S5937" i="1"/>
  <c r="S5873" i="1"/>
  <c r="S5809" i="1"/>
  <c r="S5745" i="1"/>
  <c r="S5681" i="1"/>
  <c r="S5617" i="1"/>
  <c r="S5553" i="1"/>
  <c r="S5489" i="1"/>
  <c r="S5425" i="1"/>
  <c r="S5361" i="1"/>
  <c r="S5297" i="1"/>
  <c r="S5233" i="1"/>
  <c r="S5169" i="1"/>
  <c r="S5105" i="1"/>
  <c r="S5041" i="1"/>
  <c r="S4977" i="1"/>
  <c r="S4913" i="1"/>
  <c r="S4849" i="1"/>
  <c r="S4785" i="1"/>
  <c r="S4721" i="1"/>
  <c r="S4657" i="1"/>
  <c r="S4593" i="1"/>
  <c r="S4529" i="1"/>
  <c r="S4465" i="1"/>
  <c r="S4401" i="1"/>
  <c r="S4337" i="1"/>
  <c r="S4273" i="1"/>
  <c r="S4209" i="1"/>
  <c r="S4145" i="1"/>
  <c r="S4081" i="1"/>
  <c r="S4017" i="1"/>
  <c r="S3953" i="1"/>
  <c r="S3889" i="1"/>
  <c r="S3825" i="1"/>
  <c r="S3761" i="1"/>
  <c r="S3697" i="1"/>
  <c r="S3633" i="1"/>
  <c r="S3569" i="1"/>
  <c r="S3505" i="1"/>
  <c r="S3441" i="1"/>
  <c r="S3377" i="1"/>
  <c r="S3313" i="1"/>
  <c r="S3249" i="1"/>
  <c r="S3185" i="1"/>
  <c r="S3121" i="1"/>
  <c r="S3057" i="1"/>
  <c r="S2993" i="1"/>
  <c r="S2929" i="1"/>
  <c r="S2865" i="1"/>
  <c r="S2801" i="1"/>
  <c r="S2737" i="1"/>
  <c r="S2673" i="1"/>
  <c r="S2609" i="1"/>
  <c r="S2545" i="1"/>
  <c r="S2481" i="1"/>
  <c r="S2417" i="1"/>
  <c r="S2353" i="1"/>
  <c r="S2289" i="1"/>
  <c r="S2225" i="1"/>
  <c r="S2161" i="1"/>
  <c r="S2097" i="1"/>
  <c r="S2033" i="1"/>
  <c r="S1969" i="1"/>
  <c r="S1905" i="1"/>
  <c r="S1841" i="1"/>
  <c r="S1777" i="1"/>
  <c r="S1713" i="1"/>
  <c r="S1649" i="1"/>
  <c r="S1585" i="1"/>
  <c r="S1521" i="1"/>
  <c r="S1457" i="1"/>
  <c r="S1393" i="1"/>
  <c r="S1201" i="1"/>
  <c r="S1073" i="1"/>
  <c r="S817" i="1"/>
  <c r="S561" i="1"/>
  <c r="S305" i="1"/>
  <c r="S49" i="1"/>
  <c r="S3195" i="1"/>
  <c r="S2939" i="1"/>
  <c r="S2683" i="1"/>
  <c r="S2427" i="1"/>
  <c r="S2171" i="1"/>
  <c r="S1915" i="1"/>
  <c r="S1659" i="1"/>
  <c r="S1403" i="1"/>
  <c r="S1147" i="1"/>
  <c r="S891" i="1"/>
  <c r="S635" i="1"/>
  <c r="S379" i="1"/>
  <c r="S123" i="1"/>
  <c r="S12270" i="1"/>
  <c r="S12057" i="1"/>
  <c r="S11930" i="1"/>
  <c r="S11802" i="1"/>
  <c r="S11674" i="1"/>
  <c r="S11546" i="1"/>
  <c r="S11418" i="1"/>
  <c r="S11314" i="1"/>
  <c r="S11250" i="1"/>
  <c r="S11186" i="1"/>
  <c r="S11122" i="1"/>
  <c r="S11058" i="1"/>
  <c r="S10994" i="1"/>
  <c r="S10930" i="1"/>
  <c r="S10866" i="1"/>
  <c r="S10802" i="1"/>
  <c r="S10738" i="1"/>
  <c r="S10674" i="1"/>
  <c r="S10610" i="1"/>
  <c r="S10546" i="1"/>
  <c r="S10482" i="1"/>
  <c r="S10418" i="1"/>
  <c r="S10354" i="1"/>
  <c r="S10290" i="1"/>
  <c r="S10226" i="1"/>
  <c r="S10162" i="1"/>
  <c r="S10098" i="1"/>
  <c r="S10034" i="1"/>
  <c r="S9970" i="1"/>
  <c r="S9906" i="1"/>
  <c r="S9842" i="1"/>
  <c r="S9778" i="1"/>
  <c r="S9714" i="1"/>
  <c r="S9650" i="1"/>
  <c r="S9586" i="1"/>
  <c r="S9522" i="1"/>
  <c r="S9458" i="1"/>
  <c r="S9394" i="1"/>
  <c r="S9330" i="1"/>
  <c r="S9266" i="1"/>
  <c r="S9202" i="1"/>
  <c r="S9138" i="1"/>
  <c r="S9074" i="1"/>
  <c r="S9010" i="1"/>
  <c r="S8946" i="1"/>
  <c r="S8882" i="1"/>
  <c r="S8818" i="1"/>
  <c r="S8754" i="1"/>
  <c r="S8690" i="1"/>
  <c r="S8626" i="1"/>
  <c r="S8562" i="1"/>
  <c r="S8498" i="1"/>
  <c r="S8434" i="1"/>
  <c r="S8370" i="1"/>
  <c r="S8306" i="1"/>
  <c r="S8242" i="1"/>
  <c r="S8178" i="1"/>
  <c r="S8114" i="1"/>
  <c r="S8050" i="1"/>
  <c r="S7986" i="1"/>
  <c r="S7922" i="1"/>
  <c r="S7858" i="1"/>
  <c r="S7794" i="1"/>
  <c r="S7730" i="1"/>
  <c r="S7666" i="1"/>
  <c r="S7602" i="1"/>
  <c r="S7538" i="1"/>
  <c r="S7474" i="1"/>
  <c r="S7410" i="1"/>
  <c r="S7346" i="1"/>
  <c r="S7282" i="1"/>
  <c r="S7218" i="1"/>
  <c r="S7154" i="1"/>
  <c r="S7090" i="1"/>
  <c r="S7026" i="1"/>
  <c r="S6962" i="1"/>
  <c r="S6898" i="1"/>
  <c r="S6834" i="1"/>
  <c r="S6770" i="1"/>
  <c r="S6706" i="1"/>
  <c r="S6642" i="1"/>
  <c r="S6578" i="1"/>
  <c r="S6514" i="1"/>
  <c r="S6450" i="1"/>
  <c r="S6386" i="1"/>
  <c r="S6322" i="1"/>
  <c r="S6258" i="1"/>
  <c r="S6194" i="1"/>
  <c r="S6130" i="1"/>
  <c r="S6066" i="1"/>
  <c r="S6002" i="1"/>
  <c r="S5938" i="1"/>
  <c r="S5874" i="1"/>
  <c r="S5810" i="1"/>
  <c r="S5746" i="1"/>
  <c r="S5682" i="1"/>
  <c r="S5618" i="1"/>
  <c r="S5554" i="1"/>
  <c r="S5490" i="1"/>
  <c r="S5426" i="1"/>
  <c r="S5362" i="1"/>
  <c r="S5298" i="1"/>
  <c r="S5234" i="1"/>
  <c r="S5170" i="1"/>
  <c r="S5106" i="1"/>
  <c r="S5042" i="1"/>
  <c r="S4978" i="1"/>
  <c r="S4914" i="1"/>
  <c r="S4850" i="1"/>
  <c r="S4786" i="1"/>
  <c r="S4722" i="1"/>
  <c r="S4658" i="1"/>
  <c r="S4594" i="1"/>
  <c r="S4530" i="1"/>
  <c r="S4466" i="1"/>
  <c r="S4402" i="1"/>
  <c r="S4338" i="1"/>
  <c r="S4274" i="1"/>
  <c r="S4210" i="1"/>
  <c r="S4146" i="1"/>
  <c r="S4082" i="1"/>
  <c r="S4018" i="1"/>
  <c r="S3954" i="1"/>
  <c r="S3890" i="1"/>
  <c r="S3826" i="1"/>
  <c r="S3762" i="1"/>
  <c r="S3698" i="1"/>
  <c r="S3634" i="1"/>
  <c r="S3570" i="1"/>
  <c r="S3506" i="1"/>
  <c r="S3442" i="1"/>
  <c r="S3378" i="1"/>
  <c r="S3314" i="1"/>
  <c r="S3250" i="1"/>
  <c r="S3186" i="1"/>
  <c r="S3122" i="1"/>
  <c r="S3058" i="1"/>
  <c r="S2994" i="1"/>
  <c r="S2930" i="1"/>
  <c r="S2866" i="1"/>
  <c r="S2802" i="1"/>
  <c r="S2738" i="1"/>
  <c r="S2674" i="1"/>
  <c r="S2610" i="1"/>
  <c r="S2546" i="1"/>
  <c r="S2482" i="1"/>
  <c r="S2418" i="1"/>
  <c r="S2354" i="1"/>
  <c r="S2290" i="1"/>
  <c r="S2226" i="1"/>
  <c r="S2162" i="1"/>
  <c r="S2098" i="1"/>
  <c r="S2034" i="1"/>
  <c r="S1970" i="1"/>
  <c r="S1906" i="1"/>
  <c r="S1842" i="1"/>
  <c r="S1778" i="1"/>
  <c r="S1714" i="1"/>
  <c r="S1650" i="1"/>
  <c r="S1586" i="1"/>
  <c r="S1522" i="1"/>
  <c r="S1458" i="1"/>
  <c r="S1394" i="1"/>
  <c r="S1330" i="1"/>
  <c r="S1266" i="1"/>
  <c r="S1202" i="1"/>
  <c r="S1138" i="1"/>
  <c r="S1074" i="1"/>
  <c r="S1010" i="1"/>
  <c r="S946" i="1"/>
  <c r="S882" i="1"/>
  <c r="S818" i="1"/>
  <c r="S754" i="1"/>
  <c r="S690" i="1"/>
  <c r="S626" i="1"/>
  <c r="S562" i="1"/>
  <c r="S498" i="1"/>
  <c r="S434" i="1"/>
  <c r="S370" i="1"/>
  <c r="S306" i="1"/>
  <c r="S242" i="1"/>
  <c r="S178" i="1"/>
  <c r="S114" i="1"/>
  <c r="S50" i="1"/>
  <c r="S13457" i="1"/>
  <c r="S13405" i="1"/>
  <c r="S13347" i="1"/>
  <c r="S13284" i="1"/>
  <c r="S13221" i="1"/>
  <c r="S13157" i="1"/>
  <c r="S13093" i="1"/>
  <c r="S13029" i="1"/>
  <c r="S12965" i="1"/>
  <c r="S12901" i="1"/>
  <c r="S12837" i="1"/>
  <c r="S12773" i="1"/>
  <c r="S12709" i="1"/>
  <c r="S12645" i="1"/>
  <c r="S12581" i="1"/>
  <c r="S12517" i="1"/>
  <c r="S12453" i="1"/>
  <c r="S12389" i="1"/>
  <c r="S12325" i="1"/>
  <c r="S12263" i="1"/>
  <c r="S12200" i="1"/>
  <c r="S12136" i="1"/>
  <c r="S12072" i="1"/>
  <c r="S12008" i="1"/>
  <c r="S11945" i="1"/>
  <c r="S11881" i="1"/>
  <c r="S11817" i="1"/>
  <c r="S11753" i="1"/>
  <c r="S11689" i="1"/>
  <c r="S11625" i="1"/>
  <c r="S11561" i="1"/>
  <c r="S11497" i="1"/>
  <c r="S11433" i="1"/>
  <c r="S11369" i="1"/>
  <c r="S11305" i="1"/>
  <c r="S11241" i="1"/>
  <c r="S11177" i="1"/>
  <c r="S11113" i="1"/>
  <c r="S11049" i="1"/>
  <c r="S10985" i="1"/>
  <c r="S10921" i="1"/>
  <c r="S10857" i="1"/>
  <c r="S10793" i="1"/>
  <c r="S10729" i="1"/>
  <c r="S10665" i="1"/>
  <c r="S10601" i="1"/>
  <c r="S10537" i="1"/>
  <c r="S10473" i="1"/>
  <c r="S10409" i="1"/>
  <c r="S10345" i="1"/>
  <c r="S10281" i="1"/>
  <c r="S10217" i="1"/>
  <c r="S10153" i="1"/>
  <c r="S10089" i="1"/>
  <c r="S10025" i="1"/>
  <c r="S9961" i="1"/>
  <c r="S9897" i="1"/>
  <c r="S9833" i="1"/>
  <c r="S9769" i="1"/>
  <c r="S9705" i="1"/>
  <c r="S9641" i="1"/>
  <c r="S9577" i="1"/>
  <c r="S9513" i="1"/>
  <c r="S9449" i="1"/>
  <c r="S9385" i="1"/>
  <c r="S9321" i="1"/>
  <c r="S9257" i="1"/>
  <c r="S9193" i="1"/>
  <c r="S9129" i="1"/>
  <c r="S9065" i="1"/>
  <c r="S9001" i="1"/>
  <c r="S8937" i="1"/>
  <c r="S8873" i="1"/>
  <c r="S8809" i="1"/>
  <c r="S8745" i="1"/>
  <c r="S8681" i="1"/>
  <c r="S8617" i="1"/>
  <c r="S8553" i="1"/>
  <c r="S8489" i="1"/>
  <c r="S8425" i="1"/>
  <c r="S8361" i="1"/>
  <c r="S8297" i="1"/>
  <c r="S8233" i="1"/>
  <c r="S8169" i="1"/>
  <c r="S8105" i="1"/>
  <c r="S8041" i="1"/>
  <c r="S7977" i="1"/>
  <c r="S7913" i="1"/>
  <c r="S7849" i="1"/>
  <c r="S7785" i="1"/>
  <c r="S7721" i="1"/>
  <c r="S7657" i="1"/>
  <c r="S7593" i="1"/>
  <c r="S7529" i="1"/>
  <c r="S7465" i="1"/>
  <c r="S7401" i="1"/>
  <c r="S7337" i="1"/>
  <c r="S7273" i="1"/>
  <c r="S7209" i="1"/>
  <c r="S7145" i="1"/>
  <c r="S7081" i="1"/>
  <c r="S7017" i="1"/>
  <c r="S6953" i="1"/>
  <c r="S6889" i="1"/>
  <c r="S6825" i="1"/>
  <c r="S6761" i="1"/>
  <c r="S6697" i="1"/>
  <c r="S6633" i="1"/>
  <c r="S6569" i="1"/>
  <c r="S6505" i="1"/>
  <c r="S6441" i="1"/>
  <c r="S6377" i="1"/>
  <c r="S6313" i="1"/>
  <c r="S6249" i="1"/>
  <c r="S6185" i="1"/>
  <c r="S6121" i="1"/>
  <c r="S6057" i="1"/>
  <c r="S5993" i="1"/>
  <c r="S5929" i="1"/>
  <c r="S5865" i="1"/>
  <c r="S5801" i="1"/>
  <c r="S5737" i="1"/>
  <c r="S5673" i="1"/>
  <c r="S5609" i="1"/>
  <c r="S5545" i="1"/>
  <c r="S5481" i="1"/>
  <c r="S5417" i="1"/>
  <c r="S5353" i="1"/>
  <c r="S5289" i="1"/>
  <c r="S5225" i="1"/>
  <c r="S5161" i="1"/>
  <c r="S5097" i="1"/>
  <c r="S5033" i="1"/>
  <c r="S4969" i="1"/>
  <c r="S4905" i="1"/>
  <c r="S4841" i="1"/>
  <c r="S4777" i="1"/>
  <c r="S4713" i="1"/>
  <c r="S4649" i="1"/>
  <c r="S4585" i="1"/>
  <c r="S4521" i="1"/>
  <c r="S4457" i="1"/>
  <c r="S4393" i="1"/>
  <c r="S4329" i="1"/>
  <c r="S4265" i="1"/>
  <c r="S4201" i="1"/>
  <c r="S4137" i="1"/>
  <c r="S4073" i="1"/>
  <c r="S4009" i="1"/>
  <c r="S3945" i="1"/>
  <c r="S3881" i="1"/>
  <c r="S3817" i="1"/>
  <c r="S3753" i="1"/>
  <c r="S3689" i="1"/>
  <c r="S3625" i="1"/>
  <c r="S3561" i="1"/>
  <c r="S3497" i="1"/>
  <c r="S3433" i="1"/>
  <c r="S3369" i="1"/>
  <c r="S3305" i="1"/>
  <c r="S3241" i="1"/>
  <c r="S3177" i="1"/>
  <c r="S3113" i="1"/>
  <c r="S3049" i="1"/>
  <c r="S2985" i="1"/>
  <c r="S2921" i="1"/>
  <c r="S2857" i="1"/>
  <c r="S2793" i="1"/>
  <c r="S2729" i="1"/>
  <c r="S2665" i="1"/>
  <c r="S2601" i="1"/>
  <c r="S2537" i="1"/>
  <c r="S2473" i="1"/>
  <c r="S2409" i="1"/>
  <c r="S2345" i="1"/>
  <c r="S2281" i="1"/>
  <c r="S2217" i="1"/>
  <c r="S2153" i="1"/>
  <c r="S2089" i="1"/>
  <c r="S2025" i="1"/>
  <c r="S1961" i="1"/>
  <c r="S1897" i="1"/>
  <c r="S1833" i="1"/>
  <c r="S1769" i="1"/>
  <c r="S1705" i="1"/>
  <c r="S1641" i="1"/>
  <c r="S1577" i="1"/>
  <c r="S1513" i="1"/>
  <c r="S1449" i="1"/>
  <c r="S1385" i="1"/>
  <c r="S1321" i="1"/>
  <c r="S1257" i="1"/>
  <c r="S1193" i="1"/>
  <c r="S1129" i="1"/>
  <c r="S1065" i="1"/>
  <c r="S1001" i="1"/>
  <c r="S937" i="1"/>
  <c r="S873" i="1"/>
  <c r="S809" i="1"/>
  <c r="S745" i="1"/>
  <c r="S681" i="1"/>
  <c r="S617" i="1"/>
  <c r="S553" i="1"/>
  <c r="S489" i="1"/>
  <c r="S425" i="1"/>
  <c r="S361" i="1"/>
  <c r="S297" i="1"/>
  <c r="S233" i="1"/>
  <c r="S169" i="1"/>
  <c r="S105" i="1"/>
  <c r="S41" i="1"/>
  <c r="S1689" i="1"/>
  <c r="S1433" i="1"/>
  <c r="S1241" i="1"/>
  <c r="S1177" i="1"/>
  <c r="S921" i="1"/>
  <c r="S729" i="1"/>
  <c r="S537" i="1"/>
  <c r="S345" i="1"/>
  <c r="S153" i="1"/>
  <c r="S465" i="1"/>
  <c r="S209" i="1"/>
  <c r="S3179" i="1"/>
  <c r="S2923" i="1"/>
  <c r="S2667" i="1"/>
  <c r="S2411" i="1"/>
  <c r="S2155" i="1"/>
  <c r="S1899" i="1"/>
  <c r="S1643" i="1"/>
  <c r="S1387" i="1"/>
  <c r="S1131" i="1"/>
  <c r="S875" i="1"/>
  <c r="S619" i="1"/>
  <c r="S363" i="1"/>
  <c r="S107" i="1"/>
  <c r="S12257" i="1"/>
  <c r="S12017" i="1"/>
  <c r="S11890" i="1"/>
  <c r="S11762" i="1"/>
  <c r="S11634" i="1"/>
  <c r="S11506" i="1"/>
  <c r="S11378" i="1"/>
  <c r="S11306" i="1"/>
  <c r="S11242" i="1"/>
  <c r="S11178" i="1"/>
  <c r="S11114" i="1"/>
  <c r="S11050" i="1"/>
  <c r="S10986" i="1"/>
  <c r="S10922" i="1"/>
  <c r="S10858" i="1"/>
  <c r="S10794" i="1"/>
  <c r="S10730" i="1"/>
  <c r="S10666" i="1"/>
  <c r="S10602" i="1"/>
  <c r="S10538" i="1"/>
  <c r="S10474" i="1"/>
  <c r="S10410" i="1"/>
  <c r="S10346" i="1"/>
  <c r="S10282" i="1"/>
  <c r="S10218" i="1"/>
  <c r="S10154" i="1"/>
  <c r="S10090" i="1"/>
  <c r="S10026" i="1"/>
  <c r="S9962" i="1"/>
  <c r="S9898" i="1"/>
  <c r="S9834" i="1"/>
  <c r="S9770" i="1"/>
  <c r="S9706" i="1"/>
  <c r="S9642" i="1"/>
  <c r="S9578" i="1"/>
  <c r="S9514" i="1"/>
  <c r="S9450" i="1"/>
  <c r="S9386" i="1"/>
  <c r="S9322" i="1"/>
  <c r="S9258" i="1"/>
  <c r="S9194" i="1"/>
  <c r="S9130" i="1"/>
  <c r="S9066" i="1"/>
  <c r="S9002" i="1"/>
  <c r="S8938" i="1"/>
  <c r="S8874" i="1"/>
  <c r="S8810" i="1"/>
  <c r="S8746" i="1"/>
  <c r="S8682" i="1"/>
  <c r="S8618" i="1"/>
  <c r="S8554" i="1"/>
  <c r="S8490" i="1"/>
  <c r="S8426" i="1"/>
  <c r="S8362" i="1"/>
  <c r="S8298" i="1"/>
  <c r="S8234" i="1"/>
  <c r="S8170" i="1"/>
  <c r="S8106" i="1"/>
  <c r="S8042" i="1"/>
  <c r="S7978" i="1"/>
  <c r="S7914" i="1"/>
  <c r="S7850" i="1"/>
  <c r="S7786" i="1"/>
  <c r="S7722" i="1"/>
  <c r="S7658" i="1"/>
  <c r="S7594" i="1"/>
  <c r="S7530" i="1"/>
  <c r="S7466" i="1"/>
  <c r="S7402" i="1"/>
  <c r="S7338" i="1"/>
  <c r="S7274" i="1"/>
  <c r="S7210" i="1"/>
  <c r="S7146" i="1"/>
  <c r="S7082" i="1"/>
  <c r="S7018" i="1"/>
  <c r="S6954" i="1"/>
  <c r="S6890" i="1"/>
  <c r="S6826" i="1"/>
  <c r="S6762" i="1"/>
  <c r="S6698" i="1"/>
  <c r="S6634" i="1"/>
  <c r="S6570" i="1"/>
  <c r="S6506" i="1"/>
  <c r="S6442" i="1"/>
  <c r="S6378" i="1"/>
  <c r="S6314" i="1"/>
  <c r="S6250" i="1"/>
  <c r="S6186" i="1"/>
  <c r="S6122" i="1"/>
  <c r="S6058" i="1"/>
  <c r="S5994" i="1"/>
  <c r="S5930" i="1"/>
  <c r="S5866" i="1"/>
  <c r="S5802" i="1"/>
  <c r="S5738" i="1"/>
  <c r="S5674" i="1"/>
  <c r="S5610" i="1"/>
  <c r="S5546" i="1"/>
  <c r="S5482" i="1"/>
  <c r="S5418" i="1"/>
  <c r="S5354" i="1"/>
  <c r="S5290" i="1"/>
  <c r="S5226" i="1"/>
  <c r="S5162" i="1"/>
  <c r="S5098" i="1"/>
  <c r="S5034" i="1"/>
  <c r="S4970" i="1"/>
  <c r="S4906" i="1"/>
  <c r="S4842" i="1"/>
  <c r="S4778" i="1"/>
  <c r="S4714" i="1"/>
  <c r="S4650" i="1"/>
  <c r="S4586" i="1"/>
  <c r="S4522" i="1"/>
  <c r="S4458" i="1"/>
  <c r="S4394" i="1"/>
  <c r="S4330" i="1"/>
  <c r="S4266" i="1"/>
  <c r="S4202" i="1"/>
  <c r="S4138" i="1"/>
  <c r="S4074" i="1"/>
  <c r="S4010" i="1"/>
  <c r="S3946" i="1"/>
  <c r="S3882" i="1"/>
  <c r="S3818" i="1"/>
  <c r="S3754" i="1"/>
  <c r="S3690" i="1"/>
  <c r="S3626" i="1"/>
  <c r="S3562" i="1"/>
  <c r="S3498" i="1"/>
  <c r="S3434" i="1"/>
  <c r="S3370" i="1"/>
  <c r="S3306" i="1"/>
  <c r="S3242" i="1"/>
  <c r="S3178" i="1"/>
  <c r="S3114" i="1"/>
  <c r="S3050" i="1"/>
  <c r="S2986" i="1"/>
  <c r="S2922" i="1"/>
  <c r="S2858" i="1"/>
  <c r="S2794" i="1"/>
  <c r="S2730" i="1"/>
  <c r="S2666" i="1"/>
  <c r="S2602" i="1"/>
  <c r="S2538" i="1"/>
  <c r="S2474" i="1"/>
  <c r="S2410" i="1"/>
  <c r="S2346" i="1"/>
  <c r="S2282" i="1"/>
  <c r="S2218" i="1"/>
  <c r="S2154" i="1"/>
  <c r="S2090" i="1"/>
  <c r="S2026" i="1"/>
  <c r="S1962" i="1"/>
  <c r="S1898" i="1"/>
  <c r="S1834" i="1"/>
  <c r="S1770" i="1"/>
  <c r="S1706" i="1"/>
  <c r="S1642" i="1"/>
  <c r="S1578" i="1"/>
  <c r="S1514" i="1"/>
  <c r="S1450" i="1"/>
  <c r="S1386" i="1"/>
  <c r="S1322" i="1"/>
  <c r="S1258" i="1"/>
  <c r="S1194" i="1"/>
  <c r="S1130" i="1"/>
  <c r="S1066" i="1"/>
  <c r="S1002" i="1"/>
  <c r="S938" i="1"/>
  <c r="S874" i="1"/>
  <c r="S810" i="1"/>
  <c r="S746" i="1"/>
  <c r="S682" i="1"/>
  <c r="S618" i="1"/>
  <c r="S554" i="1"/>
  <c r="S490" i="1"/>
  <c r="S426" i="1"/>
  <c r="S362" i="1"/>
  <c r="S298" i="1"/>
  <c r="S234" i="1"/>
  <c r="S170" i="1"/>
  <c r="S106" i="1"/>
  <c r="S42" i="1"/>
  <c r="S13449" i="1"/>
  <c r="S13397" i="1"/>
  <c r="S13339" i="1"/>
  <c r="S13276" i="1"/>
  <c r="S13213" i="1"/>
  <c r="S13149" i="1"/>
  <c r="S13085" i="1"/>
  <c r="S13021" i="1"/>
  <c r="S12957" i="1"/>
  <c r="S12893" i="1"/>
  <c r="S12829" i="1"/>
  <c r="S12765" i="1"/>
  <c r="S12701" i="1"/>
  <c r="S12637" i="1"/>
  <c r="S12573" i="1"/>
  <c r="S12509" i="1"/>
  <c r="S12445" i="1"/>
  <c r="S12381" i="1"/>
  <c r="S12317" i="1"/>
  <c r="S12256" i="1"/>
  <c r="S12192" i="1"/>
  <c r="S12128" i="1"/>
  <c r="S12064" i="1"/>
  <c r="S12000" i="1"/>
  <c r="S11937" i="1"/>
  <c r="S11873" i="1"/>
  <c r="S11809" i="1"/>
  <c r="S11745" i="1"/>
  <c r="S11681" i="1"/>
  <c r="S11617" i="1"/>
  <c r="S11553" i="1"/>
  <c r="S11489" i="1"/>
  <c r="S11425" i="1"/>
  <c r="S11361" i="1"/>
  <c r="S11297" i="1"/>
  <c r="S11233" i="1"/>
  <c r="S11169" i="1"/>
  <c r="S11105" i="1"/>
  <c r="S11041" i="1"/>
  <c r="S10977" i="1"/>
  <c r="S10913" i="1"/>
  <c r="S10849" i="1"/>
  <c r="S10785" i="1"/>
  <c r="S10721" i="1"/>
  <c r="S10657" i="1"/>
  <c r="S10593" i="1"/>
  <c r="S10529" i="1"/>
  <c r="S10465" i="1"/>
  <c r="S10401" i="1"/>
  <c r="S10337" i="1"/>
  <c r="S10273" i="1"/>
  <c r="S10209" i="1"/>
  <c r="S10145" i="1"/>
  <c r="S10081" i="1"/>
  <c r="S10017" i="1"/>
  <c r="S9953" i="1"/>
  <c r="S9889" i="1"/>
  <c r="S9825" i="1"/>
  <c r="S9761" i="1"/>
  <c r="S9697" i="1"/>
  <c r="S9633" i="1"/>
  <c r="S9569" i="1"/>
  <c r="S9505" i="1"/>
  <c r="S9441" i="1"/>
  <c r="S9377" i="1"/>
  <c r="S9313" i="1"/>
  <c r="S9249" i="1"/>
  <c r="S9185" i="1"/>
  <c r="S9121" i="1"/>
  <c r="S9057" i="1"/>
  <c r="S8993" i="1"/>
  <c r="S8929" i="1"/>
  <c r="S8865" i="1"/>
  <c r="S8801" i="1"/>
  <c r="S8737" i="1"/>
  <c r="S8673" i="1"/>
  <c r="S8609" i="1"/>
  <c r="S8545" i="1"/>
  <c r="S8481" i="1"/>
  <c r="S8417" i="1"/>
  <c r="S8353" i="1"/>
  <c r="S8289" i="1"/>
  <c r="S8225" i="1"/>
  <c r="S8161" i="1"/>
  <c r="S8097" i="1"/>
  <c r="S8033" i="1"/>
  <c r="S7969" i="1"/>
  <c r="S7905" i="1"/>
  <c r="S7841" i="1"/>
  <c r="S7777" i="1"/>
  <c r="S7713" i="1"/>
  <c r="S7649" i="1"/>
  <c r="S7585" i="1"/>
  <c r="S7521" i="1"/>
  <c r="S7457" i="1"/>
  <c r="S7393" i="1"/>
  <c r="S7329" i="1"/>
  <c r="S7265" i="1"/>
  <c r="S7201" i="1"/>
  <c r="S7137" i="1"/>
  <c r="S7073" i="1"/>
  <c r="S7009" i="1"/>
  <c r="S6945" i="1"/>
  <c r="S6881" i="1"/>
  <c r="S6817" i="1"/>
  <c r="S6753" i="1"/>
  <c r="S6689" i="1"/>
  <c r="S6625" i="1"/>
  <c r="S6561" i="1"/>
  <c r="S6497" i="1"/>
  <c r="S6433" i="1"/>
  <c r="S6369" i="1"/>
  <c r="S6305" i="1"/>
  <c r="S6241" i="1"/>
  <c r="S6177" i="1"/>
  <c r="S6113" i="1"/>
  <c r="S6049" i="1"/>
  <c r="S5985" i="1"/>
  <c r="S5921" i="1"/>
  <c r="S5857" i="1"/>
  <c r="S5793" i="1"/>
  <c r="S5729" i="1"/>
  <c r="S5665" i="1"/>
  <c r="S5601" i="1"/>
  <c r="S5537" i="1"/>
  <c r="S5473" i="1"/>
  <c r="S5409" i="1"/>
  <c r="S5345" i="1"/>
  <c r="S5281" i="1"/>
  <c r="S5217" i="1"/>
  <c r="S5153" i="1"/>
  <c r="S5089" i="1"/>
  <c r="S5025" i="1"/>
  <c r="S4961" i="1"/>
  <c r="S4897" i="1"/>
  <c r="S4833" i="1"/>
  <c r="S4769" i="1"/>
  <c r="S4705" i="1"/>
  <c r="S4641" i="1"/>
  <c r="S4577" i="1"/>
  <c r="S4513" i="1"/>
  <c r="S4449" i="1"/>
  <c r="S4385" i="1"/>
  <c r="S4321" i="1"/>
  <c r="S4257" i="1"/>
  <c r="S4193" i="1"/>
  <c r="S4129" i="1"/>
  <c r="S4065" i="1"/>
  <c r="S4001" i="1"/>
  <c r="S3937" i="1"/>
  <c r="S3873" i="1"/>
  <c r="S3809" i="1"/>
  <c r="S3745" i="1"/>
  <c r="S3681" i="1"/>
  <c r="S3617" i="1"/>
  <c r="S3553" i="1"/>
  <c r="S3489" i="1"/>
  <c r="S3425" i="1"/>
  <c r="S3361" i="1"/>
  <c r="S3297" i="1"/>
  <c r="S3233" i="1"/>
  <c r="S3169" i="1"/>
  <c r="S3105" i="1"/>
  <c r="S3041" i="1"/>
  <c r="S2977" i="1"/>
  <c r="S2913" i="1"/>
  <c r="S2849" i="1"/>
  <c r="S2785" i="1"/>
  <c r="S2721" i="1"/>
  <c r="S2657" i="1"/>
  <c r="S2593" i="1"/>
  <c r="S2529" i="1"/>
  <c r="S2465" i="1"/>
  <c r="S2401" i="1"/>
  <c r="S2337" i="1"/>
  <c r="S2273" i="1"/>
  <c r="S2209" i="1"/>
  <c r="S2145" i="1"/>
  <c r="S2081" i="1"/>
  <c r="S2017" i="1"/>
  <c r="S1953" i="1"/>
  <c r="S1889" i="1"/>
  <c r="S1825" i="1"/>
  <c r="S1761" i="1"/>
  <c r="S1697" i="1"/>
  <c r="S1633" i="1"/>
  <c r="S1569" i="1"/>
  <c r="S1505" i="1"/>
  <c r="S1441" i="1"/>
  <c r="S1377" i="1"/>
  <c r="S1313" i="1"/>
  <c r="S1249" i="1"/>
  <c r="S1185" i="1"/>
  <c r="S1121" i="1"/>
  <c r="S1057" i="1"/>
  <c r="S993" i="1"/>
  <c r="S929" i="1"/>
  <c r="S865" i="1"/>
  <c r="S801" i="1"/>
  <c r="S737" i="1"/>
  <c r="S673" i="1"/>
  <c r="S609" i="1"/>
  <c r="S545" i="1"/>
  <c r="S481" i="1"/>
  <c r="S417" i="1"/>
  <c r="S353" i="1"/>
  <c r="S289" i="1"/>
  <c r="S225" i="1"/>
  <c r="S161" i="1"/>
  <c r="S97" i="1"/>
  <c r="S33" i="1"/>
  <c r="S1817" i="1"/>
  <c r="S1561" i="1"/>
  <c r="S1369" i="1"/>
  <c r="S1113" i="1"/>
  <c r="S985" i="1"/>
  <c r="S793" i="1"/>
  <c r="S601" i="1"/>
  <c r="S409" i="1"/>
  <c r="S217" i="1"/>
  <c r="S89" i="1"/>
  <c r="S337" i="1"/>
  <c r="S81" i="1"/>
  <c r="S3131" i="1"/>
  <c r="S2875" i="1"/>
  <c r="S2619" i="1"/>
  <c r="S2363" i="1"/>
  <c r="S2107" i="1"/>
  <c r="S1851" i="1"/>
  <c r="S1595" i="1"/>
  <c r="S1339" i="1"/>
  <c r="S1083" i="1"/>
  <c r="S827" i="1"/>
  <c r="S571" i="1"/>
  <c r="S315" i="1"/>
  <c r="S59" i="1"/>
  <c r="S12209" i="1"/>
  <c r="S12009" i="1"/>
  <c r="S11882" i="1"/>
  <c r="S11754" i="1"/>
  <c r="S11626" i="1"/>
  <c r="S11498" i="1"/>
  <c r="S11370" i="1"/>
  <c r="S11298" i="1"/>
  <c r="S11234" i="1"/>
  <c r="S11170" i="1"/>
  <c r="S11106" i="1"/>
  <c r="S11042" i="1"/>
  <c r="S10978" i="1"/>
  <c r="S10914" i="1"/>
  <c r="S10850" i="1"/>
  <c r="S10786" i="1"/>
  <c r="S10722" i="1"/>
  <c r="S10658" i="1"/>
  <c r="S10594" i="1"/>
  <c r="S10530" i="1"/>
  <c r="S10466" i="1"/>
  <c r="S10402" i="1"/>
  <c r="S10338" i="1"/>
  <c r="S10274" i="1"/>
  <c r="S10210" i="1"/>
  <c r="S10146" i="1"/>
  <c r="S10082" i="1"/>
  <c r="S10018" i="1"/>
  <c r="S9954" i="1"/>
  <c r="S9890" i="1"/>
  <c r="S9826" i="1"/>
  <c r="S9762" i="1"/>
  <c r="S9698" i="1"/>
  <c r="S9634" i="1"/>
  <c r="S9570" i="1"/>
  <c r="S9506" i="1"/>
  <c r="S9442" i="1"/>
  <c r="S9378" i="1"/>
  <c r="S9314" i="1"/>
  <c r="S9250" i="1"/>
  <c r="S9186" i="1"/>
  <c r="S9122" i="1"/>
  <c r="S9058" i="1"/>
  <c r="S8994" i="1"/>
  <c r="S8930" i="1"/>
  <c r="S8866" i="1"/>
  <c r="S8802" i="1"/>
  <c r="S8738" i="1"/>
  <c r="S8674" i="1"/>
  <c r="S8610" i="1"/>
  <c r="S8546" i="1"/>
  <c r="S8482" i="1"/>
  <c r="S8418" i="1"/>
  <c r="S8354" i="1"/>
  <c r="S8290" i="1"/>
  <c r="S8226" i="1"/>
  <c r="S8162" i="1"/>
  <c r="S8098" i="1"/>
  <c r="S8034" i="1"/>
  <c r="S7970" i="1"/>
  <c r="S7906" i="1"/>
  <c r="S7842" i="1"/>
  <c r="S7778" i="1"/>
  <c r="S7714" i="1"/>
  <c r="S7650" i="1"/>
  <c r="S7586" i="1"/>
  <c r="S7522" i="1"/>
  <c r="S7458" i="1"/>
  <c r="S7394" i="1"/>
  <c r="S7330" i="1"/>
  <c r="S7266" i="1"/>
  <c r="S7202" i="1"/>
  <c r="S7138" i="1"/>
  <c r="S7074" i="1"/>
  <c r="S7010" i="1"/>
  <c r="S6946" i="1"/>
  <c r="S6882" i="1"/>
  <c r="S6818" i="1"/>
  <c r="S6754" i="1"/>
  <c r="S6690" i="1"/>
  <c r="S6626" i="1"/>
  <c r="S6562" i="1"/>
  <c r="S6498" i="1"/>
  <c r="S6434" i="1"/>
  <c r="S6370" i="1"/>
  <c r="S6306" i="1"/>
  <c r="S6242" i="1"/>
  <c r="S6178" i="1"/>
  <c r="S6114" i="1"/>
  <c r="S6050" i="1"/>
  <c r="S5986" i="1"/>
  <c r="S5922" i="1"/>
  <c r="S5858" i="1"/>
  <c r="S5794" i="1"/>
  <c r="S5730" i="1"/>
  <c r="S5666" i="1"/>
  <c r="S5602" i="1"/>
  <c r="S5538" i="1"/>
  <c r="S5474" i="1"/>
  <c r="S5410" i="1"/>
  <c r="S5346" i="1"/>
  <c r="S5282" i="1"/>
  <c r="S5218" i="1"/>
  <c r="S5154" i="1"/>
  <c r="S5090" i="1"/>
  <c r="S5026" i="1"/>
  <c r="S4962" i="1"/>
  <c r="S4898" i="1"/>
  <c r="S4834" i="1"/>
  <c r="S4770" i="1"/>
  <c r="S4706" i="1"/>
  <c r="S4642" i="1"/>
  <c r="S4578" i="1"/>
  <c r="S4514" i="1"/>
  <c r="S4450" i="1"/>
  <c r="S4386" i="1"/>
  <c r="S4322" i="1"/>
  <c r="S4258" i="1"/>
  <c r="S4194" i="1"/>
  <c r="S4130" i="1"/>
  <c r="S4066" i="1"/>
  <c r="S4002" i="1"/>
  <c r="S3938" i="1"/>
  <c r="S3874" i="1"/>
  <c r="S3810" i="1"/>
  <c r="S3746" i="1"/>
  <c r="S3682" i="1"/>
  <c r="S3618" i="1"/>
  <c r="S3554" i="1"/>
  <c r="S3490" i="1"/>
  <c r="S3426" i="1"/>
  <c r="S3362" i="1"/>
  <c r="S3298" i="1"/>
  <c r="S3234" i="1"/>
  <c r="S3170" i="1"/>
  <c r="S3106" i="1"/>
  <c r="S3042" i="1"/>
  <c r="S2978" i="1"/>
  <c r="S2914" i="1"/>
  <c r="S2850" i="1"/>
  <c r="S2786" i="1"/>
  <c r="S2722" i="1"/>
  <c r="S2658" i="1"/>
  <c r="S2594" i="1"/>
  <c r="S2530" i="1"/>
  <c r="S2466" i="1"/>
  <c r="S2402" i="1"/>
  <c r="S2338" i="1"/>
  <c r="S2274" i="1"/>
  <c r="S2210" i="1"/>
  <c r="S2146" i="1"/>
  <c r="S2082" i="1"/>
  <c r="S2018" i="1"/>
  <c r="S1954" i="1"/>
  <c r="S1890" i="1"/>
  <c r="S1826" i="1"/>
  <c r="S1762" i="1"/>
  <c r="S1698" i="1"/>
  <c r="S1634" i="1"/>
  <c r="S1570" i="1"/>
  <c r="S1506" i="1"/>
  <c r="S1442" i="1"/>
  <c r="S1378" i="1"/>
  <c r="S1314" i="1"/>
  <c r="S1250" i="1"/>
  <c r="S1186" i="1"/>
  <c r="S1122" i="1"/>
  <c r="S1058" i="1"/>
  <c r="S994" i="1"/>
  <c r="S930" i="1"/>
  <c r="S866" i="1"/>
  <c r="S802" i="1"/>
  <c r="S738" i="1"/>
  <c r="S674" i="1"/>
  <c r="S610" i="1"/>
  <c r="S546" i="1"/>
  <c r="S482" i="1"/>
  <c r="S418" i="1"/>
  <c r="S354" i="1"/>
  <c r="S290" i="1"/>
  <c r="S226" i="1"/>
  <c r="S162" i="1"/>
  <c r="S98" i="1"/>
  <c r="S34" i="1"/>
  <c r="S13441" i="1"/>
  <c r="S13389" i="1"/>
  <c r="S13331" i="1"/>
  <c r="S13268" i="1"/>
  <c r="S13205" i="1"/>
  <c r="S13141" i="1"/>
  <c r="S13077" i="1"/>
  <c r="S13013" i="1"/>
  <c r="S12949" i="1"/>
  <c r="S12885" i="1"/>
  <c r="S12821" i="1"/>
  <c r="S12757" i="1"/>
  <c r="S12693" i="1"/>
  <c r="S12629" i="1"/>
  <c r="S12565" i="1"/>
  <c r="S12501" i="1"/>
  <c r="S12437" i="1"/>
  <c r="S12373" i="1"/>
  <c r="S12309" i="1"/>
  <c r="S12248" i="1"/>
  <c r="S12184" i="1"/>
  <c r="S12120" i="1"/>
  <c r="S12056" i="1"/>
  <c r="S11992" i="1"/>
  <c r="S11929" i="1"/>
  <c r="S11865" i="1"/>
  <c r="S11801" i="1"/>
  <c r="S11737" i="1"/>
  <c r="S11673" i="1"/>
  <c r="S11609" i="1"/>
  <c r="S11545" i="1"/>
  <c r="S11481" i="1"/>
  <c r="S11417" i="1"/>
  <c r="S11353" i="1"/>
  <c r="S11289" i="1"/>
  <c r="S11225" i="1"/>
  <c r="S11161" i="1"/>
  <c r="S11097" i="1"/>
  <c r="S11033" i="1"/>
  <c r="S10969" i="1"/>
  <c r="S10905" i="1"/>
  <c r="S10841" i="1"/>
  <c r="S10777" i="1"/>
  <c r="S10713" i="1"/>
  <c r="S10649" i="1"/>
  <c r="S10585" i="1"/>
  <c r="S10521" i="1"/>
  <c r="S10457" i="1"/>
  <c r="S10393" i="1"/>
  <c r="S10329" i="1"/>
  <c r="S10265" i="1"/>
  <c r="S10201" i="1"/>
  <c r="S10137" i="1"/>
  <c r="S10073" i="1"/>
  <c r="S10009" i="1"/>
  <c r="S9945" i="1"/>
  <c r="S9881" i="1"/>
  <c r="S9817" i="1"/>
  <c r="S9753" i="1"/>
  <c r="S9689" i="1"/>
  <c r="S9625" i="1"/>
  <c r="S9561" i="1"/>
  <c r="S9497" i="1"/>
  <c r="S9433" i="1"/>
  <c r="S9369" i="1"/>
  <c r="S9305" i="1"/>
  <c r="S9241" i="1"/>
  <c r="S9177" i="1"/>
  <c r="S9113" i="1"/>
  <c r="S9049" i="1"/>
  <c r="S8985" i="1"/>
  <c r="S8921" i="1"/>
  <c r="S8857" i="1"/>
  <c r="S8793" i="1"/>
  <c r="S8729" i="1"/>
  <c r="S8665" i="1"/>
  <c r="S8601" i="1"/>
  <c r="S8537" i="1"/>
  <c r="S8473" i="1"/>
  <c r="S8409" i="1"/>
  <c r="S8345" i="1"/>
  <c r="S8281" i="1"/>
  <c r="S8217" i="1"/>
  <c r="S8153" i="1"/>
  <c r="S8089" i="1"/>
  <c r="S8025" i="1"/>
  <c r="S7961" i="1"/>
  <c r="S7897" i="1"/>
  <c r="S7833" i="1"/>
  <c r="S7769" i="1"/>
  <c r="S7705" i="1"/>
  <c r="S7641" i="1"/>
  <c r="S7577" i="1"/>
  <c r="S7513" i="1"/>
  <c r="S7449" i="1"/>
  <c r="S7385" i="1"/>
  <c r="S7321" i="1"/>
  <c r="S7257" i="1"/>
  <c r="S7193" i="1"/>
  <c r="S7129" i="1"/>
  <c r="S7065" i="1"/>
  <c r="S7001" i="1"/>
  <c r="S6937" i="1"/>
  <c r="S6873" i="1"/>
  <c r="S6809" i="1"/>
  <c r="S6745" i="1"/>
  <c r="S6681" i="1"/>
  <c r="S6617" i="1"/>
  <c r="S6553" i="1"/>
  <c r="S6489" i="1"/>
  <c r="S6425" i="1"/>
  <c r="S6361" i="1"/>
  <c r="S6297" i="1"/>
  <c r="S6233" i="1"/>
  <c r="S6169" i="1"/>
  <c r="S6105" i="1"/>
  <c r="S6041" i="1"/>
  <c r="S5977" i="1"/>
  <c r="S5913" i="1"/>
  <c r="S5849" i="1"/>
  <c r="S5785" i="1"/>
  <c r="S5721" i="1"/>
  <c r="S5657" i="1"/>
  <c r="S5593" i="1"/>
  <c r="S5529" i="1"/>
  <c r="S5465" i="1"/>
  <c r="S5401" i="1"/>
  <c r="S5337" i="1"/>
  <c r="S5273" i="1"/>
  <c r="S5209" i="1"/>
  <c r="S5145" i="1"/>
  <c r="S5081" i="1"/>
  <c r="S5017" i="1"/>
  <c r="S4953" i="1"/>
  <c r="S4889" i="1"/>
  <c r="S4825" i="1"/>
  <c r="S4761" i="1"/>
  <c r="S4697" i="1"/>
  <c r="S4633" i="1"/>
  <c r="S4569" i="1"/>
  <c r="S4505" i="1"/>
  <c r="S4441" i="1"/>
  <c r="S4377" i="1"/>
  <c r="S4313" i="1"/>
  <c r="S4249" i="1"/>
  <c r="S4185" i="1"/>
  <c r="S4121" i="1"/>
  <c r="S4057" i="1"/>
  <c r="S3993" i="1"/>
  <c r="S3929" i="1"/>
  <c r="S3865" i="1"/>
  <c r="S3801" i="1"/>
  <c r="S3737" i="1"/>
  <c r="S3673" i="1"/>
  <c r="S3609" i="1"/>
  <c r="S3545" i="1"/>
  <c r="S3481" i="1"/>
  <c r="S3417" i="1"/>
  <c r="S3353" i="1"/>
  <c r="S3289" i="1"/>
  <c r="S3225" i="1"/>
  <c r="S3161" i="1"/>
  <c r="S3097" i="1"/>
  <c r="S3033" i="1"/>
  <c r="S2969" i="1"/>
  <c r="S2905" i="1"/>
  <c r="S2841" i="1"/>
  <c r="S2777" i="1"/>
  <c r="S2713" i="1"/>
  <c r="S2649" i="1"/>
  <c r="S2585" i="1"/>
  <c r="S2521" i="1"/>
  <c r="S2457" i="1"/>
  <c r="S2393" i="1"/>
  <c r="S2329" i="1"/>
  <c r="S2265" i="1"/>
  <c r="S2201" i="1"/>
  <c r="S2137" i="1"/>
  <c r="S2073" i="1"/>
  <c r="S2009" i="1"/>
  <c r="S1945" i="1"/>
  <c r="S1881" i="1"/>
  <c r="S1753" i="1"/>
  <c r="S1625" i="1"/>
  <c r="S1497" i="1"/>
  <c r="S1305" i="1"/>
  <c r="S1049" i="1"/>
  <c r="S857" i="1"/>
  <c r="S665" i="1"/>
  <c r="S473" i="1"/>
  <c r="S281" i="1"/>
  <c r="S25" i="1"/>
  <c r="S273" i="1"/>
  <c r="S3115" i="1"/>
  <c r="S2859" i="1"/>
  <c r="S2603" i="1"/>
  <c r="S2347" i="1"/>
  <c r="S2091" i="1"/>
  <c r="S1835" i="1"/>
  <c r="S1579" i="1"/>
  <c r="S1323" i="1"/>
  <c r="S1067" i="1"/>
  <c r="S811" i="1"/>
  <c r="S555" i="1"/>
  <c r="S299" i="1"/>
  <c r="S43" i="1"/>
  <c r="S12193" i="1"/>
  <c r="S12001" i="1"/>
  <c r="S11874" i="1"/>
  <c r="S11746" i="1"/>
  <c r="S11618" i="1"/>
  <c r="S11490" i="1"/>
  <c r="S11362" i="1"/>
  <c r="S11290" i="1"/>
  <c r="S11226" i="1"/>
  <c r="S11162" i="1"/>
  <c r="S11098" i="1"/>
  <c r="S11034" i="1"/>
  <c r="S10970" i="1"/>
  <c r="S10906" i="1"/>
  <c r="S10842" i="1"/>
  <c r="S10778" i="1"/>
  <c r="S10714" i="1"/>
  <c r="S10650" i="1"/>
  <c r="S10586" i="1"/>
  <c r="S10522" i="1"/>
  <c r="S10458" i="1"/>
  <c r="S10394" i="1"/>
  <c r="S10330" i="1"/>
  <c r="S10266" i="1"/>
  <c r="S10202" i="1"/>
  <c r="S10138" i="1"/>
  <c r="S10074" i="1"/>
  <c r="S10010" i="1"/>
  <c r="S9946" i="1"/>
  <c r="S9882" i="1"/>
  <c r="S9818" i="1"/>
  <c r="S9754" i="1"/>
  <c r="S9690" i="1"/>
  <c r="S9626" i="1"/>
  <c r="S9562" i="1"/>
  <c r="S9498" i="1"/>
  <c r="S9434" i="1"/>
  <c r="S9370" i="1"/>
  <c r="S9306" i="1"/>
  <c r="S9242" i="1"/>
  <c r="S9178" i="1"/>
  <c r="S9114" i="1"/>
  <c r="S9050" i="1"/>
  <c r="S8986" i="1"/>
  <c r="S8922" i="1"/>
  <c r="S8858" i="1"/>
  <c r="S8794" i="1"/>
  <c r="S8730" i="1"/>
  <c r="S8666" i="1"/>
  <c r="S8602" i="1"/>
  <c r="S8538" i="1"/>
  <c r="S8474" i="1"/>
  <c r="S8410" i="1"/>
  <c r="S8346" i="1"/>
  <c r="S8282" i="1"/>
  <c r="S8218" i="1"/>
  <c r="S8154" i="1"/>
  <c r="S8090" i="1"/>
  <c r="S8026" i="1"/>
  <c r="S7962" i="1"/>
  <c r="S7898" i="1"/>
  <c r="S7834" i="1"/>
  <c r="S7770" i="1"/>
  <c r="S7706" i="1"/>
  <c r="S7642" i="1"/>
  <c r="S7578" i="1"/>
  <c r="S7514" i="1"/>
  <c r="S7450" i="1"/>
  <c r="S7386" i="1"/>
  <c r="S7322" i="1"/>
  <c r="S7258" i="1"/>
  <c r="S7194" i="1"/>
  <c r="S7130" i="1"/>
  <c r="S7066" i="1"/>
  <c r="S7002" i="1"/>
  <c r="S6938" i="1"/>
  <c r="S6874" i="1"/>
  <c r="S6810" i="1"/>
  <c r="S6746" i="1"/>
  <c r="S6682" i="1"/>
  <c r="S6618" i="1"/>
  <c r="S6554" i="1"/>
  <c r="S6490" i="1"/>
  <c r="S6426" i="1"/>
  <c r="S6362" i="1"/>
  <c r="S6298" i="1"/>
  <c r="S6234" i="1"/>
  <c r="S6170" i="1"/>
  <c r="S6106" i="1"/>
  <c r="S6042" i="1"/>
  <c r="S5978" i="1"/>
  <c r="S5914" i="1"/>
  <c r="S5850" i="1"/>
  <c r="S5786" i="1"/>
  <c r="S5722" i="1"/>
  <c r="S5658" i="1"/>
  <c r="S5594" i="1"/>
  <c r="S5530" i="1"/>
  <c r="S5466" i="1"/>
  <c r="S5402" i="1"/>
  <c r="S5338" i="1"/>
  <c r="S5274" i="1"/>
  <c r="S5210" i="1"/>
  <c r="S5146" i="1"/>
  <c r="S5082" i="1"/>
  <c r="S5018" i="1"/>
  <c r="S4954" i="1"/>
  <c r="S4890" i="1"/>
  <c r="S4826" i="1"/>
  <c r="S4762" i="1"/>
  <c r="S4698" i="1"/>
  <c r="S4634" i="1"/>
  <c r="S4570" i="1"/>
  <c r="S4506" i="1"/>
  <c r="S4442" i="1"/>
  <c r="S4378" i="1"/>
  <c r="S4314" i="1"/>
  <c r="S4250" i="1"/>
  <c r="S4186" i="1"/>
  <c r="S4122" i="1"/>
  <c r="S4058" i="1"/>
  <c r="S3994" i="1"/>
  <c r="S3930" i="1"/>
  <c r="S3866" i="1"/>
  <c r="S3802" i="1"/>
  <c r="S3738" i="1"/>
  <c r="S3674" i="1"/>
  <c r="S3610" i="1"/>
  <c r="S3546" i="1"/>
  <c r="S3482" i="1"/>
  <c r="S3418" i="1"/>
  <c r="S3354" i="1"/>
  <c r="S3290" i="1"/>
  <c r="S3226" i="1"/>
  <c r="S3162" i="1"/>
  <c r="S3098" i="1"/>
  <c r="S3034" i="1"/>
  <c r="S2970" i="1"/>
  <c r="S2906" i="1"/>
  <c r="S2842" i="1"/>
  <c r="S2778" i="1"/>
  <c r="S2714" i="1"/>
  <c r="S2650" i="1"/>
  <c r="S2586" i="1"/>
  <c r="S2522" i="1"/>
  <c r="S2458" i="1"/>
  <c r="S2394" i="1"/>
  <c r="S2330" i="1"/>
  <c r="S2266" i="1"/>
  <c r="S2202" i="1"/>
  <c r="S2138" i="1"/>
  <c r="S2074" i="1"/>
  <c r="S2010" i="1"/>
  <c r="S1946" i="1"/>
  <c r="S1882" i="1"/>
  <c r="S1818" i="1"/>
  <c r="S1754" i="1"/>
  <c r="S1690" i="1"/>
  <c r="S1626" i="1"/>
  <c r="S1562" i="1"/>
  <c r="S1498" i="1"/>
  <c r="S1434" i="1"/>
  <c r="S1370" i="1"/>
  <c r="S1306" i="1"/>
  <c r="S1242" i="1"/>
  <c r="S1178" i="1"/>
  <c r="S1114" i="1"/>
  <c r="S1050" i="1"/>
  <c r="S986" i="1"/>
  <c r="S922" i="1"/>
  <c r="S858" i="1"/>
  <c r="S794" i="1"/>
  <c r="S730" i="1"/>
  <c r="S666" i="1"/>
  <c r="S602" i="1"/>
  <c r="S538" i="1"/>
  <c r="S474" i="1"/>
  <c r="S410" i="1"/>
  <c r="S346" i="1"/>
  <c r="S282" i="1"/>
  <c r="S218" i="1"/>
  <c r="S154" i="1"/>
  <c r="S90" i="1"/>
  <c r="S26" i="1"/>
  <c r="S13437" i="1"/>
  <c r="S13381" i="1"/>
  <c r="S13323" i="1"/>
  <c r="S13260" i="1"/>
  <c r="S13197" i="1"/>
  <c r="S13133" i="1"/>
  <c r="S13069" i="1"/>
  <c r="S13005" i="1"/>
  <c r="S12941" i="1"/>
  <c r="S12877" i="1"/>
  <c r="S12813" i="1"/>
  <c r="S12749" i="1"/>
  <c r="S12685" i="1"/>
  <c r="S12621" i="1"/>
  <c r="S12557" i="1"/>
  <c r="S12493" i="1"/>
  <c r="S12429" i="1"/>
  <c r="S12365" i="1"/>
  <c r="S12301" i="1"/>
  <c r="S12240" i="1"/>
  <c r="S12176" i="1"/>
  <c r="S12112" i="1"/>
  <c r="S12048" i="1"/>
  <c r="S11985" i="1"/>
  <c r="S11921" i="1"/>
  <c r="S11857" i="1"/>
  <c r="S11793" i="1"/>
  <c r="S11729" i="1"/>
  <c r="S11665" i="1"/>
  <c r="S11601" i="1"/>
  <c r="S11537" i="1"/>
  <c r="S11473" i="1"/>
  <c r="S11409" i="1"/>
  <c r="S11345" i="1"/>
  <c r="S11281" i="1"/>
  <c r="S11217" i="1"/>
  <c r="S11153" i="1"/>
  <c r="S11089" i="1"/>
  <c r="S11025" i="1"/>
  <c r="S10961" i="1"/>
  <c r="S10897" i="1"/>
  <c r="S10833" i="1"/>
  <c r="S10769" i="1"/>
  <c r="S10705" i="1"/>
  <c r="S10641" i="1"/>
  <c r="S10577" i="1"/>
  <c r="S10513" i="1"/>
  <c r="S10449" i="1"/>
  <c r="S10385" i="1"/>
  <c r="S10321" i="1"/>
  <c r="S10257" i="1"/>
  <c r="S10193" i="1"/>
  <c r="S10129" i="1"/>
  <c r="S10065" i="1"/>
  <c r="S10001" i="1"/>
  <c r="S9937" i="1"/>
  <c r="S9873" i="1"/>
  <c r="S9809" i="1"/>
  <c r="S9745" i="1"/>
  <c r="S9681" i="1"/>
  <c r="S9617" i="1"/>
  <c r="S9553" i="1"/>
  <c r="S9489" i="1"/>
  <c r="S9425" i="1"/>
  <c r="S9361" i="1"/>
  <c r="S9297" i="1"/>
  <c r="S9233" i="1"/>
  <c r="S9169" i="1"/>
  <c r="S9105" i="1"/>
  <c r="S9041" i="1"/>
  <c r="S8977" i="1"/>
  <c r="S8913" i="1"/>
  <c r="S8849" i="1"/>
  <c r="S8785" i="1"/>
  <c r="S8721" i="1"/>
  <c r="S8657" i="1"/>
  <c r="S8593" i="1"/>
  <c r="S8529" i="1"/>
  <c r="S8465" i="1"/>
  <c r="S8401" i="1"/>
  <c r="S8337" i="1"/>
  <c r="S8273" i="1"/>
  <c r="S8209" i="1"/>
  <c r="S8145" i="1"/>
  <c r="S8081" i="1"/>
  <c r="S8017" i="1"/>
  <c r="S7953" i="1"/>
  <c r="S7889" i="1"/>
  <c r="S7825" i="1"/>
  <c r="S7761" i="1"/>
  <c r="S7697" i="1"/>
  <c r="S7633" i="1"/>
  <c r="S7569" i="1"/>
  <c r="S7505" i="1"/>
  <c r="S7441" i="1"/>
  <c r="S7377" i="1"/>
  <c r="S7313" i="1"/>
  <c r="S7249" i="1"/>
  <c r="S7185" i="1"/>
  <c r="S7121" i="1"/>
  <c r="S7057" i="1"/>
  <c r="S6993" i="1"/>
  <c r="S6929" i="1"/>
  <c r="S6865" i="1"/>
  <c r="S6801" i="1"/>
  <c r="S6737" i="1"/>
  <c r="S6673" i="1"/>
  <c r="S6609" i="1"/>
  <c r="S6545" i="1"/>
  <c r="S6481" i="1"/>
  <c r="S6417" i="1"/>
  <c r="S6353" i="1"/>
  <c r="S6289" i="1"/>
  <c r="S6225" i="1"/>
  <c r="S6161" i="1"/>
  <c r="S6097" i="1"/>
  <c r="S6033" i="1"/>
  <c r="S5969" i="1"/>
  <c r="S5905" i="1"/>
  <c r="S5841" i="1"/>
  <c r="S5777" i="1"/>
  <c r="S5713" i="1"/>
  <c r="S5649" i="1"/>
  <c r="S5585" i="1"/>
  <c r="S5521" i="1"/>
  <c r="S5457" i="1"/>
  <c r="S5393" i="1"/>
  <c r="S5329" i="1"/>
  <c r="S5265" i="1"/>
  <c r="S5201" i="1"/>
  <c r="S5137" i="1"/>
  <c r="S5073" i="1"/>
  <c r="S5009" i="1"/>
  <c r="S4945" i="1"/>
  <c r="S4881" i="1"/>
  <c r="S4817" i="1"/>
  <c r="S4753" i="1"/>
  <c r="S4689" i="1"/>
  <c r="S4625" i="1"/>
  <c r="S4561" i="1"/>
  <c r="S4497" i="1"/>
  <c r="S4433" i="1"/>
  <c r="S4369" i="1"/>
  <c r="S4305" i="1"/>
  <c r="S4241" i="1"/>
  <c r="S4177" i="1"/>
  <c r="S4113" i="1"/>
  <c r="S4049" i="1"/>
  <c r="S3985" i="1"/>
  <c r="S3921" i="1"/>
  <c r="S3857" i="1"/>
  <c r="S3793" i="1"/>
  <c r="S3729" i="1"/>
  <c r="S3665" i="1"/>
  <c r="S3601" i="1"/>
  <c r="S3537" i="1"/>
  <c r="S3473" i="1"/>
  <c r="S3409" i="1"/>
  <c r="S3345" i="1"/>
  <c r="S3281" i="1"/>
  <c r="S3217" i="1"/>
  <c r="S3153" i="1"/>
  <c r="S3089" i="1"/>
  <c r="S3025" i="1"/>
  <c r="S2961" i="1"/>
  <c r="S2897" i="1"/>
  <c r="S2833" i="1"/>
  <c r="S2769" i="1"/>
  <c r="S2705" i="1"/>
  <c r="S2641" i="1"/>
  <c r="S2577" i="1"/>
  <c r="S2513" i="1"/>
  <c r="S2449" i="1"/>
  <c r="S2385" i="1"/>
  <c r="S2321" i="1"/>
  <c r="S2257" i="1"/>
  <c r="S2193" i="1"/>
  <c r="S2129" i="1"/>
  <c r="S2065" i="1"/>
  <c r="S2001" i="1"/>
  <c r="S1937" i="1"/>
  <c r="S1873" i="1"/>
  <c r="S1809" i="1"/>
  <c r="S1745" i="1"/>
  <c r="S1681" i="1"/>
  <c r="S1617" i="1"/>
  <c r="S1553" i="1"/>
  <c r="S1489" i="1"/>
  <c r="S1425" i="1"/>
  <c r="S1361" i="1"/>
  <c r="S1297" i="1"/>
  <c r="S1233" i="1"/>
  <c r="S1169" i="1"/>
  <c r="S1105" i="1"/>
  <c r="S1041" i="1"/>
  <c r="S977" i="1"/>
  <c r="S913" i="1"/>
  <c r="S849" i="1"/>
  <c r="S785" i="1"/>
  <c r="S721" i="1"/>
  <c r="S657" i="1"/>
  <c r="S593" i="1"/>
  <c r="S529" i="1"/>
  <c r="S401" i="1"/>
  <c r="S145" i="1"/>
  <c r="S3067" i="1"/>
  <c r="S2811" i="1"/>
  <c r="S2555" i="1"/>
  <c r="S2299" i="1"/>
  <c r="S2043" i="1"/>
  <c r="S1787" i="1"/>
  <c r="S1531" i="1"/>
  <c r="S1275" i="1"/>
  <c r="S1019" i="1"/>
  <c r="S763" i="1"/>
  <c r="S507" i="1"/>
  <c r="S251" i="1"/>
  <c r="S12398" i="1"/>
  <c r="S12145" i="1"/>
  <c r="S11993" i="1"/>
  <c r="S11866" i="1"/>
  <c r="S11738" i="1"/>
  <c r="S11610" i="1"/>
  <c r="S11482" i="1"/>
  <c r="S11354" i="1"/>
  <c r="S11282" i="1"/>
  <c r="S11218" i="1"/>
  <c r="S11154" i="1"/>
  <c r="S11090" i="1"/>
  <c r="S11026" i="1"/>
  <c r="S10962" i="1"/>
  <c r="S10898" i="1"/>
  <c r="S10834" i="1"/>
  <c r="S10770" i="1"/>
  <c r="S10706" i="1"/>
  <c r="S10642" i="1"/>
  <c r="S10578" i="1"/>
  <c r="S10514" i="1"/>
  <c r="S10450" i="1"/>
  <c r="S10386" i="1"/>
  <c r="S10322" i="1"/>
  <c r="S10258" i="1"/>
  <c r="S10194" i="1"/>
  <c r="S10130" i="1"/>
  <c r="S10066" i="1"/>
  <c r="S10002" i="1"/>
  <c r="S9938" i="1"/>
  <c r="S9874" i="1"/>
  <c r="S9810" i="1"/>
  <c r="S9746" i="1"/>
  <c r="S9682" i="1"/>
  <c r="S9618" i="1"/>
  <c r="S9554" i="1"/>
  <c r="S9490" i="1"/>
  <c r="S9426" i="1"/>
  <c r="S9362" i="1"/>
  <c r="S9298" i="1"/>
  <c r="S9234" i="1"/>
  <c r="S9170" i="1"/>
  <c r="S9106" i="1"/>
  <c r="S9042" i="1"/>
  <c r="S8978" i="1"/>
  <c r="S8914" i="1"/>
  <c r="S8850" i="1"/>
  <c r="S8786" i="1"/>
  <c r="S8722" i="1"/>
  <c r="S8658" i="1"/>
  <c r="S8594" i="1"/>
  <c r="S8530" i="1"/>
  <c r="S8466" i="1"/>
  <c r="S8402" i="1"/>
  <c r="S8338" i="1"/>
  <c r="S8274" i="1"/>
  <c r="S8210" i="1"/>
  <c r="S8146" i="1"/>
  <c r="S8082" i="1"/>
  <c r="S8018" i="1"/>
  <c r="S7954" i="1"/>
  <c r="S7890" i="1"/>
  <c r="S7826" i="1"/>
  <c r="S7762" i="1"/>
  <c r="S7698" i="1"/>
  <c r="S7634" i="1"/>
  <c r="S7570" i="1"/>
  <c r="S7506" i="1"/>
  <c r="S7442" i="1"/>
  <c r="S7378" i="1"/>
  <c r="S7314" i="1"/>
  <c r="S7250" i="1"/>
  <c r="S7186" i="1"/>
  <c r="S7122" i="1"/>
  <c r="S7058" i="1"/>
  <c r="S6994" i="1"/>
  <c r="S6930" i="1"/>
  <c r="S6866" i="1"/>
  <c r="S6802" i="1"/>
  <c r="S6738" i="1"/>
  <c r="S6674" i="1"/>
  <c r="S6610" i="1"/>
  <c r="S6546" i="1"/>
  <c r="S6482" i="1"/>
  <c r="S6418" i="1"/>
  <c r="S6354" i="1"/>
  <c r="S6290" i="1"/>
  <c r="S6226" i="1"/>
  <c r="S6162" i="1"/>
  <c r="S6098" i="1"/>
  <c r="S6034" i="1"/>
  <c r="S5970" i="1"/>
  <c r="S5906" i="1"/>
  <c r="S5842" i="1"/>
  <c r="S5778" i="1"/>
  <c r="S5714" i="1"/>
  <c r="S5650" i="1"/>
  <c r="S5586" i="1"/>
  <c r="S5522" i="1"/>
  <c r="S5458" i="1"/>
  <c r="S5394" i="1"/>
  <c r="S5330" i="1"/>
  <c r="S5266" i="1"/>
  <c r="S5202" i="1"/>
  <c r="S5138" i="1"/>
  <c r="S5074" i="1"/>
  <c r="S5010" i="1"/>
  <c r="S4946" i="1"/>
  <c r="S4882" i="1"/>
  <c r="S4818" i="1"/>
  <c r="S4754" i="1"/>
  <c r="S4690" i="1"/>
  <c r="S4626" i="1"/>
  <c r="S4562" i="1"/>
  <c r="S4498" i="1"/>
  <c r="S4434" i="1"/>
  <c r="S4370" i="1"/>
  <c r="S4306" i="1"/>
  <c r="S4242" i="1"/>
  <c r="S4178" i="1"/>
  <c r="S4114" i="1"/>
  <c r="S4050" i="1"/>
  <c r="S3986" i="1"/>
  <c r="S3922" i="1"/>
  <c r="S3858" i="1"/>
  <c r="S3794" i="1"/>
  <c r="S3730" i="1"/>
  <c r="S3666" i="1"/>
  <c r="S3602" i="1"/>
  <c r="S3538" i="1"/>
  <c r="S3474" i="1"/>
  <c r="S3410" i="1"/>
  <c r="S3346" i="1"/>
  <c r="S3282" i="1"/>
  <c r="S3218" i="1"/>
  <c r="S3154" i="1"/>
  <c r="S3090" i="1"/>
  <c r="S3026" i="1"/>
  <c r="S2962" i="1"/>
  <c r="S2898" i="1"/>
  <c r="S2834" i="1"/>
  <c r="S2770" i="1"/>
  <c r="S2706" i="1"/>
  <c r="S2642" i="1"/>
  <c r="S2578" i="1"/>
  <c r="S2514" i="1"/>
  <c r="S2450" i="1"/>
  <c r="S2386" i="1"/>
  <c r="S2322" i="1"/>
  <c r="S2258" i="1"/>
  <c r="S2194" i="1"/>
  <c r="S2130" i="1"/>
  <c r="S2066" i="1"/>
  <c r="S2002" i="1"/>
  <c r="S1938" i="1"/>
  <c r="S1874" i="1"/>
  <c r="S1810" i="1"/>
  <c r="S1746" i="1"/>
  <c r="S1682" i="1"/>
  <c r="S1618" i="1"/>
  <c r="S1554" i="1"/>
  <c r="S1490" i="1"/>
  <c r="S1426" i="1"/>
  <c r="S1362" i="1"/>
  <c r="S1298" i="1"/>
  <c r="S1234" i="1"/>
  <c r="S1170" i="1"/>
  <c r="S1106" i="1"/>
  <c r="S1042" i="1"/>
  <c r="S978" i="1"/>
  <c r="S914" i="1"/>
  <c r="S850" i="1"/>
  <c r="S786" i="1"/>
  <c r="S722" i="1"/>
  <c r="S658" i="1"/>
  <c r="S594" i="1"/>
  <c r="S530" i="1"/>
  <c r="S466" i="1"/>
  <c r="S402" i="1"/>
  <c r="S338" i="1"/>
  <c r="S274" i="1"/>
  <c r="S210" i="1"/>
  <c r="S146" i="1"/>
  <c r="S82" i="1"/>
  <c r="S18" i="1"/>
  <c r="S13373" i="1"/>
  <c r="S13316" i="1"/>
  <c r="S13253" i="1"/>
  <c r="S13189" i="1"/>
  <c r="S13125" i="1"/>
  <c r="S13061" i="1"/>
  <c r="S12997" i="1"/>
  <c r="S12933" i="1"/>
  <c r="S12869" i="1"/>
  <c r="S12805" i="1"/>
  <c r="S12741" i="1"/>
  <c r="S12677" i="1"/>
  <c r="S12613" i="1"/>
  <c r="S12549" i="1"/>
  <c r="S12485" i="1"/>
  <c r="S12421" i="1"/>
  <c r="S12357" i="1"/>
  <c r="S12293" i="1"/>
  <c r="S12232" i="1"/>
  <c r="S12168" i="1"/>
  <c r="S12104" i="1"/>
  <c r="S12040" i="1"/>
  <c r="S11977" i="1"/>
  <c r="S11913" i="1"/>
  <c r="S11849" i="1"/>
  <c r="S11785" i="1"/>
  <c r="S11721" i="1"/>
  <c r="S11657" i="1"/>
  <c r="S11593" i="1"/>
  <c r="S11529" i="1"/>
  <c r="S11465" i="1"/>
  <c r="S11401" i="1"/>
  <c r="S11337" i="1"/>
  <c r="S11273" i="1"/>
  <c r="S11209" i="1"/>
  <c r="S11145" i="1"/>
  <c r="S11081" i="1"/>
  <c r="S11017" i="1"/>
  <c r="S10953" i="1"/>
  <c r="S10889" i="1"/>
  <c r="S10825" i="1"/>
  <c r="S10761" i="1"/>
  <c r="S10697" i="1"/>
  <c r="S10633" i="1"/>
  <c r="S10569" i="1"/>
  <c r="S10505" i="1"/>
  <c r="S10441" i="1"/>
  <c r="S10377" i="1"/>
  <c r="S10313" i="1"/>
  <c r="S10249" i="1"/>
  <c r="S10185" i="1"/>
  <c r="S10121" i="1"/>
  <c r="S10057" i="1"/>
  <c r="S9993" i="1"/>
  <c r="S9929" i="1"/>
  <c r="S9865" i="1"/>
  <c r="S9801" i="1"/>
  <c r="S9737" i="1"/>
  <c r="S9673" i="1"/>
  <c r="S9609" i="1"/>
  <c r="S9545" i="1"/>
  <c r="S9481" i="1"/>
  <c r="S9417" i="1"/>
  <c r="S9353" i="1"/>
  <c r="S9289" i="1"/>
  <c r="S9225" i="1"/>
  <c r="S9161" i="1"/>
  <c r="S9097" i="1"/>
  <c r="S9033" i="1"/>
  <c r="S8969" i="1"/>
  <c r="S8905" i="1"/>
  <c r="S8841" i="1"/>
  <c r="S8777" i="1"/>
  <c r="S8713" i="1"/>
  <c r="S8649" i="1"/>
  <c r="S8585" i="1"/>
  <c r="S8521" i="1"/>
  <c r="S8457" i="1"/>
  <c r="S8393" i="1"/>
  <c r="S8329" i="1"/>
  <c r="S8265" i="1"/>
  <c r="S8201" i="1"/>
  <c r="S8137" i="1"/>
  <c r="S8073" i="1"/>
  <c r="S8009" i="1"/>
  <c r="S7945" i="1"/>
  <c r="S7881" i="1"/>
  <c r="S7817" i="1"/>
  <c r="S7753" i="1"/>
  <c r="S7689" i="1"/>
  <c r="S7625" i="1"/>
  <c r="S7561" i="1"/>
  <c r="S7497" i="1"/>
  <c r="S7433" i="1"/>
  <c r="S7369" i="1"/>
  <c r="S7305" i="1"/>
  <c r="S7241" i="1"/>
  <c r="S7177" i="1"/>
  <c r="S7113" i="1"/>
  <c r="S7049" i="1"/>
  <c r="S6985" i="1"/>
  <c r="S6921" i="1"/>
  <c r="S6857" i="1"/>
  <c r="S6793" i="1"/>
  <c r="S6729" i="1"/>
  <c r="S6665" i="1"/>
  <c r="S6601" i="1"/>
  <c r="S6537" i="1"/>
  <c r="S6473" i="1"/>
  <c r="S6409" i="1"/>
  <c r="S6345" i="1"/>
  <c r="S6281" i="1"/>
  <c r="S6217" i="1"/>
  <c r="S6153" i="1"/>
  <c r="S6089" i="1"/>
  <c r="S6025" i="1"/>
  <c r="S5961" i="1"/>
  <c r="S5897" i="1"/>
  <c r="S5833" i="1"/>
  <c r="S5769" i="1"/>
  <c r="S5705" i="1"/>
  <c r="S5641" i="1"/>
  <c r="S5577" i="1"/>
  <c r="S5513" i="1"/>
  <c r="S5449" i="1"/>
  <c r="S5385" i="1"/>
  <c r="S5321" i="1"/>
  <c r="S5257" i="1"/>
  <c r="S5193" i="1"/>
  <c r="S5129" i="1"/>
  <c r="S5065" i="1"/>
  <c r="S5001" i="1"/>
  <c r="S4937" i="1"/>
  <c r="S4873" i="1"/>
  <c r="S4809" i="1"/>
  <c r="S4745" i="1"/>
  <c r="S4681" i="1"/>
  <c r="S4617" i="1"/>
  <c r="S4553" i="1"/>
  <c r="S4489" i="1"/>
  <c r="S4425" i="1"/>
  <c r="S4361" i="1"/>
  <c r="S4297" i="1"/>
  <c r="S4233" i="1"/>
  <c r="S4169" i="1"/>
  <c r="S4105" i="1"/>
  <c r="S4041" i="1"/>
  <c r="S3977" i="1"/>
  <c r="S3913" i="1"/>
  <c r="S3849" i="1"/>
  <c r="S3785" i="1"/>
  <c r="S3721" i="1"/>
  <c r="S3657" i="1"/>
  <c r="S3593" i="1"/>
  <c r="S3529" i="1"/>
  <c r="S3465" i="1"/>
  <c r="S3401" i="1"/>
  <c r="S3337" i="1"/>
  <c r="S3273" i="1"/>
  <c r="S3209" i="1"/>
  <c r="S3145" i="1"/>
  <c r="S3081" i="1"/>
  <c r="S3017" i="1"/>
  <c r="S2953" i="1"/>
  <c r="S2889" i="1"/>
  <c r="S2825" i="1"/>
  <c r="S2761" i="1"/>
  <c r="S2697" i="1"/>
  <c r="S2633" i="1"/>
  <c r="S2569" i="1"/>
  <c r="S2505" i="1"/>
  <c r="S2441" i="1"/>
  <c r="S2377" i="1"/>
  <c r="S2313" i="1"/>
  <c r="S2249" i="1"/>
  <c r="S2185" i="1"/>
  <c r="S2121" i="1"/>
  <c r="S2057" i="1"/>
  <c r="S1993" i="1"/>
  <c r="S1929" i="1"/>
  <c r="S1865" i="1"/>
  <c r="S1801" i="1"/>
  <c r="S1737" i="1"/>
  <c r="S1673" i="1"/>
  <c r="S1609" i="1"/>
  <c r="S1545" i="1"/>
  <c r="S1481" i="1"/>
  <c r="S1417" i="1"/>
  <c r="S1353" i="1"/>
  <c r="S1289" i="1"/>
  <c r="S1225" i="1"/>
  <c r="S1161" i="1"/>
  <c r="S1097" i="1"/>
  <c r="S1033" i="1"/>
  <c r="S969" i="1"/>
  <c r="S905" i="1"/>
  <c r="S841" i="1"/>
  <c r="S777" i="1"/>
  <c r="S713" i="1"/>
  <c r="S649" i="1"/>
  <c r="S585" i="1"/>
  <c r="S521" i="1"/>
  <c r="S457" i="1"/>
  <c r="S393" i="1"/>
  <c r="S329" i="1"/>
  <c r="S265" i="1"/>
  <c r="S201" i="1"/>
  <c r="S137" i="1"/>
  <c r="S73" i="1"/>
  <c r="S9" i="1"/>
  <c r="S1017" i="1"/>
  <c r="S825" i="1"/>
  <c r="S633" i="1"/>
  <c r="S441" i="1"/>
  <c r="S249" i="1"/>
  <c r="S57" i="1"/>
  <c r="S1137" i="1"/>
  <c r="S881" i="1"/>
  <c r="S625" i="1"/>
  <c r="S369" i="1"/>
  <c r="S113" i="1"/>
  <c r="S3051" i="1"/>
  <c r="S2795" i="1"/>
  <c r="S2539" i="1"/>
  <c r="S2283" i="1"/>
  <c r="S2027" i="1"/>
  <c r="S1771" i="1"/>
  <c r="S1515" i="1"/>
  <c r="S1259" i="1"/>
  <c r="S1003" i="1"/>
  <c r="S747" i="1"/>
  <c r="S491" i="1"/>
  <c r="S235" i="1"/>
  <c r="S12382" i="1"/>
  <c r="S12129" i="1"/>
  <c r="S11954" i="1"/>
  <c r="S11826" i="1"/>
  <c r="S11698" i="1"/>
  <c r="S11570" i="1"/>
  <c r="S11442" i="1"/>
  <c r="S11338" i="1"/>
  <c r="S11274" i="1"/>
  <c r="S11210" i="1"/>
  <c r="S11146" i="1"/>
  <c r="S11082" i="1"/>
  <c r="S11018" i="1"/>
  <c r="S10954" i="1"/>
  <c r="S10890" i="1"/>
  <c r="S10826" i="1"/>
  <c r="S10762" i="1"/>
  <c r="S10698" i="1"/>
  <c r="S10634" i="1"/>
  <c r="S10570" i="1"/>
  <c r="S10506" i="1"/>
  <c r="S10442" i="1"/>
  <c r="S10378" i="1"/>
  <c r="S10314" i="1"/>
  <c r="S10250" i="1"/>
  <c r="S10186" i="1"/>
  <c r="S10122" i="1"/>
  <c r="S10058" i="1"/>
  <c r="S9994" i="1"/>
  <c r="S9930" i="1"/>
  <c r="S9866" i="1"/>
  <c r="S9802" i="1"/>
  <c r="S9738" i="1"/>
  <c r="S9674" i="1"/>
  <c r="S9610" i="1"/>
  <c r="S9546" i="1"/>
  <c r="S9482" i="1"/>
  <c r="S9418" i="1"/>
  <c r="S9354" i="1"/>
  <c r="S9290" i="1"/>
  <c r="S9226" i="1"/>
  <c r="S9162" i="1"/>
  <c r="S9098" i="1"/>
  <c r="S9034" i="1"/>
  <c r="S8970" i="1"/>
  <c r="S8906" i="1"/>
  <c r="S8842" i="1"/>
  <c r="S8778" i="1"/>
  <c r="S8714" i="1"/>
  <c r="S8650" i="1"/>
  <c r="S8586" i="1"/>
  <c r="S8522" i="1"/>
  <c r="S8458" i="1"/>
  <c r="S8394" i="1"/>
  <c r="S8330" i="1"/>
  <c r="S8266" i="1"/>
  <c r="S8202" i="1"/>
  <c r="S8138" i="1"/>
  <c r="S8074" i="1"/>
  <c r="S8010" i="1"/>
  <c r="S7946" i="1"/>
  <c r="S7882" i="1"/>
  <c r="S7818" i="1"/>
  <c r="S7754" i="1"/>
  <c r="S7690" i="1"/>
  <c r="S7626" i="1"/>
  <c r="S7562" i="1"/>
  <c r="S7498" i="1"/>
  <c r="S7434" i="1"/>
  <c r="S7370" i="1"/>
  <c r="S7306" i="1"/>
  <c r="S7242" i="1"/>
  <c r="S7178" i="1"/>
  <c r="S7114" i="1"/>
  <c r="S7050" i="1"/>
  <c r="S6986" i="1"/>
  <c r="S6922" i="1"/>
  <c r="S6858" i="1"/>
  <c r="S6794" i="1"/>
  <c r="S6730" i="1"/>
  <c r="S6666" i="1"/>
  <c r="S6602" i="1"/>
  <c r="S6538" i="1"/>
  <c r="S6474" i="1"/>
  <c r="S6410" i="1"/>
  <c r="S6346" i="1"/>
  <c r="S6282" i="1"/>
  <c r="S6218" i="1"/>
  <c r="S6154" i="1"/>
  <c r="S6090" i="1"/>
  <c r="S6026" i="1"/>
  <c r="S5962" i="1"/>
  <c r="S5898" i="1"/>
  <c r="S5834" i="1"/>
  <c r="S5770" i="1"/>
  <c r="S5706" i="1"/>
  <c r="S5642" i="1"/>
  <c r="S5578" i="1"/>
  <c r="S5514" i="1"/>
  <c r="S5450" i="1"/>
  <c r="S5386" i="1"/>
  <c r="S5322" i="1"/>
  <c r="S5258" i="1"/>
  <c r="S5194" i="1"/>
  <c r="S5130" i="1"/>
  <c r="S5066" i="1"/>
  <c r="S5002" i="1"/>
  <c r="S4938" i="1"/>
  <c r="S4874" i="1"/>
  <c r="S4810" i="1"/>
  <c r="S4746" i="1"/>
  <c r="S4682" i="1"/>
  <c r="S4618" i="1"/>
  <c r="S4554" i="1"/>
  <c r="S4490" i="1"/>
  <c r="S4426" i="1"/>
  <c r="S4362" i="1"/>
  <c r="S4298" i="1"/>
  <c r="S4234" i="1"/>
  <c r="S4170" i="1"/>
  <c r="S4106" i="1"/>
  <c r="S4042" i="1"/>
  <c r="S3978" i="1"/>
  <c r="S3914" i="1"/>
  <c r="S3850" i="1"/>
  <c r="S3786" i="1"/>
  <c r="S3722" i="1"/>
  <c r="S3658" i="1"/>
  <c r="S3594" i="1"/>
  <c r="S3530" i="1"/>
  <c r="S3466" i="1"/>
  <c r="S3402" i="1"/>
  <c r="S3338" i="1"/>
  <c r="S3274" i="1"/>
  <c r="S3210" i="1"/>
  <c r="S3146" i="1"/>
  <c r="S3082" i="1"/>
  <c r="S3018" i="1"/>
  <c r="S2954" i="1"/>
  <c r="S2890" i="1"/>
  <c r="S2826" i="1"/>
  <c r="S2762" i="1"/>
  <c r="S2698" i="1"/>
  <c r="S2634" i="1"/>
  <c r="S2570" i="1"/>
  <c r="S2506" i="1"/>
  <c r="S2442" i="1"/>
  <c r="S2378" i="1"/>
  <c r="S2314" i="1"/>
  <c r="S2250" i="1"/>
  <c r="S2186" i="1"/>
  <c r="S2122" i="1"/>
  <c r="S2058" i="1"/>
  <c r="S1994" i="1"/>
  <c r="S1930" i="1"/>
  <c r="S1866" i="1"/>
  <c r="S1802" i="1"/>
  <c r="S1738" i="1"/>
  <c r="S1674" i="1"/>
  <c r="S1610" i="1"/>
  <c r="S1546" i="1"/>
  <c r="S1482" i="1"/>
  <c r="S1418" i="1"/>
  <c r="S1354" i="1"/>
  <c r="S1290" i="1"/>
  <c r="S1226" i="1"/>
  <c r="S1162" i="1"/>
  <c r="S1098" i="1"/>
  <c r="S1034" i="1"/>
  <c r="S970" i="1"/>
  <c r="S906" i="1"/>
  <c r="S842" i="1"/>
  <c r="S778" i="1"/>
  <c r="S714" i="1"/>
  <c r="S650" i="1"/>
  <c r="S586" i="1"/>
  <c r="S522" i="1"/>
  <c r="S458" i="1"/>
  <c r="S394" i="1"/>
  <c r="S330" i="1"/>
  <c r="S266" i="1"/>
  <c r="S202" i="1"/>
  <c r="S138" i="1"/>
  <c r="S74" i="1"/>
  <c r="S10" i="1"/>
  <c r="S13429" i="1"/>
  <c r="S13365" i="1"/>
  <c r="S13308" i="1"/>
  <c r="S13245" i="1"/>
  <c r="S13181" i="1"/>
  <c r="S13117" i="1"/>
  <c r="S13053" i="1"/>
  <c r="S12989" i="1"/>
  <c r="S12925" i="1"/>
  <c r="S12861" i="1"/>
  <c r="S12797" i="1"/>
  <c r="S12733" i="1"/>
  <c r="S12669" i="1"/>
  <c r="S12605" i="1"/>
  <c r="S12541" i="1"/>
  <c r="S12477" i="1"/>
  <c r="S12413" i="1"/>
  <c r="S12349" i="1"/>
  <c r="S12285" i="1"/>
  <c r="S12224" i="1"/>
  <c r="S12160" i="1"/>
  <c r="S12096" i="1"/>
  <c r="S12032" i="1"/>
  <c r="S11969" i="1"/>
  <c r="S11905" i="1"/>
  <c r="S11841" i="1"/>
  <c r="S11777" i="1"/>
  <c r="S11713" i="1"/>
  <c r="S11649" i="1"/>
  <c r="S11585" i="1"/>
  <c r="S11521" i="1"/>
  <c r="S11457" i="1"/>
  <c r="S11393" i="1"/>
  <c r="S11329" i="1"/>
  <c r="S11265" i="1"/>
  <c r="S11201" i="1"/>
  <c r="S11137" i="1"/>
  <c r="S11073" i="1"/>
  <c r="S11009" i="1"/>
  <c r="S10945" i="1"/>
  <c r="S10881" i="1"/>
  <c r="S10817" i="1"/>
  <c r="S10753" i="1"/>
  <c r="S10689" i="1"/>
  <c r="S10625" i="1"/>
  <c r="S10561" i="1"/>
  <c r="S10497" i="1"/>
  <c r="S10433" i="1"/>
  <c r="S10369" i="1"/>
  <c r="S10305" i="1"/>
  <c r="S10241" i="1"/>
  <c r="S10177" i="1"/>
  <c r="S10113" i="1"/>
  <c r="S10049" i="1"/>
  <c r="S9985" i="1"/>
  <c r="S9921" i="1"/>
  <c r="S9857" i="1"/>
  <c r="S9793" i="1"/>
  <c r="S9729" i="1"/>
  <c r="S9665" i="1"/>
  <c r="S9601" i="1"/>
  <c r="S9537" i="1"/>
  <c r="S9473" i="1"/>
  <c r="S9409" i="1"/>
  <c r="S9345" i="1"/>
  <c r="S9281" i="1"/>
  <c r="S9217" i="1"/>
  <c r="S9153" i="1"/>
  <c r="S9089" i="1"/>
  <c r="S9025" i="1"/>
  <c r="S8961" i="1"/>
  <c r="S8897" i="1"/>
  <c r="S8833" i="1"/>
  <c r="S8769" i="1"/>
  <c r="S8705" i="1"/>
  <c r="S8641" i="1"/>
  <c r="S8577" i="1"/>
  <c r="S8513" i="1"/>
  <c r="S8449" i="1"/>
  <c r="S8385" i="1"/>
  <c r="S8321" i="1"/>
  <c r="S8257" i="1"/>
  <c r="S8193" i="1"/>
  <c r="S8129" i="1"/>
  <c r="S8065" i="1"/>
  <c r="S8001" i="1"/>
  <c r="S7937" i="1"/>
  <c r="S7873" i="1"/>
  <c r="S7809" i="1"/>
  <c r="S7745" i="1"/>
  <c r="S7681" i="1"/>
  <c r="S7617" i="1"/>
  <c r="S7553" i="1"/>
  <c r="S7489" i="1"/>
  <c r="S7425" i="1"/>
  <c r="S7361" i="1"/>
  <c r="S7297" i="1"/>
  <c r="S7233" i="1"/>
  <c r="S7169" i="1"/>
  <c r="S7105" i="1"/>
  <c r="S7041" i="1"/>
  <c r="S6977" i="1"/>
  <c r="S6913" i="1"/>
  <c r="S6849" i="1"/>
  <c r="S6785" i="1"/>
  <c r="S6721" i="1"/>
  <c r="S6657" i="1"/>
  <c r="S6593" i="1"/>
  <c r="S6529" i="1"/>
  <c r="S6465" i="1"/>
  <c r="S6401" i="1"/>
  <c r="S6337" i="1"/>
  <c r="S6273" i="1"/>
  <c r="S6209" i="1"/>
  <c r="S6145" i="1"/>
  <c r="S6081" i="1"/>
  <c r="S6017" i="1"/>
  <c r="S5953" i="1"/>
  <c r="S5889" i="1"/>
  <c r="S5825" i="1"/>
  <c r="S5761" i="1"/>
  <c r="S5697" i="1"/>
  <c r="S5633" i="1"/>
  <c r="S5569" i="1"/>
  <c r="S5505" i="1"/>
  <c r="S5441" i="1"/>
  <c r="S5377" i="1"/>
  <c r="S5313" i="1"/>
  <c r="S5249" i="1"/>
  <c r="S5185" i="1"/>
  <c r="S5121" i="1"/>
  <c r="S5057" i="1"/>
  <c r="S4993" i="1"/>
  <c r="S4929" i="1"/>
  <c r="S4865" i="1"/>
  <c r="S4801" i="1"/>
  <c r="S4737" i="1"/>
  <c r="S4673" i="1"/>
  <c r="S4609" i="1"/>
  <c r="S4545" i="1"/>
  <c r="S4481" i="1"/>
  <c r="S4417" i="1"/>
  <c r="S4353" i="1"/>
  <c r="S4289" i="1"/>
  <c r="S4225" i="1"/>
  <c r="S4161" i="1"/>
  <c r="S4097" i="1"/>
  <c r="S4033" i="1"/>
  <c r="S3969" i="1"/>
  <c r="S3905" i="1"/>
  <c r="S3841" i="1"/>
  <c r="S3777" i="1"/>
  <c r="S3713" i="1"/>
  <c r="S3649" i="1"/>
  <c r="S3585" i="1"/>
  <c r="S3521" i="1"/>
  <c r="S3457" i="1"/>
  <c r="S3393" i="1"/>
  <c r="S3329" i="1"/>
  <c r="S3265" i="1"/>
  <c r="S3201" i="1"/>
  <c r="S3137" i="1"/>
  <c r="S3073" i="1"/>
  <c r="S3009" i="1"/>
  <c r="S2945" i="1"/>
  <c r="S2881" i="1"/>
  <c r="S2817" i="1"/>
  <c r="S2753" i="1"/>
  <c r="S2689" i="1"/>
  <c r="S2625" i="1"/>
  <c r="S2561" i="1"/>
  <c r="S2497" i="1"/>
  <c r="S2433" i="1"/>
  <c r="S2369" i="1"/>
  <c r="S2305" i="1"/>
  <c r="S2241" i="1"/>
  <c r="S2177" i="1"/>
  <c r="S2113" i="1"/>
  <c r="S2049" i="1"/>
  <c r="S1985" i="1"/>
  <c r="S1921" i="1"/>
  <c r="S1857" i="1"/>
  <c r="S1793" i="1"/>
  <c r="S1729" i="1"/>
  <c r="S1665" i="1"/>
  <c r="S1601" i="1"/>
  <c r="S1537" i="1"/>
  <c r="S1473" i="1"/>
  <c r="S1409" i="1"/>
  <c r="S1345" i="1"/>
  <c r="S1281" i="1"/>
  <c r="S1217" i="1"/>
  <c r="S1153" i="1"/>
  <c r="S1089" i="1"/>
  <c r="S1025" i="1"/>
  <c r="S961" i="1"/>
  <c r="S897" i="1"/>
  <c r="S833" i="1"/>
  <c r="S769" i="1"/>
  <c r="S705" i="1"/>
  <c r="S641" i="1"/>
  <c r="S577" i="1"/>
  <c r="S513" i="1"/>
  <c r="S449" i="1"/>
  <c r="S385" i="1"/>
  <c r="S321" i="1"/>
  <c r="S257" i="1"/>
  <c r="S193" i="1"/>
  <c r="S129" i="1"/>
  <c r="S65" i="1"/>
  <c r="S1145" i="1"/>
  <c r="S889" i="1"/>
  <c r="S697" i="1"/>
  <c r="S505" i="1"/>
  <c r="S313" i="1"/>
  <c r="S121" i="1"/>
  <c r="S1265" i="1"/>
  <c r="S1009" i="1"/>
  <c r="S753" i="1"/>
  <c r="S497" i="1"/>
  <c r="S241" i="1"/>
  <c r="S17" i="1"/>
  <c r="A106" i="2" a="1"/>
  <c r="A106" i="2" s="1"/>
  <c r="A84" i="2" a="1"/>
  <c r="A84" i="2" s="1"/>
  <c r="A35" i="2" a="1"/>
  <c r="A35" i="2" s="1"/>
  <c r="A2" i="2" a="1"/>
  <c r="A2" i="2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R10007" i="1" l="1" a="1"/>
  <c r="R10007" i="1" s="1"/>
  <c r="R12566" i="1" a="1"/>
  <c r="R12566" i="1" s="1"/>
  <c r="T12566" i="1" s="1"/>
  <c r="U12566" i="1" s="1"/>
  <c r="R5521" i="1" a="1"/>
  <c r="R5521" i="1" s="1"/>
  <c r="R8608" i="1" a="1"/>
  <c r="R8608" i="1" s="1"/>
  <c r="R9014" i="1" a="1"/>
  <c r="R9014" i="1" s="1"/>
  <c r="R9750" i="1" a="1"/>
  <c r="R9750" i="1" s="1"/>
  <c r="R4241" i="1" a="1"/>
  <c r="R4241" i="1" s="1"/>
  <c r="R7640" i="1" a="1"/>
  <c r="R7640" i="1" s="1"/>
  <c r="R13325" i="1" a="1"/>
  <c r="R13325" i="1" s="1"/>
  <c r="R13892" i="1" a="1"/>
  <c r="R13892" i="1" s="1"/>
  <c r="R9538" i="1" a="1"/>
  <c r="R9538" i="1" s="1"/>
  <c r="R9378" i="1" a="1"/>
  <c r="R9378" i="1" s="1"/>
  <c r="T9378" i="1" s="1"/>
  <c r="U9378" i="1" s="1"/>
  <c r="R3649" i="1" a="1"/>
  <c r="R3649" i="1" s="1"/>
  <c r="R3521" i="1" a="1"/>
  <c r="R3521" i="1" s="1"/>
  <c r="T3521" i="1" s="1"/>
  <c r="U3521" i="1" s="1"/>
  <c r="R3137" i="1" a="1"/>
  <c r="R3137" i="1" s="1"/>
  <c r="R3009" i="1" a="1"/>
  <c r="R3009" i="1" s="1"/>
  <c r="T3009" i="1" s="1"/>
  <c r="U3009" i="1" s="1"/>
  <c r="R6560" i="1" a="1"/>
  <c r="R6560" i="1" s="1"/>
  <c r="R6432" i="1" a="1"/>
  <c r="R6432" i="1" s="1"/>
  <c r="R6191" i="1" a="1"/>
  <c r="R6191" i="1" s="1"/>
  <c r="R6063" i="1" a="1"/>
  <c r="R6063" i="1" s="1"/>
  <c r="T6063" i="1" s="1"/>
  <c r="U6063" i="1" s="1"/>
  <c r="R5679" i="1" a="1"/>
  <c r="R5679" i="1" s="1"/>
  <c r="R5551" i="1" a="1"/>
  <c r="R5551" i="1" s="1"/>
  <c r="T5551" i="1" s="1"/>
  <c r="U5551" i="1" s="1"/>
  <c r="R8006" i="1" a="1"/>
  <c r="R8006" i="1" s="1"/>
  <c r="R7942" i="1" a="1"/>
  <c r="R7942" i="1" s="1"/>
  <c r="R7878" i="1" a="1"/>
  <c r="R7878" i="1" s="1"/>
  <c r="R12381" i="1" a="1"/>
  <c r="R12381" i="1" s="1"/>
  <c r="R12317" i="1" a="1"/>
  <c r="R12317" i="1" s="1"/>
  <c r="R12253" i="1" a="1"/>
  <c r="R12253" i="1" s="1"/>
  <c r="R11869" i="1" a="1"/>
  <c r="R11869" i="1" s="1"/>
  <c r="R11805" i="1" a="1"/>
  <c r="R11805" i="1" s="1"/>
  <c r="R11741" i="1" a="1"/>
  <c r="R11741" i="1" s="1"/>
  <c r="R12396" i="1" a="1"/>
  <c r="R12396" i="1" s="1"/>
  <c r="R12332" i="1" a="1"/>
  <c r="R12332" i="1" s="1"/>
  <c r="R12268" i="1" a="1"/>
  <c r="R12268" i="1" s="1"/>
  <c r="R8858" i="1" a="1"/>
  <c r="R8858" i="1" s="1"/>
  <c r="R8794" i="1" a="1"/>
  <c r="R8794" i="1" s="1"/>
  <c r="R8730" i="1" a="1"/>
  <c r="R8730" i="1" s="1"/>
  <c r="T8730" i="1" s="1"/>
  <c r="U8730" i="1" s="1"/>
  <c r="R2905" i="1" a="1"/>
  <c r="R2905" i="1" s="1"/>
  <c r="R2841" i="1" a="1"/>
  <c r="R2841" i="1" s="1"/>
  <c r="T2841" i="1" s="1"/>
  <c r="U2841" i="1" s="1"/>
  <c r="R2777" i="1" a="1"/>
  <c r="R2777" i="1" s="1"/>
  <c r="R2393" i="1" a="1"/>
  <c r="R2393" i="1" s="1"/>
  <c r="R2329" i="1" a="1"/>
  <c r="R2329" i="1" s="1"/>
  <c r="T2329" i="1" s="1"/>
  <c r="U2329" i="1" s="1"/>
  <c r="R6096" i="1" a="1"/>
  <c r="R6096" i="1" s="1"/>
  <c r="T6096" i="1" s="1"/>
  <c r="U6096" i="1" s="1"/>
  <c r="R5712" i="1" a="1"/>
  <c r="R5712" i="1" s="1"/>
  <c r="R5648" i="1" a="1"/>
  <c r="R5648" i="1" s="1"/>
  <c r="R5584" i="1" a="1"/>
  <c r="R5584" i="1" s="1"/>
  <c r="R5215" i="1" a="1"/>
  <c r="R5215" i="1" s="1"/>
  <c r="R5151" i="1" a="1"/>
  <c r="R5151" i="1" s="1"/>
  <c r="R5087" i="1" a="1"/>
  <c r="R5087" i="1" s="1"/>
  <c r="R4703" i="1" a="1"/>
  <c r="R4703" i="1" s="1"/>
  <c r="R4639" i="1" a="1"/>
  <c r="R4639" i="1" s="1"/>
  <c r="R7542" i="1" a="1"/>
  <c r="R7542" i="1" s="1"/>
  <c r="R7158" i="1" a="1"/>
  <c r="R7158" i="1" s="1"/>
  <c r="R7094" i="1" a="1"/>
  <c r="R7094" i="1" s="1"/>
  <c r="R11709" i="1" a="1"/>
  <c r="R11709" i="1" s="1"/>
  <c r="R11325" i="1" a="1"/>
  <c r="R11325" i="1" s="1"/>
  <c r="R11261" i="1" a="1"/>
  <c r="R11261" i="1" s="1"/>
  <c r="R11197" i="1" a="1"/>
  <c r="R11197" i="1" s="1"/>
  <c r="R11772" i="1" a="1"/>
  <c r="R11772" i="1" s="1"/>
  <c r="R11708" i="1" a="1"/>
  <c r="R11708" i="1" s="1"/>
  <c r="R11644" i="1" a="1"/>
  <c r="R11644" i="1" s="1"/>
  <c r="R8274" i="1" a="1"/>
  <c r="R8274" i="1" s="1"/>
  <c r="R8210" i="1" a="1"/>
  <c r="R8210" i="1" s="1"/>
  <c r="R8146" i="1" a="1"/>
  <c r="R8146" i="1" s="1"/>
  <c r="R2281" i="1" a="1"/>
  <c r="R2281" i="1" s="1"/>
  <c r="R2217" i="1" a="1"/>
  <c r="R2217" i="1" s="1"/>
  <c r="R2153" i="1" a="1"/>
  <c r="R2153" i="1" s="1"/>
  <c r="R1769" i="1" a="1"/>
  <c r="R1769" i="1" s="1"/>
  <c r="R5424" i="1" a="1"/>
  <c r="R5424" i="1" s="1"/>
  <c r="R5360" i="1" a="1"/>
  <c r="R5360" i="1" s="1"/>
  <c r="R4976" i="1" a="1"/>
  <c r="R4976" i="1" s="1"/>
  <c r="R4912" i="1" a="1"/>
  <c r="R4912" i="1" s="1"/>
  <c r="R4848" i="1" a="1"/>
  <c r="R4848" i="1" s="1"/>
  <c r="T4848" i="1" s="1"/>
  <c r="U4848" i="1" s="1"/>
  <c r="R4319" i="1" a="1"/>
  <c r="R4319" i="1" s="1"/>
  <c r="R4255" i="1" a="1"/>
  <c r="R4255" i="1" s="1"/>
  <c r="R4191" i="1" a="1"/>
  <c r="R4191" i="1" s="1"/>
  <c r="T4191" i="1" s="1"/>
  <c r="U4191" i="1" s="1"/>
  <c r="R6886" i="1" a="1"/>
  <c r="R6886" i="1" s="1"/>
  <c r="R6822" i="1" a="1"/>
  <c r="R6822" i="1" s="1"/>
  <c r="R6758" i="1" a="1"/>
  <c r="R6758" i="1" s="1"/>
  <c r="T6758" i="1" s="1"/>
  <c r="U6758" i="1" s="1"/>
  <c r="R10957" i="1" a="1"/>
  <c r="R10957" i="1" s="1"/>
  <c r="R10893" i="1" a="1"/>
  <c r="R10893" i="1" s="1"/>
  <c r="R10829" i="1" a="1"/>
  <c r="R10829" i="1" s="1"/>
  <c r="R11300" i="1" a="1"/>
  <c r="R11300" i="1" s="1"/>
  <c r="R11236" i="1" a="1"/>
  <c r="R11236" i="1" s="1"/>
  <c r="R11172" i="1" a="1"/>
  <c r="R11172" i="1" s="1"/>
  <c r="R10788" i="1" a="1"/>
  <c r="R10788" i="1" s="1"/>
  <c r="R7754" i="1" a="1"/>
  <c r="R7754" i="1" s="1"/>
  <c r="R7690" i="1" a="1"/>
  <c r="R7690" i="1" s="1"/>
  <c r="R7306" i="1" a="1"/>
  <c r="R7306" i="1" s="1"/>
  <c r="R7242" i="1" a="1"/>
  <c r="R7242" i="1" s="1"/>
  <c r="R7178" i="1" a="1"/>
  <c r="R7178" i="1" s="1"/>
  <c r="R1665" i="1" a="1"/>
  <c r="R1665" i="1" s="1"/>
  <c r="R1409" i="1" a="1"/>
  <c r="R1409" i="1" s="1"/>
  <c r="R1345" i="1" a="1"/>
  <c r="R1345" i="1" s="1"/>
  <c r="R1281" i="1" a="1"/>
  <c r="R1281" i="1" s="1"/>
  <c r="R1153" i="1" a="1"/>
  <c r="R1153" i="1" s="1"/>
  <c r="R4648" i="1" a="1"/>
  <c r="R4648" i="1" s="1"/>
  <c r="R4584" i="1" a="1"/>
  <c r="R4584" i="1" s="1"/>
  <c r="R4520" i="1" a="1"/>
  <c r="R4520" i="1" s="1"/>
  <c r="R4392" i="1" a="1"/>
  <c r="R4392" i="1" s="1"/>
  <c r="R4136" i="1" a="1"/>
  <c r="R4136" i="1" s="1"/>
  <c r="R4072" i="1" a="1"/>
  <c r="R4072" i="1" s="1"/>
  <c r="R3919" i="1" a="1"/>
  <c r="R3919" i="1" s="1"/>
  <c r="T3919" i="1" s="1"/>
  <c r="U3919" i="1" s="1"/>
  <c r="R3791" i="1" a="1"/>
  <c r="R3791" i="1" s="1"/>
  <c r="R10253" i="1" a="1"/>
  <c r="R10253" i="1" s="1"/>
  <c r="R10189" i="1" a="1"/>
  <c r="R10189" i="1" s="1"/>
  <c r="R10125" i="1" a="1"/>
  <c r="R10125" i="1" s="1"/>
  <c r="T10125" i="1" s="1"/>
  <c r="U10125" i="1" s="1"/>
  <c r="R9997" i="1" a="1"/>
  <c r="R9997" i="1" s="1"/>
  <c r="R10668" i="1" a="1"/>
  <c r="R10668" i="1" s="1"/>
  <c r="R10604" i="1" a="1"/>
  <c r="R10604" i="1" s="1"/>
  <c r="R10540" i="1" a="1"/>
  <c r="R10540" i="1" s="1"/>
  <c r="R10476" i="1" a="1"/>
  <c r="R10476" i="1" s="1"/>
  <c r="R10348" i="1" a="1"/>
  <c r="R10348" i="1" s="1"/>
  <c r="R10316" i="1" a="1"/>
  <c r="R10316" i="1" s="1"/>
  <c r="R10284" i="1" a="1"/>
  <c r="R10284" i="1" s="1"/>
  <c r="T10284" i="1" s="1"/>
  <c r="U10284" i="1" s="1"/>
  <c r="R10220" i="1" a="1"/>
  <c r="R10220" i="1" s="1"/>
  <c r="R10092" i="1" a="1"/>
  <c r="R10092" i="1" s="1"/>
  <c r="R7082" i="1" a="1"/>
  <c r="R7082" i="1" s="1"/>
  <c r="R7050" i="1" a="1"/>
  <c r="R7050" i="1" s="1"/>
  <c r="R6986" i="1" a="1"/>
  <c r="R6986" i="1" s="1"/>
  <c r="R6858" i="1" a="1"/>
  <c r="R6858" i="1" s="1"/>
  <c r="R6826" i="1" a="1"/>
  <c r="R6826" i="1" s="1"/>
  <c r="R6794" i="1" a="1"/>
  <c r="R6794" i="1" s="1"/>
  <c r="R6730" i="1" a="1"/>
  <c r="R6730" i="1" s="1"/>
  <c r="R6602" i="1" a="1"/>
  <c r="R6602" i="1" s="1"/>
  <c r="R6570" i="1" a="1"/>
  <c r="R6570" i="1" s="1"/>
  <c r="R6538" i="1" a="1"/>
  <c r="R6538" i="1" s="1"/>
  <c r="R6474" i="1" a="1"/>
  <c r="R6474" i="1" s="1"/>
  <c r="R977" i="1" a="1"/>
  <c r="R977" i="1" s="1"/>
  <c r="R945" i="1" a="1"/>
  <c r="R945" i="1" s="1"/>
  <c r="R913" i="1" a="1"/>
  <c r="R913" i="1" s="1"/>
  <c r="R849" i="1" a="1"/>
  <c r="R849" i="1" s="1"/>
  <c r="R721" i="1" a="1"/>
  <c r="R721" i="1" s="1"/>
  <c r="R689" i="1" a="1"/>
  <c r="R689" i="1" s="1"/>
  <c r="R4024" i="1" a="1"/>
  <c r="R4024" i="1" s="1"/>
  <c r="R3960" i="1" a="1"/>
  <c r="R3960" i="1" s="1"/>
  <c r="R3832" i="1" a="1"/>
  <c r="R3832" i="1" s="1"/>
  <c r="R3800" i="1" a="1"/>
  <c r="R3800" i="1" s="1"/>
  <c r="R3768" i="1" a="1"/>
  <c r="R3768" i="1" s="1"/>
  <c r="T3768" i="1" s="1"/>
  <c r="U3768" i="1" s="1"/>
  <c r="R3704" i="1" a="1"/>
  <c r="R3704" i="1" s="1"/>
  <c r="R3632" i="1" a="1"/>
  <c r="R3632" i="1" s="1"/>
  <c r="R3608" i="1" a="1"/>
  <c r="R3608" i="1" s="1"/>
  <c r="R3576" i="1" a="1"/>
  <c r="R3576" i="1" s="1"/>
  <c r="T3576" i="1" s="1"/>
  <c r="U3576" i="1" s="1"/>
  <c r="R3544" i="1" a="1"/>
  <c r="R3544" i="1" s="1"/>
  <c r="R3448" i="1" a="1"/>
  <c r="R3448" i="1" s="1"/>
  <c r="R3440" i="1" a="1"/>
  <c r="R3440" i="1" s="1"/>
  <c r="R3416" i="1" a="1"/>
  <c r="R3416" i="1" s="1"/>
  <c r="R3376" i="1" a="1"/>
  <c r="R3376" i="1" s="1"/>
  <c r="R9741" i="1" a="1"/>
  <c r="R9741" i="1" s="1"/>
  <c r="R9709" i="1" a="1"/>
  <c r="R9709" i="1" s="1"/>
  <c r="R9701" i="1" a="1"/>
  <c r="R9701" i="1" s="1"/>
  <c r="R9645" i="1" a="1"/>
  <c r="R9645" i="1" s="1"/>
  <c r="R9573" i="1" a="1"/>
  <c r="R9573" i="1" s="1"/>
  <c r="R9549" i="1" a="1"/>
  <c r="R9549" i="1" s="1"/>
  <c r="R9517" i="1" a="1"/>
  <c r="R9517" i="1" s="1"/>
  <c r="T9517" i="1" s="1"/>
  <c r="U9517" i="1" s="1"/>
  <c r="R10068" i="1" a="1"/>
  <c r="R10068" i="1" s="1"/>
  <c r="R9972" i="1" a="1"/>
  <c r="R9972" i="1" s="1"/>
  <c r="R9964" i="1" a="1"/>
  <c r="R9964" i="1" s="1"/>
  <c r="R9940" i="1" a="1"/>
  <c r="R9940" i="1" s="1"/>
  <c r="R9908" i="1" a="1"/>
  <c r="R9908" i="1" s="1"/>
  <c r="R9900" i="1" a="1"/>
  <c r="R9900" i="1" s="1"/>
  <c r="R9812" i="1" a="1"/>
  <c r="R9812" i="1" s="1"/>
  <c r="R9780" i="1" a="1"/>
  <c r="R9780" i="1" s="1"/>
  <c r="R9772" i="1" a="1"/>
  <c r="R9772" i="1" s="1"/>
  <c r="R9748" i="1" a="1"/>
  <c r="R9748" i="1" s="1"/>
  <c r="R9716" i="1" a="1"/>
  <c r="R9716" i="1" s="1"/>
  <c r="R9644" i="1" a="1"/>
  <c r="R9644" i="1" s="1"/>
  <c r="R9620" i="1" a="1"/>
  <c r="R9620" i="1" s="1"/>
  <c r="R9588" i="1" a="1"/>
  <c r="R9588" i="1" s="1"/>
  <c r="T9588" i="1" s="1"/>
  <c r="U9588" i="1" s="1"/>
  <c r="R9580" i="1" a="1"/>
  <c r="R9580" i="1" s="1"/>
  <c r="R9556" i="1" a="1"/>
  <c r="R9556" i="1" s="1"/>
  <c r="R6346" i="1" a="1"/>
  <c r="R6346" i="1" s="1"/>
  <c r="R6338" i="1" a="1"/>
  <c r="R6338" i="1" s="1"/>
  <c r="R6314" i="1" a="1"/>
  <c r="R6314" i="1" s="1"/>
  <c r="R6282" i="1" a="1"/>
  <c r="R6282" i="1" s="1"/>
  <c r="R6274" i="1" a="1"/>
  <c r="R6274" i="1" s="1"/>
  <c r="R6186" i="1" a="1"/>
  <c r="R6186" i="1" s="1"/>
  <c r="R6154" i="1" a="1"/>
  <c r="R6154" i="1" s="1"/>
  <c r="R6146" i="1" a="1"/>
  <c r="R6146" i="1" s="1"/>
  <c r="R6122" i="1" a="1"/>
  <c r="R6122" i="1" s="1"/>
  <c r="R6090" i="1" a="1"/>
  <c r="R6090" i="1" s="1"/>
  <c r="R6018" i="1" a="1"/>
  <c r="R6018" i="1" s="1"/>
  <c r="R5994" i="1" a="1"/>
  <c r="R5994" i="1" s="1"/>
  <c r="R5962" i="1" a="1"/>
  <c r="R5962" i="1" s="1"/>
  <c r="T5962" i="1" s="1"/>
  <c r="U5962" i="1" s="1"/>
  <c r="R5954" i="1" a="1"/>
  <c r="R5954" i="1" s="1"/>
  <c r="R5930" i="1" a="1"/>
  <c r="R5930" i="1" s="1"/>
  <c r="R5834" i="1" a="1"/>
  <c r="R5834" i="1" s="1"/>
  <c r="R5826" i="1" a="1"/>
  <c r="R5826" i="1" s="1"/>
  <c r="R5802" i="1" a="1"/>
  <c r="R5802" i="1" s="1"/>
  <c r="R5770" i="1" a="1"/>
  <c r="R5770" i="1" s="1"/>
  <c r="R5762" i="1" a="1"/>
  <c r="R5762" i="1" s="1"/>
  <c r="R5674" i="1" a="1"/>
  <c r="R5674" i="1" s="1"/>
  <c r="R5642" i="1" a="1"/>
  <c r="R5642" i="1" s="1"/>
  <c r="R5634" i="1" a="1"/>
  <c r="R5634" i="1" s="1"/>
  <c r="R5610" i="1" a="1"/>
  <c r="R5610" i="1" s="1"/>
  <c r="R5578" i="1" a="1"/>
  <c r="R5578" i="1" s="1"/>
  <c r="R657" i="1" a="1"/>
  <c r="R657" i="1" s="1"/>
  <c r="R633" i="1" a="1"/>
  <c r="R633" i="1" s="1"/>
  <c r="R601" i="1" a="1"/>
  <c r="R601" i="1" s="1"/>
  <c r="R593" i="1" a="1"/>
  <c r="R593" i="1" s="1"/>
  <c r="R569" i="1" a="1"/>
  <c r="R569" i="1" s="1"/>
  <c r="R473" i="1" a="1"/>
  <c r="R473" i="1" s="1"/>
  <c r="R465" i="1" a="1"/>
  <c r="R465" i="1" s="1"/>
  <c r="R441" i="1" a="1"/>
  <c r="R441" i="1" s="1"/>
  <c r="T441" i="1" s="1"/>
  <c r="U441" i="1" s="1"/>
  <c r="R409" i="1" a="1"/>
  <c r="R409" i="1" s="1"/>
  <c r="R401" i="1" a="1"/>
  <c r="R401" i="1" s="1"/>
  <c r="R313" i="1" a="1"/>
  <c r="R313" i="1" s="1"/>
  <c r="R281" i="1" a="1"/>
  <c r="R281" i="1" s="1"/>
  <c r="T281" i="1" s="1"/>
  <c r="U281" i="1" s="1"/>
  <c r="R273" i="1" a="1"/>
  <c r="R273" i="1" s="1"/>
  <c r="R249" i="1" a="1"/>
  <c r="R249" i="1" s="1"/>
  <c r="R217" i="1" a="1"/>
  <c r="R217" i="1" s="1"/>
  <c r="R145" i="1" a="1"/>
  <c r="R145" i="1" s="1"/>
  <c r="R121" i="1" a="1"/>
  <c r="R121" i="1" s="1"/>
  <c r="R89" i="1" a="1"/>
  <c r="R89" i="1" s="1"/>
  <c r="R81" i="1" a="1"/>
  <c r="R81" i="1" s="1"/>
  <c r="R57" i="1" a="1"/>
  <c r="R57" i="1" s="1"/>
  <c r="A2" i="3" a="1"/>
  <c r="A2" i="3" s="1"/>
  <c r="R12158" i="1" s="1" a="1"/>
  <c r="R12158" i="1" s="1"/>
  <c r="R9508" i="1" a="1"/>
  <c r="R9508" i="1" s="1"/>
  <c r="R5514" i="1" a="1"/>
  <c r="R5514" i="1" s="1"/>
  <c r="R5506" i="1" a="1"/>
  <c r="R5506" i="1" s="1"/>
  <c r="R5490" i="1" a="1"/>
  <c r="R5490" i="1" s="1"/>
  <c r="R5482" i="1" a="1"/>
  <c r="R5482" i="1" s="1"/>
  <c r="R5426" i="1" a="1"/>
  <c r="R5426" i="1" s="1"/>
  <c r="R5418" i="1" a="1"/>
  <c r="R5418" i="1" s="1"/>
  <c r="R5386" i="1" a="1"/>
  <c r="R5386" i="1" s="1"/>
  <c r="R5378" i="1" a="1"/>
  <c r="R5378" i="1" s="1"/>
  <c r="T5378" i="1" s="1"/>
  <c r="U5378" i="1" s="1"/>
  <c r="R5362" i="1" a="1"/>
  <c r="R5362" i="1" s="1"/>
  <c r="R5354" i="1" a="1"/>
  <c r="R5354" i="1" s="1"/>
  <c r="R5314" i="1" a="1"/>
  <c r="R5314" i="1" s="1"/>
  <c r="R5298" i="1" a="1"/>
  <c r="R5298" i="1" s="1"/>
  <c r="R5290" i="1" a="1"/>
  <c r="R5290" i="1" s="1"/>
  <c r="R5282" i="1" a="1"/>
  <c r="R5282" i="1" s="1"/>
  <c r="T5282" i="1" s="1"/>
  <c r="U5282" i="1" s="1"/>
  <c r="R5258" i="1" a="1"/>
  <c r="R5258" i="1" s="1"/>
  <c r="R5250" i="1" a="1"/>
  <c r="R5250" i="1" s="1"/>
  <c r="R5234" i="1" a="1"/>
  <c r="R5234" i="1" s="1"/>
  <c r="R5218" i="1" a="1"/>
  <c r="R5218" i="1" s="1"/>
  <c r="R5194" i="1" a="1"/>
  <c r="R5194" i="1" s="1"/>
  <c r="R5186" i="1" a="1"/>
  <c r="R5186" i="1" s="1"/>
  <c r="R5170" i="1" a="1"/>
  <c r="R5170" i="1" s="1"/>
  <c r="R5162" i="1" a="1"/>
  <c r="R5162" i="1" s="1"/>
  <c r="R5154" i="1" a="1"/>
  <c r="R5154" i="1" s="1"/>
  <c r="R5130" i="1" a="1"/>
  <c r="R5130" i="1" s="1"/>
  <c r="R5122" i="1" a="1"/>
  <c r="R5122" i="1" s="1"/>
  <c r="R5106" i="1" a="1"/>
  <c r="R5106" i="1" s="1"/>
  <c r="R5098" i="1" a="1"/>
  <c r="R5098" i="1" s="1"/>
  <c r="R5090" i="1" a="1"/>
  <c r="R5090" i="1" s="1"/>
  <c r="R5066" i="1" a="1"/>
  <c r="R5066" i="1" s="1"/>
  <c r="R5058" i="1" a="1"/>
  <c r="R5058" i="1" s="1"/>
  <c r="R5042" i="1" a="1"/>
  <c r="R5042" i="1" s="1"/>
  <c r="R5034" i="1" a="1"/>
  <c r="R5034" i="1" s="1"/>
  <c r="R5026" i="1" a="1"/>
  <c r="R5026" i="1" s="1"/>
  <c r="R5002" i="1" a="1"/>
  <c r="R5002" i="1" s="1"/>
  <c r="R4994" i="1" a="1"/>
  <c r="R4994" i="1" s="1"/>
  <c r="R4978" i="1" a="1"/>
  <c r="R4978" i="1" s="1"/>
  <c r="R4970" i="1" a="1"/>
  <c r="R4970" i="1" s="1"/>
  <c r="T4970" i="1" s="1"/>
  <c r="U4970" i="1" s="1"/>
  <c r="R4962" i="1" a="1"/>
  <c r="R4962" i="1" s="1"/>
  <c r="R4938" i="1" a="1"/>
  <c r="R4938" i="1" s="1"/>
  <c r="R4930" i="1" a="1"/>
  <c r="R4930" i="1" s="1"/>
  <c r="R4914" i="1" a="1"/>
  <c r="R4914" i="1" s="1"/>
  <c r="R4906" i="1" a="1"/>
  <c r="R4906" i="1" s="1"/>
  <c r="R4898" i="1" a="1"/>
  <c r="R4898" i="1" s="1"/>
  <c r="R4874" i="1" a="1"/>
  <c r="R4874" i="1" s="1"/>
  <c r="R4866" i="1" a="1"/>
  <c r="R4866" i="1" s="1"/>
  <c r="T4866" i="1" s="1"/>
  <c r="U4866" i="1" s="1"/>
  <c r="R4850" i="1" a="1"/>
  <c r="R4850" i="1" s="1"/>
  <c r="R6171" i="1" a="1"/>
  <c r="R6171" i="1" s="1"/>
  <c r="R6163" i="1" a="1"/>
  <c r="R6163" i="1" s="1"/>
  <c r="R6139" i="1" a="1"/>
  <c r="R6139" i="1" s="1"/>
  <c r="R6131" i="1" a="1"/>
  <c r="R6131" i="1" s="1"/>
  <c r="R6115" i="1" a="1"/>
  <c r="R6115" i="1" s="1"/>
  <c r="R6107" i="1" a="1"/>
  <c r="R6107" i="1" s="1"/>
  <c r="R6099" i="1" a="1"/>
  <c r="R6099" i="1" s="1"/>
  <c r="T6099" i="1" s="1"/>
  <c r="U6099" i="1" s="1"/>
  <c r="R6075" i="1" a="1"/>
  <c r="R6075" i="1" s="1"/>
  <c r="R6067" i="1" a="1"/>
  <c r="R6067" i="1" s="1"/>
  <c r="R6051" i="1" a="1"/>
  <c r="R6051" i="1" s="1"/>
  <c r="R6043" i="1" a="1"/>
  <c r="R6043" i="1" s="1"/>
  <c r="R6035" i="1" a="1"/>
  <c r="R6035" i="1" s="1"/>
  <c r="R6011" i="1" a="1"/>
  <c r="R6011" i="1" s="1"/>
  <c r="R6003" i="1" a="1"/>
  <c r="R6003" i="1" s="1"/>
  <c r="R5987" i="1" a="1"/>
  <c r="R5987" i="1" s="1"/>
  <c r="R5979" i="1" a="1"/>
  <c r="R5979" i="1" s="1"/>
  <c r="R5971" i="1" a="1"/>
  <c r="R5971" i="1" s="1"/>
  <c r="R5947" i="1" a="1"/>
  <c r="R5947" i="1" s="1"/>
  <c r="R5939" i="1" a="1"/>
  <c r="R5939" i="1" s="1"/>
  <c r="R5923" i="1" a="1"/>
  <c r="R5923" i="1" s="1"/>
  <c r="R5915" i="1" a="1"/>
  <c r="R5915" i="1" s="1"/>
  <c r="R5907" i="1" a="1"/>
  <c r="R5907" i="1" s="1"/>
  <c r="R5883" i="1" a="1"/>
  <c r="R5883" i="1" s="1"/>
  <c r="R5875" i="1" a="1"/>
  <c r="R5875" i="1" s="1"/>
  <c r="R5859" i="1" a="1"/>
  <c r="R5859" i="1" s="1"/>
  <c r="R4842" i="1" a="1"/>
  <c r="R4842" i="1" s="1"/>
  <c r="R4834" i="1" a="1"/>
  <c r="R4834" i="1" s="1"/>
  <c r="R4810" i="1" a="1"/>
  <c r="R4810" i="1" s="1"/>
  <c r="R4802" i="1" a="1"/>
  <c r="R4802" i="1" s="1"/>
  <c r="R4786" i="1" a="1"/>
  <c r="R4786" i="1" s="1"/>
  <c r="R4778" i="1" a="1"/>
  <c r="R4778" i="1" s="1"/>
  <c r="R4770" i="1" a="1"/>
  <c r="R4770" i="1" s="1"/>
  <c r="R4746" i="1" a="1"/>
  <c r="R4746" i="1" s="1"/>
  <c r="R4738" i="1" a="1"/>
  <c r="R4738" i="1" s="1"/>
  <c r="R4722" i="1" a="1"/>
  <c r="R4722" i="1" s="1"/>
  <c r="R4714" i="1" a="1"/>
  <c r="R4714" i="1" s="1"/>
  <c r="R4706" i="1" a="1"/>
  <c r="R4706" i="1" s="1"/>
  <c r="R4682" i="1" a="1"/>
  <c r="R4682" i="1" s="1"/>
  <c r="R4674" i="1" a="1"/>
  <c r="R4674" i="1" s="1"/>
  <c r="T4674" i="1" s="1"/>
  <c r="U4674" i="1" s="1"/>
  <c r="R4658" i="1" a="1"/>
  <c r="R4658" i="1" s="1"/>
  <c r="R4650" i="1" a="1"/>
  <c r="R4650" i="1" s="1"/>
  <c r="R4642" i="1" a="1"/>
  <c r="R4642" i="1" s="1"/>
  <c r="R5843" i="1" a="1"/>
  <c r="R5843" i="1" s="1"/>
  <c r="R5835" i="1" a="1"/>
  <c r="R5835" i="1" s="1"/>
  <c r="R5819" i="1" a="1"/>
  <c r="R5819" i="1" s="1"/>
  <c r="R5811" i="1" a="1"/>
  <c r="R5811" i="1" s="1"/>
  <c r="R5803" i="1" a="1"/>
  <c r="R5803" i="1" s="1"/>
  <c r="R5779" i="1" a="1"/>
  <c r="R5779" i="1" s="1"/>
  <c r="R5771" i="1" a="1"/>
  <c r="R5771" i="1" s="1"/>
  <c r="R5763" i="1" a="1"/>
  <c r="R5763" i="1" s="1"/>
  <c r="R5755" i="1" a="1"/>
  <c r="R5755" i="1" s="1"/>
  <c r="R5747" i="1" a="1"/>
  <c r="R5747" i="1" s="1"/>
  <c r="R5739" i="1" a="1"/>
  <c r="R5739" i="1" s="1"/>
  <c r="R5715" i="1" a="1"/>
  <c r="R5715" i="1" s="1"/>
  <c r="R5707" i="1" a="1"/>
  <c r="R5707" i="1" s="1"/>
  <c r="R5699" i="1" a="1"/>
  <c r="R5699" i="1" s="1"/>
  <c r="R5691" i="1" a="1"/>
  <c r="R5691" i="1" s="1"/>
  <c r="R5683" i="1" a="1"/>
  <c r="R5683" i="1" s="1"/>
  <c r="R5675" i="1" a="1"/>
  <c r="R5675" i="1" s="1"/>
  <c r="R4626" i="1" a="1"/>
  <c r="R4626" i="1" s="1"/>
  <c r="R4618" i="1" a="1"/>
  <c r="R4618" i="1" s="1"/>
  <c r="R4610" i="1" a="1"/>
  <c r="R4610" i="1" s="1"/>
  <c r="R4602" i="1" a="1"/>
  <c r="R4602" i="1" s="1"/>
  <c r="R4578" i="1" a="1"/>
  <c r="R4578" i="1" s="1"/>
  <c r="R4570" i="1" a="1"/>
  <c r="R4570" i="1" s="1"/>
  <c r="R4562" i="1" a="1"/>
  <c r="R4562" i="1" s="1"/>
  <c r="R4554" i="1" a="1"/>
  <c r="R4554" i="1" s="1"/>
  <c r="R4546" i="1" a="1"/>
  <c r="R4546" i="1" s="1"/>
  <c r="R4538" i="1" a="1"/>
  <c r="R4538" i="1" s="1"/>
  <c r="R4514" i="1" a="1"/>
  <c r="R4514" i="1" s="1"/>
  <c r="R4506" i="1" a="1"/>
  <c r="R4506" i="1" s="1"/>
  <c r="R4498" i="1" a="1"/>
  <c r="R4498" i="1" s="1"/>
  <c r="R4490" i="1" a="1"/>
  <c r="R4490" i="1" s="1"/>
  <c r="R4482" i="1" a="1"/>
  <c r="R4482" i="1" s="1"/>
  <c r="R4474" i="1" a="1"/>
  <c r="R4474" i="1" s="1"/>
  <c r="R4450" i="1" a="1"/>
  <c r="R4450" i="1" s="1"/>
  <c r="R4442" i="1" a="1"/>
  <c r="R4442" i="1" s="1"/>
  <c r="R4434" i="1" a="1"/>
  <c r="R4434" i="1" s="1"/>
  <c r="R4426" i="1" a="1"/>
  <c r="R4426" i="1" s="1"/>
  <c r="T4426" i="1" s="1"/>
  <c r="U4426" i="1" s="1"/>
  <c r="R4418" i="1" a="1"/>
  <c r="R4418" i="1" s="1"/>
  <c r="R4410" i="1" a="1"/>
  <c r="R4410" i="1" s="1"/>
  <c r="R4386" i="1" a="1"/>
  <c r="R4386" i="1" s="1"/>
  <c r="R4378" i="1" a="1"/>
  <c r="R4378" i="1" s="1"/>
  <c r="R4370" i="1" a="1"/>
  <c r="R4370" i="1" s="1"/>
  <c r="R4362" i="1" a="1"/>
  <c r="R4362" i="1" s="1"/>
  <c r="R4354" i="1" a="1"/>
  <c r="R4354" i="1" s="1"/>
  <c r="R4346" i="1" a="1"/>
  <c r="R4346" i="1" s="1"/>
  <c r="T4346" i="1" s="1"/>
  <c r="U4346" i="1" s="1"/>
  <c r="R4322" i="1" a="1"/>
  <c r="R4322" i="1" s="1"/>
  <c r="R4314" i="1" a="1"/>
  <c r="R4314" i="1" s="1"/>
  <c r="R4306" i="1" a="1"/>
  <c r="R4306" i="1" s="1"/>
  <c r="R4298" i="1" a="1"/>
  <c r="R4298" i="1" s="1"/>
  <c r="R4290" i="1" a="1"/>
  <c r="R4290" i="1" s="1"/>
  <c r="R4282" i="1" a="1"/>
  <c r="R4282" i="1" s="1"/>
  <c r="R4258" i="1" a="1"/>
  <c r="R4258" i="1" s="1"/>
  <c r="R4250" i="1" a="1"/>
  <c r="R4250" i="1" s="1"/>
  <c r="T4250" i="1" s="1"/>
  <c r="U4250" i="1" s="1"/>
  <c r="R4242" i="1" a="1"/>
  <c r="R4242" i="1" s="1"/>
  <c r="R4234" i="1" a="1"/>
  <c r="R4234" i="1" s="1"/>
  <c r="R4226" i="1" a="1"/>
  <c r="R4226" i="1" s="1"/>
  <c r="R4218" i="1" a="1"/>
  <c r="R4218" i="1" s="1"/>
  <c r="R4194" i="1" a="1"/>
  <c r="R4194" i="1" s="1"/>
  <c r="R4186" i="1" a="1"/>
  <c r="R4186" i="1" s="1"/>
  <c r="R4178" i="1" a="1"/>
  <c r="R4178" i="1" s="1"/>
  <c r="R4170" i="1" a="1"/>
  <c r="R4170" i="1" s="1"/>
  <c r="R4162" i="1" a="1"/>
  <c r="R4162" i="1" s="1"/>
  <c r="R4154" i="1" a="1"/>
  <c r="R4154" i="1" s="1"/>
  <c r="R4130" i="1" a="1"/>
  <c r="R4130" i="1" s="1"/>
  <c r="R4122" i="1" a="1"/>
  <c r="R4122" i="1" s="1"/>
  <c r="R4114" i="1" a="1"/>
  <c r="R4114" i="1" s="1"/>
  <c r="R4106" i="1" a="1"/>
  <c r="R4106" i="1" s="1"/>
  <c r="R4098" i="1" a="1"/>
  <c r="R4098" i="1" s="1"/>
  <c r="R4090" i="1" a="1"/>
  <c r="R4090" i="1" s="1"/>
  <c r="R4066" i="1" a="1"/>
  <c r="R4066" i="1" s="1"/>
  <c r="R4058" i="1" a="1"/>
  <c r="R4058" i="1" s="1"/>
  <c r="R4050" i="1" a="1"/>
  <c r="R4050" i="1" s="1"/>
  <c r="R4042" i="1" a="1"/>
  <c r="R4042" i="1" s="1"/>
  <c r="R4034" i="1" a="1"/>
  <c r="R4034" i="1" s="1"/>
  <c r="R4026" i="1" a="1"/>
  <c r="R4026" i="1" s="1"/>
  <c r="R4002" i="1" a="1"/>
  <c r="R4002" i="1" s="1"/>
  <c r="R3994" i="1" a="1"/>
  <c r="R3994" i="1" s="1"/>
  <c r="R3986" i="1" a="1"/>
  <c r="R3986" i="1" s="1"/>
  <c r="R3978" i="1" a="1"/>
  <c r="R3978" i="1" s="1"/>
  <c r="R3970" i="1" a="1"/>
  <c r="R3970" i="1" s="1"/>
  <c r="R3962" i="1" a="1"/>
  <c r="R3962" i="1" s="1"/>
  <c r="R3954" i="1" a="1"/>
  <c r="R3954" i="1" s="1"/>
  <c r="T657" i="1"/>
  <c r="U657" i="1" s="1"/>
  <c r="T409" i="1"/>
  <c r="U409" i="1" s="1"/>
  <c r="R3946" i="1" a="1"/>
  <c r="R3946" i="1" s="1"/>
  <c r="R3938" i="1" a="1"/>
  <c r="R3938" i="1" s="1"/>
  <c r="R3930" i="1" a="1"/>
  <c r="R3930" i="1" s="1"/>
  <c r="R3922" i="1" a="1"/>
  <c r="R3922" i="1" s="1"/>
  <c r="R3914" i="1" a="1"/>
  <c r="R3914" i="1" s="1"/>
  <c r="R3906" i="1" a="1"/>
  <c r="R3906" i="1" s="1"/>
  <c r="R3898" i="1" a="1"/>
  <c r="R3898" i="1" s="1"/>
  <c r="R3890" i="1" a="1"/>
  <c r="R3890" i="1" s="1"/>
  <c r="R3882" i="1" a="1"/>
  <c r="R3882" i="1" s="1"/>
  <c r="R3874" i="1" a="1"/>
  <c r="R3874" i="1" s="1"/>
  <c r="R3866" i="1" a="1"/>
  <c r="R3866" i="1" s="1"/>
  <c r="R3858" i="1" a="1"/>
  <c r="R3858" i="1" s="1"/>
  <c r="R3850" i="1" a="1"/>
  <c r="R3850" i="1" s="1"/>
  <c r="T3850" i="1" s="1"/>
  <c r="U3850" i="1" s="1"/>
  <c r="R3842" i="1" a="1"/>
  <c r="R3842" i="1" s="1"/>
  <c r="R3834" i="1" a="1"/>
  <c r="R3834" i="1" s="1"/>
  <c r="R3826" i="1" a="1"/>
  <c r="R3826" i="1" s="1"/>
  <c r="R3818" i="1" a="1"/>
  <c r="R3818" i="1" s="1"/>
  <c r="R3810" i="1" a="1"/>
  <c r="R3810" i="1" s="1"/>
  <c r="R3802" i="1" a="1"/>
  <c r="R3802" i="1" s="1"/>
  <c r="R3794" i="1" a="1"/>
  <c r="R3794" i="1" s="1"/>
  <c r="R3786" i="1" a="1"/>
  <c r="R3786" i="1" s="1"/>
  <c r="R3778" i="1" a="1"/>
  <c r="R3778" i="1" s="1"/>
  <c r="R3770" i="1" a="1"/>
  <c r="R3770" i="1" s="1"/>
  <c r="R3762" i="1" a="1"/>
  <c r="R3762" i="1" s="1"/>
  <c r="R3754" i="1" a="1"/>
  <c r="R3754" i="1" s="1"/>
  <c r="R3746" i="1" a="1"/>
  <c r="R3746" i="1" s="1"/>
  <c r="R3738" i="1" a="1"/>
  <c r="R3738" i="1" s="1"/>
  <c r="R3730" i="1" a="1"/>
  <c r="R3730" i="1" s="1"/>
  <c r="R3722" i="1" a="1"/>
  <c r="R3722" i="1" s="1"/>
  <c r="R3714" i="1" a="1"/>
  <c r="R3714" i="1" s="1"/>
  <c r="R3706" i="1" a="1"/>
  <c r="R3706" i="1" s="1"/>
  <c r="R3698" i="1" a="1"/>
  <c r="R3698" i="1" s="1"/>
  <c r="R3690" i="1" a="1"/>
  <c r="R3690" i="1" s="1"/>
  <c r="R3682" i="1" a="1"/>
  <c r="R3682" i="1" s="1"/>
  <c r="R3360" i="1" a="1"/>
  <c r="R3360" i="1" s="1"/>
  <c r="R3352" i="1" a="1"/>
  <c r="R3352" i="1" s="1"/>
  <c r="R3344" i="1" a="1"/>
  <c r="R3344" i="1" s="1"/>
  <c r="R3336" i="1" a="1"/>
  <c r="R3336" i="1" s="1"/>
  <c r="R3328" i="1" a="1"/>
  <c r="R3328" i="1" s="1"/>
  <c r="R3320" i="1" a="1"/>
  <c r="R3320" i="1" s="1"/>
  <c r="R3312" i="1" a="1"/>
  <c r="R3312" i="1" s="1"/>
  <c r="R3304" i="1" a="1"/>
  <c r="R3304" i="1" s="1"/>
  <c r="R3296" i="1" a="1"/>
  <c r="R3296" i="1" s="1"/>
  <c r="R3288" i="1" a="1"/>
  <c r="R3288" i="1" s="1"/>
  <c r="R3280" i="1" a="1"/>
  <c r="R3280" i="1" s="1"/>
  <c r="R3272" i="1" a="1"/>
  <c r="R3272" i="1" s="1"/>
  <c r="R3264" i="1" a="1"/>
  <c r="R3264" i="1" s="1"/>
  <c r="R3256" i="1" a="1"/>
  <c r="R3256" i="1" s="1"/>
  <c r="R3248" i="1" a="1"/>
  <c r="R3248" i="1" s="1"/>
  <c r="R3240" i="1" a="1"/>
  <c r="R3240" i="1" s="1"/>
  <c r="R3232" i="1" a="1"/>
  <c r="R3232" i="1" s="1"/>
  <c r="R3224" i="1" a="1"/>
  <c r="R3224" i="1" s="1"/>
  <c r="R3216" i="1" a="1"/>
  <c r="R3216" i="1" s="1"/>
  <c r="R3208" i="1" a="1"/>
  <c r="R3208" i="1" s="1"/>
  <c r="R3200" i="1" a="1"/>
  <c r="R3200" i="1" s="1"/>
  <c r="R3192" i="1" a="1"/>
  <c r="R3192" i="1" s="1"/>
  <c r="R3184" i="1" a="1"/>
  <c r="R3184" i="1" s="1"/>
  <c r="R3176" i="1" a="1"/>
  <c r="R3176" i="1" s="1"/>
  <c r="R3168" i="1" a="1"/>
  <c r="R3168" i="1" s="1"/>
  <c r="R3160" i="1" a="1"/>
  <c r="R3160" i="1" s="1"/>
  <c r="R3152" i="1" a="1"/>
  <c r="R3152" i="1" s="1"/>
  <c r="T3152" i="1" s="1"/>
  <c r="U3152" i="1" s="1"/>
  <c r="R3144" i="1" a="1"/>
  <c r="R3144" i="1" s="1"/>
  <c r="R3136" i="1" a="1"/>
  <c r="R3136" i="1" s="1"/>
  <c r="R3783" i="1" a="1"/>
  <c r="R3783" i="1" s="1"/>
  <c r="R3775" i="1" a="1"/>
  <c r="R3775" i="1" s="1"/>
  <c r="R3767" i="1" a="1"/>
  <c r="R3767" i="1" s="1"/>
  <c r="R3759" i="1" a="1"/>
  <c r="R3759" i="1" s="1"/>
  <c r="R3751" i="1" a="1"/>
  <c r="R3751" i="1" s="1"/>
  <c r="R3743" i="1" a="1"/>
  <c r="R3743" i="1" s="1"/>
  <c r="T3743" i="1" s="1"/>
  <c r="U3743" i="1" s="1"/>
  <c r="R3735" i="1" a="1"/>
  <c r="R3735" i="1" s="1"/>
  <c r="R3727" i="1" a="1"/>
  <c r="R3727" i="1" s="1"/>
  <c r="R3719" i="1" a="1"/>
  <c r="R3719" i="1" s="1"/>
  <c r="R3711" i="1" a="1"/>
  <c r="R3711" i="1" s="1"/>
  <c r="R3703" i="1" a="1"/>
  <c r="R3703" i="1" s="1"/>
  <c r="R3695" i="1" a="1"/>
  <c r="R3695" i="1" s="1"/>
  <c r="R3687" i="1" a="1"/>
  <c r="R3687" i="1" s="1"/>
  <c r="R3679" i="1" a="1"/>
  <c r="R3679" i="1" s="1"/>
  <c r="T3679" i="1" s="1"/>
  <c r="U3679" i="1" s="1"/>
  <c r="R3671" i="1" a="1"/>
  <c r="R3671" i="1" s="1"/>
  <c r="R3663" i="1" a="1"/>
  <c r="R3663" i="1" s="1"/>
  <c r="R3655" i="1" a="1"/>
  <c r="R3655" i="1" s="1"/>
  <c r="R3647" i="1" a="1"/>
  <c r="R3647" i="1" s="1"/>
  <c r="R3639" i="1" a="1"/>
  <c r="R3639" i="1" s="1"/>
  <c r="R3631" i="1" a="1"/>
  <c r="R3631" i="1" s="1"/>
  <c r="R3623" i="1" a="1"/>
  <c r="R3623" i="1" s="1"/>
  <c r="R3615" i="1" a="1"/>
  <c r="R3615" i="1" s="1"/>
  <c r="T3615" i="1" s="1"/>
  <c r="U3615" i="1" s="1"/>
  <c r="R3607" i="1" a="1"/>
  <c r="R3607" i="1" s="1"/>
  <c r="R6478" i="1" a="1"/>
  <c r="R6478" i="1" s="1"/>
  <c r="R6470" i="1" a="1"/>
  <c r="R6470" i="1" s="1"/>
  <c r="R6462" i="1" a="1"/>
  <c r="R6462" i="1" s="1"/>
  <c r="R6454" i="1" a="1"/>
  <c r="R6454" i="1" s="1"/>
  <c r="R6446" i="1" a="1"/>
  <c r="R6446" i="1" s="1"/>
  <c r="R6438" i="1" a="1"/>
  <c r="R6438" i="1" s="1"/>
  <c r="R6430" i="1" a="1"/>
  <c r="R6430" i="1" s="1"/>
  <c r="T6430" i="1" s="1"/>
  <c r="U6430" i="1" s="1"/>
  <c r="R6422" i="1" a="1"/>
  <c r="R6422" i="1" s="1"/>
  <c r="R6414" i="1" a="1"/>
  <c r="R6414" i="1" s="1"/>
  <c r="R6406" i="1" a="1"/>
  <c r="R6406" i="1" s="1"/>
  <c r="R6398" i="1" a="1"/>
  <c r="R6398" i="1" s="1"/>
  <c r="R6390" i="1" a="1"/>
  <c r="R6390" i="1" s="1"/>
  <c r="R6382" i="1" a="1"/>
  <c r="R6382" i="1" s="1"/>
  <c r="R6374" i="1" a="1"/>
  <c r="R6374" i="1" s="1"/>
  <c r="R6366" i="1" a="1"/>
  <c r="R6366" i="1" s="1"/>
  <c r="T6366" i="1" s="1"/>
  <c r="U6366" i="1" s="1"/>
  <c r="R6358" i="1" a="1"/>
  <c r="R6358" i="1" s="1"/>
  <c r="R6350" i="1" a="1"/>
  <c r="R6350" i="1" s="1"/>
  <c r="R6342" i="1" a="1"/>
  <c r="R6342" i="1" s="1"/>
  <c r="R6334" i="1" a="1"/>
  <c r="R6334" i="1" s="1"/>
  <c r="R6326" i="1" a="1"/>
  <c r="R6326" i="1" s="1"/>
  <c r="R6318" i="1" a="1"/>
  <c r="R6318" i="1" s="1"/>
  <c r="R6310" i="1" a="1"/>
  <c r="R6310" i="1" s="1"/>
  <c r="R6302" i="1" a="1"/>
  <c r="R6302" i="1" s="1"/>
  <c r="R6294" i="1" a="1"/>
  <c r="R6294" i="1" s="1"/>
  <c r="R6286" i="1" a="1"/>
  <c r="R6286" i="1" s="1"/>
  <c r="R6278" i="1" a="1"/>
  <c r="R6278" i="1" s="1"/>
  <c r="R6270" i="1" a="1"/>
  <c r="R6270" i="1" s="1"/>
  <c r="R6262" i="1" a="1"/>
  <c r="R6262" i="1" s="1"/>
  <c r="R6254" i="1" a="1"/>
  <c r="R6254" i="1" s="1"/>
  <c r="R6246" i="1" a="1"/>
  <c r="R6246" i="1" s="1"/>
  <c r="R6238" i="1" a="1"/>
  <c r="R6238" i="1" s="1"/>
  <c r="R6230" i="1" a="1"/>
  <c r="R6230" i="1" s="1"/>
  <c r="R6222" i="1" a="1"/>
  <c r="R6222" i="1" s="1"/>
  <c r="R9485" i="1" a="1"/>
  <c r="R9485" i="1" s="1"/>
  <c r="R9477" i="1" a="1"/>
  <c r="R9477" i="1" s="1"/>
  <c r="R9469" i="1" a="1"/>
  <c r="R9469" i="1" s="1"/>
  <c r="R9461" i="1" a="1"/>
  <c r="R9461" i="1" s="1"/>
  <c r="R9453" i="1" a="1"/>
  <c r="R9453" i="1" s="1"/>
  <c r="R9445" i="1" a="1"/>
  <c r="R9445" i="1" s="1"/>
  <c r="T9445" i="1" s="1"/>
  <c r="U9445" i="1" s="1"/>
  <c r="R9437" i="1" a="1"/>
  <c r="R9437" i="1" s="1"/>
  <c r="R9429" i="1" a="1"/>
  <c r="R9429" i="1" s="1"/>
  <c r="R9421" i="1" a="1"/>
  <c r="R9421" i="1" s="1"/>
  <c r="R9413" i="1" a="1"/>
  <c r="R9413" i="1" s="1"/>
  <c r="R9405" i="1" a="1"/>
  <c r="R9405" i="1" s="1"/>
  <c r="R9397" i="1" a="1"/>
  <c r="R9397" i="1" s="1"/>
  <c r="R9389" i="1" a="1"/>
  <c r="R9389" i="1" s="1"/>
  <c r="R9381" i="1" a="1"/>
  <c r="R9381" i="1" s="1"/>
  <c r="T9381" i="1" s="1"/>
  <c r="U9381" i="1" s="1"/>
  <c r="R9373" i="1" a="1"/>
  <c r="R9373" i="1" s="1"/>
  <c r="R9365" i="1" a="1"/>
  <c r="R9365" i="1" s="1"/>
  <c r="R9357" i="1" a="1"/>
  <c r="R9357" i="1" s="1"/>
  <c r="R9349" i="1" a="1"/>
  <c r="R9349" i="1" s="1"/>
  <c r="R9341" i="1" a="1"/>
  <c r="R9341" i="1" s="1"/>
  <c r="R9333" i="1" a="1"/>
  <c r="R9333" i="1" s="1"/>
  <c r="R9325" i="1" a="1"/>
  <c r="R9325" i="1" s="1"/>
  <c r="R9317" i="1" a="1"/>
  <c r="R9317" i="1" s="1"/>
  <c r="T9317" i="1" s="1"/>
  <c r="U9317" i="1" s="1"/>
  <c r="R9309" i="1" a="1"/>
  <c r="R9309" i="1" s="1"/>
  <c r="R9301" i="1" a="1"/>
  <c r="R9301" i="1" s="1"/>
  <c r="R9293" i="1" a="1"/>
  <c r="R9293" i="1" s="1"/>
  <c r="R9285" i="1" a="1"/>
  <c r="R9285" i="1" s="1"/>
  <c r="R9277" i="1" a="1"/>
  <c r="R9277" i="1" s="1"/>
  <c r="R9269" i="1" a="1"/>
  <c r="R9269" i="1" s="1"/>
  <c r="R9261" i="1" a="1"/>
  <c r="R9261" i="1" s="1"/>
  <c r="R9253" i="1" a="1"/>
  <c r="R9253" i="1" s="1"/>
  <c r="T9253" i="1" s="1"/>
  <c r="U9253" i="1" s="1"/>
  <c r="R9245" i="1" a="1"/>
  <c r="R9245" i="1" s="1"/>
  <c r="R9237" i="1" a="1"/>
  <c r="R9237" i="1" s="1"/>
  <c r="R9484" i="1" a="1"/>
  <c r="R9484" i="1" s="1"/>
  <c r="R9476" i="1" a="1"/>
  <c r="R9476" i="1" s="1"/>
  <c r="R9468" i="1" a="1"/>
  <c r="R9468" i="1" s="1"/>
  <c r="R9460" i="1" a="1"/>
  <c r="R9460" i="1" s="1"/>
  <c r="R9452" i="1" a="1"/>
  <c r="R9452" i="1" s="1"/>
  <c r="R9444" i="1" a="1"/>
  <c r="R9444" i="1" s="1"/>
  <c r="R9436" i="1" a="1"/>
  <c r="R9436" i="1" s="1"/>
  <c r="R9428" i="1" a="1"/>
  <c r="R9428" i="1" s="1"/>
  <c r="R9420" i="1" a="1"/>
  <c r="R9420" i="1" s="1"/>
  <c r="R9412" i="1" a="1"/>
  <c r="R9412" i="1" s="1"/>
  <c r="R9404" i="1" a="1"/>
  <c r="R9404" i="1" s="1"/>
  <c r="R9396" i="1" a="1"/>
  <c r="R9396" i="1" s="1"/>
  <c r="R9388" i="1" a="1"/>
  <c r="R9388" i="1" s="1"/>
  <c r="R9380" i="1" a="1"/>
  <c r="R9380" i="1" s="1"/>
  <c r="R9372" i="1" a="1"/>
  <c r="R9372" i="1" s="1"/>
  <c r="R9364" i="1" a="1"/>
  <c r="R9364" i="1" s="1"/>
  <c r="R9356" i="1" a="1"/>
  <c r="R9356" i="1" s="1"/>
  <c r="R9348" i="1" a="1"/>
  <c r="R9348" i="1" s="1"/>
  <c r="R9340" i="1" a="1"/>
  <c r="R9340" i="1" s="1"/>
  <c r="R9332" i="1" a="1"/>
  <c r="R9332" i="1" s="1"/>
  <c r="R9324" i="1" a="1"/>
  <c r="R9324" i="1" s="1"/>
  <c r="R9316" i="1" a="1"/>
  <c r="R9316" i="1" s="1"/>
  <c r="R9308" i="1" a="1"/>
  <c r="R9308" i="1" s="1"/>
  <c r="R9300" i="1" a="1"/>
  <c r="R9300" i="1" s="1"/>
  <c r="R9292" i="1" a="1"/>
  <c r="R9292" i="1" s="1"/>
  <c r="R9284" i="1" a="1"/>
  <c r="R9284" i="1" s="1"/>
  <c r="R9276" i="1" a="1"/>
  <c r="R9276" i="1" s="1"/>
  <c r="R9268" i="1" a="1"/>
  <c r="R9268" i="1" s="1"/>
  <c r="R3674" i="1" a="1"/>
  <c r="R3674" i="1" s="1"/>
  <c r="R3666" i="1" a="1"/>
  <c r="R3666" i="1" s="1"/>
  <c r="T3666" i="1" s="1"/>
  <c r="U3666" i="1" s="1"/>
  <c r="R3658" i="1" a="1"/>
  <c r="R3658" i="1" s="1"/>
  <c r="R3650" i="1" a="1"/>
  <c r="R3650" i="1" s="1"/>
  <c r="R3642" i="1" a="1"/>
  <c r="R3642" i="1" s="1"/>
  <c r="R3634" i="1" a="1"/>
  <c r="R3634" i="1" s="1"/>
  <c r="R3626" i="1" a="1"/>
  <c r="R3626" i="1" s="1"/>
  <c r="R3618" i="1" a="1"/>
  <c r="R3618" i="1" s="1"/>
  <c r="R3610" i="1" a="1"/>
  <c r="R3610" i="1" s="1"/>
  <c r="R3602" i="1" a="1"/>
  <c r="R3602" i="1" s="1"/>
  <c r="R3594" i="1" a="1"/>
  <c r="R3594" i="1" s="1"/>
  <c r="T3594" i="1" s="1"/>
  <c r="U3594" i="1" s="1"/>
  <c r="R3586" i="1" a="1"/>
  <c r="R3586" i="1" s="1"/>
  <c r="R3578" i="1" a="1"/>
  <c r="R3578" i="1" s="1"/>
  <c r="R3570" i="1" a="1"/>
  <c r="R3570" i="1" s="1"/>
  <c r="R3562" i="1" a="1"/>
  <c r="R3562" i="1" s="1"/>
  <c r="R3554" i="1" a="1"/>
  <c r="R3554" i="1" s="1"/>
  <c r="R3546" i="1" a="1"/>
  <c r="R3546" i="1" s="1"/>
  <c r="T3546" i="1" s="1"/>
  <c r="U3546" i="1" s="1"/>
  <c r="R3538" i="1" a="1"/>
  <c r="R3538" i="1" s="1"/>
  <c r="R3530" i="1" a="1"/>
  <c r="R3530" i="1" s="1"/>
  <c r="T3530" i="1" s="1"/>
  <c r="U3530" i="1" s="1"/>
  <c r="R3522" i="1" a="1"/>
  <c r="R3522" i="1" s="1"/>
  <c r="R3514" i="1" a="1"/>
  <c r="R3514" i="1" s="1"/>
  <c r="R3506" i="1" a="1"/>
  <c r="R3506" i="1" s="1"/>
  <c r="R3498" i="1" a="1"/>
  <c r="R3498" i="1" s="1"/>
  <c r="R3490" i="1" a="1"/>
  <c r="R3490" i="1" s="1"/>
  <c r="R3482" i="1" a="1"/>
  <c r="R3482" i="1" s="1"/>
  <c r="R3474" i="1" a="1"/>
  <c r="R3474" i="1" s="1"/>
  <c r="R3466" i="1" a="1"/>
  <c r="R3466" i="1" s="1"/>
  <c r="T3466" i="1" s="1"/>
  <c r="U3466" i="1" s="1"/>
  <c r="R3458" i="1" a="1"/>
  <c r="R3458" i="1" s="1"/>
  <c r="R3450" i="1" a="1"/>
  <c r="R3450" i="1" s="1"/>
  <c r="R3442" i="1" a="1"/>
  <c r="R3442" i="1" s="1"/>
  <c r="R3434" i="1" a="1"/>
  <c r="R3434" i="1" s="1"/>
  <c r="R3426" i="1" a="1"/>
  <c r="R3426" i="1" s="1"/>
  <c r="R3418" i="1" a="1"/>
  <c r="R3418" i="1" s="1"/>
  <c r="R3410" i="1" a="1"/>
  <c r="R3410" i="1" s="1"/>
  <c r="R3402" i="1" a="1"/>
  <c r="R3402" i="1" s="1"/>
  <c r="T3402" i="1" s="1"/>
  <c r="U3402" i="1" s="1"/>
  <c r="R3394" i="1" a="1"/>
  <c r="R3394" i="1" s="1"/>
  <c r="R3386" i="1" a="1"/>
  <c r="R3386" i="1" s="1"/>
  <c r="R3378" i="1" a="1"/>
  <c r="R3378" i="1" s="1"/>
  <c r="R3370" i="1" a="1"/>
  <c r="R3370" i="1" s="1"/>
  <c r="R3362" i="1" a="1"/>
  <c r="R3362" i="1" s="1"/>
  <c r="R3354" i="1" a="1"/>
  <c r="R3354" i="1" s="1"/>
  <c r="R3346" i="1" a="1"/>
  <c r="R3346" i="1" s="1"/>
  <c r="R3338" i="1" a="1"/>
  <c r="R3338" i="1" s="1"/>
  <c r="T3338" i="1" s="1"/>
  <c r="U3338" i="1" s="1"/>
  <c r="R3330" i="1" a="1"/>
  <c r="R3330" i="1" s="1"/>
  <c r="R3322" i="1" a="1"/>
  <c r="R3322" i="1" s="1"/>
  <c r="R3314" i="1" a="1"/>
  <c r="R3314" i="1" s="1"/>
  <c r="R3306" i="1" a="1"/>
  <c r="R3306" i="1" s="1"/>
  <c r="R3298" i="1" a="1"/>
  <c r="R3298" i="1" s="1"/>
  <c r="R3290" i="1" a="1"/>
  <c r="R3290" i="1" s="1"/>
  <c r="R3282" i="1" a="1"/>
  <c r="R3282" i="1" s="1"/>
  <c r="R3274" i="1" a="1"/>
  <c r="R3274" i="1" s="1"/>
  <c r="R3266" i="1" a="1"/>
  <c r="R3266" i="1" s="1"/>
  <c r="R3258" i="1" a="1"/>
  <c r="R3258" i="1" s="1"/>
  <c r="R3250" i="1" a="1"/>
  <c r="R3250" i="1" s="1"/>
  <c r="R3242" i="1" a="1"/>
  <c r="R3242" i="1" s="1"/>
  <c r="R3234" i="1" a="1"/>
  <c r="R3234" i="1" s="1"/>
  <c r="R3226" i="1" a="1"/>
  <c r="R3226" i="1" s="1"/>
  <c r="R3218" i="1" a="1"/>
  <c r="R3218" i="1" s="1"/>
  <c r="R3210" i="1" a="1"/>
  <c r="R3210" i="1" s="1"/>
  <c r="R3202" i="1" a="1"/>
  <c r="R3202" i="1" s="1"/>
  <c r="R3194" i="1" a="1"/>
  <c r="R3194" i="1" s="1"/>
  <c r="R3186" i="1" a="1"/>
  <c r="R3186" i="1" s="1"/>
  <c r="R3178" i="1" a="1"/>
  <c r="R3178" i="1" s="1"/>
  <c r="R3170" i="1" a="1"/>
  <c r="R3170" i="1" s="1"/>
  <c r="T3170" i="1" s="1"/>
  <c r="U3170" i="1" s="1"/>
  <c r="R3162" i="1" a="1"/>
  <c r="R3162" i="1" s="1"/>
  <c r="R3154" i="1" a="1"/>
  <c r="R3154" i="1" s="1"/>
  <c r="T3154" i="1" s="1"/>
  <c r="U3154" i="1" s="1"/>
  <c r="R3146" i="1" a="1"/>
  <c r="R3146" i="1" s="1"/>
  <c r="R3138" i="1" a="1"/>
  <c r="R3138" i="1" s="1"/>
  <c r="R3130" i="1" a="1"/>
  <c r="R3130" i="1" s="1"/>
  <c r="R3122" i="1" a="1"/>
  <c r="R3122" i="1" s="1"/>
  <c r="R3114" i="1" a="1"/>
  <c r="R3114" i="1" s="1"/>
  <c r="R3106" i="1" a="1"/>
  <c r="R3106" i="1" s="1"/>
  <c r="R3098" i="1" a="1"/>
  <c r="R3098" i="1" s="1"/>
  <c r="R3090" i="1" a="1"/>
  <c r="R3090" i="1" s="1"/>
  <c r="R3082" i="1" a="1"/>
  <c r="R3082" i="1" s="1"/>
  <c r="R3074" i="1" a="1"/>
  <c r="R3074" i="1" s="1"/>
  <c r="R3066" i="1" a="1"/>
  <c r="R3066" i="1" s="1"/>
  <c r="R3128" i="1" a="1"/>
  <c r="R3128" i="1" s="1"/>
  <c r="R3120" i="1" a="1"/>
  <c r="R3120" i="1" s="1"/>
  <c r="R3112" i="1" a="1"/>
  <c r="R3112" i="1" s="1"/>
  <c r="R3104" i="1" a="1"/>
  <c r="R3104" i="1" s="1"/>
  <c r="R3096" i="1" a="1"/>
  <c r="R3096" i="1" s="1"/>
  <c r="R3088" i="1" a="1"/>
  <c r="R3088" i="1" s="1"/>
  <c r="T3088" i="1" s="1"/>
  <c r="U3088" i="1" s="1"/>
  <c r="R3080" i="1" a="1"/>
  <c r="R3080" i="1" s="1"/>
  <c r="R3072" i="1" a="1"/>
  <c r="R3072" i="1" s="1"/>
  <c r="R3064" i="1" a="1"/>
  <c r="R3064" i="1" s="1"/>
  <c r="R3056" i="1" a="1"/>
  <c r="R3056" i="1" s="1"/>
  <c r="R3048" i="1" a="1"/>
  <c r="R3048" i="1" s="1"/>
  <c r="R3040" i="1" a="1"/>
  <c r="R3040" i="1" s="1"/>
  <c r="R3032" i="1" a="1"/>
  <c r="R3032" i="1" s="1"/>
  <c r="R3024" i="1" a="1"/>
  <c r="R3024" i="1" s="1"/>
  <c r="T3024" i="1" s="1"/>
  <c r="U3024" i="1" s="1"/>
  <c r="R3016" i="1" a="1"/>
  <c r="R3016" i="1" s="1"/>
  <c r="R3008" i="1" a="1"/>
  <c r="R3008" i="1" s="1"/>
  <c r="R3000" i="1" a="1"/>
  <c r="R3000" i="1" s="1"/>
  <c r="R2992" i="1" a="1"/>
  <c r="R2992" i="1" s="1"/>
  <c r="R2984" i="1" a="1"/>
  <c r="R2984" i="1" s="1"/>
  <c r="R2976" i="1" a="1"/>
  <c r="R2976" i="1" s="1"/>
  <c r="R2968" i="1" a="1"/>
  <c r="R2968" i="1" s="1"/>
  <c r="R2960" i="1" a="1"/>
  <c r="R2960" i="1" s="1"/>
  <c r="R2952" i="1" a="1"/>
  <c r="R2952" i="1" s="1"/>
  <c r="R2944" i="1" a="1"/>
  <c r="R2944" i="1" s="1"/>
  <c r="R2936" i="1" a="1"/>
  <c r="R2936" i="1" s="1"/>
  <c r="R2928" i="1" a="1"/>
  <c r="R2928" i="1" s="1"/>
  <c r="R2920" i="1" a="1"/>
  <c r="R2920" i="1" s="1"/>
  <c r="R2912" i="1" a="1"/>
  <c r="R2912" i="1" s="1"/>
  <c r="R2904" i="1" a="1"/>
  <c r="R2904" i="1" s="1"/>
  <c r="R2896" i="1" a="1"/>
  <c r="R2896" i="1" s="1"/>
  <c r="R2888" i="1" a="1"/>
  <c r="R2888" i="1" s="1"/>
  <c r="R2880" i="1" a="1"/>
  <c r="R2880" i="1" s="1"/>
  <c r="R2872" i="1" a="1"/>
  <c r="R2872" i="1" s="1"/>
  <c r="R2864" i="1" a="1"/>
  <c r="R2864" i="1" s="1"/>
  <c r="R2856" i="1" a="1"/>
  <c r="R2856" i="1" s="1"/>
  <c r="R2848" i="1" a="1"/>
  <c r="R2848" i="1" s="1"/>
  <c r="R2840" i="1" a="1"/>
  <c r="R2840" i="1" s="1"/>
  <c r="R2832" i="1" a="1"/>
  <c r="R2832" i="1" s="1"/>
  <c r="R2824" i="1" a="1"/>
  <c r="R2824" i="1" s="1"/>
  <c r="R2816" i="1" a="1"/>
  <c r="R2816" i="1" s="1"/>
  <c r="R2808" i="1" a="1"/>
  <c r="R2808" i="1" s="1"/>
  <c r="R2800" i="1" a="1"/>
  <c r="R2800" i="1" s="1"/>
  <c r="R2792" i="1" a="1"/>
  <c r="R2792" i="1" s="1"/>
  <c r="R2784" i="1" a="1"/>
  <c r="R2784" i="1" s="1"/>
  <c r="R2776" i="1" a="1"/>
  <c r="R2776" i="1" s="1"/>
  <c r="R2768" i="1" a="1"/>
  <c r="R2768" i="1" s="1"/>
  <c r="R2760" i="1" a="1"/>
  <c r="R2760" i="1" s="1"/>
  <c r="R2752" i="1" a="1"/>
  <c r="R2752" i="1" s="1"/>
  <c r="R2744" i="1" a="1"/>
  <c r="R2744" i="1" s="1"/>
  <c r="R2736" i="1" a="1"/>
  <c r="R2736" i="1" s="1"/>
  <c r="R2728" i="1" a="1"/>
  <c r="R2728" i="1" s="1"/>
  <c r="R2720" i="1" a="1"/>
  <c r="R2720" i="1" s="1"/>
  <c r="R2712" i="1" a="1"/>
  <c r="R2712" i="1" s="1"/>
  <c r="R2704" i="1" a="1"/>
  <c r="R2704" i="1" s="1"/>
  <c r="T2704" i="1" s="1"/>
  <c r="U2704" i="1" s="1"/>
  <c r="R2696" i="1" a="1"/>
  <c r="R2696" i="1" s="1"/>
  <c r="R2688" i="1" a="1"/>
  <c r="R2688" i="1" s="1"/>
  <c r="R2680" i="1" a="1"/>
  <c r="R2680" i="1" s="1"/>
  <c r="R2672" i="1" a="1"/>
  <c r="R2672" i="1" s="1"/>
  <c r="R2664" i="1" a="1"/>
  <c r="R2664" i="1" s="1"/>
  <c r="R2656" i="1" a="1"/>
  <c r="R2656" i="1" s="1"/>
  <c r="R2648" i="1" a="1"/>
  <c r="R2648" i="1" s="1"/>
  <c r="R2640" i="1" a="1"/>
  <c r="R2640" i="1" s="1"/>
  <c r="T2640" i="1" s="1"/>
  <c r="U2640" i="1" s="1"/>
  <c r="R2632" i="1" a="1"/>
  <c r="R2632" i="1" s="1"/>
  <c r="R2624" i="1" a="1"/>
  <c r="R2624" i="1" s="1"/>
  <c r="R2616" i="1" a="1"/>
  <c r="R2616" i="1" s="1"/>
  <c r="R2608" i="1" a="1"/>
  <c r="R2608" i="1" s="1"/>
  <c r="R2600" i="1" a="1"/>
  <c r="R2600" i="1" s="1"/>
  <c r="R2592" i="1" a="1"/>
  <c r="R2592" i="1" s="1"/>
  <c r="R2584" i="1" a="1"/>
  <c r="R2584" i="1" s="1"/>
  <c r="R2576" i="1" a="1"/>
  <c r="R2576" i="1" s="1"/>
  <c r="T2576" i="1" s="1"/>
  <c r="U2576" i="1" s="1"/>
  <c r="R2568" i="1" a="1"/>
  <c r="R2568" i="1" s="1"/>
  <c r="R2560" i="1" a="1"/>
  <c r="R2560" i="1" s="1"/>
  <c r="R2552" i="1" a="1"/>
  <c r="R2552" i="1" s="1"/>
  <c r="R2544" i="1" a="1"/>
  <c r="R2544" i="1" s="1"/>
  <c r="R2536" i="1" a="1"/>
  <c r="R2536" i="1" s="1"/>
  <c r="R2528" i="1" a="1"/>
  <c r="R2528" i="1" s="1"/>
  <c r="R2520" i="1" a="1"/>
  <c r="R2520" i="1" s="1"/>
  <c r="R2512" i="1" a="1"/>
  <c r="R2512" i="1" s="1"/>
  <c r="T2512" i="1" s="1"/>
  <c r="U2512" i="1" s="1"/>
  <c r="R2504" i="1" a="1"/>
  <c r="R2504" i="1" s="1"/>
  <c r="R2496" i="1" a="1"/>
  <c r="R2496" i="1" s="1"/>
  <c r="R2488" i="1" a="1"/>
  <c r="R2488" i="1" s="1"/>
  <c r="R2480" i="1" a="1"/>
  <c r="R2480" i="1" s="1"/>
  <c r="R2472" i="1" a="1"/>
  <c r="R2472" i="1" s="1"/>
  <c r="R2464" i="1" a="1"/>
  <c r="R2464" i="1" s="1"/>
  <c r="R2456" i="1" a="1"/>
  <c r="R2456" i="1" s="1"/>
  <c r="R2448" i="1" a="1"/>
  <c r="R2448" i="1" s="1"/>
  <c r="R2440" i="1" a="1"/>
  <c r="R2440" i="1" s="1"/>
  <c r="R3599" i="1" a="1"/>
  <c r="R3599" i="1" s="1"/>
  <c r="R3591" i="1" a="1"/>
  <c r="R3591" i="1" s="1"/>
  <c r="R3583" i="1" a="1"/>
  <c r="R3583" i="1" s="1"/>
  <c r="R3575" i="1" a="1"/>
  <c r="R3575" i="1" s="1"/>
  <c r="R3567" i="1" a="1"/>
  <c r="R3567" i="1" s="1"/>
  <c r="R3559" i="1" a="1"/>
  <c r="R3559" i="1" s="1"/>
  <c r="R3551" i="1" a="1"/>
  <c r="R3551" i="1" s="1"/>
  <c r="R3543" i="1" a="1"/>
  <c r="R3543" i="1" s="1"/>
  <c r="R3535" i="1" a="1"/>
  <c r="R3535" i="1" s="1"/>
  <c r="R3527" i="1" a="1"/>
  <c r="R3527" i="1" s="1"/>
  <c r="R3519" i="1" a="1"/>
  <c r="R3519" i="1" s="1"/>
  <c r="R3511" i="1" a="1"/>
  <c r="R3511" i="1" s="1"/>
  <c r="R3503" i="1" a="1"/>
  <c r="R3503" i="1" s="1"/>
  <c r="R3495" i="1" a="1"/>
  <c r="R3495" i="1" s="1"/>
  <c r="R3487" i="1" a="1"/>
  <c r="R3487" i="1" s="1"/>
  <c r="R3479" i="1" a="1"/>
  <c r="R3479" i="1" s="1"/>
  <c r="R3471" i="1" a="1"/>
  <c r="R3471" i="1" s="1"/>
  <c r="R3463" i="1" a="1"/>
  <c r="R3463" i="1" s="1"/>
  <c r="R3455" i="1" a="1"/>
  <c r="R3455" i="1" s="1"/>
  <c r="R3447" i="1" a="1"/>
  <c r="R3447" i="1" s="1"/>
  <c r="R3439" i="1" a="1"/>
  <c r="R3439" i="1" s="1"/>
  <c r="R3431" i="1" a="1"/>
  <c r="R3431" i="1" s="1"/>
  <c r="R3423" i="1" a="1"/>
  <c r="R3423" i="1" s="1"/>
  <c r="R3415" i="1" a="1"/>
  <c r="R3415" i="1" s="1"/>
  <c r="R3407" i="1" a="1"/>
  <c r="R3407" i="1" s="1"/>
  <c r="R3399" i="1" a="1"/>
  <c r="R3399" i="1" s="1"/>
  <c r="R3391" i="1" a="1"/>
  <c r="R3391" i="1" s="1"/>
  <c r="R3383" i="1" a="1"/>
  <c r="R3383" i="1" s="1"/>
  <c r="R3375" i="1" a="1"/>
  <c r="R3375" i="1" s="1"/>
  <c r="R3367" i="1" a="1"/>
  <c r="R3367" i="1" s="1"/>
  <c r="R3359" i="1" a="1"/>
  <c r="R3359" i="1" s="1"/>
  <c r="R3351" i="1" a="1"/>
  <c r="R3351" i="1" s="1"/>
  <c r="R3343" i="1" a="1"/>
  <c r="R3343" i="1" s="1"/>
  <c r="R3335" i="1" a="1"/>
  <c r="R3335" i="1" s="1"/>
  <c r="R3327" i="1" a="1"/>
  <c r="R3327" i="1" s="1"/>
  <c r="R3319" i="1" a="1"/>
  <c r="R3319" i="1" s="1"/>
  <c r="R3311" i="1" a="1"/>
  <c r="R3311" i="1" s="1"/>
  <c r="R3303" i="1" a="1"/>
  <c r="R3303" i="1" s="1"/>
  <c r="R3295" i="1" a="1"/>
  <c r="R3295" i="1" s="1"/>
  <c r="T3295" i="1" s="1"/>
  <c r="U3295" i="1" s="1"/>
  <c r="R3287" i="1" a="1"/>
  <c r="R3287" i="1" s="1"/>
  <c r="R3279" i="1" a="1"/>
  <c r="R3279" i="1" s="1"/>
  <c r="R3271" i="1" a="1"/>
  <c r="R3271" i="1" s="1"/>
  <c r="R3263" i="1" a="1"/>
  <c r="R3263" i="1" s="1"/>
  <c r="R3255" i="1" a="1"/>
  <c r="R3255" i="1" s="1"/>
  <c r="R3247" i="1" a="1"/>
  <c r="R3247" i="1" s="1"/>
  <c r="R3239" i="1" a="1"/>
  <c r="R3239" i="1" s="1"/>
  <c r="R3231" i="1" a="1"/>
  <c r="R3231" i="1" s="1"/>
  <c r="T3231" i="1" s="1"/>
  <c r="U3231" i="1" s="1"/>
  <c r="R3223" i="1" a="1"/>
  <c r="R3223" i="1" s="1"/>
  <c r="R3215" i="1" a="1"/>
  <c r="R3215" i="1" s="1"/>
  <c r="R3207" i="1" a="1"/>
  <c r="R3207" i="1" s="1"/>
  <c r="R3199" i="1" a="1"/>
  <c r="R3199" i="1" s="1"/>
  <c r="R3191" i="1" a="1"/>
  <c r="R3191" i="1" s="1"/>
  <c r="R3183" i="1" a="1"/>
  <c r="R3183" i="1" s="1"/>
  <c r="R3175" i="1" a="1"/>
  <c r="R3175" i="1" s="1"/>
  <c r="R3167" i="1" a="1"/>
  <c r="R3167" i="1" s="1"/>
  <c r="T3167" i="1" s="1"/>
  <c r="U3167" i="1" s="1"/>
  <c r="R3159" i="1" a="1"/>
  <c r="R3159" i="1" s="1"/>
  <c r="R3151" i="1" a="1"/>
  <c r="R3151" i="1" s="1"/>
  <c r="R3143" i="1" a="1"/>
  <c r="R3143" i="1" s="1"/>
  <c r="R3135" i="1" a="1"/>
  <c r="R3135" i="1" s="1"/>
  <c r="R3127" i="1" a="1"/>
  <c r="R3127" i="1" s="1"/>
  <c r="R3119" i="1" a="1"/>
  <c r="R3119" i="1" s="1"/>
  <c r="R3111" i="1" a="1"/>
  <c r="R3111" i="1" s="1"/>
  <c r="R3103" i="1" a="1"/>
  <c r="R3103" i="1" s="1"/>
  <c r="T3103" i="1" s="1"/>
  <c r="U3103" i="1" s="1"/>
  <c r="R3095" i="1" a="1"/>
  <c r="R3095" i="1" s="1"/>
  <c r="R3087" i="1" a="1"/>
  <c r="R3087" i="1" s="1"/>
  <c r="R3079" i="1" a="1"/>
  <c r="R3079" i="1" s="1"/>
  <c r="R3071" i="1" a="1"/>
  <c r="R3071" i="1" s="1"/>
  <c r="R3063" i="1" a="1"/>
  <c r="R3063" i="1" s="1"/>
  <c r="R3055" i="1" a="1"/>
  <c r="R3055" i="1" s="1"/>
  <c r="R3047" i="1" a="1"/>
  <c r="R3047" i="1" s="1"/>
  <c r="R3039" i="1" a="1"/>
  <c r="R3039" i="1" s="1"/>
  <c r="R3031" i="1" a="1"/>
  <c r="R3031" i="1" s="1"/>
  <c r="R3023" i="1" a="1"/>
  <c r="R3023" i="1" s="1"/>
  <c r="R3015" i="1" a="1"/>
  <c r="R3015" i="1" s="1"/>
  <c r="R3007" i="1" a="1"/>
  <c r="R3007" i="1" s="1"/>
  <c r="R2999" i="1" a="1"/>
  <c r="R2999" i="1" s="1"/>
  <c r="R2991" i="1" a="1"/>
  <c r="R2991" i="1" s="1"/>
  <c r="R2983" i="1" a="1"/>
  <c r="R2983" i="1" s="1"/>
  <c r="R2975" i="1" a="1"/>
  <c r="R2975" i="1" s="1"/>
  <c r="R2967" i="1" a="1"/>
  <c r="R2967" i="1" s="1"/>
  <c r="R2959" i="1" a="1"/>
  <c r="R2959" i="1" s="1"/>
  <c r="R2951" i="1" a="1"/>
  <c r="R2951" i="1" s="1"/>
  <c r="R2943" i="1" a="1"/>
  <c r="R2943" i="1" s="1"/>
  <c r="R2935" i="1" a="1"/>
  <c r="R2935" i="1" s="1"/>
  <c r="R2927" i="1" a="1"/>
  <c r="R2927" i="1" s="1"/>
  <c r="R2919" i="1" a="1"/>
  <c r="R2919" i="1" s="1"/>
  <c r="R2911" i="1" a="1"/>
  <c r="R2911" i="1" s="1"/>
  <c r="R2903" i="1" a="1"/>
  <c r="R2903" i="1" s="1"/>
  <c r="R2895" i="1" a="1"/>
  <c r="R2895" i="1" s="1"/>
  <c r="R2887" i="1" a="1"/>
  <c r="R2887" i="1" s="1"/>
  <c r="R2879" i="1" a="1"/>
  <c r="R2879" i="1" s="1"/>
  <c r="R2871" i="1" a="1"/>
  <c r="R2871" i="1" s="1"/>
  <c r="R2863" i="1" a="1"/>
  <c r="R2863" i="1" s="1"/>
  <c r="R2855" i="1" a="1"/>
  <c r="R2855" i="1" s="1"/>
  <c r="R2847" i="1" a="1"/>
  <c r="R2847" i="1" s="1"/>
  <c r="R2839" i="1" a="1"/>
  <c r="R2839" i="1" s="1"/>
  <c r="R2831" i="1" a="1"/>
  <c r="R2831" i="1" s="1"/>
  <c r="R2823" i="1" a="1"/>
  <c r="R2823" i="1" s="1"/>
  <c r="R2815" i="1" a="1"/>
  <c r="R2815" i="1" s="1"/>
  <c r="R2807" i="1" a="1"/>
  <c r="R2807" i="1" s="1"/>
  <c r="R6214" i="1" a="1"/>
  <c r="R6214" i="1" s="1"/>
  <c r="R6206" i="1" a="1"/>
  <c r="R6206" i="1" s="1"/>
  <c r="R6198" i="1" a="1"/>
  <c r="R6198" i="1" s="1"/>
  <c r="T6198" i="1" s="1"/>
  <c r="U6198" i="1" s="1"/>
  <c r="R6190" i="1" a="1"/>
  <c r="R6190" i="1" s="1"/>
  <c r="R6182" i="1" a="1"/>
  <c r="R6182" i="1" s="1"/>
  <c r="R6174" i="1" a="1"/>
  <c r="R6174" i="1" s="1"/>
  <c r="R6166" i="1" a="1"/>
  <c r="R6166" i="1" s="1"/>
  <c r="R6158" i="1" a="1"/>
  <c r="R6158" i="1" s="1"/>
  <c r="R6150" i="1" a="1"/>
  <c r="R6150" i="1" s="1"/>
  <c r="R6142" i="1" a="1"/>
  <c r="R6142" i="1" s="1"/>
  <c r="R6134" i="1" a="1"/>
  <c r="R6134" i="1" s="1"/>
  <c r="T6134" i="1" s="1"/>
  <c r="U6134" i="1" s="1"/>
  <c r="R6126" i="1" a="1"/>
  <c r="R6126" i="1" s="1"/>
  <c r="R6118" i="1" a="1"/>
  <c r="R6118" i="1" s="1"/>
  <c r="R6110" i="1" a="1"/>
  <c r="R6110" i="1" s="1"/>
  <c r="R6102" i="1" a="1"/>
  <c r="R6102" i="1" s="1"/>
  <c r="R6094" i="1" a="1"/>
  <c r="R6094" i="1" s="1"/>
  <c r="R6086" i="1" a="1"/>
  <c r="R6086" i="1" s="1"/>
  <c r="R6078" i="1" a="1"/>
  <c r="R6078" i="1" s="1"/>
  <c r="R6070" i="1" a="1"/>
  <c r="R6070" i="1" s="1"/>
  <c r="T6070" i="1" s="1"/>
  <c r="U6070" i="1" s="1"/>
  <c r="R6062" i="1" a="1"/>
  <c r="R6062" i="1" s="1"/>
  <c r="R6054" i="1" a="1"/>
  <c r="R6054" i="1" s="1"/>
  <c r="R6046" i="1" a="1"/>
  <c r="R6046" i="1" s="1"/>
  <c r="R6038" i="1" a="1"/>
  <c r="R6038" i="1" s="1"/>
  <c r="R6030" i="1" a="1"/>
  <c r="R6030" i="1" s="1"/>
  <c r="R6022" i="1" a="1"/>
  <c r="R6022" i="1" s="1"/>
  <c r="R6014" i="1" a="1"/>
  <c r="R6014" i="1" s="1"/>
  <c r="R6006" i="1" a="1"/>
  <c r="R6006" i="1" s="1"/>
  <c r="R5998" i="1" a="1"/>
  <c r="R5998" i="1" s="1"/>
  <c r="R5990" i="1" a="1"/>
  <c r="R5990" i="1" s="1"/>
  <c r="R5982" i="1" a="1"/>
  <c r="R5982" i="1" s="1"/>
  <c r="R5974" i="1" a="1"/>
  <c r="R5974" i="1" s="1"/>
  <c r="R5966" i="1" a="1"/>
  <c r="R5966" i="1" s="1"/>
  <c r="R5958" i="1" a="1"/>
  <c r="R5958" i="1" s="1"/>
  <c r="R5950" i="1" a="1"/>
  <c r="R5950" i="1" s="1"/>
  <c r="R5942" i="1" a="1"/>
  <c r="R5942" i="1" s="1"/>
  <c r="R5934" i="1" a="1"/>
  <c r="R5934" i="1" s="1"/>
  <c r="R5926" i="1" a="1"/>
  <c r="R5926" i="1" s="1"/>
  <c r="R5918" i="1" a="1"/>
  <c r="R5918" i="1" s="1"/>
  <c r="R5910" i="1" a="1"/>
  <c r="R5910" i="1" s="1"/>
  <c r="R5902" i="1" a="1"/>
  <c r="R5902" i="1" s="1"/>
  <c r="R5894" i="1" a="1"/>
  <c r="R5894" i="1" s="1"/>
  <c r="R5886" i="1" a="1"/>
  <c r="R5886" i="1" s="1"/>
  <c r="R5878" i="1" a="1"/>
  <c r="R5878" i="1" s="1"/>
  <c r="R5870" i="1" a="1"/>
  <c r="R5870" i="1" s="1"/>
  <c r="R5862" i="1" a="1"/>
  <c r="R5862" i="1" s="1"/>
  <c r="R5854" i="1" a="1"/>
  <c r="R5854" i="1" s="1"/>
  <c r="R5846" i="1" a="1"/>
  <c r="R5846" i="1" s="1"/>
  <c r="R5838" i="1" a="1"/>
  <c r="R5838" i="1" s="1"/>
  <c r="R5830" i="1" a="1"/>
  <c r="R5830" i="1" s="1"/>
  <c r="R5822" i="1" a="1"/>
  <c r="R5822" i="1" s="1"/>
  <c r="R5814" i="1" a="1"/>
  <c r="R5814" i="1" s="1"/>
  <c r="R5806" i="1" a="1"/>
  <c r="R5806" i="1" s="1"/>
  <c r="R5798" i="1" a="1"/>
  <c r="R5798" i="1" s="1"/>
  <c r="R5790" i="1" a="1"/>
  <c r="R5790" i="1" s="1"/>
  <c r="R5782" i="1" a="1"/>
  <c r="R5782" i="1" s="1"/>
  <c r="R5774" i="1" a="1"/>
  <c r="R5774" i="1" s="1"/>
  <c r="R5766" i="1" a="1"/>
  <c r="R5766" i="1" s="1"/>
  <c r="R5758" i="1" a="1"/>
  <c r="R5758" i="1" s="1"/>
  <c r="R5750" i="1" a="1"/>
  <c r="R5750" i="1" s="1"/>
  <c r="T5750" i="1" s="1"/>
  <c r="U5750" i="1" s="1"/>
  <c r="R5742" i="1" a="1"/>
  <c r="R5742" i="1" s="1"/>
  <c r="R5734" i="1" a="1"/>
  <c r="R5734" i="1" s="1"/>
  <c r="R5726" i="1" a="1"/>
  <c r="R5726" i="1" s="1"/>
  <c r="R5718" i="1" a="1"/>
  <c r="R5718" i="1" s="1"/>
  <c r="R5710" i="1" a="1"/>
  <c r="R5710" i="1" s="1"/>
  <c r="R5702" i="1" a="1"/>
  <c r="R5702" i="1" s="1"/>
  <c r="R5694" i="1" a="1"/>
  <c r="R5694" i="1" s="1"/>
  <c r="R5686" i="1" a="1"/>
  <c r="R5686" i="1" s="1"/>
  <c r="T5686" i="1" s="1"/>
  <c r="U5686" i="1" s="1"/>
  <c r="R5678" i="1" a="1"/>
  <c r="R5678" i="1" s="1"/>
  <c r="R5670" i="1" a="1"/>
  <c r="R5670" i="1" s="1"/>
  <c r="R5662" i="1" a="1"/>
  <c r="R5662" i="1" s="1"/>
  <c r="R5654" i="1" a="1"/>
  <c r="R5654" i="1" s="1"/>
  <c r="R5646" i="1" a="1"/>
  <c r="R5646" i="1" s="1"/>
  <c r="R5638" i="1" a="1"/>
  <c r="R5638" i="1" s="1"/>
  <c r="R5630" i="1" a="1"/>
  <c r="R5630" i="1" s="1"/>
  <c r="R5622" i="1" a="1"/>
  <c r="R5622" i="1" s="1"/>
  <c r="T5622" i="1" s="1"/>
  <c r="U5622" i="1" s="1"/>
  <c r="R5614" i="1" a="1"/>
  <c r="R5614" i="1" s="1"/>
  <c r="R5606" i="1" a="1"/>
  <c r="R5606" i="1" s="1"/>
  <c r="R5598" i="1" a="1"/>
  <c r="R5598" i="1" s="1"/>
  <c r="R5590" i="1" a="1"/>
  <c r="R5590" i="1" s="1"/>
  <c r="R5582" i="1" a="1"/>
  <c r="R5582" i="1" s="1"/>
  <c r="R5574" i="1" a="1"/>
  <c r="R5574" i="1" s="1"/>
  <c r="R5566" i="1" a="1"/>
  <c r="R5566" i="1" s="1"/>
  <c r="R9229" i="1" a="1"/>
  <c r="R9229" i="1" s="1"/>
  <c r="R9221" i="1" a="1"/>
  <c r="R9221" i="1" s="1"/>
  <c r="R9213" i="1" a="1"/>
  <c r="R9213" i="1" s="1"/>
  <c r="R9205" i="1" a="1"/>
  <c r="R9205" i="1" s="1"/>
  <c r="R9197" i="1" a="1"/>
  <c r="R9197" i="1" s="1"/>
  <c r="R9189" i="1" a="1"/>
  <c r="R9189" i="1" s="1"/>
  <c r="R9181" i="1" a="1"/>
  <c r="R9181" i="1" s="1"/>
  <c r="R9173" i="1" a="1"/>
  <c r="R9173" i="1" s="1"/>
  <c r="R9165" i="1" a="1"/>
  <c r="R9165" i="1" s="1"/>
  <c r="T9165" i="1" s="1"/>
  <c r="U9165" i="1" s="1"/>
  <c r="R9157" i="1" a="1"/>
  <c r="R9157" i="1" s="1"/>
  <c r="R9149" i="1" a="1"/>
  <c r="R9149" i="1" s="1"/>
  <c r="R9141" i="1" a="1"/>
  <c r="R9141" i="1" s="1"/>
  <c r="R9133" i="1" a="1"/>
  <c r="R9133" i="1" s="1"/>
  <c r="R9125" i="1" a="1"/>
  <c r="R9125" i="1" s="1"/>
  <c r="R9117" i="1" a="1"/>
  <c r="R9117" i="1" s="1"/>
  <c r="R9109" i="1" a="1"/>
  <c r="R9109" i="1" s="1"/>
  <c r="T9109" i="1" s="1"/>
  <c r="U9109" i="1" s="1"/>
  <c r="R9101" i="1" a="1"/>
  <c r="R9101" i="1" s="1"/>
  <c r="T9101" i="1" s="1"/>
  <c r="U9101" i="1" s="1"/>
  <c r="R9093" i="1" a="1"/>
  <c r="R9093" i="1" s="1"/>
  <c r="R9085" i="1" a="1"/>
  <c r="R9085" i="1" s="1"/>
  <c r="R9077" i="1" a="1"/>
  <c r="R9077" i="1" s="1"/>
  <c r="R9069" i="1" a="1"/>
  <c r="R9069" i="1" s="1"/>
  <c r="R9061" i="1" a="1"/>
  <c r="R9061" i="1" s="1"/>
  <c r="R9053" i="1" a="1"/>
  <c r="R9053" i="1" s="1"/>
  <c r="R9045" i="1" a="1"/>
  <c r="R9045" i="1" s="1"/>
  <c r="R9037" i="1" a="1"/>
  <c r="R9037" i="1" s="1"/>
  <c r="T9037" i="1" s="1"/>
  <c r="U9037" i="1" s="1"/>
  <c r="R9029" i="1" a="1"/>
  <c r="R9029" i="1" s="1"/>
  <c r="R9021" i="1" a="1"/>
  <c r="R9021" i="1" s="1"/>
  <c r="R9013" i="1" a="1"/>
  <c r="R9013" i="1" s="1"/>
  <c r="R9005" i="1" a="1"/>
  <c r="R9005" i="1" s="1"/>
  <c r="R8997" i="1" a="1"/>
  <c r="R8997" i="1" s="1"/>
  <c r="R8989" i="1" a="1"/>
  <c r="R8989" i="1" s="1"/>
  <c r="R8981" i="1" a="1"/>
  <c r="R8981" i="1" s="1"/>
  <c r="R8973" i="1" a="1"/>
  <c r="R8973" i="1" s="1"/>
  <c r="R8965" i="1" a="1"/>
  <c r="R8965" i="1" s="1"/>
  <c r="R8957" i="1" a="1"/>
  <c r="R8957" i="1" s="1"/>
  <c r="R8949" i="1" a="1"/>
  <c r="R8949" i="1" s="1"/>
  <c r="R8941" i="1" a="1"/>
  <c r="R8941" i="1" s="1"/>
  <c r="R8933" i="1" a="1"/>
  <c r="R8933" i="1" s="1"/>
  <c r="R8925" i="1" a="1"/>
  <c r="R8925" i="1" s="1"/>
  <c r="R8917" i="1" a="1"/>
  <c r="R8917" i="1" s="1"/>
  <c r="R8909" i="1" a="1"/>
  <c r="R8909" i="1" s="1"/>
  <c r="R8901" i="1" a="1"/>
  <c r="R8901" i="1" s="1"/>
  <c r="R8893" i="1" a="1"/>
  <c r="R8893" i="1" s="1"/>
  <c r="R8885" i="1" a="1"/>
  <c r="R8885" i="1" s="1"/>
  <c r="R8877" i="1" a="1"/>
  <c r="R8877" i="1" s="1"/>
  <c r="R8869" i="1" a="1"/>
  <c r="R8869" i="1" s="1"/>
  <c r="R8861" i="1" a="1"/>
  <c r="R8861" i="1" s="1"/>
  <c r="R8853" i="1" a="1"/>
  <c r="R8853" i="1" s="1"/>
  <c r="R8845" i="1" a="1"/>
  <c r="R8845" i="1" s="1"/>
  <c r="R8837" i="1" a="1"/>
  <c r="R8837" i="1" s="1"/>
  <c r="R8829" i="1" a="1"/>
  <c r="R8829" i="1" s="1"/>
  <c r="R8821" i="1" a="1"/>
  <c r="R8821" i="1" s="1"/>
  <c r="R8813" i="1" a="1"/>
  <c r="R8813" i="1" s="1"/>
  <c r="R8805" i="1" a="1"/>
  <c r="R8805" i="1" s="1"/>
  <c r="R8797" i="1" a="1"/>
  <c r="R8797" i="1" s="1"/>
  <c r="R8789" i="1" a="1"/>
  <c r="R8789" i="1" s="1"/>
  <c r="R8781" i="1" a="1"/>
  <c r="R8781" i="1" s="1"/>
  <c r="R8773" i="1" a="1"/>
  <c r="R8773" i="1" s="1"/>
  <c r="R8765" i="1" a="1"/>
  <c r="R8765" i="1" s="1"/>
  <c r="R8757" i="1" a="1"/>
  <c r="R8757" i="1" s="1"/>
  <c r="R8749" i="1" a="1"/>
  <c r="R8749" i="1" s="1"/>
  <c r="R8741" i="1" a="1"/>
  <c r="R8741" i="1" s="1"/>
  <c r="R8733" i="1" a="1"/>
  <c r="R8733" i="1" s="1"/>
  <c r="R8725" i="1" a="1"/>
  <c r="R8725" i="1" s="1"/>
  <c r="R8717" i="1" a="1"/>
  <c r="R8717" i="1" s="1"/>
  <c r="R8709" i="1" a="1"/>
  <c r="R8709" i="1" s="1"/>
  <c r="R8701" i="1" a="1"/>
  <c r="R8701" i="1" s="1"/>
  <c r="R8693" i="1" a="1"/>
  <c r="R8693" i="1" s="1"/>
  <c r="R8685" i="1" a="1"/>
  <c r="R8685" i="1" s="1"/>
  <c r="R8677" i="1" a="1"/>
  <c r="R8677" i="1" s="1"/>
  <c r="R8669" i="1" a="1"/>
  <c r="R8669" i="1" s="1"/>
  <c r="R8661" i="1" a="1"/>
  <c r="R8661" i="1" s="1"/>
  <c r="R8653" i="1" a="1"/>
  <c r="R8653" i="1" s="1"/>
  <c r="T8653" i="1" s="1"/>
  <c r="U8653" i="1" s="1"/>
  <c r="R8645" i="1" a="1"/>
  <c r="R8645" i="1" s="1"/>
  <c r="R8637" i="1" a="1"/>
  <c r="R8637" i="1" s="1"/>
  <c r="R8629" i="1" a="1"/>
  <c r="R8629" i="1" s="1"/>
  <c r="R8621" i="1" a="1"/>
  <c r="R8621" i="1" s="1"/>
  <c r="R8613" i="1" a="1"/>
  <c r="R8613" i="1" s="1"/>
  <c r="R8605" i="1" a="1"/>
  <c r="R8605" i="1" s="1"/>
  <c r="R8597" i="1" a="1"/>
  <c r="R8597" i="1" s="1"/>
  <c r="R8589" i="1" a="1"/>
  <c r="R8589" i="1" s="1"/>
  <c r="T8589" i="1" s="1"/>
  <c r="U8589" i="1" s="1"/>
  <c r="R8581" i="1" a="1"/>
  <c r="R8581" i="1" s="1"/>
  <c r="R8573" i="1" a="1"/>
  <c r="R8573" i="1" s="1"/>
  <c r="R8565" i="1" a="1"/>
  <c r="R8565" i="1" s="1"/>
  <c r="R8557" i="1" a="1"/>
  <c r="R8557" i="1" s="1"/>
  <c r="R9260" i="1" a="1"/>
  <c r="R9260" i="1" s="1"/>
  <c r="R9252" i="1" a="1"/>
  <c r="R9252" i="1" s="1"/>
  <c r="R9244" i="1" a="1"/>
  <c r="R9244" i="1" s="1"/>
  <c r="R9236" i="1" a="1"/>
  <c r="R9236" i="1" s="1"/>
  <c r="T9236" i="1" s="1"/>
  <c r="U9236" i="1" s="1"/>
  <c r="R9228" i="1" a="1"/>
  <c r="R9228" i="1" s="1"/>
  <c r="R9220" i="1" a="1"/>
  <c r="R9220" i="1" s="1"/>
  <c r="R9212" i="1" a="1"/>
  <c r="R9212" i="1" s="1"/>
  <c r="R9204" i="1" a="1"/>
  <c r="R9204" i="1" s="1"/>
  <c r="R9196" i="1" a="1"/>
  <c r="R9196" i="1" s="1"/>
  <c r="R9188" i="1" a="1"/>
  <c r="R9188" i="1" s="1"/>
  <c r="R9180" i="1" a="1"/>
  <c r="R9180" i="1" s="1"/>
  <c r="R9172" i="1" a="1"/>
  <c r="R9172" i="1" s="1"/>
  <c r="T9172" i="1" s="1"/>
  <c r="U9172" i="1" s="1"/>
  <c r="R9164" i="1" a="1"/>
  <c r="R9164" i="1" s="1"/>
  <c r="R9156" i="1" a="1"/>
  <c r="R9156" i="1" s="1"/>
  <c r="R9148" i="1" a="1"/>
  <c r="R9148" i="1" s="1"/>
  <c r="T9148" i="1" s="1"/>
  <c r="U9148" i="1" s="1"/>
  <c r="R9140" i="1" a="1"/>
  <c r="R9140" i="1" s="1"/>
  <c r="R9132" i="1" a="1"/>
  <c r="R9132" i="1" s="1"/>
  <c r="R9124" i="1" a="1"/>
  <c r="R9124" i="1" s="1"/>
  <c r="R9116" i="1" a="1"/>
  <c r="R9116" i="1" s="1"/>
  <c r="T9116" i="1" s="1"/>
  <c r="U9116" i="1" s="1"/>
  <c r="R9108" i="1" a="1"/>
  <c r="R9108" i="1" s="1"/>
  <c r="T9108" i="1" s="1"/>
  <c r="U9108" i="1" s="1"/>
  <c r="R9100" i="1" a="1"/>
  <c r="R9100" i="1" s="1"/>
  <c r="R9092" i="1" a="1"/>
  <c r="R9092" i="1" s="1"/>
  <c r="R9084" i="1" a="1"/>
  <c r="R9084" i="1" s="1"/>
  <c r="R9076" i="1" a="1"/>
  <c r="R9076" i="1" s="1"/>
  <c r="R9068" i="1" a="1"/>
  <c r="R9068" i="1" s="1"/>
  <c r="R9060" i="1" a="1"/>
  <c r="R9060" i="1" s="1"/>
  <c r="R9052" i="1" a="1"/>
  <c r="R9052" i="1" s="1"/>
  <c r="R9044" i="1" a="1"/>
  <c r="R9044" i="1" s="1"/>
  <c r="T9044" i="1" s="1"/>
  <c r="U9044" i="1" s="1"/>
  <c r="R9036" i="1" a="1"/>
  <c r="R9036" i="1" s="1"/>
  <c r="R9028" i="1" a="1"/>
  <c r="R9028" i="1" s="1"/>
  <c r="R9020" i="1" a="1"/>
  <c r="R9020" i="1" s="1"/>
  <c r="R9012" i="1" a="1"/>
  <c r="R9012" i="1" s="1"/>
  <c r="R9004" i="1" a="1"/>
  <c r="R9004" i="1" s="1"/>
  <c r="R8996" i="1" a="1"/>
  <c r="R8996" i="1" s="1"/>
  <c r="R8988" i="1" a="1"/>
  <c r="R8988" i="1" s="1"/>
  <c r="R8980" i="1" a="1"/>
  <c r="R8980" i="1" s="1"/>
  <c r="R8972" i="1" a="1"/>
  <c r="R8972" i="1" s="1"/>
  <c r="R8964" i="1" a="1"/>
  <c r="R8964" i="1" s="1"/>
  <c r="R8956" i="1" a="1"/>
  <c r="R8956" i="1" s="1"/>
  <c r="R8948" i="1" a="1"/>
  <c r="R8948" i="1" s="1"/>
  <c r="R8940" i="1" a="1"/>
  <c r="R8940" i="1" s="1"/>
  <c r="R8932" i="1" a="1"/>
  <c r="R8932" i="1" s="1"/>
  <c r="R8924" i="1" a="1"/>
  <c r="R8924" i="1" s="1"/>
  <c r="R8916" i="1" a="1"/>
  <c r="R8916" i="1" s="1"/>
  <c r="R8908" i="1" a="1"/>
  <c r="R8908" i="1" s="1"/>
  <c r="R8900" i="1" a="1"/>
  <c r="R8900" i="1" s="1"/>
  <c r="R8892" i="1" a="1"/>
  <c r="R8892" i="1" s="1"/>
  <c r="R8884" i="1" a="1"/>
  <c r="R8884" i="1" s="1"/>
  <c r="R8876" i="1" a="1"/>
  <c r="R8876" i="1" s="1"/>
  <c r="R8868" i="1" a="1"/>
  <c r="R8868" i="1" s="1"/>
  <c r="R8860" i="1" a="1"/>
  <c r="R8860" i="1" s="1"/>
  <c r="R8852" i="1" a="1"/>
  <c r="R8852" i="1" s="1"/>
  <c r="R8844" i="1" a="1"/>
  <c r="R8844" i="1" s="1"/>
  <c r="R8836" i="1" a="1"/>
  <c r="R8836" i="1" s="1"/>
  <c r="R8828" i="1" a="1"/>
  <c r="R8828" i="1" s="1"/>
  <c r="R8820" i="1" a="1"/>
  <c r="R8820" i="1" s="1"/>
  <c r="R8812" i="1" a="1"/>
  <c r="R8812" i="1" s="1"/>
  <c r="R8804" i="1" a="1"/>
  <c r="R8804" i="1" s="1"/>
  <c r="R8796" i="1" a="1"/>
  <c r="R8796" i="1" s="1"/>
  <c r="R8788" i="1" a="1"/>
  <c r="R8788" i="1" s="1"/>
  <c r="R8780" i="1" a="1"/>
  <c r="R8780" i="1" s="1"/>
  <c r="R8772" i="1" a="1"/>
  <c r="R8772" i="1" s="1"/>
  <c r="T8772" i="1" s="1"/>
  <c r="U8772" i="1" s="1"/>
  <c r="R8764" i="1" a="1"/>
  <c r="R8764" i="1" s="1"/>
  <c r="R8756" i="1" a="1"/>
  <c r="R8756" i="1" s="1"/>
  <c r="R8748" i="1" a="1"/>
  <c r="R8748" i="1" s="1"/>
  <c r="R8740" i="1" a="1"/>
  <c r="R8740" i="1" s="1"/>
  <c r="R8732" i="1" a="1"/>
  <c r="R8732" i="1" s="1"/>
  <c r="R8724" i="1" a="1"/>
  <c r="R8724" i="1" s="1"/>
  <c r="T8724" i="1" s="1"/>
  <c r="U8724" i="1" s="1"/>
  <c r="R8716" i="1" a="1"/>
  <c r="R8716" i="1" s="1"/>
  <c r="R8708" i="1" a="1"/>
  <c r="R8708" i="1" s="1"/>
  <c r="R8700" i="1" a="1"/>
  <c r="R8700" i="1" s="1"/>
  <c r="R8692" i="1" a="1"/>
  <c r="R8692" i="1" s="1"/>
  <c r="R8684" i="1" a="1"/>
  <c r="R8684" i="1" s="1"/>
  <c r="R8676" i="1" a="1"/>
  <c r="R8676" i="1" s="1"/>
  <c r="R8668" i="1" a="1"/>
  <c r="R8668" i="1" s="1"/>
  <c r="R8660" i="1" a="1"/>
  <c r="R8660" i="1" s="1"/>
  <c r="T8660" i="1" s="1"/>
  <c r="U8660" i="1" s="1"/>
  <c r="R8652" i="1" a="1"/>
  <c r="R8652" i="1" s="1"/>
  <c r="R8644" i="1" a="1"/>
  <c r="R8644" i="1" s="1"/>
  <c r="R8636" i="1" a="1"/>
  <c r="R8636" i="1" s="1"/>
  <c r="T8636" i="1" s="1"/>
  <c r="U8636" i="1" s="1"/>
  <c r="R8628" i="1" a="1"/>
  <c r="R8628" i="1" s="1"/>
  <c r="R8620" i="1" a="1"/>
  <c r="R8620" i="1" s="1"/>
  <c r="R8612" i="1" a="1"/>
  <c r="R8612" i="1" s="1"/>
  <c r="R8604" i="1" a="1"/>
  <c r="R8604" i="1" s="1"/>
  <c r="T8604" i="1" s="1"/>
  <c r="U8604" i="1" s="1"/>
  <c r="R8596" i="1" a="1"/>
  <c r="R8596" i="1" s="1"/>
  <c r="T8596" i="1" s="1"/>
  <c r="U8596" i="1" s="1"/>
  <c r="R8588" i="1" a="1"/>
  <c r="R8588" i="1" s="1"/>
  <c r="R8580" i="1" a="1"/>
  <c r="R8580" i="1" s="1"/>
  <c r="T8629" i="1"/>
  <c r="U8629" i="1" s="1"/>
  <c r="T9141" i="1"/>
  <c r="U9141" i="1" s="1"/>
  <c r="T9284" i="1"/>
  <c r="U9284" i="1" s="1"/>
  <c r="T8765" i="1"/>
  <c r="U8765" i="1" s="1"/>
  <c r="R3058" i="1" a="1"/>
  <c r="R3058" i="1" s="1"/>
  <c r="R3050" i="1" a="1"/>
  <c r="R3050" i="1" s="1"/>
  <c r="T3050" i="1" s="1"/>
  <c r="U3050" i="1" s="1"/>
  <c r="R3042" i="1" a="1"/>
  <c r="R3042" i="1" s="1"/>
  <c r="R3034" i="1" a="1"/>
  <c r="R3034" i="1" s="1"/>
  <c r="T3034" i="1" s="1"/>
  <c r="U3034" i="1" s="1"/>
  <c r="R3026" i="1" a="1"/>
  <c r="R3026" i="1" s="1"/>
  <c r="R3018" i="1" a="1"/>
  <c r="R3018" i="1" s="1"/>
  <c r="R3010" i="1" a="1"/>
  <c r="R3010" i="1" s="1"/>
  <c r="R3002" i="1" a="1"/>
  <c r="R3002" i="1" s="1"/>
  <c r="R2994" i="1" a="1"/>
  <c r="R2994" i="1" s="1"/>
  <c r="R2986" i="1" a="1"/>
  <c r="R2986" i="1" s="1"/>
  <c r="T2986" i="1" s="1"/>
  <c r="U2986" i="1" s="1"/>
  <c r="R2978" i="1" a="1"/>
  <c r="R2978" i="1" s="1"/>
  <c r="R2970" i="1" a="1"/>
  <c r="R2970" i="1" s="1"/>
  <c r="R2962" i="1" a="1"/>
  <c r="R2962" i="1" s="1"/>
  <c r="R2954" i="1" a="1"/>
  <c r="R2954" i="1" s="1"/>
  <c r="R2946" i="1" a="1"/>
  <c r="R2946" i="1" s="1"/>
  <c r="R2938" i="1" a="1"/>
  <c r="R2938" i="1" s="1"/>
  <c r="R2930" i="1" a="1"/>
  <c r="R2930" i="1" s="1"/>
  <c r="R2922" i="1" a="1"/>
  <c r="R2922" i="1" s="1"/>
  <c r="T2922" i="1" s="1"/>
  <c r="U2922" i="1" s="1"/>
  <c r="R2914" i="1" a="1"/>
  <c r="R2914" i="1" s="1"/>
  <c r="R2906" i="1" a="1"/>
  <c r="R2906" i="1" s="1"/>
  <c r="R2898" i="1" a="1"/>
  <c r="R2898" i="1" s="1"/>
  <c r="R2890" i="1" a="1"/>
  <c r="R2890" i="1" s="1"/>
  <c r="R2882" i="1" a="1"/>
  <c r="R2882" i="1" s="1"/>
  <c r="R2874" i="1" a="1"/>
  <c r="R2874" i="1" s="1"/>
  <c r="R2866" i="1" a="1"/>
  <c r="R2866" i="1" s="1"/>
  <c r="R2858" i="1" a="1"/>
  <c r="R2858" i="1" s="1"/>
  <c r="R2850" i="1" a="1"/>
  <c r="R2850" i="1" s="1"/>
  <c r="R2842" i="1" a="1"/>
  <c r="R2842" i="1" s="1"/>
  <c r="R2834" i="1" a="1"/>
  <c r="R2834" i="1" s="1"/>
  <c r="R2826" i="1" a="1"/>
  <c r="R2826" i="1" s="1"/>
  <c r="T2826" i="1" s="1"/>
  <c r="U2826" i="1" s="1"/>
  <c r="R2818" i="1" a="1"/>
  <c r="R2818" i="1" s="1"/>
  <c r="R2810" i="1" a="1"/>
  <c r="R2810" i="1" s="1"/>
  <c r="R2802" i="1" a="1"/>
  <c r="R2802" i="1" s="1"/>
  <c r="R2794" i="1" a="1"/>
  <c r="R2794" i="1" s="1"/>
  <c r="R2786" i="1" a="1"/>
  <c r="R2786" i="1" s="1"/>
  <c r="R2778" i="1" a="1"/>
  <c r="R2778" i="1" s="1"/>
  <c r="R2770" i="1" a="1"/>
  <c r="R2770" i="1" s="1"/>
  <c r="R2762" i="1" a="1"/>
  <c r="R2762" i="1" s="1"/>
  <c r="R2754" i="1" a="1"/>
  <c r="R2754" i="1" s="1"/>
  <c r="R2746" i="1" a="1"/>
  <c r="R2746" i="1" s="1"/>
  <c r="R2738" i="1" a="1"/>
  <c r="R2738" i="1" s="1"/>
  <c r="T2738" i="1" s="1"/>
  <c r="U2738" i="1" s="1"/>
  <c r="R2730" i="1" a="1"/>
  <c r="R2730" i="1" s="1"/>
  <c r="R2722" i="1" a="1"/>
  <c r="R2722" i="1" s="1"/>
  <c r="R2714" i="1" a="1"/>
  <c r="R2714" i="1" s="1"/>
  <c r="R2706" i="1" a="1"/>
  <c r="R2706" i="1" s="1"/>
  <c r="R2698" i="1" a="1"/>
  <c r="R2698" i="1" s="1"/>
  <c r="R2690" i="1" a="1"/>
  <c r="R2690" i="1" s="1"/>
  <c r="R2682" i="1" a="1"/>
  <c r="R2682" i="1" s="1"/>
  <c r="T2682" i="1" s="1"/>
  <c r="U2682" i="1" s="1"/>
  <c r="R2674" i="1" a="1"/>
  <c r="R2674" i="1" s="1"/>
  <c r="R2666" i="1" a="1"/>
  <c r="R2666" i="1" s="1"/>
  <c r="R2658" i="1" a="1"/>
  <c r="R2658" i="1" s="1"/>
  <c r="T2658" i="1" s="1"/>
  <c r="U2658" i="1" s="1"/>
  <c r="R2650" i="1" a="1"/>
  <c r="R2650" i="1" s="1"/>
  <c r="R2642" i="1" a="1"/>
  <c r="R2642" i="1" s="1"/>
  <c r="T2642" i="1" s="1"/>
  <c r="U2642" i="1" s="1"/>
  <c r="R2634" i="1" a="1"/>
  <c r="R2634" i="1" s="1"/>
  <c r="R2626" i="1" a="1"/>
  <c r="R2626" i="1" s="1"/>
  <c r="T2626" i="1" s="1"/>
  <c r="U2626" i="1" s="1"/>
  <c r="R2618" i="1" a="1"/>
  <c r="R2618" i="1" s="1"/>
  <c r="R2610" i="1" a="1"/>
  <c r="R2610" i="1" s="1"/>
  <c r="R2602" i="1" a="1"/>
  <c r="R2602" i="1" s="1"/>
  <c r="T2602" i="1" s="1"/>
  <c r="U2602" i="1" s="1"/>
  <c r="R2594" i="1" a="1"/>
  <c r="R2594" i="1" s="1"/>
  <c r="R2586" i="1" a="1"/>
  <c r="R2586" i="1" s="1"/>
  <c r="R2578" i="1" a="1"/>
  <c r="R2578" i="1" s="1"/>
  <c r="R2570" i="1" a="1"/>
  <c r="R2570" i="1" s="1"/>
  <c r="R2562" i="1" a="1"/>
  <c r="R2562" i="1" s="1"/>
  <c r="R2554" i="1" a="1"/>
  <c r="R2554" i="1" s="1"/>
  <c r="R2546" i="1" a="1"/>
  <c r="R2546" i="1" s="1"/>
  <c r="R2538" i="1" a="1"/>
  <c r="R2538" i="1" s="1"/>
  <c r="T2538" i="1" s="1"/>
  <c r="U2538" i="1" s="1"/>
  <c r="R2530" i="1" a="1"/>
  <c r="R2530" i="1" s="1"/>
  <c r="R2522" i="1" a="1"/>
  <c r="R2522" i="1" s="1"/>
  <c r="T2522" i="1" s="1"/>
  <c r="U2522" i="1" s="1"/>
  <c r="R2514" i="1" a="1"/>
  <c r="R2514" i="1" s="1"/>
  <c r="R2506" i="1" a="1"/>
  <c r="R2506" i="1" s="1"/>
  <c r="R2498" i="1" a="1"/>
  <c r="R2498" i="1" s="1"/>
  <c r="R2490" i="1" a="1"/>
  <c r="R2490" i="1" s="1"/>
  <c r="R2482" i="1" a="1"/>
  <c r="R2482" i="1" s="1"/>
  <c r="R2474" i="1" a="1"/>
  <c r="R2474" i="1" s="1"/>
  <c r="T2474" i="1" s="1"/>
  <c r="U2474" i="1" s="1"/>
  <c r="R2466" i="1" a="1"/>
  <c r="R2466" i="1" s="1"/>
  <c r="R2458" i="1" a="1"/>
  <c r="R2458" i="1" s="1"/>
  <c r="R2450" i="1" a="1"/>
  <c r="R2450" i="1" s="1"/>
  <c r="R2442" i="1" a="1"/>
  <c r="R2442" i="1" s="1"/>
  <c r="R2432" i="1" a="1"/>
  <c r="R2432" i="1" s="1"/>
  <c r="R2424" i="1" a="1"/>
  <c r="R2424" i="1" s="1"/>
  <c r="R2416" i="1" a="1"/>
  <c r="R2416" i="1" s="1"/>
  <c r="R2408" i="1" a="1"/>
  <c r="R2408" i="1" s="1"/>
  <c r="T2408" i="1" s="1"/>
  <c r="U2408" i="1" s="1"/>
  <c r="R2400" i="1" a="1"/>
  <c r="R2400" i="1" s="1"/>
  <c r="R2392" i="1" a="1"/>
  <c r="R2392" i="1" s="1"/>
  <c r="R2384" i="1" a="1"/>
  <c r="R2384" i="1" s="1"/>
  <c r="R2376" i="1" a="1"/>
  <c r="R2376" i="1" s="1"/>
  <c r="R2368" i="1" a="1"/>
  <c r="R2368" i="1" s="1"/>
  <c r="R2360" i="1" a="1"/>
  <c r="R2360" i="1" s="1"/>
  <c r="R2352" i="1" a="1"/>
  <c r="R2352" i="1" s="1"/>
  <c r="R2344" i="1" a="1"/>
  <c r="R2344" i="1" s="1"/>
  <c r="T2344" i="1" s="1"/>
  <c r="U2344" i="1" s="1"/>
  <c r="R2336" i="1" a="1"/>
  <c r="R2336" i="1" s="1"/>
  <c r="R2328" i="1" a="1"/>
  <c r="R2328" i="1" s="1"/>
  <c r="R2320" i="1" a="1"/>
  <c r="R2320" i="1" s="1"/>
  <c r="R2312" i="1" a="1"/>
  <c r="R2312" i="1" s="1"/>
  <c r="R2304" i="1" a="1"/>
  <c r="R2304" i="1" s="1"/>
  <c r="R2296" i="1" a="1"/>
  <c r="R2296" i="1" s="1"/>
  <c r="R2288" i="1" a="1"/>
  <c r="R2288" i="1" s="1"/>
  <c r="R2280" i="1" a="1"/>
  <c r="R2280" i="1" s="1"/>
  <c r="T2280" i="1" s="1"/>
  <c r="U2280" i="1" s="1"/>
  <c r="R2272" i="1" a="1"/>
  <c r="R2272" i="1" s="1"/>
  <c r="R2264" i="1" a="1"/>
  <c r="R2264" i="1" s="1"/>
  <c r="R2256" i="1" a="1"/>
  <c r="R2256" i="1" s="1"/>
  <c r="R2248" i="1" a="1"/>
  <c r="R2248" i="1" s="1"/>
  <c r="R2240" i="1" a="1"/>
  <c r="R2240" i="1" s="1"/>
  <c r="R2232" i="1" a="1"/>
  <c r="R2232" i="1" s="1"/>
  <c r="R2224" i="1" a="1"/>
  <c r="R2224" i="1" s="1"/>
  <c r="R2216" i="1" a="1"/>
  <c r="R2216" i="1" s="1"/>
  <c r="T2216" i="1" s="1"/>
  <c r="U2216" i="1" s="1"/>
  <c r="R2208" i="1" a="1"/>
  <c r="R2208" i="1" s="1"/>
  <c r="R2200" i="1" a="1"/>
  <c r="R2200" i="1" s="1"/>
  <c r="R2192" i="1" a="1"/>
  <c r="R2192" i="1" s="1"/>
  <c r="R2184" i="1" a="1"/>
  <c r="R2184" i="1" s="1"/>
  <c r="R2176" i="1" a="1"/>
  <c r="R2176" i="1" s="1"/>
  <c r="R2168" i="1" a="1"/>
  <c r="R2168" i="1" s="1"/>
  <c r="R2160" i="1" a="1"/>
  <c r="R2160" i="1" s="1"/>
  <c r="R2152" i="1" a="1"/>
  <c r="R2152" i="1" s="1"/>
  <c r="R2144" i="1" a="1"/>
  <c r="R2144" i="1" s="1"/>
  <c r="R2136" i="1" a="1"/>
  <c r="R2136" i="1" s="1"/>
  <c r="R2128" i="1" a="1"/>
  <c r="R2128" i="1" s="1"/>
  <c r="R2120" i="1" a="1"/>
  <c r="R2120" i="1" s="1"/>
  <c r="R2112" i="1" a="1"/>
  <c r="R2112" i="1" s="1"/>
  <c r="R2104" i="1" a="1"/>
  <c r="R2104" i="1" s="1"/>
  <c r="R2096" i="1" a="1"/>
  <c r="R2096" i="1" s="1"/>
  <c r="R2088" i="1" a="1"/>
  <c r="R2088" i="1" s="1"/>
  <c r="R2080" i="1" a="1"/>
  <c r="R2080" i="1" s="1"/>
  <c r="R2072" i="1" a="1"/>
  <c r="R2072" i="1" s="1"/>
  <c r="R2064" i="1" a="1"/>
  <c r="R2064" i="1" s="1"/>
  <c r="R2056" i="1" a="1"/>
  <c r="R2056" i="1" s="1"/>
  <c r="R2048" i="1" a="1"/>
  <c r="R2048" i="1" s="1"/>
  <c r="R2040" i="1" a="1"/>
  <c r="R2040" i="1" s="1"/>
  <c r="R2032" i="1" a="1"/>
  <c r="R2032" i="1" s="1"/>
  <c r="T2032" i="1" s="1"/>
  <c r="U2032" i="1" s="1"/>
  <c r="R2024" i="1" a="1"/>
  <c r="R2024" i="1" s="1"/>
  <c r="R2016" i="1" a="1"/>
  <c r="R2016" i="1" s="1"/>
  <c r="R2008" i="1" a="1"/>
  <c r="R2008" i="1" s="1"/>
  <c r="R2000" i="1" a="1"/>
  <c r="R2000" i="1" s="1"/>
  <c r="R1992" i="1" a="1"/>
  <c r="R1992" i="1" s="1"/>
  <c r="R1984" i="1" a="1"/>
  <c r="R1984" i="1" s="1"/>
  <c r="R1976" i="1" a="1"/>
  <c r="R1976" i="1" s="1"/>
  <c r="R1968" i="1" a="1"/>
  <c r="R1968" i="1" s="1"/>
  <c r="R1960" i="1" a="1"/>
  <c r="R1960" i="1" s="1"/>
  <c r="R1952" i="1" a="1"/>
  <c r="R1952" i="1" s="1"/>
  <c r="R1944" i="1" a="1"/>
  <c r="R1944" i="1" s="1"/>
  <c r="R1936" i="1" a="1"/>
  <c r="R1936" i="1" s="1"/>
  <c r="R1928" i="1" a="1"/>
  <c r="R1928" i="1" s="1"/>
  <c r="R1920" i="1" a="1"/>
  <c r="R1920" i="1" s="1"/>
  <c r="R1912" i="1" a="1"/>
  <c r="R1912" i="1" s="1"/>
  <c r="R1904" i="1" a="1"/>
  <c r="R1904" i="1" s="1"/>
  <c r="R1896" i="1" a="1"/>
  <c r="R1896" i="1" s="1"/>
  <c r="T1896" i="1" s="1"/>
  <c r="U1896" i="1" s="1"/>
  <c r="R1888" i="1" a="1"/>
  <c r="R1888" i="1" s="1"/>
  <c r="R1880" i="1" a="1"/>
  <c r="R1880" i="1" s="1"/>
  <c r="R1872" i="1" a="1"/>
  <c r="R1872" i="1" s="1"/>
  <c r="R1864" i="1" a="1"/>
  <c r="R1864" i="1" s="1"/>
  <c r="R1856" i="1" a="1"/>
  <c r="R1856" i="1" s="1"/>
  <c r="R1848" i="1" a="1"/>
  <c r="R1848" i="1" s="1"/>
  <c r="R1840" i="1" a="1"/>
  <c r="R1840" i="1" s="1"/>
  <c r="R1832" i="1" a="1"/>
  <c r="R1832" i="1" s="1"/>
  <c r="T1832" i="1" s="1"/>
  <c r="U1832" i="1" s="1"/>
  <c r="R1824" i="1" a="1"/>
  <c r="R1824" i="1" s="1"/>
  <c r="R1816" i="1" a="1"/>
  <c r="R1816" i="1" s="1"/>
  <c r="R1808" i="1" a="1"/>
  <c r="R1808" i="1" s="1"/>
  <c r="R1800" i="1" a="1"/>
  <c r="R1800" i="1" s="1"/>
  <c r="R1792" i="1" a="1"/>
  <c r="R1792" i="1" s="1"/>
  <c r="R1784" i="1" a="1"/>
  <c r="R1784" i="1" s="1"/>
  <c r="R1776" i="1" a="1"/>
  <c r="R1776" i="1" s="1"/>
  <c r="R1768" i="1" a="1"/>
  <c r="R1768" i="1" s="1"/>
  <c r="T1768" i="1" s="1"/>
  <c r="U1768" i="1" s="1"/>
  <c r="R1760" i="1" a="1"/>
  <c r="R1760" i="1" s="1"/>
  <c r="R1752" i="1" a="1"/>
  <c r="R1752" i="1" s="1"/>
  <c r="R1744" i="1" a="1"/>
  <c r="R1744" i="1" s="1"/>
  <c r="R1736" i="1" a="1"/>
  <c r="R1736" i="1" s="1"/>
  <c r="R1728" i="1" a="1"/>
  <c r="R1728" i="1" s="1"/>
  <c r="R1720" i="1" a="1"/>
  <c r="R1720" i="1" s="1"/>
  <c r="R1712" i="1" a="1"/>
  <c r="R1712" i="1" s="1"/>
  <c r="R1704" i="1" a="1"/>
  <c r="R1704" i="1" s="1"/>
  <c r="T1704" i="1" s="1"/>
  <c r="U1704" i="1" s="1"/>
  <c r="R1696" i="1" a="1"/>
  <c r="R1696" i="1" s="1"/>
  <c r="R1688" i="1" a="1"/>
  <c r="R1688" i="1" s="1"/>
  <c r="R1680" i="1" a="1"/>
  <c r="R1680" i="1" s="1"/>
  <c r="R1672" i="1" a="1"/>
  <c r="R1672" i="1" s="1"/>
  <c r="R1664" i="1" a="1"/>
  <c r="R1664" i="1" s="1"/>
  <c r="R1656" i="1" a="1"/>
  <c r="R1656" i="1" s="1"/>
  <c r="R1648" i="1" a="1"/>
  <c r="R1648" i="1" s="1"/>
  <c r="R1640" i="1" a="1"/>
  <c r="R1640" i="1" s="1"/>
  <c r="R2799" i="1" a="1"/>
  <c r="R2799" i="1" s="1"/>
  <c r="R2791" i="1" a="1"/>
  <c r="R2791" i="1" s="1"/>
  <c r="R2783" i="1" a="1"/>
  <c r="R2783" i="1" s="1"/>
  <c r="R2775" i="1" a="1"/>
  <c r="R2775" i="1" s="1"/>
  <c r="R2767" i="1" a="1"/>
  <c r="R2767" i="1" s="1"/>
  <c r="R2759" i="1" a="1"/>
  <c r="R2759" i="1" s="1"/>
  <c r="R2751" i="1" a="1"/>
  <c r="R2751" i="1" s="1"/>
  <c r="R2743" i="1" a="1"/>
  <c r="R2743" i="1" s="1"/>
  <c r="T2743" i="1" s="1"/>
  <c r="U2743" i="1" s="1"/>
  <c r="R2735" i="1" a="1"/>
  <c r="R2735" i="1" s="1"/>
  <c r="R2727" i="1" a="1"/>
  <c r="R2727" i="1" s="1"/>
  <c r="R2719" i="1" a="1"/>
  <c r="R2719" i="1" s="1"/>
  <c r="R2711" i="1" a="1"/>
  <c r="R2711" i="1" s="1"/>
  <c r="R2703" i="1" a="1"/>
  <c r="R2703" i="1" s="1"/>
  <c r="R2695" i="1" a="1"/>
  <c r="R2695" i="1" s="1"/>
  <c r="R2687" i="1" a="1"/>
  <c r="R2687" i="1" s="1"/>
  <c r="R2679" i="1" a="1"/>
  <c r="R2679" i="1" s="1"/>
  <c r="R2671" i="1" a="1"/>
  <c r="R2671" i="1" s="1"/>
  <c r="R2663" i="1" a="1"/>
  <c r="R2663" i="1" s="1"/>
  <c r="R2655" i="1" a="1"/>
  <c r="R2655" i="1" s="1"/>
  <c r="R2647" i="1" a="1"/>
  <c r="R2647" i="1" s="1"/>
  <c r="R2639" i="1" a="1"/>
  <c r="R2639" i="1" s="1"/>
  <c r="R2631" i="1" a="1"/>
  <c r="R2631" i="1" s="1"/>
  <c r="R2623" i="1" a="1"/>
  <c r="R2623" i="1" s="1"/>
  <c r="R2615" i="1" a="1"/>
  <c r="R2615" i="1" s="1"/>
  <c r="R2607" i="1" a="1"/>
  <c r="R2607" i="1" s="1"/>
  <c r="R2599" i="1" a="1"/>
  <c r="R2599" i="1" s="1"/>
  <c r="R2591" i="1" a="1"/>
  <c r="R2591" i="1" s="1"/>
  <c r="R2583" i="1" a="1"/>
  <c r="R2583" i="1" s="1"/>
  <c r="R2575" i="1" a="1"/>
  <c r="R2575" i="1" s="1"/>
  <c r="R2567" i="1" a="1"/>
  <c r="R2567" i="1" s="1"/>
  <c r="R2559" i="1" a="1"/>
  <c r="R2559" i="1" s="1"/>
  <c r="R2551" i="1" a="1"/>
  <c r="R2551" i="1" s="1"/>
  <c r="R2543" i="1" a="1"/>
  <c r="R2543" i="1" s="1"/>
  <c r="R2535" i="1" a="1"/>
  <c r="R2535" i="1" s="1"/>
  <c r="R2527" i="1" a="1"/>
  <c r="R2527" i="1" s="1"/>
  <c r="R2519" i="1" a="1"/>
  <c r="R2519" i="1" s="1"/>
  <c r="R2511" i="1" a="1"/>
  <c r="R2511" i="1" s="1"/>
  <c r="R2503" i="1" a="1"/>
  <c r="R2503" i="1" s="1"/>
  <c r="R2495" i="1" a="1"/>
  <c r="R2495" i="1" s="1"/>
  <c r="R2487" i="1" a="1"/>
  <c r="R2487" i="1" s="1"/>
  <c r="R2479" i="1" a="1"/>
  <c r="R2479" i="1" s="1"/>
  <c r="R2471" i="1" a="1"/>
  <c r="R2471" i="1" s="1"/>
  <c r="R2463" i="1" a="1"/>
  <c r="R2463" i="1" s="1"/>
  <c r="R2455" i="1" a="1"/>
  <c r="R2455" i="1" s="1"/>
  <c r="R2447" i="1" a="1"/>
  <c r="R2447" i="1" s="1"/>
  <c r="R2439" i="1" a="1"/>
  <c r="R2439" i="1" s="1"/>
  <c r="R2431" i="1" a="1"/>
  <c r="R2431" i="1" s="1"/>
  <c r="R2423" i="1" a="1"/>
  <c r="R2423" i="1" s="1"/>
  <c r="T2423" i="1" s="1"/>
  <c r="U2423" i="1" s="1"/>
  <c r="R2415" i="1" a="1"/>
  <c r="R2415" i="1" s="1"/>
  <c r="R2407" i="1" a="1"/>
  <c r="R2407" i="1" s="1"/>
  <c r="R2399" i="1" a="1"/>
  <c r="R2399" i="1" s="1"/>
  <c r="R2391" i="1" a="1"/>
  <c r="R2391" i="1" s="1"/>
  <c r="R2383" i="1" a="1"/>
  <c r="R2383" i="1" s="1"/>
  <c r="R2375" i="1" a="1"/>
  <c r="R2375" i="1" s="1"/>
  <c r="R2367" i="1" a="1"/>
  <c r="R2367" i="1" s="1"/>
  <c r="T2367" i="1" s="1"/>
  <c r="U2367" i="1" s="1"/>
  <c r="R2359" i="1" a="1"/>
  <c r="R2359" i="1" s="1"/>
  <c r="T2359" i="1" s="1"/>
  <c r="U2359" i="1" s="1"/>
  <c r="R2351" i="1" a="1"/>
  <c r="R2351" i="1" s="1"/>
  <c r="R2343" i="1" a="1"/>
  <c r="R2343" i="1" s="1"/>
  <c r="R2335" i="1" a="1"/>
  <c r="R2335" i="1" s="1"/>
  <c r="R2327" i="1" a="1"/>
  <c r="R2327" i="1" s="1"/>
  <c r="R2319" i="1" a="1"/>
  <c r="R2319" i="1" s="1"/>
  <c r="R2311" i="1" a="1"/>
  <c r="R2311" i="1" s="1"/>
  <c r="R2303" i="1" a="1"/>
  <c r="R2303" i="1" s="1"/>
  <c r="R2295" i="1" a="1"/>
  <c r="R2295" i="1" s="1"/>
  <c r="T2295" i="1" s="1"/>
  <c r="U2295" i="1" s="1"/>
  <c r="R2287" i="1" a="1"/>
  <c r="R2287" i="1" s="1"/>
  <c r="R2279" i="1" a="1"/>
  <c r="R2279" i="1" s="1"/>
  <c r="R2271" i="1" a="1"/>
  <c r="R2271" i="1" s="1"/>
  <c r="R2263" i="1" a="1"/>
  <c r="R2263" i="1" s="1"/>
  <c r="R2255" i="1" a="1"/>
  <c r="R2255" i="1" s="1"/>
  <c r="R2247" i="1" a="1"/>
  <c r="R2247" i="1" s="1"/>
  <c r="R2239" i="1" a="1"/>
  <c r="R2239" i="1" s="1"/>
  <c r="R2231" i="1" a="1"/>
  <c r="R2231" i="1" s="1"/>
  <c r="T2231" i="1" s="1"/>
  <c r="U2231" i="1" s="1"/>
  <c r="R2223" i="1" a="1"/>
  <c r="R2223" i="1" s="1"/>
  <c r="R2215" i="1" a="1"/>
  <c r="R2215" i="1" s="1"/>
  <c r="R2207" i="1" a="1"/>
  <c r="R2207" i="1" s="1"/>
  <c r="R2199" i="1" a="1"/>
  <c r="R2199" i="1" s="1"/>
  <c r="R2191" i="1" a="1"/>
  <c r="R2191" i="1" s="1"/>
  <c r="R2183" i="1" a="1"/>
  <c r="R2183" i="1" s="1"/>
  <c r="R2175" i="1" a="1"/>
  <c r="R2175" i="1" s="1"/>
  <c r="R2167" i="1" a="1"/>
  <c r="R2167" i="1" s="1"/>
  <c r="R2159" i="1" a="1"/>
  <c r="R2159" i="1" s="1"/>
  <c r="R2151" i="1" a="1"/>
  <c r="R2151" i="1" s="1"/>
  <c r="R2143" i="1" a="1"/>
  <c r="R2143" i="1" s="1"/>
  <c r="R2135" i="1" a="1"/>
  <c r="R2135" i="1" s="1"/>
  <c r="R2127" i="1" a="1"/>
  <c r="R2127" i="1" s="1"/>
  <c r="R2119" i="1" a="1"/>
  <c r="R2119" i="1" s="1"/>
  <c r="R2111" i="1" a="1"/>
  <c r="R2111" i="1" s="1"/>
  <c r="R2103" i="1" a="1"/>
  <c r="R2103" i="1" s="1"/>
  <c r="R2095" i="1" a="1"/>
  <c r="R2095" i="1" s="1"/>
  <c r="R2087" i="1" a="1"/>
  <c r="R2087" i="1" s="1"/>
  <c r="R2079" i="1" a="1"/>
  <c r="R2079" i="1" s="1"/>
  <c r="R2071" i="1" a="1"/>
  <c r="R2071" i="1" s="1"/>
  <c r="R2063" i="1" a="1"/>
  <c r="R2063" i="1" s="1"/>
  <c r="R2055" i="1" a="1"/>
  <c r="R2055" i="1" s="1"/>
  <c r="R2047" i="1" a="1"/>
  <c r="R2047" i="1" s="1"/>
  <c r="R2039" i="1" a="1"/>
  <c r="R2039" i="1" s="1"/>
  <c r="R2031" i="1" a="1"/>
  <c r="R2031" i="1" s="1"/>
  <c r="R2023" i="1" a="1"/>
  <c r="R2023" i="1" s="1"/>
  <c r="R2015" i="1" a="1"/>
  <c r="R2015" i="1" s="1"/>
  <c r="R2007" i="1" a="1"/>
  <c r="R2007" i="1" s="1"/>
  <c r="R1999" i="1" a="1"/>
  <c r="R1999" i="1" s="1"/>
  <c r="R1991" i="1" a="1"/>
  <c r="R1991" i="1" s="1"/>
  <c r="R1983" i="1" a="1"/>
  <c r="R1983" i="1" s="1"/>
  <c r="R1975" i="1" a="1"/>
  <c r="R1975" i="1" s="1"/>
  <c r="R1967" i="1" a="1"/>
  <c r="R1967" i="1" s="1"/>
  <c r="R1959" i="1" a="1"/>
  <c r="R1959" i="1" s="1"/>
  <c r="R1951" i="1" a="1"/>
  <c r="R1951" i="1" s="1"/>
  <c r="R1943" i="1" a="1"/>
  <c r="R1943" i="1" s="1"/>
  <c r="R1935" i="1" a="1"/>
  <c r="R1935" i="1" s="1"/>
  <c r="R1927" i="1" a="1"/>
  <c r="R1927" i="1" s="1"/>
  <c r="R1919" i="1" a="1"/>
  <c r="R1919" i="1" s="1"/>
  <c r="R5558" i="1" a="1"/>
  <c r="R5558" i="1" s="1"/>
  <c r="T5558" i="1" s="1"/>
  <c r="U5558" i="1" s="1"/>
  <c r="R5550" i="1" a="1"/>
  <c r="R5550" i="1" s="1"/>
  <c r="R5542" i="1" a="1"/>
  <c r="R5542" i="1" s="1"/>
  <c r="R5534" i="1" a="1"/>
  <c r="R5534" i="1" s="1"/>
  <c r="R5526" i="1" a="1"/>
  <c r="R5526" i="1" s="1"/>
  <c r="R5518" i="1" a="1"/>
  <c r="R5518" i="1" s="1"/>
  <c r="R5510" i="1" a="1"/>
  <c r="R5510" i="1" s="1"/>
  <c r="R5502" i="1" a="1"/>
  <c r="R5502" i="1" s="1"/>
  <c r="R5494" i="1" a="1"/>
  <c r="R5494" i="1" s="1"/>
  <c r="R5486" i="1" a="1"/>
  <c r="R5486" i="1" s="1"/>
  <c r="R5478" i="1" a="1"/>
  <c r="R5478" i="1" s="1"/>
  <c r="R5470" i="1" a="1"/>
  <c r="R5470" i="1" s="1"/>
  <c r="R5462" i="1" a="1"/>
  <c r="R5462" i="1" s="1"/>
  <c r="R5454" i="1" a="1"/>
  <c r="R5454" i="1" s="1"/>
  <c r="R5446" i="1" a="1"/>
  <c r="R5446" i="1" s="1"/>
  <c r="R5438" i="1" a="1"/>
  <c r="R5438" i="1" s="1"/>
  <c r="R5430" i="1" a="1"/>
  <c r="R5430" i="1" s="1"/>
  <c r="R5422" i="1" a="1"/>
  <c r="R5422" i="1" s="1"/>
  <c r="R5414" i="1" a="1"/>
  <c r="R5414" i="1" s="1"/>
  <c r="R5406" i="1" a="1"/>
  <c r="R5406" i="1" s="1"/>
  <c r="R5398" i="1" a="1"/>
  <c r="R5398" i="1" s="1"/>
  <c r="R5390" i="1" a="1"/>
  <c r="R5390" i="1" s="1"/>
  <c r="R5382" i="1" a="1"/>
  <c r="R5382" i="1" s="1"/>
  <c r="R5374" i="1" a="1"/>
  <c r="R5374" i="1" s="1"/>
  <c r="R5366" i="1" a="1"/>
  <c r="R5366" i="1" s="1"/>
  <c r="R5358" i="1" a="1"/>
  <c r="R5358" i="1" s="1"/>
  <c r="R5350" i="1" a="1"/>
  <c r="R5350" i="1" s="1"/>
  <c r="R5342" i="1" a="1"/>
  <c r="R5342" i="1" s="1"/>
  <c r="R5334" i="1" a="1"/>
  <c r="R5334" i="1" s="1"/>
  <c r="R5326" i="1" a="1"/>
  <c r="R5326" i="1" s="1"/>
  <c r="R5318" i="1" a="1"/>
  <c r="R5318" i="1" s="1"/>
  <c r="R5310" i="1" a="1"/>
  <c r="R5310" i="1" s="1"/>
  <c r="R5302" i="1" a="1"/>
  <c r="R5302" i="1" s="1"/>
  <c r="T5302" i="1" s="1"/>
  <c r="U5302" i="1" s="1"/>
  <c r="R5294" i="1" a="1"/>
  <c r="R5294" i="1" s="1"/>
  <c r="R5286" i="1" a="1"/>
  <c r="R5286" i="1" s="1"/>
  <c r="R5278" i="1" a="1"/>
  <c r="R5278" i="1" s="1"/>
  <c r="R5270" i="1" a="1"/>
  <c r="R5270" i="1" s="1"/>
  <c r="R5262" i="1" a="1"/>
  <c r="R5262" i="1" s="1"/>
  <c r="R5254" i="1" a="1"/>
  <c r="R5254" i="1" s="1"/>
  <c r="R5246" i="1" a="1"/>
  <c r="R5246" i="1" s="1"/>
  <c r="R5238" i="1" a="1"/>
  <c r="R5238" i="1" s="1"/>
  <c r="T5238" i="1" s="1"/>
  <c r="U5238" i="1" s="1"/>
  <c r="R5230" i="1" a="1"/>
  <c r="R5230" i="1" s="1"/>
  <c r="R5222" i="1" a="1"/>
  <c r="R5222" i="1" s="1"/>
  <c r="R5214" i="1" a="1"/>
  <c r="R5214" i="1" s="1"/>
  <c r="R5206" i="1" a="1"/>
  <c r="R5206" i="1" s="1"/>
  <c r="R5198" i="1" a="1"/>
  <c r="R5198" i="1" s="1"/>
  <c r="R5190" i="1" a="1"/>
  <c r="R5190" i="1" s="1"/>
  <c r="R5182" i="1" a="1"/>
  <c r="R5182" i="1" s="1"/>
  <c r="R5174" i="1" a="1"/>
  <c r="R5174" i="1" s="1"/>
  <c r="T5174" i="1" s="1"/>
  <c r="U5174" i="1" s="1"/>
  <c r="R5166" i="1" a="1"/>
  <c r="R5166" i="1" s="1"/>
  <c r="R5158" i="1" a="1"/>
  <c r="R5158" i="1" s="1"/>
  <c r="R5150" i="1" a="1"/>
  <c r="R5150" i="1" s="1"/>
  <c r="R5142" i="1" a="1"/>
  <c r="R5142" i="1" s="1"/>
  <c r="R5134" i="1" a="1"/>
  <c r="R5134" i="1" s="1"/>
  <c r="R5126" i="1" a="1"/>
  <c r="R5126" i="1" s="1"/>
  <c r="R5118" i="1" a="1"/>
  <c r="R5118" i="1" s="1"/>
  <c r="R5110" i="1" a="1"/>
  <c r="R5110" i="1" s="1"/>
  <c r="T5110" i="1" s="1"/>
  <c r="U5110" i="1" s="1"/>
  <c r="R5102" i="1" a="1"/>
  <c r="R5102" i="1" s="1"/>
  <c r="R5094" i="1" a="1"/>
  <c r="R5094" i="1" s="1"/>
  <c r="T5094" i="1" s="1"/>
  <c r="U5094" i="1" s="1"/>
  <c r="R5086" i="1" a="1"/>
  <c r="R5086" i="1" s="1"/>
  <c r="R5078" i="1" a="1"/>
  <c r="R5078" i="1" s="1"/>
  <c r="R5070" i="1" a="1"/>
  <c r="R5070" i="1" s="1"/>
  <c r="R5062" i="1" a="1"/>
  <c r="R5062" i="1" s="1"/>
  <c r="R5054" i="1" a="1"/>
  <c r="R5054" i="1" s="1"/>
  <c r="T5054" i="1" s="1"/>
  <c r="U5054" i="1" s="1"/>
  <c r="R5046" i="1" a="1"/>
  <c r="R5046" i="1" s="1"/>
  <c r="T5046" i="1" s="1"/>
  <c r="U5046" i="1" s="1"/>
  <c r="R5038" i="1" a="1"/>
  <c r="R5038" i="1" s="1"/>
  <c r="R5030" i="1" a="1"/>
  <c r="R5030" i="1" s="1"/>
  <c r="R5022" i="1" a="1"/>
  <c r="R5022" i="1" s="1"/>
  <c r="R5014" i="1" a="1"/>
  <c r="R5014" i="1" s="1"/>
  <c r="R5006" i="1" a="1"/>
  <c r="R5006" i="1" s="1"/>
  <c r="R4998" i="1" a="1"/>
  <c r="R4998" i="1" s="1"/>
  <c r="R4990" i="1" a="1"/>
  <c r="R4990" i="1" s="1"/>
  <c r="R4982" i="1" a="1"/>
  <c r="R4982" i="1" s="1"/>
  <c r="R4974" i="1" a="1"/>
  <c r="R4974" i="1" s="1"/>
  <c r="R4966" i="1" a="1"/>
  <c r="R4966" i="1" s="1"/>
  <c r="R4958" i="1" a="1"/>
  <c r="R4958" i="1" s="1"/>
  <c r="R4950" i="1" a="1"/>
  <c r="R4950" i="1" s="1"/>
  <c r="R4942" i="1" a="1"/>
  <c r="R4942" i="1" s="1"/>
  <c r="R4934" i="1" a="1"/>
  <c r="R4934" i="1" s="1"/>
  <c r="R4926" i="1" a="1"/>
  <c r="R4926" i="1" s="1"/>
  <c r="R4918" i="1" a="1"/>
  <c r="R4918" i="1" s="1"/>
  <c r="R4910" i="1" a="1"/>
  <c r="R4910" i="1" s="1"/>
  <c r="R4902" i="1" a="1"/>
  <c r="R4902" i="1" s="1"/>
  <c r="R8549" i="1" a="1"/>
  <c r="R8549" i="1" s="1"/>
  <c r="R8541" i="1" a="1"/>
  <c r="R8541" i="1" s="1"/>
  <c r="R8533" i="1" a="1"/>
  <c r="R8533" i="1" s="1"/>
  <c r="R8525" i="1" a="1"/>
  <c r="R8525" i="1" s="1"/>
  <c r="R8517" i="1" a="1"/>
  <c r="R8517" i="1" s="1"/>
  <c r="R8509" i="1" a="1"/>
  <c r="R8509" i="1" s="1"/>
  <c r="T8509" i="1" s="1"/>
  <c r="U8509" i="1" s="1"/>
  <c r="R8501" i="1" a="1"/>
  <c r="R8501" i="1" s="1"/>
  <c r="R8493" i="1" a="1"/>
  <c r="R8493" i="1" s="1"/>
  <c r="R8485" i="1" a="1"/>
  <c r="R8485" i="1" s="1"/>
  <c r="R8477" i="1" a="1"/>
  <c r="R8477" i="1" s="1"/>
  <c r="R8469" i="1" a="1"/>
  <c r="R8469" i="1" s="1"/>
  <c r="R8461" i="1" a="1"/>
  <c r="R8461" i="1" s="1"/>
  <c r="R8453" i="1" a="1"/>
  <c r="R8453" i="1" s="1"/>
  <c r="R8445" i="1" a="1"/>
  <c r="R8445" i="1" s="1"/>
  <c r="T8445" i="1" s="1"/>
  <c r="U8445" i="1" s="1"/>
  <c r="R8437" i="1" a="1"/>
  <c r="R8437" i="1" s="1"/>
  <c r="R8429" i="1" a="1"/>
  <c r="R8429" i="1" s="1"/>
  <c r="R8421" i="1" a="1"/>
  <c r="R8421" i="1" s="1"/>
  <c r="R8413" i="1" a="1"/>
  <c r="R8413" i="1" s="1"/>
  <c r="R8405" i="1" a="1"/>
  <c r="R8405" i="1" s="1"/>
  <c r="R8397" i="1" a="1"/>
  <c r="R8397" i="1" s="1"/>
  <c r="R8389" i="1" a="1"/>
  <c r="R8389" i="1" s="1"/>
  <c r="T8389" i="1" s="1"/>
  <c r="U8389" i="1" s="1"/>
  <c r="R8381" i="1" a="1"/>
  <c r="R8381" i="1" s="1"/>
  <c r="T8381" i="1" s="1"/>
  <c r="U8381" i="1" s="1"/>
  <c r="R8373" i="1" a="1"/>
  <c r="R8373" i="1" s="1"/>
  <c r="R8365" i="1" a="1"/>
  <c r="R8365" i="1" s="1"/>
  <c r="R8357" i="1" a="1"/>
  <c r="R8357" i="1" s="1"/>
  <c r="R8349" i="1" a="1"/>
  <c r="R8349" i="1" s="1"/>
  <c r="R8341" i="1" a="1"/>
  <c r="R8341" i="1" s="1"/>
  <c r="R8333" i="1" a="1"/>
  <c r="R8333" i="1" s="1"/>
  <c r="R8325" i="1" a="1"/>
  <c r="R8325" i="1" s="1"/>
  <c r="R8317" i="1" a="1"/>
  <c r="R8317" i="1" s="1"/>
  <c r="T8317" i="1" s="1"/>
  <c r="U8317" i="1" s="1"/>
  <c r="R8309" i="1" a="1"/>
  <c r="R8309" i="1" s="1"/>
  <c r="R8301" i="1" a="1"/>
  <c r="R8301" i="1" s="1"/>
  <c r="R8293" i="1" a="1"/>
  <c r="R8293" i="1" s="1"/>
  <c r="R8285" i="1" a="1"/>
  <c r="R8285" i="1" s="1"/>
  <c r="R8277" i="1" a="1"/>
  <c r="R8277" i="1" s="1"/>
  <c r="R8269" i="1" a="1"/>
  <c r="R8269" i="1" s="1"/>
  <c r="R8261" i="1" a="1"/>
  <c r="R8261" i="1" s="1"/>
  <c r="R8253" i="1" a="1"/>
  <c r="R8253" i="1" s="1"/>
  <c r="T8253" i="1" s="1"/>
  <c r="U8253" i="1" s="1"/>
  <c r="R8245" i="1" a="1"/>
  <c r="R8245" i="1" s="1"/>
  <c r="R8237" i="1" a="1"/>
  <c r="R8237" i="1" s="1"/>
  <c r="R8229" i="1" a="1"/>
  <c r="R8229" i="1" s="1"/>
  <c r="R8221" i="1" a="1"/>
  <c r="R8221" i="1" s="1"/>
  <c r="R8213" i="1" a="1"/>
  <c r="R8213" i="1" s="1"/>
  <c r="R8205" i="1" a="1"/>
  <c r="R8205" i="1" s="1"/>
  <c r="R8197" i="1" a="1"/>
  <c r="R8197" i="1" s="1"/>
  <c r="R8189" i="1" a="1"/>
  <c r="R8189" i="1" s="1"/>
  <c r="R8181" i="1" a="1"/>
  <c r="R8181" i="1" s="1"/>
  <c r="R8173" i="1" a="1"/>
  <c r="R8173" i="1" s="1"/>
  <c r="R8165" i="1" a="1"/>
  <c r="R8165" i="1" s="1"/>
  <c r="R8157" i="1" a="1"/>
  <c r="R8157" i="1" s="1"/>
  <c r="R8149" i="1" a="1"/>
  <c r="R8149" i="1" s="1"/>
  <c r="R8141" i="1" a="1"/>
  <c r="R8141" i="1" s="1"/>
  <c r="R8133" i="1" a="1"/>
  <c r="R8133" i="1" s="1"/>
  <c r="R8125" i="1" a="1"/>
  <c r="R8125" i="1" s="1"/>
  <c r="R8117" i="1" a="1"/>
  <c r="R8117" i="1" s="1"/>
  <c r="T8117" i="1" s="1"/>
  <c r="U8117" i="1" s="1"/>
  <c r="R8109" i="1" a="1"/>
  <c r="R8109" i="1" s="1"/>
  <c r="R8101" i="1" a="1"/>
  <c r="R8101" i="1" s="1"/>
  <c r="R8093" i="1" a="1"/>
  <c r="R8093" i="1" s="1"/>
  <c r="R8085" i="1" a="1"/>
  <c r="R8085" i="1" s="1"/>
  <c r="R8077" i="1" a="1"/>
  <c r="R8077" i="1" s="1"/>
  <c r="R8069" i="1" a="1"/>
  <c r="R8069" i="1" s="1"/>
  <c r="R8061" i="1" a="1"/>
  <c r="R8061" i="1" s="1"/>
  <c r="R8053" i="1" a="1"/>
  <c r="R8053" i="1" s="1"/>
  <c r="R8045" i="1" a="1"/>
  <c r="R8045" i="1" s="1"/>
  <c r="R8037" i="1" a="1"/>
  <c r="R8037" i="1" s="1"/>
  <c r="R8029" i="1" a="1"/>
  <c r="R8029" i="1" s="1"/>
  <c r="R8021" i="1" a="1"/>
  <c r="R8021" i="1" s="1"/>
  <c r="R8013" i="1" a="1"/>
  <c r="R8013" i="1" s="1"/>
  <c r="T8013" i="1" s="1"/>
  <c r="U8013" i="1" s="1"/>
  <c r="R8005" i="1" a="1"/>
  <c r="R8005" i="1" s="1"/>
  <c r="R8572" i="1" a="1"/>
  <c r="R8572" i="1" s="1"/>
  <c r="R8564" i="1" a="1"/>
  <c r="R8564" i="1" s="1"/>
  <c r="R8556" i="1" a="1"/>
  <c r="R8556" i="1" s="1"/>
  <c r="R8548" i="1" a="1"/>
  <c r="R8548" i="1" s="1"/>
  <c r="R8540" i="1" a="1"/>
  <c r="R8540" i="1" s="1"/>
  <c r="R8532" i="1" a="1"/>
  <c r="R8532" i="1" s="1"/>
  <c r="R8524" i="1" a="1"/>
  <c r="R8524" i="1" s="1"/>
  <c r="R8516" i="1" a="1"/>
  <c r="R8516" i="1" s="1"/>
  <c r="R8508" i="1" a="1"/>
  <c r="R8508" i="1" s="1"/>
  <c r="R8500" i="1" a="1"/>
  <c r="R8500" i="1" s="1"/>
  <c r="R8492" i="1" a="1"/>
  <c r="R8492" i="1" s="1"/>
  <c r="R8484" i="1" a="1"/>
  <c r="R8484" i="1" s="1"/>
  <c r="R8476" i="1" a="1"/>
  <c r="R8476" i="1" s="1"/>
  <c r="R8468" i="1" a="1"/>
  <c r="R8468" i="1" s="1"/>
  <c r="R8460" i="1" a="1"/>
  <c r="R8460" i="1" s="1"/>
  <c r="R8452" i="1" a="1"/>
  <c r="R8452" i="1" s="1"/>
  <c r="R8444" i="1" a="1"/>
  <c r="R8444" i="1" s="1"/>
  <c r="R8436" i="1" a="1"/>
  <c r="R8436" i="1" s="1"/>
  <c r="R8428" i="1" a="1"/>
  <c r="R8428" i="1" s="1"/>
  <c r="R8420" i="1" a="1"/>
  <c r="R8420" i="1" s="1"/>
  <c r="R8412" i="1" a="1"/>
  <c r="R8412" i="1" s="1"/>
  <c r="R8404" i="1" a="1"/>
  <c r="R8404" i="1" s="1"/>
  <c r="R8396" i="1" a="1"/>
  <c r="R8396" i="1" s="1"/>
  <c r="T8396" i="1" s="1"/>
  <c r="U8396" i="1" s="1"/>
  <c r="R8388" i="1" a="1"/>
  <c r="R8388" i="1" s="1"/>
  <c r="R8380" i="1" a="1"/>
  <c r="R8380" i="1" s="1"/>
  <c r="R8372" i="1" a="1"/>
  <c r="R8372" i="1" s="1"/>
  <c r="R8364" i="1" a="1"/>
  <c r="R8364" i="1" s="1"/>
  <c r="R8356" i="1" a="1"/>
  <c r="R8356" i="1" s="1"/>
  <c r="R8348" i="1" a="1"/>
  <c r="R8348" i="1" s="1"/>
  <c r="R8340" i="1" a="1"/>
  <c r="R8340" i="1" s="1"/>
  <c r="R8332" i="1" a="1"/>
  <c r="R8332" i="1" s="1"/>
  <c r="R8324" i="1" a="1"/>
  <c r="R8324" i="1" s="1"/>
  <c r="R8316" i="1" a="1"/>
  <c r="R8316" i="1" s="1"/>
  <c r="T8316" i="1" s="1"/>
  <c r="U8316" i="1" s="1"/>
  <c r="R8308" i="1" a="1"/>
  <c r="R8308" i="1" s="1"/>
  <c r="R8300" i="1" a="1"/>
  <c r="R8300" i="1" s="1"/>
  <c r="R8292" i="1" a="1"/>
  <c r="R8292" i="1" s="1"/>
  <c r="R8284" i="1" a="1"/>
  <c r="R8284" i="1" s="1"/>
  <c r="R8276" i="1" a="1"/>
  <c r="R8276" i="1" s="1"/>
  <c r="R8268" i="1" a="1"/>
  <c r="R8268" i="1" s="1"/>
  <c r="R8260" i="1" a="1"/>
  <c r="R8260" i="1" s="1"/>
  <c r="T8260" i="1" s="1"/>
  <c r="U8260" i="1" s="1"/>
  <c r="R8252" i="1" a="1"/>
  <c r="R8252" i="1" s="1"/>
  <c r="T8252" i="1" s="1"/>
  <c r="U8252" i="1" s="1"/>
  <c r="R8244" i="1" a="1"/>
  <c r="R8244" i="1" s="1"/>
  <c r="R8236" i="1" a="1"/>
  <c r="R8236" i="1" s="1"/>
  <c r="R8228" i="1" a="1"/>
  <c r="R8228" i="1" s="1"/>
  <c r="R8220" i="1" a="1"/>
  <c r="R8220" i="1" s="1"/>
  <c r="R8212" i="1" a="1"/>
  <c r="R8212" i="1" s="1"/>
  <c r="R8204" i="1" a="1"/>
  <c r="R8204" i="1" s="1"/>
  <c r="R8196" i="1" a="1"/>
  <c r="R8196" i="1" s="1"/>
  <c r="R8188" i="1" a="1"/>
  <c r="R8188" i="1" s="1"/>
  <c r="T8188" i="1" s="1"/>
  <c r="U8188" i="1" s="1"/>
  <c r="R8180" i="1" a="1"/>
  <c r="R8180" i="1" s="1"/>
  <c r="R8172" i="1" a="1"/>
  <c r="R8172" i="1" s="1"/>
  <c r="R8164" i="1" a="1"/>
  <c r="R8164" i="1" s="1"/>
  <c r="R8156" i="1" a="1"/>
  <c r="R8156" i="1" s="1"/>
  <c r="R8148" i="1" a="1"/>
  <c r="R8148" i="1" s="1"/>
  <c r="R8140" i="1" a="1"/>
  <c r="R8140" i="1" s="1"/>
  <c r="R8132" i="1" a="1"/>
  <c r="R8132" i="1" s="1"/>
  <c r="R8124" i="1" a="1"/>
  <c r="R8124" i="1" s="1"/>
  <c r="T8124" i="1" s="1"/>
  <c r="U8124" i="1" s="1"/>
  <c r="R8116" i="1" a="1"/>
  <c r="R8116" i="1" s="1"/>
  <c r="R8108" i="1" a="1"/>
  <c r="R8108" i="1" s="1"/>
  <c r="R8100" i="1" a="1"/>
  <c r="R8100" i="1" s="1"/>
  <c r="R8092" i="1" a="1"/>
  <c r="R8092" i="1" s="1"/>
  <c r="R8084" i="1" a="1"/>
  <c r="R8084" i="1" s="1"/>
  <c r="R8076" i="1" a="1"/>
  <c r="R8076" i="1" s="1"/>
  <c r="R8068" i="1" a="1"/>
  <c r="R8068" i="1" s="1"/>
  <c r="R8060" i="1" a="1"/>
  <c r="R8060" i="1" s="1"/>
  <c r="R8052" i="1" a="1"/>
  <c r="R8052" i="1" s="1"/>
  <c r="R8044" i="1" a="1"/>
  <c r="R8044" i="1" s="1"/>
  <c r="R8036" i="1" a="1"/>
  <c r="R8036" i="1" s="1"/>
  <c r="R8028" i="1" a="1"/>
  <c r="R8028" i="1" s="1"/>
  <c r="R8020" i="1" a="1"/>
  <c r="R8020" i="1" s="1"/>
  <c r="T8020" i="1" s="1"/>
  <c r="U8020" i="1" s="1"/>
  <c r="R8012" i="1" a="1"/>
  <c r="R8012" i="1" s="1"/>
  <c r="R8004" i="1" a="1"/>
  <c r="R8004" i="1" s="1"/>
  <c r="R7996" i="1" a="1"/>
  <c r="R7996" i="1" s="1"/>
  <c r="R7988" i="1" a="1"/>
  <c r="R7988" i="1" s="1"/>
  <c r="R7980" i="1" a="1"/>
  <c r="R7980" i="1" s="1"/>
  <c r="R7972" i="1" a="1"/>
  <c r="R7972" i="1" s="1"/>
  <c r="R7964" i="1" a="1"/>
  <c r="R7964" i="1" s="1"/>
  <c r="R7956" i="1" a="1"/>
  <c r="R7956" i="1" s="1"/>
  <c r="R7948" i="1" a="1"/>
  <c r="R7948" i="1" s="1"/>
  <c r="R7940" i="1" a="1"/>
  <c r="R7940" i="1" s="1"/>
  <c r="R7932" i="1" a="1"/>
  <c r="R7932" i="1" s="1"/>
  <c r="R7924" i="1" a="1"/>
  <c r="R7924" i="1" s="1"/>
  <c r="R7916" i="1" a="1"/>
  <c r="R7916" i="1" s="1"/>
  <c r="R7908" i="1" a="1"/>
  <c r="R7908" i="1" s="1"/>
  <c r="R7900" i="1" a="1"/>
  <c r="R7900" i="1" s="1"/>
  <c r="T8908" i="1"/>
  <c r="U8908" i="1" s="1"/>
  <c r="T8532" i="1"/>
  <c r="U8532" i="1" s="1"/>
  <c r="R2434" i="1" a="1"/>
  <c r="R2434" i="1" s="1"/>
  <c r="R2426" i="1" a="1"/>
  <c r="R2426" i="1" s="1"/>
  <c r="R2418" i="1" a="1"/>
  <c r="R2418" i="1" s="1"/>
  <c r="R2410" i="1" a="1"/>
  <c r="R2410" i="1" s="1"/>
  <c r="T2410" i="1" s="1"/>
  <c r="U2410" i="1" s="1"/>
  <c r="R2402" i="1" a="1"/>
  <c r="R2402" i="1" s="1"/>
  <c r="R2394" i="1" a="1"/>
  <c r="R2394" i="1" s="1"/>
  <c r="R2386" i="1" a="1"/>
  <c r="R2386" i="1" s="1"/>
  <c r="R2378" i="1" a="1"/>
  <c r="R2378" i="1" s="1"/>
  <c r="R2370" i="1" a="1"/>
  <c r="R2370" i="1" s="1"/>
  <c r="R2362" i="1" a="1"/>
  <c r="R2362" i="1" s="1"/>
  <c r="R2354" i="1" a="1"/>
  <c r="R2354" i="1" s="1"/>
  <c r="R2346" i="1" a="1"/>
  <c r="R2346" i="1" s="1"/>
  <c r="R2338" i="1" a="1"/>
  <c r="R2338" i="1" s="1"/>
  <c r="R2330" i="1" a="1"/>
  <c r="R2330" i="1" s="1"/>
  <c r="R2322" i="1" a="1"/>
  <c r="R2322" i="1" s="1"/>
  <c r="R2314" i="1" a="1"/>
  <c r="R2314" i="1" s="1"/>
  <c r="T2314" i="1" s="1"/>
  <c r="U2314" i="1" s="1"/>
  <c r="R2306" i="1" a="1"/>
  <c r="R2306" i="1" s="1"/>
  <c r="R2298" i="1" a="1"/>
  <c r="R2298" i="1" s="1"/>
  <c r="T2298" i="1" s="1"/>
  <c r="U2298" i="1" s="1"/>
  <c r="R2290" i="1" a="1"/>
  <c r="R2290" i="1" s="1"/>
  <c r="R2282" i="1" a="1"/>
  <c r="R2282" i="1" s="1"/>
  <c r="R2274" i="1" a="1"/>
  <c r="R2274" i="1" s="1"/>
  <c r="R2266" i="1" a="1"/>
  <c r="R2266" i="1" s="1"/>
  <c r="R2258" i="1" a="1"/>
  <c r="R2258" i="1" s="1"/>
  <c r="R2250" i="1" a="1"/>
  <c r="R2250" i="1" s="1"/>
  <c r="R2242" i="1" a="1"/>
  <c r="R2242" i="1" s="1"/>
  <c r="R2234" i="1" a="1"/>
  <c r="R2234" i="1" s="1"/>
  <c r="T2234" i="1" s="1"/>
  <c r="U2234" i="1" s="1"/>
  <c r="R2226" i="1" a="1"/>
  <c r="R2226" i="1" s="1"/>
  <c r="T2226" i="1" s="1"/>
  <c r="U2226" i="1" s="1"/>
  <c r="R2218" i="1" a="1"/>
  <c r="R2218" i="1" s="1"/>
  <c r="R2210" i="1" a="1"/>
  <c r="R2210" i="1" s="1"/>
  <c r="R2202" i="1" a="1"/>
  <c r="R2202" i="1" s="1"/>
  <c r="R2194" i="1" a="1"/>
  <c r="R2194" i="1" s="1"/>
  <c r="R2186" i="1" a="1"/>
  <c r="R2186" i="1" s="1"/>
  <c r="R2178" i="1" a="1"/>
  <c r="R2178" i="1" s="1"/>
  <c r="R2170" i="1" a="1"/>
  <c r="R2170" i="1" s="1"/>
  <c r="T2170" i="1" s="1"/>
  <c r="U2170" i="1" s="1"/>
  <c r="R2162" i="1" a="1"/>
  <c r="R2162" i="1" s="1"/>
  <c r="R2154" i="1" a="1"/>
  <c r="R2154" i="1" s="1"/>
  <c r="R2146" i="1" a="1"/>
  <c r="R2146" i="1" s="1"/>
  <c r="T2146" i="1" s="1"/>
  <c r="U2146" i="1" s="1"/>
  <c r="R2138" i="1" a="1"/>
  <c r="R2138" i="1" s="1"/>
  <c r="R2130" i="1" a="1"/>
  <c r="R2130" i="1" s="1"/>
  <c r="T2130" i="1" s="1"/>
  <c r="U2130" i="1" s="1"/>
  <c r="R2122" i="1" a="1"/>
  <c r="R2122" i="1" s="1"/>
  <c r="R2114" i="1" a="1"/>
  <c r="R2114" i="1" s="1"/>
  <c r="T2114" i="1" s="1"/>
  <c r="U2114" i="1" s="1"/>
  <c r="R2106" i="1" a="1"/>
  <c r="R2106" i="1" s="1"/>
  <c r="R2098" i="1" a="1"/>
  <c r="R2098" i="1" s="1"/>
  <c r="R2090" i="1" a="1"/>
  <c r="R2090" i="1" s="1"/>
  <c r="R2082" i="1" a="1"/>
  <c r="R2082" i="1" s="1"/>
  <c r="R2074" i="1" a="1"/>
  <c r="R2074" i="1" s="1"/>
  <c r="R2066" i="1" a="1"/>
  <c r="R2066" i="1" s="1"/>
  <c r="R2058" i="1" a="1"/>
  <c r="R2058" i="1" s="1"/>
  <c r="R2050" i="1" a="1"/>
  <c r="R2050" i="1" s="1"/>
  <c r="R2042" i="1" a="1"/>
  <c r="R2042" i="1" s="1"/>
  <c r="R2034" i="1" a="1"/>
  <c r="R2034" i="1" s="1"/>
  <c r="R2026" i="1" a="1"/>
  <c r="R2026" i="1" s="1"/>
  <c r="R2018" i="1" a="1"/>
  <c r="R2018" i="1" s="1"/>
  <c r="R2010" i="1" a="1"/>
  <c r="R2010" i="1" s="1"/>
  <c r="T2010" i="1" s="1"/>
  <c r="U2010" i="1" s="1"/>
  <c r="R2002" i="1" a="1"/>
  <c r="R2002" i="1" s="1"/>
  <c r="R1994" i="1" a="1"/>
  <c r="R1994" i="1" s="1"/>
  <c r="R1986" i="1" a="1"/>
  <c r="R1986" i="1" s="1"/>
  <c r="R1978" i="1" a="1"/>
  <c r="R1978" i="1" s="1"/>
  <c r="R1970" i="1" a="1"/>
  <c r="R1970" i="1" s="1"/>
  <c r="R1962" i="1" a="1"/>
  <c r="R1962" i="1" s="1"/>
  <c r="R1954" i="1" a="1"/>
  <c r="R1954" i="1" s="1"/>
  <c r="R1946" i="1" a="1"/>
  <c r="R1946" i="1" s="1"/>
  <c r="R1938" i="1" a="1"/>
  <c r="R1938" i="1" s="1"/>
  <c r="R1930" i="1" a="1"/>
  <c r="R1930" i="1" s="1"/>
  <c r="R1922" i="1" a="1"/>
  <c r="R1922" i="1" s="1"/>
  <c r="R1914" i="1" a="1"/>
  <c r="R1914" i="1" s="1"/>
  <c r="T1914" i="1" s="1"/>
  <c r="U1914" i="1" s="1"/>
  <c r="R1906" i="1" a="1"/>
  <c r="R1906" i="1" s="1"/>
  <c r="R1898" i="1" a="1"/>
  <c r="R1898" i="1" s="1"/>
  <c r="T1898" i="1" s="1"/>
  <c r="U1898" i="1" s="1"/>
  <c r="R1890" i="1" a="1"/>
  <c r="R1890" i="1" s="1"/>
  <c r="R1882" i="1" a="1"/>
  <c r="R1882" i="1" s="1"/>
  <c r="R1874" i="1" a="1"/>
  <c r="R1874" i="1" s="1"/>
  <c r="R1866" i="1" a="1"/>
  <c r="R1866" i="1" s="1"/>
  <c r="T1866" i="1" s="1"/>
  <c r="U1866" i="1" s="1"/>
  <c r="R1858" i="1" a="1"/>
  <c r="R1858" i="1" s="1"/>
  <c r="R1850" i="1" a="1"/>
  <c r="R1850" i="1" s="1"/>
  <c r="T1850" i="1" s="1"/>
  <c r="U1850" i="1" s="1"/>
  <c r="R1842" i="1" a="1"/>
  <c r="R1842" i="1" s="1"/>
  <c r="R1834" i="1" a="1"/>
  <c r="R1834" i="1" s="1"/>
  <c r="R1826" i="1" a="1"/>
  <c r="R1826" i="1" s="1"/>
  <c r="R1818" i="1" a="1"/>
  <c r="R1818" i="1" s="1"/>
  <c r="R1810" i="1" a="1"/>
  <c r="R1810" i="1" s="1"/>
  <c r="R1802" i="1" a="1"/>
  <c r="R1802" i="1" s="1"/>
  <c r="T1802" i="1" s="1"/>
  <c r="U1802" i="1" s="1"/>
  <c r="R1794" i="1" a="1"/>
  <c r="R1794" i="1" s="1"/>
  <c r="R1786" i="1" a="1"/>
  <c r="R1786" i="1" s="1"/>
  <c r="T1786" i="1" s="1"/>
  <c r="U1786" i="1" s="1"/>
  <c r="R1778" i="1" a="1"/>
  <c r="R1778" i="1" s="1"/>
  <c r="R1770" i="1" a="1"/>
  <c r="R1770" i="1" s="1"/>
  <c r="R1762" i="1" a="1"/>
  <c r="R1762" i="1" s="1"/>
  <c r="R1754" i="1" a="1"/>
  <c r="R1754" i="1" s="1"/>
  <c r="R1746" i="1" a="1"/>
  <c r="R1746" i="1" s="1"/>
  <c r="R1738" i="1" a="1"/>
  <c r="R1738" i="1" s="1"/>
  <c r="R1730" i="1" a="1"/>
  <c r="R1730" i="1" s="1"/>
  <c r="R1722" i="1" a="1"/>
  <c r="R1722" i="1" s="1"/>
  <c r="T1722" i="1" s="1"/>
  <c r="U1722" i="1" s="1"/>
  <c r="R1714" i="1" a="1"/>
  <c r="R1714" i="1" s="1"/>
  <c r="T1714" i="1" s="1"/>
  <c r="U1714" i="1" s="1"/>
  <c r="R1632" i="1" a="1"/>
  <c r="R1632" i="1" s="1"/>
  <c r="R1624" i="1" a="1"/>
  <c r="R1624" i="1" s="1"/>
  <c r="R1616" i="1" a="1"/>
  <c r="R1616" i="1" s="1"/>
  <c r="R1608" i="1" a="1"/>
  <c r="R1608" i="1" s="1"/>
  <c r="R1600" i="1" a="1"/>
  <c r="R1600" i="1" s="1"/>
  <c r="R1592" i="1" a="1"/>
  <c r="R1592" i="1" s="1"/>
  <c r="R1584" i="1" a="1"/>
  <c r="R1584" i="1" s="1"/>
  <c r="T1584" i="1" s="1"/>
  <c r="U1584" i="1" s="1"/>
  <c r="R1576" i="1" a="1"/>
  <c r="R1576" i="1" s="1"/>
  <c r="R1568" i="1" a="1"/>
  <c r="R1568" i="1" s="1"/>
  <c r="R1560" i="1" a="1"/>
  <c r="R1560" i="1" s="1"/>
  <c r="R1552" i="1" a="1"/>
  <c r="R1552" i="1" s="1"/>
  <c r="R1544" i="1" a="1"/>
  <c r="R1544" i="1" s="1"/>
  <c r="R1536" i="1" a="1"/>
  <c r="R1536" i="1" s="1"/>
  <c r="R1528" i="1" a="1"/>
  <c r="R1528" i="1" s="1"/>
  <c r="R1520" i="1" a="1"/>
  <c r="R1520" i="1" s="1"/>
  <c r="T1520" i="1" s="1"/>
  <c r="U1520" i="1" s="1"/>
  <c r="R1512" i="1" a="1"/>
  <c r="R1512" i="1" s="1"/>
  <c r="R1504" i="1" a="1"/>
  <c r="R1504" i="1" s="1"/>
  <c r="R1496" i="1" a="1"/>
  <c r="R1496" i="1" s="1"/>
  <c r="R1488" i="1" a="1"/>
  <c r="R1488" i="1" s="1"/>
  <c r="R1480" i="1" a="1"/>
  <c r="R1480" i="1" s="1"/>
  <c r="R1472" i="1" a="1"/>
  <c r="R1472" i="1" s="1"/>
  <c r="R1464" i="1" a="1"/>
  <c r="R1464" i="1" s="1"/>
  <c r="R1456" i="1" a="1"/>
  <c r="R1456" i="1" s="1"/>
  <c r="R1448" i="1" a="1"/>
  <c r="R1448" i="1" s="1"/>
  <c r="R1440" i="1" a="1"/>
  <c r="R1440" i="1" s="1"/>
  <c r="R1432" i="1" a="1"/>
  <c r="R1432" i="1" s="1"/>
  <c r="R1424" i="1" a="1"/>
  <c r="R1424" i="1" s="1"/>
  <c r="R1416" i="1" a="1"/>
  <c r="R1416" i="1" s="1"/>
  <c r="R1408" i="1" a="1"/>
  <c r="R1408" i="1" s="1"/>
  <c r="R1400" i="1" a="1"/>
  <c r="R1400" i="1" s="1"/>
  <c r="R1392" i="1" a="1"/>
  <c r="R1392" i="1" s="1"/>
  <c r="R1384" i="1" a="1"/>
  <c r="R1384" i="1" s="1"/>
  <c r="R1376" i="1" a="1"/>
  <c r="R1376" i="1" s="1"/>
  <c r="R1368" i="1" a="1"/>
  <c r="R1368" i="1" s="1"/>
  <c r="R1360" i="1" a="1"/>
  <c r="R1360" i="1" s="1"/>
  <c r="R1352" i="1" a="1"/>
  <c r="R1352" i="1" s="1"/>
  <c r="R1344" i="1" a="1"/>
  <c r="R1344" i="1" s="1"/>
  <c r="R1336" i="1" a="1"/>
  <c r="R1336" i="1" s="1"/>
  <c r="R1328" i="1" a="1"/>
  <c r="R1328" i="1" s="1"/>
  <c r="R1320" i="1" a="1"/>
  <c r="R1320" i="1" s="1"/>
  <c r="R1312" i="1" a="1"/>
  <c r="R1312" i="1" s="1"/>
  <c r="R1304" i="1" a="1"/>
  <c r="R1304" i="1" s="1"/>
  <c r="R1296" i="1" a="1"/>
  <c r="R1296" i="1" s="1"/>
  <c r="R1288" i="1" a="1"/>
  <c r="R1288" i="1" s="1"/>
  <c r="R1280" i="1" a="1"/>
  <c r="R1280" i="1" s="1"/>
  <c r="R1272" i="1" a="1"/>
  <c r="R1272" i="1" s="1"/>
  <c r="R1264" i="1" a="1"/>
  <c r="R1264" i="1" s="1"/>
  <c r="R1256" i="1" a="1"/>
  <c r="R1256" i="1" s="1"/>
  <c r="R1248" i="1" a="1"/>
  <c r="R1248" i="1" s="1"/>
  <c r="R1240" i="1" a="1"/>
  <c r="R1240" i="1" s="1"/>
  <c r="R1232" i="1" a="1"/>
  <c r="R1232" i="1" s="1"/>
  <c r="R1224" i="1" a="1"/>
  <c r="R1224" i="1" s="1"/>
  <c r="R1216" i="1" a="1"/>
  <c r="R1216" i="1" s="1"/>
  <c r="R1208" i="1" a="1"/>
  <c r="R1208" i="1" s="1"/>
  <c r="R1200" i="1" a="1"/>
  <c r="R1200" i="1" s="1"/>
  <c r="T1200" i="1" s="1"/>
  <c r="U1200" i="1" s="1"/>
  <c r="R1192" i="1" a="1"/>
  <c r="R1192" i="1" s="1"/>
  <c r="R1184" i="1" a="1"/>
  <c r="R1184" i="1" s="1"/>
  <c r="R1176" i="1" a="1"/>
  <c r="R1176" i="1" s="1"/>
  <c r="R1168" i="1" a="1"/>
  <c r="R1168" i="1" s="1"/>
  <c r="R1160" i="1" a="1"/>
  <c r="R1160" i="1" s="1"/>
  <c r="R1152" i="1" a="1"/>
  <c r="R1152" i="1" s="1"/>
  <c r="R1144" i="1" a="1"/>
  <c r="R1144" i="1" s="1"/>
  <c r="R1136" i="1" a="1"/>
  <c r="R1136" i="1" s="1"/>
  <c r="T1136" i="1" s="1"/>
  <c r="U1136" i="1" s="1"/>
  <c r="R1128" i="1" a="1"/>
  <c r="R1128" i="1" s="1"/>
  <c r="R1120" i="1" a="1"/>
  <c r="R1120" i="1" s="1"/>
  <c r="R1112" i="1" a="1"/>
  <c r="R1112" i="1" s="1"/>
  <c r="R1104" i="1" a="1"/>
  <c r="R1104" i="1" s="1"/>
  <c r="R1096" i="1" a="1"/>
  <c r="R1096" i="1" s="1"/>
  <c r="R1088" i="1" a="1"/>
  <c r="R1088" i="1" s="1"/>
  <c r="R1080" i="1" a="1"/>
  <c r="R1080" i="1" s="1"/>
  <c r="R1072" i="1" a="1"/>
  <c r="R1072" i="1" s="1"/>
  <c r="T1072" i="1" s="1"/>
  <c r="U1072" i="1" s="1"/>
  <c r="R1064" i="1" a="1"/>
  <c r="R1064" i="1" s="1"/>
  <c r="R1056" i="1" a="1"/>
  <c r="R1056" i="1" s="1"/>
  <c r="R1048" i="1" a="1"/>
  <c r="R1048" i="1" s="1"/>
  <c r="R1040" i="1" a="1"/>
  <c r="R1040" i="1" s="1"/>
  <c r="R1032" i="1" a="1"/>
  <c r="R1032" i="1" s="1"/>
  <c r="R1024" i="1" a="1"/>
  <c r="R1024" i="1" s="1"/>
  <c r="R1016" i="1" a="1"/>
  <c r="R1016" i="1" s="1"/>
  <c r="R1008" i="1" a="1"/>
  <c r="R1008" i="1" s="1"/>
  <c r="T1008" i="1" s="1"/>
  <c r="U1008" i="1" s="1"/>
  <c r="R1000" i="1" a="1"/>
  <c r="R1000" i="1" s="1"/>
  <c r="R992" i="1" a="1"/>
  <c r="R992" i="1" s="1"/>
  <c r="R984" i="1" a="1"/>
  <c r="R984" i="1" s="1"/>
  <c r="R976" i="1" a="1"/>
  <c r="R976" i="1" s="1"/>
  <c r="R968" i="1" a="1"/>
  <c r="R968" i="1" s="1"/>
  <c r="R960" i="1" a="1"/>
  <c r="R960" i="1" s="1"/>
  <c r="R1911" i="1" a="1"/>
  <c r="R1911" i="1" s="1"/>
  <c r="R1903" i="1" a="1"/>
  <c r="R1903" i="1" s="1"/>
  <c r="T1903" i="1" s="1"/>
  <c r="U1903" i="1" s="1"/>
  <c r="R1895" i="1" a="1"/>
  <c r="R1895" i="1" s="1"/>
  <c r="T1895" i="1" s="1"/>
  <c r="U1895" i="1" s="1"/>
  <c r="R1887" i="1" a="1"/>
  <c r="R1887" i="1" s="1"/>
  <c r="R1879" i="1" a="1"/>
  <c r="R1879" i="1" s="1"/>
  <c r="R1871" i="1" a="1"/>
  <c r="R1871" i="1" s="1"/>
  <c r="R1863" i="1" a="1"/>
  <c r="R1863" i="1" s="1"/>
  <c r="R1855" i="1" a="1"/>
  <c r="R1855" i="1" s="1"/>
  <c r="T1855" i="1" s="1"/>
  <c r="U1855" i="1" s="1"/>
  <c r="R1847" i="1" a="1"/>
  <c r="R1847" i="1" s="1"/>
  <c r="R1839" i="1" a="1"/>
  <c r="R1839" i="1" s="1"/>
  <c r="R1831" i="1" a="1"/>
  <c r="R1831" i="1" s="1"/>
  <c r="R1823" i="1" a="1"/>
  <c r="R1823" i="1" s="1"/>
  <c r="R1815" i="1" a="1"/>
  <c r="R1815" i="1" s="1"/>
  <c r="R1807" i="1" a="1"/>
  <c r="R1807" i="1" s="1"/>
  <c r="R1799" i="1" a="1"/>
  <c r="R1799" i="1" s="1"/>
  <c r="R1791" i="1" a="1"/>
  <c r="R1791" i="1" s="1"/>
  <c r="R1783" i="1" a="1"/>
  <c r="R1783" i="1" s="1"/>
  <c r="R1775" i="1" a="1"/>
  <c r="R1775" i="1" s="1"/>
  <c r="R1767" i="1" a="1"/>
  <c r="R1767" i="1" s="1"/>
  <c r="R1759" i="1" a="1"/>
  <c r="R1759" i="1" s="1"/>
  <c r="R1751" i="1" a="1"/>
  <c r="R1751" i="1" s="1"/>
  <c r="R1743" i="1" a="1"/>
  <c r="R1743" i="1" s="1"/>
  <c r="R1735" i="1" a="1"/>
  <c r="R1735" i="1" s="1"/>
  <c r="R1727" i="1" a="1"/>
  <c r="R1727" i="1" s="1"/>
  <c r="R1719" i="1" a="1"/>
  <c r="R1719" i="1" s="1"/>
  <c r="R1711" i="1" a="1"/>
  <c r="R1711" i="1" s="1"/>
  <c r="R1703" i="1" a="1"/>
  <c r="R1703" i="1" s="1"/>
  <c r="R1695" i="1" a="1"/>
  <c r="R1695" i="1" s="1"/>
  <c r="R1687" i="1" a="1"/>
  <c r="R1687" i="1" s="1"/>
  <c r="R1679" i="1" a="1"/>
  <c r="R1679" i="1" s="1"/>
  <c r="R1671" i="1" a="1"/>
  <c r="R1671" i="1" s="1"/>
  <c r="R1663" i="1" a="1"/>
  <c r="R1663" i="1" s="1"/>
  <c r="R1655" i="1" a="1"/>
  <c r="R1655" i="1" s="1"/>
  <c r="R1647" i="1" a="1"/>
  <c r="R1647" i="1" s="1"/>
  <c r="R1639" i="1" a="1"/>
  <c r="R1639" i="1" s="1"/>
  <c r="R1631" i="1" a="1"/>
  <c r="R1631" i="1" s="1"/>
  <c r="R1623" i="1" a="1"/>
  <c r="R1623" i="1" s="1"/>
  <c r="R1615" i="1" a="1"/>
  <c r="R1615" i="1" s="1"/>
  <c r="R1607" i="1" a="1"/>
  <c r="R1607" i="1" s="1"/>
  <c r="R1599" i="1" a="1"/>
  <c r="R1599" i="1" s="1"/>
  <c r="R1591" i="1" a="1"/>
  <c r="R1591" i="1" s="1"/>
  <c r="R1583" i="1" a="1"/>
  <c r="R1583" i="1" s="1"/>
  <c r="T1583" i="1" s="1"/>
  <c r="U1583" i="1" s="1"/>
  <c r="R1575" i="1" a="1"/>
  <c r="R1575" i="1" s="1"/>
  <c r="R1567" i="1" a="1"/>
  <c r="R1567" i="1" s="1"/>
  <c r="R1559" i="1" a="1"/>
  <c r="R1559" i="1" s="1"/>
  <c r="R1551" i="1" a="1"/>
  <c r="R1551" i="1" s="1"/>
  <c r="R1543" i="1" a="1"/>
  <c r="R1543" i="1" s="1"/>
  <c r="R1535" i="1" a="1"/>
  <c r="R1535" i="1" s="1"/>
  <c r="R1527" i="1" a="1"/>
  <c r="R1527" i="1" s="1"/>
  <c r="R1519" i="1" a="1"/>
  <c r="R1519" i="1" s="1"/>
  <c r="T1519" i="1" s="1"/>
  <c r="U1519" i="1" s="1"/>
  <c r="R1511" i="1" a="1"/>
  <c r="R1511" i="1" s="1"/>
  <c r="R1503" i="1" a="1"/>
  <c r="R1503" i="1" s="1"/>
  <c r="R1495" i="1" a="1"/>
  <c r="R1495" i="1" s="1"/>
  <c r="R1487" i="1" a="1"/>
  <c r="R1487" i="1" s="1"/>
  <c r="R1479" i="1" a="1"/>
  <c r="R1479" i="1" s="1"/>
  <c r="R1471" i="1" a="1"/>
  <c r="R1471" i="1" s="1"/>
  <c r="R1463" i="1" a="1"/>
  <c r="R1463" i="1" s="1"/>
  <c r="R1455" i="1" a="1"/>
  <c r="R1455" i="1" s="1"/>
  <c r="T1455" i="1" s="1"/>
  <c r="U1455" i="1" s="1"/>
  <c r="R1447" i="1" a="1"/>
  <c r="R1447" i="1" s="1"/>
  <c r="R1439" i="1" a="1"/>
  <c r="R1439" i="1" s="1"/>
  <c r="R1431" i="1" a="1"/>
  <c r="R1431" i="1" s="1"/>
  <c r="R1423" i="1" a="1"/>
  <c r="R1423" i="1" s="1"/>
  <c r="R1415" i="1" a="1"/>
  <c r="R1415" i="1" s="1"/>
  <c r="R1407" i="1" a="1"/>
  <c r="R1407" i="1" s="1"/>
  <c r="R1399" i="1" a="1"/>
  <c r="R1399" i="1" s="1"/>
  <c r="R1391" i="1" a="1"/>
  <c r="R1391" i="1" s="1"/>
  <c r="T1391" i="1" s="1"/>
  <c r="U1391" i="1" s="1"/>
  <c r="R1383" i="1" a="1"/>
  <c r="R1383" i="1" s="1"/>
  <c r="R1375" i="1" a="1"/>
  <c r="R1375" i="1" s="1"/>
  <c r="R1367" i="1" a="1"/>
  <c r="R1367" i="1" s="1"/>
  <c r="R1359" i="1" a="1"/>
  <c r="R1359" i="1" s="1"/>
  <c r="R1351" i="1" a="1"/>
  <c r="R1351" i="1" s="1"/>
  <c r="R1343" i="1" a="1"/>
  <c r="R1343" i="1" s="1"/>
  <c r="T1343" i="1" s="1"/>
  <c r="U1343" i="1" s="1"/>
  <c r="R1335" i="1" a="1"/>
  <c r="R1335" i="1" s="1"/>
  <c r="R1327" i="1" a="1"/>
  <c r="R1327" i="1" s="1"/>
  <c r="R1319" i="1" a="1"/>
  <c r="R1319" i="1" s="1"/>
  <c r="R1311" i="1" a="1"/>
  <c r="R1311" i="1" s="1"/>
  <c r="R1303" i="1" a="1"/>
  <c r="R1303" i="1" s="1"/>
  <c r="R1295" i="1" a="1"/>
  <c r="R1295" i="1" s="1"/>
  <c r="R1287" i="1" a="1"/>
  <c r="R1287" i="1" s="1"/>
  <c r="R1279" i="1" a="1"/>
  <c r="R1279" i="1" s="1"/>
  <c r="R1271" i="1" a="1"/>
  <c r="R1271" i="1" s="1"/>
  <c r="R1263" i="1" a="1"/>
  <c r="R1263" i="1" s="1"/>
  <c r="R1255" i="1" a="1"/>
  <c r="R1255" i="1" s="1"/>
  <c r="R1247" i="1" a="1"/>
  <c r="R1247" i="1" s="1"/>
  <c r="R1239" i="1" a="1"/>
  <c r="R1239" i="1" s="1"/>
  <c r="R1231" i="1" a="1"/>
  <c r="R1231" i="1" s="1"/>
  <c r="R1223" i="1" a="1"/>
  <c r="R1223" i="1" s="1"/>
  <c r="R1215" i="1" a="1"/>
  <c r="R1215" i="1" s="1"/>
  <c r="R1207" i="1" a="1"/>
  <c r="R1207" i="1" s="1"/>
  <c r="R1199" i="1" a="1"/>
  <c r="R1199" i="1" s="1"/>
  <c r="R1191" i="1" a="1"/>
  <c r="R1191" i="1" s="1"/>
  <c r="R1183" i="1" a="1"/>
  <c r="R1183" i="1" s="1"/>
  <c r="R1175" i="1" a="1"/>
  <c r="R1175" i="1" s="1"/>
  <c r="R1167" i="1" a="1"/>
  <c r="R1167" i="1" s="1"/>
  <c r="R1159" i="1" a="1"/>
  <c r="R1159" i="1" s="1"/>
  <c r="R1151" i="1" a="1"/>
  <c r="R1151" i="1" s="1"/>
  <c r="R1143" i="1" a="1"/>
  <c r="R1143" i="1" s="1"/>
  <c r="R4894" i="1" a="1"/>
  <c r="R4894" i="1" s="1"/>
  <c r="T4894" i="1" s="1"/>
  <c r="U4894" i="1" s="1"/>
  <c r="R4886" i="1" a="1"/>
  <c r="R4886" i="1" s="1"/>
  <c r="R4878" i="1" a="1"/>
  <c r="R4878" i="1" s="1"/>
  <c r="R4870" i="1" a="1"/>
  <c r="R4870" i="1" s="1"/>
  <c r="R4862" i="1" a="1"/>
  <c r="R4862" i="1" s="1"/>
  <c r="R4854" i="1" a="1"/>
  <c r="R4854" i="1" s="1"/>
  <c r="R4846" i="1" a="1"/>
  <c r="R4846" i="1" s="1"/>
  <c r="T4846" i="1" s="1"/>
  <c r="U4846" i="1" s="1"/>
  <c r="R4838" i="1" a="1"/>
  <c r="R4838" i="1" s="1"/>
  <c r="R4830" i="1" a="1"/>
  <c r="R4830" i="1" s="1"/>
  <c r="T4830" i="1" s="1"/>
  <c r="U4830" i="1" s="1"/>
  <c r="R4822" i="1" a="1"/>
  <c r="R4822" i="1" s="1"/>
  <c r="R4814" i="1" a="1"/>
  <c r="R4814" i="1" s="1"/>
  <c r="R4806" i="1" a="1"/>
  <c r="R4806" i="1" s="1"/>
  <c r="R4798" i="1" a="1"/>
  <c r="R4798" i="1" s="1"/>
  <c r="R4790" i="1" a="1"/>
  <c r="R4790" i="1" s="1"/>
  <c r="R4782" i="1" a="1"/>
  <c r="R4782" i="1" s="1"/>
  <c r="R4774" i="1" a="1"/>
  <c r="R4774" i="1" s="1"/>
  <c r="R4766" i="1" a="1"/>
  <c r="R4766" i="1" s="1"/>
  <c r="R4758" i="1" a="1"/>
  <c r="R4758" i="1" s="1"/>
  <c r="R4750" i="1" a="1"/>
  <c r="R4750" i="1" s="1"/>
  <c r="R4742" i="1" a="1"/>
  <c r="R4742" i="1" s="1"/>
  <c r="R4734" i="1" a="1"/>
  <c r="R4734" i="1" s="1"/>
  <c r="R4726" i="1" a="1"/>
  <c r="R4726" i="1" s="1"/>
  <c r="R4718" i="1" a="1"/>
  <c r="R4718" i="1" s="1"/>
  <c r="R4710" i="1" a="1"/>
  <c r="R4710" i="1" s="1"/>
  <c r="R4702" i="1" a="1"/>
  <c r="R4702" i="1" s="1"/>
  <c r="R4694" i="1" a="1"/>
  <c r="R4694" i="1" s="1"/>
  <c r="T4694" i="1" s="1"/>
  <c r="U4694" i="1" s="1"/>
  <c r="R4686" i="1" a="1"/>
  <c r="R4686" i="1" s="1"/>
  <c r="R4678" i="1" a="1"/>
  <c r="R4678" i="1" s="1"/>
  <c r="R4670" i="1" a="1"/>
  <c r="R4670" i="1" s="1"/>
  <c r="R4662" i="1" a="1"/>
  <c r="R4662" i="1" s="1"/>
  <c r="R4654" i="1" a="1"/>
  <c r="R4654" i="1" s="1"/>
  <c r="R4646" i="1" a="1"/>
  <c r="R4646" i="1" s="1"/>
  <c r="R4638" i="1" a="1"/>
  <c r="R4638" i="1" s="1"/>
  <c r="R4630" i="1" a="1"/>
  <c r="R4630" i="1" s="1"/>
  <c r="R4622" i="1" a="1"/>
  <c r="R4622" i="1" s="1"/>
  <c r="R4614" i="1" a="1"/>
  <c r="R4614" i="1" s="1"/>
  <c r="R4606" i="1" a="1"/>
  <c r="R4606" i="1" s="1"/>
  <c r="R4598" i="1" a="1"/>
  <c r="R4598" i="1" s="1"/>
  <c r="R4590" i="1" a="1"/>
  <c r="R4590" i="1" s="1"/>
  <c r="R4582" i="1" a="1"/>
  <c r="R4582" i="1" s="1"/>
  <c r="R4574" i="1" a="1"/>
  <c r="R4574" i="1" s="1"/>
  <c r="T4574" i="1" s="1"/>
  <c r="U4574" i="1" s="1"/>
  <c r="R4566" i="1" a="1"/>
  <c r="R4566" i="1" s="1"/>
  <c r="R4558" i="1" a="1"/>
  <c r="R4558" i="1" s="1"/>
  <c r="R4550" i="1" a="1"/>
  <c r="R4550" i="1" s="1"/>
  <c r="R4542" i="1" a="1"/>
  <c r="R4542" i="1" s="1"/>
  <c r="R4534" i="1" a="1"/>
  <c r="R4534" i="1" s="1"/>
  <c r="R4526" i="1" a="1"/>
  <c r="R4526" i="1" s="1"/>
  <c r="R4518" i="1" a="1"/>
  <c r="R4518" i="1" s="1"/>
  <c r="R4510" i="1" a="1"/>
  <c r="R4510" i="1" s="1"/>
  <c r="T4510" i="1" s="1"/>
  <c r="U4510" i="1" s="1"/>
  <c r="R4502" i="1" a="1"/>
  <c r="R4502" i="1" s="1"/>
  <c r="R4494" i="1" a="1"/>
  <c r="R4494" i="1" s="1"/>
  <c r="R4486" i="1" a="1"/>
  <c r="R4486" i="1" s="1"/>
  <c r="R4478" i="1" a="1"/>
  <c r="R4478" i="1" s="1"/>
  <c r="R4470" i="1" a="1"/>
  <c r="R4470" i="1" s="1"/>
  <c r="R4462" i="1" a="1"/>
  <c r="R4462" i="1" s="1"/>
  <c r="R4454" i="1" a="1"/>
  <c r="R4454" i="1" s="1"/>
  <c r="R4446" i="1" a="1"/>
  <c r="R4446" i="1" s="1"/>
  <c r="T4446" i="1" s="1"/>
  <c r="U4446" i="1" s="1"/>
  <c r="R4438" i="1" a="1"/>
  <c r="R4438" i="1" s="1"/>
  <c r="R4430" i="1" a="1"/>
  <c r="R4430" i="1" s="1"/>
  <c r="R4422" i="1" a="1"/>
  <c r="R4422" i="1" s="1"/>
  <c r="R4414" i="1" a="1"/>
  <c r="R4414" i="1" s="1"/>
  <c r="R4406" i="1" a="1"/>
  <c r="R4406" i="1" s="1"/>
  <c r="R4398" i="1" a="1"/>
  <c r="R4398" i="1" s="1"/>
  <c r="R4390" i="1" a="1"/>
  <c r="R4390" i="1" s="1"/>
  <c r="R4382" i="1" a="1"/>
  <c r="R4382" i="1" s="1"/>
  <c r="T4382" i="1" s="1"/>
  <c r="U4382" i="1" s="1"/>
  <c r="R4374" i="1" a="1"/>
  <c r="R4374" i="1" s="1"/>
  <c r="R4366" i="1" a="1"/>
  <c r="R4366" i="1" s="1"/>
  <c r="R4358" i="1" a="1"/>
  <c r="R4358" i="1" s="1"/>
  <c r="R4350" i="1" a="1"/>
  <c r="R4350" i="1" s="1"/>
  <c r="R4342" i="1" a="1"/>
  <c r="R4342" i="1" s="1"/>
  <c r="R7997" i="1" a="1"/>
  <c r="R7997" i="1" s="1"/>
  <c r="R7989" i="1" a="1"/>
  <c r="R7989" i="1" s="1"/>
  <c r="R7981" i="1" a="1"/>
  <c r="R7981" i="1" s="1"/>
  <c r="T7981" i="1" s="1"/>
  <c r="U7981" i="1" s="1"/>
  <c r="R7973" i="1" a="1"/>
  <c r="R7973" i="1" s="1"/>
  <c r="R7965" i="1" a="1"/>
  <c r="R7965" i="1" s="1"/>
  <c r="R7957" i="1" a="1"/>
  <c r="R7957" i="1" s="1"/>
  <c r="R7949" i="1" a="1"/>
  <c r="R7949" i="1" s="1"/>
  <c r="R7941" i="1" a="1"/>
  <c r="R7941" i="1" s="1"/>
  <c r="R7933" i="1" a="1"/>
  <c r="R7933" i="1" s="1"/>
  <c r="R7925" i="1" a="1"/>
  <c r="R7925" i="1" s="1"/>
  <c r="R7917" i="1" a="1"/>
  <c r="R7917" i="1" s="1"/>
  <c r="R7909" i="1" a="1"/>
  <c r="R7909" i="1" s="1"/>
  <c r="R7901" i="1" a="1"/>
  <c r="R7901" i="1" s="1"/>
  <c r="R7893" i="1" a="1"/>
  <c r="R7893" i="1" s="1"/>
  <c r="R7885" i="1" a="1"/>
  <c r="R7885" i="1" s="1"/>
  <c r="R7877" i="1" a="1"/>
  <c r="R7877" i="1" s="1"/>
  <c r="T7877" i="1" s="1"/>
  <c r="U7877" i="1" s="1"/>
  <c r="R7869" i="1" a="1"/>
  <c r="R7869" i="1" s="1"/>
  <c r="R7861" i="1" a="1"/>
  <c r="R7861" i="1" s="1"/>
  <c r="R7853" i="1" a="1"/>
  <c r="R7853" i="1" s="1"/>
  <c r="R7845" i="1" a="1"/>
  <c r="R7845" i="1" s="1"/>
  <c r="R7837" i="1" a="1"/>
  <c r="R7837" i="1" s="1"/>
  <c r="R7829" i="1" a="1"/>
  <c r="R7829" i="1" s="1"/>
  <c r="T8092" i="1"/>
  <c r="U8092" i="1" s="1"/>
  <c r="R1706" i="1" a="1"/>
  <c r="R1706" i="1" s="1"/>
  <c r="R1698" i="1" a="1"/>
  <c r="R1698" i="1" s="1"/>
  <c r="R1690" i="1" a="1"/>
  <c r="R1690" i="1" s="1"/>
  <c r="R1682" i="1" a="1"/>
  <c r="R1682" i="1" s="1"/>
  <c r="T1682" i="1" s="1"/>
  <c r="U1682" i="1" s="1"/>
  <c r="R1674" i="1" a="1"/>
  <c r="R1674" i="1" s="1"/>
  <c r="R1666" i="1" a="1"/>
  <c r="R1666" i="1" s="1"/>
  <c r="R1658" i="1" a="1"/>
  <c r="R1658" i="1" s="1"/>
  <c r="T1658" i="1" s="1"/>
  <c r="U1658" i="1" s="1"/>
  <c r="R1650" i="1" a="1"/>
  <c r="R1650" i="1" s="1"/>
  <c r="R1642" i="1" a="1"/>
  <c r="R1642" i="1" s="1"/>
  <c r="R1634" i="1" a="1"/>
  <c r="R1634" i="1" s="1"/>
  <c r="T1634" i="1" s="1"/>
  <c r="U1634" i="1" s="1"/>
  <c r="R1626" i="1" a="1"/>
  <c r="R1626" i="1" s="1"/>
  <c r="R1618" i="1" a="1"/>
  <c r="R1618" i="1" s="1"/>
  <c r="T1618" i="1" s="1"/>
  <c r="U1618" i="1" s="1"/>
  <c r="R1610" i="1" a="1"/>
  <c r="R1610" i="1" s="1"/>
  <c r="R1602" i="1" a="1"/>
  <c r="R1602" i="1" s="1"/>
  <c r="T1602" i="1" s="1"/>
  <c r="U1602" i="1" s="1"/>
  <c r="R1594" i="1" a="1"/>
  <c r="R1594" i="1" s="1"/>
  <c r="R1586" i="1" a="1"/>
  <c r="R1586" i="1" s="1"/>
  <c r="R1578" i="1" a="1"/>
  <c r="R1578" i="1" s="1"/>
  <c r="R1570" i="1" a="1"/>
  <c r="R1570" i="1" s="1"/>
  <c r="R1562" i="1" a="1"/>
  <c r="R1562" i="1" s="1"/>
  <c r="R1554" i="1" a="1"/>
  <c r="R1554" i="1" s="1"/>
  <c r="R1546" i="1" a="1"/>
  <c r="R1546" i="1" s="1"/>
  <c r="R1538" i="1" a="1"/>
  <c r="R1538" i="1" s="1"/>
  <c r="R1530" i="1" a="1"/>
  <c r="R1530" i="1" s="1"/>
  <c r="R1522" i="1" a="1"/>
  <c r="R1522" i="1" s="1"/>
  <c r="R1514" i="1" a="1"/>
  <c r="R1514" i="1" s="1"/>
  <c r="R1506" i="1" a="1"/>
  <c r="R1506" i="1" s="1"/>
  <c r="R1498" i="1" a="1"/>
  <c r="R1498" i="1" s="1"/>
  <c r="T1498" i="1" s="1"/>
  <c r="U1498" i="1" s="1"/>
  <c r="R1490" i="1" a="1"/>
  <c r="R1490" i="1" s="1"/>
  <c r="R1482" i="1" a="1"/>
  <c r="R1482" i="1" s="1"/>
  <c r="R1474" i="1" a="1"/>
  <c r="R1474" i="1" s="1"/>
  <c r="R1466" i="1" a="1"/>
  <c r="R1466" i="1" s="1"/>
  <c r="R1458" i="1" a="1"/>
  <c r="R1458" i="1" s="1"/>
  <c r="R1450" i="1" a="1"/>
  <c r="R1450" i="1" s="1"/>
  <c r="R1442" i="1" a="1"/>
  <c r="R1442" i="1" s="1"/>
  <c r="R1434" i="1" a="1"/>
  <c r="R1434" i="1" s="1"/>
  <c r="R1426" i="1" a="1"/>
  <c r="R1426" i="1" s="1"/>
  <c r="R1418" i="1" a="1"/>
  <c r="R1418" i="1" s="1"/>
  <c r="R1410" i="1" a="1"/>
  <c r="R1410" i="1" s="1"/>
  <c r="R1402" i="1" a="1"/>
  <c r="R1402" i="1" s="1"/>
  <c r="R1394" i="1" a="1"/>
  <c r="R1394" i="1" s="1"/>
  <c r="R1386" i="1" a="1"/>
  <c r="R1386" i="1" s="1"/>
  <c r="T1386" i="1" s="1"/>
  <c r="U1386" i="1" s="1"/>
  <c r="R1378" i="1" a="1"/>
  <c r="R1378" i="1" s="1"/>
  <c r="R1370" i="1" a="1"/>
  <c r="R1370" i="1" s="1"/>
  <c r="R1362" i="1" a="1"/>
  <c r="R1362" i="1" s="1"/>
  <c r="T1362" i="1" s="1"/>
  <c r="U1362" i="1" s="1"/>
  <c r="R1354" i="1" a="1"/>
  <c r="R1354" i="1" s="1"/>
  <c r="T1354" i="1" s="1"/>
  <c r="U1354" i="1" s="1"/>
  <c r="R1346" i="1" a="1"/>
  <c r="R1346" i="1" s="1"/>
  <c r="R1338" i="1" a="1"/>
  <c r="R1338" i="1" s="1"/>
  <c r="R1330" i="1" a="1"/>
  <c r="R1330" i="1" s="1"/>
  <c r="R1322" i="1" a="1"/>
  <c r="R1322" i="1" s="1"/>
  <c r="R1314" i="1" a="1"/>
  <c r="R1314" i="1" s="1"/>
  <c r="R1306" i="1" a="1"/>
  <c r="R1306" i="1" s="1"/>
  <c r="R1298" i="1" a="1"/>
  <c r="R1298" i="1" s="1"/>
  <c r="T1298" i="1" s="1"/>
  <c r="U1298" i="1" s="1"/>
  <c r="R1290" i="1" a="1"/>
  <c r="R1290" i="1" s="1"/>
  <c r="T1290" i="1" s="1"/>
  <c r="U1290" i="1" s="1"/>
  <c r="R1282" i="1" a="1"/>
  <c r="R1282" i="1" s="1"/>
  <c r="R1274" i="1" a="1"/>
  <c r="R1274" i="1" s="1"/>
  <c r="R1266" i="1" a="1"/>
  <c r="R1266" i="1" s="1"/>
  <c r="R1258" i="1" a="1"/>
  <c r="R1258" i="1" s="1"/>
  <c r="R1250" i="1" a="1"/>
  <c r="R1250" i="1" s="1"/>
  <c r="R1242" i="1" a="1"/>
  <c r="R1242" i="1" s="1"/>
  <c r="R1234" i="1" a="1"/>
  <c r="R1234" i="1" s="1"/>
  <c r="T1234" i="1" s="1"/>
  <c r="U1234" i="1" s="1"/>
  <c r="R1226" i="1" a="1"/>
  <c r="R1226" i="1" s="1"/>
  <c r="R1218" i="1" a="1"/>
  <c r="R1218" i="1" s="1"/>
  <c r="R1210" i="1" a="1"/>
  <c r="R1210" i="1" s="1"/>
  <c r="R1202" i="1" a="1"/>
  <c r="R1202" i="1" s="1"/>
  <c r="T1202" i="1" s="1"/>
  <c r="U1202" i="1" s="1"/>
  <c r="R1194" i="1" a="1"/>
  <c r="R1194" i="1" s="1"/>
  <c r="R1186" i="1" a="1"/>
  <c r="R1186" i="1" s="1"/>
  <c r="R1178" i="1" a="1"/>
  <c r="R1178" i="1" s="1"/>
  <c r="R1170" i="1" a="1"/>
  <c r="R1170" i="1" s="1"/>
  <c r="T1170" i="1" s="1"/>
  <c r="U1170" i="1" s="1"/>
  <c r="R1162" i="1" a="1"/>
  <c r="R1162" i="1" s="1"/>
  <c r="R1154" i="1" a="1"/>
  <c r="R1154" i="1" s="1"/>
  <c r="R952" i="1" a="1"/>
  <c r="R952" i="1" s="1"/>
  <c r="R944" i="1" a="1"/>
  <c r="R944" i="1" s="1"/>
  <c r="R936" i="1" a="1"/>
  <c r="R936" i="1" s="1"/>
  <c r="R928" i="1" a="1"/>
  <c r="R928" i="1" s="1"/>
  <c r="R920" i="1" a="1"/>
  <c r="R920" i="1" s="1"/>
  <c r="R912" i="1" a="1"/>
  <c r="R912" i="1" s="1"/>
  <c r="R904" i="1" a="1"/>
  <c r="R904" i="1" s="1"/>
  <c r="R896" i="1" a="1"/>
  <c r="R896" i="1" s="1"/>
  <c r="R888" i="1" a="1"/>
  <c r="R888" i="1" s="1"/>
  <c r="R880" i="1" a="1"/>
  <c r="R880" i="1" s="1"/>
  <c r="R872" i="1" a="1"/>
  <c r="R872" i="1" s="1"/>
  <c r="R864" i="1" a="1"/>
  <c r="R864" i="1" s="1"/>
  <c r="R856" i="1" a="1"/>
  <c r="R856" i="1" s="1"/>
  <c r="R848" i="1" a="1"/>
  <c r="R848" i="1" s="1"/>
  <c r="R840" i="1" a="1"/>
  <c r="R840" i="1" s="1"/>
  <c r="R832" i="1" a="1"/>
  <c r="R832" i="1" s="1"/>
  <c r="R824" i="1" a="1"/>
  <c r="R824" i="1" s="1"/>
  <c r="R816" i="1" a="1"/>
  <c r="R816" i="1" s="1"/>
  <c r="R808" i="1" a="1"/>
  <c r="R808" i="1" s="1"/>
  <c r="R800" i="1" a="1"/>
  <c r="R800" i="1" s="1"/>
  <c r="R792" i="1" a="1"/>
  <c r="R792" i="1" s="1"/>
  <c r="R784" i="1" a="1"/>
  <c r="R784" i="1" s="1"/>
  <c r="R776" i="1" a="1"/>
  <c r="R776" i="1" s="1"/>
  <c r="R768" i="1" a="1"/>
  <c r="R768" i="1" s="1"/>
  <c r="R760" i="1" a="1"/>
  <c r="R760" i="1" s="1"/>
  <c r="R752" i="1" a="1"/>
  <c r="R752" i="1" s="1"/>
  <c r="R744" i="1" a="1"/>
  <c r="R744" i="1" s="1"/>
  <c r="R736" i="1" a="1"/>
  <c r="R736" i="1" s="1"/>
  <c r="T736" i="1" s="1"/>
  <c r="U736" i="1" s="1"/>
  <c r="R728" i="1" a="1"/>
  <c r="R728" i="1" s="1"/>
  <c r="R720" i="1" a="1"/>
  <c r="R720" i="1" s="1"/>
  <c r="T720" i="1" s="1"/>
  <c r="U720" i="1" s="1"/>
  <c r="R712" i="1" a="1"/>
  <c r="R712" i="1" s="1"/>
  <c r="R704" i="1" a="1"/>
  <c r="R704" i="1" s="1"/>
  <c r="R696" i="1" a="1"/>
  <c r="R696" i="1" s="1"/>
  <c r="R688" i="1" a="1"/>
  <c r="R688" i="1" s="1"/>
  <c r="R680" i="1" a="1"/>
  <c r="R680" i="1" s="1"/>
  <c r="R672" i="1" a="1"/>
  <c r="R672" i="1" s="1"/>
  <c r="T672" i="1" s="1"/>
  <c r="U672" i="1" s="1"/>
  <c r="R664" i="1" a="1"/>
  <c r="R664" i="1" s="1"/>
  <c r="R656" i="1" a="1"/>
  <c r="R656" i="1" s="1"/>
  <c r="T656" i="1" s="1"/>
  <c r="U656" i="1" s="1"/>
  <c r="R648" i="1" a="1"/>
  <c r="R648" i="1" s="1"/>
  <c r="R640" i="1" a="1"/>
  <c r="R640" i="1" s="1"/>
  <c r="R632" i="1" a="1"/>
  <c r="R632" i="1" s="1"/>
  <c r="R624" i="1" a="1"/>
  <c r="R624" i="1" s="1"/>
  <c r="R616" i="1" a="1"/>
  <c r="R616" i="1" s="1"/>
  <c r="R608" i="1" a="1"/>
  <c r="R608" i="1" s="1"/>
  <c r="R600" i="1" a="1"/>
  <c r="R600" i="1" s="1"/>
  <c r="R592" i="1" a="1"/>
  <c r="R592" i="1" s="1"/>
  <c r="T592" i="1" s="1"/>
  <c r="U592" i="1" s="1"/>
  <c r="R584" i="1" a="1"/>
  <c r="R584" i="1" s="1"/>
  <c r="R576" i="1" a="1"/>
  <c r="R576" i="1" s="1"/>
  <c r="R568" i="1" a="1"/>
  <c r="R568" i="1" s="1"/>
  <c r="R560" i="1" a="1"/>
  <c r="R560" i="1" s="1"/>
  <c r="R552" i="1" a="1"/>
  <c r="R552" i="1" s="1"/>
  <c r="R544" i="1" a="1"/>
  <c r="R544" i="1" s="1"/>
  <c r="R536" i="1" a="1"/>
  <c r="R536" i="1" s="1"/>
  <c r="R528" i="1" a="1"/>
  <c r="R528" i="1" s="1"/>
  <c r="T528" i="1" s="1"/>
  <c r="U528" i="1" s="1"/>
  <c r="R520" i="1" a="1"/>
  <c r="R520" i="1" s="1"/>
  <c r="R512" i="1" a="1"/>
  <c r="R512" i="1" s="1"/>
  <c r="R504" i="1" a="1"/>
  <c r="R504" i="1" s="1"/>
  <c r="R496" i="1" a="1"/>
  <c r="R496" i="1" s="1"/>
  <c r="R488" i="1" a="1"/>
  <c r="R488" i="1" s="1"/>
  <c r="R480" i="1" a="1"/>
  <c r="R480" i="1" s="1"/>
  <c r="R472" i="1" a="1"/>
  <c r="R472" i="1" s="1"/>
  <c r="R464" i="1" a="1"/>
  <c r="R464" i="1" s="1"/>
  <c r="T464" i="1" s="1"/>
  <c r="U464" i="1" s="1"/>
  <c r="R456" i="1" a="1"/>
  <c r="R456" i="1" s="1"/>
  <c r="R448" i="1" a="1"/>
  <c r="R448" i="1" s="1"/>
  <c r="R440" i="1" a="1"/>
  <c r="R440" i="1" s="1"/>
  <c r="R1135" i="1" a="1"/>
  <c r="R1135" i="1" s="1"/>
  <c r="R1127" i="1" a="1"/>
  <c r="R1127" i="1" s="1"/>
  <c r="R1119" i="1" a="1"/>
  <c r="R1119" i="1" s="1"/>
  <c r="R1111" i="1" a="1"/>
  <c r="R1111" i="1" s="1"/>
  <c r="R1103" i="1" a="1"/>
  <c r="R1103" i="1" s="1"/>
  <c r="T1103" i="1" s="1"/>
  <c r="U1103" i="1" s="1"/>
  <c r="R1095" i="1" a="1"/>
  <c r="R1095" i="1" s="1"/>
  <c r="T1095" i="1" s="1"/>
  <c r="U1095" i="1" s="1"/>
  <c r="R1087" i="1" a="1"/>
  <c r="R1087" i="1" s="1"/>
  <c r="R1079" i="1" a="1"/>
  <c r="R1079" i="1" s="1"/>
  <c r="R1071" i="1" a="1"/>
  <c r="R1071" i="1" s="1"/>
  <c r="R1063" i="1" a="1"/>
  <c r="R1063" i="1" s="1"/>
  <c r="R1055" i="1" a="1"/>
  <c r="R1055" i="1" s="1"/>
  <c r="T1055" i="1" s="1"/>
  <c r="U1055" i="1" s="1"/>
  <c r="R1047" i="1" a="1"/>
  <c r="R1047" i="1" s="1"/>
  <c r="T1047" i="1" s="1"/>
  <c r="U1047" i="1" s="1"/>
  <c r="R1039" i="1" a="1"/>
  <c r="R1039" i="1" s="1"/>
  <c r="T1039" i="1" s="1"/>
  <c r="U1039" i="1" s="1"/>
  <c r="R1031" i="1" a="1"/>
  <c r="R1031" i="1" s="1"/>
  <c r="R1023" i="1" a="1"/>
  <c r="R1023" i="1" s="1"/>
  <c r="R1015" i="1" a="1"/>
  <c r="R1015" i="1" s="1"/>
  <c r="R1007" i="1" a="1"/>
  <c r="R1007" i="1" s="1"/>
  <c r="R999" i="1" a="1"/>
  <c r="R999" i="1" s="1"/>
  <c r="R991" i="1" a="1"/>
  <c r="R991" i="1" s="1"/>
  <c r="R983" i="1" a="1"/>
  <c r="R983" i="1" s="1"/>
  <c r="R975" i="1" a="1"/>
  <c r="R975" i="1" s="1"/>
  <c r="T975" i="1" s="1"/>
  <c r="U975" i="1" s="1"/>
  <c r="R967" i="1" a="1"/>
  <c r="R967" i="1" s="1"/>
  <c r="R959" i="1" a="1"/>
  <c r="R959" i="1" s="1"/>
  <c r="R951" i="1" a="1"/>
  <c r="R951" i="1" s="1"/>
  <c r="R943" i="1" a="1"/>
  <c r="R943" i="1" s="1"/>
  <c r="R935" i="1" a="1"/>
  <c r="R935" i="1" s="1"/>
  <c r="R927" i="1" a="1"/>
  <c r="R927" i="1" s="1"/>
  <c r="R919" i="1" a="1"/>
  <c r="R919" i="1" s="1"/>
  <c r="R911" i="1" a="1"/>
  <c r="R911" i="1" s="1"/>
  <c r="T911" i="1" s="1"/>
  <c r="U911" i="1" s="1"/>
  <c r="R903" i="1" a="1"/>
  <c r="R903" i="1" s="1"/>
  <c r="R895" i="1" a="1"/>
  <c r="R895" i="1" s="1"/>
  <c r="R887" i="1" a="1"/>
  <c r="R887" i="1" s="1"/>
  <c r="R879" i="1" a="1"/>
  <c r="R879" i="1" s="1"/>
  <c r="R871" i="1" a="1"/>
  <c r="R871" i="1" s="1"/>
  <c r="R863" i="1" a="1"/>
  <c r="R863" i="1" s="1"/>
  <c r="R855" i="1" a="1"/>
  <c r="R855" i="1" s="1"/>
  <c r="R847" i="1" a="1"/>
  <c r="R847" i="1" s="1"/>
  <c r="T847" i="1" s="1"/>
  <c r="U847" i="1" s="1"/>
  <c r="R839" i="1" a="1"/>
  <c r="R839" i="1" s="1"/>
  <c r="R831" i="1" a="1"/>
  <c r="R831" i="1" s="1"/>
  <c r="R823" i="1" a="1"/>
  <c r="R823" i="1" s="1"/>
  <c r="R815" i="1" a="1"/>
  <c r="R815" i="1" s="1"/>
  <c r="R807" i="1" a="1"/>
  <c r="R807" i="1" s="1"/>
  <c r="R799" i="1" a="1"/>
  <c r="R799" i="1" s="1"/>
  <c r="R791" i="1" a="1"/>
  <c r="R791" i="1" s="1"/>
  <c r="R783" i="1" a="1"/>
  <c r="R783" i="1" s="1"/>
  <c r="R775" i="1" a="1"/>
  <c r="R775" i="1" s="1"/>
  <c r="R767" i="1" a="1"/>
  <c r="R767" i="1" s="1"/>
  <c r="R759" i="1" a="1"/>
  <c r="R759" i="1" s="1"/>
  <c r="R751" i="1" a="1"/>
  <c r="R751" i="1" s="1"/>
  <c r="R743" i="1" a="1"/>
  <c r="R743" i="1" s="1"/>
  <c r="R735" i="1" a="1"/>
  <c r="R735" i="1" s="1"/>
  <c r="R727" i="1" a="1"/>
  <c r="R727" i="1" s="1"/>
  <c r="R719" i="1" a="1"/>
  <c r="R719" i="1" s="1"/>
  <c r="R711" i="1" a="1"/>
  <c r="R711" i="1" s="1"/>
  <c r="R703" i="1" a="1"/>
  <c r="R703" i="1" s="1"/>
  <c r="R695" i="1" a="1"/>
  <c r="R695" i="1" s="1"/>
  <c r="R687" i="1" a="1"/>
  <c r="R687" i="1" s="1"/>
  <c r="R679" i="1" a="1"/>
  <c r="R679" i="1" s="1"/>
  <c r="R671" i="1" a="1"/>
  <c r="R671" i="1" s="1"/>
  <c r="R663" i="1" a="1"/>
  <c r="R663" i="1" s="1"/>
  <c r="R655" i="1" a="1"/>
  <c r="R655" i="1" s="1"/>
  <c r="R647" i="1" a="1"/>
  <c r="R647" i="1" s="1"/>
  <c r="R639" i="1" a="1"/>
  <c r="R639" i="1" s="1"/>
  <c r="R631" i="1" a="1"/>
  <c r="R631" i="1" s="1"/>
  <c r="R623" i="1" a="1"/>
  <c r="R623" i="1" s="1"/>
  <c r="R615" i="1" a="1"/>
  <c r="R615" i="1" s="1"/>
  <c r="R607" i="1" a="1"/>
  <c r="R607" i="1" s="1"/>
  <c r="R599" i="1" a="1"/>
  <c r="R599" i="1" s="1"/>
  <c r="R591" i="1" a="1"/>
  <c r="R591" i="1" s="1"/>
  <c r="T591" i="1" s="1"/>
  <c r="U591" i="1" s="1"/>
  <c r="R583" i="1" a="1"/>
  <c r="R583" i="1" s="1"/>
  <c r="R575" i="1" a="1"/>
  <c r="R575" i="1" s="1"/>
  <c r="R567" i="1" a="1"/>
  <c r="R567" i="1" s="1"/>
  <c r="R559" i="1" a="1"/>
  <c r="R559" i="1" s="1"/>
  <c r="R551" i="1" a="1"/>
  <c r="R551" i="1" s="1"/>
  <c r="R543" i="1" a="1"/>
  <c r="R543" i="1" s="1"/>
  <c r="T543" i="1" s="1"/>
  <c r="U543" i="1" s="1"/>
  <c r="R535" i="1" a="1"/>
  <c r="R535" i="1" s="1"/>
  <c r="R527" i="1" a="1"/>
  <c r="R527" i="1" s="1"/>
  <c r="T527" i="1" s="1"/>
  <c r="U527" i="1" s="1"/>
  <c r="R519" i="1" a="1"/>
  <c r="R519" i="1" s="1"/>
  <c r="T519" i="1" s="1"/>
  <c r="U519" i="1" s="1"/>
  <c r="R511" i="1" a="1"/>
  <c r="R511" i="1" s="1"/>
  <c r="R503" i="1" a="1"/>
  <c r="R503" i="1" s="1"/>
  <c r="R495" i="1" a="1"/>
  <c r="R495" i="1" s="1"/>
  <c r="R487" i="1" a="1"/>
  <c r="R487" i="1" s="1"/>
  <c r="R479" i="1" a="1"/>
  <c r="R479" i="1" s="1"/>
  <c r="R471" i="1" a="1"/>
  <c r="R471" i="1" s="1"/>
  <c r="R463" i="1" a="1"/>
  <c r="R463" i="1" s="1"/>
  <c r="T463" i="1" s="1"/>
  <c r="U463" i="1" s="1"/>
  <c r="R1146" i="1" a="1"/>
  <c r="R1146" i="1" s="1"/>
  <c r="T1146" i="1" s="1"/>
  <c r="U1146" i="1" s="1"/>
  <c r="R1138" i="1" a="1"/>
  <c r="R1138" i="1" s="1"/>
  <c r="R1130" i="1" a="1"/>
  <c r="R1130" i="1" s="1"/>
  <c r="R1122" i="1" a="1"/>
  <c r="R1122" i="1" s="1"/>
  <c r="T1122" i="1" s="1"/>
  <c r="U1122" i="1" s="1"/>
  <c r="R1114" i="1" a="1"/>
  <c r="R1114" i="1" s="1"/>
  <c r="R1106" i="1" a="1"/>
  <c r="R1106" i="1" s="1"/>
  <c r="T1106" i="1" s="1"/>
  <c r="U1106" i="1" s="1"/>
  <c r="R1098" i="1" a="1"/>
  <c r="R1098" i="1" s="1"/>
  <c r="R1090" i="1" a="1"/>
  <c r="R1090" i="1" s="1"/>
  <c r="T1090" i="1" s="1"/>
  <c r="U1090" i="1" s="1"/>
  <c r="R1082" i="1" a="1"/>
  <c r="R1082" i="1" s="1"/>
  <c r="R1074" i="1" a="1"/>
  <c r="R1074" i="1" s="1"/>
  <c r="R1066" i="1" a="1"/>
  <c r="R1066" i="1" s="1"/>
  <c r="R1058" i="1" a="1"/>
  <c r="R1058" i="1" s="1"/>
  <c r="R1050" i="1" a="1"/>
  <c r="R1050" i="1" s="1"/>
  <c r="R1042" i="1" a="1"/>
  <c r="R1042" i="1" s="1"/>
  <c r="R1034" i="1" a="1"/>
  <c r="R1034" i="1" s="1"/>
  <c r="R1026" i="1" a="1"/>
  <c r="R1026" i="1" s="1"/>
  <c r="R1018" i="1" a="1"/>
  <c r="R1018" i="1" s="1"/>
  <c r="R1010" i="1" a="1"/>
  <c r="R1010" i="1" s="1"/>
  <c r="R1002" i="1" a="1"/>
  <c r="R1002" i="1" s="1"/>
  <c r="R994" i="1" a="1"/>
  <c r="R994" i="1" s="1"/>
  <c r="R986" i="1" a="1"/>
  <c r="R986" i="1" s="1"/>
  <c r="T986" i="1" s="1"/>
  <c r="U986" i="1" s="1"/>
  <c r="R978" i="1" a="1"/>
  <c r="R978" i="1" s="1"/>
  <c r="R970" i="1" a="1"/>
  <c r="R970" i="1" s="1"/>
  <c r="R962" i="1" a="1"/>
  <c r="R962" i="1" s="1"/>
  <c r="R954" i="1" a="1"/>
  <c r="R954" i="1" s="1"/>
  <c r="R946" i="1" a="1"/>
  <c r="R946" i="1" s="1"/>
  <c r="R938" i="1" a="1"/>
  <c r="R938" i="1" s="1"/>
  <c r="R930" i="1" a="1"/>
  <c r="R930" i="1" s="1"/>
  <c r="R922" i="1" a="1"/>
  <c r="R922" i="1" s="1"/>
  <c r="R914" i="1" a="1"/>
  <c r="R914" i="1" s="1"/>
  <c r="R906" i="1" a="1"/>
  <c r="R906" i="1" s="1"/>
  <c r="R898" i="1" a="1"/>
  <c r="R898" i="1" s="1"/>
  <c r="R890" i="1" a="1"/>
  <c r="R890" i="1" s="1"/>
  <c r="R882" i="1" a="1"/>
  <c r="R882" i="1" s="1"/>
  <c r="R874" i="1" a="1"/>
  <c r="R874" i="1" s="1"/>
  <c r="T874" i="1" s="1"/>
  <c r="U874" i="1" s="1"/>
  <c r="R866" i="1" a="1"/>
  <c r="R866" i="1" s="1"/>
  <c r="R858" i="1" a="1"/>
  <c r="R858" i="1" s="1"/>
  <c r="R850" i="1" a="1"/>
  <c r="R850" i="1" s="1"/>
  <c r="R842" i="1" a="1"/>
  <c r="R842" i="1" s="1"/>
  <c r="T842" i="1" s="1"/>
  <c r="U842" i="1" s="1"/>
  <c r="R834" i="1" a="1"/>
  <c r="R834" i="1" s="1"/>
  <c r="T834" i="1" s="1"/>
  <c r="U834" i="1" s="1"/>
  <c r="R826" i="1" a="1"/>
  <c r="R826" i="1" s="1"/>
  <c r="R818" i="1" a="1"/>
  <c r="R818" i="1" s="1"/>
  <c r="R810" i="1" a="1"/>
  <c r="R810" i="1" s="1"/>
  <c r="R802" i="1" a="1"/>
  <c r="R802" i="1" s="1"/>
  <c r="R794" i="1" a="1"/>
  <c r="R794" i="1" s="1"/>
  <c r="R786" i="1" a="1"/>
  <c r="R786" i="1" s="1"/>
  <c r="R778" i="1" a="1"/>
  <c r="R778" i="1" s="1"/>
  <c r="T778" i="1" s="1"/>
  <c r="U778" i="1" s="1"/>
  <c r="R770" i="1" a="1"/>
  <c r="R770" i="1" s="1"/>
  <c r="T770" i="1" s="1"/>
  <c r="U770" i="1" s="1"/>
  <c r="R762" i="1" a="1"/>
  <c r="R762" i="1" s="1"/>
  <c r="R754" i="1" a="1"/>
  <c r="R754" i="1" s="1"/>
  <c r="R746" i="1" a="1"/>
  <c r="R746" i="1" s="1"/>
  <c r="R738" i="1" a="1"/>
  <c r="R738" i="1" s="1"/>
  <c r="R730" i="1" a="1"/>
  <c r="R730" i="1" s="1"/>
  <c r="R722" i="1" a="1"/>
  <c r="R722" i="1" s="1"/>
  <c r="T722" i="1" s="1"/>
  <c r="U722" i="1" s="1"/>
  <c r="R714" i="1" a="1"/>
  <c r="R714" i="1" s="1"/>
  <c r="R706" i="1" a="1"/>
  <c r="R706" i="1" s="1"/>
  <c r="T706" i="1" s="1"/>
  <c r="U706" i="1" s="1"/>
  <c r="R698" i="1" a="1"/>
  <c r="R698" i="1" s="1"/>
  <c r="T698" i="1" s="1"/>
  <c r="U698" i="1" s="1"/>
  <c r="R690" i="1" a="1"/>
  <c r="R690" i="1" s="1"/>
  <c r="T690" i="1" s="1"/>
  <c r="U690" i="1" s="1"/>
  <c r="R682" i="1" a="1"/>
  <c r="R682" i="1" s="1"/>
  <c r="R674" i="1" a="1"/>
  <c r="R674" i="1" s="1"/>
  <c r="R666" i="1" a="1"/>
  <c r="R666" i="1" s="1"/>
  <c r="R658" i="1" a="1"/>
  <c r="R658" i="1" s="1"/>
  <c r="T658" i="1" s="1"/>
  <c r="U658" i="1" s="1"/>
  <c r="R650" i="1" a="1"/>
  <c r="R650" i="1" s="1"/>
  <c r="R642" i="1" a="1"/>
  <c r="R642" i="1" s="1"/>
  <c r="T642" i="1" s="1"/>
  <c r="U642" i="1" s="1"/>
  <c r="R634" i="1" a="1"/>
  <c r="R634" i="1" s="1"/>
  <c r="T634" i="1" s="1"/>
  <c r="U634" i="1" s="1"/>
  <c r="R626" i="1" a="1"/>
  <c r="R626" i="1" s="1"/>
  <c r="R618" i="1" a="1"/>
  <c r="R618" i="1" s="1"/>
  <c r="R610" i="1" a="1"/>
  <c r="R610" i="1" s="1"/>
  <c r="T610" i="1" s="1"/>
  <c r="U610" i="1" s="1"/>
  <c r="R602" i="1" a="1"/>
  <c r="R602" i="1" s="1"/>
  <c r="R594" i="1" a="1"/>
  <c r="R594" i="1" s="1"/>
  <c r="T594" i="1" s="1"/>
  <c r="U594" i="1" s="1"/>
  <c r="R586" i="1" a="1"/>
  <c r="R586" i="1" s="1"/>
  <c r="R578" i="1" a="1"/>
  <c r="R578" i="1" s="1"/>
  <c r="T578" i="1" s="1"/>
  <c r="U578" i="1" s="1"/>
  <c r="R570" i="1" a="1"/>
  <c r="R570" i="1" s="1"/>
  <c r="R562" i="1" a="1"/>
  <c r="R562" i="1" s="1"/>
  <c r="R554" i="1" a="1"/>
  <c r="R554" i="1" s="1"/>
  <c r="R546" i="1" a="1"/>
  <c r="R546" i="1" s="1"/>
  <c r="R538" i="1" a="1"/>
  <c r="R538" i="1" s="1"/>
  <c r="R530" i="1" a="1"/>
  <c r="R530" i="1" s="1"/>
  <c r="R522" i="1" a="1"/>
  <c r="R522" i="1" s="1"/>
  <c r="R514" i="1" a="1"/>
  <c r="R514" i="1" s="1"/>
  <c r="R506" i="1" a="1"/>
  <c r="R506" i="1" s="1"/>
  <c r="R498" i="1" a="1"/>
  <c r="R498" i="1" s="1"/>
  <c r="R490" i="1" a="1"/>
  <c r="R490" i="1" s="1"/>
  <c r="R482" i="1" a="1"/>
  <c r="R482" i="1" s="1"/>
  <c r="R474" i="1" a="1"/>
  <c r="R474" i="1" s="1"/>
  <c r="T474" i="1" s="1"/>
  <c r="U474" i="1" s="1"/>
  <c r="T4362" i="1"/>
  <c r="U4362" i="1" s="1"/>
  <c r="T4874" i="1"/>
  <c r="U4874" i="1" s="1"/>
  <c r="T5386" i="1"/>
  <c r="U5386" i="1" s="1"/>
  <c r="T4178" i="1"/>
  <c r="U4178" i="1" s="1"/>
  <c r="T8274" i="1"/>
  <c r="U8274" i="1" s="1"/>
  <c r="T4241" i="1"/>
  <c r="U4241" i="1" s="1"/>
  <c r="T4058" i="1"/>
  <c r="U4058" i="1" s="1"/>
  <c r="T4570" i="1"/>
  <c r="U4570" i="1" s="1"/>
  <c r="T3682" i="1"/>
  <c r="U3682" i="1" s="1"/>
  <c r="T4194" i="1"/>
  <c r="U4194" i="1" s="1"/>
  <c r="T4706" i="1"/>
  <c r="U4706" i="1" s="1"/>
  <c r="T5218" i="1"/>
  <c r="U5218" i="1" s="1"/>
  <c r="T12317" i="1"/>
  <c r="U12317" i="1" s="1"/>
  <c r="T3434" i="1"/>
  <c r="U3434" i="1" s="1"/>
  <c r="T3946" i="1"/>
  <c r="U3946" i="1" s="1"/>
  <c r="T5482" i="1"/>
  <c r="U5482" i="1" s="1"/>
  <c r="T5994" i="1"/>
  <c r="U5994" i="1" s="1"/>
  <c r="T3250" i="1"/>
  <c r="U3250" i="1" s="1"/>
  <c r="T3762" i="1"/>
  <c r="U3762" i="1" s="1"/>
  <c r="T4786" i="1"/>
  <c r="U4786" i="1" s="1"/>
  <c r="T5298" i="1"/>
  <c r="U5298" i="1" s="1"/>
  <c r="T3194" i="1"/>
  <c r="U3194" i="1" s="1"/>
  <c r="T3706" i="1"/>
  <c r="U3706" i="1" s="1"/>
  <c r="T4218" i="1"/>
  <c r="U4218" i="1" s="1"/>
  <c r="T3138" i="1"/>
  <c r="U3138" i="1" s="1"/>
  <c r="T3650" i="1"/>
  <c r="U3650" i="1" s="1"/>
  <c r="T4162" i="1"/>
  <c r="U4162" i="1" s="1"/>
  <c r="T5186" i="1"/>
  <c r="U5186" i="1" s="1"/>
  <c r="T6075" i="1"/>
  <c r="U6075" i="1" s="1"/>
  <c r="T11708" i="1"/>
  <c r="U11708" i="1" s="1"/>
  <c r="T3015" i="1"/>
  <c r="U3015" i="1" s="1"/>
  <c r="T5699" i="1"/>
  <c r="U5699" i="1" s="1"/>
  <c r="T9277" i="1"/>
  <c r="U9277" i="1" s="1"/>
  <c r="T11325" i="1"/>
  <c r="U11325" i="1" s="1"/>
  <c r="T5835" i="1"/>
  <c r="U5835" i="1" s="1"/>
  <c r="T9420" i="1"/>
  <c r="U9420" i="1" s="1"/>
  <c r="T8901" i="1"/>
  <c r="U8901" i="1" s="1"/>
  <c r="T9413" i="1"/>
  <c r="U9413" i="1" s="1"/>
  <c r="T5971" i="1"/>
  <c r="U5971" i="1" s="1"/>
  <c r="T9556" i="1"/>
  <c r="U9556" i="1" s="1"/>
  <c r="T10068" i="1"/>
  <c r="U10068" i="1" s="1"/>
  <c r="T8525" i="1"/>
  <c r="U8525" i="1" s="1"/>
  <c r="T9549" i="1"/>
  <c r="U9549" i="1" s="1"/>
  <c r="T6182" i="1"/>
  <c r="U6182" i="1" s="1"/>
  <c r="T2183" i="1"/>
  <c r="U2183" i="1" s="1"/>
  <c r="T6043" i="1"/>
  <c r="U6043" i="1" s="1"/>
  <c r="T8085" i="1"/>
  <c r="U8085" i="1" s="1"/>
  <c r="T8597" i="1"/>
  <c r="U8597" i="1" s="1"/>
  <c r="T2759" i="1"/>
  <c r="U2759" i="1" s="1"/>
  <c r="T5859" i="1"/>
  <c r="U5859" i="1" s="1"/>
  <c r="T7908" i="1"/>
  <c r="U7908" i="1" s="1"/>
  <c r="T8420" i="1"/>
  <c r="U8420" i="1" s="1"/>
  <c r="T8932" i="1"/>
  <c r="U8932" i="1" s="1"/>
  <c r="T9444" i="1"/>
  <c r="U9444" i="1" s="1"/>
  <c r="T7901" i="1"/>
  <c r="U7901" i="1" s="1"/>
  <c r="T8413" i="1"/>
  <c r="U8413" i="1" s="1"/>
  <c r="T8925" i="1"/>
  <c r="U8925" i="1" s="1"/>
  <c r="T9437" i="1"/>
  <c r="U9437" i="1" s="1"/>
  <c r="T5286" i="1"/>
  <c r="U5286" i="1" s="1"/>
  <c r="T1287" i="1"/>
  <c r="U1287" i="1" s="1"/>
  <c r="T5675" i="1"/>
  <c r="U5675" i="1" s="1"/>
  <c r="T8236" i="1"/>
  <c r="U8236" i="1" s="1"/>
  <c r="T8748" i="1"/>
  <c r="U8748" i="1" s="1"/>
  <c r="T9260" i="1"/>
  <c r="U9260" i="1" s="1"/>
  <c r="T9772" i="1"/>
  <c r="U9772" i="1" s="1"/>
  <c r="T8229" i="1"/>
  <c r="U8229" i="1" s="1"/>
  <c r="T8741" i="1"/>
  <c r="U8741" i="1" s="1"/>
  <c r="R466" i="1" a="1"/>
  <c r="R466" i="1" s="1"/>
  <c r="R458" i="1" a="1"/>
  <c r="R458" i="1" s="1"/>
  <c r="R450" i="1" a="1"/>
  <c r="R450" i="1" s="1"/>
  <c r="R442" i="1" a="1"/>
  <c r="R442" i="1" s="1"/>
  <c r="R434" i="1" a="1"/>
  <c r="R434" i="1" s="1"/>
  <c r="R426" i="1" a="1"/>
  <c r="R426" i="1" s="1"/>
  <c r="T426" i="1" s="1"/>
  <c r="U426" i="1" s="1"/>
  <c r="R418" i="1" a="1"/>
  <c r="R418" i="1" s="1"/>
  <c r="R410" i="1" a="1"/>
  <c r="R410" i="1" s="1"/>
  <c r="R402" i="1" a="1"/>
  <c r="R402" i="1" s="1"/>
  <c r="R394" i="1" a="1"/>
  <c r="R394" i="1" s="1"/>
  <c r="R386" i="1" a="1"/>
  <c r="R386" i="1" s="1"/>
  <c r="R378" i="1" a="1"/>
  <c r="R378" i="1" s="1"/>
  <c r="R370" i="1" a="1"/>
  <c r="R370" i="1" s="1"/>
  <c r="T370" i="1" s="1"/>
  <c r="U370" i="1" s="1"/>
  <c r="R362" i="1" a="1"/>
  <c r="R362" i="1" s="1"/>
  <c r="T362" i="1" s="1"/>
  <c r="U362" i="1" s="1"/>
  <c r="R354" i="1" a="1"/>
  <c r="R354" i="1" s="1"/>
  <c r="R346" i="1" a="1"/>
  <c r="R346" i="1" s="1"/>
  <c r="R338" i="1" a="1"/>
  <c r="R338" i="1" s="1"/>
  <c r="R330" i="1" a="1"/>
  <c r="R330" i="1" s="1"/>
  <c r="R322" i="1" a="1"/>
  <c r="R322" i="1" s="1"/>
  <c r="R314" i="1" a="1"/>
  <c r="R314" i="1" s="1"/>
  <c r="R306" i="1" a="1"/>
  <c r="R306" i="1" s="1"/>
  <c r="R298" i="1" a="1"/>
  <c r="R298" i="1" s="1"/>
  <c r="R290" i="1" a="1"/>
  <c r="R290" i="1" s="1"/>
  <c r="R282" i="1" a="1"/>
  <c r="R282" i="1" s="1"/>
  <c r="R274" i="1" a="1"/>
  <c r="R274" i="1" s="1"/>
  <c r="R266" i="1" a="1"/>
  <c r="R266" i="1" s="1"/>
  <c r="T266" i="1" s="1"/>
  <c r="U266" i="1" s="1"/>
  <c r="R258" i="1" a="1"/>
  <c r="R258" i="1" s="1"/>
  <c r="R250" i="1" a="1"/>
  <c r="R250" i="1" s="1"/>
  <c r="R242" i="1" a="1"/>
  <c r="R242" i="1" s="1"/>
  <c r="R234" i="1" a="1"/>
  <c r="R234" i="1" s="1"/>
  <c r="T234" i="1" s="1"/>
  <c r="U234" i="1" s="1"/>
  <c r="R226" i="1" a="1"/>
  <c r="R226" i="1" s="1"/>
  <c r="R218" i="1" a="1"/>
  <c r="R218" i="1" s="1"/>
  <c r="R210" i="1" a="1"/>
  <c r="R210" i="1" s="1"/>
  <c r="R202" i="1" a="1"/>
  <c r="R202" i="1" s="1"/>
  <c r="R194" i="1" a="1"/>
  <c r="R194" i="1" s="1"/>
  <c r="R186" i="1" a="1"/>
  <c r="R186" i="1" s="1"/>
  <c r="T186" i="1" s="1"/>
  <c r="U186" i="1" s="1"/>
  <c r="R178" i="1" a="1"/>
  <c r="R178" i="1" s="1"/>
  <c r="T178" i="1" s="1"/>
  <c r="U178" i="1" s="1"/>
  <c r="R170" i="1" a="1"/>
  <c r="R170" i="1" s="1"/>
  <c r="T170" i="1" s="1"/>
  <c r="U170" i="1" s="1"/>
  <c r="R162" i="1" a="1"/>
  <c r="R162" i="1" s="1"/>
  <c r="R154" i="1" a="1"/>
  <c r="R154" i="1" s="1"/>
  <c r="R146" i="1" a="1"/>
  <c r="R146" i="1" s="1"/>
  <c r="T146" i="1" s="1"/>
  <c r="U146" i="1" s="1"/>
  <c r="R138" i="1" a="1"/>
  <c r="R138" i="1" s="1"/>
  <c r="R130" i="1" a="1"/>
  <c r="R130" i="1" s="1"/>
  <c r="R122" i="1" a="1"/>
  <c r="R122" i="1" s="1"/>
  <c r="T122" i="1" s="1"/>
  <c r="U122" i="1" s="1"/>
  <c r="R114" i="1" a="1"/>
  <c r="R114" i="1" s="1"/>
  <c r="R106" i="1" a="1"/>
  <c r="R106" i="1" s="1"/>
  <c r="T106" i="1" s="1"/>
  <c r="U106" i="1" s="1"/>
  <c r="R98" i="1" a="1"/>
  <c r="R98" i="1" s="1"/>
  <c r="T98" i="1" s="1"/>
  <c r="U98" i="1" s="1"/>
  <c r="R90" i="1" a="1"/>
  <c r="R90" i="1" s="1"/>
  <c r="R82" i="1" a="1"/>
  <c r="R82" i="1" s="1"/>
  <c r="T82" i="1" s="1"/>
  <c r="U82" i="1" s="1"/>
  <c r="R74" i="1" a="1"/>
  <c r="R74" i="1" s="1"/>
  <c r="R66" i="1" a="1"/>
  <c r="R66" i="1" s="1"/>
  <c r="T66" i="1" s="1"/>
  <c r="U66" i="1" s="1"/>
  <c r="R58" i="1" a="1"/>
  <c r="R58" i="1" s="1"/>
  <c r="R50" i="1" a="1"/>
  <c r="R50" i="1" s="1"/>
  <c r="R42" i="1" a="1"/>
  <c r="R42" i="1" s="1"/>
  <c r="T42" i="1" s="1"/>
  <c r="U42" i="1" s="1"/>
  <c r="R34" i="1" a="1"/>
  <c r="R34" i="1" s="1"/>
  <c r="R26" i="1" a="1"/>
  <c r="R26" i="1" s="1"/>
  <c r="R18" i="1" a="1"/>
  <c r="R18" i="1" s="1"/>
  <c r="R10" i="1" a="1"/>
  <c r="R10" i="1" s="1"/>
  <c r="R2" i="1" a="1"/>
  <c r="R2" i="1" s="1"/>
  <c r="R432" i="1" a="1"/>
  <c r="R432" i="1" s="1"/>
  <c r="R424" i="1" a="1"/>
  <c r="R424" i="1" s="1"/>
  <c r="R416" i="1" a="1"/>
  <c r="R416" i="1" s="1"/>
  <c r="T416" i="1" s="1"/>
  <c r="U416" i="1" s="1"/>
  <c r="R408" i="1" a="1"/>
  <c r="R408" i="1" s="1"/>
  <c r="R400" i="1" a="1"/>
  <c r="R400" i="1" s="1"/>
  <c r="R392" i="1" a="1"/>
  <c r="R392" i="1" s="1"/>
  <c r="R384" i="1" a="1"/>
  <c r="R384" i="1" s="1"/>
  <c r="R376" i="1" a="1"/>
  <c r="R376" i="1" s="1"/>
  <c r="R368" i="1" a="1"/>
  <c r="R368" i="1" s="1"/>
  <c r="R360" i="1" a="1"/>
  <c r="R360" i="1" s="1"/>
  <c r="R352" i="1" a="1"/>
  <c r="R352" i="1" s="1"/>
  <c r="T352" i="1" s="1"/>
  <c r="U352" i="1" s="1"/>
  <c r="R344" i="1" a="1"/>
  <c r="R344" i="1" s="1"/>
  <c r="R336" i="1" a="1"/>
  <c r="R336" i="1" s="1"/>
  <c r="R328" i="1" a="1"/>
  <c r="R328" i="1" s="1"/>
  <c r="R320" i="1" a="1"/>
  <c r="R320" i="1" s="1"/>
  <c r="R312" i="1" a="1"/>
  <c r="R312" i="1" s="1"/>
  <c r="R304" i="1" a="1"/>
  <c r="R304" i="1" s="1"/>
  <c r="R296" i="1" a="1"/>
  <c r="R296" i="1" s="1"/>
  <c r="T296" i="1" s="1"/>
  <c r="U296" i="1" s="1"/>
  <c r="R288" i="1" a="1"/>
  <c r="R288" i="1" s="1"/>
  <c r="T288" i="1" s="1"/>
  <c r="U288" i="1" s="1"/>
  <c r="R280" i="1" a="1"/>
  <c r="R280" i="1" s="1"/>
  <c r="R272" i="1" a="1"/>
  <c r="R272" i="1" s="1"/>
  <c r="R264" i="1" a="1"/>
  <c r="R264" i="1" s="1"/>
  <c r="R256" i="1" a="1"/>
  <c r="R256" i="1" s="1"/>
  <c r="R248" i="1" a="1"/>
  <c r="R248" i="1" s="1"/>
  <c r="R240" i="1" a="1"/>
  <c r="R240" i="1" s="1"/>
  <c r="R232" i="1" a="1"/>
  <c r="R232" i="1" s="1"/>
  <c r="T232" i="1" s="1"/>
  <c r="U232" i="1" s="1"/>
  <c r="R224" i="1" a="1"/>
  <c r="R224" i="1" s="1"/>
  <c r="T224" i="1" s="1"/>
  <c r="U224" i="1" s="1"/>
  <c r="R216" i="1" a="1"/>
  <c r="R216" i="1" s="1"/>
  <c r="R208" i="1" a="1"/>
  <c r="R208" i="1" s="1"/>
  <c r="R200" i="1" a="1"/>
  <c r="R200" i="1" s="1"/>
  <c r="R192" i="1" a="1"/>
  <c r="R192" i="1" s="1"/>
  <c r="R184" i="1" a="1"/>
  <c r="R184" i="1" s="1"/>
  <c r="R176" i="1" a="1"/>
  <c r="R176" i="1" s="1"/>
  <c r="R168" i="1" a="1"/>
  <c r="R168" i="1" s="1"/>
  <c r="R160" i="1" a="1"/>
  <c r="R160" i="1" s="1"/>
  <c r="T160" i="1" s="1"/>
  <c r="U160" i="1" s="1"/>
  <c r="R152" i="1" a="1"/>
  <c r="R152" i="1" s="1"/>
  <c r="R144" i="1" a="1"/>
  <c r="R144" i="1" s="1"/>
  <c r="R136" i="1" a="1"/>
  <c r="R136" i="1" s="1"/>
  <c r="R128" i="1" a="1"/>
  <c r="R128" i="1" s="1"/>
  <c r="R120" i="1" a="1"/>
  <c r="R120" i="1" s="1"/>
  <c r="R112" i="1" a="1"/>
  <c r="R112" i="1" s="1"/>
  <c r="R104" i="1" a="1"/>
  <c r="R104" i="1" s="1"/>
  <c r="R96" i="1" a="1"/>
  <c r="R96" i="1" s="1"/>
  <c r="T96" i="1" s="1"/>
  <c r="U96" i="1" s="1"/>
  <c r="R88" i="1" a="1"/>
  <c r="R88" i="1" s="1"/>
  <c r="R80" i="1" a="1"/>
  <c r="R80" i="1" s="1"/>
  <c r="R72" i="1" a="1"/>
  <c r="R72" i="1" s="1"/>
  <c r="T72" i="1" s="1"/>
  <c r="U72" i="1" s="1"/>
  <c r="R64" i="1" a="1"/>
  <c r="R64" i="1" s="1"/>
  <c r="R56" i="1" a="1"/>
  <c r="R56" i="1" s="1"/>
  <c r="R48" i="1" a="1"/>
  <c r="R48" i="1" s="1"/>
  <c r="T48" i="1" s="1"/>
  <c r="U48" i="1" s="1"/>
  <c r="R40" i="1" a="1"/>
  <c r="R40" i="1" s="1"/>
  <c r="R32" i="1" a="1"/>
  <c r="R32" i="1" s="1"/>
  <c r="T32" i="1" s="1"/>
  <c r="U32" i="1" s="1"/>
  <c r="R24" i="1" a="1"/>
  <c r="R24" i="1" s="1"/>
  <c r="R16" i="1" a="1"/>
  <c r="R16" i="1" s="1"/>
  <c r="R8" i="1" a="1"/>
  <c r="R8" i="1" s="1"/>
  <c r="T8" i="1" s="1"/>
  <c r="U8" i="1" s="1"/>
  <c r="R455" i="1" a="1"/>
  <c r="R455" i="1" s="1"/>
  <c r="R447" i="1" a="1"/>
  <c r="R447" i="1" s="1"/>
  <c r="R439" i="1" a="1"/>
  <c r="R439" i="1" s="1"/>
  <c r="R431" i="1" a="1"/>
  <c r="R431" i="1" s="1"/>
  <c r="T431" i="1" s="1"/>
  <c r="U431" i="1" s="1"/>
  <c r="R423" i="1" a="1"/>
  <c r="R423" i="1" s="1"/>
  <c r="T423" i="1" s="1"/>
  <c r="U423" i="1" s="1"/>
  <c r="R415" i="1" a="1"/>
  <c r="R415" i="1" s="1"/>
  <c r="R407" i="1" a="1"/>
  <c r="R407" i="1" s="1"/>
  <c r="R399" i="1" a="1"/>
  <c r="R399" i="1" s="1"/>
  <c r="T399" i="1" s="1"/>
  <c r="U399" i="1" s="1"/>
  <c r="R391" i="1" a="1"/>
  <c r="R391" i="1" s="1"/>
  <c r="R383" i="1" a="1"/>
  <c r="R383" i="1" s="1"/>
  <c r="R375" i="1" a="1"/>
  <c r="R375" i="1" s="1"/>
  <c r="R367" i="1" a="1"/>
  <c r="R367" i="1" s="1"/>
  <c r="R359" i="1" a="1"/>
  <c r="R359" i="1" s="1"/>
  <c r="T359" i="1" s="1"/>
  <c r="U359" i="1" s="1"/>
  <c r="R351" i="1" a="1"/>
  <c r="R351" i="1" s="1"/>
  <c r="R343" i="1" a="1"/>
  <c r="R343" i="1" s="1"/>
  <c r="R335" i="1" a="1"/>
  <c r="R335" i="1" s="1"/>
  <c r="T335" i="1" s="1"/>
  <c r="U335" i="1" s="1"/>
  <c r="R327" i="1" a="1"/>
  <c r="R327" i="1" s="1"/>
  <c r="R319" i="1" a="1"/>
  <c r="R319" i="1" s="1"/>
  <c r="R311" i="1" a="1"/>
  <c r="R311" i="1" s="1"/>
  <c r="R303" i="1" a="1"/>
  <c r="R303" i="1" s="1"/>
  <c r="R295" i="1" a="1"/>
  <c r="R295" i="1" s="1"/>
  <c r="T295" i="1" s="1"/>
  <c r="U295" i="1" s="1"/>
  <c r="R287" i="1" a="1"/>
  <c r="R287" i="1" s="1"/>
  <c r="R279" i="1" a="1"/>
  <c r="R279" i="1" s="1"/>
  <c r="R271" i="1" a="1"/>
  <c r="R271" i="1" s="1"/>
  <c r="R263" i="1" a="1"/>
  <c r="R263" i="1" s="1"/>
  <c r="R255" i="1" a="1"/>
  <c r="R255" i="1" s="1"/>
  <c r="R247" i="1" a="1"/>
  <c r="R247" i="1" s="1"/>
  <c r="R239" i="1" a="1"/>
  <c r="R239" i="1" s="1"/>
  <c r="R231" i="1" a="1"/>
  <c r="R231" i="1" s="1"/>
  <c r="T231" i="1" s="1"/>
  <c r="U231" i="1" s="1"/>
  <c r="R223" i="1" a="1"/>
  <c r="R223" i="1" s="1"/>
  <c r="R215" i="1" a="1"/>
  <c r="R215" i="1" s="1"/>
  <c r="R207" i="1" a="1"/>
  <c r="R207" i="1" s="1"/>
  <c r="R199" i="1" a="1"/>
  <c r="R199" i="1" s="1"/>
  <c r="R191" i="1" a="1"/>
  <c r="R191" i="1" s="1"/>
  <c r="R183" i="1" a="1"/>
  <c r="R183" i="1" s="1"/>
  <c r="T183" i="1" s="1"/>
  <c r="U183" i="1" s="1"/>
  <c r="R175" i="1" a="1"/>
  <c r="R175" i="1" s="1"/>
  <c r="R167" i="1" a="1"/>
  <c r="R167" i="1" s="1"/>
  <c r="T167" i="1" s="1"/>
  <c r="U167" i="1" s="1"/>
  <c r="R159" i="1" a="1"/>
  <c r="R159" i="1" s="1"/>
  <c r="R151" i="1" a="1"/>
  <c r="R151" i="1" s="1"/>
  <c r="R143" i="1" a="1"/>
  <c r="R143" i="1" s="1"/>
  <c r="R135" i="1" a="1"/>
  <c r="R135" i="1" s="1"/>
  <c r="R127" i="1" a="1"/>
  <c r="R127" i="1" s="1"/>
  <c r="R119" i="1" a="1"/>
  <c r="R119" i="1" s="1"/>
  <c r="R111" i="1" a="1"/>
  <c r="R111" i="1" s="1"/>
  <c r="R103" i="1" a="1"/>
  <c r="R103" i="1" s="1"/>
  <c r="T103" i="1" s="1"/>
  <c r="U103" i="1" s="1"/>
  <c r="R95" i="1" a="1"/>
  <c r="R95" i="1" s="1"/>
  <c r="R87" i="1" a="1"/>
  <c r="R87" i="1" s="1"/>
  <c r="R79" i="1" a="1"/>
  <c r="R79" i="1" s="1"/>
  <c r="R71" i="1" a="1"/>
  <c r="R71" i="1" s="1"/>
  <c r="R63" i="1" a="1"/>
  <c r="R63" i="1" s="1"/>
  <c r="R55" i="1" a="1"/>
  <c r="R55" i="1" s="1"/>
  <c r="R47" i="1" a="1"/>
  <c r="R47" i="1" s="1"/>
  <c r="R39" i="1" a="1"/>
  <c r="R39" i="1" s="1"/>
  <c r="T39" i="1" s="1"/>
  <c r="U39" i="1" s="1"/>
  <c r="R31" i="1" a="1"/>
  <c r="R31" i="1" s="1"/>
  <c r="R23" i="1" a="1"/>
  <c r="R23" i="1" s="1"/>
  <c r="T23" i="1" s="1"/>
  <c r="U23" i="1" s="1"/>
  <c r="R15" i="1" a="1"/>
  <c r="R15" i="1" s="1"/>
  <c r="R7" i="1" a="1"/>
  <c r="R7" i="1" s="1"/>
  <c r="T7" i="1" s="1"/>
  <c r="U7" i="1" s="1"/>
  <c r="R4334" i="1" a="1"/>
  <c r="R4334" i="1" s="1"/>
  <c r="R4326" i="1" a="1"/>
  <c r="R4326" i="1" s="1"/>
  <c r="T4326" i="1" s="1"/>
  <c r="U4326" i="1" s="1"/>
  <c r="R4318" i="1" a="1"/>
  <c r="R4318" i="1" s="1"/>
  <c r="T4318" i="1" s="1"/>
  <c r="U4318" i="1" s="1"/>
  <c r="R4310" i="1" a="1"/>
  <c r="R4310" i="1" s="1"/>
  <c r="T4310" i="1" s="1"/>
  <c r="U4310" i="1" s="1"/>
  <c r="R4302" i="1" a="1"/>
  <c r="R4302" i="1" s="1"/>
  <c r="R4294" i="1" a="1"/>
  <c r="R4294" i="1" s="1"/>
  <c r="R4286" i="1" a="1"/>
  <c r="R4286" i="1" s="1"/>
  <c r="R4278" i="1" a="1"/>
  <c r="R4278" i="1" s="1"/>
  <c r="R4270" i="1" a="1"/>
  <c r="R4270" i="1" s="1"/>
  <c r="R4262" i="1" a="1"/>
  <c r="R4262" i="1" s="1"/>
  <c r="R4254" i="1" a="1"/>
  <c r="R4254" i="1" s="1"/>
  <c r="R4246" i="1" a="1"/>
  <c r="R4246" i="1" s="1"/>
  <c r="T4246" i="1" s="1"/>
  <c r="U4246" i="1" s="1"/>
  <c r="R4238" i="1" a="1"/>
  <c r="R4238" i="1" s="1"/>
  <c r="R4230" i="1" a="1"/>
  <c r="R4230" i="1" s="1"/>
  <c r="R4222" i="1" a="1"/>
  <c r="R4222" i="1" s="1"/>
  <c r="R4214" i="1" a="1"/>
  <c r="R4214" i="1" s="1"/>
  <c r="R4206" i="1" a="1"/>
  <c r="R4206" i="1" s="1"/>
  <c r="R4198" i="1" a="1"/>
  <c r="R4198" i="1" s="1"/>
  <c r="R4190" i="1" a="1"/>
  <c r="R4190" i="1" s="1"/>
  <c r="R4182" i="1" a="1"/>
  <c r="R4182" i="1" s="1"/>
  <c r="T4182" i="1" s="1"/>
  <c r="U4182" i="1" s="1"/>
  <c r="R4174" i="1" a="1"/>
  <c r="R4174" i="1" s="1"/>
  <c r="R4166" i="1" a="1"/>
  <c r="R4166" i="1" s="1"/>
  <c r="R4158" i="1" a="1"/>
  <c r="R4158" i="1" s="1"/>
  <c r="T4158" i="1" s="1"/>
  <c r="U4158" i="1" s="1"/>
  <c r="R4150" i="1" a="1"/>
  <c r="R4150" i="1" s="1"/>
  <c r="R4142" i="1" a="1"/>
  <c r="R4142" i="1" s="1"/>
  <c r="R4134" i="1" a="1"/>
  <c r="R4134" i="1" s="1"/>
  <c r="R4126" i="1" a="1"/>
  <c r="R4126" i="1" s="1"/>
  <c r="R4118" i="1" a="1"/>
  <c r="R4118" i="1" s="1"/>
  <c r="R4110" i="1" a="1"/>
  <c r="R4110" i="1" s="1"/>
  <c r="R4102" i="1" a="1"/>
  <c r="R4102" i="1" s="1"/>
  <c r="R4094" i="1" a="1"/>
  <c r="R4094" i="1" s="1"/>
  <c r="T4094" i="1" s="1"/>
  <c r="U4094" i="1" s="1"/>
  <c r="R4086" i="1" a="1"/>
  <c r="R4086" i="1" s="1"/>
  <c r="R4078" i="1" a="1"/>
  <c r="R4078" i="1" s="1"/>
  <c r="R4070" i="1" a="1"/>
  <c r="R4070" i="1" s="1"/>
  <c r="R4062" i="1" a="1"/>
  <c r="R4062" i="1" s="1"/>
  <c r="R4054" i="1" a="1"/>
  <c r="R4054" i="1" s="1"/>
  <c r="T4054" i="1" s="1"/>
  <c r="U4054" i="1" s="1"/>
  <c r="R4046" i="1" a="1"/>
  <c r="R4046" i="1" s="1"/>
  <c r="R4038" i="1" a="1"/>
  <c r="R4038" i="1" s="1"/>
  <c r="R4030" i="1" a="1"/>
  <c r="R4030" i="1" s="1"/>
  <c r="T4030" i="1" s="1"/>
  <c r="U4030" i="1" s="1"/>
  <c r="R4022" i="1" a="1"/>
  <c r="R4022" i="1" s="1"/>
  <c r="R4014" i="1" a="1"/>
  <c r="R4014" i="1" s="1"/>
  <c r="R4006" i="1" a="1"/>
  <c r="R4006" i="1" s="1"/>
  <c r="T4006" i="1" s="1"/>
  <c r="U4006" i="1" s="1"/>
  <c r="R3998" i="1" a="1"/>
  <c r="R3998" i="1" s="1"/>
  <c r="R3990" i="1" a="1"/>
  <c r="R3990" i="1" s="1"/>
  <c r="T3990" i="1" s="1"/>
  <c r="U3990" i="1" s="1"/>
  <c r="R3982" i="1" a="1"/>
  <c r="R3982" i="1" s="1"/>
  <c r="R3974" i="1" a="1"/>
  <c r="R3974" i="1" s="1"/>
  <c r="R7821" i="1" a="1"/>
  <c r="R7821" i="1" s="1"/>
  <c r="R7813" i="1" a="1"/>
  <c r="R7813" i="1" s="1"/>
  <c r="R7805" i="1" a="1"/>
  <c r="R7805" i="1" s="1"/>
  <c r="R7797" i="1" a="1"/>
  <c r="R7797" i="1" s="1"/>
  <c r="R7789" i="1" a="1"/>
  <c r="R7789" i="1" s="1"/>
  <c r="R7781" i="1" a="1"/>
  <c r="R7781" i="1" s="1"/>
  <c r="T7781" i="1" s="1"/>
  <c r="U7781" i="1" s="1"/>
  <c r="R7773" i="1" a="1"/>
  <c r="R7773" i="1" s="1"/>
  <c r="R7765" i="1" a="1"/>
  <c r="R7765" i="1" s="1"/>
  <c r="R7757" i="1" a="1"/>
  <c r="R7757" i="1" s="1"/>
  <c r="R7749" i="1" a="1"/>
  <c r="R7749" i="1" s="1"/>
  <c r="R7741" i="1" a="1"/>
  <c r="R7741" i="1" s="1"/>
  <c r="T7741" i="1" s="1"/>
  <c r="U7741" i="1" s="1"/>
  <c r="R7733" i="1" a="1"/>
  <c r="R7733" i="1" s="1"/>
  <c r="T7733" i="1" s="1"/>
  <c r="U7733" i="1" s="1"/>
  <c r="R7725" i="1" a="1"/>
  <c r="R7725" i="1" s="1"/>
  <c r="R7717" i="1" a="1"/>
  <c r="R7717" i="1" s="1"/>
  <c r="T7717" i="1" s="1"/>
  <c r="U7717" i="1" s="1"/>
  <c r="R7709" i="1" a="1"/>
  <c r="R7709" i="1" s="1"/>
  <c r="R7701" i="1" a="1"/>
  <c r="R7701" i="1" s="1"/>
  <c r="R7693" i="1" a="1"/>
  <c r="R7693" i="1" s="1"/>
  <c r="R7685" i="1" a="1"/>
  <c r="R7685" i="1" s="1"/>
  <c r="R7677" i="1" a="1"/>
  <c r="R7677" i="1" s="1"/>
  <c r="R7669" i="1" a="1"/>
  <c r="R7669" i="1" s="1"/>
  <c r="T7669" i="1" s="1"/>
  <c r="U7669" i="1" s="1"/>
  <c r="R7661" i="1" a="1"/>
  <c r="R7661" i="1" s="1"/>
  <c r="R7653" i="1" a="1"/>
  <c r="R7653" i="1" s="1"/>
  <c r="T7653" i="1" s="1"/>
  <c r="U7653" i="1" s="1"/>
  <c r="R7645" i="1" a="1"/>
  <c r="R7645" i="1" s="1"/>
  <c r="R7637" i="1" a="1"/>
  <c r="R7637" i="1" s="1"/>
  <c r="T7637" i="1" s="1"/>
  <c r="U7637" i="1" s="1"/>
  <c r="R7892" i="1" a="1"/>
  <c r="R7892" i="1" s="1"/>
  <c r="R7884" i="1" a="1"/>
  <c r="R7884" i="1" s="1"/>
  <c r="T7884" i="1" s="1"/>
  <c r="U7884" i="1" s="1"/>
  <c r="R7876" i="1" a="1"/>
  <c r="R7876" i="1" s="1"/>
  <c r="R7868" i="1" a="1"/>
  <c r="R7868" i="1" s="1"/>
  <c r="R7860" i="1" a="1"/>
  <c r="R7860" i="1" s="1"/>
  <c r="R7852" i="1" a="1"/>
  <c r="R7852" i="1" s="1"/>
  <c r="T7852" i="1" s="1"/>
  <c r="U7852" i="1" s="1"/>
  <c r="R7844" i="1" a="1"/>
  <c r="R7844" i="1" s="1"/>
  <c r="R7836" i="1" a="1"/>
  <c r="R7836" i="1" s="1"/>
  <c r="R7828" i="1" a="1"/>
  <c r="R7828" i="1" s="1"/>
  <c r="R7820" i="1" a="1"/>
  <c r="R7820" i="1" s="1"/>
  <c r="R7812" i="1" a="1"/>
  <c r="R7812" i="1" s="1"/>
  <c r="R7804" i="1" a="1"/>
  <c r="R7804" i="1" s="1"/>
  <c r="R7796" i="1" a="1"/>
  <c r="R7796" i="1" s="1"/>
  <c r="R7788" i="1" a="1"/>
  <c r="R7788" i="1" s="1"/>
  <c r="T7788" i="1" s="1"/>
  <c r="U7788" i="1" s="1"/>
  <c r="R7780" i="1" a="1"/>
  <c r="R7780" i="1" s="1"/>
  <c r="R7772" i="1" a="1"/>
  <c r="R7772" i="1" s="1"/>
  <c r="R7764" i="1" a="1"/>
  <c r="R7764" i="1" s="1"/>
  <c r="R7756" i="1" a="1"/>
  <c r="R7756" i="1" s="1"/>
  <c r="R7748" i="1" a="1"/>
  <c r="R7748" i="1" s="1"/>
  <c r="T7748" i="1" s="1"/>
  <c r="U7748" i="1" s="1"/>
  <c r="R7740" i="1" a="1"/>
  <c r="R7740" i="1" s="1"/>
  <c r="R7732" i="1" a="1"/>
  <c r="R7732" i="1" s="1"/>
  <c r="R7724" i="1" a="1"/>
  <c r="R7724" i="1" s="1"/>
  <c r="T7724" i="1" s="1"/>
  <c r="U7724" i="1" s="1"/>
  <c r="R7716" i="1" a="1"/>
  <c r="R7716" i="1" s="1"/>
  <c r="R7708" i="1" a="1"/>
  <c r="R7708" i="1" s="1"/>
  <c r="R7700" i="1" a="1"/>
  <c r="R7700" i="1" s="1"/>
  <c r="R7692" i="1" a="1"/>
  <c r="R7692" i="1" s="1"/>
  <c r="R7684" i="1" a="1"/>
  <c r="R7684" i="1" s="1"/>
  <c r="R7676" i="1" a="1"/>
  <c r="R7676" i="1" s="1"/>
  <c r="T7676" i="1" s="1"/>
  <c r="U7676" i="1" s="1"/>
  <c r="R7668" i="1" a="1"/>
  <c r="R7668" i="1" s="1"/>
  <c r="R7660" i="1" a="1"/>
  <c r="R7660" i="1" s="1"/>
  <c r="T7660" i="1" s="1"/>
  <c r="U7660" i="1" s="1"/>
  <c r="R7652" i="1" a="1"/>
  <c r="R7652" i="1" s="1"/>
  <c r="R7644" i="1" a="1"/>
  <c r="R7644" i="1" s="1"/>
  <c r="T7644" i="1" s="1"/>
  <c r="U7644" i="1" s="1"/>
  <c r="R7636" i="1" a="1"/>
  <c r="R7636" i="1" s="1"/>
  <c r="T7636" i="1" s="1"/>
  <c r="U7636" i="1" s="1"/>
  <c r="T5939" i="1"/>
  <c r="U5939" i="1" s="1"/>
  <c r="T7988" i="1"/>
  <c r="U7988" i="1" s="1"/>
  <c r="T8500" i="1"/>
  <c r="U8500" i="1" s="1"/>
  <c r="T9012" i="1"/>
  <c r="U9012" i="1" s="1"/>
  <c r="T8493" i="1"/>
  <c r="U8493" i="1" s="1"/>
  <c r="T9005" i="1"/>
  <c r="U9005" i="1" s="1"/>
  <c r="T5926" i="1"/>
  <c r="U5926" i="1" s="1"/>
  <c r="T1927" i="1"/>
  <c r="U1927" i="1" s="1"/>
  <c r="T976" i="1"/>
  <c r="U976" i="1" s="1"/>
  <c r="T1488" i="1"/>
  <c r="U1488" i="1" s="1"/>
  <c r="T2000" i="1"/>
  <c r="U2000" i="1" s="1"/>
  <c r="T4334" i="1"/>
  <c r="U4334" i="1" s="1"/>
  <c r="T5358" i="1"/>
  <c r="U5358" i="1" s="1"/>
  <c r="T5870" i="1"/>
  <c r="U5870" i="1" s="1"/>
  <c r="T6382" i="1"/>
  <c r="U6382" i="1" s="1"/>
  <c r="T1359" i="1"/>
  <c r="U1359" i="1" s="1"/>
  <c r="T1871" i="1"/>
  <c r="U1871" i="1" s="1"/>
  <c r="T2383" i="1"/>
  <c r="U2383" i="1" s="1"/>
  <c r="T2895" i="1"/>
  <c r="U2895" i="1" s="1"/>
  <c r="T3407" i="1"/>
  <c r="U3407" i="1" s="1"/>
  <c r="T472" i="1"/>
  <c r="U472" i="1" s="1"/>
  <c r="T984" i="1"/>
  <c r="U984" i="1" s="1"/>
  <c r="T1496" i="1"/>
  <c r="U1496" i="1" s="1"/>
  <c r="T2008" i="1"/>
  <c r="U2008" i="1" s="1"/>
  <c r="T2520" i="1"/>
  <c r="U2520" i="1" s="1"/>
  <c r="T3032" i="1"/>
  <c r="U3032" i="1" s="1"/>
  <c r="T3544" i="1"/>
  <c r="U3544" i="1" s="1"/>
  <c r="T4022" i="1"/>
  <c r="U4022" i="1" s="1"/>
  <c r="T4534" i="1"/>
  <c r="U4534" i="1" s="1"/>
  <c r="T7094" i="1"/>
  <c r="U7094" i="1" s="1"/>
  <c r="T535" i="1"/>
  <c r="U535" i="1" s="1"/>
  <c r="T1559" i="1"/>
  <c r="U1559" i="1" s="1"/>
  <c r="T2071" i="1"/>
  <c r="U2071" i="1" s="1"/>
  <c r="T2583" i="1"/>
  <c r="U2583" i="1" s="1"/>
  <c r="T3095" i="1"/>
  <c r="U3095" i="1" s="1"/>
  <c r="T3607" i="1"/>
  <c r="U3607" i="1" s="1"/>
  <c r="T1184" i="1"/>
  <c r="U1184" i="1" s="1"/>
  <c r="T1696" i="1"/>
  <c r="U1696" i="1" s="1"/>
  <c r="T2208" i="1"/>
  <c r="U2208" i="1" s="1"/>
  <c r="T2720" i="1"/>
  <c r="U2720" i="1" s="1"/>
  <c r="T3232" i="1"/>
  <c r="U3232" i="1" s="1"/>
  <c r="T4542" i="1"/>
  <c r="U4542" i="1" s="1"/>
  <c r="T5566" i="1"/>
  <c r="U5566" i="1" s="1"/>
  <c r="T6078" i="1"/>
  <c r="U6078" i="1" s="1"/>
  <c r="T31" i="1"/>
  <c r="U31" i="1" s="1"/>
  <c r="T1567" i="1"/>
  <c r="U1567" i="1" s="1"/>
  <c r="T2079" i="1"/>
  <c r="U2079" i="1" s="1"/>
  <c r="T2591" i="1"/>
  <c r="U2591" i="1" s="1"/>
  <c r="T4639" i="1"/>
  <c r="U4639" i="1" s="1"/>
  <c r="T5151" i="1"/>
  <c r="U5151" i="1" s="1"/>
  <c r="T168" i="1"/>
  <c r="U168" i="1" s="1"/>
  <c r="T680" i="1"/>
  <c r="U680" i="1" s="1"/>
  <c r="T1192" i="1"/>
  <c r="U1192" i="1" s="1"/>
  <c r="T2728" i="1"/>
  <c r="U2728" i="1" s="1"/>
  <c r="T3240" i="1"/>
  <c r="U3240" i="1" s="1"/>
  <c r="T3800" i="1"/>
  <c r="U3800" i="1" s="1"/>
  <c r="T4358" i="1"/>
  <c r="U4358" i="1" s="1"/>
  <c r="T4870" i="1"/>
  <c r="U4870" i="1" s="1"/>
  <c r="T5382" i="1"/>
  <c r="U5382" i="1" s="1"/>
  <c r="T5894" i="1"/>
  <c r="U5894" i="1" s="1"/>
  <c r="T6406" i="1"/>
  <c r="U6406" i="1" s="1"/>
  <c r="T7942" i="1"/>
  <c r="U7942" i="1" s="1"/>
  <c r="T871" i="1"/>
  <c r="U871" i="1" s="1"/>
  <c r="T1383" i="1"/>
  <c r="U1383" i="1" s="1"/>
  <c r="T2407" i="1"/>
  <c r="U2407" i="1" s="1"/>
  <c r="T2919" i="1"/>
  <c r="U2919" i="1" s="1"/>
  <c r="T3431" i="1"/>
  <c r="U3431" i="1" s="1"/>
  <c r="T496" i="1"/>
  <c r="U496" i="1" s="1"/>
  <c r="T2544" i="1"/>
  <c r="U2544" i="1" s="1"/>
  <c r="T3056" i="1"/>
  <c r="U3056" i="1" s="1"/>
  <c r="T4976" i="1"/>
  <c r="U4976" i="1" s="1"/>
  <c r="T4366" i="1"/>
  <c r="U4366" i="1" s="1"/>
  <c r="T4878" i="1"/>
  <c r="U4878" i="1" s="1"/>
  <c r="T5390" i="1"/>
  <c r="U5390" i="1" s="1"/>
  <c r="T5902" i="1"/>
  <c r="U5902" i="1" s="1"/>
  <c r="T6414" i="1"/>
  <c r="U6414" i="1" s="1"/>
  <c r="T367" i="1"/>
  <c r="U367" i="1" s="1"/>
  <c r="T879" i="1"/>
  <c r="U879" i="1" s="1"/>
  <c r="T2415" i="1"/>
  <c r="U2415" i="1" s="1"/>
  <c r="T2927" i="1"/>
  <c r="U2927" i="1" s="1"/>
  <c r="T3439" i="1"/>
  <c r="U3439" i="1" s="1"/>
  <c r="T504" i="1"/>
  <c r="U504" i="1" s="1"/>
  <c r="T1016" i="1"/>
  <c r="U1016" i="1" s="1"/>
  <c r="T1528" i="1"/>
  <c r="U1528" i="1" s="1"/>
  <c r="T2040" i="1"/>
  <c r="U2040" i="1" s="1"/>
  <c r="T2552" i="1"/>
  <c r="U2552" i="1" s="1"/>
  <c r="T3064" i="1"/>
  <c r="U3064" i="1" s="1"/>
  <c r="T5206" i="1"/>
  <c r="U5206" i="1" s="1"/>
  <c r="T5718" i="1"/>
  <c r="U5718" i="1" s="1"/>
  <c r="T6230" i="1"/>
  <c r="U6230" i="1" s="1"/>
  <c r="T695" i="1"/>
  <c r="U695" i="1" s="1"/>
  <c r="T1207" i="1"/>
  <c r="U1207" i="1" s="1"/>
  <c r="T1719" i="1"/>
  <c r="U1719" i="1" s="1"/>
  <c r="T3255" i="1"/>
  <c r="U3255" i="1" s="1"/>
  <c r="T3767" i="1"/>
  <c r="U3767" i="1" s="1"/>
  <c r="T320" i="1"/>
  <c r="U320" i="1" s="1"/>
  <c r="T832" i="1"/>
  <c r="U832" i="1" s="1"/>
  <c r="T1344" i="1"/>
  <c r="U1344" i="1" s="1"/>
  <c r="T1856" i="1"/>
  <c r="U1856" i="1" s="1"/>
  <c r="T2368" i="1"/>
  <c r="U2368" i="1" s="1"/>
  <c r="T2880" i="1"/>
  <c r="U2880" i="1" s="1"/>
  <c r="T5342" i="1"/>
  <c r="U5342" i="1" s="1"/>
  <c r="T5854" i="1"/>
  <c r="U5854" i="1" s="1"/>
  <c r="T319" i="1"/>
  <c r="U319" i="1" s="1"/>
  <c r="T831" i="1"/>
  <c r="U831" i="1" s="1"/>
  <c r="T2879" i="1"/>
  <c r="U2879" i="1" s="1"/>
  <c r="T3391" i="1"/>
  <c r="U3391" i="1" s="1"/>
  <c r="T456" i="1"/>
  <c r="U456" i="1" s="1"/>
  <c r="T968" i="1"/>
  <c r="U968" i="1" s="1"/>
  <c r="T1480" i="1"/>
  <c r="U1480" i="1" s="1"/>
  <c r="T1992" i="1"/>
  <c r="U1992" i="1" s="1"/>
  <c r="T2504" i="1"/>
  <c r="U2504" i="1" s="1"/>
  <c r="T3016" i="1"/>
  <c r="U3016" i="1" s="1"/>
  <c r="T330" i="1"/>
  <c r="U330" i="1" s="1"/>
  <c r="T2378" i="1"/>
  <c r="U2378" i="1" s="1"/>
  <c r="T2890" i="1"/>
  <c r="U2890" i="1" s="1"/>
  <c r="T3914" i="1"/>
  <c r="U3914" i="1" s="1"/>
  <c r="T4938" i="1"/>
  <c r="U4938" i="1" s="1"/>
  <c r="T6474" i="1"/>
  <c r="U6474" i="1" s="1"/>
  <c r="T6986" i="1"/>
  <c r="U6986" i="1" s="1"/>
  <c r="T633" i="1"/>
  <c r="U633" i="1" s="1"/>
  <c r="T2194" i="1"/>
  <c r="U2194" i="1" s="1"/>
  <c r="T2706" i="1"/>
  <c r="U2706" i="1" s="1"/>
  <c r="T3218" i="1"/>
  <c r="U3218" i="1" s="1"/>
  <c r="T3730" i="1"/>
  <c r="U3730" i="1" s="1"/>
  <c r="T4242" i="1"/>
  <c r="U4242" i="1" s="1"/>
  <c r="T721" i="1"/>
  <c r="U721" i="1" s="1"/>
  <c r="T26" i="1"/>
  <c r="U26" i="1" s="1"/>
  <c r="T538" i="1"/>
  <c r="U538" i="1" s="1"/>
  <c r="T1050" i="1"/>
  <c r="U1050" i="1" s="1"/>
  <c r="T1562" i="1"/>
  <c r="U1562" i="1" s="1"/>
  <c r="T2074" i="1"/>
  <c r="U2074" i="1" s="1"/>
  <c r="T2586" i="1"/>
  <c r="U2586" i="1" s="1"/>
  <c r="T3098" i="1"/>
  <c r="U3098" i="1" s="1"/>
  <c r="T3610" i="1"/>
  <c r="U3610" i="1" s="1"/>
  <c r="T4122" i="1"/>
  <c r="U4122" i="1" s="1"/>
  <c r="T473" i="1"/>
  <c r="U473" i="1" s="1"/>
  <c r="T2393" i="1"/>
  <c r="U2393" i="1" s="1"/>
  <c r="T2905" i="1"/>
  <c r="U2905" i="1" s="1"/>
  <c r="T162" i="1"/>
  <c r="U162" i="1" s="1"/>
  <c r="T674" i="1"/>
  <c r="U674" i="1" s="1"/>
  <c r="T1186" i="1"/>
  <c r="U1186" i="1" s="1"/>
  <c r="T1698" i="1"/>
  <c r="U1698" i="1" s="1"/>
  <c r="T2210" i="1"/>
  <c r="U2210" i="1" s="1"/>
  <c r="T2722" i="1"/>
  <c r="U2722" i="1" s="1"/>
  <c r="T3234" i="1"/>
  <c r="U3234" i="1" s="1"/>
  <c r="T3746" i="1"/>
  <c r="U3746" i="1" s="1"/>
  <c r="T4258" i="1"/>
  <c r="U4258" i="1" s="1"/>
  <c r="T4770" i="1"/>
  <c r="U4770" i="1" s="1"/>
  <c r="T601" i="1"/>
  <c r="U601" i="1" s="1"/>
  <c r="T12381" i="1"/>
  <c r="U12381" i="1" s="1"/>
  <c r="T938" i="1"/>
  <c r="U938" i="1" s="1"/>
  <c r="T1450" i="1"/>
  <c r="U1450" i="1" s="1"/>
  <c r="T1962" i="1"/>
  <c r="U1962" i="1" s="1"/>
  <c r="T3498" i="1"/>
  <c r="U3498" i="1" s="1"/>
  <c r="T5034" i="1"/>
  <c r="U5034" i="1" s="1"/>
  <c r="T6570" i="1"/>
  <c r="U6570" i="1" s="1"/>
  <c r="T7082" i="1"/>
  <c r="U7082" i="1" s="1"/>
  <c r="T465" i="1"/>
  <c r="U465" i="1" s="1"/>
  <c r="T242" i="1"/>
  <c r="U242" i="1" s="1"/>
  <c r="T754" i="1"/>
  <c r="U754" i="1" s="1"/>
  <c r="T1266" i="1"/>
  <c r="U1266" i="1" s="1"/>
  <c r="T1778" i="1"/>
  <c r="U1778" i="1" s="1"/>
  <c r="T2290" i="1"/>
  <c r="U2290" i="1" s="1"/>
  <c r="T2802" i="1"/>
  <c r="U2802" i="1" s="1"/>
  <c r="T3314" i="1"/>
  <c r="U3314" i="1" s="1"/>
  <c r="T3826" i="1"/>
  <c r="U3826" i="1" s="1"/>
  <c r="T4850" i="1"/>
  <c r="U4850" i="1" s="1"/>
  <c r="T5362" i="1"/>
  <c r="U5362" i="1" s="1"/>
  <c r="T1210" i="1"/>
  <c r="U1210" i="1" s="1"/>
  <c r="T2746" i="1"/>
  <c r="U2746" i="1" s="1"/>
  <c r="T3258" i="1"/>
  <c r="U3258" i="1" s="1"/>
  <c r="T3770" i="1"/>
  <c r="U3770" i="1" s="1"/>
  <c r="T4282" i="1"/>
  <c r="U4282" i="1" s="1"/>
  <c r="T130" i="1"/>
  <c r="U130" i="1" s="1"/>
  <c r="T1154" i="1"/>
  <c r="U1154" i="1" s="1"/>
  <c r="T1666" i="1"/>
  <c r="U1666" i="1" s="1"/>
  <c r="T2178" i="1"/>
  <c r="U2178" i="1" s="1"/>
  <c r="T2690" i="1"/>
  <c r="U2690" i="1" s="1"/>
  <c r="T3202" i="1"/>
  <c r="U3202" i="1" s="1"/>
  <c r="T3714" i="1"/>
  <c r="U3714" i="1" s="1"/>
  <c r="T4226" i="1"/>
  <c r="U4226" i="1" s="1"/>
  <c r="T4738" i="1"/>
  <c r="U4738" i="1" s="1"/>
  <c r="T5250" i="1"/>
  <c r="U5250" i="1" s="1"/>
  <c r="T5762" i="1"/>
  <c r="U5762" i="1" s="1"/>
  <c r="T6274" i="1"/>
  <c r="U6274" i="1" s="1"/>
  <c r="T6139" i="1"/>
  <c r="U6139" i="1" s="1"/>
  <c r="T8700" i="1"/>
  <c r="U8700" i="1" s="1"/>
  <c r="T9212" i="1"/>
  <c r="U9212" i="1" s="1"/>
  <c r="T11772" i="1"/>
  <c r="U11772" i="1" s="1"/>
  <c r="T8181" i="1"/>
  <c r="U8181" i="1" s="1"/>
  <c r="T8693" i="1"/>
  <c r="U8693" i="1" s="1"/>
  <c r="T9205" i="1"/>
  <c r="U9205" i="1" s="1"/>
  <c r="T3527" i="1"/>
  <c r="U3527" i="1" s="1"/>
  <c r="T5763" i="1"/>
  <c r="U5763" i="1" s="1"/>
  <c r="T7812" i="1"/>
  <c r="U7812" i="1" s="1"/>
  <c r="T8324" i="1"/>
  <c r="U8324" i="1" s="1"/>
  <c r="T8836" i="1"/>
  <c r="U8836" i="1" s="1"/>
  <c r="T9348" i="1"/>
  <c r="U9348" i="1" s="1"/>
  <c r="T7805" i="1"/>
  <c r="U7805" i="1" s="1"/>
  <c r="T8829" i="1"/>
  <c r="U8829" i="1" s="1"/>
  <c r="T9341" i="1"/>
  <c r="U9341" i="1" s="1"/>
  <c r="T4518" i="1"/>
  <c r="U4518" i="1" s="1"/>
  <c r="T7948" i="1"/>
  <c r="U7948" i="1" s="1"/>
  <c r="T8460" i="1"/>
  <c r="U8460" i="1" s="1"/>
  <c r="T8972" i="1"/>
  <c r="U8972" i="1" s="1"/>
  <c r="T9484" i="1"/>
  <c r="U9484" i="1" s="1"/>
  <c r="T7941" i="1"/>
  <c r="U7941" i="1" s="1"/>
  <c r="T8453" i="1"/>
  <c r="U8453" i="1" s="1"/>
  <c r="T8965" i="1"/>
  <c r="U8965" i="1" s="1"/>
  <c r="T9477" i="1"/>
  <c r="U9477" i="1" s="1"/>
  <c r="T5606" i="1"/>
  <c r="U5606" i="1" s="1"/>
  <c r="T1607" i="1"/>
  <c r="U1607" i="1" s="1"/>
  <c r="T6035" i="1"/>
  <c r="U6035" i="1" s="1"/>
  <c r="T8084" i="1"/>
  <c r="U8084" i="1" s="1"/>
  <c r="T9620" i="1"/>
  <c r="U9620" i="1" s="1"/>
  <c r="T8077" i="1"/>
  <c r="U8077" i="1" s="1"/>
  <c r="T2695" i="1"/>
  <c r="U2695" i="1" s="1"/>
  <c r="T6107" i="1"/>
  <c r="U6107" i="1" s="1"/>
  <c r="T8156" i="1"/>
  <c r="U8156" i="1" s="1"/>
  <c r="T8668" i="1"/>
  <c r="U8668" i="1" s="1"/>
  <c r="T9180" i="1"/>
  <c r="U9180" i="1" s="1"/>
  <c r="T8149" i="1"/>
  <c r="U8149" i="1" s="1"/>
  <c r="T8661" i="1"/>
  <c r="U8661" i="1" s="1"/>
  <c r="T9173" i="1"/>
  <c r="U9173" i="1" s="1"/>
  <c r="T3271" i="1"/>
  <c r="U3271" i="1" s="1"/>
  <c r="T5923" i="1"/>
  <c r="U5923" i="1" s="1"/>
  <c r="T7972" i="1"/>
  <c r="U7972" i="1" s="1"/>
  <c r="T8484" i="1"/>
  <c r="U8484" i="1" s="1"/>
  <c r="T8996" i="1"/>
  <c r="U8996" i="1" s="1"/>
  <c r="T9508" i="1"/>
  <c r="U9508" i="1" s="1"/>
  <c r="T7965" i="1"/>
  <c r="U7965" i="1" s="1"/>
  <c r="T8477" i="1"/>
  <c r="U8477" i="1" s="1"/>
  <c r="T8989" i="1"/>
  <c r="U8989" i="1" s="1"/>
  <c r="T5798" i="1"/>
  <c r="U5798" i="1" s="1"/>
  <c r="T1799" i="1"/>
  <c r="U1799" i="1" s="1"/>
  <c r="T5739" i="1"/>
  <c r="U5739" i="1" s="1"/>
  <c r="T8300" i="1"/>
  <c r="U8300" i="1" s="1"/>
  <c r="T8812" i="1"/>
  <c r="U8812" i="1" s="1"/>
  <c r="T9324" i="1"/>
  <c r="U9324" i="1" s="1"/>
  <c r="T10348" i="1"/>
  <c r="U10348" i="1" s="1"/>
  <c r="T8293" i="1"/>
  <c r="U8293" i="1" s="1"/>
  <c r="T8805" i="1"/>
  <c r="U8805" i="1" s="1"/>
  <c r="T327" i="1"/>
  <c r="U327" i="1" s="1"/>
  <c r="T6003" i="1"/>
  <c r="U6003" i="1" s="1"/>
  <c r="T8052" i="1"/>
  <c r="U8052" i="1" s="1"/>
  <c r="T8564" i="1"/>
  <c r="U8564" i="1" s="1"/>
  <c r="T9076" i="1"/>
  <c r="U9076" i="1" s="1"/>
  <c r="T8045" i="1"/>
  <c r="U8045" i="1" s="1"/>
  <c r="T8557" i="1"/>
  <c r="U8557" i="1" s="1"/>
  <c r="T9069" i="1"/>
  <c r="U9069" i="1" s="1"/>
  <c r="T6438" i="1"/>
  <c r="U6438" i="1" s="1"/>
  <c r="T2439" i="1"/>
  <c r="U2439" i="1" s="1"/>
  <c r="T16" i="1"/>
  <c r="U16" i="1" s="1"/>
  <c r="T1040" i="1"/>
  <c r="U1040" i="1" s="1"/>
  <c r="T1552" i="1"/>
  <c r="U1552" i="1" s="1"/>
  <c r="T2064" i="1"/>
  <c r="U2064" i="1" s="1"/>
  <c r="T8608" i="1"/>
  <c r="U8608" i="1" s="1"/>
  <c r="T4398" i="1"/>
  <c r="U4398" i="1" s="1"/>
  <c r="T4910" i="1"/>
  <c r="U4910" i="1" s="1"/>
  <c r="T5422" i="1"/>
  <c r="U5422" i="1" s="1"/>
  <c r="T5934" i="1"/>
  <c r="U5934" i="1" s="1"/>
  <c r="T6446" i="1"/>
  <c r="U6446" i="1" s="1"/>
  <c r="T1423" i="1"/>
  <c r="U1423" i="1" s="1"/>
  <c r="T1935" i="1"/>
  <c r="U1935" i="1" s="1"/>
  <c r="T2447" i="1"/>
  <c r="U2447" i="1" s="1"/>
  <c r="T2959" i="1"/>
  <c r="U2959" i="1" s="1"/>
  <c r="T3471" i="1"/>
  <c r="U3471" i="1" s="1"/>
  <c r="T24" i="1"/>
  <c r="U24" i="1" s="1"/>
  <c r="T536" i="1"/>
  <c r="U536" i="1" s="1"/>
  <c r="T1048" i="1"/>
  <c r="U1048" i="1" s="1"/>
  <c r="T1560" i="1"/>
  <c r="U1560" i="1" s="1"/>
  <c r="T2072" i="1"/>
  <c r="U2072" i="1" s="1"/>
  <c r="T2584" i="1"/>
  <c r="U2584" i="1" s="1"/>
  <c r="T3096" i="1"/>
  <c r="U3096" i="1" s="1"/>
  <c r="T3608" i="1"/>
  <c r="U3608" i="1" s="1"/>
  <c r="T4086" i="1"/>
  <c r="U4086" i="1" s="1"/>
  <c r="T4598" i="1"/>
  <c r="U4598" i="1" s="1"/>
  <c r="T7158" i="1"/>
  <c r="U7158" i="1" s="1"/>
  <c r="T87" i="1"/>
  <c r="U87" i="1" s="1"/>
  <c r="T599" i="1"/>
  <c r="U599" i="1" s="1"/>
  <c r="T1111" i="1"/>
  <c r="U1111" i="1" s="1"/>
  <c r="T1623" i="1"/>
  <c r="U1623" i="1" s="1"/>
  <c r="T2135" i="1"/>
  <c r="U2135" i="1" s="1"/>
  <c r="T2647" i="1"/>
  <c r="U2647" i="1" s="1"/>
  <c r="T3159" i="1"/>
  <c r="U3159" i="1" s="1"/>
  <c r="T3671" i="1"/>
  <c r="U3671" i="1" s="1"/>
  <c r="T1248" i="1"/>
  <c r="U1248" i="1" s="1"/>
  <c r="T1760" i="1"/>
  <c r="U1760" i="1" s="1"/>
  <c r="T2272" i="1"/>
  <c r="U2272" i="1" s="1"/>
  <c r="T2784" i="1"/>
  <c r="U2784" i="1" s="1"/>
  <c r="T3296" i="1"/>
  <c r="U3296" i="1" s="1"/>
  <c r="T4606" i="1"/>
  <c r="U4606" i="1" s="1"/>
  <c r="T5118" i="1"/>
  <c r="U5118" i="1" s="1"/>
  <c r="T5630" i="1"/>
  <c r="U5630" i="1" s="1"/>
  <c r="T6142" i="1"/>
  <c r="U6142" i="1" s="1"/>
  <c r="T95" i="1"/>
  <c r="U95" i="1" s="1"/>
  <c r="T607" i="1"/>
  <c r="U607" i="1" s="1"/>
  <c r="T1119" i="1"/>
  <c r="U1119" i="1" s="1"/>
  <c r="T1631" i="1"/>
  <c r="U1631" i="1" s="1"/>
  <c r="T2143" i="1"/>
  <c r="U2143" i="1" s="1"/>
  <c r="T2655" i="1"/>
  <c r="U2655" i="1" s="1"/>
  <c r="T4703" i="1"/>
  <c r="U4703" i="1" s="1"/>
  <c r="T5215" i="1"/>
  <c r="U5215" i="1" s="1"/>
  <c r="T744" i="1"/>
  <c r="U744" i="1" s="1"/>
  <c r="T1256" i="1"/>
  <c r="U1256" i="1" s="1"/>
  <c r="T2792" i="1"/>
  <c r="U2792" i="1" s="1"/>
  <c r="T3304" i="1"/>
  <c r="U3304" i="1" s="1"/>
  <c r="T4422" i="1"/>
  <c r="U4422" i="1" s="1"/>
  <c r="T4934" i="1"/>
  <c r="U4934" i="1" s="1"/>
  <c r="T5446" i="1"/>
  <c r="U5446" i="1" s="1"/>
  <c r="T5958" i="1"/>
  <c r="U5958" i="1" s="1"/>
  <c r="T6470" i="1"/>
  <c r="U6470" i="1" s="1"/>
  <c r="T8006" i="1"/>
  <c r="U8006" i="1" s="1"/>
  <c r="T935" i="1"/>
  <c r="U935" i="1" s="1"/>
  <c r="T1447" i="1"/>
  <c r="U1447" i="1" s="1"/>
  <c r="T1959" i="1"/>
  <c r="U1959" i="1" s="1"/>
  <c r="T2471" i="1"/>
  <c r="U2471" i="1" s="1"/>
  <c r="T2983" i="1"/>
  <c r="U2983" i="1" s="1"/>
  <c r="T3495" i="1"/>
  <c r="U3495" i="1" s="1"/>
  <c r="T560" i="1"/>
  <c r="U560" i="1" s="1"/>
  <c r="T2096" i="1"/>
  <c r="U2096" i="1" s="1"/>
  <c r="T2608" i="1"/>
  <c r="U2608" i="1" s="1"/>
  <c r="T3120" i="1"/>
  <c r="U3120" i="1" s="1"/>
  <c r="T3632" i="1"/>
  <c r="U3632" i="1" s="1"/>
  <c r="T4430" i="1"/>
  <c r="U4430" i="1" s="1"/>
  <c r="T4942" i="1"/>
  <c r="U4942" i="1" s="1"/>
  <c r="T5454" i="1"/>
  <c r="U5454" i="1" s="1"/>
  <c r="T5966" i="1"/>
  <c r="U5966" i="1" s="1"/>
  <c r="T6478" i="1"/>
  <c r="U6478" i="1" s="1"/>
  <c r="T943" i="1"/>
  <c r="U943" i="1" s="1"/>
  <c r="T1967" i="1"/>
  <c r="U1967" i="1" s="1"/>
  <c r="T2479" i="1"/>
  <c r="U2479" i="1" s="1"/>
  <c r="T2991" i="1"/>
  <c r="U2991" i="1" s="1"/>
  <c r="T3503" i="1"/>
  <c r="U3503" i="1" s="1"/>
  <c r="T56" i="1"/>
  <c r="U56" i="1" s="1"/>
  <c r="T568" i="1"/>
  <c r="U568" i="1" s="1"/>
  <c r="T1080" i="1"/>
  <c r="U1080" i="1" s="1"/>
  <c r="T1592" i="1"/>
  <c r="U1592" i="1" s="1"/>
  <c r="T2104" i="1"/>
  <c r="U2104" i="1" s="1"/>
  <c r="T2616" i="1"/>
  <c r="U2616" i="1" s="1"/>
  <c r="T3128" i="1"/>
  <c r="U3128" i="1" s="1"/>
  <c r="T4758" i="1"/>
  <c r="U4758" i="1" s="1"/>
  <c r="T5270" i="1"/>
  <c r="U5270" i="1" s="1"/>
  <c r="T5782" i="1"/>
  <c r="U5782" i="1" s="1"/>
  <c r="T6294" i="1"/>
  <c r="U6294" i="1" s="1"/>
  <c r="T247" i="1"/>
  <c r="U247" i="1" s="1"/>
  <c r="T759" i="1"/>
  <c r="U759" i="1" s="1"/>
  <c r="T1271" i="1"/>
  <c r="U1271" i="1" s="1"/>
  <c r="T1783" i="1"/>
  <c r="U1783" i="1" s="1"/>
  <c r="T2807" i="1"/>
  <c r="U2807" i="1" s="1"/>
  <c r="T3319" i="1"/>
  <c r="U3319" i="1" s="1"/>
  <c r="T384" i="1"/>
  <c r="U384" i="1" s="1"/>
  <c r="T896" i="1"/>
  <c r="U896" i="1" s="1"/>
  <c r="T1408" i="1"/>
  <c r="U1408" i="1" s="1"/>
  <c r="T1920" i="1"/>
  <c r="U1920" i="1" s="1"/>
  <c r="T2432" i="1"/>
  <c r="U2432" i="1" s="1"/>
  <c r="T2944" i="1"/>
  <c r="U2944" i="1" s="1"/>
  <c r="T5406" i="1"/>
  <c r="U5406" i="1" s="1"/>
  <c r="T5918" i="1"/>
  <c r="U5918" i="1" s="1"/>
  <c r="T383" i="1"/>
  <c r="U383" i="1" s="1"/>
  <c r="T895" i="1"/>
  <c r="U895" i="1" s="1"/>
  <c r="T1407" i="1"/>
  <c r="U1407" i="1" s="1"/>
  <c r="T1919" i="1"/>
  <c r="U1919" i="1" s="1"/>
  <c r="T2431" i="1"/>
  <c r="U2431" i="1" s="1"/>
  <c r="T2943" i="1"/>
  <c r="U2943" i="1" s="1"/>
  <c r="T3455" i="1"/>
  <c r="U3455" i="1" s="1"/>
  <c r="T12158" i="1"/>
  <c r="U12158" i="1" s="1"/>
  <c r="T520" i="1"/>
  <c r="U520" i="1" s="1"/>
  <c r="T1032" i="1"/>
  <c r="U1032" i="1" s="1"/>
  <c r="T1544" i="1"/>
  <c r="U1544" i="1" s="1"/>
  <c r="T2056" i="1"/>
  <c r="U2056" i="1" s="1"/>
  <c r="T2568" i="1"/>
  <c r="U2568" i="1" s="1"/>
  <c r="T3080" i="1"/>
  <c r="U3080" i="1" s="1"/>
  <c r="T12396" i="1"/>
  <c r="U12396" i="1" s="1"/>
  <c r="T3137" i="1"/>
  <c r="U3137" i="1" s="1"/>
  <c r="T3649" i="1"/>
  <c r="U3649" i="1" s="1"/>
  <c r="T394" i="1"/>
  <c r="U394" i="1" s="1"/>
  <c r="T906" i="1"/>
  <c r="U906" i="1" s="1"/>
  <c r="T1418" i="1"/>
  <c r="U1418" i="1" s="1"/>
  <c r="T1930" i="1"/>
  <c r="U1930" i="1" s="1"/>
  <c r="T2442" i="1"/>
  <c r="U2442" i="1" s="1"/>
  <c r="T2954" i="1"/>
  <c r="U2954" i="1" s="1"/>
  <c r="T3978" i="1"/>
  <c r="U3978" i="1" s="1"/>
  <c r="T4490" i="1"/>
  <c r="U4490" i="1" s="1"/>
  <c r="T5002" i="1"/>
  <c r="U5002" i="1" s="1"/>
  <c r="T5514" i="1"/>
  <c r="U5514" i="1" s="1"/>
  <c r="T6538" i="1"/>
  <c r="U6538" i="1" s="1"/>
  <c r="T7050" i="1"/>
  <c r="U7050" i="1" s="1"/>
  <c r="T210" i="1"/>
  <c r="U210" i="1" s="1"/>
  <c r="T1746" i="1"/>
  <c r="U1746" i="1" s="1"/>
  <c r="T2258" i="1"/>
  <c r="U2258" i="1" s="1"/>
  <c r="T2770" i="1"/>
  <c r="U2770" i="1" s="1"/>
  <c r="T3282" i="1"/>
  <c r="U3282" i="1" s="1"/>
  <c r="T3794" i="1"/>
  <c r="U3794" i="1" s="1"/>
  <c r="T4306" i="1"/>
  <c r="U4306" i="1" s="1"/>
  <c r="T90" i="1"/>
  <c r="U90" i="1" s="1"/>
  <c r="T602" i="1"/>
  <c r="U602" i="1" s="1"/>
  <c r="T1114" i="1"/>
  <c r="U1114" i="1" s="1"/>
  <c r="T1626" i="1"/>
  <c r="U1626" i="1" s="1"/>
  <c r="T2138" i="1"/>
  <c r="U2138" i="1" s="1"/>
  <c r="T2650" i="1"/>
  <c r="U2650" i="1" s="1"/>
  <c r="T3162" i="1"/>
  <c r="U3162" i="1" s="1"/>
  <c r="T3674" i="1"/>
  <c r="U3674" i="1" s="1"/>
  <c r="T4186" i="1"/>
  <c r="U4186" i="1" s="1"/>
  <c r="T8794" i="1"/>
  <c r="U8794" i="1" s="1"/>
  <c r="T226" i="1"/>
  <c r="U226" i="1" s="1"/>
  <c r="T738" i="1"/>
  <c r="U738" i="1" s="1"/>
  <c r="T1250" i="1"/>
  <c r="U1250" i="1" s="1"/>
  <c r="T1762" i="1"/>
  <c r="U1762" i="1" s="1"/>
  <c r="T2274" i="1"/>
  <c r="U2274" i="1" s="1"/>
  <c r="T2786" i="1"/>
  <c r="U2786" i="1" s="1"/>
  <c r="T3298" i="1"/>
  <c r="U3298" i="1" s="1"/>
  <c r="T3810" i="1"/>
  <c r="U3810" i="1" s="1"/>
  <c r="T4322" i="1"/>
  <c r="U4322" i="1" s="1"/>
  <c r="T4834" i="1"/>
  <c r="U4834" i="1" s="1"/>
  <c r="T490" i="1"/>
  <c r="U490" i="1" s="1"/>
  <c r="T1002" i="1"/>
  <c r="U1002" i="1" s="1"/>
  <c r="T1514" i="1"/>
  <c r="U1514" i="1" s="1"/>
  <c r="T2026" i="1"/>
  <c r="U2026" i="1" s="1"/>
  <c r="T3562" i="1"/>
  <c r="U3562" i="1" s="1"/>
  <c r="T5098" i="1"/>
  <c r="U5098" i="1" s="1"/>
  <c r="T5610" i="1"/>
  <c r="U5610" i="1" s="1"/>
  <c r="T6122" i="1"/>
  <c r="U6122" i="1" s="1"/>
  <c r="T306" i="1"/>
  <c r="U306" i="1" s="1"/>
  <c r="T818" i="1"/>
  <c r="U818" i="1" s="1"/>
  <c r="T1330" i="1"/>
  <c r="U1330" i="1" s="1"/>
  <c r="T1842" i="1"/>
  <c r="U1842" i="1" s="1"/>
  <c r="T2354" i="1"/>
  <c r="U2354" i="1" s="1"/>
  <c r="T2866" i="1"/>
  <c r="U2866" i="1" s="1"/>
  <c r="T3378" i="1"/>
  <c r="U3378" i="1" s="1"/>
  <c r="T3890" i="1"/>
  <c r="U3890" i="1" s="1"/>
  <c r="T4914" i="1"/>
  <c r="U4914" i="1" s="1"/>
  <c r="T5426" i="1"/>
  <c r="U5426" i="1" s="1"/>
  <c r="T250" i="1"/>
  <c r="U250" i="1" s="1"/>
  <c r="T762" i="1"/>
  <c r="U762" i="1" s="1"/>
  <c r="T1274" i="1"/>
  <c r="U1274" i="1" s="1"/>
  <c r="T2810" i="1"/>
  <c r="U2810" i="1" s="1"/>
  <c r="T3322" i="1"/>
  <c r="U3322" i="1" s="1"/>
  <c r="T3834" i="1"/>
  <c r="U3834" i="1" s="1"/>
  <c r="T194" i="1"/>
  <c r="U194" i="1" s="1"/>
  <c r="T1218" i="1"/>
  <c r="U1218" i="1" s="1"/>
  <c r="T1730" i="1"/>
  <c r="U1730" i="1" s="1"/>
  <c r="T2242" i="1"/>
  <c r="U2242" i="1" s="1"/>
  <c r="T2754" i="1"/>
  <c r="U2754" i="1" s="1"/>
  <c r="T3266" i="1"/>
  <c r="U3266" i="1" s="1"/>
  <c r="T3778" i="1"/>
  <c r="U3778" i="1" s="1"/>
  <c r="T4290" i="1"/>
  <c r="U4290" i="1" s="1"/>
  <c r="T4802" i="1"/>
  <c r="U4802" i="1" s="1"/>
  <c r="T5314" i="1"/>
  <c r="U5314" i="1" s="1"/>
  <c r="T5826" i="1"/>
  <c r="U5826" i="1" s="1"/>
  <c r="T6338" i="1"/>
  <c r="U6338" i="1" s="1"/>
  <c r="T5691" i="1"/>
  <c r="U5691" i="1" s="1"/>
  <c r="T7740" i="1"/>
  <c r="U7740" i="1" s="1"/>
  <c r="T8764" i="1"/>
  <c r="U8764" i="1" s="1"/>
  <c r="T9276" i="1"/>
  <c r="U9276" i="1" s="1"/>
  <c r="T8245" i="1"/>
  <c r="U8245" i="1" s="1"/>
  <c r="T8757" i="1"/>
  <c r="U8757" i="1" s="1"/>
  <c r="T9269" i="1"/>
  <c r="U9269" i="1" s="1"/>
  <c r="T7876" i="1"/>
  <c r="U7876" i="1" s="1"/>
  <c r="T8388" i="1"/>
  <c r="U8388" i="1" s="1"/>
  <c r="T8900" i="1"/>
  <c r="U8900" i="1" s="1"/>
  <c r="T9412" i="1"/>
  <c r="U9412" i="1" s="1"/>
  <c r="T7869" i="1"/>
  <c r="U7869" i="1" s="1"/>
  <c r="T8893" i="1"/>
  <c r="U8893" i="1" s="1"/>
  <c r="T9405" i="1"/>
  <c r="U9405" i="1" s="1"/>
  <c r="T5030" i="1"/>
  <c r="U5030" i="1" s="1"/>
  <c r="T1031" i="1"/>
  <c r="U1031" i="1" s="1"/>
  <c r="T8012" i="1"/>
  <c r="U8012" i="1" s="1"/>
  <c r="T8524" i="1"/>
  <c r="U8524" i="1" s="1"/>
  <c r="T9036" i="1"/>
  <c r="U9036" i="1" s="1"/>
  <c r="T8005" i="1"/>
  <c r="U8005" i="1" s="1"/>
  <c r="T8517" i="1"/>
  <c r="U8517" i="1" s="1"/>
  <c r="T9029" i="1"/>
  <c r="U9029" i="1" s="1"/>
  <c r="T6118" i="1"/>
  <c r="U6118" i="1" s="1"/>
  <c r="T2119" i="1"/>
  <c r="U2119" i="1" s="1"/>
  <c r="T8148" i="1"/>
  <c r="U8148" i="1" s="1"/>
  <c r="T8141" i="1"/>
  <c r="U8141" i="1" s="1"/>
  <c r="T10189" i="1"/>
  <c r="U10189" i="1" s="1"/>
  <c r="T3207" i="1"/>
  <c r="U3207" i="1" s="1"/>
  <c r="T6171" i="1"/>
  <c r="U6171" i="1" s="1"/>
  <c r="T7708" i="1"/>
  <c r="U7708" i="1" s="1"/>
  <c r="T8220" i="1"/>
  <c r="U8220" i="1" s="1"/>
  <c r="T8732" i="1"/>
  <c r="U8732" i="1" s="1"/>
  <c r="T9244" i="1"/>
  <c r="U9244" i="1" s="1"/>
  <c r="T7701" i="1"/>
  <c r="U7701" i="1" s="1"/>
  <c r="T8213" i="1"/>
  <c r="U8213" i="1" s="1"/>
  <c r="T8725" i="1"/>
  <c r="U8725" i="1" s="1"/>
  <c r="T9237" i="1"/>
  <c r="U9237" i="1" s="1"/>
  <c r="T3783" i="1"/>
  <c r="U3783" i="1" s="1"/>
  <c r="T5987" i="1"/>
  <c r="U5987" i="1" s="1"/>
  <c r="T8036" i="1"/>
  <c r="U8036" i="1" s="1"/>
  <c r="T8548" i="1"/>
  <c r="U8548" i="1" s="1"/>
  <c r="T9060" i="1"/>
  <c r="U9060" i="1" s="1"/>
  <c r="T8029" i="1"/>
  <c r="U8029" i="1" s="1"/>
  <c r="T8541" i="1"/>
  <c r="U8541" i="1" s="1"/>
  <c r="T9053" i="1"/>
  <c r="U9053" i="1" s="1"/>
  <c r="T6310" i="1"/>
  <c r="U6310" i="1" s="1"/>
  <c r="T2311" i="1"/>
  <c r="U2311" i="1" s="1"/>
  <c r="T5803" i="1"/>
  <c r="U5803" i="1" s="1"/>
  <c r="T8364" i="1"/>
  <c r="U8364" i="1" s="1"/>
  <c r="T8876" i="1"/>
  <c r="U8876" i="1" s="1"/>
  <c r="T9388" i="1"/>
  <c r="U9388" i="1" s="1"/>
  <c r="T9900" i="1"/>
  <c r="U9900" i="1" s="1"/>
  <c r="T7845" i="1"/>
  <c r="U7845" i="1" s="1"/>
  <c r="T8357" i="1"/>
  <c r="U8357" i="1" s="1"/>
  <c r="T8869" i="1"/>
  <c r="U8869" i="1" s="1"/>
  <c r="T4838" i="1"/>
  <c r="U4838" i="1" s="1"/>
  <c r="T839" i="1"/>
  <c r="U839" i="1" s="1"/>
  <c r="T6067" i="1"/>
  <c r="U6067" i="1" s="1"/>
  <c r="T8116" i="1"/>
  <c r="U8116" i="1" s="1"/>
  <c r="T8628" i="1"/>
  <c r="U8628" i="1" s="1"/>
  <c r="T9140" i="1"/>
  <c r="U9140" i="1" s="1"/>
  <c r="T8109" i="1"/>
  <c r="U8109" i="1" s="1"/>
  <c r="T8621" i="1"/>
  <c r="U8621" i="1" s="1"/>
  <c r="T9133" i="1"/>
  <c r="U9133" i="1" s="1"/>
  <c r="T9645" i="1"/>
  <c r="U9645" i="1" s="1"/>
  <c r="T2951" i="1"/>
  <c r="U2951" i="1" s="1"/>
  <c r="T80" i="1"/>
  <c r="U80" i="1" s="1"/>
  <c r="T1104" i="1"/>
  <c r="U1104" i="1" s="1"/>
  <c r="T1616" i="1"/>
  <c r="U1616" i="1" s="1"/>
  <c r="T2128" i="1"/>
  <c r="U2128" i="1" s="1"/>
  <c r="T5424" i="1"/>
  <c r="U5424" i="1" s="1"/>
  <c r="T4462" i="1"/>
  <c r="U4462" i="1" s="1"/>
  <c r="T4974" i="1"/>
  <c r="U4974" i="1" s="1"/>
  <c r="T5486" i="1"/>
  <c r="U5486" i="1" s="1"/>
  <c r="T5998" i="1"/>
  <c r="U5998" i="1" s="1"/>
  <c r="T1487" i="1"/>
  <c r="U1487" i="1" s="1"/>
  <c r="T1999" i="1"/>
  <c r="U1999" i="1" s="1"/>
  <c r="T2511" i="1"/>
  <c r="U2511" i="1" s="1"/>
  <c r="T3023" i="1"/>
  <c r="U3023" i="1" s="1"/>
  <c r="T3535" i="1"/>
  <c r="U3535" i="1" s="1"/>
  <c r="T88" i="1"/>
  <c r="U88" i="1" s="1"/>
  <c r="T600" i="1"/>
  <c r="U600" i="1" s="1"/>
  <c r="T1112" i="1"/>
  <c r="U1112" i="1" s="1"/>
  <c r="T1624" i="1"/>
  <c r="U1624" i="1" s="1"/>
  <c r="T2136" i="1"/>
  <c r="U2136" i="1" s="1"/>
  <c r="T2648" i="1"/>
  <c r="U2648" i="1" s="1"/>
  <c r="T3160" i="1"/>
  <c r="U3160" i="1" s="1"/>
  <c r="T4150" i="1"/>
  <c r="U4150" i="1" s="1"/>
  <c r="T4662" i="1"/>
  <c r="U4662" i="1" s="1"/>
  <c r="T151" i="1"/>
  <c r="U151" i="1" s="1"/>
  <c r="T663" i="1"/>
  <c r="U663" i="1" s="1"/>
  <c r="T1175" i="1"/>
  <c r="U1175" i="1" s="1"/>
  <c r="T1687" i="1"/>
  <c r="U1687" i="1" s="1"/>
  <c r="T2199" i="1"/>
  <c r="U2199" i="1" s="1"/>
  <c r="T2711" i="1"/>
  <c r="U2711" i="1" s="1"/>
  <c r="T3223" i="1"/>
  <c r="U3223" i="1" s="1"/>
  <c r="T3735" i="1"/>
  <c r="U3735" i="1" s="1"/>
  <c r="T800" i="1"/>
  <c r="U800" i="1" s="1"/>
  <c r="T1312" i="1"/>
  <c r="U1312" i="1" s="1"/>
  <c r="T1824" i="1"/>
  <c r="U1824" i="1" s="1"/>
  <c r="T2336" i="1"/>
  <c r="U2336" i="1" s="1"/>
  <c r="T2848" i="1"/>
  <c r="U2848" i="1" s="1"/>
  <c r="T3360" i="1"/>
  <c r="U3360" i="1" s="1"/>
  <c r="T4670" i="1"/>
  <c r="U4670" i="1" s="1"/>
  <c r="T5182" i="1"/>
  <c r="U5182" i="1" s="1"/>
  <c r="T5694" i="1"/>
  <c r="U5694" i="1" s="1"/>
  <c r="T6206" i="1"/>
  <c r="U6206" i="1" s="1"/>
  <c r="T159" i="1"/>
  <c r="U159" i="1" s="1"/>
  <c r="T671" i="1"/>
  <c r="U671" i="1" s="1"/>
  <c r="T1183" i="1"/>
  <c r="U1183" i="1" s="1"/>
  <c r="T1695" i="1"/>
  <c r="U1695" i="1" s="1"/>
  <c r="T2207" i="1"/>
  <c r="U2207" i="1" s="1"/>
  <c r="T2719" i="1"/>
  <c r="U2719" i="1" s="1"/>
  <c r="T4255" i="1"/>
  <c r="U4255" i="1" s="1"/>
  <c r="T808" i="1"/>
  <c r="U808" i="1" s="1"/>
  <c r="T1320" i="1"/>
  <c r="U1320" i="1" s="1"/>
  <c r="T2856" i="1"/>
  <c r="U2856" i="1" s="1"/>
  <c r="T3974" i="1"/>
  <c r="U3974" i="1" s="1"/>
  <c r="T4486" i="1"/>
  <c r="U4486" i="1" s="1"/>
  <c r="T4998" i="1"/>
  <c r="U4998" i="1" s="1"/>
  <c r="T5510" i="1"/>
  <c r="U5510" i="1" s="1"/>
  <c r="T6022" i="1"/>
  <c r="U6022" i="1" s="1"/>
  <c r="T487" i="1"/>
  <c r="U487" i="1" s="1"/>
  <c r="T999" i="1"/>
  <c r="U999" i="1" s="1"/>
  <c r="T1511" i="1"/>
  <c r="U1511" i="1" s="1"/>
  <c r="T2023" i="1"/>
  <c r="U2023" i="1" s="1"/>
  <c r="T2535" i="1"/>
  <c r="U2535" i="1" s="1"/>
  <c r="T3047" i="1"/>
  <c r="U3047" i="1" s="1"/>
  <c r="T3559" i="1"/>
  <c r="U3559" i="1" s="1"/>
  <c r="T112" i="1"/>
  <c r="U112" i="1" s="1"/>
  <c r="T624" i="1"/>
  <c r="U624" i="1" s="1"/>
  <c r="T1648" i="1"/>
  <c r="U1648" i="1" s="1"/>
  <c r="T2160" i="1"/>
  <c r="U2160" i="1" s="1"/>
  <c r="T2672" i="1"/>
  <c r="U2672" i="1" s="1"/>
  <c r="T3184" i="1"/>
  <c r="U3184" i="1" s="1"/>
  <c r="T5648" i="1"/>
  <c r="U5648" i="1" s="1"/>
  <c r="T3982" i="1"/>
  <c r="U3982" i="1" s="1"/>
  <c r="T4494" i="1"/>
  <c r="U4494" i="1" s="1"/>
  <c r="T5006" i="1"/>
  <c r="U5006" i="1" s="1"/>
  <c r="T5518" i="1"/>
  <c r="U5518" i="1" s="1"/>
  <c r="T6030" i="1"/>
  <c r="U6030" i="1" s="1"/>
  <c r="T495" i="1"/>
  <c r="U495" i="1" s="1"/>
  <c r="T1007" i="1"/>
  <c r="U1007" i="1" s="1"/>
  <c r="T2031" i="1"/>
  <c r="U2031" i="1" s="1"/>
  <c r="T2543" i="1"/>
  <c r="U2543" i="1" s="1"/>
  <c r="T3055" i="1"/>
  <c r="U3055" i="1" s="1"/>
  <c r="T3567" i="1"/>
  <c r="U3567" i="1" s="1"/>
  <c r="T12268" i="1"/>
  <c r="U12268" i="1" s="1"/>
  <c r="T120" i="1"/>
  <c r="U120" i="1" s="1"/>
  <c r="T632" i="1"/>
  <c r="U632" i="1" s="1"/>
  <c r="T1144" i="1"/>
  <c r="U1144" i="1" s="1"/>
  <c r="T1656" i="1"/>
  <c r="U1656" i="1" s="1"/>
  <c r="T2168" i="1"/>
  <c r="U2168" i="1" s="1"/>
  <c r="T2680" i="1"/>
  <c r="U2680" i="1" s="1"/>
  <c r="T3192" i="1"/>
  <c r="U3192" i="1" s="1"/>
  <c r="T3704" i="1"/>
  <c r="U3704" i="1" s="1"/>
  <c r="T5712" i="1"/>
  <c r="U5712" i="1" s="1"/>
  <c r="T4822" i="1"/>
  <c r="U4822" i="1" s="1"/>
  <c r="T5334" i="1"/>
  <c r="U5334" i="1" s="1"/>
  <c r="T5846" i="1"/>
  <c r="U5846" i="1" s="1"/>
  <c r="T6358" i="1"/>
  <c r="U6358" i="1" s="1"/>
  <c r="T311" i="1"/>
  <c r="U311" i="1" s="1"/>
  <c r="T823" i="1"/>
  <c r="U823" i="1" s="1"/>
  <c r="T1335" i="1"/>
  <c r="U1335" i="1" s="1"/>
  <c r="T1847" i="1"/>
  <c r="U1847" i="1" s="1"/>
  <c r="T2871" i="1"/>
  <c r="U2871" i="1" s="1"/>
  <c r="T3383" i="1"/>
  <c r="U3383" i="1" s="1"/>
  <c r="T448" i="1"/>
  <c r="U448" i="1" s="1"/>
  <c r="T960" i="1"/>
  <c r="U960" i="1" s="1"/>
  <c r="T1472" i="1"/>
  <c r="U1472" i="1" s="1"/>
  <c r="T1984" i="1"/>
  <c r="U1984" i="1" s="1"/>
  <c r="T2496" i="1"/>
  <c r="U2496" i="1" s="1"/>
  <c r="T3008" i="1"/>
  <c r="U3008" i="1" s="1"/>
  <c r="T4648" i="1"/>
  <c r="U4648" i="1" s="1"/>
  <c r="T4958" i="1"/>
  <c r="U4958" i="1" s="1"/>
  <c r="T5470" i="1"/>
  <c r="U5470" i="1" s="1"/>
  <c r="T5982" i="1"/>
  <c r="U5982" i="1" s="1"/>
  <c r="T447" i="1"/>
  <c r="U447" i="1" s="1"/>
  <c r="T959" i="1"/>
  <c r="U959" i="1" s="1"/>
  <c r="T1471" i="1"/>
  <c r="U1471" i="1" s="1"/>
  <c r="T1983" i="1"/>
  <c r="U1983" i="1" s="1"/>
  <c r="T2495" i="1"/>
  <c r="U2495" i="1" s="1"/>
  <c r="T3007" i="1"/>
  <c r="U3007" i="1" s="1"/>
  <c r="T3519" i="1"/>
  <c r="U3519" i="1" s="1"/>
  <c r="T584" i="1"/>
  <c r="U584" i="1" s="1"/>
  <c r="T1096" i="1"/>
  <c r="U1096" i="1" s="1"/>
  <c r="T1608" i="1"/>
  <c r="U1608" i="1" s="1"/>
  <c r="T2120" i="1"/>
  <c r="U2120" i="1" s="1"/>
  <c r="T2632" i="1"/>
  <c r="U2632" i="1" s="1"/>
  <c r="T3144" i="1"/>
  <c r="U3144" i="1" s="1"/>
  <c r="T1153" i="1"/>
  <c r="U1153" i="1" s="1"/>
  <c r="T1665" i="1"/>
  <c r="U1665" i="1" s="1"/>
  <c r="T458" i="1"/>
  <c r="U458" i="1" s="1"/>
  <c r="T970" i="1"/>
  <c r="U970" i="1" s="1"/>
  <c r="T1482" i="1"/>
  <c r="U1482" i="1" s="1"/>
  <c r="T1994" i="1"/>
  <c r="U1994" i="1" s="1"/>
  <c r="T2506" i="1"/>
  <c r="U2506" i="1" s="1"/>
  <c r="T3018" i="1"/>
  <c r="U3018" i="1" s="1"/>
  <c r="T4042" i="1"/>
  <c r="U4042" i="1" s="1"/>
  <c r="T4554" i="1"/>
  <c r="U4554" i="1" s="1"/>
  <c r="T5066" i="1"/>
  <c r="U5066" i="1" s="1"/>
  <c r="T5578" i="1"/>
  <c r="U5578" i="1" s="1"/>
  <c r="T6090" i="1"/>
  <c r="U6090" i="1" s="1"/>
  <c r="T6602" i="1"/>
  <c r="U6602" i="1" s="1"/>
  <c r="T274" i="1"/>
  <c r="U274" i="1" s="1"/>
  <c r="T786" i="1"/>
  <c r="U786" i="1" s="1"/>
  <c r="T1810" i="1"/>
  <c r="U1810" i="1" s="1"/>
  <c r="T2322" i="1"/>
  <c r="U2322" i="1" s="1"/>
  <c r="T2834" i="1"/>
  <c r="U2834" i="1" s="1"/>
  <c r="T3346" i="1"/>
  <c r="U3346" i="1" s="1"/>
  <c r="T3858" i="1"/>
  <c r="U3858" i="1" s="1"/>
  <c r="T4370" i="1"/>
  <c r="U4370" i="1" s="1"/>
  <c r="T849" i="1"/>
  <c r="U849" i="1" s="1"/>
  <c r="T154" i="1"/>
  <c r="U154" i="1" s="1"/>
  <c r="T666" i="1"/>
  <c r="U666" i="1" s="1"/>
  <c r="T1178" i="1"/>
  <c r="U1178" i="1" s="1"/>
  <c r="T1690" i="1"/>
  <c r="U1690" i="1" s="1"/>
  <c r="T2202" i="1"/>
  <c r="U2202" i="1" s="1"/>
  <c r="T2714" i="1"/>
  <c r="U2714" i="1" s="1"/>
  <c r="T3226" i="1"/>
  <c r="U3226" i="1" s="1"/>
  <c r="T3738" i="1"/>
  <c r="U3738" i="1" s="1"/>
  <c r="T8858" i="1"/>
  <c r="U8858" i="1" s="1"/>
  <c r="T290" i="1"/>
  <c r="U290" i="1" s="1"/>
  <c r="T802" i="1"/>
  <c r="U802" i="1" s="1"/>
  <c r="T1314" i="1"/>
  <c r="U1314" i="1" s="1"/>
  <c r="T1826" i="1"/>
  <c r="U1826" i="1" s="1"/>
  <c r="T2338" i="1"/>
  <c r="U2338" i="1" s="1"/>
  <c r="T2850" i="1"/>
  <c r="U2850" i="1" s="1"/>
  <c r="T3362" i="1"/>
  <c r="U3362" i="1" s="1"/>
  <c r="T3874" i="1"/>
  <c r="U3874" i="1" s="1"/>
  <c r="T4386" i="1"/>
  <c r="U4386" i="1" s="1"/>
  <c r="T4898" i="1"/>
  <c r="U4898" i="1" s="1"/>
  <c r="T554" i="1"/>
  <c r="U554" i="1" s="1"/>
  <c r="T1066" i="1"/>
  <c r="U1066" i="1" s="1"/>
  <c r="T1578" i="1"/>
  <c r="U1578" i="1" s="1"/>
  <c r="T2090" i="1"/>
  <c r="U2090" i="1" s="1"/>
  <c r="T3114" i="1"/>
  <c r="U3114" i="1" s="1"/>
  <c r="T3626" i="1"/>
  <c r="U3626" i="1" s="1"/>
  <c r="T4650" i="1"/>
  <c r="U4650" i="1" s="1"/>
  <c r="T5162" i="1"/>
  <c r="U5162" i="1" s="1"/>
  <c r="T5674" i="1"/>
  <c r="U5674" i="1" s="1"/>
  <c r="T6186" i="1"/>
  <c r="U6186" i="1" s="1"/>
  <c r="T882" i="1"/>
  <c r="U882" i="1" s="1"/>
  <c r="T1394" i="1"/>
  <c r="U1394" i="1" s="1"/>
  <c r="T1906" i="1"/>
  <c r="U1906" i="1" s="1"/>
  <c r="T2418" i="1"/>
  <c r="U2418" i="1" s="1"/>
  <c r="T2930" i="1"/>
  <c r="U2930" i="1" s="1"/>
  <c r="T3442" i="1"/>
  <c r="U3442" i="1" s="1"/>
  <c r="T3954" i="1"/>
  <c r="U3954" i="1" s="1"/>
  <c r="T4978" i="1"/>
  <c r="U4978" i="1" s="1"/>
  <c r="T5490" i="1"/>
  <c r="U5490" i="1" s="1"/>
  <c r="T314" i="1"/>
  <c r="U314" i="1" s="1"/>
  <c r="T826" i="1"/>
  <c r="U826" i="1" s="1"/>
  <c r="T1338" i="1"/>
  <c r="U1338" i="1" s="1"/>
  <c r="T2362" i="1"/>
  <c r="U2362" i="1" s="1"/>
  <c r="T2874" i="1"/>
  <c r="U2874" i="1" s="1"/>
  <c r="T3386" i="1"/>
  <c r="U3386" i="1" s="1"/>
  <c r="T3898" i="1"/>
  <c r="U3898" i="1" s="1"/>
  <c r="T4410" i="1"/>
  <c r="U4410" i="1" s="1"/>
  <c r="T569" i="1"/>
  <c r="U569" i="1" s="1"/>
  <c r="T258" i="1"/>
  <c r="U258" i="1" s="1"/>
  <c r="T1282" i="1"/>
  <c r="U1282" i="1" s="1"/>
  <c r="T1794" i="1"/>
  <c r="U1794" i="1" s="1"/>
  <c r="T2306" i="1"/>
  <c r="U2306" i="1" s="1"/>
  <c r="T2818" i="1"/>
  <c r="U2818" i="1" s="1"/>
  <c r="T3330" i="1"/>
  <c r="U3330" i="1" s="1"/>
  <c r="T3842" i="1"/>
  <c r="U3842" i="1" s="1"/>
  <c r="T4354" i="1"/>
  <c r="U4354" i="1" s="1"/>
  <c r="T5755" i="1"/>
  <c r="U5755" i="1" s="1"/>
  <c r="T7804" i="1"/>
  <c r="U7804" i="1" s="1"/>
  <c r="T8828" i="1"/>
  <c r="U8828" i="1" s="1"/>
  <c r="T9340" i="1"/>
  <c r="U9340" i="1" s="1"/>
  <c r="T7797" i="1"/>
  <c r="U7797" i="1" s="1"/>
  <c r="T8309" i="1"/>
  <c r="U8309" i="1" s="1"/>
  <c r="T8821" i="1"/>
  <c r="U8821" i="1" s="1"/>
  <c r="T9333" i="1"/>
  <c r="U9333" i="1" s="1"/>
  <c r="T4454" i="1"/>
  <c r="U4454" i="1" s="1"/>
  <c r="T455" i="1"/>
  <c r="U455" i="1" s="1"/>
  <c r="T7940" i="1"/>
  <c r="U7940" i="1" s="1"/>
  <c r="T8452" i="1"/>
  <c r="U8452" i="1" s="1"/>
  <c r="T8964" i="1"/>
  <c r="U8964" i="1" s="1"/>
  <c r="T9476" i="1"/>
  <c r="U9476" i="1" s="1"/>
  <c r="T7933" i="1"/>
  <c r="U7933" i="1" s="1"/>
  <c r="T8957" i="1"/>
  <c r="U8957" i="1" s="1"/>
  <c r="T9469" i="1"/>
  <c r="U9469" i="1" s="1"/>
  <c r="T5542" i="1"/>
  <c r="U5542" i="1" s="1"/>
  <c r="T1543" i="1"/>
  <c r="U1543" i="1" s="1"/>
  <c r="T8076" i="1"/>
  <c r="U8076" i="1" s="1"/>
  <c r="T8588" i="1"/>
  <c r="U8588" i="1" s="1"/>
  <c r="T9100" i="1"/>
  <c r="U9100" i="1" s="1"/>
  <c r="T8069" i="1"/>
  <c r="U8069" i="1" s="1"/>
  <c r="T8581" i="1"/>
  <c r="U8581" i="1" s="1"/>
  <c r="T9093" i="1"/>
  <c r="U9093" i="1" s="1"/>
  <c r="T2631" i="1"/>
  <c r="U2631" i="1" s="1"/>
  <c r="T6163" i="1"/>
  <c r="U6163" i="1" s="1"/>
  <c r="T13325" i="1"/>
  <c r="U13325" i="1" s="1"/>
  <c r="T7700" i="1"/>
  <c r="U7700" i="1" s="1"/>
  <c r="T8212" i="1"/>
  <c r="U8212" i="1" s="1"/>
  <c r="T9748" i="1"/>
  <c r="U9748" i="1" s="1"/>
  <c r="T7693" i="1"/>
  <c r="U7693" i="1" s="1"/>
  <c r="T8205" i="1"/>
  <c r="U8205" i="1" s="1"/>
  <c r="T8717" i="1"/>
  <c r="U8717" i="1" s="1"/>
  <c r="T9229" i="1"/>
  <c r="U9229" i="1" s="1"/>
  <c r="T9741" i="1"/>
  <c r="U9741" i="1" s="1"/>
  <c r="T10253" i="1"/>
  <c r="U10253" i="1" s="1"/>
  <c r="T3719" i="1"/>
  <c r="U3719" i="1" s="1"/>
  <c r="T7772" i="1"/>
  <c r="U7772" i="1" s="1"/>
  <c r="T8284" i="1"/>
  <c r="U8284" i="1" s="1"/>
  <c r="T8796" i="1"/>
  <c r="U8796" i="1" s="1"/>
  <c r="T9308" i="1"/>
  <c r="U9308" i="1" s="1"/>
  <c r="T7765" i="1"/>
  <c r="U7765" i="1" s="1"/>
  <c r="T8277" i="1"/>
  <c r="U8277" i="1" s="1"/>
  <c r="T8789" i="1"/>
  <c r="U8789" i="1" s="1"/>
  <c r="T9301" i="1"/>
  <c r="U9301" i="1" s="1"/>
  <c r="T4198" i="1"/>
  <c r="U4198" i="1" s="1"/>
  <c r="T199" i="1"/>
  <c r="U199" i="1" s="1"/>
  <c r="T6051" i="1"/>
  <c r="U6051" i="1" s="1"/>
  <c r="T8100" i="1"/>
  <c r="U8100" i="1" s="1"/>
  <c r="T8612" i="1"/>
  <c r="U8612" i="1" s="1"/>
  <c r="T9124" i="1"/>
  <c r="U9124" i="1" s="1"/>
  <c r="T11172" i="1"/>
  <c r="U11172" i="1" s="1"/>
  <c r="T8093" i="1"/>
  <c r="U8093" i="1" s="1"/>
  <c r="T8605" i="1"/>
  <c r="U8605" i="1" s="1"/>
  <c r="T9117" i="1"/>
  <c r="U9117" i="1" s="1"/>
  <c r="T6822" i="1"/>
  <c r="U6822" i="1" s="1"/>
  <c r="T2823" i="1"/>
  <c r="U2823" i="1" s="1"/>
  <c r="T7916" i="1"/>
  <c r="U7916" i="1" s="1"/>
  <c r="T8428" i="1"/>
  <c r="U8428" i="1" s="1"/>
  <c r="T8940" i="1"/>
  <c r="U8940" i="1" s="1"/>
  <c r="T9452" i="1"/>
  <c r="U9452" i="1" s="1"/>
  <c r="T9964" i="1"/>
  <c r="U9964" i="1" s="1"/>
  <c r="T10476" i="1"/>
  <c r="U10476" i="1" s="1"/>
  <c r="T7909" i="1"/>
  <c r="U7909" i="1" s="1"/>
  <c r="T8421" i="1"/>
  <c r="U8421" i="1" s="1"/>
  <c r="T8933" i="1"/>
  <c r="U8933" i="1" s="1"/>
  <c r="T5350" i="1"/>
  <c r="U5350" i="1" s="1"/>
  <c r="T1351" i="1"/>
  <c r="U1351" i="1" s="1"/>
  <c r="T6131" i="1"/>
  <c r="U6131" i="1" s="1"/>
  <c r="T7668" i="1"/>
  <c r="U7668" i="1" s="1"/>
  <c r="T8180" i="1"/>
  <c r="U8180" i="1" s="1"/>
  <c r="T8692" i="1"/>
  <c r="U8692" i="1" s="1"/>
  <c r="T9204" i="1"/>
  <c r="U9204" i="1" s="1"/>
  <c r="T9716" i="1"/>
  <c r="U9716" i="1" s="1"/>
  <c r="T7661" i="1"/>
  <c r="U7661" i="1" s="1"/>
  <c r="T8173" i="1"/>
  <c r="U8173" i="1" s="1"/>
  <c r="T8685" i="1"/>
  <c r="U8685" i="1" s="1"/>
  <c r="T9197" i="1"/>
  <c r="U9197" i="1" s="1"/>
  <c r="T9709" i="1"/>
  <c r="U9709" i="1" s="1"/>
  <c r="T3463" i="1"/>
  <c r="U3463" i="1" s="1"/>
  <c r="T144" i="1"/>
  <c r="U144" i="1" s="1"/>
  <c r="T1168" i="1"/>
  <c r="U1168" i="1" s="1"/>
  <c r="T1680" i="1"/>
  <c r="U1680" i="1" s="1"/>
  <c r="T2192" i="1"/>
  <c r="U2192" i="1" s="1"/>
  <c r="T3216" i="1"/>
  <c r="U3216" i="1" s="1"/>
  <c r="T4014" i="1"/>
  <c r="U4014" i="1" s="1"/>
  <c r="T4526" i="1"/>
  <c r="U4526" i="1" s="1"/>
  <c r="T5038" i="1"/>
  <c r="U5038" i="1" s="1"/>
  <c r="T5550" i="1"/>
  <c r="U5550" i="1" s="1"/>
  <c r="T6062" i="1"/>
  <c r="U6062" i="1" s="1"/>
  <c r="T15" i="1"/>
  <c r="U15" i="1" s="1"/>
  <c r="T1551" i="1"/>
  <c r="U1551" i="1" s="1"/>
  <c r="T2063" i="1"/>
  <c r="U2063" i="1" s="1"/>
  <c r="T2575" i="1"/>
  <c r="U2575" i="1" s="1"/>
  <c r="T3087" i="1"/>
  <c r="U3087" i="1" s="1"/>
  <c r="T3599" i="1"/>
  <c r="U3599" i="1" s="1"/>
  <c r="T152" i="1"/>
  <c r="U152" i="1" s="1"/>
  <c r="T664" i="1"/>
  <c r="U664" i="1" s="1"/>
  <c r="T1176" i="1"/>
  <c r="U1176" i="1" s="1"/>
  <c r="T1688" i="1"/>
  <c r="U1688" i="1" s="1"/>
  <c r="T2200" i="1"/>
  <c r="U2200" i="1" s="1"/>
  <c r="T2712" i="1"/>
  <c r="U2712" i="1" s="1"/>
  <c r="T3224" i="1"/>
  <c r="U3224" i="1" s="1"/>
  <c r="T4214" i="1"/>
  <c r="U4214" i="1" s="1"/>
  <c r="T4726" i="1"/>
  <c r="U4726" i="1" s="1"/>
  <c r="T6262" i="1"/>
  <c r="U6262" i="1" s="1"/>
  <c r="T215" i="1"/>
  <c r="U215" i="1" s="1"/>
  <c r="T727" i="1"/>
  <c r="U727" i="1" s="1"/>
  <c r="T1239" i="1"/>
  <c r="U1239" i="1" s="1"/>
  <c r="T1751" i="1"/>
  <c r="U1751" i="1" s="1"/>
  <c r="T2263" i="1"/>
  <c r="U2263" i="1" s="1"/>
  <c r="T2775" i="1"/>
  <c r="U2775" i="1" s="1"/>
  <c r="T3287" i="1"/>
  <c r="U3287" i="1" s="1"/>
  <c r="T864" i="1"/>
  <c r="U864" i="1" s="1"/>
  <c r="T1376" i="1"/>
  <c r="U1376" i="1" s="1"/>
  <c r="T1888" i="1"/>
  <c r="U1888" i="1" s="1"/>
  <c r="T2400" i="1"/>
  <c r="U2400" i="1" s="1"/>
  <c r="T2912" i="1"/>
  <c r="U2912" i="1" s="1"/>
  <c r="T4222" i="1"/>
  <c r="U4222" i="1" s="1"/>
  <c r="T4734" i="1"/>
  <c r="U4734" i="1" s="1"/>
  <c r="T5246" i="1"/>
  <c r="U5246" i="1" s="1"/>
  <c r="T5758" i="1"/>
  <c r="U5758" i="1" s="1"/>
  <c r="T6270" i="1"/>
  <c r="U6270" i="1" s="1"/>
  <c r="T223" i="1"/>
  <c r="U223" i="1" s="1"/>
  <c r="T735" i="1"/>
  <c r="U735" i="1" s="1"/>
  <c r="T1247" i="1"/>
  <c r="U1247" i="1" s="1"/>
  <c r="T1759" i="1"/>
  <c r="U1759" i="1" s="1"/>
  <c r="T2271" i="1"/>
  <c r="U2271" i="1" s="1"/>
  <c r="T2783" i="1"/>
  <c r="U2783" i="1" s="1"/>
  <c r="T4319" i="1"/>
  <c r="U4319" i="1" s="1"/>
  <c r="T360" i="1"/>
  <c r="U360" i="1" s="1"/>
  <c r="T872" i="1"/>
  <c r="U872" i="1" s="1"/>
  <c r="T1384" i="1"/>
  <c r="U1384" i="1" s="1"/>
  <c r="T2920" i="1"/>
  <c r="U2920" i="1" s="1"/>
  <c r="T4038" i="1"/>
  <c r="U4038" i="1" s="1"/>
  <c r="T4550" i="1"/>
  <c r="U4550" i="1" s="1"/>
  <c r="T5062" i="1"/>
  <c r="U5062" i="1" s="1"/>
  <c r="T5574" i="1"/>
  <c r="U5574" i="1" s="1"/>
  <c r="T6086" i="1"/>
  <c r="U6086" i="1" s="1"/>
  <c r="T551" i="1"/>
  <c r="U551" i="1" s="1"/>
  <c r="T1063" i="1"/>
  <c r="U1063" i="1" s="1"/>
  <c r="T1575" i="1"/>
  <c r="U1575" i="1" s="1"/>
  <c r="T2087" i="1"/>
  <c r="U2087" i="1" s="1"/>
  <c r="T2599" i="1"/>
  <c r="U2599" i="1" s="1"/>
  <c r="T3111" i="1"/>
  <c r="U3111" i="1" s="1"/>
  <c r="T3623" i="1"/>
  <c r="U3623" i="1" s="1"/>
  <c r="T176" i="1"/>
  <c r="U176" i="1" s="1"/>
  <c r="T688" i="1"/>
  <c r="U688" i="1" s="1"/>
  <c r="T1712" i="1"/>
  <c r="U1712" i="1" s="1"/>
  <c r="T2224" i="1"/>
  <c r="U2224" i="1" s="1"/>
  <c r="T2736" i="1"/>
  <c r="U2736" i="1" s="1"/>
  <c r="T3248" i="1"/>
  <c r="U3248" i="1" s="1"/>
  <c r="T4046" i="1"/>
  <c r="U4046" i="1" s="1"/>
  <c r="T4558" i="1"/>
  <c r="U4558" i="1" s="1"/>
  <c r="T5070" i="1"/>
  <c r="U5070" i="1" s="1"/>
  <c r="T5582" i="1"/>
  <c r="U5582" i="1" s="1"/>
  <c r="T6094" i="1"/>
  <c r="U6094" i="1" s="1"/>
  <c r="T47" i="1"/>
  <c r="U47" i="1" s="1"/>
  <c r="T559" i="1"/>
  <c r="U559" i="1" s="1"/>
  <c r="T1071" i="1"/>
  <c r="U1071" i="1" s="1"/>
  <c r="T2095" i="1"/>
  <c r="U2095" i="1" s="1"/>
  <c r="T2607" i="1"/>
  <c r="U2607" i="1" s="1"/>
  <c r="T3119" i="1"/>
  <c r="U3119" i="1" s="1"/>
  <c r="T3631" i="1"/>
  <c r="U3631" i="1" s="1"/>
  <c r="T5679" i="1"/>
  <c r="U5679" i="1" s="1"/>
  <c r="T6191" i="1"/>
  <c r="U6191" i="1" s="1"/>
  <c r="T184" i="1"/>
  <c r="U184" i="1" s="1"/>
  <c r="T696" i="1"/>
  <c r="U696" i="1" s="1"/>
  <c r="T1208" i="1"/>
  <c r="U1208" i="1" s="1"/>
  <c r="T1720" i="1"/>
  <c r="U1720" i="1" s="1"/>
  <c r="T2232" i="1"/>
  <c r="U2232" i="1" s="1"/>
  <c r="T2744" i="1"/>
  <c r="U2744" i="1" s="1"/>
  <c r="T3256" i="1"/>
  <c r="U3256" i="1" s="1"/>
  <c r="T6432" i="1"/>
  <c r="U6432" i="1" s="1"/>
  <c r="T4374" i="1"/>
  <c r="U4374" i="1" s="1"/>
  <c r="T4886" i="1"/>
  <c r="U4886" i="1" s="1"/>
  <c r="T5398" i="1"/>
  <c r="U5398" i="1" s="1"/>
  <c r="T5910" i="1"/>
  <c r="U5910" i="1" s="1"/>
  <c r="T6422" i="1"/>
  <c r="U6422" i="1" s="1"/>
  <c r="T375" i="1"/>
  <c r="U375" i="1" s="1"/>
  <c r="T887" i="1"/>
  <c r="U887" i="1" s="1"/>
  <c r="T1399" i="1"/>
  <c r="U1399" i="1" s="1"/>
  <c r="T1911" i="1"/>
  <c r="U1911" i="1" s="1"/>
  <c r="T2935" i="1"/>
  <c r="U2935" i="1" s="1"/>
  <c r="T3447" i="1"/>
  <c r="U3447" i="1" s="1"/>
  <c r="T512" i="1"/>
  <c r="U512" i="1" s="1"/>
  <c r="T1024" i="1"/>
  <c r="U1024" i="1" s="1"/>
  <c r="T1536" i="1"/>
  <c r="U1536" i="1" s="1"/>
  <c r="T2048" i="1"/>
  <c r="U2048" i="1" s="1"/>
  <c r="T2560" i="1"/>
  <c r="U2560" i="1" s="1"/>
  <c r="T3072" i="1"/>
  <c r="U3072" i="1" s="1"/>
  <c r="T3998" i="1"/>
  <c r="U3998" i="1" s="1"/>
  <c r="T5022" i="1"/>
  <c r="U5022" i="1" s="1"/>
  <c r="T5534" i="1"/>
  <c r="U5534" i="1" s="1"/>
  <c r="T6046" i="1"/>
  <c r="U6046" i="1" s="1"/>
  <c r="T511" i="1"/>
  <c r="U511" i="1" s="1"/>
  <c r="T1023" i="1"/>
  <c r="U1023" i="1" s="1"/>
  <c r="T1535" i="1"/>
  <c r="U1535" i="1" s="1"/>
  <c r="T2047" i="1"/>
  <c r="U2047" i="1" s="1"/>
  <c r="T2559" i="1"/>
  <c r="U2559" i="1" s="1"/>
  <c r="T3071" i="1"/>
  <c r="U3071" i="1" s="1"/>
  <c r="T3583" i="1"/>
  <c r="U3583" i="1" s="1"/>
  <c r="T136" i="1"/>
  <c r="U136" i="1" s="1"/>
  <c r="T648" i="1"/>
  <c r="U648" i="1" s="1"/>
  <c r="T1160" i="1"/>
  <c r="U1160" i="1" s="1"/>
  <c r="T1672" i="1"/>
  <c r="U1672" i="1" s="1"/>
  <c r="T2184" i="1"/>
  <c r="U2184" i="1" s="1"/>
  <c r="T2696" i="1"/>
  <c r="U2696" i="1" s="1"/>
  <c r="T3208" i="1"/>
  <c r="U3208" i="1" s="1"/>
  <c r="R3966" i="1" a="1"/>
  <c r="R3966" i="1" s="1"/>
  <c r="R3958" i="1" a="1"/>
  <c r="R3958" i="1" s="1"/>
  <c r="R3950" i="1" a="1"/>
  <c r="R3950" i="1" s="1"/>
  <c r="T3950" i="1" s="1"/>
  <c r="U3950" i="1" s="1"/>
  <c r="R3942" i="1" a="1"/>
  <c r="R3942" i="1" s="1"/>
  <c r="T3942" i="1" s="1"/>
  <c r="U3942" i="1" s="1"/>
  <c r="R3934" i="1" a="1"/>
  <c r="R3934" i="1" s="1"/>
  <c r="T3934" i="1" s="1"/>
  <c r="U3934" i="1" s="1"/>
  <c r="R3926" i="1" a="1"/>
  <c r="R3926" i="1" s="1"/>
  <c r="R3918" i="1" a="1"/>
  <c r="R3918" i="1" s="1"/>
  <c r="T3918" i="1" s="1"/>
  <c r="U3918" i="1" s="1"/>
  <c r="R3910" i="1" a="1"/>
  <c r="R3910" i="1" s="1"/>
  <c r="T3910" i="1" s="1"/>
  <c r="U3910" i="1" s="1"/>
  <c r="R3902" i="1" a="1"/>
  <c r="R3902" i="1" s="1"/>
  <c r="R3894" i="1" a="1"/>
  <c r="R3894" i="1" s="1"/>
  <c r="R3886" i="1" a="1"/>
  <c r="R3886" i="1" s="1"/>
  <c r="T3886" i="1" s="1"/>
  <c r="U3886" i="1" s="1"/>
  <c r="R3878" i="1" a="1"/>
  <c r="R3878" i="1" s="1"/>
  <c r="R3870" i="1" a="1"/>
  <c r="R3870" i="1" s="1"/>
  <c r="T3870" i="1" s="1"/>
  <c r="U3870" i="1" s="1"/>
  <c r="R3862" i="1" a="1"/>
  <c r="R3862" i="1" s="1"/>
  <c r="T3862" i="1" s="1"/>
  <c r="U3862" i="1" s="1"/>
  <c r="R3854" i="1" a="1"/>
  <c r="R3854" i="1" s="1"/>
  <c r="T3854" i="1" s="1"/>
  <c r="U3854" i="1" s="1"/>
  <c r="R3846" i="1" a="1"/>
  <c r="R3846" i="1" s="1"/>
  <c r="T3846" i="1" s="1"/>
  <c r="U3846" i="1" s="1"/>
  <c r="R3838" i="1" a="1"/>
  <c r="R3838" i="1" s="1"/>
  <c r="R3830" i="1" a="1"/>
  <c r="R3830" i="1" s="1"/>
  <c r="R3822" i="1" a="1"/>
  <c r="R3822" i="1" s="1"/>
  <c r="T3822" i="1" s="1"/>
  <c r="U3822" i="1" s="1"/>
  <c r="R3814" i="1" a="1"/>
  <c r="R3814" i="1" s="1"/>
  <c r="T3814" i="1" s="1"/>
  <c r="U3814" i="1" s="1"/>
  <c r="R3806" i="1" a="1"/>
  <c r="R3806" i="1" s="1"/>
  <c r="T3806" i="1" s="1"/>
  <c r="U3806" i="1" s="1"/>
  <c r="R3798" i="1" a="1"/>
  <c r="R3798" i="1" s="1"/>
  <c r="T3798" i="1" s="1"/>
  <c r="U3798" i="1" s="1"/>
  <c r="R3790" i="1" a="1"/>
  <c r="R3790" i="1" s="1"/>
  <c r="R3782" i="1" a="1"/>
  <c r="R3782" i="1" s="1"/>
  <c r="R3774" i="1" a="1"/>
  <c r="R3774" i="1" s="1"/>
  <c r="R3766" i="1" a="1"/>
  <c r="R3766" i="1" s="1"/>
  <c r="T3766" i="1" s="1"/>
  <c r="U3766" i="1" s="1"/>
  <c r="R3758" i="1" a="1"/>
  <c r="R3758" i="1" s="1"/>
  <c r="R3750" i="1" a="1"/>
  <c r="R3750" i="1" s="1"/>
  <c r="R3742" i="1" a="1"/>
  <c r="R3742" i="1" s="1"/>
  <c r="R3734" i="1" a="1"/>
  <c r="R3734" i="1" s="1"/>
  <c r="T3734" i="1" s="1"/>
  <c r="U3734" i="1" s="1"/>
  <c r="R3726" i="1" a="1"/>
  <c r="R3726" i="1" s="1"/>
  <c r="R3718" i="1" a="1"/>
  <c r="R3718" i="1" s="1"/>
  <c r="R3710" i="1" a="1"/>
  <c r="R3710" i="1" s="1"/>
  <c r="T3710" i="1" s="1"/>
  <c r="U3710" i="1" s="1"/>
  <c r="R3702" i="1" a="1"/>
  <c r="R3702" i="1" s="1"/>
  <c r="T3702" i="1" s="1"/>
  <c r="U3702" i="1" s="1"/>
  <c r="R3694" i="1" a="1"/>
  <c r="R3694" i="1" s="1"/>
  <c r="R3686" i="1" a="1"/>
  <c r="R3686" i="1" s="1"/>
  <c r="T3686" i="1" s="1"/>
  <c r="U3686" i="1" s="1"/>
  <c r="R3678" i="1" a="1"/>
  <c r="R3678" i="1" s="1"/>
  <c r="R3670" i="1" a="1"/>
  <c r="R3670" i="1" s="1"/>
  <c r="T3670" i="1" s="1"/>
  <c r="U3670" i="1" s="1"/>
  <c r="R3662" i="1" a="1"/>
  <c r="R3662" i="1" s="1"/>
  <c r="R3654" i="1" a="1"/>
  <c r="R3654" i="1" s="1"/>
  <c r="R3646" i="1" a="1"/>
  <c r="R3646" i="1" s="1"/>
  <c r="T3646" i="1" s="1"/>
  <c r="U3646" i="1" s="1"/>
  <c r="R3638" i="1" a="1"/>
  <c r="R3638" i="1" s="1"/>
  <c r="T3638" i="1" s="1"/>
  <c r="U3638" i="1" s="1"/>
  <c r="R3630" i="1" a="1"/>
  <c r="R3630" i="1" s="1"/>
  <c r="R3622" i="1" a="1"/>
  <c r="R3622" i="1" s="1"/>
  <c r="T3622" i="1" s="1"/>
  <c r="U3622" i="1" s="1"/>
  <c r="R3614" i="1" a="1"/>
  <c r="R3614" i="1" s="1"/>
  <c r="R3606" i="1" a="1"/>
  <c r="R3606" i="1" s="1"/>
  <c r="R3598" i="1" a="1"/>
  <c r="R3598" i="1" s="1"/>
  <c r="R3590" i="1" a="1"/>
  <c r="R3590" i="1" s="1"/>
  <c r="R3582" i="1" a="1"/>
  <c r="R3582" i="1" s="1"/>
  <c r="T3582" i="1" s="1"/>
  <c r="U3582" i="1" s="1"/>
  <c r="R3574" i="1" a="1"/>
  <c r="R3574" i="1" s="1"/>
  <c r="T3574" i="1" s="1"/>
  <c r="U3574" i="1" s="1"/>
  <c r="R3566" i="1" a="1"/>
  <c r="R3566" i="1" s="1"/>
  <c r="R3558" i="1" a="1"/>
  <c r="R3558" i="1" s="1"/>
  <c r="R3550" i="1" a="1"/>
  <c r="R3550" i="1" s="1"/>
  <c r="R3542" i="1" a="1"/>
  <c r="R3542" i="1" s="1"/>
  <c r="R3534" i="1" a="1"/>
  <c r="R3534" i="1" s="1"/>
  <c r="T3534" i="1" s="1"/>
  <c r="U3534" i="1" s="1"/>
  <c r="R3526" i="1" a="1"/>
  <c r="R3526" i="1" s="1"/>
  <c r="T3526" i="1" s="1"/>
  <c r="U3526" i="1" s="1"/>
  <c r="R3518" i="1" a="1"/>
  <c r="R3518" i="1" s="1"/>
  <c r="T3518" i="1" s="1"/>
  <c r="U3518" i="1" s="1"/>
  <c r="R3510" i="1" a="1"/>
  <c r="R3510" i="1" s="1"/>
  <c r="T3510" i="1" s="1"/>
  <c r="U3510" i="1" s="1"/>
  <c r="R3502" i="1" a="1"/>
  <c r="R3502" i="1" s="1"/>
  <c r="T3502" i="1" s="1"/>
  <c r="U3502" i="1" s="1"/>
  <c r="R3494" i="1" a="1"/>
  <c r="R3494" i="1" s="1"/>
  <c r="R3486" i="1" a="1"/>
  <c r="R3486" i="1" s="1"/>
  <c r="T3486" i="1" s="1"/>
  <c r="U3486" i="1" s="1"/>
  <c r="R3478" i="1" a="1"/>
  <c r="R3478" i="1" s="1"/>
  <c r="R3470" i="1" a="1"/>
  <c r="R3470" i="1" s="1"/>
  <c r="T3470" i="1" s="1"/>
  <c r="U3470" i="1" s="1"/>
  <c r="R3462" i="1" a="1"/>
  <c r="R3462" i="1" s="1"/>
  <c r="T3462" i="1" s="1"/>
  <c r="U3462" i="1" s="1"/>
  <c r="R3454" i="1" a="1"/>
  <c r="R3454" i="1" s="1"/>
  <c r="R3446" i="1" a="1"/>
  <c r="R3446" i="1" s="1"/>
  <c r="R3438" i="1" a="1"/>
  <c r="R3438" i="1" s="1"/>
  <c r="T3438" i="1" s="1"/>
  <c r="U3438" i="1" s="1"/>
  <c r="R3430" i="1" a="1"/>
  <c r="R3430" i="1" s="1"/>
  <c r="T3430" i="1" s="1"/>
  <c r="U3430" i="1" s="1"/>
  <c r="R3422" i="1" a="1"/>
  <c r="R3422" i="1" s="1"/>
  <c r="T3422" i="1" s="1"/>
  <c r="U3422" i="1" s="1"/>
  <c r="R3414" i="1" a="1"/>
  <c r="R3414" i="1" s="1"/>
  <c r="R3406" i="1" a="1"/>
  <c r="R3406" i="1" s="1"/>
  <c r="T3406" i="1" s="1"/>
  <c r="U3406" i="1" s="1"/>
  <c r="R3398" i="1" a="1"/>
  <c r="R3398" i="1" s="1"/>
  <c r="T3398" i="1" s="1"/>
  <c r="U3398" i="1" s="1"/>
  <c r="R3390" i="1" a="1"/>
  <c r="R3390" i="1" s="1"/>
  <c r="R3382" i="1" a="1"/>
  <c r="R3382" i="1" s="1"/>
  <c r="R3374" i="1" a="1"/>
  <c r="R3374" i="1" s="1"/>
  <c r="T3374" i="1" s="1"/>
  <c r="U3374" i="1" s="1"/>
  <c r="R3366" i="1" a="1"/>
  <c r="R3366" i="1" s="1"/>
  <c r="T3366" i="1" s="1"/>
  <c r="U3366" i="1" s="1"/>
  <c r="R3358" i="1" a="1"/>
  <c r="R3358" i="1" s="1"/>
  <c r="R3350" i="1" a="1"/>
  <c r="R3350" i="1" s="1"/>
  <c r="T3350" i="1" s="1"/>
  <c r="U3350" i="1" s="1"/>
  <c r="R3342" i="1" a="1"/>
  <c r="R3342" i="1" s="1"/>
  <c r="T3342" i="1" s="1"/>
  <c r="U3342" i="1" s="1"/>
  <c r="R3334" i="1" a="1"/>
  <c r="R3334" i="1" s="1"/>
  <c r="T3334" i="1" s="1"/>
  <c r="U3334" i="1" s="1"/>
  <c r="R3326" i="1" a="1"/>
  <c r="R3326" i="1" s="1"/>
  <c r="R3318" i="1" a="1"/>
  <c r="R3318" i="1" s="1"/>
  <c r="R3310" i="1" a="1"/>
  <c r="R3310" i="1" s="1"/>
  <c r="T3310" i="1" s="1"/>
  <c r="U3310" i="1" s="1"/>
  <c r="R3302" i="1" a="1"/>
  <c r="R3302" i="1" s="1"/>
  <c r="R3294" i="1" a="1"/>
  <c r="R3294" i="1" s="1"/>
  <c r="T3294" i="1" s="1"/>
  <c r="U3294" i="1" s="1"/>
  <c r="R3286" i="1" a="1"/>
  <c r="R3286" i="1" s="1"/>
  <c r="T3286" i="1" s="1"/>
  <c r="U3286" i="1" s="1"/>
  <c r="R3278" i="1" a="1"/>
  <c r="R3278" i="1" s="1"/>
  <c r="R3270" i="1" a="1"/>
  <c r="R3270" i="1" s="1"/>
  <c r="R3262" i="1" a="1"/>
  <c r="R3262" i="1" s="1"/>
  <c r="R3254" i="1" a="1"/>
  <c r="R3254" i="1" s="1"/>
  <c r="T3254" i="1" s="1"/>
  <c r="U3254" i="1" s="1"/>
  <c r="R3246" i="1" a="1"/>
  <c r="R3246" i="1" s="1"/>
  <c r="R3238" i="1" a="1"/>
  <c r="R3238" i="1" s="1"/>
  <c r="T3238" i="1" s="1"/>
  <c r="U3238" i="1" s="1"/>
  <c r="R3230" i="1" a="1"/>
  <c r="R3230" i="1" s="1"/>
  <c r="R3222" i="1" a="1"/>
  <c r="R3222" i="1" s="1"/>
  <c r="T3222" i="1" s="1"/>
  <c r="U3222" i="1" s="1"/>
  <c r="R3214" i="1" a="1"/>
  <c r="R3214" i="1" s="1"/>
  <c r="R3206" i="1" a="1"/>
  <c r="R3206" i="1" s="1"/>
  <c r="R3198" i="1" a="1"/>
  <c r="R3198" i="1" s="1"/>
  <c r="T3198" i="1" s="1"/>
  <c r="U3198" i="1" s="1"/>
  <c r="R3190" i="1" a="1"/>
  <c r="R3190" i="1" s="1"/>
  <c r="T3190" i="1" s="1"/>
  <c r="U3190" i="1" s="1"/>
  <c r="R3182" i="1" a="1"/>
  <c r="R3182" i="1" s="1"/>
  <c r="R3174" i="1" a="1"/>
  <c r="R3174" i="1" s="1"/>
  <c r="R3166" i="1" a="1"/>
  <c r="R3166" i="1" s="1"/>
  <c r="T3166" i="1" s="1"/>
  <c r="U3166" i="1" s="1"/>
  <c r="R3158" i="1" a="1"/>
  <c r="R3158" i="1" s="1"/>
  <c r="T3158" i="1" s="1"/>
  <c r="U3158" i="1" s="1"/>
  <c r="R3150" i="1" a="1"/>
  <c r="R3150" i="1" s="1"/>
  <c r="R3142" i="1" a="1"/>
  <c r="R3142" i="1" s="1"/>
  <c r="R3134" i="1" a="1"/>
  <c r="R3134" i="1" s="1"/>
  <c r="T3134" i="1" s="1"/>
  <c r="U3134" i="1" s="1"/>
  <c r="R3126" i="1" a="1"/>
  <c r="R3126" i="1" s="1"/>
  <c r="T3126" i="1" s="1"/>
  <c r="U3126" i="1" s="1"/>
  <c r="R3118" i="1" a="1"/>
  <c r="R3118" i="1" s="1"/>
  <c r="R3110" i="1" a="1"/>
  <c r="R3110" i="1" s="1"/>
  <c r="T3110" i="1" s="1"/>
  <c r="U3110" i="1" s="1"/>
  <c r="R3102" i="1" a="1"/>
  <c r="R3102" i="1" s="1"/>
  <c r="R3094" i="1" a="1"/>
  <c r="R3094" i="1" s="1"/>
  <c r="R3086" i="1" a="1"/>
  <c r="R3086" i="1" s="1"/>
  <c r="T3086" i="1" s="1"/>
  <c r="U3086" i="1" s="1"/>
  <c r="R3078" i="1" a="1"/>
  <c r="R3078" i="1" s="1"/>
  <c r="R3070" i="1" a="1"/>
  <c r="R3070" i="1" s="1"/>
  <c r="T3070" i="1" s="1"/>
  <c r="U3070" i="1" s="1"/>
  <c r="R3062" i="1" a="1"/>
  <c r="R3062" i="1" s="1"/>
  <c r="T3062" i="1" s="1"/>
  <c r="U3062" i="1" s="1"/>
  <c r="R3054" i="1" a="1"/>
  <c r="R3054" i="1" s="1"/>
  <c r="R3046" i="1" a="1"/>
  <c r="R3046" i="1" s="1"/>
  <c r="T3046" i="1" s="1"/>
  <c r="U3046" i="1" s="1"/>
  <c r="R3038" i="1" a="1"/>
  <c r="R3038" i="1" s="1"/>
  <c r="T3038" i="1" s="1"/>
  <c r="U3038" i="1" s="1"/>
  <c r="R3030" i="1" a="1"/>
  <c r="R3030" i="1" s="1"/>
  <c r="R3022" i="1" a="1"/>
  <c r="R3022" i="1" s="1"/>
  <c r="T3022" i="1" s="1"/>
  <c r="U3022" i="1" s="1"/>
  <c r="R3014" i="1" a="1"/>
  <c r="R3014" i="1" s="1"/>
  <c r="T3014" i="1" s="1"/>
  <c r="U3014" i="1" s="1"/>
  <c r="R3006" i="1" a="1"/>
  <c r="R3006" i="1" s="1"/>
  <c r="T3006" i="1" s="1"/>
  <c r="U3006" i="1" s="1"/>
  <c r="R2998" i="1" a="1"/>
  <c r="R2998" i="1" s="1"/>
  <c r="T2998" i="1" s="1"/>
  <c r="U2998" i="1" s="1"/>
  <c r="R2990" i="1" a="1"/>
  <c r="R2990" i="1" s="1"/>
  <c r="T2990" i="1" s="1"/>
  <c r="U2990" i="1" s="1"/>
  <c r="R2982" i="1" a="1"/>
  <c r="R2982" i="1" s="1"/>
  <c r="T2982" i="1" s="1"/>
  <c r="U2982" i="1" s="1"/>
  <c r="R2974" i="1" a="1"/>
  <c r="R2974" i="1" s="1"/>
  <c r="T2974" i="1" s="1"/>
  <c r="U2974" i="1" s="1"/>
  <c r="R2966" i="1" a="1"/>
  <c r="R2966" i="1" s="1"/>
  <c r="R2958" i="1" a="1"/>
  <c r="R2958" i="1" s="1"/>
  <c r="T2958" i="1" s="1"/>
  <c r="U2958" i="1" s="1"/>
  <c r="R2950" i="1" a="1"/>
  <c r="R2950" i="1" s="1"/>
  <c r="T2950" i="1" s="1"/>
  <c r="U2950" i="1" s="1"/>
  <c r="R2942" i="1" a="1"/>
  <c r="R2942" i="1" s="1"/>
  <c r="R2934" i="1" a="1"/>
  <c r="R2934" i="1" s="1"/>
  <c r="R2926" i="1" a="1"/>
  <c r="R2926" i="1" s="1"/>
  <c r="T2926" i="1" s="1"/>
  <c r="U2926" i="1" s="1"/>
  <c r="R2918" i="1" a="1"/>
  <c r="R2918" i="1" s="1"/>
  <c r="R2910" i="1" a="1"/>
  <c r="R2910" i="1" s="1"/>
  <c r="R2902" i="1" a="1"/>
  <c r="R2902" i="1" s="1"/>
  <c r="R2894" i="1" a="1"/>
  <c r="R2894" i="1" s="1"/>
  <c r="T2894" i="1" s="1"/>
  <c r="U2894" i="1" s="1"/>
  <c r="R2886" i="1" a="1"/>
  <c r="R2886" i="1" s="1"/>
  <c r="T2886" i="1" s="1"/>
  <c r="U2886" i="1" s="1"/>
  <c r="R2878" i="1" a="1"/>
  <c r="R2878" i="1" s="1"/>
  <c r="R2870" i="1" a="1"/>
  <c r="R2870" i="1" s="1"/>
  <c r="R2862" i="1" a="1"/>
  <c r="R2862" i="1" s="1"/>
  <c r="T2862" i="1" s="1"/>
  <c r="U2862" i="1" s="1"/>
  <c r="R2854" i="1" a="1"/>
  <c r="R2854" i="1" s="1"/>
  <c r="T2854" i="1" s="1"/>
  <c r="U2854" i="1" s="1"/>
  <c r="R2846" i="1" a="1"/>
  <c r="R2846" i="1" s="1"/>
  <c r="R2838" i="1" a="1"/>
  <c r="R2838" i="1" s="1"/>
  <c r="T2838" i="1" s="1"/>
  <c r="U2838" i="1" s="1"/>
  <c r="R2830" i="1" a="1"/>
  <c r="R2830" i="1" s="1"/>
  <c r="T2830" i="1" s="1"/>
  <c r="U2830" i="1" s="1"/>
  <c r="R2822" i="1" a="1"/>
  <c r="R2822" i="1" s="1"/>
  <c r="T2822" i="1" s="1"/>
  <c r="U2822" i="1" s="1"/>
  <c r="R2814" i="1" a="1"/>
  <c r="R2814" i="1" s="1"/>
  <c r="R2806" i="1" a="1"/>
  <c r="R2806" i="1" s="1"/>
  <c r="R2798" i="1" a="1"/>
  <c r="R2798" i="1" s="1"/>
  <c r="T2798" i="1" s="1"/>
  <c r="U2798" i="1" s="1"/>
  <c r="R2790" i="1" a="1"/>
  <c r="R2790" i="1" s="1"/>
  <c r="T2790" i="1" s="1"/>
  <c r="U2790" i="1" s="1"/>
  <c r="R2782" i="1" a="1"/>
  <c r="R2782" i="1" s="1"/>
  <c r="R2774" i="1" a="1"/>
  <c r="R2774" i="1" s="1"/>
  <c r="T2774" i="1" s="1"/>
  <c r="U2774" i="1" s="1"/>
  <c r="R2766" i="1" a="1"/>
  <c r="R2766" i="1" s="1"/>
  <c r="R2758" i="1" a="1"/>
  <c r="R2758" i="1" s="1"/>
  <c r="R2750" i="1" a="1"/>
  <c r="R2750" i="1" s="1"/>
  <c r="R2742" i="1" a="1"/>
  <c r="R2742" i="1" s="1"/>
  <c r="T2742" i="1" s="1"/>
  <c r="U2742" i="1" s="1"/>
  <c r="R2734" i="1" a="1"/>
  <c r="R2734" i="1" s="1"/>
  <c r="R2726" i="1" a="1"/>
  <c r="R2726" i="1" s="1"/>
  <c r="T2726" i="1" s="1"/>
  <c r="U2726" i="1" s="1"/>
  <c r="R2718" i="1" a="1"/>
  <c r="R2718" i="1" s="1"/>
  <c r="T2718" i="1" s="1"/>
  <c r="U2718" i="1" s="1"/>
  <c r="R2710" i="1" a="1"/>
  <c r="R2710" i="1" s="1"/>
  <c r="T2710" i="1" s="1"/>
  <c r="U2710" i="1" s="1"/>
  <c r="R2702" i="1" a="1"/>
  <c r="R2702" i="1" s="1"/>
  <c r="R2694" i="1" a="1"/>
  <c r="R2694" i="1" s="1"/>
  <c r="R2686" i="1" a="1"/>
  <c r="R2686" i="1" s="1"/>
  <c r="T2686" i="1" s="1"/>
  <c r="U2686" i="1" s="1"/>
  <c r="R2678" i="1" a="1"/>
  <c r="R2678" i="1" s="1"/>
  <c r="T2678" i="1" s="1"/>
  <c r="U2678" i="1" s="1"/>
  <c r="R2670" i="1" a="1"/>
  <c r="R2670" i="1" s="1"/>
  <c r="R2662" i="1" a="1"/>
  <c r="R2662" i="1" s="1"/>
  <c r="R2654" i="1" a="1"/>
  <c r="R2654" i="1" s="1"/>
  <c r="R2646" i="1" a="1"/>
  <c r="R2646" i="1" s="1"/>
  <c r="T2646" i="1" s="1"/>
  <c r="U2646" i="1" s="1"/>
  <c r="R2638" i="1" a="1"/>
  <c r="R2638" i="1" s="1"/>
  <c r="R2630" i="1" a="1"/>
  <c r="R2630" i="1" s="1"/>
  <c r="R2622" i="1" a="1"/>
  <c r="R2622" i="1" s="1"/>
  <c r="T2622" i="1" s="1"/>
  <c r="U2622" i="1" s="1"/>
  <c r="R2614" i="1" a="1"/>
  <c r="R2614" i="1" s="1"/>
  <c r="T2614" i="1" s="1"/>
  <c r="U2614" i="1" s="1"/>
  <c r="R2606" i="1" a="1"/>
  <c r="R2606" i="1" s="1"/>
  <c r="R2598" i="1" a="1"/>
  <c r="R2598" i="1" s="1"/>
  <c r="T2598" i="1" s="1"/>
  <c r="U2598" i="1" s="1"/>
  <c r="R2590" i="1" a="1"/>
  <c r="R2590" i="1" s="1"/>
  <c r="T2590" i="1" s="1"/>
  <c r="U2590" i="1" s="1"/>
  <c r="R2582" i="1" a="1"/>
  <c r="R2582" i="1" s="1"/>
  <c r="R2574" i="1" a="1"/>
  <c r="R2574" i="1" s="1"/>
  <c r="T2574" i="1" s="1"/>
  <c r="U2574" i="1" s="1"/>
  <c r="R2566" i="1" a="1"/>
  <c r="R2566" i="1" s="1"/>
  <c r="R2558" i="1" a="1"/>
  <c r="R2558" i="1" s="1"/>
  <c r="T2558" i="1" s="1"/>
  <c r="U2558" i="1" s="1"/>
  <c r="R2550" i="1" a="1"/>
  <c r="R2550" i="1" s="1"/>
  <c r="T2550" i="1" s="1"/>
  <c r="U2550" i="1" s="1"/>
  <c r="R2542" i="1" a="1"/>
  <c r="R2542" i="1" s="1"/>
  <c r="R2534" i="1" a="1"/>
  <c r="R2534" i="1" s="1"/>
  <c r="T2534" i="1" s="1"/>
  <c r="U2534" i="1" s="1"/>
  <c r="R2526" i="1" a="1"/>
  <c r="R2526" i="1" s="1"/>
  <c r="R2518" i="1" a="1"/>
  <c r="R2518" i="1" s="1"/>
  <c r="R2510" i="1" a="1"/>
  <c r="R2510" i="1" s="1"/>
  <c r="T2510" i="1" s="1"/>
  <c r="U2510" i="1" s="1"/>
  <c r="R2502" i="1" a="1"/>
  <c r="R2502" i="1" s="1"/>
  <c r="T2502" i="1" s="1"/>
  <c r="U2502" i="1" s="1"/>
  <c r="R2494" i="1" a="1"/>
  <c r="R2494" i="1" s="1"/>
  <c r="T2494" i="1" s="1"/>
  <c r="U2494" i="1" s="1"/>
  <c r="R2486" i="1" a="1"/>
  <c r="R2486" i="1" s="1"/>
  <c r="T2486" i="1" s="1"/>
  <c r="U2486" i="1" s="1"/>
  <c r="R2478" i="1" a="1"/>
  <c r="R2478" i="1" s="1"/>
  <c r="T2478" i="1" s="1"/>
  <c r="U2478" i="1" s="1"/>
  <c r="R2470" i="1" a="1"/>
  <c r="R2470" i="1" s="1"/>
  <c r="R2462" i="1" a="1"/>
  <c r="R2462" i="1" s="1"/>
  <c r="T2462" i="1" s="1"/>
  <c r="U2462" i="1" s="1"/>
  <c r="R2454" i="1" a="1"/>
  <c r="R2454" i="1" s="1"/>
  <c r="R2446" i="1" a="1"/>
  <c r="R2446" i="1" s="1"/>
  <c r="T2446" i="1" s="1"/>
  <c r="U2446" i="1" s="1"/>
  <c r="R2438" i="1" a="1"/>
  <c r="R2438" i="1" s="1"/>
  <c r="T2438" i="1" s="1"/>
  <c r="U2438" i="1" s="1"/>
  <c r="R2430" i="1" a="1"/>
  <c r="R2430" i="1" s="1"/>
  <c r="R2422" i="1" a="1"/>
  <c r="R2422" i="1" s="1"/>
  <c r="T2422" i="1" s="1"/>
  <c r="U2422" i="1" s="1"/>
  <c r="R2414" i="1" a="1"/>
  <c r="R2414" i="1" s="1"/>
  <c r="T2414" i="1" s="1"/>
  <c r="U2414" i="1" s="1"/>
  <c r="R2406" i="1" a="1"/>
  <c r="R2406" i="1" s="1"/>
  <c r="T2406" i="1" s="1"/>
  <c r="U2406" i="1" s="1"/>
  <c r="R2398" i="1" a="1"/>
  <c r="R2398" i="1" s="1"/>
  <c r="R2390" i="1" a="1"/>
  <c r="R2390" i="1" s="1"/>
  <c r="R2382" i="1" a="1"/>
  <c r="R2382" i="1" s="1"/>
  <c r="T2382" i="1" s="1"/>
  <c r="U2382" i="1" s="1"/>
  <c r="R2374" i="1" a="1"/>
  <c r="R2374" i="1" s="1"/>
  <c r="T2374" i="1" s="1"/>
  <c r="U2374" i="1" s="1"/>
  <c r="R2366" i="1" a="1"/>
  <c r="R2366" i="1" s="1"/>
  <c r="R2358" i="1" a="1"/>
  <c r="R2358" i="1" s="1"/>
  <c r="T2358" i="1" s="1"/>
  <c r="U2358" i="1" s="1"/>
  <c r="R2350" i="1" a="1"/>
  <c r="R2350" i="1" s="1"/>
  <c r="T2350" i="1" s="1"/>
  <c r="U2350" i="1" s="1"/>
  <c r="R2342" i="1" a="1"/>
  <c r="R2342" i="1" s="1"/>
  <c r="R2334" i="1" a="1"/>
  <c r="R2334" i="1" s="1"/>
  <c r="T2334" i="1" s="1"/>
  <c r="U2334" i="1" s="1"/>
  <c r="R2326" i="1" a="1"/>
  <c r="R2326" i="1" s="1"/>
  <c r="T2326" i="1" s="1"/>
  <c r="U2326" i="1" s="1"/>
  <c r="R2318" i="1" a="1"/>
  <c r="R2318" i="1" s="1"/>
  <c r="T2318" i="1" s="1"/>
  <c r="U2318" i="1" s="1"/>
  <c r="R2310" i="1" a="1"/>
  <c r="R2310" i="1" s="1"/>
  <c r="T2310" i="1" s="1"/>
  <c r="U2310" i="1" s="1"/>
  <c r="R2302" i="1" a="1"/>
  <c r="R2302" i="1" s="1"/>
  <c r="R2294" i="1" a="1"/>
  <c r="R2294" i="1" s="1"/>
  <c r="T2294" i="1" s="1"/>
  <c r="U2294" i="1" s="1"/>
  <c r="R2286" i="1" a="1"/>
  <c r="R2286" i="1" s="1"/>
  <c r="T2286" i="1" s="1"/>
  <c r="U2286" i="1" s="1"/>
  <c r="R2278" i="1" a="1"/>
  <c r="R2278" i="1" s="1"/>
  <c r="T2278" i="1" s="1"/>
  <c r="U2278" i="1" s="1"/>
  <c r="R2270" i="1" a="1"/>
  <c r="R2270" i="1" s="1"/>
  <c r="R2262" i="1" a="1"/>
  <c r="R2262" i="1" s="1"/>
  <c r="T2262" i="1" s="1"/>
  <c r="U2262" i="1" s="1"/>
  <c r="R2254" i="1" a="1"/>
  <c r="R2254" i="1" s="1"/>
  <c r="R2246" i="1" a="1"/>
  <c r="R2246" i="1" s="1"/>
  <c r="R2238" i="1" a="1"/>
  <c r="R2238" i="1" s="1"/>
  <c r="R2230" i="1" a="1"/>
  <c r="R2230" i="1" s="1"/>
  <c r="T2230" i="1" s="1"/>
  <c r="U2230" i="1" s="1"/>
  <c r="R2222" i="1" a="1"/>
  <c r="R2222" i="1" s="1"/>
  <c r="R2214" i="1" a="1"/>
  <c r="R2214" i="1" s="1"/>
  <c r="R2206" i="1" a="1"/>
  <c r="R2206" i="1" s="1"/>
  <c r="T2206" i="1" s="1"/>
  <c r="U2206" i="1" s="1"/>
  <c r="R2198" i="1" a="1"/>
  <c r="R2198" i="1" s="1"/>
  <c r="T2198" i="1" s="1"/>
  <c r="U2198" i="1" s="1"/>
  <c r="R2190" i="1" a="1"/>
  <c r="R2190" i="1" s="1"/>
  <c r="R2182" i="1" a="1"/>
  <c r="R2182" i="1" s="1"/>
  <c r="R2174" i="1" a="1"/>
  <c r="R2174" i="1" s="1"/>
  <c r="T2174" i="1" s="1"/>
  <c r="U2174" i="1" s="1"/>
  <c r="R2166" i="1" a="1"/>
  <c r="R2166" i="1" s="1"/>
  <c r="T2166" i="1" s="1"/>
  <c r="U2166" i="1" s="1"/>
  <c r="R2158" i="1" a="1"/>
  <c r="R2158" i="1" s="1"/>
  <c r="R2150" i="1" a="1"/>
  <c r="R2150" i="1" s="1"/>
  <c r="T2150" i="1" s="1"/>
  <c r="U2150" i="1" s="1"/>
  <c r="R2142" i="1" a="1"/>
  <c r="R2142" i="1" s="1"/>
  <c r="T2142" i="1" s="1"/>
  <c r="U2142" i="1" s="1"/>
  <c r="R2134" i="1" a="1"/>
  <c r="R2134" i="1" s="1"/>
  <c r="T2134" i="1" s="1"/>
  <c r="U2134" i="1" s="1"/>
  <c r="R2126" i="1" a="1"/>
  <c r="R2126" i="1" s="1"/>
  <c r="R2118" i="1" a="1"/>
  <c r="R2118" i="1" s="1"/>
  <c r="R2110" i="1" a="1"/>
  <c r="R2110" i="1" s="1"/>
  <c r="T2110" i="1" s="1"/>
  <c r="U2110" i="1" s="1"/>
  <c r="R2102" i="1" a="1"/>
  <c r="R2102" i="1" s="1"/>
  <c r="T2102" i="1" s="1"/>
  <c r="U2102" i="1" s="1"/>
  <c r="R2094" i="1" a="1"/>
  <c r="R2094" i="1" s="1"/>
  <c r="R2086" i="1" a="1"/>
  <c r="R2086" i="1" s="1"/>
  <c r="R2078" i="1" a="1"/>
  <c r="R2078" i="1" s="1"/>
  <c r="T2078" i="1" s="1"/>
  <c r="U2078" i="1" s="1"/>
  <c r="R2070" i="1" a="1"/>
  <c r="R2070" i="1" s="1"/>
  <c r="R2062" i="1" a="1"/>
  <c r="R2062" i="1" s="1"/>
  <c r="T2062" i="1" s="1"/>
  <c r="U2062" i="1" s="1"/>
  <c r="R2054" i="1" a="1"/>
  <c r="R2054" i="1" s="1"/>
  <c r="R2046" i="1" a="1"/>
  <c r="R2046" i="1" s="1"/>
  <c r="T2046" i="1" s="1"/>
  <c r="U2046" i="1" s="1"/>
  <c r="R2038" i="1" a="1"/>
  <c r="R2038" i="1" s="1"/>
  <c r="T2038" i="1" s="1"/>
  <c r="U2038" i="1" s="1"/>
  <c r="R2030" i="1" a="1"/>
  <c r="R2030" i="1" s="1"/>
  <c r="R2022" i="1" a="1"/>
  <c r="R2022" i="1" s="1"/>
  <c r="R2014" i="1" a="1"/>
  <c r="R2014" i="1" s="1"/>
  <c r="T2014" i="1" s="1"/>
  <c r="U2014" i="1" s="1"/>
  <c r="R2006" i="1" a="1"/>
  <c r="R2006" i="1" s="1"/>
  <c r="R1998" i="1" a="1"/>
  <c r="R1998" i="1" s="1"/>
  <c r="T1998" i="1" s="1"/>
  <c r="U1998" i="1" s="1"/>
  <c r="R1990" i="1" a="1"/>
  <c r="R1990" i="1" s="1"/>
  <c r="T1990" i="1" s="1"/>
  <c r="U1990" i="1" s="1"/>
  <c r="R1982" i="1" a="1"/>
  <c r="R1982" i="1" s="1"/>
  <c r="T1982" i="1" s="1"/>
  <c r="U1982" i="1" s="1"/>
  <c r="R1974" i="1" a="1"/>
  <c r="R1974" i="1" s="1"/>
  <c r="T1974" i="1" s="1"/>
  <c r="U1974" i="1" s="1"/>
  <c r="R1966" i="1" a="1"/>
  <c r="R1966" i="1" s="1"/>
  <c r="T1966" i="1" s="1"/>
  <c r="U1966" i="1" s="1"/>
  <c r="R1958" i="1" a="1"/>
  <c r="R1958" i="1" s="1"/>
  <c r="R1950" i="1" a="1"/>
  <c r="R1950" i="1" s="1"/>
  <c r="R1942" i="1" a="1"/>
  <c r="R1942" i="1" s="1"/>
  <c r="R1934" i="1" a="1"/>
  <c r="R1934" i="1" s="1"/>
  <c r="T1934" i="1" s="1"/>
  <c r="U1934" i="1" s="1"/>
  <c r="R1926" i="1" a="1"/>
  <c r="R1926" i="1" s="1"/>
  <c r="T1926" i="1" s="1"/>
  <c r="U1926" i="1" s="1"/>
  <c r="R1918" i="1" a="1"/>
  <c r="R1918" i="1" s="1"/>
  <c r="R1910" i="1" a="1"/>
  <c r="R1910" i="1" s="1"/>
  <c r="T1910" i="1" s="1"/>
  <c r="U1910" i="1" s="1"/>
  <c r="R1902" i="1" a="1"/>
  <c r="R1902" i="1" s="1"/>
  <c r="T1902" i="1" s="1"/>
  <c r="U1902" i="1" s="1"/>
  <c r="R1894" i="1" a="1"/>
  <c r="R1894" i="1" s="1"/>
  <c r="T1894" i="1" s="1"/>
  <c r="U1894" i="1" s="1"/>
  <c r="R1886" i="1" a="1"/>
  <c r="R1886" i="1" s="1"/>
  <c r="T1886" i="1" s="1"/>
  <c r="U1886" i="1" s="1"/>
  <c r="R1878" i="1" a="1"/>
  <c r="R1878" i="1" s="1"/>
  <c r="R1870" i="1" a="1"/>
  <c r="R1870" i="1" s="1"/>
  <c r="T1870" i="1" s="1"/>
  <c r="U1870" i="1" s="1"/>
  <c r="R1862" i="1" a="1"/>
  <c r="R1862" i="1" s="1"/>
  <c r="T1862" i="1" s="1"/>
  <c r="U1862" i="1" s="1"/>
  <c r="R1854" i="1" a="1"/>
  <c r="R1854" i="1" s="1"/>
  <c r="R1846" i="1" a="1"/>
  <c r="R1846" i="1" s="1"/>
  <c r="T1846" i="1" s="1"/>
  <c r="U1846" i="1" s="1"/>
  <c r="R1838" i="1" a="1"/>
  <c r="R1838" i="1" s="1"/>
  <c r="T1838" i="1" s="1"/>
  <c r="U1838" i="1" s="1"/>
  <c r="R1830" i="1" a="1"/>
  <c r="R1830" i="1" s="1"/>
  <c r="R1822" i="1" a="1"/>
  <c r="R1822" i="1" s="1"/>
  <c r="T1822" i="1" s="1"/>
  <c r="U1822" i="1" s="1"/>
  <c r="R1814" i="1" a="1"/>
  <c r="R1814" i="1" s="1"/>
  <c r="T1814" i="1" s="1"/>
  <c r="U1814" i="1" s="1"/>
  <c r="R1806" i="1" a="1"/>
  <c r="R1806" i="1" s="1"/>
  <c r="T1806" i="1" s="1"/>
  <c r="U1806" i="1" s="1"/>
  <c r="R1798" i="1" a="1"/>
  <c r="R1798" i="1" s="1"/>
  <c r="T1798" i="1" s="1"/>
  <c r="U1798" i="1" s="1"/>
  <c r="R1790" i="1" a="1"/>
  <c r="R1790" i="1" s="1"/>
  <c r="R1782" i="1" a="1"/>
  <c r="R1782" i="1" s="1"/>
  <c r="T1782" i="1" s="1"/>
  <c r="U1782" i="1" s="1"/>
  <c r="R1774" i="1" a="1"/>
  <c r="R1774" i="1" s="1"/>
  <c r="T1774" i="1" s="1"/>
  <c r="U1774" i="1" s="1"/>
  <c r="R1766" i="1" a="1"/>
  <c r="R1766" i="1" s="1"/>
  <c r="R1758" i="1" a="1"/>
  <c r="R1758" i="1" s="1"/>
  <c r="T1758" i="1" s="1"/>
  <c r="U1758" i="1" s="1"/>
  <c r="R1750" i="1" a="1"/>
  <c r="R1750" i="1" s="1"/>
  <c r="T1750" i="1" s="1"/>
  <c r="U1750" i="1" s="1"/>
  <c r="R1742" i="1" a="1"/>
  <c r="R1742" i="1" s="1"/>
  <c r="R1734" i="1" a="1"/>
  <c r="R1734" i="1" s="1"/>
  <c r="R1726" i="1" a="1"/>
  <c r="R1726" i="1" s="1"/>
  <c r="R1718" i="1" a="1"/>
  <c r="R1718" i="1" s="1"/>
  <c r="T1718" i="1" s="1"/>
  <c r="U1718" i="1" s="1"/>
  <c r="R1710" i="1" a="1"/>
  <c r="R1710" i="1" s="1"/>
  <c r="R1702" i="1" a="1"/>
  <c r="R1702" i="1" s="1"/>
  <c r="R1694" i="1" a="1"/>
  <c r="R1694" i="1" s="1"/>
  <c r="R1686" i="1" a="1"/>
  <c r="R1686" i="1" s="1"/>
  <c r="T1686" i="1" s="1"/>
  <c r="U1686" i="1" s="1"/>
  <c r="R1678" i="1" a="1"/>
  <c r="R1678" i="1" s="1"/>
  <c r="R1670" i="1" a="1"/>
  <c r="R1670" i="1" s="1"/>
  <c r="R1662" i="1" a="1"/>
  <c r="R1662" i="1" s="1"/>
  <c r="T1662" i="1" s="1"/>
  <c r="U1662" i="1" s="1"/>
  <c r="R1654" i="1" a="1"/>
  <c r="R1654" i="1" s="1"/>
  <c r="T1654" i="1" s="1"/>
  <c r="U1654" i="1" s="1"/>
  <c r="R1646" i="1" a="1"/>
  <c r="R1646" i="1" s="1"/>
  <c r="R1638" i="1" a="1"/>
  <c r="R1638" i="1" s="1"/>
  <c r="T1638" i="1" s="1"/>
  <c r="U1638" i="1" s="1"/>
  <c r="R1630" i="1" a="1"/>
  <c r="R1630" i="1" s="1"/>
  <c r="T1630" i="1" s="1"/>
  <c r="U1630" i="1" s="1"/>
  <c r="R1622" i="1" a="1"/>
  <c r="R1622" i="1" s="1"/>
  <c r="T1622" i="1" s="1"/>
  <c r="U1622" i="1" s="1"/>
  <c r="R1614" i="1" a="1"/>
  <c r="R1614" i="1" s="1"/>
  <c r="R1606" i="1" a="1"/>
  <c r="R1606" i="1" s="1"/>
  <c r="R1598" i="1" a="1"/>
  <c r="R1598" i="1" s="1"/>
  <c r="T1598" i="1" s="1"/>
  <c r="U1598" i="1" s="1"/>
  <c r="R1590" i="1" a="1"/>
  <c r="R1590" i="1" s="1"/>
  <c r="T1590" i="1" s="1"/>
  <c r="U1590" i="1" s="1"/>
  <c r="R1582" i="1" a="1"/>
  <c r="R1582" i="1" s="1"/>
  <c r="R1574" i="1" a="1"/>
  <c r="R1574" i="1" s="1"/>
  <c r="R1566" i="1" a="1"/>
  <c r="R1566" i="1" s="1"/>
  <c r="T1566" i="1" s="1"/>
  <c r="U1566" i="1" s="1"/>
  <c r="R1558" i="1" a="1"/>
  <c r="R1558" i="1" s="1"/>
  <c r="R1550" i="1" a="1"/>
  <c r="R1550" i="1" s="1"/>
  <c r="T1550" i="1" s="1"/>
  <c r="U1550" i="1" s="1"/>
  <c r="R1542" i="1" a="1"/>
  <c r="R1542" i="1" s="1"/>
  <c r="R1534" i="1" a="1"/>
  <c r="R1534" i="1" s="1"/>
  <c r="T1534" i="1" s="1"/>
  <c r="U1534" i="1" s="1"/>
  <c r="R1526" i="1" a="1"/>
  <c r="R1526" i="1" s="1"/>
  <c r="T1526" i="1" s="1"/>
  <c r="U1526" i="1" s="1"/>
  <c r="R1518" i="1" a="1"/>
  <c r="R1518" i="1" s="1"/>
  <c r="R1510" i="1" a="1"/>
  <c r="R1510" i="1" s="1"/>
  <c r="R1502" i="1" a="1"/>
  <c r="R1502" i="1" s="1"/>
  <c r="T1502" i="1" s="1"/>
  <c r="U1502" i="1" s="1"/>
  <c r="R1494" i="1" a="1"/>
  <c r="R1494" i="1" s="1"/>
  <c r="R1486" i="1" a="1"/>
  <c r="R1486" i="1" s="1"/>
  <c r="T1486" i="1" s="1"/>
  <c r="U1486" i="1" s="1"/>
  <c r="R1478" i="1" a="1"/>
  <c r="R1478" i="1" s="1"/>
  <c r="T1478" i="1" s="1"/>
  <c r="U1478" i="1" s="1"/>
  <c r="R1470" i="1" a="1"/>
  <c r="R1470" i="1" s="1"/>
  <c r="T1470" i="1" s="1"/>
  <c r="U1470" i="1" s="1"/>
  <c r="R1462" i="1" a="1"/>
  <c r="R1462" i="1" s="1"/>
  <c r="T1462" i="1" s="1"/>
  <c r="U1462" i="1" s="1"/>
  <c r="R1454" i="1" a="1"/>
  <c r="R1454" i="1" s="1"/>
  <c r="T1454" i="1" s="1"/>
  <c r="U1454" i="1" s="1"/>
  <c r="R1446" i="1" a="1"/>
  <c r="R1446" i="1" s="1"/>
  <c r="T1446" i="1" s="1"/>
  <c r="U1446" i="1" s="1"/>
  <c r="R1438" i="1" a="1"/>
  <c r="R1438" i="1" s="1"/>
  <c r="R1430" i="1" a="1"/>
  <c r="R1430" i="1" s="1"/>
  <c r="R1422" i="1" a="1"/>
  <c r="R1422" i="1" s="1"/>
  <c r="T1422" i="1" s="1"/>
  <c r="U1422" i="1" s="1"/>
  <c r="R1414" i="1" a="1"/>
  <c r="R1414" i="1" s="1"/>
  <c r="T1414" i="1" s="1"/>
  <c r="U1414" i="1" s="1"/>
  <c r="R1406" i="1" a="1"/>
  <c r="R1406" i="1" s="1"/>
  <c r="R1398" i="1" a="1"/>
  <c r="R1398" i="1" s="1"/>
  <c r="R1390" i="1" a="1"/>
  <c r="R1390" i="1" s="1"/>
  <c r="T1390" i="1" s="1"/>
  <c r="U1390" i="1" s="1"/>
  <c r="R1382" i="1" a="1"/>
  <c r="R1382" i="1" s="1"/>
  <c r="R1374" i="1" a="1"/>
  <c r="R1374" i="1" s="1"/>
  <c r="T1374" i="1" s="1"/>
  <c r="U1374" i="1" s="1"/>
  <c r="R1366" i="1" a="1"/>
  <c r="R1366" i="1" s="1"/>
  <c r="T1366" i="1" s="1"/>
  <c r="U1366" i="1" s="1"/>
  <c r="R1358" i="1" a="1"/>
  <c r="R1358" i="1" s="1"/>
  <c r="T1358" i="1" s="1"/>
  <c r="U1358" i="1" s="1"/>
  <c r="R1350" i="1" a="1"/>
  <c r="R1350" i="1" s="1"/>
  <c r="T1350" i="1" s="1"/>
  <c r="U1350" i="1" s="1"/>
  <c r="R1342" i="1" a="1"/>
  <c r="R1342" i="1" s="1"/>
  <c r="R1334" i="1" a="1"/>
  <c r="R1334" i="1" s="1"/>
  <c r="T1334" i="1" s="1"/>
  <c r="U1334" i="1" s="1"/>
  <c r="R1326" i="1" a="1"/>
  <c r="R1326" i="1" s="1"/>
  <c r="T1326" i="1" s="1"/>
  <c r="U1326" i="1" s="1"/>
  <c r="R1318" i="1" a="1"/>
  <c r="R1318" i="1" s="1"/>
  <c r="T1318" i="1" s="1"/>
  <c r="U1318" i="1" s="1"/>
  <c r="R1310" i="1" a="1"/>
  <c r="R1310" i="1" s="1"/>
  <c r="R1302" i="1" a="1"/>
  <c r="R1302" i="1" s="1"/>
  <c r="T1302" i="1" s="1"/>
  <c r="U1302" i="1" s="1"/>
  <c r="R1294" i="1" a="1"/>
  <c r="R1294" i="1" s="1"/>
  <c r="T1294" i="1" s="1"/>
  <c r="U1294" i="1" s="1"/>
  <c r="R1286" i="1" a="1"/>
  <c r="R1286" i="1" s="1"/>
  <c r="T1286" i="1" s="1"/>
  <c r="U1286" i="1" s="1"/>
  <c r="R1278" i="1" a="1"/>
  <c r="R1278" i="1" s="1"/>
  <c r="R1270" i="1" a="1"/>
  <c r="R1270" i="1" s="1"/>
  <c r="T1270" i="1" s="1"/>
  <c r="U1270" i="1" s="1"/>
  <c r="R1262" i="1" a="1"/>
  <c r="R1262" i="1" s="1"/>
  <c r="T1262" i="1" s="1"/>
  <c r="U1262" i="1" s="1"/>
  <c r="R1254" i="1" a="1"/>
  <c r="R1254" i="1" s="1"/>
  <c r="R1246" i="1" a="1"/>
  <c r="R1246" i="1" s="1"/>
  <c r="T1246" i="1" s="1"/>
  <c r="U1246" i="1" s="1"/>
  <c r="R1238" i="1" a="1"/>
  <c r="R1238" i="1" s="1"/>
  <c r="T1238" i="1" s="1"/>
  <c r="U1238" i="1" s="1"/>
  <c r="R1230" i="1" a="1"/>
  <c r="R1230" i="1" s="1"/>
  <c r="R1222" i="1" a="1"/>
  <c r="R1222" i="1" s="1"/>
  <c r="R1214" i="1" a="1"/>
  <c r="R1214" i="1" s="1"/>
  <c r="R1206" i="1" a="1"/>
  <c r="R1206" i="1" s="1"/>
  <c r="T1206" i="1" s="1"/>
  <c r="U1206" i="1" s="1"/>
  <c r="R1198" i="1" a="1"/>
  <c r="R1198" i="1" s="1"/>
  <c r="R1190" i="1" a="1"/>
  <c r="R1190" i="1" s="1"/>
  <c r="T1190" i="1" s="1"/>
  <c r="U1190" i="1" s="1"/>
  <c r="R1182" i="1" a="1"/>
  <c r="R1182" i="1" s="1"/>
  <c r="T1182" i="1" s="1"/>
  <c r="U1182" i="1" s="1"/>
  <c r="R1174" i="1" a="1"/>
  <c r="R1174" i="1" s="1"/>
  <c r="T1174" i="1" s="1"/>
  <c r="U1174" i="1" s="1"/>
  <c r="R1166" i="1" a="1"/>
  <c r="R1166" i="1" s="1"/>
  <c r="R1158" i="1" a="1"/>
  <c r="R1158" i="1" s="1"/>
  <c r="R1150" i="1" a="1"/>
  <c r="R1150" i="1" s="1"/>
  <c r="T1150" i="1" s="1"/>
  <c r="U1150" i="1" s="1"/>
  <c r="R1142" i="1" a="1"/>
  <c r="R1142" i="1" s="1"/>
  <c r="T1142" i="1" s="1"/>
  <c r="U1142" i="1" s="1"/>
  <c r="R1134" i="1" a="1"/>
  <c r="R1134" i="1" s="1"/>
  <c r="R1126" i="1" a="1"/>
  <c r="R1126" i="1" s="1"/>
  <c r="T1126" i="1" s="1"/>
  <c r="U1126" i="1" s="1"/>
  <c r="R1118" i="1" a="1"/>
  <c r="R1118" i="1" s="1"/>
  <c r="T1118" i="1" s="1"/>
  <c r="U1118" i="1" s="1"/>
  <c r="R1110" i="1" a="1"/>
  <c r="R1110" i="1" s="1"/>
  <c r="T1110" i="1" s="1"/>
  <c r="U1110" i="1" s="1"/>
  <c r="R1102" i="1" a="1"/>
  <c r="R1102" i="1" s="1"/>
  <c r="R1094" i="1" a="1"/>
  <c r="R1094" i="1" s="1"/>
  <c r="R1086" i="1" a="1"/>
  <c r="R1086" i="1" s="1"/>
  <c r="T1086" i="1" s="1"/>
  <c r="U1086" i="1" s="1"/>
  <c r="R1078" i="1" a="1"/>
  <c r="R1078" i="1" s="1"/>
  <c r="T1078" i="1" s="1"/>
  <c r="U1078" i="1" s="1"/>
  <c r="R1070" i="1" a="1"/>
  <c r="R1070" i="1" s="1"/>
  <c r="R1062" i="1" a="1"/>
  <c r="R1062" i="1" s="1"/>
  <c r="T1062" i="1" s="1"/>
  <c r="U1062" i="1" s="1"/>
  <c r="R1054" i="1" a="1"/>
  <c r="R1054" i="1" s="1"/>
  <c r="T1054" i="1" s="1"/>
  <c r="U1054" i="1" s="1"/>
  <c r="R1046" i="1" a="1"/>
  <c r="R1046" i="1" s="1"/>
  <c r="R1038" i="1" a="1"/>
  <c r="R1038" i="1" s="1"/>
  <c r="T1038" i="1" s="1"/>
  <c r="U1038" i="1" s="1"/>
  <c r="R1030" i="1" a="1"/>
  <c r="R1030" i="1" s="1"/>
  <c r="R1022" i="1" a="1"/>
  <c r="R1022" i="1" s="1"/>
  <c r="T1022" i="1" s="1"/>
  <c r="U1022" i="1" s="1"/>
  <c r="R1014" i="1" a="1"/>
  <c r="R1014" i="1" s="1"/>
  <c r="T1014" i="1" s="1"/>
  <c r="U1014" i="1" s="1"/>
  <c r="R1006" i="1" a="1"/>
  <c r="R1006" i="1" s="1"/>
  <c r="R998" i="1" a="1"/>
  <c r="R998" i="1" s="1"/>
  <c r="T998" i="1" s="1"/>
  <c r="U998" i="1" s="1"/>
  <c r="R990" i="1" a="1"/>
  <c r="R990" i="1" s="1"/>
  <c r="R982" i="1" a="1"/>
  <c r="R982" i="1" s="1"/>
  <c r="R974" i="1" a="1"/>
  <c r="R974" i="1" s="1"/>
  <c r="T974" i="1" s="1"/>
  <c r="U974" i="1" s="1"/>
  <c r="R966" i="1" a="1"/>
  <c r="R966" i="1" s="1"/>
  <c r="R958" i="1" a="1"/>
  <c r="R958" i="1" s="1"/>
  <c r="T958" i="1" s="1"/>
  <c r="U958" i="1" s="1"/>
  <c r="R950" i="1" a="1"/>
  <c r="R950" i="1" s="1"/>
  <c r="T950" i="1" s="1"/>
  <c r="U950" i="1" s="1"/>
  <c r="R942" i="1" a="1"/>
  <c r="R942" i="1" s="1"/>
  <c r="T942" i="1" s="1"/>
  <c r="U942" i="1" s="1"/>
  <c r="R934" i="1" a="1"/>
  <c r="R934" i="1" s="1"/>
  <c r="T934" i="1" s="1"/>
  <c r="U934" i="1" s="1"/>
  <c r="R926" i="1" a="1"/>
  <c r="R926" i="1" s="1"/>
  <c r="R918" i="1" a="1"/>
  <c r="R918" i="1" s="1"/>
  <c r="T918" i="1" s="1"/>
  <c r="U918" i="1" s="1"/>
  <c r="R910" i="1" a="1"/>
  <c r="R910" i="1" s="1"/>
  <c r="T910" i="1" s="1"/>
  <c r="U910" i="1" s="1"/>
  <c r="R902" i="1" a="1"/>
  <c r="R902" i="1" s="1"/>
  <c r="T902" i="1" s="1"/>
  <c r="U902" i="1" s="1"/>
  <c r="R894" i="1" a="1"/>
  <c r="R894" i="1" s="1"/>
  <c r="R886" i="1" a="1"/>
  <c r="R886" i="1" s="1"/>
  <c r="R878" i="1" a="1"/>
  <c r="R878" i="1" s="1"/>
  <c r="T878" i="1" s="1"/>
  <c r="U878" i="1" s="1"/>
  <c r="R870" i="1" a="1"/>
  <c r="R870" i="1" s="1"/>
  <c r="R862" i="1" a="1"/>
  <c r="R862" i="1" s="1"/>
  <c r="T862" i="1" s="1"/>
  <c r="U862" i="1" s="1"/>
  <c r="R854" i="1" a="1"/>
  <c r="R854" i="1" s="1"/>
  <c r="T854" i="1" s="1"/>
  <c r="U854" i="1" s="1"/>
  <c r="R846" i="1" a="1"/>
  <c r="R846" i="1" s="1"/>
  <c r="T846" i="1" s="1"/>
  <c r="U846" i="1" s="1"/>
  <c r="R838" i="1" a="1"/>
  <c r="R838" i="1" s="1"/>
  <c r="R830" i="1" a="1"/>
  <c r="R830" i="1" s="1"/>
  <c r="R822" i="1" a="1"/>
  <c r="R822" i="1" s="1"/>
  <c r="R814" i="1" a="1"/>
  <c r="R814" i="1" s="1"/>
  <c r="T814" i="1" s="1"/>
  <c r="U814" i="1" s="1"/>
  <c r="R806" i="1" a="1"/>
  <c r="R806" i="1" s="1"/>
  <c r="T806" i="1" s="1"/>
  <c r="U806" i="1" s="1"/>
  <c r="R798" i="1" a="1"/>
  <c r="R798" i="1" s="1"/>
  <c r="T798" i="1" s="1"/>
  <c r="U798" i="1" s="1"/>
  <c r="R790" i="1" a="1"/>
  <c r="R790" i="1" s="1"/>
  <c r="R782" i="1" a="1"/>
  <c r="R782" i="1" s="1"/>
  <c r="R774" i="1" a="1"/>
  <c r="R774" i="1" s="1"/>
  <c r="T774" i="1" s="1"/>
  <c r="U774" i="1" s="1"/>
  <c r="R766" i="1" a="1"/>
  <c r="R766" i="1" s="1"/>
  <c r="R758" i="1" a="1"/>
  <c r="R758" i="1" s="1"/>
  <c r="T758" i="1" s="1"/>
  <c r="U758" i="1" s="1"/>
  <c r="R750" i="1" a="1"/>
  <c r="R750" i="1" s="1"/>
  <c r="T750" i="1" s="1"/>
  <c r="U750" i="1" s="1"/>
  <c r="R742" i="1" a="1"/>
  <c r="R742" i="1" s="1"/>
  <c r="R734" i="1" a="1"/>
  <c r="R734" i="1" s="1"/>
  <c r="R726" i="1" a="1"/>
  <c r="R726" i="1" s="1"/>
  <c r="T726" i="1" s="1"/>
  <c r="U726" i="1" s="1"/>
  <c r="R718" i="1" a="1"/>
  <c r="R718" i="1" s="1"/>
  <c r="T718" i="1" s="1"/>
  <c r="U718" i="1" s="1"/>
  <c r="R710" i="1" a="1"/>
  <c r="R710" i="1" s="1"/>
  <c r="T710" i="1" s="1"/>
  <c r="U710" i="1" s="1"/>
  <c r="R702" i="1" a="1"/>
  <c r="R702" i="1" s="1"/>
  <c r="T702" i="1" s="1"/>
  <c r="U702" i="1" s="1"/>
  <c r="R694" i="1" a="1"/>
  <c r="R694" i="1" s="1"/>
  <c r="T694" i="1" s="1"/>
  <c r="U694" i="1" s="1"/>
  <c r="R686" i="1" a="1"/>
  <c r="R686" i="1" s="1"/>
  <c r="R678" i="1" a="1"/>
  <c r="R678" i="1" s="1"/>
  <c r="T678" i="1" s="1"/>
  <c r="U678" i="1" s="1"/>
  <c r="R670" i="1" a="1"/>
  <c r="R670" i="1" s="1"/>
  <c r="R662" i="1" a="1"/>
  <c r="R662" i="1" s="1"/>
  <c r="T662" i="1" s="1"/>
  <c r="U662" i="1" s="1"/>
  <c r="R654" i="1" a="1"/>
  <c r="R654" i="1" s="1"/>
  <c r="R646" i="1" a="1"/>
  <c r="R646" i="1" s="1"/>
  <c r="R638" i="1" a="1"/>
  <c r="R638" i="1" s="1"/>
  <c r="T638" i="1" s="1"/>
  <c r="U638" i="1" s="1"/>
  <c r="R630" i="1" a="1"/>
  <c r="R630" i="1" s="1"/>
  <c r="T630" i="1" s="1"/>
  <c r="U630" i="1" s="1"/>
  <c r="R622" i="1" a="1"/>
  <c r="R622" i="1" s="1"/>
  <c r="R614" i="1" a="1"/>
  <c r="R614" i="1" s="1"/>
  <c r="T614" i="1" s="1"/>
  <c r="U614" i="1" s="1"/>
  <c r="R606" i="1" a="1"/>
  <c r="R606" i="1" s="1"/>
  <c r="R598" i="1" a="1"/>
  <c r="R598" i="1" s="1"/>
  <c r="T598" i="1" s="1"/>
  <c r="U598" i="1" s="1"/>
  <c r="R590" i="1" a="1"/>
  <c r="R590" i="1" s="1"/>
  <c r="T590" i="1" s="1"/>
  <c r="U590" i="1" s="1"/>
  <c r="R582" i="1" a="1"/>
  <c r="R582" i="1" s="1"/>
  <c r="R574" i="1" a="1"/>
  <c r="R574" i="1" s="1"/>
  <c r="T574" i="1" s="1"/>
  <c r="U574" i="1" s="1"/>
  <c r="R566" i="1" a="1"/>
  <c r="R566" i="1" s="1"/>
  <c r="T566" i="1" s="1"/>
  <c r="U566" i="1" s="1"/>
  <c r="R558" i="1" a="1"/>
  <c r="R558" i="1" s="1"/>
  <c r="R550" i="1" a="1"/>
  <c r="R550" i="1" s="1"/>
  <c r="T550" i="1" s="1"/>
  <c r="U550" i="1" s="1"/>
  <c r="R542" i="1" a="1"/>
  <c r="R542" i="1" s="1"/>
  <c r="R534" i="1" a="1"/>
  <c r="R534" i="1" s="1"/>
  <c r="T534" i="1" s="1"/>
  <c r="U534" i="1" s="1"/>
  <c r="R526" i="1" a="1"/>
  <c r="R526" i="1" s="1"/>
  <c r="T526" i="1" s="1"/>
  <c r="U526" i="1" s="1"/>
  <c r="R518" i="1" a="1"/>
  <c r="R518" i="1" s="1"/>
  <c r="R510" i="1" a="1"/>
  <c r="R510" i="1" s="1"/>
  <c r="R502" i="1" a="1"/>
  <c r="R502" i="1" s="1"/>
  <c r="T502" i="1" s="1"/>
  <c r="U502" i="1" s="1"/>
  <c r="R494" i="1" a="1"/>
  <c r="R494" i="1" s="1"/>
  <c r="T494" i="1" s="1"/>
  <c r="U494" i="1" s="1"/>
  <c r="R486" i="1" a="1"/>
  <c r="R486" i="1" s="1"/>
  <c r="R478" i="1" a="1"/>
  <c r="R478" i="1" s="1"/>
  <c r="T478" i="1" s="1"/>
  <c r="U478" i="1" s="1"/>
  <c r="R470" i="1" a="1"/>
  <c r="R470" i="1" s="1"/>
  <c r="T470" i="1" s="1"/>
  <c r="U470" i="1" s="1"/>
  <c r="R462" i="1" a="1"/>
  <c r="R462" i="1" s="1"/>
  <c r="T462" i="1" s="1"/>
  <c r="U462" i="1" s="1"/>
  <c r="R454" i="1" a="1"/>
  <c r="R454" i="1" s="1"/>
  <c r="R446" i="1" a="1"/>
  <c r="R446" i="1" s="1"/>
  <c r="R438" i="1" a="1"/>
  <c r="R438" i="1" s="1"/>
  <c r="T438" i="1" s="1"/>
  <c r="U438" i="1" s="1"/>
  <c r="R430" i="1" a="1"/>
  <c r="R430" i="1" s="1"/>
  <c r="T430" i="1" s="1"/>
  <c r="U430" i="1" s="1"/>
  <c r="R422" i="1" a="1"/>
  <c r="R422" i="1" s="1"/>
  <c r="R414" i="1" a="1"/>
  <c r="R414" i="1" s="1"/>
  <c r="T414" i="1" s="1"/>
  <c r="U414" i="1" s="1"/>
  <c r="R406" i="1" a="1"/>
  <c r="R406" i="1" s="1"/>
  <c r="T406" i="1" s="1"/>
  <c r="U406" i="1" s="1"/>
  <c r="R398" i="1" a="1"/>
  <c r="R398" i="1" s="1"/>
  <c r="T398" i="1" s="1"/>
  <c r="U398" i="1" s="1"/>
  <c r="R390" i="1" a="1"/>
  <c r="R390" i="1" s="1"/>
  <c r="T390" i="1" s="1"/>
  <c r="U390" i="1" s="1"/>
  <c r="R382" i="1" a="1"/>
  <c r="R382" i="1" s="1"/>
  <c r="R374" i="1" a="1"/>
  <c r="R374" i="1" s="1"/>
  <c r="T374" i="1" s="1"/>
  <c r="U374" i="1" s="1"/>
  <c r="R366" i="1" a="1"/>
  <c r="R366" i="1" s="1"/>
  <c r="T366" i="1" s="1"/>
  <c r="U366" i="1" s="1"/>
  <c r="R358" i="1" a="1"/>
  <c r="R358" i="1" s="1"/>
  <c r="R350" i="1" a="1"/>
  <c r="R350" i="1" s="1"/>
  <c r="T350" i="1" s="1"/>
  <c r="U350" i="1" s="1"/>
  <c r="R342" i="1" a="1"/>
  <c r="R342" i="1" s="1"/>
  <c r="R334" i="1" a="1"/>
  <c r="R334" i="1" s="1"/>
  <c r="T334" i="1" s="1"/>
  <c r="U334" i="1" s="1"/>
  <c r="R326" i="1" a="1"/>
  <c r="R326" i="1" s="1"/>
  <c r="T326" i="1" s="1"/>
  <c r="U326" i="1" s="1"/>
  <c r="R318" i="1" a="1"/>
  <c r="R318" i="1" s="1"/>
  <c r="T318" i="1" s="1"/>
  <c r="U318" i="1" s="1"/>
  <c r="R310" i="1" a="1"/>
  <c r="R310" i="1" s="1"/>
  <c r="T310" i="1" s="1"/>
  <c r="U310" i="1" s="1"/>
  <c r="R302" i="1" a="1"/>
  <c r="R302" i="1" s="1"/>
  <c r="T302" i="1" s="1"/>
  <c r="U302" i="1" s="1"/>
  <c r="R294" i="1" a="1"/>
  <c r="R294" i="1" s="1"/>
  <c r="R286" i="1" a="1"/>
  <c r="R286" i="1" s="1"/>
  <c r="T286" i="1" s="1"/>
  <c r="U286" i="1" s="1"/>
  <c r="R278" i="1" a="1"/>
  <c r="R278" i="1" s="1"/>
  <c r="R270" i="1" a="1"/>
  <c r="R270" i="1" s="1"/>
  <c r="R262" i="1" a="1"/>
  <c r="R262" i="1" s="1"/>
  <c r="T262" i="1" s="1"/>
  <c r="U262" i="1" s="1"/>
  <c r="R254" i="1" a="1"/>
  <c r="R254" i="1" s="1"/>
  <c r="T254" i="1" s="1"/>
  <c r="U254" i="1" s="1"/>
  <c r="R246" i="1" a="1"/>
  <c r="R246" i="1" s="1"/>
  <c r="T246" i="1" s="1"/>
  <c r="U246" i="1" s="1"/>
  <c r="R238" i="1" a="1"/>
  <c r="R238" i="1" s="1"/>
  <c r="R230" i="1" a="1"/>
  <c r="R230" i="1" s="1"/>
  <c r="T230" i="1" s="1"/>
  <c r="U230" i="1" s="1"/>
  <c r="R222" i="1" a="1"/>
  <c r="R222" i="1" s="1"/>
  <c r="T222" i="1" s="1"/>
  <c r="U222" i="1" s="1"/>
  <c r="R214" i="1" a="1"/>
  <c r="R214" i="1" s="1"/>
  <c r="R206" i="1" a="1"/>
  <c r="R206" i="1" s="1"/>
  <c r="R198" i="1" a="1"/>
  <c r="R198" i="1" s="1"/>
  <c r="T198" i="1" s="1"/>
  <c r="U198" i="1" s="1"/>
  <c r="R190" i="1" a="1"/>
  <c r="R190" i="1" s="1"/>
  <c r="T190" i="1" s="1"/>
  <c r="U190" i="1" s="1"/>
  <c r="R182" i="1" a="1"/>
  <c r="R182" i="1" s="1"/>
  <c r="T182" i="1" s="1"/>
  <c r="U182" i="1" s="1"/>
  <c r="R174" i="1" a="1"/>
  <c r="R174" i="1" s="1"/>
  <c r="R166" i="1" a="1"/>
  <c r="R166" i="1" s="1"/>
  <c r="T166" i="1" s="1"/>
  <c r="U166" i="1" s="1"/>
  <c r="R158" i="1" a="1"/>
  <c r="R158" i="1" s="1"/>
  <c r="R150" i="1" a="1"/>
  <c r="R150" i="1" s="1"/>
  <c r="T150" i="1" s="1"/>
  <c r="U150" i="1" s="1"/>
  <c r="R142" i="1" a="1"/>
  <c r="R142" i="1" s="1"/>
  <c r="R134" i="1" a="1"/>
  <c r="R134" i="1" s="1"/>
  <c r="R126" i="1" a="1"/>
  <c r="R126" i="1" s="1"/>
  <c r="T126" i="1" s="1"/>
  <c r="U126" i="1" s="1"/>
  <c r="R118" i="1" a="1"/>
  <c r="R118" i="1" s="1"/>
  <c r="T118" i="1" s="1"/>
  <c r="U118" i="1" s="1"/>
  <c r="R110" i="1" a="1"/>
  <c r="R110" i="1" s="1"/>
  <c r="R102" i="1" a="1"/>
  <c r="R102" i="1" s="1"/>
  <c r="T102" i="1" s="1"/>
  <c r="U102" i="1" s="1"/>
  <c r="R94" i="1" a="1"/>
  <c r="R94" i="1" s="1"/>
  <c r="R86" i="1" a="1"/>
  <c r="R86" i="1" s="1"/>
  <c r="T86" i="1" s="1"/>
  <c r="U86" i="1" s="1"/>
  <c r="R78" i="1" a="1"/>
  <c r="R78" i="1" s="1"/>
  <c r="R70" i="1" a="1"/>
  <c r="R70" i="1" s="1"/>
  <c r="R62" i="1" a="1"/>
  <c r="R62" i="1" s="1"/>
  <c r="T62" i="1" s="1"/>
  <c r="U62" i="1" s="1"/>
  <c r="R54" i="1" a="1"/>
  <c r="R54" i="1" s="1"/>
  <c r="T54" i="1" s="1"/>
  <c r="U54" i="1" s="1"/>
  <c r="R46" i="1" a="1"/>
  <c r="R46" i="1" s="1"/>
  <c r="R38" i="1" a="1"/>
  <c r="R38" i="1" s="1"/>
  <c r="T38" i="1" s="1"/>
  <c r="U38" i="1" s="1"/>
  <c r="R30" i="1" a="1"/>
  <c r="R30" i="1" s="1"/>
  <c r="R22" i="1" a="1"/>
  <c r="R22" i="1" s="1"/>
  <c r="T22" i="1" s="1"/>
  <c r="U22" i="1" s="1"/>
  <c r="R14" i="1" a="1"/>
  <c r="R14" i="1" s="1"/>
  <c r="T14" i="1" s="1"/>
  <c r="U14" i="1" s="1"/>
  <c r="R6" i="1" a="1"/>
  <c r="R6" i="1" s="1"/>
  <c r="T121" i="1"/>
  <c r="U121" i="1" s="1"/>
  <c r="T10" i="1"/>
  <c r="U10" i="1" s="1"/>
  <c r="T522" i="1"/>
  <c r="U522" i="1" s="1"/>
  <c r="T1034" i="1"/>
  <c r="U1034" i="1" s="1"/>
  <c r="T1546" i="1"/>
  <c r="U1546" i="1" s="1"/>
  <c r="T2058" i="1"/>
  <c r="U2058" i="1" s="1"/>
  <c r="T2570" i="1"/>
  <c r="U2570" i="1" s="1"/>
  <c r="T3082" i="1"/>
  <c r="U3082" i="1" s="1"/>
  <c r="T4106" i="1"/>
  <c r="U4106" i="1" s="1"/>
  <c r="T4618" i="1"/>
  <c r="U4618" i="1" s="1"/>
  <c r="T5130" i="1"/>
  <c r="U5130" i="1" s="1"/>
  <c r="T5642" i="1"/>
  <c r="U5642" i="1" s="1"/>
  <c r="T6154" i="1"/>
  <c r="U6154" i="1" s="1"/>
  <c r="T7178" i="1"/>
  <c r="U7178" i="1" s="1"/>
  <c r="T7690" i="1"/>
  <c r="U7690" i="1" s="1"/>
  <c r="T338" i="1"/>
  <c r="U338" i="1" s="1"/>
  <c r="T850" i="1"/>
  <c r="U850" i="1" s="1"/>
  <c r="T1874" i="1"/>
  <c r="U1874" i="1" s="1"/>
  <c r="T2386" i="1"/>
  <c r="U2386" i="1" s="1"/>
  <c r="T2898" i="1"/>
  <c r="U2898" i="1" s="1"/>
  <c r="T3410" i="1"/>
  <c r="U3410" i="1" s="1"/>
  <c r="T3922" i="1"/>
  <c r="U3922" i="1" s="1"/>
  <c r="T4434" i="1"/>
  <c r="U4434" i="1" s="1"/>
  <c r="T145" i="1"/>
  <c r="U145" i="1" s="1"/>
  <c r="T913" i="1"/>
  <c r="U913" i="1" s="1"/>
  <c r="T5521" i="1"/>
  <c r="U5521" i="1" s="1"/>
  <c r="T218" i="1"/>
  <c r="U218" i="1" s="1"/>
  <c r="T730" i="1"/>
  <c r="U730" i="1" s="1"/>
  <c r="T1242" i="1"/>
  <c r="U1242" i="1" s="1"/>
  <c r="T1754" i="1"/>
  <c r="U1754" i="1" s="1"/>
  <c r="T2266" i="1"/>
  <c r="U2266" i="1" s="1"/>
  <c r="T2778" i="1"/>
  <c r="U2778" i="1" s="1"/>
  <c r="T3290" i="1"/>
  <c r="U3290" i="1" s="1"/>
  <c r="T3802" i="1"/>
  <c r="U3802" i="1" s="1"/>
  <c r="T4314" i="1"/>
  <c r="U4314" i="1" s="1"/>
  <c r="T354" i="1"/>
  <c r="U354" i="1" s="1"/>
  <c r="T866" i="1"/>
  <c r="U866" i="1" s="1"/>
  <c r="T1378" i="1"/>
  <c r="U1378" i="1" s="1"/>
  <c r="T1890" i="1"/>
  <c r="U1890" i="1" s="1"/>
  <c r="T2402" i="1"/>
  <c r="U2402" i="1" s="1"/>
  <c r="T2914" i="1"/>
  <c r="U2914" i="1" s="1"/>
  <c r="T3426" i="1"/>
  <c r="U3426" i="1" s="1"/>
  <c r="T3938" i="1"/>
  <c r="U3938" i="1" s="1"/>
  <c r="T4450" i="1"/>
  <c r="U4450" i="1" s="1"/>
  <c r="T4962" i="1"/>
  <c r="U4962" i="1" s="1"/>
  <c r="T81" i="1"/>
  <c r="U81" i="1" s="1"/>
  <c r="T618" i="1"/>
  <c r="U618" i="1" s="1"/>
  <c r="T1130" i="1"/>
  <c r="U1130" i="1" s="1"/>
  <c r="T1642" i="1"/>
  <c r="U1642" i="1" s="1"/>
  <c r="T2154" i="1"/>
  <c r="U2154" i="1" s="1"/>
  <c r="T2666" i="1"/>
  <c r="U2666" i="1" s="1"/>
  <c r="T3178" i="1"/>
  <c r="U3178" i="1" s="1"/>
  <c r="T3690" i="1"/>
  <c r="U3690" i="1" s="1"/>
  <c r="T4714" i="1"/>
  <c r="U4714" i="1" s="1"/>
  <c r="T2153" i="1"/>
  <c r="U2153" i="1" s="1"/>
  <c r="T434" i="1"/>
  <c r="U434" i="1" s="1"/>
  <c r="T946" i="1"/>
  <c r="U946" i="1" s="1"/>
  <c r="T1458" i="1"/>
  <c r="U1458" i="1" s="1"/>
  <c r="T1970" i="1"/>
  <c r="U1970" i="1" s="1"/>
  <c r="T2482" i="1"/>
  <c r="U2482" i="1" s="1"/>
  <c r="T2994" i="1"/>
  <c r="U2994" i="1" s="1"/>
  <c r="T3506" i="1"/>
  <c r="U3506" i="1" s="1"/>
  <c r="T5042" i="1"/>
  <c r="U5042" i="1" s="1"/>
  <c r="T378" i="1"/>
  <c r="U378" i="1" s="1"/>
  <c r="T890" i="1"/>
  <c r="U890" i="1" s="1"/>
  <c r="T1402" i="1"/>
  <c r="U1402" i="1" s="1"/>
  <c r="T2426" i="1"/>
  <c r="U2426" i="1" s="1"/>
  <c r="T2938" i="1"/>
  <c r="U2938" i="1" s="1"/>
  <c r="T3450" i="1"/>
  <c r="U3450" i="1" s="1"/>
  <c r="T3962" i="1"/>
  <c r="U3962" i="1" s="1"/>
  <c r="T4474" i="1"/>
  <c r="U4474" i="1" s="1"/>
  <c r="T322" i="1"/>
  <c r="U322" i="1" s="1"/>
  <c r="T1346" i="1"/>
  <c r="U1346" i="1" s="1"/>
  <c r="T1858" i="1"/>
  <c r="U1858" i="1" s="1"/>
  <c r="T2370" i="1"/>
  <c r="U2370" i="1" s="1"/>
  <c r="T2882" i="1"/>
  <c r="U2882" i="1" s="1"/>
  <c r="T3394" i="1"/>
  <c r="U3394" i="1" s="1"/>
  <c r="T3906" i="1"/>
  <c r="U3906" i="1" s="1"/>
  <c r="T4418" i="1"/>
  <c r="U4418" i="1" s="1"/>
  <c r="T4930" i="1"/>
  <c r="U4930" i="1" s="1"/>
  <c r="T5954" i="1"/>
  <c r="U5954" i="1" s="1"/>
  <c r="T9538" i="1"/>
  <c r="U9538" i="1" s="1"/>
  <c r="T5819" i="1"/>
  <c r="U5819" i="1" s="1"/>
  <c r="T7868" i="1"/>
  <c r="U7868" i="1" s="1"/>
  <c r="T8380" i="1"/>
  <c r="U8380" i="1" s="1"/>
  <c r="T8892" i="1"/>
  <c r="U8892" i="1" s="1"/>
  <c r="T9404" i="1"/>
  <c r="U9404" i="1" s="1"/>
  <c r="T7861" i="1"/>
  <c r="U7861" i="1" s="1"/>
  <c r="T8373" i="1"/>
  <c r="U8373" i="1" s="1"/>
  <c r="T8885" i="1"/>
  <c r="U8885" i="1" s="1"/>
  <c r="T9397" i="1"/>
  <c r="U9397" i="1" s="1"/>
  <c r="T4966" i="1"/>
  <c r="U4966" i="1" s="1"/>
  <c r="T967" i="1"/>
  <c r="U967" i="1" s="1"/>
  <c r="T8004" i="1"/>
  <c r="U8004" i="1" s="1"/>
  <c r="T8516" i="1"/>
  <c r="U8516" i="1" s="1"/>
  <c r="T9028" i="1"/>
  <c r="U9028" i="1" s="1"/>
  <c r="T7997" i="1"/>
  <c r="U7997" i="1" s="1"/>
  <c r="T9021" i="1"/>
  <c r="U9021" i="1" s="1"/>
  <c r="T2662" i="1"/>
  <c r="U2662" i="1" s="1"/>
  <c r="T6054" i="1"/>
  <c r="U6054" i="1" s="1"/>
  <c r="T2055" i="1"/>
  <c r="U2055" i="1" s="1"/>
  <c r="T8140" i="1"/>
  <c r="U8140" i="1" s="1"/>
  <c r="T8652" i="1"/>
  <c r="U8652" i="1" s="1"/>
  <c r="T9164" i="1"/>
  <c r="U9164" i="1" s="1"/>
  <c r="T8133" i="1"/>
  <c r="U8133" i="1" s="1"/>
  <c r="T8645" i="1"/>
  <c r="U8645" i="1" s="1"/>
  <c r="T9157" i="1"/>
  <c r="U9157" i="1" s="1"/>
  <c r="T454" i="1"/>
  <c r="U454" i="1" s="1"/>
  <c r="T3230" i="1"/>
  <c r="U3230" i="1" s="1"/>
  <c r="T3143" i="1"/>
  <c r="U3143" i="1" s="1"/>
  <c r="T5715" i="1"/>
  <c r="U5715" i="1" s="1"/>
  <c r="T7764" i="1"/>
  <c r="U7764" i="1" s="1"/>
  <c r="T8276" i="1"/>
  <c r="U8276" i="1" s="1"/>
  <c r="T8788" i="1"/>
  <c r="U8788" i="1" s="1"/>
  <c r="T9300" i="1"/>
  <c r="U9300" i="1" s="1"/>
  <c r="T9812" i="1"/>
  <c r="U9812" i="1" s="1"/>
  <c r="T7757" i="1"/>
  <c r="U7757" i="1" s="1"/>
  <c r="T8269" i="1"/>
  <c r="U8269" i="1" s="1"/>
  <c r="T8781" i="1"/>
  <c r="U8781" i="1" s="1"/>
  <c r="T9293" i="1"/>
  <c r="U9293" i="1" s="1"/>
  <c r="T10829" i="1"/>
  <c r="U10829" i="1" s="1"/>
  <c r="T78" i="1"/>
  <c r="U78" i="1" s="1"/>
  <c r="T1702" i="1"/>
  <c r="U1702" i="1" s="1"/>
  <c r="T4134" i="1"/>
  <c r="U4134" i="1" s="1"/>
  <c r="T135" i="1"/>
  <c r="U135" i="1" s="1"/>
  <c r="T7836" i="1"/>
  <c r="U7836" i="1" s="1"/>
  <c r="T8348" i="1"/>
  <c r="U8348" i="1" s="1"/>
  <c r="T8860" i="1"/>
  <c r="U8860" i="1" s="1"/>
  <c r="T9372" i="1"/>
  <c r="U9372" i="1" s="1"/>
  <c r="T7829" i="1"/>
  <c r="U7829" i="1" s="1"/>
  <c r="T8341" i="1"/>
  <c r="U8341" i="1" s="1"/>
  <c r="T8853" i="1"/>
  <c r="U8853" i="1" s="1"/>
  <c r="T9365" i="1"/>
  <c r="U9365" i="1" s="1"/>
  <c r="T4710" i="1"/>
  <c r="U4710" i="1" s="1"/>
  <c r="T711" i="1"/>
  <c r="U711" i="1" s="1"/>
  <c r="T6115" i="1"/>
  <c r="U6115" i="1" s="1"/>
  <c r="T7652" i="1"/>
  <c r="U7652" i="1" s="1"/>
  <c r="T8164" i="1"/>
  <c r="U8164" i="1" s="1"/>
  <c r="T8676" i="1"/>
  <c r="U8676" i="1" s="1"/>
  <c r="T9188" i="1"/>
  <c r="U9188" i="1" s="1"/>
  <c r="T11236" i="1"/>
  <c r="U11236" i="1" s="1"/>
  <c r="T7645" i="1"/>
  <c r="U7645" i="1" s="1"/>
  <c r="T8157" i="1"/>
  <c r="U8157" i="1" s="1"/>
  <c r="T8669" i="1"/>
  <c r="U8669" i="1" s="1"/>
  <c r="T9181" i="1"/>
  <c r="U9181" i="1" s="1"/>
  <c r="T11741" i="1"/>
  <c r="U11741" i="1" s="1"/>
  <c r="T1254" i="1"/>
  <c r="U1254" i="1" s="1"/>
  <c r="T3302" i="1"/>
  <c r="U3302" i="1" s="1"/>
  <c r="T3335" i="1"/>
  <c r="U3335" i="1" s="1"/>
  <c r="T7980" i="1"/>
  <c r="U7980" i="1" s="1"/>
  <c r="T8492" i="1"/>
  <c r="U8492" i="1" s="1"/>
  <c r="T9004" i="1"/>
  <c r="U9004" i="1" s="1"/>
  <c r="T10540" i="1"/>
  <c r="U10540" i="1" s="1"/>
  <c r="T7973" i="1"/>
  <c r="U7973" i="1" s="1"/>
  <c r="T8485" i="1"/>
  <c r="U8485" i="1" s="1"/>
  <c r="T8997" i="1"/>
  <c r="U8997" i="1" s="1"/>
  <c r="T294" i="1"/>
  <c r="U294" i="1" s="1"/>
  <c r="T5862" i="1"/>
  <c r="U5862" i="1" s="1"/>
  <c r="T1863" i="1"/>
  <c r="U1863" i="1" s="1"/>
  <c r="T5683" i="1"/>
  <c r="U5683" i="1" s="1"/>
  <c r="T7732" i="1"/>
  <c r="U7732" i="1" s="1"/>
  <c r="T8244" i="1"/>
  <c r="U8244" i="1" s="1"/>
  <c r="T8756" i="1"/>
  <c r="U8756" i="1" s="1"/>
  <c r="T9268" i="1"/>
  <c r="U9268" i="1" s="1"/>
  <c r="T9780" i="1"/>
  <c r="U9780" i="1" s="1"/>
  <c r="T7725" i="1"/>
  <c r="U7725" i="1" s="1"/>
  <c r="T8237" i="1"/>
  <c r="U8237" i="1" s="1"/>
  <c r="T8749" i="1"/>
  <c r="U8749" i="1" s="1"/>
  <c r="T9261" i="1"/>
  <c r="U9261" i="1" s="1"/>
  <c r="T46" i="1"/>
  <c r="U46" i="1" s="1"/>
  <c r="T558" i="1"/>
  <c r="U558" i="1" s="1"/>
  <c r="T1574" i="1"/>
  <c r="U1574" i="1" s="1"/>
  <c r="T3878" i="1"/>
  <c r="U3878" i="1" s="1"/>
  <c r="T208" i="1"/>
  <c r="U208" i="1" s="1"/>
  <c r="T1232" i="1"/>
  <c r="U1232" i="1" s="1"/>
  <c r="T1744" i="1"/>
  <c r="U1744" i="1" s="1"/>
  <c r="T2256" i="1"/>
  <c r="U2256" i="1" s="1"/>
  <c r="T2768" i="1"/>
  <c r="U2768" i="1" s="1"/>
  <c r="T3280" i="1"/>
  <c r="U3280" i="1" s="1"/>
  <c r="T1006" i="1"/>
  <c r="U1006" i="1" s="1"/>
  <c r="T1518" i="1"/>
  <c r="U1518" i="1" s="1"/>
  <c r="T2030" i="1"/>
  <c r="U2030" i="1" s="1"/>
  <c r="T2542" i="1"/>
  <c r="U2542" i="1" s="1"/>
  <c r="T3054" i="1"/>
  <c r="U3054" i="1" s="1"/>
  <c r="T3566" i="1"/>
  <c r="U3566" i="1" s="1"/>
  <c r="T4078" i="1"/>
  <c r="U4078" i="1" s="1"/>
  <c r="T4590" i="1"/>
  <c r="U4590" i="1" s="1"/>
  <c r="T5102" i="1"/>
  <c r="U5102" i="1" s="1"/>
  <c r="T5614" i="1"/>
  <c r="U5614" i="1" s="1"/>
  <c r="T6126" i="1"/>
  <c r="U6126" i="1" s="1"/>
  <c r="T79" i="1"/>
  <c r="U79" i="1" s="1"/>
  <c r="T1615" i="1"/>
  <c r="U1615" i="1" s="1"/>
  <c r="T2127" i="1"/>
  <c r="U2127" i="1" s="1"/>
  <c r="T2639" i="1"/>
  <c r="U2639" i="1" s="1"/>
  <c r="T3151" i="1"/>
  <c r="U3151" i="1" s="1"/>
  <c r="T3663" i="1"/>
  <c r="U3663" i="1" s="1"/>
  <c r="T216" i="1"/>
  <c r="U216" i="1" s="1"/>
  <c r="T728" i="1"/>
  <c r="U728" i="1" s="1"/>
  <c r="T1240" i="1"/>
  <c r="U1240" i="1" s="1"/>
  <c r="T1752" i="1"/>
  <c r="U1752" i="1" s="1"/>
  <c r="T2264" i="1"/>
  <c r="U2264" i="1" s="1"/>
  <c r="T2776" i="1"/>
  <c r="U2776" i="1" s="1"/>
  <c r="T3288" i="1"/>
  <c r="U3288" i="1" s="1"/>
  <c r="T4278" i="1"/>
  <c r="U4278" i="1" s="1"/>
  <c r="T4790" i="1"/>
  <c r="U4790" i="1" s="1"/>
  <c r="T5814" i="1"/>
  <c r="U5814" i="1" s="1"/>
  <c r="T6326" i="1"/>
  <c r="U6326" i="1" s="1"/>
  <c r="T279" i="1"/>
  <c r="U279" i="1" s="1"/>
  <c r="T791" i="1"/>
  <c r="U791" i="1" s="1"/>
  <c r="T1303" i="1"/>
  <c r="U1303" i="1" s="1"/>
  <c r="T1815" i="1"/>
  <c r="U1815" i="1" s="1"/>
  <c r="T2327" i="1"/>
  <c r="U2327" i="1" s="1"/>
  <c r="T2839" i="1"/>
  <c r="U2839" i="1" s="1"/>
  <c r="T3351" i="1"/>
  <c r="U3351" i="1" s="1"/>
  <c r="T10007" i="1"/>
  <c r="U10007" i="1" s="1"/>
  <c r="T928" i="1"/>
  <c r="U928" i="1" s="1"/>
  <c r="T1440" i="1"/>
  <c r="U1440" i="1" s="1"/>
  <c r="T1952" i="1"/>
  <c r="U1952" i="1" s="1"/>
  <c r="T2464" i="1"/>
  <c r="U2464" i="1" s="1"/>
  <c r="T2976" i="1"/>
  <c r="U2976" i="1" s="1"/>
  <c r="T12332" i="1"/>
  <c r="U12332" i="1" s="1"/>
  <c r="T4024" i="1"/>
  <c r="U4024" i="1" s="1"/>
  <c r="T1214" i="1"/>
  <c r="U1214" i="1" s="1"/>
  <c r="T1726" i="1"/>
  <c r="U1726" i="1" s="1"/>
  <c r="T2238" i="1"/>
  <c r="U2238" i="1" s="1"/>
  <c r="T2750" i="1"/>
  <c r="U2750" i="1" s="1"/>
  <c r="T3262" i="1"/>
  <c r="U3262" i="1" s="1"/>
  <c r="T3774" i="1"/>
  <c r="U3774" i="1" s="1"/>
  <c r="T4286" i="1"/>
  <c r="U4286" i="1" s="1"/>
  <c r="T4798" i="1"/>
  <c r="U4798" i="1" s="1"/>
  <c r="T5310" i="1"/>
  <c r="U5310" i="1" s="1"/>
  <c r="T5822" i="1"/>
  <c r="U5822" i="1" s="1"/>
  <c r="T6334" i="1"/>
  <c r="U6334" i="1" s="1"/>
  <c r="T287" i="1"/>
  <c r="U287" i="1" s="1"/>
  <c r="T799" i="1"/>
  <c r="U799" i="1" s="1"/>
  <c r="T1311" i="1"/>
  <c r="U1311" i="1" s="1"/>
  <c r="T1823" i="1"/>
  <c r="U1823" i="1" s="1"/>
  <c r="T2335" i="1"/>
  <c r="U2335" i="1" s="1"/>
  <c r="T2847" i="1"/>
  <c r="U2847" i="1" s="1"/>
  <c r="T3359" i="1"/>
  <c r="U3359" i="1" s="1"/>
  <c r="T424" i="1"/>
  <c r="U424" i="1" s="1"/>
  <c r="T936" i="1"/>
  <c r="U936" i="1" s="1"/>
  <c r="T1448" i="1"/>
  <c r="U1448" i="1" s="1"/>
  <c r="T1960" i="1"/>
  <c r="U1960" i="1" s="1"/>
  <c r="T2472" i="1"/>
  <c r="U2472" i="1" s="1"/>
  <c r="T2984" i="1"/>
  <c r="U2984" i="1" s="1"/>
  <c r="T5584" i="1"/>
  <c r="U5584" i="1" s="1"/>
  <c r="T4072" i="1"/>
  <c r="U4072" i="1" s="1"/>
  <c r="T1030" i="1"/>
  <c r="U1030" i="1" s="1"/>
  <c r="T1542" i="1"/>
  <c r="U1542" i="1" s="1"/>
  <c r="T2054" i="1"/>
  <c r="U2054" i="1" s="1"/>
  <c r="T2566" i="1"/>
  <c r="U2566" i="1" s="1"/>
  <c r="T3078" i="1"/>
  <c r="U3078" i="1" s="1"/>
  <c r="T3590" i="1"/>
  <c r="U3590" i="1" s="1"/>
  <c r="T4102" i="1"/>
  <c r="U4102" i="1" s="1"/>
  <c r="T4614" i="1"/>
  <c r="U4614" i="1" s="1"/>
  <c r="T5126" i="1"/>
  <c r="U5126" i="1" s="1"/>
  <c r="T5638" i="1"/>
  <c r="U5638" i="1" s="1"/>
  <c r="T6150" i="1"/>
  <c r="U6150" i="1" s="1"/>
  <c r="T615" i="1"/>
  <c r="U615" i="1" s="1"/>
  <c r="T1127" i="1"/>
  <c r="U1127" i="1" s="1"/>
  <c r="T1639" i="1"/>
  <c r="U1639" i="1" s="1"/>
  <c r="T2151" i="1"/>
  <c r="U2151" i="1" s="1"/>
  <c r="T2663" i="1"/>
  <c r="U2663" i="1" s="1"/>
  <c r="T3175" i="1"/>
  <c r="U3175" i="1" s="1"/>
  <c r="T3687" i="1"/>
  <c r="U3687" i="1" s="1"/>
  <c r="T240" i="1"/>
  <c r="U240" i="1" s="1"/>
  <c r="T752" i="1"/>
  <c r="U752" i="1" s="1"/>
  <c r="T1264" i="1"/>
  <c r="U1264" i="1" s="1"/>
  <c r="T1776" i="1"/>
  <c r="U1776" i="1" s="1"/>
  <c r="T2288" i="1"/>
  <c r="U2288" i="1" s="1"/>
  <c r="T2800" i="1"/>
  <c r="U2800" i="1" s="1"/>
  <c r="T3312" i="1"/>
  <c r="U3312" i="1" s="1"/>
  <c r="T3598" i="1"/>
  <c r="U3598" i="1" s="1"/>
  <c r="T4110" i="1"/>
  <c r="U4110" i="1" s="1"/>
  <c r="T4622" i="1"/>
  <c r="U4622" i="1" s="1"/>
  <c r="T5134" i="1"/>
  <c r="U5134" i="1" s="1"/>
  <c r="T5646" i="1"/>
  <c r="U5646" i="1" s="1"/>
  <c r="T6158" i="1"/>
  <c r="U6158" i="1" s="1"/>
  <c r="T111" i="1"/>
  <c r="U111" i="1" s="1"/>
  <c r="T623" i="1"/>
  <c r="U623" i="1" s="1"/>
  <c r="T1135" i="1"/>
  <c r="U1135" i="1" s="1"/>
  <c r="T1647" i="1"/>
  <c r="U1647" i="1" s="1"/>
  <c r="T2159" i="1"/>
  <c r="U2159" i="1" s="1"/>
  <c r="T2671" i="1"/>
  <c r="U2671" i="1" s="1"/>
  <c r="T3183" i="1"/>
  <c r="U3183" i="1" s="1"/>
  <c r="T3695" i="1"/>
  <c r="U3695" i="1" s="1"/>
  <c r="T248" i="1"/>
  <c r="U248" i="1" s="1"/>
  <c r="T760" i="1"/>
  <c r="U760" i="1" s="1"/>
  <c r="T1272" i="1"/>
  <c r="U1272" i="1" s="1"/>
  <c r="T1784" i="1"/>
  <c r="U1784" i="1" s="1"/>
  <c r="T2296" i="1"/>
  <c r="U2296" i="1" s="1"/>
  <c r="T2808" i="1"/>
  <c r="U2808" i="1" s="1"/>
  <c r="T3320" i="1"/>
  <c r="U3320" i="1" s="1"/>
  <c r="T1878" i="1"/>
  <c r="U1878" i="1" s="1"/>
  <c r="T2390" i="1"/>
  <c r="U2390" i="1" s="1"/>
  <c r="T2902" i="1"/>
  <c r="U2902" i="1" s="1"/>
  <c r="T3414" i="1"/>
  <c r="U3414" i="1" s="1"/>
  <c r="T3926" i="1"/>
  <c r="U3926" i="1" s="1"/>
  <c r="T4438" i="1"/>
  <c r="U4438" i="1" s="1"/>
  <c r="T4950" i="1"/>
  <c r="U4950" i="1" s="1"/>
  <c r="T5462" i="1"/>
  <c r="U5462" i="1" s="1"/>
  <c r="T5974" i="1"/>
  <c r="U5974" i="1" s="1"/>
  <c r="T439" i="1"/>
  <c r="U439" i="1" s="1"/>
  <c r="T951" i="1"/>
  <c r="U951" i="1" s="1"/>
  <c r="T1463" i="1"/>
  <c r="U1463" i="1" s="1"/>
  <c r="T1975" i="1"/>
  <c r="U1975" i="1" s="1"/>
  <c r="T2487" i="1"/>
  <c r="U2487" i="1" s="1"/>
  <c r="T2999" i="1"/>
  <c r="U2999" i="1" s="1"/>
  <c r="T3511" i="1"/>
  <c r="U3511" i="1" s="1"/>
  <c r="T64" i="1"/>
  <c r="U64" i="1" s="1"/>
  <c r="T576" i="1"/>
  <c r="U576" i="1" s="1"/>
  <c r="T1088" i="1"/>
  <c r="U1088" i="1" s="1"/>
  <c r="T1600" i="1"/>
  <c r="U1600" i="1" s="1"/>
  <c r="T2112" i="1"/>
  <c r="U2112" i="1" s="1"/>
  <c r="T2624" i="1"/>
  <c r="U2624" i="1" s="1"/>
  <c r="T3136" i="1"/>
  <c r="U3136" i="1" s="1"/>
  <c r="T3550" i="1"/>
  <c r="U3550" i="1" s="1"/>
  <c r="T4062" i="1"/>
  <c r="U4062" i="1" s="1"/>
  <c r="T5086" i="1"/>
  <c r="U5086" i="1" s="1"/>
  <c r="T5598" i="1"/>
  <c r="U5598" i="1" s="1"/>
  <c r="T6110" i="1"/>
  <c r="U6110" i="1" s="1"/>
  <c r="T63" i="1"/>
  <c r="U63" i="1" s="1"/>
  <c r="T575" i="1"/>
  <c r="U575" i="1" s="1"/>
  <c r="T1087" i="1"/>
  <c r="U1087" i="1" s="1"/>
  <c r="T1599" i="1"/>
  <c r="U1599" i="1" s="1"/>
  <c r="T2111" i="1"/>
  <c r="U2111" i="1" s="1"/>
  <c r="T2623" i="1"/>
  <c r="U2623" i="1" s="1"/>
  <c r="T3135" i="1"/>
  <c r="U3135" i="1" s="1"/>
  <c r="T3647" i="1"/>
  <c r="U3647" i="1" s="1"/>
  <c r="T200" i="1"/>
  <c r="U200" i="1" s="1"/>
  <c r="T712" i="1"/>
  <c r="U712" i="1" s="1"/>
  <c r="T1224" i="1"/>
  <c r="U1224" i="1" s="1"/>
  <c r="T1736" i="1"/>
  <c r="U1736" i="1" s="1"/>
  <c r="T2248" i="1"/>
  <c r="U2248" i="1" s="1"/>
  <c r="T2760" i="1"/>
  <c r="U2760" i="1" s="1"/>
  <c r="T3272" i="1"/>
  <c r="U3272" i="1" s="1"/>
  <c r="T3832" i="1"/>
  <c r="U3832" i="1" s="1"/>
  <c r="R7629" i="1" a="1"/>
  <c r="R7629" i="1" s="1"/>
  <c r="T7629" i="1" s="1"/>
  <c r="U7629" i="1" s="1"/>
  <c r="R7621" i="1" a="1"/>
  <c r="R7621" i="1" s="1"/>
  <c r="T7621" i="1" s="1"/>
  <c r="U7621" i="1" s="1"/>
  <c r="R7613" i="1" a="1"/>
  <c r="R7613" i="1" s="1"/>
  <c r="R7605" i="1" a="1"/>
  <c r="R7605" i="1" s="1"/>
  <c r="T7605" i="1" s="1"/>
  <c r="U7605" i="1" s="1"/>
  <c r="R7597" i="1" a="1"/>
  <c r="R7597" i="1" s="1"/>
  <c r="T7597" i="1" s="1"/>
  <c r="U7597" i="1" s="1"/>
  <c r="R7589" i="1" a="1"/>
  <c r="R7589" i="1" s="1"/>
  <c r="R7581" i="1" a="1"/>
  <c r="R7581" i="1" s="1"/>
  <c r="T7581" i="1" s="1"/>
  <c r="U7581" i="1" s="1"/>
  <c r="R7573" i="1" a="1"/>
  <c r="R7573" i="1" s="1"/>
  <c r="T7573" i="1" s="1"/>
  <c r="U7573" i="1" s="1"/>
  <c r="R7565" i="1" a="1"/>
  <c r="R7565" i="1" s="1"/>
  <c r="T7565" i="1" s="1"/>
  <c r="U7565" i="1" s="1"/>
  <c r="R7557" i="1" a="1"/>
  <c r="R7557" i="1" s="1"/>
  <c r="T7557" i="1" s="1"/>
  <c r="U7557" i="1" s="1"/>
  <c r="R7549" i="1" a="1"/>
  <c r="R7549" i="1" s="1"/>
  <c r="R7541" i="1" a="1"/>
  <c r="R7541" i="1" s="1"/>
  <c r="R7533" i="1" a="1"/>
  <c r="R7533" i="1" s="1"/>
  <c r="T7533" i="1" s="1"/>
  <c r="U7533" i="1" s="1"/>
  <c r="R7525" i="1" a="1"/>
  <c r="R7525" i="1" s="1"/>
  <c r="R7517" i="1" a="1"/>
  <c r="R7517" i="1" s="1"/>
  <c r="T7517" i="1" s="1"/>
  <c r="U7517" i="1" s="1"/>
  <c r="R7509" i="1" a="1"/>
  <c r="R7509" i="1" s="1"/>
  <c r="T7509" i="1" s="1"/>
  <c r="U7509" i="1" s="1"/>
  <c r="R7501" i="1" a="1"/>
  <c r="R7501" i="1" s="1"/>
  <c r="T7501" i="1" s="1"/>
  <c r="U7501" i="1" s="1"/>
  <c r="R7493" i="1" a="1"/>
  <c r="R7493" i="1" s="1"/>
  <c r="T7493" i="1" s="1"/>
  <c r="U7493" i="1" s="1"/>
  <c r="R7485" i="1" a="1"/>
  <c r="R7485" i="1" s="1"/>
  <c r="T7485" i="1" s="1"/>
  <c r="U7485" i="1" s="1"/>
  <c r="R7477" i="1" a="1"/>
  <c r="R7477" i="1" s="1"/>
  <c r="R7469" i="1" a="1"/>
  <c r="R7469" i="1" s="1"/>
  <c r="T7469" i="1" s="1"/>
  <c r="U7469" i="1" s="1"/>
  <c r="R7461" i="1" a="1"/>
  <c r="R7461" i="1" s="1"/>
  <c r="T7461" i="1" s="1"/>
  <c r="U7461" i="1" s="1"/>
  <c r="R7453" i="1" a="1"/>
  <c r="R7453" i="1" s="1"/>
  <c r="T7453" i="1" s="1"/>
  <c r="U7453" i="1" s="1"/>
  <c r="R7445" i="1" a="1"/>
  <c r="R7445" i="1" s="1"/>
  <c r="T7445" i="1" s="1"/>
  <c r="U7445" i="1" s="1"/>
  <c r="R7437" i="1" a="1"/>
  <c r="R7437" i="1" s="1"/>
  <c r="R7429" i="1" a="1"/>
  <c r="R7429" i="1" s="1"/>
  <c r="T7429" i="1" s="1"/>
  <c r="U7429" i="1" s="1"/>
  <c r="R7421" i="1" a="1"/>
  <c r="R7421" i="1" s="1"/>
  <c r="T7421" i="1" s="1"/>
  <c r="U7421" i="1" s="1"/>
  <c r="R7413" i="1" a="1"/>
  <c r="R7413" i="1" s="1"/>
  <c r="T7413" i="1" s="1"/>
  <c r="U7413" i="1" s="1"/>
  <c r="R7405" i="1" a="1"/>
  <c r="R7405" i="1" s="1"/>
  <c r="R7397" i="1" a="1"/>
  <c r="R7397" i="1" s="1"/>
  <c r="T7397" i="1" s="1"/>
  <c r="U7397" i="1" s="1"/>
  <c r="R7389" i="1" a="1"/>
  <c r="R7389" i="1" s="1"/>
  <c r="T7389" i="1" s="1"/>
  <c r="U7389" i="1" s="1"/>
  <c r="R7381" i="1" a="1"/>
  <c r="R7381" i="1" s="1"/>
  <c r="T7381" i="1" s="1"/>
  <c r="U7381" i="1" s="1"/>
  <c r="R7373" i="1" a="1"/>
  <c r="R7373" i="1" s="1"/>
  <c r="R7365" i="1" a="1"/>
  <c r="R7365" i="1" s="1"/>
  <c r="T7365" i="1" s="1"/>
  <c r="U7365" i="1" s="1"/>
  <c r="R7357" i="1" a="1"/>
  <c r="R7357" i="1" s="1"/>
  <c r="T7357" i="1" s="1"/>
  <c r="U7357" i="1" s="1"/>
  <c r="R7349" i="1" a="1"/>
  <c r="R7349" i="1" s="1"/>
  <c r="T7349" i="1" s="1"/>
  <c r="U7349" i="1" s="1"/>
  <c r="R7341" i="1" a="1"/>
  <c r="R7341" i="1" s="1"/>
  <c r="R7333" i="1" a="1"/>
  <c r="R7333" i="1" s="1"/>
  <c r="T7333" i="1" s="1"/>
  <c r="U7333" i="1" s="1"/>
  <c r="R7325" i="1" a="1"/>
  <c r="R7325" i="1" s="1"/>
  <c r="R7317" i="1" a="1"/>
  <c r="R7317" i="1" s="1"/>
  <c r="T7317" i="1" s="1"/>
  <c r="U7317" i="1" s="1"/>
  <c r="R7309" i="1" a="1"/>
  <c r="R7309" i="1" s="1"/>
  <c r="R7301" i="1" a="1"/>
  <c r="R7301" i="1" s="1"/>
  <c r="R7293" i="1" a="1"/>
  <c r="R7293" i="1" s="1"/>
  <c r="T7293" i="1" s="1"/>
  <c r="U7293" i="1" s="1"/>
  <c r="R7285" i="1" a="1"/>
  <c r="R7285" i="1" s="1"/>
  <c r="T7285" i="1" s="1"/>
  <c r="U7285" i="1" s="1"/>
  <c r="R7277" i="1" a="1"/>
  <c r="R7277" i="1" s="1"/>
  <c r="R7269" i="1" a="1"/>
  <c r="R7269" i="1" s="1"/>
  <c r="T7269" i="1" s="1"/>
  <c r="U7269" i="1" s="1"/>
  <c r="R7261" i="1" a="1"/>
  <c r="R7261" i="1" s="1"/>
  <c r="R7253" i="1" a="1"/>
  <c r="R7253" i="1" s="1"/>
  <c r="T7253" i="1" s="1"/>
  <c r="U7253" i="1" s="1"/>
  <c r="R7245" i="1" a="1"/>
  <c r="R7245" i="1" s="1"/>
  <c r="T7245" i="1" s="1"/>
  <c r="U7245" i="1" s="1"/>
  <c r="R7237" i="1" a="1"/>
  <c r="R7237" i="1" s="1"/>
  <c r="R7229" i="1" a="1"/>
  <c r="R7229" i="1" s="1"/>
  <c r="T7229" i="1" s="1"/>
  <c r="U7229" i="1" s="1"/>
  <c r="R7221" i="1" a="1"/>
  <c r="R7221" i="1" s="1"/>
  <c r="T7221" i="1" s="1"/>
  <c r="U7221" i="1" s="1"/>
  <c r="R7213" i="1" a="1"/>
  <c r="R7213" i="1" s="1"/>
  <c r="T7213" i="1" s="1"/>
  <c r="U7213" i="1" s="1"/>
  <c r="R7205" i="1" a="1"/>
  <c r="R7205" i="1" s="1"/>
  <c r="T7205" i="1" s="1"/>
  <c r="U7205" i="1" s="1"/>
  <c r="R7197" i="1" a="1"/>
  <c r="R7197" i="1" s="1"/>
  <c r="R7189" i="1" a="1"/>
  <c r="R7189" i="1" s="1"/>
  <c r="T7189" i="1" s="1"/>
  <c r="U7189" i="1" s="1"/>
  <c r="R7181" i="1" a="1"/>
  <c r="R7181" i="1" s="1"/>
  <c r="T7181" i="1" s="1"/>
  <c r="U7181" i="1" s="1"/>
  <c r="R7173" i="1" a="1"/>
  <c r="R7173" i="1" s="1"/>
  <c r="R7165" i="1" a="1"/>
  <c r="R7165" i="1" s="1"/>
  <c r="R7157" i="1" a="1"/>
  <c r="R7157" i="1" s="1"/>
  <c r="T7157" i="1" s="1"/>
  <c r="U7157" i="1" s="1"/>
  <c r="R7149" i="1" a="1"/>
  <c r="R7149" i="1" s="1"/>
  <c r="T7149" i="1" s="1"/>
  <c r="U7149" i="1" s="1"/>
  <c r="R7141" i="1" a="1"/>
  <c r="R7141" i="1" s="1"/>
  <c r="R7133" i="1" a="1"/>
  <c r="R7133" i="1" s="1"/>
  <c r="T7133" i="1" s="1"/>
  <c r="U7133" i="1" s="1"/>
  <c r="R7125" i="1" a="1"/>
  <c r="R7125" i="1" s="1"/>
  <c r="T7125" i="1" s="1"/>
  <c r="U7125" i="1" s="1"/>
  <c r="R7117" i="1" a="1"/>
  <c r="R7117" i="1" s="1"/>
  <c r="T7117" i="1" s="1"/>
  <c r="U7117" i="1" s="1"/>
  <c r="R7109" i="1" a="1"/>
  <c r="R7109" i="1" s="1"/>
  <c r="T7109" i="1" s="1"/>
  <c r="U7109" i="1" s="1"/>
  <c r="R7101" i="1" a="1"/>
  <c r="R7101" i="1" s="1"/>
  <c r="R7093" i="1" a="1"/>
  <c r="R7093" i="1" s="1"/>
  <c r="T7093" i="1" s="1"/>
  <c r="U7093" i="1" s="1"/>
  <c r="R7085" i="1" a="1"/>
  <c r="R7085" i="1" s="1"/>
  <c r="T7085" i="1" s="1"/>
  <c r="U7085" i="1" s="1"/>
  <c r="R7077" i="1" a="1"/>
  <c r="R7077" i="1" s="1"/>
  <c r="R7069" i="1" a="1"/>
  <c r="R7069" i="1" s="1"/>
  <c r="T7069" i="1" s="1"/>
  <c r="U7069" i="1" s="1"/>
  <c r="R7061" i="1" a="1"/>
  <c r="R7061" i="1" s="1"/>
  <c r="T7061" i="1" s="1"/>
  <c r="U7061" i="1" s="1"/>
  <c r="R7053" i="1" a="1"/>
  <c r="R7053" i="1" s="1"/>
  <c r="T7053" i="1" s="1"/>
  <c r="U7053" i="1" s="1"/>
  <c r="R7045" i="1" a="1"/>
  <c r="R7045" i="1" s="1"/>
  <c r="T7045" i="1" s="1"/>
  <c r="U7045" i="1" s="1"/>
  <c r="R7037" i="1" a="1"/>
  <c r="R7037" i="1" s="1"/>
  <c r="R7029" i="1" a="1"/>
  <c r="R7029" i="1" s="1"/>
  <c r="R7021" i="1" a="1"/>
  <c r="R7021" i="1" s="1"/>
  <c r="T7021" i="1" s="1"/>
  <c r="U7021" i="1" s="1"/>
  <c r="R7013" i="1" a="1"/>
  <c r="R7013" i="1" s="1"/>
  <c r="R7005" i="1" a="1"/>
  <c r="R7005" i="1" s="1"/>
  <c r="T7005" i="1" s="1"/>
  <c r="U7005" i="1" s="1"/>
  <c r="R6997" i="1" a="1"/>
  <c r="R6997" i="1" s="1"/>
  <c r="R6989" i="1" a="1"/>
  <c r="R6989" i="1" s="1"/>
  <c r="T6989" i="1" s="1"/>
  <c r="U6989" i="1" s="1"/>
  <c r="R6981" i="1" a="1"/>
  <c r="R6981" i="1" s="1"/>
  <c r="T6981" i="1" s="1"/>
  <c r="U6981" i="1" s="1"/>
  <c r="R6973" i="1" a="1"/>
  <c r="R6973" i="1" s="1"/>
  <c r="T6973" i="1" s="1"/>
  <c r="U6973" i="1" s="1"/>
  <c r="R6965" i="1" a="1"/>
  <c r="R6965" i="1" s="1"/>
  <c r="R6957" i="1" a="1"/>
  <c r="R6957" i="1" s="1"/>
  <c r="T6957" i="1" s="1"/>
  <c r="U6957" i="1" s="1"/>
  <c r="R6949" i="1" a="1"/>
  <c r="R6949" i="1" s="1"/>
  <c r="T6949" i="1" s="1"/>
  <c r="U6949" i="1" s="1"/>
  <c r="R6941" i="1" a="1"/>
  <c r="R6941" i="1" s="1"/>
  <c r="T6941" i="1" s="1"/>
  <c r="U6941" i="1" s="1"/>
  <c r="R6933" i="1" a="1"/>
  <c r="R6933" i="1" s="1"/>
  <c r="T6933" i="1" s="1"/>
  <c r="U6933" i="1" s="1"/>
  <c r="R6925" i="1" a="1"/>
  <c r="R6925" i="1" s="1"/>
  <c r="R6917" i="1" a="1"/>
  <c r="R6917" i="1" s="1"/>
  <c r="T6917" i="1" s="1"/>
  <c r="U6917" i="1" s="1"/>
  <c r="R6909" i="1" a="1"/>
  <c r="R6909" i="1" s="1"/>
  <c r="T6909" i="1" s="1"/>
  <c r="U6909" i="1" s="1"/>
  <c r="R6901" i="1" a="1"/>
  <c r="R6901" i="1" s="1"/>
  <c r="R6893" i="1" a="1"/>
  <c r="R6893" i="1" s="1"/>
  <c r="R6885" i="1" a="1"/>
  <c r="R6885" i="1" s="1"/>
  <c r="T6885" i="1" s="1"/>
  <c r="U6885" i="1" s="1"/>
  <c r="R6877" i="1" a="1"/>
  <c r="R6877" i="1" s="1"/>
  <c r="T6877" i="1" s="1"/>
  <c r="U6877" i="1" s="1"/>
  <c r="R6869" i="1" a="1"/>
  <c r="R6869" i="1" s="1"/>
  <c r="T6869" i="1" s="1"/>
  <c r="U6869" i="1" s="1"/>
  <c r="R6861" i="1" a="1"/>
  <c r="R6861" i="1" s="1"/>
  <c r="R6853" i="1" a="1"/>
  <c r="R6853" i="1" s="1"/>
  <c r="T6853" i="1" s="1"/>
  <c r="U6853" i="1" s="1"/>
  <c r="R6845" i="1" a="1"/>
  <c r="R6845" i="1" s="1"/>
  <c r="T6845" i="1" s="1"/>
  <c r="U6845" i="1" s="1"/>
  <c r="R6837" i="1" a="1"/>
  <c r="R6837" i="1" s="1"/>
  <c r="T6837" i="1" s="1"/>
  <c r="U6837" i="1" s="1"/>
  <c r="R6829" i="1" a="1"/>
  <c r="R6829" i="1" s="1"/>
  <c r="R6821" i="1" a="1"/>
  <c r="R6821" i="1" s="1"/>
  <c r="T6821" i="1" s="1"/>
  <c r="U6821" i="1" s="1"/>
  <c r="R6813" i="1" a="1"/>
  <c r="R6813" i="1" s="1"/>
  <c r="R6805" i="1" a="1"/>
  <c r="R6805" i="1" s="1"/>
  <c r="T6805" i="1" s="1"/>
  <c r="U6805" i="1" s="1"/>
  <c r="R6797" i="1" a="1"/>
  <c r="R6797" i="1" s="1"/>
  <c r="R6789" i="1" a="1"/>
  <c r="R6789" i="1" s="1"/>
  <c r="R6781" i="1" a="1"/>
  <c r="R6781" i="1" s="1"/>
  <c r="T6781" i="1" s="1"/>
  <c r="U6781" i="1" s="1"/>
  <c r="R6773" i="1" a="1"/>
  <c r="R6773" i="1" s="1"/>
  <c r="T6773" i="1" s="1"/>
  <c r="U6773" i="1" s="1"/>
  <c r="R6765" i="1" a="1"/>
  <c r="R6765" i="1" s="1"/>
  <c r="R6757" i="1" a="1"/>
  <c r="R6757" i="1" s="1"/>
  <c r="T6757" i="1" s="1"/>
  <c r="U6757" i="1" s="1"/>
  <c r="R6749" i="1" a="1"/>
  <c r="R6749" i="1" s="1"/>
  <c r="R6741" i="1" a="1"/>
  <c r="R6741" i="1" s="1"/>
  <c r="T6741" i="1" s="1"/>
  <c r="U6741" i="1" s="1"/>
  <c r="R6733" i="1" a="1"/>
  <c r="R6733" i="1" s="1"/>
  <c r="T6733" i="1" s="1"/>
  <c r="U6733" i="1" s="1"/>
  <c r="R6725" i="1" a="1"/>
  <c r="R6725" i="1" s="1"/>
  <c r="R6717" i="1" a="1"/>
  <c r="R6717" i="1" s="1"/>
  <c r="T6717" i="1" s="1"/>
  <c r="U6717" i="1" s="1"/>
  <c r="R6709" i="1" a="1"/>
  <c r="R6709" i="1" s="1"/>
  <c r="T6709" i="1" s="1"/>
  <c r="U6709" i="1" s="1"/>
  <c r="R6701" i="1" a="1"/>
  <c r="R6701" i="1" s="1"/>
  <c r="T6701" i="1" s="1"/>
  <c r="U6701" i="1" s="1"/>
  <c r="R6693" i="1" a="1"/>
  <c r="R6693" i="1" s="1"/>
  <c r="T6693" i="1" s="1"/>
  <c r="U6693" i="1" s="1"/>
  <c r="R6685" i="1" a="1"/>
  <c r="R6685" i="1" s="1"/>
  <c r="R6677" i="1" a="1"/>
  <c r="R6677" i="1" s="1"/>
  <c r="T6677" i="1" s="1"/>
  <c r="U6677" i="1" s="1"/>
  <c r="R6669" i="1" a="1"/>
  <c r="R6669" i="1" s="1"/>
  <c r="T6669" i="1" s="1"/>
  <c r="U6669" i="1" s="1"/>
  <c r="R6661" i="1" a="1"/>
  <c r="R6661" i="1" s="1"/>
  <c r="R6653" i="1" a="1"/>
  <c r="R6653" i="1" s="1"/>
  <c r="R6645" i="1" a="1"/>
  <c r="R6645" i="1" s="1"/>
  <c r="T6645" i="1" s="1"/>
  <c r="U6645" i="1" s="1"/>
  <c r="R6637" i="1" a="1"/>
  <c r="R6637" i="1" s="1"/>
  <c r="T6637" i="1" s="1"/>
  <c r="U6637" i="1" s="1"/>
  <c r="R6629" i="1" a="1"/>
  <c r="R6629" i="1" s="1"/>
  <c r="R6621" i="1" a="1"/>
  <c r="R6621" i="1" s="1"/>
  <c r="T6621" i="1" s="1"/>
  <c r="U6621" i="1" s="1"/>
  <c r="R6613" i="1" a="1"/>
  <c r="R6613" i="1" s="1"/>
  <c r="T6613" i="1" s="1"/>
  <c r="U6613" i="1" s="1"/>
  <c r="R6605" i="1" a="1"/>
  <c r="R6605" i="1" s="1"/>
  <c r="T6605" i="1" s="1"/>
  <c r="U6605" i="1" s="1"/>
  <c r="R6597" i="1" a="1"/>
  <c r="R6597" i="1" s="1"/>
  <c r="T6597" i="1" s="1"/>
  <c r="U6597" i="1" s="1"/>
  <c r="R6589" i="1" a="1"/>
  <c r="R6589" i="1" s="1"/>
  <c r="R6581" i="1" a="1"/>
  <c r="R6581" i="1" s="1"/>
  <c r="T6581" i="1" s="1"/>
  <c r="U6581" i="1" s="1"/>
  <c r="R6573" i="1" a="1"/>
  <c r="R6573" i="1" s="1"/>
  <c r="T6573" i="1" s="1"/>
  <c r="U6573" i="1" s="1"/>
  <c r="R6565" i="1" a="1"/>
  <c r="R6565" i="1" s="1"/>
  <c r="R6557" i="1" a="1"/>
  <c r="R6557" i="1" s="1"/>
  <c r="T6557" i="1" s="1"/>
  <c r="U6557" i="1" s="1"/>
  <c r="R6549" i="1" a="1"/>
  <c r="R6549" i="1" s="1"/>
  <c r="T6549" i="1" s="1"/>
  <c r="U6549" i="1" s="1"/>
  <c r="R6541" i="1" a="1"/>
  <c r="R6541" i="1" s="1"/>
  <c r="T6541" i="1" s="1"/>
  <c r="U6541" i="1" s="1"/>
  <c r="R6533" i="1" a="1"/>
  <c r="R6533" i="1" s="1"/>
  <c r="T6533" i="1" s="1"/>
  <c r="U6533" i="1" s="1"/>
  <c r="R6525" i="1" a="1"/>
  <c r="R6525" i="1" s="1"/>
  <c r="R6517" i="1" a="1"/>
  <c r="R6517" i="1" s="1"/>
  <c r="R6509" i="1" a="1"/>
  <c r="R6509" i="1" s="1"/>
  <c r="T6509" i="1" s="1"/>
  <c r="U6509" i="1" s="1"/>
  <c r="R6501" i="1" a="1"/>
  <c r="R6501" i="1" s="1"/>
  <c r="R6493" i="1" a="1"/>
  <c r="R6493" i="1" s="1"/>
  <c r="T6493" i="1" s="1"/>
  <c r="U6493" i="1" s="1"/>
  <c r="R6485" i="1" a="1"/>
  <c r="R6485" i="1" s="1"/>
  <c r="T6485" i="1" s="1"/>
  <c r="U6485" i="1" s="1"/>
  <c r="R6477" i="1" a="1"/>
  <c r="R6477" i="1" s="1"/>
  <c r="T6477" i="1" s="1"/>
  <c r="U6477" i="1" s="1"/>
  <c r="R6469" i="1" a="1"/>
  <c r="R6469" i="1" s="1"/>
  <c r="T6469" i="1" s="1"/>
  <c r="U6469" i="1" s="1"/>
  <c r="R6461" i="1" a="1"/>
  <c r="R6461" i="1" s="1"/>
  <c r="T6461" i="1" s="1"/>
  <c r="U6461" i="1" s="1"/>
  <c r="R6453" i="1" a="1"/>
  <c r="R6453" i="1" s="1"/>
  <c r="R6445" i="1" a="1"/>
  <c r="R6445" i="1" s="1"/>
  <c r="T6445" i="1" s="1"/>
  <c r="U6445" i="1" s="1"/>
  <c r="R6437" i="1" a="1"/>
  <c r="R6437" i="1" s="1"/>
  <c r="T6437" i="1" s="1"/>
  <c r="U6437" i="1" s="1"/>
  <c r="R6429" i="1" a="1"/>
  <c r="R6429" i="1" s="1"/>
  <c r="T6429" i="1" s="1"/>
  <c r="U6429" i="1" s="1"/>
  <c r="R6421" i="1" a="1"/>
  <c r="R6421" i="1" s="1"/>
  <c r="T6421" i="1" s="1"/>
  <c r="U6421" i="1" s="1"/>
  <c r="R6413" i="1" a="1"/>
  <c r="R6413" i="1" s="1"/>
  <c r="R6405" i="1" a="1"/>
  <c r="R6405" i="1" s="1"/>
  <c r="T6405" i="1" s="1"/>
  <c r="U6405" i="1" s="1"/>
  <c r="R6397" i="1" a="1"/>
  <c r="R6397" i="1" s="1"/>
  <c r="T6397" i="1" s="1"/>
  <c r="U6397" i="1" s="1"/>
  <c r="R6389" i="1" a="1"/>
  <c r="R6389" i="1" s="1"/>
  <c r="R6381" i="1" a="1"/>
  <c r="R6381" i="1" s="1"/>
  <c r="R6373" i="1" a="1"/>
  <c r="R6373" i="1" s="1"/>
  <c r="T6373" i="1" s="1"/>
  <c r="U6373" i="1" s="1"/>
  <c r="R6365" i="1" a="1"/>
  <c r="R6365" i="1" s="1"/>
  <c r="T6365" i="1" s="1"/>
  <c r="U6365" i="1" s="1"/>
  <c r="R6357" i="1" a="1"/>
  <c r="R6357" i="1" s="1"/>
  <c r="T6357" i="1" s="1"/>
  <c r="U6357" i="1" s="1"/>
  <c r="R6349" i="1" a="1"/>
  <c r="R6349" i="1" s="1"/>
  <c r="R6341" i="1" a="1"/>
  <c r="R6341" i="1" s="1"/>
  <c r="T6341" i="1" s="1"/>
  <c r="U6341" i="1" s="1"/>
  <c r="R6333" i="1" a="1"/>
  <c r="R6333" i="1" s="1"/>
  <c r="T6333" i="1" s="1"/>
  <c r="U6333" i="1" s="1"/>
  <c r="R6325" i="1" a="1"/>
  <c r="R6325" i="1" s="1"/>
  <c r="T6325" i="1" s="1"/>
  <c r="U6325" i="1" s="1"/>
  <c r="R6317" i="1" a="1"/>
  <c r="R6317" i="1" s="1"/>
  <c r="R6309" i="1" a="1"/>
  <c r="R6309" i="1" s="1"/>
  <c r="T6309" i="1" s="1"/>
  <c r="U6309" i="1" s="1"/>
  <c r="R6301" i="1" a="1"/>
  <c r="R6301" i="1" s="1"/>
  <c r="R6293" i="1" a="1"/>
  <c r="R6293" i="1" s="1"/>
  <c r="T6293" i="1" s="1"/>
  <c r="U6293" i="1" s="1"/>
  <c r="R6285" i="1" a="1"/>
  <c r="R6285" i="1" s="1"/>
  <c r="R6277" i="1" a="1"/>
  <c r="R6277" i="1" s="1"/>
  <c r="R6269" i="1" a="1"/>
  <c r="R6269" i="1" s="1"/>
  <c r="T6269" i="1" s="1"/>
  <c r="U6269" i="1" s="1"/>
  <c r="R6261" i="1" a="1"/>
  <c r="R6261" i="1" s="1"/>
  <c r="T6261" i="1" s="1"/>
  <c r="U6261" i="1" s="1"/>
  <c r="R6253" i="1" a="1"/>
  <c r="R6253" i="1" s="1"/>
  <c r="R6245" i="1" a="1"/>
  <c r="R6245" i="1" s="1"/>
  <c r="T6245" i="1" s="1"/>
  <c r="U6245" i="1" s="1"/>
  <c r="R6237" i="1" a="1"/>
  <c r="R6237" i="1" s="1"/>
  <c r="R6229" i="1" a="1"/>
  <c r="R6229" i="1" s="1"/>
  <c r="T6229" i="1" s="1"/>
  <c r="U6229" i="1" s="1"/>
  <c r="R6221" i="1" a="1"/>
  <c r="R6221" i="1" s="1"/>
  <c r="T6221" i="1" s="1"/>
  <c r="U6221" i="1" s="1"/>
  <c r="R6213" i="1" a="1"/>
  <c r="R6213" i="1" s="1"/>
  <c r="R6205" i="1" a="1"/>
  <c r="R6205" i="1" s="1"/>
  <c r="T6205" i="1" s="1"/>
  <c r="U6205" i="1" s="1"/>
  <c r="R6197" i="1" a="1"/>
  <c r="R6197" i="1" s="1"/>
  <c r="T6197" i="1" s="1"/>
  <c r="U6197" i="1" s="1"/>
  <c r="R6189" i="1" a="1"/>
  <c r="R6189" i="1" s="1"/>
  <c r="T6189" i="1" s="1"/>
  <c r="U6189" i="1" s="1"/>
  <c r="R6181" i="1" a="1"/>
  <c r="R6181" i="1" s="1"/>
  <c r="T6181" i="1" s="1"/>
  <c r="U6181" i="1" s="1"/>
  <c r="R6173" i="1" a="1"/>
  <c r="R6173" i="1" s="1"/>
  <c r="R6165" i="1" a="1"/>
  <c r="R6165" i="1" s="1"/>
  <c r="T6165" i="1" s="1"/>
  <c r="U6165" i="1" s="1"/>
  <c r="R6157" i="1" a="1"/>
  <c r="R6157" i="1" s="1"/>
  <c r="T6157" i="1" s="1"/>
  <c r="U6157" i="1" s="1"/>
  <c r="R6149" i="1" a="1"/>
  <c r="R6149" i="1" s="1"/>
  <c r="R6141" i="1" a="1"/>
  <c r="R6141" i="1" s="1"/>
  <c r="R6133" i="1" a="1"/>
  <c r="R6133" i="1" s="1"/>
  <c r="T6133" i="1" s="1"/>
  <c r="U6133" i="1" s="1"/>
  <c r="R6125" i="1" a="1"/>
  <c r="R6125" i="1" s="1"/>
  <c r="T6125" i="1" s="1"/>
  <c r="U6125" i="1" s="1"/>
  <c r="R6117" i="1" a="1"/>
  <c r="R6117" i="1" s="1"/>
  <c r="R6109" i="1" a="1"/>
  <c r="R6109" i="1" s="1"/>
  <c r="T6109" i="1" s="1"/>
  <c r="U6109" i="1" s="1"/>
  <c r="R6101" i="1" a="1"/>
  <c r="R6101" i="1" s="1"/>
  <c r="T6101" i="1" s="1"/>
  <c r="U6101" i="1" s="1"/>
  <c r="R6093" i="1" a="1"/>
  <c r="R6093" i="1" s="1"/>
  <c r="T6093" i="1" s="1"/>
  <c r="U6093" i="1" s="1"/>
  <c r="R6085" i="1" a="1"/>
  <c r="R6085" i="1" s="1"/>
  <c r="T6085" i="1" s="1"/>
  <c r="U6085" i="1" s="1"/>
  <c r="R6077" i="1" a="1"/>
  <c r="R6077" i="1" s="1"/>
  <c r="R6069" i="1" a="1"/>
  <c r="R6069" i="1" s="1"/>
  <c r="T6069" i="1" s="1"/>
  <c r="U6069" i="1" s="1"/>
  <c r="R6061" i="1" a="1"/>
  <c r="R6061" i="1" s="1"/>
  <c r="T6061" i="1" s="1"/>
  <c r="U6061" i="1" s="1"/>
  <c r="R6053" i="1" a="1"/>
  <c r="R6053" i="1" s="1"/>
  <c r="R6045" i="1" a="1"/>
  <c r="R6045" i="1" s="1"/>
  <c r="T6045" i="1" s="1"/>
  <c r="U6045" i="1" s="1"/>
  <c r="R6037" i="1" a="1"/>
  <c r="R6037" i="1" s="1"/>
  <c r="T6037" i="1" s="1"/>
  <c r="U6037" i="1" s="1"/>
  <c r="R6029" i="1" a="1"/>
  <c r="R6029" i="1" s="1"/>
  <c r="T6029" i="1" s="1"/>
  <c r="U6029" i="1" s="1"/>
  <c r="R6021" i="1" a="1"/>
  <c r="R6021" i="1" s="1"/>
  <c r="T6021" i="1" s="1"/>
  <c r="U6021" i="1" s="1"/>
  <c r="R6013" i="1" a="1"/>
  <c r="R6013" i="1" s="1"/>
  <c r="R6005" i="1" a="1"/>
  <c r="R6005" i="1" s="1"/>
  <c r="R5997" i="1" a="1"/>
  <c r="R5997" i="1" s="1"/>
  <c r="T5997" i="1" s="1"/>
  <c r="U5997" i="1" s="1"/>
  <c r="R5989" i="1" a="1"/>
  <c r="R5989" i="1" s="1"/>
  <c r="R5981" i="1" a="1"/>
  <c r="R5981" i="1" s="1"/>
  <c r="T5981" i="1" s="1"/>
  <c r="U5981" i="1" s="1"/>
  <c r="R5973" i="1" a="1"/>
  <c r="R5973" i="1" s="1"/>
  <c r="T5973" i="1" s="1"/>
  <c r="U5973" i="1" s="1"/>
  <c r="R5965" i="1" a="1"/>
  <c r="R5965" i="1" s="1"/>
  <c r="T5965" i="1" s="1"/>
  <c r="U5965" i="1" s="1"/>
  <c r="R5957" i="1" a="1"/>
  <c r="R5957" i="1" s="1"/>
  <c r="T5957" i="1" s="1"/>
  <c r="U5957" i="1" s="1"/>
  <c r="R5949" i="1" a="1"/>
  <c r="R5949" i="1" s="1"/>
  <c r="T5949" i="1" s="1"/>
  <c r="U5949" i="1" s="1"/>
  <c r="R5941" i="1" a="1"/>
  <c r="R5941" i="1" s="1"/>
  <c r="R5933" i="1" a="1"/>
  <c r="R5933" i="1" s="1"/>
  <c r="T5933" i="1" s="1"/>
  <c r="U5933" i="1" s="1"/>
  <c r="R5925" i="1" a="1"/>
  <c r="R5925" i="1" s="1"/>
  <c r="T5925" i="1" s="1"/>
  <c r="U5925" i="1" s="1"/>
  <c r="R5917" i="1" a="1"/>
  <c r="R5917" i="1" s="1"/>
  <c r="T5917" i="1" s="1"/>
  <c r="U5917" i="1" s="1"/>
  <c r="R5909" i="1" a="1"/>
  <c r="R5909" i="1" s="1"/>
  <c r="T5909" i="1" s="1"/>
  <c r="U5909" i="1" s="1"/>
  <c r="R5901" i="1" a="1"/>
  <c r="R5901" i="1" s="1"/>
  <c r="R5893" i="1" a="1"/>
  <c r="R5893" i="1" s="1"/>
  <c r="T5893" i="1" s="1"/>
  <c r="U5893" i="1" s="1"/>
  <c r="R5885" i="1" a="1"/>
  <c r="R5885" i="1" s="1"/>
  <c r="T5885" i="1" s="1"/>
  <c r="U5885" i="1" s="1"/>
  <c r="R5877" i="1" a="1"/>
  <c r="R5877" i="1" s="1"/>
  <c r="T5877" i="1" s="1"/>
  <c r="U5877" i="1" s="1"/>
  <c r="R5869" i="1" a="1"/>
  <c r="R5869" i="1" s="1"/>
  <c r="R5861" i="1" a="1"/>
  <c r="R5861" i="1" s="1"/>
  <c r="T5861" i="1" s="1"/>
  <c r="U5861" i="1" s="1"/>
  <c r="R5853" i="1" a="1"/>
  <c r="R5853" i="1" s="1"/>
  <c r="T5853" i="1" s="1"/>
  <c r="U5853" i="1" s="1"/>
  <c r="R5845" i="1" a="1"/>
  <c r="R5845" i="1" s="1"/>
  <c r="T5845" i="1" s="1"/>
  <c r="U5845" i="1" s="1"/>
  <c r="R5837" i="1" a="1"/>
  <c r="R5837" i="1" s="1"/>
  <c r="R5829" i="1" a="1"/>
  <c r="R5829" i="1" s="1"/>
  <c r="T5829" i="1" s="1"/>
  <c r="U5829" i="1" s="1"/>
  <c r="R5821" i="1" a="1"/>
  <c r="R5821" i="1" s="1"/>
  <c r="T5821" i="1" s="1"/>
  <c r="U5821" i="1" s="1"/>
  <c r="R5813" i="1" a="1"/>
  <c r="R5813" i="1" s="1"/>
  <c r="T5813" i="1" s="1"/>
  <c r="U5813" i="1" s="1"/>
  <c r="R5805" i="1" a="1"/>
  <c r="R5805" i="1" s="1"/>
  <c r="R5797" i="1" a="1"/>
  <c r="R5797" i="1" s="1"/>
  <c r="T5797" i="1" s="1"/>
  <c r="U5797" i="1" s="1"/>
  <c r="R5789" i="1" a="1"/>
  <c r="R5789" i="1" s="1"/>
  <c r="R5781" i="1" a="1"/>
  <c r="R5781" i="1" s="1"/>
  <c r="T5781" i="1" s="1"/>
  <c r="U5781" i="1" s="1"/>
  <c r="R5773" i="1" a="1"/>
  <c r="R5773" i="1" s="1"/>
  <c r="R5765" i="1" a="1"/>
  <c r="R5765" i="1" s="1"/>
  <c r="R5757" i="1" a="1"/>
  <c r="R5757" i="1" s="1"/>
  <c r="T5757" i="1" s="1"/>
  <c r="U5757" i="1" s="1"/>
  <c r="R5749" i="1" a="1"/>
  <c r="R5749" i="1" s="1"/>
  <c r="T5749" i="1" s="1"/>
  <c r="U5749" i="1" s="1"/>
  <c r="R5741" i="1" a="1"/>
  <c r="R5741" i="1" s="1"/>
  <c r="R5733" i="1" a="1"/>
  <c r="R5733" i="1" s="1"/>
  <c r="T5733" i="1" s="1"/>
  <c r="U5733" i="1" s="1"/>
  <c r="R5725" i="1" a="1"/>
  <c r="R5725" i="1" s="1"/>
  <c r="R5717" i="1" a="1"/>
  <c r="R5717" i="1" s="1"/>
  <c r="T5717" i="1" s="1"/>
  <c r="U5717" i="1" s="1"/>
  <c r="R5709" i="1" a="1"/>
  <c r="R5709" i="1" s="1"/>
  <c r="T5709" i="1" s="1"/>
  <c r="U5709" i="1" s="1"/>
  <c r="R5701" i="1" a="1"/>
  <c r="R5701" i="1" s="1"/>
  <c r="R5693" i="1" a="1"/>
  <c r="R5693" i="1" s="1"/>
  <c r="T5693" i="1" s="1"/>
  <c r="U5693" i="1" s="1"/>
  <c r="R5685" i="1" a="1"/>
  <c r="R5685" i="1" s="1"/>
  <c r="T5685" i="1" s="1"/>
  <c r="U5685" i="1" s="1"/>
  <c r="R5677" i="1" a="1"/>
  <c r="R5677" i="1" s="1"/>
  <c r="T5677" i="1" s="1"/>
  <c r="U5677" i="1" s="1"/>
  <c r="R5669" i="1" a="1"/>
  <c r="R5669" i="1" s="1"/>
  <c r="T5669" i="1" s="1"/>
  <c r="U5669" i="1" s="1"/>
  <c r="R5661" i="1" a="1"/>
  <c r="R5661" i="1" s="1"/>
  <c r="R5653" i="1" a="1"/>
  <c r="R5653" i="1" s="1"/>
  <c r="T5653" i="1" s="1"/>
  <c r="U5653" i="1" s="1"/>
  <c r="R5645" i="1" a="1"/>
  <c r="R5645" i="1" s="1"/>
  <c r="T5645" i="1" s="1"/>
  <c r="U5645" i="1" s="1"/>
  <c r="R5637" i="1" a="1"/>
  <c r="R5637" i="1" s="1"/>
  <c r="R5629" i="1" a="1"/>
  <c r="R5629" i="1" s="1"/>
  <c r="R5621" i="1" a="1"/>
  <c r="R5621" i="1" s="1"/>
  <c r="T5621" i="1" s="1"/>
  <c r="U5621" i="1" s="1"/>
  <c r="R5613" i="1" a="1"/>
  <c r="R5613" i="1" s="1"/>
  <c r="T5613" i="1" s="1"/>
  <c r="U5613" i="1" s="1"/>
  <c r="R5605" i="1" a="1"/>
  <c r="R5605" i="1" s="1"/>
  <c r="R5597" i="1" a="1"/>
  <c r="R5597" i="1" s="1"/>
  <c r="T5597" i="1" s="1"/>
  <c r="U5597" i="1" s="1"/>
  <c r="R5589" i="1" a="1"/>
  <c r="R5589" i="1" s="1"/>
  <c r="T5589" i="1" s="1"/>
  <c r="U5589" i="1" s="1"/>
  <c r="R5581" i="1" a="1"/>
  <c r="R5581" i="1" s="1"/>
  <c r="T5581" i="1" s="1"/>
  <c r="U5581" i="1" s="1"/>
  <c r="R5573" i="1" a="1"/>
  <c r="R5573" i="1" s="1"/>
  <c r="T5573" i="1" s="1"/>
  <c r="U5573" i="1" s="1"/>
  <c r="R5565" i="1" a="1"/>
  <c r="R5565" i="1" s="1"/>
  <c r="R5557" i="1" a="1"/>
  <c r="R5557" i="1" s="1"/>
  <c r="T5557" i="1" s="1"/>
  <c r="U5557" i="1" s="1"/>
  <c r="R5549" i="1" a="1"/>
  <c r="R5549" i="1" s="1"/>
  <c r="T5549" i="1" s="1"/>
  <c r="U5549" i="1" s="1"/>
  <c r="R5541" i="1" a="1"/>
  <c r="R5541" i="1" s="1"/>
  <c r="R5533" i="1" a="1"/>
  <c r="R5533" i="1" s="1"/>
  <c r="T5533" i="1" s="1"/>
  <c r="U5533" i="1" s="1"/>
  <c r="R5525" i="1" a="1"/>
  <c r="R5525" i="1" s="1"/>
  <c r="T5525" i="1" s="1"/>
  <c r="U5525" i="1" s="1"/>
  <c r="R5517" i="1" a="1"/>
  <c r="R5517" i="1" s="1"/>
  <c r="T5517" i="1" s="1"/>
  <c r="U5517" i="1" s="1"/>
  <c r="R5509" i="1" a="1"/>
  <c r="R5509" i="1" s="1"/>
  <c r="T5509" i="1" s="1"/>
  <c r="U5509" i="1" s="1"/>
  <c r="R5501" i="1" a="1"/>
  <c r="R5501" i="1" s="1"/>
  <c r="R5493" i="1" a="1"/>
  <c r="R5493" i="1" s="1"/>
  <c r="R5485" i="1" a="1"/>
  <c r="R5485" i="1" s="1"/>
  <c r="T5485" i="1" s="1"/>
  <c r="U5485" i="1" s="1"/>
  <c r="R5477" i="1" a="1"/>
  <c r="R5477" i="1" s="1"/>
  <c r="R5469" i="1" a="1"/>
  <c r="R5469" i="1" s="1"/>
  <c r="T5469" i="1" s="1"/>
  <c r="U5469" i="1" s="1"/>
  <c r="R5461" i="1" a="1"/>
  <c r="R5461" i="1" s="1"/>
  <c r="T5461" i="1" s="1"/>
  <c r="U5461" i="1" s="1"/>
  <c r="R5453" i="1" a="1"/>
  <c r="R5453" i="1" s="1"/>
  <c r="T5453" i="1" s="1"/>
  <c r="U5453" i="1" s="1"/>
  <c r="R5445" i="1" a="1"/>
  <c r="R5445" i="1" s="1"/>
  <c r="T5445" i="1" s="1"/>
  <c r="U5445" i="1" s="1"/>
  <c r="R5437" i="1" a="1"/>
  <c r="R5437" i="1" s="1"/>
  <c r="T5437" i="1" s="1"/>
  <c r="U5437" i="1" s="1"/>
  <c r="R5429" i="1" a="1"/>
  <c r="R5429" i="1" s="1"/>
  <c r="R5421" i="1" a="1"/>
  <c r="R5421" i="1" s="1"/>
  <c r="T5421" i="1" s="1"/>
  <c r="U5421" i="1" s="1"/>
  <c r="R5413" i="1" a="1"/>
  <c r="R5413" i="1" s="1"/>
  <c r="T5413" i="1" s="1"/>
  <c r="U5413" i="1" s="1"/>
  <c r="R5405" i="1" a="1"/>
  <c r="R5405" i="1" s="1"/>
  <c r="T5405" i="1" s="1"/>
  <c r="U5405" i="1" s="1"/>
  <c r="R5397" i="1" a="1"/>
  <c r="R5397" i="1" s="1"/>
  <c r="T5397" i="1" s="1"/>
  <c r="U5397" i="1" s="1"/>
  <c r="R5389" i="1" a="1"/>
  <c r="R5389" i="1" s="1"/>
  <c r="R5381" i="1" a="1"/>
  <c r="R5381" i="1" s="1"/>
  <c r="T5381" i="1" s="1"/>
  <c r="U5381" i="1" s="1"/>
  <c r="R5373" i="1" a="1"/>
  <c r="R5373" i="1" s="1"/>
  <c r="T5373" i="1" s="1"/>
  <c r="U5373" i="1" s="1"/>
  <c r="R5365" i="1" a="1"/>
  <c r="R5365" i="1" s="1"/>
  <c r="T5365" i="1" s="1"/>
  <c r="U5365" i="1" s="1"/>
  <c r="R5357" i="1" a="1"/>
  <c r="R5357" i="1" s="1"/>
  <c r="R5349" i="1" a="1"/>
  <c r="R5349" i="1" s="1"/>
  <c r="T5349" i="1" s="1"/>
  <c r="U5349" i="1" s="1"/>
  <c r="R5341" i="1" a="1"/>
  <c r="R5341" i="1" s="1"/>
  <c r="T5341" i="1" s="1"/>
  <c r="U5341" i="1" s="1"/>
  <c r="R5333" i="1" a="1"/>
  <c r="R5333" i="1" s="1"/>
  <c r="T5333" i="1" s="1"/>
  <c r="U5333" i="1" s="1"/>
  <c r="R5325" i="1" a="1"/>
  <c r="R5325" i="1" s="1"/>
  <c r="R5317" i="1" a="1"/>
  <c r="R5317" i="1" s="1"/>
  <c r="T5317" i="1" s="1"/>
  <c r="U5317" i="1" s="1"/>
  <c r="R5309" i="1" a="1"/>
  <c r="R5309" i="1" s="1"/>
  <c r="T5309" i="1" s="1"/>
  <c r="U5309" i="1" s="1"/>
  <c r="R5301" i="1" a="1"/>
  <c r="R5301" i="1" s="1"/>
  <c r="T5301" i="1" s="1"/>
  <c r="U5301" i="1" s="1"/>
  <c r="R5293" i="1" a="1"/>
  <c r="R5293" i="1" s="1"/>
  <c r="R5285" i="1" a="1"/>
  <c r="R5285" i="1" s="1"/>
  <c r="T5285" i="1" s="1"/>
  <c r="U5285" i="1" s="1"/>
  <c r="R5277" i="1" a="1"/>
  <c r="R5277" i="1" s="1"/>
  <c r="R5269" i="1" a="1"/>
  <c r="R5269" i="1" s="1"/>
  <c r="T5269" i="1" s="1"/>
  <c r="U5269" i="1" s="1"/>
  <c r="R5261" i="1" a="1"/>
  <c r="R5261" i="1" s="1"/>
  <c r="R5253" i="1" a="1"/>
  <c r="R5253" i="1" s="1"/>
  <c r="R5245" i="1" a="1"/>
  <c r="R5245" i="1" s="1"/>
  <c r="T5245" i="1" s="1"/>
  <c r="U5245" i="1" s="1"/>
  <c r="R5237" i="1" a="1"/>
  <c r="R5237" i="1" s="1"/>
  <c r="T5237" i="1" s="1"/>
  <c r="U5237" i="1" s="1"/>
  <c r="R5229" i="1" a="1"/>
  <c r="R5229" i="1" s="1"/>
  <c r="R5221" i="1" a="1"/>
  <c r="R5221" i="1" s="1"/>
  <c r="T5221" i="1" s="1"/>
  <c r="U5221" i="1" s="1"/>
  <c r="R5213" i="1" a="1"/>
  <c r="R5213" i="1" s="1"/>
  <c r="R5205" i="1" a="1"/>
  <c r="R5205" i="1" s="1"/>
  <c r="T5205" i="1" s="1"/>
  <c r="U5205" i="1" s="1"/>
  <c r="R5197" i="1" a="1"/>
  <c r="R5197" i="1" s="1"/>
  <c r="T5197" i="1" s="1"/>
  <c r="U5197" i="1" s="1"/>
  <c r="R5189" i="1" a="1"/>
  <c r="R5189" i="1" s="1"/>
  <c r="R5181" i="1" a="1"/>
  <c r="R5181" i="1" s="1"/>
  <c r="T5181" i="1" s="1"/>
  <c r="U5181" i="1" s="1"/>
  <c r="R5173" i="1" a="1"/>
  <c r="R5173" i="1" s="1"/>
  <c r="T5173" i="1" s="1"/>
  <c r="U5173" i="1" s="1"/>
  <c r="R5165" i="1" a="1"/>
  <c r="R5165" i="1" s="1"/>
  <c r="T5165" i="1" s="1"/>
  <c r="U5165" i="1" s="1"/>
  <c r="R5157" i="1" a="1"/>
  <c r="R5157" i="1" s="1"/>
  <c r="T5157" i="1" s="1"/>
  <c r="U5157" i="1" s="1"/>
  <c r="R5149" i="1" a="1"/>
  <c r="R5149" i="1" s="1"/>
  <c r="R5141" i="1" a="1"/>
  <c r="R5141" i="1" s="1"/>
  <c r="T5141" i="1" s="1"/>
  <c r="U5141" i="1" s="1"/>
  <c r="R5133" i="1" a="1"/>
  <c r="R5133" i="1" s="1"/>
  <c r="T5133" i="1" s="1"/>
  <c r="U5133" i="1" s="1"/>
  <c r="R5125" i="1" a="1"/>
  <c r="R5125" i="1" s="1"/>
  <c r="R5117" i="1" a="1"/>
  <c r="R5117" i="1" s="1"/>
  <c r="R5109" i="1" a="1"/>
  <c r="R5109" i="1" s="1"/>
  <c r="T5109" i="1" s="1"/>
  <c r="U5109" i="1" s="1"/>
  <c r="R5101" i="1" a="1"/>
  <c r="R5101" i="1" s="1"/>
  <c r="T5101" i="1" s="1"/>
  <c r="U5101" i="1" s="1"/>
  <c r="R5093" i="1" a="1"/>
  <c r="R5093" i="1" s="1"/>
  <c r="R5085" i="1" a="1"/>
  <c r="R5085" i="1" s="1"/>
  <c r="T5085" i="1" s="1"/>
  <c r="U5085" i="1" s="1"/>
  <c r="R5077" i="1" a="1"/>
  <c r="R5077" i="1" s="1"/>
  <c r="T5077" i="1" s="1"/>
  <c r="U5077" i="1" s="1"/>
  <c r="R5069" i="1" a="1"/>
  <c r="R5069" i="1" s="1"/>
  <c r="T5069" i="1" s="1"/>
  <c r="U5069" i="1" s="1"/>
  <c r="R5061" i="1" a="1"/>
  <c r="R5061" i="1" s="1"/>
  <c r="T5061" i="1" s="1"/>
  <c r="U5061" i="1" s="1"/>
  <c r="R5053" i="1" a="1"/>
  <c r="R5053" i="1" s="1"/>
  <c r="R5045" i="1" a="1"/>
  <c r="R5045" i="1" s="1"/>
  <c r="T5045" i="1" s="1"/>
  <c r="U5045" i="1" s="1"/>
  <c r="R5037" i="1" a="1"/>
  <c r="R5037" i="1" s="1"/>
  <c r="T5037" i="1" s="1"/>
  <c r="U5037" i="1" s="1"/>
  <c r="R5029" i="1" a="1"/>
  <c r="R5029" i="1" s="1"/>
  <c r="R5021" i="1" a="1"/>
  <c r="R5021" i="1" s="1"/>
  <c r="T5021" i="1" s="1"/>
  <c r="U5021" i="1" s="1"/>
  <c r="R5013" i="1" a="1"/>
  <c r="R5013" i="1" s="1"/>
  <c r="T5013" i="1" s="1"/>
  <c r="U5013" i="1" s="1"/>
  <c r="R5005" i="1" a="1"/>
  <c r="R5005" i="1" s="1"/>
  <c r="T5005" i="1" s="1"/>
  <c r="U5005" i="1" s="1"/>
  <c r="R4997" i="1" a="1"/>
  <c r="R4997" i="1" s="1"/>
  <c r="T4997" i="1" s="1"/>
  <c r="U4997" i="1" s="1"/>
  <c r="R4989" i="1" a="1"/>
  <c r="R4989" i="1" s="1"/>
  <c r="R4981" i="1" a="1"/>
  <c r="R4981" i="1" s="1"/>
  <c r="R4973" i="1" a="1"/>
  <c r="R4973" i="1" s="1"/>
  <c r="T4973" i="1" s="1"/>
  <c r="U4973" i="1" s="1"/>
  <c r="R4965" i="1" a="1"/>
  <c r="R4965" i="1" s="1"/>
  <c r="R4957" i="1" a="1"/>
  <c r="R4957" i="1" s="1"/>
  <c r="T4957" i="1" s="1"/>
  <c r="U4957" i="1" s="1"/>
  <c r="R4949" i="1" a="1"/>
  <c r="R4949" i="1" s="1"/>
  <c r="R4941" i="1" a="1"/>
  <c r="R4941" i="1" s="1"/>
  <c r="T4941" i="1" s="1"/>
  <c r="U4941" i="1" s="1"/>
  <c r="R4933" i="1" a="1"/>
  <c r="R4933" i="1" s="1"/>
  <c r="T4933" i="1" s="1"/>
  <c r="U4933" i="1" s="1"/>
  <c r="R4925" i="1" a="1"/>
  <c r="R4925" i="1" s="1"/>
  <c r="T4925" i="1" s="1"/>
  <c r="U4925" i="1" s="1"/>
  <c r="R4917" i="1" a="1"/>
  <c r="R4917" i="1" s="1"/>
  <c r="R4909" i="1" a="1"/>
  <c r="R4909" i="1" s="1"/>
  <c r="T4909" i="1" s="1"/>
  <c r="U4909" i="1" s="1"/>
  <c r="R4901" i="1" a="1"/>
  <c r="R4901" i="1" s="1"/>
  <c r="T4901" i="1" s="1"/>
  <c r="U4901" i="1" s="1"/>
  <c r="R4893" i="1" a="1"/>
  <c r="R4893" i="1" s="1"/>
  <c r="T4893" i="1" s="1"/>
  <c r="U4893" i="1" s="1"/>
  <c r="R4885" i="1" a="1"/>
  <c r="R4885" i="1" s="1"/>
  <c r="T4885" i="1" s="1"/>
  <c r="U4885" i="1" s="1"/>
  <c r="R4877" i="1" a="1"/>
  <c r="R4877" i="1" s="1"/>
  <c r="R4869" i="1" a="1"/>
  <c r="R4869" i="1" s="1"/>
  <c r="T4869" i="1" s="1"/>
  <c r="U4869" i="1" s="1"/>
  <c r="R4861" i="1" a="1"/>
  <c r="R4861" i="1" s="1"/>
  <c r="T4861" i="1" s="1"/>
  <c r="U4861" i="1" s="1"/>
  <c r="R4853" i="1" a="1"/>
  <c r="R4853" i="1" s="1"/>
  <c r="T4853" i="1" s="1"/>
  <c r="U4853" i="1" s="1"/>
  <c r="R4845" i="1" a="1"/>
  <c r="R4845" i="1" s="1"/>
  <c r="R4837" i="1" a="1"/>
  <c r="R4837" i="1" s="1"/>
  <c r="T4837" i="1" s="1"/>
  <c r="U4837" i="1" s="1"/>
  <c r="R4829" i="1" a="1"/>
  <c r="R4829" i="1" s="1"/>
  <c r="T4829" i="1" s="1"/>
  <c r="U4829" i="1" s="1"/>
  <c r="R4821" i="1" a="1"/>
  <c r="R4821" i="1" s="1"/>
  <c r="T4821" i="1" s="1"/>
  <c r="U4821" i="1" s="1"/>
  <c r="R4813" i="1" a="1"/>
  <c r="R4813" i="1" s="1"/>
  <c r="T4813" i="1" s="1"/>
  <c r="U4813" i="1" s="1"/>
  <c r="R4805" i="1" a="1"/>
  <c r="R4805" i="1" s="1"/>
  <c r="T4805" i="1" s="1"/>
  <c r="U4805" i="1" s="1"/>
  <c r="R4797" i="1" a="1"/>
  <c r="R4797" i="1" s="1"/>
  <c r="T4797" i="1" s="1"/>
  <c r="U4797" i="1" s="1"/>
  <c r="R4789" i="1" a="1"/>
  <c r="R4789" i="1" s="1"/>
  <c r="T4789" i="1" s="1"/>
  <c r="U4789" i="1" s="1"/>
  <c r="R4781" i="1" a="1"/>
  <c r="R4781" i="1" s="1"/>
  <c r="R4773" i="1" a="1"/>
  <c r="R4773" i="1" s="1"/>
  <c r="T4773" i="1" s="1"/>
  <c r="U4773" i="1" s="1"/>
  <c r="R4765" i="1" a="1"/>
  <c r="R4765" i="1" s="1"/>
  <c r="R4757" i="1" a="1"/>
  <c r="R4757" i="1" s="1"/>
  <c r="T4757" i="1" s="1"/>
  <c r="U4757" i="1" s="1"/>
  <c r="R4749" i="1" a="1"/>
  <c r="R4749" i="1" s="1"/>
  <c r="T4749" i="1" s="1"/>
  <c r="U4749" i="1" s="1"/>
  <c r="R4741" i="1" a="1"/>
  <c r="R4741" i="1" s="1"/>
  <c r="R4733" i="1" a="1"/>
  <c r="R4733" i="1" s="1"/>
  <c r="T4733" i="1" s="1"/>
  <c r="U4733" i="1" s="1"/>
  <c r="R4725" i="1" a="1"/>
  <c r="R4725" i="1" s="1"/>
  <c r="T4725" i="1" s="1"/>
  <c r="U4725" i="1" s="1"/>
  <c r="R4717" i="1" a="1"/>
  <c r="R4717" i="1" s="1"/>
  <c r="R4709" i="1" a="1"/>
  <c r="R4709" i="1" s="1"/>
  <c r="T4709" i="1" s="1"/>
  <c r="U4709" i="1" s="1"/>
  <c r="R4701" i="1" a="1"/>
  <c r="R4701" i="1" s="1"/>
  <c r="R4693" i="1" a="1"/>
  <c r="R4693" i="1" s="1"/>
  <c r="T4693" i="1" s="1"/>
  <c r="U4693" i="1" s="1"/>
  <c r="R4685" i="1" a="1"/>
  <c r="R4685" i="1" s="1"/>
  <c r="T4685" i="1" s="1"/>
  <c r="U4685" i="1" s="1"/>
  <c r="R4677" i="1" a="1"/>
  <c r="R4677" i="1" s="1"/>
  <c r="R4669" i="1" a="1"/>
  <c r="R4669" i="1" s="1"/>
  <c r="T4669" i="1" s="1"/>
  <c r="U4669" i="1" s="1"/>
  <c r="R4661" i="1" a="1"/>
  <c r="R4661" i="1" s="1"/>
  <c r="T4661" i="1" s="1"/>
  <c r="U4661" i="1" s="1"/>
  <c r="R4653" i="1" a="1"/>
  <c r="R4653" i="1" s="1"/>
  <c r="T4653" i="1" s="1"/>
  <c r="U4653" i="1" s="1"/>
  <c r="R4645" i="1" a="1"/>
  <c r="R4645" i="1" s="1"/>
  <c r="T4645" i="1" s="1"/>
  <c r="U4645" i="1" s="1"/>
  <c r="R4637" i="1" a="1"/>
  <c r="R4637" i="1" s="1"/>
  <c r="R4629" i="1" a="1"/>
  <c r="R4629" i="1" s="1"/>
  <c r="T4629" i="1" s="1"/>
  <c r="U4629" i="1" s="1"/>
  <c r="R4621" i="1" a="1"/>
  <c r="R4621" i="1" s="1"/>
  <c r="T4621" i="1" s="1"/>
  <c r="U4621" i="1" s="1"/>
  <c r="R4613" i="1" a="1"/>
  <c r="R4613" i="1" s="1"/>
  <c r="T4613" i="1" s="1"/>
  <c r="U4613" i="1" s="1"/>
  <c r="R4605" i="1" a="1"/>
  <c r="R4605" i="1" s="1"/>
  <c r="R4597" i="1" a="1"/>
  <c r="R4597" i="1" s="1"/>
  <c r="T4597" i="1" s="1"/>
  <c r="U4597" i="1" s="1"/>
  <c r="R4589" i="1" a="1"/>
  <c r="R4589" i="1" s="1"/>
  <c r="T4589" i="1" s="1"/>
  <c r="U4589" i="1" s="1"/>
  <c r="R4581" i="1" a="1"/>
  <c r="R4581" i="1" s="1"/>
  <c r="R4573" i="1" a="1"/>
  <c r="R4573" i="1" s="1"/>
  <c r="T4573" i="1" s="1"/>
  <c r="U4573" i="1" s="1"/>
  <c r="R4565" i="1" a="1"/>
  <c r="R4565" i="1" s="1"/>
  <c r="T4565" i="1" s="1"/>
  <c r="U4565" i="1" s="1"/>
  <c r="R4557" i="1" a="1"/>
  <c r="R4557" i="1" s="1"/>
  <c r="T4557" i="1" s="1"/>
  <c r="U4557" i="1" s="1"/>
  <c r="R4549" i="1" a="1"/>
  <c r="R4549" i="1" s="1"/>
  <c r="T4549" i="1" s="1"/>
  <c r="U4549" i="1" s="1"/>
  <c r="R4541" i="1" a="1"/>
  <c r="R4541" i="1" s="1"/>
  <c r="R4533" i="1" a="1"/>
  <c r="R4533" i="1" s="1"/>
  <c r="T4533" i="1" s="1"/>
  <c r="U4533" i="1" s="1"/>
  <c r="R4525" i="1" a="1"/>
  <c r="R4525" i="1" s="1"/>
  <c r="T4525" i="1" s="1"/>
  <c r="U4525" i="1" s="1"/>
  <c r="R4517" i="1" a="1"/>
  <c r="R4517" i="1" s="1"/>
  <c r="R4509" i="1" a="1"/>
  <c r="R4509" i="1" s="1"/>
  <c r="T4509" i="1" s="1"/>
  <c r="U4509" i="1" s="1"/>
  <c r="R4501" i="1" a="1"/>
  <c r="R4501" i="1" s="1"/>
  <c r="T4501" i="1" s="1"/>
  <c r="U4501" i="1" s="1"/>
  <c r="R4493" i="1" a="1"/>
  <c r="R4493" i="1" s="1"/>
  <c r="T4493" i="1" s="1"/>
  <c r="U4493" i="1" s="1"/>
  <c r="R4485" i="1" a="1"/>
  <c r="R4485" i="1" s="1"/>
  <c r="T4485" i="1" s="1"/>
  <c r="U4485" i="1" s="1"/>
  <c r="R4477" i="1" a="1"/>
  <c r="R4477" i="1" s="1"/>
  <c r="R4469" i="1" a="1"/>
  <c r="R4469" i="1" s="1"/>
  <c r="R4461" i="1" a="1"/>
  <c r="R4461" i="1" s="1"/>
  <c r="T4461" i="1" s="1"/>
  <c r="U4461" i="1" s="1"/>
  <c r="R4453" i="1" a="1"/>
  <c r="R4453" i="1" s="1"/>
  <c r="R4445" i="1" a="1"/>
  <c r="R4445" i="1" s="1"/>
  <c r="T4445" i="1" s="1"/>
  <c r="U4445" i="1" s="1"/>
  <c r="R4437" i="1" a="1"/>
  <c r="R4437" i="1" s="1"/>
  <c r="R4429" i="1" a="1"/>
  <c r="R4429" i="1" s="1"/>
  <c r="T4429" i="1" s="1"/>
  <c r="U4429" i="1" s="1"/>
  <c r="R4421" i="1" a="1"/>
  <c r="R4421" i="1" s="1"/>
  <c r="T4421" i="1" s="1"/>
  <c r="U4421" i="1" s="1"/>
  <c r="R4413" i="1" a="1"/>
  <c r="R4413" i="1" s="1"/>
  <c r="T4413" i="1" s="1"/>
  <c r="U4413" i="1" s="1"/>
  <c r="R4405" i="1" a="1"/>
  <c r="R4405" i="1" s="1"/>
  <c r="R4397" i="1" a="1"/>
  <c r="R4397" i="1" s="1"/>
  <c r="T4397" i="1" s="1"/>
  <c r="U4397" i="1" s="1"/>
  <c r="R4389" i="1" a="1"/>
  <c r="R4389" i="1" s="1"/>
  <c r="T4389" i="1" s="1"/>
  <c r="U4389" i="1" s="1"/>
  <c r="R4381" i="1" a="1"/>
  <c r="R4381" i="1" s="1"/>
  <c r="T4381" i="1" s="1"/>
  <c r="U4381" i="1" s="1"/>
  <c r="R4373" i="1" a="1"/>
  <c r="R4373" i="1" s="1"/>
  <c r="T4373" i="1" s="1"/>
  <c r="U4373" i="1" s="1"/>
  <c r="R4365" i="1" a="1"/>
  <c r="R4365" i="1" s="1"/>
  <c r="R4357" i="1" a="1"/>
  <c r="R4357" i="1" s="1"/>
  <c r="T4357" i="1" s="1"/>
  <c r="U4357" i="1" s="1"/>
  <c r="R4349" i="1" a="1"/>
  <c r="R4349" i="1" s="1"/>
  <c r="T4349" i="1" s="1"/>
  <c r="U4349" i="1" s="1"/>
  <c r="R4341" i="1" a="1"/>
  <c r="R4341" i="1" s="1"/>
  <c r="T4341" i="1" s="1"/>
  <c r="U4341" i="1" s="1"/>
  <c r="R4333" i="1" a="1"/>
  <c r="R4333" i="1" s="1"/>
  <c r="R4325" i="1" a="1"/>
  <c r="R4325" i="1" s="1"/>
  <c r="T4325" i="1" s="1"/>
  <c r="U4325" i="1" s="1"/>
  <c r="R4317" i="1" a="1"/>
  <c r="R4317" i="1" s="1"/>
  <c r="T4317" i="1" s="1"/>
  <c r="U4317" i="1" s="1"/>
  <c r="R4309" i="1" a="1"/>
  <c r="R4309" i="1" s="1"/>
  <c r="T4309" i="1" s="1"/>
  <c r="U4309" i="1" s="1"/>
  <c r="R4301" i="1" a="1"/>
  <c r="R4301" i="1" s="1"/>
  <c r="T4301" i="1" s="1"/>
  <c r="U4301" i="1" s="1"/>
  <c r="R4293" i="1" a="1"/>
  <c r="R4293" i="1" s="1"/>
  <c r="T4293" i="1" s="1"/>
  <c r="U4293" i="1" s="1"/>
  <c r="R4285" i="1" a="1"/>
  <c r="R4285" i="1" s="1"/>
  <c r="T4285" i="1" s="1"/>
  <c r="U4285" i="1" s="1"/>
  <c r="R4277" i="1" a="1"/>
  <c r="R4277" i="1" s="1"/>
  <c r="T4277" i="1" s="1"/>
  <c r="U4277" i="1" s="1"/>
  <c r="R4269" i="1" a="1"/>
  <c r="R4269" i="1" s="1"/>
  <c r="R4261" i="1" a="1"/>
  <c r="R4261" i="1" s="1"/>
  <c r="T4261" i="1" s="1"/>
  <c r="U4261" i="1" s="1"/>
  <c r="R4253" i="1" a="1"/>
  <c r="R4253" i="1" s="1"/>
  <c r="R4245" i="1" a="1"/>
  <c r="R4245" i="1" s="1"/>
  <c r="T4245" i="1" s="1"/>
  <c r="U4245" i="1" s="1"/>
  <c r="R4237" i="1" a="1"/>
  <c r="R4237" i="1" s="1"/>
  <c r="T4237" i="1" s="1"/>
  <c r="U4237" i="1" s="1"/>
  <c r="R4229" i="1" a="1"/>
  <c r="R4229" i="1" s="1"/>
  <c r="R4221" i="1" a="1"/>
  <c r="R4221" i="1" s="1"/>
  <c r="T4221" i="1" s="1"/>
  <c r="U4221" i="1" s="1"/>
  <c r="R4213" i="1" a="1"/>
  <c r="R4213" i="1" s="1"/>
  <c r="T4213" i="1" s="1"/>
  <c r="U4213" i="1" s="1"/>
  <c r="R4205" i="1" a="1"/>
  <c r="R4205" i="1" s="1"/>
  <c r="R4197" i="1" a="1"/>
  <c r="R4197" i="1" s="1"/>
  <c r="T4197" i="1" s="1"/>
  <c r="U4197" i="1" s="1"/>
  <c r="R4189" i="1" a="1"/>
  <c r="R4189" i="1" s="1"/>
  <c r="R4181" i="1" a="1"/>
  <c r="R4181" i="1" s="1"/>
  <c r="T4181" i="1" s="1"/>
  <c r="U4181" i="1" s="1"/>
  <c r="R4173" i="1" a="1"/>
  <c r="R4173" i="1" s="1"/>
  <c r="T4173" i="1" s="1"/>
  <c r="U4173" i="1" s="1"/>
  <c r="R4165" i="1" a="1"/>
  <c r="R4165" i="1" s="1"/>
  <c r="R4157" i="1" a="1"/>
  <c r="R4157" i="1" s="1"/>
  <c r="T4157" i="1" s="1"/>
  <c r="U4157" i="1" s="1"/>
  <c r="R4149" i="1" a="1"/>
  <c r="R4149" i="1" s="1"/>
  <c r="T4149" i="1" s="1"/>
  <c r="U4149" i="1" s="1"/>
  <c r="R4141" i="1" a="1"/>
  <c r="R4141" i="1" s="1"/>
  <c r="T4141" i="1" s="1"/>
  <c r="U4141" i="1" s="1"/>
  <c r="R4133" i="1" a="1"/>
  <c r="R4133" i="1" s="1"/>
  <c r="T4133" i="1" s="1"/>
  <c r="U4133" i="1" s="1"/>
  <c r="R4125" i="1" a="1"/>
  <c r="R4125" i="1" s="1"/>
  <c r="R4117" i="1" a="1"/>
  <c r="R4117" i="1" s="1"/>
  <c r="T4117" i="1" s="1"/>
  <c r="U4117" i="1" s="1"/>
  <c r="R4109" i="1" a="1"/>
  <c r="R4109" i="1" s="1"/>
  <c r="T4109" i="1" s="1"/>
  <c r="U4109" i="1" s="1"/>
  <c r="R4101" i="1" a="1"/>
  <c r="R4101" i="1" s="1"/>
  <c r="R4093" i="1" a="1"/>
  <c r="R4093" i="1" s="1"/>
  <c r="R4085" i="1" a="1"/>
  <c r="R4085" i="1" s="1"/>
  <c r="T4085" i="1" s="1"/>
  <c r="U4085" i="1" s="1"/>
  <c r="R4077" i="1" a="1"/>
  <c r="R4077" i="1" s="1"/>
  <c r="T4077" i="1" s="1"/>
  <c r="U4077" i="1" s="1"/>
  <c r="R4069" i="1" a="1"/>
  <c r="R4069" i="1" s="1"/>
  <c r="R4061" i="1" a="1"/>
  <c r="R4061" i="1" s="1"/>
  <c r="T4061" i="1" s="1"/>
  <c r="U4061" i="1" s="1"/>
  <c r="R4053" i="1" a="1"/>
  <c r="R4053" i="1" s="1"/>
  <c r="T4053" i="1" s="1"/>
  <c r="U4053" i="1" s="1"/>
  <c r="R4045" i="1" a="1"/>
  <c r="R4045" i="1" s="1"/>
  <c r="T4045" i="1" s="1"/>
  <c r="U4045" i="1" s="1"/>
  <c r="R4037" i="1" a="1"/>
  <c r="R4037" i="1" s="1"/>
  <c r="T4037" i="1" s="1"/>
  <c r="U4037" i="1" s="1"/>
  <c r="R4029" i="1" a="1"/>
  <c r="R4029" i="1" s="1"/>
  <c r="R4021" i="1" a="1"/>
  <c r="R4021" i="1" s="1"/>
  <c r="T4021" i="1" s="1"/>
  <c r="U4021" i="1" s="1"/>
  <c r="R4013" i="1" a="1"/>
  <c r="R4013" i="1" s="1"/>
  <c r="T4013" i="1" s="1"/>
  <c r="U4013" i="1" s="1"/>
  <c r="R4005" i="1" a="1"/>
  <c r="R4005" i="1" s="1"/>
  <c r="R3997" i="1" a="1"/>
  <c r="R3997" i="1" s="1"/>
  <c r="T3997" i="1" s="1"/>
  <c r="U3997" i="1" s="1"/>
  <c r="R3989" i="1" a="1"/>
  <c r="R3989" i="1" s="1"/>
  <c r="T3989" i="1" s="1"/>
  <c r="U3989" i="1" s="1"/>
  <c r="R3981" i="1" a="1"/>
  <c r="R3981" i="1" s="1"/>
  <c r="T3981" i="1" s="1"/>
  <c r="U3981" i="1" s="1"/>
  <c r="R3973" i="1" a="1"/>
  <c r="R3973" i="1" s="1"/>
  <c r="T3973" i="1" s="1"/>
  <c r="U3973" i="1" s="1"/>
  <c r="R3965" i="1" a="1"/>
  <c r="R3965" i="1" s="1"/>
  <c r="R3957" i="1" a="1"/>
  <c r="R3957" i="1" s="1"/>
  <c r="R3949" i="1" a="1"/>
  <c r="R3949" i="1" s="1"/>
  <c r="T3949" i="1" s="1"/>
  <c r="U3949" i="1" s="1"/>
  <c r="R3941" i="1" a="1"/>
  <c r="R3941" i="1" s="1"/>
  <c r="R3933" i="1" a="1"/>
  <c r="R3933" i="1" s="1"/>
  <c r="T3933" i="1" s="1"/>
  <c r="U3933" i="1" s="1"/>
  <c r="R3925" i="1" a="1"/>
  <c r="R3925" i="1" s="1"/>
  <c r="T3925" i="1" s="1"/>
  <c r="U3925" i="1" s="1"/>
  <c r="R3917" i="1" a="1"/>
  <c r="R3917" i="1" s="1"/>
  <c r="T3917" i="1" s="1"/>
  <c r="U3917" i="1" s="1"/>
  <c r="R3909" i="1" a="1"/>
  <c r="R3909" i="1" s="1"/>
  <c r="T3909" i="1" s="1"/>
  <c r="U3909" i="1" s="1"/>
  <c r="R3901" i="1" a="1"/>
  <c r="R3901" i="1" s="1"/>
  <c r="T3901" i="1" s="1"/>
  <c r="U3901" i="1" s="1"/>
  <c r="R3893" i="1" a="1"/>
  <c r="R3893" i="1" s="1"/>
  <c r="R3885" i="1" a="1"/>
  <c r="R3885" i="1" s="1"/>
  <c r="T3885" i="1" s="1"/>
  <c r="U3885" i="1" s="1"/>
  <c r="R3877" i="1" a="1"/>
  <c r="R3877" i="1" s="1"/>
  <c r="T3877" i="1" s="1"/>
  <c r="U3877" i="1" s="1"/>
  <c r="R3869" i="1" a="1"/>
  <c r="R3869" i="1" s="1"/>
  <c r="T3869" i="1" s="1"/>
  <c r="U3869" i="1" s="1"/>
  <c r="R3861" i="1" a="1"/>
  <c r="R3861" i="1" s="1"/>
  <c r="T3861" i="1" s="1"/>
  <c r="U3861" i="1" s="1"/>
  <c r="R3853" i="1" a="1"/>
  <c r="R3853" i="1" s="1"/>
  <c r="R3845" i="1" a="1"/>
  <c r="R3845" i="1" s="1"/>
  <c r="T3845" i="1" s="1"/>
  <c r="U3845" i="1" s="1"/>
  <c r="R3837" i="1" a="1"/>
  <c r="R3837" i="1" s="1"/>
  <c r="T3837" i="1" s="1"/>
  <c r="U3837" i="1" s="1"/>
  <c r="R3829" i="1" a="1"/>
  <c r="R3829" i="1" s="1"/>
  <c r="T3829" i="1" s="1"/>
  <c r="U3829" i="1" s="1"/>
  <c r="R3821" i="1" a="1"/>
  <c r="R3821" i="1" s="1"/>
  <c r="R3813" i="1" a="1"/>
  <c r="R3813" i="1" s="1"/>
  <c r="T3813" i="1" s="1"/>
  <c r="U3813" i="1" s="1"/>
  <c r="R3805" i="1" a="1"/>
  <c r="R3805" i="1" s="1"/>
  <c r="T3805" i="1" s="1"/>
  <c r="U3805" i="1" s="1"/>
  <c r="R3797" i="1" a="1"/>
  <c r="R3797" i="1" s="1"/>
  <c r="T3797" i="1" s="1"/>
  <c r="U3797" i="1" s="1"/>
  <c r="R3789" i="1" a="1"/>
  <c r="R3789" i="1" s="1"/>
  <c r="R3781" i="1" a="1"/>
  <c r="R3781" i="1" s="1"/>
  <c r="T3781" i="1" s="1"/>
  <c r="U3781" i="1" s="1"/>
  <c r="R3773" i="1" a="1"/>
  <c r="R3773" i="1" s="1"/>
  <c r="T3773" i="1" s="1"/>
  <c r="U3773" i="1" s="1"/>
  <c r="R3765" i="1" a="1"/>
  <c r="R3765" i="1" s="1"/>
  <c r="T3765" i="1" s="1"/>
  <c r="U3765" i="1" s="1"/>
  <c r="R3757" i="1" a="1"/>
  <c r="R3757" i="1" s="1"/>
  <c r="R3749" i="1" a="1"/>
  <c r="R3749" i="1" s="1"/>
  <c r="T3749" i="1" s="1"/>
  <c r="U3749" i="1" s="1"/>
  <c r="R3741" i="1" a="1"/>
  <c r="R3741" i="1" s="1"/>
  <c r="R3733" i="1" a="1"/>
  <c r="R3733" i="1" s="1"/>
  <c r="T3733" i="1" s="1"/>
  <c r="U3733" i="1" s="1"/>
  <c r="R3725" i="1" a="1"/>
  <c r="R3725" i="1" s="1"/>
  <c r="T3725" i="1" s="1"/>
  <c r="U3725" i="1" s="1"/>
  <c r="R3717" i="1" a="1"/>
  <c r="R3717" i="1" s="1"/>
  <c r="R3709" i="1" a="1"/>
  <c r="R3709" i="1" s="1"/>
  <c r="T3709" i="1" s="1"/>
  <c r="U3709" i="1" s="1"/>
  <c r="R3701" i="1" a="1"/>
  <c r="R3701" i="1" s="1"/>
  <c r="T3701" i="1" s="1"/>
  <c r="U3701" i="1" s="1"/>
  <c r="R3693" i="1" a="1"/>
  <c r="R3693" i="1" s="1"/>
  <c r="R3685" i="1" a="1"/>
  <c r="R3685" i="1" s="1"/>
  <c r="T3685" i="1" s="1"/>
  <c r="U3685" i="1" s="1"/>
  <c r="R3677" i="1" a="1"/>
  <c r="R3677" i="1" s="1"/>
  <c r="R3669" i="1" a="1"/>
  <c r="R3669" i="1" s="1"/>
  <c r="T3669" i="1" s="1"/>
  <c r="U3669" i="1" s="1"/>
  <c r="R3661" i="1" a="1"/>
  <c r="R3661" i="1" s="1"/>
  <c r="T3661" i="1" s="1"/>
  <c r="U3661" i="1" s="1"/>
  <c r="R3653" i="1" a="1"/>
  <c r="R3653" i="1" s="1"/>
  <c r="R3645" i="1" a="1"/>
  <c r="R3645" i="1" s="1"/>
  <c r="T3645" i="1" s="1"/>
  <c r="U3645" i="1" s="1"/>
  <c r="R3637" i="1" a="1"/>
  <c r="R3637" i="1" s="1"/>
  <c r="T3637" i="1" s="1"/>
  <c r="U3637" i="1" s="1"/>
  <c r="R3629" i="1" a="1"/>
  <c r="R3629" i="1" s="1"/>
  <c r="T3629" i="1" s="1"/>
  <c r="U3629" i="1" s="1"/>
  <c r="R3621" i="1" a="1"/>
  <c r="R3621" i="1" s="1"/>
  <c r="T3621" i="1" s="1"/>
  <c r="U3621" i="1" s="1"/>
  <c r="R3613" i="1" a="1"/>
  <c r="R3613" i="1" s="1"/>
  <c r="R3605" i="1" a="1"/>
  <c r="R3605" i="1" s="1"/>
  <c r="T3605" i="1" s="1"/>
  <c r="U3605" i="1" s="1"/>
  <c r="R3597" i="1" a="1"/>
  <c r="R3597" i="1" s="1"/>
  <c r="T3597" i="1" s="1"/>
  <c r="U3597" i="1" s="1"/>
  <c r="R3589" i="1" a="1"/>
  <c r="R3589" i="1" s="1"/>
  <c r="T3589" i="1" s="1"/>
  <c r="U3589" i="1" s="1"/>
  <c r="R3581" i="1" a="1"/>
  <c r="R3581" i="1" s="1"/>
  <c r="R3573" i="1" a="1"/>
  <c r="R3573" i="1" s="1"/>
  <c r="T3573" i="1" s="1"/>
  <c r="U3573" i="1" s="1"/>
  <c r="R3565" i="1" a="1"/>
  <c r="R3565" i="1" s="1"/>
  <c r="T3565" i="1" s="1"/>
  <c r="U3565" i="1" s="1"/>
  <c r="R3557" i="1" a="1"/>
  <c r="R3557" i="1" s="1"/>
  <c r="R3549" i="1" a="1"/>
  <c r="R3549" i="1" s="1"/>
  <c r="T3549" i="1" s="1"/>
  <c r="U3549" i="1" s="1"/>
  <c r="R3541" i="1" a="1"/>
  <c r="R3541" i="1" s="1"/>
  <c r="T3541" i="1" s="1"/>
  <c r="U3541" i="1" s="1"/>
  <c r="R3533" i="1" a="1"/>
  <c r="R3533" i="1" s="1"/>
  <c r="T3533" i="1" s="1"/>
  <c r="U3533" i="1" s="1"/>
  <c r="R3525" i="1" a="1"/>
  <c r="R3525" i="1" s="1"/>
  <c r="T3525" i="1" s="1"/>
  <c r="U3525" i="1" s="1"/>
  <c r="R3517" i="1" a="1"/>
  <c r="R3517" i="1" s="1"/>
  <c r="R3509" i="1" a="1"/>
  <c r="R3509" i="1" s="1"/>
  <c r="T3509" i="1" s="1"/>
  <c r="U3509" i="1" s="1"/>
  <c r="R3501" i="1" a="1"/>
  <c r="R3501" i="1" s="1"/>
  <c r="T3501" i="1" s="1"/>
  <c r="U3501" i="1" s="1"/>
  <c r="R3493" i="1" a="1"/>
  <c r="R3493" i="1" s="1"/>
  <c r="R3485" i="1" a="1"/>
  <c r="R3485" i="1" s="1"/>
  <c r="T3485" i="1" s="1"/>
  <c r="U3485" i="1" s="1"/>
  <c r="R3477" i="1" a="1"/>
  <c r="R3477" i="1" s="1"/>
  <c r="T3477" i="1" s="1"/>
  <c r="U3477" i="1" s="1"/>
  <c r="R3469" i="1" a="1"/>
  <c r="R3469" i="1" s="1"/>
  <c r="T3469" i="1" s="1"/>
  <c r="U3469" i="1" s="1"/>
  <c r="R3461" i="1" a="1"/>
  <c r="R3461" i="1" s="1"/>
  <c r="T3461" i="1" s="1"/>
  <c r="U3461" i="1" s="1"/>
  <c r="R3453" i="1" a="1"/>
  <c r="R3453" i="1" s="1"/>
  <c r="R3445" i="1" a="1"/>
  <c r="R3445" i="1" s="1"/>
  <c r="R3437" i="1" a="1"/>
  <c r="R3437" i="1" s="1"/>
  <c r="T3437" i="1" s="1"/>
  <c r="U3437" i="1" s="1"/>
  <c r="R3429" i="1" a="1"/>
  <c r="R3429" i="1" s="1"/>
  <c r="R3421" i="1" a="1"/>
  <c r="R3421" i="1" s="1"/>
  <c r="T3421" i="1" s="1"/>
  <c r="U3421" i="1" s="1"/>
  <c r="R3413" i="1" a="1"/>
  <c r="R3413" i="1" s="1"/>
  <c r="T3413" i="1" s="1"/>
  <c r="U3413" i="1" s="1"/>
  <c r="R3405" i="1" a="1"/>
  <c r="R3405" i="1" s="1"/>
  <c r="T3405" i="1" s="1"/>
  <c r="U3405" i="1" s="1"/>
  <c r="R3397" i="1" a="1"/>
  <c r="R3397" i="1" s="1"/>
  <c r="T3397" i="1" s="1"/>
  <c r="U3397" i="1" s="1"/>
  <c r="R3389" i="1" a="1"/>
  <c r="R3389" i="1" s="1"/>
  <c r="T3389" i="1" s="1"/>
  <c r="U3389" i="1" s="1"/>
  <c r="R3381" i="1" a="1"/>
  <c r="R3381" i="1" s="1"/>
  <c r="R3373" i="1" a="1"/>
  <c r="R3373" i="1" s="1"/>
  <c r="T3373" i="1" s="1"/>
  <c r="U3373" i="1" s="1"/>
  <c r="R3365" i="1" a="1"/>
  <c r="R3365" i="1" s="1"/>
  <c r="T3365" i="1" s="1"/>
  <c r="U3365" i="1" s="1"/>
  <c r="R3357" i="1" a="1"/>
  <c r="R3357" i="1" s="1"/>
  <c r="T3357" i="1" s="1"/>
  <c r="U3357" i="1" s="1"/>
  <c r="R3349" i="1" a="1"/>
  <c r="R3349" i="1" s="1"/>
  <c r="T3349" i="1" s="1"/>
  <c r="U3349" i="1" s="1"/>
  <c r="R3341" i="1" a="1"/>
  <c r="R3341" i="1" s="1"/>
  <c r="R3333" i="1" a="1"/>
  <c r="R3333" i="1" s="1"/>
  <c r="T3333" i="1" s="1"/>
  <c r="U3333" i="1" s="1"/>
  <c r="R3325" i="1" a="1"/>
  <c r="R3325" i="1" s="1"/>
  <c r="T3325" i="1" s="1"/>
  <c r="U3325" i="1" s="1"/>
  <c r="R3317" i="1" a="1"/>
  <c r="R3317" i="1" s="1"/>
  <c r="T3317" i="1" s="1"/>
  <c r="U3317" i="1" s="1"/>
  <c r="R3309" i="1" a="1"/>
  <c r="R3309" i="1" s="1"/>
  <c r="R3301" i="1" a="1"/>
  <c r="R3301" i="1" s="1"/>
  <c r="T3301" i="1" s="1"/>
  <c r="U3301" i="1" s="1"/>
  <c r="R3293" i="1" a="1"/>
  <c r="R3293" i="1" s="1"/>
  <c r="T3293" i="1" s="1"/>
  <c r="U3293" i="1" s="1"/>
  <c r="R3285" i="1" a="1"/>
  <c r="R3285" i="1" s="1"/>
  <c r="T3285" i="1" s="1"/>
  <c r="U3285" i="1" s="1"/>
  <c r="R3277" i="1" a="1"/>
  <c r="R3277" i="1" s="1"/>
  <c r="R3269" i="1" a="1"/>
  <c r="R3269" i="1" s="1"/>
  <c r="T3269" i="1" s="1"/>
  <c r="U3269" i="1" s="1"/>
  <c r="R3261" i="1" a="1"/>
  <c r="R3261" i="1" s="1"/>
  <c r="T3261" i="1" s="1"/>
  <c r="U3261" i="1" s="1"/>
  <c r="R3253" i="1" a="1"/>
  <c r="R3253" i="1" s="1"/>
  <c r="T3253" i="1" s="1"/>
  <c r="U3253" i="1" s="1"/>
  <c r="R3245" i="1" a="1"/>
  <c r="R3245" i="1" s="1"/>
  <c r="R3237" i="1" a="1"/>
  <c r="R3237" i="1" s="1"/>
  <c r="T3237" i="1" s="1"/>
  <c r="U3237" i="1" s="1"/>
  <c r="R3229" i="1" a="1"/>
  <c r="R3229" i="1" s="1"/>
  <c r="R3221" i="1" a="1"/>
  <c r="R3221" i="1" s="1"/>
  <c r="T3221" i="1" s="1"/>
  <c r="U3221" i="1" s="1"/>
  <c r="R3213" i="1" a="1"/>
  <c r="R3213" i="1" s="1"/>
  <c r="T3213" i="1" s="1"/>
  <c r="U3213" i="1" s="1"/>
  <c r="R3205" i="1" a="1"/>
  <c r="R3205" i="1" s="1"/>
  <c r="R3197" i="1" a="1"/>
  <c r="R3197" i="1" s="1"/>
  <c r="T3197" i="1" s="1"/>
  <c r="U3197" i="1" s="1"/>
  <c r="R3189" i="1" a="1"/>
  <c r="R3189" i="1" s="1"/>
  <c r="T3189" i="1" s="1"/>
  <c r="U3189" i="1" s="1"/>
  <c r="R3181" i="1" a="1"/>
  <c r="R3181" i="1" s="1"/>
  <c r="R3173" i="1" a="1"/>
  <c r="R3173" i="1" s="1"/>
  <c r="T3173" i="1" s="1"/>
  <c r="U3173" i="1" s="1"/>
  <c r="R3165" i="1" a="1"/>
  <c r="R3165" i="1" s="1"/>
  <c r="R3157" i="1" a="1"/>
  <c r="R3157" i="1" s="1"/>
  <c r="T3157" i="1" s="1"/>
  <c r="U3157" i="1" s="1"/>
  <c r="R3149" i="1" a="1"/>
  <c r="R3149" i="1" s="1"/>
  <c r="T3149" i="1" s="1"/>
  <c r="U3149" i="1" s="1"/>
  <c r="R3141" i="1" a="1"/>
  <c r="R3141" i="1" s="1"/>
  <c r="R3133" i="1" a="1"/>
  <c r="R3133" i="1" s="1"/>
  <c r="T3133" i="1" s="1"/>
  <c r="U3133" i="1" s="1"/>
  <c r="R3125" i="1" a="1"/>
  <c r="R3125" i="1" s="1"/>
  <c r="T3125" i="1" s="1"/>
  <c r="U3125" i="1" s="1"/>
  <c r="R3117" i="1" a="1"/>
  <c r="R3117" i="1" s="1"/>
  <c r="T3117" i="1" s="1"/>
  <c r="U3117" i="1" s="1"/>
  <c r="R3109" i="1" a="1"/>
  <c r="R3109" i="1" s="1"/>
  <c r="T3109" i="1" s="1"/>
  <c r="U3109" i="1" s="1"/>
  <c r="R3101" i="1" a="1"/>
  <c r="R3101" i="1" s="1"/>
  <c r="R3093" i="1" a="1"/>
  <c r="R3093" i="1" s="1"/>
  <c r="T3093" i="1" s="1"/>
  <c r="U3093" i="1" s="1"/>
  <c r="R3085" i="1" a="1"/>
  <c r="R3085" i="1" s="1"/>
  <c r="T3085" i="1" s="1"/>
  <c r="U3085" i="1" s="1"/>
  <c r="R3077" i="1" a="1"/>
  <c r="R3077" i="1" s="1"/>
  <c r="T3077" i="1" s="1"/>
  <c r="U3077" i="1" s="1"/>
  <c r="R3069" i="1" a="1"/>
  <c r="R3069" i="1" s="1"/>
  <c r="R3061" i="1" a="1"/>
  <c r="R3061" i="1" s="1"/>
  <c r="T3061" i="1" s="1"/>
  <c r="U3061" i="1" s="1"/>
  <c r="R3053" i="1" a="1"/>
  <c r="R3053" i="1" s="1"/>
  <c r="T3053" i="1" s="1"/>
  <c r="U3053" i="1" s="1"/>
  <c r="R3045" i="1" a="1"/>
  <c r="R3045" i="1" s="1"/>
  <c r="R3037" i="1" a="1"/>
  <c r="R3037" i="1" s="1"/>
  <c r="T3037" i="1" s="1"/>
  <c r="U3037" i="1" s="1"/>
  <c r="R3029" i="1" a="1"/>
  <c r="R3029" i="1" s="1"/>
  <c r="T3029" i="1" s="1"/>
  <c r="U3029" i="1" s="1"/>
  <c r="R3021" i="1" a="1"/>
  <c r="R3021" i="1" s="1"/>
  <c r="T3021" i="1" s="1"/>
  <c r="U3021" i="1" s="1"/>
  <c r="R3013" i="1" a="1"/>
  <c r="R3013" i="1" s="1"/>
  <c r="T3013" i="1" s="1"/>
  <c r="U3013" i="1" s="1"/>
  <c r="R3005" i="1" a="1"/>
  <c r="R3005" i="1" s="1"/>
  <c r="R2997" i="1" a="1"/>
  <c r="R2997" i="1" s="1"/>
  <c r="T2997" i="1" s="1"/>
  <c r="U2997" i="1" s="1"/>
  <c r="R2989" i="1" a="1"/>
  <c r="R2989" i="1" s="1"/>
  <c r="T2989" i="1" s="1"/>
  <c r="U2989" i="1" s="1"/>
  <c r="R2981" i="1" a="1"/>
  <c r="R2981" i="1" s="1"/>
  <c r="R2973" i="1" a="1"/>
  <c r="R2973" i="1" s="1"/>
  <c r="T2973" i="1" s="1"/>
  <c r="U2973" i="1" s="1"/>
  <c r="R2965" i="1" a="1"/>
  <c r="R2965" i="1" s="1"/>
  <c r="T2965" i="1" s="1"/>
  <c r="U2965" i="1" s="1"/>
  <c r="R2957" i="1" a="1"/>
  <c r="R2957" i="1" s="1"/>
  <c r="T2957" i="1" s="1"/>
  <c r="U2957" i="1" s="1"/>
  <c r="R2949" i="1" a="1"/>
  <c r="R2949" i="1" s="1"/>
  <c r="T2949" i="1" s="1"/>
  <c r="U2949" i="1" s="1"/>
  <c r="R2941" i="1" a="1"/>
  <c r="R2941" i="1" s="1"/>
  <c r="R2933" i="1" a="1"/>
  <c r="R2933" i="1" s="1"/>
  <c r="R2925" i="1" a="1"/>
  <c r="R2925" i="1" s="1"/>
  <c r="T2925" i="1" s="1"/>
  <c r="U2925" i="1" s="1"/>
  <c r="R2917" i="1" a="1"/>
  <c r="R2917" i="1" s="1"/>
  <c r="R2909" i="1" a="1"/>
  <c r="R2909" i="1" s="1"/>
  <c r="T2909" i="1" s="1"/>
  <c r="U2909" i="1" s="1"/>
  <c r="R2901" i="1" a="1"/>
  <c r="R2901" i="1" s="1"/>
  <c r="T2901" i="1" s="1"/>
  <c r="U2901" i="1" s="1"/>
  <c r="R2893" i="1" a="1"/>
  <c r="R2893" i="1" s="1"/>
  <c r="T2893" i="1" s="1"/>
  <c r="U2893" i="1" s="1"/>
  <c r="R2885" i="1" a="1"/>
  <c r="R2885" i="1" s="1"/>
  <c r="T2885" i="1" s="1"/>
  <c r="U2885" i="1" s="1"/>
  <c r="R2877" i="1" a="1"/>
  <c r="R2877" i="1" s="1"/>
  <c r="T2877" i="1" s="1"/>
  <c r="U2877" i="1" s="1"/>
  <c r="R2869" i="1" a="1"/>
  <c r="R2869" i="1" s="1"/>
  <c r="R2861" i="1" a="1"/>
  <c r="R2861" i="1" s="1"/>
  <c r="T2861" i="1" s="1"/>
  <c r="U2861" i="1" s="1"/>
  <c r="R2853" i="1" a="1"/>
  <c r="R2853" i="1" s="1"/>
  <c r="T2853" i="1" s="1"/>
  <c r="U2853" i="1" s="1"/>
  <c r="R2845" i="1" a="1"/>
  <c r="R2845" i="1" s="1"/>
  <c r="T2845" i="1" s="1"/>
  <c r="U2845" i="1" s="1"/>
  <c r="R2837" i="1" a="1"/>
  <c r="R2837" i="1" s="1"/>
  <c r="R2829" i="1" a="1"/>
  <c r="R2829" i="1" s="1"/>
  <c r="R2821" i="1" a="1"/>
  <c r="R2821" i="1" s="1"/>
  <c r="T2821" i="1" s="1"/>
  <c r="U2821" i="1" s="1"/>
  <c r="R2813" i="1" a="1"/>
  <c r="R2813" i="1" s="1"/>
  <c r="T2813" i="1" s="1"/>
  <c r="U2813" i="1" s="1"/>
  <c r="R2805" i="1" a="1"/>
  <c r="R2805" i="1" s="1"/>
  <c r="T2805" i="1" s="1"/>
  <c r="U2805" i="1" s="1"/>
  <c r="R2797" i="1" a="1"/>
  <c r="R2797" i="1" s="1"/>
  <c r="R2789" i="1" a="1"/>
  <c r="R2789" i="1" s="1"/>
  <c r="T2789" i="1" s="1"/>
  <c r="U2789" i="1" s="1"/>
  <c r="R2781" i="1" a="1"/>
  <c r="R2781" i="1" s="1"/>
  <c r="T2781" i="1" s="1"/>
  <c r="U2781" i="1" s="1"/>
  <c r="R2773" i="1" a="1"/>
  <c r="R2773" i="1" s="1"/>
  <c r="T2773" i="1" s="1"/>
  <c r="U2773" i="1" s="1"/>
  <c r="R2765" i="1" a="1"/>
  <c r="R2765" i="1" s="1"/>
  <c r="T2765" i="1" s="1"/>
  <c r="U2765" i="1" s="1"/>
  <c r="R2757" i="1" a="1"/>
  <c r="R2757" i="1" s="1"/>
  <c r="T2757" i="1" s="1"/>
  <c r="U2757" i="1" s="1"/>
  <c r="R2749" i="1" a="1"/>
  <c r="R2749" i="1" s="1"/>
  <c r="T2749" i="1" s="1"/>
  <c r="U2749" i="1" s="1"/>
  <c r="R2741" i="1" a="1"/>
  <c r="R2741" i="1" s="1"/>
  <c r="T2741" i="1" s="1"/>
  <c r="U2741" i="1" s="1"/>
  <c r="R2733" i="1" a="1"/>
  <c r="R2733" i="1" s="1"/>
  <c r="R2725" i="1" a="1"/>
  <c r="R2725" i="1" s="1"/>
  <c r="T2725" i="1" s="1"/>
  <c r="U2725" i="1" s="1"/>
  <c r="R2717" i="1" a="1"/>
  <c r="R2717" i="1" s="1"/>
  <c r="R2709" i="1" a="1"/>
  <c r="R2709" i="1" s="1"/>
  <c r="T2709" i="1" s="1"/>
  <c r="U2709" i="1" s="1"/>
  <c r="R2701" i="1" a="1"/>
  <c r="R2701" i="1" s="1"/>
  <c r="R2693" i="1" a="1"/>
  <c r="R2693" i="1" s="1"/>
  <c r="R2685" i="1" a="1"/>
  <c r="R2685" i="1" s="1"/>
  <c r="T2685" i="1" s="1"/>
  <c r="U2685" i="1" s="1"/>
  <c r="R2677" i="1" a="1"/>
  <c r="R2677" i="1" s="1"/>
  <c r="T2677" i="1" s="1"/>
  <c r="U2677" i="1" s="1"/>
  <c r="R2669" i="1" a="1"/>
  <c r="R2669" i="1" s="1"/>
  <c r="T2669" i="1" s="1"/>
  <c r="U2669" i="1" s="1"/>
  <c r="R2661" i="1" a="1"/>
  <c r="R2661" i="1" s="1"/>
  <c r="T2661" i="1" s="1"/>
  <c r="U2661" i="1" s="1"/>
  <c r="R2653" i="1" a="1"/>
  <c r="R2653" i="1" s="1"/>
  <c r="R2645" i="1" a="1"/>
  <c r="R2645" i="1" s="1"/>
  <c r="T2645" i="1" s="1"/>
  <c r="U2645" i="1" s="1"/>
  <c r="R2637" i="1" a="1"/>
  <c r="R2637" i="1" s="1"/>
  <c r="T2637" i="1" s="1"/>
  <c r="U2637" i="1" s="1"/>
  <c r="R2629" i="1" a="1"/>
  <c r="R2629" i="1" s="1"/>
  <c r="R2621" i="1" a="1"/>
  <c r="R2621" i="1" s="1"/>
  <c r="T2621" i="1" s="1"/>
  <c r="U2621" i="1" s="1"/>
  <c r="R2613" i="1" a="1"/>
  <c r="R2613" i="1" s="1"/>
  <c r="T2613" i="1" s="1"/>
  <c r="U2613" i="1" s="1"/>
  <c r="R2605" i="1" a="1"/>
  <c r="R2605" i="1" s="1"/>
  <c r="T2605" i="1" s="1"/>
  <c r="U2605" i="1" s="1"/>
  <c r="R2597" i="1" a="1"/>
  <c r="R2597" i="1" s="1"/>
  <c r="T2597" i="1" s="1"/>
  <c r="U2597" i="1" s="1"/>
  <c r="R2589" i="1" a="1"/>
  <c r="R2589" i="1" s="1"/>
  <c r="R2581" i="1" a="1"/>
  <c r="R2581" i="1" s="1"/>
  <c r="T2581" i="1" s="1"/>
  <c r="U2581" i="1" s="1"/>
  <c r="R2573" i="1" a="1"/>
  <c r="R2573" i="1" s="1"/>
  <c r="T2573" i="1" s="1"/>
  <c r="U2573" i="1" s="1"/>
  <c r="R2565" i="1" a="1"/>
  <c r="R2565" i="1" s="1"/>
  <c r="T2565" i="1" s="1"/>
  <c r="U2565" i="1" s="1"/>
  <c r="R2557" i="1" a="1"/>
  <c r="R2557" i="1" s="1"/>
  <c r="R2549" i="1" a="1"/>
  <c r="R2549" i="1" s="1"/>
  <c r="T2549" i="1" s="1"/>
  <c r="U2549" i="1" s="1"/>
  <c r="R2541" i="1" a="1"/>
  <c r="R2541" i="1" s="1"/>
  <c r="T2541" i="1" s="1"/>
  <c r="U2541" i="1" s="1"/>
  <c r="R2533" i="1" a="1"/>
  <c r="R2533" i="1" s="1"/>
  <c r="R2525" i="1" a="1"/>
  <c r="R2525" i="1" s="1"/>
  <c r="T2525" i="1" s="1"/>
  <c r="U2525" i="1" s="1"/>
  <c r="R2517" i="1" a="1"/>
  <c r="R2517" i="1" s="1"/>
  <c r="T2517" i="1" s="1"/>
  <c r="U2517" i="1" s="1"/>
  <c r="R2509" i="1" a="1"/>
  <c r="R2509" i="1" s="1"/>
  <c r="T2509" i="1" s="1"/>
  <c r="U2509" i="1" s="1"/>
  <c r="R2501" i="1" a="1"/>
  <c r="R2501" i="1" s="1"/>
  <c r="T2501" i="1" s="1"/>
  <c r="U2501" i="1" s="1"/>
  <c r="R2493" i="1" a="1"/>
  <c r="R2493" i="1" s="1"/>
  <c r="R2485" i="1" a="1"/>
  <c r="R2485" i="1" s="1"/>
  <c r="T2485" i="1" s="1"/>
  <c r="U2485" i="1" s="1"/>
  <c r="R2477" i="1" a="1"/>
  <c r="R2477" i="1" s="1"/>
  <c r="T2477" i="1" s="1"/>
  <c r="U2477" i="1" s="1"/>
  <c r="R2469" i="1" a="1"/>
  <c r="R2469" i="1" s="1"/>
  <c r="R2461" i="1" a="1"/>
  <c r="R2461" i="1" s="1"/>
  <c r="T2461" i="1" s="1"/>
  <c r="U2461" i="1" s="1"/>
  <c r="R2453" i="1" a="1"/>
  <c r="R2453" i="1" s="1"/>
  <c r="T2453" i="1" s="1"/>
  <c r="U2453" i="1" s="1"/>
  <c r="R2445" i="1" a="1"/>
  <c r="R2445" i="1" s="1"/>
  <c r="T2445" i="1" s="1"/>
  <c r="U2445" i="1" s="1"/>
  <c r="R2437" i="1" a="1"/>
  <c r="R2437" i="1" s="1"/>
  <c r="T2437" i="1" s="1"/>
  <c r="U2437" i="1" s="1"/>
  <c r="R2429" i="1" a="1"/>
  <c r="R2429" i="1" s="1"/>
  <c r="R2421" i="1" a="1"/>
  <c r="R2421" i="1" s="1"/>
  <c r="R2413" i="1" a="1"/>
  <c r="R2413" i="1" s="1"/>
  <c r="T2413" i="1" s="1"/>
  <c r="U2413" i="1" s="1"/>
  <c r="R2405" i="1" a="1"/>
  <c r="R2405" i="1" s="1"/>
  <c r="R2397" i="1" a="1"/>
  <c r="R2397" i="1" s="1"/>
  <c r="T2397" i="1" s="1"/>
  <c r="U2397" i="1" s="1"/>
  <c r="R2389" i="1" a="1"/>
  <c r="R2389" i="1" s="1"/>
  <c r="T2389" i="1" s="1"/>
  <c r="U2389" i="1" s="1"/>
  <c r="R2381" i="1" a="1"/>
  <c r="R2381" i="1" s="1"/>
  <c r="T2381" i="1" s="1"/>
  <c r="U2381" i="1" s="1"/>
  <c r="R2373" i="1" a="1"/>
  <c r="R2373" i="1" s="1"/>
  <c r="T2373" i="1" s="1"/>
  <c r="U2373" i="1" s="1"/>
  <c r="R2365" i="1" a="1"/>
  <c r="R2365" i="1" s="1"/>
  <c r="T2365" i="1" s="1"/>
  <c r="U2365" i="1" s="1"/>
  <c r="R2357" i="1" a="1"/>
  <c r="R2357" i="1" s="1"/>
  <c r="R2349" i="1" a="1"/>
  <c r="R2349" i="1" s="1"/>
  <c r="T2349" i="1" s="1"/>
  <c r="U2349" i="1" s="1"/>
  <c r="R2341" i="1" a="1"/>
  <c r="R2341" i="1" s="1"/>
  <c r="T2341" i="1" s="1"/>
  <c r="U2341" i="1" s="1"/>
  <c r="R2333" i="1" a="1"/>
  <c r="R2333" i="1" s="1"/>
  <c r="T2333" i="1" s="1"/>
  <c r="U2333" i="1" s="1"/>
  <c r="R2325" i="1" a="1"/>
  <c r="R2325" i="1" s="1"/>
  <c r="T2325" i="1" s="1"/>
  <c r="U2325" i="1" s="1"/>
  <c r="R2317" i="1" a="1"/>
  <c r="R2317" i="1" s="1"/>
  <c r="R2309" i="1" a="1"/>
  <c r="R2309" i="1" s="1"/>
  <c r="T2309" i="1" s="1"/>
  <c r="U2309" i="1" s="1"/>
  <c r="R2301" i="1" a="1"/>
  <c r="R2301" i="1" s="1"/>
  <c r="T2301" i="1" s="1"/>
  <c r="U2301" i="1" s="1"/>
  <c r="R2293" i="1" a="1"/>
  <c r="R2293" i="1" s="1"/>
  <c r="T2293" i="1" s="1"/>
  <c r="U2293" i="1" s="1"/>
  <c r="R2285" i="1" a="1"/>
  <c r="R2285" i="1" s="1"/>
  <c r="R2277" i="1" a="1"/>
  <c r="R2277" i="1" s="1"/>
  <c r="T2277" i="1" s="1"/>
  <c r="U2277" i="1" s="1"/>
  <c r="R2269" i="1" a="1"/>
  <c r="R2269" i="1" s="1"/>
  <c r="T2269" i="1" s="1"/>
  <c r="U2269" i="1" s="1"/>
  <c r="R2261" i="1" a="1"/>
  <c r="R2261" i="1" s="1"/>
  <c r="T2261" i="1" s="1"/>
  <c r="U2261" i="1" s="1"/>
  <c r="R2253" i="1" a="1"/>
  <c r="R2253" i="1" s="1"/>
  <c r="T2253" i="1" s="1"/>
  <c r="U2253" i="1" s="1"/>
  <c r="R2245" i="1" a="1"/>
  <c r="R2245" i="1" s="1"/>
  <c r="T2245" i="1" s="1"/>
  <c r="U2245" i="1" s="1"/>
  <c r="R2237" i="1" a="1"/>
  <c r="R2237" i="1" s="1"/>
  <c r="T2237" i="1" s="1"/>
  <c r="U2237" i="1" s="1"/>
  <c r="R2229" i="1" a="1"/>
  <c r="R2229" i="1" s="1"/>
  <c r="T2229" i="1" s="1"/>
  <c r="U2229" i="1" s="1"/>
  <c r="R2221" i="1" a="1"/>
  <c r="R2221" i="1" s="1"/>
  <c r="R2213" i="1" a="1"/>
  <c r="R2213" i="1" s="1"/>
  <c r="T2213" i="1" s="1"/>
  <c r="U2213" i="1" s="1"/>
  <c r="R2205" i="1" a="1"/>
  <c r="R2205" i="1" s="1"/>
  <c r="R2197" i="1" a="1"/>
  <c r="R2197" i="1" s="1"/>
  <c r="T2197" i="1" s="1"/>
  <c r="U2197" i="1" s="1"/>
  <c r="R2189" i="1" a="1"/>
  <c r="R2189" i="1" s="1"/>
  <c r="R2181" i="1" a="1"/>
  <c r="R2181" i="1" s="1"/>
  <c r="R2173" i="1" a="1"/>
  <c r="R2173" i="1" s="1"/>
  <c r="T2173" i="1" s="1"/>
  <c r="U2173" i="1" s="1"/>
  <c r="R2165" i="1" a="1"/>
  <c r="R2165" i="1" s="1"/>
  <c r="T2165" i="1" s="1"/>
  <c r="U2165" i="1" s="1"/>
  <c r="R2157" i="1" a="1"/>
  <c r="R2157" i="1" s="1"/>
  <c r="T2157" i="1" s="1"/>
  <c r="U2157" i="1" s="1"/>
  <c r="R2149" i="1" a="1"/>
  <c r="R2149" i="1" s="1"/>
  <c r="T2149" i="1" s="1"/>
  <c r="U2149" i="1" s="1"/>
  <c r="R2141" i="1" a="1"/>
  <c r="R2141" i="1" s="1"/>
  <c r="R2133" i="1" a="1"/>
  <c r="R2133" i="1" s="1"/>
  <c r="T2133" i="1" s="1"/>
  <c r="U2133" i="1" s="1"/>
  <c r="R2125" i="1" a="1"/>
  <c r="R2125" i="1" s="1"/>
  <c r="T2125" i="1" s="1"/>
  <c r="U2125" i="1" s="1"/>
  <c r="R2117" i="1" a="1"/>
  <c r="R2117" i="1" s="1"/>
  <c r="R2109" i="1" a="1"/>
  <c r="R2109" i="1" s="1"/>
  <c r="T2109" i="1" s="1"/>
  <c r="U2109" i="1" s="1"/>
  <c r="R2101" i="1" a="1"/>
  <c r="R2101" i="1" s="1"/>
  <c r="T2101" i="1" s="1"/>
  <c r="U2101" i="1" s="1"/>
  <c r="R2093" i="1" a="1"/>
  <c r="R2093" i="1" s="1"/>
  <c r="T2093" i="1" s="1"/>
  <c r="U2093" i="1" s="1"/>
  <c r="R2085" i="1" a="1"/>
  <c r="R2085" i="1" s="1"/>
  <c r="T2085" i="1" s="1"/>
  <c r="U2085" i="1" s="1"/>
  <c r="R2077" i="1" a="1"/>
  <c r="R2077" i="1" s="1"/>
  <c r="R2069" i="1" a="1"/>
  <c r="R2069" i="1" s="1"/>
  <c r="T2069" i="1" s="1"/>
  <c r="U2069" i="1" s="1"/>
  <c r="R2061" i="1" a="1"/>
  <c r="R2061" i="1" s="1"/>
  <c r="T2061" i="1" s="1"/>
  <c r="U2061" i="1" s="1"/>
  <c r="R2053" i="1" a="1"/>
  <c r="R2053" i="1" s="1"/>
  <c r="T2053" i="1" s="1"/>
  <c r="U2053" i="1" s="1"/>
  <c r="R2045" i="1" a="1"/>
  <c r="R2045" i="1" s="1"/>
  <c r="R2037" i="1" a="1"/>
  <c r="R2037" i="1" s="1"/>
  <c r="T2037" i="1" s="1"/>
  <c r="U2037" i="1" s="1"/>
  <c r="R2029" i="1" a="1"/>
  <c r="R2029" i="1" s="1"/>
  <c r="T2029" i="1" s="1"/>
  <c r="U2029" i="1" s="1"/>
  <c r="R2021" i="1" a="1"/>
  <c r="R2021" i="1" s="1"/>
  <c r="R2013" i="1" a="1"/>
  <c r="R2013" i="1" s="1"/>
  <c r="T2013" i="1" s="1"/>
  <c r="U2013" i="1" s="1"/>
  <c r="R2005" i="1" a="1"/>
  <c r="R2005" i="1" s="1"/>
  <c r="T2005" i="1" s="1"/>
  <c r="U2005" i="1" s="1"/>
  <c r="R1997" i="1" a="1"/>
  <c r="R1997" i="1" s="1"/>
  <c r="T1997" i="1" s="1"/>
  <c r="U1997" i="1" s="1"/>
  <c r="R1989" i="1" a="1"/>
  <c r="R1989" i="1" s="1"/>
  <c r="T1989" i="1" s="1"/>
  <c r="U1989" i="1" s="1"/>
  <c r="R1981" i="1" a="1"/>
  <c r="R1981" i="1" s="1"/>
  <c r="R1973" i="1" a="1"/>
  <c r="R1973" i="1" s="1"/>
  <c r="T1973" i="1" s="1"/>
  <c r="U1973" i="1" s="1"/>
  <c r="R1965" i="1" a="1"/>
  <c r="R1965" i="1" s="1"/>
  <c r="T1965" i="1" s="1"/>
  <c r="U1965" i="1" s="1"/>
  <c r="R1957" i="1" a="1"/>
  <c r="R1957" i="1" s="1"/>
  <c r="R1949" i="1" a="1"/>
  <c r="R1949" i="1" s="1"/>
  <c r="T1949" i="1" s="1"/>
  <c r="U1949" i="1" s="1"/>
  <c r="R1941" i="1" a="1"/>
  <c r="R1941" i="1" s="1"/>
  <c r="T1941" i="1" s="1"/>
  <c r="U1941" i="1" s="1"/>
  <c r="R1933" i="1" a="1"/>
  <c r="R1933" i="1" s="1"/>
  <c r="T1933" i="1" s="1"/>
  <c r="U1933" i="1" s="1"/>
  <c r="R1925" i="1" a="1"/>
  <c r="R1925" i="1" s="1"/>
  <c r="T1925" i="1" s="1"/>
  <c r="U1925" i="1" s="1"/>
  <c r="R1917" i="1" a="1"/>
  <c r="R1917" i="1" s="1"/>
  <c r="R1909" i="1" a="1"/>
  <c r="R1909" i="1" s="1"/>
  <c r="R1901" i="1" a="1"/>
  <c r="R1901" i="1" s="1"/>
  <c r="T1901" i="1" s="1"/>
  <c r="U1901" i="1" s="1"/>
  <c r="R1893" i="1" a="1"/>
  <c r="R1893" i="1" s="1"/>
  <c r="R1885" i="1" a="1"/>
  <c r="R1885" i="1" s="1"/>
  <c r="T1885" i="1" s="1"/>
  <c r="U1885" i="1" s="1"/>
  <c r="R1877" i="1" a="1"/>
  <c r="R1877" i="1" s="1"/>
  <c r="T1877" i="1" s="1"/>
  <c r="U1877" i="1" s="1"/>
  <c r="R1869" i="1" a="1"/>
  <c r="R1869" i="1" s="1"/>
  <c r="T1869" i="1" s="1"/>
  <c r="U1869" i="1" s="1"/>
  <c r="R1861" i="1" a="1"/>
  <c r="R1861" i="1" s="1"/>
  <c r="T1861" i="1" s="1"/>
  <c r="U1861" i="1" s="1"/>
  <c r="R1853" i="1" a="1"/>
  <c r="R1853" i="1" s="1"/>
  <c r="T1853" i="1" s="1"/>
  <c r="U1853" i="1" s="1"/>
  <c r="R1845" i="1" a="1"/>
  <c r="R1845" i="1" s="1"/>
  <c r="R1837" i="1" a="1"/>
  <c r="R1837" i="1" s="1"/>
  <c r="T1837" i="1" s="1"/>
  <c r="U1837" i="1" s="1"/>
  <c r="R1829" i="1" a="1"/>
  <c r="R1829" i="1" s="1"/>
  <c r="T1829" i="1" s="1"/>
  <c r="U1829" i="1" s="1"/>
  <c r="R1821" i="1" a="1"/>
  <c r="R1821" i="1" s="1"/>
  <c r="T1821" i="1" s="1"/>
  <c r="U1821" i="1" s="1"/>
  <c r="R1813" i="1" a="1"/>
  <c r="R1813" i="1" s="1"/>
  <c r="T1813" i="1" s="1"/>
  <c r="U1813" i="1" s="1"/>
  <c r="R1805" i="1" a="1"/>
  <c r="R1805" i="1" s="1"/>
  <c r="R1797" i="1" a="1"/>
  <c r="R1797" i="1" s="1"/>
  <c r="T1797" i="1" s="1"/>
  <c r="U1797" i="1" s="1"/>
  <c r="R1789" i="1" a="1"/>
  <c r="R1789" i="1" s="1"/>
  <c r="T1789" i="1" s="1"/>
  <c r="U1789" i="1" s="1"/>
  <c r="R1781" i="1" a="1"/>
  <c r="R1781" i="1" s="1"/>
  <c r="T1781" i="1" s="1"/>
  <c r="U1781" i="1" s="1"/>
  <c r="R1773" i="1" a="1"/>
  <c r="R1773" i="1" s="1"/>
  <c r="R1765" i="1" a="1"/>
  <c r="R1765" i="1" s="1"/>
  <c r="T1765" i="1" s="1"/>
  <c r="U1765" i="1" s="1"/>
  <c r="R1757" i="1" a="1"/>
  <c r="R1757" i="1" s="1"/>
  <c r="T1757" i="1" s="1"/>
  <c r="U1757" i="1" s="1"/>
  <c r="R1749" i="1" a="1"/>
  <c r="R1749" i="1" s="1"/>
  <c r="T1749" i="1" s="1"/>
  <c r="U1749" i="1" s="1"/>
  <c r="R1741" i="1" a="1"/>
  <c r="R1741" i="1" s="1"/>
  <c r="R1733" i="1" a="1"/>
  <c r="R1733" i="1" s="1"/>
  <c r="T1733" i="1" s="1"/>
  <c r="U1733" i="1" s="1"/>
  <c r="R1725" i="1" a="1"/>
  <c r="R1725" i="1" s="1"/>
  <c r="T1725" i="1" s="1"/>
  <c r="U1725" i="1" s="1"/>
  <c r="R1717" i="1" a="1"/>
  <c r="R1717" i="1" s="1"/>
  <c r="T1717" i="1" s="1"/>
  <c r="U1717" i="1" s="1"/>
  <c r="R1709" i="1" a="1"/>
  <c r="R1709" i="1" s="1"/>
  <c r="R1701" i="1" a="1"/>
  <c r="R1701" i="1" s="1"/>
  <c r="T1701" i="1" s="1"/>
  <c r="U1701" i="1" s="1"/>
  <c r="R1693" i="1" a="1"/>
  <c r="R1693" i="1" s="1"/>
  <c r="R1685" i="1" a="1"/>
  <c r="R1685" i="1" s="1"/>
  <c r="T1685" i="1" s="1"/>
  <c r="U1685" i="1" s="1"/>
  <c r="R1677" i="1" a="1"/>
  <c r="R1677" i="1" s="1"/>
  <c r="T1677" i="1" s="1"/>
  <c r="U1677" i="1" s="1"/>
  <c r="R1669" i="1" a="1"/>
  <c r="R1669" i="1" s="1"/>
  <c r="R1661" i="1" a="1"/>
  <c r="R1661" i="1" s="1"/>
  <c r="T1661" i="1" s="1"/>
  <c r="U1661" i="1" s="1"/>
  <c r="R1653" i="1" a="1"/>
  <c r="R1653" i="1" s="1"/>
  <c r="T1653" i="1" s="1"/>
  <c r="U1653" i="1" s="1"/>
  <c r="R1645" i="1" a="1"/>
  <c r="R1645" i="1" s="1"/>
  <c r="R1637" i="1" a="1"/>
  <c r="R1637" i="1" s="1"/>
  <c r="T1637" i="1" s="1"/>
  <c r="U1637" i="1" s="1"/>
  <c r="R1629" i="1" a="1"/>
  <c r="R1629" i="1" s="1"/>
  <c r="R1621" i="1" a="1"/>
  <c r="R1621" i="1" s="1"/>
  <c r="T1621" i="1" s="1"/>
  <c r="U1621" i="1" s="1"/>
  <c r="R1613" i="1" a="1"/>
  <c r="R1613" i="1" s="1"/>
  <c r="T1613" i="1" s="1"/>
  <c r="U1613" i="1" s="1"/>
  <c r="R1605" i="1" a="1"/>
  <c r="R1605" i="1" s="1"/>
  <c r="R1597" i="1" a="1"/>
  <c r="R1597" i="1" s="1"/>
  <c r="T1597" i="1" s="1"/>
  <c r="U1597" i="1" s="1"/>
  <c r="R1589" i="1" a="1"/>
  <c r="R1589" i="1" s="1"/>
  <c r="T1589" i="1" s="1"/>
  <c r="U1589" i="1" s="1"/>
  <c r="R1581" i="1" a="1"/>
  <c r="R1581" i="1" s="1"/>
  <c r="T1581" i="1" s="1"/>
  <c r="U1581" i="1" s="1"/>
  <c r="R1573" i="1" a="1"/>
  <c r="R1573" i="1" s="1"/>
  <c r="T1573" i="1" s="1"/>
  <c r="U1573" i="1" s="1"/>
  <c r="R1565" i="1" a="1"/>
  <c r="R1565" i="1" s="1"/>
  <c r="R1557" i="1" a="1"/>
  <c r="R1557" i="1" s="1"/>
  <c r="T1557" i="1" s="1"/>
  <c r="U1557" i="1" s="1"/>
  <c r="R1549" i="1" a="1"/>
  <c r="R1549" i="1" s="1"/>
  <c r="T1549" i="1" s="1"/>
  <c r="U1549" i="1" s="1"/>
  <c r="R1541" i="1" a="1"/>
  <c r="R1541" i="1" s="1"/>
  <c r="T1541" i="1" s="1"/>
  <c r="U1541" i="1" s="1"/>
  <c r="R1533" i="1" a="1"/>
  <c r="R1533" i="1" s="1"/>
  <c r="R1525" i="1" a="1"/>
  <c r="R1525" i="1" s="1"/>
  <c r="T1525" i="1" s="1"/>
  <c r="U1525" i="1" s="1"/>
  <c r="R1517" i="1" a="1"/>
  <c r="R1517" i="1" s="1"/>
  <c r="T1517" i="1" s="1"/>
  <c r="U1517" i="1" s="1"/>
  <c r="R1509" i="1" a="1"/>
  <c r="R1509" i="1" s="1"/>
  <c r="R1501" i="1" a="1"/>
  <c r="R1501" i="1" s="1"/>
  <c r="T1501" i="1" s="1"/>
  <c r="U1501" i="1" s="1"/>
  <c r="R1493" i="1" a="1"/>
  <c r="R1493" i="1" s="1"/>
  <c r="T1493" i="1" s="1"/>
  <c r="U1493" i="1" s="1"/>
  <c r="R1485" i="1" a="1"/>
  <c r="R1485" i="1" s="1"/>
  <c r="T1485" i="1" s="1"/>
  <c r="U1485" i="1" s="1"/>
  <c r="R1477" i="1" a="1"/>
  <c r="R1477" i="1" s="1"/>
  <c r="T1477" i="1" s="1"/>
  <c r="U1477" i="1" s="1"/>
  <c r="R1469" i="1" a="1"/>
  <c r="R1469" i="1" s="1"/>
  <c r="R1461" i="1" a="1"/>
  <c r="R1461" i="1" s="1"/>
  <c r="T1461" i="1" s="1"/>
  <c r="U1461" i="1" s="1"/>
  <c r="R1453" i="1" a="1"/>
  <c r="R1453" i="1" s="1"/>
  <c r="T1453" i="1" s="1"/>
  <c r="U1453" i="1" s="1"/>
  <c r="R1445" i="1" a="1"/>
  <c r="R1445" i="1" s="1"/>
  <c r="R1437" i="1" a="1"/>
  <c r="R1437" i="1" s="1"/>
  <c r="T1437" i="1" s="1"/>
  <c r="U1437" i="1" s="1"/>
  <c r="R1429" i="1" a="1"/>
  <c r="R1429" i="1" s="1"/>
  <c r="T1429" i="1" s="1"/>
  <c r="U1429" i="1" s="1"/>
  <c r="R1421" i="1" a="1"/>
  <c r="R1421" i="1" s="1"/>
  <c r="T1421" i="1" s="1"/>
  <c r="U1421" i="1" s="1"/>
  <c r="R1413" i="1" a="1"/>
  <c r="R1413" i="1" s="1"/>
  <c r="T1413" i="1" s="1"/>
  <c r="U1413" i="1" s="1"/>
  <c r="R1405" i="1" a="1"/>
  <c r="R1405" i="1" s="1"/>
  <c r="R1397" i="1" a="1"/>
  <c r="R1397" i="1" s="1"/>
  <c r="R1389" i="1" a="1"/>
  <c r="R1389" i="1" s="1"/>
  <c r="T1389" i="1" s="1"/>
  <c r="U1389" i="1" s="1"/>
  <c r="R1381" i="1" a="1"/>
  <c r="R1381" i="1" s="1"/>
  <c r="R1373" i="1" a="1"/>
  <c r="R1373" i="1" s="1"/>
  <c r="T1373" i="1" s="1"/>
  <c r="U1373" i="1" s="1"/>
  <c r="R1365" i="1" a="1"/>
  <c r="R1365" i="1" s="1"/>
  <c r="T1365" i="1" s="1"/>
  <c r="U1365" i="1" s="1"/>
  <c r="R1357" i="1" a="1"/>
  <c r="R1357" i="1" s="1"/>
  <c r="T1357" i="1" s="1"/>
  <c r="U1357" i="1" s="1"/>
  <c r="R1349" i="1" a="1"/>
  <c r="R1349" i="1" s="1"/>
  <c r="T1349" i="1" s="1"/>
  <c r="U1349" i="1" s="1"/>
  <c r="R1341" i="1" a="1"/>
  <c r="R1341" i="1" s="1"/>
  <c r="T1341" i="1" s="1"/>
  <c r="U1341" i="1" s="1"/>
  <c r="R1333" i="1" a="1"/>
  <c r="R1333" i="1" s="1"/>
  <c r="R1325" i="1" a="1"/>
  <c r="R1325" i="1" s="1"/>
  <c r="T1325" i="1" s="1"/>
  <c r="U1325" i="1" s="1"/>
  <c r="R1317" i="1" a="1"/>
  <c r="R1317" i="1" s="1"/>
  <c r="T1317" i="1" s="1"/>
  <c r="U1317" i="1" s="1"/>
  <c r="R1309" i="1" a="1"/>
  <c r="R1309" i="1" s="1"/>
  <c r="T1309" i="1" s="1"/>
  <c r="U1309" i="1" s="1"/>
  <c r="R1301" i="1" a="1"/>
  <c r="R1301" i="1" s="1"/>
  <c r="T1301" i="1" s="1"/>
  <c r="U1301" i="1" s="1"/>
  <c r="R1293" i="1" a="1"/>
  <c r="R1293" i="1" s="1"/>
  <c r="R1285" i="1" a="1"/>
  <c r="R1285" i="1" s="1"/>
  <c r="T1285" i="1" s="1"/>
  <c r="U1285" i="1" s="1"/>
  <c r="R1277" i="1" a="1"/>
  <c r="R1277" i="1" s="1"/>
  <c r="T1277" i="1" s="1"/>
  <c r="U1277" i="1" s="1"/>
  <c r="R1269" i="1" a="1"/>
  <c r="R1269" i="1" s="1"/>
  <c r="T1269" i="1" s="1"/>
  <c r="U1269" i="1" s="1"/>
  <c r="R1261" i="1" a="1"/>
  <c r="R1261" i="1" s="1"/>
  <c r="R1253" i="1" a="1"/>
  <c r="R1253" i="1" s="1"/>
  <c r="T1253" i="1" s="1"/>
  <c r="U1253" i="1" s="1"/>
  <c r="R1245" i="1" a="1"/>
  <c r="R1245" i="1" s="1"/>
  <c r="T1245" i="1" s="1"/>
  <c r="U1245" i="1" s="1"/>
  <c r="R1237" i="1" a="1"/>
  <c r="R1237" i="1" s="1"/>
  <c r="T1237" i="1" s="1"/>
  <c r="U1237" i="1" s="1"/>
  <c r="R1229" i="1" a="1"/>
  <c r="R1229" i="1" s="1"/>
  <c r="R1221" i="1" a="1"/>
  <c r="R1221" i="1" s="1"/>
  <c r="T1221" i="1" s="1"/>
  <c r="U1221" i="1" s="1"/>
  <c r="R1213" i="1" a="1"/>
  <c r="R1213" i="1" s="1"/>
  <c r="T1213" i="1" s="1"/>
  <c r="U1213" i="1" s="1"/>
  <c r="R1205" i="1" a="1"/>
  <c r="R1205" i="1" s="1"/>
  <c r="T1205" i="1" s="1"/>
  <c r="U1205" i="1" s="1"/>
  <c r="R1197" i="1" a="1"/>
  <c r="R1197" i="1" s="1"/>
  <c r="R1189" i="1" a="1"/>
  <c r="R1189" i="1" s="1"/>
  <c r="T1189" i="1" s="1"/>
  <c r="U1189" i="1" s="1"/>
  <c r="R1181" i="1" a="1"/>
  <c r="R1181" i="1" s="1"/>
  <c r="R1173" i="1" a="1"/>
  <c r="R1173" i="1" s="1"/>
  <c r="T1173" i="1" s="1"/>
  <c r="U1173" i="1" s="1"/>
  <c r="R1165" i="1" a="1"/>
  <c r="R1165" i="1" s="1"/>
  <c r="T1165" i="1" s="1"/>
  <c r="U1165" i="1" s="1"/>
  <c r="R1157" i="1" a="1"/>
  <c r="R1157" i="1" s="1"/>
  <c r="R1149" i="1" a="1"/>
  <c r="R1149" i="1" s="1"/>
  <c r="T1149" i="1" s="1"/>
  <c r="U1149" i="1" s="1"/>
  <c r="R1141" i="1" a="1"/>
  <c r="R1141" i="1" s="1"/>
  <c r="T1141" i="1" s="1"/>
  <c r="U1141" i="1" s="1"/>
  <c r="R1133" i="1" a="1"/>
  <c r="R1133" i="1" s="1"/>
  <c r="R1125" i="1" a="1"/>
  <c r="R1125" i="1" s="1"/>
  <c r="T1125" i="1" s="1"/>
  <c r="U1125" i="1" s="1"/>
  <c r="R1117" i="1" a="1"/>
  <c r="R1117" i="1" s="1"/>
  <c r="R1109" i="1" a="1"/>
  <c r="R1109" i="1" s="1"/>
  <c r="T1109" i="1" s="1"/>
  <c r="U1109" i="1" s="1"/>
  <c r="R1101" i="1" a="1"/>
  <c r="R1101" i="1" s="1"/>
  <c r="T1101" i="1" s="1"/>
  <c r="U1101" i="1" s="1"/>
  <c r="R1093" i="1" a="1"/>
  <c r="R1093" i="1" s="1"/>
  <c r="R1085" i="1" a="1"/>
  <c r="R1085" i="1" s="1"/>
  <c r="T1085" i="1" s="1"/>
  <c r="U1085" i="1" s="1"/>
  <c r="R1077" i="1" a="1"/>
  <c r="R1077" i="1" s="1"/>
  <c r="T1077" i="1" s="1"/>
  <c r="U1077" i="1" s="1"/>
  <c r="R1069" i="1" a="1"/>
  <c r="R1069" i="1" s="1"/>
  <c r="T1069" i="1" s="1"/>
  <c r="U1069" i="1" s="1"/>
  <c r="R1061" i="1" a="1"/>
  <c r="R1061" i="1" s="1"/>
  <c r="T1061" i="1" s="1"/>
  <c r="U1061" i="1" s="1"/>
  <c r="R1053" i="1" a="1"/>
  <c r="R1053" i="1" s="1"/>
  <c r="R1045" i="1" a="1"/>
  <c r="R1045" i="1" s="1"/>
  <c r="T1045" i="1" s="1"/>
  <c r="U1045" i="1" s="1"/>
  <c r="R1037" i="1" a="1"/>
  <c r="R1037" i="1" s="1"/>
  <c r="T1037" i="1" s="1"/>
  <c r="U1037" i="1" s="1"/>
  <c r="R1029" i="1" a="1"/>
  <c r="R1029" i="1" s="1"/>
  <c r="R1021" i="1" a="1"/>
  <c r="R1021" i="1" s="1"/>
  <c r="R1013" i="1" a="1"/>
  <c r="R1013" i="1" s="1"/>
  <c r="T1013" i="1" s="1"/>
  <c r="U1013" i="1" s="1"/>
  <c r="R1005" i="1" a="1"/>
  <c r="R1005" i="1" s="1"/>
  <c r="T1005" i="1" s="1"/>
  <c r="U1005" i="1" s="1"/>
  <c r="R997" i="1" a="1"/>
  <c r="R997" i="1" s="1"/>
  <c r="R989" i="1" a="1"/>
  <c r="R989" i="1" s="1"/>
  <c r="T989" i="1" s="1"/>
  <c r="U989" i="1" s="1"/>
  <c r="R981" i="1" a="1"/>
  <c r="R981" i="1" s="1"/>
  <c r="T981" i="1" s="1"/>
  <c r="U981" i="1" s="1"/>
  <c r="R973" i="1" a="1"/>
  <c r="R973" i="1" s="1"/>
  <c r="T973" i="1" s="1"/>
  <c r="U973" i="1" s="1"/>
  <c r="R965" i="1" a="1"/>
  <c r="R965" i="1" s="1"/>
  <c r="T965" i="1" s="1"/>
  <c r="U965" i="1" s="1"/>
  <c r="R957" i="1" a="1"/>
  <c r="R957" i="1" s="1"/>
  <c r="R949" i="1" a="1"/>
  <c r="R949" i="1" s="1"/>
  <c r="T949" i="1" s="1"/>
  <c r="U949" i="1" s="1"/>
  <c r="R941" i="1" a="1"/>
  <c r="R941" i="1" s="1"/>
  <c r="T941" i="1" s="1"/>
  <c r="U941" i="1" s="1"/>
  <c r="R933" i="1" a="1"/>
  <c r="R933" i="1" s="1"/>
  <c r="R925" i="1" a="1"/>
  <c r="R925" i="1" s="1"/>
  <c r="T925" i="1" s="1"/>
  <c r="U925" i="1" s="1"/>
  <c r="R917" i="1" a="1"/>
  <c r="R917" i="1" s="1"/>
  <c r="T917" i="1" s="1"/>
  <c r="U917" i="1" s="1"/>
  <c r="R909" i="1" a="1"/>
  <c r="R909" i="1" s="1"/>
  <c r="T909" i="1" s="1"/>
  <c r="U909" i="1" s="1"/>
  <c r="R901" i="1" a="1"/>
  <c r="R901" i="1" s="1"/>
  <c r="T901" i="1" s="1"/>
  <c r="U901" i="1" s="1"/>
  <c r="R893" i="1" a="1"/>
  <c r="R893" i="1" s="1"/>
  <c r="R885" i="1" a="1"/>
  <c r="R885" i="1" s="1"/>
  <c r="R877" i="1" a="1"/>
  <c r="R877" i="1" s="1"/>
  <c r="T877" i="1" s="1"/>
  <c r="U877" i="1" s="1"/>
  <c r="R869" i="1" a="1"/>
  <c r="R869" i="1" s="1"/>
  <c r="R861" i="1" a="1"/>
  <c r="R861" i="1" s="1"/>
  <c r="T861" i="1" s="1"/>
  <c r="U861" i="1" s="1"/>
  <c r="R853" i="1" a="1"/>
  <c r="R853" i="1" s="1"/>
  <c r="R845" i="1" a="1"/>
  <c r="R845" i="1" s="1"/>
  <c r="T845" i="1" s="1"/>
  <c r="U845" i="1" s="1"/>
  <c r="R837" i="1" a="1"/>
  <c r="R837" i="1" s="1"/>
  <c r="T837" i="1" s="1"/>
  <c r="U837" i="1" s="1"/>
  <c r="R829" i="1" a="1"/>
  <c r="R829" i="1" s="1"/>
  <c r="T829" i="1" s="1"/>
  <c r="U829" i="1" s="1"/>
  <c r="R821" i="1" a="1"/>
  <c r="R821" i="1" s="1"/>
  <c r="T821" i="1" s="1"/>
  <c r="U821" i="1" s="1"/>
  <c r="R813" i="1" a="1"/>
  <c r="R813" i="1" s="1"/>
  <c r="T813" i="1" s="1"/>
  <c r="U813" i="1" s="1"/>
  <c r="R805" i="1" a="1"/>
  <c r="R805" i="1" s="1"/>
  <c r="T805" i="1" s="1"/>
  <c r="U805" i="1" s="1"/>
  <c r="R797" i="1" a="1"/>
  <c r="R797" i="1" s="1"/>
  <c r="T797" i="1" s="1"/>
  <c r="U797" i="1" s="1"/>
  <c r="R789" i="1" a="1"/>
  <c r="R789" i="1" s="1"/>
  <c r="T789" i="1" s="1"/>
  <c r="U789" i="1" s="1"/>
  <c r="R781" i="1" a="1"/>
  <c r="R781" i="1" s="1"/>
  <c r="R773" i="1" a="1"/>
  <c r="R773" i="1" s="1"/>
  <c r="T773" i="1" s="1"/>
  <c r="U773" i="1" s="1"/>
  <c r="R765" i="1" a="1"/>
  <c r="R765" i="1" s="1"/>
  <c r="T765" i="1" s="1"/>
  <c r="U765" i="1" s="1"/>
  <c r="R757" i="1" a="1"/>
  <c r="R757" i="1" s="1"/>
  <c r="T757" i="1" s="1"/>
  <c r="U757" i="1" s="1"/>
  <c r="R749" i="1" a="1"/>
  <c r="R749" i="1" s="1"/>
  <c r="R741" i="1" a="1"/>
  <c r="R741" i="1" s="1"/>
  <c r="T741" i="1" s="1"/>
  <c r="U741" i="1" s="1"/>
  <c r="R733" i="1" a="1"/>
  <c r="R733" i="1" s="1"/>
  <c r="T733" i="1" s="1"/>
  <c r="U733" i="1" s="1"/>
  <c r="R725" i="1" a="1"/>
  <c r="R725" i="1" s="1"/>
  <c r="T725" i="1" s="1"/>
  <c r="U725" i="1" s="1"/>
  <c r="R717" i="1" a="1"/>
  <c r="R717" i="1" s="1"/>
  <c r="T717" i="1" s="1"/>
  <c r="U717" i="1" s="1"/>
  <c r="R709" i="1" a="1"/>
  <c r="R709" i="1" s="1"/>
  <c r="T709" i="1" s="1"/>
  <c r="U709" i="1" s="1"/>
  <c r="R701" i="1" a="1"/>
  <c r="R701" i="1" s="1"/>
  <c r="T701" i="1" s="1"/>
  <c r="U701" i="1" s="1"/>
  <c r="R693" i="1" a="1"/>
  <c r="R693" i="1" s="1"/>
  <c r="T693" i="1" s="1"/>
  <c r="U693" i="1" s="1"/>
  <c r="R685" i="1" a="1"/>
  <c r="R685" i="1" s="1"/>
  <c r="R677" i="1" a="1"/>
  <c r="R677" i="1" s="1"/>
  <c r="T677" i="1" s="1"/>
  <c r="U677" i="1" s="1"/>
  <c r="R669" i="1" a="1"/>
  <c r="R669" i="1" s="1"/>
  <c r="R661" i="1" a="1"/>
  <c r="R661" i="1" s="1"/>
  <c r="T661" i="1" s="1"/>
  <c r="U661" i="1" s="1"/>
  <c r="R653" i="1" a="1"/>
  <c r="R653" i="1" s="1"/>
  <c r="T653" i="1" s="1"/>
  <c r="U653" i="1" s="1"/>
  <c r="R645" i="1" a="1"/>
  <c r="R645" i="1" s="1"/>
  <c r="R637" i="1" a="1"/>
  <c r="R637" i="1" s="1"/>
  <c r="T637" i="1" s="1"/>
  <c r="U637" i="1" s="1"/>
  <c r="R629" i="1" a="1"/>
  <c r="R629" i="1" s="1"/>
  <c r="T629" i="1" s="1"/>
  <c r="U629" i="1" s="1"/>
  <c r="R621" i="1" a="1"/>
  <c r="R621" i="1" s="1"/>
  <c r="T621" i="1" s="1"/>
  <c r="U621" i="1" s="1"/>
  <c r="R613" i="1" a="1"/>
  <c r="R613" i="1" s="1"/>
  <c r="T613" i="1" s="1"/>
  <c r="U613" i="1" s="1"/>
  <c r="R605" i="1" a="1"/>
  <c r="R605" i="1" s="1"/>
  <c r="R597" i="1" a="1"/>
  <c r="R597" i="1" s="1"/>
  <c r="T597" i="1" s="1"/>
  <c r="U597" i="1" s="1"/>
  <c r="R589" i="1" a="1"/>
  <c r="R589" i="1" s="1"/>
  <c r="T589" i="1" s="1"/>
  <c r="U589" i="1" s="1"/>
  <c r="R581" i="1" a="1"/>
  <c r="R581" i="1" s="1"/>
  <c r="R573" i="1" a="1"/>
  <c r="R573" i="1" s="1"/>
  <c r="T573" i="1" s="1"/>
  <c r="U573" i="1" s="1"/>
  <c r="R565" i="1" a="1"/>
  <c r="R565" i="1" s="1"/>
  <c r="T565" i="1" s="1"/>
  <c r="U565" i="1" s="1"/>
  <c r="R557" i="1" a="1"/>
  <c r="R557" i="1" s="1"/>
  <c r="T557" i="1" s="1"/>
  <c r="U557" i="1" s="1"/>
  <c r="R549" i="1" a="1"/>
  <c r="R549" i="1" s="1"/>
  <c r="T549" i="1" s="1"/>
  <c r="U549" i="1" s="1"/>
  <c r="R541" i="1" a="1"/>
  <c r="R541" i="1" s="1"/>
  <c r="T541" i="1" s="1"/>
  <c r="U541" i="1" s="1"/>
  <c r="R533" i="1" a="1"/>
  <c r="R533" i="1" s="1"/>
  <c r="T533" i="1" s="1"/>
  <c r="U533" i="1" s="1"/>
  <c r="R525" i="1" a="1"/>
  <c r="R525" i="1" s="1"/>
  <c r="T525" i="1" s="1"/>
  <c r="U525" i="1" s="1"/>
  <c r="R517" i="1" a="1"/>
  <c r="R517" i="1" s="1"/>
  <c r="T517" i="1" s="1"/>
  <c r="U517" i="1" s="1"/>
  <c r="R509" i="1" a="1"/>
  <c r="R509" i="1" s="1"/>
  <c r="R501" i="1" a="1"/>
  <c r="R501" i="1" s="1"/>
  <c r="T501" i="1" s="1"/>
  <c r="U501" i="1" s="1"/>
  <c r="R493" i="1" a="1"/>
  <c r="R493" i="1" s="1"/>
  <c r="T493" i="1" s="1"/>
  <c r="U493" i="1" s="1"/>
  <c r="R485" i="1" a="1"/>
  <c r="R485" i="1" s="1"/>
  <c r="R477" i="1" a="1"/>
  <c r="R477" i="1" s="1"/>
  <c r="T477" i="1" s="1"/>
  <c r="U477" i="1" s="1"/>
  <c r="R469" i="1" a="1"/>
  <c r="R469" i="1" s="1"/>
  <c r="T469" i="1" s="1"/>
  <c r="U469" i="1" s="1"/>
  <c r="R461" i="1" a="1"/>
  <c r="R461" i="1" s="1"/>
  <c r="T461" i="1" s="1"/>
  <c r="U461" i="1" s="1"/>
  <c r="R453" i="1" a="1"/>
  <c r="R453" i="1" s="1"/>
  <c r="T453" i="1" s="1"/>
  <c r="U453" i="1" s="1"/>
  <c r="R445" i="1" a="1"/>
  <c r="R445" i="1" s="1"/>
  <c r="R437" i="1" a="1"/>
  <c r="R437" i="1" s="1"/>
  <c r="T437" i="1" s="1"/>
  <c r="U437" i="1" s="1"/>
  <c r="R429" i="1" a="1"/>
  <c r="R429" i="1" s="1"/>
  <c r="T429" i="1" s="1"/>
  <c r="U429" i="1" s="1"/>
  <c r="R421" i="1" a="1"/>
  <c r="R421" i="1" s="1"/>
  <c r="R413" i="1" a="1"/>
  <c r="R413" i="1" s="1"/>
  <c r="T413" i="1" s="1"/>
  <c r="U413" i="1" s="1"/>
  <c r="R405" i="1" a="1"/>
  <c r="R405" i="1" s="1"/>
  <c r="T405" i="1" s="1"/>
  <c r="U405" i="1" s="1"/>
  <c r="R397" i="1" a="1"/>
  <c r="R397" i="1" s="1"/>
  <c r="T397" i="1" s="1"/>
  <c r="U397" i="1" s="1"/>
  <c r="R389" i="1" a="1"/>
  <c r="R389" i="1" s="1"/>
  <c r="T389" i="1" s="1"/>
  <c r="U389" i="1" s="1"/>
  <c r="R381" i="1" a="1"/>
  <c r="R381" i="1" s="1"/>
  <c r="T381" i="1" s="1"/>
  <c r="U381" i="1" s="1"/>
  <c r="R373" i="1" a="1"/>
  <c r="R373" i="1" s="1"/>
  <c r="R365" i="1" a="1"/>
  <c r="R365" i="1" s="1"/>
  <c r="T365" i="1" s="1"/>
  <c r="U365" i="1" s="1"/>
  <c r="R357" i="1" a="1"/>
  <c r="R357" i="1" s="1"/>
  <c r="R349" i="1" a="1"/>
  <c r="R349" i="1" s="1"/>
  <c r="T349" i="1" s="1"/>
  <c r="U349" i="1" s="1"/>
  <c r="R341" i="1" a="1"/>
  <c r="R341" i="1" s="1"/>
  <c r="T341" i="1" s="1"/>
  <c r="U341" i="1" s="1"/>
  <c r="R333" i="1" a="1"/>
  <c r="R333" i="1" s="1"/>
  <c r="T333" i="1" s="1"/>
  <c r="U333" i="1" s="1"/>
  <c r="R325" i="1" a="1"/>
  <c r="R325" i="1" s="1"/>
  <c r="T325" i="1" s="1"/>
  <c r="U325" i="1" s="1"/>
  <c r="R317" i="1" a="1"/>
  <c r="R317" i="1" s="1"/>
  <c r="T317" i="1" s="1"/>
  <c r="U317" i="1" s="1"/>
  <c r="R309" i="1" a="1"/>
  <c r="R309" i="1" s="1"/>
  <c r="T309" i="1" s="1"/>
  <c r="U309" i="1" s="1"/>
  <c r="R301" i="1" a="1"/>
  <c r="R301" i="1" s="1"/>
  <c r="T301" i="1" s="1"/>
  <c r="U301" i="1" s="1"/>
  <c r="R293" i="1" a="1"/>
  <c r="R293" i="1" s="1"/>
  <c r="T293" i="1" s="1"/>
  <c r="U293" i="1" s="1"/>
  <c r="R285" i="1" a="1"/>
  <c r="R285" i="1" s="1"/>
  <c r="T285" i="1" s="1"/>
  <c r="U285" i="1" s="1"/>
  <c r="R277" i="1" a="1"/>
  <c r="R277" i="1" s="1"/>
  <c r="T277" i="1" s="1"/>
  <c r="U277" i="1" s="1"/>
  <c r="R269" i="1" a="1"/>
  <c r="R269" i="1" s="1"/>
  <c r="R261" i="1" a="1"/>
  <c r="R261" i="1" s="1"/>
  <c r="T261" i="1" s="1"/>
  <c r="U261" i="1" s="1"/>
  <c r="R253" i="1" a="1"/>
  <c r="R253" i="1" s="1"/>
  <c r="T253" i="1" s="1"/>
  <c r="U253" i="1" s="1"/>
  <c r="R245" i="1" a="1"/>
  <c r="R245" i="1" s="1"/>
  <c r="T245" i="1" s="1"/>
  <c r="U245" i="1" s="1"/>
  <c r="R237" i="1" a="1"/>
  <c r="R237" i="1" s="1"/>
  <c r="R229" i="1" a="1"/>
  <c r="R229" i="1" s="1"/>
  <c r="T229" i="1" s="1"/>
  <c r="U229" i="1" s="1"/>
  <c r="R221" i="1" a="1"/>
  <c r="R221" i="1" s="1"/>
  <c r="T221" i="1" s="1"/>
  <c r="U221" i="1" s="1"/>
  <c r="R213" i="1" a="1"/>
  <c r="R213" i="1" s="1"/>
  <c r="T213" i="1" s="1"/>
  <c r="U213" i="1" s="1"/>
  <c r="R205" i="1" a="1"/>
  <c r="R205" i="1" s="1"/>
  <c r="T205" i="1" s="1"/>
  <c r="U205" i="1" s="1"/>
  <c r="R197" i="1" a="1"/>
  <c r="R197" i="1" s="1"/>
  <c r="T197" i="1" s="1"/>
  <c r="U197" i="1" s="1"/>
  <c r="R189" i="1" a="1"/>
  <c r="R189" i="1" s="1"/>
  <c r="T189" i="1" s="1"/>
  <c r="U189" i="1" s="1"/>
  <c r="R181" i="1" a="1"/>
  <c r="R181" i="1" s="1"/>
  <c r="T181" i="1" s="1"/>
  <c r="U181" i="1" s="1"/>
  <c r="R173" i="1" a="1"/>
  <c r="R173" i="1" s="1"/>
  <c r="R165" i="1" a="1"/>
  <c r="R165" i="1" s="1"/>
  <c r="T165" i="1" s="1"/>
  <c r="U165" i="1" s="1"/>
  <c r="R157" i="1" a="1"/>
  <c r="R157" i="1" s="1"/>
  <c r="R149" i="1" a="1"/>
  <c r="R149" i="1" s="1"/>
  <c r="T149" i="1" s="1"/>
  <c r="U149" i="1" s="1"/>
  <c r="R141" i="1" a="1"/>
  <c r="R141" i="1" s="1"/>
  <c r="T141" i="1" s="1"/>
  <c r="U141" i="1" s="1"/>
  <c r="R133" i="1" a="1"/>
  <c r="R133" i="1" s="1"/>
  <c r="R125" i="1" a="1"/>
  <c r="R125" i="1" s="1"/>
  <c r="T125" i="1" s="1"/>
  <c r="U125" i="1" s="1"/>
  <c r="R117" i="1" a="1"/>
  <c r="R117" i="1" s="1"/>
  <c r="T117" i="1" s="1"/>
  <c r="U117" i="1" s="1"/>
  <c r="R109" i="1" a="1"/>
  <c r="R109" i="1" s="1"/>
  <c r="T109" i="1" s="1"/>
  <c r="U109" i="1" s="1"/>
  <c r="R101" i="1" a="1"/>
  <c r="R101" i="1" s="1"/>
  <c r="T101" i="1" s="1"/>
  <c r="U101" i="1" s="1"/>
  <c r="R93" i="1" a="1"/>
  <c r="R93" i="1" s="1"/>
  <c r="R85" i="1" a="1"/>
  <c r="R85" i="1" s="1"/>
  <c r="T85" i="1" s="1"/>
  <c r="U85" i="1" s="1"/>
  <c r="R77" i="1" a="1"/>
  <c r="R77" i="1" s="1"/>
  <c r="T77" i="1" s="1"/>
  <c r="U77" i="1" s="1"/>
  <c r="R69" i="1" a="1"/>
  <c r="R69" i="1" s="1"/>
  <c r="R61" i="1" a="1"/>
  <c r="R61" i="1" s="1"/>
  <c r="T61" i="1" s="1"/>
  <c r="U61" i="1" s="1"/>
  <c r="R53" i="1" a="1"/>
  <c r="R53" i="1" s="1"/>
  <c r="T53" i="1" s="1"/>
  <c r="U53" i="1" s="1"/>
  <c r="R45" i="1" a="1"/>
  <c r="R45" i="1" s="1"/>
  <c r="T45" i="1" s="1"/>
  <c r="U45" i="1" s="1"/>
  <c r="R37" i="1" a="1"/>
  <c r="R37" i="1" s="1"/>
  <c r="T37" i="1" s="1"/>
  <c r="U37" i="1" s="1"/>
  <c r="R29" i="1" a="1"/>
  <c r="R29" i="1" s="1"/>
  <c r="R21" i="1" a="1"/>
  <c r="R21" i="1" s="1"/>
  <c r="T21" i="1" s="1"/>
  <c r="U21" i="1" s="1"/>
  <c r="R13" i="1" a="1"/>
  <c r="R13" i="1" s="1"/>
  <c r="T13" i="1" s="1"/>
  <c r="U13" i="1" s="1"/>
  <c r="R5" i="1" a="1"/>
  <c r="R5" i="1" s="1"/>
  <c r="T313" i="1"/>
  <c r="U313" i="1" s="1"/>
  <c r="T1281" i="1"/>
  <c r="U1281" i="1" s="1"/>
  <c r="T74" i="1"/>
  <c r="U74" i="1" s="1"/>
  <c r="T586" i="1"/>
  <c r="U586" i="1" s="1"/>
  <c r="T1098" i="1"/>
  <c r="U1098" i="1" s="1"/>
  <c r="T1610" i="1"/>
  <c r="U1610" i="1" s="1"/>
  <c r="T2122" i="1"/>
  <c r="U2122" i="1" s="1"/>
  <c r="T2634" i="1"/>
  <c r="U2634" i="1" s="1"/>
  <c r="T3146" i="1"/>
  <c r="U3146" i="1" s="1"/>
  <c r="T3658" i="1"/>
  <c r="U3658" i="1" s="1"/>
  <c r="T4170" i="1"/>
  <c r="U4170" i="1" s="1"/>
  <c r="T4682" i="1"/>
  <c r="U4682" i="1" s="1"/>
  <c r="T5194" i="1"/>
  <c r="U5194" i="1" s="1"/>
  <c r="T6730" i="1"/>
  <c r="U6730" i="1" s="1"/>
  <c r="T7242" i="1"/>
  <c r="U7242" i="1" s="1"/>
  <c r="T7754" i="1"/>
  <c r="U7754" i="1" s="1"/>
  <c r="T402" i="1"/>
  <c r="U402" i="1" s="1"/>
  <c r="T914" i="1"/>
  <c r="U914" i="1" s="1"/>
  <c r="T1426" i="1"/>
  <c r="U1426" i="1" s="1"/>
  <c r="T1938" i="1"/>
  <c r="U1938" i="1" s="1"/>
  <c r="T2450" i="1"/>
  <c r="U2450" i="1" s="1"/>
  <c r="T2962" i="1"/>
  <c r="U2962" i="1" s="1"/>
  <c r="T3474" i="1"/>
  <c r="U3474" i="1" s="1"/>
  <c r="T3986" i="1"/>
  <c r="U3986" i="1" s="1"/>
  <c r="T4498" i="1"/>
  <c r="U4498" i="1" s="1"/>
  <c r="T401" i="1"/>
  <c r="U401" i="1" s="1"/>
  <c r="T977" i="1"/>
  <c r="U977" i="1" s="1"/>
  <c r="T282" i="1"/>
  <c r="U282" i="1" s="1"/>
  <c r="T794" i="1"/>
  <c r="U794" i="1" s="1"/>
  <c r="T1306" i="1"/>
  <c r="U1306" i="1" s="1"/>
  <c r="T1818" i="1"/>
  <c r="U1818" i="1" s="1"/>
  <c r="T2330" i="1"/>
  <c r="U2330" i="1" s="1"/>
  <c r="T2842" i="1"/>
  <c r="U2842" i="1" s="1"/>
  <c r="T3354" i="1"/>
  <c r="U3354" i="1" s="1"/>
  <c r="T3866" i="1"/>
  <c r="U3866" i="1" s="1"/>
  <c r="T4378" i="1"/>
  <c r="U4378" i="1" s="1"/>
  <c r="T418" i="1"/>
  <c r="U418" i="1" s="1"/>
  <c r="T930" i="1"/>
  <c r="U930" i="1" s="1"/>
  <c r="T1442" i="1"/>
  <c r="U1442" i="1" s="1"/>
  <c r="T1954" i="1"/>
  <c r="U1954" i="1" s="1"/>
  <c r="T2466" i="1"/>
  <c r="U2466" i="1" s="1"/>
  <c r="T2978" i="1"/>
  <c r="U2978" i="1" s="1"/>
  <c r="T3490" i="1"/>
  <c r="U3490" i="1" s="1"/>
  <c r="T4002" i="1"/>
  <c r="U4002" i="1" s="1"/>
  <c r="T4514" i="1"/>
  <c r="U4514" i="1" s="1"/>
  <c r="T5026" i="1"/>
  <c r="U5026" i="1" s="1"/>
  <c r="T682" i="1"/>
  <c r="U682" i="1" s="1"/>
  <c r="T1194" i="1"/>
  <c r="U1194" i="1" s="1"/>
  <c r="T1706" i="1"/>
  <c r="U1706" i="1" s="1"/>
  <c r="T2218" i="1"/>
  <c r="U2218" i="1" s="1"/>
  <c r="T2730" i="1"/>
  <c r="U2730" i="1" s="1"/>
  <c r="T3242" i="1"/>
  <c r="U3242" i="1" s="1"/>
  <c r="T3754" i="1"/>
  <c r="U3754" i="1" s="1"/>
  <c r="T4778" i="1"/>
  <c r="U4778" i="1" s="1"/>
  <c r="T5290" i="1"/>
  <c r="U5290" i="1" s="1"/>
  <c r="T5802" i="1"/>
  <c r="U5802" i="1" s="1"/>
  <c r="T6314" i="1"/>
  <c r="U6314" i="1" s="1"/>
  <c r="T6826" i="1"/>
  <c r="U6826" i="1" s="1"/>
  <c r="T2217" i="1"/>
  <c r="U2217" i="1" s="1"/>
  <c r="T498" i="1"/>
  <c r="U498" i="1" s="1"/>
  <c r="T1010" i="1"/>
  <c r="U1010" i="1" s="1"/>
  <c r="T1522" i="1"/>
  <c r="U1522" i="1" s="1"/>
  <c r="T2034" i="1"/>
  <c r="U2034" i="1" s="1"/>
  <c r="T2546" i="1"/>
  <c r="U2546" i="1" s="1"/>
  <c r="T3058" i="1"/>
  <c r="U3058" i="1" s="1"/>
  <c r="T3570" i="1"/>
  <c r="U3570" i="1" s="1"/>
  <c r="T5106" i="1"/>
  <c r="U5106" i="1" s="1"/>
  <c r="T442" i="1"/>
  <c r="U442" i="1" s="1"/>
  <c r="T954" i="1"/>
  <c r="U954" i="1" s="1"/>
  <c r="T1466" i="1"/>
  <c r="U1466" i="1" s="1"/>
  <c r="T1978" i="1"/>
  <c r="U1978" i="1" s="1"/>
  <c r="T2490" i="1"/>
  <c r="U2490" i="1" s="1"/>
  <c r="T3002" i="1"/>
  <c r="U3002" i="1" s="1"/>
  <c r="T3514" i="1"/>
  <c r="U3514" i="1" s="1"/>
  <c r="T4026" i="1"/>
  <c r="U4026" i="1" s="1"/>
  <c r="T4538" i="1"/>
  <c r="U4538" i="1" s="1"/>
  <c r="T386" i="1"/>
  <c r="U386" i="1" s="1"/>
  <c r="T898" i="1"/>
  <c r="U898" i="1" s="1"/>
  <c r="T1410" i="1"/>
  <c r="U1410" i="1" s="1"/>
  <c r="T1922" i="1"/>
  <c r="U1922" i="1" s="1"/>
  <c r="T2434" i="1"/>
  <c r="U2434" i="1" s="1"/>
  <c r="T2946" i="1"/>
  <c r="U2946" i="1" s="1"/>
  <c r="T3458" i="1"/>
  <c r="U3458" i="1" s="1"/>
  <c r="T3970" i="1"/>
  <c r="U3970" i="1" s="1"/>
  <c r="T4482" i="1"/>
  <c r="U4482" i="1" s="1"/>
  <c r="T4994" i="1"/>
  <c r="U4994" i="1" s="1"/>
  <c r="T5506" i="1"/>
  <c r="U5506" i="1" s="1"/>
  <c r="T6018" i="1"/>
  <c r="U6018" i="1" s="1"/>
  <c r="T5883" i="1"/>
  <c r="U5883" i="1" s="1"/>
  <c r="T7932" i="1"/>
  <c r="U7932" i="1" s="1"/>
  <c r="T8444" i="1"/>
  <c r="U8444" i="1" s="1"/>
  <c r="T8956" i="1"/>
  <c r="U8956" i="1" s="1"/>
  <c r="T9468" i="1"/>
  <c r="U9468" i="1" s="1"/>
  <c r="T6389" i="1"/>
  <c r="U6389" i="1" s="1"/>
  <c r="T6901" i="1"/>
  <c r="U6901" i="1" s="1"/>
  <c r="T7925" i="1"/>
  <c r="U7925" i="1" s="1"/>
  <c r="T8437" i="1"/>
  <c r="U8437" i="1" s="1"/>
  <c r="T8949" i="1"/>
  <c r="U8949" i="1" s="1"/>
  <c r="T9461" i="1"/>
  <c r="U9461" i="1" s="1"/>
  <c r="T790" i="1"/>
  <c r="U790" i="1" s="1"/>
  <c r="T2398" i="1"/>
  <c r="U2398" i="1" s="1"/>
  <c r="T5478" i="1"/>
  <c r="U5478" i="1" s="1"/>
  <c r="T1479" i="1"/>
  <c r="U1479" i="1" s="1"/>
  <c r="T8068" i="1"/>
  <c r="U8068" i="1" s="1"/>
  <c r="T8580" i="1"/>
  <c r="U8580" i="1" s="1"/>
  <c r="T9092" i="1"/>
  <c r="U9092" i="1" s="1"/>
  <c r="T893" i="1"/>
  <c r="U893" i="1" s="1"/>
  <c r="T1405" i="1"/>
  <c r="U1405" i="1" s="1"/>
  <c r="T1917" i="1"/>
  <c r="U1917" i="1" s="1"/>
  <c r="T2429" i="1"/>
  <c r="U2429" i="1" s="1"/>
  <c r="T2941" i="1"/>
  <c r="U2941" i="1" s="1"/>
  <c r="T3453" i="1"/>
  <c r="U3453" i="1" s="1"/>
  <c r="T3965" i="1"/>
  <c r="U3965" i="1" s="1"/>
  <c r="T4477" i="1"/>
  <c r="U4477" i="1" s="1"/>
  <c r="T4989" i="1"/>
  <c r="U4989" i="1" s="1"/>
  <c r="T5501" i="1"/>
  <c r="U5501" i="1" s="1"/>
  <c r="T6013" i="1"/>
  <c r="U6013" i="1" s="1"/>
  <c r="T6525" i="1"/>
  <c r="U6525" i="1" s="1"/>
  <c r="T7037" i="1"/>
  <c r="U7037" i="1" s="1"/>
  <c r="T7549" i="1"/>
  <c r="U7549" i="1" s="1"/>
  <c r="T8061" i="1"/>
  <c r="U8061" i="1" s="1"/>
  <c r="T8573" i="1"/>
  <c r="U8573" i="1" s="1"/>
  <c r="T9085" i="1"/>
  <c r="U9085" i="1" s="1"/>
  <c r="T382" i="1"/>
  <c r="U382" i="1" s="1"/>
  <c r="T990" i="1"/>
  <c r="U990" i="1" s="1"/>
  <c r="T2918" i="1"/>
  <c r="U2918" i="1" s="1"/>
  <c r="T2567" i="1"/>
  <c r="U2567" i="1" s="1"/>
  <c r="T7692" i="1"/>
  <c r="U7692" i="1" s="1"/>
  <c r="T8204" i="1"/>
  <c r="U8204" i="1" s="1"/>
  <c r="T8716" i="1"/>
  <c r="U8716" i="1" s="1"/>
  <c r="T9228" i="1"/>
  <c r="U9228" i="1" s="1"/>
  <c r="T5" i="1"/>
  <c r="U5" i="1" s="1"/>
  <c r="T1029" i="1"/>
  <c r="U1029" i="1" s="1"/>
  <c r="T4101" i="1"/>
  <c r="U4101" i="1" s="1"/>
  <c r="T5125" i="1"/>
  <c r="U5125" i="1" s="1"/>
  <c r="T5637" i="1"/>
  <c r="U5637" i="1" s="1"/>
  <c r="T6149" i="1"/>
  <c r="U6149" i="1" s="1"/>
  <c r="T6661" i="1"/>
  <c r="U6661" i="1" s="1"/>
  <c r="T7173" i="1"/>
  <c r="U7173" i="1" s="1"/>
  <c r="T7685" i="1"/>
  <c r="U7685" i="1" s="1"/>
  <c r="T8197" i="1"/>
  <c r="U8197" i="1" s="1"/>
  <c r="T8709" i="1"/>
  <c r="U8709" i="1" s="1"/>
  <c r="T9221" i="1"/>
  <c r="U9221" i="1" s="1"/>
  <c r="T6" i="1"/>
  <c r="U6" i="1" s="1"/>
  <c r="T518" i="1"/>
  <c r="U518" i="1" s="1"/>
  <c r="T1438" i="1"/>
  <c r="U1438" i="1" s="1"/>
  <c r="T3558" i="1"/>
  <c r="U3558" i="1" s="1"/>
  <c r="T3655" i="1"/>
  <c r="U3655" i="1" s="1"/>
  <c r="T5779" i="1"/>
  <c r="U5779" i="1" s="1"/>
  <c r="T7828" i="1"/>
  <c r="U7828" i="1" s="1"/>
  <c r="T8340" i="1"/>
  <c r="U8340" i="1" s="1"/>
  <c r="T8852" i="1"/>
  <c r="U8852" i="1" s="1"/>
  <c r="T9364" i="1"/>
  <c r="U9364" i="1" s="1"/>
  <c r="T2189" i="1"/>
  <c r="U2189" i="1" s="1"/>
  <c r="T2701" i="1"/>
  <c r="U2701" i="1" s="1"/>
  <c r="T5261" i="1"/>
  <c r="U5261" i="1" s="1"/>
  <c r="T5773" i="1"/>
  <c r="U5773" i="1" s="1"/>
  <c r="T6285" i="1"/>
  <c r="U6285" i="1" s="1"/>
  <c r="T6797" i="1"/>
  <c r="U6797" i="1" s="1"/>
  <c r="T7309" i="1"/>
  <c r="U7309" i="1" s="1"/>
  <c r="T7821" i="1"/>
  <c r="U7821" i="1" s="1"/>
  <c r="T8333" i="1"/>
  <c r="U8333" i="1" s="1"/>
  <c r="T8845" i="1"/>
  <c r="U8845" i="1" s="1"/>
  <c r="T9357" i="1"/>
  <c r="U9357" i="1" s="1"/>
  <c r="T10893" i="1"/>
  <c r="U10893" i="1" s="1"/>
  <c r="T142" i="1"/>
  <c r="U142" i="1" s="1"/>
  <c r="T654" i="1"/>
  <c r="U654" i="1" s="1"/>
  <c r="T1958" i="1"/>
  <c r="U1958" i="1" s="1"/>
  <c r="T4646" i="1"/>
  <c r="U4646" i="1" s="1"/>
  <c r="T647" i="1"/>
  <c r="U647" i="1" s="1"/>
  <c r="T7900" i="1"/>
  <c r="U7900" i="1" s="1"/>
  <c r="T8412" i="1"/>
  <c r="U8412" i="1" s="1"/>
  <c r="T8924" i="1"/>
  <c r="U8924" i="1" s="1"/>
  <c r="T9436" i="1"/>
  <c r="U9436" i="1" s="1"/>
  <c r="T7893" i="1"/>
  <c r="U7893" i="1" s="1"/>
  <c r="T8405" i="1"/>
  <c r="U8405" i="1" s="1"/>
  <c r="T8917" i="1"/>
  <c r="U8917" i="1" s="1"/>
  <c r="T9429" i="1"/>
  <c r="U9429" i="1" s="1"/>
  <c r="T214" i="1"/>
  <c r="U214" i="1" s="1"/>
  <c r="T742" i="1"/>
  <c r="U742" i="1" s="1"/>
  <c r="T2270" i="1"/>
  <c r="U2270" i="1" s="1"/>
  <c r="T5222" i="1"/>
  <c r="U5222" i="1" s="1"/>
  <c r="T1223" i="1"/>
  <c r="U1223" i="1" s="1"/>
  <c r="T7716" i="1"/>
  <c r="U7716" i="1" s="1"/>
  <c r="T8228" i="1"/>
  <c r="U8228" i="1" s="1"/>
  <c r="T8740" i="1"/>
  <c r="U8740" i="1" s="1"/>
  <c r="T9252" i="1"/>
  <c r="U9252" i="1" s="1"/>
  <c r="T10788" i="1"/>
  <c r="U10788" i="1" s="1"/>
  <c r="T11300" i="1"/>
  <c r="U11300" i="1" s="1"/>
  <c r="T29" i="1"/>
  <c r="U29" i="1" s="1"/>
  <c r="T1053" i="1"/>
  <c r="U1053" i="1" s="1"/>
  <c r="T1565" i="1"/>
  <c r="U1565" i="1" s="1"/>
  <c r="T2077" i="1"/>
  <c r="U2077" i="1" s="1"/>
  <c r="T2589" i="1"/>
  <c r="U2589" i="1" s="1"/>
  <c r="T3101" i="1"/>
  <c r="U3101" i="1" s="1"/>
  <c r="T3613" i="1"/>
  <c r="U3613" i="1" s="1"/>
  <c r="T4125" i="1"/>
  <c r="U4125" i="1" s="1"/>
  <c r="T4637" i="1"/>
  <c r="U4637" i="1" s="1"/>
  <c r="T5149" i="1"/>
  <c r="U5149" i="1" s="1"/>
  <c r="T5661" i="1"/>
  <c r="U5661" i="1" s="1"/>
  <c r="T6173" i="1"/>
  <c r="U6173" i="1" s="1"/>
  <c r="T6685" i="1"/>
  <c r="U6685" i="1" s="1"/>
  <c r="T7197" i="1"/>
  <c r="U7197" i="1" s="1"/>
  <c r="T7709" i="1"/>
  <c r="U7709" i="1" s="1"/>
  <c r="T8221" i="1"/>
  <c r="U8221" i="1" s="1"/>
  <c r="T8733" i="1"/>
  <c r="U8733" i="1" s="1"/>
  <c r="T9245" i="1"/>
  <c r="U9245" i="1" s="1"/>
  <c r="T11805" i="1"/>
  <c r="U11805" i="1" s="1"/>
  <c r="T30" i="1"/>
  <c r="U30" i="1" s="1"/>
  <c r="T542" i="1"/>
  <c r="U542" i="1" s="1"/>
  <c r="T1510" i="1"/>
  <c r="U1510" i="1" s="1"/>
  <c r="T3750" i="1"/>
  <c r="U3750" i="1" s="1"/>
  <c r="T8044" i="1"/>
  <c r="U8044" i="1" s="1"/>
  <c r="T8556" i="1"/>
  <c r="U8556" i="1" s="1"/>
  <c r="T9068" i="1"/>
  <c r="U9068" i="1" s="1"/>
  <c r="T9580" i="1"/>
  <c r="U9580" i="1" s="1"/>
  <c r="T10092" i="1"/>
  <c r="U10092" i="1" s="1"/>
  <c r="T10604" i="1"/>
  <c r="U10604" i="1" s="1"/>
  <c r="T357" i="1"/>
  <c r="U357" i="1" s="1"/>
  <c r="T869" i="1"/>
  <c r="U869" i="1" s="1"/>
  <c r="T1381" i="1"/>
  <c r="U1381" i="1" s="1"/>
  <c r="T1893" i="1"/>
  <c r="U1893" i="1" s="1"/>
  <c r="T2405" i="1"/>
  <c r="U2405" i="1" s="1"/>
  <c r="T2917" i="1"/>
  <c r="U2917" i="1" s="1"/>
  <c r="T3429" i="1"/>
  <c r="U3429" i="1" s="1"/>
  <c r="T3941" i="1"/>
  <c r="U3941" i="1" s="1"/>
  <c r="T4453" i="1"/>
  <c r="U4453" i="1" s="1"/>
  <c r="T4965" i="1"/>
  <c r="U4965" i="1" s="1"/>
  <c r="T5477" i="1"/>
  <c r="U5477" i="1" s="1"/>
  <c r="T5989" i="1"/>
  <c r="U5989" i="1" s="1"/>
  <c r="T6501" i="1"/>
  <c r="U6501" i="1" s="1"/>
  <c r="T7013" i="1"/>
  <c r="U7013" i="1" s="1"/>
  <c r="T7525" i="1"/>
  <c r="U7525" i="1" s="1"/>
  <c r="T8037" i="1"/>
  <c r="U8037" i="1" s="1"/>
  <c r="T8549" i="1"/>
  <c r="U8549" i="1" s="1"/>
  <c r="T9061" i="1"/>
  <c r="U9061" i="1" s="1"/>
  <c r="T9573" i="1"/>
  <c r="U9573" i="1" s="1"/>
  <c r="T358" i="1"/>
  <c r="U358" i="1" s="1"/>
  <c r="T966" i="1"/>
  <c r="U966" i="1" s="1"/>
  <c r="T2846" i="1"/>
  <c r="U2846" i="1" s="1"/>
  <c r="T6374" i="1"/>
  <c r="U6374" i="1" s="1"/>
  <c r="T2375" i="1"/>
  <c r="U2375" i="1" s="1"/>
  <c r="T5747" i="1"/>
  <c r="U5747" i="1" s="1"/>
  <c r="T7796" i="1"/>
  <c r="U7796" i="1" s="1"/>
  <c r="T8308" i="1"/>
  <c r="U8308" i="1" s="1"/>
  <c r="T8820" i="1"/>
  <c r="U8820" i="1" s="1"/>
  <c r="T9332" i="1"/>
  <c r="U9332" i="1" s="1"/>
  <c r="T1133" i="1"/>
  <c r="U1133" i="1" s="1"/>
  <c r="T1645" i="1"/>
  <c r="U1645" i="1" s="1"/>
  <c r="T3181" i="1"/>
  <c r="U3181" i="1" s="1"/>
  <c r="T3693" i="1"/>
  <c r="U3693" i="1" s="1"/>
  <c r="T4205" i="1"/>
  <c r="U4205" i="1" s="1"/>
  <c r="T4717" i="1"/>
  <c r="U4717" i="1" s="1"/>
  <c r="T5229" i="1"/>
  <c r="U5229" i="1" s="1"/>
  <c r="T5741" i="1"/>
  <c r="U5741" i="1" s="1"/>
  <c r="T6253" i="1"/>
  <c r="U6253" i="1" s="1"/>
  <c r="T6765" i="1"/>
  <c r="U6765" i="1" s="1"/>
  <c r="T7277" i="1"/>
  <c r="U7277" i="1" s="1"/>
  <c r="T7789" i="1"/>
  <c r="U7789" i="1" s="1"/>
  <c r="T8301" i="1"/>
  <c r="U8301" i="1" s="1"/>
  <c r="T8813" i="1"/>
  <c r="U8813" i="1" s="1"/>
  <c r="T9325" i="1"/>
  <c r="U9325" i="1" s="1"/>
  <c r="T110" i="1"/>
  <c r="U110" i="1" s="1"/>
  <c r="T622" i="1"/>
  <c r="U622" i="1" s="1"/>
  <c r="T1830" i="1"/>
  <c r="U1830" i="1" s="1"/>
  <c r="T4390" i="1"/>
  <c r="U4390" i="1" s="1"/>
  <c r="T391" i="1"/>
  <c r="U391" i="1" s="1"/>
  <c r="T272" i="1"/>
  <c r="U272" i="1" s="1"/>
  <c r="T784" i="1"/>
  <c r="U784" i="1" s="1"/>
  <c r="T1296" i="1"/>
  <c r="U1296" i="1" s="1"/>
  <c r="T1808" i="1"/>
  <c r="U1808" i="1" s="1"/>
  <c r="T2320" i="1"/>
  <c r="U2320" i="1" s="1"/>
  <c r="T2832" i="1"/>
  <c r="U2832" i="1" s="1"/>
  <c r="T3344" i="1"/>
  <c r="U3344" i="1" s="1"/>
  <c r="T4520" i="1"/>
  <c r="U4520" i="1" s="1"/>
  <c r="T1070" i="1"/>
  <c r="U1070" i="1" s="1"/>
  <c r="T1582" i="1"/>
  <c r="U1582" i="1" s="1"/>
  <c r="T2094" i="1"/>
  <c r="U2094" i="1" s="1"/>
  <c r="T2606" i="1"/>
  <c r="U2606" i="1" s="1"/>
  <c r="T3118" i="1"/>
  <c r="U3118" i="1" s="1"/>
  <c r="T3630" i="1"/>
  <c r="U3630" i="1" s="1"/>
  <c r="T4142" i="1"/>
  <c r="U4142" i="1" s="1"/>
  <c r="T4654" i="1"/>
  <c r="U4654" i="1" s="1"/>
  <c r="T5166" i="1"/>
  <c r="U5166" i="1" s="1"/>
  <c r="T5678" i="1"/>
  <c r="U5678" i="1" s="1"/>
  <c r="T6190" i="1"/>
  <c r="U6190" i="1" s="1"/>
  <c r="T143" i="1"/>
  <c r="U143" i="1" s="1"/>
  <c r="T655" i="1"/>
  <c r="U655" i="1" s="1"/>
  <c r="T1167" i="1"/>
  <c r="U1167" i="1" s="1"/>
  <c r="T1679" i="1"/>
  <c r="U1679" i="1" s="1"/>
  <c r="T2191" i="1"/>
  <c r="U2191" i="1" s="1"/>
  <c r="T2703" i="1"/>
  <c r="U2703" i="1" s="1"/>
  <c r="T3215" i="1"/>
  <c r="U3215" i="1" s="1"/>
  <c r="T3727" i="1"/>
  <c r="U3727" i="1" s="1"/>
  <c r="T280" i="1"/>
  <c r="U280" i="1" s="1"/>
  <c r="T792" i="1"/>
  <c r="U792" i="1" s="1"/>
  <c r="T1304" i="1"/>
  <c r="U1304" i="1" s="1"/>
  <c r="T1816" i="1"/>
  <c r="U1816" i="1" s="1"/>
  <c r="T2328" i="1"/>
  <c r="U2328" i="1" s="1"/>
  <c r="T2840" i="1"/>
  <c r="U2840" i="1" s="1"/>
  <c r="T3352" i="1"/>
  <c r="U3352" i="1" s="1"/>
  <c r="T2806" i="1"/>
  <c r="U2806" i="1" s="1"/>
  <c r="T3318" i="1"/>
  <c r="U3318" i="1" s="1"/>
  <c r="T3830" i="1"/>
  <c r="U3830" i="1" s="1"/>
  <c r="T4342" i="1"/>
  <c r="U4342" i="1" s="1"/>
  <c r="T4854" i="1"/>
  <c r="U4854" i="1" s="1"/>
  <c r="T5366" i="1"/>
  <c r="U5366" i="1" s="1"/>
  <c r="T5878" i="1"/>
  <c r="U5878" i="1" s="1"/>
  <c r="T6390" i="1"/>
  <c r="U6390" i="1" s="1"/>
  <c r="T343" i="1"/>
  <c r="U343" i="1" s="1"/>
  <c r="T855" i="1"/>
  <c r="U855" i="1" s="1"/>
  <c r="T1367" i="1"/>
  <c r="U1367" i="1" s="1"/>
  <c r="T1879" i="1"/>
  <c r="U1879" i="1" s="1"/>
  <c r="T2391" i="1"/>
  <c r="U2391" i="1" s="1"/>
  <c r="T2903" i="1"/>
  <c r="U2903" i="1" s="1"/>
  <c r="T3415" i="1"/>
  <c r="U3415" i="1" s="1"/>
  <c r="T480" i="1"/>
  <c r="U480" i="1" s="1"/>
  <c r="T992" i="1"/>
  <c r="U992" i="1" s="1"/>
  <c r="T1504" i="1"/>
  <c r="U1504" i="1" s="1"/>
  <c r="T2016" i="1"/>
  <c r="U2016" i="1" s="1"/>
  <c r="T2528" i="1"/>
  <c r="U2528" i="1" s="1"/>
  <c r="T3040" i="1"/>
  <c r="U3040" i="1" s="1"/>
  <c r="T7640" i="1"/>
  <c r="U7640" i="1" s="1"/>
  <c r="T766" i="1"/>
  <c r="U766" i="1" s="1"/>
  <c r="T1278" i="1"/>
  <c r="U1278" i="1" s="1"/>
  <c r="T1790" i="1"/>
  <c r="U1790" i="1" s="1"/>
  <c r="T2302" i="1"/>
  <c r="U2302" i="1" s="1"/>
  <c r="T2814" i="1"/>
  <c r="U2814" i="1" s="1"/>
  <c r="T3326" i="1"/>
  <c r="U3326" i="1" s="1"/>
  <c r="T3838" i="1"/>
  <c r="U3838" i="1" s="1"/>
  <c r="T4350" i="1"/>
  <c r="U4350" i="1" s="1"/>
  <c r="T4862" i="1"/>
  <c r="U4862" i="1" s="1"/>
  <c r="T5374" i="1"/>
  <c r="U5374" i="1" s="1"/>
  <c r="T5886" i="1"/>
  <c r="U5886" i="1" s="1"/>
  <c r="T6398" i="1"/>
  <c r="U6398" i="1" s="1"/>
  <c r="T351" i="1"/>
  <c r="U351" i="1" s="1"/>
  <c r="T863" i="1"/>
  <c r="U863" i="1" s="1"/>
  <c r="T1375" i="1"/>
  <c r="U1375" i="1" s="1"/>
  <c r="T1887" i="1"/>
  <c r="U1887" i="1" s="1"/>
  <c r="T2399" i="1"/>
  <c r="U2399" i="1" s="1"/>
  <c r="T2911" i="1"/>
  <c r="U2911" i="1" s="1"/>
  <c r="T3423" i="1"/>
  <c r="U3423" i="1" s="1"/>
  <c r="T488" i="1"/>
  <c r="U488" i="1" s="1"/>
  <c r="T1000" i="1"/>
  <c r="U1000" i="1" s="1"/>
  <c r="T1512" i="1"/>
  <c r="U1512" i="1" s="1"/>
  <c r="T2024" i="1"/>
  <c r="U2024" i="1" s="1"/>
  <c r="T2536" i="1"/>
  <c r="U2536" i="1" s="1"/>
  <c r="T3048" i="1"/>
  <c r="U3048" i="1" s="1"/>
  <c r="T1094" i="1"/>
  <c r="U1094" i="1" s="1"/>
  <c r="T1606" i="1"/>
  <c r="U1606" i="1" s="1"/>
  <c r="T2118" i="1"/>
  <c r="U2118" i="1" s="1"/>
  <c r="T2630" i="1"/>
  <c r="U2630" i="1" s="1"/>
  <c r="T3142" i="1"/>
  <c r="U3142" i="1" s="1"/>
  <c r="T3654" i="1"/>
  <c r="U3654" i="1" s="1"/>
  <c r="T4166" i="1"/>
  <c r="U4166" i="1" s="1"/>
  <c r="T4678" i="1"/>
  <c r="U4678" i="1" s="1"/>
  <c r="T5190" i="1"/>
  <c r="U5190" i="1" s="1"/>
  <c r="T5702" i="1"/>
  <c r="U5702" i="1" s="1"/>
  <c r="T6214" i="1"/>
  <c r="U6214" i="1" s="1"/>
  <c r="T679" i="1"/>
  <c r="U679" i="1" s="1"/>
  <c r="T1191" i="1"/>
  <c r="U1191" i="1" s="1"/>
  <c r="T1703" i="1"/>
  <c r="U1703" i="1" s="1"/>
  <c r="T2215" i="1"/>
  <c r="U2215" i="1" s="1"/>
  <c r="T2727" i="1"/>
  <c r="U2727" i="1" s="1"/>
  <c r="T3239" i="1"/>
  <c r="U3239" i="1" s="1"/>
  <c r="T3751" i="1"/>
  <c r="U3751" i="1" s="1"/>
  <c r="T304" i="1"/>
  <c r="U304" i="1" s="1"/>
  <c r="T816" i="1"/>
  <c r="U816" i="1" s="1"/>
  <c r="T1328" i="1"/>
  <c r="U1328" i="1" s="1"/>
  <c r="T1840" i="1"/>
  <c r="U1840" i="1" s="1"/>
  <c r="T2352" i="1"/>
  <c r="U2352" i="1" s="1"/>
  <c r="T2864" i="1"/>
  <c r="U2864" i="1" s="1"/>
  <c r="T3376" i="1"/>
  <c r="U3376" i="1" s="1"/>
  <c r="T1614" i="1"/>
  <c r="U1614" i="1" s="1"/>
  <c r="T2126" i="1"/>
  <c r="U2126" i="1" s="1"/>
  <c r="T2638" i="1"/>
  <c r="U2638" i="1" s="1"/>
  <c r="T3150" i="1"/>
  <c r="U3150" i="1" s="1"/>
  <c r="T3662" i="1"/>
  <c r="U3662" i="1" s="1"/>
  <c r="T4174" i="1"/>
  <c r="U4174" i="1" s="1"/>
  <c r="T4686" i="1"/>
  <c r="U4686" i="1" s="1"/>
  <c r="T5198" i="1"/>
  <c r="U5198" i="1" s="1"/>
  <c r="T5710" i="1"/>
  <c r="U5710" i="1" s="1"/>
  <c r="T6222" i="1"/>
  <c r="U6222" i="1" s="1"/>
  <c r="T175" i="1"/>
  <c r="U175" i="1" s="1"/>
  <c r="T687" i="1"/>
  <c r="U687" i="1" s="1"/>
  <c r="T1199" i="1"/>
  <c r="U1199" i="1" s="1"/>
  <c r="T1711" i="1"/>
  <c r="U1711" i="1" s="1"/>
  <c r="T2223" i="1"/>
  <c r="U2223" i="1" s="1"/>
  <c r="T2735" i="1"/>
  <c r="U2735" i="1" s="1"/>
  <c r="T3247" i="1"/>
  <c r="U3247" i="1" s="1"/>
  <c r="T3759" i="1"/>
  <c r="U3759" i="1" s="1"/>
  <c r="T312" i="1"/>
  <c r="U312" i="1" s="1"/>
  <c r="T824" i="1"/>
  <c r="U824" i="1" s="1"/>
  <c r="T1336" i="1"/>
  <c r="U1336" i="1" s="1"/>
  <c r="T1848" i="1"/>
  <c r="U1848" i="1" s="1"/>
  <c r="T2360" i="1"/>
  <c r="U2360" i="1" s="1"/>
  <c r="T2872" i="1"/>
  <c r="U2872" i="1" s="1"/>
  <c r="T1430" i="1"/>
  <c r="U1430" i="1" s="1"/>
  <c r="T1942" i="1"/>
  <c r="U1942" i="1" s="1"/>
  <c r="T2454" i="1"/>
  <c r="U2454" i="1" s="1"/>
  <c r="T2966" i="1"/>
  <c r="U2966" i="1" s="1"/>
  <c r="T3478" i="1"/>
  <c r="U3478" i="1" s="1"/>
  <c r="T4502" i="1"/>
  <c r="U4502" i="1" s="1"/>
  <c r="T5014" i="1"/>
  <c r="U5014" i="1" s="1"/>
  <c r="T5526" i="1"/>
  <c r="U5526" i="1" s="1"/>
  <c r="T6038" i="1"/>
  <c r="U6038" i="1" s="1"/>
  <c r="T503" i="1"/>
  <c r="U503" i="1" s="1"/>
  <c r="T1015" i="1"/>
  <c r="U1015" i="1" s="1"/>
  <c r="T1527" i="1"/>
  <c r="U1527" i="1" s="1"/>
  <c r="T2039" i="1"/>
  <c r="U2039" i="1" s="1"/>
  <c r="T2551" i="1"/>
  <c r="U2551" i="1" s="1"/>
  <c r="T3063" i="1"/>
  <c r="U3063" i="1" s="1"/>
  <c r="T3575" i="1"/>
  <c r="U3575" i="1" s="1"/>
  <c r="T128" i="1"/>
  <c r="U128" i="1" s="1"/>
  <c r="T640" i="1"/>
  <c r="U640" i="1" s="1"/>
  <c r="T1152" i="1"/>
  <c r="U1152" i="1" s="1"/>
  <c r="T1664" i="1"/>
  <c r="U1664" i="1" s="1"/>
  <c r="T2176" i="1"/>
  <c r="U2176" i="1" s="1"/>
  <c r="T2688" i="1"/>
  <c r="U2688" i="1" s="1"/>
  <c r="T3200" i="1"/>
  <c r="U3200" i="1" s="1"/>
  <c r="T3614" i="1"/>
  <c r="U3614" i="1" s="1"/>
  <c r="T4126" i="1"/>
  <c r="U4126" i="1" s="1"/>
  <c r="T4638" i="1"/>
  <c r="U4638" i="1" s="1"/>
  <c r="T5150" i="1"/>
  <c r="U5150" i="1" s="1"/>
  <c r="T5662" i="1"/>
  <c r="U5662" i="1" s="1"/>
  <c r="T6174" i="1"/>
  <c r="U6174" i="1" s="1"/>
  <c r="T127" i="1"/>
  <c r="U127" i="1" s="1"/>
  <c r="T639" i="1"/>
  <c r="U639" i="1" s="1"/>
  <c r="T1151" i="1"/>
  <c r="U1151" i="1" s="1"/>
  <c r="T1663" i="1"/>
  <c r="U1663" i="1" s="1"/>
  <c r="T2175" i="1"/>
  <c r="U2175" i="1" s="1"/>
  <c r="T2687" i="1"/>
  <c r="U2687" i="1" s="1"/>
  <c r="T3199" i="1"/>
  <c r="U3199" i="1" s="1"/>
  <c r="T3711" i="1"/>
  <c r="U3711" i="1" s="1"/>
  <c r="T264" i="1"/>
  <c r="U264" i="1" s="1"/>
  <c r="T776" i="1"/>
  <c r="U776" i="1" s="1"/>
  <c r="T1288" i="1"/>
  <c r="U1288" i="1" s="1"/>
  <c r="T1800" i="1"/>
  <c r="U1800" i="1" s="1"/>
  <c r="T2312" i="1"/>
  <c r="U2312" i="1" s="1"/>
  <c r="T2824" i="1"/>
  <c r="U2824" i="1" s="1"/>
  <c r="T3336" i="1"/>
  <c r="U3336" i="1" s="1"/>
  <c r="R7628" i="1" a="1"/>
  <c r="R7628" i="1" s="1"/>
  <c r="T7628" i="1" s="1"/>
  <c r="U7628" i="1" s="1"/>
  <c r="R7620" i="1" a="1"/>
  <c r="R7620" i="1" s="1"/>
  <c r="R7612" i="1" a="1"/>
  <c r="R7612" i="1" s="1"/>
  <c r="T7612" i="1" s="1"/>
  <c r="U7612" i="1" s="1"/>
  <c r="R7604" i="1" a="1"/>
  <c r="R7604" i="1" s="1"/>
  <c r="T7604" i="1" s="1"/>
  <c r="U7604" i="1" s="1"/>
  <c r="R7596" i="1" a="1"/>
  <c r="R7596" i="1" s="1"/>
  <c r="R7588" i="1" a="1"/>
  <c r="R7588" i="1" s="1"/>
  <c r="T7588" i="1" s="1"/>
  <c r="U7588" i="1" s="1"/>
  <c r="R7580" i="1" a="1"/>
  <c r="R7580" i="1" s="1"/>
  <c r="T7580" i="1" s="1"/>
  <c r="U7580" i="1" s="1"/>
  <c r="R7572" i="1" a="1"/>
  <c r="R7572" i="1" s="1"/>
  <c r="T7572" i="1" s="1"/>
  <c r="U7572" i="1" s="1"/>
  <c r="R7564" i="1" a="1"/>
  <c r="R7564" i="1" s="1"/>
  <c r="T7564" i="1" s="1"/>
  <c r="U7564" i="1" s="1"/>
  <c r="R7556" i="1" a="1"/>
  <c r="R7556" i="1" s="1"/>
  <c r="T7556" i="1" s="1"/>
  <c r="U7556" i="1" s="1"/>
  <c r="R7548" i="1" a="1"/>
  <c r="R7548" i="1" s="1"/>
  <c r="R7540" i="1" a="1"/>
  <c r="R7540" i="1" s="1"/>
  <c r="T7540" i="1" s="1"/>
  <c r="U7540" i="1" s="1"/>
  <c r="R7532" i="1" a="1"/>
  <c r="R7532" i="1" s="1"/>
  <c r="T7532" i="1" s="1"/>
  <c r="U7532" i="1" s="1"/>
  <c r="R7524" i="1" a="1"/>
  <c r="R7524" i="1" s="1"/>
  <c r="T7524" i="1" s="1"/>
  <c r="U7524" i="1" s="1"/>
  <c r="R7516" i="1" a="1"/>
  <c r="R7516" i="1" s="1"/>
  <c r="T7516" i="1" s="1"/>
  <c r="U7516" i="1" s="1"/>
  <c r="R7508" i="1" a="1"/>
  <c r="R7508" i="1" s="1"/>
  <c r="T7508" i="1" s="1"/>
  <c r="U7508" i="1" s="1"/>
  <c r="R7500" i="1" a="1"/>
  <c r="R7500" i="1" s="1"/>
  <c r="T7500" i="1" s="1"/>
  <c r="U7500" i="1" s="1"/>
  <c r="R7492" i="1" a="1"/>
  <c r="R7492" i="1" s="1"/>
  <c r="T7492" i="1" s="1"/>
  <c r="U7492" i="1" s="1"/>
  <c r="R7484" i="1" a="1"/>
  <c r="R7484" i="1" s="1"/>
  <c r="R7476" i="1" a="1"/>
  <c r="R7476" i="1" s="1"/>
  <c r="T7476" i="1" s="1"/>
  <c r="U7476" i="1" s="1"/>
  <c r="R7468" i="1" a="1"/>
  <c r="R7468" i="1" s="1"/>
  <c r="T7468" i="1" s="1"/>
  <c r="U7468" i="1" s="1"/>
  <c r="R7460" i="1" a="1"/>
  <c r="R7460" i="1" s="1"/>
  <c r="T7460" i="1" s="1"/>
  <c r="U7460" i="1" s="1"/>
  <c r="R7452" i="1" a="1"/>
  <c r="R7452" i="1" s="1"/>
  <c r="T7452" i="1" s="1"/>
  <c r="U7452" i="1" s="1"/>
  <c r="R7444" i="1" a="1"/>
  <c r="R7444" i="1" s="1"/>
  <c r="R7436" i="1" a="1"/>
  <c r="R7436" i="1" s="1"/>
  <c r="T7436" i="1" s="1"/>
  <c r="U7436" i="1" s="1"/>
  <c r="R7428" i="1" a="1"/>
  <c r="R7428" i="1" s="1"/>
  <c r="T7428" i="1" s="1"/>
  <c r="U7428" i="1" s="1"/>
  <c r="R7420" i="1" a="1"/>
  <c r="R7420" i="1" s="1"/>
  <c r="T7420" i="1" s="1"/>
  <c r="U7420" i="1" s="1"/>
  <c r="R7412" i="1" a="1"/>
  <c r="R7412" i="1" s="1"/>
  <c r="R7404" i="1" a="1"/>
  <c r="R7404" i="1" s="1"/>
  <c r="T7404" i="1" s="1"/>
  <c r="U7404" i="1" s="1"/>
  <c r="R7396" i="1" a="1"/>
  <c r="R7396" i="1" s="1"/>
  <c r="T7396" i="1" s="1"/>
  <c r="U7396" i="1" s="1"/>
  <c r="R7388" i="1" a="1"/>
  <c r="R7388" i="1" s="1"/>
  <c r="T7388" i="1" s="1"/>
  <c r="U7388" i="1" s="1"/>
  <c r="R7380" i="1" a="1"/>
  <c r="R7380" i="1" s="1"/>
  <c r="R7372" i="1" a="1"/>
  <c r="R7372" i="1" s="1"/>
  <c r="T7372" i="1" s="1"/>
  <c r="U7372" i="1" s="1"/>
  <c r="R7364" i="1" a="1"/>
  <c r="R7364" i="1" s="1"/>
  <c r="T7364" i="1" s="1"/>
  <c r="U7364" i="1" s="1"/>
  <c r="R7356" i="1" a="1"/>
  <c r="R7356" i="1" s="1"/>
  <c r="T7356" i="1" s="1"/>
  <c r="U7356" i="1" s="1"/>
  <c r="R7348" i="1" a="1"/>
  <c r="R7348" i="1" s="1"/>
  <c r="R7340" i="1" a="1"/>
  <c r="R7340" i="1" s="1"/>
  <c r="T7340" i="1" s="1"/>
  <c r="U7340" i="1" s="1"/>
  <c r="R7332" i="1" a="1"/>
  <c r="R7332" i="1" s="1"/>
  <c r="T7332" i="1" s="1"/>
  <c r="U7332" i="1" s="1"/>
  <c r="R7324" i="1" a="1"/>
  <c r="R7324" i="1" s="1"/>
  <c r="T7324" i="1" s="1"/>
  <c r="U7324" i="1" s="1"/>
  <c r="R7316" i="1" a="1"/>
  <c r="R7316" i="1" s="1"/>
  <c r="T7316" i="1" s="1"/>
  <c r="U7316" i="1" s="1"/>
  <c r="R7308" i="1" a="1"/>
  <c r="R7308" i="1" s="1"/>
  <c r="R7300" i="1" a="1"/>
  <c r="R7300" i="1" s="1"/>
  <c r="T7300" i="1" s="1"/>
  <c r="U7300" i="1" s="1"/>
  <c r="R7292" i="1" a="1"/>
  <c r="R7292" i="1" s="1"/>
  <c r="T7292" i="1" s="1"/>
  <c r="U7292" i="1" s="1"/>
  <c r="R7284" i="1" a="1"/>
  <c r="R7284" i="1" s="1"/>
  <c r="T7284" i="1" s="1"/>
  <c r="U7284" i="1" s="1"/>
  <c r="R7276" i="1" a="1"/>
  <c r="R7276" i="1" s="1"/>
  <c r="T7276" i="1" s="1"/>
  <c r="U7276" i="1" s="1"/>
  <c r="R7268" i="1" a="1"/>
  <c r="R7268" i="1" s="1"/>
  <c r="T7268" i="1" s="1"/>
  <c r="U7268" i="1" s="1"/>
  <c r="R7260" i="1" a="1"/>
  <c r="R7260" i="1" s="1"/>
  <c r="T7260" i="1" s="1"/>
  <c r="U7260" i="1" s="1"/>
  <c r="R7252" i="1" a="1"/>
  <c r="R7252" i="1" s="1"/>
  <c r="T7252" i="1" s="1"/>
  <c r="U7252" i="1" s="1"/>
  <c r="R7244" i="1" a="1"/>
  <c r="R7244" i="1" s="1"/>
  <c r="R7236" i="1" a="1"/>
  <c r="R7236" i="1" s="1"/>
  <c r="T7236" i="1" s="1"/>
  <c r="U7236" i="1" s="1"/>
  <c r="R7228" i="1" a="1"/>
  <c r="R7228" i="1" s="1"/>
  <c r="T7228" i="1" s="1"/>
  <c r="U7228" i="1" s="1"/>
  <c r="R7220" i="1" a="1"/>
  <c r="R7220" i="1" s="1"/>
  <c r="T7220" i="1" s="1"/>
  <c r="U7220" i="1" s="1"/>
  <c r="R7212" i="1" a="1"/>
  <c r="R7212" i="1" s="1"/>
  <c r="T7212" i="1" s="1"/>
  <c r="U7212" i="1" s="1"/>
  <c r="R7204" i="1" a="1"/>
  <c r="R7204" i="1" s="1"/>
  <c r="T7204" i="1" s="1"/>
  <c r="U7204" i="1" s="1"/>
  <c r="R7196" i="1" a="1"/>
  <c r="R7196" i="1" s="1"/>
  <c r="T7196" i="1" s="1"/>
  <c r="U7196" i="1" s="1"/>
  <c r="R7188" i="1" a="1"/>
  <c r="R7188" i="1" s="1"/>
  <c r="T7188" i="1" s="1"/>
  <c r="U7188" i="1" s="1"/>
  <c r="R7180" i="1" a="1"/>
  <c r="R7180" i="1" s="1"/>
  <c r="T7180" i="1" s="1"/>
  <c r="U7180" i="1" s="1"/>
  <c r="R7172" i="1" a="1"/>
  <c r="R7172" i="1" s="1"/>
  <c r="R7164" i="1" a="1"/>
  <c r="R7164" i="1" s="1"/>
  <c r="T7164" i="1" s="1"/>
  <c r="U7164" i="1" s="1"/>
  <c r="R7156" i="1" a="1"/>
  <c r="R7156" i="1" s="1"/>
  <c r="T7156" i="1" s="1"/>
  <c r="U7156" i="1" s="1"/>
  <c r="R7148" i="1" a="1"/>
  <c r="R7148" i="1" s="1"/>
  <c r="R7140" i="1" a="1"/>
  <c r="R7140" i="1" s="1"/>
  <c r="T7140" i="1" s="1"/>
  <c r="U7140" i="1" s="1"/>
  <c r="R7132" i="1" a="1"/>
  <c r="R7132" i="1" s="1"/>
  <c r="T7132" i="1" s="1"/>
  <c r="U7132" i="1" s="1"/>
  <c r="R7124" i="1" a="1"/>
  <c r="R7124" i="1" s="1"/>
  <c r="T7124" i="1" s="1"/>
  <c r="U7124" i="1" s="1"/>
  <c r="R7116" i="1" a="1"/>
  <c r="R7116" i="1" s="1"/>
  <c r="T7116" i="1" s="1"/>
  <c r="U7116" i="1" s="1"/>
  <c r="R7108" i="1" a="1"/>
  <c r="R7108" i="1" s="1"/>
  <c r="T7108" i="1" s="1"/>
  <c r="U7108" i="1" s="1"/>
  <c r="R7100" i="1" a="1"/>
  <c r="R7100" i="1" s="1"/>
  <c r="T7100" i="1" s="1"/>
  <c r="U7100" i="1" s="1"/>
  <c r="R7092" i="1" a="1"/>
  <c r="R7092" i="1" s="1"/>
  <c r="T7092" i="1" s="1"/>
  <c r="U7092" i="1" s="1"/>
  <c r="R7084" i="1" a="1"/>
  <c r="R7084" i="1" s="1"/>
  <c r="R7076" i="1" a="1"/>
  <c r="R7076" i="1" s="1"/>
  <c r="T7076" i="1" s="1"/>
  <c r="U7076" i="1" s="1"/>
  <c r="R7068" i="1" a="1"/>
  <c r="R7068" i="1" s="1"/>
  <c r="T7068" i="1" s="1"/>
  <c r="U7068" i="1" s="1"/>
  <c r="R7060" i="1" a="1"/>
  <c r="R7060" i="1" s="1"/>
  <c r="T7060" i="1" s="1"/>
  <c r="U7060" i="1" s="1"/>
  <c r="R7052" i="1" a="1"/>
  <c r="R7052" i="1" s="1"/>
  <c r="T7052" i="1" s="1"/>
  <c r="U7052" i="1" s="1"/>
  <c r="R7044" i="1" a="1"/>
  <c r="R7044" i="1" s="1"/>
  <c r="T7044" i="1" s="1"/>
  <c r="U7044" i="1" s="1"/>
  <c r="R7036" i="1" a="1"/>
  <c r="R7036" i="1" s="1"/>
  <c r="R7028" i="1" a="1"/>
  <c r="R7028" i="1" s="1"/>
  <c r="T7028" i="1" s="1"/>
  <c r="U7028" i="1" s="1"/>
  <c r="R7020" i="1" a="1"/>
  <c r="R7020" i="1" s="1"/>
  <c r="T7020" i="1" s="1"/>
  <c r="U7020" i="1" s="1"/>
  <c r="R7012" i="1" a="1"/>
  <c r="R7012" i="1" s="1"/>
  <c r="T7012" i="1" s="1"/>
  <c r="U7012" i="1" s="1"/>
  <c r="R7004" i="1" a="1"/>
  <c r="R7004" i="1" s="1"/>
  <c r="R6996" i="1" a="1"/>
  <c r="R6996" i="1" s="1"/>
  <c r="T6996" i="1" s="1"/>
  <c r="U6996" i="1" s="1"/>
  <c r="R6988" i="1" a="1"/>
  <c r="R6988" i="1" s="1"/>
  <c r="T6988" i="1" s="1"/>
  <c r="U6988" i="1" s="1"/>
  <c r="R6980" i="1" a="1"/>
  <c r="R6980" i="1" s="1"/>
  <c r="T6980" i="1" s="1"/>
  <c r="U6980" i="1" s="1"/>
  <c r="R6972" i="1" a="1"/>
  <c r="R6972" i="1" s="1"/>
  <c r="R6964" i="1" a="1"/>
  <c r="R6964" i="1" s="1"/>
  <c r="T6964" i="1" s="1"/>
  <c r="U6964" i="1" s="1"/>
  <c r="R6956" i="1" a="1"/>
  <c r="R6956" i="1" s="1"/>
  <c r="T6956" i="1" s="1"/>
  <c r="U6956" i="1" s="1"/>
  <c r="R6948" i="1" a="1"/>
  <c r="R6948" i="1" s="1"/>
  <c r="T6948" i="1" s="1"/>
  <c r="U6948" i="1" s="1"/>
  <c r="R6940" i="1" a="1"/>
  <c r="R6940" i="1" s="1"/>
  <c r="R6932" i="1" a="1"/>
  <c r="R6932" i="1" s="1"/>
  <c r="R6924" i="1" a="1"/>
  <c r="R6924" i="1" s="1"/>
  <c r="T6924" i="1" s="1"/>
  <c r="U6924" i="1" s="1"/>
  <c r="R6916" i="1" a="1"/>
  <c r="R6916" i="1" s="1"/>
  <c r="T6916" i="1" s="1"/>
  <c r="U6916" i="1" s="1"/>
  <c r="R6908" i="1" a="1"/>
  <c r="R6908" i="1" s="1"/>
  <c r="T6908" i="1" s="1"/>
  <c r="U6908" i="1" s="1"/>
  <c r="R6900" i="1" a="1"/>
  <c r="R6900" i="1" s="1"/>
  <c r="R6892" i="1" a="1"/>
  <c r="R6892" i="1" s="1"/>
  <c r="T6892" i="1" s="1"/>
  <c r="U6892" i="1" s="1"/>
  <c r="R6884" i="1" a="1"/>
  <c r="R6884" i="1" s="1"/>
  <c r="T6884" i="1" s="1"/>
  <c r="U6884" i="1" s="1"/>
  <c r="R6876" i="1" a="1"/>
  <c r="R6876" i="1" s="1"/>
  <c r="T6876" i="1" s="1"/>
  <c r="U6876" i="1" s="1"/>
  <c r="R6868" i="1" a="1"/>
  <c r="R6868" i="1" s="1"/>
  <c r="T6868" i="1" s="1"/>
  <c r="U6868" i="1" s="1"/>
  <c r="R6860" i="1" a="1"/>
  <c r="R6860" i="1" s="1"/>
  <c r="T6860" i="1" s="1"/>
  <c r="U6860" i="1" s="1"/>
  <c r="R6852" i="1" a="1"/>
  <c r="R6852" i="1" s="1"/>
  <c r="T6852" i="1" s="1"/>
  <c r="U6852" i="1" s="1"/>
  <c r="R6844" i="1" a="1"/>
  <c r="R6844" i="1" s="1"/>
  <c r="T6844" i="1" s="1"/>
  <c r="U6844" i="1" s="1"/>
  <c r="R6836" i="1" a="1"/>
  <c r="R6836" i="1" s="1"/>
  <c r="R6828" i="1" a="1"/>
  <c r="R6828" i="1" s="1"/>
  <c r="T6828" i="1" s="1"/>
  <c r="U6828" i="1" s="1"/>
  <c r="R6820" i="1" a="1"/>
  <c r="R6820" i="1" s="1"/>
  <c r="T6820" i="1" s="1"/>
  <c r="U6820" i="1" s="1"/>
  <c r="R6812" i="1" a="1"/>
  <c r="R6812" i="1" s="1"/>
  <c r="T6812" i="1" s="1"/>
  <c r="U6812" i="1" s="1"/>
  <c r="R6804" i="1" a="1"/>
  <c r="R6804" i="1" s="1"/>
  <c r="T6804" i="1" s="1"/>
  <c r="U6804" i="1" s="1"/>
  <c r="R6796" i="1" a="1"/>
  <c r="R6796" i="1" s="1"/>
  <c r="R6788" i="1" a="1"/>
  <c r="R6788" i="1" s="1"/>
  <c r="T6788" i="1" s="1"/>
  <c r="U6788" i="1" s="1"/>
  <c r="R6780" i="1" a="1"/>
  <c r="R6780" i="1" s="1"/>
  <c r="T6780" i="1" s="1"/>
  <c r="U6780" i="1" s="1"/>
  <c r="R6772" i="1" a="1"/>
  <c r="R6772" i="1" s="1"/>
  <c r="T6772" i="1" s="1"/>
  <c r="U6772" i="1" s="1"/>
  <c r="R6764" i="1" a="1"/>
  <c r="R6764" i="1" s="1"/>
  <c r="T6764" i="1" s="1"/>
  <c r="U6764" i="1" s="1"/>
  <c r="R6756" i="1" a="1"/>
  <c r="R6756" i="1" s="1"/>
  <c r="T6756" i="1" s="1"/>
  <c r="U6756" i="1" s="1"/>
  <c r="R6748" i="1" a="1"/>
  <c r="R6748" i="1" s="1"/>
  <c r="T6748" i="1" s="1"/>
  <c r="U6748" i="1" s="1"/>
  <c r="R6740" i="1" a="1"/>
  <c r="R6740" i="1" s="1"/>
  <c r="T6740" i="1" s="1"/>
  <c r="U6740" i="1" s="1"/>
  <c r="R6732" i="1" a="1"/>
  <c r="R6732" i="1" s="1"/>
  <c r="R6724" i="1" a="1"/>
  <c r="R6724" i="1" s="1"/>
  <c r="T6724" i="1" s="1"/>
  <c r="U6724" i="1" s="1"/>
  <c r="R6716" i="1" a="1"/>
  <c r="R6716" i="1" s="1"/>
  <c r="T6716" i="1" s="1"/>
  <c r="U6716" i="1" s="1"/>
  <c r="R6708" i="1" a="1"/>
  <c r="R6708" i="1" s="1"/>
  <c r="T6708" i="1" s="1"/>
  <c r="U6708" i="1" s="1"/>
  <c r="R6700" i="1" a="1"/>
  <c r="R6700" i="1" s="1"/>
  <c r="T6700" i="1" s="1"/>
  <c r="U6700" i="1" s="1"/>
  <c r="R6692" i="1" a="1"/>
  <c r="R6692" i="1" s="1"/>
  <c r="T6692" i="1" s="1"/>
  <c r="U6692" i="1" s="1"/>
  <c r="R6684" i="1" a="1"/>
  <c r="R6684" i="1" s="1"/>
  <c r="T6684" i="1" s="1"/>
  <c r="U6684" i="1" s="1"/>
  <c r="R6676" i="1" a="1"/>
  <c r="R6676" i="1" s="1"/>
  <c r="T6676" i="1" s="1"/>
  <c r="U6676" i="1" s="1"/>
  <c r="R6668" i="1" a="1"/>
  <c r="R6668" i="1" s="1"/>
  <c r="T6668" i="1" s="1"/>
  <c r="U6668" i="1" s="1"/>
  <c r="R6660" i="1" a="1"/>
  <c r="R6660" i="1" s="1"/>
  <c r="R6652" i="1" a="1"/>
  <c r="R6652" i="1" s="1"/>
  <c r="T6652" i="1" s="1"/>
  <c r="U6652" i="1" s="1"/>
  <c r="R6644" i="1" a="1"/>
  <c r="R6644" i="1" s="1"/>
  <c r="T6644" i="1" s="1"/>
  <c r="U6644" i="1" s="1"/>
  <c r="R6636" i="1" a="1"/>
  <c r="R6636" i="1" s="1"/>
  <c r="R6628" i="1" a="1"/>
  <c r="R6628" i="1" s="1"/>
  <c r="T6628" i="1" s="1"/>
  <c r="U6628" i="1" s="1"/>
  <c r="R6620" i="1" a="1"/>
  <c r="R6620" i="1" s="1"/>
  <c r="T6620" i="1" s="1"/>
  <c r="U6620" i="1" s="1"/>
  <c r="R6612" i="1" a="1"/>
  <c r="R6612" i="1" s="1"/>
  <c r="T6612" i="1" s="1"/>
  <c r="U6612" i="1" s="1"/>
  <c r="R6604" i="1" a="1"/>
  <c r="R6604" i="1" s="1"/>
  <c r="T6604" i="1" s="1"/>
  <c r="U6604" i="1" s="1"/>
  <c r="R6596" i="1" a="1"/>
  <c r="R6596" i="1" s="1"/>
  <c r="T6596" i="1" s="1"/>
  <c r="U6596" i="1" s="1"/>
  <c r="R6588" i="1" a="1"/>
  <c r="R6588" i="1" s="1"/>
  <c r="T6588" i="1" s="1"/>
  <c r="U6588" i="1" s="1"/>
  <c r="R6580" i="1" a="1"/>
  <c r="R6580" i="1" s="1"/>
  <c r="T6580" i="1" s="1"/>
  <c r="U6580" i="1" s="1"/>
  <c r="R6572" i="1" a="1"/>
  <c r="R6572" i="1" s="1"/>
  <c r="R6564" i="1" a="1"/>
  <c r="R6564" i="1" s="1"/>
  <c r="T6564" i="1" s="1"/>
  <c r="U6564" i="1" s="1"/>
  <c r="R6556" i="1" a="1"/>
  <c r="R6556" i="1" s="1"/>
  <c r="T6556" i="1" s="1"/>
  <c r="U6556" i="1" s="1"/>
  <c r="R6548" i="1" a="1"/>
  <c r="R6548" i="1" s="1"/>
  <c r="T6548" i="1" s="1"/>
  <c r="U6548" i="1" s="1"/>
  <c r="R6540" i="1" a="1"/>
  <c r="R6540" i="1" s="1"/>
  <c r="T6540" i="1" s="1"/>
  <c r="U6540" i="1" s="1"/>
  <c r="R6532" i="1" a="1"/>
  <c r="R6532" i="1" s="1"/>
  <c r="T6532" i="1" s="1"/>
  <c r="U6532" i="1" s="1"/>
  <c r="R6524" i="1" a="1"/>
  <c r="R6524" i="1" s="1"/>
  <c r="R6516" i="1" a="1"/>
  <c r="R6516" i="1" s="1"/>
  <c r="T6516" i="1" s="1"/>
  <c r="U6516" i="1" s="1"/>
  <c r="R6508" i="1" a="1"/>
  <c r="R6508" i="1" s="1"/>
  <c r="T6508" i="1" s="1"/>
  <c r="U6508" i="1" s="1"/>
  <c r="R6500" i="1" a="1"/>
  <c r="R6500" i="1" s="1"/>
  <c r="T6500" i="1" s="1"/>
  <c r="U6500" i="1" s="1"/>
  <c r="R6492" i="1" a="1"/>
  <c r="R6492" i="1" s="1"/>
  <c r="R6484" i="1" a="1"/>
  <c r="R6484" i="1" s="1"/>
  <c r="T6484" i="1" s="1"/>
  <c r="U6484" i="1" s="1"/>
  <c r="R6476" i="1" a="1"/>
  <c r="R6476" i="1" s="1"/>
  <c r="T6476" i="1" s="1"/>
  <c r="U6476" i="1" s="1"/>
  <c r="R6468" i="1" a="1"/>
  <c r="R6468" i="1" s="1"/>
  <c r="T6468" i="1" s="1"/>
  <c r="U6468" i="1" s="1"/>
  <c r="R6460" i="1" a="1"/>
  <c r="R6460" i="1" s="1"/>
  <c r="R6452" i="1" a="1"/>
  <c r="R6452" i="1" s="1"/>
  <c r="T6452" i="1" s="1"/>
  <c r="U6452" i="1" s="1"/>
  <c r="R6444" i="1" a="1"/>
  <c r="R6444" i="1" s="1"/>
  <c r="T6444" i="1" s="1"/>
  <c r="U6444" i="1" s="1"/>
  <c r="R6436" i="1" a="1"/>
  <c r="R6436" i="1" s="1"/>
  <c r="T6436" i="1" s="1"/>
  <c r="U6436" i="1" s="1"/>
  <c r="R6428" i="1" a="1"/>
  <c r="R6428" i="1" s="1"/>
  <c r="T6428" i="1" s="1"/>
  <c r="U6428" i="1" s="1"/>
  <c r="R6420" i="1" a="1"/>
  <c r="R6420" i="1" s="1"/>
  <c r="R6412" i="1" a="1"/>
  <c r="R6412" i="1" s="1"/>
  <c r="T6412" i="1" s="1"/>
  <c r="U6412" i="1" s="1"/>
  <c r="R6404" i="1" a="1"/>
  <c r="R6404" i="1" s="1"/>
  <c r="T6404" i="1" s="1"/>
  <c r="U6404" i="1" s="1"/>
  <c r="R6396" i="1" a="1"/>
  <c r="R6396" i="1" s="1"/>
  <c r="T6396" i="1" s="1"/>
  <c r="U6396" i="1" s="1"/>
  <c r="R6388" i="1" a="1"/>
  <c r="R6388" i="1" s="1"/>
  <c r="R6380" i="1" a="1"/>
  <c r="R6380" i="1" s="1"/>
  <c r="T6380" i="1" s="1"/>
  <c r="U6380" i="1" s="1"/>
  <c r="R6372" i="1" a="1"/>
  <c r="R6372" i="1" s="1"/>
  <c r="T6372" i="1" s="1"/>
  <c r="U6372" i="1" s="1"/>
  <c r="R6364" i="1" a="1"/>
  <c r="R6364" i="1" s="1"/>
  <c r="T6364" i="1" s="1"/>
  <c r="U6364" i="1" s="1"/>
  <c r="R6356" i="1" a="1"/>
  <c r="R6356" i="1" s="1"/>
  <c r="T6356" i="1" s="1"/>
  <c r="U6356" i="1" s="1"/>
  <c r="R6348" i="1" a="1"/>
  <c r="R6348" i="1" s="1"/>
  <c r="T6348" i="1" s="1"/>
  <c r="U6348" i="1" s="1"/>
  <c r="R6340" i="1" a="1"/>
  <c r="R6340" i="1" s="1"/>
  <c r="T6340" i="1" s="1"/>
  <c r="U6340" i="1" s="1"/>
  <c r="R6332" i="1" a="1"/>
  <c r="R6332" i="1" s="1"/>
  <c r="T6332" i="1" s="1"/>
  <c r="U6332" i="1" s="1"/>
  <c r="R6324" i="1" a="1"/>
  <c r="R6324" i="1" s="1"/>
  <c r="R6316" i="1" a="1"/>
  <c r="R6316" i="1" s="1"/>
  <c r="T6316" i="1" s="1"/>
  <c r="U6316" i="1" s="1"/>
  <c r="R6308" i="1" a="1"/>
  <c r="R6308" i="1" s="1"/>
  <c r="R6300" i="1" a="1"/>
  <c r="R6300" i="1" s="1"/>
  <c r="T6300" i="1" s="1"/>
  <c r="U6300" i="1" s="1"/>
  <c r="R6292" i="1" a="1"/>
  <c r="R6292" i="1" s="1"/>
  <c r="T6292" i="1" s="1"/>
  <c r="U6292" i="1" s="1"/>
  <c r="R6284" i="1" a="1"/>
  <c r="R6284" i="1" s="1"/>
  <c r="R6276" i="1" a="1"/>
  <c r="R6276" i="1" s="1"/>
  <c r="T6276" i="1" s="1"/>
  <c r="U6276" i="1" s="1"/>
  <c r="R6268" i="1" a="1"/>
  <c r="R6268" i="1" s="1"/>
  <c r="T6268" i="1" s="1"/>
  <c r="U6268" i="1" s="1"/>
  <c r="R6260" i="1" a="1"/>
  <c r="R6260" i="1" s="1"/>
  <c r="T6260" i="1" s="1"/>
  <c r="U6260" i="1" s="1"/>
  <c r="R6252" i="1" a="1"/>
  <c r="R6252" i="1" s="1"/>
  <c r="T6252" i="1" s="1"/>
  <c r="U6252" i="1" s="1"/>
  <c r="R6244" i="1" a="1"/>
  <c r="R6244" i="1" s="1"/>
  <c r="T6244" i="1" s="1"/>
  <c r="U6244" i="1" s="1"/>
  <c r="R6236" i="1" a="1"/>
  <c r="R6236" i="1" s="1"/>
  <c r="T6236" i="1" s="1"/>
  <c r="U6236" i="1" s="1"/>
  <c r="R6228" i="1" a="1"/>
  <c r="R6228" i="1" s="1"/>
  <c r="T6228" i="1" s="1"/>
  <c r="U6228" i="1" s="1"/>
  <c r="R6220" i="1" a="1"/>
  <c r="R6220" i="1" s="1"/>
  <c r="R6212" i="1" a="1"/>
  <c r="R6212" i="1" s="1"/>
  <c r="T6212" i="1" s="1"/>
  <c r="U6212" i="1" s="1"/>
  <c r="R6204" i="1" a="1"/>
  <c r="R6204" i="1" s="1"/>
  <c r="T6204" i="1" s="1"/>
  <c r="U6204" i="1" s="1"/>
  <c r="R6196" i="1" a="1"/>
  <c r="R6196" i="1" s="1"/>
  <c r="T6196" i="1" s="1"/>
  <c r="U6196" i="1" s="1"/>
  <c r="R6188" i="1" a="1"/>
  <c r="R6188" i="1" s="1"/>
  <c r="T6188" i="1" s="1"/>
  <c r="U6188" i="1" s="1"/>
  <c r="R6180" i="1" a="1"/>
  <c r="R6180" i="1" s="1"/>
  <c r="T6180" i="1" s="1"/>
  <c r="U6180" i="1" s="1"/>
  <c r="R6172" i="1" a="1"/>
  <c r="R6172" i="1" s="1"/>
  <c r="T6172" i="1" s="1"/>
  <c r="U6172" i="1" s="1"/>
  <c r="R6164" i="1" a="1"/>
  <c r="R6164" i="1" s="1"/>
  <c r="T6164" i="1" s="1"/>
  <c r="U6164" i="1" s="1"/>
  <c r="R6156" i="1" a="1"/>
  <c r="R6156" i="1" s="1"/>
  <c r="T6156" i="1" s="1"/>
  <c r="U6156" i="1" s="1"/>
  <c r="R6148" i="1" a="1"/>
  <c r="R6148" i="1" s="1"/>
  <c r="R6140" i="1" a="1"/>
  <c r="R6140" i="1" s="1"/>
  <c r="T6140" i="1" s="1"/>
  <c r="U6140" i="1" s="1"/>
  <c r="R6132" i="1" a="1"/>
  <c r="R6132" i="1" s="1"/>
  <c r="T6132" i="1" s="1"/>
  <c r="U6132" i="1" s="1"/>
  <c r="R6124" i="1" a="1"/>
  <c r="R6124" i="1" s="1"/>
  <c r="R6116" i="1" a="1"/>
  <c r="R6116" i="1" s="1"/>
  <c r="T6116" i="1" s="1"/>
  <c r="U6116" i="1" s="1"/>
  <c r="R6108" i="1" a="1"/>
  <c r="R6108" i="1" s="1"/>
  <c r="T6108" i="1" s="1"/>
  <c r="U6108" i="1" s="1"/>
  <c r="R6100" i="1" a="1"/>
  <c r="R6100" i="1" s="1"/>
  <c r="T6100" i="1" s="1"/>
  <c r="U6100" i="1" s="1"/>
  <c r="R6092" i="1" a="1"/>
  <c r="R6092" i="1" s="1"/>
  <c r="T6092" i="1" s="1"/>
  <c r="U6092" i="1" s="1"/>
  <c r="R6084" i="1" a="1"/>
  <c r="R6084" i="1" s="1"/>
  <c r="R6076" i="1" a="1"/>
  <c r="R6076" i="1" s="1"/>
  <c r="T6076" i="1" s="1"/>
  <c r="U6076" i="1" s="1"/>
  <c r="R6068" i="1" a="1"/>
  <c r="R6068" i="1" s="1"/>
  <c r="T6068" i="1" s="1"/>
  <c r="U6068" i="1" s="1"/>
  <c r="R6060" i="1" a="1"/>
  <c r="R6060" i="1" s="1"/>
  <c r="R6052" i="1" a="1"/>
  <c r="R6052" i="1" s="1"/>
  <c r="T6052" i="1" s="1"/>
  <c r="U6052" i="1" s="1"/>
  <c r="R6044" i="1" a="1"/>
  <c r="R6044" i="1" s="1"/>
  <c r="T6044" i="1" s="1"/>
  <c r="U6044" i="1" s="1"/>
  <c r="R6036" i="1" a="1"/>
  <c r="R6036" i="1" s="1"/>
  <c r="T6036" i="1" s="1"/>
  <c r="U6036" i="1" s="1"/>
  <c r="R6028" i="1" a="1"/>
  <c r="R6028" i="1" s="1"/>
  <c r="T6028" i="1" s="1"/>
  <c r="U6028" i="1" s="1"/>
  <c r="R6020" i="1" a="1"/>
  <c r="R6020" i="1" s="1"/>
  <c r="T6020" i="1" s="1"/>
  <c r="U6020" i="1" s="1"/>
  <c r="R6012" i="1" a="1"/>
  <c r="R6012" i="1" s="1"/>
  <c r="R6004" i="1" a="1"/>
  <c r="R6004" i="1" s="1"/>
  <c r="T6004" i="1" s="1"/>
  <c r="U6004" i="1" s="1"/>
  <c r="R5996" i="1" a="1"/>
  <c r="R5996" i="1" s="1"/>
  <c r="T5996" i="1" s="1"/>
  <c r="U5996" i="1" s="1"/>
  <c r="R5988" i="1" a="1"/>
  <c r="R5988" i="1" s="1"/>
  <c r="T5988" i="1" s="1"/>
  <c r="U5988" i="1" s="1"/>
  <c r="R5980" i="1" a="1"/>
  <c r="R5980" i="1" s="1"/>
  <c r="T5980" i="1" s="1"/>
  <c r="U5980" i="1" s="1"/>
  <c r="R5972" i="1" a="1"/>
  <c r="R5972" i="1" s="1"/>
  <c r="T5972" i="1" s="1"/>
  <c r="U5972" i="1" s="1"/>
  <c r="R5964" i="1" a="1"/>
  <c r="R5964" i="1" s="1"/>
  <c r="T5964" i="1" s="1"/>
  <c r="U5964" i="1" s="1"/>
  <c r="R5956" i="1" a="1"/>
  <c r="R5956" i="1" s="1"/>
  <c r="T5956" i="1" s="1"/>
  <c r="U5956" i="1" s="1"/>
  <c r="R5948" i="1" a="1"/>
  <c r="R5948" i="1" s="1"/>
  <c r="R5940" i="1" a="1"/>
  <c r="R5940" i="1" s="1"/>
  <c r="T5940" i="1" s="1"/>
  <c r="U5940" i="1" s="1"/>
  <c r="R5932" i="1" a="1"/>
  <c r="R5932" i="1" s="1"/>
  <c r="T5932" i="1" s="1"/>
  <c r="U5932" i="1" s="1"/>
  <c r="R5924" i="1" a="1"/>
  <c r="R5924" i="1" s="1"/>
  <c r="T5924" i="1" s="1"/>
  <c r="U5924" i="1" s="1"/>
  <c r="R5916" i="1" a="1"/>
  <c r="R5916" i="1" s="1"/>
  <c r="T5916" i="1" s="1"/>
  <c r="U5916" i="1" s="1"/>
  <c r="R5908" i="1" a="1"/>
  <c r="R5908" i="1" s="1"/>
  <c r="R5900" i="1" a="1"/>
  <c r="R5900" i="1" s="1"/>
  <c r="T5900" i="1" s="1"/>
  <c r="U5900" i="1" s="1"/>
  <c r="R5892" i="1" a="1"/>
  <c r="R5892" i="1" s="1"/>
  <c r="T5892" i="1" s="1"/>
  <c r="U5892" i="1" s="1"/>
  <c r="R5884" i="1" a="1"/>
  <c r="R5884" i="1" s="1"/>
  <c r="T5884" i="1" s="1"/>
  <c r="U5884" i="1" s="1"/>
  <c r="R5876" i="1" a="1"/>
  <c r="R5876" i="1" s="1"/>
  <c r="R5868" i="1" a="1"/>
  <c r="R5868" i="1" s="1"/>
  <c r="T5868" i="1" s="1"/>
  <c r="U5868" i="1" s="1"/>
  <c r="R5860" i="1" a="1"/>
  <c r="R5860" i="1" s="1"/>
  <c r="T5860" i="1" s="1"/>
  <c r="U5860" i="1" s="1"/>
  <c r="R5852" i="1" a="1"/>
  <c r="R5852" i="1" s="1"/>
  <c r="T5852" i="1" s="1"/>
  <c r="U5852" i="1" s="1"/>
  <c r="R5844" i="1" a="1"/>
  <c r="R5844" i="1" s="1"/>
  <c r="T5844" i="1" s="1"/>
  <c r="U5844" i="1" s="1"/>
  <c r="R5836" i="1" a="1"/>
  <c r="R5836" i="1" s="1"/>
  <c r="T5836" i="1" s="1"/>
  <c r="U5836" i="1" s="1"/>
  <c r="R5828" i="1" a="1"/>
  <c r="R5828" i="1" s="1"/>
  <c r="T5828" i="1" s="1"/>
  <c r="U5828" i="1" s="1"/>
  <c r="R5820" i="1" a="1"/>
  <c r="R5820" i="1" s="1"/>
  <c r="T5820" i="1" s="1"/>
  <c r="U5820" i="1" s="1"/>
  <c r="R5812" i="1" a="1"/>
  <c r="R5812" i="1" s="1"/>
  <c r="R5804" i="1" a="1"/>
  <c r="R5804" i="1" s="1"/>
  <c r="T5804" i="1" s="1"/>
  <c r="U5804" i="1" s="1"/>
  <c r="R5796" i="1" a="1"/>
  <c r="R5796" i="1" s="1"/>
  <c r="T5796" i="1" s="1"/>
  <c r="U5796" i="1" s="1"/>
  <c r="R5788" i="1" a="1"/>
  <c r="R5788" i="1" s="1"/>
  <c r="T5788" i="1" s="1"/>
  <c r="U5788" i="1" s="1"/>
  <c r="R5780" i="1" a="1"/>
  <c r="R5780" i="1" s="1"/>
  <c r="T5780" i="1" s="1"/>
  <c r="U5780" i="1" s="1"/>
  <c r="R5772" i="1" a="1"/>
  <c r="R5772" i="1" s="1"/>
  <c r="R5764" i="1" a="1"/>
  <c r="R5764" i="1" s="1"/>
  <c r="T5764" i="1" s="1"/>
  <c r="U5764" i="1" s="1"/>
  <c r="R5756" i="1" a="1"/>
  <c r="R5756" i="1" s="1"/>
  <c r="T5756" i="1" s="1"/>
  <c r="U5756" i="1" s="1"/>
  <c r="R5748" i="1" a="1"/>
  <c r="R5748" i="1" s="1"/>
  <c r="T5748" i="1" s="1"/>
  <c r="U5748" i="1" s="1"/>
  <c r="R5740" i="1" a="1"/>
  <c r="R5740" i="1" s="1"/>
  <c r="T5740" i="1" s="1"/>
  <c r="U5740" i="1" s="1"/>
  <c r="R5732" i="1" a="1"/>
  <c r="R5732" i="1" s="1"/>
  <c r="T5732" i="1" s="1"/>
  <c r="U5732" i="1" s="1"/>
  <c r="R5724" i="1" a="1"/>
  <c r="R5724" i="1" s="1"/>
  <c r="T5724" i="1" s="1"/>
  <c r="U5724" i="1" s="1"/>
  <c r="R5716" i="1" a="1"/>
  <c r="R5716" i="1" s="1"/>
  <c r="T5716" i="1" s="1"/>
  <c r="U5716" i="1" s="1"/>
  <c r="R5708" i="1" a="1"/>
  <c r="R5708" i="1" s="1"/>
  <c r="R5700" i="1" a="1"/>
  <c r="R5700" i="1" s="1"/>
  <c r="T5700" i="1" s="1"/>
  <c r="U5700" i="1" s="1"/>
  <c r="R5692" i="1" a="1"/>
  <c r="R5692" i="1" s="1"/>
  <c r="T5692" i="1" s="1"/>
  <c r="U5692" i="1" s="1"/>
  <c r="R5684" i="1" a="1"/>
  <c r="R5684" i="1" s="1"/>
  <c r="T5684" i="1" s="1"/>
  <c r="U5684" i="1" s="1"/>
  <c r="R5676" i="1" a="1"/>
  <c r="R5676" i="1" s="1"/>
  <c r="T5676" i="1" s="1"/>
  <c r="U5676" i="1" s="1"/>
  <c r="R5668" i="1" a="1"/>
  <c r="R5668" i="1" s="1"/>
  <c r="T5668" i="1" s="1"/>
  <c r="U5668" i="1" s="1"/>
  <c r="R5660" i="1" a="1"/>
  <c r="R5660" i="1" s="1"/>
  <c r="T5660" i="1" s="1"/>
  <c r="U5660" i="1" s="1"/>
  <c r="R5652" i="1" a="1"/>
  <c r="R5652" i="1" s="1"/>
  <c r="T5652" i="1" s="1"/>
  <c r="U5652" i="1" s="1"/>
  <c r="R5644" i="1" a="1"/>
  <c r="R5644" i="1" s="1"/>
  <c r="T5644" i="1" s="1"/>
  <c r="U5644" i="1" s="1"/>
  <c r="R5636" i="1" a="1"/>
  <c r="R5636" i="1" s="1"/>
  <c r="R5628" i="1" a="1"/>
  <c r="R5628" i="1" s="1"/>
  <c r="T5628" i="1" s="1"/>
  <c r="U5628" i="1" s="1"/>
  <c r="R5620" i="1" a="1"/>
  <c r="R5620" i="1" s="1"/>
  <c r="T5620" i="1" s="1"/>
  <c r="U5620" i="1" s="1"/>
  <c r="R5612" i="1" a="1"/>
  <c r="R5612" i="1" s="1"/>
  <c r="R5604" i="1" a="1"/>
  <c r="R5604" i="1" s="1"/>
  <c r="T5604" i="1" s="1"/>
  <c r="U5604" i="1" s="1"/>
  <c r="R5596" i="1" a="1"/>
  <c r="R5596" i="1" s="1"/>
  <c r="T5596" i="1" s="1"/>
  <c r="U5596" i="1" s="1"/>
  <c r="R5588" i="1" a="1"/>
  <c r="R5588" i="1" s="1"/>
  <c r="T5588" i="1" s="1"/>
  <c r="U5588" i="1" s="1"/>
  <c r="R5580" i="1" a="1"/>
  <c r="R5580" i="1" s="1"/>
  <c r="T5580" i="1" s="1"/>
  <c r="U5580" i="1" s="1"/>
  <c r="R5572" i="1" a="1"/>
  <c r="R5572" i="1" s="1"/>
  <c r="R5564" i="1" a="1"/>
  <c r="R5564" i="1" s="1"/>
  <c r="T5564" i="1" s="1"/>
  <c r="U5564" i="1" s="1"/>
  <c r="R5556" i="1" a="1"/>
  <c r="R5556" i="1" s="1"/>
  <c r="T5556" i="1" s="1"/>
  <c r="U5556" i="1" s="1"/>
  <c r="R5548" i="1" a="1"/>
  <c r="R5548" i="1" s="1"/>
  <c r="R5540" i="1" a="1"/>
  <c r="R5540" i="1" s="1"/>
  <c r="T5540" i="1" s="1"/>
  <c r="U5540" i="1" s="1"/>
  <c r="R5532" i="1" a="1"/>
  <c r="R5532" i="1" s="1"/>
  <c r="T5532" i="1" s="1"/>
  <c r="U5532" i="1" s="1"/>
  <c r="R5524" i="1" a="1"/>
  <c r="R5524" i="1" s="1"/>
  <c r="T5524" i="1" s="1"/>
  <c r="U5524" i="1" s="1"/>
  <c r="R5516" i="1" a="1"/>
  <c r="R5516" i="1" s="1"/>
  <c r="T5516" i="1" s="1"/>
  <c r="U5516" i="1" s="1"/>
  <c r="R5508" i="1" a="1"/>
  <c r="R5508" i="1" s="1"/>
  <c r="T5508" i="1" s="1"/>
  <c r="U5508" i="1" s="1"/>
  <c r="R5500" i="1" a="1"/>
  <c r="R5500" i="1" s="1"/>
  <c r="R5492" i="1" a="1"/>
  <c r="R5492" i="1" s="1"/>
  <c r="T5492" i="1" s="1"/>
  <c r="U5492" i="1" s="1"/>
  <c r="R5484" i="1" a="1"/>
  <c r="R5484" i="1" s="1"/>
  <c r="T5484" i="1" s="1"/>
  <c r="U5484" i="1" s="1"/>
  <c r="R5476" i="1" a="1"/>
  <c r="R5476" i="1" s="1"/>
  <c r="T5476" i="1" s="1"/>
  <c r="U5476" i="1" s="1"/>
  <c r="R5468" i="1" a="1"/>
  <c r="R5468" i="1" s="1"/>
  <c r="T5468" i="1" s="1"/>
  <c r="U5468" i="1" s="1"/>
  <c r="R5460" i="1" a="1"/>
  <c r="R5460" i="1" s="1"/>
  <c r="T5460" i="1" s="1"/>
  <c r="U5460" i="1" s="1"/>
  <c r="R5452" i="1" a="1"/>
  <c r="R5452" i="1" s="1"/>
  <c r="T5452" i="1" s="1"/>
  <c r="U5452" i="1" s="1"/>
  <c r="R5444" i="1" a="1"/>
  <c r="R5444" i="1" s="1"/>
  <c r="T5444" i="1" s="1"/>
  <c r="U5444" i="1" s="1"/>
  <c r="R5436" i="1" a="1"/>
  <c r="R5436" i="1" s="1"/>
  <c r="R5428" i="1" a="1"/>
  <c r="R5428" i="1" s="1"/>
  <c r="T5428" i="1" s="1"/>
  <c r="U5428" i="1" s="1"/>
  <c r="R5420" i="1" a="1"/>
  <c r="R5420" i="1" s="1"/>
  <c r="T5420" i="1" s="1"/>
  <c r="U5420" i="1" s="1"/>
  <c r="R5412" i="1" a="1"/>
  <c r="R5412" i="1" s="1"/>
  <c r="T5412" i="1" s="1"/>
  <c r="U5412" i="1" s="1"/>
  <c r="R5404" i="1" a="1"/>
  <c r="R5404" i="1" s="1"/>
  <c r="R5396" i="1" a="1"/>
  <c r="R5396" i="1" s="1"/>
  <c r="R5388" i="1" a="1"/>
  <c r="R5388" i="1" s="1"/>
  <c r="T5388" i="1" s="1"/>
  <c r="U5388" i="1" s="1"/>
  <c r="R5380" i="1" a="1"/>
  <c r="R5380" i="1" s="1"/>
  <c r="T5380" i="1" s="1"/>
  <c r="U5380" i="1" s="1"/>
  <c r="R5372" i="1" a="1"/>
  <c r="R5372" i="1" s="1"/>
  <c r="T5372" i="1" s="1"/>
  <c r="U5372" i="1" s="1"/>
  <c r="R5364" i="1" a="1"/>
  <c r="R5364" i="1" s="1"/>
  <c r="R5356" i="1" a="1"/>
  <c r="R5356" i="1" s="1"/>
  <c r="T5356" i="1" s="1"/>
  <c r="U5356" i="1" s="1"/>
  <c r="R5348" i="1" a="1"/>
  <c r="R5348" i="1" s="1"/>
  <c r="T5348" i="1" s="1"/>
  <c r="U5348" i="1" s="1"/>
  <c r="R5340" i="1" a="1"/>
  <c r="R5340" i="1" s="1"/>
  <c r="T5340" i="1" s="1"/>
  <c r="U5340" i="1" s="1"/>
  <c r="R5332" i="1" a="1"/>
  <c r="R5332" i="1" s="1"/>
  <c r="T5332" i="1" s="1"/>
  <c r="U5332" i="1" s="1"/>
  <c r="R5324" i="1" a="1"/>
  <c r="R5324" i="1" s="1"/>
  <c r="T5324" i="1" s="1"/>
  <c r="U5324" i="1" s="1"/>
  <c r="R5316" i="1" a="1"/>
  <c r="R5316" i="1" s="1"/>
  <c r="T5316" i="1" s="1"/>
  <c r="U5316" i="1" s="1"/>
  <c r="R5308" i="1" a="1"/>
  <c r="R5308" i="1" s="1"/>
  <c r="T5308" i="1" s="1"/>
  <c r="U5308" i="1" s="1"/>
  <c r="R5300" i="1" a="1"/>
  <c r="R5300" i="1" s="1"/>
  <c r="R5292" i="1" a="1"/>
  <c r="R5292" i="1" s="1"/>
  <c r="T5292" i="1" s="1"/>
  <c r="U5292" i="1" s="1"/>
  <c r="R5284" i="1" a="1"/>
  <c r="R5284" i="1" s="1"/>
  <c r="T5284" i="1" s="1"/>
  <c r="U5284" i="1" s="1"/>
  <c r="R5276" i="1" a="1"/>
  <c r="R5276" i="1" s="1"/>
  <c r="T5276" i="1" s="1"/>
  <c r="U5276" i="1" s="1"/>
  <c r="R5268" i="1" a="1"/>
  <c r="R5268" i="1" s="1"/>
  <c r="T5268" i="1" s="1"/>
  <c r="U5268" i="1" s="1"/>
  <c r="R5260" i="1" a="1"/>
  <c r="R5260" i="1" s="1"/>
  <c r="R5252" i="1" a="1"/>
  <c r="R5252" i="1" s="1"/>
  <c r="T5252" i="1" s="1"/>
  <c r="U5252" i="1" s="1"/>
  <c r="R5244" i="1" a="1"/>
  <c r="R5244" i="1" s="1"/>
  <c r="T5244" i="1" s="1"/>
  <c r="U5244" i="1" s="1"/>
  <c r="R5236" i="1" a="1"/>
  <c r="R5236" i="1" s="1"/>
  <c r="T5236" i="1" s="1"/>
  <c r="U5236" i="1" s="1"/>
  <c r="R5228" i="1" a="1"/>
  <c r="R5228" i="1" s="1"/>
  <c r="T5228" i="1" s="1"/>
  <c r="U5228" i="1" s="1"/>
  <c r="R5220" i="1" a="1"/>
  <c r="R5220" i="1" s="1"/>
  <c r="T5220" i="1" s="1"/>
  <c r="U5220" i="1" s="1"/>
  <c r="R5212" i="1" a="1"/>
  <c r="R5212" i="1" s="1"/>
  <c r="T5212" i="1" s="1"/>
  <c r="U5212" i="1" s="1"/>
  <c r="R5204" i="1" a="1"/>
  <c r="R5204" i="1" s="1"/>
  <c r="T5204" i="1" s="1"/>
  <c r="U5204" i="1" s="1"/>
  <c r="R5196" i="1" a="1"/>
  <c r="R5196" i="1" s="1"/>
  <c r="R5188" i="1" a="1"/>
  <c r="R5188" i="1" s="1"/>
  <c r="T5188" i="1" s="1"/>
  <c r="U5188" i="1" s="1"/>
  <c r="R5180" i="1" a="1"/>
  <c r="R5180" i="1" s="1"/>
  <c r="T5180" i="1" s="1"/>
  <c r="U5180" i="1" s="1"/>
  <c r="R5172" i="1" a="1"/>
  <c r="R5172" i="1" s="1"/>
  <c r="T5172" i="1" s="1"/>
  <c r="U5172" i="1" s="1"/>
  <c r="R5164" i="1" a="1"/>
  <c r="R5164" i="1" s="1"/>
  <c r="T5164" i="1" s="1"/>
  <c r="U5164" i="1" s="1"/>
  <c r="R5156" i="1" a="1"/>
  <c r="R5156" i="1" s="1"/>
  <c r="T5156" i="1" s="1"/>
  <c r="U5156" i="1" s="1"/>
  <c r="R5148" i="1" a="1"/>
  <c r="R5148" i="1" s="1"/>
  <c r="T5148" i="1" s="1"/>
  <c r="U5148" i="1" s="1"/>
  <c r="R5140" i="1" a="1"/>
  <c r="R5140" i="1" s="1"/>
  <c r="T5140" i="1" s="1"/>
  <c r="U5140" i="1" s="1"/>
  <c r="R5132" i="1" a="1"/>
  <c r="R5132" i="1" s="1"/>
  <c r="T5132" i="1" s="1"/>
  <c r="U5132" i="1" s="1"/>
  <c r="R5124" i="1" a="1"/>
  <c r="R5124" i="1" s="1"/>
  <c r="R5116" i="1" a="1"/>
  <c r="R5116" i="1" s="1"/>
  <c r="T5116" i="1" s="1"/>
  <c r="U5116" i="1" s="1"/>
  <c r="R5108" i="1" a="1"/>
  <c r="R5108" i="1" s="1"/>
  <c r="T5108" i="1" s="1"/>
  <c r="U5108" i="1" s="1"/>
  <c r="R5100" i="1" a="1"/>
  <c r="R5100" i="1" s="1"/>
  <c r="R5092" i="1" a="1"/>
  <c r="R5092" i="1" s="1"/>
  <c r="T5092" i="1" s="1"/>
  <c r="U5092" i="1" s="1"/>
  <c r="R5084" i="1" a="1"/>
  <c r="R5084" i="1" s="1"/>
  <c r="T5084" i="1" s="1"/>
  <c r="U5084" i="1" s="1"/>
  <c r="R5076" i="1" a="1"/>
  <c r="R5076" i="1" s="1"/>
  <c r="T5076" i="1" s="1"/>
  <c r="U5076" i="1" s="1"/>
  <c r="R5068" i="1" a="1"/>
  <c r="R5068" i="1" s="1"/>
  <c r="T5068" i="1" s="1"/>
  <c r="U5068" i="1" s="1"/>
  <c r="R5060" i="1" a="1"/>
  <c r="R5060" i="1" s="1"/>
  <c r="T5060" i="1" s="1"/>
  <c r="U5060" i="1" s="1"/>
  <c r="R5052" i="1" a="1"/>
  <c r="R5052" i="1" s="1"/>
  <c r="T5052" i="1" s="1"/>
  <c r="U5052" i="1" s="1"/>
  <c r="R5044" i="1" a="1"/>
  <c r="R5044" i="1" s="1"/>
  <c r="T5044" i="1" s="1"/>
  <c r="U5044" i="1" s="1"/>
  <c r="R5036" i="1" a="1"/>
  <c r="R5036" i="1" s="1"/>
  <c r="R5028" i="1" a="1"/>
  <c r="R5028" i="1" s="1"/>
  <c r="T5028" i="1" s="1"/>
  <c r="U5028" i="1" s="1"/>
  <c r="R5020" i="1" a="1"/>
  <c r="R5020" i="1" s="1"/>
  <c r="T5020" i="1" s="1"/>
  <c r="U5020" i="1" s="1"/>
  <c r="R5012" i="1" a="1"/>
  <c r="R5012" i="1" s="1"/>
  <c r="T5012" i="1" s="1"/>
  <c r="U5012" i="1" s="1"/>
  <c r="R5004" i="1" a="1"/>
  <c r="R5004" i="1" s="1"/>
  <c r="T5004" i="1" s="1"/>
  <c r="U5004" i="1" s="1"/>
  <c r="R4996" i="1" a="1"/>
  <c r="R4996" i="1" s="1"/>
  <c r="T4996" i="1" s="1"/>
  <c r="U4996" i="1" s="1"/>
  <c r="R4988" i="1" a="1"/>
  <c r="R4988" i="1" s="1"/>
  <c r="R4980" i="1" a="1"/>
  <c r="R4980" i="1" s="1"/>
  <c r="T4980" i="1" s="1"/>
  <c r="U4980" i="1" s="1"/>
  <c r="R4972" i="1" a="1"/>
  <c r="R4972" i="1" s="1"/>
  <c r="T4972" i="1" s="1"/>
  <c r="U4972" i="1" s="1"/>
  <c r="R4964" i="1" a="1"/>
  <c r="R4964" i="1" s="1"/>
  <c r="T4964" i="1" s="1"/>
  <c r="U4964" i="1" s="1"/>
  <c r="R4956" i="1" a="1"/>
  <c r="R4956" i="1" s="1"/>
  <c r="R4948" i="1" a="1"/>
  <c r="R4948" i="1" s="1"/>
  <c r="T4948" i="1" s="1"/>
  <c r="U4948" i="1" s="1"/>
  <c r="R4940" i="1" a="1"/>
  <c r="R4940" i="1" s="1"/>
  <c r="T4940" i="1" s="1"/>
  <c r="U4940" i="1" s="1"/>
  <c r="R4932" i="1" a="1"/>
  <c r="R4932" i="1" s="1"/>
  <c r="T4932" i="1" s="1"/>
  <c r="U4932" i="1" s="1"/>
  <c r="R4924" i="1" a="1"/>
  <c r="R4924" i="1" s="1"/>
  <c r="T4924" i="1" s="1"/>
  <c r="U4924" i="1" s="1"/>
  <c r="R4916" i="1" a="1"/>
  <c r="R4916" i="1" s="1"/>
  <c r="T4916" i="1" s="1"/>
  <c r="U4916" i="1" s="1"/>
  <c r="R4908" i="1" a="1"/>
  <c r="R4908" i="1" s="1"/>
  <c r="T4908" i="1" s="1"/>
  <c r="U4908" i="1" s="1"/>
  <c r="R4900" i="1" a="1"/>
  <c r="R4900" i="1" s="1"/>
  <c r="T4900" i="1" s="1"/>
  <c r="U4900" i="1" s="1"/>
  <c r="R4892" i="1" a="1"/>
  <c r="R4892" i="1" s="1"/>
  <c r="R4884" i="1" a="1"/>
  <c r="R4884" i="1" s="1"/>
  <c r="R4876" i="1" a="1"/>
  <c r="R4876" i="1" s="1"/>
  <c r="T4876" i="1" s="1"/>
  <c r="U4876" i="1" s="1"/>
  <c r="R4868" i="1" a="1"/>
  <c r="R4868" i="1" s="1"/>
  <c r="T4868" i="1" s="1"/>
  <c r="U4868" i="1" s="1"/>
  <c r="R4860" i="1" a="1"/>
  <c r="R4860" i="1" s="1"/>
  <c r="T4860" i="1" s="1"/>
  <c r="U4860" i="1" s="1"/>
  <c r="R4852" i="1" a="1"/>
  <c r="R4852" i="1" s="1"/>
  <c r="R4844" i="1" a="1"/>
  <c r="R4844" i="1" s="1"/>
  <c r="T4844" i="1" s="1"/>
  <c r="U4844" i="1" s="1"/>
  <c r="R4836" i="1" a="1"/>
  <c r="R4836" i="1" s="1"/>
  <c r="T4836" i="1" s="1"/>
  <c r="U4836" i="1" s="1"/>
  <c r="R4828" i="1" a="1"/>
  <c r="R4828" i="1" s="1"/>
  <c r="T4828" i="1" s="1"/>
  <c r="U4828" i="1" s="1"/>
  <c r="R4820" i="1" a="1"/>
  <c r="R4820" i="1" s="1"/>
  <c r="T4820" i="1" s="1"/>
  <c r="U4820" i="1" s="1"/>
  <c r="R4812" i="1" a="1"/>
  <c r="R4812" i="1" s="1"/>
  <c r="T4812" i="1" s="1"/>
  <c r="U4812" i="1" s="1"/>
  <c r="R4804" i="1" a="1"/>
  <c r="R4804" i="1" s="1"/>
  <c r="T4804" i="1" s="1"/>
  <c r="U4804" i="1" s="1"/>
  <c r="R4796" i="1" a="1"/>
  <c r="R4796" i="1" s="1"/>
  <c r="T4796" i="1" s="1"/>
  <c r="U4796" i="1" s="1"/>
  <c r="R4788" i="1" a="1"/>
  <c r="R4788" i="1" s="1"/>
  <c r="R4780" i="1" a="1"/>
  <c r="R4780" i="1" s="1"/>
  <c r="T4780" i="1" s="1"/>
  <c r="U4780" i="1" s="1"/>
  <c r="R4772" i="1" a="1"/>
  <c r="R4772" i="1" s="1"/>
  <c r="R4764" i="1" a="1"/>
  <c r="R4764" i="1" s="1"/>
  <c r="T4764" i="1" s="1"/>
  <c r="U4764" i="1" s="1"/>
  <c r="R4756" i="1" a="1"/>
  <c r="R4756" i="1" s="1"/>
  <c r="T4756" i="1" s="1"/>
  <c r="U4756" i="1" s="1"/>
  <c r="R4748" i="1" a="1"/>
  <c r="R4748" i="1" s="1"/>
  <c r="R4740" i="1" a="1"/>
  <c r="R4740" i="1" s="1"/>
  <c r="T4740" i="1" s="1"/>
  <c r="U4740" i="1" s="1"/>
  <c r="R4732" i="1" a="1"/>
  <c r="R4732" i="1" s="1"/>
  <c r="T4732" i="1" s="1"/>
  <c r="U4732" i="1" s="1"/>
  <c r="R4724" i="1" a="1"/>
  <c r="R4724" i="1" s="1"/>
  <c r="T4724" i="1" s="1"/>
  <c r="U4724" i="1" s="1"/>
  <c r="R4716" i="1" a="1"/>
  <c r="R4716" i="1" s="1"/>
  <c r="T4716" i="1" s="1"/>
  <c r="U4716" i="1" s="1"/>
  <c r="R4708" i="1" a="1"/>
  <c r="R4708" i="1" s="1"/>
  <c r="R4700" i="1" a="1"/>
  <c r="R4700" i="1" s="1"/>
  <c r="T4700" i="1" s="1"/>
  <c r="U4700" i="1" s="1"/>
  <c r="R4692" i="1" a="1"/>
  <c r="R4692" i="1" s="1"/>
  <c r="T4692" i="1" s="1"/>
  <c r="U4692" i="1" s="1"/>
  <c r="R4684" i="1" a="1"/>
  <c r="R4684" i="1" s="1"/>
  <c r="R4676" i="1" a="1"/>
  <c r="R4676" i="1" s="1"/>
  <c r="T4676" i="1" s="1"/>
  <c r="U4676" i="1" s="1"/>
  <c r="R4668" i="1" a="1"/>
  <c r="R4668" i="1" s="1"/>
  <c r="T4668" i="1" s="1"/>
  <c r="U4668" i="1" s="1"/>
  <c r="R4660" i="1" a="1"/>
  <c r="R4660" i="1" s="1"/>
  <c r="T4660" i="1" s="1"/>
  <c r="U4660" i="1" s="1"/>
  <c r="R4652" i="1" a="1"/>
  <c r="R4652" i="1" s="1"/>
  <c r="T4652" i="1" s="1"/>
  <c r="U4652" i="1" s="1"/>
  <c r="R4644" i="1" a="1"/>
  <c r="R4644" i="1" s="1"/>
  <c r="T4644" i="1" s="1"/>
  <c r="U4644" i="1" s="1"/>
  <c r="R4636" i="1" a="1"/>
  <c r="R4636" i="1" s="1"/>
  <c r="T4636" i="1" s="1"/>
  <c r="U4636" i="1" s="1"/>
  <c r="R4628" i="1" a="1"/>
  <c r="R4628" i="1" s="1"/>
  <c r="T4628" i="1" s="1"/>
  <c r="U4628" i="1" s="1"/>
  <c r="R4620" i="1" a="1"/>
  <c r="R4620" i="1" s="1"/>
  <c r="T4620" i="1" s="1"/>
  <c r="U4620" i="1" s="1"/>
  <c r="R4612" i="1" a="1"/>
  <c r="R4612" i="1" s="1"/>
  <c r="R4604" i="1" a="1"/>
  <c r="R4604" i="1" s="1"/>
  <c r="T4604" i="1" s="1"/>
  <c r="U4604" i="1" s="1"/>
  <c r="R4596" i="1" a="1"/>
  <c r="R4596" i="1" s="1"/>
  <c r="T4596" i="1" s="1"/>
  <c r="U4596" i="1" s="1"/>
  <c r="R4588" i="1" a="1"/>
  <c r="R4588" i="1" s="1"/>
  <c r="R4580" i="1" a="1"/>
  <c r="R4580" i="1" s="1"/>
  <c r="T4580" i="1" s="1"/>
  <c r="U4580" i="1" s="1"/>
  <c r="R4572" i="1" a="1"/>
  <c r="R4572" i="1" s="1"/>
  <c r="T4572" i="1" s="1"/>
  <c r="U4572" i="1" s="1"/>
  <c r="R4564" i="1" a="1"/>
  <c r="R4564" i="1" s="1"/>
  <c r="T4564" i="1" s="1"/>
  <c r="U4564" i="1" s="1"/>
  <c r="R4556" i="1" a="1"/>
  <c r="R4556" i="1" s="1"/>
  <c r="T4556" i="1" s="1"/>
  <c r="U4556" i="1" s="1"/>
  <c r="R4548" i="1" a="1"/>
  <c r="R4548" i="1" s="1"/>
  <c r="T4548" i="1" s="1"/>
  <c r="U4548" i="1" s="1"/>
  <c r="R4540" i="1" a="1"/>
  <c r="R4540" i="1" s="1"/>
  <c r="T4540" i="1" s="1"/>
  <c r="U4540" i="1" s="1"/>
  <c r="R4532" i="1" a="1"/>
  <c r="R4532" i="1" s="1"/>
  <c r="T4532" i="1" s="1"/>
  <c r="U4532" i="1" s="1"/>
  <c r="R4524" i="1" a="1"/>
  <c r="R4524" i="1" s="1"/>
  <c r="R4516" i="1" a="1"/>
  <c r="R4516" i="1" s="1"/>
  <c r="T4516" i="1" s="1"/>
  <c r="U4516" i="1" s="1"/>
  <c r="R4508" i="1" a="1"/>
  <c r="R4508" i="1" s="1"/>
  <c r="T4508" i="1" s="1"/>
  <c r="U4508" i="1" s="1"/>
  <c r="R4500" i="1" a="1"/>
  <c r="R4500" i="1" s="1"/>
  <c r="T4500" i="1" s="1"/>
  <c r="U4500" i="1" s="1"/>
  <c r="R4492" i="1" a="1"/>
  <c r="R4492" i="1" s="1"/>
  <c r="T4492" i="1" s="1"/>
  <c r="U4492" i="1" s="1"/>
  <c r="R4484" i="1" a="1"/>
  <c r="R4484" i="1" s="1"/>
  <c r="T4484" i="1" s="1"/>
  <c r="U4484" i="1" s="1"/>
  <c r="R4476" i="1" a="1"/>
  <c r="R4476" i="1" s="1"/>
  <c r="R4468" i="1" a="1"/>
  <c r="R4468" i="1" s="1"/>
  <c r="T4468" i="1" s="1"/>
  <c r="U4468" i="1" s="1"/>
  <c r="R4460" i="1" a="1"/>
  <c r="R4460" i="1" s="1"/>
  <c r="T4460" i="1" s="1"/>
  <c r="U4460" i="1" s="1"/>
  <c r="R4452" i="1" a="1"/>
  <c r="R4452" i="1" s="1"/>
  <c r="T4452" i="1" s="1"/>
  <c r="U4452" i="1" s="1"/>
  <c r="R4444" i="1" a="1"/>
  <c r="R4444" i="1" s="1"/>
  <c r="R4436" i="1" a="1"/>
  <c r="R4436" i="1" s="1"/>
  <c r="T4436" i="1" s="1"/>
  <c r="U4436" i="1" s="1"/>
  <c r="R4428" i="1" a="1"/>
  <c r="R4428" i="1" s="1"/>
  <c r="T4428" i="1" s="1"/>
  <c r="U4428" i="1" s="1"/>
  <c r="R4420" i="1" a="1"/>
  <c r="R4420" i="1" s="1"/>
  <c r="T4420" i="1" s="1"/>
  <c r="U4420" i="1" s="1"/>
  <c r="R4412" i="1" a="1"/>
  <c r="R4412" i="1" s="1"/>
  <c r="T4412" i="1" s="1"/>
  <c r="U4412" i="1" s="1"/>
  <c r="R4404" i="1" a="1"/>
  <c r="R4404" i="1" s="1"/>
  <c r="T4404" i="1" s="1"/>
  <c r="U4404" i="1" s="1"/>
  <c r="R4396" i="1" a="1"/>
  <c r="R4396" i="1" s="1"/>
  <c r="T4396" i="1" s="1"/>
  <c r="U4396" i="1" s="1"/>
  <c r="R4388" i="1" a="1"/>
  <c r="R4388" i="1" s="1"/>
  <c r="T4388" i="1" s="1"/>
  <c r="U4388" i="1" s="1"/>
  <c r="R4380" i="1" a="1"/>
  <c r="R4380" i="1" s="1"/>
  <c r="T4380" i="1" s="1"/>
  <c r="U4380" i="1" s="1"/>
  <c r="R4372" i="1" a="1"/>
  <c r="R4372" i="1" s="1"/>
  <c r="R4364" i="1" a="1"/>
  <c r="R4364" i="1" s="1"/>
  <c r="T4364" i="1" s="1"/>
  <c r="U4364" i="1" s="1"/>
  <c r="R4356" i="1" a="1"/>
  <c r="R4356" i="1" s="1"/>
  <c r="T4356" i="1" s="1"/>
  <c r="U4356" i="1" s="1"/>
  <c r="R4348" i="1" a="1"/>
  <c r="R4348" i="1" s="1"/>
  <c r="T4348" i="1" s="1"/>
  <c r="U4348" i="1" s="1"/>
  <c r="R4340" i="1" a="1"/>
  <c r="R4340" i="1" s="1"/>
  <c r="R4332" i="1" a="1"/>
  <c r="R4332" i="1" s="1"/>
  <c r="T4332" i="1" s="1"/>
  <c r="U4332" i="1" s="1"/>
  <c r="R4324" i="1" a="1"/>
  <c r="R4324" i="1" s="1"/>
  <c r="T4324" i="1" s="1"/>
  <c r="U4324" i="1" s="1"/>
  <c r="R4316" i="1" a="1"/>
  <c r="R4316" i="1" s="1"/>
  <c r="T4316" i="1" s="1"/>
  <c r="U4316" i="1" s="1"/>
  <c r="R4308" i="1" a="1"/>
  <c r="R4308" i="1" s="1"/>
  <c r="T4308" i="1" s="1"/>
  <c r="U4308" i="1" s="1"/>
  <c r="R4300" i="1" a="1"/>
  <c r="R4300" i="1" s="1"/>
  <c r="T4300" i="1" s="1"/>
  <c r="U4300" i="1" s="1"/>
  <c r="R4292" i="1" a="1"/>
  <c r="R4292" i="1" s="1"/>
  <c r="T4292" i="1" s="1"/>
  <c r="U4292" i="1" s="1"/>
  <c r="R4284" i="1" a="1"/>
  <c r="R4284" i="1" s="1"/>
  <c r="T4284" i="1" s="1"/>
  <c r="U4284" i="1" s="1"/>
  <c r="R4276" i="1" a="1"/>
  <c r="R4276" i="1" s="1"/>
  <c r="T4276" i="1" s="1"/>
  <c r="U4276" i="1" s="1"/>
  <c r="R4268" i="1" a="1"/>
  <c r="R4268" i="1" s="1"/>
  <c r="T4268" i="1" s="1"/>
  <c r="U4268" i="1" s="1"/>
  <c r="R4260" i="1" a="1"/>
  <c r="R4260" i="1" s="1"/>
  <c r="T4260" i="1" s="1"/>
  <c r="U4260" i="1" s="1"/>
  <c r="R4252" i="1" a="1"/>
  <c r="R4252" i="1" s="1"/>
  <c r="T4252" i="1" s="1"/>
  <c r="U4252" i="1" s="1"/>
  <c r="R4244" i="1" a="1"/>
  <c r="R4244" i="1" s="1"/>
  <c r="T4244" i="1" s="1"/>
  <c r="U4244" i="1" s="1"/>
  <c r="R4236" i="1" a="1"/>
  <c r="R4236" i="1" s="1"/>
  <c r="R4228" i="1" a="1"/>
  <c r="R4228" i="1" s="1"/>
  <c r="T4228" i="1" s="1"/>
  <c r="U4228" i="1" s="1"/>
  <c r="R4220" i="1" a="1"/>
  <c r="R4220" i="1" s="1"/>
  <c r="T4220" i="1" s="1"/>
  <c r="U4220" i="1" s="1"/>
  <c r="R4212" i="1" a="1"/>
  <c r="R4212" i="1" s="1"/>
  <c r="T4212" i="1" s="1"/>
  <c r="U4212" i="1" s="1"/>
  <c r="R4204" i="1" a="1"/>
  <c r="R4204" i="1" s="1"/>
  <c r="T4204" i="1" s="1"/>
  <c r="U4204" i="1" s="1"/>
  <c r="R4196" i="1" a="1"/>
  <c r="R4196" i="1" s="1"/>
  <c r="T4196" i="1" s="1"/>
  <c r="U4196" i="1" s="1"/>
  <c r="R4188" i="1" a="1"/>
  <c r="R4188" i="1" s="1"/>
  <c r="T4188" i="1" s="1"/>
  <c r="U4188" i="1" s="1"/>
  <c r="R4180" i="1" a="1"/>
  <c r="R4180" i="1" s="1"/>
  <c r="T4180" i="1" s="1"/>
  <c r="U4180" i="1" s="1"/>
  <c r="R4172" i="1" a="1"/>
  <c r="R4172" i="1" s="1"/>
  <c r="R4164" i="1" a="1"/>
  <c r="R4164" i="1" s="1"/>
  <c r="T4164" i="1" s="1"/>
  <c r="U4164" i="1" s="1"/>
  <c r="R4156" i="1" a="1"/>
  <c r="R4156" i="1" s="1"/>
  <c r="T4156" i="1" s="1"/>
  <c r="U4156" i="1" s="1"/>
  <c r="R4148" i="1" a="1"/>
  <c r="R4148" i="1" s="1"/>
  <c r="T4148" i="1" s="1"/>
  <c r="U4148" i="1" s="1"/>
  <c r="R4140" i="1" a="1"/>
  <c r="R4140" i="1" s="1"/>
  <c r="T4140" i="1" s="1"/>
  <c r="U4140" i="1" s="1"/>
  <c r="R4132" i="1" a="1"/>
  <c r="R4132" i="1" s="1"/>
  <c r="T4132" i="1" s="1"/>
  <c r="U4132" i="1" s="1"/>
  <c r="R4124" i="1" a="1"/>
  <c r="R4124" i="1" s="1"/>
  <c r="T4124" i="1" s="1"/>
  <c r="U4124" i="1" s="1"/>
  <c r="R4116" i="1" a="1"/>
  <c r="R4116" i="1" s="1"/>
  <c r="T4116" i="1" s="1"/>
  <c r="U4116" i="1" s="1"/>
  <c r="R4108" i="1" a="1"/>
  <c r="R4108" i="1" s="1"/>
  <c r="T4108" i="1" s="1"/>
  <c r="U4108" i="1" s="1"/>
  <c r="R4100" i="1" a="1"/>
  <c r="R4100" i="1" s="1"/>
  <c r="R4092" i="1" a="1"/>
  <c r="R4092" i="1" s="1"/>
  <c r="T4092" i="1" s="1"/>
  <c r="U4092" i="1" s="1"/>
  <c r="R4084" i="1" a="1"/>
  <c r="R4084" i="1" s="1"/>
  <c r="T4084" i="1" s="1"/>
  <c r="U4084" i="1" s="1"/>
  <c r="R4076" i="1" a="1"/>
  <c r="R4076" i="1" s="1"/>
  <c r="R4068" i="1" a="1"/>
  <c r="R4068" i="1" s="1"/>
  <c r="T4068" i="1" s="1"/>
  <c r="U4068" i="1" s="1"/>
  <c r="R4060" i="1" a="1"/>
  <c r="R4060" i="1" s="1"/>
  <c r="T4060" i="1" s="1"/>
  <c r="U4060" i="1" s="1"/>
  <c r="R4052" i="1" a="1"/>
  <c r="R4052" i="1" s="1"/>
  <c r="T4052" i="1" s="1"/>
  <c r="U4052" i="1" s="1"/>
  <c r="R4044" i="1" a="1"/>
  <c r="R4044" i="1" s="1"/>
  <c r="T4044" i="1" s="1"/>
  <c r="U4044" i="1" s="1"/>
  <c r="R4036" i="1" a="1"/>
  <c r="R4036" i="1" s="1"/>
  <c r="T4036" i="1" s="1"/>
  <c r="U4036" i="1" s="1"/>
  <c r="R4028" i="1" a="1"/>
  <c r="R4028" i="1" s="1"/>
  <c r="T4028" i="1" s="1"/>
  <c r="U4028" i="1" s="1"/>
  <c r="R4020" i="1" a="1"/>
  <c r="R4020" i="1" s="1"/>
  <c r="T4020" i="1" s="1"/>
  <c r="U4020" i="1" s="1"/>
  <c r="R4012" i="1" a="1"/>
  <c r="R4012" i="1" s="1"/>
  <c r="R4004" i="1" a="1"/>
  <c r="R4004" i="1" s="1"/>
  <c r="T4004" i="1" s="1"/>
  <c r="U4004" i="1" s="1"/>
  <c r="R3996" i="1" a="1"/>
  <c r="R3996" i="1" s="1"/>
  <c r="T3996" i="1" s="1"/>
  <c r="U3996" i="1" s="1"/>
  <c r="R3988" i="1" a="1"/>
  <c r="R3988" i="1" s="1"/>
  <c r="T3988" i="1" s="1"/>
  <c r="U3988" i="1" s="1"/>
  <c r="R3980" i="1" a="1"/>
  <c r="R3980" i="1" s="1"/>
  <c r="T3980" i="1" s="1"/>
  <c r="U3980" i="1" s="1"/>
  <c r="R3972" i="1" a="1"/>
  <c r="R3972" i="1" s="1"/>
  <c r="T3972" i="1" s="1"/>
  <c r="U3972" i="1" s="1"/>
  <c r="R3964" i="1" a="1"/>
  <c r="R3964" i="1" s="1"/>
  <c r="R3956" i="1" a="1"/>
  <c r="R3956" i="1" s="1"/>
  <c r="T3956" i="1" s="1"/>
  <c r="U3956" i="1" s="1"/>
  <c r="R3948" i="1" a="1"/>
  <c r="R3948" i="1" s="1"/>
  <c r="T3948" i="1" s="1"/>
  <c r="U3948" i="1" s="1"/>
  <c r="R3940" i="1" a="1"/>
  <c r="R3940" i="1" s="1"/>
  <c r="T3940" i="1" s="1"/>
  <c r="U3940" i="1" s="1"/>
  <c r="R3932" i="1" a="1"/>
  <c r="R3932" i="1" s="1"/>
  <c r="T3932" i="1" s="1"/>
  <c r="U3932" i="1" s="1"/>
  <c r="R3924" i="1" a="1"/>
  <c r="R3924" i="1" s="1"/>
  <c r="T3924" i="1" s="1"/>
  <c r="U3924" i="1" s="1"/>
  <c r="R3916" i="1" a="1"/>
  <c r="R3916" i="1" s="1"/>
  <c r="T3916" i="1" s="1"/>
  <c r="U3916" i="1" s="1"/>
  <c r="R3908" i="1" a="1"/>
  <c r="R3908" i="1" s="1"/>
  <c r="T3908" i="1" s="1"/>
  <c r="U3908" i="1" s="1"/>
  <c r="R3900" i="1" a="1"/>
  <c r="R3900" i="1" s="1"/>
  <c r="R3892" i="1" a="1"/>
  <c r="R3892" i="1" s="1"/>
  <c r="T3892" i="1" s="1"/>
  <c r="U3892" i="1" s="1"/>
  <c r="R3884" i="1" a="1"/>
  <c r="R3884" i="1" s="1"/>
  <c r="T3884" i="1" s="1"/>
  <c r="U3884" i="1" s="1"/>
  <c r="R3876" i="1" a="1"/>
  <c r="R3876" i="1" s="1"/>
  <c r="T3876" i="1" s="1"/>
  <c r="U3876" i="1" s="1"/>
  <c r="R3868" i="1" a="1"/>
  <c r="R3868" i="1" s="1"/>
  <c r="T3868" i="1" s="1"/>
  <c r="U3868" i="1" s="1"/>
  <c r="R3860" i="1" a="1"/>
  <c r="R3860" i="1" s="1"/>
  <c r="R3852" i="1" a="1"/>
  <c r="R3852" i="1" s="1"/>
  <c r="T3852" i="1" s="1"/>
  <c r="U3852" i="1" s="1"/>
  <c r="R3844" i="1" a="1"/>
  <c r="R3844" i="1" s="1"/>
  <c r="T3844" i="1" s="1"/>
  <c r="U3844" i="1" s="1"/>
  <c r="R3836" i="1" a="1"/>
  <c r="R3836" i="1" s="1"/>
  <c r="T3836" i="1" s="1"/>
  <c r="U3836" i="1" s="1"/>
  <c r="R3828" i="1" a="1"/>
  <c r="R3828" i="1" s="1"/>
  <c r="R3820" i="1" a="1"/>
  <c r="R3820" i="1" s="1"/>
  <c r="T3820" i="1" s="1"/>
  <c r="U3820" i="1" s="1"/>
  <c r="R3812" i="1" a="1"/>
  <c r="R3812" i="1" s="1"/>
  <c r="T3812" i="1" s="1"/>
  <c r="U3812" i="1" s="1"/>
  <c r="R3804" i="1" a="1"/>
  <c r="R3804" i="1" s="1"/>
  <c r="T3804" i="1" s="1"/>
  <c r="U3804" i="1" s="1"/>
  <c r="R3796" i="1" a="1"/>
  <c r="R3796" i="1" s="1"/>
  <c r="R3788" i="1" a="1"/>
  <c r="R3788" i="1" s="1"/>
  <c r="T3788" i="1" s="1"/>
  <c r="U3788" i="1" s="1"/>
  <c r="R3780" i="1" a="1"/>
  <c r="R3780" i="1" s="1"/>
  <c r="T3780" i="1" s="1"/>
  <c r="U3780" i="1" s="1"/>
  <c r="R3772" i="1" a="1"/>
  <c r="R3772" i="1" s="1"/>
  <c r="T3772" i="1" s="1"/>
  <c r="U3772" i="1" s="1"/>
  <c r="R3764" i="1" a="1"/>
  <c r="R3764" i="1" s="1"/>
  <c r="R3756" i="1" a="1"/>
  <c r="R3756" i="1" s="1"/>
  <c r="T3756" i="1" s="1"/>
  <c r="U3756" i="1" s="1"/>
  <c r="R3748" i="1" a="1"/>
  <c r="R3748" i="1" s="1"/>
  <c r="T3748" i="1" s="1"/>
  <c r="U3748" i="1" s="1"/>
  <c r="R3740" i="1" a="1"/>
  <c r="R3740" i="1" s="1"/>
  <c r="T3740" i="1" s="1"/>
  <c r="U3740" i="1" s="1"/>
  <c r="R3732" i="1" a="1"/>
  <c r="R3732" i="1" s="1"/>
  <c r="T3732" i="1" s="1"/>
  <c r="U3732" i="1" s="1"/>
  <c r="R3724" i="1" a="1"/>
  <c r="R3724" i="1" s="1"/>
  <c r="R3716" i="1" a="1"/>
  <c r="R3716" i="1" s="1"/>
  <c r="T3716" i="1" s="1"/>
  <c r="U3716" i="1" s="1"/>
  <c r="R3708" i="1" a="1"/>
  <c r="R3708" i="1" s="1"/>
  <c r="T3708" i="1" s="1"/>
  <c r="U3708" i="1" s="1"/>
  <c r="R3700" i="1" a="1"/>
  <c r="R3700" i="1" s="1"/>
  <c r="T3700" i="1" s="1"/>
  <c r="U3700" i="1" s="1"/>
  <c r="R3692" i="1" a="1"/>
  <c r="R3692" i="1" s="1"/>
  <c r="T3692" i="1" s="1"/>
  <c r="U3692" i="1" s="1"/>
  <c r="R3684" i="1" a="1"/>
  <c r="R3684" i="1" s="1"/>
  <c r="T3684" i="1" s="1"/>
  <c r="U3684" i="1" s="1"/>
  <c r="R3676" i="1" a="1"/>
  <c r="R3676" i="1" s="1"/>
  <c r="T3676" i="1" s="1"/>
  <c r="U3676" i="1" s="1"/>
  <c r="R3668" i="1" a="1"/>
  <c r="R3668" i="1" s="1"/>
  <c r="T3668" i="1" s="1"/>
  <c r="U3668" i="1" s="1"/>
  <c r="R3660" i="1" a="1"/>
  <c r="R3660" i="1" s="1"/>
  <c r="R3652" i="1" a="1"/>
  <c r="R3652" i="1" s="1"/>
  <c r="T3652" i="1" s="1"/>
  <c r="U3652" i="1" s="1"/>
  <c r="R3644" i="1" a="1"/>
  <c r="R3644" i="1" s="1"/>
  <c r="T3644" i="1" s="1"/>
  <c r="U3644" i="1" s="1"/>
  <c r="R3636" i="1" a="1"/>
  <c r="R3636" i="1" s="1"/>
  <c r="T3636" i="1" s="1"/>
  <c r="U3636" i="1" s="1"/>
  <c r="R3628" i="1" a="1"/>
  <c r="R3628" i="1" s="1"/>
  <c r="T3628" i="1" s="1"/>
  <c r="U3628" i="1" s="1"/>
  <c r="R3620" i="1" a="1"/>
  <c r="R3620" i="1" s="1"/>
  <c r="T3620" i="1" s="1"/>
  <c r="U3620" i="1" s="1"/>
  <c r="R3612" i="1" a="1"/>
  <c r="R3612" i="1" s="1"/>
  <c r="T3612" i="1" s="1"/>
  <c r="U3612" i="1" s="1"/>
  <c r="R3604" i="1" a="1"/>
  <c r="R3604" i="1" s="1"/>
  <c r="T3604" i="1" s="1"/>
  <c r="U3604" i="1" s="1"/>
  <c r="R3596" i="1" a="1"/>
  <c r="R3596" i="1" s="1"/>
  <c r="T3596" i="1" s="1"/>
  <c r="U3596" i="1" s="1"/>
  <c r="R3588" i="1" a="1"/>
  <c r="R3588" i="1" s="1"/>
  <c r="T3588" i="1" s="1"/>
  <c r="U3588" i="1" s="1"/>
  <c r="R3580" i="1" a="1"/>
  <c r="R3580" i="1" s="1"/>
  <c r="T3580" i="1" s="1"/>
  <c r="U3580" i="1" s="1"/>
  <c r="R3572" i="1" a="1"/>
  <c r="R3572" i="1" s="1"/>
  <c r="T3572" i="1" s="1"/>
  <c r="U3572" i="1" s="1"/>
  <c r="R3564" i="1" a="1"/>
  <c r="R3564" i="1" s="1"/>
  <c r="R3556" i="1" a="1"/>
  <c r="R3556" i="1" s="1"/>
  <c r="T3556" i="1" s="1"/>
  <c r="U3556" i="1" s="1"/>
  <c r="R3548" i="1" a="1"/>
  <c r="R3548" i="1" s="1"/>
  <c r="T3548" i="1" s="1"/>
  <c r="U3548" i="1" s="1"/>
  <c r="R3540" i="1" a="1"/>
  <c r="R3540" i="1" s="1"/>
  <c r="T3540" i="1" s="1"/>
  <c r="U3540" i="1" s="1"/>
  <c r="R3532" i="1" a="1"/>
  <c r="R3532" i="1" s="1"/>
  <c r="T3532" i="1" s="1"/>
  <c r="U3532" i="1" s="1"/>
  <c r="R3524" i="1" a="1"/>
  <c r="R3524" i="1" s="1"/>
  <c r="T3524" i="1" s="1"/>
  <c r="U3524" i="1" s="1"/>
  <c r="R3516" i="1" a="1"/>
  <c r="R3516" i="1" s="1"/>
  <c r="T3516" i="1" s="1"/>
  <c r="U3516" i="1" s="1"/>
  <c r="R3508" i="1" a="1"/>
  <c r="R3508" i="1" s="1"/>
  <c r="T3508" i="1" s="1"/>
  <c r="U3508" i="1" s="1"/>
  <c r="R3500" i="1" a="1"/>
  <c r="R3500" i="1" s="1"/>
  <c r="R3492" i="1" a="1"/>
  <c r="R3492" i="1" s="1"/>
  <c r="T3492" i="1" s="1"/>
  <c r="U3492" i="1" s="1"/>
  <c r="R3484" i="1" a="1"/>
  <c r="R3484" i="1" s="1"/>
  <c r="T3484" i="1" s="1"/>
  <c r="U3484" i="1" s="1"/>
  <c r="R3476" i="1" a="1"/>
  <c r="R3476" i="1" s="1"/>
  <c r="T3476" i="1" s="1"/>
  <c r="U3476" i="1" s="1"/>
  <c r="R3468" i="1" a="1"/>
  <c r="R3468" i="1" s="1"/>
  <c r="T3468" i="1" s="1"/>
  <c r="U3468" i="1" s="1"/>
  <c r="R3460" i="1" a="1"/>
  <c r="R3460" i="1" s="1"/>
  <c r="T3460" i="1" s="1"/>
  <c r="U3460" i="1" s="1"/>
  <c r="R3452" i="1" a="1"/>
  <c r="R3452" i="1" s="1"/>
  <c r="R3444" i="1" a="1"/>
  <c r="R3444" i="1" s="1"/>
  <c r="T3444" i="1" s="1"/>
  <c r="U3444" i="1" s="1"/>
  <c r="R3436" i="1" a="1"/>
  <c r="R3436" i="1" s="1"/>
  <c r="T3436" i="1" s="1"/>
  <c r="U3436" i="1" s="1"/>
  <c r="R3428" i="1" a="1"/>
  <c r="R3428" i="1" s="1"/>
  <c r="T3428" i="1" s="1"/>
  <c r="U3428" i="1" s="1"/>
  <c r="R3420" i="1" a="1"/>
  <c r="R3420" i="1" s="1"/>
  <c r="T3420" i="1" s="1"/>
  <c r="U3420" i="1" s="1"/>
  <c r="R3412" i="1" a="1"/>
  <c r="R3412" i="1" s="1"/>
  <c r="T3412" i="1" s="1"/>
  <c r="U3412" i="1" s="1"/>
  <c r="R3404" i="1" a="1"/>
  <c r="R3404" i="1" s="1"/>
  <c r="T3404" i="1" s="1"/>
  <c r="U3404" i="1" s="1"/>
  <c r="R3396" i="1" a="1"/>
  <c r="R3396" i="1" s="1"/>
  <c r="T3396" i="1" s="1"/>
  <c r="U3396" i="1" s="1"/>
  <c r="R3388" i="1" a="1"/>
  <c r="R3388" i="1" s="1"/>
  <c r="R3380" i="1" a="1"/>
  <c r="R3380" i="1" s="1"/>
  <c r="T3380" i="1" s="1"/>
  <c r="U3380" i="1" s="1"/>
  <c r="R3372" i="1" a="1"/>
  <c r="R3372" i="1" s="1"/>
  <c r="T3372" i="1" s="1"/>
  <c r="U3372" i="1" s="1"/>
  <c r="R3364" i="1" a="1"/>
  <c r="R3364" i="1" s="1"/>
  <c r="T3364" i="1" s="1"/>
  <c r="U3364" i="1" s="1"/>
  <c r="R3356" i="1" a="1"/>
  <c r="R3356" i="1" s="1"/>
  <c r="T3356" i="1" s="1"/>
  <c r="U3356" i="1" s="1"/>
  <c r="R3348" i="1" a="1"/>
  <c r="R3348" i="1" s="1"/>
  <c r="R3340" i="1" a="1"/>
  <c r="R3340" i="1" s="1"/>
  <c r="T3340" i="1" s="1"/>
  <c r="U3340" i="1" s="1"/>
  <c r="R3332" i="1" a="1"/>
  <c r="R3332" i="1" s="1"/>
  <c r="T3332" i="1" s="1"/>
  <c r="U3332" i="1" s="1"/>
  <c r="R3324" i="1" a="1"/>
  <c r="R3324" i="1" s="1"/>
  <c r="T3324" i="1" s="1"/>
  <c r="U3324" i="1" s="1"/>
  <c r="R3316" i="1" a="1"/>
  <c r="R3316" i="1" s="1"/>
  <c r="R3308" i="1" a="1"/>
  <c r="R3308" i="1" s="1"/>
  <c r="T3308" i="1" s="1"/>
  <c r="U3308" i="1" s="1"/>
  <c r="R3300" i="1" a="1"/>
  <c r="R3300" i="1" s="1"/>
  <c r="T3300" i="1" s="1"/>
  <c r="U3300" i="1" s="1"/>
  <c r="R3292" i="1" a="1"/>
  <c r="R3292" i="1" s="1"/>
  <c r="T3292" i="1" s="1"/>
  <c r="U3292" i="1" s="1"/>
  <c r="R3284" i="1" a="1"/>
  <c r="R3284" i="1" s="1"/>
  <c r="T3284" i="1" s="1"/>
  <c r="U3284" i="1" s="1"/>
  <c r="R3276" i="1" a="1"/>
  <c r="R3276" i="1" s="1"/>
  <c r="T3276" i="1" s="1"/>
  <c r="U3276" i="1" s="1"/>
  <c r="R3268" i="1" a="1"/>
  <c r="R3268" i="1" s="1"/>
  <c r="T3268" i="1" s="1"/>
  <c r="U3268" i="1" s="1"/>
  <c r="R3260" i="1" a="1"/>
  <c r="R3260" i="1" s="1"/>
  <c r="T3260" i="1" s="1"/>
  <c r="U3260" i="1" s="1"/>
  <c r="R3252" i="1" a="1"/>
  <c r="R3252" i="1" s="1"/>
  <c r="T3252" i="1" s="1"/>
  <c r="U3252" i="1" s="1"/>
  <c r="R3244" i="1" a="1"/>
  <c r="R3244" i="1" s="1"/>
  <c r="T3244" i="1" s="1"/>
  <c r="U3244" i="1" s="1"/>
  <c r="R3236" i="1" a="1"/>
  <c r="R3236" i="1" s="1"/>
  <c r="T3236" i="1" s="1"/>
  <c r="U3236" i="1" s="1"/>
  <c r="R3228" i="1" a="1"/>
  <c r="R3228" i="1" s="1"/>
  <c r="T3228" i="1" s="1"/>
  <c r="U3228" i="1" s="1"/>
  <c r="R3220" i="1" a="1"/>
  <c r="R3220" i="1" s="1"/>
  <c r="T3220" i="1" s="1"/>
  <c r="U3220" i="1" s="1"/>
  <c r="R3212" i="1" a="1"/>
  <c r="R3212" i="1" s="1"/>
  <c r="R3204" i="1" a="1"/>
  <c r="R3204" i="1" s="1"/>
  <c r="T3204" i="1" s="1"/>
  <c r="U3204" i="1" s="1"/>
  <c r="R3196" i="1" a="1"/>
  <c r="R3196" i="1" s="1"/>
  <c r="T3196" i="1" s="1"/>
  <c r="U3196" i="1" s="1"/>
  <c r="R3188" i="1" a="1"/>
  <c r="R3188" i="1" s="1"/>
  <c r="T3188" i="1" s="1"/>
  <c r="U3188" i="1" s="1"/>
  <c r="R3180" i="1" a="1"/>
  <c r="R3180" i="1" s="1"/>
  <c r="T3180" i="1" s="1"/>
  <c r="U3180" i="1" s="1"/>
  <c r="R3172" i="1" a="1"/>
  <c r="R3172" i="1" s="1"/>
  <c r="T3172" i="1" s="1"/>
  <c r="U3172" i="1" s="1"/>
  <c r="R3164" i="1" a="1"/>
  <c r="R3164" i="1" s="1"/>
  <c r="T3164" i="1" s="1"/>
  <c r="U3164" i="1" s="1"/>
  <c r="R3156" i="1" a="1"/>
  <c r="R3156" i="1" s="1"/>
  <c r="T3156" i="1" s="1"/>
  <c r="U3156" i="1" s="1"/>
  <c r="R3148" i="1" a="1"/>
  <c r="R3148" i="1" s="1"/>
  <c r="R3140" i="1" a="1"/>
  <c r="R3140" i="1" s="1"/>
  <c r="T3140" i="1" s="1"/>
  <c r="U3140" i="1" s="1"/>
  <c r="R3132" i="1" a="1"/>
  <c r="R3132" i="1" s="1"/>
  <c r="T3132" i="1" s="1"/>
  <c r="U3132" i="1" s="1"/>
  <c r="R3124" i="1" a="1"/>
  <c r="R3124" i="1" s="1"/>
  <c r="T3124" i="1" s="1"/>
  <c r="U3124" i="1" s="1"/>
  <c r="R3116" i="1" a="1"/>
  <c r="R3116" i="1" s="1"/>
  <c r="T3116" i="1" s="1"/>
  <c r="U3116" i="1" s="1"/>
  <c r="R3108" i="1" a="1"/>
  <c r="R3108" i="1" s="1"/>
  <c r="T3108" i="1" s="1"/>
  <c r="U3108" i="1" s="1"/>
  <c r="R3100" i="1" a="1"/>
  <c r="R3100" i="1" s="1"/>
  <c r="T3100" i="1" s="1"/>
  <c r="U3100" i="1" s="1"/>
  <c r="R3092" i="1" a="1"/>
  <c r="R3092" i="1" s="1"/>
  <c r="T3092" i="1" s="1"/>
  <c r="U3092" i="1" s="1"/>
  <c r="R3084" i="1" a="1"/>
  <c r="R3084" i="1" s="1"/>
  <c r="T3084" i="1" s="1"/>
  <c r="U3084" i="1" s="1"/>
  <c r="R3076" i="1" a="1"/>
  <c r="R3076" i="1" s="1"/>
  <c r="T3076" i="1" s="1"/>
  <c r="U3076" i="1" s="1"/>
  <c r="R3068" i="1" a="1"/>
  <c r="R3068" i="1" s="1"/>
  <c r="T3068" i="1" s="1"/>
  <c r="U3068" i="1" s="1"/>
  <c r="R3060" i="1" a="1"/>
  <c r="R3060" i="1" s="1"/>
  <c r="T3060" i="1" s="1"/>
  <c r="U3060" i="1" s="1"/>
  <c r="R3052" i="1" a="1"/>
  <c r="R3052" i="1" s="1"/>
  <c r="R3044" i="1" a="1"/>
  <c r="R3044" i="1" s="1"/>
  <c r="T3044" i="1" s="1"/>
  <c r="U3044" i="1" s="1"/>
  <c r="R3036" i="1" a="1"/>
  <c r="R3036" i="1" s="1"/>
  <c r="T3036" i="1" s="1"/>
  <c r="U3036" i="1" s="1"/>
  <c r="R3028" i="1" a="1"/>
  <c r="R3028" i="1" s="1"/>
  <c r="T3028" i="1" s="1"/>
  <c r="U3028" i="1" s="1"/>
  <c r="R3020" i="1" a="1"/>
  <c r="R3020" i="1" s="1"/>
  <c r="T3020" i="1" s="1"/>
  <c r="U3020" i="1" s="1"/>
  <c r="R3012" i="1" a="1"/>
  <c r="R3012" i="1" s="1"/>
  <c r="T3012" i="1" s="1"/>
  <c r="U3012" i="1" s="1"/>
  <c r="R3004" i="1" a="1"/>
  <c r="R3004" i="1" s="1"/>
  <c r="T3004" i="1" s="1"/>
  <c r="U3004" i="1" s="1"/>
  <c r="R2996" i="1" a="1"/>
  <c r="R2996" i="1" s="1"/>
  <c r="T2996" i="1" s="1"/>
  <c r="U2996" i="1" s="1"/>
  <c r="R2988" i="1" a="1"/>
  <c r="R2988" i="1" s="1"/>
  <c r="R2980" i="1" a="1"/>
  <c r="R2980" i="1" s="1"/>
  <c r="T2980" i="1" s="1"/>
  <c r="U2980" i="1" s="1"/>
  <c r="R2972" i="1" a="1"/>
  <c r="R2972" i="1" s="1"/>
  <c r="T2972" i="1" s="1"/>
  <c r="U2972" i="1" s="1"/>
  <c r="R2964" i="1" a="1"/>
  <c r="R2964" i="1" s="1"/>
  <c r="T2964" i="1" s="1"/>
  <c r="U2964" i="1" s="1"/>
  <c r="R2956" i="1" a="1"/>
  <c r="R2956" i="1" s="1"/>
  <c r="T2956" i="1" s="1"/>
  <c r="U2956" i="1" s="1"/>
  <c r="R2948" i="1" a="1"/>
  <c r="R2948" i="1" s="1"/>
  <c r="T2948" i="1" s="1"/>
  <c r="U2948" i="1" s="1"/>
  <c r="R2940" i="1" a="1"/>
  <c r="R2940" i="1" s="1"/>
  <c r="R2932" i="1" a="1"/>
  <c r="R2932" i="1" s="1"/>
  <c r="T2932" i="1" s="1"/>
  <c r="U2932" i="1" s="1"/>
  <c r="R2924" i="1" a="1"/>
  <c r="R2924" i="1" s="1"/>
  <c r="T2924" i="1" s="1"/>
  <c r="U2924" i="1" s="1"/>
  <c r="R2916" i="1" a="1"/>
  <c r="R2916" i="1" s="1"/>
  <c r="T2916" i="1" s="1"/>
  <c r="U2916" i="1" s="1"/>
  <c r="R2908" i="1" a="1"/>
  <c r="R2908" i="1" s="1"/>
  <c r="R2900" i="1" a="1"/>
  <c r="R2900" i="1" s="1"/>
  <c r="T2900" i="1" s="1"/>
  <c r="U2900" i="1" s="1"/>
  <c r="R2892" i="1" a="1"/>
  <c r="R2892" i="1" s="1"/>
  <c r="T2892" i="1" s="1"/>
  <c r="U2892" i="1" s="1"/>
  <c r="R2884" i="1" a="1"/>
  <c r="R2884" i="1" s="1"/>
  <c r="T2884" i="1" s="1"/>
  <c r="U2884" i="1" s="1"/>
  <c r="R2876" i="1" a="1"/>
  <c r="R2876" i="1" s="1"/>
  <c r="T2876" i="1" s="1"/>
  <c r="U2876" i="1" s="1"/>
  <c r="R2868" i="1" a="1"/>
  <c r="R2868" i="1" s="1"/>
  <c r="T2868" i="1" s="1"/>
  <c r="U2868" i="1" s="1"/>
  <c r="R2860" i="1" a="1"/>
  <c r="R2860" i="1" s="1"/>
  <c r="T2860" i="1" s="1"/>
  <c r="U2860" i="1" s="1"/>
  <c r="R2852" i="1" a="1"/>
  <c r="R2852" i="1" s="1"/>
  <c r="T2852" i="1" s="1"/>
  <c r="U2852" i="1" s="1"/>
  <c r="R2844" i="1" a="1"/>
  <c r="R2844" i="1" s="1"/>
  <c r="T2844" i="1" s="1"/>
  <c r="U2844" i="1" s="1"/>
  <c r="R2836" i="1" a="1"/>
  <c r="R2836" i="1" s="1"/>
  <c r="R2828" i="1" a="1"/>
  <c r="R2828" i="1" s="1"/>
  <c r="T2828" i="1" s="1"/>
  <c r="U2828" i="1" s="1"/>
  <c r="R2820" i="1" a="1"/>
  <c r="R2820" i="1" s="1"/>
  <c r="T2820" i="1" s="1"/>
  <c r="U2820" i="1" s="1"/>
  <c r="R2812" i="1" a="1"/>
  <c r="R2812" i="1" s="1"/>
  <c r="T2812" i="1" s="1"/>
  <c r="U2812" i="1" s="1"/>
  <c r="R2804" i="1" a="1"/>
  <c r="R2804" i="1" s="1"/>
  <c r="R2796" i="1" a="1"/>
  <c r="R2796" i="1" s="1"/>
  <c r="T2796" i="1" s="1"/>
  <c r="U2796" i="1" s="1"/>
  <c r="R2788" i="1" a="1"/>
  <c r="R2788" i="1" s="1"/>
  <c r="T2788" i="1" s="1"/>
  <c r="U2788" i="1" s="1"/>
  <c r="R2780" i="1" a="1"/>
  <c r="R2780" i="1" s="1"/>
  <c r="T2780" i="1" s="1"/>
  <c r="U2780" i="1" s="1"/>
  <c r="R2772" i="1" a="1"/>
  <c r="R2772" i="1" s="1"/>
  <c r="T2772" i="1" s="1"/>
  <c r="U2772" i="1" s="1"/>
  <c r="R2764" i="1" a="1"/>
  <c r="R2764" i="1" s="1"/>
  <c r="T2764" i="1" s="1"/>
  <c r="U2764" i="1" s="1"/>
  <c r="R2756" i="1" a="1"/>
  <c r="R2756" i="1" s="1"/>
  <c r="T2756" i="1" s="1"/>
  <c r="U2756" i="1" s="1"/>
  <c r="R2748" i="1" a="1"/>
  <c r="R2748" i="1" s="1"/>
  <c r="T2748" i="1" s="1"/>
  <c r="U2748" i="1" s="1"/>
  <c r="R2740" i="1" a="1"/>
  <c r="R2740" i="1" s="1"/>
  <c r="R2732" i="1" a="1"/>
  <c r="R2732" i="1" s="1"/>
  <c r="T2732" i="1" s="1"/>
  <c r="U2732" i="1" s="1"/>
  <c r="R2724" i="1" a="1"/>
  <c r="R2724" i="1" s="1"/>
  <c r="T2724" i="1" s="1"/>
  <c r="U2724" i="1" s="1"/>
  <c r="R2716" i="1" a="1"/>
  <c r="R2716" i="1" s="1"/>
  <c r="T2716" i="1" s="1"/>
  <c r="U2716" i="1" s="1"/>
  <c r="R2708" i="1" a="1"/>
  <c r="R2708" i="1" s="1"/>
  <c r="T2708" i="1" s="1"/>
  <c r="U2708" i="1" s="1"/>
  <c r="R2700" i="1" a="1"/>
  <c r="R2700" i="1" s="1"/>
  <c r="R2692" i="1" a="1"/>
  <c r="R2692" i="1" s="1"/>
  <c r="T2692" i="1" s="1"/>
  <c r="U2692" i="1" s="1"/>
  <c r="R2684" i="1" a="1"/>
  <c r="R2684" i="1" s="1"/>
  <c r="T2684" i="1" s="1"/>
  <c r="U2684" i="1" s="1"/>
  <c r="R2676" i="1" a="1"/>
  <c r="R2676" i="1" s="1"/>
  <c r="T2676" i="1" s="1"/>
  <c r="U2676" i="1" s="1"/>
  <c r="R2668" i="1" a="1"/>
  <c r="R2668" i="1" s="1"/>
  <c r="T2668" i="1" s="1"/>
  <c r="U2668" i="1" s="1"/>
  <c r="R2660" i="1" a="1"/>
  <c r="R2660" i="1" s="1"/>
  <c r="T2660" i="1" s="1"/>
  <c r="U2660" i="1" s="1"/>
  <c r="R2652" i="1" a="1"/>
  <c r="R2652" i="1" s="1"/>
  <c r="T2652" i="1" s="1"/>
  <c r="U2652" i="1" s="1"/>
  <c r="R2644" i="1" a="1"/>
  <c r="R2644" i="1" s="1"/>
  <c r="T2644" i="1" s="1"/>
  <c r="U2644" i="1" s="1"/>
  <c r="R2636" i="1" a="1"/>
  <c r="R2636" i="1" s="1"/>
  <c r="R2628" i="1" a="1"/>
  <c r="R2628" i="1" s="1"/>
  <c r="T2628" i="1" s="1"/>
  <c r="U2628" i="1" s="1"/>
  <c r="R2620" i="1" a="1"/>
  <c r="R2620" i="1" s="1"/>
  <c r="T2620" i="1" s="1"/>
  <c r="U2620" i="1" s="1"/>
  <c r="R2612" i="1" a="1"/>
  <c r="R2612" i="1" s="1"/>
  <c r="T2612" i="1" s="1"/>
  <c r="U2612" i="1" s="1"/>
  <c r="R2604" i="1" a="1"/>
  <c r="R2604" i="1" s="1"/>
  <c r="T2604" i="1" s="1"/>
  <c r="U2604" i="1" s="1"/>
  <c r="R2596" i="1" a="1"/>
  <c r="R2596" i="1" s="1"/>
  <c r="T2596" i="1" s="1"/>
  <c r="U2596" i="1" s="1"/>
  <c r="R2588" i="1" a="1"/>
  <c r="R2588" i="1" s="1"/>
  <c r="T2588" i="1" s="1"/>
  <c r="U2588" i="1" s="1"/>
  <c r="R2580" i="1" a="1"/>
  <c r="R2580" i="1" s="1"/>
  <c r="T2580" i="1" s="1"/>
  <c r="U2580" i="1" s="1"/>
  <c r="R2572" i="1" a="1"/>
  <c r="R2572" i="1" s="1"/>
  <c r="T2572" i="1" s="1"/>
  <c r="U2572" i="1" s="1"/>
  <c r="R2564" i="1" a="1"/>
  <c r="R2564" i="1" s="1"/>
  <c r="R2556" i="1" a="1"/>
  <c r="R2556" i="1" s="1"/>
  <c r="T2556" i="1" s="1"/>
  <c r="U2556" i="1" s="1"/>
  <c r="R2548" i="1" a="1"/>
  <c r="R2548" i="1" s="1"/>
  <c r="T2548" i="1" s="1"/>
  <c r="U2548" i="1" s="1"/>
  <c r="R2540" i="1" a="1"/>
  <c r="R2540" i="1" s="1"/>
  <c r="R2532" i="1" a="1"/>
  <c r="R2532" i="1" s="1"/>
  <c r="T2532" i="1" s="1"/>
  <c r="U2532" i="1" s="1"/>
  <c r="R2524" i="1" a="1"/>
  <c r="R2524" i="1" s="1"/>
  <c r="T2524" i="1" s="1"/>
  <c r="U2524" i="1" s="1"/>
  <c r="R2516" i="1" a="1"/>
  <c r="R2516" i="1" s="1"/>
  <c r="T2516" i="1" s="1"/>
  <c r="U2516" i="1" s="1"/>
  <c r="R2508" i="1" a="1"/>
  <c r="R2508" i="1" s="1"/>
  <c r="T2508" i="1" s="1"/>
  <c r="U2508" i="1" s="1"/>
  <c r="R2500" i="1" a="1"/>
  <c r="R2500" i="1" s="1"/>
  <c r="T2500" i="1" s="1"/>
  <c r="U2500" i="1" s="1"/>
  <c r="R2492" i="1" a="1"/>
  <c r="R2492" i="1" s="1"/>
  <c r="T2492" i="1" s="1"/>
  <c r="U2492" i="1" s="1"/>
  <c r="R2484" i="1" a="1"/>
  <c r="R2484" i="1" s="1"/>
  <c r="T2484" i="1" s="1"/>
  <c r="U2484" i="1" s="1"/>
  <c r="R2476" i="1" a="1"/>
  <c r="R2476" i="1" s="1"/>
  <c r="R2468" i="1" a="1"/>
  <c r="R2468" i="1" s="1"/>
  <c r="T2468" i="1" s="1"/>
  <c r="U2468" i="1" s="1"/>
  <c r="R2460" i="1" a="1"/>
  <c r="R2460" i="1" s="1"/>
  <c r="T2460" i="1" s="1"/>
  <c r="U2460" i="1" s="1"/>
  <c r="R2452" i="1" a="1"/>
  <c r="R2452" i="1" s="1"/>
  <c r="T2452" i="1" s="1"/>
  <c r="U2452" i="1" s="1"/>
  <c r="R2444" i="1" a="1"/>
  <c r="R2444" i="1" s="1"/>
  <c r="T2444" i="1" s="1"/>
  <c r="U2444" i="1" s="1"/>
  <c r="R2436" i="1" a="1"/>
  <c r="R2436" i="1" s="1"/>
  <c r="T2436" i="1" s="1"/>
  <c r="U2436" i="1" s="1"/>
  <c r="R2428" i="1" a="1"/>
  <c r="R2428" i="1" s="1"/>
  <c r="R2420" i="1" a="1"/>
  <c r="R2420" i="1" s="1"/>
  <c r="T2420" i="1" s="1"/>
  <c r="U2420" i="1" s="1"/>
  <c r="R2412" i="1" a="1"/>
  <c r="R2412" i="1" s="1"/>
  <c r="T2412" i="1" s="1"/>
  <c r="U2412" i="1" s="1"/>
  <c r="R2404" i="1" a="1"/>
  <c r="R2404" i="1" s="1"/>
  <c r="T2404" i="1" s="1"/>
  <c r="U2404" i="1" s="1"/>
  <c r="R2396" i="1" a="1"/>
  <c r="R2396" i="1" s="1"/>
  <c r="R2388" i="1" a="1"/>
  <c r="R2388" i="1" s="1"/>
  <c r="T2388" i="1" s="1"/>
  <c r="U2388" i="1" s="1"/>
  <c r="R2380" i="1" a="1"/>
  <c r="R2380" i="1" s="1"/>
  <c r="T2380" i="1" s="1"/>
  <c r="U2380" i="1" s="1"/>
  <c r="R2372" i="1" a="1"/>
  <c r="R2372" i="1" s="1"/>
  <c r="T2372" i="1" s="1"/>
  <c r="U2372" i="1" s="1"/>
  <c r="R2364" i="1" a="1"/>
  <c r="R2364" i="1" s="1"/>
  <c r="T2364" i="1" s="1"/>
  <c r="U2364" i="1" s="1"/>
  <c r="R2356" i="1" a="1"/>
  <c r="R2356" i="1" s="1"/>
  <c r="T2356" i="1" s="1"/>
  <c r="U2356" i="1" s="1"/>
  <c r="R2348" i="1" a="1"/>
  <c r="R2348" i="1" s="1"/>
  <c r="T2348" i="1" s="1"/>
  <c r="U2348" i="1" s="1"/>
  <c r="R2340" i="1" a="1"/>
  <c r="R2340" i="1" s="1"/>
  <c r="T2340" i="1" s="1"/>
  <c r="U2340" i="1" s="1"/>
  <c r="R2332" i="1" a="1"/>
  <c r="R2332" i="1" s="1"/>
  <c r="T2332" i="1" s="1"/>
  <c r="U2332" i="1" s="1"/>
  <c r="R2324" i="1" a="1"/>
  <c r="R2324" i="1" s="1"/>
  <c r="R2316" i="1" a="1"/>
  <c r="R2316" i="1" s="1"/>
  <c r="T2316" i="1" s="1"/>
  <c r="U2316" i="1" s="1"/>
  <c r="R2308" i="1" a="1"/>
  <c r="R2308" i="1" s="1"/>
  <c r="T2308" i="1" s="1"/>
  <c r="U2308" i="1" s="1"/>
  <c r="R2300" i="1" a="1"/>
  <c r="R2300" i="1" s="1"/>
  <c r="T2300" i="1" s="1"/>
  <c r="U2300" i="1" s="1"/>
  <c r="R2292" i="1" a="1"/>
  <c r="R2292" i="1" s="1"/>
  <c r="R2284" i="1" a="1"/>
  <c r="R2284" i="1" s="1"/>
  <c r="T2284" i="1" s="1"/>
  <c r="U2284" i="1" s="1"/>
  <c r="R2276" i="1" a="1"/>
  <c r="R2276" i="1" s="1"/>
  <c r="T2276" i="1" s="1"/>
  <c r="U2276" i="1" s="1"/>
  <c r="R2268" i="1" a="1"/>
  <c r="R2268" i="1" s="1"/>
  <c r="T2268" i="1" s="1"/>
  <c r="U2268" i="1" s="1"/>
  <c r="R2260" i="1" a="1"/>
  <c r="R2260" i="1" s="1"/>
  <c r="T2260" i="1" s="1"/>
  <c r="U2260" i="1" s="1"/>
  <c r="R2252" i="1" a="1"/>
  <c r="R2252" i="1" s="1"/>
  <c r="T2252" i="1" s="1"/>
  <c r="U2252" i="1" s="1"/>
  <c r="R2244" i="1" a="1"/>
  <c r="R2244" i="1" s="1"/>
  <c r="T2244" i="1" s="1"/>
  <c r="U2244" i="1" s="1"/>
  <c r="R2236" i="1" a="1"/>
  <c r="R2236" i="1" s="1"/>
  <c r="T2236" i="1" s="1"/>
  <c r="U2236" i="1" s="1"/>
  <c r="R2228" i="1" a="1"/>
  <c r="R2228" i="1" s="1"/>
  <c r="T2228" i="1" s="1"/>
  <c r="U2228" i="1" s="1"/>
  <c r="R2220" i="1" a="1"/>
  <c r="R2220" i="1" s="1"/>
  <c r="T2220" i="1" s="1"/>
  <c r="U2220" i="1" s="1"/>
  <c r="R2212" i="1" a="1"/>
  <c r="R2212" i="1" s="1"/>
  <c r="T2212" i="1" s="1"/>
  <c r="U2212" i="1" s="1"/>
  <c r="R2204" i="1" a="1"/>
  <c r="R2204" i="1" s="1"/>
  <c r="T2204" i="1" s="1"/>
  <c r="U2204" i="1" s="1"/>
  <c r="R2196" i="1" a="1"/>
  <c r="R2196" i="1" s="1"/>
  <c r="T2196" i="1" s="1"/>
  <c r="U2196" i="1" s="1"/>
  <c r="R2188" i="1" a="1"/>
  <c r="R2188" i="1" s="1"/>
  <c r="R2180" i="1" a="1"/>
  <c r="R2180" i="1" s="1"/>
  <c r="T2180" i="1" s="1"/>
  <c r="U2180" i="1" s="1"/>
  <c r="R2172" i="1" a="1"/>
  <c r="R2172" i="1" s="1"/>
  <c r="T2172" i="1" s="1"/>
  <c r="U2172" i="1" s="1"/>
  <c r="R2164" i="1" a="1"/>
  <c r="R2164" i="1" s="1"/>
  <c r="T2164" i="1" s="1"/>
  <c r="U2164" i="1" s="1"/>
  <c r="R2156" i="1" a="1"/>
  <c r="R2156" i="1" s="1"/>
  <c r="T2156" i="1" s="1"/>
  <c r="U2156" i="1" s="1"/>
  <c r="R2148" i="1" a="1"/>
  <c r="R2148" i="1" s="1"/>
  <c r="T2148" i="1" s="1"/>
  <c r="U2148" i="1" s="1"/>
  <c r="R2140" i="1" a="1"/>
  <c r="R2140" i="1" s="1"/>
  <c r="T2140" i="1" s="1"/>
  <c r="U2140" i="1" s="1"/>
  <c r="R2132" i="1" a="1"/>
  <c r="R2132" i="1" s="1"/>
  <c r="T2132" i="1" s="1"/>
  <c r="U2132" i="1" s="1"/>
  <c r="R2124" i="1" a="1"/>
  <c r="R2124" i="1" s="1"/>
  <c r="R2116" i="1" a="1"/>
  <c r="R2116" i="1" s="1"/>
  <c r="T2116" i="1" s="1"/>
  <c r="U2116" i="1" s="1"/>
  <c r="R2108" i="1" a="1"/>
  <c r="R2108" i="1" s="1"/>
  <c r="T2108" i="1" s="1"/>
  <c r="U2108" i="1" s="1"/>
  <c r="R2100" i="1" a="1"/>
  <c r="R2100" i="1" s="1"/>
  <c r="T2100" i="1" s="1"/>
  <c r="U2100" i="1" s="1"/>
  <c r="R2092" i="1" a="1"/>
  <c r="R2092" i="1" s="1"/>
  <c r="T2092" i="1" s="1"/>
  <c r="U2092" i="1" s="1"/>
  <c r="R2084" i="1" a="1"/>
  <c r="R2084" i="1" s="1"/>
  <c r="T2084" i="1" s="1"/>
  <c r="U2084" i="1" s="1"/>
  <c r="R2076" i="1" a="1"/>
  <c r="R2076" i="1" s="1"/>
  <c r="T2076" i="1" s="1"/>
  <c r="U2076" i="1" s="1"/>
  <c r="R2068" i="1" a="1"/>
  <c r="R2068" i="1" s="1"/>
  <c r="T2068" i="1" s="1"/>
  <c r="U2068" i="1" s="1"/>
  <c r="R2060" i="1" a="1"/>
  <c r="R2060" i="1" s="1"/>
  <c r="T2060" i="1" s="1"/>
  <c r="U2060" i="1" s="1"/>
  <c r="R2052" i="1" a="1"/>
  <c r="R2052" i="1" s="1"/>
  <c r="R2044" i="1" a="1"/>
  <c r="R2044" i="1" s="1"/>
  <c r="T2044" i="1" s="1"/>
  <c r="U2044" i="1" s="1"/>
  <c r="R2036" i="1" a="1"/>
  <c r="R2036" i="1" s="1"/>
  <c r="T2036" i="1" s="1"/>
  <c r="U2036" i="1" s="1"/>
  <c r="R2028" i="1" a="1"/>
  <c r="R2028" i="1" s="1"/>
  <c r="R2020" i="1" a="1"/>
  <c r="R2020" i="1" s="1"/>
  <c r="T2020" i="1" s="1"/>
  <c r="U2020" i="1" s="1"/>
  <c r="R2012" i="1" a="1"/>
  <c r="R2012" i="1" s="1"/>
  <c r="T2012" i="1" s="1"/>
  <c r="U2012" i="1" s="1"/>
  <c r="R2004" i="1" a="1"/>
  <c r="R2004" i="1" s="1"/>
  <c r="T2004" i="1" s="1"/>
  <c r="U2004" i="1" s="1"/>
  <c r="R1996" i="1" a="1"/>
  <c r="R1996" i="1" s="1"/>
  <c r="T1996" i="1" s="1"/>
  <c r="U1996" i="1" s="1"/>
  <c r="R1988" i="1" a="1"/>
  <c r="R1988" i="1" s="1"/>
  <c r="T1988" i="1" s="1"/>
  <c r="U1988" i="1" s="1"/>
  <c r="R1980" i="1" a="1"/>
  <c r="R1980" i="1" s="1"/>
  <c r="T1980" i="1" s="1"/>
  <c r="U1980" i="1" s="1"/>
  <c r="R1972" i="1" a="1"/>
  <c r="R1972" i="1" s="1"/>
  <c r="T1972" i="1" s="1"/>
  <c r="U1972" i="1" s="1"/>
  <c r="R1964" i="1" a="1"/>
  <c r="R1964" i="1" s="1"/>
  <c r="R1956" i="1" a="1"/>
  <c r="R1956" i="1" s="1"/>
  <c r="T1956" i="1" s="1"/>
  <c r="U1956" i="1" s="1"/>
  <c r="R1948" i="1" a="1"/>
  <c r="R1948" i="1" s="1"/>
  <c r="T1948" i="1" s="1"/>
  <c r="U1948" i="1" s="1"/>
  <c r="R1940" i="1" a="1"/>
  <c r="R1940" i="1" s="1"/>
  <c r="T1940" i="1" s="1"/>
  <c r="U1940" i="1" s="1"/>
  <c r="R1932" i="1" a="1"/>
  <c r="R1932" i="1" s="1"/>
  <c r="T1932" i="1" s="1"/>
  <c r="U1932" i="1" s="1"/>
  <c r="R1924" i="1" a="1"/>
  <c r="R1924" i="1" s="1"/>
  <c r="T1924" i="1" s="1"/>
  <c r="U1924" i="1" s="1"/>
  <c r="R1916" i="1" a="1"/>
  <c r="R1916" i="1" s="1"/>
  <c r="R1908" i="1" a="1"/>
  <c r="R1908" i="1" s="1"/>
  <c r="T1908" i="1" s="1"/>
  <c r="U1908" i="1" s="1"/>
  <c r="R1900" i="1" a="1"/>
  <c r="R1900" i="1" s="1"/>
  <c r="T1900" i="1" s="1"/>
  <c r="U1900" i="1" s="1"/>
  <c r="R1892" i="1" a="1"/>
  <c r="R1892" i="1" s="1"/>
  <c r="T1892" i="1" s="1"/>
  <c r="U1892" i="1" s="1"/>
  <c r="R1884" i="1" a="1"/>
  <c r="R1884" i="1" s="1"/>
  <c r="T1884" i="1" s="1"/>
  <c r="U1884" i="1" s="1"/>
  <c r="R1876" i="1" a="1"/>
  <c r="R1876" i="1" s="1"/>
  <c r="T1876" i="1" s="1"/>
  <c r="U1876" i="1" s="1"/>
  <c r="R1868" i="1" a="1"/>
  <c r="R1868" i="1" s="1"/>
  <c r="T1868" i="1" s="1"/>
  <c r="U1868" i="1" s="1"/>
  <c r="R1860" i="1" a="1"/>
  <c r="R1860" i="1" s="1"/>
  <c r="T1860" i="1" s="1"/>
  <c r="U1860" i="1" s="1"/>
  <c r="R1852" i="1" a="1"/>
  <c r="R1852" i="1" s="1"/>
  <c r="R1844" i="1" a="1"/>
  <c r="R1844" i="1" s="1"/>
  <c r="T1844" i="1" s="1"/>
  <c r="U1844" i="1" s="1"/>
  <c r="R1836" i="1" a="1"/>
  <c r="R1836" i="1" s="1"/>
  <c r="T1836" i="1" s="1"/>
  <c r="U1836" i="1" s="1"/>
  <c r="R1828" i="1" a="1"/>
  <c r="R1828" i="1" s="1"/>
  <c r="T1828" i="1" s="1"/>
  <c r="U1828" i="1" s="1"/>
  <c r="R1820" i="1" a="1"/>
  <c r="R1820" i="1" s="1"/>
  <c r="T1820" i="1" s="1"/>
  <c r="U1820" i="1" s="1"/>
  <c r="R1812" i="1" a="1"/>
  <c r="R1812" i="1" s="1"/>
  <c r="R1804" i="1" a="1"/>
  <c r="R1804" i="1" s="1"/>
  <c r="T1804" i="1" s="1"/>
  <c r="U1804" i="1" s="1"/>
  <c r="R1796" i="1" a="1"/>
  <c r="R1796" i="1" s="1"/>
  <c r="T1796" i="1" s="1"/>
  <c r="U1796" i="1" s="1"/>
  <c r="R1788" i="1" a="1"/>
  <c r="R1788" i="1" s="1"/>
  <c r="T1788" i="1" s="1"/>
  <c r="U1788" i="1" s="1"/>
  <c r="R1780" i="1" a="1"/>
  <c r="R1780" i="1" s="1"/>
  <c r="R1772" i="1" a="1"/>
  <c r="R1772" i="1" s="1"/>
  <c r="T1772" i="1" s="1"/>
  <c r="U1772" i="1" s="1"/>
  <c r="R1764" i="1" a="1"/>
  <c r="R1764" i="1" s="1"/>
  <c r="T1764" i="1" s="1"/>
  <c r="U1764" i="1" s="1"/>
  <c r="R1756" i="1" a="1"/>
  <c r="R1756" i="1" s="1"/>
  <c r="T1756" i="1" s="1"/>
  <c r="U1756" i="1" s="1"/>
  <c r="R1748" i="1" a="1"/>
  <c r="R1748" i="1" s="1"/>
  <c r="T1748" i="1" s="1"/>
  <c r="U1748" i="1" s="1"/>
  <c r="R1740" i="1" a="1"/>
  <c r="R1740" i="1" s="1"/>
  <c r="T1740" i="1" s="1"/>
  <c r="U1740" i="1" s="1"/>
  <c r="R1732" i="1" a="1"/>
  <c r="R1732" i="1" s="1"/>
  <c r="T1732" i="1" s="1"/>
  <c r="U1732" i="1" s="1"/>
  <c r="R1724" i="1" a="1"/>
  <c r="R1724" i="1" s="1"/>
  <c r="T1724" i="1" s="1"/>
  <c r="U1724" i="1" s="1"/>
  <c r="R1716" i="1" a="1"/>
  <c r="R1716" i="1" s="1"/>
  <c r="R1708" i="1" a="1"/>
  <c r="R1708" i="1" s="1"/>
  <c r="T1708" i="1" s="1"/>
  <c r="U1708" i="1" s="1"/>
  <c r="R1700" i="1" a="1"/>
  <c r="R1700" i="1" s="1"/>
  <c r="T1700" i="1" s="1"/>
  <c r="U1700" i="1" s="1"/>
  <c r="R1692" i="1" a="1"/>
  <c r="R1692" i="1" s="1"/>
  <c r="T1692" i="1" s="1"/>
  <c r="U1692" i="1" s="1"/>
  <c r="R1684" i="1" a="1"/>
  <c r="R1684" i="1" s="1"/>
  <c r="T1684" i="1" s="1"/>
  <c r="U1684" i="1" s="1"/>
  <c r="R1676" i="1" a="1"/>
  <c r="R1676" i="1" s="1"/>
  <c r="R1668" i="1" a="1"/>
  <c r="R1668" i="1" s="1"/>
  <c r="T1668" i="1" s="1"/>
  <c r="U1668" i="1" s="1"/>
  <c r="R1660" i="1" a="1"/>
  <c r="R1660" i="1" s="1"/>
  <c r="T1660" i="1" s="1"/>
  <c r="U1660" i="1" s="1"/>
  <c r="R1652" i="1" a="1"/>
  <c r="R1652" i="1" s="1"/>
  <c r="T1652" i="1" s="1"/>
  <c r="U1652" i="1" s="1"/>
  <c r="R1644" i="1" a="1"/>
  <c r="R1644" i="1" s="1"/>
  <c r="T1644" i="1" s="1"/>
  <c r="U1644" i="1" s="1"/>
  <c r="R1636" i="1" a="1"/>
  <c r="R1636" i="1" s="1"/>
  <c r="T1636" i="1" s="1"/>
  <c r="U1636" i="1" s="1"/>
  <c r="R1628" i="1" a="1"/>
  <c r="R1628" i="1" s="1"/>
  <c r="T1628" i="1" s="1"/>
  <c r="U1628" i="1" s="1"/>
  <c r="R1620" i="1" a="1"/>
  <c r="R1620" i="1" s="1"/>
  <c r="T1620" i="1" s="1"/>
  <c r="U1620" i="1" s="1"/>
  <c r="R1612" i="1" a="1"/>
  <c r="R1612" i="1" s="1"/>
  <c r="R1604" i="1" a="1"/>
  <c r="R1604" i="1" s="1"/>
  <c r="T1604" i="1" s="1"/>
  <c r="U1604" i="1" s="1"/>
  <c r="R1596" i="1" a="1"/>
  <c r="R1596" i="1" s="1"/>
  <c r="T1596" i="1" s="1"/>
  <c r="U1596" i="1" s="1"/>
  <c r="R1588" i="1" a="1"/>
  <c r="R1588" i="1" s="1"/>
  <c r="T1588" i="1" s="1"/>
  <c r="U1588" i="1" s="1"/>
  <c r="R1580" i="1" a="1"/>
  <c r="R1580" i="1" s="1"/>
  <c r="T1580" i="1" s="1"/>
  <c r="U1580" i="1" s="1"/>
  <c r="R1572" i="1" a="1"/>
  <c r="R1572" i="1" s="1"/>
  <c r="T1572" i="1" s="1"/>
  <c r="U1572" i="1" s="1"/>
  <c r="R1564" i="1" a="1"/>
  <c r="R1564" i="1" s="1"/>
  <c r="T1564" i="1" s="1"/>
  <c r="U1564" i="1" s="1"/>
  <c r="R1556" i="1" a="1"/>
  <c r="R1556" i="1" s="1"/>
  <c r="T1556" i="1" s="1"/>
  <c r="U1556" i="1" s="1"/>
  <c r="R1548" i="1" a="1"/>
  <c r="R1548" i="1" s="1"/>
  <c r="T1548" i="1" s="1"/>
  <c r="U1548" i="1" s="1"/>
  <c r="R1540" i="1" a="1"/>
  <c r="R1540" i="1" s="1"/>
  <c r="T1540" i="1" s="1"/>
  <c r="U1540" i="1" s="1"/>
  <c r="R1532" i="1" a="1"/>
  <c r="R1532" i="1" s="1"/>
  <c r="T1532" i="1" s="1"/>
  <c r="U1532" i="1" s="1"/>
  <c r="R1524" i="1" a="1"/>
  <c r="R1524" i="1" s="1"/>
  <c r="T1524" i="1" s="1"/>
  <c r="U1524" i="1" s="1"/>
  <c r="R1516" i="1" a="1"/>
  <c r="R1516" i="1" s="1"/>
  <c r="R1508" i="1" a="1"/>
  <c r="R1508" i="1" s="1"/>
  <c r="T1508" i="1" s="1"/>
  <c r="U1508" i="1" s="1"/>
  <c r="R1500" i="1" a="1"/>
  <c r="R1500" i="1" s="1"/>
  <c r="T1500" i="1" s="1"/>
  <c r="U1500" i="1" s="1"/>
  <c r="R1492" i="1" a="1"/>
  <c r="R1492" i="1" s="1"/>
  <c r="T1492" i="1" s="1"/>
  <c r="U1492" i="1" s="1"/>
  <c r="R1484" i="1" a="1"/>
  <c r="R1484" i="1" s="1"/>
  <c r="T1484" i="1" s="1"/>
  <c r="U1484" i="1" s="1"/>
  <c r="R1476" i="1" a="1"/>
  <c r="R1476" i="1" s="1"/>
  <c r="T1476" i="1" s="1"/>
  <c r="U1476" i="1" s="1"/>
  <c r="R1468" i="1" a="1"/>
  <c r="R1468" i="1" s="1"/>
  <c r="T1468" i="1" s="1"/>
  <c r="U1468" i="1" s="1"/>
  <c r="R1460" i="1" a="1"/>
  <c r="R1460" i="1" s="1"/>
  <c r="T1460" i="1" s="1"/>
  <c r="U1460" i="1" s="1"/>
  <c r="R1452" i="1" a="1"/>
  <c r="R1452" i="1" s="1"/>
  <c r="R1444" i="1" a="1"/>
  <c r="R1444" i="1" s="1"/>
  <c r="T1444" i="1" s="1"/>
  <c r="U1444" i="1" s="1"/>
  <c r="R1436" i="1" a="1"/>
  <c r="R1436" i="1" s="1"/>
  <c r="T1436" i="1" s="1"/>
  <c r="U1436" i="1" s="1"/>
  <c r="R1428" i="1" a="1"/>
  <c r="R1428" i="1" s="1"/>
  <c r="T1428" i="1" s="1"/>
  <c r="U1428" i="1" s="1"/>
  <c r="R1420" i="1" a="1"/>
  <c r="R1420" i="1" s="1"/>
  <c r="T1420" i="1" s="1"/>
  <c r="U1420" i="1" s="1"/>
  <c r="R1412" i="1" a="1"/>
  <c r="R1412" i="1" s="1"/>
  <c r="T1412" i="1" s="1"/>
  <c r="U1412" i="1" s="1"/>
  <c r="R1404" i="1" a="1"/>
  <c r="R1404" i="1" s="1"/>
  <c r="R1396" i="1" a="1"/>
  <c r="R1396" i="1" s="1"/>
  <c r="T1396" i="1" s="1"/>
  <c r="U1396" i="1" s="1"/>
  <c r="R1388" i="1" a="1"/>
  <c r="R1388" i="1" s="1"/>
  <c r="T1388" i="1" s="1"/>
  <c r="U1388" i="1" s="1"/>
  <c r="R1380" i="1" a="1"/>
  <c r="R1380" i="1" s="1"/>
  <c r="T1380" i="1" s="1"/>
  <c r="U1380" i="1" s="1"/>
  <c r="R1372" i="1" a="1"/>
  <c r="R1372" i="1" s="1"/>
  <c r="T1372" i="1" s="1"/>
  <c r="U1372" i="1" s="1"/>
  <c r="R1364" i="1" a="1"/>
  <c r="R1364" i="1" s="1"/>
  <c r="T1364" i="1" s="1"/>
  <c r="U1364" i="1" s="1"/>
  <c r="R1356" i="1" a="1"/>
  <c r="R1356" i="1" s="1"/>
  <c r="T1356" i="1" s="1"/>
  <c r="U1356" i="1" s="1"/>
  <c r="R1348" i="1" a="1"/>
  <c r="R1348" i="1" s="1"/>
  <c r="T1348" i="1" s="1"/>
  <c r="U1348" i="1" s="1"/>
  <c r="R1340" i="1" a="1"/>
  <c r="R1340" i="1" s="1"/>
  <c r="R1332" i="1" a="1"/>
  <c r="R1332" i="1" s="1"/>
  <c r="T1332" i="1" s="1"/>
  <c r="U1332" i="1" s="1"/>
  <c r="R1324" i="1" a="1"/>
  <c r="R1324" i="1" s="1"/>
  <c r="T1324" i="1" s="1"/>
  <c r="U1324" i="1" s="1"/>
  <c r="R1316" i="1" a="1"/>
  <c r="R1316" i="1" s="1"/>
  <c r="T1316" i="1" s="1"/>
  <c r="U1316" i="1" s="1"/>
  <c r="R1308" i="1" a="1"/>
  <c r="R1308" i="1" s="1"/>
  <c r="T1308" i="1" s="1"/>
  <c r="U1308" i="1" s="1"/>
  <c r="R1300" i="1" a="1"/>
  <c r="R1300" i="1" s="1"/>
  <c r="R1292" i="1" a="1"/>
  <c r="R1292" i="1" s="1"/>
  <c r="T1292" i="1" s="1"/>
  <c r="U1292" i="1" s="1"/>
  <c r="R1284" i="1" a="1"/>
  <c r="R1284" i="1" s="1"/>
  <c r="T1284" i="1" s="1"/>
  <c r="U1284" i="1" s="1"/>
  <c r="R1276" i="1" a="1"/>
  <c r="R1276" i="1" s="1"/>
  <c r="T1276" i="1" s="1"/>
  <c r="U1276" i="1" s="1"/>
  <c r="R1268" i="1" a="1"/>
  <c r="R1268" i="1" s="1"/>
  <c r="R1260" i="1" a="1"/>
  <c r="R1260" i="1" s="1"/>
  <c r="T1260" i="1" s="1"/>
  <c r="U1260" i="1" s="1"/>
  <c r="R1252" i="1" a="1"/>
  <c r="R1252" i="1" s="1"/>
  <c r="T1252" i="1" s="1"/>
  <c r="U1252" i="1" s="1"/>
  <c r="R1244" i="1" a="1"/>
  <c r="R1244" i="1" s="1"/>
  <c r="T1244" i="1" s="1"/>
  <c r="U1244" i="1" s="1"/>
  <c r="R1236" i="1" a="1"/>
  <c r="R1236" i="1" s="1"/>
  <c r="T1236" i="1" s="1"/>
  <c r="U1236" i="1" s="1"/>
  <c r="R1228" i="1" a="1"/>
  <c r="R1228" i="1" s="1"/>
  <c r="T1228" i="1" s="1"/>
  <c r="U1228" i="1" s="1"/>
  <c r="R1220" i="1" a="1"/>
  <c r="R1220" i="1" s="1"/>
  <c r="T1220" i="1" s="1"/>
  <c r="U1220" i="1" s="1"/>
  <c r="R1212" i="1" a="1"/>
  <c r="R1212" i="1" s="1"/>
  <c r="T1212" i="1" s="1"/>
  <c r="U1212" i="1" s="1"/>
  <c r="R1204" i="1" a="1"/>
  <c r="R1204" i="1" s="1"/>
  <c r="T1204" i="1" s="1"/>
  <c r="U1204" i="1" s="1"/>
  <c r="R1196" i="1" a="1"/>
  <c r="R1196" i="1" s="1"/>
  <c r="T1196" i="1" s="1"/>
  <c r="U1196" i="1" s="1"/>
  <c r="R1188" i="1" a="1"/>
  <c r="R1188" i="1" s="1"/>
  <c r="T1188" i="1" s="1"/>
  <c r="U1188" i="1" s="1"/>
  <c r="R1180" i="1" a="1"/>
  <c r="R1180" i="1" s="1"/>
  <c r="T1180" i="1" s="1"/>
  <c r="U1180" i="1" s="1"/>
  <c r="R1172" i="1" a="1"/>
  <c r="R1172" i="1" s="1"/>
  <c r="T1172" i="1" s="1"/>
  <c r="U1172" i="1" s="1"/>
  <c r="R1164" i="1" a="1"/>
  <c r="R1164" i="1" s="1"/>
  <c r="R1156" i="1" a="1"/>
  <c r="R1156" i="1" s="1"/>
  <c r="T1156" i="1" s="1"/>
  <c r="U1156" i="1" s="1"/>
  <c r="R1148" i="1" a="1"/>
  <c r="R1148" i="1" s="1"/>
  <c r="T1148" i="1" s="1"/>
  <c r="U1148" i="1" s="1"/>
  <c r="R1140" i="1" a="1"/>
  <c r="R1140" i="1" s="1"/>
  <c r="T1140" i="1" s="1"/>
  <c r="U1140" i="1" s="1"/>
  <c r="R1132" i="1" a="1"/>
  <c r="R1132" i="1" s="1"/>
  <c r="T1132" i="1" s="1"/>
  <c r="U1132" i="1" s="1"/>
  <c r="R1124" i="1" a="1"/>
  <c r="R1124" i="1" s="1"/>
  <c r="T1124" i="1" s="1"/>
  <c r="U1124" i="1" s="1"/>
  <c r="R1116" i="1" a="1"/>
  <c r="R1116" i="1" s="1"/>
  <c r="T1116" i="1" s="1"/>
  <c r="U1116" i="1" s="1"/>
  <c r="R1108" i="1" a="1"/>
  <c r="R1108" i="1" s="1"/>
  <c r="T1108" i="1" s="1"/>
  <c r="U1108" i="1" s="1"/>
  <c r="R1100" i="1" a="1"/>
  <c r="R1100" i="1" s="1"/>
  <c r="R1092" i="1" a="1"/>
  <c r="R1092" i="1" s="1"/>
  <c r="T1092" i="1" s="1"/>
  <c r="U1092" i="1" s="1"/>
  <c r="R1084" i="1" a="1"/>
  <c r="R1084" i="1" s="1"/>
  <c r="T1084" i="1" s="1"/>
  <c r="U1084" i="1" s="1"/>
  <c r="R1076" i="1" a="1"/>
  <c r="R1076" i="1" s="1"/>
  <c r="T1076" i="1" s="1"/>
  <c r="U1076" i="1" s="1"/>
  <c r="R1068" i="1" a="1"/>
  <c r="R1068" i="1" s="1"/>
  <c r="T1068" i="1" s="1"/>
  <c r="U1068" i="1" s="1"/>
  <c r="R1060" i="1" a="1"/>
  <c r="R1060" i="1" s="1"/>
  <c r="T1060" i="1" s="1"/>
  <c r="U1060" i="1" s="1"/>
  <c r="R1052" i="1" a="1"/>
  <c r="R1052" i="1" s="1"/>
  <c r="T1052" i="1" s="1"/>
  <c r="U1052" i="1" s="1"/>
  <c r="R1044" i="1" a="1"/>
  <c r="R1044" i="1" s="1"/>
  <c r="T1044" i="1" s="1"/>
  <c r="U1044" i="1" s="1"/>
  <c r="R1036" i="1" a="1"/>
  <c r="R1036" i="1" s="1"/>
  <c r="T1036" i="1" s="1"/>
  <c r="U1036" i="1" s="1"/>
  <c r="R1028" i="1" a="1"/>
  <c r="R1028" i="1" s="1"/>
  <c r="T1028" i="1" s="1"/>
  <c r="U1028" i="1" s="1"/>
  <c r="R1020" i="1" a="1"/>
  <c r="R1020" i="1" s="1"/>
  <c r="T1020" i="1" s="1"/>
  <c r="U1020" i="1" s="1"/>
  <c r="R1012" i="1" a="1"/>
  <c r="R1012" i="1" s="1"/>
  <c r="T1012" i="1" s="1"/>
  <c r="U1012" i="1" s="1"/>
  <c r="R1004" i="1" a="1"/>
  <c r="R1004" i="1" s="1"/>
  <c r="R996" i="1" a="1"/>
  <c r="R996" i="1" s="1"/>
  <c r="T996" i="1" s="1"/>
  <c r="U996" i="1" s="1"/>
  <c r="R988" i="1" a="1"/>
  <c r="R988" i="1" s="1"/>
  <c r="T988" i="1" s="1"/>
  <c r="U988" i="1" s="1"/>
  <c r="R980" i="1" a="1"/>
  <c r="R980" i="1" s="1"/>
  <c r="T980" i="1" s="1"/>
  <c r="U980" i="1" s="1"/>
  <c r="R972" i="1" a="1"/>
  <c r="R972" i="1" s="1"/>
  <c r="T972" i="1" s="1"/>
  <c r="U972" i="1" s="1"/>
  <c r="R964" i="1" a="1"/>
  <c r="R964" i="1" s="1"/>
  <c r="T964" i="1" s="1"/>
  <c r="U964" i="1" s="1"/>
  <c r="R956" i="1" a="1"/>
  <c r="R956" i="1" s="1"/>
  <c r="T956" i="1" s="1"/>
  <c r="U956" i="1" s="1"/>
  <c r="R948" i="1" a="1"/>
  <c r="R948" i="1" s="1"/>
  <c r="T948" i="1" s="1"/>
  <c r="U948" i="1" s="1"/>
  <c r="R940" i="1" a="1"/>
  <c r="R940" i="1" s="1"/>
  <c r="R932" i="1" a="1"/>
  <c r="R932" i="1" s="1"/>
  <c r="T932" i="1" s="1"/>
  <c r="U932" i="1" s="1"/>
  <c r="R924" i="1" a="1"/>
  <c r="R924" i="1" s="1"/>
  <c r="T924" i="1" s="1"/>
  <c r="U924" i="1" s="1"/>
  <c r="R916" i="1" a="1"/>
  <c r="R916" i="1" s="1"/>
  <c r="T916" i="1" s="1"/>
  <c r="U916" i="1" s="1"/>
  <c r="R908" i="1" a="1"/>
  <c r="R908" i="1" s="1"/>
  <c r="T908" i="1" s="1"/>
  <c r="U908" i="1" s="1"/>
  <c r="R900" i="1" a="1"/>
  <c r="R900" i="1" s="1"/>
  <c r="T900" i="1" s="1"/>
  <c r="U900" i="1" s="1"/>
  <c r="R892" i="1" a="1"/>
  <c r="R892" i="1" s="1"/>
  <c r="R884" i="1" a="1"/>
  <c r="R884" i="1" s="1"/>
  <c r="T884" i="1" s="1"/>
  <c r="U884" i="1" s="1"/>
  <c r="R876" i="1" a="1"/>
  <c r="R876" i="1" s="1"/>
  <c r="T876" i="1" s="1"/>
  <c r="U876" i="1" s="1"/>
  <c r="R868" i="1" a="1"/>
  <c r="R868" i="1" s="1"/>
  <c r="T868" i="1" s="1"/>
  <c r="U868" i="1" s="1"/>
  <c r="R860" i="1" a="1"/>
  <c r="R860" i="1" s="1"/>
  <c r="T860" i="1" s="1"/>
  <c r="U860" i="1" s="1"/>
  <c r="R852" i="1" a="1"/>
  <c r="R852" i="1" s="1"/>
  <c r="T852" i="1" s="1"/>
  <c r="U852" i="1" s="1"/>
  <c r="R844" i="1" a="1"/>
  <c r="R844" i="1" s="1"/>
  <c r="T844" i="1" s="1"/>
  <c r="U844" i="1" s="1"/>
  <c r="R836" i="1" a="1"/>
  <c r="R836" i="1" s="1"/>
  <c r="T836" i="1" s="1"/>
  <c r="U836" i="1" s="1"/>
  <c r="R828" i="1" a="1"/>
  <c r="R828" i="1" s="1"/>
  <c r="T828" i="1" s="1"/>
  <c r="U828" i="1" s="1"/>
  <c r="R820" i="1" a="1"/>
  <c r="R820" i="1" s="1"/>
  <c r="T820" i="1" s="1"/>
  <c r="U820" i="1" s="1"/>
  <c r="R812" i="1" a="1"/>
  <c r="R812" i="1" s="1"/>
  <c r="T812" i="1" s="1"/>
  <c r="U812" i="1" s="1"/>
  <c r="R804" i="1" a="1"/>
  <c r="R804" i="1" s="1"/>
  <c r="T804" i="1" s="1"/>
  <c r="U804" i="1" s="1"/>
  <c r="R796" i="1" a="1"/>
  <c r="R796" i="1" s="1"/>
  <c r="T796" i="1" s="1"/>
  <c r="U796" i="1" s="1"/>
  <c r="R788" i="1" a="1"/>
  <c r="R788" i="1" s="1"/>
  <c r="R780" i="1" a="1"/>
  <c r="R780" i="1" s="1"/>
  <c r="T780" i="1" s="1"/>
  <c r="U780" i="1" s="1"/>
  <c r="R772" i="1" a="1"/>
  <c r="R772" i="1" s="1"/>
  <c r="T772" i="1" s="1"/>
  <c r="U772" i="1" s="1"/>
  <c r="R764" i="1" a="1"/>
  <c r="R764" i="1" s="1"/>
  <c r="T764" i="1" s="1"/>
  <c r="U764" i="1" s="1"/>
  <c r="R756" i="1" a="1"/>
  <c r="R756" i="1" s="1"/>
  <c r="R748" i="1" a="1"/>
  <c r="R748" i="1" s="1"/>
  <c r="T748" i="1" s="1"/>
  <c r="U748" i="1" s="1"/>
  <c r="R740" i="1" a="1"/>
  <c r="R740" i="1" s="1"/>
  <c r="T740" i="1" s="1"/>
  <c r="U740" i="1" s="1"/>
  <c r="R732" i="1" a="1"/>
  <c r="R732" i="1" s="1"/>
  <c r="T732" i="1" s="1"/>
  <c r="U732" i="1" s="1"/>
  <c r="R724" i="1" a="1"/>
  <c r="R724" i="1" s="1"/>
  <c r="T724" i="1" s="1"/>
  <c r="U724" i="1" s="1"/>
  <c r="R716" i="1" a="1"/>
  <c r="R716" i="1" s="1"/>
  <c r="T716" i="1" s="1"/>
  <c r="U716" i="1" s="1"/>
  <c r="R708" i="1" a="1"/>
  <c r="R708" i="1" s="1"/>
  <c r="T708" i="1" s="1"/>
  <c r="U708" i="1" s="1"/>
  <c r="R700" i="1" a="1"/>
  <c r="R700" i="1" s="1"/>
  <c r="T700" i="1" s="1"/>
  <c r="U700" i="1" s="1"/>
  <c r="R692" i="1" a="1"/>
  <c r="R692" i="1" s="1"/>
  <c r="T692" i="1" s="1"/>
  <c r="U692" i="1" s="1"/>
  <c r="R684" i="1" a="1"/>
  <c r="R684" i="1" s="1"/>
  <c r="T684" i="1" s="1"/>
  <c r="U684" i="1" s="1"/>
  <c r="R676" i="1" a="1"/>
  <c r="R676" i="1" s="1"/>
  <c r="R668" i="1" a="1"/>
  <c r="R668" i="1" s="1"/>
  <c r="T668" i="1" s="1"/>
  <c r="U668" i="1" s="1"/>
  <c r="R660" i="1" a="1"/>
  <c r="R660" i="1" s="1"/>
  <c r="T660" i="1" s="1"/>
  <c r="U660" i="1" s="1"/>
  <c r="R652" i="1" a="1"/>
  <c r="R652" i="1" s="1"/>
  <c r="R644" i="1" a="1"/>
  <c r="R644" i="1" s="1"/>
  <c r="T644" i="1" s="1"/>
  <c r="U644" i="1" s="1"/>
  <c r="R636" i="1" a="1"/>
  <c r="R636" i="1" s="1"/>
  <c r="T636" i="1" s="1"/>
  <c r="U636" i="1" s="1"/>
  <c r="R628" i="1" a="1"/>
  <c r="R628" i="1" s="1"/>
  <c r="T628" i="1" s="1"/>
  <c r="U628" i="1" s="1"/>
  <c r="R620" i="1" a="1"/>
  <c r="R620" i="1" s="1"/>
  <c r="T620" i="1" s="1"/>
  <c r="U620" i="1" s="1"/>
  <c r="R612" i="1" a="1"/>
  <c r="R612" i="1" s="1"/>
  <c r="T612" i="1" s="1"/>
  <c r="U612" i="1" s="1"/>
  <c r="R604" i="1" a="1"/>
  <c r="R604" i="1" s="1"/>
  <c r="T604" i="1" s="1"/>
  <c r="U604" i="1" s="1"/>
  <c r="R596" i="1" a="1"/>
  <c r="R596" i="1" s="1"/>
  <c r="T596" i="1" s="1"/>
  <c r="U596" i="1" s="1"/>
  <c r="R588" i="1" a="1"/>
  <c r="R588" i="1" s="1"/>
  <c r="R580" i="1" a="1"/>
  <c r="R580" i="1" s="1"/>
  <c r="T580" i="1" s="1"/>
  <c r="U580" i="1" s="1"/>
  <c r="R572" i="1" a="1"/>
  <c r="R572" i="1" s="1"/>
  <c r="T572" i="1" s="1"/>
  <c r="U572" i="1" s="1"/>
  <c r="R564" i="1" a="1"/>
  <c r="R564" i="1" s="1"/>
  <c r="T564" i="1" s="1"/>
  <c r="U564" i="1" s="1"/>
  <c r="R556" i="1" a="1"/>
  <c r="R556" i="1" s="1"/>
  <c r="T556" i="1" s="1"/>
  <c r="U556" i="1" s="1"/>
  <c r="R548" i="1" a="1"/>
  <c r="R548" i="1" s="1"/>
  <c r="T548" i="1" s="1"/>
  <c r="U548" i="1" s="1"/>
  <c r="R540" i="1" a="1"/>
  <c r="R540" i="1" s="1"/>
  <c r="T540" i="1" s="1"/>
  <c r="U540" i="1" s="1"/>
  <c r="R532" i="1" a="1"/>
  <c r="R532" i="1" s="1"/>
  <c r="T532" i="1" s="1"/>
  <c r="U532" i="1" s="1"/>
  <c r="R524" i="1" a="1"/>
  <c r="R524" i="1" s="1"/>
  <c r="T524" i="1" s="1"/>
  <c r="U524" i="1" s="1"/>
  <c r="R516" i="1" a="1"/>
  <c r="R516" i="1" s="1"/>
  <c r="R508" i="1" a="1"/>
  <c r="R508" i="1" s="1"/>
  <c r="T508" i="1" s="1"/>
  <c r="U508" i="1" s="1"/>
  <c r="R500" i="1" a="1"/>
  <c r="R500" i="1" s="1"/>
  <c r="T500" i="1" s="1"/>
  <c r="U500" i="1" s="1"/>
  <c r="R492" i="1" a="1"/>
  <c r="R492" i="1" s="1"/>
  <c r="R484" i="1" a="1"/>
  <c r="R484" i="1" s="1"/>
  <c r="T484" i="1" s="1"/>
  <c r="U484" i="1" s="1"/>
  <c r="R476" i="1" a="1"/>
  <c r="R476" i="1" s="1"/>
  <c r="T476" i="1" s="1"/>
  <c r="U476" i="1" s="1"/>
  <c r="R468" i="1" a="1"/>
  <c r="R468" i="1" s="1"/>
  <c r="T468" i="1" s="1"/>
  <c r="U468" i="1" s="1"/>
  <c r="R460" i="1" a="1"/>
  <c r="R460" i="1" s="1"/>
  <c r="T460" i="1" s="1"/>
  <c r="U460" i="1" s="1"/>
  <c r="R452" i="1" a="1"/>
  <c r="R452" i="1" s="1"/>
  <c r="T452" i="1" s="1"/>
  <c r="U452" i="1" s="1"/>
  <c r="R444" i="1" a="1"/>
  <c r="R444" i="1" s="1"/>
  <c r="T444" i="1" s="1"/>
  <c r="U444" i="1" s="1"/>
  <c r="R436" i="1" a="1"/>
  <c r="R436" i="1" s="1"/>
  <c r="T436" i="1" s="1"/>
  <c r="U436" i="1" s="1"/>
  <c r="R428" i="1" a="1"/>
  <c r="R428" i="1" s="1"/>
  <c r="R420" i="1" a="1"/>
  <c r="R420" i="1" s="1"/>
  <c r="T420" i="1" s="1"/>
  <c r="U420" i="1" s="1"/>
  <c r="R412" i="1" a="1"/>
  <c r="R412" i="1" s="1"/>
  <c r="T412" i="1" s="1"/>
  <c r="U412" i="1" s="1"/>
  <c r="R404" i="1" a="1"/>
  <c r="R404" i="1" s="1"/>
  <c r="T404" i="1" s="1"/>
  <c r="U404" i="1" s="1"/>
  <c r="R396" i="1" a="1"/>
  <c r="R396" i="1" s="1"/>
  <c r="T396" i="1" s="1"/>
  <c r="U396" i="1" s="1"/>
  <c r="R388" i="1" a="1"/>
  <c r="R388" i="1" s="1"/>
  <c r="T388" i="1" s="1"/>
  <c r="U388" i="1" s="1"/>
  <c r="R380" i="1" a="1"/>
  <c r="R380" i="1" s="1"/>
  <c r="R372" i="1" a="1"/>
  <c r="R372" i="1" s="1"/>
  <c r="T372" i="1" s="1"/>
  <c r="U372" i="1" s="1"/>
  <c r="R364" i="1" a="1"/>
  <c r="R364" i="1" s="1"/>
  <c r="T364" i="1" s="1"/>
  <c r="U364" i="1" s="1"/>
  <c r="R356" i="1" a="1"/>
  <c r="R356" i="1" s="1"/>
  <c r="T356" i="1" s="1"/>
  <c r="U356" i="1" s="1"/>
  <c r="R348" i="1" a="1"/>
  <c r="R348" i="1" s="1"/>
  <c r="R340" i="1" a="1"/>
  <c r="R340" i="1" s="1"/>
  <c r="T340" i="1" s="1"/>
  <c r="U340" i="1" s="1"/>
  <c r="R332" i="1" a="1"/>
  <c r="R332" i="1" s="1"/>
  <c r="T332" i="1" s="1"/>
  <c r="U332" i="1" s="1"/>
  <c r="R324" i="1" a="1"/>
  <c r="R324" i="1" s="1"/>
  <c r="T324" i="1" s="1"/>
  <c r="U324" i="1" s="1"/>
  <c r="R316" i="1" a="1"/>
  <c r="R316" i="1" s="1"/>
  <c r="T316" i="1" s="1"/>
  <c r="U316" i="1" s="1"/>
  <c r="R308" i="1" a="1"/>
  <c r="R308" i="1" s="1"/>
  <c r="T308" i="1" s="1"/>
  <c r="U308" i="1" s="1"/>
  <c r="R300" i="1" a="1"/>
  <c r="R300" i="1" s="1"/>
  <c r="T300" i="1" s="1"/>
  <c r="U300" i="1" s="1"/>
  <c r="R292" i="1" a="1"/>
  <c r="R292" i="1" s="1"/>
  <c r="T292" i="1" s="1"/>
  <c r="U292" i="1" s="1"/>
  <c r="R284" i="1" a="1"/>
  <c r="R284" i="1" s="1"/>
  <c r="T284" i="1" s="1"/>
  <c r="U284" i="1" s="1"/>
  <c r="R276" i="1" a="1"/>
  <c r="R276" i="1" s="1"/>
  <c r="R268" i="1" a="1"/>
  <c r="R268" i="1" s="1"/>
  <c r="T268" i="1" s="1"/>
  <c r="U268" i="1" s="1"/>
  <c r="R260" i="1" a="1"/>
  <c r="R260" i="1" s="1"/>
  <c r="T260" i="1" s="1"/>
  <c r="U260" i="1" s="1"/>
  <c r="R252" i="1" a="1"/>
  <c r="R252" i="1" s="1"/>
  <c r="T252" i="1" s="1"/>
  <c r="U252" i="1" s="1"/>
  <c r="R244" i="1" a="1"/>
  <c r="R244" i="1" s="1"/>
  <c r="R236" i="1" a="1"/>
  <c r="R236" i="1" s="1"/>
  <c r="T236" i="1" s="1"/>
  <c r="U236" i="1" s="1"/>
  <c r="R228" i="1" a="1"/>
  <c r="R228" i="1" s="1"/>
  <c r="T228" i="1" s="1"/>
  <c r="U228" i="1" s="1"/>
  <c r="R220" i="1" a="1"/>
  <c r="R220" i="1" s="1"/>
  <c r="T220" i="1" s="1"/>
  <c r="U220" i="1" s="1"/>
  <c r="R212" i="1" a="1"/>
  <c r="R212" i="1" s="1"/>
  <c r="T212" i="1" s="1"/>
  <c r="U212" i="1" s="1"/>
  <c r="R204" i="1" a="1"/>
  <c r="R204" i="1" s="1"/>
  <c r="T204" i="1" s="1"/>
  <c r="U204" i="1" s="1"/>
  <c r="R196" i="1" a="1"/>
  <c r="R196" i="1" s="1"/>
  <c r="T196" i="1" s="1"/>
  <c r="U196" i="1" s="1"/>
  <c r="R188" i="1" a="1"/>
  <c r="R188" i="1" s="1"/>
  <c r="T188" i="1" s="1"/>
  <c r="U188" i="1" s="1"/>
  <c r="R180" i="1" a="1"/>
  <c r="R180" i="1" s="1"/>
  <c r="T180" i="1" s="1"/>
  <c r="U180" i="1" s="1"/>
  <c r="R172" i="1" a="1"/>
  <c r="R172" i="1" s="1"/>
  <c r="T172" i="1" s="1"/>
  <c r="U172" i="1" s="1"/>
  <c r="R164" i="1" a="1"/>
  <c r="R164" i="1" s="1"/>
  <c r="T164" i="1" s="1"/>
  <c r="U164" i="1" s="1"/>
  <c r="R156" i="1" a="1"/>
  <c r="R156" i="1" s="1"/>
  <c r="T156" i="1" s="1"/>
  <c r="U156" i="1" s="1"/>
  <c r="R148" i="1" a="1"/>
  <c r="R148" i="1" s="1"/>
  <c r="T148" i="1" s="1"/>
  <c r="U148" i="1" s="1"/>
  <c r="R140" i="1" a="1"/>
  <c r="R140" i="1" s="1"/>
  <c r="R132" i="1" a="1"/>
  <c r="R132" i="1" s="1"/>
  <c r="T132" i="1" s="1"/>
  <c r="U132" i="1" s="1"/>
  <c r="R124" i="1" a="1"/>
  <c r="R124" i="1" s="1"/>
  <c r="T124" i="1" s="1"/>
  <c r="U124" i="1" s="1"/>
  <c r="R116" i="1" a="1"/>
  <c r="R116" i="1" s="1"/>
  <c r="T116" i="1" s="1"/>
  <c r="U116" i="1" s="1"/>
  <c r="R108" i="1" a="1"/>
  <c r="R108" i="1" s="1"/>
  <c r="T108" i="1" s="1"/>
  <c r="U108" i="1" s="1"/>
  <c r="R100" i="1" a="1"/>
  <c r="R100" i="1" s="1"/>
  <c r="T100" i="1" s="1"/>
  <c r="U100" i="1" s="1"/>
  <c r="R92" i="1" a="1"/>
  <c r="R92" i="1" s="1"/>
  <c r="T92" i="1" s="1"/>
  <c r="U92" i="1" s="1"/>
  <c r="R84" i="1" a="1"/>
  <c r="R84" i="1" s="1"/>
  <c r="T84" i="1" s="1"/>
  <c r="U84" i="1" s="1"/>
  <c r="R76" i="1" a="1"/>
  <c r="R76" i="1" s="1"/>
  <c r="R68" i="1" a="1"/>
  <c r="R68" i="1" s="1"/>
  <c r="T68" i="1" s="1"/>
  <c r="U68" i="1" s="1"/>
  <c r="R60" i="1" a="1"/>
  <c r="R60" i="1" s="1"/>
  <c r="T60" i="1" s="1"/>
  <c r="U60" i="1" s="1"/>
  <c r="R52" i="1" a="1"/>
  <c r="R52" i="1" s="1"/>
  <c r="T52" i="1" s="1"/>
  <c r="U52" i="1" s="1"/>
  <c r="R44" i="1" a="1"/>
  <c r="R44" i="1" s="1"/>
  <c r="T44" i="1" s="1"/>
  <c r="U44" i="1" s="1"/>
  <c r="R36" i="1" a="1"/>
  <c r="R36" i="1" s="1"/>
  <c r="T36" i="1" s="1"/>
  <c r="U36" i="1" s="1"/>
  <c r="R28" i="1" a="1"/>
  <c r="R28" i="1" s="1"/>
  <c r="T28" i="1" s="1"/>
  <c r="U28" i="1" s="1"/>
  <c r="R20" i="1" a="1"/>
  <c r="R20" i="1" s="1"/>
  <c r="T20" i="1" s="1"/>
  <c r="U20" i="1" s="1"/>
  <c r="R12" i="1" a="1"/>
  <c r="R12" i="1" s="1"/>
  <c r="T12" i="1" s="1"/>
  <c r="U12" i="1" s="1"/>
  <c r="R4" i="1" a="1"/>
  <c r="R4" i="1" s="1"/>
  <c r="T1345" i="1"/>
  <c r="U1345" i="1" s="1"/>
  <c r="T138" i="1"/>
  <c r="U138" i="1" s="1"/>
  <c r="T650" i="1"/>
  <c r="U650" i="1" s="1"/>
  <c r="T1162" i="1"/>
  <c r="U1162" i="1" s="1"/>
  <c r="T1674" i="1"/>
  <c r="U1674" i="1" s="1"/>
  <c r="T2186" i="1"/>
  <c r="U2186" i="1" s="1"/>
  <c r="T2698" i="1"/>
  <c r="U2698" i="1" s="1"/>
  <c r="T3210" i="1"/>
  <c r="U3210" i="1" s="1"/>
  <c r="T3722" i="1"/>
  <c r="U3722" i="1" s="1"/>
  <c r="T4234" i="1"/>
  <c r="U4234" i="1" s="1"/>
  <c r="T4746" i="1"/>
  <c r="U4746" i="1" s="1"/>
  <c r="T5258" i="1"/>
  <c r="U5258" i="1" s="1"/>
  <c r="T5770" i="1"/>
  <c r="U5770" i="1" s="1"/>
  <c r="T6282" i="1"/>
  <c r="U6282" i="1" s="1"/>
  <c r="T6794" i="1"/>
  <c r="U6794" i="1" s="1"/>
  <c r="T7306" i="1"/>
  <c r="U7306" i="1" s="1"/>
  <c r="T57" i="1"/>
  <c r="U57" i="1" s="1"/>
  <c r="T466" i="1"/>
  <c r="U466" i="1" s="1"/>
  <c r="T978" i="1"/>
  <c r="U978" i="1" s="1"/>
  <c r="T1490" i="1"/>
  <c r="U1490" i="1" s="1"/>
  <c r="T2002" i="1"/>
  <c r="U2002" i="1" s="1"/>
  <c r="T2514" i="1"/>
  <c r="U2514" i="1" s="1"/>
  <c r="T3026" i="1"/>
  <c r="U3026" i="1" s="1"/>
  <c r="T3538" i="1"/>
  <c r="U3538" i="1" s="1"/>
  <c r="T4050" i="1"/>
  <c r="U4050" i="1" s="1"/>
  <c r="T4562" i="1"/>
  <c r="U4562" i="1" s="1"/>
  <c r="T8146" i="1"/>
  <c r="U8146" i="1" s="1"/>
  <c r="T346" i="1"/>
  <c r="U346" i="1" s="1"/>
  <c r="T858" i="1"/>
  <c r="U858" i="1" s="1"/>
  <c r="T1370" i="1"/>
  <c r="U1370" i="1" s="1"/>
  <c r="T1882" i="1"/>
  <c r="U1882" i="1" s="1"/>
  <c r="T2394" i="1"/>
  <c r="U2394" i="1" s="1"/>
  <c r="T2906" i="1"/>
  <c r="U2906" i="1" s="1"/>
  <c r="T3418" i="1"/>
  <c r="U3418" i="1" s="1"/>
  <c r="T3930" i="1"/>
  <c r="U3930" i="1" s="1"/>
  <c r="T4442" i="1"/>
  <c r="U4442" i="1" s="1"/>
  <c r="T273" i="1"/>
  <c r="U273" i="1" s="1"/>
  <c r="T482" i="1"/>
  <c r="U482" i="1" s="1"/>
  <c r="T994" i="1"/>
  <c r="U994" i="1" s="1"/>
  <c r="T1506" i="1"/>
  <c r="U1506" i="1" s="1"/>
  <c r="T2018" i="1"/>
  <c r="U2018" i="1" s="1"/>
  <c r="T2530" i="1"/>
  <c r="U2530" i="1" s="1"/>
  <c r="T3042" i="1"/>
  <c r="U3042" i="1" s="1"/>
  <c r="T3554" i="1"/>
  <c r="U3554" i="1" s="1"/>
  <c r="T4066" i="1"/>
  <c r="U4066" i="1" s="1"/>
  <c r="T4578" i="1"/>
  <c r="U4578" i="1" s="1"/>
  <c r="T5090" i="1"/>
  <c r="U5090" i="1" s="1"/>
  <c r="T89" i="1"/>
  <c r="U89" i="1" s="1"/>
  <c r="T746" i="1"/>
  <c r="U746" i="1" s="1"/>
  <c r="T1258" i="1"/>
  <c r="U1258" i="1" s="1"/>
  <c r="T1770" i="1"/>
  <c r="U1770" i="1" s="1"/>
  <c r="T2282" i="1"/>
  <c r="U2282" i="1" s="1"/>
  <c r="T2794" i="1"/>
  <c r="U2794" i="1" s="1"/>
  <c r="T3306" i="1"/>
  <c r="U3306" i="1" s="1"/>
  <c r="T3818" i="1"/>
  <c r="U3818" i="1" s="1"/>
  <c r="T4842" i="1"/>
  <c r="U4842" i="1" s="1"/>
  <c r="T5354" i="1"/>
  <c r="U5354" i="1" s="1"/>
  <c r="T1769" i="1"/>
  <c r="U1769" i="1" s="1"/>
  <c r="T2281" i="1"/>
  <c r="U2281" i="1" s="1"/>
  <c r="T50" i="1"/>
  <c r="U50" i="1" s="1"/>
  <c r="T562" i="1"/>
  <c r="U562" i="1" s="1"/>
  <c r="T1074" i="1"/>
  <c r="U1074" i="1" s="1"/>
  <c r="T1586" i="1"/>
  <c r="U1586" i="1" s="1"/>
  <c r="T2098" i="1"/>
  <c r="U2098" i="1" s="1"/>
  <c r="T2610" i="1"/>
  <c r="U2610" i="1" s="1"/>
  <c r="T3122" i="1"/>
  <c r="U3122" i="1" s="1"/>
  <c r="T3634" i="1"/>
  <c r="U3634" i="1" s="1"/>
  <c r="T4658" i="1"/>
  <c r="U4658" i="1" s="1"/>
  <c r="T5170" i="1"/>
  <c r="U5170" i="1" s="1"/>
  <c r="T506" i="1"/>
  <c r="U506" i="1" s="1"/>
  <c r="T1018" i="1"/>
  <c r="U1018" i="1" s="1"/>
  <c r="T1530" i="1"/>
  <c r="U1530" i="1" s="1"/>
  <c r="T2042" i="1"/>
  <c r="U2042" i="1" s="1"/>
  <c r="T2554" i="1"/>
  <c r="U2554" i="1" s="1"/>
  <c r="T3066" i="1"/>
  <c r="U3066" i="1" s="1"/>
  <c r="T3578" i="1"/>
  <c r="U3578" i="1" s="1"/>
  <c r="T4090" i="1"/>
  <c r="U4090" i="1" s="1"/>
  <c r="T4602" i="1"/>
  <c r="U4602" i="1" s="1"/>
  <c r="T689" i="1"/>
  <c r="U689" i="1" s="1"/>
  <c r="T450" i="1"/>
  <c r="U450" i="1" s="1"/>
  <c r="T962" i="1"/>
  <c r="U962" i="1" s="1"/>
  <c r="T1474" i="1"/>
  <c r="U1474" i="1" s="1"/>
  <c r="T1986" i="1"/>
  <c r="U1986" i="1" s="1"/>
  <c r="T2498" i="1"/>
  <c r="U2498" i="1" s="1"/>
  <c r="T3010" i="1"/>
  <c r="U3010" i="1" s="1"/>
  <c r="T3522" i="1"/>
  <c r="U3522" i="1" s="1"/>
  <c r="T4034" i="1"/>
  <c r="U4034" i="1" s="1"/>
  <c r="T4546" i="1"/>
  <c r="U4546" i="1" s="1"/>
  <c r="T5058" i="1"/>
  <c r="U5058" i="1" s="1"/>
  <c r="T5947" i="1"/>
  <c r="U5947" i="1" s="1"/>
  <c r="T1340" i="1"/>
  <c r="U1340" i="1" s="1"/>
  <c r="T1852" i="1"/>
  <c r="U1852" i="1" s="1"/>
  <c r="T3388" i="1"/>
  <c r="U3388" i="1" s="1"/>
  <c r="T3900" i="1"/>
  <c r="U3900" i="1" s="1"/>
  <c r="T5436" i="1"/>
  <c r="U5436" i="1" s="1"/>
  <c r="T5948" i="1"/>
  <c r="U5948" i="1" s="1"/>
  <c r="T6460" i="1"/>
  <c r="U6460" i="1" s="1"/>
  <c r="T6972" i="1"/>
  <c r="U6972" i="1" s="1"/>
  <c r="T7484" i="1"/>
  <c r="U7484" i="1" s="1"/>
  <c r="T7996" i="1"/>
  <c r="U7996" i="1" s="1"/>
  <c r="T8508" i="1"/>
  <c r="U8508" i="1" s="1"/>
  <c r="T9020" i="1"/>
  <c r="U9020" i="1" s="1"/>
  <c r="T1333" i="1"/>
  <c r="U1333" i="1" s="1"/>
  <c r="T1845" i="1"/>
  <c r="U1845" i="1" s="1"/>
  <c r="T2357" i="1"/>
  <c r="U2357" i="1" s="1"/>
  <c r="T2869" i="1"/>
  <c r="U2869" i="1" s="1"/>
  <c r="T3381" i="1"/>
  <c r="U3381" i="1" s="1"/>
  <c r="T3893" i="1"/>
  <c r="U3893" i="1" s="1"/>
  <c r="T4405" i="1"/>
  <c r="U4405" i="1" s="1"/>
  <c r="T4917" i="1"/>
  <c r="U4917" i="1" s="1"/>
  <c r="T5429" i="1"/>
  <c r="U5429" i="1" s="1"/>
  <c r="T5941" i="1"/>
  <c r="U5941" i="1" s="1"/>
  <c r="T6453" i="1"/>
  <c r="U6453" i="1" s="1"/>
  <c r="T6965" i="1"/>
  <c r="U6965" i="1" s="1"/>
  <c r="T7477" i="1"/>
  <c r="U7477" i="1" s="1"/>
  <c r="T7989" i="1"/>
  <c r="U7989" i="1" s="1"/>
  <c r="T8501" i="1"/>
  <c r="U8501" i="1" s="1"/>
  <c r="T9013" i="1"/>
  <c r="U9013" i="1" s="1"/>
  <c r="T870" i="1"/>
  <c r="U870" i="1" s="1"/>
  <c r="T2654" i="1"/>
  <c r="U2654" i="1" s="1"/>
  <c r="T5990" i="1"/>
  <c r="U5990" i="1" s="1"/>
  <c r="T1991" i="1"/>
  <c r="U1991" i="1" s="1"/>
  <c r="T5572" i="1"/>
  <c r="U5572" i="1" s="1"/>
  <c r="T6084" i="1"/>
  <c r="U6084" i="1" s="1"/>
  <c r="T7620" i="1"/>
  <c r="U7620" i="1" s="1"/>
  <c r="T8132" i="1"/>
  <c r="U8132" i="1" s="1"/>
  <c r="T8644" i="1"/>
  <c r="U8644" i="1" s="1"/>
  <c r="T9156" i="1"/>
  <c r="U9156" i="1" s="1"/>
  <c r="T445" i="1"/>
  <c r="U445" i="1" s="1"/>
  <c r="T957" i="1"/>
  <c r="U957" i="1" s="1"/>
  <c r="T1469" i="1"/>
  <c r="U1469" i="1" s="1"/>
  <c r="T1981" i="1"/>
  <c r="U1981" i="1" s="1"/>
  <c r="T2493" i="1"/>
  <c r="U2493" i="1" s="1"/>
  <c r="T3005" i="1"/>
  <c r="U3005" i="1" s="1"/>
  <c r="T3517" i="1"/>
  <c r="U3517" i="1" s="1"/>
  <c r="T4029" i="1"/>
  <c r="U4029" i="1" s="1"/>
  <c r="T4541" i="1"/>
  <c r="U4541" i="1" s="1"/>
  <c r="T5053" i="1"/>
  <c r="U5053" i="1" s="1"/>
  <c r="T5565" i="1"/>
  <c r="U5565" i="1" s="1"/>
  <c r="T6077" i="1"/>
  <c r="U6077" i="1" s="1"/>
  <c r="T6589" i="1"/>
  <c r="U6589" i="1" s="1"/>
  <c r="T7101" i="1"/>
  <c r="U7101" i="1" s="1"/>
  <c r="T7613" i="1"/>
  <c r="U7613" i="1" s="1"/>
  <c r="T8125" i="1"/>
  <c r="U8125" i="1" s="1"/>
  <c r="T8637" i="1"/>
  <c r="U8637" i="1" s="1"/>
  <c r="T9149" i="1"/>
  <c r="U9149" i="1" s="1"/>
  <c r="T11197" i="1"/>
  <c r="U11197" i="1" s="1"/>
  <c r="T11709" i="1"/>
  <c r="U11709" i="1" s="1"/>
  <c r="T446" i="1"/>
  <c r="U446" i="1" s="1"/>
  <c r="T1166" i="1"/>
  <c r="U1166" i="1" s="1"/>
  <c r="T3174" i="1"/>
  <c r="U3174" i="1" s="1"/>
  <c r="T3079" i="1"/>
  <c r="U3079" i="1" s="1"/>
  <c r="T5707" i="1"/>
  <c r="U5707" i="1" s="1"/>
  <c r="T76" i="1"/>
  <c r="U76" i="1" s="1"/>
  <c r="T588" i="1"/>
  <c r="U588" i="1" s="1"/>
  <c r="T1100" i="1"/>
  <c r="U1100" i="1" s="1"/>
  <c r="T1612" i="1"/>
  <c r="U1612" i="1" s="1"/>
  <c r="T2124" i="1"/>
  <c r="U2124" i="1" s="1"/>
  <c r="T2636" i="1"/>
  <c r="U2636" i="1" s="1"/>
  <c r="T3148" i="1"/>
  <c r="U3148" i="1" s="1"/>
  <c r="T3660" i="1"/>
  <c r="U3660" i="1" s="1"/>
  <c r="T4172" i="1"/>
  <c r="U4172" i="1" s="1"/>
  <c r="T4684" i="1"/>
  <c r="U4684" i="1" s="1"/>
  <c r="T5196" i="1"/>
  <c r="U5196" i="1" s="1"/>
  <c r="T5708" i="1"/>
  <c r="U5708" i="1" s="1"/>
  <c r="T6220" i="1"/>
  <c r="U6220" i="1" s="1"/>
  <c r="T6732" i="1"/>
  <c r="U6732" i="1" s="1"/>
  <c r="T7244" i="1"/>
  <c r="U7244" i="1" s="1"/>
  <c r="T7756" i="1"/>
  <c r="U7756" i="1" s="1"/>
  <c r="T8268" i="1"/>
  <c r="U8268" i="1" s="1"/>
  <c r="T8780" i="1"/>
  <c r="U8780" i="1" s="1"/>
  <c r="T9292" i="1"/>
  <c r="U9292" i="1" s="1"/>
  <c r="T10316" i="1"/>
  <c r="U10316" i="1" s="1"/>
  <c r="T69" i="1"/>
  <c r="U69" i="1" s="1"/>
  <c r="T581" i="1"/>
  <c r="U581" i="1" s="1"/>
  <c r="T1093" i="1"/>
  <c r="U1093" i="1" s="1"/>
  <c r="T1605" i="1"/>
  <c r="U1605" i="1" s="1"/>
  <c r="T2117" i="1"/>
  <c r="U2117" i="1" s="1"/>
  <c r="T2629" i="1"/>
  <c r="U2629" i="1" s="1"/>
  <c r="T3141" i="1"/>
  <c r="U3141" i="1" s="1"/>
  <c r="T3653" i="1"/>
  <c r="U3653" i="1" s="1"/>
  <c r="T4165" i="1"/>
  <c r="U4165" i="1" s="1"/>
  <c r="T4677" i="1"/>
  <c r="U4677" i="1" s="1"/>
  <c r="T5189" i="1"/>
  <c r="U5189" i="1" s="1"/>
  <c r="T5701" i="1"/>
  <c r="U5701" i="1" s="1"/>
  <c r="T6213" i="1"/>
  <c r="U6213" i="1" s="1"/>
  <c r="T6725" i="1"/>
  <c r="U6725" i="1" s="1"/>
  <c r="T7237" i="1"/>
  <c r="U7237" i="1" s="1"/>
  <c r="T7749" i="1"/>
  <c r="U7749" i="1" s="1"/>
  <c r="T8261" i="1"/>
  <c r="U8261" i="1" s="1"/>
  <c r="T8773" i="1"/>
  <c r="U8773" i="1" s="1"/>
  <c r="T9285" i="1"/>
  <c r="U9285" i="1" s="1"/>
  <c r="T70" i="1"/>
  <c r="U70" i="1" s="1"/>
  <c r="T582" i="1"/>
  <c r="U582" i="1" s="1"/>
  <c r="T1694" i="1"/>
  <c r="U1694" i="1" s="1"/>
  <c r="T4070" i="1"/>
  <c r="U4070" i="1" s="1"/>
  <c r="T71" i="1"/>
  <c r="U71" i="1" s="1"/>
  <c r="T5843" i="1"/>
  <c r="U5843" i="1" s="1"/>
  <c r="T3796" i="1"/>
  <c r="U3796" i="1" s="1"/>
  <c r="T7380" i="1"/>
  <c r="U7380" i="1" s="1"/>
  <c r="T7892" i="1"/>
  <c r="U7892" i="1" s="1"/>
  <c r="T8404" i="1"/>
  <c r="U8404" i="1" s="1"/>
  <c r="T8916" i="1"/>
  <c r="U8916" i="1" s="1"/>
  <c r="T9428" i="1"/>
  <c r="U9428" i="1" s="1"/>
  <c r="T9940" i="1"/>
  <c r="U9940" i="1" s="1"/>
  <c r="T1229" i="1"/>
  <c r="U1229" i="1" s="1"/>
  <c r="T1741" i="1"/>
  <c r="U1741" i="1" s="1"/>
  <c r="T3277" i="1"/>
  <c r="U3277" i="1" s="1"/>
  <c r="T3789" i="1"/>
  <c r="U3789" i="1" s="1"/>
  <c r="T5325" i="1"/>
  <c r="U5325" i="1" s="1"/>
  <c r="T5837" i="1"/>
  <c r="U5837" i="1" s="1"/>
  <c r="T6349" i="1"/>
  <c r="U6349" i="1" s="1"/>
  <c r="T6861" i="1"/>
  <c r="U6861" i="1" s="1"/>
  <c r="T7373" i="1"/>
  <c r="U7373" i="1" s="1"/>
  <c r="T7885" i="1"/>
  <c r="U7885" i="1" s="1"/>
  <c r="T8397" i="1"/>
  <c r="U8397" i="1" s="1"/>
  <c r="T8909" i="1"/>
  <c r="U8909" i="1" s="1"/>
  <c r="T9421" i="1"/>
  <c r="U9421" i="1" s="1"/>
  <c r="T10957" i="1"/>
  <c r="U10957" i="1" s="1"/>
  <c r="T206" i="1"/>
  <c r="U206" i="1" s="1"/>
  <c r="T734" i="1"/>
  <c r="U734" i="1" s="1"/>
  <c r="T2214" i="1"/>
  <c r="U2214" i="1" s="1"/>
  <c r="T5158" i="1"/>
  <c r="U5158" i="1" s="1"/>
  <c r="T1159" i="1"/>
  <c r="U1159" i="1" s="1"/>
  <c r="T5915" i="1"/>
  <c r="U5915" i="1" s="1"/>
  <c r="T4892" i="1"/>
  <c r="U4892" i="1" s="1"/>
  <c r="T5404" i="1"/>
  <c r="U5404" i="1" s="1"/>
  <c r="T6940" i="1"/>
  <c r="U6940" i="1" s="1"/>
  <c r="T7964" i="1"/>
  <c r="U7964" i="1" s="1"/>
  <c r="T8476" i="1"/>
  <c r="U8476" i="1" s="1"/>
  <c r="T8988" i="1"/>
  <c r="U8988" i="1" s="1"/>
  <c r="T2837" i="1"/>
  <c r="U2837" i="1" s="1"/>
  <c r="T7957" i="1"/>
  <c r="U7957" i="1" s="1"/>
  <c r="T8469" i="1"/>
  <c r="U8469" i="1" s="1"/>
  <c r="T8981" i="1"/>
  <c r="U8981" i="1" s="1"/>
  <c r="T278" i="1"/>
  <c r="U278" i="1" s="1"/>
  <c r="T838" i="1"/>
  <c r="U838" i="1" s="1"/>
  <c r="T2526" i="1"/>
  <c r="U2526" i="1" s="1"/>
  <c r="T5734" i="1"/>
  <c r="U5734" i="1" s="1"/>
  <c r="T1735" i="1"/>
  <c r="U1735" i="1" s="1"/>
  <c r="T4708" i="1"/>
  <c r="U4708" i="1" s="1"/>
  <c r="T7780" i="1"/>
  <c r="U7780" i="1" s="1"/>
  <c r="T8292" i="1"/>
  <c r="U8292" i="1" s="1"/>
  <c r="T8804" i="1"/>
  <c r="U8804" i="1" s="1"/>
  <c r="T9316" i="1"/>
  <c r="U9316" i="1" s="1"/>
  <c r="T13892" i="1"/>
  <c r="U13892" i="1" s="1"/>
  <c r="T93" i="1"/>
  <c r="U93" i="1" s="1"/>
  <c r="T605" i="1"/>
  <c r="U605" i="1" s="1"/>
  <c r="T1117" i="1"/>
  <c r="U1117" i="1" s="1"/>
  <c r="T1629" i="1"/>
  <c r="U1629" i="1" s="1"/>
  <c r="T2141" i="1"/>
  <c r="U2141" i="1" s="1"/>
  <c r="T2653" i="1"/>
  <c r="U2653" i="1" s="1"/>
  <c r="T3165" i="1"/>
  <c r="U3165" i="1" s="1"/>
  <c r="T3677" i="1"/>
  <c r="U3677" i="1" s="1"/>
  <c r="T4189" i="1"/>
  <c r="U4189" i="1" s="1"/>
  <c r="T4701" i="1"/>
  <c r="U4701" i="1" s="1"/>
  <c r="T5213" i="1"/>
  <c r="U5213" i="1" s="1"/>
  <c r="T5725" i="1"/>
  <c r="U5725" i="1" s="1"/>
  <c r="T6237" i="1"/>
  <c r="U6237" i="1" s="1"/>
  <c r="T6749" i="1"/>
  <c r="U6749" i="1" s="1"/>
  <c r="T7261" i="1"/>
  <c r="U7261" i="1" s="1"/>
  <c r="T7773" i="1"/>
  <c r="U7773" i="1" s="1"/>
  <c r="T8285" i="1"/>
  <c r="U8285" i="1" s="1"/>
  <c r="T8797" i="1"/>
  <c r="U8797" i="1" s="1"/>
  <c r="T9309" i="1"/>
  <c r="U9309" i="1" s="1"/>
  <c r="T11869" i="1"/>
  <c r="U11869" i="1" s="1"/>
  <c r="T94" i="1"/>
  <c r="U94" i="1" s="1"/>
  <c r="T606" i="1"/>
  <c r="U606" i="1" s="1"/>
  <c r="T1766" i="1"/>
  <c r="U1766" i="1" s="1"/>
  <c r="T4262" i="1"/>
  <c r="U4262" i="1" s="1"/>
  <c r="T263" i="1"/>
  <c r="U263" i="1" s="1"/>
  <c r="T428" i="1"/>
  <c r="U428" i="1" s="1"/>
  <c r="T940" i="1"/>
  <c r="U940" i="1" s="1"/>
  <c r="T1452" i="1"/>
  <c r="U1452" i="1" s="1"/>
  <c r="T1964" i="1"/>
  <c r="U1964" i="1" s="1"/>
  <c r="T2476" i="1"/>
  <c r="U2476" i="1" s="1"/>
  <c r="T2988" i="1"/>
  <c r="U2988" i="1" s="1"/>
  <c r="T3500" i="1"/>
  <c r="U3500" i="1" s="1"/>
  <c r="T4012" i="1"/>
  <c r="U4012" i="1" s="1"/>
  <c r="T4524" i="1"/>
  <c r="U4524" i="1" s="1"/>
  <c r="T5036" i="1"/>
  <c r="U5036" i="1" s="1"/>
  <c r="T5548" i="1"/>
  <c r="U5548" i="1" s="1"/>
  <c r="T6060" i="1"/>
  <c r="U6060" i="1" s="1"/>
  <c r="T6572" i="1"/>
  <c r="U6572" i="1" s="1"/>
  <c r="T7084" i="1"/>
  <c r="U7084" i="1" s="1"/>
  <c r="T7596" i="1"/>
  <c r="U7596" i="1" s="1"/>
  <c r="T8108" i="1"/>
  <c r="U8108" i="1" s="1"/>
  <c r="T8620" i="1"/>
  <c r="U8620" i="1" s="1"/>
  <c r="T9132" i="1"/>
  <c r="U9132" i="1" s="1"/>
  <c r="T9644" i="1"/>
  <c r="U9644" i="1" s="1"/>
  <c r="T10668" i="1"/>
  <c r="U10668" i="1" s="1"/>
  <c r="T12253" i="1"/>
  <c r="U12253" i="1" s="1"/>
  <c r="T421" i="1"/>
  <c r="U421" i="1" s="1"/>
  <c r="T933" i="1"/>
  <c r="U933" i="1" s="1"/>
  <c r="T1445" i="1"/>
  <c r="U1445" i="1" s="1"/>
  <c r="T1957" i="1"/>
  <c r="U1957" i="1" s="1"/>
  <c r="T2469" i="1"/>
  <c r="U2469" i="1" s="1"/>
  <c r="T2981" i="1"/>
  <c r="U2981" i="1" s="1"/>
  <c r="T3493" i="1"/>
  <c r="U3493" i="1" s="1"/>
  <c r="T4005" i="1"/>
  <c r="U4005" i="1" s="1"/>
  <c r="T4517" i="1"/>
  <c r="U4517" i="1" s="1"/>
  <c r="T5029" i="1"/>
  <c r="U5029" i="1" s="1"/>
  <c r="T5541" i="1"/>
  <c r="U5541" i="1" s="1"/>
  <c r="T6053" i="1"/>
  <c r="U6053" i="1" s="1"/>
  <c r="T6565" i="1"/>
  <c r="U6565" i="1" s="1"/>
  <c r="T7077" i="1"/>
  <c r="U7077" i="1" s="1"/>
  <c r="T7589" i="1"/>
  <c r="U7589" i="1" s="1"/>
  <c r="T8101" i="1"/>
  <c r="U8101" i="1" s="1"/>
  <c r="T8613" i="1"/>
  <c r="U8613" i="1" s="1"/>
  <c r="T9125" i="1"/>
  <c r="U9125" i="1" s="1"/>
  <c r="T422" i="1"/>
  <c r="U422" i="1" s="1"/>
  <c r="T1102" i="1"/>
  <c r="U1102" i="1" s="1"/>
  <c r="T3102" i="1"/>
  <c r="U3102" i="1" s="1"/>
  <c r="T6886" i="1"/>
  <c r="U6886" i="1" s="1"/>
  <c r="T2887" i="1"/>
  <c r="U2887" i="1" s="1"/>
  <c r="T5811" i="1"/>
  <c r="U5811" i="1" s="1"/>
  <c r="T1716" i="1"/>
  <c r="U1716" i="1" s="1"/>
  <c r="T2740" i="1"/>
  <c r="U2740" i="1" s="1"/>
  <c r="T3764" i="1"/>
  <c r="U3764" i="1" s="1"/>
  <c r="T4788" i="1"/>
  <c r="U4788" i="1" s="1"/>
  <c r="T5300" i="1"/>
  <c r="U5300" i="1" s="1"/>
  <c r="T5812" i="1"/>
  <c r="U5812" i="1" s="1"/>
  <c r="T6324" i="1"/>
  <c r="U6324" i="1" s="1"/>
  <c r="T6836" i="1"/>
  <c r="U6836" i="1" s="1"/>
  <c r="T7348" i="1"/>
  <c r="U7348" i="1" s="1"/>
  <c r="T7860" i="1"/>
  <c r="U7860" i="1" s="1"/>
  <c r="T8372" i="1"/>
  <c r="U8372" i="1" s="1"/>
  <c r="T8884" i="1"/>
  <c r="U8884" i="1" s="1"/>
  <c r="T9396" i="1"/>
  <c r="U9396" i="1" s="1"/>
  <c r="T9908" i="1"/>
  <c r="U9908" i="1" s="1"/>
  <c r="T173" i="1"/>
  <c r="U173" i="1" s="1"/>
  <c r="T685" i="1"/>
  <c r="U685" i="1" s="1"/>
  <c r="T1197" i="1"/>
  <c r="U1197" i="1" s="1"/>
  <c r="T1709" i="1"/>
  <c r="U1709" i="1" s="1"/>
  <c r="T2221" i="1"/>
  <c r="U2221" i="1" s="1"/>
  <c r="T2733" i="1"/>
  <c r="U2733" i="1" s="1"/>
  <c r="T3245" i="1"/>
  <c r="U3245" i="1" s="1"/>
  <c r="T3757" i="1"/>
  <c r="U3757" i="1" s="1"/>
  <c r="T4269" i="1"/>
  <c r="U4269" i="1" s="1"/>
  <c r="T4781" i="1"/>
  <c r="U4781" i="1" s="1"/>
  <c r="T5293" i="1"/>
  <c r="U5293" i="1" s="1"/>
  <c r="T5805" i="1"/>
  <c r="U5805" i="1" s="1"/>
  <c r="T6317" i="1"/>
  <c r="U6317" i="1" s="1"/>
  <c r="T6829" i="1"/>
  <c r="U6829" i="1" s="1"/>
  <c r="T7341" i="1"/>
  <c r="U7341" i="1" s="1"/>
  <c r="T7853" i="1"/>
  <c r="U7853" i="1" s="1"/>
  <c r="T8365" i="1"/>
  <c r="U8365" i="1" s="1"/>
  <c r="T8877" i="1"/>
  <c r="U8877" i="1" s="1"/>
  <c r="T9389" i="1"/>
  <c r="U9389" i="1" s="1"/>
  <c r="T174" i="1"/>
  <c r="U174" i="1" s="1"/>
  <c r="T2086" i="1"/>
  <c r="U2086" i="1" s="1"/>
  <c r="T4902" i="1"/>
  <c r="U4902" i="1" s="1"/>
  <c r="T903" i="1"/>
  <c r="U903" i="1" s="1"/>
  <c r="T336" i="1"/>
  <c r="U336" i="1" s="1"/>
  <c r="T848" i="1"/>
  <c r="U848" i="1" s="1"/>
  <c r="T1360" i="1"/>
  <c r="U1360" i="1" s="1"/>
  <c r="T1872" i="1"/>
  <c r="U1872" i="1" s="1"/>
  <c r="T2384" i="1"/>
  <c r="U2384" i="1" s="1"/>
  <c r="T2896" i="1"/>
  <c r="U2896" i="1" s="1"/>
  <c r="T1134" i="1"/>
  <c r="U1134" i="1" s="1"/>
  <c r="T1646" i="1"/>
  <c r="U1646" i="1" s="1"/>
  <c r="T2158" i="1"/>
  <c r="U2158" i="1" s="1"/>
  <c r="T2670" i="1"/>
  <c r="U2670" i="1" s="1"/>
  <c r="T3182" i="1"/>
  <c r="U3182" i="1" s="1"/>
  <c r="T3694" i="1"/>
  <c r="U3694" i="1" s="1"/>
  <c r="T4206" i="1"/>
  <c r="U4206" i="1" s="1"/>
  <c r="T4718" i="1"/>
  <c r="U4718" i="1" s="1"/>
  <c r="T5230" i="1"/>
  <c r="U5230" i="1" s="1"/>
  <c r="T5742" i="1"/>
  <c r="U5742" i="1" s="1"/>
  <c r="T6254" i="1"/>
  <c r="U6254" i="1" s="1"/>
  <c r="T207" i="1"/>
  <c r="U207" i="1" s="1"/>
  <c r="T719" i="1"/>
  <c r="U719" i="1" s="1"/>
  <c r="T1231" i="1"/>
  <c r="U1231" i="1" s="1"/>
  <c r="T1743" i="1"/>
  <c r="U1743" i="1" s="1"/>
  <c r="T2255" i="1"/>
  <c r="U2255" i="1" s="1"/>
  <c r="T2767" i="1"/>
  <c r="U2767" i="1" s="1"/>
  <c r="T3279" i="1"/>
  <c r="U3279" i="1" s="1"/>
  <c r="T3791" i="1"/>
  <c r="U3791" i="1" s="1"/>
  <c r="T344" i="1"/>
  <c r="U344" i="1" s="1"/>
  <c r="T856" i="1"/>
  <c r="U856" i="1" s="1"/>
  <c r="T1368" i="1"/>
  <c r="U1368" i="1" s="1"/>
  <c r="T1880" i="1"/>
  <c r="U1880" i="1" s="1"/>
  <c r="T2392" i="1"/>
  <c r="U2392" i="1" s="1"/>
  <c r="T2904" i="1"/>
  <c r="U2904" i="1" s="1"/>
  <c r="T3416" i="1"/>
  <c r="U3416" i="1" s="1"/>
  <c r="T2870" i="1"/>
  <c r="U2870" i="1" s="1"/>
  <c r="T3382" i="1"/>
  <c r="U3382" i="1" s="1"/>
  <c r="T3894" i="1"/>
  <c r="U3894" i="1" s="1"/>
  <c r="T4406" i="1"/>
  <c r="U4406" i="1" s="1"/>
  <c r="T4918" i="1"/>
  <c r="U4918" i="1" s="1"/>
  <c r="T5430" i="1"/>
  <c r="U5430" i="1" s="1"/>
  <c r="T5942" i="1"/>
  <c r="U5942" i="1" s="1"/>
  <c r="T6454" i="1"/>
  <c r="U6454" i="1" s="1"/>
  <c r="T9014" i="1"/>
  <c r="U9014" i="1" s="1"/>
  <c r="T407" i="1"/>
  <c r="U407" i="1" s="1"/>
  <c r="T919" i="1"/>
  <c r="U919" i="1" s="1"/>
  <c r="T1431" i="1"/>
  <c r="U1431" i="1" s="1"/>
  <c r="T1943" i="1"/>
  <c r="U1943" i="1" s="1"/>
  <c r="T2455" i="1"/>
  <c r="U2455" i="1" s="1"/>
  <c r="T2967" i="1"/>
  <c r="U2967" i="1" s="1"/>
  <c r="T3479" i="1"/>
  <c r="U3479" i="1" s="1"/>
  <c r="T544" i="1"/>
  <c r="U544" i="1" s="1"/>
  <c r="T1056" i="1"/>
  <c r="U1056" i="1" s="1"/>
  <c r="T1568" i="1"/>
  <c r="U1568" i="1" s="1"/>
  <c r="T2080" i="1"/>
  <c r="U2080" i="1" s="1"/>
  <c r="T2592" i="1"/>
  <c r="U2592" i="1" s="1"/>
  <c r="T3104" i="1"/>
  <c r="U3104" i="1" s="1"/>
  <c r="T4912" i="1"/>
  <c r="U4912" i="1" s="1"/>
  <c r="T830" i="1"/>
  <c r="U830" i="1" s="1"/>
  <c r="T1342" i="1"/>
  <c r="U1342" i="1" s="1"/>
  <c r="T1854" i="1"/>
  <c r="U1854" i="1" s="1"/>
  <c r="T2366" i="1"/>
  <c r="U2366" i="1" s="1"/>
  <c r="T2878" i="1"/>
  <c r="U2878" i="1" s="1"/>
  <c r="T3390" i="1"/>
  <c r="U3390" i="1" s="1"/>
  <c r="T3902" i="1"/>
  <c r="U3902" i="1" s="1"/>
  <c r="T4414" i="1"/>
  <c r="U4414" i="1" s="1"/>
  <c r="T4926" i="1"/>
  <c r="U4926" i="1" s="1"/>
  <c r="T5438" i="1"/>
  <c r="U5438" i="1" s="1"/>
  <c r="T5950" i="1"/>
  <c r="U5950" i="1" s="1"/>
  <c r="T6462" i="1"/>
  <c r="U6462" i="1" s="1"/>
  <c r="T415" i="1"/>
  <c r="U415" i="1" s="1"/>
  <c r="T927" i="1"/>
  <c r="U927" i="1" s="1"/>
  <c r="T1439" i="1"/>
  <c r="U1439" i="1" s="1"/>
  <c r="T1951" i="1"/>
  <c r="U1951" i="1" s="1"/>
  <c r="T2463" i="1"/>
  <c r="U2463" i="1" s="1"/>
  <c r="T2975" i="1"/>
  <c r="U2975" i="1" s="1"/>
  <c r="T3487" i="1"/>
  <c r="U3487" i="1" s="1"/>
  <c r="T40" i="1"/>
  <c r="U40" i="1" s="1"/>
  <c r="T552" i="1"/>
  <c r="U552" i="1" s="1"/>
  <c r="T1064" i="1"/>
  <c r="U1064" i="1" s="1"/>
  <c r="T1576" i="1"/>
  <c r="U1576" i="1" s="1"/>
  <c r="T2088" i="1"/>
  <c r="U2088" i="1" s="1"/>
  <c r="T2600" i="1"/>
  <c r="U2600" i="1" s="1"/>
  <c r="T3112" i="1"/>
  <c r="U3112" i="1" s="1"/>
  <c r="T1158" i="1"/>
  <c r="U1158" i="1" s="1"/>
  <c r="T1670" i="1"/>
  <c r="U1670" i="1" s="1"/>
  <c r="T2182" i="1"/>
  <c r="U2182" i="1" s="1"/>
  <c r="T2694" i="1"/>
  <c r="U2694" i="1" s="1"/>
  <c r="T3206" i="1"/>
  <c r="U3206" i="1" s="1"/>
  <c r="T3718" i="1"/>
  <c r="U3718" i="1" s="1"/>
  <c r="T4230" i="1"/>
  <c r="U4230" i="1" s="1"/>
  <c r="T4742" i="1"/>
  <c r="U4742" i="1" s="1"/>
  <c r="T5254" i="1"/>
  <c r="U5254" i="1" s="1"/>
  <c r="T5766" i="1"/>
  <c r="U5766" i="1" s="1"/>
  <c r="T6278" i="1"/>
  <c r="U6278" i="1" s="1"/>
  <c r="T743" i="1"/>
  <c r="U743" i="1" s="1"/>
  <c r="T1255" i="1"/>
  <c r="U1255" i="1" s="1"/>
  <c r="T1767" i="1"/>
  <c r="U1767" i="1" s="1"/>
  <c r="T2279" i="1"/>
  <c r="U2279" i="1" s="1"/>
  <c r="T2791" i="1"/>
  <c r="U2791" i="1" s="1"/>
  <c r="T3303" i="1"/>
  <c r="U3303" i="1" s="1"/>
  <c r="T368" i="1"/>
  <c r="U368" i="1" s="1"/>
  <c r="T880" i="1"/>
  <c r="U880" i="1" s="1"/>
  <c r="T1392" i="1"/>
  <c r="U1392" i="1" s="1"/>
  <c r="T1904" i="1"/>
  <c r="U1904" i="1" s="1"/>
  <c r="T2416" i="1"/>
  <c r="U2416" i="1" s="1"/>
  <c r="T2928" i="1"/>
  <c r="U2928" i="1" s="1"/>
  <c r="T3440" i="1"/>
  <c r="U3440" i="1" s="1"/>
  <c r="T1678" i="1"/>
  <c r="U1678" i="1" s="1"/>
  <c r="T2190" i="1"/>
  <c r="U2190" i="1" s="1"/>
  <c r="T2702" i="1"/>
  <c r="U2702" i="1" s="1"/>
  <c r="T3214" i="1"/>
  <c r="U3214" i="1" s="1"/>
  <c r="T3726" i="1"/>
  <c r="U3726" i="1" s="1"/>
  <c r="T4238" i="1"/>
  <c r="U4238" i="1" s="1"/>
  <c r="T4750" i="1"/>
  <c r="U4750" i="1" s="1"/>
  <c r="T5262" i="1"/>
  <c r="U5262" i="1" s="1"/>
  <c r="T5774" i="1"/>
  <c r="U5774" i="1" s="1"/>
  <c r="T6286" i="1"/>
  <c r="U6286" i="1" s="1"/>
  <c r="T239" i="1"/>
  <c r="U239" i="1" s="1"/>
  <c r="T751" i="1"/>
  <c r="U751" i="1" s="1"/>
  <c r="T1263" i="1"/>
  <c r="U1263" i="1" s="1"/>
  <c r="T1775" i="1"/>
  <c r="U1775" i="1" s="1"/>
  <c r="T2287" i="1"/>
  <c r="U2287" i="1" s="1"/>
  <c r="T2799" i="1"/>
  <c r="U2799" i="1" s="1"/>
  <c r="T3311" i="1"/>
  <c r="U3311" i="1" s="1"/>
  <c r="T376" i="1"/>
  <c r="U376" i="1" s="1"/>
  <c r="T888" i="1"/>
  <c r="U888" i="1" s="1"/>
  <c r="T1400" i="1"/>
  <c r="U1400" i="1" s="1"/>
  <c r="T1912" i="1"/>
  <c r="U1912" i="1" s="1"/>
  <c r="T2424" i="1"/>
  <c r="U2424" i="1" s="1"/>
  <c r="T2936" i="1"/>
  <c r="U2936" i="1" s="1"/>
  <c r="T3448" i="1"/>
  <c r="U3448" i="1" s="1"/>
  <c r="T4136" i="1"/>
  <c r="U4136" i="1" s="1"/>
  <c r="T1494" i="1"/>
  <c r="U1494" i="1" s="1"/>
  <c r="T2006" i="1"/>
  <c r="U2006" i="1" s="1"/>
  <c r="T2518" i="1"/>
  <c r="U2518" i="1" s="1"/>
  <c r="T3030" i="1"/>
  <c r="U3030" i="1" s="1"/>
  <c r="T3542" i="1"/>
  <c r="U3542" i="1" s="1"/>
  <c r="T4566" i="1"/>
  <c r="U4566" i="1" s="1"/>
  <c r="T5078" i="1"/>
  <c r="U5078" i="1" s="1"/>
  <c r="T5590" i="1"/>
  <c r="U5590" i="1" s="1"/>
  <c r="T6102" i="1"/>
  <c r="U6102" i="1" s="1"/>
  <c r="T55" i="1"/>
  <c r="U55" i="1" s="1"/>
  <c r="T567" i="1"/>
  <c r="U567" i="1" s="1"/>
  <c r="T1079" i="1"/>
  <c r="U1079" i="1" s="1"/>
  <c r="T1591" i="1"/>
  <c r="U1591" i="1" s="1"/>
  <c r="T2103" i="1"/>
  <c r="U2103" i="1" s="1"/>
  <c r="T2615" i="1"/>
  <c r="U2615" i="1" s="1"/>
  <c r="T3127" i="1"/>
  <c r="U3127" i="1" s="1"/>
  <c r="T3639" i="1"/>
  <c r="U3639" i="1" s="1"/>
  <c r="T192" i="1"/>
  <c r="U192" i="1" s="1"/>
  <c r="T704" i="1"/>
  <c r="U704" i="1" s="1"/>
  <c r="T1216" i="1"/>
  <c r="U1216" i="1" s="1"/>
  <c r="T1728" i="1"/>
  <c r="U1728" i="1" s="1"/>
  <c r="T2240" i="1"/>
  <c r="U2240" i="1" s="1"/>
  <c r="T2752" i="1"/>
  <c r="U2752" i="1" s="1"/>
  <c r="T3264" i="1"/>
  <c r="U3264" i="1" s="1"/>
  <c r="T3678" i="1"/>
  <c r="U3678" i="1" s="1"/>
  <c r="T4190" i="1"/>
  <c r="U4190" i="1" s="1"/>
  <c r="T4702" i="1"/>
  <c r="U4702" i="1" s="1"/>
  <c r="T5214" i="1"/>
  <c r="U5214" i="1" s="1"/>
  <c r="T5726" i="1"/>
  <c r="U5726" i="1" s="1"/>
  <c r="T6238" i="1"/>
  <c r="U6238" i="1" s="1"/>
  <c r="T191" i="1"/>
  <c r="U191" i="1" s="1"/>
  <c r="T703" i="1"/>
  <c r="U703" i="1" s="1"/>
  <c r="T1215" i="1"/>
  <c r="U1215" i="1" s="1"/>
  <c r="T1727" i="1"/>
  <c r="U1727" i="1" s="1"/>
  <c r="T2239" i="1"/>
  <c r="U2239" i="1" s="1"/>
  <c r="T2751" i="1"/>
  <c r="U2751" i="1" s="1"/>
  <c r="T3263" i="1"/>
  <c r="U3263" i="1" s="1"/>
  <c r="T3775" i="1"/>
  <c r="U3775" i="1" s="1"/>
  <c r="T328" i="1"/>
  <c r="U328" i="1" s="1"/>
  <c r="T840" i="1"/>
  <c r="U840" i="1" s="1"/>
  <c r="T1352" i="1"/>
  <c r="U1352" i="1" s="1"/>
  <c r="T1864" i="1"/>
  <c r="U1864" i="1" s="1"/>
  <c r="T2376" i="1"/>
  <c r="U2376" i="1" s="1"/>
  <c r="T2888" i="1"/>
  <c r="U2888" i="1" s="1"/>
  <c r="T3960" i="1"/>
  <c r="U3960" i="1" s="1"/>
  <c r="T6560" i="1"/>
  <c r="U6560" i="1" s="1"/>
  <c r="R5659" i="1" a="1"/>
  <c r="R5659" i="1" s="1"/>
  <c r="T5659" i="1" s="1"/>
  <c r="U5659" i="1" s="1"/>
  <c r="R5651" i="1" a="1"/>
  <c r="R5651" i="1" s="1"/>
  <c r="T5651" i="1" s="1"/>
  <c r="U5651" i="1" s="1"/>
  <c r="R5643" i="1" a="1"/>
  <c r="R5643" i="1" s="1"/>
  <c r="T5643" i="1" s="1"/>
  <c r="U5643" i="1" s="1"/>
  <c r="R5635" i="1" a="1"/>
  <c r="R5635" i="1" s="1"/>
  <c r="T5635" i="1" s="1"/>
  <c r="U5635" i="1" s="1"/>
  <c r="R5627" i="1" a="1"/>
  <c r="R5627" i="1" s="1"/>
  <c r="T5627" i="1" s="1"/>
  <c r="U5627" i="1" s="1"/>
  <c r="R5619" i="1" a="1"/>
  <c r="R5619" i="1" s="1"/>
  <c r="T5619" i="1" s="1"/>
  <c r="U5619" i="1" s="1"/>
  <c r="R5611" i="1" a="1"/>
  <c r="R5611" i="1" s="1"/>
  <c r="T5611" i="1" s="1"/>
  <c r="U5611" i="1" s="1"/>
  <c r="R5603" i="1" a="1"/>
  <c r="R5603" i="1" s="1"/>
  <c r="T5603" i="1" s="1"/>
  <c r="U5603" i="1" s="1"/>
  <c r="R5595" i="1" a="1"/>
  <c r="R5595" i="1" s="1"/>
  <c r="T5595" i="1" s="1"/>
  <c r="U5595" i="1" s="1"/>
  <c r="R5587" i="1" a="1"/>
  <c r="R5587" i="1" s="1"/>
  <c r="T5587" i="1" s="1"/>
  <c r="U5587" i="1" s="1"/>
  <c r="R5579" i="1" a="1"/>
  <c r="R5579" i="1" s="1"/>
  <c r="T5579" i="1" s="1"/>
  <c r="U5579" i="1" s="1"/>
  <c r="R5571" i="1" a="1"/>
  <c r="R5571" i="1" s="1"/>
  <c r="T5571" i="1" s="1"/>
  <c r="U5571" i="1" s="1"/>
  <c r="R5563" i="1" a="1"/>
  <c r="R5563" i="1" s="1"/>
  <c r="T5563" i="1" s="1"/>
  <c r="U5563" i="1" s="1"/>
  <c r="R5555" i="1" a="1"/>
  <c r="R5555" i="1" s="1"/>
  <c r="T5555" i="1" s="1"/>
  <c r="U5555" i="1" s="1"/>
  <c r="R5547" i="1" a="1"/>
  <c r="R5547" i="1" s="1"/>
  <c r="T5547" i="1" s="1"/>
  <c r="U5547" i="1" s="1"/>
  <c r="R5539" i="1" a="1"/>
  <c r="R5539" i="1" s="1"/>
  <c r="T5539" i="1" s="1"/>
  <c r="U5539" i="1" s="1"/>
  <c r="R5531" i="1" a="1"/>
  <c r="R5531" i="1" s="1"/>
  <c r="T5531" i="1" s="1"/>
  <c r="U5531" i="1" s="1"/>
  <c r="R5523" i="1" a="1"/>
  <c r="R5523" i="1" s="1"/>
  <c r="T5523" i="1" s="1"/>
  <c r="U5523" i="1" s="1"/>
  <c r="R5515" i="1" a="1"/>
  <c r="R5515" i="1" s="1"/>
  <c r="T5515" i="1" s="1"/>
  <c r="U5515" i="1" s="1"/>
  <c r="R5507" i="1" a="1"/>
  <c r="R5507" i="1" s="1"/>
  <c r="T5507" i="1" s="1"/>
  <c r="U5507" i="1" s="1"/>
  <c r="R5499" i="1" a="1"/>
  <c r="R5499" i="1" s="1"/>
  <c r="R5491" i="1" a="1"/>
  <c r="R5491" i="1" s="1"/>
  <c r="T5491" i="1" s="1"/>
  <c r="U5491" i="1" s="1"/>
  <c r="R5483" i="1" a="1"/>
  <c r="R5483" i="1" s="1"/>
  <c r="T5483" i="1" s="1"/>
  <c r="U5483" i="1" s="1"/>
  <c r="R5475" i="1" a="1"/>
  <c r="R5475" i="1" s="1"/>
  <c r="T5475" i="1" s="1"/>
  <c r="U5475" i="1" s="1"/>
  <c r="R5467" i="1" a="1"/>
  <c r="R5467" i="1" s="1"/>
  <c r="R5459" i="1" a="1"/>
  <c r="R5459" i="1" s="1"/>
  <c r="T5459" i="1" s="1"/>
  <c r="U5459" i="1" s="1"/>
  <c r="R5451" i="1" a="1"/>
  <c r="R5451" i="1" s="1"/>
  <c r="T5451" i="1" s="1"/>
  <c r="U5451" i="1" s="1"/>
  <c r="R5443" i="1" a="1"/>
  <c r="R5443" i="1" s="1"/>
  <c r="T5443" i="1" s="1"/>
  <c r="U5443" i="1" s="1"/>
  <c r="R5435" i="1" a="1"/>
  <c r="R5435" i="1" s="1"/>
  <c r="T5435" i="1" s="1"/>
  <c r="U5435" i="1" s="1"/>
  <c r="R5427" i="1" a="1"/>
  <c r="R5427" i="1" s="1"/>
  <c r="T5427" i="1" s="1"/>
  <c r="U5427" i="1" s="1"/>
  <c r="R5419" i="1" a="1"/>
  <c r="R5419" i="1" s="1"/>
  <c r="T5419" i="1" s="1"/>
  <c r="U5419" i="1" s="1"/>
  <c r="R5411" i="1" a="1"/>
  <c r="R5411" i="1" s="1"/>
  <c r="T5411" i="1" s="1"/>
  <c r="U5411" i="1" s="1"/>
  <c r="R5403" i="1" a="1"/>
  <c r="R5403" i="1" s="1"/>
  <c r="T5403" i="1" s="1"/>
  <c r="U5403" i="1" s="1"/>
  <c r="R5395" i="1" a="1"/>
  <c r="R5395" i="1" s="1"/>
  <c r="R5387" i="1" a="1"/>
  <c r="R5387" i="1" s="1"/>
  <c r="T5387" i="1" s="1"/>
  <c r="U5387" i="1" s="1"/>
  <c r="R5379" i="1" a="1"/>
  <c r="R5379" i="1" s="1"/>
  <c r="T5379" i="1" s="1"/>
  <c r="U5379" i="1" s="1"/>
  <c r="R5371" i="1" a="1"/>
  <c r="R5371" i="1" s="1"/>
  <c r="T5371" i="1" s="1"/>
  <c r="U5371" i="1" s="1"/>
  <c r="R5363" i="1" a="1"/>
  <c r="R5363" i="1" s="1"/>
  <c r="R5355" i="1" a="1"/>
  <c r="R5355" i="1" s="1"/>
  <c r="T5355" i="1" s="1"/>
  <c r="U5355" i="1" s="1"/>
  <c r="R5347" i="1" a="1"/>
  <c r="R5347" i="1" s="1"/>
  <c r="T5347" i="1" s="1"/>
  <c r="U5347" i="1" s="1"/>
  <c r="R5339" i="1" a="1"/>
  <c r="R5339" i="1" s="1"/>
  <c r="T5339" i="1" s="1"/>
  <c r="U5339" i="1" s="1"/>
  <c r="R5331" i="1" a="1"/>
  <c r="R5331" i="1" s="1"/>
  <c r="T5331" i="1" s="1"/>
  <c r="U5331" i="1" s="1"/>
  <c r="R5323" i="1" a="1"/>
  <c r="R5323" i="1" s="1"/>
  <c r="T5323" i="1" s="1"/>
  <c r="U5323" i="1" s="1"/>
  <c r="R5315" i="1" a="1"/>
  <c r="R5315" i="1" s="1"/>
  <c r="T5315" i="1" s="1"/>
  <c r="U5315" i="1" s="1"/>
  <c r="R5307" i="1" a="1"/>
  <c r="R5307" i="1" s="1"/>
  <c r="T5307" i="1" s="1"/>
  <c r="U5307" i="1" s="1"/>
  <c r="R5299" i="1" a="1"/>
  <c r="R5299" i="1" s="1"/>
  <c r="T5299" i="1" s="1"/>
  <c r="U5299" i="1" s="1"/>
  <c r="R5291" i="1" a="1"/>
  <c r="R5291" i="1" s="1"/>
  <c r="T5291" i="1" s="1"/>
  <c r="U5291" i="1" s="1"/>
  <c r="R5283" i="1" a="1"/>
  <c r="R5283" i="1" s="1"/>
  <c r="T5283" i="1" s="1"/>
  <c r="U5283" i="1" s="1"/>
  <c r="R5275" i="1" a="1"/>
  <c r="R5275" i="1" s="1"/>
  <c r="T5275" i="1" s="1"/>
  <c r="U5275" i="1" s="1"/>
  <c r="R5267" i="1" a="1"/>
  <c r="R5267" i="1" s="1"/>
  <c r="T5267" i="1" s="1"/>
  <c r="U5267" i="1" s="1"/>
  <c r="R5259" i="1" a="1"/>
  <c r="R5259" i="1" s="1"/>
  <c r="T5259" i="1" s="1"/>
  <c r="U5259" i="1" s="1"/>
  <c r="R5251" i="1" a="1"/>
  <c r="R5251" i="1" s="1"/>
  <c r="T5251" i="1" s="1"/>
  <c r="U5251" i="1" s="1"/>
  <c r="R5243" i="1" a="1"/>
  <c r="R5243" i="1" s="1"/>
  <c r="T5243" i="1" s="1"/>
  <c r="U5243" i="1" s="1"/>
  <c r="R5235" i="1" a="1"/>
  <c r="R5235" i="1" s="1"/>
  <c r="T5235" i="1" s="1"/>
  <c r="U5235" i="1" s="1"/>
  <c r="R5227" i="1" a="1"/>
  <c r="R5227" i="1" s="1"/>
  <c r="T5227" i="1" s="1"/>
  <c r="U5227" i="1" s="1"/>
  <c r="R5219" i="1" a="1"/>
  <c r="R5219" i="1" s="1"/>
  <c r="T5219" i="1" s="1"/>
  <c r="U5219" i="1" s="1"/>
  <c r="R5211" i="1" a="1"/>
  <c r="R5211" i="1" s="1"/>
  <c r="T5211" i="1" s="1"/>
  <c r="U5211" i="1" s="1"/>
  <c r="R5203" i="1" a="1"/>
  <c r="R5203" i="1" s="1"/>
  <c r="T5203" i="1" s="1"/>
  <c r="U5203" i="1" s="1"/>
  <c r="R5195" i="1" a="1"/>
  <c r="R5195" i="1" s="1"/>
  <c r="T5195" i="1" s="1"/>
  <c r="U5195" i="1" s="1"/>
  <c r="R5187" i="1" a="1"/>
  <c r="R5187" i="1" s="1"/>
  <c r="T5187" i="1" s="1"/>
  <c r="U5187" i="1" s="1"/>
  <c r="R5179" i="1" a="1"/>
  <c r="R5179" i="1" s="1"/>
  <c r="T5179" i="1" s="1"/>
  <c r="U5179" i="1" s="1"/>
  <c r="R5171" i="1" a="1"/>
  <c r="R5171" i="1" s="1"/>
  <c r="T5171" i="1" s="1"/>
  <c r="U5171" i="1" s="1"/>
  <c r="R5163" i="1" a="1"/>
  <c r="R5163" i="1" s="1"/>
  <c r="T5163" i="1" s="1"/>
  <c r="U5163" i="1" s="1"/>
  <c r="R5155" i="1" a="1"/>
  <c r="R5155" i="1" s="1"/>
  <c r="T5155" i="1" s="1"/>
  <c r="U5155" i="1" s="1"/>
  <c r="R5147" i="1" a="1"/>
  <c r="R5147" i="1" s="1"/>
  <c r="T5147" i="1" s="1"/>
  <c r="U5147" i="1" s="1"/>
  <c r="R5139" i="1" a="1"/>
  <c r="R5139" i="1" s="1"/>
  <c r="T5139" i="1" s="1"/>
  <c r="U5139" i="1" s="1"/>
  <c r="R5131" i="1" a="1"/>
  <c r="R5131" i="1" s="1"/>
  <c r="T5131" i="1" s="1"/>
  <c r="U5131" i="1" s="1"/>
  <c r="R5123" i="1" a="1"/>
  <c r="R5123" i="1" s="1"/>
  <c r="T5123" i="1" s="1"/>
  <c r="U5123" i="1" s="1"/>
  <c r="R5115" i="1" a="1"/>
  <c r="R5115" i="1" s="1"/>
  <c r="T5115" i="1" s="1"/>
  <c r="U5115" i="1" s="1"/>
  <c r="R5107" i="1" a="1"/>
  <c r="R5107" i="1" s="1"/>
  <c r="T5107" i="1" s="1"/>
  <c r="U5107" i="1" s="1"/>
  <c r="R5099" i="1" a="1"/>
  <c r="R5099" i="1" s="1"/>
  <c r="R5091" i="1" a="1"/>
  <c r="R5091" i="1" s="1"/>
  <c r="T5091" i="1" s="1"/>
  <c r="U5091" i="1" s="1"/>
  <c r="R5083" i="1" a="1"/>
  <c r="R5083" i="1" s="1"/>
  <c r="T5083" i="1" s="1"/>
  <c r="U5083" i="1" s="1"/>
  <c r="R5075" i="1" a="1"/>
  <c r="R5075" i="1" s="1"/>
  <c r="T5075" i="1" s="1"/>
  <c r="U5075" i="1" s="1"/>
  <c r="R5067" i="1" a="1"/>
  <c r="R5067" i="1" s="1"/>
  <c r="T5067" i="1" s="1"/>
  <c r="U5067" i="1" s="1"/>
  <c r="R5059" i="1" a="1"/>
  <c r="R5059" i="1" s="1"/>
  <c r="T5059" i="1" s="1"/>
  <c r="U5059" i="1" s="1"/>
  <c r="R5051" i="1" a="1"/>
  <c r="R5051" i="1" s="1"/>
  <c r="T5051" i="1" s="1"/>
  <c r="U5051" i="1" s="1"/>
  <c r="R5043" i="1" a="1"/>
  <c r="R5043" i="1" s="1"/>
  <c r="T5043" i="1" s="1"/>
  <c r="U5043" i="1" s="1"/>
  <c r="R5035" i="1" a="1"/>
  <c r="R5035" i="1" s="1"/>
  <c r="T5035" i="1" s="1"/>
  <c r="U5035" i="1" s="1"/>
  <c r="R5027" i="1" a="1"/>
  <c r="R5027" i="1" s="1"/>
  <c r="T5027" i="1" s="1"/>
  <c r="U5027" i="1" s="1"/>
  <c r="R5019" i="1" a="1"/>
  <c r="R5019" i="1" s="1"/>
  <c r="T5019" i="1" s="1"/>
  <c r="U5019" i="1" s="1"/>
  <c r="R5011" i="1" a="1"/>
  <c r="R5011" i="1" s="1"/>
  <c r="T5011" i="1" s="1"/>
  <c r="U5011" i="1" s="1"/>
  <c r="R5003" i="1" a="1"/>
  <c r="R5003" i="1" s="1"/>
  <c r="T5003" i="1" s="1"/>
  <c r="U5003" i="1" s="1"/>
  <c r="R4995" i="1" a="1"/>
  <c r="R4995" i="1" s="1"/>
  <c r="T4995" i="1" s="1"/>
  <c r="U4995" i="1" s="1"/>
  <c r="R4987" i="1" a="1"/>
  <c r="R4987" i="1" s="1"/>
  <c r="R4979" i="1" a="1"/>
  <c r="R4979" i="1" s="1"/>
  <c r="T4979" i="1" s="1"/>
  <c r="U4979" i="1" s="1"/>
  <c r="R4971" i="1" a="1"/>
  <c r="R4971" i="1" s="1"/>
  <c r="T4971" i="1" s="1"/>
  <c r="U4971" i="1" s="1"/>
  <c r="R4963" i="1" a="1"/>
  <c r="R4963" i="1" s="1"/>
  <c r="T4963" i="1" s="1"/>
  <c r="U4963" i="1" s="1"/>
  <c r="R4955" i="1" a="1"/>
  <c r="R4955" i="1" s="1"/>
  <c r="R4947" i="1" a="1"/>
  <c r="R4947" i="1" s="1"/>
  <c r="T4947" i="1" s="1"/>
  <c r="U4947" i="1" s="1"/>
  <c r="R4939" i="1" a="1"/>
  <c r="R4939" i="1" s="1"/>
  <c r="T4939" i="1" s="1"/>
  <c r="U4939" i="1" s="1"/>
  <c r="R4931" i="1" a="1"/>
  <c r="R4931" i="1" s="1"/>
  <c r="T4931" i="1" s="1"/>
  <c r="U4931" i="1" s="1"/>
  <c r="R4923" i="1" a="1"/>
  <c r="R4923" i="1" s="1"/>
  <c r="T4923" i="1" s="1"/>
  <c r="U4923" i="1" s="1"/>
  <c r="R4915" i="1" a="1"/>
  <c r="R4915" i="1" s="1"/>
  <c r="T4915" i="1" s="1"/>
  <c r="U4915" i="1" s="1"/>
  <c r="R4907" i="1" a="1"/>
  <c r="R4907" i="1" s="1"/>
  <c r="T4907" i="1" s="1"/>
  <c r="U4907" i="1" s="1"/>
  <c r="R4899" i="1" a="1"/>
  <c r="R4899" i="1" s="1"/>
  <c r="T4899" i="1" s="1"/>
  <c r="U4899" i="1" s="1"/>
  <c r="R4891" i="1" a="1"/>
  <c r="R4891" i="1" s="1"/>
  <c r="T4891" i="1" s="1"/>
  <c r="U4891" i="1" s="1"/>
  <c r="R4883" i="1" a="1"/>
  <c r="R4883" i="1" s="1"/>
  <c r="R4875" i="1" a="1"/>
  <c r="R4875" i="1" s="1"/>
  <c r="T4875" i="1" s="1"/>
  <c r="U4875" i="1" s="1"/>
  <c r="R4867" i="1" a="1"/>
  <c r="R4867" i="1" s="1"/>
  <c r="T4867" i="1" s="1"/>
  <c r="U4867" i="1" s="1"/>
  <c r="R4859" i="1" a="1"/>
  <c r="R4859" i="1" s="1"/>
  <c r="T4859" i="1" s="1"/>
  <c r="U4859" i="1" s="1"/>
  <c r="R4851" i="1" a="1"/>
  <c r="R4851" i="1" s="1"/>
  <c r="R4843" i="1" a="1"/>
  <c r="R4843" i="1" s="1"/>
  <c r="T4843" i="1" s="1"/>
  <c r="U4843" i="1" s="1"/>
  <c r="R4835" i="1" a="1"/>
  <c r="R4835" i="1" s="1"/>
  <c r="T4835" i="1" s="1"/>
  <c r="U4835" i="1" s="1"/>
  <c r="R4827" i="1" a="1"/>
  <c r="R4827" i="1" s="1"/>
  <c r="T4827" i="1" s="1"/>
  <c r="U4827" i="1" s="1"/>
  <c r="R4819" i="1" a="1"/>
  <c r="R4819" i="1" s="1"/>
  <c r="T4819" i="1" s="1"/>
  <c r="U4819" i="1" s="1"/>
  <c r="R4811" i="1" a="1"/>
  <c r="R4811" i="1" s="1"/>
  <c r="T4811" i="1" s="1"/>
  <c r="U4811" i="1" s="1"/>
  <c r="R4803" i="1" a="1"/>
  <c r="R4803" i="1" s="1"/>
  <c r="T4803" i="1" s="1"/>
  <c r="U4803" i="1" s="1"/>
  <c r="R4795" i="1" a="1"/>
  <c r="R4795" i="1" s="1"/>
  <c r="T4795" i="1" s="1"/>
  <c r="U4795" i="1" s="1"/>
  <c r="R4787" i="1" a="1"/>
  <c r="R4787" i="1" s="1"/>
  <c r="T4787" i="1" s="1"/>
  <c r="U4787" i="1" s="1"/>
  <c r="R4779" i="1" a="1"/>
  <c r="R4779" i="1" s="1"/>
  <c r="T4779" i="1" s="1"/>
  <c r="U4779" i="1" s="1"/>
  <c r="R4771" i="1" a="1"/>
  <c r="R4771" i="1" s="1"/>
  <c r="R4763" i="1" a="1"/>
  <c r="R4763" i="1" s="1"/>
  <c r="T4763" i="1" s="1"/>
  <c r="U4763" i="1" s="1"/>
  <c r="R4755" i="1" a="1"/>
  <c r="R4755" i="1" s="1"/>
  <c r="T4755" i="1" s="1"/>
  <c r="U4755" i="1" s="1"/>
  <c r="R4747" i="1" a="1"/>
  <c r="R4747" i="1" s="1"/>
  <c r="T4747" i="1" s="1"/>
  <c r="U4747" i="1" s="1"/>
  <c r="R4739" i="1" a="1"/>
  <c r="R4739" i="1" s="1"/>
  <c r="T4739" i="1" s="1"/>
  <c r="U4739" i="1" s="1"/>
  <c r="R4731" i="1" a="1"/>
  <c r="R4731" i="1" s="1"/>
  <c r="T4731" i="1" s="1"/>
  <c r="U4731" i="1" s="1"/>
  <c r="R4723" i="1" a="1"/>
  <c r="R4723" i="1" s="1"/>
  <c r="T4723" i="1" s="1"/>
  <c r="U4723" i="1" s="1"/>
  <c r="R4715" i="1" a="1"/>
  <c r="R4715" i="1" s="1"/>
  <c r="T4715" i="1" s="1"/>
  <c r="U4715" i="1" s="1"/>
  <c r="R4707" i="1" a="1"/>
  <c r="R4707" i="1" s="1"/>
  <c r="T4707" i="1" s="1"/>
  <c r="U4707" i="1" s="1"/>
  <c r="R4699" i="1" a="1"/>
  <c r="R4699" i="1" s="1"/>
  <c r="T4699" i="1" s="1"/>
  <c r="U4699" i="1" s="1"/>
  <c r="R4691" i="1" a="1"/>
  <c r="R4691" i="1" s="1"/>
  <c r="T4691" i="1" s="1"/>
  <c r="U4691" i="1" s="1"/>
  <c r="R4683" i="1" a="1"/>
  <c r="R4683" i="1" s="1"/>
  <c r="T4683" i="1" s="1"/>
  <c r="U4683" i="1" s="1"/>
  <c r="R4675" i="1" a="1"/>
  <c r="R4675" i="1" s="1"/>
  <c r="T4675" i="1" s="1"/>
  <c r="U4675" i="1" s="1"/>
  <c r="R4667" i="1" a="1"/>
  <c r="R4667" i="1" s="1"/>
  <c r="T4667" i="1" s="1"/>
  <c r="U4667" i="1" s="1"/>
  <c r="R4659" i="1" a="1"/>
  <c r="R4659" i="1" s="1"/>
  <c r="T4659" i="1" s="1"/>
  <c r="U4659" i="1" s="1"/>
  <c r="R4651" i="1" a="1"/>
  <c r="R4651" i="1" s="1"/>
  <c r="T4651" i="1" s="1"/>
  <c r="U4651" i="1" s="1"/>
  <c r="R4643" i="1" a="1"/>
  <c r="R4643" i="1" s="1"/>
  <c r="T4643" i="1" s="1"/>
  <c r="U4643" i="1" s="1"/>
  <c r="R4635" i="1" a="1"/>
  <c r="R4635" i="1" s="1"/>
  <c r="T4635" i="1" s="1"/>
  <c r="U4635" i="1" s="1"/>
  <c r="R4627" i="1" a="1"/>
  <c r="R4627" i="1" s="1"/>
  <c r="T4627" i="1" s="1"/>
  <c r="U4627" i="1" s="1"/>
  <c r="R4619" i="1" a="1"/>
  <c r="R4619" i="1" s="1"/>
  <c r="T4619" i="1" s="1"/>
  <c r="U4619" i="1" s="1"/>
  <c r="R4611" i="1" a="1"/>
  <c r="R4611" i="1" s="1"/>
  <c r="R4603" i="1" a="1"/>
  <c r="R4603" i="1" s="1"/>
  <c r="T4603" i="1" s="1"/>
  <c r="U4603" i="1" s="1"/>
  <c r="R4595" i="1" a="1"/>
  <c r="R4595" i="1" s="1"/>
  <c r="T4595" i="1" s="1"/>
  <c r="U4595" i="1" s="1"/>
  <c r="R4587" i="1" a="1"/>
  <c r="R4587" i="1" s="1"/>
  <c r="T4587" i="1" s="1"/>
  <c r="U4587" i="1" s="1"/>
  <c r="R4579" i="1" a="1"/>
  <c r="R4579" i="1" s="1"/>
  <c r="T4579" i="1" s="1"/>
  <c r="U4579" i="1" s="1"/>
  <c r="R4571" i="1" a="1"/>
  <c r="R4571" i="1" s="1"/>
  <c r="T4571" i="1" s="1"/>
  <c r="U4571" i="1" s="1"/>
  <c r="R4563" i="1" a="1"/>
  <c r="R4563" i="1" s="1"/>
  <c r="T4563" i="1" s="1"/>
  <c r="U4563" i="1" s="1"/>
  <c r="R4555" i="1" a="1"/>
  <c r="R4555" i="1" s="1"/>
  <c r="T4555" i="1" s="1"/>
  <c r="U4555" i="1" s="1"/>
  <c r="R4547" i="1" a="1"/>
  <c r="R4547" i="1" s="1"/>
  <c r="T4547" i="1" s="1"/>
  <c r="U4547" i="1" s="1"/>
  <c r="R4539" i="1" a="1"/>
  <c r="R4539" i="1" s="1"/>
  <c r="T4539" i="1" s="1"/>
  <c r="U4539" i="1" s="1"/>
  <c r="R4531" i="1" a="1"/>
  <c r="R4531" i="1" s="1"/>
  <c r="T4531" i="1" s="1"/>
  <c r="U4531" i="1" s="1"/>
  <c r="R4523" i="1" a="1"/>
  <c r="R4523" i="1" s="1"/>
  <c r="T4523" i="1" s="1"/>
  <c r="U4523" i="1" s="1"/>
  <c r="R4515" i="1" a="1"/>
  <c r="R4515" i="1" s="1"/>
  <c r="T4515" i="1" s="1"/>
  <c r="U4515" i="1" s="1"/>
  <c r="R4507" i="1" a="1"/>
  <c r="R4507" i="1" s="1"/>
  <c r="T4507" i="1" s="1"/>
  <c r="U4507" i="1" s="1"/>
  <c r="R4499" i="1" a="1"/>
  <c r="R4499" i="1" s="1"/>
  <c r="T4499" i="1" s="1"/>
  <c r="U4499" i="1" s="1"/>
  <c r="R4491" i="1" a="1"/>
  <c r="R4491" i="1" s="1"/>
  <c r="T4491" i="1" s="1"/>
  <c r="U4491" i="1" s="1"/>
  <c r="R4483" i="1" a="1"/>
  <c r="R4483" i="1" s="1"/>
  <c r="T4483" i="1" s="1"/>
  <c r="U4483" i="1" s="1"/>
  <c r="R4475" i="1" a="1"/>
  <c r="R4475" i="1" s="1"/>
  <c r="R4467" i="1" a="1"/>
  <c r="R4467" i="1" s="1"/>
  <c r="T4467" i="1" s="1"/>
  <c r="U4467" i="1" s="1"/>
  <c r="R4459" i="1" a="1"/>
  <c r="R4459" i="1" s="1"/>
  <c r="T4459" i="1" s="1"/>
  <c r="U4459" i="1" s="1"/>
  <c r="R4451" i="1" a="1"/>
  <c r="R4451" i="1" s="1"/>
  <c r="T4451" i="1" s="1"/>
  <c r="U4451" i="1" s="1"/>
  <c r="R4443" i="1" a="1"/>
  <c r="R4443" i="1" s="1"/>
  <c r="T4443" i="1" s="1"/>
  <c r="U4443" i="1" s="1"/>
  <c r="R4435" i="1" a="1"/>
  <c r="R4435" i="1" s="1"/>
  <c r="T4435" i="1" s="1"/>
  <c r="U4435" i="1" s="1"/>
  <c r="R4427" i="1" a="1"/>
  <c r="R4427" i="1" s="1"/>
  <c r="T4427" i="1" s="1"/>
  <c r="U4427" i="1" s="1"/>
  <c r="R4419" i="1" a="1"/>
  <c r="R4419" i="1" s="1"/>
  <c r="T4419" i="1" s="1"/>
  <c r="U4419" i="1" s="1"/>
  <c r="R4411" i="1" a="1"/>
  <c r="R4411" i="1" s="1"/>
  <c r="T4411" i="1" s="1"/>
  <c r="U4411" i="1" s="1"/>
  <c r="R4403" i="1" a="1"/>
  <c r="R4403" i="1" s="1"/>
  <c r="T4403" i="1" s="1"/>
  <c r="U4403" i="1" s="1"/>
  <c r="R4395" i="1" a="1"/>
  <c r="R4395" i="1" s="1"/>
  <c r="T4395" i="1" s="1"/>
  <c r="U4395" i="1" s="1"/>
  <c r="R4387" i="1" a="1"/>
  <c r="R4387" i="1" s="1"/>
  <c r="T4387" i="1" s="1"/>
  <c r="U4387" i="1" s="1"/>
  <c r="R4379" i="1" a="1"/>
  <c r="R4379" i="1" s="1"/>
  <c r="T4379" i="1" s="1"/>
  <c r="U4379" i="1" s="1"/>
  <c r="R4371" i="1" a="1"/>
  <c r="R4371" i="1" s="1"/>
  <c r="R4363" i="1" a="1"/>
  <c r="R4363" i="1" s="1"/>
  <c r="T4363" i="1" s="1"/>
  <c r="U4363" i="1" s="1"/>
  <c r="R4355" i="1" a="1"/>
  <c r="R4355" i="1" s="1"/>
  <c r="T4355" i="1" s="1"/>
  <c r="U4355" i="1" s="1"/>
  <c r="R4347" i="1" a="1"/>
  <c r="R4347" i="1" s="1"/>
  <c r="T4347" i="1" s="1"/>
  <c r="U4347" i="1" s="1"/>
  <c r="R4339" i="1" a="1"/>
  <c r="R4339" i="1" s="1"/>
  <c r="T4339" i="1" s="1"/>
  <c r="U4339" i="1" s="1"/>
  <c r="R4331" i="1" a="1"/>
  <c r="R4331" i="1" s="1"/>
  <c r="T4331" i="1" s="1"/>
  <c r="U4331" i="1" s="1"/>
  <c r="R4323" i="1" a="1"/>
  <c r="R4323" i="1" s="1"/>
  <c r="T4323" i="1" s="1"/>
  <c r="U4323" i="1" s="1"/>
  <c r="R4315" i="1" a="1"/>
  <c r="R4315" i="1" s="1"/>
  <c r="T4315" i="1" s="1"/>
  <c r="U4315" i="1" s="1"/>
  <c r="R4307" i="1" a="1"/>
  <c r="R4307" i="1" s="1"/>
  <c r="T4307" i="1" s="1"/>
  <c r="U4307" i="1" s="1"/>
  <c r="R4299" i="1" a="1"/>
  <c r="R4299" i="1" s="1"/>
  <c r="T4299" i="1" s="1"/>
  <c r="U4299" i="1" s="1"/>
  <c r="R4291" i="1" a="1"/>
  <c r="R4291" i="1" s="1"/>
  <c r="T4291" i="1" s="1"/>
  <c r="U4291" i="1" s="1"/>
  <c r="R4283" i="1" a="1"/>
  <c r="R4283" i="1" s="1"/>
  <c r="T4283" i="1" s="1"/>
  <c r="U4283" i="1" s="1"/>
  <c r="R4275" i="1" a="1"/>
  <c r="R4275" i="1" s="1"/>
  <c r="T4275" i="1" s="1"/>
  <c r="U4275" i="1" s="1"/>
  <c r="R4267" i="1" a="1"/>
  <c r="R4267" i="1" s="1"/>
  <c r="T4267" i="1" s="1"/>
  <c r="U4267" i="1" s="1"/>
  <c r="R4259" i="1" a="1"/>
  <c r="R4259" i="1" s="1"/>
  <c r="R4251" i="1" a="1"/>
  <c r="R4251" i="1" s="1"/>
  <c r="T4251" i="1" s="1"/>
  <c r="U4251" i="1" s="1"/>
  <c r="R4243" i="1" a="1"/>
  <c r="R4243" i="1" s="1"/>
  <c r="T4243" i="1" s="1"/>
  <c r="U4243" i="1" s="1"/>
  <c r="R4235" i="1" a="1"/>
  <c r="R4235" i="1" s="1"/>
  <c r="R4227" i="1" a="1"/>
  <c r="R4227" i="1" s="1"/>
  <c r="T4227" i="1" s="1"/>
  <c r="U4227" i="1" s="1"/>
  <c r="R4219" i="1" a="1"/>
  <c r="R4219" i="1" s="1"/>
  <c r="T4219" i="1" s="1"/>
  <c r="U4219" i="1" s="1"/>
  <c r="R4211" i="1" a="1"/>
  <c r="R4211" i="1" s="1"/>
  <c r="T4211" i="1" s="1"/>
  <c r="U4211" i="1" s="1"/>
  <c r="R4203" i="1" a="1"/>
  <c r="R4203" i="1" s="1"/>
  <c r="T4203" i="1" s="1"/>
  <c r="U4203" i="1" s="1"/>
  <c r="R4195" i="1" a="1"/>
  <c r="R4195" i="1" s="1"/>
  <c r="T4195" i="1" s="1"/>
  <c r="U4195" i="1" s="1"/>
  <c r="R4187" i="1" a="1"/>
  <c r="R4187" i="1" s="1"/>
  <c r="T4187" i="1" s="1"/>
  <c r="U4187" i="1" s="1"/>
  <c r="R4179" i="1" a="1"/>
  <c r="R4179" i="1" s="1"/>
  <c r="T4179" i="1" s="1"/>
  <c r="U4179" i="1" s="1"/>
  <c r="R4171" i="1" a="1"/>
  <c r="R4171" i="1" s="1"/>
  <c r="T4171" i="1" s="1"/>
  <c r="U4171" i="1" s="1"/>
  <c r="R4163" i="1" a="1"/>
  <c r="R4163" i="1" s="1"/>
  <c r="T4163" i="1" s="1"/>
  <c r="U4163" i="1" s="1"/>
  <c r="R4155" i="1" a="1"/>
  <c r="R4155" i="1" s="1"/>
  <c r="T4155" i="1" s="1"/>
  <c r="U4155" i="1" s="1"/>
  <c r="R4147" i="1" a="1"/>
  <c r="R4147" i="1" s="1"/>
  <c r="T4147" i="1" s="1"/>
  <c r="U4147" i="1" s="1"/>
  <c r="R4139" i="1" a="1"/>
  <c r="R4139" i="1" s="1"/>
  <c r="T4139" i="1" s="1"/>
  <c r="U4139" i="1" s="1"/>
  <c r="R4131" i="1" a="1"/>
  <c r="R4131" i="1" s="1"/>
  <c r="T4131" i="1" s="1"/>
  <c r="U4131" i="1" s="1"/>
  <c r="R4123" i="1" a="1"/>
  <c r="R4123" i="1" s="1"/>
  <c r="T4123" i="1" s="1"/>
  <c r="U4123" i="1" s="1"/>
  <c r="R4115" i="1" a="1"/>
  <c r="R4115" i="1" s="1"/>
  <c r="T4115" i="1" s="1"/>
  <c r="U4115" i="1" s="1"/>
  <c r="R4107" i="1" a="1"/>
  <c r="R4107" i="1" s="1"/>
  <c r="T4107" i="1" s="1"/>
  <c r="U4107" i="1" s="1"/>
  <c r="R4099" i="1" a="1"/>
  <c r="R4099" i="1" s="1"/>
  <c r="T4099" i="1" s="1"/>
  <c r="U4099" i="1" s="1"/>
  <c r="R4091" i="1" a="1"/>
  <c r="R4091" i="1" s="1"/>
  <c r="T4091" i="1" s="1"/>
  <c r="U4091" i="1" s="1"/>
  <c r="R4083" i="1" a="1"/>
  <c r="R4083" i="1" s="1"/>
  <c r="T4083" i="1" s="1"/>
  <c r="U4083" i="1" s="1"/>
  <c r="R4075" i="1" a="1"/>
  <c r="R4075" i="1" s="1"/>
  <c r="R4067" i="1" a="1"/>
  <c r="R4067" i="1" s="1"/>
  <c r="T4067" i="1" s="1"/>
  <c r="U4067" i="1" s="1"/>
  <c r="R4059" i="1" a="1"/>
  <c r="R4059" i="1" s="1"/>
  <c r="T4059" i="1" s="1"/>
  <c r="U4059" i="1" s="1"/>
  <c r="R4051" i="1" a="1"/>
  <c r="R4051" i="1" s="1"/>
  <c r="T4051" i="1" s="1"/>
  <c r="U4051" i="1" s="1"/>
  <c r="R4043" i="1" a="1"/>
  <c r="R4043" i="1" s="1"/>
  <c r="T4043" i="1" s="1"/>
  <c r="U4043" i="1" s="1"/>
  <c r="R4035" i="1" a="1"/>
  <c r="R4035" i="1" s="1"/>
  <c r="T4035" i="1" s="1"/>
  <c r="U4035" i="1" s="1"/>
  <c r="R4027" i="1" a="1"/>
  <c r="R4027" i="1" s="1"/>
  <c r="T4027" i="1" s="1"/>
  <c r="U4027" i="1" s="1"/>
  <c r="R4019" i="1" a="1"/>
  <c r="R4019" i="1" s="1"/>
  <c r="T4019" i="1" s="1"/>
  <c r="U4019" i="1" s="1"/>
  <c r="R4011" i="1" a="1"/>
  <c r="R4011" i="1" s="1"/>
  <c r="T4011" i="1" s="1"/>
  <c r="U4011" i="1" s="1"/>
  <c r="R4003" i="1" a="1"/>
  <c r="R4003" i="1" s="1"/>
  <c r="T4003" i="1" s="1"/>
  <c r="U4003" i="1" s="1"/>
  <c r="R3995" i="1" a="1"/>
  <c r="R3995" i="1" s="1"/>
  <c r="T3995" i="1" s="1"/>
  <c r="U3995" i="1" s="1"/>
  <c r="R3987" i="1" a="1"/>
  <c r="R3987" i="1" s="1"/>
  <c r="T3987" i="1" s="1"/>
  <c r="U3987" i="1" s="1"/>
  <c r="R3979" i="1" a="1"/>
  <c r="R3979" i="1" s="1"/>
  <c r="T3979" i="1" s="1"/>
  <c r="U3979" i="1" s="1"/>
  <c r="R3971" i="1" a="1"/>
  <c r="R3971" i="1" s="1"/>
  <c r="T3971" i="1" s="1"/>
  <c r="U3971" i="1" s="1"/>
  <c r="R3963" i="1" a="1"/>
  <c r="R3963" i="1" s="1"/>
  <c r="R3955" i="1" a="1"/>
  <c r="R3955" i="1" s="1"/>
  <c r="T3955" i="1" s="1"/>
  <c r="U3955" i="1" s="1"/>
  <c r="R3947" i="1" a="1"/>
  <c r="R3947" i="1" s="1"/>
  <c r="T3947" i="1" s="1"/>
  <c r="U3947" i="1" s="1"/>
  <c r="R3939" i="1" a="1"/>
  <c r="R3939" i="1" s="1"/>
  <c r="T3939" i="1" s="1"/>
  <c r="U3939" i="1" s="1"/>
  <c r="R3931" i="1" a="1"/>
  <c r="R3931" i="1" s="1"/>
  <c r="T3931" i="1" s="1"/>
  <c r="U3931" i="1" s="1"/>
  <c r="R3923" i="1" a="1"/>
  <c r="R3923" i="1" s="1"/>
  <c r="T3923" i="1" s="1"/>
  <c r="U3923" i="1" s="1"/>
  <c r="R3915" i="1" a="1"/>
  <c r="R3915" i="1" s="1"/>
  <c r="T3915" i="1" s="1"/>
  <c r="U3915" i="1" s="1"/>
  <c r="R3907" i="1" a="1"/>
  <c r="R3907" i="1" s="1"/>
  <c r="T3907" i="1" s="1"/>
  <c r="U3907" i="1" s="1"/>
  <c r="R3899" i="1" a="1"/>
  <c r="R3899" i="1" s="1"/>
  <c r="T3899" i="1" s="1"/>
  <c r="U3899" i="1" s="1"/>
  <c r="R3891" i="1" a="1"/>
  <c r="R3891" i="1" s="1"/>
  <c r="T3891" i="1" s="1"/>
  <c r="U3891" i="1" s="1"/>
  <c r="R3883" i="1" a="1"/>
  <c r="R3883" i="1" s="1"/>
  <c r="T3883" i="1" s="1"/>
  <c r="U3883" i="1" s="1"/>
  <c r="R3875" i="1" a="1"/>
  <c r="R3875" i="1" s="1"/>
  <c r="T3875" i="1" s="1"/>
  <c r="U3875" i="1" s="1"/>
  <c r="R3867" i="1" a="1"/>
  <c r="R3867" i="1" s="1"/>
  <c r="T3867" i="1" s="1"/>
  <c r="U3867" i="1" s="1"/>
  <c r="R3859" i="1" a="1"/>
  <c r="R3859" i="1" s="1"/>
  <c r="R3851" i="1" a="1"/>
  <c r="R3851" i="1" s="1"/>
  <c r="T3851" i="1" s="1"/>
  <c r="U3851" i="1" s="1"/>
  <c r="R3843" i="1" a="1"/>
  <c r="R3843" i="1" s="1"/>
  <c r="T3843" i="1" s="1"/>
  <c r="U3843" i="1" s="1"/>
  <c r="R3835" i="1" a="1"/>
  <c r="R3835" i="1" s="1"/>
  <c r="T3835" i="1" s="1"/>
  <c r="U3835" i="1" s="1"/>
  <c r="R3827" i="1" a="1"/>
  <c r="R3827" i="1" s="1"/>
  <c r="T3827" i="1" s="1"/>
  <c r="U3827" i="1" s="1"/>
  <c r="R3819" i="1" a="1"/>
  <c r="R3819" i="1" s="1"/>
  <c r="T3819" i="1" s="1"/>
  <c r="U3819" i="1" s="1"/>
  <c r="R3811" i="1" a="1"/>
  <c r="R3811" i="1" s="1"/>
  <c r="T3811" i="1" s="1"/>
  <c r="U3811" i="1" s="1"/>
  <c r="R3803" i="1" a="1"/>
  <c r="R3803" i="1" s="1"/>
  <c r="T3803" i="1" s="1"/>
  <c r="U3803" i="1" s="1"/>
  <c r="R3795" i="1" a="1"/>
  <c r="R3795" i="1" s="1"/>
  <c r="T3795" i="1" s="1"/>
  <c r="U3795" i="1" s="1"/>
  <c r="R3787" i="1" a="1"/>
  <c r="R3787" i="1" s="1"/>
  <c r="T3787" i="1" s="1"/>
  <c r="U3787" i="1" s="1"/>
  <c r="R3779" i="1" a="1"/>
  <c r="R3779" i="1" s="1"/>
  <c r="T3779" i="1" s="1"/>
  <c r="U3779" i="1" s="1"/>
  <c r="R3771" i="1" a="1"/>
  <c r="R3771" i="1" s="1"/>
  <c r="T3771" i="1" s="1"/>
  <c r="U3771" i="1" s="1"/>
  <c r="R3763" i="1" a="1"/>
  <c r="R3763" i="1" s="1"/>
  <c r="T3763" i="1" s="1"/>
  <c r="U3763" i="1" s="1"/>
  <c r="R3755" i="1" a="1"/>
  <c r="R3755" i="1" s="1"/>
  <c r="T3755" i="1" s="1"/>
  <c r="U3755" i="1" s="1"/>
  <c r="R3747" i="1" a="1"/>
  <c r="R3747" i="1" s="1"/>
  <c r="T3747" i="1" s="1"/>
  <c r="U3747" i="1" s="1"/>
  <c r="R3739" i="1" a="1"/>
  <c r="R3739" i="1" s="1"/>
  <c r="T3739" i="1" s="1"/>
  <c r="U3739" i="1" s="1"/>
  <c r="R3731" i="1" a="1"/>
  <c r="R3731" i="1" s="1"/>
  <c r="T3731" i="1" s="1"/>
  <c r="U3731" i="1" s="1"/>
  <c r="R3723" i="1" a="1"/>
  <c r="R3723" i="1" s="1"/>
  <c r="T3723" i="1" s="1"/>
  <c r="U3723" i="1" s="1"/>
  <c r="R3715" i="1" a="1"/>
  <c r="R3715" i="1" s="1"/>
  <c r="T3715" i="1" s="1"/>
  <c r="U3715" i="1" s="1"/>
  <c r="R3707" i="1" a="1"/>
  <c r="R3707" i="1" s="1"/>
  <c r="T3707" i="1" s="1"/>
  <c r="U3707" i="1" s="1"/>
  <c r="R3699" i="1" a="1"/>
  <c r="R3699" i="1" s="1"/>
  <c r="T3699" i="1" s="1"/>
  <c r="U3699" i="1" s="1"/>
  <c r="R3691" i="1" a="1"/>
  <c r="R3691" i="1" s="1"/>
  <c r="T3691" i="1" s="1"/>
  <c r="U3691" i="1" s="1"/>
  <c r="R3683" i="1" a="1"/>
  <c r="R3683" i="1" s="1"/>
  <c r="T3683" i="1" s="1"/>
  <c r="U3683" i="1" s="1"/>
  <c r="R3675" i="1" a="1"/>
  <c r="R3675" i="1" s="1"/>
  <c r="T3675" i="1" s="1"/>
  <c r="U3675" i="1" s="1"/>
  <c r="R3667" i="1" a="1"/>
  <c r="R3667" i="1" s="1"/>
  <c r="T3667" i="1" s="1"/>
  <c r="U3667" i="1" s="1"/>
  <c r="R3659" i="1" a="1"/>
  <c r="R3659" i="1" s="1"/>
  <c r="T3659" i="1" s="1"/>
  <c r="U3659" i="1" s="1"/>
  <c r="R3651" i="1" a="1"/>
  <c r="R3651" i="1" s="1"/>
  <c r="T3651" i="1" s="1"/>
  <c r="U3651" i="1" s="1"/>
  <c r="R3643" i="1" a="1"/>
  <c r="R3643" i="1" s="1"/>
  <c r="T3643" i="1" s="1"/>
  <c r="U3643" i="1" s="1"/>
  <c r="R3635" i="1" a="1"/>
  <c r="R3635" i="1" s="1"/>
  <c r="T3635" i="1" s="1"/>
  <c r="U3635" i="1" s="1"/>
  <c r="R3627" i="1" a="1"/>
  <c r="R3627" i="1" s="1"/>
  <c r="T3627" i="1" s="1"/>
  <c r="U3627" i="1" s="1"/>
  <c r="R3619" i="1" a="1"/>
  <c r="R3619" i="1" s="1"/>
  <c r="T3619" i="1" s="1"/>
  <c r="U3619" i="1" s="1"/>
  <c r="R3611" i="1" a="1"/>
  <c r="R3611" i="1" s="1"/>
  <c r="T3611" i="1" s="1"/>
  <c r="U3611" i="1" s="1"/>
  <c r="R3603" i="1" a="1"/>
  <c r="R3603" i="1" s="1"/>
  <c r="T3603" i="1" s="1"/>
  <c r="U3603" i="1" s="1"/>
  <c r="R3595" i="1" a="1"/>
  <c r="R3595" i="1" s="1"/>
  <c r="T3595" i="1" s="1"/>
  <c r="U3595" i="1" s="1"/>
  <c r="R3587" i="1" a="1"/>
  <c r="R3587" i="1" s="1"/>
  <c r="T3587" i="1" s="1"/>
  <c r="U3587" i="1" s="1"/>
  <c r="R3579" i="1" a="1"/>
  <c r="R3579" i="1" s="1"/>
  <c r="T3579" i="1" s="1"/>
  <c r="U3579" i="1" s="1"/>
  <c r="R3571" i="1" a="1"/>
  <c r="R3571" i="1" s="1"/>
  <c r="T3571" i="1" s="1"/>
  <c r="U3571" i="1" s="1"/>
  <c r="R3563" i="1" a="1"/>
  <c r="R3563" i="1" s="1"/>
  <c r="T3563" i="1" s="1"/>
  <c r="U3563" i="1" s="1"/>
  <c r="R3555" i="1" a="1"/>
  <c r="R3555" i="1" s="1"/>
  <c r="T3555" i="1" s="1"/>
  <c r="U3555" i="1" s="1"/>
  <c r="R3547" i="1" a="1"/>
  <c r="R3547" i="1" s="1"/>
  <c r="T3547" i="1" s="1"/>
  <c r="U3547" i="1" s="1"/>
  <c r="R3539" i="1" a="1"/>
  <c r="R3539" i="1" s="1"/>
  <c r="T3539" i="1" s="1"/>
  <c r="U3539" i="1" s="1"/>
  <c r="R3531" i="1" a="1"/>
  <c r="R3531" i="1" s="1"/>
  <c r="T3531" i="1" s="1"/>
  <c r="U3531" i="1" s="1"/>
  <c r="R3523" i="1" a="1"/>
  <c r="R3523" i="1" s="1"/>
  <c r="T3523" i="1" s="1"/>
  <c r="U3523" i="1" s="1"/>
  <c r="R3515" i="1" a="1"/>
  <c r="R3515" i="1" s="1"/>
  <c r="T3515" i="1" s="1"/>
  <c r="U3515" i="1" s="1"/>
  <c r="R3507" i="1" a="1"/>
  <c r="R3507" i="1" s="1"/>
  <c r="T3507" i="1" s="1"/>
  <c r="U3507" i="1" s="1"/>
  <c r="R3499" i="1" a="1"/>
  <c r="R3499" i="1" s="1"/>
  <c r="T3499" i="1" s="1"/>
  <c r="U3499" i="1" s="1"/>
  <c r="R3491" i="1" a="1"/>
  <c r="R3491" i="1" s="1"/>
  <c r="T3491" i="1" s="1"/>
  <c r="U3491" i="1" s="1"/>
  <c r="R3483" i="1" a="1"/>
  <c r="R3483" i="1" s="1"/>
  <c r="T3483" i="1" s="1"/>
  <c r="U3483" i="1" s="1"/>
  <c r="R3475" i="1" a="1"/>
  <c r="R3475" i="1" s="1"/>
  <c r="T3475" i="1" s="1"/>
  <c r="U3475" i="1" s="1"/>
  <c r="R3467" i="1" a="1"/>
  <c r="R3467" i="1" s="1"/>
  <c r="T3467" i="1" s="1"/>
  <c r="U3467" i="1" s="1"/>
  <c r="R3459" i="1" a="1"/>
  <c r="R3459" i="1" s="1"/>
  <c r="T3459" i="1" s="1"/>
  <c r="U3459" i="1" s="1"/>
  <c r="R3451" i="1" a="1"/>
  <c r="R3451" i="1" s="1"/>
  <c r="R3443" i="1" a="1"/>
  <c r="R3443" i="1" s="1"/>
  <c r="T3443" i="1" s="1"/>
  <c r="U3443" i="1" s="1"/>
  <c r="R3435" i="1" a="1"/>
  <c r="R3435" i="1" s="1"/>
  <c r="T3435" i="1" s="1"/>
  <c r="U3435" i="1" s="1"/>
  <c r="R3427" i="1" a="1"/>
  <c r="R3427" i="1" s="1"/>
  <c r="T3427" i="1" s="1"/>
  <c r="U3427" i="1" s="1"/>
  <c r="R3419" i="1" a="1"/>
  <c r="R3419" i="1" s="1"/>
  <c r="T3419" i="1" s="1"/>
  <c r="U3419" i="1" s="1"/>
  <c r="R3411" i="1" a="1"/>
  <c r="R3411" i="1" s="1"/>
  <c r="T3411" i="1" s="1"/>
  <c r="U3411" i="1" s="1"/>
  <c r="R3403" i="1" a="1"/>
  <c r="R3403" i="1" s="1"/>
  <c r="T3403" i="1" s="1"/>
  <c r="U3403" i="1" s="1"/>
  <c r="R3395" i="1" a="1"/>
  <c r="R3395" i="1" s="1"/>
  <c r="T3395" i="1" s="1"/>
  <c r="U3395" i="1" s="1"/>
  <c r="R3387" i="1" a="1"/>
  <c r="R3387" i="1" s="1"/>
  <c r="T3387" i="1" s="1"/>
  <c r="U3387" i="1" s="1"/>
  <c r="R3379" i="1" a="1"/>
  <c r="R3379" i="1" s="1"/>
  <c r="T3379" i="1" s="1"/>
  <c r="U3379" i="1" s="1"/>
  <c r="R3371" i="1" a="1"/>
  <c r="R3371" i="1" s="1"/>
  <c r="T3371" i="1" s="1"/>
  <c r="U3371" i="1" s="1"/>
  <c r="R3363" i="1" a="1"/>
  <c r="R3363" i="1" s="1"/>
  <c r="T3363" i="1" s="1"/>
  <c r="U3363" i="1" s="1"/>
  <c r="R3355" i="1" a="1"/>
  <c r="R3355" i="1" s="1"/>
  <c r="T3355" i="1" s="1"/>
  <c r="U3355" i="1" s="1"/>
  <c r="R3347" i="1" a="1"/>
  <c r="R3347" i="1" s="1"/>
  <c r="R3339" i="1" a="1"/>
  <c r="R3339" i="1" s="1"/>
  <c r="T3339" i="1" s="1"/>
  <c r="U3339" i="1" s="1"/>
  <c r="R3331" i="1" a="1"/>
  <c r="R3331" i="1" s="1"/>
  <c r="T3331" i="1" s="1"/>
  <c r="U3331" i="1" s="1"/>
  <c r="R3323" i="1" a="1"/>
  <c r="R3323" i="1" s="1"/>
  <c r="T3323" i="1" s="1"/>
  <c r="U3323" i="1" s="1"/>
  <c r="R3315" i="1" a="1"/>
  <c r="R3315" i="1" s="1"/>
  <c r="T3315" i="1" s="1"/>
  <c r="U3315" i="1" s="1"/>
  <c r="R3307" i="1" a="1"/>
  <c r="R3307" i="1" s="1"/>
  <c r="T3307" i="1" s="1"/>
  <c r="U3307" i="1" s="1"/>
  <c r="R3299" i="1" a="1"/>
  <c r="R3299" i="1" s="1"/>
  <c r="T3299" i="1" s="1"/>
  <c r="U3299" i="1" s="1"/>
  <c r="R3291" i="1" a="1"/>
  <c r="R3291" i="1" s="1"/>
  <c r="T3291" i="1" s="1"/>
  <c r="U3291" i="1" s="1"/>
  <c r="R3283" i="1" a="1"/>
  <c r="R3283" i="1" s="1"/>
  <c r="T3283" i="1" s="1"/>
  <c r="U3283" i="1" s="1"/>
  <c r="R3275" i="1" a="1"/>
  <c r="R3275" i="1" s="1"/>
  <c r="T3275" i="1" s="1"/>
  <c r="U3275" i="1" s="1"/>
  <c r="R3267" i="1" a="1"/>
  <c r="R3267" i="1" s="1"/>
  <c r="T3267" i="1" s="1"/>
  <c r="U3267" i="1" s="1"/>
  <c r="R3259" i="1" a="1"/>
  <c r="R3259" i="1" s="1"/>
  <c r="T3259" i="1" s="1"/>
  <c r="U3259" i="1" s="1"/>
  <c r="R3251" i="1" a="1"/>
  <c r="R3251" i="1" s="1"/>
  <c r="T3251" i="1" s="1"/>
  <c r="U3251" i="1" s="1"/>
  <c r="R3243" i="1" a="1"/>
  <c r="R3243" i="1" s="1"/>
  <c r="T3243" i="1" s="1"/>
  <c r="U3243" i="1" s="1"/>
  <c r="R3235" i="1" a="1"/>
  <c r="R3235" i="1" s="1"/>
  <c r="T3235" i="1" s="1"/>
  <c r="U3235" i="1" s="1"/>
  <c r="R3227" i="1" a="1"/>
  <c r="R3227" i="1" s="1"/>
  <c r="T3227" i="1" s="1"/>
  <c r="U3227" i="1" s="1"/>
  <c r="R3219" i="1" a="1"/>
  <c r="R3219" i="1" s="1"/>
  <c r="T3219" i="1" s="1"/>
  <c r="U3219" i="1" s="1"/>
  <c r="R3211" i="1" a="1"/>
  <c r="R3211" i="1" s="1"/>
  <c r="T3211" i="1" s="1"/>
  <c r="U3211" i="1" s="1"/>
  <c r="R3203" i="1" a="1"/>
  <c r="R3203" i="1" s="1"/>
  <c r="T3203" i="1" s="1"/>
  <c r="U3203" i="1" s="1"/>
  <c r="R3195" i="1" a="1"/>
  <c r="R3195" i="1" s="1"/>
  <c r="T3195" i="1" s="1"/>
  <c r="U3195" i="1" s="1"/>
  <c r="R3187" i="1" a="1"/>
  <c r="R3187" i="1" s="1"/>
  <c r="T3187" i="1" s="1"/>
  <c r="U3187" i="1" s="1"/>
  <c r="R3179" i="1" a="1"/>
  <c r="R3179" i="1" s="1"/>
  <c r="T3179" i="1" s="1"/>
  <c r="U3179" i="1" s="1"/>
  <c r="R3171" i="1" a="1"/>
  <c r="R3171" i="1" s="1"/>
  <c r="T3171" i="1" s="1"/>
  <c r="U3171" i="1" s="1"/>
  <c r="R3163" i="1" a="1"/>
  <c r="R3163" i="1" s="1"/>
  <c r="T3163" i="1" s="1"/>
  <c r="U3163" i="1" s="1"/>
  <c r="R3155" i="1" a="1"/>
  <c r="R3155" i="1" s="1"/>
  <c r="T3155" i="1" s="1"/>
  <c r="U3155" i="1" s="1"/>
  <c r="R3147" i="1" a="1"/>
  <c r="R3147" i="1" s="1"/>
  <c r="T3147" i="1" s="1"/>
  <c r="U3147" i="1" s="1"/>
  <c r="R3139" i="1" a="1"/>
  <c r="R3139" i="1" s="1"/>
  <c r="T3139" i="1" s="1"/>
  <c r="U3139" i="1" s="1"/>
  <c r="R3131" i="1" a="1"/>
  <c r="R3131" i="1" s="1"/>
  <c r="T3131" i="1" s="1"/>
  <c r="U3131" i="1" s="1"/>
  <c r="R3123" i="1" a="1"/>
  <c r="R3123" i="1" s="1"/>
  <c r="T3123" i="1" s="1"/>
  <c r="U3123" i="1" s="1"/>
  <c r="R3115" i="1" a="1"/>
  <c r="R3115" i="1" s="1"/>
  <c r="T3115" i="1" s="1"/>
  <c r="U3115" i="1" s="1"/>
  <c r="R3107" i="1" a="1"/>
  <c r="R3107" i="1" s="1"/>
  <c r="T3107" i="1" s="1"/>
  <c r="U3107" i="1" s="1"/>
  <c r="R3099" i="1" a="1"/>
  <c r="R3099" i="1" s="1"/>
  <c r="T3099" i="1" s="1"/>
  <c r="U3099" i="1" s="1"/>
  <c r="R3091" i="1" a="1"/>
  <c r="R3091" i="1" s="1"/>
  <c r="T3091" i="1" s="1"/>
  <c r="U3091" i="1" s="1"/>
  <c r="R3083" i="1" a="1"/>
  <c r="R3083" i="1" s="1"/>
  <c r="T3083" i="1" s="1"/>
  <c r="U3083" i="1" s="1"/>
  <c r="R3075" i="1" a="1"/>
  <c r="R3075" i="1" s="1"/>
  <c r="T3075" i="1" s="1"/>
  <c r="U3075" i="1" s="1"/>
  <c r="R3067" i="1" a="1"/>
  <c r="R3067" i="1" s="1"/>
  <c r="T3067" i="1" s="1"/>
  <c r="U3067" i="1" s="1"/>
  <c r="R3059" i="1" a="1"/>
  <c r="R3059" i="1" s="1"/>
  <c r="T3059" i="1" s="1"/>
  <c r="U3059" i="1" s="1"/>
  <c r="R3051" i="1" a="1"/>
  <c r="R3051" i="1" s="1"/>
  <c r="T3051" i="1" s="1"/>
  <c r="U3051" i="1" s="1"/>
  <c r="R3043" i="1" a="1"/>
  <c r="R3043" i="1" s="1"/>
  <c r="T3043" i="1" s="1"/>
  <c r="U3043" i="1" s="1"/>
  <c r="R3035" i="1" a="1"/>
  <c r="R3035" i="1" s="1"/>
  <c r="T3035" i="1" s="1"/>
  <c r="U3035" i="1" s="1"/>
  <c r="R3027" i="1" a="1"/>
  <c r="R3027" i="1" s="1"/>
  <c r="T3027" i="1" s="1"/>
  <c r="U3027" i="1" s="1"/>
  <c r="R3019" i="1" a="1"/>
  <c r="R3019" i="1" s="1"/>
  <c r="T3019" i="1" s="1"/>
  <c r="U3019" i="1" s="1"/>
  <c r="R3011" i="1" a="1"/>
  <c r="R3011" i="1" s="1"/>
  <c r="T3011" i="1" s="1"/>
  <c r="U3011" i="1" s="1"/>
  <c r="R3003" i="1" a="1"/>
  <c r="R3003" i="1" s="1"/>
  <c r="T3003" i="1" s="1"/>
  <c r="U3003" i="1" s="1"/>
  <c r="R2995" i="1" a="1"/>
  <c r="R2995" i="1" s="1"/>
  <c r="T2995" i="1" s="1"/>
  <c r="U2995" i="1" s="1"/>
  <c r="R2987" i="1" a="1"/>
  <c r="R2987" i="1" s="1"/>
  <c r="T2987" i="1" s="1"/>
  <c r="U2987" i="1" s="1"/>
  <c r="R2979" i="1" a="1"/>
  <c r="R2979" i="1" s="1"/>
  <c r="T2979" i="1" s="1"/>
  <c r="U2979" i="1" s="1"/>
  <c r="R2971" i="1" a="1"/>
  <c r="R2971" i="1" s="1"/>
  <c r="T2971" i="1" s="1"/>
  <c r="U2971" i="1" s="1"/>
  <c r="R2963" i="1" a="1"/>
  <c r="R2963" i="1" s="1"/>
  <c r="T2963" i="1" s="1"/>
  <c r="U2963" i="1" s="1"/>
  <c r="R2955" i="1" a="1"/>
  <c r="R2955" i="1" s="1"/>
  <c r="T2955" i="1" s="1"/>
  <c r="U2955" i="1" s="1"/>
  <c r="R2947" i="1" a="1"/>
  <c r="R2947" i="1" s="1"/>
  <c r="T2947" i="1" s="1"/>
  <c r="U2947" i="1" s="1"/>
  <c r="R2939" i="1" a="1"/>
  <c r="R2939" i="1" s="1"/>
  <c r="T2939" i="1" s="1"/>
  <c r="U2939" i="1" s="1"/>
  <c r="R2931" i="1" a="1"/>
  <c r="R2931" i="1" s="1"/>
  <c r="T2931" i="1" s="1"/>
  <c r="U2931" i="1" s="1"/>
  <c r="R2923" i="1" a="1"/>
  <c r="R2923" i="1" s="1"/>
  <c r="T2923" i="1" s="1"/>
  <c r="U2923" i="1" s="1"/>
  <c r="R2915" i="1" a="1"/>
  <c r="R2915" i="1" s="1"/>
  <c r="T2915" i="1" s="1"/>
  <c r="U2915" i="1" s="1"/>
  <c r="R2907" i="1" a="1"/>
  <c r="R2907" i="1" s="1"/>
  <c r="R2899" i="1" a="1"/>
  <c r="R2899" i="1" s="1"/>
  <c r="T2899" i="1" s="1"/>
  <c r="U2899" i="1" s="1"/>
  <c r="R2891" i="1" a="1"/>
  <c r="R2891" i="1" s="1"/>
  <c r="T2891" i="1" s="1"/>
  <c r="U2891" i="1" s="1"/>
  <c r="R2883" i="1" a="1"/>
  <c r="R2883" i="1" s="1"/>
  <c r="T2883" i="1" s="1"/>
  <c r="U2883" i="1" s="1"/>
  <c r="R2875" i="1" a="1"/>
  <c r="R2875" i="1" s="1"/>
  <c r="T2875" i="1" s="1"/>
  <c r="U2875" i="1" s="1"/>
  <c r="R2867" i="1" a="1"/>
  <c r="R2867" i="1" s="1"/>
  <c r="T2867" i="1" s="1"/>
  <c r="U2867" i="1" s="1"/>
  <c r="R2859" i="1" a="1"/>
  <c r="R2859" i="1" s="1"/>
  <c r="T2859" i="1" s="1"/>
  <c r="U2859" i="1" s="1"/>
  <c r="R2851" i="1" a="1"/>
  <c r="R2851" i="1" s="1"/>
  <c r="T2851" i="1" s="1"/>
  <c r="U2851" i="1" s="1"/>
  <c r="R2843" i="1" a="1"/>
  <c r="R2843" i="1" s="1"/>
  <c r="T2843" i="1" s="1"/>
  <c r="U2843" i="1" s="1"/>
  <c r="R2835" i="1" a="1"/>
  <c r="R2835" i="1" s="1"/>
  <c r="R2827" i="1" a="1"/>
  <c r="R2827" i="1" s="1"/>
  <c r="T2827" i="1" s="1"/>
  <c r="U2827" i="1" s="1"/>
  <c r="R2819" i="1" a="1"/>
  <c r="R2819" i="1" s="1"/>
  <c r="T2819" i="1" s="1"/>
  <c r="U2819" i="1" s="1"/>
  <c r="R2811" i="1" a="1"/>
  <c r="R2811" i="1" s="1"/>
  <c r="T2811" i="1" s="1"/>
  <c r="U2811" i="1" s="1"/>
  <c r="R2803" i="1" a="1"/>
  <c r="R2803" i="1" s="1"/>
  <c r="T2803" i="1" s="1"/>
  <c r="U2803" i="1" s="1"/>
  <c r="R2795" i="1" a="1"/>
  <c r="R2795" i="1" s="1"/>
  <c r="R2787" i="1" a="1"/>
  <c r="R2787" i="1" s="1"/>
  <c r="T2787" i="1" s="1"/>
  <c r="U2787" i="1" s="1"/>
  <c r="R2779" i="1" a="1"/>
  <c r="R2779" i="1" s="1"/>
  <c r="T2779" i="1" s="1"/>
  <c r="U2779" i="1" s="1"/>
  <c r="R2771" i="1" a="1"/>
  <c r="R2771" i="1" s="1"/>
  <c r="T2771" i="1" s="1"/>
  <c r="U2771" i="1" s="1"/>
  <c r="R2763" i="1" a="1"/>
  <c r="R2763" i="1" s="1"/>
  <c r="T2763" i="1" s="1"/>
  <c r="U2763" i="1" s="1"/>
  <c r="R2755" i="1" a="1"/>
  <c r="R2755" i="1" s="1"/>
  <c r="T2755" i="1" s="1"/>
  <c r="U2755" i="1" s="1"/>
  <c r="R2747" i="1" a="1"/>
  <c r="R2747" i="1" s="1"/>
  <c r="T2747" i="1" s="1"/>
  <c r="U2747" i="1" s="1"/>
  <c r="R2739" i="1" a="1"/>
  <c r="R2739" i="1" s="1"/>
  <c r="T2739" i="1" s="1"/>
  <c r="U2739" i="1" s="1"/>
  <c r="R2731" i="1" a="1"/>
  <c r="R2731" i="1" s="1"/>
  <c r="T2731" i="1" s="1"/>
  <c r="U2731" i="1" s="1"/>
  <c r="R2723" i="1" a="1"/>
  <c r="R2723" i="1" s="1"/>
  <c r="T2723" i="1" s="1"/>
  <c r="U2723" i="1" s="1"/>
  <c r="R2715" i="1" a="1"/>
  <c r="R2715" i="1" s="1"/>
  <c r="T2715" i="1" s="1"/>
  <c r="U2715" i="1" s="1"/>
  <c r="R2707" i="1" a="1"/>
  <c r="R2707" i="1" s="1"/>
  <c r="T2707" i="1" s="1"/>
  <c r="U2707" i="1" s="1"/>
  <c r="R2699" i="1" a="1"/>
  <c r="R2699" i="1" s="1"/>
  <c r="T2699" i="1" s="1"/>
  <c r="U2699" i="1" s="1"/>
  <c r="R2691" i="1" a="1"/>
  <c r="R2691" i="1" s="1"/>
  <c r="T2691" i="1" s="1"/>
  <c r="U2691" i="1" s="1"/>
  <c r="R2683" i="1" a="1"/>
  <c r="R2683" i="1" s="1"/>
  <c r="T2683" i="1" s="1"/>
  <c r="U2683" i="1" s="1"/>
  <c r="R2675" i="1" a="1"/>
  <c r="R2675" i="1" s="1"/>
  <c r="T2675" i="1" s="1"/>
  <c r="U2675" i="1" s="1"/>
  <c r="R2667" i="1" a="1"/>
  <c r="R2667" i="1" s="1"/>
  <c r="T2667" i="1" s="1"/>
  <c r="U2667" i="1" s="1"/>
  <c r="R2659" i="1" a="1"/>
  <c r="R2659" i="1" s="1"/>
  <c r="T2659" i="1" s="1"/>
  <c r="U2659" i="1" s="1"/>
  <c r="R2651" i="1" a="1"/>
  <c r="R2651" i="1" s="1"/>
  <c r="T2651" i="1" s="1"/>
  <c r="U2651" i="1" s="1"/>
  <c r="R2643" i="1" a="1"/>
  <c r="R2643" i="1" s="1"/>
  <c r="T2643" i="1" s="1"/>
  <c r="U2643" i="1" s="1"/>
  <c r="R2635" i="1" a="1"/>
  <c r="R2635" i="1" s="1"/>
  <c r="T2635" i="1" s="1"/>
  <c r="U2635" i="1" s="1"/>
  <c r="R2627" i="1" a="1"/>
  <c r="R2627" i="1" s="1"/>
  <c r="T2627" i="1" s="1"/>
  <c r="U2627" i="1" s="1"/>
  <c r="R2619" i="1" a="1"/>
  <c r="R2619" i="1" s="1"/>
  <c r="T2619" i="1" s="1"/>
  <c r="U2619" i="1" s="1"/>
  <c r="R2611" i="1" a="1"/>
  <c r="R2611" i="1" s="1"/>
  <c r="T2611" i="1" s="1"/>
  <c r="U2611" i="1" s="1"/>
  <c r="R2603" i="1" a="1"/>
  <c r="R2603" i="1" s="1"/>
  <c r="T2603" i="1" s="1"/>
  <c r="U2603" i="1" s="1"/>
  <c r="R2595" i="1" a="1"/>
  <c r="R2595" i="1" s="1"/>
  <c r="T2595" i="1" s="1"/>
  <c r="U2595" i="1" s="1"/>
  <c r="R2587" i="1" a="1"/>
  <c r="R2587" i="1" s="1"/>
  <c r="T2587" i="1" s="1"/>
  <c r="U2587" i="1" s="1"/>
  <c r="R2579" i="1" a="1"/>
  <c r="R2579" i="1" s="1"/>
  <c r="T2579" i="1" s="1"/>
  <c r="U2579" i="1" s="1"/>
  <c r="R2571" i="1" a="1"/>
  <c r="R2571" i="1" s="1"/>
  <c r="T2571" i="1" s="1"/>
  <c r="U2571" i="1" s="1"/>
  <c r="R2563" i="1" a="1"/>
  <c r="R2563" i="1" s="1"/>
  <c r="R2555" i="1" a="1"/>
  <c r="R2555" i="1" s="1"/>
  <c r="T2555" i="1" s="1"/>
  <c r="U2555" i="1" s="1"/>
  <c r="R2547" i="1" a="1"/>
  <c r="R2547" i="1" s="1"/>
  <c r="T2547" i="1" s="1"/>
  <c r="U2547" i="1" s="1"/>
  <c r="R2539" i="1" a="1"/>
  <c r="R2539" i="1" s="1"/>
  <c r="T2539" i="1" s="1"/>
  <c r="U2539" i="1" s="1"/>
  <c r="R2531" i="1" a="1"/>
  <c r="R2531" i="1" s="1"/>
  <c r="T2531" i="1" s="1"/>
  <c r="U2531" i="1" s="1"/>
  <c r="R2523" i="1" a="1"/>
  <c r="R2523" i="1" s="1"/>
  <c r="T2523" i="1" s="1"/>
  <c r="U2523" i="1" s="1"/>
  <c r="R2515" i="1" a="1"/>
  <c r="R2515" i="1" s="1"/>
  <c r="T2515" i="1" s="1"/>
  <c r="U2515" i="1" s="1"/>
  <c r="R2507" i="1" a="1"/>
  <c r="R2507" i="1" s="1"/>
  <c r="T2507" i="1" s="1"/>
  <c r="U2507" i="1" s="1"/>
  <c r="R2499" i="1" a="1"/>
  <c r="R2499" i="1" s="1"/>
  <c r="T2499" i="1" s="1"/>
  <c r="U2499" i="1" s="1"/>
  <c r="R2491" i="1" a="1"/>
  <c r="R2491" i="1" s="1"/>
  <c r="T2491" i="1" s="1"/>
  <c r="U2491" i="1" s="1"/>
  <c r="R2483" i="1" a="1"/>
  <c r="R2483" i="1" s="1"/>
  <c r="T2483" i="1" s="1"/>
  <c r="U2483" i="1" s="1"/>
  <c r="R2475" i="1" a="1"/>
  <c r="R2475" i="1" s="1"/>
  <c r="T2475" i="1" s="1"/>
  <c r="U2475" i="1" s="1"/>
  <c r="R2467" i="1" a="1"/>
  <c r="R2467" i="1" s="1"/>
  <c r="T2467" i="1" s="1"/>
  <c r="U2467" i="1" s="1"/>
  <c r="R2459" i="1" a="1"/>
  <c r="R2459" i="1" s="1"/>
  <c r="T2459" i="1" s="1"/>
  <c r="U2459" i="1" s="1"/>
  <c r="R2451" i="1" a="1"/>
  <c r="R2451" i="1" s="1"/>
  <c r="T2451" i="1" s="1"/>
  <c r="U2451" i="1" s="1"/>
  <c r="R2443" i="1" a="1"/>
  <c r="R2443" i="1" s="1"/>
  <c r="T2443" i="1" s="1"/>
  <c r="U2443" i="1" s="1"/>
  <c r="R2435" i="1" a="1"/>
  <c r="R2435" i="1" s="1"/>
  <c r="T2435" i="1" s="1"/>
  <c r="U2435" i="1" s="1"/>
  <c r="R2427" i="1" a="1"/>
  <c r="R2427" i="1" s="1"/>
  <c r="R2419" i="1" a="1"/>
  <c r="R2419" i="1" s="1"/>
  <c r="T2419" i="1" s="1"/>
  <c r="U2419" i="1" s="1"/>
  <c r="R2411" i="1" a="1"/>
  <c r="R2411" i="1" s="1"/>
  <c r="T2411" i="1" s="1"/>
  <c r="U2411" i="1" s="1"/>
  <c r="R2403" i="1" a="1"/>
  <c r="R2403" i="1" s="1"/>
  <c r="T2403" i="1" s="1"/>
  <c r="U2403" i="1" s="1"/>
  <c r="R2395" i="1" a="1"/>
  <c r="R2395" i="1" s="1"/>
  <c r="T2395" i="1" s="1"/>
  <c r="U2395" i="1" s="1"/>
  <c r="R2387" i="1" a="1"/>
  <c r="R2387" i="1" s="1"/>
  <c r="T2387" i="1" s="1"/>
  <c r="U2387" i="1" s="1"/>
  <c r="R2379" i="1" a="1"/>
  <c r="R2379" i="1" s="1"/>
  <c r="T2379" i="1" s="1"/>
  <c r="U2379" i="1" s="1"/>
  <c r="R2371" i="1" a="1"/>
  <c r="R2371" i="1" s="1"/>
  <c r="T2371" i="1" s="1"/>
  <c r="U2371" i="1" s="1"/>
  <c r="R2363" i="1" a="1"/>
  <c r="R2363" i="1" s="1"/>
  <c r="T2363" i="1" s="1"/>
  <c r="U2363" i="1" s="1"/>
  <c r="R2355" i="1" a="1"/>
  <c r="R2355" i="1" s="1"/>
  <c r="T2355" i="1" s="1"/>
  <c r="U2355" i="1" s="1"/>
  <c r="R2347" i="1" a="1"/>
  <c r="R2347" i="1" s="1"/>
  <c r="T2347" i="1" s="1"/>
  <c r="U2347" i="1" s="1"/>
  <c r="R2339" i="1" a="1"/>
  <c r="R2339" i="1" s="1"/>
  <c r="T2339" i="1" s="1"/>
  <c r="U2339" i="1" s="1"/>
  <c r="R2331" i="1" a="1"/>
  <c r="R2331" i="1" s="1"/>
  <c r="T2331" i="1" s="1"/>
  <c r="U2331" i="1" s="1"/>
  <c r="R2323" i="1" a="1"/>
  <c r="R2323" i="1" s="1"/>
  <c r="R2315" i="1" a="1"/>
  <c r="R2315" i="1" s="1"/>
  <c r="T2315" i="1" s="1"/>
  <c r="U2315" i="1" s="1"/>
  <c r="R2307" i="1" a="1"/>
  <c r="R2307" i="1" s="1"/>
  <c r="T2307" i="1" s="1"/>
  <c r="U2307" i="1" s="1"/>
  <c r="R2299" i="1" a="1"/>
  <c r="R2299" i="1" s="1"/>
  <c r="T2299" i="1" s="1"/>
  <c r="U2299" i="1" s="1"/>
  <c r="R2291" i="1" a="1"/>
  <c r="R2291" i="1" s="1"/>
  <c r="T2291" i="1" s="1"/>
  <c r="U2291" i="1" s="1"/>
  <c r="R2283" i="1" a="1"/>
  <c r="R2283" i="1" s="1"/>
  <c r="T2283" i="1" s="1"/>
  <c r="U2283" i="1" s="1"/>
  <c r="R2275" i="1" a="1"/>
  <c r="R2275" i="1" s="1"/>
  <c r="T2275" i="1" s="1"/>
  <c r="U2275" i="1" s="1"/>
  <c r="R2267" i="1" a="1"/>
  <c r="R2267" i="1" s="1"/>
  <c r="T2267" i="1" s="1"/>
  <c r="U2267" i="1" s="1"/>
  <c r="R2259" i="1" a="1"/>
  <c r="R2259" i="1" s="1"/>
  <c r="T2259" i="1" s="1"/>
  <c r="U2259" i="1" s="1"/>
  <c r="R2251" i="1" a="1"/>
  <c r="R2251" i="1" s="1"/>
  <c r="T2251" i="1" s="1"/>
  <c r="U2251" i="1" s="1"/>
  <c r="R2243" i="1" a="1"/>
  <c r="R2243" i="1" s="1"/>
  <c r="T2243" i="1" s="1"/>
  <c r="U2243" i="1" s="1"/>
  <c r="R2235" i="1" a="1"/>
  <c r="R2235" i="1" s="1"/>
  <c r="T2235" i="1" s="1"/>
  <c r="U2235" i="1" s="1"/>
  <c r="R2227" i="1" a="1"/>
  <c r="R2227" i="1" s="1"/>
  <c r="T2227" i="1" s="1"/>
  <c r="U2227" i="1" s="1"/>
  <c r="R2219" i="1" a="1"/>
  <c r="R2219" i="1" s="1"/>
  <c r="T2219" i="1" s="1"/>
  <c r="U2219" i="1" s="1"/>
  <c r="R2211" i="1" a="1"/>
  <c r="R2211" i="1" s="1"/>
  <c r="T2211" i="1" s="1"/>
  <c r="U2211" i="1" s="1"/>
  <c r="R2203" i="1" a="1"/>
  <c r="R2203" i="1" s="1"/>
  <c r="T2203" i="1" s="1"/>
  <c r="U2203" i="1" s="1"/>
  <c r="R2195" i="1" a="1"/>
  <c r="R2195" i="1" s="1"/>
  <c r="T2195" i="1" s="1"/>
  <c r="U2195" i="1" s="1"/>
  <c r="R2187" i="1" a="1"/>
  <c r="R2187" i="1" s="1"/>
  <c r="R2179" i="1" a="1"/>
  <c r="R2179" i="1" s="1"/>
  <c r="T2179" i="1" s="1"/>
  <c r="U2179" i="1" s="1"/>
  <c r="R2171" i="1" a="1"/>
  <c r="R2171" i="1" s="1"/>
  <c r="T2171" i="1" s="1"/>
  <c r="U2171" i="1" s="1"/>
  <c r="R2163" i="1" a="1"/>
  <c r="R2163" i="1" s="1"/>
  <c r="T2163" i="1" s="1"/>
  <c r="U2163" i="1" s="1"/>
  <c r="R2155" i="1" a="1"/>
  <c r="R2155" i="1" s="1"/>
  <c r="T2155" i="1" s="1"/>
  <c r="U2155" i="1" s="1"/>
  <c r="R2147" i="1" a="1"/>
  <c r="R2147" i="1" s="1"/>
  <c r="T2147" i="1" s="1"/>
  <c r="U2147" i="1" s="1"/>
  <c r="R2139" i="1" a="1"/>
  <c r="R2139" i="1" s="1"/>
  <c r="T2139" i="1" s="1"/>
  <c r="U2139" i="1" s="1"/>
  <c r="R2131" i="1" a="1"/>
  <c r="R2131" i="1" s="1"/>
  <c r="T2131" i="1" s="1"/>
  <c r="U2131" i="1" s="1"/>
  <c r="R2123" i="1" a="1"/>
  <c r="R2123" i="1" s="1"/>
  <c r="T2123" i="1" s="1"/>
  <c r="U2123" i="1" s="1"/>
  <c r="R2115" i="1" a="1"/>
  <c r="R2115" i="1" s="1"/>
  <c r="T2115" i="1" s="1"/>
  <c r="U2115" i="1" s="1"/>
  <c r="R2107" i="1" a="1"/>
  <c r="R2107" i="1" s="1"/>
  <c r="R2099" i="1" a="1"/>
  <c r="R2099" i="1" s="1"/>
  <c r="T2099" i="1" s="1"/>
  <c r="U2099" i="1" s="1"/>
  <c r="R2091" i="1" a="1"/>
  <c r="R2091" i="1" s="1"/>
  <c r="T2091" i="1" s="1"/>
  <c r="U2091" i="1" s="1"/>
  <c r="R2083" i="1" a="1"/>
  <c r="R2083" i="1" s="1"/>
  <c r="T2083" i="1" s="1"/>
  <c r="U2083" i="1" s="1"/>
  <c r="R2075" i="1" a="1"/>
  <c r="R2075" i="1" s="1"/>
  <c r="T2075" i="1" s="1"/>
  <c r="U2075" i="1" s="1"/>
  <c r="R2067" i="1" a="1"/>
  <c r="R2067" i="1" s="1"/>
  <c r="T2067" i="1" s="1"/>
  <c r="U2067" i="1" s="1"/>
  <c r="R2059" i="1" a="1"/>
  <c r="R2059" i="1" s="1"/>
  <c r="T2059" i="1" s="1"/>
  <c r="U2059" i="1" s="1"/>
  <c r="R2051" i="1" a="1"/>
  <c r="R2051" i="1" s="1"/>
  <c r="R2043" i="1" a="1"/>
  <c r="R2043" i="1" s="1"/>
  <c r="T2043" i="1" s="1"/>
  <c r="U2043" i="1" s="1"/>
  <c r="R2035" i="1" a="1"/>
  <c r="R2035" i="1" s="1"/>
  <c r="T2035" i="1" s="1"/>
  <c r="U2035" i="1" s="1"/>
  <c r="R2027" i="1" a="1"/>
  <c r="R2027" i="1" s="1"/>
  <c r="T2027" i="1" s="1"/>
  <c r="U2027" i="1" s="1"/>
  <c r="R2019" i="1" a="1"/>
  <c r="R2019" i="1" s="1"/>
  <c r="T2019" i="1" s="1"/>
  <c r="U2019" i="1" s="1"/>
  <c r="R2011" i="1" a="1"/>
  <c r="R2011" i="1" s="1"/>
  <c r="T2011" i="1" s="1"/>
  <c r="U2011" i="1" s="1"/>
  <c r="R2003" i="1" a="1"/>
  <c r="R2003" i="1" s="1"/>
  <c r="T2003" i="1" s="1"/>
  <c r="U2003" i="1" s="1"/>
  <c r="R1995" i="1" a="1"/>
  <c r="R1995" i="1" s="1"/>
  <c r="T1995" i="1" s="1"/>
  <c r="U1995" i="1" s="1"/>
  <c r="R1987" i="1" a="1"/>
  <c r="R1987" i="1" s="1"/>
  <c r="T1987" i="1" s="1"/>
  <c r="U1987" i="1" s="1"/>
  <c r="R1979" i="1" a="1"/>
  <c r="R1979" i="1" s="1"/>
  <c r="R1971" i="1" a="1"/>
  <c r="R1971" i="1" s="1"/>
  <c r="T1971" i="1" s="1"/>
  <c r="U1971" i="1" s="1"/>
  <c r="R1963" i="1" a="1"/>
  <c r="R1963" i="1" s="1"/>
  <c r="T1963" i="1" s="1"/>
  <c r="U1963" i="1" s="1"/>
  <c r="R1955" i="1" a="1"/>
  <c r="R1955" i="1" s="1"/>
  <c r="T1955" i="1" s="1"/>
  <c r="U1955" i="1" s="1"/>
  <c r="R1947" i="1" a="1"/>
  <c r="R1947" i="1" s="1"/>
  <c r="T1947" i="1" s="1"/>
  <c r="U1947" i="1" s="1"/>
  <c r="R1939" i="1" a="1"/>
  <c r="R1939" i="1" s="1"/>
  <c r="T1939" i="1" s="1"/>
  <c r="U1939" i="1" s="1"/>
  <c r="R1931" i="1" a="1"/>
  <c r="R1931" i="1" s="1"/>
  <c r="T1931" i="1" s="1"/>
  <c r="U1931" i="1" s="1"/>
  <c r="R1923" i="1" a="1"/>
  <c r="R1923" i="1" s="1"/>
  <c r="T1923" i="1" s="1"/>
  <c r="U1923" i="1" s="1"/>
  <c r="R1915" i="1" a="1"/>
  <c r="R1915" i="1" s="1"/>
  <c r="T1915" i="1" s="1"/>
  <c r="U1915" i="1" s="1"/>
  <c r="R1907" i="1" a="1"/>
  <c r="R1907" i="1" s="1"/>
  <c r="T1907" i="1" s="1"/>
  <c r="U1907" i="1" s="1"/>
  <c r="R1899" i="1" a="1"/>
  <c r="R1899" i="1" s="1"/>
  <c r="T1899" i="1" s="1"/>
  <c r="U1899" i="1" s="1"/>
  <c r="R1891" i="1" a="1"/>
  <c r="R1891" i="1" s="1"/>
  <c r="T1891" i="1" s="1"/>
  <c r="U1891" i="1" s="1"/>
  <c r="R1883" i="1" a="1"/>
  <c r="R1883" i="1" s="1"/>
  <c r="R1875" i="1" a="1"/>
  <c r="R1875" i="1" s="1"/>
  <c r="T1875" i="1" s="1"/>
  <c r="U1875" i="1" s="1"/>
  <c r="R1867" i="1" a="1"/>
  <c r="R1867" i="1" s="1"/>
  <c r="T1867" i="1" s="1"/>
  <c r="U1867" i="1" s="1"/>
  <c r="R1859" i="1" a="1"/>
  <c r="R1859" i="1" s="1"/>
  <c r="T1859" i="1" s="1"/>
  <c r="U1859" i="1" s="1"/>
  <c r="R1851" i="1" a="1"/>
  <c r="R1851" i="1" s="1"/>
  <c r="T1851" i="1" s="1"/>
  <c r="U1851" i="1" s="1"/>
  <c r="R1843" i="1" a="1"/>
  <c r="R1843" i="1" s="1"/>
  <c r="T1843" i="1" s="1"/>
  <c r="U1843" i="1" s="1"/>
  <c r="R1835" i="1" a="1"/>
  <c r="R1835" i="1" s="1"/>
  <c r="T1835" i="1" s="1"/>
  <c r="U1835" i="1" s="1"/>
  <c r="R1827" i="1" a="1"/>
  <c r="R1827" i="1" s="1"/>
  <c r="T1827" i="1" s="1"/>
  <c r="U1827" i="1" s="1"/>
  <c r="R1819" i="1" a="1"/>
  <c r="R1819" i="1" s="1"/>
  <c r="T1819" i="1" s="1"/>
  <c r="U1819" i="1" s="1"/>
  <c r="R1811" i="1" a="1"/>
  <c r="R1811" i="1" s="1"/>
  <c r="R1803" i="1" a="1"/>
  <c r="R1803" i="1" s="1"/>
  <c r="T1803" i="1" s="1"/>
  <c r="U1803" i="1" s="1"/>
  <c r="R1795" i="1" a="1"/>
  <c r="R1795" i="1" s="1"/>
  <c r="T1795" i="1" s="1"/>
  <c r="U1795" i="1" s="1"/>
  <c r="R1787" i="1" a="1"/>
  <c r="R1787" i="1" s="1"/>
  <c r="T1787" i="1" s="1"/>
  <c r="U1787" i="1" s="1"/>
  <c r="R1779" i="1" a="1"/>
  <c r="R1779" i="1" s="1"/>
  <c r="T1779" i="1" s="1"/>
  <c r="U1779" i="1" s="1"/>
  <c r="R1771" i="1" a="1"/>
  <c r="R1771" i="1" s="1"/>
  <c r="T1771" i="1" s="1"/>
  <c r="U1771" i="1" s="1"/>
  <c r="R1763" i="1" a="1"/>
  <c r="R1763" i="1" s="1"/>
  <c r="T1763" i="1" s="1"/>
  <c r="U1763" i="1" s="1"/>
  <c r="R1755" i="1" a="1"/>
  <c r="R1755" i="1" s="1"/>
  <c r="T1755" i="1" s="1"/>
  <c r="U1755" i="1" s="1"/>
  <c r="R1747" i="1" a="1"/>
  <c r="R1747" i="1" s="1"/>
  <c r="T1747" i="1" s="1"/>
  <c r="U1747" i="1" s="1"/>
  <c r="R1739" i="1" a="1"/>
  <c r="R1739" i="1" s="1"/>
  <c r="T1739" i="1" s="1"/>
  <c r="U1739" i="1" s="1"/>
  <c r="R1731" i="1" a="1"/>
  <c r="R1731" i="1" s="1"/>
  <c r="T1731" i="1" s="1"/>
  <c r="U1731" i="1" s="1"/>
  <c r="R1723" i="1" a="1"/>
  <c r="R1723" i="1" s="1"/>
  <c r="T1723" i="1" s="1"/>
  <c r="U1723" i="1" s="1"/>
  <c r="R1715" i="1" a="1"/>
  <c r="R1715" i="1" s="1"/>
  <c r="T1715" i="1" s="1"/>
  <c r="U1715" i="1" s="1"/>
  <c r="R1707" i="1" a="1"/>
  <c r="R1707" i="1" s="1"/>
  <c r="T1707" i="1" s="1"/>
  <c r="U1707" i="1" s="1"/>
  <c r="R1699" i="1" a="1"/>
  <c r="R1699" i="1" s="1"/>
  <c r="T1699" i="1" s="1"/>
  <c r="U1699" i="1" s="1"/>
  <c r="R1691" i="1" a="1"/>
  <c r="R1691" i="1" s="1"/>
  <c r="T1691" i="1" s="1"/>
  <c r="U1691" i="1" s="1"/>
  <c r="R1683" i="1" a="1"/>
  <c r="R1683" i="1" s="1"/>
  <c r="T1683" i="1" s="1"/>
  <c r="U1683" i="1" s="1"/>
  <c r="R1675" i="1" a="1"/>
  <c r="R1675" i="1" s="1"/>
  <c r="R1667" i="1" a="1"/>
  <c r="R1667" i="1" s="1"/>
  <c r="T1667" i="1" s="1"/>
  <c r="U1667" i="1" s="1"/>
  <c r="R1659" i="1" a="1"/>
  <c r="R1659" i="1" s="1"/>
  <c r="T1659" i="1" s="1"/>
  <c r="U1659" i="1" s="1"/>
  <c r="R1651" i="1" a="1"/>
  <c r="R1651" i="1" s="1"/>
  <c r="T1651" i="1" s="1"/>
  <c r="U1651" i="1" s="1"/>
  <c r="R1643" i="1" a="1"/>
  <c r="R1643" i="1" s="1"/>
  <c r="T1643" i="1" s="1"/>
  <c r="U1643" i="1" s="1"/>
  <c r="R1635" i="1" a="1"/>
  <c r="R1635" i="1" s="1"/>
  <c r="T1635" i="1" s="1"/>
  <c r="U1635" i="1" s="1"/>
  <c r="R1627" i="1" a="1"/>
  <c r="R1627" i="1" s="1"/>
  <c r="T1627" i="1" s="1"/>
  <c r="U1627" i="1" s="1"/>
  <c r="R1619" i="1" a="1"/>
  <c r="R1619" i="1" s="1"/>
  <c r="T1619" i="1" s="1"/>
  <c r="U1619" i="1" s="1"/>
  <c r="R1611" i="1" a="1"/>
  <c r="R1611" i="1" s="1"/>
  <c r="T1611" i="1" s="1"/>
  <c r="U1611" i="1" s="1"/>
  <c r="R1603" i="1" a="1"/>
  <c r="R1603" i="1" s="1"/>
  <c r="T1603" i="1" s="1"/>
  <c r="U1603" i="1" s="1"/>
  <c r="R1595" i="1" a="1"/>
  <c r="R1595" i="1" s="1"/>
  <c r="T1595" i="1" s="1"/>
  <c r="U1595" i="1" s="1"/>
  <c r="R1587" i="1" a="1"/>
  <c r="R1587" i="1" s="1"/>
  <c r="T1587" i="1" s="1"/>
  <c r="U1587" i="1" s="1"/>
  <c r="R1579" i="1" a="1"/>
  <c r="R1579" i="1" s="1"/>
  <c r="T1579" i="1" s="1"/>
  <c r="U1579" i="1" s="1"/>
  <c r="R1571" i="1" a="1"/>
  <c r="R1571" i="1" s="1"/>
  <c r="T1571" i="1" s="1"/>
  <c r="U1571" i="1" s="1"/>
  <c r="R1563" i="1" a="1"/>
  <c r="R1563" i="1" s="1"/>
  <c r="T1563" i="1" s="1"/>
  <c r="U1563" i="1" s="1"/>
  <c r="R1555" i="1" a="1"/>
  <c r="R1555" i="1" s="1"/>
  <c r="T1555" i="1" s="1"/>
  <c r="U1555" i="1" s="1"/>
  <c r="R1547" i="1" a="1"/>
  <c r="R1547" i="1" s="1"/>
  <c r="T1547" i="1" s="1"/>
  <c r="U1547" i="1" s="1"/>
  <c r="R1539" i="1" a="1"/>
  <c r="R1539" i="1" s="1"/>
  <c r="T1539" i="1" s="1"/>
  <c r="U1539" i="1" s="1"/>
  <c r="R1531" i="1" a="1"/>
  <c r="R1531" i="1" s="1"/>
  <c r="T1531" i="1" s="1"/>
  <c r="U1531" i="1" s="1"/>
  <c r="R1523" i="1" a="1"/>
  <c r="R1523" i="1" s="1"/>
  <c r="T1523" i="1" s="1"/>
  <c r="U1523" i="1" s="1"/>
  <c r="R1515" i="1" a="1"/>
  <c r="R1515" i="1" s="1"/>
  <c r="T1515" i="1" s="1"/>
  <c r="U1515" i="1" s="1"/>
  <c r="R1507" i="1" a="1"/>
  <c r="R1507" i="1" s="1"/>
  <c r="T1507" i="1" s="1"/>
  <c r="U1507" i="1" s="1"/>
  <c r="R1499" i="1" a="1"/>
  <c r="R1499" i="1" s="1"/>
  <c r="T1499" i="1" s="1"/>
  <c r="U1499" i="1" s="1"/>
  <c r="R1491" i="1" a="1"/>
  <c r="R1491" i="1" s="1"/>
  <c r="T1491" i="1" s="1"/>
  <c r="U1491" i="1" s="1"/>
  <c r="R1483" i="1" a="1"/>
  <c r="R1483" i="1" s="1"/>
  <c r="T1483" i="1" s="1"/>
  <c r="U1483" i="1" s="1"/>
  <c r="R1475" i="1" a="1"/>
  <c r="R1475" i="1" s="1"/>
  <c r="T1475" i="1" s="1"/>
  <c r="U1475" i="1" s="1"/>
  <c r="R1467" i="1" a="1"/>
  <c r="R1467" i="1" s="1"/>
  <c r="T1467" i="1" s="1"/>
  <c r="U1467" i="1" s="1"/>
  <c r="R1459" i="1" a="1"/>
  <c r="R1459" i="1" s="1"/>
  <c r="T1459" i="1" s="1"/>
  <c r="U1459" i="1" s="1"/>
  <c r="R1451" i="1" a="1"/>
  <c r="R1451" i="1" s="1"/>
  <c r="T1451" i="1" s="1"/>
  <c r="U1451" i="1" s="1"/>
  <c r="R1443" i="1" a="1"/>
  <c r="R1443" i="1" s="1"/>
  <c r="T1443" i="1" s="1"/>
  <c r="U1443" i="1" s="1"/>
  <c r="R1435" i="1" a="1"/>
  <c r="R1435" i="1" s="1"/>
  <c r="T1435" i="1" s="1"/>
  <c r="U1435" i="1" s="1"/>
  <c r="R1427" i="1" a="1"/>
  <c r="R1427" i="1" s="1"/>
  <c r="T1427" i="1" s="1"/>
  <c r="U1427" i="1" s="1"/>
  <c r="R1419" i="1" a="1"/>
  <c r="R1419" i="1" s="1"/>
  <c r="T1419" i="1" s="1"/>
  <c r="U1419" i="1" s="1"/>
  <c r="R1411" i="1" a="1"/>
  <c r="R1411" i="1" s="1"/>
  <c r="T1411" i="1" s="1"/>
  <c r="U1411" i="1" s="1"/>
  <c r="R1403" i="1" a="1"/>
  <c r="R1403" i="1" s="1"/>
  <c r="T1403" i="1" s="1"/>
  <c r="U1403" i="1" s="1"/>
  <c r="R1395" i="1" a="1"/>
  <c r="R1395" i="1" s="1"/>
  <c r="T1395" i="1" s="1"/>
  <c r="U1395" i="1" s="1"/>
  <c r="R1387" i="1" a="1"/>
  <c r="R1387" i="1" s="1"/>
  <c r="T1387" i="1" s="1"/>
  <c r="U1387" i="1" s="1"/>
  <c r="R1379" i="1" a="1"/>
  <c r="R1379" i="1" s="1"/>
  <c r="T1379" i="1" s="1"/>
  <c r="U1379" i="1" s="1"/>
  <c r="R1371" i="1" a="1"/>
  <c r="R1371" i="1" s="1"/>
  <c r="T1371" i="1" s="1"/>
  <c r="U1371" i="1" s="1"/>
  <c r="R1363" i="1" a="1"/>
  <c r="R1363" i="1" s="1"/>
  <c r="T1363" i="1" s="1"/>
  <c r="U1363" i="1" s="1"/>
  <c r="R1355" i="1" a="1"/>
  <c r="R1355" i="1" s="1"/>
  <c r="T1355" i="1" s="1"/>
  <c r="U1355" i="1" s="1"/>
  <c r="R1347" i="1" a="1"/>
  <c r="R1347" i="1" s="1"/>
  <c r="T1347" i="1" s="1"/>
  <c r="U1347" i="1" s="1"/>
  <c r="R1339" i="1" a="1"/>
  <c r="R1339" i="1" s="1"/>
  <c r="T1339" i="1" s="1"/>
  <c r="U1339" i="1" s="1"/>
  <c r="R1331" i="1" a="1"/>
  <c r="R1331" i="1" s="1"/>
  <c r="T1331" i="1" s="1"/>
  <c r="U1331" i="1" s="1"/>
  <c r="R1323" i="1" a="1"/>
  <c r="R1323" i="1" s="1"/>
  <c r="T1323" i="1" s="1"/>
  <c r="U1323" i="1" s="1"/>
  <c r="R1315" i="1" a="1"/>
  <c r="R1315" i="1" s="1"/>
  <c r="T1315" i="1" s="1"/>
  <c r="U1315" i="1" s="1"/>
  <c r="R1307" i="1" a="1"/>
  <c r="R1307" i="1" s="1"/>
  <c r="T1307" i="1" s="1"/>
  <c r="U1307" i="1" s="1"/>
  <c r="R1299" i="1" a="1"/>
  <c r="R1299" i="1" s="1"/>
  <c r="R1291" i="1" a="1"/>
  <c r="R1291" i="1" s="1"/>
  <c r="T1291" i="1" s="1"/>
  <c r="U1291" i="1" s="1"/>
  <c r="R1283" i="1" a="1"/>
  <c r="R1283" i="1" s="1"/>
  <c r="T1283" i="1" s="1"/>
  <c r="U1283" i="1" s="1"/>
  <c r="R1275" i="1" a="1"/>
  <c r="R1275" i="1" s="1"/>
  <c r="T1275" i="1" s="1"/>
  <c r="U1275" i="1" s="1"/>
  <c r="R1267" i="1" a="1"/>
  <c r="R1267" i="1" s="1"/>
  <c r="R1259" i="1" a="1"/>
  <c r="R1259" i="1" s="1"/>
  <c r="T1259" i="1" s="1"/>
  <c r="U1259" i="1" s="1"/>
  <c r="R1251" i="1" a="1"/>
  <c r="R1251" i="1" s="1"/>
  <c r="T1251" i="1" s="1"/>
  <c r="U1251" i="1" s="1"/>
  <c r="R1243" i="1" a="1"/>
  <c r="R1243" i="1" s="1"/>
  <c r="T1243" i="1" s="1"/>
  <c r="U1243" i="1" s="1"/>
  <c r="R1235" i="1" a="1"/>
  <c r="R1235" i="1" s="1"/>
  <c r="T1235" i="1" s="1"/>
  <c r="U1235" i="1" s="1"/>
  <c r="R1227" i="1" a="1"/>
  <c r="R1227" i="1" s="1"/>
  <c r="T1227" i="1" s="1"/>
  <c r="U1227" i="1" s="1"/>
  <c r="R1219" i="1" a="1"/>
  <c r="R1219" i="1" s="1"/>
  <c r="T1219" i="1" s="1"/>
  <c r="U1219" i="1" s="1"/>
  <c r="R1211" i="1" a="1"/>
  <c r="R1211" i="1" s="1"/>
  <c r="T1211" i="1" s="1"/>
  <c r="U1211" i="1" s="1"/>
  <c r="R1203" i="1" a="1"/>
  <c r="R1203" i="1" s="1"/>
  <c r="T1203" i="1" s="1"/>
  <c r="U1203" i="1" s="1"/>
  <c r="R1195" i="1" a="1"/>
  <c r="R1195" i="1" s="1"/>
  <c r="T1195" i="1" s="1"/>
  <c r="U1195" i="1" s="1"/>
  <c r="R1187" i="1" a="1"/>
  <c r="R1187" i="1" s="1"/>
  <c r="T1187" i="1" s="1"/>
  <c r="U1187" i="1" s="1"/>
  <c r="R1179" i="1" a="1"/>
  <c r="R1179" i="1" s="1"/>
  <c r="T1179" i="1" s="1"/>
  <c r="U1179" i="1" s="1"/>
  <c r="R1171" i="1" a="1"/>
  <c r="R1171" i="1" s="1"/>
  <c r="T1171" i="1" s="1"/>
  <c r="U1171" i="1" s="1"/>
  <c r="R1163" i="1" a="1"/>
  <c r="R1163" i="1" s="1"/>
  <c r="T1163" i="1" s="1"/>
  <c r="U1163" i="1" s="1"/>
  <c r="R1155" i="1" a="1"/>
  <c r="R1155" i="1" s="1"/>
  <c r="T1155" i="1" s="1"/>
  <c r="U1155" i="1" s="1"/>
  <c r="R1147" i="1" a="1"/>
  <c r="R1147" i="1" s="1"/>
  <c r="T1147" i="1" s="1"/>
  <c r="U1147" i="1" s="1"/>
  <c r="R1139" i="1" a="1"/>
  <c r="R1139" i="1" s="1"/>
  <c r="T1139" i="1" s="1"/>
  <c r="U1139" i="1" s="1"/>
  <c r="R1131" i="1" a="1"/>
  <c r="R1131" i="1" s="1"/>
  <c r="T1131" i="1" s="1"/>
  <c r="U1131" i="1" s="1"/>
  <c r="R1123" i="1" a="1"/>
  <c r="R1123" i="1" s="1"/>
  <c r="T1123" i="1" s="1"/>
  <c r="U1123" i="1" s="1"/>
  <c r="R1115" i="1" a="1"/>
  <c r="R1115" i="1" s="1"/>
  <c r="T1115" i="1" s="1"/>
  <c r="U1115" i="1" s="1"/>
  <c r="R1107" i="1" a="1"/>
  <c r="R1107" i="1" s="1"/>
  <c r="T1107" i="1" s="1"/>
  <c r="U1107" i="1" s="1"/>
  <c r="R1099" i="1" a="1"/>
  <c r="R1099" i="1" s="1"/>
  <c r="T1099" i="1" s="1"/>
  <c r="U1099" i="1" s="1"/>
  <c r="R1091" i="1" a="1"/>
  <c r="R1091" i="1" s="1"/>
  <c r="T1091" i="1" s="1"/>
  <c r="U1091" i="1" s="1"/>
  <c r="R1083" i="1" a="1"/>
  <c r="R1083" i="1" s="1"/>
  <c r="T1083" i="1" s="1"/>
  <c r="U1083" i="1" s="1"/>
  <c r="R1075" i="1" a="1"/>
  <c r="R1075" i="1" s="1"/>
  <c r="T1075" i="1" s="1"/>
  <c r="U1075" i="1" s="1"/>
  <c r="R1067" i="1" a="1"/>
  <c r="R1067" i="1" s="1"/>
  <c r="T1067" i="1" s="1"/>
  <c r="U1067" i="1" s="1"/>
  <c r="R1059" i="1" a="1"/>
  <c r="R1059" i="1" s="1"/>
  <c r="T1059" i="1" s="1"/>
  <c r="U1059" i="1" s="1"/>
  <c r="R1051" i="1" a="1"/>
  <c r="R1051" i="1" s="1"/>
  <c r="T1051" i="1" s="1"/>
  <c r="U1051" i="1" s="1"/>
  <c r="R1043" i="1" a="1"/>
  <c r="R1043" i="1" s="1"/>
  <c r="T1043" i="1" s="1"/>
  <c r="U1043" i="1" s="1"/>
  <c r="R1035" i="1" a="1"/>
  <c r="R1035" i="1" s="1"/>
  <c r="T1035" i="1" s="1"/>
  <c r="U1035" i="1" s="1"/>
  <c r="R1027" i="1" a="1"/>
  <c r="R1027" i="1" s="1"/>
  <c r="T1027" i="1" s="1"/>
  <c r="U1027" i="1" s="1"/>
  <c r="R1019" i="1" a="1"/>
  <c r="R1019" i="1" s="1"/>
  <c r="T1019" i="1" s="1"/>
  <c r="U1019" i="1" s="1"/>
  <c r="R1011" i="1" a="1"/>
  <c r="R1011" i="1" s="1"/>
  <c r="T1011" i="1" s="1"/>
  <c r="U1011" i="1" s="1"/>
  <c r="R1003" i="1" a="1"/>
  <c r="R1003" i="1" s="1"/>
  <c r="T1003" i="1" s="1"/>
  <c r="U1003" i="1" s="1"/>
  <c r="R995" i="1" a="1"/>
  <c r="R995" i="1" s="1"/>
  <c r="T995" i="1" s="1"/>
  <c r="U995" i="1" s="1"/>
  <c r="R987" i="1" a="1"/>
  <c r="R987" i="1" s="1"/>
  <c r="T987" i="1" s="1"/>
  <c r="U987" i="1" s="1"/>
  <c r="R979" i="1" a="1"/>
  <c r="R979" i="1" s="1"/>
  <c r="T979" i="1" s="1"/>
  <c r="U979" i="1" s="1"/>
  <c r="R971" i="1" a="1"/>
  <c r="R971" i="1" s="1"/>
  <c r="T971" i="1" s="1"/>
  <c r="U971" i="1" s="1"/>
  <c r="R963" i="1" a="1"/>
  <c r="R963" i="1" s="1"/>
  <c r="T963" i="1" s="1"/>
  <c r="U963" i="1" s="1"/>
  <c r="R955" i="1" a="1"/>
  <c r="R955" i="1" s="1"/>
  <c r="T955" i="1" s="1"/>
  <c r="U955" i="1" s="1"/>
  <c r="R947" i="1" a="1"/>
  <c r="R947" i="1" s="1"/>
  <c r="T947" i="1" s="1"/>
  <c r="U947" i="1" s="1"/>
  <c r="R939" i="1" a="1"/>
  <c r="R939" i="1" s="1"/>
  <c r="T939" i="1" s="1"/>
  <c r="U939" i="1" s="1"/>
  <c r="R931" i="1" a="1"/>
  <c r="R931" i="1" s="1"/>
  <c r="T931" i="1" s="1"/>
  <c r="U931" i="1" s="1"/>
  <c r="R923" i="1" a="1"/>
  <c r="R923" i="1" s="1"/>
  <c r="T923" i="1" s="1"/>
  <c r="U923" i="1" s="1"/>
  <c r="R915" i="1" a="1"/>
  <c r="R915" i="1" s="1"/>
  <c r="T915" i="1" s="1"/>
  <c r="U915" i="1" s="1"/>
  <c r="R907" i="1" a="1"/>
  <c r="R907" i="1" s="1"/>
  <c r="T907" i="1" s="1"/>
  <c r="U907" i="1" s="1"/>
  <c r="R899" i="1" a="1"/>
  <c r="R899" i="1" s="1"/>
  <c r="T899" i="1" s="1"/>
  <c r="U899" i="1" s="1"/>
  <c r="R891" i="1" a="1"/>
  <c r="R891" i="1" s="1"/>
  <c r="T891" i="1" s="1"/>
  <c r="U891" i="1" s="1"/>
  <c r="R883" i="1" a="1"/>
  <c r="R883" i="1" s="1"/>
  <c r="T883" i="1" s="1"/>
  <c r="U883" i="1" s="1"/>
  <c r="R875" i="1" a="1"/>
  <c r="R875" i="1" s="1"/>
  <c r="T875" i="1" s="1"/>
  <c r="U875" i="1" s="1"/>
  <c r="R867" i="1" a="1"/>
  <c r="R867" i="1" s="1"/>
  <c r="T867" i="1" s="1"/>
  <c r="U867" i="1" s="1"/>
  <c r="R859" i="1" a="1"/>
  <c r="R859" i="1" s="1"/>
  <c r="R851" i="1" a="1"/>
  <c r="R851" i="1" s="1"/>
  <c r="T851" i="1" s="1"/>
  <c r="U851" i="1" s="1"/>
  <c r="R843" i="1" a="1"/>
  <c r="R843" i="1" s="1"/>
  <c r="T843" i="1" s="1"/>
  <c r="U843" i="1" s="1"/>
  <c r="R835" i="1" a="1"/>
  <c r="R835" i="1" s="1"/>
  <c r="T835" i="1" s="1"/>
  <c r="U835" i="1" s="1"/>
  <c r="R827" i="1" a="1"/>
  <c r="R827" i="1" s="1"/>
  <c r="T827" i="1" s="1"/>
  <c r="U827" i="1" s="1"/>
  <c r="R819" i="1" a="1"/>
  <c r="R819" i="1" s="1"/>
  <c r="T819" i="1" s="1"/>
  <c r="U819" i="1" s="1"/>
  <c r="R811" i="1" a="1"/>
  <c r="R811" i="1" s="1"/>
  <c r="T811" i="1" s="1"/>
  <c r="U811" i="1" s="1"/>
  <c r="R803" i="1" a="1"/>
  <c r="R803" i="1" s="1"/>
  <c r="T803" i="1" s="1"/>
  <c r="U803" i="1" s="1"/>
  <c r="R795" i="1" a="1"/>
  <c r="R795" i="1" s="1"/>
  <c r="T795" i="1" s="1"/>
  <c r="U795" i="1" s="1"/>
  <c r="R787" i="1" a="1"/>
  <c r="R787" i="1" s="1"/>
  <c r="R779" i="1" a="1"/>
  <c r="R779" i="1" s="1"/>
  <c r="T779" i="1" s="1"/>
  <c r="U779" i="1" s="1"/>
  <c r="R771" i="1" a="1"/>
  <c r="R771" i="1" s="1"/>
  <c r="T771" i="1" s="1"/>
  <c r="U771" i="1" s="1"/>
  <c r="R763" i="1" a="1"/>
  <c r="R763" i="1" s="1"/>
  <c r="T763" i="1" s="1"/>
  <c r="U763" i="1" s="1"/>
  <c r="R755" i="1" a="1"/>
  <c r="R755" i="1" s="1"/>
  <c r="T755" i="1" s="1"/>
  <c r="U755" i="1" s="1"/>
  <c r="R747" i="1" a="1"/>
  <c r="R747" i="1" s="1"/>
  <c r="T747" i="1" s="1"/>
  <c r="U747" i="1" s="1"/>
  <c r="R739" i="1" a="1"/>
  <c r="R739" i="1" s="1"/>
  <c r="T739" i="1" s="1"/>
  <c r="U739" i="1" s="1"/>
  <c r="R731" i="1" a="1"/>
  <c r="R731" i="1" s="1"/>
  <c r="T731" i="1" s="1"/>
  <c r="U731" i="1" s="1"/>
  <c r="R723" i="1" a="1"/>
  <c r="R723" i="1" s="1"/>
  <c r="T723" i="1" s="1"/>
  <c r="U723" i="1" s="1"/>
  <c r="R715" i="1" a="1"/>
  <c r="R715" i="1" s="1"/>
  <c r="T715" i="1" s="1"/>
  <c r="U715" i="1" s="1"/>
  <c r="R707" i="1" a="1"/>
  <c r="R707" i="1" s="1"/>
  <c r="T707" i="1" s="1"/>
  <c r="U707" i="1" s="1"/>
  <c r="R699" i="1" a="1"/>
  <c r="R699" i="1" s="1"/>
  <c r="T699" i="1" s="1"/>
  <c r="U699" i="1" s="1"/>
  <c r="R691" i="1" a="1"/>
  <c r="R691" i="1" s="1"/>
  <c r="T691" i="1" s="1"/>
  <c r="U691" i="1" s="1"/>
  <c r="R683" i="1" a="1"/>
  <c r="R683" i="1" s="1"/>
  <c r="T683" i="1" s="1"/>
  <c r="U683" i="1" s="1"/>
  <c r="R675" i="1" a="1"/>
  <c r="R675" i="1" s="1"/>
  <c r="T675" i="1" s="1"/>
  <c r="U675" i="1" s="1"/>
  <c r="R667" i="1" a="1"/>
  <c r="R667" i="1" s="1"/>
  <c r="T667" i="1" s="1"/>
  <c r="U667" i="1" s="1"/>
  <c r="R659" i="1" a="1"/>
  <c r="R659" i="1" s="1"/>
  <c r="T659" i="1" s="1"/>
  <c r="U659" i="1" s="1"/>
  <c r="R651" i="1" a="1"/>
  <c r="R651" i="1" s="1"/>
  <c r="T651" i="1" s="1"/>
  <c r="U651" i="1" s="1"/>
  <c r="R643" i="1" a="1"/>
  <c r="R643" i="1" s="1"/>
  <c r="T643" i="1" s="1"/>
  <c r="U643" i="1" s="1"/>
  <c r="R635" i="1" a="1"/>
  <c r="R635" i="1" s="1"/>
  <c r="T635" i="1" s="1"/>
  <c r="U635" i="1" s="1"/>
  <c r="R627" i="1" a="1"/>
  <c r="R627" i="1" s="1"/>
  <c r="T627" i="1" s="1"/>
  <c r="U627" i="1" s="1"/>
  <c r="R619" i="1" a="1"/>
  <c r="R619" i="1" s="1"/>
  <c r="T619" i="1" s="1"/>
  <c r="U619" i="1" s="1"/>
  <c r="R611" i="1" a="1"/>
  <c r="R611" i="1" s="1"/>
  <c r="T611" i="1" s="1"/>
  <c r="U611" i="1" s="1"/>
  <c r="R603" i="1" a="1"/>
  <c r="R603" i="1" s="1"/>
  <c r="T603" i="1" s="1"/>
  <c r="U603" i="1" s="1"/>
  <c r="R595" i="1" a="1"/>
  <c r="R595" i="1" s="1"/>
  <c r="T595" i="1" s="1"/>
  <c r="U595" i="1" s="1"/>
  <c r="R587" i="1" a="1"/>
  <c r="R587" i="1" s="1"/>
  <c r="T587" i="1" s="1"/>
  <c r="U587" i="1" s="1"/>
  <c r="R579" i="1" a="1"/>
  <c r="R579" i="1" s="1"/>
  <c r="T579" i="1" s="1"/>
  <c r="U579" i="1" s="1"/>
  <c r="R571" i="1" a="1"/>
  <c r="R571" i="1" s="1"/>
  <c r="T571" i="1" s="1"/>
  <c r="U571" i="1" s="1"/>
  <c r="R563" i="1" a="1"/>
  <c r="R563" i="1" s="1"/>
  <c r="T563" i="1" s="1"/>
  <c r="U563" i="1" s="1"/>
  <c r="R555" i="1" a="1"/>
  <c r="R555" i="1" s="1"/>
  <c r="T555" i="1" s="1"/>
  <c r="U555" i="1" s="1"/>
  <c r="R547" i="1" a="1"/>
  <c r="R547" i="1" s="1"/>
  <c r="T547" i="1" s="1"/>
  <c r="U547" i="1" s="1"/>
  <c r="R539" i="1" a="1"/>
  <c r="R539" i="1" s="1"/>
  <c r="T539" i="1" s="1"/>
  <c r="U539" i="1" s="1"/>
  <c r="R531" i="1" a="1"/>
  <c r="R531" i="1" s="1"/>
  <c r="T531" i="1" s="1"/>
  <c r="U531" i="1" s="1"/>
  <c r="R523" i="1" a="1"/>
  <c r="R523" i="1" s="1"/>
  <c r="T523" i="1" s="1"/>
  <c r="U523" i="1" s="1"/>
  <c r="R515" i="1" a="1"/>
  <c r="R515" i="1" s="1"/>
  <c r="T515" i="1" s="1"/>
  <c r="U515" i="1" s="1"/>
  <c r="R507" i="1" a="1"/>
  <c r="R507" i="1" s="1"/>
  <c r="T507" i="1" s="1"/>
  <c r="U507" i="1" s="1"/>
  <c r="R499" i="1" a="1"/>
  <c r="R499" i="1" s="1"/>
  <c r="T499" i="1" s="1"/>
  <c r="U499" i="1" s="1"/>
  <c r="R491" i="1" a="1"/>
  <c r="R491" i="1" s="1"/>
  <c r="T491" i="1" s="1"/>
  <c r="U491" i="1" s="1"/>
  <c r="R483" i="1" a="1"/>
  <c r="R483" i="1" s="1"/>
  <c r="T483" i="1" s="1"/>
  <c r="U483" i="1" s="1"/>
  <c r="R475" i="1" a="1"/>
  <c r="R475" i="1" s="1"/>
  <c r="T475" i="1" s="1"/>
  <c r="U475" i="1" s="1"/>
  <c r="R467" i="1" a="1"/>
  <c r="R467" i="1" s="1"/>
  <c r="T467" i="1" s="1"/>
  <c r="U467" i="1" s="1"/>
  <c r="R459" i="1" a="1"/>
  <c r="R459" i="1" s="1"/>
  <c r="T459" i="1" s="1"/>
  <c r="U459" i="1" s="1"/>
  <c r="R451" i="1" a="1"/>
  <c r="R451" i="1" s="1"/>
  <c r="T451" i="1" s="1"/>
  <c r="U451" i="1" s="1"/>
  <c r="R443" i="1" a="1"/>
  <c r="R443" i="1" s="1"/>
  <c r="T443" i="1" s="1"/>
  <c r="U443" i="1" s="1"/>
  <c r="R435" i="1" a="1"/>
  <c r="R435" i="1" s="1"/>
  <c r="T435" i="1" s="1"/>
  <c r="U435" i="1" s="1"/>
  <c r="R427" i="1" a="1"/>
  <c r="R427" i="1" s="1"/>
  <c r="T427" i="1" s="1"/>
  <c r="U427" i="1" s="1"/>
  <c r="R419" i="1" a="1"/>
  <c r="R419" i="1" s="1"/>
  <c r="T419" i="1" s="1"/>
  <c r="U419" i="1" s="1"/>
  <c r="R411" i="1" a="1"/>
  <c r="R411" i="1" s="1"/>
  <c r="T411" i="1" s="1"/>
  <c r="U411" i="1" s="1"/>
  <c r="R403" i="1" a="1"/>
  <c r="R403" i="1" s="1"/>
  <c r="T403" i="1" s="1"/>
  <c r="U403" i="1" s="1"/>
  <c r="R395" i="1" a="1"/>
  <c r="R395" i="1" s="1"/>
  <c r="T395" i="1" s="1"/>
  <c r="U395" i="1" s="1"/>
  <c r="R387" i="1" a="1"/>
  <c r="R387" i="1" s="1"/>
  <c r="T387" i="1" s="1"/>
  <c r="U387" i="1" s="1"/>
  <c r="R379" i="1" a="1"/>
  <c r="R379" i="1" s="1"/>
  <c r="R371" i="1" a="1"/>
  <c r="R371" i="1" s="1"/>
  <c r="T371" i="1" s="1"/>
  <c r="U371" i="1" s="1"/>
  <c r="R363" i="1" a="1"/>
  <c r="R363" i="1" s="1"/>
  <c r="T363" i="1" s="1"/>
  <c r="U363" i="1" s="1"/>
  <c r="R355" i="1" a="1"/>
  <c r="R355" i="1" s="1"/>
  <c r="T355" i="1" s="1"/>
  <c r="U355" i="1" s="1"/>
  <c r="R347" i="1" a="1"/>
  <c r="R347" i="1" s="1"/>
  <c r="T347" i="1" s="1"/>
  <c r="U347" i="1" s="1"/>
  <c r="R339" i="1" a="1"/>
  <c r="R339" i="1" s="1"/>
  <c r="T339" i="1" s="1"/>
  <c r="U339" i="1" s="1"/>
  <c r="R331" i="1" a="1"/>
  <c r="R331" i="1" s="1"/>
  <c r="T331" i="1" s="1"/>
  <c r="U331" i="1" s="1"/>
  <c r="R323" i="1" a="1"/>
  <c r="R323" i="1" s="1"/>
  <c r="T323" i="1" s="1"/>
  <c r="U323" i="1" s="1"/>
  <c r="R315" i="1" a="1"/>
  <c r="R315" i="1" s="1"/>
  <c r="T315" i="1" s="1"/>
  <c r="U315" i="1" s="1"/>
  <c r="R307" i="1" a="1"/>
  <c r="R307" i="1" s="1"/>
  <c r="T307" i="1" s="1"/>
  <c r="U307" i="1" s="1"/>
  <c r="R299" i="1" a="1"/>
  <c r="R299" i="1" s="1"/>
  <c r="T299" i="1" s="1"/>
  <c r="U299" i="1" s="1"/>
  <c r="R291" i="1" a="1"/>
  <c r="R291" i="1" s="1"/>
  <c r="T291" i="1" s="1"/>
  <c r="U291" i="1" s="1"/>
  <c r="R283" i="1" a="1"/>
  <c r="R283" i="1" s="1"/>
  <c r="T283" i="1" s="1"/>
  <c r="U283" i="1" s="1"/>
  <c r="R275" i="1" a="1"/>
  <c r="R275" i="1" s="1"/>
  <c r="R267" i="1" a="1"/>
  <c r="R267" i="1" s="1"/>
  <c r="T267" i="1" s="1"/>
  <c r="U267" i="1" s="1"/>
  <c r="R259" i="1" a="1"/>
  <c r="R259" i="1" s="1"/>
  <c r="T259" i="1" s="1"/>
  <c r="U259" i="1" s="1"/>
  <c r="R251" i="1" a="1"/>
  <c r="R251" i="1" s="1"/>
  <c r="T251" i="1" s="1"/>
  <c r="U251" i="1" s="1"/>
  <c r="R243" i="1" a="1"/>
  <c r="R243" i="1" s="1"/>
  <c r="T243" i="1" s="1"/>
  <c r="U243" i="1" s="1"/>
  <c r="R235" i="1" a="1"/>
  <c r="R235" i="1" s="1"/>
  <c r="T235" i="1" s="1"/>
  <c r="U235" i="1" s="1"/>
  <c r="R227" i="1" a="1"/>
  <c r="R227" i="1" s="1"/>
  <c r="T227" i="1" s="1"/>
  <c r="U227" i="1" s="1"/>
  <c r="R219" i="1" a="1"/>
  <c r="R219" i="1" s="1"/>
  <c r="T219" i="1" s="1"/>
  <c r="U219" i="1" s="1"/>
  <c r="R211" i="1" a="1"/>
  <c r="R211" i="1" s="1"/>
  <c r="T211" i="1" s="1"/>
  <c r="U211" i="1" s="1"/>
  <c r="R203" i="1" a="1"/>
  <c r="R203" i="1" s="1"/>
  <c r="T203" i="1" s="1"/>
  <c r="U203" i="1" s="1"/>
  <c r="R195" i="1" a="1"/>
  <c r="R195" i="1" s="1"/>
  <c r="T195" i="1" s="1"/>
  <c r="U195" i="1" s="1"/>
  <c r="R187" i="1" a="1"/>
  <c r="R187" i="1" s="1"/>
  <c r="T187" i="1" s="1"/>
  <c r="U187" i="1" s="1"/>
  <c r="R179" i="1" a="1"/>
  <c r="R179" i="1" s="1"/>
  <c r="T179" i="1" s="1"/>
  <c r="U179" i="1" s="1"/>
  <c r="R171" i="1" a="1"/>
  <c r="R171" i="1" s="1"/>
  <c r="T171" i="1" s="1"/>
  <c r="U171" i="1" s="1"/>
  <c r="R163" i="1" a="1"/>
  <c r="R163" i="1" s="1"/>
  <c r="T163" i="1" s="1"/>
  <c r="U163" i="1" s="1"/>
  <c r="R155" i="1" a="1"/>
  <c r="R155" i="1" s="1"/>
  <c r="T155" i="1" s="1"/>
  <c r="U155" i="1" s="1"/>
  <c r="R147" i="1" a="1"/>
  <c r="R147" i="1" s="1"/>
  <c r="T147" i="1" s="1"/>
  <c r="U147" i="1" s="1"/>
  <c r="R139" i="1" a="1"/>
  <c r="R139" i="1" s="1"/>
  <c r="T139" i="1" s="1"/>
  <c r="U139" i="1" s="1"/>
  <c r="R131" i="1" a="1"/>
  <c r="R131" i="1" s="1"/>
  <c r="T131" i="1" s="1"/>
  <c r="U131" i="1" s="1"/>
  <c r="R123" i="1" a="1"/>
  <c r="R123" i="1" s="1"/>
  <c r="T123" i="1" s="1"/>
  <c r="U123" i="1" s="1"/>
  <c r="R115" i="1" a="1"/>
  <c r="R115" i="1" s="1"/>
  <c r="T115" i="1" s="1"/>
  <c r="U115" i="1" s="1"/>
  <c r="R107" i="1" a="1"/>
  <c r="R107" i="1" s="1"/>
  <c r="T107" i="1" s="1"/>
  <c r="U107" i="1" s="1"/>
  <c r="R99" i="1" a="1"/>
  <c r="R99" i="1" s="1"/>
  <c r="T99" i="1" s="1"/>
  <c r="U99" i="1" s="1"/>
  <c r="R91" i="1" a="1"/>
  <c r="R91" i="1" s="1"/>
  <c r="T91" i="1" s="1"/>
  <c r="U91" i="1" s="1"/>
  <c r="R83" i="1" a="1"/>
  <c r="R83" i="1" s="1"/>
  <c r="T83" i="1" s="1"/>
  <c r="U83" i="1" s="1"/>
  <c r="R75" i="1" a="1"/>
  <c r="R75" i="1" s="1"/>
  <c r="T75" i="1" s="1"/>
  <c r="U75" i="1" s="1"/>
  <c r="R67" i="1" a="1"/>
  <c r="R67" i="1" s="1"/>
  <c r="T67" i="1" s="1"/>
  <c r="U67" i="1" s="1"/>
  <c r="R59" i="1" a="1"/>
  <c r="R59" i="1" s="1"/>
  <c r="R51" i="1" a="1"/>
  <c r="R51" i="1" s="1"/>
  <c r="T51" i="1" s="1"/>
  <c r="U51" i="1" s="1"/>
  <c r="R43" i="1" a="1"/>
  <c r="R43" i="1" s="1"/>
  <c r="T43" i="1" s="1"/>
  <c r="U43" i="1" s="1"/>
  <c r="R35" i="1" a="1"/>
  <c r="R35" i="1" s="1"/>
  <c r="T35" i="1" s="1"/>
  <c r="U35" i="1" s="1"/>
  <c r="R27" i="1" a="1"/>
  <c r="R27" i="1" s="1"/>
  <c r="T27" i="1" s="1"/>
  <c r="U27" i="1" s="1"/>
  <c r="R19" i="1" a="1"/>
  <c r="R19" i="1" s="1"/>
  <c r="T19" i="1" s="1"/>
  <c r="U19" i="1" s="1"/>
  <c r="R11" i="1" a="1"/>
  <c r="R11" i="1" s="1"/>
  <c r="T11" i="1" s="1"/>
  <c r="U11" i="1" s="1"/>
  <c r="R3" i="1" a="1"/>
  <c r="R3" i="1" s="1"/>
  <c r="T3" i="1" s="1"/>
  <c r="U3" i="1" s="1"/>
  <c r="T1409" i="1"/>
  <c r="U1409" i="1" s="1"/>
  <c r="T202" i="1"/>
  <c r="U202" i="1" s="1"/>
  <c r="T714" i="1"/>
  <c r="U714" i="1" s="1"/>
  <c r="T1226" i="1"/>
  <c r="U1226" i="1" s="1"/>
  <c r="T1738" i="1"/>
  <c r="U1738" i="1" s="1"/>
  <c r="T2250" i="1"/>
  <c r="U2250" i="1" s="1"/>
  <c r="T2762" i="1"/>
  <c r="U2762" i="1" s="1"/>
  <c r="T3274" i="1"/>
  <c r="U3274" i="1" s="1"/>
  <c r="T3786" i="1"/>
  <c r="U3786" i="1" s="1"/>
  <c r="T4298" i="1"/>
  <c r="U4298" i="1" s="1"/>
  <c r="T4810" i="1"/>
  <c r="U4810" i="1" s="1"/>
  <c r="T5834" i="1"/>
  <c r="U5834" i="1" s="1"/>
  <c r="T6346" i="1"/>
  <c r="U6346" i="1" s="1"/>
  <c r="T6858" i="1"/>
  <c r="U6858" i="1" s="1"/>
  <c r="T2795" i="1"/>
  <c r="U2795" i="1" s="1"/>
  <c r="T249" i="1"/>
  <c r="U249" i="1" s="1"/>
  <c r="T18" i="1"/>
  <c r="U18" i="1" s="1"/>
  <c r="T530" i="1"/>
  <c r="U530" i="1" s="1"/>
  <c r="T1042" i="1"/>
  <c r="U1042" i="1" s="1"/>
  <c r="T1554" i="1"/>
  <c r="U1554" i="1" s="1"/>
  <c r="T2066" i="1"/>
  <c r="U2066" i="1" s="1"/>
  <c r="T2578" i="1"/>
  <c r="U2578" i="1" s="1"/>
  <c r="T3090" i="1"/>
  <c r="U3090" i="1" s="1"/>
  <c r="T3602" i="1"/>
  <c r="U3602" i="1" s="1"/>
  <c r="T4114" i="1"/>
  <c r="U4114" i="1" s="1"/>
  <c r="T4626" i="1"/>
  <c r="U4626" i="1" s="1"/>
  <c r="T8210" i="1"/>
  <c r="U8210" i="1" s="1"/>
  <c r="T593" i="1"/>
  <c r="U593" i="1" s="1"/>
  <c r="T410" i="1"/>
  <c r="U410" i="1" s="1"/>
  <c r="T922" i="1"/>
  <c r="U922" i="1" s="1"/>
  <c r="T1434" i="1"/>
  <c r="U1434" i="1" s="1"/>
  <c r="T1946" i="1"/>
  <c r="U1946" i="1" s="1"/>
  <c r="T2458" i="1"/>
  <c r="U2458" i="1" s="1"/>
  <c r="T2970" i="1"/>
  <c r="U2970" i="1" s="1"/>
  <c r="T3482" i="1"/>
  <c r="U3482" i="1" s="1"/>
  <c r="T3994" i="1"/>
  <c r="U3994" i="1" s="1"/>
  <c r="T4506" i="1"/>
  <c r="U4506" i="1" s="1"/>
  <c r="T2777" i="1"/>
  <c r="U2777" i="1" s="1"/>
  <c r="T34" i="1"/>
  <c r="U34" i="1" s="1"/>
  <c r="T546" i="1"/>
  <c r="U546" i="1" s="1"/>
  <c r="T1058" i="1"/>
  <c r="U1058" i="1" s="1"/>
  <c r="T1570" i="1"/>
  <c r="U1570" i="1" s="1"/>
  <c r="T2082" i="1"/>
  <c r="U2082" i="1" s="1"/>
  <c r="T2594" i="1"/>
  <c r="U2594" i="1" s="1"/>
  <c r="T3106" i="1"/>
  <c r="U3106" i="1" s="1"/>
  <c r="T3618" i="1"/>
  <c r="U3618" i="1" s="1"/>
  <c r="T4130" i="1"/>
  <c r="U4130" i="1" s="1"/>
  <c r="T4642" i="1"/>
  <c r="U4642" i="1" s="1"/>
  <c r="T5154" i="1"/>
  <c r="U5154" i="1" s="1"/>
  <c r="T59" i="1"/>
  <c r="U59" i="1" s="1"/>
  <c r="T2107" i="1"/>
  <c r="U2107" i="1" s="1"/>
  <c r="T217" i="1"/>
  <c r="U217" i="1" s="1"/>
  <c r="T298" i="1"/>
  <c r="U298" i="1" s="1"/>
  <c r="T810" i="1"/>
  <c r="U810" i="1" s="1"/>
  <c r="T1322" i="1"/>
  <c r="U1322" i="1" s="1"/>
  <c r="T1834" i="1"/>
  <c r="U1834" i="1" s="1"/>
  <c r="T2346" i="1"/>
  <c r="U2346" i="1" s="1"/>
  <c r="T2858" i="1"/>
  <c r="U2858" i="1" s="1"/>
  <c r="T3370" i="1"/>
  <c r="U3370" i="1" s="1"/>
  <c r="T3882" i="1"/>
  <c r="U3882" i="1" s="1"/>
  <c r="T4906" i="1"/>
  <c r="U4906" i="1" s="1"/>
  <c r="T5418" i="1"/>
  <c r="U5418" i="1" s="1"/>
  <c r="T5930" i="1"/>
  <c r="U5930" i="1" s="1"/>
  <c r="T114" i="1"/>
  <c r="U114" i="1" s="1"/>
  <c r="T626" i="1"/>
  <c r="U626" i="1" s="1"/>
  <c r="T1138" i="1"/>
  <c r="U1138" i="1" s="1"/>
  <c r="T1650" i="1"/>
  <c r="U1650" i="1" s="1"/>
  <c r="T2162" i="1"/>
  <c r="U2162" i="1" s="1"/>
  <c r="T2674" i="1"/>
  <c r="U2674" i="1" s="1"/>
  <c r="T3186" i="1"/>
  <c r="U3186" i="1" s="1"/>
  <c r="T3698" i="1"/>
  <c r="U3698" i="1" s="1"/>
  <c r="T4722" i="1"/>
  <c r="U4722" i="1" s="1"/>
  <c r="T5234" i="1"/>
  <c r="U5234" i="1" s="1"/>
  <c r="T379" i="1"/>
  <c r="U379" i="1" s="1"/>
  <c r="T2427" i="1"/>
  <c r="U2427" i="1" s="1"/>
  <c r="T58" i="1"/>
  <c r="U58" i="1" s="1"/>
  <c r="T570" i="1"/>
  <c r="U570" i="1" s="1"/>
  <c r="T1082" i="1"/>
  <c r="U1082" i="1" s="1"/>
  <c r="T1594" i="1"/>
  <c r="U1594" i="1" s="1"/>
  <c r="T2106" i="1"/>
  <c r="U2106" i="1" s="1"/>
  <c r="T2618" i="1"/>
  <c r="U2618" i="1" s="1"/>
  <c r="T3130" i="1"/>
  <c r="U3130" i="1" s="1"/>
  <c r="T3642" i="1"/>
  <c r="U3642" i="1" s="1"/>
  <c r="T4154" i="1"/>
  <c r="U4154" i="1" s="1"/>
  <c r="T945" i="1"/>
  <c r="U945" i="1" s="1"/>
  <c r="T2" i="1"/>
  <c r="U2" i="1" s="1"/>
  <c r="T514" i="1"/>
  <c r="U514" i="1" s="1"/>
  <c r="T1026" i="1"/>
  <c r="U1026" i="1" s="1"/>
  <c r="T1538" i="1"/>
  <c r="U1538" i="1" s="1"/>
  <c r="T2050" i="1"/>
  <c r="U2050" i="1" s="1"/>
  <c r="T2562" i="1"/>
  <c r="U2562" i="1" s="1"/>
  <c r="T3074" i="1"/>
  <c r="U3074" i="1" s="1"/>
  <c r="T3586" i="1"/>
  <c r="U3586" i="1" s="1"/>
  <c r="T4098" i="1"/>
  <c r="U4098" i="1" s="1"/>
  <c r="T4610" i="1"/>
  <c r="U4610" i="1" s="1"/>
  <c r="T5122" i="1"/>
  <c r="U5122" i="1" s="1"/>
  <c r="T5634" i="1"/>
  <c r="U5634" i="1" s="1"/>
  <c r="T6146" i="1"/>
  <c r="U6146" i="1" s="1"/>
  <c r="T1979" i="1"/>
  <c r="U1979" i="1" s="1"/>
  <c r="T3451" i="1"/>
  <c r="U3451" i="1" s="1"/>
  <c r="T3963" i="1"/>
  <c r="U3963" i="1" s="1"/>
  <c r="T4475" i="1"/>
  <c r="U4475" i="1" s="1"/>
  <c r="T4987" i="1"/>
  <c r="U4987" i="1" s="1"/>
  <c r="T5499" i="1"/>
  <c r="U5499" i="1" s="1"/>
  <c r="T6011" i="1"/>
  <c r="U6011" i="1" s="1"/>
  <c r="T380" i="1"/>
  <c r="U380" i="1" s="1"/>
  <c r="T892" i="1"/>
  <c r="U892" i="1" s="1"/>
  <c r="T1404" i="1"/>
  <c r="U1404" i="1" s="1"/>
  <c r="T1916" i="1"/>
  <c r="U1916" i="1" s="1"/>
  <c r="T2428" i="1"/>
  <c r="U2428" i="1" s="1"/>
  <c r="T2940" i="1"/>
  <c r="U2940" i="1" s="1"/>
  <c r="T3452" i="1"/>
  <c r="U3452" i="1" s="1"/>
  <c r="T3964" i="1"/>
  <c r="U3964" i="1" s="1"/>
  <c r="T4476" i="1"/>
  <c r="U4476" i="1" s="1"/>
  <c r="T4988" i="1"/>
  <c r="U4988" i="1" s="1"/>
  <c r="T5500" i="1"/>
  <c r="U5500" i="1" s="1"/>
  <c r="T6012" i="1"/>
  <c r="U6012" i="1" s="1"/>
  <c r="T6524" i="1"/>
  <c r="U6524" i="1" s="1"/>
  <c r="T7036" i="1"/>
  <c r="U7036" i="1" s="1"/>
  <c r="T7548" i="1"/>
  <c r="U7548" i="1" s="1"/>
  <c r="T8060" i="1"/>
  <c r="U8060" i="1" s="1"/>
  <c r="T8572" i="1"/>
  <c r="U8572" i="1" s="1"/>
  <c r="T9084" i="1"/>
  <c r="U9084" i="1" s="1"/>
  <c r="T11644" i="1"/>
  <c r="U11644" i="1" s="1"/>
  <c r="T373" i="1"/>
  <c r="U373" i="1" s="1"/>
  <c r="T885" i="1"/>
  <c r="U885" i="1" s="1"/>
  <c r="T1397" i="1"/>
  <c r="U1397" i="1" s="1"/>
  <c r="T1909" i="1"/>
  <c r="U1909" i="1" s="1"/>
  <c r="T2421" i="1"/>
  <c r="U2421" i="1" s="1"/>
  <c r="T2933" i="1"/>
  <c r="U2933" i="1" s="1"/>
  <c r="T3445" i="1"/>
  <c r="U3445" i="1" s="1"/>
  <c r="T3957" i="1"/>
  <c r="U3957" i="1" s="1"/>
  <c r="T4469" i="1"/>
  <c r="U4469" i="1" s="1"/>
  <c r="T4981" i="1"/>
  <c r="U4981" i="1" s="1"/>
  <c r="T5493" i="1"/>
  <c r="U5493" i="1" s="1"/>
  <c r="T6005" i="1"/>
  <c r="U6005" i="1" s="1"/>
  <c r="T6517" i="1"/>
  <c r="U6517" i="1" s="1"/>
  <c r="T7029" i="1"/>
  <c r="U7029" i="1" s="1"/>
  <c r="T7541" i="1"/>
  <c r="U7541" i="1" s="1"/>
  <c r="T8053" i="1"/>
  <c r="U8053" i="1" s="1"/>
  <c r="T8565" i="1"/>
  <c r="U8565" i="1" s="1"/>
  <c r="T9077" i="1"/>
  <c r="U9077" i="1" s="1"/>
  <c r="T982" i="1"/>
  <c r="U982" i="1" s="1"/>
  <c r="T2910" i="1"/>
  <c r="U2910" i="1" s="1"/>
  <c r="T2503" i="1"/>
  <c r="U2503" i="1" s="1"/>
  <c r="T2051" i="1"/>
  <c r="U2051" i="1" s="1"/>
  <c r="T2563" i="1"/>
  <c r="U2563" i="1" s="1"/>
  <c r="T4611" i="1"/>
  <c r="U4611" i="1" s="1"/>
  <c r="T4" i="1"/>
  <c r="U4" i="1" s="1"/>
  <c r="T516" i="1"/>
  <c r="U516" i="1" s="1"/>
  <c r="T2052" i="1"/>
  <c r="U2052" i="1" s="1"/>
  <c r="T2564" i="1"/>
  <c r="U2564" i="1" s="1"/>
  <c r="T4100" i="1"/>
  <c r="U4100" i="1" s="1"/>
  <c r="T4612" i="1"/>
  <c r="U4612" i="1" s="1"/>
  <c r="T5124" i="1"/>
  <c r="U5124" i="1" s="1"/>
  <c r="T5636" i="1"/>
  <c r="U5636" i="1" s="1"/>
  <c r="T6148" i="1"/>
  <c r="U6148" i="1" s="1"/>
  <c r="T6660" i="1"/>
  <c r="U6660" i="1" s="1"/>
  <c r="T7172" i="1"/>
  <c r="U7172" i="1" s="1"/>
  <c r="T7684" i="1"/>
  <c r="U7684" i="1" s="1"/>
  <c r="T8196" i="1"/>
  <c r="U8196" i="1" s="1"/>
  <c r="T8708" i="1"/>
  <c r="U8708" i="1" s="1"/>
  <c r="T9220" i="1"/>
  <c r="U9220" i="1" s="1"/>
  <c r="T509" i="1"/>
  <c r="U509" i="1" s="1"/>
  <c r="T1021" i="1"/>
  <c r="U1021" i="1" s="1"/>
  <c r="T1533" i="1"/>
  <c r="U1533" i="1" s="1"/>
  <c r="T2045" i="1"/>
  <c r="U2045" i="1" s="1"/>
  <c r="T2557" i="1"/>
  <c r="U2557" i="1" s="1"/>
  <c r="T3069" i="1"/>
  <c r="U3069" i="1" s="1"/>
  <c r="T3581" i="1"/>
  <c r="U3581" i="1" s="1"/>
  <c r="T4093" i="1"/>
  <c r="U4093" i="1" s="1"/>
  <c r="T4605" i="1"/>
  <c r="U4605" i="1" s="1"/>
  <c r="T5117" i="1"/>
  <c r="U5117" i="1" s="1"/>
  <c r="T5629" i="1"/>
  <c r="U5629" i="1" s="1"/>
  <c r="T6141" i="1"/>
  <c r="U6141" i="1" s="1"/>
  <c r="T6653" i="1"/>
  <c r="U6653" i="1" s="1"/>
  <c r="T7165" i="1"/>
  <c r="U7165" i="1" s="1"/>
  <c r="T7677" i="1"/>
  <c r="U7677" i="1" s="1"/>
  <c r="T8189" i="1"/>
  <c r="U8189" i="1" s="1"/>
  <c r="T8701" i="1"/>
  <c r="U8701" i="1" s="1"/>
  <c r="T9213" i="1"/>
  <c r="U9213" i="1" s="1"/>
  <c r="T11261" i="1"/>
  <c r="U11261" i="1" s="1"/>
  <c r="T510" i="1"/>
  <c r="U510" i="1" s="1"/>
  <c r="T1382" i="1"/>
  <c r="U1382" i="1" s="1"/>
  <c r="T3494" i="1"/>
  <c r="U3494" i="1" s="1"/>
  <c r="T3591" i="1"/>
  <c r="U3591" i="1" s="1"/>
  <c r="T1675" i="1"/>
  <c r="U1675" i="1" s="1"/>
  <c r="T2187" i="1"/>
  <c r="U2187" i="1" s="1"/>
  <c r="T4235" i="1"/>
  <c r="U4235" i="1" s="1"/>
  <c r="T5771" i="1"/>
  <c r="U5771" i="1" s="1"/>
  <c r="T140" i="1"/>
  <c r="U140" i="1" s="1"/>
  <c r="T652" i="1"/>
  <c r="U652" i="1" s="1"/>
  <c r="T1164" i="1"/>
  <c r="U1164" i="1" s="1"/>
  <c r="T1676" i="1"/>
  <c r="U1676" i="1" s="1"/>
  <c r="T2188" i="1"/>
  <c r="U2188" i="1" s="1"/>
  <c r="T2700" i="1"/>
  <c r="U2700" i="1" s="1"/>
  <c r="T3212" i="1"/>
  <c r="U3212" i="1" s="1"/>
  <c r="T3724" i="1"/>
  <c r="U3724" i="1" s="1"/>
  <c r="T4236" i="1"/>
  <c r="U4236" i="1" s="1"/>
  <c r="T4748" i="1"/>
  <c r="U4748" i="1" s="1"/>
  <c r="T5260" i="1"/>
  <c r="U5260" i="1" s="1"/>
  <c r="T5772" i="1"/>
  <c r="U5772" i="1" s="1"/>
  <c r="T6284" i="1"/>
  <c r="U6284" i="1" s="1"/>
  <c r="T6796" i="1"/>
  <c r="U6796" i="1" s="1"/>
  <c r="T7308" i="1"/>
  <c r="U7308" i="1" s="1"/>
  <c r="T7820" i="1"/>
  <c r="U7820" i="1" s="1"/>
  <c r="T8332" i="1"/>
  <c r="U8332" i="1" s="1"/>
  <c r="T8844" i="1"/>
  <c r="U8844" i="1" s="1"/>
  <c r="T9356" i="1"/>
  <c r="U9356" i="1" s="1"/>
  <c r="T133" i="1"/>
  <c r="U133" i="1" s="1"/>
  <c r="T645" i="1"/>
  <c r="U645" i="1" s="1"/>
  <c r="T1157" i="1"/>
  <c r="U1157" i="1" s="1"/>
  <c r="T1669" i="1"/>
  <c r="U1669" i="1" s="1"/>
  <c r="T2181" i="1"/>
  <c r="U2181" i="1" s="1"/>
  <c r="T2693" i="1"/>
  <c r="U2693" i="1" s="1"/>
  <c r="T3205" i="1"/>
  <c r="U3205" i="1" s="1"/>
  <c r="T3717" i="1"/>
  <c r="U3717" i="1" s="1"/>
  <c r="T4229" i="1"/>
  <c r="U4229" i="1" s="1"/>
  <c r="T4741" i="1"/>
  <c r="U4741" i="1" s="1"/>
  <c r="T5253" i="1"/>
  <c r="U5253" i="1" s="1"/>
  <c r="T5765" i="1"/>
  <c r="U5765" i="1" s="1"/>
  <c r="T6277" i="1"/>
  <c r="U6277" i="1" s="1"/>
  <c r="T6789" i="1"/>
  <c r="U6789" i="1" s="1"/>
  <c r="T7301" i="1"/>
  <c r="U7301" i="1" s="1"/>
  <c r="T7813" i="1"/>
  <c r="U7813" i="1" s="1"/>
  <c r="T8325" i="1"/>
  <c r="U8325" i="1" s="1"/>
  <c r="T8837" i="1"/>
  <c r="U8837" i="1" s="1"/>
  <c r="T9349" i="1"/>
  <c r="U9349" i="1" s="1"/>
  <c r="T134" i="1"/>
  <c r="U134" i="1" s="1"/>
  <c r="T646" i="1"/>
  <c r="U646" i="1" s="1"/>
  <c r="T1950" i="1"/>
  <c r="U1950" i="1" s="1"/>
  <c r="T4582" i="1"/>
  <c r="U4582" i="1" s="1"/>
  <c r="T583" i="1"/>
  <c r="U583" i="1" s="1"/>
  <c r="T275" i="1"/>
  <c r="U275" i="1" s="1"/>
  <c r="T787" i="1"/>
  <c r="U787" i="1" s="1"/>
  <c r="T1299" i="1"/>
  <c r="U1299" i="1" s="1"/>
  <c r="T1811" i="1"/>
  <c r="U1811" i="1" s="1"/>
  <c r="T2323" i="1"/>
  <c r="U2323" i="1" s="1"/>
  <c r="T2835" i="1"/>
  <c r="U2835" i="1" s="1"/>
  <c r="T3347" i="1"/>
  <c r="U3347" i="1" s="1"/>
  <c r="T3859" i="1"/>
  <c r="U3859" i="1" s="1"/>
  <c r="T4371" i="1"/>
  <c r="U4371" i="1" s="1"/>
  <c r="T4883" i="1"/>
  <c r="U4883" i="1" s="1"/>
  <c r="T5395" i="1"/>
  <c r="U5395" i="1" s="1"/>
  <c r="T5907" i="1"/>
  <c r="U5907" i="1" s="1"/>
  <c r="T276" i="1"/>
  <c r="U276" i="1" s="1"/>
  <c r="T788" i="1"/>
  <c r="U788" i="1" s="1"/>
  <c r="T1300" i="1"/>
  <c r="U1300" i="1" s="1"/>
  <c r="T1812" i="1"/>
  <c r="U1812" i="1" s="1"/>
  <c r="T2324" i="1"/>
  <c r="U2324" i="1" s="1"/>
  <c r="T2836" i="1"/>
  <c r="U2836" i="1" s="1"/>
  <c r="T3348" i="1"/>
  <c r="U3348" i="1" s="1"/>
  <c r="T3860" i="1"/>
  <c r="U3860" i="1" s="1"/>
  <c r="T4372" i="1"/>
  <c r="U4372" i="1" s="1"/>
  <c r="T4884" i="1"/>
  <c r="U4884" i="1" s="1"/>
  <c r="T5396" i="1"/>
  <c r="U5396" i="1" s="1"/>
  <c r="T5908" i="1"/>
  <c r="U5908" i="1" s="1"/>
  <c r="T6420" i="1"/>
  <c r="U6420" i="1" s="1"/>
  <c r="T6932" i="1"/>
  <c r="U6932" i="1" s="1"/>
  <c r="T7444" i="1"/>
  <c r="U7444" i="1" s="1"/>
  <c r="T7956" i="1"/>
  <c r="U7956" i="1" s="1"/>
  <c r="T8468" i="1"/>
  <c r="U8468" i="1" s="1"/>
  <c r="T8980" i="1"/>
  <c r="U8980" i="1" s="1"/>
  <c r="T269" i="1"/>
  <c r="U269" i="1" s="1"/>
  <c r="T781" i="1"/>
  <c r="U781" i="1" s="1"/>
  <c r="T1293" i="1"/>
  <c r="U1293" i="1" s="1"/>
  <c r="T1805" i="1"/>
  <c r="U1805" i="1" s="1"/>
  <c r="T2317" i="1"/>
  <c r="U2317" i="1" s="1"/>
  <c r="T2829" i="1"/>
  <c r="U2829" i="1" s="1"/>
  <c r="T3341" i="1"/>
  <c r="U3341" i="1" s="1"/>
  <c r="T3853" i="1"/>
  <c r="U3853" i="1" s="1"/>
  <c r="T4365" i="1"/>
  <c r="U4365" i="1" s="1"/>
  <c r="T4877" i="1"/>
  <c r="U4877" i="1" s="1"/>
  <c r="T5389" i="1"/>
  <c r="U5389" i="1" s="1"/>
  <c r="T5901" i="1"/>
  <c r="U5901" i="1" s="1"/>
  <c r="T6413" i="1"/>
  <c r="U6413" i="1" s="1"/>
  <c r="T6925" i="1"/>
  <c r="U6925" i="1" s="1"/>
  <c r="T7437" i="1"/>
  <c r="U7437" i="1" s="1"/>
  <c r="T7949" i="1"/>
  <c r="U7949" i="1" s="1"/>
  <c r="T8461" i="1"/>
  <c r="U8461" i="1" s="1"/>
  <c r="T8973" i="1"/>
  <c r="U8973" i="1" s="1"/>
  <c r="T9485" i="1"/>
  <c r="U9485" i="1" s="1"/>
  <c r="T9997" i="1"/>
  <c r="U9997" i="1" s="1"/>
  <c r="T270" i="1"/>
  <c r="U270" i="1" s="1"/>
  <c r="T822" i="1"/>
  <c r="U822" i="1" s="1"/>
  <c r="T2470" i="1"/>
  <c r="U2470" i="1" s="1"/>
  <c r="T5670" i="1"/>
  <c r="U5670" i="1" s="1"/>
  <c r="T1671" i="1"/>
  <c r="U1671" i="1" s="1"/>
  <c r="T859" i="1"/>
  <c r="U859" i="1" s="1"/>
  <c r="T1883" i="1"/>
  <c r="U1883" i="1" s="1"/>
  <c r="T2907" i="1"/>
  <c r="U2907" i="1" s="1"/>
  <c r="T4955" i="1"/>
  <c r="U4955" i="1" s="1"/>
  <c r="T5467" i="1"/>
  <c r="U5467" i="1" s="1"/>
  <c r="T5979" i="1"/>
  <c r="U5979" i="1" s="1"/>
  <c r="T348" i="1"/>
  <c r="U348" i="1" s="1"/>
  <c r="T2396" i="1"/>
  <c r="U2396" i="1" s="1"/>
  <c r="T2908" i="1"/>
  <c r="U2908" i="1" s="1"/>
  <c r="T4444" i="1"/>
  <c r="U4444" i="1" s="1"/>
  <c r="T4956" i="1"/>
  <c r="U4956" i="1" s="1"/>
  <c r="T6492" i="1"/>
  <c r="U6492" i="1" s="1"/>
  <c r="T7004" i="1"/>
  <c r="U7004" i="1" s="1"/>
  <c r="T8028" i="1"/>
  <c r="U8028" i="1" s="1"/>
  <c r="T8540" i="1"/>
  <c r="U8540" i="1" s="1"/>
  <c r="T9052" i="1"/>
  <c r="U9052" i="1" s="1"/>
  <c r="T853" i="1"/>
  <c r="U853" i="1" s="1"/>
  <c r="T4437" i="1"/>
  <c r="U4437" i="1" s="1"/>
  <c r="T4949" i="1"/>
  <c r="U4949" i="1" s="1"/>
  <c r="T6997" i="1"/>
  <c r="U6997" i="1" s="1"/>
  <c r="T8021" i="1"/>
  <c r="U8021" i="1" s="1"/>
  <c r="T8533" i="1"/>
  <c r="U8533" i="1" s="1"/>
  <c r="T9045" i="1"/>
  <c r="U9045" i="1" s="1"/>
  <c r="T342" i="1"/>
  <c r="U342" i="1" s="1"/>
  <c r="T926" i="1"/>
  <c r="U926" i="1" s="1"/>
  <c r="T2782" i="1"/>
  <c r="U2782" i="1" s="1"/>
  <c r="T6246" i="1"/>
  <c r="U6246" i="1" s="1"/>
  <c r="T2247" i="1"/>
  <c r="U2247" i="1" s="1"/>
  <c r="T4259" i="1"/>
  <c r="U4259" i="1" s="1"/>
  <c r="T4771" i="1"/>
  <c r="U4771" i="1" s="1"/>
  <c r="T676" i="1"/>
  <c r="U676" i="1" s="1"/>
  <c r="T4772" i="1"/>
  <c r="U4772" i="1" s="1"/>
  <c r="T6308" i="1"/>
  <c r="U6308" i="1" s="1"/>
  <c r="T7844" i="1"/>
  <c r="U7844" i="1" s="1"/>
  <c r="T8356" i="1"/>
  <c r="U8356" i="1" s="1"/>
  <c r="T8868" i="1"/>
  <c r="U8868" i="1" s="1"/>
  <c r="T9380" i="1"/>
  <c r="U9380" i="1" s="1"/>
  <c r="T157" i="1"/>
  <c r="U157" i="1" s="1"/>
  <c r="T669" i="1"/>
  <c r="U669" i="1" s="1"/>
  <c r="T1181" i="1"/>
  <c r="U1181" i="1" s="1"/>
  <c r="T1693" i="1"/>
  <c r="U1693" i="1" s="1"/>
  <c r="T2205" i="1"/>
  <c r="U2205" i="1" s="1"/>
  <c r="T2717" i="1"/>
  <c r="U2717" i="1" s="1"/>
  <c r="T3229" i="1"/>
  <c r="U3229" i="1" s="1"/>
  <c r="T3741" i="1"/>
  <c r="U3741" i="1" s="1"/>
  <c r="T4253" i="1"/>
  <c r="U4253" i="1" s="1"/>
  <c r="T4765" i="1"/>
  <c r="U4765" i="1" s="1"/>
  <c r="T5277" i="1"/>
  <c r="U5277" i="1" s="1"/>
  <c r="T5789" i="1"/>
  <c r="U5789" i="1" s="1"/>
  <c r="T6301" i="1"/>
  <c r="U6301" i="1" s="1"/>
  <c r="T6813" i="1"/>
  <c r="U6813" i="1" s="1"/>
  <c r="T7325" i="1"/>
  <c r="U7325" i="1" s="1"/>
  <c r="T7837" i="1"/>
  <c r="U7837" i="1" s="1"/>
  <c r="T8349" i="1"/>
  <c r="U8349" i="1" s="1"/>
  <c r="T8861" i="1"/>
  <c r="U8861" i="1" s="1"/>
  <c r="T9373" i="1"/>
  <c r="U9373" i="1" s="1"/>
  <c r="T158" i="1"/>
  <c r="U158" i="1" s="1"/>
  <c r="T670" i="1"/>
  <c r="U670" i="1" s="1"/>
  <c r="T2022" i="1"/>
  <c r="U2022" i="1" s="1"/>
  <c r="T4774" i="1"/>
  <c r="U4774" i="1" s="1"/>
  <c r="T775" i="1"/>
  <c r="U775" i="1" s="1"/>
  <c r="T4075" i="1"/>
  <c r="U4075" i="1" s="1"/>
  <c r="T5099" i="1"/>
  <c r="U5099" i="1" s="1"/>
  <c r="T492" i="1"/>
  <c r="U492" i="1" s="1"/>
  <c r="T1004" i="1"/>
  <c r="U1004" i="1" s="1"/>
  <c r="T1516" i="1"/>
  <c r="U1516" i="1" s="1"/>
  <c r="T2028" i="1"/>
  <c r="U2028" i="1" s="1"/>
  <c r="T2540" i="1"/>
  <c r="U2540" i="1" s="1"/>
  <c r="T3052" i="1"/>
  <c r="U3052" i="1" s="1"/>
  <c r="T3564" i="1"/>
  <c r="U3564" i="1" s="1"/>
  <c r="T4076" i="1"/>
  <c r="U4076" i="1" s="1"/>
  <c r="T4588" i="1"/>
  <c r="U4588" i="1" s="1"/>
  <c r="T5100" i="1"/>
  <c r="U5100" i="1" s="1"/>
  <c r="T5612" i="1"/>
  <c r="U5612" i="1" s="1"/>
  <c r="T6124" i="1"/>
  <c r="U6124" i="1" s="1"/>
  <c r="T6636" i="1"/>
  <c r="U6636" i="1" s="1"/>
  <c r="T7148" i="1"/>
  <c r="U7148" i="1" s="1"/>
  <c r="T8172" i="1"/>
  <c r="U8172" i="1" s="1"/>
  <c r="T8684" i="1"/>
  <c r="U8684" i="1" s="1"/>
  <c r="T9196" i="1"/>
  <c r="U9196" i="1" s="1"/>
  <c r="T10220" i="1"/>
  <c r="U10220" i="1" s="1"/>
  <c r="T485" i="1"/>
  <c r="U485" i="1" s="1"/>
  <c r="T997" i="1"/>
  <c r="U997" i="1" s="1"/>
  <c r="T1509" i="1"/>
  <c r="U1509" i="1" s="1"/>
  <c r="T2021" i="1"/>
  <c r="U2021" i="1" s="1"/>
  <c r="T2533" i="1"/>
  <c r="U2533" i="1" s="1"/>
  <c r="T3045" i="1"/>
  <c r="U3045" i="1" s="1"/>
  <c r="T3557" i="1"/>
  <c r="U3557" i="1" s="1"/>
  <c r="T4069" i="1"/>
  <c r="U4069" i="1" s="1"/>
  <c r="T4581" i="1"/>
  <c r="U4581" i="1" s="1"/>
  <c r="T5093" i="1"/>
  <c r="U5093" i="1" s="1"/>
  <c r="T5605" i="1"/>
  <c r="U5605" i="1" s="1"/>
  <c r="T6117" i="1"/>
  <c r="U6117" i="1" s="1"/>
  <c r="T6629" i="1"/>
  <c r="U6629" i="1" s="1"/>
  <c r="T7141" i="1"/>
  <c r="U7141" i="1" s="1"/>
  <c r="T8165" i="1"/>
  <c r="U8165" i="1" s="1"/>
  <c r="T8677" i="1"/>
  <c r="U8677" i="1" s="1"/>
  <c r="T9189" i="1"/>
  <c r="U9189" i="1" s="1"/>
  <c r="T9701" i="1"/>
  <c r="U9701" i="1" s="1"/>
  <c r="T486" i="1"/>
  <c r="U486" i="1" s="1"/>
  <c r="T1310" i="1"/>
  <c r="U1310" i="1" s="1"/>
  <c r="T3358" i="1"/>
  <c r="U3358" i="1" s="1"/>
  <c r="T3399" i="1"/>
  <c r="U3399" i="1" s="1"/>
  <c r="T1267" i="1"/>
  <c r="U1267" i="1" s="1"/>
  <c r="T4851" i="1"/>
  <c r="U4851" i="1" s="1"/>
  <c r="T5363" i="1"/>
  <c r="U5363" i="1" s="1"/>
  <c r="T5875" i="1"/>
  <c r="U5875" i="1" s="1"/>
  <c r="T244" i="1"/>
  <c r="U244" i="1" s="1"/>
  <c r="T756" i="1"/>
  <c r="U756" i="1" s="1"/>
  <c r="T1268" i="1"/>
  <c r="U1268" i="1" s="1"/>
  <c r="T1780" i="1"/>
  <c r="U1780" i="1" s="1"/>
  <c r="T2292" i="1"/>
  <c r="U2292" i="1" s="1"/>
  <c r="T2804" i="1"/>
  <c r="U2804" i="1" s="1"/>
  <c r="T3316" i="1"/>
  <c r="U3316" i="1" s="1"/>
  <c r="T3828" i="1"/>
  <c r="U3828" i="1" s="1"/>
  <c r="T4340" i="1"/>
  <c r="U4340" i="1" s="1"/>
  <c r="T4852" i="1"/>
  <c r="U4852" i="1" s="1"/>
  <c r="T5364" i="1"/>
  <c r="U5364" i="1" s="1"/>
  <c r="T5876" i="1"/>
  <c r="U5876" i="1" s="1"/>
  <c r="T6388" i="1"/>
  <c r="U6388" i="1" s="1"/>
  <c r="T6900" i="1"/>
  <c r="U6900" i="1" s="1"/>
  <c r="T7412" i="1"/>
  <c r="U7412" i="1" s="1"/>
  <c r="T7924" i="1"/>
  <c r="U7924" i="1" s="1"/>
  <c r="T8436" i="1"/>
  <c r="U8436" i="1" s="1"/>
  <c r="T8948" i="1"/>
  <c r="U8948" i="1" s="1"/>
  <c r="T9460" i="1"/>
  <c r="U9460" i="1" s="1"/>
  <c r="T9972" i="1"/>
  <c r="U9972" i="1" s="1"/>
  <c r="T237" i="1"/>
  <c r="U237" i="1" s="1"/>
  <c r="T749" i="1"/>
  <c r="U749" i="1" s="1"/>
  <c r="T1261" i="1"/>
  <c r="U1261" i="1" s="1"/>
  <c r="T1773" i="1"/>
  <c r="U1773" i="1" s="1"/>
  <c r="T2285" i="1"/>
  <c r="U2285" i="1" s="1"/>
  <c r="T2797" i="1"/>
  <c r="U2797" i="1" s="1"/>
  <c r="T3309" i="1"/>
  <c r="U3309" i="1" s="1"/>
  <c r="T3821" i="1"/>
  <c r="U3821" i="1" s="1"/>
  <c r="T4333" i="1"/>
  <c r="U4333" i="1" s="1"/>
  <c r="T4845" i="1"/>
  <c r="U4845" i="1" s="1"/>
  <c r="T5357" i="1"/>
  <c r="U5357" i="1" s="1"/>
  <c r="T5869" i="1"/>
  <c r="U5869" i="1" s="1"/>
  <c r="T6381" i="1"/>
  <c r="U6381" i="1" s="1"/>
  <c r="T6893" i="1"/>
  <c r="U6893" i="1" s="1"/>
  <c r="T7405" i="1"/>
  <c r="U7405" i="1" s="1"/>
  <c r="T7917" i="1"/>
  <c r="U7917" i="1" s="1"/>
  <c r="T8429" i="1"/>
  <c r="U8429" i="1" s="1"/>
  <c r="T8941" i="1"/>
  <c r="U8941" i="1" s="1"/>
  <c r="T9453" i="1"/>
  <c r="U9453" i="1" s="1"/>
  <c r="T238" i="1"/>
  <c r="U238" i="1" s="1"/>
  <c r="T782" i="1"/>
  <c r="U782" i="1" s="1"/>
  <c r="T2342" i="1"/>
  <c r="U2342" i="1" s="1"/>
  <c r="T5414" i="1"/>
  <c r="U5414" i="1" s="1"/>
  <c r="T1415" i="1"/>
  <c r="U1415" i="1" s="1"/>
  <c r="T400" i="1"/>
  <c r="U400" i="1" s="1"/>
  <c r="T912" i="1"/>
  <c r="U912" i="1" s="1"/>
  <c r="T1424" i="1"/>
  <c r="U1424" i="1" s="1"/>
  <c r="T1936" i="1"/>
  <c r="U1936" i="1" s="1"/>
  <c r="T2448" i="1"/>
  <c r="U2448" i="1" s="1"/>
  <c r="T2960" i="1"/>
  <c r="U2960" i="1" s="1"/>
  <c r="T686" i="1"/>
  <c r="U686" i="1" s="1"/>
  <c r="T1198" i="1"/>
  <c r="U1198" i="1" s="1"/>
  <c r="T1710" i="1"/>
  <c r="U1710" i="1" s="1"/>
  <c r="T2222" i="1"/>
  <c r="U2222" i="1" s="1"/>
  <c r="T2734" i="1"/>
  <c r="U2734" i="1" s="1"/>
  <c r="T3246" i="1"/>
  <c r="U3246" i="1" s="1"/>
  <c r="T3758" i="1"/>
  <c r="U3758" i="1" s="1"/>
  <c r="T4270" i="1"/>
  <c r="U4270" i="1" s="1"/>
  <c r="T4782" i="1"/>
  <c r="U4782" i="1" s="1"/>
  <c r="T5294" i="1"/>
  <c r="U5294" i="1" s="1"/>
  <c r="T5806" i="1"/>
  <c r="U5806" i="1" s="1"/>
  <c r="T6318" i="1"/>
  <c r="U6318" i="1" s="1"/>
  <c r="T271" i="1"/>
  <c r="U271" i="1" s="1"/>
  <c r="T783" i="1"/>
  <c r="U783" i="1" s="1"/>
  <c r="T1295" i="1"/>
  <c r="U1295" i="1" s="1"/>
  <c r="T1807" i="1"/>
  <c r="U1807" i="1" s="1"/>
  <c r="T2319" i="1"/>
  <c r="U2319" i="1" s="1"/>
  <c r="T2831" i="1"/>
  <c r="U2831" i="1" s="1"/>
  <c r="T3343" i="1"/>
  <c r="U3343" i="1" s="1"/>
  <c r="T408" i="1"/>
  <c r="U408" i="1" s="1"/>
  <c r="T920" i="1"/>
  <c r="U920" i="1" s="1"/>
  <c r="T1432" i="1"/>
  <c r="U1432" i="1" s="1"/>
  <c r="T1944" i="1"/>
  <c r="U1944" i="1" s="1"/>
  <c r="T2456" i="1"/>
  <c r="U2456" i="1" s="1"/>
  <c r="T2968" i="1"/>
  <c r="U2968" i="1" s="1"/>
  <c r="T886" i="1"/>
  <c r="U886" i="1" s="1"/>
  <c r="T1398" i="1"/>
  <c r="U1398" i="1" s="1"/>
  <c r="T2934" i="1"/>
  <c r="U2934" i="1" s="1"/>
  <c r="T3446" i="1"/>
  <c r="U3446" i="1" s="1"/>
  <c r="T3958" i="1"/>
  <c r="U3958" i="1" s="1"/>
  <c r="T4470" i="1"/>
  <c r="U4470" i="1" s="1"/>
  <c r="T4982" i="1"/>
  <c r="U4982" i="1" s="1"/>
  <c r="T5494" i="1"/>
  <c r="U5494" i="1" s="1"/>
  <c r="T6006" i="1"/>
  <c r="U6006" i="1" s="1"/>
  <c r="T7542" i="1"/>
  <c r="U7542" i="1" s="1"/>
  <c r="T471" i="1"/>
  <c r="U471" i="1" s="1"/>
  <c r="T983" i="1"/>
  <c r="U983" i="1" s="1"/>
  <c r="T1495" i="1"/>
  <c r="U1495" i="1" s="1"/>
  <c r="T2007" i="1"/>
  <c r="U2007" i="1" s="1"/>
  <c r="T2519" i="1"/>
  <c r="U2519" i="1" s="1"/>
  <c r="T3031" i="1"/>
  <c r="U3031" i="1" s="1"/>
  <c r="T3543" i="1"/>
  <c r="U3543" i="1" s="1"/>
  <c r="T608" i="1"/>
  <c r="U608" i="1" s="1"/>
  <c r="T1120" i="1"/>
  <c r="U1120" i="1" s="1"/>
  <c r="T1632" i="1"/>
  <c r="U1632" i="1" s="1"/>
  <c r="T2144" i="1"/>
  <c r="U2144" i="1" s="1"/>
  <c r="T2656" i="1"/>
  <c r="U2656" i="1" s="1"/>
  <c r="T3168" i="1"/>
  <c r="U3168" i="1" s="1"/>
  <c r="T894" i="1"/>
  <c r="U894" i="1" s="1"/>
  <c r="T1406" i="1"/>
  <c r="U1406" i="1" s="1"/>
  <c r="T1918" i="1"/>
  <c r="U1918" i="1" s="1"/>
  <c r="T2430" i="1"/>
  <c r="U2430" i="1" s="1"/>
  <c r="T2942" i="1"/>
  <c r="U2942" i="1" s="1"/>
  <c r="T3454" i="1"/>
  <c r="U3454" i="1" s="1"/>
  <c r="T3966" i="1"/>
  <c r="U3966" i="1" s="1"/>
  <c r="T4478" i="1"/>
  <c r="U4478" i="1" s="1"/>
  <c r="T4990" i="1"/>
  <c r="U4990" i="1" s="1"/>
  <c r="T5502" i="1"/>
  <c r="U5502" i="1" s="1"/>
  <c r="T6014" i="1"/>
  <c r="U6014" i="1" s="1"/>
  <c r="T479" i="1"/>
  <c r="U479" i="1" s="1"/>
  <c r="T991" i="1"/>
  <c r="U991" i="1" s="1"/>
  <c r="T1503" i="1"/>
  <c r="U1503" i="1" s="1"/>
  <c r="T2015" i="1"/>
  <c r="U2015" i="1" s="1"/>
  <c r="T2527" i="1"/>
  <c r="U2527" i="1" s="1"/>
  <c r="T3039" i="1"/>
  <c r="U3039" i="1" s="1"/>
  <c r="T3551" i="1"/>
  <c r="U3551" i="1" s="1"/>
  <c r="T5087" i="1"/>
  <c r="U5087" i="1" s="1"/>
  <c r="T104" i="1"/>
  <c r="U104" i="1" s="1"/>
  <c r="T616" i="1"/>
  <c r="U616" i="1" s="1"/>
  <c r="T1128" i="1"/>
  <c r="U1128" i="1" s="1"/>
  <c r="T1640" i="1"/>
  <c r="U1640" i="1" s="1"/>
  <c r="T2152" i="1"/>
  <c r="U2152" i="1" s="1"/>
  <c r="T2664" i="1"/>
  <c r="U2664" i="1" s="1"/>
  <c r="T3176" i="1"/>
  <c r="U3176" i="1" s="1"/>
  <c r="T1222" i="1"/>
  <c r="U1222" i="1" s="1"/>
  <c r="T1734" i="1"/>
  <c r="U1734" i="1" s="1"/>
  <c r="T2246" i="1"/>
  <c r="U2246" i="1" s="1"/>
  <c r="T2758" i="1"/>
  <c r="U2758" i="1" s="1"/>
  <c r="T3270" i="1"/>
  <c r="U3270" i="1" s="1"/>
  <c r="T3782" i="1"/>
  <c r="U3782" i="1" s="1"/>
  <c r="T4294" i="1"/>
  <c r="U4294" i="1" s="1"/>
  <c r="T4806" i="1"/>
  <c r="U4806" i="1" s="1"/>
  <c r="T5318" i="1"/>
  <c r="U5318" i="1" s="1"/>
  <c r="T5830" i="1"/>
  <c r="U5830" i="1" s="1"/>
  <c r="T6342" i="1"/>
  <c r="U6342" i="1" s="1"/>
  <c r="T7878" i="1"/>
  <c r="U7878" i="1" s="1"/>
  <c r="T807" i="1"/>
  <c r="U807" i="1" s="1"/>
  <c r="T1319" i="1"/>
  <c r="U1319" i="1" s="1"/>
  <c r="T1831" i="1"/>
  <c r="U1831" i="1" s="1"/>
  <c r="T2343" i="1"/>
  <c r="U2343" i="1" s="1"/>
  <c r="T2855" i="1"/>
  <c r="U2855" i="1" s="1"/>
  <c r="T3367" i="1"/>
  <c r="U3367" i="1" s="1"/>
  <c r="T432" i="1"/>
  <c r="U432" i="1" s="1"/>
  <c r="T944" i="1"/>
  <c r="U944" i="1" s="1"/>
  <c r="T1456" i="1"/>
  <c r="U1456" i="1" s="1"/>
  <c r="T1968" i="1"/>
  <c r="U1968" i="1" s="1"/>
  <c r="T2480" i="1"/>
  <c r="U2480" i="1" s="1"/>
  <c r="T2992" i="1"/>
  <c r="U2992" i="1" s="1"/>
  <c r="T1230" i="1"/>
  <c r="U1230" i="1" s="1"/>
  <c r="T1742" i="1"/>
  <c r="U1742" i="1" s="1"/>
  <c r="T2254" i="1"/>
  <c r="U2254" i="1" s="1"/>
  <c r="T2766" i="1"/>
  <c r="U2766" i="1" s="1"/>
  <c r="T3278" i="1"/>
  <c r="U3278" i="1" s="1"/>
  <c r="T3790" i="1"/>
  <c r="U3790" i="1" s="1"/>
  <c r="T4302" i="1"/>
  <c r="U4302" i="1" s="1"/>
  <c r="T4814" i="1"/>
  <c r="U4814" i="1" s="1"/>
  <c r="T5326" i="1"/>
  <c r="U5326" i="1" s="1"/>
  <c r="T5838" i="1"/>
  <c r="U5838" i="1" s="1"/>
  <c r="T6350" i="1"/>
  <c r="U6350" i="1" s="1"/>
  <c r="T303" i="1"/>
  <c r="U303" i="1" s="1"/>
  <c r="T815" i="1"/>
  <c r="U815" i="1" s="1"/>
  <c r="T1327" i="1"/>
  <c r="U1327" i="1" s="1"/>
  <c r="T1839" i="1"/>
  <c r="U1839" i="1" s="1"/>
  <c r="T2351" i="1"/>
  <c r="U2351" i="1" s="1"/>
  <c r="T2863" i="1"/>
  <c r="U2863" i="1" s="1"/>
  <c r="T3375" i="1"/>
  <c r="U3375" i="1" s="1"/>
  <c r="T440" i="1"/>
  <c r="U440" i="1" s="1"/>
  <c r="T952" i="1"/>
  <c r="U952" i="1" s="1"/>
  <c r="T1464" i="1"/>
  <c r="U1464" i="1" s="1"/>
  <c r="T1976" i="1"/>
  <c r="U1976" i="1" s="1"/>
  <c r="T2488" i="1"/>
  <c r="U2488" i="1" s="1"/>
  <c r="T3000" i="1"/>
  <c r="U3000" i="1" s="1"/>
  <c r="T4584" i="1"/>
  <c r="U4584" i="1" s="1"/>
  <c r="T4392" i="1"/>
  <c r="U4392" i="1" s="1"/>
  <c r="T1046" i="1"/>
  <c r="U1046" i="1" s="1"/>
  <c r="T1558" i="1"/>
  <c r="U1558" i="1" s="1"/>
  <c r="T2070" i="1"/>
  <c r="U2070" i="1" s="1"/>
  <c r="T2582" i="1"/>
  <c r="U2582" i="1" s="1"/>
  <c r="T3094" i="1"/>
  <c r="U3094" i="1" s="1"/>
  <c r="T3606" i="1"/>
  <c r="U3606" i="1" s="1"/>
  <c r="T4118" i="1"/>
  <c r="U4118" i="1" s="1"/>
  <c r="T4630" i="1"/>
  <c r="U4630" i="1" s="1"/>
  <c r="T5142" i="1"/>
  <c r="U5142" i="1" s="1"/>
  <c r="T5654" i="1"/>
  <c r="U5654" i="1" s="1"/>
  <c r="T6166" i="1"/>
  <c r="U6166" i="1" s="1"/>
  <c r="T9750" i="1"/>
  <c r="U9750" i="1" s="1"/>
  <c r="T119" i="1"/>
  <c r="U119" i="1" s="1"/>
  <c r="T631" i="1"/>
  <c r="U631" i="1" s="1"/>
  <c r="T1143" i="1"/>
  <c r="U1143" i="1" s="1"/>
  <c r="T1655" i="1"/>
  <c r="U1655" i="1" s="1"/>
  <c r="T2167" i="1"/>
  <c r="U2167" i="1" s="1"/>
  <c r="T2679" i="1"/>
  <c r="U2679" i="1" s="1"/>
  <c r="T3191" i="1"/>
  <c r="U3191" i="1" s="1"/>
  <c r="T3703" i="1"/>
  <c r="U3703" i="1" s="1"/>
  <c r="T256" i="1"/>
  <c r="U256" i="1" s="1"/>
  <c r="T768" i="1"/>
  <c r="U768" i="1" s="1"/>
  <c r="T1280" i="1"/>
  <c r="U1280" i="1" s="1"/>
  <c r="T1792" i="1"/>
  <c r="U1792" i="1" s="1"/>
  <c r="T2304" i="1"/>
  <c r="U2304" i="1" s="1"/>
  <c r="T2816" i="1"/>
  <c r="U2816" i="1" s="1"/>
  <c r="T3328" i="1"/>
  <c r="U3328" i="1" s="1"/>
  <c r="T3742" i="1"/>
  <c r="U3742" i="1" s="1"/>
  <c r="T4254" i="1"/>
  <c r="U4254" i="1" s="1"/>
  <c r="T4766" i="1"/>
  <c r="U4766" i="1" s="1"/>
  <c r="T5278" i="1"/>
  <c r="U5278" i="1" s="1"/>
  <c r="T5790" i="1"/>
  <c r="U5790" i="1" s="1"/>
  <c r="T6302" i="1"/>
  <c r="U6302" i="1" s="1"/>
  <c r="T255" i="1"/>
  <c r="U255" i="1" s="1"/>
  <c r="T767" i="1"/>
  <c r="U767" i="1" s="1"/>
  <c r="T1279" i="1"/>
  <c r="U1279" i="1" s="1"/>
  <c r="T1791" i="1"/>
  <c r="U1791" i="1" s="1"/>
  <c r="T2303" i="1"/>
  <c r="U2303" i="1" s="1"/>
  <c r="T2815" i="1"/>
  <c r="U2815" i="1" s="1"/>
  <c r="T3327" i="1"/>
  <c r="U3327" i="1" s="1"/>
  <c r="T392" i="1"/>
  <c r="U392" i="1" s="1"/>
  <c r="T904" i="1"/>
  <c r="U904" i="1" s="1"/>
  <c r="T1416" i="1"/>
  <c r="U1416" i="1" s="1"/>
  <c r="T1928" i="1"/>
  <c r="U1928" i="1" s="1"/>
  <c r="T2440" i="1"/>
  <c r="U2440" i="1" s="1"/>
  <c r="T2952" i="1"/>
  <c r="U2952" i="1" s="1"/>
  <c r="T5360" i="1"/>
  <c r="U5360" i="1" s="1"/>
  <c r="R5615" i="1" l="1" a="1"/>
  <c r="R5615" i="1" s="1"/>
  <c r="T5615" i="1" s="1"/>
  <c r="U5615" i="1" s="1"/>
  <c r="R6127" i="1" a="1"/>
  <c r="R6127" i="1" s="1"/>
  <c r="T6127" i="1" s="1"/>
  <c r="U6127" i="1" s="1"/>
  <c r="R6496" i="1" a="1"/>
  <c r="R6496" i="1" s="1"/>
  <c r="T6496" i="1" s="1"/>
  <c r="U6496" i="1" s="1"/>
  <c r="R3073" i="1" a="1"/>
  <c r="R3073" i="1" s="1"/>
  <c r="T3073" i="1" s="1"/>
  <c r="U3073" i="1" s="1"/>
  <c r="R3585" i="1" a="1"/>
  <c r="R3585" i="1" s="1"/>
  <c r="T3585" i="1" s="1"/>
  <c r="U3585" i="1" s="1"/>
  <c r="R9442" i="1" a="1"/>
  <c r="R9442" i="1" s="1"/>
  <c r="T9442" i="1" s="1"/>
  <c r="U9442" i="1" s="1"/>
  <c r="R12813" i="1" a="1"/>
  <c r="R12813" i="1" s="1"/>
  <c r="T12813" i="1" s="1"/>
  <c r="U12813" i="1" s="1"/>
  <c r="R3729" i="1" a="1"/>
  <c r="R3729" i="1" s="1"/>
  <c r="T3729" i="1" s="1"/>
  <c r="U3729" i="1" s="1"/>
  <c r="R10982" i="1" a="1"/>
  <c r="R10982" i="1" s="1"/>
  <c r="T10982" i="1" s="1"/>
  <c r="U10982" i="1" s="1"/>
  <c r="R5009" i="1" a="1"/>
  <c r="R5009" i="1" s="1"/>
  <c r="T5009" i="1" s="1"/>
  <c r="U5009" i="1" s="1"/>
  <c r="R13883" i="1" a="1"/>
  <c r="R13883" i="1" s="1"/>
  <c r="T13883" i="1" s="1"/>
  <c r="U13883" i="1" s="1"/>
  <c r="R13843" i="1" a="1"/>
  <c r="R13843" i="1" s="1"/>
  <c r="T13843" i="1" s="1"/>
  <c r="U13843" i="1" s="1"/>
  <c r="R14083" i="1" a="1"/>
  <c r="R14083" i="1" s="1"/>
  <c r="T14083" i="1" s="1"/>
  <c r="U14083" i="1" s="1"/>
  <c r="R14003" i="1" a="1"/>
  <c r="R14003" i="1" s="1"/>
  <c r="T14003" i="1" s="1"/>
  <c r="U14003" i="1" s="1"/>
  <c r="R13979" i="1" a="1"/>
  <c r="R13979" i="1" s="1"/>
  <c r="T13979" i="1" s="1"/>
  <c r="U13979" i="1" s="1"/>
  <c r="R13939" i="1" a="1"/>
  <c r="R13939" i="1" s="1"/>
  <c r="T13939" i="1" s="1"/>
  <c r="U13939" i="1" s="1"/>
  <c r="R13499" i="1" a="1"/>
  <c r="R13499" i="1" s="1"/>
  <c r="T13499" i="1" s="1"/>
  <c r="U13499" i="1" s="1"/>
  <c r="R13035" i="1" a="1"/>
  <c r="R13035" i="1" s="1"/>
  <c r="T13035" i="1" s="1"/>
  <c r="U13035" i="1" s="1"/>
  <c r="R12659" i="1" a="1"/>
  <c r="R12659" i="1" s="1"/>
  <c r="T12659" i="1" s="1"/>
  <c r="U12659" i="1" s="1"/>
  <c r="R12195" i="1" a="1"/>
  <c r="R12195" i="1" s="1"/>
  <c r="T12195" i="1" s="1"/>
  <c r="U12195" i="1" s="1"/>
  <c r="R11771" i="1" a="1"/>
  <c r="R11771" i="1" s="1"/>
  <c r="T11771" i="1" s="1"/>
  <c r="U11771" i="1" s="1"/>
  <c r="R11371" i="1" a="1"/>
  <c r="R11371" i="1" s="1"/>
  <c r="T11371" i="1" s="1"/>
  <c r="U11371" i="1" s="1"/>
  <c r="R10955" i="1" a="1"/>
  <c r="R10955" i="1" s="1"/>
  <c r="T10955" i="1" s="1"/>
  <c r="U10955" i="1" s="1"/>
  <c r="R10619" i="1" a="1"/>
  <c r="R10619" i="1" s="1"/>
  <c r="T10619" i="1" s="1"/>
  <c r="U10619" i="1" s="1"/>
  <c r="R10291" i="1" a="1"/>
  <c r="R10291" i="1" s="1"/>
  <c r="T10291" i="1" s="1"/>
  <c r="U10291" i="1" s="1"/>
  <c r="R9955" i="1" a="1"/>
  <c r="R9955" i="1" s="1"/>
  <c r="T9955" i="1" s="1"/>
  <c r="U9955" i="1" s="1"/>
  <c r="R9627" i="1" a="1"/>
  <c r="R9627" i="1" s="1"/>
  <c r="T9627" i="1" s="1"/>
  <c r="U9627" i="1" s="1"/>
  <c r="R9315" i="1" a="1"/>
  <c r="R9315" i="1" s="1"/>
  <c r="T9315" i="1" s="1"/>
  <c r="U9315" i="1" s="1"/>
  <c r="R8979" i="1" a="1"/>
  <c r="R8979" i="1" s="1"/>
  <c r="T8979" i="1" s="1"/>
  <c r="U8979" i="1" s="1"/>
  <c r="R8539" i="1" a="1"/>
  <c r="R8539" i="1" s="1"/>
  <c r="T8539" i="1" s="1"/>
  <c r="U8539" i="1" s="1"/>
  <c r="R8139" i="1" a="1"/>
  <c r="R8139" i="1" s="1"/>
  <c r="T8139" i="1" s="1"/>
  <c r="U8139" i="1" s="1"/>
  <c r="R7723" i="1" a="1"/>
  <c r="R7723" i="1" s="1"/>
  <c r="T7723" i="1" s="1"/>
  <c r="U7723" i="1" s="1"/>
  <c r="R7291" i="1" a="1"/>
  <c r="R7291" i="1" s="1"/>
  <c r="T7291" i="1" s="1"/>
  <c r="U7291" i="1" s="1"/>
  <c r="R6891" i="1" a="1"/>
  <c r="R6891" i="1" s="1"/>
  <c r="T6891" i="1" s="1"/>
  <c r="U6891" i="1" s="1"/>
  <c r="R6443" i="1" a="1"/>
  <c r="R6443" i="1" s="1"/>
  <c r="T6443" i="1" s="1"/>
  <c r="U6443" i="1" s="1"/>
  <c r="R13603" i="1" a="1"/>
  <c r="R13603" i="1" s="1"/>
  <c r="T13603" i="1" s="1"/>
  <c r="U13603" i="1" s="1"/>
  <c r="R13147" i="1" a="1"/>
  <c r="R13147" i="1" s="1"/>
  <c r="T13147" i="1" s="1"/>
  <c r="U13147" i="1" s="1"/>
  <c r="R12691" i="1" a="1"/>
  <c r="R12691" i="1" s="1"/>
  <c r="T12691" i="1" s="1"/>
  <c r="U12691" i="1" s="1"/>
  <c r="R12235" i="1" a="1"/>
  <c r="R12235" i="1" s="1"/>
  <c r="T12235" i="1" s="1"/>
  <c r="U12235" i="1" s="1"/>
  <c r="R11795" i="1" a="1"/>
  <c r="R11795" i="1" s="1"/>
  <c r="T11795" i="1" s="1"/>
  <c r="U11795" i="1" s="1"/>
  <c r="R11363" i="1" a="1"/>
  <c r="R11363" i="1" s="1"/>
  <c r="T11363" i="1" s="1"/>
  <c r="U11363" i="1" s="1"/>
  <c r="R10931" i="1" a="1"/>
  <c r="R10931" i="1" s="1"/>
  <c r="T10931" i="1" s="1"/>
  <c r="U10931" i="1" s="1"/>
  <c r="R10603" i="1" a="1"/>
  <c r="R10603" i="1" s="1"/>
  <c r="T10603" i="1" s="1"/>
  <c r="U10603" i="1" s="1"/>
  <c r="R10267" i="1" a="1"/>
  <c r="R10267" i="1" s="1"/>
  <c r="T10267" i="1" s="1"/>
  <c r="U10267" i="1" s="1"/>
  <c r="R9939" i="1" a="1"/>
  <c r="R9939" i="1" s="1"/>
  <c r="T9939" i="1" s="1"/>
  <c r="U9939" i="1" s="1"/>
  <c r="R9603" i="1" a="1"/>
  <c r="R9603" i="1" s="1"/>
  <c r="T9603" i="1" s="1"/>
  <c r="U9603" i="1" s="1"/>
  <c r="R9267" i="1" a="1"/>
  <c r="R9267" i="1" s="1"/>
  <c r="T9267" i="1" s="1"/>
  <c r="U9267" i="1" s="1"/>
  <c r="R8907" i="1" a="1"/>
  <c r="R8907" i="1" s="1"/>
  <c r="T8907" i="1" s="1"/>
  <c r="U8907" i="1" s="1"/>
  <c r="R8523" i="1" a="1"/>
  <c r="R8523" i="1" s="1"/>
  <c r="T8523" i="1" s="1"/>
  <c r="U8523" i="1" s="1"/>
  <c r="R8091" i="1" a="1"/>
  <c r="R8091" i="1" s="1"/>
  <c r="T8091" i="1" s="1"/>
  <c r="U8091" i="1" s="1"/>
  <c r="R7659" i="1" a="1"/>
  <c r="R7659" i="1" s="1"/>
  <c r="T7659" i="1" s="1"/>
  <c r="U7659" i="1" s="1"/>
  <c r="R7219" i="1" a="1"/>
  <c r="R7219" i="1" s="1"/>
  <c r="T7219" i="1" s="1"/>
  <c r="U7219" i="1" s="1"/>
  <c r="R6803" i="1" a="1"/>
  <c r="R6803" i="1" s="1"/>
  <c r="T6803" i="1" s="1"/>
  <c r="U6803" i="1" s="1"/>
  <c r="R6347" i="1" a="1"/>
  <c r="R6347" i="1" s="1"/>
  <c r="T6347" i="1" s="1"/>
  <c r="U6347" i="1" s="1"/>
  <c r="R13929" i="1" a="1"/>
  <c r="R13929" i="1" s="1"/>
  <c r="T13929" i="1" s="1"/>
  <c r="U13929" i="1" s="1"/>
  <c r="R13577" i="1" a="1"/>
  <c r="R13577" i="1" s="1"/>
  <c r="T13577" i="1" s="1"/>
  <c r="U13577" i="1" s="1"/>
  <c r="R13233" i="1" a="1"/>
  <c r="R13233" i="1" s="1"/>
  <c r="T13233" i="1" s="1"/>
  <c r="U13233" i="1" s="1"/>
  <c r="R12873" i="1" a="1"/>
  <c r="R12873" i="1" s="1"/>
  <c r="T12873" i="1" s="1"/>
  <c r="U12873" i="1" s="1"/>
  <c r="R12481" i="1" a="1"/>
  <c r="R12481" i="1" s="1"/>
  <c r="T12481" i="1" s="1"/>
  <c r="U12481" i="1" s="1"/>
  <c r="R12137" i="1" a="1"/>
  <c r="R12137" i="1" s="1"/>
  <c r="T12137" i="1" s="1"/>
  <c r="U12137" i="1" s="1"/>
  <c r="R11785" i="1" a="1"/>
  <c r="R11785" i="1" s="1"/>
  <c r="T11785" i="1" s="1"/>
  <c r="U11785" i="1" s="1"/>
  <c r="R11393" i="1" a="1"/>
  <c r="R11393" i="1" s="1"/>
  <c r="T11393" i="1" s="1"/>
  <c r="U11393" i="1" s="1"/>
  <c r="R11081" i="1" a="1"/>
  <c r="R11081" i="1" s="1"/>
  <c r="T11081" i="1" s="1"/>
  <c r="U11081" i="1" s="1"/>
  <c r="R13611" i="1" a="1"/>
  <c r="R13611" i="1" s="1"/>
  <c r="T13611" i="1" s="1"/>
  <c r="U13611" i="1" s="1"/>
  <c r="R13083" i="1" a="1"/>
  <c r="R13083" i="1" s="1"/>
  <c r="T13083" i="1" s="1"/>
  <c r="U13083" i="1" s="1"/>
  <c r="R12499" i="1" a="1"/>
  <c r="R12499" i="1" s="1"/>
  <c r="T12499" i="1" s="1"/>
  <c r="U12499" i="1" s="1"/>
  <c r="R11819" i="1" a="1"/>
  <c r="R11819" i="1" s="1"/>
  <c r="T11819" i="1" s="1"/>
  <c r="U11819" i="1" s="1"/>
  <c r="R11219" i="1" a="1"/>
  <c r="R11219" i="1" s="1"/>
  <c r="T11219" i="1" s="1"/>
  <c r="U11219" i="1" s="1"/>
  <c r="R10675" i="1" a="1"/>
  <c r="R10675" i="1" s="1"/>
  <c r="T10675" i="1" s="1"/>
  <c r="U10675" i="1" s="1"/>
  <c r="R10211" i="1" a="1"/>
  <c r="R10211" i="1" s="1"/>
  <c r="T10211" i="1" s="1"/>
  <c r="U10211" i="1" s="1"/>
  <c r="R9779" i="1" a="1"/>
  <c r="R9779" i="1" s="1"/>
  <c r="T9779" i="1" s="1"/>
  <c r="U9779" i="1" s="1"/>
  <c r="R9363" i="1" a="1"/>
  <c r="R9363" i="1" s="1"/>
  <c r="T9363" i="1" s="1"/>
  <c r="U9363" i="1" s="1"/>
  <c r="R8795" i="1" a="1"/>
  <c r="R8795" i="1" s="1"/>
  <c r="T8795" i="1" s="1"/>
  <c r="U8795" i="1" s="1"/>
  <c r="R8187" i="1" a="1"/>
  <c r="R8187" i="1" s="1"/>
  <c r="T8187" i="1" s="1"/>
  <c r="U8187" i="1" s="1"/>
  <c r="R7667" i="1" a="1"/>
  <c r="R7667" i="1" s="1"/>
  <c r="T7667" i="1" s="1"/>
  <c r="U7667" i="1" s="1"/>
  <c r="R7147" i="1" a="1"/>
  <c r="R7147" i="1" s="1"/>
  <c r="T7147" i="1" s="1"/>
  <c r="U7147" i="1" s="1"/>
  <c r="R6587" i="1" a="1"/>
  <c r="R6587" i="1" s="1"/>
  <c r="T6587" i="1" s="1"/>
  <c r="U6587" i="1" s="1"/>
  <c r="R14017" i="1" a="1"/>
  <c r="R14017" i="1" s="1"/>
  <c r="T14017" i="1" s="1"/>
  <c r="U14017" i="1" s="1"/>
  <c r="R13537" i="1" a="1"/>
  <c r="R13537" i="1" s="1"/>
  <c r="T13537" i="1" s="1"/>
  <c r="U13537" i="1" s="1"/>
  <c r="R13081" i="1" a="1"/>
  <c r="R13081" i="1" s="1"/>
  <c r="T13081" i="1" s="1"/>
  <c r="U13081" i="1" s="1"/>
  <c r="R12625" i="1" a="1"/>
  <c r="R12625" i="1" s="1"/>
  <c r="T12625" i="1" s="1"/>
  <c r="U12625" i="1" s="1"/>
  <c r="R12129" i="1" a="1"/>
  <c r="R12129" i="1" s="1"/>
  <c r="T12129" i="1" s="1"/>
  <c r="U12129" i="1" s="1"/>
  <c r="R11657" i="1" a="1"/>
  <c r="R11657" i="1" s="1"/>
  <c r="T11657" i="1" s="1"/>
  <c r="U11657" i="1" s="1"/>
  <c r="R11209" i="1" a="1"/>
  <c r="R11209" i="1" s="1"/>
  <c r="T11209" i="1" s="1"/>
  <c r="U11209" i="1" s="1"/>
  <c r="R13715" i="1" a="1"/>
  <c r="R13715" i="1" s="1"/>
  <c r="T13715" i="1" s="1"/>
  <c r="U13715" i="1" s="1"/>
  <c r="R13331" i="1" a="1"/>
  <c r="R13331" i="1" s="1"/>
  <c r="T13331" i="1" s="1"/>
  <c r="U13331" i="1" s="1"/>
  <c r="R12891" i="1" a="1"/>
  <c r="R12891" i="1" s="1"/>
  <c r="T12891" i="1" s="1"/>
  <c r="U12891" i="1" s="1"/>
  <c r="R12475" i="1" a="1"/>
  <c r="R12475" i="1" s="1"/>
  <c r="T12475" i="1" s="1"/>
  <c r="U12475" i="1" s="1"/>
  <c r="R12035" i="1" a="1"/>
  <c r="R12035" i="1" s="1"/>
  <c r="T12035" i="1" s="1"/>
  <c r="U12035" i="1" s="1"/>
  <c r="R11611" i="1" a="1"/>
  <c r="R11611" i="1" s="1"/>
  <c r="T11611" i="1" s="1"/>
  <c r="U11611" i="1" s="1"/>
  <c r="R11179" i="1" a="1"/>
  <c r="R11179" i="1" s="1"/>
  <c r="T11179" i="1" s="1"/>
  <c r="U11179" i="1" s="1"/>
  <c r="R10835" i="1" a="1"/>
  <c r="R10835" i="1" s="1"/>
  <c r="T10835" i="1" s="1"/>
  <c r="U10835" i="1" s="1"/>
  <c r="R10475" i="1" a="1"/>
  <c r="R10475" i="1" s="1"/>
  <c r="T10475" i="1" s="1"/>
  <c r="U10475" i="1" s="1"/>
  <c r="R10163" i="1" a="1"/>
  <c r="R10163" i="1" s="1"/>
  <c r="T10163" i="1" s="1"/>
  <c r="U10163" i="1" s="1"/>
  <c r="R9811" i="1" a="1"/>
  <c r="R9811" i="1" s="1"/>
  <c r="T9811" i="1" s="1"/>
  <c r="U9811" i="1" s="1"/>
  <c r="R9459" i="1" a="1"/>
  <c r="R9459" i="1" s="1"/>
  <c r="T9459" i="1" s="1"/>
  <c r="U9459" i="1" s="1"/>
  <c r="R9163" i="1" a="1"/>
  <c r="R9163" i="1" s="1"/>
  <c r="T9163" i="1" s="1"/>
  <c r="U9163" i="1" s="1"/>
  <c r="R8755" i="1" a="1"/>
  <c r="R8755" i="1" s="1"/>
  <c r="T8755" i="1" s="1"/>
  <c r="U8755" i="1" s="1"/>
  <c r="R8363" i="1" a="1"/>
  <c r="R8363" i="1" s="1"/>
  <c r="T8363" i="1" s="1"/>
  <c r="U8363" i="1" s="1"/>
  <c r="R7955" i="1" a="1"/>
  <c r="R7955" i="1" s="1"/>
  <c r="T7955" i="1" s="1"/>
  <c r="U7955" i="1" s="1"/>
  <c r="R7515" i="1" a="1"/>
  <c r="R7515" i="1" s="1"/>
  <c r="T7515" i="1" s="1"/>
  <c r="U7515" i="1" s="1"/>
  <c r="R7099" i="1" a="1"/>
  <c r="R7099" i="1" s="1"/>
  <c r="T7099" i="1" s="1"/>
  <c r="U7099" i="1" s="1"/>
  <c r="R6691" i="1" a="1"/>
  <c r="R6691" i="1" s="1"/>
  <c r="T6691" i="1" s="1"/>
  <c r="U6691" i="1" s="1"/>
  <c r="R6251" i="1" a="1"/>
  <c r="R6251" i="1" s="1"/>
  <c r="T6251" i="1" s="1"/>
  <c r="U6251" i="1" s="1"/>
  <c r="R13793" i="1" a="1"/>
  <c r="R13793" i="1" s="1"/>
  <c r="T13793" i="1" s="1"/>
  <c r="U13793" i="1" s="1"/>
  <c r="R13369" i="1" a="1"/>
  <c r="R13369" i="1" s="1"/>
  <c r="T13369" i="1" s="1"/>
  <c r="U13369" i="1" s="1"/>
  <c r="R12937" i="1" a="1"/>
  <c r="R12937" i="1" s="1"/>
  <c r="T12937" i="1" s="1"/>
  <c r="U12937" i="1" s="1"/>
  <c r="R12497" i="1" a="1"/>
  <c r="R12497" i="1" s="1"/>
  <c r="T12497" i="1" s="1"/>
  <c r="U12497" i="1" s="1"/>
  <c r="R12041" i="1" a="1"/>
  <c r="R12041" i="1" s="1"/>
  <c r="T12041" i="1" s="1"/>
  <c r="U12041" i="1" s="1"/>
  <c r="R11585" i="1" a="1"/>
  <c r="R11585" i="1" s="1"/>
  <c r="T11585" i="1" s="1"/>
  <c r="U11585" i="1" s="1"/>
  <c r="R11145" i="1" a="1"/>
  <c r="R11145" i="1" s="1"/>
  <c r="T11145" i="1" s="1"/>
  <c r="U11145" i="1" s="1"/>
  <c r="R13699" i="1" a="1"/>
  <c r="R13699" i="1" s="1"/>
  <c r="T13699" i="1" s="1"/>
  <c r="U13699" i="1" s="1"/>
  <c r="R13275" i="1" a="1"/>
  <c r="R13275" i="1" s="1"/>
  <c r="T13275" i="1" s="1"/>
  <c r="U13275" i="1" s="1"/>
  <c r="R12859" i="1" a="1"/>
  <c r="R12859" i="1" s="1"/>
  <c r="T12859" i="1" s="1"/>
  <c r="U12859" i="1" s="1"/>
  <c r="R12419" i="1" a="1"/>
  <c r="R12419" i="1" s="1"/>
  <c r="T12419" i="1" s="1"/>
  <c r="U12419" i="1" s="1"/>
  <c r="R12027" i="1" a="1"/>
  <c r="R12027" i="1" s="1"/>
  <c r="T12027" i="1" s="1"/>
  <c r="U12027" i="1" s="1"/>
  <c r="R11635" i="1" a="1"/>
  <c r="R11635" i="1" s="1"/>
  <c r="T11635" i="1" s="1"/>
  <c r="U11635" i="1" s="1"/>
  <c r="R11211" i="1" a="1"/>
  <c r="R11211" i="1" s="1"/>
  <c r="T11211" i="1" s="1"/>
  <c r="U11211" i="1" s="1"/>
  <c r="R10715" i="1" a="1"/>
  <c r="R10715" i="1" s="1"/>
  <c r="T10715" i="1" s="1"/>
  <c r="U10715" i="1" s="1"/>
  <c r="R10123" i="1" a="1"/>
  <c r="R10123" i="1" s="1"/>
  <c r="T10123" i="1" s="1"/>
  <c r="U10123" i="1" s="1"/>
  <c r="R9331" i="1" a="1"/>
  <c r="R9331" i="1" s="1"/>
  <c r="T9331" i="1" s="1"/>
  <c r="U9331" i="1" s="1"/>
  <c r="R8747" i="1" a="1"/>
  <c r="R8747" i="1" s="1"/>
  <c r="T8747" i="1" s="1"/>
  <c r="U8747" i="1" s="1"/>
  <c r="R8331" i="1" a="1"/>
  <c r="R8331" i="1" s="1"/>
  <c r="T8331" i="1" s="1"/>
  <c r="U8331" i="1" s="1"/>
  <c r="R7883" i="1" a="1"/>
  <c r="R7883" i="1" s="1"/>
  <c r="T7883" i="1" s="1"/>
  <c r="U7883" i="1" s="1"/>
  <c r="R7411" i="1" a="1"/>
  <c r="R7411" i="1" s="1"/>
  <c r="T7411" i="1" s="1"/>
  <c r="U7411" i="1" s="1"/>
  <c r="R6971" i="1" a="1"/>
  <c r="R6971" i="1" s="1"/>
  <c r="T6971" i="1" s="1"/>
  <c r="U6971" i="1" s="1"/>
  <c r="R6539" i="1" a="1"/>
  <c r="R6539" i="1" s="1"/>
  <c r="T6539" i="1" s="1"/>
  <c r="U6539" i="1" s="1"/>
  <c r="R14105" i="1" a="1"/>
  <c r="R14105" i="1" s="1"/>
  <c r="T14105" i="1" s="1"/>
  <c r="U14105" i="1" s="1"/>
  <c r="R13777" i="1" a="1"/>
  <c r="R13777" i="1" s="1"/>
  <c r="T13777" i="1" s="1"/>
  <c r="U13777" i="1" s="1"/>
  <c r="R13393" i="1" a="1"/>
  <c r="R13393" i="1" s="1"/>
  <c r="T13393" i="1" s="1"/>
  <c r="U13393" i="1" s="1"/>
  <c r="R13041" i="1" a="1"/>
  <c r="R13041" i="1" s="1"/>
  <c r="T13041" i="1" s="1"/>
  <c r="U13041" i="1" s="1"/>
  <c r="R12689" i="1" a="1"/>
  <c r="R12689" i="1" s="1"/>
  <c r="T12689" i="1" s="1"/>
  <c r="U12689" i="1" s="1"/>
  <c r="R12353" i="1" a="1"/>
  <c r="R12353" i="1" s="1"/>
  <c r="T12353" i="1" s="1"/>
  <c r="U12353" i="1" s="1"/>
  <c r="R11993" i="1" a="1"/>
  <c r="R11993" i="1" s="1"/>
  <c r="T11993" i="1" s="1"/>
  <c r="U11993" i="1" s="1"/>
  <c r="R11625" i="1" a="1"/>
  <c r="R11625" i="1" s="1"/>
  <c r="T11625" i="1" s="1"/>
  <c r="U11625" i="1" s="1"/>
  <c r="R11273" i="1" a="1"/>
  <c r="R11273" i="1" s="1"/>
  <c r="T11273" i="1" s="1"/>
  <c r="U11273" i="1" s="1"/>
  <c r="R13579" i="1" a="1"/>
  <c r="R13579" i="1" s="1"/>
  <c r="T13579" i="1" s="1"/>
  <c r="U13579" i="1" s="1"/>
  <c r="R13131" i="1" a="1"/>
  <c r="R13131" i="1" s="1"/>
  <c r="T13131" i="1" s="1"/>
  <c r="U13131" i="1" s="1"/>
  <c r="R12683" i="1" a="1"/>
  <c r="R12683" i="1" s="1"/>
  <c r="T12683" i="1" s="1"/>
  <c r="U12683" i="1" s="1"/>
  <c r="R12267" i="1" a="1"/>
  <c r="R12267" i="1" s="1"/>
  <c r="T12267" i="1" s="1"/>
  <c r="U12267" i="1" s="1"/>
  <c r="R11859" i="1" a="1"/>
  <c r="R11859" i="1" s="1"/>
  <c r="T11859" i="1" s="1"/>
  <c r="U11859" i="1" s="1"/>
  <c r="R11411" i="1" a="1"/>
  <c r="R11411" i="1" s="1"/>
  <c r="T11411" i="1" s="1"/>
  <c r="U11411" i="1" s="1"/>
  <c r="R10971" i="1" a="1"/>
  <c r="R10971" i="1" s="1"/>
  <c r="T10971" i="1" s="1"/>
  <c r="U10971" i="1" s="1"/>
  <c r="R10635" i="1" a="1"/>
  <c r="R10635" i="1" s="1"/>
  <c r="T10635" i="1" s="1"/>
  <c r="U10635" i="1" s="1"/>
  <c r="R10275" i="1" a="1"/>
  <c r="R10275" i="1" s="1"/>
  <c r="T10275" i="1" s="1"/>
  <c r="U10275" i="1" s="1"/>
  <c r="R9931" i="1" a="1"/>
  <c r="R9931" i="1" s="1"/>
  <c r="T9931" i="1" s="1"/>
  <c r="U9931" i="1" s="1"/>
  <c r="R9595" i="1" a="1"/>
  <c r="R9595" i="1" s="1"/>
  <c r="T9595" i="1" s="1"/>
  <c r="U9595" i="1" s="1"/>
  <c r="R9259" i="1" a="1"/>
  <c r="R9259" i="1" s="1"/>
  <c r="T9259" i="1" s="1"/>
  <c r="U9259" i="1" s="1"/>
  <c r="R8891" i="1" a="1"/>
  <c r="R8891" i="1" s="1"/>
  <c r="T8891" i="1" s="1"/>
  <c r="U8891" i="1" s="1"/>
  <c r="R8459" i="1" a="1"/>
  <c r="R8459" i="1" s="1"/>
  <c r="T8459" i="1" s="1"/>
  <c r="U8459" i="1" s="1"/>
  <c r="R7971" i="1" a="1"/>
  <c r="R7971" i="1" s="1"/>
  <c r="T7971" i="1" s="1"/>
  <c r="U7971" i="1" s="1"/>
  <c r="R7531" i="1" a="1"/>
  <c r="R7531" i="1" s="1"/>
  <c r="T7531" i="1" s="1"/>
  <c r="U7531" i="1" s="1"/>
  <c r="R7107" i="1" a="1"/>
  <c r="R7107" i="1" s="1"/>
  <c r="T7107" i="1" s="1"/>
  <c r="U7107" i="1" s="1"/>
  <c r="R6683" i="1" a="1"/>
  <c r="R6683" i="1" s="1"/>
  <c r="T6683" i="1" s="1"/>
  <c r="U6683" i="1" s="1"/>
  <c r="R6235" i="1" a="1"/>
  <c r="R6235" i="1" s="1"/>
  <c r="T6235" i="1" s="1"/>
  <c r="U6235" i="1" s="1"/>
  <c r="R13889" i="1" a="1"/>
  <c r="R13889" i="1" s="1"/>
  <c r="T13889" i="1" s="1"/>
  <c r="U13889" i="1" s="1"/>
  <c r="R13529" i="1" a="1"/>
  <c r="R13529" i="1" s="1"/>
  <c r="T13529" i="1" s="1"/>
  <c r="U13529" i="1" s="1"/>
  <c r="R13185" i="1" a="1"/>
  <c r="R13185" i="1" s="1"/>
  <c r="T13185" i="1" s="1"/>
  <c r="U13185" i="1" s="1"/>
  <c r="R12817" i="1" a="1"/>
  <c r="R12817" i="1" s="1"/>
  <c r="T12817" i="1" s="1"/>
  <c r="U12817" i="1" s="1"/>
  <c r="R12473" i="1" a="1"/>
  <c r="R12473" i="1" s="1"/>
  <c r="T12473" i="1" s="1"/>
  <c r="U12473" i="1" s="1"/>
  <c r="R12097" i="1" a="1"/>
  <c r="R12097" i="1" s="1"/>
  <c r="T12097" i="1" s="1"/>
  <c r="U12097" i="1" s="1"/>
  <c r="R14155" i="1" a="1"/>
  <c r="R14155" i="1" s="1"/>
  <c r="T14155" i="1" s="1"/>
  <c r="U14155" i="1" s="1"/>
  <c r="R14163" i="1" a="1"/>
  <c r="R14163" i="1" s="1"/>
  <c r="T14163" i="1" s="1"/>
  <c r="U14163" i="1" s="1"/>
  <c r="R14019" i="1" a="1"/>
  <c r="R14019" i="1" s="1"/>
  <c r="T14019" i="1" s="1"/>
  <c r="U14019" i="1" s="1"/>
  <c r="R13931" i="1" a="1"/>
  <c r="R13931" i="1" s="1"/>
  <c r="T13931" i="1" s="1"/>
  <c r="U13931" i="1" s="1"/>
  <c r="R13955" i="1" a="1"/>
  <c r="R13955" i="1" s="1"/>
  <c r="T13955" i="1" s="1"/>
  <c r="U13955" i="1" s="1"/>
  <c r="R13899" i="1" a="1"/>
  <c r="R13899" i="1" s="1"/>
  <c r="T13899" i="1" s="1"/>
  <c r="U13899" i="1" s="1"/>
  <c r="R13443" i="1" a="1"/>
  <c r="R13443" i="1" s="1"/>
  <c r="T13443" i="1" s="1"/>
  <c r="U13443" i="1" s="1"/>
  <c r="R12979" i="1" a="1"/>
  <c r="R12979" i="1" s="1"/>
  <c r="T12979" i="1" s="1"/>
  <c r="U12979" i="1" s="1"/>
  <c r="R12603" i="1" a="1"/>
  <c r="R12603" i="1" s="1"/>
  <c r="T12603" i="1" s="1"/>
  <c r="U12603" i="1" s="1"/>
  <c r="R12139" i="1" a="1"/>
  <c r="R12139" i="1" s="1"/>
  <c r="T12139" i="1" s="1"/>
  <c r="U12139" i="1" s="1"/>
  <c r="R11731" i="1" a="1"/>
  <c r="R11731" i="1" s="1"/>
  <c r="T11731" i="1" s="1"/>
  <c r="U11731" i="1" s="1"/>
  <c r="R11299" i="1" a="1"/>
  <c r="R11299" i="1" s="1"/>
  <c r="T11299" i="1" s="1"/>
  <c r="U11299" i="1" s="1"/>
  <c r="R10907" i="1" a="1"/>
  <c r="R10907" i="1" s="1"/>
  <c r="T10907" i="1" s="1"/>
  <c r="U10907" i="1" s="1"/>
  <c r="R10579" i="1" a="1"/>
  <c r="R10579" i="1" s="1"/>
  <c r="T10579" i="1" s="1"/>
  <c r="U10579" i="1" s="1"/>
  <c r="R10243" i="1" a="1"/>
  <c r="R10243" i="1" s="1"/>
  <c r="T10243" i="1" s="1"/>
  <c r="U10243" i="1" s="1"/>
  <c r="R9915" i="1" a="1"/>
  <c r="R9915" i="1" s="1"/>
  <c r="T9915" i="1" s="1"/>
  <c r="U9915" i="1" s="1"/>
  <c r="R9587" i="1" a="1"/>
  <c r="R9587" i="1" s="1"/>
  <c r="T9587" i="1" s="1"/>
  <c r="U9587" i="1" s="1"/>
  <c r="R9275" i="1" a="1"/>
  <c r="R9275" i="1" s="1"/>
  <c r="T9275" i="1" s="1"/>
  <c r="U9275" i="1" s="1"/>
  <c r="R8923" i="1" a="1"/>
  <c r="R8923" i="1" s="1"/>
  <c r="T8923" i="1" s="1"/>
  <c r="U8923" i="1" s="1"/>
  <c r="R8499" i="1" a="1"/>
  <c r="R8499" i="1" s="1"/>
  <c r="T8499" i="1" s="1"/>
  <c r="U8499" i="1" s="1"/>
  <c r="R8083" i="1" a="1"/>
  <c r="R8083" i="1" s="1"/>
  <c r="T8083" i="1" s="1"/>
  <c r="U8083" i="1" s="1"/>
  <c r="R7675" i="1" a="1"/>
  <c r="R7675" i="1" s="1"/>
  <c r="T7675" i="1" s="1"/>
  <c r="U7675" i="1" s="1"/>
  <c r="R7243" i="1" a="1"/>
  <c r="R7243" i="1" s="1"/>
  <c r="T7243" i="1" s="1"/>
  <c r="U7243" i="1" s="1"/>
  <c r="R6835" i="1" a="1"/>
  <c r="R6835" i="1" s="1"/>
  <c r="T6835" i="1" s="1"/>
  <c r="U6835" i="1" s="1"/>
  <c r="R6387" i="1" a="1"/>
  <c r="R6387" i="1" s="1"/>
  <c r="T6387" i="1" s="1"/>
  <c r="U6387" i="1" s="1"/>
  <c r="R13555" i="1" a="1"/>
  <c r="R13555" i="1" s="1"/>
  <c r="T13555" i="1" s="1"/>
  <c r="U13555" i="1" s="1"/>
  <c r="R13107" i="1" a="1"/>
  <c r="R13107" i="1" s="1"/>
  <c r="T13107" i="1" s="1"/>
  <c r="U13107" i="1" s="1"/>
  <c r="R12627" i="1" a="1"/>
  <c r="R12627" i="1" s="1"/>
  <c r="T12627" i="1" s="1"/>
  <c r="U12627" i="1" s="1"/>
  <c r="R12163" i="1" a="1"/>
  <c r="R12163" i="1" s="1"/>
  <c r="T12163" i="1" s="1"/>
  <c r="U12163" i="1" s="1"/>
  <c r="R11739" i="1" a="1"/>
  <c r="R11739" i="1" s="1"/>
  <c r="T11739" i="1" s="1"/>
  <c r="U11739" i="1" s="1"/>
  <c r="R11283" i="1" a="1"/>
  <c r="R11283" i="1" s="1"/>
  <c r="T11283" i="1" s="1"/>
  <c r="U11283" i="1" s="1"/>
  <c r="R10891" i="1" a="1"/>
  <c r="R10891" i="1" s="1"/>
  <c r="T10891" i="1" s="1"/>
  <c r="U10891" i="1" s="1"/>
  <c r="R10555" i="1" a="1"/>
  <c r="R10555" i="1" s="1"/>
  <c r="T10555" i="1" s="1"/>
  <c r="U10555" i="1" s="1"/>
  <c r="R10219" i="1" a="1"/>
  <c r="R10219" i="1" s="1"/>
  <c r="T10219" i="1" s="1"/>
  <c r="U10219" i="1" s="1"/>
  <c r="R9899" i="1" a="1"/>
  <c r="R9899" i="1" s="1"/>
  <c r="T9899" i="1" s="1"/>
  <c r="U9899" i="1" s="1"/>
  <c r="R9579" i="1" a="1"/>
  <c r="R9579" i="1" s="1"/>
  <c r="T9579" i="1" s="1"/>
  <c r="U9579" i="1" s="1"/>
  <c r="R9227" i="1" a="1"/>
  <c r="R9227" i="1" s="1"/>
  <c r="T9227" i="1" s="1"/>
  <c r="U9227" i="1" s="1"/>
  <c r="R8867" i="1" a="1"/>
  <c r="R8867" i="1" s="1"/>
  <c r="T8867" i="1" s="1"/>
  <c r="U8867" i="1" s="1"/>
  <c r="R8475" i="1" a="1"/>
  <c r="R8475" i="1" s="1"/>
  <c r="T8475" i="1" s="1"/>
  <c r="U8475" i="1" s="1"/>
  <c r="R8043" i="1" a="1"/>
  <c r="R8043" i="1" s="1"/>
  <c r="T8043" i="1" s="1"/>
  <c r="U8043" i="1" s="1"/>
  <c r="R7603" i="1" a="1"/>
  <c r="R7603" i="1" s="1"/>
  <c r="T7603" i="1" s="1"/>
  <c r="U7603" i="1" s="1"/>
  <c r="R7171" i="1" a="1"/>
  <c r="R7171" i="1" s="1"/>
  <c r="T7171" i="1" s="1"/>
  <c r="U7171" i="1" s="1"/>
  <c r="R6747" i="1" a="1"/>
  <c r="R6747" i="1" s="1"/>
  <c r="T6747" i="1" s="1"/>
  <c r="U6747" i="1" s="1"/>
  <c r="R6291" i="1" a="1"/>
  <c r="R6291" i="1" s="1"/>
  <c r="T6291" i="1" s="1"/>
  <c r="U6291" i="1" s="1"/>
  <c r="R13881" i="1" a="1"/>
  <c r="R13881" i="1" s="1"/>
  <c r="T13881" i="1" s="1"/>
  <c r="U13881" i="1" s="1"/>
  <c r="R13553" i="1" a="1"/>
  <c r="R13553" i="1" s="1"/>
  <c r="T13553" i="1" s="1"/>
  <c r="U13553" i="1" s="1"/>
  <c r="R13193" i="1" a="1"/>
  <c r="R13193" i="1" s="1"/>
  <c r="T13193" i="1" s="1"/>
  <c r="U13193" i="1" s="1"/>
  <c r="R12809" i="1" a="1"/>
  <c r="R12809" i="1" s="1"/>
  <c r="T12809" i="1" s="1"/>
  <c r="U12809" i="1" s="1"/>
  <c r="R12425" i="1" a="1"/>
  <c r="R12425" i="1" s="1"/>
  <c r="T12425" i="1" s="1"/>
  <c r="U12425" i="1" s="1"/>
  <c r="R12089" i="1" a="1"/>
  <c r="R12089" i="1" s="1"/>
  <c r="T12089" i="1" s="1"/>
  <c r="U12089" i="1" s="1"/>
  <c r="R11737" i="1" a="1"/>
  <c r="R11737" i="1" s="1"/>
  <c r="T11737" i="1" s="1"/>
  <c r="U11737" i="1" s="1"/>
  <c r="R11353" i="1" a="1"/>
  <c r="R11353" i="1" s="1"/>
  <c r="T11353" i="1" s="1"/>
  <c r="U11353" i="1" s="1"/>
  <c r="R11057" i="1" a="1"/>
  <c r="R11057" i="1" s="1"/>
  <c r="T11057" i="1" s="1"/>
  <c r="U11057" i="1" s="1"/>
  <c r="R13547" i="1" a="1"/>
  <c r="R13547" i="1" s="1"/>
  <c r="T13547" i="1" s="1"/>
  <c r="U13547" i="1" s="1"/>
  <c r="R13027" i="1" a="1"/>
  <c r="R13027" i="1" s="1"/>
  <c r="T13027" i="1" s="1"/>
  <c r="U13027" i="1" s="1"/>
  <c r="R12443" i="1" a="1"/>
  <c r="R12443" i="1" s="1"/>
  <c r="T12443" i="1" s="1"/>
  <c r="U12443" i="1" s="1"/>
  <c r="R11755" i="1" a="1"/>
  <c r="R11755" i="1" s="1"/>
  <c r="T11755" i="1" s="1"/>
  <c r="U11755" i="1" s="1"/>
  <c r="R11155" i="1" a="1"/>
  <c r="R11155" i="1" s="1"/>
  <c r="T11155" i="1" s="1"/>
  <c r="U11155" i="1" s="1"/>
  <c r="R10611" i="1" a="1"/>
  <c r="R10611" i="1" s="1"/>
  <c r="T10611" i="1" s="1"/>
  <c r="U10611" i="1" s="1"/>
  <c r="R10171" i="1" a="1"/>
  <c r="R10171" i="1" s="1"/>
  <c r="T10171" i="1" s="1"/>
  <c r="U10171" i="1" s="1"/>
  <c r="R9707" i="1" a="1"/>
  <c r="R9707" i="1" s="1"/>
  <c r="T9707" i="1" s="1"/>
  <c r="U9707" i="1" s="1"/>
  <c r="R9291" i="1" a="1"/>
  <c r="R9291" i="1" s="1"/>
  <c r="T9291" i="1" s="1"/>
  <c r="U9291" i="1" s="1"/>
  <c r="R8723" i="1" a="1"/>
  <c r="R8723" i="1" s="1"/>
  <c r="T8723" i="1" s="1"/>
  <c r="U8723" i="1" s="1"/>
  <c r="R8123" i="1" a="1"/>
  <c r="R8123" i="1" s="1"/>
  <c r="T8123" i="1" s="1"/>
  <c r="U8123" i="1" s="1"/>
  <c r="R7611" i="1" a="1"/>
  <c r="R7611" i="1" s="1"/>
  <c r="T7611" i="1" s="1"/>
  <c r="U7611" i="1" s="1"/>
  <c r="R7091" i="1" a="1"/>
  <c r="R7091" i="1" s="1"/>
  <c r="T7091" i="1" s="1"/>
  <c r="U7091" i="1" s="1"/>
  <c r="R6499" i="1" a="1"/>
  <c r="R6499" i="1" s="1"/>
  <c r="T6499" i="1" s="1"/>
  <c r="U6499" i="1" s="1"/>
  <c r="R13961" i="1" a="1"/>
  <c r="R13961" i="1" s="1"/>
  <c r="T13961" i="1" s="1"/>
  <c r="U13961" i="1" s="1"/>
  <c r="R13481" i="1" a="1"/>
  <c r="R13481" i="1" s="1"/>
  <c r="T13481" i="1" s="1"/>
  <c r="U13481" i="1" s="1"/>
  <c r="R13025" i="1" a="1"/>
  <c r="R13025" i="1" s="1"/>
  <c r="T13025" i="1" s="1"/>
  <c r="U13025" i="1" s="1"/>
  <c r="R12569" i="1" a="1"/>
  <c r="R12569" i="1" s="1"/>
  <c r="T12569" i="1" s="1"/>
  <c r="U12569" i="1" s="1"/>
  <c r="R12073" i="1" a="1"/>
  <c r="R12073" i="1" s="1"/>
  <c r="T12073" i="1" s="1"/>
  <c r="U12073" i="1" s="1"/>
  <c r="R11593" i="1" a="1"/>
  <c r="R11593" i="1" s="1"/>
  <c r="T11593" i="1" s="1"/>
  <c r="U11593" i="1" s="1"/>
  <c r="R11153" i="1" a="1"/>
  <c r="R11153" i="1" s="1"/>
  <c r="T11153" i="1" s="1"/>
  <c r="U11153" i="1" s="1"/>
  <c r="R13667" i="1" a="1"/>
  <c r="R13667" i="1" s="1"/>
  <c r="T13667" i="1" s="1"/>
  <c r="U13667" i="1" s="1"/>
  <c r="R13259" i="1" a="1"/>
  <c r="R13259" i="1" s="1"/>
  <c r="T13259" i="1" s="1"/>
  <c r="U13259" i="1" s="1"/>
  <c r="R12843" i="1" a="1"/>
  <c r="R12843" i="1" s="1"/>
  <c r="T12843" i="1" s="1"/>
  <c r="U12843" i="1" s="1"/>
  <c r="R12435" i="1" a="1"/>
  <c r="R12435" i="1" s="1"/>
  <c r="T12435" i="1" s="1"/>
  <c r="U12435" i="1" s="1"/>
  <c r="R11995" i="1" a="1"/>
  <c r="R11995" i="1" s="1"/>
  <c r="T11995" i="1" s="1"/>
  <c r="U11995" i="1" s="1"/>
  <c r="R11547" i="1" a="1"/>
  <c r="R11547" i="1" s="1"/>
  <c r="T11547" i="1" s="1"/>
  <c r="U11547" i="1" s="1"/>
  <c r="R11123" i="1" a="1"/>
  <c r="R11123" i="1" s="1"/>
  <c r="T11123" i="1" s="1"/>
  <c r="U11123" i="1" s="1"/>
  <c r="R10787" i="1" a="1"/>
  <c r="R10787" i="1" s="1"/>
  <c r="T10787" i="1" s="1"/>
  <c r="U10787" i="1" s="1"/>
  <c r="R10451" i="1" a="1"/>
  <c r="R10451" i="1" s="1"/>
  <c r="T10451" i="1" s="1"/>
  <c r="U10451" i="1" s="1"/>
  <c r="R10099" i="1" a="1"/>
  <c r="R10099" i="1" s="1"/>
  <c r="T10099" i="1" s="1"/>
  <c r="U10099" i="1" s="1"/>
  <c r="R9763" i="1" a="1"/>
  <c r="R9763" i="1" s="1"/>
  <c r="T9763" i="1" s="1"/>
  <c r="U9763" i="1" s="1"/>
  <c r="R9419" i="1" a="1"/>
  <c r="R9419" i="1" s="1"/>
  <c r="T9419" i="1" s="1"/>
  <c r="U9419" i="1" s="1"/>
  <c r="R9131" i="1" a="1"/>
  <c r="R9131" i="1" s="1"/>
  <c r="T9131" i="1" s="1"/>
  <c r="U9131" i="1" s="1"/>
  <c r="R8707" i="1" a="1"/>
  <c r="R8707" i="1" s="1"/>
  <c r="T8707" i="1" s="1"/>
  <c r="U8707" i="1" s="1"/>
  <c r="R8307" i="1" a="1"/>
  <c r="R8307" i="1" s="1"/>
  <c r="T8307" i="1" s="1"/>
  <c r="U8307" i="1" s="1"/>
  <c r="R7899" i="1" a="1"/>
  <c r="R7899" i="1" s="1"/>
  <c r="T7899" i="1" s="1"/>
  <c r="U7899" i="1" s="1"/>
  <c r="R7459" i="1" a="1"/>
  <c r="R7459" i="1" s="1"/>
  <c r="T7459" i="1" s="1"/>
  <c r="U7459" i="1" s="1"/>
  <c r="R7035" i="1" a="1"/>
  <c r="R7035" i="1" s="1"/>
  <c r="T7035" i="1" s="1"/>
  <c r="U7035" i="1" s="1"/>
  <c r="R6635" i="1" a="1"/>
  <c r="R6635" i="1" s="1"/>
  <c r="T6635" i="1" s="1"/>
  <c r="U6635" i="1" s="1"/>
  <c r="R6219" i="1" a="1"/>
  <c r="R6219" i="1" s="1"/>
  <c r="T6219" i="1" s="1"/>
  <c r="U6219" i="1" s="1"/>
  <c r="R13745" i="1" a="1"/>
  <c r="R13745" i="1" s="1"/>
  <c r="T13745" i="1" s="1"/>
  <c r="U13745" i="1" s="1"/>
  <c r="R13305" i="1" a="1"/>
  <c r="R13305" i="1" s="1"/>
  <c r="T13305" i="1" s="1"/>
  <c r="U13305" i="1" s="1"/>
  <c r="R12889" i="1" a="1"/>
  <c r="R12889" i="1" s="1"/>
  <c r="T12889" i="1" s="1"/>
  <c r="U12889" i="1" s="1"/>
  <c r="R12449" i="1" a="1"/>
  <c r="R12449" i="1" s="1"/>
  <c r="T12449" i="1" s="1"/>
  <c r="U12449" i="1" s="1"/>
  <c r="R11985" i="1" a="1"/>
  <c r="R11985" i="1" s="1"/>
  <c r="T11985" i="1" s="1"/>
  <c r="U11985" i="1" s="1"/>
  <c r="R11529" i="1" a="1"/>
  <c r="R11529" i="1" s="1"/>
  <c r="T11529" i="1" s="1"/>
  <c r="U11529" i="1" s="1"/>
  <c r="R11121" i="1" a="1"/>
  <c r="R11121" i="1" s="1"/>
  <c r="T11121" i="1" s="1"/>
  <c r="U11121" i="1" s="1"/>
  <c r="R13635" i="1" a="1"/>
  <c r="R13635" i="1" s="1"/>
  <c r="T13635" i="1" s="1"/>
  <c r="U13635" i="1" s="1"/>
  <c r="R13227" i="1" a="1"/>
  <c r="R13227" i="1" s="1"/>
  <c r="T13227" i="1" s="1"/>
  <c r="U13227" i="1" s="1"/>
  <c r="R12811" i="1" a="1"/>
  <c r="R12811" i="1" s="1"/>
  <c r="T12811" i="1" s="1"/>
  <c r="U12811" i="1" s="1"/>
  <c r="R12371" i="1" a="1"/>
  <c r="R12371" i="1" s="1"/>
  <c r="T12371" i="1" s="1"/>
  <c r="U12371" i="1" s="1"/>
  <c r="R11971" i="1" a="1"/>
  <c r="R11971" i="1" s="1"/>
  <c r="T11971" i="1" s="1"/>
  <c r="U11971" i="1" s="1"/>
  <c r="R11571" i="1" a="1"/>
  <c r="R11571" i="1" s="1"/>
  <c r="T11571" i="1" s="1"/>
  <c r="U11571" i="1" s="1"/>
  <c r="R11163" i="1" a="1"/>
  <c r="R11163" i="1" s="1"/>
  <c r="T11163" i="1" s="1"/>
  <c r="U11163" i="1" s="1"/>
  <c r="R10643" i="1" a="1"/>
  <c r="R10643" i="1" s="1"/>
  <c r="T10643" i="1" s="1"/>
  <c r="U10643" i="1" s="1"/>
  <c r="R10011" i="1" a="1"/>
  <c r="R10011" i="1" s="1"/>
  <c r="T10011" i="1" s="1"/>
  <c r="U10011" i="1" s="1"/>
  <c r="R9211" i="1" a="1"/>
  <c r="R9211" i="1" s="1"/>
  <c r="T9211" i="1" s="1"/>
  <c r="U9211" i="1" s="1"/>
  <c r="R8691" i="1" a="1"/>
  <c r="R8691" i="1" s="1"/>
  <c r="T8691" i="1" s="1"/>
  <c r="U8691" i="1" s="1"/>
  <c r="R8267" i="1" a="1"/>
  <c r="R8267" i="1" s="1"/>
  <c r="T8267" i="1" s="1"/>
  <c r="U8267" i="1" s="1"/>
  <c r="R7819" i="1" a="1"/>
  <c r="R7819" i="1" s="1"/>
  <c r="T7819" i="1" s="1"/>
  <c r="U7819" i="1" s="1"/>
  <c r="R7347" i="1" a="1"/>
  <c r="R7347" i="1" s="1"/>
  <c r="T7347" i="1" s="1"/>
  <c r="U7347" i="1" s="1"/>
  <c r="R6915" i="1" a="1"/>
  <c r="R6915" i="1" s="1"/>
  <c r="T6915" i="1" s="1"/>
  <c r="U6915" i="1" s="1"/>
  <c r="R6483" i="1" a="1"/>
  <c r="R6483" i="1" s="1"/>
  <c r="T6483" i="1" s="1"/>
  <c r="U6483" i="1" s="1"/>
  <c r="R14065" i="1" a="1"/>
  <c r="R14065" i="1" s="1"/>
  <c r="T14065" i="1" s="1"/>
  <c r="U14065" i="1" s="1"/>
  <c r="R13729" i="1" a="1"/>
  <c r="R13729" i="1" s="1"/>
  <c r="T13729" i="1" s="1"/>
  <c r="U13729" i="1" s="1"/>
  <c r="R13353" i="1" a="1"/>
  <c r="R13353" i="1" s="1"/>
  <c r="T13353" i="1" s="1"/>
  <c r="U13353" i="1" s="1"/>
  <c r="R13009" i="1" a="1"/>
  <c r="R13009" i="1" s="1"/>
  <c r="T13009" i="1" s="1"/>
  <c r="U13009" i="1" s="1"/>
  <c r="R12649" i="1" a="1"/>
  <c r="R12649" i="1" s="1"/>
  <c r="T12649" i="1" s="1"/>
  <c r="U12649" i="1" s="1"/>
  <c r="R12297" i="1" a="1"/>
  <c r="R12297" i="1" s="1"/>
  <c r="T12297" i="1" s="1"/>
  <c r="U12297" i="1" s="1"/>
  <c r="R11945" i="1" a="1"/>
  <c r="R11945" i="1" s="1"/>
  <c r="T11945" i="1" s="1"/>
  <c r="U11945" i="1" s="1"/>
  <c r="R11569" i="1" a="1"/>
  <c r="R11569" i="1" s="1"/>
  <c r="T11569" i="1" s="1"/>
  <c r="U11569" i="1" s="1"/>
  <c r="R11225" i="1" a="1"/>
  <c r="R11225" i="1" s="1"/>
  <c r="T11225" i="1" s="1"/>
  <c r="U11225" i="1" s="1"/>
  <c r="R13531" i="1" a="1"/>
  <c r="R13531" i="1" s="1"/>
  <c r="T13531" i="1" s="1"/>
  <c r="U13531" i="1" s="1"/>
  <c r="R13075" i="1" a="1"/>
  <c r="R13075" i="1" s="1"/>
  <c r="T13075" i="1" s="1"/>
  <c r="U13075" i="1" s="1"/>
  <c r="R12643" i="1" a="1"/>
  <c r="R12643" i="1" s="1"/>
  <c r="T12643" i="1" s="1"/>
  <c r="U12643" i="1" s="1"/>
  <c r="R12227" i="1" a="1"/>
  <c r="R12227" i="1" s="1"/>
  <c r="T12227" i="1" s="1"/>
  <c r="U12227" i="1" s="1"/>
  <c r="R11803" i="1" a="1"/>
  <c r="R11803" i="1" s="1"/>
  <c r="T11803" i="1" s="1"/>
  <c r="U11803" i="1" s="1"/>
  <c r="R11331" i="1" a="1"/>
  <c r="R11331" i="1" s="1"/>
  <c r="T11331" i="1" s="1"/>
  <c r="U11331" i="1" s="1"/>
  <c r="R10939" i="1" a="1"/>
  <c r="R10939" i="1" s="1"/>
  <c r="T10939" i="1" s="1"/>
  <c r="U10939" i="1" s="1"/>
  <c r="R10571" i="1" a="1"/>
  <c r="R10571" i="1" s="1"/>
  <c r="T10571" i="1" s="1"/>
  <c r="U10571" i="1" s="1"/>
  <c r="R10235" i="1" a="1"/>
  <c r="R10235" i="1" s="1"/>
  <c r="T10235" i="1" s="1"/>
  <c r="U10235" i="1" s="1"/>
  <c r="R9907" i="1" a="1"/>
  <c r="R9907" i="1" s="1"/>
  <c r="T9907" i="1" s="1"/>
  <c r="U9907" i="1" s="1"/>
  <c r="R9547" i="1" a="1"/>
  <c r="R9547" i="1" s="1"/>
  <c r="T9547" i="1" s="1"/>
  <c r="U9547" i="1" s="1"/>
  <c r="R9219" i="1" a="1"/>
  <c r="R9219" i="1" s="1"/>
  <c r="T9219" i="1" s="1"/>
  <c r="U9219" i="1" s="1"/>
  <c r="R8835" i="1" a="1"/>
  <c r="R8835" i="1" s="1"/>
  <c r="T8835" i="1" s="1"/>
  <c r="U8835" i="1" s="1"/>
  <c r="R8387" i="1" a="1"/>
  <c r="R8387" i="1" s="1"/>
  <c r="T8387" i="1" s="1"/>
  <c r="U8387" i="1" s="1"/>
  <c r="R7923" i="1" a="1"/>
  <c r="R7923" i="1" s="1"/>
  <c r="T7923" i="1" s="1"/>
  <c r="U7923" i="1" s="1"/>
  <c r="R7475" i="1" a="1"/>
  <c r="R7475" i="1" s="1"/>
  <c r="T7475" i="1" s="1"/>
  <c r="U7475" i="1" s="1"/>
  <c r="R7051" i="1" a="1"/>
  <c r="R7051" i="1" s="1"/>
  <c r="T7051" i="1" s="1"/>
  <c r="U7051" i="1" s="1"/>
  <c r="R6619" i="1" a="1"/>
  <c r="R6619" i="1" s="1"/>
  <c r="T6619" i="1" s="1"/>
  <c r="U6619" i="1" s="1"/>
  <c r="R6179" i="1" a="1"/>
  <c r="R6179" i="1" s="1"/>
  <c r="T6179" i="1" s="1"/>
  <c r="U6179" i="1" s="1"/>
  <c r="R13857" i="1" a="1"/>
  <c r="R13857" i="1" s="1"/>
  <c r="T13857" i="1" s="1"/>
  <c r="U13857" i="1" s="1"/>
  <c r="R13489" i="1" a="1"/>
  <c r="R13489" i="1" s="1"/>
  <c r="T13489" i="1" s="1"/>
  <c r="U13489" i="1" s="1"/>
  <c r="R13145" i="1" a="1"/>
  <c r="R13145" i="1" s="1"/>
  <c r="T13145" i="1" s="1"/>
  <c r="U13145" i="1" s="1"/>
  <c r="R12785" i="1" a="1"/>
  <c r="R12785" i="1" s="1"/>
  <c r="T12785" i="1" s="1"/>
  <c r="U12785" i="1" s="1"/>
  <c r="R14099" i="1" a="1"/>
  <c r="R14099" i="1" s="1"/>
  <c r="T14099" i="1" s="1"/>
  <c r="U14099" i="1" s="1"/>
  <c r="R14115" i="1" a="1"/>
  <c r="R14115" i="1" s="1"/>
  <c r="T14115" i="1" s="1"/>
  <c r="U14115" i="1" s="1"/>
  <c r="R13971" i="1" a="1"/>
  <c r="R13971" i="1" s="1"/>
  <c r="T13971" i="1" s="1"/>
  <c r="U13971" i="1" s="1"/>
  <c r="R13891" i="1" a="1"/>
  <c r="R13891" i="1" s="1"/>
  <c r="T13891" i="1" s="1"/>
  <c r="U13891" i="1" s="1"/>
  <c r="R13907" i="1" a="1"/>
  <c r="R13907" i="1" s="1"/>
  <c r="T13907" i="1" s="1"/>
  <c r="U13907" i="1" s="1"/>
  <c r="R13859" i="1" a="1"/>
  <c r="R13859" i="1" s="1"/>
  <c r="T13859" i="1" s="1"/>
  <c r="U13859" i="1" s="1"/>
  <c r="R13363" i="1" a="1"/>
  <c r="R13363" i="1" s="1"/>
  <c r="T13363" i="1" s="1"/>
  <c r="U13363" i="1" s="1"/>
  <c r="R12923" i="1" a="1"/>
  <c r="R12923" i="1" s="1"/>
  <c r="T12923" i="1" s="1"/>
  <c r="U12923" i="1" s="1"/>
  <c r="R12523" i="1" a="1"/>
  <c r="R12523" i="1" s="1"/>
  <c r="T12523" i="1" s="1"/>
  <c r="U12523" i="1" s="1"/>
  <c r="R12083" i="1" a="1"/>
  <c r="R12083" i="1" s="1"/>
  <c r="T12083" i="1" s="1"/>
  <c r="U12083" i="1" s="1"/>
  <c r="R11691" i="1" a="1"/>
  <c r="R11691" i="1" s="1"/>
  <c r="T11691" i="1" s="1"/>
  <c r="U11691" i="1" s="1"/>
  <c r="R11251" i="1" a="1"/>
  <c r="R11251" i="1" s="1"/>
  <c r="T11251" i="1" s="1"/>
  <c r="U11251" i="1" s="1"/>
  <c r="R10867" i="1" a="1"/>
  <c r="R10867" i="1" s="1"/>
  <c r="T10867" i="1" s="1"/>
  <c r="U10867" i="1" s="1"/>
  <c r="R10539" i="1" a="1"/>
  <c r="R10539" i="1" s="1"/>
  <c r="T10539" i="1" s="1"/>
  <c r="U10539" i="1" s="1"/>
  <c r="R10195" i="1" a="1"/>
  <c r="R10195" i="1" s="1"/>
  <c r="T10195" i="1" s="1"/>
  <c r="U10195" i="1" s="1"/>
  <c r="R9875" i="1" a="1"/>
  <c r="R9875" i="1" s="1"/>
  <c r="T9875" i="1" s="1"/>
  <c r="U9875" i="1" s="1"/>
  <c r="R9539" i="1" a="1"/>
  <c r="R9539" i="1" s="1"/>
  <c r="T9539" i="1" s="1"/>
  <c r="U9539" i="1" s="1"/>
  <c r="R9235" i="1" a="1"/>
  <c r="R9235" i="1" s="1"/>
  <c r="T9235" i="1" s="1"/>
  <c r="U9235" i="1" s="1"/>
  <c r="R8851" i="1" a="1"/>
  <c r="R8851" i="1" s="1"/>
  <c r="T8851" i="1" s="1"/>
  <c r="U8851" i="1" s="1"/>
  <c r="R8451" i="1" a="1"/>
  <c r="R8451" i="1" s="1"/>
  <c r="T8451" i="1" s="1"/>
  <c r="U8451" i="1" s="1"/>
  <c r="R8027" i="1" a="1"/>
  <c r="R8027" i="1" s="1"/>
  <c r="T8027" i="1" s="1"/>
  <c r="U8027" i="1" s="1"/>
  <c r="R7619" i="1" a="1"/>
  <c r="R7619" i="1" s="1"/>
  <c r="T7619" i="1" s="1"/>
  <c r="U7619" i="1" s="1"/>
  <c r="R7187" i="1" a="1"/>
  <c r="R7187" i="1" s="1"/>
  <c r="T7187" i="1" s="1"/>
  <c r="U7187" i="1" s="1"/>
  <c r="R6787" i="1" a="1"/>
  <c r="R6787" i="1" s="1"/>
  <c r="T6787" i="1" s="1"/>
  <c r="U6787" i="1" s="1"/>
  <c r="R6331" i="1" a="1"/>
  <c r="R6331" i="1" s="1"/>
  <c r="T6331" i="1" s="1"/>
  <c r="U6331" i="1" s="1"/>
  <c r="R13507" i="1" a="1"/>
  <c r="R13507" i="1" s="1"/>
  <c r="T13507" i="1" s="1"/>
  <c r="U13507" i="1" s="1"/>
  <c r="R13051" i="1" a="1"/>
  <c r="R13051" i="1" s="1"/>
  <c r="T13051" i="1" s="1"/>
  <c r="U13051" i="1" s="1"/>
  <c r="R12563" i="1" a="1"/>
  <c r="R12563" i="1" s="1"/>
  <c r="T12563" i="1" s="1"/>
  <c r="U12563" i="1" s="1"/>
  <c r="R12123" i="1" a="1"/>
  <c r="R12123" i="1" s="1"/>
  <c r="T12123" i="1" s="1"/>
  <c r="U12123" i="1" s="1"/>
  <c r="R11699" i="1" a="1"/>
  <c r="R11699" i="1" s="1"/>
  <c r="T11699" i="1" s="1"/>
  <c r="U11699" i="1" s="1"/>
  <c r="R11235" i="1" a="1"/>
  <c r="R11235" i="1" s="1"/>
  <c r="T11235" i="1" s="1"/>
  <c r="U11235" i="1" s="1"/>
  <c r="R10851" i="1" a="1"/>
  <c r="R10851" i="1" s="1"/>
  <c r="T10851" i="1" s="1"/>
  <c r="U10851" i="1" s="1"/>
  <c r="R10523" i="1" a="1"/>
  <c r="R10523" i="1" s="1"/>
  <c r="T10523" i="1" s="1"/>
  <c r="U10523" i="1" s="1"/>
  <c r="R10179" i="1" a="1"/>
  <c r="R10179" i="1" s="1"/>
  <c r="T10179" i="1" s="1"/>
  <c r="U10179" i="1" s="1"/>
  <c r="R9867" i="1" a="1"/>
  <c r="R9867" i="1" s="1"/>
  <c r="T9867" i="1" s="1"/>
  <c r="U9867" i="1" s="1"/>
  <c r="R9531" i="1" a="1"/>
  <c r="R9531" i="1" s="1"/>
  <c r="T9531" i="1" s="1"/>
  <c r="U9531" i="1" s="1"/>
  <c r="R9187" i="1" a="1"/>
  <c r="R9187" i="1" s="1"/>
  <c r="T9187" i="1" s="1"/>
  <c r="U9187" i="1" s="1"/>
  <c r="R8819" i="1" a="1"/>
  <c r="R8819" i="1" s="1"/>
  <c r="T8819" i="1" s="1"/>
  <c r="U8819" i="1" s="1"/>
  <c r="R8427" i="1" a="1"/>
  <c r="R8427" i="1" s="1"/>
  <c r="T8427" i="1" s="1"/>
  <c r="U8427" i="1" s="1"/>
  <c r="R7963" i="1" a="1"/>
  <c r="R7963" i="1" s="1"/>
  <c r="T7963" i="1" s="1"/>
  <c r="U7963" i="1" s="1"/>
  <c r="R7547" i="1" a="1"/>
  <c r="R7547" i="1" s="1"/>
  <c r="T7547" i="1" s="1"/>
  <c r="U7547" i="1" s="1"/>
  <c r="R7115" i="1" a="1"/>
  <c r="R7115" i="1" s="1"/>
  <c r="T7115" i="1" s="1"/>
  <c r="U7115" i="1" s="1"/>
  <c r="R6675" i="1" a="1"/>
  <c r="R6675" i="1" s="1"/>
  <c r="T6675" i="1" s="1"/>
  <c r="U6675" i="1" s="1"/>
  <c r="R6243" i="1" a="1"/>
  <c r="R6243" i="1" s="1"/>
  <c r="T6243" i="1" s="1"/>
  <c r="U6243" i="1" s="1"/>
  <c r="R13849" i="1" a="1"/>
  <c r="R13849" i="1" s="1"/>
  <c r="T13849" i="1" s="1"/>
  <c r="U13849" i="1" s="1"/>
  <c r="R13513" i="1" a="1"/>
  <c r="R13513" i="1" s="1"/>
  <c r="T13513" i="1" s="1"/>
  <c r="U13513" i="1" s="1"/>
  <c r="R13121" i="1" a="1"/>
  <c r="R13121" i="1" s="1"/>
  <c r="T13121" i="1" s="1"/>
  <c r="U13121" i="1" s="1"/>
  <c r="R12761" i="1" a="1"/>
  <c r="R12761" i="1" s="1"/>
  <c r="T12761" i="1" s="1"/>
  <c r="U12761" i="1" s="1"/>
  <c r="R12385" i="1" a="1"/>
  <c r="R12385" i="1" s="1"/>
  <c r="T12385" i="1" s="1"/>
  <c r="U12385" i="1" s="1"/>
  <c r="R12057" i="1" a="1"/>
  <c r="R12057" i="1" s="1"/>
  <c r="T12057" i="1" s="1"/>
  <c r="U12057" i="1" s="1"/>
  <c r="R11689" i="1" a="1"/>
  <c r="R11689" i="1" s="1"/>
  <c r="T11689" i="1" s="1"/>
  <c r="U11689" i="1" s="1"/>
  <c r="R11313" i="1" a="1"/>
  <c r="R11313" i="1" s="1"/>
  <c r="T11313" i="1" s="1"/>
  <c r="U11313" i="1" s="1"/>
  <c r="R11025" i="1" a="1"/>
  <c r="R11025" i="1" s="1"/>
  <c r="T11025" i="1" s="1"/>
  <c r="U11025" i="1" s="1"/>
  <c r="R13491" i="1" a="1"/>
  <c r="R13491" i="1" s="1"/>
  <c r="T13491" i="1" s="1"/>
  <c r="U13491" i="1" s="1"/>
  <c r="R12955" i="1" a="1"/>
  <c r="R12955" i="1" s="1"/>
  <c r="T12955" i="1" s="1"/>
  <c r="U12955" i="1" s="1"/>
  <c r="R12347" i="1" a="1"/>
  <c r="R12347" i="1" s="1"/>
  <c r="T12347" i="1" s="1"/>
  <c r="U12347" i="1" s="1"/>
  <c r="R11651" i="1" a="1"/>
  <c r="R11651" i="1" s="1"/>
  <c r="T11651" i="1" s="1"/>
  <c r="U11651" i="1" s="1"/>
  <c r="R11091" i="1" a="1"/>
  <c r="R11091" i="1" s="1"/>
  <c r="T11091" i="1" s="1"/>
  <c r="U11091" i="1" s="1"/>
  <c r="R10563" i="1" a="1"/>
  <c r="R10563" i="1" s="1"/>
  <c r="T10563" i="1" s="1"/>
  <c r="U10563" i="1" s="1"/>
  <c r="R10131" i="1" a="1"/>
  <c r="R10131" i="1" s="1"/>
  <c r="T10131" i="1" s="1"/>
  <c r="U10131" i="1" s="1"/>
  <c r="R9659" i="1" a="1"/>
  <c r="R9659" i="1" s="1"/>
  <c r="T9659" i="1" s="1"/>
  <c r="U9659" i="1" s="1"/>
  <c r="R9243" i="1" a="1"/>
  <c r="R9243" i="1" s="1"/>
  <c r="T9243" i="1" s="1"/>
  <c r="U9243" i="1" s="1"/>
  <c r="R8635" i="1" a="1"/>
  <c r="R8635" i="1" s="1"/>
  <c r="T8635" i="1" s="1"/>
  <c r="U8635" i="1" s="1"/>
  <c r="R8059" i="1" a="1"/>
  <c r="R8059" i="1" s="1"/>
  <c r="T8059" i="1" s="1"/>
  <c r="U8059" i="1" s="1"/>
  <c r="R7555" i="1" a="1"/>
  <c r="R7555" i="1" s="1"/>
  <c r="T7555" i="1" s="1"/>
  <c r="U7555" i="1" s="1"/>
  <c r="R7019" i="1" a="1"/>
  <c r="R7019" i="1" s="1"/>
  <c r="T7019" i="1" s="1"/>
  <c r="U7019" i="1" s="1"/>
  <c r="R6435" i="1" a="1"/>
  <c r="R6435" i="1" s="1"/>
  <c r="T6435" i="1" s="1"/>
  <c r="U6435" i="1" s="1"/>
  <c r="R13897" i="1" a="1"/>
  <c r="R13897" i="1" s="1"/>
  <c r="T13897" i="1" s="1"/>
  <c r="U13897" i="1" s="1"/>
  <c r="R13433" i="1" a="1"/>
  <c r="R13433" i="1" s="1"/>
  <c r="T13433" i="1" s="1"/>
  <c r="U13433" i="1" s="1"/>
  <c r="R12977" i="1" a="1"/>
  <c r="R12977" i="1" s="1"/>
  <c r="T12977" i="1" s="1"/>
  <c r="U12977" i="1" s="1"/>
  <c r="R12505" i="1" a="1"/>
  <c r="R12505" i="1" s="1"/>
  <c r="T12505" i="1" s="1"/>
  <c r="U12505" i="1" s="1"/>
  <c r="R12025" i="1" a="1"/>
  <c r="R12025" i="1" s="1"/>
  <c r="T12025" i="1" s="1"/>
  <c r="U12025" i="1" s="1"/>
  <c r="R11521" i="1" a="1"/>
  <c r="R11521" i="1" s="1"/>
  <c r="T11521" i="1" s="1"/>
  <c r="U11521" i="1" s="1"/>
  <c r="R11113" i="1" a="1"/>
  <c r="R11113" i="1" s="1"/>
  <c r="T11113" i="1" s="1"/>
  <c r="U11113" i="1" s="1"/>
  <c r="R13619" i="1" a="1"/>
  <c r="R13619" i="1" s="1"/>
  <c r="T13619" i="1" s="1"/>
  <c r="U13619" i="1" s="1"/>
  <c r="R13203" i="1" a="1"/>
  <c r="R13203" i="1" s="1"/>
  <c r="T13203" i="1" s="1"/>
  <c r="U13203" i="1" s="1"/>
  <c r="R12787" i="1" a="1"/>
  <c r="R12787" i="1" s="1"/>
  <c r="T12787" i="1" s="1"/>
  <c r="U12787" i="1" s="1"/>
  <c r="R12355" i="1" a="1"/>
  <c r="R12355" i="1" s="1"/>
  <c r="T12355" i="1" s="1"/>
  <c r="U12355" i="1" s="1"/>
  <c r="R11931" i="1" a="1"/>
  <c r="R11931" i="1" s="1"/>
  <c r="T11931" i="1" s="1"/>
  <c r="U11931" i="1" s="1"/>
  <c r="R11523" i="1" a="1"/>
  <c r="R11523" i="1" s="1"/>
  <c r="T11523" i="1" s="1"/>
  <c r="U11523" i="1" s="1"/>
  <c r="R11067" i="1" a="1"/>
  <c r="R11067" i="1" s="1"/>
  <c r="T11067" i="1" s="1"/>
  <c r="U11067" i="1" s="1"/>
  <c r="R10739" i="1" a="1"/>
  <c r="R10739" i="1" s="1"/>
  <c r="T10739" i="1" s="1"/>
  <c r="U10739" i="1" s="1"/>
  <c r="R10403" i="1" a="1"/>
  <c r="R10403" i="1" s="1"/>
  <c r="T10403" i="1" s="1"/>
  <c r="U10403" i="1" s="1"/>
  <c r="R10067" i="1" a="1"/>
  <c r="R10067" i="1" s="1"/>
  <c r="T10067" i="1" s="1"/>
  <c r="U10067" i="1" s="1"/>
  <c r="R9731" i="1" a="1"/>
  <c r="R9731" i="1" s="1"/>
  <c r="T9731" i="1" s="1"/>
  <c r="U9731" i="1" s="1"/>
  <c r="R9379" i="1" a="1"/>
  <c r="R9379" i="1" s="1"/>
  <c r="T9379" i="1" s="1"/>
  <c r="U9379" i="1" s="1"/>
  <c r="R9075" i="1" a="1"/>
  <c r="R9075" i="1" s="1"/>
  <c r="T9075" i="1" s="1"/>
  <c r="U9075" i="1" s="1"/>
  <c r="R8675" i="1" a="1"/>
  <c r="R8675" i="1" s="1"/>
  <c r="T8675" i="1" s="1"/>
  <c r="U8675" i="1" s="1"/>
  <c r="R8243" i="1" a="1"/>
  <c r="R8243" i="1" s="1"/>
  <c r="T8243" i="1" s="1"/>
  <c r="U8243" i="1" s="1"/>
  <c r="R7843" i="1" a="1"/>
  <c r="R7843" i="1" s="1"/>
  <c r="T7843" i="1" s="1"/>
  <c r="U7843" i="1" s="1"/>
  <c r="R7403" i="1" a="1"/>
  <c r="R7403" i="1" s="1"/>
  <c r="T7403" i="1" s="1"/>
  <c r="U7403" i="1" s="1"/>
  <c r="R6979" i="1" a="1"/>
  <c r="R6979" i="1" s="1"/>
  <c r="T6979" i="1" s="1"/>
  <c r="U6979" i="1" s="1"/>
  <c r="R6555" i="1" a="1"/>
  <c r="R6555" i="1" s="1"/>
  <c r="T6555" i="1" s="1"/>
  <c r="U6555" i="1" s="1"/>
  <c r="R14121" i="1" a="1"/>
  <c r="R14121" i="1" s="1"/>
  <c r="T14121" i="1" s="1"/>
  <c r="U14121" i="1" s="1"/>
  <c r="R13697" i="1" a="1"/>
  <c r="R13697" i="1" s="1"/>
  <c r="T13697" i="1" s="1"/>
  <c r="U13697" i="1" s="1"/>
  <c r="R13249" i="1" a="1"/>
  <c r="R13249" i="1" s="1"/>
  <c r="T13249" i="1" s="1"/>
  <c r="U13249" i="1" s="1"/>
  <c r="R12841" i="1" a="1"/>
  <c r="R12841" i="1" s="1"/>
  <c r="T12841" i="1" s="1"/>
  <c r="U12841" i="1" s="1"/>
  <c r="R12393" i="1" a="1"/>
  <c r="R12393" i="1" s="1"/>
  <c r="T12393" i="1" s="1"/>
  <c r="U12393" i="1" s="1"/>
  <c r="R11929" i="1" a="1"/>
  <c r="R11929" i="1" s="1"/>
  <c r="T11929" i="1" s="1"/>
  <c r="U11929" i="1" s="1"/>
  <c r="R11473" i="1" a="1"/>
  <c r="R11473" i="1" s="1"/>
  <c r="T11473" i="1" s="1"/>
  <c r="U11473" i="1" s="1"/>
  <c r="R11089" i="1" a="1"/>
  <c r="R11089" i="1" s="1"/>
  <c r="T11089" i="1" s="1"/>
  <c r="U11089" i="1" s="1"/>
  <c r="R13587" i="1" a="1"/>
  <c r="R13587" i="1" s="1"/>
  <c r="T13587" i="1" s="1"/>
  <c r="U13587" i="1" s="1"/>
  <c r="R13163" i="1" a="1"/>
  <c r="R13163" i="1" s="1"/>
  <c r="T13163" i="1" s="1"/>
  <c r="U13163" i="1" s="1"/>
  <c r="R12739" i="1" a="1"/>
  <c r="R12739" i="1" s="1"/>
  <c r="T12739" i="1" s="1"/>
  <c r="U12739" i="1" s="1"/>
  <c r="R12315" i="1" a="1"/>
  <c r="R12315" i="1" s="1"/>
  <c r="T12315" i="1" s="1"/>
  <c r="U12315" i="1" s="1"/>
  <c r="R11923" i="1" a="1"/>
  <c r="R11923" i="1" s="1"/>
  <c r="T11923" i="1" s="1"/>
  <c r="U11923" i="1" s="1"/>
  <c r="R11491" i="1" a="1"/>
  <c r="R11491" i="1" s="1"/>
  <c r="T11491" i="1" s="1"/>
  <c r="U11491" i="1" s="1"/>
  <c r="R11107" i="1" a="1"/>
  <c r="R11107" i="1" s="1"/>
  <c r="T11107" i="1" s="1"/>
  <c r="U11107" i="1" s="1"/>
  <c r="R10595" i="1" a="1"/>
  <c r="R10595" i="1" s="1"/>
  <c r="T10595" i="1" s="1"/>
  <c r="U10595" i="1" s="1"/>
  <c r="R9963" i="1" a="1"/>
  <c r="R9963" i="1" s="1"/>
  <c r="T9963" i="1" s="1"/>
  <c r="U9963" i="1" s="1"/>
  <c r="R9115" i="1" a="1"/>
  <c r="R9115" i="1" s="1"/>
  <c r="T9115" i="1" s="1"/>
  <c r="U9115" i="1" s="1"/>
  <c r="R8643" i="1" a="1"/>
  <c r="R8643" i="1" s="1"/>
  <c r="T8643" i="1" s="1"/>
  <c r="U8643" i="1" s="1"/>
  <c r="R8227" i="1" a="1"/>
  <c r="R8227" i="1" s="1"/>
  <c r="T8227" i="1" s="1"/>
  <c r="U8227" i="1" s="1"/>
  <c r="R7771" i="1" a="1"/>
  <c r="R7771" i="1" s="1"/>
  <c r="T7771" i="1" s="1"/>
  <c r="U7771" i="1" s="1"/>
  <c r="R7307" i="1" a="1"/>
  <c r="R7307" i="1" s="1"/>
  <c r="T7307" i="1" s="1"/>
  <c r="U7307" i="1" s="1"/>
  <c r="R6867" i="1" a="1"/>
  <c r="R6867" i="1" s="1"/>
  <c r="T6867" i="1" s="1"/>
  <c r="U6867" i="1" s="1"/>
  <c r="R6427" i="1" a="1"/>
  <c r="R6427" i="1" s="1"/>
  <c r="T6427" i="1" s="1"/>
  <c r="U6427" i="1" s="1"/>
  <c r="R14025" i="1" a="1"/>
  <c r="R14025" i="1" s="1"/>
  <c r="T14025" i="1" s="1"/>
  <c r="U14025" i="1" s="1"/>
  <c r="R13689" i="1" a="1"/>
  <c r="R13689" i="1" s="1"/>
  <c r="T13689" i="1" s="1"/>
  <c r="U13689" i="1" s="1"/>
  <c r="R13321" i="1" a="1"/>
  <c r="R13321" i="1" s="1"/>
  <c r="T13321" i="1" s="1"/>
  <c r="U13321" i="1" s="1"/>
  <c r="R12953" i="1" a="1"/>
  <c r="R12953" i="1" s="1"/>
  <c r="T12953" i="1" s="1"/>
  <c r="U12953" i="1" s="1"/>
  <c r="R12601" i="1" a="1"/>
  <c r="R12601" i="1" s="1"/>
  <c r="T12601" i="1" s="1"/>
  <c r="U12601" i="1" s="1"/>
  <c r="R12265" i="1" a="1"/>
  <c r="R12265" i="1" s="1"/>
  <c r="T12265" i="1" s="1"/>
  <c r="U12265" i="1" s="1"/>
  <c r="R11897" i="1" a="1"/>
  <c r="R11897" i="1" s="1"/>
  <c r="T11897" i="1" s="1"/>
  <c r="U11897" i="1" s="1"/>
  <c r="R11537" i="1" a="1"/>
  <c r="R11537" i="1" s="1"/>
  <c r="T11537" i="1" s="1"/>
  <c r="U11537" i="1" s="1"/>
  <c r="R11177" i="1" a="1"/>
  <c r="R11177" i="1" s="1"/>
  <c r="T11177" i="1" s="1"/>
  <c r="U11177" i="1" s="1"/>
  <c r="R13459" i="1" a="1"/>
  <c r="R13459" i="1" s="1"/>
  <c r="T13459" i="1" s="1"/>
  <c r="U13459" i="1" s="1"/>
  <c r="R13019" i="1" a="1"/>
  <c r="R13019" i="1" s="1"/>
  <c r="T13019" i="1" s="1"/>
  <c r="U13019" i="1" s="1"/>
  <c r="R12587" i="1" a="1"/>
  <c r="R12587" i="1" s="1"/>
  <c r="T12587" i="1" s="1"/>
  <c r="U12587" i="1" s="1"/>
  <c r="R12187" i="1" a="1"/>
  <c r="R12187" i="1" s="1"/>
  <c r="T12187" i="1" s="1"/>
  <c r="U12187" i="1" s="1"/>
  <c r="R11747" i="1" a="1"/>
  <c r="R11747" i="1" s="1"/>
  <c r="T11747" i="1" s="1"/>
  <c r="U11747" i="1" s="1"/>
  <c r="R11291" i="1" a="1"/>
  <c r="R11291" i="1" s="1"/>
  <c r="T11291" i="1" s="1"/>
  <c r="U11291" i="1" s="1"/>
  <c r="R10883" i="1" a="1"/>
  <c r="R10883" i="1" s="1"/>
  <c r="T10883" i="1" s="1"/>
  <c r="U10883" i="1" s="1"/>
  <c r="R10515" i="1" a="1"/>
  <c r="R10515" i="1" s="1"/>
  <c r="T10515" i="1" s="1"/>
  <c r="U10515" i="1" s="1"/>
  <c r="R10187" i="1" a="1"/>
  <c r="R10187" i="1" s="1"/>
  <c r="T10187" i="1" s="1"/>
  <c r="U10187" i="1" s="1"/>
  <c r="R9851" i="1" a="1"/>
  <c r="R9851" i="1" s="1"/>
  <c r="T9851" i="1" s="1"/>
  <c r="U9851" i="1" s="1"/>
  <c r="R9515" i="1" a="1"/>
  <c r="R9515" i="1" s="1"/>
  <c r="T9515" i="1" s="1"/>
  <c r="U9515" i="1" s="1"/>
  <c r="R9179" i="1" a="1"/>
  <c r="R9179" i="1" s="1"/>
  <c r="T9179" i="1" s="1"/>
  <c r="U9179" i="1" s="1"/>
  <c r="R8779" i="1" a="1"/>
  <c r="R8779" i="1" s="1"/>
  <c r="T8779" i="1" s="1"/>
  <c r="U8779" i="1" s="1"/>
  <c r="R8323" i="1" a="1"/>
  <c r="R8323" i="1" s="1"/>
  <c r="T8323" i="1" s="1"/>
  <c r="U8323" i="1" s="1"/>
  <c r="R7859" i="1" a="1"/>
  <c r="R7859" i="1" s="1"/>
  <c r="T7859" i="1" s="1"/>
  <c r="U7859" i="1" s="1"/>
  <c r="R7427" i="1" a="1"/>
  <c r="R7427" i="1" s="1"/>
  <c r="T7427" i="1" s="1"/>
  <c r="U7427" i="1" s="1"/>
  <c r="R7003" i="1" a="1"/>
  <c r="R7003" i="1" s="1"/>
  <c r="T7003" i="1" s="1"/>
  <c r="U7003" i="1" s="1"/>
  <c r="R6563" i="1" a="1"/>
  <c r="R6563" i="1" s="1"/>
  <c r="T6563" i="1" s="1"/>
  <c r="U6563" i="1" s="1"/>
  <c r="R14161" i="1" a="1"/>
  <c r="R14161" i="1" s="1"/>
  <c r="T14161" i="1" s="1"/>
  <c r="U14161" i="1" s="1"/>
  <c r="R13809" i="1" a="1"/>
  <c r="R13809" i="1" s="1"/>
  <c r="T13809" i="1" s="1"/>
  <c r="U13809" i="1" s="1"/>
  <c r="R13457" i="1" a="1"/>
  <c r="R13457" i="1" s="1"/>
  <c r="T13457" i="1" s="1"/>
  <c r="U13457" i="1" s="1"/>
  <c r="R13105" i="1" a="1"/>
  <c r="R13105" i="1" s="1"/>
  <c r="T13105" i="1" s="1"/>
  <c r="U13105" i="1" s="1"/>
  <c r="R12753" i="1" a="1"/>
  <c r="R12753" i="1" s="1"/>
  <c r="T12753" i="1" s="1"/>
  <c r="U12753" i="1" s="1"/>
  <c r="R12401" i="1" a="1"/>
  <c r="R12401" i="1" s="1"/>
  <c r="T12401" i="1" s="1"/>
  <c r="U12401" i="1" s="1"/>
  <c r="R12001" i="1" a="1"/>
  <c r="R12001" i="1" s="1"/>
  <c r="T12001" i="1" s="1"/>
  <c r="U12001" i="1" s="1"/>
  <c r="R11681" i="1" a="1"/>
  <c r="R11681" i="1" s="1"/>
  <c r="T11681" i="1" s="1"/>
  <c r="U11681" i="1" s="1"/>
  <c r="R11329" i="1" a="1"/>
  <c r="R11329" i="1" s="1"/>
  <c r="T11329" i="1" s="1"/>
  <c r="U11329" i="1" s="1"/>
  <c r="R11049" i="1" a="1"/>
  <c r="R11049" i="1" s="1"/>
  <c r="T11049" i="1" s="1"/>
  <c r="U11049" i="1" s="1"/>
  <c r="R13595" i="1" a="1"/>
  <c r="R13595" i="1" s="1"/>
  <c r="T13595" i="1" s="1"/>
  <c r="U13595" i="1" s="1"/>
  <c r="R13171" i="1" a="1"/>
  <c r="R13171" i="1" s="1"/>
  <c r="T13171" i="1" s="1"/>
  <c r="U13171" i="1" s="1"/>
  <c r="R12723" i="1" a="1"/>
  <c r="R12723" i="1" s="1"/>
  <c r="T12723" i="1" s="1"/>
  <c r="U12723" i="1" s="1"/>
  <c r="R12331" i="1" a="1"/>
  <c r="R12331" i="1" s="1"/>
  <c r="T12331" i="1" s="1"/>
  <c r="U12331" i="1" s="1"/>
  <c r="R11899" i="1" a="1"/>
  <c r="R11899" i="1" s="1"/>
  <c r="T11899" i="1" s="1"/>
  <c r="U11899" i="1" s="1"/>
  <c r="R11443" i="1" a="1"/>
  <c r="R11443" i="1" s="1"/>
  <c r="T11443" i="1" s="1"/>
  <c r="U11443" i="1" s="1"/>
  <c r="R9043" i="1" a="1"/>
  <c r="R9043" i="1" s="1"/>
  <c r="T9043" i="1" s="1"/>
  <c r="U9043" i="1" s="1"/>
  <c r="R8611" i="1" a="1"/>
  <c r="R8611" i="1" s="1"/>
  <c r="T8611" i="1" s="1"/>
  <c r="U8611" i="1" s="1"/>
  <c r="R8131" i="1" a="1"/>
  <c r="R8131" i="1" s="1"/>
  <c r="T8131" i="1" s="1"/>
  <c r="U8131" i="1" s="1"/>
  <c r="R7715" i="1" a="1"/>
  <c r="R7715" i="1" s="1"/>
  <c r="T7715" i="1" s="1"/>
  <c r="U7715" i="1" s="1"/>
  <c r="R7259" i="1" a="1"/>
  <c r="R7259" i="1" s="1"/>
  <c r="T7259" i="1" s="1"/>
  <c r="U7259" i="1" s="1"/>
  <c r="R6763" i="1" a="1"/>
  <c r="R6763" i="1" s="1"/>
  <c r="T6763" i="1" s="1"/>
  <c r="U6763" i="1" s="1"/>
  <c r="R6371" i="1" a="1"/>
  <c r="R6371" i="1" s="1"/>
  <c r="T6371" i="1" s="1"/>
  <c r="U6371" i="1" s="1"/>
  <c r="R13945" i="1" a="1"/>
  <c r="R13945" i="1" s="1"/>
  <c r="T13945" i="1" s="1"/>
  <c r="U13945" i="1" s="1"/>
  <c r="R13585" i="1" a="1"/>
  <c r="R13585" i="1" s="1"/>
  <c r="T13585" i="1" s="1"/>
  <c r="U13585" i="1" s="1"/>
  <c r="R13217" i="1" a="1"/>
  <c r="R13217" i="1" s="1"/>
  <c r="T13217" i="1" s="1"/>
  <c r="U13217" i="1" s="1"/>
  <c r="R12849" i="1" a="1"/>
  <c r="R12849" i="1" s="1"/>
  <c r="T12849" i="1" s="1"/>
  <c r="U12849" i="1" s="1"/>
  <c r="R14051" i="1" a="1"/>
  <c r="R14051" i="1" s="1"/>
  <c r="T14051" i="1" s="1"/>
  <c r="U14051" i="1" s="1"/>
  <c r="R14059" i="1" a="1"/>
  <c r="R14059" i="1" s="1"/>
  <c r="T14059" i="1" s="1"/>
  <c r="U14059" i="1" s="1"/>
  <c r="R13923" i="1" a="1"/>
  <c r="R13923" i="1" s="1"/>
  <c r="T13923" i="1" s="1"/>
  <c r="U13923" i="1" s="1"/>
  <c r="R13867" i="1" a="1"/>
  <c r="R13867" i="1" s="1"/>
  <c r="T13867" i="1" s="1"/>
  <c r="U13867" i="1" s="1"/>
  <c r="R13875" i="1" a="1"/>
  <c r="R13875" i="1" s="1"/>
  <c r="T13875" i="1" s="1"/>
  <c r="U13875" i="1" s="1"/>
  <c r="R13771" i="1" a="1"/>
  <c r="R13771" i="1" s="1"/>
  <c r="T13771" i="1" s="1"/>
  <c r="U13771" i="1" s="1"/>
  <c r="R13307" i="1" a="1"/>
  <c r="R13307" i="1" s="1"/>
  <c r="T13307" i="1" s="1"/>
  <c r="U13307" i="1" s="1"/>
  <c r="R12883" i="1" a="1"/>
  <c r="R12883" i="1" s="1"/>
  <c r="T12883" i="1" s="1"/>
  <c r="U12883" i="1" s="1"/>
  <c r="R12459" i="1" a="1"/>
  <c r="R12459" i="1" s="1"/>
  <c r="T12459" i="1" s="1"/>
  <c r="U12459" i="1" s="1"/>
  <c r="R12043" i="1" a="1"/>
  <c r="R12043" i="1" s="1"/>
  <c r="T12043" i="1" s="1"/>
  <c r="U12043" i="1" s="1"/>
  <c r="R11619" i="1" a="1"/>
  <c r="R11619" i="1" s="1"/>
  <c r="T11619" i="1" s="1"/>
  <c r="U11619" i="1" s="1"/>
  <c r="R11187" i="1" a="1"/>
  <c r="R11187" i="1" s="1"/>
  <c r="T11187" i="1" s="1"/>
  <c r="U11187" i="1" s="1"/>
  <c r="R10827" i="1" a="1"/>
  <c r="R10827" i="1" s="1"/>
  <c r="T10827" i="1" s="1"/>
  <c r="U10827" i="1" s="1"/>
  <c r="R10499" i="1" a="1"/>
  <c r="R10499" i="1" s="1"/>
  <c r="T10499" i="1" s="1"/>
  <c r="U10499" i="1" s="1"/>
  <c r="R10147" i="1" a="1"/>
  <c r="R10147" i="1" s="1"/>
  <c r="T10147" i="1" s="1"/>
  <c r="U10147" i="1" s="1"/>
  <c r="R9827" i="1" a="1"/>
  <c r="R9827" i="1" s="1"/>
  <c r="T9827" i="1" s="1"/>
  <c r="U9827" i="1" s="1"/>
  <c r="R9507" i="1" a="1"/>
  <c r="R9507" i="1" s="1"/>
  <c r="T9507" i="1" s="1"/>
  <c r="U9507" i="1" s="1"/>
  <c r="R9195" i="1" a="1"/>
  <c r="R9195" i="1" s="1"/>
  <c r="T9195" i="1" s="1"/>
  <c r="U9195" i="1" s="1"/>
  <c r="R8827" i="1" a="1"/>
  <c r="R8827" i="1" s="1"/>
  <c r="T8827" i="1" s="1"/>
  <c r="U8827" i="1" s="1"/>
  <c r="R8403" i="1" a="1"/>
  <c r="R8403" i="1" s="1"/>
  <c r="T8403" i="1" s="1"/>
  <c r="U8403" i="1" s="1"/>
  <c r="R7995" i="1" a="1"/>
  <c r="R7995" i="1" s="1"/>
  <c r="T7995" i="1" s="1"/>
  <c r="U7995" i="1" s="1"/>
  <c r="R7563" i="1" a="1"/>
  <c r="R7563" i="1" s="1"/>
  <c r="T7563" i="1" s="1"/>
  <c r="U7563" i="1" s="1"/>
  <c r="R7155" i="1" a="1"/>
  <c r="R7155" i="1" s="1"/>
  <c r="T7155" i="1" s="1"/>
  <c r="U7155" i="1" s="1"/>
  <c r="R6731" i="1" a="1"/>
  <c r="R6731" i="1" s="1"/>
  <c r="T6731" i="1" s="1"/>
  <c r="U6731" i="1" s="1"/>
  <c r="R6259" i="1" a="1"/>
  <c r="R6259" i="1" s="1"/>
  <c r="T6259" i="1" s="1"/>
  <c r="U6259" i="1" s="1"/>
  <c r="R13451" i="1" a="1"/>
  <c r="R13451" i="1" s="1"/>
  <c r="T13451" i="1" s="1"/>
  <c r="U13451" i="1" s="1"/>
  <c r="R12995" i="1" a="1"/>
  <c r="R12995" i="1" s="1"/>
  <c r="T12995" i="1" s="1"/>
  <c r="U12995" i="1" s="1"/>
  <c r="R12507" i="1" a="1"/>
  <c r="R12507" i="1" s="1"/>
  <c r="T12507" i="1" s="1"/>
  <c r="U12507" i="1" s="1"/>
  <c r="R12075" i="1" a="1"/>
  <c r="R12075" i="1" s="1"/>
  <c r="T12075" i="1" s="1"/>
  <c r="U12075" i="1" s="1"/>
  <c r="R11643" i="1" a="1"/>
  <c r="R11643" i="1" s="1"/>
  <c r="T11643" i="1" s="1"/>
  <c r="U11643" i="1" s="1"/>
  <c r="R11195" i="1" a="1"/>
  <c r="R11195" i="1" s="1"/>
  <c r="T11195" i="1" s="1"/>
  <c r="U11195" i="1" s="1"/>
  <c r="R10803" i="1" a="1"/>
  <c r="R10803" i="1" s="1"/>
  <c r="T10803" i="1" s="1"/>
  <c r="U10803" i="1" s="1"/>
  <c r="R10467" i="1" a="1"/>
  <c r="R10467" i="1" s="1"/>
  <c r="T10467" i="1" s="1"/>
  <c r="U10467" i="1" s="1"/>
  <c r="R10139" i="1" a="1"/>
  <c r="R10139" i="1" s="1"/>
  <c r="T10139" i="1" s="1"/>
  <c r="U10139" i="1" s="1"/>
  <c r="R9803" i="1" a="1"/>
  <c r="R9803" i="1" s="1"/>
  <c r="T9803" i="1" s="1"/>
  <c r="U9803" i="1" s="1"/>
  <c r="R9491" i="1" a="1"/>
  <c r="R9491" i="1" s="1"/>
  <c r="T9491" i="1" s="1"/>
  <c r="U9491" i="1" s="1"/>
  <c r="R9147" i="1" a="1"/>
  <c r="R9147" i="1" s="1"/>
  <c r="T9147" i="1" s="1"/>
  <c r="U9147" i="1" s="1"/>
  <c r="R8763" i="1" a="1"/>
  <c r="R8763" i="1" s="1"/>
  <c r="T8763" i="1" s="1"/>
  <c r="U8763" i="1" s="1"/>
  <c r="R8371" i="1" a="1"/>
  <c r="R8371" i="1" s="1"/>
  <c r="T8371" i="1" s="1"/>
  <c r="U8371" i="1" s="1"/>
  <c r="R7907" i="1" a="1"/>
  <c r="R7907" i="1" s="1"/>
  <c r="T7907" i="1" s="1"/>
  <c r="U7907" i="1" s="1"/>
  <c r="R7491" i="1" a="1"/>
  <c r="R7491" i="1" s="1"/>
  <c r="T7491" i="1" s="1"/>
  <c r="U7491" i="1" s="1"/>
  <c r="R7059" i="1" a="1"/>
  <c r="R7059" i="1" s="1"/>
  <c r="T7059" i="1" s="1"/>
  <c r="U7059" i="1" s="1"/>
  <c r="R6627" i="1" a="1"/>
  <c r="R6627" i="1" s="1"/>
  <c r="T6627" i="1" s="1"/>
  <c r="U6627" i="1" s="1"/>
  <c r="R6203" i="1" a="1"/>
  <c r="R6203" i="1" s="1"/>
  <c r="T6203" i="1" s="1"/>
  <c r="U6203" i="1" s="1"/>
  <c r="R13801" i="1" a="1"/>
  <c r="R13801" i="1" s="1"/>
  <c r="T13801" i="1" s="1"/>
  <c r="U13801" i="1" s="1"/>
  <c r="R13465" i="1" a="1"/>
  <c r="R13465" i="1" s="1"/>
  <c r="T13465" i="1" s="1"/>
  <c r="U13465" i="1" s="1"/>
  <c r="R13073" i="1" a="1"/>
  <c r="R13073" i="1" s="1"/>
  <c r="T13073" i="1" s="1"/>
  <c r="U13073" i="1" s="1"/>
  <c r="R12721" i="1" a="1"/>
  <c r="R12721" i="1" s="1"/>
  <c r="T12721" i="1" s="1"/>
  <c r="U12721" i="1" s="1"/>
  <c r="R12361" i="1" a="1"/>
  <c r="R12361" i="1" s="1"/>
  <c r="T12361" i="1" s="1"/>
  <c r="U12361" i="1" s="1"/>
  <c r="R12017" i="1" a="1"/>
  <c r="R12017" i="1" s="1"/>
  <c r="T12017" i="1" s="1"/>
  <c r="U12017" i="1" s="1"/>
  <c r="R11649" i="1" a="1"/>
  <c r="R11649" i="1" s="1"/>
  <c r="T11649" i="1" s="1"/>
  <c r="U11649" i="1" s="1"/>
  <c r="R11257" i="1" a="1"/>
  <c r="R11257" i="1" s="1"/>
  <c r="T11257" i="1" s="1"/>
  <c r="U11257" i="1" s="1"/>
  <c r="R11001" i="1" a="1"/>
  <c r="R11001" i="1" s="1"/>
  <c r="T11001" i="1" s="1"/>
  <c r="U11001" i="1" s="1"/>
  <c r="R13435" i="1" a="1"/>
  <c r="R13435" i="1" s="1"/>
  <c r="T13435" i="1" s="1"/>
  <c r="U13435" i="1" s="1"/>
  <c r="R12867" i="1" a="1"/>
  <c r="R12867" i="1" s="1"/>
  <c r="T12867" i="1" s="1"/>
  <c r="U12867" i="1" s="1"/>
  <c r="R12275" i="1" a="1"/>
  <c r="R12275" i="1" s="1"/>
  <c r="T12275" i="1" s="1"/>
  <c r="U12275" i="1" s="1"/>
  <c r="R11579" i="1" a="1"/>
  <c r="R11579" i="1" s="1"/>
  <c r="T11579" i="1" s="1"/>
  <c r="U11579" i="1" s="1"/>
  <c r="R11011" i="1" a="1"/>
  <c r="R11011" i="1" s="1"/>
  <c r="T11011" i="1" s="1"/>
  <c r="U11011" i="1" s="1"/>
  <c r="R10491" i="1" a="1"/>
  <c r="R10491" i="1" s="1"/>
  <c r="T10491" i="1" s="1"/>
  <c r="U10491" i="1" s="1"/>
  <c r="R10075" i="1" a="1"/>
  <c r="R10075" i="1" s="1"/>
  <c r="T10075" i="1" s="1"/>
  <c r="U10075" i="1" s="1"/>
  <c r="R9619" i="1" a="1"/>
  <c r="R9619" i="1" s="1"/>
  <c r="T9619" i="1" s="1"/>
  <c r="U9619" i="1" s="1"/>
  <c r="R9171" i="1" a="1"/>
  <c r="R9171" i="1" s="1"/>
  <c r="T9171" i="1" s="1"/>
  <c r="U9171" i="1" s="1"/>
  <c r="R8531" i="1" a="1"/>
  <c r="R8531" i="1" s="1"/>
  <c r="T8531" i="1" s="1"/>
  <c r="U8531" i="1" s="1"/>
  <c r="R7987" i="1" a="1"/>
  <c r="R7987" i="1" s="1"/>
  <c r="T7987" i="1" s="1"/>
  <c r="U7987" i="1" s="1"/>
  <c r="R7499" i="1" a="1"/>
  <c r="R7499" i="1" s="1"/>
  <c r="T7499" i="1" s="1"/>
  <c r="U7499" i="1" s="1"/>
  <c r="R6931" i="1" a="1"/>
  <c r="R6931" i="1" s="1"/>
  <c r="T6931" i="1" s="1"/>
  <c r="U6931" i="1" s="1"/>
  <c r="R6339" i="1" a="1"/>
  <c r="R6339" i="1" s="1"/>
  <c r="T6339" i="1" s="1"/>
  <c r="U6339" i="1" s="1"/>
  <c r="R13833" i="1" a="1"/>
  <c r="R13833" i="1" s="1"/>
  <c r="T13833" i="1" s="1"/>
  <c r="U13833" i="1" s="1"/>
  <c r="R13385" i="1" a="1"/>
  <c r="R13385" i="1" s="1"/>
  <c r="T13385" i="1" s="1"/>
  <c r="U13385" i="1" s="1"/>
  <c r="R12921" i="1" a="1"/>
  <c r="R12921" i="1" s="1"/>
  <c r="T12921" i="1" s="1"/>
  <c r="U12921" i="1" s="1"/>
  <c r="R12457" i="1" a="1"/>
  <c r="R12457" i="1" s="1"/>
  <c r="T12457" i="1" s="1"/>
  <c r="U12457" i="1" s="1"/>
  <c r="R11969" i="1" a="1"/>
  <c r="R11969" i="1" s="1"/>
  <c r="T11969" i="1" s="1"/>
  <c r="U11969" i="1" s="1"/>
  <c r="R11481" i="1" a="1"/>
  <c r="R11481" i="1" s="1"/>
  <c r="T11481" i="1" s="1"/>
  <c r="U11481" i="1" s="1"/>
  <c r="R11065" i="1" a="1"/>
  <c r="R11065" i="1" s="1"/>
  <c r="T11065" i="1" s="1"/>
  <c r="U11065" i="1" s="1"/>
  <c r="R13571" i="1" a="1"/>
  <c r="R13571" i="1" s="1"/>
  <c r="T13571" i="1" s="1"/>
  <c r="U13571" i="1" s="1"/>
  <c r="R13155" i="1" a="1"/>
  <c r="R13155" i="1" s="1"/>
  <c r="T13155" i="1" s="1"/>
  <c r="U13155" i="1" s="1"/>
  <c r="R12747" i="1" a="1"/>
  <c r="R12747" i="1" s="1"/>
  <c r="T12747" i="1" s="1"/>
  <c r="U12747" i="1" s="1"/>
  <c r="R12307" i="1" a="1"/>
  <c r="R12307" i="1" s="1"/>
  <c r="T12307" i="1" s="1"/>
  <c r="U12307" i="1" s="1"/>
  <c r="R11875" i="1" a="1"/>
  <c r="R11875" i="1" s="1"/>
  <c r="T11875" i="1" s="1"/>
  <c r="U11875" i="1" s="1"/>
  <c r="R11459" i="1" a="1"/>
  <c r="R11459" i="1" s="1"/>
  <c r="T11459" i="1" s="1"/>
  <c r="U11459" i="1" s="1"/>
  <c r="R11035" i="1" a="1"/>
  <c r="R11035" i="1" s="1"/>
  <c r="T11035" i="1" s="1"/>
  <c r="U11035" i="1" s="1"/>
  <c r="R10699" i="1" a="1"/>
  <c r="R10699" i="1" s="1"/>
  <c r="T10699" i="1" s="1"/>
  <c r="U10699" i="1" s="1"/>
  <c r="R10363" i="1" a="1"/>
  <c r="R10363" i="1" s="1"/>
  <c r="T10363" i="1" s="1"/>
  <c r="U10363" i="1" s="1"/>
  <c r="R10035" i="1" a="1"/>
  <c r="R10035" i="1" s="1"/>
  <c r="T10035" i="1" s="1"/>
  <c r="U10035" i="1" s="1"/>
  <c r="R9691" i="1" a="1"/>
  <c r="R9691" i="1" s="1"/>
  <c r="T9691" i="1" s="1"/>
  <c r="U9691" i="1" s="1"/>
  <c r="R9339" i="1" a="1"/>
  <c r="R9339" i="1" s="1"/>
  <c r="T9339" i="1" s="1"/>
  <c r="U9339" i="1" s="1"/>
  <c r="R9035" i="1" a="1"/>
  <c r="R9035" i="1" s="1"/>
  <c r="T9035" i="1" s="1"/>
  <c r="U9035" i="1" s="1"/>
  <c r="R8587" i="1" a="1"/>
  <c r="R8587" i="1" s="1"/>
  <c r="T8587" i="1" s="1"/>
  <c r="U8587" i="1" s="1"/>
  <c r="R8203" i="1" a="1"/>
  <c r="R8203" i="1" s="1"/>
  <c r="T8203" i="1" s="1"/>
  <c r="U8203" i="1" s="1"/>
  <c r="R7795" i="1" a="1"/>
  <c r="R7795" i="1" s="1"/>
  <c r="T7795" i="1" s="1"/>
  <c r="U7795" i="1" s="1"/>
  <c r="R7339" i="1" a="1"/>
  <c r="R7339" i="1" s="1"/>
  <c r="T7339" i="1" s="1"/>
  <c r="U7339" i="1" s="1"/>
  <c r="R6955" i="1" a="1"/>
  <c r="R6955" i="1" s="1"/>
  <c r="T6955" i="1" s="1"/>
  <c r="U6955" i="1" s="1"/>
  <c r="R6523" i="1" a="1"/>
  <c r="R6523" i="1" s="1"/>
  <c r="T6523" i="1" s="1"/>
  <c r="U6523" i="1" s="1"/>
  <c r="R14081" i="1" a="1"/>
  <c r="R14081" i="1" s="1"/>
  <c r="T14081" i="1" s="1"/>
  <c r="U14081" i="1" s="1"/>
  <c r="R13641" i="1" a="1"/>
  <c r="R13641" i="1" s="1"/>
  <c r="T13641" i="1" s="1"/>
  <c r="U13641" i="1" s="1"/>
  <c r="R13209" i="1" a="1"/>
  <c r="R13209" i="1" s="1"/>
  <c r="T13209" i="1" s="1"/>
  <c r="U13209" i="1" s="1"/>
  <c r="R12777" i="1" a="1"/>
  <c r="R12777" i="1" s="1"/>
  <c r="T12777" i="1" s="1"/>
  <c r="U12777" i="1" s="1"/>
  <c r="R12345" i="1" a="1"/>
  <c r="R12345" i="1" s="1"/>
  <c r="T12345" i="1" s="1"/>
  <c r="U12345" i="1" s="1"/>
  <c r="R11865" i="1" a="1"/>
  <c r="R11865" i="1" s="1"/>
  <c r="T11865" i="1" s="1"/>
  <c r="U11865" i="1" s="1"/>
  <c r="R11425" i="1" a="1"/>
  <c r="R11425" i="1" s="1"/>
  <c r="T11425" i="1" s="1"/>
  <c r="U11425" i="1" s="1"/>
  <c r="R11041" i="1" a="1"/>
  <c r="R11041" i="1" s="1"/>
  <c r="T11041" i="1" s="1"/>
  <c r="U11041" i="1" s="1"/>
  <c r="R13523" i="1" a="1"/>
  <c r="R13523" i="1" s="1"/>
  <c r="T13523" i="1" s="1"/>
  <c r="U13523" i="1" s="1"/>
  <c r="R13123" i="1" a="1"/>
  <c r="R13123" i="1" s="1"/>
  <c r="T13123" i="1" s="1"/>
  <c r="U13123" i="1" s="1"/>
  <c r="R12675" i="1" a="1"/>
  <c r="R12675" i="1" s="1"/>
  <c r="T12675" i="1" s="1"/>
  <c r="U12675" i="1" s="1"/>
  <c r="R12259" i="1" a="1"/>
  <c r="R12259" i="1" s="1"/>
  <c r="T12259" i="1" s="1"/>
  <c r="U12259" i="1" s="1"/>
  <c r="R11867" i="1" a="1"/>
  <c r="R11867" i="1" s="1"/>
  <c r="T11867" i="1" s="1"/>
  <c r="U11867" i="1" s="1"/>
  <c r="R11435" i="1" a="1"/>
  <c r="R11435" i="1" s="1"/>
  <c r="T11435" i="1" s="1"/>
  <c r="U11435" i="1" s="1"/>
  <c r="R11075" i="1" a="1"/>
  <c r="R11075" i="1" s="1"/>
  <c r="T11075" i="1" s="1"/>
  <c r="U11075" i="1" s="1"/>
  <c r="R10547" i="1" a="1"/>
  <c r="R10547" i="1" s="1"/>
  <c r="T10547" i="1" s="1"/>
  <c r="U10547" i="1" s="1"/>
  <c r="R9843" i="1" a="1"/>
  <c r="R9843" i="1" s="1"/>
  <c r="T9843" i="1" s="1"/>
  <c r="U9843" i="1" s="1"/>
  <c r="R9059" i="1" a="1"/>
  <c r="R9059" i="1" s="1"/>
  <c r="T9059" i="1" s="1"/>
  <c r="U9059" i="1" s="1"/>
  <c r="R8603" i="1" a="1"/>
  <c r="R8603" i="1" s="1"/>
  <c r="T8603" i="1" s="1"/>
  <c r="U8603" i="1" s="1"/>
  <c r="R8171" i="1" a="1"/>
  <c r="R8171" i="1" s="1"/>
  <c r="T8171" i="1" s="1"/>
  <c r="U8171" i="1" s="1"/>
  <c r="R7691" i="1" a="1"/>
  <c r="R7691" i="1" s="1"/>
  <c r="T7691" i="1" s="1"/>
  <c r="U7691" i="1" s="1"/>
  <c r="R7251" i="1" a="1"/>
  <c r="R7251" i="1" s="1"/>
  <c r="T7251" i="1" s="1"/>
  <c r="U7251" i="1" s="1"/>
  <c r="R6811" i="1" a="1"/>
  <c r="R6811" i="1" s="1"/>
  <c r="T6811" i="1" s="1"/>
  <c r="U6811" i="1" s="1"/>
  <c r="R6379" i="1" a="1"/>
  <c r="R6379" i="1" s="1"/>
  <c r="T6379" i="1" s="1"/>
  <c r="U6379" i="1" s="1"/>
  <c r="R13977" i="1" a="1"/>
  <c r="R13977" i="1" s="1"/>
  <c r="T13977" i="1" s="1"/>
  <c r="U13977" i="1" s="1"/>
  <c r="R13649" i="1" a="1"/>
  <c r="R13649" i="1" s="1"/>
  <c r="T13649" i="1" s="1"/>
  <c r="U13649" i="1" s="1"/>
  <c r="R13289" i="1" a="1"/>
  <c r="R13289" i="1" s="1"/>
  <c r="T13289" i="1" s="1"/>
  <c r="U13289" i="1" s="1"/>
  <c r="R12913" i="1" a="1"/>
  <c r="R12913" i="1" s="1"/>
  <c r="T12913" i="1" s="1"/>
  <c r="U12913" i="1" s="1"/>
  <c r="R12545" i="1" a="1"/>
  <c r="R12545" i="1" s="1"/>
  <c r="T12545" i="1" s="1"/>
  <c r="U12545" i="1" s="1"/>
  <c r="R12225" i="1" a="1"/>
  <c r="R12225" i="1" s="1"/>
  <c r="T12225" i="1" s="1"/>
  <c r="U12225" i="1" s="1"/>
  <c r="R11857" i="1" a="1"/>
  <c r="R11857" i="1" s="1"/>
  <c r="T11857" i="1" s="1"/>
  <c r="U11857" i="1" s="1"/>
  <c r="R11489" i="1" a="1"/>
  <c r="R11489" i="1" s="1"/>
  <c r="T11489" i="1" s="1"/>
  <c r="U11489" i="1" s="1"/>
  <c r="R10945" i="1" a="1"/>
  <c r="R10945" i="1" s="1"/>
  <c r="T10945" i="1" s="1"/>
  <c r="U10945" i="1" s="1"/>
  <c r="R13395" i="1" a="1"/>
  <c r="R13395" i="1" s="1"/>
  <c r="T13395" i="1" s="1"/>
  <c r="U13395" i="1" s="1"/>
  <c r="R12971" i="1" a="1"/>
  <c r="R12971" i="1" s="1"/>
  <c r="T12971" i="1" s="1"/>
  <c r="U12971" i="1" s="1"/>
  <c r="R12539" i="1" a="1"/>
  <c r="R12539" i="1" s="1"/>
  <c r="T12539" i="1" s="1"/>
  <c r="U12539" i="1" s="1"/>
  <c r="R12131" i="1" a="1"/>
  <c r="R12131" i="1" s="1"/>
  <c r="T12131" i="1" s="1"/>
  <c r="U12131" i="1" s="1"/>
  <c r="R11683" i="1" a="1"/>
  <c r="R11683" i="1" s="1"/>
  <c r="T11683" i="1" s="1"/>
  <c r="U11683" i="1" s="1"/>
  <c r="R11227" i="1" a="1"/>
  <c r="R11227" i="1" s="1"/>
  <c r="T11227" i="1" s="1"/>
  <c r="U11227" i="1" s="1"/>
  <c r="R10843" i="1" a="1"/>
  <c r="R10843" i="1" s="1"/>
  <c r="T10843" i="1" s="1"/>
  <c r="U10843" i="1" s="1"/>
  <c r="R10483" i="1" a="1"/>
  <c r="R10483" i="1" s="1"/>
  <c r="T10483" i="1" s="1"/>
  <c r="U10483" i="1" s="1"/>
  <c r="R10155" i="1" a="1"/>
  <c r="R10155" i="1" s="1"/>
  <c r="T10155" i="1" s="1"/>
  <c r="U10155" i="1" s="1"/>
  <c r="R9819" i="1" a="1"/>
  <c r="R9819" i="1" s="1"/>
  <c r="T9819" i="1" s="1"/>
  <c r="U9819" i="1" s="1"/>
  <c r="R9475" i="1" a="1"/>
  <c r="R9475" i="1" s="1"/>
  <c r="T9475" i="1" s="1"/>
  <c r="U9475" i="1" s="1"/>
  <c r="R9139" i="1" a="1"/>
  <c r="R9139" i="1" s="1"/>
  <c r="T9139" i="1" s="1"/>
  <c r="U9139" i="1" s="1"/>
  <c r="R13995" i="1" a="1"/>
  <c r="R13995" i="1" s="1"/>
  <c r="T13995" i="1" s="1"/>
  <c r="U13995" i="1" s="1"/>
  <c r="R14011" i="1" a="1"/>
  <c r="R14011" i="1" s="1"/>
  <c r="T14011" i="1" s="1"/>
  <c r="U14011" i="1" s="1"/>
  <c r="R13851" i="1" a="1"/>
  <c r="R13851" i="1" s="1"/>
  <c r="T13851" i="1" s="1"/>
  <c r="U13851" i="1" s="1"/>
  <c r="R14147" i="1" a="1"/>
  <c r="R14147" i="1" s="1"/>
  <c r="T14147" i="1" s="1"/>
  <c r="U14147" i="1" s="1"/>
  <c r="R14131" i="1" a="1"/>
  <c r="R14131" i="1" s="1"/>
  <c r="T14131" i="1" s="1"/>
  <c r="U14131" i="1" s="1"/>
  <c r="R13739" i="1" a="1"/>
  <c r="R13739" i="1" s="1"/>
  <c r="T13739" i="1" s="1"/>
  <c r="U13739" i="1" s="1"/>
  <c r="R13251" i="1" a="1"/>
  <c r="R13251" i="1" s="1"/>
  <c r="T13251" i="1" s="1"/>
  <c r="U13251" i="1" s="1"/>
  <c r="R12827" i="1" a="1"/>
  <c r="R12827" i="1" s="1"/>
  <c r="T12827" i="1" s="1"/>
  <c r="U12827" i="1" s="1"/>
  <c r="R12403" i="1" a="1"/>
  <c r="R12403" i="1" s="1"/>
  <c r="T12403" i="1" s="1"/>
  <c r="U12403" i="1" s="1"/>
  <c r="R11987" i="1" a="1"/>
  <c r="R11987" i="1" s="1"/>
  <c r="T11987" i="1" s="1"/>
  <c r="U11987" i="1" s="1"/>
  <c r="R11555" i="1" a="1"/>
  <c r="R11555" i="1" s="1"/>
  <c r="T11555" i="1" s="1"/>
  <c r="U11555" i="1" s="1"/>
  <c r="R11139" i="1" a="1"/>
  <c r="R11139" i="1" s="1"/>
  <c r="T11139" i="1" s="1"/>
  <c r="U11139" i="1" s="1"/>
  <c r="R10779" i="1" a="1"/>
  <c r="R10779" i="1" s="1"/>
  <c r="T10779" i="1" s="1"/>
  <c r="U10779" i="1" s="1"/>
  <c r="R10459" i="1" a="1"/>
  <c r="R10459" i="1" s="1"/>
  <c r="T10459" i="1" s="1"/>
  <c r="U10459" i="1" s="1"/>
  <c r="R10107" i="1" a="1"/>
  <c r="R10107" i="1" s="1"/>
  <c r="T10107" i="1" s="1"/>
  <c r="U10107" i="1" s="1"/>
  <c r="R9795" i="1" a="1"/>
  <c r="R9795" i="1" s="1"/>
  <c r="T9795" i="1" s="1"/>
  <c r="U9795" i="1" s="1"/>
  <c r="R9467" i="1" a="1"/>
  <c r="R9467" i="1" s="1"/>
  <c r="T9467" i="1" s="1"/>
  <c r="U9467" i="1" s="1"/>
  <c r="R9155" i="1" a="1"/>
  <c r="R9155" i="1" s="1"/>
  <c r="T9155" i="1" s="1"/>
  <c r="U9155" i="1" s="1"/>
  <c r="R8771" i="1" a="1"/>
  <c r="R8771" i="1" s="1"/>
  <c r="T8771" i="1" s="1"/>
  <c r="U8771" i="1" s="1"/>
  <c r="R8355" i="1" a="1"/>
  <c r="R8355" i="1" s="1"/>
  <c r="T8355" i="1" s="1"/>
  <c r="U8355" i="1" s="1"/>
  <c r="R7947" i="1" a="1"/>
  <c r="R7947" i="1" s="1"/>
  <c r="T7947" i="1" s="1"/>
  <c r="U7947" i="1" s="1"/>
  <c r="R7507" i="1" a="1"/>
  <c r="R7507" i="1" s="1"/>
  <c r="T7507" i="1" s="1"/>
  <c r="U7507" i="1" s="1"/>
  <c r="R7083" i="1" a="1"/>
  <c r="R7083" i="1" s="1"/>
  <c r="T7083" i="1" s="1"/>
  <c r="U7083" i="1" s="1"/>
  <c r="R6659" i="1" a="1"/>
  <c r="R6659" i="1" s="1"/>
  <c r="T6659" i="1" s="1"/>
  <c r="U6659" i="1" s="1"/>
  <c r="R6195" i="1" a="1"/>
  <c r="R6195" i="1" s="1"/>
  <c r="T6195" i="1" s="1"/>
  <c r="U6195" i="1" s="1"/>
  <c r="R13403" i="1" a="1"/>
  <c r="R13403" i="1" s="1"/>
  <c r="T13403" i="1" s="1"/>
  <c r="U13403" i="1" s="1"/>
  <c r="R12939" i="1" a="1"/>
  <c r="R12939" i="1" s="1"/>
  <c r="T12939" i="1" s="1"/>
  <c r="U12939" i="1" s="1"/>
  <c r="R12451" i="1" a="1"/>
  <c r="R12451" i="1" s="1"/>
  <c r="T12451" i="1" s="1"/>
  <c r="U12451" i="1" s="1"/>
  <c r="R12011" i="1" a="1"/>
  <c r="R12011" i="1" s="1"/>
  <c r="T12011" i="1" s="1"/>
  <c r="U12011" i="1" s="1"/>
  <c r="R11595" i="1" a="1"/>
  <c r="R11595" i="1" s="1"/>
  <c r="T11595" i="1" s="1"/>
  <c r="U11595" i="1" s="1"/>
  <c r="R11147" i="1" a="1"/>
  <c r="R11147" i="1" s="1"/>
  <c r="T11147" i="1" s="1"/>
  <c r="U11147" i="1" s="1"/>
  <c r="R10771" i="1" a="1"/>
  <c r="R10771" i="1" s="1"/>
  <c r="T10771" i="1" s="1"/>
  <c r="U10771" i="1" s="1"/>
  <c r="R10427" i="1" a="1"/>
  <c r="R10427" i="1" s="1"/>
  <c r="T10427" i="1" s="1"/>
  <c r="U10427" i="1" s="1"/>
  <c r="R10091" i="1" a="1"/>
  <c r="R10091" i="1" s="1"/>
  <c r="T10091" i="1" s="1"/>
  <c r="U10091" i="1" s="1"/>
  <c r="R9755" i="1" a="1"/>
  <c r="R9755" i="1" s="1"/>
  <c r="T9755" i="1" s="1"/>
  <c r="U9755" i="1" s="1"/>
  <c r="R9443" i="1" a="1"/>
  <c r="R9443" i="1" s="1"/>
  <c r="T9443" i="1" s="1"/>
  <c r="U9443" i="1" s="1"/>
  <c r="R9099" i="1" a="1"/>
  <c r="R9099" i="1" s="1"/>
  <c r="T9099" i="1" s="1"/>
  <c r="U9099" i="1" s="1"/>
  <c r="R8731" i="1" a="1"/>
  <c r="R8731" i="1" s="1"/>
  <c r="T8731" i="1" s="1"/>
  <c r="U8731" i="1" s="1"/>
  <c r="R8315" i="1" a="1"/>
  <c r="R8315" i="1" s="1"/>
  <c r="T8315" i="1" s="1"/>
  <c r="U8315" i="1" s="1"/>
  <c r="R7867" i="1" a="1"/>
  <c r="R7867" i="1" s="1"/>
  <c r="T7867" i="1" s="1"/>
  <c r="U7867" i="1" s="1"/>
  <c r="R7443" i="1" a="1"/>
  <c r="R7443" i="1" s="1"/>
  <c r="T7443" i="1" s="1"/>
  <c r="U7443" i="1" s="1"/>
  <c r="R6995" i="1" a="1"/>
  <c r="R6995" i="1" s="1"/>
  <c r="T6995" i="1" s="1"/>
  <c r="U6995" i="1" s="1"/>
  <c r="R6579" i="1" a="1"/>
  <c r="R6579" i="1" s="1"/>
  <c r="T6579" i="1" s="1"/>
  <c r="U6579" i="1" s="1"/>
  <c r="R14129" i="1" a="1"/>
  <c r="R14129" i="1" s="1"/>
  <c r="T14129" i="1" s="1"/>
  <c r="U14129" i="1" s="1"/>
  <c r="R13761" i="1" a="1"/>
  <c r="R13761" i="1" s="1"/>
  <c r="T13761" i="1" s="1"/>
  <c r="U13761" i="1" s="1"/>
  <c r="R13417" i="1" a="1"/>
  <c r="R13417" i="1" s="1"/>
  <c r="T13417" i="1" s="1"/>
  <c r="U13417" i="1" s="1"/>
  <c r="R13033" i="1" a="1"/>
  <c r="R13033" i="1" s="1"/>
  <c r="T13033" i="1" s="1"/>
  <c r="U13033" i="1" s="1"/>
  <c r="R12697" i="1" a="1"/>
  <c r="R12697" i="1" s="1"/>
  <c r="T12697" i="1" s="1"/>
  <c r="U12697" i="1" s="1"/>
  <c r="R12313" i="1" a="1"/>
  <c r="R12313" i="1" s="1"/>
  <c r="T12313" i="1" s="1"/>
  <c r="U12313" i="1" s="1"/>
  <c r="R11977" i="1" a="1"/>
  <c r="R11977" i="1" s="1"/>
  <c r="T11977" i="1" s="1"/>
  <c r="U11977" i="1" s="1"/>
  <c r="R11609" i="1" a="1"/>
  <c r="R11609" i="1" s="1"/>
  <c r="T11609" i="1" s="1"/>
  <c r="U11609" i="1" s="1"/>
  <c r="R11217" i="1" a="1"/>
  <c r="R11217" i="1" s="1"/>
  <c r="T11217" i="1" s="1"/>
  <c r="U11217" i="1" s="1"/>
  <c r="R10953" i="1" a="1"/>
  <c r="R10953" i="1" s="1"/>
  <c r="T10953" i="1" s="1"/>
  <c r="U10953" i="1" s="1"/>
  <c r="R13371" i="1" a="1"/>
  <c r="R13371" i="1" s="1"/>
  <c r="T13371" i="1" s="1"/>
  <c r="U13371" i="1" s="1"/>
  <c r="R12771" i="1" a="1"/>
  <c r="R12771" i="1" s="1"/>
  <c r="T12771" i="1" s="1"/>
  <c r="U12771" i="1" s="1"/>
  <c r="R12171" i="1" a="1"/>
  <c r="R12171" i="1" s="1"/>
  <c r="T12171" i="1" s="1"/>
  <c r="U12171" i="1" s="1"/>
  <c r="R11515" i="1" a="1"/>
  <c r="R11515" i="1" s="1"/>
  <c r="T11515" i="1" s="1"/>
  <c r="U11515" i="1" s="1"/>
  <c r="R10923" i="1" a="1"/>
  <c r="R10923" i="1" s="1"/>
  <c r="T10923" i="1" s="1"/>
  <c r="U10923" i="1" s="1"/>
  <c r="R10443" i="1" a="1"/>
  <c r="R10443" i="1" s="1"/>
  <c r="T10443" i="1" s="1"/>
  <c r="U10443" i="1" s="1"/>
  <c r="R10003" i="1" a="1"/>
  <c r="R10003" i="1" s="1"/>
  <c r="T10003" i="1" s="1"/>
  <c r="U10003" i="1" s="1"/>
  <c r="R9571" i="1" a="1"/>
  <c r="R9571" i="1" s="1"/>
  <c r="T9571" i="1" s="1"/>
  <c r="U9571" i="1" s="1"/>
  <c r="R9091" i="1" a="1"/>
  <c r="R9091" i="1" s="1"/>
  <c r="T9091" i="1" s="1"/>
  <c r="U9091" i="1" s="1"/>
  <c r="R8483" i="1" a="1"/>
  <c r="R8483" i="1" s="1"/>
  <c r="T8483" i="1" s="1"/>
  <c r="U8483" i="1" s="1"/>
  <c r="R7915" i="1" a="1"/>
  <c r="R7915" i="1" s="1"/>
  <c r="T7915" i="1" s="1"/>
  <c r="U7915" i="1" s="1"/>
  <c r="R7419" i="1" a="1"/>
  <c r="R7419" i="1" s="1"/>
  <c r="T7419" i="1" s="1"/>
  <c r="U7419" i="1" s="1"/>
  <c r="R6859" i="1" a="1"/>
  <c r="R6859" i="1" s="1"/>
  <c r="T6859" i="1" s="1"/>
  <c r="U6859" i="1" s="1"/>
  <c r="R6283" i="1" a="1"/>
  <c r="R6283" i="1" s="1"/>
  <c r="T6283" i="1" s="1"/>
  <c r="U6283" i="1" s="1"/>
  <c r="R13785" i="1" a="1"/>
  <c r="R13785" i="1" s="1"/>
  <c r="T13785" i="1" s="1"/>
  <c r="U13785" i="1" s="1"/>
  <c r="R13337" i="1" a="1"/>
  <c r="R13337" i="1" s="1"/>
  <c r="T13337" i="1" s="1"/>
  <c r="U13337" i="1" s="1"/>
  <c r="R12857" i="1" a="1"/>
  <c r="R12857" i="1" s="1"/>
  <c r="T12857" i="1" s="1"/>
  <c r="U12857" i="1" s="1"/>
  <c r="R12369" i="1" a="1"/>
  <c r="R12369" i="1" s="1"/>
  <c r="T12369" i="1" s="1"/>
  <c r="U12369" i="1" s="1"/>
  <c r="R11905" i="1" a="1"/>
  <c r="R11905" i="1" s="1"/>
  <c r="T11905" i="1" s="1"/>
  <c r="U11905" i="1" s="1"/>
  <c r="R11401" i="1" a="1"/>
  <c r="R11401" i="1" s="1"/>
  <c r="T11401" i="1" s="1"/>
  <c r="U11401" i="1" s="1"/>
  <c r="R11033" i="1" a="1"/>
  <c r="R11033" i="1" s="1"/>
  <c r="T11033" i="1" s="1"/>
  <c r="U11033" i="1" s="1"/>
  <c r="R13515" i="1" a="1"/>
  <c r="R13515" i="1" s="1"/>
  <c r="T13515" i="1" s="1"/>
  <c r="U13515" i="1" s="1"/>
  <c r="R13099" i="1" a="1"/>
  <c r="R13099" i="1" s="1"/>
  <c r="T13099" i="1" s="1"/>
  <c r="U13099" i="1" s="1"/>
  <c r="R12699" i="1" a="1"/>
  <c r="R12699" i="1" s="1"/>
  <c r="T12699" i="1" s="1"/>
  <c r="U12699" i="1" s="1"/>
  <c r="R12243" i="1" a="1"/>
  <c r="R12243" i="1" s="1"/>
  <c r="T12243" i="1" s="1"/>
  <c r="U12243" i="1" s="1"/>
  <c r="R11851" i="1" a="1"/>
  <c r="R11851" i="1" s="1"/>
  <c r="T11851" i="1" s="1"/>
  <c r="U11851" i="1" s="1"/>
  <c r="R11403" i="1" a="1"/>
  <c r="R11403" i="1" s="1"/>
  <c r="T11403" i="1" s="1"/>
  <c r="U11403" i="1" s="1"/>
  <c r="R10995" i="1" a="1"/>
  <c r="R10995" i="1" s="1"/>
  <c r="T10995" i="1" s="1"/>
  <c r="U10995" i="1" s="1"/>
  <c r="R10667" i="1" a="1"/>
  <c r="R10667" i="1" s="1"/>
  <c r="T10667" i="1" s="1"/>
  <c r="U10667" i="1" s="1"/>
  <c r="R10323" i="1" a="1"/>
  <c r="R10323" i="1" s="1"/>
  <c r="T10323" i="1" s="1"/>
  <c r="U10323" i="1" s="1"/>
  <c r="R9979" i="1" a="1"/>
  <c r="R9979" i="1" s="1"/>
  <c r="T9979" i="1" s="1"/>
  <c r="U9979" i="1" s="1"/>
  <c r="R9651" i="1" a="1"/>
  <c r="R9651" i="1" s="1"/>
  <c r="T9651" i="1" s="1"/>
  <c r="U9651" i="1" s="1"/>
  <c r="R9323" i="1" a="1"/>
  <c r="R9323" i="1" s="1"/>
  <c r="T9323" i="1" s="1"/>
  <c r="U9323" i="1" s="1"/>
  <c r="R8971" i="1" a="1"/>
  <c r="R8971" i="1" s="1"/>
  <c r="T8971" i="1" s="1"/>
  <c r="U8971" i="1" s="1"/>
  <c r="R8555" i="1" a="1"/>
  <c r="R8555" i="1" s="1"/>
  <c r="T8555" i="1" s="1"/>
  <c r="U8555" i="1" s="1"/>
  <c r="R8155" i="1" a="1"/>
  <c r="R8155" i="1" s="1"/>
  <c r="T8155" i="1" s="1"/>
  <c r="U8155" i="1" s="1"/>
  <c r="R7747" i="1" a="1"/>
  <c r="R7747" i="1" s="1"/>
  <c r="T7747" i="1" s="1"/>
  <c r="U7747" i="1" s="1"/>
  <c r="R7299" i="1" a="1"/>
  <c r="R7299" i="1" s="1"/>
  <c r="T7299" i="1" s="1"/>
  <c r="U7299" i="1" s="1"/>
  <c r="R6907" i="1" a="1"/>
  <c r="R6907" i="1" s="1"/>
  <c r="T6907" i="1" s="1"/>
  <c r="U6907" i="1" s="1"/>
  <c r="R6467" i="1" a="1"/>
  <c r="R6467" i="1" s="1"/>
  <c r="T6467" i="1" s="1"/>
  <c r="U6467" i="1" s="1"/>
  <c r="R14009" i="1" a="1"/>
  <c r="R14009" i="1" s="1"/>
  <c r="T14009" i="1" s="1"/>
  <c r="U14009" i="1" s="1"/>
  <c r="R13593" i="1" a="1"/>
  <c r="R13593" i="1" s="1"/>
  <c r="T13593" i="1" s="1"/>
  <c r="U13593" i="1" s="1"/>
  <c r="R13161" i="1" a="1"/>
  <c r="R13161" i="1" s="1"/>
  <c r="T13161" i="1" s="1"/>
  <c r="U13161" i="1" s="1"/>
  <c r="R12713" i="1" a="1"/>
  <c r="R12713" i="1" s="1"/>
  <c r="T12713" i="1" s="1"/>
  <c r="U12713" i="1" s="1"/>
  <c r="R12289" i="1" a="1"/>
  <c r="R12289" i="1" s="1"/>
  <c r="T12289" i="1" s="1"/>
  <c r="U12289" i="1" s="1"/>
  <c r="R11809" i="1" a="1"/>
  <c r="R11809" i="1" s="1"/>
  <c r="T11809" i="1" s="1"/>
  <c r="U11809" i="1" s="1"/>
  <c r="R11369" i="1" a="1"/>
  <c r="R11369" i="1" s="1"/>
  <c r="T11369" i="1" s="1"/>
  <c r="U11369" i="1" s="1"/>
  <c r="R11009" i="1" a="1"/>
  <c r="R11009" i="1" s="1"/>
  <c r="T11009" i="1" s="1"/>
  <c r="U11009" i="1" s="1"/>
  <c r="R13467" i="1" a="1"/>
  <c r="R13467" i="1" s="1"/>
  <c r="T13467" i="1" s="1"/>
  <c r="U13467" i="1" s="1"/>
  <c r="R13067" i="1" a="1"/>
  <c r="R13067" i="1" s="1"/>
  <c r="T13067" i="1" s="1"/>
  <c r="U13067" i="1" s="1"/>
  <c r="R12635" i="1" a="1"/>
  <c r="R12635" i="1" s="1"/>
  <c r="T12635" i="1" s="1"/>
  <c r="U12635" i="1" s="1"/>
  <c r="R12211" i="1" a="1"/>
  <c r="R12211" i="1" s="1"/>
  <c r="T12211" i="1" s="1"/>
  <c r="U12211" i="1" s="1"/>
  <c r="R11811" i="1" a="1"/>
  <c r="R11811" i="1" s="1"/>
  <c r="T11811" i="1" s="1"/>
  <c r="U11811" i="1" s="1"/>
  <c r="R11387" i="1" a="1"/>
  <c r="R11387" i="1" s="1"/>
  <c r="T11387" i="1" s="1"/>
  <c r="U11387" i="1" s="1"/>
  <c r="R11043" i="1" a="1"/>
  <c r="R11043" i="1" s="1"/>
  <c r="T11043" i="1" s="1"/>
  <c r="U11043" i="1" s="1"/>
  <c r="R10507" i="1" a="1"/>
  <c r="R10507" i="1" s="1"/>
  <c r="T10507" i="1" s="1"/>
  <c r="U10507" i="1" s="1"/>
  <c r="R9747" i="1" a="1"/>
  <c r="R9747" i="1" s="1"/>
  <c r="T9747" i="1" s="1"/>
  <c r="U9747" i="1" s="1"/>
  <c r="R8995" i="1" a="1"/>
  <c r="R8995" i="1" s="1"/>
  <c r="T8995" i="1" s="1"/>
  <c r="U8995" i="1" s="1"/>
  <c r="R8547" i="1" a="1"/>
  <c r="R8547" i="1" s="1"/>
  <c r="T8547" i="1" s="1"/>
  <c r="U8547" i="1" s="1"/>
  <c r="R8115" i="1" a="1"/>
  <c r="R8115" i="1" s="1"/>
  <c r="T8115" i="1" s="1"/>
  <c r="U8115" i="1" s="1"/>
  <c r="R7651" i="1" a="1"/>
  <c r="R7651" i="1" s="1"/>
  <c r="T7651" i="1" s="1"/>
  <c r="U7651" i="1" s="1"/>
  <c r="R7179" i="1" a="1"/>
  <c r="R7179" i="1" s="1"/>
  <c r="T7179" i="1" s="1"/>
  <c r="U7179" i="1" s="1"/>
  <c r="R6755" i="1" a="1"/>
  <c r="R6755" i="1" s="1"/>
  <c r="T6755" i="1" s="1"/>
  <c r="U6755" i="1" s="1"/>
  <c r="R6323" i="1" a="1"/>
  <c r="R6323" i="1" s="1"/>
  <c r="T6323" i="1" s="1"/>
  <c r="U6323" i="1" s="1"/>
  <c r="R13953" i="1" a="1"/>
  <c r="R13953" i="1" s="1"/>
  <c r="T13953" i="1" s="1"/>
  <c r="U13953" i="1" s="1"/>
  <c r="R13601" i="1" a="1"/>
  <c r="R13601" i="1" s="1"/>
  <c r="T13601" i="1" s="1"/>
  <c r="U13601" i="1" s="1"/>
  <c r="R13241" i="1" a="1"/>
  <c r="R13241" i="1" s="1"/>
  <c r="T13241" i="1" s="1"/>
  <c r="U13241" i="1" s="1"/>
  <c r="R12881" i="1" a="1"/>
  <c r="R12881" i="1" s="1"/>
  <c r="T12881" i="1" s="1"/>
  <c r="U12881" i="1" s="1"/>
  <c r="R12513" i="1" a="1"/>
  <c r="R12513" i="1" s="1"/>
  <c r="T12513" i="1" s="1"/>
  <c r="U12513" i="1" s="1"/>
  <c r="R12169" i="1" a="1"/>
  <c r="R12169" i="1" s="1"/>
  <c r="T12169" i="1" s="1"/>
  <c r="U12169" i="1" s="1"/>
  <c r="R11817" i="1" a="1"/>
  <c r="R11817" i="1" s="1"/>
  <c r="T11817" i="1" s="1"/>
  <c r="U11817" i="1" s="1"/>
  <c r="R11449" i="1" a="1"/>
  <c r="R11449" i="1" s="1"/>
  <c r="T11449" i="1" s="1"/>
  <c r="U11449" i="1" s="1"/>
  <c r="R13819" i="1" a="1"/>
  <c r="R13819" i="1" s="1"/>
  <c r="T13819" i="1" s="1"/>
  <c r="U13819" i="1" s="1"/>
  <c r="R13347" i="1" a="1"/>
  <c r="R13347" i="1" s="1"/>
  <c r="T13347" i="1" s="1"/>
  <c r="U13347" i="1" s="1"/>
  <c r="R12915" i="1" a="1"/>
  <c r="R12915" i="1" s="1"/>
  <c r="T12915" i="1" s="1"/>
  <c r="U12915" i="1" s="1"/>
  <c r="R12491" i="1" a="1"/>
  <c r="R12491" i="1" s="1"/>
  <c r="T12491" i="1" s="1"/>
  <c r="U12491" i="1" s="1"/>
  <c r="R12067" i="1" a="1"/>
  <c r="R12067" i="1" s="1"/>
  <c r="T12067" i="1" s="1"/>
  <c r="U12067" i="1" s="1"/>
  <c r="R11627" i="1" a="1"/>
  <c r="R11627" i="1" s="1"/>
  <c r="T11627" i="1" s="1"/>
  <c r="U11627" i="1" s="1"/>
  <c r="R11171" i="1" a="1"/>
  <c r="R11171" i="1" s="1"/>
  <c r="T11171" i="1" s="1"/>
  <c r="U11171" i="1" s="1"/>
  <c r="R10795" i="1" a="1"/>
  <c r="R10795" i="1" s="1"/>
  <c r="T10795" i="1" s="1"/>
  <c r="U10795" i="1" s="1"/>
  <c r="R10435" i="1" a="1"/>
  <c r="R10435" i="1" s="1"/>
  <c r="T10435" i="1" s="1"/>
  <c r="U10435" i="1" s="1"/>
  <c r="R10115" i="1" a="1"/>
  <c r="R10115" i="1" s="1"/>
  <c r="T10115" i="1" s="1"/>
  <c r="U10115" i="1" s="1"/>
  <c r="R9787" i="1" a="1"/>
  <c r="R9787" i="1" s="1"/>
  <c r="T9787" i="1" s="1"/>
  <c r="U9787" i="1" s="1"/>
  <c r="R9427" i="1" a="1"/>
  <c r="R9427" i="1" s="1"/>
  <c r="T9427" i="1" s="1"/>
  <c r="U9427" i="1" s="1"/>
  <c r="R9107" i="1" a="1"/>
  <c r="R9107" i="1" s="1"/>
  <c r="T9107" i="1" s="1"/>
  <c r="U9107" i="1" s="1"/>
  <c r="R8683" i="1" a="1"/>
  <c r="R8683" i="1" s="1"/>
  <c r="T8683" i="1" s="1"/>
  <c r="U8683" i="1" s="1"/>
  <c r="R8219" i="1" a="1"/>
  <c r="R8219" i="1" s="1"/>
  <c r="T8219" i="1" s="1"/>
  <c r="U8219" i="1" s="1"/>
  <c r="R7739" i="1" a="1"/>
  <c r="R7739" i="1" s="1"/>
  <c r="T7739" i="1" s="1"/>
  <c r="U7739" i="1" s="1"/>
  <c r="R7323" i="1" a="1"/>
  <c r="R7323" i="1" s="1"/>
  <c r="T7323" i="1" s="1"/>
  <c r="U7323" i="1" s="1"/>
  <c r="R6883" i="1" a="1"/>
  <c r="R6883" i="1" s="1"/>
  <c r="T6883" i="1" s="1"/>
  <c r="U6883" i="1" s="1"/>
  <c r="R6451" i="1" a="1"/>
  <c r="R6451" i="1" s="1"/>
  <c r="T6451" i="1" s="1"/>
  <c r="U6451" i="1" s="1"/>
  <c r="R14073" i="1" a="1"/>
  <c r="R14073" i="1" s="1"/>
  <c r="T14073" i="1" s="1"/>
  <c r="U14073" i="1" s="1"/>
  <c r="R13705" i="1" a="1"/>
  <c r="R13705" i="1" s="1"/>
  <c r="T13705" i="1" s="1"/>
  <c r="U13705" i="1" s="1"/>
  <c r="R13361" i="1" a="1"/>
  <c r="R13361" i="1" s="1"/>
  <c r="T13361" i="1" s="1"/>
  <c r="U13361" i="1" s="1"/>
  <c r="R13017" i="1" a="1"/>
  <c r="R13017" i="1" s="1"/>
  <c r="T13017" i="1" s="1"/>
  <c r="U13017" i="1" s="1"/>
  <c r="R12665" i="1" a="1"/>
  <c r="R12665" i="1" s="1"/>
  <c r="T12665" i="1" s="1"/>
  <c r="U12665" i="1" s="1"/>
  <c r="R12281" i="1" a="1"/>
  <c r="R12281" i="1" s="1"/>
  <c r="T12281" i="1" s="1"/>
  <c r="U12281" i="1" s="1"/>
  <c r="R11921" i="1" a="1"/>
  <c r="R11921" i="1" s="1"/>
  <c r="T11921" i="1" s="1"/>
  <c r="U11921" i="1" s="1"/>
  <c r="R11601" i="1" a="1"/>
  <c r="R11601" i="1" s="1"/>
  <c r="T11601" i="1" s="1"/>
  <c r="U11601" i="1" s="1"/>
  <c r="R11233" i="1" a="1"/>
  <c r="R11233" i="1" s="1"/>
  <c r="T11233" i="1" s="1"/>
  <c r="U11233" i="1" s="1"/>
  <c r="R10985" i="1" a="1"/>
  <c r="R10985" i="1" s="1"/>
  <c r="T10985" i="1" s="1"/>
  <c r="U10985" i="1" s="1"/>
  <c r="R13475" i="1" a="1"/>
  <c r="R13475" i="1" s="1"/>
  <c r="T13475" i="1" s="1"/>
  <c r="U13475" i="1" s="1"/>
  <c r="R13059" i="1" a="1"/>
  <c r="R13059" i="1" s="1"/>
  <c r="T13059" i="1" s="1"/>
  <c r="U13059" i="1" s="1"/>
  <c r="R12611" i="1" a="1"/>
  <c r="R12611" i="1" s="1"/>
  <c r="T12611" i="1" s="1"/>
  <c r="U12611" i="1" s="1"/>
  <c r="R12219" i="1" a="1"/>
  <c r="R12219" i="1" s="1"/>
  <c r="T12219" i="1" s="1"/>
  <c r="U12219" i="1" s="1"/>
  <c r="R11787" i="1" a="1"/>
  <c r="R11787" i="1" s="1"/>
  <c r="T11787" i="1" s="1"/>
  <c r="U11787" i="1" s="1"/>
  <c r="R11355" i="1" a="1"/>
  <c r="R11355" i="1" s="1"/>
  <c r="T11355" i="1" s="1"/>
  <c r="U11355" i="1" s="1"/>
  <c r="R8939" i="1" a="1"/>
  <c r="R8939" i="1" s="1"/>
  <c r="T8939" i="1" s="1"/>
  <c r="U8939" i="1" s="1"/>
  <c r="R13963" i="1" a="1"/>
  <c r="R13963" i="1" s="1"/>
  <c r="T13963" i="1" s="1"/>
  <c r="U13963" i="1" s="1"/>
  <c r="R13947" i="1" a="1"/>
  <c r="R13947" i="1" s="1"/>
  <c r="T13947" i="1" s="1"/>
  <c r="U13947" i="1" s="1"/>
  <c r="R14123" i="1" a="1"/>
  <c r="R14123" i="1" s="1"/>
  <c r="T14123" i="1" s="1"/>
  <c r="U14123" i="1" s="1"/>
  <c r="R14107" i="1" a="1"/>
  <c r="R14107" i="1" s="1"/>
  <c r="T14107" i="1" s="1"/>
  <c r="U14107" i="1" s="1"/>
  <c r="R14091" i="1" a="1"/>
  <c r="R14091" i="1" s="1"/>
  <c r="T14091" i="1" s="1"/>
  <c r="U14091" i="1" s="1"/>
  <c r="R13683" i="1" a="1"/>
  <c r="R13683" i="1" s="1"/>
  <c r="T13683" i="1" s="1"/>
  <c r="U13683" i="1" s="1"/>
  <c r="R13195" i="1" a="1"/>
  <c r="R13195" i="1" s="1"/>
  <c r="T13195" i="1" s="1"/>
  <c r="U13195" i="1" s="1"/>
  <c r="R12795" i="1" a="1"/>
  <c r="R12795" i="1" s="1"/>
  <c r="T12795" i="1" s="1"/>
  <c r="U12795" i="1" s="1"/>
  <c r="R12363" i="1" a="1"/>
  <c r="R12363" i="1" s="1"/>
  <c r="T12363" i="1" s="1"/>
  <c r="U12363" i="1" s="1"/>
  <c r="R11939" i="1" a="1"/>
  <c r="R11939" i="1" s="1"/>
  <c r="T11939" i="1" s="1"/>
  <c r="U11939" i="1" s="1"/>
  <c r="R11499" i="1" a="1"/>
  <c r="R11499" i="1" s="1"/>
  <c r="T11499" i="1" s="1"/>
  <c r="U11499" i="1" s="1"/>
  <c r="R11099" i="1" a="1"/>
  <c r="R11099" i="1" s="1"/>
  <c r="T11099" i="1" s="1"/>
  <c r="U11099" i="1" s="1"/>
  <c r="R10755" i="1" a="1"/>
  <c r="R10755" i="1" s="1"/>
  <c r="T10755" i="1" s="1"/>
  <c r="U10755" i="1" s="1"/>
  <c r="R10411" i="1" a="1"/>
  <c r="R10411" i="1" s="1"/>
  <c r="T10411" i="1" s="1"/>
  <c r="U10411" i="1" s="1"/>
  <c r="R10059" i="1" a="1"/>
  <c r="R10059" i="1" s="1"/>
  <c r="T10059" i="1" s="1"/>
  <c r="U10059" i="1" s="1"/>
  <c r="R9771" i="1" a="1"/>
  <c r="R9771" i="1" s="1"/>
  <c r="T9771" i="1" s="1"/>
  <c r="U9771" i="1" s="1"/>
  <c r="R9435" i="1" a="1"/>
  <c r="R9435" i="1" s="1"/>
  <c r="T9435" i="1" s="1"/>
  <c r="U9435" i="1" s="1"/>
  <c r="R9123" i="1" a="1"/>
  <c r="R9123" i="1" s="1"/>
  <c r="T9123" i="1" s="1"/>
  <c r="U9123" i="1" s="1"/>
  <c r="R8715" i="1" a="1"/>
  <c r="R8715" i="1" s="1"/>
  <c r="T8715" i="1" s="1"/>
  <c r="U8715" i="1" s="1"/>
  <c r="R8299" i="1" a="1"/>
  <c r="R8299" i="1" s="1"/>
  <c r="T8299" i="1" s="1"/>
  <c r="U8299" i="1" s="1"/>
  <c r="R7875" i="1" a="1"/>
  <c r="R7875" i="1" s="1"/>
  <c r="T7875" i="1" s="1"/>
  <c r="U7875" i="1" s="1"/>
  <c r="R7451" i="1" a="1"/>
  <c r="R7451" i="1" s="1"/>
  <c r="T7451" i="1" s="1"/>
  <c r="U7451" i="1" s="1"/>
  <c r="R7043" i="1" a="1"/>
  <c r="R7043" i="1" s="1"/>
  <c r="T7043" i="1" s="1"/>
  <c r="U7043" i="1" s="1"/>
  <c r="R6603" i="1" a="1"/>
  <c r="R6603" i="1" s="1"/>
  <c r="T6603" i="1" s="1"/>
  <c r="U6603" i="1" s="1"/>
  <c r="R13779" i="1" a="1"/>
  <c r="R13779" i="1" s="1"/>
  <c r="T13779" i="1" s="1"/>
  <c r="U13779" i="1" s="1"/>
  <c r="R13323" i="1" a="1"/>
  <c r="R13323" i="1" s="1"/>
  <c r="T13323" i="1" s="1"/>
  <c r="U13323" i="1" s="1"/>
  <c r="R12875" i="1" a="1"/>
  <c r="R12875" i="1" s="1"/>
  <c r="T12875" i="1" s="1"/>
  <c r="U12875" i="1" s="1"/>
  <c r="R12395" i="1" a="1"/>
  <c r="R12395" i="1" s="1"/>
  <c r="T12395" i="1" s="1"/>
  <c r="U12395" i="1" s="1"/>
  <c r="R11955" i="1" a="1"/>
  <c r="R11955" i="1" s="1"/>
  <c r="T11955" i="1" s="1"/>
  <c r="U11955" i="1" s="1"/>
  <c r="R11531" i="1" a="1"/>
  <c r="R11531" i="1" s="1"/>
  <c r="T11531" i="1" s="1"/>
  <c r="U11531" i="1" s="1"/>
  <c r="R11083" i="1" a="1"/>
  <c r="R11083" i="1" s="1"/>
  <c r="T11083" i="1" s="1"/>
  <c r="U11083" i="1" s="1"/>
  <c r="R10731" i="1" a="1"/>
  <c r="R10731" i="1" s="1"/>
  <c r="T10731" i="1" s="1"/>
  <c r="U10731" i="1" s="1"/>
  <c r="R10395" i="1" a="1"/>
  <c r="R10395" i="1" s="1"/>
  <c r="T10395" i="1" s="1"/>
  <c r="U10395" i="1" s="1"/>
  <c r="R10051" i="1" a="1"/>
  <c r="R10051" i="1" s="1"/>
  <c r="T10051" i="1" s="1"/>
  <c r="U10051" i="1" s="1"/>
  <c r="R9715" i="1" a="1"/>
  <c r="R9715" i="1" s="1"/>
  <c r="T9715" i="1" s="1"/>
  <c r="U9715" i="1" s="1"/>
  <c r="R9387" i="1" a="1"/>
  <c r="R9387" i="1" s="1"/>
  <c r="T9387" i="1" s="1"/>
  <c r="U9387" i="1" s="1"/>
  <c r="R9067" i="1" a="1"/>
  <c r="R9067" i="1" s="1"/>
  <c r="T9067" i="1" s="1"/>
  <c r="U9067" i="1" s="1"/>
  <c r="R8667" i="1" a="1"/>
  <c r="R8667" i="1" s="1"/>
  <c r="T8667" i="1" s="1"/>
  <c r="U8667" i="1" s="1"/>
  <c r="R8275" i="1" a="1"/>
  <c r="R8275" i="1" s="1"/>
  <c r="T8275" i="1" s="1"/>
  <c r="U8275" i="1" s="1"/>
  <c r="R7811" i="1" a="1"/>
  <c r="R7811" i="1" s="1"/>
  <c r="T7811" i="1" s="1"/>
  <c r="U7811" i="1" s="1"/>
  <c r="R7387" i="1" a="1"/>
  <c r="R7387" i="1" s="1"/>
  <c r="T7387" i="1" s="1"/>
  <c r="U7387" i="1" s="1"/>
  <c r="R6947" i="1" a="1"/>
  <c r="R6947" i="1" s="1"/>
  <c r="T6947" i="1" s="1"/>
  <c r="U6947" i="1" s="1"/>
  <c r="R6531" i="1" a="1"/>
  <c r="R6531" i="1" s="1"/>
  <c r="T6531" i="1" s="1"/>
  <c r="U6531" i="1" s="1"/>
  <c r="R14089" i="1" a="1"/>
  <c r="R14089" i="1" s="1"/>
  <c r="T14089" i="1" s="1"/>
  <c r="U14089" i="1" s="1"/>
  <c r="R13713" i="1" a="1"/>
  <c r="R13713" i="1" s="1"/>
  <c r="T13713" i="1" s="1"/>
  <c r="U13713" i="1" s="1"/>
  <c r="R13377" i="1" a="1"/>
  <c r="R13377" i="1" s="1"/>
  <c r="T13377" i="1" s="1"/>
  <c r="U13377" i="1" s="1"/>
  <c r="R12985" i="1" a="1"/>
  <c r="R12985" i="1" s="1"/>
  <c r="T12985" i="1" s="1"/>
  <c r="U12985" i="1" s="1"/>
  <c r="R12641" i="1" a="1"/>
  <c r="R12641" i="1" s="1"/>
  <c r="T12641" i="1" s="1"/>
  <c r="U12641" i="1" s="1"/>
  <c r="R12273" i="1" a="1"/>
  <c r="R12273" i="1" s="1"/>
  <c r="T12273" i="1" s="1"/>
  <c r="U12273" i="1" s="1"/>
  <c r="R11937" i="1" a="1"/>
  <c r="R11937" i="1" s="1"/>
  <c r="T11937" i="1" s="1"/>
  <c r="U11937" i="1" s="1"/>
  <c r="R11553" i="1" a="1"/>
  <c r="R11553" i="1" s="1"/>
  <c r="T11553" i="1" s="1"/>
  <c r="U11553" i="1" s="1"/>
  <c r="R11169" i="1" a="1"/>
  <c r="R11169" i="1" s="1"/>
  <c r="T11169" i="1" s="1"/>
  <c r="U11169" i="1" s="1"/>
  <c r="R13787" i="1" a="1"/>
  <c r="R13787" i="1" s="1"/>
  <c r="T13787" i="1" s="1"/>
  <c r="U13787" i="1" s="1"/>
  <c r="R13299" i="1" a="1"/>
  <c r="R13299" i="1" s="1"/>
  <c r="T13299" i="1" s="1"/>
  <c r="U13299" i="1" s="1"/>
  <c r="R12707" i="1" a="1"/>
  <c r="R12707" i="1" s="1"/>
  <c r="T12707" i="1" s="1"/>
  <c r="U12707" i="1" s="1"/>
  <c r="R12091" i="1" a="1"/>
  <c r="R12091" i="1" s="1"/>
  <c r="T12091" i="1" s="1"/>
  <c r="U12091" i="1" s="1"/>
  <c r="R11451" i="1" a="1"/>
  <c r="R11451" i="1" s="1"/>
  <c r="T11451" i="1" s="1"/>
  <c r="U11451" i="1" s="1"/>
  <c r="R10875" i="1" a="1"/>
  <c r="R10875" i="1" s="1"/>
  <c r="T10875" i="1" s="1"/>
  <c r="U10875" i="1" s="1"/>
  <c r="R10379" i="1" a="1"/>
  <c r="R10379" i="1" s="1"/>
  <c r="T10379" i="1" s="1"/>
  <c r="U10379" i="1" s="1"/>
  <c r="R9947" i="1" a="1"/>
  <c r="R9947" i="1" s="1"/>
  <c r="T9947" i="1" s="1"/>
  <c r="U9947" i="1" s="1"/>
  <c r="R9523" i="1" a="1"/>
  <c r="R9523" i="1" s="1"/>
  <c r="T9523" i="1" s="1"/>
  <c r="U9523" i="1" s="1"/>
  <c r="R9019" i="1" a="1"/>
  <c r="R9019" i="1" s="1"/>
  <c r="T9019" i="1" s="1"/>
  <c r="U9019" i="1" s="1"/>
  <c r="R8411" i="1" a="1"/>
  <c r="R8411" i="1" s="1"/>
  <c r="T8411" i="1" s="1"/>
  <c r="U8411" i="1" s="1"/>
  <c r="R7851" i="1" a="1"/>
  <c r="R7851" i="1" s="1"/>
  <c r="T7851" i="1" s="1"/>
  <c r="U7851" i="1" s="1"/>
  <c r="R7363" i="1" a="1"/>
  <c r="R7363" i="1" s="1"/>
  <c r="T7363" i="1" s="1"/>
  <c r="U7363" i="1" s="1"/>
  <c r="R6779" i="1" a="1"/>
  <c r="R6779" i="1" s="1"/>
  <c r="T6779" i="1" s="1"/>
  <c r="U6779" i="1" s="1"/>
  <c r="R6187" i="1" a="1"/>
  <c r="R6187" i="1" s="1"/>
  <c r="T6187" i="1" s="1"/>
  <c r="U6187" i="1" s="1"/>
  <c r="R13737" i="1" a="1"/>
  <c r="R13737" i="1" s="1"/>
  <c r="T13737" i="1" s="1"/>
  <c r="U13737" i="1" s="1"/>
  <c r="R13273" i="1" a="1"/>
  <c r="R13273" i="1" s="1"/>
  <c r="T13273" i="1" s="1"/>
  <c r="U13273" i="1" s="1"/>
  <c r="R12801" i="1" a="1"/>
  <c r="R12801" i="1" s="1"/>
  <c r="T12801" i="1" s="1"/>
  <c r="U12801" i="1" s="1"/>
  <c r="R12321" i="1" a="1"/>
  <c r="R12321" i="1" s="1"/>
  <c r="T12321" i="1" s="1"/>
  <c r="U12321" i="1" s="1"/>
  <c r="R11849" i="1" a="1"/>
  <c r="R11849" i="1" s="1"/>
  <c r="T11849" i="1" s="1"/>
  <c r="U11849" i="1" s="1"/>
  <c r="R11345" i="1" a="1"/>
  <c r="R11345" i="1" s="1"/>
  <c r="T11345" i="1" s="1"/>
  <c r="U11345" i="1" s="1"/>
  <c r="R10993" i="1" a="1"/>
  <c r="R10993" i="1" s="1"/>
  <c r="T10993" i="1" s="1"/>
  <c r="U10993" i="1" s="1"/>
  <c r="R13483" i="1" a="1"/>
  <c r="R13483" i="1" s="1"/>
  <c r="T13483" i="1" s="1"/>
  <c r="U13483" i="1" s="1"/>
  <c r="R13043" i="1" a="1"/>
  <c r="R13043" i="1" s="1"/>
  <c r="T13043" i="1" s="1"/>
  <c r="U13043" i="1" s="1"/>
  <c r="R12651" i="1" a="1"/>
  <c r="R12651" i="1" s="1"/>
  <c r="T12651" i="1" s="1"/>
  <c r="U12651" i="1" s="1"/>
  <c r="R12203" i="1" a="1"/>
  <c r="R12203" i="1" s="1"/>
  <c r="T12203" i="1" s="1"/>
  <c r="U12203" i="1" s="1"/>
  <c r="R11779" i="1" a="1"/>
  <c r="R11779" i="1" s="1"/>
  <c r="T11779" i="1" s="1"/>
  <c r="U11779" i="1" s="1"/>
  <c r="R11347" i="1" a="1"/>
  <c r="R11347" i="1" s="1"/>
  <c r="T11347" i="1" s="1"/>
  <c r="U11347" i="1" s="1"/>
  <c r="R10947" i="1" a="1"/>
  <c r="R10947" i="1" s="1"/>
  <c r="T10947" i="1" s="1"/>
  <c r="U10947" i="1" s="1"/>
  <c r="R10627" i="1" a="1"/>
  <c r="R10627" i="1" s="1"/>
  <c r="T10627" i="1" s="1"/>
  <c r="U10627" i="1" s="1"/>
  <c r="R10283" i="1" a="1"/>
  <c r="R10283" i="1" s="1"/>
  <c r="T10283" i="1" s="1"/>
  <c r="U10283" i="1" s="1"/>
  <c r="R9923" i="1" a="1"/>
  <c r="R9923" i="1" s="1"/>
  <c r="T9923" i="1" s="1"/>
  <c r="U9923" i="1" s="1"/>
  <c r="R9611" i="1" a="1"/>
  <c r="R9611" i="1" s="1"/>
  <c r="T9611" i="1" s="1"/>
  <c r="U9611" i="1" s="1"/>
  <c r="R9283" i="1" a="1"/>
  <c r="R9283" i="1" s="1"/>
  <c r="T9283" i="1" s="1"/>
  <c r="U9283" i="1" s="1"/>
  <c r="R13915" i="1" a="1"/>
  <c r="R13915" i="1" s="1"/>
  <c r="T13915" i="1" s="1"/>
  <c r="U13915" i="1" s="1"/>
  <c r="R13835" i="1" a="1"/>
  <c r="R13835" i="1" s="1"/>
  <c r="T13835" i="1" s="1"/>
  <c r="U13835" i="1" s="1"/>
  <c r="R14075" i="1" a="1"/>
  <c r="R14075" i="1" s="1"/>
  <c r="T14075" i="1" s="1"/>
  <c r="U14075" i="1" s="1"/>
  <c r="R14067" i="1" a="1"/>
  <c r="R14067" i="1" s="1"/>
  <c r="T14067" i="1" s="1"/>
  <c r="U14067" i="1" s="1"/>
  <c r="R14043" i="1" a="1"/>
  <c r="R14043" i="1" s="1"/>
  <c r="T14043" i="1" s="1"/>
  <c r="U14043" i="1" s="1"/>
  <c r="R13627" i="1" a="1"/>
  <c r="R13627" i="1" s="1"/>
  <c r="T13627" i="1" s="1"/>
  <c r="U13627" i="1" s="1"/>
  <c r="R13139" i="1" a="1"/>
  <c r="R13139" i="1" s="1"/>
  <c r="T13139" i="1" s="1"/>
  <c r="U13139" i="1" s="1"/>
  <c r="R12755" i="1" a="1"/>
  <c r="R12755" i="1" s="1"/>
  <c r="T12755" i="1" s="1"/>
  <c r="U12755" i="1" s="1"/>
  <c r="R12299" i="1" a="1"/>
  <c r="R12299" i="1" s="1"/>
  <c r="T12299" i="1" s="1"/>
  <c r="U12299" i="1" s="1"/>
  <c r="R11891" i="1" a="1"/>
  <c r="R11891" i="1" s="1"/>
  <c r="T11891" i="1" s="1"/>
  <c r="U11891" i="1" s="1"/>
  <c r="R11467" i="1" a="1"/>
  <c r="R11467" i="1" s="1"/>
  <c r="T11467" i="1" s="1"/>
  <c r="U11467" i="1" s="1"/>
  <c r="R11051" i="1" a="1"/>
  <c r="R11051" i="1" s="1"/>
  <c r="T11051" i="1" s="1"/>
  <c r="U11051" i="1" s="1"/>
  <c r="R10707" i="1" a="1"/>
  <c r="R10707" i="1" s="1"/>
  <c r="T10707" i="1" s="1"/>
  <c r="U10707" i="1" s="1"/>
  <c r="R10371" i="1" a="1"/>
  <c r="R10371" i="1" s="1"/>
  <c r="T10371" i="1" s="1"/>
  <c r="U10371" i="1" s="1"/>
  <c r="R10027" i="1" a="1"/>
  <c r="R10027" i="1" s="1"/>
  <c r="T10027" i="1" s="1"/>
  <c r="U10027" i="1" s="1"/>
  <c r="R9723" i="1" a="1"/>
  <c r="R9723" i="1" s="1"/>
  <c r="T9723" i="1" s="1"/>
  <c r="U9723" i="1" s="1"/>
  <c r="R9403" i="1" a="1"/>
  <c r="R9403" i="1" s="1"/>
  <c r="T9403" i="1" s="1"/>
  <c r="U9403" i="1" s="1"/>
  <c r="R9083" i="1" a="1"/>
  <c r="R9083" i="1" s="1"/>
  <c r="T9083" i="1" s="1"/>
  <c r="U9083" i="1" s="1"/>
  <c r="R8651" i="1" a="1"/>
  <c r="R8651" i="1" s="1"/>
  <c r="T8651" i="1" s="1"/>
  <c r="U8651" i="1" s="1"/>
  <c r="R8251" i="1" a="1"/>
  <c r="R8251" i="1" s="1"/>
  <c r="T8251" i="1" s="1"/>
  <c r="U8251" i="1" s="1"/>
  <c r="R7835" i="1" a="1"/>
  <c r="R7835" i="1" s="1"/>
  <c r="T7835" i="1" s="1"/>
  <c r="U7835" i="1" s="1"/>
  <c r="R7395" i="1" a="1"/>
  <c r="R7395" i="1" s="1"/>
  <c r="T7395" i="1" s="1"/>
  <c r="U7395" i="1" s="1"/>
  <c r="R6987" i="1" a="1"/>
  <c r="R6987" i="1" s="1"/>
  <c r="T6987" i="1" s="1"/>
  <c r="U6987" i="1" s="1"/>
  <c r="R6547" i="1" a="1"/>
  <c r="R6547" i="1" s="1"/>
  <c r="T6547" i="1" s="1"/>
  <c r="U6547" i="1" s="1"/>
  <c r="R13707" i="1" a="1"/>
  <c r="R13707" i="1" s="1"/>
  <c r="T13707" i="1" s="1"/>
  <c r="U13707" i="1" s="1"/>
  <c r="R13267" i="1" a="1"/>
  <c r="R13267" i="1" s="1"/>
  <c r="T13267" i="1" s="1"/>
  <c r="U13267" i="1" s="1"/>
  <c r="R12819" i="1" a="1"/>
  <c r="R12819" i="1" s="1"/>
  <c r="T12819" i="1" s="1"/>
  <c r="U12819" i="1" s="1"/>
  <c r="R12339" i="1" a="1"/>
  <c r="R12339" i="1" s="1"/>
  <c r="T12339" i="1" s="1"/>
  <c r="U12339" i="1" s="1"/>
  <c r="R11883" i="1" a="1"/>
  <c r="R11883" i="1" s="1"/>
  <c r="T11883" i="1" s="1"/>
  <c r="U11883" i="1" s="1"/>
  <c r="R11483" i="1" a="1"/>
  <c r="R11483" i="1" s="1"/>
  <c r="T11483" i="1" s="1"/>
  <c r="U11483" i="1" s="1"/>
  <c r="R11019" i="1" a="1"/>
  <c r="R11019" i="1" s="1"/>
  <c r="T11019" i="1" s="1"/>
  <c r="U11019" i="1" s="1"/>
  <c r="R10691" i="1" a="1"/>
  <c r="R10691" i="1" s="1"/>
  <c r="T10691" i="1" s="1"/>
  <c r="U10691" i="1" s="1"/>
  <c r="R10355" i="1" a="1"/>
  <c r="R10355" i="1" s="1"/>
  <c r="T10355" i="1" s="1"/>
  <c r="U10355" i="1" s="1"/>
  <c r="R10019" i="1" a="1"/>
  <c r="R10019" i="1" s="1"/>
  <c r="T10019" i="1" s="1"/>
  <c r="U10019" i="1" s="1"/>
  <c r="R9683" i="1" a="1"/>
  <c r="R9683" i="1" s="1"/>
  <c r="T9683" i="1" s="1"/>
  <c r="U9683" i="1" s="1"/>
  <c r="R9355" i="1" a="1"/>
  <c r="R9355" i="1" s="1"/>
  <c r="T9355" i="1" s="1"/>
  <c r="U9355" i="1" s="1"/>
  <c r="R9011" i="1" a="1"/>
  <c r="R9011" i="1" s="1"/>
  <c r="T9011" i="1" s="1"/>
  <c r="U9011" i="1" s="1"/>
  <c r="R8619" i="1" a="1"/>
  <c r="R8619" i="1" s="1"/>
  <c r="T8619" i="1" s="1"/>
  <c r="U8619" i="1" s="1"/>
  <c r="R8211" i="1" a="1"/>
  <c r="R8211" i="1" s="1"/>
  <c r="T8211" i="1" s="1"/>
  <c r="U8211" i="1" s="1"/>
  <c r="R7755" i="1" a="1"/>
  <c r="R7755" i="1" s="1"/>
  <c r="T7755" i="1" s="1"/>
  <c r="U7755" i="1" s="1"/>
  <c r="R7331" i="1" a="1"/>
  <c r="R7331" i="1" s="1"/>
  <c r="T7331" i="1" s="1"/>
  <c r="U7331" i="1" s="1"/>
  <c r="R6899" i="1" a="1"/>
  <c r="R6899" i="1" s="1"/>
  <c r="T6899" i="1" s="1"/>
  <c r="U6899" i="1" s="1"/>
  <c r="R6475" i="1" a="1"/>
  <c r="R6475" i="1" s="1"/>
  <c r="T6475" i="1" s="1"/>
  <c r="U6475" i="1" s="1"/>
  <c r="R14041" i="1" a="1"/>
  <c r="R14041" i="1" s="1"/>
  <c r="T14041" i="1" s="1"/>
  <c r="U14041" i="1" s="1"/>
  <c r="R13657" i="1" a="1"/>
  <c r="R13657" i="1" s="1"/>
  <c r="T13657" i="1" s="1"/>
  <c r="U13657" i="1" s="1"/>
  <c r="R13329" i="1" a="1"/>
  <c r="R13329" i="1" s="1"/>
  <c r="T13329" i="1" s="1"/>
  <c r="U13329" i="1" s="1"/>
  <c r="R12945" i="1" a="1"/>
  <c r="R12945" i="1" s="1"/>
  <c r="T12945" i="1" s="1"/>
  <c r="U12945" i="1" s="1"/>
  <c r="R12577" i="1" a="1"/>
  <c r="R12577" i="1" s="1"/>
  <c r="T12577" i="1" s="1"/>
  <c r="U12577" i="1" s="1"/>
  <c r="R12217" i="1" a="1"/>
  <c r="R12217" i="1" s="1"/>
  <c r="T12217" i="1" s="1"/>
  <c r="U12217" i="1" s="1"/>
  <c r="R11881" i="1" a="1"/>
  <c r="R11881" i="1" s="1"/>
  <c r="T11881" i="1" s="1"/>
  <c r="U11881" i="1" s="1"/>
  <c r="R11497" i="1" a="1"/>
  <c r="R11497" i="1" s="1"/>
  <c r="T11497" i="1" s="1"/>
  <c r="U11497" i="1" s="1"/>
  <c r="R11129" i="1" a="1"/>
  <c r="R11129" i="1" s="1"/>
  <c r="T11129" i="1" s="1"/>
  <c r="U11129" i="1" s="1"/>
  <c r="R13731" i="1" a="1"/>
  <c r="R13731" i="1" s="1"/>
  <c r="T13731" i="1" s="1"/>
  <c r="U13731" i="1" s="1"/>
  <c r="R13243" i="1" a="1"/>
  <c r="R13243" i="1" s="1"/>
  <c r="T13243" i="1" s="1"/>
  <c r="U13243" i="1" s="1"/>
  <c r="R12619" i="1" a="1"/>
  <c r="R12619" i="1" s="1"/>
  <c r="T12619" i="1" s="1"/>
  <c r="U12619" i="1" s="1"/>
  <c r="R11979" i="1" a="1"/>
  <c r="R11979" i="1" s="1"/>
  <c r="T11979" i="1" s="1"/>
  <c r="U11979" i="1" s="1"/>
  <c r="R11379" i="1" a="1"/>
  <c r="R11379" i="1" s="1"/>
  <c r="T11379" i="1" s="1"/>
  <c r="U11379" i="1" s="1"/>
  <c r="R10811" i="1" a="1"/>
  <c r="R10811" i="1" s="1"/>
  <c r="T10811" i="1" s="1"/>
  <c r="U10811" i="1" s="1"/>
  <c r="R10307" i="1" a="1"/>
  <c r="R10307" i="1" s="1"/>
  <c r="T10307" i="1" s="1"/>
  <c r="U10307" i="1" s="1"/>
  <c r="R9883" i="1" a="1"/>
  <c r="R9883" i="1" s="1"/>
  <c r="T9883" i="1" s="1"/>
  <c r="U9883" i="1" s="1"/>
  <c r="R9483" i="1" a="1"/>
  <c r="R9483" i="1" s="1"/>
  <c r="T9483" i="1" s="1"/>
  <c r="U9483" i="1" s="1"/>
  <c r="R8947" i="1" a="1"/>
  <c r="R8947" i="1" s="1"/>
  <c r="T8947" i="1" s="1"/>
  <c r="U8947" i="1" s="1"/>
  <c r="R8339" i="1" a="1"/>
  <c r="R8339" i="1" s="1"/>
  <c r="T8339" i="1" s="1"/>
  <c r="U8339" i="1" s="1"/>
  <c r="R7787" i="1" a="1"/>
  <c r="R7787" i="1" s="1"/>
  <c r="T7787" i="1" s="1"/>
  <c r="U7787" i="1" s="1"/>
  <c r="R7283" i="1" a="1"/>
  <c r="R7283" i="1" s="1"/>
  <c r="T7283" i="1" s="1"/>
  <c r="U7283" i="1" s="1"/>
  <c r="R6707" i="1" a="1"/>
  <c r="R6707" i="1" s="1"/>
  <c r="T6707" i="1" s="1"/>
  <c r="U6707" i="1" s="1"/>
  <c r="R14137" i="1" a="1"/>
  <c r="R14137" i="1" s="1"/>
  <c r="T14137" i="1" s="1"/>
  <c r="U14137" i="1" s="1"/>
  <c r="R13681" i="1" a="1"/>
  <c r="R13681" i="1" s="1"/>
  <c r="T13681" i="1" s="1"/>
  <c r="U13681" i="1" s="1"/>
  <c r="R13201" i="1" a="1"/>
  <c r="R13201" i="1" s="1"/>
  <c r="T13201" i="1" s="1"/>
  <c r="U13201" i="1" s="1"/>
  <c r="R12745" i="1" a="1"/>
  <c r="R12745" i="1" s="1"/>
  <c r="T12745" i="1" s="1"/>
  <c r="U12745" i="1" s="1"/>
  <c r="R12249" i="1" a="1"/>
  <c r="R12249" i="1" s="1"/>
  <c r="T12249" i="1" s="1"/>
  <c r="U12249" i="1" s="1"/>
  <c r="R11777" i="1" a="1"/>
  <c r="R11777" i="1" s="1"/>
  <c r="T11777" i="1" s="1"/>
  <c r="U11777" i="1" s="1"/>
  <c r="R11305" i="1" a="1"/>
  <c r="R11305" i="1" s="1"/>
  <c r="T11305" i="1" s="1"/>
  <c r="U11305" i="1" s="1"/>
  <c r="R10977" i="1" a="1"/>
  <c r="R10977" i="1" s="1"/>
  <c r="T10977" i="1" s="1"/>
  <c r="U10977" i="1" s="1"/>
  <c r="R13427" i="1" a="1"/>
  <c r="R13427" i="1" s="1"/>
  <c r="T13427" i="1" s="1"/>
  <c r="U13427" i="1" s="1"/>
  <c r="R12987" i="1" a="1"/>
  <c r="R12987" i="1" s="1"/>
  <c r="T12987" i="1" s="1"/>
  <c r="U12987" i="1" s="1"/>
  <c r="R12595" i="1" a="1"/>
  <c r="R12595" i="1" s="1"/>
  <c r="T12595" i="1" s="1"/>
  <c r="U12595" i="1" s="1"/>
  <c r="R12147" i="1" a="1"/>
  <c r="R12147" i="1" s="1"/>
  <c r="T12147" i="1" s="1"/>
  <c r="U12147" i="1" s="1"/>
  <c r="R11723" i="1" a="1"/>
  <c r="R11723" i="1" s="1"/>
  <c r="T11723" i="1" s="1"/>
  <c r="U11723" i="1" s="1"/>
  <c r="R11315" i="1" a="1"/>
  <c r="R11315" i="1" s="1"/>
  <c r="T11315" i="1" s="1"/>
  <c r="U11315" i="1" s="1"/>
  <c r="R10899" i="1" a="1"/>
  <c r="R10899" i="1" s="1"/>
  <c r="T10899" i="1" s="1"/>
  <c r="U10899" i="1" s="1"/>
  <c r="R10587" i="1" a="1"/>
  <c r="R10587" i="1" s="1"/>
  <c r="T10587" i="1" s="1"/>
  <c r="U10587" i="1" s="1"/>
  <c r="R10251" i="1" a="1"/>
  <c r="R10251" i="1" s="1"/>
  <c r="T10251" i="1" s="1"/>
  <c r="U10251" i="1" s="1"/>
  <c r="R9891" i="1" a="1"/>
  <c r="R9891" i="1" s="1"/>
  <c r="T9891" i="1" s="1"/>
  <c r="U9891" i="1" s="1"/>
  <c r="R9555" i="1" a="1"/>
  <c r="R9555" i="1" s="1"/>
  <c r="T9555" i="1" s="1"/>
  <c r="U9555" i="1" s="1"/>
  <c r="R9251" i="1" a="1"/>
  <c r="R9251" i="1" s="1"/>
  <c r="T9251" i="1" s="1"/>
  <c r="U9251" i="1" s="1"/>
  <c r="R8859" i="1" a="1"/>
  <c r="R8859" i="1" s="1"/>
  <c r="T8859" i="1" s="1"/>
  <c r="U8859" i="1" s="1"/>
  <c r="R8467" i="1" a="1"/>
  <c r="R8467" i="1" s="1"/>
  <c r="T8467" i="1" s="1"/>
  <c r="U8467" i="1" s="1"/>
  <c r="R8051" i="1" a="1"/>
  <c r="R8051" i="1" s="1"/>
  <c r="T8051" i="1" s="1"/>
  <c r="U8051" i="1" s="1"/>
  <c r="R7627" i="1" a="1"/>
  <c r="R7627" i="1" s="1"/>
  <c r="T7627" i="1" s="1"/>
  <c r="U7627" i="1" s="1"/>
  <c r="R7195" i="1" a="1"/>
  <c r="R7195" i="1" s="1"/>
  <c r="T7195" i="1" s="1"/>
  <c r="U7195" i="1" s="1"/>
  <c r="R6795" i="1" a="1"/>
  <c r="R6795" i="1" s="1"/>
  <c r="T6795" i="1" s="1"/>
  <c r="U6795" i="1" s="1"/>
  <c r="R6355" i="1" a="1"/>
  <c r="R6355" i="1" s="1"/>
  <c r="T6355" i="1" s="1"/>
  <c r="U6355" i="1" s="1"/>
  <c r="R13921" i="1" a="1"/>
  <c r="R13921" i="1" s="1"/>
  <c r="T13921" i="1" s="1"/>
  <c r="U13921" i="1" s="1"/>
  <c r="R13473" i="1" a="1"/>
  <c r="R13473" i="1" s="1"/>
  <c r="T13473" i="1" s="1"/>
  <c r="U13473" i="1" s="1"/>
  <c r="R13057" i="1" a="1"/>
  <c r="R13057" i="1" s="1"/>
  <c r="T13057" i="1" s="1"/>
  <c r="U13057" i="1" s="1"/>
  <c r="R12609" i="1" a="1"/>
  <c r="R12609" i="1" s="1"/>
  <c r="T12609" i="1" s="1"/>
  <c r="U12609" i="1" s="1"/>
  <c r="R12161" i="1" a="1"/>
  <c r="R12161" i="1" s="1"/>
  <c r="T12161" i="1" s="1"/>
  <c r="U12161" i="1" s="1"/>
  <c r="R11697" i="1" a="1"/>
  <c r="R11697" i="1" s="1"/>
  <c r="T11697" i="1" s="1"/>
  <c r="U11697" i="1" s="1"/>
  <c r="R11241" i="1" a="1"/>
  <c r="R11241" i="1" s="1"/>
  <c r="T11241" i="1" s="1"/>
  <c r="U11241" i="1" s="1"/>
  <c r="R13811" i="1" a="1"/>
  <c r="R13811" i="1" s="1"/>
  <c r="T13811" i="1" s="1"/>
  <c r="U13811" i="1" s="1"/>
  <c r="R13355" i="1" a="1"/>
  <c r="R13355" i="1" s="1"/>
  <c r="T13355" i="1" s="1"/>
  <c r="U13355" i="1" s="1"/>
  <c r="R12963" i="1" a="1"/>
  <c r="R12963" i="1" s="1"/>
  <c r="T12963" i="1" s="1"/>
  <c r="U12963" i="1" s="1"/>
  <c r="R12531" i="1" a="1"/>
  <c r="R12531" i="1" s="1"/>
  <c r="T12531" i="1" s="1"/>
  <c r="U12531" i="1" s="1"/>
  <c r="R12107" i="1" a="1"/>
  <c r="R12107" i="1" s="1"/>
  <c r="T12107" i="1" s="1"/>
  <c r="U12107" i="1" s="1"/>
  <c r="R11707" i="1" a="1"/>
  <c r="R11707" i="1" s="1"/>
  <c r="T11707" i="1" s="1"/>
  <c r="U11707" i="1" s="1"/>
  <c r="R11307" i="1" a="1"/>
  <c r="R11307" i="1" s="1"/>
  <c r="T11307" i="1" s="1"/>
  <c r="U11307" i="1" s="1"/>
  <c r="R10915" i="1" a="1"/>
  <c r="R10915" i="1" s="1"/>
  <c r="T10915" i="1" s="1"/>
  <c r="U10915" i="1" s="1"/>
  <c r="R10339" i="1" a="1"/>
  <c r="R10339" i="1" s="1"/>
  <c r="T10339" i="1" s="1"/>
  <c r="U10339" i="1" s="1"/>
  <c r="R9563" i="1" a="1"/>
  <c r="R9563" i="1" s="1"/>
  <c r="T9563" i="1" s="1"/>
  <c r="U9563" i="1" s="1"/>
  <c r="R8875" i="1" a="1"/>
  <c r="R8875" i="1" s="1"/>
  <c r="T8875" i="1" s="1"/>
  <c r="U8875" i="1" s="1"/>
  <c r="R8435" i="1" a="1"/>
  <c r="R8435" i="1" s="1"/>
  <c r="T8435" i="1" s="1"/>
  <c r="U8435" i="1" s="1"/>
  <c r="R8011" i="1" a="1"/>
  <c r="R8011" i="1" s="1"/>
  <c r="T8011" i="1" s="1"/>
  <c r="U8011" i="1" s="1"/>
  <c r="R7539" i="1" a="1"/>
  <c r="R7539" i="1" s="1"/>
  <c r="T7539" i="1" s="1"/>
  <c r="U7539" i="1" s="1"/>
  <c r="R7075" i="1" a="1"/>
  <c r="R7075" i="1" s="1"/>
  <c r="T7075" i="1" s="1"/>
  <c r="U7075" i="1" s="1"/>
  <c r="R6651" i="1" a="1"/>
  <c r="R6651" i="1" s="1"/>
  <c r="T6651" i="1" s="1"/>
  <c r="U6651" i="1" s="1"/>
  <c r="R6227" i="1" a="1"/>
  <c r="R6227" i="1" s="1"/>
  <c r="T6227" i="1" s="1"/>
  <c r="U6227" i="1" s="1"/>
  <c r="R13865" i="1" a="1"/>
  <c r="R13865" i="1" s="1"/>
  <c r="T13865" i="1" s="1"/>
  <c r="U13865" i="1" s="1"/>
  <c r="R13497" i="1" a="1"/>
  <c r="R13497" i="1" s="1"/>
  <c r="T13497" i="1" s="1"/>
  <c r="U13497" i="1" s="1"/>
  <c r="R13137" i="1" a="1"/>
  <c r="R13137" i="1" s="1"/>
  <c r="T13137" i="1" s="1"/>
  <c r="U13137" i="1" s="1"/>
  <c r="R12769" i="1" a="1"/>
  <c r="R12769" i="1" s="1"/>
  <c r="T12769" i="1" s="1"/>
  <c r="U12769" i="1" s="1"/>
  <c r="R12433" i="1" a="1"/>
  <c r="R12433" i="1" s="1"/>
  <c r="T12433" i="1" s="1"/>
  <c r="U12433" i="1" s="1"/>
  <c r="R12081" i="1" a="1"/>
  <c r="R12081" i="1" s="1"/>
  <c r="T12081" i="1" s="1"/>
  <c r="U12081" i="1" s="1"/>
  <c r="R11705" i="1" a="1"/>
  <c r="R11705" i="1" s="1"/>
  <c r="T11705" i="1" s="1"/>
  <c r="U11705" i="1" s="1"/>
  <c r="R11361" i="1" a="1"/>
  <c r="R11361" i="1" s="1"/>
  <c r="T11361" i="1" s="1"/>
  <c r="U11361" i="1" s="1"/>
  <c r="R13723" i="1" a="1"/>
  <c r="R13723" i="1" s="1"/>
  <c r="T13723" i="1" s="1"/>
  <c r="U13723" i="1" s="1"/>
  <c r="R13235" i="1" a="1"/>
  <c r="R13235" i="1" s="1"/>
  <c r="T13235" i="1" s="1"/>
  <c r="U13235" i="1" s="1"/>
  <c r="R12803" i="1" a="1"/>
  <c r="R12803" i="1" s="1"/>
  <c r="T12803" i="1" s="1"/>
  <c r="U12803" i="1" s="1"/>
  <c r="R12379" i="1" a="1"/>
  <c r="R12379" i="1" s="1"/>
  <c r="T12379" i="1" s="1"/>
  <c r="U12379" i="1" s="1"/>
  <c r="R11947" i="1" a="1"/>
  <c r="R11947" i="1" s="1"/>
  <c r="T11947" i="1" s="1"/>
  <c r="U11947" i="1" s="1"/>
  <c r="R11539" i="1" a="1"/>
  <c r="R11539" i="1" s="1"/>
  <c r="T11539" i="1" s="1"/>
  <c r="U11539" i="1" s="1"/>
  <c r="R11059" i="1" a="1"/>
  <c r="R11059" i="1" s="1"/>
  <c r="T11059" i="1" s="1"/>
  <c r="U11059" i="1" s="1"/>
  <c r="R10723" i="1" a="1"/>
  <c r="R10723" i="1" s="1"/>
  <c r="T10723" i="1" s="1"/>
  <c r="U10723" i="1" s="1"/>
  <c r="R10347" i="1" a="1"/>
  <c r="R10347" i="1" s="1"/>
  <c r="T10347" i="1" s="1"/>
  <c r="U10347" i="1" s="1"/>
  <c r="R10043" i="1" a="1"/>
  <c r="R10043" i="1" s="1"/>
  <c r="T10043" i="1" s="1"/>
  <c r="U10043" i="1" s="1"/>
  <c r="R9699" i="1" a="1"/>
  <c r="R9699" i="1" s="1"/>
  <c r="T9699" i="1" s="1"/>
  <c r="U9699" i="1" s="1"/>
  <c r="R9347" i="1" a="1"/>
  <c r="R9347" i="1" s="1"/>
  <c r="T9347" i="1" s="1"/>
  <c r="U9347" i="1" s="1"/>
  <c r="R9003" i="1" a="1"/>
  <c r="R9003" i="1" s="1"/>
  <c r="T9003" i="1" s="1"/>
  <c r="U9003" i="1" s="1"/>
  <c r="R8579" i="1" a="1"/>
  <c r="R8579" i="1" s="1"/>
  <c r="T8579" i="1" s="1"/>
  <c r="U8579" i="1" s="1"/>
  <c r="R8099" i="1" a="1"/>
  <c r="R8099" i="1" s="1"/>
  <c r="T8099" i="1" s="1"/>
  <c r="U8099" i="1" s="1"/>
  <c r="R7635" i="1" a="1"/>
  <c r="R7635" i="1" s="1"/>
  <c r="T7635" i="1" s="1"/>
  <c r="U7635" i="1" s="1"/>
  <c r="R7211" i="1" a="1"/>
  <c r="R7211" i="1" s="1"/>
  <c r="T7211" i="1" s="1"/>
  <c r="U7211" i="1" s="1"/>
  <c r="R6771" i="1" a="1"/>
  <c r="R6771" i="1" s="1"/>
  <c r="T6771" i="1" s="1"/>
  <c r="U6771" i="1" s="1"/>
  <c r="R6363" i="1" a="1"/>
  <c r="R6363" i="1" s="1"/>
  <c r="T6363" i="1" s="1"/>
  <c r="U6363" i="1" s="1"/>
  <c r="R13985" i="1" a="1"/>
  <c r="R13985" i="1" s="1"/>
  <c r="T13985" i="1" s="1"/>
  <c r="U13985" i="1" s="1"/>
  <c r="R13617" i="1" a="1"/>
  <c r="R13617" i="1" s="1"/>
  <c r="T13617" i="1" s="1"/>
  <c r="U13617" i="1" s="1"/>
  <c r="R13257" i="1" a="1"/>
  <c r="R13257" i="1" s="1"/>
  <c r="T13257" i="1" s="1"/>
  <c r="U13257" i="1" s="1"/>
  <c r="R12929" i="1" a="1"/>
  <c r="R12929" i="1" s="1"/>
  <c r="T12929" i="1" s="1"/>
  <c r="U12929" i="1" s="1"/>
  <c r="R12585" i="1" a="1"/>
  <c r="R12585" i="1" s="1"/>
  <c r="T12585" i="1" s="1"/>
  <c r="U12585" i="1" s="1"/>
  <c r="R12201" i="1" a="1"/>
  <c r="R12201" i="1" s="1"/>
  <c r="T12201" i="1" s="1"/>
  <c r="U12201" i="1" s="1"/>
  <c r="R11833" i="1" a="1"/>
  <c r="R11833" i="1" s="1"/>
  <c r="T11833" i="1" s="1"/>
  <c r="U11833" i="1" s="1"/>
  <c r="R11513" i="1" a="1"/>
  <c r="R11513" i="1" s="1"/>
  <c r="T11513" i="1" s="1"/>
  <c r="U11513" i="1" s="1"/>
  <c r="R11161" i="1" a="1"/>
  <c r="R11161" i="1" s="1"/>
  <c r="T11161" i="1" s="1"/>
  <c r="U11161" i="1" s="1"/>
  <c r="R13803" i="1" a="1"/>
  <c r="R13803" i="1" s="1"/>
  <c r="T13803" i="1" s="1"/>
  <c r="U13803" i="1" s="1"/>
  <c r="R13387" i="1" a="1"/>
  <c r="R13387" i="1" s="1"/>
  <c r="T13387" i="1" s="1"/>
  <c r="U13387" i="1" s="1"/>
  <c r="R12947" i="1" a="1"/>
  <c r="R12947" i="1" s="1"/>
  <c r="T12947" i="1" s="1"/>
  <c r="U12947" i="1" s="1"/>
  <c r="R12515" i="1" a="1"/>
  <c r="R12515" i="1" s="1"/>
  <c r="T12515" i="1" s="1"/>
  <c r="U12515" i="1" s="1"/>
  <c r="R12115" i="1" a="1"/>
  <c r="R12115" i="1" s="1"/>
  <c r="T12115" i="1" s="1"/>
  <c r="U12115" i="1" s="1"/>
  <c r="R11667" i="1" a="1"/>
  <c r="R11667" i="1" s="1"/>
  <c r="T11667" i="1" s="1"/>
  <c r="U11667" i="1" s="1"/>
  <c r="R11259" i="1" a="1"/>
  <c r="R11259" i="1" s="1"/>
  <c r="T11259" i="1" s="1"/>
  <c r="U11259" i="1" s="1"/>
  <c r="R8843" i="1" a="1"/>
  <c r="R8843" i="1" s="1"/>
  <c r="T8843" i="1" s="1"/>
  <c r="U8843" i="1" s="1"/>
  <c r="R8347" i="1" a="1"/>
  <c r="R8347" i="1" s="1"/>
  <c r="T8347" i="1" s="1"/>
  <c r="U8347" i="1" s="1"/>
  <c r="R7931" i="1" a="1"/>
  <c r="R7931" i="1" s="1"/>
  <c r="T7931" i="1" s="1"/>
  <c r="U7931" i="1" s="1"/>
  <c r="R7467" i="1" a="1"/>
  <c r="R7467" i="1" s="1"/>
  <c r="T7467" i="1" s="1"/>
  <c r="U7467" i="1" s="1"/>
  <c r="R7011" i="1" a="1"/>
  <c r="R7011" i="1" s="1"/>
  <c r="T7011" i="1" s="1"/>
  <c r="U7011" i="1" s="1"/>
  <c r="R6571" i="1" a="1"/>
  <c r="R6571" i="1" s="1"/>
  <c r="T6571" i="1" s="1"/>
  <c r="U6571" i="1" s="1"/>
  <c r="R14153" i="1" a="1"/>
  <c r="R14153" i="1" s="1"/>
  <c r="T14153" i="1" s="1"/>
  <c r="U14153" i="1" s="1"/>
  <c r="R13769" i="1" a="1"/>
  <c r="R13769" i="1" s="1"/>
  <c r="T13769" i="1" s="1"/>
  <c r="U13769" i="1" s="1"/>
  <c r="R13401" i="1" a="1"/>
  <c r="R13401" i="1" s="1"/>
  <c r="T13401" i="1" s="1"/>
  <c r="U13401" i="1" s="1"/>
  <c r="R13049" i="1" a="1"/>
  <c r="R13049" i="1" s="1"/>
  <c r="T13049" i="1" s="1"/>
  <c r="U13049" i="1" s="1"/>
  <c r="R13827" i="1" a="1"/>
  <c r="R13827" i="1" s="1"/>
  <c r="T13827" i="1" s="1"/>
  <c r="U13827" i="1" s="1"/>
  <c r="R12251" i="1" a="1"/>
  <c r="R12251" i="1" s="1"/>
  <c r="T12251" i="1" s="1"/>
  <c r="U12251" i="1" s="1"/>
  <c r="R9371" i="1" a="1"/>
  <c r="R9371" i="1" s="1"/>
  <c r="T9371" i="1" s="1"/>
  <c r="U9371" i="1" s="1"/>
  <c r="R13659" i="1" a="1"/>
  <c r="R13659" i="1" s="1"/>
  <c r="T13659" i="1" s="1"/>
  <c r="U13659" i="1" s="1"/>
  <c r="R10299" i="1" a="1"/>
  <c r="R10299" i="1" s="1"/>
  <c r="T10299" i="1" s="1"/>
  <c r="U10299" i="1" s="1"/>
  <c r="R7275" i="1" a="1"/>
  <c r="R7275" i="1" s="1"/>
  <c r="T7275" i="1" s="1"/>
  <c r="U7275" i="1" s="1"/>
  <c r="R12185" i="1" a="1"/>
  <c r="R12185" i="1" s="1"/>
  <c r="T12185" i="1" s="1"/>
  <c r="U12185" i="1" s="1"/>
  <c r="R11275" i="1" a="1"/>
  <c r="R11275" i="1" s="1"/>
  <c r="T11275" i="1" s="1"/>
  <c r="U11275" i="1" s="1"/>
  <c r="R7227" i="1" a="1"/>
  <c r="R7227" i="1" s="1"/>
  <c r="T7227" i="1" s="1"/>
  <c r="U7227" i="1" s="1"/>
  <c r="R11265" i="1" a="1"/>
  <c r="R11265" i="1" s="1"/>
  <c r="T11265" i="1" s="1"/>
  <c r="U11265" i="1" s="1"/>
  <c r="R10859" i="1" a="1"/>
  <c r="R10859" i="1" s="1"/>
  <c r="T10859" i="1" s="1"/>
  <c r="U10859" i="1" s="1"/>
  <c r="R8507" i="1" a="1"/>
  <c r="R8507" i="1" s="1"/>
  <c r="T8507" i="1" s="1"/>
  <c r="U8507" i="1" s="1"/>
  <c r="R6843" i="1" a="1"/>
  <c r="R6843" i="1" s="1"/>
  <c r="T6843" i="1" s="1"/>
  <c r="U6843" i="1" s="1"/>
  <c r="R13113" i="1" a="1"/>
  <c r="R13113" i="1" s="1"/>
  <c r="T13113" i="1" s="1"/>
  <c r="U13113" i="1" s="1"/>
  <c r="R11297" i="1" a="1"/>
  <c r="R11297" i="1" s="1"/>
  <c r="T11297" i="1" s="1"/>
  <c r="U11297" i="1" s="1"/>
  <c r="R12579" i="1" a="1"/>
  <c r="R12579" i="1" s="1"/>
  <c r="T12579" i="1" s="1"/>
  <c r="U12579" i="1" s="1"/>
  <c r="R10987" i="1" a="1"/>
  <c r="R10987" i="1" s="1"/>
  <c r="T10987" i="1" s="1"/>
  <c r="U10987" i="1" s="1"/>
  <c r="R8491" i="1" a="1"/>
  <c r="R8491" i="1" s="1"/>
  <c r="T8491" i="1" s="1"/>
  <c r="U8491" i="1" s="1"/>
  <c r="R6699" i="1" a="1"/>
  <c r="R6699" i="1" s="1"/>
  <c r="T6699" i="1" s="1"/>
  <c r="U6699" i="1" s="1"/>
  <c r="R13169" i="1" a="1"/>
  <c r="R13169" i="1" s="1"/>
  <c r="T13169" i="1" s="1"/>
  <c r="U13169" i="1" s="1"/>
  <c r="R11769" i="1" a="1"/>
  <c r="R11769" i="1" s="1"/>
  <c r="T11769" i="1" s="1"/>
  <c r="U11769" i="1" s="1"/>
  <c r="R12851" i="1" a="1"/>
  <c r="R12851" i="1" s="1"/>
  <c r="T12851" i="1" s="1"/>
  <c r="U12851" i="1" s="1"/>
  <c r="R11115" i="1" a="1"/>
  <c r="R11115" i="1" s="1"/>
  <c r="T11115" i="1" s="1"/>
  <c r="U11115" i="1" s="1"/>
  <c r="R9739" i="1" a="1"/>
  <c r="R9739" i="1" s="1"/>
  <c r="T9739" i="1" s="1"/>
  <c r="U9739" i="1" s="1"/>
  <c r="R8515" i="1" a="1"/>
  <c r="R8515" i="1" s="1"/>
  <c r="T8515" i="1" s="1"/>
  <c r="U8515" i="1" s="1"/>
  <c r="R7267" i="1" a="1"/>
  <c r="R7267" i="1" s="1"/>
  <c r="T7267" i="1" s="1"/>
  <c r="U7267" i="1" s="1"/>
  <c r="R14113" i="1" a="1"/>
  <c r="R14113" i="1" s="1"/>
  <c r="T14113" i="1" s="1"/>
  <c r="U14113" i="1" s="1"/>
  <c r="R13225" i="1" a="1"/>
  <c r="R13225" i="1" s="1"/>
  <c r="T13225" i="1" s="1"/>
  <c r="U13225" i="1" s="1"/>
  <c r="R12337" i="1" a="1"/>
  <c r="R12337" i="1" s="1"/>
  <c r="T12337" i="1" s="1"/>
  <c r="U12337" i="1" s="1"/>
  <c r="R11721" i="1" a="1"/>
  <c r="R11721" i="1" s="1"/>
  <c r="T11721" i="1" s="1"/>
  <c r="U11721" i="1" s="1"/>
  <c r="R11137" i="1" a="1"/>
  <c r="R11137" i="1" s="1"/>
  <c r="T11137" i="1" s="1"/>
  <c r="U11137" i="1" s="1"/>
  <c r="R13539" i="1" a="1"/>
  <c r="R13539" i="1" s="1"/>
  <c r="T13539" i="1" s="1"/>
  <c r="U13539" i="1" s="1"/>
  <c r="R12835" i="1" a="1"/>
  <c r="R12835" i="1" s="1"/>
  <c r="T12835" i="1" s="1"/>
  <c r="U12835" i="1" s="1"/>
  <c r="R12179" i="1" a="1"/>
  <c r="R12179" i="1" s="1"/>
  <c r="T12179" i="1" s="1"/>
  <c r="U12179" i="1" s="1"/>
  <c r="R11507" i="1" a="1"/>
  <c r="R11507" i="1" s="1"/>
  <c r="T11507" i="1" s="1"/>
  <c r="U11507" i="1" s="1"/>
  <c r="R8787" i="1" a="1"/>
  <c r="R8787" i="1" s="1"/>
  <c r="T8787" i="1" s="1"/>
  <c r="U8787" i="1" s="1"/>
  <c r="R8179" i="1" a="1"/>
  <c r="R8179" i="1" s="1"/>
  <c r="T8179" i="1" s="1"/>
  <c r="U8179" i="1" s="1"/>
  <c r="R7587" i="1" a="1"/>
  <c r="R7587" i="1" s="1"/>
  <c r="T7587" i="1" s="1"/>
  <c r="U7587" i="1" s="1"/>
  <c r="R6923" i="1" a="1"/>
  <c r="R6923" i="1" s="1"/>
  <c r="T6923" i="1" s="1"/>
  <c r="U6923" i="1" s="1"/>
  <c r="R6419" i="1" a="1"/>
  <c r="R6419" i="1" s="1"/>
  <c r="T6419" i="1" s="1"/>
  <c r="U6419" i="1" s="1"/>
  <c r="R13873" i="1" a="1"/>
  <c r="R13873" i="1" s="1"/>
  <c r="T13873" i="1" s="1"/>
  <c r="U13873" i="1" s="1"/>
  <c r="R13345" i="1" a="1"/>
  <c r="R13345" i="1" s="1"/>
  <c r="T13345" i="1" s="1"/>
  <c r="U13345" i="1" s="1"/>
  <c r="R12905" i="1" a="1"/>
  <c r="R12905" i="1" s="1"/>
  <c r="T12905" i="1" s="1"/>
  <c r="U12905" i="1" s="1"/>
  <c r="R12529" i="1" a="1"/>
  <c r="R12529" i="1" s="1"/>
  <c r="T12529" i="1" s="1"/>
  <c r="U12529" i="1" s="1"/>
  <c r="R12177" i="1" a="1"/>
  <c r="R12177" i="1" s="1"/>
  <c r="T12177" i="1" s="1"/>
  <c r="U12177" i="1" s="1"/>
  <c r="R11825" i="1" a="1"/>
  <c r="R11825" i="1" s="1"/>
  <c r="T11825" i="1" s="1"/>
  <c r="U11825" i="1" s="1"/>
  <c r="R11505" i="1" a="1"/>
  <c r="R11505" i="1" s="1"/>
  <c r="T11505" i="1" s="1"/>
  <c r="U11505" i="1" s="1"/>
  <c r="R10969" i="1" a="1"/>
  <c r="R10969" i="1" s="1"/>
  <c r="T10969" i="1" s="1"/>
  <c r="U10969" i="1" s="1"/>
  <c r="R14106" i="1" a="1"/>
  <c r="R14106" i="1" s="1"/>
  <c r="T14106" i="1" s="1"/>
  <c r="U14106" i="1" s="1"/>
  <c r="R14042" i="1" a="1"/>
  <c r="R14042" i="1" s="1"/>
  <c r="T14042" i="1" s="1"/>
  <c r="U14042" i="1" s="1"/>
  <c r="R13978" i="1" a="1"/>
  <c r="R13978" i="1" s="1"/>
  <c r="T13978" i="1" s="1"/>
  <c r="U13978" i="1" s="1"/>
  <c r="R13914" i="1" a="1"/>
  <c r="R13914" i="1" s="1"/>
  <c r="T13914" i="1" s="1"/>
  <c r="U13914" i="1" s="1"/>
  <c r="R13850" i="1" a="1"/>
  <c r="R13850" i="1" s="1"/>
  <c r="T13850" i="1" s="1"/>
  <c r="U13850" i="1" s="1"/>
  <c r="R13786" i="1" a="1"/>
  <c r="R13786" i="1" s="1"/>
  <c r="T13786" i="1" s="1"/>
  <c r="U13786" i="1" s="1"/>
  <c r="R13722" i="1" a="1"/>
  <c r="R13722" i="1" s="1"/>
  <c r="T13722" i="1" s="1"/>
  <c r="U13722" i="1" s="1"/>
  <c r="R13658" i="1" a="1"/>
  <c r="R13658" i="1" s="1"/>
  <c r="T13658" i="1" s="1"/>
  <c r="U13658" i="1" s="1"/>
  <c r="R13594" i="1" a="1"/>
  <c r="R13594" i="1" s="1"/>
  <c r="T13594" i="1" s="1"/>
  <c r="U13594" i="1" s="1"/>
  <c r="R13530" i="1" a="1"/>
  <c r="R13530" i="1" s="1"/>
  <c r="T13530" i="1" s="1"/>
  <c r="U13530" i="1" s="1"/>
  <c r="R13466" i="1" a="1"/>
  <c r="R13466" i="1" s="1"/>
  <c r="T13466" i="1" s="1"/>
  <c r="U13466" i="1" s="1"/>
  <c r="R13402" i="1" a="1"/>
  <c r="R13402" i="1" s="1"/>
  <c r="T13402" i="1" s="1"/>
  <c r="U13402" i="1" s="1"/>
  <c r="R13338" i="1" a="1"/>
  <c r="R13338" i="1" s="1"/>
  <c r="T13338" i="1" s="1"/>
  <c r="U13338" i="1" s="1"/>
  <c r="R13274" i="1" a="1"/>
  <c r="R13274" i="1" s="1"/>
  <c r="T13274" i="1" s="1"/>
  <c r="U13274" i="1" s="1"/>
  <c r="R13210" i="1" a="1"/>
  <c r="R13210" i="1" s="1"/>
  <c r="T13210" i="1" s="1"/>
  <c r="U13210" i="1" s="1"/>
  <c r="R13146" i="1" a="1"/>
  <c r="R13146" i="1" s="1"/>
  <c r="T13146" i="1" s="1"/>
  <c r="U13146" i="1" s="1"/>
  <c r="R10617" i="1" a="1"/>
  <c r="R10617" i="1" s="1"/>
  <c r="T10617" i="1" s="1"/>
  <c r="U10617" i="1" s="1"/>
  <c r="R10265" i="1" a="1"/>
  <c r="R10265" i="1" s="1"/>
  <c r="T10265" i="1" s="1"/>
  <c r="U10265" i="1" s="1"/>
  <c r="R9897" i="1" a="1"/>
  <c r="R9897" i="1" s="1"/>
  <c r="T9897" i="1" s="1"/>
  <c r="U9897" i="1" s="1"/>
  <c r="R9561" i="1" a="1"/>
  <c r="R9561" i="1" s="1"/>
  <c r="T9561" i="1" s="1"/>
  <c r="U9561" i="1" s="1"/>
  <c r="R9209" i="1" a="1"/>
  <c r="R9209" i="1" s="1"/>
  <c r="T9209" i="1" s="1"/>
  <c r="U9209" i="1" s="1"/>
  <c r="R9057" i="1" a="1"/>
  <c r="R9057" i="1" s="1"/>
  <c r="T9057" i="1" s="1"/>
  <c r="U9057" i="1" s="1"/>
  <c r="R8953" i="1" a="1"/>
  <c r="R8953" i="1" s="1"/>
  <c r="T8953" i="1" s="1"/>
  <c r="U8953" i="1" s="1"/>
  <c r="R8889" i="1" a="1"/>
  <c r="R8889" i="1" s="1"/>
  <c r="T8889" i="1" s="1"/>
  <c r="U8889" i="1" s="1"/>
  <c r="R8825" i="1" a="1"/>
  <c r="R8825" i="1" s="1"/>
  <c r="T8825" i="1" s="1"/>
  <c r="U8825" i="1" s="1"/>
  <c r="R8761" i="1" a="1"/>
  <c r="R8761" i="1" s="1"/>
  <c r="T8761" i="1" s="1"/>
  <c r="U8761" i="1" s="1"/>
  <c r="R8697" i="1" a="1"/>
  <c r="R8697" i="1" s="1"/>
  <c r="T8697" i="1" s="1"/>
  <c r="U8697" i="1" s="1"/>
  <c r="R8633" i="1" a="1"/>
  <c r="R8633" i="1" s="1"/>
  <c r="T8633" i="1" s="1"/>
  <c r="U8633" i="1" s="1"/>
  <c r="R8569" i="1" a="1"/>
  <c r="R8569" i="1" s="1"/>
  <c r="T8569" i="1" s="1"/>
  <c r="U8569" i="1" s="1"/>
  <c r="R8505" i="1" a="1"/>
  <c r="R8505" i="1" s="1"/>
  <c r="T8505" i="1" s="1"/>
  <c r="U8505" i="1" s="1"/>
  <c r="R8441" i="1" a="1"/>
  <c r="R8441" i="1" s="1"/>
  <c r="T8441" i="1" s="1"/>
  <c r="U8441" i="1" s="1"/>
  <c r="R8377" i="1" a="1"/>
  <c r="R8377" i="1" s="1"/>
  <c r="T8377" i="1" s="1"/>
  <c r="U8377" i="1" s="1"/>
  <c r="R8313" i="1" a="1"/>
  <c r="R8313" i="1" s="1"/>
  <c r="T8313" i="1" s="1"/>
  <c r="U8313" i="1" s="1"/>
  <c r="R8249" i="1" a="1"/>
  <c r="R8249" i="1" s="1"/>
  <c r="T8249" i="1" s="1"/>
  <c r="U8249" i="1" s="1"/>
  <c r="R8185" i="1" a="1"/>
  <c r="R8185" i="1" s="1"/>
  <c r="T8185" i="1" s="1"/>
  <c r="U8185" i="1" s="1"/>
  <c r="R8121" i="1" a="1"/>
  <c r="R8121" i="1" s="1"/>
  <c r="T8121" i="1" s="1"/>
  <c r="U8121" i="1" s="1"/>
  <c r="R8057" i="1" a="1"/>
  <c r="R8057" i="1" s="1"/>
  <c r="T8057" i="1" s="1"/>
  <c r="U8057" i="1" s="1"/>
  <c r="R7993" i="1" a="1"/>
  <c r="R7993" i="1" s="1"/>
  <c r="T7993" i="1" s="1"/>
  <c r="U7993" i="1" s="1"/>
  <c r="R7929" i="1" a="1"/>
  <c r="R7929" i="1" s="1"/>
  <c r="T7929" i="1" s="1"/>
  <c r="U7929" i="1" s="1"/>
  <c r="R7865" i="1" a="1"/>
  <c r="R7865" i="1" s="1"/>
  <c r="T7865" i="1" s="1"/>
  <c r="U7865" i="1" s="1"/>
  <c r="R7801" i="1" a="1"/>
  <c r="R7801" i="1" s="1"/>
  <c r="T7801" i="1" s="1"/>
  <c r="U7801" i="1" s="1"/>
  <c r="R7737" i="1" a="1"/>
  <c r="R7737" i="1" s="1"/>
  <c r="T7737" i="1" s="1"/>
  <c r="U7737" i="1" s="1"/>
  <c r="R7673" i="1" a="1"/>
  <c r="R7673" i="1" s="1"/>
  <c r="T7673" i="1" s="1"/>
  <c r="U7673" i="1" s="1"/>
  <c r="R7609" i="1" a="1"/>
  <c r="R7609" i="1" s="1"/>
  <c r="T7609" i="1" s="1"/>
  <c r="U7609" i="1" s="1"/>
  <c r="R7545" i="1" a="1"/>
  <c r="R7545" i="1" s="1"/>
  <c r="T7545" i="1" s="1"/>
  <c r="U7545" i="1" s="1"/>
  <c r="R10537" i="1" a="1"/>
  <c r="R10537" i="1" s="1"/>
  <c r="T10537" i="1" s="1"/>
  <c r="U10537" i="1" s="1"/>
  <c r="R10057" i="1" a="1"/>
  <c r="R10057" i="1" s="1"/>
  <c r="T10057" i="1" s="1"/>
  <c r="U10057" i="1" s="1"/>
  <c r="R9577" i="1" a="1"/>
  <c r="R9577" i="1" s="1"/>
  <c r="T9577" i="1" s="1"/>
  <c r="U9577" i="1" s="1"/>
  <c r="R9137" i="1" a="1"/>
  <c r="R9137" i="1" s="1"/>
  <c r="T9137" i="1" s="1"/>
  <c r="U9137" i="1" s="1"/>
  <c r="R13832" i="1" a="1"/>
  <c r="R13832" i="1" s="1"/>
  <c r="T13832" i="1" s="1"/>
  <c r="U13832" i="1" s="1"/>
  <c r="R13448" i="1" a="1"/>
  <c r="R13448" i="1" s="1"/>
  <c r="T13448" i="1" s="1"/>
  <c r="U13448" i="1" s="1"/>
  <c r="R13072" i="1" a="1"/>
  <c r="R13072" i="1" s="1"/>
  <c r="T13072" i="1" s="1"/>
  <c r="U13072" i="1" s="1"/>
  <c r="R12688" i="1" a="1"/>
  <c r="R12688" i="1" s="1"/>
  <c r="T12688" i="1" s="1"/>
  <c r="U12688" i="1" s="1"/>
  <c r="R12280" i="1" a="1"/>
  <c r="R12280" i="1" s="1"/>
  <c r="T12280" i="1" s="1"/>
  <c r="U12280" i="1" s="1"/>
  <c r="R11872" i="1" a="1"/>
  <c r="R11872" i="1" s="1"/>
  <c r="T11872" i="1" s="1"/>
  <c r="U11872" i="1" s="1"/>
  <c r="R11208" i="1" a="1"/>
  <c r="R11208" i="1" s="1"/>
  <c r="T11208" i="1" s="1"/>
  <c r="U11208" i="1" s="1"/>
  <c r="R10824" i="1" a="1"/>
  <c r="R10824" i="1" s="1"/>
  <c r="T10824" i="1" s="1"/>
  <c r="U10824" i="1" s="1"/>
  <c r="R10600" i="1" a="1"/>
  <c r="R10600" i="1" s="1"/>
  <c r="T10600" i="1" s="1"/>
  <c r="U10600" i="1" s="1"/>
  <c r="R10504" i="1" a="1"/>
  <c r="R10504" i="1" s="1"/>
  <c r="T10504" i="1" s="1"/>
  <c r="U10504" i="1" s="1"/>
  <c r="R10440" i="1" a="1"/>
  <c r="R10440" i="1" s="1"/>
  <c r="T10440" i="1" s="1"/>
  <c r="U10440" i="1" s="1"/>
  <c r="R10376" i="1" a="1"/>
  <c r="R10376" i="1" s="1"/>
  <c r="T10376" i="1" s="1"/>
  <c r="U10376" i="1" s="1"/>
  <c r="R10312" i="1" a="1"/>
  <c r="R10312" i="1" s="1"/>
  <c r="T10312" i="1" s="1"/>
  <c r="U10312" i="1" s="1"/>
  <c r="R10248" i="1" a="1"/>
  <c r="R10248" i="1" s="1"/>
  <c r="T10248" i="1" s="1"/>
  <c r="U10248" i="1" s="1"/>
  <c r="R10184" i="1" a="1"/>
  <c r="R10184" i="1" s="1"/>
  <c r="T10184" i="1" s="1"/>
  <c r="U10184" i="1" s="1"/>
  <c r="R10120" i="1" a="1"/>
  <c r="R10120" i="1" s="1"/>
  <c r="T10120" i="1" s="1"/>
  <c r="U10120" i="1" s="1"/>
  <c r="R10697" i="1" a="1"/>
  <c r="R10697" i="1" s="1"/>
  <c r="T10697" i="1" s="1"/>
  <c r="U10697" i="1" s="1"/>
  <c r="R10289" i="1" a="1"/>
  <c r="R10289" i="1" s="1"/>
  <c r="T10289" i="1" s="1"/>
  <c r="U10289" i="1" s="1"/>
  <c r="R9953" i="1" a="1"/>
  <c r="R9953" i="1" s="1"/>
  <c r="T9953" i="1" s="1"/>
  <c r="U9953" i="1" s="1"/>
  <c r="R9593" i="1" a="1"/>
  <c r="R9593" i="1" s="1"/>
  <c r="T9593" i="1" s="1"/>
  <c r="U9593" i="1" s="1"/>
  <c r="R9225" i="1" a="1"/>
  <c r="R9225" i="1" s="1"/>
  <c r="T9225" i="1" s="1"/>
  <c r="U9225" i="1" s="1"/>
  <c r="R14008" i="1" a="1"/>
  <c r="R14008" i="1" s="1"/>
  <c r="T14008" i="1" s="1"/>
  <c r="U14008" i="1" s="1"/>
  <c r="R13728" i="1" a="1"/>
  <c r="R13728" i="1" s="1"/>
  <c r="T13728" i="1" s="1"/>
  <c r="U13728" i="1" s="1"/>
  <c r="R13424" i="1" a="1"/>
  <c r="R13424" i="1" s="1"/>
  <c r="T13424" i="1" s="1"/>
  <c r="U13424" i="1" s="1"/>
  <c r="R13120" i="1" a="1"/>
  <c r="R13120" i="1" s="1"/>
  <c r="T13120" i="1" s="1"/>
  <c r="U13120" i="1" s="1"/>
  <c r="R12824" i="1" a="1"/>
  <c r="R12824" i="1" s="1"/>
  <c r="T12824" i="1" s="1"/>
  <c r="U12824" i="1" s="1"/>
  <c r="R12544" i="1" a="1"/>
  <c r="R12544" i="1" s="1"/>
  <c r="T12544" i="1" s="1"/>
  <c r="U12544" i="1" s="1"/>
  <c r="R12240" i="1" a="1"/>
  <c r="R12240" i="1" s="1"/>
  <c r="T12240" i="1" s="1"/>
  <c r="U12240" i="1" s="1"/>
  <c r="R11952" i="1" a="1"/>
  <c r="R11952" i="1" s="1"/>
  <c r="T11952" i="1" s="1"/>
  <c r="U11952" i="1" s="1"/>
  <c r="R11680" i="1" a="1"/>
  <c r="R11680" i="1" s="1"/>
  <c r="T11680" i="1" s="1"/>
  <c r="U11680" i="1" s="1"/>
  <c r="R11408" i="1" a="1"/>
  <c r="R11408" i="1" s="1"/>
  <c r="T11408" i="1" s="1"/>
  <c r="U11408" i="1" s="1"/>
  <c r="R11144" i="1" a="1"/>
  <c r="R11144" i="1" s="1"/>
  <c r="T11144" i="1" s="1"/>
  <c r="U11144" i="1" s="1"/>
  <c r="R10856" i="1" a="1"/>
  <c r="R10856" i="1" s="1"/>
  <c r="T10856" i="1" s="1"/>
  <c r="U10856" i="1" s="1"/>
  <c r="R14119" i="1" a="1"/>
  <c r="R14119" i="1" s="1"/>
  <c r="T14119" i="1" s="1"/>
  <c r="U14119" i="1" s="1"/>
  <c r="R13879" i="1" a="1"/>
  <c r="R13879" i="1" s="1"/>
  <c r="T13879" i="1" s="1"/>
  <c r="U13879" i="1" s="1"/>
  <c r="R13623" i="1" a="1"/>
  <c r="R13623" i="1" s="1"/>
  <c r="T13623" i="1" s="1"/>
  <c r="U13623" i="1" s="1"/>
  <c r="R13383" i="1" a="1"/>
  <c r="R13383" i="1" s="1"/>
  <c r="T13383" i="1" s="1"/>
  <c r="U13383" i="1" s="1"/>
  <c r="R13151" i="1" a="1"/>
  <c r="R13151" i="1" s="1"/>
  <c r="T13151" i="1" s="1"/>
  <c r="U13151" i="1" s="1"/>
  <c r="R12911" i="1" a="1"/>
  <c r="R12911" i="1" s="1"/>
  <c r="T12911" i="1" s="1"/>
  <c r="U12911" i="1" s="1"/>
  <c r="R12663" i="1" a="1"/>
  <c r="R12663" i="1" s="1"/>
  <c r="T12663" i="1" s="1"/>
  <c r="U12663" i="1" s="1"/>
  <c r="R12423" i="1" a="1"/>
  <c r="R12423" i="1" s="1"/>
  <c r="T12423" i="1" s="1"/>
  <c r="U12423" i="1" s="1"/>
  <c r="R10897" i="1" a="1"/>
  <c r="R10897" i="1" s="1"/>
  <c r="T10897" i="1" s="1"/>
  <c r="U10897" i="1" s="1"/>
  <c r="R10521" i="1" a="1"/>
  <c r="R10521" i="1" s="1"/>
  <c r="T10521" i="1" s="1"/>
  <c r="U10521" i="1" s="1"/>
  <c r="R10089" i="1" a="1"/>
  <c r="R10089" i="1" s="1"/>
  <c r="T10089" i="1" s="1"/>
  <c r="U10089" i="1" s="1"/>
  <c r="R9649" i="1" a="1"/>
  <c r="R9649" i="1" s="1"/>
  <c r="T9649" i="1" s="1"/>
  <c r="U9649" i="1" s="1"/>
  <c r="R9265" i="1" a="1"/>
  <c r="R9265" i="1" s="1"/>
  <c r="T9265" i="1" s="1"/>
  <c r="U9265" i="1" s="1"/>
  <c r="R13960" i="1" a="1"/>
  <c r="R13960" i="1" s="1"/>
  <c r="T13960" i="1" s="1"/>
  <c r="U13960" i="1" s="1"/>
  <c r="R13568" i="1" a="1"/>
  <c r="R13568" i="1" s="1"/>
  <c r="T13568" i="1" s="1"/>
  <c r="U13568" i="1" s="1"/>
  <c r="R13184" i="1" a="1"/>
  <c r="R13184" i="1" s="1"/>
  <c r="T13184" i="1" s="1"/>
  <c r="U13184" i="1" s="1"/>
  <c r="R12832" i="1" a="1"/>
  <c r="R12832" i="1" s="1"/>
  <c r="T12832" i="1" s="1"/>
  <c r="U12832" i="1" s="1"/>
  <c r="R12480" i="1" a="1"/>
  <c r="R12480" i="1" s="1"/>
  <c r="T12480" i="1" s="1"/>
  <c r="U12480" i="1" s="1"/>
  <c r="R12120" i="1" a="1"/>
  <c r="R12120" i="1" s="1"/>
  <c r="T12120" i="1" s="1"/>
  <c r="U12120" i="1" s="1"/>
  <c r="R11728" i="1" a="1"/>
  <c r="R11728" i="1" s="1"/>
  <c r="T11728" i="1" s="1"/>
  <c r="U11728" i="1" s="1"/>
  <c r="R11376" i="1" a="1"/>
  <c r="R11376" i="1" s="1"/>
  <c r="T11376" i="1" s="1"/>
  <c r="U11376" i="1" s="1"/>
  <c r="R11008" i="1" a="1"/>
  <c r="R11008" i="1" s="1"/>
  <c r="T11008" i="1" s="1"/>
  <c r="U11008" i="1" s="1"/>
  <c r="R10648" i="1" a="1"/>
  <c r="R10648" i="1" s="1"/>
  <c r="T10648" i="1" s="1"/>
  <c r="U10648" i="1" s="1"/>
  <c r="R13911" i="1" a="1"/>
  <c r="R13911" i="1" s="1"/>
  <c r="T13911" i="1" s="1"/>
  <c r="U13911" i="1" s="1"/>
  <c r="R13591" i="1" a="1"/>
  <c r="R13591" i="1" s="1"/>
  <c r="T13591" i="1" s="1"/>
  <c r="U13591" i="1" s="1"/>
  <c r="R13279" i="1" a="1"/>
  <c r="R13279" i="1" s="1"/>
  <c r="T13279" i="1" s="1"/>
  <c r="U13279" i="1" s="1"/>
  <c r="R12975" i="1" a="1"/>
  <c r="R12975" i="1" s="1"/>
  <c r="T12975" i="1" s="1"/>
  <c r="U12975" i="1" s="1"/>
  <c r="R12671" i="1" a="1"/>
  <c r="R12671" i="1" s="1"/>
  <c r="T12671" i="1" s="1"/>
  <c r="U12671" i="1" s="1"/>
  <c r="R12343" i="1" a="1"/>
  <c r="R12343" i="1" s="1"/>
  <c r="T12343" i="1" s="1"/>
  <c r="U12343" i="1" s="1"/>
  <c r="R12135" i="1" a="1"/>
  <c r="R12135" i="1" s="1"/>
  <c r="T12135" i="1" s="1"/>
  <c r="U12135" i="1" s="1"/>
  <c r="R10641" i="1" a="1"/>
  <c r="R10641" i="1" s="1"/>
  <c r="T10641" i="1" s="1"/>
  <c r="U10641" i="1" s="1"/>
  <c r="R10281" i="1" a="1"/>
  <c r="R10281" i="1" s="1"/>
  <c r="T10281" i="1" s="1"/>
  <c r="U10281" i="1" s="1"/>
  <c r="R9929" i="1" a="1"/>
  <c r="R9929" i="1" s="1"/>
  <c r="T9929" i="1" s="1"/>
  <c r="U9929" i="1" s="1"/>
  <c r="R9569" i="1" a="1"/>
  <c r="R9569" i="1" s="1"/>
  <c r="T9569" i="1" s="1"/>
  <c r="U9569" i="1" s="1"/>
  <c r="R9201" i="1" a="1"/>
  <c r="R9201" i="1" s="1"/>
  <c r="T9201" i="1" s="1"/>
  <c r="U9201" i="1" s="1"/>
  <c r="R14024" i="1" a="1"/>
  <c r="R14024" i="1" s="1"/>
  <c r="T14024" i="1" s="1"/>
  <c r="U14024" i="1" s="1"/>
  <c r="R13736" i="1" a="1"/>
  <c r="R13736" i="1" s="1"/>
  <c r="T13736" i="1" s="1"/>
  <c r="U13736" i="1" s="1"/>
  <c r="R13440" i="1" a="1"/>
  <c r="R13440" i="1" s="1"/>
  <c r="T13440" i="1" s="1"/>
  <c r="U13440" i="1" s="1"/>
  <c r="R13168" i="1" a="1"/>
  <c r="R13168" i="1" s="1"/>
  <c r="T13168" i="1" s="1"/>
  <c r="U13168" i="1" s="1"/>
  <c r="R12856" i="1" a="1"/>
  <c r="R12856" i="1" s="1"/>
  <c r="T12856" i="1" s="1"/>
  <c r="U12856" i="1" s="1"/>
  <c r="R12568" i="1" a="1"/>
  <c r="R12568" i="1" s="1"/>
  <c r="T12568" i="1" s="1"/>
  <c r="U12568" i="1" s="1"/>
  <c r="R12272" i="1" a="1"/>
  <c r="R12272" i="1" s="1"/>
  <c r="T12272" i="1" s="1"/>
  <c r="U12272" i="1" s="1"/>
  <c r="R12000" i="1" a="1"/>
  <c r="R12000" i="1" s="1"/>
  <c r="T12000" i="1" s="1"/>
  <c r="U12000" i="1" s="1"/>
  <c r="R11704" i="1" a="1"/>
  <c r="R11704" i="1" s="1"/>
  <c r="T11704" i="1" s="1"/>
  <c r="U11704" i="1" s="1"/>
  <c r="R11448" i="1" a="1"/>
  <c r="R11448" i="1" s="1"/>
  <c r="T11448" i="1" s="1"/>
  <c r="U11448" i="1" s="1"/>
  <c r="R11192" i="1" a="1"/>
  <c r="R11192" i="1" s="1"/>
  <c r="T11192" i="1" s="1"/>
  <c r="U11192" i="1" s="1"/>
  <c r="R10872" i="1" a="1"/>
  <c r="R10872" i="1" s="1"/>
  <c r="T10872" i="1" s="1"/>
  <c r="U10872" i="1" s="1"/>
  <c r="R10592" i="1" a="1"/>
  <c r="R10592" i="1" s="1"/>
  <c r="T10592" i="1" s="1"/>
  <c r="U10592" i="1" s="1"/>
  <c r="R13943" i="1" a="1"/>
  <c r="R13943" i="1" s="1"/>
  <c r="T13943" i="1" s="1"/>
  <c r="U13943" i="1" s="1"/>
  <c r="R13703" i="1" a="1"/>
  <c r="R13703" i="1" s="1"/>
  <c r="T13703" i="1" s="1"/>
  <c r="U13703" i="1" s="1"/>
  <c r="R13455" i="1" a="1"/>
  <c r="R13455" i="1" s="1"/>
  <c r="T13455" i="1" s="1"/>
  <c r="U13455" i="1" s="1"/>
  <c r="R13207" i="1" a="1"/>
  <c r="R13207" i="1" s="1"/>
  <c r="T13207" i="1" s="1"/>
  <c r="U13207" i="1" s="1"/>
  <c r="R14139" i="1" a="1"/>
  <c r="R14139" i="1" s="1"/>
  <c r="T14139" i="1" s="1"/>
  <c r="U14139" i="1" s="1"/>
  <c r="R11835" i="1" a="1"/>
  <c r="R11835" i="1" s="1"/>
  <c r="T11835" i="1" s="1"/>
  <c r="U11835" i="1" s="1"/>
  <c r="R9027" i="1" a="1"/>
  <c r="R9027" i="1" s="1"/>
  <c r="T9027" i="1" s="1"/>
  <c r="U9027" i="1" s="1"/>
  <c r="R13211" i="1" a="1"/>
  <c r="R13211" i="1" s="1"/>
  <c r="T13211" i="1" s="1"/>
  <c r="U13211" i="1" s="1"/>
  <c r="R9971" i="1" a="1"/>
  <c r="R9971" i="1" s="1"/>
  <c r="T9971" i="1" s="1"/>
  <c r="U9971" i="1" s="1"/>
  <c r="R6851" i="1" a="1"/>
  <c r="R6851" i="1" s="1"/>
  <c r="T6851" i="1" s="1"/>
  <c r="U6851" i="1" s="1"/>
  <c r="R11841" i="1" a="1"/>
  <c r="R11841" i="1" s="1"/>
  <c r="T11841" i="1" s="1"/>
  <c r="U11841" i="1" s="1"/>
  <c r="R10747" i="1" a="1"/>
  <c r="R10747" i="1" s="1"/>
  <c r="T10747" i="1" s="1"/>
  <c r="U10747" i="1" s="1"/>
  <c r="R6643" i="1" a="1"/>
  <c r="R6643" i="1" s="1"/>
  <c r="T6643" i="1" s="1"/>
  <c r="U6643" i="1" s="1"/>
  <c r="R13795" i="1" a="1"/>
  <c r="R13795" i="1" s="1"/>
  <c r="T13795" i="1" s="1"/>
  <c r="U13795" i="1" s="1"/>
  <c r="R10531" i="1" a="1"/>
  <c r="R10531" i="1" s="1"/>
  <c r="T10531" i="1" s="1"/>
  <c r="U10531" i="1" s="1"/>
  <c r="R8419" i="1" a="1"/>
  <c r="R8419" i="1" s="1"/>
  <c r="T8419" i="1" s="1"/>
  <c r="U8419" i="1" s="1"/>
  <c r="R6739" i="1" a="1"/>
  <c r="R6739" i="1" s="1"/>
  <c r="T6739" i="1" s="1"/>
  <c r="U6739" i="1" s="1"/>
  <c r="R12993" i="1" a="1"/>
  <c r="R12993" i="1" s="1"/>
  <c r="T12993" i="1" s="1"/>
  <c r="U12993" i="1" s="1"/>
  <c r="R11201" i="1" a="1"/>
  <c r="R11201" i="1" s="1"/>
  <c r="T11201" i="1" s="1"/>
  <c r="U11201" i="1" s="1"/>
  <c r="R12483" i="1" a="1"/>
  <c r="R12483" i="1" s="1"/>
  <c r="T12483" i="1" s="1"/>
  <c r="U12483" i="1" s="1"/>
  <c r="R10819" i="1" a="1"/>
  <c r="R10819" i="1" s="1"/>
  <c r="T10819" i="1" s="1"/>
  <c r="U10819" i="1" s="1"/>
  <c r="R8379" i="1" a="1"/>
  <c r="R8379" i="1" s="1"/>
  <c r="T8379" i="1" s="1"/>
  <c r="U8379" i="1" s="1"/>
  <c r="R6595" i="1" a="1"/>
  <c r="R6595" i="1" s="1"/>
  <c r="T6595" i="1" s="1"/>
  <c r="U6595" i="1" s="1"/>
  <c r="R13097" i="1" a="1"/>
  <c r="R13097" i="1" s="1"/>
  <c r="T13097" i="1" s="1"/>
  <c r="U13097" i="1" s="1"/>
  <c r="R11665" i="1" a="1"/>
  <c r="R11665" i="1" s="1"/>
  <c r="T11665" i="1" s="1"/>
  <c r="U11665" i="1" s="1"/>
  <c r="R12731" i="1" a="1"/>
  <c r="R12731" i="1" s="1"/>
  <c r="T12731" i="1" s="1"/>
  <c r="U12731" i="1" s="1"/>
  <c r="R11027" i="1" a="1"/>
  <c r="R11027" i="1" s="1"/>
  <c r="T11027" i="1" s="1"/>
  <c r="U11027" i="1" s="1"/>
  <c r="R9635" i="1" a="1"/>
  <c r="R9635" i="1" s="1"/>
  <c r="T9635" i="1" s="1"/>
  <c r="U9635" i="1" s="1"/>
  <c r="R8259" i="1" a="1"/>
  <c r="R8259" i="1" s="1"/>
  <c r="T8259" i="1" s="1"/>
  <c r="U8259" i="1" s="1"/>
  <c r="R7163" i="1" a="1"/>
  <c r="R7163" i="1" s="1"/>
  <c r="T7163" i="1" s="1"/>
  <c r="U7163" i="1" s="1"/>
  <c r="R14033" i="1" a="1"/>
  <c r="R14033" i="1" s="1"/>
  <c r="T14033" i="1" s="1"/>
  <c r="U14033" i="1" s="1"/>
  <c r="R13065" i="1" a="1"/>
  <c r="R13065" i="1" s="1"/>
  <c r="T13065" i="1" s="1"/>
  <c r="U13065" i="1" s="1"/>
  <c r="R12241" i="1" a="1"/>
  <c r="R12241" i="1" s="1"/>
  <c r="T12241" i="1" s="1"/>
  <c r="U12241" i="1" s="1"/>
  <c r="R11633" i="1" a="1"/>
  <c r="R11633" i="1" s="1"/>
  <c r="T11633" i="1" s="1"/>
  <c r="U11633" i="1" s="1"/>
  <c r="R11097" i="1" a="1"/>
  <c r="R11097" i="1" s="1"/>
  <c r="T11097" i="1" s="1"/>
  <c r="U11097" i="1" s="1"/>
  <c r="R13419" i="1" a="1"/>
  <c r="R13419" i="1" s="1"/>
  <c r="T13419" i="1" s="1"/>
  <c r="U13419" i="1" s="1"/>
  <c r="R12779" i="1" a="1"/>
  <c r="R12779" i="1" s="1"/>
  <c r="T12779" i="1" s="1"/>
  <c r="U12779" i="1" s="1"/>
  <c r="R12059" i="1" a="1"/>
  <c r="R12059" i="1" s="1"/>
  <c r="T12059" i="1" s="1"/>
  <c r="U12059" i="1" s="1"/>
  <c r="R11395" i="1" a="1"/>
  <c r="R11395" i="1" s="1"/>
  <c r="T11395" i="1" s="1"/>
  <c r="U11395" i="1" s="1"/>
  <c r="R8699" i="1" a="1"/>
  <c r="R8699" i="1" s="1"/>
  <c r="T8699" i="1" s="1"/>
  <c r="U8699" i="1" s="1"/>
  <c r="R8075" i="1" a="1"/>
  <c r="R8075" i="1" s="1"/>
  <c r="T8075" i="1" s="1"/>
  <c r="U8075" i="1" s="1"/>
  <c r="R7523" i="1" a="1"/>
  <c r="R7523" i="1" s="1"/>
  <c r="T7523" i="1" s="1"/>
  <c r="U7523" i="1" s="1"/>
  <c r="R6875" i="1" a="1"/>
  <c r="R6875" i="1" s="1"/>
  <c r="T6875" i="1" s="1"/>
  <c r="U6875" i="1" s="1"/>
  <c r="R6315" i="1" a="1"/>
  <c r="R6315" i="1" s="1"/>
  <c r="T6315" i="1" s="1"/>
  <c r="U6315" i="1" s="1"/>
  <c r="R13817" i="1" a="1"/>
  <c r="R13817" i="1" s="1"/>
  <c r="T13817" i="1" s="1"/>
  <c r="U13817" i="1" s="1"/>
  <c r="R13297" i="1" a="1"/>
  <c r="R13297" i="1" s="1"/>
  <c r="T13297" i="1" s="1"/>
  <c r="U13297" i="1" s="1"/>
  <c r="R12833" i="1" a="1"/>
  <c r="R12833" i="1" s="1"/>
  <c r="T12833" i="1" s="1"/>
  <c r="U12833" i="1" s="1"/>
  <c r="R12465" i="1" a="1"/>
  <c r="R12465" i="1" s="1"/>
  <c r="T12465" i="1" s="1"/>
  <c r="U12465" i="1" s="1"/>
  <c r="R12145" i="1" a="1"/>
  <c r="R12145" i="1" s="1"/>
  <c r="T12145" i="1" s="1"/>
  <c r="U12145" i="1" s="1"/>
  <c r="R11793" i="1" a="1"/>
  <c r="R11793" i="1" s="1"/>
  <c r="T11793" i="1" s="1"/>
  <c r="U11793" i="1" s="1"/>
  <c r="R11465" i="1" a="1"/>
  <c r="R11465" i="1" s="1"/>
  <c r="T11465" i="1" s="1"/>
  <c r="U11465" i="1" s="1"/>
  <c r="R14162" i="1" a="1"/>
  <c r="R14162" i="1" s="1"/>
  <c r="T14162" i="1" s="1"/>
  <c r="U14162" i="1" s="1"/>
  <c r="R14098" i="1" a="1"/>
  <c r="R14098" i="1" s="1"/>
  <c r="T14098" i="1" s="1"/>
  <c r="U14098" i="1" s="1"/>
  <c r="R14034" i="1" a="1"/>
  <c r="R14034" i="1" s="1"/>
  <c r="T14034" i="1" s="1"/>
  <c r="U14034" i="1" s="1"/>
  <c r="R13970" i="1" a="1"/>
  <c r="R13970" i="1" s="1"/>
  <c r="T13970" i="1" s="1"/>
  <c r="U13970" i="1" s="1"/>
  <c r="R13906" i="1" a="1"/>
  <c r="R13906" i="1" s="1"/>
  <c r="T13906" i="1" s="1"/>
  <c r="U13906" i="1" s="1"/>
  <c r="R13842" i="1" a="1"/>
  <c r="R13842" i="1" s="1"/>
  <c r="T13842" i="1" s="1"/>
  <c r="U13842" i="1" s="1"/>
  <c r="R13778" i="1" a="1"/>
  <c r="R13778" i="1" s="1"/>
  <c r="T13778" i="1" s="1"/>
  <c r="U13778" i="1" s="1"/>
  <c r="R13714" i="1" a="1"/>
  <c r="R13714" i="1" s="1"/>
  <c r="T13714" i="1" s="1"/>
  <c r="U13714" i="1" s="1"/>
  <c r="R13650" i="1" a="1"/>
  <c r="R13650" i="1" s="1"/>
  <c r="T13650" i="1" s="1"/>
  <c r="U13650" i="1" s="1"/>
  <c r="R13586" i="1" a="1"/>
  <c r="R13586" i="1" s="1"/>
  <c r="T13586" i="1" s="1"/>
  <c r="U13586" i="1" s="1"/>
  <c r="R13522" i="1" a="1"/>
  <c r="R13522" i="1" s="1"/>
  <c r="T13522" i="1" s="1"/>
  <c r="U13522" i="1" s="1"/>
  <c r="R13458" i="1" a="1"/>
  <c r="R13458" i="1" s="1"/>
  <c r="T13458" i="1" s="1"/>
  <c r="U13458" i="1" s="1"/>
  <c r="R13394" i="1" a="1"/>
  <c r="R13394" i="1" s="1"/>
  <c r="T13394" i="1" s="1"/>
  <c r="U13394" i="1" s="1"/>
  <c r="R13330" i="1" a="1"/>
  <c r="R13330" i="1" s="1"/>
  <c r="T13330" i="1" s="1"/>
  <c r="U13330" i="1" s="1"/>
  <c r="R13266" i="1" a="1"/>
  <c r="R13266" i="1" s="1"/>
  <c r="T13266" i="1" s="1"/>
  <c r="U13266" i="1" s="1"/>
  <c r="R13202" i="1" a="1"/>
  <c r="R13202" i="1" s="1"/>
  <c r="T13202" i="1" s="1"/>
  <c r="U13202" i="1" s="1"/>
  <c r="R13138" i="1" a="1"/>
  <c r="R13138" i="1" s="1"/>
  <c r="T13138" i="1" s="1"/>
  <c r="U13138" i="1" s="1"/>
  <c r="R10577" i="1" a="1"/>
  <c r="R10577" i="1" s="1"/>
  <c r="T10577" i="1" s="1"/>
  <c r="U10577" i="1" s="1"/>
  <c r="R10225" i="1" a="1"/>
  <c r="R10225" i="1" s="1"/>
  <c r="T10225" i="1" s="1"/>
  <c r="U10225" i="1" s="1"/>
  <c r="R9857" i="1" a="1"/>
  <c r="R9857" i="1" s="1"/>
  <c r="T9857" i="1" s="1"/>
  <c r="U9857" i="1" s="1"/>
  <c r="R9513" i="1" a="1"/>
  <c r="R9513" i="1" s="1"/>
  <c r="T9513" i="1" s="1"/>
  <c r="U9513" i="1" s="1"/>
  <c r="R9161" i="1" a="1"/>
  <c r="R9161" i="1" s="1"/>
  <c r="T9161" i="1" s="1"/>
  <c r="U9161" i="1" s="1"/>
  <c r="R9049" i="1" a="1"/>
  <c r="R9049" i="1" s="1"/>
  <c r="T9049" i="1" s="1"/>
  <c r="U9049" i="1" s="1"/>
  <c r="R8945" i="1" a="1"/>
  <c r="R8945" i="1" s="1"/>
  <c r="T8945" i="1" s="1"/>
  <c r="U8945" i="1" s="1"/>
  <c r="R8881" i="1" a="1"/>
  <c r="R8881" i="1" s="1"/>
  <c r="T8881" i="1" s="1"/>
  <c r="U8881" i="1" s="1"/>
  <c r="R8817" i="1" a="1"/>
  <c r="R8817" i="1" s="1"/>
  <c r="T8817" i="1" s="1"/>
  <c r="U8817" i="1" s="1"/>
  <c r="R8753" i="1" a="1"/>
  <c r="R8753" i="1" s="1"/>
  <c r="T8753" i="1" s="1"/>
  <c r="U8753" i="1" s="1"/>
  <c r="R8689" i="1" a="1"/>
  <c r="R8689" i="1" s="1"/>
  <c r="T8689" i="1" s="1"/>
  <c r="U8689" i="1" s="1"/>
  <c r="R8625" i="1" a="1"/>
  <c r="R8625" i="1" s="1"/>
  <c r="T8625" i="1" s="1"/>
  <c r="U8625" i="1" s="1"/>
  <c r="R8561" i="1" a="1"/>
  <c r="R8561" i="1" s="1"/>
  <c r="T8561" i="1" s="1"/>
  <c r="U8561" i="1" s="1"/>
  <c r="R8497" i="1" a="1"/>
  <c r="R8497" i="1" s="1"/>
  <c r="T8497" i="1" s="1"/>
  <c r="U8497" i="1" s="1"/>
  <c r="R8433" i="1" a="1"/>
  <c r="R8433" i="1" s="1"/>
  <c r="T8433" i="1" s="1"/>
  <c r="U8433" i="1" s="1"/>
  <c r="R8369" i="1" a="1"/>
  <c r="R8369" i="1" s="1"/>
  <c r="T8369" i="1" s="1"/>
  <c r="U8369" i="1" s="1"/>
  <c r="R8305" i="1" a="1"/>
  <c r="R8305" i="1" s="1"/>
  <c r="T8305" i="1" s="1"/>
  <c r="U8305" i="1" s="1"/>
  <c r="R8241" i="1" a="1"/>
  <c r="R8241" i="1" s="1"/>
  <c r="T8241" i="1" s="1"/>
  <c r="U8241" i="1" s="1"/>
  <c r="R8177" i="1" a="1"/>
  <c r="R8177" i="1" s="1"/>
  <c r="T8177" i="1" s="1"/>
  <c r="U8177" i="1" s="1"/>
  <c r="R8113" i="1" a="1"/>
  <c r="R8113" i="1" s="1"/>
  <c r="T8113" i="1" s="1"/>
  <c r="U8113" i="1" s="1"/>
  <c r="R8049" i="1" a="1"/>
  <c r="R8049" i="1" s="1"/>
  <c r="T8049" i="1" s="1"/>
  <c r="U8049" i="1" s="1"/>
  <c r="R7985" i="1" a="1"/>
  <c r="R7985" i="1" s="1"/>
  <c r="T7985" i="1" s="1"/>
  <c r="U7985" i="1" s="1"/>
  <c r="R7921" i="1" a="1"/>
  <c r="R7921" i="1" s="1"/>
  <c r="T7921" i="1" s="1"/>
  <c r="U7921" i="1" s="1"/>
  <c r="R7857" i="1" a="1"/>
  <c r="R7857" i="1" s="1"/>
  <c r="T7857" i="1" s="1"/>
  <c r="U7857" i="1" s="1"/>
  <c r="R7793" i="1" a="1"/>
  <c r="R7793" i="1" s="1"/>
  <c r="T7793" i="1" s="1"/>
  <c r="U7793" i="1" s="1"/>
  <c r="R7729" i="1" a="1"/>
  <c r="R7729" i="1" s="1"/>
  <c r="T7729" i="1" s="1"/>
  <c r="U7729" i="1" s="1"/>
  <c r="R7665" i="1" a="1"/>
  <c r="R7665" i="1" s="1"/>
  <c r="T7665" i="1" s="1"/>
  <c r="U7665" i="1" s="1"/>
  <c r="R7601" i="1" a="1"/>
  <c r="R7601" i="1" s="1"/>
  <c r="T7601" i="1" s="1"/>
  <c r="U7601" i="1" s="1"/>
  <c r="R7537" i="1" a="1"/>
  <c r="R7537" i="1" s="1"/>
  <c r="T7537" i="1" s="1"/>
  <c r="U7537" i="1" s="1"/>
  <c r="R10489" i="1" a="1"/>
  <c r="R10489" i="1" s="1"/>
  <c r="T10489" i="1" s="1"/>
  <c r="U10489" i="1" s="1"/>
  <c r="R10001" i="1" a="1"/>
  <c r="R10001" i="1" s="1"/>
  <c r="T10001" i="1" s="1"/>
  <c r="U10001" i="1" s="1"/>
  <c r="R9529" i="1" a="1"/>
  <c r="R9529" i="1" s="1"/>
  <c r="T9529" i="1" s="1"/>
  <c r="U9529" i="1" s="1"/>
  <c r="R9017" i="1" a="1"/>
  <c r="R9017" i="1" s="1"/>
  <c r="T9017" i="1" s="1"/>
  <c r="U9017" i="1" s="1"/>
  <c r="R13784" i="1" a="1"/>
  <c r="R13784" i="1" s="1"/>
  <c r="T13784" i="1" s="1"/>
  <c r="U13784" i="1" s="1"/>
  <c r="R13384" i="1" a="1"/>
  <c r="R13384" i="1" s="1"/>
  <c r="T13384" i="1" s="1"/>
  <c r="U13384" i="1" s="1"/>
  <c r="R13032" i="1" a="1"/>
  <c r="R13032" i="1" s="1"/>
  <c r="T13032" i="1" s="1"/>
  <c r="U13032" i="1" s="1"/>
  <c r="R12648" i="1" a="1"/>
  <c r="R12648" i="1" s="1"/>
  <c r="T12648" i="1" s="1"/>
  <c r="U12648" i="1" s="1"/>
  <c r="R12232" i="1" a="1"/>
  <c r="R12232" i="1" s="1"/>
  <c r="T12232" i="1" s="1"/>
  <c r="U12232" i="1" s="1"/>
  <c r="R11840" i="1" a="1"/>
  <c r="R11840" i="1" s="1"/>
  <c r="T11840" i="1" s="1"/>
  <c r="U11840" i="1" s="1"/>
  <c r="R11160" i="1" a="1"/>
  <c r="R11160" i="1" s="1"/>
  <c r="T11160" i="1" s="1"/>
  <c r="U11160" i="1" s="1"/>
  <c r="R10776" i="1" a="1"/>
  <c r="R10776" i="1" s="1"/>
  <c r="T10776" i="1" s="1"/>
  <c r="U10776" i="1" s="1"/>
  <c r="R10560" i="1" a="1"/>
  <c r="R10560" i="1" s="1"/>
  <c r="T10560" i="1" s="1"/>
  <c r="U10560" i="1" s="1"/>
  <c r="R10496" i="1" a="1"/>
  <c r="R10496" i="1" s="1"/>
  <c r="T10496" i="1" s="1"/>
  <c r="U10496" i="1" s="1"/>
  <c r="R10432" i="1" a="1"/>
  <c r="R10432" i="1" s="1"/>
  <c r="T10432" i="1" s="1"/>
  <c r="U10432" i="1" s="1"/>
  <c r="R10368" i="1" a="1"/>
  <c r="R10368" i="1" s="1"/>
  <c r="T10368" i="1" s="1"/>
  <c r="U10368" i="1" s="1"/>
  <c r="R10304" i="1" a="1"/>
  <c r="R10304" i="1" s="1"/>
  <c r="T10304" i="1" s="1"/>
  <c r="U10304" i="1" s="1"/>
  <c r="R10240" i="1" a="1"/>
  <c r="R10240" i="1" s="1"/>
  <c r="T10240" i="1" s="1"/>
  <c r="U10240" i="1" s="1"/>
  <c r="R10176" i="1" a="1"/>
  <c r="R10176" i="1" s="1"/>
  <c r="T10176" i="1" s="1"/>
  <c r="U10176" i="1" s="1"/>
  <c r="R10112" i="1" a="1"/>
  <c r="R10112" i="1" s="1"/>
  <c r="T10112" i="1" s="1"/>
  <c r="U10112" i="1" s="1"/>
  <c r="R10633" i="1" a="1"/>
  <c r="R10633" i="1" s="1"/>
  <c r="T10633" i="1" s="1"/>
  <c r="U10633" i="1" s="1"/>
  <c r="R10249" i="1" a="1"/>
  <c r="R10249" i="1" s="1"/>
  <c r="T10249" i="1" s="1"/>
  <c r="U10249" i="1" s="1"/>
  <c r="R9905" i="1" a="1"/>
  <c r="R9905" i="1" s="1"/>
  <c r="T9905" i="1" s="1"/>
  <c r="U9905" i="1" s="1"/>
  <c r="R9545" i="1" a="1"/>
  <c r="R9545" i="1" s="1"/>
  <c r="T9545" i="1" s="1"/>
  <c r="U9545" i="1" s="1"/>
  <c r="R9177" i="1" a="1"/>
  <c r="R9177" i="1" s="1"/>
  <c r="T9177" i="1" s="1"/>
  <c r="U9177" i="1" s="1"/>
  <c r="R13968" i="1" a="1"/>
  <c r="R13968" i="1" s="1"/>
  <c r="T13968" i="1" s="1"/>
  <c r="U13968" i="1" s="1"/>
  <c r="R13688" i="1" a="1"/>
  <c r="R13688" i="1" s="1"/>
  <c r="T13688" i="1" s="1"/>
  <c r="U13688" i="1" s="1"/>
  <c r="R13400" i="1" a="1"/>
  <c r="R13400" i="1" s="1"/>
  <c r="T13400" i="1" s="1"/>
  <c r="U13400" i="1" s="1"/>
  <c r="R13088" i="1" a="1"/>
  <c r="R13088" i="1" s="1"/>
  <c r="T13088" i="1" s="1"/>
  <c r="U13088" i="1" s="1"/>
  <c r="R12800" i="1" a="1"/>
  <c r="R12800" i="1" s="1"/>
  <c r="T12800" i="1" s="1"/>
  <c r="U12800" i="1" s="1"/>
  <c r="R12504" i="1" a="1"/>
  <c r="R12504" i="1" s="1"/>
  <c r="T12504" i="1" s="1"/>
  <c r="U12504" i="1" s="1"/>
  <c r="R12208" i="1" a="1"/>
  <c r="R12208" i="1" s="1"/>
  <c r="T12208" i="1" s="1"/>
  <c r="U12208" i="1" s="1"/>
  <c r="R11920" i="1" a="1"/>
  <c r="R11920" i="1" s="1"/>
  <c r="T11920" i="1" s="1"/>
  <c r="U11920" i="1" s="1"/>
  <c r="R11640" i="1" a="1"/>
  <c r="R11640" i="1" s="1"/>
  <c r="T11640" i="1" s="1"/>
  <c r="U11640" i="1" s="1"/>
  <c r="R11384" i="1" a="1"/>
  <c r="R11384" i="1" s="1"/>
  <c r="T11384" i="1" s="1"/>
  <c r="U11384" i="1" s="1"/>
  <c r="R11112" i="1" a="1"/>
  <c r="R11112" i="1" s="1"/>
  <c r="T11112" i="1" s="1"/>
  <c r="U11112" i="1" s="1"/>
  <c r="R10808" i="1" a="1"/>
  <c r="R10808" i="1" s="1"/>
  <c r="T10808" i="1" s="1"/>
  <c r="U10808" i="1" s="1"/>
  <c r="R14079" i="1" a="1"/>
  <c r="R14079" i="1" s="1"/>
  <c r="T14079" i="1" s="1"/>
  <c r="U14079" i="1" s="1"/>
  <c r="R13839" i="1" a="1"/>
  <c r="R13839" i="1" s="1"/>
  <c r="T13839" i="1" s="1"/>
  <c r="U13839" i="1" s="1"/>
  <c r="R13599" i="1" a="1"/>
  <c r="R13599" i="1" s="1"/>
  <c r="T13599" i="1" s="1"/>
  <c r="U13599" i="1" s="1"/>
  <c r="R13351" i="1" a="1"/>
  <c r="R13351" i="1" s="1"/>
  <c r="T13351" i="1" s="1"/>
  <c r="U13351" i="1" s="1"/>
  <c r="R13127" i="1" a="1"/>
  <c r="R13127" i="1" s="1"/>
  <c r="T13127" i="1" s="1"/>
  <c r="U13127" i="1" s="1"/>
  <c r="R12879" i="1" a="1"/>
  <c r="R12879" i="1" s="1"/>
  <c r="T12879" i="1" s="1"/>
  <c r="U12879" i="1" s="1"/>
  <c r="R12631" i="1" a="1"/>
  <c r="R12631" i="1" s="1"/>
  <c r="T12631" i="1" s="1"/>
  <c r="U12631" i="1" s="1"/>
  <c r="R12391" i="1" a="1"/>
  <c r="R12391" i="1" s="1"/>
  <c r="T12391" i="1" s="1"/>
  <c r="U12391" i="1" s="1"/>
  <c r="R10841" i="1" a="1"/>
  <c r="R10841" i="1" s="1"/>
  <c r="T10841" i="1" s="1"/>
  <c r="U10841" i="1" s="1"/>
  <c r="R10481" i="1" a="1"/>
  <c r="R10481" i="1" s="1"/>
  <c r="T10481" i="1" s="1"/>
  <c r="U10481" i="1" s="1"/>
  <c r="R10025" i="1" a="1"/>
  <c r="R10025" i="1" s="1"/>
  <c r="T10025" i="1" s="1"/>
  <c r="U10025" i="1" s="1"/>
  <c r="R9601" i="1" a="1"/>
  <c r="R9601" i="1" s="1"/>
  <c r="T9601" i="1" s="1"/>
  <c r="U9601" i="1" s="1"/>
  <c r="R9185" i="1" a="1"/>
  <c r="R9185" i="1" s="1"/>
  <c r="T9185" i="1" s="1"/>
  <c r="U9185" i="1" s="1"/>
  <c r="R13904" i="1" a="1"/>
  <c r="R13904" i="1" s="1"/>
  <c r="T13904" i="1" s="1"/>
  <c r="U13904" i="1" s="1"/>
  <c r="R13528" i="1" a="1"/>
  <c r="R13528" i="1" s="1"/>
  <c r="T13528" i="1" s="1"/>
  <c r="U13528" i="1" s="1"/>
  <c r="R13144" i="1" a="1"/>
  <c r="R13144" i="1" s="1"/>
  <c r="T13144" i="1" s="1"/>
  <c r="U13144" i="1" s="1"/>
  <c r="R12784" i="1" a="1"/>
  <c r="R12784" i="1" s="1"/>
  <c r="T12784" i="1" s="1"/>
  <c r="U12784" i="1" s="1"/>
  <c r="R12424" i="1" a="1"/>
  <c r="R12424" i="1" s="1"/>
  <c r="T12424" i="1" s="1"/>
  <c r="U12424" i="1" s="1"/>
  <c r="R12072" i="1" a="1"/>
  <c r="R12072" i="1" s="1"/>
  <c r="T12072" i="1" s="1"/>
  <c r="U12072" i="1" s="1"/>
  <c r="R11688" i="1" a="1"/>
  <c r="R11688" i="1" s="1"/>
  <c r="T11688" i="1" s="1"/>
  <c r="U11688" i="1" s="1"/>
  <c r="R11328" i="1" a="1"/>
  <c r="R11328" i="1" s="1"/>
  <c r="T11328" i="1" s="1"/>
  <c r="U11328" i="1" s="1"/>
  <c r="R10976" i="1" a="1"/>
  <c r="R10976" i="1" s="1"/>
  <c r="T10976" i="1" s="1"/>
  <c r="U10976" i="1" s="1"/>
  <c r="R10584" i="1" a="1"/>
  <c r="R10584" i="1" s="1"/>
  <c r="T10584" i="1" s="1"/>
  <c r="U10584" i="1" s="1"/>
  <c r="R13863" i="1" a="1"/>
  <c r="R13863" i="1" s="1"/>
  <c r="T13863" i="1" s="1"/>
  <c r="U13863" i="1" s="1"/>
  <c r="R13559" i="1" a="1"/>
  <c r="R13559" i="1" s="1"/>
  <c r="T13559" i="1" s="1"/>
  <c r="U13559" i="1" s="1"/>
  <c r="R13239" i="1" a="1"/>
  <c r="R13239" i="1" s="1"/>
  <c r="T13239" i="1" s="1"/>
  <c r="U13239" i="1" s="1"/>
  <c r="R12943" i="1" a="1"/>
  <c r="R12943" i="1" s="1"/>
  <c r="T12943" i="1" s="1"/>
  <c r="U12943" i="1" s="1"/>
  <c r="R12639" i="1" a="1"/>
  <c r="R12639" i="1" s="1"/>
  <c r="T12639" i="1" s="1"/>
  <c r="U12639" i="1" s="1"/>
  <c r="R12295" i="1" a="1"/>
  <c r="R12295" i="1" s="1"/>
  <c r="T12295" i="1" s="1"/>
  <c r="U12295" i="1" s="1"/>
  <c r="R12111" i="1" a="1"/>
  <c r="R12111" i="1" s="1"/>
  <c r="T12111" i="1" s="1"/>
  <c r="U12111" i="1" s="1"/>
  <c r="R10593" i="1" a="1"/>
  <c r="R10593" i="1" s="1"/>
  <c r="T10593" i="1" s="1"/>
  <c r="U10593" i="1" s="1"/>
  <c r="R10233" i="1" a="1"/>
  <c r="R10233" i="1" s="1"/>
  <c r="T10233" i="1" s="1"/>
  <c r="U10233" i="1" s="1"/>
  <c r="R9881" i="1" a="1"/>
  <c r="R9881" i="1" s="1"/>
  <c r="T9881" i="1" s="1"/>
  <c r="U9881" i="1" s="1"/>
  <c r="R9521" i="1" a="1"/>
  <c r="R9521" i="1" s="1"/>
  <c r="T9521" i="1" s="1"/>
  <c r="U9521" i="1" s="1"/>
  <c r="R9153" i="1" a="1"/>
  <c r="R9153" i="1" s="1"/>
  <c r="T9153" i="1" s="1"/>
  <c r="U9153" i="1" s="1"/>
  <c r="R13984" i="1" a="1"/>
  <c r="R13984" i="1" s="1"/>
  <c r="T13984" i="1" s="1"/>
  <c r="U13984" i="1" s="1"/>
  <c r="R13704" i="1" a="1"/>
  <c r="R13704" i="1" s="1"/>
  <c r="T13704" i="1" s="1"/>
  <c r="U13704" i="1" s="1"/>
  <c r="R13408" i="1" a="1"/>
  <c r="R13408" i="1" s="1"/>
  <c r="T13408" i="1" s="1"/>
  <c r="U13408" i="1" s="1"/>
  <c r="R13136" i="1" a="1"/>
  <c r="R13136" i="1" s="1"/>
  <c r="T13136" i="1" s="1"/>
  <c r="U13136" i="1" s="1"/>
  <c r="R12816" i="1" a="1"/>
  <c r="R12816" i="1" s="1"/>
  <c r="T12816" i="1" s="1"/>
  <c r="U12816" i="1" s="1"/>
  <c r="R12528" i="1" a="1"/>
  <c r="R12528" i="1" s="1"/>
  <c r="T12528" i="1" s="1"/>
  <c r="U12528" i="1" s="1"/>
  <c r="R12248" i="1" a="1"/>
  <c r="R12248" i="1" s="1"/>
  <c r="T12248" i="1" s="1"/>
  <c r="U12248" i="1" s="1"/>
  <c r="R11960" i="1" a="1"/>
  <c r="R11960" i="1" s="1"/>
  <c r="T11960" i="1" s="1"/>
  <c r="U11960" i="1" s="1"/>
  <c r="R11664" i="1" a="1"/>
  <c r="R11664" i="1" s="1"/>
  <c r="T11664" i="1" s="1"/>
  <c r="U11664" i="1" s="1"/>
  <c r="R11424" i="1" a="1"/>
  <c r="R11424" i="1" s="1"/>
  <c r="T11424" i="1" s="1"/>
  <c r="U11424" i="1" s="1"/>
  <c r="R11168" i="1" a="1"/>
  <c r="R11168" i="1" s="1"/>
  <c r="T11168" i="1" s="1"/>
  <c r="U11168" i="1" s="1"/>
  <c r="R10840" i="1" a="1"/>
  <c r="R10840" i="1" s="1"/>
  <c r="T10840" i="1" s="1"/>
  <c r="U10840" i="1" s="1"/>
  <c r="R14159" i="1" a="1"/>
  <c r="R14159" i="1" s="1"/>
  <c r="T14159" i="1" s="1"/>
  <c r="U14159" i="1" s="1"/>
  <c r="R13919" i="1" a="1"/>
  <c r="R13919" i="1" s="1"/>
  <c r="T13919" i="1" s="1"/>
  <c r="U13919" i="1" s="1"/>
  <c r="R13671" i="1" a="1"/>
  <c r="R13671" i="1" s="1"/>
  <c r="T13671" i="1" s="1"/>
  <c r="U13671" i="1" s="1"/>
  <c r="R13423" i="1" a="1"/>
  <c r="R13423" i="1" s="1"/>
  <c r="T13423" i="1" s="1"/>
  <c r="U13423" i="1" s="1"/>
  <c r="R13175" i="1" a="1"/>
  <c r="R13175" i="1" s="1"/>
  <c r="T13175" i="1" s="1"/>
  <c r="U13175" i="1" s="1"/>
  <c r="R12919" i="1" a="1"/>
  <c r="R12919" i="1" s="1"/>
  <c r="T12919" i="1" s="1"/>
  <c r="U12919" i="1" s="1"/>
  <c r="R12679" i="1" a="1"/>
  <c r="R12679" i="1" s="1"/>
  <c r="T12679" i="1" s="1"/>
  <c r="U12679" i="1" s="1"/>
  <c r="R12439" i="1" a="1"/>
  <c r="R12439" i="1" s="1"/>
  <c r="T12439" i="1" s="1"/>
  <c r="U12439" i="1" s="1"/>
  <c r="R12215" i="1" a="1"/>
  <c r="R12215" i="1" s="1"/>
  <c r="T12215" i="1" s="1"/>
  <c r="U12215" i="1" s="1"/>
  <c r="R10873" i="1" a="1"/>
  <c r="R10873" i="1" s="1"/>
  <c r="T10873" i="1" s="1"/>
  <c r="U10873" i="1" s="1"/>
  <c r="R10505" i="1" a="1"/>
  <c r="R10505" i="1" s="1"/>
  <c r="T10505" i="1" s="1"/>
  <c r="U10505" i="1" s="1"/>
  <c r="R10161" i="1" a="1"/>
  <c r="R10161" i="1" s="1"/>
  <c r="T10161" i="1" s="1"/>
  <c r="U10161" i="1" s="1"/>
  <c r="R9833" i="1" a="1"/>
  <c r="R9833" i="1" s="1"/>
  <c r="T9833" i="1" s="1"/>
  <c r="U9833" i="1" s="1"/>
  <c r="R9441" i="1" a="1"/>
  <c r="R9441" i="1" s="1"/>
  <c r="T9441" i="1" s="1"/>
  <c r="U9441" i="1" s="1"/>
  <c r="R8985" i="1" a="1"/>
  <c r="R8985" i="1" s="1"/>
  <c r="T8985" i="1" s="1"/>
  <c r="U8985" i="1" s="1"/>
  <c r="R13872" i="1" a="1"/>
  <c r="R13872" i="1" s="1"/>
  <c r="T13872" i="1" s="1"/>
  <c r="U13872" i="1" s="1"/>
  <c r="R13584" i="1" a="1"/>
  <c r="R13584" i="1" s="1"/>
  <c r="T13584" i="1" s="1"/>
  <c r="U13584" i="1" s="1"/>
  <c r="R13320" i="1" a="1"/>
  <c r="R13320" i="1" s="1"/>
  <c r="T13320" i="1" s="1"/>
  <c r="U13320" i="1" s="1"/>
  <c r="R13024" i="1" a="1"/>
  <c r="R13024" i="1" s="1"/>
  <c r="T13024" i="1" s="1"/>
  <c r="U13024" i="1" s="1"/>
  <c r="R12720" i="1" a="1"/>
  <c r="R12720" i="1" s="1"/>
  <c r="T12720" i="1" s="1"/>
  <c r="U12720" i="1" s="1"/>
  <c r="R12448" i="1" a="1"/>
  <c r="R12448" i="1" s="1"/>
  <c r="T12448" i="1" s="1"/>
  <c r="U12448" i="1" s="1"/>
  <c r="R12128" i="1" a="1"/>
  <c r="R12128" i="1" s="1"/>
  <c r="T12128" i="1" s="1"/>
  <c r="U12128" i="1" s="1"/>
  <c r="R11856" i="1" a="1"/>
  <c r="R11856" i="1" s="1"/>
  <c r="T11856" i="1" s="1"/>
  <c r="U11856" i="1" s="1"/>
  <c r="R11576" i="1" a="1"/>
  <c r="R11576" i="1" s="1"/>
  <c r="T11576" i="1" s="1"/>
  <c r="U11576" i="1" s="1"/>
  <c r="R11336" i="1" a="1"/>
  <c r="R11336" i="1" s="1"/>
  <c r="T11336" i="1" s="1"/>
  <c r="U11336" i="1" s="1"/>
  <c r="R11072" i="1" a="1"/>
  <c r="R11072" i="1" s="1"/>
  <c r="T11072" i="1" s="1"/>
  <c r="U11072" i="1" s="1"/>
  <c r="R10816" i="1" a="1"/>
  <c r="R10816" i="1" s="1"/>
  <c r="T10816" i="1" s="1"/>
  <c r="U10816" i="1" s="1"/>
  <c r="R14087" i="1" a="1"/>
  <c r="R14087" i="1" s="1"/>
  <c r="T14087" i="1" s="1"/>
  <c r="U14087" i="1" s="1"/>
  <c r="R13847" i="1" a="1"/>
  <c r="R13847" i="1" s="1"/>
  <c r="T13847" i="1" s="1"/>
  <c r="U13847" i="1" s="1"/>
  <c r="R13607" i="1" a="1"/>
  <c r="R13607" i="1" s="1"/>
  <c r="T13607" i="1" s="1"/>
  <c r="U13607" i="1" s="1"/>
  <c r="R13375" i="1" a="1"/>
  <c r="R13375" i="1" s="1"/>
  <c r="T13375" i="1" s="1"/>
  <c r="U13375" i="1" s="1"/>
  <c r="R13143" i="1" a="1"/>
  <c r="R13143" i="1" s="1"/>
  <c r="T13143" i="1" s="1"/>
  <c r="U13143" i="1" s="1"/>
  <c r="R12903" i="1" a="1"/>
  <c r="R12903" i="1" s="1"/>
  <c r="T12903" i="1" s="1"/>
  <c r="U12903" i="1" s="1"/>
  <c r="R12655" i="1" a="1"/>
  <c r="R12655" i="1" s="1"/>
  <c r="T12655" i="1" s="1"/>
  <c r="U12655" i="1" s="1"/>
  <c r="R12431" i="1" a="1"/>
  <c r="R12431" i="1" s="1"/>
  <c r="T12431" i="1" s="1"/>
  <c r="U12431" i="1" s="1"/>
  <c r="R13130" i="1" a="1"/>
  <c r="R13130" i="1" s="1"/>
  <c r="T13130" i="1" s="1"/>
  <c r="U13130" i="1" s="1"/>
  <c r="R13066" i="1" a="1"/>
  <c r="R13066" i="1" s="1"/>
  <c r="T13066" i="1" s="1"/>
  <c r="U13066" i="1" s="1"/>
  <c r="R13002" i="1" a="1"/>
  <c r="R13002" i="1" s="1"/>
  <c r="T13002" i="1" s="1"/>
  <c r="U13002" i="1" s="1"/>
  <c r="R12938" i="1" a="1"/>
  <c r="R12938" i="1" s="1"/>
  <c r="T12938" i="1" s="1"/>
  <c r="U12938" i="1" s="1"/>
  <c r="R12874" i="1" a="1"/>
  <c r="R12874" i="1" s="1"/>
  <c r="T12874" i="1" s="1"/>
  <c r="U12874" i="1" s="1"/>
  <c r="R12810" i="1" a="1"/>
  <c r="R12810" i="1" s="1"/>
  <c r="T12810" i="1" s="1"/>
  <c r="U12810" i="1" s="1"/>
  <c r="R12746" i="1" a="1"/>
  <c r="R12746" i="1" s="1"/>
  <c r="T12746" i="1" s="1"/>
  <c r="U12746" i="1" s="1"/>
  <c r="R12682" i="1" a="1"/>
  <c r="R12682" i="1" s="1"/>
  <c r="T12682" i="1" s="1"/>
  <c r="U12682" i="1" s="1"/>
  <c r="R12618" i="1" a="1"/>
  <c r="R12618" i="1" s="1"/>
  <c r="T12618" i="1" s="1"/>
  <c r="U12618" i="1" s="1"/>
  <c r="R12554" i="1" a="1"/>
  <c r="R12554" i="1" s="1"/>
  <c r="T12554" i="1" s="1"/>
  <c r="U12554" i="1" s="1"/>
  <c r="R12490" i="1" a="1"/>
  <c r="R12490" i="1" s="1"/>
  <c r="T12490" i="1" s="1"/>
  <c r="U12490" i="1" s="1"/>
  <c r="R12426" i="1" a="1"/>
  <c r="R12426" i="1" s="1"/>
  <c r="T12426" i="1" s="1"/>
  <c r="U12426" i="1" s="1"/>
  <c r="R12362" i="1" a="1"/>
  <c r="R12362" i="1" s="1"/>
  <c r="T12362" i="1" s="1"/>
  <c r="U12362" i="1" s="1"/>
  <c r="R12298" i="1" a="1"/>
  <c r="R12298" i="1" s="1"/>
  <c r="T12298" i="1" s="1"/>
  <c r="U12298" i="1" s="1"/>
  <c r="R12234" i="1" a="1"/>
  <c r="R12234" i="1" s="1"/>
  <c r="T12234" i="1" s="1"/>
  <c r="U12234" i="1" s="1"/>
  <c r="R12170" i="1" a="1"/>
  <c r="R12170" i="1" s="1"/>
  <c r="T12170" i="1" s="1"/>
  <c r="U12170" i="1" s="1"/>
  <c r="R12106" i="1" a="1"/>
  <c r="R12106" i="1" s="1"/>
  <c r="T12106" i="1" s="1"/>
  <c r="U12106" i="1" s="1"/>
  <c r="R12042" i="1" a="1"/>
  <c r="R12042" i="1" s="1"/>
  <c r="T12042" i="1" s="1"/>
  <c r="U12042" i="1" s="1"/>
  <c r="R11978" i="1" a="1"/>
  <c r="R11978" i="1" s="1"/>
  <c r="T11978" i="1" s="1"/>
  <c r="U11978" i="1" s="1"/>
  <c r="R11914" i="1" a="1"/>
  <c r="R11914" i="1" s="1"/>
  <c r="T11914" i="1" s="1"/>
  <c r="U11914" i="1" s="1"/>
  <c r="R7513" i="1" a="1"/>
  <c r="R7513" i="1" s="1"/>
  <c r="T7513" i="1" s="1"/>
  <c r="U7513" i="1" s="1"/>
  <c r="R7449" i="1" a="1"/>
  <c r="R7449" i="1" s="1"/>
  <c r="T7449" i="1" s="1"/>
  <c r="U7449" i="1" s="1"/>
  <c r="R7385" i="1" a="1"/>
  <c r="R7385" i="1" s="1"/>
  <c r="T7385" i="1" s="1"/>
  <c r="U7385" i="1" s="1"/>
  <c r="R7321" i="1" a="1"/>
  <c r="R7321" i="1" s="1"/>
  <c r="T7321" i="1" s="1"/>
  <c r="U7321" i="1" s="1"/>
  <c r="R7257" i="1" a="1"/>
  <c r="R7257" i="1" s="1"/>
  <c r="T7257" i="1" s="1"/>
  <c r="U7257" i="1" s="1"/>
  <c r="R7193" i="1" a="1"/>
  <c r="R7193" i="1" s="1"/>
  <c r="T7193" i="1" s="1"/>
  <c r="U7193" i="1" s="1"/>
  <c r="R7129" i="1" a="1"/>
  <c r="R7129" i="1" s="1"/>
  <c r="T7129" i="1" s="1"/>
  <c r="U7129" i="1" s="1"/>
  <c r="R7065" i="1" a="1"/>
  <c r="R7065" i="1" s="1"/>
  <c r="T7065" i="1" s="1"/>
  <c r="U7065" i="1" s="1"/>
  <c r="R7001" i="1" a="1"/>
  <c r="R7001" i="1" s="1"/>
  <c r="T7001" i="1" s="1"/>
  <c r="U7001" i="1" s="1"/>
  <c r="R6937" i="1" a="1"/>
  <c r="R6937" i="1" s="1"/>
  <c r="T6937" i="1" s="1"/>
  <c r="U6937" i="1" s="1"/>
  <c r="R6873" i="1" a="1"/>
  <c r="R6873" i="1" s="1"/>
  <c r="T6873" i="1" s="1"/>
  <c r="U6873" i="1" s="1"/>
  <c r="R6809" i="1" a="1"/>
  <c r="R6809" i="1" s="1"/>
  <c r="T6809" i="1" s="1"/>
  <c r="U6809" i="1" s="1"/>
  <c r="R6745" i="1" a="1"/>
  <c r="R6745" i="1" s="1"/>
  <c r="T6745" i="1" s="1"/>
  <c r="U6745" i="1" s="1"/>
  <c r="R6681" i="1" a="1"/>
  <c r="R6681" i="1" s="1"/>
  <c r="T6681" i="1" s="1"/>
  <c r="U6681" i="1" s="1"/>
  <c r="R6617" i="1" a="1"/>
  <c r="R6617" i="1" s="1"/>
  <c r="T6617" i="1" s="1"/>
  <c r="U6617" i="1" s="1"/>
  <c r="R6553" i="1" a="1"/>
  <c r="R6553" i="1" s="1"/>
  <c r="T6553" i="1" s="1"/>
  <c r="U6553" i="1" s="1"/>
  <c r="R6489" i="1" a="1"/>
  <c r="R6489" i="1" s="1"/>
  <c r="T6489" i="1" s="1"/>
  <c r="U6489" i="1" s="1"/>
  <c r="R6425" i="1" a="1"/>
  <c r="R6425" i="1" s="1"/>
  <c r="T6425" i="1" s="1"/>
  <c r="U6425" i="1" s="1"/>
  <c r="R6361" i="1" a="1"/>
  <c r="R6361" i="1" s="1"/>
  <c r="T6361" i="1" s="1"/>
  <c r="U6361" i="1" s="1"/>
  <c r="R6297" i="1" a="1"/>
  <c r="R6297" i="1" s="1"/>
  <c r="T6297" i="1" s="1"/>
  <c r="U6297" i="1" s="1"/>
  <c r="R6233" i="1" a="1"/>
  <c r="R6233" i="1" s="1"/>
  <c r="T6233" i="1" s="1"/>
  <c r="U6233" i="1" s="1"/>
  <c r="R10096" i="1" a="1"/>
  <c r="R10096" i="1" s="1"/>
  <c r="T10096" i="1" s="1"/>
  <c r="U10096" i="1" s="1"/>
  <c r="R10032" i="1" a="1"/>
  <c r="R10032" i="1" s="1"/>
  <c r="T10032" i="1" s="1"/>
  <c r="U10032" i="1" s="1"/>
  <c r="R9968" i="1" a="1"/>
  <c r="R9968" i="1" s="1"/>
  <c r="T9968" i="1" s="1"/>
  <c r="U9968" i="1" s="1"/>
  <c r="R9904" i="1" a="1"/>
  <c r="R9904" i="1" s="1"/>
  <c r="T9904" i="1" s="1"/>
  <c r="U9904" i="1" s="1"/>
  <c r="R9840" i="1" a="1"/>
  <c r="R9840" i="1" s="1"/>
  <c r="T9840" i="1" s="1"/>
  <c r="U9840" i="1" s="1"/>
  <c r="R9776" i="1" a="1"/>
  <c r="R9776" i="1" s="1"/>
  <c r="T9776" i="1" s="1"/>
  <c r="U9776" i="1" s="1"/>
  <c r="R9712" i="1" a="1"/>
  <c r="R9712" i="1" s="1"/>
  <c r="T9712" i="1" s="1"/>
  <c r="U9712" i="1" s="1"/>
  <c r="R9648" i="1" a="1"/>
  <c r="R9648" i="1" s="1"/>
  <c r="T9648" i="1" s="1"/>
  <c r="U9648" i="1" s="1"/>
  <c r="R9584" i="1" a="1"/>
  <c r="R9584" i="1" s="1"/>
  <c r="T9584" i="1" s="1"/>
  <c r="U9584" i="1" s="1"/>
  <c r="R9520" i="1" a="1"/>
  <c r="R9520" i="1" s="1"/>
  <c r="T9520" i="1" s="1"/>
  <c r="U9520" i="1" s="1"/>
  <c r="R9456" i="1" a="1"/>
  <c r="R9456" i="1" s="1"/>
  <c r="T9456" i="1" s="1"/>
  <c r="U9456" i="1" s="1"/>
  <c r="R9392" i="1" a="1"/>
  <c r="R9392" i="1" s="1"/>
  <c r="T9392" i="1" s="1"/>
  <c r="U9392" i="1" s="1"/>
  <c r="R9328" i="1" a="1"/>
  <c r="R9328" i="1" s="1"/>
  <c r="T9328" i="1" s="1"/>
  <c r="U9328" i="1" s="1"/>
  <c r="R9264" i="1" a="1"/>
  <c r="R9264" i="1" s="1"/>
  <c r="T9264" i="1" s="1"/>
  <c r="U9264" i="1" s="1"/>
  <c r="R9200" i="1" a="1"/>
  <c r="R9200" i="1" s="1"/>
  <c r="T9200" i="1" s="1"/>
  <c r="U9200" i="1" s="1"/>
  <c r="R9136" i="1" a="1"/>
  <c r="R9136" i="1" s="1"/>
  <c r="T9136" i="1" s="1"/>
  <c r="U9136" i="1" s="1"/>
  <c r="R9072" i="1" a="1"/>
  <c r="R9072" i="1" s="1"/>
  <c r="T9072" i="1" s="1"/>
  <c r="U9072" i="1" s="1"/>
  <c r="R9008" i="1" a="1"/>
  <c r="R9008" i="1" s="1"/>
  <c r="T9008" i="1" s="1"/>
  <c r="U9008" i="1" s="1"/>
  <c r="R8944" i="1" a="1"/>
  <c r="R8944" i="1" s="1"/>
  <c r="T8944" i="1" s="1"/>
  <c r="U8944" i="1" s="1"/>
  <c r="R11911" i="1" a="1"/>
  <c r="R11911" i="1" s="1"/>
  <c r="T11911" i="1" s="1"/>
  <c r="U11911" i="1" s="1"/>
  <c r="R11647" i="1" a="1"/>
  <c r="R11647" i="1" s="1"/>
  <c r="T11647" i="1" s="1"/>
  <c r="U11647" i="1" s="1"/>
  <c r="R11407" i="1" a="1"/>
  <c r="R11407" i="1" s="1"/>
  <c r="T11407" i="1" s="1"/>
  <c r="U11407" i="1" s="1"/>
  <c r="R11135" i="1" a="1"/>
  <c r="R11135" i="1" s="1"/>
  <c r="T11135" i="1" s="1"/>
  <c r="U11135" i="1" s="1"/>
  <c r="R10887" i="1" a="1"/>
  <c r="R10887" i="1" s="1"/>
  <c r="T10887" i="1" s="1"/>
  <c r="U10887" i="1" s="1"/>
  <c r="R10631" i="1" a="1"/>
  <c r="R10631" i="1" s="1"/>
  <c r="T10631" i="1" s="1"/>
  <c r="U10631" i="1" s="1"/>
  <c r="R10383" i="1" a="1"/>
  <c r="R10383" i="1" s="1"/>
  <c r="T10383" i="1" s="1"/>
  <c r="U10383" i="1" s="1"/>
  <c r="R10271" i="1" a="1"/>
  <c r="R10271" i="1" s="1"/>
  <c r="T10271" i="1" s="1"/>
  <c r="U10271" i="1" s="1"/>
  <c r="R10183" i="1" a="1"/>
  <c r="R10183" i="1" s="1"/>
  <c r="T10183" i="1" s="1"/>
  <c r="U10183" i="1" s="1"/>
  <c r="R10119" i="1" a="1"/>
  <c r="R10119" i="1" s="1"/>
  <c r="T10119" i="1" s="1"/>
  <c r="U10119" i="1" s="1"/>
  <c r="R10055" i="1" a="1"/>
  <c r="R10055" i="1" s="1"/>
  <c r="T10055" i="1" s="1"/>
  <c r="U10055" i="1" s="1"/>
  <c r="R9991" i="1" a="1"/>
  <c r="R9991" i="1" s="1"/>
  <c r="T9991" i="1" s="1"/>
  <c r="U9991" i="1" s="1"/>
  <c r="R9927" i="1" a="1"/>
  <c r="R9927" i="1" s="1"/>
  <c r="T9927" i="1" s="1"/>
  <c r="U9927" i="1" s="1"/>
  <c r="R9863" i="1" a="1"/>
  <c r="R9863" i="1" s="1"/>
  <c r="T9863" i="1" s="1"/>
  <c r="U9863" i="1" s="1"/>
  <c r="R9799" i="1" a="1"/>
  <c r="R9799" i="1" s="1"/>
  <c r="T9799" i="1" s="1"/>
  <c r="U9799" i="1" s="1"/>
  <c r="R9735" i="1" a="1"/>
  <c r="R9735" i="1" s="1"/>
  <c r="T9735" i="1" s="1"/>
  <c r="U9735" i="1" s="1"/>
  <c r="R9671" i="1" a="1"/>
  <c r="R9671" i="1" s="1"/>
  <c r="T9671" i="1" s="1"/>
  <c r="U9671" i="1" s="1"/>
  <c r="R9607" i="1" a="1"/>
  <c r="R9607" i="1" s="1"/>
  <c r="T9607" i="1" s="1"/>
  <c r="U9607" i="1" s="1"/>
  <c r="R9543" i="1" a="1"/>
  <c r="R9543" i="1" s="1"/>
  <c r="T9543" i="1" s="1"/>
  <c r="U9543" i="1" s="1"/>
  <c r="R9479" i="1" a="1"/>
  <c r="R9479" i="1" s="1"/>
  <c r="T9479" i="1" s="1"/>
  <c r="U9479" i="1" s="1"/>
  <c r="R9415" i="1" a="1"/>
  <c r="R9415" i="1" s="1"/>
  <c r="T9415" i="1" s="1"/>
  <c r="U9415" i="1" s="1"/>
  <c r="R9351" i="1" a="1"/>
  <c r="R9351" i="1" s="1"/>
  <c r="T9351" i="1" s="1"/>
  <c r="U9351" i="1" s="1"/>
  <c r="R9287" i="1" a="1"/>
  <c r="R9287" i="1" s="1"/>
  <c r="T9287" i="1" s="1"/>
  <c r="U9287" i="1" s="1"/>
  <c r="R11999" i="1" a="1"/>
  <c r="R11999" i="1" s="1"/>
  <c r="T11999" i="1" s="1"/>
  <c r="U11999" i="1" s="1"/>
  <c r="R11735" i="1" a="1"/>
  <c r="R11735" i="1" s="1"/>
  <c r="T11735" i="1" s="1"/>
  <c r="U11735" i="1" s="1"/>
  <c r="R11479" i="1" a="1"/>
  <c r="R11479" i="1" s="1"/>
  <c r="T11479" i="1" s="1"/>
  <c r="U11479" i="1" s="1"/>
  <c r="R11247" i="1" a="1"/>
  <c r="R11247" i="1" s="1"/>
  <c r="T11247" i="1" s="1"/>
  <c r="U11247" i="1" s="1"/>
  <c r="R10991" i="1" a="1"/>
  <c r="R10991" i="1" s="1"/>
  <c r="T10991" i="1" s="1"/>
  <c r="U10991" i="1" s="1"/>
  <c r="R10743" i="1" a="1"/>
  <c r="R10743" i="1" s="1"/>
  <c r="T10743" i="1" s="1"/>
  <c r="U10743" i="1" s="1"/>
  <c r="R10471" i="1" a="1"/>
  <c r="R10471" i="1" s="1"/>
  <c r="T10471" i="1" s="1"/>
  <c r="U10471" i="1" s="1"/>
  <c r="R14094" i="1" a="1"/>
  <c r="R14094" i="1" s="1"/>
  <c r="T14094" i="1" s="1"/>
  <c r="U14094" i="1" s="1"/>
  <c r="R13910" i="1" a="1"/>
  <c r="R13910" i="1" s="1"/>
  <c r="T13910" i="1" s="1"/>
  <c r="U13910" i="1" s="1"/>
  <c r="R13718" i="1" a="1"/>
  <c r="R13718" i="1" s="1"/>
  <c r="T13718" i="1" s="1"/>
  <c r="U13718" i="1" s="1"/>
  <c r="R13526" i="1" a="1"/>
  <c r="R13526" i="1" s="1"/>
  <c r="T13526" i="1" s="1"/>
  <c r="U13526" i="1" s="1"/>
  <c r="R13326" i="1" a="1"/>
  <c r="R13326" i="1" s="1"/>
  <c r="T13326" i="1" s="1"/>
  <c r="U13326" i="1" s="1"/>
  <c r="R12806" i="1" a="1"/>
  <c r="R12806" i="1" s="1"/>
  <c r="T12806" i="1" s="1"/>
  <c r="U12806" i="1" s="1"/>
  <c r="R12582" i="1" a="1"/>
  <c r="R12582" i="1" s="1"/>
  <c r="T12582" i="1" s="1"/>
  <c r="U12582" i="1" s="1"/>
  <c r="R12342" i="1" a="1"/>
  <c r="R12342" i="1" s="1"/>
  <c r="T12342" i="1" s="1"/>
  <c r="U12342" i="1" s="1"/>
  <c r="R12134" i="1" a="1"/>
  <c r="R12134" i="1" s="1"/>
  <c r="T12134" i="1" s="1"/>
  <c r="U12134" i="1" s="1"/>
  <c r="R11886" i="1" a="1"/>
  <c r="R11886" i="1" s="1"/>
  <c r="T11886" i="1" s="1"/>
  <c r="U11886" i="1" s="1"/>
  <c r="R12031" i="1" a="1"/>
  <c r="R12031" i="1" s="1"/>
  <c r="T12031" i="1" s="1"/>
  <c r="U12031" i="1" s="1"/>
  <c r="R11759" i="1" a="1"/>
  <c r="R11759" i="1" s="1"/>
  <c r="T11759" i="1" s="1"/>
  <c r="U11759" i="1" s="1"/>
  <c r="R11487" i="1" a="1"/>
  <c r="R11487" i="1" s="1"/>
  <c r="T11487" i="1" s="1"/>
  <c r="U11487" i="1" s="1"/>
  <c r="R11223" i="1" a="1"/>
  <c r="R11223" i="1" s="1"/>
  <c r="T11223" i="1" s="1"/>
  <c r="U11223" i="1" s="1"/>
  <c r="R10967" i="1" a="1"/>
  <c r="R10967" i="1" s="1"/>
  <c r="T10967" i="1" s="1"/>
  <c r="U10967" i="1" s="1"/>
  <c r="R10687" i="1" a="1"/>
  <c r="R10687" i="1" s="1"/>
  <c r="T10687" i="1" s="1"/>
  <c r="U10687" i="1" s="1"/>
  <c r="R10423" i="1" a="1"/>
  <c r="R10423" i="1" s="1"/>
  <c r="T10423" i="1" s="1"/>
  <c r="U10423" i="1" s="1"/>
  <c r="R14070" i="1" a="1"/>
  <c r="R14070" i="1" s="1"/>
  <c r="T14070" i="1" s="1"/>
  <c r="U14070" i="1" s="1"/>
  <c r="R13878" i="1" a="1"/>
  <c r="R13878" i="1" s="1"/>
  <c r="T13878" i="1" s="1"/>
  <c r="U13878" i="1" s="1"/>
  <c r="R13702" i="1" a="1"/>
  <c r="R13702" i="1" s="1"/>
  <c r="T13702" i="1" s="1"/>
  <c r="U13702" i="1" s="1"/>
  <c r="R13534" i="1" a="1"/>
  <c r="R13534" i="1" s="1"/>
  <c r="T13534" i="1" s="1"/>
  <c r="U13534" i="1" s="1"/>
  <c r="R13334" i="1" a="1"/>
  <c r="R13334" i="1" s="1"/>
  <c r="T13334" i="1" s="1"/>
  <c r="U13334" i="1" s="1"/>
  <c r="R13158" i="1" a="1"/>
  <c r="R13158" i="1" s="1"/>
  <c r="T13158" i="1" s="1"/>
  <c r="U13158" i="1" s="1"/>
  <c r="R13030" i="1" a="1"/>
  <c r="R13030" i="1" s="1"/>
  <c r="T13030" i="1" s="1"/>
  <c r="U13030" i="1" s="1"/>
  <c r="R12902" i="1" a="1"/>
  <c r="R12902" i="1" s="1"/>
  <c r="T12902" i="1" s="1"/>
  <c r="U12902" i="1" s="1"/>
  <c r="R12734" i="1" a="1"/>
  <c r="R12734" i="1" s="1"/>
  <c r="T12734" i="1" s="1"/>
  <c r="U12734" i="1" s="1"/>
  <c r="R12542" i="1" a="1"/>
  <c r="R12542" i="1" s="1"/>
  <c r="T12542" i="1" s="1"/>
  <c r="U12542" i="1" s="1"/>
  <c r="R12382" i="1" a="1"/>
  <c r="R12382" i="1" s="1"/>
  <c r="T12382" i="1" s="1"/>
  <c r="U12382" i="1" s="1"/>
  <c r="R12198" i="1" a="1"/>
  <c r="R12198" i="1" s="1"/>
  <c r="T12198" i="1" s="1"/>
  <c r="U12198" i="1" s="1"/>
  <c r="R12006" i="1" a="1"/>
  <c r="R12006" i="1" s="1"/>
  <c r="T12006" i="1" s="1"/>
  <c r="U12006" i="1" s="1"/>
  <c r="R11854" i="1" a="1"/>
  <c r="R11854" i="1" s="1"/>
  <c r="T11854" i="1" s="1"/>
  <c r="U11854" i="1" s="1"/>
  <c r="R12087" i="1" a="1"/>
  <c r="R12087" i="1" s="1"/>
  <c r="T12087" i="1" s="1"/>
  <c r="U12087" i="1" s="1"/>
  <c r="R11839" i="1" a="1"/>
  <c r="R11839" i="1" s="1"/>
  <c r="T11839" i="1" s="1"/>
  <c r="U11839" i="1" s="1"/>
  <c r="R11591" i="1" a="1"/>
  <c r="R11591" i="1" s="1"/>
  <c r="T11591" i="1" s="1"/>
  <c r="U11591" i="1" s="1"/>
  <c r="R11343" i="1" a="1"/>
  <c r="R11343" i="1" s="1"/>
  <c r="T11343" i="1" s="1"/>
  <c r="U11343" i="1" s="1"/>
  <c r="R11079" i="1" a="1"/>
  <c r="R11079" i="1" s="1"/>
  <c r="T11079" i="1" s="1"/>
  <c r="U11079" i="1" s="1"/>
  <c r="R10823" i="1" a="1"/>
  <c r="R10823" i="1" s="1"/>
  <c r="T10823" i="1" s="1"/>
  <c r="U10823" i="1" s="1"/>
  <c r="R10575" i="1" a="1"/>
  <c r="R10575" i="1" s="1"/>
  <c r="T10575" i="1" s="1"/>
  <c r="U10575" i="1" s="1"/>
  <c r="R10335" i="1" a="1"/>
  <c r="R10335" i="1" s="1"/>
  <c r="T10335" i="1" s="1"/>
  <c r="U10335" i="1" s="1"/>
  <c r="R14035" i="1" a="1"/>
  <c r="R14035" i="1" s="1"/>
  <c r="T14035" i="1" s="1"/>
  <c r="U14035" i="1" s="1"/>
  <c r="R11419" i="1" a="1"/>
  <c r="R11419" i="1" s="1"/>
  <c r="T11419" i="1" s="1"/>
  <c r="U11419" i="1" s="1"/>
  <c r="R8595" i="1" a="1"/>
  <c r="R8595" i="1" s="1"/>
  <c r="T8595" i="1" s="1"/>
  <c r="U8595" i="1" s="1"/>
  <c r="R12763" i="1" a="1"/>
  <c r="R12763" i="1" s="1"/>
  <c r="T12763" i="1" s="1"/>
  <c r="U12763" i="1" s="1"/>
  <c r="R9643" i="1" a="1"/>
  <c r="R9643" i="1" s="1"/>
  <c r="T9643" i="1" s="1"/>
  <c r="U9643" i="1" s="1"/>
  <c r="R6395" i="1" a="1"/>
  <c r="R6395" i="1" s="1"/>
  <c r="T6395" i="1" s="1"/>
  <c r="U6395" i="1" s="1"/>
  <c r="R11441" i="1" a="1"/>
  <c r="R11441" i="1" s="1"/>
  <c r="T11441" i="1" s="1"/>
  <c r="U11441" i="1" s="1"/>
  <c r="R10259" i="1" a="1"/>
  <c r="R10259" i="1" s="1"/>
  <c r="T10259" i="1" s="1"/>
  <c r="U10259" i="1" s="1"/>
  <c r="R14057" i="1" a="1"/>
  <c r="R14057" i="1" s="1"/>
  <c r="T14057" i="1" s="1"/>
  <c r="U14057" i="1" s="1"/>
  <c r="R13379" i="1" a="1"/>
  <c r="R13379" i="1" s="1"/>
  <c r="T13379" i="1" s="1"/>
  <c r="U13379" i="1" s="1"/>
  <c r="R10203" i="1" a="1"/>
  <c r="R10203" i="1" s="1"/>
  <c r="T10203" i="1" s="1"/>
  <c r="U10203" i="1" s="1"/>
  <c r="R8107" i="1" a="1"/>
  <c r="R8107" i="1" s="1"/>
  <c r="T8107" i="1" s="1"/>
  <c r="U8107" i="1" s="1"/>
  <c r="R6411" i="1" a="1"/>
  <c r="R6411" i="1" s="1"/>
  <c r="T6411" i="1" s="1"/>
  <c r="U6411" i="1" s="1"/>
  <c r="R12657" i="1" a="1"/>
  <c r="R12657" i="1" s="1"/>
  <c r="T12657" i="1" s="1"/>
  <c r="U12657" i="1" s="1"/>
  <c r="R10961" i="1" a="1"/>
  <c r="R10961" i="1" s="1"/>
  <c r="T10961" i="1" s="1"/>
  <c r="U10961" i="1" s="1"/>
  <c r="R12155" i="1" a="1"/>
  <c r="R12155" i="1" s="1"/>
  <c r="T12155" i="1" s="1"/>
  <c r="U12155" i="1" s="1"/>
  <c r="R10419" i="1" a="1"/>
  <c r="R10419" i="1" s="1"/>
  <c r="T10419" i="1" s="1"/>
  <c r="U10419" i="1" s="1"/>
  <c r="R8067" i="1" a="1"/>
  <c r="R8067" i="1" s="1"/>
  <c r="T8067" i="1" s="1"/>
  <c r="U8067" i="1" s="1"/>
  <c r="R6275" i="1" a="1"/>
  <c r="R6275" i="1" s="1"/>
  <c r="T6275" i="1" s="1"/>
  <c r="U6275" i="1" s="1"/>
  <c r="R12825" i="1" a="1"/>
  <c r="R12825" i="1" s="1"/>
  <c r="T12825" i="1" s="1"/>
  <c r="U12825" i="1" s="1"/>
  <c r="R11409" i="1" a="1"/>
  <c r="R11409" i="1" s="1"/>
  <c r="T11409" i="1" s="1"/>
  <c r="U11409" i="1" s="1"/>
  <c r="R12411" i="1" a="1"/>
  <c r="R12411" i="1" s="1"/>
  <c r="T12411" i="1" s="1"/>
  <c r="U12411" i="1" s="1"/>
  <c r="R10763" i="1" a="1"/>
  <c r="R10763" i="1" s="1"/>
  <c r="T10763" i="1" s="1"/>
  <c r="U10763" i="1" s="1"/>
  <c r="R9395" i="1" a="1"/>
  <c r="R9395" i="1" s="1"/>
  <c r="T9395" i="1" s="1"/>
  <c r="U9395" i="1" s="1"/>
  <c r="R8163" i="1" a="1"/>
  <c r="R8163" i="1" s="1"/>
  <c r="T8163" i="1" s="1"/>
  <c r="U8163" i="1" s="1"/>
  <c r="R6939" i="1" a="1"/>
  <c r="R6939" i="1" s="1"/>
  <c r="T6939" i="1" s="1"/>
  <c r="U6939" i="1" s="1"/>
  <c r="R13937" i="1" a="1"/>
  <c r="R13937" i="1" s="1"/>
  <c r="T13937" i="1" s="1"/>
  <c r="U13937" i="1" s="1"/>
  <c r="R12969" i="1" a="1"/>
  <c r="R12969" i="1" s="1"/>
  <c r="T12969" i="1" s="1"/>
  <c r="U12969" i="1" s="1"/>
  <c r="R12153" i="1" a="1"/>
  <c r="R12153" i="1" s="1"/>
  <c r="T12153" i="1" s="1"/>
  <c r="U12153" i="1" s="1"/>
  <c r="R11561" i="1" a="1"/>
  <c r="R11561" i="1" s="1"/>
  <c r="T11561" i="1" s="1"/>
  <c r="U11561" i="1" s="1"/>
  <c r="R11073" i="1" a="1"/>
  <c r="R11073" i="1" s="1"/>
  <c r="T11073" i="1" s="1"/>
  <c r="U11073" i="1" s="1"/>
  <c r="R13339" i="1" a="1"/>
  <c r="R13339" i="1" s="1"/>
  <c r="T13339" i="1" s="1"/>
  <c r="U13339" i="1" s="1"/>
  <c r="R12667" i="1" a="1"/>
  <c r="R12667" i="1" s="1"/>
  <c r="T12667" i="1" s="1"/>
  <c r="U12667" i="1" s="1"/>
  <c r="R12019" i="1" a="1"/>
  <c r="R12019" i="1" s="1"/>
  <c r="T12019" i="1" s="1"/>
  <c r="U12019" i="1" s="1"/>
  <c r="R11323" i="1" a="1"/>
  <c r="R11323" i="1" s="1"/>
  <c r="T11323" i="1" s="1"/>
  <c r="U11323" i="1" s="1"/>
  <c r="R8659" i="1" a="1"/>
  <c r="R8659" i="1" s="1"/>
  <c r="T8659" i="1" s="1"/>
  <c r="U8659" i="1" s="1"/>
  <c r="R8019" i="1" a="1"/>
  <c r="R8019" i="1" s="1"/>
  <c r="T8019" i="1" s="1"/>
  <c r="U8019" i="1" s="1"/>
  <c r="R7435" i="1" a="1"/>
  <c r="R7435" i="1" s="1"/>
  <c r="T7435" i="1" s="1"/>
  <c r="U7435" i="1" s="1"/>
  <c r="R6819" i="1" a="1"/>
  <c r="R6819" i="1" s="1"/>
  <c r="T6819" i="1" s="1"/>
  <c r="U6819" i="1" s="1"/>
  <c r="R6267" i="1" a="1"/>
  <c r="R6267" i="1" s="1"/>
  <c r="T6267" i="1" s="1"/>
  <c r="U6267" i="1" s="1"/>
  <c r="R13721" i="1" a="1"/>
  <c r="R13721" i="1" s="1"/>
  <c r="T13721" i="1" s="1"/>
  <c r="U13721" i="1" s="1"/>
  <c r="R13265" i="1" a="1"/>
  <c r="R13265" i="1" s="1"/>
  <c r="T13265" i="1" s="1"/>
  <c r="U13265" i="1" s="1"/>
  <c r="R12793" i="1" a="1"/>
  <c r="R12793" i="1" s="1"/>
  <c r="T12793" i="1" s="1"/>
  <c r="U12793" i="1" s="1"/>
  <c r="R12417" i="1" a="1"/>
  <c r="R12417" i="1" s="1"/>
  <c r="T12417" i="1" s="1"/>
  <c r="U12417" i="1" s="1"/>
  <c r="R12105" i="1" a="1"/>
  <c r="R12105" i="1" s="1"/>
  <c r="T12105" i="1" s="1"/>
  <c r="U12105" i="1" s="1"/>
  <c r="R11745" i="1" a="1"/>
  <c r="R11745" i="1" s="1"/>
  <c r="T11745" i="1" s="1"/>
  <c r="U11745" i="1" s="1"/>
  <c r="R11433" i="1" a="1"/>
  <c r="R11433" i="1" s="1"/>
  <c r="T11433" i="1" s="1"/>
  <c r="U11433" i="1" s="1"/>
  <c r="R14154" i="1" a="1"/>
  <c r="R14154" i="1" s="1"/>
  <c r="T14154" i="1" s="1"/>
  <c r="U14154" i="1" s="1"/>
  <c r="R14090" i="1" a="1"/>
  <c r="R14090" i="1" s="1"/>
  <c r="T14090" i="1" s="1"/>
  <c r="U14090" i="1" s="1"/>
  <c r="R14026" i="1" a="1"/>
  <c r="R14026" i="1" s="1"/>
  <c r="T14026" i="1" s="1"/>
  <c r="U14026" i="1" s="1"/>
  <c r="R13962" i="1" a="1"/>
  <c r="R13962" i="1" s="1"/>
  <c r="T13962" i="1" s="1"/>
  <c r="U13962" i="1" s="1"/>
  <c r="R13898" i="1" a="1"/>
  <c r="R13898" i="1" s="1"/>
  <c r="T13898" i="1" s="1"/>
  <c r="U13898" i="1" s="1"/>
  <c r="R13834" i="1" a="1"/>
  <c r="R13834" i="1" s="1"/>
  <c r="T13834" i="1" s="1"/>
  <c r="U13834" i="1" s="1"/>
  <c r="R13770" i="1" a="1"/>
  <c r="R13770" i="1" s="1"/>
  <c r="T13770" i="1" s="1"/>
  <c r="U13770" i="1" s="1"/>
  <c r="R13706" i="1" a="1"/>
  <c r="R13706" i="1" s="1"/>
  <c r="T13706" i="1" s="1"/>
  <c r="U13706" i="1" s="1"/>
  <c r="R13642" i="1" a="1"/>
  <c r="R13642" i="1" s="1"/>
  <c r="T13642" i="1" s="1"/>
  <c r="U13642" i="1" s="1"/>
  <c r="R13578" i="1" a="1"/>
  <c r="R13578" i="1" s="1"/>
  <c r="T13578" i="1" s="1"/>
  <c r="U13578" i="1" s="1"/>
  <c r="R13514" i="1" a="1"/>
  <c r="R13514" i="1" s="1"/>
  <c r="T13514" i="1" s="1"/>
  <c r="U13514" i="1" s="1"/>
  <c r="R13450" i="1" a="1"/>
  <c r="R13450" i="1" s="1"/>
  <c r="T13450" i="1" s="1"/>
  <c r="U13450" i="1" s="1"/>
  <c r="R13386" i="1" a="1"/>
  <c r="R13386" i="1" s="1"/>
  <c r="T13386" i="1" s="1"/>
  <c r="U13386" i="1" s="1"/>
  <c r="R13322" i="1" a="1"/>
  <c r="R13322" i="1" s="1"/>
  <c r="T13322" i="1" s="1"/>
  <c r="U13322" i="1" s="1"/>
  <c r="R13258" i="1" a="1"/>
  <c r="R13258" i="1" s="1"/>
  <c r="T13258" i="1" s="1"/>
  <c r="U13258" i="1" s="1"/>
  <c r="R13194" i="1" a="1"/>
  <c r="R13194" i="1" s="1"/>
  <c r="T13194" i="1" s="1"/>
  <c r="U13194" i="1" s="1"/>
  <c r="R10905" i="1" a="1"/>
  <c r="R10905" i="1" s="1"/>
  <c r="T10905" i="1" s="1"/>
  <c r="U10905" i="1" s="1"/>
  <c r="R10529" i="1" a="1"/>
  <c r="R10529" i="1" s="1"/>
  <c r="T10529" i="1" s="1"/>
  <c r="U10529" i="1" s="1"/>
  <c r="R10177" i="1" a="1"/>
  <c r="R10177" i="1" s="1"/>
  <c r="T10177" i="1" s="1"/>
  <c r="U10177" i="1" s="1"/>
  <c r="R9809" i="1" a="1"/>
  <c r="R9809" i="1" s="1"/>
  <c r="T9809" i="1" s="1"/>
  <c r="U9809" i="1" s="1"/>
  <c r="R9457" i="1" a="1"/>
  <c r="R9457" i="1" s="1"/>
  <c r="T9457" i="1" s="1"/>
  <c r="U9457" i="1" s="1"/>
  <c r="R9113" i="1" a="1"/>
  <c r="R9113" i="1" s="1"/>
  <c r="T9113" i="1" s="1"/>
  <c r="U9113" i="1" s="1"/>
  <c r="R9041" i="1" a="1"/>
  <c r="R9041" i="1" s="1"/>
  <c r="T9041" i="1" s="1"/>
  <c r="U9041" i="1" s="1"/>
  <c r="R8937" i="1" a="1"/>
  <c r="R8937" i="1" s="1"/>
  <c r="T8937" i="1" s="1"/>
  <c r="U8937" i="1" s="1"/>
  <c r="R8873" i="1" a="1"/>
  <c r="R8873" i="1" s="1"/>
  <c r="T8873" i="1" s="1"/>
  <c r="U8873" i="1" s="1"/>
  <c r="R8809" i="1" a="1"/>
  <c r="R8809" i="1" s="1"/>
  <c r="T8809" i="1" s="1"/>
  <c r="U8809" i="1" s="1"/>
  <c r="R8745" i="1" a="1"/>
  <c r="R8745" i="1" s="1"/>
  <c r="T8745" i="1" s="1"/>
  <c r="U8745" i="1" s="1"/>
  <c r="R8681" i="1" a="1"/>
  <c r="R8681" i="1" s="1"/>
  <c r="T8681" i="1" s="1"/>
  <c r="U8681" i="1" s="1"/>
  <c r="R8617" i="1" a="1"/>
  <c r="R8617" i="1" s="1"/>
  <c r="T8617" i="1" s="1"/>
  <c r="U8617" i="1" s="1"/>
  <c r="R8553" i="1" a="1"/>
  <c r="R8553" i="1" s="1"/>
  <c r="T8553" i="1" s="1"/>
  <c r="U8553" i="1" s="1"/>
  <c r="R8489" i="1" a="1"/>
  <c r="R8489" i="1" s="1"/>
  <c r="T8489" i="1" s="1"/>
  <c r="U8489" i="1" s="1"/>
  <c r="R8425" i="1" a="1"/>
  <c r="R8425" i="1" s="1"/>
  <c r="T8425" i="1" s="1"/>
  <c r="U8425" i="1" s="1"/>
  <c r="R8361" i="1" a="1"/>
  <c r="R8361" i="1" s="1"/>
  <c r="T8361" i="1" s="1"/>
  <c r="U8361" i="1" s="1"/>
  <c r="R8297" i="1" a="1"/>
  <c r="R8297" i="1" s="1"/>
  <c r="T8297" i="1" s="1"/>
  <c r="U8297" i="1" s="1"/>
  <c r="R8233" i="1" a="1"/>
  <c r="R8233" i="1" s="1"/>
  <c r="T8233" i="1" s="1"/>
  <c r="U8233" i="1" s="1"/>
  <c r="R8169" i="1" a="1"/>
  <c r="R8169" i="1" s="1"/>
  <c r="T8169" i="1" s="1"/>
  <c r="U8169" i="1" s="1"/>
  <c r="R8105" i="1" a="1"/>
  <c r="R8105" i="1" s="1"/>
  <c r="T8105" i="1" s="1"/>
  <c r="U8105" i="1" s="1"/>
  <c r="R8041" i="1" a="1"/>
  <c r="R8041" i="1" s="1"/>
  <c r="T8041" i="1" s="1"/>
  <c r="U8041" i="1" s="1"/>
  <c r="R7977" i="1" a="1"/>
  <c r="R7977" i="1" s="1"/>
  <c r="T7977" i="1" s="1"/>
  <c r="U7977" i="1" s="1"/>
  <c r="R7913" i="1" a="1"/>
  <c r="R7913" i="1" s="1"/>
  <c r="T7913" i="1" s="1"/>
  <c r="U7913" i="1" s="1"/>
  <c r="R7849" i="1" a="1"/>
  <c r="R7849" i="1" s="1"/>
  <c r="T7849" i="1" s="1"/>
  <c r="U7849" i="1" s="1"/>
  <c r="R7785" i="1" a="1"/>
  <c r="R7785" i="1" s="1"/>
  <c r="T7785" i="1" s="1"/>
  <c r="U7785" i="1" s="1"/>
  <c r="R7721" i="1" a="1"/>
  <c r="R7721" i="1" s="1"/>
  <c r="T7721" i="1" s="1"/>
  <c r="U7721" i="1" s="1"/>
  <c r="R7657" i="1" a="1"/>
  <c r="R7657" i="1" s="1"/>
  <c r="T7657" i="1" s="1"/>
  <c r="U7657" i="1" s="1"/>
  <c r="R7593" i="1" a="1"/>
  <c r="R7593" i="1" s="1"/>
  <c r="T7593" i="1" s="1"/>
  <c r="U7593" i="1" s="1"/>
  <c r="R10913" i="1" a="1"/>
  <c r="R10913" i="1" s="1"/>
  <c r="T10913" i="1" s="1"/>
  <c r="U10913" i="1" s="1"/>
  <c r="R10425" i="1" a="1"/>
  <c r="R10425" i="1" s="1"/>
  <c r="T10425" i="1" s="1"/>
  <c r="U10425" i="1" s="1"/>
  <c r="R9945" i="1" a="1"/>
  <c r="R9945" i="1" s="1"/>
  <c r="T9945" i="1" s="1"/>
  <c r="U9945" i="1" s="1"/>
  <c r="R9473" i="1" a="1"/>
  <c r="R9473" i="1" s="1"/>
  <c r="T9473" i="1" s="1"/>
  <c r="U9473" i="1" s="1"/>
  <c r="R14144" i="1" a="1"/>
  <c r="R14144" i="1" s="1"/>
  <c r="T14144" i="1" s="1"/>
  <c r="U14144" i="1" s="1"/>
  <c r="R13744" i="1" a="1"/>
  <c r="R13744" i="1" s="1"/>
  <c r="T13744" i="1" s="1"/>
  <c r="U13744" i="1" s="1"/>
  <c r="R13344" i="1" a="1"/>
  <c r="R13344" i="1" s="1"/>
  <c r="T13344" i="1" s="1"/>
  <c r="U13344" i="1" s="1"/>
  <c r="R12976" i="1" a="1"/>
  <c r="R12976" i="1" s="1"/>
  <c r="T12976" i="1" s="1"/>
  <c r="U12976" i="1" s="1"/>
  <c r="R12584" i="1" a="1"/>
  <c r="R12584" i="1" s="1"/>
  <c r="T12584" i="1" s="1"/>
  <c r="U12584" i="1" s="1"/>
  <c r="R12184" i="1" a="1"/>
  <c r="R12184" i="1" s="1"/>
  <c r="T12184" i="1" s="1"/>
  <c r="U12184" i="1" s="1"/>
  <c r="R11800" i="1" a="1"/>
  <c r="R11800" i="1" s="1"/>
  <c r="T11800" i="1" s="1"/>
  <c r="U11800" i="1" s="1"/>
  <c r="R11104" i="1" a="1"/>
  <c r="R11104" i="1" s="1"/>
  <c r="T11104" i="1" s="1"/>
  <c r="U11104" i="1" s="1"/>
  <c r="R10720" i="1" a="1"/>
  <c r="R10720" i="1" s="1"/>
  <c r="T10720" i="1" s="1"/>
  <c r="U10720" i="1" s="1"/>
  <c r="R10552" i="1" a="1"/>
  <c r="R10552" i="1" s="1"/>
  <c r="T10552" i="1" s="1"/>
  <c r="U10552" i="1" s="1"/>
  <c r="R10488" i="1" a="1"/>
  <c r="R10488" i="1" s="1"/>
  <c r="T10488" i="1" s="1"/>
  <c r="U10488" i="1" s="1"/>
  <c r="R10424" i="1" a="1"/>
  <c r="R10424" i="1" s="1"/>
  <c r="T10424" i="1" s="1"/>
  <c r="U10424" i="1" s="1"/>
  <c r="R10360" i="1" a="1"/>
  <c r="R10360" i="1" s="1"/>
  <c r="T10360" i="1" s="1"/>
  <c r="U10360" i="1" s="1"/>
  <c r="R10296" i="1" a="1"/>
  <c r="R10296" i="1" s="1"/>
  <c r="T10296" i="1" s="1"/>
  <c r="U10296" i="1" s="1"/>
  <c r="R10232" i="1" a="1"/>
  <c r="R10232" i="1" s="1"/>
  <c r="T10232" i="1" s="1"/>
  <c r="U10232" i="1" s="1"/>
  <c r="R10168" i="1" a="1"/>
  <c r="R10168" i="1" s="1"/>
  <c r="T10168" i="1" s="1"/>
  <c r="U10168" i="1" s="1"/>
  <c r="R10104" i="1" a="1"/>
  <c r="R10104" i="1" s="1"/>
  <c r="T10104" i="1" s="1"/>
  <c r="U10104" i="1" s="1"/>
  <c r="R10585" i="1" a="1"/>
  <c r="R10585" i="1" s="1"/>
  <c r="T10585" i="1" s="1"/>
  <c r="U10585" i="1" s="1"/>
  <c r="R10209" i="1" a="1"/>
  <c r="R10209" i="1" s="1"/>
  <c r="T10209" i="1" s="1"/>
  <c r="U10209" i="1" s="1"/>
  <c r="R9873" i="1" a="1"/>
  <c r="R9873" i="1" s="1"/>
  <c r="T9873" i="1" s="1"/>
  <c r="U9873" i="1" s="1"/>
  <c r="R9505" i="1" a="1"/>
  <c r="R9505" i="1" s="1"/>
  <c r="T9505" i="1" s="1"/>
  <c r="U9505" i="1" s="1"/>
  <c r="R9129" i="1" a="1"/>
  <c r="R9129" i="1" s="1"/>
  <c r="T9129" i="1" s="1"/>
  <c r="U9129" i="1" s="1"/>
  <c r="R13928" i="1" a="1"/>
  <c r="R13928" i="1" s="1"/>
  <c r="T13928" i="1" s="1"/>
  <c r="U13928" i="1" s="1"/>
  <c r="R13648" i="1" a="1"/>
  <c r="R13648" i="1" s="1"/>
  <c r="T13648" i="1" s="1"/>
  <c r="U13648" i="1" s="1"/>
  <c r="R13352" i="1" a="1"/>
  <c r="R13352" i="1" s="1"/>
  <c r="T13352" i="1" s="1"/>
  <c r="U13352" i="1" s="1"/>
  <c r="R13056" i="1" a="1"/>
  <c r="R13056" i="1" s="1"/>
  <c r="T13056" i="1" s="1"/>
  <c r="U13056" i="1" s="1"/>
  <c r="R12760" i="1" a="1"/>
  <c r="R12760" i="1" s="1"/>
  <c r="T12760" i="1" s="1"/>
  <c r="U12760" i="1" s="1"/>
  <c r="R12464" i="1" a="1"/>
  <c r="R12464" i="1" s="1"/>
  <c r="T12464" i="1" s="1"/>
  <c r="U12464" i="1" s="1"/>
  <c r="R12160" i="1" a="1"/>
  <c r="R12160" i="1" s="1"/>
  <c r="T12160" i="1" s="1"/>
  <c r="U12160" i="1" s="1"/>
  <c r="R11880" i="1" a="1"/>
  <c r="R11880" i="1" s="1"/>
  <c r="T11880" i="1" s="1"/>
  <c r="U11880" i="1" s="1"/>
  <c r="R11616" i="1" a="1"/>
  <c r="R11616" i="1" s="1"/>
  <c r="T11616" i="1" s="1"/>
  <c r="U11616" i="1" s="1"/>
  <c r="R11352" i="1" a="1"/>
  <c r="R11352" i="1" s="1"/>
  <c r="T11352" i="1" s="1"/>
  <c r="U11352" i="1" s="1"/>
  <c r="R11080" i="1" a="1"/>
  <c r="R11080" i="1" s="1"/>
  <c r="T11080" i="1" s="1"/>
  <c r="U11080" i="1" s="1"/>
  <c r="R10768" i="1" a="1"/>
  <c r="R10768" i="1" s="1"/>
  <c r="T10768" i="1" s="1"/>
  <c r="U10768" i="1" s="1"/>
  <c r="R14063" i="1" a="1"/>
  <c r="R14063" i="1" s="1"/>
  <c r="T14063" i="1" s="1"/>
  <c r="U14063" i="1" s="1"/>
  <c r="R13807" i="1" a="1"/>
  <c r="R13807" i="1" s="1"/>
  <c r="T13807" i="1" s="1"/>
  <c r="U13807" i="1" s="1"/>
  <c r="R13567" i="1" a="1"/>
  <c r="R13567" i="1" s="1"/>
  <c r="T13567" i="1" s="1"/>
  <c r="U13567" i="1" s="1"/>
  <c r="R13319" i="1" a="1"/>
  <c r="R13319" i="1" s="1"/>
  <c r="T13319" i="1" s="1"/>
  <c r="U13319" i="1" s="1"/>
  <c r="R13079" i="1" a="1"/>
  <c r="R13079" i="1" s="1"/>
  <c r="T13079" i="1" s="1"/>
  <c r="U13079" i="1" s="1"/>
  <c r="R12847" i="1" a="1"/>
  <c r="R12847" i="1" s="1"/>
  <c r="T12847" i="1" s="1"/>
  <c r="U12847" i="1" s="1"/>
  <c r="R12607" i="1" a="1"/>
  <c r="R12607" i="1" s="1"/>
  <c r="T12607" i="1" s="1"/>
  <c r="U12607" i="1" s="1"/>
  <c r="R12367" i="1" a="1"/>
  <c r="R12367" i="1" s="1"/>
  <c r="T12367" i="1" s="1"/>
  <c r="U12367" i="1" s="1"/>
  <c r="R10793" i="1" a="1"/>
  <c r="R10793" i="1" s="1"/>
  <c r="T10793" i="1" s="1"/>
  <c r="U10793" i="1" s="1"/>
  <c r="R10433" i="1" a="1"/>
  <c r="R10433" i="1" s="1"/>
  <c r="T10433" i="1" s="1"/>
  <c r="U10433" i="1" s="1"/>
  <c r="R9969" i="1" a="1"/>
  <c r="R9969" i="1" s="1"/>
  <c r="T9969" i="1" s="1"/>
  <c r="U9969" i="1" s="1"/>
  <c r="R9553" i="1" a="1"/>
  <c r="R9553" i="1" s="1"/>
  <c r="T9553" i="1" s="1"/>
  <c r="U9553" i="1" s="1"/>
  <c r="R9145" i="1" a="1"/>
  <c r="R9145" i="1" s="1"/>
  <c r="T9145" i="1" s="1"/>
  <c r="U9145" i="1" s="1"/>
  <c r="R13856" i="1" a="1"/>
  <c r="R13856" i="1" s="1"/>
  <c r="T13856" i="1" s="1"/>
  <c r="U13856" i="1" s="1"/>
  <c r="R13472" i="1" a="1"/>
  <c r="R13472" i="1" s="1"/>
  <c r="T13472" i="1" s="1"/>
  <c r="U13472" i="1" s="1"/>
  <c r="R13096" i="1" a="1"/>
  <c r="R13096" i="1" s="1"/>
  <c r="T13096" i="1" s="1"/>
  <c r="U13096" i="1" s="1"/>
  <c r="R12752" i="1" a="1"/>
  <c r="R12752" i="1" s="1"/>
  <c r="T12752" i="1" s="1"/>
  <c r="U12752" i="1" s="1"/>
  <c r="R12376" i="1" a="1"/>
  <c r="R12376" i="1" s="1"/>
  <c r="T12376" i="1" s="1"/>
  <c r="U12376" i="1" s="1"/>
  <c r="R12016" i="1" a="1"/>
  <c r="R12016" i="1" s="1"/>
  <c r="T12016" i="1" s="1"/>
  <c r="U12016" i="1" s="1"/>
  <c r="R11632" i="1" a="1"/>
  <c r="R11632" i="1" s="1"/>
  <c r="T11632" i="1" s="1"/>
  <c r="U11632" i="1" s="1"/>
  <c r="R11296" i="1" a="1"/>
  <c r="R11296" i="1" s="1"/>
  <c r="T11296" i="1" s="1"/>
  <c r="U11296" i="1" s="1"/>
  <c r="R10928" i="1" a="1"/>
  <c r="R10928" i="1" s="1"/>
  <c r="T10928" i="1" s="1"/>
  <c r="U10928" i="1" s="1"/>
  <c r="R14151" i="1" a="1"/>
  <c r="R14151" i="1" s="1"/>
  <c r="T14151" i="1" s="1"/>
  <c r="U14151" i="1" s="1"/>
  <c r="R13831" i="1" a="1"/>
  <c r="R13831" i="1" s="1"/>
  <c r="T13831" i="1" s="1"/>
  <c r="U13831" i="1" s="1"/>
  <c r="R13519" i="1" a="1"/>
  <c r="R13519" i="1" s="1"/>
  <c r="T13519" i="1" s="1"/>
  <c r="U13519" i="1" s="1"/>
  <c r="R13191" i="1" a="1"/>
  <c r="R13191" i="1" s="1"/>
  <c r="T13191" i="1" s="1"/>
  <c r="U13191" i="1" s="1"/>
  <c r="R12895" i="1" a="1"/>
  <c r="R12895" i="1" s="1"/>
  <c r="T12895" i="1" s="1"/>
  <c r="U12895" i="1" s="1"/>
  <c r="R12583" i="1" a="1"/>
  <c r="R12583" i="1" s="1"/>
  <c r="T12583" i="1" s="1"/>
  <c r="U12583" i="1" s="1"/>
  <c r="R12255" i="1" a="1"/>
  <c r="R12255" i="1" s="1"/>
  <c r="T12255" i="1" s="1"/>
  <c r="U12255" i="1" s="1"/>
  <c r="R10889" i="1" a="1"/>
  <c r="R10889" i="1" s="1"/>
  <c r="T10889" i="1" s="1"/>
  <c r="U10889" i="1" s="1"/>
  <c r="R10561" i="1" a="1"/>
  <c r="R10561" i="1" s="1"/>
  <c r="T10561" i="1" s="1"/>
  <c r="U10561" i="1" s="1"/>
  <c r="R10193" i="1" a="1"/>
  <c r="R10193" i="1" s="1"/>
  <c r="T10193" i="1" s="1"/>
  <c r="U10193" i="1" s="1"/>
  <c r="R9841" i="1" a="1"/>
  <c r="R9841" i="1" s="1"/>
  <c r="T9841" i="1" s="1"/>
  <c r="U9841" i="1" s="1"/>
  <c r="R9481" i="1" a="1"/>
  <c r="R9481" i="1" s="1"/>
  <c r="T9481" i="1" s="1"/>
  <c r="U9481" i="1" s="1"/>
  <c r="R9105" i="1" a="1"/>
  <c r="R9105" i="1" s="1"/>
  <c r="T9105" i="1" s="1"/>
  <c r="U9105" i="1" s="1"/>
  <c r="R13952" i="1" a="1"/>
  <c r="R13952" i="1" s="1"/>
  <c r="T13952" i="1" s="1"/>
  <c r="U13952" i="1" s="1"/>
  <c r="R13672" i="1" a="1"/>
  <c r="R13672" i="1" s="1"/>
  <c r="T13672" i="1" s="1"/>
  <c r="U13672" i="1" s="1"/>
  <c r="R13368" i="1" a="1"/>
  <c r="R13368" i="1" s="1"/>
  <c r="T13368" i="1" s="1"/>
  <c r="U13368" i="1" s="1"/>
  <c r="R13080" i="1" a="1"/>
  <c r="R13080" i="1" s="1"/>
  <c r="T13080" i="1" s="1"/>
  <c r="U13080" i="1" s="1"/>
  <c r="R12776" i="1" a="1"/>
  <c r="R12776" i="1" s="1"/>
  <c r="T12776" i="1" s="1"/>
  <c r="U12776" i="1" s="1"/>
  <c r="R12496" i="1" a="1"/>
  <c r="R12496" i="1" s="1"/>
  <c r="T12496" i="1" s="1"/>
  <c r="U12496" i="1" s="1"/>
  <c r="R12224" i="1" a="1"/>
  <c r="R12224" i="1" s="1"/>
  <c r="T12224" i="1" s="1"/>
  <c r="U12224" i="1" s="1"/>
  <c r="R11936" i="1" a="1"/>
  <c r="R11936" i="1" s="1"/>
  <c r="T11936" i="1" s="1"/>
  <c r="U11936" i="1" s="1"/>
  <c r="R11624" i="1" a="1"/>
  <c r="R11624" i="1" s="1"/>
  <c r="T11624" i="1" s="1"/>
  <c r="U11624" i="1" s="1"/>
  <c r="R11392" i="1" a="1"/>
  <c r="R11392" i="1" s="1"/>
  <c r="T11392" i="1" s="1"/>
  <c r="U11392" i="1" s="1"/>
  <c r="R11128" i="1" a="1"/>
  <c r="R11128" i="1" s="1"/>
  <c r="T11128" i="1" s="1"/>
  <c r="U11128" i="1" s="1"/>
  <c r="R10800" i="1" a="1"/>
  <c r="R10800" i="1" s="1"/>
  <c r="T10800" i="1" s="1"/>
  <c r="U10800" i="1" s="1"/>
  <c r="R14127" i="1" a="1"/>
  <c r="R14127" i="1" s="1"/>
  <c r="T14127" i="1" s="1"/>
  <c r="U14127" i="1" s="1"/>
  <c r="R13887" i="1" a="1"/>
  <c r="R13887" i="1" s="1"/>
  <c r="T13887" i="1" s="1"/>
  <c r="U13887" i="1" s="1"/>
  <c r="R13647" i="1" a="1"/>
  <c r="R13647" i="1" s="1"/>
  <c r="T13647" i="1" s="1"/>
  <c r="U13647" i="1" s="1"/>
  <c r="R13391" i="1" a="1"/>
  <c r="R13391" i="1" s="1"/>
  <c r="T13391" i="1" s="1"/>
  <c r="U13391" i="1" s="1"/>
  <c r="R13135" i="1" a="1"/>
  <c r="R13135" i="1" s="1"/>
  <c r="T13135" i="1" s="1"/>
  <c r="U13135" i="1" s="1"/>
  <c r="R12887" i="1" a="1"/>
  <c r="R12887" i="1" s="1"/>
  <c r="T12887" i="1" s="1"/>
  <c r="U12887" i="1" s="1"/>
  <c r="R12647" i="1" a="1"/>
  <c r="R12647" i="1" s="1"/>
  <c r="T12647" i="1" s="1"/>
  <c r="U12647" i="1" s="1"/>
  <c r="R12407" i="1" a="1"/>
  <c r="R12407" i="1" s="1"/>
  <c r="T12407" i="1" s="1"/>
  <c r="U12407" i="1" s="1"/>
  <c r="R12199" i="1" a="1"/>
  <c r="R12199" i="1" s="1"/>
  <c r="T12199" i="1" s="1"/>
  <c r="U12199" i="1" s="1"/>
  <c r="R10825" i="1" a="1"/>
  <c r="R10825" i="1" s="1"/>
  <c r="T10825" i="1" s="1"/>
  <c r="U10825" i="1" s="1"/>
  <c r="R10457" i="1" a="1"/>
  <c r="R10457" i="1" s="1"/>
  <c r="T10457" i="1" s="1"/>
  <c r="U10457" i="1" s="1"/>
  <c r="R10113" i="1" a="1"/>
  <c r="R10113" i="1" s="1"/>
  <c r="T10113" i="1" s="1"/>
  <c r="U10113" i="1" s="1"/>
  <c r="R9769" i="1" a="1"/>
  <c r="R9769" i="1" s="1"/>
  <c r="T9769" i="1" s="1"/>
  <c r="U9769" i="1" s="1"/>
  <c r="R9393" i="1" a="1"/>
  <c r="R9393" i="1" s="1"/>
  <c r="T9393" i="1" s="1"/>
  <c r="U9393" i="1" s="1"/>
  <c r="R14128" i="1" a="1"/>
  <c r="R14128" i="1" s="1"/>
  <c r="T14128" i="1" s="1"/>
  <c r="U14128" i="1" s="1"/>
  <c r="R13848" i="1" a="1"/>
  <c r="R13848" i="1" s="1"/>
  <c r="T13848" i="1" s="1"/>
  <c r="U13848" i="1" s="1"/>
  <c r="R13552" i="1" a="1"/>
  <c r="R13552" i="1" s="1"/>
  <c r="T13552" i="1" s="1"/>
  <c r="U13552" i="1" s="1"/>
  <c r="R13280" i="1" a="1"/>
  <c r="R13280" i="1" s="1"/>
  <c r="T13280" i="1" s="1"/>
  <c r="U13280" i="1" s="1"/>
  <c r="R12984" i="1" a="1"/>
  <c r="R12984" i="1" s="1"/>
  <c r="T12984" i="1" s="1"/>
  <c r="U12984" i="1" s="1"/>
  <c r="R12704" i="1" a="1"/>
  <c r="R12704" i="1" s="1"/>
  <c r="T12704" i="1" s="1"/>
  <c r="U12704" i="1" s="1"/>
  <c r="R12408" i="1" a="1"/>
  <c r="R12408" i="1" s="1"/>
  <c r="T12408" i="1" s="1"/>
  <c r="U12408" i="1" s="1"/>
  <c r="R12096" i="1" a="1"/>
  <c r="R12096" i="1" s="1"/>
  <c r="T12096" i="1" s="1"/>
  <c r="U12096" i="1" s="1"/>
  <c r="R11824" i="1" a="1"/>
  <c r="R11824" i="1" s="1"/>
  <c r="T11824" i="1" s="1"/>
  <c r="U11824" i="1" s="1"/>
  <c r="R11544" i="1" a="1"/>
  <c r="R11544" i="1" s="1"/>
  <c r="T11544" i="1" s="1"/>
  <c r="U11544" i="1" s="1"/>
  <c r="R11304" i="1" a="1"/>
  <c r="R11304" i="1" s="1"/>
  <c r="T11304" i="1" s="1"/>
  <c r="U11304" i="1" s="1"/>
  <c r="R11048" i="1" a="1"/>
  <c r="R11048" i="1" s="1"/>
  <c r="T11048" i="1" s="1"/>
  <c r="U11048" i="1" s="1"/>
  <c r="R10784" i="1" a="1"/>
  <c r="R10784" i="1" s="1"/>
  <c r="T10784" i="1" s="1"/>
  <c r="U10784" i="1" s="1"/>
  <c r="R14047" i="1" a="1"/>
  <c r="R14047" i="1" s="1"/>
  <c r="T14047" i="1" s="1"/>
  <c r="U14047" i="1" s="1"/>
  <c r="R13823" i="1" a="1"/>
  <c r="R13823" i="1" s="1"/>
  <c r="T13823" i="1" s="1"/>
  <c r="U13823" i="1" s="1"/>
  <c r="R13583" i="1" a="1"/>
  <c r="R13583" i="1" s="1"/>
  <c r="T13583" i="1" s="1"/>
  <c r="U13583" i="1" s="1"/>
  <c r="R13343" i="1" a="1"/>
  <c r="R13343" i="1" s="1"/>
  <c r="T13343" i="1" s="1"/>
  <c r="U13343" i="1" s="1"/>
  <c r="R13111" i="1" a="1"/>
  <c r="R13111" i="1" s="1"/>
  <c r="T13111" i="1" s="1"/>
  <c r="U13111" i="1" s="1"/>
  <c r="R12863" i="1" a="1"/>
  <c r="R12863" i="1" s="1"/>
  <c r="T12863" i="1" s="1"/>
  <c r="U12863" i="1" s="1"/>
  <c r="R12623" i="1" a="1"/>
  <c r="R12623" i="1" s="1"/>
  <c r="T12623" i="1" s="1"/>
  <c r="U12623" i="1" s="1"/>
  <c r="R12399" i="1" a="1"/>
  <c r="R12399" i="1" s="1"/>
  <c r="T12399" i="1" s="1"/>
  <c r="U12399" i="1" s="1"/>
  <c r="R13122" i="1" a="1"/>
  <c r="R13122" i="1" s="1"/>
  <c r="T13122" i="1" s="1"/>
  <c r="U13122" i="1" s="1"/>
  <c r="R13058" i="1" a="1"/>
  <c r="R13058" i="1" s="1"/>
  <c r="T13058" i="1" s="1"/>
  <c r="U13058" i="1" s="1"/>
  <c r="R12994" i="1" a="1"/>
  <c r="R12994" i="1" s="1"/>
  <c r="T12994" i="1" s="1"/>
  <c r="U12994" i="1" s="1"/>
  <c r="R12930" i="1" a="1"/>
  <c r="R12930" i="1" s="1"/>
  <c r="T12930" i="1" s="1"/>
  <c r="U12930" i="1" s="1"/>
  <c r="R12866" i="1" a="1"/>
  <c r="R12866" i="1" s="1"/>
  <c r="T12866" i="1" s="1"/>
  <c r="U12866" i="1" s="1"/>
  <c r="R12802" i="1" a="1"/>
  <c r="R12802" i="1" s="1"/>
  <c r="T12802" i="1" s="1"/>
  <c r="U12802" i="1" s="1"/>
  <c r="R12738" i="1" a="1"/>
  <c r="R12738" i="1" s="1"/>
  <c r="T12738" i="1" s="1"/>
  <c r="U12738" i="1" s="1"/>
  <c r="R12674" i="1" a="1"/>
  <c r="R12674" i="1" s="1"/>
  <c r="T12674" i="1" s="1"/>
  <c r="U12674" i="1" s="1"/>
  <c r="R12610" i="1" a="1"/>
  <c r="R12610" i="1" s="1"/>
  <c r="T12610" i="1" s="1"/>
  <c r="U12610" i="1" s="1"/>
  <c r="R12546" i="1" a="1"/>
  <c r="R12546" i="1" s="1"/>
  <c r="T12546" i="1" s="1"/>
  <c r="U12546" i="1" s="1"/>
  <c r="R12482" i="1" a="1"/>
  <c r="R12482" i="1" s="1"/>
  <c r="T12482" i="1" s="1"/>
  <c r="U12482" i="1" s="1"/>
  <c r="R12418" i="1" a="1"/>
  <c r="R12418" i="1" s="1"/>
  <c r="T12418" i="1" s="1"/>
  <c r="U12418" i="1" s="1"/>
  <c r="R12354" i="1" a="1"/>
  <c r="R12354" i="1" s="1"/>
  <c r="T12354" i="1" s="1"/>
  <c r="U12354" i="1" s="1"/>
  <c r="R12290" i="1" a="1"/>
  <c r="R12290" i="1" s="1"/>
  <c r="T12290" i="1" s="1"/>
  <c r="U12290" i="1" s="1"/>
  <c r="R12226" i="1" a="1"/>
  <c r="R12226" i="1" s="1"/>
  <c r="T12226" i="1" s="1"/>
  <c r="U12226" i="1" s="1"/>
  <c r="R12162" i="1" a="1"/>
  <c r="R12162" i="1" s="1"/>
  <c r="T12162" i="1" s="1"/>
  <c r="U12162" i="1" s="1"/>
  <c r="R12098" i="1" a="1"/>
  <c r="R12098" i="1" s="1"/>
  <c r="T12098" i="1" s="1"/>
  <c r="U12098" i="1" s="1"/>
  <c r="R12034" i="1" a="1"/>
  <c r="R12034" i="1" s="1"/>
  <c r="T12034" i="1" s="1"/>
  <c r="U12034" i="1" s="1"/>
  <c r="R11970" i="1" a="1"/>
  <c r="R11970" i="1" s="1"/>
  <c r="T11970" i="1" s="1"/>
  <c r="U11970" i="1" s="1"/>
  <c r="R11906" i="1" a="1"/>
  <c r="R11906" i="1" s="1"/>
  <c r="T11906" i="1" s="1"/>
  <c r="U11906" i="1" s="1"/>
  <c r="R7505" i="1" a="1"/>
  <c r="R7505" i="1" s="1"/>
  <c r="T7505" i="1" s="1"/>
  <c r="U7505" i="1" s="1"/>
  <c r="R7441" i="1" a="1"/>
  <c r="R7441" i="1" s="1"/>
  <c r="T7441" i="1" s="1"/>
  <c r="U7441" i="1" s="1"/>
  <c r="R7377" i="1" a="1"/>
  <c r="R7377" i="1" s="1"/>
  <c r="T7377" i="1" s="1"/>
  <c r="U7377" i="1" s="1"/>
  <c r="R7313" i="1" a="1"/>
  <c r="R7313" i="1" s="1"/>
  <c r="T7313" i="1" s="1"/>
  <c r="U7313" i="1" s="1"/>
  <c r="R7249" i="1" a="1"/>
  <c r="R7249" i="1" s="1"/>
  <c r="T7249" i="1" s="1"/>
  <c r="U7249" i="1" s="1"/>
  <c r="R7185" i="1" a="1"/>
  <c r="R7185" i="1" s="1"/>
  <c r="T7185" i="1" s="1"/>
  <c r="U7185" i="1" s="1"/>
  <c r="R7121" i="1" a="1"/>
  <c r="R7121" i="1" s="1"/>
  <c r="T7121" i="1" s="1"/>
  <c r="U7121" i="1" s="1"/>
  <c r="R7057" i="1" a="1"/>
  <c r="R7057" i="1" s="1"/>
  <c r="T7057" i="1" s="1"/>
  <c r="U7057" i="1" s="1"/>
  <c r="R6993" i="1" a="1"/>
  <c r="R6993" i="1" s="1"/>
  <c r="T6993" i="1" s="1"/>
  <c r="U6993" i="1" s="1"/>
  <c r="R6929" i="1" a="1"/>
  <c r="R6929" i="1" s="1"/>
  <c r="T6929" i="1" s="1"/>
  <c r="U6929" i="1" s="1"/>
  <c r="R6865" i="1" a="1"/>
  <c r="R6865" i="1" s="1"/>
  <c r="T6865" i="1" s="1"/>
  <c r="U6865" i="1" s="1"/>
  <c r="R6801" i="1" a="1"/>
  <c r="R6801" i="1" s="1"/>
  <c r="T6801" i="1" s="1"/>
  <c r="U6801" i="1" s="1"/>
  <c r="R6737" i="1" a="1"/>
  <c r="R6737" i="1" s="1"/>
  <c r="T6737" i="1" s="1"/>
  <c r="U6737" i="1" s="1"/>
  <c r="R6673" i="1" a="1"/>
  <c r="R6673" i="1" s="1"/>
  <c r="T6673" i="1" s="1"/>
  <c r="U6673" i="1" s="1"/>
  <c r="R6609" i="1" a="1"/>
  <c r="R6609" i="1" s="1"/>
  <c r="T6609" i="1" s="1"/>
  <c r="U6609" i="1" s="1"/>
  <c r="R6545" i="1" a="1"/>
  <c r="R6545" i="1" s="1"/>
  <c r="T6545" i="1" s="1"/>
  <c r="U6545" i="1" s="1"/>
  <c r="R6481" i="1" a="1"/>
  <c r="R6481" i="1" s="1"/>
  <c r="T6481" i="1" s="1"/>
  <c r="U6481" i="1" s="1"/>
  <c r="R6417" i="1" a="1"/>
  <c r="R6417" i="1" s="1"/>
  <c r="T6417" i="1" s="1"/>
  <c r="U6417" i="1" s="1"/>
  <c r="R6353" i="1" a="1"/>
  <c r="R6353" i="1" s="1"/>
  <c r="T6353" i="1" s="1"/>
  <c r="U6353" i="1" s="1"/>
  <c r="R6289" i="1" a="1"/>
  <c r="R6289" i="1" s="1"/>
  <c r="T6289" i="1" s="1"/>
  <c r="U6289" i="1" s="1"/>
  <c r="R6225" i="1" a="1"/>
  <c r="R6225" i="1" s="1"/>
  <c r="T6225" i="1" s="1"/>
  <c r="U6225" i="1" s="1"/>
  <c r="R10088" i="1" a="1"/>
  <c r="R10088" i="1" s="1"/>
  <c r="T10088" i="1" s="1"/>
  <c r="U10088" i="1" s="1"/>
  <c r="R10024" i="1" a="1"/>
  <c r="R10024" i="1" s="1"/>
  <c r="T10024" i="1" s="1"/>
  <c r="U10024" i="1" s="1"/>
  <c r="R9960" i="1" a="1"/>
  <c r="R9960" i="1" s="1"/>
  <c r="T9960" i="1" s="1"/>
  <c r="U9960" i="1" s="1"/>
  <c r="R9896" i="1" a="1"/>
  <c r="R9896" i="1" s="1"/>
  <c r="T9896" i="1" s="1"/>
  <c r="U9896" i="1" s="1"/>
  <c r="R9832" i="1" a="1"/>
  <c r="R9832" i="1" s="1"/>
  <c r="T9832" i="1" s="1"/>
  <c r="U9832" i="1" s="1"/>
  <c r="R9768" i="1" a="1"/>
  <c r="R9768" i="1" s="1"/>
  <c r="T9768" i="1" s="1"/>
  <c r="U9768" i="1" s="1"/>
  <c r="R9704" i="1" a="1"/>
  <c r="R9704" i="1" s="1"/>
  <c r="T9704" i="1" s="1"/>
  <c r="U9704" i="1" s="1"/>
  <c r="R9640" i="1" a="1"/>
  <c r="R9640" i="1" s="1"/>
  <c r="T9640" i="1" s="1"/>
  <c r="U9640" i="1" s="1"/>
  <c r="R9576" i="1" a="1"/>
  <c r="R9576" i="1" s="1"/>
  <c r="T9576" i="1" s="1"/>
  <c r="U9576" i="1" s="1"/>
  <c r="R9512" i="1" a="1"/>
  <c r="R9512" i="1" s="1"/>
  <c r="T9512" i="1" s="1"/>
  <c r="U9512" i="1" s="1"/>
  <c r="R9448" i="1" a="1"/>
  <c r="R9448" i="1" s="1"/>
  <c r="T9448" i="1" s="1"/>
  <c r="U9448" i="1" s="1"/>
  <c r="R9384" i="1" a="1"/>
  <c r="R9384" i="1" s="1"/>
  <c r="T9384" i="1" s="1"/>
  <c r="U9384" i="1" s="1"/>
  <c r="R9320" i="1" a="1"/>
  <c r="R9320" i="1" s="1"/>
  <c r="T9320" i="1" s="1"/>
  <c r="U9320" i="1" s="1"/>
  <c r="R9256" i="1" a="1"/>
  <c r="R9256" i="1" s="1"/>
  <c r="T9256" i="1" s="1"/>
  <c r="U9256" i="1" s="1"/>
  <c r="R9192" i="1" a="1"/>
  <c r="R9192" i="1" s="1"/>
  <c r="T9192" i="1" s="1"/>
  <c r="U9192" i="1" s="1"/>
  <c r="R9128" i="1" a="1"/>
  <c r="R9128" i="1" s="1"/>
  <c r="T9128" i="1" s="1"/>
  <c r="U9128" i="1" s="1"/>
  <c r="R9064" i="1" a="1"/>
  <c r="R9064" i="1" s="1"/>
  <c r="T9064" i="1" s="1"/>
  <c r="U9064" i="1" s="1"/>
  <c r="R9000" i="1" a="1"/>
  <c r="R9000" i="1" s="1"/>
  <c r="T9000" i="1" s="1"/>
  <c r="U9000" i="1" s="1"/>
  <c r="R8936" i="1" a="1"/>
  <c r="R8936" i="1" s="1"/>
  <c r="T8936" i="1" s="1"/>
  <c r="U8936" i="1" s="1"/>
  <c r="R11887" i="1" a="1"/>
  <c r="R11887" i="1" s="1"/>
  <c r="T11887" i="1" s="1"/>
  <c r="U11887" i="1" s="1"/>
  <c r="R11615" i="1" a="1"/>
  <c r="R11615" i="1" s="1"/>
  <c r="T11615" i="1" s="1"/>
  <c r="U11615" i="1" s="1"/>
  <c r="R11375" i="1" a="1"/>
  <c r="R11375" i="1" s="1"/>
  <c r="T11375" i="1" s="1"/>
  <c r="U11375" i="1" s="1"/>
  <c r="R11103" i="1" a="1"/>
  <c r="R11103" i="1" s="1"/>
  <c r="T11103" i="1" s="1"/>
  <c r="U11103" i="1" s="1"/>
  <c r="R10855" i="1" a="1"/>
  <c r="R10855" i="1" s="1"/>
  <c r="T10855" i="1" s="1"/>
  <c r="U10855" i="1" s="1"/>
  <c r="R10599" i="1" a="1"/>
  <c r="R10599" i="1" s="1"/>
  <c r="T10599" i="1" s="1"/>
  <c r="U10599" i="1" s="1"/>
  <c r="R10351" i="1" a="1"/>
  <c r="R10351" i="1" s="1"/>
  <c r="T10351" i="1" s="1"/>
  <c r="U10351" i="1" s="1"/>
  <c r="R10263" i="1" a="1"/>
  <c r="R10263" i="1" s="1"/>
  <c r="T10263" i="1" s="1"/>
  <c r="U10263" i="1" s="1"/>
  <c r="R10175" i="1" a="1"/>
  <c r="R10175" i="1" s="1"/>
  <c r="T10175" i="1" s="1"/>
  <c r="U10175" i="1" s="1"/>
  <c r="R10111" i="1" a="1"/>
  <c r="R10111" i="1" s="1"/>
  <c r="T10111" i="1" s="1"/>
  <c r="U10111" i="1" s="1"/>
  <c r="R10047" i="1" a="1"/>
  <c r="R10047" i="1" s="1"/>
  <c r="T10047" i="1" s="1"/>
  <c r="U10047" i="1" s="1"/>
  <c r="R9983" i="1" a="1"/>
  <c r="R9983" i="1" s="1"/>
  <c r="T9983" i="1" s="1"/>
  <c r="U9983" i="1" s="1"/>
  <c r="R9919" i="1" a="1"/>
  <c r="R9919" i="1" s="1"/>
  <c r="T9919" i="1" s="1"/>
  <c r="U9919" i="1" s="1"/>
  <c r="R9855" i="1" a="1"/>
  <c r="R9855" i="1" s="1"/>
  <c r="T9855" i="1" s="1"/>
  <c r="U9855" i="1" s="1"/>
  <c r="R9791" i="1" a="1"/>
  <c r="R9791" i="1" s="1"/>
  <c r="T9791" i="1" s="1"/>
  <c r="U9791" i="1" s="1"/>
  <c r="R9727" i="1" a="1"/>
  <c r="R9727" i="1" s="1"/>
  <c r="T9727" i="1" s="1"/>
  <c r="U9727" i="1" s="1"/>
  <c r="R9663" i="1" a="1"/>
  <c r="R9663" i="1" s="1"/>
  <c r="T9663" i="1" s="1"/>
  <c r="U9663" i="1" s="1"/>
  <c r="R9599" i="1" a="1"/>
  <c r="R9599" i="1" s="1"/>
  <c r="T9599" i="1" s="1"/>
  <c r="U9599" i="1" s="1"/>
  <c r="R9535" i="1" a="1"/>
  <c r="R9535" i="1" s="1"/>
  <c r="T9535" i="1" s="1"/>
  <c r="U9535" i="1" s="1"/>
  <c r="R9471" i="1" a="1"/>
  <c r="R9471" i="1" s="1"/>
  <c r="T9471" i="1" s="1"/>
  <c r="U9471" i="1" s="1"/>
  <c r="R9407" i="1" a="1"/>
  <c r="R9407" i="1" s="1"/>
  <c r="T9407" i="1" s="1"/>
  <c r="U9407" i="1" s="1"/>
  <c r="R9343" i="1" a="1"/>
  <c r="R9343" i="1" s="1"/>
  <c r="T9343" i="1" s="1"/>
  <c r="U9343" i="1" s="1"/>
  <c r="R9279" i="1" a="1"/>
  <c r="R9279" i="1" s="1"/>
  <c r="T9279" i="1" s="1"/>
  <c r="U9279" i="1" s="1"/>
  <c r="R11967" i="1" a="1"/>
  <c r="R11967" i="1" s="1"/>
  <c r="T11967" i="1" s="1"/>
  <c r="U11967" i="1" s="1"/>
  <c r="R11703" i="1" a="1"/>
  <c r="R11703" i="1" s="1"/>
  <c r="T11703" i="1" s="1"/>
  <c r="U11703" i="1" s="1"/>
  <c r="R11439" i="1" a="1"/>
  <c r="R11439" i="1" s="1"/>
  <c r="T11439" i="1" s="1"/>
  <c r="U11439" i="1" s="1"/>
  <c r="R11215" i="1" a="1"/>
  <c r="R11215" i="1" s="1"/>
  <c r="T11215" i="1" s="1"/>
  <c r="U11215" i="1" s="1"/>
  <c r="R10959" i="1" a="1"/>
  <c r="R10959" i="1" s="1"/>
  <c r="T10959" i="1" s="1"/>
  <c r="U10959" i="1" s="1"/>
  <c r="R10711" i="1" a="1"/>
  <c r="R10711" i="1" s="1"/>
  <c r="T10711" i="1" s="1"/>
  <c r="U10711" i="1" s="1"/>
  <c r="R10439" i="1" a="1"/>
  <c r="R10439" i="1" s="1"/>
  <c r="T10439" i="1" s="1"/>
  <c r="U10439" i="1" s="1"/>
  <c r="R14078" i="1" a="1"/>
  <c r="R14078" i="1" s="1"/>
  <c r="T14078" i="1" s="1"/>
  <c r="U14078" i="1" s="1"/>
  <c r="R13886" i="1" a="1"/>
  <c r="R13886" i="1" s="1"/>
  <c r="T13886" i="1" s="1"/>
  <c r="U13886" i="1" s="1"/>
  <c r="R13694" i="1" a="1"/>
  <c r="R13694" i="1" s="1"/>
  <c r="T13694" i="1" s="1"/>
  <c r="U13694" i="1" s="1"/>
  <c r="R13510" i="1" a="1"/>
  <c r="R13510" i="1" s="1"/>
  <c r="T13510" i="1" s="1"/>
  <c r="U13510" i="1" s="1"/>
  <c r="R13286" i="1" a="1"/>
  <c r="R13286" i="1" s="1"/>
  <c r="T13286" i="1" s="1"/>
  <c r="U13286" i="1" s="1"/>
  <c r="R12782" i="1" a="1"/>
  <c r="R12782" i="1" s="1"/>
  <c r="T12782" i="1" s="1"/>
  <c r="U12782" i="1" s="1"/>
  <c r="R12550" i="1" a="1"/>
  <c r="R12550" i="1" s="1"/>
  <c r="T12550" i="1" s="1"/>
  <c r="U12550" i="1" s="1"/>
  <c r="R12310" i="1" a="1"/>
  <c r="R12310" i="1" s="1"/>
  <c r="T12310" i="1" s="1"/>
  <c r="U12310" i="1" s="1"/>
  <c r="R12110" i="1" a="1"/>
  <c r="R12110" i="1" s="1"/>
  <c r="T12110" i="1" s="1"/>
  <c r="U12110" i="1" s="1"/>
  <c r="R11846" i="1" a="1"/>
  <c r="R11846" i="1" s="1"/>
  <c r="T11846" i="1" s="1"/>
  <c r="U11846" i="1" s="1"/>
  <c r="R11983" i="1" a="1"/>
  <c r="R11983" i="1" s="1"/>
  <c r="T11983" i="1" s="1"/>
  <c r="U11983" i="1" s="1"/>
  <c r="R11727" i="1" a="1"/>
  <c r="R11727" i="1" s="1"/>
  <c r="T11727" i="1" s="1"/>
  <c r="U11727" i="1" s="1"/>
  <c r="R11455" i="1" a="1"/>
  <c r="R11455" i="1" s="1"/>
  <c r="T11455" i="1" s="1"/>
  <c r="U11455" i="1" s="1"/>
  <c r="R11199" i="1" a="1"/>
  <c r="R11199" i="1" s="1"/>
  <c r="T11199" i="1" s="1"/>
  <c r="U11199" i="1" s="1"/>
  <c r="R10935" i="1" a="1"/>
  <c r="R10935" i="1" s="1"/>
  <c r="T10935" i="1" s="1"/>
  <c r="U10935" i="1" s="1"/>
  <c r="R10655" i="1" a="1"/>
  <c r="R10655" i="1" s="1"/>
  <c r="T10655" i="1" s="1"/>
  <c r="U10655" i="1" s="1"/>
  <c r="R14027" i="1" a="1"/>
  <c r="R14027" i="1" s="1"/>
  <c r="T14027" i="1" s="1"/>
  <c r="U14027" i="1" s="1"/>
  <c r="R11003" i="1" a="1"/>
  <c r="R11003" i="1" s="1"/>
  <c r="T11003" i="1" s="1"/>
  <c r="U11003" i="1" s="1"/>
  <c r="R8195" i="1" a="1"/>
  <c r="R8195" i="1" s="1"/>
  <c r="T8195" i="1" s="1"/>
  <c r="U8195" i="1" s="1"/>
  <c r="R12291" i="1" a="1"/>
  <c r="R12291" i="1" s="1"/>
  <c r="T12291" i="1" s="1"/>
  <c r="U12291" i="1" s="1"/>
  <c r="R9299" i="1" a="1"/>
  <c r="R9299" i="1" s="1"/>
  <c r="T9299" i="1" s="1"/>
  <c r="U9299" i="1" s="1"/>
  <c r="R13993" i="1" a="1"/>
  <c r="R13993" i="1" s="1"/>
  <c r="T13993" i="1" s="1"/>
  <c r="U13993" i="1" s="1"/>
  <c r="R11105" i="1" a="1"/>
  <c r="R11105" i="1" s="1"/>
  <c r="T11105" i="1" s="1"/>
  <c r="U11105" i="1" s="1"/>
  <c r="R9835" i="1" a="1"/>
  <c r="R9835" i="1" s="1"/>
  <c r="T9835" i="1" s="1"/>
  <c r="U9835" i="1" s="1"/>
  <c r="R13609" i="1" a="1"/>
  <c r="R13609" i="1" s="1"/>
  <c r="T13609" i="1" s="1"/>
  <c r="U13609" i="1" s="1"/>
  <c r="R12931" i="1" a="1"/>
  <c r="R12931" i="1" s="1"/>
  <c r="T12931" i="1" s="1"/>
  <c r="U12931" i="1" s="1"/>
  <c r="R9859" i="1" a="1"/>
  <c r="R9859" i="1" s="1"/>
  <c r="T9859" i="1" s="1"/>
  <c r="U9859" i="1" s="1"/>
  <c r="R8003" i="1" a="1"/>
  <c r="R8003" i="1" s="1"/>
  <c r="T8003" i="1" s="1"/>
  <c r="U8003" i="1" s="1"/>
  <c r="R6307" i="1" a="1"/>
  <c r="R6307" i="1" s="1"/>
  <c r="T6307" i="1" s="1"/>
  <c r="U6307" i="1" s="1"/>
  <c r="R12561" i="1" a="1"/>
  <c r="R12561" i="1" s="1"/>
  <c r="T12561" i="1" s="1"/>
  <c r="U12561" i="1" s="1"/>
  <c r="R13747" i="1" a="1"/>
  <c r="R13747" i="1" s="1"/>
  <c r="T13747" i="1" s="1"/>
  <c r="U13747" i="1" s="1"/>
  <c r="R12051" i="1" a="1"/>
  <c r="R12051" i="1" s="1"/>
  <c r="T12051" i="1" s="1"/>
  <c r="U12051" i="1" s="1"/>
  <c r="R10227" i="1" a="1"/>
  <c r="R10227" i="1" s="1"/>
  <c r="T10227" i="1" s="1"/>
  <c r="U10227" i="1" s="1"/>
  <c r="R7939" i="1" a="1"/>
  <c r="R7939" i="1" s="1"/>
  <c r="T7939" i="1" s="1"/>
  <c r="U7939" i="1" s="1"/>
  <c r="R14145" i="1" a="1"/>
  <c r="R14145" i="1" s="1"/>
  <c r="T14145" i="1" s="1"/>
  <c r="U14145" i="1" s="1"/>
  <c r="R12729" i="1" a="1"/>
  <c r="R12729" i="1" s="1"/>
  <c r="T12729" i="1" s="1"/>
  <c r="U12729" i="1" s="1"/>
  <c r="R11321" i="1" a="1"/>
  <c r="R11321" i="1" s="1"/>
  <c r="T11321" i="1" s="1"/>
  <c r="U11321" i="1" s="1"/>
  <c r="R12323" i="1" a="1"/>
  <c r="R12323" i="1" s="1"/>
  <c r="T12323" i="1" s="1"/>
  <c r="U12323" i="1" s="1"/>
  <c r="R10683" i="1" a="1"/>
  <c r="R10683" i="1" s="1"/>
  <c r="T10683" i="1" s="1"/>
  <c r="U10683" i="1" s="1"/>
  <c r="R9307" i="1" a="1"/>
  <c r="R9307" i="1" s="1"/>
  <c r="T9307" i="1" s="1"/>
  <c r="U9307" i="1" s="1"/>
  <c r="R8035" i="1" a="1"/>
  <c r="R8035" i="1" s="1"/>
  <c r="T8035" i="1" s="1"/>
  <c r="U8035" i="1" s="1"/>
  <c r="R6827" i="1" a="1"/>
  <c r="R6827" i="1" s="1"/>
  <c r="T6827" i="1" s="1"/>
  <c r="U6827" i="1" s="1"/>
  <c r="R13753" i="1" a="1"/>
  <c r="R13753" i="1" s="1"/>
  <c r="T13753" i="1" s="1"/>
  <c r="U13753" i="1" s="1"/>
  <c r="R12865" i="1" a="1"/>
  <c r="R12865" i="1" s="1"/>
  <c r="T12865" i="1" s="1"/>
  <c r="U12865" i="1" s="1"/>
  <c r="R12049" i="1" a="1"/>
  <c r="R12049" i="1" s="1"/>
  <c r="T12049" i="1" s="1"/>
  <c r="U12049" i="1" s="1"/>
  <c r="R11457" i="1" a="1"/>
  <c r="R11457" i="1" s="1"/>
  <c r="T11457" i="1" s="1"/>
  <c r="U11457" i="1" s="1"/>
  <c r="R11017" i="1" a="1"/>
  <c r="R11017" i="1" s="1"/>
  <c r="T11017" i="1" s="1"/>
  <c r="U11017" i="1" s="1"/>
  <c r="R13283" i="1" a="1"/>
  <c r="R13283" i="1" s="1"/>
  <c r="T13283" i="1" s="1"/>
  <c r="U13283" i="1" s="1"/>
  <c r="R12571" i="1" a="1"/>
  <c r="R12571" i="1" s="1"/>
  <c r="T12571" i="1" s="1"/>
  <c r="U12571" i="1" s="1"/>
  <c r="R11963" i="1" a="1"/>
  <c r="R11963" i="1" s="1"/>
  <c r="T11963" i="1" s="1"/>
  <c r="U11963" i="1" s="1"/>
  <c r="R11203" i="1" a="1"/>
  <c r="R11203" i="1" s="1"/>
  <c r="T11203" i="1" s="1"/>
  <c r="U11203" i="1" s="1"/>
  <c r="R8563" i="1" a="1"/>
  <c r="R8563" i="1" s="1"/>
  <c r="T8563" i="1" s="1"/>
  <c r="U8563" i="1" s="1"/>
  <c r="R7979" i="1" a="1"/>
  <c r="R7979" i="1" s="1"/>
  <c r="T7979" i="1" s="1"/>
  <c r="U7979" i="1" s="1"/>
  <c r="R7379" i="1" a="1"/>
  <c r="R7379" i="1" s="1"/>
  <c r="T7379" i="1" s="1"/>
  <c r="U7379" i="1" s="1"/>
  <c r="R6715" i="1" a="1"/>
  <c r="R6715" i="1" s="1"/>
  <c r="T6715" i="1" s="1"/>
  <c r="U6715" i="1" s="1"/>
  <c r="R6211" i="1" a="1"/>
  <c r="R6211" i="1" s="1"/>
  <c r="T6211" i="1" s="1"/>
  <c r="U6211" i="1" s="1"/>
  <c r="R13673" i="1" a="1"/>
  <c r="R13673" i="1" s="1"/>
  <c r="T13673" i="1" s="1"/>
  <c r="U13673" i="1" s="1"/>
  <c r="R13177" i="1" a="1"/>
  <c r="R13177" i="1" s="1"/>
  <c r="T13177" i="1" s="1"/>
  <c r="U13177" i="1" s="1"/>
  <c r="R12737" i="1" a="1"/>
  <c r="R12737" i="1" s="1"/>
  <c r="T12737" i="1" s="1"/>
  <c r="U12737" i="1" s="1"/>
  <c r="R12377" i="1" a="1"/>
  <c r="R12377" i="1" s="1"/>
  <c r="T12377" i="1" s="1"/>
  <c r="U12377" i="1" s="1"/>
  <c r="R12065" i="1" a="1"/>
  <c r="R12065" i="1" s="1"/>
  <c r="T12065" i="1" s="1"/>
  <c r="U12065" i="1" s="1"/>
  <c r="R11713" i="1" a="1"/>
  <c r="R11713" i="1" s="1"/>
  <c r="T11713" i="1" s="1"/>
  <c r="U11713" i="1" s="1"/>
  <c r="R11385" i="1" a="1"/>
  <c r="R11385" i="1" s="1"/>
  <c r="T11385" i="1" s="1"/>
  <c r="U11385" i="1" s="1"/>
  <c r="R14146" i="1" a="1"/>
  <c r="R14146" i="1" s="1"/>
  <c r="T14146" i="1" s="1"/>
  <c r="U14146" i="1" s="1"/>
  <c r="R14082" i="1" a="1"/>
  <c r="R14082" i="1" s="1"/>
  <c r="T14082" i="1" s="1"/>
  <c r="U14082" i="1" s="1"/>
  <c r="R14018" i="1" a="1"/>
  <c r="R14018" i="1" s="1"/>
  <c r="T14018" i="1" s="1"/>
  <c r="U14018" i="1" s="1"/>
  <c r="R13954" i="1" a="1"/>
  <c r="R13954" i="1" s="1"/>
  <c r="T13954" i="1" s="1"/>
  <c r="U13954" i="1" s="1"/>
  <c r="R13890" i="1" a="1"/>
  <c r="R13890" i="1" s="1"/>
  <c r="T13890" i="1" s="1"/>
  <c r="U13890" i="1" s="1"/>
  <c r="R13826" i="1" a="1"/>
  <c r="R13826" i="1" s="1"/>
  <c r="T13826" i="1" s="1"/>
  <c r="U13826" i="1" s="1"/>
  <c r="R13762" i="1" a="1"/>
  <c r="R13762" i="1" s="1"/>
  <c r="T13762" i="1" s="1"/>
  <c r="U13762" i="1" s="1"/>
  <c r="R13698" i="1" a="1"/>
  <c r="R13698" i="1" s="1"/>
  <c r="T13698" i="1" s="1"/>
  <c r="U13698" i="1" s="1"/>
  <c r="R13634" i="1" a="1"/>
  <c r="R13634" i="1" s="1"/>
  <c r="T13634" i="1" s="1"/>
  <c r="U13634" i="1" s="1"/>
  <c r="R13570" i="1" a="1"/>
  <c r="R13570" i="1" s="1"/>
  <c r="T13570" i="1" s="1"/>
  <c r="U13570" i="1" s="1"/>
  <c r="R13506" i="1" a="1"/>
  <c r="R13506" i="1" s="1"/>
  <c r="T13506" i="1" s="1"/>
  <c r="U13506" i="1" s="1"/>
  <c r="R13442" i="1" a="1"/>
  <c r="R13442" i="1" s="1"/>
  <c r="T13442" i="1" s="1"/>
  <c r="U13442" i="1" s="1"/>
  <c r="R13378" i="1" a="1"/>
  <c r="R13378" i="1" s="1"/>
  <c r="T13378" i="1" s="1"/>
  <c r="U13378" i="1" s="1"/>
  <c r="R13314" i="1" a="1"/>
  <c r="R13314" i="1" s="1"/>
  <c r="T13314" i="1" s="1"/>
  <c r="U13314" i="1" s="1"/>
  <c r="R13250" i="1" a="1"/>
  <c r="R13250" i="1" s="1"/>
  <c r="T13250" i="1" s="1"/>
  <c r="U13250" i="1" s="1"/>
  <c r="R13186" i="1" a="1"/>
  <c r="R13186" i="1" s="1"/>
  <c r="T13186" i="1" s="1"/>
  <c r="U13186" i="1" s="1"/>
  <c r="R10865" i="1" a="1"/>
  <c r="R10865" i="1" s="1"/>
  <c r="T10865" i="1" s="1"/>
  <c r="U10865" i="1" s="1"/>
  <c r="R10473" i="1" a="1"/>
  <c r="R10473" i="1" s="1"/>
  <c r="T10473" i="1" s="1"/>
  <c r="U10473" i="1" s="1"/>
  <c r="R10121" i="1" a="1"/>
  <c r="R10121" i="1" s="1"/>
  <c r="T10121" i="1" s="1"/>
  <c r="U10121" i="1" s="1"/>
  <c r="R9785" i="1" a="1"/>
  <c r="R9785" i="1" s="1"/>
  <c r="T9785" i="1" s="1"/>
  <c r="U9785" i="1" s="1"/>
  <c r="R9409" i="1" a="1"/>
  <c r="R9409" i="1" s="1"/>
  <c r="T9409" i="1" s="1"/>
  <c r="U9409" i="1" s="1"/>
  <c r="R9097" i="1" a="1"/>
  <c r="R9097" i="1" s="1"/>
  <c r="T9097" i="1" s="1"/>
  <c r="U9097" i="1" s="1"/>
  <c r="R9033" i="1" a="1"/>
  <c r="R9033" i="1" s="1"/>
  <c r="T9033" i="1" s="1"/>
  <c r="U9033" i="1" s="1"/>
  <c r="R8929" i="1" a="1"/>
  <c r="R8929" i="1" s="1"/>
  <c r="T8929" i="1" s="1"/>
  <c r="U8929" i="1" s="1"/>
  <c r="R8865" i="1" a="1"/>
  <c r="R8865" i="1" s="1"/>
  <c r="T8865" i="1" s="1"/>
  <c r="U8865" i="1" s="1"/>
  <c r="R8801" i="1" a="1"/>
  <c r="R8801" i="1" s="1"/>
  <c r="T8801" i="1" s="1"/>
  <c r="U8801" i="1" s="1"/>
  <c r="R8737" i="1" a="1"/>
  <c r="R8737" i="1" s="1"/>
  <c r="T8737" i="1" s="1"/>
  <c r="U8737" i="1" s="1"/>
  <c r="R8673" i="1" a="1"/>
  <c r="R8673" i="1" s="1"/>
  <c r="T8673" i="1" s="1"/>
  <c r="U8673" i="1" s="1"/>
  <c r="R8609" i="1" a="1"/>
  <c r="R8609" i="1" s="1"/>
  <c r="T8609" i="1" s="1"/>
  <c r="U8609" i="1" s="1"/>
  <c r="R8545" i="1" a="1"/>
  <c r="R8545" i="1" s="1"/>
  <c r="T8545" i="1" s="1"/>
  <c r="U8545" i="1" s="1"/>
  <c r="R8481" i="1" a="1"/>
  <c r="R8481" i="1" s="1"/>
  <c r="T8481" i="1" s="1"/>
  <c r="U8481" i="1" s="1"/>
  <c r="R8417" i="1" a="1"/>
  <c r="R8417" i="1" s="1"/>
  <c r="T8417" i="1" s="1"/>
  <c r="U8417" i="1" s="1"/>
  <c r="R8353" i="1" a="1"/>
  <c r="R8353" i="1" s="1"/>
  <c r="T8353" i="1" s="1"/>
  <c r="U8353" i="1" s="1"/>
  <c r="R8289" i="1" a="1"/>
  <c r="R8289" i="1" s="1"/>
  <c r="T8289" i="1" s="1"/>
  <c r="U8289" i="1" s="1"/>
  <c r="R8225" i="1" a="1"/>
  <c r="R8225" i="1" s="1"/>
  <c r="T8225" i="1" s="1"/>
  <c r="U8225" i="1" s="1"/>
  <c r="R8161" i="1" a="1"/>
  <c r="R8161" i="1" s="1"/>
  <c r="T8161" i="1" s="1"/>
  <c r="U8161" i="1" s="1"/>
  <c r="R8097" i="1" a="1"/>
  <c r="R8097" i="1" s="1"/>
  <c r="T8097" i="1" s="1"/>
  <c r="U8097" i="1" s="1"/>
  <c r="R8033" i="1" a="1"/>
  <c r="R8033" i="1" s="1"/>
  <c r="T8033" i="1" s="1"/>
  <c r="U8033" i="1" s="1"/>
  <c r="R7969" i="1" a="1"/>
  <c r="R7969" i="1" s="1"/>
  <c r="T7969" i="1" s="1"/>
  <c r="U7969" i="1" s="1"/>
  <c r="R7905" i="1" a="1"/>
  <c r="R7905" i="1" s="1"/>
  <c r="T7905" i="1" s="1"/>
  <c r="U7905" i="1" s="1"/>
  <c r="R7841" i="1" a="1"/>
  <c r="R7841" i="1" s="1"/>
  <c r="T7841" i="1" s="1"/>
  <c r="U7841" i="1" s="1"/>
  <c r="R7777" i="1" a="1"/>
  <c r="R7777" i="1" s="1"/>
  <c r="T7777" i="1" s="1"/>
  <c r="U7777" i="1" s="1"/>
  <c r="R7713" i="1" a="1"/>
  <c r="R7713" i="1" s="1"/>
  <c r="T7713" i="1" s="1"/>
  <c r="U7713" i="1" s="1"/>
  <c r="R7649" i="1" a="1"/>
  <c r="R7649" i="1" s="1"/>
  <c r="T7649" i="1" s="1"/>
  <c r="U7649" i="1" s="1"/>
  <c r="R7585" i="1" a="1"/>
  <c r="R7585" i="1" s="1"/>
  <c r="T7585" i="1" s="1"/>
  <c r="U7585" i="1" s="1"/>
  <c r="R10857" i="1" a="1"/>
  <c r="R10857" i="1" s="1"/>
  <c r="T10857" i="1" s="1"/>
  <c r="U10857" i="1" s="1"/>
  <c r="R10361" i="1" a="1"/>
  <c r="R10361" i="1" s="1"/>
  <c r="T10361" i="1" s="1"/>
  <c r="U10361" i="1" s="1"/>
  <c r="R9889" i="1" a="1"/>
  <c r="R9889" i="1" s="1"/>
  <c r="T9889" i="1" s="1"/>
  <c r="U9889" i="1" s="1"/>
  <c r="R9425" i="1" a="1"/>
  <c r="R9425" i="1" s="1"/>
  <c r="T9425" i="1" s="1"/>
  <c r="U9425" i="1" s="1"/>
  <c r="R14104" i="1" a="1"/>
  <c r="R14104" i="1" s="1"/>
  <c r="T14104" i="1" s="1"/>
  <c r="U14104" i="1" s="1"/>
  <c r="R13696" i="1" a="1"/>
  <c r="R13696" i="1" s="1"/>
  <c r="T13696" i="1" s="1"/>
  <c r="U13696" i="1" s="1"/>
  <c r="R13296" i="1" a="1"/>
  <c r="R13296" i="1" s="1"/>
  <c r="T13296" i="1" s="1"/>
  <c r="U13296" i="1" s="1"/>
  <c r="R12936" i="1" a="1"/>
  <c r="R12936" i="1" s="1"/>
  <c r="T12936" i="1" s="1"/>
  <c r="U12936" i="1" s="1"/>
  <c r="R12536" i="1" a="1"/>
  <c r="R12536" i="1" s="1"/>
  <c r="T12536" i="1" s="1"/>
  <c r="U12536" i="1" s="1"/>
  <c r="R12144" i="1" a="1"/>
  <c r="R12144" i="1" s="1"/>
  <c r="T12144" i="1" s="1"/>
  <c r="U12144" i="1" s="1"/>
  <c r="R11760" i="1" a="1"/>
  <c r="R11760" i="1" s="1"/>
  <c r="T11760" i="1" s="1"/>
  <c r="U11760" i="1" s="1"/>
  <c r="R11064" i="1" a="1"/>
  <c r="R11064" i="1" s="1"/>
  <c r="T11064" i="1" s="1"/>
  <c r="U11064" i="1" s="1"/>
  <c r="R10680" i="1" a="1"/>
  <c r="R10680" i="1" s="1"/>
  <c r="T10680" i="1" s="1"/>
  <c r="U10680" i="1" s="1"/>
  <c r="R10544" i="1" a="1"/>
  <c r="R10544" i="1" s="1"/>
  <c r="T10544" i="1" s="1"/>
  <c r="U10544" i="1" s="1"/>
  <c r="R10480" i="1" a="1"/>
  <c r="R10480" i="1" s="1"/>
  <c r="T10480" i="1" s="1"/>
  <c r="U10480" i="1" s="1"/>
  <c r="R10416" i="1" a="1"/>
  <c r="R10416" i="1" s="1"/>
  <c r="T10416" i="1" s="1"/>
  <c r="U10416" i="1" s="1"/>
  <c r="R10352" i="1" a="1"/>
  <c r="R10352" i="1" s="1"/>
  <c r="T10352" i="1" s="1"/>
  <c r="U10352" i="1" s="1"/>
  <c r="R10288" i="1" a="1"/>
  <c r="R10288" i="1" s="1"/>
  <c r="T10288" i="1" s="1"/>
  <c r="U10288" i="1" s="1"/>
  <c r="R10224" i="1" a="1"/>
  <c r="R10224" i="1" s="1"/>
  <c r="T10224" i="1" s="1"/>
  <c r="U10224" i="1" s="1"/>
  <c r="R10160" i="1" a="1"/>
  <c r="R10160" i="1" s="1"/>
  <c r="T10160" i="1" s="1"/>
  <c r="U10160" i="1" s="1"/>
  <c r="R10921" i="1" a="1"/>
  <c r="R10921" i="1" s="1"/>
  <c r="T10921" i="1" s="1"/>
  <c r="U10921" i="1" s="1"/>
  <c r="R10545" i="1" a="1"/>
  <c r="R10545" i="1" s="1"/>
  <c r="T10545" i="1" s="1"/>
  <c r="U10545" i="1" s="1"/>
  <c r="R10169" i="1" a="1"/>
  <c r="R10169" i="1" s="1"/>
  <c r="T10169" i="1" s="1"/>
  <c r="U10169" i="1" s="1"/>
  <c r="R9825" i="1" a="1"/>
  <c r="R9825" i="1" s="1"/>
  <c r="T9825" i="1" s="1"/>
  <c r="U9825" i="1" s="1"/>
  <c r="R9449" i="1" a="1"/>
  <c r="R9449" i="1" s="1"/>
  <c r="T9449" i="1" s="1"/>
  <c r="U9449" i="1" s="1"/>
  <c r="R8993" i="1" a="1"/>
  <c r="R8993" i="1" s="1"/>
  <c r="T8993" i="1" s="1"/>
  <c r="U8993" i="1" s="1"/>
  <c r="R13896" i="1" a="1"/>
  <c r="R13896" i="1" s="1"/>
  <c r="T13896" i="1" s="1"/>
  <c r="U13896" i="1" s="1"/>
  <c r="R13624" i="1" a="1"/>
  <c r="R13624" i="1" s="1"/>
  <c r="T13624" i="1" s="1"/>
  <c r="U13624" i="1" s="1"/>
  <c r="R13312" i="1" a="1"/>
  <c r="R13312" i="1" s="1"/>
  <c r="T13312" i="1" s="1"/>
  <c r="U13312" i="1" s="1"/>
  <c r="R13016" i="1" a="1"/>
  <c r="R13016" i="1" s="1"/>
  <c r="T13016" i="1" s="1"/>
  <c r="U13016" i="1" s="1"/>
  <c r="R12728" i="1" a="1"/>
  <c r="R12728" i="1" s="1"/>
  <c r="T12728" i="1" s="1"/>
  <c r="U12728" i="1" s="1"/>
  <c r="R12432" i="1" a="1"/>
  <c r="R12432" i="1" s="1"/>
  <c r="T12432" i="1" s="1"/>
  <c r="U12432" i="1" s="1"/>
  <c r="R12136" i="1" a="1"/>
  <c r="R12136" i="1" s="1"/>
  <c r="T12136" i="1" s="1"/>
  <c r="U12136" i="1" s="1"/>
  <c r="R11848" i="1" a="1"/>
  <c r="R11848" i="1" s="1"/>
  <c r="T11848" i="1" s="1"/>
  <c r="U11848" i="1" s="1"/>
  <c r="R11584" i="1" a="1"/>
  <c r="R11584" i="1" s="1"/>
  <c r="T11584" i="1" s="1"/>
  <c r="U11584" i="1" s="1"/>
  <c r="R11320" i="1" a="1"/>
  <c r="R11320" i="1" s="1"/>
  <c r="T11320" i="1" s="1"/>
  <c r="U11320" i="1" s="1"/>
  <c r="R11032" i="1" a="1"/>
  <c r="R11032" i="1" s="1"/>
  <c r="T11032" i="1" s="1"/>
  <c r="U11032" i="1" s="1"/>
  <c r="R10728" i="1" a="1"/>
  <c r="R10728" i="1" s="1"/>
  <c r="T10728" i="1" s="1"/>
  <c r="U10728" i="1" s="1"/>
  <c r="R14031" i="1" a="1"/>
  <c r="R14031" i="1" s="1"/>
  <c r="T14031" i="1" s="1"/>
  <c r="U14031" i="1" s="1"/>
  <c r="R13775" i="1" a="1"/>
  <c r="R13775" i="1" s="1"/>
  <c r="T13775" i="1" s="1"/>
  <c r="U13775" i="1" s="1"/>
  <c r="R13535" i="1" a="1"/>
  <c r="R13535" i="1" s="1"/>
  <c r="T13535" i="1" s="1"/>
  <c r="U13535" i="1" s="1"/>
  <c r="R13295" i="1" a="1"/>
  <c r="R13295" i="1" s="1"/>
  <c r="T13295" i="1" s="1"/>
  <c r="U13295" i="1" s="1"/>
  <c r="R13055" i="1" a="1"/>
  <c r="R13055" i="1" s="1"/>
  <c r="T13055" i="1" s="1"/>
  <c r="U13055" i="1" s="1"/>
  <c r="R12815" i="1" a="1"/>
  <c r="R12815" i="1" s="1"/>
  <c r="T12815" i="1" s="1"/>
  <c r="U12815" i="1" s="1"/>
  <c r="R12567" i="1" a="1"/>
  <c r="R12567" i="1" s="1"/>
  <c r="T12567" i="1" s="1"/>
  <c r="U12567" i="1" s="1"/>
  <c r="R12327" i="1" a="1"/>
  <c r="R12327" i="1" s="1"/>
  <c r="T12327" i="1" s="1"/>
  <c r="U12327" i="1" s="1"/>
  <c r="R10753" i="1" a="1"/>
  <c r="R10753" i="1" s="1"/>
  <c r="T10753" i="1" s="1"/>
  <c r="U10753" i="1" s="1"/>
  <c r="R10377" i="1" a="1"/>
  <c r="R10377" i="1" s="1"/>
  <c r="T10377" i="1" s="1"/>
  <c r="U10377" i="1" s="1"/>
  <c r="R9921" i="1" a="1"/>
  <c r="R9921" i="1" s="1"/>
  <c r="T9921" i="1" s="1"/>
  <c r="U9921" i="1" s="1"/>
  <c r="R9497" i="1" a="1"/>
  <c r="R9497" i="1" s="1"/>
  <c r="T9497" i="1" s="1"/>
  <c r="U9497" i="1" s="1"/>
  <c r="R9009" i="1" a="1"/>
  <c r="R9009" i="1" s="1"/>
  <c r="T9009" i="1" s="1"/>
  <c r="U9009" i="1" s="1"/>
  <c r="R13808" i="1" a="1"/>
  <c r="R13808" i="1" s="1"/>
  <c r="T13808" i="1" s="1"/>
  <c r="U13808" i="1" s="1"/>
  <c r="R13416" i="1" a="1"/>
  <c r="R13416" i="1" s="1"/>
  <c r="T13416" i="1" s="1"/>
  <c r="U13416" i="1" s="1"/>
  <c r="R13048" i="1" a="1"/>
  <c r="R13048" i="1" s="1"/>
  <c r="T13048" i="1" s="1"/>
  <c r="U13048" i="1" s="1"/>
  <c r="R12680" i="1" a="1"/>
  <c r="R12680" i="1" s="1"/>
  <c r="T12680" i="1" s="1"/>
  <c r="U12680" i="1" s="1"/>
  <c r="R12336" i="1" a="1"/>
  <c r="R12336" i="1" s="1"/>
  <c r="T12336" i="1" s="1"/>
  <c r="U12336" i="1" s="1"/>
  <c r="R11976" i="1" a="1"/>
  <c r="R11976" i="1" s="1"/>
  <c r="T11976" i="1" s="1"/>
  <c r="U11976" i="1" s="1"/>
  <c r="R11592" i="1" a="1"/>
  <c r="R11592" i="1" s="1"/>
  <c r="T11592" i="1" s="1"/>
  <c r="U11592" i="1" s="1"/>
  <c r="R11248" i="1" a="1"/>
  <c r="R11248" i="1" s="1"/>
  <c r="T11248" i="1" s="1"/>
  <c r="U11248" i="1" s="1"/>
  <c r="R10888" i="1" a="1"/>
  <c r="R10888" i="1" s="1"/>
  <c r="T10888" i="1" s="1"/>
  <c r="U10888" i="1" s="1"/>
  <c r="R14103" i="1" a="1"/>
  <c r="R14103" i="1" s="1"/>
  <c r="T14103" i="1" s="1"/>
  <c r="U14103" i="1" s="1"/>
  <c r="R13799" i="1" a="1"/>
  <c r="R13799" i="1" s="1"/>
  <c r="T13799" i="1" s="1"/>
  <c r="U13799" i="1" s="1"/>
  <c r="R13487" i="1" a="1"/>
  <c r="R13487" i="1" s="1"/>
  <c r="T13487" i="1" s="1"/>
  <c r="U13487" i="1" s="1"/>
  <c r="R13159" i="1" a="1"/>
  <c r="R13159" i="1" s="1"/>
  <c r="T13159" i="1" s="1"/>
  <c r="U13159" i="1" s="1"/>
  <c r="R12855" i="1" a="1"/>
  <c r="R12855" i="1" s="1"/>
  <c r="T12855" i="1" s="1"/>
  <c r="U12855" i="1" s="1"/>
  <c r="R12551" i="1" a="1"/>
  <c r="R12551" i="1" s="1"/>
  <c r="T12551" i="1" s="1"/>
  <c r="U12551" i="1" s="1"/>
  <c r="R12223" i="1" a="1"/>
  <c r="R12223" i="1" s="1"/>
  <c r="T12223" i="1" s="1"/>
  <c r="U12223" i="1" s="1"/>
  <c r="R10849" i="1" a="1"/>
  <c r="R10849" i="1" s="1"/>
  <c r="T10849" i="1" s="1"/>
  <c r="U10849" i="1" s="1"/>
  <c r="R10513" i="1" a="1"/>
  <c r="R10513" i="1" s="1"/>
  <c r="T10513" i="1" s="1"/>
  <c r="U10513" i="1" s="1"/>
  <c r="R10153" i="1" a="1"/>
  <c r="R10153" i="1" s="1"/>
  <c r="T10153" i="1" s="1"/>
  <c r="U10153" i="1" s="1"/>
  <c r="R9793" i="1" a="1"/>
  <c r="R9793" i="1" s="1"/>
  <c r="T9793" i="1" s="1"/>
  <c r="U9793" i="1" s="1"/>
  <c r="R9433" i="1" a="1"/>
  <c r="R9433" i="1" s="1"/>
  <c r="T9433" i="1" s="1"/>
  <c r="U9433" i="1" s="1"/>
  <c r="R9025" i="1" a="1"/>
  <c r="R9025" i="1" s="1"/>
  <c r="T9025" i="1" s="1"/>
  <c r="U9025" i="1" s="1"/>
  <c r="R13920" i="1" a="1"/>
  <c r="R13920" i="1" s="1"/>
  <c r="T13920" i="1" s="1"/>
  <c r="U13920" i="1" s="1"/>
  <c r="R13632" i="1" a="1"/>
  <c r="R13632" i="1" s="1"/>
  <c r="T13632" i="1" s="1"/>
  <c r="U13632" i="1" s="1"/>
  <c r="R13336" i="1" a="1"/>
  <c r="R13336" i="1" s="1"/>
  <c r="T13336" i="1" s="1"/>
  <c r="U13336" i="1" s="1"/>
  <c r="R13040" i="1" a="1"/>
  <c r="R13040" i="1" s="1"/>
  <c r="T13040" i="1" s="1"/>
  <c r="U13040" i="1" s="1"/>
  <c r="R12736" i="1" a="1"/>
  <c r="R12736" i="1" s="1"/>
  <c r="T12736" i="1" s="1"/>
  <c r="U12736" i="1" s="1"/>
  <c r="R12456" i="1" a="1"/>
  <c r="R12456" i="1" s="1"/>
  <c r="T12456" i="1" s="1"/>
  <c r="U12456" i="1" s="1"/>
  <c r="R12192" i="1" a="1"/>
  <c r="R12192" i="1" s="1"/>
  <c r="T12192" i="1" s="1"/>
  <c r="U12192" i="1" s="1"/>
  <c r="R11904" i="1" a="1"/>
  <c r="R11904" i="1" s="1"/>
  <c r="T11904" i="1" s="1"/>
  <c r="U11904" i="1" s="1"/>
  <c r="R11600" i="1" a="1"/>
  <c r="R11600" i="1" s="1"/>
  <c r="T11600" i="1" s="1"/>
  <c r="U11600" i="1" s="1"/>
  <c r="R11368" i="1" a="1"/>
  <c r="R11368" i="1" s="1"/>
  <c r="T11368" i="1" s="1"/>
  <c r="U11368" i="1" s="1"/>
  <c r="R11088" i="1" a="1"/>
  <c r="R11088" i="1" s="1"/>
  <c r="T11088" i="1" s="1"/>
  <c r="U11088" i="1" s="1"/>
  <c r="R10760" i="1" a="1"/>
  <c r="R10760" i="1" s="1"/>
  <c r="T10760" i="1" s="1"/>
  <c r="U10760" i="1" s="1"/>
  <c r="R14095" i="1" a="1"/>
  <c r="R14095" i="1" s="1"/>
  <c r="T14095" i="1" s="1"/>
  <c r="U14095" i="1" s="1"/>
  <c r="R13855" i="1" a="1"/>
  <c r="R13855" i="1" s="1"/>
  <c r="T13855" i="1" s="1"/>
  <c r="U13855" i="1" s="1"/>
  <c r="R13615" i="1" a="1"/>
  <c r="R13615" i="1" s="1"/>
  <c r="T13615" i="1" s="1"/>
  <c r="U13615" i="1" s="1"/>
  <c r="R13367" i="1" a="1"/>
  <c r="R13367" i="1" s="1"/>
  <c r="T13367" i="1" s="1"/>
  <c r="U13367" i="1" s="1"/>
  <c r="R13103" i="1" a="1"/>
  <c r="R13103" i="1" s="1"/>
  <c r="T13103" i="1" s="1"/>
  <c r="U13103" i="1" s="1"/>
  <c r="R12871" i="1" a="1"/>
  <c r="R12871" i="1" s="1"/>
  <c r="T12871" i="1" s="1"/>
  <c r="U12871" i="1" s="1"/>
  <c r="R12615" i="1" a="1"/>
  <c r="R12615" i="1" s="1"/>
  <c r="T12615" i="1" s="1"/>
  <c r="U12615" i="1" s="1"/>
  <c r="R12383" i="1" a="1"/>
  <c r="R12383" i="1" s="1"/>
  <c r="T12383" i="1" s="1"/>
  <c r="U12383" i="1" s="1"/>
  <c r="R12183" i="1" a="1"/>
  <c r="R12183" i="1" s="1"/>
  <c r="T12183" i="1" s="1"/>
  <c r="U12183" i="1" s="1"/>
  <c r="R10777" i="1" a="1"/>
  <c r="R10777" i="1" s="1"/>
  <c r="T10777" i="1" s="1"/>
  <c r="U10777" i="1" s="1"/>
  <c r="R10441" i="1" a="1"/>
  <c r="R10441" i="1" s="1"/>
  <c r="T10441" i="1" s="1"/>
  <c r="U10441" i="1" s="1"/>
  <c r="R10073" i="1" a="1"/>
  <c r="R10073" i="1" s="1"/>
  <c r="T10073" i="1" s="1"/>
  <c r="U10073" i="1" s="1"/>
  <c r="R9721" i="1" a="1"/>
  <c r="R9721" i="1" s="1"/>
  <c r="T9721" i="1" s="1"/>
  <c r="U9721" i="1" s="1"/>
  <c r="R9345" i="1" a="1"/>
  <c r="R9345" i="1" s="1"/>
  <c r="T9345" i="1" s="1"/>
  <c r="U9345" i="1" s="1"/>
  <c r="R14096" i="1" a="1"/>
  <c r="R14096" i="1" s="1"/>
  <c r="T14096" i="1" s="1"/>
  <c r="U14096" i="1" s="1"/>
  <c r="R13816" i="1" a="1"/>
  <c r="R13816" i="1" s="1"/>
  <c r="T13816" i="1" s="1"/>
  <c r="U13816" i="1" s="1"/>
  <c r="R13520" i="1" a="1"/>
  <c r="R13520" i="1" s="1"/>
  <c r="T13520" i="1" s="1"/>
  <c r="U13520" i="1" s="1"/>
  <c r="R13240" i="1" a="1"/>
  <c r="R13240" i="1" s="1"/>
  <c r="T13240" i="1" s="1"/>
  <c r="U13240" i="1" s="1"/>
  <c r="R12944" i="1" a="1"/>
  <c r="R12944" i="1" s="1"/>
  <c r="T12944" i="1" s="1"/>
  <c r="U12944" i="1" s="1"/>
  <c r="R12656" i="1" a="1"/>
  <c r="R12656" i="1" s="1"/>
  <c r="T12656" i="1" s="1"/>
  <c r="U12656" i="1" s="1"/>
  <c r="R12368" i="1" a="1"/>
  <c r="R12368" i="1" s="1"/>
  <c r="T12368" i="1" s="1"/>
  <c r="U12368" i="1" s="1"/>
  <c r="R12056" i="1" a="1"/>
  <c r="R12056" i="1" s="1"/>
  <c r="T12056" i="1" s="1"/>
  <c r="U12056" i="1" s="1"/>
  <c r="R11792" i="1" a="1"/>
  <c r="R11792" i="1" s="1"/>
  <c r="T11792" i="1" s="1"/>
  <c r="U11792" i="1" s="1"/>
  <c r="R11520" i="1" a="1"/>
  <c r="R11520" i="1" s="1"/>
  <c r="T11520" i="1" s="1"/>
  <c r="U11520" i="1" s="1"/>
  <c r="R11272" i="1" a="1"/>
  <c r="R11272" i="1" s="1"/>
  <c r="T11272" i="1" s="1"/>
  <c r="U11272" i="1" s="1"/>
  <c r="R11024" i="1" a="1"/>
  <c r="R11024" i="1" s="1"/>
  <c r="T11024" i="1" s="1"/>
  <c r="U11024" i="1" s="1"/>
  <c r="R10752" i="1" a="1"/>
  <c r="R10752" i="1" s="1"/>
  <c r="T10752" i="1" s="1"/>
  <c r="U10752" i="1" s="1"/>
  <c r="R14023" i="1" a="1"/>
  <c r="R14023" i="1" s="1"/>
  <c r="T14023" i="1" s="1"/>
  <c r="U14023" i="1" s="1"/>
  <c r="R13783" i="1" a="1"/>
  <c r="R13783" i="1" s="1"/>
  <c r="T13783" i="1" s="1"/>
  <c r="U13783" i="1" s="1"/>
  <c r="R13551" i="1" a="1"/>
  <c r="R13551" i="1" s="1"/>
  <c r="T13551" i="1" s="1"/>
  <c r="U13551" i="1" s="1"/>
  <c r="R13311" i="1" a="1"/>
  <c r="R13311" i="1" s="1"/>
  <c r="T13311" i="1" s="1"/>
  <c r="U13311" i="1" s="1"/>
  <c r="R13087" i="1" a="1"/>
  <c r="R13087" i="1" s="1"/>
  <c r="T13087" i="1" s="1"/>
  <c r="U13087" i="1" s="1"/>
  <c r="R12839" i="1" a="1"/>
  <c r="R12839" i="1" s="1"/>
  <c r="T12839" i="1" s="1"/>
  <c r="U12839" i="1" s="1"/>
  <c r="R12599" i="1" a="1"/>
  <c r="R12599" i="1" s="1"/>
  <c r="T12599" i="1" s="1"/>
  <c r="U12599" i="1" s="1"/>
  <c r="R12359" i="1" a="1"/>
  <c r="R12359" i="1" s="1"/>
  <c r="T12359" i="1" s="1"/>
  <c r="U12359" i="1" s="1"/>
  <c r="R13114" i="1" a="1"/>
  <c r="R13114" i="1" s="1"/>
  <c r="T13114" i="1" s="1"/>
  <c r="U13114" i="1" s="1"/>
  <c r="R13050" i="1" a="1"/>
  <c r="R13050" i="1" s="1"/>
  <c r="T13050" i="1" s="1"/>
  <c r="U13050" i="1" s="1"/>
  <c r="R12986" i="1" a="1"/>
  <c r="R12986" i="1" s="1"/>
  <c r="T12986" i="1" s="1"/>
  <c r="U12986" i="1" s="1"/>
  <c r="R12922" i="1" a="1"/>
  <c r="R12922" i="1" s="1"/>
  <c r="T12922" i="1" s="1"/>
  <c r="U12922" i="1" s="1"/>
  <c r="R12858" i="1" a="1"/>
  <c r="R12858" i="1" s="1"/>
  <c r="T12858" i="1" s="1"/>
  <c r="U12858" i="1" s="1"/>
  <c r="R12794" i="1" a="1"/>
  <c r="R12794" i="1" s="1"/>
  <c r="T12794" i="1" s="1"/>
  <c r="U12794" i="1" s="1"/>
  <c r="R12730" i="1" a="1"/>
  <c r="R12730" i="1" s="1"/>
  <c r="T12730" i="1" s="1"/>
  <c r="U12730" i="1" s="1"/>
  <c r="R12666" i="1" a="1"/>
  <c r="R12666" i="1" s="1"/>
  <c r="T12666" i="1" s="1"/>
  <c r="U12666" i="1" s="1"/>
  <c r="R12602" i="1" a="1"/>
  <c r="R12602" i="1" s="1"/>
  <c r="T12602" i="1" s="1"/>
  <c r="U12602" i="1" s="1"/>
  <c r="R12538" i="1" a="1"/>
  <c r="R12538" i="1" s="1"/>
  <c r="T12538" i="1" s="1"/>
  <c r="U12538" i="1" s="1"/>
  <c r="R12474" i="1" a="1"/>
  <c r="R12474" i="1" s="1"/>
  <c r="T12474" i="1" s="1"/>
  <c r="U12474" i="1" s="1"/>
  <c r="R12410" i="1" a="1"/>
  <c r="R12410" i="1" s="1"/>
  <c r="T12410" i="1" s="1"/>
  <c r="U12410" i="1" s="1"/>
  <c r="R12346" i="1" a="1"/>
  <c r="R12346" i="1" s="1"/>
  <c r="T12346" i="1" s="1"/>
  <c r="U12346" i="1" s="1"/>
  <c r="R12282" i="1" a="1"/>
  <c r="R12282" i="1" s="1"/>
  <c r="T12282" i="1" s="1"/>
  <c r="U12282" i="1" s="1"/>
  <c r="R12218" i="1" a="1"/>
  <c r="R12218" i="1" s="1"/>
  <c r="T12218" i="1" s="1"/>
  <c r="U12218" i="1" s="1"/>
  <c r="R12154" i="1" a="1"/>
  <c r="R12154" i="1" s="1"/>
  <c r="T12154" i="1" s="1"/>
  <c r="U12154" i="1" s="1"/>
  <c r="R12090" i="1" a="1"/>
  <c r="R12090" i="1" s="1"/>
  <c r="T12090" i="1" s="1"/>
  <c r="U12090" i="1" s="1"/>
  <c r="R12026" i="1" a="1"/>
  <c r="R12026" i="1" s="1"/>
  <c r="T12026" i="1" s="1"/>
  <c r="U12026" i="1" s="1"/>
  <c r="R11962" i="1" a="1"/>
  <c r="R11962" i="1" s="1"/>
  <c r="T11962" i="1" s="1"/>
  <c r="U11962" i="1" s="1"/>
  <c r="R11898" i="1" a="1"/>
  <c r="R11898" i="1" s="1"/>
  <c r="T11898" i="1" s="1"/>
  <c r="U11898" i="1" s="1"/>
  <c r="R7497" i="1" a="1"/>
  <c r="R7497" i="1" s="1"/>
  <c r="T7497" i="1" s="1"/>
  <c r="U7497" i="1" s="1"/>
  <c r="R7433" i="1" a="1"/>
  <c r="R7433" i="1" s="1"/>
  <c r="T7433" i="1" s="1"/>
  <c r="U7433" i="1" s="1"/>
  <c r="R7369" i="1" a="1"/>
  <c r="R7369" i="1" s="1"/>
  <c r="T7369" i="1" s="1"/>
  <c r="U7369" i="1" s="1"/>
  <c r="R7305" i="1" a="1"/>
  <c r="R7305" i="1" s="1"/>
  <c r="T7305" i="1" s="1"/>
  <c r="U7305" i="1" s="1"/>
  <c r="R7241" i="1" a="1"/>
  <c r="R7241" i="1" s="1"/>
  <c r="T7241" i="1" s="1"/>
  <c r="U7241" i="1" s="1"/>
  <c r="R7177" i="1" a="1"/>
  <c r="R7177" i="1" s="1"/>
  <c r="T7177" i="1" s="1"/>
  <c r="U7177" i="1" s="1"/>
  <c r="R7113" i="1" a="1"/>
  <c r="R7113" i="1" s="1"/>
  <c r="T7113" i="1" s="1"/>
  <c r="U7113" i="1" s="1"/>
  <c r="R7049" i="1" a="1"/>
  <c r="R7049" i="1" s="1"/>
  <c r="T7049" i="1" s="1"/>
  <c r="U7049" i="1" s="1"/>
  <c r="R6985" i="1" a="1"/>
  <c r="R6985" i="1" s="1"/>
  <c r="T6985" i="1" s="1"/>
  <c r="U6985" i="1" s="1"/>
  <c r="R6921" i="1" a="1"/>
  <c r="R6921" i="1" s="1"/>
  <c r="T6921" i="1" s="1"/>
  <c r="U6921" i="1" s="1"/>
  <c r="R6857" i="1" a="1"/>
  <c r="R6857" i="1" s="1"/>
  <c r="T6857" i="1" s="1"/>
  <c r="U6857" i="1" s="1"/>
  <c r="R6793" i="1" a="1"/>
  <c r="R6793" i="1" s="1"/>
  <c r="T6793" i="1" s="1"/>
  <c r="U6793" i="1" s="1"/>
  <c r="R6729" i="1" a="1"/>
  <c r="R6729" i="1" s="1"/>
  <c r="T6729" i="1" s="1"/>
  <c r="U6729" i="1" s="1"/>
  <c r="R6665" i="1" a="1"/>
  <c r="R6665" i="1" s="1"/>
  <c r="T6665" i="1" s="1"/>
  <c r="U6665" i="1" s="1"/>
  <c r="R6601" i="1" a="1"/>
  <c r="R6601" i="1" s="1"/>
  <c r="T6601" i="1" s="1"/>
  <c r="U6601" i="1" s="1"/>
  <c r="R6537" i="1" a="1"/>
  <c r="R6537" i="1" s="1"/>
  <c r="T6537" i="1" s="1"/>
  <c r="U6537" i="1" s="1"/>
  <c r="R6473" i="1" a="1"/>
  <c r="R6473" i="1" s="1"/>
  <c r="T6473" i="1" s="1"/>
  <c r="U6473" i="1" s="1"/>
  <c r="R6409" i="1" a="1"/>
  <c r="R6409" i="1" s="1"/>
  <c r="T6409" i="1" s="1"/>
  <c r="U6409" i="1" s="1"/>
  <c r="R6345" i="1" a="1"/>
  <c r="R6345" i="1" s="1"/>
  <c r="T6345" i="1" s="1"/>
  <c r="U6345" i="1" s="1"/>
  <c r="R6281" i="1" a="1"/>
  <c r="R6281" i="1" s="1"/>
  <c r="T6281" i="1" s="1"/>
  <c r="U6281" i="1" s="1"/>
  <c r="R6217" i="1" a="1"/>
  <c r="R6217" i="1" s="1"/>
  <c r="T6217" i="1" s="1"/>
  <c r="U6217" i="1" s="1"/>
  <c r="R10080" i="1" a="1"/>
  <c r="R10080" i="1" s="1"/>
  <c r="T10080" i="1" s="1"/>
  <c r="U10080" i="1" s="1"/>
  <c r="R10016" i="1" a="1"/>
  <c r="R10016" i="1" s="1"/>
  <c r="T10016" i="1" s="1"/>
  <c r="U10016" i="1" s="1"/>
  <c r="R9952" i="1" a="1"/>
  <c r="R9952" i="1" s="1"/>
  <c r="T9952" i="1" s="1"/>
  <c r="U9952" i="1" s="1"/>
  <c r="R9888" i="1" a="1"/>
  <c r="R9888" i="1" s="1"/>
  <c r="T9888" i="1" s="1"/>
  <c r="U9888" i="1" s="1"/>
  <c r="R9824" i="1" a="1"/>
  <c r="R9824" i="1" s="1"/>
  <c r="T9824" i="1" s="1"/>
  <c r="U9824" i="1" s="1"/>
  <c r="R9760" i="1" a="1"/>
  <c r="R9760" i="1" s="1"/>
  <c r="T9760" i="1" s="1"/>
  <c r="U9760" i="1" s="1"/>
  <c r="R9696" i="1" a="1"/>
  <c r="R9696" i="1" s="1"/>
  <c r="T9696" i="1" s="1"/>
  <c r="U9696" i="1" s="1"/>
  <c r="R9632" i="1" a="1"/>
  <c r="R9632" i="1" s="1"/>
  <c r="T9632" i="1" s="1"/>
  <c r="U9632" i="1" s="1"/>
  <c r="R9568" i="1" a="1"/>
  <c r="R9568" i="1" s="1"/>
  <c r="T9568" i="1" s="1"/>
  <c r="U9568" i="1" s="1"/>
  <c r="R9504" i="1" a="1"/>
  <c r="R9504" i="1" s="1"/>
  <c r="T9504" i="1" s="1"/>
  <c r="U9504" i="1" s="1"/>
  <c r="R9440" i="1" a="1"/>
  <c r="R9440" i="1" s="1"/>
  <c r="T9440" i="1" s="1"/>
  <c r="U9440" i="1" s="1"/>
  <c r="R9376" i="1" a="1"/>
  <c r="R9376" i="1" s="1"/>
  <c r="T9376" i="1" s="1"/>
  <c r="U9376" i="1" s="1"/>
  <c r="R9312" i="1" a="1"/>
  <c r="R9312" i="1" s="1"/>
  <c r="T9312" i="1" s="1"/>
  <c r="U9312" i="1" s="1"/>
  <c r="R9248" i="1" a="1"/>
  <c r="R9248" i="1" s="1"/>
  <c r="T9248" i="1" s="1"/>
  <c r="U9248" i="1" s="1"/>
  <c r="R9184" i="1" a="1"/>
  <c r="R9184" i="1" s="1"/>
  <c r="T9184" i="1" s="1"/>
  <c r="U9184" i="1" s="1"/>
  <c r="R9120" i="1" a="1"/>
  <c r="R9120" i="1" s="1"/>
  <c r="T9120" i="1" s="1"/>
  <c r="U9120" i="1" s="1"/>
  <c r="R9056" i="1" a="1"/>
  <c r="R9056" i="1" s="1"/>
  <c r="T9056" i="1" s="1"/>
  <c r="U9056" i="1" s="1"/>
  <c r="R8992" i="1" a="1"/>
  <c r="R8992" i="1" s="1"/>
  <c r="T8992" i="1" s="1"/>
  <c r="U8992" i="1" s="1"/>
  <c r="R8928" i="1" a="1"/>
  <c r="R8928" i="1" s="1"/>
  <c r="T8928" i="1" s="1"/>
  <c r="U8928" i="1" s="1"/>
  <c r="R11847" i="1" a="1"/>
  <c r="R11847" i="1" s="1"/>
  <c r="T11847" i="1" s="1"/>
  <c r="U11847" i="1" s="1"/>
  <c r="R11599" i="1" a="1"/>
  <c r="R11599" i="1" s="1"/>
  <c r="T11599" i="1" s="1"/>
  <c r="U11599" i="1" s="1"/>
  <c r="R11327" i="1" a="1"/>
  <c r="R11327" i="1" s="1"/>
  <c r="T11327" i="1" s="1"/>
  <c r="U11327" i="1" s="1"/>
  <c r="R11071" i="1" a="1"/>
  <c r="R11071" i="1" s="1"/>
  <c r="T11071" i="1" s="1"/>
  <c r="U11071" i="1" s="1"/>
  <c r="R10815" i="1" a="1"/>
  <c r="R10815" i="1" s="1"/>
  <c r="T10815" i="1" s="1"/>
  <c r="U10815" i="1" s="1"/>
  <c r="R10583" i="1" a="1"/>
  <c r="R10583" i="1" s="1"/>
  <c r="T10583" i="1" s="1"/>
  <c r="U10583" i="1" s="1"/>
  <c r="R10319" i="1" a="1"/>
  <c r="R10319" i="1" s="1"/>
  <c r="T10319" i="1" s="1"/>
  <c r="U10319" i="1" s="1"/>
  <c r="R10255" i="1" a="1"/>
  <c r="R10255" i="1" s="1"/>
  <c r="T10255" i="1" s="1"/>
  <c r="U10255" i="1" s="1"/>
  <c r="R10167" i="1" a="1"/>
  <c r="R10167" i="1" s="1"/>
  <c r="T10167" i="1" s="1"/>
  <c r="U10167" i="1" s="1"/>
  <c r="R10103" i="1" a="1"/>
  <c r="R10103" i="1" s="1"/>
  <c r="T10103" i="1" s="1"/>
  <c r="U10103" i="1" s="1"/>
  <c r="R10039" i="1" a="1"/>
  <c r="R10039" i="1" s="1"/>
  <c r="T10039" i="1" s="1"/>
  <c r="U10039" i="1" s="1"/>
  <c r="R9975" i="1" a="1"/>
  <c r="R9975" i="1" s="1"/>
  <c r="T9975" i="1" s="1"/>
  <c r="U9975" i="1" s="1"/>
  <c r="R9911" i="1" a="1"/>
  <c r="R9911" i="1" s="1"/>
  <c r="T9911" i="1" s="1"/>
  <c r="U9911" i="1" s="1"/>
  <c r="R9847" i="1" a="1"/>
  <c r="R9847" i="1" s="1"/>
  <c r="T9847" i="1" s="1"/>
  <c r="U9847" i="1" s="1"/>
  <c r="R9783" i="1" a="1"/>
  <c r="R9783" i="1" s="1"/>
  <c r="T9783" i="1" s="1"/>
  <c r="U9783" i="1" s="1"/>
  <c r="R9719" i="1" a="1"/>
  <c r="R9719" i="1" s="1"/>
  <c r="T9719" i="1" s="1"/>
  <c r="U9719" i="1" s="1"/>
  <c r="R9655" i="1" a="1"/>
  <c r="R9655" i="1" s="1"/>
  <c r="T9655" i="1" s="1"/>
  <c r="U9655" i="1" s="1"/>
  <c r="R9591" i="1" a="1"/>
  <c r="R9591" i="1" s="1"/>
  <c r="T9591" i="1" s="1"/>
  <c r="U9591" i="1" s="1"/>
  <c r="R9527" i="1" a="1"/>
  <c r="R9527" i="1" s="1"/>
  <c r="T9527" i="1" s="1"/>
  <c r="U9527" i="1" s="1"/>
  <c r="R9463" i="1" a="1"/>
  <c r="R9463" i="1" s="1"/>
  <c r="T9463" i="1" s="1"/>
  <c r="U9463" i="1" s="1"/>
  <c r="R9399" i="1" a="1"/>
  <c r="R9399" i="1" s="1"/>
  <c r="T9399" i="1" s="1"/>
  <c r="U9399" i="1" s="1"/>
  <c r="R9335" i="1" a="1"/>
  <c r="R9335" i="1" s="1"/>
  <c r="T9335" i="1" s="1"/>
  <c r="U9335" i="1" s="1"/>
  <c r="R9271" i="1" a="1"/>
  <c r="R9271" i="1" s="1"/>
  <c r="T9271" i="1" s="1"/>
  <c r="U9271" i="1" s="1"/>
  <c r="R11935" i="1" a="1"/>
  <c r="R11935" i="1" s="1"/>
  <c r="T11935" i="1" s="1"/>
  <c r="U11935" i="1" s="1"/>
  <c r="R11679" i="1" a="1"/>
  <c r="R11679" i="1" s="1"/>
  <c r="T11679" i="1" s="1"/>
  <c r="U11679" i="1" s="1"/>
  <c r="R11415" i="1" a="1"/>
  <c r="R11415" i="1" s="1"/>
  <c r="T11415" i="1" s="1"/>
  <c r="U11415" i="1" s="1"/>
  <c r="R11183" i="1" a="1"/>
  <c r="R11183" i="1" s="1"/>
  <c r="T11183" i="1" s="1"/>
  <c r="U11183" i="1" s="1"/>
  <c r="R10927" i="1" a="1"/>
  <c r="R10927" i="1" s="1"/>
  <c r="T10927" i="1" s="1"/>
  <c r="U10927" i="1" s="1"/>
  <c r="R10679" i="1" a="1"/>
  <c r="R10679" i="1" s="1"/>
  <c r="T10679" i="1" s="1"/>
  <c r="U10679" i="1" s="1"/>
  <c r="R10407" i="1" a="1"/>
  <c r="R10407" i="1" s="1"/>
  <c r="T10407" i="1" s="1"/>
  <c r="U10407" i="1" s="1"/>
  <c r="R14054" i="1" a="1"/>
  <c r="R14054" i="1" s="1"/>
  <c r="T14054" i="1" s="1"/>
  <c r="U14054" i="1" s="1"/>
  <c r="R13854" i="1" a="1"/>
  <c r="R13854" i="1" s="1"/>
  <c r="T13854" i="1" s="1"/>
  <c r="U13854" i="1" s="1"/>
  <c r="R13670" i="1" a="1"/>
  <c r="R13670" i="1" s="1"/>
  <c r="T13670" i="1" s="1"/>
  <c r="U13670" i="1" s="1"/>
  <c r="R13470" i="1" a="1"/>
  <c r="R13470" i="1" s="1"/>
  <c r="T13470" i="1" s="1"/>
  <c r="U13470" i="1" s="1"/>
  <c r="R13262" i="1" a="1"/>
  <c r="R13262" i="1" s="1"/>
  <c r="T13262" i="1" s="1"/>
  <c r="U13262" i="1" s="1"/>
  <c r="R12750" i="1" a="1"/>
  <c r="R12750" i="1" s="1"/>
  <c r="T12750" i="1" s="1"/>
  <c r="U12750" i="1" s="1"/>
  <c r="R12526" i="1" a="1"/>
  <c r="R12526" i="1" s="1"/>
  <c r="T12526" i="1" s="1"/>
  <c r="U12526" i="1" s="1"/>
  <c r="R12286" i="1" a="1"/>
  <c r="R12286" i="1" s="1"/>
  <c r="T12286" i="1" s="1"/>
  <c r="U12286" i="1" s="1"/>
  <c r="R12070" i="1" a="1"/>
  <c r="R12070" i="1" s="1"/>
  <c r="T12070" i="1" s="1"/>
  <c r="U12070" i="1" s="1"/>
  <c r="R11822" i="1" a="1"/>
  <c r="R11822" i="1" s="1"/>
  <c r="T11822" i="1" s="1"/>
  <c r="U11822" i="1" s="1"/>
  <c r="R11951" i="1" a="1"/>
  <c r="R11951" i="1" s="1"/>
  <c r="T11951" i="1" s="1"/>
  <c r="U11951" i="1" s="1"/>
  <c r="R11687" i="1" a="1"/>
  <c r="R11687" i="1" s="1"/>
  <c r="T11687" i="1" s="1"/>
  <c r="U11687" i="1" s="1"/>
  <c r="R11423" i="1" a="1"/>
  <c r="R11423" i="1" s="1"/>
  <c r="T11423" i="1" s="1"/>
  <c r="U11423" i="1" s="1"/>
  <c r="R11175" i="1" a="1"/>
  <c r="R11175" i="1" s="1"/>
  <c r="T11175" i="1" s="1"/>
  <c r="U11175" i="1" s="1"/>
  <c r="R10895" i="1" a="1"/>
  <c r="R10895" i="1" s="1"/>
  <c r="T10895" i="1" s="1"/>
  <c r="U10895" i="1" s="1"/>
  <c r="R10623" i="1" a="1"/>
  <c r="R10623" i="1" s="1"/>
  <c r="T10623" i="1" s="1"/>
  <c r="U10623" i="1" s="1"/>
  <c r="R10367" i="1" a="1"/>
  <c r="R10367" i="1" s="1"/>
  <c r="T10367" i="1" s="1"/>
  <c r="U10367" i="1" s="1"/>
  <c r="R14014" i="1" a="1"/>
  <c r="R14014" i="1" s="1"/>
  <c r="T14014" i="1" s="1"/>
  <c r="U14014" i="1" s="1"/>
  <c r="R13846" i="1" a="1"/>
  <c r="R13846" i="1" s="1"/>
  <c r="T13846" i="1" s="1"/>
  <c r="U13846" i="1" s="1"/>
  <c r="R13662" i="1" a="1"/>
  <c r="R13662" i="1" s="1"/>
  <c r="T13662" i="1" s="1"/>
  <c r="U13662" i="1" s="1"/>
  <c r="R13486" i="1" a="1"/>
  <c r="R13486" i="1" s="1"/>
  <c r="T13486" i="1" s="1"/>
  <c r="U13486" i="1" s="1"/>
  <c r="R13302" i="1" a="1"/>
  <c r="R13302" i="1" s="1"/>
  <c r="T13302" i="1" s="1"/>
  <c r="U13302" i="1" s="1"/>
  <c r="R13126" i="1" a="1"/>
  <c r="R13126" i="1" s="1"/>
  <c r="T13126" i="1" s="1"/>
  <c r="U13126" i="1" s="1"/>
  <c r="R13006" i="1" a="1"/>
  <c r="R13006" i="1" s="1"/>
  <c r="T13006" i="1" s="1"/>
  <c r="U13006" i="1" s="1"/>
  <c r="R12870" i="1" a="1"/>
  <c r="R12870" i="1" s="1"/>
  <c r="T12870" i="1" s="1"/>
  <c r="U12870" i="1" s="1"/>
  <c r="R12686" i="1" a="1"/>
  <c r="R12686" i="1" s="1"/>
  <c r="T12686" i="1" s="1"/>
  <c r="U12686" i="1" s="1"/>
  <c r="R12502" i="1" a="1"/>
  <c r="R12502" i="1" s="1"/>
  <c r="T12502" i="1" s="1"/>
  <c r="U12502" i="1" s="1"/>
  <c r="R12334" i="1" a="1"/>
  <c r="R12334" i="1" s="1"/>
  <c r="T12334" i="1" s="1"/>
  <c r="U12334" i="1" s="1"/>
  <c r="R12150" i="1" a="1"/>
  <c r="R12150" i="1" s="1"/>
  <c r="T12150" i="1" s="1"/>
  <c r="U12150" i="1" s="1"/>
  <c r="R11974" i="1" a="1"/>
  <c r="R11974" i="1" s="1"/>
  <c r="T11974" i="1" s="1"/>
  <c r="U11974" i="1" s="1"/>
  <c r="R11814" i="1" a="1"/>
  <c r="R11814" i="1" s="1"/>
  <c r="T11814" i="1" s="1"/>
  <c r="U11814" i="1" s="1"/>
  <c r="R12007" i="1" a="1"/>
  <c r="R12007" i="1" s="1"/>
  <c r="T12007" i="1" s="1"/>
  <c r="U12007" i="1" s="1"/>
  <c r="R11783" i="1" a="1"/>
  <c r="R11783" i="1" s="1"/>
  <c r="T11783" i="1" s="1"/>
  <c r="U11783" i="1" s="1"/>
  <c r="R11535" i="1" a="1"/>
  <c r="R11535" i="1" s="1"/>
  <c r="T11535" i="1" s="1"/>
  <c r="U11535" i="1" s="1"/>
  <c r="R11271" i="1" a="1"/>
  <c r="R11271" i="1" s="1"/>
  <c r="T11271" i="1" s="1"/>
  <c r="U11271" i="1" s="1"/>
  <c r="R11007" i="1" a="1"/>
  <c r="R11007" i="1" s="1"/>
  <c r="T11007" i="1" s="1"/>
  <c r="U11007" i="1" s="1"/>
  <c r="R10759" i="1" a="1"/>
  <c r="R10759" i="1" s="1"/>
  <c r="T10759" i="1" s="1"/>
  <c r="U10759" i="1" s="1"/>
  <c r="R10511" i="1" a="1"/>
  <c r="R10511" i="1" s="1"/>
  <c r="T10511" i="1" s="1"/>
  <c r="U10511" i="1" s="1"/>
  <c r="R14158" i="1" a="1"/>
  <c r="R14158" i="1" s="1"/>
  <c r="T14158" i="1" s="1"/>
  <c r="U14158" i="1" s="1"/>
  <c r="R13987" i="1" a="1"/>
  <c r="R13987" i="1" s="1"/>
  <c r="T13987" i="1" s="1"/>
  <c r="U13987" i="1" s="1"/>
  <c r="R10659" i="1" a="1"/>
  <c r="R10659" i="1" s="1"/>
  <c r="T10659" i="1" s="1"/>
  <c r="U10659" i="1" s="1"/>
  <c r="R7779" i="1" a="1"/>
  <c r="R7779" i="1" s="1"/>
  <c r="T7779" i="1" s="1"/>
  <c r="U7779" i="1" s="1"/>
  <c r="R11843" i="1" a="1"/>
  <c r="R11843" i="1" s="1"/>
  <c r="T11843" i="1" s="1"/>
  <c r="U11843" i="1" s="1"/>
  <c r="R8963" i="1" a="1"/>
  <c r="R8963" i="1" s="1"/>
  <c r="T8963" i="1" s="1"/>
  <c r="U8963" i="1" s="1"/>
  <c r="R13625" i="1" a="1"/>
  <c r="R13625" i="1" s="1"/>
  <c r="T13625" i="1" s="1"/>
  <c r="U13625" i="1" s="1"/>
  <c r="R13675" i="1" a="1"/>
  <c r="R13675" i="1" s="1"/>
  <c r="T13675" i="1" s="1"/>
  <c r="U13675" i="1" s="1"/>
  <c r="R9411" i="1" a="1"/>
  <c r="R9411" i="1" s="1"/>
  <c r="T9411" i="1" s="1"/>
  <c r="U9411" i="1" s="1"/>
  <c r="R13153" i="1" a="1"/>
  <c r="R13153" i="1" s="1"/>
  <c r="T13153" i="1" s="1"/>
  <c r="U13153" i="1" s="1"/>
  <c r="R12547" i="1" a="1"/>
  <c r="R12547" i="1" s="1"/>
  <c r="T12547" i="1" s="1"/>
  <c r="U12547" i="1" s="1"/>
  <c r="R9499" i="1" a="1"/>
  <c r="R9499" i="1" s="1"/>
  <c r="T9499" i="1" s="1"/>
  <c r="U9499" i="1" s="1"/>
  <c r="R7683" i="1" a="1"/>
  <c r="R7683" i="1" s="1"/>
  <c r="T7683" i="1" s="1"/>
  <c r="U7683" i="1" s="1"/>
  <c r="R13969" i="1" a="1"/>
  <c r="R13969" i="1" s="1"/>
  <c r="T13969" i="1" s="1"/>
  <c r="U13969" i="1" s="1"/>
  <c r="R12233" i="1" a="1"/>
  <c r="R12233" i="1" s="1"/>
  <c r="T12233" i="1" s="1"/>
  <c r="U12233" i="1" s="1"/>
  <c r="R13411" i="1" a="1"/>
  <c r="R13411" i="1" s="1"/>
  <c r="T13411" i="1" s="1"/>
  <c r="U13411" i="1" s="1"/>
  <c r="R11763" i="1" a="1"/>
  <c r="R11763" i="1" s="1"/>
  <c r="T11763" i="1" s="1"/>
  <c r="U11763" i="1" s="1"/>
  <c r="R9667" i="1" a="1"/>
  <c r="R9667" i="1" s="1"/>
  <c r="T9667" i="1" s="1"/>
  <c r="U9667" i="1" s="1"/>
  <c r="R7595" i="1" a="1"/>
  <c r="R7595" i="1" s="1"/>
  <c r="T7595" i="1" s="1"/>
  <c r="U7595" i="1" s="1"/>
  <c r="R13913" i="1" a="1"/>
  <c r="R13913" i="1" s="1"/>
  <c r="T13913" i="1" s="1"/>
  <c r="U13913" i="1" s="1"/>
  <c r="R12489" i="1" a="1"/>
  <c r="R12489" i="1" s="1"/>
  <c r="T12489" i="1" s="1"/>
  <c r="U12489" i="1" s="1"/>
  <c r="R13763" i="1" a="1"/>
  <c r="R13763" i="1" s="1"/>
  <c r="T13763" i="1" s="1"/>
  <c r="U13763" i="1" s="1"/>
  <c r="R12003" i="1" a="1"/>
  <c r="R12003" i="1" s="1"/>
  <c r="T12003" i="1" s="1"/>
  <c r="U12003" i="1" s="1"/>
  <c r="R10387" i="1" a="1"/>
  <c r="R10387" i="1" s="1"/>
  <c r="T10387" i="1" s="1"/>
  <c r="U10387" i="1" s="1"/>
  <c r="R9051" i="1" a="1"/>
  <c r="R9051" i="1" s="1"/>
  <c r="T9051" i="1" s="1"/>
  <c r="U9051" i="1" s="1"/>
  <c r="R7803" i="1" a="1"/>
  <c r="R7803" i="1" s="1"/>
  <c r="T7803" i="1" s="1"/>
  <c r="U7803" i="1" s="1"/>
  <c r="R6723" i="1" a="1"/>
  <c r="R6723" i="1" s="1"/>
  <c r="T6723" i="1" s="1"/>
  <c r="U6723" i="1" s="1"/>
  <c r="R13665" i="1" a="1"/>
  <c r="R13665" i="1" s="1"/>
  <c r="T13665" i="1" s="1"/>
  <c r="U13665" i="1" s="1"/>
  <c r="R12705" i="1" a="1"/>
  <c r="R12705" i="1" s="1"/>
  <c r="T12705" i="1" s="1"/>
  <c r="U12705" i="1" s="1"/>
  <c r="R11953" i="1" a="1"/>
  <c r="R11953" i="1" s="1"/>
  <c r="T11953" i="1" s="1"/>
  <c r="U11953" i="1" s="1"/>
  <c r="R11417" i="1" a="1"/>
  <c r="R11417" i="1" s="1"/>
  <c r="T11417" i="1" s="1"/>
  <c r="U11417" i="1" s="1"/>
  <c r="R10937" i="1" a="1"/>
  <c r="R10937" i="1" s="1"/>
  <c r="T10937" i="1" s="1"/>
  <c r="U10937" i="1" s="1"/>
  <c r="R13219" i="1" a="1"/>
  <c r="R13219" i="1" s="1"/>
  <c r="T13219" i="1" s="1"/>
  <c r="U13219" i="1" s="1"/>
  <c r="R12467" i="1" a="1"/>
  <c r="R12467" i="1" s="1"/>
  <c r="T12467" i="1" s="1"/>
  <c r="U12467" i="1" s="1"/>
  <c r="R11827" i="1" a="1"/>
  <c r="R11827" i="1" s="1"/>
  <c r="T11827" i="1" s="1"/>
  <c r="U11827" i="1" s="1"/>
  <c r="R11131" i="1" a="1"/>
  <c r="R11131" i="1" s="1"/>
  <c r="T11131" i="1" s="1"/>
  <c r="U11131" i="1" s="1"/>
  <c r="R8443" i="1" a="1"/>
  <c r="R8443" i="1" s="1"/>
  <c r="T8443" i="1" s="1"/>
  <c r="U8443" i="1" s="1"/>
  <c r="R7891" i="1" a="1"/>
  <c r="R7891" i="1" s="1"/>
  <c r="T7891" i="1" s="1"/>
  <c r="U7891" i="1" s="1"/>
  <c r="R7315" i="1" a="1"/>
  <c r="R7315" i="1" s="1"/>
  <c r="T7315" i="1" s="1"/>
  <c r="U7315" i="1" s="1"/>
  <c r="R6667" i="1" a="1"/>
  <c r="R6667" i="1" s="1"/>
  <c r="T6667" i="1" s="1"/>
  <c r="U6667" i="1" s="1"/>
  <c r="R14097" i="1" a="1"/>
  <c r="R14097" i="1" s="1"/>
  <c r="T14097" i="1" s="1"/>
  <c r="U14097" i="1" s="1"/>
  <c r="R13633" i="1" a="1"/>
  <c r="R13633" i="1" s="1"/>
  <c r="T13633" i="1" s="1"/>
  <c r="U13633" i="1" s="1"/>
  <c r="R13129" i="1" a="1"/>
  <c r="R13129" i="1" s="1"/>
  <c r="T13129" i="1" s="1"/>
  <c r="U13129" i="1" s="1"/>
  <c r="R12673" i="1" a="1"/>
  <c r="R12673" i="1" s="1"/>
  <c r="T12673" i="1" s="1"/>
  <c r="U12673" i="1" s="1"/>
  <c r="R12329" i="1" a="1"/>
  <c r="R12329" i="1" s="1"/>
  <c r="T12329" i="1" s="1"/>
  <c r="U12329" i="1" s="1"/>
  <c r="R12009" i="1" a="1"/>
  <c r="R12009" i="1" s="1"/>
  <c r="T12009" i="1" s="1"/>
  <c r="U12009" i="1" s="1"/>
  <c r="R11673" i="1" a="1"/>
  <c r="R11673" i="1" s="1"/>
  <c r="T11673" i="1" s="1"/>
  <c r="U11673" i="1" s="1"/>
  <c r="R11337" i="1" a="1"/>
  <c r="R11337" i="1" s="1"/>
  <c r="T11337" i="1" s="1"/>
  <c r="U11337" i="1" s="1"/>
  <c r="R14138" i="1" a="1"/>
  <c r="R14138" i="1" s="1"/>
  <c r="T14138" i="1" s="1"/>
  <c r="U14138" i="1" s="1"/>
  <c r="R14074" i="1" a="1"/>
  <c r="R14074" i="1" s="1"/>
  <c r="T14074" i="1" s="1"/>
  <c r="U14074" i="1" s="1"/>
  <c r="R14010" i="1" a="1"/>
  <c r="R14010" i="1" s="1"/>
  <c r="T14010" i="1" s="1"/>
  <c r="U14010" i="1" s="1"/>
  <c r="R13946" i="1" a="1"/>
  <c r="R13946" i="1" s="1"/>
  <c r="T13946" i="1" s="1"/>
  <c r="U13946" i="1" s="1"/>
  <c r="R13882" i="1" a="1"/>
  <c r="R13882" i="1" s="1"/>
  <c r="T13882" i="1" s="1"/>
  <c r="U13882" i="1" s="1"/>
  <c r="R13818" i="1" a="1"/>
  <c r="R13818" i="1" s="1"/>
  <c r="T13818" i="1" s="1"/>
  <c r="U13818" i="1" s="1"/>
  <c r="R13754" i="1" a="1"/>
  <c r="R13754" i="1" s="1"/>
  <c r="T13754" i="1" s="1"/>
  <c r="U13754" i="1" s="1"/>
  <c r="R13690" i="1" a="1"/>
  <c r="R13690" i="1" s="1"/>
  <c r="T13690" i="1" s="1"/>
  <c r="U13690" i="1" s="1"/>
  <c r="R13626" i="1" a="1"/>
  <c r="R13626" i="1" s="1"/>
  <c r="T13626" i="1" s="1"/>
  <c r="U13626" i="1" s="1"/>
  <c r="R13562" i="1" a="1"/>
  <c r="R13562" i="1" s="1"/>
  <c r="T13562" i="1" s="1"/>
  <c r="U13562" i="1" s="1"/>
  <c r="R13498" i="1" a="1"/>
  <c r="R13498" i="1" s="1"/>
  <c r="T13498" i="1" s="1"/>
  <c r="U13498" i="1" s="1"/>
  <c r="R13434" i="1" a="1"/>
  <c r="R13434" i="1" s="1"/>
  <c r="T13434" i="1" s="1"/>
  <c r="U13434" i="1" s="1"/>
  <c r="R13370" i="1" a="1"/>
  <c r="R13370" i="1" s="1"/>
  <c r="T13370" i="1" s="1"/>
  <c r="U13370" i="1" s="1"/>
  <c r="R13306" i="1" a="1"/>
  <c r="R13306" i="1" s="1"/>
  <c r="T13306" i="1" s="1"/>
  <c r="U13306" i="1" s="1"/>
  <c r="R13242" i="1" a="1"/>
  <c r="R13242" i="1" s="1"/>
  <c r="T13242" i="1" s="1"/>
  <c r="U13242" i="1" s="1"/>
  <c r="R13178" i="1" a="1"/>
  <c r="R13178" i="1" s="1"/>
  <c r="T13178" i="1" s="1"/>
  <c r="U13178" i="1" s="1"/>
  <c r="R10809" i="1" a="1"/>
  <c r="R10809" i="1" s="1"/>
  <c r="T10809" i="1" s="1"/>
  <c r="U10809" i="1" s="1"/>
  <c r="R10417" i="1" a="1"/>
  <c r="R10417" i="1" s="1"/>
  <c r="T10417" i="1" s="1"/>
  <c r="U10417" i="1" s="1"/>
  <c r="R10081" i="1" a="1"/>
  <c r="R10081" i="1" s="1"/>
  <c r="T10081" i="1" s="1"/>
  <c r="U10081" i="1" s="1"/>
  <c r="R9745" i="1" a="1"/>
  <c r="R9745" i="1" s="1"/>
  <c r="T9745" i="1" s="1"/>
  <c r="U9745" i="1" s="1"/>
  <c r="R9377" i="1" a="1"/>
  <c r="R9377" i="1" s="1"/>
  <c r="T9377" i="1" s="1"/>
  <c r="U9377" i="1" s="1"/>
  <c r="R9089" i="1" a="1"/>
  <c r="R9089" i="1" s="1"/>
  <c r="T9089" i="1" s="1"/>
  <c r="U9089" i="1" s="1"/>
  <c r="R9001" i="1" a="1"/>
  <c r="R9001" i="1" s="1"/>
  <c r="T9001" i="1" s="1"/>
  <c r="U9001" i="1" s="1"/>
  <c r="R8921" i="1" a="1"/>
  <c r="R8921" i="1" s="1"/>
  <c r="T8921" i="1" s="1"/>
  <c r="U8921" i="1" s="1"/>
  <c r="R8857" i="1" a="1"/>
  <c r="R8857" i="1" s="1"/>
  <c r="T8857" i="1" s="1"/>
  <c r="U8857" i="1" s="1"/>
  <c r="R8793" i="1" a="1"/>
  <c r="R8793" i="1" s="1"/>
  <c r="T8793" i="1" s="1"/>
  <c r="U8793" i="1" s="1"/>
  <c r="R8729" i="1" a="1"/>
  <c r="R8729" i="1" s="1"/>
  <c r="T8729" i="1" s="1"/>
  <c r="U8729" i="1" s="1"/>
  <c r="R8665" i="1" a="1"/>
  <c r="R8665" i="1" s="1"/>
  <c r="T8665" i="1" s="1"/>
  <c r="U8665" i="1" s="1"/>
  <c r="R8601" i="1" a="1"/>
  <c r="R8601" i="1" s="1"/>
  <c r="T8601" i="1" s="1"/>
  <c r="U8601" i="1" s="1"/>
  <c r="R8537" i="1" a="1"/>
  <c r="R8537" i="1" s="1"/>
  <c r="T8537" i="1" s="1"/>
  <c r="U8537" i="1" s="1"/>
  <c r="R8473" i="1" a="1"/>
  <c r="R8473" i="1" s="1"/>
  <c r="T8473" i="1" s="1"/>
  <c r="U8473" i="1" s="1"/>
  <c r="R8409" i="1" a="1"/>
  <c r="R8409" i="1" s="1"/>
  <c r="T8409" i="1" s="1"/>
  <c r="U8409" i="1" s="1"/>
  <c r="R8345" i="1" a="1"/>
  <c r="R8345" i="1" s="1"/>
  <c r="T8345" i="1" s="1"/>
  <c r="U8345" i="1" s="1"/>
  <c r="R8281" i="1" a="1"/>
  <c r="R8281" i="1" s="1"/>
  <c r="T8281" i="1" s="1"/>
  <c r="U8281" i="1" s="1"/>
  <c r="R8217" i="1" a="1"/>
  <c r="R8217" i="1" s="1"/>
  <c r="T8217" i="1" s="1"/>
  <c r="U8217" i="1" s="1"/>
  <c r="R8153" i="1" a="1"/>
  <c r="R8153" i="1" s="1"/>
  <c r="T8153" i="1" s="1"/>
  <c r="U8153" i="1" s="1"/>
  <c r="R8089" i="1" a="1"/>
  <c r="R8089" i="1" s="1"/>
  <c r="T8089" i="1" s="1"/>
  <c r="U8089" i="1" s="1"/>
  <c r="R8025" i="1" a="1"/>
  <c r="R8025" i="1" s="1"/>
  <c r="T8025" i="1" s="1"/>
  <c r="U8025" i="1" s="1"/>
  <c r="R7961" i="1" a="1"/>
  <c r="R7961" i="1" s="1"/>
  <c r="T7961" i="1" s="1"/>
  <c r="U7961" i="1" s="1"/>
  <c r="R7897" i="1" a="1"/>
  <c r="R7897" i="1" s="1"/>
  <c r="T7897" i="1" s="1"/>
  <c r="U7897" i="1" s="1"/>
  <c r="R7833" i="1" a="1"/>
  <c r="R7833" i="1" s="1"/>
  <c r="T7833" i="1" s="1"/>
  <c r="U7833" i="1" s="1"/>
  <c r="R7769" i="1" a="1"/>
  <c r="R7769" i="1" s="1"/>
  <c r="T7769" i="1" s="1"/>
  <c r="U7769" i="1" s="1"/>
  <c r="R7705" i="1" a="1"/>
  <c r="R7705" i="1" s="1"/>
  <c r="T7705" i="1" s="1"/>
  <c r="U7705" i="1" s="1"/>
  <c r="R7641" i="1" a="1"/>
  <c r="R7641" i="1" s="1"/>
  <c r="T7641" i="1" s="1"/>
  <c r="U7641" i="1" s="1"/>
  <c r="R7577" i="1" a="1"/>
  <c r="R7577" i="1" s="1"/>
  <c r="T7577" i="1" s="1"/>
  <c r="U7577" i="1" s="1"/>
  <c r="R10801" i="1" a="1"/>
  <c r="R10801" i="1" s="1"/>
  <c r="T10801" i="1" s="1"/>
  <c r="U10801" i="1" s="1"/>
  <c r="R10305" i="1" a="1"/>
  <c r="R10305" i="1" s="1"/>
  <c r="T10305" i="1" s="1"/>
  <c r="U10305" i="1" s="1"/>
  <c r="R9817" i="1" a="1"/>
  <c r="R9817" i="1" s="1"/>
  <c r="T9817" i="1" s="1"/>
  <c r="U9817" i="1" s="1"/>
  <c r="R9369" i="1" a="1"/>
  <c r="R9369" i="1" s="1"/>
  <c r="T9369" i="1" s="1"/>
  <c r="U9369" i="1" s="1"/>
  <c r="R14056" i="1" a="1"/>
  <c r="R14056" i="1" s="1"/>
  <c r="T14056" i="1" s="1"/>
  <c r="U14056" i="1" s="1"/>
  <c r="R13640" i="1" a="1"/>
  <c r="R13640" i="1" s="1"/>
  <c r="T13640" i="1" s="1"/>
  <c r="U13640" i="1" s="1"/>
  <c r="R13256" i="1" a="1"/>
  <c r="R13256" i="1" s="1"/>
  <c r="T13256" i="1" s="1"/>
  <c r="U13256" i="1" s="1"/>
  <c r="R12888" i="1" a="1"/>
  <c r="R12888" i="1" s="1"/>
  <c r="T12888" i="1" s="1"/>
  <c r="U12888" i="1" s="1"/>
  <c r="R12488" i="1" a="1"/>
  <c r="R12488" i="1" s="1"/>
  <c r="T12488" i="1" s="1"/>
  <c r="U12488" i="1" s="1"/>
  <c r="R12088" i="1" a="1"/>
  <c r="R12088" i="1" s="1"/>
  <c r="T12088" i="1" s="1"/>
  <c r="U12088" i="1" s="1"/>
  <c r="R11712" i="1" a="1"/>
  <c r="R11712" i="1" s="1"/>
  <c r="T11712" i="1" s="1"/>
  <c r="U11712" i="1" s="1"/>
  <c r="R11016" i="1" a="1"/>
  <c r="R11016" i="1" s="1"/>
  <c r="T11016" i="1" s="1"/>
  <c r="U11016" i="1" s="1"/>
  <c r="R10632" i="1" a="1"/>
  <c r="R10632" i="1" s="1"/>
  <c r="T10632" i="1" s="1"/>
  <c r="U10632" i="1" s="1"/>
  <c r="R10536" i="1" a="1"/>
  <c r="R10536" i="1" s="1"/>
  <c r="T10536" i="1" s="1"/>
  <c r="U10536" i="1" s="1"/>
  <c r="R10472" i="1" a="1"/>
  <c r="R10472" i="1" s="1"/>
  <c r="T10472" i="1" s="1"/>
  <c r="U10472" i="1" s="1"/>
  <c r="R10408" i="1" a="1"/>
  <c r="R10408" i="1" s="1"/>
  <c r="T10408" i="1" s="1"/>
  <c r="U10408" i="1" s="1"/>
  <c r="R10344" i="1" a="1"/>
  <c r="R10344" i="1" s="1"/>
  <c r="T10344" i="1" s="1"/>
  <c r="U10344" i="1" s="1"/>
  <c r="R10280" i="1" a="1"/>
  <c r="R10280" i="1" s="1"/>
  <c r="T10280" i="1" s="1"/>
  <c r="U10280" i="1" s="1"/>
  <c r="R10216" i="1" a="1"/>
  <c r="R10216" i="1" s="1"/>
  <c r="T10216" i="1" s="1"/>
  <c r="U10216" i="1" s="1"/>
  <c r="R10152" i="1" a="1"/>
  <c r="R10152" i="1" s="1"/>
  <c r="T10152" i="1" s="1"/>
  <c r="U10152" i="1" s="1"/>
  <c r="R10881" i="1" a="1"/>
  <c r="R10881" i="1" s="1"/>
  <c r="T10881" i="1" s="1"/>
  <c r="U10881" i="1" s="1"/>
  <c r="R10497" i="1" a="1"/>
  <c r="R10497" i="1" s="1"/>
  <c r="T10497" i="1" s="1"/>
  <c r="U10497" i="1" s="1"/>
  <c r="R10129" i="1" a="1"/>
  <c r="R10129" i="1" s="1"/>
  <c r="T10129" i="1" s="1"/>
  <c r="U10129" i="1" s="1"/>
  <c r="R9777" i="1" a="1"/>
  <c r="R9777" i="1" s="1"/>
  <c r="T9777" i="1" s="1"/>
  <c r="U9777" i="1" s="1"/>
  <c r="R9401" i="1" a="1"/>
  <c r="R9401" i="1" s="1"/>
  <c r="T9401" i="1" s="1"/>
  <c r="U9401" i="1" s="1"/>
  <c r="R14152" i="1" a="1"/>
  <c r="R14152" i="1" s="1"/>
  <c r="T14152" i="1" s="1"/>
  <c r="U14152" i="1" s="1"/>
  <c r="R13864" i="1" a="1"/>
  <c r="R13864" i="1" s="1"/>
  <c r="T13864" i="1" s="1"/>
  <c r="U13864" i="1" s="1"/>
  <c r="R13576" i="1" a="1"/>
  <c r="R13576" i="1" s="1"/>
  <c r="T13576" i="1" s="1"/>
  <c r="U13576" i="1" s="1"/>
  <c r="R13272" i="1" a="1"/>
  <c r="R13272" i="1" s="1"/>
  <c r="T13272" i="1" s="1"/>
  <c r="U13272" i="1" s="1"/>
  <c r="R12992" i="1" a="1"/>
  <c r="R12992" i="1" s="1"/>
  <c r="T12992" i="1" s="1"/>
  <c r="U12992" i="1" s="1"/>
  <c r="R12696" i="1" a="1"/>
  <c r="R12696" i="1" s="1"/>
  <c r="T12696" i="1" s="1"/>
  <c r="U12696" i="1" s="1"/>
  <c r="R12400" i="1" a="1"/>
  <c r="R12400" i="1" s="1"/>
  <c r="T12400" i="1" s="1"/>
  <c r="U12400" i="1" s="1"/>
  <c r="R12104" i="1" a="1"/>
  <c r="R12104" i="1" s="1"/>
  <c r="T12104" i="1" s="1"/>
  <c r="U12104" i="1" s="1"/>
  <c r="R11808" i="1" a="1"/>
  <c r="R11808" i="1" s="1"/>
  <c r="T11808" i="1" s="1"/>
  <c r="U11808" i="1" s="1"/>
  <c r="R11536" i="1" a="1"/>
  <c r="R11536" i="1" s="1"/>
  <c r="T11536" i="1" s="1"/>
  <c r="U11536" i="1" s="1"/>
  <c r="R11288" i="1" a="1"/>
  <c r="R11288" i="1" s="1"/>
  <c r="T11288" i="1" s="1"/>
  <c r="U11288" i="1" s="1"/>
  <c r="R11000" i="1" a="1"/>
  <c r="R11000" i="1" s="1"/>
  <c r="T11000" i="1" s="1"/>
  <c r="U11000" i="1" s="1"/>
  <c r="R10704" i="1" a="1"/>
  <c r="R10704" i="1" s="1"/>
  <c r="T10704" i="1" s="1"/>
  <c r="U10704" i="1" s="1"/>
  <c r="R13991" i="1" a="1"/>
  <c r="R13991" i="1" s="1"/>
  <c r="T13991" i="1" s="1"/>
  <c r="U13991" i="1" s="1"/>
  <c r="R13743" i="1" a="1"/>
  <c r="R13743" i="1" s="1"/>
  <c r="T13743" i="1" s="1"/>
  <c r="U13743" i="1" s="1"/>
  <c r="R13511" i="1" a="1"/>
  <c r="R13511" i="1" s="1"/>
  <c r="T13511" i="1" s="1"/>
  <c r="U13511" i="1" s="1"/>
  <c r="R13271" i="1" a="1"/>
  <c r="R13271" i="1" s="1"/>
  <c r="T13271" i="1" s="1"/>
  <c r="U13271" i="1" s="1"/>
  <c r="R13023" i="1" a="1"/>
  <c r="R13023" i="1" s="1"/>
  <c r="T13023" i="1" s="1"/>
  <c r="U13023" i="1" s="1"/>
  <c r="R12767" i="1" a="1"/>
  <c r="R12767" i="1" s="1"/>
  <c r="T12767" i="1" s="1"/>
  <c r="U12767" i="1" s="1"/>
  <c r="R12543" i="1" a="1"/>
  <c r="R12543" i="1" s="1"/>
  <c r="T12543" i="1" s="1"/>
  <c r="U12543" i="1" s="1"/>
  <c r="R12303" i="1" a="1"/>
  <c r="R12303" i="1" s="1"/>
  <c r="T12303" i="1" s="1"/>
  <c r="U12303" i="1" s="1"/>
  <c r="R10705" i="1" a="1"/>
  <c r="R10705" i="1" s="1"/>
  <c r="T10705" i="1" s="1"/>
  <c r="U10705" i="1" s="1"/>
  <c r="R10321" i="1" a="1"/>
  <c r="R10321" i="1" s="1"/>
  <c r="T10321" i="1" s="1"/>
  <c r="U10321" i="1" s="1"/>
  <c r="R9849" i="1" a="1"/>
  <c r="R9849" i="1" s="1"/>
  <c r="T9849" i="1" s="1"/>
  <c r="U9849" i="1" s="1"/>
  <c r="R9465" i="1" a="1"/>
  <c r="R9465" i="1" s="1"/>
  <c r="T9465" i="1" s="1"/>
  <c r="U9465" i="1" s="1"/>
  <c r="R14136" i="1" a="1"/>
  <c r="R14136" i="1" s="1"/>
  <c r="T14136" i="1" s="1"/>
  <c r="U14136" i="1" s="1"/>
  <c r="R13752" i="1" a="1"/>
  <c r="R13752" i="1" s="1"/>
  <c r="T13752" i="1" s="1"/>
  <c r="U13752" i="1" s="1"/>
  <c r="R13376" i="1" a="1"/>
  <c r="R13376" i="1" s="1"/>
  <c r="T13376" i="1" s="1"/>
  <c r="U13376" i="1" s="1"/>
  <c r="R13000" i="1" a="1"/>
  <c r="R13000" i="1" s="1"/>
  <c r="T13000" i="1" s="1"/>
  <c r="U13000" i="1" s="1"/>
  <c r="R12640" i="1" a="1"/>
  <c r="R12640" i="1" s="1"/>
  <c r="T12640" i="1" s="1"/>
  <c r="U12640" i="1" s="1"/>
  <c r="R12304" i="1" a="1"/>
  <c r="R12304" i="1" s="1"/>
  <c r="T12304" i="1" s="1"/>
  <c r="U12304" i="1" s="1"/>
  <c r="R11928" i="1" a="1"/>
  <c r="R11928" i="1" s="1"/>
  <c r="T11928" i="1" s="1"/>
  <c r="U11928" i="1" s="1"/>
  <c r="R11552" i="1" a="1"/>
  <c r="R11552" i="1" s="1"/>
  <c r="T11552" i="1" s="1"/>
  <c r="U11552" i="1" s="1"/>
  <c r="R11200" i="1" a="1"/>
  <c r="R11200" i="1" s="1"/>
  <c r="T11200" i="1" s="1"/>
  <c r="U11200" i="1" s="1"/>
  <c r="R10832" i="1" a="1"/>
  <c r="R10832" i="1" s="1"/>
  <c r="T10832" i="1" s="1"/>
  <c r="U10832" i="1" s="1"/>
  <c r="R14055" i="1" a="1"/>
  <c r="R14055" i="1" s="1"/>
  <c r="T14055" i="1" s="1"/>
  <c r="U14055" i="1" s="1"/>
  <c r="R13751" i="1" a="1"/>
  <c r="R13751" i="1" s="1"/>
  <c r="T13751" i="1" s="1"/>
  <c r="U13751" i="1" s="1"/>
  <c r="R13439" i="1" a="1"/>
  <c r="R13439" i="1" s="1"/>
  <c r="T13439" i="1" s="1"/>
  <c r="U13439" i="1" s="1"/>
  <c r="R13119" i="1" a="1"/>
  <c r="R13119" i="1" s="1"/>
  <c r="T13119" i="1" s="1"/>
  <c r="U13119" i="1" s="1"/>
  <c r="R12823" i="1" a="1"/>
  <c r="R12823" i="1" s="1"/>
  <c r="T12823" i="1" s="1"/>
  <c r="U12823" i="1" s="1"/>
  <c r="R12511" i="1" a="1"/>
  <c r="R12511" i="1" s="1"/>
  <c r="T12511" i="1" s="1"/>
  <c r="U12511" i="1" s="1"/>
  <c r="R12207" i="1" a="1"/>
  <c r="R12207" i="1" s="1"/>
  <c r="T12207" i="1" s="1"/>
  <c r="U12207" i="1" s="1"/>
  <c r="R10817" i="1" a="1"/>
  <c r="R10817" i="1" s="1"/>
  <c r="T10817" i="1" s="1"/>
  <c r="U10817" i="1" s="1"/>
  <c r="R10465" i="1" a="1"/>
  <c r="R10465" i="1" s="1"/>
  <c r="T10465" i="1" s="1"/>
  <c r="U10465" i="1" s="1"/>
  <c r="R10105" i="1" a="1"/>
  <c r="R10105" i="1" s="1"/>
  <c r="T10105" i="1" s="1"/>
  <c r="U10105" i="1" s="1"/>
  <c r="R9753" i="1" a="1"/>
  <c r="R9753" i="1" s="1"/>
  <c r="T9753" i="1" s="1"/>
  <c r="U9753" i="1" s="1"/>
  <c r="R9385" i="1" a="1"/>
  <c r="R9385" i="1" s="1"/>
  <c r="T9385" i="1" s="1"/>
  <c r="U9385" i="1" s="1"/>
  <c r="R14160" i="1" a="1"/>
  <c r="R14160" i="1" s="1"/>
  <c r="T14160" i="1" s="1"/>
  <c r="U14160" i="1" s="1"/>
  <c r="R13880" i="1" a="1"/>
  <c r="R13880" i="1" s="1"/>
  <c r="T13880" i="1" s="1"/>
  <c r="U13880" i="1" s="1"/>
  <c r="R13592" i="1" a="1"/>
  <c r="R13592" i="1" s="1"/>
  <c r="T13592" i="1" s="1"/>
  <c r="U13592" i="1" s="1"/>
  <c r="R13304" i="1" a="1"/>
  <c r="R13304" i="1" s="1"/>
  <c r="T13304" i="1" s="1"/>
  <c r="U13304" i="1" s="1"/>
  <c r="R13008" i="1" a="1"/>
  <c r="R13008" i="1" s="1"/>
  <c r="T13008" i="1" s="1"/>
  <c r="U13008" i="1" s="1"/>
  <c r="R12712" i="1" a="1"/>
  <c r="R12712" i="1" s="1"/>
  <c r="T12712" i="1" s="1"/>
  <c r="U12712" i="1" s="1"/>
  <c r="R12416" i="1" a="1"/>
  <c r="R12416" i="1" s="1"/>
  <c r="T12416" i="1" s="1"/>
  <c r="U12416" i="1" s="1"/>
  <c r="R12152" i="1" a="1"/>
  <c r="R12152" i="1" s="1"/>
  <c r="T12152" i="1" s="1"/>
  <c r="U12152" i="1" s="1"/>
  <c r="R11864" i="1" a="1"/>
  <c r="R11864" i="1" s="1"/>
  <c r="T11864" i="1" s="1"/>
  <c r="U11864" i="1" s="1"/>
  <c r="R11568" i="1" a="1"/>
  <c r="R11568" i="1" s="1"/>
  <c r="T11568" i="1" s="1"/>
  <c r="U11568" i="1" s="1"/>
  <c r="R11344" i="1" a="1"/>
  <c r="R11344" i="1" s="1"/>
  <c r="T11344" i="1" s="1"/>
  <c r="U11344" i="1" s="1"/>
  <c r="R11040" i="1" a="1"/>
  <c r="R11040" i="1" s="1"/>
  <c r="T11040" i="1" s="1"/>
  <c r="U11040" i="1" s="1"/>
  <c r="R10736" i="1" a="1"/>
  <c r="R10736" i="1" s="1"/>
  <c r="T10736" i="1" s="1"/>
  <c r="U10736" i="1" s="1"/>
  <c r="R14071" i="1" a="1"/>
  <c r="R14071" i="1" s="1"/>
  <c r="T14071" i="1" s="1"/>
  <c r="U14071" i="1" s="1"/>
  <c r="R13815" i="1" a="1"/>
  <c r="R13815" i="1" s="1"/>
  <c r="T13815" i="1" s="1"/>
  <c r="U13815" i="1" s="1"/>
  <c r="R13575" i="1" a="1"/>
  <c r="R13575" i="1" s="1"/>
  <c r="T13575" i="1" s="1"/>
  <c r="U13575" i="1" s="1"/>
  <c r="R13335" i="1" a="1"/>
  <c r="R13335" i="1" s="1"/>
  <c r="T13335" i="1" s="1"/>
  <c r="U13335" i="1" s="1"/>
  <c r="R13071" i="1" a="1"/>
  <c r="R13071" i="1" s="1"/>
  <c r="T13071" i="1" s="1"/>
  <c r="U13071" i="1" s="1"/>
  <c r="R12831" i="1" a="1"/>
  <c r="R12831" i="1" s="1"/>
  <c r="T12831" i="1" s="1"/>
  <c r="U12831" i="1" s="1"/>
  <c r="R12591" i="1" a="1"/>
  <c r="R12591" i="1" s="1"/>
  <c r="T12591" i="1" s="1"/>
  <c r="U12591" i="1" s="1"/>
  <c r="R12351" i="1" a="1"/>
  <c r="R12351" i="1" s="1"/>
  <c r="T12351" i="1" s="1"/>
  <c r="U12351" i="1" s="1"/>
  <c r="R12167" i="1" a="1"/>
  <c r="R12167" i="1" s="1"/>
  <c r="T12167" i="1" s="1"/>
  <c r="U12167" i="1" s="1"/>
  <c r="R10729" i="1" a="1"/>
  <c r="R10729" i="1" s="1"/>
  <c r="T10729" i="1" s="1"/>
  <c r="U10729" i="1" s="1"/>
  <c r="R10393" i="1" a="1"/>
  <c r="R10393" i="1" s="1"/>
  <c r="T10393" i="1" s="1"/>
  <c r="U10393" i="1" s="1"/>
  <c r="R10033" i="1" a="1"/>
  <c r="R10033" i="1" s="1"/>
  <c r="T10033" i="1" s="1"/>
  <c r="U10033" i="1" s="1"/>
  <c r="R9681" i="1" a="1"/>
  <c r="R9681" i="1" s="1"/>
  <c r="T9681" i="1" s="1"/>
  <c r="U9681" i="1" s="1"/>
  <c r="R9305" i="1" a="1"/>
  <c r="R9305" i="1" s="1"/>
  <c r="T9305" i="1" s="1"/>
  <c r="U9305" i="1" s="1"/>
  <c r="R14048" i="1" a="1"/>
  <c r="R14048" i="1" s="1"/>
  <c r="T14048" i="1" s="1"/>
  <c r="U14048" i="1" s="1"/>
  <c r="R13776" i="1" a="1"/>
  <c r="R13776" i="1" s="1"/>
  <c r="T13776" i="1" s="1"/>
  <c r="U13776" i="1" s="1"/>
  <c r="R13488" i="1" a="1"/>
  <c r="R13488" i="1" s="1"/>
  <c r="T13488" i="1" s="1"/>
  <c r="U13488" i="1" s="1"/>
  <c r="R13200" i="1" a="1"/>
  <c r="R13200" i="1" s="1"/>
  <c r="T13200" i="1" s="1"/>
  <c r="U13200" i="1" s="1"/>
  <c r="R12920" i="1" a="1"/>
  <c r="R12920" i="1" s="1"/>
  <c r="T12920" i="1" s="1"/>
  <c r="U12920" i="1" s="1"/>
  <c r="R12616" i="1" a="1"/>
  <c r="R12616" i="1" s="1"/>
  <c r="T12616" i="1" s="1"/>
  <c r="U12616" i="1" s="1"/>
  <c r="R12328" i="1" a="1"/>
  <c r="R12328" i="1" s="1"/>
  <c r="T12328" i="1" s="1"/>
  <c r="U12328" i="1" s="1"/>
  <c r="R12032" i="1" a="1"/>
  <c r="R12032" i="1" s="1"/>
  <c r="T12032" i="1" s="1"/>
  <c r="U12032" i="1" s="1"/>
  <c r="R11752" i="1" a="1"/>
  <c r="R11752" i="1" s="1"/>
  <c r="T11752" i="1" s="1"/>
  <c r="U11752" i="1" s="1"/>
  <c r="R11488" i="1" a="1"/>
  <c r="R11488" i="1" s="1"/>
  <c r="T11488" i="1" s="1"/>
  <c r="U11488" i="1" s="1"/>
  <c r="R11240" i="1" a="1"/>
  <c r="R11240" i="1" s="1"/>
  <c r="T11240" i="1" s="1"/>
  <c r="U11240" i="1" s="1"/>
  <c r="R10984" i="1" a="1"/>
  <c r="R10984" i="1" s="1"/>
  <c r="T10984" i="1" s="1"/>
  <c r="U10984" i="1" s="1"/>
  <c r="R10696" i="1" a="1"/>
  <c r="R10696" i="1" s="1"/>
  <c r="T10696" i="1" s="1"/>
  <c r="U10696" i="1" s="1"/>
  <c r="R13999" i="1" a="1"/>
  <c r="R13999" i="1" s="1"/>
  <c r="T13999" i="1" s="1"/>
  <c r="U13999" i="1" s="1"/>
  <c r="R13759" i="1" a="1"/>
  <c r="R13759" i="1" s="1"/>
  <c r="T13759" i="1" s="1"/>
  <c r="U13759" i="1" s="1"/>
  <c r="R13527" i="1" a="1"/>
  <c r="R13527" i="1" s="1"/>
  <c r="T13527" i="1" s="1"/>
  <c r="U13527" i="1" s="1"/>
  <c r="R13287" i="1" a="1"/>
  <c r="R13287" i="1" s="1"/>
  <c r="T13287" i="1" s="1"/>
  <c r="U13287" i="1" s="1"/>
  <c r="R13063" i="1" a="1"/>
  <c r="R13063" i="1" s="1"/>
  <c r="T13063" i="1" s="1"/>
  <c r="U13063" i="1" s="1"/>
  <c r="R12807" i="1" a="1"/>
  <c r="R12807" i="1" s="1"/>
  <c r="T12807" i="1" s="1"/>
  <c r="U12807" i="1" s="1"/>
  <c r="R12575" i="1" a="1"/>
  <c r="R12575" i="1" s="1"/>
  <c r="T12575" i="1" s="1"/>
  <c r="U12575" i="1" s="1"/>
  <c r="R12335" i="1" a="1"/>
  <c r="R12335" i="1" s="1"/>
  <c r="T12335" i="1" s="1"/>
  <c r="U12335" i="1" s="1"/>
  <c r="R13106" i="1" a="1"/>
  <c r="R13106" i="1" s="1"/>
  <c r="T13106" i="1" s="1"/>
  <c r="U13106" i="1" s="1"/>
  <c r="R13042" i="1" a="1"/>
  <c r="R13042" i="1" s="1"/>
  <c r="T13042" i="1" s="1"/>
  <c r="U13042" i="1" s="1"/>
  <c r="R12978" i="1" a="1"/>
  <c r="R12978" i="1" s="1"/>
  <c r="T12978" i="1" s="1"/>
  <c r="U12978" i="1" s="1"/>
  <c r="R12914" i="1" a="1"/>
  <c r="R12914" i="1" s="1"/>
  <c r="T12914" i="1" s="1"/>
  <c r="U12914" i="1" s="1"/>
  <c r="R12850" i="1" a="1"/>
  <c r="R12850" i="1" s="1"/>
  <c r="T12850" i="1" s="1"/>
  <c r="U12850" i="1" s="1"/>
  <c r="R12786" i="1" a="1"/>
  <c r="R12786" i="1" s="1"/>
  <c r="T12786" i="1" s="1"/>
  <c r="U12786" i="1" s="1"/>
  <c r="R12722" i="1" a="1"/>
  <c r="R12722" i="1" s="1"/>
  <c r="T12722" i="1" s="1"/>
  <c r="U12722" i="1" s="1"/>
  <c r="R12658" i="1" a="1"/>
  <c r="R12658" i="1" s="1"/>
  <c r="T12658" i="1" s="1"/>
  <c r="U12658" i="1" s="1"/>
  <c r="R12594" i="1" a="1"/>
  <c r="R12594" i="1" s="1"/>
  <c r="T12594" i="1" s="1"/>
  <c r="U12594" i="1" s="1"/>
  <c r="R12530" i="1" a="1"/>
  <c r="R12530" i="1" s="1"/>
  <c r="T12530" i="1" s="1"/>
  <c r="U12530" i="1" s="1"/>
  <c r="R12466" i="1" a="1"/>
  <c r="R12466" i="1" s="1"/>
  <c r="T12466" i="1" s="1"/>
  <c r="U12466" i="1" s="1"/>
  <c r="R12402" i="1" a="1"/>
  <c r="R12402" i="1" s="1"/>
  <c r="T12402" i="1" s="1"/>
  <c r="U12402" i="1" s="1"/>
  <c r="R12338" i="1" a="1"/>
  <c r="R12338" i="1" s="1"/>
  <c r="T12338" i="1" s="1"/>
  <c r="U12338" i="1" s="1"/>
  <c r="R12274" i="1" a="1"/>
  <c r="R12274" i="1" s="1"/>
  <c r="T12274" i="1" s="1"/>
  <c r="U12274" i="1" s="1"/>
  <c r="R12210" i="1" a="1"/>
  <c r="R12210" i="1" s="1"/>
  <c r="T12210" i="1" s="1"/>
  <c r="U12210" i="1" s="1"/>
  <c r="R12146" i="1" a="1"/>
  <c r="R12146" i="1" s="1"/>
  <c r="T12146" i="1" s="1"/>
  <c r="U12146" i="1" s="1"/>
  <c r="R12082" i="1" a="1"/>
  <c r="R12082" i="1" s="1"/>
  <c r="T12082" i="1" s="1"/>
  <c r="U12082" i="1" s="1"/>
  <c r="R12018" i="1" a="1"/>
  <c r="R12018" i="1" s="1"/>
  <c r="T12018" i="1" s="1"/>
  <c r="U12018" i="1" s="1"/>
  <c r="R11954" i="1" a="1"/>
  <c r="R11954" i="1" s="1"/>
  <c r="T11954" i="1" s="1"/>
  <c r="U11954" i="1" s="1"/>
  <c r="R11890" i="1" a="1"/>
  <c r="R11890" i="1" s="1"/>
  <c r="T11890" i="1" s="1"/>
  <c r="U11890" i="1" s="1"/>
  <c r="R7489" i="1" a="1"/>
  <c r="R7489" i="1" s="1"/>
  <c r="T7489" i="1" s="1"/>
  <c r="U7489" i="1" s="1"/>
  <c r="R7425" i="1" a="1"/>
  <c r="R7425" i="1" s="1"/>
  <c r="T7425" i="1" s="1"/>
  <c r="U7425" i="1" s="1"/>
  <c r="R7361" i="1" a="1"/>
  <c r="R7361" i="1" s="1"/>
  <c r="T7361" i="1" s="1"/>
  <c r="U7361" i="1" s="1"/>
  <c r="R7297" i="1" a="1"/>
  <c r="R7297" i="1" s="1"/>
  <c r="T7297" i="1" s="1"/>
  <c r="U7297" i="1" s="1"/>
  <c r="R7233" i="1" a="1"/>
  <c r="R7233" i="1" s="1"/>
  <c r="T7233" i="1" s="1"/>
  <c r="U7233" i="1" s="1"/>
  <c r="R7169" i="1" a="1"/>
  <c r="R7169" i="1" s="1"/>
  <c r="T7169" i="1" s="1"/>
  <c r="U7169" i="1" s="1"/>
  <c r="R7105" i="1" a="1"/>
  <c r="R7105" i="1" s="1"/>
  <c r="T7105" i="1" s="1"/>
  <c r="U7105" i="1" s="1"/>
  <c r="R7041" i="1" a="1"/>
  <c r="R7041" i="1" s="1"/>
  <c r="T7041" i="1" s="1"/>
  <c r="U7041" i="1" s="1"/>
  <c r="R6977" i="1" a="1"/>
  <c r="R6977" i="1" s="1"/>
  <c r="T6977" i="1" s="1"/>
  <c r="U6977" i="1" s="1"/>
  <c r="R6913" i="1" a="1"/>
  <c r="R6913" i="1" s="1"/>
  <c r="T6913" i="1" s="1"/>
  <c r="U6913" i="1" s="1"/>
  <c r="R6849" i="1" a="1"/>
  <c r="R6849" i="1" s="1"/>
  <c r="T6849" i="1" s="1"/>
  <c r="U6849" i="1" s="1"/>
  <c r="R6785" i="1" a="1"/>
  <c r="R6785" i="1" s="1"/>
  <c r="T6785" i="1" s="1"/>
  <c r="U6785" i="1" s="1"/>
  <c r="R6721" i="1" a="1"/>
  <c r="R6721" i="1" s="1"/>
  <c r="T6721" i="1" s="1"/>
  <c r="U6721" i="1" s="1"/>
  <c r="R6657" i="1" a="1"/>
  <c r="R6657" i="1" s="1"/>
  <c r="T6657" i="1" s="1"/>
  <c r="U6657" i="1" s="1"/>
  <c r="R6593" i="1" a="1"/>
  <c r="R6593" i="1" s="1"/>
  <c r="T6593" i="1" s="1"/>
  <c r="U6593" i="1" s="1"/>
  <c r="R6529" i="1" a="1"/>
  <c r="R6529" i="1" s="1"/>
  <c r="T6529" i="1" s="1"/>
  <c r="U6529" i="1" s="1"/>
  <c r="R6465" i="1" a="1"/>
  <c r="R6465" i="1" s="1"/>
  <c r="T6465" i="1" s="1"/>
  <c r="U6465" i="1" s="1"/>
  <c r="R6401" i="1" a="1"/>
  <c r="R6401" i="1" s="1"/>
  <c r="T6401" i="1" s="1"/>
  <c r="U6401" i="1" s="1"/>
  <c r="R6337" i="1" a="1"/>
  <c r="R6337" i="1" s="1"/>
  <c r="T6337" i="1" s="1"/>
  <c r="U6337" i="1" s="1"/>
  <c r="R6273" i="1" a="1"/>
  <c r="R6273" i="1" s="1"/>
  <c r="T6273" i="1" s="1"/>
  <c r="U6273" i="1" s="1"/>
  <c r="R6209" i="1" a="1"/>
  <c r="R6209" i="1" s="1"/>
  <c r="T6209" i="1" s="1"/>
  <c r="U6209" i="1" s="1"/>
  <c r="R10072" i="1" a="1"/>
  <c r="R10072" i="1" s="1"/>
  <c r="T10072" i="1" s="1"/>
  <c r="U10072" i="1" s="1"/>
  <c r="R10008" i="1" a="1"/>
  <c r="R10008" i="1" s="1"/>
  <c r="T10008" i="1" s="1"/>
  <c r="U10008" i="1" s="1"/>
  <c r="R9944" i="1" a="1"/>
  <c r="R9944" i="1" s="1"/>
  <c r="T9944" i="1" s="1"/>
  <c r="U9944" i="1" s="1"/>
  <c r="R9880" i="1" a="1"/>
  <c r="R9880" i="1" s="1"/>
  <c r="T9880" i="1" s="1"/>
  <c r="U9880" i="1" s="1"/>
  <c r="R9816" i="1" a="1"/>
  <c r="R9816" i="1" s="1"/>
  <c r="T9816" i="1" s="1"/>
  <c r="U9816" i="1" s="1"/>
  <c r="R9752" i="1" a="1"/>
  <c r="R9752" i="1" s="1"/>
  <c r="T9752" i="1" s="1"/>
  <c r="U9752" i="1" s="1"/>
  <c r="R9688" i="1" a="1"/>
  <c r="R9688" i="1" s="1"/>
  <c r="T9688" i="1" s="1"/>
  <c r="U9688" i="1" s="1"/>
  <c r="R9624" i="1" a="1"/>
  <c r="R9624" i="1" s="1"/>
  <c r="T9624" i="1" s="1"/>
  <c r="U9624" i="1" s="1"/>
  <c r="R9560" i="1" a="1"/>
  <c r="R9560" i="1" s="1"/>
  <c r="T9560" i="1" s="1"/>
  <c r="U9560" i="1" s="1"/>
  <c r="R9496" i="1" a="1"/>
  <c r="R9496" i="1" s="1"/>
  <c r="T9496" i="1" s="1"/>
  <c r="U9496" i="1" s="1"/>
  <c r="R9432" i="1" a="1"/>
  <c r="R9432" i="1" s="1"/>
  <c r="T9432" i="1" s="1"/>
  <c r="U9432" i="1" s="1"/>
  <c r="R9368" i="1" a="1"/>
  <c r="R9368" i="1" s="1"/>
  <c r="T9368" i="1" s="1"/>
  <c r="U9368" i="1" s="1"/>
  <c r="R9304" i="1" a="1"/>
  <c r="R9304" i="1" s="1"/>
  <c r="T9304" i="1" s="1"/>
  <c r="U9304" i="1" s="1"/>
  <c r="R9240" i="1" a="1"/>
  <c r="R9240" i="1" s="1"/>
  <c r="T9240" i="1" s="1"/>
  <c r="U9240" i="1" s="1"/>
  <c r="R9176" i="1" a="1"/>
  <c r="R9176" i="1" s="1"/>
  <c r="T9176" i="1" s="1"/>
  <c r="U9176" i="1" s="1"/>
  <c r="R9112" i="1" a="1"/>
  <c r="R9112" i="1" s="1"/>
  <c r="T9112" i="1" s="1"/>
  <c r="U9112" i="1" s="1"/>
  <c r="R9048" i="1" a="1"/>
  <c r="R9048" i="1" s="1"/>
  <c r="T9048" i="1" s="1"/>
  <c r="U9048" i="1" s="1"/>
  <c r="R8984" i="1" a="1"/>
  <c r="R8984" i="1" s="1"/>
  <c r="T8984" i="1" s="1"/>
  <c r="U8984" i="1" s="1"/>
  <c r="R12071" i="1" a="1"/>
  <c r="R12071" i="1" s="1"/>
  <c r="T12071" i="1" s="1"/>
  <c r="U12071" i="1" s="1"/>
  <c r="R11815" i="1" a="1"/>
  <c r="R11815" i="1" s="1"/>
  <c r="T11815" i="1" s="1"/>
  <c r="U11815" i="1" s="1"/>
  <c r="R11567" i="1" a="1"/>
  <c r="R11567" i="1" s="1"/>
  <c r="T11567" i="1" s="1"/>
  <c r="U11567" i="1" s="1"/>
  <c r="R11295" i="1" a="1"/>
  <c r="R11295" i="1" s="1"/>
  <c r="T11295" i="1" s="1"/>
  <c r="U11295" i="1" s="1"/>
  <c r="R11047" i="1" a="1"/>
  <c r="R11047" i="1" s="1"/>
  <c r="T11047" i="1" s="1"/>
  <c r="U11047" i="1" s="1"/>
  <c r="R10799" i="1" a="1"/>
  <c r="R10799" i="1" s="1"/>
  <c r="T10799" i="1" s="1"/>
  <c r="U10799" i="1" s="1"/>
  <c r="R10551" i="1" a="1"/>
  <c r="R10551" i="1" s="1"/>
  <c r="T10551" i="1" s="1"/>
  <c r="U10551" i="1" s="1"/>
  <c r="R10311" i="1" a="1"/>
  <c r="R10311" i="1" s="1"/>
  <c r="T10311" i="1" s="1"/>
  <c r="U10311" i="1" s="1"/>
  <c r="R10247" i="1" a="1"/>
  <c r="R10247" i="1" s="1"/>
  <c r="T10247" i="1" s="1"/>
  <c r="U10247" i="1" s="1"/>
  <c r="R10159" i="1" a="1"/>
  <c r="R10159" i="1" s="1"/>
  <c r="T10159" i="1" s="1"/>
  <c r="U10159" i="1" s="1"/>
  <c r="R10095" i="1" a="1"/>
  <c r="R10095" i="1" s="1"/>
  <c r="T10095" i="1" s="1"/>
  <c r="U10095" i="1" s="1"/>
  <c r="R10031" i="1" a="1"/>
  <c r="R10031" i="1" s="1"/>
  <c r="T10031" i="1" s="1"/>
  <c r="U10031" i="1" s="1"/>
  <c r="R9967" i="1" a="1"/>
  <c r="R9967" i="1" s="1"/>
  <c r="T9967" i="1" s="1"/>
  <c r="U9967" i="1" s="1"/>
  <c r="R9903" i="1" a="1"/>
  <c r="R9903" i="1" s="1"/>
  <c r="T9903" i="1" s="1"/>
  <c r="U9903" i="1" s="1"/>
  <c r="R9839" i="1" a="1"/>
  <c r="R9839" i="1" s="1"/>
  <c r="T9839" i="1" s="1"/>
  <c r="U9839" i="1" s="1"/>
  <c r="R9775" i="1" a="1"/>
  <c r="R9775" i="1" s="1"/>
  <c r="T9775" i="1" s="1"/>
  <c r="U9775" i="1" s="1"/>
  <c r="R9711" i="1" a="1"/>
  <c r="R9711" i="1" s="1"/>
  <c r="T9711" i="1" s="1"/>
  <c r="U9711" i="1" s="1"/>
  <c r="R9647" i="1" a="1"/>
  <c r="R9647" i="1" s="1"/>
  <c r="T9647" i="1" s="1"/>
  <c r="U9647" i="1" s="1"/>
  <c r="R9583" i="1" a="1"/>
  <c r="R9583" i="1" s="1"/>
  <c r="T9583" i="1" s="1"/>
  <c r="U9583" i="1" s="1"/>
  <c r="R9519" i="1" a="1"/>
  <c r="R9519" i="1" s="1"/>
  <c r="T9519" i="1" s="1"/>
  <c r="U9519" i="1" s="1"/>
  <c r="R9455" i="1" a="1"/>
  <c r="R9455" i="1" s="1"/>
  <c r="T9455" i="1" s="1"/>
  <c r="U9455" i="1" s="1"/>
  <c r="R9391" i="1" a="1"/>
  <c r="R9391" i="1" s="1"/>
  <c r="T9391" i="1" s="1"/>
  <c r="U9391" i="1" s="1"/>
  <c r="R9327" i="1" a="1"/>
  <c r="R9327" i="1" s="1"/>
  <c r="T9327" i="1" s="1"/>
  <c r="U9327" i="1" s="1"/>
  <c r="R9263" i="1" a="1"/>
  <c r="R9263" i="1" s="1"/>
  <c r="T9263" i="1" s="1"/>
  <c r="U9263" i="1" s="1"/>
  <c r="R11879" i="1" a="1"/>
  <c r="R11879" i="1" s="1"/>
  <c r="T11879" i="1" s="1"/>
  <c r="U11879" i="1" s="1"/>
  <c r="R11655" i="1" a="1"/>
  <c r="R11655" i="1" s="1"/>
  <c r="T11655" i="1" s="1"/>
  <c r="U11655" i="1" s="1"/>
  <c r="R11383" i="1" a="1"/>
  <c r="R11383" i="1" s="1"/>
  <c r="T11383" i="1" s="1"/>
  <c r="U11383" i="1" s="1"/>
  <c r="R11151" i="1" a="1"/>
  <c r="R11151" i="1" s="1"/>
  <c r="T11151" i="1" s="1"/>
  <c r="U11151" i="1" s="1"/>
  <c r="R10903" i="1" a="1"/>
  <c r="R10903" i="1" s="1"/>
  <c r="T10903" i="1" s="1"/>
  <c r="U10903" i="1" s="1"/>
  <c r="R10647" i="1" a="1"/>
  <c r="R10647" i="1" s="1"/>
  <c r="T10647" i="1" s="1"/>
  <c r="U10647" i="1" s="1"/>
  <c r="R13563" i="1" a="1"/>
  <c r="R13563" i="1" s="1"/>
  <c r="T13563" i="1" s="1"/>
  <c r="U13563" i="1" s="1"/>
  <c r="R10331" i="1" a="1"/>
  <c r="R10331" i="1" s="1"/>
  <c r="T10331" i="1" s="1"/>
  <c r="U10331" i="1" s="1"/>
  <c r="R7355" i="1" a="1"/>
  <c r="R7355" i="1" s="1"/>
  <c r="T7355" i="1" s="1"/>
  <c r="U7355" i="1" s="1"/>
  <c r="R11427" i="1" a="1"/>
  <c r="R11427" i="1" s="1"/>
  <c r="T11427" i="1" s="1"/>
  <c r="U11427" i="1" s="1"/>
  <c r="R8571" i="1" a="1"/>
  <c r="R8571" i="1" s="1"/>
  <c r="T8571" i="1" s="1"/>
  <c r="U8571" i="1" s="1"/>
  <c r="R13281" i="1" a="1"/>
  <c r="R13281" i="1" s="1"/>
  <c r="T13281" i="1" s="1"/>
  <c r="U13281" i="1" s="1"/>
  <c r="R13179" i="1" a="1"/>
  <c r="R13179" i="1" s="1"/>
  <c r="T13179" i="1" s="1"/>
  <c r="U13179" i="1" s="1"/>
  <c r="R8883" i="1" a="1"/>
  <c r="R8883" i="1" s="1"/>
  <c r="T8883" i="1" s="1"/>
  <c r="U8883" i="1" s="1"/>
  <c r="R12681" i="1" a="1"/>
  <c r="R12681" i="1" s="1"/>
  <c r="T12681" i="1" s="1"/>
  <c r="U12681" i="1" s="1"/>
  <c r="R12099" i="1" a="1"/>
  <c r="R12099" i="1" s="1"/>
  <c r="T12099" i="1" s="1"/>
  <c r="U12099" i="1" s="1"/>
  <c r="R9203" i="1" a="1"/>
  <c r="R9203" i="1" s="1"/>
  <c r="T9203" i="1" s="1"/>
  <c r="U9203" i="1" s="1"/>
  <c r="R7571" i="1" a="1"/>
  <c r="R7571" i="1" s="1"/>
  <c r="T7571" i="1" s="1"/>
  <c r="U7571" i="1" s="1"/>
  <c r="R13841" i="1" a="1"/>
  <c r="R13841" i="1" s="1"/>
  <c r="T13841" i="1" s="1"/>
  <c r="U13841" i="1" s="1"/>
  <c r="R12113" i="1" a="1"/>
  <c r="R12113" i="1" s="1"/>
  <c r="T12113" i="1" s="1"/>
  <c r="U12113" i="1" s="1"/>
  <c r="R13315" i="1" a="1"/>
  <c r="R13315" i="1" s="1"/>
  <c r="T13315" i="1" s="1"/>
  <c r="U13315" i="1" s="1"/>
  <c r="R11659" i="1" a="1"/>
  <c r="R11659" i="1" s="1"/>
  <c r="T11659" i="1" s="1"/>
  <c r="U11659" i="1" s="1"/>
  <c r="R9451" i="1" a="1"/>
  <c r="R9451" i="1" s="1"/>
  <c r="T9451" i="1" s="1"/>
  <c r="U9451" i="1" s="1"/>
  <c r="R7483" i="1" a="1"/>
  <c r="R7483" i="1" s="1"/>
  <c r="T7483" i="1" s="1"/>
  <c r="U7483" i="1" s="1"/>
  <c r="R13825" i="1" a="1"/>
  <c r="R13825" i="1" s="1"/>
  <c r="T13825" i="1" s="1"/>
  <c r="U13825" i="1" s="1"/>
  <c r="R12409" i="1" a="1"/>
  <c r="R12409" i="1" s="1"/>
  <c r="T12409" i="1" s="1"/>
  <c r="U12409" i="1" s="1"/>
  <c r="R13651" i="1" a="1"/>
  <c r="R13651" i="1" s="1"/>
  <c r="T13651" i="1" s="1"/>
  <c r="U13651" i="1" s="1"/>
  <c r="R11907" i="1" a="1"/>
  <c r="R11907" i="1" s="1"/>
  <c r="T11907" i="1" s="1"/>
  <c r="U11907" i="1" s="1"/>
  <c r="R10315" i="1" a="1"/>
  <c r="R10315" i="1" s="1"/>
  <c r="T10315" i="1" s="1"/>
  <c r="U10315" i="1" s="1"/>
  <c r="R8955" i="1" a="1"/>
  <c r="R8955" i="1" s="1"/>
  <c r="T8955" i="1" s="1"/>
  <c r="U8955" i="1" s="1"/>
  <c r="R7699" i="1" a="1"/>
  <c r="R7699" i="1" s="1"/>
  <c r="T7699" i="1" s="1"/>
  <c r="U7699" i="1" s="1"/>
  <c r="R6515" i="1" a="1"/>
  <c r="R6515" i="1" s="1"/>
  <c r="T6515" i="1" s="1"/>
  <c r="U6515" i="1" s="1"/>
  <c r="R13569" i="1" a="1"/>
  <c r="R13569" i="1" s="1"/>
  <c r="T13569" i="1" s="1"/>
  <c r="U13569" i="1" s="1"/>
  <c r="R12617" i="1" a="1"/>
  <c r="R12617" i="1" s="1"/>
  <c r="T12617" i="1" s="1"/>
  <c r="U12617" i="1" s="1"/>
  <c r="R11889" i="1" a="1"/>
  <c r="R11889" i="1" s="1"/>
  <c r="T11889" i="1" s="1"/>
  <c r="U11889" i="1" s="1"/>
  <c r="R11377" i="1" a="1"/>
  <c r="R11377" i="1" s="1"/>
  <c r="T11377" i="1" s="1"/>
  <c r="U11377" i="1" s="1"/>
  <c r="R13755" i="1" a="1"/>
  <c r="R13755" i="1" s="1"/>
  <c r="T13755" i="1" s="1"/>
  <c r="U13755" i="1" s="1"/>
  <c r="R13115" i="1" a="1"/>
  <c r="R13115" i="1" s="1"/>
  <c r="T13115" i="1" s="1"/>
  <c r="U13115" i="1" s="1"/>
  <c r="R12427" i="1" a="1"/>
  <c r="R12427" i="1" s="1"/>
  <c r="T12427" i="1" s="1"/>
  <c r="U12427" i="1" s="1"/>
  <c r="R11715" i="1" a="1"/>
  <c r="R11715" i="1" s="1"/>
  <c r="T11715" i="1" s="1"/>
  <c r="U11715" i="1" s="1"/>
  <c r="R10963" i="1" a="1"/>
  <c r="R10963" i="1" s="1"/>
  <c r="T10963" i="1" s="1"/>
  <c r="U10963" i="1" s="1"/>
  <c r="R8395" i="1" a="1"/>
  <c r="R8395" i="1" s="1"/>
  <c r="T8395" i="1" s="1"/>
  <c r="U8395" i="1" s="1"/>
  <c r="R7827" i="1" a="1"/>
  <c r="R7827" i="1" s="1"/>
  <c r="T7827" i="1" s="1"/>
  <c r="U7827" i="1" s="1"/>
  <c r="R7203" i="1" a="1"/>
  <c r="R7203" i="1" s="1"/>
  <c r="T7203" i="1" s="1"/>
  <c r="U7203" i="1" s="1"/>
  <c r="R6611" i="1" a="1"/>
  <c r="R6611" i="1" s="1"/>
  <c r="T6611" i="1" s="1"/>
  <c r="U6611" i="1" s="1"/>
  <c r="R14049" i="1" a="1"/>
  <c r="R14049" i="1" s="1"/>
  <c r="T14049" i="1" s="1"/>
  <c r="U14049" i="1" s="1"/>
  <c r="R13545" i="1" a="1"/>
  <c r="R13545" i="1" s="1"/>
  <c r="T13545" i="1" s="1"/>
  <c r="U13545" i="1" s="1"/>
  <c r="R13089" i="1" a="1"/>
  <c r="R13089" i="1" s="1"/>
  <c r="T13089" i="1" s="1"/>
  <c r="U13089" i="1" s="1"/>
  <c r="R12633" i="1" a="1"/>
  <c r="R12633" i="1" s="1"/>
  <c r="T12633" i="1" s="1"/>
  <c r="U12633" i="1" s="1"/>
  <c r="R12305" i="1" a="1"/>
  <c r="R12305" i="1" s="1"/>
  <c r="T12305" i="1" s="1"/>
  <c r="U12305" i="1" s="1"/>
  <c r="R11961" i="1" a="1"/>
  <c r="R11961" i="1" s="1"/>
  <c r="T11961" i="1" s="1"/>
  <c r="U11961" i="1" s="1"/>
  <c r="R11617" i="1" a="1"/>
  <c r="R11617" i="1" s="1"/>
  <c r="T11617" i="1" s="1"/>
  <c r="U11617" i="1" s="1"/>
  <c r="R11289" i="1" a="1"/>
  <c r="R11289" i="1" s="1"/>
  <c r="T11289" i="1" s="1"/>
  <c r="U11289" i="1" s="1"/>
  <c r="R14130" i="1" a="1"/>
  <c r="R14130" i="1" s="1"/>
  <c r="T14130" i="1" s="1"/>
  <c r="U14130" i="1" s="1"/>
  <c r="R14066" i="1" a="1"/>
  <c r="R14066" i="1" s="1"/>
  <c r="T14066" i="1" s="1"/>
  <c r="U14066" i="1" s="1"/>
  <c r="R14002" i="1" a="1"/>
  <c r="R14002" i="1" s="1"/>
  <c r="T14002" i="1" s="1"/>
  <c r="U14002" i="1" s="1"/>
  <c r="R13938" i="1" a="1"/>
  <c r="R13938" i="1" s="1"/>
  <c r="T13938" i="1" s="1"/>
  <c r="U13938" i="1" s="1"/>
  <c r="R13874" i="1" a="1"/>
  <c r="R13874" i="1" s="1"/>
  <c r="T13874" i="1" s="1"/>
  <c r="U13874" i="1" s="1"/>
  <c r="R13810" i="1" a="1"/>
  <c r="R13810" i="1" s="1"/>
  <c r="T13810" i="1" s="1"/>
  <c r="U13810" i="1" s="1"/>
  <c r="R13746" i="1" a="1"/>
  <c r="R13746" i="1" s="1"/>
  <c r="T13746" i="1" s="1"/>
  <c r="U13746" i="1" s="1"/>
  <c r="R13682" i="1" a="1"/>
  <c r="R13682" i="1" s="1"/>
  <c r="T13682" i="1" s="1"/>
  <c r="U13682" i="1" s="1"/>
  <c r="R13618" i="1" a="1"/>
  <c r="R13618" i="1" s="1"/>
  <c r="T13618" i="1" s="1"/>
  <c r="U13618" i="1" s="1"/>
  <c r="R13554" i="1" a="1"/>
  <c r="R13554" i="1" s="1"/>
  <c r="T13554" i="1" s="1"/>
  <c r="U13554" i="1" s="1"/>
  <c r="R13490" i="1" a="1"/>
  <c r="R13490" i="1" s="1"/>
  <c r="T13490" i="1" s="1"/>
  <c r="U13490" i="1" s="1"/>
  <c r="R13426" i="1" a="1"/>
  <c r="R13426" i="1" s="1"/>
  <c r="T13426" i="1" s="1"/>
  <c r="U13426" i="1" s="1"/>
  <c r="R13362" i="1" a="1"/>
  <c r="R13362" i="1" s="1"/>
  <c r="T13362" i="1" s="1"/>
  <c r="U13362" i="1" s="1"/>
  <c r="R13298" i="1" a="1"/>
  <c r="R13298" i="1" s="1"/>
  <c r="T13298" i="1" s="1"/>
  <c r="U13298" i="1" s="1"/>
  <c r="R13234" i="1" a="1"/>
  <c r="R13234" i="1" s="1"/>
  <c r="T13234" i="1" s="1"/>
  <c r="U13234" i="1" s="1"/>
  <c r="R13170" i="1" a="1"/>
  <c r="R13170" i="1" s="1"/>
  <c r="T13170" i="1" s="1"/>
  <c r="U13170" i="1" s="1"/>
  <c r="R10761" i="1" a="1"/>
  <c r="R10761" i="1" s="1"/>
  <c r="T10761" i="1" s="1"/>
  <c r="U10761" i="1" s="1"/>
  <c r="R10385" i="1" a="1"/>
  <c r="R10385" i="1" s="1"/>
  <c r="T10385" i="1" s="1"/>
  <c r="U10385" i="1" s="1"/>
  <c r="R10041" i="1" a="1"/>
  <c r="R10041" i="1" s="1"/>
  <c r="T10041" i="1" s="1"/>
  <c r="U10041" i="1" s="1"/>
  <c r="R9697" i="1" a="1"/>
  <c r="R9697" i="1" s="1"/>
  <c r="T9697" i="1" s="1"/>
  <c r="U9697" i="1" s="1"/>
  <c r="R9329" i="1" a="1"/>
  <c r="R9329" i="1" s="1"/>
  <c r="T9329" i="1" s="1"/>
  <c r="U9329" i="1" s="1"/>
  <c r="R9081" i="1" a="1"/>
  <c r="R9081" i="1" s="1"/>
  <c r="T9081" i="1" s="1"/>
  <c r="U9081" i="1" s="1"/>
  <c r="R8977" i="1" a="1"/>
  <c r="R8977" i="1" s="1"/>
  <c r="T8977" i="1" s="1"/>
  <c r="U8977" i="1" s="1"/>
  <c r="R8913" i="1" a="1"/>
  <c r="R8913" i="1" s="1"/>
  <c r="T8913" i="1" s="1"/>
  <c r="U8913" i="1" s="1"/>
  <c r="R8849" i="1" a="1"/>
  <c r="R8849" i="1" s="1"/>
  <c r="T8849" i="1" s="1"/>
  <c r="U8849" i="1" s="1"/>
  <c r="R8785" i="1" a="1"/>
  <c r="R8785" i="1" s="1"/>
  <c r="T8785" i="1" s="1"/>
  <c r="U8785" i="1" s="1"/>
  <c r="R8721" i="1" a="1"/>
  <c r="R8721" i="1" s="1"/>
  <c r="T8721" i="1" s="1"/>
  <c r="U8721" i="1" s="1"/>
  <c r="R8657" i="1" a="1"/>
  <c r="R8657" i="1" s="1"/>
  <c r="T8657" i="1" s="1"/>
  <c r="U8657" i="1" s="1"/>
  <c r="R8593" i="1" a="1"/>
  <c r="R8593" i="1" s="1"/>
  <c r="T8593" i="1" s="1"/>
  <c r="U8593" i="1" s="1"/>
  <c r="R8529" i="1" a="1"/>
  <c r="R8529" i="1" s="1"/>
  <c r="T8529" i="1" s="1"/>
  <c r="U8529" i="1" s="1"/>
  <c r="R8465" i="1" a="1"/>
  <c r="R8465" i="1" s="1"/>
  <c r="T8465" i="1" s="1"/>
  <c r="U8465" i="1" s="1"/>
  <c r="R8401" i="1" a="1"/>
  <c r="R8401" i="1" s="1"/>
  <c r="T8401" i="1" s="1"/>
  <c r="U8401" i="1" s="1"/>
  <c r="R8337" i="1" a="1"/>
  <c r="R8337" i="1" s="1"/>
  <c r="T8337" i="1" s="1"/>
  <c r="U8337" i="1" s="1"/>
  <c r="R8273" i="1" a="1"/>
  <c r="R8273" i="1" s="1"/>
  <c r="T8273" i="1" s="1"/>
  <c r="U8273" i="1" s="1"/>
  <c r="R8209" i="1" a="1"/>
  <c r="R8209" i="1" s="1"/>
  <c r="T8209" i="1" s="1"/>
  <c r="U8209" i="1" s="1"/>
  <c r="R8145" i="1" a="1"/>
  <c r="R8145" i="1" s="1"/>
  <c r="T8145" i="1" s="1"/>
  <c r="U8145" i="1" s="1"/>
  <c r="R8081" i="1" a="1"/>
  <c r="R8081" i="1" s="1"/>
  <c r="T8081" i="1" s="1"/>
  <c r="U8081" i="1" s="1"/>
  <c r="R8017" i="1" a="1"/>
  <c r="R8017" i="1" s="1"/>
  <c r="T8017" i="1" s="1"/>
  <c r="U8017" i="1" s="1"/>
  <c r="R7953" i="1" a="1"/>
  <c r="R7953" i="1" s="1"/>
  <c r="T7953" i="1" s="1"/>
  <c r="U7953" i="1" s="1"/>
  <c r="R7889" i="1" a="1"/>
  <c r="R7889" i="1" s="1"/>
  <c r="T7889" i="1" s="1"/>
  <c r="U7889" i="1" s="1"/>
  <c r="R7825" i="1" a="1"/>
  <c r="R7825" i="1" s="1"/>
  <c r="T7825" i="1" s="1"/>
  <c r="U7825" i="1" s="1"/>
  <c r="R7761" i="1" a="1"/>
  <c r="R7761" i="1" s="1"/>
  <c r="T7761" i="1" s="1"/>
  <c r="U7761" i="1" s="1"/>
  <c r="R7697" i="1" a="1"/>
  <c r="R7697" i="1" s="1"/>
  <c r="T7697" i="1" s="1"/>
  <c r="U7697" i="1" s="1"/>
  <c r="R7633" i="1" a="1"/>
  <c r="R7633" i="1" s="1"/>
  <c r="T7633" i="1" s="1"/>
  <c r="U7633" i="1" s="1"/>
  <c r="R7569" i="1" a="1"/>
  <c r="R7569" i="1" s="1"/>
  <c r="T7569" i="1" s="1"/>
  <c r="U7569" i="1" s="1"/>
  <c r="R10737" i="1" a="1"/>
  <c r="R10737" i="1" s="1"/>
  <c r="T10737" i="1" s="1"/>
  <c r="U10737" i="1" s="1"/>
  <c r="R10241" i="1" a="1"/>
  <c r="R10241" i="1" s="1"/>
  <c r="T10241" i="1" s="1"/>
  <c r="U10241" i="1" s="1"/>
  <c r="R9761" i="1" a="1"/>
  <c r="R9761" i="1" s="1"/>
  <c r="T9761" i="1" s="1"/>
  <c r="U9761" i="1" s="1"/>
  <c r="R9297" i="1" a="1"/>
  <c r="R9297" i="1" s="1"/>
  <c r="T9297" i="1" s="1"/>
  <c r="U9297" i="1" s="1"/>
  <c r="R13992" i="1" a="1"/>
  <c r="R13992" i="1" s="1"/>
  <c r="T13992" i="1" s="1"/>
  <c r="U13992" i="1" s="1"/>
  <c r="R13600" i="1" a="1"/>
  <c r="R13600" i="1" s="1"/>
  <c r="T13600" i="1" s="1"/>
  <c r="U13600" i="1" s="1"/>
  <c r="R13216" i="1" a="1"/>
  <c r="R13216" i="1" s="1"/>
  <c r="T13216" i="1" s="1"/>
  <c r="U13216" i="1" s="1"/>
  <c r="R12840" i="1" a="1"/>
  <c r="R12840" i="1" s="1"/>
  <c r="T12840" i="1" s="1"/>
  <c r="U12840" i="1" s="1"/>
  <c r="R12440" i="1" a="1"/>
  <c r="R12440" i="1" s="1"/>
  <c r="T12440" i="1" s="1"/>
  <c r="U12440" i="1" s="1"/>
  <c r="R12040" i="1" a="1"/>
  <c r="R12040" i="1" s="1"/>
  <c r="T12040" i="1" s="1"/>
  <c r="U12040" i="1" s="1"/>
  <c r="R11656" i="1" a="1"/>
  <c r="R11656" i="1" s="1"/>
  <c r="T11656" i="1" s="1"/>
  <c r="U11656" i="1" s="1"/>
  <c r="R10960" i="1" a="1"/>
  <c r="R10960" i="1" s="1"/>
  <c r="T10960" i="1" s="1"/>
  <c r="U10960" i="1" s="1"/>
  <c r="R10624" i="1" a="1"/>
  <c r="R10624" i="1" s="1"/>
  <c r="T10624" i="1" s="1"/>
  <c r="U10624" i="1" s="1"/>
  <c r="R10528" i="1" a="1"/>
  <c r="R10528" i="1" s="1"/>
  <c r="T10528" i="1" s="1"/>
  <c r="U10528" i="1" s="1"/>
  <c r="R10464" i="1" a="1"/>
  <c r="R10464" i="1" s="1"/>
  <c r="T10464" i="1" s="1"/>
  <c r="U10464" i="1" s="1"/>
  <c r="R10400" i="1" a="1"/>
  <c r="R10400" i="1" s="1"/>
  <c r="T10400" i="1" s="1"/>
  <c r="U10400" i="1" s="1"/>
  <c r="R10336" i="1" a="1"/>
  <c r="R10336" i="1" s="1"/>
  <c r="T10336" i="1" s="1"/>
  <c r="U10336" i="1" s="1"/>
  <c r="R10272" i="1" a="1"/>
  <c r="R10272" i="1" s="1"/>
  <c r="T10272" i="1" s="1"/>
  <c r="U10272" i="1" s="1"/>
  <c r="R10208" i="1" a="1"/>
  <c r="R10208" i="1" s="1"/>
  <c r="T10208" i="1" s="1"/>
  <c r="U10208" i="1" s="1"/>
  <c r="R10144" i="1" a="1"/>
  <c r="R10144" i="1" s="1"/>
  <c r="T10144" i="1" s="1"/>
  <c r="U10144" i="1" s="1"/>
  <c r="R10833" i="1" a="1"/>
  <c r="R10833" i="1" s="1"/>
  <c r="T10833" i="1" s="1"/>
  <c r="U10833" i="1" s="1"/>
  <c r="R10449" i="1" a="1"/>
  <c r="R10449" i="1" s="1"/>
  <c r="T10449" i="1" s="1"/>
  <c r="U10449" i="1" s="1"/>
  <c r="R10097" i="1" a="1"/>
  <c r="R10097" i="1" s="1"/>
  <c r="T10097" i="1" s="1"/>
  <c r="U10097" i="1" s="1"/>
  <c r="R9729" i="1" a="1"/>
  <c r="R9729" i="1" s="1"/>
  <c r="T9729" i="1" s="1"/>
  <c r="U9729" i="1" s="1"/>
  <c r="R9353" i="1" a="1"/>
  <c r="R9353" i="1" s="1"/>
  <c r="T9353" i="1" s="1"/>
  <c r="U9353" i="1" s="1"/>
  <c r="R14112" i="1" a="1"/>
  <c r="R14112" i="1" s="1"/>
  <c r="T14112" i="1" s="1"/>
  <c r="U14112" i="1" s="1"/>
  <c r="R13824" i="1" a="1"/>
  <c r="R13824" i="1" s="1"/>
  <c r="T13824" i="1" s="1"/>
  <c r="U13824" i="1" s="1"/>
  <c r="R13544" i="1" a="1"/>
  <c r="R13544" i="1" s="1"/>
  <c r="T13544" i="1" s="1"/>
  <c r="U13544" i="1" s="1"/>
  <c r="R13232" i="1" a="1"/>
  <c r="R13232" i="1" s="1"/>
  <c r="T13232" i="1" s="1"/>
  <c r="U13232" i="1" s="1"/>
  <c r="R12952" i="1" a="1"/>
  <c r="R12952" i="1" s="1"/>
  <c r="T12952" i="1" s="1"/>
  <c r="U12952" i="1" s="1"/>
  <c r="R12664" i="1" a="1"/>
  <c r="R12664" i="1" s="1"/>
  <c r="T12664" i="1" s="1"/>
  <c r="U12664" i="1" s="1"/>
  <c r="R12360" i="1" a="1"/>
  <c r="R12360" i="1" s="1"/>
  <c r="T12360" i="1" s="1"/>
  <c r="U12360" i="1" s="1"/>
  <c r="R12064" i="1" a="1"/>
  <c r="R12064" i="1" s="1"/>
  <c r="T12064" i="1" s="1"/>
  <c r="U12064" i="1" s="1"/>
  <c r="R11768" i="1" a="1"/>
  <c r="R11768" i="1" s="1"/>
  <c r="T11768" i="1" s="1"/>
  <c r="U11768" i="1" s="1"/>
  <c r="R11512" i="1" a="1"/>
  <c r="R11512" i="1" s="1"/>
  <c r="T11512" i="1" s="1"/>
  <c r="U11512" i="1" s="1"/>
  <c r="R11264" i="1" a="1"/>
  <c r="R11264" i="1" s="1"/>
  <c r="T11264" i="1" s="1"/>
  <c r="U11264" i="1" s="1"/>
  <c r="R10968" i="1" a="1"/>
  <c r="R10968" i="1" s="1"/>
  <c r="T10968" i="1" s="1"/>
  <c r="U10968" i="1" s="1"/>
  <c r="R10664" i="1" a="1"/>
  <c r="R10664" i="1" s="1"/>
  <c r="T10664" i="1" s="1"/>
  <c r="U10664" i="1" s="1"/>
  <c r="R13967" i="1" a="1"/>
  <c r="R13967" i="1" s="1"/>
  <c r="T13967" i="1" s="1"/>
  <c r="U13967" i="1" s="1"/>
  <c r="R13727" i="1" a="1"/>
  <c r="R13727" i="1" s="1"/>
  <c r="T13727" i="1" s="1"/>
  <c r="U13727" i="1" s="1"/>
  <c r="R13471" i="1" a="1"/>
  <c r="R13471" i="1" s="1"/>
  <c r="T13471" i="1" s="1"/>
  <c r="U13471" i="1" s="1"/>
  <c r="R13247" i="1" a="1"/>
  <c r="R13247" i="1" s="1"/>
  <c r="T13247" i="1" s="1"/>
  <c r="U13247" i="1" s="1"/>
  <c r="R12991" i="1" a="1"/>
  <c r="R12991" i="1" s="1"/>
  <c r="T12991" i="1" s="1"/>
  <c r="U12991" i="1" s="1"/>
  <c r="R12751" i="1" a="1"/>
  <c r="R12751" i="1" s="1"/>
  <c r="T12751" i="1" s="1"/>
  <c r="U12751" i="1" s="1"/>
  <c r="R12519" i="1" a="1"/>
  <c r="R12519" i="1" s="1"/>
  <c r="T12519" i="1" s="1"/>
  <c r="U12519" i="1" s="1"/>
  <c r="R12279" i="1" a="1"/>
  <c r="R12279" i="1" s="1"/>
  <c r="T12279" i="1" s="1"/>
  <c r="U12279" i="1" s="1"/>
  <c r="R10657" i="1" a="1"/>
  <c r="R10657" i="1" s="1"/>
  <c r="T10657" i="1" s="1"/>
  <c r="U10657" i="1" s="1"/>
  <c r="R10273" i="1" a="1"/>
  <c r="R10273" i="1" s="1"/>
  <c r="T10273" i="1" s="1"/>
  <c r="U10273" i="1" s="1"/>
  <c r="R9801" i="1" a="1"/>
  <c r="R9801" i="1" s="1"/>
  <c r="T9801" i="1" s="1"/>
  <c r="U9801" i="1" s="1"/>
  <c r="R9417" i="1" a="1"/>
  <c r="R9417" i="1" s="1"/>
  <c r="T9417" i="1" s="1"/>
  <c r="U9417" i="1" s="1"/>
  <c r="R14072" i="1" a="1"/>
  <c r="R14072" i="1" s="1"/>
  <c r="T14072" i="1" s="1"/>
  <c r="U14072" i="1" s="1"/>
  <c r="R13712" i="1" a="1"/>
  <c r="R13712" i="1" s="1"/>
  <c r="T13712" i="1" s="1"/>
  <c r="U13712" i="1" s="1"/>
  <c r="R13328" i="1" a="1"/>
  <c r="R13328" i="1" s="1"/>
  <c r="T13328" i="1" s="1"/>
  <c r="U13328" i="1" s="1"/>
  <c r="R12960" i="1" a="1"/>
  <c r="R12960" i="1" s="1"/>
  <c r="T12960" i="1" s="1"/>
  <c r="U12960" i="1" s="1"/>
  <c r="R12608" i="1" a="1"/>
  <c r="R12608" i="1" s="1"/>
  <c r="T12608" i="1" s="1"/>
  <c r="U12608" i="1" s="1"/>
  <c r="R12264" i="1" a="1"/>
  <c r="R12264" i="1" s="1"/>
  <c r="T12264" i="1" s="1"/>
  <c r="U12264" i="1" s="1"/>
  <c r="R11888" i="1" a="1"/>
  <c r="R11888" i="1" s="1"/>
  <c r="T11888" i="1" s="1"/>
  <c r="U11888" i="1" s="1"/>
  <c r="R11496" i="1" a="1"/>
  <c r="R11496" i="1" s="1"/>
  <c r="T11496" i="1" s="1"/>
  <c r="U11496" i="1" s="1"/>
  <c r="R11152" i="1" a="1"/>
  <c r="R11152" i="1" s="1"/>
  <c r="T11152" i="1" s="1"/>
  <c r="U11152" i="1" s="1"/>
  <c r="R10792" i="1" a="1"/>
  <c r="R10792" i="1" s="1"/>
  <c r="T10792" i="1" s="1"/>
  <c r="U10792" i="1" s="1"/>
  <c r="R14015" i="1" a="1"/>
  <c r="R14015" i="1" s="1"/>
  <c r="T14015" i="1" s="1"/>
  <c r="U14015" i="1" s="1"/>
  <c r="R13711" i="1" a="1"/>
  <c r="R13711" i="1" s="1"/>
  <c r="T13711" i="1" s="1"/>
  <c r="U13711" i="1" s="1"/>
  <c r="R13399" i="1" a="1"/>
  <c r="R13399" i="1" s="1"/>
  <c r="T13399" i="1" s="1"/>
  <c r="U13399" i="1" s="1"/>
  <c r="R13095" i="1" a="1"/>
  <c r="R13095" i="1" s="1"/>
  <c r="T13095" i="1" s="1"/>
  <c r="U13095" i="1" s="1"/>
  <c r="R12791" i="1" a="1"/>
  <c r="R12791" i="1" s="1"/>
  <c r="T12791" i="1" s="1"/>
  <c r="U12791" i="1" s="1"/>
  <c r="R12463" i="1" a="1"/>
  <c r="R12463" i="1" s="1"/>
  <c r="T12463" i="1" s="1"/>
  <c r="U12463" i="1" s="1"/>
  <c r="R12191" i="1" a="1"/>
  <c r="R12191" i="1" s="1"/>
  <c r="T12191" i="1" s="1"/>
  <c r="U12191" i="1" s="1"/>
  <c r="R10769" i="1" a="1"/>
  <c r="R10769" i="1" s="1"/>
  <c r="T10769" i="1" s="1"/>
  <c r="U10769" i="1" s="1"/>
  <c r="R10409" i="1" a="1"/>
  <c r="R10409" i="1" s="1"/>
  <c r="T10409" i="1" s="1"/>
  <c r="U10409" i="1" s="1"/>
  <c r="R10065" i="1" a="1"/>
  <c r="R10065" i="1" s="1"/>
  <c r="T10065" i="1" s="1"/>
  <c r="U10065" i="1" s="1"/>
  <c r="R9713" i="1" a="1"/>
  <c r="R9713" i="1" s="1"/>
  <c r="T9713" i="1" s="1"/>
  <c r="U9713" i="1" s="1"/>
  <c r="R9337" i="1" a="1"/>
  <c r="R9337" i="1" s="1"/>
  <c r="T9337" i="1" s="1"/>
  <c r="U9337" i="1" s="1"/>
  <c r="R14120" i="1" a="1"/>
  <c r="R14120" i="1" s="1"/>
  <c r="T14120" i="1" s="1"/>
  <c r="U14120" i="1" s="1"/>
  <c r="R13840" i="1" a="1"/>
  <c r="R13840" i="1" s="1"/>
  <c r="T13840" i="1" s="1"/>
  <c r="U13840" i="1" s="1"/>
  <c r="R13536" i="1" a="1"/>
  <c r="R13536" i="1" s="1"/>
  <c r="T13536" i="1" s="1"/>
  <c r="U13536" i="1" s="1"/>
  <c r="R13264" i="1" a="1"/>
  <c r="R13264" i="1" s="1"/>
  <c r="T13264" i="1" s="1"/>
  <c r="U13264" i="1" s="1"/>
  <c r="R12968" i="1" a="1"/>
  <c r="R12968" i="1" s="1"/>
  <c r="T12968" i="1" s="1"/>
  <c r="U12968" i="1" s="1"/>
  <c r="R12672" i="1" a="1"/>
  <c r="R12672" i="1" s="1"/>
  <c r="T12672" i="1" s="1"/>
  <c r="U12672" i="1" s="1"/>
  <c r="R12384" i="1" a="1"/>
  <c r="R12384" i="1" s="1"/>
  <c r="T12384" i="1" s="1"/>
  <c r="U12384" i="1" s="1"/>
  <c r="R12112" i="1" a="1"/>
  <c r="R12112" i="1" s="1"/>
  <c r="T12112" i="1" s="1"/>
  <c r="U12112" i="1" s="1"/>
  <c r="R11816" i="1" a="1"/>
  <c r="R11816" i="1" s="1"/>
  <c r="T11816" i="1" s="1"/>
  <c r="U11816" i="1" s="1"/>
  <c r="R11528" i="1" a="1"/>
  <c r="R11528" i="1" s="1"/>
  <c r="T11528" i="1" s="1"/>
  <c r="U11528" i="1" s="1"/>
  <c r="R11312" i="1" a="1"/>
  <c r="R11312" i="1" s="1"/>
  <c r="T11312" i="1" s="1"/>
  <c r="U11312" i="1" s="1"/>
  <c r="R10992" i="1" a="1"/>
  <c r="R10992" i="1" s="1"/>
  <c r="T10992" i="1" s="1"/>
  <c r="U10992" i="1" s="1"/>
  <c r="R10712" i="1" a="1"/>
  <c r="R10712" i="1" s="1"/>
  <c r="T10712" i="1" s="1"/>
  <c r="U10712" i="1" s="1"/>
  <c r="R14039" i="1" a="1"/>
  <c r="R14039" i="1" s="1"/>
  <c r="T14039" i="1" s="1"/>
  <c r="U14039" i="1" s="1"/>
  <c r="R13791" i="1" a="1"/>
  <c r="R13791" i="1" s="1"/>
  <c r="T13791" i="1" s="1"/>
  <c r="U13791" i="1" s="1"/>
  <c r="R13543" i="1" a="1"/>
  <c r="R13543" i="1" s="1"/>
  <c r="T13543" i="1" s="1"/>
  <c r="U13543" i="1" s="1"/>
  <c r="R13303" i="1" a="1"/>
  <c r="R13303" i="1" s="1"/>
  <c r="T13303" i="1" s="1"/>
  <c r="U13303" i="1" s="1"/>
  <c r="R13039" i="1" a="1"/>
  <c r="R13039" i="1" s="1"/>
  <c r="T13039" i="1" s="1"/>
  <c r="U13039" i="1" s="1"/>
  <c r="R12799" i="1" a="1"/>
  <c r="R12799" i="1" s="1"/>
  <c r="T12799" i="1" s="1"/>
  <c r="U12799" i="1" s="1"/>
  <c r="R12559" i="1" a="1"/>
  <c r="R12559" i="1" s="1"/>
  <c r="T12559" i="1" s="1"/>
  <c r="U12559" i="1" s="1"/>
  <c r="R12319" i="1" a="1"/>
  <c r="R12319" i="1" s="1"/>
  <c r="T12319" i="1" s="1"/>
  <c r="U12319" i="1" s="1"/>
  <c r="R12151" i="1" a="1"/>
  <c r="R12151" i="1" s="1"/>
  <c r="T12151" i="1" s="1"/>
  <c r="U12151" i="1" s="1"/>
  <c r="R10681" i="1" a="1"/>
  <c r="R10681" i="1" s="1"/>
  <c r="T10681" i="1" s="1"/>
  <c r="U10681" i="1" s="1"/>
  <c r="R10345" i="1" a="1"/>
  <c r="R10345" i="1" s="1"/>
  <c r="T10345" i="1" s="1"/>
  <c r="U10345" i="1" s="1"/>
  <c r="R9993" i="1" a="1"/>
  <c r="R9993" i="1" s="1"/>
  <c r="T9993" i="1" s="1"/>
  <c r="U9993" i="1" s="1"/>
  <c r="R9625" i="1" a="1"/>
  <c r="R9625" i="1" s="1"/>
  <c r="T9625" i="1" s="1"/>
  <c r="U9625" i="1" s="1"/>
  <c r="R9273" i="1" a="1"/>
  <c r="R9273" i="1" s="1"/>
  <c r="T9273" i="1" s="1"/>
  <c r="U9273" i="1" s="1"/>
  <c r="R14016" i="1" a="1"/>
  <c r="R14016" i="1" s="1"/>
  <c r="T14016" i="1" s="1"/>
  <c r="U14016" i="1" s="1"/>
  <c r="R13720" i="1" a="1"/>
  <c r="R13720" i="1" s="1"/>
  <c r="T13720" i="1" s="1"/>
  <c r="U13720" i="1" s="1"/>
  <c r="R13456" i="1" a="1"/>
  <c r="R13456" i="1" s="1"/>
  <c r="T13456" i="1" s="1"/>
  <c r="U13456" i="1" s="1"/>
  <c r="R13160" i="1" a="1"/>
  <c r="R13160" i="1" s="1"/>
  <c r="T13160" i="1" s="1"/>
  <c r="U13160" i="1" s="1"/>
  <c r="R12880" i="1" a="1"/>
  <c r="R12880" i="1" s="1"/>
  <c r="T12880" i="1" s="1"/>
  <c r="U12880" i="1" s="1"/>
  <c r="R12592" i="1" a="1"/>
  <c r="R12592" i="1" s="1"/>
  <c r="T12592" i="1" s="1"/>
  <c r="U12592" i="1" s="1"/>
  <c r="R12288" i="1" a="1"/>
  <c r="R12288" i="1" s="1"/>
  <c r="T12288" i="1" s="1"/>
  <c r="U12288" i="1" s="1"/>
  <c r="R12008" i="1" a="1"/>
  <c r="R12008" i="1" s="1"/>
  <c r="T12008" i="1" s="1"/>
  <c r="U12008" i="1" s="1"/>
  <c r="R11720" i="1" a="1"/>
  <c r="R11720" i="1" s="1"/>
  <c r="T11720" i="1" s="1"/>
  <c r="U11720" i="1" s="1"/>
  <c r="R11464" i="1" a="1"/>
  <c r="R11464" i="1" s="1"/>
  <c r="T11464" i="1" s="1"/>
  <c r="U11464" i="1" s="1"/>
  <c r="R11216" i="1" a="1"/>
  <c r="R11216" i="1" s="1"/>
  <c r="T11216" i="1" s="1"/>
  <c r="U11216" i="1" s="1"/>
  <c r="R10944" i="1" a="1"/>
  <c r="R10944" i="1" s="1"/>
  <c r="T10944" i="1" s="1"/>
  <c r="U10944" i="1" s="1"/>
  <c r="R10656" i="1" a="1"/>
  <c r="R10656" i="1" s="1"/>
  <c r="T10656" i="1" s="1"/>
  <c r="U10656" i="1" s="1"/>
  <c r="R13959" i="1" a="1"/>
  <c r="R13959" i="1" s="1"/>
  <c r="T13959" i="1" s="1"/>
  <c r="U13959" i="1" s="1"/>
  <c r="R13719" i="1" a="1"/>
  <c r="R13719" i="1" s="1"/>
  <c r="T13719" i="1" s="1"/>
  <c r="U13719" i="1" s="1"/>
  <c r="R13495" i="1" a="1"/>
  <c r="R13495" i="1" s="1"/>
  <c r="T13495" i="1" s="1"/>
  <c r="U13495" i="1" s="1"/>
  <c r="R13255" i="1" a="1"/>
  <c r="R13255" i="1" s="1"/>
  <c r="T13255" i="1" s="1"/>
  <c r="U13255" i="1" s="1"/>
  <c r="R13031" i="1" a="1"/>
  <c r="R13031" i="1" s="1"/>
  <c r="T13031" i="1" s="1"/>
  <c r="U13031" i="1" s="1"/>
  <c r="R12775" i="1" a="1"/>
  <c r="R12775" i="1" s="1"/>
  <c r="T12775" i="1" s="1"/>
  <c r="U12775" i="1" s="1"/>
  <c r="R12535" i="1" a="1"/>
  <c r="R12535" i="1" s="1"/>
  <c r="T12535" i="1" s="1"/>
  <c r="U12535" i="1" s="1"/>
  <c r="R12311" i="1" a="1"/>
  <c r="R12311" i="1" s="1"/>
  <c r="T12311" i="1" s="1"/>
  <c r="U12311" i="1" s="1"/>
  <c r="R13098" i="1" a="1"/>
  <c r="R13098" i="1" s="1"/>
  <c r="T13098" i="1" s="1"/>
  <c r="U13098" i="1" s="1"/>
  <c r="R13034" i="1" a="1"/>
  <c r="R13034" i="1" s="1"/>
  <c r="T13034" i="1" s="1"/>
  <c r="U13034" i="1" s="1"/>
  <c r="R12970" i="1" a="1"/>
  <c r="R12970" i="1" s="1"/>
  <c r="T12970" i="1" s="1"/>
  <c r="U12970" i="1" s="1"/>
  <c r="R12906" i="1" a="1"/>
  <c r="R12906" i="1" s="1"/>
  <c r="T12906" i="1" s="1"/>
  <c r="U12906" i="1" s="1"/>
  <c r="R12842" i="1" a="1"/>
  <c r="R12842" i="1" s="1"/>
  <c r="T12842" i="1" s="1"/>
  <c r="U12842" i="1" s="1"/>
  <c r="R12778" i="1" a="1"/>
  <c r="R12778" i="1" s="1"/>
  <c r="T12778" i="1" s="1"/>
  <c r="U12778" i="1" s="1"/>
  <c r="R12714" i="1" a="1"/>
  <c r="R12714" i="1" s="1"/>
  <c r="T12714" i="1" s="1"/>
  <c r="U12714" i="1" s="1"/>
  <c r="R12650" i="1" a="1"/>
  <c r="R12650" i="1" s="1"/>
  <c r="T12650" i="1" s="1"/>
  <c r="U12650" i="1" s="1"/>
  <c r="R12586" i="1" a="1"/>
  <c r="R12586" i="1" s="1"/>
  <c r="T12586" i="1" s="1"/>
  <c r="U12586" i="1" s="1"/>
  <c r="R12522" i="1" a="1"/>
  <c r="R12522" i="1" s="1"/>
  <c r="T12522" i="1" s="1"/>
  <c r="U12522" i="1" s="1"/>
  <c r="R12458" i="1" a="1"/>
  <c r="R12458" i="1" s="1"/>
  <c r="T12458" i="1" s="1"/>
  <c r="U12458" i="1" s="1"/>
  <c r="R12394" i="1" a="1"/>
  <c r="R12394" i="1" s="1"/>
  <c r="T12394" i="1" s="1"/>
  <c r="U12394" i="1" s="1"/>
  <c r="R12330" i="1" a="1"/>
  <c r="R12330" i="1" s="1"/>
  <c r="T12330" i="1" s="1"/>
  <c r="U12330" i="1" s="1"/>
  <c r="R12266" i="1" a="1"/>
  <c r="R12266" i="1" s="1"/>
  <c r="T12266" i="1" s="1"/>
  <c r="U12266" i="1" s="1"/>
  <c r="R12202" i="1" a="1"/>
  <c r="R12202" i="1" s="1"/>
  <c r="T12202" i="1" s="1"/>
  <c r="U12202" i="1" s="1"/>
  <c r="R12138" i="1" a="1"/>
  <c r="R12138" i="1" s="1"/>
  <c r="T12138" i="1" s="1"/>
  <c r="U12138" i="1" s="1"/>
  <c r="R12074" i="1" a="1"/>
  <c r="R12074" i="1" s="1"/>
  <c r="T12074" i="1" s="1"/>
  <c r="U12074" i="1" s="1"/>
  <c r="R12010" i="1" a="1"/>
  <c r="R12010" i="1" s="1"/>
  <c r="T12010" i="1" s="1"/>
  <c r="U12010" i="1" s="1"/>
  <c r="R11946" i="1" a="1"/>
  <c r="R11946" i="1" s="1"/>
  <c r="T11946" i="1" s="1"/>
  <c r="U11946" i="1" s="1"/>
  <c r="R11882" i="1" a="1"/>
  <c r="R11882" i="1" s="1"/>
  <c r="T11882" i="1" s="1"/>
  <c r="U11882" i="1" s="1"/>
  <c r="R7481" i="1" a="1"/>
  <c r="R7481" i="1" s="1"/>
  <c r="T7481" i="1" s="1"/>
  <c r="U7481" i="1" s="1"/>
  <c r="R7417" i="1" a="1"/>
  <c r="R7417" i="1" s="1"/>
  <c r="T7417" i="1" s="1"/>
  <c r="U7417" i="1" s="1"/>
  <c r="R7353" i="1" a="1"/>
  <c r="R7353" i="1" s="1"/>
  <c r="T7353" i="1" s="1"/>
  <c r="U7353" i="1" s="1"/>
  <c r="R7289" i="1" a="1"/>
  <c r="R7289" i="1" s="1"/>
  <c r="T7289" i="1" s="1"/>
  <c r="U7289" i="1" s="1"/>
  <c r="R7225" i="1" a="1"/>
  <c r="R7225" i="1" s="1"/>
  <c r="T7225" i="1" s="1"/>
  <c r="U7225" i="1" s="1"/>
  <c r="R7161" i="1" a="1"/>
  <c r="R7161" i="1" s="1"/>
  <c r="T7161" i="1" s="1"/>
  <c r="U7161" i="1" s="1"/>
  <c r="R7097" i="1" a="1"/>
  <c r="R7097" i="1" s="1"/>
  <c r="T7097" i="1" s="1"/>
  <c r="U7097" i="1" s="1"/>
  <c r="R7033" i="1" a="1"/>
  <c r="R7033" i="1" s="1"/>
  <c r="T7033" i="1" s="1"/>
  <c r="U7033" i="1" s="1"/>
  <c r="R6969" i="1" a="1"/>
  <c r="R6969" i="1" s="1"/>
  <c r="T6969" i="1" s="1"/>
  <c r="U6969" i="1" s="1"/>
  <c r="R6905" i="1" a="1"/>
  <c r="R6905" i="1" s="1"/>
  <c r="T6905" i="1" s="1"/>
  <c r="U6905" i="1" s="1"/>
  <c r="R6841" i="1" a="1"/>
  <c r="R6841" i="1" s="1"/>
  <c r="T6841" i="1" s="1"/>
  <c r="U6841" i="1" s="1"/>
  <c r="R6777" i="1" a="1"/>
  <c r="R6777" i="1" s="1"/>
  <c r="T6777" i="1" s="1"/>
  <c r="U6777" i="1" s="1"/>
  <c r="R6713" i="1" a="1"/>
  <c r="R6713" i="1" s="1"/>
  <c r="T6713" i="1" s="1"/>
  <c r="U6713" i="1" s="1"/>
  <c r="R6649" i="1" a="1"/>
  <c r="R6649" i="1" s="1"/>
  <c r="T6649" i="1" s="1"/>
  <c r="U6649" i="1" s="1"/>
  <c r="R6585" i="1" a="1"/>
  <c r="R6585" i="1" s="1"/>
  <c r="T6585" i="1" s="1"/>
  <c r="U6585" i="1" s="1"/>
  <c r="R6521" i="1" a="1"/>
  <c r="R6521" i="1" s="1"/>
  <c r="T6521" i="1" s="1"/>
  <c r="U6521" i="1" s="1"/>
  <c r="R6457" i="1" a="1"/>
  <c r="R6457" i="1" s="1"/>
  <c r="T6457" i="1" s="1"/>
  <c r="U6457" i="1" s="1"/>
  <c r="R6393" i="1" a="1"/>
  <c r="R6393" i="1" s="1"/>
  <c r="T6393" i="1" s="1"/>
  <c r="U6393" i="1" s="1"/>
  <c r="R6329" i="1" a="1"/>
  <c r="R6329" i="1" s="1"/>
  <c r="T6329" i="1" s="1"/>
  <c r="U6329" i="1" s="1"/>
  <c r="R6265" i="1" a="1"/>
  <c r="R6265" i="1" s="1"/>
  <c r="T6265" i="1" s="1"/>
  <c r="U6265" i="1" s="1"/>
  <c r="R6201" i="1" a="1"/>
  <c r="R6201" i="1" s="1"/>
  <c r="T6201" i="1" s="1"/>
  <c r="U6201" i="1" s="1"/>
  <c r="R10064" i="1" a="1"/>
  <c r="R10064" i="1" s="1"/>
  <c r="T10064" i="1" s="1"/>
  <c r="U10064" i="1" s="1"/>
  <c r="R10000" i="1" a="1"/>
  <c r="R10000" i="1" s="1"/>
  <c r="T10000" i="1" s="1"/>
  <c r="U10000" i="1" s="1"/>
  <c r="R9936" i="1" a="1"/>
  <c r="R9936" i="1" s="1"/>
  <c r="T9936" i="1" s="1"/>
  <c r="U9936" i="1" s="1"/>
  <c r="R9872" i="1" a="1"/>
  <c r="R9872" i="1" s="1"/>
  <c r="T9872" i="1" s="1"/>
  <c r="U9872" i="1" s="1"/>
  <c r="R9808" i="1" a="1"/>
  <c r="R9808" i="1" s="1"/>
  <c r="T9808" i="1" s="1"/>
  <c r="U9808" i="1" s="1"/>
  <c r="R9744" i="1" a="1"/>
  <c r="R9744" i="1" s="1"/>
  <c r="T9744" i="1" s="1"/>
  <c r="U9744" i="1" s="1"/>
  <c r="R9680" i="1" a="1"/>
  <c r="R9680" i="1" s="1"/>
  <c r="T9680" i="1" s="1"/>
  <c r="U9680" i="1" s="1"/>
  <c r="R9616" i="1" a="1"/>
  <c r="R9616" i="1" s="1"/>
  <c r="T9616" i="1" s="1"/>
  <c r="U9616" i="1" s="1"/>
  <c r="R9552" i="1" a="1"/>
  <c r="R9552" i="1" s="1"/>
  <c r="T9552" i="1" s="1"/>
  <c r="U9552" i="1" s="1"/>
  <c r="R9488" i="1" a="1"/>
  <c r="R9488" i="1" s="1"/>
  <c r="T9488" i="1" s="1"/>
  <c r="U9488" i="1" s="1"/>
  <c r="R9424" i="1" a="1"/>
  <c r="R9424" i="1" s="1"/>
  <c r="T9424" i="1" s="1"/>
  <c r="U9424" i="1" s="1"/>
  <c r="R9360" i="1" a="1"/>
  <c r="R9360" i="1" s="1"/>
  <c r="T9360" i="1" s="1"/>
  <c r="U9360" i="1" s="1"/>
  <c r="R9296" i="1" a="1"/>
  <c r="R9296" i="1" s="1"/>
  <c r="T9296" i="1" s="1"/>
  <c r="U9296" i="1" s="1"/>
  <c r="R9232" i="1" a="1"/>
  <c r="R9232" i="1" s="1"/>
  <c r="T9232" i="1" s="1"/>
  <c r="U9232" i="1" s="1"/>
  <c r="R9168" i="1" a="1"/>
  <c r="R9168" i="1" s="1"/>
  <c r="T9168" i="1" s="1"/>
  <c r="U9168" i="1" s="1"/>
  <c r="R9104" i="1" a="1"/>
  <c r="R9104" i="1" s="1"/>
  <c r="T9104" i="1" s="1"/>
  <c r="U9104" i="1" s="1"/>
  <c r="R9040" i="1" a="1"/>
  <c r="R9040" i="1" s="1"/>
  <c r="T9040" i="1" s="1"/>
  <c r="U9040" i="1" s="1"/>
  <c r="R8976" i="1" a="1"/>
  <c r="R8976" i="1" s="1"/>
  <c r="T8976" i="1" s="1"/>
  <c r="U8976" i="1" s="1"/>
  <c r="R12047" i="1" a="1"/>
  <c r="R12047" i="1" s="1"/>
  <c r="T12047" i="1" s="1"/>
  <c r="U12047" i="1" s="1"/>
  <c r="R11775" i="1" a="1"/>
  <c r="R11775" i="1" s="1"/>
  <c r="T11775" i="1" s="1"/>
  <c r="U11775" i="1" s="1"/>
  <c r="R11527" i="1" a="1"/>
  <c r="R11527" i="1" s="1"/>
  <c r="T11527" i="1" s="1"/>
  <c r="U11527" i="1" s="1"/>
  <c r="R11263" i="1" a="1"/>
  <c r="R11263" i="1" s="1"/>
  <c r="T11263" i="1" s="1"/>
  <c r="U11263" i="1" s="1"/>
  <c r="R11015" i="1" a="1"/>
  <c r="R11015" i="1" s="1"/>
  <c r="T11015" i="1" s="1"/>
  <c r="U11015" i="1" s="1"/>
  <c r="R10767" i="1" a="1"/>
  <c r="R10767" i="1" s="1"/>
  <c r="T10767" i="1" s="1"/>
  <c r="U10767" i="1" s="1"/>
  <c r="R10519" i="1" a="1"/>
  <c r="R10519" i="1" s="1"/>
  <c r="T10519" i="1" s="1"/>
  <c r="U10519" i="1" s="1"/>
  <c r="R10303" i="1" a="1"/>
  <c r="R10303" i="1" s="1"/>
  <c r="T10303" i="1" s="1"/>
  <c r="U10303" i="1" s="1"/>
  <c r="R10239" i="1" a="1"/>
  <c r="R10239" i="1" s="1"/>
  <c r="T10239" i="1" s="1"/>
  <c r="U10239" i="1" s="1"/>
  <c r="R10151" i="1" a="1"/>
  <c r="R10151" i="1" s="1"/>
  <c r="T10151" i="1" s="1"/>
  <c r="U10151" i="1" s="1"/>
  <c r="R10087" i="1" a="1"/>
  <c r="R10087" i="1" s="1"/>
  <c r="T10087" i="1" s="1"/>
  <c r="U10087" i="1" s="1"/>
  <c r="R10023" i="1" a="1"/>
  <c r="R10023" i="1" s="1"/>
  <c r="T10023" i="1" s="1"/>
  <c r="U10023" i="1" s="1"/>
  <c r="R9959" i="1" a="1"/>
  <c r="R9959" i="1" s="1"/>
  <c r="T9959" i="1" s="1"/>
  <c r="U9959" i="1" s="1"/>
  <c r="R9895" i="1" a="1"/>
  <c r="R9895" i="1" s="1"/>
  <c r="T9895" i="1" s="1"/>
  <c r="U9895" i="1" s="1"/>
  <c r="R9831" i="1" a="1"/>
  <c r="R9831" i="1" s="1"/>
  <c r="T9831" i="1" s="1"/>
  <c r="U9831" i="1" s="1"/>
  <c r="R9767" i="1" a="1"/>
  <c r="R9767" i="1" s="1"/>
  <c r="T9767" i="1" s="1"/>
  <c r="U9767" i="1" s="1"/>
  <c r="R9703" i="1" a="1"/>
  <c r="R9703" i="1" s="1"/>
  <c r="T9703" i="1" s="1"/>
  <c r="U9703" i="1" s="1"/>
  <c r="R9639" i="1" a="1"/>
  <c r="R9639" i="1" s="1"/>
  <c r="T9639" i="1" s="1"/>
  <c r="U9639" i="1" s="1"/>
  <c r="R9575" i="1" a="1"/>
  <c r="R9575" i="1" s="1"/>
  <c r="T9575" i="1" s="1"/>
  <c r="U9575" i="1" s="1"/>
  <c r="R9511" i="1" a="1"/>
  <c r="R9511" i="1" s="1"/>
  <c r="T9511" i="1" s="1"/>
  <c r="U9511" i="1" s="1"/>
  <c r="R9447" i="1" a="1"/>
  <c r="R9447" i="1" s="1"/>
  <c r="T9447" i="1" s="1"/>
  <c r="U9447" i="1" s="1"/>
  <c r="R9383" i="1" a="1"/>
  <c r="R9383" i="1" s="1"/>
  <c r="T9383" i="1" s="1"/>
  <c r="U9383" i="1" s="1"/>
  <c r="R9319" i="1" a="1"/>
  <c r="R9319" i="1" s="1"/>
  <c r="T9319" i="1" s="1"/>
  <c r="U9319" i="1" s="1"/>
  <c r="R9255" i="1" a="1"/>
  <c r="R9255" i="1" s="1"/>
  <c r="T9255" i="1" s="1"/>
  <c r="U9255" i="1" s="1"/>
  <c r="R11855" i="1" a="1"/>
  <c r="R11855" i="1" s="1"/>
  <c r="T11855" i="1" s="1"/>
  <c r="U11855" i="1" s="1"/>
  <c r="R11623" i="1" a="1"/>
  <c r="R11623" i="1" s="1"/>
  <c r="T11623" i="1" s="1"/>
  <c r="U11623" i="1" s="1"/>
  <c r="R11351" i="1" a="1"/>
  <c r="R11351" i="1" s="1"/>
  <c r="T11351" i="1" s="1"/>
  <c r="U11351" i="1" s="1"/>
  <c r="R11119" i="1" a="1"/>
  <c r="R11119" i="1" s="1"/>
  <c r="T11119" i="1" s="1"/>
  <c r="U11119" i="1" s="1"/>
  <c r="R10871" i="1" a="1"/>
  <c r="R10871" i="1" s="1"/>
  <c r="T10871" i="1" s="1"/>
  <c r="U10871" i="1" s="1"/>
  <c r="R10615" i="1" a="1"/>
  <c r="R10615" i="1" s="1"/>
  <c r="T10615" i="1" s="1"/>
  <c r="U10615" i="1" s="1"/>
  <c r="R10327" i="1" a="1"/>
  <c r="R10327" i="1" s="1"/>
  <c r="T10327" i="1" s="1"/>
  <c r="U10327" i="1" s="1"/>
  <c r="R14006" i="1" a="1"/>
  <c r="R14006" i="1" s="1"/>
  <c r="T14006" i="1" s="1"/>
  <c r="U14006" i="1" s="1"/>
  <c r="R13806" i="1" a="1"/>
  <c r="R13806" i="1" s="1"/>
  <c r="T13806" i="1" s="1"/>
  <c r="U13806" i="1" s="1"/>
  <c r="R13622" i="1" a="1"/>
  <c r="R13622" i="1" s="1"/>
  <c r="T13622" i="1" s="1"/>
  <c r="U13622" i="1" s="1"/>
  <c r="R13430" i="1" a="1"/>
  <c r="R13430" i="1" s="1"/>
  <c r="T13430" i="1" s="1"/>
  <c r="U13430" i="1" s="1"/>
  <c r="R13214" i="1" a="1"/>
  <c r="R13214" i="1" s="1"/>
  <c r="T13214" i="1" s="1"/>
  <c r="U13214" i="1" s="1"/>
  <c r="R12702" i="1" a="1"/>
  <c r="R12702" i="1" s="1"/>
  <c r="T12702" i="1" s="1"/>
  <c r="U12702" i="1" s="1"/>
  <c r="R12454" i="1" a="1"/>
  <c r="R12454" i="1" s="1"/>
  <c r="T12454" i="1" s="1"/>
  <c r="U12454" i="1" s="1"/>
  <c r="R12238" i="1" a="1"/>
  <c r="R12238" i="1" s="1"/>
  <c r="T12238" i="1" s="1"/>
  <c r="U12238" i="1" s="1"/>
  <c r="R12014" i="1" a="1"/>
  <c r="R12014" i="1" s="1"/>
  <c r="T12014" i="1" s="1"/>
  <c r="U12014" i="1" s="1"/>
  <c r="R11750" i="1" a="1"/>
  <c r="R11750" i="1" s="1"/>
  <c r="T11750" i="1" s="1"/>
  <c r="U11750" i="1" s="1"/>
  <c r="R11903" i="1" a="1"/>
  <c r="R11903" i="1" s="1"/>
  <c r="T11903" i="1" s="1"/>
  <c r="U11903" i="1" s="1"/>
  <c r="R11607" i="1" a="1"/>
  <c r="R11607" i="1" s="1"/>
  <c r="T11607" i="1" s="1"/>
  <c r="U11607" i="1" s="1"/>
  <c r="R11359" i="1" a="1"/>
  <c r="R11359" i="1" s="1"/>
  <c r="T11359" i="1" s="1"/>
  <c r="U11359" i="1" s="1"/>
  <c r="R11095" i="1" a="1"/>
  <c r="R11095" i="1" s="1"/>
  <c r="T11095" i="1" s="1"/>
  <c r="U11095" i="1" s="1"/>
  <c r="R10831" i="1" a="1"/>
  <c r="R10831" i="1" s="1"/>
  <c r="T10831" i="1" s="1"/>
  <c r="U10831" i="1" s="1"/>
  <c r="R10559" i="1" a="1"/>
  <c r="R10559" i="1" s="1"/>
  <c r="T10559" i="1" s="1"/>
  <c r="U10559" i="1" s="1"/>
  <c r="R10231" i="1" a="1"/>
  <c r="R10231" i="1" s="1"/>
  <c r="T10231" i="1" s="1"/>
  <c r="U10231" i="1" s="1"/>
  <c r="R13974" i="1" a="1"/>
  <c r="R13974" i="1" s="1"/>
  <c r="T13974" i="1" s="1"/>
  <c r="U13974" i="1" s="1"/>
  <c r="R13798" i="1" a="1"/>
  <c r="R13798" i="1" s="1"/>
  <c r="T13798" i="1" s="1"/>
  <c r="U13798" i="1" s="1"/>
  <c r="R13614" i="1" a="1"/>
  <c r="R13614" i="1" s="1"/>
  <c r="T13614" i="1" s="1"/>
  <c r="U13614" i="1" s="1"/>
  <c r="R13422" i="1" a="1"/>
  <c r="R13422" i="1" s="1"/>
  <c r="T13422" i="1" s="1"/>
  <c r="U13422" i="1" s="1"/>
  <c r="R13246" i="1" a="1"/>
  <c r="R13246" i="1" s="1"/>
  <c r="T13246" i="1" s="1"/>
  <c r="U13246" i="1" s="1"/>
  <c r="R13094" i="1" a="1"/>
  <c r="R13094" i="1" s="1"/>
  <c r="T13094" i="1" s="1"/>
  <c r="U13094" i="1" s="1"/>
  <c r="R12974" i="1" a="1"/>
  <c r="R12974" i="1" s="1"/>
  <c r="T12974" i="1" s="1"/>
  <c r="U12974" i="1" s="1"/>
  <c r="R12822" i="1" a="1"/>
  <c r="R12822" i="1" s="1"/>
  <c r="T12822" i="1" s="1"/>
  <c r="U12822" i="1" s="1"/>
  <c r="R12630" i="1" a="1"/>
  <c r="R12630" i="1" s="1"/>
  <c r="T12630" i="1" s="1"/>
  <c r="U12630" i="1" s="1"/>
  <c r="R12462" i="1" a="1"/>
  <c r="R12462" i="1" s="1"/>
  <c r="T12462" i="1" s="1"/>
  <c r="U12462" i="1" s="1"/>
  <c r="R12294" i="1" a="1"/>
  <c r="R12294" i="1" s="1"/>
  <c r="T12294" i="1" s="1"/>
  <c r="U12294" i="1" s="1"/>
  <c r="R12094" i="1" a="1"/>
  <c r="R12094" i="1" s="1"/>
  <c r="T12094" i="1" s="1"/>
  <c r="U12094" i="1" s="1"/>
  <c r="R11926" i="1" a="1"/>
  <c r="R11926" i="1" s="1"/>
  <c r="T11926" i="1" s="1"/>
  <c r="U11926" i="1" s="1"/>
  <c r="R11774" i="1" a="1"/>
  <c r="R11774" i="1" s="1"/>
  <c r="T11774" i="1" s="1"/>
  <c r="U11774" i="1" s="1"/>
  <c r="R11959" i="1" a="1"/>
  <c r="R11959" i="1" s="1"/>
  <c r="T11959" i="1" s="1"/>
  <c r="U11959" i="1" s="1"/>
  <c r="R11719" i="1" a="1"/>
  <c r="R11719" i="1" s="1"/>
  <c r="T11719" i="1" s="1"/>
  <c r="U11719" i="1" s="1"/>
  <c r="R11471" i="1" a="1"/>
  <c r="R11471" i="1" s="1"/>
  <c r="T11471" i="1" s="1"/>
  <c r="U11471" i="1" s="1"/>
  <c r="R11191" i="1" a="1"/>
  <c r="R11191" i="1" s="1"/>
  <c r="T11191" i="1" s="1"/>
  <c r="U11191" i="1" s="1"/>
  <c r="R10943" i="1" a="1"/>
  <c r="R10943" i="1" s="1"/>
  <c r="T10943" i="1" s="1"/>
  <c r="U10943" i="1" s="1"/>
  <c r="R10695" i="1" a="1"/>
  <c r="R10695" i="1" s="1"/>
  <c r="T10695" i="1" s="1"/>
  <c r="U10695" i="1" s="1"/>
  <c r="R10455" i="1" a="1"/>
  <c r="R10455" i="1" s="1"/>
  <c r="T10455" i="1" s="1"/>
  <c r="U10455" i="1" s="1"/>
  <c r="R14110" i="1" a="1"/>
  <c r="R14110" i="1" s="1"/>
  <c r="T14110" i="1" s="1"/>
  <c r="U14110" i="1" s="1"/>
  <c r="R13091" i="1" a="1"/>
  <c r="R13091" i="1" s="1"/>
  <c r="T13091" i="1" s="1"/>
  <c r="U13091" i="1" s="1"/>
  <c r="R9995" i="1" a="1"/>
  <c r="R9995" i="1" s="1"/>
  <c r="T9995" i="1" s="1"/>
  <c r="U9995" i="1" s="1"/>
  <c r="R6963" i="1" a="1"/>
  <c r="R6963" i="1" s="1"/>
  <c r="T6963" i="1" s="1"/>
  <c r="U6963" i="1" s="1"/>
  <c r="R10979" i="1" a="1"/>
  <c r="R10979" i="1" s="1"/>
  <c r="T10979" i="1" s="1"/>
  <c r="U10979" i="1" s="1"/>
  <c r="R8147" i="1" a="1"/>
  <c r="R8147" i="1" s="1"/>
  <c r="T8147" i="1" s="1"/>
  <c r="U8147" i="1" s="1"/>
  <c r="R12897" i="1" a="1"/>
  <c r="R12897" i="1" s="1"/>
  <c r="T12897" i="1" s="1"/>
  <c r="U12897" i="1" s="1"/>
  <c r="R12555" i="1" a="1"/>
  <c r="R12555" i="1" s="1"/>
  <c r="T12555" i="1" s="1"/>
  <c r="U12555" i="1" s="1"/>
  <c r="R8283" i="1" a="1"/>
  <c r="R8283" i="1" s="1"/>
  <c r="T8283" i="1" s="1"/>
  <c r="U8283" i="1" s="1"/>
  <c r="R12193" i="1" a="1"/>
  <c r="R12193" i="1" s="1"/>
  <c r="T12193" i="1" s="1"/>
  <c r="U12193" i="1" s="1"/>
  <c r="R11675" i="1" a="1"/>
  <c r="R11675" i="1" s="1"/>
  <c r="T11675" i="1" s="1"/>
  <c r="U11675" i="1" s="1"/>
  <c r="R8915" i="1" a="1"/>
  <c r="R8915" i="1" s="1"/>
  <c r="T8915" i="1" s="1"/>
  <c r="U8915" i="1" s="1"/>
  <c r="R7235" i="1" a="1"/>
  <c r="R7235" i="1" s="1"/>
  <c r="T7235" i="1" s="1"/>
  <c r="U7235" i="1" s="1"/>
  <c r="R13521" i="1" a="1"/>
  <c r="R13521" i="1" s="1"/>
  <c r="T13521" i="1" s="1"/>
  <c r="U13521" i="1" s="1"/>
  <c r="R11761" i="1" a="1"/>
  <c r="R11761" i="1" s="1"/>
  <c r="T11761" i="1" s="1"/>
  <c r="U11761" i="1" s="1"/>
  <c r="R13011" i="1" a="1"/>
  <c r="R13011" i="1" s="1"/>
  <c r="T13011" i="1" s="1"/>
  <c r="U13011" i="1" s="1"/>
  <c r="R11339" i="1" a="1"/>
  <c r="R11339" i="1" s="1"/>
  <c r="T11339" i="1" s="1"/>
  <c r="U11339" i="1" s="1"/>
  <c r="R8931" i="1" a="1"/>
  <c r="R8931" i="1" s="1"/>
  <c r="T8931" i="1" s="1"/>
  <c r="U8931" i="1" s="1"/>
  <c r="R7131" i="1" a="1"/>
  <c r="R7131" i="1" s="1"/>
  <c r="T7131" i="1" s="1"/>
  <c r="U7131" i="1" s="1"/>
  <c r="R13561" i="1" a="1"/>
  <c r="R13561" i="1" s="1"/>
  <c r="T13561" i="1" s="1"/>
  <c r="U13561" i="1" s="1"/>
  <c r="R12121" i="1" a="1"/>
  <c r="R12121" i="1" s="1"/>
  <c r="T12121" i="1" s="1"/>
  <c r="U12121" i="1" s="1"/>
  <c r="R13291" i="1" a="1"/>
  <c r="R13291" i="1" s="1"/>
  <c r="T13291" i="1" s="1"/>
  <c r="U13291" i="1" s="1"/>
  <c r="R11587" i="1" a="1"/>
  <c r="R11587" i="1" s="1"/>
  <c r="T11587" i="1" s="1"/>
  <c r="U11587" i="1" s="1"/>
  <c r="R10083" i="1" a="1"/>
  <c r="R10083" i="1" s="1"/>
  <c r="T10083" i="1" s="1"/>
  <c r="U10083" i="1" s="1"/>
  <c r="R8739" i="1" a="1"/>
  <c r="R8739" i="1" s="1"/>
  <c r="T8739" i="1" s="1"/>
  <c r="U8739" i="1" s="1"/>
  <c r="R7579" i="1" a="1"/>
  <c r="R7579" i="1" s="1"/>
  <c r="T7579" i="1" s="1"/>
  <c r="U7579" i="1" s="1"/>
  <c r="R6403" i="1" a="1"/>
  <c r="R6403" i="1" s="1"/>
  <c r="T6403" i="1" s="1"/>
  <c r="U6403" i="1" s="1"/>
  <c r="R13409" i="1" a="1"/>
  <c r="R13409" i="1" s="1"/>
  <c r="T13409" i="1" s="1"/>
  <c r="U13409" i="1" s="1"/>
  <c r="R12537" i="1" a="1"/>
  <c r="R12537" i="1" s="1"/>
  <c r="T12537" i="1" s="1"/>
  <c r="U12537" i="1" s="1"/>
  <c r="R11801" i="1" a="1"/>
  <c r="R11801" i="1" s="1"/>
  <c r="T11801" i="1" s="1"/>
  <c r="U11801" i="1" s="1"/>
  <c r="R11281" i="1" a="1"/>
  <c r="R11281" i="1" s="1"/>
  <c r="T11281" i="1" s="1"/>
  <c r="U11281" i="1" s="1"/>
  <c r="R13691" i="1" a="1"/>
  <c r="R13691" i="1" s="1"/>
  <c r="T13691" i="1" s="1"/>
  <c r="U13691" i="1" s="1"/>
  <c r="R13003" i="1" a="1"/>
  <c r="R13003" i="1" s="1"/>
  <c r="T13003" i="1" s="1"/>
  <c r="U13003" i="1" s="1"/>
  <c r="R12387" i="1" a="1"/>
  <c r="R12387" i="1" s="1"/>
  <c r="T12387" i="1" s="1"/>
  <c r="U12387" i="1" s="1"/>
  <c r="R11603" i="1" a="1"/>
  <c r="R11603" i="1" s="1"/>
  <c r="T11603" i="1" s="1"/>
  <c r="U11603" i="1" s="1"/>
  <c r="R8987" i="1" a="1"/>
  <c r="R8987" i="1" s="1"/>
  <c r="T8987" i="1" s="1"/>
  <c r="U8987" i="1" s="1"/>
  <c r="R8291" i="1" a="1"/>
  <c r="R8291" i="1" s="1"/>
  <c r="T8291" i="1" s="1"/>
  <c r="U8291" i="1" s="1"/>
  <c r="R7763" i="1" a="1"/>
  <c r="R7763" i="1" s="1"/>
  <c r="T7763" i="1" s="1"/>
  <c r="U7763" i="1" s="1"/>
  <c r="R7123" i="1" a="1"/>
  <c r="R7123" i="1" s="1"/>
  <c r="T7123" i="1" s="1"/>
  <c r="U7123" i="1" s="1"/>
  <c r="R6507" i="1" a="1"/>
  <c r="R6507" i="1" s="1"/>
  <c r="T6507" i="1" s="1"/>
  <c r="U6507" i="1" s="1"/>
  <c r="R14001" i="1" a="1"/>
  <c r="R14001" i="1" s="1"/>
  <c r="T14001" i="1" s="1"/>
  <c r="U14001" i="1" s="1"/>
  <c r="R13505" i="1" a="1"/>
  <c r="R13505" i="1" s="1"/>
  <c r="T13505" i="1" s="1"/>
  <c r="U13505" i="1" s="1"/>
  <c r="R13001" i="1" a="1"/>
  <c r="R13001" i="1" s="1"/>
  <c r="T13001" i="1" s="1"/>
  <c r="U13001" i="1" s="1"/>
  <c r="R12593" i="1" a="1"/>
  <c r="R12593" i="1" s="1"/>
  <c r="T12593" i="1" s="1"/>
  <c r="U12593" i="1" s="1"/>
  <c r="R12257" i="1" a="1"/>
  <c r="R12257" i="1" s="1"/>
  <c r="T12257" i="1" s="1"/>
  <c r="U12257" i="1" s="1"/>
  <c r="R11913" i="1" a="1"/>
  <c r="R11913" i="1" s="1"/>
  <c r="T11913" i="1" s="1"/>
  <c r="U11913" i="1" s="1"/>
  <c r="R11577" i="1" a="1"/>
  <c r="R11577" i="1" s="1"/>
  <c r="T11577" i="1" s="1"/>
  <c r="U11577" i="1" s="1"/>
  <c r="R11249" i="1" a="1"/>
  <c r="R11249" i="1" s="1"/>
  <c r="T11249" i="1" s="1"/>
  <c r="U11249" i="1" s="1"/>
  <c r="R14122" i="1" a="1"/>
  <c r="R14122" i="1" s="1"/>
  <c r="T14122" i="1" s="1"/>
  <c r="U14122" i="1" s="1"/>
  <c r="R14058" i="1" a="1"/>
  <c r="R14058" i="1" s="1"/>
  <c r="T14058" i="1" s="1"/>
  <c r="U14058" i="1" s="1"/>
  <c r="R13994" i="1" a="1"/>
  <c r="R13994" i="1" s="1"/>
  <c r="T13994" i="1" s="1"/>
  <c r="U13994" i="1" s="1"/>
  <c r="R13930" i="1" a="1"/>
  <c r="R13930" i="1" s="1"/>
  <c r="T13930" i="1" s="1"/>
  <c r="U13930" i="1" s="1"/>
  <c r="R13866" i="1" a="1"/>
  <c r="R13866" i="1" s="1"/>
  <c r="T13866" i="1" s="1"/>
  <c r="U13866" i="1" s="1"/>
  <c r="R13802" i="1" a="1"/>
  <c r="R13802" i="1" s="1"/>
  <c r="T13802" i="1" s="1"/>
  <c r="U13802" i="1" s="1"/>
  <c r="R13738" i="1" a="1"/>
  <c r="R13738" i="1" s="1"/>
  <c r="T13738" i="1" s="1"/>
  <c r="U13738" i="1" s="1"/>
  <c r="R13674" i="1" a="1"/>
  <c r="R13674" i="1" s="1"/>
  <c r="T13674" i="1" s="1"/>
  <c r="U13674" i="1" s="1"/>
  <c r="R13610" i="1" a="1"/>
  <c r="R13610" i="1" s="1"/>
  <c r="T13610" i="1" s="1"/>
  <c r="U13610" i="1" s="1"/>
  <c r="R13546" i="1" a="1"/>
  <c r="R13546" i="1" s="1"/>
  <c r="T13546" i="1" s="1"/>
  <c r="U13546" i="1" s="1"/>
  <c r="R13482" i="1" a="1"/>
  <c r="R13482" i="1" s="1"/>
  <c r="T13482" i="1" s="1"/>
  <c r="U13482" i="1" s="1"/>
  <c r="R13418" i="1" a="1"/>
  <c r="R13418" i="1" s="1"/>
  <c r="T13418" i="1" s="1"/>
  <c r="U13418" i="1" s="1"/>
  <c r="R13354" i="1" a="1"/>
  <c r="R13354" i="1" s="1"/>
  <c r="T13354" i="1" s="1"/>
  <c r="U13354" i="1" s="1"/>
  <c r="R13290" i="1" a="1"/>
  <c r="R13290" i="1" s="1"/>
  <c r="T13290" i="1" s="1"/>
  <c r="U13290" i="1" s="1"/>
  <c r="R13226" i="1" a="1"/>
  <c r="R13226" i="1" s="1"/>
  <c r="T13226" i="1" s="1"/>
  <c r="U13226" i="1" s="1"/>
  <c r="R13162" i="1" a="1"/>
  <c r="R13162" i="1" s="1"/>
  <c r="T13162" i="1" s="1"/>
  <c r="U13162" i="1" s="1"/>
  <c r="R10713" i="1" a="1"/>
  <c r="R10713" i="1" s="1"/>
  <c r="T10713" i="1" s="1"/>
  <c r="U10713" i="1" s="1"/>
  <c r="R10353" i="1" a="1"/>
  <c r="R10353" i="1" s="1"/>
  <c r="T10353" i="1" s="1"/>
  <c r="U10353" i="1" s="1"/>
  <c r="R9985" i="1" a="1"/>
  <c r="R9985" i="1" s="1"/>
  <c r="T9985" i="1" s="1"/>
  <c r="U9985" i="1" s="1"/>
  <c r="R9657" i="1" a="1"/>
  <c r="R9657" i="1" s="1"/>
  <c r="T9657" i="1" s="1"/>
  <c r="U9657" i="1" s="1"/>
  <c r="R9289" i="1" a="1"/>
  <c r="R9289" i="1" s="1"/>
  <c r="T9289" i="1" s="1"/>
  <c r="U9289" i="1" s="1"/>
  <c r="R9073" i="1" a="1"/>
  <c r="R9073" i="1" s="1"/>
  <c r="T9073" i="1" s="1"/>
  <c r="U9073" i="1" s="1"/>
  <c r="R8969" i="1" a="1"/>
  <c r="R8969" i="1" s="1"/>
  <c r="T8969" i="1" s="1"/>
  <c r="U8969" i="1" s="1"/>
  <c r="R8905" i="1" a="1"/>
  <c r="R8905" i="1" s="1"/>
  <c r="T8905" i="1" s="1"/>
  <c r="U8905" i="1" s="1"/>
  <c r="R8841" i="1" a="1"/>
  <c r="R8841" i="1" s="1"/>
  <c r="T8841" i="1" s="1"/>
  <c r="U8841" i="1" s="1"/>
  <c r="R8777" i="1" a="1"/>
  <c r="R8777" i="1" s="1"/>
  <c r="T8777" i="1" s="1"/>
  <c r="U8777" i="1" s="1"/>
  <c r="R8713" i="1" a="1"/>
  <c r="R8713" i="1" s="1"/>
  <c r="T8713" i="1" s="1"/>
  <c r="U8713" i="1" s="1"/>
  <c r="R8649" i="1" a="1"/>
  <c r="R8649" i="1" s="1"/>
  <c r="T8649" i="1" s="1"/>
  <c r="U8649" i="1" s="1"/>
  <c r="R8585" i="1" a="1"/>
  <c r="R8585" i="1" s="1"/>
  <c r="T8585" i="1" s="1"/>
  <c r="U8585" i="1" s="1"/>
  <c r="R8521" i="1" a="1"/>
  <c r="R8521" i="1" s="1"/>
  <c r="T8521" i="1" s="1"/>
  <c r="U8521" i="1" s="1"/>
  <c r="R8457" i="1" a="1"/>
  <c r="R8457" i="1" s="1"/>
  <c r="T8457" i="1" s="1"/>
  <c r="U8457" i="1" s="1"/>
  <c r="R8393" i="1" a="1"/>
  <c r="R8393" i="1" s="1"/>
  <c r="T8393" i="1" s="1"/>
  <c r="U8393" i="1" s="1"/>
  <c r="R8329" i="1" a="1"/>
  <c r="R8329" i="1" s="1"/>
  <c r="T8329" i="1" s="1"/>
  <c r="U8329" i="1" s="1"/>
  <c r="R8265" i="1" a="1"/>
  <c r="R8265" i="1" s="1"/>
  <c r="T8265" i="1" s="1"/>
  <c r="U8265" i="1" s="1"/>
  <c r="R8201" i="1" a="1"/>
  <c r="R8201" i="1" s="1"/>
  <c r="T8201" i="1" s="1"/>
  <c r="U8201" i="1" s="1"/>
  <c r="R8137" i="1" a="1"/>
  <c r="R8137" i="1" s="1"/>
  <c r="T8137" i="1" s="1"/>
  <c r="U8137" i="1" s="1"/>
  <c r="R8073" i="1" a="1"/>
  <c r="R8073" i="1" s="1"/>
  <c r="T8073" i="1" s="1"/>
  <c r="U8073" i="1" s="1"/>
  <c r="R8009" i="1" a="1"/>
  <c r="R8009" i="1" s="1"/>
  <c r="T8009" i="1" s="1"/>
  <c r="U8009" i="1" s="1"/>
  <c r="R7945" i="1" a="1"/>
  <c r="R7945" i="1" s="1"/>
  <c r="T7945" i="1" s="1"/>
  <c r="U7945" i="1" s="1"/>
  <c r="R7881" i="1" a="1"/>
  <c r="R7881" i="1" s="1"/>
  <c r="T7881" i="1" s="1"/>
  <c r="U7881" i="1" s="1"/>
  <c r="R7817" i="1" a="1"/>
  <c r="R7817" i="1" s="1"/>
  <c r="T7817" i="1" s="1"/>
  <c r="U7817" i="1" s="1"/>
  <c r="R7753" i="1" a="1"/>
  <c r="R7753" i="1" s="1"/>
  <c r="T7753" i="1" s="1"/>
  <c r="U7753" i="1" s="1"/>
  <c r="R7689" i="1" a="1"/>
  <c r="R7689" i="1" s="1"/>
  <c r="T7689" i="1" s="1"/>
  <c r="U7689" i="1" s="1"/>
  <c r="R7625" i="1" a="1"/>
  <c r="R7625" i="1" s="1"/>
  <c r="T7625" i="1" s="1"/>
  <c r="U7625" i="1" s="1"/>
  <c r="R7561" i="1" a="1"/>
  <c r="R7561" i="1" s="1"/>
  <c r="T7561" i="1" s="1"/>
  <c r="U7561" i="1" s="1"/>
  <c r="R10689" i="1" a="1"/>
  <c r="R10689" i="1" s="1"/>
  <c r="T10689" i="1" s="1"/>
  <c r="U10689" i="1" s="1"/>
  <c r="R10185" i="1" a="1"/>
  <c r="R10185" i="1" s="1"/>
  <c r="T10185" i="1" s="1"/>
  <c r="U10185" i="1" s="1"/>
  <c r="R9705" i="1" a="1"/>
  <c r="R9705" i="1" s="1"/>
  <c r="T9705" i="1" s="1"/>
  <c r="U9705" i="1" s="1"/>
  <c r="R9249" i="1" a="1"/>
  <c r="R9249" i="1" s="1"/>
  <c r="T9249" i="1" s="1"/>
  <c r="U9249" i="1" s="1"/>
  <c r="R13936" i="1" a="1"/>
  <c r="R13936" i="1" s="1"/>
  <c r="T13936" i="1" s="1"/>
  <c r="U13936" i="1" s="1"/>
  <c r="R13560" i="1" a="1"/>
  <c r="R13560" i="1" s="1"/>
  <c r="T13560" i="1" s="1"/>
  <c r="U13560" i="1" s="1"/>
  <c r="R13152" i="1" a="1"/>
  <c r="R13152" i="1" s="1"/>
  <c r="T13152" i="1" s="1"/>
  <c r="U13152" i="1" s="1"/>
  <c r="R12792" i="1" a="1"/>
  <c r="R12792" i="1" s="1"/>
  <c r="T12792" i="1" s="1"/>
  <c r="U12792" i="1" s="1"/>
  <c r="R12392" i="1" a="1"/>
  <c r="R12392" i="1" s="1"/>
  <c r="T12392" i="1" s="1"/>
  <c r="U12392" i="1" s="1"/>
  <c r="R11984" i="1" a="1"/>
  <c r="R11984" i="1" s="1"/>
  <c r="T11984" i="1" s="1"/>
  <c r="U11984" i="1" s="1"/>
  <c r="R11560" i="1" a="1"/>
  <c r="R11560" i="1" s="1"/>
  <c r="T11560" i="1" s="1"/>
  <c r="U11560" i="1" s="1"/>
  <c r="R10920" i="1" a="1"/>
  <c r="R10920" i="1" s="1"/>
  <c r="T10920" i="1" s="1"/>
  <c r="U10920" i="1" s="1"/>
  <c r="R10616" i="1" a="1"/>
  <c r="R10616" i="1" s="1"/>
  <c r="T10616" i="1" s="1"/>
  <c r="U10616" i="1" s="1"/>
  <c r="R10520" i="1" a="1"/>
  <c r="R10520" i="1" s="1"/>
  <c r="T10520" i="1" s="1"/>
  <c r="U10520" i="1" s="1"/>
  <c r="R10456" i="1" a="1"/>
  <c r="R10456" i="1" s="1"/>
  <c r="T10456" i="1" s="1"/>
  <c r="U10456" i="1" s="1"/>
  <c r="R10392" i="1" a="1"/>
  <c r="R10392" i="1" s="1"/>
  <c r="T10392" i="1" s="1"/>
  <c r="U10392" i="1" s="1"/>
  <c r="R10328" i="1" a="1"/>
  <c r="R10328" i="1" s="1"/>
  <c r="T10328" i="1" s="1"/>
  <c r="U10328" i="1" s="1"/>
  <c r="R10264" i="1" a="1"/>
  <c r="R10264" i="1" s="1"/>
  <c r="T10264" i="1" s="1"/>
  <c r="U10264" i="1" s="1"/>
  <c r="R10200" i="1" a="1"/>
  <c r="R10200" i="1" s="1"/>
  <c r="T10200" i="1" s="1"/>
  <c r="U10200" i="1" s="1"/>
  <c r="R10136" i="1" a="1"/>
  <c r="R10136" i="1" s="1"/>
  <c r="T10136" i="1" s="1"/>
  <c r="U10136" i="1" s="1"/>
  <c r="R10785" i="1" a="1"/>
  <c r="R10785" i="1" s="1"/>
  <c r="T10785" i="1" s="1"/>
  <c r="U10785" i="1" s="1"/>
  <c r="R10401" i="1" a="1"/>
  <c r="R10401" i="1" s="1"/>
  <c r="T10401" i="1" s="1"/>
  <c r="U10401" i="1" s="1"/>
  <c r="R10049" i="1" a="1"/>
  <c r="R10049" i="1" s="1"/>
  <c r="T10049" i="1" s="1"/>
  <c r="U10049" i="1" s="1"/>
  <c r="R9673" i="1" a="1"/>
  <c r="R9673" i="1" s="1"/>
  <c r="T9673" i="1" s="1"/>
  <c r="U9673" i="1" s="1"/>
  <c r="R9313" i="1" a="1"/>
  <c r="R9313" i="1" s="1"/>
  <c r="T9313" i="1" s="1"/>
  <c r="U9313" i="1" s="1"/>
  <c r="R14080" i="1" a="1"/>
  <c r="R14080" i="1" s="1"/>
  <c r="T14080" i="1" s="1"/>
  <c r="U14080" i="1" s="1"/>
  <c r="R13792" i="1" a="1"/>
  <c r="R13792" i="1" s="1"/>
  <c r="T13792" i="1" s="1"/>
  <c r="U13792" i="1" s="1"/>
  <c r="R13496" i="1" a="1"/>
  <c r="R13496" i="1" s="1"/>
  <c r="T13496" i="1" s="1"/>
  <c r="U13496" i="1" s="1"/>
  <c r="R13208" i="1" a="1"/>
  <c r="R13208" i="1" s="1"/>
  <c r="T13208" i="1" s="1"/>
  <c r="U13208" i="1" s="1"/>
  <c r="R12904" i="1" a="1"/>
  <c r="R12904" i="1" s="1"/>
  <c r="T12904" i="1" s="1"/>
  <c r="U12904" i="1" s="1"/>
  <c r="R12624" i="1" a="1"/>
  <c r="R12624" i="1" s="1"/>
  <c r="T12624" i="1" s="1"/>
  <c r="U12624" i="1" s="1"/>
  <c r="R12320" i="1" a="1"/>
  <c r="R12320" i="1" s="1"/>
  <c r="T12320" i="1" s="1"/>
  <c r="U12320" i="1" s="1"/>
  <c r="R12024" i="1" a="1"/>
  <c r="R12024" i="1" s="1"/>
  <c r="T12024" i="1" s="1"/>
  <c r="U12024" i="1" s="1"/>
  <c r="R11736" i="1" a="1"/>
  <c r="R11736" i="1" s="1"/>
  <c r="T11736" i="1" s="1"/>
  <c r="U11736" i="1" s="1"/>
  <c r="R11472" i="1" a="1"/>
  <c r="R11472" i="1" s="1"/>
  <c r="T11472" i="1" s="1"/>
  <c r="U11472" i="1" s="1"/>
  <c r="R11224" i="1" a="1"/>
  <c r="R11224" i="1" s="1"/>
  <c r="T11224" i="1" s="1"/>
  <c r="U11224" i="1" s="1"/>
  <c r="R10936" i="1" a="1"/>
  <c r="R10936" i="1" s="1"/>
  <c r="T10936" i="1" s="1"/>
  <c r="U10936" i="1" s="1"/>
  <c r="R10568" i="1" a="1"/>
  <c r="R10568" i="1" s="1"/>
  <c r="T10568" i="1" s="1"/>
  <c r="U10568" i="1" s="1"/>
  <c r="R13927" i="1" a="1"/>
  <c r="R13927" i="1" s="1"/>
  <c r="T13927" i="1" s="1"/>
  <c r="U13927" i="1" s="1"/>
  <c r="R13687" i="1" a="1"/>
  <c r="R13687" i="1" s="1"/>
  <c r="T13687" i="1" s="1"/>
  <c r="U13687" i="1" s="1"/>
  <c r="R13447" i="1" a="1"/>
  <c r="R13447" i="1" s="1"/>
  <c r="T13447" i="1" s="1"/>
  <c r="U13447" i="1" s="1"/>
  <c r="R13215" i="1" a="1"/>
  <c r="R13215" i="1" s="1"/>
  <c r="T13215" i="1" s="1"/>
  <c r="U13215" i="1" s="1"/>
  <c r="R12959" i="1" a="1"/>
  <c r="R12959" i="1" s="1"/>
  <c r="T12959" i="1" s="1"/>
  <c r="U12959" i="1" s="1"/>
  <c r="R12719" i="1" a="1"/>
  <c r="R12719" i="1" s="1"/>
  <c r="T12719" i="1" s="1"/>
  <c r="U12719" i="1" s="1"/>
  <c r="R12487" i="1" a="1"/>
  <c r="R12487" i="1" s="1"/>
  <c r="T12487" i="1" s="1"/>
  <c r="U12487" i="1" s="1"/>
  <c r="R12239" i="1" a="1"/>
  <c r="R12239" i="1" s="1"/>
  <c r="T12239" i="1" s="1"/>
  <c r="U12239" i="1" s="1"/>
  <c r="R10625" i="1" a="1"/>
  <c r="R10625" i="1" s="1"/>
  <c r="T10625" i="1" s="1"/>
  <c r="U10625" i="1" s="1"/>
  <c r="R10201" i="1" a="1"/>
  <c r="R10201" i="1" s="1"/>
  <c r="T10201" i="1" s="1"/>
  <c r="U10201" i="1" s="1"/>
  <c r="R9737" i="1" a="1"/>
  <c r="R9737" i="1" s="1"/>
  <c r="T9737" i="1" s="1"/>
  <c r="U9737" i="1" s="1"/>
  <c r="R9361" i="1" a="1"/>
  <c r="R9361" i="1" s="1"/>
  <c r="T9361" i="1" s="1"/>
  <c r="U9361" i="1" s="1"/>
  <c r="R14032" i="1" a="1"/>
  <c r="R14032" i="1" s="1"/>
  <c r="T14032" i="1" s="1"/>
  <c r="U14032" i="1" s="1"/>
  <c r="R13664" i="1" a="1"/>
  <c r="R13664" i="1" s="1"/>
  <c r="T13664" i="1" s="1"/>
  <c r="U13664" i="1" s="1"/>
  <c r="R13288" i="1" a="1"/>
  <c r="R13288" i="1" s="1"/>
  <c r="T13288" i="1" s="1"/>
  <c r="U13288" i="1" s="1"/>
  <c r="R12912" i="1" a="1"/>
  <c r="R12912" i="1" s="1"/>
  <c r="T12912" i="1" s="1"/>
  <c r="U12912" i="1" s="1"/>
  <c r="R12560" i="1" a="1"/>
  <c r="R12560" i="1" s="1"/>
  <c r="T12560" i="1" s="1"/>
  <c r="U12560" i="1" s="1"/>
  <c r="R12216" i="1" a="1"/>
  <c r="R12216" i="1" s="1"/>
  <c r="T12216" i="1" s="1"/>
  <c r="U12216" i="1" s="1"/>
  <c r="R11832" i="1" a="1"/>
  <c r="R11832" i="1" s="1"/>
  <c r="T11832" i="1" s="1"/>
  <c r="U11832" i="1" s="1"/>
  <c r="R11456" i="1" a="1"/>
  <c r="R11456" i="1" s="1"/>
  <c r="T11456" i="1" s="1"/>
  <c r="U11456" i="1" s="1"/>
  <c r="R11096" i="1" a="1"/>
  <c r="R11096" i="1" s="1"/>
  <c r="T11096" i="1" s="1"/>
  <c r="U11096" i="1" s="1"/>
  <c r="R10744" i="1" a="1"/>
  <c r="R10744" i="1" s="1"/>
  <c r="T10744" i="1" s="1"/>
  <c r="U10744" i="1" s="1"/>
  <c r="R13975" i="1" a="1"/>
  <c r="R13975" i="1" s="1"/>
  <c r="T13975" i="1" s="1"/>
  <c r="U13975" i="1" s="1"/>
  <c r="R13679" i="1" a="1"/>
  <c r="R13679" i="1" s="1"/>
  <c r="T13679" i="1" s="1"/>
  <c r="U13679" i="1" s="1"/>
  <c r="R13359" i="1" a="1"/>
  <c r="R13359" i="1" s="1"/>
  <c r="T13359" i="1" s="1"/>
  <c r="U13359" i="1" s="1"/>
  <c r="R13047" i="1" a="1"/>
  <c r="R13047" i="1" s="1"/>
  <c r="T13047" i="1" s="1"/>
  <c r="U13047" i="1" s="1"/>
  <c r="R12735" i="1" a="1"/>
  <c r="R12735" i="1" s="1"/>
  <c r="T12735" i="1" s="1"/>
  <c r="U12735" i="1" s="1"/>
  <c r="R12415" i="1" a="1"/>
  <c r="R12415" i="1" s="1"/>
  <c r="T12415" i="1" s="1"/>
  <c r="U12415" i="1" s="1"/>
  <c r="R12175" i="1" a="1"/>
  <c r="R12175" i="1" s="1"/>
  <c r="T12175" i="1" s="1"/>
  <c r="U12175" i="1" s="1"/>
  <c r="R10721" i="1" a="1"/>
  <c r="R10721" i="1" s="1"/>
  <c r="T10721" i="1" s="1"/>
  <c r="U10721" i="1" s="1"/>
  <c r="R10369" i="1" a="1"/>
  <c r="R10369" i="1" s="1"/>
  <c r="T10369" i="1" s="1"/>
  <c r="U10369" i="1" s="1"/>
  <c r="R10017" i="1" a="1"/>
  <c r="R10017" i="1" s="1"/>
  <c r="T10017" i="1" s="1"/>
  <c r="U10017" i="1" s="1"/>
  <c r="R9665" i="1" a="1"/>
  <c r="R9665" i="1" s="1"/>
  <c r="T9665" i="1" s="1"/>
  <c r="U9665" i="1" s="1"/>
  <c r="R9281" i="1" a="1"/>
  <c r="R9281" i="1" s="1"/>
  <c r="T9281" i="1" s="1"/>
  <c r="U9281" i="1" s="1"/>
  <c r="R14088" i="1" a="1"/>
  <c r="R14088" i="1" s="1"/>
  <c r="T14088" i="1" s="1"/>
  <c r="U14088" i="1" s="1"/>
  <c r="R13800" i="1" a="1"/>
  <c r="R13800" i="1" s="1"/>
  <c r="T13800" i="1" s="1"/>
  <c r="U13800" i="1" s="1"/>
  <c r="R13512" i="1" a="1"/>
  <c r="R13512" i="1" s="1"/>
  <c r="T13512" i="1" s="1"/>
  <c r="U13512" i="1" s="1"/>
  <c r="R13224" i="1" a="1"/>
  <c r="R13224" i="1" s="1"/>
  <c r="T13224" i="1" s="1"/>
  <c r="U13224" i="1" s="1"/>
  <c r="R12928" i="1" a="1"/>
  <c r="R12928" i="1" s="1"/>
  <c r="T12928" i="1" s="1"/>
  <c r="U12928" i="1" s="1"/>
  <c r="R12632" i="1" a="1"/>
  <c r="R12632" i="1" s="1"/>
  <c r="T12632" i="1" s="1"/>
  <c r="U12632" i="1" s="1"/>
  <c r="R12352" i="1" a="1"/>
  <c r="R12352" i="1" s="1"/>
  <c r="T12352" i="1" s="1"/>
  <c r="U12352" i="1" s="1"/>
  <c r="R12080" i="1" a="1"/>
  <c r="R12080" i="1" s="1"/>
  <c r="T12080" i="1" s="1"/>
  <c r="U12080" i="1" s="1"/>
  <c r="R11784" i="1" a="1"/>
  <c r="R11784" i="1" s="1"/>
  <c r="T11784" i="1" s="1"/>
  <c r="U11784" i="1" s="1"/>
  <c r="R11504" i="1" a="1"/>
  <c r="R11504" i="1" s="1"/>
  <c r="T11504" i="1" s="1"/>
  <c r="U11504" i="1" s="1"/>
  <c r="R11280" i="1" a="1"/>
  <c r="R11280" i="1" s="1"/>
  <c r="T11280" i="1" s="1"/>
  <c r="U11280" i="1" s="1"/>
  <c r="R10952" i="1" a="1"/>
  <c r="R10952" i="1" s="1"/>
  <c r="T10952" i="1" s="1"/>
  <c r="U10952" i="1" s="1"/>
  <c r="R10672" i="1" a="1"/>
  <c r="R10672" i="1" s="1"/>
  <c r="T10672" i="1" s="1"/>
  <c r="U10672" i="1" s="1"/>
  <c r="R14007" i="1" a="1"/>
  <c r="R14007" i="1" s="1"/>
  <c r="T14007" i="1" s="1"/>
  <c r="U14007" i="1" s="1"/>
  <c r="R13767" i="1" a="1"/>
  <c r="R13767" i="1" s="1"/>
  <c r="T13767" i="1" s="1"/>
  <c r="U13767" i="1" s="1"/>
  <c r="R13503" i="1" a="1"/>
  <c r="R13503" i="1" s="1"/>
  <c r="T13503" i="1" s="1"/>
  <c r="U13503" i="1" s="1"/>
  <c r="R13263" i="1" a="1"/>
  <c r="R13263" i="1" s="1"/>
  <c r="T13263" i="1" s="1"/>
  <c r="U13263" i="1" s="1"/>
  <c r="R13015" i="1" a="1"/>
  <c r="R13015" i="1" s="1"/>
  <c r="T13015" i="1" s="1"/>
  <c r="U13015" i="1" s="1"/>
  <c r="R12783" i="1" a="1"/>
  <c r="R12783" i="1" s="1"/>
  <c r="T12783" i="1" s="1"/>
  <c r="U12783" i="1" s="1"/>
  <c r="R12527" i="1" a="1"/>
  <c r="R12527" i="1" s="1"/>
  <c r="T12527" i="1" s="1"/>
  <c r="U12527" i="1" s="1"/>
  <c r="R12287" i="1" a="1"/>
  <c r="R12287" i="1" s="1"/>
  <c r="T12287" i="1" s="1"/>
  <c r="U12287" i="1" s="1"/>
  <c r="R12143" i="1" a="1"/>
  <c r="R12143" i="1" s="1"/>
  <c r="T12143" i="1" s="1"/>
  <c r="U12143" i="1" s="1"/>
  <c r="R10649" i="1" a="1"/>
  <c r="R10649" i="1" s="1"/>
  <c r="T10649" i="1" s="1"/>
  <c r="U10649" i="1" s="1"/>
  <c r="R10297" i="1" a="1"/>
  <c r="R10297" i="1" s="1"/>
  <c r="T10297" i="1" s="1"/>
  <c r="U10297" i="1" s="1"/>
  <c r="R9961" i="1" a="1"/>
  <c r="R9961" i="1" s="1"/>
  <c r="T9961" i="1" s="1"/>
  <c r="U9961" i="1" s="1"/>
  <c r="R9585" i="1" a="1"/>
  <c r="R9585" i="1" s="1"/>
  <c r="T9585" i="1" s="1"/>
  <c r="U9585" i="1" s="1"/>
  <c r="R9217" i="1" a="1"/>
  <c r="R9217" i="1" s="1"/>
  <c r="T9217" i="1" s="1"/>
  <c r="U9217" i="1" s="1"/>
  <c r="R13976" i="1" a="1"/>
  <c r="R13976" i="1" s="1"/>
  <c r="T13976" i="1" s="1"/>
  <c r="U13976" i="1" s="1"/>
  <c r="R13680" i="1" a="1"/>
  <c r="R13680" i="1" s="1"/>
  <c r="T13680" i="1" s="1"/>
  <c r="U13680" i="1" s="1"/>
  <c r="R13432" i="1" a="1"/>
  <c r="R13432" i="1" s="1"/>
  <c r="T13432" i="1" s="1"/>
  <c r="U13432" i="1" s="1"/>
  <c r="R13128" i="1" a="1"/>
  <c r="R13128" i="1" s="1"/>
  <c r="T13128" i="1" s="1"/>
  <c r="U13128" i="1" s="1"/>
  <c r="R12848" i="1" a="1"/>
  <c r="R12848" i="1" s="1"/>
  <c r="T12848" i="1" s="1"/>
  <c r="U12848" i="1" s="1"/>
  <c r="R12552" i="1" a="1"/>
  <c r="R12552" i="1" s="1"/>
  <c r="T12552" i="1" s="1"/>
  <c r="U12552" i="1" s="1"/>
  <c r="R12256" i="1" a="1"/>
  <c r="R12256" i="1" s="1"/>
  <c r="T12256" i="1" s="1"/>
  <c r="U12256" i="1" s="1"/>
  <c r="R11968" i="1" a="1"/>
  <c r="R11968" i="1" s="1"/>
  <c r="T11968" i="1" s="1"/>
  <c r="U11968" i="1" s="1"/>
  <c r="R11672" i="1" a="1"/>
  <c r="R11672" i="1" s="1"/>
  <c r="T11672" i="1" s="1"/>
  <c r="U11672" i="1" s="1"/>
  <c r="R11432" i="1" a="1"/>
  <c r="R11432" i="1" s="1"/>
  <c r="T11432" i="1" s="1"/>
  <c r="U11432" i="1" s="1"/>
  <c r="R11176" i="1" a="1"/>
  <c r="R11176" i="1" s="1"/>
  <c r="T11176" i="1" s="1"/>
  <c r="U11176" i="1" s="1"/>
  <c r="R10912" i="1" a="1"/>
  <c r="R10912" i="1" s="1"/>
  <c r="T10912" i="1" s="1"/>
  <c r="U10912" i="1" s="1"/>
  <c r="R10576" i="1" a="1"/>
  <c r="R10576" i="1" s="1"/>
  <c r="T10576" i="1" s="1"/>
  <c r="U10576" i="1" s="1"/>
  <c r="R13935" i="1" a="1"/>
  <c r="R13935" i="1" s="1"/>
  <c r="T13935" i="1" s="1"/>
  <c r="U13935" i="1" s="1"/>
  <c r="R13695" i="1" a="1"/>
  <c r="R13695" i="1" s="1"/>
  <c r="T13695" i="1" s="1"/>
  <c r="U13695" i="1" s="1"/>
  <c r="R13463" i="1" a="1"/>
  <c r="R13463" i="1" s="1"/>
  <c r="T13463" i="1" s="1"/>
  <c r="U13463" i="1" s="1"/>
  <c r="R13223" i="1" a="1"/>
  <c r="R13223" i="1" s="1"/>
  <c r="T13223" i="1" s="1"/>
  <c r="U13223" i="1" s="1"/>
  <c r="R12999" i="1" a="1"/>
  <c r="R12999" i="1" s="1"/>
  <c r="T12999" i="1" s="1"/>
  <c r="U12999" i="1" s="1"/>
  <c r="R12759" i="1" a="1"/>
  <c r="R12759" i="1" s="1"/>
  <c r="T12759" i="1" s="1"/>
  <c r="U12759" i="1" s="1"/>
  <c r="R12503" i="1" a="1"/>
  <c r="R12503" i="1" s="1"/>
  <c r="T12503" i="1" s="1"/>
  <c r="U12503" i="1" s="1"/>
  <c r="R12271" i="1" a="1"/>
  <c r="R12271" i="1" s="1"/>
  <c r="T12271" i="1" s="1"/>
  <c r="U12271" i="1" s="1"/>
  <c r="R13090" i="1" a="1"/>
  <c r="R13090" i="1" s="1"/>
  <c r="T13090" i="1" s="1"/>
  <c r="U13090" i="1" s="1"/>
  <c r="R13026" i="1" a="1"/>
  <c r="R13026" i="1" s="1"/>
  <c r="T13026" i="1" s="1"/>
  <c r="U13026" i="1" s="1"/>
  <c r="R12962" i="1" a="1"/>
  <c r="R12962" i="1" s="1"/>
  <c r="T12962" i="1" s="1"/>
  <c r="U12962" i="1" s="1"/>
  <c r="R12898" i="1" a="1"/>
  <c r="R12898" i="1" s="1"/>
  <c r="T12898" i="1" s="1"/>
  <c r="U12898" i="1" s="1"/>
  <c r="R12834" i="1" a="1"/>
  <c r="R12834" i="1" s="1"/>
  <c r="T12834" i="1" s="1"/>
  <c r="U12834" i="1" s="1"/>
  <c r="R12770" i="1" a="1"/>
  <c r="R12770" i="1" s="1"/>
  <c r="T12770" i="1" s="1"/>
  <c r="U12770" i="1" s="1"/>
  <c r="R12706" i="1" a="1"/>
  <c r="R12706" i="1" s="1"/>
  <c r="T12706" i="1" s="1"/>
  <c r="U12706" i="1" s="1"/>
  <c r="R12642" i="1" a="1"/>
  <c r="R12642" i="1" s="1"/>
  <c r="T12642" i="1" s="1"/>
  <c r="U12642" i="1" s="1"/>
  <c r="R12578" i="1" a="1"/>
  <c r="R12578" i="1" s="1"/>
  <c r="T12578" i="1" s="1"/>
  <c r="U12578" i="1" s="1"/>
  <c r="R12514" i="1" a="1"/>
  <c r="R12514" i="1" s="1"/>
  <c r="T12514" i="1" s="1"/>
  <c r="U12514" i="1" s="1"/>
  <c r="R12450" i="1" a="1"/>
  <c r="R12450" i="1" s="1"/>
  <c r="T12450" i="1" s="1"/>
  <c r="U12450" i="1" s="1"/>
  <c r="R12386" i="1" a="1"/>
  <c r="R12386" i="1" s="1"/>
  <c r="T12386" i="1" s="1"/>
  <c r="U12386" i="1" s="1"/>
  <c r="R12322" i="1" a="1"/>
  <c r="R12322" i="1" s="1"/>
  <c r="T12322" i="1" s="1"/>
  <c r="U12322" i="1" s="1"/>
  <c r="R12258" i="1" a="1"/>
  <c r="R12258" i="1" s="1"/>
  <c r="T12258" i="1" s="1"/>
  <c r="U12258" i="1" s="1"/>
  <c r="R12194" i="1" a="1"/>
  <c r="R12194" i="1" s="1"/>
  <c r="T12194" i="1" s="1"/>
  <c r="U12194" i="1" s="1"/>
  <c r="R12130" i="1" a="1"/>
  <c r="R12130" i="1" s="1"/>
  <c r="T12130" i="1" s="1"/>
  <c r="U12130" i="1" s="1"/>
  <c r="R12066" i="1" a="1"/>
  <c r="R12066" i="1" s="1"/>
  <c r="T12066" i="1" s="1"/>
  <c r="U12066" i="1" s="1"/>
  <c r="R12002" i="1" a="1"/>
  <c r="R12002" i="1" s="1"/>
  <c r="T12002" i="1" s="1"/>
  <c r="U12002" i="1" s="1"/>
  <c r="R11938" i="1" a="1"/>
  <c r="R11938" i="1" s="1"/>
  <c r="T11938" i="1" s="1"/>
  <c r="U11938" i="1" s="1"/>
  <c r="R11874" i="1" a="1"/>
  <c r="R11874" i="1" s="1"/>
  <c r="T11874" i="1" s="1"/>
  <c r="U11874" i="1" s="1"/>
  <c r="R7473" i="1" a="1"/>
  <c r="R7473" i="1" s="1"/>
  <c r="T7473" i="1" s="1"/>
  <c r="U7473" i="1" s="1"/>
  <c r="R7409" i="1" a="1"/>
  <c r="R7409" i="1" s="1"/>
  <c r="T7409" i="1" s="1"/>
  <c r="U7409" i="1" s="1"/>
  <c r="R7345" i="1" a="1"/>
  <c r="R7345" i="1" s="1"/>
  <c r="T7345" i="1" s="1"/>
  <c r="U7345" i="1" s="1"/>
  <c r="R7281" i="1" a="1"/>
  <c r="R7281" i="1" s="1"/>
  <c r="T7281" i="1" s="1"/>
  <c r="U7281" i="1" s="1"/>
  <c r="R7217" i="1" a="1"/>
  <c r="R7217" i="1" s="1"/>
  <c r="T7217" i="1" s="1"/>
  <c r="U7217" i="1" s="1"/>
  <c r="R7153" i="1" a="1"/>
  <c r="R7153" i="1" s="1"/>
  <c r="T7153" i="1" s="1"/>
  <c r="U7153" i="1" s="1"/>
  <c r="R7089" i="1" a="1"/>
  <c r="R7089" i="1" s="1"/>
  <c r="T7089" i="1" s="1"/>
  <c r="U7089" i="1" s="1"/>
  <c r="R7025" i="1" a="1"/>
  <c r="R7025" i="1" s="1"/>
  <c r="T7025" i="1" s="1"/>
  <c r="U7025" i="1" s="1"/>
  <c r="R6961" i="1" a="1"/>
  <c r="R6961" i="1" s="1"/>
  <c r="T6961" i="1" s="1"/>
  <c r="U6961" i="1" s="1"/>
  <c r="R6897" i="1" a="1"/>
  <c r="R6897" i="1" s="1"/>
  <c r="T6897" i="1" s="1"/>
  <c r="U6897" i="1" s="1"/>
  <c r="R6833" i="1" a="1"/>
  <c r="R6833" i="1" s="1"/>
  <c r="T6833" i="1" s="1"/>
  <c r="U6833" i="1" s="1"/>
  <c r="R6769" i="1" a="1"/>
  <c r="R6769" i="1" s="1"/>
  <c r="T6769" i="1" s="1"/>
  <c r="U6769" i="1" s="1"/>
  <c r="R6705" i="1" a="1"/>
  <c r="R6705" i="1" s="1"/>
  <c r="T6705" i="1" s="1"/>
  <c r="U6705" i="1" s="1"/>
  <c r="R6641" i="1" a="1"/>
  <c r="R6641" i="1" s="1"/>
  <c r="T6641" i="1" s="1"/>
  <c r="U6641" i="1" s="1"/>
  <c r="R6577" i="1" a="1"/>
  <c r="R6577" i="1" s="1"/>
  <c r="T6577" i="1" s="1"/>
  <c r="U6577" i="1" s="1"/>
  <c r="R6513" i="1" a="1"/>
  <c r="R6513" i="1" s="1"/>
  <c r="T6513" i="1" s="1"/>
  <c r="U6513" i="1" s="1"/>
  <c r="R6449" i="1" a="1"/>
  <c r="R6449" i="1" s="1"/>
  <c r="T6449" i="1" s="1"/>
  <c r="U6449" i="1" s="1"/>
  <c r="R6385" i="1" a="1"/>
  <c r="R6385" i="1" s="1"/>
  <c r="T6385" i="1" s="1"/>
  <c r="U6385" i="1" s="1"/>
  <c r="R6321" i="1" a="1"/>
  <c r="R6321" i="1" s="1"/>
  <c r="T6321" i="1" s="1"/>
  <c r="U6321" i="1" s="1"/>
  <c r="R6257" i="1" a="1"/>
  <c r="R6257" i="1" s="1"/>
  <c r="T6257" i="1" s="1"/>
  <c r="U6257" i="1" s="1"/>
  <c r="R6193" i="1" a="1"/>
  <c r="R6193" i="1" s="1"/>
  <c r="T6193" i="1" s="1"/>
  <c r="U6193" i="1" s="1"/>
  <c r="R10056" i="1" a="1"/>
  <c r="R10056" i="1" s="1"/>
  <c r="T10056" i="1" s="1"/>
  <c r="U10056" i="1" s="1"/>
  <c r="R9992" i="1" a="1"/>
  <c r="R9992" i="1" s="1"/>
  <c r="T9992" i="1" s="1"/>
  <c r="U9992" i="1" s="1"/>
  <c r="R9928" i="1" a="1"/>
  <c r="R9928" i="1" s="1"/>
  <c r="T9928" i="1" s="1"/>
  <c r="U9928" i="1" s="1"/>
  <c r="R9864" i="1" a="1"/>
  <c r="R9864" i="1" s="1"/>
  <c r="T9864" i="1" s="1"/>
  <c r="U9864" i="1" s="1"/>
  <c r="R9800" i="1" a="1"/>
  <c r="R9800" i="1" s="1"/>
  <c r="T9800" i="1" s="1"/>
  <c r="U9800" i="1" s="1"/>
  <c r="R9736" i="1" a="1"/>
  <c r="R9736" i="1" s="1"/>
  <c r="T9736" i="1" s="1"/>
  <c r="U9736" i="1" s="1"/>
  <c r="R9672" i="1" a="1"/>
  <c r="R9672" i="1" s="1"/>
  <c r="T9672" i="1" s="1"/>
  <c r="U9672" i="1" s="1"/>
  <c r="R9608" i="1" a="1"/>
  <c r="R9608" i="1" s="1"/>
  <c r="T9608" i="1" s="1"/>
  <c r="U9608" i="1" s="1"/>
  <c r="R9544" i="1" a="1"/>
  <c r="R9544" i="1" s="1"/>
  <c r="T9544" i="1" s="1"/>
  <c r="U9544" i="1" s="1"/>
  <c r="R9480" i="1" a="1"/>
  <c r="R9480" i="1" s="1"/>
  <c r="T9480" i="1" s="1"/>
  <c r="U9480" i="1" s="1"/>
  <c r="R9416" i="1" a="1"/>
  <c r="R9416" i="1" s="1"/>
  <c r="T9416" i="1" s="1"/>
  <c r="U9416" i="1" s="1"/>
  <c r="R9352" i="1" a="1"/>
  <c r="R9352" i="1" s="1"/>
  <c r="T9352" i="1" s="1"/>
  <c r="U9352" i="1" s="1"/>
  <c r="R9288" i="1" a="1"/>
  <c r="R9288" i="1" s="1"/>
  <c r="T9288" i="1" s="1"/>
  <c r="U9288" i="1" s="1"/>
  <c r="R9224" i="1" a="1"/>
  <c r="R9224" i="1" s="1"/>
  <c r="T9224" i="1" s="1"/>
  <c r="U9224" i="1" s="1"/>
  <c r="R9160" i="1" a="1"/>
  <c r="R9160" i="1" s="1"/>
  <c r="T9160" i="1" s="1"/>
  <c r="U9160" i="1" s="1"/>
  <c r="R9096" i="1" a="1"/>
  <c r="R9096" i="1" s="1"/>
  <c r="T9096" i="1" s="1"/>
  <c r="U9096" i="1" s="1"/>
  <c r="R9032" i="1" a="1"/>
  <c r="R9032" i="1" s="1"/>
  <c r="T9032" i="1" s="1"/>
  <c r="U9032" i="1" s="1"/>
  <c r="R8968" i="1" a="1"/>
  <c r="R8968" i="1" s="1"/>
  <c r="T8968" i="1" s="1"/>
  <c r="U8968" i="1" s="1"/>
  <c r="R12015" i="1" a="1"/>
  <c r="R12015" i="1" s="1"/>
  <c r="T12015" i="1" s="1"/>
  <c r="U12015" i="1" s="1"/>
  <c r="R11751" i="1" a="1"/>
  <c r="R11751" i="1" s="1"/>
  <c r="T11751" i="1" s="1"/>
  <c r="U11751" i="1" s="1"/>
  <c r="R11495" i="1" a="1"/>
  <c r="R11495" i="1" s="1"/>
  <c r="T11495" i="1" s="1"/>
  <c r="U11495" i="1" s="1"/>
  <c r="R11231" i="1" a="1"/>
  <c r="R11231" i="1" s="1"/>
  <c r="T11231" i="1" s="1"/>
  <c r="U11231" i="1" s="1"/>
  <c r="R10983" i="1" a="1"/>
  <c r="R10983" i="1" s="1"/>
  <c r="T10983" i="1" s="1"/>
  <c r="U10983" i="1" s="1"/>
  <c r="R10727" i="1" a="1"/>
  <c r="R10727" i="1" s="1"/>
  <c r="T10727" i="1" s="1"/>
  <c r="U10727" i="1" s="1"/>
  <c r="R10479" i="1" a="1"/>
  <c r="R10479" i="1" s="1"/>
  <c r="T10479" i="1" s="1"/>
  <c r="U10479" i="1" s="1"/>
  <c r="R10295" i="1" a="1"/>
  <c r="R10295" i="1" s="1"/>
  <c r="T10295" i="1" s="1"/>
  <c r="U10295" i="1" s="1"/>
  <c r="R10207" i="1" a="1"/>
  <c r="R10207" i="1" s="1"/>
  <c r="T10207" i="1" s="1"/>
  <c r="U10207" i="1" s="1"/>
  <c r="R10143" i="1" a="1"/>
  <c r="R10143" i="1" s="1"/>
  <c r="T10143" i="1" s="1"/>
  <c r="U10143" i="1" s="1"/>
  <c r="R10079" i="1" a="1"/>
  <c r="R10079" i="1" s="1"/>
  <c r="T10079" i="1" s="1"/>
  <c r="U10079" i="1" s="1"/>
  <c r="R10015" i="1" a="1"/>
  <c r="R10015" i="1" s="1"/>
  <c r="T10015" i="1" s="1"/>
  <c r="U10015" i="1" s="1"/>
  <c r="R9951" i="1" a="1"/>
  <c r="R9951" i="1" s="1"/>
  <c r="T9951" i="1" s="1"/>
  <c r="U9951" i="1" s="1"/>
  <c r="R9887" i="1" a="1"/>
  <c r="R9887" i="1" s="1"/>
  <c r="T9887" i="1" s="1"/>
  <c r="U9887" i="1" s="1"/>
  <c r="R9823" i="1" a="1"/>
  <c r="R9823" i="1" s="1"/>
  <c r="T9823" i="1" s="1"/>
  <c r="U9823" i="1" s="1"/>
  <c r="R9759" i="1" a="1"/>
  <c r="R9759" i="1" s="1"/>
  <c r="T9759" i="1" s="1"/>
  <c r="U9759" i="1" s="1"/>
  <c r="R9695" i="1" a="1"/>
  <c r="R9695" i="1" s="1"/>
  <c r="T9695" i="1" s="1"/>
  <c r="U9695" i="1" s="1"/>
  <c r="R9631" i="1" a="1"/>
  <c r="R9631" i="1" s="1"/>
  <c r="T9631" i="1" s="1"/>
  <c r="U9631" i="1" s="1"/>
  <c r="R9567" i="1" a="1"/>
  <c r="R9567" i="1" s="1"/>
  <c r="T9567" i="1" s="1"/>
  <c r="U9567" i="1" s="1"/>
  <c r="R9503" i="1" a="1"/>
  <c r="R9503" i="1" s="1"/>
  <c r="T9503" i="1" s="1"/>
  <c r="U9503" i="1" s="1"/>
  <c r="R9439" i="1" a="1"/>
  <c r="R9439" i="1" s="1"/>
  <c r="T9439" i="1" s="1"/>
  <c r="U9439" i="1" s="1"/>
  <c r="R9375" i="1" a="1"/>
  <c r="R9375" i="1" s="1"/>
  <c r="T9375" i="1" s="1"/>
  <c r="U9375" i="1" s="1"/>
  <c r="R9311" i="1" a="1"/>
  <c r="R9311" i="1" s="1"/>
  <c r="T9311" i="1" s="1"/>
  <c r="U9311" i="1" s="1"/>
  <c r="R12079" i="1" a="1"/>
  <c r="R12079" i="1" s="1"/>
  <c r="T12079" i="1" s="1"/>
  <c r="U12079" i="1" s="1"/>
  <c r="R11831" i="1" a="1"/>
  <c r="R11831" i="1" s="1"/>
  <c r="T11831" i="1" s="1"/>
  <c r="U11831" i="1" s="1"/>
  <c r="R11583" i="1" a="1"/>
  <c r="R11583" i="1" s="1"/>
  <c r="T11583" i="1" s="1"/>
  <c r="U11583" i="1" s="1"/>
  <c r="R11319" i="1" a="1"/>
  <c r="R11319" i="1" s="1"/>
  <c r="T11319" i="1" s="1"/>
  <c r="U11319" i="1" s="1"/>
  <c r="R11087" i="1" a="1"/>
  <c r="R11087" i="1" s="1"/>
  <c r="T11087" i="1" s="1"/>
  <c r="U11087" i="1" s="1"/>
  <c r="R10839" i="1" a="1"/>
  <c r="R10839" i="1" s="1"/>
  <c r="T10839" i="1" s="1"/>
  <c r="U10839" i="1" s="1"/>
  <c r="R10567" i="1" a="1"/>
  <c r="R10567" i="1" s="1"/>
  <c r="T10567" i="1" s="1"/>
  <c r="U10567" i="1" s="1"/>
  <c r="R10223" i="1" a="1"/>
  <c r="R10223" i="1" s="1"/>
  <c r="T10223" i="1" s="1"/>
  <c r="U10223" i="1" s="1"/>
  <c r="R13982" i="1" a="1"/>
  <c r="R13982" i="1" s="1"/>
  <c r="T13982" i="1" s="1"/>
  <c r="U13982" i="1" s="1"/>
  <c r="R13790" i="1" a="1"/>
  <c r="R13790" i="1" s="1"/>
  <c r="T13790" i="1" s="1"/>
  <c r="U13790" i="1" s="1"/>
  <c r="R13598" i="1" a="1"/>
  <c r="R13598" i="1" s="1"/>
  <c r="T13598" i="1" s="1"/>
  <c r="U13598" i="1" s="1"/>
  <c r="R13398" i="1" a="1"/>
  <c r="R13398" i="1" s="1"/>
  <c r="T13398" i="1" s="1"/>
  <c r="U13398" i="1" s="1"/>
  <c r="R13174" i="1" a="1"/>
  <c r="R13174" i="1" s="1"/>
  <c r="T13174" i="1" s="1"/>
  <c r="U13174" i="1" s="1"/>
  <c r="R12670" i="1" a="1"/>
  <c r="R12670" i="1" s="1"/>
  <c r="T12670" i="1" s="1"/>
  <c r="U12670" i="1" s="1"/>
  <c r="R12430" i="1" a="1"/>
  <c r="R12430" i="1" s="1"/>
  <c r="T12430" i="1" s="1"/>
  <c r="U12430" i="1" s="1"/>
  <c r="R12214" i="1" a="1"/>
  <c r="R12214" i="1" s="1"/>
  <c r="T12214" i="1" s="1"/>
  <c r="U12214" i="1" s="1"/>
  <c r="R11966" i="1" a="1"/>
  <c r="R11966" i="1" s="1"/>
  <c r="T11966" i="1" s="1"/>
  <c r="U11966" i="1" s="1"/>
  <c r="R11710" i="1" a="1"/>
  <c r="R11710" i="1" s="1"/>
  <c r="T11710" i="1" s="1"/>
  <c r="U11710" i="1" s="1"/>
  <c r="R11863" i="1" a="1"/>
  <c r="R11863" i="1" s="1"/>
  <c r="T11863" i="1" s="1"/>
  <c r="U11863" i="1" s="1"/>
  <c r="R11575" i="1" a="1"/>
  <c r="R11575" i="1" s="1"/>
  <c r="T11575" i="1" s="1"/>
  <c r="U11575" i="1" s="1"/>
  <c r="R11335" i="1" a="1"/>
  <c r="R11335" i="1" s="1"/>
  <c r="T11335" i="1" s="1"/>
  <c r="U11335" i="1" s="1"/>
  <c r="R11063" i="1" a="1"/>
  <c r="R11063" i="1" s="1"/>
  <c r="T11063" i="1" s="1"/>
  <c r="U11063" i="1" s="1"/>
  <c r="R10791" i="1" a="1"/>
  <c r="R10791" i="1" s="1"/>
  <c r="T10791" i="1" s="1"/>
  <c r="U10791" i="1" s="1"/>
  <c r="R10527" i="1" a="1"/>
  <c r="R10527" i="1" s="1"/>
  <c r="T10527" i="1" s="1"/>
  <c r="U10527" i="1" s="1"/>
  <c r="R14150" i="1" a="1"/>
  <c r="R14150" i="1" s="1"/>
  <c r="T14150" i="1" s="1"/>
  <c r="U14150" i="1" s="1"/>
  <c r="R13950" i="1" a="1"/>
  <c r="R13950" i="1" s="1"/>
  <c r="T13950" i="1" s="1"/>
  <c r="U13950" i="1" s="1"/>
  <c r="R13774" i="1" a="1"/>
  <c r="R13774" i="1" s="1"/>
  <c r="T13774" i="1" s="1"/>
  <c r="U13774" i="1" s="1"/>
  <c r="R13590" i="1" a="1"/>
  <c r="R13590" i="1" s="1"/>
  <c r="T13590" i="1" s="1"/>
  <c r="U13590" i="1" s="1"/>
  <c r="R13406" i="1" a="1"/>
  <c r="R13406" i="1" s="1"/>
  <c r="T13406" i="1" s="1"/>
  <c r="U13406" i="1" s="1"/>
  <c r="R13222" i="1" a="1"/>
  <c r="R13222" i="1" s="1"/>
  <c r="T13222" i="1" s="1"/>
  <c r="U13222" i="1" s="1"/>
  <c r="R13086" i="1" a="1"/>
  <c r="R13086" i="1" s="1"/>
  <c r="T13086" i="1" s="1"/>
  <c r="U13086" i="1" s="1"/>
  <c r="R12950" i="1" a="1"/>
  <c r="R12950" i="1" s="1"/>
  <c r="T12950" i="1" s="1"/>
  <c r="U12950" i="1" s="1"/>
  <c r="R12798" i="1" a="1"/>
  <c r="R12798" i="1" s="1"/>
  <c r="T12798" i="1" s="1"/>
  <c r="U12798" i="1" s="1"/>
  <c r="R12606" i="1" a="1"/>
  <c r="R12606" i="1" s="1"/>
  <c r="T12606" i="1" s="1"/>
  <c r="U12606" i="1" s="1"/>
  <c r="R12438" i="1" a="1"/>
  <c r="R12438" i="1" s="1"/>
  <c r="T12438" i="1" s="1"/>
  <c r="U12438" i="1" s="1"/>
  <c r="R12270" i="1" a="1"/>
  <c r="R12270" i="1" s="1"/>
  <c r="T12270" i="1" s="1"/>
  <c r="U12270" i="1" s="1"/>
  <c r="R12078" i="1" a="1"/>
  <c r="R12078" i="1" s="1"/>
  <c r="T12078" i="1" s="1"/>
  <c r="U12078" i="1" s="1"/>
  <c r="R11910" i="1" a="1"/>
  <c r="R11910" i="1" s="1"/>
  <c r="T11910" i="1" s="1"/>
  <c r="U11910" i="1" s="1"/>
  <c r="R11758" i="1" a="1"/>
  <c r="R11758" i="1" s="1"/>
  <c r="T11758" i="1" s="1"/>
  <c r="U11758" i="1" s="1"/>
  <c r="R11919" i="1" a="1"/>
  <c r="R11919" i="1" s="1"/>
  <c r="T11919" i="1" s="1"/>
  <c r="U11919" i="1" s="1"/>
  <c r="R11695" i="1" a="1"/>
  <c r="R11695" i="1" s="1"/>
  <c r="T11695" i="1" s="1"/>
  <c r="U11695" i="1" s="1"/>
  <c r="R11431" i="1" a="1"/>
  <c r="R11431" i="1" s="1"/>
  <c r="T11431" i="1" s="1"/>
  <c r="U11431" i="1" s="1"/>
  <c r="R11167" i="1" a="1"/>
  <c r="R11167" i="1" s="1"/>
  <c r="T11167" i="1" s="1"/>
  <c r="U11167" i="1" s="1"/>
  <c r="R10919" i="1" a="1"/>
  <c r="R10919" i="1" s="1"/>
  <c r="T10919" i="1" s="1"/>
  <c r="U10919" i="1" s="1"/>
  <c r="R10671" i="1" a="1"/>
  <c r="R10671" i="1" s="1"/>
  <c r="T10671" i="1" s="1"/>
  <c r="U10671" i="1" s="1"/>
  <c r="R10431" i="1" a="1"/>
  <c r="R10431" i="1" s="1"/>
  <c r="T10431" i="1" s="1"/>
  <c r="U10431" i="1" s="1"/>
  <c r="R14086" i="1" a="1"/>
  <c r="R14086" i="1" s="1"/>
  <c r="T14086" i="1" s="1"/>
  <c r="U14086" i="1" s="1"/>
  <c r="R12715" i="1" a="1"/>
  <c r="R12715" i="1" s="1"/>
  <c r="T12715" i="1" s="1"/>
  <c r="U12715" i="1" s="1"/>
  <c r="R11729" i="1" a="1"/>
  <c r="R11729" i="1" s="1"/>
  <c r="T11729" i="1" s="1"/>
  <c r="U11729" i="1" s="1"/>
  <c r="R8803" i="1" a="1"/>
  <c r="R8803" i="1" s="1"/>
  <c r="T8803" i="1" s="1"/>
  <c r="U8803" i="1" s="1"/>
  <c r="R7371" i="1" a="1"/>
  <c r="R7371" i="1" s="1"/>
  <c r="T7371" i="1" s="1"/>
  <c r="U7371" i="1" s="1"/>
  <c r="R12283" i="1" a="1"/>
  <c r="R12283" i="1" s="1"/>
  <c r="T12283" i="1" s="1"/>
  <c r="U12283" i="1" s="1"/>
  <c r="R13441" i="1" a="1"/>
  <c r="R13441" i="1" s="1"/>
  <c r="T13441" i="1" s="1"/>
  <c r="U13441" i="1" s="1"/>
  <c r="R14050" i="1" a="1"/>
  <c r="R14050" i="1" s="1"/>
  <c r="T14050" i="1" s="1"/>
  <c r="U14050" i="1" s="1"/>
  <c r="R13538" i="1" a="1"/>
  <c r="R13538" i="1" s="1"/>
  <c r="T13538" i="1" s="1"/>
  <c r="U13538" i="1" s="1"/>
  <c r="R10313" i="1" a="1"/>
  <c r="R10313" i="1" s="1"/>
  <c r="T10313" i="1" s="1"/>
  <c r="U10313" i="1" s="1"/>
  <c r="R8769" i="1" a="1"/>
  <c r="R8769" i="1" s="1"/>
  <c r="T8769" i="1" s="1"/>
  <c r="U8769" i="1" s="1"/>
  <c r="R8257" i="1" a="1"/>
  <c r="R8257" i="1" s="1"/>
  <c r="T8257" i="1" s="1"/>
  <c r="U8257" i="1" s="1"/>
  <c r="R7745" i="1" a="1"/>
  <c r="R7745" i="1" s="1"/>
  <c r="T7745" i="1" s="1"/>
  <c r="U7745" i="1" s="1"/>
  <c r="R13888" i="1" a="1"/>
  <c r="R13888" i="1" s="1"/>
  <c r="T13888" i="1" s="1"/>
  <c r="U13888" i="1" s="1"/>
  <c r="R10608" i="1" a="1"/>
  <c r="R10608" i="1" s="1"/>
  <c r="T10608" i="1" s="1"/>
  <c r="U10608" i="1" s="1"/>
  <c r="R10745" i="1" a="1"/>
  <c r="R10745" i="1" s="1"/>
  <c r="T10745" i="1" s="1"/>
  <c r="U10745" i="1" s="1"/>
  <c r="R13176" i="1" a="1"/>
  <c r="R13176" i="1" s="1"/>
  <c r="T13176" i="1" s="1"/>
  <c r="U13176" i="1" s="1"/>
  <c r="R10896" i="1" a="1"/>
  <c r="R10896" i="1" s="1"/>
  <c r="T10896" i="1" s="1"/>
  <c r="U10896" i="1" s="1"/>
  <c r="R12447" i="1" a="1"/>
  <c r="R12447" i="1" s="1"/>
  <c r="T12447" i="1" s="1"/>
  <c r="U12447" i="1" s="1"/>
  <c r="R13248" i="1" a="1"/>
  <c r="R13248" i="1" s="1"/>
  <c r="T13248" i="1" s="1"/>
  <c r="U13248" i="1" s="1"/>
  <c r="R13951" i="1" a="1"/>
  <c r="R13951" i="1" s="1"/>
  <c r="T13951" i="1" s="1"/>
  <c r="U13951" i="1" s="1"/>
  <c r="R10329" i="1" a="1"/>
  <c r="R10329" i="1" s="1"/>
  <c r="T10329" i="1" s="1"/>
  <c r="U10329" i="1" s="1"/>
  <c r="R12896" i="1" a="1"/>
  <c r="R12896" i="1" s="1"/>
  <c r="T12896" i="1" s="1"/>
  <c r="U12896" i="1" s="1"/>
  <c r="R10640" i="1" a="1"/>
  <c r="R10640" i="1" s="1"/>
  <c r="T10640" i="1" s="1"/>
  <c r="U10640" i="1" s="1"/>
  <c r="R12711" i="1" a="1"/>
  <c r="R12711" i="1" s="1"/>
  <c r="T12711" i="1" s="1"/>
  <c r="U12711" i="1" s="1"/>
  <c r="R10553" i="1" a="1"/>
  <c r="R10553" i="1" s="1"/>
  <c r="T10553" i="1" s="1"/>
  <c r="U10553" i="1" s="1"/>
  <c r="R9121" i="1" a="1"/>
  <c r="R9121" i="1" s="1"/>
  <c r="T9121" i="1" s="1"/>
  <c r="U9121" i="1" s="1"/>
  <c r="R13064" i="1" a="1"/>
  <c r="R13064" i="1" s="1"/>
  <c r="T13064" i="1" s="1"/>
  <c r="U13064" i="1" s="1"/>
  <c r="R11896" i="1" a="1"/>
  <c r="R11896" i="1" s="1"/>
  <c r="T11896" i="1" s="1"/>
  <c r="U11896" i="1" s="1"/>
  <c r="R10848" i="1" a="1"/>
  <c r="R10848" i="1" s="1"/>
  <c r="T10848" i="1" s="1"/>
  <c r="U10848" i="1" s="1"/>
  <c r="R13407" i="1" a="1"/>
  <c r="R13407" i="1" s="1"/>
  <c r="T13407" i="1" s="1"/>
  <c r="U13407" i="1" s="1"/>
  <c r="R12455" i="1" a="1"/>
  <c r="R12455" i="1" s="1"/>
  <c r="T12455" i="1" s="1"/>
  <c r="U12455" i="1" s="1"/>
  <c r="R12946" i="1" a="1"/>
  <c r="R12946" i="1" s="1"/>
  <c r="T12946" i="1" s="1"/>
  <c r="U12946" i="1" s="1"/>
  <c r="R12690" i="1" a="1"/>
  <c r="R12690" i="1" s="1"/>
  <c r="T12690" i="1" s="1"/>
  <c r="U12690" i="1" s="1"/>
  <c r="R12434" i="1" a="1"/>
  <c r="R12434" i="1" s="1"/>
  <c r="T12434" i="1" s="1"/>
  <c r="U12434" i="1" s="1"/>
  <c r="R12178" i="1" a="1"/>
  <c r="R12178" i="1" s="1"/>
  <c r="T12178" i="1" s="1"/>
  <c r="U12178" i="1" s="1"/>
  <c r="R11922" i="1" a="1"/>
  <c r="R11922" i="1" s="1"/>
  <c r="T11922" i="1" s="1"/>
  <c r="U11922" i="1" s="1"/>
  <c r="R7329" i="1" a="1"/>
  <c r="R7329" i="1" s="1"/>
  <c r="T7329" i="1" s="1"/>
  <c r="U7329" i="1" s="1"/>
  <c r="R7073" i="1" a="1"/>
  <c r="R7073" i="1" s="1"/>
  <c r="T7073" i="1" s="1"/>
  <c r="U7073" i="1" s="1"/>
  <c r="R6817" i="1" a="1"/>
  <c r="R6817" i="1" s="1"/>
  <c r="T6817" i="1" s="1"/>
  <c r="U6817" i="1" s="1"/>
  <c r="R6561" i="1" a="1"/>
  <c r="R6561" i="1" s="1"/>
  <c r="T6561" i="1" s="1"/>
  <c r="U6561" i="1" s="1"/>
  <c r="R6305" i="1" a="1"/>
  <c r="R6305" i="1" s="1"/>
  <c r="T6305" i="1" s="1"/>
  <c r="U6305" i="1" s="1"/>
  <c r="R9976" i="1" a="1"/>
  <c r="R9976" i="1" s="1"/>
  <c r="T9976" i="1" s="1"/>
  <c r="U9976" i="1" s="1"/>
  <c r="R9720" i="1" a="1"/>
  <c r="R9720" i="1" s="1"/>
  <c r="T9720" i="1" s="1"/>
  <c r="U9720" i="1" s="1"/>
  <c r="R9464" i="1" a="1"/>
  <c r="R9464" i="1" s="1"/>
  <c r="T9464" i="1" s="1"/>
  <c r="U9464" i="1" s="1"/>
  <c r="R9208" i="1" a="1"/>
  <c r="R9208" i="1" s="1"/>
  <c r="T9208" i="1" s="1"/>
  <c r="U9208" i="1" s="1"/>
  <c r="R8952" i="1" a="1"/>
  <c r="R8952" i="1" s="1"/>
  <c r="T8952" i="1" s="1"/>
  <c r="U8952" i="1" s="1"/>
  <c r="R11159" i="1" a="1"/>
  <c r="R11159" i="1" s="1"/>
  <c r="T11159" i="1" s="1"/>
  <c r="U11159" i="1" s="1"/>
  <c r="R10279" i="1" a="1"/>
  <c r="R10279" i="1" s="1"/>
  <c r="T10279" i="1" s="1"/>
  <c r="U10279" i="1" s="1"/>
  <c r="R9999" i="1" a="1"/>
  <c r="R9999" i="1" s="1"/>
  <c r="T9999" i="1" s="1"/>
  <c r="U9999" i="1" s="1"/>
  <c r="R9743" i="1" a="1"/>
  <c r="R9743" i="1" s="1"/>
  <c r="T9743" i="1" s="1"/>
  <c r="U9743" i="1" s="1"/>
  <c r="R9487" i="1" a="1"/>
  <c r="R9487" i="1" s="1"/>
  <c r="T9487" i="1" s="1"/>
  <c r="U9487" i="1" s="1"/>
  <c r="R12023" i="1" a="1"/>
  <c r="R12023" i="1" s="1"/>
  <c r="T12023" i="1" s="1"/>
  <c r="U12023" i="1" s="1"/>
  <c r="R11023" i="1" a="1"/>
  <c r="R11023" i="1" s="1"/>
  <c r="T11023" i="1" s="1"/>
  <c r="U11023" i="1" s="1"/>
  <c r="R14030" i="1" a="1"/>
  <c r="R14030" i="1" s="1"/>
  <c r="T14030" i="1" s="1"/>
  <c r="U14030" i="1" s="1"/>
  <c r="R13558" i="1" a="1"/>
  <c r="R13558" i="1" s="1"/>
  <c r="T13558" i="1" s="1"/>
  <c r="U13558" i="1" s="1"/>
  <c r="R12646" i="1" a="1"/>
  <c r="R12646" i="1" s="1"/>
  <c r="T12646" i="1" s="1"/>
  <c r="U12646" i="1" s="1"/>
  <c r="R12046" i="1" a="1"/>
  <c r="R12046" i="1" s="1"/>
  <c r="T12046" i="1" s="1"/>
  <c r="U12046" i="1" s="1"/>
  <c r="R11791" i="1" a="1"/>
  <c r="R11791" i="1" s="1"/>
  <c r="T11791" i="1" s="1"/>
  <c r="U11791" i="1" s="1"/>
  <c r="R11039" i="1" a="1"/>
  <c r="R11039" i="1" s="1"/>
  <c r="T11039" i="1" s="1"/>
  <c r="U11039" i="1" s="1"/>
  <c r="R10391" i="1" a="1"/>
  <c r="R10391" i="1" s="1"/>
  <c r="T10391" i="1" s="1"/>
  <c r="U10391" i="1" s="1"/>
  <c r="R13862" i="1" a="1"/>
  <c r="R13862" i="1" s="1"/>
  <c r="T13862" i="1" s="1"/>
  <c r="U13862" i="1" s="1"/>
  <c r="R13502" i="1" a="1"/>
  <c r="R13502" i="1" s="1"/>
  <c r="T13502" i="1" s="1"/>
  <c r="U13502" i="1" s="1"/>
  <c r="R13142" i="1" a="1"/>
  <c r="R13142" i="1" s="1"/>
  <c r="T13142" i="1" s="1"/>
  <c r="U13142" i="1" s="1"/>
  <c r="R12886" i="1" a="1"/>
  <c r="R12886" i="1" s="1"/>
  <c r="T12886" i="1" s="1"/>
  <c r="U12886" i="1" s="1"/>
  <c r="R12518" i="1" a="1"/>
  <c r="R12518" i="1" s="1"/>
  <c r="T12518" i="1" s="1"/>
  <c r="U12518" i="1" s="1"/>
  <c r="R12174" i="1" a="1"/>
  <c r="R12174" i="1" s="1"/>
  <c r="T12174" i="1" s="1"/>
  <c r="U12174" i="1" s="1"/>
  <c r="R11830" i="1" a="1"/>
  <c r="R11830" i="1" s="1"/>
  <c r="T11830" i="1" s="1"/>
  <c r="U11830" i="1" s="1"/>
  <c r="R11807" i="1" a="1"/>
  <c r="R11807" i="1" s="1"/>
  <c r="T11807" i="1" s="1"/>
  <c r="U11807" i="1" s="1"/>
  <c r="R11287" i="1" a="1"/>
  <c r="R11287" i="1" s="1"/>
  <c r="T11287" i="1" s="1"/>
  <c r="U11287" i="1" s="1"/>
  <c r="R10783" i="1" a="1"/>
  <c r="R10783" i="1" s="1"/>
  <c r="T10783" i="1" s="1"/>
  <c r="U10783" i="1" s="1"/>
  <c r="R10215" i="1" a="1"/>
  <c r="R10215" i="1" s="1"/>
  <c r="T10215" i="1" s="1"/>
  <c r="U10215" i="1" s="1"/>
  <c r="R13918" i="1" a="1"/>
  <c r="R13918" i="1" s="1"/>
  <c r="T13918" i="1" s="1"/>
  <c r="U13918" i="1" s="1"/>
  <c r="R13710" i="1" a="1"/>
  <c r="R13710" i="1" s="1"/>
  <c r="T13710" i="1" s="1"/>
  <c r="U13710" i="1" s="1"/>
  <c r="R13494" i="1" a="1"/>
  <c r="R13494" i="1" s="1"/>
  <c r="T13494" i="1" s="1"/>
  <c r="U13494" i="1" s="1"/>
  <c r="R13318" i="1" a="1"/>
  <c r="R13318" i="1" s="1"/>
  <c r="T13318" i="1" s="1"/>
  <c r="U13318" i="1" s="1"/>
  <c r="R13150" i="1" a="1"/>
  <c r="R13150" i="1" s="1"/>
  <c r="T13150" i="1" s="1"/>
  <c r="U13150" i="1" s="1"/>
  <c r="R13022" i="1" a="1"/>
  <c r="R13022" i="1" s="1"/>
  <c r="T13022" i="1" s="1"/>
  <c r="U13022" i="1" s="1"/>
  <c r="R12894" i="1" a="1"/>
  <c r="R12894" i="1" s="1"/>
  <c r="T12894" i="1" s="1"/>
  <c r="U12894" i="1" s="1"/>
  <c r="R12718" i="1" a="1"/>
  <c r="R12718" i="1" s="1"/>
  <c r="T12718" i="1" s="1"/>
  <c r="U12718" i="1" s="1"/>
  <c r="R12558" i="1" a="1"/>
  <c r="R12558" i="1" s="1"/>
  <c r="T12558" i="1" s="1"/>
  <c r="U12558" i="1" s="1"/>
  <c r="R12374" i="1" a="1"/>
  <c r="R12374" i="1" s="1"/>
  <c r="T12374" i="1" s="1"/>
  <c r="U12374" i="1" s="1"/>
  <c r="R12190" i="1" a="1"/>
  <c r="R12190" i="1" s="1"/>
  <c r="T12190" i="1" s="1"/>
  <c r="U12190" i="1" s="1"/>
  <c r="R12022" i="1" a="1"/>
  <c r="R12022" i="1" s="1"/>
  <c r="T12022" i="1" s="1"/>
  <c r="U12022" i="1" s="1"/>
  <c r="R11838" i="1" a="1"/>
  <c r="R11838" i="1" s="1"/>
  <c r="T11838" i="1" s="1"/>
  <c r="U11838" i="1" s="1"/>
  <c r="R11850" i="1" a="1"/>
  <c r="R11850" i="1" s="1"/>
  <c r="T11850" i="1" s="1"/>
  <c r="U11850" i="1" s="1"/>
  <c r="R11786" i="1" a="1"/>
  <c r="R11786" i="1" s="1"/>
  <c r="T11786" i="1" s="1"/>
  <c r="U11786" i="1" s="1"/>
  <c r="R11722" i="1" a="1"/>
  <c r="R11722" i="1" s="1"/>
  <c r="T11722" i="1" s="1"/>
  <c r="U11722" i="1" s="1"/>
  <c r="R11658" i="1" a="1"/>
  <c r="R11658" i="1" s="1"/>
  <c r="T11658" i="1" s="1"/>
  <c r="U11658" i="1" s="1"/>
  <c r="R11594" i="1" a="1"/>
  <c r="R11594" i="1" s="1"/>
  <c r="T11594" i="1" s="1"/>
  <c r="U11594" i="1" s="1"/>
  <c r="R11530" i="1" a="1"/>
  <c r="R11530" i="1" s="1"/>
  <c r="T11530" i="1" s="1"/>
  <c r="U11530" i="1" s="1"/>
  <c r="R11466" i="1" a="1"/>
  <c r="R11466" i="1" s="1"/>
  <c r="T11466" i="1" s="1"/>
  <c r="U11466" i="1" s="1"/>
  <c r="R11402" i="1" a="1"/>
  <c r="R11402" i="1" s="1"/>
  <c r="T11402" i="1" s="1"/>
  <c r="U11402" i="1" s="1"/>
  <c r="R11338" i="1" a="1"/>
  <c r="R11338" i="1" s="1"/>
  <c r="T11338" i="1" s="1"/>
  <c r="U11338" i="1" s="1"/>
  <c r="R11274" i="1" a="1"/>
  <c r="R11274" i="1" s="1"/>
  <c r="T11274" i="1" s="1"/>
  <c r="U11274" i="1" s="1"/>
  <c r="R11210" i="1" a="1"/>
  <c r="R11210" i="1" s="1"/>
  <c r="T11210" i="1" s="1"/>
  <c r="U11210" i="1" s="1"/>
  <c r="R11146" i="1" a="1"/>
  <c r="R11146" i="1" s="1"/>
  <c r="T11146" i="1" s="1"/>
  <c r="U11146" i="1" s="1"/>
  <c r="R11082" i="1" a="1"/>
  <c r="R11082" i="1" s="1"/>
  <c r="T11082" i="1" s="1"/>
  <c r="U11082" i="1" s="1"/>
  <c r="R11018" i="1" a="1"/>
  <c r="R11018" i="1" s="1"/>
  <c r="T11018" i="1" s="1"/>
  <c r="U11018" i="1" s="1"/>
  <c r="R10954" i="1" a="1"/>
  <c r="R10954" i="1" s="1"/>
  <c r="T10954" i="1" s="1"/>
  <c r="U10954" i="1" s="1"/>
  <c r="R10890" i="1" a="1"/>
  <c r="R10890" i="1" s="1"/>
  <c r="T10890" i="1" s="1"/>
  <c r="U10890" i="1" s="1"/>
  <c r="R10826" i="1" a="1"/>
  <c r="R10826" i="1" s="1"/>
  <c r="T10826" i="1" s="1"/>
  <c r="U10826" i="1" s="1"/>
  <c r="R10762" i="1" a="1"/>
  <c r="R10762" i="1" s="1"/>
  <c r="T10762" i="1" s="1"/>
  <c r="U10762" i="1" s="1"/>
  <c r="R6153" i="1" a="1"/>
  <c r="R6153" i="1" s="1"/>
  <c r="T6153" i="1" s="1"/>
  <c r="U6153" i="1" s="1"/>
  <c r="R6089" i="1" a="1"/>
  <c r="R6089" i="1" s="1"/>
  <c r="T6089" i="1" s="1"/>
  <c r="U6089" i="1" s="1"/>
  <c r="R6025" i="1" a="1"/>
  <c r="R6025" i="1" s="1"/>
  <c r="T6025" i="1" s="1"/>
  <c r="U6025" i="1" s="1"/>
  <c r="R5961" i="1" a="1"/>
  <c r="R5961" i="1" s="1"/>
  <c r="T5961" i="1" s="1"/>
  <c r="U5961" i="1" s="1"/>
  <c r="R5897" i="1" a="1"/>
  <c r="R5897" i="1" s="1"/>
  <c r="T5897" i="1" s="1"/>
  <c r="U5897" i="1" s="1"/>
  <c r="R5833" i="1" a="1"/>
  <c r="R5833" i="1" s="1"/>
  <c r="T5833" i="1" s="1"/>
  <c r="U5833" i="1" s="1"/>
  <c r="R5769" i="1" a="1"/>
  <c r="R5769" i="1" s="1"/>
  <c r="T5769" i="1" s="1"/>
  <c r="U5769" i="1" s="1"/>
  <c r="R5705" i="1" a="1"/>
  <c r="R5705" i="1" s="1"/>
  <c r="T5705" i="1" s="1"/>
  <c r="U5705" i="1" s="1"/>
  <c r="R5641" i="1" a="1"/>
  <c r="R5641" i="1" s="1"/>
  <c r="T5641" i="1" s="1"/>
  <c r="U5641" i="1" s="1"/>
  <c r="R5577" i="1" a="1"/>
  <c r="R5577" i="1" s="1"/>
  <c r="T5577" i="1" s="1"/>
  <c r="U5577" i="1" s="1"/>
  <c r="R5513" i="1" a="1"/>
  <c r="R5513" i="1" s="1"/>
  <c r="T5513" i="1" s="1"/>
  <c r="U5513" i="1" s="1"/>
  <c r="R5449" i="1" a="1"/>
  <c r="R5449" i="1" s="1"/>
  <c r="T5449" i="1" s="1"/>
  <c r="U5449" i="1" s="1"/>
  <c r="R5385" i="1" a="1"/>
  <c r="R5385" i="1" s="1"/>
  <c r="T5385" i="1" s="1"/>
  <c r="U5385" i="1" s="1"/>
  <c r="R5321" i="1" a="1"/>
  <c r="R5321" i="1" s="1"/>
  <c r="T5321" i="1" s="1"/>
  <c r="U5321" i="1" s="1"/>
  <c r="R5257" i="1" a="1"/>
  <c r="R5257" i="1" s="1"/>
  <c r="T5257" i="1" s="1"/>
  <c r="U5257" i="1" s="1"/>
  <c r="R5193" i="1" a="1"/>
  <c r="R5193" i="1" s="1"/>
  <c r="T5193" i="1" s="1"/>
  <c r="U5193" i="1" s="1"/>
  <c r="R5129" i="1" a="1"/>
  <c r="R5129" i="1" s="1"/>
  <c r="T5129" i="1" s="1"/>
  <c r="U5129" i="1" s="1"/>
  <c r="R5065" i="1" a="1"/>
  <c r="R5065" i="1" s="1"/>
  <c r="T5065" i="1" s="1"/>
  <c r="U5065" i="1" s="1"/>
  <c r="R5001" i="1" a="1"/>
  <c r="R5001" i="1" s="1"/>
  <c r="T5001" i="1" s="1"/>
  <c r="U5001" i="1" s="1"/>
  <c r="R4937" i="1" a="1"/>
  <c r="R4937" i="1" s="1"/>
  <c r="T4937" i="1" s="1"/>
  <c r="U4937" i="1" s="1"/>
  <c r="R4873" i="1" a="1"/>
  <c r="R4873" i="1" s="1"/>
  <c r="T4873" i="1" s="1"/>
  <c r="U4873" i="1" s="1"/>
  <c r="R8920" i="1" a="1"/>
  <c r="R8920" i="1" s="1"/>
  <c r="T8920" i="1" s="1"/>
  <c r="U8920" i="1" s="1"/>
  <c r="R8856" i="1" a="1"/>
  <c r="R8856" i="1" s="1"/>
  <c r="T8856" i="1" s="1"/>
  <c r="U8856" i="1" s="1"/>
  <c r="R8792" i="1" a="1"/>
  <c r="R8792" i="1" s="1"/>
  <c r="T8792" i="1" s="1"/>
  <c r="U8792" i="1" s="1"/>
  <c r="R8728" i="1" a="1"/>
  <c r="R8728" i="1" s="1"/>
  <c r="T8728" i="1" s="1"/>
  <c r="U8728" i="1" s="1"/>
  <c r="R8664" i="1" a="1"/>
  <c r="R8664" i="1" s="1"/>
  <c r="T8664" i="1" s="1"/>
  <c r="U8664" i="1" s="1"/>
  <c r="R8600" i="1" a="1"/>
  <c r="R8600" i="1" s="1"/>
  <c r="T8600" i="1" s="1"/>
  <c r="U8600" i="1" s="1"/>
  <c r="R8536" i="1" a="1"/>
  <c r="R8536" i="1" s="1"/>
  <c r="T8536" i="1" s="1"/>
  <c r="U8536" i="1" s="1"/>
  <c r="R8472" i="1" a="1"/>
  <c r="R8472" i="1" s="1"/>
  <c r="T8472" i="1" s="1"/>
  <c r="U8472" i="1" s="1"/>
  <c r="R8408" i="1" a="1"/>
  <c r="R8408" i="1" s="1"/>
  <c r="T8408" i="1" s="1"/>
  <c r="U8408" i="1" s="1"/>
  <c r="R8344" i="1" a="1"/>
  <c r="R8344" i="1" s="1"/>
  <c r="T8344" i="1" s="1"/>
  <c r="U8344" i="1" s="1"/>
  <c r="R8280" i="1" a="1"/>
  <c r="R8280" i="1" s="1"/>
  <c r="T8280" i="1" s="1"/>
  <c r="U8280" i="1" s="1"/>
  <c r="R8216" i="1" a="1"/>
  <c r="R8216" i="1" s="1"/>
  <c r="T8216" i="1" s="1"/>
  <c r="U8216" i="1" s="1"/>
  <c r="R8152" i="1" a="1"/>
  <c r="R8152" i="1" s="1"/>
  <c r="T8152" i="1" s="1"/>
  <c r="U8152" i="1" s="1"/>
  <c r="R8088" i="1" a="1"/>
  <c r="R8088" i="1" s="1"/>
  <c r="T8088" i="1" s="1"/>
  <c r="U8088" i="1" s="1"/>
  <c r="R9191" i="1" a="1"/>
  <c r="R9191" i="1" s="1"/>
  <c r="T9191" i="1" s="1"/>
  <c r="U9191" i="1" s="1"/>
  <c r="R9127" i="1" a="1"/>
  <c r="R9127" i="1" s="1"/>
  <c r="T9127" i="1" s="1"/>
  <c r="U9127" i="1" s="1"/>
  <c r="R9063" i="1" a="1"/>
  <c r="R9063" i="1" s="1"/>
  <c r="T9063" i="1" s="1"/>
  <c r="U9063" i="1" s="1"/>
  <c r="R8999" i="1" a="1"/>
  <c r="R8999" i="1" s="1"/>
  <c r="T8999" i="1" s="1"/>
  <c r="U8999" i="1" s="1"/>
  <c r="R8935" i="1" a="1"/>
  <c r="R8935" i="1" s="1"/>
  <c r="T8935" i="1" s="1"/>
  <c r="U8935" i="1" s="1"/>
  <c r="R8871" i="1" a="1"/>
  <c r="R8871" i="1" s="1"/>
  <c r="T8871" i="1" s="1"/>
  <c r="U8871" i="1" s="1"/>
  <c r="R8807" i="1" a="1"/>
  <c r="R8807" i="1" s="1"/>
  <c r="T8807" i="1" s="1"/>
  <c r="U8807" i="1" s="1"/>
  <c r="R8743" i="1" a="1"/>
  <c r="R8743" i="1" s="1"/>
  <c r="T8743" i="1" s="1"/>
  <c r="U8743" i="1" s="1"/>
  <c r="R8679" i="1" a="1"/>
  <c r="R8679" i="1" s="1"/>
  <c r="T8679" i="1" s="1"/>
  <c r="U8679" i="1" s="1"/>
  <c r="R8615" i="1" a="1"/>
  <c r="R8615" i="1" s="1"/>
  <c r="T8615" i="1" s="1"/>
  <c r="U8615" i="1" s="1"/>
  <c r="R8551" i="1" a="1"/>
  <c r="R8551" i="1" s="1"/>
  <c r="T8551" i="1" s="1"/>
  <c r="U8551" i="1" s="1"/>
  <c r="R8487" i="1" a="1"/>
  <c r="R8487" i="1" s="1"/>
  <c r="T8487" i="1" s="1"/>
  <c r="U8487" i="1" s="1"/>
  <c r="R8423" i="1" a="1"/>
  <c r="R8423" i="1" s="1"/>
  <c r="T8423" i="1" s="1"/>
  <c r="U8423" i="1" s="1"/>
  <c r="R8359" i="1" a="1"/>
  <c r="R8359" i="1" s="1"/>
  <c r="T8359" i="1" s="1"/>
  <c r="U8359" i="1" s="1"/>
  <c r="R8295" i="1" a="1"/>
  <c r="R8295" i="1" s="1"/>
  <c r="T8295" i="1" s="1"/>
  <c r="U8295" i="1" s="1"/>
  <c r="R8231" i="1" a="1"/>
  <c r="R8231" i="1" s="1"/>
  <c r="T8231" i="1" s="1"/>
  <c r="U8231" i="1" s="1"/>
  <c r="R8167" i="1" a="1"/>
  <c r="R8167" i="1" s="1"/>
  <c r="T8167" i="1" s="1"/>
  <c r="U8167" i="1" s="1"/>
  <c r="R8103" i="1" a="1"/>
  <c r="R8103" i="1" s="1"/>
  <c r="T8103" i="1" s="1"/>
  <c r="U8103" i="1" s="1"/>
  <c r="R8039" i="1" a="1"/>
  <c r="R8039" i="1" s="1"/>
  <c r="T8039" i="1" s="1"/>
  <c r="U8039" i="1" s="1"/>
  <c r="R7975" i="1" a="1"/>
  <c r="R7975" i="1" s="1"/>
  <c r="T7975" i="1" s="1"/>
  <c r="U7975" i="1" s="1"/>
  <c r="R7911" i="1" a="1"/>
  <c r="R7911" i="1" s="1"/>
  <c r="T7911" i="1" s="1"/>
  <c r="U7911" i="1" s="1"/>
  <c r="R7847" i="1" a="1"/>
  <c r="R7847" i="1" s="1"/>
  <c r="T7847" i="1" s="1"/>
  <c r="U7847" i="1" s="1"/>
  <c r="R7783" i="1" a="1"/>
  <c r="R7783" i="1" s="1"/>
  <c r="T7783" i="1" s="1"/>
  <c r="U7783" i="1" s="1"/>
  <c r="R7719" i="1" a="1"/>
  <c r="R7719" i="1" s="1"/>
  <c r="T7719" i="1" s="1"/>
  <c r="U7719" i="1" s="1"/>
  <c r="R7655" i="1" a="1"/>
  <c r="R7655" i="1" s="1"/>
  <c r="T7655" i="1" s="1"/>
  <c r="U7655" i="1" s="1"/>
  <c r="R11606" i="1" a="1"/>
  <c r="R11606" i="1" s="1"/>
  <c r="T11606" i="1" s="1"/>
  <c r="U11606" i="1" s="1"/>
  <c r="R11430" i="1" a="1"/>
  <c r="R11430" i="1" s="1"/>
  <c r="T11430" i="1" s="1"/>
  <c r="U11430" i="1" s="1"/>
  <c r="R11262" i="1" a="1"/>
  <c r="R11262" i="1" s="1"/>
  <c r="T11262" i="1" s="1"/>
  <c r="U11262" i="1" s="1"/>
  <c r="R11078" i="1" a="1"/>
  <c r="R11078" i="1" s="1"/>
  <c r="T11078" i="1" s="1"/>
  <c r="U11078" i="1" s="1"/>
  <c r="R10894" i="1" a="1"/>
  <c r="R10894" i="1" s="1"/>
  <c r="T10894" i="1" s="1"/>
  <c r="U10894" i="1" s="1"/>
  <c r="R10454" i="1" a="1"/>
  <c r="R10454" i="1" s="1"/>
  <c r="T10454" i="1" s="1"/>
  <c r="U10454" i="1" s="1"/>
  <c r="R10278" i="1" a="1"/>
  <c r="R10278" i="1" s="1"/>
  <c r="T10278" i="1" s="1"/>
  <c r="U10278" i="1" s="1"/>
  <c r="R10054" i="1" a="1"/>
  <c r="R10054" i="1" s="1"/>
  <c r="T10054" i="1" s="1"/>
  <c r="U10054" i="1" s="1"/>
  <c r="R9814" i="1" a="1"/>
  <c r="R9814" i="1" s="1"/>
  <c r="T9814" i="1" s="1"/>
  <c r="U9814" i="1" s="1"/>
  <c r="R9630" i="1" a="1"/>
  <c r="R9630" i="1" s="1"/>
  <c r="T9630" i="1" s="1"/>
  <c r="U9630" i="1" s="1"/>
  <c r="R9422" i="1" a="1"/>
  <c r="R9422" i="1" s="1"/>
  <c r="T9422" i="1" s="1"/>
  <c r="U9422" i="1" s="1"/>
  <c r="R9230" i="1" a="1"/>
  <c r="R9230" i="1" s="1"/>
  <c r="T9230" i="1" s="1"/>
  <c r="U9230" i="1" s="1"/>
  <c r="R9150" i="1" a="1"/>
  <c r="R9150" i="1" s="1"/>
  <c r="T9150" i="1" s="1"/>
  <c r="U9150" i="1" s="1"/>
  <c r="R9086" i="1" a="1"/>
  <c r="R9086" i="1" s="1"/>
  <c r="T9086" i="1" s="1"/>
  <c r="U9086" i="1" s="1"/>
  <c r="R9006" i="1" a="1"/>
  <c r="R9006" i="1" s="1"/>
  <c r="T9006" i="1" s="1"/>
  <c r="U9006" i="1" s="1"/>
  <c r="R8942" i="1" a="1"/>
  <c r="R8942" i="1" s="1"/>
  <c r="T8942" i="1" s="1"/>
  <c r="U8942" i="1" s="1"/>
  <c r="R8878" i="1" a="1"/>
  <c r="R8878" i="1" s="1"/>
  <c r="T8878" i="1" s="1"/>
  <c r="U8878" i="1" s="1"/>
  <c r="R8814" i="1" a="1"/>
  <c r="R8814" i="1" s="1"/>
  <c r="T8814" i="1" s="1"/>
  <c r="U8814" i="1" s="1"/>
  <c r="R11670" i="1" a="1"/>
  <c r="R11670" i="1" s="1"/>
  <c r="T11670" i="1" s="1"/>
  <c r="U11670" i="1" s="1"/>
  <c r="R11486" i="1" a="1"/>
  <c r="R11486" i="1" s="1"/>
  <c r="T11486" i="1" s="1"/>
  <c r="U11486" i="1" s="1"/>
  <c r="R11326" i="1" a="1"/>
  <c r="R11326" i="1" s="1"/>
  <c r="T11326" i="1" s="1"/>
  <c r="U11326" i="1" s="1"/>
  <c r="R11134" i="1" a="1"/>
  <c r="R11134" i="1" s="1"/>
  <c r="T11134" i="1" s="1"/>
  <c r="U11134" i="1" s="1"/>
  <c r="R10958" i="1" a="1"/>
  <c r="R10958" i="1" s="1"/>
  <c r="T10958" i="1" s="1"/>
  <c r="U10958" i="1" s="1"/>
  <c r="R10798" i="1" a="1"/>
  <c r="R10798" i="1" s="1"/>
  <c r="T10798" i="1" s="1"/>
  <c r="U10798" i="1" s="1"/>
  <c r="R10686" i="1" a="1"/>
  <c r="R10686" i="1" s="1"/>
  <c r="T10686" i="1" s="1"/>
  <c r="U10686" i="1" s="1"/>
  <c r="R10574" i="1" a="1"/>
  <c r="R10574" i="1" s="1"/>
  <c r="T10574" i="1" s="1"/>
  <c r="U10574" i="1" s="1"/>
  <c r="R10422" i="1" a="1"/>
  <c r="R10422" i="1" s="1"/>
  <c r="T10422" i="1" s="1"/>
  <c r="U10422" i="1" s="1"/>
  <c r="R10246" i="1" a="1"/>
  <c r="R10246" i="1" s="1"/>
  <c r="T10246" i="1" s="1"/>
  <c r="U10246" i="1" s="1"/>
  <c r="R10078" i="1" a="1"/>
  <c r="R10078" i="1" s="1"/>
  <c r="T10078" i="1" s="1"/>
  <c r="U10078" i="1" s="1"/>
  <c r="R9910" i="1" a="1"/>
  <c r="R9910" i="1" s="1"/>
  <c r="T9910" i="1" s="1"/>
  <c r="U9910" i="1" s="1"/>
  <c r="R9726" i="1" a="1"/>
  <c r="R9726" i="1" s="1"/>
  <c r="T9726" i="1" s="1"/>
  <c r="U9726" i="1" s="1"/>
  <c r="R9534" i="1" a="1"/>
  <c r="R9534" i="1" s="1"/>
  <c r="T9534" i="1" s="1"/>
  <c r="U9534" i="1" s="1"/>
  <c r="R9366" i="1" a="1"/>
  <c r="R9366" i="1" s="1"/>
  <c r="T9366" i="1" s="1"/>
  <c r="U9366" i="1" s="1"/>
  <c r="R14157" i="1" a="1"/>
  <c r="R14157" i="1" s="1"/>
  <c r="T14157" i="1" s="1"/>
  <c r="U14157" i="1" s="1"/>
  <c r="R14029" i="1" a="1"/>
  <c r="R14029" i="1" s="1"/>
  <c r="T14029" i="1" s="1"/>
  <c r="U14029" i="1" s="1"/>
  <c r="R13909" i="1" a="1"/>
  <c r="R13909" i="1" s="1"/>
  <c r="T13909" i="1" s="1"/>
  <c r="U13909" i="1" s="1"/>
  <c r="R13813" i="1" a="1"/>
  <c r="R13813" i="1" s="1"/>
  <c r="T13813" i="1" s="1"/>
  <c r="U13813" i="1" s="1"/>
  <c r="R11614" i="1" a="1"/>
  <c r="R11614" i="1" s="1"/>
  <c r="T11614" i="1" s="1"/>
  <c r="U11614" i="1" s="1"/>
  <c r="R11374" i="1" a="1"/>
  <c r="R11374" i="1" s="1"/>
  <c r="T11374" i="1" s="1"/>
  <c r="U11374" i="1" s="1"/>
  <c r="R11150" i="1" a="1"/>
  <c r="R11150" i="1" s="1"/>
  <c r="T11150" i="1" s="1"/>
  <c r="U11150" i="1" s="1"/>
  <c r="R10910" i="1" a="1"/>
  <c r="R10910" i="1" s="1"/>
  <c r="T10910" i="1" s="1"/>
  <c r="U10910" i="1" s="1"/>
  <c r="R10726" i="1" a="1"/>
  <c r="R10726" i="1" s="1"/>
  <c r="T10726" i="1" s="1"/>
  <c r="U10726" i="1" s="1"/>
  <c r="R10582" i="1" a="1"/>
  <c r="R10582" i="1" s="1"/>
  <c r="T10582" i="1" s="1"/>
  <c r="U10582" i="1" s="1"/>
  <c r="R10350" i="1" a="1"/>
  <c r="R10350" i="1" s="1"/>
  <c r="T10350" i="1" s="1"/>
  <c r="U10350" i="1" s="1"/>
  <c r="R10134" i="1" a="1"/>
  <c r="R10134" i="1" s="1"/>
  <c r="T10134" i="1" s="1"/>
  <c r="U10134" i="1" s="1"/>
  <c r="R9966" i="1" a="1"/>
  <c r="R9966" i="1" s="1"/>
  <c r="T9966" i="1" s="1"/>
  <c r="U9966" i="1" s="1"/>
  <c r="R9782" i="1" a="1"/>
  <c r="R9782" i="1" s="1"/>
  <c r="T9782" i="1" s="1"/>
  <c r="U9782" i="1" s="1"/>
  <c r="R9590" i="1" a="1"/>
  <c r="R9590" i="1" s="1"/>
  <c r="T9590" i="1" s="1"/>
  <c r="U9590" i="1" s="1"/>
  <c r="R9398" i="1" a="1"/>
  <c r="R9398" i="1" s="1"/>
  <c r="T9398" i="1" s="1"/>
  <c r="U9398" i="1" s="1"/>
  <c r="R9030" i="1" a="1"/>
  <c r="R9030" i="1" s="1"/>
  <c r="T9030" i="1" s="1"/>
  <c r="U9030" i="1" s="1"/>
  <c r="R14037" i="1" a="1"/>
  <c r="R14037" i="1" s="1"/>
  <c r="T14037" i="1" s="1"/>
  <c r="U14037" i="1" s="1"/>
  <c r="R13901" i="1" a="1"/>
  <c r="R13901" i="1" s="1"/>
  <c r="T13901" i="1" s="1"/>
  <c r="U13901" i="1" s="1"/>
  <c r="R14124" i="1" a="1"/>
  <c r="R14124" i="1" s="1"/>
  <c r="T14124" i="1" s="1"/>
  <c r="U14124" i="1" s="1"/>
  <c r="R10714" i="1" a="1"/>
  <c r="R10714" i="1" s="1"/>
  <c r="T10714" i="1" s="1"/>
  <c r="U10714" i="1" s="1"/>
  <c r="R10650" i="1" a="1"/>
  <c r="R10650" i="1" s="1"/>
  <c r="T10650" i="1" s="1"/>
  <c r="U10650" i="1" s="1"/>
  <c r="R10586" i="1" a="1"/>
  <c r="R10586" i="1" s="1"/>
  <c r="T10586" i="1" s="1"/>
  <c r="U10586" i="1" s="1"/>
  <c r="R10522" i="1" a="1"/>
  <c r="R10522" i="1" s="1"/>
  <c r="T10522" i="1" s="1"/>
  <c r="U10522" i="1" s="1"/>
  <c r="R10458" i="1" a="1"/>
  <c r="R10458" i="1" s="1"/>
  <c r="T10458" i="1" s="1"/>
  <c r="U10458" i="1" s="1"/>
  <c r="R10394" i="1" a="1"/>
  <c r="R10394" i="1" s="1"/>
  <c r="T10394" i="1" s="1"/>
  <c r="U10394" i="1" s="1"/>
  <c r="R10330" i="1" a="1"/>
  <c r="R10330" i="1" s="1"/>
  <c r="T10330" i="1" s="1"/>
  <c r="U10330" i="1" s="1"/>
  <c r="R10266" i="1" a="1"/>
  <c r="R10266" i="1" s="1"/>
  <c r="T10266" i="1" s="1"/>
  <c r="U10266" i="1" s="1"/>
  <c r="R10202" i="1" a="1"/>
  <c r="R10202" i="1" s="1"/>
  <c r="T10202" i="1" s="1"/>
  <c r="U10202" i="1" s="1"/>
  <c r="R10138" i="1" a="1"/>
  <c r="R10138" i="1" s="1"/>
  <c r="T10138" i="1" s="1"/>
  <c r="U10138" i="1" s="1"/>
  <c r="R10074" i="1" a="1"/>
  <c r="R10074" i="1" s="1"/>
  <c r="T10074" i="1" s="1"/>
  <c r="U10074" i="1" s="1"/>
  <c r="R10010" i="1" a="1"/>
  <c r="R10010" i="1" s="1"/>
  <c r="T10010" i="1" s="1"/>
  <c r="U10010" i="1" s="1"/>
  <c r="R9946" i="1" a="1"/>
  <c r="R9946" i="1" s="1"/>
  <c r="T9946" i="1" s="1"/>
  <c r="U9946" i="1" s="1"/>
  <c r="R9882" i="1" a="1"/>
  <c r="R9882" i="1" s="1"/>
  <c r="T9882" i="1" s="1"/>
  <c r="U9882" i="1" s="1"/>
  <c r="R9818" i="1" a="1"/>
  <c r="R9818" i="1" s="1"/>
  <c r="T9818" i="1" s="1"/>
  <c r="U9818" i="1" s="1"/>
  <c r="R9754" i="1" a="1"/>
  <c r="R9754" i="1" s="1"/>
  <c r="T9754" i="1" s="1"/>
  <c r="U9754" i="1" s="1"/>
  <c r="R4809" i="1" a="1"/>
  <c r="R4809" i="1" s="1"/>
  <c r="T4809" i="1" s="1"/>
  <c r="U4809" i="1" s="1"/>
  <c r="R4745" i="1" a="1"/>
  <c r="R4745" i="1" s="1"/>
  <c r="T4745" i="1" s="1"/>
  <c r="U4745" i="1" s="1"/>
  <c r="R4681" i="1" a="1"/>
  <c r="R4681" i="1" s="1"/>
  <c r="T4681" i="1" s="1"/>
  <c r="U4681" i="1" s="1"/>
  <c r="R4617" i="1" a="1"/>
  <c r="R4617" i="1" s="1"/>
  <c r="T4617" i="1" s="1"/>
  <c r="U4617" i="1" s="1"/>
  <c r="R4553" i="1" a="1"/>
  <c r="R4553" i="1" s="1"/>
  <c r="T4553" i="1" s="1"/>
  <c r="U4553" i="1" s="1"/>
  <c r="R4489" i="1" a="1"/>
  <c r="R4489" i="1" s="1"/>
  <c r="T4489" i="1" s="1"/>
  <c r="U4489" i="1" s="1"/>
  <c r="R4425" i="1" a="1"/>
  <c r="R4425" i="1" s="1"/>
  <c r="T4425" i="1" s="1"/>
  <c r="U4425" i="1" s="1"/>
  <c r="R4361" i="1" a="1"/>
  <c r="R4361" i="1" s="1"/>
  <c r="T4361" i="1" s="1"/>
  <c r="U4361" i="1" s="1"/>
  <c r="R4297" i="1" a="1"/>
  <c r="R4297" i="1" s="1"/>
  <c r="T4297" i="1" s="1"/>
  <c r="U4297" i="1" s="1"/>
  <c r="R4233" i="1" a="1"/>
  <c r="R4233" i="1" s="1"/>
  <c r="T4233" i="1" s="1"/>
  <c r="U4233" i="1" s="1"/>
  <c r="R4169" i="1" a="1"/>
  <c r="R4169" i="1" s="1"/>
  <c r="T4169" i="1" s="1"/>
  <c r="U4169" i="1" s="1"/>
  <c r="R4105" i="1" a="1"/>
  <c r="R4105" i="1" s="1"/>
  <c r="T4105" i="1" s="1"/>
  <c r="U4105" i="1" s="1"/>
  <c r="R4041" i="1" a="1"/>
  <c r="R4041" i="1" s="1"/>
  <c r="T4041" i="1" s="1"/>
  <c r="U4041" i="1" s="1"/>
  <c r="R3977" i="1" a="1"/>
  <c r="R3977" i="1" s="1"/>
  <c r="T3977" i="1" s="1"/>
  <c r="U3977" i="1" s="1"/>
  <c r="R3913" i="1" a="1"/>
  <c r="R3913" i="1" s="1"/>
  <c r="T3913" i="1" s="1"/>
  <c r="U3913" i="1" s="1"/>
  <c r="R3849" i="1" a="1"/>
  <c r="R3849" i="1" s="1"/>
  <c r="T3849" i="1" s="1"/>
  <c r="U3849" i="1" s="1"/>
  <c r="R3785" i="1" a="1"/>
  <c r="R3785" i="1" s="1"/>
  <c r="T3785" i="1" s="1"/>
  <c r="U3785" i="1" s="1"/>
  <c r="R3721" i="1" a="1"/>
  <c r="R3721" i="1" s="1"/>
  <c r="T3721" i="1" s="1"/>
  <c r="U3721" i="1" s="1"/>
  <c r="R8080" i="1" a="1"/>
  <c r="R8080" i="1" s="1"/>
  <c r="T8080" i="1" s="1"/>
  <c r="U8080" i="1" s="1"/>
  <c r="R8016" i="1" a="1"/>
  <c r="R8016" i="1" s="1"/>
  <c r="T8016" i="1" s="1"/>
  <c r="U8016" i="1" s="1"/>
  <c r="R7952" i="1" a="1"/>
  <c r="R7952" i="1" s="1"/>
  <c r="T7952" i="1" s="1"/>
  <c r="U7952" i="1" s="1"/>
  <c r="R7888" i="1" a="1"/>
  <c r="R7888" i="1" s="1"/>
  <c r="T7888" i="1" s="1"/>
  <c r="U7888" i="1" s="1"/>
  <c r="R7824" i="1" a="1"/>
  <c r="R7824" i="1" s="1"/>
  <c r="T7824" i="1" s="1"/>
  <c r="U7824" i="1" s="1"/>
  <c r="R7760" i="1" a="1"/>
  <c r="R7760" i="1" s="1"/>
  <c r="T7760" i="1" s="1"/>
  <c r="U7760" i="1" s="1"/>
  <c r="R7696" i="1" a="1"/>
  <c r="R7696" i="1" s="1"/>
  <c r="T7696" i="1" s="1"/>
  <c r="U7696" i="1" s="1"/>
  <c r="R7632" i="1" a="1"/>
  <c r="R7632" i="1" s="1"/>
  <c r="T7632" i="1" s="1"/>
  <c r="U7632" i="1" s="1"/>
  <c r="R7568" i="1" a="1"/>
  <c r="R7568" i="1" s="1"/>
  <c r="T7568" i="1" s="1"/>
  <c r="U7568" i="1" s="1"/>
  <c r="R7504" i="1" a="1"/>
  <c r="R7504" i="1" s="1"/>
  <c r="T7504" i="1" s="1"/>
  <c r="U7504" i="1" s="1"/>
  <c r="R7440" i="1" a="1"/>
  <c r="R7440" i="1" s="1"/>
  <c r="T7440" i="1" s="1"/>
  <c r="U7440" i="1" s="1"/>
  <c r="R7376" i="1" a="1"/>
  <c r="R7376" i="1" s="1"/>
  <c r="T7376" i="1" s="1"/>
  <c r="U7376" i="1" s="1"/>
  <c r="R7312" i="1" a="1"/>
  <c r="R7312" i="1" s="1"/>
  <c r="T7312" i="1" s="1"/>
  <c r="U7312" i="1" s="1"/>
  <c r="R7248" i="1" a="1"/>
  <c r="R7248" i="1" s="1"/>
  <c r="T7248" i="1" s="1"/>
  <c r="U7248" i="1" s="1"/>
  <c r="R7184" i="1" a="1"/>
  <c r="R7184" i="1" s="1"/>
  <c r="T7184" i="1" s="1"/>
  <c r="U7184" i="1" s="1"/>
  <c r="R7120" i="1" a="1"/>
  <c r="R7120" i="1" s="1"/>
  <c r="T7120" i="1" s="1"/>
  <c r="U7120" i="1" s="1"/>
  <c r="R7056" i="1" a="1"/>
  <c r="R7056" i="1" s="1"/>
  <c r="T7056" i="1" s="1"/>
  <c r="U7056" i="1" s="1"/>
  <c r="R6992" i="1" a="1"/>
  <c r="R6992" i="1" s="1"/>
  <c r="T6992" i="1" s="1"/>
  <c r="U6992" i="1" s="1"/>
  <c r="R6928" i="1" a="1"/>
  <c r="R6928" i="1" s="1"/>
  <c r="T6928" i="1" s="1"/>
  <c r="U6928" i="1" s="1"/>
  <c r="R6864" i="1" a="1"/>
  <c r="R6864" i="1" s="1"/>
  <c r="T6864" i="1" s="1"/>
  <c r="U6864" i="1" s="1"/>
  <c r="R7567" i="1" a="1"/>
  <c r="R7567" i="1" s="1"/>
  <c r="T7567" i="1" s="1"/>
  <c r="U7567" i="1" s="1"/>
  <c r="R7503" i="1" a="1"/>
  <c r="R7503" i="1" s="1"/>
  <c r="T7503" i="1" s="1"/>
  <c r="U7503" i="1" s="1"/>
  <c r="R7439" i="1" a="1"/>
  <c r="R7439" i="1" s="1"/>
  <c r="T7439" i="1" s="1"/>
  <c r="U7439" i="1" s="1"/>
  <c r="R7375" i="1" a="1"/>
  <c r="R7375" i="1" s="1"/>
  <c r="T7375" i="1" s="1"/>
  <c r="U7375" i="1" s="1"/>
  <c r="R7311" i="1" a="1"/>
  <c r="R7311" i="1" s="1"/>
  <c r="T7311" i="1" s="1"/>
  <c r="U7311" i="1" s="1"/>
  <c r="R7247" i="1" a="1"/>
  <c r="R7247" i="1" s="1"/>
  <c r="T7247" i="1" s="1"/>
  <c r="U7247" i="1" s="1"/>
  <c r="R7183" i="1" a="1"/>
  <c r="R7183" i="1" s="1"/>
  <c r="T7183" i="1" s="1"/>
  <c r="U7183" i="1" s="1"/>
  <c r="R7119" i="1" a="1"/>
  <c r="R7119" i="1" s="1"/>
  <c r="T7119" i="1" s="1"/>
  <c r="U7119" i="1" s="1"/>
  <c r="R7055" i="1" a="1"/>
  <c r="R7055" i="1" s="1"/>
  <c r="T7055" i="1" s="1"/>
  <c r="U7055" i="1" s="1"/>
  <c r="R6991" i="1" a="1"/>
  <c r="R6991" i="1" s="1"/>
  <c r="T6991" i="1" s="1"/>
  <c r="U6991" i="1" s="1"/>
  <c r="R6927" i="1" a="1"/>
  <c r="R6927" i="1" s="1"/>
  <c r="T6927" i="1" s="1"/>
  <c r="U6927" i="1" s="1"/>
  <c r="R6863" i="1" a="1"/>
  <c r="R6863" i="1" s="1"/>
  <c r="T6863" i="1" s="1"/>
  <c r="U6863" i="1" s="1"/>
  <c r="R6799" i="1" a="1"/>
  <c r="R6799" i="1" s="1"/>
  <c r="T6799" i="1" s="1"/>
  <c r="U6799" i="1" s="1"/>
  <c r="R6735" i="1" a="1"/>
  <c r="R6735" i="1" s="1"/>
  <c r="T6735" i="1" s="1"/>
  <c r="U6735" i="1" s="1"/>
  <c r="R6671" i="1" a="1"/>
  <c r="R6671" i="1" s="1"/>
  <c r="T6671" i="1" s="1"/>
  <c r="U6671" i="1" s="1"/>
  <c r="R6607" i="1" a="1"/>
  <c r="R6607" i="1" s="1"/>
  <c r="T6607" i="1" s="1"/>
  <c r="U6607" i="1" s="1"/>
  <c r="R6543" i="1" a="1"/>
  <c r="R6543" i="1" s="1"/>
  <c r="T6543" i="1" s="1"/>
  <c r="U6543" i="1" s="1"/>
  <c r="R6479" i="1" a="1"/>
  <c r="R6479" i="1" s="1"/>
  <c r="T6479" i="1" s="1"/>
  <c r="U6479" i="1" s="1"/>
  <c r="R6415" i="1" a="1"/>
  <c r="R6415" i="1" s="1"/>
  <c r="T6415" i="1" s="1"/>
  <c r="U6415" i="1" s="1"/>
  <c r="R6351" i="1" a="1"/>
  <c r="R6351" i="1" s="1"/>
  <c r="T6351" i="1" s="1"/>
  <c r="U6351" i="1" s="1"/>
  <c r="R6287" i="1" a="1"/>
  <c r="R6287" i="1" s="1"/>
  <c r="T6287" i="1" s="1"/>
  <c r="U6287" i="1" s="1"/>
  <c r="R8718" i="1" a="1"/>
  <c r="R8718" i="1" s="1"/>
  <c r="T8718" i="1" s="1"/>
  <c r="U8718" i="1" s="1"/>
  <c r="R8654" i="1" a="1"/>
  <c r="R8654" i="1" s="1"/>
  <c r="T8654" i="1" s="1"/>
  <c r="U8654" i="1" s="1"/>
  <c r="R8590" i="1" a="1"/>
  <c r="R8590" i="1" s="1"/>
  <c r="T8590" i="1" s="1"/>
  <c r="U8590" i="1" s="1"/>
  <c r="R8526" i="1" a="1"/>
  <c r="R8526" i="1" s="1"/>
  <c r="T8526" i="1" s="1"/>
  <c r="U8526" i="1" s="1"/>
  <c r="R8462" i="1" a="1"/>
  <c r="R8462" i="1" s="1"/>
  <c r="T8462" i="1" s="1"/>
  <c r="U8462" i="1" s="1"/>
  <c r="R8398" i="1" a="1"/>
  <c r="R8398" i="1" s="1"/>
  <c r="T8398" i="1" s="1"/>
  <c r="U8398" i="1" s="1"/>
  <c r="R8334" i="1" a="1"/>
  <c r="R8334" i="1" s="1"/>
  <c r="T8334" i="1" s="1"/>
  <c r="U8334" i="1" s="1"/>
  <c r="R13765" i="1" a="1"/>
  <c r="R13765" i="1" s="1"/>
  <c r="T13765" i="1" s="1"/>
  <c r="U13765" i="1" s="1"/>
  <c r="R13701" i="1" a="1"/>
  <c r="R13701" i="1" s="1"/>
  <c r="T13701" i="1" s="1"/>
  <c r="U13701" i="1" s="1"/>
  <c r="R13637" i="1" a="1"/>
  <c r="R13637" i="1" s="1"/>
  <c r="T13637" i="1" s="1"/>
  <c r="U13637" i="1" s="1"/>
  <c r="R13573" i="1" a="1"/>
  <c r="R13573" i="1" s="1"/>
  <c r="T13573" i="1" s="1"/>
  <c r="U13573" i="1" s="1"/>
  <c r="R13509" i="1" a="1"/>
  <c r="R13509" i="1" s="1"/>
  <c r="T13509" i="1" s="1"/>
  <c r="U13509" i="1" s="1"/>
  <c r="R13445" i="1" a="1"/>
  <c r="R13445" i="1" s="1"/>
  <c r="T13445" i="1" s="1"/>
  <c r="U13445" i="1" s="1"/>
  <c r="R13381" i="1" a="1"/>
  <c r="R13381" i="1" s="1"/>
  <c r="T13381" i="1" s="1"/>
  <c r="U13381" i="1" s="1"/>
  <c r="R13317" i="1" a="1"/>
  <c r="R13317" i="1" s="1"/>
  <c r="T13317" i="1" s="1"/>
  <c r="U13317" i="1" s="1"/>
  <c r="R13253" i="1" a="1"/>
  <c r="R13253" i="1" s="1"/>
  <c r="T13253" i="1" s="1"/>
  <c r="U13253" i="1" s="1"/>
  <c r="R13189" i="1" a="1"/>
  <c r="R13189" i="1" s="1"/>
  <c r="T13189" i="1" s="1"/>
  <c r="U13189" i="1" s="1"/>
  <c r="R13125" i="1" a="1"/>
  <c r="R13125" i="1" s="1"/>
  <c r="T13125" i="1" s="1"/>
  <c r="U13125" i="1" s="1"/>
  <c r="R13061" i="1" a="1"/>
  <c r="R13061" i="1" s="1"/>
  <c r="T13061" i="1" s="1"/>
  <c r="U13061" i="1" s="1"/>
  <c r="R12997" i="1" a="1"/>
  <c r="R12997" i="1" s="1"/>
  <c r="T12997" i="1" s="1"/>
  <c r="U12997" i="1" s="1"/>
  <c r="R12933" i="1" a="1"/>
  <c r="R12933" i="1" s="1"/>
  <c r="T12933" i="1" s="1"/>
  <c r="U12933" i="1" s="1"/>
  <c r="R12869" i="1" a="1"/>
  <c r="R12869" i="1" s="1"/>
  <c r="T12869" i="1" s="1"/>
  <c r="U12869" i="1" s="1"/>
  <c r="R12805" i="1" a="1"/>
  <c r="R12805" i="1" s="1"/>
  <c r="T12805" i="1" s="1"/>
  <c r="U12805" i="1" s="1"/>
  <c r="R12741" i="1" a="1"/>
  <c r="R12741" i="1" s="1"/>
  <c r="T12741" i="1" s="1"/>
  <c r="U12741" i="1" s="1"/>
  <c r="R12677" i="1" a="1"/>
  <c r="R12677" i="1" s="1"/>
  <c r="T12677" i="1" s="1"/>
  <c r="U12677" i="1" s="1"/>
  <c r="R12613" i="1" a="1"/>
  <c r="R12613" i="1" s="1"/>
  <c r="T12613" i="1" s="1"/>
  <c r="U12613" i="1" s="1"/>
  <c r="R12549" i="1" a="1"/>
  <c r="R12549" i="1" s="1"/>
  <c r="T12549" i="1" s="1"/>
  <c r="U12549" i="1" s="1"/>
  <c r="R14060" i="1" a="1"/>
  <c r="R14060" i="1" s="1"/>
  <c r="T14060" i="1" s="1"/>
  <c r="U14060" i="1" s="1"/>
  <c r="R13996" i="1" a="1"/>
  <c r="R13996" i="1" s="1"/>
  <c r="T13996" i="1" s="1"/>
  <c r="U13996" i="1" s="1"/>
  <c r="R13932" i="1" a="1"/>
  <c r="R13932" i="1" s="1"/>
  <c r="T13932" i="1" s="1"/>
  <c r="U13932" i="1" s="1"/>
  <c r="R13868" i="1" a="1"/>
  <c r="R13868" i="1" s="1"/>
  <c r="T13868" i="1" s="1"/>
  <c r="U13868" i="1" s="1"/>
  <c r="R13804" i="1" a="1"/>
  <c r="R13804" i="1" s="1"/>
  <c r="T13804" i="1" s="1"/>
  <c r="U13804" i="1" s="1"/>
  <c r="R13740" i="1" a="1"/>
  <c r="R13740" i="1" s="1"/>
  <c r="T13740" i="1" s="1"/>
  <c r="U13740" i="1" s="1"/>
  <c r="R13676" i="1" a="1"/>
  <c r="R13676" i="1" s="1"/>
  <c r="T13676" i="1" s="1"/>
  <c r="U13676" i="1" s="1"/>
  <c r="R13612" i="1" a="1"/>
  <c r="R13612" i="1" s="1"/>
  <c r="T13612" i="1" s="1"/>
  <c r="U13612" i="1" s="1"/>
  <c r="R13548" i="1" a="1"/>
  <c r="R13548" i="1" s="1"/>
  <c r="T13548" i="1" s="1"/>
  <c r="U13548" i="1" s="1"/>
  <c r="R13484" i="1" a="1"/>
  <c r="R13484" i="1" s="1"/>
  <c r="T13484" i="1" s="1"/>
  <c r="U13484" i="1" s="1"/>
  <c r="R13420" i="1" a="1"/>
  <c r="R13420" i="1" s="1"/>
  <c r="T13420" i="1" s="1"/>
  <c r="U13420" i="1" s="1"/>
  <c r="R13356" i="1" a="1"/>
  <c r="R13356" i="1" s="1"/>
  <c r="T13356" i="1" s="1"/>
  <c r="U13356" i="1" s="1"/>
  <c r="R13292" i="1" a="1"/>
  <c r="R13292" i="1" s="1"/>
  <c r="T13292" i="1" s="1"/>
  <c r="U13292" i="1" s="1"/>
  <c r="R13228" i="1" a="1"/>
  <c r="R13228" i="1" s="1"/>
  <c r="T13228" i="1" s="1"/>
  <c r="U13228" i="1" s="1"/>
  <c r="R13164" i="1" a="1"/>
  <c r="R13164" i="1" s="1"/>
  <c r="T13164" i="1" s="1"/>
  <c r="U13164" i="1" s="1"/>
  <c r="R13100" i="1" a="1"/>
  <c r="R13100" i="1" s="1"/>
  <c r="T13100" i="1" s="1"/>
  <c r="U13100" i="1" s="1"/>
  <c r="R13036" i="1" a="1"/>
  <c r="R13036" i="1" s="1"/>
  <c r="T13036" i="1" s="1"/>
  <c r="U13036" i="1" s="1"/>
  <c r="R12972" i="1" a="1"/>
  <c r="R12972" i="1" s="1"/>
  <c r="T12972" i="1" s="1"/>
  <c r="U12972" i="1" s="1"/>
  <c r="R12908" i="1" a="1"/>
  <c r="R12908" i="1" s="1"/>
  <c r="T12908" i="1" s="1"/>
  <c r="U12908" i="1" s="1"/>
  <c r="R12844" i="1" a="1"/>
  <c r="R12844" i="1" s="1"/>
  <c r="T12844" i="1" s="1"/>
  <c r="U12844" i="1" s="1"/>
  <c r="R12780" i="1" a="1"/>
  <c r="R12780" i="1" s="1"/>
  <c r="T12780" i="1" s="1"/>
  <c r="U12780" i="1" s="1"/>
  <c r="R9675" i="1" a="1"/>
  <c r="R9675" i="1" s="1"/>
  <c r="T9675" i="1" s="1"/>
  <c r="U9675" i="1" s="1"/>
  <c r="R11243" i="1" a="1"/>
  <c r="R11243" i="1" s="1"/>
  <c r="T11243" i="1" s="1"/>
  <c r="U11243" i="1" s="1"/>
  <c r="R7027" i="1" a="1"/>
  <c r="R7027" i="1" s="1"/>
  <c r="T7027" i="1" s="1"/>
  <c r="U7027" i="1" s="1"/>
  <c r="R6299" i="1" a="1"/>
  <c r="R6299" i="1" s="1"/>
  <c r="T6299" i="1" s="1"/>
  <c r="U6299" i="1" s="1"/>
  <c r="R11563" i="1" a="1"/>
  <c r="R11563" i="1" s="1"/>
  <c r="T11563" i="1" s="1"/>
  <c r="U11563" i="1" s="1"/>
  <c r="R12961" i="1" a="1"/>
  <c r="R12961" i="1" s="1"/>
  <c r="T12961" i="1" s="1"/>
  <c r="U12961" i="1" s="1"/>
  <c r="R13986" i="1" a="1"/>
  <c r="R13986" i="1" s="1"/>
  <c r="T13986" i="1" s="1"/>
  <c r="U13986" i="1" s="1"/>
  <c r="R13474" i="1" a="1"/>
  <c r="R13474" i="1" s="1"/>
  <c r="T13474" i="1" s="1"/>
  <c r="U13474" i="1" s="1"/>
  <c r="R9937" i="1" a="1"/>
  <c r="R9937" i="1" s="1"/>
  <c r="T9937" i="1" s="1"/>
  <c r="U9937" i="1" s="1"/>
  <c r="R8705" i="1" a="1"/>
  <c r="R8705" i="1" s="1"/>
  <c r="T8705" i="1" s="1"/>
  <c r="U8705" i="1" s="1"/>
  <c r="R8193" i="1" a="1"/>
  <c r="R8193" i="1" s="1"/>
  <c r="T8193" i="1" s="1"/>
  <c r="U8193" i="1" s="1"/>
  <c r="R7681" i="1" a="1"/>
  <c r="R7681" i="1" s="1"/>
  <c r="T7681" i="1" s="1"/>
  <c r="U7681" i="1" s="1"/>
  <c r="R13504" i="1" a="1"/>
  <c r="R13504" i="1" s="1"/>
  <c r="T13504" i="1" s="1"/>
  <c r="U13504" i="1" s="1"/>
  <c r="R10512" i="1" a="1"/>
  <c r="R10512" i="1" s="1"/>
  <c r="T10512" i="1" s="1"/>
  <c r="U10512" i="1" s="1"/>
  <c r="R10337" i="1" a="1"/>
  <c r="R10337" i="1" s="1"/>
  <c r="T10337" i="1" s="1"/>
  <c r="U10337" i="1" s="1"/>
  <c r="R12864" i="1" a="1"/>
  <c r="R12864" i="1" s="1"/>
  <c r="T12864" i="1" s="1"/>
  <c r="U12864" i="1" s="1"/>
  <c r="R14143" i="1" a="1"/>
  <c r="R14143" i="1" s="1"/>
  <c r="T14143" i="1" s="1"/>
  <c r="U14143" i="1" s="1"/>
  <c r="R12103" i="1" a="1"/>
  <c r="R12103" i="1" s="1"/>
  <c r="T12103" i="1" s="1"/>
  <c r="U12103" i="1" s="1"/>
  <c r="R12872" i="1" a="1"/>
  <c r="R12872" i="1" s="1"/>
  <c r="T12872" i="1" s="1"/>
  <c r="U12872" i="1" s="1"/>
  <c r="R13631" i="1" a="1"/>
  <c r="R13631" i="1" s="1"/>
  <c r="T13631" i="1" s="1"/>
  <c r="U13631" i="1" s="1"/>
  <c r="R9977" i="1" a="1"/>
  <c r="R9977" i="1" s="1"/>
  <c r="T9977" i="1" s="1"/>
  <c r="U9977" i="1" s="1"/>
  <c r="R12600" i="1" a="1"/>
  <c r="R12600" i="1" s="1"/>
  <c r="T12600" i="1" s="1"/>
  <c r="U12600" i="1" s="1"/>
  <c r="R13983" i="1" a="1"/>
  <c r="R13983" i="1" s="1"/>
  <c r="T13983" i="1" s="1"/>
  <c r="U13983" i="1" s="1"/>
  <c r="R12495" i="1" a="1"/>
  <c r="R12495" i="1" s="1"/>
  <c r="T12495" i="1" s="1"/>
  <c r="U12495" i="1" s="1"/>
  <c r="R10257" i="1" a="1"/>
  <c r="R10257" i="1" s="1"/>
  <c r="T10257" i="1" s="1"/>
  <c r="U10257" i="1" s="1"/>
  <c r="R13944" i="1" a="1"/>
  <c r="R13944" i="1" s="1"/>
  <c r="T13944" i="1" s="1"/>
  <c r="U13944" i="1" s="1"/>
  <c r="R12808" i="1" a="1"/>
  <c r="R12808" i="1" s="1"/>
  <c r="T12808" i="1" s="1"/>
  <c r="U12808" i="1" s="1"/>
  <c r="R11648" i="1" a="1"/>
  <c r="R11648" i="1" s="1"/>
  <c r="T11648" i="1" s="1"/>
  <c r="U11648" i="1" s="1"/>
  <c r="R14135" i="1" a="1"/>
  <c r="R14135" i="1" s="1"/>
  <c r="T14135" i="1" s="1"/>
  <c r="U14135" i="1" s="1"/>
  <c r="R13199" i="1" a="1"/>
  <c r="R13199" i="1" s="1"/>
  <c r="T13199" i="1" s="1"/>
  <c r="U13199" i="1" s="1"/>
  <c r="R12247" i="1" a="1"/>
  <c r="R12247" i="1" s="1"/>
  <c r="T12247" i="1" s="1"/>
  <c r="U12247" i="1" s="1"/>
  <c r="R12890" i="1" a="1"/>
  <c r="R12890" i="1" s="1"/>
  <c r="T12890" i="1" s="1"/>
  <c r="U12890" i="1" s="1"/>
  <c r="R12634" i="1" a="1"/>
  <c r="R12634" i="1" s="1"/>
  <c r="T12634" i="1" s="1"/>
  <c r="U12634" i="1" s="1"/>
  <c r="R12378" i="1" a="1"/>
  <c r="R12378" i="1" s="1"/>
  <c r="T12378" i="1" s="1"/>
  <c r="U12378" i="1" s="1"/>
  <c r="R12122" i="1" a="1"/>
  <c r="R12122" i="1" s="1"/>
  <c r="T12122" i="1" s="1"/>
  <c r="U12122" i="1" s="1"/>
  <c r="R7529" i="1" a="1"/>
  <c r="R7529" i="1" s="1"/>
  <c r="T7529" i="1" s="1"/>
  <c r="U7529" i="1" s="1"/>
  <c r="R7273" i="1" a="1"/>
  <c r="R7273" i="1" s="1"/>
  <c r="T7273" i="1" s="1"/>
  <c r="U7273" i="1" s="1"/>
  <c r="R7017" i="1" a="1"/>
  <c r="R7017" i="1" s="1"/>
  <c r="T7017" i="1" s="1"/>
  <c r="U7017" i="1" s="1"/>
  <c r="R6761" i="1" a="1"/>
  <c r="R6761" i="1" s="1"/>
  <c r="T6761" i="1" s="1"/>
  <c r="U6761" i="1" s="1"/>
  <c r="R6505" i="1" a="1"/>
  <c r="R6505" i="1" s="1"/>
  <c r="T6505" i="1" s="1"/>
  <c r="U6505" i="1" s="1"/>
  <c r="R6249" i="1" a="1"/>
  <c r="R6249" i="1" s="1"/>
  <c r="T6249" i="1" s="1"/>
  <c r="U6249" i="1" s="1"/>
  <c r="R9920" i="1" a="1"/>
  <c r="R9920" i="1" s="1"/>
  <c r="T9920" i="1" s="1"/>
  <c r="U9920" i="1" s="1"/>
  <c r="R9664" i="1" a="1"/>
  <c r="R9664" i="1" s="1"/>
  <c r="T9664" i="1" s="1"/>
  <c r="U9664" i="1" s="1"/>
  <c r="R9408" i="1" a="1"/>
  <c r="R9408" i="1" s="1"/>
  <c r="T9408" i="1" s="1"/>
  <c r="U9408" i="1" s="1"/>
  <c r="R9152" i="1" a="1"/>
  <c r="R9152" i="1" s="1"/>
  <c r="T9152" i="1" s="1"/>
  <c r="U9152" i="1" s="1"/>
  <c r="R11975" i="1" a="1"/>
  <c r="R11975" i="1" s="1"/>
  <c r="T11975" i="1" s="1"/>
  <c r="U11975" i="1" s="1"/>
  <c r="R10951" i="1" a="1"/>
  <c r="R10951" i="1" s="1"/>
  <c r="T10951" i="1" s="1"/>
  <c r="U10951" i="1" s="1"/>
  <c r="R10199" i="1" a="1"/>
  <c r="R10199" i="1" s="1"/>
  <c r="T10199" i="1" s="1"/>
  <c r="U10199" i="1" s="1"/>
  <c r="R9943" i="1" a="1"/>
  <c r="R9943" i="1" s="1"/>
  <c r="T9943" i="1" s="1"/>
  <c r="U9943" i="1" s="1"/>
  <c r="R9687" i="1" a="1"/>
  <c r="R9687" i="1" s="1"/>
  <c r="T9687" i="1" s="1"/>
  <c r="U9687" i="1" s="1"/>
  <c r="R9431" i="1" a="1"/>
  <c r="R9431" i="1" s="1"/>
  <c r="T9431" i="1" s="1"/>
  <c r="U9431" i="1" s="1"/>
  <c r="R11799" i="1" a="1"/>
  <c r="R11799" i="1" s="1"/>
  <c r="T11799" i="1" s="1"/>
  <c r="U11799" i="1" s="1"/>
  <c r="R10807" i="1" a="1"/>
  <c r="R10807" i="1" s="1"/>
  <c r="T10807" i="1" s="1"/>
  <c r="U10807" i="1" s="1"/>
  <c r="R13958" i="1" a="1"/>
  <c r="R13958" i="1" s="1"/>
  <c r="T13958" i="1" s="1"/>
  <c r="U13958" i="1" s="1"/>
  <c r="R13454" i="1" a="1"/>
  <c r="R13454" i="1" s="1"/>
  <c r="T13454" i="1" s="1"/>
  <c r="U13454" i="1" s="1"/>
  <c r="R12614" i="1" a="1"/>
  <c r="R12614" i="1" s="1"/>
  <c r="T12614" i="1" s="1"/>
  <c r="U12614" i="1" s="1"/>
  <c r="R11942" i="1" a="1"/>
  <c r="R11942" i="1" s="1"/>
  <c r="T11942" i="1" s="1"/>
  <c r="U11942" i="1" s="1"/>
  <c r="R11639" i="1" a="1"/>
  <c r="R11639" i="1" s="1"/>
  <c r="T11639" i="1" s="1"/>
  <c r="U11639" i="1" s="1"/>
  <c r="R10999" i="1" a="1"/>
  <c r="R10999" i="1" s="1"/>
  <c r="T10999" i="1" s="1"/>
  <c r="U10999" i="1" s="1"/>
  <c r="R10343" i="1" a="1"/>
  <c r="R10343" i="1" s="1"/>
  <c r="T10343" i="1" s="1"/>
  <c r="U10343" i="1" s="1"/>
  <c r="R13822" i="1" a="1"/>
  <c r="R13822" i="1" s="1"/>
  <c r="T13822" i="1" s="1"/>
  <c r="U13822" i="1" s="1"/>
  <c r="R13446" i="1" a="1"/>
  <c r="R13446" i="1" s="1"/>
  <c r="T13446" i="1" s="1"/>
  <c r="U13446" i="1" s="1"/>
  <c r="R13110" i="1" a="1"/>
  <c r="R13110" i="1" s="1"/>
  <c r="T13110" i="1" s="1"/>
  <c r="U13110" i="1" s="1"/>
  <c r="R12846" i="1" a="1"/>
  <c r="R12846" i="1" s="1"/>
  <c r="T12846" i="1" s="1"/>
  <c r="U12846" i="1" s="1"/>
  <c r="R12478" i="1" a="1"/>
  <c r="R12478" i="1" s="1"/>
  <c r="T12478" i="1" s="1"/>
  <c r="U12478" i="1" s="1"/>
  <c r="R12126" i="1" a="1"/>
  <c r="R12126" i="1" s="1"/>
  <c r="T12126" i="1" s="1"/>
  <c r="U12126" i="1" s="1"/>
  <c r="R11798" i="1" a="1"/>
  <c r="R11798" i="1" s="1"/>
  <c r="T11798" i="1" s="1"/>
  <c r="U11798" i="1" s="1"/>
  <c r="R11743" i="1" a="1"/>
  <c r="R11743" i="1" s="1"/>
  <c r="T11743" i="1" s="1"/>
  <c r="U11743" i="1" s="1"/>
  <c r="R11239" i="1" a="1"/>
  <c r="R11239" i="1" s="1"/>
  <c r="T11239" i="1" s="1"/>
  <c r="U11239" i="1" s="1"/>
  <c r="R10735" i="1" a="1"/>
  <c r="R10735" i="1" s="1"/>
  <c r="T10735" i="1" s="1"/>
  <c r="U10735" i="1" s="1"/>
  <c r="R14126" i="1" a="1"/>
  <c r="R14126" i="1" s="1"/>
  <c r="T14126" i="1" s="1"/>
  <c r="U14126" i="1" s="1"/>
  <c r="R13894" i="1" a="1"/>
  <c r="R13894" i="1" s="1"/>
  <c r="T13894" i="1" s="1"/>
  <c r="U13894" i="1" s="1"/>
  <c r="R13686" i="1" a="1"/>
  <c r="R13686" i="1" s="1"/>
  <c r="T13686" i="1" s="1"/>
  <c r="U13686" i="1" s="1"/>
  <c r="R13478" i="1" a="1"/>
  <c r="R13478" i="1" s="1"/>
  <c r="T13478" i="1" s="1"/>
  <c r="U13478" i="1" s="1"/>
  <c r="R13294" i="1" a="1"/>
  <c r="R13294" i="1" s="1"/>
  <c r="T13294" i="1" s="1"/>
  <c r="U13294" i="1" s="1"/>
  <c r="R13134" i="1" a="1"/>
  <c r="R13134" i="1" s="1"/>
  <c r="T13134" i="1" s="1"/>
  <c r="U13134" i="1" s="1"/>
  <c r="R12998" i="1" a="1"/>
  <c r="R12998" i="1" s="1"/>
  <c r="T12998" i="1" s="1"/>
  <c r="U12998" i="1" s="1"/>
  <c r="R12878" i="1" a="1"/>
  <c r="R12878" i="1" s="1"/>
  <c r="T12878" i="1" s="1"/>
  <c r="U12878" i="1" s="1"/>
  <c r="R12694" i="1" a="1"/>
  <c r="R12694" i="1" s="1"/>
  <c r="T12694" i="1" s="1"/>
  <c r="U12694" i="1" s="1"/>
  <c r="R12534" i="1" a="1"/>
  <c r="R12534" i="1" s="1"/>
  <c r="T12534" i="1" s="1"/>
  <c r="U12534" i="1" s="1"/>
  <c r="R12350" i="1" a="1"/>
  <c r="R12350" i="1" s="1"/>
  <c r="T12350" i="1" s="1"/>
  <c r="U12350" i="1" s="1"/>
  <c r="R12166" i="1" a="1"/>
  <c r="R12166" i="1" s="1"/>
  <c r="T12166" i="1" s="1"/>
  <c r="U12166" i="1" s="1"/>
  <c r="R11998" i="1" a="1"/>
  <c r="R11998" i="1" s="1"/>
  <c r="T11998" i="1" s="1"/>
  <c r="U11998" i="1" s="1"/>
  <c r="R11806" i="1" a="1"/>
  <c r="R11806" i="1" s="1"/>
  <c r="T11806" i="1" s="1"/>
  <c r="U11806" i="1" s="1"/>
  <c r="R11842" i="1" a="1"/>
  <c r="R11842" i="1" s="1"/>
  <c r="T11842" i="1" s="1"/>
  <c r="U11842" i="1" s="1"/>
  <c r="R11778" i="1" a="1"/>
  <c r="R11778" i="1" s="1"/>
  <c r="T11778" i="1" s="1"/>
  <c r="U11778" i="1" s="1"/>
  <c r="R11714" i="1" a="1"/>
  <c r="R11714" i="1" s="1"/>
  <c r="T11714" i="1" s="1"/>
  <c r="U11714" i="1" s="1"/>
  <c r="R11650" i="1" a="1"/>
  <c r="R11650" i="1" s="1"/>
  <c r="T11650" i="1" s="1"/>
  <c r="U11650" i="1" s="1"/>
  <c r="R11586" i="1" a="1"/>
  <c r="R11586" i="1" s="1"/>
  <c r="T11586" i="1" s="1"/>
  <c r="U11586" i="1" s="1"/>
  <c r="R11522" i="1" a="1"/>
  <c r="R11522" i="1" s="1"/>
  <c r="T11522" i="1" s="1"/>
  <c r="U11522" i="1" s="1"/>
  <c r="R11458" i="1" a="1"/>
  <c r="R11458" i="1" s="1"/>
  <c r="T11458" i="1" s="1"/>
  <c r="U11458" i="1" s="1"/>
  <c r="R11394" i="1" a="1"/>
  <c r="R11394" i="1" s="1"/>
  <c r="T11394" i="1" s="1"/>
  <c r="U11394" i="1" s="1"/>
  <c r="R11330" i="1" a="1"/>
  <c r="R11330" i="1" s="1"/>
  <c r="T11330" i="1" s="1"/>
  <c r="U11330" i="1" s="1"/>
  <c r="R11266" i="1" a="1"/>
  <c r="R11266" i="1" s="1"/>
  <c r="T11266" i="1" s="1"/>
  <c r="U11266" i="1" s="1"/>
  <c r="R11202" i="1" a="1"/>
  <c r="R11202" i="1" s="1"/>
  <c r="T11202" i="1" s="1"/>
  <c r="U11202" i="1" s="1"/>
  <c r="R11138" i="1" a="1"/>
  <c r="R11138" i="1" s="1"/>
  <c r="T11138" i="1" s="1"/>
  <c r="U11138" i="1" s="1"/>
  <c r="R11074" i="1" a="1"/>
  <c r="R11074" i="1" s="1"/>
  <c r="T11074" i="1" s="1"/>
  <c r="U11074" i="1" s="1"/>
  <c r="R11010" i="1" a="1"/>
  <c r="R11010" i="1" s="1"/>
  <c r="T11010" i="1" s="1"/>
  <c r="U11010" i="1" s="1"/>
  <c r="R10946" i="1" a="1"/>
  <c r="R10946" i="1" s="1"/>
  <c r="T10946" i="1" s="1"/>
  <c r="U10946" i="1" s="1"/>
  <c r="R10882" i="1" a="1"/>
  <c r="R10882" i="1" s="1"/>
  <c r="T10882" i="1" s="1"/>
  <c r="U10882" i="1" s="1"/>
  <c r="R10818" i="1" a="1"/>
  <c r="R10818" i="1" s="1"/>
  <c r="T10818" i="1" s="1"/>
  <c r="U10818" i="1" s="1"/>
  <c r="R10754" i="1" a="1"/>
  <c r="R10754" i="1" s="1"/>
  <c r="T10754" i="1" s="1"/>
  <c r="U10754" i="1" s="1"/>
  <c r="R6145" i="1" a="1"/>
  <c r="R6145" i="1" s="1"/>
  <c r="T6145" i="1" s="1"/>
  <c r="U6145" i="1" s="1"/>
  <c r="R6081" i="1" a="1"/>
  <c r="R6081" i="1" s="1"/>
  <c r="T6081" i="1" s="1"/>
  <c r="U6081" i="1" s="1"/>
  <c r="R6017" i="1" a="1"/>
  <c r="R6017" i="1" s="1"/>
  <c r="T6017" i="1" s="1"/>
  <c r="U6017" i="1" s="1"/>
  <c r="R5953" i="1" a="1"/>
  <c r="R5953" i="1" s="1"/>
  <c r="T5953" i="1" s="1"/>
  <c r="U5953" i="1" s="1"/>
  <c r="R5889" i="1" a="1"/>
  <c r="R5889" i="1" s="1"/>
  <c r="T5889" i="1" s="1"/>
  <c r="U5889" i="1" s="1"/>
  <c r="R5825" i="1" a="1"/>
  <c r="R5825" i="1" s="1"/>
  <c r="T5825" i="1" s="1"/>
  <c r="U5825" i="1" s="1"/>
  <c r="R5761" i="1" a="1"/>
  <c r="R5761" i="1" s="1"/>
  <c r="T5761" i="1" s="1"/>
  <c r="U5761" i="1" s="1"/>
  <c r="R5697" i="1" a="1"/>
  <c r="R5697" i="1" s="1"/>
  <c r="T5697" i="1" s="1"/>
  <c r="U5697" i="1" s="1"/>
  <c r="R5633" i="1" a="1"/>
  <c r="R5633" i="1" s="1"/>
  <c r="T5633" i="1" s="1"/>
  <c r="U5633" i="1" s="1"/>
  <c r="R5569" i="1" a="1"/>
  <c r="R5569" i="1" s="1"/>
  <c r="T5569" i="1" s="1"/>
  <c r="U5569" i="1" s="1"/>
  <c r="R5505" i="1" a="1"/>
  <c r="R5505" i="1" s="1"/>
  <c r="T5505" i="1" s="1"/>
  <c r="U5505" i="1" s="1"/>
  <c r="R5441" i="1" a="1"/>
  <c r="R5441" i="1" s="1"/>
  <c r="T5441" i="1" s="1"/>
  <c r="U5441" i="1" s="1"/>
  <c r="R5377" i="1" a="1"/>
  <c r="R5377" i="1" s="1"/>
  <c r="T5377" i="1" s="1"/>
  <c r="U5377" i="1" s="1"/>
  <c r="R5313" i="1" a="1"/>
  <c r="R5313" i="1" s="1"/>
  <c r="T5313" i="1" s="1"/>
  <c r="U5313" i="1" s="1"/>
  <c r="R5249" i="1" a="1"/>
  <c r="R5249" i="1" s="1"/>
  <c r="T5249" i="1" s="1"/>
  <c r="U5249" i="1" s="1"/>
  <c r="R5185" i="1" a="1"/>
  <c r="R5185" i="1" s="1"/>
  <c r="T5185" i="1" s="1"/>
  <c r="U5185" i="1" s="1"/>
  <c r="R5121" i="1" a="1"/>
  <c r="R5121" i="1" s="1"/>
  <c r="T5121" i="1" s="1"/>
  <c r="U5121" i="1" s="1"/>
  <c r="R5057" i="1" a="1"/>
  <c r="R5057" i="1" s="1"/>
  <c r="T5057" i="1" s="1"/>
  <c r="U5057" i="1" s="1"/>
  <c r="R4993" i="1" a="1"/>
  <c r="R4993" i="1" s="1"/>
  <c r="T4993" i="1" s="1"/>
  <c r="U4993" i="1" s="1"/>
  <c r="R4929" i="1" a="1"/>
  <c r="R4929" i="1" s="1"/>
  <c r="T4929" i="1" s="1"/>
  <c r="U4929" i="1" s="1"/>
  <c r="R4865" i="1" a="1"/>
  <c r="R4865" i="1" s="1"/>
  <c r="T4865" i="1" s="1"/>
  <c r="U4865" i="1" s="1"/>
  <c r="R8912" i="1" a="1"/>
  <c r="R8912" i="1" s="1"/>
  <c r="T8912" i="1" s="1"/>
  <c r="U8912" i="1" s="1"/>
  <c r="R8848" i="1" a="1"/>
  <c r="R8848" i="1" s="1"/>
  <c r="T8848" i="1" s="1"/>
  <c r="U8848" i="1" s="1"/>
  <c r="R8784" i="1" a="1"/>
  <c r="R8784" i="1" s="1"/>
  <c r="T8784" i="1" s="1"/>
  <c r="U8784" i="1" s="1"/>
  <c r="R8720" i="1" a="1"/>
  <c r="R8720" i="1" s="1"/>
  <c r="T8720" i="1" s="1"/>
  <c r="U8720" i="1" s="1"/>
  <c r="R8656" i="1" a="1"/>
  <c r="R8656" i="1" s="1"/>
  <c r="T8656" i="1" s="1"/>
  <c r="U8656" i="1" s="1"/>
  <c r="R8592" i="1" a="1"/>
  <c r="R8592" i="1" s="1"/>
  <c r="T8592" i="1" s="1"/>
  <c r="U8592" i="1" s="1"/>
  <c r="R8528" i="1" a="1"/>
  <c r="R8528" i="1" s="1"/>
  <c r="T8528" i="1" s="1"/>
  <c r="U8528" i="1" s="1"/>
  <c r="R8464" i="1" a="1"/>
  <c r="R8464" i="1" s="1"/>
  <c r="T8464" i="1" s="1"/>
  <c r="U8464" i="1" s="1"/>
  <c r="R8400" i="1" a="1"/>
  <c r="R8400" i="1" s="1"/>
  <c r="T8400" i="1" s="1"/>
  <c r="U8400" i="1" s="1"/>
  <c r="R8336" i="1" a="1"/>
  <c r="R8336" i="1" s="1"/>
  <c r="T8336" i="1" s="1"/>
  <c r="U8336" i="1" s="1"/>
  <c r="R8272" i="1" a="1"/>
  <c r="R8272" i="1" s="1"/>
  <c r="T8272" i="1" s="1"/>
  <c r="U8272" i="1" s="1"/>
  <c r="R8208" i="1" a="1"/>
  <c r="R8208" i="1" s="1"/>
  <c r="T8208" i="1" s="1"/>
  <c r="U8208" i="1" s="1"/>
  <c r="R8144" i="1" a="1"/>
  <c r="R8144" i="1" s="1"/>
  <c r="T8144" i="1" s="1"/>
  <c r="U8144" i="1" s="1"/>
  <c r="R9247" i="1" a="1"/>
  <c r="R9247" i="1" s="1"/>
  <c r="T9247" i="1" s="1"/>
  <c r="U9247" i="1" s="1"/>
  <c r="R9183" i="1" a="1"/>
  <c r="R9183" i="1" s="1"/>
  <c r="T9183" i="1" s="1"/>
  <c r="U9183" i="1" s="1"/>
  <c r="R9119" i="1" a="1"/>
  <c r="R9119" i="1" s="1"/>
  <c r="T9119" i="1" s="1"/>
  <c r="U9119" i="1" s="1"/>
  <c r="R9055" i="1" a="1"/>
  <c r="R9055" i="1" s="1"/>
  <c r="T9055" i="1" s="1"/>
  <c r="U9055" i="1" s="1"/>
  <c r="R8991" i="1" a="1"/>
  <c r="R8991" i="1" s="1"/>
  <c r="T8991" i="1" s="1"/>
  <c r="U8991" i="1" s="1"/>
  <c r="R8927" i="1" a="1"/>
  <c r="R8927" i="1" s="1"/>
  <c r="T8927" i="1" s="1"/>
  <c r="U8927" i="1" s="1"/>
  <c r="R8863" i="1" a="1"/>
  <c r="R8863" i="1" s="1"/>
  <c r="T8863" i="1" s="1"/>
  <c r="U8863" i="1" s="1"/>
  <c r="R8799" i="1" a="1"/>
  <c r="R8799" i="1" s="1"/>
  <c r="T8799" i="1" s="1"/>
  <c r="U8799" i="1" s="1"/>
  <c r="R8735" i="1" a="1"/>
  <c r="R8735" i="1" s="1"/>
  <c r="T8735" i="1" s="1"/>
  <c r="U8735" i="1" s="1"/>
  <c r="R8671" i="1" a="1"/>
  <c r="R8671" i="1" s="1"/>
  <c r="T8671" i="1" s="1"/>
  <c r="U8671" i="1" s="1"/>
  <c r="R8607" i="1" a="1"/>
  <c r="R8607" i="1" s="1"/>
  <c r="T8607" i="1" s="1"/>
  <c r="U8607" i="1" s="1"/>
  <c r="R8543" i="1" a="1"/>
  <c r="R8543" i="1" s="1"/>
  <c r="T8543" i="1" s="1"/>
  <c r="U8543" i="1" s="1"/>
  <c r="R8479" i="1" a="1"/>
  <c r="R8479" i="1" s="1"/>
  <c r="T8479" i="1" s="1"/>
  <c r="U8479" i="1" s="1"/>
  <c r="R8415" i="1" a="1"/>
  <c r="R8415" i="1" s="1"/>
  <c r="T8415" i="1" s="1"/>
  <c r="U8415" i="1" s="1"/>
  <c r="R8351" i="1" a="1"/>
  <c r="R8351" i="1" s="1"/>
  <c r="T8351" i="1" s="1"/>
  <c r="U8351" i="1" s="1"/>
  <c r="R8287" i="1" a="1"/>
  <c r="R8287" i="1" s="1"/>
  <c r="T8287" i="1" s="1"/>
  <c r="U8287" i="1" s="1"/>
  <c r="R8223" i="1" a="1"/>
  <c r="R8223" i="1" s="1"/>
  <c r="T8223" i="1" s="1"/>
  <c r="U8223" i="1" s="1"/>
  <c r="R8159" i="1" a="1"/>
  <c r="R8159" i="1" s="1"/>
  <c r="T8159" i="1" s="1"/>
  <c r="U8159" i="1" s="1"/>
  <c r="R8095" i="1" a="1"/>
  <c r="R8095" i="1" s="1"/>
  <c r="T8095" i="1" s="1"/>
  <c r="U8095" i="1" s="1"/>
  <c r="R8031" i="1" a="1"/>
  <c r="R8031" i="1" s="1"/>
  <c r="T8031" i="1" s="1"/>
  <c r="U8031" i="1" s="1"/>
  <c r="R7967" i="1" a="1"/>
  <c r="R7967" i="1" s="1"/>
  <c r="T7967" i="1" s="1"/>
  <c r="U7967" i="1" s="1"/>
  <c r="R7903" i="1" a="1"/>
  <c r="R7903" i="1" s="1"/>
  <c r="T7903" i="1" s="1"/>
  <c r="U7903" i="1" s="1"/>
  <c r="R7839" i="1" a="1"/>
  <c r="R7839" i="1" s="1"/>
  <c r="T7839" i="1" s="1"/>
  <c r="U7839" i="1" s="1"/>
  <c r="R7775" i="1" a="1"/>
  <c r="R7775" i="1" s="1"/>
  <c r="T7775" i="1" s="1"/>
  <c r="U7775" i="1" s="1"/>
  <c r="R7711" i="1" a="1"/>
  <c r="R7711" i="1" s="1"/>
  <c r="T7711" i="1" s="1"/>
  <c r="U7711" i="1" s="1"/>
  <c r="R7647" i="1" a="1"/>
  <c r="R7647" i="1" s="1"/>
  <c r="T7647" i="1" s="1"/>
  <c r="U7647" i="1" s="1"/>
  <c r="R11582" i="1" a="1"/>
  <c r="R11582" i="1" s="1"/>
  <c r="T11582" i="1" s="1"/>
  <c r="U11582" i="1" s="1"/>
  <c r="R11406" i="1" a="1"/>
  <c r="R11406" i="1" s="1"/>
  <c r="T11406" i="1" s="1"/>
  <c r="U11406" i="1" s="1"/>
  <c r="R11230" i="1" a="1"/>
  <c r="R11230" i="1" s="1"/>
  <c r="T11230" i="1" s="1"/>
  <c r="U11230" i="1" s="1"/>
  <c r="R11054" i="1" a="1"/>
  <c r="R11054" i="1" s="1"/>
  <c r="T11054" i="1" s="1"/>
  <c r="U11054" i="1" s="1"/>
  <c r="R10870" i="1" a="1"/>
  <c r="R10870" i="1" s="1"/>
  <c r="T10870" i="1" s="1"/>
  <c r="U10870" i="1" s="1"/>
  <c r="R10430" i="1" a="1"/>
  <c r="R10430" i="1" s="1"/>
  <c r="T10430" i="1" s="1"/>
  <c r="U10430" i="1" s="1"/>
  <c r="R10254" i="1" a="1"/>
  <c r="R10254" i="1" s="1"/>
  <c r="T10254" i="1" s="1"/>
  <c r="U10254" i="1" s="1"/>
  <c r="R10022" i="1" a="1"/>
  <c r="R10022" i="1" s="1"/>
  <c r="T10022" i="1" s="1"/>
  <c r="U10022" i="1" s="1"/>
  <c r="R9790" i="1" a="1"/>
  <c r="R9790" i="1" s="1"/>
  <c r="T9790" i="1" s="1"/>
  <c r="U9790" i="1" s="1"/>
  <c r="R9606" i="1" a="1"/>
  <c r="R9606" i="1" s="1"/>
  <c r="T9606" i="1" s="1"/>
  <c r="U9606" i="1" s="1"/>
  <c r="R9390" i="1" a="1"/>
  <c r="R9390" i="1" s="1"/>
  <c r="T9390" i="1" s="1"/>
  <c r="U9390" i="1" s="1"/>
  <c r="R9222" i="1" a="1"/>
  <c r="R9222" i="1" s="1"/>
  <c r="T9222" i="1" s="1"/>
  <c r="U9222" i="1" s="1"/>
  <c r="R9142" i="1" a="1"/>
  <c r="R9142" i="1" s="1"/>
  <c r="T9142" i="1" s="1"/>
  <c r="U9142" i="1" s="1"/>
  <c r="R9078" i="1" a="1"/>
  <c r="R9078" i="1" s="1"/>
  <c r="T9078" i="1" s="1"/>
  <c r="U9078" i="1" s="1"/>
  <c r="R8998" i="1" a="1"/>
  <c r="R8998" i="1" s="1"/>
  <c r="T8998" i="1" s="1"/>
  <c r="U8998" i="1" s="1"/>
  <c r="R8934" i="1" a="1"/>
  <c r="R8934" i="1" s="1"/>
  <c r="T8934" i="1" s="1"/>
  <c r="U8934" i="1" s="1"/>
  <c r="R8870" i="1" a="1"/>
  <c r="R8870" i="1" s="1"/>
  <c r="T8870" i="1" s="1"/>
  <c r="U8870" i="1" s="1"/>
  <c r="R8806" i="1" a="1"/>
  <c r="R8806" i="1" s="1"/>
  <c r="T8806" i="1" s="1"/>
  <c r="U8806" i="1" s="1"/>
  <c r="R11638" i="1" a="1"/>
  <c r="R11638" i="1" s="1"/>
  <c r="T11638" i="1" s="1"/>
  <c r="U11638" i="1" s="1"/>
  <c r="R11470" i="1" a="1"/>
  <c r="R11470" i="1" s="1"/>
  <c r="T11470" i="1" s="1"/>
  <c r="U11470" i="1" s="1"/>
  <c r="R11286" i="1" a="1"/>
  <c r="R11286" i="1" s="1"/>
  <c r="T11286" i="1" s="1"/>
  <c r="U11286" i="1" s="1"/>
  <c r="R11110" i="1" a="1"/>
  <c r="R11110" i="1" s="1"/>
  <c r="T11110" i="1" s="1"/>
  <c r="U11110" i="1" s="1"/>
  <c r="R10942" i="1" a="1"/>
  <c r="R10942" i="1" s="1"/>
  <c r="T10942" i="1" s="1"/>
  <c r="U10942" i="1" s="1"/>
  <c r="R10782" i="1" a="1"/>
  <c r="R10782" i="1" s="1"/>
  <c r="T10782" i="1" s="1"/>
  <c r="U10782" i="1" s="1"/>
  <c r="R10678" i="1" a="1"/>
  <c r="R10678" i="1" s="1"/>
  <c r="T10678" i="1" s="1"/>
  <c r="U10678" i="1" s="1"/>
  <c r="R10566" i="1" a="1"/>
  <c r="R10566" i="1" s="1"/>
  <c r="T10566" i="1" s="1"/>
  <c r="U10566" i="1" s="1"/>
  <c r="R10398" i="1" a="1"/>
  <c r="R10398" i="1" s="1"/>
  <c r="T10398" i="1" s="1"/>
  <c r="U10398" i="1" s="1"/>
  <c r="R10230" i="1" a="1"/>
  <c r="R10230" i="1" s="1"/>
  <c r="T10230" i="1" s="1"/>
  <c r="U10230" i="1" s="1"/>
  <c r="R10070" i="1" a="1"/>
  <c r="R10070" i="1" s="1"/>
  <c r="T10070" i="1" s="1"/>
  <c r="U10070" i="1" s="1"/>
  <c r="R9894" i="1" a="1"/>
  <c r="R9894" i="1" s="1"/>
  <c r="T9894" i="1" s="1"/>
  <c r="U9894" i="1" s="1"/>
  <c r="R9702" i="1" a="1"/>
  <c r="R9702" i="1" s="1"/>
  <c r="T9702" i="1" s="1"/>
  <c r="U9702" i="1" s="1"/>
  <c r="R9510" i="1" a="1"/>
  <c r="R9510" i="1" s="1"/>
  <c r="T9510" i="1" s="1"/>
  <c r="U9510" i="1" s="1"/>
  <c r="R9334" i="1" a="1"/>
  <c r="R9334" i="1" s="1"/>
  <c r="T9334" i="1" s="1"/>
  <c r="U9334" i="1" s="1"/>
  <c r="R14141" i="1" a="1"/>
  <c r="R14141" i="1" s="1"/>
  <c r="T14141" i="1" s="1"/>
  <c r="U14141" i="1" s="1"/>
  <c r="R14021" i="1" a="1"/>
  <c r="R14021" i="1" s="1"/>
  <c r="T14021" i="1" s="1"/>
  <c r="U14021" i="1" s="1"/>
  <c r="R13885" i="1" a="1"/>
  <c r="R13885" i="1" s="1"/>
  <c r="T13885" i="1" s="1"/>
  <c r="U13885" i="1" s="1"/>
  <c r="R13805" i="1" a="1"/>
  <c r="R13805" i="1" s="1"/>
  <c r="T13805" i="1" s="1"/>
  <c r="U13805" i="1" s="1"/>
  <c r="R11590" i="1" a="1"/>
  <c r="R11590" i="1" s="1"/>
  <c r="T11590" i="1" s="1"/>
  <c r="U11590" i="1" s="1"/>
  <c r="R11342" i="1" a="1"/>
  <c r="R11342" i="1" s="1"/>
  <c r="T11342" i="1" s="1"/>
  <c r="U11342" i="1" s="1"/>
  <c r="R11118" i="1" a="1"/>
  <c r="R11118" i="1" s="1"/>
  <c r="T11118" i="1" s="1"/>
  <c r="U11118" i="1" s="1"/>
  <c r="R10886" i="1" a="1"/>
  <c r="R10886" i="1" s="1"/>
  <c r="T10886" i="1" s="1"/>
  <c r="U10886" i="1" s="1"/>
  <c r="R10710" i="1" a="1"/>
  <c r="R10710" i="1" s="1"/>
  <c r="T10710" i="1" s="1"/>
  <c r="U10710" i="1" s="1"/>
  <c r="R10558" i="1" a="1"/>
  <c r="R10558" i="1" s="1"/>
  <c r="T10558" i="1" s="1"/>
  <c r="U10558" i="1" s="1"/>
  <c r="R10318" i="1" a="1"/>
  <c r="R10318" i="1" s="1"/>
  <c r="T10318" i="1" s="1"/>
  <c r="U10318" i="1" s="1"/>
  <c r="R10110" i="1" a="1"/>
  <c r="R10110" i="1" s="1"/>
  <c r="T10110" i="1" s="1"/>
  <c r="U10110" i="1" s="1"/>
  <c r="R9942" i="1" a="1"/>
  <c r="R9942" i="1" s="1"/>
  <c r="T9942" i="1" s="1"/>
  <c r="U9942" i="1" s="1"/>
  <c r="R9758" i="1" a="1"/>
  <c r="R9758" i="1" s="1"/>
  <c r="T9758" i="1" s="1"/>
  <c r="U9758" i="1" s="1"/>
  <c r="R9566" i="1" a="1"/>
  <c r="R9566" i="1" s="1"/>
  <c r="T9566" i="1" s="1"/>
  <c r="U9566" i="1" s="1"/>
  <c r="R9358" i="1" a="1"/>
  <c r="R9358" i="1" s="1"/>
  <c r="T9358" i="1" s="1"/>
  <c r="U9358" i="1" s="1"/>
  <c r="R14149" i="1" a="1"/>
  <c r="R14149" i="1" s="1"/>
  <c r="T14149" i="1" s="1"/>
  <c r="U14149" i="1" s="1"/>
  <c r="R14013" i="1" a="1"/>
  <c r="R14013" i="1" s="1"/>
  <c r="T14013" i="1" s="1"/>
  <c r="U14013" i="1" s="1"/>
  <c r="R13893" i="1" a="1"/>
  <c r="R13893" i="1" s="1"/>
  <c r="T13893" i="1" s="1"/>
  <c r="U13893" i="1" s="1"/>
  <c r="R14116" i="1" a="1"/>
  <c r="R14116" i="1" s="1"/>
  <c r="T14116" i="1" s="1"/>
  <c r="U14116" i="1" s="1"/>
  <c r="R10706" i="1" a="1"/>
  <c r="R10706" i="1" s="1"/>
  <c r="T10706" i="1" s="1"/>
  <c r="U10706" i="1" s="1"/>
  <c r="R10642" i="1" a="1"/>
  <c r="R10642" i="1" s="1"/>
  <c r="T10642" i="1" s="1"/>
  <c r="U10642" i="1" s="1"/>
  <c r="R10578" i="1" a="1"/>
  <c r="R10578" i="1" s="1"/>
  <c r="T10578" i="1" s="1"/>
  <c r="U10578" i="1" s="1"/>
  <c r="R10514" i="1" a="1"/>
  <c r="R10514" i="1" s="1"/>
  <c r="T10514" i="1" s="1"/>
  <c r="U10514" i="1" s="1"/>
  <c r="R10450" i="1" a="1"/>
  <c r="R10450" i="1" s="1"/>
  <c r="T10450" i="1" s="1"/>
  <c r="U10450" i="1" s="1"/>
  <c r="R10386" i="1" a="1"/>
  <c r="R10386" i="1" s="1"/>
  <c r="T10386" i="1" s="1"/>
  <c r="U10386" i="1" s="1"/>
  <c r="R10322" i="1" a="1"/>
  <c r="R10322" i="1" s="1"/>
  <c r="T10322" i="1" s="1"/>
  <c r="U10322" i="1" s="1"/>
  <c r="R10258" i="1" a="1"/>
  <c r="R10258" i="1" s="1"/>
  <c r="T10258" i="1" s="1"/>
  <c r="U10258" i="1" s="1"/>
  <c r="R10194" i="1" a="1"/>
  <c r="R10194" i="1" s="1"/>
  <c r="T10194" i="1" s="1"/>
  <c r="U10194" i="1" s="1"/>
  <c r="R10130" i="1" a="1"/>
  <c r="R10130" i="1" s="1"/>
  <c r="T10130" i="1" s="1"/>
  <c r="U10130" i="1" s="1"/>
  <c r="R10066" i="1" a="1"/>
  <c r="R10066" i="1" s="1"/>
  <c r="T10066" i="1" s="1"/>
  <c r="U10066" i="1" s="1"/>
  <c r="R10002" i="1" a="1"/>
  <c r="R10002" i="1" s="1"/>
  <c r="T10002" i="1" s="1"/>
  <c r="U10002" i="1" s="1"/>
  <c r="R9938" i="1" a="1"/>
  <c r="R9938" i="1" s="1"/>
  <c r="T9938" i="1" s="1"/>
  <c r="U9938" i="1" s="1"/>
  <c r="R9874" i="1" a="1"/>
  <c r="R9874" i="1" s="1"/>
  <c r="T9874" i="1" s="1"/>
  <c r="U9874" i="1" s="1"/>
  <c r="R9810" i="1" a="1"/>
  <c r="R9810" i="1" s="1"/>
  <c r="T9810" i="1" s="1"/>
  <c r="U9810" i="1" s="1"/>
  <c r="R9746" i="1" a="1"/>
  <c r="R9746" i="1" s="1"/>
  <c r="T9746" i="1" s="1"/>
  <c r="U9746" i="1" s="1"/>
  <c r="R4801" i="1" a="1"/>
  <c r="R4801" i="1" s="1"/>
  <c r="T4801" i="1" s="1"/>
  <c r="U4801" i="1" s="1"/>
  <c r="R4737" i="1" a="1"/>
  <c r="R4737" i="1" s="1"/>
  <c r="T4737" i="1" s="1"/>
  <c r="U4737" i="1" s="1"/>
  <c r="R4673" i="1" a="1"/>
  <c r="R4673" i="1" s="1"/>
  <c r="T4673" i="1" s="1"/>
  <c r="U4673" i="1" s="1"/>
  <c r="R4609" i="1" a="1"/>
  <c r="R4609" i="1" s="1"/>
  <c r="T4609" i="1" s="1"/>
  <c r="U4609" i="1" s="1"/>
  <c r="R4545" i="1" a="1"/>
  <c r="R4545" i="1" s="1"/>
  <c r="T4545" i="1" s="1"/>
  <c r="U4545" i="1" s="1"/>
  <c r="R4481" i="1" a="1"/>
  <c r="R4481" i="1" s="1"/>
  <c r="T4481" i="1" s="1"/>
  <c r="U4481" i="1" s="1"/>
  <c r="R4417" i="1" a="1"/>
  <c r="R4417" i="1" s="1"/>
  <c r="T4417" i="1" s="1"/>
  <c r="U4417" i="1" s="1"/>
  <c r="R4353" i="1" a="1"/>
  <c r="R4353" i="1" s="1"/>
  <c r="T4353" i="1" s="1"/>
  <c r="U4353" i="1" s="1"/>
  <c r="R4289" i="1" a="1"/>
  <c r="R4289" i="1" s="1"/>
  <c r="T4289" i="1" s="1"/>
  <c r="U4289" i="1" s="1"/>
  <c r="R4225" i="1" a="1"/>
  <c r="R4225" i="1" s="1"/>
  <c r="T4225" i="1" s="1"/>
  <c r="U4225" i="1" s="1"/>
  <c r="R4161" i="1" a="1"/>
  <c r="R4161" i="1" s="1"/>
  <c r="T4161" i="1" s="1"/>
  <c r="U4161" i="1" s="1"/>
  <c r="R4097" i="1" a="1"/>
  <c r="R4097" i="1" s="1"/>
  <c r="T4097" i="1" s="1"/>
  <c r="U4097" i="1" s="1"/>
  <c r="R4033" i="1" a="1"/>
  <c r="R4033" i="1" s="1"/>
  <c r="T4033" i="1" s="1"/>
  <c r="U4033" i="1" s="1"/>
  <c r="R3969" i="1" a="1"/>
  <c r="R3969" i="1" s="1"/>
  <c r="T3969" i="1" s="1"/>
  <c r="U3969" i="1" s="1"/>
  <c r="R3905" i="1" a="1"/>
  <c r="R3905" i="1" s="1"/>
  <c r="T3905" i="1" s="1"/>
  <c r="U3905" i="1" s="1"/>
  <c r="R3841" i="1" a="1"/>
  <c r="R3841" i="1" s="1"/>
  <c r="T3841" i="1" s="1"/>
  <c r="U3841" i="1" s="1"/>
  <c r="R3777" i="1" a="1"/>
  <c r="R3777" i="1" s="1"/>
  <c r="T3777" i="1" s="1"/>
  <c r="U3777" i="1" s="1"/>
  <c r="R3713" i="1" a="1"/>
  <c r="R3713" i="1" s="1"/>
  <c r="T3713" i="1" s="1"/>
  <c r="U3713" i="1" s="1"/>
  <c r="R8072" i="1" a="1"/>
  <c r="R8072" i="1" s="1"/>
  <c r="T8072" i="1" s="1"/>
  <c r="U8072" i="1" s="1"/>
  <c r="R8008" i="1" a="1"/>
  <c r="R8008" i="1" s="1"/>
  <c r="T8008" i="1" s="1"/>
  <c r="U8008" i="1" s="1"/>
  <c r="R7944" i="1" a="1"/>
  <c r="R7944" i="1" s="1"/>
  <c r="T7944" i="1" s="1"/>
  <c r="U7944" i="1" s="1"/>
  <c r="R7880" i="1" a="1"/>
  <c r="R7880" i="1" s="1"/>
  <c r="T7880" i="1" s="1"/>
  <c r="U7880" i="1" s="1"/>
  <c r="R7816" i="1" a="1"/>
  <c r="R7816" i="1" s="1"/>
  <c r="T7816" i="1" s="1"/>
  <c r="U7816" i="1" s="1"/>
  <c r="R7752" i="1" a="1"/>
  <c r="R7752" i="1" s="1"/>
  <c r="T7752" i="1" s="1"/>
  <c r="U7752" i="1" s="1"/>
  <c r="R7688" i="1" a="1"/>
  <c r="R7688" i="1" s="1"/>
  <c r="T7688" i="1" s="1"/>
  <c r="U7688" i="1" s="1"/>
  <c r="R7624" i="1" a="1"/>
  <c r="R7624" i="1" s="1"/>
  <c r="T7624" i="1" s="1"/>
  <c r="U7624" i="1" s="1"/>
  <c r="R7560" i="1" a="1"/>
  <c r="R7560" i="1" s="1"/>
  <c r="T7560" i="1" s="1"/>
  <c r="U7560" i="1" s="1"/>
  <c r="R7496" i="1" a="1"/>
  <c r="R7496" i="1" s="1"/>
  <c r="T7496" i="1" s="1"/>
  <c r="U7496" i="1" s="1"/>
  <c r="R7432" i="1" a="1"/>
  <c r="R7432" i="1" s="1"/>
  <c r="T7432" i="1" s="1"/>
  <c r="U7432" i="1" s="1"/>
  <c r="R7368" i="1" a="1"/>
  <c r="R7368" i="1" s="1"/>
  <c r="T7368" i="1" s="1"/>
  <c r="U7368" i="1" s="1"/>
  <c r="R7304" i="1" a="1"/>
  <c r="R7304" i="1" s="1"/>
  <c r="T7304" i="1" s="1"/>
  <c r="U7304" i="1" s="1"/>
  <c r="R7240" i="1" a="1"/>
  <c r="R7240" i="1" s="1"/>
  <c r="T7240" i="1" s="1"/>
  <c r="U7240" i="1" s="1"/>
  <c r="R7176" i="1" a="1"/>
  <c r="R7176" i="1" s="1"/>
  <c r="T7176" i="1" s="1"/>
  <c r="U7176" i="1" s="1"/>
  <c r="R7112" i="1" a="1"/>
  <c r="R7112" i="1" s="1"/>
  <c r="T7112" i="1" s="1"/>
  <c r="U7112" i="1" s="1"/>
  <c r="R7048" i="1" a="1"/>
  <c r="R7048" i="1" s="1"/>
  <c r="T7048" i="1" s="1"/>
  <c r="U7048" i="1" s="1"/>
  <c r="R6984" i="1" a="1"/>
  <c r="R6984" i="1" s="1"/>
  <c r="T6984" i="1" s="1"/>
  <c r="U6984" i="1" s="1"/>
  <c r="R6920" i="1" a="1"/>
  <c r="R6920" i="1" s="1"/>
  <c r="T6920" i="1" s="1"/>
  <c r="U6920" i="1" s="1"/>
  <c r="R7623" i="1" a="1"/>
  <c r="R7623" i="1" s="1"/>
  <c r="T7623" i="1" s="1"/>
  <c r="U7623" i="1" s="1"/>
  <c r="R7559" i="1" a="1"/>
  <c r="R7559" i="1" s="1"/>
  <c r="T7559" i="1" s="1"/>
  <c r="U7559" i="1" s="1"/>
  <c r="R7495" i="1" a="1"/>
  <c r="R7495" i="1" s="1"/>
  <c r="T7495" i="1" s="1"/>
  <c r="U7495" i="1" s="1"/>
  <c r="R7431" i="1" a="1"/>
  <c r="R7431" i="1" s="1"/>
  <c r="T7431" i="1" s="1"/>
  <c r="U7431" i="1" s="1"/>
  <c r="R7367" i="1" a="1"/>
  <c r="R7367" i="1" s="1"/>
  <c r="T7367" i="1" s="1"/>
  <c r="U7367" i="1" s="1"/>
  <c r="R7303" i="1" a="1"/>
  <c r="R7303" i="1" s="1"/>
  <c r="T7303" i="1" s="1"/>
  <c r="U7303" i="1" s="1"/>
  <c r="R7239" i="1" a="1"/>
  <c r="R7239" i="1" s="1"/>
  <c r="T7239" i="1" s="1"/>
  <c r="U7239" i="1" s="1"/>
  <c r="R7175" i="1" a="1"/>
  <c r="R7175" i="1" s="1"/>
  <c r="T7175" i="1" s="1"/>
  <c r="U7175" i="1" s="1"/>
  <c r="R7111" i="1" a="1"/>
  <c r="R7111" i="1" s="1"/>
  <c r="T7111" i="1" s="1"/>
  <c r="U7111" i="1" s="1"/>
  <c r="R7047" i="1" a="1"/>
  <c r="R7047" i="1" s="1"/>
  <c r="T7047" i="1" s="1"/>
  <c r="U7047" i="1" s="1"/>
  <c r="R6983" i="1" a="1"/>
  <c r="R6983" i="1" s="1"/>
  <c r="T6983" i="1" s="1"/>
  <c r="U6983" i="1" s="1"/>
  <c r="R6919" i="1" a="1"/>
  <c r="R6919" i="1" s="1"/>
  <c r="T6919" i="1" s="1"/>
  <c r="U6919" i="1" s="1"/>
  <c r="R6855" i="1" a="1"/>
  <c r="R6855" i="1" s="1"/>
  <c r="T6855" i="1" s="1"/>
  <c r="U6855" i="1" s="1"/>
  <c r="R6791" i="1" a="1"/>
  <c r="R6791" i="1" s="1"/>
  <c r="T6791" i="1" s="1"/>
  <c r="U6791" i="1" s="1"/>
  <c r="R6727" i="1" a="1"/>
  <c r="R6727" i="1" s="1"/>
  <c r="T6727" i="1" s="1"/>
  <c r="U6727" i="1" s="1"/>
  <c r="R6663" i="1" a="1"/>
  <c r="R6663" i="1" s="1"/>
  <c r="T6663" i="1" s="1"/>
  <c r="U6663" i="1" s="1"/>
  <c r="R6599" i="1" a="1"/>
  <c r="R6599" i="1" s="1"/>
  <c r="T6599" i="1" s="1"/>
  <c r="U6599" i="1" s="1"/>
  <c r="R6535" i="1" a="1"/>
  <c r="R6535" i="1" s="1"/>
  <c r="T6535" i="1" s="1"/>
  <c r="U6535" i="1" s="1"/>
  <c r="R6471" i="1" a="1"/>
  <c r="R6471" i="1" s="1"/>
  <c r="T6471" i="1" s="1"/>
  <c r="U6471" i="1" s="1"/>
  <c r="R6407" i="1" a="1"/>
  <c r="R6407" i="1" s="1"/>
  <c r="T6407" i="1" s="1"/>
  <c r="U6407" i="1" s="1"/>
  <c r="R6343" i="1" a="1"/>
  <c r="R6343" i="1" s="1"/>
  <c r="T6343" i="1" s="1"/>
  <c r="U6343" i="1" s="1"/>
  <c r="R6279" i="1" a="1"/>
  <c r="R6279" i="1" s="1"/>
  <c r="T6279" i="1" s="1"/>
  <c r="U6279" i="1" s="1"/>
  <c r="R8710" i="1" a="1"/>
  <c r="R8710" i="1" s="1"/>
  <c r="T8710" i="1" s="1"/>
  <c r="U8710" i="1" s="1"/>
  <c r="R8646" i="1" a="1"/>
  <c r="R8646" i="1" s="1"/>
  <c r="T8646" i="1" s="1"/>
  <c r="U8646" i="1" s="1"/>
  <c r="R8582" i="1" a="1"/>
  <c r="R8582" i="1" s="1"/>
  <c r="T8582" i="1" s="1"/>
  <c r="U8582" i="1" s="1"/>
  <c r="R8518" i="1" a="1"/>
  <c r="R8518" i="1" s="1"/>
  <c r="T8518" i="1" s="1"/>
  <c r="U8518" i="1" s="1"/>
  <c r="R8454" i="1" a="1"/>
  <c r="R8454" i="1" s="1"/>
  <c r="T8454" i="1" s="1"/>
  <c r="U8454" i="1" s="1"/>
  <c r="R8390" i="1" a="1"/>
  <c r="R8390" i="1" s="1"/>
  <c r="T8390" i="1" s="1"/>
  <c r="U8390" i="1" s="1"/>
  <c r="R8326" i="1" a="1"/>
  <c r="R8326" i="1" s="1"/>
  <c r="T8326" i="1" s="1"/>
  <c r="U8326" i="1" s="1"/>
  <c r="R13757" i="1" a="1"/>
  <c r="R13757" i="1" s="1"/>
  <c r="T13757" i="1" s="1"/>
  <c r="U13757" i="1" s="1"/>
  <c r="R13693" i="1" a="1"/>
  <c r="R13693" i="1" s="1"/>
  <c r="T13693" i="1" s="1"/>
  <c r="U13693" i="1" s="1"/>
  <c r="R13629" i="1" a="1"/>
  <c r="R13629" i="1" s="1"/>
  <c r="T13629" i="1" s="1"/>
  <c r="U13629" i="1" s="1"/>
  <c r="R13565" i="1" a="1"/>
  <c r="R13565" i="1" s="1"/>
  <c r="T13565" i="1" s="1"/>
  <c r="U13565" i="1" s="1"/>
  <c r="R13501" i="1" a="1"/>
  <c r="R13501" i="1" s="1"/>
  <c r="T13501" i="1" s="1"/>
  <c r="U13501" i="1" s="1"/>
  <c r="R13437" i="1" a="1"/>
  <c r="R13437" i="1" s="1"/>
  <c r="T13437" i="1" s="1"/>
  <c r="U13437" i="1" s="1"/>
  <c r="R13373" i="1" a="1"/>
  <c r="R13373" i="1" s="1"/>
  <c r="T13373" i="1" s="1"/>
  <c r="U13373" i="1" s="1"/>
  <c r="R13309" i="1" a="1"/>
  <c r="R13309" i="1" s="1"/>
  <c r="T13309" i="1" s="1"/>
  <c r="U13309" i="1" s="1"/>
  <c r="R13245" i="1" a="1"/>
  <c r="R13245" i="1" s="1"/>
  <c r="T13245" i="1" s="1"/>
  <c r="U13245" i="1" s="1"/>
  <c r="R13181" i="1" a="1"/>
  <c r="R13181" i="1" s="1"/>
  <c r="T13181" i="1" s="1"/>
  <c r="U13181" i="1" s="1"/>
  <c r="R13117" i="1" a="1"/>
  <c r="R13117" i="1" s="1"/>
  <c r="T13117" i="1" s="1"/>
  <c r="U13117" i="1" s="1"/>
  <c r="R13053" i="1" a="1"/>
  <c r="R13053" i="1" s="1"/>
  <c r="T13053" i="1" s="1"/>
  <c r="U13053" i="1" s="1"/>
  <c r="R12989" i="1" a="1"/>
  <c r="R12989" i="1" s="1"/>
  <c r="T12989" i="1" s="1"/>
  <c r="U12989" i="1" s="1"/>
  <c r="R12925" i="1" a="1"/>
  <c r="R12925" i="1" s="1"/>
  <c r="T12925" i="1" s="1"/>
  <c r="U12925" i="1" s="1"/>
  <c r="R12861" i="1" a="1"/>
  <c r="R12861" i="1" s="1"/>
  <c r="T12861" i="1" s="1"/>
  <c r="U12861" i="1" s="1"/>
  <c r="R12797" i="1" a="1"/>
  <c r="R12797" i="1" s="1"/>
  <c r="T12797" i="1" s="1"/>
  <c r="U12797" i="1" s="1"/>
  <c r="R12733" i="1" a="1"/>
  <c r="R12733" i="1" s="1"/>
  <c r="T12733" i="1" s="1"/>
  <c r="U12733" i="1" s="1"/>
  <c r="R12669" i="1" a="1"/>
  <c r="R12669" i="1" s="1"/>
  <c r="T12669" i="1" s="1"/>
  <c r="U12669" i="1" s="1"/>
  <c r="R12605" i="1" a="1"/>
  <c r="R12605" i="1" s="1"/>
  <c r="T12605" i="1" s="1"/>
  <c r="U12605" i="1" s="1"/>
  <c r="R12541" i="1" a="1"/>
  <c r="R12541" i="1" s="1"/>
  <c r="T12541" i="1" s="1"/>
  <c r="U12541" i="1" s="1"/>
  <c r="R14052" i="1" a="1"/>
  <c r="R14052" i="1" s="1"/>
  <c r="T14052" i="1" s="1"/>
  <c r="U14052" i="1" s="1"/>
  <c r="R13988" i="1" a="1"/>
  <c r="R13988" i="1" s="1"/>
  <c r="T13988" i="1" s="1"/>
  <c r="U13988" i="1" s="1"/>
  <c r="R13924" i="1" a="1"/>
  <c r="R13924" i="1" s="1"/>
  <c r="T13924" i="1" s="1"/>
  <c r="U13924" i="1" s="1"/>
  <c r="R13860" i="1" a="1"/>
  <c r="R13860" i="1" s="1"/>
  <c r="T13860" i="1" s="1"/>
  <c r="U13860" i="1" s="1"/>
  <c r="R13796" i="1" a="1"/>
  <c r="R13796" i="1" s="1"/>
  <c r="T13796" i="1" s="1"/>
  <c r="U13796" i="1" s="1"/>
  <c r="R13732" i="1" a="1"/>
  <c r="R13732" i="1" s="1"/>
  <c r="T13732" i="1" s="1"/>
  <c r="U13732" i="1" s="1"/>
  <c r="R13668" i="1" a="1"/>
  <c r="R13668" i="1" s="1"/>
  <c r="T13668" i="1" s="1"/>
  <c r="U13668" i="1" s="1"/>
  <c r="R13604" i="1" a="1"/>
  <c r="R13604" i="1" s="1"/>
  <c r="T13604" i="1" s="1"/>
  <c r="U13604" i="1" s="1"/>
  <c r="R13540" i="1" a="1"/>
  <c r="R13540" i="1" s="1"/>
  <c r="T13540" i="1" s="1"/>
  <c r="U13540" i="1" s="1"/>
  <c r="R13476" i="1" a="1"/>
  <c r="R13476" i="1" s="1"/>
  <c r="T13476" i="1" s="1"/>
  <c r="U13476" i="1" s="1"/>
  <c r="R13412" i="1" a="1"/>
  <c r="R13412" i="1" s="1"/>
  <c r="T13412" i="1" s="1"/>
  <c r="U13412" i="1" s="1"/>
  <c r="R13348" i="1" a="1"/>
  <c r="R13348" i="1" s="1"/>
  <c r="T13348" i="1" s="1"/>
  <c r="U13348" i="1" s="1"/>
  <c r="R13284" i="1" a="1"/>
  <c r="R13284" i="1" s="1"/>
  <c r="T13284" i="1" s="1"/>
  <c r="U13284" i="1" s="1"/>
  <c r="R13220" i="1" a="1"/>
  <c r="R13220" i="1" s="1"/>
  <c r="T13220" i="1" s="1"/>
  <c r="U13220" i="1" s="1"/>
  <c r="R13156" i="1" a="1"/>
  <c r="R13156" i="1" s="1"/>
  <c r="T13156" i="1" s="1"/>
  <c r="U13156" i="1" s="1"/>
  <c r="R13092" i="1" a="1"/>
  <c r="R13092" i="1" s="1"/>
  <c r="T13092" i="1" s="1"/>
  <c r="U13092" i="1" s="1"/>
  <c r="R13028" i="1" a="1"/>
  <c r="R13028" i="1" s="1"/>
  <c r="T13028" i="1" s="1"/>
  <c r="U13028" i="1" s="1"/>
  <c r="R12964" i="1" a="1"/>
  <c r="R12964" i="1" s="1"/>
  <c r="T12964" i="1" s="1"/>
  <c r="U12964" i="1" s="1"/>
  <c r="R12900" i="1" a="1"/>
  <c r="R12900" i="1" s="1"/>
  <c r="T12900" i="1" s="1"/>
  <c r="U12900" i="1" s="1"/>
  <c r="R12836" i="1" a="1"/>
  <c r="R12836" i="1" s="1"/>
  <c r="T12836" i="1" s="1"/>
  <c r="U12836" i="1" s="1"/>
  <c r="R12772" i="1" a="1"/>
  <c r="R12772" i="1" s="1"/>
  <c r="T12772" i="1" s="1"/>
  <c r="U12772" i="1" s="1"/>
  <c r="R9650" i="1" a="1"/>
  <c r="R9650" i="1" s="1"/>
  <c r="T9650" i="1" s="1"/>
  <c r="U9650" i="1" s="1"/>
  <c r="R9586" i="1" a="1"/>
  <c r="R9586" i="1" s="1"/>
  <c r="T9586" i="1" s="1"/>
  <c r="U9586" i="1" s="1"/>
  <c r="R9522" i="1" a="1"/>
  <c r="R9522" i="1" s="1"/>
  <c r="T9522" i="1" s="1"/>
  <c r="U9522" i="1" s="1"/>
  <c r="R6491" i="1" a="1"/>
  <c r="R6491" i="1" s="1"/>
  <c r="T6491" i="1" s="1"/>
  <c r="U6491" i="1" s="1"/>
  <c r="R8811" i="1" a="1"/>
  <c r="R8811" i="1" s="1"/>
  <c r="T8811" i="1" s="1"/>
  <c r="U8811" i="1" s="1"/>
  <c r="R13449" i="1" a="1"/>
  <c r="R13449" i="1" s="1"/>
  <c r="T13449" i="1" s="1"/>
  <c r="U13449" i="1" s="1"/>
  <c r="R13313" i="1" a="1"/>
  <c r="R13313" i="1" s="1"/>
  <c r="T13313" i="1" s="1"/>
  <c r="U13313" i="1" s="1"/>
  <c r="R8899" i="1" a="1"/>
  <c r="R8899" i="1" s="1"/>
  <c r="T8899" i="1" s="1"/>
  <c r="U8899" i="1" s="1"/>
  <c r="R12553" i="1" a="1"/>
  <c r="R12553" i="1" s="1"/>
  <c r="T12553" i="1" s="1"/>
  <c r="U12553" i="1" s="1"/>
  <c r="R13922" i="1" a="1"/>
  <c r="R13922" i="1" s="1"/>
  <c r="T13922" i="1" s="1"/>
  <c r="U13922" i="1" s="1"/>
  <c r="R13410" i="1" a="1"/>
  <c r="R13410" i="1" s="1"/>
  <c r="T13410" i="1" s="1"/>
  <c r="U13410" i="1" s="1"/>
  <c r="R9609" i="1" a="1"/>
  <c r="R9609" i="1" s="1"/>
  <c r="T9609" i="1" s="1"/>
  <c r="U9609" i="1" s="1"/>
  <c r="R8641" i="1" a="1"/>
  <c r="R8641" i="1" s="1"/>
  <c r="T8641" i="1" s="1"/>
  <c r="U8641" i="1" s="1"/>
  <c r="R8129" i="1" a="1"/>
  <c r="R8129" i="1" s="1"/>
  <c r="T8129" i="1" s="1"/>
  <c r="U8129" i="1" s="1"/>
  <c r="R7617" i="1" a="1"/>
  <c r="R7617" i="1" s="1"/>
  <c r="T7617" i="1" s="1"/>
  <c r="U7617" i="1" s="1"/>
  <c r="R13112" i="1" a="1"/>
  <c r="R13112" i="1" s="1"/>
  <c r="T13112" i="1" s="1"/>
  <c r="U13112" i="1" s="1"/>
  <c r="R10448" i="1" a="1"/>
  <c r="R10448" i="1" s="1"/>
  <c r="T10448" i="1" s="1"/>
  <c r="U10448" i="1" s="1"/>
  <c r="R10009" i="1" a="1"/>
  <c r="R10009" i="1" s="1"/>
  <c r="T10009" i="1" s="1"/>
  <c r="U10009" i="1" s="1"/>
  <c r="R12576" i="1" a="1"/>
  <c r="R12576" i="1" s="1"/>
  <c r="T12576" i="1" s="1"/>
  <c r="U12576" i="1" s="1"/>
  <c r="R13903" i="1" a="1"/>
  <c r="R13903" i="1" s="1"/>
  <c r="T13903" i="1" s="1"/>
  <c r="U13903" i="1" s="1"/>
  <c r="R10569" i="1" a="1"/>
  <c r="R10569" i="1" s="1"/>
  <c r="T10569" i="1" s="1"/>
  <c r="U10569" i="1" s="1"/>
  <c r="R12520" i="1" a="1"/>
  <c r="R12520" i="1" s="1"/>
  <c r="T12520" i="1" s="1"/>
  <c r="U12520" i="1" s="1"/>
  <c r="R13327" i="1" a="1"/>
  <c r="R13327" i="1" s="1"/>
  <c r="T13327" i="1" s="1"/>
  <c r="U13327" i="1" s="1"/>
  <c r="R9617" i="1" a="1"/>
  <c r="R9617" i="1" s="1"/>
  <c r="T9617" i="1" s="1"/>
  <c r="U9617" i="1" s="1"/>
  <c r="R12312" i="1" a="1"/>
  <c r="R12312" i="1" s="1"/>
  <c r="T12312" i="1" s="1"/>
  <c r="U12312" i="1" s="1"/>
  <c r="R13735" i="1" a="1"/>
  <c r="R13735" i="1" s="1"/>
  <c r="T13735" i="1" s="1"/>
  <c r="U13735" i="1" s="1"/>
  <c r="R12471" i="1" a="1"/>
  <c r="R12471" i="1" s="1"/>
  <c r="T12471" i="1" s="1"/>
  <c r="U12471" i="1" s="1"/>
  <c r="R10217" i="1" a="1"/>
  <c r="R10217" i="1" s="1"/>
  <c r="T10217" i="1" s="1"/>
  <c r="U10217" i="1" s="1"/>
  <c r="R13912" i="1" a="1"/>
  <c r="R13912" i="1" s="1"/>
  <c r="T13912" i="1" s="1"/>
  <c r="U13912" i="1" s="1"/>
  <c r="R12768" i="1" a="1"/>
  <c r="R12768" i="1" s="1"/>
  <c r="T12768" i="1" s="1"/>
  <c r="U12768" i="1" s="1"/>
  <c r="R11608" i="1" a="1"/>
  <c r="R11608" i="1" s="1"/>
  <c r="T11608" i="1" s="1"/>
  <c r="U11608" i="1" s="1"/>
  <c r="R14111" i="1" a="1"/>
  <c r="R14111" i="1" s="1"/>
  <c r="T14111" i="1" s="1"/>
  <c r="U14111" i="1" s="1"/>
  <c r="R13167" i="1" a="1"/>
  <c r="R13167" i="1" s="1"/>
  <c r="T13167" i="1" s="1"/>
  <c r="U13167" i="1" s="1"/>
  <c r="R12119" i="1" a="1"/>
  <c r="R12119" i="1" s="1"/>
  <c r="T12119" i="1" s="1"/>
  <c r="U12119" i="1" s="1"/>
  <c r="R12882" i="1" a="1"/>
  <c r="R12882" i="1" s="1"/>
  <c r="T12882" i="1" s="1"/>
  <c r="U12882" i="1" s="1"/>
  <c r="R12626" i="1" a="1"/>
  <c r="R12626" i="1" s="1"/>
  <c r="T12626" i="1" s="1"/>
  <c r="U12626" i="1" s="1"/>
  <c r="R12370" i="1" a="1"/>
  <c r="R12370" i="1" s="1"/>
  <c r="T12370" i="1" s="1"/>
  <c r="U12370" i="1" s="1"/>
  <c r="R12114" i="1" a="1"/>
  <c r="R12114" i="1" s="1"/>
  <c r="T12114" i="1" s="1"/>
  <c r="U12114" i="1" s="1"/>
  <c r="R7521" i="1" a="1"/>
  <c r="R7521" i="1" s="1"/>
  <c r="T7521" i="1" s="1"/>
  <c r="U7521" i="1" s="1"/>
  <c r="R7265" i="1" a="1"/>
  <c r="R7265" i="1" s="1"/>
  <c r="T7265" i="1" s="1"/>
  <c r="U7265" i="1" s="1"/>
  <c r="R7009" i="1" a="1"/>
  <c r="R7009" i="1" s="1"/>
  <c r="T7009" i="1" s="1"/>
  <c r="U7009" i="1" s="1"/>
  <c r="R6753" i="1" a="1"/>
  <c r="R6753" i="1" s="1"/>
  <c r="T6753" i="1" s="1"/>
  <c r="U6753" i="1" s="1"/>
  <c r="R6497" i="1" a="1"/>
  <c r="R6497" i="1" s="1"/>
  <c r="T6497" i="1" s="1"/>
  <c r="U6497" i="1" s="1"/>
  <c r="R6241" i="1" a="1"/>
  <c r="R6241" i="1" s="1"/>
  <c r="T6241" i="1" s="1"/>
  <c r="U6241" i="1" s="1"/>
  <c r="R9912" i="1" a="1"/>
  <c r="R9912" i="1" s="1"/>
  <c r="T9912" i="1" s="1"/>
  <c r="U9912" i="1" s="1"/>
  <c r="R9656" i="1" a="1"/>
  <c r="R9656" i="1" s="1"/>
  <c r="T9656" i="1" s="1"/>
  <c r="U9656" i="1" s="1"/>
  <c r="R9400" i="1" a="1"/>
  <c r="R9400" i="1" s="1"/>
  <c r="T9400" i="1" s="1"/>
  <c r="U9400" i="1" s="1"/>
  <c r="R9144" i="1" a="1"/>
  <c r="R9144" i="1" s="1"/>
  <c r="T9144" i="1" s="1"/>
  <c r="U9144" i="1" s="1"/>
  <c r="R11943" i="1" a="1"/>
  <c r="R11943" i="1" s="1"/>
  <c r="T11943" i="1" s="1"/>
  <c r="U11943" i="1" s="1"/>
  <c r="R10911" i="1" a="1"/>
  <c r="R10911" i="1" s="1"/>
  <c r="T10911" i="1" s="1"/>
  <c r="U10911" i="1" s="1"/>
  <c r="R10191" i="1" a="1"/>
  <c r="R10191" i="1" s="1"/>
  <c r="T10191" i="1" s="1"/>
  <c r="U10191" i="1" s="1"/>
  <c r="R9935" i="1" a="1"/>
  <c r="R9935" i="1" s="1"/>
  <c r="T9935" i="1" s="1"/>
  <c r="U9935" i="1" s="1"/>
  <c r="R9679" i="1" a="1"/>
  <c r="R9679" i="1" s="1"/>
  <c r="T9679" i="1" s="1"/>
  <c r="U9679" i="1" s="1"/>
  <c r="R9423" i="1" a="1"/>
  <c r="R9423" i="1" s="1"/>
  <c r="T9423" i="1" s="1"/>
  <c r="U9423" i="1" s="1"/>
  <c r="R11767" i="1" a="1"/>
  <c r="R11767" i="1" s="1"/>
  <c r="T11767" i="1" s="1"/>
  <c r="U11767" i="1" s="1"/>
  <c r="R10775" i="1" a="1"/>
  <c r="R10775" i="1" s="1"/>
  <c r="T10775" i="1" s="1"/>
  <c r="U10775" i="1" s="1"/>
  <c r="R13934" i="1" a="1"/>
  <c r="R13934" i="1" s="1"/>
  <c r="T13934" i="1" s="1"/>
  <c r="U13934" i="1" s="1"/>
  <c r="R13374" i="1" a="1"/>
  <c r="R13374" i="1" s="1"/>
  <c r="T13374" i="1" s="1"/>
  <c r="U13374" i="1" s="1"/>
  <c r="R12486" i="1" a="1"/>
  <c r="R12486" i="1" s="1"/>
  <c r="T12486" i="1" s="1"/>
  <c r="U12486" i="1" s="1"/>
  <c r="R11918" i="1" a="1"/>
  <c r="R11918" i="1" s="1"/>
  <c r="T11918" i="1" s="1"/>
  <c r="U11918" i="1" s="1"/>
  <c r="R11543" i="1" a="1"/>
  <c r="R11543" i="1" s="1"/>
  <c r="T11543" i="1" s="1"/>
  <c r="U11543" i="1" s="1"/>
  <c r="R10863" i="1" a="1"/>
  <c r="R10863" i="1" s="1"/>
  <c r="T10863" i="1" s="1"/>
  <c r="U10863" i="1" s="1"/>
  <c r="R14134" i="1" a="1"/>
  <c r="R14134" i="1" s="1"/>
  <c r="T14134" i="1" s="1"/>
  <c r="U14134" i="1" s="1"/>
  <c r="R13750" i="1" a="1"/>
  <c r="R13750" i="1" s="1"/>
  <c r="T13750" i="1" s="1"/>
  <c r="U13750" i="1" s="1"/>
  <c r="R13382" i="1" a="1"/>
  <c r="R13382" i="1" s="1"/>
  <c r="T13382" i="1" s="1"/>
  <c r="U13382" i="1" s="1"/>
  <c r="R13062" i="1" a="1"/>
  <c r="R13062" i="1" s="1"/>
  <c r="T13062" i="1" s="1"/>
  <c r="U13062" i="1" s="1"/>
  <c r="R12774" i="1" a="1"/>
  <c r="R12774" i="1" s="1"/>
  <c r="T12774" i="1" s="1"/>
  <c r="U12774" i="1" s="1"/>
  <c r="R12422" i="1" a="1"/>
  <c r="R12422" i="1" s="1"/>
  <c r="T12422" i="1" s="1"/>
  <c r="U12422" i="1" s="1"/>
  <c r="R12054" i="1" a="1"/>
  <c r="R12054" i="1" s="1"/>
  <c r="T12054" i="1" s="1"/>
  <c r="U12054" i="1" s="1"/>
  <c r="R11734" i="1" a="1"/>
  <c r="R11734" i="1" s="1"/>
  <c r="T11734" i="1" s="1"/>
  <c r="U11734" i="1" s="1"/>
  <c r="R11663" i="1" a="1"/>
  <c r="R11663" i="1" s="1"/>
  <c r="T11663" i="1" s="1"/>
  <c r="U11663" i="1" s="1"/>
  <c r="R11143" i="1" a="1"/>
  <c r="R11143" i="1" s="1"/>
  <c r="T11143" i="1" s="1"/>
  <c r="U11143" i="1" s="1"/>
  <c r="R10639" i="1" a="1"/>
  <c r="R10639" i="1" s="1"/>
  <c r="T10639" i="1" s="1"/>
  <c r="U10639" i="1" s="1"/>
  <c r="R14062" i="1" a="1"/>
  <c r="R14062" i="1" s="1"/>
  <c r="T14062" i="1" s="1"/>
  <c r="U14062" i="1" s="1"/>
  <c r="R13870" i="1" a="1"/>
  <c r="R13870" i="1" s="1"/>
  <c r="T13870" i="1" s="1"/>
  <c r="U13870" i="1" s="1"/>
  <c r="R13654" i="1" a="1"/>
  <c r="R13654" i="1" s="1"/>
  <c r="T13654" i="1" s="1"/>
  <c r="U13654" i="1" s="1"/>
  <c r="R13462" i="1" a="1"/>
  <c r="R13462" i="1" s="1"/>
  <c r="T13462" i="1" s="1"/>
  <c r="U13462" i="1" s="1"/>
  <c r="R13278" i="1" a="1"/>
  <c r="R13278" i="1" s="1"/>
  <c r="T13278" i="1" s="1"/>
  <c r="U13278" i="1" s="1"/>
  <c r="R13118" i="1" a="1"/>
  <c r="R13118" i="1" s="1"/>
  <c r="T13118" i="1" s="1"/>
  <c r="U13118" i="1" s="1"/>
  <c r="R12982" i="1" a="1"/>
  <c r="R12982" i="1" s="1"/>
  <c r="T12982" i="1" s="1"/>
  <c r="U12982" i="1" s="1"/>
  <c r="R12854" i="1" a="1"/>
  <c r="R12854" i="1" s="1"/>
  <c r="T12854" i="1" s="1"/>
  <c r="U12854" i="1" s="1"/>
  <c r="R12678" i="1" a="1"/>
  <c r="R12678" i="1" s="1"/>
  <c r="T12678" i="1" s="1"/>
  <c r="U12678" i="1" s="1"/>
  <c r="R12510" i="1" a="1"/>
  <c r="R12510" i="1" s="1"/>
  <c r="T12510" i="1" s="1"/>
  <c r="U12510" i="1" s="1"/>
  <c r="R12326" i="1" a="1"/>
  <c r="R12326" i="1" s="1"/>
  <c r="T12326" i="1" s="1"/>
  <c r="U12326" i="1" s="1"/>
  <c r="R12142" i="1" a="1"/>
  <c r="R12142" i="1" s="1"/>
  <c r="T12142" i="1" s="1"/>
  <c r="U12142" i="1" s="1"/>
  <c r="R11982" i="1" a="1"/>
  <c r="R11982" i="1" s="1"/>
  <c r="T11982" i="1" s="1"/>
  <c r="U11982" i="1" s="1"/>
  <c r="R11782" i="1" a="1"/>
  <c r="R11782" i="1" s="1"/>
  <c r="T11782" i="1" s="1"/>
  <c r="U11782" i="1" s="1"/>
  <c r="R11834" i="1" a="1"/>
  <c r="R11834" i="1" s="1"/>
  <c r="T11834" i="1" s="1"/>
  <c r="U11834" i="1" s="1"/>
  <c r="R11770" i="1" a="1"/>
  <c r="R11770" i="1" s="1"/>
  <c r="T11770" i="1" s="1"/>
  <c r="U11770" i="1" s="1"/>
  <c r="R11706" i="1" a="1"/>
  <c r="R11706" i="1" s="1"/>
  <c r="T11706" i="1" s="1"/>
  <c r="U11706" i="1" s="1"/>
  <c r="R11642" i="1" a="1"/>
  <c r="R11642" i="1" s="1"/>
  <c r="T11642" i="1" s="1"/>
  <c r="U11642" i="1" s="1"/>
  <c r="R11578" i="1" a="1"/>
  <c r="R11578" i="1" s="1"/>
  <c r="T11578" i="1" s="1"/>
  <c r="U11578" i="1" s="1"/>
  <c r="R11514" i="1" a="1"/>
  <c r="R11514" i="1" s="1"/>
  <c r="T11514" i="1" s="1"/>
  <c r="U11514" i="1" s="1"/>
  <c r="R11450" i="1" a="1"/>
  <c r="R11450" i="1" s="1"/>
  <c r="T11450" i="1" s="1"/>
  <c r="U11450" i="1" s="1"/>
  <c r="R11386" i="1" a="1"/>
  <c r="R11386" i="1" s="1"/>
  <c r="T11386" i="1" s="1"/>
  <c r="U11386" i="1" s="1"/>
  <c r="R11322" i="1" a="1"/>
  <c r="R11322" i="1" s="1"/>
  <c r="T11322" i="1" s="1"/>
  <c r="U11322" i="1" s="1"/>
  <c r="R11258" i="1" a="1"/>
  <c r="R11258" i="1" s="1"/>
  <c r="T11258" i="1" s="1"/>
  <c r="U11258" i="1" s="1"/>
  <c r="R11194" i="1" a="1"/>
  <c r="R11194" i="1" s="1"/>
  <c r="T11194" i="1" s="1"/>
  <c r="U11194" i="1" s="1"/>
  <c r="R11130" i="1" a="1"/>
  <c r="R11130" i="1" s="1"/>
  <c r="T11130" i="1" s="1"/>
  <c r="U11130" i="1" s="1"/>
  <c r="R11066" i="1" a="1"/>
  <c r="R11066" i="1" s="1"/>
  <c r="T11066" i="1" s="1"/>
  <c r="U11066" i="1" s="1"/>
  <c r="R11002" i="1" a="1"/>
  <c r="R11002" i="1" s="1"/>
  <c r="T11002" i="1" s="1"/>
  <c r="U11002" i="1" s="1"/>
  <c r="R10938" i="1" a="1"/>
  <c r="R10938" i="1" s="1"/>
  <c r="T10938" i="1" s="1"/>
  <c r="U10938" i="1" s="1"/>
  <c r="R10874" i="1" a="1"/>
  <c r="R10874" i="1" s="1"/>
  <c r="T10874" i="1" s="1"/>
  <c r="U10874" i="1" s="1"/>
  <c r="R10810" i="1" a="1"/>
  <c r="R10810" i="1" s="1"/>
  <c r="T10810" i="1" s="1"/>
  <c r="U10810" i="1" s="1"/>
  <c r="R10746" i="1" a="1"/>
  <c r="R10746" i="1" s="1"/>
  <c r="T10746" i="1" s="1"/>
  <c r="U10746" i="1" s="1"/>
  <c r="R6137" i="1" a="1"/>
  <c r="R6137" i="1" s="1"/>
  <c r="T6137" i="1" s="1"/>
  <c r="U6137" i="1" s="1"/>
  <c r="R6073" i="1" a="1"/>
  <c r="R6073" i="1" s="1"/>
  <c r="T6073" i="1" s="1"/>
  <c r="U6073" i="1" s="1"/>
  <c r="R6009" i="1" a="1"/>
  <c r="R6009" i="1" s="1"/>
  <c r="T6009" i="1" s="1"/>
  <c r="U6009" i="1" s="1"/>
  <c r="R5945" i="1" a="1"/>
  <c r="R5945" i="1" s="1"/>
  <c r="T5945" i="1" s="1"/>
  <c r="U5945" i="1" s="1"/>
  <c r="R5881" i="1" a="1"/>
  <c r="R5881" i="1" s="1"/>
  <c r="T5881" i="1" s="1"/>
  <c r="U5881" i="1" s="1"/>
  <c r="R5817" i="1" a="1"/>
  <c r="R5817" i="1" s="1"/>
  <c r="T5817" i="1" s="1"/>
  <c r="U5817" i="1" s="1"/>
  <c r="R5753" i="1" a="1"/>
  <c r="R5753" i="1" s="1"/>
  <c r="T5753" i="1" s="1"/>
  <c r="U5753" i="1" s="1"/>
  <c r="R5689" i="1" a="1"/>
  <c r="R5689" i="1" s="1"/>
  <c r="T5689" i="1" s="1"/>
  <c r="U5689" i="1" s="1"/>
  <c r="R5625" i="1" a="1"/>
  <c r="R5625" i="1" s="1"/>
  <c r="T5625" i="1" s="1"/>
  <c r="U5625" i="1" s="1"/>
  <c r="R5561" i="1" a="1"/>
  <c r="R5561" i="1" s="1"/>
  <c r="T5561" i="1" s="1"/>
  <c r="U5561" i="1" s="1"/>
  <c r="R5497" i="1" a="1"/>
  <c r="R5497" i="1" s="1"/>
  <c r="T5497" i="1" s="1"/>
  <c r="U5497" i="1" s="1"/>
  <c r="R5433" i="1" a="1"/>
  <c r="R5433" i="1" s="1"/>
  <c r="T5433" i="1" s="1"/>
  <c r="U5433" i="1" s="1"/>
  <c r="R5369" i="1" a="1"/>
  <c r="R5369" i="1" s="1"/>
  <c r="T5369" i="1" s="1"/>
  <c r="U5369" i="1" s="1"/>
  <c r="R5305" i="1" a="1"/>
  <c r="R5305" i="1" s="1"/>
  <c r="T5305" i="1" s="1"/>
  <c r="U5305" i="1" s="1"/>
  <c r="R5241" i="1" a="1"/>
  <c r="R5241" i="1" s="1"/>
  <c r="T5241" i="1" s="1"/>
  <c r="U5241" i="1" s="1"/>
  <c r="R5177" i="1" a="1"/>
  <c r="R5177" i="1" s="1"/>
  <c r="T5177" i="1" s="1"/>
  <c r="U5177" i="1" s="1"/>
  <c r="R5113" i="1" a="1"/>
  <c r="R5113" i="1" s="1"/>
  <c r="T5113" i="1" s="1"/>
  <c r="U5113" i="1" s="1"/>
  <c r="R5049" i="1" a="1"/>
  <c r="R5049" i="1" s="1"/>
  <c r="T5049" i="1" s="1"/>
  <c r="U5049" i="1" s="1"/>
  <c r="R4985" i="1" a="1"/>
  <c r="R4985" i="1" s="1"/>
  <c r="T4985" i="1" s="1"/>
  <c r="U4985" i="1" s="1"/>
  <c r="R4921" i="1" a="1"/>
  <c r="R4921" i="1" s="1"/>
  <c r="T4921" i="1" s="1"/>
  <c r="U4921" i="1" s="1"/>
  <c r="R4857" i="1" a="1"/>
  <c r="R4857" i="1" s="1"/>
  <c r="T4857" i="1" s="1"/>
  <c r="U4857" i="1" s="1"/>
  <c r="R8904" i="1" a="1"/>
  <c r="R8904" i="1" s="1"/>
  <c r="T8904" i="1" s="1"/>
  <c r="U8904" i="1" s="1"/>
  <c r="R8840" i="1" a="1"/>
  <c r="R8840" i="1" s="1"/>
  <c r="T8840" i="1" s="1"/>
  <c r="U8840" i="1" s="1"/>
  <c r="R8776" i="1" a="1"/>
  <c r="R8776" i="1" s="1"/>
  <c r="T8776" i="1" s="1"/>
  <c r="U8776" i="1" s="1"/>
  <c r="R8712" i="1" a="1"/>
  <c r="R8712" i="1" s="1"/>
  <c r="T8712" i="1" s="1"/>
  <c r="U8712" i="1" s="1"/>
  <c r="R8648" i="1" a="1"/>
  <c r="R8648" i="1" s="1"/>
  <c r="T8648" i="1" s="1"/>
  <c r="U8648" i="1" s="1"/>
  <c r="R8584" i="1" a="1"/>
  <c r="R8584" i="1" s="1"/>
  <c r="T8584" i="1" s="1"/>
  <c r="U8584" i="1" s="1"/>
  <c r="R8520" i="1" a="1"/>
  <c r="R8520" i="1" s="1"/>
  <c r="T8520" i="1" s="1"/>
  <c r="U8520" i="1" s="1"/>
  <c r="R8456" i="1" a="1"/>
  <c r="R8456" i="1" s="1"/>
  <c r="T8456" i="1" s="1"/>
  <c r="U8456" i="1" s="1"/>
  <c r="R8392" i="1" a="1"/>
  <c r="R8392" i="1" s="1"/>
  <c r="T8392" i="1" s="1"/>
  <c r="U8392" i="1" s="1"/>
  <c r="R8328" i="1" a="1"/>
  <c r="R8328" i="1" s="1"/>
  <c r="T8328" i="1" s="1"/>
  <c r="U8328" i="1" s="1"/>
  <c r="R8264" i="1" a="1"/>
  <c r="R8264" i="1" s="1"/>
  <c r="T8264" i="1" s="1"/>
  <c r="U8264" i="1" s="1"/>
  <c r="R8200" i="1" a="1"/>
  <c r="R8200" i="1" s="1"/>
  <c r="T8200" i="1" s="1"/>
  <c r="U8200" i="1" s="1"/>
  <c r="R8136" i="1" a="1"/>
  <c r="R8136" i="1" s="1"/>
  <c r="T8136" i="1" s="1"/>
  <c r="U8136" i="1" s="1"/>
  <c r="R9239" i="1" a="1"/>
  <c r="R9239" i="1" s="1"/>
  <c r="T9239" i="1" s="1"/>
  <c r="U9239" i="1" s="1"/>
  <c r="R9175" i="1" a="1"/>
  <c r="R9175" i="1" s="1"/>
  <c r="T9175" i="1" s="1"/>
  <c r="U9175" i="1" s="1"/>
  <c r="R9111" i="1" a="1"/>
  <c r="R9111" i="1" s="1"/>
  <c r="T9111" i="1" s="1"/>
  <c r="U9111" i="1" s="1"/>
  <c r="R9047" i="1" a="1"/>
  <c r="R9047" i="1" s="1"/>
  <c r="T9047" i="1" s="1"/>
  <c r="U9047" i="1" s="1"/>
  <c r="R8983" i="1" a="1"/>
  <c r="R8983" i="1" s="1"/>
  <c r="T8983" i="1" s="1"/>
  <c r="U8983" i="1" s="1"/>
  <c r="R8919" i="1" a="1"/>
  <c r="R8919" i="1" s="1"/>
  <c r="T8919" i="1" s="1"/>
  <c r="U8919" i="1" s="1"/>
  <c r="R8855" i="1" a="1"/>
  <c r="R8855" i="1" s="1"/>
  <c r="T8855" i="1" s="1"/>
  <c r="U8855" i="1" s="1"/>
  <c r="R8791" i="1" a="1"/>
  <c r="R8791" i="1" s="1"/>
  <c r="T8791" i="1" s="1"/>
  <c r="U8791" i="1" s="1"/>
  <c r="R8727" i="1" a="1"/>
  <c r="R8727" i="1" s="1"/>
  <c r="T8727" i="1" s="1"/>
  <c r="U8727" i="1" s="1"/>
  <c r="R8663" i="1" a="1"/>
  <c r="R8663" i="1" s="1"/>
  <c r="T8663" i="1" s="1"/>
  <c r="U8663" i="1" s="1"/>
  <c r="R8599" i="1" a="1"/>
  <c r="R8599" i="1" s="1"/>
  <c r="T8599" i="1" s="1"/>
  <c r="U8599" i="1" s="1"/>
  <c r="R8535" i="1" a="1"/>
  <c r="R8535" i="1" s="1"/>
  <c r="T8535" i="1" s="1"/>
  <c r="U8535" i="1" s="1"/>
  <c r="R8471" i="1" a="1"/>
  <c r="R8471" i="1" s="1"/>
  <c r="T8471" i="1" s="1"/>
  <c r="U8471" i="1" s="1"/>
  <c r="R8407" i="1" a="1"/>
  <c r="R8407" i="1" s="1"/>
  <c r="T8407" i="1" s="1"/>
  <c r="U8407" i="1" s="1"/>
  <c r="R8343" i="1" a="1"/>
  <c r="R8343" i="1" s="1"/>
  <c r="T8343" i="1" s="1"/>
  <c r="U8343" i="1" s="1"/>
  <c r="R8279" i="1" a="1"/>
  <c r="R8279" i="1" s="1"/>
  <c r="T8279" i="1" s="1"/>
  <c r="U8279" i="1" s="1"/>
  <c r="R8215" i="1" a="1"/>
  <c r="R8215" i="1" s="1"/>
  <c r="T8215" i="1" s="1"/>
  <c r="U8215" i="1" s="1"/>
  <c r="R8151" i="1" a="1"/>
  <c r="R8151" i="1" s="1"/>
  <c r="T8151" i="1" s="1"/>
  <c r="U8151" i="1" s="1"/>
  <c r="R8087" i="1" a="1"/>
  <c r="R8087" i="1" s="1"/>
  <c r="T8087" i="1" s="1"/>
  <c r="U8087" i="1" s="1"/>
  <c r="R8023" i="1" a="1"/>
  <c r="R8023" i="1" s="1"/>
  <c r="T8023" i="1" s="1"/>
  <c r="U8023" i="1" s="1"/>
  <c r="R7959" i="1" a="1"/>
  <c r="R7959" i="1" s="1"/>
  <c r="T7959" i="1" s="1"/>
  <c r="U7959" i="1" s="1"/>
  <c r="R7895" i="1" a="1"/>
  <c r="R7895" i="1" s="1"/>
  <c r="T7895" i="1" s="1"/>
  <c r="U7895" i="1" s="1"/>
  <c r="R7831" i="1" a="1"/>
  <c r="R7831" i="1" s="1"/>
  <c r="T7831" i="1" s="1"/>
  <c r="U7831" i="1" s="1"/>
  <c r="R7767" i="1" a="1"/>
  <c r="R7767" i="1" s="1"/>
  <c r="T7767" i="1" s="1"/>
  <c r="U7767" i="1" s="1"/>
  <c r="R7703" i="1" a="1"/>
  <c r="R7703" i="1" s="1"/>
  <c r="T7703" i="1" s="1"/>
  <c r="U7703" i="1" s="1"/>
  <c r="R7639" i="1" a="1"/>
  <c r="R7639" i="1" s="1"/>
  <c r="T7639" i="1" s="1"/>
  <c r="U7639" i="1" s="1"/>
  <c r="R11566" i="1" a="1"/>
  <c r="R11566" i="1" s="1"/>
  <c r="T11566" i="1" s="1"/>
  <c r="U11566" i="1" s="1"/>
  <c r="R11382" i="1" a="1"/>
  <c r="R11382" i="1" s="1"/>
  <c r="T11382" i="1" s="1"/>
  <c r="U11382" i="1" s="1"/>
  <c r="R11214" i="1" a="1"/>
  <c r="R11214" i="1" s="1"/>
  <c r="T11214" i="1" s="1"/>
  <c r="U11214" i="1" s="1"/>
  <c r="R11038" i="1" a="1"/>
  <c r="R11038" i="1" s="1"/>
  <c r="T11038" i="1" s="1"/>
  <c r="U11038" i="1" s="1"/>
  <c r="R10846" i="1" a="1"/>
  <c r="R10846" i="1" s="1"/>
  <c r="T10846" i="1" s="1"/>
  <c r="U10846" i="1" s="1"/>
  <c r="R10406" i="1" a="1"/>
  <c r="R10406" i="1" s="1"/>
  <c r="T10406" i="1" s="1"/>
  <c r="U10406" i="1" s="1"/>
  <c r="R10238" i="1" a="1"/>
  <c r="R10238" i="1" s="1"/>
  <c r="T10238" i="1" s="1"/>
  <c r="U10238" i="1" s="1"/>
  <c r="R9990" i="1" a="1"/>
  <c r="R9990" i="1" s="1"/>
  <c r="T9990" i="1" s="1"/>
  <c r="U9990" i="1" s="1"/>
  <c r="R9766" i="1" a="1"/>
  <c r="R9766" i="1" s="1"/>
  <c r="T9766" i="1" s="1"/>
  <c r="U9766" i="1" s="1"/>
  <c r="R9582" i="1" a="1"/>
  <c r="R9582" i="1" s="1"/>
  <c r="T9582" i="1" s="1"/>
  <c r="U9582" i="1" s="1"/>
  <c r="R9374" i="1" a="1"/>
  <c r="R9374" i="1" s="1"/>
  <c r="T9374" i="1" s="1"/>
  <c r="U9374" i="1" s="1"/>
  <c r="R9198" i="1" a="1"/>
  <c r="R9198" i="1" s="1"/>
  <c r="T9198" i="1" s="1"/>
  <c r="U9198" i="1" s="1"/>
  <c r="R9134" i="1" a="1"/>
  <c r="R9134" i="1" s="1"/>
  <c r="T9134" i="1" s="1"/>
  <c r="U9134" i="1" s="1"/>
  <c r="R9070" i="1" a="1"/>
  <c r="R9070" i="1" s="1"/>
  <c r="T9070" i="1" s="1"/>
  <c r="U9070" i="1" s="1"/>
  <c r="R8990" i="1" a="1"/>
  <c r="R8990" i="1" s="1"/>
  <c r="T8990" i="1" s="1"/>
  <c r="U8990" i="1" s="1"/>
  <c r="R8926" i="1" a="1"/>
  <c r="R8926" i="1" s="1"/>
  <c r="T8926" i="1" s="1"/>
  <c r="U8926" i="1" s="1"/>
  <c r="R8862" i="1" a="1"/>
  <c r="R8862" i="1" s="1"/>
  <c r="T8862" i="1" s="1"/>
  <c r="U8862" i="1" s="1"/>
  <c r="R8798" i="1" a="1"/>
  <c r="R8798" i="1" s="1"/>
  <c r="T8798" i="1" s="1"/>
  <c r="U8798" i="1" s="1"/>
  <c r="R11622" i="1" a="1"/>
  <c r="R11622" i="1" s="1"/>
  <c r="T11622" i="1" s="1"/>
  <c r="U11622" i="1" s="1"/>
  <c r="R11446" i="1" a="1"/>
  <c r="R11446" i="1" s="1"/>
  <c r="T11446" i="1" s="1"/>
  <c r="U11446" i="1" s="1"/>
  <c r="R11254" i="1" a="1"/>
  <c r="R11254" i="1" s="1"/>
  <c r="T11254" i="1" s="1"/>
  <c r="U11254" i="1" s="1"/>
  <c r="R11086" i="1" a="1"/>
  <c r="R11086" i="1" s="1"/>
  <c r="T11086" i="1" s="1"/>
  <c r="U11086" i="1" s="1"/>
  <c r="R10926" i="1" a="1"/>
  <c r="R10926" i="1" s="1"/>
  <c r="T10926" i="1" s="1"/>
  <c r="U10926" i="1" s="1"/>
  <c r="R10774" i="1" a="1"/>
  <c r="R10774" i="1" s="1"/>
  <c r="T10774" i="1" s="1"/>
  <c r="U10774" i="1" s="1"/>
  <c r="R10662" i="1" a="1"/>
  <c r="R10662" i="1" s="1"/>
  <c r="T10662" i="1" s="1"/>
  <c r="U10662" i="1" s="1"/>
  <c r="R10550" i="1" a="1"/>
  <c r="R10550" i="1" s="1"/>
  <c r="T10550" i="1" s="1"/>
  <c r="U10550" i="1" s="1"/>
  <c r="R10382" i="1" a="1"/>
  <c r="R10382" i="1" s="1"/>
  <c r="T10382" i="1" s="1"/>
  <c r="U10382" i="1" s="1"/>
  <c r="R10206" i="1" a="1"/>
  <c r="R10206" i="1" s="1"/>
  <c r="T10206" i="1" s="1"/>
  <c r="U10206" i="1" s="1"/>
  <c r="R10038" i="1" a="1"/>
  <c r="R10038" i="1" s="1"/>
  <c r="T10038" i="1" s="1"/>
  <c r="U10038" i="1" s="1"/>
  <c r="R9870" i="1" a="1"/>
  <c r="R9870" i="1" s="1"/>
  <c r="T9870" i="1" s="1"/>
  <c r="U9870" i="1" s="1"/>
  <c r="R9670" i="1" a="1"/>
  <c r="R9670" i="1" s="1"/>
  <c r="T9670" i="1" s="1"/>
  <c r="U9670" i="1" s="1"/>
  <c r="R9486" i="1" a="1"/>
  <c r="R9486" i="1" s="1"/>
  <c r="T9486" i="1" s="1"/>
  <c r="U9486" i="1" s="1"/>
  <c r="R9310" i="1" a="1"/>
  <c r="R9310" i="1" s="1"/>
  <c r="T9310" i="1" s="1"/>
  <c r="U9310" i="1" s="1"/>
  <c r="R14133" i="1" a="1"/>
  <c r="R14133" i="1" s="1"/>
  <c r="T14133" i="1" s="1"/>
  <c r="U14133" i="1" s="1"/>
  <c r="R14005" i="1" a="1"/>
  <c r="R14005" i="1" s="1"/>
  <c r="T14005" i="1" s="1"/>
  <c r="U14005" i="1" s="1"/>
  <c r="R13869" i="1" a="1"/>
  <c r="R13869" i="1" s="1"/>
  <c r="T13869" i="1" s="1"/>
  <c r="U13869" i="1" s="1"/>
  <c r="R13797" i="1" a="1"/>
  <c r="R13797" i="1" s="1"/>
  <c r="T13797" i="1" s="1"/>
  <c r="U13797" i="1" s="1"/>
  <c r="R11558" i="1" a="1"/>
  <c r="R11558" i="1" s="1"/>
  <c r="T11558" i="1" s="1"/>
  <c r="U11558" i="1" s="1"/>
  <c r="R11318" i="1" a="1"/>
  <c r="R11318" i="1" s="1"/>
  <c r="T11318" i="1" s="1"/>
  <c r="U11318" i="1" s="1"/>
  <c r="R11094" i="1" a="1"/>
  <c r="R11094" i="1" s="1"/>
  <c r="T11094" i="1" s="1"/>
  <c r="U11094" i="1" s="1"/>
  <c r="R10854" i="1" a="1"/>
  <c r="R10854" i="1" s="1"/>
  <c r="T10854" i="1" s="1"/>
  <c r="U10854" i="1" s="1"/>
  <c r="R10694" i="1" a="1"/>
  <c r="R10694" i="1" s="1"/>
  <c r="T10694" i="1" s="1"/>
  <c r="U10694" i="1" s="1"/>
  <c r="R10534" i="1" a="1"/>
  <c r="R10534" i="1" s="1"/>
  <c r="T10534" i="1" s="1"/>
  <c r="U10534" i="1" s="1"/>
  <c r="R10294" i="1" a="1"/>
  <c r="R10294" i="1" s="1"/>
  <c r="T10294" i="1" s="1"/>
  <c r="U10294" i="1" s="1"/>
  <c r="R10094" i="1" a="1"/>
  <c r="R10094" i="1" s="1"/>
  <c r="T10094" i="1" s="1"/>
  <c r="U10094" i="1" s="1"/>
  <c r="R9918" i="1" a="1"/>
  <c r="R9918" i="1" s="1"/>
  <c r="T9918" i="1" s="1"/>
  <c r="U9918" i="1" s="1"/>
  <c r="R9734" i="1" a="1"/>
  <c r="R9734" i="1" s="1"/>
  <c r="T9734" i="1" s="1"/>
  <c r="U9734" i="1" s="1"/>
  <c r="R9542" i="1" a="1"/>
  <c r="R9542" i="1" s="1"/>
  <c r="T9542" i="1" s="1"/>
  <c r="U9542" i="1" s="1"/>
  <c r="R9342" i="1" a="1"/>
  <c r="R9342" i="1" s="1"/>
  <c r="T9342" i="1" s="1"/>
  <c r="U9342" i="1" s="1"/>
  <c r="R14125" i="1" a="1"/>
  <c r="R14125" i="1" s="1"/>
  <c r="T14125" i="1" s="1"/>
  <c r="U14125" i="1" s="1"/>
  <c r="R13997" i="1" a="1"/>
  <c r="R13997" i="1" s="1"/>
  <c r="T13997" i="1" s="1"/>
  <c r="U13997" i="1" s="1"/>
  <c r="R13877" i="1" a="1"/>
  <c r="R13877" i="1" s="1"/>
  <c r="T13877" i="1" s="1"/>
  <c r="U13877" i="1" s="1"/>
  <c r="R14108" i="1" a="1"/>
  <c r="R14108" i="1" s="1"/>
  <c r="T14108" i="1" s="1"/>
  <c r="U14108" i="1" s="1"/>
  <c r="R10698" i="1" a="1"/>
  <c r="R10698" i="1" s="1"/>
  <c r="T10698" i="1" s="1"/>
  <c r="U10698" i="1" s="1"/>
  <c r="R10634" i="1" a="1"/>
  <c r="R10634" i="1" s="1"/>
  <c r="T10634" i="1" s="1"/>
  <c r="U10634" i="1" s="1"/>
  <c r="R10570" i="1" a="1"/>
  <c r="R10570" i="1" s="1"/>
  <c r="T10570" i="1" s="1"/>
  <c r="U10570" i="1" s="1"/>
  <c r="R10506" i="1" a="1"/>
  <c r="R10506" i="1" s="1"/>
  <c r="T10506" i="1" s="1"/>
  <c r="U10506" i="1" s="1"/>
  <c r="R10442" i="1" a="1"/>
  <c r="R10442" i="1" s="1"/>
  <c r="T10442" i="1" s="1"/>
  <c r="U10442" i="1" s="1"/>
  <c r="R10378" i="1" a="1"/>
  <c r="R10378" i="1" s="1"/>
  <c r="T10378" i="1" s="1"/>
  <c r="U10378" i="1" s="1"/>
  <c r="R10314" i="1" a="1"/>
  <c r="R10314" i="1" s="1"/>
  <c r="T10314" i="1" s="1"/>
  <c r="U10314" i="1" s="1"/>
  <c r="R10250" i="1" a="1"/>
  <c r="R10250" i="1" s="1"/>
  <c r="T10250" i="1" s="1"/>
  <c r="U10250" i="1" s="1"/>
  <c r="R10186" i="1" a="1"/>
  <c r="R10186" i="1" s="1"/>
  <c r="T10186" i="1" s="1"/>
  <c r="U10186" i="1" s="1"/>
  <c r="R10122" i="1" a="1"/>
  <c r="R10122" i="1" s="1"/>
  <c r="T10122" i="1" s="1"/>
  <c r="U10122" i="1" s="1"/>
  <c r="R10058" i="1" a="1"/>
  <c r="R10058" i="1" s="1"/>
  <c r="T10058" i="1" s="1"/>
  <c r="U10058" i="1" s="1"/>
  <c r="R9994" i="1" a="1"/>
  <c r="R9994" i="1" s="1"/>
  <c r="T9994" i="1" s="1"/>
  <c r="U9994" i="1" s="1"/>
  <c r="R9930" i="1" a="1"/>
  <c r="R9930" i="1" s="1"/>
  <c r="T9930" i="1" s="1"/>
  <c r="U9930" i="1" s="1"/>
  <c r="R9866" i="1" a="1"/>
  <c r="R9866" i="1" s="1"/>
  <c r="T9866" i="1" s="1"/>
  <c r="U9866" i="1" s="1"/>
  <c r="R9802" i="1" a="1"/>
  <c r="R9802" i="1" s="1"/>
  <c r="T9802" i="1" s="1"/>
  <c r="U9802" i="1" s="1"/>
  <c r="R9738" i="1" a="1"/>
  <c r="R9738" i="1" s="1"/>
  <c r="T9738" i="1" s="1"/>
  <c r="U9738" i="1" s="1"/>
  <c r="R4793" i="1" a="1"/>
  <c r="R4793" i="1" s="1"/>
  <c r="T4793" i="1" s="1"/>
  <c r="U4793" i="1" s="1"/>
  <c r="R4729" i="1" a="1"/>
  <c r="R4729" i="1" s="1"/>
  <c r="T4729" i="1" s="1"/>
  <c r="U4729" i="1" s="1"/>
  <c r="R4665" i="1" a="1"/>
  <c r="R4665" i="1" s="1"/>
  <c r="T4665" i="1" s="1"/>
  <c r="U4665" i="1" s="1"/>
  <c r="R4601" i="1" a="1"/>
  <c r="R4601" i="1" s="1"/>
  <c r="T4601" i="1" s="1"/>
  <c r="U4601" i="1" s="1"/>
  <c r="R4537" i="1" a="1"/>
  <c r="R4537" i="1" s="1"/>
  <c r="T4537" i="1" s="1"/>
  <c r="U4537" i="1" s="1"/>
  <c r="R4473" i="1" a="1"/>
  <c r="R4473" i="1" s="1"/>
  <c r="T4473" i="1" s="1"/>
  <c r="U4473" i="1" s="1"/>
  <c r="R4409" i="1" a="1"/>
  <c r="R4409" i="1" s="1"/>
  <c r="T4409" i="1" s="1"/>
  <c r="U4409" i="1" s="1"/>
  <c r="R4345" i="1" a="1"/>
  <c r="R4345" i="1" s="1"/>
  <c r="T4345" i="1" s="1"/>
  <c r="U4345" i="1" s="1"/>
  <c r="R4281" i="1" a="1"/>
  <c r="R4281" i="1" s="1"/>
  <c r="T4281" i="1" s="1"/>
  <c r="U4281" i="1" s="1"/>
  <c r="R4217" i="1" a="1"/>
  <c r="R4217" i="1" s="1"/>
  <c r="T4217" i="1" s="1"/>
  <c r="U4217" i="1" s="1"/>
  <c r="R4153" i="1" a="1"/>
  <c r="R4153" i="1" s="1"/>
  <c r="T4153" i="1" s="1"/>
  <c r="U4153" i="1" s="1"/>
  <c r="R4089" i="1" a="1"/>
  <c r="R4089" i="1" s="1"/>
  <c r="T4089" i="1" s="1"/>
  <c r="U4089" i="1" s="1"/>
  <c r="R4025" i="1" a="1"/>
  <c r="R4025" i="1" s="1"/>
  <c r="T4025" i="1" s="1"/>
  <c r="U4025" i="1" s="1"/>
  <c r="R3961" i="1" a="1"/>
  <c r="R3961" i="1" s="1"/>
  <c r="T3961" i="1" s="1"/>
  <c r="U3961" i="1" s="1"/>
  <c r="R3897" i="1" a="1"/>
  <c r="R3897" i="1" s="1"/>
  <c r="T3897" i="1" s="1"/>
  <c r="U3897" i="1" s="1"/>
  <c r="R3833" i="1" a="1"/>
  <c r="R3833" i="1" s="1"/>
  <c r="T3833" i="1" s="1"/>
  <c r="U3833" i="1" s="1"/>
  <c r="R3769" i="1" a="1"/>
  <c r="R3769" i="1" s="1"/>
  <c r="T3769" i="1" s="1"/>
  <c r="U3769" i="1" s="1"/>
  <c r="R3705" i="1" a="1"/>
  <c r="R3705" i="1" s="1"/>
  <c r="T3705" i="1" s="1"/>
  <c r="U3705" i="1" s="1"/>
  <c r="R8064" i="1" a="1"/>
  <c r="R8064" i="1" s="1"/>
  <c r="T8064" i="1" s="1"/>
  <c r="U8064" i="1" s="1"/>
  <c r="R8000" i="1" a="1"/>
  <c r="R8000" i="1" s="1"/>
  <c r="T8000" i="1" s="1"/>
  <c r="U8000" i="1" s="1"/>
  <c r="R7936" i="1" a="1"/>
  <c r="R7936" i="1" s="1"/>
  <c r="T7936" i="1" s="1"/>
  <c r="U7936" i="1" s="1"/>
  <c r="R7872" i="1" a="1"/>
  <c r="R7872" i="1" s="1"/>
  <c r="T7872" i="1" s="1"/>
  <c r="U7872" i="1" s="1"/>
  <c r="R7808" i="1" a="1"/>
  <c r="R7808" i="1" s="1"/>
  <c r="T7808" i="1" s="1"/>
  <c r="U7808" i="1" s="1"/>
  <c r="R7744" i="1" a="1"/>
  <c r="R7744" i="1" s="1"/>
  <c r="T7744" i="1" s="1"/>
  <c r="U7744" i="1" s="1"/>
  <c r="R7680" i="1" a="1"/>
  <c r="R7680" i="1" s="1"/>
  <c r="T7680" i="1" s="1"/>
  <c r="U7680" i="1" s="1"/>
  <c r="R7616" i="1" a="1"/>
  <c r="R7616" i="1" s="1"/>
  <c r="T7616" i="1" s="1"/>
  <c r="U7616" i="1" s="1"/>
  <c r="R7552" i="1" a="1"/>
  <c r="R7552" i="1" s="1"/>
  <c r="T7552" i="1" s="1"/>
  <c r="U7552" i="1" s="1"/>
  <c r="R7488" i="1" a="1"/>
  <c r="R7488" i="1" s="1"/>
  <c r="T7488" i="1" s="1"/>
  <c r="U7488" i="1" s="1"/>
  <c r="R7424" i="1" a="1"/>
  <c r="R7424" i="1" s="1"/>
  <c r="T7424" i="1" s="1"/>
  <c r="U7424" i="1" s="1"/>
  <c r="R7360" i="1" a="1"/>
  <c r="R7360" i="1" s="1"/>
  <c r="T7360" i="1" s="1"/>
  <c r="U7360" i="1" s="1"/>
  <c r="R7296" i="1" a="1"/>
  <c r="R7296" i="1" s="1"/>
  <c r="T7296" i="1" s="1"/>
  <c r="U7296" i="1" s="1"/>
  <c r="R7232" i="1" a="1"/>
  <c r="R7232" i="1" s="1"/>
  <c r="T7232" i="1" s="1"/>
  <c r="U7232" i="1" s="1"/>
  <c r="R7168" i="1" a="1"/>
  <c r="R7168" i="1" s="1"/>
  <c r="T7168" i="1" s="1"/>
  <c r="U7168" i="1" s="1"/>
  <c r="R7104" i="1" a="1"/>
  <c r="R7104" i="1" s="1"/>
  <c r="T7104" i="1" s="1"/>
  <c r="U7104" i="1" s="1"/>
  <c r="R7040" i="1" a="1"/>
  <c r="R7040" i="1" s="1"/>
  <c r="T7040" i="1" s="1"/>
  <c r="U7040" i="1" s="1"/>
  <c r="R6976" i="1" a="1"/>
  <c r="R6976" i="1" s="1"/>
  <c r="T6976" i="1" s="1"/>
  <c r="U6976" i="1" s="1"/>
  <c r="R6912" i="1" a="1"/>
  <c r="R6912" i="1" s="1"/>
  <c r="T6912" i="1" s="1"/>
  <c r="U6912" i="1" s="1"/>
  <c r="R7615" i="1" a="1"/>
  <c r="R7615" i="1" s="1"/>
  <c r="T7615" i="1" s="1"/>
  <c r="U7615" i="1" s="1"/>
  <c r="R7551" i="1" a="1"/>
  <c r="R7551" i="1" s="1"/>
  <c r="T7551" i="1" s="1"/>
  <c r="U7551" i="1" s="1"/>
  <c r="R7487" i="1" a="1"/>
  <c r="R7487" i="1" s="1"/>
  <c r="T7487" i="1" s="1"/>
  <c r="U7487" i="1" s="1"/>
  <c r="R7423" i="1" a="1"/>
  <c r="R7423" i="1" s="1"/>
  <c r="T7423" i="1" s="1"/>
  <c r="U7423" i="1" s="1"/>
  <c r="R7359" i="1" a="1"/>
  <c r="R7359" i="1" s="1"/>
  <c r="T7359" i="1" s="1"/>
  <c r="U7359" i="1" s="1"/>
  <c r="R7295" i="1" a="1"/>
  <c r="R7295" i="1" s="1"/>
  <c r="T7295" i="1" s="1"/>
  <c r="U7295" i="1" s="1"/>
  <c r="R7231" i="1" a="1"/>
  <c r="R7231" i="1" s="1"/>
  <c r="T7231" i="1" s="1"/>
  <c r="U7231" i="1" s="1"/>
  <c r="R7167" i="1" a="1"/>
  <c r="R7167" i="1" s="1"/>
  <c r="T7167" i="1" s="1"/>
  <c r="U7167" i="1" s="1"/>
  <c r="R7103" i="1" a="1"/>
  <c r="R7103" i="1" s="1"/>
  <c r="T7103" i="1" s="1"/>
  <c r="U7103" i="1" s="1"/>
  <c r="R7039" i="1" a="1"/>
  <c r="R7039" i="1" s="1"/>
  <c r="T7039" i="1" s="1"/>
  <c r="U7039" i="1" s="1"/>
  <c r="R6975" i="1" a="1"/>
  <c r="R6975" i="1" s="1"/>
  <c r="T6975" i="1" s="1"/>
  <c r="U6975" i="1" s="1"/>
  <c r="R6911" i="1" a="1"/>
  <c r="R6911" i="1" s="1"/>
  <c r="T6911" i="1" s="1"/>
  <c r="U6911" i="1" s="1"/>
  <c r="R6847" i="1" a="1"/>
  <c r="R6847" i="1" s="1"/>
  <c r="T6847" i="1" s="1"/>
  <c r="U6847" i="1" s="1"/>
  <c r="R6783" i="1" a="1"/>
  <c r="R6783" i="1" s="1"/>
  <c r="T6783" i="1" s="1"/>
  <c r="U6783" i="1" s="1"/>
  <c r="R6719" i="1" a="1"/>
  <c r="R6719" i="1" s="1"/>
  <c r="T6719" i="1" s="1"/>
  <c r="U6719" i="1" s="1"/>
  <c r="R6655" i="1" a="1"/>
  <c r="R6655" i="1" s="1"/>
  <c r="T6655" i="1" s="1"/>
  <c r="U6655" i="1" s="1"/>
  <c r="R6591" i="1" a="1"/>
  <c r="R6591" i="1" s="1"/>
  <c r="T6591" i="1" s="1"/>
  <c r="U6591" i="1" s="1"/>
  <c r="R6527" i="1" a="1"/>
  <c r="R6527" i="1" s="1"/>
  <c r="T6527" i="1" s="1"/>
  <c r="U6527" i="1" s="1"/>
  <c r="R6463" i="1" a="1"/>
  <c r="R6463" i="1" s="1"/>
  <c r="T6463" i="1" s="1"/>
  <c r="U6463" i="1" s="1"/>
  <c r="R6399" i="1" a="1"/>
  <c r="R6399" i="1" s="1"/>
  <c r="T6399" i="1" s="1"/>
  <c r="U6399" i="1" s="1"/>
  <c r="R6335" i="1" a="1"/>
  <c r="R6335" i="1" s="1"/>
  <c r="T6335" i="1" s="1"/>
  <c r="U6335" i="1" s="1"/>
  <c r="R6271" i="1" a="1"/>
  <c r="R6271" i="1" s="1"/>
  <c r="T6271" i="1" s="1"/>
  <c r="U6271" i="1" s="1"/>
  <c r="R8702" i="1" a="1"/>
  <c r="R8702" i="1" s="1"/>
  <c r="T8702" i="1" s="1"/>
  <c r="U8702" i="1" s="1"/>
  <c r="R8638" i="1" a="1"/>
  <c r="R8638" i="1" s="1"/>
  <c r="T8638" i="1" s="1"/>
  <c r="U8638" i="1" s="1"/>
  <c r="R8574" i="1" a="1"/>
  <c r="R8574" i="1" s="1"/>
  <c r="T8574" i="1" s="1"/>
  <c r="U8574" i="1" s="1"/>
  <c r="R8510" i="1" a="1"/>
  <c r="R8510" i="1" s="1"/>
  <c r="T8510" i="1" s="1"/>
  <c r="U8510" i="1" s="1"/>
  <c r="R8446" i="1" a="1"/>
  <c r="R8446" i="1" s="1"/>
  <c r="T8446" i="1" s="1"/>
  <c r="U8446" i="1" s="1"/>
  <c r="R8382" i="1" a="1"/>
  <c r="R8382" i="1" s="1"/>
  <c r="T8382" i="1" s="1"/>
  <c r="U8382" i="1" s="1"/>
  <c r="R8318" i="1" a="1"/>
  <c r="R8318" i="1" s="1"/>
  <c r="T8318" i="1" s="1"/>
  <c r="U8318" i="1" s="1"/>
  <c r="R13749" i="1" a="1"/>
  <c r="R13749" i="1" s="1"/>
  <c r="T13749" i="1" s="1"/>
  <c r="U13749" i="1" s="1"/>
  <c r="R13685" i="1" a="1"/>
  <c r="R13685" i="1" s="1"/>
  <c r="T13685" i="1" s="1"/>
  <c r="U13685" i="1" s="1"/>
  <c r="R13621" i="1" a="1"/>
  <c r="R13621" i="1" s="1"/>
  <c r="T13621" i="1" s="1"/>
  <c r="U13621" i="1" s="1"/>
  <c r="R13557" i="1" a="1"/>
  <c r="R13557" i="1" s="1"/>
  <c r="T13557" i="1" s="1"/>
  <c r="U13557" i="1" s="1"/>
  <c r="R13493" i="1" a="1"/>
  <c r="R13493" i="1" s="1"/>
  <c r="T13493" i="1" s="1"/>
  <c r="U13493" i="1" s="1"/>
  <c r="R13429" i="1" a="1"/>
  <c r="R13429" i="1" s="1"/>
  <c r="T13429" i="1" s="1"/>
  <c r="U13429" i="1" s="1"/>
  <c r="R13365" i="1" a="1"/>
  <c r="R13365" i="1" s="1"/>
  <c r="T13365" i="1" s="1"/>
  <c r="U13365" i="1" s="1"/>
  <c r="R13301" i="1" a="1"/>
  <c r="R13301" i="1" s="1"/>
  <c r="T13301" i="1" s="1"/>
  <c r="U13301" i="1" s="1"/>
  <c r="R13237" i="1" a="1"/>
  <c r="R13237" i="1" s="1"/>
  <c r="T13237" i="1" s="1"/>
  <c r="U13237" i="1" s="1"/>
  <c r="R13173" i="1" a="1"/>
  <c r="R13173" i="1" s="1"/>
  <c r="T13173" i="1" s="1"/>
  <c r="U13173" i="1" s="1"/>
  <c r="R13109" i="1" a="1"/>
  <c r="R13109" i="1" s="1"/>
  <c r="T13109" i="1" s="1"/>
  <c r="U13109" i="1" s="1"/>
  <c r="R13045" i="1" a="1"/>
  <c r="R13045" i="1" s="1"/>
  <c r="T13045" i="1" s="1"/>
  <c r="U13045" i="1" s="1"/>
  <c r="R12981" i="1" a="1"/>
  <c r="R12981" i="1" s="1"/>
  <c r="T12981" i="1" s="1"/>
  <c r="U12981" i="1" s="1"/>
  <c r="R12917" i="1" a="1"/>
  <c r="R12917" i="1" s="1"/>
  <c r="T12917" i="1" s="1"/>
  <c r="U12917" i="1" s="1"/>
  <c r="R12853" i="1" a="1"/>
  <c r="R12853" i="1" s="1"/>
  <c r="T12853" i="1" s="1"/>
  <c r="U12853" i="1" s="1"/>
  <c r="R12789" i="1" a="1"/>
  <c r="R12789" i="1" s="1"/>
  <c r="T12789" i="1" s="1"/>
  <c r="U12789" i="1" s="1"/>
  <c r="R12725" i="1" a="1"/>
  <c r="R12725" i="1" s="1"/>
  <c r="T12725" i="1" s="1"/>
  <c r="U12725" i="1" s="1"/>
  <c r="R12661" i="1" a="1"/>
  <c r="R12661" i="1" s="1"/>
  <c r="T12661" i="1" s="1"/>
  <c r="U12661" i="1" s="1"/>
  <c r="R12597" i="1" a="1"/>
  <c r="R12597" i="1" s="1"/>
  <c r="T12597" i="1" s="1"/>
  <c r="U12597" i="1" s="1"/>
  <c r="R12533" i="1" a="1"/>
  <c r="R12533" i="1" s="1"/>
  <c r="T12533" i="1" s="1"/>
  <c r="U12533" i="1" s="1"/>
  <c r="R14044" i="1" a="1"/>
  <c r="R14044" i="1" s="1"/>
  <c r="T14044" i="1" s="1"/>
  <c r="U14044" i="1" s="1"/>
  <c r="R13980" i="1" a="1"/>
  <c r="R13980" i="1" s="1"/>
  <c r="T13980" i="1" s="1"/>
  <c r="U13980" i="1" s="1"/>
  <c r="R13916" i="1" a="1"/>
  <c r="R13916" i="1" s="1"/>
  <c r="T13916" i="1" s="1"/>
  <c r="U13916" i="1" s="1"/>
  <c r="R13852" i="1" a="1"/>
  <c r="R13852" i="1" s="1"/>
  <c r="T13852" i="1" s="1"/>
  <c r="U13852" i="1" s="1"/>
  <c r="R13788" i="1" a="1"/>
  <c r="R13788" i="1" s="1"/>
  <c r="T13788" i="1" s="1"/>
  <c r="U13788" i="1" s="1"/>
  <c r="R13724" i="1" a="1"/>
  <c r="R13724" i="1" s="1"/>
  <c r="T13724" i="1" s="1"/>
  <c r="U13724" i="1" s="1"/>
  <c r="R13660" i="1" a="1"/>
  <c r="R13660" i="1" s="1"/>
  <c r="T13660" i="1" s="1"/>
  <c r="U13660" i="1" s="1"/>
  <c r="R13596" i="1" a="1"/>
  <c r="R13596" i="1" s="1"/>
  <c r="T13596" i="1" s="1"/>
  <c r="U13596" i="1" s="1"/>
  <c r="R13532" i="1" a="1"/>
  <c r="R13532" i="1" s="1"/>
  <c r="T13532" i="1" s="1"/>
  <c r="U13532" i="1" s="1"/>
  <c r="R13468" i="1" a="1"/>
  <c r="R13468" i="1" s="1"/>
  <c r="T13468" i="1" s="1"/>
  <c r="U13468" i="1" s="1"/>
  <c r="R13404" i="1" a="1"/>
  <c r="R13404" i="1" s="1"/>
  <c r="T13404" i="1" s="1"/>
  <c r="U13404" i="1" s="1"/>
  <c r="R13340" i="1" a="1"/>
  <c r="R13340" i="1" s="1"/>
  <c r="T13340" i="1" s="1"/>
  <c r="U13340" i="1" s="1"/>
  <c r="R13276" i="1" a="1"/>
  <c r="R13276" i="1" s="1"/>
  <c r="T13276" i="1" s="1"/>
  <c r="U13276" i="1" s="1"/>
  <c r="R13212" i="1" a="1"/>
  <c r="R13212" i="1" s="1"/>
  <c r="T13212" i="1" s="1"/>
  <c r="U13212" i="1" s="1"/>
  <c r="R13148" i="1" a="1"/>
  <c r="R13148" i="1" s="1"/>
  <c r="T13148" i="1" s="1"/>
  <c r="U13148" i="1" s="1"/>
  <c r="R13084" i="1" a="1"/>
  <c r="R13084" i="1" s="1"/>
  <c r="T13084" i="1" s="1"/>
  <c r="U13084" i="1" s="1"/>
  <c r="R13020" i="1" a="1"/>
  <c r="R13020" i="1" s="1"/>
  <c r="T13020" i="1" s="1"/>
  <c r="U13020" i="1" s="1"/>
  <c r="R12956" i="1" a="1"/>
  <c r="R12956" i="1" s="1"/>
  <c r="T12956" i="1" s="1"/>
  <c r="U12956" i="1" s="1"/>
  <c r="R12892" i="1" a="1"/>
  <c r="R12892" i="1" s="1"/>
  <c r="T12892" i="1" s="1"/>
  <c r="U12892" i="1" s="1"/>
  <c r="R12828" i="1" a="1"/>
  <c r="R12828" i="1" s="1"/>
  <c r="T12828" i="1" s="1"/>
  <c r="U12828" i="1" s="1"/>
  <c r="R12764" i="1" a="1"/>
  <c r="R12764" i="1" s="1"/>
  <c r="T12764" i="1" s="1"/>
  <c r="U12764" i="1" s="1"/>
  <c r="R9642" i="1" a="1"/>
  <c r="R9642" i="1" s="1"/>
  <c r="T9642" i="1" s="1"/>
  <c r="U9642" i="1" s="1"/>
  <c r="R9578" i="1" a="1"/>
  <c r="R9578" i="1" s="1"/>
  <c r="T9578" i="1" s="1"/>
  <c r="U9578" i="1" s="1"/>
  <c r="R9514" i="1" a="1"/>
  <c r="R9514" i="1" s="1"/>
  <c r="T9514" i="1" s="1"/>
  <c r="U9514" i="1" s="1"/>
  <c r="R10651" i="1" a="1"/>
  <c r="R10651" i="1" s="1"/>
  <c r="T10651" i="1" s="1"/>
  <c r="U10651" i="1" s="1"/>
  <c r="R7139" i="1" a="1"/>
  <c r="R7139" i="1" s="1"/>
  <c r="T7139" i="1" s="1"/>
  <c r="U7139" i="1" s="1"/>
  <c r="R12033" i="1" a="1"/>
  <c r="R12033" i="1" s="1"/>
  <c r="T12033" i="1" s="1"/>
  <c r="U12033" i="1" s="1"/>
  <c r="R12441" i="1" a="1"/>
  <c r="R12441" i="1" s="1"/>
  <c r="T12441" i="1" s="1"/>
  <c r="U12441" i="1" s="1"/>
  <c r="R8235" i="1" a="1"/>
  <c r="R8235" i="1" s="1"/>
  <c r="T8235" i="1" s="1"/>
  <c r="U8235" i="1" s="1"/>
  <c r="R12209" i="1" a="1"/>
  <c r="R12209" i="1" s="1"/>
  <c r="T12209" i="1" s="1"/>
  <c r="U12209" i="1" s="1"/>
  <c r="R13858" i="1" a="1"/>
  <c r="R13858" i="1" s="1"/>
  <c r="T13858" i="1" s="1"/>
  <c r="U13858" i="1" s="1"/>
  <c r="R13346" i="1" a="1"/>
  <c r="R13346" i="1" s="1"/>
  <c r="T13346" i="1" s="1"/>
  <c r="U13346" i="1" s="1"/>
  <c r="R9241" i="1" a="1"/>
  <c r="R9241" i="1" s="1"/>
  <c r="T9241" i="1" s="1"/>
  <c r="U9241" i="1" s="1"/>
  <c r="R8577" i="1" a="1"/>
  <c r="R8577" i="1" s="1"/>
  <c r="T8577" i="1" s="1"/>
  <c r="U8577" i="1" s="1"/>
  <c r="R8065" i="1" a="1"/>
  <c r="R8065" i="1" s="1"/>
  <c r="T8065" i="1" s="1"/>
  <c r="U8065" i="1" s="1"/>
  <c r="R7553" i="1" a="1"/>
  <c r="R7553" i="1" s="1"/>
  <c r="T7553" i="1" s="1"/>
  <c r="U7553" i="1" s="1"/>
  <c r="R12744" i="1" a="1"/>
  <c r="R12744" i="1" s="1"/>
  <c r="T12744" i="1" s="1"/>
  <c r="U12744" i="1" s="1"/>
  <c r="R10384" i="1" a="1"/>
  <c r="R10384" i="1" s="1"/>
  <c r="T10384" i="1" s="1"/>
  <c r="U10384" i="1" s="1"/>
  <c r="R9633" i="1" a="1"/>
  <c r="R9633" i="1" s="1"/>
  <c r="T9633" i="1" s="1"/>
  <c r="U9633" i="1" s="1"/>
  <c r="R12296" i="1" a="1"/>
  <c r="R12296" i="1" s="1"/>
  <c r="T12296" i="1" s="1"/>
  <c r="U12296" i="1" s="1"/>
  <c r="R13655" i="1" a="1"/>
  <c r="R13655" i="1" s="1"/>
  <c r="T13655" i="1" s="1"/>
  <c r="U13655" i="1" s="1"/>
  <c r="R10145" i="1" a="1"/>
  <c r="R10145" i="1" s="1"/>
  <c r="T10145" i="1" s="1"/>
  <c r="U10145" i="1" s="1"/>
  <c r="R12176" i="1" a="1"/>
  <c r="R12176" i="1" s="1"/>
  <c r="T12176" i="1" s="1"/>
  <c r="U12176" i="1" s="1"/>
  <c r="R13007" i="1" a="1"/>
  <c r="R13007" i="1" s="1"/>
  <c r="T13007" i="1" s="1"/>
  <c r="U13007" i="1" s="1"/>
  <c r="R9233" i="1" a="1"/>
  <c r="R9233" i="1" s="1"/>
  <c r="T9233" i="1" s="1"/>
  <c r="U9233" i="1" s="1"/>
  <c r="R12048" i="1" a="1"/>
  <c r="R12048" i="1" s="1"/>
  <c r="T12048" i="1" s="1"/>
  <c r="U12048" i="1" s="1"/>
  <c r="R13479" i="1" a="1"/>
  <c r="R13479" i="1" s="1"/>
  <c r="T13479" i="1" s="1"/>
  <c r="U13479" i="1" s="1"/>
  <c r="R12263" i="1" a="1"/>
  <c r="R12263" i="1" s="1"/>
  <c r="T12263" i="1" s="1"/>
  <c r="U12263" i="1" s="1"/>
  <c r="R9913" i="1" a="1"/>
  <c r="R9913" i="1" s="1"/>
  <c r="T9913" i="1" s="1"/>
  <c r="U9913" i="1" s="1"/>
  <c r="R13656" i="1" a="1"/>
  <c r="R13656" i="1" s="1"/>
  <c r="T13656" i="1" s="1"/>
  <c r="U13656" i="1" s="1"/>
  <c r="R12512" i="1" a="1"/>
  <c r="R12512" i="1" s="1"/>
  <c r="T12512" i="1" s="1"/>
  <c r="U12512" i="1" s="1"/>
  <c r="R11400" i="1" a="1"/>
  <c r="R11400" i="1" s="1"/>
  <c r="T11400" i="1" s="1"/>
  <c r="U11400" i="1" s="1"/>
  <c r="R13895" i="1" a="1"/>
  <c r="R13895" i="1" s="1"/>
  <c r="T13895" i="1" s="1"/>
  <c r="U13895" i="1" s="1"/>
  <c r="R12967" i="1" a="1"/>
  <c r="R12967" i="1" s="1"/>
  <c r="T12967" i="1" s="1"/>
  <c r="U12967" i="1" s="1"/>
  <c r="R13082" i="1" a="1"/>
  <c r="R13082" i="1" s="1"/>
  <c r="T13082" i="1" s="1"/>
  <c r="U13082" i="1" s="1"/>
  <c r="R12826" i="1" a="1"/>
  <c r="R12826" i="1" s="1"/>
  <c r="T12826" i="1" s="1"/>
  <c r="U12826" i="1" s="1"/>
  <c r="R12570" i="1" a="1"/>
  <c r="R12570" i="1" s="1"/>
  <c r="T12570" i="1" s="1"/>
  <c r="U12570" i="1" s="1"/>
  <c r="R12314" i="1" a="1"/>
  <c r="R12314" i="1" s="1"/>
  <c r="T12314" i="1" s="1"/>
  <c r="U12314" i="1" s="1"/>
  <c r="R12058" i="1" a="1"/>
  <c r="R12058" i="1" s="1"/>
  <c r="T12058" i="1" s="1"/>
  <c r="U12058" i="1" s="1"/>
  <c r="R7465" i="1" a="1"/>
  <c r="R7465" i="1" s="1"/>
  <c r="T7465" i="1" s="1"/>
  <c r="U7465" i="1" s="1"/>
  <c r="R7209" i="1" a="1"/>
  <c r="R7209" i="1" s="1"/>
  <c r="T7209" i="1" s="1"/>
  <c r="U7209" i="1" s="1"/>
  <c r="R6953" i="1" a="1"/>
  <c r="R6953" i="1" s="1"/>
  <c r="T6953" i="1" s="1"/>
  <c r="U6953" i="1" s="1"/>
  <c r="R6697" i="1" a="1"/>
  <c r="R6697" i="1" s="1"/>
  <c r="T6697" i="1" s="1"/>
  <c r="U6697" i="1" s="1"/>
  <c r="R6441" i="1" a="1"/>
  <c r="R6441" i="1" s="1"/>
  <c r="T6441" i="1" s="1"/>
  <c r="U6441" i="1" s="1"/>
  <c r="R6185" i="1" a="1"/>
  <c r="R6185" i="1" s="1"/>
  <c r="T6185" i="1" s="1"/>
  <c r="U6185" i="1" s="1"/>
  <c r="R9856" i="1" a="1"/>
  <c r="R9856" i="1" s="1"/>
  <c r="T9856" i="1" s="1"/>
  <c r="U9856" i="1" s="1"/>
  <c r="R9600" i="1" a="1"/>
  <c r="R9600" i="1" s="1"/>
  <c r="T9600" i="1" s="1"/>
  <c r="U9600" i="1" s="1"/>
  <c r="R9344" i="1" a="1"/>
  <c r="R9344" i="1" s="1"/>
  <c r="T9344" i="1" s="1"/>
  <c r="U9344" i="1" s="1"/>
  <c r="R9088" i="1" a="1"/>
  <c r="R9088" i="1" s="1"/>
  <c r="T9088" i="1" s="1"/>
  <c r="U9088" i="1" s="1"/>
  <c r="R11711" i="1" a="1"/>
  <c r="R11711" i="1" s="1"/>
  <c r="T11711" i="1" s="1"/>
  <c r="U11711" i="1" s="1"/>
  <c r="R10703" i="1" a="1"/>
  <c r="R10703" i="1" s="1"/>
  <c r="T10703" i="1" s="1"/>
  <c r="U10703" i="1" s="1"/>
  <c r="R10135" i="1" a="1"/>
  <c r="R10135" i="1" s="1"/>
  <c r="T10135" i="1" s="1"/>
  <c r="U10135" i="1" s="1"/>
  <c r="R9879" i="1" a="1"/>
  <c r="R9879" i="1" s="1"/>
  <c r="T9879" i="1" s="1"/>
  <c r="U9879" i="1" s="1"/>
  <c r="R9623" i="1" a="1"/>
  <c r="R9623" i="1" s="1"/>
  <c r="T9623" i="1" s="1"/>
  <c r="U9623" i="1" s="1"/>
  <c r="R9367" i="1" a="1"/>
  <c r="R9367" i="1" s="1"/>
  <c r="T9367" i="1" s="1"/>
  <c r="U9367" i="1" s="1"/>
  <c r="R11551" i="1" a="1"/>
  <c r="R11551" i="1" s="1"/>
  <c r="T11551" i="1" s="1"/>
  <c r="U11551" i="1" s="1"/>
  <c r="R10535" i="1" a="1"/>
  <c r="R10535" i="1" s="1"/>
  <c r="T10535" i="1" s="1"/>
  <c r="U10535" i="1" s="1"/>
  <c r="R13830" i="1" a="1"/>
  <c r="R13830" i="1" s="1"/>
  <c r="T13830" i="1" s="1"/>
  <c r="U13830" i="1" s="1"/>
  <c r="R13350" i="1" a="1"/>
  <c r="R13350" i="1" s="1"/>
  <c r="T13350" i="1" s="1"/>
  <c r="U13350" i="1" s="1"/>
  <c r="R12406" i="1" a="1"/>
  <c r="R12406" i="1" s="1"/>
  <c r="T12406" i="1" s="1"/>
  <c r="U12406" i="1" s="1"/>
  <c r="R11790" i="1" a="1"/>
  <c r="R11790" i="1" s="1"/>
  <c r="T11790" i="1" s="1"/>
  <c r="U11790" i="1" s="1"/>
  <c r="R11519" i="1" a="1"/>
  <c r="R11519" i="1" s="1"/>
  <c r="T11519" i="1" s="1"/>
  <c r="U11519" i="1" s="1"/>
  <c r="R10751" i="1" a="1"/>
  <c r="R10751" i="1" s="1"/>
  <c r="T10751" i="1" s="1"/>
  <c r="U10751" i="1" s="1"/>
  <c r="R14102" i="1" a="1"/>
  <c r="R14102" i="1" s="1"/>
  <c r="T14102" i="1" s="1"/>
  <c r="U14102" i="1" s="1"/>
  <c r="R13726" i="1" a="1"/>
  <c r="R13726" i="1" s="1"/>
  <c r="T13726" i="1" s="1"/>
  <c r="U13726" i="1" s="1"/>
  <c r="R13358" i="1" a="1"/>
  <c r="R13358" i="1" s="1"/>
  <c r="T13358" i="1" s="1"/>
  <c r="U13358" i="1" s="1"/>
  <c r="R13046" i="1" a="1"/>
  <c r="R13046" i="1" s="1"/>
  <c r="T13046" i="1" s="1"/>
  <c r="U13046" i="1" s="1"/>
  <c r="R12758" i="1" a="1"/>
  <c r="R12758" i="1" s="1"/>
  <c r="T12758" i="1" s="1"/>
  <c r="U12758" i="1" s="1"/>
  <c r="R12398" i="1" a="1"/>
  <c r="R12398" i="1" s="1"/>
  <c r="T12398" i="1" s="1"/>
  <c r="U12398" i="1" s="1"/>
  <c r="R12030" i="1" a="1"/>
  <c r="R12030" i="1" s="1"/>
  <c r="T12030" i="1" s="1"/>
  <c r="U12030" i="1" s="1"/>
  <c r="R11718" i="1" a="1"/>
  <c r="R11718" i="1" s="1"/>
  <c r="T11718" i="1" s="1"/>
  <c r="U11718" i="1" s="1"/>
  <c r="R11631" i="1" a="1"/>
  <c r="R11631" i="1" s="1"/>
  <c r="T11631" i="1" s="1"/>
  <c r="U11631" i="1" s="1"/>
  <c r="R11111" i="1" a="1"/>
  <c r="R11111" i="1" s="1"/>
  <c r="T11111" i="1" s="1"/>
  <c r="U11111" i="1" s="1"/>
  <c r="R10607" i="1" a="1"/>
  <c r="R10607" i="1" s="1"/>
  <c r="T10607" i="1" s="1"/>
  <c r="U10607" i="1" s="1"/>
  <c r="R14038" i="1" a="1"/>
  <c r="R14038" i="1" s="1"/>
  <c r="T14038" i="1" s="1"/>
  <c r="U14038" i="1" s="1"/>
  <c r="R13838" i="1" a="1"/>
  <c r="R13838" i="1" s="1"/>
  <c r="T13838" i="1" s="1"/>
  <c r="U13838" i="1" s="1"/>
  <c r="R13630" i="1" a="1"/>
  <c r="R13630" i="1" s="1"/>
  <c r="T13630" i="1" s="1"/>
  <c r="U13630" i="1" s="1"/>
  <c r="R13438" i="1" a="1"/>
  <c r="R13438" i="1" s="1"/>
  <c r="T13438" i="1" s="1"/>
  <c r="U13438" i="1" s="1"/>
  <c r="R13254" i="1" a="1"/>
  <c r="R13254" i="1" s="1"/>
  <c r="T13254" i="1" s="1"/>
  <c r="U13254" i="1" s="1"/>
  <c r="R13102" i="1" a="1"/>
  <c r="R13102" i="1" s="1"/>
  <c r="T13102" i="1" s="1"/>
  <c r="U13102" i="1" s="1"/>
  <c r="R12966" i="1" a="1"/>
  <c r="R12966" i="1" s="1"/>
  <c r="T12966" i="1" s="1"/>
  <c r="U12966" i="1" s="1"/>
  <c r="R12830" i="1" a="1"/>
  <c r="R12830" i="1" s="1"/>
  <c r="T12830" i="1" s="1"/>
  <c r="U12830" i="1" s="1"/>
  <c r="R12662" i="1" a="1"/>
  <c r="R12662" i="1" s="1"/>
  <c r="T12662" i="1" s="1"/>
  <c r="U12662" i="1" s="1"/>
  <c r="R12494" i="1" a="1"/>
  <c r="R12494" i="1" s="1"/>
  <c r="T12494" i="1" s="1"/>
  <c r="U12494" i="1" s="1"/>
  <c r="R12302" i="1" a="1"/>
  <c r="R12302" i="1" s="1"/>
  <c r="T12302" i="1" s="1"/>
  <c r="U12302" i="1" s="1"/>
  <c r="R12118" i="1" a="1"/>
  <c r="R12118" i="1" s="1"/>
  <c r="T12118" i="1" s="1"/>
  <c r="U12118" i="1" s="1"/>
  <c r="R11958" i="1" a="1"/>
  <c r="R11958" i="1" s="1"/>
  <c r="T11958" i="1" s="1"/>
  <c r="U11958" i="1" s="1"/>
  <c r="R11766" i="1" a="1"/>
  <c r="R11766" i="1" s="1"/>
  <c r="T11766" i="1" s="1"/>
  <c r="U11766" i="1" s="1"/>
  <c r="R11826" i="1" a="1"/>
  <c r="R11826" i="1" s="1"/>
  <c r="T11826" i="1" s="1"/>
  <c r="U11826" i="1" s="1"/>
  <c r="R11762" i="1" a="1"/>
  <c r="R11762" i="1" s="1"/>
  <c r="T11762" i="1" s="1"/>
  <c r="U11762" i="1" s="1"/>
  <c r="R11698" i="1" a="1"/>
  <c r="R11698" i="1" s="1"/>
  <c r="T11698" i="1" s="1"/>
  <c r="U11698" i="1" s="1"/>
  <c r="R11634" i="1" a="1"/>
  <c r="R11634" i="1" s="1"/>
  <c r="T11634" i="1" s="1"/>
  <c r="U11634" i="1" s="1"/>
  <c r="R11570" i="1" a="1"/>
  <c r="R11570" i="1" s="1"/>
  <c r="T11570" i="1" s="1"/>
  <c r="U11570" i="1" s="1"/>
  <c r="R11506" i="1" a="1"/>
  <c r="R11506" i="1" s="1"/>
  <c r="T11506" i="1" s="1"/>
  <c r="U11506" i="1" s="1"/>
  <c r="R11442" i="1" a="1"/>
  <c r="R11442" i="1" s="1"/>
  <c r="T11442" i="1" s="1"/>
  <c r="U11442" i="1" s="1"/>
  <c r="R11378" i="1" a="1"/>
  <c r="R11378" i="1" s="1"/>
  <c r="T11378" i="1" s="1"/>
  <c r="U11378" i="1" s="1"/>
  <c r="R11314" i="1" a="1"/>
  <c r="R11314" i="1" s="1"/>
  <c r="T11314" i="1" s="1"/>
  <c r="U11314" i="1" s="1"/>
  <c r="R11250" i="1" a="1"/>
  <c r="R11250" i="1" s="1"/>
  <c r="T11250" i="1" s="1"/>
  <c r="U11250" i="1" s="1"/>
  <c r="R11186" i="1" a="1"/>
  <c r="R11186" i="1" s="1"/>
  <c r="T11186" i="1" s="1"/>
  <c r="U11186" i="1" s="1"/>
  <c r="R11122" i="1" a="1"/>
  <c r="R11122" i="1" s="1"/>
  <c r="T11122" i="1" s="1"/>
  <c r="U11122" i="1" s="1"/>
  <c r="R11058" i="1" a="1"/>
  <c r="R11058" i="1" s="1"/>
  <c r="T11058" i="1" s="1"/>
  <c r="U11058" i="1" s="1"/>
  <c r="R10994" i="1" a="1"/>
  <c r="R10994" i="1" s="1"/>
  <c r="T10994" i="1" s="1"/>
  <c r="U10994" i="1" s="1"/>
  <c r="R10930" i="1" a="1"/>
  <c r="R10930" i="1" s="1"/>
  <c r="T10930" i="1" s="1"/>
  <c r="U10930" i="1" s="1"/>
  <c r="R10866" i="1" a="1"/>
  <c r="R10866" i="1" s="1"/>
  <c r="T10866" i="1" s="1"/>
  <c r="U10866" i="1" s="1"/>
  <c r="R10802" i="1" a="1"/>
  <c r="R10802" i="1" s="1"/>
  <c r="T10802" i="1" s="1"/>
  <c r="U10802" i="1" s="1"/>
  <c r="R10738" i="1" a="1"/>
  <c r="R10738" i="1" s="1"/>
  <c r="T10738" i="1" s="1"/>
  <c r="U10738" i="1" s="1"/>
  <c r="R6129" i="1" a="1"/>
  <c r="R6129" i="1" s="1"/>
  <c r="T6129" i="1" s="1"/>
  <c r="U6129" i="1" s="1"/>
  <c r="R6065" i="1" a="1"/>
  <c r="R6065" i="1" s="1"/>
  <c r="T6065" i="1" s="1"/>
  <c r="U6065" i="1" s="1"/>
  <c r="R6001" i="1" a="1"/>
  <c r="R6001" i="1" s="1"/>
  <c r="T6001" i="1" s="1"/>
  <c r="U6001" i="1" s="1"/>
  <c r="R5937" i="1" a="1"/>
  <c r="R5937" i="1" s="1"/>
  <c r="T5937" i="1" s="1"/>
  <c r="U5937" i="1" s="1"/>
  <c r="R5873" i="1" a="1"/>
  <c r="R5873" i="1" s="1"/>
  <c r="T5873" i="1" s="1"/>
  <c r="U5873" i="1" s="1"/>
  <c r="R5809" i="1" a="1"/>
  <c r="R5809" i="1" s="1"/>
  <c r="T5809" i="1" s="1"/>
  <c r="U5809" i="1" s="1"/>
  <c r="R5745" i="1" a="1"/>
  <c r="R5745" i="1" s="1"/>
  <c r="T5745" i="1" s="1"/>
  <c r="U5745" i="1" s="1"/>
  <c r="R5681" i="1" a="1"/>
  <c r="R5681" i="1" s="1"/>
  <c r="T5681" i="1" s="1"/>
  <c r="U5681" i="1" s="1"/>
  <c r="R5617" i="1" a="1"/>
  <c r="R5617" i="1" s="1"/>
  <c r="T5617" i="1" s="1"/>
  <c r="U5617" i="1" s="1"/>
  <c r="R5553" i="1" a="1"/>
  <c r="R5553" i="1" s="1"/>
  <c r="T5553" i="1" s="1"/>
  <c r="U5553" i="1" s="1"/>
  <c r="R5489" i="1" a="1"/>
  <c r="R5489" i="1" s="1"/>
  <c r="T5489" i="1" s="1"/>
  <c r="U5489" i="1" s="1"/>
  <c r="R5425" i="1" a="1"/>
  <c r="R5425" i="1" s="1"/>
  <c r="T5425" i="1" s="1"/>
  <c r="U5425" i="1" s="1"/>
  <c r="R5361" i="1" a="1"/>
  <c r="R5361" i="1" s="1"/>
  <c r="T5361" i="1" s="1"/>
  <c r="U5361" i="1" s="1"/>
  <c r="R5297" i="1" a="1"/>
  <c r="R5297" i="1" s="1"/>
  <c r="T5297" i="1" s="1"/>
  <c r="U5297" i="1" s="1"/>
  <c r="R5233" i="1" a="1"/>
  <c r="R5233" i="1" s="1"/>
  <c r="T5233" i="1" s="1"/>
  <c r="U5233" i="1" s="1"/>
  <c r="R5169" i="1" a="1"/>
  <c r="R5169" i="1" s="1"/>
  <c r="T5169" i="1" s="1"/>
  <c r="U5169" i="1" s="1"/>
  <c r="R5105" i="1" a="1"/>
  <c r="R5105" i="1" s="1"/>
  <c r="T5105" i="1" s="1"/>
  <c r="U5105" i="1" s="1"/>
  <c r="R5041" i="1" a="1"/>
  <c r="R5041" i="1" s="1"/>
  <c r="T5041" i="1" s="1"/>
  <c r="U5041" i="1" s="1"/>
  <c r="R4977" i="1" a="1"/>
  <c r="R4977" i="1" s="1"/>
  <c r="T4977" i="1" s="1"/>
  <c r="U4977" i="1" s="1"/>
  <c r="R4913" i="1" a="1"/>
  <c r="R4913" i="1" s="1"/>
  <c r="T4913" i="1" s="1"/>
  <c r="U4913" i="1" s="1"/>
  <c r="R4849" i="1" a="1"/>
  <c r="R4849" i="1" s="1"/>
  <c r="T4849" i="1" s="1"/>
  <c r="U4849" i="1" s="1"/>
  <c r="R8896" i="1" a="1"/>
  <c r="R8896" i="1" s="1"/>
  <c r="T8896" i="1" s="1"/>
  <c r="U8896" i="1" s="1"/>
  <c r="R8832" i="1" a="1"/>
  <c r="R8832" i="1" s="1"/>
  <c r="T8832" i="1" s="1"/>
  <c r="U8832" i="1" s="1"/>
  <c r="R8768" i="1" a="1"/>
  <c r="R8768" i="1" s="1"/>
  <c r="T8768" i="1" s="1"/>
  <c r="U8768" i="1" s="1"/>
  <c r="R8704" i="1" a="1"/>
  <c r="R8704" i="1" s="1"/>
  <c r="T8704" i="1" s="1"/>
  <c r="U8704" i="1" s="1"/>
  <c r="R8640" i="1" a="1"/>
  <c r="R8640" i="1" s="1"/>
  <c r="T8640" i="1" s="1"/>
  <c r="U8640" i="1" s="1"/>
  <c r="R8576" i="1" a="1"/>
  <c r="R8576" i="1" s="1"/>
  <c r="T8576" i="1" s="1"/>
  <c r="U8576" i="1" s="1"/>
  <c r="R8512" i="1" a="1"/>
  <c r="R8512" i="1" s="1"/>
  <c r="T8512" i="1" s="1"/>
  <c r="U8512" i="1" s="1"/>
  <c r="R8448" i="1" a="1"/>
  <c r="R8448" i="1" s="1"/>
  <c r="T8448" i="1" s="1"/>
  <c r="U8448" i="1" s="1"/>
  <c r="R8384" i="1" a="1"/>
  <c r="R8384" i="1" s="1"/>
  <c r="T8384" i="1" s="1"/>
  <c r="U8384" i="1" s="1"/>
  <c r="R8320" i="1" a="1"/>
  <c r="R8320" i="1" s="1"/>
  <c r="T8320" i="1" s="1"/>
  <c r="U8320" i="1" s="1"/>
  <c r="R8256" i="1" a="1"/>
  <c r="R8256" i="1" s="1"/>
  <c r="T8256" i="1" s="1"/>
  <c r="U8256" i="1" s="1"/>
  <c r="R8192" i="1" a="1"/>
  <c r="R8192" i="1" s="1"/>
  <c r="T8192" i="1" s="1"/>
  <c r="U8192" i="1" s="1"/>
  <c r="R8128" i="1" a="1"/>
  <c r="R8128" i="1" s="1"/>
  <c r="T8128" i="1" s="1"/>
  <c r="U8128" i="1" s="1"/>
  <c r="R9231" i="1" a="1"/>
  <c r="R9231" i="1" s="1"/>
  <c r="T9231" i="1" s="1"/>
  <c r="U9231" i="1" s="1"/>
  <c r="R9167" i="1" a="1"/>
  <c r="R9167" i="1" s="1"/>
  <c r="T9167" i="1" s="1"/>
  <c r="U9167" i="1" s="1"/>
  <c r="R9103" i="1" a="1"/>
  <c r="R9103" i="1" s="1"/>
  <c r="T9103" i="1" s="1"/>
  <c r="U9103" i="1" s="1"/>
  <c r="R9039" i="1" a="1"/>
  <c r="R9039" i="1" s="1"/>
  <c r="T9039" i="1" s="1"/>
  <c r="U9039" i="1" s="1"/>
  <c r="R8975" i="1" a="1"/>
  <c r="R8975" i="1" s="1"/>
  <c r="T8975" i="1" s="1"/>
  <c r="U8975" i="1" s="1"/>
  <c r="R8911" i="1" a="1"/>
  <c r="R8911" i="1" s="1"/>
  <c r="T8911" i="1" s="1"/>
  <c r="U8911" i="1" s="1"/>
  <c r="R8847" i="1" a="1"/>
  <c r="R8847" i="1" s="1"/>
  <c r="T8847" i="1" s="1"/>
  <c r="U8847" i="1" s="1"/>
  <c r="R8783" i="1" a="1"/>
  <c r="R8783" i="1" s="1"/>
  <c r="T8783" i="1" s="1"/>
  <c r="U8783" i="1" s="1"/>
  <c r="R8719" i="1" a="1"/>
  <c r="R8719" i="1" s="1"/>
  <c r="T8719" i="1" s="1"/>
  <c r="U8719" i="1" s="1"/>
  <c r="R8655" i="1" a="1"/>
  <c r="R8655" i="1" s="1"/>
  <c r="T8655" i="1" s="1"/>
  <c r="U8655" i="1" s="1"/>
  <c r="R8591" i="1" a="1"/>
  <c r="R8591" i="1" s="1"/>
  <c r="T8591" i="1" s="1"/>
  <c r="U8591" i="1" s="1"/>
  <c r="R8527" i="1" a="1"/>
  <c r="R8527" i="1" s="1"/>
  <c r="T8527" i="1" s="1"/>
  <c r="U8527" i="1" s="1"/>
  <c r="R8463" i="1" a="1"/>
  <c r="R8463" i="1" s="1"/>
  <c r="T8463" i="1" s="1"/>
  <c r="U8463" i="1" s="1"/>
  <c r="R8399" i="1" a="1"/>
  <c r="R8399" i="1" s="1"/>
  <c r="T8399" i="1" s="1"/>
  <c r="U8399" i="1" s="1"/>
  <c r="R8335" i="1" a="1"/>
  <c r="R8335" i="1" s="1"/>
  <c r="T8335" i="1" s="1"/>
  <c r="U8335" i="1" s="1"/>
  <c r="R8271" i="1" a="1"/>
  <c r="R8271" i="1" s="1"/>
  <c r="T8271" i="1" s="1"/>
  <c r="U8271" i="1" s="1"/>
  <c r="R8207" i="1" a="1"/>
  <c r="R8207" i="1" s="1"/>
  <c r="T8207" i="1" s="1"/>
  <c r="U8207" i="1" s="1"/>
  <c r="R8143" i="1" a="1"/>
  <c r="R8143" i="1" s="1"/>
  <c r="T8143" i="1" s="1"/>
  <c r="U8143" i="1" s="1"/>
  <c r="R8079" i="1" a="1"/>
  <c r="R8079" i="1" s="1"/>
  <c r="T8079" i="1" s="1"/>
  <c r="U8079" i="1" s="1"/>
  <c r="R8015" i="1" a="1"/>
  <c r="R8015" i="1" s="1"/>
  <c r="T8015" i="1" s="1"/>
  <c r="U8015" i="1" s="1"/>
  <c r="R7951" i="1" a="1"/>
  <c r="R7951" i="1" s="1"/>
  <c r="T7951" i="1" s="1"/>
  <c r="U7951" i="1" s="1"/>
  <c r="R7887" i="1" a="1"/>
  <c r="R7887" i="1" s="1"/>
  <c r="T7887" i="1" s="1"/>
  <c r="U7887" i="1" s="1"/>
  <c r="R7823" i="1" a="1"/>
  <c r="R7823" i="1" s="1"/>
  <c r="T7823" i="1" s="1"/>
  <c r="U7823" i="1" s="1"/>
  <c r="R7759" i="1" a="1"/>
  <c r="R7759" i="1" s="1"/>
  <c r="T7759" i="1" s="1"/>
  <c r="U7759" i="1" s="1"/>
  <c r="R7695" i="1" a="1"/>
  <c r="R7695" i="1" s="1"/>
  <c r="T7695" i="1" s="1"/>
  <c r="U7695" i="1" s="1"/>
  <c r="R7631" i="1" a="1"/>
  <c r="R7631" i="1" s="1"/>
  <c r="T7631" i="1" s="1"/>
  <c r="U7631" i="1" s="1"/>
  <c r="R11542" i="1" a="1"/>
  <c r="R11542" i="1" s="1"/>
  <c r="T11542" i="1" s="1"/>
  <c r="U11542" i="1" s="1"/>
  <c r="R11358" i="1" a="1"/>
  <c r="R11358" i="1" s="1"/>
  <c r="T11358" i="1" s="1"/>
  <c r="U11358" i="1" s="1"/>
  <c r="R11190" i="1" a="1"/>
  <c r="R11190" i="1" s="1"/>
  <c r="T11190" i="1" s="1"/>
  <c r="U11190" i="1" s="1"/>
  <c r="R11014" i="1" a="1"/>
  <c r="R11014" i="1" s="1"/>
  <c r="T11014" i="1" s="1"/>
  <c r="U11014" i="1" s="1"/>
  <c r="R10814" i="1" a="1"/>
  <c r="R10814" i="1" s="1"/>
  <c r="T10814" i="1" s="1"/>
  <c r="U10814" i="1" s="1"/>
  <c r="R10390" i="1" a="1"/>
  <c r="R10390" i="1" s="1"/>
  <c r="T10390" i="1" s="1"/>
  <c r="U10390" i="1" s="1"/>
  <c r="R10214" i="1" a="1"/>
  <c r="R10214" i="1" s="1"/>
  <c r="T10214" i="1" s="1"/>
  <c r="U10214" i="1" s="1"/>
  <c r="R9958" i="1" a="1"/>
  <c r="R9958" i="1" s="1"/>
  <c r="T9958" i="1" s="1"/>
  <c r="U9958" i="1" s="1"/>
  <c r="R9742" i="1" a="1"/>
  <c r="R9742" i="1" s="1"/>
  <c r="T9742" i="1" s="1"/>
  <c r="U9742" i="1" s="1"/>
  <c r="R9550" i="1" a="1"/>
  <c r="R9550" i="1" s="1"/>
  <c r="T9550" i="1" s="1"/>
  <c r="U9550" i="1" s="1"/>
  <c r="R9350" i="1" a="1"/>
  <c r="R9350" i="1" s="1"/>
  <c r="T9350" i="1" s="1"/>
  <c r="U9350" i="1" s="1"/>
  <c r="R9190" i="1" a="1"/>
  <c r="R9190" i="1" s="1"/>
  <c r="T9190" i="1" s="1"/>
  <c r="U9190" i="1" s="1"/>
  <c r="R9126" i="1" a="1"/>
  <c r="R9126" i="1" s="1"/>
  <c r="T9126" i="1" s="1"/>
  <c r="U9126" i="1" s="1"/>
  <c r="R9062" i="1" a="1"/>
  <c r="R9062" i="1" s="1"/>
  <c r="T9062" i="1" s="1"/>
  <c r="U9062" i="1" s="1"/>
  <c r="R8982" i="1" a="1"/>
  <c r="R8982" i="1" s="1"/>
  <c r="T8982" i="1" s="1"/>
  <c r="U8982" i="1" s="1"/>
  <c r="R8918" i="1" a="1"/>
  <c r="R8918" i="1" s="1"/>
  <c r="T8918" i="1" s="1"/>
  <c r="U8918" i="1" s="1"/>
  <c r="R8854" i="1" a="1"/>
  <c r="R8854" i="1" s="1"/>
  <c r="T8854" i="1" s="1"/>
  <c r="U8854" i="1" s="1"/>
  <c r="R8790" i="1" a="1"/>
  <c r="R8790" i="1" s="1"/>
  <c r="T8790" i="1" s="1"/>
  <c r="U8790" i="1" s="1"/>
  <c r="R11598" i="1" a="1"/>
  <c r="R11598" i="1" s="1"/>
  <c r="T11598" i="1" s="1"/>
  <c r="U11598" i="1" s="1"/>
  <c r="R11422" i="1" a="1"/>
  <c r="R11422" i="1" s="1"/>
  <c r="T11422" i="1" s="1"/>
  <c r="U11422" i="1" s="1"/>
  <c r="R11246" i="1" a="1"/>
  <c r="R11246" i="1" s="1"/>
  <c r="T11246" i="1" s="1"/>
  <c r="U11246" i="1" s="1"/>
  <c r="R11070" i="1" a="1"/>
  <c r="R11070" i="1" s="1"/>
  <c r="T11070" i="1" s="1"/>
  <c r="U11070" i="1" s="1"/>
  <c r="R10902" i="1" a="1"/>
  <c r="R10902" i="1" s="1"/>
  <c r="T10902" i="1" s="1"/>
  <c r="U10902" i="1" s="1"/>
  <c r="R10758" i="1" a="1"/>
  <c r="R10758" i="1" s="1"/>
  <c r="T10758" i="1" s="1"/>
  <c r="U10758" i="1" s="1"/>
  <c r="R10646" i="1" a="1"/>
  <c r="R10646" i="1" s="1"/>
  <c r="T10646" i="1" s="1"/>
  <c r="U10646" i="1" s="1"/>
  <c r="R10526" i="1" a="1"/>
  <c r="R10526" i="1" s="1"/>
  <c r="T10526" i="1" s="1"/>
  <c r="U10526" i="1" s="1"/>
  <c r="R10358" i="1" a="1"/>
  <c r="R10358" i="1" s="1"/>
  <c r="T10358" i="1" s="1"/>
  <c r="U10358" i="1" s="1"/>
  <c r="R10182" i="1" a="1"/>
  <c r="R10182" i="1" s="1"/>
  <c r="T10182" i="1" s="1"/>
  <c r="U10182" i="1" s="1"/>
  <c r="R10014" i="1" a="1"/>
  <c r="R10014" i="1" s="1"/>
  <c r="T10014" i="1" s="1"/>
  <c r="U10014" i="1" s="1"/>
  <c r="R9846" i="1" a="1"/>
  <c r="R9846" i="1" s="1"/>
  <c r="T9846" i="1" s="1"/>
  <c r="U9846" i="1" s="1"/>
  <c r="R9646" i="1" a="1"/>
  <c r="R9646" i="1" s="1"/>
  <c r="T9646" i="1" s="1"/>
  <c r="U9646" i="1" s="1"/>
  <c r="R9470" i="1" a="1"/>
  <c r="R9470" i="1" s="1"/>
  <c r="T9470" i="1" s="1"/>
  <c r="U9470" i="1" s="1"/>
  <c r="R9286" i="1" a="1"/>
  <c r="R9286" i="1" s="1"/>
  <c r="T9286" i="1" s="1"/>
  <c r="U9286" i="1" s="1"/>
  <c r="R14117" i="1" a="1"/>
  <c r="R14117" i="1" s="1"/>
  <c r="T14117" i="1" s="1"/>
  <c r="U14117" i="1" s="1"/>
  <c r="R13989" i="1" a="1"/>
  <c r="R13989" i="1" s="1"/>
  <c r="T13989" i="1" s="1"/>
  <c r="U13989" i="1" s="1"/>
  <c r="R13861" i="1" a="1"/>
  <c r="R13861" i="1" s="1"/>
  <c r="T13861" i="1" s="1"/>
  <c r="U13861" i="1" s="1"/>
  <c r="R13789" i="1" a="1"/>
  <c r="R13789" i="1" s="1"/>
  <c r="T13789" i="1" s="1"/>
  <c r="U13789" i="1" s="1"/>
  <c r="R11518" i="1" a="1"/>
  <c r="R11518" i="1" s="1"/>
  <c r="T11518" i="1" s="1"/>
  <c r="U11518" i="1" s="1"/>
  <c r="R11294" i="1" a="1"/>
  <c r="R11294" i="1" s="1"/>
  <c r="T11294" i="1" s="1"/>
  <c r="U11294" i="1" s="1"/>
  <c r="R11062" i="1" a="1"/>
  <c r="R11062" i="1" s="1"/>
  <c r="T11062" i="1" s="1"/>
  <c r="U11062" i="1" s="1"/>
  <c r="R10830" i="1" a="1"/>
  <c r="R10830" i="1" s="1"/>
  <c r="T10830" i="1" s="1"/>
  <c r="U10830" i="1" s="1"/>
  <c r="R10670" i="1" a="1"/>
  <c r="R10670" i="1" s="1"/>
  <c r="T10670" i="1" s="1"/>
  <c r="U10670" i="1" s="1"/>
  <c r="R10502" i="1" a="1"/>
  <c r="R10502" i="1" s="1"/>
  <c r="T10502" i="1" s="1"/>
  <c r="U10502" i="1" s="1"/>
  <c r="R10262" i="1" a="1"/>
  <c r="R10262" i="1" s="1"/>
  <c r="T10262" i="1" s="1"/>
  <c r="U10262" i="1" s="1"/>
  <c r="R10062" i="1" a="1"/>
  <c r="R10062" i="1" s="1"/>
  <c r="T10062" i="1" s="1"/>
  <c r="U10062" i="1" s="1"/>
  <c r="R9902" i="1" a="1"/>
  <c r="R9902" i="1" s="1"/>
  <c r="T9902" i="1" s="1"/>
  <c r="U9902" i="1" s="1"/>
  <c r="R9710" i="1" a="1"/>
  <c r="R9710" i="1" s="1"/>
  <c r="T9710" i="1" s="1"/>
  <c r="U9710" i="1" s="1"/>
  <c r="R9518" i="1" a="1"/>
  <c r="R9518" i="1" s="1"/>
  <c r="T9518" i="1" s="1"/>
  <c r="U9518" i="1" s="1"/>
  <c r="R9318" i="1" a="1"/>
  <c r="R9318" i="1" s="1"/>
  <c r="T9318" i="1" s="1"/>
  <c r="U9318" i="1" s="1"/>
  <c r="R14109" i="1" a="1"/>
  <c r="R14109" i="1" s="1"/>
  <c r="T14109" i="1" s="1"/>
  <c r="U14109" i="1" s="1"/>
  <c r="R13981" i="1" a="1"/>
  <c r="R13981" i="1" s="1"/>
  <c r="T13981" i="1" s="1"/>
  <c r="U13981" i="1" s="1"/>
  <c r="R13845" i="1" a="1"/>
  <c r="R13845" i="1" s="1"/>
  <c r="T13845" i="1" s="1"/>
  <c r="U13845" i="1" s="1"/>
  <c r="R14100" i="1" a="1"/>
  <c r="R14100" i="1" s="1"/>
  <c r="T14100" i="1" s="1"/>
  <c r="U14100" i="1" s="1"/>
  <c r="R10690" i="1" a="1"/>
  <c r="R10690" i="1" s="1"/>
  <c r="T10690" i="1" s="1"/>
  <c r="U10690" i="1" s="1"/>
  <c r="R10626" i="1" a="1"/>
  <c r="R10626" i="1" s="1"/>
  <c r="T10626" i="1" s="1"/>
  <c r="U10626" i="1" s="1"/>
  <c r="R10562" i="1" a="1"/>
  <c r="R10562" i="1" s="1"/>
  <c r="T10562" i="1" s="1"/>
  <c r="U10562" i="1" s="1"/>
  <c r="R10498" i="1" a="1"/>
  <c r="R10498" i="1" s="1"/>
  <c r="T10498" i="1" s="1"/>
  <c r="U10498" i="1" s="1"/>
  <c r="R10434" i="1" a="1"/>
  <c r="R10434" i="1" s="1"/>
  <c r="T10434" i="1" s="1"/>
  <c r="U10434" i="1" s="1"/>
  <c r="R10370" i="1" a="1"/>
  <c r="R10370" i="1" s="1"/>
  <c r="T10370" i="1" s="1"/>
  <c r="U10370" i="1" s="1"/>
  <c r="R10306" i="1" a="1"/>
  <c r="R10306" i="1" s="1"/>
  <c r="T10306" i="1" s="1"/>
  <c r="U10306" i="1" s="1"/>
  <c r="R10242" i="1" a="1"/>
  <c r="R10242" i="1" s="1"/>
  <c r="T10242" i="1" s="1"/>
  <c r="U10242" i="1" s="1"/>
  <c r="R10178" i="1" a="1"/>
  <c r="R10178" i="1" s="1"/>
  <c r="T10178" i="1" s="1"/>
  <c r="U10178" i="1" s="1"/>
  <c r="R10114" i="1" a="1"/>
  <c r="R10114" i="1" s="1"/>
  <c r="T10114" i="1" s="1"/>
  <c r="U10114" i="1" s="1"/>
  <c r="R10050" i="1" a="1"/>
  <c r="R10050" i="1" s="1"/>
  <c r="T10050" i="1" s="1"/>
  <c r="U10050" i="1" s="1"/>
  <c r="R9986" i="1" a="1"/>
  <c r="R9986" i="1" s="1"/>
  <c r="T9986" i="1" s="1"/>
  <c r="U9986" i="1" s="1"/>
  <c r="R9922" i="1" a="1"/>
  <c r="R9922" i="1" s="1"/>
  <c r="T9922" i="1" s="1"/>
  <c r="U9922" i="1" s="1"/>
  <c r="R9858" i="1" a="1"/>
  <c r="R9858" i="1" s="1"/>
  <c r="T9858" i="1" s="1"/>
  <c r="U9858" i="1" s="1"/>
  <c r="R9794" i="1" a="1"/>
  <c r="R9794" i="1" s="1"/>
  <c r="T9794" i="1" s="1"/>
  <c r="U9794" i="1" s="1"/>
  <c r="R9730" i="1" a="1"/>
  <c r="R9730" i="1" s="1"/>
  <c r="T9730" i="1" s="1"/>
  <c r="U9730" i="1" s="1"/>
  <c r="R4785" i="1" a="1"/>
  <c r="R4785" i="1" s="1"/>
  <c r="T4785" i="1" s="1"/>
  <c r="U4785" i="1" s="1"/>
  <c r="R4721" i="1" a="1"/>
  <c r="R4721" i="1" s="1"/>
  <c r="T4721" i="1" s="1"/>
  <c r="U4721" i="1" s="1"/>
  <c r="R4657" i="1" a="1"/>
  <c r="R4657" i="1" s="1"/>
  <c r="T4657" i="1" s="1"/>
  <c r="U4657" i="1" s="1"/>
  <c r="R4593" i="1" a="1"/>
  <c r="R4593" i="1" s="1"/>
  <c r="T4593" i="1" s="1"/>
  <c r="U4593" i="1" s="1"/>
  <c r="R4529" i="1" a="1"/>
  <c r="R4529" i="1" s="1"/>
  <c r="T4529" i="1" s="1"/>
  <c r="U4529" i="1" s="1"/>
  <c r="R4465" i="1" a="1"/>
  <c r="R4465" i="1" s="1"/>
  <c r="T4465" i="1" s="1"/>
  <c r="U4465" i="1" s="1"/>
  <c r="R4401" i="1" a="1"/>
  <c r="R4401" i="1" s="1"/>
  <c r="T4401" i="1" s="1"/>
  <c r="U4401" i="1" s="1"/>
  <c r="R4337" i="1" a="1"/>
  <c r="R4337" i="1" s="1"/>
  <c r="T4337" i="1" s="1"/>
  <c r="U4337" i="1" s="1"/>
  <c r="R4273" i="1" a="1"/>
  <c r="R4273" i="1" s="1"/>
  <c r="T4273" i="1" s="1"/>
  <c r="U4273" i="1" s="1"/>
  <c r="R4209" i="1" a="1"/>
  <c r="R4209" i="1" s="1"/>
  <c r="T4209" i="1" s="1"/>
  <c r="U4209" i="1" s="1"/>
  <c r="R4145" i="1" a="1"/>
  <c r="R4145" i="1" s="1"/>
  <c r="T4145" i="1" s="1"/>
  <c r="U4145" i="1" s="1"/>
  <c r="R4081" i="1" a="1"/>
  <c r="R4081" i="1" s="1"/>
  <c r="T4081" i="1" s="1"/>
  <c r="U4081" i="1" s="1"/>
  <c r="R4017" i="1" a="1"/>
  <c r="R4017" i="1" s="1"/>
  <c r="T4017" i="1" s="1"/>
  <c r="U4017" i="1" s="1"/>
  <c r="R3953" i="1" a="1"/>
  <c r="R3953" i="1" s="1"/>
  <c r="T3953" i="1" s="1"/>
  <c r="U3953" i="1" s="1"/>
  <c r="R3889" i="1" a="1"/>
  <c r="R3889" i="1" s="1"/>
  <c r="T3889" i="1" s="1"/>
  <c r="U3889" i="1" s="1"/>
  <c r="R3825" i="1" a="1"/>
  <c r="R3825" i="1" s="1"/>
  <c r="T3825" i="1" s="1"/>
  <c r="U3825" i="1" s="1"/>
  <c r="R3761" i="1" a="1"/>
  <c r="R3761" i="1" s="1"/>
  <c r="T3761" i="1" s="1"/>
  <c r="U3761" i="1" s="1"/>
  <c r="R3697" i="1" a="1"/>
  <c r="R3697" i="1" s="1"/>
  <c r="T3697" i="1" s="1"/>
  <c r="U3697" i="1" s="1"/>
  <c r="R8056" i="1" a="1"/>
  <c r="R8056" i="1" s="1"/>
  <c r="T8056" i="1" s="1"/>
  <c r="U8056" i="1" s="1"/>
  <c r="R7992" i="1" a="1"/>
  <c r="R7992" i="1" s="1"/>
  <c r="T7992" i="1" s="1"/>
  <c r="U7992" i="1" s="1"/>
  <c r="R7928" i="1" a="1"/>
  <c r="R7928" i="1" s="1"/>
  <c r="T7928" i="1" s="1"/>
  <c r="U7928" i="1" s="1"/>
  <c r="R7864" i="1" a="1"/>
  <c r="R7864" i="1" s="1"/>
  <c r="T7864" i="1" s="1"/>
  <c r="U7864" i="1" s="1"/>
  <c r="R7800" i="1" a="1"/>
  <c r="R7800" i="1" s="1"/>
  <c r="T7800" i="1" s="1"/>
  <c r="U7800" i="1" s="1"/>
  <c r="R7736" i="1" a="1"/>
  <c r="R7736" i="1" s="1"/>
  <c r="T7736" i="1" s="1"/>
  <c r="U7736" i="1" s="1"/>
  <c r="R7672" i="1" a="1"/>
  <c r="R7672" i="1" s="1"/>
  <c r="T7672" i="1" s="1"/>
  <c r="U7672" i="1" s="1"/>
  <c r="R7608" i="1" a="1"/>
  <c r="R7608" i="1" s="1"/>
  <c r="T7608" i="1" s="1"/>
  <c r="U7608" i="1" s="1"/>
  <c r="R7544" i="1" a="1"/>
  <c r="R7544" i="1" s="1"/>
  <c r="T7544" i="1" s="1"/>
  <c r="U7544" i="1" s="1"/>
  <c r="R7480" i="1" a="1"/>
  <c r="R7480" i="1" s="1"/>
  <c r="T7480" i="1" s="1"/>
  <c r="U7480" i="1" s="1"/>
  <c r="R7416" i="1" a="1"/>
  <c r="R7416" i="1" s="1"/>
  <c r="T7416" i="1" s="1"/>
  <c r="U7416" i="1" s="1"/>
  <c r="R7352" i="1" a="1"/>
  <c r="R7352" i="1" s="1"/>
  <c r="T7352" i="1" s="1"/>
  <c r="U7352" i="1" s="1"/>
  <c r="R7288" i="1" a="1"/>
  <c r="R7288" i="1" s="1"/>
  <c r="T7288" i="1" s="1"/>
  <c r="U7288" i="1" s="1"/>
  <c r="R7224" i="1" a="1"/>
  <c r="R7224" i="1" s="1"/>
  <c r="T7224" i="1" s="1"/>
  <c r="U7224" i="1" s="1"/>
  <c r="R7160" i="1" a="1"/>
  <c r="R7160" i="1" s="1"/>
  <c r="T7160" i="1" s="1"/>
  <c r="U7160" i="1" s="1"/>
  <c r="R7096" i="1" a="1"/>
  <c r="R7096" i="1" s="1"/>
  <c r="T7096" i="1" s="1"/>
  <c r="U7096" i="1" s="1"/>
  <c r="R7032" i="1" a="1"/>
  <c r="R7032" i="1" s="1"/>
  <c r="T7032" i="1" s="1"/>
  <c r="U7032" i="1" s="1"/>
  <c r="R6968" i="1" a="1"/>
  <c r="R6968" i="1" s="1"/>
  <c r="T6968" i="1" s="1"/>
  <c r="U6968" i="1" s="1"/>
  <c r="R6904" i="1" a="1"/>
  <c r="R6904" i="1" s="1"/>
  <c r="T6904" i="1" s="1"/>
  <c r="U6904" i="1" s="1"/>
  <c r="R7607" i="1" a="1"/>
  <c r="R7607" i="1" s="1"/>
  <c r="T7607" i="1" s="1"/>
  <c r="U7607" i="1" s="1"/>
  <c r="R7543" i="1" a="1"/>
  <c r="R7543" i="1" s="1"/>
  <c r="T7543" i="1" s="1"/>
  <c r="U7543" i="1" s="1"/>
  <c r="R7479" i="1" a="1"/>
  <c r="R7479" i="1" s="1"/>
  <c r="T7479" i="1" s="1"/>
  <c r="U7479" i="1" s="1"/>
  <c r="R7415" i="1" a="1"/>
  <c r="R7415" i="1" s="1"/>
  <c r="T7415" i="1" s="1"/>
  <c r="U7415" i="1" s="1"/>
  <c r="R7351" i="1" a="1"/>
  <c r="R7351" i="1" s="1"/>
  <c r="T7351" i="1" s="1"/>
  <c r="U7351" i="1" s="1"/>
  <c r="R7287" i="1" a="1"/>
  <c r="R7287" i="1" s="1"/>
  <c r="T7287" i="1" s="1"/>
  <c r="U7287" i="1" s="1"/>
  <c r="R7223" i="1" a="1"/>
  <c r="R7223" i="1" s="1"/>
  <c r="T7223" i="1" s="1"/>
  <c r="U7223" i="1" s="1"/>
  <c r="R7159" i="1" a="1"/>
  <c r="R7159" i="1" s="1"/>
  <c r="T7159" i="1" s="1"/>
  <c r="U7159" i="1" s="1"/>
  <c r="R7095" i="1" a="1"/>
  <c r="R7095" i="1" s="1"/>
  <c r="T7095" i="1" s="1"/>
  <c r="U7095" i="1" s="1"/>
  <c r="R7031" i="1" a="1"/>
  <c r="R7031" i="1" s="1"/>
  <c r="T7031" i="1" s="1"/>
  <c r="U7031" i="1" s="1"/>
  <c r="R6967" i="1" a="1"/>
  <c r="R6967" i="1" s="1"/>
  <c r="T6967" i="1" s="1"/>
  <c r="U6967" i="1" s="1"/>
  <c r="R6903" i="1" a="1"/>
  <c r="R6903" i="1" s="1"/>
  <c r="T6903" i="1" s="1"/>
  <c r="U6903" i="1" s="1"/>
  <c r="R6839" i="1" a="1"/>
  <c r="R6839" i="1" s="1"/>
  <c r="T6839" i="1" s="1"/>
  <c r="U6839" i="1" s="1"/>
  <c r="R6775" i="1" a="1"/>
  <c r="R6775" i="1" s="1"/>
  <c r="T6775" i="1" s="1"/>
  <c r="U6775" i="1" s="1"/>
  <c r="R6711" i="1" a="1"/>
  <c r="R6711" i="1" s="1"/>
  <c r="T6711" i="1" s="1"/>
  <c r="U6711" i="1" s="1"/>
  <c r="R6647" i="1" a="1"/>
  <c r="R6647" i="1" s="1"/>
  <c r="T6647" i="1" s="1"/>
  <c r="U6647" i="1" s="1"/>
  <c r="R6583" i="1" a="1"/>
  <c r="R6583" i="1" s="1"/>
  <c r="T6583" i="1" s="1"/>
  <c r="U6583" i="1" s="1"/>
  <c r="R6519" i="1" a="1"/>
  <c r="R6519" i="1" s="1"/>
  <c r="T6519" i="1" s="1"/>
  <c r="U6519" i="1" s="1"/>
  <c r="R6455" i="1" a="1"/>
  <c r="R6455" i="1" s="1"/>
  <c r="T6455" i="1" s="1"/>
  <c r="U6455" i="1" s="1"/>
  <c r="R6391" i="1" a="1"/>
  <c r="R6391" i="1" s="1"/>
  <c r="T6391" i="1" s="1"/>
  <c r="U6391" i="1" s="1"/>
  <c r="R6327" i="1" a="1"/>
  <c r="R6327" i="1" s="1"/>
  <c r="T6327" i="1" s="1"/>
  <c r="U6327" i="1" s="1"/>
  <c r="R8758" i="1" a="1"/>
  <c r="R8758" i="1" s="1"/>
  <c r="T8758" i="1" s="1"/>
  <c r="U8758" i="1" s="1"/>
  <c r="R8694" i="1" a="1"/>
  <c r="R8694" i="1" s="1"/>
  <c r="T8694" i="1" s="1"/>
  <c r="U8694" i="1" s="1"/>
  <c r="R8630" i="1" a="1"/>
  <c r="R8630" i="1" s="1"/>
  <c r="T8630" i="1" s="1"/>
  <c r="U8630" i="1" s="1"/>
  <c r="R8566" i="1" a="1"/>
  <c r="R8566" i="1" s="1"/>
  <c r="T8566" i="1" s="1"/>
  <c r="U8566" i="1" s="1"/>
  <c r="R8502" i="1" a="1"/>
  <c r="R8502" i="1" s="1"/>
  <c r="T8502" i="1" s="1"/>
  <c r="U8502" i="1" s="1"/>
  <c r="R8438" i="1" a="1"/>
  <c r="R8438" i="1" s="1"/>
  <c r="T8438" i="1" s="1"/>
  <c r="U8438" i="1" s="1"/>
  <c r="R8374" i="1" a="1"/>
  <c r="R8374" i="1" s="1"/>
  <c r="T8374" i="1" s="1"/>
  <c r="U8374" i="1" s="1"/>
  <c r="R8310" i="1" a="1"/>
  <c r="R8310" i="1" s="1"/>
  <c r="T8310" i="1" s="1"/>
  <c r="U8310" i="1" s="1"/>
  <c r="R13741" i="1" a="1"/>
  <c r="R13741" i="1" s="1"/>
  <c r="T13741" i="1" s="1"/>
  <c r="U13741" i="1" s="1"/>
  <c r="R13677" i="1" a="1"/>
  <c r="R13677" i="1" s="1"/>
  <c r="T13677" i="1" s="1"/>
  <c r="U13677" i="1" s="1"/>
  <c r="R13613" i="1" a="1"/>
  <c r="R13613" i="1" s="1"/>
  <c r="T13613" i="1" s="1"/>
  <c r="U13613" i="1" s="1"/>
  <c r="R13549" i="1" a="1"/>
  <c r="R13549" i="1" s="1"/>
  <c r="T13549" i="1" s="1"/>
  <c r="U13549" i="1" s="1"/>
  <c r="R13485" i="1" a="1"/>
  <c r="R13485" i="1" s="1"/>
  <c r="T13485" i="1" s="1"/>
  <c r="U13485" i="1" s="1"/>
  <c r="R13421" i="1" a="1"/>
  <c r="R13421" i="1" s="1"/>
  <c r="T13421" i="1" s="1"/>
  <c r="U13421" i="1" s="1"/>
  <c r="R13357" i="1" a="1"/>
  <c r="R13357" i="1" s="1"/>
  <c r="T13357" i="1" s="1"/>
  <c r="U13357" i="1" s="1"/>
  <c r="R13293" i="1" a="1"/>
  <c r="R13293" i="1" s="1"/>
  <c r="T13293" i="1" s="1"/>
  <c r="U13293" i="1" s="1"/>
  <c r="R13229" i="1" a="1"/>
  <c r="R13229" i="1" s="1"/>
  <c r="T13229" i="1" s="1"/>
  <c r="U13229" i="1" s="1"/>
  <c r="R13165" i="1" a="1"/>
  <c r="R13165" i="1" s="1"/>
  <c r="T13165" i="1" s="1"/>
  <c r="U13165" i="1" s="1"/>
  <c r="R13101" i="1" a="1"/>
  <c r="R13101" i="1" s="1"/>
  <c r="T13101" i="1" s="1"/>
  <c r="U13101" i="1" s="1"/>
  <c r="R13037" i="1" a="1"/>
  <c r="R13037" i="1" s="1"/>
  <c r="T13037" i="1" s="1"/>
  <c r="U13037" i="1" s="1"/>
  <c r="R12973" i="1" a="1"/>
  <c r="R12973" i="1" s="1"/>
  <c r="T12973" i="1" s="1"/>
  <c r="U12973" i="1" s="1"/>
  <c r="R12909" i="1" a="1"/>
  <c r="R12909" i="1" s="1"/>
  <c r="T12909" i="1" s="1"/>
  <c r="U12909" i="1" s="1"/>
  <c r="R12845" i="1" a="1"/>
  <c r="R12845" i="1" s="1"/>
  <c r="T12845" i="1" s="1"/>
  <c r="U12845" i="1" s="1"/>
  <c r="R12781" i="1" a="1"/>
  <c r="R12781" i="1" s="1"/>
  <c r="T12781" i="1" s="1"/>
  <c r="U12781" i="1" s="1"/>
  <c r="R12717" i="1" a="1"/>
  <c r="R12717" i="1" s="1"/>
  <c r="T12717" i="1" s="1"/>
  <c r="U12717" i="1" s="1"/>
  <c r="R12653" i="1" a="1"/>
  <c r="R12653" i="1" s="1"/>
  <c r="T12653" i="1" s="1"/>
  <c r="U12653" i="1" s="1"/>
  <c r="R12589" i="1" a="1"/>
  <c r="R12589" i="1" s="1"/>
  <c r="T12589" i="1" s="1"/>
  <c r="U12589" i="1" s="1"/>
  <c r="R12525" i="1" a="1"/>
  <c r="R12525" i="1" s="1"/>
  <c r="T12525" i="1" s="1"/>
  <c r="U12525" i="1" s="1"/>
  <c r="R14036" i="1" a="1"/>
  <c r="R14036" i="1" s="1"/>
  <c r="T14036" i="1" s="1"/>
  <c r="U14036" i="1" s="1"/>
  <c r="R13972" i="1" a="1"/>
  <c r="R13972" i="1" s="1"/>
  <c r="T13972" i="1" s="1"/>
  <c r="U13972" i="1" s="1"/>
  <c r="R13908" i="1" a="1"/>
  <c r="R13908" i="1" s="1"/>
  <c r="T13908" i="1" s="1"/>
  <c r="U13908" i="1" s="1"/>
  <c r="R13844" i="1" a="1"/>
  <c r="R13844" i="1" s="1"/>
  <c r="T13844" i="1" s="1"/>
  <c r="U13844" i="1" s="1"/>
  <c r="R13780" i="1" a="1"/>
  <c r="R13780" i="1" s="1"/>
  <c r="T13780" i="1" s="1"/>
  <c r="U13780" i="1" s="1"/>
  <c r="R13716" i="1" a="1"/>
  <c r="R13716" i="1" s="1"/>
  <c r="T13716" i="1" s="1"/>
  <c r="U13716" i="1" s="1"/>
  <c r="R13652" i="1" a="1"/>
  <c r="R13652" i="1" s="1"/>
  <c r="T13652" i="1" s="1"/>
  <c r="U13652" i="1" s="1"/>
  <c r="R13588" i="1" a="1"/>
  <c r="R13588" i="1" s="1"/>
  <c r="T13588" i="1" s="1"/>
  <c r="U13588" i="1" s="1"/>
  <c r="R13524" i="1" a="1"/>
  <c r="R13524" i="1" s="1"/>
  <c r="T13524" i="1" s="1"/>
  <c r="U13524" i="1" s="1"/>
  <c r="R13460" i="1" a="1"/>
  <c r="R13460" i="1" s="1"/>
  <c r="T13460" i="1" s="1"/>
  <c r="U13460" i="1" s="1"/>
  <c r="R13396" i="1" a="1"/>
  <c r="R13396" i="1" s="1"/>
  <c r="T13396" i="1" s="1"/>
  <c r="U13396" i="1" s="1"/>
  <c r="R13332" i="1" a="1"/>
  <c r="R13332" i="1" s="1"/>
  <c r="T13332" i="1" s="1"/>
  <c r="U13332" i="1" s="1"/>
  <c r="R13268" i="1" a="1"/>
  <c r="R13268" i="1" s="1"/>
  <c r="T13268" i="1" s="1"/>
  <c r="U13268" i="1" s="1"/>
  <c r="R13204" i="1" a="1"/>
  <c r="R13204" i="1" s="1"/>
  <c r="T13204" i="1" s="1"/>
  <c r="U13204" i="1" s="1"/>
  <c r="R13140" i="1" a="1"/>
  <c r="R13140" i="1" s="1"/>
  <c r="T13140" i="1" s="1"/>
  <c r="U13140" i="1" s="1"/>
  <c r="R13076" i="1" a="1"/>
  <c r="R13076" i="1" s="1"/>
  <c r="T13076" i="1" s="1"/>
  <c r="U13076" i="1" s="1"/>
  <c r="R13012" i="1" a="1"/>
  <c r="R13012" i="1" s="1"/>
  <c r="T13012" i="1" s="1"/>
  <c r="U13012" i="1" s="1"/>
  <c r="R12948" i="1" a="1"/>
  <c r="R12948" i="1" s="1"/>
  <c r="T12948" i="1" s="1"/>
  <c r="U12948" i="1" s="1"/>
  <c r="R7707" i="1" a="1"/>
  <c r="R7707" i="1" s="1"/>
  <c r="T7707" i="1" s="1"/>
  <c r="U7707" i="1" s="1"/>
  <c r="R13425" i="1" a="1"/>
  <c r="R13425" i="1" s="1"/>
  <c r="T13425" i="1" s="1"/>
  <c r="U13425" i="1" s="1"/>
  <c r="R13187" i="1" a="1"/>
  <c r="R13187" i="1" s="1"/>
  <c r="T13187" i="1" s="1"/>
  <c r="U13187" i="1" s="1"/>
  <c r="R11753" i="1" a="1"/>
  <c r="R11753" i="1" s="1"/>
  <c r="T11753" i="1" s="1"/>
  <c r="U11753" i="1" s="1"/>
  <c r="R7643" i="1" a="1"/>
  <c r="R7643" i="1" s="1"/>
  <c r="T7643" i="1" s="1"/>
  <c r="U7643" i="1" s="1"/>
  <c r="R11873" i="1" a="1"/>
  <c r="R11873" i="1" s="1"/>
  <c r="T11873" i="1" s="1"/>
  <c r="U11873" i="1" s="1"/>
  <c r="R13794" i="1" a="1"/>
  <c r="R13794" i="1" s="1"/>
  <c r="T13794" i="1" s="1"/>
  <c r="U13794" i="1" s="1"/>
  <c r="R13282" i="1" a="1"/>
  <c r="R13282" i="1" s="1"/>
  <c r="T13282" i="1" s="1"/>
  <c r="U13282" i="1" s="1"/>
  <c r="R9065" i="1" a="1"/>
  <c r="R9065" i="1" s="1"/>
  <c r="T9065" i="1" s="1"/>
  <c r="U9065" i="1" s="1"/>
  <c r="R8513" i="1" a="1"/>
  <c r="R8513" i="1" s="1"/>
  <c r="T8513" i="1" s="1"/>
  <c r="U8513" i="1" s="1"/>
  <c r="R8001" i="1" a="1"/>
  <c r="R8001" i="1" s="1"/>
  <c r="T8001" i="1" s="1"/>
  <c r="U8001" i="1" s="1"/>
  <c r="R10609" i="1" a="1"/>
  <c r="R10609" i="1" s="1"/>
  <c r="T10609" i="1" s="1"/>
  <c r="U10609" i="1" s="1"/>
  <c r="R12344" i="1" a="1"/>
  <c r="R12344" i="1" s="1"/>
  <c r="T12344" i="1" s="1"/>
  <c r="U12344" i="1" s="1"/>
  <c r="R10320" i="1" a="1"/>
  <c r="R10320" i="1" s="1"/>
  <c r="T10320" i="1" s="1"/>
  <c r="U10320" i="1" s="1"/>
  <c r="R9257" i="1" a="1"/>
  <c r="R9257" i="1" s="1"/>
  <c r="T9257" i="1" s="1"/>
  <c r="U9257" i="1" s="1"/>
  <c r="R11992" i="1" a="1"/>
  <c r="R11992" i="1" s="1"/>
  <c r="T11992" i="1" s="1"/>
  <c r="U11992" i="1" s="1"/>
  <c r="R13415" i="1" a="1"/>
  <c r="R13415" i="1" s="1"/>
  <c r="T13415" i="1" s="1"/>
  <c r="U13415" i="1" s="1"/>
  <c r="R9689" i="1" a="1"/>
  <c r="R9689" i="1" s="1"/>
  <c r="T9689" i="1" s="1"/>
  <c r="U9689" i="1" s="1"/>
  <c r="R11776" i="1" a="1"/>
  <c r="R11776" i="1" s="1"/>
  <c r="T11776" i="1" s="1"/>
  <c r="U11776" i="1" s="1"/>
  <c r="R12703" i="1" a="1"/>
  <c r="R12703" i="1" s="1"/>
  <c r="T12703" i="1" s="1"/>
  <c r="U12703" i="1" s="1"/>
  <c r="R14064" i="1" a="1"/>
  <c r="R14064" i="1" s="1"/>
  <c r="T14064" i="1" s="1"/>
  <c r="U14064" i="1" s="1"/>
  <c r="R11744" i="1" a="1"/>
  <c r="R11744" i="1" s="1"/>
  <c r="T11744" i="1" s="1"/>
  <c r="U11744" i="1" s="1"/>
  <c r="R13231" i="1" a="1"/>
  <c r="R13231" i="1" s="1"/>
  <c r="T13231" i="1" s="1"/>
  <c r="U13231" i="1" s="1"/>
  <c r="R12231" i="1" a="1"/>
  <c r="R12231" i="1" s="1"/>
  <c r="T12231" i="1" s="1"/>
  <c r="U12231" i="1" s="1"/>
  <c r="R9865" i="1" a="1"/>
  <c r="R9865" i="1" s="1"/>
  <c r="T9865" i="1" s="1"/>
  <c r="U9865" i="1" s="1"/>
  <c r="R13616" i="1" a="1"/>
  <c r="R13616" i="1" s="1"/>
  <c r="T13616" i="1" s="1"/>
  <c r="U13616" i="1" s="1"/>
  <c r="R12472" i="1" a="1"/>
  <c r="R12472" i="1" s="1"/>
  <c r="T12472" i="1" s="1"/>
  <c r="U12472" i="1" s="1"/>
  <c r="R11360" i="1" a="1"/>
  <c r="R11360" i="1" s="1"/>
  <c r="T11360" i="1" s="1"/>
  <c r="U11360" i="1" s="1"/>
  <c r="R13871" i="1" a="1"/>
  <c r="R13871" i="1" s="1"/>
  <c r="T13871" i="1" s="1"/>
  <c r="U13871" i="1" s="1"/>
  <c r="R12927" i="1" a="1"/>
  <c r="R12927" i="1" s="1"/>
  <c r="T12927" i="1" s="1"/>
  <c r="U12927" i="1" s="1"/>
  <c r="R13074" i="1" a="1"/>
  <c r="R13074" i="1" s="1"/>
  <c r="T13074" i="1" s="1"/>
  <c r="U13074" i="1" s="1"/>
  <c r="R12818" i="1" a="1"/>
  <c r="R12818" i="1" s="1"/>
  <c r="T12818" i="1" s="1"/>
  <c r="U12818" i="1" s="1"/>
  <c r="R12562" i="1" a="1"/>
  <c r="R12562" i="1" s="1"/>
  <c r="T12562" i="1" s="1"/>
  <c r="U12562" i="1" s="1"/>
  <c r="R12306" i="1" a="1"/>
  <c r="R12306" i="1" s="1"/>
  <c r="T12306" i="1" s="1"/>
  <c r="U12306" i="1" s="1"/>
  <c r="R12050" i="1" a="1"/>
  <c r="R12050" i="1" s="1"/>
  <c r="T12050" i="1" s="1"/>
  <c r="U12050" i="1" s="1"/>
  <c r="R7457" i="1" a="1"/>
  <c r="R7457" i="1" s="1"/>
  <c r="T7457" i="1" s="1"/>
  <c r="U7457" i="1" s="1"/>
  <c r="R7201" i="1" a="1"/>
  <c r="R7201" i="1" s="1"/>
  <c r="T7201" i="1" s="1"/>
  <c r="U7201" i="1" s="1"/>
  <c r="R6945" i="1" a="1"/>
  <c r="R6945" i="1" s="1"/>
  <c r="T6945" i="1" s="1"/>
  <c r="U6945" i="1" s="1"/>
  <c r="R6689" i="1" a="1"/>
  <c r="R6689" i="1" s="1"/>
  <c r="T6689" i="1" s="1"/>
  <c r="U6689" i="1" s="1"/>
  <c r="R6433" i="1" a="1"/>
  <c r="R6433" i="1" s="1"/>
  <c r="T6433" i="1" s="1"/>
  <c r="U6433" i="1" s="1"/>
  <c r="R6177" i="1" a="1"/>
  <c r="R6177" i="1" s="1"/>
  <c r="T6177" i="1" s="1"/>
  <c r="U6177" i="1" s="1"/>
  <c r="R9848" i="1" a="1"/>
  <c r="R9848" i="1" s="1"/>
  <c r="T9848" i="1" s="1"/>
  <c r="U9848" i="1" s="1"/>
  <c r="R9592" i="1" a="1"/>
  <c r="R9592" i="1" s="1"/>
  <c r="T9592" i="1" s="1"/>
  <c r="U9592" i="1" s="1"/>
  <c r="R9336" i="1" a="1"/>
  <c r="R9336" i="1" s="1"/>
  <c r="T9336" i="1" s="1"/>
  <c r="U9336" i="1" s="1"/>
  <c r="R9080" i="1" a="1"/>
  <c r="R9080" i="1" s="1"/>
  <c r="T9080" i="1" s="1"/>
  <c r="U9080" i="1" s="1"/>
  <c r="R11671" i="1" a="1"/>
  <c r="R11671" i="1" s="1"/>
  <c r="T11671" i="1" s="1"/>
  <c r="U11671" i="1" s="1"/>
  <c r="R10663" i="1" a="1"/>
  <c r="R10663" i="1" s="1"/>
  <c r="T10663" i="1" s="1"/>
  <c r="U10663" i="1" s="1"/>
  <c r="R10127" i="1" a="1"/>
  <c r="R10127" i="1" s="1"/>
  <c r="T10127" i="1" s="1"/>
  <c r="U10127" i="1" s="1"/>
  <c r="R9871" i="1" a="1"/>
  <c r="R9871" i="1" s="1"/>
  <c r="T9871" i="1" s="1"/>
  <c r="U9871" i="1" s="1"/>
  <c r="R9615" i="1" a="1"/>
  <c r="R9615" i="1" s="1"/>
  <c r="T9615" i="1" s="1"/>
  <c r="U9615" i="1" s="1"/>
  <c r="R9359" i="1" a="1"/>
  <c r="R9359" i="1" s="1"/>
  <c r="T9359" i="1" s="1"/>
  <c r="U9359" i="1" s="1"/>
  <c r="R11511" i="1" a="1"/>
  <c r="R11511" i="1" s="1"/>
  <c r="T11511" i="1" s="1"/>
  <c r="U11511" i="1" s="1"/>
  <c r="R10503" i="1" a="1"/>
  <c r="R10503" i="1" s="1"/>
  <c r="T10503" i="1" s="1"/>
  <c r="U10503" i="1" s="1"/>
  <c r="R13766" i="1" a="1"/>
  <c r="R13766" i="1" s="1"/>
  <c r="T13766" i="1" s="1"/>
  <c r="U13766" i="1" s="1"/>
  <c r="R13238" i="1" a="1"/>
  <c r="R13238" i="1" s="1"/>
  <c r="T13238" i="1" s="1"/>
  <c r="U13238" i="1" s="1"/>
  <c r="R12366" i="1" a="1"/>
  <c r="R12366" i="1" s="1"/>
  <c r="T12366" i="1" s="1"/>
  <c r="U12366" i="1" s="1"/>
  <c r="R12095" i="1" a="1"/>
  <c r="R12095" i="1" s="1"/>
  <c r="T12095" i="1" s="1"/>
  <c r="U12095" i="1" s="1"/>
  <c r="R11391" i="1" a="1"/>
  <c r="R11391" i="1" s="1"/>
  <c r="T11391" i="1" s="1"/>
  <c r="U11391" i="1" s="1"/>
  <c r="R10719" i="1" a="1"/>
  <c r="R10719" i="1" s="1"/>
  <c r="T10719" i="1" s="1"/>
  <c r="U10719" i="1" s="1"/>
  <c r="R14046" i="1" a="1"/>
  <c r="R14046" i="1" s="1"/>
  <c r="T14046" i="1" s="1"/>
  <c r="U14046" i="1" s="1"/>
  <c r="R13678" i="1" a="1"/>
  <c r="R13678" i="1" s="1"/>
  <c r="T13678" i="1" s="1"/>
  <c r="U13678" i="1" s="1"/>
  <c r="R13310" i="1" a="1"/>
  <c r="R13310" i="1" s="1"/>
  <c r="T13310" i="1" s="1"/>
  <c r="U13310" i="1" s="1"/>
  <c r="R13014" i="1" a="1"/>
  <c r="R13014" i="1" s="1"/>
  <c r="T13014" i="1" s="1"/>
  <c r="U13014" i="1" s="1"/>
  <c r="R12710" i="1" a="1"/>
  <c r="R12710" i="1" s="1"/>
  <c r="T12710" i="1" s="1"/>
  <c r="U12710" i="1" s="1"/>
  <c r="R12358" i="1" a="1"/>
  <c r="R12358" i="1" s="1"/>
  <c r="T12358" i="1" s="1"/>
  <c r="U12358" i="1" s="1"/>
  <c r="R11990" i="1" a="1"/>
  <c r="R11990" i="1" s="1"/>
  <c r="T11990" i="1" s="1"/>
  <c r="U11990" i="1" s="1"/>
  <c r="R12039" i="1" a="1"/>
  <c r="R12039" i="1" s="1"/>
  <c r="T12039" i="1" s="1"/>
  <c r="U12039" i="1" s="1"/>
  <c r="R11559" i="1" a="1"/>
  <c r="R11559" i="1" s="1"/>
  <c r="T11559" i="1" s="1"/>
  <c r="U11559" i="1" s="1"/>
  <c r="R11031" i="1" a="1"/>
  <c r="R11031" i="1" s="1"/>
  <c r="T11031" i="1" s="1"/>
  <c r="U11031" i="1" s="1"/>
  <c r="R10543" i="1" a="1"/>
  <c r="R10543" i="1" s="1"/>
  <c r="T10543" i="1" s="1"/>
  <c r="U10543" i="1" s="1"/>
  <c r="R14022" i="1" a="1"/>
  <c r="R14022" i="1" s="1"/>
  <c r="T14022" i="1" s="1"/>
  <c r="U14022" i="1" s="1"/>
  <c r="R13814" i="1" a="1"/>
  <c r="R13814" i="1" s="1"/>
  <c r="T13814" i="1" s="1"/>
  <c r="U13814" i="1" s="1"/>
  <c r="R13606" i="1" a="1"/>
  <c r="R13606" i="1" s="1"/>
  <c r="T13606" i="1" s="1"/>
  <c r="U13606" i="1" s="1"/>
  <c r="R13414" i="1" a="1"/>
  <c r="R13414" i="1" s="1"/>
  <c r="T13414" i="1" s="1"/>
  <c r="U13414" i="1" s="1"/>
  <c r="R13230" i="1" a="1"/>
  <c r="R13230" i="1" s="1"/>
  <c r="T13230" i="1" s="1"/>
  <c r="U13230" i="1" s="1"/>
  <c r="R13078" i="1" a="1"/>
  <c r="R13078" i="1" s="1"/>
  <c r="T13078" i="1" s="1"/>
  <c r="U13078" i="1" s="1"/>
  <c r="R12958" i="1" a="1"/>
  <c r="R12958" i="1" s="1"/>
  <c r="T12958" i="1" s="1"/>
  <c r="U12958" i="1" s="1"/>
  <c r="R12814" i="1" a="1"/>
  <c r="R12814" i="1" s="1"/>
  <c r="T12814" i="1" s="1"/>
  <c r="U12814" i="1" s="1"/>
  <c r="R12638" i="1" a="1"/>
  <c r="R12638" i="1" s="1"/>
  <c r="T12638" i="1" s="1"/>
  <c r="U12638" i="1" s="1"/>
  <c r="R12470" i="1" a="1"/>
  <c r="R12470" i="1" s="1"/>
  <c r="T12470" i="1" s="1"/>
  <c r="U12470" i="1" s="1"/>
  <c r="R12278" i="1" a="1"/>
  <c r="R12278" i="1" s="1"/>
  <c r="T12278" i="1" s="1"/>
  <c r="U12278" i="1" s="1"/>
  <c r="R12102" i="1" a="1"/>
  <c r="R12102" i="1" s="1"/>
  <c r="T12102" i="1" s="1"/>
  <c r="U12102" i="1" s="1"/>
  <c r="R11934" i="1" a="1"/>
  <c r="R11934" i="1" s="1"/>
  <c r="T11934" i="1" s="1"/>
  <c r="U11934" i="1" s="1"/>
  <c r="R11742" i="1" a="1"/>
  <c r="R11742" i="1" s="1"/>
  <c r="T11742" i="1" s="1"/>
  <c r="U11742" i="1" s="1"/>
  <c r="R11818" i="1" a="1"/>
  <c r="R11818" i="1" s="1"/>
  <c r="T11818" i="1" s="1"/>
  <c r="U11818" i="1" s="1"/>
  <c r="R11754" i="1" a="1"/>
  <c r="R11754" i="1" s="1"/>
  <c r="T11754" i="1" s="1"/>
  <c r="U11754" i="1" s="1"/>
  <c r="R11690" i="1" a="1"/>
  <c r="R11690" i="1" s="1"/>
  <c r="T11690" i="1" s="1"/>
  <c r="U11690" i="1" s="1"/>
  <c r="R11626" i="1" a="1"/>
  <c r="R11626" i="1" s="1"/>
  <c r="T11626" i="1" s="1"/>
  <c r="U11626" i="1" s="1"/>
  <c r="R11562" i="1" a="1"/>
  <c r="R11562" i="1" s="1"/>
  <c r="T11562" i="1" s="1"/>
  <c r="U11562" i="1" s="1"/>
  <c r="R11498" i="1" a="1"/>
  <c r="R11498" i="1" s="1"/>
  <c r="T11498" i="1" s="1"/>
  <c r="U11498" i="1" s="1"/>
  <c r="R11434" i="1" a="1"/>
  <c r="R11434" i="1" s="1"/>
  <c r="T11434" i="1" s="1"/>
  <c r="U11434" i="1" s="1"/>
  <c r="R11370" i="1" a="1"/>
  <c r="R11370" i="1" s="1"/>
  <c r="T11370" i="1" s="1"/>
  <c r="U11370" i="1" s="1"/>
  <c r="R11306" i="1" a="1"/>
  <c r="R11306" i="1" s="1"/>
  <c r="T11306" i="1" s="1"/>
  <c r="U11306" i="1" s="1"/>
  <c r="R11242" i="1" a="1"/>
  <c r="R11242" i="1" s="1"/>
  <c r="T11242" i="1" s="1"/>
  <c r="U11242" i="1" s="1"/>
  <c r="R11178" i="1" a="1"/>
  <c r="R11178" i="1" s="1"/>
  <c r="T11178" i="1" s="1"/>
  <c r="U11178" i="1" s="1"/>
  <c r="R11114" i="1" a="1"/>
  <c r="R11114" i="1" s="1"/>
  <c r="T11114" i="1" s="1"/>
  <c r="U11114" i="1" s="1"/>
  <c r="R11050" i="1" a="1"/>
  <c r="R11050" i="1" s="1"/>
  <c r="T11050" i="1" s="1"/>
  <c r="U11050" i="1" s="1"/>
  <c r="R10986" i="1" a="1"/>
  <c r="R10986" i="1" s="1"/>
  <c r="T10986" i="1" s="1"/>
  <c r="U10986" i="1" s="1"/>
  <c r="R10922" i="1" a="1"/>
  <c r="R10922" i="1" s="1"/>
  <c r="T10922" i="1" s="1"/>
  <c r="U10922" i="1" s="1"/>
  <c r="R10858" i="1" a="1"/>
  <c r="R10858" i="1" s="1"/>
  <c r="T10858" i="1" s="1"/>
  <c r="U10858" i="1" s="1"/>
  <c r="R10794" i="1" a="1"/>
  <c r="R10794" i="1" s="1"/>
  <c r="T10794" i="1" s="1"/>
  <c r="U10794" i="1" s="1"/>
  <c r="R10730" i="1" a="1"/>
  <c r="R10730" i="1" s="1"/>
  <c r="T10730" i="1" s="1"/>
  <c r="U10730" i="1" s="1"/>
  <c r="R6121" i="1" a="1"/>
  <c r="R6121" i="1" s="1"/>
  <c r="T6121" i="1" s="1"/>
  <c r="U6121" i="1" s="1"/>
  <c r="R6057" i="1" a="1"/>
  <c r="R6057" i="1" s="1"/>
  <c r="T6057" i="1" s="1"/>
  <c r="U6057" i="1" s="1"/>
  <c r="R5993" i="1" a="1"/>
  <c r="R5993" i="1" s="1"/>
  <c r="T5993" i="1" s="1"/>
  <c r="U5993" i="1" s="1"/>
  <c r="R5929" i="1" a="1"/>
  <c r="R5929" i="1" s="1"/>
  <c r="T5929" i="1" s="1"/>
  <c r="U5929" i="1" s="1"/>
  <c r="R5865" i="1" a="1"/>
  <c r="R5865" i="1" s="1"/>
  <c r="T5865" i="1" s="1"/>
  <c r="U5865" i="1" s="1"/>
  <c r="R5801" i="1" a="1"/>
  <c r="R5801" i="1" s="1"/>
  <c r="T5801" i="1" s="1"/>
  <c r="U5801" i="1" s="1"/>
  <c r="R5737" i="1" a="1"/>
  <c r="R5737" i="1" s="1"/>
  <c r="T5737" i="1" s="1"/>
  <c r="U5737" i="1" s="1"/>
  <c r="R5673" i="1" a="1"/>
  <c r="R5673" i="1" s="1"/>
  <c r="T5673" i="1" s="1"/>
  <c r="U5673" i="1" s="1"/>
  <c r="R5609" i="1" a="1"/>
  <c r="R5609" i="1" s="1"/>
  <c r="T5609" i="1" s="1"/>
  <c r="U5609" i="1" s="1"/>
  <c r="R5545" i="1" a="1"/>
  <c r="R5545" i="1" s="1"/>
  <c r="T5545" i="1" s="1"/>
  <c r="U5545" i="1" s="1"/>
  <c r="R5481" i="1" a="1"/>
  <c r="R5481" i="1" s="1"/>
  <c r="T5481" i="1" s="1"/>
  <c r="U5481" i="1" s="1"/>
  <c r="R5417" i="1" a="1"/>
  <c r="R5417" i="1" s="1"/>
  <c r="T5417" i="1" s="1"/>
  <c r="U5417" i="1" s="1"/>
  <c r="R5353" i="1" a="1"/>
  <c r="R5353" i="1" s="1"/>
  <c r="T5353" i="1" s="1"/>
  <c r="U5353" i="1" s="1"/>
  <c r="R5289" i="1" a="1"/>
  <c r="R5289" i="1" s="1"/>
  <c r="T5289" i="1" s="1"/>
  <c r="U5289" i="1" s="1"/>
  <c r="R5225" i="1" a="1"/>
  <c r="R5225" i="1" s="1"/>
  <c r="T5225" i="1" s="1"/>
  <c r="U5225" i="1" s="1"/>
  <c r="R5161" i="1" a="1"/>
  <c r="R5161" i="1" s="1"/>
  <c r="T5161" i="1" s="1"/>
  <c r="U5161" i="1" s="1"/>
  <c r="R5097" i="1" a="1"/>
  <c r="R5097" i="1" s="1"/>
  <c r="T5097" i="1" s="1"/>
  <c r="U5097" i="1" s="1"/>
  <c r="R5033" i="1" a="1"/>
  <c r="R5033" i="1" s="1"/>
  <c r="T5033" i="1" s="1"/>
  <c r="U5033" i="1" s="1"/>
  <c r="R4969" i="1" a="1"/>
  <c r="R4969" i="1" s="1"/>
  <c r="T4969" i="1" s="1"/>
  <c r="U4969" i="1" s="1"/>
  <c r="R4905" i="1" a="1"/>
  <c r="R4905" i="1" s="1"/>
  <c r="T4905" i="1" s="1"/>
  <c r="U4905" i="1" s="1"/>
  <c r="R4841" i="1" a="1"/>
  <c r="R4841" i="1" s="1"/>
  <c r="T4841" i="1" s="1"/>
  <c r="U4841" i="1" s="1"/>
  <c r="R8888" i="1" a="1"/>
  <c r="R8888" i="1" s="1"/>
  <c r="T8888" i="1" s="1"/>
  <c r="U8888" i="1" s="1"/>
  <c r="R8824" i="1" a="1"/>
  <c r="R8824" i="1" s="1"/>
  <c r="T8824" i="1" s="1"/>
  <c r="U8824" i="1" s="1"/>
  <c r="R8760" i="1" a="1"/>
  <c r="R8760" i="1" s="1"/>
  <c r="T8760" i="1" s="1"/>
  <c r="U8760" i="1" s="1"/>
  <c r="R8696" i="1" a="1"/>
  <c r="R8696" i="1" s="1"/>
  <c r="T8696" i="1" s="1"/>
  <c r="U8696" i="1" s="1"/>
  <c r="R8632" i="1" a="1"/>
  <c r="R8632" i="1" s="1"/>
  <c r="T8632" i="1" s="1"/>
  <c r="U8632" i="1" s="1"/>
  <c r="R8568" i="1" a="1"/>
  <c r="R8568" i="1" s="1"/>
  <c r="T8568" i="1" s="1"/>
  <c r="U8568" i="1" s="1"/>
  <c r="R8504" i="1" a="1"/>
  <c r="R8504" i="1" s="1"/>
  <c r="T8504" i="1" s="1"/>
  <c r="U8504" i="1" s="1"/>
  <c r="R8440" i="1" a="1"/>
  <c r="R8440" i="1" s="1"/>
  <c r="T8440" i="1" s="1"/>
  <c r="U8440" i="1" s="1"/>
  <c r="R8376" i="1" a="1"/>
  <c r="R8376" i="1" s="1"/>
  <c r="T8376" i="1" s="1"/>
  <c r="U8376" i="1" s="1"/>
  <c r="R8312" i="1" a="1"/>
  <c r="R8312" i="1" s="1"/>
  <c r="T8312" i="1" s="1"/>
  <c r="U8312" i="1" s="1"/>
  <c r="R8248" i="1" a="1"/>
  <c r="R8248" i="1" s="1"/>
  <c r="T8248" i="1" s="1"/>
  <c r="U8248" i="1" s="1"/>
  <c r="R8184" i="1" a="1"/>
  <c r="R8184" i="1" s="1"/>
  <c r="T8184" i="1" s="1"/>
  <c r="U8184" i="1" s="1"/>
  <c r="R8120" i="1" a="1"/>
  <c r="R8120" i="1" s="1"/>
  <c r="T8120" i="1" s="1"/>
  <c r="U8120" i="1" s="1"/>
  <c r="R9223" i="1" a="1"/>
  <c r="R9223" i="1" s="1"/>
  <c r="T9223" i="1" s="1"/>
  <c r="U9223" i="1" s="1"/>
  <c r="R9159" i="1" a="1"/>
  <c r="R9159" i="1" s="1"/>
  <c r="T9159" i="1" s="1"/>
  <c r="U9159" i="1" s="1"/>
  <c r="R9095" i="1" a="1"/>
  <c r="R9095" i="1" s="1"/>
  <c r="T9095" i="1" s="1"/>
  <c r="U9095" i="1" s="1"/>
  <c r="R9031" i="1" a="1"/>
  <c r="R9031" i="1" s="1"/>
  <c r="T9031" i="1" s="1"/>
  <c r="U9031" i="1" s="1"/>
  <c r="R8967" i="1" a="1"/>
  <c r="R8967" i="1" s="1"/>
  <c r="T8967" i="1" s="1"/>
  <c r="U8967" i="1" s="1"/>
  <c r="R8903" i="1" a="1"/>
  <c r="R8903" i="1" s="1"/>
  <c r="T8903" i="1" s="1"/>
  <c r="U8903" i="1" s="1"/>
  <c r="R8839" i="1" a="1"/>
  <c r="R8839" i="1" s="1"/>
  <c r="T8839" i="1" s="1"/>
  <c r="U8839" i="1" s="1"/>
  <c r="R8775" i="1" a="1"/>
  <c r="R8775" i="1" s="1"/>
  <c r="T8775" i="1" s="1"/>
  <c r="U8775" i="1" s="1"/>
  <c r="R8711" i="1" a="1"/>
  <c r="R8711" i="1" s="1"/>
  <c r="T8711" i="1" s="1"/>
  <c r="U8711" i="1" s="1"/>
  <c r="R8647" i="1" a="1"/>
  <c r="R8647" i="1" s="1"/>
  <c r="T8647" i="1" s="1"/>
  <c r="U8647" i="1" s="1"/>
  <c r="R8583" i="1" a="1"/>
  <c r="R8583" i="1" s="1"/>
  <c r="T8583" i="1" s="1"/>
  <c r="U8583" i="1" s="1"/>
  <c r="R8519" i="1" a="1"/>
  <c r="R8519" i="1" s="1"/>
  <c r="T8519" i="1" s="1"/>
  <c r="U8519" i="1" s="1"/>
  <c r="R8455" i="1" a="1"/>
  <c r="R8455" i="1" s="1"/>
  <c r="T8455" i="1" s="1"/>
  <c r="U8455" i="1" s="1"/>
  <c r="R8391" i="1" a="1"/>
  <c r="R8391" i="1" s="1"/>
  <c r="T8391" i="1" s="1"/>
  <c r="U8391" i="1" s="1"/>
  <c r="R8327" i="1" a="1"/>
  <c r="R8327" i="1" s="1"/>
  <c r="T8327" i="1" s="1"/>
  <c r="U8327" i="1" s="1"/>
  <c r="R8263" i="1" a="1"/>
  <c r="R8263" i="1" s="1"/>
  <c r="T8263" i="1" s="1"/>
  <c r="U8263" i="1" s="1"/>
  <c r="R8199" i="1" a="1"/>
  <c r="R8199" i="1" s="1"/>
  <c r="T8199" i="1" s="1"/>
  <c r="U8199" i="1" s="1"/>
  <c r="R8135" i="1" a="1"/>
  <c r="R8135" i="1" s="1"/>
  <c r="T8135" i="1" s="1"/>
  <c r="U8135" i="1" s="1"/>
  <c r="R8071" i="1" a="1"/>
  <c r="R8071" i="1" s="1"/>
  <c r="T8071" i="1" s="1"/>
  <c r="U8071" i="1" s="1"/>
  <c r="R8007" i="1" a="1"/>
  <c r="R8007" i="1" s="1"/>
  <c r="T8007" i="1" s="1"/>
  <c r="U8007" i="1" s="1"/>
  <c r="R7943" i="1" a="1"/>
  <c r="R7943" i="1" s="1"/>
  <c r="T7943" i="1" s="1"/>
  <c r="U7943" i="1" s="1"/>
  <c r="R7879" i="1" a="1"/>
  <c r="R7879" i="1" s="1"/>
  <c r="T7879" i="1" s="1"/>
  <c r="U7879" i="1" s="1"/>
  <c r="R7815" i="1" a="1"/>
  <c r="R7815" i="1" s="1"/>
  <c r="T7815" i="1" s="1"/>
  <c r="U7815" i="1" s="1"/>
  <c r="R7751" i="1" a="1"/>
  <c r="R7751" i="1" s="1"/>
  <c r="T7751" i="1" s="1"/>
  <c r="U7751" i="1" s="1"/>
  <c r="R7687" i="1" a="1"/>
  <c r="R7687" i="1" s="1"/>
  <c r="T7687" i="1" s="1"/>
  <c r="U7687" i="1" s="1"/>
  <c r="R11686" i="1" a="1"/>
  <c r="R11686" i="1" s="1"/>
  <c r="T11686" i="1" s="1"/>
  <c r="U11686" i="1" s="1"/>
  <c r="R11526" i="1" a="1"/>
  <c r="R11526" i="1" s="1"/>
  <c r="T11526" i="1" s="1"/>
  <c r="U11526" i="1" s="1"/>
  <c r="R11334" i="1" a="1"/>
  <c r="R11334" i="1" s="1"/>
  <c r="T11334" i="1" s="1"/>
  <c r="U11334" i="1" s="1"/>
  <c r="R11166" i="1" a="1"/>
  <c r="R11166" i="1" s="1"/>
  <c r="T11166" i="1" s="1"/>
  <c r="U11166" i="1" s="1"/>
  <c r="R10990" i="1" a="1"/>
  <c r="R10990" i="1" s="1"/>
  <c r="T10990" i="1" s="1"/>
  <c r="U10990" i="1" s="1"/>
  <c r="R10542" i="1" a="1"/>
  <c r="R10542" i="1" s="1"/>
  <c r="T10542" i="1" s="1"/>
  <c r="U10542" i="1" s="1"/>
  <c r="R10366" i="1" a="1"/>
  <c r="R10366" i="1" s="1"/>
  <c r="T10366" i="1" s="1"/>
  <c r="U10366" i="1" s="1"/>
  <c r="R10190" i="1" a="1"/>
  <c r="R10190" i="1" s="1"/>
  <c r="T10190" i="1" s="1"/>
  <c r="U10190" i="1" s="1"/>
  <c r="R9926" i="1" a="1"/>
  <c r="R9926" i="1" s="1"/>
  <c r="T9926" i="1" s="1"/>
  <c r="U9926" i="1" s="1"/>
  <c r="R9718" i="1" a="1"/>
  <c r="R9718" i="1" s="1"/>
  <c r="T9718" i="1" s="1"/>
  <c r="U9718" i="1" s="1"/>
  <c r="R9526" i="1" a="1"/>
  <c r="R9526" i="1" s="1"/>
  <c r="T9526" i="1" s="1"/>
  <c r="U9526" i="1" s="1"/>
  <c r="R9326" i="1" a="1"/>
  <c r="R9326" i="1" s="1"/>
  <c r="T9326" i="1" s="1"/>
  <c r="U9326" i="1" s="1"/>
  <c r="R9182" i="1" a="1"/>
  <c r="R9182" i="1" s="1"/>
  <c r="T9182" i="1" s="1"/>
  <c r="U9182" i="1" s="1"/>
  <c r="R9118" i="1" a="1"/>
  <c r="R9118" i="1" s="1"/>
  <c r="T9118" i="1" s="1"/>
  <c r="U9118" i="1" s="1"/>
  <c r="R9054" i="1" a="1"/>
  <c r="R9054" i="1" s="1"/>
  <c r="T9054" i="1" s="1"/>
  <c r="U9054" i="1" s="1"/>
  <c r="R8974" i="1" a="1"/>
  <c r="R8974" i="1" s="1"/>
  <c r="T8974" i="1" s="1"/>
  <c r="U8974" i="1" s="1"/>
  <c r="R8910" i="1" a="1"/>
  <c r="R8910" i="1" s="1"/>
  <c r="T8910" i="1" s="1"/>
  <c r="U8910" i="1" s="1"/>
  <c r="R8846" i="1" a="1"/>
  <c r="R8846" i="1" s="1"/>
  <c r="T8846" i="1" s="1"/>
  <c r="U8846" i="1" s="1"/>
  <c r="R8782" i="1" a="1"/>
  <c r="R8782" i="1" s="1"/>
  <c r="T8782" i="1" s="1"/>
  <c r="U8782" i="1" s="1"/>
  <c r="R11574" i="1" a="1"/>
  <c r="R11574" i="1" s="1"/>
  <c r="T11574" i="1" s="1"/>
  <c r="U11574" i="1" s="1"/>
  <c r="R11414" i="1" a="1"/>
  <c r="R11414" i="1" s="1"/>
  <c r="T11414" i="1" s="1"/>
  <c r="U11414" i="1" s="1"/>
  <c r="R11222" i="1" a="1"/>
  <c r="R11222" i="1" s="1"/>
  <c r="T11222" i="1" s="1"/>
  <c r="U11222" i="1" s="1"/>
  <c r="R11046" i="1" a="1"/>
  <c r="R11046" i="1" s="1"/>
  <c r="T11046" i="1" s="1"/>
  <c r="U11046" i="1" s="1"/>
  <c r="R10878" i="1" a="1"/>
  <c r="R10878" i="1" s="1"/>
  <c r="T10878" i="1" s="1"/>
  <c r="U10878" i="1" s="1"/>
  <c r="R10750" i="1" a="1"/>
  <c r="R10750" i="1" s="1"/>
  <c r="T10750" i="1" s="1"/>
  <c r="U10750" i="1" s="1"/>
  <c r="R10638" i="1" a="1"/>
  <c r="R10638" i="1" s="1"/>
  <c r="T10638" i="1" s="1"/>
  <c r="U10638" i="1" s="1"/>
  <c r="R10510" i="1" a="1"/>
  <c r="R10510" i="1" s="1"/>
  <c r="T10510" i="1" s="1"/>
  <c r="U10510" i="1" s="1"/>
  <c r="R10334" i="1" a="1"/>
  <c r="R10334" i="1" s="1"/>
  <c r="T10334" i="1" s="1"/>
  <c r="U10334" i="1" s="1"/>
  <c r="R10166" i="1" a="1"/>
  <c r="R10166" i="1" s="1"/>
  <c r="T10166" i="1" s="1"/>
  <c r="U10166" i="1" s="1"/>
  <c r="R9998" i="1" a="1"/>
  <c r="R9998" i="1" s="1"/>
  <c r="T9998" i="1" s="1"/>
  <c r="U9998" i="1" s="1"/>
  <c r="R9822" i="1" a="1"/>
  <c r="R9822" i="1" s="1"/>
  <c r="T9822" i="1" s="1"/>
  <c r="U9822" i="1" s="1"/>
  <c r="R9622" i="1" a="1"/>
  <c r="R9622" i="1" s="1"/>
  <c r="T9622" i="1" s="1"/>
  <c r="U9622" i="1" s="1"/>
  <c r="R9446" i="1" a="1"/>
  <c r="R9446" i="1" s="1"/>
  <c r="T9446" i="1" s="1"/>
  <c r="U9446" i="1" s="1"/>
  <c r="R9270" i="1" a="1"/>
  <c r="R9270" i="1" s="1"/>
  <c r="T9270" i="1" s="1"/>
  <c r="U9270" i="1" s="1"/>
  <c r="R14101" i="1" a="1"/>
  <c r="R14101" i="1" s="1"/>
  <c r="T14101" i="1" s="1"/>
  <c r="U14101" i="1" s="1"/>
  <c r="R13973" i="1" a="1"/>
  <c r="R13973" i="1" s="1"/>
  <c r="T13973" i="1" s="1"/>
  <c r="U13973" i="1" s="1"/>
  <c r="R13853" i="1" a="1"/>
  <c r="R13853" i="1" s="1"/>
  <c r="T13853" i="1" s="1"/>
  <c r="U13853" i="1" s="1"/>
  <c r="R13781" i="1" a="1"/>
  <c r="R13781" i="1" s="1"/>
  <c r="T13781" i="1" s="1"/>
  <c r="U13781" i="1" s="1"/>
  <c r="R11494" i="1" a="1"/>
  <c r="R11494" i="1" s="1"/>
  <c r="T11494" i="1" s="1"/>
  <c r="U11494" i="1" s="1"/>
  <c r="R11270" i="1" a="1"/>
  <c r="R11270" i="1" s="1"/>
  <c r="T11270" i="1" s="1"/>
  <c r="U11270" i="1" s="1"/>
  <c r="R11030" i="1" a="1"/>
  <c r="R11030" i="1" s="1"/>
  <c r="T11030" i="1" s="1"/>
  <c r="U11030" i="1" s="1"/>
  <c r="R10806" i="1" a="1"/>
  <c r="R10806" i="1" s="1"/>
  <c r="T10806" i="1" s="1"/>
  <c r="U10806" i="1" s="1"/>
  <c r="R10654" i="1" a="1"/>
  <c r="R10654" i="1" s="1"/>
  <c r="T10654" i="1" s="1"/>
  <c r="U10654" i="1" s="1"/>
  <c r="R10478" i="1" a="1"/>
  <c r="R10478" i="1" s="1"/>
  <c r="T10478" i="1" s="1"/>
  <c r="U10478" i="1" s="1"/>
  <c r="R10222" i="1" a="1"/>
  <c r="R10222" i="1" s="1"/>
  <c r="T10222" i="1" s="1"/>
  <c r="U10222" i="1" s="1"/>
  <c r="R10046" i="1" a="1"/>
  <c r="R10046" i="1" s="1"/>
  <c r="T10046" i="1" s="1"/>
  <c r="U10046" i="1" s="1"/>
  <c r="R9878" i="1" a="1"/>
  <c r="R9878" i="1" s="1"/>
  <c r="T9878" i="1" s="1"/>
  <c r="U9878" i="1" s="1"/>
  <c r="R9686" i="1" a="1"/>
  <c r="R9686" i="1" s="1"/>
  <c r="T9686" i="1" s="1"/>
  <c r="U9686" i="1" s="1"/>
  <c r="R9494" i="1" a="1"/>
  <c r="R9494" i="1" s="1"/>
  <c r="T9494" i="1" s="1"/>
  <c r="U9494" i="1" s="1"/>
  <c r="R9294" i="1" a="1"/>
  <c r="R9294" i="1" s="1"/>
  <c r="T9294" i="1" s="1"/>
  <c r="U9294" i="1" s="1"/>
  <c r="R14093" i="1" a="1"/>
  <c r="R14093" i="1" s="1"/>
  <c r="T14093" i="1" s="1"/>
  <c r="U14093" i="1" s="1"/>
  <c r="R13965" i="1" a="1"/>
  <c r="R13965" i="1" s="1"/>
  <c r="T13965" i="1" s="1"/>
  <c r="U13965" i="1" s="1"/>
  <c r="R14156" i="1" a="1"/>
  <c r="R14156" i="1" s="1"/>
  <c r="T14156" i="1" s="1"/>
  <c r="U14156" i="1" s="1"/>
  <c r="R14092" i="1" a="1"/>
  <c r="R14092" i="1" s="1"/>
  <c r="T14092" i="1" s="1"/>
  <c r="U14092" i="1" s="1"/>
  <c r="R10682" i="1" a="1"/>
  <c r="R10682" i="1" s="1"/>
  <c r="T10682" i="1" s="1"/>
  <c r="U10682" i="1" s="1"/>
  <c r="R10618" i="1" a="1"/>
  <c r="R10618" i="1" s="1"/>
  <c r="T10618" i="1" s="1"/>
  <c r="U10618" i="1" s="1"/>
  <c r="R10554" i="1" a="1"/>
  <c r="R10554" i="1" s="1"/>
  <c r="T10554" i="1" s="1"/>
  <c r="U10554" i="1" s="1"/>
  <c r="R10490" i="1" a="1"/>
  <c r="R10490" i="1" s="1"/>
  <c r="T10490" i="1" s="1"/>
  <c r="U10490" i="1" s="1"/>
  <c r="R10426" i="1" a="1"/>
  <c r="R10426" i="1" s="1"/>
  <c r="T10426" i="1" s="1"/>
  <c r="U10426" i="1" s="1"/>
  <c r="R10362" i="1" a="1"/>
  <c r="R10362" i="1" s="1"/>
  <c r="T10362" i="1" s="1"/>
  <c r="U10362" i="1" s="1"/>
  <c r="R10298" i="1" a="1"/>
  <c r="R10298" i="1" s="1"/>
  <c r="T10298" i="1" s="1"/>
  <c r="U10298" i="1" s="1"/>
  <c r="R10234" i="1" a="1"/>
  <c r="R10234" i="1" s="1"/>
  <c r="T10234" i="1" s="1"/>
  <c r="U10234" i="1" s="1"/>
  <c r="R10170" i="1" a="1"/>
  <c r="R10170" i="1" s="1"/>
  <c r="T10170" i="1" s="1"/>
  <c r="U10170" i="1" s="1"/>
  <c r="R10106" i="1" a="1"/>
  <c r="R10106" i="1" s="1"/>
  <c r="T10106" i="1" s="1"/>
  <c r="U10106" i="1" s="1"/>
  <c r="R10042" i="1" a="1"/>
  <c r="R10042" i="1" s="1"/>
  <c r="T10042" i="1" s="1"/>
  <c r="U10042" i="1" s="1"/>
  <c r="R9978" i="1" a="1"/>
  <c r="R9978" i="1" s="1"/>
  <c r="T9978" i="1" s="1"/>
  <c r="U9978" i="1" s="1"/>
  <c r="R9914" i="1" a="1"/>
  <c r="R9914" i="1" s="1"/>
  <c r="T9914" i="1" s="1"/>
  <c r="U9914" i="1" s="1"/>
  <c r="R9850" i="1" a="1"/>
  <c r="R9850" i="1" s="1"/>
  <c r="T9850" i="1" s="1"/>
  <c r="U9850" i="1" s="1"/>
  <c r="R9786" i="1" a="1"/>
  <c r="R9786" i="1" s="1"/>
  <c r="T9786" i="1" s="1"/>
  <c r="U9786" i="1" s="1"/>
  <c r="R9722" i="1" a="1"/>
  <c r="R9722" i="1" s="1"/>
  <c r="T9722" i="1" s="1"/>
  <c r="U9722" i="1" s="1"/>
  <c r="R4777" i="1" a="1"/>
  <c r="R4777" i="1" s="1"/>
  <c r="T4777" i="1" s="1"/>
  <c r="U4777" i="1" s="1"/>
  <c r="R4713" i="1" a="1"/>
  <c r="R4713" i="1" s="1"/>
  <c r="T4713" i="1" s="1"/>
  <c r="U4713" i="1" s="1"/>
  <c r="R4649" i="1" a="1"/>
  <c r="R4649" i="1" s="1"/>
  <c r="T4649" i="1" s="1"/>
  <c r="U4649" i="1" s="1"/>
  <c r="R4585" i="1" a="1"/>
  <c r="R4585" i="1" s="1"/>
  <c r="T4585" i="1" s="1"/>
  <c r="U4585" i="1" s="1"/>
  <c r="R4521" i="1" a="1"/>
  <c r="R4521" i="1" s="1"/>
  <c r="T4521" i="1" s="1"/>
  <c r="U4521" i="1" s="1"/>
  <c r="R4457" i="1" a="1"/>
  <c r="R4457" i="1" s="1"/>
  <c r="T4457" i="1" s="1"/>
  <c r="U4457" i="1" s="1"/>
  <c r="R4393" i="1" a="1"/>
  <c r="R4393" i="1" s="1"/>
  <c r="T4393" i="1" s="1"/>
  <c r="U4393" i="1" s="1"/>
  <c r="R4329" i="1" a="1"/>
  <c r="R4329" i="1" s="1"/>
  <c r="T4329" i="1" s="1"/>
  <c r="U4329" i="1" s="1"/>
  <c r="R4265" i="1" a="1"/>
  <c r="R4265" i="1" s="1"/>
  <c r="T4265" i="1" s="1"/>
  <c r="U4265" i="1" s="1"/>
  <c r="R4201" i="1" a="1"/>
  <c r="R4201" i="1" s="1"/>
  <c r="T4201" i="1" s="1"/>
  <c r="U4201" i="1" s="1"/>
  <c r="R4137" i="1" a="1"/>
  <c r="R4137" i="1" s="1"/>
  <c r="T4137" i="1" s="1"/>
  <c r="U4137" i="1" s="1"/>
  <c r="R4073" i="1" a="1"/>
  <c r="R4073" i="1" s="1"/>
  <c r="T4073" i="1" s="1"/>
  <c r="U4073" i="1" s="1"/>
  <c r="R4009" i="1" a="1"/>
  <c r="R4009" i="1" s="1"/>
  <c r="T4009" i="1" s="1"/>
  <c r="U4009" i="1" s="1"/>
  <c r="R3945" i="1" a="1"/>
  <c r="R3945" i="1" s="1"/>
  <c r="T3945" i="1" s="1"/>
  <c r="U3945" i="1" s="1"/>
  <c r="R3881" i="1" a="1"/>
  <c r="R3881" i="1" s="1"/>
  <c r="T3881" i="1" s="1"/>
  <c r="U3881" i="1" s="1"/>
  <c r="R3817" i="1" a="1"/>
  <c r="R3817" i="1" s="1"/>
  <c r="T3817" i="1" s="1"/>
  <c r="U3817" i="1" s="1"/>
  <c r="R3753" i="1" a="1"/>
  <c r="R3753" i="1" s="1"/>
  <c r="T3753" i="1" s="1"/>
  <c r="U3753" i="1" s="1"/>
  <c r="R3689" i="1" a="1"/>
  <c r="R3689" i="1" s="1"/>
  <c r="T3689" i="1" s="1"/>
  <c r="U3689" i="1" s="1"/>
  <c r="R8048" i="1" a="1"/>
  <c r="R8048" i="1" s="1"/>
  <c r="T8048" i="1" s="1"/>
  <c r="U8048" i="1" s="1"/>
  <c r="R7984" i="1" a="1"/>
  <c r="R7984" i="1" s="1"/>
  <c r="T7984" i="1" s="1"/>
  <c r="U7984" i="1" s="1"/>
  <c r="R7920" i="1" a="1"/>
  <c r="R7920" i="1" s="1"/>
  <c r="T7920" i="1" s="1"/>
  <c r="U7920" i="1" s="1"/>
  <c r="R7856" i="1" a="1"/>
  <c r="R7856" i="1" s="1"/>
  <c r="T7856" i="1" s="1"/>
  <c r="U7856" i="1" s="1"/>
  <c r="R7792" i="1" a="1"/>
  <c r="R7792" i="1" s="1"/>
  <c r="T7792" i="1" s="1"/>
  <c r="U7792" i="1" s="1"/>
  <c r="R7728" i="1" a="1"/>
  <c r="R7728" i="1" s="1"/>
  <c r="T7728" i="1" s="1"/>
  <c r="U7728" i="1" s="1"/>
  <c r="R7664" i="1" a="1"/>
  <c r="R7664" i="1" s="1"/>
  <c r="T7664" i="1" s="1"/>
  <c r="U7664" i="1" s="1"/>
  <c r="R7600" i="1" a="1"/>
  <c r="R7600" i="1" s="1"/>
  <c r="T7600" i="1" s="1"/>
  <c r="U7600" i="1" s="1"/>
  <c r="R7536" i="1" a="1"/>
  <c r="R7536" i="1" s="1"/>
  <c r="T7536" i="1" s="1"/>
  <c r="U7536" i="1" s="1"/>
  <c r="R7472" i="1" a="1"/>
  <c r="R7472" i="1" s="1"/>
  <c r="T7472" i="1" s="1"/>
  <c r="U7472" i="1" s="1"/>
  <c r="R7408" i="1" a="1"/>
  <c r="R7408" i="1" s="1"/>
  <c r="T7408" i="1" s="1"/>
  <c r="U7408" i="1" s="1"/>
  <c r="R7344" i="1" a="1"/>
  <c r="R7344" i="1" s="1"/>
  <c r="T7344" i="1" s="1"/>
  <c r="U7344" i="1" s="1"/>
  <c r="R7280" i="1" a="1"/>
  <c r="R7280" i="1" s="1"/>
  <c r="T7280" i="1" s="1"/>
  <c r="U7280" i="1" s="1"/>
  <c r="R7216" i="1" a="1"/>
  <c r="R7216" i="1" s="1"/>
  <c r="T7216" i="1" s="1"/>
  <c r="U7216" i="1" s="1"/>
  <c r="R7152" i="1" a="1"/>
  <c r="R7152" i="1" s="1"/>
  <c r="T7152" i="1" s="1"/>
  <c r="U7152" i="1" s="1"/>
  <c r="R7088" i="1" a="1"/>
  <c r="R7088" i="1" s="1"/>
  <c r="T7088" i="1" s="1"/>
  <c r="U7088" i="1" s="1"/>
  <c r="R7024" i="1" a="1"/>
  <c r="R7024" i="1" s="1"/>
  <c r="T7024" i="1" s="1"/>
  <c r="U7024" i="1" s="1"/>
  <c r="R6960" i="1" a="1"/>
  <c r="R6960" i="1" s="1"/>
  <c r="T6960" i="1" s="1"/>
  <c r="U6960" i="1" s="1"/>
  <c r="R6896" i="1" a="1"/>
  <c r="R6896" i="1" s="1"/>
  <c r="T6896" i="1" s="1"/>
  <c r="U6896" i="1" s="1"/>
  <c r="R7599" i="1" a="1"/>
  <c r="R7599" i="1" s="1"/>
  <c r="T7599" i="1" s="1"/>
  <c r="U7599" i="1" s="1"/>
  <c r="R7535" i="1" a="1"/>
  <c r="R7535" i="1" s="1"/>
  <c r="T7535" i="1" s="1"/>
  <c r="U7535" i="1" s="1"/>
  <c r="R7471" i="1" a="1"/>
  <c r="R7471" i="1" s="1"/>
  <c r="T7471" i="1" s="1"/>
  <c r="U7471" i="1" s="1"/>
  <c r="R7407" i="1" a="1"/>
  <c r="R7407" i="1" s="1"/>
  <c r="T7407" i="1" s="1"/>
  <c r="U7407" i="1" s="1"/>
  <c r="R7343" i="1" a="1"/>
  <c r="R7343" i="1" s="1"/>
  <c r="T7343" i="1" s="1"/>
  <c r="U7343" i="1" s="1"/>
  <c r="R7279" i="1" a="1"/>
  <c r="R7279" i="1" s="1"/>
  <c r="T7279" i="1" s="1"/>
  <c r="U7279" i="1" s="1"/>
  <c r="R7215" i="1" a="1"/>
  <c r="R7215" i="1" s="1"/>
  <c r="T7215" i="1" s="1"/>
  <c r="U7215" i="1" s="1"/>
  <c r="R7151" i="1" a="1"/>
  <c r="R7151" i="1" s="1"/>
  <c r="T7151" i="1" s="1"/>
  <c r="U7151" i="1" s="1"/>
  <c r="R7087" i="1" a="1"/>
  <c r="R7087" i="1" s="1"/>
  <c r="T7087" i="1" s="1"/>
  <c r="U7087" i="1" s="1"/>
  <c r="R7023" i="1" a="1"/>
  <c r="R7023" i="1" s="1"/>
  <c r="T7023" i="1" s="1"/>
  <c r="U7023" i="1" s="1"/>
  <c r="R6959" i="1" a="1"/>
  <c r="R6959" i="1" s="1"/>
  <c r="T6959" i="1" s="1"/>
  <c r="U6959" i="1" s="1"/>
  <c r="R6895" i="1" a="1"/>
  <c r="R6895" i="1" s="1"/>
  <c r="T6895" i="1" s="1"/>
  <c r="U6895" i="1" s="1"/>
  <c r="R6831" i="1" a="1"/>
  <c r="R6831" i="1" s="1"/>
  <c r="T6831" i="1" s="1"/>
  <c r="U6831" i="1" s="1"/>
  <c r="R6767" i="1" a="1"/>
  <c r="R6767" i="1" s="1"/>
  <c r="T6767" i="1" s="1"/>
  <c r="U6767" i="1" s="1"/>
  <c r="R6703" i="1" a="1"/>
  <c r="R6703" i="1" s="1"/>
  <c r="T6703" i="1" s="1"/>
  <c r="U6703" i="1" s="1"/>
  <c r="R6639" i="1" a="1"/>
  <c r="R6639" i="1" s="1"/>
  <c r="T6639" i="1" s="1"/>
  <c r="U6639" i="1" s="1"/>
  <c r="R6575" i="1" a="1"/>
  <c r="R6575" i="1" s="1"/>
  <c r="T6575" i="1" s="1"/>
  <c r="U6575" i="1" s="1"/>
  <c r="R6511" i="1" a="1"/>
  <c r="R6511" i="1" s="1"/>
  <c r="T6511" i="1" s="1"/>
  <c r="U6511" i="1" s="1"/>
  <c r="R6447" i="1" a="1"/>
  <c r="R6447" i="1" s="1"/>
  <c r="T6447" i="1" s="1"/>
  <c r="U6447" i="1" s="1"/>
  <c r="R6383" i="1" a="1"/>
  <c r="R6383" i="1" s="1"/>
  <c r="T6383" i="1" s="1"/>
  <c r="U6383" i="1" s="1"/>
  <c r="R6319" i="1" a="1"/>
  <c r="R6319" i="1" s="1"/>
  <c r="T6319" i="1" s="1"/>
  <c r="U6319" i="1" s="1"/>
  <c r="R8750" i="1" a="1"/>
  <c r="R8750" i="1" s="1"/>
  <c r="T8750" i="1" s="1"/>
  <c r="U8750" i="1" s="1"/>
  <c r="R8686" i="1" a="1"/>
  <c r="R8686" i="1" s="1"/>
  <c r="T8686" i="1" s="1"/>
  <c r="U8686" i="1" s="1"/>
  <c r="R8622" i="1" a="1"/>
  <c r="R8622" i="1" s="1"/>
  <c r="T8622" i="1" s="1"/>
  <c r="U8622" i="1" s="1"/>
  <c r="R8558" i="1" a="1"/>
  <c r="R8558" i="1" s="1"/>
  <c r="T8558" i="1" s="1"/>
  <c r="U8558" i="1" s="1"/>
  <c r="R8494" i="1" a="1"/>
  <c r="R8494" i="1" s="1"/>
  <c r="T8494" i="1" s="1"/>
  <c r="U8494" i="1" s="1"/>
  <c r="R8430" i="1" a="1"/>
  <c r="R8430" i="1" s="1"/>
  <c r="T8430" i="1" s="1"/>
  <c r="U8430" i="1" s="1"/>
  <c r="R8366" i="1" a="1"/>
  <c r="R8366" i="1" s="1"/>
  <c r="T8366" i="1" s="1"/>
  <c r="U8366" i="1" s="1"/>
  <c r="R8302" i="1" a="1"/>
  <c r="R8302" i="1" s="1"/>
  <c r="T8302" i="1" s="1"/>
  <c r="U8302" i="1" s="1"/>
  <c r="R13733" i="1" a="1"/>
  <c r="R13733" i="1" s="1"/>
  <c r="T13733" i="1" s="1"/>
  <c r="U13733" i="1" s="1"/>
  <c r="R13669" i="1" a="1"/>
  <c r="R13669" i="1" s="1"/>
  <c r="T13669" i="1" s="1"/>
  <c r="U13669" i="1" s="1"/>
  <c r="R13605" i="1" a="1"/>
  <c r="R13605" i="1" s="1"/>
  <c r="T13605" i="1" s="1"/>
  <c r="U13605" i="1" s="1"/>
  <c r="R13541" i="1" a="1"/>
  <c r="R13541" i="1" s="1"/>
  <c r="T13541" i="1" s="1"/>
  <c r="U13541" i="1" s="1"/>
  <c r="R13477" i="1" a="1"/>
  <c r="R13477" i="1" s="1"/>
  <c r="T13477" i="1" s="1"/>
  <c r="U13477" i="1" s="1"/>
  <c r="R13413" i="1" a="1"/>
  <c r="R13413" i="1" s="1"/>
  <c r="T13413" i="1" s="1"/>
  <c r="U13413" i="1" s="1"/>
  <c r="R13349" i="1" a="1"/>
  <c r="R13349" i="1" s="1"/>
  <c r="T13349" i="1" s="1"/>
  <c r="U13349" i="1" s="1"/>
  <c r="R13285" i="1" a="1"/>
  <c r="R13285" i="1" s="1"/>
  <c r="T13285" i="1" s="1"/>
  <c r="U13285" i="1" s="1"/>
  <c r="R13221" i="1" a="1"/>
  <c r="R13221" i="1" s="1"/>
  <c r="T13221" i="1" s="1"/>
  <c r="U13221" i="1" s="1"/>
  <c r="R13157" i="1" a="1"/>
  <c r="R13157" i="1" s="1"/>
  <c r="T13157" i="1" s="1"/>
  <c r="U13157" i="1" s="1"/>
  <c r="R13093" i="1" a="1"/>
  <c r="R13093" i="1" s="1"/>
  <c r="T13093" i="1" s="1"/>
  <c r="U13093" i="1" s="1"/>
  <c r="R13029" i="1" a="1"/>
  <c r="R13029" i="1" s="1"/>
  <c r="T13029" i="1" s="1"/>
  <c r="U13029" i="1" s="1"/>
  <c r="R12965" i="1" a="1"/>
  <c r="R12965" i="1" s="1"/>
  <c r="T12965" i="1" s="1"/>
  <c r="U12965" i="1" s="1"/>
  <c r="R12901" i="1" a="1"/>
  <c r="R12901" i="1" s="1"/>
  <c r="T12901" i="1" s="1"/>
  <c r="U12901" i="1" s="1"/>
  <c r="R12837" i="1" a="1"/>
  <c r="R12837" i="1" s="1"/>
  <c r="T12837" i="1" s="1"/>
  <c r="U12837" i="1" s="1"/>
  <c r="R12773" i="1" a="1"/>
  <c r="R12773" i="1" s="1"/>
  <c r="T12773" i="1" s="1"/>
  <c r="U12773" i="1" s="1"/>
  <c r="R12709" i="1" a="1"/>
  <c r="R12709" i="1" s="1"/>
  <c r="T12709" i="1" s="1"/>
  <c r="U12709" i="1" s="1"/>
  <c r="R12645" i="1" a="1"/>
  <c r="R12645" i="1" s="1"/>
  <c r="T12645" i="1" s="1"/>
  <c r="U12645" i="1" s="1"/>
  <c r="R12581" i="1" a="1"/>
  <c r="R12581" i="1" s="1"/>
  <c r="T12581" i="1" s="1"/>
  <c r="U12581" i="1" s="1"/>
  <c r="R12517" i="1" a="1"/>
  <c r="R12517" i="1" s="1"/>
  <c r="T12517" i="1" s="1"/>
  <c r="U12517" i="1" s="1"/>
  <c r="R14028" i="1" a="1"/>
  <c r="R14028" i="1" s="1"/>
  <c r="T14028" i="1" s="1"/>
  <c r="U14028" i="1" s="1"/>
  <c r="R13964" i="1" a="1"/>
  <c r="R13964" i="1" s="1"/>
  <c r="T13964" i="1" s="1"/>
  <c r="U13964" i="1" s="1"/>
  <c r="R13900" i="1" a="1"/>
  <c r="R13900" i="1" s="1"/>
  <c r="T13900" i="1" s="1"/>
  <c r="U13900" i="1" s="1"/>
  <c r="R13836" i="1" a="1"/>
  <c r="R13836" i="1" s="1"/>
  <c r="T13836" i="1" s="1"/>
  <c r="U13836" i="1" s="1"/>
  <c r="R13772" i="1" a="1"/>
  <c r="R13772" i="1" s="1"/>
  <c r="T13772" i="1" s="1"/>
  <c r="U13772" i="1" s="1"/>
  <c r="R13708" i="1" a="1"/>
  <c r="R13708" i="1" s="1"/>
  <c r="T13708" i="1" s="1"/>
  <c r="U13708" i="1" s="1"/>
  <c r="R13644" i="1" a="1"/>
  <c r="R13644" i="1" s="1"/>
  <c r="T13644" i="1" s="1"/>
  <c r="U13644" i="1" s="1"/>
  <c r="R13580" i="1" a="1"/>
  <c r="R13580" i="1" s="1"/>
  <c r="T13580" i="1" s="1"/>
  <c r="U13580" i="1" s="1"/>
  <c r="R13516" i="1" a="1"/>
  <c r="R13516" i="1" s="1"/>
  <c r="T13516" i="1" s="1"/>
  <c r="U13516" i="1" s="1"/>
  <c r="R13452" i="1" a="1"/>
  <c r="R13452" i="1" s="1"/>
  <c r="T13452" i="1" s="1"/>
  <c r="U13452" i="1" s="1"/>
  <c r="R13388" i="1" a="1"/>
  <c r="R13388" i="1" s="1"/>
  <c r="T13388" i="1" s="1"/>
  <c r="U13388" i="1" s="1"/>
  <c r="R13324" i="1" a="1"/>
  <c r="R13324" i="1" s="1"/>
  <c r="T13324" i="1" s="1"/>
  <c r="U13324" i="1" s="1"/>
  <c r="R13260" i="1" a="1"/>
  <c r="R13260" i="1" s="1"/>
  <c r="T13260" i="1" s="1"/>
  <c r="U13260" i="1" s="1"/>
  <c r="R13196" i="1" a="1"/>
  <c r="R13196" i="1" s="1"/>
  <c r="T13196" i="1" s="1"/>
  <c r="U13196" i="1" s="1"/>
  <c r="R13132" i="1" a="1"/>
  <c r="R13132" i="1" s="1"/>
  <c r="T13132" i="1" s="1"/>
  <c r="U13132" i="1" s="1"/>
  <c r="R13068" i="1" a="1"/>
  <c r="R13068" i="1" s="1"/>
  <c r="T13068" i="1" s="1"/>
  <c r="U13068" i="1" s="1"/>
  <c r="R13004" i="1" a="1"/>
  <c r="R13004" i="1" s="1"/>
  <c r="T13004" i="1" s="1"/>
  <c r="U13004" i="1" s="1"/>
  <c r="R12940" i="1" a="1"/>
  <c r="R12940" i="1" s="1"/>
  <c r="T12940" i="1" s="1"/>
  <c r="U12940" i="1" s="1"/>
  <c r="R12876" i="1" a="1"/>
  <c r="R12876" i="1" s="1"/>
  <c r="T12876" i="1" s="1"/>
  <c r="U12876" i="1" s="1"/>
  <c r="R12812" i="1" a="1"/>
  <c r="R12812" i="1" s="1"/>
  <c r="T12812" i="1" s="1"/>
  <c r="U12812" i="1" s="1"/>
  <c r="R9690" i="1" a="1"/>
  <c r="R9690" i="1" s="1"/>
  <c r="T9690" i="1" s="1"/>
  <c r="U9690" i="1" s="1"/>
  <c r="R9626" i="1" a="1"/>
  <c r="R9626" i="1" s="1"/>
  <c r="T9626" i="1" s="1"/>
  <c r="U9626" i="1" s="1"/>
  <c r="R9562" i="1" a="1"/>
  <c r="R9562" i="1" s="1"/>
  <c r="T9562" i="1" s="1"/>
  <c r="U9562" i="1" s="1"/>
  <c r="R9498" i="1" a="1"/>
  <c r="R9498" i="1" s="1"/>
  <c r="T9498" i="1" s="1"/>
  <c r="U9498" i="1" s="1"/>
  <c r="R12521" i="1" a="1"/>
  <c r="R12521" i="1" s="1"/>
  <c r="T12521" i="1" s="1"/>
  <c r="U12521" i="1" s="1"/>
  <c r="R11641" i="1" a="1"/>
  <c r="R11641" i="1" s="1"/>
  <c r="T11641" i="1" s="1"/>
  <c r="U11641" i="1" s="1"/>
  <c r="R11475" i="1" a="1"/>
  <c r="R11475" i="1" s="1"/>
  <c r="T11475" i="1" s="1"/>
  <c r="U11475" i="1" s="1"/>
  <c r="R11193" i="1" a="1"/>
  <c r="R11193" i="1" s="1"/>
  <c r="T11193" i="1" s="1"/>
  <c r="U11193" i="1" s="1"/>
  <c r="R7067" i="1" a="1"/>
  <c r="R7067" i="1" s="1"/>
  <c r="T7067" i="1" s="1"/>
  <c r="U7067" i="1" s="1"/>
  <c r="R11545" i="1" a="1"/>
  <c r="R11545" i="1" s="1"/>
  <c r="T11545" i="1" s="1"/>
  <c r="U11545" i="1" s="1"/>
  <c r="R13730" i="1" a="1"/>
  <c r="R13730" i="1" s="1"/>
  <c r="T13730" i="1" s="1"/>
  <c r="U13730" i="1" s="1"/>
  <c r="R13218" i="1" a="1"/>
  <c r="R13218" i="1" s="1"/>
  <c r="T13218" i="1" s="1"/>
  <c r="U13218" i="1" s="1"/>
  <c r="R8961" i="1" a="1"/>
  <c r="R8961" i="1" s="1"/>
  <c r="T8961" i="1" s="1"/>
  <c r="U8961" i="1" s="1"/>
  <c r="R8449" i="1" a="1"/>
  <c r="R8449" i="1" s="1"/>
  <c r="T8449" i="1" s="1"/>
  <c r="U8449" i="1" s="1"/>
  <c r="R7937" i="1" a="1"/>
  <c r="R7937" i="1" s="1"/>
  <c r="T7937" i="1" s="1"/>
  <c r="U7937" i="1" s="1"/>
  <c r="R10137" i="1" a="1"/>
  <c r="R10137" i="1" s="1"/>
  <c r="T10137" i="1" s="1"/>
  <c r="U10137" i="1" s="1"/>
  <c r="R11912" i="1" a="1"/>
  <c r="R11912" i="1" s="1"/>
  <c r="T11912" i="1" s="1"/>
  <c r="U11912" i="1" s="1"/>
  <c r="R10256" i="1" a="1"/>
  <c r="R10256" i="1" s="1"/>
  <c r="T10256" i="1" s="1"/>
  <c r="U10256" i="1" s="1"/>
  <c r="R14040" i="1" a="1"/>
  <c r="R14040" i="1" s="1"/>
  <c r="T14040" i="1" s="1"/>
  <c r="U14040" i="1" s="1"/>
  <c r="R11696" i="1" a="1"/>
  <c r="R11696" i="1" s="1"/>
  <c r="T11696" i="1" s="1"/>
  <c r="U11696" i="1" s="1"/>
  <c r="R13183" i="1" a="1"/>
  <c r="R13183" i="1" s="1"/>
  <c r="T13183" i="1" s="1"/>
  <c r="U13183" i="1" s="1"/>
  <c r="R9321" i="1" a="1"/>
  <c r="R9321" i="1" s="1"/>
  <c r="T9321" i="1" s="1"/>
  <c r="U9321" i="1" s="1"/>
  <c r="R11416" i="1" a="1"/>
  <c r="R11416" i="1" s="1"/>
  <c r="T11416" i="1" s="1"/>
  <c r="U11416" i="1" s="1"/>
  <c r="R12375" i="1" a="1"/>
  <c r="R12375" i="1" s="1"/>
  <c r="T12375" i="1" s="1"/>
  <c r="U12375" i="1" s="1"/>
  <c r="R13768" i="1" a="1"/>
  <c r="R13768" i="1" s="1"/>
  <c r="T13768" i="1" s="1"/>
  <c r="U13768" i="1" s="1"/>
  <c r="R11480" i="1" a="1"/>
  <c r="R11480" i="1" s="1"/>
  <c r="T11480" i="1" s="1"/>
  <c r="U11480" i="1" s="1"/>
  <c r="R12983" i="1" a="1"/>
  <c r="R12983" i="1" s="1"/>
  <c r="T12983" i="1" s="1"/>
  <c r="U12983" i="1" s="1"/>
  <c r="R12127" i="1" a="1"/>
  <c r="R12127" i="1" s="1"/>
  <c r="T12127" i="1" s="1"/>
  <c r="U12127" i="1" s="1"/>
  <c r="R9537" i="1" a="1"/>
  <c r="R9537" i="1" s="1"/>
  <c r="T9537" i="1" s="1"/>
  <c r="U9537" i="1" s="1"/>
  <c r="R13392" i="1" a="1"/>
  <c r="R13392" i="1" s="1"/>
  <c r="T13392" i="1" s="1"/>
  <c r="U13392" i="1" s="1"/>
  <c r="R12200" i="1" a="1"/>
  <c r="R12200" i="1" s="1"/>
  <c r="T12200" i="1" s="1"/>
  <c r="U12200" i="1" s="1"/>
  <c r="R11136" i="1" a="1"/>
  <c r="R11136" i="1" s="1"/>
  <c r="T11136" i="1" s="1"/>
  <c r="U11136" i="1" s="1"/>
  <c r="R13663" i="1" a="1"/>
  <c r="R13663" i="1" s="1"/>
  <c r="T13663" i="1" s="1"/>
  <c r="U13663" i="1" s="1"/>
  <c r="R12727" i="1" a="1"/>
  <c r="R12727" i="1" s="1"/>
  <c r="T12727" i="1" s="1"/>
  <c r="U12727" i="1" s="1"/>
  <c r="R13018" i="1" a="1"/>
  <c r="R13018" i="1" s="1"/>
  <c r="T13018" i="1" s="1"/>
  <c r="U13018" i="1" s="1"/>
  <c r="R12762" i="1" a="1"/>
  <c r="R12762" i="1" s="1"/>
  <c r="T12762" i="1" s="1"/>
  <c r="U12762" i="1" s="1"/>
  <c r="R12506" i="1" a="1"/>
  <c r="R12506" i="1" s="1"/>
  <c r="T12506" i="1" s="1"/>
  <c r="U12506" i="1" s="1"/>
  <c r="R12250" i="1" a="1"/>
  <c r="R12250" i="1" s="1"/>
  <c r="T12250" i="1" s="1"/>
  <c r="U12250" i="1" s="1"/>
  <c r="R11994" i="1" a="1"/>
  <c r="R11994" i="1" s="1"/>
  <c r="T11994" i="1" s="1"/>
  <c r="U11994" i="1" s="1"/>
  <c r="R7401" i="1" a="1"/>
  <c r="R7401" i="1" s="1"/>
  <c r="T7401" i="1" s="1"/>
  <c r="U7401" i="1" s="1"/>
  <c r="R7145" i="1" a="1"/>
  <c r="R7145" i="1" s="1"/>
  <c r="T7145" i="1" s="1"/>
  <c r="U7145" i="1" s="1"/>
  <c r="R6889" i="1" a="1"/>
  <c r="R6889" i="1" s="1"/>
  <c r="T6889" i="1" s="1"/>
  <c r="U6889" i="1" s="1"/>
  <c r="R6633" i="1" a="1"/>
  <c r="R6633" i="1" s="1"/>
  <c r="T6633" i="1" s="1"/>
  <c r="U6633" i="1" s="1"/>
  <c r="R6377" i="1" a="1"/>
  <c r="R6377" i="1" s="1"/>
  <c r="T6377" i="1" s="1"/>
  <c r="U6377" i="1" s="1"/>
  <c r="R10048" i="1" a="1"/>
  <c r="R10048" i="1" s="1"/>
  <c r="T10048" i="1" s="1"/>
  <c r="U10048" i="1" s="1"/>
  <c r="R9792" i="1" a="1"/>
  <c r="R9792" i="1" s="1"/>
  <c r="T9792" i="1" s="1"/>
  <c r="U9792" i="1" s="1"/>
  <c r="R9536" i="1" a="1"/>
  <c r="R9536" i="1" s="1"/>
  <c r="T9536" i="1" s="1"/>
  <c r="U9536" i="1" s="1"/>
  <c r="R9280" i="1" a="1"/>
  <c r="R9280" i="1" s="1"/>
  <c r="T9280" i="1" s="1"/>
  <c r="U9280" i="1" s="1"/>
  <c r="R9024" i="1" a="1"/>
  <c r="R9024" i="1" s="1"/>
  <c r="T9024" i="1" s="1"/>
  <c r="U9024" i="1" s="1"/>
  <c r="R11463" i="1" a="1"/>
  <c r="R11463" i="1" s="1"/>
  <c r="T11463" i="1" s="1"/>
  <c r="U11463" i="1" s="1"/>
  <c r="R10447" i="1" a="1"/>
  <c r="R10447" i="1" s="1"/>
  <c r="T10447" i="1" s="1"/>
  <c r="U10447" i="1" s="1"/>
  <c r="R10071" i="1" a="1"/>
  <c r="R10071" i="1" s="1"/>
  <c r="T10071" i="1" s="1"/>
  <c r="U10071" i="1" s="1"/>
  <c r="R9815" i="1" a="1"/>
  <c r="R9815" i="1" s="1"/>
  <c r="T9815" i="1" s="1"/>
  <c r="U9815" i="1" s="1"/>
  <c r="R9559" i="1" a="1"/>
  <c r="R9559" i="1" s="1"/>
  <c r="T9559" i="1" s="1"/>
  <c r="U9559" i="1" s="1"/>
  <c r="R9303" i="1" a="1"/>
  <c r="R9303" i="1" s="1"/>
  <c r="T9303" i="1" s="1"/>
  <c r="U9303" i="1" s="1"/>
  <c r="R11303" i="1" a="1"/>
  <c r="R11303" i="1" s="1"/>
  <c r="T11303" i="1" s="1"/>
  <c r="U11303" i="1" s="1"/>
  <c r="R10359" i="1" a="1"/>
  <c r="R10359" i="1" s="1"/>
  <c r="T10359" i="1" s="1"/>
  <c r="U10359" i="1" s="1"/>
  <c r="R13742" i="1" a="1"/>
  <c r="R13742" i="1" s="1"/>
  <c r="T13742" i="1" s="1"/>
  <c r="U13742" i="1" s="1"/>
  <c r="R12862" i="1" a="1"/>
  <c r="R12862" i="1" s="1"/>
  <c r="T12862" i="1" s="1"/>
  <c r="U12862" i="1" s="1"/>
  <c r="R12262" i="1" a="1"/>
  <c r="R12262" i="1" s="1"/>
  <c r="T12262" i="1" s="1"/>
  <c r="U12262" i="1" s="1"/>
  <c r="R12063" i="1" a="1"/>
  <c r="R12063" i="1" s="1"/>
  <c r="T12063" i="1" s="1"/>
  <c r="U12063" i="1" s="1"/>
  <c r="R11311" i="1" a="1"/>
  <c r="R11311" i="1" s="1"/>
  <c r="T11311" i="1" s="1"/>
  <c r="U11311" i="1" s="1"/>
  <c r="R10591" i="1" a="1"/>
  <c r="R10591" i="1" s="1"/>
  <c r="T10591" i="1" s="1"/>
  <c r="U10591" i="1" s="1"/>
  <c r="R13998" i="1" a="1"/>
  <c r="R13998" i="1" s="1"/>
  <c r="T13998" i="1" s="1"/>
  <c r="U13998" i="1" s="1"/>
  <c r="R13638" i="1" a="1"/>
  <c r="R13638" i="1" s="1"/>
  <c r="T13638" i="1" s="1"/>
  <c r="U13638" i="1" s="1"/>
  <c r="R13270" i="1" a="1"/>
  <c r="R13270" i="1" s="1"/>
  <c r="T13270" i="1" s="1"/>
  <c r="U13270" i="1" s="1"/>
  <c r="R12990" i="1" a="1"/>
  <c r="R12990" i="1" s="1"/>
  <c r="T12990" i="1" s="1"/>
  <c r="U12990" i="1" s="1"/>
  <c r="R12654" i="1" a="1"/>
  <c r="R12654" i="1" s="1"/>
  <c r="T12654" i="1" s="1"/>
  <c r="U12654" i="1" s="1"/>
  <c r="R12318" i="1" a="1"/>
  <c r="R12318" i="1" s="1"/>
  <c r="T12318" i="1" s="1"/>
  <c r="U12318" i="1" s="1"/>
  <c r="R11950" i="1" a="1"/>
  <c r="R11950" i="1" s="1"/>
  <c r="T11950" i="1" s="1"/>
  <c r="U11950" i="1" s="1"/>
  <c r="R11991" i="1" a="1"/>
  <c r="R11991" i="1" s="1"/>
  <c r="T11991" i="1" s="1"/>
  <c r="U11991" i="1" s="1"/>
  <c r="R11503" i="1" a="1"/>
  <c r="R11503" i="1" s="1"/>
  <c r="T11503" i="1" s="1"/>
  <c r="U11503" i="1" s="1"/>
  <c r="R10975" i="1" a="1"/>
  <c r="R10975" i="1" s="1"/>
  <c r="T10975" i="1" s="1"/>
  <c r="U10975" i="1" s="1"/>
  <c r="R10487" i="1" a="1"/>
  <c r="R10487" i="1" s="1"/>
  <c r="T10487" i="1" s="1"/>
  <c r="U10487" i="1" s="1"/>
  <c r="R13990" i="1" a="1"/>
  <c r="R13990" i="1" s="1"/>
  <c r="T13990" i="1" s="1"/>
  <c r="U13990" i="1" s="1"/>
  <c r="R13782" i="1" a="1"/>
  <c r="R13782" i="1" s="1"/>
  <c r="T13782" i="1" s="1"/>
  <c r="U13782" i="1" s="1"/>
  <c r="R13574" i="1" a="1"/>
  <c r="R13574" i="1" s="1"/>
  <c r="T13574" i="1" s="1"/>
  <c r="U13574" i="1" s="1"/>
  <c r="R13390" i="1" a="1"/>
  <c r="R13390" i="1" s="1"/>
  <c r="T13390" i="1" s="1"/>
  <c r="U13390" i="1" s="1"/>
  <c r="R13206" i="1" a="1"/>
  <c r="R13206" i="1" s="1"/>
  <c r="T13206" i="1" s="1"/>
  <c r="U13206" i="1" s="1"/>
  <c r="R13070" i="1" a="1"/>
  <c r="R13070" i="1" s="1"/>
  <c r="T13070" i="1" s="1"/>
  <c r="U13070" i="1" s="1"/>
  <c r="R12942" i="1" a="1"/>
  <c r="R12942" i="1" s="1"/>
  <c r="T12942" i="1" s="1"/>
  <c r="U12942" i="1" s="1"/>
  <c r="R12790" i="1" a="1"/>
  <c r="R12790" i="1" s="1"/>
  <c r="T12790" i="1" s="1"/>
  <c r="U12790" i="1" s="1"/>
  <c r="R12622" i="1" a="1"/>
  <c r="R12622" i="1" s="1"/>
  <c r="T12622" i="1" s="1"/>
  <c r="U12622" i="1" s="1"/>
  <c r="R12446" i="1" a="1"/>
  <c r="R12446" i="1" s="1"/>
  <c r="T12446" i="1" s="1"/>
  <c r="U12446" i="1" s="1"/>
  <c r="R12254" i="1" a="1"/>
  <c r="R12254" i="1" s="1"/>
  <c r="T12254" i="1" s="1"/>
  <c r="U12254" i="1" s="1"/>
  <c r="R12086" i="1" a="1"/>
  <c r="R12086" i="1" s="1"/>
  <c r="T12086" i="1" s="1"/>
  <c r="U12086" i="1" s="1"/>
  <c r="R11902" i="1" a="1"/>
  <c r="R11902" i="1" s="1"/>
  <c r="T11902" i="1" s="1"/>
  <c r="U11902" i="1" s="1"/>
  <c r="R11726" i="1" a="1"/>
  <c r="R11726" i="1" s="1"/>
  <c r="T11726" i="1" s="1"/>
  <c r="U11726" i="1" s="1"/>
  <c r="R11810" i="1" a="1"/>
  <c r="R11810" i="1" s="1"/>
  <c r="T11810" i="1" s="1"/>
  <c r="U11810" i="1" s="1"/>
  <c r="R11746" i="1" a="1"/>
  <c r="R11746" i="1" s="1"/>
  <c r="T11746" i="1" s="1"/>
  <c r="U11746" i="1" s="1"/>
  <c r="R11682" i="1" a="1"/>
  <c r="R11682" i="1" s="1"/>
  <c r="T11682" i="1" s="1"/>
  <c r="U11682" i="1" s="1"/>
  <c r="R11618" i="1" a="1"/>
  <c r="R11618" i="1" s="1"/>
  <c r="T11618" i="1" s="1"/>
  <c r="U11618" i="1" s="1"/>
  <c r="R11554" i="1" a="1"/>
  <c r="R11554" i="1" s="1"/>
  <c r="T11554" i="1" s="1"/>
  <c r="U11554" i="1" s="1"/>
  <c r="R11490" i="1" a="1"/>
  <c r="R11490" i="1" s="1"/>
  <c r="T11490" i="1" s="1"/>
  <c r="U11490" i="1" s="1"/>
  <c r="R11426" i="1" a="1"/>
  <c r="R11426" i="1" s="1"/>
  <c r="T11426" i="1" s="1"/>
  <c r="U11426" i="1" s="1"/>
  <c r="R11362" i="1" a="1"/>
  <c r="R11362" i="1" s="1"/>
  <c r="T11362" i="1" s="1"/>
  <c r="U11362" i="1" s="1"/>
  <c r="R11298" i="1" a="1"/>
  <c r="R11298" i="1" s="1"/>
  <c r="T11298" i="1" s="1"/>
  <c r="U11298" i="1" s="1"/>
  <c r="R11234" i="1" a="1"/>
  <c r="R11234" i="1" s="1"/>
  <c r="T11234" i="1" s="1"/>
  <c r="U11234" i="1" s="1"/>
  <c r="R11170" i="1" a="1"/>
  <c r="R11170" i="1" s="1"/>
  <c r="T11170" i="1" s="1"/>
  <c r="U11170" i="1" s="1"/>
  <c r="R11106" i="1" a="1"/>
  <c r="R11106" i="1" s="1"/>
  <c r="T11106" i="1" s="1"/>
  <c r="U11106" i="1" s="1"/>
  <c r="R11042" i="1" a="1"/>
  <c r="R11042" i="1" s="1"/>
  <c r="T11042" i="1" s="1"/>
  <c r="U11042" i="1" s="1"/>
  <c r="R10978" i="1" a="1"/>
  <c r="R10978" i="1" s="1"/>
  <c r="T10978" i="1" s="1"/>
  <c r="U10978" i="1" s="1"/>
  <c r="R10914" i="1" a="1"/>
  <c r="R10914" i="1" s="1"/>
  <c r="T10914" i="1" s="1"/>
  <c r="U10914" i="1" s="1"/>
  <c r="R10850" i="1" a="1"/>
  <c r="R10850" i="1" s="1"/>
  <c r="T10850" i="1" s="1"/>
  <c r="U10850" i="1" s="1"/>
  <c r="R10786" i="1" a="1"/>
  <c r="R10786" i="1" s="1"/>
  <c r="T10786" i="1" s="1"/>
  <c r="U10786" i="1" s="1"/>
  <c r="R10722" i="1" a="1"/>
  <c r="R10722" i="1" s="1"/>
  <c r="T10722" i="1" s="1"/>
  <c r="U10722" i="1" s="1"/>
  <c r="R6113" i="1" a="1"/>
  <c r="R6113" i="1" s="1"/>
  <c r="T6113" i="1" s="1"/>
  <c r="U6113" i="1" s="1"/>
  <c r="R6049" i="1" a="1"/>
  <c r="R6049" i="1" s="1"/>
  <c r="T6049" i="1" s="1"/>
  <c r="U6049" i="1" s="1"/>
  <c r="R5985" i="1" a="1"/>
  <c r="R5985" i="1" s="1"/>
  <c r="T5985" i="1" s="1"/>
  <c r="U5985" i="1" s="1"/>
  <c r="R5921" i="1" a="1"/>
  <c r="R5921" i="1" s="1"/>
  <c r="T5921" i="1" s="1"/>
  <c r="U5921" i="1" s="1"/>
  <c r="R5857" i="1" a="1"/>
  <c r="R5857" i="1" s="1"/>
  <c r="T5857" i="1" s="1"/>
  <c r="U5857" i="1" s="1"/>
  <c r="R5793" i="1" a="1"/>
  <c r="R5793" i="1" s="1"/>
  <c r="T5793" i="1" s="1"/>
  <c r="U5793" i="1" s="1"/>
  <c r="R5729" i="1" a="1"/>
  <c r="R5729" i="1" s="1"/>
  <c r="T5729" i="1" s="1"/>
  <c r="U5729" i="1" s="1"/>
  <c r="R5665" i="1" a="1"/>
  <c r="R5665" i="1" s="1"/>
  <c r="T5665" i="1" s="1"/>
  <c r="U5665" i="1" s="1"/>
  <c r="R5601" i="1" a="1"/>
  <c r="R5601" i="1" s="1"/>
  <c r="T5601" i="1" s="1"/>
  <c r="U5601" i="1" s="1"/>
  <c r="R5537" i="1" a="1"/>
  <c r="R5537" i="1" s="1"/>
  <c r="T5537" i="1" s="1"/>
  <c r="U5537" i="1" s="1"/>
  <c r="R5473" i="1" a="1"/>
  <c r="R5473" i="1" s="1"/>
  <c r="T5473" i="1" s="1"/>
  <c r="U5473" i="1" s="1"/>
  <c r="R5409" i="1" a="1"/>
  <c r="R5409" i="1" s="1"/>
  <c r="T5409" i="1" s="1"/>
  <c r="U5409" i="1" s="1"/>
  <c r="R5345" i="1" a="1"/>
  <c r="R5345" i="1" s="1"/>
  <c r="T5345" i="1" s="1"/>
  <c r="U5345" i="1" s="1"/>
  <c r="R5281" i="1" a="1"/>
  <c r="R5281" i="1" s="1"/>
  <c r="T5281" i="1" s="1"/>
  <c r="U5281" i="1" s="1"/>
  <c r="R5217" i="1" a="1"/>
  <c r="R5217" i="1" s="1"/>
  <c r="T5217" i="1" s="1"/>
  <c r="U5217" i="1" s="1"/>
  <c r="R5153" i="1" a="1"/>
  <c r="R5153" i="1" s="1"/>
  <c r="T5153" i="1" s="1"/>
  <c r="U5153" i="1" s="1"/>
  <c r="R5089" i="1" a="1"/>
  <c r="R5089" i="1" s="1"/>
  <c r="T5089" i="1" s="1"/>
  <c r="U5089" i="1" s="1"/>
  <c r="R5025" i="1" a="1"/>
  <c r="R5025" i="1" s="1"/>
  <c r="T5025" i="1" s="1"/>
  <c r="U5025" i="1" s="1"/>
  <c r="R4961" i="1" a="1"/>
  <c r="R4961" i="1" s="1"/>
  <c r="T4961" i="1" s="1"/>
  <c r="U4961" i="1" s="1"/>
  <c r="R4897" i="1" a="1"/>
  <c r="R4897" i="1" s="1"/>
  <c r="T4897" i="1" s="1"/>
  <c r="U4897" i="1" s="1"/>
  <c r="R4833" i="1" a="1"/>
  <c r="R4833" i="1" s="1"/>
  <c r="T4833" i="1" s="1"/>
  <c r="U4833" i="1" s="1"/>
  <c r="R8880" i="1" a="1"/>
  <c r="R8880" i="1" s="1"/>
  <c r="T8880" i="1" s="1"/>
  <c r="U8880" i="1" s="1"/>
  <c r="R8816" i="1" a="1"/>
  <c r="R8816" i="1" s="1"/>
  <c r="T8816" i="1" s="1"/>
  <c r="U8816" i="1" s="1"/>
  <c r="R8752" i="1" a="1"/>
  <c r="R8752" i="1" s="1"/>
  <c r="T8752" i="1" s="1"/>
  <c r="U8752" i="1" s="1"/>
  <c r="R8688" i="1" a="1"/>
  <c r="R8688" i="1" s="1"/>
  <c r="T8688" i="1" s="1"/>
  <c r="U8688" i="1" s="1"/>
  <c r="R8624" i="1" a="1"/>
  <c r="R8624" i="1" s="1"/>
  <c r="T8624" i="1" s="1"/>
  <c r="U8624" i="1" s="1"/>
  <c r="R8560" i="1" a="1"/>
  <c r="R8560" i="1" s="1"/>
  <c r="T8560" i="1" s="1"/>
  <c r="U8560" i="1" s="1"/>
  <c r="R8496" i="1" a="1"/>
  <c r="R8496" i="1" s="1"/>
  <c r="T8496" i="1" s="1"/>
  <c r="U8496" i="1" s="1"/>
  <c r="R8432" i="1" a="1"/>
  <c r="R8432" i="1" s="1"/>
  <c r="T8432" i="1" s="1"/>
  <c r="U8432" i="1" s="1"/>
  <c r="R8368" i="1" a="1"/>
  <c r="R8368" i="1" s="1"/>
  <c r="T8368" i="1" s="1"/>
  <c r="U8368" i="1" s="1"/>
  <c r="R8304" i="1" a="1"/>
  <c r="R8304" i="1" s="1"/>
  <c r="T8304" i="1" s="1"/>
  <c r="U8304" i="1" s="1"/>
  <c r="R8240" i="1" a="1"/>
  <c r="R8240" i="1" s="1"/>
  <c r="T8240" i="1" s="1"/>
  <c r="U8240" i="1" s="1"/>
  <c r="R8176" i="1" a="1"/>
  <c r="R8176" i="1" s="1"/>
  <c r="T8176" i="1" s="1"/>
  <c r="U8176" i="1" s="1"/>
  <c r="R8112" i="1" a="1"/>
  <c r="R8112" i="1" s="1"/>
  <c r="T8112" i="1" s="1"/>
  <c r="U8112" i="1" s="1"/>
  <c r="R9215" i="1" a="1"/>
  <c r="R9215" i="1" s="1"/>
  <c r="T9215" i="1" s="1"/>
  <c r="U9215" i="1" s="1"/>
  <c r="R9151" i="1" a="1"/>
  <c r="R9151" i="1" s="1"/>
  <c r="T9151" i="1" s="1"/>
  <c r="U9151" i="1" s="1"/>
  <c r="R9087" i="1" a="1"/>
  <c r="R9087" i="1" s="1"/>
  <c r="T9087" i="1" s="1"/>
  <c r="U9087" i="1" s="1"/>
  <c r="R9023" i="1" a="1"/>
  <c r="R9023" i="1" s="1"/>
  <c r="T9023" i="1" s="1"/>
  <c r="U9023" i="1" s="1"/>
  <c r="R8959" i="1" a="1"/>
  <c r="R8959" i="1" s="1"/>
  <c r="T8959" i="1" s="1"/>
  <c r="U8959" i="1" s="1"/>
  <c r="R8895" i="1" a="1"/>
  <c r="R8895" i="1" s="1"/>
  <c r="T8895" i="1" s="1"/>
  <c r="U8895" i="1" s="1"/>
  <c r="R8831" i="1" a="1"/>
  <c r="R8831" i="1" s="1"/>
  <c r="T8831" i="1" s="1"/>
  <c r="U8831" i="1" s="1"/>
  <c r="R8767" i="1" a="1"/>
  <c r="R8767" i="1" s="1"/>
  <c r="T8767" i="1" s="1"/>
  <c r="U8767" i="1" s="1"/>
  <c r="R8703" i="1" a="1"/>
  <c r="R8703" i="1" s="1"/>
  <c r="T8703" i="1" s="1"/>
  <c r="U8703" i="1" s="1"/>
  <c r="R8639" i="1" a="1"/>
  <c r="R8639" i="1" s="1"/>
  <c r="T8639" i="1" s="1"/>
  <c r="U8639" i="1" s="1"/>
  <c r="R8575" i="1" a="1"/>
  <c r="R8575" i="1" s="1"/>
  <c r="T8575" i="1" s="1"/>
  <c r="U8575" i="1" s="1"/>
  <c r="R8511" i="1" a="1"/>
  <c r="R8511" i="1" s="1"/>
  <c r="T8511" i="1" s="1"/>
  <c r="U8511" i="1" s="1"/>
  <c r="R8447" i="1" a="1"/>
  <c r="R8447" i="1" s="1"/>
  <c r="T8447" i="1" s="1"/>
  <c r="U8447" i="1" s="1"/>
  <c r="R8383" i="1" a="1"/>
  <c r="R8383" i="1" s="1"/>
  <c r="T8383" i="1" s="1"/>
  <c r="U8383" i="1" s="1"/>
  <c r="R8319" i="1" a="1"/>
  <c r="R8319" i="1" s="1"/>
  <c r="T8319" i="1" s="1"/>
  <c r="U8319" i="1" s="1"/>
  <c r="R8255" i="1" a="1"/>
  <c r="R8255" i="1" s="1"/>
  <c r="T8255" i="1" s="1"/>
  <c r="U8255" i="1" s="1"/>
  <c r="R8191" i="1" a="1"/>
  <c r="R8191" i="1" s="1"/>
  <c r="T8191" i="1" s="1"/>
  <c r="U8191" i="1" s="1"/>
  <c r="R8127" i="1" a="1"/>
  <c r="R8127" i="1" s="1"/>
  <c r="T8127" i="1" s="1"/>
  <c r="U8127" i="1" s="1"/>
  <c r="R8063" i="1" a="1"/>
  <c r="R8063" i="1" s="1"/>
  <c r="T8063" i="1" s="1"/>
  <c r="U8063" i="1" s="1"/>
  <c r="R7999" i="1" a="1"/>
  <c r="R7999" i="1" s="1"/>
  <c r="T7999" i="1" s="1"/>
  <c r="U7999" i="1" s="1"/>
  <c r="R7935" i="1" a="1"/>
  <c r="R7935" i="1" s="1"/>
  <c r="T7935" i="1" s="1"/>
  <c r="U7935" i="1" s="1"/>
  <c r="R7871" i="1" a="1"/>
  <c r="R7871" i="1" s="1"/>
  <c r="T7871" i="1" s="1"/>
  <c r="U7871" i="1" s="1"/>
  <c r="R7807" i="1" a="1"/>
  <c r="R7807" i="1" s="1"/>
  <c r="T7807" i="1" s="1"/>
  <c r="U7807" i="1" s="1"/>
  <c r="R7743" i="1" a="1"/>
  <c r="R7743" i="1" s="1"/>
  <c r="T7743" i="1" s="1"/>
  <c r="U7743" i="1" s="1"/>
  <c r="R7679" i="1" a="1"/>
  <c r="R7679" i="1" s="1"/>
  <c r="T7679" i="1" s="1"/>
  <c r="U7679" i="1" s="1"/>
  <c r="R11662" i="1" a="1"/>
  <c r="R11662" i="1" s="1"/>
  <c r="T11662" i="1" s="1"/>
  <c r="U11662" i="1" s="1"/>
  <c r="R11502" i="1" a="1"/>
  <c r="R11502" i="1" s="1"/>
  <c r="T11502" i="1" s="1"/>
  <c r="U11502" i="1" s="1"/>
  <c r="R11310" i="1" a="1"/>
  <c r="R11310" i="1" s="1"/>
  <c r="T11310" i="1" s="1"/>
  <c r="U11310" i="1" s="1"/>
  <c r="R11158" i="1" a="1"/>
  <c r="R11158" i="1" s="1"/>
  <c r="T11158" i="1" s="1"/>
  <c r="U11158" i="1" s="1"/>
  <c r="R10966" i="1" a="1"/>
  <c r="R10966" i="1" s="1"/>
  <c r="T10966" i="1" s="1"/>
  <c r="U10966" i="1" s="1"/>
  <c r="R10518" i="1" a="1"/>
  <c r="R10518" i="1" s="1"/>
  <c r="T10518" i="1" s="1"/>
  <c r="U10518" i="1" s="1"/>
  <c r="R10342" i="1" a="1"/>
  <c r="R10342" i="1" s="1"/>
  <c r="T10342" i="1" s="1"/>
  <c r="U10342" i="1" s="1"/>
  <c r="R10158" i="1" a="1"/>
  <c r="R10158" i="1" s="1"/>
  <c r="T10158" i="1" s="1"/>
  <c r="U10158" i="1" s="1"/>
  <c r="R9886" i="1" a="1"/>
  <c r="R9886" i="1" s="1"/>
  <c r="T9886" i="1" s="1"/>
  <c r="U9886" i="1" s="1"/>
  <c r="R9694" i="1" a="1"/>
  <c r="R9694" i="1" s="1"/>
  <c r="T9694" i="1" s="1"/>
  <c r="U9694" i="1" s="1"/>
  <c r="R9502" i="1" a="1"/>
  <c r="R9502" i="1" s="1"/>
  <c r="T9502" i="1" s="1"/>
  <c r="U9502" i="1" s="1"/>
  <c r="R9302" i="1" a="1"/>
  <c r="R9302" i="1" s="1"/>
  <c r="T9302" i="1" s="1"/>
  <c r="U9302" i="1" s="1"/>
  <c r="R9174" i="1" a="1"/>
  <c r="R9174" i="1" s="1"/>
  <c r="T9174" i="1" s="1"/>
  <c r="U9174" i="1" s="1"/>
  <c r="R9110" i="1" a="1"/>
  <c r="R9110" i="1" s="1"/>
  <c r="T9110" i="1" s="1"/>
  <c r="U9110" i="1" s="1"/>
  <c r="R9038" i="1" a="1"/>
  <c r="R9038" i="1" s="1"/>
  <c r="T9038" i="1" s="1"/>
  <c r="U9038" i="1" s="1"/>
  <c r="R8966" i="1" a="1"/>
  <c r="R8966" i="1" s="1"/>
  <c r="T8966" i="1" s="1"/>
  <c r="U8966" i="1" s="1"/>
  <c r="R8902" i="1" a="1"/>
  <c r="R8902" i="1" s="1"/>
  <c r="T8902" i="1" s="1"/>
  <c r="U8902" i="1" s="1"/>
  <c r="R8838" i="1" a="1"/>
  <c r="R8838" i="1" s="1"/>
  <c r="T8838" i="1" s="1"/>
  <c r="U8838" i="1" s="1"/>
  <c r="R8774" i="1" a="1"/>
  <c r="R8774" i="1" s="1"/>
  <c r="T8774" i="1" s="1"/>
  <c r="U8774" i="1" s="1"/>
  <c r="R11550" i="1" a="1"/>
  <c r="R11550" i="1" s="1"/>
  <c r="T11550" i="1" s="1"/>
  <c r="U11550" i="1" s="1"/>
  <c r="R11390" i="1" a="1"/>
  <c r="R11390" i="1" s="1"/>
  <c r="T11390" i="1" s="1"/>
  <c r="U11390" i="1" s="1"/>
  <c r="R11198" i="1" a="1"/>
  <c r="R11198" i="1" s="1"/>
  <c r="T11198" i="1" s="1"/>
  <c r="U11198" i="1" s="1"/>
  <c r="R11022" i="1" a="1"/>
  <c r="R11022" i="1" s="1"/>
  <c r="T11022" i="1" s="1"/>
  <c r="U11022" i="1" s="1"/>
  <c r="R10862" i="1" a="1"/>
  <c r="R10862" i="1" s="1"/>
  <c r="T10862" i="1" s="1"/>
  <c r="U10862" i="1" s="1"/>
  <c r="R10734" i="1" a="1"/>
  <c r="R10734" i="1" s="1"/>
  <c r="T10734" i="1" s="1"/>
  <c r="U10734" i="1" s="1"/>
  <c r="R10622" i="1" a="1"/>
  <c r="R10622" i="1" s="1"/>
  <c r="T10622" i="1" s="1"/>
  <c r="U10622" i="1" s="1"/>
  <c r="R10494" i="1" a="1"/>
  <c r="R10494" i="1" s="1"/>
  <c r="T10494" i="1" s="1"/>
  <c r="U10494" i="1" s="1"/>
  <c r="R10310" i="1" a="1"/>
  <c r="R10310" i="1" s="1"/>
  <c r="T10310" i="1" s="1"/>
  <c r="U10310" i="1" s="1"/>
  <c r="R10142" i="1" a="1"/>
  <c r="R10142" i="1" s="1"/>
  <c r="T10142" i="1" s="1"/>
  <c r="U10142" i="1" s="1"/>
  <c r="R9974" i="1" a="1"/>
  <c r="R9974" i="1" s="1"/>
  <c r="T9974" i="1" s="1"/>
  <c r="U9974" i="1" s="1"/>
  <c r="R9798" i="1" a="1"/>
  <c r="R9798" i="1" s="1"/>
  <c r="T9798" i="1" s="1"/>
  <c r="U9798" i="1" s="1"/>
  <c r="R9598" i="1" a="1"/>
  <c r="R9598" i="1" s="1"/>
  <c r="T9598" i="1" s="1"/>
  <c r="U9598" i="1" s="1"/>
  <c r="R9430" i="1" a="1"/>
  <c r="R9430" i="1" s="1"/>
  <c r="T9430" i="1" s="1"/>
  <c r="U9430" i="1" s="1"/>
  <c r="R9246" i="1" a="1"/>
  <c r="R9246" i="1" s="1"/>
  <c r="T9246" i="1" s="1"/>
  <c r="U9246" i="1" s="1"/>
  <c r="R14085" i="1" a="1"/>
  <c r="R14085" i="1" s="1"/>
  <c r="T14085" i="1" s="1"/>
  <c r="U14085" i="1" s="1"/>
  <c r="R13957" i="1" a="1"/>
  <c r="R13957" i="1" s="1"/>
  <c r="T13957" i="1" s="1"/>
  <c r="U13957" i="1" s="1"/>
  <c r="R13837" i="1" a="1"/>
  <c r="R13837" i="1" s="1"/>
  <c r="T13837" i="1" s="1"/>
  <c r="U13837" i="1" s="1"/>
  <c r="R11702" i="1" a="1"/>
  <c r="R11702" i="1" s="1"/>
  <c r="T11702" i="1" s="1"/>
  <c r="U11702" i="1" s="1"/>
  <c r="R11462" i="1" a="1"/>
  <c r="R11462" i="1" s="1"/>
  <c r="T11462" i="1" s="1"/>
  <c r="U11462" i="1" s="1"/>
  <c r="R11238" i="1" a="1"/>
  <c r="R11238" i="1" s="1"/>
  <c r="T11238" i="1" s="1"/>
  <c r="U11238" i="1" s="1"/>
  <c r="R10998" i="1" a="1"/>
  <c r="R10998" i="1" s="1"/>
  <c r="T10998" i="1" s="1"/>
  <c r="U10998" i="1" s="1"/>
  <c r="R10790" i="1" a="1"/>
  <c r="R10790" i="1" s="1"/>
  <c r="T10790" i="1" s="1"/>
  <c r="U10790" i="1" s="1"/>
  <c r="R10630" i="1" a="1"/>
  <c r="R10630" i="1" s="1"/>
  <c r="T10630" i="1" s="1"/>
  <c r="U10630" i="1" s="1"/>
  <c r="R10438" i="1" a="1"/>
  <c r="R10438" i="1" s="1"/>
  <c r="T10438" i="1" s="1"/>
  <c r="U10438" i="1" s="1"/>
  <c r="R10198" i="1" a="1"/>
  <c r="R10198" i="1" s="1"/>
  <c r="T10198" i="1" s="1"/>
  <c r="U10198" i="1" s="1"/>
  <c r="R10030" i="1" a="1"/>
  <c r="R10030" i="1" s="1"/>
  <c r="T10030" i="1" s="1"/>
  <c r="U10030" i="1" s="1"/>
  <c r="R9854" i="1" a="1"/>
  <c r="R9854" i="1" s="1"/>
  <c r="T9854" i="1" s="1"/>
  <c r="U9854" i="1" s="1"/>
  <c r="R9662" i="1" a="1"/>
  <c r="R9662" i="1" s="1"/>
  <c r="T9662" i="1" s="1"/>
  <c r="U9662" i="1" s="1"/>
  <c r="R9462" i="1" a="1"/>
  <c r="R9462" i="1" s="1"/>
  <c r="T9462" i="1" s="1"/>
  <c r="U9462" i="1" s="1"/>
  <c r="R9262" i="1" a="1"/>
  <c r="R9262" i="1" s="1"/>
  <c r="T9262" i="1" s="1"/>
  <c r="U9262" i="1" s="1"/>
  <c r="R14077" i="1" a="1"/>
  <c r="R14077" i="1" s="1"/>
  <c r="T14077" i="1" s="1"/>
  <c r="U14077" i="1" s="1"/>
  <c r="R13949" i="1" a="1"/>
  <c r="R13949" i="1" s="1"/>
  <c r="T13949" i="1" s="1"/>
  <c r="U13949" i="1" s="1"/>
  <c r="R14148" i="1" a="1"/>
  <c r="R14148" i="1" s="1"/>
  <c r="T14148" i="1" s="1"/>
  <c r="U14148" i="1" s="1"/>
  <c r="R14084" i="1" a="1"/>
  <c r="R14084" i="1" s="1"/>
  <c r="T14084" i="1" s="1"/>
  <c r="U14084" i="1" s="1"/>
  <c r="R10674" i="1" a="1"/>
  <c r="R10674" i="1" s="1"/>
  <c r="T10674" i="1" s="1"/>
  <c r="U10674" i="1" s="1"/>
  <c r="R10610" i="1" a="1"/>
  <c r="R10610" i="1" s="1"/>
  <c r="T10610" i="1" s="1"/>
  <c r="U10610" i="1" s="1"/>
  <c r="R10546" i="1" a="1"/>
  <c r="R10546" i="1" s="1"/>
  <c r="T10546" i="1" s="1"/>
  <c r="U10546" i="1" s="1"/>
  <c r="R10482" i="1" a="1"/>
  <c r="R10482" i="1" s="1"/>
  <c r="T10482" i="1" s="1"/>
  <c r="U10482" i="1" s="1"/>
  <c r="R10418" i="1" a="1"/>
  <c r="R10418" i="1" s="1"/>
  <c r="T10418" i="1" s="1"/>
  <c r="U10418" i="1" s="1"/>
  <c r="R10354" i="1" a="1"/>
  <c r="R10354" i="1" s="1"/>
  <c r="T10354" i="1" s="1"/>
  <c r="U10354" i="1" s="1"/>
  <c r="R10290" i="1" a="1"/>
  <c r="R10290" i="1" s="1"/>
  <c r="T10290" i="1" s="1"/>
  <c r="U10290" i="1" s="1"/>
  <c r="R10226" i="1" a="1"/>
  <c r="R10226" i="1" s="1"/>
  <c r="T10226" i="1" s="1"/>
  <c r="U10226" i="1" s="1"/>
  <c r="R10162" i="1" a="1"/>
  <c r="R10162" i="1" s="1"/>
  <c r="T10162" i="1" s="1"/>
  <c r="U10162" i="1" s="1"/>
  <c r="R10098" i="1" a="1"/>
  <c r="R10098" i="1" s="1"/>
  <c r="T10098" i="1" s="1"/>
  <c r="U10098" i="1" s="1"/>
  <c r="R10034" i="1" a="1"/>
  <c r="R10034" i="1" s="1"/>
  <c r="T10034" i="1" s="1"/>
  <c r="U10034" i="1" s="1"/>
  <c r="R9970" i="1" a="1"/>
  <c r="R9970" i="1" s="1"/>
  <c r="T9970" i="1" s="1"/>
  <c r="U9970" i="1" s="1"/>
  <c r="R9906" i="1" a="1"/>
  <c r="R9906" i="1" s="1"/>
  <c r="T9906" i="1" s="1"/>
  <c r="U9906" i="1" s="1"/>
  <c r="R9842" i="1" a="1"/>
  <c r="R9842" i="1" s="1"/>
  <c r="T9842" i="1" s="1"/>
  <c r="U9842" i="1" s="1"/>
  <c r="R9778" i="1" a="1"/>
  <c r="R9778" i="1" s="1"/>
  <c r="T9778" i="1" s="1"/>
  <c r="U9778" i="1" s="1"/>
  <c r="R9714" i="1" a="1"/>
  <c r="R9714" i="1" s="1"/>
  <c r="T9714" i="1" s="1"/>
  <c r="U9714" i="1" s="1"/>
  <c r="R4769" i="1" a="1"/>
  <c r="R4769" i="1" s="1"/>
  <c r="T4769" i="1" s="1"/>
  <c r="U4769" i="1" s="1"/>
  <c r="R4705" i="1" a="1"/>
  <c r="R4705" i="1" s="1"/>
  <c r="T4705" i="1" s="1"/>
  <c r="U4705" i="1" s="1"/>
  <c r="R4641" i="1" a="1"/>
  <c r="R4641" i="1" s="1"/>
  <c r="T4641" i="1" s="1"/>
  <c r="U4641" i="1" s="1"/>
  <c r="R4577" i="1" a="1"/>
  <c r="R4577" i="1" s="1"/>
  <c r="T4577" i="1" s="1"/>
  <c r="U4577" i="1" s="1"/>
  <c r="R4513" i="1" a="1"/>
  <c r="R4513" i="1" s="1"/>
  <c r="T4513" i="1" s="1"/>
  <c r="U4513" i="1" s="1"/>
  <c r="R4449" i="1" a="1"/>
  <c r="R4449" i="1" s="1"/>
  <c r="T4449" i="1" s="1"/>
  <c r="U4449" i="1" s="1"/>
  <c r="R4385" i="1" a="1"/>
  <c r="R4385" i="1" s="1"/>
  <c r="T4385" i="1" s="1"/>
  <c r="U4385" i="1" s="1"/>
  <c r="R4321" i="1" a="1"/>
  <c r="R4321" i="1" s="1"/>
  <c r="T4321" i="1" s="1"/>
  <c r="U4321" i="1" s="1"/>
  <c r="R4257" i="1" a="1"/>
  <c r="R4257" i="1" s="1"/>
  <c r="T4257" i="1" s="1"/>
  <c r="U4257" i="1" s="1"/>
  <c r="R4193" i="1" a="1"/>
  <c r="R4193" i="1" s="1"/>
  <c r="T4193" i="1" s="1"/>
  <c r="U4193" i="1" s="1"/>
  <c r="R4129" i="1" a="1"/>
  <c r="R4129" i="1" s="1"/>
  <c r="T4129" i="1" s="1"/>
  <c r="U4129" i="1" s="1"/>
  <c r="R4065" i="1" a="1"/>
  <c r="R4065" i="1" s="1"/>
  <c r="T4065" i="1" s="1"/>
  <c r="U4065" i="1" s="1"/>
  <c r="R4001" i="1" a="1"/>
  <c r="R4001" i="1" s="1"/>
  <c r="T4001" i="1" s="1"/>
  <c r="U4001" i="1" s="1"/>
  <c r="R3937" i="1" a="1"/>
  <c r="R3937" i="1" s="1"/>
  <c r="T3937" i="1" s="1"/>
  <c r="U3937" i="1" s="1"/>
  <c r="R3873" i="1" a="1"/>
  <c r="R3873" i="1" s="1"/>
  <c r="T3873" i="1" s="1"/>
  <c r="U3873" i="1" s="1"/>
  <c r="R3809" i="1" a="1"/>
  <c r="R3809" i="1" s="1"/>
  <c r="T3809" i="1" s="1"/>
  <c r="U3809" i="1" s="1"/>
  <c r="R3745" i="1" a="1"/>
  <c r="R3745" i="1" s="1"/>
  <c r="T3745" i="1" s="1"/>
  <c r="U3745" i="1" s="1"/>
  <c r="R3681" i="1" a="1"/>
  <c r="R3681" i="1" s="1"/>
  <c r="T3681" i="1" s="1"/>
  <c r="U3681" i="1" s="1"/>
  <c r="R8040" i="1" a="1"/>
  <c r="R8040" i="1" s="1"/>
  <c r="T8040" i="1" s="1"/>
  <c r="U8040" i="1" s="1"/>
  <c r="R7976" i="1" a="1"/>
  <c r="R7976" i="1" s="1"/>
  <c r="T7976" i="1" s="1"/>
  <c r="U7976" i="1" s="1"/>
  <c r="R7912" i="1" a="1"/>
  <c r="R7912" i="1" s="1"/>
  <c r="T7912" i="1" s="1"/>
  <c r="U7912" i="1" s="1"/>
  <c r="R7848" i="1" a="1"/>
  <c r="R7848" i="1" s="1"/>
  <c r="T7848" i="1" s="1"/>
  <c r="U7848" i="1" s="1"/>
  <c r="R7784" i="1" a="1"/>
  <c r="R7784" i="1" s="1"/>
  <c r="T7784" i="1" s="1"/>
  <c r="U7784" i="1" s="1"/>
  <c r="R7720" i="1" a="1"/>
  <c r="R7720" i="1" s="1"/>
  <c r="T7720" i="1" s="1"/>
  <c r="U7720" i="1" s="1"/>
  <c r="R7656" i="1" a="1"/>
  <c r="R7656" i="1" s="1"/>
  <c r="T7656" i="1" s="1"/>
  <c r="U7656" i="1" s="1"/>
  <c r="R7592" i="1" a="1"/>
  <c r="R7592" i="1" s="1"/>
  <c r="T7592" i="1" s="1"/>
  <c r="U7592" i="1" s="1"/>
  <c r="R7528" i="1" a="1"/>
  <c r="R7528" i="1" s="1"/>
  <c r="T7528" i="1" s="1"/>
  <c r="U7528" i="1" s="1"/>
  <c r="R7464" i="1" a="1"/>
  <c r="R7464" i="1" s="1"/>
  <c r="T7464" i="1" s="1"/>
  <c r="U7464" i="1" s="1"/>
  <c r="R7400" i="1" a="1"/>
  <c r="R7400" i="1" s="1"/>
  <c r="T7400" i="1" s="1"/>
  <c r="U7400" i="1" s="1"/>
  <c r="R7336" i="1" a="1"/>
  <c r="R7336" i="1" s="1"/>
  <c r="T7336" i="1" s="1"/>
  <c r="U7336" i="1" s="1"/>
  <c r="R7272" i="1" a="1"/>
  <c r="R7272" i="1" s="1"/>
  <c r="T7272" i="1" s="1"/>
  <c r="U7272" i="1" s="1"/>
  <c r="R7208" i="1" a="1"/>
  <c r="R7208" i="1" s="1"/>
  <c r="T7208" i="1" s="1"/>
  <c r="U7208" i="1" s="1"/>
  <c r="R7144" i="1" a="1"/>
  <c r="R7144" i="1" s="1"/>
  <c r="T7144" i="1" s="1"/>
  <c r="U7144" i="1" s="1"/>
  <c r="R7080" i="1" a="1"/>
  <c r="R7080" i="1" s="1"/>
  <c r="T7080" i="1" s="1"/>
  <c r="U7080" i="1" s="1"/>
  <c r="R7016" i="1" a="1"/>
  <c r="R7016" i="1" s="1"/>
  <c r="T7016" i="1" s="1"/>
  <c r="U7016" i="1" s="1"/>
  <c r="R6952" i="1" a="1"/>
  <c r="R6952" i="1" s="1"/>
  <c r="T6952" i="1" s="1"/>
  <c r="U6952" i="1" s="1"/>
  <c r="R6888" i="1" a="1"/>
  <c r="R6888" i="1" s="1"/>
  <c r="T6888" i="1" s="1"/>
  <c r="U6888" i="1" s="1"/>
  <c r="R7591" i="1" a="1"/>
  <c r="R7591" i="1" s="1"/>
  <c r="T7591" i="1" s="1"/>
  <c r="U7591" i="1" s="1"/>
  <c r="R7527" i="1" a="1"/>
  <c r="R7527" i="1" s="1"/>
  <c r="T7527" i="1" s="1"/>
  <c r="U7527" i="1" s="1"/>
  <c r="R7463" i="1" a="1"/>
  <c r="R7463" i="1" s="1"/>
  <c r="T7463" i="1" s="1"/>
  <c r="U7463" i="1" s="1"/>
  <c r="R7399" i="1" a="1"/>
  <c r="R7399" i="1" s="1"/>
  <c r="T7399" i="1" s="1"/>
  <c r="U7399" i="1" s="1"/>
  <c r="R7335" i="1" a="1"/>
  <c r="R7335" i="1" s="1"/>
  <c r="T7335" i="1" s="1"/>
  <c r="U7335" i="1" s="1"/>
  <c r="R7271" i="1" a="1"/>
  <c r="R7271" i="1" s="1"/>
  <c r="T7271" i="1" s="1"/>
  <c r="U7271" i="1" s="1"/>
  <c r="R7207" i="1" a="1"/>
  <c r="R7207" i="1" s="1"/>
  <c r="T7207" i="1" s="1"/>
  <c r="U7207" i="1" s="1"/>
  <c r="R7143" i="1" a="1"/>
  <c r="R7143" i="1" s="1"/>
  <c r="T7143" i="1" s="1"/>
  <c r="U7143" i="1" s="1"/>
  <c r="R7079" i="1" a="1"/>
  <c r="R7079" i="1" s="1"/>
  <c r="T7079" i="1" s="1"/>
  <c r="U7079" i="1" s="1"/>
  <c r="R7015" i="1" a="1"/>
  <c r="R7015" i="1" s="1"/>
  <c r="T7015" i="1" s="1"/>
  <c r="U7015" i="1" s="1"/>
  <c r="R6951" i="1" a="1"/>
  <c r="R6951" i="1" s="1"/>
  <c r="T6951" i="1" s="1"/>
  <c r="U6951" i="1" s="1"/>
  <c r="R6887" i="1" a="1"/>
  <c r="R6887" i="1" s="1"/>
  <c r="T6887" i="1" s="1"/>
  <c r="U6887" i="1" s="1"/>
  <c r="R6823" i="1" a="1"/>
  <c r="R6823" i="1" s="1"/>
  <c r="T6823" i="1" s="1"/>
  <c r="U6823" i="1" s="1"/>
  <c r="R6759" i="1" a="1"/>
  <c r="R6759" i="1" s="1"/>
  <c r="T6759" i="1" s="1"/>
  <c r="U6759" i="1" s="1"/>
  <c r="R6695" i="1" a="1"/>
  <c r="R6695" i="1" s="1"/>
  <c r="T6695" i="1" s="1"/>
  <c r="U6695" i="1" s="1"/>
  <c r="R6631" i="1" a="1"/>
  <c r="R6631" i="1" s="1"/>
  <c r="T6631" i="1" s="1"/>
  <c r="U6631" i="1" s="1"/>
  <c r="R6567" i="1" a="1"/>
  <c r="R6567" i="1" s="1"/>
  <c r="T6567" i="1" s="1"/>
  <c r="U6567" i="1" s="1"/>
  <c r="R6503" i="1" a="1"/>
  <c r="R6503" i="1" s="1"/>
  <c r="T6503" i="1" s="1"/>
  <c r="U6503" i="1" s="1"/>
  <c r="R6439" i="1" a="1"/>
  <c r="R6439" i="1" s="1"/>
  <c r="T6439" i="1" s="1"/>
  <c r="U6439" i="1" s="1"/>
  <c r="R6375" i="1" a="1"/>
  <c r="R6375" i="1" s="1"/>
  <c r="T6375" i="1" s="1"/>
  <c r="U6375" i="1" s="1"/>
  <c r="R6311" i="1" a="1"/>
  <c r="R6311" i="1" s="1"/>
  <c r="T6311" i="1" s="1"/>
  <c r="U6311" i="1" s="1"/>
  <c r="R8742" i="1" a="1"/>
  <c r="R8742" i="1" s="1"/>
  <c r="T8742" i="1" s="1"/>
  <c r="U8742" i="1" s="1"/>
  <c r="R8678" i="1" a="1"/>
  <c r="R8678" i="1" s="1"/>
  <c r="T8678" i="1" s="1"/>
  <c r="U8678" i="1" s="1"/>
  <c r="R8614" i="1" a="1"/>
  <c r="R8614" i="1" s="1"/>
  <c r="T8614" i="1" s="1"/>
  <c r="U8614" i="1" s="1"/>
  <c r="R8550" i="1" a="1"/>
  <c r="R8550" i="1" s="1"/>
  <c r="T8550" i="1" s="1"/>
  <c r="U8550" i="1" s="1"/>
  <c r="R8486" i="1" a="1"/>
  <c r="R8486" i="1" s="1"/>
  <c r="T8486" i="1" s="1"/>
  <c r="U8486" i="1" s="1"/>
  <c r="R8422" i="1" a="1"/>
  <c r="R8422" i="1" s="1"/>
  <c r="T8422" i="1" s="1"/>
  <c r="U8422" i="1" s="1"/>
  <c r="R8358" i="1" a="1"/>
  <c r="R8358" i="1" s="1"/>
  <c r="T8358" i="1" s="1"/>
  <c r="U8358" i="1" s="1"/>
  <c r="R8294" i="1" a="1"/>
  <c r="R8294" i="1" s="1"/>
  <c r="T8294" i="1" s="1"/>
  <c r="U8294" i="1" s="1"/>
  <c r="R13725" i="1" a="1"/>
  <c r="R13725" i="1" s="1"/>
  <c r="T13725" i="1" s="1"/>
  <c r="U13725" i="1" s="1"/>
  <c r="R13661" i="1" a="1"/>
  <c r="R13661" i="1" s="1"/>
  <c r="T13661" i="1" s="1"/>
  <c r="U13661" i="1" s="1"/>
  <c r="R13597" i="1" a="1"/>
  <c r="R13597" i="1" s="1"/>
  <c r="T13597" i="1" s="1"/>
  <c r="U13597" i="1" s="1"/>
  <c r="R13533" i="1" a="1"/>
  <c r="R13533" i="1" s="1"/>
  <c r="T13533" i="1" s="1"/>
  <c r="U13533" i="1" s="1"/>
  <c r="R13469" i="1" a="1"/>
  <c r="R13469" i="1" s="1"/>
  <c r="T13469" i="1" s="1"/>
  <c r="U13469" i="1" s="1"/>
  <c r="R13405" i="1" a="1"/>
  <c r="R13405" i="1" s="1"/>
  <c r="T13405" i="1" s="1"/>
  <c r="U13405" i="1" s="1"/>
  <c r="R13341" i="1" a="1"/>
  <c r="R13341" i="1" s="1"/>
  <c r="T13341" i="1" s="1"/>
  <c r="U13341" i="1" s="1"/>
  <c r="R13277" i="1" a="1"/>
  <c r="R13277" i="1" s="1"/>
  <c r="T13277" i="1" s="1"/>
  <c r="U13277" i="1" s="1"/>
  <c r="R13213" i="1" a="1"/>
  <c r="R13213" i="1" s="1"/>
  <c r="T13213" i="1" s="1"/>
  <c r="U13213" i="1" s="1"/>
  <c r="R13149" i="1" a="1"/>
  <c r="R13149" i="1" s="1"/>
  <c r="T13149" i="1" s="1"/>
  <c r="U13149" i="1" s="1"/>
  <c r="R13085" i="1" a="1"/>
  <c r="R13085" i="1" s="1"/>
  <c r="T13085" i="1" s="1"/>
  <c r="U13085" i="1" s="1"/>
  <c r="R13021" i="1" a="1"/>
  <c r="R13021" i="1" s="1"/>
  <c r="T13021" i="1" s="1"/>
  <c r="U13021" i="1" s="1"/>
  <c r="R12957" i="1" a="1"/>
  <c r="R12957" i="1" s="1"/>
  <c r="T12957" i="1" s="1"/>
  <c r="U12957" i="1" s="1"/>
  <c r="R12893" i="1" a="1"/>
  <c r="R12893" i="1" s="1"/>
  <c r="T12893" i="1" s="1"/>
  <c r="U12893" i="1" s="1"/>
  <c r="R12829" i="1" a="1"/>
  <c r="R12829" i="1" s="1"/>
  <c r="T12829" i="1" s="1"/>
  <c r="U12829" i="1" s="1"/>
  <c r="R12765" i="1" a="1"/>
  <c r="R12765" i="1" s="1"/>
  <c r="T12765" i="1" s="1"/>
  <c r="U12765" i="1" s="1"/>
  <c r="R12701" i="1" a="1"/>
  <c r="R12701" i="1" s="1"/>
  <c r="T12701" i="1" s="1"/>
  <c r="U12701" i="1" s="1"/>
  <c r="R12637" i="1" a="1"/>
  <c r="R12637" i="1" s="1"/>
  <c r="T12637" i="1" s="1"/>
  <c r="U12637" i="1" s="1"/>
  <c r="R12573" i="1" a="1"/>
  <c r="R12573" i="1" s="1"/>
  <c r="T12573" i="1" s="1"/>
  <c r="U12573" i="1" s="1"/>
  <c r="R12509" i="1" a="1"/>
  <c r="R12509" i="1" s="1"/>
  <c r="T12509" i="1" s="1"/>
  <c r="U12509" i="1" s="1"/>
  <c r="R14020" i="1" a="1"/>
  <c r="R14020" i="1" s="1"/>
  <c r="T14020" i="1" s="1"/>
  <c r="U14020" i="1" s="1"/>
  <c r="R13956" i="1" a="1"/>
  <c r="R13956" i="1" s="1"/>
  <c r="T13956" i="1" s="1"/>
  <c r="U13956" i="1" s="1"/>
  <c r="R11915" i="1" a="1"/>
  <c r="R11915" i="1" s="1"/>
  <c r="T11915" i="1" s="1"/>
  <c r="U11915" i="1" s="1"/>
  <c r="R12907" i="1" a="1"/>
  <c r="R12907" i="1" s="1"/>
  <c r="T12907" i="1" s="1"/>
  <c r="U12907" i="1" s="1"/>
  <c r="R9987" i="1" a="1"/>
  <c r="R9987" i="1" s="1"/>
  <c r="T9987" i="1" s="1"/>
  <c r="U9987" i="1" s="1"/>
  <c r="R13643" i="1" a="1"/>
  <c r="R13643" i="1" s="1"/>
  <c r="T13643" i="1" s="1"/>
  <c r="U13643" i="1" s="1"/>
  <c r="R6459" i="1" a="1"/>
  <c r="R6459" i="1" s="1"/>
  <c r="T6459" i="1" s="1"/>
  <c r="U6459" i="1" s="1"/>
  <c r="R11185" i="1" a="1"/>
  <c r="R11185" i="1" s="1"/>
  <c r="T11185" i="1" s="1"/>
  <c r="U11185" i="1" s="1"/>
  <c r="R13666" i="1" a="1"/>
  <c r="R13666" i="1" s="1"/>
  <c r="T13666" i="1" s="1"/>
  <c r="U13666" i="1" s="1"/>
  <c r="R13154" i="1" a="1"/>
  <c r="R13154" i="1" s="1"/>
  <c r="T13154" i="1" s="1"/>
  <c r="U13154" i="1" s="1"/>
  <c r="R8897" i="1" a="1"/>
  <c r="R8897" i="1" s="1"/>
  <c r="T8897" i="1" s="1"/>
  <c r="U8897" i="1" s="1"/>
  <c r="R8385" i="1" a="1"/>
  <c r="R8385" i="1" s="1"/>
  <c r="T8385" i="1" s="1"/>
  <c r="U8385" i="1" s="1"/>
  <c r="R7873" i="1" a="1"/>
  <c r="R7873" i="1" s="1"/>
  <c r="T7873" i="1" s="1"/>
  <c r="U7873" i="1" s="1"/>
  <c r="R9641" i="1" a="1"/>
  <c r="R9641" i="1" s="1"/>
  <c r="T9641" i="1" s="1"/>
  <c r="U9641" i="1" s="1"/>
  <c r="R11256" i="1" a="1"/>
  <c r="R11256" i="1" s="1"/>
  <c r="T11256" i="1" s="1"/>
  <c r="U11256" i="1" s="1"/>
  <c r="R10192" i="1" a="1"/>
  <c r="R10192" i="1" s="1"/>
  <c r="T10192" i="1" s="1"/>
  <c r="U10192" i="1" s="1"/>
  <c r="R13760" i="1" a="1"/>
  <c r="R13760" i="1" s="1"/>
  <c r="T13760" i="1" s="1"/>
  <c r="U13760" i="1" s="1"/>
  <c r="R11440" i="1" a="1"/>
  <c r="R11440" i="1" s="1"/>
  <c r="T11440" i="1" s="1"/>
  <c r="U11440" i="1" s="1"/>
  <c r="R12935" i="1" a="1"/>
  <c r="R12935" i="1" s="1"/>
  <c r="T12935" i="1" s="1"/>
  <c r="U12935" i="1" s="1"/>
  <c r="R14000" i="1" a="1"/>
  <c r="R14000" i="1" s="1"/>
  <c r="T14000" i="1" s="1"/>
  <c r="U14000" i="1" s="1"/>
  <c r="R11056" i="1" a="1"/>
  <c r="R11056" i="1" s="1"/>
  <c r="T11056" i="1" s="1"/>
  <c r="U11056" i="1" s="1"/>
  <c r="R12159" i="1" a="1"/>
  <c r="R12159" i="1" s="1"/>
  <c r="T12159" i="1" s="1"/>
  <c r="U12159" i="1" s="1"/>
  <c r="R13480" i="1" a="1"/>
  <c r="R13480" i="1" s="1"/>
  <c r="T13480" i="1" s="1"/>
  <c r="U13480" i="1" s="1"/>
  <c r="R11232" i="1" a="1"/>
  <c r="R11232" i="1" s="1"/>
  <c r="T11232" i="1" s="1"/>
  <c r="U11232" i="1" s="1"/>
  <c r="R12951" i="1" a="1"/>
  <c r="R12951" i="1" s="1"/>
  <c r="T12951" i="1" s="1"/>
  <c r="U12951" i="1" s="1"/>
  <c r="R10929" i="1" a="1"/>
  <c r="R10929" i="1" s="1"/>
  <c r="T10929" i="1" s="1"/>
  <c r="U10929" i="1" s="1"/>
  <c r="R9489" i="1" a="1"/>
  <c r="R9489" i="1" s="1"/>
  <c r="T9489" i="1" s="1"/>
  <c r="U9489" i="1" s="1"/>
  <c r="R13360" i="1" a="1"/>
  <c r="R13360" i="1" s="1"/>
  <c r="T13360" i="1" s="1"/>
  <c r="U13360" i="1" s="1"/>
  <c r="R12168" i="1" a="1"/>
  <c r="R12168" i="1" s="1"/>
  <c r="T12168" i="1" s="1"/>
  <c r="U12168" i="1" s="1"/>
  <c r="R11120" i="1" a="1"/>
  <c r="R11120" i="1" s="1"/>
  <c r="T11120" i="1" s="1"/>
  <c r="U11120" i="1" s="1"/>
  <c r="R13639" i="1" a="1"/>
  <c r="R13639" i="1" s="1"/>
  <c r="T13639" i="1" s="1"/>
  <c r="U13639" i="1" s="1"/>
  <c r="R12695" i="1" a="1"/>
  <c r="R12695" i="1" s="1"/>
  <c r="T12695" i="1" s="1"/>
  <c r="U12695" i="1" s="1"/>
  <c r="R13010" i="1" a="1"/>
  <c r="R13010" i="1" s="1"/>
  <c r="T13010" i="1" s="1"/>
  <c r="U13010" i="1" s="1"/>
  <c r="R12754" i="1" a="1"/>
  <c r="R12754" i="1" s="1"/>
  <c r="T12754" i="1" s="1"/>
  <c r="U12754" i="1" s="1"/>
  <c r="R12498" i="1" a="1"/>
  <c r="R12498" i="1" s="1"/>
  <c r="T12498" i="1" s="1"/>
  <c r="U12498" i="1" s="1"/>
  <c r="R12242" i="1" a="1"/>
  <c r="R12242" i="1" s="1"/>
  <c r="T12242" i="1" s="1"/>
  <c r="U12242" i="1" s="1"/>
  <c r="R11986" i="1" a="1"/>
  <c r="R11986" i="1" s="1"/>
  <c r="T11986" i="1" s="1"/>
  <c r="U11986" i="1" s="1"/>
  <c r="R7393" i="1" a="1"/>
  <c r="R7393" i="1" s="1"/>
  <c r="T7393" i="1" s="1"/>
  <c r="U7393" i="1" s="1"/>
  <c r="R7137" i="1" a="1"/>
  <c r="R7137" i="1" s="1"/>
  <c r="T7137" i="1" s="1"/>
  <c r="U7137" i="1" s="1"/>
  <c r="R6881" i="1" a="1"/>
  <c r="R6881" i="1" s="1"/>
  <c r="T6881" i="1" s="1"/>
  <c r="U6881" i="1" s="1"/>
  <c r="R6625" i="1" a="1"/>
  <c r="R6625" i="1" s="1"/>
  <c r="T6625" i="1" s="1"/>
  <c r="U6625" i="1" s="1"/>
  <c r="R6369" i="1" a="1"/>
  <c r="R6369" i="1" s="1"/>
  <c r="T6369" i="1" s="1"/>
  <c r="U6369" i="1" s="1"/>
  <c r="R10040" i="1" a="1"/>
  <c r="R10040" i="1" s="1"/>
  <c r="T10040" i="1" s="1"/>
  <c r="U10040" i="1" s="1"/>
  <c r="R9784" i="1" a="1"/>
  <c r="R9784" i="1" s="1"/>
  <c r="T9784" i="1" s="1"/>
  <c r="U9784" i="1" s="1"/>
  <c r="R9528" i="1" a="1"/>
  <c r="R9528" i="1" s="1"/>
  <c r="T9528" i="1" s="1"/>
  <c r="U9528" i="1" s="1"/>
  <c r="R9272" i="1" a="1"/>
  <c r="R9272" i="1" s="1"/>
  <c r="T9272" i="1" s="1"/>
  <c r="U9272" i="1" s="1"/>
  <c r="R9016" i="1" a="1"/>
  <c r="R9016" i="1" s="1"/>
  <c r="T9016" i="1" s="1"/>
  <c r="U9016" i="1" s="1"/>
  <c r="R11447" i="1" a="1"/>
  <c r="R11447" i="1" s="1"/>
  <c r="T11447" i="1" s="1"/>
  <c r="U11447" i="1" s="1"/>
  <c r="R10415" i="1" a="1"/>
  <c r="R10415" i="1" s="1"/>
  <c r="T10415" i="1" s="1"/>
  <c r="U10415" i="1" s="1"/>
  <c r="R10063" i="1" a="1"/>
  <c r="R10063" i="1" s="1"/>
  <c r="T10063" i="1" s="1"/>
  <c r="U10063" i="1" s="1"/>
  <c r="R9807" i="1" a="1"/>
  <c r="R9807" i="1" s="1"/>
  <c r="T9807" i="1" s="1"/>
  <c r="U9807" i="1" s="1"/>
  <c r="R9551" i="1" a="1"/>
  <c r="R9551" i="1" s="1"/>
  <c r="T9551" i="1" s="1"/>
  <c r="U9551" i="1" s="1"/>
  <c r="R9295" i="1" a="1"/>
  <c r="R9295" i="1" s="1"/>
  <c r="T9295" i="1" s="1"/>
  <c r="U9295" i="1" s="1"/>
  <c r="R11279" i="1" a="1"/>
  <c r="R11279" i="1" s="1"/>
  <c r="T11279" i="1" s="1"/>
  <c r="U11279" i="1" s="1"/>
  <c r="R14142" i="1" a="1"/>
  <c r="R14142" i="1" s="1"/>
  <c r="T14142" i="1" s="1"/>
  <c r="U14142" i="1" s="1"/>
  <c r="R13646" i="1" a="1"/>
  <c r="R13646" i="1" s="1"/>
  <c r="T13646" i="1" s="1"/>
  <c r="U13646" i="1" s="1"/>
  <c r="R12838" i="1" a="1"/>
  <c r="R12838" i="1" s="1"/>
  <c r="T12838" i="1" s="1"/>
  <c r="U12838" i="1" s="1"/>
  <c r="R12182" i="1" a="1"/>
  <c r="R12182" i="1" s="1"/>
  <c r="T12182" i="1" s="1"/>
  <c r="U12182" i="1" s="1"/>
  <c r="R11927" i="1" a="1"/>
  <c r="R11927" i="1" s="1"/>
  <c r="T11927" i="1" s="1"/>
  <c r="U11927" i="1" s="1"/>
  <c r="R11255" i="1" a="1"/>
  <c r="R11255" i="1" s="1"/>
  <c r="T11255" i="1" s="1"/>
  <c r="U11255" i="1" s="1"/>
  <c r="R10495" i="1" a="1"/>
  <c r="R10495" i="1" s="1"/>
  <c r="T10495" i="1" s="1"/>
  <c r="U10495" i="1" s="1"/>
  <c r="R13926" i="1" a="1"/>
  <c r="R13926" i="1" s="1"/>
  <c r="T13926" i="1" s="1"/>
  <c r="U13926" i="1" s="1"/>
  <c r="R13566" i="1" a="1"/>
  <c r="R13566" i="1" s="1"/>
  <c r="T13566" i="1" s="1"/>
  <c r="U13566" i="1" s="1"/>
  <c r="R13198" i="1" a="1"/>
  <c r="R13198" i="1" s="1"/>
  <c r="T13198" i="1" s="1"/>
  <c r="U13198" i="1" s="1"/>
  <c r="R12934" i="1" a="1"/>
  <c r="R12934" i="1" s="1"/>
  <c r="T12934" i="1" s="1"/>
  <c r="U12934" i="1" s="1"/>
  <c r="R12590" i="1" a="1"/>
  <c r="R12590" i="1" s="1"/>
  <c r="T12590" i="1" s="1"/>
  <c r="U12590" i="1" s="1"/>
  <c r="R12246" i="1" a="1"/>
  <c r="R12246" i="1" s="1"/>
  <c r="T12246" i="1" s="1"/>
  <c r="U12246" i="1" s="1"/>
  <c r="R11894" i="1" a="1"/>
  <c r="R11894" i="1" s="1"/>
  <c r="T11894" i="1" s="1"/>
  <c r="U11894" i="1" s="1"/>
  <c r="R11895" i="1" a="1"/>
  <c r="R11895" i="1" s="1"/>
  <c r="T11895" i="1" s="1"/>
  <c r="U11895" i="1" s="1"/>
  <c r="R11399" i="1" a="1"/>
  <c r="R11399" i="1" s="1"/>
  <c r="T11399" i="1" s="1"/>
  <c r="U11399" i="1" s="1"/>
  <c r="R10879" i="1" a="1"/>
  <c r="R10879" i="1" s="1"/>
  <c r="T10879" i="1" s="1"/>
  <c r="U10879" i="1" s="1"/>
  <c r="R10399" i="1" a="1"/>
  <c r="R10399" i="1" s="1"/>
  <c r="T10399" i="1" s="1"/>
  <c r="U10399" i="1" s="1"/>
  <c r="R13966" i="1" a="1"/>
  <c r="R13966" i="1" s="1"/>
  <c r="T13966" i="1" s="1"/>
  <c r="U13966" i="1" s="1"/>
  <c r="R13758" i="1" a="1"/>
  <c r="R13758" i="1" s="1"/>
  <c r="T13758" i="1" s="1"/>
  <c r="U13758" i="1" s="1"/>
  <c r="R13542" i="1" a="1"/>
  <c r="R13542" i="1" s="1"/>
  <c r="T13542" i="1" s="1"/>
  <c r="U13542" i="1" s="1"/>
  <c r="R13366" i="1" a="1"/>
  <c r="R13366" i="1" s="1"/>
  <c r="T13366" i="1" s="1"/>
  <c r="U13366" i="1" s="1"/>
  <c r="R13190" i="1" a="1"/>
  <c r="R13190" i="1" s="1"/>
  <c r="T13190" i="1" s="1"/>
  <c r="U13190" i="1" s="1"/>
  <c r="R13054" i="1" a="1"/>
  <c r="R13054" i="1" s="1"/>
  <c r="T13054" i="1" s="1"/>
  <c r="U13054" i="1" s="1"/>
  <c r="R12926" i="1" a="1"/>
  <c r="R12926" i="1" s="1"/>
  <c r="T12926" i="1" s="1"/>
  <c r="U12926" i="1" s="1"/>
  <c r="R12766" i="1" a="1"/>
  <c r="R12766" i="1" s="1"/>
  <c r="T12766" i="1" s="1"/>
  <c r="U12766" i="1" s="1"/>
  <c r="R12598" i="1" a="1"/>
  <c r="R12598" i="1" s="1"/>
  <c r="T12598" i="1" s="1"/>
  <c r="U12598" i="1" s="1"/>
  <c r="R12414" i="1" a="1"/>
  <c r="R12414" i="1" s="1"/>
  <c r="T12414" i="1" s="1"/>
  <c r="U12414" i="1" s="1"/>
  <c r="R12230" i="1" a="1"/>
  <c r="R12230" i="1" s="1"/>
  <c r="T12230" i="1" s="1"/>
  <c r="U12230" i="1" s="1"/>
  <c r="R12062" i="1" a="1"/>
  <c r="R12062" i="1" s="1"/>
  <c r="T12062" i="1" s="1"/>
  <c r="U12062" i="1" s="1"/>
  <c r="R11878" i="1" a="1"/>
  <c r="R11878" i="1" s="1"/>
  <c r="T11878" i="1" s="1"/>
  <c r="U11878" i="1" s="1"/>
  <c r="R11866" i="1" a="1"/>
  <c r="R11866" i="1" s="1"/>
  <c r="T11866" i="1" s="1"/>
  <c r="U11866" i="1" s="1"/>
  <c r="R11802" i="1" a="1"/>
  <c r="R11802" i="1" s="1"/>
  <c r="T11802" i="1" s="1"/>
  <c r="U11802" i="1" s="1"/>
  <c r="R11738" i="1" a="1"/>
  <c r="R11738" i="1" s="1"/>
  <c r="T11738" i="1" s="1"/>
  <c r="U11738" i="1" s="1"/>
  <c r="R11674" i="1" a="1"/>
  <c r="R11674" i="1" s="1"/>
  <c r="T11674" i="1" s="1"/>
  <c r="U11674" i="1" s="1"/>
  <c r="R11610" i="1" a="1"/>
  <c r="R11610" i="1" s="1"/>
  <c r="T11610" i="1" s="1"/>
  <c r="U11610" i="1" s="1"/>
  <c r="R11546" i="1" a="1"/>
  <c r="R11546" i="1" s="1"/>
  <c r="T11546" i="1" s="1"/>
  <c r="U11546" i="1" s="1"/>
  <c r="R11482" i="1" a="1"/>
  <c r="R11482" i="1" s="1"/>
  <c r="T11482" i="1" s="1"/>
  <c r="U11482" i="1" s="1"/>
  <c r="R11418" i="1" a="1"/>
  <c r="R11418" i="1" s="1"/>
  <c r="T11418" i="1" s="1"/>
  <c r="U11418" i="1" s="1"/>
  <c r="R11354" i="1" a="1"/>
  <c r="R11354" i="1" s="1"/>
  <c r="T11354" i="1" s="1"/>
  <c r="U11354" i="1" s="1"/>
  <c r="R11290" i="1" a="1"/>
  <c r="R11290" i="1" s="1"/>
  <c r="T11290" i="1" s="1"/>
  <c r="U11290" i="1" s="1"/>
  <c r="R11226" i="1" a="1"/>
  <c r="R11226" i="1" s="1"/>
  <c r="T11226" i="1" s="1"/>
  <c r="U11226" i="1" s="1"/>
  <c r="R11162" i="1" a="1"/>
  <c r="R11162" i="1" s="1"/>
  <c r="T11162" i="1" s="1"/>
  <c r="U11162" i="1" s="1"/>
  <c r="R11098" i="1" a="1"/>
  <c r="R11098" i="1" s="1"/>
  <c r="T11098" i="1" s="1"/>
  <c r="U11098" i="1" s="1"/>
  <c r="R11034" i="1" a="1"/>
  <c r="R11034" i="1" s="1"/>
  <c r="T11034" i="1" s="1"/>
  <c r="U11034" i="1" s="1"/>
  <c r="R10970" i="1" a="1"/>
  <c r="R10970" i="1" s="1"/>
  <c r="T10970" i="1" s="1"/>
  <c r="U10970" i="1" s="1"/>
  <c r="R10906" i="1" a="1"/>
  <c r="R10906" i="1" s="1"/>
  <c r="T10906" i="1" s="1"/>
  <c r="U10906" i="1" s="1"/>
  <c r="R10842" i="1" a="1"/>
  <c r="R10842" i="1" s="1"/>
  <c r="T10842" i="1" s="1"/>
  <c r="U10842" i="1" s="1"/>
  <c r="R10778" i="1" a="1"/>
  <c r="R10778" i="1" s="1"/>
  <c r="T10778" i="1" s="1"/>
  <c r="U10778" i="1" s="1"/>
  <c r="R6169" i="1" a="1"/>
  <c r="R6169" i="1" s="1"/>
  <c r="T6169" i="1" s="1"/>
  <c r="U6169" i="1" s="1"/>
  <c r="R6105" i="1" a="1"/>
  <c r="R6105" i="1" s="1"/>
  <c r="T6105" i="1" s="1"/>
  <c r="U6105" i="1" s="1"/>
  <c r="R6041" i="1" a="1"/>
  <c r="R6041" i="1" s="1"/>
  <c r="T6041" i="1" s="1"/>
  <c r="U6041" i="1" s="1"/>
  <c r="R5977" i="1" a="1"/>
  <c r="R5977" i="1" s="1"/>
  <c r="T5977" i="1" s="1"/>
  <c r="U5977" i="1" s="1"/>
  <c r="R5913" i="1" a="1"/>
  <c r="R5913" i="1" s="1"/>
  <c r="T5913" i="1" s="1"/>
  <c r="U5913" i="1" s="1"/>
  <c r="R5849" i="1" a="1"/>
  <c r="R5849" i="1" s="1"/>
  <c r="T5849" i="1" s="1"/>
  <c r="U5849" i="1" s="1"/>
  <c r="R5785" i="1" a="1"/>
  <c r="R5785" i="1" s="1"/>
  <c r="T5785" i="1" s="1"/>
  <c r="U5785" i="1" s="1"/>
  <c r="R5721" i="1" a="1"/>
  <c r="R5721" i="1" s="1"/>
  <c r="T5721" i="1" s="1"/>
  <c r="U5721" i="1" s="1"/>
  <c r="R5657" i="1" a="1"/>
  <c r="R5657" i="1" s="1"/>
  <c r="T5657" i="1" s="1"/>
  <c r="U5657" i="1" s="1"/>
  <c r="R5593" i="1" a="1"/>
  <c r="R5593" i="1" s="1"/>
  <c r="T5593" i="1" s="1"/>
  <c r="U5593" i="1" s="1"/>
  <c r="R5529" i="1" a="1"/>
  <c r="R5529" i="1" s="1"/>
  <c r="T5529" i="1" s="1"/>
  <c r="U5529" i="1" s="1"/>
  <c r="R5465" i="1" a="1"/>
  <c r="R5465" i="1" s="1"/>
  <c r="T5465" i="1" s="1"/>
  <c r="U5465" i="1" s="1"/>
  <c r="R5401" i="1" a="1"/>
  <c r="R5401" i="1" s="1"/>
  <c r="T5401" i="1" s="1"/>
  <c r="U5401" i="1" s="1"/>
  <c r="R5337" i="1" a="1"/>
  <c r="R5337" i="1" s="1"/>
  <c r="T5337" i="1" s="1"/>
  <c r="U5337" i="1" s="1"/>
  <c r="R5273" i="1" a="1"/>
  <c r="R5273" i="1" s="1"/>
  <c r="T5273" i="1" s="1"/>
  <c r="U5273" i="1" s="1"/>
  <c r="R5209" i="1" a="1"/>
  <c r="R5209" i="1" s="1"/>
  <c r="T5209" i="1" s="1"/>
  <c r="U5209" i="1" s="1"/>
  <c r="R5145" i="1" a="1"/>
  <c r="R5145" i="1" s="1"/>
  <c r="T5145" i="1" s="1"/>
  <c r="U5145" i="1" s="1"/>
  <c r="R5081" i="1" a="1"/>
  <c r="R5081" i="1" s="1"/>
  <c r="T5081" i="1" s="1"/>
  <c r="U5081" i="1" s="1"/>
  <c r="R5017" i="1" a="1"/>
  <c r="R5017" i="1" s="1"/>
  <c r="T5017" i="1" s="1"/>
  <c r="U5017" i="1" s="1"/>
  <c r="R4953" i="1" a="1"/>
  <c r="R4953" i="1" s="1"/>
  <c r="T4953" i="1" s="1"/>
  <c r="U4953" i="1" s="1"/>
  <c r="R4889" i="1" a="1"/>
  <c r="R4889" i="1" s="1"/>
  <c r="T4889" i="1" s="1"/>
  <c r="U4889" i="1" s="1"/>
  <c r="R4825" i="1" a="1"/>
  <c r="R4825" i="1" s="1"/>
  <c r="T4825" i="1" s="1"/>
  <c r="U4825" i="1" s="1"/>
  <c r="R8872" i="1" a="1"/>
  <c r="R8872" i="1" s="1"/>
  <c r="T8872" i="1" s="1"/>
  <c r="U8872" i="1" s="1"/>
  <c r="R8808" i="1" a="1"/>
  <c r="R8808" i="1" s="1"/>
  <c r="T8808" i="1" s="1"/>
  <c r="U8808" i="1" s="1"/>
  <c r="R8744" i="1" a="1"/>
  <c r="R8744" i="1" s="1"/>
  <c r="T8744" i="1" s="1"/>
  <c r="U8744" i="1" s="1"/>
  <c r="R8680" i="1" a="1"/>
  <c r="R8680" i="1" s="1"/>
  <c r="T8680" i="1" s="1"/>
  <c r="U8680" i="1" s="1"/>
  <c r="R8616" i="1" a="1"/>
  <c r="R8616" i="1" s="1"/>
  <c r="T8616" i="1" s="1"/>
  <c r="U8616" i="1" s="1"/>
  <c r="R8552" i="1" a="1"/>
  <c r="R8552" i="1" s="1"/>
  <c r="T8552" i="1" s="1"/>
  <c r="U8552" i="1" s="1"/>
  <c r="R8488" i="1" a="1"/>
  <c r="R8488" i="1" s="1"/>
  <c r="T8488" i="1" s="1"/>
  <c r="U8488" i="1" s="1"/>
  <c r="R8424" i="1" a="1"/>
  <c r="R8424" i="1" s="1"/>
  <c r="T8424" i="1" s="1"/>
  <c r="U8424" i="1" s="1"/>
  <c r="R8360" i="1" a="1"/>
  <c r="R8360" i="1" s="1"/>
  <c r="T8360" i="1" s="1"/>
  <c r="U8360" i="1" s="1"/>
  <c r="R8296" i="1" a="1"/>
  <c r="R8296" i="1" s="1"/>
  <c r="T8296" i="1" s="1"/>
  <c r="U8296" i="1" s="1"/>
  <c r="R8232" i="1" a="1"/>
  <c r="R8232" i="1" s="1"/>
  <c r="T8232" i="1" s="1"/>
  <c r="U8232" i="1" s="1"/>
  <c r="R8168" i="1" a="1"/>
  <c r="R8168" i="1" s="1"/>
  <c r="T8168" i="1" s="1"/>
  <c r="U8168" i="1" s="1"/>
  <c r="R8104" i="1" a="1"/>
  <c r="R8104" i="1" s="1"/>
  <c r="T8104" i="1" s="1"/>
  <c r="U8104" i="1" s="1"/>
  <c r="R9207" i="1" a="1"/>
  <c r="R9207" i="1" s="1"/>
  <c r="T9207" i="1" s="1"/>
  <c r="U9207" i="1" s="1"/>
  <c r="R9143" i="1" a="1"/>
  <c r="R9143" i="1" s="1"/>
  <c r="T9143" i="1" s="1"/>
  <c r="U9143" i="1" s="1"/>
  <c r="R9079" i="1" a="1"/>
  <c r="R9079" i="1" s="1"/>
  <c r="T9079" i="1" s="1"/>
  <c r="U9079" i="1" s="1"/>
  <c r="R9015" i="1" a="1"/>
  <c r="R9015" i="1" s="1"/>
  <c r="T9015" i="1" s="1"/>
  <c r="U9015" i="1" s="1"/>
  <c r="R8951" i="1" a="1"/>
  <c r="R8951" i="1" s="1"/>
  <c r="T8951" i="1" s="1"/>
  <c r="U8951" i="1" s="1"/>
  <c r="R8887" i="1" a="1"/>
  <c r="R8887" i="1" s="1"/>
  <c r="T8887" i="1" s="1"/>
  <c r="U8887" i="1" s="1"/>
  <c r="R8823" i="1" a="1"/>
  <c r="R8823" i="1" s="1"/>
  <c r="T8823" i="1" s="1"/>
  <c r="U8823" i="1" s="1"/>
  <c r="R8759" i="1" a="1"/>
  <c r="R8759" i="1" s="1"/>
  <c r="T8759" i="1" s="1"/>
  <c r="U8759" i="1" s="1"/>
  <c r="R8695" i="1" a="1"/>
  <c r="R8695" i="1" s="1"/>
  <c r="T8695" i="1" s="1"/>
  <c r="U8695" i="1" s="1"/>
  <c r="R8631" i="1" a="1"/>
  <c r="R8631" i="1" s="1"/>
  <c r="T8631" i="1" s="1"/>
  <c r="U8631" i="1" s="1"/>
  <c r="R8567" i="1" a="1"/>
  <c r="R8567" i="1" s="1"/>
  <c r="T8567" i="1" s="1"/>
  <c r="U8567" i="1" s="1"/>
  <c r="R8503" i="1" a="1"/>
  <c r="R8503" i="1" s="1"/>
  <c r="T8503" i="1" s="1"/>
  <c r="U8503" i="1" s="1"/>
  <c r="R8439" i="1" a="1"/>
  <c r="R8439" i="1" s="1"/>
  <c r="T8439" i="1" s="1"/>
  <c r="U8439" i="1" s="1"/>
  <c r="R8375" i="1" a="1"/>
  <c r="R8375" i="1" s="1"/>
  <c r="T8375" i="1" s="1"/>
  <c r="U8375" i="1" s="1"/>
  <c r="R8311" i="1" a="1"/>
  <c r="R8311" i="1" s="1"/>
  <c r="T8311" i="1" s="1"/>
  <c r="U8311" i="1" s="1"/>
  <c r="R8247" i="1" a="1"/>
  <c r="R8247" i="1" s="1"/>
  <c r="T8247" i="1" s="1"/>
  <c r="U8247" i="1" s="1"/>
  <c r="R8183" i="1" a="1"/>
  <c r="R8183" i="1" s="1"/>
  <c r="T8183" i="1" s="1"/>
  <c r="U8183" i="1" s="1"/>
  <c r="R8119" i="1" a="1"/>
  <c r="R8119" i="1" s="1"/>
  <c r="T8119" i="1" s="1"/>
  <c r="U8119" i="1" s="1"/>
  <c r="R8055" i="1" a="1"/>
  <c r="R8055" i="1" s="1"/>
  <c r="T8055" i="1" s="1"/>
  <c r="U8055" i="1" s="1"/>
  <c r="R7991" i="1" a="1"/>
  <c r="R7991" i="1" s="1"/>
  <c r="T7991" i="1" s="1"/>
  <c r="U7991" i="1" s="1"/>
  <c r="R7927" i="1" a="1"/>
  <c r="R7927" i="1" s="1"/>
  <c r="T7927" i="1" s="1"/>
  <c r="U7927" i="1" s="1"/>
  <c r="R7863" i="1" a="1"/>
  <c r="R7863" i="1" s="1"/>
  <c r="T7863" i="1" s="1"/>
  <c r="U7863" i="1" s="1"/>
  <c r="R7799" i="1" a="1"/>
  <c r="R7799" i="1" s="1"/>
  <c r="T7799" i="1" s="1"/>
  <c r="U7799" i="1" s="1"/>
  <c r="R7735" i="1" a="1"/>
  <c r="R7735" i="1" s="1"/>
  <c r="T7735" i="1" s="1"/>
  <c r="U7735" i="1" s="1"/>
  <c r="R7671" i="1" a="1"/>
  <c r="R7671" i="1" s="1"/>
  <c r="T7671" i="1" s="1"/>
  <c r="U7671" i="1" s="1"/>
  <c r="R11646" i="1" a="1"/>
  <c r="R11646" i="1" s="1"/>
  <c r="T11646" i="1" s="1"/>
  <c r="U11646" i="1" s="1"/>
  <c r="R11478" i="1" a="1"/>
  <c r="R11478" i="1" s="1"/>
  <c r="T11478" i="1" s="1"/>
  <c r="U11478" i="1" s="1"/>
  <c r="R11302" i="1" a="1"/>
  <c r="R11302" i="1" s="1"/>
  <c r="T11302" i="1" s="1"/>
  <c r="U11302" i="1" s="1"/>
  <c r="R11126" i="1" a="1"/>
  <c r="R11126" i="1" s="1"/>
  <c r="T11126" i="1" s="1"/>
  <c r="U11126" i="1" s="1"/>
  <c r="R10934" i="1" a="1"/>
  <c r="R10934" i="1" s="1"/>
  <c r="T10934" i="1" s="1"/>
  <c r="U10934" i="1" s="1"/>
  <c r="R10486" i="1" a="1"/>
  <c r="R10486" i="1" s="1"/>
  <c r="T10486" i="1" s="1"/>
  <c r="U10486" i="1" s="1"/>
  <c r="R10326" i="1" a="1"/>
  <c r="R10326" i="1" s="1"/>
  <c r="T10326" i="1" s="1"/>
  <c r="U10326" i="1" s="1"/>
  <c r="R10118" i="1" a="1"/>
  <c r="R10118" i="1" s="1"/>
  <c r="T10118" i="1" s="1"/>
  <c r="U10118" i="1" s="1"/>
  <c r="R9862" i="1" a="1"/>
  <c r="R9862" i="1" s="1"/>
  <c r="T9862" i="1" s="1"/>
  <c r="U9862" i="1" s="1"/>
  <c r="R9678" i="1" a="1"/>
  <c r="R9678" i="1" s="1"/>
  <c r="T9678" i="1" s="1"/>
  <c r="U9678" i="1" s="1"/>
  <c r="R9478" i="1" a="1"/>
  <c r="R9478" i="1" s="1"/>
  <c r="T9478" i="1" s="1"/>
  <c r="U9478" i="1" s="1"/>
  <c r="R9278" i="1" a="1"/>
  <c r="R9278" i="1" s="1"/>
  <c r="T9278" i="1" s="1"/>
  <c r="U9278" i="1" s="1"/>
  <c r="R9166" i="1" a="1"/>
  <c r="R9166" i="1" s="1"/>
  <c r="T9166" i="1" s="1"/>
  <c r="U9166" i="1" s="1"/>
  <c r="R9102" i="1" a="1"/>
  <c r="R9102" i="1" s="1"/>
  <c r="T9102" i="1" s="1"/>
  <c r="U9102" i="1" s="1"/>
  <c r="R9022" i="1" a="1"/>
  <c r="R9022" i="1" s="1"/>
  <c r="T9022" i="1" s="1"/>
  <c r="U9022" i="1" s="1"/>
  <c r="R8958" i="1" a="1"/>
  <c r="R8958" i="1" s="1"/>
  <c r="T8958" i="1" s="1"/>
  <c r="U8958" i="1" s="1"/>
  <c r="R8894" i="1" a="1"/>
  <c r="R8894" i="1" s="1"/>
  <c r="T8894" i="1" s="1"/>
  <c r="U8894" i="1" s="1"/>
  <c r="R8830" i="1" a="1"/>
  <c r="R8830" i="1" s="1"/>
  <c r="T8830" i="1" s="1"/>
  <c r="U8830" i="1" s="1"/>
  <c r="R8766" i="1" a="1"/>
  <c r="R8766" i="1" s="1"/>
  <c r="T8766" i="1" s="1"/>
  <c r="U8766" i="1" s="1"/>
  <c r="R11534" i="1" a="1"/>
  <c r="R11534" i="1" s="1"/>
  <c r="T11534" i="1" s="1"/>
  <c r="U11534" i="1" s="1"/>
  <c r="R11366" i="1" a="1"/>
  <c r="R11366" i="1" s="1"/>
  <c r="T11366" i="1" s="1"/>
  <c r="U11366" i="1" s="1"/>
  <c r="R11174" i="1" a="1"/>
  <c r="R11174" i="1" s="1"/>
  <c r="T11174" i="1" s="1"/>
  <c r="U11174" i="1" s="1"/>
  <c r="R11006" i="1" a="1"/>
  <c r="R11006" i="1" s="1"/>
  <c r="T11006" i="1" s="1"/>
  <c r="U11006" i="1" s="1"/>
  <c r="R10838" i="1" a="1"/>
  <c r="R10838" i="1" s="1"/>
  <c r="T10838" i="1" s="1"/>
  <c r="U10838" i="1" s="1"/>
  <c r="R10718" i="1" a="1"/>
  <c r="R10718" i="1" s="1"/>
  <c r="T10718" i="1" s="1"/>
  <c r="U10718" i="1" s="1"/>
  <c r="R10606" i="1" a="1"/>
  <c r="R10606" i="1" s="1"/>
  <c r="T10606" i="1" s="1"/>
  <c r="U10606" i="1" s="1"/>
  <c r="R10470" i="1" a="1"/>
  <c r="R10470" i="1" s="1"/>
  <c r="T10470" i="1" s="1"/>
  <c r="U10470" i="1" s="1"/>
  <c r="R10286" i="1" a="1"/>
  <c r="R10286" i="1" s="1"/>
  <c r="T10286" i="1" s="1"/>
  <c r="U10286" i="1" s="1"/>
  <c r="R10126" i="1" a="1"/>
  <c r="R10126" i="1" s="1"/>
  <c r="T10126" i="1" s="1"/>
  <c r="U10126" i="1" s="1"/>
  <c r="R9950" i="1" a="1"/>
  <c r="R9950" i="1" s="1"/>
  <c r="T9950" i="1" s="1"/>
  <c r="U9950" i="1" s="1"/>
  <c r="R9774" i="1" a="1"/>
  <c r="R9774" i="1" s="1"/>
  <c r="T9774" i="1" s="1"/>
  <c r="U9774" i="1" s="1"/>
  <c r="R9574" i="1" a="1"/>
  <c r="R9574" i="1" s="1"/>
  <c r="T9574" i="1" s="1"/>
  <c r="U9574" i="1" s="1"/>
  <c r="R9406" i="1" a="1"/>
  <c r="R9406" i="1" s="1"/>
  <c r="T9406" i="1" s="1"/>
  <c r="U9406" i="1" s="1"/>
  <c r="R9214" i="1" a="1"/>
  <c r="R9214" i="1" s="1"/>
  <c r="T9214" i="1" s="1"/>
  <c r="U9214" i="1" s="1"/>
  <c r="R14069" i="1" a="1"/>
  <c r="R14069" i="1" s="1"/>
  <c r="T14069" i="1" s="1"/>
  <c r="U14069" i="1" s="1"/>
  <c r="R13941" i="1" a="1"/>
  <c r="R13941" i="1" s="1"/>
  <c r="T13941" i="1" s="1"/>
  <c r="U13941" i="1" s="1"/>
  <c r="R13829" i="1" a="1"/>
  <c r="R13829" i="1" s="1"/>
  <c r="T13829" i="1" s="1"/>
  <c r="U13829" i="1" s="1"/>
  <c r="R11678" i="1" a="1"/>
  <c r="R11678" i="1" s="1"/>
  <c r="T11678" i="1" s="1"/>
  <c r="U11678" i="1" s="1"/>
  <c r="R11438" i="1" a="1"/>
  <c r="R11438" i="1" s="1"/>
  <c r="T11438" i="1" s="1"/>
  <c r="U11438" i="1" s="1"/>
  <c r="R11206" i="1" a="1"/>
  <c r="R11206" i="1" s="1"/>
  <c r="T11206" i="1" s="1"/>
  <c r="U11206" i="1" s="1"/>
  <c r="R10974" i="1" a="1"/>
  <c r="R10974" i="1" s="1"/>
  <c r="T10974" i="1" s="1"/>
  <c r="U10974" i="1" s="1"/>
  <c r="R10766" i="1" a="1"/>
  <c r="R10766" i="1" s="1"/>
  <c r="T10766" i="1" s="1"/>
  <c r="U10766" i="1" s="1"/>
  <c r="R10614" i="1" a="1"/>
  <c r="R10614" i="1" s="1"/>
  <c r="T10614" i="1" s="1"/>
  <c r="U10614" i="1" s="1"/>
  <c r="R10414" i="1" a="1"/>
  <c r="R10414" i="1" s="1"/>
  <c r="T10414" i="1" s="1"/>
  <c r="U10414" i="1" s="1"/>
  <c r="R10174" i="1" a="1"/>
  <c r="R10174" i="1" s="1"/>
  <c r="T10174" i="1" s="1"/>
  <c r="U10174" i="1" s="1"/>
  <c r="R10006" i="1" a="1"/>
  <c r="R10006" i="1" s="1"/>
  <c r="T10006" i="1" s="1"/>
  <c r="U10006" i="1" s="1"/>
  <c r="R9830" i="1" a="1"/>
  <c r="R9830" i="1" s="1"/>
  <c r="T9830" i="1" s="1"/>
  <c r="U9830" i="1" s="1"/>
  <c r="R9638" i="1" a="1"/>
  <c r="R9638" i="1" s="1"/>
  <c r="T9638" i="1" s="1"/>
  <c r="U9638" i="1" s="1"/>
  <c r="R9438" i="1" a="1"/>
  <c r="R9438" i="1" s="1"/>
  <c r="T9438" i="1" s="1"/>
  <c r="U9438" i="1" s="1"/>
  <c r="R9238" i="1" a="1"/>
  <c r="R9238" i="1" s="1"/>
  <c r="T9238" i="1" s="1"/>
  <c r="U9238" i="1" s="1"/>
  <c r="R14061" i="1" a="1"/>
  <c r="R14061" i="1" s="1"/>
  <c r="T14061" i="1" s="1"/>
  <c r="U14061" i="1" s="1"/>
  <c r="R13933" i="1" a="1"/>
  <c r="R13933" i="1" s="1"/>
  <c r="T13933" i="1" s="1"/>
  <c r="U13933" i="1" s="1"/>
  <c r="R14140" i="1" a="1"/>
  <c r="R14140" i="1" s="1"/>
  <c r="T14140" i="1" s="1"/>
  <c r="U14140" i="1" s="1"/>
  <c r="R14076" i="1" a="1"/>
  <c r="R14076" i="1" s="1"/>
  <c r="T14076" i="1" s="1"/>
  <c r="U14076" i="1" s="1"/>
  <c r="R10666" i="1" a="1"/>
  <c r="R10666" i="1" s="1"/>
  <c r="T10666" i="1" s="1"/>
  <c r="U10666" i="1" s="1"/>
  <c r="R10602" i="1" a="1"/>
  <c r="R10602" i="1" s="1"/>
  <c r="T10602" i="1" s="1"/>
  <c r="U10602" i="1" s="1"/>
  <c r="R10538" i="1" a="1"/>
  <c r="R10538" i="1" s="1"/>
  <c r="T10538" i="1" s="1"/>
  <c r="U10538" i="1" s="1"/>
  <c r="R10474" i="1" a="1"/>
  <c r="R10474" i="1" s="1"/>
  <c r="T10474" i="1" s="1"/>
  <c r="U10474" i="1" s="1"/>
  <c r="R10410" i="1" a="1"/>
  <c r="R10410" i="1" s="1"/>
  <c r="T10410" i="1" s="1"/>
  <c r="U10410" i="1" s="1"/>
  <c r="R10346" i="1" a="1"/>
  <c r="R10346" i="1" s="1"/>
  <c r="T10346" i="1" s="1"/>
  <c r="U10346" i="1" s="1"/>
  <c r="R10282" i="1" a="1"/>
  <c r="R10282" i="1" s="1"/>
  <c r="T10282" i="1" s="1"/>
  <c r="U10282" i="1" s="1"/>
  <c r="R10218" i="1" a="1"/>
  <c r="R10218" i="1" s="1"/>
  <c r="T10218" i="1" s="1"/>
  <c r="U10218" i="1" s="1"/>
  <c r="R10154" i="1" a="1"/>
  <c r="R10154" i="1" s="1"/>
  <c r="T10154" i="1" s="1"/>
  <c r="U10154" i="1" s="1"/>
  <c r="R10090" i="1" a="1"/>
  <c r="R10090" i="1" s="1"/>
  <c r="T10090" i="1" s="1"/>
  <c r="U10090" i="1" s="1"/>
  <c r="R10026" i="1" a="1"/>
  <c r="R10026" i="1" s="1"/>
  <c r="T10026" i="1" s="1"/>
  <c r="U10026" i="1" s="1"/>
  <c r="R9962" i="1" a="1"/>
  <c r="R9962" i="1" s="1"/>
  <c r="T9962" i="1" s="1"/>
  <c r="U9962" i="1" s="1"/>
  <c r="R9898" i="1" a="1"/>
  <c r="R9898" i="1" s="1"/>
  <c r="T9898" i="1" s="1"/>
  <c r="U9898" i="1" s="1"/>
  <c r="R9834" i="1" a="1"/>
  <c r="R9834" i="1" s="1"/>
  <c r="T9834" i="1" s="1"/>
  <c r="U9834" i="1" s="1"/>
  <c r="R9770" i="1" a="1"/>
  <c r="R9770" i="1" s="1"/>
  <c r="T9770" i="1" s="1"/>
  <c r="U9770" i="1" s="1"/>
  <c r="R9706" i="1" a="1"/>
  <c r="R9706" i="1" s="1"/>
  <c r="T9706" i="1" s="1"/>
  <c r="U9706" i="1" s="1"/>
  <c r="R4761" i="1" a="1"/>
  <c r="R4761" i="1" s="1"/>
  <c r="T4761" i="1" s="1"/>
  <c r="U4761" i="1" s="1"/>
  <c r="R4697" i="1" a="1"/>
  <c r="R4697" i="1" s="1"/>
  <c r="T4697" i="1" s="1"/>
  <c r="U4697" i="1" s="1"/>
  <c r="R4633" i="1" a="1"/>
  <c r="R4633" i="1" s="1"/>
  <c r="T4633" i="1" s="1"/>
  <c r="U4633" i="1" s="1"/>
  <c r="R4569" i="1" a="1"/>
  <c r="R4569" i="1" s="1"/>
  <c r="T4569" i="1" s="1"/>
  <c r="U4569" i="1" s="1"/>
  <c r="R4505" i="1" a="1"/>
  <c r="R4505" i="1" s="1"/>
  <c r="T4505" i="1" s="1"/>
  <c r="U4505" i="1" s="1"/>
  <c r="R4441" i="1" a="1"/>
  <c r="R4441" i="1" s="1"/>
  <c r="T4441" i="1" s="1"/>
  <c r="U4441" i="1" s="1"/>
  <c r="R4377" i="1" a="1"/>
  <c r="R4377" i="1" s="1"/>
  <c r="T4377" i="1" s="1"/>
  <c r="U4377" i="1" s="1"/>
  <c r="R4313" i="1" a="1"/>
  <c r="R4313" i="1" s="1"/>
  <c r="T4313" i="1" s="1"/>
  <c r="U4313" i="1" s="1"/>
  <c r="R4249" i="1" a="1"/>
  <c r="R4249" i="1" s="1"/>
  <c r="T4249" i="1" s="1"/>
  <c r="U4249" i="1" s="1"/>
  <c r="R4185" i="1" a="1"/>
  <c r="R4185" i="1" s="1"/>
  <c r="T4185" i="1" s="1"/>
  <c r="U4185" i="1" s="1"/>
  <c r="R4121" i="1" a="1"/>
  <c r="R4121" i="1" s="1"/>
  <c r="T4121" i="1" s="1"/>
  <c r="U4121" i="1" s="1"/>
  <c r="R4057" i="1" a="1"/>
  <c r="R4057" i="1" s="1"/>
  <c r="T4057" i="1" s="1"/>
  <c r="U4057" i="1" s="1"/>
  <c r="R3993" i="1" a="1"/>
  <c r="R3993" i="1" s="1"/>
  <c r="T3993" i="1" s="1"/>
  <c r="U3993" i="1" s="1"/>
  <c r="R3929" i="1" a="1"/>
  <c r="R3929" i="1" s="1"/>
  <c r="T3929" i="1" s="1"/>
  <c r="U3929" i="1" s="1"/>
  <c r="R3865" i="1" a="1"/>
  <c r="R3865" i="1" s="1"/>
  <c r="T3865" i="1" s="1"/>
  <c r="U3865" i="1" s="1"/>
  <c r="R3801" i="1" a="1"/>
  <c r="R3801" i="1" s="1"/>
  <c r="T3801" i="1" s="1"/>
  <c r="U3801" i="1" s="1"/>
  <c r="R3737" i="1" a="1"/>
  <c r="R3737" i="1" s="1"/>
  <c r="T3737" i="1" s="1"/>
  <c r="U3737" i="1" s="1"/>
  <c r="R3673" i="1" a="1"/>
  <c r="R3673" i="1" s="1"/>
  <c r="T3673" i="1" s="1"/>
  <c r="U3673" i="1" s="1"/>
  <c r="R8032" i="1" a="1"/>
  <c r="R8032" i="1" s="1"/>
  <c r="T8032" i="1" s="1"/>
  <c r="U8032" i="1" s="1"/>
  <c r="R7968" i="1" a="1"/>
  <c r="R7968" i="1" s="1"/>
  <c r="T7968" i="1" s="1"/>
  <c r="U7968" i="1" s="1"/>
  <c r="R7904" i="1" a="1"/>
  <c r="R7904" i="1" s="1"/>
  <c r="T7904" i="1" s="1"/>
  <c r="U7904" i="1" s="1"/>
  <c r="R7840" i="1" a="1"/>
  <c r="R7840" i="1" s="1"/>
  <c r="T7840" i="1" s="1"/>
  <c r="U7840" i="1" s="1"/>
  <c r="R7776" i="1" a="1"/>
  <c r="R7776" i="1" s="1"/>
  <c r="T7776" i="1" s="1"/>
  <c r="U7776" i="1" s="1"/>
  <c r="R7712" i="1" a="1"/>
  <c r="R7712" i="1" s="1"/>
  <c r="T7712" i="1" s="1"/>
  <c r="U7712" i="1" s="1"/>
  <c r="R7648" i="1" a="1"/>
  <c r="R7648" i="1" s="1"/>
  <c r="T7648" i="1" s="1"/>
  <c r="U7648" i="1" s="1"/>
  <c r="R7584" i="1" a="1"/>
  <c r="R7584" i="1" s="1"/>
  <c r="T7584" i="1" s="1"/>
  <c r="U7584" i="1" s="1"/>
  <c r="R7520" i="1" a="1"/>
  <c r="R7520" i="1" s="1"/>
  <c r="T7520" i="1" s="1"/>
  <c r="U7520" i="1" s="1"/>
  <c r="R7456" i="1" a="1"/>
  <c r="R7456" i="1" s="1"/>
  <c r="T7456" i="1" s="1"/>
  <c r="U7456" i="1" s="1"/>
  <c r="R7392" i="1" a="1"/>
  <c r="R7392" i="1" s="1"/>
  <c r="T7392" i="1" s="1"/>
  <c r="U7392" i="1" s="1"/>
  <c r="R7328" i="1" a="1"/>
  <c r="R7328" i="1" s="1"/>
  <c r="T7328" i="1" s="1"/>
  <c r="U7328" i="1" s="1"/>
  <c r="R7264" i="1" a="1"/>
  <c r="R7264" i="1" s="1"/>
  <c r="T7264" i="1" s="1"/>
  <c r="U7264" i="1" s="1"/>
  <c r="R7200" i="1" a="1"/>
  <c r="R7200" i="1" s="1"/>
  <c r="T7200" i="1" s="1"/>
  <c r="U7200" i="1" s="1"/>
  <c r="R7136" i="1" a="1"/>
  <c r="R7136" i="1" s="1"/>
  <c r="T7136" i="1" s="1"/>
  <c r="U7136" i="1" s="1"/>
  <c r="R7072" i="1" a="1"/>
  <c r="R7072" i="1" s="1"/>
  <c r="T7072" i="1" s="1"/>
  <c r="U7072" i="1" s="1"/>
  <c r="R7008" i="1" a="1"/>
  <c r="R7008" i="1" s="1"/>
  <c r="T7008" i="1" s="1"/>
  <c r="U7008" i="1" s="1"/>
  <c r="R6944" i="1" a="1"/>
  <c r="R6944" i="1" s="1"/>
  <c r="T6944" i="1" s="1"/>
  <c r="U6944" i="1" s="1"/>
  <c r="R6880" i="1" a="1"/>
  <c r="R6880" i="1" s="1"/>
  <c r="T6880" i="1" s="1"/>
  <c r="U6880" i="1" s="1"/>
  <c r="R7583" i="1" a="1"/>
  <c r="R7583" i="1" s="1"/>
  <c r="T7583" i="1" s="1"/>
  <c r="U7583" i="1" s="1"/>
  <c r="R7519" i="1" a="1"/>
  <c r="R7519" i="1" s="1"/>
  <c r="T7519" i="1" s="1"/>
  <c r="U7519" i="1" s="1"/>
  <c r="R7455" i="1" a="1"/>
  <c r="R7455" i="1" s="1"/>
  <c r="T7455" i="1" s="1"/>
  <c r="U7455" i="1" s="1"/>
  <c r="R7391" i="1" a="1"/>
  <c r="R7391" i="1" s="1"/>
  <c r="T7391" i="1" s="1"/>
  <c r="U7391" i="1" s="1"/>
  <c r="R7327" i="1" a="1"/>
  <c r="R7327" i="1" s="1"/>
  <c r="T7327" i="1" s="1"/>
  <c r="U7327" i="1" s="1"/>
  <c r="R7263" i="1" a="1"/>
  <c r="R7263" i="1" s="1"/>
  <c r="T7263" i="1" s="1"/>
  <c r="U7263" i="1" s="1"/>
  <c r="R7199" i="1" a="1"/>
  <c r="R7199" i="1" s="1"/>
  <c r="T7199" i="1" s="1"/>
  <c r="U7199" i="1" s="1"/>
  <c r="R7135" i="1" a="1"/>
  <c r="R7135" i="1" s="1"/>
  <c r="T7135" i="1" s="1"/>
  <c r="U7135" i="1" s="1"/>
  <c r="R7071" i="1" a="1"/>
  <c r="R7071" i="1" s="1"/>
  <c r="T7071" i="1" s="1"/>
  <c r="U7071" i="1" s="1"/>
  <c r="R7007" i="1" a="1"/>
  <c r="R7007" i="1" s="1"/>
  <c r="T7007" i="1" s="1"/>
  <c r="U7007" i="1" s="1"/>
  <c r="R6943" i="1" a="1"/>
  <c r="R6943" i="1" s="1"/>
  <c r="T6943" i="1" s="1"/>
  <c r="U6943" i="1" s="1"/>
  <c r="R6879" i="1" a="1"/>
  <c r="R6879" i="1" s="1"/>
  <c r="T6879" i="1" s="1"/>
  <c r="U6879" i="1" s="1"/>
  <c r="R6815" i="1" a="1"/>
  <c r="R6815" i="1" s="1"/>
  <c r="T6815" i="1" s="1"/>
  <c r="U6815" i="1" s="1"/>
  <c r="R6751" i="1" a="1"/>
  <c r="R6751" i="1" s="1"/>
  <c r="T6751" i="1" s="1"/>
  <c r="U6751" i="1" s="1"/>
  <c r="R6687" i="1" a="1"/>
  <c r="R6687" i="1" s="1"/>
  <c r="T6687" i="1" s="1"/>
  <c r="U6687" i="1" s="1"/>
  <c r="R6623" i="1" a="1"/>
  <c r="R6623" i="1" s="1"/>
  <c r="T6623" i="1" s="1"/>
  <c r="U6623" i="1" s="1"/>
  <c r="R6559" i="1" a="1"/>
  <c r="R6559" i="1" s="1"/>
  <c r="T6559" i="1" s="1"/>
  <c r="U6559" i="1" s="1"/>
  <c r="R6495" i="1" a="1"/>
  <c r="R6495" i="1" s="1"/>
  <c r="T6495" i="1" s="1"/>
  <c r="U6495" i="1" s="1"/>
  <c r="R6431" i="1" a="1"/>
  <c r="R6431" i="1" s="1"/>
  <c r="T6431" i="1" s="1"/>
  <c r="U6431" i="1" s="1"/>
  <c r="R6367" i="1" a="1"/>
  <c r="R6367" i="1" s="1"/>
  <c r="T6367" i="1" s="1"/>
  <c r="U6367" i="1" s="1"/>
  <c r="R6303" i="1" a="1"/>
  <c r="R6303" i="1" s="1"/>
  <c r="T6303" i="1" s="1"/>
  <c r="U6303" i="1" s="1"/>
  <c r="R8734" i="1" a="1"/>
  <c r="R8734" i="1" s="1"/>
  <c r="T8734" i="1" s="1"/>
  <c r="U8734" i="1" s="1"/>
  <c r="R8670" i="1" a="1"/>
  <c r="R8670" i="1" s="1"/>
  <c r="T8670" i="1" s="1"/>
  <c r="U8670" i="1" s="1"/>
  <c r="R8606" i="1" a="1"/>
  <c r="R8606" i="1" s="1"/>
  <c r="T8606" i="1" s="1"/>
  <c r="U8606" i="1" s="1"/>
  <c r="R8542" i="1" a="1"/>
  <c r="R8542" i="1" s="1"/>
  <c r="T8542" i="1" s="1"/>
  <c r="U8542" i="1" s="1"/>
  <c r="R8478" i="1" a="1"/>
  <c r="R8478" i="1" s="1"/>
  <c r="T8478" i="1" s="1"/>
  <c r="U8478" i="1" s="1"/>
  <c r="R8414" i="1" a="1"/>
  <c r="R8414" i="1" s="1"/>
  <c r="T8414" i="1" s="1"/>
  <c r="U8414" i="1" s="1"/>
  <c r="R8350" i="1" a="1"/>
  <c r="R8350" i="1" s="1"/>
  <c r="T8350" i="1" s="1"/>
  <c r="U8350" i="1" s="1"/>
  <c r="R8286" i="1" a="1"/>
  <c r="R8286" i="1" s="1"/>
  <c r="T8286" i="1" s="1"/>
  <c r="U8286" i="1" s="1"/>
  <c r="R13717" i="1" a="1"/>
  <c r="R13717" i="1" s="1"/>
  <c r="T13717" i="1" s="1"/>
  <c r="U13717" i="1" s="1"/>
  <c r="R13653" i="1" a="1"/>
  <c r="R13653" i="1" s="1"/>
  <c r="T13653" i="1" s="1"/>
  <c r="U13653" i="1" s="1"/>
  <c r="R13589" i="1" a="1"/>
  <c r="R13589" i="1" s="1"/>
  <c r="T13589" i="1" s="1"/>
  <c r="U13589" i="1" s="1"/>
  <c r="R13525" i="1" a="1"/>
  <c r="R13525" i="1" s="1"/>
  <c r="T13525" i="1" s="1"/>
  <c r="U13525" i="1" s="1"/>
  <c r="R13461" i="1" a="1"/>
  <c r="R13461" i="1" s="1"/>
  <c r="T13461" i="1" s="1"/>
  <c r="U13461" i="1" s="1"/>
  <c r="R13397" i="1" a="1"/>
  <c r="R13397" i="1" s="1"/>
  <c r="T13397" i="1" s="1"/>
  <c r="U13397" i="1" s="1"/>
  <c r="R13333" i="1" a="1"/>
  <c r="R13333" i="1" s="1"/>
  <c r="T13333" i="1" s="1"/>
  <c r="U13333" i="1" s="1"/>
  <c r="R13269" i="1" a="1"/>
  <c r="R13269" i="1" s="1"/>
  <c r="T13269" i="1" s="1"/>
  <c r="U13269" i="1" s="1"/>
  <c r="R13205" i="1" a="1"/>
  <c r="R13205" i="1" s="1"/>
  <c r="T13205" i="1" s="1"/>
  <c r="U13205" i="1" s="1"/>
  <c r="R13141" i="1" a="1"/>
  <c r="R13141" i="1" s="1"/>
  <c r="T13141" i="1" s="1"/>
  <c r="U13141" i="1" s="1"/>
  <c r="R13077" i="1" a="1"/>
  <c r="R13077" i="1" s="1"/>
  <c r="T13077" i="1" s="1"/>
  <c r="U13077" i="1" s="1"/>
  <c r="R13013" i="1" a="1"/>
  <c r="R13013" i="1" s="1"/>
  <c r="T13013" i="1" s="1"/>
  <c r="U13013" i="1" s="1"/>
  <c r="R12949" i="1" a="1"/>
  <c r="R12949" i="1" s="1"/>
  <c r="T12949" i="1" s="1"/>
  <c r="U12949" i="1" s="1"/>
  <c r="R12885" i="1" a="1"/>
  <c r="R12885" i="1" s="1"/>
  <c r="T12885" i="1" s="1"/>
  <c r="U12885" i="1" s="1"/>
  <c r="R12821" i="1" a="1"/>
  <c r="R12821" i="1" s="1"/>
  <c r="T12821" i="1" s="1"/>
  <c r="U12821" i="1" s="1"/>
  <c r="R12757" i="1" a="1"/>
  <c r="R12757" i="1" s="1"/>
  <c r="T12757" i="1" s="1"/>
  <c r="U12757" i="1" s="1"/>
  <c r="R12693" i="1" a="1"/>
  <c r="R12693" i="1" s="1"/>
  <c r="T12693" i="1" s="1"/>
  <c r="U12693" i="1" s="1"/>
  <c r="R12629" i="1" a="1"/>
  <c r="R12629" i="1" s="1"/>
  <c r="T12629" i="1" s="1"/>
  <c r="U12629" i="1" s="1"/>
  <c r="R12565" i="1" a="1"/>
  <c r="R12565" i="1" s="1"/>
  <c r="T12565" i="1" s="1"/>
  <c r="U12565" i="1" s="1"/>
  <c r="R12501" i="1" a="1"/>
  <c r="R12501" i="1" s="1"/>
  <c r="T12501" i="1" s="1"/>
  <c r="U12501" i="1" s="1"/>
  <c r="R14012" i="1" a="1"/>
  <c r="R14012" i="1" s="1"/>
  <c r="T14012" i="1" s="1"/>
  <c r="U14012" i="1" s="1"/>
  <c r="R13948" i="1" a="1"/>
  <c r="R13948" i="1" s="1"/>
  <c r="T13948" i="1" s="1"/>
  <c r="U13948" i="1" s="1"/>
  <c r="R13884" i="1" a="1"/>
  <c r="R13884" i="1" s="1"/>
  <c r="T13884" i="1" s="1"/>
  <c r="U13884" i="1" s="1"/>
  <c r="R13820" i="1" a="1"/>
  <c r="R13820" i="1" s="1"/>
  <c r="T13820" i="1" s="1"/>
  <c r="U13820" i="1" s="1"/>
  <c r="R13756" i="1" a="1"/>
  <c r="R13756" i="1" s="1"/>
  <c r="T13756" i="1" s="1"/>
  <c r="U13756" i="1" s="1"/>
  <c r="R13692" i="1" a="1"/>
  <c r="R13692" i="1" s="1"/>
  <c r="T13692" i="1" s="1"/>
  <c r="U13692" i="1" s="1"/>
  <c r="R13628" i="1" a="1"/>
  <c r="R13628" i="1" s="1"/>
  <c r="T13628" i="1" s="1"/>
  <c r="U13628" i="1" s="1"/>
  <c r="R13564" i="1" a="1"/>
  <c r="R13564" i="1" s="1"/>
  <c r="T13564" i="1" s="1"/>
  <c r="U13564" i="1" s="1"/>
  <c r="R13500" i="1" a="1"/>
  <c r="R13500" i="1" s="1"/>
  <c r="T13500" i="1" s="1"/>
  <c r="U13500" i="1" s="1"/>
  <c r="R13436" i="1" a="1"/>
  <c r="R13436" i="1" s="1"/>
  <c r="T13436" i="1" s="1"/>
  <c r="U13436" i="1" s="1"/>
  <c r="R13372" i="1" a="1"/>
  <c r="R13372" i="1" s="1"/>
  <c r="T13372" i="1" s="1"/>
  <c r="U13372" i="1" s="1"/>
  <c r="R13308" i="1" a="1"/>
  <c r="R13308" i="1" s="1"/>
  <c r="T13308" i="1" s="1"/>
  <c r="U13308" i="1" s="1"/>
  <c r="R13244" i="1" a="1"/>
  <c r="R13244" i="1" s="1"/>
  <c r="T13244" i="1" s="1"/>
  <c r="U13244" i="1" s="1"/>
  <c r="R13180" i="1" a="1"/>
  <c r="R13180" i="1" s="1"/>
  <c r="T13180" i="1" s="1"/>
  <c r="U13180" i="1" s="1"/>
  <c r="R13116" i="1" a="1"/>
  <c r="R13116" i="1" s="1"/>
  <c r="T13116" i="1" s="1"/>
  <c r="U13116" i="1" s="1"/>
  <c r="R13052" i="1" a="1"/>
  <c r="R13052" i="1" s="1"/>
  <c r="T13052" i="1" s="1"/>
  <c r="U13052" i="1" s="1"/>
  <c r="R12988" i="1" a="1"/>
  <c r="R12988" i="1" s="1"/>
  <c r="T12988" i="1" s="1"/>
  <c r="U12988" i="1" s="1"/>
  <c r="R12924" i="1" a="1"/>
  <c r="R12924" i="1" s="1"/>
  <c r="T12924" i="1" s="1"/>
  <c r="U12924" i="1" s="1"/>
  <c r="R12860" i="1" a="1"/>
  <c r="R12860" i="1" s="1"/>
  <c r="T12860" i="1" s="1"/>
  <c r="U12860" i="1" s="1"/>
  <c r="R12796" i="1" a="1"/>
  <c r="R12796" i="1" s="1"/>
  <c r="T12796" i="1" s="1"/>
  <c r="U12796" i="1" s="1"/>
  <c r="R9674" i="1" a="1"/>
  <c r="R9674" i="1" s="1"/>
  <c r="T9674" i="1" s="1"/>
  <c r="U9674" i="1" s="1"/>
  <c r="R9610" i="1" a="1"/>
  <c r="R9610" i="1" s="1"/>
  <c r="T9610" i="1" s="1"/>
  <c r="U9610" i="1" s="1"/>
  <c r="R9546" i="1" a="1"/>
  <c r="R9546" i="1" s="1"/>
  <c r="T9546" i="1" s="1"/>
  <c r="U9546" i="1" s="1"/>
  <c r="R9482" i="1" a="1"/>
  <c r="R9482" i="1" s="1"/>
  <c r="T9482" i="1" s="1"/>
  <c r="U9482" i="1" s="1"/>
  <c r="R7731" i="1" a="1"/>
  <c r="R7731" i="1" s="1"/>
  <c r="T7731" i="1" s="1"/>
  <c r="U7731" i="1" s="1"/>
  <c r="R8833" i="1" a="1"/>
  <c r="R8833" i="1" s="1"/>
  <c r="T8833" i="1" s="1"/>
  <c r="U8833" i="1" s="1"/>
  <c r="R12687" i="1" a="1"/>
  <c r="R12687" i="1" s="1"/>
  <c r="T12687" i="1" s="1"/>
  <c r="U12687" i="1" s="1"/>
  <c r="R9169" i="1" a="1"/>
  <c r="R9169" i="1" s="1"/>
  <c r="T9169" i="1" s="1"/>
  <c r="U9169" i="1" s="1"/>
  <c r="R12442" i="1" a="1"/>
  <c r="R12442" i="1" s="1"/>
  <c r="T12442" i="1" s="1"/>
  <c r="U12442" i="1" s="1"/>
  <c r="R9984" i="1" a="1"/>
  <c r="R9984" i="1" s="1"/>
  <c r="T9984" i="1" s="1"/>
  <c r="U9984" i="1" s="1"/>
  <c r="R9751" i="1" a="1"/>
  <c r="R9751" i="1" s="1"/>
  <c r="T9751" i="1" s="1"/>
  <c r="U9751" i="1" s="1"/>
  <c r="R11823" i="1" a="1"/>
  <c r="R11823" i="1" s="1"/>
  <c r="T11823" i="1" s="1"/>
  <c r="U11823" i="1" s="1"/>
  <c r="R12222" i="1" a="1"/>
  <c r="R12222" i="1" s="1"/>
  <c r="T12222" i="1" s="1"/>
  <c r="U12222" i="1" s="1"/>
  <c r="R13518" i="1" a="1"/>
  <c r="R13518" i="1" s="1"/>
  <c r="T13518" i="1" s="1"/>
  <c r="U13518" i="1" s="1"/>
  <c r="R12206" i="1" a="1"/>
  <c r="R12206" i="1" s="1"/>
  <c r="T12206" i="1" s="1"/>
  <c r="U12206" i="1" s="1"/>
  <c r="R11538" i="1" a="1"/>
  <c r="R11538" i="1" s="1"/>
  <c r="T11538" i="1" s="1"/>
  <c r="U11538" i="1" s="1"/>
  <c r="R11026" i="1" a="1"/>
  <c r="R11026" i="1" s="1"/>
  <c r="T11026" i="1" s="1"/>
  <c r="U11026" i="1" s="1"/>
  <c r="R5969" i="1" a="1"/>
  <c r="R5969" i="1" s="1"/>
  <c r="T5969" i="1" s="1"/>
  <c r="U5969" i="1" s="1"/>
  <c r="R5457" i="1" a="1"/>
  <c r="R5457" i="1" s="1"/>
  <c r="T5457" i="1" s="1"/>
  <c r="U5457" i="1" s="1"/>
  <c r="R4945" i="1" a="1"/>
  <c r="R4945" i="1" s="1"/>
  <c r="T4945" i="1" s="1"/>
  <c r="U4945" i="1" s="1"/>
  <c r="R8544" i="1" a="1"/>
  <c r="R8544" i="1" s="1"/>
  <c r="T8544" i="1" s="1"/>
  <c r="U8544" i="1" s="1"/>
  <c r="R9199" i="1" a="1"/>
  <c r="R9199" i="1" s="1"/>
  <c r="T9199" i="1" s="1"/>
  <c r="U9199" i="1" s="1"/>
  <c r="R8687" i="1" a="1"/>
  <c r="R8687" i="1" s="1"/>
  <c r="T8687" i="1" s="1"/>
  <c r="U8687" i="1" s="1"/>
  <c r="R8175" i="1" a="1"/>
  <c r="R8175" i="1" s="1"/>
  <c r="T8175" i="1" s="1"/>
  <c r="U8175" i="1" s="1"/>
  <c r="R7663" i="1" a="1"/>
  <c r="R7663" i="1" s="1"/>
  <c r="T7663" i="1" s="1"/>
  <c r="U7663" i="1" s="1"/>
  <c r="R10086" i="1" a="1"/>
  <c r="R10086" i="1" s="1"/>
  <c r="T10086" i="1" s="1"/>
  <c r="U10086" i="1" s="1"/>
  <c r="R8950" i="1" a="1"/>
  <c r="R8950" i="1" s="1"/>
  <c r="T8950" i="1" s="1"/>
  <c r="U8950" i="1" s="1"/>
  <c r="R10822" i="1" a="1"/>
  <c r="R10822" i="1" s="1"/>
  <c r="T10822" i="1" s="1"/>
  <c r="U10822" i="1" s="1"/>
  <c r="R9558" i="1" a="1"/>
  <c r="R9558" i="1" s="1"/>
  <c r="T9558" i="1" s="1"/>
  <c r="U9558" i="1" s="1"/>
  <c r="R11182" i="1" a="1"/>
  <c r="R11182" i="1" s="1"/>
  <c r="T11182" i="1" s="1"/>
  <c r="U11182" i="1" s="1"/>
  <c r="R9614" i="1" a="1"/>
  <c r="R9614" i="1" s="1"/>
  <c r="T9614" i="1" s="1"/>
  <c r="U9614" i="1" s="1"/>
  <c r="R10594" i="1" a="1"/>
  <c r="R10594" i="1" s="1"/>
  <c r="T10594" i="1" s="1"/>
  <c r="U10594" i="1" s="1"/>
  <c r="R10082" i="1" a="1"/>
  <c r="R10082" i="1" s="1"/>
  <c r="T10082" i="1" s="1"/>
  <c r="U10082" i="1" s="1"/>
  <c r="R4689" i="1" a="1"/>
  <c r="R4689" i="1" s="1"/>
  <c r="T4689" i="1" s="1"/>
  <c r="U4689" i="1" s="1"/>
  <c r="R4177" i="1" a="1"/>
  <c r="R4177" i="1" s="1"/>
  <c r="T4177" i="1" s="1"/>
  <c r="U4177" i="1" s="1"/>
  <c r="R3665" i="1" a="1"/>
  <c r="R3665" i="1" s="1"/>
  <c r="T3665" i="1" s="1"/>
  <c r="U3665" i="1" s="1"/>
  <c r="R7576" i="1" a="1"/>
  <c r="R7576" i="1" s="1"/>
  <c r="T7576" i="1" s="1"/>
  <c r="U7576" i="1" s="1"/>
  <c r="R7064" i="1" a="1"/>
  <c r="R7064" i="1" s="1"/>
  <c r="T7064" i="1" s="1"/>
  <c r="U7064" i="1" s="1"/>
  <c r="R7319" i="1" a="1"/>
  <c r="R7319" i="1" s="1"/>
  <c r="T7319" i="1" s="1"/>
  <c r="U7319" i="1" s="1"/>
  <c r="R6807" i="1" a="1"/>
  <c r="R6807" i="1" s="1"/>
  <c r="T6807" i="1" s="1"/>
  <c r="U6807" i="1" s="1"/>
  <c r="R6295" i="1" a="1"/>
  <c r="R6295" i="1" s="1"/>
  <c r="T6295" i="1" s="1"/>
  <c r="U6295" i="1" s="1"/>
  <c r="R13773" i="1" a="1"/>
  <c r="R13773" i="1" s="1"/>
  <c r="T13773" i="1" s="1"/>
  <c r="U13773" i="1" s="1"/>
  <c r="R13261" i="1" a="1"/>
  <c r="R13261" i="1" s="1"/>
  <c r="T13261" i="1" s="1"/>
  <c r="U13261" i="1" s="1"/>
  <c r="R12749" i="1" a="1"/>
  <c r="R12749" i="1" s="1"/>
  <c r="T12749" i="1" s="1"/>
  <c r="U12749" i="1" s="1"/>
  <c r="R13876" i="1" a="1"/>
  <c r="R13876" i="1" s="1"/>
  <c r="T13876" i="1" s="1"/>
  <c r="U13876" i="1" s="1"/>
  <c r="R13620" i="1" a="1"/>
  <c r="R13620" i="1" s="1"/>
  <c r="T13620" i="1" s="1"/>
  <c r="U13620" i="1" s="1"/>
  <c r="R13364" i="1" a="1"/>
  <c r="R13364" i="1" s="1"/>
  <c r="T13364" i="1" s="1"/>
  <c r="U13364" i="1" s="1"/>
  <c r="R13108" i="1" a="1"/>
  <c r="R13108" i="1" s="1"/>
  <c r="T13108" i="1" s="1"/>
  <c r="U13108" i="1" s="1"/>
  <c r="R12868" i="1" a="1"/>
  <c r="R12868" i="1" s="1"/>
  <c r="T12868" i="1" s="1"/>
  <c r="U12868" i="1" s="1"/>
  <c r="R9658" i="1" a="1"/>
  <c r="R9658" i="1" s="1"/>
  <c r="T9658" i="1" s="1"/>
  <c r="U9658" i="1" s="1"/>
  <c r="R9530" i="1" a="1"/>
  <c r="R9530" i="1" s="1"/>
  <c r="T9530" i="1" s="1"/>
  <c r="U9530" i="1" s="1"/>
  <c r="R9434" i="1" a="1"/>
  <c r="R9434" i="1" s="1"/>
  <c r="T9434" i="1" s="1"/>
  <c r="U9434" i="1" s="1"/>
  <c r="R9370" i="1" a="1"/>
  <c r="R9370" i="1" s="1"/>
  <c r="T9370" i="1" s="1"/>
  <c r="U9370" i="1" s="1"/>
  <c r="R9306" i="1" a="1"/>
  <c r="R9306" i="1" s="1"/>
  <c r="T9306" i="1" s="1"/>
  <c r="U9306" i="1" s="1"/>
  <c r="R9242" i="1" a="1"/>
  <c r="R9242" i="1" s="1"/>
  <c r="T9242" i="1" s="1"/>
  <c r="U9242" i="1" s="1"/>
  <c r="R9178" i="1" a="1"/>
  <c r="R9178" i="1" s="1"/>
  <c r="T9178" i="1" s="1"/>
  <c r="U9178" i="1" s="1"/>
  <c r="R9114" i="1" a="1"/>
  <c r="R9114" i="1" s="1"/>
  <c r="T9114" i="1" s="1"/>
  <c r="U9114" i="1" s="1"/>
  <c r="R9050" i="1" a="1"/>
  <c r="R9050" i="1" s="1"/>
  <c r="T9050" i="1" s="1"/>
  <c r="U9050" i="1" s="1"/>
  <c r="R3641" i="1" a="1"/>
  <c r="R3641" i="1" s="1"/>
  <c r="T3641" i="1" s="1"/>
  <c r="U3641" i="1" s="1"/>
  <c r="R3577" i="1" a="1"/>
  <c r="R3577" i="1" s="1"/>
  <c r="T3577" i="1" s="1"/>
  <c r="U3577" i="1" s="1"/>
  <c r="R3513" i="1" a="1"/>
  <c r="R3513" i="1" s="1"/>
  <c r="T3513" i="1" s="1"/>
  <c r="U3513" i="1" s="1"/>
  <c r="R3449" i="1" a="1"/>
  <c r="R3449" i="1" s="1"/>
  <c r="T3449" i="1" s="1"/>
  <c r="U3449" i="1" s="1"/>
  <c r="R3385" i="1" a="1"/>
  <c r="R3385" i="1" s="1"/>
  <c r="T3385" i="1" s="1"/>
  <c r="U3385" i="1" s="1"/>
  <c r="R3321" i="1" a="1"/>
  <c r="R3321" i="1" s="1"/>
  <c r="T3321" i="1" s="1"/>
  <c r="U3321" i="1" s="1"/>
  <c r="R3257" i="1" a="1"/>
  <c r="R3257" i="1" s="1"/>
  <c r="T3257" i="1" s="1"/>
  <c r="U3257" i="1" s="1"/>
  <c r="R3193" i="1" a="1"/>
  <c r="R3193" i="1" s="1"/>
  <c r="T3193" i="1" s="1"/>
  <c r="U3193" i="1" s="1"/>
  <c r="R3129" i="1" a="1"/>
  <c r="R3129" i="1" s="1"/>
  <c r="T3129" i="1" s="1"/>
  <c r="U3129" i="1" s="1"/>
  <c r="R3065" i="1" a="1"/>
  <c r="R3065" i="1" s="1"/>
  <c r="T3065" i="1" s="1"/>
  <c r="U3065" i="1" s="1"/>
  <c r="R3001" i="1" a="1"/>
  <c r="R3001" i="1" s="1"/>
  <c r="T3001" i="1" s="1"/>
  <c r="U3001" i="1" s="1"/>
  <c r="R2937" i="1" a="1"/>
  <c r="R2937" i="1" s="1"/>
  <c r="T2937" i="1" s="1"/>
  <c r="U2937" i="1" s="1"/>
  <c r="R6808" i="1" a="1"/>
  <c r="R6808" i="1" s="1"/>
  <c r="T6808" i="1" s="1"/>
  <c r="U6808" i="1" s="1"/>
  <c r="R6744" i="1" a="1"/>
  <c r="R6744" i="1" s="1"/>
  <c r="T6744" i="1" s="1"/>
  <c r="U6744" i="1" s="1"/>
  <c r="R6680" i="1" a="1"/>
  <c r="R6680" i="1" s="1"/>
  <c r="T6680" i="1" s="1"/>
  <c r="U6680" i="1" s="1"/>
  <c r="R6616" i="1" a="1"/>
  <c r="R6616" i="1" s="1"/>
  <c r="T6616" i="1" s="1"/>
  <c r="U6616" i="1" s="1"/>
  <c r="R6552" i="1" a="1"/>
  <c r="R6552" i="1" s="1"/>
  <c r="T6552" i="1" s="1"/>
  <c r="U6552" i="1" s="1"/>
  <c r="R6488" i="1" a="1"/>
  <c r="R6488" i="1" s="1"/>
  <c r="T6488" i="1" s="1"/>
  <c r="U6488" i="1" s="1"/>
  <c r="R6424" i="1" a="1"/>
  <c r="R6424" i="1" s="1"/>
  <c r="T6424" i="1" s="1"/>
  <c r="U6424" i="1" s="1"/>
  <c r="R6360" i="1" a="1"/>
  <c r="R6360" i="1" s="1"/>
  <c r="T6360" i="1" s="1"/>
  <c r="U6360" i="1" s="1"/>
  <c r="R6296" i="1" a="1"/>
  <c r="R6296" i="1" s="1"/>
  <c r="T6296" i="1" s="1"/>
  <c r="U6296" i="1" s="1"/>
  <c r="R6232" i="1" a="1"/>
  <c r="R6232" i="1" s="1"/>
  <c r="T6232" i="1" s="1"/>
  <c r="U6232" i="1" s="1"/>
  <c r="R6168" i="1" a="1"/>
  <c r="R6168" i="1" s="1"/>
  <c r="T6168" i="1" s="1"/>
  <c r="U6168" i="1" s="1"/>
  <c r="R6247" i="1" a="1"/>
  <c r="R6247" i="1" s="1"/>
  <c r="T6247" i="1" s="1"/>
  <c r="U6247" i="1" s="1"/>
  <c r="R6183" i="1" a="1"/>
  <c r="R6183" i="1" s="1"/>
  <c r="T6183" i="1" s="1"/>
  <c r="U6183" i="1" s="1"/>
  <c r="R6119" i="1" a="1"/>
  <c r="R6119" i="1" s="1"/>
  <c r="T6119" i="1" s="1"/>
  <c r="U6119" i="1" s="1"/>
  <c r="R6055" i="1" a="1"/>
  <c r="R6055" i="1" s="1"/>
  <c r="T6055" i="1" s="1"/>
  <c r="U6055" i="1" s="1"/>
  <c r="R5991" i="1" a="1"/>
  <c r="R5991" i="1" s="1"/>
  <c r="T5991" i="1" s="1"/>
  <c r="U5991" i="1" s="1"/>
  <c r="R5927" i="1" a="1"/>
  <c r="R5927" i="1" s="1"/>
  <c r="T5927" i="1" s="1"/>
  <c r="U5927" i="1" s="1"/>
  <c r="R5863" i="1" a="1"/>
  <c r="R5863" i="1" s="1"/>
  <c r="T5863" i="1" s="1"/>
  <c r="U5863" i="1" s="1"/>
  <c r="R5799" i="1" a="1"/>
  <c r="R5799" i="1" s="1"/>
  <c r="T5799" i="1" s="1"/>
  <c r="U5799" i="1" s="1"/>
  <c r="R5735" i="1" a="1"/>
  <c r="R5735" i="1" s="1"/>
  <c r="T5735" i="1" s="1"/>
  <c r="U5735" i="1" s="1"/>
  <c r="R5671" i="1" a="1"/>
  <c r="R5671" i="1" s="1"/>
  <c r="T5671" i="1" s="1"/>
  <c r="U5671" i="1" s="1"/>
  <c r="R5607" i="1" a="1"/>
  <c r="R5607" i="1" s="1"/>
  <c r="T5607" i="1" s="1"/>
  <c r="U5607" i="1" s="1"/>
  <c r="R5543" i="1" a="1"/>
  <c r="R5543" i="1" s="1"/>
  <c r="T5543" i="1" s="1"/>
  <c r="U5543" i="1" s="1"/>
  <c r="R5479" i="1" a="1"/>
  <c r="R5479" i="1" s="1"/>
  <c r="T5479" i="1" s="1"/>
  <c r="U5479" i="1" s="1"/>
  <c r="R8254" i="1" a="1"/>
  <c r="R8254" i="1" s="1"/>
  <c r="T8254" i="1" s="1"/>
  <c r="U8254" i="1" s="1"/>
  <c r="R8190" i="1" a="1"/>
  <c r="R8190" i="1" s="1"/>
  <c r="T8190" i="1" s="1"/>
  <c r="U8190" i="1" s="1"/>
  <c r="R8126" i="1" a="1"/>
  <c r="R8126" i="1" s="1"/>
  <c r="T8126" i="1" s="1"/>
  <c r="U8126" i="1" s="1"/>
  <c r="R8062" i="1" a="1"/>
  <c r="R8062" i="1" s="1"/>
  <c r="T8062" i="1" s="1"/>
  <c r="U8062" i="1" s="1"/>
  <c r="R7998" i="1" a="1"/>
  <c r="R7998" i="1" s="1"/>
  <c r="T7998" i="1" s="1"/>
  <c r="U7998" i="1" s="1"/>
  <c r="R7934" i="1" a="1"/>
  <c r="R7934" i="1" s="1"/>
  <c r="T7934" i="1" s="1"/>
  <c r="U7934" i="1" s="1"/>
  <c r="R7870" i="1" a="1"/>
  <c r="R7870" i="1" s="1"/>
  <c r="T7870" i="1" s="1"/>
  <c r="U7870" i="1" s="1"/>
  <c r="R7806" i="1" a="1"/>
  <c r="R7806" i="1" s="1"/>
  <c r="T7806" i="1" s="1"/>
  <c r="U7806" i="1" s="1"/>
  <c r="R7742" i="1" a="1"/>
  <c r="R7742" i="1" s="1"/>
  <c r="T7742" i="1" s="1"/>
  <c r="U7742" i="1" s="1"/>
  <c r="R7678" i="1" a="1"/>
  <c r="R7678" i="1" s="1"/>
  <c r="T7678" i="1" s="1"/>
  <c r="U7678" i="1" s="1"/>
  <c r="R7614" i="1" a="1"/>
  <c r="R7614" i="1" s="1"/>
  <c r="T7614" i="1" s="1"/>
  <c r="U7614" i="1" s="1"/>
  <c r="R12437" i="1" a="1"/>
  <c r="R12437" i="1" s="1"/>
  <c r="T12437" i="1" s="1"/>
  <c r="U12437" i="1" s="1"/>
  <c r="R12373" i="1" a="1"/>
  <c r="R12373" i="1" s="1"/>
  <c r="T12373" i="1" s="1"/>
  <c r="U12373" i="1" s="1"/>
  <c r="R12309" i="1" a="1"/>
  <c r="R12309" i="1" s="1"/>
  <c r="T12309" i="1" s="1"/>
  <c r="U12309" i="1" s="1"/>
  <c r="R12245" i="1" a="1"/>
  <c r="R12245" i="1" s="1"/>
  <c r="T12245" i="1" s="1"/>
  <c r="U12245" i="1" s="1"/>
  <c r="R12181" i="1" a="1"/>
  <c r="R12181" i="1" s="1"/>
  <c r="T12181" i="1" s="1"/>
  <c r="U12181" i="1" s="1"/>
  <c r="R12117" i="1" a="1"/>
  <c r="R12117" i="1" s="1"/>
  <c r="T12117" i="1" s="1"/>
  <c r="U12117" i="1" s="1"/>
  <c r="R12053" i="1" a="1"/>
  <c r="R12053" i="1" s="1"/>
  <c r="T12053" i="1" s="1"/>
  <c r="U12053" i="1" s="1"/>
  <c r="R11989" i="1" a="1"/>
  <c r="R11989" i="1" s="1"/>
  <c r="T11989" i="1" s="1"/>
  <c r="U11989" i="1" s="1"/>
  <c r="R11925" i="1" a="1"/>
  <c r="R11925" i="1" s="1"/>
  <c r="T11925" i="1" s="1"/>
  <c r="U11925" i="1" s="1"/>
  <c r="R11861" i="1" a="1"/>
  <c r="R11861" i="1" s="1"/>
  <c r="T11861" i="1" s="1"/>
  <c r="U11861" i="1" s="1"/>
  <c r="R11797" i="1" a="1"/>
  <c r="R11797" i="1" s="1"/>
  <c r="T11797" i="1" s="1"/>
  <c r="U11797" i="1" s="1"/>
  <c r="R11733" i="1" a="1"/>
  <c r="R11733" i="1" s="1"/>
  <c r="T11733" i="1" s="1"/>
  <c r="U11733" i="1" s="1"/>
  <c r="R12708" i="1" a="1"/>
  <c r="R12708" i="1" s="1"/>
  <c r="T12708" i="1" s="1"/>
  <c r="U12708" i="1" s="1"/>
  <c r="R12644" i="1" a="1"/>
  <c r="R12644" i="1" s="1"/>
  <c r="T12644" i="1" s="1"/>
  <c r="U12644" i="1" s="1"/>
  <c r="R12580" i="1" a="1"/>
  <c r="R12580" i="1" s="1"/>
  <c r="T12580" i="1" s="1"/>
  <c r="U12580" i="1" s="1"/>
  <c r="R12516" i="1" a="1"/>
  <c r="R12516" i="1" s="1"/>
  <c r="T12516" i="1" s="1"/>
  <c r="U12516" i="1" s="1"/>
  <c r="R12452" i="1" a="1"/>
  <c r="R12452" i="1" s="1"/>
  <c r="T12452" i="1" s="1"/>
  <c r="U12452" i="1" s="1"/>
  <c r="R12388" i="1" a="1"/>
  <c r="R12388" i="1" s="1"/>
  <c r="T12388" i="1" s="1"/>
  <c r="U12388" i="1" s="1"/>
  <c r="R12324" i="1" a="1"/>
  <c r="R12324" i="1" s="1"/>
  <c r="T12324" i="1" s="1"/>
  <c r="U12324" i="1" s="1"/>
  <c r="R12260" i="1" a="1"/>
  <c r="R12260" i="1" s="1"/>
  <c r="T12260" i="1" s="1"/>
  <c r="U12260" i="1" s="1"/>
  <c r="R12196" i="1" a="1"/>
  <c r="R12196" i="1" s="1"/>
  <c r="T12196" i="1" s="1"/>
  <c r="U12196" i="1" s="1"/>
  <c r="R12132" i="1" a="1"/>
  <c r="R12132" i="1" s="1"/>
  <c r="T12132" i="1" s="1"/>
  <c r="U12132" i="1" s="1"/>
  <c r="R12068" i="1" a="1"/>
  <c r="R12068" i="1" s="1"/>
  <c r="T12068" i="1" s="1"/>
  <c r="U12068" i="1" s="1"/>
  <c r="R8978" i="1" a="1"/>
  <c r="R8978" i="1" s="1"/>
  <c r="T8978" i="1" s="1"/>
  <c r="U8978" i="1" s="1"/>
  <c r="R8914" i="1" a="1"/>
  <c r="R8914" i="1" s="1"/>
  <c r="T8914" i="1" s="1"/>
  <c r="U8914" i="1" s="1"/>
  <c r="R8850" i="1" a="1"/>
  <c r="R8850" i="1" s="1"/>
  <c r="T8850" i="1" s="1"/>
  <c r="U8850" i="1" s="1"/>
  <c r="R8786" i="1" a="1"/>
  <c r="R8786" i="1" s="1"/>
  <c r="T8786" i="1" s="1"/>
  <c r="U8786" i="1" s="1"/>
  <c r="R8722" i="1" a="1"/>
  <c r="R8722" i="1" s="1"/>
  <c r="T8722" i="1" s="1"/>
  <c r="U8722" i="1" s="1"/>
  <c r="R8658" i="1" a="1"/>
  <c r="R8658" i="1" s="1"/>
  <c r="T8658" i="1" s="1"/>
  <c r="U8658" i="1" s="1"/>
  <c r="R8594" i="1" a="1"/>
  <c r="R8594" i="1" s="1"/>
  <c r="T8594" i="1" s="1"/>
  <c r="U8594" i="1" s="1"/>
  <c r="R8530" i="1" a="1"/>
  <c r="R8530" i="1" s="1"/>
  <c r="T8530" i="1" s="1"/>
  <c r="U8530" i="1" s="1"/>
  <c r="R8466" i="1" a="1"/>
  <c r="R8466" i="1" s="1"/>
  <c r="T8466" i="1" s="1"/>
  <c r="U8466" i="1" s="1"/>
  <c r="R8402" i="1" a="1"/>
  <c r="R8402" i="1" s="1"/>
  <c r="T8402" i="1" s="1"/>
  <c r="U8402" i="1" s="1"/>
  <c r="R2897" i="1" a="1"/>
  <c r="R2897" i="1" s="1"/>
  <c r="T2897" i="1" s="1"/>
  <c r="U2897" i="1" s="1"/>
  <c r="R2833" i="1" a="1"/>
  <c r="R2833" i="1" s="1"/>
  <c r="T2833" i="1" s="1"/>
  <c r="U2833" i="1" s="1"/>
  <c r="R2769" i="1" a="1"/>
  <c r="R2769" i="1" s="1"/>
  <c r="T2769" i="1" s="1"/>
  <c r="U2769" i="1" s="1"/>
  <c r="R2705" i="1" a="1"/>
  <c r="R2705" i="1" s="1"/>
  <c r="T2705" i="1" s="1"/>
  <c r="U2705" i="1" s="1"/>
  <c r="R2641" i="1" a="1"/>
  <c r="R2641" i="1" s="1"/>
  <c r="T2641" i="1" s="1"/>
  <c r="U2641" i="1" s="1"/>
  <c r="R2577" i="1" a="1"/>
  <c r="R2577" i="1" s="1"/>
  <c r="T2577" i="1" s="1"/>
  <c r="U2577" i="1" s="1"/>
  <c r="R2513" i="1" a="1"/>
  <c r="R2513" i="1" s="1"/>
  <c r="T2513" i="1" s="1"/>
  <c r="U2513" i="1" s="1"/>
  <c r="R2449" i="1" a="1"/>
  <c r="R2449" i="1" s="1"/>
  <c r="T2449" i="1" s="1"/>
  <c r="U2449" i="1" s="1"/>
  <c r="R2385" i="1" a="1"/>
  <c r="R2385" i="1" s="1"/>
  <c r="T2385" i="1" s="1"/>
  <c r="U2385" i="1" s="1"/>
  <c r="R2321" i="1" a="1"/>
  <c r="R2321" i="1" s="1"/>
  <c r="T2321" i="1" s="1"/>
  <c r="U2321" i="1" s="1"/>
  <c r="R6088" i="1" a="1"/>
  <c r="R6088" i="1" s="1"/>
  <c r="T6088" i="1" s="1"/>
  <c r="U6088" i="1" s="1"/>
  <c r="R6024" i="1" a="1"/>
  <c r="R6024" i="1" s="1"/>
  <c r="T6024" i="1" s="1"/>
  <c r="U6024" i="1" s="1"/>
  <c r="R5960" i="1" a="1"/>
  <c r="R5960" i="1" s="1"/>
  <c r="T5960" i="1" s="1"/>
  <c r="U5960" i="1" s="1"/>
  <c r="R5896" i="1" a="1"/>
  <c r="R5896" i="1" s="1"/>
  <c r="T5896" i="1" s="1"/>
  <c r="U5896" i="1" s="1"/>
  <c r="R5832" i="1" a="1"/>
  <c r="R5832" i="1" s="1"/>
  <c r="T5832" i="1" s="1"/>
  <c r="U5832" i="1" s="1"/>
  <c r="R5768" i="1" a="1"/>
  <c r="R5768" i="1" s="1"/>
  <c r="T5768" i="1" s="1"/>
  <c r="U5768" i="1" s="1"/>
  <c r="R5704" i="1" a="1"/>
  <c r="R5704" i="1" s="1"/>
  <c r="T5704" i="1" s="1"/>
  <c r="U5704" i="1" s="1"/>
  <c r="R5640" i="1" a="1"/>
  <c r="R5640" i="1" s="1"/>
  <c r="T5640" i="1" s="1"/>
  <c r="U5640" i="1" s="1"/>
  <c r="R5576" i="1" a="1"/>
  <c r="R5576" i="1" s="1"/>
  <c r="T5576" i="1" s="1"/>
  <c r="U5576" i="1" s="1"/>
  <c r="R5512" i="1" a="1"/>
  <c r="R5512" i="1" s="1"/>
  <c r="T5512" i="1" s="1"/>
  <c r="U5512" i="1" s="1"/>
  <c r="R5448" i="1" a="1"/>
  <c r="R5448" i="1" s="1"/>
  <c r="T5448" i="1" s="1"/>
  <c r="U5448" i="1" s="1"/>
  <c r="R5399" i="1" a="1"/>
  <c r="R5399" i="1" s="1"/>
  <c r="T5399" i="1" s="1"/>
  <c r="U5399" i="1" s="1"/>
  <c r="R5335" i="1" a="1"/>
  <c r="R5335" i="1" s="1"/>
  <c r="T5335" i="1" s="1"/>
  <c r="U5335" i="1" s="1"/>
  <c r="R5271" i="1" a="1"/>
  <c r="R5271" i="1" s="1"/>
  <c r="T5271" i="1" s="1"/>
  <c r="U5271" i="1" s="1"/>
  <c r="R5207" i="1" a="1"/>
  <c r="R5207" i="1" s="1"/>
  <c r="T5207" i="1" s="1"/>
  <c r="U5207" i="1" s="1"/>
  <c r="R5143" i="1" a="1"/>
  <c r="R5143" i="1" s="1"/>
  <c r="T5143" i="1" s="1"/>
  <c r="U5143" i="1" s="1"/>
  <c r="R5079" i="1" a="1"/>
  <c r="R5079" i="1" s="1"/>
  <c r="T5079" i="1" s="1"/>
  <c r="U5079" i="1" s="1"/>
  <c r="R5015" i="1" a="1"/>
  <c r="R5015" i="1" s="1"/>
  <c r="T5015" i="1" s="1"/>
  <c r="U5015" i="1" s="1"/>
  <c r="R4951" i="1" a="1"/>
  <c r="R4951" i="1" s="1"/>
  <c r="T4951" i="1" s="1"/>
  <c r="U4951" i="1" s="1"/>
  <c r="R4887" i="1" a="1"/>
  <c r="R4887" i="1" s="1"/>
  <c r="T4887" i="1" s="1"/>
  <c r="U4887" i="1" s="1"/>
  <c r="R4823" i="1" a="1"/>
  <c r="R4823" i="1" s="1"/>
  <c r="T4823" i="1" s="1"/>
  <c r="U4823" i="1" s="1"/>
  <c r="R4759" i="1" a="1"/>
  <c r="R4759" i="1" s="1"/>
  <c r="T4759" i="1" s="1"/>
  <c r="U4759" i="1" s="1"/>
  <c r="R4695" i="1" a="1"/>
  <c r="R4695" i="1" s="1"/>
  <c r="T4695" i="1" s="1"/>
  <c r="U4695" i="1" s="1"/>
  <c r="R7598" i="1" a="1"/>
  <c r="R7598" i="1" s="1"/>
  <c r="T7598" i="1" s="1"/>
  <c r="U7598" i="1" s="1"/>
  <c r="R7534" i="1" a="1"/>
  <c r="R7534" i="1" s="1"/>
  <c r="T7534" i="1" s="1"/>
  <c r="U7534" i="1" s="1"/>
  <c r="R7470" i="1" a="1"/>
  <c r="R7470" i="1" s="1"/>
  <c r="T7470" i="1" s="1"/>
  <c r="U7470" i="1" s="1"/>
  <c r="R7406" i="1" a="1"/>
  <c r="R7406" i="1" s="1"/>
  <c r="T7406" i="1" s="1"/>
  <c r="U7406" i="1" s="1"/>
  <c r="R7342" i="1" a="1"/>
  <c r="R7342" i="1" s="1"/>
  <c r="T7342" i="1" s="1"/>
  <c r="U7342" i="1" s="1"/>
  <c r="R7278" i="1" a="1"/>
  <c r="R7278" i="1" s="1"/>
  <c r="T7278" i="1" s="1"/>
  <c r="U7278" i="1" s="1"/>
  <c r="R7214" i="1" a="1"/>
  <c r="R7214" i="1" s="1"/>
  <c r="T7214" i="1" s="1"/>
  <c r="U7214" i="1" s="1"/>
  <c r="R7150" i="1" a="1"/>
  <c r="R7150" i="1" s="1"/>
  <c r="T7150" i="1" s="1"/>
  <c r="U7150" i="1" s="1"/>
  <c r="R7086" i="1" a="1"/>
  <c r="R7086" i="1" s="1"/>
  <c r="T7086" i="1" s="1"/>
  <c r="U7086" i="1" s="1"/>
  <c r="R11701" i="1" a="1"/>
  <c r="R11701" i="1" s="1"/>
  <c r="T11701" i="1" s="1"/>
  <c r="U11701" i="1" s="1"/>
  <c r="R11637" i="1" a="1"/>
  <c r="R11637" i="1" s="1"/>
  <c r="T11637" i="1" s="1"/>
  <c r="U11637" i="1" s="1"/>
  <c r="R11573" i="1" a="1"/>
  <c r="R11573" i="1" s="1"/>
  <c r="T11573" i="1" s="1"/>
  <c r="U11573" i="1" s="1"/>
  <c r="R11509" i="1" a="1"/>
  <c r="R11509" i="1" s="1"/>
  <c r="T11509" i="1" s="1"/>
  <c r="U11509" i="1" s="1"/>
  <c r="R11445" i="1" a="1"/>
  <c r="R11445" i="1" s="1"/>
  <c r="T11445" i="1" s="1"/>
  <c r="U11445" i="1" s="1"/>
  <c r="R11381" i="1" a="1"/>
  <c r="R11381" i="1" s="1"/>
  <c r="T11381" i="1" s="1"/>
  <c r="U11381" i="1" s="1"/>
  <c r="R11317" i="1" a="1"/>
  <c r="R11317" i="1" s="1"/>
  <c r="T11317" i="1" s="1"/>
  <c r="U11317" i="1" s="1"/>
  <c r="R11253" i="1" a="1"/>
  <c r="R11253" i="1" s="1"/>
  <c r="T11253" i="1" s="1"/>
  <c r="U11253" i="1" s="1"/>
  <c r="R11189" i="1" a="1"/>
  <c r="R11189" i="1" s="1"/>
  <c r="T11189" i="1" s="1"/>
  <c r="U11189" i="1" s="1"/>
  <c r="R11125" i="1" a="1"/>
  <c r="R11125" i="1" s="1"/>
  <c r="T11125" i="1" s="1"/>
  <c r="U11125" i="1" s="1"/>
  <c r="R12020" i="1" a="1"/>
  <c r="R12020" i="1" s="1"/>
  <c r="T12020" i="1" s="1"/>
  <c r="U12020" i="1" s="1"/>
  <c r="R11956" i="1" a="1"/>
  <c r="R11956" i="1" s="1"/>
  <c r="T11956" i="1" s="1"/>
  <c r="U11956" i="1" s="1"/>
  <c r="R11892" i="1" a="1"/>
  <c r="R11892" i="1" s="1"/>
  <c r="T11892" i="1" s="1"/>
  <c r="U11892" i="1" s="1"/>
  <c r="R11828" i="1" a="1"/>
  <c r="R11828" i="1" s="1"/>
  <c r="T11828" i="1" s="1"/>
  <c r="U11828" i="1" s="1"/>
  <c r="R11764" i="1" a="1"/>
  <c r="R11764" i="1" s="1"/>
  <c r="T11764" i="1" s="1"/>
  <c r="U11764" i="1" s="1"/>
  <c r="R11700" i="1" a="1"/>
  <c r="R11700" i="1" s="1"/>
  <c r="T11700" i="1" s="1"/>
  <c r="U11700" i="1" s="1"/>
  <c r="R11636" i="1" a="1"/>
  <c r="R11636" i="1" s="1"/>
  <c r="T11636" i="1" s="1"/>
  <c r="U11636" i="1" s="1"/>
  <c r="R11572" i="1" a="1"/>
  <c r="R11572" i="1" s="1"/>
  <c r="T11572" i="1" s="1"/>
  <c r="U11572" i="1" s="1"/>
  <c r="R11508" i="1" a="1"/>
  <c r="R11508" i="1" s="1"/>
  <c r="T11508" i="1" s="1"/>
  <c r="U11508" i="1" s="1"/>
  <c r="R11444" i="1" a="1"/>
  <c r="R11444" i="1" s="1"/>
  <c r="T11444" i="1" s="1"/>
  <c r="U11444" i="1" s="1"/>
  <c r="R11380" i="1" a="1"/>
  <c r="R11380" i="1" s="1"/>
  <c r="T11380" i="1" s="1"/>
  <c r="U11380" i="1" s="1"/>
  <c r="R8330" i="1" a="1"/>
  <c r="R8330" i="1" s="1"/>
  <c r="T8330" i="1" s="1"/>
  <c r="U8330" i="1" s="1"/>
  <c r="R8266" i="1" a="1"/>
  <c r="R8266" i="1" s="1"/>
  <c r="T8266" i="1" s="1"/>
  <c r="U8266" i="1" s="1"/>
  <c r="R8202" i="1" a="1"/>
  <c r="R8202" i="1" s="1"/>
  <c r="T8202" i="1" s="1"/>
  <c r="U8202" i="1" s="1"/>
  <c r="R8138" i="1" a="1"/>
  <c r="R8138" i="1" s="1"/>
  <c r="T8138" i="1" s="1"/>
  <c r="U8138" i="1" s="1"/>
  <c r="R8074" i="1" a="1"/>
  <c r="R8074" i="1" s="1"/>
  <c r="T8074" i="1" s="1"/>
  <c r="U8074" i="1" s="1"/>
  <c r="R8010" i="1" a="1"/>
  <c r="R8010" i="1" s="1"/>
  <c r="T8010" i="1" s="1"/>
  <c r="U8010" i="1" s="1"/>
  <c r="R7946" i="1" a="1"/>
  <c r="R7946" i="1" s="1"/>
  <c r="T7946" i="1" s="1"/>
  <c r="U7946" i="1" s="1"/>
  <c r="R7882" i="1" a="1"/>
  <c r="R7882" i="1" s="1"/>
  <c r="T7882" i="1" s="1"/>
  <c r="U7882" i="1" s="1"/>
  <c r="R7818" i="1" a="1"/>
  <c r="R7818" i="1" s="1"/>
  <c r="T7818" i="1" s="1"/>
  <c r="U7818" i="1" s="1"/>
  <c r="R2273" i="1" a="1"/>
  <c r="R2273" i="1" s="1"/>
  <c r="T2273" i="1" s="1"/>
  <c r="U2273" i="1" s="1"/>
  <c r="R2209" i="1" a="1"/>
  <c r="R2209" i="1" s="1"/>
  <c r="T2209" i="1" s="1"/>
  <c r="U2209" i="1" s="1"/>
  <c r="R2145" i="1" a="1"/>
  <c r="R2145" i="1" s="1"/>
  <c r="T2145" i="1" s="1"/>
  <c r="U2145" i="1" s="1"/>
  <c r="R2081" i="1" a="1"/>
  <c r="R2081" i="1" s="1"/>
  <c r="T2081" i="1" s="1"/>
  <c r="U2081" i="1" s="1"/>
  <c r="R2017" i="1" a="1"/>
  <c r="R2017" i="1" s="1"/>
  <c r="T2017" i="1" s="1"/>
  <c r="U2017" i="1" s="1"/>
  <c r="R1953" i="1" a="1"/>
  <c r="R1953" i="1" s="1"/>
  <c r="T1953" i="1" s="1"/>
  <c r="U1953" i="1" s="1"/>
  <c r="R1889" i="1" a="1"/>
  <c r="R1889" i="1" s="1"/>
  <c r="T1889" i="1" s="1"/>
  <c r="U1889" i="1" s="1"/>
  <c r="R1825" i="1" a="1"/>
  <c r="R1825" i="1" s="1"/>
  <c r="T1825" i="1" s="1"/>
  <c r="U1825" i="1" s="1"/>
  <c r="R1761" i="1" a="1"/>
  <c r="R1761" i="1" s="1"/>
  <c r="T1761" i="1" s="1"/>
  <c r="U1761" i="1" s="1"/>
  <c r="R5416" i="1" a="1"/>
  <c r="R5416" i="1" s="1"/>
  <c r="T5416" i="1" s="1"/>
  <c r="U5416" i="1" s="1"/>
  <c r="R5352" i="1" a="1"/>
  <c r="R5352" i="1" s="1"/>
  <c r="T5352" i="1" s="1"/>
  <c r="U5352" i="1" s="1"/>
  <c r="R5288" i="1" a="1"/>
  <c r="R5288" i="1" s="1"/>
  <c r="T5288" i="1" s="1"/>
  <c r="U5288" i="1" s="1"/>
  <c r="R5224" i="1" a="1"/>
  <c r="R5224" i="1" s="1"/>
  <c r="T5224" i="1" s="1"/>
  <c r="U5224" i="1" s="1"/>
  <c r="R5160" i="1" a="1"/>
  <c r="R5160" i="1" s="1"/>
  <c r="T5160" i="1" s="1"/>
  <c r="U5160" i="1" s="1"/>
  <c r="R5096" i="1" a="1"/>
  <c r="R5096" i="1" s="1"/>
  <c r="T5096" i="1" s="1"/>
  <c r="U5096" i="1" s="1"/>
  <c r="R5032" i="1" a="1"/>
  <c r="R5032" i="1" s="1"/>
  <c r="T5032" i="1" s="1"/>
  <c r="U5032" i="1" s="1"/>
  <c r="R4968" i="1" a="1"/>
  <c r="R4968" i="1" s="1"/>
  <c r="T4968" i="1" s="1"/>
  <c r="U4968" i="1" s="1"/>
  <c r="R4904" i="1" a="1"/>
  <c r="R4904" i="1" s="1"/>
  <c r="T4904" i="1" s="1"/>
  <c r="U4904" i="1" s="1"/>
  <c r="R4840" i="1" a="1"/>
  <c r="R4840" i="1" s="1"/>
  <c r="T4840" i="1" s="1"/>
  <c r="U4840" i="1" s="1"/>
  <c r="R4631" i="1" a="1"/>
  <c r="R4631" i="1" s="1"/>
  <c r="T4631" i="1" s="1"/>
  <c r="U4631" i="1" s="1"/>
  <c r="R4567" i="1" a="1"/>
  <c r="R4567" i="1" s="1"/>
  <c r="T4567" i="1" s="1"/>
  <c r="U4567" i="1" s="1"/>
  <c r="R4503" i="1" a="1"/>
  <c r="R4503" i="1" s="1"/>
  <c r="T4503" i="1" s="1"/>
  <c r="U4503" i="1" s="1"/>
  <c r="R4439" i="1" a="1"/>
  <c r="R4439" i="1" s="1"/>
  <c r="T4439" i="1" s="1"/>
  <c r="U4439" i="1" s="1"/>
  <c r="R4375" i="1" a="1"/>
  <c r="R4375" i="1" s="1"/>
  <c r="T4375" i="1" s="1"/>
  <c r="U4375" i="1" s="1"/>
  <c r="R4311" i="1" a="1"/>
  <c r="R4311" i="1" s="1"/>
  <c r="T4311" i="1" s="1"/>
  <c r="U4311" i="1" s="1"/>
  <c r="R4247" i="1" a="1"/>
  <c r="R4247" i="1" s="1"/>
  <c r="T4247" i="1" s="1"/>
  <c r="U4247" i="1" s="1"/>
  <c r="R4183" i="1" a="1"/>
  <c r="R4183" i="1" s="1"/>
  <c r="T4183" i="1" s="1"/>
  <c r="U4183" i="1" s="1"/>
  <c r="R4119" i="1" a="1"/>
  <c r="R4119" i="1" s="1"/>
  <c r="T4119" i="1" s="1"/>
  <c r="U4119" i="1" s="1"/>
  <c r="R4055" i="1" a="1"/>
  <c r="R4055" i="1" s="1"/>
  <c r="T4055" i="1" s="1"/>
  <c r="U4055" i="1" s="1"/>
  <c r="R3991" i="1" a="1"/>
  <c r="R3991" i="1" s="1"/>
  <c r="T3991" i="1" s="1"/>
  <c r="U3991" i="1" s="1"/>
  <c r="R7006" i="1" a="1"/>
  <c r="R7006" i="1" s="1"/>
  <c r="T7006" i="1" s="1"/>
  <c r="U7006" i="1" s="1"/>
  <c r="R6942" i="1" a="1"/>
  <c r="R6942" i="1" s="1"/>
  <c r="T6942" i="1" s="1"/>
  <c r="U6942" i="1" s="1"/>
  <c r="R6878" i="1" a="1"/>
  <c r="R6878" i="1" s="1"/>
  <c r="T6878" i="1" s="1"/>
  <c r="U6878" i="1" s="1"/>
  <c r="R6814" i="1" a="1"/>
  <c r="R6814" i="1" s="1"/>
  <c r="T6814" i="1" s="1"/>
  <c r="U6814" i="1" s="1"/>
  <c r="R6750" i="1" a="1"/>
  <c r="R6750" i="1" s="1"/>
  <c r="T6750" i="1" s="1"/>
  <c r="U6750" i="1" s="1"/>
  <c r="R6686" i="1" a="1"/>
  <c r="R6686" i="1" s="1"/>
  <c r="T6686" i="1" s="1"/>
  <c r="U6686" i="1" s="1"/>
  <c r="R6622" i="1" a="1"/>
  <c r="R6622" i="1" s="1"/>
  <c r="T6622" i="1" s="1"/>
  <c r="U6622" i="1" s="1"/>
  <c r="R6558" i="1" a="1"/>
  <c r="R6558" i="1" s="1"/>
  <c r="T6558" i="1" s="1"/>
  <c r="U6558" i="1" s="1"/>
  <c r="R6494" i="1" a="1"/>
  <c r="R6494" i="1" s="1"/>
  <c r="T6494" i="1" s="1"/>
  <c r="U6494" i="1" s="1"/>
  <c r="R11013" i="1" a="1"/>
  <c r="R11013" i="1" s="1"/>
  <c r="T11013" i="1" s="1"/>
  <c r="U11013" i="1" s="1"/>
  <c r="R10949" i="1" a="1"/>
  <c r="R10949" i="1" s="1"/>
  <c r="T10949" i="1" s="1"/>
  <c r="U10949" i="1" s="1"/>
  <c r="R10885" i="1" a="1"/>
  <c r="R10885" i="1" s="1"/>
  <c r="T10885" i="1" s="1"/>
  <c r="U10885" i="1" s="1"/>
  <c r="R10821" i="1" a="1"/>
  <c r="R10821" i="1" s="1"/>
  <c r="T10821" i="1" s="1"/>
  <c r="U10821" i="1" s="1"/>
  <c r="R10757" i="1" a="1"/>
  <c r="R10757" i="1" s="1"/>
  <c r="T10757" i="1" s="1"/>
  <c r="U10757" i="1" s="1"/>
  <c r="R10693" i="1" a="1"/>
  <c r="R10693" i="1" s="1"/>
  <c r="T10693" i="1" s="1"/>
  <c r="U10693" i="1" s="1"/>
  <c r="R10629" i="1" a="1"/>
  <c r="R10629" i="1" s="1"/>
  <c r="T10629" i="1" s="1"/>
  <c r="U10629" i="1" s="1"/>
  <c r="R10565" i="1" a="1"/>
  <c r="R10565" i="1" s="1"/>
  <c r="T10565" i="1" s="1"/>
  <c r="U10565" i="1" s="1"/>
  <c r="R10501" i="1" a="1"/>
  <c r="R10501" i="1" s="1"/>
  <c r="T10501" i="1" s="1"/>
  <c r="U10501" i="1" s="1"/>
  <c r="R11292" i="1" a="1"/>
  <c r="R11292" i="1" s="1"/>
  <c r="T11292" i="1" s="1"/>
  <c r="U11292" i="1" s="1"/>
  <c r="R11228" i="1" a="1"/>
  <c r="R11228" i="1" s="1"/>
  <c r="T11228" i="1" s="1"/>
  <c r="U11228" i="1" s="1"/>
  <c r="R11164" i="1" a="1"/>
  <c r="R11164" i="1" s="1"/>
  <c r="T11164" i="1" s="1"/>
  <c r="U11164" i="1" s="1"/>
  <c r="R11100" i="1" a="1"/>
  <c r="R11100" i="1" s="1"/>
  <c r="T11100" i="1" s="1"/>
  <c r="U11100" i="1" s="1"/>
  <c r="R11036" i="1" a="1"/>
  <c r="R11036" i="1" s="1"/>
  <c r="T11036" i="1" s="1"/>
  <c r="U11036" i="1" s="1"/>
  <c r="R10972" i="1" a="1"/>
  <c r="R10972" i="1" s="1"/>
  <c r="T10972" i="1" s="1"/>
  <c r="U10972" i="1" s="1"/>
  <c r="R10908" i="1" a="1"/>
  <c r="R10908" i="1" s="1"/>
  <c r="T10908" i="1" s="1"/>
  <c r="U10908" i="1" s="1"/>
  <c r="R10844" i="1" a="1"/>
  <c r="R10844" i="1" s="1"/>
  <c r="T10844" i="1" s="1"/>
  <c r="U10844" i="1" s="1"/>
  <c r="R10780" i="1" a="1"/>
  <c r="R10780" i="1" s="1"/>
  <c r="T10780" i="1" s="1"/>
  <c r="U10780" i="1" s="1"/>
  <c r="R7746" i="1" a="1"/>
  <c r="R7746" i="1" s="1"/>
  <c r="T7746" i="1" s="1"/>
  <c r="U7746" i="1" s="1"/>
  <c r="R7682" i="1" a="1"/>
  <c r="R7682" i="1" s="1"/>
  <c r="T7682" i="1" s="1"/>
  <c r="U7682" i="1" s="1"/>
  <c r="R7618" i="1" a="1"/>
  <c r="R7618" i="1" s="1"/>
  <c r="T7618" i="1" s="1"/>
  <c r="U7618" i="1" s="1"/>
  <c r="R7554" i="1" a="1"/>
  <c r="R7554" i="1" s="1"/>
  <c r="T7554" i="1" s="1"/>
  <c r="U7554" i="1" s="1"/>
  <c r="R7490" i="1" a="1"/>
  <c r="R7490" i="1" s="1"/>
  <c r="T7490" i="1" s="1"/>
  <c r="U7490" i="1" s="1"/>
  <c r="R7426" i="1" a="1"/>
  <c r="R7426" i="1" s="1"/>
  <c r="T7426" i="1" s="1"/>
  <c r="U7426" i="1" s="1"/>
  <c r="R7362" i="1" a="1"/>
  <c r="R7362" i="1" s="1"/>
  <c r="T7362" i="1" s="1"/>
  <c r="U7362" i="1" s="1"/>
  <c r="R7298" i="1" a="1"/>
  <c r="R7298" i="1" s="1"/>
  <c r="T7298" i="1" s="1"/>
  <c r="U7298" i="1" s="1"/>
  <c r="R7234" i="1" a="1"/>
  <c r="R7234" i="1" s="1"/>
  <c r="T7234" i="1" s="1"/>
  <c r="U7234" i="1" s="1"/>
  <c r="R7170" i="1" a="1"/>
  <c r="R7170" i="1" s="1"/>
  <c r="T7170" i="1" s="1"/>
  <c r="U7170" i="1" s="1"/>
  <c r="R7106" i="1" a="1"/>
  <c r="R7106" i="1" s="1"/>
  <c r="T7106" i="1" s="1"/>
  <c r="U7106" i="1" s="1"/>
  <c r="R1657" i="1" a="1"/>
  <c r="R1657" i="1" s="1"/>
  <c r="T1657" i="1" s="1"/>
  <c r="U1657" i="1" s="1"/>
  <c r="R1593" i="1" a="1"/>
  <c r="R1593" i="1" s="1"/>
  <c r="T1593" i="1" s="1"/>
  <c r="U1593" i="1" s="1"/>
  <c r="R1529" i="1" a="1"/>
  <c r="R1529" i="1" s="1"/>
  <c r="T1529" i="1" s="1"/>
  <c r="U1529" i="1" s="1"/>
  <c r="R1465" i="1" a="1"/>
  <c r="R1465" i="1" s="1"/>
  <c r="T1465" i="1" s="1"/>
  <c r="U1465" i="1" s="1"/>
  <c r="R1401" i="1" a="1"/>
  <c r="R1401" i="1" s="1"/>
  <c r="T1401" i="1" s="1"/>
  <c r="U1401" i="1" s="1"/>
  <c r="R1337" i="1" a="1"/>
  <c r="R1337" i="1" s="1"/>
  <c r="T1337" i="1" s="1"/>
  <c r="U1337" i="1" s="1"/>
  <c r="R1273" i="1" a="1"/>
  <c r="R1273" i="1" s="1"/>
  <c r="T1273" i="1" s="1"/>
  <c r="U1273" i="1" s="1"/>
  <c r="R1209" i="1" a="1"/>
  <c r="R1209" i="1" s="1"/>
  <c r="T1209" i="1" s="1"/>
  <c r="U1209" i="1" s="1"/>
  <c r="R1145" i="1" a="1"/>
  <c r="R1145" i="1" s="1"/>
  <c r="T1145" i="1" s="1"/>
  <c r="U1145" i="1" s="1"/>
  <c r="R1081" i="1" a="1"/>
  <c r="R1081" i="1" s="1"/>
  <c r="T1081" i="1" s="1"/>
  <c r="U1081" i="1" s="1"/>
  <c r="R4768" i="1" a="1"/>
  <c r="R4768" i="1" s="1"/>
  <c r="T4768" i="1" s="1"/>
  <c r="U4768" i="1" s="1"/>
  <c r="R4704" i="1" a="1"/>
  <c r="R4704" i="1" s="1"/>
  <c r="T4704" i="1" s="1"/>
  <c r="U4704" i="1" s="1"/>
  <c r="R4640" i="1" a="1"/>
  <c r="R4640" i="1" s="1"/>
  <c r="T4640" i="1" s="1"/>
  <c r="U4640" i="1" s="1"/>
  <c r="R4576" i="1" a="1"/>
  <c r="R4576" i="1" s="1"/>
  <c r="T4576" i="1" s="1"/>
  <c r="U4576" i="1" s="1"/>
  <c r="R4512" i="1" a="1"/>
  <c r="R4512" i="1" s="1"/>
  <c r="T4512" i="1" s="1"/>
  <c r="U4512" i="1" s="1"/>
  <c r="R4448" i="1" a="1"/>
  <c r="R4448" i="1" s="1"/>
  <c r="T4448" i="1" s="1"/>
  <c r="U4448" i="1" s="1"/>
  <c r="R4384" i="1" a="1"/>
  <c r="R4384" i="1" s="1"/>
  <c r="T4384" i="1" s="1"/>
  <c r="U4384" i="1" s="1"/>
  <c r="R4320" i="1" a="1"/>
  <c r="R4320" i="1" s="1"/>
  <c r="T4320" i="1" s="1"/>
  <c r="U4320" i="1" s="1"/>
  <c r="R4256" i="1" a="1"/>
  <c r="R4256" i="1" s="1"/>
  <c r="T4256" i="1" s="1"/>
  <c r="U4256" i="1" s="1"/>
  <c r="R4192" i="1" a="1"/>
  <c r="R4192" i="1" s="1"/>
  <c r="T4192" i="1" s="1"/>
  <c r="U4192" i="1" s="1"/>
  <c r="R4128" i="1" a="1"/>
  <c r="R4128" i="1" s="1"/>
  <c r="T4128" i="1" s="1"/>
  <c r="U4128" i="1" s="1"/>
  <c r="R4064" i="1" a="1"/>
  <c r="R4064" i="1" s="1"/>
  <c r="T4064" i="1" s="1"/>
  <c r="U4064" i="1" s="1"/>
  <c r="R3911" i="1" a="1"/>
  <c r="R3911" i="1" s="1"/>
  <c r="T3911" i="1" s="1"/>
  <c r="U3911" i="1" s="1"/>
  <c r="R3847" i="1" a="1"/>
  <c r="R3847" i="1" s="1"/>
  <c r="T3847" i="1" s="1"/>
  <c r="U3847" i="1" s="1"/>
  <c r="R6486" i="1" a="1"/>
  <c r="R6486" i="1" s="1"/>
  <c r="T6486" i="1" s="1"/>
  <c r="U6486" i="1" s="1"/>
  <c r="R10437" i="1" a="1"/>
  <c r="R10437" i="1" s="1"/>
  <c r="T10437" i="1" s="1"/>
  <c r="U10437" i="1" s="1"/>
  <c r="R10373" i="1" a="1"/>
  <c r="R10373" i="1" s="1"/>
  <c r="T10373" i="1" s="1"/>
  <c r="U10373" i="1" s="1"/>
  <c r="R10309" i="1" a="1"/>
  <c r="R10309" i="1" s="1"/>
  <c r="T10309" i="1" s="1"/>
  <c r="U10309" i="1" s="1"/>
  <c r="R10245" i="1" a="1"/>
  <c r="R10245" i="1" s="1"/>
  <c r="T10245" i="1" s="1"/>
  <c r="U10245" i="1" s="1"/>
  <c r="R10181" i="1" a="1"/>
  <c r="R10181" i="1" s="1"/>
  <c r="T10181" i="1" s="1"/>
  <c r="U10181" i="1" s="1"/>
  <c r="R10117" i="1" a="1"/>
  <c r="R10117" i="1" s="1"/>
  <c r="T10117" i="1" s="1"/>
  <c r="U10117" i="1" s="1"/>
  <c r="R10053" i="1" a="1"/>
  <c r="R10053" i="1" s="1"/>
  <c r="T10053" i="1" s="1"/>
  <c r="U10053" i="1" s="1"/>
  <c r="R9989" i="1" a="1"/>
  <c r="R9989" i="1" s="1"/>
  <c r="T9989" i="1" s="1"/>
  <c r="U9989" i="1" s="1"/>
  <c r="R9925" i="1" a="1"/>
  <c r="R9925" i="1" s="1"/>
  <c r="T9925" i="1" s="1"/>
  <c r="U9925" i="1" s="1"/>
  <c r="R9861" i="1" a="1"/>
  <c r="R9861" i="1" s="1"/>
  <c r="T9861" i="1" s="1"/>
  <c r="U9861" i="1" s="1"/>
  <c r="R10724" i="1" a="1"/>
  <c r="R10724" i="1" s="1"/>
  <c r="T10724" i="1" s="1"/>
  <c r="U10724" i="1" s="1"/>
  <c r="R10660" i="1" a="1"/>
  <c r="R10660" i="1" s="1"/>
  <c r="T10660" i="1" s="1"/>
  <c r="U10660" i="1" s="1"/>
  <c r="R10596" i="1" a="1"/>
  <c r="R10596" i="1" s="1"/>
  <c r="T10596" i="1" s="1"/>
  <c r="U10596" i="1" s="1"/>
  <c r="R10532" i="1" a="1"/>
  <c r="R10532" i="1" s="1"/>
  <c r="T10532" i="1" s="1"/>
  <c r="U10532" i="1" s="1"/>
  <c r="R10468" i="1" a="1"/>
  <c r="R10468" i="1" s="1"/>
  <c r="T10468" i="1" s="1"/>
  <c r="U10468" i="1" s="1"/>
  <c r="R10404" i="1" a="1"/>
  <c r="R10404" i="1" s="1"/>
  <c r="T10404" i="1" s="1"/>
  <c r="U10404" i="1" s="1"/>
  <c r="R10340" i="1" a="1"/>
  <c r="R10340" i="1" s="1"/>
  <c r="T10340" i="1" s="1"/>
  <c r="U10340" i="1" s="1"/>
  <c r="R10276" i="1" a="1"/>
  <c r="R10276" i="1" s="1"/>
  <c r="T10276" i="1" s="1"/>
  <c r="U10276" i="1" s="1"/>
  <c r="R10212" i="1" a="1"/>
  <c r="R10212" i="1" s="1"/>
  <c r="T10212" i="1" s="1"/>
  <c r="U10212" i="1" s="1"/>
  <c r="R10148" i="1" a="1"/>
  <c r="R10148" i="1" s="1"/>
  <c r="T10148" i="1" s="1"/>
  <c r="U10148" i="1" s="1"/>
  <c r="R10084" i="1" a="1"/>
  <c r="R10084" i="1" s="1"/>
  <c r="T10084" i="1" s="1"/>
  <c r="U10084" i="1" s="1"/>
  <c r="R7042" i="1" a="1"/>
  <c r="R7042" i="1" s="1"/>
  <c r="T7042" i="1" s="1"/>
  <c r="U7042" i="1" s="1"/>
  <c r="R6978" i="1" a="1"/>
  <c r="R6978" i="1" s="1"/>
  <c r="T6978" i="1" s="1"/>
  <c r="U6978" i="1" s="1"/>
  <c r="R6914" i="1" a="1"/>
  <c r="R6914" i="1" s="1"/>
  <c r="T6914" i="1" s="1"/>
  <c r="U6914" i="1" s="1"/>
  <c r="R6850" i="1" a="1"/>
  <c r="R6850" i="1" s="1"/>
  <c r="T6850" i="1" s="1"/>
  <c r="U6850" i="1" s="1"/>
  <c r="R6786" i="1" a="1"/>
  <c r="R6786" i="1" s="1"/>
  <c r="T6786" i="1" s="1"/>
  <c r="U6786" i="1" s="1"/>
  <c r="R6722" i="1" a="1"/>
  <c r="R6722" i="1" s="1"/>
  <c r="T6722" i="1" s="1"/>
  <c r="U6722" i="1" s="1"/>
  <c r="R6658" i="1" a="1"/>
  <c r="R6658" i="1" s="1"/>
  <c r="T6658" i="1" s="1"/>
  <c r="U6658" i="1" s="1"/>
  <c r="R6594" i="1" a="1"/>
  <c r="R6594" i="1" s="1"/>
  <c r="T6594" i="1" s="1"/>
  <c r="U6594" i="1" s="1"/>
  <c r="R6530" i="1" a="1"/>
  <c r="R6530" i="1" s="1"/>
  <c r="T6530" i="1" s="1"/>
  <c r="U6530" i="1" s="1"/>
  <c r="R6466" i="1" a="1"/>
  <c r="R6466" i="1" s="1"/>
  <c r="T6466" i="1" s="1"/>
  <c r="U6466" i="1" s="1"/>
  <c r="R6402" i="1" a="1"/>
  <c r="R6402" i="1" s="1"/>
  <c r="T6402" i="1" s="1"/>
  <c r="U6402" i="1" s="1"/>
  <c r="R969" i="1" a="1"/>
  <c r="R969" i="1" s="1"/>
  <c r="T969" i="1" s="1"/>
  <c r="U969" i="1" s="1"/>
  <c r="R905" i="1" a="1"/>
  <c r="R905" i="1" s="1"/>
  <c r="T905" i="1" s="1"/>
  <c r="U905" i="1" s="1"/>
  <c r="R841" i="1" a="1"/>
  <c r="R841" i="1" s="1"/>
  <c r="T841" i="1" s="1"/>
  <c r="U841" i="1" s="1"/>
  <c r="R777" i="1" a="1"/>
  <c r="R777" i="1" s="1"/>
  <c r="T777" i="1" s="1"/>
  <c r="U777" i="1" s="1"/>
  <c r="R713" i="1" a="1"/>
  <c r="R713" i="1" s="1"/>
  <c r="T713" i="1" s="1"/>
  <c r="U713" i="1" s="1"/>
  <c r="R4016" i="1" a="1"/>
  <c r="R4016" i="1" s="1"/>
  <c r="T4016" i="1" s="1"/>
  <c r="U4016" i="1" s="1"/>
  <c r="R3952" i="1" a="1"/>
  <c r="R3952" i="1" s="1"/>
  <c r="T3952" i="1" s="1"/>
  <c r="U3952" i="1" s="1"/>
  <c r="R3888" i="1" a="1"/>
  <c r="R3888" i="1" s="1"/>
  <c r="T3888" i="1" s="1"/>
  <c r="U3888" i="1" s="1"/>
  <c r="R3824" i="1" a="1"/>
  <c r="R3824" i="1" s="1"/>
  <c r="T3824" i="1" s="1"/>
  <c r="U3824" i="1" s="1"/>
  <c r="R3760" i="1" a="1"/>
  <c r="R3760" i="1" s="1"/>
  <c r="T3760" i="1" s="1"/>
  <c r="U3760" i="1" s="1"/>
  <c r="R11267" i="1" a="1"/>
  <c r="R11267" i="1" s="1"/>
  <c r="T11267" i="1" s="1"/>
  <c r="U11267" i="1" s="1"/>
  <c r="R8321" i="1" a="1"/>
  <c r="R8321" i="1" s="1"/>
  <c r="T8321" i="1" s="1"/>
  <c r="U8321" i="1" s="1"/>
  <c r="R13608" i="1" a="1"/>
  <c r="R13608" i="1" s="1"/>
  <c r="T13608" i="1" s="1"/>
  <c r="U13608" i="1" s="1"/>
  <c r="R13104" i="1" a="1"/>
  <c r="R13104" i="1" s="1"/>
  <c r="T13104" i="1" s="1"/>
  <c r="U13104" i="1" s="1"/>
  <c r="R12186" i="1" a="1"/>
  <c r="R12186" i="1" s="1"/>
  <c r="T12186" i="1" s="1"/>
  <c r="U12186" i="1" s="1"/>
  <c r="R9728" i="1" a="1"/>
  <c r="R9728" i="1" s="1"/>
  <c r="T9728" i="1" s="1"/>
  <c r="U9728" i="1" s="1"/>
  <c r="R9495" i="1" a="1"/>
  <c r="R9495" i="1" s="1"/>
  <c r="T9495" i="1" s="1"/>
  <c r="U9495" i="1" s="1"/>
  <c r="R11127" i="1" a="1"/>
  <c r="R11127" i="1" s="1"/>
  <c r="T11127" i="1" s="1"/>
  <c r="U11127" i="1" s="1"/>
  <c r="R11870" i="1" a="1"/>
  <c r="R11870" i="1" s="1"/>
  <c r="T11870" i="1" s="1"/>
  <c r="U11870" i="1" s="1"/>
  <c r="R13342" i="1" a="1"/>
  <c r="R13342" i="1" s="1"/>
  <c r="T13342" i="1" s="1"/>
  <c r="U13342" i="1" s="1"/>
  <c r="R12038" i="1" a="1"/>
  <c r="R12038" i="1" s="1"/>
  <c r="T12038" i="1" s="1"/>
  <c r="U12038" i="1" s="1"/>
  <c r="R11474" i="1" a="1"/>
  <c r="R11474" i="1" s="1"/>
  <c r="T11474" i="1" s="1"/>
  <c r="U11474" i="1" s="1"/>
  <c r="R10962" i="1" a="1"/>
  <c r="R10962" i="1" s="1"/>
  <c r="T10962" i="1" s="1"/>
  <c r="U10962" i="1" s="1"/>
  <c r="R5905" i="1" a="1"/>
  <c r="R5905" i="1" s="1"/>
  <c r="T5905" i="1" s="1"/>
  <c r="U5905" i="1" s="1"/>
  <c r="R5393" i="1" a="1"/>
  <c r="R5393" i="1" s="1"/>
  <c r="T5393" i="1" s="1"/>
  <c r="U5393" i="1" s="1"/>
  <c r="R4881" i="1" a="1"/>
  <c r="R4881" i="1" s="1"/>
  <c r="T4881" i="1" s="1"/>
  <c r="U4881" i="1" s="1"/>
  <c r="R8480" i="1" a="1"/>
  <c r="R8480" i="1" s="1"/>
  <c r="T8480" i="1" s="1"/>
  <c r="U8480" i="1" s="1"/>
  <c r="R9135" i="1" a="1"/>
  <c r="R9135" i="1" s="1"/>
  <c r="T9135" i="1" s="1"/>
  <c r="U9135" i="1" s="1"/>
  <c r="R8623" i="1" a="1"/>
  <c r="R8623" i="1" s="1"/>
  <c r="T8623" i="1" s="1"/>
  <c r="U8623" i="1" s="1"/>
  <c r="R8111" i="1" a="1"/>
  <c r="R8111" i="1" s="1"/>
  <c r="T8111" i="1" s="1"/>
  <c r="U8111" i="1" s="1"/>
  <c r="R11630" i="1" a="1"/>
  <c r="R11630" i="1" s="1"/>
  <c r="T11630" i="1" s="1"/>
  <c r="U11630" i="1" s="1"/>
  <c r="R9838" i="1" a="1"/>
  <c r="R9838" i="1" s="1"/>
  <c r="T9838" i="1" s="1"/>
  <c r="U9838" i="1" s="1"/>
  <c r="R8886" i="1" a="1"/>
  <c r="R8886" i="1" s="1"/>
  <c r="T8886" i="1" s="1"/>
  <c r="U8886" i="1" s="1"/>
  <c r="R10702" i="1" a="1"/>
  <c r="R10702" i="1" s="1"/>
  <c r="T10702" i="1" s="1"/>
  <c r="U10702" i="1" s="1"/>
  <c r="R9382" i="1" a="1"/>
  <c r="R9382" i="1" s="1"/>
  <c r="T9382" i="1" s="1"/>
  <c r="U9382" i="1" s="1"/>
  <c r="R10950" i="1" a="1"/>
  <c r="R10950" i="1" s="1"/>
  <c r="T10950" i="1" s="1"/>
  <c r="U10950" i="1" s="1"/>
  <c r="R9414" i="1" a="1"/>
  <c r="R9414" i="1" s="1"/>
  <c r="T9414" i="1" s="1"/>
  <c r="U9414" i="1" s="1"/>
  <c r="R10530" i="1" a="1"/>
  <c r="R10530" i="1" s="1"/>
  <c r="T10530" i="1" s="1"/>
  <c r="U10530" i="1" s="1"/>
  <c r="R10018" i="1" a="1"/>
  <c r="R10018" i="1" s="1"/>
  <c r="T10018" i="1" s="1"/>
  <c r="U10018" i="1" s="1"/>
  <c r="R4625" i="1" a="1"/>
  <c r="R4625" i="1" s="1"/>
  <c r="T4625" i="1" s="1"/>
  <c r="U4625" i="1" s="1"/>
  <c r="R4113" i="1" a="1"/>
  <c r="R4113" i="1" s="1"/>
  <c r="T4113" i="1" s="1"/>
  <c r="U4113" i="1" s="1"/>
  <c r="R8024" i="1" a="1"/>
  <c r="R8024" i="1" s="1"/>
  <c r="T8024" i="1" s="1"/>
  <c r="U8024" i="1" s="1"/>
  <c r="R7512" i="1" a="1"/>
  <c r="R7512" i="1" s="1"/>
  <c r="T7512" i="1" s="1"/>
  <c r="U7512" i="1" s="1"/>
  <c r="R7000" i="1" a="1"/>
  <c r="R7000" i="1" s="1"/>
  <c r="T7000" i="1" s="1"/>
  <c r="U7000" i="1" s="1"/>
  <c r="R7255" i="1" a="1"/>
  <c r="R7255" i="1" s="1"/>
  <c r="T7255" i="1" s="1"/>
  <c r="U7255" i="1" s="1"/>
  <c r="R6743" i="1" a="1"/>
  <c r="R6743" i="1" s="1"/>
  <c r="T6743" i="1" s="1"/>
  <c r="U6743" i="1" s="1"/>
  <c r="R8726" i="1" a="1"/>
  <c r="R8726" i="1" s="1"/>
  <c r="T8726" i="1" s="1"/>
  <c r="U8726" i="1" s="1"/>
  <c r="R13709" i="1" a="1"/>
  <c r="R13709" i="1" s="1"/>
  <c r="T13709" i="1" s="1"/>
  <c r="U13709" i="1" s="1"/>
  <c r="R13197" i="1" a="1"/>
  <c r="R13197" i="1" s="1"/>
  <c r="T13197" i="1" s="1"/>
  <c r="U13197" i="1" s="1"/>
  <c r="R12685" i="1" a="1"/>
  <c r="R12685" i="1" s="1"/>
  <c r="T12685" i="1" s="1"/>
  <c r="U12685" i="1" s="1"/>
  <c r="R13828" i="1" a="1"/>
  <c r="R13828" i="1" s="1"/>
  <c r="T13828" i="1" s="1"/>
  <c r="U13828" i="1" s="1"/>
  <c r="R13572" i="1" a="1"/>
  <c r="R13572" i="1" s="1"/>
  <c r="T13572" i="1" s="1"/>
  <c r="U13572" i="1" s="1"/>
  <c r="R13316" i="1" a="1"/>
  <c r="R13316" i="1" s="1"/>
  <c r="T13316" i="1" s="1"/>
  <c r="U13316" i="1" s="1"/>
  <c r="R13060" i="1" a="1"/>
  <c r="R13060" i="1" s="1"/>
  <c r="T13060" i="1" s="1"/>
  <c r="U13060" i="1" s="1"/>
  <c r="R12852" i="1" a="1"/>
  <c r="R12852" i="1" s="1"/>
  <c r="T12852" i="1" s="1"/>
  <c r="U12852" i="1" s="1"/>
  <c r="R9634" i="1" a="1"/>
  <c r="R9634" i="1" s="1"/>
  <c r="T9634" i="1" s="1"/>
  <c r="U9634" i="1" s="1"/>
  <c r="R9506" i="1" a="1"/>
  <c r="R9506" i="1" s="1"/>
  <c r="T9506" i="1" s="1"/>
  <c r="U9506" i="1" s="1"/>
  <c r="R9426" i="1" a="1"/>
  <c r="R9426" i="1" s="1"/>
  <c r="T9426" i="1" s="1"/>
  <c r="U9426" i="1" s="1"/>
  <c r="R9362" i="1" a="1"/>
  <c r="R9362" i="1" s="1"/>
  <c r="T9362" i="1" s="1"/>
  <c r="U9362" i="1" s="1"/>
  <c r="R9298" i="1" a="1"/>
  <c r="R9298" i="1" s="1"/>
  <c r="T9298" i="1" s="1"/>
  <c r="U9298" i="1" s="1"/>
  <c r="R9234" i="1" a="1"/>
  <c r="R9234" i="1" s="1"/>
  <c r="T9234" i="1" s="1"/>
  <c r="U9234" i="1" s="1"/>
  <c r="R9170" i="1" a="1"/>
  <c r="R9170" i="1" s="1"/>
  <c r="T9170" i="1" s="1"/>
  <c r="U9170" i="1" s="1"/>
  <c r="R9106" i="1" a="1"/>
  <c r="R9106" i="1" s="1"/>
  <c r="T9106" i="1" s="1"/>
  <c r="U9106" i="1" s="1"/>
  <c r="R9042" i="1" a="1"/>
  <c r="R9042" i="1" s="1"/>
  <c r="T9042" i="1" s="1"/>
  <c r="U9042" i="1" s="1"/>
  <c r="R3633" i="1" a="1"/>
  <c r="R3633" i="1" s="1"/>
  <c r="T3633" i="1" s="1"/>
  <c r="U3633" i="1" s="1"/>
  <c r="R3569" i="1" a="1"/>
  <c r="R3569" i="1" s="1"/>
  <c r="T3569" i="1" s="1"/>
  <c r="U3569" i="1" s="1"/>
  <c r="R3505" i="1" a="1"/>
  <c r="R3505" i="1" s="1"/>
  <c r="T3505" i="1" s="1"/>
  <c r="U3505" i="1" s="1"/>
  <c r="R3441" i="1" a="1"/>
  <c r="R3441" i="1" s="1"/>
  <c r="T3441" i="1" s="1"/>
  <c r="U3441" i="1" s="1"/>
  <c r="R3377" i="1" a="1"/>
  <c r="R3377" i="1" s="1"/>
  <c r="T3377" i="1" s="1"/>
  <c r="U3377" i="1" s="1"/>
  <c r="R3313" i="1" a="1"/>
  <c r="R3313" i="1" s="1"/>
  <c r="T3313" i="1" s="1"/>
  <c r="U3313" i="1" s="1"/>
  <c r="R3249" i="1" a="1"/>
  <c r="R3249" i="1" s="1"/>
  <c r="T3249" i="1" s="1"/>
  <c r="U3249" i="1" s="1"/>
  <c r="R3185" i="1" a="1"/>
  <c r="R3185" i="1" s="1"/>
  <c r="T3185" i="1" s="1"/>
  <c r="U3185" i="1" s="1"/>
  <c r="R3121" i="1" a="1"/>
  <c r="R3121" i="1" s="1"/>
  <c r="T3121" i="1" s="1"/>
  <c r="U3121" i="1" s="1"/>
  <c r="R3057" i="1" a="1"/>
  <c r="R3057" i="1" s="1"/>
  <c r="T3057" i="1" s="1"/>
  <c r="U3057" i="1" s="1"/>
  <c r="R2993" i="1" a="1"/>
  <c r="R2993" i="1" s="1"/>
  <c r="T2993" i="1" s="1"/>
  <c r="U2993" i="1" s="1"/>
  <c r="R2929" i="1" a="1"/>
  <c r="R2929" i="1" s="1"/>
  <c r="T2929" i="1" s="1"/>
  <c r="U2929" i="1" s="1"/>
  <c r="R6800" i="1" a="1"/>
  <c r="R6800" i="1" s="1"/>
  <c r="T6800" i="1" s="1"/>
  <c r="U6800" i="1" s="1"/>
  <c r="R6736" i="1" a="1"/>
  <c r="R6736" i="1" s="1"/>
  <c r="T6736" i="1" s="1"/>
  <c r="U6736" i="1" s="1"/>
  <c r="R6672" i="1" a="1"/>
  <c r="R6672" i="1" s="1"/>
  <c r="T6672" i="1" s="1"/>
  <c r="U6672" i="1" s="1"/>
  <c r="R6608" i="1" a="1"/>
  <c r="R6608" i="1" s="1"/>
  <c r="T6608" i="1" s="1"/>
  <c r="U6608" i="1" s="1"/>
  <c r="R6544" i="1" a="1"/>
  <c r="R6544" i="1" s="1"/>
  <c r="T6544" i="1" s="1"/>
  <c r="U6544" i="1" s="1"/>
  <c r="R6480" i="1" a="1"/>
  <c r="R6480" i="1" s="1"/>
  <c r="T6480" i="1" s="1"/>
  <c r="U6480" i="1" s="1"/>
  <c r="R6416" i="1" a="1"/>
  <c r="R6416" i="1" s="1"/>
  <c r="T6416" i="1" s="1"/>
  <c r="U6416" i="1" s="1"/>
  <c r="R6352" i="1" a="1"/>
  <c r="R6352" i="1" s="1"/>
  <c r="T6352" i="1" s="1"/>
  <c r="U6352" i="1" s="1"/>
  <c r="R6288" i="1" a="1"/>
  <c r="R6288" i="1" s="1"/>
  <c r="T6288" i="1" s="1"/>
  <c r="U6288" i="1" s="1"/>
  <c r="R6224" i="1" a="1"/>
  <c r="R6224" i="1" s="1"/>
  <c r="T6224" i="1" s="1"/>
  <c r="U6224" i="1" s="1"/>
  <c r="R6160" i="1" a="1"/>
  <c r="R6160" i="1" s="1"/>
  <c r="T6160" i="1" s="1"/>
  <c r="U6160" i="1" s="1"/>
  <c r="R6239" i="1" a="1"/>
  <c r="R6239" i="1" s="1"/>
  <c r="T6239" i="1" s="1"/>
  <c r="U6239" i="1" s="1"/>
  <c r="R6175" i="1" a="1"/>
  <c r="R6175" i="1" s="1"/>
  <c r="T6175" i="1" s="1"/>
  <c r="U6175" i="1" s="1"/>
  <c r="R6111" i="1" a="1"/>
  <c r="R6111" i="1" s="1"/>
  <c r="T6111" i="1" s="1"/>
  <c r="U6111" i="1" s="1"/>
  <c r="R6047" i="1" a="1"/>
  <c r="R6047" i="1" s="1"/>
  <c r="T6047" i="1" s="1"/>
  <c r="U6047" i="1" s="1"/>
  <c r="R5983" i="1" a="1"/>
  <c r="R5983" i="1" s="1"/>
  <c r="T5983" i="1" s="1"/>
  <c r="U5983" i="1" s="1"/>
  <c r="R5919" i="1" a="1"/>
  <c r="R5919" i="1" s="1"/>
  <c r="T5919" i="1" s="1"/>
  <c r="U5919" i="1" s="1"/>
  <c r="R5855" i="1" a="1"/>
  <c r="R5855" i="1" s="1"/>
  <c r="T5855" i="1" s="1"/>
  <c r="U5855" i="1" s="1"/>
  <c r="R5791" i="1" a="1"/>
  <c r="R5791" i="1" s="1"/>
  <c r="T5791" i="1" s="1"/>
  <c r="U5791" i="1" s="1"/>
  <c r="R5727" i="1" a="1"/>
  <c r="R5727" i="1" s="1"/>
  <c r="T5727" i="1" s="1"/>
  <c r="U5727" i="1" s="1"/>
  <c r="R5663" i="1" a="1"/>
  <c r="R5663" i="1" s="1"/>
  <c r="T5663" i="1" s="1"/>
  <c r="U5663" i="1" s="1"/>
  <c r="R5599" i="1" a="1"/>
  <c r="R5599" i="1" s="1"/>
  <c r="T5599" i="1" s="1"/>
  <c r="U5599" i="1" s="1"/>
  <c r="R5535" i="1" a="1"/>
  <c r="R5535" i="1" s="1"/>
  <c r="T5535" i="1" s="1"/>
  <c r="U5535" i="1" s="1"/>
  <c r="R5471" i="1" a="1"/>
  <c r="R5471" i="1" s="1"/>
  <c r="T5471" i="1" s="1"/>
  <c r="U5471" i="1" s="1"/>
  <c r="R8246" i="1" a="1"/>
  <c r="R8246" i="1" s="1"/>
  <c r="T8246" i="1" s="1"/>
  <c r="U8246" i="1" s="1"/>
  <c r="R8182" i="1" a="1"/>
  <c r="R8182" i="1" s="1"/>
  <c r="T8182" i="1" s="1"/>
  <c r="U8182" i="1" s="1"/>
  <c r="R8118" i="1" a="1"/>
  <c r="R8118" i="1" s="1"/>
  <c r="T8118" i="1" s="1"/>
  <c r="U8118" i="1" s="1"/>
  <c r="R8054" i="1" a="1"/>
  <c r="R8054" i="1" s="1"/>
  <c r="T8054" i="1" s="1"/>
  <c r="U8054" i="1" s="1"/>
  <c r="R7990" i="1" a="1"/>
  <c r="R7990" i="1" s="1"/>
  <c r="T7990" i="1" s="1"/>
  <c r="U7990" i="1" s="1"/>
  <c r="R7926" i="1" a="1"/>
  <c r="R7926" i="1" s="1"/>
  <c r="T7926" i="1" s="1"/>
  <c r="U7926" i="1" s="1"/>
  <c r="R7862" i="1" a="1"/>
  <c r="R7862" i="1" s="1"/>
  <c r="T7862" i="1" s="1"/>
  <c r="U7862" i="1" s="1"/>
  <c r="R7798" i="1" a="1"/>
  <c r="R7798" i="1" s="1"/>
  <c r="T7798" i="1" s="1"/>
  <c r="U7798" i="1" s="1"/>
  <c r="R7734" i="1" a="1"/>
  <c r="R7734" i="1" s="1"/>
  <c r="T7734" i="1" s="1"/>
  <c r="U7734" i="1" s="1"/>
  <c r="R7670" i="1" a="1"/>
  <c r="R7670" i="1" s="1"/>
  <c r="T7670" i="1" s="1"/>
  <c r="U7670" i="1" s="1"/>
  <c r="R7606" i="1" a="1"/>
  <c r="R7606" i="1" s="1"/>
  <c r="T7606" i="1" s="1"/>
  <c r="U7606" i="1" s="1"/>
  <c r="R12429" i="1" a="1"/>
  <c r="R12429" i="1" s="1"/>
  <c r="T12429" i="1" s="1"/>
  <c r="U12429" i="1" s="1"/>
  <c r="R12365" i="1" a="1"/>
  <c r="R12365" i="1" s="1"/>
  <c r="T12365" i="1" s="1"/>
  <c r="U12365" i="1" s="1"/>
  <c r="R12301" i="1" a="1"/>
  <c r="R12301" i="1" s="1"/>
  <c r="T12301" i="1" s="1"/>
  <c r="U12301" i="1" s="1"/>
  <c r="R12237" i="1" a="1"/>
  <c r="R12237" i="1" s="1"/>
  <c r="T12237" i="1" s="1"/>
  <c r="U12237" i="1" s="1"/>
  <c r="R12173" i="1" a="1"/>
  <c r="R12173" i="1" s="1"/>
  <c r="T12173" i="1" s="1"/>
  <c r="U12173" i="1" s="1"/>
  <c r="R12109" i="1" a="1"/>
  <c r="R12109" i="1" s="1"/>
  <c r="T12109" i="1" s="1"/>
  <c r="U12109" i="1" s="1"/>
  <c r="R12045" i="1" a="1"/>
  <c r="R12045" i="1" s="1"/>
  <c r="T12045" i="1" s="1"/>
  <c r="U12045" i="1" s="1"/>
  <c r="R11981" i="1" a="1"/>
  <c r="R11981" i="1" s="1"/>
  <c r="T11981" i="1" s="1"/>
  <c r="U11981" i="1" s="1"/>
  <c r="R11917" i="1" a="1"/>
  <c r="R11917" i="1" s="1"/>
  <c r="T11917" i="1" s="1"/>
  <c r="U11917" i="1" s="1"/>
  <c r="R11853" i="1" a="1"/>
  <c r="R11853" i="1" s="1"/>
  <c r="T11853" i="1" s="1"/>
  <c r="U11853" i="1" s="1"/>
  <c r="R11789" i="1" a="1"/>
  <c r="R11789" i="1" s="1"/>
  <c r="T11789" i="1" s="1"/>
  <c r="U11789" i="1" s="1"/>
  <c r="R11725" i="1" a="1"/>
  <c r="R11725" i="1" s="1"/>
  <c r="T11725" i="1" s="1"/>
  <c r="U11725" i="1" s="1"/>
  <c r="R12700" i="1" a="1"/>
  <c r="R12700" i="1" s="1"/>
  <c r="T12700" i="1" s="1"/>
  <c r="U12700" i="1" s="1"/>
  <c r="R12636" i="1" a="1"/>
  <c r="R12636" i="1" s="1"/>
  <c r="T12636" i="1" s="1"/>
  <c r="U12636" i="1" s="1"/>
  <c r="R12572" i="1" a="1"/>
  <c r="R12572" i="1" s="1"/>
  <c r="T12572" i="1" s="1"/>
  <c r="U12572" i="1" s="1"/>
  <c r="R12508" i="1" a="1"/>
  <c r="R12508" i="1" s="1"/>
  <c r="T12508" i="1" s="1"/>
  <c r="U12508" i="1" s="1"/>
  <c r="R12444" i="1" a="1"/>
  <c r="R12444" i="1" s="1"/>
  <c r="T12444" i="1" s="1"/>
  <c r="U12444" i="1" s="1"/>
  <c r="R12380" i="1" a="1"/>
  <c r="R12380" i="1" s="1"/>
  <c r="T12380" i="1" s="1"/>
  <c r="U12380" i="1" s="1"/>
  <c r="R12316" i="1" a="1"/>
  <c r="R12316" i="1" s="1"/>
  <c r="T12316" i="1" s="1"/>
  <c r="U12316" i="1" s="1"/>
  <c r="R12252" i="1" a="1"/>
  <c r="R12252" i="1" s="1"/>
  <c r="T12252" i="1" s="1"/>
  <c r="U12252" i="1" s="1"/>
  <c r="R12188" i="1" a="1"/>
  <c r="R12188" i="1" s="1"/>
  <c r="T12188" i="1" s="1"/>
  <c r="U12188" i="1" s="1"/>
  <c r="R12124" i="1" a="1"/>
  <c r="R12124" i="1" s="1"/>
  <c r="T12124" i="1" s="1"/>
  <c r="U12124" i="1" s="1"/>
  <c r="R12060" i="1" a="1"/>
  <c r="R12060" i="1" s="1"/>
  <c r="T12060" i="1" s="1"/>
  <c r="U12060" i="1" s="1"/>
  <c r="R8970" i="1" a="1"/>
  <c r="R8970" i="1" s="1"/>
  <c r="T8970" i="1" s="1"/>
  <c r="U8970" i="1" s="1"/>
  <c r="R8906" i="1" a="1"/>
  <c r="R8906" i="1" s="1"/>
  <c r="T8906" i="1" s="1"/>
  <c r="U8906" i="1" s="1"/>
  <c r="R8842" i="1" a="1"/>
  <c r="R8842" i="1" s="1"/>
  <c r="T8842" i="1" s="1"/>
  <c r="U8842" i="1" s="1"/>
  <c r="R8778" i="1" a="1"/>
  <c r="R8778" i="1" s="1"/>
  <c r="T8778" i="1" s="1"/>
  <c r="U8778" i="1" s="1"/>
  <c r="R8714" i="1" a="1"/>
  <c r="R8714" i="1" s="1"/>
  <c r="T8714" i="1" s="1"/>
  <c r="U8714" i="1" s="1"/>
  <c r="R8650" i="1" a="1"/>
  <c r="R8650" i="1" s="1"/>
  <c r="T8650" i="1" s="1"/>
  <c r="U8650" i="1" s="1"/>
  <c r="R8586" i="1" a="1"/>
  <c r="R8586" i="1" s="1"/>
  <c r="T8586" i="1" s="1"/>
  <c r="U8586" i="1" s="1"/>
  <c r="R8522" i="1" a="1"/>
  <c r="R8522" i="1" s="1"/>
  <c r="T8522" i="1" s="1"/>
  <c r="U8522" i="1" s="1"/>
  <c r="R8458" i="1" a="1"/>
  <c r="R8458" i="1" s="1"/>
  <c r="T8458" i="1" s="1"/>
  <c r="U8458" i="1" s="1"/>
  <c r="R8394" i="1" a="1"/>
  <c r="R8394" i="1" s="1"/>
  <c r="T8394" i="1" s="1"/>
  <c r="U8394" i="1" s="1"/>
  <c r="R2889" i="1" a="1"/>
  <c r="R2889" i="1" s="1"/>
  <c r="T2889" i="1" s="1"/>
  <c r="U2889" i="1" s="1"/>
  <c r="R2825" i="1" a="1"/>
  <c r="R2825" i="1" s="1"/>
  <c r="T2825" i="1" s="1"/>
  <c r="U2825" i="1" s="1"/>
  <c r="R2761" i="1" a="1"/>
  <c r="R2761" i="1" s="1"/>
  <c r="T2761" i="1" s="1"/>
  <c r="U2761" i="1" s="1"/>
  <c r="R2697" i="1" a="1"/>
  <c r="R2697" i="1" s="1"/>
  <c r="T2697" i="1" s="1"/>
  <c r="U2697" i="1" s="1"/>
  <c r="R2633" i="1" a="1"/>
  <c r="R2633" i="1" s="1"/>
  <c r="T2633" i="1" s="1"/>
  <c r="U2633" i="1" s="1"/>
  <c r="R2569" i="1" a="1"/>
  <c r="R2569" i="1" s="1"/>
  <c r="T2569" i="1" s="1"/>
  <c r="U2569" i="1" s="1"/>
  <c r="R2505" i="1" a="1"/>
  <c r="R2505" i="1" s="1"/>
  <c r="T2505" i="1" s="1"/>
  <c r="U2505" i="1" s="1"/>
  <c r="R2441" i="1" a="1"/>
  <c r="R2441" i="1" s="1"/>
  <c r="T2441" i="1" s="1"/>
  <c r="U2441" i="1" s="1"/>
  <c r="R2377" i="1" a="1"/>
  <c r="R2377" i="1" s="1"/>
  <c r="T2377" i="1" s="1"/>
  <c r="U2377" i="1" s="1"/>
  <c r="R2313" i="1" a="1"/>
  <c r="R2313" i="1" s="1"/>
  <c r="T2313" i="1" s="1"/>
  <c r="U2313" i="1" s="1"/>
  <c r="R6080" i="1" a="1"/>
  <c r="R6080" i="1" s="1"/>
  <c r="T6080" i="1" s="1"/>
  <c r="U6080" i="1" s="1"/>
  <c r="R6016" i="1" a="1"/>
  <c r="R6016" i="1" s="1"/>
  <c r="T6016" i="1" s="1"/>
  <c r="U6016" i="1" s="1"/>
  <c r="R5952" i="1" a="1"/>
  <c r="R5952" i="1" s="1"/>
  <c r="T5952" i="1" s="1"/>
  <c r="U5952" i="1" s="1"/>
  <c r="R5888" i="1" a="1"/>
  <c r="R5888" i="1" s="1"/>
  <c r="T5888" i="1" s="1"/>
  <c r="U5888" i="1" s="1"/>
  <c r="R5824" i="1" a="1"/>
  <c r="R5824" i="1" s="1"/>
  <c r="T5824" i="1" s="1"/>
  <c r="U5824" i="1" s="1"/>
  <c r="R5760" i="1" a="1"/>
  <c r="R5760" i="1" s="1"/>
  <c r="T5760" i="1" s="1"/>
  <c r="U5760" i="1" s="1"/>
  <c r="R5696" i="1" a="1"/>
  <c r="R5696" i="1" s="1"/>
  <c r="T5696" i="1" s="1"/>
  <c r="U5696" i="1" s="1"/>
  <c r="R5632" i="1" a="1"/>
  <c r="R5632" i="1" s="1"/>
  <c r="T5632" i="1" s="1"/>
  <c r="U5632" i="1" s="1"/>
  <c r="R5568" i="1" a="1"/>
  <c r="R5568" i="1" s="1"/>
  <c r="T5568" i="1" s="1"/>
  <c r="U5568" i="1" s="1"/>
  <c r="R5504" i="1" a="1"/>
  <c r="R5504" i="1" s="1"/>
  <c r="T5504" i="1" s="1"/>
  <c r="U5504" i="1" s="1"/>
  <c r="R5440" i="1" a="1"/>
  <c r="R5440" i="1" s="1"/>
  <c r="T5440" i="1" s="1"/>
  <c r="U5440" i="1" s="1"/>
  <c r="R5391" i="1" a="1"/>
  <c r="R5391" i="1" s="1"/>
  <c r="T5391" i="1" s="1"/>
  <c r="U5391" i="1" s="1"/>
  <c r="R5327" i="1" a="1"/>
  <c r="R5327" i="1" s="1"/>
  <c r="T5327" i="1" s="1"/>
  <c r="U5327" i="1" s="1"/>
  <c r="R5263" i="1" a="1"/>
  <c r="R5263" i="1" s="1"/>
  <c r="T5263" i="1" s="1"/>
  <c r="U5263" i="1" s="1"/>
  <c r="R5199" i="1" a="1"/>
  <c r="R5199" i="1" s="1"/>
  <c r="T5199" i="1" s="1"/>
  <c r="U5199" i="1" s="1"/>
  <c r="R5135" i="1" a="1"/>
  <c r="R5135" i="1" s="1"/>
  <c r="T5135" i="1" s="1"/>
  <c r="U5135" i="1" s="1"/>
  <c r="R5071" i="1" a="1"/>
  <c r="R5071" i="1" s="1"/>
  <c r="T5071" i="1" s="1"/>
  <c r="U5071" i="1" s="1"/>
  <c r="R5007" i="1" a="1"/>
  <c r="R5007" i="1" s="1"/>
  <c r="T5007" i="1" s="1"/>
  <c r="U5007" i="1" s="1"/>
  <c r="R4943" i="1" a="1"/>
  <c r="R4943" i="1" s="1"/>
  <c r="T4943" i="1" s="1"/>
  <c r="U4943" i="1" s="1"/>
  <c r="R4879" i="1" a="1"/>
  <c r="R4879" i="1" s="1"/>
  <c r="T4879" i="1" s="1"/>
  <c r="U4879" i="1" s="1"/>
  <c r="R4815" i="1" a="1"/>
  <c r="R4815" i="1" s="1"/>
  <c r="T4815" i="1" s="1"/>
  <c r="U4815" i="1" s="1"/>
  <c r="R4751" i="1" a="1"/>
  <c r="R4751" i="1" s="1"/>
  <c r="T4751" i="1" s="1"/>
  <c r="U4751" i="1" s="1"/>
  <c r="R4687" i="1" a="1"/>
  <c r="R4687" i="1" s="1"/>
  <c r="T4687" i="1" s="1"/>
  <c r="U4687" i="1" s="1"/>
  <c r="R7590" i="1" a="1"/>
  <c r="R7590" i="1" s="1"/>
  <c r="T7590" i="1" s="1"/>
  <c r="U7590" i="1" s="1"/>
  <c r="R7526" i="1" a="1"/>
  <c r="R7526" i="1" s="1"/>
  <c r="T7526" i="1" s="1"/>
  <c r="U7526" i="1" s="1"/>
  <c r="R7462" i="1" a="1"/>
  <c r="R7462" i="1" s="1"/>
  <c r="T7462" i="1" s="1"/>
  <c r="U7462" i="1" s="1"/>
  <c r="R7398" i="1" a="1"/>
  <c r="R7398" i="1" s="1"/>
  <c r="T7398" i="1" s="1"/>
  <c r="U7398" i="1" s="1"/>
  <c r="R7334" i="1" a="1"/>
  <c r="R7334" i="1" s="1"/>
  <c r="T7334" i="1" s="1"/>
  <c r="U7334" i="1" s="1"/>
  <c r="R7270" i="1" a="1"/>
  <c r="R7270" i="1" s="1"/>
  <c r="T7270" i="1" s="1"/>
  <c r="U7270" i="1" s="1"/>
  <c r="R7206" i="1" a="1"/>
  <c r="R7206" i="1" s="1"/>
  <c r="T7206" i="1" s="1"/>
  <c r="U7206" i="1" s="1"/>
  <c r="R7142" i="1" a="1"/>
  <c r="R7142" i="1" s="1"/>
  <c r="T7142" i="1" s="1"/>
  <c r="U7142" i="1" s="1"/>
  <c r="R7078" i="1" a="1"/>
  <c r="R7078" i="1" s="1"/>
  <c r="T7078" i="1" s="1"/>
  <c r="U7078" i="1" s="1"/>
  <c r="R11693" i="1" a="1"/>
  <c r="R11693" i="1" s="1"/>
  <c r="T11693" i="1" s="1"/>
  <c r="U11693" i="1" s="1"/>
  <c r="R11629" i="1" a="1"/>
  <c r="R11629" i="1" s="1"/>
  <c r="T11629" i="1" s="1"/>
  <c r="U11629" i="1" s="1"/>
  <c r="R11565" i="1" a="1"/>
  <c r="R11565" i="1" s="1"/>
  <c r="T11565" i="1" s="1"/>
  <c r="U11565" i="1" s="1"/>
  <c r="R11501" i="1" a="1"/>
  <c r="R11501" i="1" s="1"/>
  <c r="T11501" i="1" s="1"/>
  <c r="U11501" i="1" s="1"/>
  <c r="R11437" i="1" a="1"/>
  <c r="R11437" i="1" s="1"/>
  <c r="T11437" i="1" s="1"/>
  <c r="U11437" i="1" s="1"/>
  <c r="R11373" i="1" a="1"/>
  <c r="R11373" i="1" s="1"/>
  <c r="T11373" i="1" s="1"/>
  <c r="U11373" i="1" s="1"/>
  <c r="R11309" i="1" a="1"/>
  <c r="R11309" i="1" s="1"/>
  <c r="T11309" i="1" s="1"/>
  <c r="U11309" i="1" s="1"/>
  <c r="R11245" i="1" a="1"/>
  <c r="R11245" i="1" s="1"/>
  <c r="T11245" i="1" s="1"/>
  <c r="U11245" i="1" s="1"/>
  <c r="R11181" i="1" a="1"/>
  <c r="R11181" i="1" s="1"/>
  <c r="T11181" i="1" s="1"/>
  <c r="U11181" i="1" s="1"/>
  <c r="R11117" i="1" a="1"/>
  <c r="R11117" i="1" s="1"/>
  <c r="T11117" i="1" s="1"/>
  <c r="U11117" i="1" s="1"/>
  <c r="R12012" i="1" a="1"/>
  <c r="R12012" i="1" s="1"/>
  <c r="T12012" i="1" s="1"/>
  <c r="U12012" i="1" s="1"/>
  <c r="R11948" i="1" a="1"/>
  <c r="R11948" i="1" s="1"/>
  <c r="T11948" i="1" s="1"/>
  <c r="U11948" i="1" s="1"/>
  <c r="R11884" i="1" a="1"/>
  <c r="R11884" i="1" s="1"/>
  <c r="T11884" i="1" s="1"/>
  <c r="U11884" i="1" s="1"/>
  <c r="R11820" i="1" a="1"/>
  <c r="R11820" i="1" s="1"/>
  <c r="T11820" i="1" s="1"/>
  <c r="U11820" i="1" s="1"/>
  <c r="R11756" i="1" a="1"/>
  <c r="R11756" i="1" s="1"/>
  <c r="T11756" i="1" s="1"/>
  <c r="U11756" i="1" s="1"/>
  <c r="R11692" i="1" a="1"/>
  <c r="R11692" i="1" s="1"/>
  <c r="T11692" i="1" s="1"/>
  <c r="U11692" i="1" s="1"/>
  <c r="R11628" i="1" a="1"/>
  <c r="R11628" i="1" s="1"/>
  <c r="T11628" i="1" s="1"/>
  <c r="U11628" i="1" s="1"/>
  <c r="R11564" i="1" a="1"/>
  <c r="R11564" i="1" s="1"/>
  <c r="T11564" i="1" s="1"/>
  <c r="U11564" i="1" s="1"/>
  <c r="R11500" i="1" a="1"/>
  <c r="R11500" i="1" s="1"/>
  <c r="T11500" i="1" s="1"/>
  <c r="U11500" i="1" s="1"/>
  <c r="R11436" i="1" a="1"/>
  <c r="R11436" i="1" s="1"/>
  <c r="T11436" i="1" s="1"/>
  <c r="U11436" i="1" s="1"/>
  <c r="R11372" i="1" a="1"/>
  <c r="R11372" i="1" s="1"/>
  <c r="T11372" i="1" s="1"/>
  <c r="U11372" i="1" s="1"/>
  <c r="R8322" i="1" a="1"/>
  <c r="R8322" i="1" s="1"/>
  <c r="T8322" i="1" s="1"/>
  <c r="U8322" i="1" s="1"/>
  <c r="R8258" i="1" a="1"/>
  <c r="R8258" i="1" s="1"/>
  <c r="T8258" i="1" s="1"/>
  <c r="U8258" i="1" s="1"/>
  <c r="R8194" i="1" a="1"/>
  <c r="R8194" i="1" s="1"/>
  <c r="T8194" i="1" s="1"/>
  <c r="U8194" i="1" s="1"/>
  <c r="R8130" i="1" a="1"/>
  <c r="R8130" i="1" s="1"/>
  <c r="T8130" i="1" s="1"/>
  <c r="U8130" i="1" s="1"/>
  <c r="R8066" i="1" a="1"/>
  <c r="R8066" i="1" s="1"/>
  <c r="T8066" i="1" s="1"/>
  <c r="U8066" i="1" s="1"/>
  <c r="R8002" i="1" a="1"/>
  <c r="R8002" i="1" s="1"/>
  <c r="T8002" i="1" s="1"/>
  <c r="U8002" i="1" s="1"/>
  <c r="R7938" i="1" a="1"/>
  <c r="R7938" i="1" s="1"/>
  <c r="T7938" i="1" s="1"/>
  <c r="U7938" i="1" s="1"/>
  <c r="R7874" i="1" a="1"/>
  <c r="R7874" i="1" s="1"/>
  <c r="T7874" i="1" s="1"/>
  <c r="U7874" i="1" s="1"/>
  <c r="R7810" i="1" a="1"/>
  <c r="R7810" i="1" s="1"/>
  <c r="T7810" i="1" s="1"/>
  <c r="U7810" i="1" s="1"/>
  <c r="R2265" i="1" a="1"/>
  <c r="R2265" i="1" s="1"/>
  <c r="T2265" i="1" s="1"/>
  <c r="U2265" i="1" s="1"/>
  <c r="R2201" i="1" a="1"/>
  <c r="R2201" i="1" s="1"/>
  <c r="T2201" i="1" s="1"/>
  <c r="U2201" i="1" s="1"/>
  <c r="R2137" i="1" a="1"/>
  <c r="R2137" i="1" s="1"/>
  <c r="T2137" i="1" s="1"/>
  <c r="U2137" i="1" s="1"/>
  <c r="R2073" i="1" a="1"/>
  <c r="R2073" i="1" s="1"/>
  <c r="T2073" i="1" s="1"/>
  <c r="U2073" i="1" s="1"/>
  <c r="R2009" i="1" a="1"/>
  <c r="R2009" i="1" s="1"/>
  <c r="T2009" i="1" s="1"/>
  <c r="U2009" i="1" s="1"/>
  <c r="R1945" i="1" a="1"/>
  <c r="R1945" i="1" s="1"/>
  <c r="T1945" i="1" s="1"/>
  <c r="U1945" i="1" s="1"/>
  <c r="R1881" i="1" a="1"/>
  <c r="R1881" i="1" s="1"/>
  <c r="T1881" i="1" s="1"/>
  <c r="U1881" i="1" s="1"/>
  <c r="R1817" i="1" a="1"/>
  <c r="R1817" i="1" s="1"/>
  <c r="T1817" i="1" s="1"/>
  <c r="U1817" i="1" s="1"/>
  <c r="R1753" i="1" a="1"/>
  <c r="R1753" i="1" s="1"/>
  <c r="T1753" i="1" s="1"/>
  <c r="U1753" i="1" s="1"/>
  <c r="R5408" i="1" a="1"/>
  <c r="R5408" i="1" s="1"/>
  <c r="T5408" i="1" s="1"/>
  <c r="U5408" i="1" s="1"/>
  <c r="R5344" i="1" a="1"/>
  <c r="R5344" i="1" s="1"/>
  <c r="T5344" i="1" s="1"/>
  <c r="U5344" i="1" s="1"/>
  <c r="R5280" i="1" a="1"/>
  <c r="R5280" i="1" s="1"/>
  <c r="T5280" i="1" s="1"/>
  <c r="U5280" i="1" s="1"/>
  <c r="R5216" i="1" a="1"/>
  <c r="R5216" i="1" s="1"/>
  <c r="T5216" i="1" s="1"/>
  <c r="U5216" i="1" s="1"/>
  <c r="R5152" i="1" a="1"/>
  <c r="R5152" i="1" s="1"/>
  <c r="T5152" i="1" s="1"/>
  <c r="U5152" i="1" s="1"/>
  <c r="R5088" i="1" a="1"/>
  <c r="R5088" i="1" s="1"/>
  <c r="T5088" i="1" s="1"/>
  <c r="U5088" i="1" s="1"/>
  <c r="R5024" i="1" a="1"/>
  <c r="R5024" i="1" s="1"/>
  <c r="T5024" i="1" s="1"/>
  <c r="U5024" i="1" s="1"/>
  <c r="R4960" i="1" a="1"/>
  <c r="R4960" i="1" s="1"/>
  <c r="T4960" i="1" s="1"/>
  <c r="U4960" i="1" s="1"/>
  <c r="R4896" i="1" a="1"/>
  <c r="R4896" i="1" s="1"/>
  <c r="T4896" i="1" s="1"/>
  <c r="U4896" i="1" s="1"/>
  <c r="R4832" i="1" a="1"/>
  <c r="R4832" i="1" s="1"/>
  <c r="T4832" i="1" s="1"/>
  <c r="U4832" i="1" s="1"/>
  <c r="R4623" i="1" a="1"/>
  <c r="R4623" i="1" s="1"/>
  <c r="T4623" i="1" s="1"/>
  <c r="U4623" i="1" s="1"/>
  <c r="R4559" i="1" a="1"/>
  <c r="R4559" i="1" s="1"/>
  <c r="T4559" i="1" s="1"/>
  <c r="U4559" i="1" s="1"/>
  <c r="R4495" i="1" a="1"/>
  <c r="R4495" i="1" s="1"/>
  <c r="T4495" i="1" s="1"/>
  <c r="U4495" i="1" s="1"/>
  <c r="R4431" i="1" a="1"/>
  <c r="R4431" i="1" s="1"/>
  <c r="T4431" i="1" s="1"/>
  <c r="U4431" i="1" s="1"/>
  <c r="R4367" i="1" a="1"/>
  <c r="R4367" i="1" s="1"/>
  <c r="T4367" i="1" s="1"/>
  <c r="U4367" i="1" s="1"/>
  <c r="R4303" i="1" a="1"/>
  <c r="R4303" i="1" s="1"/>
  <c r="T4303" i="1" s="1"/>
  <c r="U4303" i="1" s="1"/>
  <c r="R4239" i="1" a="1"/>
  <c r="R4239" i="1" s="1"/>
  <c r="T4239" i="1" s="1"/>
  <c r="U4239" i="1" s="1"/>
  <c r="R4175" i="1" a="1"/>
  <c r="R4175" i="1" s="1"/>
  <c r="T4175" i="1" s="1"/>
  <c r="U4175" i="1" s="1"/>
  <c r="R4111" i="1" a="1"/>
  <c r="R4111" i="1" s="1"/>
  <c r="T4111" i="1" s="1"/>
  <c r="U4111" i="1" s="1"/>
  <c r="R4047" i="1" a="1"/>
  <c r="R4047" i="1" s="1"/>
  <c r="T4047" i="1" s="1"/>
  <c r="U4047" i="1" s="1"/>
  <c r="R3983" i="1" a="1"/>
  <c r="R3983" i="1" s="1"/>
  <c r="T3983" i="1" s="1"/>
  <c r="U3983" i="1" s="1"/>
  <c r="R6998" i="1" a="1"/>
  <c r="R6998" i="1" s="1"/>
  <c r="T6998" i="1" s="1"/>
  <c r="U6998" i="1" s="1"/>
  <c r="R6934" i="1" a="1"/>
  <c r="R6934" i="1" s="1"/>
  <c r="T6934" i="1" s="1"/>
  <c r="U6934" i="1" s="1"/>
  <c r="R6870" i="1" a="1"/>
  <c r="R6870" i="1" s="1"/>
  <c r="T6870" i="1" s="1"/>
  <c r="U6870" i="1" s="1"/>
  <c r="R6806" i="1" a="1"/>
  <c r="R6806" i="1" s="1"/>
  <c r="T6806" i="1" s="1"/>
  <c r="U6806" i="1" s="1"/>
  <c r="R6742" i="1" a="1"/>
  <c r="R6742" i="1" s="1"/>
  <c r="T6742" i="1" s="1"/>
  <c r="U6742" i="1" s="1"/>
  <c r="R6678" i="1" a="1"/>
  <c r="R6678" i="1" s="1"/>
  <c r="T6678" i="1" s="1"/>
  <c r="U6678" i="1" s="1"/>
  <c r="R6614" i="1" a="1"/>
  <c r="R6614" i="1" s="1"/>
  <c r="T6614" i="1" s="1"/>
  <c r="U6614" i="1" s="1"/>
  <c r="R6550" i="1" a="1"/>
  <c r="R6550" i="1" s="1"/>
  <c r="T6550" i="1" s="1"/>
  <c r="U6550" i="1" s="1"/>
  <c r="R11069" i="1" a="1"/>
  <c r="R11069" i="1" s="1"/>
  <c r="T11069" i="1" s="1"/>
  <c r="U11069" i="1" s="1"/>
  <c r="R11005" i="1" a="1"/>
  <c r="R11005" i="1" s="1"/>
  <c r="T11005" i="1" s="1"/>
  <c r="U11005" i="1" s="1"/>
  <c r="R10941" i="1" a="1"/>
  <c r="R10941" i="1" s="1"/>
  <c r="T10941" i="1" s="1"/>
  <c r="U10941" i="1" s="1"/>
  <c r="R10877" i="1" a="1"/>
  <c r="R10877" i="1" s="1"/>
  <c r="T10877" i="1" s="1"/>
  <c r="U10877" i="1" s="1"/>
  <c r="R10813" i="1" a="1"/>
  <c r="R10813" i="1" s="1"/>
  <c r="T10813" i="1" s="1"/>
  <c r="U10813" i="1" s="1"/>
  <c r="R10749" i="1" a="1"/>
  <c r="R10749" i="1" s="1"/>
  <c r="T10749" i="1" s="1"/>
  <c r="U10749" i="1" s="1"/>
  <c r="R10685" i="1" a="1"/>
  <c r="R10685" i="1" s="1"/>
  <c r="T10685" i="1" s="1"/>
  <c r="U10685" i="1" s="1"/>
  <c r="R10621" i="1" a="1"/>
  <c r="R10621" i="1" s="1"/>
  <c r="T10621" i="1" s="1"/>
  <c r="U10621" i="1" s="1"/>
  <c r="R10557" i="1" a="1"/>
  <c r="R10557" i="1" s="1"/>
  <c r="T10557" i="1" s="1"/>
  <c r="U10557" i="1" s="1"/>
  <c r="R11348" i="1" a="1"/>
  <c r="R11348" i="1" s="1"/>
  <c r="T11348" i="1" s="1"/>
  <c r="U11348" i="1" s="1"/>
  <c r="R11284" i="1" a="1"/>
  <c r="R11284" i="1" s="1"/>
  <c r="T11284" i="1" s="1"/>
  <c r="U11284" i="1" s="1"/>
  <c r="R11220" i="1" a="1"/>
  <c r="R11220" i="1" s="1"/>
  <c r="T11220" i="1" s="1"/>
  <c r="U11220" i="1" s="1"/>
  <c r="R11156" i="1" a="1"/>
  <c r="R11156" i="1" s="1"/>
  <c r="T11156" i="1" s="1"/>
  <c r="U11156" i="1" s="1"/>
  <c r="R11092" i="1" a="1"/>
  <c r="R11092" i="1" s="1"/>
  <c r="T11092" i="1" s="1"/>
  <c r="U11092" i="1" s="1"/>
  <c r="R11028" i="1" a="1"/>
  <c r="R11028" i="1" s="1"/>
  <c r="T11028" i="1" s="1"/>
  <c r="U11028" i="1" s="1"/>
  <c r="R10964" i="1" a="1"/>
  <c r="R10964" i="1" s="1"/>
  <c r="T10964" i="1" s="1"/>
  <c r="U10964" i="1" s="1"/>
  <c r="R10900" i="1" a="1"/>
  <c r="R10900" i="1" s="1"/>
  <c r="T10900" i="1" s="1"/>
  <c r="U10900" i="1" s="1"/>
  <c r="R10836" i="1" a="1"/>
  <c r="R10836" i="1" s="1"/>
  <c r="T10836" i="1" s="1"/>
  <c r="U10836" i="1" s="1"/>
  <c r="R10772" i="1" a="1"/>
  <c r="R10772" i="1" s="1"/>
  <c r="T10772" i="1" s="1"/>
  <c r="U10772" i="1" s="1"/>
  <c r="R7738" i="1" a="1"/>
  <c r="R7738" i="1" s="1"/>
  <c r="T7738" i="1" s="1"/>
  <c r="U7738" i="1" s="1"/>
  <c r="R7674" i="1" a="1"/>
  <c r="R7674" i="1" s="1"/>
  <c r="T7674" i="1" s="1"/>
  <c r="U7674" i="1" s="1"/>
  <c r="R7610" i="1" a="1"/>
  <c r="R7610" i="1" s="1"/>
  <c r="T7610" i="1" s="1"/>
  <c r="U7610" i="1" s="1"/>
  <c r="R7546" i="1" a="1"/>
  <c r="R7546" i="1" s="1"/>
  <c r="T7546" i="1" s="1"/>
  <c r="U7546" i="1" s="1"/>
  <c r="R7482" i="1" a="1"/>
  <c r="R7482" i="1" s="1"/>
  <c r="T7482" i="1" s="1"/>
  <c r="U7482" i="1" s="1"/>
  <c r="R7418" i="1" a="1"/>
  <c r="R7418" i="1" s="1"/>
  <c r="T7418" i="1" s="1"/>
  <c r="U7418" i="1" s="1"/>
  <c r="R7354" i="1" a="1"/>
  <c r="R7354" i="1" s="1"/>
  <c r="T7354" i="1" s="1"/>
  <c r="U7354" i="1" s="1"/>
  <c r="R7290" i="1" a="1"/>
  <c r="R7290" i="1" s="1"/>
  <c r="T7290" i="1" s="1"/>
  <c r="U7290" i="1" s="1"/>
  <c r="R7226" i="1" a="1"/>
  <c r="R7226" i="1" s="1"/>
  <c r="T7226" i="1" s="1"/>
  <c r="U7226" i="1" s="1"/>
  <c r="R7162" i="1" a="1"/>
  <c r="R7162" i="1" s="1"/>
  <c r="T7162" i="1" s="1"/>
  <c r="U7162" i="1" s="1"/>
  <c r="R7098" i="1" a="1"/>
  <c r="R7098" i="1" s="1"/>
  <c r="T7098" i="1" s="1"/>
  <c r="U7098" i="1" s="1"/>
  <c r="R1649" i="1" a="1"/>
  <c r="R1649" i="1" s="1"/>
  <c r="T1649" i="1" s="1"/>
  <c r="U1649" i="1" s="1"/>
  <c r="R1585" i="1" a="1"/>
  <c r="R1585" i="1" s="1"/>
  <c r="T1585" i="1" s="1"/>
  <c r="U1585" i="1" s="1"/>
  <c r="R1521" i="1" a="1"/>
  <c r="R1521" i="1" s="1"/>
  <c r="T1521" i="1" s="1"/>
  <c r="U1521" i="1" s="1"/>
  <c r="R1457" i="1" a="1"/>
  <c r="R1457" i="1" s="1"/>
  <c r="T1457" i="1" s="1"/>
  <c r="U1457" i="1" s="1"/>
  <c r="R1393" i="1" a="1"/>
  <c r="R1393" i="1" s="1"/>
  <c r="T1393" i="1" s="1"/>
  <c r="U1393" i="1" s="1"/>
  <c r="R1329" i="1" a="1"/>
  <c r="R1329" i="1" s="1"/>
  <c r="T1329" i="1" s="1"/>
  <c r="U1329" i="1" s="1"/>
  <c r="R1265" i="1" a="1"/>
  <c r="R1265" i="1" s="1"/>
  <c r="T1265" i="1" s="1"/>
  <c r="U1265" i="1" s="1"/>
  <c r="R1201" i="1" a="1"/>
  <c r="R1201" i="1" s="1"/>
  <c r="T1201" i="1" s="1"/>
  <c r="U1201" i="1" s="1"/>
  <c r="R1137" i="1" a="1"/>
  <c r="R1137" i="1" s="1"/>
  <c r="T1137" i="1" s="1"/>
  <c r="U1137" i="1" s="1"/>
  <c r="R1073" i="1" a="1"/>
  <c r="R1073" i="1" s="1"/>
  <c r="T1073" i="1" s="1"/>
  <c r="U1073" i="1" s="1"/>
  <c r="R4760" i="1" a="1"/>
  <c r="R4760" i="1" s="1"/>
  <c r="T4760" i="1" s="1"/>
  <c r="U4760" i="1" s="1"/>
  <c r="R4696" i="1" a="1"/>
  <c r="R4696" i="1" s="1"/>
  <c r="T4696" i="1" s="1"/>
  <c r="U4696" i="1" s="1"/>
  <c r="R4632" i="1" a="1"/>
  <c r="R4632" i="1" s="1"/>
  <c r="T4632" i="1" s="1"/>
  <c r="U4632" i="1" s="1"/>
  <c r="R4568" i="1" a="1"/>
  <c r="R4568" i="1" s="1"/>
  <c r="T4568" i="1" s="1"/>
  <c r="U4568" i="1" s="1"/>
  <c r="R4504" i="1" a="1"/>
  <c r="R4504" i="1" s="1"/>
  <c r="T4504" i="1" s="1"/>
  <c r="U4504" i="1" s="1"/>
  <c r="R4440" i="1" a="1"/>
  <c r="R4440" i="1" s="1"/>
  <c r="T4440" i="1" s="1"/>
  <c r="U4440" i="1" s="1"/>
  <c r="R4376" i="1" a="1"/>
  <c r="R4376" i="1" s="1"/>
  <c r="T4376" i="1" s="1"/>
  <c r="U4376" i="1" s="1"/>
  <c r="R4312" i="1" a="1"/>
  <c r="R4312" i="1" s="1"/>
  <c r="T4312" i="1" s="1"/>
  <c r="U4312" i="1" s="1"/>
  <c r="R4248" i="1" a="1"/>
  <c r="R4248" i="1" s="1"/>
  <c r="T4248" i="1" s="1"/>
  <c r="U4248" i="1" s="1"/>
  <c r="R4184" i="1" a="1"/>
  <c r="R4184" i="1" s="1"/>
  <c r="T4184" i="1" s="1"/>
  <c r="U4184" i="1" s="1"/>
  <c r="R4120" i="1" a="1"/>
  <c r="R4120" i="1" s="1"/>
  <c r="T4120" i="1" s="1"/>
  <c r="U4120" i="1" s="1"/>
  <c r="R4056" i="1" a="1"/>
  <c r="R4056" i="1" s="1"/>
  <c r="T4056" i="1" s="1"/>
  <c r="U4056" i="1" s="1"/>
  <c r="R3903" i="1" a="1"/>
  <c r="R3903" i="1" s="1"/>
  <c r="T3903" i="1" s="1"/>
  <c r="U3903" i="1" s="1"/>
  <c r="R3839" i="1" a="1"/>
  <c r="R3839" i="1" s="1"/>
  <c r="T3839" i="1" s="1"/>
  <c r="U3839" i="1" s="1"/>
  <c r="R10493" i="1" a="1"/>
  <c r="R10493" i="1" s="1"/>
  <c r="T10493" i="1" s="1"/>
  <c r="U10493" i="1" s="1"/>
  <c r="R10429" i="1" a="1"/>
  <c r="R10429" i="1" s="1"/>
  <c r="T10429" i="1" s="1"/>
  <c r="U10429" i="1" s="1"/>
  <c r="R10365" i="1" a="1"/>
  <c r="R10365" i="1" s="1"/>
  <c r="T10365" i="1" s="1"/>
  <c r="U10365" i="1" s="1"/>
  <c r="R10301" i="1" a="1"/>
  <c r="R10301" i="1" s="1"/>
  <c r="T10301" i="1" s="1"/>
  <c r="U10301" i="1" s="1"/>
  <c r="R10237" i="1" a="1"/>
  <c r="R10237" i="1" s="1"/>
  <c r="T10237" i="1" s="1"/>
  <c r="U10237" i="1" s="1"/>
  <c r="R10173" i="1" a="1"/>
  <c r="R10173" i="1" s="1"/>
  <c r="T10173" i="1" s="1"/>
  <c r="U10173" i="1" s="1"/>
  <c r="R10109" i="1" a="1"/>
  <c r="R10109" i="1" s="1"/>
  <c r="T10109" i="1" s="1"/>
  <c r="U10109" i="1" s="1"/>
  <c r="R10045" i="1" a="1"/>
  <c r="R10045" i="1" s="1"/>
  <c r="T10045" i="1" s="1"/>
  <c r="U10045" i="1" s="1"/>
  <c r="R9981" i="1" a="1"/>
  <c r="R9981" i="1" s="1"/>
  <c r="T9981" i="1" s="1"/>
  <c r="U9981" i="1" s="1"/>
  <c r="R9917" i="1" a="1"/>
  <c r="R9917" i="1" s="1"/>
  <c r="T9917" i="1" s="1"/>
  <c r="U9917" i="1" s="1"/>
  <c r="R9853" i="1" a="1"/>
  <c r="R9853" i="1" s="1"/>
  <c r="T9853" i="1" s="1"/>
  <c r="U9853" i="1" s="1"/>
  <c r="R10716" i="1" a="1"/>
  <c r="R10716" i="1" s="1"/>
  <c r="T10716" i="1" s="1"/>
  <c r="U10716" i="1" s="1"/>
  <c r="R10652" i="1" a="1"/>
  <c r="R10652" i="1" s="1"/>
  <c r="T10652" i="1" s="1"/>
  <c r="U10652" i="1" s="1"/>
  <c r="R10588" i="1" a="1"/>
  <c r="R10588" i="1" s="1"/>
  <c r="T10588" i="1" s="1"/>
  <c r="U10588" i="1" s="1"/>
  <c r="R10524" i="1" a="1"/>
  <c r="R10524" i="1" s="1"/>
  <c r="T10524" i="1" s="1"/>
  <c r="U10524" i="1" s="1"/>
  <c r="R10460" i="1" a="1"/>
  <c r="R10460" i="1" s="1"/>
  <c r="T10460" i="1" s="1"/>
  <c r="U10460" i="1" s="1"/>
  <c r="R10396" i="1" a="1"/>
  <c r="R10396" i="1" s="1"/>
  <c r="T10396" i="1" s="1"/>
  <c r="U10396" i="1" s="1"/>
  <c r="R10332" i="1" a="1"/>
  <c r="R10332" i="1" s="1"/>
  <c r="T10332" i="1" s="1"/>
  <c r="U10332" i="1" s="1"/>
  <c r="R10268" i="1" a="1"/>
  <c r="R10268" i="1" s="1"/>
  <c r="T10268" i="1" s="1"/>
  <c r="U10268" i="1" s="1"/>
  <c r="R10204" i="1" a="1"/>
  <c r="R10204" i="1" s="1"/>
  <c r="T10204" i="1" s="1"/>
  <c r="U10204" i="1" s="1"/>
  <c r="R10140" i="1" a="1"/>
  <c r="R10140" i="1" s="1"/>
  <c r="T10140" i="1" s="1"/>
  <c r="U10140" i="1" s="1"/>
  <c r="R10076" i="1" a="1"/>
  <c r="R10076" i="1" s="1"/>
  <c r="T10076" i="1" s="1"/>
  <c r="U10076" i="1" s="1"/>
  <c r="R7034" i="1" a="1"/>
  <c r="R7034" i="1" s="1"/>
  <c r="T7034" i="1" s="1"/>
  <c r="U7034" i="1" s="1"/>
  <c r="R6970" i="1" a="1"/>
  <c r="R6970" i="1" s="1"/>
  <c r="T6970" i="1" s="1"/>
  <c r="U6970" i="1" s="1"/>
  <c r="R6906" i="1" a="1"/>
  <c r="R6906" i="1" s="1"/>
  <c r="T6906" i="1" s="1"/>
  <c r="U6906" i="1" s="1"/>
  <c r="R6842" i="1" a="1"/>
  <c r="R6842" i="1" s="1"/>
  <c r="T6842" i="1" s="1"/>
  <c r="U6842" i="1" s="1"/>
  <c r="R6778" i="1" a="1"/>
  <c r="R6778" i="1" s="1"/>
  <c r="T6778" i="1" s="1"/>
  <c r="U6778" i="1" s="1"/>
  <c r="R6714" i="1" a="1"/>
  <c r="R6714" i="1" s="1"/>
  <c r="T6714" i="1" s="1"/>
  <c r="U6714" i="1" s="1"/>
  <c r="R6650" i="1" a="1"/>
  <c r="R6650" i="1" s="1"/>
  <c r="T6650" i="1" s="1"/>
  <c r="U6650" i="1" s="1"/>
  <c r="R6586" i="1" a="1"/>
  <c r="R6586" i="1" s="1"/>
  <c r="T6586" i="1" s="1"/>
  <c r="U6586" i="1" s="1"/>
  <c r="R6522" i="1" a="1"/>
  <c r="R6522" i="1" s="1"/>
  <c r="T6522" i="1" s="1"/>
  <c r="U6522" i="1" s="1"/>
  <c r="R6458" i="1" a="1"/>
  <c r="R6458" i="1" s="1"/>
  <c r="T6458" i="1" s="1"/>
  <c r="U6458" i="1" s="1"/>
  <c r="R1025" i="1" a="1"/>
  <c r="R1025" i="1" s="1"/>
  <c r="T1025" i="1" s="1"/>
  <c r="U1025" i="1" s="1"/>
  <c r="R961" i="1" a="1"/>
  <c r="R961" i="1" s="1"/>
  <c r="T961" i="1" s="1"/>
  <c r="U961" i="1" s="1"/>
  <c r="R897" i="1" a="1"/>
  <c r="R897" i="1" s="1"/>
  <c r="T897" i="1" s="1"/>
  <c r="U897" i="1" s="1"/>
  <c r="R833" i="1" a="1"/>
  <c r="R833" i="1" s="1"/>
  <c r="T833" i="1" s="1"/>
  <c r="U833" i="1" s="1"/>
  <c r="R769" i="1" a="1"/>
  <c r="R769" i="1" s="1"/>
  <c r="T769" i="1" s="1"/>
  <c r="U769" i="1" s="1"/>
  <c r="R705" i="1" a="1"/>
  <c r="R705" i="1" s="1"/>
  <c r="T705" i="1" s="1"/>
  <c r="U705" i="1" s="1"/>
  <c r="R4008" i="1" a="1"/>
  <c r="R4008" i="1" s="1"/>
  <c r="T4008" i="1" s="1"/>
  <c r="U4008" i="1" s="1"/>
  <c r="R3944" i="1" a="1"/>
  <c r="R3944" i="1" s="1"/>
  <c r="T3944" i="1" s="1"/>
  <c r="U3944" i="1" s="1"/>
  <c r="R3880" i="1" a="1"/>
  <c r="R3880" i="1" s="1"/>
  <c r="T3880" i="1" s="1"/>
  <c r="U3880" i="1" s="1"/>
  <c r="R3816" i="1" a="1"/>
  <c r="R3816" i="1" s="1"/>
  <c r="T3816" i="1" s="1"/>
  <c r="U3816" i="1" s="1"/>
  <c r="R3752" i="1" a="1"/>
  <c r="R3752" i="1" s="1"/>
  <c r="T3752" i="1" s="1"/>
  <c r="U3752" i="1" s="1"/>
  <c r="R3688" i="1" a="1"/>
  <c r="R3688" i="1" s="1"/>
  <c r="T3688" i="1" s="1"/>
  <c r="U3688" i="1" s="1"/>
  <c r="R3624" i="1" a="1"/>
  <c r="R3624" i="1" s="1"/>
  <c r="T3624" i="1" s="1"/>
  <c r="U3624" i="1" s="1"/>
  <c r="R3560" i="1" a="1"/>
  <c r="R3560" i="1" s="1"/>
  <c r="T3560" i="1" s="1"/>
  <c r="U3560" i="1" s="1"/>
  <c r="R3496" i="1" a="1"/>
  <c r="R3496" i="1" s="1"/>
  <c r="T3496" i="1" s="1"/>
  <c r="U3496" i="1" s="1"/>
  <c r="R3432" i="1" a="1"/>
  <c r="R3432" i="1" s="1"/>
  <c r="T3432" i="1" s="1"/>
  <c r="U3432" i="1" s="1"/>
  <c r="R3368" i="1" a="1"/>
  <c r="R3368" i="1" s="1"/>
  <c r="T3368" i="1" s="1"/>
  <c r="U3368" i="1" s="1"/>
  <c r="R9757" i="1" a="1"/>
  <c r="R9757" i="1" s="1"/>
  <c r="T9757" i="1" s="1"/>
  <c r="U9757" i="1" s="1"/>
  <c r="R9693" i="1" a="1"/>
  <c r="R9693" i="1" s="1"/>
  <c r="T9693" i="1" s="1"/>
  <c r="U9693" i="1" s="1"/>
  <c r="R9629" i="1" a="1"/>
  <c r="R9629" i="1" s="1"/>
  <c r="T9629" i="1" s="1"/>
  <c r="U9629" i="1" s="1"/>
  <c r="R9565" i="1" a="1"/>
  <c r="R9565" i="1" s="1"/>
  <c r="T9565" i="1" s="1"/>
  <c r="U9565" i="1" s="1"/>
  <c r="R9501" i="1" a="1"/>
  <c r="R9501" i="1" s="1"/>
  <c r="T9501" i="1" s="1"/>
  <c r="U9501" i="1" s="1"/>
  <c r="R10020" i="1" a="1"/>
  <c r="R10020" i="1" s="1"/>
  <c r="T10020" i="1" s="1"/>
  <c r="U10020" i="1" s="1"/>
  <c r="R9956" i="1" a="1"/>
  <c r="R9956" i="1" s="1"/>
  <c r="T9956" i="1" s="1"/>
  <c r="U9956" i="1" s="1"/>
  <c r="R9892" i="1" a="1"/>
  <c r="R9892" i="1" s="1"/>
  <c r="T9892" i="1" s="1"/>
  <c r="U9892" i="1" s="1"/>
  <c r="R9828" i="1" a="1"/>
  <c r="R9828" i="1" s="1"/>
  <c r="T9828" i="1" s="1"/>
  <c r="U9828" i="1" s="1"/>
  <c r="R9764" i="1" a="1"/>
  <c r="R9764" i="1" s="1"/>
  <c r="T9764" i="1" s="1"/>
  <c r="U9764" i="1" s="1"/>
  <c r="R9700" i="1" a="1"/>
  <c r="R9700" i="1" s="1"/>
  <c r="T9700" i="1" s="1"/>
  <c r="U9700" i="1" s="1"/>
  <c r="R9636" i="1" a="1"/>
  <c r="R9636" i="1" s="1"/>
  <c r="T9636" i="1" s="1"/>
  <c r="U9636" i="1" s="1"/>
  <c r="R9572" i="1" a="1"/>
  <c r="R9572" i="1" s="1"/>
  <c r="T9572" i="1" s="1"/>
  <c r="U9572" i="1" s="1"/>
  <c r="R6394" i="1" a="1"/>
  <c r="R6394" i="1" s="1"/>
  <c r="T6394" i="1" s="1"/>
  <c r="U6394" i="1" s="1"/>
  <c r="R6330" i="1" a="1"/>
  <c r="R6330" i="1" s="1"/>
  <c r="T6330" i="1" s="1"/>
  <c r="U6330" i="1" s="1"/>
  <c r="R6266" i="1" a="1"/>
  <c r="R6266" i="1" s="1"/>
  <c r="T6266" i="1" s="1"/>
  <c r="U6266" i="1" s="1"/>
  <c r="R6202" i="1" a="1"/>
  <c r="R6202" i="1" s="1"/>
  <c r="T6202" i="1" s="1"/>
  <c r="U6202" i="1" s="1"/>
  <c r="R6138" i="1" a="1"/>
  <c r="R6138" i="1" s="1"/>
  <c r="T6138" i="1" s="1"/>
  <c r="U6138" i="1" s="1"/>
  <c r="R6074" i="1" a="1"/>
  <c r="R6074" i="1" s="1"/>
  <c r="T6074" i="1" s="1"/>
  <c r="U6074" i="1" s="1"/>
  <c r="R6010" i="1" a="1"/>
  <c r="R6010" i="1" s="1"/>
  <c r="T6010" i="1" s="1"/>
  <c r="U6010" i="1" s="1"/>
  <c r="R5946" i="1" a="1"/>
  <c r="R5946" i="1" s="1"/>
  <c r="T5946" i="1" s="1"/>
  <c r="U5946" i="1" s="1"/>
  <c r="R5882" i="1" a="1"/>
  <c r="R5882" i="1" s="1"/>
  <c r="T5882" i="1" s="1"/>
  <c r="U5882" i="1" s="1"/>
  <c r="R5818" i="1" a="1"/>
  <c r="R5818" i="1" s="1"/>
  <c r="T5818" i="1" s="1"/>
  <c r="U5818" i="1" s="1"/>
  <c r="R5754" i="1" a="1"/>
  <c r="R5754" i="1" s="1"/>
  <c r="T5754" i="1" s="1"/>
  <c r="U5754" i="1" s="1"/>
  <c r="R5690" i="1" a="1"/>
  <c r="R5690" i="1" s="1"/>
  <c r="T5690" i="1" s="1"/>
  <c r="U5690" i="1" s="1"/>
  <c r="R5626" i="1" a="1"/>
  <c r="R5626" i="1" s="1"/>
  <c r="T5626" i="1" s="1"/>
  <c r="U5626" i="1" s="1"/>
  <c r="R5562" i="1" a="1"/>
  <c r="R5562" i="1" s="1"/>
  <c r="T5562" i="1" s="1"/>
  <c r="U5562" i="1" s="1"/>
  <c r="R649" i="1" a="1"/>
  <c r="R649" i="1" s="1"/>
  <c r="T649" i="1" s="1"/>
  <c r="U649" i="1" s="1"/>
  <c r="R585" i="1" a="1"/>
  <c r="R585" i="1" s="1"/>
  <c r="T585" i="1" s="1"/>
  <c r="U585" i="1" s="1"/>
  <c r="R521" i="1" a="1"/>
  <c r="R521" i="1" s="1"/>
  <c r="T521" i="1" s="1"/>
  <c r="U521" i="1" s="1"/>
  <c r="R457" i="1" a="1"/>
  <c r="R457" i="1" s="1"/>
  <c r="T457" i="1" s="1"/>
  <c r="U457" i="1" s="1"/>
  <c r="R393" i="1" a="1"/>
  <c r="R393" i="1" s="1"/>
  <c r="T393" i="1" s="1"/>
  <c r="U393" i="1" s="1"/>
  <c r="R329" i="1" a="1"/>
  <c r="R329" i="1" s="1"/>
  <c r="T329" i="1" s="1"/>
  <c r="U329" i="1" s="1"/>
  <c r="R265" i="1" a="1"/>
  <c r="R265" i="1" s="1"/>
  <c r="T265" i="1" s="1"/>
  <c r="U265" i="1" s="1"/>
  <c r="R201" i="1" a="1"/>
  <c r="R201" i="1" s="1"/>
  <c r="T201" i="1" s="1"/>
  <c r="U201" i="1" s="1"/>
  <c r="R137" i="1" a="1"/>
  <c r="R137" i="1" s="1"/>
  <c r="T137" i="1" s="1"/>
  <c r="U137" i="1" s="1"/>
  <c r="R73" i="1" a="1"/>
  <c r="R73" i="1" s="1"/>
  <c r="T73" i="1" s="1"/>
  <c r="U73" i="1" s="1"/>
  <c r="R9" i="1" a="1"/>
  <c r="R9" i="1" s="1"/>
  <c r="T9" i="1" s="1"/>
  <c r="U9" i="1" s="1"/>
  <c r="R5498" i="1" a="1"/>
  <c r="R5498" i="1" s="1"/>
  <c r="T5498" i="1" s="1"/>
  <c r="U5498" i="1" s="1"/>
  <c r="R5434" i="1" a="1"/>
  <c r="R5434" i="1" s="1"/>
  <c r="T5434" i="1" s="1"/>
  <c r="U5434" i="1" s="1"/>
  <c r="R5370" i="1" a="1"/>
  <c r="R5370" i="1" s="1"/>
  <c r="T5370" i="1" s="1"/>
  <c r="U5370" i="1" s="1"/>
  <c r="R5306" i="1" a="1"/>
  <c r="R5306" i="1" s="1"/>
  <c r="T5306" i="1" s="1"/>
  <c r="U5306" i="1" s="1"/>
  <c r="R5242" i="1" a="1"/>
  <c r="R5242" i="1" s="1"/>
  <c r="T5242" i="1" s="1"/>
  <c r="U5242" i="1" s="1"/>
  <c r="R5178" i="1" a="1"/>
  <c r="R5178" i="1" s="1"/>
  <c r="T5178" i="1" s="1"/>
  <c r="U5178" i="1" s="1"/>
  <c r="R5114" i="1" a="1"/>
  <c r="R5114" i="1" s="1"/>
  <c r="T5114" i="1" s="1"/>
  <c r="U5114" i="1" s="1"/>
  <c r="R5050" i="1" a="1"/>
  <c r="R5050" i="1" s="1"/>
  <c r="T5050" i="1" s="1"/>
  <c r="U5050" i="1" s="1"/>
  <c r="R4986" i="1" a="1"/>
  <c r="R4986" i="1" s="1"/>
  <c r="T4986" i="1" s="1"/>
  <c r="U4986" i="1" s="1"/>
  <c r="R4922" i="1" a="1"/>
  <c r="R4922" i="1" s="1"/>
  <c r="T4922" i="1" s="1"/>
  <c r="U4922" i="1" s="1"/>
  <c r="R4858" i="1" a="1"/>
  <c r="R4858" i="1" s="1"/>
  <c r="T4858" i="1" s="1"/>
  <c r="U4858" i="1" s="1"/>
  <c r="R6123" i="1" a="1"/>
  <c r="R6123" i="1" s="1"/>
  <c r="T6123" i="1" s="1"/>
  <c r="U6123" i="1" s="1"/>
  <c r="R6059" i="1" a="1"/>
  <c r="R6059" i="1" s="1"/>
  <c r="T6059" i="1" s="1"/>
  <c r="U6059" i="1" s="1"/>
  <c r="R5995" i="1" a="1"/>
  <c r="R5995" i="1" s="1"/>
  <c r="T5995" i="1" s="1"/>
  <c r="U5995" i="1" s="1"/>
  <c r="R5931" i="1" a="1"/>
  <c r="R5931" i="1" s="1"/>
  <c r="T5931" i="1" s="1"/>
  <c r="U5931" i="1" s="1"/>
  <c r="R5867" i="1" a="1"/>
  <c r="R5867" i="1" s="1"/>
  <c r="T5867" i="1" s="1"/>
  <c r="U5867" i="1" s="1"/>
  <c r="R4794" i="1" a="1"/>
  <c r="R4794" i="1" s="1"/>
  <c r="T4794" i="1" s="1"/>
  <c r="U4794" i="1" s="1"/>
  <c r="R4730" i="1" a="1"/>
  <c r="R4730" i="1" s="1"/>
  <c r="T4730" i="1" s="1"/>
  <c r="U4730" i="1" s="1"/>
  <c r="R4666" i="1" a="1"/>
  <c r="R4666" i="1" s="1"/>
  <c r="T4666" i="1" s="1"/>
  <c r="U4666" i="1" s="1"/>
  <c r="R5827" i="1" a="1"/>
  <c r="R5827" i="1" s="1"/>
  <c r="T5827" i="1" s="1"/>
  <c r="U5827" i="1" s="1"/>
  <c r="R8627" i="1" a="1"/>
  <c r="R8627" i="1" s="1"/>
  <c r="T8627" i="1" s="1"/>
  <c r="U8627" i="1" s="1"/>
  <c r="R7809" i="1" a="1"/>
  <c r="R7809" i="1" s="1"/>
  <c r="T7809" i="1" s="1"/>
  <c r="U7809" i="1" s="1"/>
  <c r="R10688" i="1" a="1"/>
  <c r="R10688" i="1" s="1"/>
  <c r="T10688" i="1" s="1"/>
  <c r="U10688" i="1" s="1"/>
  <c r="R11944" i="1" a="1"/>
  <c r="R11944" i="1" s="1"/>
  <c r="T11944" i="1" s="1"/>
  <c r="U11944" i="1" s="1"/>
  <c r="R11930" i="1" a="1"/>
  <c r="R11930" i="1" s="1"/>
  <c r="T11930" i="1" s="1"/>
  <c r="U11930" i="1" s="1"/>
  <c r="R9472" i="1" a="1"/>
  <c r="R9472" i="1" s="1"/>
  <c r="T9472" i="1" s="1"/>
  <c r="U9472" i="1" s="1"/>
  <c r="R12055" i="1" a="1"/>
  <c r="R12055" i="1" s="1"/>
  <c r="T12055" i="1" s="1"/>
  <c r="U12055" i="1" s="1"/>
  <c r="R10463" i="1" a="1"/>
  <c r="R10463" i="1" s="1"/>
  <c r="T10463" i="1" s="1"/>
  <c r="U10463" i="1" s="1"/>
  <c r="R11871" i="1" a="1"/>
  <c r="R11871" i="1" s="1"/>
  <c r="T11871" i="1" s="1"/>
  <c r="U11871" i="1" s="1"/>
  <c r="R13166" i="1" a="1"/>
  <c r="R13166" i="1" s="1"/>
  <c r="T13166" i="1" s="1"/>
  <c r="U13166" i="1" s="1"/>
  <c r="R11862" i="1" a="1"/>
  <c r="R11862" i="1" s="1"/>
  <c r="T11862" i="1" s="1"/>
  <c r="U11862" i="1" s="1"/>
  <c r="R11410" i="1" a="1"/>
  <c r="R11410" i="1" s="1"/>
  <c r="T11410" i="1" s="1"/>
  <c r="U11410" i="1" s="1"/>
  <c r="R10898" i="1" a="1"/>
  <c r="R10898" i="1" s="1"/>
  <c r="T10898" i="1" s="1"/>
  <c r="U10898" i="1" s="1"/>
  <c r="R5841" i="1" a="1"/>
  <c r="R5841" i="1" s="1"/>
  <c r="T5841" i="1" s="1"/>
  <c r="U5841" i="1" s="1"/>
  <c r="R5329" i="1" a="1"/>
  <c r="R5329" i="1" s="1"/>
  <c r="T5329" i="1" s="1"/>
  <c r="U5329" i="1" s="1"/>
  <c r="R4817" i="1" a="1"/>
  <c r="R4817" i="1" s="1"/>
  <c r="T4817" i="1" s="1"/>
  <c r="U4817" i="1" s="1"/>
  <c r="R8416" i="1" a="1"/>
  <c r="R8416" i="1" s="1"/>
  <c r="T8416" i="1" s="1"/>
  <c r="U8416" i="1" s="1"/>
  <c r="R9071" i="1" a="1"/>
  <c r="R9071" i="1" s="1"/>
  <c r="T9071" i="1" s="1"/>
  <c r="U9071" i="1" s="1"/>
  <c r="R8559" i="1" a="1"/>
  <c r="R8559" i="1" s="1"/>
  <c r="T8559" i="1" s="1"/>
  <c r="U8559" i="1" s="1"/>
  <c r="R8047" i="1" a="1"/>
  <c r="R8047" i="1" s="1"/>
  <c r="T8047" i="1" s="1"/>
  <c r="U8047" i="1" s="1"/>
  <c r="R11454" i="1" a="1"/>
  <c r="R11454" i="1" s="1"/>
  <c r="T11454" i="1" s="1"/>
  <c r="U11454" i="1" s="1"/>
  <c r="R9654" i="1" a="1"/>
  <c r="R9654" i="1" s="1"/>
  <c r="T9654" i="1" s="1"/>
  <c r="U9654" i="1" s="1"/>
  <c r="R8822" i="1" a="1"/>
  <c r="R8822" i="1" s="1"/>
  <c r="T8822" i="1" s="1"/>
  <c r="U8822" i="1" s="1"/>
  <c r="R10590" i="1" a="1"/>
  <c r="R10590" i="1" s="1"/>
  <c r="T10590" i="1" s="1"/>
  <c r="U10590" i="1" s="1"/>
  <c r="R9046" i="1" a="1"/>
  <c r="R9046" i="1" s="1"/>
  <c r="T9046" i="1" s="1"/>
  <c r="U9046" i="1" s="1"/>
  <c r="R10742" i="1" a="1"/>
  <c r="R10742" i="1" s="1"/>
  <c r="T10742" i="1" s="1"/>
  <c r="U10742" i="1" s="1"/>
  <c r="R9206" i="1" a="1"/>
  <c r="R9206" i="1" s="1"/>
  <c r="T9206" i="1" s="1"/>
  <c r="U9206" i="1" s="1"/>
  <c r="R10466" i="1" a="1"/>
  <c r="R10466" i="1" s="1"/>
  <c r="T10466" i="1" s="1"/>
  <c r="U10466" i="1" s="1"/>
  <c r="R9954" i="1" a="1"/>
  <c r="R9954" i="1" s="1"/>
  <c r="T9954" i="1" s="1"/>
  <c r="U9954" i="1" s="1"/>
  <c r="R4561" i="1" a="1"/>
  <c r="R4561" i="1" s="1"/>
  <c r="T4561" i="1" s="1"/>
  <c r="U4561" i="1" s="1"/>
  <c r="R4049" i="1" a="1"/>
  <c r="R4049" i="1" s="1"/>
  <c r="T4049" i="1" s="1"/>
  <c r="U4049" i="1" s="1"/>
  <c r="R7960" i="1" a="1"/>
  <c r="R7960" i="1" s="1"/>
  <c r="T7960" i="1" s="1"/>
  <c r="U7960" i="1" s="1"/>
  <c r="R7448" i="1" a="1"/>
  <c r="R7448" i="1" s="1"/>
  <c r="T7448" i="1" s="1"/>
  <c r="U7448" i="1" s="1"/>
  <c r="R6936" i="1" a="1"/>
  <c r="R6936" i="1" s="1"/>
  <c r="T6936" i="1" s="1"/>
  <c r="U6936" i="1" s="1"/>
  <c r="R7191" i="1" a="1"/>
  <c r="R7191" i="1" s="1"/>
  <c r="T7191" i="1" s="1"/>
  <c r="U7191" i="1" s="1"/>
  <c r="R6679" i="1" a="1"/>
  <c r="R6679" i="1" s="1"/>
  <c r="T6679" i="1" s="1"/>
  <c r="U6679" i="1" s="1"/>
  <c r="R8662" i="1" a="1"/>
  <c r="R8662" i="1" s="1"/>
  <c r="T8662" i="1" s="1"/>
  <c r="U8662" i="1" s="1"/>
  <c r="R13645" i="1" a="1"/>
  <c r="R13645" i="1" s="1"/>
  <c r="T13645" i="1" s="1"/>
  <c r="U13645" i="1" s="1"/>
  <c r="R13133" i="1" a="1"/>
  <c r="R13133" i="1" s="1"/>
  <c r="T13133" i="1" s="1"/>
  <c r="U13133" i="1" s="1"/>
  <c r="R12621" i="1" a="1"/>
  <c r="R12621" i="1" s="1"/>
  <c r="T12621" i="1" s="1"/>
  <c r="U12621" i="1" s="1"/>
  <c r="R13812" i="1" a="1"/>
  <c r="R13812" i="1" s="1"/>
  <c r="T13812" i="1" s="1"/>
  <c r="U13812" i="1" s="1"/>
  <c r="R13556" i="1" a="1"/>
  <c r="R13556" i="1" s="1"/>
  <c r="T13556" i="1" s="1"/>
  <c r="U13556" i="1" s="1"/>
  <c r="R13300" i="1" a="1"/>
  <c r="R13300" i="1" s="1"/>
  <c r="T13300" i="1" s="1"/>
  <c r="U13300" i="1" s="1"/>
  <c r="R13044" i="1" a="1"/>
  <c r="R13044" i="1" s="1"/>
  <c r="T13044" i="1" s="1"/>
  <c r="U13044" i="1" s="1"/>
  <c r="R12820" i="1" a="1"/>
  <c r="R12820" i="1" s="1"/>
  <c r="T12820" i="1" s="1"/>
  <c r="U12820" i="1" s="1"/>
  <c r="R9618" i="1" a="1"/>
  <c r="R9618" i="1" s="1"/>
  <c r="T9618" i="1" s="1"/>
  <c r="U9618" i="1" s="1"/>
  <c r="R9490" i="1" a="1"/>
  <c r="R9490" i="1" s="1"/>
  <c r="T9490" i="1" s="1"/>
  <c r="U9490" i="1" s="1"/>
  <c r="R9418" i="1" a="1"/>
  <c r="R9418" i="1" s="1"/>
  <c r="T9418" i="1" s="1"/>
  <c r="U9418" i="1" s="1"/>
  <c r="R9354" i="1" a="1"/>
  <c r="R9354" i="1" s="1"/>
  <c r="T9354" i="1" s="1"/>
  <c r="U9354" i="1" s="1"/>
  <c r="R9290" i="1" a="1"/>
  <c r="R9290" i="1" s="1"/>
  <c r="T9290" i="1" s="1"/>
  <c r="U9290" i="1" s="1"/>
  <c r="R9226" i="1" a="1"/>
  <c r="R9226" i="1" s="1"/>
  <c r="T9226" i="1" s="1"/>
  <c r="U9226" i="1" s="1"/>
  <c r="R9162" i="1" a="1"/>
  <c r="R9162" i="1" s="1"/>
  <c r="T9162" i="1" s="1"/>
  <c r="U9162" i="1" s="1"/>
  <c r="R9098" i="1" a="1"/>
  <c r="R9098" i="1" s="1"/>
  <c r="T9098" i="1" s="1"/>
  <c r="U9098" i="1" s="1"/>
  <c r="R9034" i="1" a="1"/>
  <c r="R9034" i="1" s="1"/>
  <c r="T9034" i="1" s="1"/>
  <c r="U9034" i="1" s="1"/>
  <c r="R3625" i="1" a="1"/>
  <c r="R3625" i="1" s="1"/>
  <c r="T3625" i="1" s="1"/>
  <c r="U3625" i="1" s="1"/>
  <c r="R3561" i="1" a="1"/>
  <c r="R3561" i="1" s="1"/>
  <c r="T3561" i="1" s="1"/>
  <c r="U3561" i="1" s="1"/>
  <c r="R3497" i="1" a="1"/>
  <c r="R3497" i="1" s="1"/>
  <c r="T3497" i="1" s="1"/>
  <c r="U3497" i="1" s="1"/>
  <c r="R3433" i="1" a="1"/>
  <c r="R3433" i="1" s="1"/>
  <c r="T3433" i="1" s="1"/>
  <c r="U3433" i="1" s="1"/>
  <c r="R3369" i="1" a="1"/>
  <c r="R3369" i="1" s="1"/>
  <c r="T3369" i="1" s="1"/>
  <c r="U3369" i="1" s="1"/>
  <c r="R3305" i="1" a="1"/>
  <c r="R3305" i="1" s="1"/>
  <c r="T3305" i="1" s="1"/>
  <c r="U3305" i="1" s="1"/>
  <c r="R3241" i="1" a="1"/>
  <c r="R3241" i="1" s="1"/>
  <c r="T3241" i="1" s="1"/>
  <c r="U3241" i="1" s="1"/>
  <c r="R3177" i="1" a="1"/>
  <c r="R3177" i="1" s="1"/>
  <c r="T3177" i="1" s="1"/>
  <c r="U3177" i="1" s="1"/>
  <c r="R3113" i="1" a="1"/>
  <c r="R3113" i="1" s="1"/>
  <c r="T3113" i="1" s="1"/>
  <c r="U3113" i="1" s="1"/>
  <c r="R3049" i="1" a="1"/>
  <c r="R3049" i="1" s="1"/>
  <c r="T3049" i="1" s="1"/>
  <c r="U3049" i="1" s="1"/>
  <c r="R2985" i="1" a="1"/>
  <c r="R2985" i="1" s="1"/>
  <c r="T2985" i="1" s="1"/>
  <c r="U2985" i="1" s="1"/>
  <c r="R6856" i="1" a="1"/>
  <c r="R6856" i="1" s="1"/>
  <c r="T6856" i="1" s="1"/>
  <c r="U6856" i="1" s="1"/>
  <c r="R6792" i="1" a="1"/>
  <c r="R6792" i="1" s="1"/>
  <c r="T6792" i="1" s="1"/>
  <c r="U6792" i="1" s="1"/>
  <c r="R6728" i="1" a="1"/>
  <c r="R6728" i="1" s="1"/>
  <c r="T6728" i="1" s="1"/>
  <c r="U6728" i="1" s="1"/>
  <c r="R6664" i="1" a="1"/>
  <c r="R6664" i="1" s="1"/>
  <c r="T6664" i="1" s="1"/>
  <c r="U6664" i="1" s="1"/>
  <c r="R6600" i="1" a="1"/>
  <c r="R6600" i="1" s="1"/>
  <c r="T6600" i="1" s="1"/>
  <c r="U6600" i="1" s="1"/>
  <c r="R6536" i="1" a="1"/>
  <c r="R6536" i="1" s="1"/>
  <c r="T6536" i="1" s="1"/>
  <c r="U6536" i="1" s="1"/>
  <c r="R6472" i="1" a="1"/>
  <c r="R6472" i="1" s="1"/>
  <c r="T6472" i="1" s="1"/>
  <c r="U6472" i="1" s="1"/>
  <c r="R6408" i="1" a="1"/>
  <c r="R6408" i="1" s="1"/>
  <c r="T6408" i="1" s="1"/>
  <c r="U6408" i="1" s="1"/>
  <c r="R6344" i="1" a="1"/>
  <c r="R6344" i="1" s="1"/>
  <c r="T6344" i="1" s="1"/>
  <c r="U6344" i="1" s="1"/>
  <c r="R6280" i="1" a="1"/>
  <c r="R6280" i="1" s="1"/>
  <c r="T6280" i="1" s="1"/>
  <c r="U6280" i="1" s="1"/>
  <c r="R6216" i="1" a="1"/>
  <c r="R6216" i="1" s="1"/>
  <c r="T6216" i="1" s="1"/>
  <c r="U6216" i="1" s="1"/>
  <c r="R6152" i="1" a="1"/>
  <c r="R6152" i="1" s="1"/>
  <c r="T6152" i="1" s="1"/>
  <c r="U6152" i="1" s="1"/>
  <c r="R6231" i="1" a="1"/>
  <c r="R6231" i="1" s="1"/>
  <c r="T6231" i="1" s="1"/>
  <c r="U6231" i="1" s="1"/>
  <c r="R6167" i="1" a="1"/>
  <c r="R6167" i="1" s="1"/>
  <c r="T6167" i="1" s="1"/>
  <c r="U6167" i="1" s="1"/>
  <c r="R6103" i="1" a="1"/>
  <c r="R6103" i="1" s="1"/>
  <c r="T6103" i="1" s="1"/>
  <c r="U6103" i="1" s="1"/>
  <c r="R6039" i="1" a="1"/>
  <c r="R6039" i="1" s="1"/>
  <c r="T6039" i="1" s="1"/>
  <c r="U6039" i="1" s="1"/>
  <c r="R5975" i="1" a="1"/>
  <c r="R5975" i="1" s="1"/>
  <c r="T5975" i="1" s="1"/>
  <c r="U5975" i="1" s="1"/>
  <c r="R5911" i="1" a="1"/>
  <c r="R5911" i="1" s="1"/>
  <c r="T5911" i="1" s="1"/>
  <c r="U5911" i="1" s="1"/>
  <c r="R5847" i="1" a="1"/>
  <c r="R5847" i="1" s="1"/>
  <c r="T5847" i="1" s="1"/>
  <c r="U5847" i="1" s="1"/>
  <c r="R5783" i="1" a="1"/>
  <c r="R5783" i="1" s="1"/>
  <c r="T5783" i="1" s="1"/>
  <c r="U5783" i="1" s="1"/>
  <c r="R5719" i="1" a="1"/>
  <c r="R5719" i="1" s="1"/>
  <c r="T5719" i="1" s="1"/>
  <c r="U5719" i="1" s="1"/>
  <c r="R5655" i="1" a="1"/>
  <c r="R5655" i="1" s="1"/>
  <c r="T5655" i="1" s="1"/>
  <c r="U5655" i="1" s="1"/>
  <c r="R5591" i="1" a="1"/>
  <c r="R5591" i="1" s="1"/>
  <c r="T5591" i="1" s="1"/>
  <c r="U5591" i="1" s="1"/>
  <c r="R5527" i="1" a="1"/>
  <c r="R5527" i="1" s="1"/>
  <c r="T5527" i="1" s="1"/>
  <c r="U5527" i="1" s="1"/>
  <c r="R5463" i="1" a="1"/>
  <c r="R5463" i="1" s="1"/>
  <c r="T5463" i="1" s="1"/>
  <c r="U5463" i="1" s="1"/>
  <c r="R8238" i="1" a="1"/>
  <c r="R8238" i="1" s="1"/>
  <c r="T8238" i="1" s="1"/>
  <c r="U8238" i="1" s="1"/>
  <c r="R8174" i="1" a="1"/>
  <c r="R8174" i="1" s="1"/>
  <c r="T8174" i="1" s="1"/>
  <c r="U8174" i="1" s="1"/>
  <c r="R8110" i="1" a="1"/>
  <c r="R8110" i="1" s="1"/>
  <c r="T8110" i="1" s="1"/>
  <c r="U8110" i="1" s="1"/>
  <c r="R8046" i="1" a="1"/>
  <c r="R8046" i="1" s="1"/>
  <c r="T8046" i="1" s="1"/>
  <c r="U8046" i="1" s="1"/>
  <c r="R7982" i="1" a="1"/>
  <c r="R7982" i="1" s="1"/>
  <c r="T7982" i="1" s="1"/>
  <c r="U7982" i="1" s="1"/>
  <c r="R7918" i="1" a="1"/>
  <c r="R7918" i="1" s="1"/>
  <c r="T7918" i="1" s="1"/>
  <c r="U7918" i="1" s="1"/>
  <c r="R7854" i="1" a="1"/>
  <c r="R7854" i="1" s="1"/>
  <c r="T7854" i="1" s="1"/>
  <c r="U7854" i="1" s="1"/>
  <c r="R7790" i="1" a="1"/>
  <c r="R7790" i="1" s="1"/>
  <c r="T7790" i="1" s="1"/>
  <c r="U7790" i="1" s="1"/>
  <c r="R7726" i="1" a="1"/>
  <c r="R7726" i="1" s="1"/>
  <c r="T7726" i="1" s="1"/>
  <c r="U7726" i="1" s="1"/>
  <c r="R7662" i="1" a="1"/>
  <c r="R7662" i="1" s="1"/>
  <c r="T7662" i="1" s="1"/>
  <c r="U7662" i="1" s="1"/>
  <c r="R12485" i="1" a="1"/>
  <c r="R12485" i="1" s="1"/>
  <c r="T12485" i="1" s="1"/>
  <c r="U12485" i="1" s="1"/>
  <c r="R12421" i="1" a="1"/>
  <c r="R12421" i="1" s="1"/>
  <c r="T12421" i="1" s="1"/>
  <c r="U12421" i="1" s="1"/>
  <c r="R12357" i="1" a="1"/>
  <c r="R12357" i="1" s="1"/>
  <c r="T12357" i="1" s="1"/>
  <c r="U12357" i="1" s="1"/>
  <c r="R12293" i="1" a="1"/>
  <c r="R12293" i="1" s="1"/>
  <c r="T12293" i="1" s="1"/>
  <c r="U12293" i="1" s="1"/>
  <c r="R12229" i="1" a="1"/>
  <c r="R12229" i="1" s="1"/>
  <c r="T12229" i="1" s="1"/>
  <c r="U12229" i="1" s="1"/>
  <c r="R12165" i="1" a="1"/>
  <c r="R12165" i="1" s="1"/>
  <c r="T12165" i="1" s="1"/>
  <c r="U12165" i="1" s="1"/>
  <c r="R12101" i="1" a="1"/>
  <c r="R12101" i="1" s="1"/>
  <c r="T12101" i="1" s="1"/>
  <c r="U12101" i="1" s="1"/>
  <c r="R12037" i="1" a="1"/>
  <c r="R12037" i="1" s="1"/>
  <c r="T12037" i="1" s="1"/>
  <c r="U12037" i="1" s="1"/>
  <c r="R11973" i="1" a="1"/>
  <c r="R11973" i="1" s="1"/>
  <c r="T11973" i="1" s="1"/>
  <c r="U11973" i="1" s="1"/>
  <c r="R11909" i="1" a="1"/>
  <c r="R11909" i="1" s="1"/>
  <c r="T11909" i="1" s="1"/>
  <c r="U11909" i="1" s="1"/>
  <c r="R11845" i="1" a="1"/>
  <c r="R11845" i="1" s="1"/>
  <c r="T11845" i="1" s="1"/>
  <c r="U11845" i="1" s="1"/>
  <c r="R11781" i="1" a="1"/>
  <c r="R11781" i="1" s="1"/>
  <c r="T11781" i="1" s="1"/>
  <c r="U11781" i="1" s="1"/>
  <c r="R11717" i="1" a="1"/>
  <c r="R11717" i="1" s="1"/>
  <c r="T11717" i="1" s="1"/>
  <c r="U11717" i="1" s="1"/>
  <c r="R12692" i="1" a="1"/>
  <c r="R12692" i="1" s="1"/>
  <c r="T12692" i="1" s="1"/>
  <c r="U12692" i="1" s="1"/>
  <c r="R12628" i="1" a="1"/>
  <c r="R12628" i="1" s="1"/>
  <c r="T12628" i="1" s="1"/>
  <c r="U12628" i="1" s="1"/>
  <c r="R12564" i="1" a="1"/>
  <c r="R12564" i="1" s="1"/>
  <c r="T12564" i="1" s="1"/>
  <c r="U12564" i="1" s="1"/>
  <c r="R12500" i="1" a="1"/>
  <c r="R12500" i="1" s="1"/>
  <c r="T12500" i="1" s="1"/>
  <c r="U12500" i="1" s="1"/>
  <c r="R12436" i="1" a="1"/>
  <c r="R12436" i="1" s="1"/>
  <c r="T12436" i="1" s="1"/>
  <c r="U12436" i="1" s="1"/>
  <c r="R12372" i="1" a="1"/>
  <c r="R12372" i="1" s="1"/>
  <c r="T12372" i="1" s="1"/>
  <c r="U12372" i="1" s="1"/>
  <c r="R12308" i="1" a="1"/>
  <c r="R12308" i="1" s="1"/>
  <c r="T12308" i="1" s="1"/>
  <c r="U12308" i="1" s="1"/>
  <c r="R12244" i="1" a="1"/>
  <c r="R12244" i="1" s="1"/>
  <c r="T12244" i="1" s="1"/>
  <c r="U12244" i="1" s="1"/>
  <c r="R12180" i="1" a="1"/>
  <c r="R12180" i="1" s="1"/>
  <c r="T12180" i="1" s="1"/>
  <c r="U12180" i="1" s="1"/>
  <c r="R12116" i="1" a="1"/>
  <c r="R12116" i="1" s="1"/>
  <c r="T12116" i="1" s="1"/>
  <c r="U12116" i="1" s="1"/>
  <c r="R12052" i="1" a="1"/>
  <c r="R12052" i="1" s="1"/>
  <c r="T12052" i="1" s="1"/>
  <c r="U12052" i="1" s="1"/>
  <c r="R8962" i="1" a="1"/>
  <c r="R8962" i="1" s="1"/>
  <c r="T8962" i="1" s="1"/>
  <c r="U8962" i="1" s="1"/>
  <c r="R8898" i="1" a="1"/>
  <c r="R8898" i="1" s="1"/>
  <c r="T8898" i="1" s="1"/>
  <c r="U8898" i="1" s="1"/>
  <c r="R8834" i="1" a="1"/>
  <c r="R8834" i="1" s="1"/>
  <c r="T8834" i="1" s="1"/>
  <c r="U8834" i="1" s="1"/>
  <c r="R8770" i="1" a="1"/>
  <c r="R8770" i="1" s="1"/>
  <c r="T8770" i="1" s="1"/>
  <c r="U8770" i="1" s="1"/>
  <c r="R8706" i="1" a="1"/>
  <c r="R8706" i="1" s="1"/>
  <c r="T8706" i="1" s="1"/>
  <c r="U8706" i="1" s="1"/>
  <c r="R8642" i="1" a="1"/>
  <c r="R8642" i="1" s="1"/>
  <c r="T8642" i="1" s="1"/>
  <c r="U8642" i="1" s="1"/>
  <c r="R8578" i="1" a="1"/>
  <c r="R8578" i="1" s="1"/>
  <c r="T8578" i="1" s="1"/>
  <c r="U8578" i="1" s="1"/>
  <c r="R8514" i="1" a="1"/>
  <c r="R8514" i="1" s="1"/>
  <c r="T8514" i="1" s="1"/>
  <c r="U8514" i="1" s="1"/>
  <c r="R8450" i="1" a="1"/>
  <c r="R8450" i="1" s="1"/>
  <c r="T8450" i="1" s="1"/>
  <c r="U8450" i="1" s="1"/>
  <c r="R8386" i="1" a="1"/>
  <c r="R8386" i="1" s="1"/>
  <c r="T8386" i="1" s="1"/>
  <c r="U8386" i="1" s="1"/>
  <c r="R2881" i="1" a="1"/>
  <c r="R2881" i="1" s="1"/>
  <c r="T2881" i="1" s="1"/>
  <c r="U2881" i="1" s="1"/>
  <c r="R2817" i="1" a="1"/>
  <c r="R2817" i="1" s="1"/>
  <c r="T2817" i="1" s="1"/>
  <c r="U2817" i="1" s="1"/>
  <c r="R2753" i="1" a="1"/>
  <c r="R2753" i="1" s="1"/>
  <c r="T2753" i="1" s="1"/>
  <c r="U2753" i="1" s="1"/>
  <c r="R2689" i="1" a="1"/>
  <c r="R2689" i="1" s="1"/>
  <c r="T2689" i="1" s="1"/>
  <c r="U2689" i="1" s="1"/>
  <c r="R2625" i="1" a="1"/>
  <c r="R2625" i="1" s="1"/>
  <c r="T2625" i="1" s="1"/>
  <c r="U2625" i="1" s="1"/>
  <c r="R2561" i="1" a="1"/>
  <c r="R2561" i="1" s="1"/>
  <c r="T2561" i="1" s="1"/>
  <c r="U2561" i="1" s="1"/>
  <c r="R2497" i="1" a="1"/>
  <c r="R2497" i="1" s="1"/>
  <c r="T2497" i="1" s="1"/>
  <c r="U2497" i="1" s="1"/>
  <c r="R2433" i="1" a="1"/>
  <c r="R2433" i="1" s="1"/>
  <c r="T2433" i="1" s="1"/>
  <c r="U2433" i="1" s="1"/>
  <c r="R2369" i="1" a="1"/>
  <c r="R2369" i="1" s="1"/>
  <c r="T2369" i="1" s="1"/>
  <c r="U2369" i="1" s="1"/>
  <c r="R2305" i="1" a="1"/>
  <c r="R2305" i="1" s="1"/>
  <c r="T2305" i="1" s="1"/>
  <c r="U2305" i="1" s="1"/>
  <c r="R6072" i="1" a="1"/>
  <c r="R6072" i="1" s="1"/>
  <c r="T6072" i="1" s="1"/>
  <c r="U6072" i="1" s="1"/>
  <c r="R6008" i="1" a="1"/>
  <c r="R6008" i="1" s="1"/>
  <c r="T6008" i="1" s="1"/>
  <c r="U6008" i="1" s="1"/>
  <c r="R5944" i="1" a="1"/>
  <c r="R5944" i="1" s="1"/>
  <c r="T5944" i="1" s="1"/>
  <c r="U5944" i="1" s="1"/>
  <c r="R5880" i="1" a="1"/>
  <c r="R5880" i="1" s="1"/>
  <c r="T5880" i="1" s="1"/>
  <c r="U5880" i="1" s="1"/>
  <c r="R5816" i="1" a="1"/>
  <c r="R5816" i="1" s="1"/>
  <c r="T5816" i="1" s="1"/>
  <c r="U5816" i="1" s="1"/>
  <c r="R5752" i="1" a="1"/>
  <c r="R5752" i="1" s="1"/>
  <c r="T5752" i="1" s="1"/>
  <c r="U5752" i="1" s="1"/>
  <c r="R5688" i="1" a="1"/>
  <c r="R5688" i="1" s="1"/>
  <c r="T5688" i="1" s="1"/>
  <c r="U5688" i="1" s="1"/>
  <c r="R5624" i="1" a="1"/>
  <c r="R5624" i="1" s="1"/>
  <c r="T5624" i="1" s="1"/>
  <c r="U5624" i="1" s="1"/>
  <c r="R5560" i="1" a="1"/>
  <c r="R5560" i="1" s="1"/>
  <c r="T5560" i="1" s="1"/>
  <c r="U5560" i="1" s="1"/>
  <c r="R5496" i="1" a="1"/>
  <c r="R5496" i="1" s="1"/>
  <c r="T5496" i="1" s="1"/>
  <c r="U5496" i="1" s="1"/>
  <c r="R5432" i="1" a="1"/>
  <c r="R5432" i="1" s="1"/>
  <c r="T5432" i="1" s="1"/>
  <c r="U5432" i="1" s="1"/>
  <c r="R5383" i="1" a="1"/>
  <c r="R5383" i="1" s="1"/>
  <c r="T5383" i="1" s="1"/>
  <c r="U5383" i="1" s="1"/>
  <c r="R5319" i="1" a="1"/>
  <c r="R5319" i="1" s="1"/>
  <c r="T5319" i="1" s="1"/>
  <c r="U5319" i="1" s="1"/>
  <c r="R5255" i="1" a="1"/>
  <c r="R5255" i="1" s="1"/>
  <c r="T5255" i="1" s="1"/>
  <c r="U5255" i="1" s="1"/>
  <c r="R5191" i="1" a="1"/>
  <c r="R5191" i="1" s="1"/>
  <c r="T5191" i="1" s="1"/>
  <c r="U5191" i="1" s="1"/>
  <c r="R5127" i="1" a="1"/>
  <c r="R5127" i="1" s="1"/>
  <c r="T5127" i="1" s="1"/>
  <c r="U5127" i="1" s="1"/>
  <c r="R5063" i="1" a="1"/>
  <c r="R5063" i="1" s="1"/>
  <c r="T5063" i="1" s="1"/>
  <c r="U5063" i="1" s="1"/>
  <c r="R4999" i="1" a="1"/>
  <c r="R4999" i="1" s="1"/>
  <c r="T4999" i="1" s="1"/>
  <c r="U4999" i="1" s="1"/>
  <c r="R4935" i="1" a="1"/>
  <c r="R4935" i="1" s="1"/>
  <c r="T4935" i="1" s="1"/>
  <c r="U4935" i="1" s="1"/>
  <c r="R4871" i="1" a="1"/>
  <c r="R4871" i="1" s="1"/>
  <c r="T4871" i="1" s="1"/>
  <c r="U4871" i="1" s="1"/>
  <c r="R4807" i="1" a="1"/>
  <c r="R4807" i="1" s="1"/>
  <c r="T4807" i="1" s="1"/>
  <c r="U4807" i="1" s="1"/>
  <c r="R4743" i="1" a="1"/>
  <c r="R4743" i="1" s="1"/>
  <c r="T4743" i="1" s="1"/>
  <c r="U4743" i="1" s="1"/>
  <c r="R4679" i="1" a="1"/>
  <c r="R4679" i="1" s="1"/>
  <c r="T4679" i="1" s="1"/>
  <c r="U4679" i="1" s="1"/>
  <c r="R7582" i="1" a="1"/>
  <c r="R7582" i="1" s="1"/>
  <c r="T7582" i="1" s="1"/>
  <c r="U7582" i="1" s="1"/>
  <c r="R7518" i="1" a="1"/>
  <c r="R7518" i="1" s="1"/>
  <c r="T7518" i="1" s="1"/>
  <c r="U7518" i="1" s="1"/>
  <c r="R7454" i="1" a="1"/>
  <c r="R7454" i="1" s="1"/>
  <c r="T7454" i="1" s="1"/>
  <c r="U7454" i="1" s="1"/>
  <c r="R7390" i="1" a="1"/>
  <c r="R7390" i="1" s="1"/>
  <c r="T7390" i="1" s="1"/>
  <c r="U7390" i="1" s="1"/>
  <c r="R7326" i="1" a="1"/>
  <c r="R7326" i="1" s="1"/>
  <c r="T7326" i="1" s="1"/>
  <c r="U7326" i="1" s="1"/>
  <c r="R7262" i="1" a="1"/>
  <c r="R7262" i="1" s="1"/>
  <c r="T7262" i="1" s="1"/>
  <c r="U7262" i="1" s="1"/>
  <c r="R7198" i="1" a="1"/>
  <c r="R7198" i="1" s="1"/>
  <c r="T7198" i="1" s="1"/>
  <c r="U7198" i="1" s="1"/>
  <c r="R7134" i="1" a="1"/>
  <c r="R7134" i="1" s="1"/>
  <c r="T7134" i="1" s="1"/>
  <c r="U7134" i="1" s="1"/>
  <c r="R7070" i="1" a="1"/>
  <c r="R7070" i="1" s="1"/>
  <c r="T7070" i="1" s="1"/>
  <c r="U7070" i="1" s="1"/>
  <c r="R11685" i="1" a="1"/>
  <c r="R11685" i="1" s="1"/>
  <c r="T11685" i="1" s="1"/>
  <c r="U11685" i="1" s="1"/>
  <c r="R11621" i="1" a="1"/>
  <c r="R11621" i="1" s="1"/>
  <c r="T11621" i="1" s="1"/>
  <c r="U11621" i="1" s="1"/>
  <c r="R11557" i="1" a="1"/>
  <c r="R11557" i="1" s="1"/>
  <c r="T11557" i="1" s="1"/>
  <c r="U11557" i="1" s="1"/>
  <c r="R11493" i="1" a="1"/>
  <c r="R11493" i="1" s="1"/>
  <c r="T11493" i="1" s="1"/>
  <c r="U11493" i="1" s="1"/>
  <c r="R11429" i="1" a="1"/>
  <c r="R11429" i="1" s="1"/>
  <c r="T11429" i="1" s="1"/>
  <c r="U11429" i="1" s="1"/>
  <c r="R11365" i="1" a="1"/>
  <c r="R11365" i="1" s="1"/>
  <c r="T11365" i="1" s="1"/>
  <c r="U11365" i="1" s="1"/>
  <c r="R11301" i="1" a="1"/>
  <c r="R11301" i="1" s="1"/>
  <c r="T11301" i="1" s="1"/>
  <c r="U11301" i="1" s="1"/>
  <c r="R11237" i="1" a="1"/>
  <c r="R11237" i="1" s="1"/>
  <c r="T11237" i="1" s="1"/>
  <c r="U11237" i="1" s="1"/>
  <c r="R11173" i="1" a="1"/>
  <c r="R11173" i="1" s="1"/>
  <c r="T11173" i="1" s="1"/>
  <c r="U11173" i="1" s="1"/>
  <c r="R11109" i="1" a="1"/>
  <c r="R11109" i="1" s="1"/>
  <c r="T11109" i="1" s="1"/>
  <c r="U11109" i="1" s="1"/>
  <c r="R12004" i="1" a="1"/>
  <c r="R12004" i="1" s="1"/>
  <c r="T12004" i="1" s="1"/>
  <c r="U12004" i="1" s="1"/>
  <c r="R11940" i="1" a="1"/>
  <c r="R11940" i="1" s="1"/>
  <c r="T11940" i="1" s="1"/>
  <c r="U11940" i="1" s="1"/>
  <c r="R11876" i="1" a="1"/>
  <c r="R11876" i="1" s="1"/>
  <c r="T11876" i="1" s="1"/>
  <c r="U11876" i="1" s="1"/>
  <c r="R11812" i="1" a="1"/>
  <c r="R11812" i="1" s="1"/>
  <c r="T11812" i="1" s="1"/>
  <c r="U11812" i="1" s="1"/>
  <c r="R11748" i="1" a="1"/>
  <c r="R11748" i="1" s="1"/>
  <c r="T11748" i="1" s="1"/>
  <c r="U11748" i="1" s="1"/>
  <c r="R11684" i="1" a="1"/>
  <c r="R11684" i="1" s="1"/>
  <c r="T11684" i="1" s="1"/>
  <c r="U11684" i="1" s="1"/>
  <c r="R11620" i="1" a="1"/>
  <c r="R11620" i="1" s="1"/>
  <c r="T11620" i="1" s="1"/>
  <c r="U11620" i="1" s="1"/>
  <c r="R11556" i="1" a="1"/>
  <c r="R11556" i="1" s="1"/>
  <c r="T11556" i="1" s="1"/>
  <c r="U11556" i="1" s="1"/>
  <c r="R11492" i="1" a="1"/>
  <c r="R11492" i="1" s="1"/>
  <c r="T11492" i="1" s="1"/>
  <c r="U11492" i="1" s="1"/>
  <c r="R11428" i="1" a="1"/>
  <c r="R11428" i="1" s="1"/>
  <c r="T11428" i="1" s="1"/>
  <c r="U11428" i="1" s="1"/>
  <c r="R11364" i="1" a="1"/>
  <c r="R11364" i="1" s="1"/>
  <c r="T11364" i="1" s="1"/>
  <c r="U11364" i="1" s="1"/>
  <c r="R8314" i="1" a="1"/>
  <c r="R8314" i="1" s="1"/>
  <c r="T8314" i="1" s="1"/>
  <c r="U8314" i="1" s="1"/>
  <c r="R8250" i="1" a="1"/>
  <c r="R8250" i="1" s="1"/>
  <c r="T8250" i="1" s="1"/>
  <c r="U8250" i="1" s="1"/>
  <c r="R8186" i="1" a="1"/>
  <c r="R8186" i="1" s="1"/>
  <c r="T8186" i="1" s="1"/>
  <c r="U8186" i="1" s="1"/>
  <c r="R8122" i="1" a="1"/>
  <c r="R8122" i="1" s="1"/>
  <c r="T8122" i="1" s="1"/>
  <c r="U8122" i="1" s="1"/>
  <c r="R8058" i="1" a="1"/>
  <c r="R8058" i="1" s="1"/>
  <c r="T8058" i="1" s="1"/>
  <c r="U8058" i="1" s="1"/>
  <c r="R7994" i="1" a="1"/>
  <c r="R7994" i="1" s="1"/>
  <c r="T7994" i="1" s="1"/>
  <c r="U7994" i="1" s="1"/>
  <c r="R7930" i="1" a="1"/>
  <c r="R7930" i="1" s="1"/>
  <c r="T7930" i="1" s="1"/>
  <c r="U7930" i="1" s="1"/>
  <c r="R7866" i="1" a="1"/>
  <c r="R7866" i="1" s="1"/>
  <c r="T7866" i="1" s="1"/>
  <c r="U7866" i="1" s="1"/>
  <c r="R7802" i="1" a="1"/>
  <c r="R7802" i="1" s="1"/>
  <c r="T7802" i="1" s="1"/>
  <c r="U7802" i="1" s="1"/>
  <c r="R2257" i="1" a="1"/>
  <c r="R2257" i="1" s="1"/>
  <c r="T2257" i="1" s="1"/>
  <c r="U2257" i="1" s="1"/>
  <c r="R2193" i="1" a="1"/>
  <c r="R2193" i="1" s="1"/>
  <c r="T2193" i="1" s="1"/>
  <c r="U2193" i="1" s="1"/>
  <c r="R2129" i="1" a="1"/>
  <c r="R2129" i="1" s="1"/>
  <c r="T2129" i="1" s="1"/>
  <c r="U2129" i="1" s="1"/>
  <c r="R2065" i="1" a="1"/>
  <c r="R2065" i="1" s="1"/>
  <c r="T2065" i="1" s="1"/>
  <c r="U2065" i="1" s="1"/>
  <c r="R2001" i="1" a="1"/>
  <c r="R2001" i="1" s="1"/>
  <c r="T2001" i="1" s="1"/>
  <c r="U2001" i="1" s="1"/>
  <c r="R1937" i="1" a="1"/>
  <c r="R1937" i="1" s="1"/>
  <c r="T1937" i="1" s="1"/>
  <c r="U1937" i="1" s="1"/>
  <c r="R1873" i="1" a="1"/>
  <c r="R1873" i="1" s="1"/>
  <c r="T1873" i="1" s="1"/>
  <c r="U1873" i="1" s="1"/>
  <c r="R1809" i="1" a="1"/>
  <c r="R1809" i="1" s="1"/>
  <c r="T1809" i="1" s="1"/>
  <c r="U1809" i="1" s="1"/>
  <c r="R1745" i="1" a="1"/>
  <c r="R1745" i="1" s="1"/>
  <c r="T1745" i="1" s="1"/>
  <c r="U1745" i="1" s="1"/>
  <c r="R5400" i="1" a="1"/>
  <c r="R5400" i="1" s="1"/>
  <c r="T5400" i="1" s="1"/>
  <c r="U5400" i="1" s="1"/>
  <c r="R5336" i="1" a="1"/>
  <c r="R5336" i="1" s="1"/>
  <c r="T5336" i="1" s="1"/>
  <c r="U5336" i="1" s="1"/>
  <c r="R5272" i="1" a="1"/>
  <c r="R5272" i="1" s="1"/>
  <c r="T5272" i="1" s="1"/>
  <c r="U5272" i="1" s="1"/>
  <c r="R5208" i="1" a="1"/>
  <c r="R5208" i="1" s="1"/>
  <c r="T5208" i="1" s="1"/>
  <c r="U5208" i="1" s="1"/>
  <c r="R5144" i="1" a="1"/>
  <c r="R5144" i="1" s="1"/>
  <c r="T5144" i="1" s="1"/>
  <c r="U5144" i="1" s="1"/>
  <c r="R5080" i="1" a="1"/>
  <c r="R5080" i="1" s="1"/>
  <c r="T5080" i="1" s="1"/>
  <c r="U5080" i="1" s="1"/>
  <c r="R5016" i="1" a="1"/>
  <c r="R5016" i="1" s="1"/>
  <c r="T5016" i="1" s="1"/>
  <c r="U5016" i="1" s="1"/>
  <c r="R4952" i="1" a="1"/>
  <c r="R4952" i="1" s="1"/>
  <c r="T4952" i="1" s="1"/>
  <c r="U4952" i="1" s="1"/>
  <c r="R4888" i="1" a="1"/>
  <c r="R4888" i="1" s="1"/>
  <c r="T4888" i="1" s="1"/>
  <c r="U4888" i="1" s="1"/>
  <c r="R4824" i="1" a="1"/>
  <c r="R4824" i="1" s="1"/>
  <c r="T4824" i="1" s="1"/>
  <c r="U4824" i="1" s="1"/>
  <c r="R4615" i="1" a="1"/>
  <c r="R4615" i="1" s="1"/>
  <c r="T4615" i="1" s="1"/>
  <c r="U4615" i="1" s="1"/>
  <c r="R4551" i="1" a="1"/>
  <c r="R4551" i="1" s="1"/>
  <c r="T4551" i="1" s="1"/>
  <c r="U4551" i="1" s="1"/>
  <c r="R4487" i="1" a="1"/>
  <c r="R4487" i="1" s="1"/>
  <c r="T4487" i="1" s="1"/>
  <c r="U4487" i="1" s="1"/>
  <c r="R4423" i="1" a="1"/>
  <c r="R4423" i="1" s="1"/>
  <c r="T4423" i="1" s="1"/>
  <c r="U4423" i="1" s="1"/>
  <c r="R4359" i="1" a="1"/>
  <c r="R4359" i="1" s="1"/>
  <c r="T4359" i="1" s="1"/>
  <c r="U4359" i="1" s="1"/>
  <c r="R4295" i="1" a="1"/>
  <c r="R4295" i="1" s="1"/>
  <c r="T4295" i="1" s="1"/>
  <c r="U4295" i="1" s="1"/>
  <c r="R4231" i="1" a="1"/>
  <c r="R4231" i="1" s="1"/>
  <c r="T4231" i="1" s="1"/>
  <c r="U4231" i="1" s="1"/>
  <c r="R4167" i="1" a="1"/>
  <c r="R4167" i="1" s="1"/>
  <c r="T4167" i="1" s="1"/>
  <c r="U4167" i="1" s="1"/>
  <c r="R4103" i="1" a="1"/>
  <c r="R4103" i="1" s="1"/>
  <c r="T4103" i="1" s="1"/>
  <c r="U4103" i="1" s="1"/>
  <c r="R4039" i="1" a="1"/>
  <c r="R4039" i="1" s="1"/>
  <c r="T4039" i="1" s="1"/>
  <c r="U4039" i="1" s="1"/>
  <c r="R3975" i="1" a="1"/>
  <c r="R3975" i="1" s="1"/>
  <c r="T3975" i="1" s="1"/>
  <c r="U3975" i="1" s="1"/>
  <c r="R6990" i="1" a="1"/>
  <c r="R6990" i="1" s="1"/>
  <c r="T6990" i="1" s="1"/>
  <c r="U6990" i="1" s="1"/>
  <c r="R6926" i="1" a="1"/>
  <c r="R6926" i="1" s="1"/>
  <c r="T6926" i="1" s="1"/>
  <c r="U6926" i="1" s="1"/>
  <c r="R6862" i="1" a="1"/>
  <c r="R6862" i="1" s="1"/>
  <c r="T6862" i="1" s="1"/>
  <c r="U6862" i="1" s="1"/>
  <c r="R6798" i="1" a="1"/>
  <c r="R6798" i="1" s="1"/>
  <c r="T6798" i="1" s="1"/>
  <c r="U6798" i="1" s="1"/>
  <c r="R6734" i="1" a="1"/>
  <c r="R6734" i="1" s="1"/>
  <c r="T6734" i="1" s="1"/>
  <c r="U6734" i="1" s="1"/>
  <c r="R6670" i="1" a="1"/>
  <c r="R6670" i="1" s="1"/>
  <c r="T6670" i="1" s="1"/>
  <c r="U6670" i="1" s="1"/>
  <c r="R6606" i="1" a="1"/>
  <c r="R6606" i="1" s="1"/>
  <c r="T6606" i="1" s="1"/>
  <c r="U6606" i="1" s="1"/>
  <c r="R6542" i="1" a="1"/>
  <c r="R6542" i="1" s="1"/>
  <c r="T6542" i="1" s="1"/>
  <c r="U6542" i="1" s="1"/>
  <c r="R11061" i="1" a="1"/>
  <c r="R11061" i="1" s="1"/>
  <c r="T11061" i="1" s="1"/>
  <c r="U11061" i="1" s="1"/>
  <c r="R10997" i="1" a="1"/>
  <c r="R10997" i="1" s="1"/>
  <c r="T10997" i="1" s="1"/>
  <c r="U10997" i="1" s="1"/>
  <c r="R10933" i="1" a="1"/>
  <c r="R10933" i="1" s="1"/>
  <c r="T10933" i="1" s="1"/>
  <c r="U10933" i="1" s="1"/>
  <c r="R10869" i="1" a="1"/>
  <c r="R10869" i="1" s="1"/>
  <c r="T10869" i="1" s="1"/>
  <c r="U10869" i="1" s="1"/>
  <c r="R10805" i="1" a="1"/>
  <c r="R10805" i="1" s="1"/>
  <c r="T10805" i="1" s="1"/>
  <c r="U10805" i="1" s="1"/>
  <c r="R10741" i="1" a="1"/>
  <c r="R10741" i="1" s="1"/>
  <c r="T10741" i="1" s="1"/>
  <c r="U10741" i="1" s="1"/>
  <c r="R10677" i="1" a="1"/>
  <c r="R10677" i="1" s="1"/>
  <c r="T10677" i="1" s="1"/>
  <c r="U10677" i="1" s="1"/>
  <c r="R10613" i="1" a="1"/>
  <c r="R10613" i="1" s="1"/>
  <c r="T10613" i="1" s="1"/>
  <c r="U10613" i="1" s="1"/>
  <c r="R10549" i="1" a="1"/>
  <c r="R10549" i="1" s="1"/>
  <c r="T10549" i="1" s="1"/>
  <c r="U10549" i="1" s="1"/>
  <c r="R11340" i="1" a="1"/>
  <c r="R11340" i="1" s="1"/>
  <c r="T11340" i="1" s="1"/>
  <c r="U11340" i="1" s="1"/>
  <c r="R11276" i="1" a="1"/>
  <c r="R11276" i="1" s="1"/>
  <c r="T11276" i="1" s="1"/>
  <c r="U11276" i="1" s="1"/>
  <c r="R11212" i="1" a="1"/>
  <c r="R11212" i="1" s="1"/>
  <c r="T11212" i="1" s="1"/>
  <c r="U11212" i="1" s="1"/>
  <c r="R11148" i="1" a="1"/>
  <c r="R11148" i="1" s="1"/>
  <c r="T11148" i="1" s="1"/>
  <c r="U11148" i="1" s="1"/>
  <c r="R11084" i="1" a="1"/>
  <c r="R11084" i="1" s="1"/>
  <c r="T11084" i="1" s="1"/>
  <c r="U11084" i="1" s="1"/>
  <c r="R11020" i="1" a="1"/>
  <c r="R11020" i="1" s="1"/>
  <c r="T11020" i="1" s="1"/>
  <c r="U11020" i="1" s="1"/>
  <c r="R10956" i="1" a="1"/>
  <c r="R10956" i="1" s="1"/>
  <c r="T10956" i="1" s="1"/>
  <c r="U10956" i="1" s="1"/>
  <c r="R10892" i="1" a="1"/>
  <c r="R10892" i="1" s="1"/>
  <c r="T10892" i="1" s="1"/>
  <c r="U10892" i="1" s="1"/>
  <c r="R10828" i="1" a="1"/>
  <c r="R10828" i="1" s="1"/>
  <c r="T10828" i="1" s="1"/>
  <c r="U10828" i="1" s="1"/>
  <c r="R10764" i="1" a="1"/>
  <c r="R10764" i="1" s="1"/>
  <c r="T10764" i="1" s="1"/>
  <c r="U10764" i="1" s="1"/>
  <c r="R7730" i="1" a="1"/>
  <c r="R7730" i="1" s="1"/>
  <c r="T7730" i="1" s="1"/>
  <c r="U7730" i="1" s="1"/>
  <c r="R7666" i="1" a="1"/>
  <c r="R7666" i="1" s="1"/>
  <c r="T7666" i="1" s="1"/>
  <c r="U7666" i="1" s="1"/>
  <c r="R7602" i="1" a="1"/>
  <c r="R7602" i="1" s="1"/>
  <c r="T7602" i="1" s="1"/>
  <c r="U7602" i="1" s="1"/>
  <c r="R7538" i="1" a="1"/>
  <c r="R7538" i="1" s="1"/>
  <c r="T7538" i="1" s="1"/>
  <c r="U7538" i="1" s="1"/>
  <c r="R7474" i="1" a="1"/>
  <c r="R7474" i="1" s="1"/>
  <c r="T7474" i="1" s="1"/>
  <c r="U7474" i="1" s="1"/>
  <c r="R7410" i="1" a="1"/>
  <c r="R7410" i="1" s="1"/>
  <c r="T7410" i="1" s="1"/>
  <c r="U7410" i="1" s="1"/>
  <c r="R7346" i="1" a="1"/>
  <c r="R7346" i="1" s="1"/>
  <c r="T7346" i="1" s="1"/>
  <c r="U7346" i="1" s="1"/>
  <c r="R7282" i="1" a="1"/>
  <c r="R7282" i="1" s="1"/>
  <c r="T7282" i="1" s="1"/>
  <c r="U7282" i="1" s="1"/>
  <c r="R7218" i="1" a="1"/>
  <c r="R7218" i="1" s="1"/>
  <c r="T7218" i="1" s="1"/>
  <c r="U7218" i="1" s="1"/>
  <c r="R7154" i="1" a="1"/>
  <c r="R7154" i="1" s="1"/>
  <c r="T7154" i="1" s="1"/>
  <c r="U7154" i="1" s="1"/>
  <c r="R1705" i="1" a="1"/>
  <c r="R1705" i="1" s="1"/>
  <c r="T1705" i="1" s="1"/>
  <c r="U1705" i="1" s="1"/>
  <c r="R1641" i="1" a="1"/>
  <c r="R1641" i="1" s="1"/>
  <c r="T1641" i="1" s="1"/>
  <c r="U1641" i="1" s="1"/>
  <c r="R1577" i="1" a="1"/>
  <c r="R1577" i="1" s="1"/>
  <c r="T1577" i="1" s="1"/>
  <c r="U1577" i="1" s="1"/>
  <c r="R1513" i="1" a="1"/>
  <c r="R1513" i="1" s="1"/>
  <c r="T1513" i="1" s="1"/>
  <c r="U1513" i="1" s="1"/>
  <c r="R1449" i="1" a="1"/>
  <c r="R1449" i="1" s="1"/>
  <c r="T1449" i="1" s="1"/>
  <c r="U1449" i="1" s="1"/>
  <c r="R1385" i="1" a="1"/>
  <c r="R1385" i="1" s="1"/>
  <c r="T1385" i="1" s="1"/>
  <c r="U1385" i="1" s="1"/>
  <c r="R1321" i="1" a="1"/>
  <c r="R1321" i="1" s="1"/>
  <c r="T1321" i="1" s="1"/>
  <c r="U1321" i="1" s="1"/>
  <c r="R1257" i="1" a="1"/>
  <c r="R1257" i="1" s="1"/>
  <c r="T1257" i="1" s="1"/>
  <c r="U1257" i="1" s="1"/>
  <c r="R1193" i="1" a="1"/>
  <c r="R1193" i="1" s="1"/>
  <c r="T1193" i="1" s="1"/>
  <c r="U1193" i="1" s="1"/>
  <c r="R1129" i="1" a="1"/>
  <c r="R1129" i="1" s="1"/>
  <c r="T1129" i="1" s="1"/>
  <c r="U1129" i="1" s="1"/>
  <c r="R1065" i="1" a="1"/>
  <c r="R1065" i="1" s="1"/>
  <c r="T1065" i="1" s="1"/>
  <c r="U1065" i="1" s="1"/>
  <c r="R4752" i="1" a="1"/>
  <c r="R4752" i="1" s="1"/>
  <c r="T4752" i="1" s="1"/>
  <c r="U4752" i="1" s="1"/>
  <c r="R4688" i="1" a="1"/>
  <c r="R4688" i="1" s="1"/>
  <c r="T4688" i="1" s="1"/>
  <c r="U4688" i="1" s="1"/>
  <c r="R4624" i="1" a="1"/>
  <c r="R4624" i="1" s="1"/>
  <c r="T4624" i="1" s="1"/>
  <c r="U4624" i="1" s="1"/>
  <c r="R4560" i="1" a="1"/>
  <c r="R4560" i="1" s="1"/>
  <c r="T4560" i="1" s="1"/>
  <c r="U4560" i="1" s="1"/>
  <c r="R4496" i="1" a="1"/>
  <c r="R4496" i="1" s="1"/>
  <c r="T4496" i="1" s="1"/>
  <c r="U4496" i="1" s="1"/>
  <c r="R4432" i="1" a="1"/>
  <c r="R4432" i="1" s="1"/>
  <c r="T4432" i="1" s="1"/>
  <c r="U4432" i="1" s="1"/>
  <c r="R4368" i="1" a="1"/>
  <c r="R4368" i="1" s="1"/>
  <c r="T4368" i="1" s="1"/>
  <c r="U4368" i="1" s="1"/>
  <c r="R4304" i="1" a="1"/>
  <c r="R4304" i="1" s="1"/>
  <c r="T4304" i="1" s="1"/>
  <c r="U4304" i="1" s="1"/>
  <c r="R4240" i="1" a="1"/>
  <c r="R4240" i="1" s="1"/>
  <c r="T4240" i="1" s="1"/>
  <c r="U4240" i="1" s="1"/>
  <c r="R4176" i="1" a="1"/>
  <c r="R4176" i="1" s="1"/>
  <c r="T4176" i="1" s="1"/>
  <c r="U4176" i="1" s="1"/>
  <c r="R4112" i="1" a="1"/>
  <c r="R4112" i="1" s="1"/>
  <c r="T4112" i="1" s="1"/>
  <c r="U4112" i="1" s="1"/>
  <c r="R4048" i="1" a="1"/>
  <c r="R4048" i="1" s="1"/>
  <c r="T4048" i="1" s="1"/>
  <c r="U4048" i="1" s="1"/>
  <c r="R3895" i="1" a="1"/>
  <c r="R3895" i="1" s="1"/>
  <c r="T3895" i="1" s="1"/>
  <c r="U3895" i="1" s="1"/>
  <c r="R3831" i="1" a="1"/>
  <c r="R3831" i="1" s="1"/>
  <c r="T3831" i="1" s="1"/>
  <c r="U3831" i="1" s="1"/>
  <c r="R10485" i="1" a="1"/>
  <c r="R10485" i="1" s="1"/>
  <c r="T10485" i="1" s="1"/>
  <c r="U10485" i="1" s="1"/>
  <c r="R10421" i="1" a="1"/>
  <c r="R10421" i="1" s="1"/>
  <c r="T10421" i="1" s="1"/>
  <c r="U10421" i="1" s="1"/>
  <c r="R10357" i="1" a="1"/>
  <c r="R10357" i="1" s="1"/>
  <c r="T10357" i="1" s="1"/>
  <c r="U10357" i="1" s="1"/>
  <c r="R10293" i="1" a="1"/>
  <c r="R10293" i="1" s="1"/>
  <c r="T10293" i="1" s="1"/>
  <c r="U10293" i="1" s="1"/>
  <c r="R10229" i="1" a="1"/>
  <c r="R10229" i="1" s="1"/>
  <c r="T10229" i="1" s="1"/>
  <c r="U10229" i="1" s="1"/>
  <c r="R10165" i="1" a="1"/>
  <c r="R10165" i="1" s="1"/>
  <c r="T10165" i="1" s="1"/>
  <c r="U10165" i="1" s="1"/>
  <c r="R10101" i="1" a="1"/>
  <c r="R10101" i="1" s="1"/>
  <c r="T10101" i="1" s="1"/>
  <c r="U10101" i="1" s="1"/>
  <c r="R10037" i="1" a="1"/>
  <c r="R10037" i="1" s="1"/>
  <c r="T10037" i="1" s="1"/>
  <c r="U10037" i="1" s="1"/>
  <c r="R9973" i="1" a="1"/>
  <c r="R9973" i="1" s="1"/>
  <c r="T9973" i="1" s="1"/>
  <c r="U9973" i="1" s="1"/>
  <c r="R9909" i="1" a="1"/>
  <c r="R9909" i="1" s="1"/>
  <c r="T9909" i="1" s="1"/>
  <c r="U9909" i="1" s="1"/>
  <c r="R9845" i="1" a="1"/>
  <c r="R9845" i="1" s="1"/>
  <c r="T9845" i="1" s="1"/>
  <c r="U9845" i="1" s="1"/>
  <c r="R10708" i="1" a="1"/>
  <c r="R10708" i="1" s="1"/>
  <c r="T10708" i="1" s="1"/>
  <c r="U10708" i="1" s="1"/>
  <c r="R10644" i="1" a="1"/>
  <c r="R10644" i="1" s="1"/>
  <c r="T10644" i="1" s="1"/>
  <c r="U10644" i="1" s="1"/>
  <c r="R10580" i="1" a="1"/>
  <c r="R10580" i="1" s="1"/>
  <c r="T10580" i="1" s="1"/>
  <c r="U10580" i="1" s="1"/>
  <c r="R10516" i="1" a="1"/>
  <c r="R10516" i="1" s="1"/>
  <c r="T10516" i="1" s="1"/>
  <c r="U10516" i="1" s="1"/>
  <c r="R10452" i="1" a="1"/>
  <c r="R10452" i="1" s="1"/>
  <c r="T10452" i="1" s="1"/>
  <c r="U10452" i="1" s="1"/>
  <c r="R10388" i="1" a="1"/>
  <c r="R10388" i="1" s="1"/>
  <c r="T10388" i="1" s="1"/>
  <c r="U10388" i="1" s="1"/>
  <c r="R10324" i="1" a="1"/>
  <c r="R10324" i="1" s="1"/>
  <c r="T10324" i="1" s="1"/>
  <c r="U10324" i="1" s="1"/>
  <c r="R10260" i="1" a="1"/>
  <c r="R10260" i="1" s="1"/>
  <c r="T10260" i="1" s="1"/>
  <c r="U10260" i="1" s="1"/>
  <c r="R10196" i="1" a="1"/>
  <c r="R10196" i="1" s="1"/>
  <c r="T10196" i="1" s="1"/>
  <c r="U10196" i="1" s="1"/>
  <c r="R10132" i="1" a="1"/>
  <c r="R10132" i="1" s="1"/>
  <c r="T10132" i="1" s="1"/>
  <c r="U10132" i="1" s="1"/>
  <c r="R7090" i="1" a="1"/>
  <c r="R7090" i="1" s="1"/>
  <c r="T7090" i="1" s="1"/>
  <c r="U7090" i="1" s="1"/>
  <c r="R7026" i="1" a="1"/>
  <c r="R7026" i="1" s="1"/>
  <c r="T7026" i="1" s="1"/>
  <c r="U7026" i="1" s="1"/>
  <c r="R6962" i="1" a="1"/>
  <c r="R6962" i="1" s="1"/>
  <c r="T6962" i="1" s="1"/>
  <c r="U6962" i="1" s="1"/>
  <c r="R6898" i="1" a="1"/>
  <c r="R6898" i="1" s="1"/>
  <c r="T6898" i="1" s="1"/>
  <c r="U6898" i="1" s="1"/>
  <c r="R6834" i="1" a="1"/>
  <c r="R6834" i="1" s="1"/>
  <c r="T6834" i="1" s="1"/>
  <c r="U6834" i="1" s="1"/>
  <c r="R6770" i="1" a="1"/>
  <c r="R6770" i="1" s="1"/>
  <c r="T6770" i="1" s="1"/>
  <c r="U6770" i="1" s="1"/>
  <c r="R6706" i="1" a="1"/>
  <c r="R6706" i="1" s="1"/>
  <c r="T6706" i="1" s="1"/>
  <c r="U6706" i="1" s="1"/>
  <c r="R6642" i="1" a="1"/>
  <c r="R6642" i="1" s="1"/>
  <c r="T6642" i="1" s="1"/>
  <c r="U6642" i="1" s="1"/>
  <c r="R6578" i="1" a="1"/>
  <c r="R6578" i="1" s="1"/>
  <c r="T6578" i="1" s="1"/>
  <c r="U6578" i="1" s="1"/>
  <c r="R6514" i="1" a="1"/>
  <c r="R6514" i="1" s="1"/>
  <c r="T6514" i="1" s="1"/>
  <c r="U6514" i="1" s="1"/>
  <c r="R6450" i="1" a="1"/>
  <c r="R6450" i="1" s="1"/>
  <c r="T6450" i="1" s="1"/>
  <c r="U6450" i="1" s="1"/>
  <c r="R1017" i="1" a="1"/>
  <c r="R1017" i="1" s="1"/>
  <c r="T1017" i="1" s="1"/>
  <c r="U1017" i="1" s="1"/>
  <c r="R953" i="1" a="1"/>
  <c r="R953" i="1" s="1"/>
  <c r="T953" i="1" s="1"/>
  <c r="U953" i="1" s="1"/>
  <c r="R889" i="1" a="1"/>
  <c r="R889" i="1" s="1"/>
  <c r="T889" i="1" s="1"/>
  <c r="U889" i="1" s="1"/>
  <c r="R825" i="1" a="1"/>
  <c r="R825" i="1" s="1"/>
  <c r="T825" i="1" s="1"/>
  <c r="U825" i="1" s="1"/>
  <c r="R761" i="1" a="1"/>
  <c r="R761" i="1" s="1"/>
  <c r="T761" i="1" s="1"/>
  <c r="U761" i="1" s="1"/>
  <c r="R697" i="1" a="1"/>
  <c r="R697" i="1" s="1"/>
  <c r="T697" i="1" s="1"/>
  <c r="U697" i="1" s="1"/>
  <c r="R4000" i="1" a="1"/>
  <c r="R4000" i="1" s="1"/>
  <c r="T4000" i="1" s="1"/>
  <c r="U4000" i="1" s="1"/>
  <c r="R3936" i="1" a="1"/>
  <c r="R3936" i="1" s="1"/>
  <c r="T3936" i="1" s="1"/>
  <c r="U3936" i="1" s="1"/>
  <c r="R3872" i="1" a="1"/>
  <c r="R3872" i="1" s="1"/>
  <c r="T3872" i="1" s="1"/>
  <c r="U3872" i="1" s="1"/>
  <c r="R3808" i="1" a="1"/>
  <c r="R3808" i="1" s="1"/>
  <c r="T3808" i="1" s="1"/>
  <c r="U3808" i="1" s="1"/>
  <c r="R3744" i="1" a="1"/>
  <c r="R3744" i="1" s="1"/>
  <c r="T3744" i="1" s="1"/>
  <c r="U3744" i="1" s="1"/>
  <c r="R3680" i="1" a="1"/>
  <c r="R3680" i="1" s="1"/>
  <c r="T3680" i="1" s="1"/>
  <c r="U3680" i="1" s="1"/>
  <c r="R3616" i="1" a="1"/>
  <c r="R3616" i="1" s="1"/>
  <c r="T3616" i="1" s="1"/>
  <c r="U3616" i="1" s="1"/>
  <c r="R3552" i="1" a="1"/>
  <c r="R3552" i="1" s="1"/>
  <c r="T3552" i="1" s="1"/>
  <c r="U3552" i="1" s="1"/>
  <c r="R3488" i="1" a="1"/>
  <c r="R3488" i="1" s="1"/>
  <c r="T3488" i="1" s="1"/>
  <c r="U3488" i="1" s="1"/>
  <c r="R3424" i="1" a="1"/>
  <c r="R3424" i="1" s="1"/>
  <c r="T3424" i="1" s="1"/>
  <c r="U3424" i="1" s="1"/>
  <c r="R9813" i="1" a="1"/>
  <c r="R9813" i="1" s="1"/>
  <c r="T9813" i="1" s="1"/>
  <c r="U9813" i="1" s="1"/>
  <c r="R9749" i="1" a="1"/>
  <c r="R9749" i="1" s="1"/>
  <c r="T9749" i="1" s="1"/>
  <c r="U9749" i="1" s="1"/>
  <c r="R9685" i="1" a="1"/>
  <c r="R9685" i="1" s="1"/>
  <c r="T9685" i="1" s="1"/>
  <c r="U9685" i="1" s="1"/>
  <c r="R9621" i="1" a="1"/>
  <c r="R9621" i="1" s="1"/>
  <c r="T9621" i="1" s="1"/>
  <c r="U9621" i="1" s="1"/>
  <c r="R9557" i="1" a="1"/>
  <c r="R9557" i="1" s="1"/>
  <c r="T9557" i="1" s="1"/>
  <c r="U9557" i="1" s="1"/>
  <c r="R9493" i="1" a="1"/>
  <c r="R9493" i="1" s="1"/>
  <c r="T9493" i="1" s="1"/>
  <c r="U9493" i="1" s="1"/>
  <c r="R10012" i="1" a="1"/>
  <c r="R10012" i="1" s="1"/>
  <c r="T10012" i="1" s="1"/>
  <c r="U10012" i="1" s="1"/>
  <c r="R9948" i="1" a="1"/>
  <c r="R9948" i="1" s="1"/>
  <c r="T9948" i="1" s="1"/>
  <c r="U9948" i="1" s="1"/>
  <c r="R9884" i="1" a="1"/>
  <c r="R9884" i="1" s="1"/>
  <c r="T9884" i="1" s="1"/>
  <c r="U9884" i="1" s="1"/>
  <c r="R9820" i="1" a="1"/>
  <c r="R9820" i="1" s="1"/>
  <c r="T9820" i="1" s="1"/>
  <c r="U9820" i="1" s="1"/>
  <c r="R9756" i="1" a="1"/>
  <c r="R9756" i="1" s="1"/>
  <c r="T9756" i="1" s="1"/>
  <c r="U9756" i="1" s="1"/>
  <c r="R9692" i="1" a="1"/>
  <c r="R9692" i="1" s="1"/>
  <c r="T9692" i="1" s="1"/>
  <c r="U9692" i="1" s="1"/>
  <c r="R9628" i="1" a="1"/>
  <c r="R9628" i="1" s="1"/>
  <c r="T9628" i="1" s="1"/>
  <c r="U9628" i="1" s="1"/>
  <c r="R9564" i="1" a="1"/>
  <c r="R9564" i="1" s="1"/>
  <c r="T9564" i="1" s="1"/>
  <c r="U9564" i="1" s="1"/>
  <c r="R6386" i="1" a="1"/>
  <c r="R6386" i="1" s="1"/>
  <c r="T6386" i="1" s="1"/>
  <c r="U6386" i="1" s="1"/>
  <c r="R6322" i="1" a="1"/>
  <c r="R6322" i="1" s="1"/>
  <c r="T6322" i="1" s="1"/>
  <c r="U6322" i="1" s="1"/>
  <c r="R6258" i="1" a="1"/>
  <c r="R6258" i="1" s="1"/>
  <c r="T6258" i="1" s="1"/>
  <c r="U6258" i="1" s="1"/>
  <c r="R6194" i="1" a="1"/>
  <c r="R6194" i="1" s="1"/>
  <c r="T6194" i="1" s="1"/>
  <c r="U6194" i="1" s="1"/>
  <c r="R6130" i="1" a="1"/>
  <c r="R6130" i="1" s="1"/>
  <c r="T6130" i="1" s="1"/>
  <c r="U6130" i="1" s="1"/>
  <c r="R6066" i="1" a="1"/>
  <c r="R6066" i="1" s="1"/>
  <c r="T6066" i="1" s="1"/>
  <c r="U6066" i="1" s="1"/>
  <c r="R6002" i="1" a="1"/>
  <c r="R6002" i="1" s="1"/>
  <c r="T6002" i="1" s="1"/>
  <c r="U6002" i="1" s="1"/>
  <c r="R5938" i="1" a="1"/>
  <c r="R5938" i="1" s="1"/>
  <c r="T5938" i="1" s="1"/>
  <c r="U5938" i="1" s="1"/>
  <c r="R5874" i="1" a="1"/>
  <c r="R5874" i="1" s="1"/>
  <c r="T5874" i="1" s="1"/>
  <c r="U5874" i="1" s="1"/>
  <c r="R5810" i="1" a="1"/>
  <c r="R5810" i="1" s="1"/>
  <c r="T5810" i="1" s="1"/>
  <c r="U5810" i="1" s="1"/>
  <c r="R5746" i="1" a="1"/>
  <c r="R5746" i="1" s="1"/>
  <c r="T5746" i="1" s="1"/>
  <c r="U5746" i="1" s="1"/>
  <c r="R5682" i="1" a="1"/>
  <c r="R5682" i="1" s="1"/>
  <c r="T5682" i="1" s="1"/>
  <c r="U5682" i="1" s="1"/>
  <c r="R5618" i="1" a="1"/>
  <c r="R5618" i="1" s="1"/>
  <c r="T5618" i="1" s="1"/>
  <c r="U5618" i="1" s="1"/>
  <c r="R5554" i="1" a="1"/>
  <c r="R5554" i="1" s="1"/>
  <c r="T5554" i="1" s="1"/>
  <c r="U5554" i="1" s="1"/>
  <c r="R641" i="1" a="1"/>
  <c r="R641" i="1" s="1"/>
  <c r="T641" i="1" s="1"/>
  <c r="U641" i="1" s="1"/>
  <c r="R577" i="1" a="1"/>
  <c r="R577" i="1" s="1"/>
  <c r="T577" i="1" s="1"/>
  <c r="U577" i="1" s="1"/>
  <c r="R513" i="1" a="1"/>
  <c r="R513" i="1" s="1"/>
  <c r="T513" i="1" s="1"/>
  <c r="U513" i="1" s="1"/>
  <c r="R449" i="1" a="1"/>
  <c r="R449" i="1" s="1"/>
  <c r="T449" i="1" s="1"/>
  <c r="U449" i="1" s="1"/>
  <c r="R385" i="1" a="1"/>
  <c r="R385" i="1" s="1"/>
  <c r="T385" i="1" s="1"/>
  <c r="U385" i="1" s="1"/>
  <c r="R321" i="1" a="1"/>
  <c r="R321" i="1" s="1"/>
  <c r="T321" i="1" s="1"/>
  <c r="U321" i="1" s="1"/>
  <c r="R257" i="1" a="1"/>
  <c r="R257" i="1" s="1"/>
  <c r="T257" i="1" s="1"/>
  <c r="U257" i="1" s="1"/>
  <c r="R193" i="1" a="1"/>
  <c r="R193" i="1" s="1"/>
  <c r="T193" i="1" s="1"/>
  <c r="U193" i="1" s="1"/>
  <c r="R129" i="1" a="1"/>
  <c r="R129" i="1" s="1"/>
  <c r="T129" i="1" s="1"/>
  <c r="U129" i="1" s="1"/>
  <c r="R65" i="1" a="1"/>
  <c r="R65" i="1" s="1"/>
  <c r="T65" i="1" s="1"/>
  <c r="U65" i="1" s="1"/>
  <c r="R12899" i="1" a="1"/>
  <c r="R12899" i="1" s="1"/>
  <c r="T12899" i="1" s="1"/>
  <c r="U12899" i="1" s="1"/>
  <c r="R9193" i="1" a="1"/>
  <c r="R9193" i="1" s="1"/>
  <c r="T9193" i="1" s="1"/>
  <c r="U9193" i="1" s="1"/>
  <c r="R10673" i="1" a="1"/>
  <c r="R10673" i="1" s="1"/>
  <c r="T10673" i="1" s="1"/>
  <c r="U10673" i="1" s="1"/>
  <c r="R10880" i="1" a="1"/>
  <c r="R10880" i="1" s="1"/>
  <c r="T10880" i="1" s="1"/>
  <c r="U10880" i="1" s="1"/>
  <c r="R7337" i="1" a="1"/>
  <c r="R7337" i="1" s="1"/>
  <c r="T7337" i="1" s="1"/>
  <c r="U7337" i="1" s="1"/>
  <c r="R9216" i="1" a="1"/>
  <c r="R9216" i="1" s="1"/>
  <c r="T9216" i="1" s="1"/>
  <c r="U9216" i="1" s="1"/>
  <c r="R11055" i="1" a="1"/>
  <c r="R11055" i="1" s="1"/>
  <c r="T11055" i="1" s="1"/>
  <c r="U11055" i="1" s="1"/>
  <c r="R13902" i="1" a="1"/>
  <c r="R13902" i="1" s="1"/>
  <c r="T13902" i="1" s="1"/>
  <c r="U13902" i="1" s="1"/>
  <c r="R11367" i="1" a="1"/>
  <c r="R11367" i="1" s="1"/>
  <c r="T11367" i="1" s="1"/>
  <c r="U11367" i="1" s="1"/>
  <c r="R13038" i="1" a="1"/>
  <c r="R13038" i="1" s="1"/>
  <c r="T13038" i="1" s="1"/>
  <c r="U13038" i="1" s="1"/>
  <c r="R11858" i="1" a="1"/>
  <c r="R11858" i="1" s="1"/>
  <c r="T11858" i="1" s="1"/>
  <c r="U11858" i="1" s="1"/>
  <c r="R11346" i="1" a="1"/>
  <c r="R11346" i="1" s="1"/>
  <c r="T11346" i="1" s="1"/>
  <c r="U11346" i="1" s="1"/>
  <c r="R10834" i="1" a="1"/>
  <c r="R10834" i="1" s="1"/>
  <c r="T10834" i="1" s="1"/>
  <c r="U10834" i="1" s="1"/>
  <c r="R5777" i="1" a="1"/>
  <c r="R5777" i="1" s="1"/>
  <c r="T5777" i="1" s="1"/>
  <c r="U5777" i="1" s="1"/>
  <c r="R5265" i="1" a="1"/>
  <c r="R5265" i="1" s="1"/>
  <c r="T5265" i="1" s="1"/>
  <c r="U5265" i="1" s="1"/>
  <c r="R8864" i="1" a="1"/>
  <c r="R8864" i="1" s="1"/>
  <c r="T8864" i="1" s="1"/>
  <c r="U8864" i="1" s="1"/>
  <c r="R8352" i="1" a="1"/>
  <c r="R8352" i="1" s="1"/>
  <c r="T8352" i="1" s="1"/>
  <c r="U8352" i="1" s="1"/>
  <c r="R9007" i="1" a="1"/>
  <c r="R9007" i="1" s="1"/>
  <c r="T9007" i="1" s="1"/>
  <c r="U9007" i="1" s="1"/>
  <c r="R8495" i="1" a="1"/>
  <c r="R8495" i="1" s="1"/>
  <c r="T8495" i="1" s="1"/>
  <c r="U8495" i="1" s="1"/>
  <c r="R7983" i="1" a="1"/>
  <c r="R7983" i="1" s="1"/>
  <c r="T7983" i="1" s="1"/>
  <c r="U7983" i="1" s="1"/>
  <c r="R11278" i="1" a="1"/>
  <c r="R11278" i="1" s="1"/>
  <c r="T11278" i="1" s="1"/>
  <c r="U11278" i="1" s="1"/>
  <c r="R9454" i="1" a="1"/>
  <c r="R9454" i="1" s="1"/>
  <c r="T9454" i="1" s="1"/>
  <c r="U9454" i="1" s="1"/>
  <c r="R11694" i="1" a="1"/>
  <c r="R11694" i="1" s="1"/>
  <c r="T11694" i="1" s="1"/>
  <c r="U11694" i="1" s="1"/>
  <c r="R10446" i="1" a="1"/>
  <c r="R10446" i="1" s="1"/>
  <c r="T10446" i="1" s="1"/>
  <c r="U10446" i="1" s="1"/>
  <c r="R14045" i="1" a="1"/>
  <c r="R14045" i="1" s="1"/>
  <c r="T14045" i="1" s="1"/>
  <c r="U14045" i="1" s="1"/>
  <c r="R10598" i="1" a="1"/>
  <c r="R10598" i="1" s="1"/>
  <c r="T10598" i="1" s="1"/>
  <c r="U10598" i="1" s="1"/>
  <c r="R14053" i="1" a="1"/>
  <c r="R14053" i="1" s="1"/>
  <c r="T14053" i="1" s="1"/>
  <c r="U14053" i="1" s="1"/>
  <c r="R10402" i="1" a="1"/>
  <c r="R10402" i="1" s="1"/>
  <c r="T10402" i="1" s="1"/>
  <c r="U10402" i="1" s="1"/>
  <c r="R9890" i="1" a="1"/>
  <c r="R9890" i="1" s="1"/>
  <c r="T9890" i="1" s="1"/>
  <c r="U9890" i="1" s="1"/>
  <c r="R4497" i="1" a="1"/>
  <c r="R4497" i="1" s="1"/>
  <c r="T4497" i="1" s="1"/>
  <c r="U4497" i="1" s="1"/>
  <c r="R3985" i="1" a="1"/>
  <c r="R3985" i="1" s="1"/>
  <c r="T3985" i="1" s="1"/>
  <c r="U3985" i="1" s="1"/>
  <c r="R7896" i="1" a="1"/>
  <c r="R7896" i="1" s="1"/>
  <c r="T7896" i="1" s="1"/>
  <c r="U7896" i="1" s="1"/>
  <c r="R7384" i="1" a="1"/>
  <c r="R7384" i="1" s="1"/>
  <c r="T7384" i="1" s="1"/>
  <c r="U7384" i="1" s="1"/>
  <c r="R6872" i="1" a="1"/>
  <c r="R6872" i="1" s="1"/>
  <c r="T6872" i="1" s="1"/>
  <c r="U6872" i="1" s="1"/>
  <c r="R7127" i="1" a="1"/>
  <c r="R7127" i="1" s="1"/>
  <c r="T7127" i="1" s="1"/>
  <c r="U7127" i="1" s="1"/>
  <c r="R6615" i="1" a="1"/>
  <c r="R6615" i="1" s="1"/>
  <c r="T6615" i="1" s="1"/>
  <c r="U6615" i="1" s="1"/>
  <c r="R8598" i="1" a="1"/>
  <c r="R8598" i="1" s="1"/>
  <c r="T8598" i="1" s="1"/>
  <c r="U8598" i="1" s="1"/>
  <c r="R13581" i="1" a="1"/>
  <c r="R13581" i="1" s="1"/>
  <c r="T13581" i="1" s="1"/>
  <c r="U13581" i="1" s="1"/>
  <c r="R13069" i="1" a="1"/>
  <c r="R13069" i="1" s="1"/>
  <c r="T13069" i="1" s="1"/>
  <c r="U13069" i="1" s="1"/>
  <c r="R12557" i="1" a="1"/>
  <c r="R12557" i="1" s="1"/>
  <c r="T12557" i="1" s="1"/>
  <c r="U12557" i="1" s="1"/>
  <c r="R13764" i="1" a="1"/>
  <c r="R13764" i="1" s="1"/>
  <c r="T13764" i="1" s="1"/>
  <c r="U13764" i="1" s="1"/>
  <c r="R13508" i="1" a="1"/>
  <c r="R13508" i="1" s="1"/>
  <c r="T13508" i="1" s="1"/>
  <c r="U13508" i="1" s="1"/>
  <c r="R13252" i="1" a="1"/>
  <c r="R13252" i="1" s="1"/>
  <c r="T13252" i="1" s="1"/>
  <c r="U13252" i="1" s="1"/>
  <c r="R12996" i="1" a="1"/>
  <c r="R12996" i="1" s="1"/>
  <c r="T12996" i="1" s="1"/>
  <c r="U12996" i="1" s="1"/>
  <c r="R12804" i="1" a="1"/>
  <c r="R12804" i="1" s="1"/>
  <c r="T12804" i="1" s="1"/>
  <c r="U12804" i="1" s="1"/>
  <c r="R9602" i="1" a="1"/>
  <c r="R9602" i="1" s="1"/>
  <c r="T9602" i="1" s="1"/>
  <c r="U9602" i="1" s="1"/>
  <c r="R9474" i="1" a="1"/>
  <c r="R9474" i="1" s="1"/>
  <c r="T9474" i="1" s="1"/>
  <c r="U9474" i="1" s="1"/>
  <c r="R9410" i="1" a="1"/>
  <c r="R9410" i="1" s="1"/>
  <c r="T9410" i="1" s="1"/>
  <c r="U9410" i="1" s="1"/>
  <c r="R9346" i="1" a="1"/>
  <c r="R9346" i="1" s="1"/>
  <c r="T9346" i="1" s="1"/>
  <c r="U9346" i="1" s="1"/>
  <c r="R9282" i="1" a="1"/>
  <c r="R9282" i="1" s="1"/>
  <c r="T9282" i="1" s="1"/>
  <c r="U9282" i="1" s="1"/>
  <c r="R9218" i="1" a="1"/>
  <c r="R9218" i="1" s="1"/>
  <c r="T9218" i="1" s="1"/>
  <c r="U9218" i="1" s="1"/>
  <c r="R9154" i="1" a="1"/>
  <c r="R9154" i="1" s="1"/>
  <c r="T9154" i="1" s="1"/>
  <c r="U9154" i="1" s="1"/>
  <c r="R9090" i="1" a="1"/>
  <c r="R9090" i="1" s="1"/>
  <c r="T9090" i="1" s="1"/>
  <c r="U9090" i="1" s="1"/>
  <c r="R9026" i="1" a="1"/>
  <c r="R9026" i="1" s="1"/>
  <c r="T9026" i="1" s="1"/>
  <c r="U9026" i="1" s="1"/>
  <c r="R3617" i="1" a="1"/>
  <c r="R3617" i="1" s="1"/>
  <c r="T3617" i="1" s="1"/>
  <c r="U3617" i="1" s="1"/>
  <c r="R3553" i="1" a="1"/>
  <c r="R3553" i="1" s="1"/>
  <c r="T3553" i="1" s="1"/>
  <c r="U3553" i="1" s="1"/>
  <c r="R3489" i="1" a="1"/>
  <c r="R3489" i="1" s="1"/>
  <c r="T3489" i="1" s="1"/>
  <c r="U3489" i="1" s="1"/>
  <c r="R3425" i="1" a="1"/>
  <c r="R3425" i="1" s="1"/>
  <c r="T3425" i="1" s="1"/>
  <c r="U3425" i="1" s="1"/>
  <c r="R3361" i="1" a="1"/>
  <c r="R3361" i="1" s="1"/>
  <c r="T3361" i="1" s="1"/>
  <c r="U3361" i="1" s="1"/>
  <c r="R3297" i="1" a="1"/>
  <c r="R3297" i="1" s="1"/>
  <c r="T3297" i="1" s="1"/>
  <c r="U3297" i="1" s="1"/>
  <c r="R3233" i="1" a="1"/>
  <c r="R3233" i="1" s="1"/>
  <c r="T3233" i="1" s="1"/>
  <c r="U3233" i="1" s="1"/>
  <c r="R3169" i="1" a="1"/>
  <c r="R3169" i="1" s="1"/>
  <c r="T3169" i="1" s="1"/>
  <c r="U3169" i="1" s="1"/>
  <c r="R3105" i="1" a="1"/>
  <c r="R3105" i="1" s="1"/>
  <c r="T3105" i="1" s="1"/>
  <c r="U3105" i="1" s="1"/>
  <c r="R3041" i="1" a="1"/>
  <c r="R3041" i="1" s="1"/>
  <c r="T3041" i="1" s="1"/>
  <c r="U3041" i="1" s="1"/>
  <c r="R2977" i="1" a="1"/>
  <c r="R2977" i="1" s="1"/>
  <c r="T2977" i="1" s="1"/>
  <c r="U2977" i="1" s="1"/>
  <c r="R6848" i="1" a="1"/>
  <c r="R6848" i="1" s="1"/>
  <c r="T6848" i="1" s="1"/>
  <c r="U6848" i="1" s="1"/>
  <c r="R6784" i="1" a="1"/>
  <c r="R6784" i="1" s="1"/>
  <c r="T6784" i="1" s="1"/>
  <c r="U6784" i="1" s="1"/>
  <c r="R6720" i="1" a="1"/>
  <c r="R6720" i="1" s="1"/>
  <c r="T6720" i="1" s="1"/>
  <c r="U6720" i="1" s="1"/>
  <c r="R6656" i="1" a="1"/>
  <c r="R6656" i="1" s="1"/>
  <c r="T6656" i="1" s="1"/>
  <c r="U6656" i="1" s="1"/>
  <c r="R6592" i="1" a="1"/>
  <c r="R6592" i="1" s="1"/>
  <c r="T6592" i="1" s="1"/>
  <c r="U6592" i="1" s="1"/>
  <c r="R6528" i="1" a="1"/>
  <c r="R6528" i="1" s="1"/>
  <c r="T6528" i="1" s="1"/>
  <c r="U6528" i="1" s="1"/>
  <c r="R6464" i="1" a="1"/>
  <c r="R6464" i="1" s="1"/>
  <c r="T6464" i="1" s="1"/>
  <c r="U6464" i="1" s="1"/>
  <c r="R6400" i="1" a="1"/>
  <c r="R6400" i="1" s="1"/>
  <c r="T6400" i="1" s="1"/>
  <c r="U6400" i="1" s="1"/>
  <c r="R6336" i="1" a="1"/>
  <c r="R6336" i="1" s="1"/>
  <c r="T6336" i="1" s="1"/>
  <c r="U6336" i="1" s="1"/>
  <c r="R6272" i="1" a="1"/>
  <c r="R6272" i="1" s="1"/>
  <c r="T6272" i="1" s="1"/>
  <c r="U6272" i="1" s="1"/>
  <c r="R6208" i="1" a="1"/>
  <c r="R6208" i="1" s="1"/>
  <c r="T6208" i="1" s="1"/>
  <c r="U6208" i="1" s="1"/>
  <c r="R6144" i="1" a="1"/>
  <c r="R6144" i="1" s="1"/>
  <c r="T6144" i="1" s="1"/>
  <c r="U6144" i="1" s="1"/>
  <c r="R6223" i="1" a="1"/>
  <c r="R6223" i="1" s="1"/>
  <c r="T6223" i="1" s="1"/>
  <c r="U6223" i="1" s="1"/>
  <c r="R6159" i="1" a="1"/>
  <c r="R6159" i="1" s="1"/>
  <c r="T6159" i="1" s="1"/>
  <c r="U6159" i="1" s="1"/>
  <c r="R6095" i="1" a="1"/>
  <c r="R6095" i="1" s="1"/>
  <c r="T6095" i="1" s="1"/>
  <c r="U6095" i="1" s="1"/>
  <c r="R6031" i="1" a="1"/>
  <c r="R6031" i="1" s="1"/>
  <c r="T6031" i="1" s="1"/>
  <c r="U6031" i="1" s="1"/>
  <c r="R5967" i="1" a="1"/>
  <c r="R5967" i="1" s="1"/>
  <c r="T5967" i="1" s="1"/>
  <c r="U5967" i="1" s="1"/>
  <c r="R5903" i="1" a="1"/>
  <c r="R5903" i="1" s="1"/>
  <c r="T5903" i="1" s="1"/>
  <c r="U5903" i="1" s="1"/>
  <c r="R5839" i="1" a="1"/>
  <c r="R5839" i="1" s="1"/>
  <c r="T5839" i="1" s="1"/>
  <c r="U5839" i="1" s="1"/>
  <c r="R5775" i="1" a="1"/>
  <c r="R5775" i="1" s="1"/>
  <c r="T5775" i="1" s="1"/>
  <c r="U5775" i="1" s="1"/>
  <c r="R5711" i="1" a="1"/>
  <c r="R5711" i="1" s="1"/>
  <c r="T5711" i="1" s="1"/>
  <c r="U5711" i="1" s="1"/>
  <c r="R5647" i="1" a="1"/>
  <c r="R5647" i="1" s="1"/>
  <c r="T5647" i="1" s="1"/>
  <c r="U5647" i="1" s="1"/>
  <c r="R5583" i="1" a="1"/>
  <c r="R5583" i="1" s="1"/>
  <c r="T5583" i="1" s="1"/>
  <c r="U5583" i="1" s="1"/>
  <c r="R5519" i="1" a="1"/>
  <c r="R5519" i="1" s="1"/>
  <c r="T5519" i="1" s="1"/>
  <c r="U5519" i="1" s="1"/>
  <c r="R5455" i="1" a="1"/>
  <c r="R5455" i="1" s="1"/>
  <c r="T5455" i="1" s="1"/>
  <c r="U5455" i="1" s="1"/>
  <c r="R8230" i="1" a="1"/>
  <c r="R8230" i="1" s="1"/>
  <c r="T8230" i="1" s="1"/>
  <c r="U8230" i="1" s="1"/>
  <c r="R8166" i="1" a="1"/>
  <c r="R8166" i="1" s="1"/>
  <c r="T8166" i="1" s="1"/>
  <c r="U8166" i="1" s="1"/>
  <c r="R8102" i="1" a="1"/>
  <c r="R8102" i="1" s="1"/>
  <c r="T8102" i="1" s="1"/>
  <c r="U8102" i="1" s="1"/>
  <c r="R8038" i="1" a="1"/>
  <c r="R8038" i="1" s="1"/>
  <c r="T8038" i="1" s="1"/>
  <c r="U8038" i="1" s="1"/>
  <c r="R7974" i="1" a="1"/>
  <c r="R7974" i="1" s="1"/>
  <c r="T7974" i="1" s="1"/>
  <c r="U7974" i="1" s="1"/>
  <c r="R7910" i="1" a="1"/>
  <c r="R7910" i="1" s="1"/>
  <c r="T7910" i="1" s="1"/>
  <c r="U7910" i="1" s="1"/>
  <c r="R7846" i="1" a="1"/>
  <c r="R7846" i="1" s="1"/>
  <c r="T7846" i="1" s="1"/>
  <c r="U7846" i="1" s="1"/>
  <c r="R7782" i="1" a="1"/>
  <c r="R7782" i="1" s="1"/>
  <c r="T7782" i="1" s="1"/>
  <c r="U7782" i="1" s="1"/>
  <c r="R7718" i="1" a="1"/>
  <c r="R7718" i="1" s="1"/>
  <c r="T7718" i="1" s="1"/>
  <c r="U7718" i="1" s="1"/>
  <c r="R7654" i="1" a="1"/>
  <c r="R7654" i="1" s="1"/>
  <c r="T7654" i="1" s="1"/>
  <c r="U7654" i="1" s="1"/>
  <c r="R12477" i="1" a="1"/>
  <c r="R12477" i="1" s="1"/>
  <c r="T12477" i="1" s="1"/>
  <c r="U12477" i="1" s="1"/>
  <c r="R12413" i="1" a="1"/>
  <c r="R12413" i="1" s="1"/>
  <c r="T12413" i="1" s="1"/>
  <c r="U12413" i="1" s="1"/>
  <c r="R12349" i="1" a="1"/>
  <c r="R12349" i="1" s="1"/>
  <c r="T12349" i="1" s="1"/>
  <c r="U12349" i="1" s="1"/>
  <c r="R12285" i="1" a="1"/>
  <c r="R12285" i="1" s="1"/>
  <c r="T12285" i="1" s="1"/>
  <c r="U12285" i="1" s="1"/>
  <c r="R12221" i="1" a="1"/>
  <c r="R12221" i="1" s="1"/>
  <c r="T12221" i="1" s="1"/>
  <c r="U12221" i="1" s="1"/>
  <c r="R12157" i="1" a="1"/>
  <c r="R12157" i="1" s="1"/>
  <c r="T12157" i="1" s="1"/>
  <c r="U12157" i="1" s="1"/>
  <c r="R12093" i="1" a="1"/>
  <c r="R12093" i="1" s="1"/>
  <c r="T12093" i="1" s="1"/>
  <c r="U12093" i="1" s="1"/>
  <c r="R12029" i="1" a="1"/>
  <c r="R12029" i="1" s="1"/>
  <c r="T12029" i="1" s="1"/>
  <c r="U12029" i="1" s="1"/>
  <c r="R11965" i="1" a="1"/>
  <c r="R11965" i="1" s="1"/>
  <c r="T11965" i="1" s="1"/>
  <c r="U11965" i="1" s="1"/>
  <c r="R11901" i="1" a="1"/>
  <c r="R11901" i="1" s="1"/>
  <c r="T11901" i="1" s="1"/>
  <c r="U11901" i="1" s="1"/>
  <c r="R11837" i="1" a="1"/>
  <c r="R11837" i="1" s="1"/>
  <c r="T11837" i="1" s="1"/>
  <c r="U11837" i="1" s="1"/>
  <c r="R11773" i="1" a="1"/>
  <c r="R11773" i="1" s="1"/>
  <c r="T11773" i="1" s="1"/>
  <c r="U11773" i="1" s="1"/>
  <c r="R12748" i="1" a="1"/>
  <c r="R12748" i="1" s="1"/>
  <c r="T12748" i="1" s="1"/>
  <c r="U12748" i="1" s="1"/>
  <c r="R12684" i="1" a="1"/>
  <c r="R12684" i="1" s="1"/>
  <c r="T12684" i="1" s="1"/>
  <c r="U12684" i="1" s="1"/>
  <c r="R12620" i="1" a="1"/>
  <c r="R12620" i="1" s="1"/>
  <c r="T12620" i="1" s="1"/>
  <c r="U12620" i="1" s="1"/>
  <c r="R12556" i="1" a="1"/>
  <c r="R12556" i="1" s="1"/>
  <c r="T12556" i="1" s="1"/>
  <c r="U12556" i="1" s="1"/>
  <c r="R12492" i="1" a="1"/>
  <c r="R12492" i="1" s="1"/>
  <c r="T12492" i="1" s="1"/>
  <c r="U12492" i="1" s="1"/>
  <c r="R12428" i="1" a="1"/>
  <c r="R12428" i="1" s="1"/>
  <c r="T12428" i="1" s="1"/>
  <c r="U12428" i="1" s="1"/>
  <c r="R12364" i="1" a="1"/>
  <c r="R12364" i="1" s="1"/>
  <c r="T12364" i="1" s="1"/>
  <c r="U12364" i="1" s="1"/>
  <c r="R12300" i="1" a="1"/>
  <c r="R12300" i="1" s="1"/>
  <c r="T12300" i="1" s="1"/>
  <c r="U12300" i="1" s="1"/>
  <c r="R12236" i="1" a="1"/>
  <c r="R12236" i="1" s="1"/>
  <c r="T12236" i="1" s="1"/>
  <c r="U12236" i="1" s="1"/>
  <c r="R12172" i="1" a="1"/>
  <c r="R12172" i="1" s="1"/>
  <c r="T12172" i="1" s="1"/>
  <c r="U12172" i="1" s="1"/>
  <c r="R12108" i="1" a="1"/>
  <c r="R12108" i="1" s="1"/>
  <c r="T12108" i="1" s="1"/>
  <c r="U12108" i="1" s="1"/>
  <c r="R12044" i="1" a="1"/>
  <c r="R12044" i="1" s="1"/>
  <c r="T12044" i="1" s="1"/>
  <c r="U12044" i="1" s="1"/>
  <c r="R8954" i="1" a="1"/>
  <c r="R8954" i="1" s="1"/>
  <c r="T8954" i="1" s="1"/>
  <c r="U8954" i="1" s="1"/>
  <c r="R8890" i="1" a="1"/>
  <c r="R8890" i="1" s="1"/>
  <c r="T8890" i="1" s="1"/>
  <c r="U8890" i="1" s="1"/>
  <c r="R8826" i="1" a="1"/>
  <c r="R8826" i="1" s="1"/>
  <c r="T8826" i="1" s="1"/>
  <c r="U8826" i="1" s="1"/>
  <c r="R8762" i="1" a="1"/>
  <c r="R8762" i="1" s="1"/>
  <c r="T8762" i="1" s="1"/>
  <c r="U8762" i="1" s="1"/>
  <c r="R8698" i="1" a="1"/>
  <c r="R8698" i="1" s="1"/>
  <c r="T8698" i="1" s="1"/>
  <c r="U8698" i="1" s="1"/>
  <c r="R8634" i="1" a="1"/>
  <c r="R8634" i="1" s="1"/>
  <c r="T8634" i="1" s="1"/>
  <c r="U8634" i="1" s="1"/>
  <c r="R8570" i="1" a="1"/>
  <c r="R8570" i="1" s="1"/>
  <c r="T8570" i="1" s="1"/>
  <c r="U8570" i="1" s="1"/>
  <c r="R8506" i="1" a="1"/>
  <c r="R8506" i="1" s="1"/>
  <c r="T8506" i="1" s="1"/>
  <c r="U8506" i="1" s="1"/>
  <c r="R8442" i="1" a="1"/>
  <c r="R8442" i="1" s="1"/>
  <c r="T8442" i="1" s="1"/>
  <c r="U8442" i="1" s="1"/>
  <c r="R8378" i="1" a="1"/>
  <c r="R8378" i="1" s="1"/>
  <c r="T8378" i="1" s="1"/>
  <c r="U8378" i="1" s="1"/>
  <c r="R2873" i="1" a="1"/>
  <c r="R2873" i="1" s="1"/>
  <c r="T2873" i="1" s="1"/>
  <c r="U2873" i="1" s="1"/>
  <c r="R2809" i="1" a="1"/>
  <c r="R2809" i="1" s="1"/>
  <c r="T2809" i="1" s="1"/>
  <c r="U2809" i="1" s="1"/>
  <c r="R2745" i="1" a="1"/>
  <c r="R2745" i="1" s="1"/>
  <c r="T2745" i="1" s="1"/>
  <c r="U2745" i="1" s="1"/>
  <c r="R2681" i="1" a="1"/>
  <c r="R2681" i="1" s="1"/>
  <c r="T2681" i="1" s="1"/>
  <c r="U2681" i="1" s="1"/>
  <c r="R2617" i="1" a="1"/>
  <c r="R2617" i="1" s="1"/>
  <c r="T2617" i="1" s="1"/>
  <c r="U2617" i="1" s="1"/>
  <c r="R2553" i="1" a="1"/>
  <c r="R2553" i="1" s="1"/>
  <c r="T2553" i="1" s="1"/>
  <c r="U2553" i="1" s="1"/>
  <c r="R2489" i="1" a="1"/>
  <c r="R2489" i="1" s="1"/>
  <c r="T2489" i="1" s="1"/>
  <c r="U2489" i="1" s="1"/>
  <c r="R2425" i="1" a="1"/>
  <c r="R2425" i="1" s="1"/>
  <c r="T2425" i="1" s="1"/>
  <c r="U2425" i="1" s="1"/>
  <c r="R2361" i="1" a="1"/>
  <c r="R2361" i="1" s="1"/>
  <c r="T2361" i="1" s="1"/>
  <c r="U2361" i="1" s="1"/>
  <c r="R2297" i="1" a="1"/>
  <c r="R2297" i="1" s="1"/>
  <c r="T2297" i="1" s="1"/>
  <c r="U2297" i="1" s="1"/>
  <c r="R6064" i="1" a="1"/>
  <c r="R6064" i="1" s="1"/>
  <c r="T6064" i="1" s="1"/>
  <c r="U6064" i="1" s="1"/>
  <c r="R6000" i="1" a="1"/>
  <c r="R6000" i="1" s="1"/>
  <c r="T6000" i="1" s="1"/>
  <c r="U6000" i="1" s="1"/>
  <c r="R5936" i="1" a="1"/>
  <c r="R5936" i="1" s="1"/>
  <c r="T5936" i="1" s="1"/>
  <c r="U5936" i="1" s="1"/>
  <c r="R5872" i="1" a="1"/>
  <c r="R5872" i="1" s="1"/>
  <c r="T5872" i="1" s="1"/>
  <c r="U5872" i="1" s="1"/>
  <c r="R5808" i="1" a="1"/>
  <c r="R5808" i="1" s="1"/>
  <c r="T5808" i="1" s="1"/>
  <c r="U5808" i="1" s="1"/>
  <c r="R5744" i="1" a="1"/>
  <c r="R5744" i="1" s="1"/>
  <c r="T5744" i="1" s="1"/>
  <c r="U5744" i="1" s="1"/>
  <c r="R5680" i="1" a="1"/>
  <c r="R5680" i="1" s="1"/>
  <c r="T5680" i="1" s="1"/>
  <c r="U5680" i="1" s="1"/>
  <c r="R5616" i="1" a="1"/>
  <c r="R5616" i="1" s="1"/>
  <c r="T5616" i="1" s="1"/>
  <c r="U5616" i="1" s="1"/>
  <c r="R5552" i="1" a="1"/>
  <c r="R5552" i="1" s="1"/>
  <c r="T5552" i="1" s="1"/>
  <c r="U5552" i="1" s="1"/>
  <c r="R5488" i="1" a="1"/>
  <c r="R5488" i="1" s="1"/>
  <c r="T5488" i="1" s="1"/>
  <c r="U5488" i="1" s="1"/>
  <c r="R5439" i="1" a="1"/>
  <c r="R5439" i="1" s="1"/>
  <c r="T5439" i="1" s="1"/>
  <c r="U5439" i="1" s="1"/>
  <c r="R5375" i="1" a="1"/>
  <c r="R5375" i="1" s="1"/>
  <c r="T5375" i="1" s="1"/>
  <c r="U5375" i="1" s="1"/>
  <c r="R5311" i="1" a="1"/>
  <c r="R5311" i="1" s="1"/>
  <c r="T5311" i="1" s="1"/>
  <c r="U5311" i="1" s="1"/>
  <c r="R5247" i="1" a="1"/>
  <c r="R5247" i="1" s="1"/>
  <c r="T5247" i="1" s="1"/>
  <c r="U5247" i="1" s="1"/>
  <c r="R5183" i="1" a="1"/>
  <c r="R5183" i="1" s="1"/>
  <c r="T5183" i="1" s="1"/>
  <c r="U5183" i="1" s="1"/>
  <c r="R5119" i="1" a="1"/>
  <c r="R5119" i="1" s="1"/>
  <c r="T5119" i="1" s="1"/>
  <c r="U5119" i="1" s="1"/>
  <c r="R5055" i="1" a="1"/>
  <c r="R5055" i="1" s="1"/>
  <c r="T5055" i="1" s="1"/>
  <c r="U5055" i="1" s="1"/>
  <c r="R4991" i="1" a="1"/>
  <c r="R4991" i="1" s="1"/>
  <c r="T4991" i="1" s="1"/>
  <c r="U4991" i="1" s="1"/>
  <c r="R4927" i="1" a="1"/>
  <c r="R4927" i="1" s="1"/>
  <c r="T4927" i="1" s="1"/>
  <c r="U4927" i="1" s="1"/>
  <c r="R4863" i="1" a="1"/>
  <c r="R4863" i="1" s="1"/>
  <c r="T4863" i="1" s="1"/>
  <c r="U4863" i="1" s="1"/>
  <c r="R4799" i="1" a="1"/>
  <c r="R4799" i="1" s="1"/>
  <c r="T4799" i="1" s="1"/>
  <c r="U4799" i="1" s="1"/>
  <c r="R4735" i="1" a="1"/>
  <c r="R4735" i="1" s="1"/>
  <c r="T4735" i="1" s="1"/>
  <c r="U4735" i="1" s="1"/>
  <c r="R4671" i="1" a="1"/>
  <c r="R4671" i="1" s="1"/>
  <c r="T4671" i="1" s="1"/>
  <c r="U4671" i="1" s="1"/>
  <c r="R7574" i="1" a="1"/>
  <c r="R7574" i="1" s="1"/>
  <c r="T7574" i="1" s="1"/>
  <c r="U7574" i="1" s="1"/>
  <c r="R7510" i="1" a="1"/>
  <c r="R7510" i="1" s="1"/>
  <c r="T7510" i="1" s="1"/>
  <c r="U7510" i="1" s="1"/>
  <c r="R7446" i="1" a="1"/>
  <c r="R7446" i="1" s="1"/>
  <c r="T7446" i="1" s="1"/>
  <c r="U7446" i="1" s="1"/>
  <c r="R7382" i="1" a="1"/>
  <c r="R7382" i="1" s="1"/>
  <c r="T7382" i="1" s="1"/>
  <c r="U7382" i="1" s="1"/>
  <c r="R7318" i="1" a="1"/>
  <c r="R7318" i="1" s="1"/>
  <c r="T7318" i="1" s="1"/>
  <c r="U7318" i="1" s="1"/>
  <c r="R7254" i="1" a="1"/>
  <c r="R7254" i="1" s="1"/>
  <c r="T7254" i="1" s="1"/>
  <c r="U7254" i="1" s="1"/>
  <c r="R7190" i="1" a="1"/>
  <c r="R7190" i="1" s="1"/>
  <c r="T7190" i="1" s="1"/>
  <c r="U7190" i="1" s="1"/>
  <c r="R7126" i="1" a="1"/>
  <c r="R7126" i="1" s="1"/>
  <c r="T7126" i="1" s="1"/>
  <c r="U7126" i="1" s="1"/>
  <c r="R7062" i="1" a="1"/>
  <c r="R7062" i="1" s="1"/>
  <c r="T7062" i="1" s="1"/>
  <c r="U7062" i="1" s="1"/>
  <c r="R11677" i="1" a="1"/>
  <c r="R11677" i="1" s="1"/>
  <c r="T11677" i="1" s="1"/>
  <c r="U11677" i="1" s="1"/>
  <c r="R11613" i="1" a="1"/>
  <c r="R11613" i="1" s="1"/>
  <c r="T11613" i="1" s="1"/>
  <c r="U11613" i="1" s="1"/>
  <c r="R11549" i="1" a="1"/>
  <c r="R11549" i="1" s="1"/>
  <c r="T11549" i="1" s="1"/>
  <c r="U11549" i="1" s="1"/>
  <c r="R11485" i="1" a="1"/>
  <c r="R11485" i="1" s="1"/>
  <c r="T11485" i="1" s="1"/>
  <c r="U11485" i="1" s="1"/>
  <c r="R11421" i="1" a="1"/>
  <c r="R11421" i="1" s="1"/>
  <c r="T11421" i="1" s="1"/>
  <c r="U11421" i="1" s="1"/>
  <c r="R11357" i="1" a="1"/>
  <c r="R11357" i="1" s="1"/>
  <c r="T11357" i="1" s="1"/>
  <c r="U11357" i="1" s="1"/>
  <c r="R11293" i="1" a="1"/>
  <c r="R11293" i="1" s="1"/>
  <c r="T11293" i="1" s="1"/>
  <c r="U11293" i="1" s="1"/>
  <c r="R11229" i="1" a="1"/>
  <c r="R11229" i="1" s="1"/>
  <c r="T11229" i="1" s="1"/>
  <c r="U11229" i="1" s="1"/>
  <c r="R11165" i="1" a="1"/>
  <c r="R11165" i="1" s="1"/>
  <c r="T11165" i="1" s="1"/>
  <c r="U11165" i="1" s="1"/>
  <c r="R11101" i="1" a="1"/>
  <c r="R11101" i="1" s="1"/>
  <c r="T11101" i="1" s="1"/>
  <c r="U11101" i="1" s="1"/>
  <c r="R11996" i="1" a="1"/>
  <c r="R11996" i="1" s="1"/>
  <c r="T11996" i="1" s="1"/>
  <c r="U11996" i="1" s="1"/>
  <c r="R11932" i="1" a="1"/>
  <c r="R11932" i="1" s="1"/>
  <c r="T11932" i="1" s="1"/>
  <c r="U11932" i="1" s="1"/>
  <c r="R11868" i="1" a="1"/>
  <c r="R11868" i="1" s="1"/>
  <c r="T11868" i="1" s="1"/>
  <c r="U11868" i="1" s="1"/>
  <c r="R11804" i="1" a="1"/>
  <c r="R11804" i="1" s="1"/>
  <c r="T11804" i="1" s="1"/>
  <c r="U11804" i="1" s="1"/>
  <c r="R11740" i="1" a="1"/>
  <c r="R11740" i="1" s="1"/>
  <c r="T11740" i="1" s="1"/>
  <c r="U11740" i="1" s="1"/>
  <c r="R11676" i="1" a="1"/>
  <c r="R11676" i="1" s="1"/>
  <c r="T11676" i="1" s="1"/>
  <c r="U11676" i="1" s="1"/>
  <c r="R11612" i="1" a="1"/>
  <c r="R11612" i="1" s="1"/>
  <c r="T11612" i="1" s="1"/>
  <c r="U11612" i="1" s="1"/>
  <c r="R11548" i="1" a="1"/>
  <c r="R11548" i="1" s="1"/>
  <c r="T11548" i="1" s="1"/>
  <c r="U11548" i="1" s="1"/>
  <c r="R11484" i="1" a="1"/>
  <c r="R11484" i="1" s="1"/>
  <c r="T11484" i="1" s="1"/>
  <c r="U11484" i="1" s="1"/>
  <c r="R11420" i="1" a="1"/>
  <c r="R11420" i="1" s="1"/>
  <c r="T11420" i="1" s="1"/>
  <c r="U11420" i="1" s="1"/>
  <c r="R11356" i="1" a="1"/>
  <c r="R11356" i="1" s="1"/>
  <c r="T11356" i="1" s="1"/>
  <c r="U11356" i="1" s="1"/>
  <c r="R8306" i="1" a="1"/>
  <c r="R8306" i="1" s="1"/>
  <c r="T8306" i="1" s="1"/>
  <c r="U8306" i="1" s="1"/>
  <c r="R8242" i="1" a="1"/>
  <c r="R8242" i="1" s="1"/>
  <c r="T8242" i="1" s="1"/>
  <c r="U8242" i="1" s="1"/>
  <c r="R8178" i="1" a="1"/>
  <c r="R8178" i="1" s="1"/>
  <c r="T8178" i="1" s="1"/>
  <c r="U8178" i="1" s="1"/>
  <c r="R8114" i="1" a="1"/>
  <c r="R8114" i="1" s="1"/>
  <c r="T8114" i="1" s="1"/>
  <c r="U8114" i="1" s="1"/>
  <c r="R8050" i="1" a="1"/>
  <c r="R8050" i="1" s="1"/>
  <c r="T8050" i="1" s="1"/>
  <c r="U8050" i="1" s="1"/>
  <c r="R7986" i="1" a="1"/>
  <c r="R7986" i="1" s="1"/>
  <c r="T7986" i="1" s="1"/>
  <c r="U7986" i="1" s="1"/>
  <c r="R7922" i="1" a="1"/>
  <c r="R7922" i="1" s="1"/>
  <c r="T7922" i="1" s="1"/>
  <c r="U7922" i="1" s="1"/>
  <c r="R7858" i="1" a="1"/>
  <c r="R7858" i="1" s="1"/>
  <c r="T7858" i="1" s="1"/>
  <c r="U7858" i="1" s="1"/>
  <c r="R7794" i="1" a="1"/>
  <c r="R7794" i="1" s="1"/>
  <c r="T7794" i="1" s="1"/>
  <c r="U7794" i="1" s="1"/>
  <c r="R2249" i="1" a="1"/>
  <c r="R2249" i="1" s="1"/>
  <c r="T2249" i="1" s="1"/>
  <c r="U2249" i="1" s="1"/>
  <c r="R2185" i="1" a="1"/>
  <c r="R2185" i="1" s="1"/>
  <c r="T2185" i="1" s="1"/>
  <c r="U2185" i="1" s="1"/>
  <c r="R2121" i="1" a="1"/>
  <c r="R2121" i="1" s="1"/>
  <c r="T2121" i="1" s="1"/>
  <c r="U2121" i="1" s="1"/>
  <c r="R2057" i="1" a="1"/>
  <c r="R2057" i="1" s="1"/>
  <c r="T2057" i="1" s="1"/>
  <c r="U2057" i="1" s="1"/>
  <c r="R1993" i="1" a="1"/>
  <c r="R1993" i="1" s="1"/>
  <c r="T1993" i="1" s="1"/>
  <c r="U1993" i="1" s="1"/>
  <c r="R1929" i="1" a="1"/>
  <c r="R1929" i="1" s="1"/>
  <c r="T1929" i="1" s="1"/>
  <c r="U1929" i="1" s="1"/>
  <c r="R1865" i="1" a="1"/>
  <c r="R1865" i="1" s="1"/>
  <c r="T1865" i="1" s="1"/>
  <c r="U1865" i="1" s="1"/>
  <c r="R1801" i="1" a="1"/>
  <c r="R1801" i="1" s="1"/>
  <c r="T1801" i="1" s="1"/>
  <c r="U1801" i="1" s="1"/>
  <c r="R1737" i="1" a="1"/>
  <c r="R1737" i="1" s="1"/>
  <c r="T1737" i="1" s="1"/>
  <c r="U1737" i="1" s="1"/>
  <c r="R5392" i="1" a="1"/>
  <c r="R5392" i="1" s="1"/>
  <c r="T5392" i="1" s="1"/>
  <c r="U5392" i="1" s="1"/>
  <c r="R5328" i="1" a="1"/>
  <c r="R5328" i="1" s="1"/>
  <c r="T5328" i="1" s="1"/>
  <c r="U5328" i="1" s="1"/>
  <c r="R5264" i="1" a="1"/>
  <c r="R5264" i="1" s="1"/>
  <c r="T5264" i="1" s="1"/>
  <c r="U5264" i="1" s="1"/>
  <c r="R5200" i="1" a="1"/>
  <c r="R5200" i="1" s="1"/>
  <c r="T5200" i="1" s="1"/>
  <c r="U5200" i="1" s="1"/>
  <c r="R5136" i="1" a="1"/>
  <c r="R5136" i="1" s="1"/>
  <c r="T5136" i="1" s="1"/>
  <c r="U5136" i="1" s="1"/>
  <c r="R5072" i="1" a="1"/>
  <c r="R5072" i="1" s="1"/>
  <c r="T5072" i="1" s="1"/>
  <c r="U5072" i="1" s="1"/>
  <c r="R5008" i="1" a="1"/>
  <c r="R5008" i="1" s="1"/>
  <c r="T5008" i="1" s="1"/>
  <c r="U5008" i="1" s="1"/>
  <c r="R4944" i="1" a="1"/>
  <c r="R4944" i="1" s="1"/>
  <c r="T4944" i="1" s="1"/>
  <c r="U4944" i="1" s="1"/>
  <c r="R4880" i="1" a="1"/>
  <c r="R4880" i="1" s="1"/>
  <c r="T4880" i="1" s="1"/>
  <c r="U4880" i="1" s="1"/>
  <c r="R4816" i="1" a="1"/>
  <c r="R4816" i="1" s="1"/>
  <c r="T4816" i="1" s="1"/>
  <c r="U4816" i="1" s="1"/>
  <c r="R4607" i="1" a="1"/>
  <c r="R4607" i="1" s="1"/>
  <c r="T4607" i="1" s="1"/>
  <c r="U4607" i="1" s="1"/>
  <c r="R4543" i="1" a="1"/>
  <c r="R4543" i="1" s="1"/>
  <c r="T4543" i="1" s="1"/>
  <c r="U4543" i="1" s="1"/>
  <c r="R4479" i="1" a="1"/>
  <c r="R4479" i="1" s="1"/>
  <c r="T4479" i="1" s="1"/>
  <c r="U4479" i="1" s="1"/>
  <c r="R4415" i="1" a="1"/>
  <c r="R4415" i="1" s="1"/>
  <c r="T4415" i="1" s="1"/>
  <c r="U4415" i="1" s="1"/>
  <c r="R4351" i="1" a="1"/>
  <c r="R4351" i="1" s="1"/>
  <c r="T4351" i="1" s="1"/>
  <c r="U4351" i="1" s="1"/>
  <c r="R4287" i="1" a="1"/>
  <c r="R4287" i="1" s="1"/>
  <c r="T4287" i="1" s="1"/>
  <c r="U4287" i="1" s="1"/>
  <c r="R4223" i="1" a="1"/>
  <c r="R4223" i="1" s="1"/>
  <c r="T4223" i="1" s="1"/>
  <c r="U4223" i="1" s="1"/>
  <c r="R4159" i="1" a="1"/>
  <c r="R4159" i="1" s="1"/>
  <c r="T4159" i="1" s="1"/>
  <c r="U4159" i="1" s="1"/>
  <c r="R4095" i="1" a="1"/>
  <c r="R4095" i="1" s="1"/>
  <c r="T4095" i="1" s="1"/>
  <c r="U4095" i="1" s="1"/>
  <c r="R4031" i="1" a="1"/>
  <c r="R4031" i="1" s="1"/>
  <c r="T4031" i="1" s="1"/>
  <c r="U4031" i="1" s="1"/>
  <c r="R3967" i="1" a="1"/>
  <c r="R3967" i="1" s="1"/>
  <c r="T3967" i="1" s="1"/>
  <c r="U3967" i="1" s="1"/>
  <c r="R6982" i="1" a="1"/>
  <c r="R6982" i="1" s="1"/>
  <c r="T6982" i="1" s="1"/>
  <c r="U6982" i="1" s="1"/>
  <c r="R6918" i="1" a="1"/>
  <c r="R6918" i="1" s="1"/>
  <c r="T6918" i="1" s="1"/>
  <c r="U6918" i="1" s="1"/>
  <c r="R6854" i="1" a="1"/>
  <c r="R6854" i="1" s="1"/>
  <c r="T6854" i="1" s="1"/>
  <c r="U6854" i="1" s="1"/>
  <c r="R6790" i="1" a="1"/>
  <c r="R6790" i="1" s="1"/>
  <c r="T6790" i="1" s="1"/>
  <c r="U6790" i="1" s="1"/>
  <c r="R6726" i="1" a="1"/>
  <c r="R6726" i="1" s="1"/>
  <c r="T6726" i="1" s="1"/>
  <c r="U6726" i="1" s="1"/>
  <c r="R6662" i="1" a="1"/>
  <c r="R6662" i="1" s="1"/>
  <c r="T6662" i="1" s="1"/>
  <c r="U6662" i="1" s="1"/>
  <c r="R6598" i="1" a="1"/>
  <c r="R6598" i="1" s="1"/>
  <c r="T6598" i="1" s="1"/>
  <c r="U6598" i="1" s="1"/>
  <c r="R6534" i="1" a="1"/>
  <c r="R6534" i="1" s="1"/>
  <c r="T6534" i="1" s="1"/>
  <c r="U6534" i="1" s="1"/>
  <c r="R11053" i="1" a="1"/>
  <c r="R11053" i="1" s="1"/>
  <c r="T11053" i="1" s="1"/>
  <c r="U11053" i="1" s="1"/>
  <c r="R10989" i="1" a="1"/>
  <c r="R10989" i="1" s="1"/>
  <c r="T10989" i="1" s="1"/>
  <c r="U10989" i="1" s="1"/>
  <c r="R10925" i="1" a="1"/>
  <c r="R10925" i="1" s="1"/>
  <c r="T10925" i="1" s="1"/>
  <c r="U10925" i="1" s="1"/>
  <c r="R10861" i="1" a="1"/>
  <c r="R10861" i="1" s="1"/>
  <c r="T10861" i="1" s="1"/>
  <c r="U10861" i="1" s="1"/>
  <c r="R10797" i="1" a="1"/>
  <c r="R10797" i="1" s="1"/>
  <c r="T10797" i="1" s="1"/>
  <c r="U10797" i="1" s="1"/>
  <c r="R10733" i="1" a="1"/>
  <c r="R10733" i="1" s="1"/>
  <c r="T10733" i="1" s="1"/>
  <c r="U10733" i="1" s="1"/>
  <c r="R10669" i="1" a="1"/>
  <c r="R10669" i="1" s="1"/>
  <c r="T10669" i="1" s="1"/>
  <c r="U10669" i="1" s="1"/>
  <c r="R10605" i="1" a="1"/>
  <c r="R10605" i="1" s="1"/>
  <c r="T10605" i="1" s="1"/>
  <c r="U10605" i="1" s="1"/>
  <c r="R10541" i="1" a="1"/>
  <c r="R10541" i="1" s="1"/>
  <c r="T10541" i="1" s="1"/>
  <c r="U10541" i="1" s="1"/>
  <c r="R11332" i="1" a="1"/>
  <c r="R11332" i="1" s="1"/>
  <c r="T11332" i="1" s="1"/>
  <c r="U11332" i="1" s="1"/>
  <c r="R11268" i="1" a="1"/>
  <c r="R11268" i="1" s="1"/>
  <c r="T11268" i="1" s="1"/>
  <c r="U11268" i="1" s="1"/>
  <c r="R11204" i="1" a="1"/>
  <c r="R11204" i="1" s="1"/>
  <c r="T11204" i="1" s="1"/>
  <c r="U11204" i="1" s="1"/>
  <c r="R11140" i="1" a="1"/>
  <c r="R11140" i="1" s="1"/>
  <c r="T11140" i="1" s="1"/>
  <c r="U11140" i="1" s="1"/>
  <c r="R11076" i="1" a="1"/>
  <c r="R11076" i="1" s="1"/>
  <c r="T11076" i="1" s="1"/>
  <c r="U11076" i="1" s="1"/>
  <c r="R11012" i="1" a="1"/>
  <c r="R11012" i="1" s="1"/>
  <c r="T11012" i="1" s="1"/>
  <c r="U11012" i="1" s="1"/>
  <c r="R10948" i="1" a="1"/>
  <c r="R10948" i="1" s="1"/>
  <c r="T10948" i="1" s="1"/>
  <c r="U10948" i="1" s="1"/>
  <c r="R10884" i="1" a="1"/>
  <c r="R10884" i="1" s="1"/>
  <c r="T10884" i="1" s="1"/>
  <c r="U10884" i="1" s="1"/>
  <c r="R10820" i="1" a="1"/>
  <c r="R10820" i="1" s="1"/>
  <c r="T10820" i="1" s="1"/>
  <c r="U10820" i="1" s="1"/>
  <c r="R10756" i="1" a="1"/>
  <c r="R10756" i="1" s="1"/>
  <c r="T10756" i="1" s="1"/>
  <c r="U10756" i="1" s="1"/>
  <c r="R7722" i="1" a="1"/>
  <c r="R7722" i="1" s="1"/>
  <c r="T7722" i="1" s="1"/>
  <c r="U7722" i="1" s="1"/>
  <c r="R7658" i="1" a="1"/>
  <c r="R7658" i="1" s="1"/>
  <c r="T7658" i="1" s="1"/>
  <c r="U7658" i="1" s="1"/>
  <c r="R7594" i="1" a="1"/>
  <c r="R7594" i="1" s="1"/>
  <c r="T7594" i="1" s="1"/>
  <c r="U7594" i="1" s="1"/>
  <c r="R7530" i="1" a="1"/>
  <c r="R7530" i="1" s="1"/>
  <c r="T7530" i="1" s="1"/>
  <c r="U7530" i="1" s="1"/>
  <c r="R7466" i="1" a="1"/>
  <c r="R7466" i="1" s="1"/>
  <c r="T7466" i="1" s="1"/>
  <c r="U7466" i="1" s="1"/>
  <c r="R7402" i="1" a="1"/>
  <c r="R7402" i="1" s="1"/>
  <c r="T7402" i="1" s="1"/>
  <c r="U7402" i="1" s="1"/>
  <c r="R7338" i="1" a="1"/>
  <c r="R7338" i="1" s="1"/>
  <c r="T7338" i="1" s="1"/>
  <c r="U7338" i="1" s="1"/>
  <c r="R7274" i="1" a="1"/>
  <c r="R7274" i="1" s="1"/>
  <c r="T7274" i="1" s="1"/>
  <c r="U7274" i="1" s="1"/>
  <c r="R7210" i="1" a="1"/>
  <c r="R7210" i="1" s="1"/>
  <c r="T7210" i="1" s="1"/>
  <c r="U7210" i="1" s="1"/>
  <c r="R7146" i="1" a="1"/>
  <c r="R7146" i="1" s="1"/>
  <c r="T7146" i="1" s="1"/>
  <c r="U7146" i="1" s="1"/>
  <c r="R1697" i="1" a="1"/>
  <c r="R1697" i="1" s="1"/>
  <c r="T1697" i="1" s="1"/>
  <c r="U1697" i="1" s="1"/>
  <c r="R1633" i="1" a="1"/>
  <c r="R1633" i="1" s="1"/>
  <c r="T1633" i="1" s="1"/>
  <c r="U1633" i="1" s="1"/>
  <c r="R1569" i="1" a="1"/>
  <c r="R1569" i="1" s="1"/>
  <c r="T1569" i="1" s="1"/>
  <c r="U1569" i="1" s="1"/>
  <c r="R1505" i="1" a="1"/>
  <c r="R1505" i="1" s="1"/>
  <c r="T1505" i="1" s="1"/>
  <c r="U1505" i="1" s="1"/>
  <c r="R1441" i="1" a="1"/>
  <c r="R1441" i="1" s="1"/>
  <c r="T1441" i="1" s="1"/>
  <c r="U1441" i="1" s="1"/>
  <c r="R1377" i="1" a="1"/>
  <c r="R1377" i="1" s="1"/>
  <c r="T1377" i="1" s="1"/>
  <c r="U1377" i="1" s="1"/>
  <c r="R1313" i="1" a="1"/>
  <c r="R1313" i="1" s="1"/>
  <c r="T1313" i="1" s="1"/>
  <c r="U1313" i="1" s="1"/>
  <c r="R1249" i="1" a="1"/>
  <c r="R1249" i="1" s="1"/>
  <c r="T1249" i="1" s="1"/>
  <c r="U1249" i="1" s="1"/>
  <c r="R1185" i="1" a="1"/>
  <c r="R1185" i="1" s="1"/>
  <c r="T1185" i="1" s="1"/>
  <c r="U1185" i="1" s="1"/>
  <c r="R1121" i="1" a="1"/>
  <c r="R1121" i="1" s="1"/>
  <c r="T1121" i="1" s="1"/>
  <c r="U1121" i="1" s="1"/>
  <c r="R1057" i="1" a="1"/>
  <c r="R1057" i="1" s="1"/>
  <c r="T1057" i="1" s="1"/>
  <c r="U1057" i="1" s="1"/>
  <c r="R4744" i="1" a="1"/>
  <c r="R4744" i="1" s="1"/>
  <c r="T4744" i="1" s="1"/>
  <c r="U4744" i="1" s="1"/>
  <c r="R4680" i="1" a="1"/>
  <c r="R4680" i="1" s="1"/>
  <c r="T4680" i="1" s="1"/>
  <c r="U4680" i="1" s="1"/>
  <c r="R4616" i="1" a="1"/>
  <c r="R4616" i="1" s="1"/>
  <c r="T4616" i="1" s="1"/>
  <c r="U4616" i="1" s="1"/>
  <c r="R4552" i="1" a="1"/>
  <c r="R4552" i="1" s="1"/>
  <c r="T4552" i="1" s="1"/>
  <c r="U4552" i="1" s="1"/>
  <c r="R4488" i="1" a="1"/>
  <c r="R4488" i="1" s="1"/>
  <c r="T4488" i="1" s="1"/>
  <c r="U4488" i="1" s="1"/>
  <c r="R4424" i="1" a="1"/>
  <c r="R4424" i="1" s="1"/>
  <c r="T4424" i="1" s="1"/>
  <c r="U4424" i="1" s="1"/>
  <c r="R4360" i="1" a="1"/>
  <c r="R4360" i="1" s="1"/>
  <c r="T4360" i="1" s="1"/>
  <c r="U4360" i="1" s="1"/>
  <c r="R4296" i="1" a="1"/>
  <c r="R4296" i="1" s="1"/>
  <c r="T4296" i="1" s="1"/>
  <c r="U4296" i="1" s="1"/>
  <c r="R4232" i="1" a="1"/>
  <c r="R4232" i="1" s="1"/>
  <c r="T4232" i="1" s="1"/>
  <c r="U4232" i="1" s="1"/>
  <c r="R4168" i="1" a="1"/>
  <c r="R4168" i="1" s="1"/>
  <c r="T4168" i="1" s="1"/>
  <c r="U4168" i="1" s="1"/>
  <c r="R4104" i="1" a="1"/>
  <c r="R4104" i="1" s="1"/>
  <c r="T4104" i="1" s="1"/>
  <c r="U4104" i="1" s="1"/>
  <c r="R3951" i="1" a="1"/>
  <c r="R3951" i="1" s="1"/>
  <c r="T3951" i="1" s="1"/>
  <c r="U3951" i="1" s="1"/>
  <c r="R3887" i="1" a="1"/>
  <c r="R3887" i="1" s="1"/>
  <c r="T3887" i="1" s="1"/>
  <c r="U3887" i="1" s="1"/>
  <c r="R3823" i="1" a="1"/>
  <c r="R3823" i="1" s="1"/>
  <c r="T3823" i="1" s="1"/>
  <c r="U3823" i="1" s="1"/>
  <c r="R10477" i="1" a="1"/>
  <c r="R10477" i="1" s="1"/>
  <c r="T10477" i="1" s="1"/>
  <c r="U10477" i="1" s="1"/>
  <c r="R10413" i="1" a="1"/>
  <c r="R10413" i="1" s="1"/>
  <c r="T10413" i="1" s="1"/>
  <c r="U10413" i="1" s="1"/>
  <c r="R10349" i="1" a="1"/>
  <c r="R10349" i="1" s="1"/>
  <c r="T10349" i="1" s="1"/>
  <c r="U10349" i="1" s="1"/>
  <c r="R10285" i="1" a="1"/>
  <c r="R10285" i="1" s="1"/>
  <c r="T10285" i="1" s="1"/>
  <c r="U10285" i="1" s="1"/>
  <c r="R10221" i="1" a="1"/>
  <c r="R10221" i="1" s="1"/>
  <c r="T10221" i="1" s="1"/>
  <c r="U10221" i="1" s="1"/>
  <c r="R10157" i="1" a="1"/>
  <c r="R10157" i="1" s="1"/>
  <c r="T10157" i="1" s="1"/>
  <c r="U10157" i="1" s="1"/>
  <c r="R10093" i="1" a="1"/>
  <c r="R10093" i="1" s="1"/>
  <c r="T10093" i="1" s="1"/>
  <c r="U10093" i="1" s="1"/>
  <c r="R10029" i="1" a="1"/>
  <c r="R10029" i="1" s="1"/>
  <c r="T10029" i="1" s="1"/>
  <c r="U10029" i="1" s="1"/>
  <c r="R9965" i="1" a="1"/>
  <c r="R9965" i="1" s="1"/>
  <c r="T9965" i="1" s="1"/>
  <c r="U9965" i="1" s="1"/>
  <c r="R9901" i="1" a="1"/>
  <c r="R9901" i="1" s="1"/>
  <c r="T9901" i="1" s="1"/>
  <c r="U9901" i="1" s="1"/>
  <c r="R9837" i="1" a="1"/>
  <c r="R9837" i="1" s="1"/>
  <c r="T9837" i="1" s="1"/>
  <c r="U9837" i="1" s="1"/>
  <c r="R10700" i="1" a="1"/>
  <c r="R10700" i="1" s="1"/>
  <c r="T10700" i="1" s="1"/>
  <c r="U10700" i="1" s="1"/>
  <c r="R10636" i="1" a="1"/>
  <c r="R10636" i="1" s="1"/>
  <c r="T10636" i="1" s="1"/>
  <c r="U10636" i="1" s="1"/>
  <c r="R10572" i="1" a="1"/>
  <c r="R10572" i="1" s="1"/>
  <c r="T10572" i="1" s="1"/>
  <c r="U10572" i="1" s="1"/>
  <c r="R13905" i="1" a="1"/>
  <c r="R13905" i="1" s="1"/>
  <c r="T13905" i="1" s="1"/>
  <c r="U13905" i="1" s="1"/>
  <c r="R10864" i="1" a="1"/>
  <c r="R10864" i="1" s="1"/>
  <c r="T10864" i="1" s="1"/>
  <c r="U10864" i="1" s="1"/>
  <c r="R13192" i="1" a="1"/>
  <c r="R13192" i="1" s="1"/>
  <c r="T13192" i="1" s="1"/>
  <c r="U13192" i="1" s="1"/>
  <c r="R13431" i="1" a="1"/>
  <c r="R13431" i="1" s="1"/>
  <c r="T13431" i="1" s="1"/>
  <c r="U13431" i="1" s="1"/>
  <c r="R7081" i="1" a="1"/>
  <c r="R7081" i="1" s="1"/>
  <c r="T7081" i="1" s="1"/>
  <c r="U7081" i="1" s="1"/>
  <c r="R8960" i="1" a="1"/>
  <c r="R8960" i="1" s="1"/>
  <c r="T8960" i="1" s="1"/>
  <c r="U8960" i="1" s="1"/>
  <c r="R14118" i="1" a="1"/>
  <c r="R14118" i="1" s="1"/>
  <c r="T14118" i="1" s="1"/>
  <c r="U14118" i="1" s="1"/>
  <c r="R13550" i="1" a="1"/>
  <c r="R13550" i="1" s="1"/>
  <c r="T13550" i="1" s="1"/>
  <c r="U13550" i="1" s="1"/>
  <c r="R10847" i="1" a="1"/>
  <c r="R10847" i="1" s="1"/>
  <c r="T10847" i="1" s="1"/>
  <c r="U10847" i="1" s="1"/>
  <c r="R12910" i="1" a="1"/>
  <c r="R12910" i="1" s="1"/>
  <c r="T12910" i="1" s="1"/>
  <c r="U12910" i="1" s="1"/>
  <c r="R11794" i="1" a="1"/>
  <c r="R11794" i="1" s="1"/>
  <c r="T11794" i="1" s="1"/>
  <c r="U11794" i="1" s="1"/>
  <c r="R11282" i="1" a="1"/>
  <c r="R11282" i="1" s="1"/>
  <c r="T11282" i="1" s="1"/>
  <c r="U11282" i="1" s="1"/>
  <c r="R10770" i="1" a="1"/>
  <c r="R10770" i="1" s="1"/>
  <c r="T10770" i="1" s="1"/>
  <c r="U10770" i="1" s="1"/>
  <c r="R5713" i="1" a="1"/>
  <c r="R5713" i="1" s="1"/>
  <c r="T5713" i="1" s="1"/>
  <c r="U5713" i="1" s="1"/>
  <c r="R5201" i="1" a="1"/>
  <c r="R5201" i="1" s="1"/>
  <c r="T5201" i="1" s="1"/>
  <c r="U5201" i="1" s="1"/>
  <c r="R8800" i="1" a="1"/>
  <c r="R8800" i="1" s="1"/>
  <c r="T8800" i="1" s="1"/>
  <c r="U8800" i="1" s="1"/>
  <c r="R8288" i="1" a="1"/>
  <c r="R8288" i="1" s="1"/>
  <c r="T8288" i="1" s="1"/>
  <c r="U8288" i="1" s="1"/>
  <c r="R8943" i="1" a="1"/>
  <c r="R8943" i="1" s="1"/>
  <c r="T8943" i="1" s="1"/>
  <c r="U8943" i="1" s="1"/>
  <c r="R8431" i="1" a="1"/>
  <c r="R8431" i="1" s="1"/>
  <c r="T8431" i="1" s="1"/>
  <c r="U8431" i="1" s="1"/>
  <c r="R7919" i="1" a="1"/>
  <c r="R7919" i="1" s="1"/>
  <c r="T7919" i="1" s="1"/>
  <c r="U7919" i="1" s="1"/>
  <c r="R11102" i="1" a="1"/>
  <c r="R11102" i="1" s="1"/>
  <c r="T11102" i="1" s="1"/>
  <c r="U11102" i="1" s="1"/>
  <c r="R9254" i="1" a="1"/>
  <c r="R9254" i="1" s="1"/>
  <c r="T9254" i="1" s="1"/>
  <c r="U9254" i="1" s="1"/>
  <c r="R11510" i="1" a="1"/>
  <c r="R11510" i="1" s="1"/>
  <c r="T11510" i="1" s="1"/>
  <c r="U11510" i="1" s="1"/>
  <c r="R10270" i="1" a="1"/>
  <c r="R10270" i="1" s="1"/>
  <c r="T10270" i="1" s="1"/>
  <c r="U10270" i="1" s="1"/>
  <c r="R13925" i="1" a="1"/>
  <c r="R13925" i="1" s="1"/>
  <c r="T13925" i="1" s="1"/>
  <c r="U13925" i="1" s="1"/>
  <c r="R10374" i="1" a="1"/>
  <c r="R10374" i="1" s="1"/>
  <c r="T10374" i="1" s="1"/>
  <c r="U10374" i="1" s="1"/>
  <c r="R13917" i="1" a="1"/>
  <c r="R13917" i="1" s="1"/>
  <c r="T13917" i="1" s="1"/>
  <c r="U13917" i="1" s="1"/>
  <c r="R10338" i="1" a="1"/>
  <c r="R10338" i="1" s="1"/>
  <c r="T10338" i="1" s="1"/>
  <c r="U10338" i="1" s="1"/>
  <c r="R9826" i="1" a="1"/>
  <c r="R9826" i="1" s="1"/>
  <c r="T9826" i="1" s="1"/>
  <c r="U9826" i="1" s="1"/>
  <c r="R4433" i="1" a="1"/>
  <c r="R4433" i="1" s="1"/>
  <c r="T4433" i="1" s="1"/>
  <c r="U4433" i="1" s="1"/>
  <c r="R3921" i="1" a="1"/>
  <c r="R3921" i="1" s="1"/>
  <c r="T3921" i="1" s="1"/>
  <c r="U3921" i="1" s="1"/>
  <c r="R7832" i="1" a="1"/>
  <c r="R7832" i="1" s="1"/>
  <c r="T7832" i="1" s="1"/>
  <c r="U7832" i="1" s="1"/>
  <c r="R7320" i="1" a="1"/>
  <c r="R7320" i="1" s="1"/>
  <c r="T7320" i="1" s="1"/>
  <c r="U7320" i="1" s="1"/>
  <c r="R7575" i="1" a="1"/>
  <c r="R7575" i="1" s="1"/>
  <c r="T7575" i="1" s="1"/>
  <c r="U7575" i="1" s="1"/>
  <c r="R7063" i="1" a="1"/>
  <c r="R7063" i="1" s="1"/>
  <c r="T7063" i="1" s="1"/>
  <c r="U7063" i="1" s="1"/>
  <c r="R6551" i="1" a="1"/>
  <c r="R6551" i="1" s="1"/>
  <c r="T6551" i="1" s="1"/>
  <c r="U6551" i="1" s="1"/>
  <c r="R8534" i="1" a="1"/>
  <c r="R8534" i="1" s="1"/>
  <c r="T8534" i="1" s="1"/>
  <c r="U8534" i="1" s="1"/>
  <c r="R13517" i="1" a="1"/>
  <c r="R13517" i="1" s="1"/>
  <c r="T13517" i="1" s="1"/>
  <c r="U13517" i="1" s="1"/>
  <c r="R13005" i="1" a="1"/>
  <c r="R13005" i="1" s="1"/>
  <c r="T13005" i="1" s="1"/>
  <c r="U13005" i="1" s="1"/>
  <c r="R12493" i="1" a="1"/>
  <c r="R12493" i="1" s="1"/>
  <c r="T12493" i="1" s="1"/>
  <c r="U12493" i="1" s="1"/>
  <c r="R13748" i="1" a="1"/>
  <c r="R13748" i="1" s="1"/>
  <c r="T13748" i="1" s="1"/>
  <c r="U13748" i="1" s="1"/>
  <c r="R13492" i="1" a="1"/>
  <c r="R13492" i="1" s="1"/>
  <c r="T13492" i="1" s="1"/>
  <c r="U13492" i="1" s="1"/>
  <c r="R13236" i="1" a="1"/>
  <c r="R13236" i="1" s="1"/>
  <c r="T13236" i="1" s="1"/>
  <c r="U13236" i="1" s="1"/>
  <c r="R12980" i="1" a="1"/>
  <c r="R12980" i="1" s="1"/>
  <c r="T12980" i="1" s="1"/>
  <c r="U12980" i="1" s="1"/>
  <c r="R12788" i="1" a="1"/>
  <c r="R12788" i="1" s="1"/>
  <c r="T12788" i="1" s="1"/>
  <c r="U12788" i="1" s="1"/>
  <c r="R9594" i="1" a="1"/>
  <c r="R9594" i="1" s="1"/>
  <c r="T9594" i="1" s="1"/>
  <c r="U9594" i="1" s="1"/>
  <c r="R9466" i="1" a="1"/>
  <c r="R9466" i="1" s="1"/>
  <c r="T9466" i="1" s="1"/>
  <c r="U9466" i="1" s="1"/>
  <c r="R9402" i="1" a="1"/>
  <c r="R9402" i="1" s="1"/>
  <c r="T9402" i="1" s="1"/>
  <c r="U9402" i="1" s="1"/>
  <c r="R9338" i="1" a="1"/>
  <c r="R9338" i="1" s="1"/>
  <c r="T9338" i="1" s="1"/>
  <c r="U9338" i="1" s="1"/>
  <c r="R9274" i="1" a="1"/>
  <c r="R9274" i="1" s="1"/>
  <c r="T9274" i="1" s="1"/>
  <c r="U9274" i="1" s="1"/>
  <c r="R9210" i="1" a="1"/>
  <c r="R9210" i="1" s="1"/>
  <c r="T9210" i="1" s="1"/>
  <c r="U9210" i="1" s="1"/>
  <c r="R9146" i="1" a="1"/>
  <c r="R9146" i="1" s="1"/>
  <c r="T9146" i="1" s="1"/>
  <c r="U9146" i="1" s="1"/>
  <c r="R9082" i="1" a="1"/>
  <c r="R9082" i="1" s="1"/>
  <c r="T9082" i="1" s="1"/>
  <c r="U9082" i="1" s="1"/>
  <c r="R9018" i="1" a="1"/>
  <c r="R9018" i="1" s="1"/>
  <c r="T9018" i="1" s="1"/>
  <c r="U9018" i="1" s="1"/>
  <c r="R3609" i="1" a="1"/>
  <c r="R3609" i="1" s="1"/>
  <c r="T3609" i="1" s="1"/>
  <c r="U3609" i="1" s="1"/>
  <c r="R3545" i="1" a="1"/>
  <c r="R3545" i="1" s="1"/>
  <c r="T3545" i="1" s="1"/>
  <c r="U3545" i="1" s="1"/>
  <c r="R3481" i="1" a="1"/>
  <c r="R3481" i="1" s="1"/>
  <c r="T3481" i="1" s="1"/>
  <c r="U3481" i="1" s="1"/>
  <c r="R3417" i="1" a="1"/>
  <c r="R3417" i="1" s="1"/>
  <c r="T3417" i="1" s="1"/>
  <c r="U3417" i="1" s="1"/>
  <c r="R3353" i="1" a="1"/>
  <c r="R3353" i="1" s="1"/>
  <c r="T3353" i="1" s="1"/>
  <c r="U3353" i="1" s="1"/>
  <c r="R3289" i="1" a="1"/>
  <c r="R3289" i="1" s="1"/>
  <c r="T3289" i="1" s="1"/>
  <c r="U3289" i="1" s="1"/>
  <c r="R3225" i="1" a="1"/>
  <c r="R3225" i="1" s="1"/>
  <c r="T3225" i="1" s="1"/>
  <c r="U3225" i="1" s="1"/>
  <c r="R3161" i="1" a="1"/>
  <c r="R3161" i="1" s="1"/>
  <c r="T3161" i="1" s="1"/>
  <c r="U3161" i="1" s="1"/>
  <c r="R3097" i="1" a="1"/>
  <c r="R3097" i="1" s="1"/>
  <c r="T3097" i="1" s="1"/>
  <c r="U3097" i="1" s="1"/>
  <c r="R3033" i="1" a="1"/>
  <c r="R3033" i="1" s="1"/>
  <c r="T3033" i="1" s="1"/>
  <c r="U3033" i="1" s="1"/>
  <c r="R2969" i="1" a="1"/>
  <c r="R2969" i="1" s="1"/>
  <c r="T2969" i="1" s="1"/>
  <c r="U2969" i="1" s="1"/>
  <c r="R6840" i="1" a="1"/>
  <c r="R6840" i="1" s="1"/>
  <c r="T6840" i="1" s="1"/>
  <c r="U6840" i="1" s="1"/>
  <c r="R6776" i="1" a="1"/>
  <c r="R6776" i="1" s="1"/>
  <c r="T6776" i="1" s="1"/>
  <c r="U6776" i="1" s="1"/>
  <c r="R6712" i="1" a="1"/>
  <c r="R6712" i="1" s="1"/>
  <c r="T6712" i="1" s="1"/>
  <c r="U6712" i="1" s="1"/>
  <c r="R6648" i="1" a="1"/>
  <c r="R6648" i="1" s="1"/>
  <c r="T6648" i="1" s="1"/>
  <c r="U6648" i="1" s="1"/>
  <c r="R6584" i="1" a="1"/>
  <c r="R6584" i="1" s="1"/>
  <c r="T6584" i="1" s="1"/>
  <c r="U6584" i="1" s="1"/>
  <c r="R6520" i="1" a="1"/>
  <c r="R6520" i="1" s="1"/>
  <c r="T6520" i="1" s="1"/>
  <c r="U6520" i="1" s="1"/>
  <c r="R6456" i="1" a="1"/>
  <c r="R6456" i="1" s="1"/>
  <c r="T6456" i="1" s="1"/>
  <c r="U6456" i="1" s="1"/>
  <c r="R6392" i="1" a="1"/>
  <c r="R6392" i="1" s="1"/>
  <c r="T6392" i="1" s="1"/>
  <c r="U6392" i="1" s="1"/>
  <c r="R6328" i="1" a="1"/>
  <c r="R6328" i="1" s="1"/>
  <c r="T6328" i="1" s="1"/>
  <c r="U6328" i="1" s="1"/>
  <c r="R6264" i="1" a="1"/>
  <c r="R6264" i="1" s="1"/>
  <c r="T6264" i="1" s="1"/>
  <c r="U6264" i="1" s="1"/>
  <c r="R6200" i="1" a="1"/>
  <c r="R6200" i="1" s="1"/>
  <c r="T6200" i="1" s="1"/>
  <c r="U6200" i="1" s="1"/>
  <c r="R6136" i="1" a="1"/>
  <c r="R6136" i="1" s="1"/>
  <c r="T6136" i="1" s="1"/>
  <c r="U6136" i="1" s="1"/>
  <c r="R6215" i="1" a="1"/>
  <c r="R6215" i="1" s="1"/>
  <c r="T6215" i="1" s="1"/>
  <c r="U6215" i="1" s="1"/>
  <c r="R6151" i="1" a="1"/>
  <c r="R6151" i="1" s="1"/>
  <c r="T6151" i="1" s="1"/>
  <c r="U6151" i="1" s="1"/>
  <c r="R6087" i="1" a="1"/>
  <c r="R6087" i="1" s="1"/>
  <c r="T6087" i="1" s="1"/>
  <c r="U6087" i="1" s="1"/>
  <c r="R6023" i="1" a="1"/>
  <c r="R6023" i="1" s="1"/>
  <c r="T6023" i="1" s="1"/>
  <c r="U6023" i="1" s="1"/>
  <c r="R5959" i="1" a="1"/>
  <c r="R5959" i="1" s="1"/>
  <c r="T5959" i="1" s="1"/>
  <c r="U5959" i="1" s="1"/>
  <c r="R5895" i="1" a="1"/>
  <c r="R5895" i="1" s="1"/>
  <c r="T5895" i="1" s="1"/>
  <c r="U5895" i="1" s="1"/>
  <c r="R5831" i="1" a="1"/>
  <c r="R5831" i="1" s="1"/>
  <c r="T5831" i="1" s="1"/>
  <c r="U5831" i="1" s="1"/>
  <c r="R5767" i="1" a="1"/>
  <c r="R5767" i="1" s="1"/>
  <c r="T5767" i="1" s="1"/>
  <c r="U5767" i="1" s="1"/>
  <c r="R5703" i="1" a="1"/>
  <c r="R5703" i="1" s="1"/>
  <c r="T5703" i="1" s="1"/>
  <c r="U5703" i="1" s="1"/>
  <c r="R5639" i="1" a="1"/>
  <c r="R5639" i="1" s="1"/>
  <c r="T5639" i="1" s="1"/>
  <c r="U5639" i="1" s="1"/>
  <c r="R5575" i="1" a="1"/>
  <c r="R5575" i="1" s="1"/>
  <c r="T5575" i="1" s="1"/>
  <c r="U5575" i="1" s="1"/>
  <c r="R5511" i="1" a="1"/>
  <c r="R5511" i="1" s="1"/>
  <c r="T5511" i="1" s="1"/>
  <c r="U5511" i="1" s="1"/>
  <c r="R5447" i="1" a="1"/>
  <c r="R5447" i="1" s="1"/>
  <c r="T5447" i="1" s="1"/>
  <c r="U5447" i="1" s="1"/>
  <c r="R8222" i="1" a="1"/>
  <c r="R8222" i="1" s="1"/>
  <c r="T8222" i="1" s="1"/>
  <c r="U8222" i="1" s="1"/>
  <c r="R8158" i="1" a="1"/>
  <c r="R8158" i="1" s="1"/>
  <c r="T8158" i="1" s="1"/>
  <c r="U8158" i="1" s="1"/>
  <c r="R8094" i="1" a="1"/>
  <c r="R8094" i="1" s="1"/>
  <c r="T8094" i="1" s="1"/>
  <c r="U8094" i="1" s="1"/>
  <c r="R8030" i="1" a="1"/>
  <c r="R8030" i="1" s="1"/>
  <c r="T8030" i="1" s="1"/>
  <c r="U8030" i="1" s="1"/>
  <c r="R7966" i="1" a="1"/>
  <c r="R7966" i="1" s="1"/>
  <c r="T7966" i="1" s="1"/>
  <c r="U7966" i="1" s="1"/>
  <c r="R7902" i="1" a="1"/>
  <c r="R7902" i="1" s="1"/>
  <c r="T7902" i="1" s="1"/>
  <c r="U7902" i="1" s="1"/>
  <c r="R7838" i="1" a="1"/>
  <c r="R7838" i="1" s="1"/>
  <c r="T7838" i="1" s="1"/>
  <c r="U7838" i="1" s="1"/>
  <c r="R7774" i="1" a="1"/>
  <c r="R7774" i="1" s="1"/>
  <c r="T7774" i="1" s="1"/>
  <c r="U7774" i="1" s="1"/>
  <c r="R7710" i="1" a="1"/>
  <c r="R7710" i="1" s="1"/>
  <c r="T7710" i="1" s="1"/>
  <c r="U7710" i="1" s="1"/>
  <c r="R7646" i="1" a="1"/>
  <c r="R7646" i="1" s="1"/>
  <c r="T7646" i="1" s="1"/>
  <c r="U7646" i="1" s="1"/>
  <c r="R12469" i="1" a="1"/>
  <c r="R12469" i="1" s="1"/>
  <c r="T12469" i="1" s="1"/>
  <c r="U12469" i="1" s="1"/>
  <c r="R12405" i="1" a="1"/>
  <c r="R12405" i="1" s="1"/>
  <c r="T12405" i="1" s="1"/>
  <c r="U12405" i="1" s="1"/>
  <c r="R12341" i="1" a="1"/>
  <c r="R12341" i="1" s="1"/>
  <c r="T12341" i="1" s="1"/>
  <c r="U12341" i="1" s="1"/>
  <c r="R12277" i="1" a="1"/>
  <c r="R12277" i="1" s="1"/>
  <c r="T12277" i="1" s="1"/>
  <c r="U12277" i="1" s="1"/>
  <c r="R12213" i="1" a="1"/>
  <c r="R12213" i="1" s="1"/>
  <c r="T12213" i="1" s="1"/>
  <c r="U12213" i="1" s="1"/>
  <c r="R12149" i="1" a="1"/>
  <c r="R12149" i="1" s="1"/>
  <c r="T12149" i="1" s="1"/>
  <c r="U12149" i="1" s="1"/>
  <c r="R12085" i="1" a="1"/>
  <c r="R12085" i="1" s="1"/>
  <c r="T12085" i="1" s="1"/>
  <c r="U12085" i="1" s="1"/>
  <c r="R12021" i="1" a="1"/>
  <c r="R12021" i="1" s="1"/>
  <c r="T12021" i="1" s="1"/>
  <c r="U12021" i="1" s="1"/>
  <c r="R11957" i="1" a="1"/>
  <c r="R11957" i="1" s="1"/>
  <c r="T11957" i="1" s="1"/>
  <c r="U11957" i="1" s="1"/>
  <c r="R11893" i="1" a="1"/>
  <c r="R11893" i="1" s="1"/>
  <c r="T11893" i="1" s="1"/>
  <c r="U11893" i="1" s="1"/>
  <c r="R11829" i="1" a="1"/>
  <c r="R11829" i="1" s="1"/>
  <c r="T11829" i="1" s="1"/>
  <c r="U11829" i="1" s="1"/>
  <c r="R11765" i="1" a="1"/>
  <c r="R11765" i="1" s="1"/>
  <c r="T11765" i="1" s="1"/>
  <c r="U11765" i="1" s="1"/>
  <c r="R12740" i="1" a="1"/>
  <c r="R12740" i="1" s="1"/>
  <c r="T12740" i="1" s="1"/>
  <c r="U12740" i="1" s="1"/>
  <c r="R12676" i="1" a="1"/>
  <c r="R12676" i="1" s="1"/>
  <c r="T12676" i="1" s="1"/>
  <c r="U12676" i="1" s="1"/>
  <c r="R12612" i="1" a="1"/>
  <c r="R12612" i="1" s="1"/>
  <c r="T12612" i="1" s="1"/>
  <c r="U12612" i="1" s="1"/>
  <c r="R12548" i="1" a="1"/>
  <c r="R12548" i="1" s="1"/>
  <c r="T12548" i="1" s="1"/>
  <c r="U12548" i="1" s="1"/>
  <c r="R12484" i="1" a="1"/>
  <c r="R12484" i="1" s="1"/>
  <c r="T12484" i="1" s="1"/>
  <c r="U12484" i="1" s="1"/>
  <c r="R12420" i="1" a="1"/>
  <c r="R12420" i="1" s="1"/>
  <c r="T12420" i="1" s="1"/>
  <c r="U12420" i="1" s="1"/>
  <c r="R12356" i="1" a="1"/>
  <c r="R12356" i="1" s="1"/>
  <c r="T12356" i="1" s="1"/>
  <c r="U12356" i="1" s="1"/>
  <c r="R12292" i="1" a="1"/>
  <c r="R12292" i="1" s="1"/>
  <c r="T12292" i="1" s="1"/>
  <c r="U12292" i="1" s="1"/>
  <c r="R12228" i="1" a="1"/>
  <c r="R12228" i="1" s="1"/>
  <c r="T12228" i="1" s="1"/>
  <c r="U12228" i="1" s="1"/>
  <c r="R12164" i="1" a="1"/>
  <c r="R12164" i="1" s="1"/>
  <c r="T12164" i="1" s="1"/>
  <c r="U12164" i="1" s="1"/>
  <c r="R12100" i="1" a="1"/>
  <c r="R12100" i="1" s="1"/>
  <c r="T12100" i="1" s="1"/>
  <c r="U12100" i="1" s="1"/>
  <c r="R12036" i="1" a="1"/>
  <c r="R12036" i="1" s="1"/>
  <c r="T12036" i="1" s="1"/>
  <c r="U12036" i="1" s="1"/>
  <c r="R8946" i="1" a="1"/>
  <c r="R8946" i="1" s="1"/>
  <c r="T8946" i="1" s="1"/>
  <c r="U8946" i="1" s="1"/>
  <c r="R8882" i="1" a="1"/>
  <c r="R8882" i="1" s="1"/>
  <c r="T8882" i="1" s="1"/>
  <c r="U8882" i="1" s="1"/>
  <c r="R8818" i="1" a="1"/>
  <c r="R8818" i="1" s="1"/>
  <c r="T8818" i="1" s="1"/>
  <c r="U8818" i="1" s="1"/>
  <c r="R8754" i="1" a="1"/>
  <c r="R8754" i="1" s="1"/>
  <c r="T8754" i="1" s="1"/>
  <c r="U8754" i="1" s="1"/>
  <c r="R8690" i="1" a="1"/>
  <c r="R8690" i="1" s="1"/>
  <c r="T8690" i="1" s="1"/>
  <c r="U8690" i="1" s="1"/>
  <c r="R8626" i="1" a="1"/>
  <c r="R8626" i="1" s="1"/>
  <c r="T8626" i="1" s="1"/>
  <c r="U8626" i="1" s="1"/>
  <c r="R8562" i="1" a="1"/>
  <c r="R8562" i="1" s="1"/>
  <c r="T8562" i="1" s="1"/>
  <c r="U8562" i="1" s="1"/>
  <c r="R8498" i="1" a="1"/>
  <c r="R8498" i="1" s="1"/>
  <c r="T8498" i="1" s="1"/>
  <c r="U8498" i="1" s="1"/>
  <c r="R8434" i="1" a="1"/>
  <c r="R8434" i="1" s="1"/>
  <c r="T8434" i="1" s="1"/>
  <c r="U8434" i="1" s="1"/>
  <c r="R8370" i="1" a="1"/>
  <c r="R8370" i="1" s="1"/>
  <c r="T8370" i="1" s="1"/>
  <c r="U8370" i="1" s="1"/>
  <c r="R2865" i="1" a="1"/>
  <c r="R2865" i="1" s="1"/>
  <c r="T2865" i="1" s="1"/>
  <c r="U2865" i="1" s="1"/>
  <c r="R2801" i="1" a="1"/>
  <c r="R2801" i="1" s="1"/>
  <c r="T2801" i="1" s="1"/>
  <c r="U2801" i="1" s="1"/>
  <c r="R2737" i="1" a="1"/>
  <c r="R2737" i="1" s="1"/>
  <c r="T2737" i="1" s="1"/>
  <c r="U2737" i="1" s="1"/>
  <c r="R2673" i="1" a="1"/>
  <c r="R2673" i="1" s="1"/>
  <c r="T2673" i="1" s="1"/>
  <c r="U2673" i="1" s="1"/>
  <c r="R2609" i="1" a="1"/>
  <c r="R2609" i="1" s="1"/>
  <c r="T2609" i="1" s="1"/>
  <c r="U2609" i="1" s="1"/>
  <c r="R2545" i="1" a="1"/>
  <c r="R2545" i="1" s="1"/>
  <c r="T2545" i="1" s="1"/>
  <c r="U2545" i="1" s="1"/>
  <c r="R2481" i="1" a="1"/>
  <c r="R2481" i="1" s="1"/>
  <c r="T2481" i="1" s="1"/>
  <c r="U2481" i="1" s="1"/>
  <c r="R2417" i="1" a="1"/>
  <c r="R2417" i="1" s="1"/>
  <c r="T2417" i="1" s="1"/>
  <c r="U2417" i="1" s="1"/>
  <c r="R2353" i="1" a="1"/>
  <c r="R2353" i="1" s="1"/>
  <c r="T2353" i="1" s="1"/>
  <c r="U2353" i="1" s="1"/>
  <c r="R6120" i="1" a="1"/>
  <c r="R6120" i="1" s="1"/>
  <c r="T6120" i="1" s="1"/>
  <c r="U6120" i="1" s="1"/>
  <c r="R6056" i="1" a="1"/>
  <c r="R6056" i="1" s="1"/>
  <c r="T6056" i="1" s="1"/>
  <c r="U6056" i="1" s="1"/>
  <c r="R5992" i="1" a="1"/>
  <c r="R5992" i="1" s="1"/>
  <c r="T5992" i="1" s="1"/>
  <c r="U5992" i="1" s="1"/>
  <c r="R5928" i="1" a="1"/>
  <c r="R5928" i="1" s="1"/>
  <c r="T5928" i="1" s="1"/>
  <c r="U5928" i="1" s="1"/>
  <c r="R5864" i="1" a="1"/>
  <c r="R5864" i="1" s="1"/>
  <c r="T5864" i="1" s="1"/>
  <c r="U5864" i="1" s="1"/>
  <c r="R5800" i="1" a="1"/>
  <c r="R5800" i="1" s="1"/>
  <c r="T5800" i="1" s="1"/>
  <c r="U5800" i="1" s="1"/>
  <c r="R5736" i="1" a="1"/>
  <c r="R5736" i="1" s="1"/>
  <c r="T5736" i="1" s="1"/>
  <c r="U5736" i="1" s="1"/>
  <c r="R5672" i="1" a="1"/>
  <c r="R5672" i="1" s="1"/>
  <c r="T5672" i="1" s="1"/>
  <c r="U5672" i="1" s="1"/>
  <c r="R5608" i="1" a="1"/>
  <c r="R5608" i="1" s="1"/>
  <c r="T5608" i="1" s="1"/>
  <c r="U5608" i="1" s="1"/>
  <c r="R5544" i="1" a="1"/>
  <c r="R5544" i="1" s="1"/>
  <c r="T5544" i="1" s="1"/>
  <c r="U5544" i="1" s="1"/>
  <c r="R5480" i="1" a="1"/>
  <c r="R5480" i="1" s="1"/>
  <c r="T5480" i="1" s="1"/>
  <c r="U5480" i="1" s="1"/>
  <c r="R5431" i="1" a="1"/>
  <c r="R5431" i="1" s="1"/>
  <c r="T5431" i="1" s="1"/>
  <c r="U5431" i="1" s="1"/>
  <c r="R5367" i="1" a="1"/>
  <c r="R5367" i="1" s="1"/>
  <c r="T5367" i="1" s="1"/>
  <c r="U5367" i="1" s="1"/>
  <c r="R5303" i="1" a="1"/>
  <c r="R5303" i="1" s="1"/>
  <c r="T5303" i="1" s="1"/>
  <c r="U5303" i="1" s="1"/>
  <c r="R5239" i="1" a="1"/>
  <c r="R5239" i="1" s="1"/>
  <c r="T5239" i="1" s="1"/>
  <c r="U5239" i="1" s="1"/>
  <c r="R5175" i="1" a="1"/>
  <c r="R5175" i="1" s="1"/>
  <c r="T5175" i="1" s="1"/>
  <c r="U5175" i="1" s="1"/>
  <c r="R5111" i="1" a="1"/>
  <c r="R5111" i="1" s="1"/>
  <c r="T5111" i="1" s="1"/>
  <c r="U5111" i="1" s="1"/>
  <c r="R5047" i="1" a="1"/>
  <c r="R5047" i="1" s="1"/>
  <c r="T5047" i="1" s="1"/>
  <c r="U5047" i="1" s="1"/>
  <c r="R4983" i="1" a="1"/>
  <c r="R4983" i="1" s="1"/>
  <c r="T4983" i="1" s="1"/>
  <c r="U4983" i="1" s="1"/>
  <c r="R4919" i="1" a="1"/>
  <c r="R4919" i="1" s="1"/>
  <c r="T4919" i="1" s="1"/>
  <c r="U4919" i="1" s="1"/>
  <c r="R4855" i="1" a="1"/>
  <c r="R4855" i="1" s="1"/>
  <c r="T4855" i="1" s="1"/>
  <c r="U4855" i="1" s="1"/>
  <c r="R4791" i="1" a="1"/>
  <c r="R4791" i="1" s="1"/>
  <c r="T4791" i="1" s="1"/>
  <c r="U4791" i="1" s="1"/>
  <c r="R4727" i="1" a="1"/>
  <c r="R4727" i="1" s="1"/>
  <c r="T4727" i="1" s="1"/>
  <c r="U4727" i="1" s="1"/>
  <c r="R4663" i="1" a="1"/>
  <c r="R4663" i="1" s="1"/>
  <c r="T4663" i="1" s="1"/>
  <c r="U4663" i="1" s="1"/>
  <c r="R7566" i="1" a="1"/>
  <c r="R7566" i="1" s="1"/>
  <c r="T7566" i="1" s="1"/>
  <c r="U7566" i="1" s="1"/>
  <c r="R7502" i="1" a="1"/>
  <c r="R7502" i="1" s="1"/>
  <c r="T7502" i="1" s="1"/>
  <c r="U7502" i="1" s="1"/>
  <c r="R7438" i="1" a="1"/>
  <c r="R7438" i="1" s="1"/>
  <c r="T7438" i="1" s="1"/>
  <c r="U7438" i="1" s="1"/>
  <c r="R7374" i="1" a="1"/>
  <c r="R7374" i="1" s="1"/>
  <c r="T7374" i="1" s="1"/>
  <c r="U7374" i="1" s="1"/>
  <c r="R7310" i="1" a="1"/>
  <c r="R7310" i="1" s="1"/>
  <c r="T7310" i="1" s="1"/>
  <c r="U7310" i="1" s="1"/>
  <c r="R7246" i="1" a="1"/>
  <c r="R7246" i="1" s="1"/>
  <c r="T7246" i="1" s="1"/>
  <c r="U7246" i="1" s="1"/>
  <c r="R7182" i="1" a="1"/>
  <c r="R7182" i="1" s="1"/>
  <c r="T7182" i="1" s="1"/>
  <c r="U7182" i="1" s="1"/>
  <c r="R7118" i="1" a="1"/>
  <c r="R7118" i="1" s="1"/>
  <c r="T7118" i="1" s="1"/>
  <c r="U7118" i="1" s="1"/>
  <c r="R7054" i="1" a="1"/>
  <c r="R7054" i="1" s="1"/>
  <c r="T7054" i="1" s="1"/>
  <c r="U7054" i="1" s="1"/>
  <c r="R11669" i="1" a="1"/>
  <c r="R11669" i="1" s="1"/>
  <c r="T11669" i="1" s="1"/>
  <c r="U11669" i="1" s="1"/>
  <c r="R11605" i="1" a="1"/>
  <c r="R11605" i="1" s="1"/>
  <c r="T11605" i="1" s="1"/>
  <c r="U11605" i="1" s="1"/>
  <c r="R11541" i="1" a="1"/>
  <c r="R11541" i="1" s="1"/>
  <c r="T11541" i="1" s="1"/>
  <c r="U11541" i="1" s="1"/>
  <c r="R11477" i="1" a="1"/>
  <c r="R11477" i="1" s="1"/>
  <c r="T11477" i="1" s="1"/>
  <c r="U11477" i="1" s="1"/>
  <c r="R11413" i="1" a="1"/>
  <c r="R11413" i="1" s="1"/>
  <c r="T11413" i="1" s="1"/>
  <c r="U11413" i="1" s="1"/>
  <c r="R11349" i="1" a="1"/>
  <c r="R11349" i="1" s="1"/>
  <c r="T11349" i="1" s="1"/>
  <c r="U11349" i="1" s="1"/>
  <c r="R11285" i="1" a="1"/>
  <c r="R11285" i="1" s="1"/>
  <c r="T11285" i="1" s="1"/>
  <c r="U11285" i="1" s="1"/>
  <c r="R11221" i="1" a="1"/>
  <c r="R11221" i="1" s="1"/>
  <c r="T11221" i="1" s="1"/>
  <c r="U11221" i="1" s="1"/>
  <c r="R11157" i="1" a="1"/>
  <c r="R11157" i="1" s="1"/>
  <c r="T11157" i="1" s="1"/>
  <c r="U11157" i="1" s="1"/>
  <c r="R11093" i="1" a="1"/>
  <c r="R11093" i="1" s="1"/>
  <c r="T11093" i="1" s="1"/>
  <c r="U11093" i="1" s="1"/>
  <c r="R11988" i="1" a="1"/>
  <c r="R11988" i="1" s="1"/>
  <c r="T11988" i="1" s="1"/>
  <c r="U11988" i="1" s="1"/>
  <c r="R11924" i="1" a="1"/>
  <c r="R11924" i="1" s="1"/>
  <c r="T11924" i="1" s="1"/>
  <c r="U11924" i="1" s="1"/>
  <c r="R11860" i="1" a="1"/>
  <c r="R11860" i="1" s="1"/>
  <c r="T11860" i="1" s="1"/>
  <c r="U11860" i="1" s="1"/>
  <c r="R11796" i="1" a="1"/>
  <c r="R11796" i="1" s="1"/>
  <c r="T11796" i="1" s="1"/>
  <c r="U11796" i="1" s="1"/>
  <c r="R11732" i="1" a="1"/>
  <c r="R11732" i="1" s="1"/>
  <c r="T11732" i="1" s="1"/>
  <c r="U11732" i="1" s="1"/>
  <c r="R11668" i="1" a="1"/>
  <c r="R11668" i="1" s="1"/>
  <c r="T11668" i="1" s="1"/>
  <c r="U11668" i="1" s="1"/>
  <c r="R11604" i="1" a="1"/>
  <c r="R11604" i="1" s="1"/>
  <c r="T11604" i="1" s="1"/>
  <c r="U11604" i="1" s="1"/>
  <c r="R11540" i="1" a="1"/>
  <c r="R11540" i="1" s="1"/>
  <c r="T11540" i="1" s="1"/>
  <c r="U11540" i="1" s="1"/>
  <c r="R11476" i="1" a="1"/>
  <c r="R11476" i="1" s="1"/>
  <c r="T11476" i="1" s="1"/>
  <c r="U11476" i="1" s="1"/>
  <c r="R11412" i="1" a="1"/>
  <c r="R11412" i="1" s="1"/>
  <c r="T11412" i="1" s="1"/>
  <c r="U11412" i="1" s="1"/>
  <c r="R8362" i="1" a="1"/>
  <c r="R8362" i="1" s="1"/>
  <c r="T8362" i="1" s="1"/>
  <c r="U8362" i="1" s="1"/>
  <c r="R8298" i="1" a="1"/>
  <c r="R8298" i="1" s="1"/>
  <c r="T8298" i="1" s="1"/>
  <c r="U8298" i="1" s="1"/>
  <c r="R8234" i="1" a="1"/>
  <c r="R8234" i="1" s="1"/>
  <c r="T8234" i="1" s="1"/>
  <c r="U8234" i="1" s="1"/>
  <c r="R8170" i="1" a="1"/>
  <c r="R8170" i="1" s="1"/>
  <c r="T8170" i="1" s="1"/>
  <c r="U8170" i="1" s="1"/>
  <c r="R8106" i="1" a="1"/>
  <c r="R8106" i="1" s="1"/>
  <c r="T8106" i="1" s="1"/>
  <c r="U8106" i="1" s="1"/>
  <c r="R8042" i="1" a="1"/>
  <c r="R8042" i="1" s="1"/>
  <c r="T8042" i="1" s="1"/>
  <c r="U8042" i="1" s="1"/>
  <c r="R7978" i="1" a="1"/>
  <c r="R7978" i="1" s="1"/>
  <c r="T7978" i="1" s="1"/>
  <c r="U7978" i="1" s="1"/>
  <c r="R7914" i="1" a="1"/>
  <c r="R7914" i="1" s="1"/>
  <c r="T7914" i="1" s="1"/>
  <c r="U7914" i="1" s="1"/>
  <c r="R7850" i="1" a="1"/>
  <c r="R7850" i="1" s="1"/>
  <c r="T7850" i="1" s="1"/>
  <c r="U7850" i="1" s="1"/>
  <c r="R7786" i="1" a="1"/>
  <c r="R7786" i="1" s="1"/>
  <c r="T7786" i="1" s="1"/>
  <c r="U7786" i="1" s="1"/>
  <c r="R2241" i="1" a="1"/>
  <c r="R2241" i="1" s="1"/>
  <c r="T2241" i="1" s="1"/>
  <c r="U2241" i="1" s="1"/>
  <c r="R2177" i="1" a="1"/>
  <c r="R2177" i="1" s="1"/>
  <c r="T2177" i="1" s="1"/>
  <c r="U2177" i="1" s="1"/>
  <c r="R2113" i="1" a="1"/>
  <c r="R2113" i="1" s="1"/>
  <c r="T2113" i="1" s="1"/>
  <c r="U2113" i="1" s="1"/>
  <c r="R2049" i="1" a="1"/>
  <c r="R2049" i="1" s="1"/>
  <c r="T2049" i="1" s="1"/>
  <c r="U2049" i="1" s="1"/>
  <c r="R1985" i="1" a="1"/>
  <c r="R1985" i="1" s="1"/>
  <c r="T1985" i="1" s="1"/>
  <c r="U1985" i="1" s="1"/>
  <c r="R1921" i="1" a="1"/>
  <c r="R1921" i="1" s="1"/>
  <c r="T1921" i="1" s="1"/>
  <c r="U1921" i="1" s="1"/>
  <c r="R1857" i="1" a="1"/>
  <c r="R1857" i="1" s="1"/>
  <c r="T1857" i="1" s="1"/>
  <c r="U1857" i="1" s="1"/>
  <c r="R1793" i="1" a="1"/>
  <c r="R1793" i="1" s="1"/>
  <c r="T1793" i="1" s="1"/>
  <c r="U1793" i="1" s="1"/>
  <c r="R1729" i="1" a="1"/>
  <c r="R1729" i="1" s="1"/>
  <c r="T1729" i="1" s="1"/>
  <c r="U1729" i="1" s="1"/>
  <c r="R5384" i="1" a="1"/>
  <c r="R5384" i="1" s="1"/>
  <c r="T5384" i="1" s="1"/>
  <c r="U5384" i="1" s="1"/>
  <c r="R5320" i="1" a="1"/>
  <c r="R5320" i="1" s="1"/>
  <c r="T5320" i="1" s="1"/>
  <c r="U5320" i="1" s="1"/>
  <c r="R5256" i="1" a="1"/>
  <c r="R5256" i="1" s="1"/>
  <c r="T5256" i="1" s="1"/>
  <c r="U5256" i="1" s="1"/>
  <c r="R5192" i="1" a="1"/>
  <c r="R5192" i="1" s="1"/>
  <c r="T5192" i="1" s="1"/>
  <c r="U5192" i="1" s="1"/>
  <c r="R5128" i="1" a="1"/>
  <c r="R5128" i="1" s="1"/>
  <c r="T5128" i="1" s="1"/>
  <c r="U5128" i="1" s="1"/>
  <c r="R5064" i="1" a="1"/>
  <c r="R5064" i="1" s="1"/>
  <c r="T5064" i="1" s="1"/>
  <c r="U5064" i="1" s="1"/>
  <c r="R5000" i="1" a="1"/>
  <c r="R5000" i="1" s="1"/>
  <c r="T5000" i="1" s="1"/>
  <c r="U5000" i="1" s="1"/>
  <c r="R4936" i="1" a="1"/>
  <c r="R4936" i="1" s="1"/>
  <c r="T4936" i="1" s="1"/>
  <c r="U4936" i="1" s="1"/>
  <c r="R4872" i="1" a="1"/>
  <c r="R4872" i="1" s="1"/>
  <c r="T4872" i="1" s="1"/>
  <c r="U4872" i="1" s="1"/>
  <c r="R4808" i="1" a="1"/>
  <c r="R4808" i="1" s="1"/>
  <c r="T4808" i="1" s="1"/>
  <c r="U4808" i="1" s="1"/>
  <c r="R4599" i="1" a="1"/>
  <c r="R4599" i="1" s="1"/>
  <c r="T4599" i="1" s="1"/>
  <c r="U4599" i="1" s="1"/>
  <c r="R4535" i="1" a="1"/>
  <c r="R4535" i="1" s="1"/>
  <c r="T4535" i="1" s="1"/>
  <c r="U4535" i="1" s="1"/>
  <c r="R4471" i="1" a="1"/>
  <c r="R4471" i="1" s="1"/>
  <c r="T4471" i="1" s="1"/>
  <c r="U4471" i="1" s="1"/>
  <c r="R4407" i="1" a="1"/>
  <c r="R4407" i="1" s="1"/>
  <c r="T4407" i="1" s="1"/>
  <c r="U4407" i="1" s="1"/>
  <c r="R4343" i="1" a="1"/>
  <c r="R4343" i="1" s="1"/>
  <c r="T4343" i="1" s="1"/>
  <c r="U4343" i="1" s="1"/>
  <c r="R4279" i="1" a="1"/>
  <c r="R4279" i="1" s="1"/>
  <c r="T4279" i="1" s="1"/>
  <c r="U4279" i="1" s="1"/>
  <c r="R4215" i="1" a="1"/>
  <c r="R4215" i="1" s="1"/>
  <c r="T4215" i="1" s="1"/>
  <c r="U4215" i="1" s="1"/>
  <c r="R4151" i="1" a="1"/>
  <c r="R4151" i="1" s="1"/>
  <c r="T4151" i="1" s="1"/>
  <c r="U4151" i="1" s="1"/>
  <c r="R4087" i="1" a="1"/>
  <c r="R4087" i="1" s="1"/>
  <c r="T4087" i="1" s="1"/>
  <c r="U4087" i="1" s="1"/>
  <c r="R4023" i="1" a="1"/>
  <c r="R4023" i="1" s="1"/>
  <c r="T4023" i="1" s="1"/>
  <c r="U4023" i="1" s="1"/>
  <c r="R3959" i="1" a="1"/>
  <c r="R3959" i="1" s="1"/>
  <c r="T3959" i="1" s="1"/>
  <c r="U3959" i="1" s="1"/>
  <c r="R6974" i="1" a="1"/>
  <c r="R6974" i="1" s="1"/>
  <c r="T6974" i="1" s="1"/>
  <c r="U6974" i="1" s="1"/>
  <c r="R6910" i="1" a="1"/>
  <c r="R6910" i="1" s="1"/>
  <c r="T6910" i="1" s="1"/>
  <c r="U6910" i="1" s="1"/>
  <c r="R6846" i="1" a="1"/>
  <c r="R6846" i="1" s="1"/>
  <c r="T6846" i="1" s="1"/>
  <c r="U6846" i="1" s="1"/>
  <c r="R6782" i="1" a="1"/>
  <c r="R6782" i="1" s="1"/>
  <c r="T6782" i="1" s="1"/>
  <c r="U6782" i="1" s="1"/>
  <c r="R6718" i="1" a="1"/>
  <c r="R6718" i="1" s="1"/>
  <c r="T6718" i="1" s="1"/>
  <c r="U6718" i="1" s="1"/>
  <c r="R6654" i="1" a="1"/>
  <c r="R6654" i="1" s="1"/>
  <c r="T6654" i="1" s="1"/>
  <c r="U6654" i="1" s="1"/>
  <c r="R6590" i="1" a="1"/>
  <c r="R6590" i="1" s="1"/>
  <c r="T6590" i="1" s="1"/>
  <c r="U6590" i="1" s="1"/>
  <c r="R6526" i="1" a="1"/>
  <c r="R6526" i="1" s="1"/>
  <c r="T6526" i="1" s="1"/>
  <c r="U6526" i="1" s="1"/>
  <c r="R11045" i="1" a="1"/>
  <c r="R11045" i="1" s="1"/>
  <c r="T11045" i="1" s="1"/>
  <c r="U11045" i="1" s="1"/>
  <c r="R10981" i="1" a="1"/>
  <c r="R10981" i="1" s="1"/>
  <c r="T10981" i="1" s="1"/>
  <c r="U10981" i="1" s="1"/>
  <c r="R10917" i="1" a="1"/>
  <c r="R10917" i="1" s="1"/>
  <c r="T10917" i="1" s="1"/>
  <c r="U10917" i="1" s="1"/>
  <c r="R10853" i="1" a="1"/>
  <c r="R10853" i="1" s="1"/>
  <c r="T10853" i="1" s="1"/>
  <c r="U10853" i="1" s="1"/>
  <c r="R10789" i="1" a="1"/>
  <c r="R10789" i="1" s="1"/>
  <c r="T10789" i="1" s="1"/>
  <c r="U10789" i="1" s="1"/>
  <c r="R10725" i="1" a="1"/>
  <c r="R10725" i="1" s="1"/>
  <c r="T10725" i="1" s="1"/>
  <c r="U10725" i="1" s="1"/>
  <c r="R10661" i="1" a="1"/>
  <c r="R10661" i="1" s="1"/>
  <c r="T10661" i="1" s="1"/>
  <c r="U10661" i="1" s="1"/>
  <c r="R10597" i="1" a="1"/>
  <c r="R10597" i="1" s="1"/>
  <c r="T10597" i="1" s="1"/>
  <c r="U10597" i="1" s="1"/>
  <c r="R10533" i="1" a="1"/>
  <c r="R10533" i="1" s="1"/>
  <c r="T10533" i="1" s="1"/>
  <c r="U10533" i="1" s="1"/>
  <c r="R11324" i="1" a="1"/>
  <c r="R11324" i="1" s="1"/>
  <c r="T11324" i="1" s="1"/>
  <c r="U11324" i="1" s="1"/>
  <c r="R11260" i="1" a="1"/>
  <c r="R11260" i="1" s="1"/>
  <c r="T11260" i="1" s="1"/>
  <c r="U11260" i="1" s="1"/>
  <c r="R11196" i="1" a="1"/>
  <c r="R11196" i="1" s="1"/>
  <c r="T11196" i="1" s="1"/>
  <c r="U11196" i="1" s="1"/>
  <c r="R11132" i="1" a="1"/>
  <c r="R11132" i="1" s="1"/>
  <c r="T11132" i="1" s="1"/>
  <c r="U11132" i="1" s="1"/>
  <c r="R11068" i="1" a="1"/>
  <c r="R11068" i="1" s="1"/>
  <c r="T11068" i="1" s="1"/>
  <c r="U11068" i="1" s="1"/>
  <c r="R11004" i="1" a="1"/>
  <c r="R11004" i="1" s="1"/>
  <c r="T11004" i="1" s="1"/>
  <c r="U11004" i="1" s="1"/>
  <c r="R10940" i="1" a="1"/>
  <c r="R10940" i="1" s="1"/>
  <c r="T10940" i="1" s="1"/>
  <c r="U10940" i="1" s="1"/>
  <c r="R10876" i="1" a="1"/>
  <c r="R10876" i="1" s="1"/>
  <c r="T10876" i="1" s="1"/>
  <c r="U10876" i="1" s="1"/>
  <c r="R10812" i="1" a="1"/>
  <c r="R10812" i="1" s="1"/>
  <c r="T10812" i="1" s="1"/>
  <c r="U10812" i="1" s="1"/>
  <c r="R10748" i="1" a="1"/>
  <c r="R10748" i="1" s="1"/>
  <c r="T10748" i="1" s="1"/>
  <c r="U10748" i="1" s="1"/>
  <c r="R7714" i="1" a="1"/>
  <c r="R7714" i="1" s="1"/>
  <c r="T7714" i="1" s="1"/>
  <c r="U7714" i="1" s="1"/>
  <c r="R7650" i="1" a="1"/>
  <c r="R7650" i="1" s="1"/>
  <c r="T7650" i="1" s="1"/>
  <c r="U7650" i="1" s="1"/>
  <c r="R7586" i="1" a="1"/>
  <c r="R7586" i="1" s="1"/>
  <c r="T7586" i="1" s="1"/>
  <c r="U7586" i="1" s="1"/>
  <c r="R7522" i="1" a="1"/>
  <c r="R7522" i="1" s="1"/>
  <c r="T7522" i="1" s="1"/>
  <c r="U7522" i="1" s="1"/>
  <c r="R7458" i="1" a="1"/>
  <c r="R7458" i="1" s="1"/>
  <c r="T7458" i="1" s="1"/>
  <c r="U7458" i="1" s="1"/>
  <c r="R7394" i="1" a="1"/>
  <c r="R7394" i="1" s="1"/>
  <c r="T7394" i="1" s="1"/>
  <c r="U7394" i="1" s="1"/>
  <c r="R7330" i="1" a="1"/>
  <c r="R7330" i="1" s="1"/>
  <c r="T7330" i="1" s="1"/>
  <c r="U7330" i="1" s="1"/>
  <c r="R7266" i="1" a="1"/>
  <c r="R7266" i="1" s="1"/>
  <c r="T7266" i="1" s="1"/>
  <c r="U7266" i="1" s="1"/>
  <c r="R7202" i="1" a="1"/>
  <c r="R7202" i="1" s="1"/>
  <c r="T7202" i="1" s="1"/>
  <c r="U7202" i="1" s="1"/>
  <c r="R7138" i="1" a="1"/>
  <c r="R7138" i="1" s="1"/>
  <c r="T7138" i="1" s="1"/>
  <c r="U7138" i="1" s="1"/>
  <c r="R1689" i="1" a="1"/>
  <c r="R1689" i="1" s="1"/>
  <c r="T1689" i="1" s="1"/>
  <c r="U1689" i="1" s="1"/>
  <c r="R1625" i="1" a="1"/>
  <c r="R1625" i="1" s="1"/>
  <c r="T1625" i="1" s="1"/>
  <c r="U1625" i="1" s="1"/>
  <c r="R1561" i="1" a="1"/>
  <c r="R1561" i="1" s="1"/>
  <c r="T1561" i="1" s="1"/>
  <c r="U1561" i="1" s="1"/>
  <c r="R1497" i="1" a="1"/>
  <c r="R1497" i="1" s="1"/>
  <c r="T1497" i="1" s="1"/>
  <c r="U1497" i="1" s="1"/>
  <c r="R1433" i="1" a="1"/>
  <c r="R1433" i="1" s="1"/>
  <c r="T1433" i="1" s="1"/>
  <c r="U1433" i="1" s="1"/>
  <c r="R1369" i="1" a="1"/>
  <c r="R1369" i="1" s="1"/>
  <c r="T1369" i="1" s="1"/>
  <c r="U1369" i="1" s="1"/>
  <c r="R1305" i="1" a="1"/>
  <c r="R1305" i="1" s="1"/>
  <c r="T1305" i="1" s="1"/>
  <c r="U1305" i="1" s="1"/>
  <c r="R1241" i="1" a="1"/>
  <c r="R1241" i="1" s="1"/>
  <c r="T1241" i="1" s="1"/>
  <c r="U1241" i="1" s="1"/>
  <c r="R1177" i="1" a="1"/>
  <c r="R1177" i="1" s="1"/>
  <c r="T1177" i="1" s="1"/>
  <c r="U1177" i="1" s="1"/>
  <c r="R1113" i="1" a="1"/>
  <c r="R1113" i="1" s="1"/>
  <c r="T1113" i="1" s="1"/>
  <c r="U1113" i="1" s="1"/>
  <c r="R1049" i="1" a="1"/>
  <c r="R1049" i="1" s="1"/>
  <c r="T1049" i="1" s="1"/>
  <c r="U1049" i="1" s="1"/>
  <c r="R4736" i="1" a="1"/>
  <c r="R4736" i="1" s="1"/>
  <c r="T4736" i="1" s="1"/>
  <c r="U4736" i="1" s="1"/>
  <c r="R4672" i="1" a="1"/>
  <c r="R4672" i="1" s="1"/>
  <c r="T4672" i="1" s="1"/>
  <c r="U4672" i="1" s="1"/>
  <c r="R4608" i="1" a="1"/>
  <c r="R4608" i="1" s="1"/>
  <c r="T4608" i="1" s="1"/>
  <c r="U4608" i="1" s="1"/>
  <c r="R4544" i="1" a="1"/>
  <c r="R4544" i="1" s="1"/>
  <c r="T4544" i="1" s="1"/>
  <c r="U4544" i="1" s="1"/>
  <c r="R4480" i="1" a="1"/>
  <c r="R4480" i="1" s="1"/>
  <c r="T4480" i="1" s="1"/>
  <c r="U4480" i="1" s="1"/>
  <c r="R4416" i="1" a="1"/>
  <c r="R4416" i="1" s="1"/>
  <c r="T4416" i="1" s="1"/>
  <c r="U4416" i="1" s="1"/>
  <c r="R4352" i="1" a="1"/>
  <c r="R4352" i="1" s="1"/>
  <c r="T4352" i="1" s="1"/>
  <c r="U4352" i="1" s="1"/>
  <c r="R4288" i="1" a="1"/>
  <c r="R4288" i="1" s="1"/>
  <c r="T4288" i="1" s="1"/>
  <c r="U4288" i="1" s="1"/>
  <c r="R4224" i="1" a="1"/>
  <c r="R4224" i="1" s="1"/>
  <c r="T4224" i="1" s="1"/>
  <c r="U4224" i="1" s="1"/>
  <c r="R4160" i="1" a="1"/>
  <c r="R4160" i="1" s="1"/>
  <c r="T4160" i="1" s="1"/>
  <c r="U4160" i="1" s="1"/>
  <c r="R4096" i="1" a="1"/>
  <c r="R4096" i="1" s="1"/>
  <c r="T4096" i="1" s="1"/>
  <c r="U4096" i="1" s="1"/>
  <c r="R3943" i="1" a="1"/>
  <c r="R3943" i="1" s="1"/>
  <c r="T3943" i="1" s="1"/>
  <c r="U3943" i="1" s="1"/>
  <c r="R3879" i="1" a="1"/>
  <c r="R3879" i="1" s="1"/>
  <c r="T3879" i="1" s="1"/>
  <c r="U3879" i="1" s="1"/>
  <c r="R3815" i="1" a="1"/>
  <c r="R3815" i="1" s="1"/>
  <c r="T3815" i="1" s="1"/>
  <c r="U3815" i="1" s="1"/>
  <c r="R10469" i="1" a="1"/>
  <c r="R10469" i="1" s="1"/>
  <c r="T10469" i="1" s="1"/>
  <c r="U10469" i="1" s="1"/>
  <c r="R10405" i="1" a="1"/>
  <c r="R10405" i="1" s="1"/>
  <c r="T10405" i="1" s="1"/>
  <c r="U10405" i="1" s="1"/>
  <c r="R10341" i="1" a="1"/>
  <c r="R10341" i="1" s="1"/>
  <c r="T10341" i="1" s="1"/>
  <c r="U10341" i="1" s="1"/>
  <c r="R10277" i="1" a="1"/>
  <c r="R10277" i="1" s="1"/>
  <c r="T10277" i="1" s="1"/>
  <c r="U10277" i="1" s="1"/>
  <c r="R10213" i="1" a="1"/>
  <c r="R10213" i="1" s="1"/>
  <c r="T10213" i="1" s="1"/>
  <c r="U10213" i="1" s="1"/>
  <c r="R10149" i="1" a="1"/>
  <c r="R10149" i="1" s="1"/>
  <c r="T10149" i="1" s="1"/>
  <c r="U10149" i="1" s="1"/>
  <c r="R10085" i="1" a="1"/>
  <c r="R10085" i="1" s="1"/>
  <c r="T10085" i="1" s="1"/>
  <c r="U10085" i="1" s="1"/>
  <c r="R10021" i="1" a="1"/>
  <c r="R10021" i="1" s="1"/>
  <c r="T10021" i="1" s="1"/>
  <c r="U10021" i="1" s="1"/>
  <c r="R9957" i="1" a="1"/>
  <c r="R9957" i="1" s="1"/>
  <c r="T9957" i="1" s="1"/>
  <c r="U9957" i="1" s="1"/>
  <c r="R9893" i="1" a="1"/>
  <c r="R9893" i="1" s="1"/>
  <c r="T9893" i="1" s="1"/>
  <c r="U9893" i="1" s="1"/>
  <c r="R9829" i="1" a="1"/>
  <c r="R9829" i="1" s="1"/>
  <c r="T9829" i="1" s="1"/>
  <c r="U9829" i="1" s="1"/>
  <c r="R10692" i="1" a="1"/>
  <c r="R10692" i="1" s="1"/>
  <c r="T10692" i="1" s="1"/>
  <c r="U10692" i="1" s="1"/>
  <c r="R10628" i="1" a="1"/>
  <c r="R10628" i="1" s="1"/>
  <c r="T10628" i="1" s="1"/>
  <c r="U10628" i="1" s="1"/>
  <c r="R10564" i="1" a="1"/>
  <c r="R10564" i="1" s="1"/>
  <c r="T10564" i="1" s="1"/>
  <c r="U10564" i="1" s="1"/>
  <c r="R10500" i="1" a="1"/>
  <c r="R10500" i="1" s="1"/>
  <c r="T10500" i="1" s="1"/>
  <c r="U10500" i="1" s="1"/>
  <c r="R10436" i="1" a="1"/>
  <c r="R10436" i="1" s="1"/>
  <c r="T10436" i="1" s="1"/>
  <c r="U10436" i="1" s="1"/>
  <c r="R10372" i="1" a="1"/>
  <c r="R10372" i="1" s="1"/>
  <c r="T10372" i="1" s="1"/>
  <c r="U10372" i="1" s="1"/>
  <c r="R10308" i="1" a="1"/>
  <c r="R10308" i="1" s="1"/>
  <c r="T10308" i="1" s="1"/>
  <c r="U10308" i="1" s="1"/>
  <c r="R10244" i="1" a="1"/>
  <c r="R10244" i="1" s="1"/>
  <c r="T10244" i="1" s="1"/>
  <c r="U10244" i="1" s="1"/>
  <c r="R10180" i="1" a="1"/>
  <c r="R10180" i="1" s="1"/>
  <c r="T10180" i="1" s="1"/>
  <c r="U10180" i="1" s="1"/>
  <c r="R10116" i="1" a="1"/>
  <c r="R10116" i="1" s="1"/>
  <c r="T10116" i="1" s="1"/>
  <c r="U10116" i="1" s="1"/>
  <c r="R7074" i="1" a="1"/>
  <c r="R7074" i="1" s="1"/>
  <c r="T7074" i="1" s="1"/>
  <c r="U7074" i="1" s="1"/>
  <c r="R7010" i="1" a="1"/>
  <c r="R7010" i="1" s="1"/>
  <c r="T7010" i="1" s="1"/>
  <c r="U7010" i="1" s="1"/>
  <c r="R6946" i="1" a="1"/>
  <c r="R6946" i="1" s="1"/>
  <c r="T6946" i="1" s="1"/>
  <c r="U6946" i="1" s="1"/>
  <c r="R6882" i="1" a="1"/>
  <c r="R6882" i="1" s="1"/>
  <c r="T6882" i="1" s="1"/>
  <c r="U6882" i="1" s="1"/>
  <c r="R6818" i="1" a="1"/>
  <c r="R6818" i="1" s="1"/>
  <c r="T6818" i="1" s="1"/>
  <c r="U6818" i="1" s="1"/>
  <c r="R6754" i="1" a="1"/>
  <c r="R6754" i="1" s="1"/>
  <c r="T6754" i="1" s="1"/>
  <c r="U6754" i="1" s="1"/>
  <c r="R6690" i="1" a="1"/>
  <c r="R6690" i="1" s="1"/>
  <c r="T6690" i="1" s="1"/>
  <c r="U6690" i="1" s="1"/>
  <c r="R6626" i="1" a="1"/>
  <c r="R6626" i="1" s="1"/>
  <c r="T6626" i="1" s="1"/>
  <c r="U6626" i="1" s="1"/>
  <c r="R6562" i="1" a="1"/>
  <c r="R6562" i="1" s="1"/>
  <c r="T6562" i="1" s="1"/>
  <c r="U6562" i="1" s="1"/>
  <c r="R6498" i="1" a="1"/>
  <c r="R6498" i="1" s="1"/>
  <c r="T6498" i="1" s="1"/>
  <c r="U6498" i="1" s="1"/>
  <c r="R6434" i="1" a="1"/>
  <c r="R6434" i="1" s="1"/>
  <c r="T6434" i="1" s="1"/>
  <c r="U6434" i="1" s="1"/>
  <c r="R1001" i="1" a="1"/>
  <c r="R1001" i="1" s="1"/>
  <c r="T1001" i="1" s="1"/>
  <c r="U1001" i="1" s="1"/>
  <c r="R937" i="1" a="1"/>
  <c r="R937" i="1" s="1"/>
  <c r="T937" i="1" s="1"/>
  <c r="U937" i="1" s="1"/>
  <c r="R873" i="1" a="1"/>
  <c r="R873" i="1" s="1"/>
  <c r="T873" i="1" s="1"/>
  <c r="U873" i="1" s="1"/>
  <c r="R809" i="1" a="1"/>
  <c r="R809" i="1" s="1"/>
  <c r="T809" i="1" s="1"/>
  <c r="U809" i="1" s="1"/>
  <c r="R745" i="1" a="1"/>
  <c r="R745" i="1" s="1"/>
  <c r="T745" i="1" s="1"/>
  <c r="U745" i="1" s="1"/>
  <c r="R681" i="1" a="1"/>
  <c r="R681" i="1" s="1"/>
  <c r="T681" i="1" s="1"/>
  <c r="U681" i="1" s="1"/>
  <c r="R3984" i="1" a="1"/>
  <c r="R3984" i="1" s="1"/>
  <c r="T3984" i="1" s="1"/>
  <c r="U3984" i="1" s="1"/>
  <c r="R3920" i="1" a="1"/>
  <c r="R3920" i="1" s="1"/>
  <c r="T3920" i="1" s="1"/>
  <c r="U3920" i="1" s="1"/>
  <c r="R3856" i="1" a="1"/>
  <c r="R3856" i="1" s="1"/>
  <c r="T3856" i="1" s="1"/>
  <c r="U3856" i="1" s="1"/>
  <c r="R3792" i="1" a="1"/>
  <c r="R3792" i="1" s="1"/>
  <c r="T3792" i="1" s="1"/>
  <c r="U3792" i="1" s="1"/>
  <c r="R3728" i="1" a="1"/>
  <c r="R3728" i="1" s="1"/>
  <c r="T3728" i="1" s="1"/>
  <c r="U3728" i="1" s="1"/>
  <c r="R3664" i="1" a="1"/>
  <c r="R3664" i="1" s="1"/>
  <c r="T3664" i="1" s="1"/>
  <c r="U3664" i="1" s="1"/>
  <c r="R3600" i="1" a="1"/>
  <c r="R3600" i="1" s="1"/>
  <c r="T3600" i="1" s="1"/>
  <c r="U3600" i="1" s="1"/>
  <c r="R3536" i="1" a="1"/>
  <c r="R3536" i="1" s="1"/>
  <c r="T3536" i="1" s="1"/>
  <c r="U3536" i="1" s="1"/>
  <c r="R3472" i="1" a="1"/>
  <c r="R3472" i="1" s="1"/>
  <c r="T3472" i="1" s="1"/>
  <c r="U3472" i="1" s="1"/>
  <c r="R3408" i="1" a="1"/>
  <c r="R3408" i="1" s="1"/>
  <c r="T3408" i="1" s="1"/>
  <c r="U3408" i="1" s="1"/>
  <c r="R9797" i="1" a="1"/>
  <c r="R9797" i="1" s="1"/>
  <c r="T9797" i="1" s="1"/>
  <c r="U9797" i="1" s="1"/>
  <c r="R9733" i="1" a="1"/>
  <c r="R9733" i="1" s="1"/>
  <c r="T9733" i="1" s="1"/>
  <c r="U9733" i="1" s="1"/>
  <c r="R9669" i="1" a="1"/>
  <c r="R9669" i="1" s="1"/>
  <c r="T9669" i="1" s="1"/>
  <c r="U9669" i="1" s="1"/>
  <c r="R9605" i="1" a="1"/>
  <c r="R9605" i="1" s="1"/>
  <c r="T9605" i="1" s="1"/>
  <c r="U9605" i="1" s="1"/>
  <c r="R9541" i="1" a="1"/>
  <c r="R9541" i="1" s="1"/>
  <c r="T9541" i="1" s="1"/>
  <c r="U9541" i="1" s="1"/>
  <c r="R10060" i="1" a="1"/>
  <c r="R10060" i="1" s="1"/>
  <c r="T10060" i="1" s="1"/>
  <c r="U10060" i="1" s="1"/>
  <c r="R9996" i="1" a="1"/>
  <c r="R9996" i="1" s="1"/>
  <c r="T9996" i="1" s="1"/>
  <c r="U9996" i="1" s="1"/>
  <c r="R9932" i="1" a="1"/>
  <c r="R9932" i="1" s="1"/>
  <c r="T9932" i="1" s="1"/>
  <c r="U9932" i="1" s="1"/>
  <c r="R9868" i="1" a="1"/>
  <c r="R9868" i="1" s="1"/>
  <c r="T9868" i="1" s="1"/>
  <c r="U9868" i="1" s="1"/>
  <c r="R9804" i="1" a="1"/>
  <c r="R9804" i="1" s="1"/>
  <c r="T9804" i="1" s="1"/>
  <c r="U9804" i="1" s="1"/>
  <c r="R9740" i="1" a="1"/>
  <c r="R9740" i="1" s="1"/>
  <c r="T9740" i="1" s="1"/>
  <c r="U9740" i="1" s="1"/>
  <c r="R9676" i="1" a="1"/>
  <c r="R9676" i="1" s="1"/>
  <c r="T9676" i="1" s="1"/>
  <c r="U9676" i="1" s="1"/>
  <c r="R9612" i="1" a="1"/>
  <c r="R9612" i="1" s="1"/>
  <c r="T9612" i="1" s="1"/>
  <c r="U9612" i="1" s="1"/>
  <c r="R9548" i="1" a="1"/>
  <c r="R9548" i="1" s="1"/>
  <c r="T9548" i="1" s="1"/>
  <c r="U9548" i="1" s="1"/>
  <c r="R6370" i="1" a="1"/>
  <c r="R6370" i="1" s="1"/>
  <c r="T6370" i="1" s="1"/>
  <c r="U6370" i="1" s="1"/>
  <c r="R6306" i="1" a="1"/>
  <c r="R6306" i="1" s="1"/>
  <c r="T6306" i="1" s="1"/>
  <c r="U6306" i="1" s="1"/>
  <c r="R6242" i="1" a="1"/>
  <c r="R6242" i="1" s="1"/>
  <c r="T6242" i="1" s="1"/>
  <c r="U6242" i="1" s="1"/>
  <c r="R6178" i="1" a="1"/>
  <c r="R6178" i="1" s="1"/>
  <c r="T6178" i="1" s="1"/>
  <c r="U6178" i="1" s="1"/>
  <c r="R6114" i="1" a="1"/>
  <c r="R6114" i="1" s="1"/>
  <c r="T6114" i="1" s="1"/>
  <c r="U6114" i="1" s="1"/>
  <c r="R6050" i="1" a="1"/>
  <c r="R6050" i="1" s="1"/>
  <c r="T6050" i="1" s="1"/>
  <c r="U6050" i="1" s="1"/>
  <c r="R5986" i="1" a="1"/>
  <c r="R5986" i="1" s="1"/>
  <c r="T5986" i="1" s="1"/>
  <c r="U5986" i="1" s="1"/>
  <c r="R5922" i="1" a="1"/>
  <c r="R5922" i="1" s="1"/>
  <c r="T5922" i="1" s="1"/>
  <c r="U5922" i="1" s="1"/>
  <c r="R5858" i="1" a="1"/>
  <c r="R5858" i="1" s="1"/>
  <c r="T5858" i="1" s="1"/>
  <c r="U5858" i="1" s="1"/>
  <c r="R5794" i="1" a="1"/>
  <c r="R5794" i="1" s="1"/>
  <c r="T5794" i="1" s="1"/>
  <c r="U5794" i="1" s="1"/>
  <c r="R5730" i="1" a="1"/>
  <c r="R5730" i="1" s="1"/>
  <c r="T5730" i="1" s="1"/>
  <c r="U5730" i="1" s="1"/>
  <c r="R5666" i="1" a="1"/>
  <c r="R5666" i="1" s="1"/>
  <c r="T5666" i="1" s="1"/>
  <c r="U5666" i="1" s="1"/>
  <c r="R5602" i="1" a="1"/>
  <c r="R5602" i="1" s="1"/>
  <c r="T5602" i="1" s="1"/>
  <c r="U5602" i="1" s="1"/>
  <c r="R5538" i="1" a="1"/>
  <c r="R5538" i="1" s="1"/>
  <c r="T5538" i="1" s="1"/>
  <c r="U5538" i="1" s="1"/>
  <c r="R625" i="1" a="1"/>
  <c r="R625" i="1" s="1"/>
  <c r="T625" i="1" s="1"/>
  <c r="U625" i="1" s="1"/>
  <c r="R561" i="1" a="1"/>
  <c r="R561" i="1" s="1"/>
  <c r="T561" i="1" s="1"/>
  <c r="U561" i="1" s="1"/>
  <c r="R497" i="1" a="1"/>
  <c r="R497" i="1" s="1"/>
  <c r="T497" i="1" s="1"/>
  <c r="U497" i="1" s="1"/>
  <c r="R433" i="1" a="1"/>
  <c r="R433" i="1" s="1"/>
  <c r="T433" i="1" s="1"/>
  <c r="U433" i="1" s="1"/>
  <c r="R369" i="1" a="1"/>
  <c r="R369" i="1" s="1"/>
  <c r="T369" i="1" s="1"/>
  <c r="U369" i="1" s="1"/>
  <c r="R305" i="1" a="1"/>
  <c r="R305" i="1" s="1"/>
  <c r="T305" i="1" s="1"/>
  <c r="U305" i="1" s="1"/>
  <c r="R241" i="1" a="1"/>
  <c r="R241" i="1" s="1"/>
  <c r="T241" i="1" s="1"/>
  <c r="U241" i="1" s="1"/>
  <c r="R177" i="1" a="1"/>
  <c r="R177" i="1" s="1"/>
  <c r="T177" i="1" s="1"/>
  <c r="U177" i="1" s="1"/>
  <c r="R113" i="1" a="1"/>
  <c r="R113" i="1" s="1"/>
  <c r="T113" i="1" s="1"/>
  <c r="U113" i="1" s="1"/>
  <c r="R49" i="1" a="1"/>
  <c r="R49" i="1" s="1"/>
  <c r="T49" i="1" s="1"/>
  <c r="U49" i="1" s="1"/>
  <c r="R9500" i="1" a="1"/>
  <c r="R9500" i="1" s="1"/>
  <c r="T9500" i="1" s="1"/>
  <c r="U9500" i="1" s="1"/>
  <c r="R5474" i="1" a="1"/>
  <c r="R5474" i="1" s="1"/>
  <c r="T5474" i="1" s="1"/>
  <c r="U5474" i="1" s="1"/>
  <c r="R5410" i="1" a="1"/>
  <c r="R5410" i="1" s="1"/>
  <c r="T5410" i="1" s="1"/>
  <c r="U5410" i="1" s="1"/>
  <c r="R14114" i="1" a="1"/>
  <c r="R14114" i="1" s="1"/>
  <c r="T14114" i="1" s="1"/>
  <c r="U14114" i="1" s="1"/>
  <c r="R10128" i="1" a="1"/>
  <c r="R10128" i="1" s="1"/>
  <c r="T10128" i="1" s="1"/>
  <c r="U10128" i="1" s="1"/>
  <c r="R10904" i="1" a="1"/>
  <c r="R10904" i="1" s="1"/>
  <c r="T10904" i="1" s="1"/>
  <c r="U10904" i="1" s="1"/>
  <c r="R12479" i="1" a="1"/>
  <c r="R12479" i="1" s="1"/>
  <c r="T12479" i="1" s="1"/>
  <c r="U12479" i="1" s="1"/>
  <c r="R6825" i="1" a="1"/>
  <c r="R6825" i="1" s="1"/>
  <c r="T6825" i="1" s="1"/>
  <c r="U6825" i="1" s="1"/>
  <c r="R11207" i="1" a="1"/>
  <c r="R11207" i="1" s="1"/>
  <c r="T11207" i="1" s="1"/>
  <c r="U11207" i="1" s="1"/>
  <c r="R13582" i="1" a="1"/>
  <c r="R13582" i="1" s="1"/>
  <c r="T13582" i="1" s="1"/>
  <c r="U13582" i="1" s="1"/>
  <c r="R13182" i="1" a="1"/>
  <c r="R13182" i="1" s="1"/>
  <c r="T13182" i="1" s="1"/>
  <c r="U13182" i="1" s="1"/>
  <c r="R10375" i="1" a="1"/>
  <c r="R10375" i="1" s="1"/>
  <c r="T10375" i="1" s="1"/>
  <c r="U10375" i="1" s="1"/>
  <c r="R12742" i="1" a="1"/>
  <c r="R12742" i="1" s="1"/>
  <c r="T12742" i="1" s="1"/>
  <c r="U12742" i="1" s="1"/>
  <c r="R11730" i="1" a="1"/>
  <c r="R11730" i="1" s="1"/>
  <c r="T11730" i="1" s="1"/>
  <c r="U11730" i="1" s="1"/>
  <c r="R11218" i="1" a="1"/>
  <c r="R11218" i="1" s="1"/>
  <c r="T11218" i="1" s="1"/>
  <c r="U11218" i="1" s="1"/>
  <c r="R6161" i="1" a="1"/>
  <c r="R6161" i="1" s="1"/>
  <c r="T6161" i="1" s="1"/>
  <c r="U6161" i="1" s="1"/>
  <c r="R5649" i="1" a="1"/>
  <c r="R5649" i="1" s="1"/>
  <c r="T5649" i="1" s="1"/>
  <c r="U5649" i="1" s="1"/>
  <c r="R5137" i="1" a="1"/>
  <c r="R5137" i="1" s="1"/>
  <c r="T5137" i="1" s="1"/>
  <c r="U5137" i="1" s="1"/>
  <c r="R8736" i="1" a="1"/>
  <c r="R8736" i="1" s="1"/>
  <c r="T8736" i="1" s="1"/>
  <c r="U8736" i="1" s="1"/>
  <c r="R8224" i="1" a="1"/>
  <c r="R8224" i="1" s="1"/>
  <c r="T8224" i="1" s="1"/>
  <c r="U8224" i="1" s="1"/>
  <c r="R8879" i="1" a="1"/>
  <c r="R8879" i="1" s="1"/>
  <c r="T8879" i="1" s="1"/>
  <c r="U8879" i="1" s="1"/>
  <c r="R8367" i="1" a="1"/>
  <c r="R8367" i="1" s="1"/>
  <c r="T8367" i="1" s="1"/>
  <c r="U8367" i="1" s="1"/>
  <c r="R7855" i="1" a="1"/>
  <c r="R7855" i="1" s="1"/>
  <c r="T7855" i="1" s="1"/>
  <c r="U7855" i="1" s="1"/>
  <c r="R10918" i="1" a="1"/>
  <c r="R10918" i="1" s="1"/>
  <c r="T10918" i="1" s="1"/>
  <c r="U10918" i="1" s="1"/>
  <c r="R9158" i="1" a="1"/>
  <c r="R9158" i="1" s="1"/>
  <c r="T9158" i="1" s="1"/>
  <c r="U9158" i="1" s="1"/>
  <c r="R11350" i="1" a="1"/>
  <c r="R11350" i="1" s="1"/>
  <c r="T11350" i="1" s="1"/>
  <c r="U11350" i="1" s="1"/>
  <c r="R10102" i="1" a="1"/>
  <c r="R10102" i="1" s="1"/>
  <c r="T10102" i="1" s="1"/>
  <c r="U10102" i="1" s="1"/>
  <c r="R13821" i="1" a="1"/>
  <c r="R13821" i="1" s="1"/>
  <c r="T13821" i="1" s="1"/>
  <c r="U13821" i="1" s="1"/>
  <c r="R10150" i="1" a="1"/>
  <c r="R10150" i="1" s="1"/>
  <c r="T10150" i="1" s="1"/>
  <c r="U10150" i="1" s="1"/>
  <c r="R14132" i="1" a="1"/>
  <c r="R14132" i="1" s="1"/>
  <c r="T14132" i="1" s="1"/>
  <c r="U14132" i="1" s="1"/>
  <c r="R10274" i="1" a="1"/>
  <c r="R10274" i="1" s="1"/>
  <c r="T10274" i="1" s="1"/>
  <c r="U10274" i="1" s="1"/>
  <c r="R9762" i="1" a="1"/>
  <c r="R9762" i="1" s="1"/>
  <c r="T9762" i="1" s="1"/>
  <c r="U9762" i="1" s="1"/>
  <c r="R4369" i="1" a="1"/>
  <c r="R4369" i="1" s="1"/>
  <c r="T4369" i="1" s="1"/>
  <c r="U4369" i="1" s="1"/>
  <c r="R3857" i="1" a="1"/>
  <c r="R3857" i="1" s="1"/>
  <c r="T3857" i="1" s="1"/>
  <c r="U3857" i="1" s="1"/>
  <c r="R7768" i="1" a="1"/>
  <c r="R7768" i="1" s="1"/>
  <c r="T7768" i="1" s="1"/>
  <c r="U7768" i="1" s="1"/>
  <c r="R7256" i="1" a="1"/>
  <c r="R7256" i="1" s="1"/>
  <c r="T7256" i="1" s="1"/>
  <c r="U7256" i="1" s="1"/>
  <c r="R7511" i="1" a="1"/>
  <c r="R7511" i="1" s="1"/>
  <c r="T7511" i="1" s="1"/>
  <c r="U7511" i="1" s="1"/>
  <c r="R6999" i="1" a="1"/>
  <c r="R6999" i="1" s="1"/>
  <c r="T6999" i="1" s="1"/>
  <c r="U6999" i="1" s="1"/>
  <c r="R6487" i="1" a="1"/>
  <c r="R6487" i="1" s="1"/>
  <c r="T6487" i="1" s="1"/>
  <c r="U6487" i="1" s="1"/>
  <c r="R8470" i="1" a="1"/>
  <c r="R8470" i="1" s="1"/>
  <c r="T8470" i="1" s="1"/>
  <c r="U8470" i="1" s="1"/>
  <c r="R13453" i="1" a="1"/>
  <c r="R13453" i="1" s="1"/>
  <c r="T13453" i="1" s="1"/>
  <c r="U13453" i="1" s="1"/>
  <c r="R12941" i="1" a="1"/>
  <c r="R12941" i="1" s="1"/>
  <c r="T12941" i="1" s="1"/>
  <c r="U12941" i="1" s="1"/>
  <c r="R14004" i="1" a="1"/>
  <c r="R14004" i="1" s="1"/>
  <c r="T14004" i="1" s="1"/>
  <c r="U14004" i="1" s="1"/>
  <c r="R13700" i="1" a="1"/>
  <c r="R13700" i="1" s="1"/>
  <c r="T13700" i="1" s="1"/>
  <c r="U13700" i="1" s="1"/>
  <c r="R13444" i="1" a="1"/>
  <c r="R13444" i="1" s="1"/>
  <c r="T13444" i="1" s="1"/>
  <c r="U13444" i="1" s="1"/>
  <c r="R13188" i="1" a="1"/>
  <c r="R13188" i="1" s="1"/>
  <c r="T13188" i="1" s="1"/>
  <c r="U13188" i="1" s="1"/>
  <c r="R12932" i="1" a="1"/>
  <c r="R12932" i="1" s="1"/>
  <c r="T12932" i="1" s="1"/>
  <c r="U12932" i="1" s="1"/>
  <c r="R12756" i="1" a="1"/>
  <c r="R12756" i="1" s="1"/>
  <c r="T12756" i="1" s="1"/>
  <c r="U12756" i="1" s="1"/>
  <c r="R9570" i="1" a="1"/>
  <c r="R9570" i="1" s="1"/>
  <c r="T9570" i="1" s="1"/>
  <c r="U9570" i="1" s="1"/>
  <c r="R9458" i="1" a="1"/>
  <c r="R9458" i="1" s="1"/>
  <c r="T9458" i="1" s="1"/>
  <c r="U9458" i="1" s="1"/>
  <c r="R9394" i="1" a="1"/>
  <c r="R9394" i="1" s="1"/>
  <c r="T9394" i="1" s="1"/>
  <c r="U9394" i="1" s="1"/>
  <c r="R9330" i="1" a="1"/>
  <c r="R9330" i="1" s="1"/>
  <c r="T9330" i="1" s="1"/>
  <c r="U9330" i="1" s="1"/>
  <c r="R9266" i="1" a="1"/>
  <c r="R9266" i="1" s="1"/>
  <c r="T9266" i="1" s="1"/>
  <c r="U9266" i="1" s="1"/>
  <c r="R9202" i="1" a="1"/>
  <c r="R9202" i="1" s="1"/>
  <c r="T9202" i="1" s="1"/>
  <c r="U9202" i="1" s="1"/>
  <c r="R9138" i="1" a="1"/>
  <c r="R9138" i="1" s="1"/>
  <c r="T9138" i="1" s="1"/>
  <c r="U9138" i="1" s="1"/>
  <c r="R9074" i="1" a="1"/>
  <c r="R9074" i="1" s="1"/>
  <c r="T9074" i="1" s="1"/>
  <c r="U9074" i="1" s="1"/>
  <c r="R9010" i="1" a="1"/>
  <c r="R9010" i="1" s="1"/>
  <c r="T9010" i="1" s="1"/>
  <c r="U9010" i="1" s="1"/>
  <c r="R3601" i="1" a="1"/>
  <c r="R3601" i="1" s="1"/>
  <c r="T3601" i="1" s="1"/>
  <c r="U3601" i="1" s="1"/>
  <c r="R3537" i="1" a="1"/>
  <c r="R3537" i="1" s="1"/>
  <c r="T3537" i="1" s="1"/>
  <c r="U3537" i="1" s="1"/>
  <c r="R3473" i="1" a="1"/>
  <c r="R3473" i="1" s="1"/>
  <c r="T3473" i="1" s="1"/>
  <c r="U3473" i="1" s="1"/>
  <c r="R3409" i="1" a="1"/>
  <c r="R3409" i="1" s="1"/>
  <c r="T3409" i="1" s="1"/>
  <c r="U3409" i="1" s="1"/>
  <c r="R3345" i="1" a="1"/>
  <c r="R3345" i="1" s="1"/>
  <c r="T3345" i="1" s="1"/>
  <c r="U3345" i="1" s="1"/>
  <c r="R3281" i="1" a="1"/>
  <c r="R3281" i="1" s="1"/>
  <c r="T3281" i="1" s="1"/>
  <c r="U3281" i="1" s="1"/>
  <c r="R3217" i="1" a="1"/>
  <c r="R3217" i="1" s="1"/>
  <c r="T3217" i="1" s="1"/>
  <c r="U3217" i="1" s="1"/>
  <c r="R3153" i="1" a="1"/>
  <c r="R3153" i="1" s="1"/>
  <c r="T3153" i="1" s="1"/>
  <c r="U3153" i="1" s="1"/>
  <c r="R3089" i="1" a="1"/>
  <c r="R3089" i="1" s="1"/>
  <c r="T3089" i="1" s="1"/>
  <c r="U3089" i="1" s="1"/>
  <c r="R3025" i="1" a="1"/>
  <c r="R3025" i="1" s="1"/>
  <c r="T3025" i="1" s="1"/>
  <c r="U3025" i="1" s="1"/>
  <c r="R2961" i="1" a="1"/>
  <c r="R2961" i="1" s="1"/>
  <c r="T2961" i="1" s="1"/>
  <c r="U2961" i="1" s="1"/>
  <c r="R6832" i="1" a="1"/>
  <c r="R6832" i="1" s="1"/>
  <c r="T6832" i="1" s="1"/>
  <c r="U6832" i="1" s="1"/>
  <c r="R6768" i="1" a="1"/>
  <c r="R6768" i="1" s="1"/>
  <c r="T6768" i="1" s="1"/>
  <c r="U6768" i="1" s="1"/>
  <c r="R6704" i="1" a="1"/>
  <c r="R6704" i="1" s="1"/>
  <c r="T6704" i="1" s="1"/>
  <c r="U6704" i="1" s="1"/>
  <c r="R6640" i="1" a="1"/>
  <c r="R6640" i="1" s="1"/>
  <c r="T6640" i="1" s="1"/>
  <c r="U6640" i="1" s="1"/>
  <c r="R6576" i="1" a="1"/>
  <c r="R6576" i="1" s="1"/>
  <c r="T6576" i="1" s="1"/>
  <c r="U6576" i="1" s="1"/>
  <c r="R6512" i="1" a="1"/>
  <c r="R6512" i="1" s="1"/>
  <c r="T6512" i="1" s="1"/>
  <c r="U6512" i="1" s="1"/>
  <c r="R6448" i="1" a="1"/>
  <c r="R6448" i="1" s="1"/>
  <c r="T6448" i="1" s="1"/>
  <c r="U6448" i="1" s="1"/>
  <c r="R6384" i="1" a="1"/>
  <c r="R6384" i="1" s="1"/>
  <c r="T6384" i="1" s="1"/>
  <c r="U6384" i="1" s="1"/>
  <c r="R6320" i="1" a="1"/>
  <c r="R6320" i="1" s="1"/>
  <c r="T6320" i="1" s="1"/>
  <c r="U6320" i="1" s="1"/>
  <c r="R6256" i="1" a="1"/>
  <c r="R6256" i="1" s="1"/>
  <c r="T6256" i="1" s="1"/>
  <c r="U6256" i="1" s="1"/>
  <c r="R6192" i="1" a="1"/>
  <c r="R6192" i="1" s="1"/>
  <c r="T6192" i="1" s="1"/>
  <c r="U6192" i="1" s="1"/>
  <c r="R6128" i="1" a="1"/>
  <c r="R6128" i="1" s="1"/>
  <c r="T6128" i="1" s="1"/>
  <c r="U6128" i="1" s="1"/>
  <c r="R6207" i="1" a="1"/>
  <c r="R6207" i="1" s="1"/>
  <c r="T6207" i="1" s="1"/>
  <c r="U6207" i="1" s="1"/>
  <c r="R6143" i="1" a="1"/>
  <c r="R6143" i="1" s="1"/>
  <c r="T6143" i="1" s="1"/>
  <c r="U6143" i="1" s="1"/>
  <c r="R6079" i="1" a="1"/>
  <c r="R6079" i="1" s="1"/>
  <c r="T6079" i="1" s="1"/>
  <c r="U6079" i="1" s="1"/>
  <c r="R6015" i="1" a="1"/>
  <c r="R6015" i="1" s="1"/>
  <c r="T6015" i="1" s="1"/>
  <c r="U6015" i="1" s="1"/>
  <c r="R5951" i="1" a="1"/>
  <c r="R5951" i="1" s="1"/>
  <c r="T5951" i="1" s="1"/>
  <c r="U5951" i="1" s="1"/>
  <c r="R5887" i="1" a="1"/>
  <c r="R5887" i="1" s="1"/>
  <c r="T5887" i="1" s="1"/>
  <c r="U5887" i="1" s="1"/>
  <c r="R5823" i="1" a="1"/>
  <c r="R5823" i="1" s="1"/>
  <c r="T5823" i="1" s="1"/>
  <c r="U5823" i="1" s="1"/>
  <c r="R5759" i="1" a="1"/>
  <c r="R5759" i="1" s="1"/>
  <c r="T5759" i="1" s="1"/>
  <c r="U5759" i="1" s="1"/>
  <c r="R5695" i="1" a="1"/>
  <c r="R5695" i="1" s="1"/>
  <c r="T5695" i="1" s="1"/>
  <c r="U5695" i="1" s="1"/>
  <c r="R5631" i="1" a="1"/>
  <c r="R5631" i="1" s="1"/>
  <c r="T5631" i="1" s="1"/>
  <c r="U5631" i="1" s="1"/>
  <c r="R5567" i="1" a="1"/>
  <c r="R5567" i="1" s="1"/>
  <c r="T5567" i="1" s="1"/>
  <c r="U5567" i="1" s="1"/>
  <c r="R5503" i="1" a="1"/>
  <c r="R5503" i="1" s="1"/>
  <c r="T5503" i="1" s="1"/>
  <c r="U5503" i="1" s="1"/>
  <c r="R8278" i="1" a="1"/>
  <c r="R8278" i="1" s="1"/>
  <c r="T8278" i="1" s="1"/>
  <c r="U8278" i="1" s="1"/>
  <c r="R8214" i="1" a="1"/>
  <c r="R8214" i="1" s="1"/>
  <c r="T8214" i="1" s="1"/>
  <c r="U8214" i="1" s="1"/>
  <c r="R8150" i="1" a="1"/>
  <c r="R8150" i="1" s="1"/>
  <c r="T8150" i="1" s="1"/>
  <c r="U8150" i="1" s="1"/>
  <c r="R8086" i="1" a="1"/>
  <c r="R8086" i="1" s="1"/>
  <c r="T8086" i="1" s="1"/>
  <c r="U8086" i="1" s="1"/>
  <c r="R8022" i="1" a="1"/>
  <c r="R8022" i="1" s="1"/>
  <c r="T8022" i="1" s="1"/>
  <c r="U8022" i="1" s="1"/>
  <c r="R7958" i="1" a="1"/>
  <c r="R7958" i="1" s="1"/>
  <c r="T7958" i="1" s="1"/>
  <c r="U7958" i="1" s="1"/>
  <c r="R7894" i="1" a="1"/>
  <c r="R7894" i="1" s="1"/>
  <c r="T7894" i="1" s="1"/>
  <c r="U7894" i="1" s="1"/>
  <c r="R7830" i="1" a="1"/>
  <c r="R7830" i="1" s="1"/>
  <c r="T7830" i="1" s="1"/>
  <c r="U7830" i="1" s="1"/>
  <c r="R7766" i="1" a="1"/>
  <c r="R7766" i="1" s="1"/>
  <c r="T7766" i="1" s="1"/>
  <c r="U7766" i="1" s="1"/>
  <c r="R7702" i="1" a="1"/>
  <c r="R7702" i="1" s="1"/>
  <c r="T7702" i="1" s="1"/>
  <c r="U7702" i="1" s="1"/>
  <c r="R7638" i="1" a="1"/>
  <c r="R7638" i="1" s="1"/>
  <c r="T7638" i="1" s="1"/>
  <c r="U7638" i="1" s="1"/>
  <c r="R12461" i="1" a="1"/>
  <c r="R12461" i="1" s="1"/>
  <c r="T12461" i="1" s="1"/>
  <c r="U12461" i="1" s="1"/>
  <c r="R12397" i="1" a="1"/>
  <c r="R12397" i="1" s="1"/>
  <c r="T12397" i="1" s="1"/>
  <c r="U12397" i="1" s="1"/>
  <c r="R12333" i="1" a="1"/>
  <c r="R12333" i="1" s="1"/>
  <c r="T12333" i="1" s="1"/>
  <c r="U12333" i="1" s="1"/>
  <c r="R12269" i="1" a="1"/>
  <c r="R12269" i="1" s="1"/>
  <c r="T12269" i="1" s="1"/>
  <c r="U12269" i="1" s="1"/>
  <c r="R12205" i="1" a="1"/>
  <c r="R12205" i="1" s="1"/>
  <c r="T12205" i="1" s="1"/>
  <c r="U12205" i="1" s="1"/>
  <c r="R12141" i="1" a="1"/>
  <c r="R12141" i="1" s="1"/>
  <c r="T12141" i="1" s="1"/>
  <c r="U12141" i="1" s="1"/>
  <c r="R12077" i="1" a="1"/>
  <c r="R12077" i="1" s="1"/>
  <c r="T12077" i="1" s="1"/>
  <c r="U12077" i="1" s="1"/>
  <c r="R12013" i="1" a="1"/>
  <c r="R12013" i="1" s="1"/>
  <c r="T12013" i="1" s="1"/>
  <c r="U12013" i="1" s="1"/>
  <c r="R11949" i="1" a="1"/>
  <c r="R11949" i="1" s="1"/>
  <c r="T11949" i="1" s="1"/>
  <c r="U11949" i="1" s="1"/>
  <c r="R11885" i="1" a="1"/>
  <c r="R11885" i="1" s="1"/>
  <c r="T11885" i="1" s="1"/>
  <c r="U11885" i="1" s="1"/>
  <c r="R11821" i="1" a="1"/>
  <c r="R11821" i="1" s="1"/>
  <c r="T11821" i="1" s="1"/>
  <c r="U11821" i="1" s="1"/>
  <c r="R11757" i="1" a="1"/>
  <c r="R11757" i="1" s="1"/>
  <c r="T11757" i="1" s="1"/>
  <c r="U11757" i="1" s="1"/>
  <c r="R12732" i="1" a="1"/>
  <c r="R12732" i="1" s="1"/>
  <c r="T12732" i="1" s="1"/>
  <c r="U12732" i="1" s="1"/>
  <c r="R12668" i="1" a="1"/>
  <c r="R12668" i="1" s="1"/>
  <c r="T12668" i="1" s="1"/>
  <c r="U12668" i="1" s="1"/>
  <c r="R12604" i="1" a="1"/>
  <c r="R12604" i="1" s="1"/>
  <c r="T12604" i="1" s="1"/>
  <c r="U12604" i="1" s="1"/>
  <c r="R12540" i="1" a="1"/>
  <c r="R12540" i="1" s="1"/>
  <c r="T12540" i="1" s="1"/>
  <c r="U12540" i="1" s="1"/>
  <c r="R12476" i="1" a="1"/>
  <c r="R12476" i="1" s="1"/>
  <c r="T12476" i="1" s="1"/>
  <c r="U12476" i="1" s="1"/>
  <c r="R12412" i="1" a="1"/>
  <c r="R12412" i="1" s="1"/>
  <c r="T12412" i="1" s="1"/>
  <c r="U12412" i="1" s="1"/>
  <c r="R12348" i="1" a="1"/>
  <c r="R12348" i="1" s="1"/>
  <c r="T12348" i="1" s="1"/>
  <c r="U12348" i="1" s="1"/>
  <c r="R12284" i="1" a="1"/>
  <c r="R12284" i="1" s="1"/>
  <c r="T12284" i="1" s="1"/>
  <c r="U12284" i="1" s="1"/>
  <c r="R12220" i="1" a="1"/>
  <c r="R12220" i="1" s="1"/>
  <c r="T12220" i="1" s="1"/>
  <c r="U12220" i="1" s="1"/>
  <c r="R12156" i="1" a="1"/>
  <c r="R12156" i="1" s="1"/>
  <c r="T12156" i="1" s="1"/>
  <c r="U12156" i="1" s="1"/>
  <c r="R12092" i="1" a="1"/>
  <c r="R12092" i="1" s="1"/>
  <c r="T12092" i="1" s="1"/>
  <c r="U12092" i="1" s="1"/>
  <c r="R9002" i="1" a="1"/>
  <c r="R9002" i="1" s="1"/>
  <c r="T9002" i="1" s="1"/>
  <c r="U9002" i="1" s="1"/>
  <c r="R8938" i="1" a="1"/>
  <c r="R8938" i="1" s="1"/>
  <c r="T8938" i="1" s="1"/>
  <c r="U8938" i="1" s="1"/>
  <c r="R8874" i="1" a="1"/>
  <c r="R8874" i="1" s="1"/>
  <c r="T8874" i="1" s="1"/>
  <c r="U8874" i="1" s="1"/>
  <c r="R8810" i="1" a="1"/>
  <c r="R8810" i="1" s="1"/>
  <c r="T8810" i="1" s="1"/>
  <c r="U8810" i="1" s="1"/>
  <c r="R8746" i="1" a="1"/>
  <c r="R8746" i="1" s="1"/>
  <c r="T8746" i="1" s="1"/>
  <c r="U8746" i="1" s="1"/>
  <c r="R8682" i="1" a="1"/>
  <c r="R8682" i="1" s="1"/>
  <c r="T8682" i="1" s="1"/>
  <c r="U8682" i="1" s="1"/>
  <c r="R8618" i="1" a="1"/>
  <c r="R8618" i="1" s="1"/>
  <c r="T8618" i="1" s="1"/>
  <c r="U8618" i="1" s="1"/>
  <c r="R8554" i="1" a="1"/>
  <c r="R8554" i="1" s="1"/>
  <c r="T8554" i="1" s="1"/>
  <c r="U8554" i="1" s="1"/>
  <c r="R8490" i="1" a="1"/>
  <c r="R8490" i="1" s="1"/>
  <c r="T8490" i="1" s="1"/>
  <c r="U8490" i="1" s="1"/>
  <c r="R8426" i="1" a="1"/>
  <c r="R8426" i="1" s="1"/>
  <c r="T8426" i="1" s="1"/>
  <c r="U8426" i="1" s="1"/>
  <c r="R2921" i="1" a="1"/>
  <c r="R2921" i="1" s="1"/>
  <c r="T2921" i="1" s="1"/>
  <c r="U2921" i="1" s="1"/>
  <c r="R2857" i="1" a="1"/>
  <c r="R2857" i="1" s="1"/>
  <c r="T2857" i="1" s="1"/>
  <c r="U2857" i="1" s="1"/>
  <c r="R2793" i="1" a="1"/>
  <c r="R2793" i="1" s="1"/>
  <c r="T2793" i="1" s="1"/>
  <c r="U2793" i="1" s="1"/>
  <c r="R2729" i="1" a="1"/>
  <c r="R2729" i="1" s="1"/>
  <c r="T2729" i="1" s="1"/>
  <c r="U2729" i="1" s="1"/>
  <c r="R2665" i="1" a="1"/>
  <c r="R2665" i="1" s="1"/>
  <c r="T2665" i="1" s="1"/>
  <c r="U2665" i="1" s="1"/>
  <c r="R2601" i="1" a="1"/>
  <c r="R2601" i="1" s="1"/>
  <c r="T2601" i="1" s="1"/>
  <c r="U2601" i="1" s="1"/>
  <c r="R2537" i="1" a="1"/>
  <c r="R2537" i="1" s="1"/>
  <c r="T2537" i="1" s="1"/>
  <c r="U2537" i="1" s="1"/>
  <c r="R2473" i="1" a="1"/>
  <c r="R2473" i="1" s="1"/>
  <c r="T2473" i="1" s="1"/>
  <c r="U2473" i="1" s="1"/>
  <c r="R2409" i="1" a="1"/>
  <c r="R2409" i="1" s="1"/>
  <c r="T2409" i="1" s="1"/>
  <c r="U2409" i="1" s="1"/>
  <c r="R2345" i="1" a="1"/>
  <c r="R2345" i="1" s="1"/>
  <c r="T2345" i="1" s="1"/>
  <c r="U2345" i="1" s="1"/>
  <c r="R6112" i="1" a="1"/>
  <c r="R6112" i="1" s="1"/>
  <c r="T6112" i="1" s="1"/>
  <c r="U6112" i="1" s="1"/>
  <c r="R6048" i="1" a="1"/>
  <c r="R6048" i="1" s="1"/>
  <c r="T6048" i="1" s="1"/>
  <c r="U6048" i="1" s="1"/>
  <c r="R5984" i="1" a="1"/>
  <c r="R5984" i="1" s="1"/>
  <c r="T5984" i="1" s="1"/>
  <c r="U5984" i="1" s="1"/>
  <c r="R5920" i="1" a="1"/>
  <c r="R5920" i="1" s="1"/>
  <c r="T5920" i="1" s="1"/>
  <c r="U5920" i="1" s="1"/>
  <c r="R5856" i="1" a="1"/>
  <c r="R5856" i="1" s="1"/>
  <c r="T5856" i="1" s="1"/>
  <c r="U5856" i="1" s="1"/>
  <c r="R5792" i="1" a="1"/>
  <c r="R5792" i="1" s="1"/>
  <c r="T5792" i="1" s="1"/>
  <c r="U5792" i="1" s="1"/>
  <c r="R5728" i="1" a="1"/>
  <c r="R5728" i="1" s="1"/>
  <c r="T5728" i="1" s="1"/>
  <c r="U5728" i="1" s="1"/>
  <c r="R5664" i="1" a="1"/>
  <c r="R5664" i="1" s="1"/>
  <c r="T5664" i="1" s="1"/>
  <c r="U5664" i="1" s="1"/>
  <c r="R5600" i="1" a="1"/>
  <c r="R5600" i="1" s="1"/>
  <c r="T5600" i="1" s="1"/>
  <c r="U5600" i="1" s="1"/>
  <c r="R5536" i="1" a="1"/>
  <c r="R5536" i="1" s="1"/>
  <c r="T5536" i="1" s="1"/>
  <c r="U5536" i="1" s="1"/>
  <c r="R5472" i="1" a="1"/>
  <c r="R5472" i="1" s="1"/>
  <c r="T5472" i="1" s="1"/>
  <c r="U5472" i="1" s="1"/>
  <c r="R5423" i="1" a="1"/>
  <c r="R5423" i="1" s="1"/>
  <c r="T5423" i="1" s="1"/>
  <c r="U5423" i="1" s="1"/>
  <c r="R5359" i="1" a="1"/>
  <c r="R5359" i="1" s="1"/>
  <c r="T5359" i="1" s="1"/>
  <c r="U5359" i="1" s="1"/>
  <c r="R5295" i="1" a="1"/>
  <c r="R5295" i="1" s="1"/>
  <c r="T5295" i="1" s="1"/>
  <c r="U5295" i="1" s="1"/>
  <c r="R5231" i="1" a="1"/>
  <c r="R5231" i="1" s="1"/>
  <c r="T5231" i="1" s="1"/>
  <c r="U5231" i="1" s="1"/>
  <c r="R5167" i="1" a="1"/>
  <c r="R5167" i="1" s="1"/>
  <c r="T5167" i="1" s="1"/>
  <c r="U5167" i="1" s="1"/>
  <c r="R5103" i="1" a="1"/>
  <c r="R5103" i="1" s="1"/>
  <c r="T5103" i="1" s="1"/>
  <c r="U5103" i="1" s="1"/>
  <c r="R5039" i="1" a="1"/>
  <c r="R5039" i="1" s="1"/>
  <c r="T5039" i="1" s="1"/>
  <c r="U5039" i="1" s="1"/>
  <c r="R4975" i="1" a="1"/>
  <c r="R4975" i="1" s="1"/>
  <c r="T4975" i="1" s="1"/>
  <c r="U4975" i="1" s="1"/>
  <c r="R4911" i="1" a="1"/>
  <c r="R4911" i="1" s="1"/>
  <c r="T4911" i="1" s="1"/>
  <c r="U4911" i="1" s="1"/>
  <c r="R4847" i="1" a="1"/>
  <c r="R4847" i="1" s="1"/>
  <c r="T4847" i="1" s="1"/>
  <c r="U4847" i="1" s="1"/>
  <c r="R4783" i="1" a="1"/>
  <c r="R4783" i="1" s="1"/>
  <c r="T4783" i="1" s="1"/>
  <c r="U4783" i="1" s="1"/>
  <c r="R4719" i="1" a="1"/>
  <c r="R4719" i="1" s="1"/>
  <c r="T4719" i="1" s="1"/>
  <c r="U4719" i="1" s="1"/>
  <c r="R4655" i="1" a="1"/>
  <c r="R4655" i="1" s="1"/>
  <c r="T4655" i="1" s="1"/>
  <c r="U4655" i="1" s="1"/>
  <c r="R7558" i="1" a="1"/>
  <c r="R7558" i="1" s="1"/>
  <c r="T7558" i="1" s="1"/>
  <c r="U7558" i="1" s="1"/>
  <c r="R7494" i="1" a="1"/>
  <c r="R7494" i="1" s="1"/>
  <c r="T7494" i="1" s="1"/>
  <c r="U7494" i="1" s="1"/>
  <c r="R7430" i="1" a="1"/>
  <c r="R7430" i="1" s="1"/>
  <c r="T7430" i="1" s="1"/>
  <c r="U7430" i="1" s="1"/>
  <c r="R7366" i="1" a="1"/>
  <c r="R7366" i="1" s="1"/>
  <c r="T7366" i="1" s="1"/>
  <c r="U7366" i="1" s="1"/>
  <c r="R7302" i="1" a="1"/>
  <c r="R7302" i="1" s="1"/>
  <c r="T7302" i="1" s="1"/>
  <c r="U7302" i="1" s="1"/>
  <c r="R7238" i="1" a="1"/>
  <c r="R7238" i="1" s="1"/>
  <c r="T7238" i="1" s="1"/>
  <c r="U7238" i="1" s="1"/>
  <c r="R7174" i="1" a="1"/>
  <c r="R7174" i="1" s="1"/>
  <c r="T7174" i="1" s="1"/>
  <c r="U7174" i="1" s="1"/>
  <c r="R7110" i="1" a="1"/>
  <c r="R7110" i="1" s="1"/>
  <c r="T7110" i="1" s="1"/>
  <c r="U7110" i="1" s="1"/>
  <c r="R7046" i="1" a="1"/>
  <c r="R7046" i="1" s="1"/>
  <c r="T7046" i="1" s="1"/>
  <c r="U7046" i="1" s="1"/>
  <c r="R11661" i="1" a="1"/>
  <c r="R11661" i="1" s="1"/>
  <c r="T11661" i="1" s="1"/>
  <c r="U11661" i="1" s="1"/>
  <c r="R11597" i="1" a="1"/>
  <c r="R11597" i="1" s="1"/>
  <c r="T11597" i="1" s="1"/>
  <c r="U11597" i="1" s="1"/>
  <c r="R11533" i="1" a="1"/>
  <c r="R11533" i="1" s="1"/>
  <c r="T11533" i="1" s="1"/>
  <c r="U11533" i="1" s="1"/>
  <c r="R11469" i="1" a="1"/>
  <c r="R11469" i="1" s="1"/>
  <c r="T11469" i="1" s="1"/>
  <c r="U11469" i="1" s="1"/>
  <c r="R11405" i="1" a="1"/>
  <c r="R11405" i="1" s="1"/>
  <c r="T11405" i="1" s="1"/>
  <c r="U11405" i="1" s="1"/>
  <c r="R11341" i="1" a="1"/>
  <c r="R11341" i="1" s="1"/>
  <c r="T11341" i="1" s="1"/>
  <c r="U11341" i="1" s="1"/>
  <c r="R11277" i="1" a="1"/>
  <c r="R11277" i="1" s="1"/>
  <c r="T11277" i="1" s="1"/>
  <c r="U11277" i="1" s="1"/>
  <c r="R11213" i="1" a="1"/>
  <c r="R11213" i="1" s="1"/>
  <c r="T11213" i="1" s="1"/>
  <c r="U11213" i="1" s="1"/>
  <c r="R11149" i="1" a="1"/>
  <c r="R11149" i="1" s="1"/>
  <c r="T11149" i="1" s="1"/>
  <c r="U11149" i="1" s="1"/>
  <c r="R11085" i="1" a="1"/>
  <c r="R11085" i="1" s="1"/>
  <c r="T11085" i="1" s="1"/>
  <c r="U11085" i="1" s="1"/>
  <c r="R11980" i="1" a="1"/>
  <c r="R11980" i="1" s="1"/>
  <c r="T11980" i="1" s="1"/>
  <c r="U11980" i="1" s="1"/>
  <c r="R11916" i="1" a="1"/>
  <c r="R11916" i="1" s="1"/>
  <c r="T11916" i="1" s="1"/>
  <c r="U11916" i="1" s="1"/>
  <c r="R11852" i="1" a="1"/>
  <c r="R11852" i="1" s="1"/>
  <c r="T11852" i="1" s="1"/>
  <c r="U11852" i="1" s="1"/>
  <c r="R11788" i="1" a="1"/>
  <c r="R11788" i="1" s="1"/>
  <c r="T11788" i="1" s="1"/>
  <c r="U11788" i="1" s="1"/>
  <c r="R11724" i="1" a="1"/>
  <c r="R11724" i="1" s="1"/>
  <c r="T11724" i="1" s="1"/>
  <c r="U11724" i="1" s="1"/>
  <c r="R11660" i="1" a="1"/>
  <c r="R11660" i="1" s="1"/>
  <c r="T11660" i="1" s="1"/>
  <c r="U11660" i="1" s="1"/>
  <c r="R11596" i="1" a="1"/>
  <c r="R11596" i="1" s="1"/>
  <c r="T11596" i="1" s="1"/>
  <c r="U11596" i="1" s="1"/>
  <c r="R11532" i="1" a="1"/>
  <c r="R11532" i="1" s="1"/>
  <c r="T11532" i="1" s="1"/>
  <c r="U11532" i="1" s="1"/>
  <c r="R11468" i="1" a="1"/>
  <c r="R11468" i="1" s="1"/>
  <c r="T11468" i="1" s="1"/>
  <c r="U11468" i="1" s="1"/>
  <c r="R11404" i="1" a="1"/>
  <c r="R11404" i="1" s="1"/>
  <c r="T11404" i="1" s="1"/>
  <c r="U11404" i="1" s="1"/>
  <c r="R8354" i="1" a="1"/>
  <c r="R8354" i="1" s="1"/>
  <c r="T8354" i="1" s="1"/>
  <c r="U8354" i="1" s="1"/>
  <c r="R8290" i="1" a="1"/>
  <c r="R8290" i="1" s="1"/>
  <c r="T8290" i="1" s="1"/>
  <c r="U8290" i="1" s="1"/>
  <c r="R8226" i="1" a="1"/>
  <c r="R8226" i="1" s="1"/>
  <c r="T8226" i="1" s="1"/>
  <c r="U8226" i="1" s="1"/>
  <c r="R8162" i="1" a="1"/>
  <c r="R8162" i="1" s="1"/>
  <c r="T8162" i="1" s="1"/>
  <c r="U8162" i="1" s="1"/>
  <c r="R8098" i="1" a="1"/>
  <c r="R8098" i="1" s="1"/>
  <c r="T8098" i="1" s="1"/>
  <c r="U8098" i="1" s="1"/>
  <c r="R8034" i="1" a="1"/>
  <c r="R8034" i="1" s="1"/>
  <c r="T8034" i="1" s="1"/>
  <c r="U8034" i="1" s="1"/>
  <c r="R7970" i="1" a="1"/>
  <c r="R7970" i="1" s="1"/>
  <c r="T7970" i="1" s="1"/>
  <c r="U7970" i="1" s="1"/>
  <c r="R7906" i="1" a="1"/>
  <c r="R7906" i="1" s="1"/>
  <c r="T7906" i="1" s="1"/>
  <c r="U7906" i="1" s="1"/>
  <c r="R7842" i="1" a="1"/>
  <c r="R7842" i="1" s="1"/>
  <c r="T7842" i="1" s="1"/>
  <c r="U7842" i="1" s="1"/>
  <c r="R7778" i="1" a="1"/>
  <c r="R7778" i="1" s="1"/>
  <c r="T7778" i="1" s="1"/>
  <c r="U7778" i="1" s="1"/>
  <c r="R2233" i="1" a="1"/>
  <c r="R2233" i="1" s="1"/>
  <c r="T2233" i="1" s="1"/>
  <c r="U2233" i="1" s="1"/>
  <c r="R2169" i="1" a="1"/>
  <c r="R2169" i="1" s="1"/>
  <c r="T2169" i="1" s="1"/>
  <c r="U2169" i="1" s="1"/>
  <c r="R2105" i="1" a="1"/>
  <c r="R2105" i="1" s="1"/>
  <c r="T2105" i="1" s="1"/>
  <c r="U2105" i="1" s="1"/>
  <c r="R2041" i="1" a="1"/>
  <c r="R2041" i="1" s="1"/>
  <c r="T2041" i="1" s="1"/>
  <c r="U2041" i="1" s="1"/>
  <c r="R1977" i="1" a="1"/>
  <c r="R1977" i="1" s="1"/>
  <c r="T1977" i="1" s="1"/>
  <c r="U1977" i="1" s="1"/>
  <c r="R1913" i="1" a="1"/>
  <c r="R1913" i="1" s="1"/>
  <c r="T1913" i="1" s="1"/>
  <c r="U1913" i="1" s="1"/>
  <c r="R1849" i="1" a="1"/>
  <c r="R1849" i="1" s="1"/>
  <c r="T1849" i="1" s="1"/>
  <c r="U1849" i="1" s="1"/>
  <c r="R1785" i="1" a="1"/>
  <c r="R1785" i="1" s="1"/>
  <c r="T1785" i="1" s="1"/>
  <c r="U1785" i="1" s="1"/>
  <c r="R1721" i="1" a="1"/>
  <c r="R1721" i="1" s="1"/>
  <c r="T1721" i="1" s="1"/>
  <c r="U1721" i="1" s="1"/>
  <c r="R5376" i="1" a="1"/>
  <c r="R5376" i="1" s="1"/>
  <c r="T5376" i="1" s="1"/>
  <c r="U5376" i="1" s="1"/>
  <c r="R5312" i="1" a="1"/>
  <c r="R5312" i="1" s="1"/>
  <c r="T5312" i="1" s="1"/>
  <c r="U5312" i="1" s="1"/>
  <c r="R5248" i="1" a="1"/>
  <c r="R5248" i="1" s="1"/>
  <c r="T5248" i="1" s="1"/>
  <c r="U5248" i="1" s="1"/>
  <c r="R5184" i="1" a="1"/>
  <c r="R5184" i="1" s="1"/>
  <c r="T5184" i="1" s="1"/>
  <c r="U5184" i="1" s="1"/>
  <c r="R5120" i="1" a="1"/>
  <c r="R5120" i="1" s="1"/>
  <c r="T5120" i="1" s="1"/>
  <c r="U5120" i="1" s="1"/>
  <c r="R5056" i="1" a="1"/>
  <c r="R5056" i="1" s="1"/>
  <c r="T5056" i="1" s="1"/>
  <c r="U5056" i="1" s="1"/>
  <c r="R4992" i="1" a="1"/>
  <c r="R4992" i="1" s="1"/>
  <c r="T4992" i="1" s="1"/>
  <c r="U4992" i="1" s="1"/>
  <c r="R4928" i="1" a="1"/>
  <c r="R4928" i="1" s="1"/>
  <c r="T4928" i="1" s="1"/>
  <c r="U4928" i="1" s="1"/>
  <c r="R4864" i="1" a="1"/>
  <c r="R4864" i="1" s="1"/>
  <c r="T4864" i="1" s="1"/>
  <c r="U4864" i="1" s="1"/>
  <c r="R4800" i="1" a="1"/>
  <c r="R4800" i="1" s="1"/>
  <c r="T4800" i="1" s="1"/>
  <c r="U4800" i="1" s="1"/>
  <c r="R4591" i="1" a="1"/>
  <c r="R4591" i="1" s="1"/>
  <c r="T4591" i="1" s="1"/>
  <c r="U4591" i="1" s="1"/>
  <c r="R4527" i="1" a="1"/>
  <c r="R4527" i="1" s="1"/>
  <c r="T4527" i="1" s="1"/>
  <c r="U4527" i="1" s="1"/>
  <c r="R4463" i="1" a="1"/>
  <c r="R4463" i="1" s="1"/>
  <c r="T4463" i="1" s="1"/>
  <c r="U4463" i="1" s="1"/>
  <c r="R4399" i="1" a="1"/>
  <c r="R4399" i="1" s="1"/>
  <c r="T4399" i="1" s="1"/>
  <c r="U4399" i="1" s="1"/>
  <c r="R4335" i="1" a="1"/>
  <c r="R4335" i="1" s="1"/>
  <c r="T4335" i="1" s="1"/>
  <c r="U4335" i="1" s="1"/>
  <c r="R4271" i="1" a="1"/>
  <c r="R4271" i="1" s="1"/>
  <c r="T4271" i="1" s="1"/>
  <c r="U4271" i="1" s="1"/>
  <c r="R4207" i="1" a="1"/>
  <c r="R4207" i="1" s="1"/>
  <c r="T4207" i="1" s="1"/>
  <c r="U4207" i="1" s="1"/>
  <c r="R4143" i="1" a="1"/>
  <c r="R4143" i="1" s="1"/>
  <c r="T4143" i="1" s="1"/>
  <c r="U4143" i="1" s="1"/>
  <c r="R4079" i="1" a="1"/>
  <c r="R4079" i="1" s="1"/>
  <c r="T4079" i="1" s="1"/>
  <c r="U4079" i="1" s="1"/>
  <c r="R4015" i="1" a="1"/>
  <c r="R4015" i="1" s="1"/>
  <c r="T4015" i="1" s="1"/>
  <c r="U4015" i="1" s="1"/>
  <c r="R7030" i="1" a="1"/>
  <c r="R7030" i="1" s="1"/>
  <c r="T7030" i="1" s="1"/>
  <c r="U7030" i="1" s="1"/>
  <c r="R6966" i="1" a="1"/>
  <c r="R6966" i="1" s="1"/>
  <c r="T6966" i="1" s="1"/>
  <c r="U6966" i="1" s="1"/>
  <c r="R6902" i="1" a="1"/>
  <c r="R6902" i="1" s="1"/>
  <c r="T6902" i="1" s="1"/>
  <c r="U6902" i="1" s="1"/>
  <c r="R6838" i="1" a="1"/>
  <c r="R6838" i="1" s="1"/>
  <c r="T6838" i="1" s="1"/>
  <c r="U6838" i="1" s="1"/>
  <c r="R6774" i="1" a="1"/>
  <c r="R6774" i="1" s="1"/>
  <c r="T6774" i="1" s="1"/>
  <c r="U6774" i="1" s="1"/>
  <c r="R6710" i="1" a="1"/>
  <c r="R6710" i="1" s="1"/>
  <c r="T6710" i="1" s="1"/>
  <c r="U6710" i="1" s="1"/>
  <c r="R6646" i="1" a="1"/>
  <c r="R6646" i="1" s="1"/>
  <c r="T6646" i="1" s="1"/>
  <c r="U6646" i="1" s="1"/>
  <c r="R6582" i="1" a="1"/>
  <c r="R6582" i="1" s="1"/>
  <c r="T6582" i="1" s="1"/>
  <c r="U6582" i="1" s="1"/>
  <c r="R6518" i="1" a="1"/>
  <c r="R6518" i="1" s="1"/>
  <c r="T6518" i="1" s="1"/>
  <c r="U6518" i="1" s="1"/>
  <c r="R11037" i="1" a="1"/>
  <c r="R11037" i="1" s="1"/>
  <c r="T11037" i="1" s="1"/>
  <c r="U11037" i="1" s="1"/>
  <c r="R10973" i="1" a="1"/>
  <c r="R10973" i="1" s="1"/>
  <c r="T10973" i="1" s="1"/>
  <c r="U10973" i="1" s="1"/>
  <c r="R10909" i="1" a="1"/>
  <c r="R10909" i="1" s="1"/>
  <c r="T10909" i="1" s="1"/>
  <c r="U10909" i="1" s="1"/>
  <c r="R10845" i="1" a="1"/>
  <c r="R10845" i="1" s="1"/>
  <c r="T10845" i="1" s="1"/>
  <c r="U10845" i="1" s="1"/>
  <c r="R10781" i="1" a="1"/>
  <c r="R10781" i="1" s="1"/>
  <c r="T10781" i="1" s="1"/>
  <c r="U10781" i="1" s="1"/>
  <c r="R10717" i="1" a="1"/>
  <c r="R10717" i="1" s="1"/>
  <c r="T10717" i="1" s="1"/>
  <c r="U10717" i="1" s="1"/>
  <c r="R10653" i="1" a="1"/>
  <c r="R10653" i="1" s="1"/>
  <c r="T10653" i="1" s="1"/>
  <c r="U10653" i="1" s="1"/>
  <c r="R10589" i="1" a="1"/>
  <c r="R10589" i="1" s="1"/>
  <c r="T10589" i="1" s="1"/>
  <c r="U10589" i="1" s="1"/>
  <c r="R10525" i="1" a="1"/>
  <c r="R10525" i="1" s="1"/>
  <c r="T10525" i="1" s="1"/>
  <c r="U10525" i="1" s="1"/>
  <c r="R11316" i="1" a="1"/>
  <c r="R11316" i="1" s="1"/>
  <c r="T11316" i="1" s="1"/>
  <c r="U11316" i="1" s="1"/>
  <c r="R11252" i="1" a="1"/>
  <c r="R11252" i="1" s="1"/>
  <c r="T11252" i="1" s="1"/>
  <c r="U11252" i="1" s="1"/>
  <c r="R11188" i="1" a="1"/>
  <c r="R11188" i="1" s="1"/>
  <c r="T11188" i="1" s="1"/>
  <c r="U11188" i="1" s="1"/>
  <c r="R11124" i="1" a="1"/>
  <c r="R11124" i="1" s="1"/>
  <c r="T11124" i="1" s="1"/>
  <c r="U11124" i="1" s="1"/>
  <c r="R11060" i="1" a="1"/>
  <c r="R11060" i="1" s="1"/>
  <c r="T11060" i="1" s="1"/>
  <c r="U11060" i="1" s="1"/>
  <c r="R10996" i="1" a="1"/>
  <c r="R10996" i="1" s="1"/>
  <c r="T10996" i="1" s="1"/>
  <c r="U10996" i="1" s="1"/>
  <c r="R10932" i="1" a="1"/>
  <c r="R10932" i="1" s="1"/>
  <c r="T10932" i="1" s="1"/>
  <c r="U10932" i="1" s="1"/>
  <c r="R10868" i="1" a="1"/>
  <c r="R10868" i="1" s="1"/>
  <c r="T10868" i="1" s="1"/>
  <c r="U10868" i="1" s="1"/>
  <c r="R10804" i="1" a="1"/>
  <c r="R10804" i="1" s="1"/>
  <c r="T10804" i="1" s="1"/>
  <c r="U10804" i="1" s="1"/>
  <c r="R7770" i="1" a="1"/>
  <c r="R7770" i="1" s="1"/>
  <c r="T7770" i="1" s="1"/>
  <c r="U7770" i="1" s="1"/>
  <c r="R7706" i="1" a="1"/>
  <c r="R7706" i="1" s="1"/>
  <c r="T7706" i="1" s="1"/>
  <c r="U7706" i="1" s="1"/>
  <c r="R7642" i="1" a="1"/>
  <c r="R7642" i="1" s="1"/>
  <c r="T7642" i="1" s="1"/>
  <c r="U7642" i="1" s="1"/>
  <c r="R7578" i="1" a="1"/>
  <c r="R7578" i="1" s="1"/>
  <c r="T7578" i="1" s="1"/>
  <c r="U7578" i="1" s="1"/>
  <c r="R7514" i="1" a="1"/>
  <c r="R7514" i="1" s="1"/>
  <c r="T7514" i="1" s="1"/>
  <c r="U7514" i="1" s="1"/>
  <c r="R7450" i="1" a="1"/>
  <c r="R7450" i="1" s="1"/>
  <c r="T7450" i="1" s="1"/>
  <c r="U7450" i="1" s="1"/>
  <c r="R7386" i="1" a="1"/>
  <c r="R7386" i="1" s="1"/>
  <c r="T7386" i="1" s="1"/>
  <c r="U7386" i="1" s="1"/>
  <c r="R7322" i="1" a="1"/>
  <c r="R7322" i="1" s="1"/>
  <c r="T7322" i="1" s="1"/>
  <c r="U7322" i="1" s="1"/>
  <c r="R7258" i="1" a="1"/>
  <c r="R7258" i="1" s="1"/>
  <c r="T7258" i="1" s="1"/>
  <c r="U7258" i="1" s="1"/>
  <c r="R7194" i="1" a="1"/>
  <c r="R7194" i="1" s="1"/>
  <c r="T7194" i="1" s="1"/>
  <c r="U7194" i="1" s="1"/>
  <c r="R7130" i="1" a="1"/>
  <c r="R7130" i="1" s="1"/>
  <c r="T7130" i="1" s="1"/>
  <c r="U7130" i="1" s="1"/>
  <c r="R1681" i="1" a="1"/>
  <c r="R1681" i="1" s="1"/>
  <c r="T1681" i="1" s="1"/>
  <c r="U1681" i="1" s="1"/>
  <c r="R1617" i="1" a="1"/>
  <c r="R1617" i="1" s="1"/>
  <c r="T1617" i="1" s="1"/>
  <c r="U1617" i="1" s="1"/>
  <c r="R1553" i="1" a="1"/>
  <c r="R1553" i="1" s="1"/>
  <c r="T1553" i="1" s="1"/>
  <c r="U1553" i="1" s="1"/>
  <c r="R1489" i="1" a="1"/>
  <c r="R1489" i="1" s="1"/>
  <c r="T1489" i="1" s="1"/>
  <c r="U1489" i="1" s="1"/>
  <c r="R1425" i="1" a="1"/>
  <c r="R1425" i="1" s="1"/>
  <c r="T1425" i="1" s="1"/>
  <c r="U1425" i="1" s="1"/>
  <c r="R1361" i="1" a="1"/>
  <c r="R1361" i="1" s="1"/>
  <c r="T1361" i="1" s="1"/>
  <c r="U1361" i="1" s="1"/>
  <c r="R1297" i="1" a="1"/>
  <c r="R1297" i="1" s="1"/>
  <c r="T1297" i="1" s="1"/>
  <c r="U1297" i="1" s="1"/>
  <c r="R1233" i="1" a="1"/>
  <c r="R1233" i="1" s="1"/>
  <c r="T1233" i="1" s="1"/>
  <c r="U1233" i="1" s="1"/>
  <c r="R1169" i="1" a="1"/>
  <c r="R1169" i="1" s="1"/>
  <c r="T1169" i="1" s="1"/>
  <c r="U1169" i="1" s="1"/>
  <c r="R1105" i="1" a="1"/>
  <c r="R1105" i="1" s="1"/>
  <c r="T1105" i="1" s="1"/>
  <c r="U1105" i="1" s="1"/>
  <c r="R1041" i="1" a="1"/>
  <c r="R1041" i="1" s="1"/>
  <c r="T1041" i="1" s="1"/>
  <c r="U1041" i="1" s="1"/>
  <c r="R4728" i="1" a="1"/>
  <c r="R4728" i="1" s="1"/>
  <c r="T4728" i="1" s="1"/>
  <c r="U4728" i="1" s="1"/>
  <c r="R4664" i="1" a="1"/>
  <c r="R4664" i="1" s="1"/>
  <c r="T4664" i="1" s="1"/>
  <c r="U4664" i="1" s="1"/>
  <c r="R4600" i="1" a="1"/>
  <c r="R4600" i="1" s="1"/>
  <c r="T4600" i="1" s="1"/>
  <c r="U4600" i="1" s="1"/>
  <c r="R4536" i="1" a="1"/>
  <c r="R4536" i="1" s="1"/>
  <c r="T4536" i="1" s="1"/>
  <c r="U4536" i="1" s="1"/>
  <c r="R4472" i="1" a="1"/>
  <c r="R4472" i="1" s="1"/>
  <c r="T4472" i="1" s="1"/>
  <c r="U4472" i="1" s="1"/>
  <c r="R4408" i="1" a="1"/>
  <c r="R4408" i="1" s="1"/>
  <c r="T4408" i="1" s="1"/>
  <c r="U4408" i="1" s="1"/>
  <c r="R4344" i="1" a="1"/>
  <c r="R4344" i="1" s="1"/>
  <c r="T4344" i="1" s="1"/>
  <c r="U4344" i="1" s="1"/>
  <c r="R4280" i="1" a="1"/>
  <c r="R4280" i="1" s="1"/>
  <c r="T4280" i="1" s="1"/>
  <c r="U4280" i="1" s="1"/>
  <c r="R4216" i="1" a="1"/>
  <c r="R4216" i="1" s="1"/>
  <c r="T4216" i="1" s="1"/>
  <c r="U4216" i="1" s="1"/>
  <c r="R4152" i="1" a="1"/>
  <c r="R4152" i="1" s="1"/>
  <c r="T4152" i="1" s="1"/>
  <c r="U4152" i="1" s="1"/>
  <c r="R4088" i="1" a="1"/>
  <c r="R4088" i="1" s="1"/>
  <c r="T4088" i="1" s="1"/>
  <c r="U4088" i="1" s="1"/>
  <c r="R3935" i="1" a="1"/>
  <c r="R3935" i="1" s="1"/>
  <c r="T3935" i="1" s="1"/>
  <c r="U3935" i="1" s="1"/>
  <c r="R3871" i="1" a="1"/>
  <c r="R3871" i="1" s="1"/>
  <c r="T3871" i="1" s="1"/>
  <c r="U3871" i="1" s="1"/>
  <c r="R3807" i="1" a="1"/>
  <c r="R3807" i="1" s="1"/>
  <c r="T3807" i="1" s="1"/>
  <c r="U3807" i="1" s="1"/>
  <c r="R10461" i="1" a="1"/>
  <c r="R10461" i="1" s="1"/>
  <c r="T10461" i="1" s="1"/>
  <c r="U10461" i="1" s="1"/>
  <c r="R10397" i="1" a="1"/>
  <c r="R10397" i="1" s="1"/>
  <c r="T10397" i="1" s="1"/>
  <c r="U10397" i="1" s="1"/>
  <c r="R10333" i="1" a="1"/>
  <c r="R10333" i="1" s="1"/>
  <c r="T10333" i="1" s="1"/>
  <c r="U10333" i="1" s="1"/>
  <c r="R10269" i="1" a="1"/>
  <c r="R10269" i="1" s="1"/>
  <c r="T10269" i="1" s="1"/>
  <c r="U10269" i="1" s="1"/>
  <c r="R10205" i="1" a="1"/>
  <c r="R10205" i="1" s="1"/>
  <c r="T10205" i="1" s="1"/>
  <c r="U10205" i="1" s="1"/>
  <c r="R10141" i="1" a="1"/>
  <c r="R10141" i="1" s="1"/>
  <c r="T10141" i="1" s="1"/>
  <c r="U10141" i="1" s="1"/>
  <c r="R10077" i="1" a="1"/>
  <c r="R10077" i="1" s="1"/>
  <c r="T10077" i="1" s="1"/>
  <c r="U10077" i="1" s="1"/>
  <c r="R10013" i="1" a="1"/>
  <c r="R10013" i="1" s="1"/>
  <c r="T10013" i="1" s="1"/>
  <c r="U10013" i="1" s="1"/>
  <c r="R9949" i="1" a="1"/>
  <c r="R9949" i="1" s="1"/>
  <c r="T9949" i="1" s="1"/>
  <c r="U9949" i="1" s="1"/>
  <c r="R9885" i="1" a="1"/>
  <c r="R9885" i="1" s="1"/>
  <c r="T9885" i="1" s="1"/>
  <c r="U9885" i="1" s="1"/>
  <c r="R9821" i="1" a="1"/>
  <c r="R9821" i="1" s="1"/>
  <c r="T9821" i="1" s="1"/>
  <c r="U9821" i="1" s="1"/>
  <c r="R10684" i="1" a="1"/>
  <c r="R10684" i="1" s="1"/>
  <c r="T10684" i="1" s="1"/>
  <c r="U10684" i="1" s="1"/>
  <c r="R10620" i="1" a="1"/>
  <c r="R10620" i="1" s="1"/>
  <c r="T10620" i="1" s="1"/>
  <c r="U10620" i="1" s="1"/>
  <c r="R10556" i="1" a="1"/>
  <c r="R10556" i="1" s="1"/>
  <c r="T10556" i="1" s="1"/>
  <c r="U10556" i="1" s="1"/>
  <c r="R10492" i="1" a="1"/>
  <c r="R10492" i="1" s="1"/>
  <c r="T10492" i="1" s="1"/>
  <c r="U10492" i="1" s="1"/>
  <c r="R10428" i="1" a="1"/>
  <c r="R10428" i="1" s="1"/>
  <c r="T10428" i="1" s="1"/>
  <c r="U10428" i="1" s="1"/>
  <c r="R10364" i="1" a="1"/>
  <c r="R10364" i="1" s="1"/>
  <c r="T10364" i="1" s="1"/>
  <c r="U10364" i="1" s="1"/>
  <c r="R10300" i="1" a="1"/>
  <c r="R10300" i="1" s="1"/>
  <c r="T10300" i="1" s="1"/>
  <c r="U10300" i="1" s="1"/>
  <c r="R10236" i="1" a="1"/>
  <c r="R10236" i="1" s="1"/>
  <c r="T10236" i="1" s="1"/>
  <c r="U10236" i="1" s="1"/>
  <c r="R10172" i="1" a="1"/>
  <c r="R10172" i="1" s="1"/>
  <c r="T10172" i="1" s="1"/>
  <c r="U10172" i="1" s="1"/>
  <c r="R10108" i="1" a="1"/>
  <c r="R10108" i="1" s="1"/>
  <c r="T10108" i="1" s="1"/>
  <c r="U10108" i="1" s="1"/>
  <c r="R7066" i="1" a="1"/>
  <c r="R7066" i="1" s="1"/>
  <c r="T7066" i="1" s="1"/>
  <c r="U7066" i="1" s="1"/>
  <c r="R7002" i="1" a="1"/>
  <c r="R7002" i="1" s="1"/>
  <c r="T7002" i="1" s="1"/>
  <c r="U7002" i="1" s="1"/>
  <c r="R6938" i="1" a="1"/>
  <c r="R6938" i="1" s="1"/>
  <c r="T6938" i="1" s="1"/>
  <c r="U6938" i="1" s="1"/>
  <c r="R6874" i="1" a="1"/>
  <c r="R6874" i="1" s="1"/>
  <c r="T6874" i="1" s="1"/>
  <c r="U6874" i="1" s="1"/>
  <c r="R6810" i="1" a="1"/>
  <c r="R6810" i="1" s="1"/>
  <c r="T6810" i="1" s="1"/>
  <c r="U6810" i="1" s="1"/>
  <c r="R6746" i="1" a="1"/>
  <c r="R6746" i="1" s="1"/>
  <c r="T6746" i="1" s="1"/>
  <c r="U6746" i="1" s="1"/>
  <c r="R6682" i="1" a="1"/>
  <c r="R6682" i="1" s="1"/>
  <c r="T6682" i="1" s="1"/>
  <c r="U6682" i="1" s="1"/>
  <c r="R6618" i="1" a="1"/>
  <c r="R6618" i="1" s="1"/>
  <c r="T6618" i="1" s="1"/>
  <c r="U6618" i="1" s="1"/>
  <c r="R6554" i="1" a="1"/>
  <c r="R6554" i="1" s="1"/>
  <c r="T6554" i="1" s="1"/>
  <c r="U6554" i="1" s="1"/>
  <c r="R6490" i="1" a="1"/>
  <c r="R6490" i="1" s="1"/>
  <c r="T6490" i="1" s="1"/>
  <c r="U6490" i="1" s="1"/>
  <c r="R6426" i="1" a="1"/>
  <c r="R6426" i="1" s="1"/>
  <c r="T6426" i="1" s="1"/>
  <c r="U6426" i="1" s="1"/>
  <c r="R993" i="1" a="1"/>
  <c r="R993" i="1" s="1"/>
  <c r="T993" i="1" s="1"/>
  <c r="U993" i="1" s="1"/>
  <c r="R929" i="1" a="1"/>
  <c r="R929" i="1" s="1"/>
  <c r="T929" i="1" s="1"/>
  <c r="U929" i="1" s="1"/>
  <c r="R865" i="1" a="1"/>
  <c r="R865" i="1" s="1"/>
  <c r="T865" i="1" s="1"/>
  <c r="U865" i="1" s="1"/>
  <c r="R801" i="1" a="1"/>
  <c r="R801" i="1" s="1"/>
  <c r="T801" i="1" s="1"/>
  <c r="U801" i="1" s="1"/>
  <c r="R737" i="1" a="1"/>
  <c r="R737" i="1" s="1"/>
  <c r="T737" i="1" s="1"/>
  <c r="U737" i="1" s="1"/>
  <c r="R4040" i="1" a="1"/>
  <c r="R4040" i="1" s="1"/>
  <c r="T4040" i="1" s="1"/>
  <c r="U4040" i="1" s="1"/>
  <c r="R3976" i="1" a="1"/>
  <c r="R3976" i="1" s="1"/>
  <c r="T3976" i="1" s="1"/>
  <c r="U3976" i="1" s="1"/>
  <c r="R3912" i="1" a="1"/>
  <c r="R3912" i="1" s="1"/>
  <c r="T3912" i="1" s="1"/>
  <c r="U3912" i="1" s="1"/>
  <c r="R3848" i="1" a="1"/>
  <c r="R3848" i="1" s="1"/>
  <c r="T3848" i="1" s="1"/>
  <c r="U3848" i="1" s="1"/>
  <c r="R3784" i="1" a="1"/>
  <c r="R3784" i="1" s="1"/>
  <c r="T3784" i="1" s="1"/>
  <c r="U3784" i="1" s="1"/>
  <c r="R3720" i="1" a="1"/>
  <c r="R3720" i="1" s="1"/>
  <c r="T3720" i="1" s="1"/>
  <c r="U3720" i="1" s="1"/>
  <c r="R3656" i="1" a="1"/>
  <c r="R3656" i="1" s="1"/>
  <c r="T3656" i="1" s="1"/>
  <c r="U3656" i="1" s="1"/>
  <c r="R3592" i="1" a="1"/>
  <c r="R3592" i="1" s="1"/>
  <c r="T3592" i="1" s="1"/>
  <c r="U3592" i="1" s="1"/>
  <c r="R3528" i="1" a="1"/>
  <c r="R3528" i="1" s="1"/>
  <c r="T3528" i="1" s="1"/>
  <c r="U3528" i="1" s="1"/>
  <c r="R3464" i="1" a="1"/>
  <c r="R3464" i="1" s="1"/>
  <c r="T3464" i="1" s="1"/>
  <c r="U3464" i="1" s="1"/>
  <c r="R3400" i="1" a="1"/>
  <c r="R3400" i="1" s="1"/>
  <c r="T3400" i="1" s="1"/>
  <c r="U3400" i="1" s="1"/>
  <c r="R9789" i="1" a="1"/>
  <c r="R9789" i="1" s="1"/>
  <c r="T9789" i="1" s="1"/>
  <c r="U9789" i="1" s="1"/>
  <c r="R9725" i="1" a="1"/>
  <c r="R9725" i="1" s="1"/>
  <c r="T9725" i="1" s="1"/>
  <c r="U9725" i="1" s="1"/>
  <c r="R9661" i="1" a="1"/>
  <c r="R9661" i="1" s="1"/>
  <c r="T9661" i="1" s="1"/>
  <c r="U9661" i="1" s="1"/>
  <c r="R9597" i="1" a="1"/>
  <c r="R9597" i="1" s="1"/>
  <c r="T9597" i="1" s="1"/>
  <c r="U9597" i="1" s="1"/>
  <c r="R9533" i="1" a="1"/>
  <c r="R9533" i="1" s="1"/>
  <c r="T9533" i="1" s="1"/>
  <c r="U9533" i="1" s="1"/>
  <c r="R10052" i="1" a="1"/>
  <c r="R10052" i="1" s="1"/>
  <c r="T10052" i="1" s="1"/>
  <c r="U10052" i="1" s="1"/>
  <c r="R9988" i="1" a="1"/>
  <c r="R9988" i="1" s="1"/>
  <c r="T9988" i="1" s="1"/>
  <c r="U9988" i="1" s="1"/>
  <c r="R9924" i="1" a="1"/>
  <c r="R9924" i="1" s="1"/>
  <c r="T9924" i="1" s="1"/>
  <c r="U9924" i="1" s="1"/>
  <c r="R9860" i="1" a="1"/>
  <c r="R9860" i="1" s="1"/>
  <c r="T9860" i="1" s="1"/>
  <c r="U9860" i="1" s="1"/>
  <c r="R9796" i="1" a="1"/>
  <c r="R9796" i="1" s="1"/>
  <c r="T9796" i="1" s="1"/>
  <c r="U9796" i="1" s="1"/>
  <c r="R9732" i="1" a="1"/>
  <c r="R9732" i="1" s="1"/>
  <c r="T9732" i="1" s="1"/>
  <c r="U9732" i="1" s="1"/>
  <c r="R9668" i="1" a="1"/>
  <c r="R9668" i="1" s="1"/>
  <c r="T9668" i="1" s="1"/>
  <c r="U9668" i="1" s="1"/>
  <c r="R9604" i="1" a="1"/>
  <c r="R9604" i="1" s="1"/>
  <c r="T9604" i="1" s="1"/>
  <c r="U9604" i="1" s="1"/>
  <c r="R9540" i="1" a="1"/>
  <c r="R9540" i="1" s="1"/>
  <c r="T9540" i="1" s="1"/>
  <c r="U9540" i="1" s="1"/>
  <c r="R6362" i="1" a="1"/>
  <c r="R6362" i="1" s="1"/>
  <c r="T6362" i="1" s="1"/>
  <c r="U6362" i="1" s="1"/>
  <c r="R6298" i="1" a="1"/>
  <c r="R6298" i="1" s="1"/>
  <c r="T6298" i="1" s="1"/>
  <c r="U6298" i="1" s="1"/>
  <c r="R6234" i="1" a="1"/>
  <c r="R6234" i="1" s="1"/>
  <c r="T6234" i="1" s="1"/>
  <c r="U6234" i="1" s="1"/>
  <c r="R6170" i="1" a="1"/>
  <c r="R6170" i="1" s="1"/>
  <c r="T6170" i="1" s="1"/>
  <c r="U6170" i="1" s="1"/>
  <c r="R6106" i="1" a="1"/>
  <c r="R6106" i="1" s="1"/>
  <c r="T6106" i="1" s="1"/>
  <c r="U6106" i="1" s="1"/>
  <c r="R6042" i="1" a="1"/>
  <c r="R6042" i="1" s="1"/>
  <c r="T6042" i="1" s="1"/>
  <c r="U6042" i="1" s="1"/>
  <c r="R5978" i="1" a="1"/>
  <c r="R5978" i="1" s="1"/>
  <c r="T5978" i="1" s="1"/>
  <c r="U5978" i="1" s="1"/>
  <c r="R5914" i="1" a="1"/>
  <c r="R5914" i="1" s="1"/>
  <c r="T5914" i="1" s="1"/>
  <c r="U5914" i="1" s="1"/>
  <c r="R5850" i="1" a="1"/>
  <c r="R5850" i="1" s="1"/>
  <c r="T5850" i="1" s="1"/>
  <c r="U5850" i="1" s="1"/>
  <c r="R5786" i="1" a="1"/>
  <c r="R5786" i="1" s="1"/>
  <c r="T5786" i="1" s="1"/>
  <c r="U5786" i="1" s="1"/>
  <c r="R5722" i="1" a="1"/>
  <c r="R5722" i="1" s="1"/>
  <c r="T5722" i="1" s="1"/>
  <c r="U5722" i="1" s="1"/>
  <c r="R5658" i="1" a="1"/>
  <c r="R5658" i="1" s="1"/>
  <c r="T5658" i="1" s="1"/>
  <c r="U5658" i="1" s="1"/>
  <c r="R5594" i="1" a="1"/>
  <c r="R5594" i="1" s="1"/>
  <c r="T5594" i="1" s="1"/>
  <c r="U5594" i="1" s="1"/>
  <c r="R5530" i="1" a="1"/>
  <c r="R5530" i="1" s="1"/>
  <c r="T5530" i="1" s="1"/>
  <c r="U5530" i="1" s="1"/>
  <c r="R617" i="1" a="1"/>
  <c r="R617" i="1" s="1"/>
  <c r="T617" i="1" s="1"/>
  <c r="U617" i="1" s="1"/>
  <c r="R553" i="1" a="1"/>
  <c r="R553" i="1" s="1"/>
  <c r="T553" i="1" s="1"/>
  <c r="U553" i="1" s="1"/>
  <c r="R489" i="1" a="1"/>
  <c r="R489" i="1" s="1"/>
  <c r="T489" i="1" s="1"/>
  <c r="U489" i="1" s="1"/>
  <c r="R425" i="1" a="1"/>
  <c r="R425" i="1" s="1"/>
  <c r="T425" i="1" s="1"/>
  <c r="U425" i="1" s="1"/>
  <c r="R361" i="1" a="1"/>
  <c r="R361" i="1" s="1"/>
  <c r="T361" i="1" s="1"/>
  <c r="U361" i="1" s="1"/>
  <c r="R297" i="1" a="1"/>
  <c r="R297" i="1" s="1"/>
  <c r="T297" i="1" s="1"/>
  <c r="U297" i="1" s="1"/>
  <c r="R233" i="1" a="1"/>
  <c r="R233" i="1" s="1"/>
  <c r="T233" i="1" s="1"/>
  <c r="U233" i="1" s="1"/>
  <c r="R169" i="1" a="1"/>
  <c r="R169" i="1" s="1"/>
  <c r="T169" i="1" s="1"/>
  <c r="U169" i="1" s="1"/>
  <c r="R105" i="1" a="1"/>
  <c r="R105" i="1" s="1"/>
  <c r="T105" i="1" s="1"/>
  <c r="U105" i="1" s="1"/>
  <c r="R41" i="1" a="1"/>
  <c r="R41" i="1" s="1"/>
  <c r="T41" i="1" s="1"/>
  <c r="U41" i="1" s="1"/>
  <c r="R9492" i="1" a="1"/>
  <c r="R9492" i="1" s="1"/>
  <c r="T9492" i="1" s="1"/>
  <c r="U9492" i="1" s="1"/>
  <c r="R5466" i="1" a="1"/>
  <c r="R5466" i="1" s="1"/>
  <c r="T5466" i="1" s="1"/>
  <c r="U5466" i="1" s="1"/>
  <c r="R5402" i="1" a="1"/>
  <c r="R5402" i="1" s="1"/>
  <c r="T5402" i="1" s="1"/>
  <c r="U5402" i="1" s="1"/>
  <c r="R5338" i="1" a="1"/>
  <c r="R5338" i="1" s="1"/>
  <c r="T5338" i="1" s="1"/>
  <c r="U5338" i="1" s="1"/>
  <c r="R5274" i="1" a="1"/>
  <c r="R5274" i="1" s="1"/>
  <c r="T5274" i="1" s="1"/>
  <c r="U5274" i="1" s="1"/>
  <c r="R5210" i="1" a="1"/>
  <c r="R5210" i="1" s="1"/>
  <c r="T5210" i="1" s="1"/>
  <c r="U5210" i="1" s="1"/>
  <c r="R5146" i="1" a="1"/>
  <c r="R5146" i="1" s="1"/>
  <c r="T5146" i="1" s="1"/>
  <c r="U5146" i="1" s="1"/>
  <c r="R5082" i="1" a="1"/>
  <c r="R5082" i="1" s="1"/>
  <c r="T5082" i="1" s="1"/>
  <c r="U5082" i="1" s="1"/>
  <c r="R5018" i="1" a="1"/>
  <c r="R5018" i="1" s="1"/>
  <c r="T5018" i="1" s="1"/>
  <c r="U5018" i="1" s="1"/>
  <c r="R4954" i="1" a="1"/>
  <c r="R4954" i="1" s="1"/>
  <c r="T4954" i="1" s="1"/>
  <c r="U4954" i="1" s="1"/>
  <c r="R4890" i="1" a="1"/>
  <c r="R4890" i="1" s="1"/>
  <c r="T4890" i="1" s="1"/>
  <c r="U4890" i="1" s="1"/>
  <c r="R6155" i="1" a="1"/>
  <c r="R6155" i="1" s="1"/>
  <c r="T6155" i="1" s="1"/>
  <c r="U6155" i="1" s="1"/>
  <c r="R6091" i="1" a="1"/>
  <c r="R6091" i="1" s="1"/>
  <c r="T6091" i="1" s="1"/>
  <c r="U6091" i="1" s="1"/>
  <c r="R6027" i="1" a="1"/>
  <c r="R6027" i="1" s="1"/>
  <c r="T6027" i="1" s="1"/>
  <c r="U6027" i="1" s="1"/>
  <c r="R5963" i="1" a="1"/>
  <c r="R5963" i="1" s="1"/>
  <c r="T5963" i="1" s="1"/>
  <c r="U5963" i="1" s="1"/>
  <c r="R5899" i="1" a="1"/>
  <c r="R5899" i="1" s="1"/>
  <c r="T5899" i="1" s="1"/>
  <c r="U5899" i="1" s="1"/>
  <c r="R4826" i="1" a="1"/>
  <c r="R4826" i="1" s="1"/>
  <c r="T4826" i="1" s="1"/>
  <c r="U4826" i="1" s="1"/>
  <c r="R4762" i="1" a="1"/>
  <c r="R4762" i="1" s="1"/>
  <c r="T4762" i="1" s="1"/>
  <c r="U4762" i="1" s="1"/>
  <c r="R4698" i="1" a="1"/>
  <c r="R4698" i="1" s="1"/>
  <c r="T4698" i="1" s="1"/>
  <c r="U4698" i="1" s="1"/>
  <c r="R4634" i="1" a="1"/>
  <c r="R4634" i="1" s="1"/>
  <c r="T4634" i="1" s="1"/>
  <c r="U4634" i="1" s="1"/>
  <c r="R5795" i="1" a="1"/>
  <c r="R5795" i="1" s="1"/>
  <c r="T5795" i="1" s="1"/>
  <c r="U5795" i="1" s="1"/>
  <c r="R5731" i="1" a="1"/>
  <c r="R5731" i="1" s="1"/>
  <c r="T5731" i="1" s="1"/>
  <c r="U5731" i="1" s="1"/>
  <c r="R5667" i="1" a="1"/>
  <c r="R5667" i="1" s="1"/>
  <c r="T5667" i="1" s="1"/>
  <c r="U5667" i="1" s="1"/>
  <c r="R4594" i="1" a="1"/>
  <c r="R4594" i="1" s="1"/>
  <c r="T4594" i="1" s="1"/>
  <c r="U4594" i="1" s="1"/>
  <c r="R4530" i="1" a="1"/>
  <c r="R4530" i="1" s="1"/>
  <c r="T4530" i="1" s="1"/>
  <c r="U4530" i="1" s="1"/>
  <c r="R4466" i="1" a="1"/>
  <c r="R4466" i="1" s="1"/>
  <c r="T4466" i="1" s="1"/>
  <c r="U4466" i="1" s="1"/>
  <c r="R4402" i="1" a="1"/>
  <c r="R4402" i="1" s="1"/>
  <c r="T4402" i="1" s="1"/>
  <c r="U4402" i="1" s="1"/>
  <c r="R4338" i="1" a="1"/>
  <c r="R4338" i="1" s="1"/>
  <c r="T4338" i="1" s="1"/>
  <c r="U4338" i="1" s="1"/>
  <c r="R4274" i="1" a="1"/>
  <c r="R4274" i="1" s="1"/>
  <c r="T4274" i="1" s="1"/>
  <c r="U4274" i="1" s="1"/>
  <c r="R4210" i="1" a="1"/>
  <c r="R4210" i="1" s="1"/>
  <c r="T4210" i="1" s="1"/>
  <c r="U4210" i="1" s="1"/>
  <c r="R4146" i="1" a="1"/>
  <c r="R4146" i="1" s="1"/>
  <c r="T4146" i="1" s="1"/>
  <c r="U4146" i="1" s="1"/>
  <c r="R4082" i="1" a="1"/>
  <c r="R4082" i="1" s="1"/>
  <c r="T4082" i="1" s="1"/>
  <c r="U4082" i="1" s="1"/>
  <c r="R4018" i="1" a="1"/>
  <c r="R4018" i="1" s="1"/>
  <c r="T4018" i="1" s="1"/>
  <c r="U4018" i="1" s="1"/>
  <c r="R13602" i="1" a="1"/>
  <c r="R13602" i="1" s="1"/>
  <c r="T13602" i="1" s="1"/>
  <c r="U13602" i="1" s="1"/>
  <c r="R13464" i="1" a="1"/>
  <c r="R13464" i="1" s="1"/>
  <c r="T13464" i="1" s="1"/>
  <c r="U13464" i="1" s="1"/>
  <c r="R12743" i="1" a="1"/>
  <c r="R12743" i="1" s="1"/>
  <c r="T12743" i="1" s="1"/>
  <c r="U12743" i="1" s="1"/>
  <c r="R12954" i="1" a="1"/>
  <c r="R12954" i="1" s="1"/>
  <c r="T12954" i="1" s="1"/>
  <c r="U12954" i="1" s="1"/>
  <c r="R6569" i="1" a="1"/>
  <c r="R6569" i="1" s="1"/>
  <c r="T6569" i="1" s="1"/>
  <c r="U6569" i="1" s="1"/>
  <c r="R10287" i="1" a="1"/>
  <c r="R10287" i="1" s="1"/>
  <c r="T10287" i="1" s="1"/>
  <c r="U10287" i="1" s="1"/>
  <c r="R12726" i="1" a="1"/>
  <c r="R12726" i="1" s="1"/>
  <c r="T12726" i="1" s="1"/>
  <c r="U12726" i="1" s="1"/>
  <c r="R12918" i="1" a="1"/>
  <c r="R12918" i="1" s="1"/>
  <c r="T12918" i="1" s="1"/>
  <c r="U12918" i="1" s="1"/>
  <c r="R13942" i="1" a="1"/>
  <c r="R13942" i="1" s="1"/>
  <c r="T13942" i="1" s="1"/>
  <c r="U13942" i="1" s="1"/>
  <c r="R12574" i="1" a="1"/>
  <c r="R12574" i="1" s="1"/>
  <c r="T12574" i="1" s="1"/>
  <c r="U12574" i="1" s="1"/>
  <c r="R11666" i="1" a="1"/>
  <c r="R11666" i="1" s="1"/>
  <c r="T11666" i="1" s="1"/>
  <c r="U11666" i="1" s="1"/>
  <c r="R11154" i="1" a="1"/>
  <c r="R11154" i="1" s="1"/>
  <c r="T11154" i="1" s="1"/>
  <c r="U11154" i="1" s="1"/>
  <c r="R6097" i="1" a="1"/>
  <c r="R6097" i="1" s="1"/>
  <c r="T6097" i="1" s="1"/>
  <c r="U6097" i="1" s="1"/>
  <c r="R5585" i="1" a="1"/>
  <c r="R5585" i="1" s="1"/>
  <c r="T5585" i="1" s="1"/>
  <c r="U5585" i="1" s="1"/>
  <c r="R5073" i="1" a="1"/>
  <c r="R5073" i="1" s="1"/>
  <c r="T5073" i="1" s="1"/>
  <c r="U5073" i="1" s="1"/>
  <c r="R8672" i="1" a="1"/>
  <c r="R8672" i="1" s="1"/>
  <c r="T8672" i="1" s="1"/>
  <c r="U8672" i="1" s="1"/>
  <c r="R8160" i="1" a="1"/>
  <c r="R8160" i="1" s="1"/>
  <c r="T8160" i="1" s="1"/>
  <c r="U8160" i="1" s="1"/>
  <c r="R8815" i="1" a="1"/>
  <c r="R8815" i="1" s="1"/>
  <c r="T8815" i="1" s="1"/>
  <c r="U8815" i="1" s="1"/>
  <c r="R8303" i="1" a="1"/>
  <c r="R8303" i="1" s="1"/>
  <c r="T8303" i="1" s="1"/>
  <c r="U8303" i="1" s="1"/>
  <c r="R7791" i="1" a="1"/>
  <c r="R7791" i="1" s="1"/>
  <c r="T7791" i="1" s="1"/>
  <c r="U7791" i="1" s="1"/>
  <c r="R10462" i="1" a="1"/>
  <c r="R10462" i="1" s="1"/>
  <c r="T10462" i="1" s="1"/>
  <c r="U10462" i="1" s="1"/>
  <c r="R9094" i="1" a="1"/>
  <c r="R9094" i="1" s="1"/>
  <c r="T9094" i="1" s="1"/>
  <c r="U9094" i="1" s="1"/>
  <c r="R11142" i="1" a="1"/>
  <c r="R11142" i="1" s="1"/>
  <c r="T11142" i="1" s="1"/>
  <c r="U11142" i="1" s="1"/>
  <c r="R9934" i="1" a="1"/>
  <c r="R9934" i="1" s="1"/>
  <c r="T9934" i="1" s="1"/>
  <c r="U9934" i="1" s="1"/>
  <c r="R11654" i="1" a="1"/>
  <c r="R11654" i="1" s="1"/>
  <c r="T11654" i="1" s="1"/>
  <c r="U11654" i="1" s="1"/>
  <c r="R9982" i="1" a="1"/>
  <c r="R9982" i="1" s="1"/>
  <c r="T9982" i="1" s="1"/>
  <c r="U9982" i="1" s="1"/>
  <c r="R14068" i="1" a="1"/>
  <c r="R14068" i="1" s="1"/>
  <c r="T14068" i="1" s="1"/>
  <c r="U14068" i="1" s="1"/>
  <c r="R10210" i="1" a="1"/>
  <c r="R10210" i="1" s="1"/>
  <c r="T10210" i="1" s="1"/>
  <c r="U10210" i="1" s="1"/>
  <c r="R9698" i="1" a="1"/>
  <c r="R9698" i="1" s="1"/>
  <c r="T9698" i="1" s="1"/>
  <c r="U9698" i="1" s="1"/>
  <c r="R4305" i="1" a="1"/>
  <c r="R4305" i="1" s="1"/>
  <c r="T4305" i="1" s="1"/>
  <c r="U4305" i="1" s="1"/>
  <c r="R3793" i="1" a="1"/>
  <c r="R3793" i="1" s="1"/>
  <c r="T3793" i="1" s="1"/>
  <c r="U3793" i="1" s="1"/>
  <c r="R7704" i="1" a="1"/>
  <c r="R7704" i="1" s="1"/>
  <c r="T7704" i="1" s="1"/>
  <c r="U7704" i="1" s="1"/>
  <c r="R7192" i="1" a="1"/>
  <c r="R7192" i="1" s="1"/>
  <c r="T7192" i="1" s="1"/>
  <c r="U7192" i="1" s="1"/>
  <c r="R7447" i="1" a="1"/>
  <c r="R7447" i="1" s="1"/>
  <c r="T7447" i="1" s="1"/>
  <c r="U7447" i="1" s="1"/>
  <c r="R6935" i="1" a="1"/>
  <c r="R6935" i="1" s="1"/>
  <c r="T6935" i="1" s="1"/>
  <c r="U6935" i="1" s="1"/>
  <c r="R6423" i="1" a="1"/>
  <c r="R6423" i="1" s="1"/>
  <c r="T6423" i="1" s="1"/>
  <c r="U6423" i="1" s="1"/>
  <c r="R8406" i="1" a="1"/>
  <c r="R8406" i="1" s="1"/>
  <c r="T8406" i="1" s="1"/>
  <c r="U8406" i="1" s="1"/>
  <c r="R13389" i="1" a="1"/>
  <c r="R13389" i="1" s="1"/>
  <c r="T13389" i="1" s="1"/>
  <c r="U13389" i="1" s="1"/>
  <c r="R12877" i="1" a="1"/>
  <c r="R12877" i="1" s="1"/>
  <c r="T12877" i="1" s="1"/>
  <c r="U12877" i="1" s="1"/>
  <c r="R13940" i="1" a="1"/>
  <c r="R13940" i="1" s="1"/>
  <c r="T13940" i="1" s="1"/>
  <c r="U13940" i="1" s="1"/>
  <c r="R13684" i="1" a="1"/>
  <c r="R13684" i="1" s="1"/>
  <c r="T13684" i="1" s="1"/>
  <c r="U13684" i="1" s="1"/>
  <c r="R13428" i="1" a="1"/>
  <c r="R13428" i="1" s="1"/>
  <c r="T13428" i="1" s="1"/>
  <c r="U13428" i="1" s="1"/>
  <c r="R13172" i="1" a="1"/>
  <c r="R13172" i="1" s="1"/>
  <c r="T13172" i="1" s="1"/>
  <c r="U13172" i="1" s="1"/>
  <c r="R12916" i="1" a="1"/>
  <c r="R12916" i="1" s="1"/>
  <c r="T12916" i="1" s="1"/>
  <c r="U12916" i="1" s="1"/>
  <c r="R9682" i="1" a="1"/>
  <c r="R9682" i="1" s="1"/>
  <c r="T9682" i="1" s="1"/>
  <c r="U9682" i="1" s="1"/>
  <c r="R9554" i="1" a="1"/>
  <c r="R9554" i="1" s="1"/>
  <c r="T9554" i="1" s="1"/>
  <c r="U9554" i="1" s="1"/>
  <c r="R9450" i="1" a="1"/>
  <c r="R9450" i="1" s="1"/>
  <c r="T9450" i="1" s="1"/>
  <c r="U9450" i="1" s="1"/>
  <c r="R9386" i="1" a="1"/>
  <c r="R9386" i="1" s="1"/>
  <c r="T9386" i="1" s="1"/>
  <c r="U9386" i="1" s="1"/>
  <c r="R9322" i="1" a="1"/>
  <c r="R9322" i="1" s="1"/>
  <c r="T9322" i="1" s="1"/>
  <c r="U9322" i="1" s="1"/>
  <c r="R9258" i="1" a="1"/>
  <c r="R9258" i="1" s="1"/>
  <c r="T9258" i="1" s="1"/>
  <c r="U9258" i="1" s="1"/>
  <c r="R9194" i="1" a="1"/>
  <c r="R9194" i="1" s="1"/>
  <c r="T9194" i="1" s="1"/>
  <c r="U9194" i="1" s="1"/>
  <c r="R9130" i="1" a="1"/>
  <c r="R9130" i="1" s="1"/>
  <c r="T9130" i="1" s="1"/>
  <c r="U9130" i="1" s="1"/>
  <c r="R9066" i="1" a="1"/>
  <c r="R9066" i="1" s="1"/>
  <c r="T9066" i="1" s="1"/>
  <c r="U9066" i="1" s="1"/>
  <c r="R3657" i="1" a="1"/>
  <c r="R3657" i="1" s="1"/>
  <c r="T3657" i="1" s="1"/>
  <c r="U3657" i="1" s="1"/>
  <c r="R3593" i="1" a="1"/>
  <c r="R3593" i="1" s="1"/>
  <c r="T3593" i="1" s="1"/>
  <c r="U3593" i="1" s="1"/>
  <c r="R3529" i="1" a="1"/>
  <c r="R3529" i="1" s="1"/>
  <c r="T3529" i="1" s="1"/>
  <c r="U3529" i="1" s="1"/>
  <c r="R3465" i="1" a="1"/>
  <c r="R3465" i="1" s="1"/>
  <c r="T3465" i="1" s="1"/>
  <c r="U3465" i="1" s="1"/>
  <c r="R3401" i="1" a="1"/>
  <c r="R3401" i="1" s="1"/>
  <c r="T3401" i="1" s="1"/>
  <c r="U3401" i="1" s="1"/>
  <c r="R3337" i="1" a="1"/>
  <c r="R3337" i="1" s="1"/>
  <c r="T3337" i="1" s="1"/>
  <c r="U3337" i="1" s="1"/>
  <c r="R3273" i="1" a="1"/>
  <c r="R3273" i="1" s="1"/>
  <c r="T3273" i="1" s="1"/>
  <c r="U3273" i="1" s="1"/>
  <c r="R3209" i="1" a="1"/>
  <c r="R3209" i="1" s="1"/>
  <c r="T3209" i="1" s="1"/>
  <c r="U3209" i="1" s="1"/>
  <c r="R3145" i="1" a="1"/>
  <c r="R3145" i="1" s="1"/>
  <c r="T3145" i="1" s="1"/>
  <c r="U3145" i="1" s="1"/>
  <c r="R3081" i="1" a="1"/>
  <c r="R3081" i="1" s="1"/>
  <c r="T3081" i="1" s="1"/>
  <c r="U3081" i="1" s="1"/>
  <c r="R3017" i="1" a="1"/>
  <c r="R3017" i="1" s="1"/>
  <c r="T3017" i="1" s="1"/>
  <c r="U3017" i="1" s="1"/>
  <c r="R2953" i="1" a="1"/>
  <c r="R2953" i="1" s="1"/>
  <c r="T2953" i="1" s="1"/>
  <c r="U2953" i="1" s="1"/>
  <c r="R6824" i="1" a="1"/>
  <c r="R6824" i="1" s="1"/>
  <c r="T6824" i="1" s="1"/>
  <c r="U6824" i="1" s="1"/>
  <c r="R6760" i="1" a="1"/>
  <c r="R6760" i="1" s="1"/>
  <c r="T6760" i="1" s="1"/>
  <c r="U6760" i="1" s="1"/>
  <c r="R6696" i="1" a="1"/>
  <c r="R6696" i="1" s="1"/>
  <c r="T6696" i="1" s="1"/>
  <c r="U6696" i="1" s="1"/>
  <c r="R6632" i="1" a="1"/>
  <c r="R6632" i="1" s="1"/>
  <c r="T6632" i="1" s="1"/>
  <c r="U6632" i="1" s="1"/>
  <c r="R6568" i="1" a="1"/>
  <c r="R6568" i="1" s="1"/>
  <c r="T6568" i="1" s="1"/>
  <c r="U6568" i="1" s="1"/>
  <c r="R6504" i="1" a="1"/>
  <c r="R6504" i="1" s="1"/>
  <c r="T6504" i="1" s="1"/>
  <c r="U6504" i="1" s="1"/>
  <c r="R6440" i="1" a="1"/>
  <c r="R6440" i="1" s="1"/>
  <c r="T6440" i="1" s="1"/>
  <c r="U6440" i="1" s="1"/>
  <c r="R6376" i="1" a="1"/>
  <c r="R6376" i="1" s="1"/>
  <c r="T6376" i="1" s="1"/>
  <c r="U6376" i="1" s="1"/>
  <c r="R6312" i="1" a="1"/>
  <c r="R6312" i="1" s="1"/>
  <c r="T6312" i="1" s="1"/>
  <c r="U6312" i="1" s="1"/>
  <c r="R6248" i="1" a="1"/>
  <c r="R6248" i="1" s="1"/>
  <c r="T6248" i="1" s="1"/>
  <c r="U6248" i="1" s="1"/>
  <c r="R6184" i="1" a="1"/>
  <c r="R6184" i="1" s="1"/>
  <c r="T6184" i="1" s="1"/>
  <c r="U6184" i="1" s="1"/>
  <c r="R6263" i="1" a="1"/>
  <c r="R6263" i="1" s="1"/>
  <c r="T6263" i="1" s="1"/>
  <c r="U6263" i="1" s="1"/>
  <c r="R6199" i="1" a="1"/>
  <c r="R6199" i="1" s="1"/>
  <c r="T6199" i="1" s="1"/>
  <c r="U6199" i="1" s="1"/>
  <c r="R6135" i="1" a="1"/>
  <c r="R6135" i="1" s="1"/>
  <c r="T6135" i="1" s="1"/>
  <c r="U6135" i="1" s="1"/>
  <c r="R6071" i="1" a="1"/>
  <c r="R6071" i="1" s="1"/>
  <c r="T6071" i="1" s="1"/>
  <c r="U6071" i="1" s="1"/>
  <c r="R6007" i="1" a="1"/>
  <c r="R6007" i="1" s="1"/>
  <c r="T6007" i="1" s="1"/>
  <c r="U6007" i="1" s="1"/>
  <c r="R5943" i="1" a="1"/>
  <c r="R5943" i="1" s="1"/>
  <c r="T5943" i="1" s="1"/>
  <c r="U5943" i="1" s="1"/>
  <c r="R5879" i="1" a="1"/>
  <c r="R5879" i="1" s="1"/>
  <c r="T5879" i="1" s="1"/>
  <c r="U5879" i="1" s="1"/>
  <c r="R5815" i="1" a="1"/>
  <c r="R5815" i="1" s="1"/>
  <c r="T5815" i="1" s="1"/>
  <c r="U5815" i="1" s="1"/>
  <c r="R5751" i="1" a="1"/>
  <c r="R5751" i="1" s="1"/>
  <c r="T5751" i="1" s="1"/>
  <c r="U5751" i="1" s="1"/>
  <c r="R5687" i="1" a="1"/>
  <c r="R5687" i="1" s="1"/>
  <c r="T5687" i="1" s="1"/>
  <c r="U5687" i="1" s="1"/>
  <c r="R5623" i="1" a="1"/>
  <c r="R5623" i="1" s="1"/>
  <c r="T5623" i="1" s="1"/>
  <c r="U5623" i="1" s="1"/>
  <c r="R5559" i="1" a="1"/>
  <c r="R5559" i="1" s="1"/>
  <c r="T5559" i="1" s="1"/>
  <c r="U5559" i="1" s="1"/>
  <c r="R5495" i="1" a="1"/>
  <c r="R5495" i="1" s="1"/>
  <c r="T5495" i="1" s="1"/>
  <c r="U5495" i="1" s="1"/>
  <c r="R8270" i="1" a="1"/>
  <c r="R8270" i="1" s="1"/>
  <c r="T8270" i="1" s="1"/>
  <c r="U8270" i="1" s="1"/>
  <c r="R8206" i="1" a="1"/>
  <c r="R8206" i="1" s="1"/>
  <c r="T8206" i="1" s="1"/>
  <c r="U8206" i="1" s="1"/>
  <c r="R8142" i="1" a="1"/>
  <c r="R8142" i="1" s="1"/>
  <c r="T8142" i="1" s="1"/>
  <c r="U8142" i="1" s="1"/>
  <c r="R8078" i="1" a="1"/>
  <c r="R8078" i="1" s="1"/>
  <c r="T8078" i="1" s="1"/>
  <c r="U8078" i="1" s="1"/>
  <c r="R8014" i="1" a="1"/>
  <c r="R8014" i="1" s="1"/>
  <c r="T8014" i="1" s="1"/>
  <c r="U8014" i="1" s="1"/>
  <c r="R7950" i="1" a="1"/>
  <c r="R7950" i="1" s="1"/>
  <c r="T7950" i="1" s="1"/>
  <c r="U7950" i="1" s="1"/>
  <c r="R7886" i="1" a="1"/>
  <c r="R7886" i="1" s="1"/>
  <c r="T7886" i="1" s="1"/>
  <c r="U7886" i="1" s="1"/>
  <c r="R7822" i="1" a="1"/>
  <c r="R7822" i="1" s="1"/>
  <c r="T7822" i="1" s="1"/>
  <c r="U7822" i="1" s="1"/>
  <c r="R7758" i="1" a="1"/>
  <c r="R7758" i="1" s="1"/>
  <c r="T7758" i="1" s="1"/>
  <c r="U7758" i="1" s="1"/>
  <c r="R7694" i="1" a="1"/>
  <c r="R7694" i="1" s="1"/>
  <c r="T7694" i="1" s="1"/>
  <c r="U7694" i="1" s="1"/>
  <c r="R7630" i="1" a="1"/>
  <c r="R7630" i="1" s="1"/>
  <c r="T7630" i="1" s="1"/>
  <c r="U7630" i="1" s="1"/>
  <c r="R12453" i="1" a="1"/>
  <c r="R12453" i="1" s="1"/>
  <c r="T12453" i="1" s="1"/>
  <c r="U12453" i="1" s="1"/>
  <c r="R12389" i="1" a="1"/>
  <c r="R12389" i="1" s="1"/>
  <c r="T12389" i="1" s="1"/>
  <c r="U12389" i="1" s="1"/>
  <c r="R12325" i="1" a="1"/>
  <c r="R12325" i="1" s="1"/>
  <c r="T12325" i="1" s="1"/>
  <c r="U12325" i="1" s="1"/>
  <c r="R12261" i="1" a="1"/>
  <c r="R12261" i="1" s="1"/>
  <c r="T12261" i="1" s="1"/>
  <c r="U12261" i="1" s="1"/>
  <c r="R12197" i="1" a="1"/>
  <c r="R12197" i="1" s="1"/>
  <c r="T12197" i="1" s="1"/>
  <c r="U12197" i="1" s="1"/>
  <c r="R12133" i="1" a="1"/>
  <c r="R12133" i="1" s="1"/>
  <c r="T12133" i="1" s="1"/>
  <c r="U12133" i="1" s="1"/>
  <c r="R12069" i="1" a="1"/>
  <c r="R12069" i="1" s="1"/>
  <c r="T12069" i="1" s="1"/>
  <c r="U12069" i="1" s="1"/>
  <c r="R12005" i="1" a="1"/>
  <c r="R12005" i="1" s="1"/>
  <c r="T12005" i="1" s="1"/>
  <c r="U12005" i="1" s="1"/>
  <c r="R11941" i="1" a="1"/>
  <c r="R11941" i="1" s="1"/>
  <c r="T11941" i="1" s="1"/>
  <c r="U11941" i="1" s="1"/>
  <c r="R11877" i="1" a="1"/>
  <c r="R11877" i="1" s="1"/>
  <c r="T11877" i="1" s="1"/>
  <c r="U11877" i="1" s="1"/>
  <c r="R11813" i="1" a="1"/>
  <c r="R11813" i="1" s="1"/>
  <c r="T11813" i="1" s="1"/>
  <c r="U11813" i="1" s="1"/>
  <c r="R11749" i="1" a="1"/>
  <c r="R11749" i="1" s="1"/>
  <c r="T11749" i="1" s="1"/>
  <c r="U11749" i="1" s="1"/>
  <c r="R12724" i="1" a="1"/>
  <c r="R12724" i="1" s="1"/>
  <c r="T12724" i="1" s="1"/>
  <c r="U12724" i="1" s="1"/>
  <c r="R12660" i="1" a="1"/>
  <c r="R12660" i="1" s="1"/>
  <c r="T12660" i="1" s="1"/>
  <c r="U12660" i="1" s="1"/>
  <c r="R12596" i="1" a="1"/>
  <c r="R12596" i="1" s="1"/>
  <c r="T12596" i="1" s="1"/>
  <c r="U12596" i="1" s="1"/>
  <c r="R12532" i="1" a="1"/>
  <c r="R12532" i="1" s="1"/>
  <c r="T12532" i="1" s="1"/>
  <c r="U12532" i="1" s="1"/>
  <c r="R12468" i="1" a="1"/>
  <c r="R12468" i="1" s="1"/>
  <c r="T12468" i="1" s="1"/>
  <c r="U12468" i="1" s="1"/>
  <c r="R12404" i="1" a="1"/>
  <c r="R12404" i="1" s="1"/>
  <c r="T12404" i="1" s="1"/>
  <c r="U12404" i="1" s="1"/>
  <c r="R12340" i="1" a="1"/>
  <c r="R12340" i="1" s="1"/>
  <c r="T12340" i="1" s="1"/>
  <c r="U12340" i="1" s="1"/>
  <c r="R12276" i="1" a="1"/>
  <c r="R12276" i="1" s="1"/>
  <c r="T12276" i="1" s="1"/>
  <c r="U12276" i="1" s="1"/>
  <c r="R12212" i="1" a="1"/>
  <c r="R12212" i="1" s="1"/>
  <c r="T12212" i="1" s="1"/>
  <c r="U12212" i="1" s="1"/>
  <c r="R12148" i="1" a="1"/>
  <c r="R12148" i="1" s="1"/>
  <c r="T12148" i="1" s="1"/>
  <c r="U12148" i="1" s="1"/>
  <c r="R12084" i="1" a="1"/>
  <c r="R12084" i="1" s="1"/>
  <c r="T12084" i="1" s="1"/>
  <c r="U12084" i="1" s="1"/>
  <c r="R8994" i="1" a="1"/>
  <c r="R8994" i="1" s="1"/>
  <c r="T8994" i="1" s="1"/>
  <c r="U8994" i="1" s="1"/>
  <c r="R8930" i="1" a="1"/>
  <c r="R8930" i="1" s="1"/>
  <c r="T8930" i="1" s="1"/>
  <c r="U8930" i="1" s="1"/>
  <c r="R8866" i="1" a="1"/>
  <c r="R8866" i="1" s="1"/>
  <c r="T8866" i="1" s="1"/>
  <c r="U8866" i="1" s="1"/>
  <c r="R8802" i="1" a="1"/>
  <c r="R8802" i="1" s="1"/>
  <c r="T8802" i="1" s="1"/>
  <c r="U8802" i="1" s="1"/>
  <c r="R8738" i="1" a="1"/>
  <c r="R8738" i="1" s="1"/>
  <c r="T8738" i="1" s="1"/>
  <c r="U8738" i="1" s="1"/>
  <c r="R8674" i="1" a="1"/>
  <c r="R8674" i="1" s="1"/>
  <c r="T8674" i="1" s="1"/>
  <c r="U8674" i="1" s="1"/>
  <c r="R8610" i="1" a="1"/>
  <c r="R8610" i="1" s="1"/>
  <c r="T8610" i="1" s="1"/>
  <c r="U8610" i="1" s="1"/>
  <c r="R8546" i="1" a="1"/>
  <c r="R8546" i="1" s="1"/>
  <c r="T8546" i="1" s="1"/>
  <c r="U8546" i="1" s="1"/>
  <c r="R8482" i="1" a="1"/>
  <c r="R8482" i="1" s="1"/>
  <c r="T8482" i="1" s="1"/>
  <c r="U8482" i="1" s="1"/>
  <c r="R8418" i="1" a="1"/>
  <c r="R8418" i="1" s="1"/>
  <c r="T8418" i="1" s="1"/>
  <c r="U8418" i="1" s="1"/>
  <c r="R2913" i="1" a="1"/>
  <c r="R2913" i="1" s="1"/>
  <c r="T2913" i="1" s="1"/>
  <c r="U2913" i="1" s="1"/>
  <c r="R2849" i="1" a="1"/>
  <c r="R2849" i="1" s="1"/>
  <c r="T2849" i="1" s="1"/>
  <c r="U2849" i="1" s="1"/>
  <c r="R2785" i="1" a="1"/>
  <c r="R2785" i="1" s="1"/>
  <c r="T2785" i="1" s="1"/>
  <c r="U2785" i="1" s="1"/>
  <c r="R2721" i="1" a="1"/>
  <c r="R2721" i="1" s="1"/>
  <c r="T2721" i="1" s="1"/>
  <c r="U2721" i="1" s="1"/>
  <c r="R2657" i="1" a="1"/>
  <c r="R2657" i="1" s="1"/>
  <c r="T2657" i="1" s="1"/>
  <c r="U2657" i="1" s="1"/>
  <c r="R2593" i="1" a="1"/>
  <c r="R2593" i="1" s="1"/>
  <c r="T2593" i="1" s="1"/>
  <c r="U2593" i="1" s="1"/>
  <c r="R2529" i="1" a="1"/>
  <c r="R2529" i="1" s="1"/>
  <c r="T2529" i="1" s="1"/>
  <c r="U2529" i="1" s="1"/>
  <c r="R2465" i="1" a="1"/>
  <c r="R2465" i="1" s="1"/>
  <c r="T2465" i="1" s="1"/>
  <c r="U2465" i="1" s="1"/>
  <c r="R2401" i="1" a="1"/>
  <c r="R2401" i="1" s="1"/>
  <c r="T2401" i="1" s="1"/>
  <c r="U2401" i="1" s="1"/>
  <c r="R2337" i="1" a="1"/>
  <c r="R2337" i="1" s="1"/>
  <c r="T2337" i="1" s="1"/>
  <c r="U2337" i="1" s="1"/>
  <c r="R6104" i="1" a="1"/>
  <c r="R6104" i="1" s="1"/>
  <c r="T6104" i="1" s="1"/>
  <c r="U6104" i="1" s="1"/>
  <c r="R6040" i="1" a="1"/>
  <c r="R6040" i="1" s="1"/>
  <c r="T6040" i="1" s="1"/>
  <c r="U6040" i="1" s="1"/>
  <c r="R5976" i="1" a="1"/>
  <c r="R5976" i="1" s="1"/>
  <c r="T5976" i="1" s="1"/>
  <c r="U5976" i="1" s="1"/>
  <c r="R5912" i="1" a="1"/>
  <c r="R5912" i="1" s="1"/>
  <c r="T5912" i="1" s="1"/>
  <c r="U5912" i="1" s="1"/>
  <c r="R5848" i="1" a="1"/>
  <c r="R5848" i="1" s="1"/>
  <c r="T5848" i="1" s="1"/>
  <c r="U5848" i="1" s="1"/>
  <c r="R5784" i="1" a="1"/>
  <c r="R5784" i="1" s="1"/>
  <c r="T5784" i="1" s="1"/>
  <c r="U5784" i="1" s="1"/>
  <c r="R5720" i="1" a="1"/>
  <c r="R5720" i="1" s="1"/>
  <c r="T5720" i="1" s="1"/>
  <c r="U5720" i="1" s="1"/>
  <c r="R5656" i="1" a="1"/>
  <c r="R5656" i="1" s="1"/>
  <c r="T5656" i="1" s="1"/>
  <c r="U5656" i="1" s="1"/>
  <c r="R5592" i="1" a="1"/>
  <c r="R5592" i="1" s="1"/>
  <c r="T5592" i="1" s="1"/>
  <c r="U5592" i="1" s="1"/>
  <c r="R5528" i="1" a="1"/>
  <c r="R5528" i="1" s="1"/>
  <c r="T5528" i="1" s="1"/>
  <c r="U5528" i="1" s="1"/>
  <c r="R5464" i="1" a="1"/>
  <c r="R5464" i="1" s="1"/>
  <c r="T5464" i="1" s="1"/>
  <c r="U5464" i="1" s="1"/>
  <c r="R5415" i="1" a="1"/>
  <c r="R5415" i="1" s="1"/>
  <c r="T5415" i="1" s="1"/>
  <c r="U5415" i="1" s="1"/>
  <c r="R5351" i="1" a="1"/>
  <c r="R5351" i="1" s="1"/>
  <c r="T5351" i="1" s="1"/>
  <c r="U5351" i="1" s="1"/>
  <c r="R5287" i="1" a="1"/>
  <c r="R5287" i="1" s="1"/>
  <c r="T5287" i="1" s="1"/>
  <c r="U5287" i="1" s="1"/>
  <c r="R5223" i="1" a="1"/>
  <c r="R5223" i="1" s="1"/>
  <c r="T5223" i="1" s="1"/>
  <c r="U5223" i="1" s="1"/>
  <c r="R5159" i="1" a="1"/>
  <c r="R5159" i="1" s="1"/>
  <c r="T5159" i="1" s="1"/>
  <c r="U5159" i="1" s="1"/>
  <c r="R5095" i="1" a="1"/>
  <c r="R5095" i="1" s="1"/>
  <c r="T5095" i="1" s="1"/>
  <c r="U5095" i="1" s="1"/>
  <c r="R5031" i="1" a="1"/>
  <c r="R5031" i="1" s="1"/>
  <c r="T5031" i="1" s="1"/>
  <c r="U5031" i="1" s="1"/>
  <c r="R4967" i="1" a="1"/>
  <c r="R4967" i="1" s="1"/>
  <c r="T4967" i="1" s="1"/>
  <c r="U4967" i="1" s="1"/>
  <c r="R4903" i="1" a="1"/>
  <c r="R4903" i="1" s="1"/>
  <c r="T4903" i="1" s="1"/>
  <c r="U4903" i="1" s="1"/>
  <c r="R4839" i="1" a="1"/>
  <c r="R4839" i="1" s="1"/>
  <c r="T4839" i="1" s="1"/>
  <c r="U4839" i="1" s="1"/>
  <c r="R4775" i="1" a="1"/>
  <c r="R4775" i="1" s="1"/>
  <c r="T4775" i="1" s="1"/>
  <c r="U4775" i="1" s="1"/>
  <c r="R4711" i="1" a="1"/>
  <c r="R4711" i="1" s="1"/>
  <c r="T4711" i="1" s="1"/>
  <c r="U4711" i="1" s="1"/>
  <c r="R4647" i="1" a="1"/>
  <c r="R4647" i="1" s="1"/>
  <c r="T4647" i="1" s="1"/>
  <c r="U4647" i="1" s="1"/>
  <c r="R7550" i="1" a="1"/>
  <c r="R7550" i="1" s="1"/>
  <c r="T7550" i="1" s="1"/>
  <c r="U7550" i="1" s="1"/>
  <c r="R7486" i="1" a="1"/>
  <c r="R7486" i="1" s="1"/>
  <c r="T7486" i="1" s="1"/>
  <c r="U7486" i="1" s="1"/>
  <c r="R7422" i="1" a="1"/>
  <c r="R7422" i="1" s="1"/>
  <c r="T7422" i="1" s="1"/>
  <c r="U7422" i="1" s="1"/>
  <c r="R7358" i="1" a="1"/>
  <c r="R7358" i="1" s="1"/>
  <c r="T7358" i="1" s="1"/>
  <c r="U7358" i="1" s="1"/>
  <c r="R7294" i="1" a="1"/>
  <c r="R7294" i="1" s="1"/>
  <c r="T7294" i="1" s="1"/>
  <c r="U7294" i="1" s="1"/>
  <c r="R7230" i="1" a="1"/>
  <c r="R7230" i="1" s="1"/>
  <c r="T7230" i="1" s="1"/>
  <c r="U7230" i="1" s="1"/>
  <c r="R7166" i="1" a="1"/>
  <c r="R7166" i="1" s="1"/>
  <c r="T7166" i="1" s="1"/>
  <c r="U7166" i="1" s="1"/>
  <c r="R7102" i="1" a="1"/>
  <c r="R7102" i="1" s="1"/>
  <c r="T7102" i="1" s="1"/>
  <c r="U7102" i="1" s="1"/>
  <c r="R7038" i="1" a="1"/>
  <c r="R7038" i="1" s="1"/>
  <c r="T7038" i="1" s="1"/>
  <c r="U7038" i="1" s="1"/>
  <c r="R11653" i="1" a="1"/>
  <c r="R11653" i="1" s="1"/>
  <c r="T11653" i="1" s="1"/>
  <c r="U11653" i="1" s="1"/>
  <c r="R11589" i="1" a="1"/>
  <c r="R11589" i="1" s="1"/>
  <c r="T11589" i="1" s="1"/>
  <c r="U11589" i="1" s="1"/>
  <c r="R11525" i="1" a="1"/>
  <c r="R11525" i="1" s="1"/>
  <c r="T11525" i="1" s="1"/>
  <c r="U11525" i="1" s="1"/>
  <c r="R11461" i="1" a="1"/>
  <c r="R11461" i="1" s="1"/>
  <c r="T11461" i="1" s="1"/>
  <c r="U11461" i="1" s="1"/>
  <c r="R11397" i="1" a="1"/>
  <c r="R11397" i="1" s="1"/>
  <c r="T11397" i="1" s="1"/>
  <c r="U11397" i="1" s="1"/>
  <c r="R11333" i="1" a="1"/>
  <c r="R11333" i="1" s="1"/>
  <c r="T11333" i="1" s="1"/>
  <c r="U11333" i="1" s="1"/>
  <c r="R11269" i="1" a="1"/>
  <c r="R11269" i="1" s="1"/>
  <c r="T11269" i="1" s="1"/>
  <c r="U11269" i="1" s="1"/>
  <c r="R11205" i="1" a="1"/>
  <c r="R11205" i="1" s="1"/>
  <c r="T11205" i="1" s="1"/>
  <c r="U11205" i="1" s="1"/>
  <c r="R11141" i="1" a="1"/>
  <c r="R11141" i="1" s="1"/>
  <c r="T11141" i="1" s="1"/>
  <c r="U11141" i="1" s="1"/>
  <c r="R11077" i="1" a="1"/>
  <c r="R11077" i="1" s="1"/>
  <c r="T11077" i="1" s="1"/>
  <c r="U11077" i="1" s="1"/>
  <c r="R11972" i="1" a="1"/>
  <c r="R11972" i="1" s="1"/>
  <c r="T11972" i="1" s="1"/>
  <c r="U11972" i="1" s="1"/>
  <c r="R11908" i="1" a="1"/>
  <c r="R11908" i="1" s="1"/>
  <c r="T11908" i="1" s="1"/>
  <c r="U11908" i="1" s="1"/>
  <c r="R11844" i="1" a="1"/>
  <c r="R11844" i="1" s="1"/>
  <c r="T11844" i="1" s="1"/>
  <c r="U11844" i="1" s="1"/>
  <c r="R11780" i="1" a="1"/>
  <c r="R11780" i="1" s="1"/>
  <c r="T11780" i="1" s="1"/>
  <c r="U11780" i="1" s="1"/>
  <c r="R11716" i="1" a="1"/>
  <c r="R11716" i="1" s="1"/>
  <c r="T11716" i="1" s="1"/>
  <c r="U11716" i="1" s="1"/>
  <c r="R11652" i="1" a="1"/>
  <c r="R11652" i="1" s="1"/>
  <c r="T11652" i="1" s="1"/>
  <c r="U11652" i="1" s="1"/>
  <c r="R11588" i="1" a="1"/>
  <c r="R11588" i="1" s="1"/>
  <c r="T11588" i="1" s="1"/>
  <c r="U11588" i="1" s="1"/>
  <c r="R11524" i="1" a="1"/>
  <c r="R11524" i="1" s="1"/>
  <c r="T11524" i="1" s="1"/>
  <c r="U11524" i="1" s="1"/>
  <c r="R11460" i="1" a="1"/>
  <c r="R11460" i="1" s="1"/>
  <c r="T11460" i="1" s="1"/>
  <c r="U11460" i="1" s="1"/>
  <c r="R11396" i="1" a="1"/>
  <c r="R11396" i="1" s="1"/>
  <c r="T11396" i="1" s="1"/>
  <c r="U11396" i="1" s="1"/>
  <c r="R8346" i="1" a="1"/>
  <c r="R8346" i="1" s="1"/>
  <c r="T8346" i="1" s="1"/>
  <c r="U8346" i="1" s="1"/>
  <c r="R8282" i="1" a="1"/>
  <c r="R8282" i="1" s="1"/>
  <c r="T8282" i="1" s="1"/>
  <c r="U8282" i="1" s="1"/>
  <c r="R8218" i="1" a="1"/>
  <c r="R8218" i="1" s="1"/>
  <c r="T8218" i="1" s="1"/>
  <c r="U8218" i="1" s="1"/>
  <c r="R8154" i="1" a="1"/>
  <c r="R8154" i="1" s="1"/>
  <c r="T8154" i="1" s="1"/>
  <c r="U8154" i="1" s="1"/>
  <c r="R8090" i="1" a="1"/>
  <c r="R8090" i="1" s="1"/>
  <c r="T8090" i="1" s="1"/>
  <c r="U8090" i="1" s="1"/>
  <c r="R8026" i="1" a="1"/>
  <c r="R8026" i="1" s="1"/>
  <c r="T8026" i="1" s="1"/>
  <c r="U8026" i="1" s="1"/>
  <c r="R7962" i="1" a="1"/>
  <c r="R7962" i="1" s="1"/>
  <c r="T7962" i="1" s="1"/>
  <c r="U7962" i="1" s="1"/>
  <c r="R7898" i="1" a="1"/>
  <c r="R7898" i="1" s="1"/>
  <c r="T7898" i="1" s="1"/>
  <c r="U7898" i="1" s="1"/>
  <c r="R7834" i="1" a="1"/>
  <c r="R7834" i="1" s="1"/>
  <c r="T7834" i="1" s="1"/>
  <c r="U7834" i="1" s="1"/>
  <c r="R2289" i="1" a="1"/>
  <c r="R2289" i="1" s="1"/>
  <c r="T2289" i="1" s="1"/>
  <c r="U2289" i="1" s="1"/>
  <c r="R2225" i="1" a="1"/>
  <c r="R2225" i="1" s="1"/>
  <c r="T2225" i="1" s="1"/>
  <c r="U2225" i="1" s="1"/>
  <c r="R2161" i="1" a="1"/>
  <c r="R2161" i="1" s="1"/>
  <c r="T2161" i="1" s="1"/>
  <c r="U2161" i="1" s="1"/>
  <c r="R2097" i="1" a="1"/>
  <c r="R2097" i="1" s="1"/>
  <c r="T2097" i="1" s="1"/>
  <c r="U2097" i="1" s="1"/>
  <c r="R2033" i="1" a="1"/>
  <c r="R2033" i="1" s="1"/>
  <c r="T2033" i="1" s="1"/>
  <c r="U2033" i="1" s="1"/>
  <c r="R1969" i="1" a="1"/>
  <c r="R1969" i="1" s="1"/>
  <c r="T1969" i="1" s="1"/>
  <c r="U1969" i="1" s="1"/>
  <c r="R1905" i="1" a="1"/>
  <c r="R1905" i="1" s="1"/>
  <c r="T1905" i="1" s="1"/>
  <c r="U1905" i="1" s="1"/>
  <c r="R1841" i="1" a="1"/>
  <c r="R1841" i="1" s="1"/>
  <c r="T1841" i="1" s="1"/>
  <c r="U1841" i="1" s="1"/>
  <c r="R1777" i="1" a="1"/>
  <c r="R1777" i="1" s="1"/>
  <c r="T1777" i="1" s="1"/>
  <c r="U1777" i="1" s="1"/>
  <c r="R1713" i="1" a="1"/>
  <c r="R1713" i="1" s="1"/>
  <c r="T1713" i="1" s="1"/>
  <c r="U1713" i="1" s="1"/>
  <c r="R5368" i="1" a="1"/>
  <c r="R5368" i="1" s="1"/>
  <c r="T5368" i="1" s="1"/>
  <c r="U5368" i="1" s="1"/>
  <c r="R5304" i="1" a="1"/>
  <c r="R5304" i="1" s="1"/>
  <c r="T5304" i="1" s="1"/>
  <c r="U5304" i="1" s="1"/>
  <c r="R5240" i="1" a="1"/>
  <c r="R5240" i="1" s="1"/>
  <c r="T5240" i="1" s="1"/>
  <c r="U5240" i="1" s="1"/>
  <c r="R5176" i="1" a="1"/>
  <c r="R5176" i="1" s="1"/>
  <c r="T5176" i="1" s="1"/>
  <c r="U5176" i="1" s="1"/>
  <c r="R5112" i="1" a="1"/>
  <c r="R5112" i="1" s="1"/>
  <c r="T5112" i="1" s="1"/>
  <c r="U5112" i="1" s="1"/>
  <c r="R5048" i="1" a="1"/>
  <c r="R5048" i="1" s="1"/>
  <c r="T5048" i="1" s="1"/>
  <c r="U5048" i="1" s="1"/>
  <c r="R4984" i="1" a="1"/>
  <c r="R4984" i="1" s="1"/>
  <c r="T4984" i="1" s="1"/>
  <c r="U4984" i="1" s="1"/>
  <c r="R4920" i="1" a="1"/>
  <c r="R4920" i="1" s="1"/>
  <c r="T4920" i="1" s="1"/>
  <c r="U4920" i="1" s="1"/>
  <c r="R4856" i="1" a="1"/>
  <c r="R4856" i="1" s="1"/>
  <c r="T4856" i="1" s="1"/>
  <c r="U4856" i="1" s="1"/>
  <c r="R4792" i="1" a="1"/>
  <c r="R4792" i="1" s="1"/>
  <c r="T4792" i="1" s="1"/>
  <c r="U4792" i="1" s="1"/>
  <c r="R4583" i="1" a="1"/>
  <c r="R4583" i="1" s="1"/>
  <c r="T4583" i="1" s="1"/>
  <c r="U4583" i="1" s="1"/>
  <c r="R4519" i="1" a="1"/>
  <c r="R4519" i="1" s="1"/>
  <c r="T4519" i="1" s="1"/>
  <c r="U4519" i="1" s="1"/>
  <c r="R4455" i="1" a="1"/>
  <c r="R4455" i="1" s="1"/>
  <c r="T4455" i="1" s="1"/>
  <c r="U4455" i="1" s="1"/>
  <c r="R4391" i="1" a="1"/>
  <c r="R4391" i="1" s="1"/>
  <c r="T4391" i="1" s="1"/>
  <c r="U4391" i="1" s="1"/>
  <c r="R4327" i="1" a="1"/>
  <c r="R4327" i="1" s="1"/>
  <c r="T4327" i="1" s="1"/>
  <c r="U4327" i="1" s="1"/>
  <c r="R4263" i="1" a="1"/>
  <c r="R4263" i="1" s="1"/>
  <c r="T4263" i="1" s="1"/>
  <c r="U4263" i="1" s="1"/>
  <c r="R4199" i="1" a="1"/>
  <c r="R4199" i="1" s="1"/>
  <c r="T4199" i="1" s="1"/>
  <c r="U4199" i="1" s="1"/>
  <c r="R4135" i="1" a="1"/>
  <c r="R4135" i="1" s="1"/>
  <c r="T4135" i="1" s="1"/>
  <c r="U4135" i="1" s="1"/>
  <c r="R4071" i="1" a="1"/>
  <c r="R4071" i="1" s="1"/>
  <c r="T4071" i="1" s="1"/>
  <c r="U4071" i="1" s="1"/>
  <c r="R4007" i="1" a="1"/>
  <c r="R4007" i="1" s="1"/>
  <c r="T4007" i="1" s="1"/>
  <c r="U4007" i="1" s="1"/>
  <c r="R7022" i="1" a="1"/>
  <c r="R7022" i="1" s="1"/>
  <c r="T7022" i="1" s="1"/>
  <c r="U7022" i="1" s="1"/>
  <c r="R6958" i="1" a="1"/>
  <c r="R6958" i="1" s="1"/>
  <c r="T6958" i="1" s="1"/>
  <c r="U6958" i="1" s="1"/>
  <c r="R6894" i="1" a="1"/>
  <c r="R6894" i="1" s="1"/>
  <c r="T6894" i="1" s="1"/>
  <c r="U6894" i="1" s="1"/>
  <c r="R6830" i="1" a="1"/>
  <c r="R6830" i="1" s="1"/>
  <c r="T6830" i="1" s="1"/>
  <c r="U6830" i="1" s="1"/>
  <c r="R6766" i="1" a="1"/>
  <c r="R6766" i="1" s="1"/>
  <c r="T6766" i="1" s="1"/>
  <c r="U6766" i="1" s="1"/>
  <c r="R6702" i="1" a="1"/>
  <c r="R6702" i="1" s="1"/>
  <c r="T6702" i="1" s="1"/>
  <c r="U6702" i="1" s="1"/>
  <c r="R6638" i="1" a="1"/>
  <c r="R6638" i="1" s="1"/>
  <c r="T6638" i="1" s="1"/>
  <c r="U6638" i="1" s="1"/>
  <c r="R6574" i="1" a="1"/>
  <c r="R6574" i="1" s="1"/>
  <c r="T6574" i="1" s="1"/>
  <c r="U6574" i="1" s="1"/>
  <c r="R6510" i="1" a="1"/>
  <c r="R6510" i="1" s="1"/>
  <c r="T6510" i="1" s="1"/>
  <c r="U6510" i="1" s="1"/>
  <c r="R11029" i="1" a="1"/>
  <c r="R11029" i="1" s="1"/>
  <c r="T11029" i="1" s="1"/>
  <c r="U11029" i="1" s="1"/>
  <c r="R10965" i="1" a="1"/>
  <c r="R10965" i="1" s="1"/>
  <c r="T10965" i="1" s="1"/>
  <c r="U10965" i="1" s="1"/>
  <c r="R10901" i="1" a="1"/>
  <c r="R10901" i="1" s="1"/>
  <c r="T10901" i="1" s="1"/>
  <c r="U10901" i="1" s="1"/>
  <c r="R10837" i="1" a="1"/>
  <c r="R10837" i="1" s="1"/>
  <c r="T10837" i="1" s="1"/>
  <c r="U10837" i="1" s="1"/>
  <c r="R10773" i="1" a="1"/>
  <c r="R10773" i="1" s="1"/>
  <c r="T10773" i="1" s="1"/>
  <c r="U10773" i="1" s="1"/>
  <c r="R10709" i="1" a="1"/>
  <c r="R10709" i="1" s="1"/>
  <c r="T10709" i="1" s="1"/>
  <c r="U10709" i="1" s="1"/>
  <c r="R10645" i="1" a="1"/>
  <c r="R10645" i="1" s="1"/>
  <c r="T10645" i="1" s="1"/>
  <c r="U10645" i="1" s="1"/>
  <c r="R10581" i="1" a="1"/>
  <c r="R10581" i="1" s="1"/>
  <c r="T10581" i="1" s="1"/>
  <c r="U10581" i="1" s="1"/>
  <c r="R10517" i="1" a="1"/>
  <c r="R10517" i="1" s="1"/>
  <c r="T10517" i="1" s="1"/>
  <c r="U10517" i="1" s="1"/>
  <c r="R11308" i="1" a="1"/>
  <c r="R11308" i="1" s="1"/>
  <c r="T11308" i="1" s="1"/>
  <c r="U11308" i="1" s="1"/>
  <c r="R11244" i="1" a="1"/>
  <c r="R11244" i="1" s="1"/>
  <c r="T11244" i="1" s="1"/>
  <c r="U11244" i="1" s="1"/>
  <c r="R11180" i="1" a="1"/>
  <c r="R11180" i="1" s="1"/>
  <c r="T11180" i="1" s="1"/>
  <c r="U11180" i="1" s="1"/>
  <c r="R11116" i="1" a="1"/>
  <c r="R11116" i="1" s="1"/>
  <c r="T11116" i="1" s="1"/>
  <c r="U11116" i="1" s="1"/>
  <c r="R11052" i="1" a="1"/>
  <c r="R11052" i="1" s="1"/>
  <c r="T11052" i="1" s="1"/>
  <c r="U11052" i="1" s="1"/>
  <c r="R10988" i="1" a="1"/>
  <c r="R10988" i="1" s="1"/>
  <c r="T10988" i="1" s="1"/>
  <c r="U10988" i="1" s="1"/>
  <c r="R10924" i="1" a="1"/>
  <c r="R10924" i="1" s="1"/>
  <c r="T10924" i="1" s="1"/>
  <c r="U10924" i="1" s="1"/>
  <c r="R10860" i="1" a="1"/>
  <c r="R10860" i="1" s="1"/>
  <c r="T10860" i="1" s="1"/>
  <c r="U10860" i="1" s="1"/>
  <c r="R10796" i="1" a="1"/>
  <c r="R10796" i="1" s="1"/>
  <c r="T10796" i="1" s="1"/>
  <c r="U10796" i="1" s="1"/>
  <c r="R7762" i="1" a="1"/>
  <c r="R7762" i="1" s="1"/>
  <c r="T7762" i="1" s="1"/>
  <c r="U7762" i="1" s="1"/>
  <c r="R7698" i="1" a="1"/>
  <c r="R7698" i="1" s="1"/>
  <c r="T7698" i="1" s="1"/>
  <c r="U7698" i="1" s="1"/>
  <c r="R7634" i="1" a="1"/>
  <c r="R7634" i="1" s="1"/>
  <c r="T7634" i="1" s="1"/>
  <c r="U7634" i="1" s="1"/>
  <c r="R7570" i="1" a="1"/>
  <c r="R7570" i="1" s="1"/>
  <c r="T7570" i="1" s="1"/>
  <c r="U7570" i="1" s="1"/>
  <c r="R7506" i="1" a="1"/>
  <c r="R7506" i="1" s="1"/>
  <c r="T7506" i="1" s="1"/>
  <c r="U7506" i="1" s="1"/>
  <c r="R7442" i="1" a="1"/>
  <c r="R7442" i="1" s="1"/>
  <c r="T7442" i="1" s="1"/>
  <c r="U7442" i="1" s="1"/>
  <c r="R7378" i="1" a="1"/>
  <c r="R7378" i="1" s="1"/>
  <c r="T7378" i="1" s="1"/>
  <c r="U7378" i="1" s="1"/>
  <c r="R7314" i="1" a="1"/>
  <c r="R7314" i="1" s="1"/>
  <c r="T7314" i="1" s="1"/>
  <c r="U7314" i="1" s="1"/>
  <c r="R7250" i="1" a="1"/>
  <c r="R7250" i="1" s="1"/>
  <c r="T7250" i="1" s="1"/>
  <c r="U7250" i="1" s="1"/>
  <c r="R7186" i="1" a="1"/>
  <c r="R7186" i="1" s="1"/>
  <c r="T7186" i="1" s="1"/>
  <c r="U7186" i="1" s="1"/>
  <c r="R7122" i="1" a="1"/>
  <c r="R7122" i="1" s="1"/>
  <c r="T7122" i="1" s="1"/>
  <c r="U7122" i="1" s="1"/>
  <c r="R1673" i="1" a="1"/>
  <c r="R1673" i="1" s="1"/>
  <c r="T1673" i="1" s="1"/>
  <c r="U1673" i="1" s="1"/>
  <c r="R1609" i="1" a="1"/>
  <c r="R1609" i="1" s="1"/>
  <c r="T1609" i="1" s="1"/>
  <c r="U1609" i="1" s="1"/>
  <c r="R1545" i="1" a="1"/>
  <c r="R1545" i="1" s="1"/>
  <c r="T1545" i="1" s="1"/>
  <c r="U1545" i="1" s="1"/>
  <c r="R1481" i="1" a="1"/>
  <c r="R1481" i="1" s="1"/>
  <c r="T1481" i="1" s="1"/>
  <c r="U1481" i="1" s="1"/>
  <c r="R1417" i="1" a="1"/>
  <c r="R1417" i="1" s="1"/>
  <c r="T1417" i="1" s="1"/>
  <c r="U1417" i="1" s="1"/>
  <c r="R1353" i="1" a="1"/>
  <c r="R1353" i="1" s="1"/>
  <c r="T1353" i="1" s="1"/>
  <c r="U1353" i="1" s="1"/>
  <c r="R1289" i="1" a="1"/>
  <c r="R1289" i="1" s="1"/>
  <c r="T1289" i="1" s="1"/>
  <c r="U1289" i="1" s="1"/>
  <c r="R1225" i="1" a="1"/>
  <c r="R1225" i="1" s="1"/>
  <c r="T1225" i="1" s="1"/>
  <c r="U1225" i="1" s="1"/>
  <c r="R1161" i="1" a="1"/>
  <c r="R1161" i="1" s="1"/>
  <c r="T1161" i="1" s="1"/>
  <c r="U1161" i="1" s="1"/>
  <c r="R1097" i="1" a="1"/>
  <c r="R1097" i="1" s="1"/>
  <c r="T1097" i="1" s="1"/>
  <c r="U1097" i="1" s="1"/>
  <c r="R1033" i="1" a="1"/>
  <c r="R1033" i="1" s="1"/>
  <c r="T1033" i="1" s="1"/>
  <c r="U1033" i="1" s="1"/>
  <c r="R4720" i="1" a="1"/>
  <c r="R4720" i="1" s="1"/>
  <c r="T4720" i="1" s="1"/>
  <c r="U4720" i="1" s="1"/>
  <c r="R4656" i="1" a="1"/>
  <c r="R4656" i="1" s="1"/>
  <c r="T4656" i="1" s="1"/>
  <c r="U4656" i="1" s="1"/>
  <c r="R4592" i="1" a="1"/>
  <c r="R4592" i="1" s="1"/>
  <c r="T4592" i="1" s="1"/>
  <c r="U4592" i="1" s="1"/>
  <c r="R4528" i="1" a="1"/>
  <c r="R4528" i="1" s="1"/>
  <c r="T4528" i="1" s="1"/>
  <c r="U4528" i="1" s="1"/>
  <c r="R4464" i="1" a="1"/>
  <c r="R4464" i="1" s="1"/>
  <c r="T4464" i="1" s="1"/>
  <c r="U4464" i="1" s="1"/>
  <c r="R4400" i="1" a="1"/>
  <c r="R4400" i="1" s="1"/>
  <c r="T4400" i="1" s="1"/>
  <c r="U4400" i="1" s="1"/>
  <c r="R4336" i="1" a="1"/>
  <c r="R4336" i="1" s="1"/>
  <c r="T4336" i="1" s="1"/>
  <c r="U4336" i="1" s="1"/>
  <c r="R4272" i="1" a="1"/>
  <c r="R4272" i="1" s="1"/>
  <c r="T4272" i="1" s="1"/>
  <c r="U4272" i="1" s="1"/>
  <c r="R4208" i="1" a="1"/>
  <c r="R4208" i="1" s="1"/>
  <c r="T4208" i="1" s="1"/>
  <c r="U4208" i="1" s="1"/>
  <c r="R4144" i="1" a="1"/>
  <c r="R4144" i="1" s="1"/>
  <c r="T4144" i="1" s="1"/>
  <c r="U4144" i="1" s="1"/>
  <c r="R4080" i="1" a="1"/>
  <c r="R4080" i="1" s="1"/>
  <c r="T4080" i="1" s="1"/>
  <c r="U4080" i="1" s="1"/>
  <c r="R3927" i="1" a="1"/>
  <c r="R3927" i="1" s="1"/>
  <c r="T3927" i="1" s="1"/>
  <c r="U3927" i="1" s="1"/>
  <c r="R3863" i="1" a="1"/>
  <c r="R3863" i="1" s="1"/>
  <c r="T3863" i="1" s="1"/>
  <c r="U3863" i="1" s="1"/>
  <c r="R3799" i="1" a="1"/>
  <c r="R3799" i="1" s="1"/>
  <c r="T3799" i="1" s="1"/>
  <c r="U3799" i="1" s="1"/>
  <c r="R10453" i="1" a="1"/>
  <c r="R10453" i="1" s="1"/>
  <c r="T10453" i="1" s="1"/>
  <c r="U10453" i="1" s="1"/>
  <c r="R10389" i="1" a="1"/>
  <c r="R10389" i="1" s="1"/>
  <c r="T10389" i="1" s="1"/>
  <c r="U10389" i="1" s="1"/>
  <c r="R10325" i="1" a="1"/>
  <c r="R10325" i="1" s="1"/>
  <c r="T10325" i="1" s="1"/>
  <c r="U10325" i="1" s="1"/>
  <c r="R10261" i="1" a="1"/>
  <c r="R10261" i="1" s="1"/>
  <c r="T10261" i="1" s="1"/>
  <c r="U10261" i="1" s="1"/>
  <c r="R10197" i="1" a="1"/>
  <c r="R10197" i="1" s="1"/>
  <c r="T10197" i="1" s="1"/>
  <c r="U10197" i="1" s="1"/>
  <c r="R10133" i="1" a="1"/>
  <c r="R10133" i="1" s="1"/>
  <c r="T10133" i="1" s="1"/>
  <c r="U10133" i="1" s="1"/>
  <c r="R10069" i="1" a="1"/>
  <c r="R10069" i="1" s="1"/>
  <c r="T10069" i="1" s="1"/>
  <c r="U10069" i="1" s="1"/>
  <c r="R10005" i="1" a="1"/>
  <c r="R10005" i="1" s="1"/>
  <c r="T10005" i="1" s="1"/>
  <c r="U10005" i="1" s="1"/>
  <c r="R9941" i="1" a="1"/>
  <c r="R9941" i="1" s="1"/>
  <c r="T9941" i="1" s="1"/>
  <c r="U9941" i="1" s="1"/>
  <c r="R9877" i="1" a="1"/>
  <c r="R9877" i="1" s="1"/>
  <c r="T9877" i="1" s="1"/>
  <c r="U9877" i="1" s="1"/>
  <c r="R10740" i="1" a="1"/>
  <c r="R10740" i="1" s="1"/>
  <c r="T10740" i="1" s="1"/>
  <c r="U10740" i="1" s="1"/>
  <c r="R10676" i="1" a="1"/>
  <c r="R10676" i="1" s="1"/>
  <c r="T10676" i="1" s="1"/>
  <c r="U10676" i="1" s="1"/>
  <c r="R10612" i="1" a="1"/>
  <c r="R10612" i="1" s="1"/>
  <c r="T10612" i="1" s="1"/>
  <c r="U10612" i="1" s="1"/>
  <c r="R10548" i="1" a="1"/>
  <c r="R10548" i="1" s="1"/>
  <c r="T10548" i="1" s="1"/>
  <c r="U10548" i="1" s="1"/>
  <c r="R10484" i="1" a="1"/>
  <c r="R10484" i="1" s="1"/>
  <c r="T10484" i="1" s="1"/>
  <c r="U10484" i="1" s="1"/>
  <c r="R10420" i="1" a="1"/>
  <c r="R10420" i="1" s="1"/>
  <c r="T10420" i="1" s="1"/>
  <c r="U10420" i="1" s="1"/>
  <c r="R10356" i="1" a="1"/>
  <c r="R10356" i="1" s="1"/>
  <c r="T10356" i="1" s="1"/>
  <c r="U10356" i="1" s="1"/>
  <c r="R10292" i="1" a="1"/>
  <c r="R10292" i="1" s="1"/>
  <c r="T10292" i="1" s="1"/>
  <c r="U10292" i="1" s="1"/>
  <c r="R10228" i="1" a="1"/>
  <c r="R10228" i="1" s="1"/>
  <c r="T10228" i="1" s="1"/>
  <c r="U10228" i="1" s="1"/>
  <c r="R10164" i="1" a="1"/>
  <c r="R10164" i="1" s="1"/>
  <c r="T10164" i="1" s="1"/>
  <c r="U10164" i="1" s="1"/>
  <c r="R10100" i="1" a="1"/>
  <c r="R10100" i="1" s="1"/>
  <c r="T10100" i="1" s="1"/>
  <c r="U10100" i="1" s="1"/>
  <c r="R7058" i="1" a="1"/>
  <c r="R7058" i="1" s="1"/>
  <c r="T7058" i="1" s="1"/>
  <c r="U7058" i="1" s="1"/>
  <c r="R6994" i="1" a="1"/>
  <c r="R6994" i="1" s="1"/>
  <c r="T6994" i="1" s="1"/>
  <c r="U6994" i="1" s="1"/>
  <c r="R6930" i="1" a="1"/>
  <c r="R6930" i="1" s="1"/>
  <c r="T6930" i="1" s="1"/>
  <c r="U6930" i="1" s="1"/>
  <c r="R6866" i="1" a="1"/>
  <c r="R6866" i="1" s="1"/>
  <c r="T6866" i="1" s="1"/>
  <c r="U6866" i="1" s="1"/>
  <c r="R6802" i="1" a="1"/>
  <c r="R6802" i="1" s="1"/>
  <c r="T6802" i="1" s="1"/>
  <c r="U6802" i="1" s="1"/>
  <c r="R6738" i="1" a="1"/>
  <c r="R6738" i="1" s="1"/>
  <c r="T6738" i="1" s="1"/>
  <c r="U6738" i="1" s="1"/>
  <c r="R6674" i="1" a="1"/>
  <c r="R6674" i="1" s="1"/>
  <c r="T6674" i="1" s="1"/>
  <c r="U6674" i="1" s="1"/>
  <c r="R6610" i="1" a="1"/>
  <c r="R6610" i="1" s="1"/>
  <c r="T6610" i="1" s="1"/>
  <c r="U6610" i="1" s="1"/>
  <c r="R6546" i="1" a="1"/>
  <c r="R6546" i="1" s="1"/>
  <c r="T6546" i="1" s="1"/>
  <c r="U6546" i="1" s="1"/>
  <c r="R6482" i="1" a="1"/>
  <c r="R6482" i="1" s="1"/>
  <c r="T6482" i="1" s="1"/>
  <c r="U6482" i="1" s="1"/>
  <c r="R6418" i="1" a="1"/>
  <c r="R6418" i="1" s="1"/>
  <c r="T6418" i="1" s="1"/>
  <c r="U6418" i="1" s="1"/>
  <c r="R985" i="1" a="1"/>
  <c r="R985" i="1" s="1"/>
  <c r="T985" i="1" s="1"/>
  <c r="U985" i="1" s="1"/>
  <c r="R921" i="1" a="1"/>
  <c r="R921" i="1" s="1"/>
  <c r="T921" i="1" s="1"/>
  <c r="U921" i="1" s="1"/>
  <c r="R857" i="1" a="1"/>
  <c r="R857" i="1" s="1"/>
  <c r="T857" i="1" s="1"/>
  <c r="U857" i="1" s="1"/>
  <c r="R793" i="1" a="1"/>
  <c r="R793" i="1" s="1"/>
  <c r="T793" i="1" s="1"/>
  <c r="U793" i="1" s="1"/>
  <c r="R729" i="1" a="1"/>
  <c r="R729" i="1" s="1"/>
  <c r="T729" i="1" s="1"/>
  <c r="U729" i="1" s="1"/>
  <c r="R4032" i="1" a="1"/>
  <c r="R4032" i="1" s="1"/>
  <c r="T4032" i="1" s="1"/>
  <c r="U4032" i="1" s="1"/>
  <c r="R3968" i="1" a="1"/>
  <c r="R3968" i="1" s="1"/>
  <c r="T3968" i="1" s="1"/>
  <c r="U3968" i="1" s="1"/>
  <c r="R3904" i="1" a="1"/>
  <c r="R3904" i="1" s="1"/>
  <c r="T3904" i="1" s="1"/>
  <c r="U3904" i="1" s="1"/>
  <c r="R3840" i="1" a="1"/>
  <c r="R3840" i="1" s="1"/>
  <c r="T3840" i="1" s="1"/>
  <c r="U3840" i="1" s="1"/>
  <c r="R3776" i="1" a="1"/>
  <c r="R3776" i="1" s="1"/>
  <c r="T3776" i="1" s="1"/>
  <c r="U3776" i="1" s="1"/>
  <c r="R3712" i="1" a="1"/>
  <c r="R3712" i="1" s="1"/>
  <c r="T3712" i="1" s="1"/>
  <c r="U3712" i="1" s="1"/>
  <c r="R3648" i="1" a="1"/>
  <c r="R3648" i="1" s="1"/>
  <c r="T3648" i="1" s="1"/>
  <c r="U3648" i="1" s="1"/>
  <c r="R3584" i="1" a="1"/>
  <c r="R3584" i="1" s="1"/>
  <c r="T3584" i="1" s="1"/>
  <c r="U3584" i="1" s="1"/>
  <c r="R3520" i="1" a="1"/>
  <c r="R3520" i="1" s="1"/>
  <c r="T3520" i="1" s="1"/>
  <c r="U3520" i="1" s="1"/>
  <c r="R3456" i="1" a="1"/>
  <c r="R3456" i="1" s="1"/>
  <c r="T3456" i="1" s="1"/>
  <c r="U3456" i="1" s="1"/>
  <c r="R3392" i="1" a="1"/>
  <c r="R3392" i="1" s="1"/>
  <c r="T3392" i="1" s="1"/>
  <c r="U3392" i="1" s="1"/>
  <c r="R9781" i="1" a="1"/>
  <c r="R9781" i="1" s="1"/>
  <c r="T9781" i="1" s="1"/>
  <c r="U9781" i="1" s="1"/>
  <c r="R9717" i="1" a="1"/>
  <c r="R9717" i="1" s="1"/>
  <c r="T9717" i="1" s="1"/>
  <c r="U9717" i="1" s="1"/>
  <c r="R9653" i="1" a="1"/>
  <c r="R9653" i="1" s="1"/>
  <c r="T9653" i="1" s="1"/>
  <c r="U9653" i="1" s="1"/>
  <c r="R9589" i="1" a="1"/>
  <c r="R9589" i="1" s="1"/>
  <c r="T9589" i="1" s="1"/>
  <c r="U9589" i="1" s="1"/>
  <c r="R9525" i="1" a="1"/>
  <c r="R9525" i="1" s="1"/>
  <c r="T9525" i="1" s="1"/>
  <c r="U9525" i="1" s="1"/>
  <c r="R10044" i="1" a="1"/>
  <c r="R10044" i="1" s="1"/>
  <c r="T10044" i="1" s="1"/>
  <c r="U10044" i="1" s="1"/>
  <c r="R9980" i="1" a="1"/>
  <c r="R9980" i="1" s="1"/>
  <c r="T9980" i="1" s="1"/>
  <c r="U9980" i="1" s="1"/>
  <c r="R9916" i="1" a="1"/>
  <c r="R9916" i="1" s="1"/>
  <c r="T9916" i="1" s="1"/>
  <c r="U9916" i="1" s="1"/>
  <c r="R9852" i="1" a="1"/>
  <c r="R9852" i="1" s="1"/>
  <c r="T9852" i="1" s="1"/>
  <c r="U9852" i="1" s="1"/>
  <c r="R9788" i="1" a="1"/>
  <c r="R9788" i="1" s="1"/>
  <c r="T9788" i="1" s="1"/>
  <c r="U9788" i="1" s="1"/>
  <c r="R9724" i="1" a="1"/>
  <c r="R9724" i="1" s="1"/>
  <c r="T9724" i="1" s="1"/>
  <c r="U9724" i="1" s="1"/>
  <c r="R9660" i="1" a="1"/>
  <c r="R9660" i="1" s="1"/>
  <c r="T9660" i="1" s="1"/>
  <c r="U9660" i="1" s="1"/>
  <c r="R9596" i="1" a="1"/>
  <c r="R9596" i="1" s="1"/>
  <c r="T9596" i="1" s="1"/>
  <c r="U9596" i="1" s="1"/>
  <c r="R9532" i="1" a="1"/>
  <c r="R9532" i="1" s="1"/>
  <c r="T9532" i="1" s="1"/>
  <c r="U9532" i="1" s="1"/>
  <c r="R6354" i="1" a="1"/>
  <c r="R6354" i="1" s="1"/>
  <c r="T6354" i="1" s="1"/>
  <c r="U6354" i="1" s="1"/>
  <c r="R6290" i="1" a="1"/>
  <c r="R6290" i="1" s="1"/>
  <c r="T6290" i="1" s="1"/>
  <c r="U6290" i="1" s="1"/>
  <c r="R6226" i="1" a="1"/>
  <c r="R6226" i="1" s="1"/>
  <c r="T6226" i="1" s="1"/>
  <c r="U6226" i="1" s="1"/>
  <c r="R6162" i="1" a="1"/>
  <c r="R6162" i="1" s="1"/>
  <c r="T6162" i="1" s="1"/>
  <c r="U6162" i="1" s="1"/>
  <c r="R6098" i="1" a="1"/>
  <c r="R6098" i="1" s="1"/>
  <c r="T6098" i="1" s="1"/>
  <c r="U6098" i="1" s="1"/>
  <c r="R6034" i="1" a="1"/>
  <c r="R6034" i="1" s="1"/>
  <c r="T6034" i="1" s="1"/>
  <c r="U6034" i="1" s="1"/>
  <c r="R5970" i="1" a="1"/>
  <c r="R5970" i="1" s="1"/>
  <c r="T5970" i="1" s="1"/>
  <c r="U5970" i="1" s="1"/>
  <c r="R5906" i="1" a="1"/>
  <c r="R5906" i="1" s="1"/>
  <c r="T5906" i="1" s="1"/>
  <c r="U5906" i="1" s="1"/>
  <c r="R5842" i="1" a="1"/>
  <c r="R5842" i="1" s="1"/>
  <c r="T5842" i="1" s="1"/>
  <c r="U5842" i="1" s="1"/>
  <c r="R5778" i="1" a="1"/>
  <c r="R5778" i="1" s="1"/>
  <c r="T5778" i="1" s="1"/>
  <c r="U5778" i="1" s="1"/>
  <c r="R5714" i="1" a="1"/>
  <c r="R5714" i="1" s="1"/>
  <c r="T5714" i="1" s="1"/>
  <c r="U5714" i="1" s="1"/>
  <c r="R5650" i="1" a="1"/>
  <c r="R5650" i="1" s="1"/>
  <c r="T5650" i="1" s="1"/>
  <c r="U5650" i="1" s="1"/>
  <c r="R5586" i="1" a="1"/>
  <c r="R5586" i="1" s="1"/>
  <c r="T5586" i="1" s="1"/>
  <c r="U5586" i="1" s="1"/>
  <c r="R673" i="1" a="1"/>
  <c r="R673" i="1" s="1"/>
  <c r="T673" i="1" s="1"/>
  <c r="U673" i="1" s="1"/>
  <c r="R609" i="1" a="1"/>
  <c r="R609" i="1" s="1"/>
  <c r="T609" i="1" s="1"/>
  <c r="U609" i="1" s="1"/>
  <c r="R545" i="1" a="1"/>
  <c r="R545" i="1" s="1"/>
  <c r="T545" i="1" s="1"/>
  <c r="U545" i="1" s="1"/>
  <c r="R481" i="1" a="1"/>
  <c r="R481" i="1" s="1"/>
  <c r="T481" i="1" s="1"/>
  <c r="U481" i="1" s="1"/>
  <c r="R417" i="1" a="1"/>
  <c r="R417" i="1" s="1"/>
  <c r="T417" i="1" s="1"/>
  <c r="U417" i="1" s="1"/>
  <c r="R353" i="1" a="1"/>
  <c r="R353" i="1" s="1"/>
  <c r="T353" i="1" s="1"/>
  <c r="U353" i="1" s="1"/>
  <c r="R289" i="1" a="1"/>
  <c r="R289" i="1" s="1"/>
  <c r="T289" i="1" s="1"/>
  <c r="U289" i="1" s="1"/>
  <c r="R225" i="1" a="1"/>
  <c r="R225" i="1" s="1"/>
  <c r="T225" i="1" s="1"/>
  <c r="U225" i="1" s="1"/>
  <c r="R161" i="1" a="1"/>
  <c r="R161" i="1" s="1"/>
  <c r="T161" i="1" s="1"/>
  <c r="U161" i="1" s="1"/>
  <c r="R97" i="1" a="1"/>
  <c r="R97" i="1" s="1"/>
  <c r="T97" i="1" s="1"/>
  <c r="U97" i="1" s="1"/>
  <c r="R33" i="1" a="1"/>
  <c r="R33" i="1" s="1"/>
  <c r="T33" i="1" s="1"/>
  <c r="U33" i="1" s="1"/>
  <c r="R5522" i="1" a="1"/>
  <c r="R5522" i="1" s="1"/>
  <c r="T5522" i="1" s="1"/>
  <c r="U5522" i="1" s="1"/>
  <c r="R5458" i="1" a="1"/>
  <c r="R5458" i="1" s="1"/>
  <c r="T5458" i="1" s="1"/>
  <c r="U5458" i="1" s="1"/>
  <c r="R5394" i="1" a="1"/>
  <c r="R5394" i="1" s="1"/>
  <c r="T5394" i="1" s="1"/>
  <c r="U5394" i="1" s="1"/>
  <c r="R5330" i="1" a="1"/>
  <c r="R5330" i="1" s="1"/>
  <c r="T5330" i="1" s="1"/>
  <c r="U5330" i="1" s="1"/>
  <c r="R5266" i="1" a="1"/>
  <c r="R5266" i="1" s="1"/>
  <c r="T5266" i="1" s="1"/>
  <c r="U5266" i="1" s="1"/>
  <c r="R5202" i="1" a="1"/>
  <c r="R5202" i="1" s="1"/>
  <c r="T5202" i="1" s="1"/>
  <c r="U5202" i="1" s="1"/>
  <c r="R5138" i="1" a="1"/>
  <c r="R5138" i="1" s="1"/>
  <c r="T5138" i="1" s="1"/>
  <c r="U5138" i="1" s="1"/>
  <c r="R5074" i="1" a="1"/>
  <c r="R5074" i="1" s="1"/>
  <c r="T5074" i="1" s="1"/>
  <c r="U5074" i="1" s="1"/>
  <c r="R5010" i="1" a="1"/>
  <c r="R5010" i="1" s="1"/>
  <c r="T5010" i="1" s="1"/>
  <c r="U5010" i="1" s="1"/>
  <c r="R4946" i="1" a="1"/>
  <c r="R4946" i="1" s="1"/>
  <c r="T4946" i="1" s="1"/>
  <c r="U4946" i="1" s="1"/>
  <c r="R4882" i="1" a="1"/>
  <c r="R4882" i="1" s="1"/>
  <c r="T4882" i="1" s="1"/>
  <c r="U4882" i="1" s="1"/>
  <c r="R6147" i="1" a="1"/>
  <c r="R6147" i="1" s="1"/>
  <c r="T6147" i="1" s="1"/>
  <c r="U6147" i="1" s="1"/>
  <c r="R6083" i="1" a="1"/>
  <c r="R6083" i="1" s="1"/>
  <c r="T6083" i="1" s="1"/>
  <c r="U6083" i="1" s="1"/>
  <c r="R6019" i="1" a="1"/>
  <c r="R6019" i="1" s="1"/>
  <c r="T6019" i="1" s="1"/>
  <c r="U6019" i="1" s="1"/>
  <c r="R5955" i="1" a="1"/>
  <c r="R5955" i="1" s="1"/>
  <c r="T5955" i="1" s="1"/>
  <c r="U5955" i="1" s="1"/>
  <c r="R5891" i="1" a="1"/>
  <c r="R5891" i="1" s="1"/>
  <c r="T5891" i="1" s="1"/>
  <c r="U5891" i="1" s="1"/>
  <c r="R4818" i="1" a="1"/>
  <c r="R4818" i="1" s="1"/>
  <c r="T4818" i="1" s="1"/>
  <c r="U4818" i="1" s="1"/>
  <c r="R4754" i="1" a="1"/>
  <c r="R4754" i="1" s="1"/>
  <c r="T4754" i="1" s="1"/>
  <c r="U4754" i="1" s="1"/>
  <c r="R4690" i="1" a="1"/>
  <c r="R4690" i="1" s="1"/>
  <c r="T4690" i="1" s="1"/>
  <c r="U4690" i="1" s="1"/>
  <c r="R5851" i="1" a="1"/>
  <c r="R5851" i="1" s="1"/>
  <c r="T5851" i="1" s="1"/>
  <c r="U5851" i="1" s="1"/>
  <c r="R5787" i="1" a="1"/>
  <c r="R5787" i="1" s="1"/>
  <c r="T5787" i="1" s="1"/>
  <c r="U5787" i="1" s="1"/>
  <c r="R5723" i="1" a="1"/>
  <c r="R5723" i="1" s="1"/>
  <c r="T5723" i="1" s="1"/>
  <c r="U5723" i="1" s="1"/>
  <c r="R4586" i="1" a="1"/>
  <c r="R4586" i="1" s="1"/>
  <c r="T4586" i="1" s="1"/>
  <c r="U4586" i="1" s="1"/>
  <c r="R4522" i="1" a="1"/>
  <c r="R4522" i="1" s="1"/>
  <c r="T4522" i="1" s="1"/>
  <c r="U4522" i="1" s="1"/>
  <c r="R4458" i="1" a="1"/>
  <c r="R4458" i="1" s="1"/>
  <c r="T4458" i="1" s="1"/>
  <c r="U4458" i="1" s="1"/>
  <c r="R4394" i="1" a="1"/>
  <c r="R4394" i="1" s="1"/>
  <c r="T4394" i="1" s="1"/>
  <c r="U4394" i="1" s="1"/>
  <c r="R4330" i="1" a="1"/>
  <c r="R4330" i="1" s="1"/>
  <c r="T4330" i="1" s="1"/>
  <c r="U4330" i="1" s="1"/>
  <c r="R4266" i="1" a="1"/>
  <c r="R4266" i="1" s="1"/>
  <c r="T4266" i="1" s="1"/>
  <c r="U4266" i="1" s="1"/>
  <c r="R4202" i="1" a="1"/>
  <c r="R4202" i="1" s="1"/>
  <c r="T4202" i="1" s="1"/>
  <c r="U4202" i="1" s="1"/>
  <c r="R4138" i="1" a="1"/>
  <c r="R4138" i="1" s="1"/>
  <c r="T4138" i="1" s="1"/>
  <c r="U4138" i="1" s="1"/>
  <c r="R4074" i="1" a="1"/>
  <c r="R4074" i="1" s="1"/>
  <c r="T4074" i="1" s="1"/>
  <c r="U4074" i="1" s="1"/>
  <c r="R4010" i="1" a="1"/>
  <c r="R4010" i="1" s="1"/>
  <c r="T4010" i="1" s="1"/>
  <c r="U4010" i="1" s="1"/>
  <c r="R153" i="1" a="1"/>
  <c r="R153" i="1" s="1"/>
  <c r="T153" i="1" s="1"/>
  <c r="U153" i="1" s="1"/>
  <c r="R337" i="1" a="1"/>
  <c r="R337" i="1" s="1"/>
  <c r="T337" i="1" s="1"/>
  <c r="U337" i="1" s="1"/>
  <c r="R505" i="1" a="1"/>
  <c r="R505" i="1" s="1"/>
  <c r="T505" i="1" s="1"/>
  <c r="U505" i="1" s="1"/>
  <c r="R665" i="1" a="1"/>
  <c r="R665" i="1" s="1"/>
  <c r="T665" i="1" s="1"/>
  <c r="U665" i="1" s="1"/>
  <c r="R5698" i="1" a="1"/>
  <c r="R5698" i="1" s="1"/>
  <c r="T5698" i="1" s="1"/>
  <c r="U5698" i="1" s="1"/>
  <c r="R5866" i="1" a="1"/>
  <c r="R5866" i="1" s="1"/>
  <c r="T5866" i="1" s="1"/>
  <c r="U5866" i="1" s="1"/>
  <c r="R6026" i="1" a="1"/>
  <c r="R6026" i="1" s="1"/>
  <c r="T6026" i="1" s="1"/>
  <c r="U6026" i="1" s="1"/>
  <c r="R6210" i="1" a="1"/>
  <c r="R6210" i="1" s="1"/>
  <c r="T6210" i="1" s="1"/>
  <c r="U6210" i="1" s="1"/>
  <c r="R6378" i="1" a="1"/>
  <c r="R6378" i="1" s="1"/>
  <c r="T6378" i="1" s="1"/>
  <c r="U6378" i="1" s="1"/>
  <c r="R9652" i="1" a="1"/>
  <c r="R9652" i="1" s="1"/>
  <c r="T9652" i="1" s="1"/>
  <c r="U9652" i="1" s="1"/>
  <c r="R9836" i="1" a="1"/>
  <c r="R9836" i="1" s="1"/>
  <c r="T9836" i="1" s="1"/>
  <c r="U9836" i="1" s="1"/>
  <c r="R10004" i="1" a="1"/>
  <c r="R10004" i="1" s="1"/>
  <c r="T10004" i="1" s="1"/>
  <c r="U10004" i="1" s="1"/>
  <c r="R9581" i="1" a="1"/>
  <c r="R9581" i="1" s="1"/>
  <c r="T9581" i="1" s="1"/>
  <c r="U9581" i="1" s="1"/>
  <c r="R9765" i="1" a="1"/>
  <c r="R9765" i="1" s="1"/>
  <c r="T9765" i="1" s="1"/>
  <c r="U9765" i="1" s="1"/>
  <c r="R3480" i="1" a="1"/>
  <c r="R3480" i="1" s="1"/>
  <c r="T3480" i="1" s="1"/>
  <c r="U3480" i="1" s="1"/>
  <c r="R3640" i="1" a="1"/>
  <c r="R3640" i="1" s="1"/>
  <c r="T3640" i="1" s="1"/>
  <c r="U3640" i="1" s="1"/>
  <c r="R3864" i="1" a="1"/>
  <c r="R3864" i="1" s="1"/>
  <c r="T3864" i="1" s="1"/>
  <c r="U3864" i="1" s="1"/>
  <c r="R753" i="1" a="1"/>
  <c r="R753" i="1" s="1"/>
  <c r="T753" i="1" s="1"/>
  <c r="U753" i="1" s="1"/>
  <c r="R1009" i="1" a="1"/>
  <c r="R1009" i="1" s="1"/>
  <c r="T1009" i="1" s="1"/>
  <c r="U1009" i="1" s="1"/>
  <c r="R6634" i="1" a="1"/>
  <c r="R6634" i="1" s="1"/>
  <c r="T6634" i="1" s="1"/>
  <c r="U6634" i="1" s="1"/>
  <c r="R6890" i="1" a="1"/>
  <c r="R6890" i="1" s="1"/>
  <c r="T6890" i="1" s="1"/>
  <c r="U6890" i="1" s="1"/>
  <c r="R10124" i="1" a="1"/>
  <c r="R10124" i="1" s="1"/>
  <c r="T10124" i="1" s="1"/>
  <c r="U10124" i="1" s="1"/>
  <c r="R10380" i="1" a="1"/>
  <c r="R10380" i="1" s="1"/>
  <c r="T10380" i="1" s="1"/>
  <c r="U10380" i="1" s="1"/>
  <c r="R10732" i="1" a="1"/>
  <c r="R10732" i="1" s="1"/>
  <c r="T10732" i="1" s="1"/>
  <c r="U10732" i="1" s="1"/>
  <c r="R10317" i="1" a="1"/>
  <c r="R10317" i="1" s="1"/>
  <c r="T10317" i="1" s="1"/>
  <c r="U10317" i="1" s="1"/>
  <c r="R4200" i="1" a="1"/>
  <c r="R4200" i="1" s="1"/>
  <c r="T4200" i="1" s="1"/>
  <c r="U4200" i="1" s="1"/>
  <c r="R4712" i="1" a="1"/>
  <c r="R4712" i="1" s="1"/>
  <c r="T4712" i="1" s="1"/>
  <c r="U4712" i="1" s="1"/>
  <c r="R1473" i="1" a="1"/>
  <c r="R1473" i="1" s="1"/>
  <c r="T1473" i="1" s="1"/>
  <c r="U1473" i="1" s="1"/>
  <c r="R7370" i="1" a="1"/>
  <c r="R7370" i="1" s="1"/>
  <c r="T7370" i="1" s="1"/>
  <c r="U7370" i="1" s="1"/>
  <c r="R10852" i="1" a="1"/>
  <c r="R10852" i="1" s="1"/>
  <c r="T10852" i="1" s="1"/>
  <c r="U10852" i="1" s="1"/>
  <c r="R10509" i="1" a="1"/>
  <c r="R10509" i="1" s="1"/>
  <c r="T10509" i="1" s="1"/>
  <c r="U10509" i="1" s="1"/>
  <c r="R11021" i="1" a="1"/>
  <c r="R11021" i="1" s="1"/>
  <c r="T11021" i="1" s="1"/>
  <c r="U11021" i="1" s="1"/>
  <c r="R6950" i="1" a="1"/>
  <c r="R6950" i="1" s="1"/>
  <c r="T6950" i="1" s="1"/>
  <c r="U6950" i="1" s="1"/>
  <c r="R4383" i="1" a="1"/>
  <c r="R4383" i="1" s="1"/>
  <c r="T4383" i="1" s="1"/>
  <c r="U4383" i="1" s="1"/>
  <c r="R5040" i="1" a="1"/>
  <c r="R5040" i="1" s="1"/>
  <c r="T5040" i="1" s="1"/>
  <c r="U5040" i="1" s="1"/>
  <c r="R1833" i="1" a="1"/>
  <c r="R1833" i="1" s="1"/>
  <c r="T1833" i="1" s="1"/>
  <c r="U1833" i="1" s="1"/>
  <c r="R7826" i="1" a="1"/>
  <c r="R7826" i="1" s="1"/>
  <c r="T7826" i="1" s="1"/>
  <c r="U7826" i="1" s="1"/>
  <c r="R8338" i="1" a="1"/>
  <c r="R8338" i="1" s="1"/>
  <c r="T8338" i="1" s="1"/>
  <c r="U8338" i="1" s="1"/>
  <c r="R11836" i="1" a="1"/>
  <c r="R11836" i="1" s="1"/>
  <c r="T11836" i="1" s="1"/>
  <c r="U11836" i="1" s="1"/>
  <c r="R11389" i="1" a="1"/>
  <c r="R11389" i="1" s="1"/>
  <c r="T11389" i="1" s="1"/>
  <c r="U11389" i="1" s="1"/>
  <c r="R7222" i="1" a="1"/>
  <c r="R7222" i="1" s="1"/>
  <c r="T7222" i="1" s="1"/>
  <c r="U7222" i="1" s="1"/>
  <c r="R4767" i="1" a="1"/>
  <c r="R4767" i="1" s="1"/>
  <c r="T4767" i="1" s="1"/>
  <c r="U4767" i="1" s="1"/>
  <c r="R5279" i="1" a="1"/>
  <c r="R5279" i="1" s="1"/>
  <c r="T5279" i="1" s="1"/>
  <c r="U5279" i="1" s="1"/>
  <c r="R5776" i="1" a="1"/>
  <c r="R5776" i="1" s="1"/>
  <c r="T5776" i="1" s="1"/>
  <c r="U5776" i="1" s="1"/>
  <c r="R2457" i="1" a="1"/>
  <c r="R2457" i="1" s="1"/>
  <c r="T2457" i="1" s="1"/>
  <c r="U2457" i="1" s="1"/>
  <c r="R8410" i="1" a="1"/>
  <c r="R8410" i="1" s="1"/>
  <c r="T8410" i="1" s="1"/>
  <c r="U8410" i="1" s="1"/>
  <c r="R8922" i="1" a="1"/>
  <c r="R8922" i="1" s="1"/>
  <c r="T8922" i="1" s="1"/>
  <c r="U8922" i="1" s="1"/>
  <c r="R12460" i="1" a="1"/>
  <c r="R12460" i="1" s="1"/>
  <c r="T12460" i="1" s="1"/>
  <c r="U12460" i="1" s="1"/>
  <c r="R11933" i="1" a="1"/>
  <c r="R11933" i="1" s="1"/>
  <c r="T11933" i="1" s="1"/>
  <c r="U11933" i="1" s="1"/>
  <c r="R12445" i="1" a="1"/>
  <c r="R12445" i="1" s="1"/>
  <c r="T12445" i="1" s="1"/>
  <c r="U12445" i="1" s="1"/>
  <c r="R8070" i="1" a="1"/>
  <c r="R8070" i="1" s="1"/>
  <c r="T8070" i="1" s="1"/>
  <c r="U8070" i="1" s="1"/>
  <c r="R5743" i="1" a="1"/>
  <c r="R5743" i="1" s="1"/>
  <c r="T5743" i="1" s="1"/>
  <c r="U5743" i="1" s="1"/>
  <c r="R6255" i="1" a="1"/>
  <c r="R6255" i="1" s="1"/>
  <c r="T6255" i="1" s="1"/>
  <c r="U6255" i="1" s="1"/>
  <c r="R6624" i="1" a="1"/>
  <c r="R6624" i="1" s="1"/>
  <c r="T6624" i="1" s="1"/>
  <c r="U6624" i="1" s="1"/>
  <c r="R3201" i="1" a="1"/>
  <c r="R3201" i="1" s="1"/>
  <c r="T3201" i="1" s="1"/>
  <c r="U3201" i="1" s="1"/>
  <c r="R9058" i="1" a="1"/>
  <c r="R9058" i="1" s="1"/>
  <c r="T9058" i="1" s="1"/>
  <c r="U9058" i="1" s="1"/>
  <c r="R9666" i="1" a="1"/>
  <c r="R9666" i="1" s="1"/>
  <c r="T9666" i="1" s="1"/>
  <c r="U9666" i="1" s="1"/>
  <c r="R8342" i="1" a="1"/>
  <c r="R8342" i="1" s="1"/>
  <c r="T8342" i="1" s="1"/>
  <c r="U8342" i="1" s="1"/>
  <c r="R4753" i="1" a="1"/>
  <c r="R4753" i="1" s="1"/>
  <c r="T4753" i="1" s="1"/>
  <c r="U4753" i="1" s="1"/>
  <c r="R10302" i="1" a="1"/>
  <c r="R10302" i="1" s="1"/>
  <c r="T10302" i="1" s="1"/>
  <c r="U10302" i="1" s="1"/>
  <c r="R6033" i="1" a="1"/>
  <c r="R6033" i="1" s="1"/>
  <c r="T6033" i="1" s="1"/>
  <c r="U6033" i="1" s="1"/>
  <c r="R6313" i="1" a="1"/>
  <c r="R6313" i="1" s="1"/>
  <c r="T6313" i="1" s="1"/>
  <c r="U6313" i="1" s="1"/>
  <c r="R5226" i="1" a="1"/>
  <c r="R5226" i="1" s="1"/>
  <c r="T5226" i="1" s="1"/>
  <c r="U5226" i="1" s="1"/>
  <c r="R5322" i="1" a="1"/>
  <c r="R5322" i="1" s="1"/>
  <c r="T5322" i="1" s="1"/>
  <c r="U5322" i="1" s="1"/>
  <c r="R5442" i="1" a="1"/>
  <c r="R5442" i="1" s="1"/>
  <c r="T5442" i="1" s="1"/>
  <c r="U5442" i="1" s="1"/>
  <c r="R17" i="1" a="1"/>
  <c r="R17" i="1" s="1"/>
  <c r="T17" i="1" s="1"/>
  <c r="U17" i="1" s="1"/>
  <c r="R185" i="1" a="1"/>
  <c r="R185" i="1" s="1"/>
  <c r="T185" i="1" s="1"/>
  <c r="U185" i="1" s="1"/>
  <c r="R345" i="1" a="1"/>
  <c r="R345" i="1" s="1"/>
  <c r="T345" i="1" s="1"/>
  <c r="U345" i="1" s="1"/>
  <c r="R529" i="1" a="1"/>
  <c r="R529" i="1" s="1"/>
  <c r="T529" i="1" s="1"/>
  <c r="U529" i="1" s="1"/>
  <c r="R5546" i="1" a="1"/>
  <c r="R5546" i="1" s="1"/>
  <c r="T5546" i="1" s="1"/>
  <c r="U5546" i="1" s="1"/>
  <c r="R5706" i="1" a="1"/>
  <c r="R5706" i="1" s="1"/>
  <c r="T5706" i="1" s="1"/>
  <c r="U5706" i="1" s="1"/>
  <c r="R5890" i="1" a="1"/>
  <c r="R5890" i="1" s="1"/>
  <c r="T5890" i="1" s="1"/>
  <c r="U5890" i="1" s="1"/>
  <c r="R6058" i="1" a="1"/>
  <c r="R6058" i="1" s="1"/>
  <c r="T6058" i="1" s="1"/>
  <c r="U6058" i="1" s="1"/>
  <c r="R6218" i="1" a="1"/>
  <c r="R6218" i="1" s="1"/>
  <c r="T6218" i="1" s="1"/>
  <c r="U6218" i="1" s="1"/>
  <c r="R9516" i="1" a="1"/>
  <c r="R9516" i="1" s="1"/>
  <c r="T9516" i="1" s="1"/>
  <c r="U9516" i="1" s="1"/>
  <c r="R9684" i="1" a="1"/>
  <c r="R9684" i="1" s="1"/>
  <c r="T9684" i="1" s="1"/>
  <c r="U9684" i="1" s="1"/>
  <c r="R9844" i="1" a="1"/>
  <c r="R9844" i="1" s="1"/>
  <c r="T9844" i="1" s="1"/>
  <c r="U9844" i="1" s="1"/>
  <c r="R10028" i="1" a="1"/>
  <c r="R10028" i="1" s="1"/>
  <c r="T10028" i="1" s="1"/>
  <c r="U10028" i="1" s="1"/>
  <c r="R9613" i="1" a="1"/>
  <c r="R9613" i="1" s="1"/>
  <c r="T9613" i="1" s="1"/>
  <c r="U9613" i="1" s="1"/>
  <c r="R9773" i="1" a="1"/>
  <c r="R9773" i="1" s="1"/>
  <c r="T9773" i="1" s="1"/>
  <c r="U9773" i="1" s="1"/>
  <c r="R3504" i="1" a="1"/>
  <c r="R3504" i="1" s="1"/>
  <c r="T3504" i="1" s="1"/>
  <c r="U3504" i="1" s="1"/>
  <c r="R3672" i="1" a="1"/>
  <c r="R3672" i="1" s="1"/>
  <c r="T3672" i="1" s="1"/>
  <c r="U3672" i="1" s="1"/>
  <c r="R3896" i="1" a="1"/>
  <c r="R3896" i="1" s="1"/>
  <c r="T3896" i="1" s="1"/>
  <c r="U3896" i="1" s="1"/>
  <c r="R785" i="1" a="1"/>
  <c r="R785" i="1" s="1"/>
  <c r="T785" i="1" s="1"/>
  <c r="U785" i="1" s="1"/>
  <c r="R6410" i="1" a="1"/>
  <c r="R6410" i="1" s="1"/>
  <c r="T6410" i="1" s="1"/>
  <c r="U6410" i="1" s="1"/>
  <c r="R6666" i="1" a="1"/>
  <c r="R6666" i="1" s="1"/>
  <c r="T6666" i="1" s="1"/>
  <c r="U6666" i="1" s="1"/>
  <c r="R6922" i="1" a="1"/>
  <c r="R6922" i="1" s="1"/>
  <c r="T6922" i="1" s="1"/>
  <c r="U6922" i="1" s="1"/>
  <c r="R10156" i="1" a="1"/>
  <c r="R10156" i="1" s="1"/>
  <c r="T10156" i="1" s="1"/>
  <c r="U10156" i="1" s="1"/>
  <c r="R10412" i="1" a="1"/>
  <c r="R10412" i="1" s="1"/>
  <c r="T10412" i="1" s="1"/>
  <c r="U10412" i="1" s="1"/>
  <c r="R9869" i="1" a="1"/>
  <c r="R9869" i="1" s="1"/>
  <c r="T9869" i="1" s="1"/>
  <c r="U9869" i="1" s="1"/>
  <c r="R10381" i="1" a="1"/>
  <c r="R10381" i="1" s="1"/>
  <c r="T10381" i="1" s="1"/>
  <c r="U10381" i="1" s="1"/>
  <c r="R4264" i="1" a="1"/>
  <c r="R4264" i="1" s="1"/>
  <c r="T4264" i="1" s="1"/>
  <c r="U4264" i="1" s="1"/>
  <c r="R4776" i="1" a="1"/>
  <c r="R4776" i="1" s="1"/>
  <c r="T4776" i="1" s="1"/>
  <c r="U4776" i="1" s="1"/>
  <c r="R1537" i="1" a="1"/>
  <c r="R1537" i="1" s="1"/>
  <c r="T1537" i="1" s="1"/>
  <c r="U1537" i="1" s="1"/>
  <c r="R7434" i="1" a="1"/>
  <c r="R7434" i="1" s="1"/>
  <c r="T7434" i="1" s="1"/>
  <c r="U7434" i="1" s="1"/>
  <c r="R10916" i="1" a="1"/>
  <c r="R10916" i="1" s="1"/>
  <c r="T10916" i="1" s="1"/>
  <c r="U10916" i="1" s="1"/>
  <c r="R10573" i="1" a="1"/>
  <c r="R10573" i="1" s="1"/>
  <c r="T10573" i="1" s="1"/>
  <c r="U10573" i="1" s="1"/>
  <c r="R6502" i="1" a="1"/>
  <c r="R6502" i="1" s="1"/>
  <c r="T6502" i="1" s="1"/>
  <c r="U6502" i="1" s="1"/>
  <c r="R7014" i="1" a="1"/>
  <c r="R7014" i="1" s="1"/>
  <c r="T7014" i="1" s="1"/>
  <c r="U7014" i="1" s="1"/>
  <c r="R4447" i="1" a="1"/>
  <c r="R4447" i="1" s="1"/>
  <c r="T4447" i="1" s="1"/>
  <c r="U4447" i="1" s="1"/>
  <c r="R5104" i="1" a="1"/>
  <c r="R5104" i="1" s="1"/>
  <c r="T5104" i="1" s="1"/>
  <c r="U5104" i="1" s="1"/>
  <c r="R1897" i="1" a="1"/>
  <c r="R1897" i="1" s="1"/>
  <c r="T1897" i="1" s="1"/>
  <c r="U1897" i="1" s="1"/>
  <c r="R7890" i="1" a="1"/>
  <c r="R7890" i="1" s="1"/>
  <c r="T7890" i="1" s="1"/>
  <c r="U7890" i="1" s="1"/>
  <c r="R11388" i="1" a="1"/>
  <c r="R11388" i="1" s="1"/>
  <c r="T11388" i="1" s="1"/>
  <c r="U11388" i="1" s="1"/>
  <c r="R11900" i="1" a="1"/>
  <c r="R11900" i="1" s="1"/>
  <c r="T11900" i="1" s="1"/>
  <c r="U11900" i="1" s="1"/>
  <c r="R11453" i="1" a="1"/>
  <c r="R11453" i="1" s="1"/>
  <c r="T11453" i="1" s="1"/>
  <c r="U11453" i="1" s="1"/>
  <c r="R7286" i="1" a="1"/>
  <c r="R7286" i="1" s="1"/>
  <c r="T7286" i="1" s="1"/>
  <c r="U7286" i="1" s="1"/>
  <c r="R4831" i="1" a="1"/>
  <c r="R4831" i="1" s="1"/>
  <c r="T4831" i="1" s="1"/>
  <c r="U4831" i="1" s="1"/>
  <c r="R5343" i="1" a="1"/>
  <c r="R5343" i="1" s="1"/>
  <c r="T5343" i="1" s="1"/>
  <c r="U5343" i="1" s="1"/>
  <c r="R5840" i="1" a="1"/>
  <c r="R5840" i="1" s="1"/>
  <c r="T5840" i="1" s="1"/>
  <c r="U5840" i="1" s="1"/>
  <c r="R2521" i="1" a="1"/>
  <c r="R2521" i="1" s="1"/>
  <c r="T2521" i="1" s="1"/>
  <c r="U2521" i="1" s="1"/>
  <c r="R8474" i="1" a="1"/>
  <c r="R8474" i="1" s="1"/>
  <c r="T8474" i="1" s="1"/>
  <c r="U8474" i="1" s="1"/>
  <c r="R8986" i="1" a="1"/>
  <c r="R8986" i="1" s="1"/>
  <c r="T8986" i="1" s="1"/>
  <c r="U8986" i="1" s="1"/>
  <c r="R12524" i="1" a="1"/>
  <c r="R12524" i="1" s="1"/>
  <c r="T12524" i="1" s="1"/>
  <c r="U12524" i="1" s="1"/>
  <c r="R11997" i="1" a="1"/>
  <c r="R11997" i="1" s="1"/>
  <c r="T11997" i="1" s="1"/>
  <c r="U11997" i="1" s="1"/>
  <c r="R7622" i="1" a="1"/>
  <c r="R7622" i="1" s="1"/>
  <c r="T7622" i="1" s="1"/>
  <c r="U7622" i="1" s="1"/>
  <c r="R8134" i="1" a="1"/>
  <c r="R8134" i="1" s="1"/>
  <c r="T8134" i="1" s="1"/>
  <c r="U8134" i="1" s="1"/>
  <c r="R5807" i="1" a="1"/>
  <c r="R5807" i="1" s="1"/>
  <c r="T5807" i="1" s="1"/>
  <c r="U5807" i="1" s="1"/>
  <c r="R6176" i="1" a="1"/>
  <c r="R6176" i="1" s="1"/>
  <c r="T6176" i="1" s="1"/>
  <c r="U6176" i="1" s="1"/>
  <c r="R6688" i="1" a="1"/>
  <c r="R6688" i="1" s="1"/>
  <c r="T6688" i="1" s="1"/>
  <c r="U6688" i="1" s="1"/>
  <c r="R3265" i="1" a="1"/>
  <c r="R3265" i="1" s="1"/>
  <c r="T3265" i="1" s="1"/>
  <c r="U3265" i="1" s="1"/>
  <c r="R9122" i="1" a="1"/>
  <c r="R9122" i="1" s="1"/>
  <c r="T9122" i="1" s="1"/>
  <c r="U9122" i="1" s="1"/>
  <c r="R12884" i="1" a="1"/>
  <c r="R12884" i="1" s="1"/>
  <c r="T12884" i="1" s="1"/>
  <c r="U12884" i="1" s="1"/>
  <c r="R6359" i="1" a="1"/>
  <c r="R6359" i="1" s="1"/>
  <c r="T6359" i="1" s="1"/>
  <c r="U6359" i="1" s="1"/>
  <c r="R10146" i="1" a="1"/>
  <c r="R10146" i="1" s="1"/>
  <c r="T10146" i="1" s="1"/>
  <c r="U10146" i="1" s="1"/>
  <c r="R7727" i="1" a="1"/>
  <c r="R7727" i="1" s="1"/>
  <c r="T7727" i="1" s="1"/>
  <c r="U7727" i="1" s="1"/>
  <c r="R11090" i="1" a="1"/>
  <c r="R11090" i="1" s="1"/>
  <c r="T11090" i="1" s="1"/>
  <c r="U11090" i="1" s="1"/>
  <c r="R12698" i="1" a="1"/>
  <c r="R12698" i="1" s="1"/>
  <c r="T12698" i="1" s="1"/>
  <c r="U12698" i="1" s="1"/>
  <c r="R5346" i="1" a="1"/>
  <c r="R5346" i="1" s="1"/>
  <c r="T5346" i="1" s="1"/>
  <c r="U5346" i="1" s="1"/>
  <c r="R5450" i="1" a="1"/>
  <c r="R5450" i="1" s="1"/>
  <c r="T5450" i="1" s="1"/>
  <c r="U5450" i="1" s="1"/>
  <c r="R25" i="1" a="1"/>
  <c r="R25" i="1" s="1"/>
  <c r="T25" i="1" s="1"/>
  <c r="U25" i="1" s="1"/>
  <c r="R209" i="1" a="1"/>
  <c r="R209" i="1" s="1"/>
  <c r="T209" i="1" s="1"/>
  <c r="U209" i="1" s="1"/>
  <c r="R377" i="1" a="1"/>
  <c r="R377" i="1" s="1"/>
  <c r="T377" i="1" s="1"/>
  <c r="U377" i="1" s="1"/>
  <c r="R537" i="1" a="1"/>
  <c r="R537" i="1" s="1"/>
  <c r="T537" i="1" s="1"/>
  <c r="U537" i="1" s="1"/>
  <c r="R5570" i="1" a="1"/>
  <c r="R5570" i="1" s="1"/>
  <c r="T5570" i="1" s="1"/>
  <c r="U5570" i="1" s="1"/>
  <c r="R5738" i="1" a="1"/>
  <c r="R5738" i="1" s="1"/>
  <c r="T5738" i="1" s="1"/>
  <c r="U5738" i="1" s="1"/>
  <c r="R5898" i="1" a="1"/>
  <c r="R5898" i="1" s="1"/>
  <c r="T5898" i="1" s="1"/>
  <c r="U5898" i="1" s="1"/>
  <c r="R6082" i="1" a="1"/>
  <c r="R6082" i="1" s="1"/>
  <c r="T6082" i="1" s="1"/>
  <c r="U6082" i="1" s="1"/>
  <c r="R6250" i="1" a="1"/>
  <c r="R6250" i="1" s="1"/>
  <c r="T6250" i="1" s="1"/>
  <c r="U6250" i="1" s="1"/>
  <c r="R9524" i="1" a="1"/>
  <c r="R9524" i="1" s="1"/>
  <c r="T9524" i="1" s="1"/>
  <c r="U9524" i="1" s="1"/>
  <c r="R9708" i="1" a="1"/>
  <c r="R9708" i="1" s="1"/>
  <c r="T9708" i="1" s="1"/>
  <c r="U9708" i="1" s="1"/>
  <c r="R9876" i="1" a="1"/>
  <c r="R9876" i="1" s="1"/>
  <c r="T9876" i="1" s="1"/>
  <c r="U9876" i="1" s="1"/>
  <c r="R10036" i="1" a="1"/>
  <c r="R10036" i="1" s="1"/>
  <c r="T10036" i="1" s="1"/>
  <c r="U10036" i="1" s="1"/>
  <c r="R9637" i="1" a="1"/>
  <c r="R9637" i="1" s="1"/>
  <c r="T9637" i="1" s="1"/>
  <c r="U9637" i="1" s="1"/>
  <c r="R9805" i="1" a="1"/>
  <c r="R9805" i="1" s="1"/>
  <c r="T9805" i="1" s="1"/>
  <c r="U9805" i="1" s="1"/>
  <c r="R3512" i="1" a="1"/>
  <c r="R3512" i="1" s="1"/>
  <c r="T3512" i="1" s="1"/>
  <c r="U3512" i="1" s="1"/>
  <c r="R3696" i="1" a="1"/>
  <c r="R3696" i="1" s="1"/>
  <c r="T3696" i="1" s="1"/>
  <c r="U3696" i="1" s="1"/>
  <c r="R3928" i="1" a="1"/>
  <c r="R3928" i="1" s="1"/>
  <c r="T3928" i="1" s="1"/>
  <c r="U3928" i="1" s="1"/>
  <c r="R817" i="1" a="1"/>
  <c r="R817" i="1" s="1"/>
  <c r="T817" i="1" s="1"/>
  <c r="U817" i="1" s="1"/>
  <c r="R6442" i="1" a="1"/>
  <c r="R6442" i="1" s="1"/>
  <c r="T6442" i="1" s="1"/>
  <c r="U6442" i="1" s="1"/>
  <c r="R6698" i="1" a="1"/>
  <c r="R6698" i="1" s="1"/>
  <c r="T6698" i="1" s="1"/>
  <c r="U6698" i="1" s="1"/>
  <c r="R6954" i="1" a="1"/>
  <c r="R6954" i="1" s="1"/>
  <c r="T6954" i="1" s="1"/>
  <c r="U6954" i="1" s="1"/>
  <c r="R10188" i="1" a="1"/>
  <c r="R10188" i="1" s="1"/>
  <c r="T10188" i="1" s="1"/>
  <c r="U10188" i="1" s="1"/>
  <c r="R10444" i="1" a="1"/>
  <c r="R10444" i="1" s="1"/>
  <c r="T10444" i="1" s="1"/>
  <c r="U10444" i="1" s="1"/>
  <c r="R9933" i="1" a="1"/>
  <c r="R9933" i="1" s="1"/>
  <c r="T9933" i="1" s="1"/>
  <c r="U9933" i="1" s="1"/>
  <c r="R10445" i="1" a="1"/>
  <c r="R10445" i="1" s="1"/>
  <c r="T10445" i="1" s="1"/>
  <c r="U10445" i="1" s="1"/>
  <c r="R4328" i="1" a="1"/>
  <c r="R4328" i="1" s="1"/>
  <c r="T4328" i="1" s="1"/>
  <c r="U4328" i="1" s="1"/>
  <c r="R1089" i="1" a="1"/>
  <c r="R1089" i="1" s="1"/>
  <c r="T1089" i="1" s="1"/>
  <c r="U1089" i="1" s="1"/>
  <c r="R1601" i="1" a="1"/>
  <c r="R1601" i="1" s="1"/>
  <c r="T1601" i="1" s="1"/>
  <c r="U1601" i="1" s="1"/>
  <c r="R7498" i="1" a="1"/>
  <c r="R7498" i="1" s="1"/>
  <c r="T7498" i="1" s="1"/>
  <c r="U7498" i="1" s="1"/>
  <c r="R10980" i="1" a="1"/>
  <c r="R10980" i="1" s="1"/>
  <c r="T10980" i="1" s="1"/>
  <c r="U10980" i="1" s="1"/>
  <c r="R10637" i="1" a="1"/>
  <c r="R10637" i="1" s="1"/>
  <c r="T10637" i="1" s="1"/>
  <c r="U10637" i="1" s="1"/>
  <c r="R6566" i="1" a="1"/>
  <c r="R6566" i="1" s="1"/>
  <c r="T6566" i="1" s="1"/>
  <c r="U6566" i="1" s="1"/>
  <c r="R3999" i="1" a="1"/>
  <c r="R3999" i="1" s="1"/>
  <c r="T3999" i="1" s="1"/>
  <c r="U3999" i="1" s="1"/>
  <c r="R4511" i="1" a="1"/>
  <c r="R4511" i="1" s="1"/>
  <c r="T4511" i="1" s="1"/>
  <c r="U4511" i="1" s="1"/>
  <c r="R5168" i="1" a="1"/>
  <c r="R5168" i="1" s="1"/>
  <c r="T5168" i="1" s="1"/>
  <c r="U5168" i="1" s="1"/>
  <c r="R1961" i="1" a="1"/>
  <c r="R1961" i="1" s="1"/>
  <c r="T1961" i="1" s="1"/>
  <c r="U1961" i="1" s="1"/>
  <c r="R7954" i="1" a="1"/>
  <c r="R7954" i="1" s="1"/>
  <c r="T7954" i="1" s="1"/>
  <c r="U7954" i="1" s="1"/>
  <c r="R11452" i="1" a="1"/>
  <c r="R11452" i="1" s="1"/>
  <c r="T11452" i="1" s="1"/>
  <c r="U11452" i="1" s="1"/>
  <c r="R11964" i="1" a="1"/>
  <c r="R11964" i="1" s="1"/>
  <c r="T11964" i="1" s="1"/>
  <c r="U11964" i="1" s="1"/>
  <c r="R11517" i="1" a="1"/>
  <c r="R11517" i="1" s="1"/>
  <c r="T11517" i="1" s="1"/>
  <c r="U11517" i="1" s="1"/>
  <c r="R7350" i="1" a="1"/>
  <c r="R7350" i="1" s="1"/>
  <c r="T7350" i="1" s="1"/>
  <c r="U7350" i="1" s="1"/>
  <c r="R4895" i="1" a="1"/>
  <c r="R4895" i="1" s="1"/>
  <c r="T4895" i="1" s="1"/>
  <c r="U4895" i="1" s="1"/>
  <c r="R5407" i="1" a="1"/>
  <c r="R5407" i="1" s="1"/>
  <c r="T5407" i="1" s="1"/>
  <c r="U5407" i="1" s="1"/>
  <c r="R5904" i="1" a="1"/>
  <c r="R5904" i="1" s="1"/>
  <c r="T5904" i="1" s="1"/>
  <c r="U5904" i="1" s="1"/>
  <c r="R2585" i="1" a="1"/>
  <c r="R2585" i="1" s="1"/>
  <c r="T2585" i="1" s="1"/>
  <c r="U2585" i="1" s="1"/>
  <c r="R8538" i="1" a="1"/>
  <c r="R8538" i="1" s="1"/>
  <c r="T8538" i="1" s="1"/>
  <c r="U8538" i="1" s="1"/>
  <c r="R12076" i="1" a="1"/>
  <c r="R12076" i="1" s="1"/>
  <c r="T12076" i="1" s="1"/>
  <c r="U12076" i="1" s="1"/>
  <c r="R12588" i="1" a="1"/>
  <c r="R12588" i="1" s="1"/>
  <c r="T12588" i="1" s="1"/>
  <c r="U12588" i="1" s="1"/>
  <c r="R12061" i="1" a="1"/>
  <c r="R12061" i="1" s="1"/>
  <c r="T12061" i="1" s="1"/>
  <c r="U12061" i="1" s="1"/>
  <c r="R7686" i="1" a="1"/>
  <c r="R7686" i="1" s="1"/>
  <c r="T7686" i="1" s="1"/>
  <c r="U7686" i="1" s="1"/>
  <c r="R8198" i="1" a="1"/>
  <c r="R8198" i="1" s="1"/>
  <c r="T8198" i="1" s="1"/>
  <c r="U8198" i="1" s="1"/>
  <c r="R5871" i="1" a="1"/>
  <c r="R5871" i="1" s="1"/>
  <c r="T5871" i="1" s="1"/>
  <c r="U5871" i="1" s="1"/>
  <c r="R6240" i="1" a="1"/>
  <c r="R6240" i="1" s="1"/>
  <c r="T6240" i="1" s="1"/>
  <c r="U6240" i="1" s="1"/>
  <c r="R6752" i="1" a="1"/>
  <c r="R6752" i="1" s="1"/>
  <c r="T6752" i="1" s="1"/>
  <c r="U6752" i="1" s="1"/>
  <c r="R3329" i="1" a="1"/>
  <c r="R3329" i="1" s="1"/>
  <c r="T3329" i="1" s="1"/>
  <c r="U3329" i="1" s="1"/>
  <c r="R9186" i="1" a="1"/>
  <c r="R9186" i="1" s="1"/>
  <c r="T9186" i="1" s="1"/>
  <c r="U9186" i="1" s="1"/>
  <c r="R13124" i="1" a="1"/>
  <c r="R13124" i="1" s="1"/>
  <c r="T13124" i="1" s="1"/>
  <c r="U13124" i="1" s="1"/>
  <c r="R6871" i="1" a="1"/>
  <c r="R6871" i="1" s="1"/>
  <c r="T6871" i="1" s="1"/>
  <c r="U6871" i="1" s="1"/>
  <c r="R10658" i="1" a="1"/>
  <c r="R10658" i="1" s="1"/>
  <c r="T10658" i="1" s="1"/>
  <c r="U10658" i="1" s="1"/>
  <c r="R8239" i="1" a="1"/>
  <c r="R8239" i="1" s="1"/>
  <c r="T8239" i="1" s="1"/>
  <c r="U8239" i="1" s="1"/>
  <c r="R11602" i="1" a="1"/>
  <c r="R11602" i="1" s="1"/>
  <c r="T11602" i="1" s="1"/>
  <c r="U11602" i="1" s="1"/>
  <c r="R10601" i="1" a="1"/>
  <c r="R10601" i="1" s="1"/>
  <c r="T10601" i="1" s="1"/>
  <c r="U10601" i="1" s="1"/>
  <c r="R7562" i="1" a="1"/>
  <c r="R7562" i="1" s="1"/>
  <c r="T7562" i="1" s="1"/>
  <c r="U7562" i="1" s="1"/>
  <c r="R11044" i="1" a="1"/>
  <c r="R11044" i="1" s="1"/>
  <c r="T11044" i="1" s="1"/>
  <c r="U11044" i="1" s="1"/>
  <c r="R10701" i="1" a="1"/>
  <c r="R10701" i="1" s="1"/>
  <c r="T10701" i="1" s="1"/>
  <c r="U10701" i="1" s="1"/>
  <c r="R6630" i="1" a="1"/>
  <c r="R6630" i="1" s="1"/>
  <c r="T6630" i="1" s="1"/>
  <c r="U6630" i="1" s="1"/>
  <c r="R4063" i="1" a="1"/>
  <c r="R4063" i="1" s="1"/>
  <c r="T4063" i="1" s="1"/>
  <c r="U4063" i="1" s="1"/>
  <c r="R4575" i="1" a="1"/>
  <c r="R4575" i="1" s="1"/>
  <c r="T4575" i="1" s="1"/>
  <c r="U4575" i="1" s="1"/>
  <c r="R5232" i="1" a="1"/>
  <c r="R5232" i="1" s="1"/>
  <c r="T5232" i="1" s="1"/>
  <c r="U5232" i="1" s="1"/>
  <c r="R2025" i="1" a="1"/>
  <c r="R2025" i="1" s="1"/>
  <c r="T2025" i="1" s="1"/>
  <c r="U2025" i="1" s="1"/>
  <c r="R8018" i="1" a="1"/>
  <c r="R8018" i="1" s="1"/>
  <c r="T8018" i="1" s="1"/>
  <c r="U8018" i="1" s="1"/>
  <c r="R11516" i="1" a="1"/>
  <c r="R11516" i="1" s="1"/>
  <c r="T11516" i="1" s="1"/>
  <c r="U11516" i="1" s="1"/>
  <c r="R12028" i="1" a="1"/>
  <c r="R12028" i="1" s="1"/>
  <c r="T12028" i="1" s="1"/>
  <c r="U12028" i="1" s="1"/>
  <c r="R11581" i="1" a="1"/>
  <c r="R11581" i="1" s="1"/>
  <c r="T11581" i="1" s="1"/>
  <c r="U11581" i="1" s="1"/>
  <c r="R7414" i="1" a="1"/>
  <c r="R7414" i="1" s="1"/>
  <c r="T7414" i="1" s="1"/>
  <c r="U7414" i="1" s="1"/>
  <c r="R4959" i="1" a="1"/>
  <c r="R4959" i="1" s="1"/>
  <c r="T4959" i="1" s="1"/>
  <c r="U4959" i="1" s="1"/>
  <c r="R5456" i="1" a="1"/>
  <c r="R5456" i="1" s="1"/>
  <c r="T5456" i="1" s="1"/>
  <c r="U5456" i="1" s="1"/>
  <c r="R5968" i="1" a="1"/>
  <c r="R5968" i="1" s="1"/>
  <c r="T5968" i="1" s="1"/>
  <c r="U5968" i="1" s="1"/>
  <c r="R2649" i="1" a="1"/>
  <c r="R2649" i="1" s="1"/>
  <c r="T2649" i="1" s="1"/>
  <c r="U2649" i="1" s="1"/>
  <c r="R8602" i="1" a="1"/>
  <c r="R8602" i="1" s="1"/>
  <c r="T8602" i="1" s="1"/>
  <c r="U8602" i="1" s="1"/>
  <c r="R12140" i="1" a="1"/>
  <c r="R12140" i="1" s="1"/>
  <c r="T12140" i="1" s="1"/>
  <c r="U12140" i="1" s="1"/>
  <c r="R12652" i="1" a="1"/>
  <c r="R12652" i="1" s="1"/>
  <c r="T12652" i="1" s="1"/>
  <c r="U12652" i="1" s="1"/>
  <c r="R12125" i="1" a="1"/>
  <c r="R12125" i="1" s="1"/>
  <c r="T12125" i="1" s="1"/>
  <c r="U12125" i="1" s="1"/>
  <c r="R7750" i="1" a="1"/>
  <c r="R7750" i="1" s="1"/>
  <c r="T7750" i="1" s="1"/>
  <c r="U7750" i="1" s="1"/>
  <c r="R8262" i="1" a="1"/>
  <c r="R8262" i="1" s="1"/>
  <c r="T8262" i="1" s="1"/>
  <c r="U8262" i="1" s="1"/>
  <c r="R5935" i="1" a="1"/>
  <c r="R5935" i="1" s="1"/>
  <c r="T5935" i="1" s="1"/>
  <c r="U5935" i="1" s="1"/>
  <c r="R6304" i="1" a="1"/>
  <c r="R6304" i="1" s="1"/>
  <c r="T6304" i="1" s="1"/>
  <c r="U6304" i="1" s="1"/>
  <c r="R6816" i="1" a="1"/>
  <c r="R6816" i="1" s="1"/>
  <c r="T6816" i="1" s="1"/>
  <c r="U6816" i="1" s="1"/>
  <c r="R3393" i="1" a="1"/>
  <c r="R3393" i="1" s="1"/>
  <c r="T3393" i="1" s="1"/>
  <c r="U3393" i="1" s="1"/>
  <c r="R9250" i="1" a="1"/>
  <c r="R9250" i="1" s="1"/>
  <c r="T9250" i="1" s="1"/>
  <c r="U9250" i="1" s="1"/>
  <c r="R13380" i="1" a="1"/>
  <c r="R13380" i="1" s="1"/>
  <c r="T13380" i="1" s="1"/>
  <c r="U13380" i="1" s="1"/>
  <c r="R7383" i="1" a="1"/>
  <c r="R7383" i="1" s="1"/>
  <c r="T7383" i="1" s="1"/>
  <c r="U7383" i="1" s="1"/>
  <c r="R9806" i="1" a="1"/>
  <c r="R9806" i="1" s="1"/>
  <c r="T9806" i="1" s="1"/>
  <c r="U9806" i="1" s="1"/>
  <c r="R8751" i="1" a="1"/>
  <c r="R8751" i="1" s="1"/>
  <c r="T8751" i="1" s="1"/>
  <c r="U8751" i="1" s="1"/>
  <c r="R12390" i="1" a="1"/>
  <c r="R12390" i="1" s="1"/>
  <c r="T12390" i="1" s="1"/>
  <c r="U12390" i="1" s="1"/>
  <c r="R11184" i="1" a="1"/>
  <c r="R11184" i="1" s="1"/>
  <c r="T11184" i="1" s="1"/>
  <c r="U11184" i="1" s="1"/>
  <c r="R9509" i="1" a="1"/>
  <c r="R9509" i="1" s="1"/>
  <c r="T9509" i="1" s="1"/>
  <c r="U9509" i="1" s="1"/>
  <c r="R9677" i="1" a="1"/>
  <c r="R9677" i="1" s="1"/>
  <c r="T9677" i="1" s="1"/>
  <c r="U9677" i="1" s="1"/>
  <c r="R3384" i="1" a="1"/>
  <c r="R3384" i="1" s="1"/>
  <c r="T3384" i="1" s="1"/>
  <c r="U3384" i="1" s="1"/>
  <c r="R3568" i="1" a="1"/>
  <c r="R3568" i="1" s="1"/>
  <c r="T3568" i="1" s="1"/>
  <c r="U3568" i="1" s="1"/>
  <c r="R3736" i="1" a="1"/>
  <c r="R3736" i="1" s="1"/>
  <c r="T3736" i="1" s="1"/>
  <c r="U3736" i="1" s="1"/>
  <c r="R3992" i="1" a="1"/>
  <c r="R3992" i="1" s="1"/>
  <c r="T3992" i="1" s="1"/>
  <c r="U3992" i="1" s="1"/>
  <c r="R881" i="1" a="1"/>
  <c r="R881" i="1" s="1"/>
  <c r="T881" i="1" s="1"/>
  <c r="U881" i="1" s="1"/>
  <c r="R6506" i="1" a="1"/>
  <c r="R6506" i="1" s="1"/>
  <c r="T6506" i="1" s="1"/>
  <c r="U6506" i="1" s="1"/>
  <c r="R6762" i="1" a="1"/>
  <c r="R6762" i="1" s="1"/>
  <c r="T6762" i="1" s="1"/>
  <c r="U6762" i="1" s="1"/>
  <c r="R7018" i="1" a="1"/>
  <c r="R7018" i="1" s="1"/>
  <c r="T7018" i="1" s="1"/>
  <c r="U7018" i="1" s="1"/>
  <c r="R10252" i="1" a="1"/>
  <c r="R10252" i="1" s="1"/>
  <c r="T10252" i="1" s="1"/>
  <c r="U10252" i="1" s="1"/>
  <c r="R10508" i="1" a="1"/>
  <c r="R10508" i="1" s="1"/>
  <c r="T10508" i="1" s="1"/>
  <c r="U10508" i="1" s="1"/>
  <c r="R10061" i="1" a="1"/>
  <c r="R10061" i="1" s="1"/>
  <c r="T10061" i="1" s="1"/>
  <c r="U10061" i="1" s="1"/>
  <c r="R3855" i="1" a="1"/>
  <c r="R3855" i="1" s="1"/>
  <c r="T3855" i="1" s="1"/>
  <c r="U3855" i="1" s="1"/>
  <c r="R4456" i="1" a="1"/>
  <c r="R4456" i="1" s="1"/>
  <c r="T4456" i="1" s="1"/>
  <c r="U4456" i="1" s="1"/>
  <c r="R1217" i="1" a="1"/>
  <c r="R1217" i="1" s="1"/>
  <c r="T1217" i="1" s="1"/>
  <c r="U1217" i="1" s="1"/>
  <c r="R7114" i="1" a="1"/>
  <c r="R7114" i="1" s="1"/>
  <c r="T7114" i="1" s="1"/>
  <c r="U7114" i="1" s="1"/>
  <c r="R7626" i="1" a="1"/>
  <c r="R7626" i="1" s="1"/>
  <c r="T7626" i="1" s="1"/>
  <c r="U7626" i="1" s="1"/>
  <c r="R11108" i="1" a="1"/>
  <c r="R11108" i="1" s="1"/>
  <c r="T11108" i="1" s="1"/>
  <c r="U11108" i="1" s="1"/>
  <c r="R10765" i="1" a="1"/>
  <c r="R10765" i="1" s="1"/>
  <c r="T10765" i="1" s="1"/>
  <c r="U10765" i="1" s="1"/>
  <c r="R6694" i="1" a="1"/>
  <c r="R6694" i="1" s="1"/>
  <c r="T6694" i="1" s="1"/>
  <c r="U6694" i="1" s="1"/>
  <c r="R4127" i="1" a="1"/>
  <c r="R4127" i="1" s="1"/>
  <c r="T4127" i="1" s="1"/>
  <c r="U4127" i="1" s="1"/>
  <c r="R4784" i="1" a="1"/>
  <c r="R4784" i="1" s="1"/>
  <c r="T4784" i="1" s="1"/>
  <c r="U4784" i="1" s="1"/>
  <c r="R5296" i="1" a="1"/>
  <c r="R5296" i="1" s="1"/>
  <c r="T5296" i="1" s="1"/>
  <c r="U5296" i="1" s="1"/>
  <c r="R2089" i="1" a="1"/>
  <c r="R2089" i="1" s="1"/>
  <c r="T2089" i="1" s="1"/>
  <c r="U2089" i="1" s="1"/>
  <c r="R8082" i="1" a="1"/>
  <c r="R8082" i="1" s="1"/>
  <c r="T8082" i="1" s="1"/>
  <c r="U8082" i="1" s="1"/>
  <c r="R11580" i="1" a="1"/>
  <c r="R11580" i="1" s="1"/>
  <c r="T11580" i="1" s="1"/>
  <c r="U11580" i="1" s="1"/>
  <c r="R11133" i="1" a="1"/>
  <c r="R11133" i="1" s="1"/>
  <c r="T11133" i="1" s="1"/>
  <c r="U11133" i="1" s="1"/>
  <c r="R11645" i="1" a="1"/>
  <c r="R11645" i="1" s="1"/>
  <c r="T11645" i="1" s="1"/>
  <c r="U11645" i="1" s="1"/>
  <c r="R7478" i="1" a="1"/>
  <c r="R7478" i="1" s="1"/>
  <c r="T7478" i="1" s="1"/>
  <c r="U7478" i="1" s="1"/>
  <c r="R5023" i="1" a="1"/>
  <c r="R5023" i="1" s="1"/>
  <c r="T5023" i="1" s="1"/>
  <c r="U5023" i="1" s="1"/>
  <c r="R5520" i="1" a="1"/>
  <c r="R5520" i="1" s="1"/>
  <c r="T5520" i="1" s="1"/>
  <c r="U5520" i="1" s="1"/>
  <c r="R6032" i="1" a="1"/>
  <c r="R6032" i="1" s="1"/>
  <c r="T6032" i="1" s="1"/>
  <c r="U6032" i="1" s="1"/>
  <c r="R2713" i="1" a="1"/>
  <c r="R2713" i="1" s="1"/>
  <c r="T2713" i="1" s="1"/>
  <c r="U2713" i="1" s="1"/>
  <c r="R8666" i="1" a="1"/>
  <c r="R8666" i="1" s="1"/>
  <c r="T8666" i="1" s="1"/>
  <c r="U8666" i="1" s="1"/>
  <c r="R12204" i="1" a="1"/>
  <c r="R12204" i="1" s="1"/>
  <c r="T12204" i="1" s="1"/>
  <c r="U12204" i="1" s="1"/>
  <c r="R12716" i="1" a="1"/>
  <c r="R12716" i="1" s="1"/>
  <c r="T12716" i="1" s="1"/>
  <c r="U12716" i="1" s="1"/>
  <c r="R12189" i="1" a="1"/>
  <c r="R12189" i="1" s="1"/>
  <c r="T12189" i="1" s="1"/>
  <c r="U12189" i="1" s="1"/>
  <c r="R7814" i="1" a="1"/>
  <c r="R7814" i="1" s="1"/>
  <c r="T7814" i="1" s="1"/>
  <c r="U7814" i="1" s="1"/>
  <c r="R5487" i="1" a="1"/>
  <c r="R5487" i="1" s="1"/>
  <c r="T5487" i="1" s="1"/>
  <c r="U5487" i="1" s="1"/>
  <c r="R5999" i="1" a="1"/>
  <c r="R5999" i="1" s="1"/>
  <c r="T5999" i="1" s="1"/>
  <c r="U5999" i="1" s="1"/>
  <c r="R6368" i="1" a="1"/>
  <c r="R6368" i="1" s="1"/>
  <c r="T6368" i="1" s="1"/>
  <c r="U6368" i="1" s="1"/>
  <c r="R2945" i="1" a="1"/>
  <c r="R2945" i="1" s="1"/>
  <c r="T2945" i="1" s="1"/>
  <c r="U2945" i="1" s="1"/>
  <c r="R3457" i="1" a="1"/>
  <c r="R3457" i="1" s="1"/>
  <c r="T3457" i="1" s="1"/>
  <c r="U3457" i="1" s="1"/>
  <c r="R9314" i="1" a="1"/>
  <c r="R9314" i="1" s="1"/>
  <c r="T9314" i="1" s="1"/>
  <c r="U9314" i="1" s="1"/>
  <c r="R13636" i="1" a="1"/>
  <c r="R13636" i="1" s="1"/>
  <c r="T13636" i="1" s="1"/>
  <c r="U13636" i="1" s="1"/>
  <c r="R7128" i="1" a="1"/>
  <c r="R7128" i="1" s="1"/>
  <c r="T7128" i="1" s="1"/>
  <c r="U7128" i="1" s="1"/>
  <c r="R11398" i="1" a="1"/>
  <c r="R11398" i="1" s="1"/>
  <c r="T11398" i="1" s="1"/>
  <c r="U11398" i="1" s="1"/>
  <c r="R8096" i="1" a="1"/>
  <c r="R8096" i="1" s="1"/>
  <c r="T8096" i="1" s="1"/>
  <c r="U8096" i="1" s="1"/>
  <c r="R13734" i="1" a="1"/>
  <c r="R13734" i="1" s="1"/>
  <c r="T13734" i="1" s="1"/>
  <c r="U13734" i="1" s="1"/>
  <c r="R10665" i="1" a="1"/>
  <c r="R10665" i="1" s="1"/>
  <c r="T10665" i="1" s="1"/>
  <c r="U1066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<sst xmlns="http://schemas.openxmlformats.org/spreadsheetml/2006/main" count="119429" uniqueCount="3727">
  <si>
    <t>Owner</t>
  </si>
  <si>
    <t>Fuel</t>
  </si>
  <si>
    <t>Turbine/Engine Technology</t>
  </si>
  <si>
    <t>Capacity (MW)</t>
  </si>
  <si>
    <t>Status</t>
  </si>
  <si>
    <t>Start Year</t>
  </si>
  <si>
    <t>Retired Year</t>
  </si>
  <si>
    <t>Planned retire</t>
  </si>
  <si>
    <t>Latitude</t>
  </si>
  <si>
    <t>Longitude</t>
  </si>
  <si>
    <t>Country/Area</t>
  </si>
  <si>
    <t>bayat power electricity services distributor co</t>
  </si>
  <si>
    <t>ghazanfar group llc</t>
  </si>
  <si>
    <t>united states agency for international development</t>
  </si>
  <si>
    <t>fier thermoelectric</t>
  </si>
  <si>
    <t>excelerate energy lp</t>
  </si>
  <si>
    <t>korporata elektroenergjitike shqiptare sha</t>
  </si>
  <si>
    <t>société algérienne de production de l'electricité spa</t>
  </si>
  <si>
    <t>shariket kahraba berrouaghia spa</t>
  </si>
  <si>
    <t>sonelgaz spa</t>
  </si>
  <si>
    <t>sharikat kahraba hadjret en nouss spa</t>
  </si>
  <si>
    <t>sonatrach spa</t>
  </si>
  <si>
    <t>kahrama spa</t>
  </si>
  <si>
    <t>shariket karhaba koudiet eddraouch spa</t>
  </si>
  <si>
    <t>hyunson engineering and construction spa</t>
  </si>
  <si>
    <t>shariket kahraba skikda spa</t>
  </si>
  <si>
    <t>shariket kahraba terga spa</t>
  </si>
  <si>
    <t>algerian energy company spa</t>
  </si>
  <si>
    <t>iberia</t>
  </si>
  <si>
    <t>N/A</t>
  </si>
  <si>
    <t>public electricity production co</t>
  </si>
  <si>
    <t>vavita power sa</t>
  </si>
  <si>
    <t>korea southern power co ltd</t>
  </si>
  <si>
    <t>hyundai engineering co ltd</t>
  </si>
  <si>
    <t>beltec engenharia e serviços ltda</t>
  </si>
  <si>
    <t>busan korea biotechnology co ltd</t>
  </si>
  <si>
    <t>sonagás</t>
  </si>
  <si>
    <t>centrales de la costa atlántica sa</t>
  </si>
  <si>
    <t>scc power plc</t>
  </si>
  <si>
    <t>msu energy</t>
  </si>
  <si>
    <t>aes argentina generación sa</t>
  </si>
  <si>
    <t>capex sa autogenerador</t>
  </si>
  <si>
    <t>aluar aluminio argentino saic</t>
  </si>
  <si>
    <t>siderca saic</t>
  </si>
  <si>
    <t>grupo albanesi</t>
  </si>
  <si>
    <t>epec generación</t>
  </si>
  <si>
    <t>central puerto sa</t>
  </si>
  <si>
    <t>industrias juan f. secco sa</t>
  </si>
  <si>
    <t>pan american energy sl</t>
  </si>
  <si>
    <t>genneia sa</t>
  </si>
  <si>
    <t>ypf luz sa</t>
  </si>
  <si>
    <t>argentine federation of light and power workers</t>
  </si>
  <si>
    <t>pampa energia sa</t>
  </si>
  <si>
    <t>generación mediterránea sa</t>
  </si>
  <si>
    <t>sullair argentina sa</t>
  </si>
  <si>
    <t>aes electroinversora bv</t>
  </si>
  <si>
    <t>talde energy srl</t>
  </si>
  <si>
    <t>araucaria energy</t>
  </si>
  <si>
    <t>energía argentina sa</t>
  </si>
  <si>
    <t>unknown</t>
  </si>
  <si>
    <t>energia del sur sa</t>
  </si>
  <si>
    <t>soenergy sa</t>
  </si>
  <si>
    <t>tefu sa</t>
  </si>
  <si>
    <t>spi energy sa</t>
  </si>
  <si>
    <t>unipar indupa sa</t>
  </si>
  <si>
    <t>central térmica sorrento sa</t>
  </si>
  <si>
    <t>aes andes sa</t>
  </si>
  <si>
    <t>tashir group</t>
  </si>
  <si>
    <t>grange power ltd</t>
  </si>
  <si>
    <t>anaklia iep holding</t>
  </si>
  <si>
    <t>yerevan thermal power plant cjsc</t>
  </si>
  <si>
    <t>armpower csjc</t>
  </si>
  <si>
    <t>web aruba nv</t>
  </si>
  <si>
    <t>snowy hydro ltd</t>
  </si>
  <si>
    <t>energy developments pty ltd</t>
  </si>
  <si>
    <t>agl sa generation pty ltd</t>
  </si>
  <si>
    <t>osaka gas co ltd</t>
  </si>
  <si>
    <t>shell plc</t>
  </si>
  <si>
    <t>chevron corp</t>
  </si>
  <si>
    <t>exxon mobil corp</t>
  </si>
  <si>
    <t>alinta energy pty ltd</t>
  </si>
  <si>
    <t>arrow energy</t>
  </si>
  <si>
    <t>cse h2 pty ltd</t>
  </si>
  <si>
    <t>rio tinto australia pty ltd</t>
  </si>
  <si>
    <t>power generation corp</t>
  </si>
  <si>
    <t>electricity retail and generation corp</t>
  </si>
  <si>
    <t>qgc sales qld pty ltd</t>
  </si>
  <si>
    <t>apa group ltd</t>
  </si>
  <si>
    <t>origin energy ltd</t>
  </si>
  <si>
    <t>synergen power pty ltd</t>
  </si>
  <si>
    <t>squadron energy pty ltd</t>
  </si>
  <si>
    <t>goldwind australia pty ltd</t>
  </si>
  <si>
    <t>inpex corp</t>
  </si>
  <si>
    <t>cpc corporation taiwan</t>
  </si>
  <si>
    <t>tokyo gas co ltd</t>
  </si>
  <si>
    <t>totalenergies se</t>
  </si>
  <si>
    <t>energyaustralia ecogen pty ltd</t>
  </si>
  <si>
    <t>atco power australia pty ltd</t>
  </si>
  <si>
    <t>ratch australia corporation pty ltd</t>
  </si>
  <si>
    <t>newgen power kwinana pty</t>
  </si>
  <si>
    <t>engie sa</t>
  </si>
  <si>
    <t>mitsui and co ltd</t>
  </si>
  <si>
    <t>western energy</t>
  </si>
  <si>
    <t>quinbrook asset management as trustee for the australian clean power trust</t>
  </si>
  <si>
    <t>energyaustralia marulan pty ltd</t>
  </si>
  <si>
    <t>agl energy ltd</t>
  </si>
  <si>
    <t>transalta corp</t>
  </si>
  <si>
    <t>osborne cogeneration pty ltd</t>
  </si>
  <si>
    <t>hunter investment corporation pty ltd</t>
  </si>
  <si>
    <t>pelican point power ltd</t>
  </si>
  <si>
    <t>australian industrial energy pty ltd</t>
  </si>
  <si>
    <t>citic pacific mining</t>
  </si>
  <si>
    <t>smithfield power generation pty ltd</t>
  </si>
  <si>
    <t>fortescue ltd</t>
  </si>
  <si>
    <t>strike energy ltd</t>
  </si>
  <si>
    <t>sapgen pty ltd</t>
  </si>
  <si>
    <t>cleanco queensland ltd</t>
  </si>
  <si>
    <t>energyaustralia tallawarra pty ltd</t>
  </si>
  <si>
    <t>aetv pty ltd</t>
  </si>
  <si>
    <t>state of south australia</t>
  </si>
  <si>
    <t>lochard energy</t>
  </si>
  <si>
    <t>south32 worsley alumina pty ltd</t>
  </si>
  <si>
    <t>bhp group ltd</t>
  </si>
  <si>
    <t>rta yarwun pty ltd</t>
  </si>
  <si>
    <t>wien energie gmbh</t>
  </si>
  <si>
    <t>sappi austria produktions gmbh and co kg</t>
  </si>
  <si>
    <t>evn warmekraftwerke gmbh</t>
  </si>
  <si>
    <t>metadynea austria gmbh</t>
  </si>
  <si>
    <t>laakirchen papier ag</t>
  </si>
  <si>
    <t>linz gas/wärme gmbh</t>
  </si>
  <si>
    <t>verbund thermal power gmbh and co kg</t>
  </si>
  <si>
    <t>salzburg ag für energie, verkehr und telekommunikation ag</t>
  </si>
  <si>
    <t>omv ag</t>
  </si>
  <si>
    <t>heinzel holding gmbh</t>
  </si>
  <si>
    <t>evn ag</t>
  </si>
  <si>
    <t>energie ag oberösterreich</t>
  </si>
  <si>
    <t>voestalpine ag</t>
  </si>
  <si>
    <t>azerenerji jsc</t>
  </si>
  <si>
    <t>bahamas power and light ltd</t>
  </si>
  <si>
    <t>grand bahama power co</t>
  </si>
  <si>
    <t>icd utilities ltd</t>
  </si>
  <si>
    <t>al ezzel power company bsc</t>
  </si>
  <si>
    <t>hidd power company bsc</t>
  </si>
  <si>
    <t>the electricity and water authority</t>
  </si>
  <si>
    <t>engie energy services international sa</t>
  </si>
  <si>
    <t>almoayyed contracting group wll</t>
  </si>
  <si>
    <t>acwa power co</t>
  </si>
  <si>
    <t>aluminium bahrain bsc</t>
  </si>
  <si>
    <t>electricity and water authority of bahrain</t>
  </si>
  <si>
    <t>aggreko ltd</t>
  </si>
  <si>
    <t>anlima energy ltd</t>
  </si>
  <si>
    <t>jalalabad electric power co</t>
  </si>
  <si>
    <t>united ashuganj energy ltd</t>
  </si>
  <si>
    <t>ashuganj power station co ltd</t>
  </si>
  <si>
    <t>bangladesh power development board</t>
  </si>
  <si>
    <t>acorn infrastructure services ltd</t>
  </si>
  <si>
    <t>doreen power generations and systems ltd</t>
  </si>
  <si>
    <t>north west power generation co ltd</t>
  </si>
  <si>
    <t>nutan bidyut (bangladesh) ltd</t>
  </si>
  <si>
    <t>summit bibiyana power co ltd</t>
  </si>
  <si>
    <t>rural power co ltd</t>
  </si>
  <si>
    <t>hf power ltd</t>
  </si>
  <si>
    <t>clc power co ltd</t>
  </si>
  <si>
    <t>confidence power bogura ltd</t>
  </si>
  <si>
    <t>confidence power rangpur ltd</t>
  </si>
  <si>
    <t>zodiac power chittagong ltd</t>
  </si>
  <si>
    <t>coal power generation company bangladesh ltd</t>
  </si>
  <si>
    <t>desh energy ltd</t>
  </si>
  <si>
    <t>dhaka northern power generations ltd</t>
  </si>
  <si>
    <t>dutch bangla power and associates ltd</t>
  </si>
  <si>
    <t>energis power corp ltd</t>
  </si>
  <si>
    <t>energyprima ltd</t>
  </si>
  <si>
    <t>energypac power venture ltd</t>
  </si>
  <si>
    <t>ema power investment ltd</t>
  </si>
  <si>
    <t>baraka power ltd</t>
  </si>
  <si>
    <t>feni lanka power ltd</t>
  </si>
  <si>
    <t>regent energy and power ltd</t>
  </si>
  <si>
    <t>energypac power generation</t>
  </si>
  <si>
    <t>haripur power limited (hpl)</t>
  </si>
  <si>
    <t>electricity generation company of bangladesh ltd</t>
  </si>
  <si>
    <t>winnievision power ltd</t>
  </si>
  <si>
    <t>edra energy sdn bhd</t>
  </si>
  <si>
    <t>jamuna group</t>
  </si>
  <si>
    <t>lakdhanavi bangla power ltd</t>
  </si>
  <si>
    <t>banco energy generation ltd</t>
  </si>
  <si>
    <t>kanchan purbachal power generation ltd</t>
  </si>
  <si>
    <t>karnaphuli power ltd</t>
  </si>
  <si>
    <t>northern power solution ltd</t>
  </si>
  <si>
    <t>sinha power generation co ltd</t>
  </si>
  <si>
    <t>kushiara power co ltd</t>
  </si>
  <si>
    <t>general electric (switzerland) gmbh</t>
  </si>
  <si>
    <t>tenaga nasional bhd</t>
  </si>
  <si>
    <t>manikganj power generations ltd</t>
  </si>
  <si>
    <t>cpgcbl and mitsui jv jv</t>
  </si>
  <si>
    <t>summit mitsubishi ge jv jv</t>
  </si>
  <si>
    <t>meghnaghat power ltd</t>
  </si>
  <si>
    <t>anlima textile ltd</t>
  </si>
  <si>
    <t>general electric co</t>
  </si>
  <si>
    <t>summit meghnaghat power co ltd</t>
  </si>
  <si>
    <t>midland power co ltd</t>
  </si>
  <si>
    <t>b r powergen ltd</t>
  </si>
  <si>
    <t>confidence infrastructure plc</t>
  </si>
  <si>
    <t>electropac industries</t>
  </si>
  <si>
    <t>confidence power holdings ltd</t>
  </si>
  <si>
    <t>rajlanka power co ltd</t>
  </si>
  <si>
    <t>digital power and associates ltd</t>
  </si>
  <si>
    <t>orion power ruphsa ltd</t>
  </si>
  <si>
    <t>orion power sonargaon ltd</t>
  </si>
  <si>
    <t>orion power unit 2 dhaka ltd</t>
  </si>
  <si>
    <t>apr energy bangladesh ltd</t>
  </si>
  <si>
    <t>paramount btrac energy ltd</t>
  </si>
  <si>
    <t>bp plc</t>
  </si>
  <si>
    <t>siemens energy ag</t>
  </si>
  <si>
    <t>central military commission of the people's republic of china</t>
  </si>
  <si>
    <t>pertamina bangladesh</t>
  </si>
  <si>
    <t>powerpac holdings ltd</t>
  </si>
  <si>
    <t>precision energy ltd</t>
  </si>
  <si>
    <t>reliance power ltd and jera jv</t>
  </si>
  <si>
    <t>baraka shikalbaha power ltd</t>
  </si>
  <si>
    <t>sembcorp industries ltd</t>
  </si>
  <si>
    <t>summit power ltd</t>
  </si>
  <si>
    <t>summit barisal power ltd</t>
  </si>
  <si>
    <t>ace alliance power ltd</t>
  </si>
  <si>
    <t>summit gazipur ii power ltd</t>
  </si>
  <si>
    <t>khulna power co ltd</t>
  </si>
  <si>
    <t>united anwara power ltd</t>
  </si>
  <si>
    <t>united jamalpur power ltd</t>
  </si>
  <si>
    <t>united mymensingh power ltd</t>
  </si>
  <si>
    <t>united payra power ltd</t>
  </si>
  <si>
    <t>united power generation and distribution co ltd</t>
  </si>
  <si>
    <t>barbados light and power co ltd</t>
  </si>
  <si>
    <t>brestenergo rue</t>
  </si>
  <si>
    <t>mogilevenergo rue</t>
  </si>
  <si>
    <t>minskenergo rue</t>
  </si>
  <si>
    <t>gomelenergo rue</t>
  </si>
  <si>
    <t>grodnoenergo rue</t>
  </si>
  <si>
    <t>vitebskenergo rue</t>
  </si>
  <si>
    <t>electrabel nv/sa</t>
  </si>
  <si>
    <t>luminus nv/sa</t>
  </si>
  <si>
    <t>basf se</t>
  </si>
  <si>
    <t>nlmk clabecq sa</t>
  </si>
  <si>
    <t>rwe ag</t>
  </si>
  <si>
    <t>ineos oxide utilities nv</t>
  </si>
  <si>
    <t>eneco nv</t>
  </si>
  <si>
    <t>total direct énergie</t>
  </si>
  <si>
    <t>t power</t>
  </si>
  <si>
    <t>zandvliet power nv</t>
  </si>
  <si>
    <t>benpower sa</t>
  </si>
  <si>
    <t>bermuda electric light co ltd</t>
  </si>
  <si>
    <t>chaco energías sa</t>
  </si>
  <si>
    <t>ende valle hermoso sa</t>
  </si>
  <si>
    <t>ende andina sam</t>
  </si>
  <si>
    <t>ende guaracachi</t>
  </si>
  <si>
    <t>empresa siderúrgica del mutún</t>
  </si>
  <si>
    <t>zarubezhneft jsc</t>
  </si>
  <si>
    <t>elektroprivreda republike srpske ad</t>
  </si>
  <si>
    <t>ktg zenica</t>
  </si>
  <si>
    <t>botswana power corp</t>
  </si>
  <si>
    <t>gerdau acominas sa</t>
  </si>
  <si>
    <t>brazilian energy participações sa</t>
  </si>
  <si>
    <t>evolution power partners sa</t>
  </si>
  <si>
    <t>global participações em energia sa</t>
  </si>
  <si>
    <t>âmbar energia sa</t>
  </si>
  <si>
    <t>petróleo brasileiro sa</t>
  </si>
  <si>
    <t>ponte nova energia</t>
  </si>
  <si>
    <t>ternium brasil ltda</t>
  </si>
  <si>
    <t>atlântico sul energia térmica spe ltda</t>
  </si>
  <si>
    <t>ibiritermo sa</t>
  </si>
  <si>
    <t>eneva sa</t>
  </si>
  <si>
    <t>atem distribuidora de petróleo sa</t>
  </si>
  <si>
    <t>natural energia participações ltda</t>
  </si>
  <si>
    <t>centrais elétricas de pernambuco sa [0%]</t>
  </si>
  <si>
    <t>bolognesi energia sa</t>
  </si>
  <si>
    <t>canindé energias ltda</t>
  </si>
  <si>
    <t>suzano sa</t>
  </si>
  <si>
    <t>energias do acre spe ltda</t>
  </si>
  <si>
    <t>arcelormittal brasil sa</t>
  </si>
  <si>
    <t>companhia siderúrgica nacional sa</t>
  </si>
  <si>
    <t>energética suape ii sa</t>
  </si>
  <si>
    <t>energias calumbi ltda</t>
  </si>
  <si>
    <t>energias de gaspar spe ltda</t>
  </si>
  <si>
    <t>central geradora termelétrica fortaleza sa</t>
  </si>
  <si>
    <t>camaçari rj participações sa</t>
  </si>
  <si>
    <t>gasen energia sa</t>
  </si>
  <si>
    <t>geradora de energia do maranhão sa</t>
  </si>
  <si>
    <t>siemens energy brasil ltda</t>
  </si>
  <si>
    <t>spic brasil sa</t>
  </si>
  <si>
    <t>prumo logistica sa</t>
  </si>
  <si>
    <t>brentech energia sa</t>
  </si>
  <si>
    <t>imetame logística porto sa</t>
  </si>
  <si>
    <t>termelétrica itacoatiara sa</t>
  </si>
  <si>
    <t>eeco jacutinga empreendimentos energéticos do centro oeste sa</t>
  </si>
  <si>
    <t>azulão geração de energia sa</t>
  </si>
  <si>
    <t>ceiba energy llc</t>
  </si>
  <si>
    <t>diamante geração de energia ltda</t>
  </si>
  <si>
    <t>karpowership brasil energia ltda</t>
  </si>
  <si>
    <t>usina termelétrica de lins sa</t>
  </si>
  <si>
    <t>litos energia ltda</t>
  </si>
  <si>
    <t>arke energia sa</t>
  </si>
  <si>
    <t>oliveira energia sa</t>
  </si>
  <si>
    <t>nebras power qpsc</t>
  </si>
  <si>
    <t>edf norte fluminense sa</t>
  </si>
  <si>
    <t>usina terméletrica norte fluminense sa</t>
  </si>
  <si>
    <t>centrais elétricas barcarena sa</t>
  </si>
  <si>
    <t>central energetica palmeiras sa</t>
  </si>
  <si>
    <t>eletricidade do brasil sa</t>
  </si>
  <si>
    <t>termelétrica pernambuco iii sa</t>
  </si>
  <si>
    <t>companhia energética de petrolina</t>
  </si>
  <si>
    <t>empresa metropolitana de águas e energia sa</t>
  </si>
  <si>
    <t>porto norte fluminense sa</t>
  </si>
  <si>
    <t>new fortress energy inc</t>
  </si>
  <si>
    <t>china gezhouba group co ltd</t>
  </si>
  <si>
    <t>geradora de energia do espírito santo sa</t>
  </si>
  <si>
    <t>imetame termelétrica sa</t>
  </si>
  <si>
    <t>ch4 energia ltda</t>
  </si>
  <si>
    <t>termelétrica rio grande sa</t>
  </si>
  <si>
    <t>rolugi geração de energia eletrica ltda</t>
  </si>
  <si>
    <t>hygo energy transition ltd</t>
  </si>
  <si>
    <t>serra da capivara energias spe ltda</t>
  </si>
  <si>
    <t>faixa preta investimentos ltda</t>
  </si>
  <si>
    <t>gluon petroleo e gas sa</t>
  </si>
  <si>
    <t>termo norte energia ltda</t>
  </si>
  <si>
    <t>centrais elétricas da paraíba sa</t>
  </si>
  <si>
    <t>positiva energia do pecém sa</t>
  </si>
  <si>
    <t>grupo neoenergia sa</t>
  </si>
  <si>
    <t>aruanã energia sa</t>
  </si>
  <si>
    <t>vale azul energia ltda</t>
  </si>
  <si>
    <t>gastrading comercializadora de energias sa</t>
  </si>
  <si>
    <t>hidrovias do brasil vila do conde sa</t>
  </si>
  <si>
    <t>berakas power management company sdn bhd</t>
  </si>
  <si>
    <t>brunei department of electrical services</t>
  </si>
  <si>
    <t>konsorcium energia mk ad</t>
  </si>
  <si>
    <t>tpp maritsa east 2 ead</t>
  </si>
  <si>
    <t>lukoil neftohim burgas ad</t>
  </si>
  <si>
    <t>evn bulgaria toplofikacia ead</t>
  </si>
  <si>
    <t>virtus investment ad</t>
  </si>
  <si>
    <t>toplofikacia sofia ead</t>
  </si>
  <si>
    <t>toplofikacia pleven ead</t>
  </si>
  <si>
    <t>tpp varna ead</t>
  </si>
  <si>
    <t>iamgold corp</t>
  </si>
  <si>
    <t>société nationale d'électricité du burkina</t>
  </si>
  <si>
    <t>botum sakor energy co ltd</t>
  </si>
  <si>
    <t>electricite du cambodge</t>
  </si>
  <si>
    <t>eneo cameroon sa</t>
  </si>
  <si>
    <t>globeleq generation ltd</t>
  </si>
  <si>
    <t>ministry of water and energy (cameroon)</t>
  </si>
  <si>
    <t>air liquide canada inc</t>
  </si>
  <si>
    <t>transalta generation partnership</t>
  </si>
  <si>
    <t>saskatchewan power corp</t>
  </si>
  <si>
    <t>syncrude canada ltd</t>
  </si>
  <si>
    <t>enmax corp</t>
  </si>
  <si>
    <t>china national offshore oil corp</t>
  </si>
  <si>
    <t>heartland generation ltd</t>
  </si>
  <si>
    <t>new brunswick power corp</t>
  </si>
  <si>
    <t>tc energy corp</t>
  </si>
  <si>
    <t>hydro quebec</t>
  </si>
  <si>
    <t>atura power</t>
  </si>
  <si>
    <t>capstone infrastructure corp</t>
  </si>
  <si>
    <t>pieridae energy ltd</t>
  </si>
  <si>
    <t>cascade power gp ltd</t>
  </si>
  <si>
    <t>maritime electric</t>
  </si>
  <si>
    <t>cenovus energy inc</t>
  </si>
  <si>
    <t>meg energy corp</t>
  </si>
  <si>
    <t>capital power generation services inc</t>
  </si>
  <si>
    <t>imperial oil resources ltd</t>
  </si>
  <si>
    <t>atco power canada ltd</t>
  </si>
  <si>
    <t>eastern power inc</t>
  </si>
  <si>
    <t>suncor energy inc</t>
  </si>
  <si>
    <t>b.c. hydro and power authority</t>
  </si>
  <si>
    <t>strongwater energy ltd</t>
  </si>
  <si>
    <t>frog lake first nation</t>
  </si>
  <si>
    <t>kanata clean power and climate technologies corp</t>
  </si>
  <si>
    <t>capital power corp</t>
  </si>
  <si>
    <t>exelon corp</t>
  </si>
  <si>
    <t>greenfield south power corp</t>
  </si>
  <si>
    <t>calpine corp</t>
  </si>
  <si>
    <t>kineticor resource corp</t>
  </si>
  <si>
    <t>milner power lp</t>
  </si>
  <si>
    <t>heartland petrochemical complex lp</t>
  </si>
  <si>
    <t>newfoundland and labrador hydro</t>
  </si>
  <si>
    <t>cnrl horizon</t>
  </si>
  <si>
    <t>hut 8 mining corp</t>
  </si>
  <si>
    <t>nova chemicals</t>
  </si>
  <si>
    <t>validus power corp</t>
  </si>
  <si>
    <t>northland power inc</t>
  </si>
  <si>
    <t>algoma steel group inc</t>
  </si>
  <si>
    <t>ontario power generation inc</t>
  </si>
  <si>
    <t>nova scotia power inc</t>
  </si>
  <si>
    <t>manitoba hydro</t>
  </si>
  <si>
    <t>mcmahon power holdings lp</t>
  </si>
  <si>
    <t>cnooc petroleum north america ulc</t>
  </si>
  <si>
    <t>city of medicine hat</t>
  </si>
  <si>
    <t>meridian lp</t>
  </si>
  <si>
    <t>prairie lights power gp inc</t>
  </si>
  <si>
    <t>canadian natural resources ltd</t>
  </si>
  <si>
    <t>st. clair power lp</t>
  </si>
  <si>
    <t>stelco inc</t>
  </si>
  <si>
    <t>greater toronto airports authority</t>
  </si>
  <si>
    <t>west windsor power</t>
  </si>
  <si>
    <t>whitby cogeneration lp</t>
  </si>
  <si>
    <t>veresen midstream lp</t>
  </si>
  <si>
    <t>caribbean utilities co ltd</t>
  </si>
  <si>
    <t>énergie centrafricaine</t>
  </si>
  <si>
    <t>societe nationale d'electricite du tchad</t>
  </si>
  <si>
    <t>andes sa</t>
  </si>
  <si>
    <t>prime energia</t>
  </si>
  <si>
    <t>enel generación chile sa</t>
  </si>
  <si>
    <t>cala morritos power spa</t>
  </si>
  <si>
    <t>colbun sa</t>
  </si>
  <si>
    <t>generadora canelillo spa</t>
  </si>
  <si>
    <t>inkia energy</t>
  </si>
  <si>
    <t>bioenergías forestales sa</t>
  </si>
  <si>
    <t>empresa nacional del petróleo</t>
  </si>
  <si>
    <t>generadora metropolitana spa</t>
  </si>
  <si>
    <t>central illapa sa</t>
  </si>
  <si>
    <t>tamakaya spa</t>
  </si>
  <si>
    <t>potencia chile sa</t>
  </si>
  <si>
    <t>tig energy</t>
  </si>
  <si>
    <t>ge energy financial services</t>
  </si>
  <si>
    <t>empresa eléctrica de vallenar sa</t>
  </si>
  <si>
    <t>engie energía chile sa</t>
  </si>
  <si>
    <t>naturgy energy group sa</t>
  </si>
  <si>
    <t>angang steel co ltd</t>
  </si>
  <si>
    <t>anhui changjiang steel co ltd</t>
  </si>
  <si>
    <t>nantian electric power co ltd</t>
  </si>
  <si>
    <t>national energy group zhejiang electric power co ltd</t>
  </si>
  <si>
    <t>asia symbol (guangdong) paper co ltd</t>
  </si>
  <si>
    <t>shanxi baode new thermal power co ltd</t>
  </si>
  <si>
    <t>baoshan iron and steel co ltd</t>
  </si>
  <si>
    <t>baosteel group guangdong shaoguan iron andsteel co ltd</t>
  </si>
  <si>
    <t>baowu group echeng iron and steel co ltd</t>
  </si>
  <si>
    <t>beijing jingqiao thermal power co ltd</t>
  </si>
  <si>
    <t>beijing jingneng future gas thermal power co ltd</t>
  </si>
  <si>
    <t>beijing jingneng gaoantun gas thermal power co ltd</t>
  </si>
  <si>
    <t>beijing jingfeng gas power generation co ltd</t>
  </si>
  <si>
    <t>beijing shangzhuang gas thermal power co ltd</t>
  </si>
  <si>
    <t>beijing taiyanggong gas thermal power co ltd</t>
  </si>
  <si>
    <t>zhuhai yuhai electric power co ltd</t>
  </si>
  <si>
    <t>beijing energy clean energy and power shareholding huanan branch co ltd</t>
  </si>
  <si>
    <t>beijing zhengdong electronic power group co ltd</t>
  </si>
  <si>
    <t>benxi beiying iron and steel (group) co ltd</t>
  </si>
  <si>
    <t>cangzhou china railway equipment manufacturing materials co ltd</t>
  </si>
  <si>
    <t>hunan huadian changsha power generation co ltd</t>
  </si>
  <si>
    <t>changzhou zhongtian iron and steel co ltd</t>
  </si>
  <si>
    <t>ansteel group chaoyang steel and iron co ltd</t>
  </si>
  <si>
    <t>chaozhou shenneng ganlu thermal power co ltd</t>
  </si>
  <si>
    <t>tianjin chentang thermoelectricity co ltd</t>
  </si>
  <si>
    <t>chifeng yuanlian steel co ltd</t>
  </si>
  <si>
    <t>state energy investment group hainan power co ltd</t>
  </si>
  <si>
    <t>china resources power (changzhou) co ltd</t>
  </si>
  <si>
    <t>guangzhou china resources zhujiang thermal power co ltd</t>
  </si>
  <si>
    <t>china resources power investment co ltd south china branch</t>
  </si>
  <si>
    <t>huarun power investment co ltd</t>
  </si>
  <si>
    <t>china resources power (zhuhai) smart energy co ltd</t>
  </si>
  <si>
    <t>china huadian group co ltd chongqing branch</t>
  </si>
  <si>
    <t>spic chongqing electric power co ltd</t>
  </si>
  <si>
    <t>china guangdong nuclear group co ltd</t>
  </si>
  <si>
    <t>chongqing energy investment clean energy co ltd</t>
  </si>
  <si>
    <t>chongqing three gorges water conservancy and electric power co ltd</t>
  </si>
  <si>
    <t>chongqing wujiang electric power co ltd</t>
  </si>
  <si>
    <t>zhongguang nuclear new energy power generation chongqing co ltd</t>
  </si>
  <si>
    <t>sichuan investment (luzhou) gas power generation co ltd</t>
  </si>
  <si>
    <t>huaihe energy holding group co ltd</t>
  </si>
  <si>
    <t>cnooc funing thermal power co ltd</t>
  </si>
  <si>
    <t>cnooc hainan power generation co ltd</t>
  </si>
  <si>
    <t>cnooc gas and power group co ltd</t>
  </si>
  <si>
    <t>cnooc fujian gas power generation co ltd</t>
  </si>
  <si>
    <t>cnooc shenzhen electric power co ltd</t>
  </si>
  <si>
    <t>cnooc zhejiang natural gas utilization co ltd</t>
  </si>
  <si>
    <t>zhongshan jiaming electric power co ltd</t>
  </si>
  <si>
    <t>cnooc zhuhai natural gas power generation co ltd</t>
  </si>
  <si>
    <t>china power international development co ltd</t>
  </si>
  <si>
    <t>clp (guigang) integrated energy co ltd</t>
  </si>
  <si>
    <t>hong kong china power international corp guangzhou representative office</t>
  </si>
  <si>
    <t>china resources gcl (beijing) thermal power co ltd</t>
  </si>
  <si>
    <t>china resources power (huoshan) co ltd</t>
  </si>
  <si>
    <t>danyang zhongxinhuahai clean energy co ltd</t>
  </si>
  <si>
    <t>shenzhen datang baochang gas power generation co ltd</t>
  </si>
  <si>
    <t>datang international power generation co ltd guangdong branch</t>
  </si>
  <si>
    <t>datang chongqing jiangjin gas turbine power generation co ltd</t>
  </si>
  <si>
    <t>datang foshan thermal power co ltd</t>
  </si>
  <si>
    <t>datang huizhou thermal power co ltd</t>
  </si>
  <si>
    <t>datang hainan energy development co ltd</t>
  </si>
  <si>
    <t>datang huayin power co ltd</t>
  </si>
  <si>
    <t>zhejiang datang international jiangshan new city thermal power co ltd</t>
  </si>
  <si>
    <t>datang jiangsu power generation co ltd</t>
  </si>
  <si>
    <t>datang shandong power generation co ltd</t>
  </si>
  <si>
    <t>jiangsu datang international jintan thermal power co ltd</t>
  </si>
  <si>
    <t>datang yunnan power generation co ltd</t>
  </si>
  <si>
    <t>datang nanjing thermal power co ltd</t>
  </si>
  <si>
    <t>datang nanjing power plant</t>
  </si>
  <si>
    <t>datang qingdao gas thermal power co ltd</t>
  </si>
  <si>
    <t>china datang corp ltd</t>
  </si>
  <si>
    <t>zhejiang datang international shaoxing jiangbin thermal power co ltd</t>
  </si>
  <si>
    <t>datang wanning natural gas power generation co ltd</t>
  </si>
  <si>
    <t>dazhou zhineng xiangying new energy technology co ltd</t>
  </si>
  <si>
    <t>dongguan zhongdian new energy thermal power co ltd</t>
  </si>
  <si>
    <t>dongguan yuewen smart energy co ltd</t>
  </si>
  <si>
    <t>dongguan humen power plant</t>
  </si>
  <si>
    <t>dongguan jintian paper co ltd</t>
  </si>
  <si>
    <t>guangdong yudean binhai bay energy co ltd</t>
  </si>
  <si>
    <t>dongguan gcl hongfa distributed energy co ltd</t>
  </si>
  <si>
    <t>china resources power (dongguan) co ltd</t>
  </si>
  <si>
    <t>dongguan zhongming power co ltd</t>
  </si>
  <si>
    <t>dongguan yueming new energy thermal power co ltd</t>
  </si>
  <si>
    <t>east asia power (wuxi) co ltd</t>
  </si>
  <si>
    <t>state pipe network group guangxi fangchenggang natural gas co ltd</t>
  </si>
  <si>
    <t>foshan sanshui foran thermal power co ltd</t>
  </si>
  <si>
    <t>foshan funeng power generation co ltd</t>
  </si>
  <si>
    <t>fujian great dong hai industrial group co ltd</t>
  </si>
  <si>
    <t>fujian luoyuan minguang iron and steel co ltd</t>
  </si>
  <si>
    <t>fujian san'an iron and steel co ltd</t>
  </si>
  <si>
    <t>sansteel minguang co ltd fujian</t>
  </si>
  <si>
    <t>chongqing baitao gas turbine thermal power co ltd</t>
  </si>
  <si>
    <t>fogang gcl distributed energy co ltd</t>
  </si>
  <si>
    <t>nanjing ninggao gcl gas turbine thermal power co ltd</t>
  </si>
  <si>
    <t>gaozhou gcl gas distributed energy co ltd</t>
  </si>
  <si>
    <t>guangzhou blue sky gas cogen power co.,lt</t>
  </si>
  <si>
    <t>gcl (huanghua) gas thermal power co ltd</t>
  </si>
  <si>
    <t>kunshan gcl lantian distributed energy co ltd</t>
  </si>
  <si>
    <t>nanjing china resources gas co ltd</t>
  </si>
  <si>
    <t>gcl smart energy (suzhou) co ltd</t>
  </si>
  <si>
    <t>guangxi gcl china malaysia distributed energy co ltd</t>
  </si>
  <si>
    <t>suzhou industrial park lantian fuel gas thermoelectricity co ltd</t>
  </si>
  <si>
    <t>suzhou industrial park north gas turbine thermal power co ltd</t>
  </si>
  <si>
    <t>wuxi blue sky gas turbine thermoelectric co ltd</t>
  </si>
  <si>
    <t>shantou yixin gas distributed energy co ltd</t>
  </si>
  <si>
    <t>guangdong yudean dananhai smart energy co ltd</t>
  </si>
  <si>
    <t>guangdong yuedian huixin thermal power co ltd</t>
  </si>
  <si>
    <t>guangdong huizhou pinghai power plant co ltd</t>
  </si>
  <si>
    <t>guangdong energy group co ltd</t>
  </si>
  <si>
    <t>guodian investment (jiangmen xinhui) smart energy co ltd</t>
  </si>
  <si>
    <t>jingneng (yangxi) comprehensive energy co ltd</t>
  </si>
  <si>
    <t>guangdong yuedian qiming energy co ltd</t>
  </si>
  <si>
    <t>guoneng (zhaoqing) thermal power co ltd</t>
  </si>
  <si>
    <t>guangdong yudean xinhui power generation co ltd</t>
  </si>
  <si>
    <t>guangxi chiji iron and steel co ltd</t>
  </si>
  <si>
    <t>cnooc power investment co ltd</t>
  </si>
  <si>
    <t>guangxi shenglong metallurgical co ltd</t>
  </si>
  <si>
    <t>guangxi iron and steel group co ltd</t>
  </si>
  <si>
    <t>gcl energy technology co ltd</t>
  </si>
  <si>
    <t>huaneng guilin gas distributed energy co ltd</t>
  </si>
  <si>
    <t>guangzhou hengyun enterprise group co ltd</t>
  </si>
  <si>
    <t>guangzhou pearl river natural gas power generation co ltd</t>
  </si>
  <si>
    <t>guangzhou university city huadian new energy co ltd</t>
  </si>
  <si>
    <t>guangzhou development power technology co ltd</t>
  </si>
  <si>
    <t>tianjin binhai electric power co ltd</t>
  </si>
  <si>
    <t>guoneng zhejiang nanxun natural gas thermal power co ltd</t>
  </si>
  <si>
    <t>national energy group haikong new energy co ltd</t>
  </si>
  <si>
    <t>guodian zhongshan gas power generation co ltd minzhong thermal power plant</t>
  </si>
  <si>
    <t>zhejiang guohua yuyao gas power generation co ltd</t>
  </si>
  <si>
    <t>jiangsu guoxin gaoyou thermal power co ltd</t>
  </si>
  <si>
    <t>jiangsu guoxin xielian gas thermal power co ltd</t>
  </si>
  <si>
    <t>jiangsu guoxin huaian second gas power generation co ltd</t>
  </si>
  <si>
    <t>jiangsu guoxin jingjiang power generation co ltd</t>
  </si>
  <si>
    <t>jiangsu guoxin yancheng power plant co ltd</t>
  </si>
  <si>
    <t>jiangsu guoxin yizheng thermal power co ltd</t>
  </si>
  <si>
    <t>hainan energy storage power generation co ltd</t>
  </si>
  <si>
    <t>hangzhou huadian banshan power generation co ltd</t>
  </si>
  <si>
    <t>wuhan hanneng electric power development co ltd</t>
  </si>
  <si>
    <t>jieneng thermal power station co ltd</t>
  </si>
  <si>
    <t>hbis laoting steel co ltd</t>
  </si>
  <si>
    <t>hebei anfeng iron and steel co ltd</t>
  </si>
  <si>
    <t>hebei jinxi iron and steel group co ltd</t>
  </si>
  <si>
    <t>hebei taihang iron and steel group co ltd</t>
  </si>
  <si>
    <t>hebei tangyin ironandsteel co ltd</t>
  </si>
  <si>
    <t>hebei tianzhu ironandsteel (group) co ltd</t>
  </si>
  <si>
    <t>hebei wanzhong thermal power co ltd</t>
  </si>
  <si>
    <t>hebei xinda iron and steel co ltd</t>
  </si>
  <si>
    <t>china power (yizhou) thermal power co ltd</t>
  </si>
  <si>
    <t>clp hefei energy co ltd</t>
  </si>
  <si>
    <t>henan fengbao special steel co ltd</t>
  </si>
  <si>
    <t>henan jiyuan iron and steel (group) co ltd</t>
  </si>
  <si>
    <t>guangzhou hengyun east natural gas thermal power co ltd</t>
  </si>
  <si>
    <t>henan hongchang gas power co ltd</t>
  </si>
  <si>
    <t>zhangjiagang huaxing electric power co ltd</t>
  </si>
  <si>
    <t>huadian (beijing) thermal power co ltd</t>
  </si>
  <si>
    <t>beijing huadian beiran energy co ltd</t>
  </si>
  <si>
    <t>china huadian corp ltd</t>
  </si>
  <si>
    <t>tianjin huadian fuyuan thermal power co ltd</t>
  </si>
  <si>
    <t>hangzhou huadian xiasha thermal power co ltd</t>
  </si>
  <si>
    <t>huadian international power co ltd guangdong branch</t>
  </si>
  <si>
    <t>guangdong huadian huizhou energy co ltd</t>
  </si>
  <si>
    <t>hangzhou huadian jiangdong thermal power co ltd</t>
  </si>
  <si>
    <t>huadian fuxin jiangmen energy co ltd</t>
  </si>
  <si>
    <t>jiangsu huadian kunshan thermal power co ltd</t>
  </si>
  <si>
    <t>huadian zhejiang longyou thermal power co ltd</t>
  </si>
  <si>
    <t>huadian nanning new energy co ltd</t>
  </si>
  <si>
    <t>huadian international power co ltd shenzhen branch</t>
  </si>
  <si>
    <t>huadian hebei qian'an new energy power generation co ltd</t>
  </si>
  <si>
    <t>huadian qingdao power generation co ltd</t>
  </si>
  <si>
    <t>huadian international power co ltd qingyuan branch co</t>
  </si>
  <si>
    <t>huadian fuxin qingyuan energy co ltd</t>
  </si>
  <si>
    <t>jiangsu huadian qishuyan power generation co ltd</t>
  </si>
  <si>
    <t>shanghai fengxian gas turbine power generation co ltd</t>
  </si>
  <si>
    <t>hebei huadian shijiazhuang thermal power co ltd</t>
  </si>
  <si>
    <t>tianjin huadian beichen distributed energy co ltd</t>
  </si>
  <si>
    <t>tianjin huadian nanjiang thermal power co ltd</t>
  </si>
  <si>
    <t>hubei huadian wuchang thermal power co ltd</t>
  </si>
  <si>
    <t>huadian international power co ltd tianjin branch</t>
  </si>
  <si>
    <t>hubei huadian xiangyang gas turbine thermal power co ltd</t>
  </si>
  <si>
    <t>yangzhou power generation co ltd</t>
  </si>
  <si>
    <t>hebei huadian shijiazhuang yuhua thermoelectric co ltd</t>
  </si>
  <si>
    <t>huadian fuxin guangzhou energy co ltd</t>
  </si>
  <si>
    <t>huadian jinan zhangqiu thermal power co ltd</t>
  </si>
  <si>
    <t>huadian zibo thermoelectricity co ltd</t>
  </si>
  <si>
    <t>shanghai huadian minhang energy co ltd</t>
  </si>
  <si>
    <t>zhaoqing huahai energy investment co ltd</t>
  </si>
  <si>
    <t>huaneng beijing thermal electricity co ltd</t>
  </si>
  <si>
    <t>huaneng shanxi branch co. yushe power plant</t>
  </si>
  <si>
    <t>huaneng dongguan gas turbine thermal power co ltd</t>
  </si>
  <si>
    <t>china huaneng group co ltd southern branch</t>
  </si>
  <si>
    <t>huaneng hainan power inc</t>
  </si>
  <si>
    <t>huaneng jiangyin gas turbine thermal power co ltd</t>
  </si>
  <si>
    <t>huaneng jilin power generation co ltd</t>
  </si>
  <si>
    <t>huaneng nanjing jinling power generation co ltd</t>
  </si>
  <si>
    <t>sichuan huaneng hydropower development co ltd</t>
  </si>
  <si>
    <t>huaneng power international, inc. rizhao power plant</t>
  </si>
  <si>
    <t>huaneng shanghai gas turbine power generation co ltd</t>
  </si>
  <si>
    <t>china huaneng group co ltd</t>
  </si>
  <si>
    <t>bazhong huaneng energy development co ltd</t>
  </si>
  <si>
    <t>huaneng suzhou gas turbine thermal power co ltd</t>
  </si>
  <si>
    <t>huaneng international power co ltd</t>
  </si>
  <si>
    <t>huaneng taiyuan dongshan gas turbine heat and power co ltd</t>
  </si>
  <si>
    <t>huaneng lingang (tianjin) gas thermal power co ltd</t>
  </si>
  <si>
    <t>china huaneng group co ltd hunan branch</t>
  </si>
  <si>
    <t>huaneng yangpu thermal power co ltd</t>
  </si>
  <si>
    <t>huaneng henan zhongyuan gas power co ltd</t>
  </si>
  <si>
    <t>huaneng jinan huangtai power generation co ltd</t>
  </si>
  <si>
    <t>hubei jinshenglan metallurgical technology co ltd</t>
  </si>
  <si>
    <t>guoneng (huizhou) thermal power co ltd</t>
  </si>
  <si>
    <t>guangdong yudean dayawan integrated energy co ltd</t>
  </si>
  <si>
    <t>hunan valin lianyuan iron and steel co ltd</t>
  </si>
  <si>
    <t>inner mongolia sulige gas power generation co ltd</t>
  </si>
  <si>
    <t>inner mongolia yaxinlongshun special steel co ltd</t>
  </si>
  <si>
    <t>china power (jiangmen) integrated energy co ltd</t>
  </si>
  <si>
    <t>jiangmen gujing energy service co ltd</t>
  </si>
  <si>
    <t>jiangmen hengjian power co</t>
  </si>
  <si>
    <t>jiangsu bairun energy co ltd</t>
  </si>
  <si>
    <t>changzhou suyuan power generation co ltd</t>
  </si>
  <si>
    <t>jiangsu huadian tongzhou thermal power co ltd</t>
  </si>
  <si>
    <t>huafon microfibre (jiangsu) co ltd</t>
  </si>
  <si>
    <t>jiangsu lihuai iron and steel co ltd</t>
  </si>
  <si>
    <t>jiangsu province binxin steel group co ltd</t>
  </si>
  <si>
    <t>petrochina co ltd</t>
  </si>
  <si>
    <t>jiangsu guoxin investment group ltd</t>
  </si>
  <si>
    <t>pacific energy corp ltd</t>
  </si>
  <si>
    <t>jiangsu zhenjiang gas thermal power co ltd</t>
  </si>
  <si>
    <t>jilin province xinda steel co ltd</t>
  </si>
  <si>
    <t>jilin songhuajiang thermal power co ltd</t>
  </si>
  <si>
    <t>jinan iron and steel group co ltd</t>
  </si>
  <si>
    <t>state power investment group jingmen green energy co ltd</t>
  </si>
  <si>
    <t>fujian jinjiang natural gas power generation co ltd</t>
  </si>
  <si>
    <t>jiujiang pxsteel co ltd</t>
  </si>
  <si>
    <t>dongguan nine dragons paper industries co ltd</t>
  </si>
  <si>
    <t>shandong jixuan energy co ltd</t>
  </si>
  <si>
    <t>tianjin junliangcheng power generation co ltd</t>
  </si>
  <si>
    <t>qingdao energy group co ltd</t>
  </si>
  <si>
    <t>guangdong lee and man paper manufacturing ltd</t>
  </si>
  <si>
    <t>lianshui china power new energy co ltd</t>
  </si>
  <si>
    <t>lianyungang xingxin iron and steel co ltd</t>
  </si>
  <si>
    <t>linyi iron and steel investment group special steel co ltd</t>
  </si>
  <si>
    <t>china resource power new energy investment ltd</t>
  </si>
  <si>
    <t>guangdong yuelong power generation co ltd</t>
  </si>
  <si>
    <t>luo yang peoples geely thermoelectric co ltd</t>
  </si>
  <si>
    <t>lvliang jianlong industrial co ltd</t>
  </si>
  <si>
    <t>guangdong electric power development ltd</t>
  </si>
  <si>
    <t>shenzhen mawan power co ltd</t>
  </si>
  <si>
    <t>nanhai changhai power co ltd</t>
  </si>
  <si>
    <t>yangzi petrochemical basf co ltd</t>
  </si>
  <si>
    <t>nanjing nangang industrial development co ltd</t>
  </si>
  <si>
    <t>sichuan huadian neijiang gas power generation co ltd</t>
  </si>
  <si>
    <t>ningbo kefeng gas turbine thermal power co ltd</t>
  </si>
  <si>
    <t>ningbo lvyuan natural gas electric power co ltd</t>
  </si>
  <si>
    <t>ningbo thermal power co ltd beilun chunxiao branch</t>
  </si>
  <si>
    <t>ningxia eastern thermal power co ltd</t>
  </si>
  <si>
    <t>ningxia iron and steel (group) co ltd</t>
  </si>
  <si>
    <t>ningxia jianlong special steel stock co ltd</t>
  </si>
  <si>
    <t>energy and power branch of panzhihua steel vanadium co ltd</t>
  </si>
  <si>
    <t>panzhihua steel group panzhihua steel vanadium co ltd</t>
  </si>
  <si>
    <t>anyuan iron and steel co ltd</t>
  </si>
  <si>
    <t>pingshan jingye pyroacid co ltd</t>
  </si>
  <si>
    <t>puxing (anji) gas turbine thermal power co ltd</t>
  </si>
  <si>
    <t>zhejiang deneng gas power generation co ltd</t>
  </si>
  <si>
    <t>zhejiang amber jingxing gas and thermal power co ltd</t>
  </si>
  <si>
    <t>hangzhou hupo bluesky natural gas power generation co ltd</t>
  </si>
  <si>
    <t>quzhou puxing gas turbine thermal power co ltd</t>
  </si>
  <si>
    <t>qian'an city jiujiang wire co ltd</t>
  </si>
  <si>
    <t>national energy group guangdong electric power co ltd</t>
  </si>
  <si>
    <t>rizhao steel co ltd</t>
  </si>
  <si>
    <t>rizhao xuri power generation co ltd</t>
  </si>
  <si>
    <t>rockcheck steel group co ltd</t>
  </si>
  <si>
    <t>rongcheng haoyang clean energy co ltd</t>
  </si>
  <si>
    <t>sdic jineng (zhoushan) gas power generation co ltd</t>
  </si>
  <si>
    <t>shaanxi long men ironandsteel co ltd</t>
  </si>
  <si>
    <t>shandong dadi salt chemical group co ltd</t>
  </si>
  <si>
    <t>shandong fengyuan gas thermal power co ltd</t>
  </si>
  <si>
    <t>fulun iron and steel co ltd</t>
  </si>
  <si>
    <t>shandong iron and steel group yongfeng lingang corp</t>
  </si>
  <si>
    <t>shandong iron and steel co ltd</t>
  </si>
  <si>
    <t>qingdao juneng thermal power co ltd</t>
  </si>
  <si>
    <t>shangang group hanzhong iron and steel co ltd</t>
  </si>
  <si>
    <t>shanghai caojing thermal power co ltd</t>
  </si>
  <si>
    <t>luojing gas turbine power plant of shanghai electric power co ltd</t>
  </si>
  <si>
    <t>shanghai electric power co ltd minhang power plant</t>
  </si>
  <si>
    <t>shenneng yangshan liquefied natural gas co ltd</t>
  </si>
  <si>
    <t>shantou special economic zone gas turbine power plant co ltd</t>
  </si>
  <si>
    <t>shanxi dongfang resources development group co ltd</t>
  </si>
  <si>
    <t>shanxi gaoyi steel co ltd</t>
  </si>
  <si>
    <t>shanxi hongda iron and steel group co ltd</t>
  </si>
  <si>
    <t>shanxi international power group co ltd</t>
  </si>
  <si>
    <t>shanxi jianlong industrial co ltd</t>
  </si>
  <si>
    <t>shanxi jingang intelligent manufacturing technology industrial co ltd</t>
  </si>
  <si>
    <t>shanxi jinnan iron and steel group co ltd</t>
  </si>
  <si>
    <t>shanxi tongcai industry and trade co ltd</t>
  </si>
  <si>
    <t>shanghai shenergy chongming power generation co ltd</t>
  </si>
  <si>
    <t>shanghai shenneng fengxian thermal power co ltd</t>
  </si>
  <si>
    <t>shanghai shenergy lingang gas turbine power generation co ltd</t>
  </si>
  <si>
    <t>guoneng guohua (beijing) gas thermal power co ltd</t>
  </si>
  <si>
    <t>dongguan shenran natural gas thermal power co ltd</t>
  </si>
  <si>
    <t>shenzhen nanshan power co ltd nanshan thermal power plant</t>
  </si>
  <si>
    <t>shenzhen energy group co ltd</t>
  </si>
  <si>
    <t>huizhou shenneng fengda power co ltd</t>
  </si>
  <si>
    <t>zhuhai shenneng hongwan electric power co ltd</t>
  </si>
  <si>
    <t>shanxian shenneng thermal power co ltd</t>
  </si>
  <si>
    <t>dongguan shenzhen energy zhangyang electric power co ltd</t>
  </si>
  <si>
    <t>shenzhen nantian power co ltd</t>
  </si>
  <si>
    <t>shenzhen yuhu electric power co ltd</t>
  </si>
  <si>
    <t>shiheng special steel group co ltd</t>
  </si>
  <si>
    <t>shougang changzhi ironand steel co ltd</t>
  </si>
  <si>
    <t>shougang jingtang united iron and steel co ltd</t>
  </si>
  <si>
    <t>hebei shougang qian'an iron and steel co ltd</t>
  </si>
  <si>
    <t>guangzhou sanxin holding group co ltd</t>
  </si>
  <si>
    <t>huadian foshan energy co ltd</t>
  </si>
  <si>
    <t>sichuan de sheng group, vanadium and titanium co ltd</t>
  </si>
  <si>
    <t>sichuan energy investment zhongjiang gas power generation co ltd</t>
  </si>
  <si>
    <t>hainan power grid co ltd</t>
  </si>
  <si>
    <t>china southern power grid peak and frequency modulation power generation co ltd</t>
  </si>
  <si>
    <t>clp changshu thermal power co ltd</t>
  </si>
  <si>
    <t>state power investment corp ltd</t>
  </si>
  <si>
    <t>china power investment zhuhai hengqin thermal power co ltd</t>
  </si>
  <si>
    <t>state power investment corp jiedong energy co ltd</t>
  </si>
  <si>
    <t>state power investment group guangdong power co ltd</t>
  </si>
  <si>
    <t>state power investment corp langfang thermal power co ltd</t>
  </si>
  <si>
    <t>china power investment electric power engineering co ltd</t>
  </si>
  <si>
    <t>state power investment corporation jiangsu power co ltd</t>
  </si>
  <si>
    <t>state power investment group zhengding gas thermal power co ltd</t>
  </si>
  <si>
    <t>spic zhengzhou gas power generation co ltd</t>
  </si>
  <si>
    <t>dongga power generation company of state grid tibet electric power co ltd</t>
  </si>
  <si>
    <t>tangshan donghai iron and steel group co ltd</t>
  </si>
  <si>
    <t>tangshan donghua iron and steel enterprise group co ltd</t>
  </si>
  <si>
    <t>tangshan ganglu iron and steel co ltd</t>
  </si>
  <si>
    <t>tangshan heavy plate co ltd</t>
  </si>
  <si>
    <t>tangshan jiahua coal chemical co ltd</t>
  </si>
  <si>
    <t>tangshan ruifeng steel and iron (group) co ltd</t>
  </si>
  <si>
    <t>tangshan wenfeng special steel co ltd</t>
  </si>
  <si>
    <t>three gorges group (yingkou) energy investment co ltd</t>
  </si>
  <si>
    <t>tianjin jinneng engineering management co ltd</t>
  </si>
  <si>
    <t>tianjin iron plant co ltd</t>
  </si>
  <si>
    <t>jiangsu huadian wangting natural gas power generation co ltd</t>
  </si>
  <si>
    <t>hefei wanneng gas power generation co ltd</t>
  </si>
  <si>
    <t>威海南海燃气热电有限公司</t>
  </si>
  <si>
    <t>yueqing wenzhou combustion engine power co</t>
  </si>
  <si>
    <t>wuan yuhua steel co ltd</t>
  </si>
  <si>
    <t>hubei energy donghu gas turbine thermal power co ltd</t>
  </si>
  <si>
    <t>jiangsu shengze gas turbine thermal power co ltd</t>
  </si>
  <si>
    <t>wuxi western gas thermoelectric co ltd</t>
  </si>
  <si>
    <t>east asia power (xiamen) co ltd</t>
  </si>
  <si>
    <t>hunan xiangtou international investment co ltd</t>
  </si>
  <si>
    <t>zhejiang zheneng electric power co ltd xiaoshan power plant</t>
  </si>
  <si>
    <t>xinji aosen steel group co ltd</t>
  </si>
  <si>
    <t>china petroleum and natural gas group ltd xinjiang oilfield co</t>
  </si>
  <si>
    <t>xinjiang oslanyu technology energy co ltd</t>
  </si>
  <si>
    <t>xinyu iron and steel corp ltd</t>
  </si>
  <si>
    <t>shanxi xiyang guoxin thermal power co ltd</t>
  </si>
  <si>
    <t>xuzhou tongshan district xinjie thermal power co ltd</t>
  </si>
  <si>
    <t>yangchun new iron and steel co ltd</t>
  </si>
  <si>
    <t>east asia power (yangjiang) co ltd</t>
  </si>
  <si>
    <t>yangzhou hengrun ocean heavy industry co ltd</t>
  </si>
  <si>
    <t>yangzhou qinyou special metal materials co ltd</t>
  </si>
  <si>
    <t>yantai fushan jiahe new energy technology co ltd</t>
  </si>
  <si>
    <t>penglai donghai thermal power co ltd</t>
  </si>
  <si>
    <t>guangxi guiguan electric power co ltd</t>
  </si>
  <si>
    <t>yichang yiling zhongji thermal power co ltd</t>
  </si>
  <si>
    <t>yingkou iron and steel co ltd</t>
  </si>
  <si>
    <t>chongqing tiantai thermal power co ltd</t>
  </si>
  <si>
    <t>guangdong yuedian yongan natural gas thermal power co ltd</t>
  </si>
  <si>
    <t>guangdong yudean huadu gas thermal power co ltd</t>
  </si>
  <si>
    <t>guangdong huizhou natural gas power generation co ltd</t>
  </si>
  <si>
    <t>shenzhen guangqian electric power co ltd</t>
  </si>
  <si>
    <t>guangdong yudean zhongshan thermal power plant co ltd</t>
  </si>
  <si>
    <t>guangdong yuehua power co ltd</t>
  </si>
  <si>
    <t>china gas holdings ltd</t>
  </si>
  <si>
    <t>guangdong yuedian yunhe power generation co ltd</t>
  </si>
  <si>
    <t>zenith steel group (nantong) co ltd</t>
  </si>
  <si>
    <t>shandong kairun energy investment holding group co ltd</t>
  </si>
  <si>
    <t>zhenlian gas power generation (jinhua) co ltd</t>
  </si>
  <si>
    <t>zhejiang zheneng zhenhai natural gas power generation co ltd</t>
  </si>
  <si>
    <t>zhejiang zheneng changxing natural gas thermal power co ltd</t>
  </si>
  <si>
    <t>zhejiang zheneng jinhua gas turbine power generation co ltd</t>
  </si>
  <si>
    <t>zhejiang zhenhai zhenneng gas thermal power co ltd</t>
  </si>
  <si>
    <t>wenzhou ranji power generation co ltd</t>
  </si>
  <si>
    <t>zhejiang zheneng zhenhai united power generation co ltd</t>
  </si>
  <si>
    <t>shennan power (zhongshan) power co ltd</t>
  </si>
  <si>
    <t>zhongshan yongan electric power co ltd</t>
  </si>
  <si>
    <t>shanghai zhongsheng industrial group co ltd</t>
  </si>
  <si>
    <t>zhongxin iron and steel group co ltd</t>
  </si>
  <si>
    <t>zhejiang petroleum and chemical co ltd</t>
  </si>
  <si>
    <t>andes energy terminal</t>
  </si>
  <si>
    <t>smn termocartagena sas</t>
  </si>
  <si>
    <t>celsia colombia sa esp</t>
  </si>
  <si>
    <t>ecopetrol sa</t>
  </si>
  <si>
    <t>proeléctrica and cia s.c.a. esp</t>
  </si>
  <si>
    <t>nodo energético del norte de colombia sa esp</t>
  </si>
  <si>
    <t>refinería colombiana sebastopol sas</t>
  </si>
  <si>
    <t>enfragen llc</t>
  </si>
  <si>
    <t>termobarranquilla sa esp</t>
  </si>
  <si>
    <t>sociedad minera de santander sas</t>
  </si>
  <si>
    <t>termocandelaria power sa</t>
  </si>
  <si>
    <t>rattan holding sa</t>
  </si>
  <si>
    <t>central hidroeléctrica de caldas sa esp</t>
  </si>
  <si>
    <t>termoemcali i sa esp</t>
  </si>
  <si>
    <t>termonorte colombia sasesp</t>
  </si>
  <si>
    <t>termopalmero sas</t>
  </si>
  <si>
    <t>empresas públicas de medellín esp</t>
  </si>
  <si>
    <t>sociedad portuaria energética multipropósito y contenedores puerto solo buenaventura sa</t>
  </si>
  <si>
    <t>termoyopal sa</t>
  </si>
  <si>
    <t>instituto costarricense de electricidad</t>
  </si>
  <si>
    <t>atinkou sa</t>
  </si>
  <si>
    <t>azito energie sa</t>
  </si>
  <si>
    <t>compagnie ivoirienne de production d’electricité (ciprel)</t>
  </si>
  <si>
    <t>government of côte d'ivoire</t>
  </si>
  <si>
    <t>endeavor energy holdings llc</t>
  </si>
  <si>
    <t>starenergi</t>
  </si>
  <si>
    <t>crodux energetika doo</t>
  </si>
  <si>
    <t>hrvatska elektroprivreda dd</t>
  </si>
  <si>
    <t>hep proizvodnja doo</t>
  </si>
  <si>
    <t>eeg energy gas doo</t>
  </si>
  <si>
    <t>petrokemija dd</t>
  </si>
  <si>
    <t>unión eléctrica de cuba</t>
  </si>
  <si>
    <t>energas sa</t>
  </si>
  <si>
    <t>karpowership</t>
  </si>
  <si>
    <t>electricity authority of cyprus</t>
  </si>
  <si>
    <t>aksa enerji uretim aş</t>
  </si>
  <si>
    <t>powerenergy cyprus ltd</t>
  </si>
  <si>
    <t>paramount energy corp ltd</t>
  </si>
  <si>
    <t>teknecik elektrik santrali</t>
  </si>
  <si>
    <t>teplárny brno as</t>
  </si>
  <si>
    <t>uced group</t>
  </si>
  <si>
    <t>cez as</t>
  </si>
  <si>
    <t>sev.en energy ag</t>
  </si>
  <si>
    <t>united energy as</t>
  </si>
  <si>
    <t>tamero invest</t>
  </si>
  <si>
    <t>teplarna kyjov as</t>
  </si>
  <si>
    <t>veolia ceska republika as</t>
  </si>
  <si>
    <t>elektrarny opatovice as</t>
  </si>
  <si>
    <t>c energy bohemia sro</t>
  </si>
  <si>
    <t>plzeňská teplárenská as</t>
  </si>
  <si>
    <t>suas group as</t>
  </si>
  <si>
    <t>maricogen a/s</t>
  </si>
  <si>
    <t>danish commodities as</t>
  </si>
  <si>
    <t>effektpartner as</t>
  </si>
  <si>
    <t>fjernvarme fyn a/s</t>
  </si>
  <si>
    <t>grenaa effektreserve as</t>
  </si>
  <si>
    <t>ørsted a/s</t>
  </si>
  <si>
    <t>belsize power holdings bv</t>
  </si>
  <si>
    <t>hjorring varmeforsyning amba</t>
  </si>
  <si>
    <t>dong energy horsens as</t>
  </si>
  <si>
    <t>silkeborg forsyning as</t>
  </si>
  <si>
    <t>sønderborg kraftvarme a/s</t>
  </si>
  <si>
    <t>energi viborg a/s</t>
  </si>
  <si>
    <t>estrella linda group</t>
  </si>
  <si>
    <t>aes dominicana</t>
  </si>
  <si>
    <t>consorcio energético punta cana macao sa</t>
  </si>
  <si>
    <t>karpowership dominican republic sas</t>
  </si>
  <si>
    <t>transcontinental capital</t>
  </si>
  <si>
    <t>falconbridge dominica sa</t>
  </si>
  <si>
    <t>los orígenes power plant srl</t>
  </si>
  <si>
    <t>coastal petroleum dominicana sa</t>
  </si>
  <si>
    <t>manzanillo energy sas</t>
  </si>
  <si>
    <t>lindsayca inc</t>
  </si>
  <si>
    <t>manzanillo gas and power sa</t>
  </si>
  <si>
    <t>energía 2000 srl</t>
  </si>
  <si>
    <t>lear investments sa</t>
  </si>
  <si>
    <t>laesa ltd</t>
  </si>
  <si>
    <t>pueblo viejo dominicana jersey 2 ltd</t>
  </si>
  <si>
    <t>empresa generadora de electricidad haina sa</t>
  </si>
  <si>
    <t>energas co</t>
  </si>
  <si>
    <t>monte río power corp ltd</t>
  </si>
  <si>
    <t>soluciones en gas natural sa</t>
  </si>
  <si>
    <t>perenco sa</t>
  </si>
  <si>
    <t>corporación nacional de electricidad ep</t>
  </si>
  <si>
    <t>corporación eléctrica del ecuador sa</t>
  </si>
  <si>
    <t>petroamazonas ep</t>
  </si>
  <si>
    <t>andes petroleum ecuador ltd</t>
  </si>
  <si>
    <t>intervisatrade sa</t>
  </si>
  <si>
    <t>cairo electricity production co</t>
  </si>
  <si>
    <t>west delta electricity production co</t>
  </si>
  <si>
    <t>hyflux</t>
  </si>
  <si>
    <t>egyptian electricity holding co</t>
  </si>
  <si>
    <t>middle delta electricity production co</t>
  </si>
  <si>
    <t>upper egypt electricity production co</t>
  </si>
  <si>
    <t>egyptian petrochemicals co</t>
  </si>
  <si>
    <t>egyptian ethylene and derivatives co</t>
  </si>
  <si>
    <t>new and renewable energy authority</t>
  </si>
  <si>
    <t>midor electricity</t>
  </si>
  <si>
    <t>port said east power sae</t>
  </si>
  <si>
    <t>intergen nv</t>
  </si>
  <si>
    <t>china southern power grid co ltd</t>
  </si>
  <si>
    <t>china general nuclear power co ltd</t>
  </si>
  <si>
    <t>ministry of petroleum and mineral resources (egypt)</t>
  </si>
  <si>
    <t>orazul energy el salvador s en c de cv</t>
  </si>
  <si>
    <t>energía del pacífico</t>
  </si>
  <si>
    <t>inversiones energéticas sa de cv</t>
  </si>
  <si>
    <t>termopuerto sa de cv</t>
  </si>
  <si>
    <t>sociedad de electricidad de guinea ecuatorial sa</t>
  </si>
  <si>
    <t>eritrean electricity corp</t>
  </si>
  <si>
    <t>enefit green</t>
  </si>
  <si>
    <t>eesti energia as</t>
  </si>
  <si>
    <t>elering as</t>
  </si>
  <si>
    <t>eswatini electricity co</t>
  </si>
  <si>
    <t>turkish industry holding</t>
  </si>
  <si>
    <t>fingrid oyj</t>
  </si>
  <si>
    <t>kss energia oy</t>
  </si>
  <si>
    <t>helen oy</t>
  </si>
  <si>
    <t>tampereen sähkölaitos</t>
  </si>
  <si>
    <t>lappeenrannan energia oy</t>
  </si>
  <si>
    <t>leppäkosken sähkö oy</t>
  </si>
  <si>
    <t>kilpilahden voimalaitos oy</t>
  </si>
  <si>
    <t>raahen voima oy</t>
  </si>
  <si>
    <t>fortum power and heat oy</t>
  </si>
  <si>
    <t>vaasan voima oy</t>
  </si>
  <si>
    <t>electricité de france sa</t>
  </si>
  <si>
    <t>texaco</t>
  </si>
  <si>
    <t>cogetherm</t>
  </si>
  <si>
    <t>lyondellbasell industries nv</t>
  </si>
  <si>
    <t>usine d'électricité de metz</t>
  </si>
  <si>
    <t>saica paper ltd</t>
  </si>
  <si>
    <t>engie energie services sa</t>
  </si>
  <si>
    <t>condat</t>
  </si>
  <si>
    <t>cycofos</t>
  </si>
  <si>
    <t>butagaz sas</t>
  </si>
  <si>
    <t>solvay sa</t>
  </si>
  <si>
    <t>energetický a průmyslový holding as</t>
  </si>
  <si>
    <t>air liquide sa</t>
  </si>
  <si>
    <t>arcelormittal méditerranée sas</t>
  </si>
  <si>
    <t>cargill haubourdin sas</t>
  </si>
  <si>
    <t>novacarb sas</t>
  </si>
  <si>
    <t>compagnie electrique de bretagne</t>
  </si>
  <si>
    <t>enerlis sas</t>
  </si>
  <si>
    <t>roquette freres sa</t>
  </si>
  <si>
    <t>energie meaux</t>
  </si>
  <si>
    <t>tereos internacional sa</t>
  </si>
  <si>
    <t>totalenergies raffinage france</t>
  </si>
  <si>
    <t>idex industries sas</t>
  </si>
  <si>
    <t>paris urban heating company sa</t>
  </si>
  <si>
    <t>spem pointe</t>
  </si>
  <si>
    <t>edf production electrique insulaire sas</t>
  </si>
  <si>
    <t>telemenia ltd</t>
  </si>
  <si>
    <t>gabon power co</t>
  </si>
  <si>
    <t>g power ltd</t>
  </si>
  <si>
    <t>gardabani tpp 1 llc</t>
  </si>
  <si>
    <t>georgian oil and gas corporation jsc</t>
  </si>
  <si>
    <t>international energy corp of georgia ltd</t>
  </si>
  <si>
    <t>mtkvari energy ltd</t>
  </si>
  <si>
    <t>papierfabrik palm gmbh and co kg</t>
  </si>
  <si>
    <t>lausitz energie kraftwerke ag</t>
  </si>
  <si>
    <t>kraftwerk obernburg gmbh</t>
  </si>
  <si>
    <t>enbw energie baden württemberg ag</t>
  </si>
  <si>
    <t>eins energie in sachsen gmbh and co kg</t>
  </si>
  <si>
    <t>cargill deutschland gmbh</t>
  </si>
  <si>
    <t>opel automobile gmbh</t>
  </si>
  <si>
    <t>aluminium oxid stade gmbh</t>
  </si>
  <si>
    <t>uniper kraftwerke gmbh</t>
  </si>
  <si>
    <t>upm augsburg gmbh</t>
  </si>
  <si>
    <t>wsw energie and wasser ag</t>
  </si>
  <si>
    <t>basell polyolefine gmbh</t>
  </si>
  <si>
    <t>bayernoil raffineriegesellschaft mbh</t>
  </si>
  <si>
    <t>steag gmbh</t>
  </si>
  <si>
    <t>vattenfall wärme berlin ag</t>
  </si>
  <si>
    <t>solvay chemicals gmbh</t>
  </si>
  <si>
    <t>kraftwerk bexbach verwaltungs gmbh</t>
  </si>
  <si>
    <t>stawag – stadt  und städteregionswerke aachen ag</t>
  </si>
  <si>
    <t>rwe generation se</t>
  </si>
  <si>
    <t>envia therm gmbh</t>
  </si>
  <si>
    <t>stadtwerke brandenburg an der havel gmbh</t>
  </si>
  <si>
    <t>bs|energy ag and co kg</t>
  </si>
  <si>
    <t>moritz j. weig gmbh and co kg</t>
  </si>
  <si>
    <t>wacker chemie ag</t>
  </si>
  <si>
    <t>evonik degussa gmbh</t>
  </si>
  <si>
    <t>currenta gmbh and co. ohg</t>
  </si>
  <si>
    <t>stadtwerke cottbus gmbh</t>
  </si>
  <si>
    <t>mark e ag</t>
  </si>
  <si>
    <t>statkraft as</t>
  </si>
  <si>
    <t>entega ag</t>
  </si>
  <si>
    <t>fernwärmeversorgungs gmbh dessau</t>
  </si>
  <si>
    <t>ag der dillinger hüttenwerke ag</t>
  </si>
  <si>
    <t>dk recycling und roheisen gmbh</t>
  </si>
  <si>
    <t>energieversorgungscenter dresden wilschdorf gmbh and co kg</t>
  </si>
  <si>
    <t>drewag stadtwerke dresden gmbh</t>
  </si>
  <si>
    <t>ds smith paper deutschland gmbh</t>
  </si>
  <si>
    <t>stadtwerke duisburg ag</t>
  </si>
  <si>
    <t>henkel ag and co. kgaa</t>
  </si>
  <si>
    <t>edf deutschland gmbh</t>
  </si>
  <si>
    <t>arcelormittal eisenhüttenstadt gmbh</t>
  </si>
  <si>
    <t>statkraft markets gmbh</t>
  </si>
  <si>
    <t>upm germany gmbh</t>
  </si>
  <si>
    <t>bp europa se</t>
  </si>
  <si>
    <t>mohn media mohndruck gmbh</t>
  </si>
  <si>
    <t>erlanger stadtwerke ag</t>
  </si>
  <si>
    <t>exxonmobil production deutschland gmbh</t>
  </si>
  <si>
    <t>stadtwerke flensburg gmbh</t>
  </si>
  <si>
    <t>stadtwerke frankfurt (oder) gmbh</t>
  </si>
  <si>
    <t>cerdia produktions gmbh</t>
  </si>
  <si>
    <t>swm services gmbh</t>
  </si>
  <si>
    <t>heizkraftwerk würzburg gmbh</t>
  </si>
  <si>
    <t>infraserv gmbh and co. gendorf kg</t>
  </si>
  <si>
    <t>engie deutschland gmbh</t>
  </si>
  <si>
    <t>enercity ag</t>
  </si>
  <si>
    <t>industriekraftwerk greifswald gmbh</t>
  </si>
  <si>
    <t>kraftwerk grenzach wyhlen gmbh</t>
  </si>
  <si>
    <t>pq energy luxembourg service sarl</t>
  </si>
  <si>
    <t>gunvor raffineri ingolstadt gmbh</t>
  </si>
  <si>
    <t>evh gmbh</t>
  </si>
  <si>
    <t>thyssenkrupp ag</t>
  </si>
  <si>
    <t>swb erzeugung ag and co kg</t>
  </si>
  <si>
    <t>k+s ag</t>
  </si>
  <si>
    <t>peißenberger kraftwerks gmbh</t>
  </si>
  <si>
    <t>raffinerie heide gmbh</t>
  </si>
  <si>
    <t>stadtwerke bielefeld gmbh</t>
  </si>
  <si>
    <t>stadtwerke bochum holding gmbh</t>
  </si>
  <si>
    <t>hüttenwerke krupp mannesmann gmbh</t>
  </si>
  <si>
    <t>stadtwerke kiel ag</t>
  </si>
  <si>
    <t>ineos manufacturing deutschland gmbh</t>
  </si>
  <si>
    <t>ineos solvents germany gmbh</t>
  </si>
  <si>
    <t>infraserv gmbh and co. höchst kg</t>
  </si>
  <si>
    <t>gemeinschaftskraftwerk irsching gmbh</t>
  </si>
  <si>
    <t>papierfabrik adolf jass schwarza gmbh</t>
  </si>
  <si>
    <t>thüringer energie ag</t>
  </si>
  <si>
    <t>swk stadtwerke kaiserslautern versorgungs ag</t>
  </si>
  <si>
    <t>energie  und wasserversorgung bonn/rhein sieg gmbh</t>
  </si>
  <si>
    <t>städtische werke energie + wärme gmbh</t>
  </si>
  <si>
    <t>kelheim fibres gmbh</t>
  </si>
  <si>
    <t>energieservice westfalen weser gmbh</t>
  </si>
  <si>
    <t>nordzucker ag</t>
  </si>
  <si>
    <t>trianel gmbh</t>
  </si>
  <si>
    <t>stadtwerke düsseldorf ag</t>
  </si>
  <si>
    <t>stadtwerke leipzig gmbh</t>
  </si>
  <si>
    <t>sachsenmilch leppersdorf gmbh</t>
  </si>
  <si>
    <t>infraleuna gmbh</t>
  </si>
  <si>
    <t>totalenergies raffinerie mitteldeutschland gmbh</t>
  </si>
  <si>
    <t>technische werke ludwigshafen am rhein ag</t>
  </si>
  <si>
    <t>mainova ag</t>
  </si>
  <si>
    <t>kraftwerke mainz wiesbaden ag</t>
  </si>
  <si>
    <t>essity operations mannheim gmbh</t>
  </si>
  <si>
    <t>stadtwerke rostock ag</t>
  </si>
  <si>
    <t>schwarz produktion stiftung and co kg</t>
  </si>
  <si>
    <t>rheinenergie ag</t>
  </si>
  <si>
    <t>miro mineraloelraffinerie oberrhein gmbh and co kg</t>
  </si>
  <si>
    <t>gemeinschaftskraftwerk bremen gmbh and co kg</t>
  </si>
  <si>
    <t>stadtwerke münchen gmbh</t>
  </si>
  <si>
    <t>stadtwerke münster gmbh</t>
  </si>
  <si>
    <t>vasa kraftwerkepool gmbh and co kg</t>
  </si>
  <si>
    <t>neubrandenburger stadtwerke gmbh</t>
  </si>
  <si>
    <t>energieversorgung oberhausen ag</t>
  </si>
  <si>
    <t>papier  u. kartonfabrik varel gmbh and co kg</t>
  </si>
  <si>
    <t>university of stuttgart</t>
  </si>
  <si>
    <t>heizkraftwerk pforzheim gmbh</t>
  </si>
  <si>
    <t>kraftwerk plattling gmbh</t>
  </si>
  <si>
    <t>energie und wasser potsdam gmbh</t>
  </si>
  <si>
    <t>shell deutschland gmbh</t>
  </si>
  <si>
    <t>energie saarlorlux ag</t>
  </si>
  <si>
    <t>salzgitter flachstahl gmbh</t>
  </si>
  <si>
    <t>n ergie ag</t>
  </si>
  <si>
    <t>tws thüringer wärme service gmbh</t>
  </si>
  <si>
    <t>basf schwarzheide gmbh</t>
  </si>
  <si>
    <t>pck raffinerie gmbh</t>
  </si>
  <si>
    <t>energieversorgung schwerin gmbh and co. erzeugung kg</t>
  </si>
  <si>
    <t>mercedes benz group ag</t>
  </si>
  <si>
    <t>fresenius medical care deutschland gmbh</t>
  </si>
  <si>
    <t>dow deutschland anlagengesellschaft mbh</t>
  </si>
  <si>
    <t>stadtwerke augsburg energie gmbh</t>
  </si>
  <si>
    <t>stadtwerke karlsruhe gmbh</t>
  </si>
  <si>
    <t>ciech energy deutschland gmbh</t>
  </si>
  <si>
    <t>zf friedrichshafen ag</t>
  </si>
  <si>
    <t>wärme hamburg</t>
  </si>
  <si>
    <t>trianel gaskraftwerk hamm gmbh and co kg</t>
  </si>
  <si>
    <t>fernwärme ulm gmbh</t>
  </si>
  <si>
    <t>universitätsklinikum freiburg</t>
  </si>
  <si>
    <t>allgäuer überlandwerk gmbh</t>
  </si>
  <si>
    <t>volkswagen ag</t>
  </si>
  <si>
    <t>vattenfall europe power management</t>
  </si>
  <si>
    <t>rwe power ag</t>
  </si>
  <si>
    <t>model sachsen papier gmbh</t>
  </si>
  <si>
    <t>infraserv gmbh and co. wiesbaden kg</t>
  </si>
  <si>
    <t>vw kraftwerk gmbh</t>
  </si>
  <si>
    <t>vks   verband der kali  und salzindustrie e.v.</t>
  </si>
  <si>
    <t>rotan power ltd</t>
  </si>
  <si>
    <t>amandi energy ltd</t>
  </si>
  <si>
    <t>early power ltd</t>
  </si>
  <si>
    <t>oneenergy ltd</t>
  </si>
  <si>
    <t>cenpower generation co ltd</t>
  </si>
  <si>
    <t>volta river authority</t>
  </si>
  <si>
    <t>sunon asogli power ltd</t>
  </si>
  <si>
    <t>takoradi power co</t>
  </si>
  <si>
    <t>takoradi international co ltd</t>
  </si>
  <si>
    <t>cenit energy limited (cel)</t>
  </si>
  <si>
    <t>protergia</t>
  </si>
  <si>
    <t>alexandroupolis electricity production sa</t>
  </si>
  <si>
    <t>public power corporation sa</t>
  </si>
  <si>
    <t>helleniq energy holdings sa</t>
  </si>
  <si>
    <t>motor oil hellas</t>
  </si>
  <si>
    <t>elvalhalcor hellenic copper and aluminium industry sa</t>
  </si>
  <si>
    <t>gek terna holdings, real estate, construction sa</t>
  </si>
  <si>
    <t>ken electricity company</t>
  </si>
  <si>
    <t>korinthos power</t>
  </si>
  <si>
    <t>larissa thermoelectric smsa</t>
  </si>
  <si>
    <t>elpedison bv</t>
  </si>
  <si>
    <t>heron sa</t>
  </si>
  <si>
    <t>guam ukudu power llc</t>
  </si>
  <si>
    <t>generadora del este sa</t>
  </si>
  <si>
    <t>orazul energy guatemala</t>
  </si>
  <si>
    <t>electricite de guinee sa</t>
  </si>
  <si>
    <t>energie, environnement et mines sa</t>
  </si>
  <si>
    <t>guyana power and light inc</t>
  </si>
  <si>
    <t>comercializadora de electricidad centroamericana de honduras sa de cv</t>
  </si>
  <si>
    <t>scudder latin america trust for independent power</t>
  </si>
  <si>
    <t>illinova generating co</t>
  </si>
  <si>
    <t>wärtsilä diesel development corp</t>
  </si>
  <si>
    <t>honduras electric company sa de cv</t>
  </si>
  <si>
    <t>empresa de mantenimiento, construccion y electricidad sa de cv</t>
  </si>
  <si>
    <t>grupo terra sa de cv</t>
  </si>
  <si>
    <t>energía renovable sa de cv</t>
  </si>
  <si>
    <t>grupo laeisz</t>
  </si>
  <si>
    <t>progressive energy corporation sa de cv</t>
  </si>
  <si>
    <t>luz y fuerza de san lorenzo sa de cv</t>
  </si>
  <si>
    <t>cortés gas natural</t>
  </si>
  <si>
    <t>castle peak power co</t>
  </si>
  <si>
    <t>hk electric</t>
  </si>
  <si>
    <t>mvm balance zrt</t>
  </si>
  <si>
    <t>bc eromu kft</t>
  </si>
  <si>
    <t>alpiq ag</t>
  </si>
  <si>
    <t>veolia víz tanacsado zrt</t>
  </si>
  <si>
    <t>mol cez european power hungary kft</t>
  </si>
  <si>
    <t>met asset management ag</t>
  </si>
  <si>
    <t>uniper se</t>
  </si>
  <si>
    <t>isd power energiatermelő és szolgáltató kft</t>
  </si>
  <si>
    <t>budapesti erőmű zrt</t>
  </si>
  <si>
    <t>mvm zrt</t>
  </si>
  <si>
    <t>mvm mifű miskolc heating plant ltd</t>
  </si>
  <si>
    <t>szeged energia zrt</t>
  </si>
  <si>
    <t>tatabánya eromu kft</t>
  </si>
  <si>
    <t>mvm gter gazturbinás eromu zrt</t>
  </si>
  <si>
    <t>tvk erőmű kft</t>
  </si>
  <si>
    <t>north eastern electric power corp ltd</t>
  </si>
  <si>
    <t>upl ltd</t>
  </si>
  <si>
    <t>ntpc ltd</t>
  </si>
  <si>
    <t>arkay energy rameswarm ltd</t>
  </si>
  <si>
    <t>tamil nadu generation and distribution co ltd</t>
  </si>
  <si>
    <t>brahmaputra cracker and polymer ltd</t>
  </si>
  <si>
    <t>arcelormittal nippon steel india ltd</t>
  </si>
  <si>
    <t>kerala state electricity board ltd</t>
  </si>
  <si>
    <t>reliance infrastructure ltd</t>
  </si>
  <si>
    <t>ongc petro additions ltd</t>
  </si>
  <si>
    <t>torrent power ltd</t>
  </si>
  <si>
    <t>rajasthan state power co ltd</t>
  </si>
  <si>
    <t>gujarat state electricity corp ltd</t>
  </si>
  <si>
    <t>gacl nalco alkalies and chemicals pvt ltd</t>
  </si>
  <si>
    <t>gvk industries ltd</t>
  </si>
  <si>
    <t>spectrum power generation ltd</t>
  </si>
  <si>
    <t>nana layja power co ltd</t>
  </si>
  <si>
    <t>gmr rajahmundry energy ltd</t>
  </si>
  <si>
    <t>gujarat cement works</t>
  </si>
  <si>
    <t>hpcl mittal energy ltd</t>
  </si>
  <si>
    <t>essar power ltd</t>
  </si>
  <si>
    <t>gujarat state energy generation ltd</t>
  </si>
  <si>
    <t>oil and natural gas corporation ltd</t>
  </si>
  <si>
    <t>hindustan petroleum corp ltd</t>
  </si>
  <si>
    <t>hpl cogeneration ltd</t>
  </si>
  <si>
    <t>indraprastha power generation co ltd</t>
  </si>
  <si>
    <t>indian oil corporation ltd</t>
  </si>
  <si>
    <t>lanco infratech ltd</t>
  </si>
  <si>
    <t>gama infraprop private limited (gipl)</t>
  </si>
  <si>
    <t>sravanthi energy pvt ltd</t>
  </si>
  <si>
    <t>chennai power generation ltd</t>
  </si>
  <si>
    <t>konaseema gas power ltd</t>
  </si>
  <si>
    <t>lanco kondapalli power ltd</t>
  </si>
  <si>
    <t>maruti suzuki india ltd</t>
  </si>
  <si>
    <t>mangalore refinery and petrochemicals ltd</t>
  </si>
  <si>
    <t>pioneer gas power ltd</t>
  </si>
  <si>
    <t>matix fertilisers and chemicals ltd</t>
  </si>
  <si>
    <t>ppn power generating company pvt ltd</t>
  </si>
  <si>
    <t>apraava energy pvt ltd</t>
  </si>
  <si>
    <t>panduranga energy systems pvt ltd</t>
  </si>
  <si>
    <t>gspc pipavav power co ltd</t>
  </si>
  <si>
    <t>pragati power corp ltd</t>
  </si>
  <si>
    <t>ratnagiri gas and power pvt ltd</t>
  </si>
  <si>
    <t>tata power co ltd</t>
  </si>
  <si>
    <t>national capital territory of delhi</t>
  </si>
  <si>
    <t>ksk energy ventures ltd</t>
  </si>
  <si>
    <t>ongc tripura power co ltd</t>
  </si>
  <si>
    <t>maharashtra state power generation co ltd</t>
  </si>
  <si>
    <t>nayara energy ltd</t>
  </si>
  <si>
    <t>gujarat industries power co ltd</t>
  </si>
  <si>
    <t>gmr vemagiri power generation ltd</t>
  </si>
  <si>
    <t>andhra pradesh gas power corp ltd</t>
  </si>
  <si>
    <t>rashtriya ispat nigam ltd</t>
  </si>
  <si>
    <t>karnataka power corp ltd</t>
  </si>
  <si>
    <t>pt puncakjaya power</t>
  </si>
  <si>
    <t>pt pln (persero)</t>
  </si>
  <si>
    <t>pt vale indonesia tbk</t>
  </si>
  <si>
    <t>balikpapan refinery</t>
  </si>
  <si>
    <t>pt energi nusantara merah putih</t>
  </si>
  <si>
    <t>pt batamindo investment cakrawala</t>
  </si>
  <si>
    <t>pt amman mineral nusa tenggara</t>
  </si>
  <si>
    <t>pt hanlim power corp</t>
  </si>
  <si>
    <t>pt bekasi power</t>
  </si>
  <si>
    <t>pt berkat bima sentana</t>
  </si>
  <si>
    <t>pt krakatau daya listrik</t>
  </si>
  <si>
    <t>pt indonesia power</t>
  </si>
  <si>
    <t>pt indocement tunggal prakarsa tbk</t>
  </si>
  <si>
    <t>pt freeport indonesia</t>
  </si>
  <si>
    <t>pt akr corporindo tbk</t>
  </si>
  <si>
    <t>pt pln nusantara power</t>
  </si>
  <si>
    <t>pt meppogen</t>
  </si>
  <si>
    <t>pt cikarang listrindo tbk</t>
  </si>
  <si>
    <t>pt asta keramasan energi</t>
  </si>
  <si>
    <t>pt wachyuni mandira</t>
  </si>
  <si>
    <t>pt asrigita prasarana</t>
  </si>
  <si>
    <t>pt mitra energi batam</t>
  </si>
  <si>
    <t>pt dalle energy batam</t>
  </si>
  <si>
    <t>pt elektrindo perkasa utama</t>
  </si>
  <si>
    <t>pt jawa satu power</t>
  </si>
  <si>
    <t>medcopower</t>
  </si>
  <si>
    <t>ratch group plc</t>
  </si>
  <si>
    <t>pt energi sengkang</t>
  </si>
  <si>
    <t>pt kertanegara energi perkasa</t>
  </si>
  <si>
    <t>pt angkasa pura indonesia</t>
  </si>
  <si>
    <t>pt pln batam</t>
  </si>
  <si>
    <t>vpower group international holdings ltd</t>
  </si>
  <si>
    <t>abadan power generation company pjsc</t>
  </si>
  <si>
    <t>almahdi aluminium corp</t>
  </si>
  <si>
    <t>azarakhsh power generation co</t>
  </si>
  <si>
    <t>taraz peyriz civil and construction holding pjsc</t>
  </si>
  <si>
    <t>mani international group</t>
  </si>
  <si>
    <t>sabalan bargh omid co</t>
  </si>
  <si>
    <t>energy development north and south co</t>
  </si>
  <si>
    <t>mapna assaluyeh power plant co</t>
  </si>
  <si>
    <t>thermal power plants holding co</t>
  </si>
  <si>
    <t>hormozgan regional electric co</t>
  </si>
  <si>
    <t>ab niroo bandar imam co</t>
  </si>
  <si>
    <t>shahrood power generation co</t>
  </si>
  <si>
    <t>mapna khuzestan power generation co</t>
  </si>
  <si>
    <t>ghadir electricity and energy investment company pjsc</t>
  </si>
  <si>
    <t>besat power generation management co</t>
  </si>
  <si>
    <t>bistoon power generation co</t>
  </si>
  <si>
    <t>butia iranian steel co</t>
  </si>
  <si>
    <t>mahtaab caspian power generation co</t>
  </si>
  <si>
    <t>saba power and energy group</t>
  </si>
  <si>
    <t>chadormalu mining and industrial co</t>
  </si>
  <si>
    <t>national iranian copper industries co</t>
  </si>
  <si>
    <t>farab operations and maintenance co</t>
  </si>
  <si>
    <t>damavand petrochemical co</t>
  </si>
  <si>
    <t>damavand power generation management co</t>
  </si>
  <si>
    <t>persain gulf fajr energy co</t>
  </si>
  <si>
    <t>fars tejarat power generation co</t>
  </si>
  <si>
    <t>mapna tous power generation co</t>
  </si>
  <si>
    <t>mapna genaveh power generation co</t>
  </si>
  <si>
    <t>gohar energy sirjan company pjsc</t>
  </si>
  <si>
    <t>fars gas power plant co</t>
  </si>
  <si>
    <t>heris power plant co</t>
  </si>
  <si>
    <t>ghadir oxin electricity development co</t>
  </si>
  <si>
    <t>national iranian gas co</t>
  </si>
  <si>
    <t>ilam petrochemical co</t>
  </si>
  <si>
    <t>iranian mines and mining industries development and renovation organization</t>
  </si>
  <si>
    <t>sistan and balochestan power plant generation management</t>
  </si>
  <si>
    <t>isfahan power generation management co</t>
  </si>
  <si>
    <t>iran power development co</t>
  </si>
  <si>
    <t>south fars power generation management co</t>
  </si>
  <si>
    <t>kerman regional electric co</t>
  </si>
  <si>
    <t>ghadir khonj power cev co</t>
  </si>
  <si>
    <t>khoramabad power generation co</t>
  </si>
  <si>
    <t>farab co</t>
  </si>
  <si>
    <t>iran power plant investment co</t>
  </si>
  <si>
    <t>parto shams taban</t>
  </si>
  <si>
    <t>national iranian oil co</t>
  </si>
  <si>
    <t>arian mahtaab gostar co</t>
  </si>
  <si>
    <t>khuzestan regional electricity co</t>
  </si>
  <si>
    <t>maku free trade and industrial zone authority</t>
  </si>
  <si>
    <t>ofogh persian gulf energy development co</t>
  </si>
  <si>
    <t>mobarakeh steel co</t>
  </si>
  <si>
    <t>mobin petrochemical co</t>
  </si>
  <si>
    <t>mokran abniroo co</t>
  </si>
  <si>
    <t>montazer ghaem generation management co</t>
  </si>
  <si>
    <t>persian gulf mineral and metal industries special economic zone co</t>
  </si>
  <si>
    <t>khayyam power generation management co</t>
  </si>
  <si>
    <t>mapna group</t>
  </si>
  <si>
    <t>mapna parand power generation co</t>
  </si>
  <si>
    <t>mapna pareh sar power plant co</t>
  </si>
  <si>
    <t>persian gulf power generation co</t>
  </si>
  <si>
    <t>qeshm gostar power generation co</t>
  </si>
  <si>
    <t>qeshm movalled co</t>
  </si>
  <si>
    <t>qom electric power generation management co</t>
  </si>
  <si>
    <t>saina ramohormoz power generation co</t>
  </si>
  <si>
    <t>amir kabir electricity generation and development co</t>
  </si>
  <si>
    <t>ibn yamin power generation co</t>
  </si>
  <si>
    <t>kermanian power group</t>
  </si>
  <si>
    <t>shams sarakhs power generation co</t>
  </si>
  <si>
    <t>saman semnan power plant generating company jsc</t>
  </si>
  <si>
    <t>khorasan regional electric co</t>
  </si>
  <si>
    <t>shahid mofatteh power generation co</t>
  </si>
  <si>
    <t>shahid mohammad montazeri power generation management co</t>
  </si>
  <si>
    <t>tehran regional electricity co</t>
  </si>
  <si>
    <t>mazandaran regional electric co</t>
  </si>
  <si>
    <t>taban energy co</t>
  </si>
  <si>
    <t>shazand power generation co</t>
  </si>
  <si>
    <t>yazd power generation co</t>
  </si>
  <si>
    <t>mahtaab kahnouj power generation co</t>
  </si>
  <si>
    <t>shiraz petrochemical co</t>
  </si>
  <si>
    <t>persian holding</t>
  </si>
  <si>
    <t>south isfahan power plant co</t>
  </si>
  <si>
    <t>pars oil and gas co</t>
  </si>
  <si>
    <t>jam energy development co</t>
  </si>
  <si>
    <t>east azerbaijan power generation management co</t>
  </si>
  <si>
    <t>iran natural gas liquefaction company (iran lng)</t>
  </si>
  <si>
    <t>rashed torbat e heydarieh electrical co</t>
  </si>
  <si>
    <t>ofogh tamin energy toos co</t>
  </si>
  <si>
    <t>tadbir sazan saramad</t>
  </si>
  <si>
    <t>west karun mapna power generation co</t>
  </si>
  <si>
    <t>yazd regional electricity co</t>
  </si>
  <si>
    <t>zagros kosar power plant production and management pjsc</t>
  </si>
  <si>
    <t>ofogh mehr tous co</t>
  </si>
  <si>
    <t>unit international enerji aş</t>
  </si>
  <si>
    <t>persian foulad (steel) co</t>
  </si>
  <si>
    <t>neyriz ghadir steel complex co</t>
  </si>
  <si>
    <t>ministry of electricity (iraq)</t>
  </si>
  <si>
    <t>governorate of basrah</t>
  </si>
  <si>
    <t>ministry of oil (iraq)</t>
  </si>
  <si>
    <t>ministry of electricity (kurdistan)</t>
  </si>
  <si>
    <t>state company for iron and steel (iraq)</t>
  </si>
  <si>
    <t>taurus power generation</t>
  </si>
  <si>
    <t>qaiwan group</t>
  </si>
  <si>
    <t>mass energy group holding</t>
  </si>
  <si>
    <t>mass group holding ltd</t>
  </si>
  <si>
    <t>missan oil co</t>
  </si>
  <si>
    <t>ministry of industry and minerals (iraq)</t>
  </si>
  <si>
    <t>kar power</t>
  </si>
  <si>
    <t>maisan power co</t>
  </si>
  <si>
    <t>shamara holding group</t>
  </si>
  <si>
    <t>royal can making co ltd</t>
  </si>
  <si>
    <t>eni iraq</t>
  </si>
  <si>
    <t>electricity supply board</t>
  </si>
  <si>
    <t>echelon data centres ltd</t>
  </si>
  <si>
    <t>constant energy ltd</t>
  </si>
  <si>
    <t>lumcloon energy ltd</t>
  </si>
  <si>
    <t>cushaling power ltd</t>
  </si>
  <si>
    <t>bord na móna plc</t>
  </si>
  <si>
    <t>art data centres ltd</t>
  </si>
  <si>
    <t>ep energy developments ltd</t>
  </si>
  <si>
    <t>microsoft ireland operations limited</t>
  </si>
  <si>
    <t>sse thermal ltd</t>
  </si>
  <si>
    <t>energia group ltd</t>
  </si>
  <si>
    <t>kilshane energy ltd</t>
  </si>
  <si>
    <t>vpi power ltd</t>
  </si>
  <si>
    <t>greener ideas</t>
  </si>
  <si>
    <t>aughinish alumina ltd</t>
  </si>
  <si>
    <t>tynagh energy</t>
  </si>
  <si>
    <t>bord gáis energy ltd</t>
  </si>
  <si>
    <t>manx electricity authority (mea)</t>
  </si>
  <si>
    <t>rapac communication and infrastructure ltd</t>
  </si>
  <si>
    <t>mrc alon tavor power</t>
  </si>
  <si>
    <t>shapir engineering and marine ltd</t>
  </si>
  <si>
    <t>ges global environmental solutions ltd</t>
  </si>
  <si>
    <t>edeltech</t>
  </si>
  <si>
    <t>paz oil</t>
  </si>
  <si>
    <t>delek israel</t>
  </si>
  <si>
    <t>israel power management</t>
  </si>
  <si>
    <t>dead sea works</t>
  </si>
  <si>
    <t>dorad energy ltd</t>
  </si>
  <si>
    <t>reindeer energy ltd</t>
  </si>
  <si>
    <t>israel electric corp ltd</t>
  </si>
  <si>
    <t>eshkol power energies group</t>
  </si>
  <si>
    <t>shikun and binui energy ltd</t>
  </si>
  <si>
    <t>opc energy ltd</t>
  </si>
  <si>
    <t>infinya ltd</t>
  </si>
  <si>
    <t>east hagit power plant general partner ltd</t>
  </si>
  <si>
    <t>edeltech energy and infrastructure</t>
  </si>
  <si>
    <t>edeltech renewable energy</t>
  </si>
  <si>
    <t>oil refineries ltd</t>
  </si>
  <si>
    <t>kesem energy</t>
  </si>
  <si>
    <t>sugat industries ltd</t>
  </si>
  <si>
    <t>alon usa energy inc</t>
  </si>
  <si>
    <t>mashav energy</t>
  </si>
  <si>
    <t>dalia power energies</t>
  </si>
  <si>
    <t>alpiq energia italia spa</t>
  </si>
  <si>
    <t>alto garda power</t>
  </si>
  <si>
    <t>edison spa</t>
  </si>
  <si>
    <t>enel spa</t>
  </si>
  <si>
    <t>sorgenia spa</t>
  </si>
  <si>
    <t>edison next spa</t>
  </si>
  <si>
    <t>sasol italy</t>
  </si>
  <si>
    <t>burgo group spa</t>
  </si>
  <si>
    <t>luminosa energia srl</t>
  </si>
  <si>
    <t>eni spa</t>
  </si>
  <si>
    <t>azienda generale servizi municipali di verona spa</t>
  </si>
  <si>
    <t>enipower spa</t>
  </si>
  <si>
    <t>a2a spa</t>
  </si>
  <si>
    <t>roquette italia spa</t>
  </si>
  <si>
    <t>serene spa</t>
  </si>
  <si>
    <t>metaenergia spa</t>
  </si>
  <si>
    <t>cogenio srl</t>
  </si>
  <si>
    <t>mwe srl</t>
  </si>
  <si>
    <t>tamarete energi</t>
  </si>
  <si>
    <t>enipower mantova spa</t>
  </si>
  <si>
    <t>italiana petroli</t>
  </si>
  <si>
    <t>energhe</t>
  </si>
  <si>
    <t>ep produzione spa</t>
  </si>
  <si>
    <t>fiumicino energia srl</t>
  </si>
  <si>
    <t>eni rewind spa</t>
  </si>
  <si>
    <t>ansaldo energia spa</t>
  </si>
  <si>
    <t>hera spa</t>
  </si>
  <si>
    <t>engie italia spa</t>
  </si>
  <si>
    <t>ep produzione centrale livorno ferraris spa</t>
  </si>
  <si>
    <t>ds smith plc</t>
  </si>
  <si>
    <t>a2a airport energy spa</t>
  </si>
  <si>
    <t>termica milazzo srl</t>
  </si>
  <si>
    <t>raffineria di milazzo scpa</t>
  </si>
  <si>
    <t>iren spa</t>
  </si>
  <si>
    <t>tirreno power spa</t>
  </si>
  <si>
    <t>erg spa</t>
  </si>
  <si>
    <t>duferco sviluppo spa</t>
  </si>
  <si>
    <t>elettra produzione srl</t>
  </si>
  <si>
    <t>enel produzione spa</t>
  </si>
  <si>
    <t>isab energy srl</t>
  </si>
  <si>
    <t>brown2green sicily srl</t>
  </si>
  <si>
    <t>marcegaglia holding spa</t>
  </si>
  <si>
    <t>iren energia spa</t>
  </si>
  <si>
    <t>rizziconi energia spa</t>
  </si>
  <si>
    <t>cogeneration rosignano spa</t>
  </si>
  <si>
    <t>enipower ferrara srl</t>
  </si>
  <si>
    <t>a2a energiefuture</t>
  </si>
  <si>
    <t>enplus</t>
  </si>
  <si>
    <t>saras spa</t>
  </si>
  <si>
    <t>ergosud spa</t>
  </si>
  <si>
    <t>arvedi group</t>
  </si>
  <si>
    <t>calenia energia spa</t>
  </si>
  <si>
    <t>taranto energia srl</t>
  </si>
  <si>
    <t>dalmine spa</t>
  </si>
  <si>
    <t>seci energia spa</t>
  </si>
  <si>
    <t>avio spa</t>
  </si>
  <si>
    <t>mosaico speciality papers</t>
  </si>
  <si>
    <t>tecnoparco valbasento spa</t>
  </si>
  <si>
    <t>smurfit kappa group plc</t>
  </si>
  <si>
    <t>jamaica public service co ltd</t>
  </si>
  <si>
    <t>jamaica energy partners llc</t>
  </si>
  <si>
    <t>south jamaica power co</t>
  </si>
  <si>
    <t>kansai electric power co</t>
  </si>
  <si>
    <t>shikoku electric power co inc</t>
  </si>
  <si>
    <t>jera co inc</t>
  </si>
  <si>
    <t>kyushu electric power co inc</t>
  </si>
  <si>
    <t>chiba sodegaura energy co ltd</t>
  </si>
  <si>
    <t>hokkaido electric power co inc</t>
  </si>
  <si>
    <t>hokuriku electric power co</t>
  </si>
  <si>
    <t>setouchi joint thermal power co ltd</t>
  </si>
  <si>
    <t>nakayama joint power generation</t>
  </si>
  <si>
    <t>saibu gas co ltd</t>
  </si>
  <si>
    <t>himeji natural gas power generation co</t>
  </si>
  <si>
    <t>hitachi zosen corp</t>
  </si>
  <si>
    <t>zero watt power inc</t>
  </si>
  <si>
    <t>okinawa electric power co inc</t>
  </si>
  <si>
    <t>jfe steel corp</t>
  </si>
  <si>
    <t>nihon techno co ltd</t>
  </si>
  <si>
    <t>east japan railway co ltd</t>
  </si>
  <si>
    <t>kashima kyodo electric power</t>
  </si>
  <si>
    <t>kashima south joint power corp</t>
  </si>
  <si>
    <t>kawasaki natural gas power generation co ltd</t>
  </si>
  <si>
    <t>kawasaki heavy industries</t>
  </si>
  <si>
    <t>kimitsu cooperative thermal power co</t>
  </si>
  <si>
    <t>toa oil co ltd</t>
  </si>
  <si>
    <t>kobelco power moka inc</t>
  </si>
  <si>
    <t>marubeni thermal power co ltd</t>
  </si>
  <si>
    <t>eneos corp</t>
  </si>
  <si>
    <t>niihama lng co ltd</t>
  </si>
  <si>
    <t>nippon steel corp</t>
  </si>
  <si>
    <t>ogishima power co ltd</t>
  </si>
  <si>
    <t>oita cooperative thermal power co.,inc.</t>
  </si>
  <si>
    <t>mistubishi hitachi power systems</t>
  </si>
  <si>
    <t>senboku natural gas power co</t>
  </si>
  <si>
    <t>shin nakasode power station co ltd</t>
  </si>
  <si>
    <t>fukushima gas power</t>
  </si>
  <si>
    <t>summit mihama power corp</t>
  </si>
  <si>
    <t>tokyo gas baypower co ltd</t>
  </si>
  <si>
    <t>daigas and power co ltd</t>
  </si>
  <si>
    <t>wakayama kyodo power co</t>
  </si>
  <si>
    <t>yokkaichi kasumi power co ltd</t>
  </si>
  <si>
    <t>qatrana cement co</t>
  </si>
  <si>
    <t>qatrana electric power company psc</t>
  </si>
  <si>
    <t>aes jordan psc</t>
  </si>
  <si>
    <t>central electricity generating co</t>
  </si>
  <si>
    <t>attarat power co</t>
  </si>
  <si>
    <t>amman asia electric power company psc</t>
  </si>
  <si>
    <t>aes levant holding bv jordan psc</t>
  </si>
  <si>
    <t>government of jordan</t>
  </si>
  <si>
    <t>mahatat al zarqa le tawleed al takah al kahrabaieyah psc</t>
  </si>
  <si>
    <t>aktobe tpp jsc</t>
  </si>
  <si>
    <t>aktobe generatsiya llc</t>
  </si>
  <si>
    <t>tnk kazchrome</t>
  </si>
  <si>
    <t>almaty power plants jsc</t>
  </si>
  <si>
    <t>astana energy jsc</t>
  </si>
  <si>
    <t>atyrau thermal power plant jsc</t>
  </si>
  <si>
    <t>atyrau oil refinery llp</t>
  </si>
  <si>
    <t>national company kazmunaygas jsc</t>
  </si>
  <si>
    <t>batys power llp</t>
  </si>
  <si>
    <t>karabatan utility solutions llp</t>
  </si>
  <si>
    <t>karachaganak petroleum operating bv</t>
  </si>
  <si>
    <t>qarmet jsc</t>
  </si>
  <si>
    <t>north caspian operating co</t>
  </si>
  <si>
    <t>aksa energy qyzylorda llp</t>
  </si>
  <si>
    <t>aktau energy company llp</t>
  </si>
  <si>
    <t>maek llp</t>
  </si>
  <si>
    <t>ssgpo jsc</t>
  </si>
  <si>
    <t>shalkiyazinc ltd</t>
  </si>
  <si>
    <t>outotec oyj</t>
  </si>
  <si>
    <t>european bank for reconstruction and development</t>
  </si>
  <si>
    <t>3 energoortalyk jsc</t>
  </si>
  <si>
    <t>tengizchevroil llp</t>
  </si>
  <si>
    <t>pgu turkistan llp</t>
  </si>
  <si>
    <t>e3p group</t>
  </si>
  <si>
    <t>north trade energy unique capital management</t>
  </si>
  <si>
    <t>global invest ltd</t>
  </si>
  <si>
    <t>zhambyl state district power plant jsc</t>
  </si>
  <si>
    <t>cnpc aktobemunaigaz jsc</t>
  </si>
  <si>
    <t>kazakhmys energy llp</t>
  </si>
  <si>
    <t>gulf energy ltd</t>
  </si>
  <si>
    <t>triumph power generating co ltd</t>
  </si>
  <si>
    <t>kenya electricity generating company plc</t>
  </si>
  <si>
    <t>iberafrica power (ea) ltd</t>
  </si>
  <si>
    <t>rabai power ltd</t>
  </si>
  <si>
    <t>thika power ltd</t>
  </si>
  <si>
    <t>kuwait authority for partnership projects</t>
  </si>
  <si>
    <t>ministry of electricity and water and renewable energy (kuwait)</t>
  </si>
  <si>
    <t>shamal az zour al oula power and water company ksc</t>
  </si>
  <si>
    <t>orta asya investment holding</t>
  </si>
  <si>
    <t>electricheskiye stantsii ojsc</t>
  </si>
  <si>
    <t>altay enerji</t>
  </si>
  <si>
    <t>rigas siltums as</t>
  </si>
  <si>
    <t>latvenergo as</t>
  </si>
  <si>
    <t>electricity of lebanon</t>
  </si>
  <si>
    <t>general electricity company of libya</t>
  </si>
  <si>
    <t>libyan iron and steel co</t>
  </si>
  <si>
    <t>achemos grupe</t>
  </si>
  <si>
    <t>uab kauno termofikacijos elektrine</t>
  </si>
  <si>
    <t>ignitis grupe ab</t>
  </si>
  <si>
    <t>panevėžio energija ab</t>
  </si>
  <si>
    <t>companhia de electricidade de macau</t>
  </si>
  <si>
    <t>aksaf power ltd</t>
  </si>
  <si>
    <t>tnb connaught bridge sdn bhd</t>
  </si>
  <si>
    <t>eastern steel sdn bhd</t>
  </si>
  <si>
    <t>thb power sdn bhd</t>
  </si>
  <si>
    <t>ranhill holdings bhd</t>
  </si>
  <si>
    <t>treasure specialty co ltd</t>
  </si>
  <si>
    <t>kimanis power sdn bhd</t>
  </si>
  <si>
    <t>spr energy sdn bhd</t>
  </si>
  <si>
    <t>worldwide holdings bhd</t>
  </si>
  <si>
    <t>kuala langat power plant sdn bhd</t>
  </si>
  <si>
    <t>n.u.r. power sdn bhd</t>
  </si>
  <si>
    <t>employees provident fund of malaysia</t>
  </si>
  <si>
    <t>malakoff corporation bhd</t>
  </si>
  <si>
    <t>petroliam nasional bhd</t>
  </si>
  <si>
    <t>sarawak energy bhd</t>
  </si>
  <si>
    <t>tnb power generation sdn bhd</t>
  </si>
  <si>
    <t>widad business group sdn bhd</t>
  </si>
  <si>
    <t>pahlawan power sdn bhd</t>
  </si>
  <si>
    <t>korea electric power corp</t>
  </si>
  <si>
    <t>southern power generation sdn bhd</t>
  </si>
  <si>
    <t>sabah electricity sdn bhd</t>
  </si>
  <si>
    <t>pengerang power sdn bhd</t>
  </si>
  <si>
    <t>teknologi tenaga perlis consortium sdn bhd</t>
  </si>
  <si>
    <t>powertek bhd</t>
  </si>
  <si>
    <t>tnb prai sdn bhd</t>
  </si>
  <si>
    <t>mmc corporation bhd</t>
  </si>
  <si>
    <t>sepangar bay power corporation sdn bhd</t>
  </si>
  <si>
    <t>panglima power sdn bhd</t>
  </si>
  <si>
    <t>state electric co ltd</t>
  </si>
  <si>
    <t>genser energy investments llc</t>
  </si>
  <si>
    <t>albatros energy mali sa</t>
  </si>
  <si>
    <t>man energy solutions se</t>
  </si>
  <si>
    <t>enemalta plc</t>
  </si>
  <si>
    <t>delimara 3 power generation ltd</t>
  </si>
  <si>
    <t>electrogas malta ltd</t>
  </si>
  <si>
    <t>société nationale industrielle et minière sa</t>
  </si>
  <si>
    <t>mauritanian electricity co</t>
  </si>
  <si>
    <t>kinross gold corp</t>
  </si>
  <si>
    <t>abent 3t sapi de cv</t>
  </si>
  <si>
    <t>acc4t sapi de cv</t>
  </si>
  <si>
    <t>comisión federal de electricidad epe</t>
  </si>
  <si>
    <t>parque de generación aguaprieta sapi de cv</t>
  </si>
  <si>
    <t>iberdrola cogeneración altamira sa de cv</t>
  </si>
  <si>
    <t>iberdrola generación méxico</t>
  </si>
  <si>
    <t>valia energía</t>
  </si>
  <si>
    <t>mexico infrastructure partners sapi de cv</t>
  </si>
  <si>
    <t>atlantica sustainable infrastructure plc</t>
  </si>
  <si>
    <t>saavi energia</t>
  </si>
  <si>
    <t>braskem idesa sapi</t>
  </si>
  <si>
    <t>pemex transformación industrial</t>
  </si>
  <si>
    <t>abeinsa juárez n iii sa de cv</t>
  </si>
  <si>
    <t>contourglobal terra 3 s.à.r.l</t>
  </si>
  <si>
    <t>cogeneración de altamira sa</t>
  </si>
  <si>
    <t>petróleos mexicanos epe</t>
  </si>
  <si>
    <t>compañía de nitrógeno de cantarell sa de cv</t>
  </si>
  <si>
    <t>cydsa sab de cv</t>
  </si>
  <si>
    <t>energía de ramos</t>
  </si>
  <si>
    <t>iberdrola méxico sa de cv</t>
  </si>
  <si>
    <t>ingeniería nebri sapi de cv</t>
  </si>
  <si>
    <t>energía de celaya sa de cv</t>
  </si>
  <si>
    <t>energía infra sapi de cv</t>
  </si>
  <si>
    <t>energy legacy international technologies of mexico s de rl de cv</t>
  </si>
  <si>
    <t>generadora pondercel sa de cv</t>
  </si>
  <si>
    <t>gp energía sa de cv</t>
  </si>
  <si>
    <t>naturgy méxico sa de cv</t>
  </si>
  <si>
    <t>generadora fénix sapi de cv</t>
  </si>
  <si>
    <t>cooperative lf del centro</t>
  </si>
  <si>
    <t>minera méxico</t>
  </si>
  <si>
    <t>invenergy services llc</t>
  </si>
  <si>
    <t>aes méxico</t>
  </si>
  <si>
    <t>mexico pacific limited llc</t>
  </si>
  <si>
    <t>kst electric power company sapi de cv</t>
  </si>
  <si>
    <t>pemcorp energy sapi de cv</t>
  </si>
  <si>
    <t>techgen sa de cv</t>
  </si>
  <si>
    <t>prenergy de méxico sa de cv</t>
  </si>
  <si>
    <t>ranman energy sapi de cv</t>
  </si>
  <si>
    <t>tajín energía s de rl de cv</t>
  </si>
  <si>
    <t>balaga potencia sapi de cv</t>
  </si>
  <si>
    <t>termoelectrica de mexicali s de rl de cv</t>
  </si>
  <si>
    <t>ternium méxico sa de cv</t>
  </si>
  <si>
    <t>tractebel energía de monterrey s de rl de cv</t>
  </si>
  <si>
    <t>electricidad águila de tuxpan s de rl de cv</t>
  </si>
  <si>
    <t>compania de generacion valladolid s de rl de cv</t>
  </si>
  <si>
    <t>termoelectrica sa</t>
  </si>
  <si>
    <t>moldavskaya gres cjsc</t>
  </si>
  <si>
    <t>elektroprivreda crne gore ad</t>
  </si>
  <si>
    <t>lng alliance pte ltd</t>
  </si>
  <si>
    <t>office national de l'electricité et de l'eau potable (morocco)</t>
  </si>
  <si>
    <t>energie electrique de tahaddart</t>
  </si>
  <si>
    <t>beluluane gas company sa</t>
  </si>
  <si>
    <t>gigawatt mozambique sa</t>
  </si>
  <si>
    <t>electricidade de moçambique ep</t>
  </si>
  <si>
    <t>total eandp mozambique area 1 ltda</t>
  </si>
  <si>
    <t>gl africa energy ltd</t>
  </si>
  <si>
    <t>azura power ltd</t>
  </si>
  <si>
    <t>temane energy consortium</t>
  </si>
  <si>
    <t>toyo thai myanmar power co ltd</t>
  </si>
  <si>
    <t>myanmar electric power enterprise</t>
  </si>
  <si>
    <t>korea management policy institute group</t>
  </si>
  <si>
    <t>andaman power and utility co (apu)</t>
  </si>
  <si>
    <t>myanmar upa co ltd</t>
  </si>
  <si>
    <t>global power synergy pcl</t>
  </si>
  <si>
    <t>ptt exploration and production pcl</t>
  </si>
  <si>
    <t>cntic vpower group holdings ltd</t>
  </si>
  <si>
    <t>sinohydro corp ltd</t>
  </si>
  <si>
    <t>supreme trading co ltd</t>
  </si>
  <si>
    <t>powergen kyaukse co ltd</t>
  </si>
  <si>
    <t>apr energy ltd</t>
  </si>
  <si>
    <t>myanmar lighting (ipp) co ltd</t>
  </si>
  <si>
    <t>maxpower thaketa co ltd</t>
  </si>
  <si>
    <t>zhefu holding group co ltd</t>
  </si>
  <si>
    <t>gunvor group ltd</t>
  </si>
  <si>
    <t>myeik public corp ltd</t>
  </si>
  <si>
    <t>sembcorp myingyan power co</t>
  </si>
  <si>
    <t>ministry of electric power (myanmar)</t>
  </si>
  <si>
    <t>union resources and engineering co ltd</t>
  </si>
  <si>
    <t>u energy thaketa power co ltd</t>
  </si>
  <si>
    <t>eden group co ltd</t>
  </si>
  <si>
    <t>sumitomo corp</t>
  </si>
  <si>
    <t>marubeni corp</t>
  </si>
  <si>
    <t>upp power (myanmar) ltd</t>
  </si>
  <si>
    <t>greengen pte ltd</t>
  </si>
  <si>
    <t>namibia power corp ltd</t>
  </si>
  <si>
    <t>nobian industrial chemicals bv</t>
  </si>
  <si>
    <t>sabic industrial investments co ltd</t>
  </si>
  <si>
    <t>engie energie nederland nv</t>
  </si>
  <si>
    <t>morgan stanley</t>
  </si>
  <si>
    <t>esso nederland bv</t>
  </si>
  <si>
    <t>rwe generation nl bv</t>
  </si>
  <si>
    <t>delesto bv</t>
  </si>
  <si>
    <t>vattenfall ab</t>
  </si>
  <si>
    <t>dupont de nemours (nederland) bv</t>
  </si>
  <si>
    <t>akzo nobel nederland bv</t>
  </si>
  <si>
    <t>dow benelux bv</t>
  </si>
  <si>
    <t>emmtec services bv</t>
  </si>
  <si>
    <t>ep netherlands bv</t>
  </si>
  <si>
    <t>royal avebe ua</t>
  </si>
  <si>
    <t>ennatuurlijk bv</t>
  </si>
  <si>
    <t>eneco warmteproductie utrecht bv</t>
  </si>
  <si>
    <t>sappi ltd</t>
  </si>
  <si>
    <t>uniper benelux nv</t>
  </si>
  <si>
    <t>nederland aardolie maats</t>
  </si>
  <si>
    <t>shell nederland raffinaderij</t>
  </si>
  <si>
    <t>alco energy rotterdam bv</t>
  </si>
  <si>
    <t>air products and chemicals inc</t>
  </si>
  <si>
    <t>indorama ventures europe b.v</t>
  </si>
  <si>
    <t>edgeconnex inc</t>
  </si>
  <si>
    <t>yara international asa</t>
  </si>
  <si>
    <t>papierfabrik van gelder zone</t>
  </si>
  <si>
    <t>eramet sa</t>
  </si>
  <si>
    <t>société le nickel sa</t>
  </si>
  <si>
    <t>enercal sa</t>
  </si>
  <si>
    <t>genesis energy ltd</t>
  </si>
  <si>
    <t>todd generation taranaki</t>
  </si>
  <si>
    <t>fonterra/todd jv</t>
  </si>
  <si>
    <t>corporación eléctrica nicaraguense sa</t>
  </si>
  <si>
    <t>empresa energética de corinto ltda</t>
  </si>
  <si>
    <t>alba petróleos de nicaragua sa</t>
  </si>
  <si>
    <t>generadora eléctrica occidental sa</t>
  </si>
  <si>
    <t>empresa nicaragüense de electricidad</t>
  </si>
  <si>
    <t>tipitapa power co ltd</t>
  </si>
  <si>
    <t>issoufou</t>
  </si>
  <si>
    <t>china machinery engineering corp</t>
  </si>
  <si>
    <t>nnpc ltd</t>
  </si>
  <si>
    <t>first independent power limited (fipl)</t>
  </si>
  <si>
    <t>transcorp power ltd</t>
  </si>
  <si>
    <t>the shell petroleum development company of nigeria ltd</t>
  </si>
  <si>
    <t>agura independent power project jv</t>
  </si>
  <si>
    <t>alaoji generation co ltd</t>
  </si>
  <si>
    <t>aluminium smelter company of nigeria</t>
  </si>
  <si>
    <t>anambra gas fired ipp co ltd</t>
  </si>
  <si>
    <t>azikel power ltd</t>
  </si>
  <si>
    <t>azura power west africa ltd</t>
  </si>
  <si>
    <t>nigeria lng ltd</t>
  </si>
  <si>
    <t>bresson a.s nigeria ltd</t>
  </si>
  <si>
    <t>calabar generation co ltd</t>
  </si>
  <si>
    <t>egbema generation co ltd</t>
  </si>
  <si>
    <t>egbin power plc</t>
  </si>
  <si>
    <t>onose tbea energy ltd</t>
  </si>
  <si>
    <t>ethiope energy ltd</t>
  </si>
  <si>
    <t>gbarain generation co ltd</t>
  </si>
  <si>
    <t>amperion power distribution co ltd</t>
  </si>
  <si>
    <t>geregu generation co ltd</t>
  </si>
  <si>
    <t>hudson power station ltd</t>
  </si>
  <si>
    <t>ibom power co ltd</t>
  </si>
  <si>
    <t>benin generation co ltd</t>
  </si>
  <si>
    <t>ikot abasi power project ltd</t>
  </si>
  <si>
    <t>neo themis sarl</t>
  </si>
  <si>
    <t>kingline development nigeria ltd</t>
  </si>
  <si>
    <t>lafarge cement wapco</t>
  </si>
  <si>
    <t>caleb inland energy nigeria ltd</t>
  </si>
  <si>
    <t>dangote oil refinery co</t>
  </si>
  <si>
    <t>mbh power ltd</t>
  </si>
  <si>
    <t>nigerian agip oil co ltd jv</t>
  </si>
  <si>
    <t>ministry of power and energy (delta state of nigeria)</t>
  </si>
  <si>
    <t>century power generation ltd</t>
  </si>
  <si>
    <t>olorunsogo generation co ltd</t>
  </si>
  <si>
    <t>omoku generation co ltd</t>
  </si>
  <si>
    <t>omotosho generation co ltd</t>
  </si>
  <si>
    <t>proton energy ltd</t>
  </si>
  <si>
    <t>qua iboe power plant ltd. (qippl)</t>
  </si>
  <si>
    <t>sagamu independent power plant ltd</t>
  </si>
  <si>
    <t>ogorode generation co ltd</t>
  </si>
  <si>
    <t>sapele power plc</t>
  </si>
  <si>
    <t>supertek electric ltd</t>
  </si>
  <si>
    <t>westcom power plant ltd</t>
  </si>
  <si>
    <t>rek bitola</t>
  </si>
  <si>
    <t>tec negotino jsc</t>
  </si>
  <si>
    <t>elektrani na severna makedonija ad</t>
  </si>
  <si>
    <t>te to ad skopje</t>
  </si>
  <si>
    <t>mytilineos holdings sa</t>
  </si>
  <si>
    <t>equinor asa</t>
  </si>
  <si>
    <t>al kamil power company saog</t>
  </si>
  <si>
    <t>petroleum development oman llc</t>
  </si>
  <si>
    <t>barka water and power company saog</t>
  </si>
  <si>
    <t>smn barka power company saoc</t>
  </si>
  <si>
    <t>al suwadi power company saog</t>
  </si>
  <si>
    <t>jubail water and power co</t>
  </si>
  <si>
    <t>gulf energy development pcl</t>
  </si>
  <si>
    <t>oman oil facilities development co</t>
  </si>
  <si>
    <t>ad dhahirah generation company saoc</t>
  </si>
  <si>
    <t>nama holding saoc</t>
  </si>
  <si>
    <t>nama power and water procurement company saoc</t>
  </si>
  <si>
    <t>musandam power company saog</t>
  </si>
  <si>
    <t>oman lng llc</t>
  </si>
  <si>
    <t>al rusail power company saoc</t>
  </si>
  <si>
    <t>dhofar oandm co llc</t>
  </si>
  <si>
    <t>sembcorp salalah power and water co</t>
  </si>
  <si>
    <t>sohar aluminium</t>
  </si>
  <si>
    <t>al batinah power company saog</t>
  </si>
  <si>
    <t>shinas generating company saoc</t>
  </si>
  <si>
    <t>sohar power company saog</t>
  </si>
  <si>
    <t>phoenix power company saog</t>
  </si>
  <si>
    <t>atlas power ltd</t>
  </si>
  <si>
    <t>attock gen ltd</t>
  </si>
  <si>
    <t>national power parks management co ltd</t>
  </si>
  <si>
    <t>quaid e azam thermal power pvt ltd</t>
  </si>
  <si>
    <t>khyber pakhtunkhwa economic zones development and management co</t>
  </si>
  <si>
    <t>engro powergen qadirpur ltd</t>
  </si>
  <si>
    <t>fauji kabirwala power co ltd</t>
  </si>
  <si>
    <t>foundation power company (daharki) ltd</t>
  </si>
  <si>
    <t>gul ahmed energy ltd</t>
  </si>
  <si>
    <t>habibullah coastal power company pvt ltd</t>
  </si>
  <si>
    <t>halmore power generation co ltd</t>
  </si>
  <si>
    <t>hub power company ltd</t>
  </si>
  <si>
    <t>jamshoro power co ltd</t>
  </si>
  <si>
    <t>kot addu power co ltd</t>
  </si>
  <si>
    <t>kohinoor energy ltd</t>
  </si>
  <si>
    <t>korangi creek industrial park</t>
  </si>
  <si>
    <t>lalpir power ltd</t>
  </si>
  <si>
    <t>liberty power ltd</t>
  </si>
  <si>
    <t>nishat chunian power ltd</t>
  </si>
  <si>
    <t>nishat power ltd</t>
  </si>
  <si>
    <t>sindh nooriabad power company pvt ltd</t>
  </si>
  <si>
    <t>orient power co ltd</t>
  </si>
  <si>
    <t>pakgen power ltd</t>
  </si>
  <si>
    <t>rousch (pakistan) power ltd</t>
  </si>
  <si>
    <t>saba power company pvt ltd</t>
  </si>
  <si>
    <t>saif power ltd</t>
  </si>
  <si>
    <t>sapphire electric co ltd</t>
  </si>
  <si>
    <t>tapal energy pvt ltd</t>
  </si>
  <si>
    <t>punjab thermal power ltd pvt</t>
  </si>
  <si>
    <t>uch power ltd</t>
  </si>
  <si>
    <t>uch ii power pvt ltd</t>
  </si>
  <si>
    <t>palestine power generation co</t>
  </si>
  <si>
    <t>gaza power generating co</t>
  </si>
  <si>
    <t>aes panamá srl</t>
  </si>
  <si>
    <t>alternegy sa</t>
  </si>
  <si>
    <t>minera panamá sa</t>
  </si>
  <si>
    <t>sinolam smarter energy lng power co</t>
  </si>
  <si>
    <t>grupo energy gas panamá</t>
  </si>
  <si>
    <t>panam generating ltd</t>
  </si>
  <si>
    <t>generadora del atlantico sa</t>
  </si>
  <si>
    <t>termoselva srl</t>
  </si>
  <si>
    <t>engie energía perú sa</t>
  </si>
  <si>
    <t>planta de reserva fría de generación éten sa</t>
  </si>
  <si>
    <t>fénix power perú sa</t>
  </si>
  <si>
    <t>gaz et l’energie sac</t>
  </si>
  <si>
    <t>genrent del perú sac</t>
  </si>
  <si>
    <t>electro oriente sa</t>
  </si>
  <si>
    <t>kallpa generación sa</t>
  </si>
  <si>
    <t>enel generación piura sa</t>
  </si>
  <si>
    <t>samay i sa</t>
  </si>
  <si>
    <t>sociedad minera cerro verde saa</t>
  </si>
  <si>
    <t>gm operaciones sac</t>
  </si>
  <si>
    <t>enel generación perú saa</t>
  </si>
  <si>
    <t>compañía eléctrica el platanal sa</t>
  </si>
  <si>
    <t>aboitiz power corp</t>
  </si>
  <si>
    <t>atimonan one energy inc</t>
  </si>
  <si>
    <t>panasia energy inc</t>
  </si>
  <si>
    <t>batangas clean energy inc</t>
  </si>
  <si>
    <t>excellent energy resources inc</t>
  </si>
  <si>
    <t>1590 energy co</t>
  </si>
  <si>
    <t>conal holdings corp</t>
  </si>
  <si>
    <t>ace enexor inc</t>
  </si>
  <si>
    <t>energies ph inc</t>
  </si>
  <si>
    <t>mapalad power corp</t>
  </si>
  <si>
    <t>south premiere power corp</t>
  </si>
  <si>
    <t>ingrid power holdings inc</t>
  </si>
  <si>
    <t>gnpower ltd co</t>
  </si>
  <si>
    <t>global luzon energy development corp</t>
  </si>
  <si>
    <t>mitsubishi corp</t>
  </si>
  <si>
    <t>lloyds energy ltd</t>
  </si>
  <si>
    <t>lucidum energy inc</t>
  </si>
  <si>
    <t>power sector assets and liabilities management corp</t>
  </si>
  <si>
    <t>millenium energy inc</t>
  </si>
  <si>
    <t>therma mobile inc</t>
  </si>
  <si>
    <t>san miguel global power holdings corp</t>
  </si>
  <si>
    <t>energy world corp ltd</t>
  </si>
  <si>
    <t>therma subic inc</t>
  </si>
  <si>
    <t>orion pacific prime energy inc</t>
  </si>
  <si>
    <t>first generation holdings corp</t>
  </si>
  <si>
    <t>quezon power (philippines) ltd co</t>
  </si>
  <si>
    <t>first natgas power corp</t>
  </si>
  <si>
    <t>fgp corp</t>
  </si>
  <si>
    <t>malita power inc</t>
  </si>
  <si>
    <t>prestige power resources inc</t>
  </si>
  <si>
    <t>ingrid3 power corp</t>
  </si>
  <si>
    <t>redondo peninsula energy inc</t>
  </si>
  <si>
    <t>phoenix petroleum philippines inc</t>
  </si>
  <si>
    <t>therma marine inc</t>
  </si>
  <si>
    <t>vires energy</t>
  </si>
  <si>
    <t>the western mindanao power corp</t>
  </si>
  <si>
    <t>zespół elektrowni pątnów adamów konin sa</t>
  </si>
  <si>
    <t>tameh holding sp zoo</t>
  </si>
  <si>
    <t>pge energia ciepła sa</t>
  </si>
  <si>
    <t>jsw koks sa</t>
  </si>
  <si>
    <t>pge zespol elek dolna odra sa</t>
  </si>
  <si>
    <t>energa kogeneracja sp zoo</t>
  </si>
  <si>
    <t>ccgt gdańsk sp zoo</t>
  </si>
  <si>
    <t>energetyka sp zoo</t>
  </si>
  <si>
    <t>arctic paper kostrzyn sa</t>
  </si>
  <si>
    <t>enea wytwarzanie sp zoo</t>
  </si>
  <si>
    <t>tauron wytwarzanie sa</t>
  </si>
  <si>
    <t>veolia energia łódź sa</t>
  </si>
  <si>
    <t>polenergia sa</t>
  </si>
  <si>
    <t>orlen sa</t>
  </si>
  <si>
    <t>polskie górnictwo naftowe i gazownictwo sa</t>
  </si>
  <si>
    <t>veolia energia polska sa</t>
  </si>
  <si>
    <t>polska grupa energetyczna sa</t>
  </si>
  <si>
    <t>zespół elektrociepłowni wrocławskich kogeneracja sa</t>
  </si>
  <si>
    <t>przedsiębiorstwo energetyczne w siedlcach sp zoo</t>
  </si>
  <si>
    <t>pgnig termika sa</t>
  </si>
  <si>
    <t>elektrocieplownia stalowa wola sa</t>
  </si>
  <si>
    <t>synthos dwory 7</t>
  </si>
  <si>
    <t>electricidade dos açores sa</t>
  </si>
  <si>
    <t>atlantic islands electricity sa</t>
  </si>
  <si>
    <t>juncia de cogeneracion</t>
  </si>
  <si>
    <t>elecgas sa</t>
  </si>
  <si>
    <t>the navigator co</t>
  </si>
  <si>
    <t>energias de portugal sa</t>
  </si>
  <si>
    <t>indorama ventures portugal pta   unipessoal lda</t>
  </si>
  <si>
    <t>repsol polimeros</t>
  </si>
  <si>
    <t>galp energia sgps sa</t>
  </si>
  <si>
    <t>trustenergy bv</t>
  </si>
  <si>
    <t>energetus   instalaçōes industriais sa</t>
  </si>
  <si>
    <t>ds smith viana</t>
  </si>
  <si>
    <t>empresa de electricidade da madeira sa</t>
  </si>
  <si>
    <t>puerto rico electric power authority</t>
  </si>
  <si>
    <t>qatar electricity and water company qpsc</t>
  </si>
  <si>
    <t>mesaieed power co</t>
  </si>
  <si>
    <t>qatar fertiliser co</t>
  </si>
  <si>
    <t>qatar aluminium ltd</t>
  </si>
  <si>
    <t>qatar general electricity and water corporation (kahramaa)</t>
  </si>
  <si>
    <t>ras laffan power company qsc</t>
  </si>
  <si>
    <t>qpower qsc</t>
  </si>
  <si>
    <t>ras girtas power company qsc</t>
  </si>
  <si>
    <t>umm al houl power qsc</t>
  </si>
  <si>
    <t>société centrale electrique du congo sa</t>
  </si>
  <si>
    <t>sc cet arad sa</t>
  </si>
  <si>
    <t>electrocentrale borzesti sa</t>
  </si>
  <si>
    <t>termo ploiesti srl</t>
  </si>
  <si>
    <t>electrocentrale bucureşti sa</t>
  </si>
  <si>
    <t>chimcomplex sa borzesti</t>
  </si>
  <si>
    <t>ciech soda romania</t>
  </si>
  <si>
    <t>clusterpower srl</t>
  </si>
  <si>
    <t>complexul energetic craiova sa</t>
  </si>
  <si>
    <t>sc electrocentrale galati sa</t>
  </si>
  <si>
    <t>sc cet govora sa</t>
  </si>
  <si>
    <t>societatea de administrare a participațiilor în energie sa</t>
  </si>
  <si>
    <t>electrica sa</t>
  </si>
  <si>
    <t>sc cet iaşi sa</t>
  </si>
  <si>
    <t>romgaz sa</t>
  </si>
  <si>
    <t>complexul energetic oltenia sa [60%]</t>
  </si>
  <si>
    <t>sc electrocentrale oradea sa</t>
  </si>
  <si>
    <t>government of romania</t>
  </si>
  <si>
    <t>gsp power</t>
  </si>
  <si>
    <t>ovm petrom</t>
  </si>
  <si>
    <t>kazmunaygas international</t>
  </si>
  <si>
    <t>lukoil romania srl</t>
  </si>
  <si>
    <t>ogk 2 pjsc</t>
  </si>
  <si>
    <t>t plus pjsc sverdlovsk branch</t>
  </si>
  <si>
    <t>quadra – power generation jsc</t>
  </si>
  <si>
    <t>oao altai koks</t>
  </si>
  <si>
    <t>far eastern generating company jsc</t>
  </si>
  <si>
    <t>territorial generating company no 2 pjsc</t>
  </si>
  <si>
    <t>arkhangelsk pulp and paper mill jsc</t>
  </si>
  <si>
    <t>lukoil astrakhanenergo llc</t>
  </si>
  <si>
    <t>avtozavodskaya chp llc</t>
  </si>
  <si>
    <t>kaliningradenergoinvest llc</t>
  </si>
  <si>
    <t>t plus pjsc saratov branch</t>
  </si>
  <si>
    <t>lukoil stavropolenergo llc</t>
  </si>
  <si>
    <t>t plus pjsc perm branch</t>
  </si>
  <si>
    <t>t plus pjsc mari el and chuvashia branch</t>
  </si>
  <si>
    <t>forward energo pjsc</t>
  </si>
  <si>
    <t>mechel energo chelyabinsk branch</t>
  </si>
  <si>
    <t>inter rao pjsc</t>
  </si>
  <si>
    <t>inter rao – electric power generation jsc</t>
  </si>
  <si>
    <t>mosenergo pjsc</t>
  </si>
  <si>
    <t>dorogobuzhskaya chpp llc</t>
  </si>
  <si>
    <t>t plus pjsc nizhny novgorod branch</t>
  </si>
  <si>
    <t>gsr chpp jsc</t>
  </si>
  <si>
    <t>huadyan teninskaya tpp llc</t>
  </si>
  <si>
    <t>t plus pjsc vladimir branch</t>
  </si>
  <si>
    <t>t plus group pjsc</t>
  </si>
  <si>
    <t>stend jsc</t>
  </si>
  <si>
    <t>t plus pjsc udmurtsky branch</t>
  </si>
  <si>
    <t>kamchatskenergo pjsc</t>
  </si>
  <si>
    <t>t plus pjsc orenburg branch</t>
  </si>
  <si>
    <t>bashkir generation company llc</t>
  </si>
  <si>
    <t>kashirskaya gres llc</t>
  </si>
  <si>
    <t>tatenergo jsc</t>
  </si>
  <si>
    <t>t plus pjsc kirov branch</t>
  </si>
  <si>
    <t>el5 energo pjsc</t>
  </si>
  <si>
    <t>ilim group koryazhma branch</t>
  </si>
  <si>
    <t>kotovskaya chpp llc</t>
  </si>
  <si>
    <t>en+ group</t>
  </si>
  <si>
    <t>rosmix llc</t>
  </si>
  <si>
    <t>gep vologdaoblkommunenergo</t>
  </si>
  <si>
    <t>lukoil kubanenergo llc</t>
  </si>
  <si>
    <t>kumertautskaya tets llc</t>
  </si>
  <si>
    <t>kurgan generating company pjsc</t>
  </si>
  <si>
    <t>kurgan chp llc</t>
  </si>
  <si>
    <t>irkutskenergo jsc</t>
  </si>
  <si>
    <t>kazanorgsintez pjsc</t>
  </si>
  <si>
    <t>magnitogorskiy metallurgicheskiy kombinat pjsc</t>
  </si>
  <si>
    <t>cityenergo llc</t>
  </si>
  <si>
    <t>mikheevsky mining and processing plant jsc</t>
  </si>
  <si>
    <t>infrastruktura molzhaninovo ojsc</t>
  </si>
  <si>
    <t>mordovcement jsc</t>
  </si>
  <si>
    <t>verkhne volzhskaya generating jsc</t>
  </si>
  <si>
    <t>volga jsc</t>
  </si>
  <si>
    <t>nizhnekamsk chp llc</t>
  </si>
  <si>
    <t>nizhnekamskneftekhim pjsc</t>
  </si>
  <si>
    <t>nizhnevartovskaya gres jsc</t>
  </si>
  <si>
    <t>novolipetsk steel pjsc</t>
  </si>
  <si>
    <t>norilsk taimyr energy company jsc</t>
  </si>
  <si>
    <t>novo ryazan tpp llc ryazan branch</t>
  </si>
  <si>
    <t>novo salavatskaya chp llc</t>
  </si>
  <si>
    <t>t plus pjsc samara branch</t>
  </si>
  <si>
    <t>novokuibyshevsk petrochemical company jsc</t>
  </si>
  <si>
    <t>siberian generating company llc</t>
  </si>
  <si>
    <t>uralskaya stal jsc</t>
  </si>
  <si>
    <t>gazprom novourengoy gas chemical complex llc</t>
  </si>
  <si>
    <t>noyabrskaya pge llc</t>
  </si>
  <si>
    <t>fortum western siberia branch pjsc</t>
  </si>
  <si>
    <t>t plus pjsc mordovian branch</t>
  </si>
  <si>
    <t>rn vankor llc</t>
  </si>
  <si>
    <t>lukoil rostovenergo llc</t>
  </si>
  <si>
    <t>rusatom infrastructure solutions jsc</t>
  </si>
  <si>
    <t>severstal pjsc</t>
  </si>
  <si>
    <t>shakhtinskaya gtes llc</t>
  </si>
  <si>
    <t>shaturskaya gres</t>
  </si>
  <si>
    <t>shchekinskaya gres llc</t>
  </si>
  <si>
    <t>unipro pjsc</t>
  </si>
  <si>
    <t>solikamskbumprom jsc</t>
  </si>
  <si>
    <t>t plus pjsc komi branch</t>
  </si>
  <si>
    <t>surgutskaya gres 2</t>
  </si>
  <si>
    <t>svobodnenskaya tpp llc</t>
  </si>
  <si>
    <t>mondi syktyvkar lpk jsc</t>
  </si>
  <si>
    <t>rn purneftegaz</t>
  </si>
  <si>
    <t>united wagon co</t>
  </si>
  <si>
    <t>tobolskaya chp llc</t>
  </si>
  <si>
    <t>tominskiy gok jsc</t>
  </si>
  <si>
    <t>tomsk generation jsc</t>
  </si>
  <si>
    <t>tulachermet pjsc</t>
  </si>
  <si>
    <t>tverskaya generation llc</t>
  </si>
  <si>
    <t>technopromexport</t>
  </si>
  <si>
    <t>t plus pjsc ulyanovsk branch</t>
  </si>
  <si>
    <t>mobile energy jsc</t>
  </si>
  <si>
    <t>kapital siti llc</t>
  </si>
  <si>
    <t>rushydro pjsc</t>
  </si>
  <si>
    <t>volgodonskaya thermal generation llc</t>
  </si>
  <si>
    <t>lukoil volgogradenergo llc</t>
  </si>
  <si>
    <t>kaustik volgograd chp 3</t>
  </si>
  <si>
    <t>vostochnaya petrochemical company jsc</t>
  </si>
  <si>
    <t>yaivinskaya gres</t>
  </si>
  <si>
    <t>yugo zapadnaya chpp ojsc</t>
  </si>
  <si>
    <t>sakhalinenergo pjsc</t>
  </si>
  <si>
    <t>gazprom energoholding llc</t>
  </si>
  <si>
    <t>contourglobal plc</t>
  </si>
  <si>
    <t>symbion power lake kivu ltd</t>
  </si>
  <si>
    <t>power cogeneration plant co</t>
  </si>
  <si>
    <t>saudi electricity co</t>
  </si>
  <si>
    <t>saudi power procurement co</t>
  </si>
  <si>
    <t>united cement industrial co</t>
  </si>
  <si>
    <t>saline water conversion corp corp</t>
  </si>
  <si>
    <t>saudi arabian oil co</t>
  </si>
  <si>
    <t>fadhili plant cogeneration co</t>
  </si>
  <si>
    <t>saudi cement co</t>
  </si>
  <si>
    <t>southern province cement co</t>
  </si>
  <si>
    <t>air products qudra</t>
  </si>
  <si>
    <t>abu dhabi national energy company pjsc</t>
  </si>
  <si>
    <t>national power co</t>
  </si>
  <si>
    <t>ma'aden gold and base metals co</t>
  </si>
  <si>
    <t>the rabigh arabian water and electricity co</t>
  </si>
  <si>
    <t>al mourjan for electricity production co</t>
  </si>
  <si>
    <t>rabigh power co</t>
  </si>
  <si>
    <t>riyadh cement company sjsc</t>
  </si>
  <si>
    <t>dhuruma oandm co ltd</t>
  </si>
  <si>
    <t>shuaibah water and electricity co</t>
  </si>
  <si>
    <t>gulf investment corp</t>
  </si>
  <si>
    <t>public investment fund (saudi arabia)</t>
  </si>
  <si>
    <t>power and water utility company for jubail and yanbu sjsc</t>
  </si>
  <si>
    <t>yanbu cement co</t>
  </si>
  <si>
    <t>national electricity company of senegal</t>
  </si>
  <si>
    <t>west africa energy sa</t>
  </si>
  <si>
    <t>mp energy co ltd</t>
  </si>
  <si>
    <t>africa50 sa</t>
  </si>
  <si>
    <t>government of senegal</t>
  </si>
  <si>
    <t>alteia fund management ltd</t>
  </si>
  <si>
    <t>tobene power sa</t>
  </si>
  <si>
    <t>gazprom energoholding serbia doo</t>
  </si>
  <si>
    <t>scardec ltd</t>
  </si>
  <si>
    <t>energija novi sad</t>
  </si>
  <si>
    <t>panonska te to doo</t>
  </si>
  <si>
    <t>public utilities corp</t>
  </si>
  <si>
    <t>milele energy</t>
  </si>
  <si>
    <t>tcq power ltd</t>
  </si>
  <si>
    <t>pacificlight power pte ltd</t>
  </si>
  <si>
    <t>ytl powerseraya pte</t>
  </si>
  <si>
    <t>keppel merlimau cogen pte ltd</t>
  </si>
  <si>
    <t>keppel sakra cogen (ksc) pte ltd</t>
  </si>
  <si>
    <t>meranti power pte ltd</t>
  </si>
  <si>
    <t>sembcorp cogen pte ltd</t>
  </si>
  <si>
    <t>senoko energy pte ltd</t>
  </si>
  <si>
    <t>tuas power ltd</t>
  </si>
  <si>
    <t>mh teplarensky holding as</t>
  </si>
  <si>
    <t>veolia energia levice as</t>
  </si>
  <si>
    <t>západoslovenská energetika</t>
  </si>
  <si>
    <t>stredoslovenska energetika as</t>
  </si>
  <si>
    <t>teplaren považská bystrica sro</t>
  </si>
  <si>
    <t>ppc energy</t>
  </si>
  <si>
    <t>slovnaft sk</t>
  </si>
  <si>
    <t>termoelektrarna brestanica doo</t>
  </si>
  <si>
    <t>termoelektrarna šoštanj doo</t>
  </si>
  <si>
    <t>janvo podjetje energetika ljubljana</t>
  </si>
  <si>
    <t>eskom holdings soc ltd</t>
  </si>
  <si>
    <t>avon peaking power (rf) pty ltd</t>
  </si>
  <si>
    <t>coega development corp</t>
  </si>
  <si>
    <t>dedisa peaking power (rf) pty ltd</t>
  </si>
  <si>
    <t>karpowership south africa</t>
  </si>
  <si>
    <t>harith general partners</t>
  </si>
  <si>
    <t>nseleni power corp</t>
  </si>
  <si>
    <t>phakwe richards bay gas power 3 pty ltd</t>
  </si>
  <si>
    <t>phinda power producers</t>
  </si>
  <si>
    <t>mhlathuze energy</t>
  </si>
  <si>
    <t>sasol synfuels</t>
  </si>
  <si>
    <t>s power</t>
  </si>
  <si>
    <t>ansan urban development co ltd</t>
  </si>
  <si>
    <t>gs power co ltd</t>
  </si>
  <si>
    <t>korea land and housing corp</t>
  </si>
  <si>
    <t>korea south east power co ltd</t>
  </si>
  <si>
    <t>byeollae energy</t>
  </si>
  <si>
    <t>korea district heating corp</t>
  </si>
  <si>
    <t>hanjin heavy industries and construction holdings co ltd</t>
  </si>
  <si>
    <t>korea east west power co ltd</t>
  </si>
  <si>
    <t>posco holdings inc</t>
  </si>
  <si>
    <t>daegu green power co ltd</t>
  </si>
  <si>
    <t>cgn daesan electric power co ltd</t>
  </si>
  <si>
    <t>hyundai oilbank co ltd</t>
  </si>
  <si>
    <t>gs eps co ltd</t>
  </si>
  <si>
    <t>dangjin eco power corp</t>
  </si>
  <si>
    <t>dongducheon dream power co ltd</t>
  </si>
  <si>
    <t>sk eands co ltd</t>
  </si>
  <si>
    <t>narae energy service co ltd</t>
  </si>
  <si>
    <t>hyundai motor co</t>
  </si>
  <si>
    <t>incheon airport energy co ltd</t>
  </si>
  <si>
    <t>naepo green energy co ltd</t>
  </si>
  <si>
    <t>korea zinc co ltd</t>
  </si>
  <si>
    <t>dspower co ltd</t>
  </si>
  <si>
    <t>pyeongtaek energy service co</t>
  </si>
  <si>
    <t>paju energy service co ltd</t>
  </si>
  <si>
    <t>pocheon ipp co ltd</t>
  </si>
  <si>
    <t>pocheon power co ltd</t>
  </si>
  <si>
    <t>shin pyongtaek power co ltd</t>
  </si>
  <si>
    <t>sk hynix</t>
  </si>
  <si>
    <t>incheon total energy co ltd</t>
  </si>
  <si>
    <t>suwan energy co ltd</t>
  </si>
  <si>
    <t>tongyeong eco power</t>
  </si>
  <si>
    <t>sk gas co ltd</t>
  </si>
  <si>
    <t>hanju corp</t>
  </si>
  <si>
    <t>daeryun power</t>
  </si>
  <si>
    <t>kospo youngnam power co ltd</t>
  </si>
  <si>
    <t>china general nuclear power new energy holdings co ltd</t>
  </si>
  <si>
    <t>ezra power</t>
  </si>
  <si>
    <t>corporación masaveu sa</t>
  </si>
  <si>
    <t>edp españa sa</t>
  </si>
  <si>
    <t>iberdrola generacion sa</t>
  </si>
  <si>
    <t>fmc foret sa</t>
  </si>
  <si>
    <t>endesa sa</t>
  </si>
  <si>
    <t>bizkaia energia slu</t>
  </si>
  <si>
    <t>repsol sa</t>
  </si>
  <si>
    <t>bahia de bizkaia electricidad sl</t>
  </si>
  <si>
    <t>rdm barcelona cartonboard sau</t>
  </si>
  <si>
    <t>bioetanol galicia sa</t>
  </si>
  <si>
    <t>puente mayorga generación slu</t>
  </si>
  <si>
    <t>sabic innovative plastics españa sa</t>
  </si>
  <si>
    <t>iberdrola sa</t>
  </si>
  <si>
    <t>initec energia sa</t>
  </si>
  <si>
    <t>turolense de tableros sa</t>
  </si>
  <si>
    <t>compañía española de petróleos sa</t>
  </si>
  <si>
    <t>ecocarburantes españoles sa</t>
  </si>
  <si>
    <t>engie españa slu</t>
  </si>
  <si>
    <t>enercrisa sa</t>
  </si>
  <si>
    <t>ignis energía sl</t>
  </si>
  <si>
    <t>institute for diversification and saving of energy</t>
  </si>
  <si>
    <t>international paper co</t>
  </si>
  <si>
    <t>montefibre hispania sa</t>
  </si>
  <si>
    <t>unión eléctrica de canarias generacion sa</t>
  </si>
  <si>
    <t>papelera guipuzcoana de zicuñaga</t>
  </si>
  <si>
    <t>pina sa</t>
  </si>
  <si>
    <t>tableros losán sa</t>
  </si>
  <si>
    <t>seat sa</t>
  </si>
  <si>
    <t>energyworks aranda sl</t>
  </si>
  <si>
    <t>energyworks vit vall sl</t>
  </si>
  <si>
    <t>cogeneracion motril sa</t>
  </si>
  <si>
    <t>industrias lacteas asturianas sa</t>
  </si>
  <si>
    <t>peninsular de cogeneracion sa</t>
  </si>
  <si>
    <t>alpiq energía españa sau</t>
  </si>
  <si>
    <t>unión industrial papelera sa</t>
  </si>
  <si>
    <t>enel green power spa</t>
  </si>
  <si>
    <t>industrias celulosa aragonesa sa</t>
  </si>
  <si>
    <t>torraspapel sa</t>
  </si>
  <si>
    <t>smurfit kappa españa sa</t>
  </si>
  <si>
    <t>tarragona power sl</t>
  </si>
  <si>
    <t>tortosa energia sa</t>
  </si>
  <si>
    <t>ace power embilipitiya pvt ltd</t>
  </si>
  <si>
    <t>ceylon electricity board</t>
  </si>
  <si>
    <t>hambantota power private</t>
  </si>
  <si>
    <t>lakdhanavi ltd</t>
  </si>
  <si>
    <t>west coast power</t>
  </si>
  <si>
    <t>sudanese thermal power generating co ltd</t>
  </si>
  <si>
    <t>karadeniz holding aş</t>
  </si>
  <si>
    <t>dar ikhtisas technologies (malaysia) sdn bhd</t>
  </si>
  <si>
    <t>energie bedrijven suriname nv</t>
  </si>
  <si>
    <t>mälarenergi ab</t>
  </si>
  <si>
    <t>goteborg energi ab</t>
  </si>
  <si>
    <t>svenska kraftnät ab</t>
  </si>
  <si>
    <t>lulekraft ab</t>
  </si>
  <si>
    <t>okg ab</t>
  </si>
  <si>
    <t>group e sa</t>
  </si>
  <si>
    <t>public establishment of electricity generation</t>
  </si>
  <si>
    <t>star energy power corp</t>
  </si>
  <si>
    <t>chiahui power corp</t>
  </si>
  <si>
    <t>taiwan power co</t>
  </si>
  <si>
    <t>chung chia power co ltd</t>
  </si>
  <si>
    <t>sun ba power corp</t>
  </si>
  <si>
    <t>ever power ipp co ltd</t>
  </si>
  <si>
    <t>hsin tao power corp</t>
  </si>
  <si>
    <t>hsin yu energy development co ltd</t>
  </si>
  <si>
    <t>formosa plastics corp</t>
  </si>
  <si>
    <t>ctci corp</t>
  </si>
  <si>
    <t>mai liao power corp</t>
  </si>
  <si>
    <t>nan ya plastics corp</t>
  </si>
  <si>
    <t>star buck power corp</t>
  </si>
  <si>
    <t>shinfox energy co ltd</t>
  </si>
  <si>
    <t>dushanbinskaya heat station ojsc</t>
  </si>
  <si>
    <t>yavanskaya chpp ojsc</t>
  </si>
  <si>
    <t>astra energy inc</t>
  </si>
  <si>
    <t>tanzania electric supply co ltd</t>
  </si>
  <si>
    <t>shangtan power generation co ltd</t>
  </si>
  <si>
    <t>vip engineering and marketing ltd</t>
  </si>
  <si>
    <t>mechmar corporation (malaysia) bhd</t>
  </si>
  <si>
    <t>kamal power ltd</t>
  </si>
  <si>
    <t>b.grimm power pcl</t>
  </si>
  <si>
    <t>eastern power group pcl</t>
  </si>
  <si>
    <t>electricity generating authority of thailand</t>
  </si>
  <si>
    <t>ssut co ltd</t>
  </si>
  <si>
    <t>electricity generating pcl</t>
  </si>
  <si>
    <t>rajburi sugar co ltd</t>
  </si>
  <si>
    <t>burapa power holding co</t>
  </si>
  <si>
    <t>gulf jp co ltd</t>
  </si>
  <si>
    <t>redman pacific holding pte ltd</t>
  </si>
  <si>
    <t>gulf src co ltd</t>
  </si>
  <si>
    <t>j power holdings (thailand)</t>
  </si>
  <si>
    <t>glow energy pcl</t>
  </si>
  <si>
    <t>thai industrial estate corp ltd</t>
  </si>
  <si>
    <t>wha utilities and power plc</t>
  </si>
  <si>
    <t>hin kong power co ltd</t>
  </si>
  <si>
    <t>irpc clean power co ltd</t>
  </si>
  <si>
    <t>mitpower (thailand)</t>
  </si>
  <si>
    <t>advance agro asia</t>
  </si>
  <si>
    <t>pptc co ltd</t>
  </si>
  <si>
    <t>bangkok cogeneration co ltd</t>
  </si>
  <si>
    <t>nava nakorn electricity generating co ltd</t>
  </si>
  <si>
    <t>nexif energy</t>
  </si>
  <si>
    <t>gulf jp nong saeng co ltd</t>
  </si>
  <si>
    <t>ratchaburi electricity generating co ltd</t>
  </si>
  <si>
    <t>thai world power co ltd</t>
  </si>
  <si>
    <t>gulf pd co</t>
  </si>
  <si>
    <t>siam power generation public co ltd</t>
  </si>
  <si>
    <t>rojana power co ltd</t>
  </si>
  <si>
    <t>ratch pathana energy pcl</t>
  </si>
  <si>
    <t>siam pure rice co ltd</t>
  </si>
  <si>
    <t>district cooling system and power plant co ltd</t>
  </si>
  <si>
    <t>top spp co ltd</t>
  </si>
  <si>
    <t>thai oil pcl</t>
  </si>
  <si>
    <t>electricidade de timor leste ep</t>
  </si>
  <si>
    <t>eranove</t>
  </si>
  <si>
    <t>electricity commission (trinidad and tobago)</t>
  </si>
  <si>
    <t>power generation company of trinidad and tobago ltd</t>
  </si>
  <si>
    <t>trinity power ltd</t>
  </si>
  <si>
    <t>trinidad generation unlimited</t>
  </si>
  <si>
    <t>tunisian company of electricity and gas</t>
  </si>
  <si>
    <t>tunisian electricity and gas co</t>
  </si>
  <si>
    <t>enerjisa enerji uretim as</t>
  </si>
  <si>
    <t>aksa akrilik kimya sanayii aş</t>
  </si>
  <si>
    <t>aliaga cakmaktepe enerji uretim aş</t>
  </si>
  <si>
    <t>habas industrial and medical gases production industries aş</t>
  </si>
  <si>
    <t>electricity generation company (türkiye) aş</t>
  </si>
  <si>
    <t>enerjisa elektrik</t>
  </si>
  <si>
    <t>baymina enerji aş</t>
  </si>
  <si>
    <t>tekno enerji lş</t>
  </si>
  <si>
    <t>yapisan elektrik üretim aş</t>
  </si>
  <si>
    <t>bilenerji bilkent enerji uretim sanayi ve ticaret aş</t>
  </si>
  <si>
    <t>bosen enerji</t>
  </si>
  <si>
    <t>akenerji elektrik üretim aş</t>
  </si>
  <si>
    <t>bis enerji elektrik uretim as</t>
  </si>
  <si>
    <t>zorlu enerji elektrik uretim aş</t>
  </si>
  <si>
    <t>dedeli dogalgaz elektrik üretim ve ticaret aş</t>
  </si>
  <si>
    <t>cemdag aydinlatma sanayi ve ticaret aş</t>
  </si>
  <si>
    <t>cengiz enerji</t>
  </si>
  <si>
    <t>uğur enerji üretim ticaret ve sanayi aş</t>
  </si>
  <si>
    <t>ataer enerji elektrik uretim aş</t>
  </si>
  <si>
    <t>ales enerji üretim ve tiçaret aş</t>
  </si>
  <si>
    <t>çolakoğlu metalürji aş</t>
  </si>
  <si>
    <t>can enerji entegre elektrik uretim aş</t>
  </si>
  <si>
    <t>delta enerji üretim ve ticaret aş</t>
  </si>
  <si>
    <t>acarsoy enerji elektrik üretim sanayi ve ticaret aş</t>
  </si>
  <si>
    <t>age enerji</t>
  </si>
  <si>
    <t>enka elektrik üretim aş</t>
  </si>
  <si>
    <t>gebze elektrik üretim lş</t>
  </si>
  <si>
    <t>eskişehir endüstriyel enerji aş</t>
  </si>
  <si>
    <t>gaziantep organize sanayi bolgesi elektrik uretim aş</t>
  </si>
  <si>
    <t>hg enerji elektrik uretimi sanayi ticaret aş</t>
  </si>
  <si>
    <t>hamitabat elektrik üretim ve ticaret as</t>
  </si>
  <si>
    <t>nuh enerji elektrik uretimi aş</t>
  </si>
  <si>
    <t>gama enerji aş</t>
  </si>
  <si>
    <t>baticim bati anadolu cimento sanayii aş</t>
  </si>
  <si>
    <t>eregli demir ve celik fabrikalari aş</t>
  </si>
  <si>
    <t>ipek mobilya imalat ithalat ihracat sanayi ve ticaret cinkom subesi aş</t>
  </si>
  <si>
    <t>kazan soda elektrik üretim aş</t>
  </si>
  <si>
    <t>kanyon yenilenenilir enerji uretim, sanayi ve tic. as</t>
  </si>
  <si>
    <t>modern enerji elektrik üretimi otoprodüktör grubu aş</t>
  </si>
  <si>
    <t>alarko altek elektrik</t>
  </si>
  <si>
    <t>mosb enerji elektrik üretim aş</t>
  </si>
  <si>
    <t>marmara pamuklu mensucat sanayi ticaret ve elektrik üretim aş</t>
  </si>
  <si>
    <t>camiş elektrik üretim aş</t>
  </si>
  <si>
    <t>mekel enerji</t>
  </si>
  <si>
    <t>ayen enerji aş</t>
  </si>
  <si>
    <t>pancar elektrik uretim aş</t>
  </si>
  <si>
    <t>petkim petrokimya holding aş</t>
  </si>
  <si>
    <t>karkey karadeniz elektrik üretim aş</t>
  </si>
  <si>
    <t>bades elektrik üretim aş</t>
  </si>
  <si>
    <t>enda enerji holding aş</t>
  </si>
  <si>
    <t>şişecam enerji aş</t>
  </si>
  <si>
    <t>turcas petrol aş</t>
  </si>
  <si>
    <t>sonmez elektrik uretim sanayi ve ticaret madencilik aş</t>
  </si>
  <si>
    <t>samsung candt corp</t>
  </si>
  <si>
    <t>yesilyurt enerji elektrik üretim aş</t>
  </si>
  <si>
    <t>turkmenenergo</t>
  </si>
  <si>
    <t>turkmennebit</t>
  </si>
  <si>
    <t>uganda electricity transmission co ltd</t>
  </si>
  <si>
    <t>electro maxx (u) ltd</t>
  </si>
  <si>
    <t>bilotserkivska tpp pjsc</t>
  </si>
  <si>
    <t>cp teplokomunenergo cjsc</t>
  </si>
  <si>
    <t>kharkiv chp 5 pjsc</t>
  </si>
  <si>
    <t>kremenchuk chp llc</t>
  </si>
  <si>
    <t>kyivteploenergo</t>
  </si>
  <si>
    <t>krymtets</t>
  </si>
  <si>
    <t>severodonetsk chp jsc</t>
  </si>
  <si>
    <t>shp kharkivenerhoremont llc</t>
  </si>
  <si>
    <t>centrenergo pjsc</t>
  </si>
  <si>
    <t>energy of donbass</t>
  </si>
  <si>
    <t>operating company of zaporizhia tpp llc</t>
  </si>
  <si>
    <t>state unitary enterprise of the donetsk people's republic "main directorate for mine restructuring"</t>
  </si>
  <si>
    <t>dubai electricity and water authority pjsc</t>
  </si>
  <si>
    <t>utico middle east fzco</t>
  </si>
  <si>
    <t>etihad water and electricity</t>
  </si>
  <si>
    <t>emirates global aluminium pjsc</t>
  </si>
  <si>
    <t>emirates sembcorp water and power co</t>
  </si>
  <si>
    <t>fujairah asia power company pjsc</t>
  </si>
  <si>
    <t>f3 holding co</t>
  </si>
  <si>
    <t>sharjah hamriyah independent power co</t>
  </si>
  <si>
    <t>sharjah electricity and water authority</t>
  </si>
  <si>
    <t>hassyan energy phase i psc</t>
  </si>
  <si>
    <t>emirates water and electricity company pjsc [60%]</t>
  </si>
  <si>
    <t>mirfa international power and water company pjsc</t>
  </si>
  <si>
    <t>adnoc gas processing</t>
  </si>
  <si>
    <t>shuweihat cms international power company pjsc</t>
  </si>
  <si>
    <t>ruwais power company pjsc</t>
  </si>
  <si>
    <t>total tractebel emirates oandm co sa</t>
  </si>
  <si>
    <t>taweelah asia power company pjsc</t>
  </si>
  <si>
    <t>abu dhabi marine operating co</t>
  </si>
  <si>
    <t>forsa energy gas holdings ltd</t>
  </si>
  <si>
    <t>abergelli power ltd</t>
  </si>
  <si>
    <t>calon energy</t>
  </si>
  <si>
    <t>ep uk investments ltd</t>
  </si>
  <si>
    <t>belfast power holdings</t>
  </si>
  <si>
    <t>british sugar plc</t>
  </si>
  <si>
    <t>carrington generation ltd</t>
  </si>
  <si>
    <t>rwe generation uk plc</t>
  </si>
  <si>
    <t>uniper uk ltd</t>
  </si>
  <si>
    <t>statera energy ltd</t>
  </si>
  <si>
    <t>rockland capital lp</t>
  </si>
  <si>
    <t>triton power</t>
  </si>
  <si>
    <t>peel environmental</t>
  </si>
  <si>
    <t>drax group plc</t>
  </si>
  <si>
    <t>eggborough power ltd</t>
  </si>
  <si>
    <t>esso petroleum co ltd</t>
  </si>
  <si>
    <t>sellafield ltd</t>
  </si>
  <si>
    <t>sse plc</t>
  </si>
  <si>
    <t>centrica plc</t>
  </si>
  <si>
    <t>gbtron power ltd</t>
  </si>
  <si>
    <t>ineos group ag</t>
  </si>
  <si>
    <t>wyre power ltd</t>
  </si>
  <si>
    <t>hirwaun power ltd</t>
  </si>
  <si>
    <t>vpi immingham llp</t>
  </si>
  <si>
    <t>ep uk power development ltd</t>
  </si>
  <si>
    <t>sambar power ltd</t>
  </si>
  <si>
    <t>astrazeneca plc</t>
  </si>
  <si>
    <t>marchwood power</t>
  </si>
  <si>
    <t>meaford energy ltd</t>
  </si>
  <si>
    <t>whitewall power ltd</t>
  </si>
  <si>
    <t>landmark power holdings ltd</t>
  </si>
  <si>
    <t>millbrook power co ltd</t>
  </si>
  <si>
    <t>net zero teesside power ltd</t>
  </si>
  <si>
    <t>c.gen killingholme ltd</t>
  </si>
  <si>
    <t>palm paper</t>
  </si>
  <si>
    <t>whitetower holdings uk ltd</t>
  </si>
  <si>
    <t>e.on se</t>
  </si>
  <si>
    <t>tata steel ltd</t>
  </si>
  <si>
    <t>progress power ltd</t>
  </si>
  <si>
    <t>seabank power ltd</t>
  </si>
  <si>
    <t>smurfit kappa uk ltd</t>
  </si>
  <si>
    <t>essar oil (uk) ltd</t>
  </si>
  <si>
    <t>green frog power ltd</t>
  </si>
  <si>
    <t>sembcorp utilities uk ltd</t>
  </si>
  <si>
    <t>thorpe marsh power ltd</t>
  </si>
  <si>
    <t>carlton power ltd</t>
  </si>
  <si>
    <t>valero energy ltd</t>
  </si>
  <si>
    <t>whitetower energy ltd</t>
  </si>
  <si>
    <t>flexible generation 1 ltd</t>
  </si>
  <si>
    <t>viridis energy solutions llc</t>
  </si>
  <si>
    <t>edf energy ltd</t>
  </si>
  <si>
    <t>8 rivers capital llc</t>
  </si>
  <si>
    <t>willington chp ltd</t>
  </si>
  <si>
    <t>wrexham power ltd</t>
  </si>
  <si>
    <t>city of holland</t>
  </si>
  <si>
    <t>connecticut municipal electric energy cooperative cooperative</t>
  </si>
  <si>
    <t>centerpoint energy inc</t>
  </si>
  <si>
    <t>upper michigan energy resources corp</t>
  </si>
  <si>
    <t>northwestern energy group inc</t>
  </si>
  <si>
    <t>cleco power llc</t>
  </si>
  <si>
    <t>entergy corp</t>
  </si>
  <si>
    <t>coronado power ventures llc</t>
  </si>
  <si>
    <t>greenidge generation holdings llc</t>
  </si>
  <si>
    <t>public service company of new mexico</t>
  </si>
  <si>
    <t>salt river project</t>
  </si>
  <si>
    <t>city of colton   (ca)</t>
  </si>
  <si>
    <t>the premcor refining group inc</t>
  </si>
  <si>
    <t>al sandersville</t>
  </si>
  <si>
    <t>aes alamitos llc</t>
  </si>
  <si>
    <t>ullico infrastructure southland borrower llc</t>
  </si>
  <si>
    <t>algonquin power sanger llc</t>
  </si>
  <si>
    <t>algonquin power windsor locks llc</t>
  </si>
  <si>
    <t>allegany generating station llc</t>
  </si>
  <si>
    <t>springdale energy llc</t>
  </si>
  <si>
    <t>tennessee valley authority</t>
  </si>
  <si>
    <t>wisconsin power and light co</t>
  </si>
  <si>
    <t>turlock irrigation district</t>
  </si>
  <si>
    <t>wolverine power supply cooperative inc</t>
  </si>
  <si>
    <t>altagas ripon energy inc</t>
  </si>
  <si>
    <t>city of ames   (ia)</t>
  </si>
  <si>
    <t>western farmers electric cooperative</t>
  </si>
  <si>
    <t>duke energy florida llc</t>
  </si>
  <si>
    <t>indiana municipal power agency</t>
  </si>
  <si>
    <t>northern states power co</t>
  </si>
  <si>
    <t>anp bellingham energy co llc</t>
  </si>
  <si>
    <t>anp blackstone energy co llc</t>
  </si>
  <si>
    <t>north carolina electric membership corp</t>
  </si>
  <si>
    <t>golden spread electric cooperative inc</t>
  </si>
  <si>
    <t>arizona electric power cooperative inc</t>
  </si>
  <si>
    <t>los angeles department of water and power</t>
  </si>
  <si>
    <t>swg arapahoe llc</t>
  </si>
  <si>
    <t>cleveland cliffs inc</t>
  </si>
  <si>
    <t>cleveland cliffs steel llc</t>
  </si>
  <si>
    <t>arcelormittal cleveland inc</t>
  </si>
  <si>
    <t>pei power corp</t>
  </si>
  <si>
    <t>arlington valley llc</t>
  </si>
  <si>
    <t>armstrong power llc</t>
  </si>
  <si>
    <t>southwestern electric power co</t>
  </si>
  <si>
    <t>arthur kill power llc</t>
  </si>
  <si>
    <t>city of san antonio (texas)</t>
  </si>
  <si>
    <t>city of tallahassee   (fl)</t>
  </si>
  <si>
    <t>duke energy progress llc</t>
  </si>
  <si>
    <t>nrg astoria gas turbine operations inc</t>
  </si>
  <si>
    <t>otter tail power co</t>
  </si>
  <si>
    <t>astoria energy ii llc</t>
  </si>
  <si>
    <t>eastern generation llc</t>
  </si>
  <si>
    <t>new athens generating co llc</t>
  </si>
  <si>
    <t>entergy mississippi llc</t>
  </si>
  <si>
    <t>union electric co</t>
  </si>
  <si>
    <t>aurora generation llc</t>
  </si>
  <si>
    <t>westlake chemical natrium plant</t>
  </si>
  <si>
    <t>westlake chemicals and vinyls llc</t>
  </si>
  <si>
    <t>tejas power generation llc</t>
  </si>
  <si>
    <t>sowega energy resources llc</t>
  </si>
  <si>
    <t>cps energy</t>
  </si>
  <si>
    <t>southern california edison co</t>
  </si>
  <si>
    <t>alabama power co</t>
  </si>
  <si>
    <t>basf (us) corp</t>
  </si>
  <si>
    <t>milepost power holdings llc</t>
  </si>
  <si>
    <t>basin creek power services llc</t>
  </si>
  <si>
    <t>hull street energy llc</t>
  </si>
  <si>
    <t>seneca power partners lp</t>
  </si>
  <si>
    <t>cooperative energy</t>
  </si>
  <si>
    <t>bayonne energy center llc</t>
  </si>
  <si>
    <t>air liquide large industries us lp</t>
  </si>
  <si>
    <t>city of alexandria   (la)</t>
  </si>
  <si>
    <t>bayou cove llc</t>
  </si>
  <si>
    <t>entergy louisiana llc</t>
  </si>
  <si>
    <t>bayswater peaking facility llc</t>
  </si>
  <si>
    <t>virginia electric and power co</t>
  </si>
  <si>
    <t>nebraska public power district</t>
  </si>
  <si>
    <t>dte electric co</t>
  </si>
  <si>
    <t>michigan public power agency</t>
  </si>
  <si>
    <t>chugach electric association inc</t>
  </si>
  <si>
    <t>idaho power co</t>
  </si>
  <si>
    <t>arclight energy partners fund vii lp</t>
  </si>
  <si>
    <t>berkshire power co llc</t>
  </si>
  <si>
    <t>calpine bethlehem llc</t>
  </si>
  <si>
    <t>calpine eastern corp</t>
  </si>
  <si>
    <t>tampa electric co</t>
  </si>
  <si>
    <t>louisiana generating llc</t>
  </si>
  <si>
    <t>middle river power ii llc</t>
  </si>
  <si>
    <t>kentucky power co</t>
  </si>
  <si>
    <t>birdsboro power llc</t>
  </si>
  <si>
    <t>borger energy associates lp</t>
  </si>
  <si>
    <t>uns electric inc</t>
  </si>
  <si>
    <t>madison gas and electric co</t>
  </si>
  <si>
    <t>public service company of colorado</t>
  </si>
  <si>
    <t>east kentucky power cooperative inc</t>
  </si>
  <si>
    <t>city of farmington   (nm)</t>
  </si>
  <si>
    <t>altagas blythe operations inc</t>
  </si>
  <si>
    <t>calpine bosque energy center llc</t>
  </si>
  <si>
    <t>genon bowline llc</t>
  </si>
  <si>
    <t>braes bayou generating llc</t>
  </si>
  <si>
    <t>jea</t>
  </si>
  <si>
    <t>kmc thermo llc</t>
  </si>
  <si>
    <t>bridgeport energy llc</t>
  </si>
  <si>
    <t>broad river energy llc</t>
  </si>
  <si>
    <t>archer daniels midland co</t>
  </si>
  <si>
    <t>warwick capital partners llp</t>
  </si>
  <si>
    <t>brooklyn navy yard cogeneration partners lp</t>
  </si>
  <si>
    <t>b 41 associates</t>
  </si>
  <si>
    <t>mission energy new york inc</t>
  </si>
  <si>
    <t>energy investors fund ii lp</t>
  </si>
  <si>
    <t>wattbridge energy llc</t>
  </si>
  <si>
    <t>brunner island llc</t>
  </si>
  <si>
    <t>brunot island power llc</t>
  </si>
  <si>
    <t>bicent power llc</t>
  </si>
  <si>
    <t>duke energy carolinas llc</t>
  </si>
  <si>
    <t>jera americas inc</t>
  </si>
  <si>
    <t>tri state generation and transmission association inc</t>
  </si>
  <si>
    <t>interstate power and light co</t>
  </si>
  <si>
    <t>dominion energy south carolina inc</t>
  </si>
  <si>
    <t>fayetteville public works commission</t>
  </si>
  <si>
    <t>bher power resources inc</t>
  </si>
  <si>
    <t>city of grand island (nebraska)</t>
  </si>
  <si>
    <t>city of lakeland   (fl)</t>
  </si>
  <si>
    <t>c4gt llc</t>
  </si>
  <si>
    <t>harrison power llc</t>
  </si>
  <si>
    <t>caithness long island llc</t>
  </si>
  <si>
    <t>harbert power fund v</t>
  </si>
  <si>
    <t>calpeak power   border llc</t>
  </si>
  <si>
    <t>calpeak power   enterprise llc</t>
  </si>
  <si>
    <t>calpeak power   panoche llc</t>
  </si>
  <si>
    <t>calpeak power   vaca dixon llc</t>
  </si>
  <si>
    <t>engie north america inc</t>
  </si>
  <si>
    <t>great river energy cooperative</t>
  </si>
  <si>
    <t>camden plant holdings llc</t>
  </si>
  <si>
    <t>hawaiian electric company inc</t>
  </si>
  <si>
    <t>kissimmee utility authority</t>
  </si>
  <si>
    <t>florida municipal power agency</t>
  </si>
  <si>
    <t>kentucky utilities co</t>
  </si>
  <si>
    <t>louisville gas and electric co</t>
  </si>
  <si>
    <t>southern california public power authority</t>
  </si>
  <si>
    <t>florida power and light co</t>
  </si>
  <si>
    <t>arkansas electric cooperative corp</t>
  </si>
  <si>
    <t>carlsbad energy center llc</t>
  </si>
  <si>
    <t>brascan power corp</t>
  </si>
  <si>
    <t>carroll county energy llc</t>
  </si>
  <si>
    <t>cmd carson llc</t>
  </si>
  <si>
    <t>central valley financing authority</t>
  </si>
  <si>
    <t>carthage energy llc</t>
  </si>
  <si>
    <t>carville energy llc</t>
  </si>
  <si>
    <t>rochester public utilities</t>
  </si>
  <si>
    <t>omaha public power district</t>
  </si>
  <si>
    <t>fortistar castleton power</t>
  </si>
  <si>
    <t>castleton energy center</t>
  </si>
  <si>
    <t>duke energy indiana llc</t>
  </si>
  <si>
    <t>seguro energy partners llc</t>
  </si>
  <si>
    <t>california ethanol and power llc</t>
  </si>
  <si>
    <t>nrg cedar bayou development co llc</t>
  </si>
  <si>
    <t>oe holdings llc</t>
  </si>
  <si>
    <t>nrg texas power llc</t>
  </si>
  <si>
    <t>central florida tourism oversight district</t>
  </si>
  <si>
    <t>texas aandm utilities and energy services</t>
  </si>
  <si>
    <t>appalachian power co</t>
  </si>
  <si>
    <t>ces placerita inc</t>
  </si>
  <si>
    <t>lakeside beaver falls llc</t>
  </si>
  <si>
    <t>lakeside syracuse llc</t>
  </si>
  <si>
    <t>lanyard power holdings llc</t>
  </si>
  <si>
    <t>nrg chalk point ct</t>
  </si>
  <si>
    <t>eif cv holdings llc</t>
  </si>
  <si>
    <t>city of chanute</t>
  </si>
  <si>
    <t>oklahoma municipal power authority</t>
  </si>
  <si>
    <t>powersouth energy cooperative</t>
  </si>
  <si>
    <t>oglethorpe power corp</t>
  </si>
  <si>
    <t>pacificorp</t>
  </si>
  <si>
    <t>cherokee county cogeneration partners llc</t>
  </si>
  <si>
    <t>dominion energy inc</t>
  </si>
  <si>
    <t>mississippi power co</t>
  </si>
  <si>
    <t>black hills energy inc</t>
  </si>
  <si>
    <t>black hills power inc</t>
  </si>
  <si>
    <t>chickahominy power llc</t>
  </si>
  <si>
    <t>freeport mcmoran corp chino mines</t>
  </si>
  <si>
    <t>associated electric cooperative inc</t>
  </si>
  <si>
    <t>nv energy inc</t>
  </si>
  <si>
    <t>sunflower electric power corporation inc</t>
  </si>
  <si>
    <t>city of vineland   (nj)</t>
  </si>
  <si>
    <t>clean energy future lordstown llc</t>
  </si>
  <si>
    <t>clean path energy center llc</t>
  </si>
  <si>
    <t>navasota energy generation holdings</t>
  </si>
  <si>
    <t>city of north attleborough (massachusetts)</t>
  </si>
  <si>
    <t>city of hudson (massachussets)</t>
  </si>
  <si>
    <t>city of taunton</t>
  </si>
  <si>
    <t>southern power co</t>
  </si>
  <si>
    <t>city of coffeyville (ks)</t>
  </si>
  <si>
    <t>luminant generation company llc</t>
  </si>
  <si>
    <t>exelon power corp</t>
  </si>
  <si>
    <t>pacific gas and electric co</t>
  </si>
  <si>
    <t>public service company of oklahoma</t>
  </si>
  <si>
    <t>appleton coated llc</t>
  </si>
  <si>
    <t>tyr energy inc</t>
  </si>
  <si>
    <t>wisconsin electric power co</t>
  </si>
  <si>
    <t>el paso electric co</t>
  </si>
  <si>
    <t>cordova energy co llc</t>
  </si>
  <si>
    <t>corpus christi cogeneration llc</t>
  </si>
  <si>
    <t>sacramento financing authority</t>
  </si>
  <si>
    <t>cleco corporate holdings llc</t>
  </si>
  <si>
    <t>cove point lng lp</t>
  </si>
  <si>
    <t>southern ute indian tribe growth fund</t>
  </si>
  <si>
    <t>avista corp</t>
  </si>
  <si>
    <t>competitive power ventures inc</t>
  </si>
  <si>
    <t>cpv fairview llc</t>
  </si>
  <si>
    <t>cpv maryland llc</t>
  </si>
  <si>
    <t>cpv three rivers llc</t>
  </si>
  <si>
    <t>cpv towantic llc</t>
  </si>
  <si>
    <t>cpv valley llc</t>
  </si>
  <si>
    <t>earthrise energy pbc</t>
  </si>
  <si>
    <t>cricket valley energy holdings llc</t>
  </si>
  <si>
    <t>clarksdale public utilities</t>
  </si>
  <si>
    <t>constellation power inc</t>
  </si>
  <si>
    <t>carbon terravault</t>
  </si>
  <si>
    <t>net power inc</t>
  </si>
  <si>
    <t>basin electric power cooperative</t>
  </si>
  <si>
    <t>calpine new jersey generation llc</t>
  </si>
  <si>
    <t>southwestern public service co</t>
  </si>
  <si>
    <t>consumers energy co</t>
  </si>
  <si>
    <t>city of bryan   (tx)</t>
  </si>
  <si>
    <t>danskammer energy llc</t>
  </si>
  <si>
    <t>lightstone generation llc</t>
  </si>
  <si>
    <t>dartmouth power associates lp</t>
  </si>
  <si>
    <t>wisconsin public service corp</t>
  </si>
  <si>
    <t>dearborn industrial gen inc</t>
  </si>
  <si>
    <t>decatur energy center llc</t>
  </si>
  <si>
    <t>austin energy corp</t>
  </si>
  <si>
    <t>decordova power co llc</t>
  </si>
  <si>
    <t>deer park energy center</t>
  </si>
  <si>
    <t>gainesville regional utilities</t>
  </si>
  <si>
    <t>california holdings delano llc</t>
  </si>
  <si>
    <t>delaware city refining co llc</t>
  </si>
  <si>
    <t>lansing board of water and light</t>
  </si>
  <si>
    <t>tucson electric power co</t>
  </si>
  <si>
    <t>city of denton (texas)</t>
  </si>
  <si>
    <t>desert star energy center sdgande</t>
  </si>
  <si>
    <t>devon power llc</t>
  </si>
  <si>
    <t>dickerson power llc</t>
  </si>
  <si>
    <t>luminant dick's creek</t>
  </si>
  <si>
    <t>dighton power llc</t>
  </si>
  <si>
    <t>kansas power pool</t>
  </si>
  <si>
    <t>dogwood energy llc</t>
  </si>
  <si>
    <t>missouri joint municipal electric utility commission</t>
  </si>
  <si>
    <t>city of independence   (mo)</t>
  </si>
  <si>
    <t>city of santa clara   (ca)</t>
  </si>
  <si>
    <t>doswell lp</t>
  </si>
  <si>
    <t>dow chemical co   st charles</t>
  </si>
  <si>
    <t>dynegy  moss landing llc</t>
  </si>
  <si>
    <t>dynegy oakland llc</t>
  </si>
  <si>
    <t>national grid generation llc</t>
  </si>
  <si>
    <t>indianapolis power and light co</t>
  </si>
  <si>
    <t>corn belt power cooperative</t>
  </si>
  <si>
    <t>consolidated edison company of ny inc</t>
  </si>
  <si>
    <t>eastman cogeneration lp</t>
  </si>
  <si>
    <t>ecoelectrica lp</t>
  </si>
  <si>
    <t>calpine mid atlantic generation llc</t>
  </si>
  <si>
    <t>matanuska electric association inc</t>
  </si>
  <si>
    <t>wellhead services inc</t>
  </si>
  <si>
    <t>imperial irrigation district</t>
  </si>
  <si>
    <t>chevron usa inc</t>
  </si>
  <si>
    <t>el segundo energy center llc</t>
  </si>
  <si>
    <t>midamerican energy co</t>
  </si>
  <si>
    <t>lincoln power llc</t>
  </si>
  <si>
    <t>elk hills power llc</t>
  </si>
  <si>
    <t>ellwood power llc</t>
  </si>
  <si>
    <t>wppi energy</t>
  </si>
  <si>
    <t>we energies</t>
  </si>
  <si>
    <t>j power usa development co ltd</t>
  </si>
  <si>
    <t>emberclear corp</t>
  </si>
  <si>
    <t>empire district electric co</t>
  </si>
  <si>
    <t>empire generating co llc</t>
  </si>
  <si>
    <t>evergy kansas central inc</t>
  </si>
  <si>
    <t>puget sound energy inc</t>
  </si>
  <si>
    <t>energy center dover llc</t>
  </si>
  <si>
    <t>ennis power co llc</t>
  </si>
  <si>
    <t>esc brooke county power i</t>
  </si>
  <si>
    <t>wolf summit energy llc</t>
  </si>
  <si>
    <t>esc tioga county power</t>
  </si>
  <si>
    <t>essential power operating services llc</t>
  </si>
  <si>
    <t>essential power rock springs llc</t>
  </si>
  <si>
    <t>new york power authority</t>
  </si>
  <si>
    <t>west medway ii llc</t>
  </si>
  <si>
    <t>western minnesota municipal power agency</t>
  </si>
  <si>
    <t>exxonmobil refining and supply co</t>
  </si>
  <si>
    <t>exxonmobil oil corp</t>
  </si>
  <si>
    <t>southern indiana gas and electric co</t>
  </si>
  <si>
    <t>edgewater generation llc</t>
  </si>
  <si>
    <t>fayette power co llc</t>
  </si>
  <si>
    <t>fge texas i llc</t>
  </si>
  <si>
    <t>vermillion power llc</t>
  </si>
  <si>
    <t>flint hills resources pine bend llc</t>
  </si>
  <si>
    <t>calpine fore river energy center llc</t>
  </si>
  <si>
    <t>la frontera holdings llc</t>
  </si>
  <si>
    <t>fortistar llc</t>
  </si>
  <si>
    <t>tesoro refining and marketing company llc</t>
  </si>
  <si>
    <t>atlantic power corp</t>
  </si>
  <si>
    <t>olin blue cube operations</t>
  </si>
  <si>
    <t>freeport lng development lp</t>
  </si>
  <si>
    <t>rayburn country electric cooperative inc</t>
  </si>
  <si>
    <t>american municipal power inc</t>
  </si>
  <si>
    <t>fresno cogen inc</t>
  </si>
  <si>
    <t>fresno power investors lp</t>
  </si>
  <si>
    <t>city of colorado springs (colorado)</t>
  </si>
  <si>
    <t>oklahoma gas and electric co</t>
  </si>
  <si>
    <t>g2 net zero llc</t>
  </si>
  <si>
    <t>marathon petroleum co lp</t>
  </si>
  <si>
    <t>cobalt power llc</t>
  </si>
  <si>
    <t>united states steel gary</t>
  </si>
  <si>
    <t>georgia power co</t>
  </si>
  <si>
    <t>genconn devon llc</t>
  </si>
  <si>
    <t>genconn middletown llc</t>
  </si>
  <si>
    <t>gila bend power partners llc</t>
  </si>
  <si>
    <t>gilbert power llc</t>
  </si>
  <si>
    <t>calpine gilroy cogen lp</t>
  </si>
  <si>
    <t>city of pasadena   (ca)</t>
  </si>
  <si>
    <t>national grid plc</t>
  </si>
  <si>
    <t>goal line lp</t>
  </si>
  <si>
    <t>midwest energy inc</t>
  </si>
  <si>
    <t>evergy kansas south inc</t>
  </si>
  <si>
    <t>grand river dam authority</t>
  </si>
  <si>
    <t>mainline generation llc</t>
  </si>
  <si>
    <t>granite ridge energy llc</t>
  </si>
  <si>
    <t>grays ferry cogeneration partnership</t>
  </si>
  <si>
    <t>city of glendale   (ca)</t>
  </si>
  <si>
    <t>green country op services llc</t>
  </si>
  <si>
    <t>big rivers electric corp</t>
  </si>
  <si>
    <t>greenleaf energy llc</t>
  </si>
  <si>
    <t>buckeye power inc</t>
  </si>
  <si>
    <t>evergy missouri west inc</t>
  </si>
  <si>
    <t>gregory power partners llc</t>
  </si>
  <si>
    <t>griffith energy llc</t>
  </si>
  <si>
    <t>guernsey power station llc</t>
  </si>
  <si>
    <t>university of texas at austin</t>
  </si>
  <si>
    <t>halyard energy henderson llc</t>
  </si>
  <si>
    <t>halyard energy wharton llc</t>
  </si>
  <si>
    <t>hamakua energy llc</t>
  </si>
  <si>
    <t>handsome lake energy llc</t>
  </si>
  <si>
    <t>altagas san joaquin energy inc</t>
  </si>
  <si>
    <t>dynegy hanging rock energy facility</t>
  </si>
  <si>
    <t>harbor cogeneration co</t>
  </si>
  <si>
    <t>hardee power partners ltd</t>
  </si>
  <si>
    <t>entergy texas inc</t>
  </si>
  <si>
    <t>lafayette utilities system</t>
  </si>
  <si>
    <t>new harquahala generating co llc</t>
  </si>
  <si>
    <t>east texas electric cooperative inc</t>
  </si>
  <si>
    <t>hawkeye energy greenport llc</t>
  </si>
  <si>
    <t>evergy metro inc</t>
  </si>
  <si>
    <t>hays energy llc</t>
  </si>
  <si>
    <t>hazleton generation llc</t>
  </si>
  <si>
    <t>altagas ltd</t>
  </si>
  <si>
    <t>h.a. wagner llc</t>
  </si>
  <si>
    <t>hermiston generating co lp</t>
  </si>
  <si>
    <t>hermiston power partnership</t>
  </si>
  <si>
    <t>montana dakota utilities co</t>
  </si>
  <si>
    <t>hickory run energy llc</t>
  </si>
  <si>
    <t>calpine corp   hidalgo</t>
  </si>
  <si>
    <t>brownsville public utilities board</t>
  </si>
  <si>
    <t>mrp generation holdings llc</t>
  </si>
  <si>
    <t>hill top energy center llc</t>
  </si>
  <si>
    <t>cer generation llc</t>
  </si>
  <si>
    <t>santee cooper</t>
  </si>
  <si>
    <t>ho clarke generating llc</t>
  </si>
  <si>
    <t>ho clarke ii llc</t>
  </si>
  <si>
    <t>lea power partners llc</t>
  </si>
  <si>
    <t>mobile energy llc</t>
  </si>
  <si>
    <t>holland energy llc</t>
  </si>
  <si>
    <t>entergy arkansas llc</t>
  </si>
  <si>
    <t>oxy vinyls lp</t>
  </si>
  <si>
    <t>ugi development co</t>
  </si>
  <si>
    <t>kestrel acquisition llc</t>
  </si>
  <si>
    <t>aes huntington beach llc</t>
  </si>
  <si>
    <t>hutchinson utilities commission</t>
  </si>
  <si>
    <t>indeck corinth lp</t>
  </si>
  <si>
    <t>indeck energy services inc</t>
  </si>
  <si>
    <t>dl energy co ltd</t>
  </si>
  <si>
    <t>kospo usa</t>
  </si>
  <si>
    <t>indeck olean lp</t>
  </si>
  <si>
    <t>indeck oswego lp</t>
  </si>
  <si>
    <t>indeck energy serv silver spg</t>
  </si>
  <si>
    <t>indeck yerkes lp</t>
  </si>
  <si>
    <t>orlando utilities commission</t>
  </si>
  <si>
    <t>diamond generating corp</t>
  </si>
  <si>
    <t>ingleside cogeneration lp</t>
  </si>
  <si>
    <t>oxy cogener holding co inc</t>
  </si>
  <si>
    <t>intermountain power agency</t>
  </si>
  <si>
    <t>city of springfield   (il)</t>
  </si>
  <si>
    <t>ironside energy llc</t>
  </si>
  <si>
    <t>helix ironwood llc</t>
  </si>
  <si>
    <t>solar partners ii llc</t>
  </si>
  <si>
    <t>city of lubbock   (tx)</t>
  </si>
  <si>
    <t>ls power equity advisors</t>
  </si>
  <si>
    <t>ls power development llc</t>
  </si>
  <si>
    <t>brazos valley energy</t>
  </si>
  <si>
    <t>jackson generation llc</t>
  </si>
  <si>
    <t>jamaica bay peaking facility llc</t>
  </si>
  <si>
    <t>city utilities of springfield   (mo)</t>
  </si>
  <si>
    <t>howard midstream energy partners llc</t>
  </si>
  <si>
    <t>city water and light (arkansas)</t>
  </si>
  <si>
    <t>kalaeloa partners lp</t>
  </si>
  <si>
    <t>cms generation mi power llc</t>
  </si>
  <si>
    <t>city of kansas city (kansas)</t>
  </si>
  <si>
    <t>hawaii electric light co inc</t>
  </si>
  <si>
    <t>dynegy kendall energy llc</t>
  </si>
  <si>
    <t>kendall green energy llc</t>
  </si>
  <si>
    <t>kern river cogeneration co</t>
  </si>
  <si>
    <t>kerrville public utility board</t>
  </si>
  <si>
    <t>kiowa power partners llc</t>
  </si>
  <si>
    <t>vitis energy</t>
  </si>
  <si>
    <t>kindle energy llc</t>
  </si>
  <si>
    <t>calpine king city cogeneration llc</t>
  </si>
  <si>
    <t>carolina power partners llc</t>
  </si>
  <si>
    <t>avangrid renewables llc</t>
  </si>
  <si>
    <t>kleen energy systems llc</t>
  </si>
  <si>
    <t>kentucky municipal power agency</t>
  </si>
  <si>
    <t>cxa la paloma llc</t>
  </si>
  <si>
    <t>city of burbank water and power</t>
  </si>
  <si>
    <t>lake road generating co lp</t>
  </si>
  <si>
    <t>black hills colorado electric llc</t>
  </si>
  <si>
    <t>hoosier energy rural electric cooperative inc</t>
  </si>
  <si>
    <t>wabash valley power association inc</t>
  </si>
  <si>
    <t>louisiana energy and power authority</t>
  </si>
  <si>
    <t>liberty electric power llc</t>
  </si>
  <si>
    <t>lincoln land energy center llc</t>
  </si>
  <si>
    <t>platform partners llc</t>
  </si>
  <si>
    <t>development bank of japan inc</t>
  </si>
  <si>
    <t>lockport energy associates lp</t>
  </si>
  <si>
    <t>northern california power agency</t>
  </si>
  <si>
    <t>generation bridge acquisition llc</t>
  </si>
  <si>
    <t>long ridge energy generation llc</t>
  </si>
  <si>
    <t>mountain state clean energy llc</t>
  </si>
  <si>
    <t>phillips 66   los angeles</t>
  </si>
  <si>
    <t>los esteros critical energy facility llc</t>
  </si>
  <si>
    <t>los medanos energy center llc</t>
  </si>
  <si>
    <t>gentex power corp</t>
  </si>
  <si>
    <t>lower colorado river authority</t>
  </si>
  <si>
    <t>old dominion electric cooperative</t>
  </si>
  <si>
    <t>lower mount bethel project co llc</t>
  </si>
  <si>
    <t>panamint capital llc</t>
  </si>
  <si>
    <t>ogpa whitewater llc</t>
  </si>
  <si>
    <t>lsp whitewater i llc</t>
  </si>
  <si>
    <t>d e shaw synoptic acquisition i llc</t>
  </si>
  <si>
    <t>polaris whitewater llc</t>
  </si>
  <si>
    <t>samchully power and utilities 1 llc</t>
  </si>
  <si>
    <t>massachusetts bay transportation authority</t>
  </si>
  <si>
    <t>maui electric co ltd</t>
  </si>
  <si>
    <t>calpine corp magic valley</t>
  </si>
  <si>
    <t>casco bay energy co llc</t>
  </si>
  <si>
    <t>malaga power llc</t>
  </si>
  <si>
    <t>city of vernon   (ca)</t>
  </si>
  <si>
    <t>manchester street llc</t>
  </si>
  <si>
    <t>mec holdings llc</t>
  </si>
  <si>
    <t>ipc mansfield mill</t>
  </si>
  <si>
    <t>advanced power ag</t>
  </si>
  <si>
    <t>lotus infrastructure partners lp</t>
  </si>
  <si>
    <t>southern illinois power cooperative inc</t>
  </si>
  <si>
    <t>city of marquette (michigan)</t>
  </si>
  <si>
    <t>clearway energy inc</t>
  </si>
  <si>
    <t>city of marshfield   (wi)</t>
  </si>
  <si>
    <t>martinez refining co</t>
  </si>
  <si>
    <t>power city partners lp</t>
  </si>
  <si>
    <t>masspower</t>
  </si>
  <si>
    <t>mattawoman energy llc</t>
  </si>
  <si>
    <t>sacramento power authority</t>
  </si>
  <si>
    <t>modesto irrigation district</t>
  </si>
  <si>
    <t>city of mcpherson   (ks)</t>
  </si>
  <si>
    <t>development partners group llc</t>
  </si>
  <si>
    <t>mesquite power llc</t>
  </si>
  <si>
    <t>calpine corp   metcalf energy center</t>
  </si>
  <si>
    <t>osaka gas usa corp</t>
  </si>
  <si>
    <t>middlesex energy center llc</t>
  </si>
  <si>
    <t>ohio power partners llc</t>
  </si>
  <si>
    <t>generation bridge llc</t>
  </si>
  <si>
    <t>middletown power llc</t>
  </si>
  <si>
    <t>midland cogeneration venture lp</t>
  </si>
  <si>
    <t>midlothian energy llc</t>
  </si>
  <si>
    <t>seminole electric cooperative inc</t>
  </si>
  <si>
    <t>midway peaking llc</t>
  </si>
  <si>
    <t>aera energy llc</t>
  </si>
  <si>
    <t>san joaquin energy llc</t>
  </si>
  <si>
    <t>milford power co llc</t>
  </si>
  <si>
    <t>millennium power partners lp</t>
  </si>
  <si>
    <t>san diego gas and electric co</t>
  </si>
  <si>
    <t>massachusetts municipal wholesale electric co</t>
  </si>
  <si>
    <t>talenenergy montour llc</t>
  </si>
  <si>
    <t>nrg montville operations inc</t>
  </si>
  <si>
    <t>morgan energy center llc</t>
  </si>
  <si>
    <t>morris cogeneration llc</t>
  </si>
  <si>
    <t>motiva enterprises llc</t>
  </si>
  <si>
    <t>mountain creek power llc</t>
  </si>
  <si>
    <t>moxie freedom llc</t>
  </si>
  <si>
    <t>mpc generating llc</t>
  </si>
  <si>
    <t>polk power partners lp</t>
  </si>
  <si>
    <t>lakewood cogeneration lp</t>
  </si>
  <si>
    <t>naea ocean peaking power llc</t>
  </si>
  <si>
    <t>utah associated municipal power systems</t>
  </si>
  <si>
    <t>south shore energy llc</t>
  </si>
  <si>
    <t>minnesota power</t>
  </si>
  <si>
    <t>dairyland power cooperative</t>
  </si>
  <si>
    <t>nsg new nevada holdings llc</t>
  </si>
  <si>
    <t>bonneville nevada corp</t>
  </si>
  <si>
    <t>panwest nca2 holdings llc</t>
  </si>
  <si>
    <t>acciona solar power</t>
  </si>
  <si>
    <t>new castle power llc</t>
  </si>
  <si>
    <t>new covert generating co llc</t>
  </si>
  <si>
    <t>entergy new orleans llc</t>
  </si>
  <si>
    <t>granite shore power llc</t>
  </si>
  <si>
    <t>homer electric association inc</t>
  </si>
  <si>
    <t>nyc energy llc</t>
  </si>
  <si>
    <t>primary energy</t>
  </si>
  <si>
    <t>golden valley electric association inc</t>
  </si>
  <si>
    <t>sierra pacific power co</t>
  </si>
  <si>
    <t>rockford generation llc</t>
  </si>
  <si>
    <t>nrg thw gt llc</t>
  </si>
  <si>
    <t>navajo transitional energy company llc</t>
  </si>
  <si>
    <t>ocean state power co</t>
  </si>
  <si>
    <t>arizona public service co</t>
  </si>
  <si>
    <t>ohio state university</t>
  </si>
  <si>
    <t>oleander holdings llc</t>
  </si>
  <si>
    <t>oneta power llc</t>
  </si>
  <si>
    <t>ontelaunee power operating co llc</t>
  </si>
  <si>
    <t>carlyle group inc</t>
  </si>
  <si>
    <t>orange cogeneration lp</t>
  </si>
  <si>
    <t>orange grove energy lp</t>
  </si>
  <si>
    <t>oregon clean energy llc</t>
  </si>
  <si>
    <t>orlando cogeneration limited lp</t>
  </si>
  <si>
    <t>ormond beach power llc</t>
  </si>
  <si>
    <t>arclight capital partners llc</t>
  </si>
  <si>
    <t>otay mesa energy center llc</t>
  </si>
  <si>
    <t>procterandgamble paper products co oxnard</t>
  </si>
  <si>
    <t>toyota tsusho corp</t>
  </si>
  <si>
    <t>castleman power development llc</t>
  </si>
  <si>
    <t>hummel station llc</t>
  </si>
  <si>
    <t>hamilton liberty oandm llc</t>
  </si>
  <si>
    <t>hamilton patriot llc</t>
  </si>
  <si>
    <t>temple generation i llc</t>
  </si>
  <si>
    <t>panda temple power ii llc</t>
  </si>
  <si>
    <t>panoche energy center llc</t>
  </si>
  <si>
    <t>natural person(s)</t>
  </si>
  <si>
    <t>paris generation lp</t>
  </si>
  <si>
    <t>efs parlin holdings llc</t>
  </si>
  <si>
    <t>pasadena statutory trust</t>
  </si>
  <si>
    <t>calpine corp   pastoria energy center</t>
  </si>
  <si>
    <t>ascend performance materials operations llc</t>
  </si>
  <si>
    <t>perennial wind chaser llc</t>
  </si>
  <si>
    <t>constellation power source generation llc</t>
  </si>
  <si>
    <t>pine bluff energy llc</t>
  </si>
  <si>
    <t>pio pico energy center llc</t>
  </si>
  <si>
    <t>maxim power (usa) inc</t>
  </si>
  <si>
    <t>balico llc</t>
  </si>
  <si>
    <t>plains end operating services llc</t>
  </si>
  <si>
    <t>village of freeport (new york)</t>
  </si>
  <si>
    <t>the dow chemical company</t>
  </si>
  <si>
    <t>portland power llc</t>
  </si>
  <si>
    <t>city of braintree (massachusetts)</t>
  </si>
  <si>
    <t>new hampshire electric cooperative inc</t>
  </si>
  <si>
    <t>city of hingham   (ma)</t>
  </si>
  <si>
    <t>city of chicopee   (ma)</t>
  </si>
  <si>
    <t>ineos usa llc</t>
  </si>
  <si>
    <t>westlake 2 us llc</t>
  </si>
  <si>
    <t>paducah power system co</t>
  </si>
  <si>
    <t>parkway generation operating llc</t>
  </si>
  <si>
    <t>black hills colorado ipp llc</t>
  </si>
  <si>
    <t>cer quail run energy partners lp</t>
  </si>
  <si>
    <t>helix ravenswood llc</t>
  </si>
  <si>
    <t>platte river power authority</t>
  </si>
  <si>
    <t>city of garland   (tx)</t>
  </si>
  <si>
    <t>ppg   oandm panda sherman power llc</t>
  </si>
  <si>
    <t>rayburn energy station llc</t>
  </si>
  <si>
    <t>red oak power llc</t>
  </si>
  <si>
    <t>city of redding   (ca)</t>
  </si>
  <si>
    <t>renovo energy center</t>
  </si>
  <si>
    <t>rensselaer generating llc</t>
  </si>
  <si>
    <t>rhode island state energy center lp</t>
  </si>
  <si>
    <t>richland stryker generation llc</t>
  </si>
  <si>
    <t>chevron products company richmond</t>
  </si>
  <si>
    <t>pud no 1 of clark county   (wa)</t>
  </si>
  <si>
    <t>adams columbia electric cooperative</t>
  </si>
  <si>
    <t>mge energy inc</t>
  </si>
  <si>
    <t>city of riverside   (ca)</t>
  </si>
  <si>
    <t>riverside generating co llc</t>
  </si>
  <si>
    <t>national power cooperative inc</t>
  </si>
  <si>
    <t>robinson power co llc</t>
  </si>
  <si>
    <t>rockgen energy llc</t>
  </si>
  <si>
    <t>lincoln electric system</t>
  </si>
  <si>
    <t>rolling hills generating llc</t>
  </si>
  <si>
    <t>roseton generating llc</t>
  </si>
  <si>
    <t>city of roseville   (ca)</t>
  </si>
  <si>
    <t>eagle 2 us llc</t>
  </si>
  <si>
    <t>rumford power inc</t>
  </si>
  <si>
    <t>russell city energy co llc</t>
  </si>
  <si>
    <t>sabic ip mt. vernon llc</t>
  </si>
  <si>
    <t>performance materials na inc</t>
  </si>
  <si>
    <t>paragon assets</t>
  </si>
  <si>
    <t>footprint salem harbor development lp</t>
  </si>
  <si>
    <t>sandow lakes energy company llc</t>
  </si>
  <si>
    <t>santa rosa energy center llc</t>
  </si>
  <si>
    <t>saranac power partners lp</t>
  </si>
  <si>
    <t>sayreville power llc</t>
  </si>
  <si>
    <t>xeres ventures lp</t>
  </si>
  <si>
    <t>sacramento cogeneration authority</t>
  </si>
  <si>
    <t>northern indiana public service co llc</t>
  </si>
  <si>
    <t>terra gen operating co solar</t>
  </si>
  <si>
    <t>alterna springerville llc</t>
  </si>
  <si>
    <t>voltage finance llc</t>
  </si>
  <si>
    <t>pg coachella power holdings inc</t>
  </si>
  <si>
    <t>smarr emc</t>
  </si>
  <si>
    <t>shady hills energy center llc</t>
  </si>
  <si>
    <t>shady hills power co llc</t>
  </si>
  <si>
    <t>shawville power llc</t>
  </si>
  <si>
    <t>sheboygan power llc</t>
  </si>
  <si>
    <t>shell chemical appalachia llc</t>
  </si>
  <si>
    <t>deer park refinery lp</t>
  </si>
  <si>
    <t>signal hill generating llc</t>
  </si>
  <si>
    <t>kinder morgan production company lp</t>
  </si>
  <si>
    <t>south field energy llc</t>
  </si>
  <si>
    <t>south point energy center llc</t>
  </si>
  <si>
    <t>anchorage municipal light and power inc</t>
  </si>
  <si>
    <t>georgia energy cooperative (an electric membership cooperative)</t>
  </si>
  <si>
    <t>space exploration technologies corp</t>
  </si>
  <si>
    <t>engie flexible generation na llc</t>
  </si>
  <si>
    <t>spruance operating services llc</t>
  </si>
  <si>
    <t>st. joseph energy center llc</t>
  </si>
  <si>
    <t>stanton clean energy llc</t>
  </si>
  <si>
    <t>wellhead energy llc</t>
  </si>
  <si>
    <t>w power llc</t>
  </si>
  <si>
    <t>sterling power partners lp</t>
  </si>
  <si>
    <t>stillwater utilities authority</t>
  </si>
  <si>
    <t>potomac energy center llc</t>
  </si>
  <si>
    <t>green mountain power corp</t>
  </si>
  <si>
    <t>central iowa power cooperative</t>
  </si>
  <si>
    <t>evergy inc</t>
  </si>
  <si>
    <t>sunrise power co llc</t>
  </si>
  <si>
    <t>calpine corp sutter</t>
  </si>
  <si>
    <t>sweeny cogeneration lp</t>
  </si>
  <si>
    <t>sycamore cogeneration co</t>
  </si>
  <si>
    <t>invenergy llc</t>
  </si>
  <si>
    <t>allete inc</t>
  </si>
  <si>
    <t>city of clarksville (arkansas)</t>
  </si>
  <si>
    <t>occidental chemical corp</t>
  </si>
  <si>
    <t>mc project co llc</t>
  </si>
  <si>
    <t>primary products ingredients americas llc</t>
  </si>
  <si>
    <t>texas medical center central heating and cooling services corp</t>
  </si>
  <si>
    <t>tenaska frontier partners ltd</t>
  </si>
  <si>
    <t>osaka gas rusk power llc</t>
  </si>
  <si>
    <t>tenaska gateway partners ltd</t>
  </si>
  <si>
    <t>tenaska georgia partners lp</t>
  </si>
  <si>
    <t>tenaska alabama partners lp</t>
  </si>
  <si>
    <t>tenaska virginia partners lp</t>
  </si>
  <si>
    <t>dgc westmoreland llc</t>
  </si>
  <si>
    <t>tenaska pennsylvania holdings llc</t>
  </si>
  <si>
    <t>j power westmoreland llc</t>
  </si>
  <si>
    <t>texas city cogeneration llc</t>
  </si>
  <si>
    <t>element fuels holdings llc</t>
  </si>
  <si>
    <t>city of san marcos   (tx)</t>
  </si>
  <si>
    <t>thums long beach co</t>
  </si>
  <si>
    <t>tiverton power llc</t>
  </si>
  <si>
    <t>topaz generating llc</t>
  </si>
  <si>
    <t>topaz ii llc</t>
  </si>
  <si>
    <t>northeast energy associates lp</t>
  </si>
  <si>
    <t>siemens energy inc</t>
  </si>
  <si>
    <t>korea overseas infrastructure and urban development corp corp</t>
  </si>
  <si>
    <t>nevada gold energy llc</t>
  </si>
  <si>
    <t>southaven power llc</t>
  </si>
  <si>
    <t>lsp university park llc</t>
  </si>
  <si>
    <t>university park energy llc</t>
  </si>
  <si>
    <t>valencia power llc</t>
  </si>
  <si>
    <t>valero refining co california</t>
  </si>
  <si>
    <t>northern star generation services co llc</t>
  </si>
  <si>
    <t>tres power victoria llc</t>
  </si>
  <si>
    <t>invista</t>
  </si>
  <si>
    <t>vienna power llc</t>
  </si>
  <si>
    <t>municipal electric authority of georgia</t>
  </si>
  <si>
    <t>petra nova power i llc</t>
  </si>
  <si>
    <t>wallingford energy llc</t>
  </si>
  <si>
    <t>walnut creek llc</t>
  </si>
  <si>
    <t>kpp energy</t>
  </si>
  <si>
    <t>walton county power llc</t>
  </si>
  <si>
    <t>walton discover llc</t>
  </si>
  <si>
    <t>delaware municipal electric corp</t>
  </si>
  <si>
    <t>warren generation llc</t>
  </si>
  <si>
    <t>sepg operating services llc</t>
  </si>
  <si>
    <t>washington county power llc</t>
  </si>
  <si>
    <t>dynegy washington energy facility</t>
  </si>
  <si>
    <t>waterbury generation llc</t>
  </si>
  <si>
    <t>missouri river energy services</t>
  </si>
  <si>
    <t>camino energy llc</t>
  </si>
  <si>
    <t>tesoro socal cogeneration llc</t>
  </si>
  <si>
    <t>university of wisconsin</t>
  </si>
  <si>
    <t>west deptford energy llc</t>
  </si>
  <si>
    <t>westbrook energy center</t>
  </si>
  <si>
    <t>nevada gold mines llc</t>
  </si>
  <si>
    <t>bp alternative energy</t>
  </si>
  <si>
    <t>fpl energy wyman llc</t>
  </si>
  <si>
    <t>public service company of new hampshire</t>
  </si>
  <si>
    <t>constellation nuclear llc</t>
  </si>
  <si>
    <t>wise county power co llc</t>
  </si>
  <si>
    <t>woodbridge energy center</t>
  </si>
  <si>
    <t>duke energy kentucky inc</t>
  </si>
  <si>
    <t>xcel energy inc</t>
  </si>
  <si>
    <t>yellowstone energy lp</t>
  </si>
  <si>
    <t>calpine mid merit llc</t>
  </si>
  <si>
    <t>falcon power operating co</t>
  </si>
  <si>
    <t>zion energy llc</t>
  </si>
  <si>
    <t>administracion nacional de usinas y trasmisiones eléctricas</t>
  </si>
  <si>
    <t>acwa power sirdarya llc</t>
  </si>
  <si>
    <t>silk road fund</t>
  </si>
  <si>
    <t>thermal power stations jsc</t>
  </si>
  <si>
    <t>navoi thermal power plant jsc</t>
  </si>
  <si>
    <t>stone city energy bv</t>
  </si>
  <si>
    <t>enersok fe llc</t>
  </si>
  <si>
    <t>takhiatash thermal power plant jsc</t>
  </si>
  <si>
    <t>mubadala investment company pjsc</t>
  </si>
  <si>
    <t>tashkent thermal power plant jsc</t>
  </si>
  <si>
    <t>uz kor gas chemical llc</t>
  </si>
  <si>
    <t>odaş enerji sa llc</t>
  </si>
  <si>
    <t>corporación eléctrica nacional (venezuela) sa</t>
  </si>
  <si>
    <t>petróleos de venezuela sa</t>
  </si>
  <si>
    <t>evngenco 3 co</t>
  </si>
  <si>
    <t>delta offshore energy pte ltd</t>
  </si>
  <si>
    <t>vietnam oil and gas group co</t>
  </si>
  <si>
    <t>tandt group jsc</t>
  </si>
  <si>
    <t>gen x energy llc</t>
  </si>
  <si>
    <t>chan may lng</t>
  </si>
  <si>
    <t>cong thanh group</t>
  </si>
  <si>
    <t>vietnam electricity llc</t>
  </si>
  <si>
    <t>sembcorp utilities pte ltd</t>
  </si>
  <si>
    <t>embark united co ltd</t>
  </si>
  <si>
    <t>quantum corp</t>
  </si>
  <si>
    <t>formosa ha tinh steel corp</t>
  </si>
  <si>
    <t>korea gas corp</t>
  </si>
  <si>
    <t>hiep phuoc power co</t>
  </si>
  <si>
    <t>energy capital vietnam holdings llc</t>
  </si>
  <si>
    <t>vinacapital group ltd</t>
  </si>
  <si>
    <t>millennium energy vietnam</t>
  </si>
  <si>
    <t>taekwang vina industry jsc</t>
  </si>
  <si>
    <t>kst energy development jv</t>
  </si>
  <si>
    <t>vietnam trading engineering construction jsc</t>
  </si>
  <si>
    <t>can tho thermal power co</t>
  </si>
  <si>
    <t>one asia development thailand</t>
  </si>
  <si>
    <t>mekong energy co ltd</t>
  </si>
  <si>
    <t>phu my 3 bot power co ltd</t>
  </si>
  <si>
    <t>gazprom international ltd</t>
  </si>
  <si>
    <t>sojitz corp</t>
  </si>
  <si>
    <t>aes corp</t>
  </si>
  <si>
    <t>truong thanh vietnam group jsc</t>
  </si>
  <si>
    <t>j power co ltd</t>
  </si>
  <si>
    <t>power engineering consulting jsc 2 (pecc2)</t>
  </si>
  <si>
    <t>masila petroleum exploration and production co</t>
  </si>
  <si>
    <t>hadramout investment power co ltd</t>
  </si>
  <si>
    <t>public electricity corp</t>
  </si>
  <si>
    <t>altaaqa global energy services</t>
  </si>
  <si>
    <t>tatanga energy</t>
  </si>
  <si>
    <t>zimbabwe power co ltd</t>
  </si>
  <si>
    <t>shangani energy exploration</t>
  </si>
  <si>
    <t>national water and wastewater engineering company of iran</t>
  </si>
  <si>
    <t>special economic zone of amirabad port</t>
  </si>
  <si>
    <t>antigua power co ltd</t>
  </si>
  <si>
    <t>argyle diamonds ltd</t>
  </si>
  <si>
    <t>engie servizi spa</t>
  </si>
  <si>
    <t>bandar abbas oil refining co</t>
  </si>
  <si>
    <t>energy queensland</t>
  </si>
  <si>
    <t>ministry of energy (iran)</t>
  </si>
  <si>
    <t>bisha mining share co</t>
  </si>
  <si>
    <t>cs energy ltd</t>
  </si>
  <si>
    <t>global electrical group ltd</t>
  </si>
  <si>
    <t>liberia electricity corp</t>
  </si>
  <si>
    <t>interpetrol energy sa</t>
  </si>
  <si>
    <t>electricity supply corporation of malawi ltd</t>
  </si>
  <si>
    <t>california power holdings llc</t>
  </si>
  <si>
    <t>china petrochemical corp</t>
  </si>
  <si>
    <t>conocophillips corp</t>
  </si>
  <si>
    <t>chang chun petrochemical co ltd</t>
  </si>
  <si>
    <t>dirio gas and power co ltd</t>
  </si>
  <si>
    <t>energy fiji ltd</t>
  </si>
  <si>
    <t>caterpillar inc</t>
  </si>
  <si>
    <t>enchanted rock llc</t>
  </si>
  <si>
    <t>ford werke gmbh</t>
  </si>
  <si>
    <t>central electricity board (mauritius)</t>
  </si>
  <si>
    <t>hadis mehr co</t>
  </si>
  <si>
    <t>thermal conversion compound industriepark höchst gmbh</t>
  </si>
  <si>
    <t>axian</t>
  </si>
  <si>
    <t>iranian electricity production, transmission and distribution management jsc</t>
  </si>
  <si>
    <t>compagnie des bauxites de guinée sa</t>
  </si>
  <si>
    <t>pernix group inc</t>
  </si>
  <si>
    <t>kish water and power co</t>
  </si>
  <si>
    <t>koniambo nickel sas</t>
  </si>
  <si>
    <t>les ciment du sahel sa</t>
  </si>
  <si>
    <t>solomon islands electricity authority</t>
  </si>
  <si>
    <t>enelec</t>
  </si>
  <si>
    <t>electricity generation company (malawi) ltd</t>
  </si>
  <si>
    <t>gerald group ltd</t>
  </si>
  <si>
    <t>hirbodan management co</t>
  </si>
  <si>
    <t>mohave electric cooperative inc</t>
  </si>
  <si>
    <t>compañía nacional de fuerza y luz sa</t>
  </si>
  <si>
    <t>bhp nickel west pty ltd</t>
  </si>
  <si>
    <t>ministry of energy and mineral resources (jordan)</t>
  </si>
  <si>
    <t>iranian gas engineering and development co</t>
  </si>
  <si>
    <t>twenty20 energy systems pte ltd</t>
  </si>
  <si>
    <t>niupower ltd</t>
  </si>
  <si>
    <t>nfe nicaragua development partners llc</t>
  </si>
  <si>
    <t>mapna qeshm water and power generation co</t>
  </si>
  <si>
    <t>hbb heizkraftwerk bauernfeind betreibergesellschaft mbh</t>
  </si>
  <si>
    <t>endeavour mining plc</t>
  </si>
  <si>
    <t>oman electricity transmission company</t>
  </si>
  <si>
    <t>edf saint pierre et miquelon</t>
  </si>
  <si>
    <t>dhofar generating company saog</t>
  </si>
  <si>
    <t>sarakhs special economic zone</t>
  </si>
  <si>
    <t>american samoa power authority</t>
  </si>
  <si>
    <t>anglogold ashanti plc</t>
  </si>
  <si>
    <t>niroo gostar sirjan co</t>
  </si>
  <si>
    <t>iranian offshore oil co</t>
  </si>
  <si>
    <t>sky global power one pledgor llc</t>
  </si>
  <si>
    <t>tabuk cement co</t>
  </si>
  <si>
    <t>niroo parse co</t>
  </si>
  <si>
    <t>newcrest mining ltd</t>
  </si>
  <si>
    <t>termocabo sa</t>
  </si>
  <si>
    <t>staatsolie power company suriname nv</t>
  </si>
  <si>
    <t>enbridge inc</t>
  </si>
  <si>
    <t>opel eisenach gmbh</t>
  </si>
  <si>
    <t>delta geração de energia</t>
  </si>
  <si>
    <t>winenerji aş</t>
  </si>
  <si>
    <t>fossil gas: natural gas</t>
  </si>
  <si>
    <t>fossil gas: natural gas, fossil liquids: diesel</t>
  </si>
  <si>
    <t>fossil liquids: heavy fuel oil</t>
  </si>
  <si>
    <t>fossil gas: lng</t>
  </si>
  <si>
    <t>fossil gas: natural gas, fossil liquids: fuel oil</t>
  </si>
  <si>
    <t>fossil gas: natural gas, other: other</t>
  </si>
  <si>
    <t>fossil gas: unknown</t>
  </si>
  <si>
    <t>fossil gas: natural gas, fossil liquids: light fuel oil</t>
  </si>
  <si>
    <t>fossil liquids: crude oil</t>
  </si>
  <si>
    <t>fossil gas: natural gas, fossil liquids: diesel, fossil liquids: fuel oil</t>
  </si>
  <si>
    <t>fossil gas: waste heat from natural gas</t>
  </si>
  <si>
    <t>fossil gas: natural gas, fossil liquids: diesel, fossil liquids: heavy fuel oil</t>
  </si>
  <si>
    <t>fossil liquids: heavy fuel oil, fossil gas: natural gas</t>
  </si>
  <si>
    <t>fossil liquids: fuel oil, fossil liquids: diesel, fossil gas: natural gas</t>
  </si>
  <si>
    <t>fossil gas: natural gas, fossil liquids: diesel, bioenergy: unknown, other: hydrogen (unknown)</t>
  </si>
  <si>
    <t>fossil liquids: diesel, fossil gas: natural gas</t>
  </si>
  <si>
    <t>fossil gas: natural gas, coal: unknown, fossil liquids: fuel oil</t>
  </si>
  <si>
    <t>fossil liquids: diesel, fossil gas: natural gas, bioenergy: unknown, other: hydrogen (unknown)</t>
  </si>
  <si>
    <t>fossil liquids: heavy fuel oil, fossil gas: lng</t>
  </si>
  <si>
    <t>fossil liquids: diesel</t>
  </si>
  <si>
    <t>fossil gas: coalbed methane</t>
  </si>
  <si>
    <t>fossil gas: lng [50%], other: hydrogen (unknown) [50%]</t>
  </si>
  <si>
    <t>fossil gas: natural gas [95%], other: hydrogen (green) [5%]</t>
  </si>
  <si>
    <t>other: hydrogen (green)</t>
  </si>
  <si>
    <t>fossil gas: natural gas, fossil liquids: heavy fuel oil</t>
  </si>
  <si>
    <t>fossil gas: natural gas, fossil liquids: fuel oil, fossil liquids: diesel</t>
  </si>
  <si>
    <t>fossil gas: natural gas, fossil liquids: heavy fuel oil, fossil liquids: diesel</t>
  </si>
  <si>
    <t>fossil gas: lng, fossil liquids: heavy fuel oil, fossil liquids: light fuel oil</t>
  </si>
  <si>
    <t>fossil liquids: diesel, fossil liquids: heavy fuel oil, fossil gas: lng</t>
  </si>
  <si>
    <t>fossil gas: natural gas, fossil gas: lng, fossil liquids: diesel</t>
  </si>
  <si>
    <t>fossil gas: natural gas, fossil gas: lng</t>
  </si>
  <si>
    <t>fossil liquids: heavy fuel oil, fossil liquids: light fuel oil</t>
  </si>
  <si>
    <t>fossil gas: lng, fossil gas: natural gas</t>
  </si>
  <si>
    <t>fossil gas: natural gas [90%], other: hydrogen (unknown) [10%]</t>
  </si>
  <si>
    <t>industrial by-product: blast furnace gas, fossil gas: natural gas</t>
  </si>
  <si>
    <t>industrial by-product: blast furnace gas</t>
  </si>
  <si>
    <t>fossil liquids: fuel oil</t>
  </si>
  <si>
    <t>industrial by-product: blast furnace gas, industrial by-product: coke oven gas</t>
  </si>
  <si>
    <t>fossil liquids: heavy fuel oil, fossil liquids: diesel</t>
  </si>
  <si>
    <t>industrial by-product: coke oven gas</t>
  </si>
  <si>
    <t>fossil gas: natural gas, bioenergy: unknown</t>
  </si>
  <si>
    <t>fossil gas: natural gas, other: hydrogen (unknown)</t>
  </si>
  <si>
    <t>fossil gas: natural gas, coal: unknown</t>
  </si>
  <si>
    <t>fossil liquids: light fuel oil</t>
  </si>
  <si>
    <t>fossil liquids: diesel, fossil gas: lng</t>
  </si>
  <si>
    <t>fossil gas: natural gas [90%], other: hydrogen (green) [10%]</t>
  </si>
  <si>
    <t>fossil gas: lng, fossil liquids: fuel oil</t>
  </si>
  <si>
    <t>industrial by-product: blast furnace gas [90%], industrial by-product: coke oven gas [10%]</t>
  </si>
  <si>
    <t>industrial by-product: blast furnace gas, fossil gas: coalbed methane</t>
  </si>
  <si>
    <t>fossil gas: lng [80%], other: hydrogen (unknown) [20%]</t>
  </si>
  <si>
    <t>fossil gas: natural gas, fossil liquids: diesel, other: hydrogen (unknown)</t>
  </si>
  <si>
    <t>fossil gas: natural gas, fossil liquids: jet fuel</t>
  </si>
  <si>
    <t>fossil gas: natural gas, fossil liquids: diesel, fossil liquids: jet fuel</t>
  </si>
  <si>
    <t>fossil liquids: liquefied petroleum gas, fossil gas: natural gas</t>
  </si>
  <si>
    <t>fossil liquids: light fuel oil, fossil gas: natural gas</t>
  </si>
  <si>
    <t>fossil liquids: crude oil, fossil liquids: heavy fuel oil</t>
  </si>
  <si>
    <t>fossil liquids: diesel, fossil liquids: heavy fuel oil</t>
  </si>
  <si>
    <t>fossil gas: natural gas [80%], other: hydrogen (unknown) [20%]</t>
  </si>
  <si>
    <t>fossil gas: natural gas, fossil gas: unknown</t>
  </si>
  <si>
    <t>fossil gas: lng, fossil liquids: diesel</t>
  </si>
  <si>
    <t>fossil gas: natural gas, fossil liquids: heavy fuel oil, fossil liquids: light fuel oil</t>
  </si>
  <si>
    <t>fossil gas: lng, other: hydrogen (unknown) [30%]</t>
  </si>
  <si>
    <t>fossil liquids: crude oil, fossil gas: natural gas</t>
  </si>
  <si>
    <t>fossil liquids: heavy fuel oil, fossil liquids: fuel oil</t>
  </si>
  <si>
    <t>fossil liquids: crude oil, fossil liquids: diesel</t>
  </si>
  <si>
    <t>fossil liquids: naphtha, fossil liquids: diesel</t>
  </si>
  <si>
    <t>fossil gas: natural gas, fossil liquids: fuel oil, fossil liquids: light fuel oil</t>
  </si>
  <si>
    <t>fossil gas: natural gas, other: hydrogen (blue), bioenergy: unknown</t>
  </si>
  <si>
    <t>fossil liquids: light fuel oil, fossil gas: lng</t>
  </si>
  <si>
    <t>fossil liquids: fuel oil, fossil gas: natural gas</t>
  </si>
  <si>
    <t>industrial by-product: blast furnace gas, fossil gas: lng, fossil gas: natural gas, fossil liquids: light fuel oil</t>
  </si>
  <si>
    <t xml:space="preserve">fossil liquids: heavy fuel oil, industrial by-product: </t>
  </si>
  <si>
    <t>industrial by-product: blast furnace gas, fossil liquids: heavy fuel oil</t>
  </si>
  <si>
    <t>fossil gas: natural gas, fossil liquids: heavy fuel oil, fossil gas: unknown</t>
  </si>
  <si>
    <t>fossil gas: natural gas, fossil gas: gaseous propane</t>
  </si>
  <si>
    <t>fossil liquids: heavy fuel oil, bioenergy: unknown</t>
  </si>
  <si>
    <t>industrial by-product: blast furnace gas, fossil liquids: heavy fuel oil, fossil gas: natural gas</t>
  </si>
  <si>
    <t>industrial by-product: blast furnace gas, fossil gas: natural gas, fossil gas: unknown</t>
  </si>
  <si>
    <t>fossil liquids: unknown, fossil gas: natural gas</t>
  </si>
  <si>
    <t>fossil gas: natural gas [50%], other: hydrogen (green) [50%]</t>
  </si>
  <si>
    <t>industrial by-product: blast furnace gas, fossil gas: unknown</t>
  </si>
  <si>
    <t>fossil gas: natural gas, other: hydrogen (blue)</t>
  </si>
  <si>
    <t>other: hydrogen (unknown), fossil gas: natural gas</t>
  </si>
  <si>
    <t>fossil gas: natural gas, bioenergy: agricultural waste (solids), fossil liquids: heavy fuel oil</t>
  </si>
  <si>
    <t>fossil liquids: heavy fuel oil, fossil gas: natural gas, bioenergy: unknown</t>
  </si>
  <si>
    <t>fossil liquids: heavy fuel oil, fossil gas: unknown</t>
  </si>
  <si>
    <t>fossil gas: unknown, fossil liquids: heavy fuel oil</t>
  </si>
  <si>
    <t>fossil gas: natural gas, fossil liquids: liquefied petroleum gas</t>
  </si>
  <si>
    <t>fossil gas: natural gas, fossil gas: lng, fossil liquids: fuel oil</t>
  </si>
  <si>
    <t>fossil liquids: liquefied petroleum gas</t>
  </si>
  <si>
    <t>fossil liquids: diesel, fossil gas: natural gas, fossil liquids: heavy fuel oil</t>
  </si>
  <si>
    <t>fossil liquids: naphtha</t>
  </si>
  <si>
    <t>fossil gas: natural gas, fossil liquids: naphtha, fossil liquids: diesel</t>
  </si>
  <si>
    <t>fossil gas: natural gas, fossil liquids: naphtha</t>
  </si>
  <si>
    <t>fossil gas: natural gas, fossil liquids: gasoline</t>
  </si>
  <si>
    <t>fossil gas: natural gas, fossil liquids: fuel oil, fossil liquids: crude oil</t>
  </si>
  <si>
    <t>fossil gas: natural gas, fossil liquids: crude oil</t>
  </si>
  <si>
    <t>fossil liquids: fuel oil, fossil liquids: diesel</t>
  </si>
  <si>
    <t>fossil liquids: diesel, fossil gas: natural gas, fossil liquids: fuel oil</t>
  </si>
  <si>
    <t>fossil liquids: diesel, fossil liquids: fuel oil</t>
  </si>
  <si>
    <t>fossil liquids: diesel, fossil gas: natural gas, fossil liquids: crude oil</t>
  </si>
  <si>
    <t>fossil gas: natural gas, fossil liquids: light fuel oil, fossil liquids: heavy fuel oil</t>
  </si>
  <si>
    <t>fossil liquids: heavy fuel oil, fossil liquids: light fuel oil, fossil liquids: diesel</t>
  </si>
  <si>
    <t>fossil liquids: heavy fuel oil, bioenergy: unknown, fossil liquids: petroleum coke</t>
  </si>
  <si>
    <t>fossil gas: waste heat from natural gas, bioenergy: unknown</t>
  </si>
  <si>
    <t>fossil gas: lng, fossil gas: natural gas, fossil liquids: fuel oil</t>
  </si>
  <si>
    <t>industrial by-product: blast furnace gas, fossil gas: natural gas, fossil gas: unknown, fossil liquids: heavy fuel oil</t>
  </si>
  <si>
    <t>fossil gas: lng, fossil liquids: liquefied petroleum gas</t>
  </si>
  <si>
    <t>fossil gas: lng, fossil liquids: heavy fuel oil</t>
  </si>
  <si>
    <t>fossil gas: natural gas, industrial by-product: blast furnace gas</t>
  </si>
  <si>
    <t>fossil liquids: kerosene</t>
  </si>
  <si>
    <t>fossil gas: unknown, fossil liquids: fuel oil</t>
  </si>
  <si>
    <t>industrial by-product: blast furnace gas, coal: unknown</t>
  </si>
  <si>
    <t>industrial by-product: blast furnace gas, industrial by-product: coke oven gas, coal: unknown</t>
  </si>
  <si>
    <t>industrial by-product: blast furnace gas, industrial by-product: coke oven gas, fossil liquids: fuel oil</t>
  </si>
  <si>
    <t>fossil gas: lng, industrial by-product: coke oven gas</t>
  </si>
  <si>
    <t>industrial by-product: blast furnace gas, coal: unknown, industrial by-product: coke oven gas</t>
  </si>
  <si>
    <t>fossil gas: lng, industrial by-product: blast furnace gas, industrial by-product: coke oven gas</t>
  </si>
  <si>
    <t>fossil gas: lng, coal: unknown</t>
  </si>
  <si>
    <t>industrial by-product: coke oven gas, coal: unknown</t>
  </si>
  <si>
    <t>fossil liquids: heavy fuel oil, fossil liquids: crude oil</t>
  </si>
  <si>
    <t>fossil liquids: heavy fuel oil, fossil liquids: crude oil, fossil gas: lng</t>
  </si>
  <si>
    <t>industrial by-product: blast furnace gas, industrial by-product: coke oven gas, fossil liquids: heavy fuel oil</t>
  </si>
  <si>
    <t>fossil liquids: petroleum coke, fossil liquids: heavy fuel oil</t>
  </si>
  <si>
    <t>fossil gas: natural gas, coal: waste coal, fossil liquids: heavy fuel oil, industrial by-product: coke oven gas</t>
  </si>
  <si>
    <t>fossil gas: natural gas, coal: waste coal, industrial by-product: coke oven gas, fossil liquids: heavy fuel oil</t>
  </si>
  <si>
    <t>fossil liquids: crude oil, fossil liquids: light fuel oil</t>
  </si>
  <si>
    <t>fossil gas: unknown, fossil gas: natural gas</t>
  </si>
  <si>
    <t>fossil gas: lng, fossil gas: natural gas, fossil liquids: heavy fuel oil</t>
  </si>
  <si>
    <t>fossil gas: natural gas [80%], fossil liquids: fuel oil [20%]</t>
  </si>
  <si>
    <t>fossil gas: natural gas, fossil liquids: fuel oil, coal: unknown</t>
  </si>
  <si>
    <t>fossil gas: natural gas, coal: subbituminous</t>
  </si>
  <si>
    <t>fossil gas: unknown, fossil liquids: unknown</t>
  </si>
  <si>
    <t>fossil gas: unknown, fossil liquids: naphtha</t>
  </si>
  <si>
    <t>fossil gas: natural gas, other: hydrogen (green) [0%]</t>
  </si>
  <si>
    <t>industrial by-product: coke oven gas, fossil gas: natural gas, fossil liquids: heavy fuel oil</t>
  </si>
  <si>
    <t>fossil gas: natural gas, coal: unknown, fossil liquids: heavy fuel oil</t>
  </si>
  <si>
    <t>fossil gas: natural gas, industrial by-product: blast furnace gas, industrial by-product: coke oven gas</t>
  </si>
  <si>
    <t>fossil gas: natural gas, fossil liquids: heavy fuel oil, coal: unknown</t>
  </si>
  <si>
    <t>fossil gas: natural gas, industrial by-product: blast furnace gas, fossil liquids: heavy fuel oil</t>
  </si>
  <si>
    <t>industrial by-product: blast furnace gas, industrial by-product: coke oven gas, fossil gas: natural gas</t>
  </si>
  <si>
    <t>industrial by-product: blast furnace gas [75%], fossil gas: natural gas [25%]</t>
  </si>
  <si>
    <t>fossil gas: natural gas, industrial by-product: coke oven gas, industrial by-product: blast furnace gas</t>
  </si>
  <si>
    <t>fossil gas: natural gas, coal: unknown, fossil gas: unknown</t>
  </si>
  <si>
    <t>fossil liquids: diesel, fossil liquids: crude oil</t>
  </si>
  <si>
    <t>fossil liquids: diesel, fossil liquids: heavy fuel oil, fossil gas: natural gas</t>
  </si>
  <si>
    <t>fossil liquids: liquefied petroleum gas, fossil gas: lng, fossil liquids: diesel</t>
  </si>
  <si>
    <t>fossil gas: lng, other: hydrogen (unknown)</t>
  </si>
  <si>
    <t>fossil gas: natural gas [70%], other: hydrogen (unknown) [30%]</t>
  </si>
  <si>
    <t>fossil liquids: liquefied petroleum gas, fossil gas: lng</t>
  </si>
  <si>
    <t>industrial by-product: blast furnace gas, industrial by-product: coke oven gas, fossil gas: unknown</t>
  </si>
  <si>
    <t>fossil gas: natural gas [98%], other: hydrogen (green) [2%]</t>
  </si>
  <si>
    <t>fossil gas: natural gas, fossil liquids: diesel, fossil liquids: light fuel oil</t>
  </si>
  <si>
    <t>fossil liquids: diesel, fossil liquids: light fuel oil</t>
  </si>
  <si>
    <t>fossil gas: lng, fossil liquids: fuel oil, fossil liquids: diesel</t>
  </si>
  <si>
    <t>fossil gas: natural gas, fossil liquids: heavy fuel oil, fossil liquids: liquefied petroleum gas</t>
  </si>
  <si>
    <t>fossil gas: natural gas, fossil liquids: crude oil, fossil liquids: gasoline, fossil liquids: waste/other oil</t>
  </si>
  <si>
    <t>fossil liquids: petroleum coke</t>
  </si>
  <si>
    <t>fossil liquids: heavy fuel oil, fossil gas: natural gas, fossil gas: lng</t>
  </si>
  <si>
    <t>fossil gas: natural gas, fossil liquids: crude oil, fossil liquids: gasoline</t>
  </si>
  <si>
    <t>fossil liquids: heavy fuel oil, coal: bituminous</t>
  </si>
  <si>
    <t>fossil liquids: kerosene, fossil gas: natural gas</t>
  </si>
  <si>
    <t>fossil liquids: jet fuel</t>
  </si>
  <si>
    <t>fossil gas: natural gas, fossil liquids: crude oil, fossil liquids: liquefied petroleum gas</t>
  </si>
  <si>
    <t>fossil gas: lng, other: hydrogen (unknown) [15%]</t>
  </si>
  <si>
    <t>fossil gas: natural gas [97%], other: hydrogen (unknown) [3%]</t>
  </si>
  <si>
    <t>fossil gas: natural gas, fossil liquids: kerosene</t>
  </si>
  <si>
    <t>fossil gas: natural gas, other: hydrogen (unknown) [20%]</t>
  </si>
  <si>
    <t>fossil liquids: fuel oil, bioenergy: unknown</t>
  </si>
  <si>
    <t>fossil gas: natural gas, coal: bituminous</t>
  </si>
  <si>
    <t>fossil liquids: fuel oil, fossil liquids: jet fuel</t>
  </si>
  <si>
    <t>industrial by-product: blast furnace gas, fossil gas: natural gas, fossil gas: unknown, fossil liquids: fuel oil</t>
  </si>
  <si>
    <t>fossil gas: natural gas, bioenergy: unknown, fossil liquids: fuel oil</t>
  </si>
  <si>
    <t>fossil gas: natural gas, bioenergy: refuse (landfill gas)</t>
  </si>
  <si>
    <t>fossil gas: natural gas, fossil liquids: fuel oil, fossil liquids: waste/other oil</t>
  </si>
  <si>
    <t>fossil liquids: fuel oil, bioenergy: unknown, fossil liquids: waste/other oil</t>
  </si>
  <si>
    <t>fossil gas: natural gas, bioenergy: agricultural waste (biogas), fossil liquids: fuel oil</t>
  </si>
  <si>
    <t>fossil gas: natural gas, fossil liquids: fuel oil, fossil liquids: kerosene</t>
  </si>
  <si>
    <t>other: other, fossil gas: natural gas, fossil gas: unknown</t>
  </si>
  <si>
    <t>fossil gas: lng, coal: bituminous</t>
  </si>
  <si>
    <t>fossil liquids: fuel oil, fossil liquids: heavy fuel oil</t>
  </si>
  <si>
    <t>fossil gas: natural gas, fossil liquids: waste/other oil, other: hydrogen (unknown)</t>
  </si>
  <si>
    <t>fossil gas: natural gas, fossil gas: unknown, fossil liquids: fuel oil</t>
  </si>
  <si>
    <t>fossil liquids: fuel oil, bioenergy: refuse (landfill gas), fossil gas: natural gas</t>
  </si>
  <si>
    <t>fossil gas: natural gas, fossil gas: unknown, fossil liquids: fuel oil, fossil liquids: waste/other oil</t>
  </si>
  <si>
    <t>fossil gas: natural gas, fossil liquids: fuel oil, other: hydrogen (unknown) [30%]</t>
  </si>
  <si>
    <t>fossil liquids: fuel oil, fossil liquids: kerosene</t>
  </si>
  <si>
    <t>fossil liquids: diesel, fossil liquids: unknown, bioenergy: biodiesel</t>
  </si>
  <si>
    <t>fossil gas: natural gas, fossil gas: unknown, fossil liquids: waste/other oil</t>
  </si>
  <si>
    <t>fossil gas: unknown, fossil liquids: petroleum coke</t>
  </si>
  <si>
    <t>fossil gas: natural gas [80%], fossil liquids: diesel [20%]</t>
  </si>
  <si>
    <t>fossil gas: natural gas [65%], other: hydrogen (green) [35%]</t>
  </si>
  <si>
    <t>fossil liquids: diesel, fossil liquids: crude oil, fossil liquids: light fuel oil</t>
  </si>
  <si>
    <t>other: other</t>
  </si>
  <si>
    <t>fossil liquids: heavy fuel oil, fossil liquids: gasoline</t>
  </si>
  <si>
    <t>fossil liquids: light fuel oil, fossil liquids: diesel</t>
  </si>
  <si>
    <t>fossil liquids: diesel, other: hydrogen (unknown)</t>
  </si>
  <si>
    <t>gas turbine</t>
  </si>
  <si>
    <t>internal combustion</t>
  </si>
  <si>
    <t>combined cycle</t>
  </si>
  <si>
    <t>ISCC</t>
  </si>
  <si>
    <t>steam turbine</t>
  </si>
  <si>
    <t>ICCC</t>
  </si>
  <si>
    <t>AFC</t>
  </si>
  <si>
    <t>IGCC</t>
  </si>
  <si>
    <t>shelved - inferred 2 y</t>
  </si>
  <si>
    <t>shelved</t>
  </si>
  <si>
    <t>operating</t>
  </si>
  <si>
    <t>pre-construction</t>
  </si>
  <si>
    <t>mothballed</t>
  </si>
  <si>
    <t>construction</t>
  </si>
  <si>
    <t>announced</t>
  </si>
  <si>
    <t>cancelled - inferred 4 y</t>
  </si>
  <si>
    <t>cancelled</t>
  </si>
  <si>
    <t>afghanistan</t>
  </si>
  <si>
    <t>albania</t>
  </si>
  <si>
    <t>algeria</t>
  </si>
  <si>
    <t>angola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</si>
  <si>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</si>
  <si>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</si>
  <si>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</si>
  <si>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</si>
  <si>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</si>
  <si>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</si>
  <si>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</si>
  <si>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</si>
  <si>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</si>
  <si>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</si>
  <si>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</si>
  <si>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</si>
  <si>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</si>
  <si>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bermuda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</si>
  <si>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</si>
  <si>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</si>
  <si>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</si>
  <si>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</si>
  <si>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</si>
  <si>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</si>
  <si>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</si>
  <si>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</si>
  <si>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</si>
  <si>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</si>
  <si>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</si>
  <si>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</si>
  <si>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</si>
  <si>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</si>
  <si>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</si>
  <si>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</si>
  <si>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</si>
  <si>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</si>
  <si>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</si>
  <si>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</si>
  <si>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</si>
  <si>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</si>
  <si>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</si>
  <si>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</si>
  <si>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</si>
  <si>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</si>
  <si>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</si>
  <si>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</si>
  <si>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</si>
  <si>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</si>
  <si>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</si>
  <si>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</si>
  <si>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</si>
  <si>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</si>
  <si>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</si>
  <si>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</si>
  <si>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</si>
  <si>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</si>
  <si>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</si>
  <si>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</si>
  <si>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</si>
  <si>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guadeloupe</t>
  </si>
  <si>
    <t>guam</t>
  </si>
  <si>
    <t>guatemala</t>
  </si>
  <si>
    <t>guinea</t>
  </si>
  <si>
    <t>guyana</t>
  </si>
  <si>
    <t>honduras</t>
  </si>
  <si>
    <t>hong kong</t>
  </si>
  <si>
    <t>hungary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</si>
  <si>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</si>
  <si>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</si>
  <si>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</si>
  <si>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</si>
  <si>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</si>
  <si>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</si>
  <si>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</si>
  <si>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</si>
  <si>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</si>
  <si>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</si>
  <si>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</si>
  <si>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</si>
  <si>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</si>
  <si>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</si>
  <si>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</si>
  <si>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</si>
  <si>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latvia</t>
  </si>
  <si>
    <t>lebanon</t>
  </si>
  <si>
    <t>libya</t>
  </si>
  <si>
    <t>lithuania</t>
  </si>
  <si>
    <t>macao</t>
  </si>
  <si>
    <t>madagascar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</si>
  <si>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</si>
  <si>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</si>
  <si>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</si>
  <si>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</si>
  <si>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</si>
  <si>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</si>
  <si>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</si>
  <si>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</si>
  <si>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moldova</t>
  </si>
  <si>
    <t>montenegro</t>
  </si>
  <si>
    <t>morocco</t>
  </si>
  <si>
    <t>mozambique</t>
  </si>
  <si>
    <t>myanmar</t>
  </si>
  <si>
    <t>namibia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</si>
  <si>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</si>
  <si>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</si>
  <si>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</si>
  <si>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</si>
  <si>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</si>
  <si>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</si>
  <si>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</si>
  <si>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</si>
  <si>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</si>
  <si>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</si>
  <si>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</si>
  <si>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</si>
  <si>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</si>
  <si>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</si>
  <si>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</si>
  <si>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</si>
  <si>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</si>
  <si>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</si>
  <si>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</si>
  <si>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</si>
  <si>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réunion</t>
  </si>
  <si>
    <t>romania</t>
  </si>
  <si>
    <t>russia</t>
  </si>
  <si>
    <t>rwanda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</si>
  <si>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</si>
  <si>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</si>
  <si>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</si>
  <si>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</si>
  <si>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</si>
  <si>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</si>
  <si>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</si>
  <si>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</si>
  <si>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</si>
  <si>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</si>
  <si>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</si>
  <si>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</si>
  <si>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</si>
  <si>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</si>
  <si>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</si>
  <si>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</si>
  <si>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</si>
  <si>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</si>
  <si>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</si>
  <si>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</si>
  <si>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</si>
  <si>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</si>
  <si>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</si>
  <si>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</si>
  <si>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</si>
  <si>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</si>
  <si>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</si>
  <si>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</si>
  <si>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</si>
  <si>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</si>
  <si>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</si>
  <si>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</si>
  <si>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</si>
  <si>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</si>
  <si>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</si>
  <si>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</si>
  <si>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</si>
  <si>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</si>
  <si>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western sahara</t>
  </si>
  <si>
    <t>yemen</t>
  </si>
  <si>
    <t>zambia</t>
  </si>
  <si>
    <t>zimbabwe</t>
  </si>
  <si>
    <t>antigua and barbuda</t>
  </si>
  <si>
    <t>guinea-bissau</t>
  </si>
  <si>
    <t>the gambia</t>
  </si>
  <si>
    <t>liberia</t>
  </si>
  <si>
    <t>burundi</t>
  </si>
  <si>
    <t>malawi</t>
  </si>
  <si>
    <t>french guiana</t>
  </si>
  <si>
    <t>fiji</t>
  </si>
  <si>
    <t>samoa</t>
  </si>
  <si>
    <t>saint pierre and miquelon</t>
  </si>
  <si>
    <t>american samoa</t>
  </si>
  <si>
    <t>Generation (TWh)</t>
  </si>
  <si>
    <t>Emission Factor (kg CO2/ mmBtu)</t>
  </si>
  <si>
    <t>Fuel Consumption (mmBtu)</t>
  </si>
  <si>
    <t>Emissions (g CO2)</t>
  </si>
  <si>
    <t>Carbon Intensity (g CO2/ kWh)</t>
  </si>
  <si>
    <t>Fuel (no space after comma)</t>
  </si>
  <si>
    <t>Fuel 1</t>
  </si>
  <si>
    <t>Fuel 2</t>
  </si>
  <si>
    <t>Fuel 3</t>
  </si>
  <si>
    <t>Fuel 4</t>
  </si>
  <si>
    <t>bioenergy: unknown</t>
  </si>
  <si>
    <t>other: hydrogen (unknown)</t>
  </si>
  <si>
    <t>coal: unknown</t>
  </si>
  <si>
    <t>fossil gas: lng [50%]</t>
  </si>
  <si>
    <t>other: hydrogen (unknown) [50%]</t>
  </si>
  <si>
    <t>fossil gas: natural gas [95%]</t>
  </si>
  <si>
    <t>other: hydrogen (green) [5%]</t>
  </si>
  <si>
    <t>fossil gas: natural gas [90%]</t>
  </si>
  <si>
    <t>other: hydrogen (unknown) [10%]</t>
  </si>
  <si>
    <t>other: hydrogen (green) [10%]</t>
  </si>
  <si>
    <t>industrial by-product: blast furnace gas [90%]</t>
  </si>
  <si>
    <t>industrial by-product: coke oven gas [10%]</t>
  </si>
  <si>
    <t>fossil gas: lng [80%]</t>
  </si>
  <si>
    <t>other: hydrogen (unknown) [20%]</t>
  </si>
  <si>
    <t>fossil gas: natural gas [80%]</t>
  </si>
  <si>
    <t>other: hydrogen (unknown) [30%]</t>
  </si>
  <si>
    <t>other: hydrogen (blue)</t>
  </si>
  <si>
    <t xml:space="preserve">industrial by-product: </t>
  </si>
  <si>
    <t>fossil gas: gaseous propane</t>
  </si>
  <si>
    <t>fossil liquids: unknown</t>
  </si>
  <si>
    <t>fossil gas: natural gas [50%]</t>
  </si>
  <si>
    <t>other: hydrogen (green) [50%]</t>
  </si>
  <si>
    <t>bioenergy: agricultural waste (solids)</t>
  </si>
  <si>
    <t>fossil liquids: gasoline</t>
  </si>
  <si>
    <t>coal: waste coal</t>
  </si>
  <si>
    <t>fossil liquids: fuel oil [20%]</t>
  </si>
  <si>
    <t>coal: subbituminous</t>
  </si>
  <si>
    <t>other: hydrogen (green) [0%]</t>
  </si>
  <si>
    <t>industrial by-product: blast furnace gas [75%]</t>
  </si>
  <si>
    <t>fossil gas: natural gas [25%]</t>
  </si>
  <si>
    <t>fossil gas: natural gas [70%]</t>
  </si>
  <si>
    <t>fossil gas: natural gas [98%]</t>
  </si>
  <si>
    <t>other: hydrogen (green) [2%]</t>
  </si>
  <si>
    <t>fossil liquids: waste/other oil</t>
  </si>
  <si>
    <t>coal: bituminous</t>
  </si>
  <si>
    <t>other: hydrogen (unknown) [15%]</t>
  </si>
  <si>
    <t>fossil gas: natural gas [97%]</t>
  </si>
  <si>
    <t>other: hydrogen (unknown) [3%]</t>
  </si>
  <si>
    <t>bioenergy: refuse (landfill gas)</t>
  </si>
  <si>
    <t>bioenergy: agricultural waste (biogas)</t>
  </si>
  <si>
    <t>bioenergy: biodiesel</t>
  </si>
  <si>
    <t>fossil liquids: diesel [20%]</t>
  </si>
  <si>
    <t>fossil gas: natural gas [65%]</t>
  </si>
  <si>
    <t>other: hydrogen (green) [35%]</t>
  </si>
  <si>
    <t>Fuel: Intermediate Step</t>
  </si>
  <si>
    <t>Source</t>
  </si>
  <si>
    <t>Comment</t>
  </si>
  <si>
    <t xml:space="preserve">https://www.epa.gov/system/files/documents/2025-01/ghg-emission-factors-hub-2025.pdf </t>
  </si>
  <si>
    <t xml:space="preserve">https://www.sciencedirect.com/topics/engineering/specific-emission-factor </t>
  </si>
  <si>
    <t xml:space="preserve">https://www.ipcc-nggip.iges.or.jp/public/2006gl/pdf/2_Volume2/V2_2_Ch2_Stationary_Combustion.pdf </t>
  </si>
  <si>
    <t>Steam and Heat</t>
  </si>
  <si>
    <t xml:space="preserve">https://www.volker-quaschning.de/datserv/CO2-spez/index_e.php </t>
  </si>
  <si>
    <t>It is a type of natural gas</t>
  </si>
  <si>
    <t xml:space="preserve">https://www.mckinsey.com/industries/automotive-and-assembly/our-insights/how-hydrogen-combustion-engines-can-contribute-to-zero-emissions </t>
  </si>
  <si>
    <t>Coal Dataset (from IPCC 2006)</t>
  </si>
  <si>
    <t>Average "fossil gas:"</t>
  </si>
  <si>
    <t>Lng*(0,5/0,5)</t>
  </si>
  <si>
    <t>Natural gas*(0,95/05)</t>
  </si>
  <si>
    <t>Natural gas*(0,8/05)</t>
  </si>
  <si>
    <t>Blast furnace gas*(0,9/0,5)</t>
  </si>
  <si>
    <t>Lng*(0,8/0,5)</t>
  </si>
  <si>
    <t>Average "fossil liquids:"</t>
  </si>
  <si>
    <t>Natural gas*(0,5/0,5)</t>
  </si>
  <si>
    <t>Natural gas*(0,9/0,5)</t>
  </si>
  <si>
    <t>Average of "other:hydrogen"</t>
  </si>
  <si>
    <t>Blast furnace gas*(0,75/0,5)</t>
  </si>
  <si>
    <t>Natural gas*(0,98/0,5)</t>
  </si>
  <si>
    <t>Natural gas*(0,7/0,5)</t>
  </si>
  <si>
    <t>Natural gas*(0,97/0,5)</t>
  </si>
  <si>
    <t>Natural gas*(0,65/0,5)</t>
  </si>
  <si>
    <t>Average of "other:"</t>
  </si>
  <si>
    <t>Average of "coal:"</t>
  </si>
  <si>
    <t>Average of "bioenergy:"</t>
  </si>
  <si>
    <t>Average of "industrial by-product:"</t>
  </si>
  <si>
    <t>Coke oven gas (0,1/0,5)</t>
  </si>
  <si>
    <t>Fuel oil*(0,2/0,5)</t>
  </si>
  <si>
    <t>Natura gas*(0,25/0,5)</t>
  </si>
  <si>
    <t>Diesel*(0,2/0,5)</t>
  </si>
  <si>
    <t>Technology</t>
  </si>
  <si>
    <t>Heat Rate (Btu/ kWh)</t>
  </si>
  <si>
    <t>Combined cycle</t>
  </si>
  <si>
    <t xml:space="preserve">https://www.eia.gov/electricity/annual/html/epa_08_02.html </t>
  </si>
  <si>
    <t>Average of all</t>
  </si>
  <si>
    <t>https://www.researchgate.net/publication/337168526_Progress_Update_on_the_Allam_Cycle_Commercialization_of_NET_Power_and_the_NET_Power_Demonstration_Facility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</si>
</sst>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2" fontId="0" fillId="0" borderId="0" xfId="0" applyNumberFormat="1"/>
    <xf numFmtId="0" fontId="4" fillId="0" borderId="0" xfId="1"/>
    <xf numFmtId="11" fontId="0" fillId="0" borderId="0" xfId="0" applyNumberFormat="1"/>
  </cellXfs>
  <cellStyles count="2">
    <cellStyle name="Hyperlink" xfId="1" builtinId="8"/>
    <cellStyle name="Normal" xfId="0" builtinId="0"/>
  </cellStyles>
  <dxfs count="9">
    <dxf>
      <numFmt numFmtId="2" formatCode="0.00"/>
    </dxf>
    <dxf>
      <numFmt numFmtId="15" formatCode="0.00E+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B9E22-905B-4038-BB50-5F3C2A1DE9FC}" name="Table1" displayName="Table1" ref="A1:U14163" totalsRowShown="0" headerRowDxfId="8" headerRowBorderDxfId="7" tableBorderDxfId="6">
  <autoFilter ref="A1:U14163" xr:uid="{0F7B9E22-905B-4038-BB50-5F3C2A1DE9FC}"/>
  <tableColumns count="21">
    <tableColumn id="1" xr3:uid="{EDF33802-8021-4948-9E68-B60E48264BB5}" name="Owner"/>
    <tableColumn id="2" xr3:uid="{32023452-E237-40A6-B82C-BA34029AB6CF}" name="Fuel"/>
    <tableColumn id="17" xr3:uid="{A4803355-FB68-4E9A-8FB4-5D9B3E177224}" name="Fuel (no space after comma)" dataDxfId="5">
      <calculatedColumnFormula>SUBSTITUTE(Table1[[#This Row],[Fuel]],", ",",")</calculatedColumnFormula>
    </tableColumn>
    <tableColumn id="18" xr3:uid="{F2CD5E1B-2747-4068-8AEF-7AE56A6E0ECC}" name="Fuel 1"/>
    <tableColumn id="19" xr3:uid="{C26EE25F-F69D-4BF7-B7F7-2A772EC680EA}" name="Fuel 2"/>
    <tableColumn id="20" xr3:uid="{14B94EB7-FF66-4BFB-8131-79379438F8C4}" name="Fuel 3"/>
    <tableColumn id="21" xr3:uid="{A44789C5-8BFA-4497-97D0-499656C6D0A4}" name="Fuel 4"/>
    <tableColumn id="3" xr3:uid="{DA77BE6B-5432-4CDD-B690-411AB4258E4D}" name="Turbine/Engine Technology"/>
    <tableColumn id="4" xr3:uid="{6168BB8C-0669-429B-9DD9-C0E09EB731F4}" name="Capacity (MW)"/>
    <tableColumn id="5" xr3:uid="{B98EC1E6-108E-4261-AD62-D7A9363C3FA7}" name="Status"/>
    <tableColumn id="6" xr3:uid="{B44C39B9-CAFC-4678-8F56-E594A253F53C}" name="Start Year"/>
    <tableColumn id="7" xr3:uid="{2AF3C6BF-7D07-4A87-A247-B9D9F24A1FBA}" name="Retired Year"/>
    <tableColumn id="8" xr3:uid="{292EFDB9-4F0C-4343-84AE-69E4BDB4B07C}" name="Planned retire"/>
    <tableColumn id="9" xr3:uid="{4DFBE770-2F95-4AC8-9F5A-C7030C799114}" name="Latitude"/>
    <tableColumn id="10" xr3:uid="{4C582975-2A1C-4B4F-B49D-4B752CF48F4A}" name="Longitude"/>
    <tableColumn id="11" xr3:uid="{A69B58F0-5205-44B2-A2C6-37825B957E35}" name="Country/Area"/>
    <tableColumn id="12" xr3:uid="{4F4E9299-A31F-44A1-AABC-4892A3119CB8}" name="Generation (TWh)" dataDxfId="4">
      <calculatedColumnFormula>Table1[[#This Row],[Capacity (MW)]]*0.395*8760*10^-6</calculatedColumnFormula>
    </tableColumn>
    <tableColumn id="13" xr3:uid="{D2CC6D9E-4D7C-44E5-A202-9D833A91AC77}" name="Emission Factor (kg CO2/ mmBtu)" dataDxfId="3">
      <calculatedColumnFormula array="1">AVERAGE(VLOOKUP(_xlfn.TEXTSPLIT(Table1[[#This Row],[Fuel (no space after comma)]], ","), FuelList_Final_EF!$A$2:$B$65, 2, FALSE))</calculatedColumnFormula>
    </tableColumn>
    <tableColumn id="14" xr3:uid="{332AF0B0-D7AA-4004-928C-38EB0200013C}" name="Fuel Consumption (mmBtu)" dataDxfId="2">
      <calculatedColumnFormula>Table1[[#This Row],[Generation (TWh)]]*10^9*VLOOKUP(Table1[[#This Row],[Turbine/Engine Technology]],Technology_HR!$A$2:$B$11,2,FALSE)*10^-6</calculatedColumnFormula>
    </tableColumn>
    <tableColumn id="15" xr3:uid="{53BDDA5D-F35B-47D0-945B-7D4C5D7F8901}" name="Emissions (g CO2)" dataDxfId="1">
      <calculatedColumnFormula>Table1[[#This Row],[Fuel Consumption (mmBtu)]]*Table1[[#This Row],[Emission Factor (kg CO2/ mmBtu)]]*10^3</calculatedColumnFormula>
    </tableColumn>
    <tableColumn id="16" xr3:uid="{E478F277-D476-403B-938A-5F8DEF56FFFC}" name="Carbon Intensity (g CO2/ kWh)" dataDxfId="0">
      <calculatedColumnFormula>Table1[[#This Row],[Emissions (g CO2)]]/(Table1[[#This Row],[Generation (TWh)]]*10^9)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electricity/annual/html/epa_08_02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a.gov/system/files/documents/2025-01/ghg-emission-factors-hub-2025.pdf" TargetMode="External"/><Relationship Id="rId13" Type="http://schemas.openxmlformats.org/officeDocument/2006/relationships/hyperlink" Target="https://www.epa.gov/system/files/documents/2025-01/ghg-emission-factors-hub-2025.pdf" TargetMode="External"/><Relationship Id="rId18" Type="http://schemas.openxmlformats.org/officeDocument/2006/relationships/hyperlink" Target="https://www.mckinsey.com/industries/automotive-and-assembly/our-insights/how-hydrogen-combustion-engines-can-contribute-to-zero-emissions" TargetMode="External"/><Relationship Id="rId3" Type="http://schemas.openxmlformats.org/officeDocument/2006/relationships/hyperlink" Target="https://www.ipcc-nggip.iges.or.jp/public/2006gl/pdf/2_Volume2/V2_2_Ch2_Stationary_Combustion.pdf" TargetMode="External"/><Relationship Id="rId21" Type="http://schemas.openxmlformats.org/officeDocument/2006/relationships/hyperlink" Target="https://www.epa.gov/system/files/documents/2025-01/ghg-emission-factors-hub-2025.pdf" TargetMode="External"/><Relationship Id="rId7" Type="http://schemas.openxmlformats.org/officeDocument/2006/relationships/hyperlink" Target="https://www.volker-quaschning.de/datserv/CO2-spez/index_e.php" TargetMode="External"/><Relationship Id="rId12" Type="http://schemas.openxmlformats.org/officeDocument/2006/relationships/hyperlink" Target="https://www.sciencedirect.com/topics/engineering/specific-emission-factor" TargetMode="External"/><Relationship Id="rId17" Type="http://schemas.openxmlformats.org/officeDocument/2006/relationships/hyperlink" Target="https://www.epa.gov/system/files/documents/2025-01/ghg-emission-factors-hub-2025.pdf" TargetMode="External"/><Relationship Id="rId25" Type="http://schemas.openxmlformats.org/officeDocument/2006/relationships/hyperlink" Target="https://www.epa.gov/system/files/documents/2025-01/ghg-emission-factors-hub-2025.pdf" TargetMode="External"/><Relationship Id="rId2" Type="http://schemas.openxmlformats.org/officeDocument/2006/relationships/hyperlink" Target="https://www.sciencedirect.com/topics/engineering/specific-emission-factor" TargetMode="External"/><Relationship Id="rId16" Type="http://schemas.openxmlformats.org/officeDocument/2006/relationships/hyperlink" Target="https://www.epa.gov/system/files/documents/2025-01/ghg-emission-factors-hub-2025.pdf" TargetMode="External"/><Relationship Id="rId20" Type="http://schemas.openxmlformats.org/officeDocument/2006/relationships/hyperlink" Target="https://www.epa.gov/system/files/documents/2025-01/ghg-emission-factors-hub-2025.pdf" TargetMode="External"/><Relationship Id="rId1" Type="http://schemas.openxmlformats.org/officeDocument/2006/relationships/hyperlink" Target="https://www.epa.gov/system/files/documents/2025-01/ghg-emission-factors-hub-2025.pdf" TargetMode="External"/><Relationship Id="rId6" Type="http://schemas.openxmlformats.org/officeDocument/2006/relationships/hyperlink" Target="https://www.volker-quaschning.de/datserv/CO2-spez/index_e.php" TargetMode="External"/><Relationship Id="rId11" Type="http://schemas.openxmlformats.org/officeDocument/2006/relationships/hyperlink" Target="https://www.epa.gov/system/files/documents/2025-01/ghg-emission-factors-hub-2025.pdf" TargetMode="External"/><Relationship Id="rId24" Type="http://schemas.openxmlformats.org/officeDocument/2006/relationships/hyperlink" Target="https://www.ipcc-nggip.iges.or.jp/public/2006gl/pdf/2_Volume2/V2_2_Ch2_Stationary_Combustion.pdf" TargetMode="External"/><Relationship Id="rId5" Type="http://schemas.openxmlformats.org/officeDocument/2006/relationships/hyperlink" Target="https://www.epa.gov/system/files/documents/2025-01/ghg-emission-factors-hub-2025.pdf" TargetMode="External"/><Relationship Id="rId15" Type="http://schemas.openxmlformats.org/officeDocument/2006/relationships/hyperlink" Target="https://www.epa.gov/system/files/documents/2025-01/ghg-emission-factors-hub-2025.pdf" TargetMode="External"/><Relationship Id="rId23" Type="http://schemas.openxmlformats.org/officeDocument/2006/relationships/hyperlink" Target="https://www.epa.gov/system/files/documents/2025-01/ghg-emission-factors-hub-2025.pdf" TargetMode="External"/><Relationship Id="rId10" Type="http://schemas.openxmlformats.org/officeDocument/2006/relationships/hyperlink" Target="https://www.epa.gov/system/files/documents/2025-01/ghg-emission-factors-hub-2025.pdf" TargetMode="External"/><Relationship Id="rId19" Type="http://schemas.openxmlformats.org/officeDocument/2006/relationships/hyperlink" Target="https://www.epa.gov/system/files/documents/2025-01/ghg-emission-factors-hub-2025.pdf" TargetMode="External"/><Relationship Id="rId4" Type="http://schemas.openxmlformats.org/officeDocument/2006/relationships/hyperlink" Target="https://www.epa.gov/system/files/documents/2025-01/ghg-emission-factors-hub-2025.pdf" TargetMode="External"/><Relationship Id="rId9" Type="http://schemas.openxmlformats.org/officeDocument/2006/relationships/hyperlink" Target="https://www.mckinsey.com/industries/automotive-and-assembly/our-insights/how-hydrogen-combustion-engines-can-contribute-to-zero-emissions" TargetMode="External"/><Relationship Id="rId14" Type="http://schemas.openxmlformats.org/officeDocument/2006/relationships/hyperlink" Target="https://www.ipcc-nggip.iges.or.jp/public/2006gl/pdf/2_Volume2/V2_2_Ch2_Stationary_Combustion.pdf" TargetMode="External"/><Relationship Id="rId22" Type="http://schemas.openxmlformats.org/officeDocument/2006/relationships/hyperlink" Target="https://www.epa.gov/system/files/documents/2025-01/ghg-emission-factors-hub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63"/>
  <sheetViews>
    <sheetView tabSelected="1" topLeftCell="R1" workbookViewId="0">
      <selection activeCell="Y5" sqref="Y5"/>
    </sheetView>
  </sheetViews>
  <sheetFormatPr defaultRowHeight="14.5" x14ac:dyDescent="0.35"/>
  <cols>
    <col min="8" max="8" width="25.54296875" customWidth="1"/>
    <col min="9" max="9" width="15.1796875" customWidth="1"/>
    <col min="11" max="11" width="11.08984375" customWidth="1"/>
    <col min="12" max="12" width="13.08984375" customWidth="1"/>
    <col min="13" max="13" width="14.7265625" customWidth="1"/>
    <col min="14" max="14" width="9.7265625" customWidth="1"/>
    <col min="15" max="15" width="11.08984375" customWidth="1"/>
    <col min="16" max="16" width="14.26953125" customWidth="1"/>
    <col min="17" max="17" width="20.54296875" bestFit="1" customWidth="1"/>
    <col min="18" max="18" width="33.90625" bestFit="1" customWidth="1"/>
    <col min="19" max="19" width="28.7265625" bestFit="1" customWidth="1"/>
    <col min="20" max="20" width="20.1796875" bestFit="1" customWidth="1"/>
    <col min="21" max="21" width="31.36328125" bestFit="1" customWidth="1"/>
  </cols>
  <sheetData>
    <row r="1" spans="1:21" x14ac:dyDescent="0.35">
      <c r="A1" s="1" t="s">
        <v>0</v>
      </c>
      <c r="B1" s="1" t="s">
        <v>1</v>
      </c>
      <c r="C1" s="1" t="s">
        <v>3638</v>
      </c>
      <c r="D1" s="1" t="s">
        <v>3639</v>
      </c>
      <c r="E1" s="1" t="s">
        <v>3640</v>
      </c>
      <c r="F1" s="1" t="s">
        <v>3641</v>
      </c>
      <c r="G1" s="1" t="s">
        <v>3642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3633</v>
      </c>
      <c r="R1" s="1" t="s">
        <v>3634</v>
      </c>
      <c r="S1" s="1" t="s">
        <v>3635</v>
      </c>
      <c r="T1" s="1" t="s">
        <v>3636</v>
      </c>
      <c r="U1" s="1" t="s">
        <v>3637</v>
      </c>
    </row>
    <row r="2" spans="1:21" x14ac:dyDescent="0.35">
      <c r="A2" t="s">
        <v>11</v>
      </c>
      <c r="B2" t="s">
        <v>3239</v>
      </c>
      <c r="C2" t="str">
        <f>SUBSTITUTE(Table1[[#This Row],[Fuel]],", ",",")</f>
        <v>fossil gas: natural gas</v>
      </c>
      <c r="D2" t="s">
        <v>3239</v>
      </c>
      <c r="H2" t="s">
        <v>3436</v>
      </c>
      <c r="I2">
        <v>80</v>
      </c>
      <c r="J2" t="s">
        <v>3444</v>
      </c>
      <c r="K2" t="s">
        <v>29</v>
      </c>
      <c r="L2" t="s">
        <v>29</v>
      </c>
      <c r="M2" t="s">
        <v>29</v>
      </c>
      <c r="N2">
        <v>36.692494000000003</v>
      </c>
      <c r="O2">
        <v>65.985089000000002</v>
      </c>
      <c r="P2" t="s">
        <v>3453</v>
      </c>
      <c r="Q2" s="3">
        <f>Table1[[#This Row],[Capacity (MW)]]*0.395*8760*10^-6</f>
        <v>0.27681600000000001</v>
      </c>
      <c r="R2" s="3" cm="1">
        <f t="array" ref="R2">AVERAGE(VLOOKUP(_xlfn.TEXTSPLIT(Table1[[#This Row],[Fuel (no space after comma)]], ","), FuelList_Final_EF!$A$2:$B$65, 2, FALSE))</f>
        <v>53.06</v>
      </c>
      <c r="S2" s="3">
        <f>Table1[[#This Row],[Generation (TWh)]]*10^9*VLOOKUP(Table1[[#This Row],[Turbine/Engine Technology]],Technology_HR!$A$2:$B$11,2,FALSE)*10^-6</f>
        <v>3047744.1599999997</v>
      </c>
      <c r="T2" s="5">
        <f>Table1[[#This Row],[Fuel Consumption (mmBtu)]]*Table1[[#This Row],[Emission Factor (kg CO2/ mmBtu)]]*10^3</f>
        <v>161713305129.59998</v>
      </c>
      <c r="U2" s="3">
        <f>Table1[[#This Row],[Emissions (g CO2)]]/(Table1[[#This Row],[Generation (TWh)]]*10^9)</f>
        <v>584.1905999999999</v>
      </c>
    </row>
    <row r="3" spans="1:21" x14ac:dyDescent="0.35">
      <c r="A3" t="s">
        <v>11</v>
      </c>
      <c r="B3" t="s">
        <v>3239</v>
      </c>
      <c r="C3" t="str">
        <f>SUBSTITUTE(Table1[[#This Row],[Fuel]],", ",",")</f>
        <v>fossil gas: natural gas</v>
      </c>
      <c r="D3" t="s">
        <v>3239</v>
      </c>
      <c r="H3" t="s">
        <v>3436</v>
      </c>
      <c r="I3">
        <v>80</v>
      </c>
      <c r="J3" t="s">
        <v>3444</v>
      </c>
      <c r="K3" t="s">
        <v>29</v>
      </c>
      <c r="L3" t="s">
        <v>29</v>
      </c>
      <c r="M3" t="s">
        <v>29</v>
      </c>
      <c r="N3">
        <v>36.692494000000003</v>
      </c>
      <c r="O3">
        <v>65.985089000000002</v>
      </c>
      <c r="P3" t="s">
        <v>3453</v>
      </c>
      <c r="Q3" s="3">
        <f>Table1[[#This Row],[Capacity (MW)]]*0.395*8760*10^-6</f>
        <v>0.27681600000000001</v>
      </c>
      <c r="R3" s="3" cm="1">
        <f t="array" ref="R3">AVERAGE(VLOOKUP(_xlfn.TEXTSPLIT(Table1[[#This Row],[Fuel (no space after comma)]], ","), FuelList_Final_EF!$A$2:$B$65, 2, FALSE))</f>
        <v>53.06</v>
      </c>
      <c r="S3" s="3">
        <f>Table1[[#This Row],[Generation (TWh)]]*10^9*VLOOKUP(Table1[[#This Row],[Turbine/Engine Technology]],Technology_HR!$A$2:$B$11,2,FALSE)*10^-6</f>
        <v>3047744.1599999997</v>
      </c>
      <c r="T3" s="5">
        <f>Table1[[#This Row],[Fuel Consumption (mmBtu)]]*Table1[[#This Row],[Emission Factor (kg CO2/ mmBtu)]]*10^3</f>
        <v>161713305129.59998</v>
      </c>
      <c r="U3" s="3">
        <f>Table1[[#This Row],[Emissions (g CO2)]]/(Table1[[#This Row],[Generation (TWh)]]*10^9)</f>
        <v>584.1905999999999</v>
      </c>
    </row>
    <row r="4" spans="1:21" x14ac:dyDescent="0.35">
      <c r="A4" t="s">
        <v>12</v>
      </c>
      <c r="B4" t="s">
        <v>3239</v>
      </c>
      <c r="C4" t="str">
        <f>SUBSTITUTE(Table1[[#This Row],[Fuel]],", ",",")</f>
        <v>fossil gas: natural gas</v>
      </c>
      <c r="D4" t="s">
        <v>3239</v>
      </c>
      <c r="H4" t="s">
        <v>3437</v>
      </c>
      <c r="I4">
        <v>59</v>
      </c>
      <c r="J4" t="s">
        <v>3445</v>
      </c>
      <c r="K4" t="s">
        <v>29</v>
      </c>
      <c r="L4" t="s">
        <v>29</v>
      </c>
      <c r="M4" t="s">
        <v>29</v>
      </c>
      <c r="N4">
        <v>36.703200000000002</v>
      </c>
      <c r="O4">
        <v>67.135559999999998</v>
      </c>
      <c r="P4" t="s">
        <v>3453</v>
      </c>
      <c r="Q4" s="3">
        <f>Table1[[#This Row],[Capacity (MW)]]*0.395*8760*10^-6</f>
        <v>0.20415179999999997</v>
      </c>
      <c r="R4" s="3" cm="1">
        <f t="array" ref="R4">AVERAGE(VLOOKUP(_xlfn.TEXTSPLIT(Table1[[#This Row],[Fuel (no space after comma)]], ","), FuelList_Final_EF!$A$2:$B$65, 2, FALSE))</f>
        <v>53.06</v>
      </c>
      <c r="S4" s="3">
        <f>Table1[[#This Row],[Generation (TWh)]]*10^9*VLOOKUP(Table1[[#This Row],[Turbine/Engine Technology]],Technology_HR!$A$2:$B$11,2,FALSE)*10^-6</f>
        <v>1816951.0199999998</v>
      </c>
      <c r="T4" s="5">
        <f>Table1[[#This Row],[Fuel Consumption (mmBtu)]]*Table1[[#This Row],[Emission Factor (kg CO2/ mmBtu)]]*10^3</f>
        <v>96407421121.199997</v>
      </c>
      <c r="U4" s="3">
        <f>Table1[[#This Row],[Emissions (g CO2)]]/(Table1[[#This Row],[Generation (TWh)]]*10^9)</f>
        <v>472.23400000000004</v>
      </c>
    </row>
    <row r="5" spans="1:21" x14ac:dyDescent="0.35">
      <c r="A5" t="s">
        <v>13</v>
      </c>
      <c r="B5" t="s">
        <v>3240</v>
      </c>
      <c r="C5" t="str">
        <f>SUBSTITUTE(Table1[[#This Row],[Fuel]],", ",",")</f>
        <v>fossil gas: natural gas,fossil liquids: diesel</v>
      </c>
      <c r="D5" t="s">
        <v>3239</v>
      </c>
      <c r="E5" t="s">
        <v>3258</v>
      </c>
      <c r="H5" t="s">
        <v>3437</v>
      </c>
      <c r="I5">
        <v>105</v>
      </c>
      <c r="J5" t="s">
        <v>3446</v>
      </c>
      <c r="K5">
        <v>2009</v>
      </c>
      <c r="L5" t="s">
        <v>29</v>
      </c>
      <c r="M5" t="s">
        <v>29</v>
      </c>
      <c r="N5">
        <v>34.561557000000001</v>
      </c>
      <c r="O5">
        <v>69.294854000000001</v>
      </c>
      <c r="P5" t="s">
        <v>3453</v>
      </c>
      <c r="Q5" s="3">
        <f>Table1[[#This Row],[Capacity (MW)]]*0.395*8760*10^-6</f>
        <v>0.36332100000000001</v>
      </c>
      <c r="R5" s="3" cm="1">
        <f t="array" ref="R5">AVERAGE(VLOOKUP(_xlfn.TEXTSPLIT(Table1[[#This Row],[Fuel (no space after comma)]], ","), FuelList_Final_EF!$A$2:$B$65, 2, FALSE))</f>
        <v>65.583341148886291</v>
      </c>
      <c r="S5" s="3">
        <f>Table1[[#This Row],[Generation (TWh)]]*10^9*VLOOKUP(Table1[[#This Row],[Turbine/Engine Technology]],Technology_HR!$A$2:$B$11,2,FALSE)*10^-6</f>
        <v>3233556.9</v>
      </c>
      <c r="T5" s="5">
        <f>Table1[[#This Row],[Fuel Consumption (mmBtu)]]*Table1[[#This Row],[Emission Factor (kg CO2/ mmBtu)]]*10^3</f>
        <v>212067465297.03519</v>
      </c>
      <c r="U5" s="3">
        <f>Table1[[#This Row],[Emissions (g CO2)]]/(Table1[[#This Row],[Generation (TWh)]]*10^9)</f>
        <v>583.69173622508799</v>
      </c>
    </row>
    <row r="6" spans="1:21" x14ac:dyDescent="0.35">
      <c r="A6" t="s">
        <v>14</v>
      </c>
      <c r="B6" t="s">
        <v>3239</v>
      </c>
      <c r="C6" t="str">
        <f>SUBSTITUTE(Table1[[#This Row],[Fuel]],", ",",")</f>
        <v>fossil gas: natural gas</v>
      </c>
      <c r="D6" t="s">
        <v>3239</v>
      </c>
      <c r="H6" t="s">
        <v>3438</v>
      </c>
      <c r="I6">
        <v>170</v>
      </c>
      <c r="J6" t="s">
        <v>3447</v>
      </c>
      <c r="K6" t="s">
        <v>29</v>
      </c>
      <c r="L6" t="s">
        <v>29</v>
      </c>
      <c r="M6" t="s">
        <v>29</v>
      </c>
      <c r="N6">
        <v>40.737819000000002</v>
      </c>
      <c r="O6">
        <v>19.703410999999999</v>
      </c>
      <c r="P6" t="s">
        <v>3454</v>
      </c>
      <c r="Q6" s="3">
        <f>Table1[[#This Row],[Capacity (MW)]]*0.395*8760*10^-6</f>
        <v>0.58823399999999992</v>
      </c>
      <c r="R6" s="3" cm="1">
        <f t="array" ref="R6">AVERAGE(VLOOKUP(_xlfn.TEXTSPLIT(Table1[[#This Row],[Fuel (no space after comma)]], ","), FuelList_Final_EF!$A$2:$B$65, 2, FALSE))</f>
        <v>53.06</v>
      </c>
      <c r="S6" s="3">
        <f>Table1[[#This Row],[Generation (TWh)]]*10^9*VLOOKUP(Table1[[#This Row],[Turbine/Engine Technology]],Technology_HR!$A$2:$B$11,2,FALSE)*10^-6</f>
        <v>4440578.4659999991</v>
      </c>
      <c r="T6" s="5">
        <f>Table1[[#This Row],[Fuel Consumption (mmBtu)]]*Table1[[#This Row],[Emission Factor (kg CO2/ mmBtu)]]*10^3</f>
        <v>235617093405.95996</v>
      </c>
      <c r="U6" s="3">
        <f>Table1[[#This Row],[Emissions (g CO2)]]/(Table1[[#This Row],[Generation (TWh)]]*10^9)</f>
        <v>400.54993999999999</v>
      </c>
    </row>
    <row r="7" spans="1:21" x14ac:dyDescent="0.35">
      <c r="A7" t="s">
        <v>15</v>
      </c>
      <c r="B7" t="s">
        <v>3241</v>
      </c>
      <c r="C7" t="str">
        <f>SUBSTITUTE(Table1[[#This Row],[Fuel]],", ",",")</f>
        <v>fossil liquids: heavy fuel oil</v>
      </c>
      <c r="D7" t="s">
        <v>3241</v>
      </c>
      <c r="H7" t="s">
        <v>3437</v>
      </c>
      <c r="I7">
        <v>52.2</v>
      </c>
      <c r="J7" t="s">
        <v>3448</v>
      </c>
      <c r="K7">
        <v>2023</v>
      </c>
      <c r="L7" t="s">
        <v>29</v>
      </c>
      <c r="M7" t="s">
        <v>29</v>
      </c>
      <c r="N7">
        <v>40.473318999999996</v>
      </c>
      <c r="O7">
        <v>19.445376</v>
      </c>
      <c r="P7" t="s">
        <v>3454</v>
      </c>
      <c r="Q7" s="3">
        <f>Table1[[#This Row],[Capacity (MW)]]*0.395*8760*10^-6</f>
        <v>0.18062244000000002</v>
      </c>
      <c r="R7" s="3" cm="1">
        <f t="array" ref="R7">AVERAGE(VLOOKUP(_xlfn.TEXTSPLIT(Table1[[#This Row],[Fuel (no space after comma)]], ","), FuelList_Final_EF!$A$2:$B$65, 2, FALSE))</f>
        <v>81.602530311017389</v>
      </c>
      <c r="S7" s="3">
        <f>Table1[[#This Row],[Generation (TWh)]]*10^9*VLOOKUP(Table1[[#This Row],[Turbine/Engine Technology]],Technology_HR!$A$2:$B$11,2,FALSE)*10^-6</f>
        <v>1607539.7160000002</v>
      </c>
      <c r="T7" s="5">
        <f>Table1[[#This Row],[Fuel Consumption (mmBtu)]]*Table1[[#This Row],[Emission Factor (kg CO2/ mmBtu)]]*10^3</f>
        <v>131179308401.05431</v>
      </c>
      <c r="U7" s="3">
        <f>Table1[[#This Row],[Emissions (g CO2)]]/(Table1[[#This Row],[Generation (TWh)]]*10^9)</f>
        <v>726.26251976805474</v>
      </c>
    </row>
    <row r="8" spans="1:21" x14ac:dyDescent="0.35">
      <c r="A8" t="s">
        <v>15</v>
      </c>
      <c r="B8" t="s">
        <v>3241</v>
      </c>
      <c r="C8" t="str">
        <f>SUBSTITUTE(Table1[[#This Row],[Fuel]],", ",",")</f>
        <v>fossil liquids: heavy fuel oil</v>
      </c>
      <c r="D8" t="s">
        <v>3241</v>
      </c>
      <c r="H8" t="s">
        <v>3437</v>
      </c>
      <c r="I8">
        <v>58</v>
      </c>
      <c r="J8" t="s">
        <v>3448</v>
      </c>
      <c r="K8">
        <v>2023</v>
      </c>
      <c r="L8" t="s">
        <v>29</v>
      </c>
      <c r="M8" t="s">
        <v>29</v>
      </c>
      <c r="N8">
        <v>40.473318999999996</v>
      </c>
      <c r="O8">
        <v>19.445376</v>
      </c>
      <c r="P8" t="s">
        <v>3454</v>
      </c>
      <c r="Q8" s="3">
        <f>Table1[[#This Row],[Capacity (MW)]]*0.395*8760*10^-6</f>
        <v>0.2006916</v>
      </c>
      <c r="R8" s="3" cm="1">
        <f t="array" ref="R8">AVERAGE(VLOOKUP(_xlfn.TEXTSPLIT(Table1[[#This Row],[Fuel (no space after comma)]], ","), FuelList_Final_EF!$A$2:$B$65, 2, FALSE))</f>
        <v>81.602530311017389</v>
      </c>
      <c r="S8" s="3">
        <f>Table1[[#This Row],[Generation (TWh)]]*10^9*VLOOKUP(Table1[[#This Row],[Turbine/Engine Technology]],Technology_HR!$A$2:$B$11,2,FALSE)*10^-6</f>
        <v>1786155.24</v>
      </c>
      <c r="T8" s="5">
        <f>Table1[[#This Row],[Fuel Consumption (mmBtu)]]*Table1[[#This Row],[Emission Factor (kg CO2/ mmBtu)]]*10^3</f>
        <v>145754787112.28253</v>
      </c>
      <c r="U8" s="3">
        <f>Table1[[#This Row],[Emissions (g CO2)]]/(Table1[[#This Row],[Generation (TWh)]]*10^9)</f>
        <v>726.26251976805474</v>
      </c>
    </row>
    <row r="9" spans="1:21" x14ac:dyDescent="0.35">
      <c r="A9" t="s">
        <v>16</v>
      </c>
      <c r="B9" t="s">
        <v>3242</v>
      </c>
      <c r="C9" t="str">
        <f>SUBSTITUTE(Table1[[#This Row],[Fuel]],", ",",")</f>
        <v>fossil gas: lng</v>
      </c>
      <c r="D9" t="s">
        <v>3242</v>
      </c>
      <c r="H9" t="s">
        <v>59</v>
      </c>
      <c r="I9">
        <v>100</v>
      </c>
      <c r="J9" t="s">
        <v>3447</v>
      </c>
      <c r="K9" t="s">
        <v>29</v>
      </c>
      <c r="L9" t="s">
        <v>29</v>
      </c>
      <c r="M9" t="s">
        <v>29</v>
      </c>
      <c r="N9">
        <v>40.490183000000002</v>
      </c>
      <c r="O9">
        <v>19.435490999999999</v>
      </c>
      <c r="P9" t="s">
        <v>3454</v>
      </c>
      <c r="Q9" s="3">
        <f>Table1[[#This Row],[Capacity (MW)]]*0.395*8760*10^-6</f>
        <v>0.34601999999999999</v>
      </c>
      <c r="R9" s="3" cm="1">
        <f t="array" ref="R9">AVERAGE(VLOOKUP(_xlfn.TEXTSPLIT(Table1[[#This Row],[Fuel (no space after comma)]], ","), FuelList_Final_EF!$A$2:$B$65, 2, FALSE))</f>
        <v>67.685819715340017</v>
      </c>
      <c r="S9" s="3">
        <f>Table1[[#This Row],[Generation (TWh)]]*10^9*VLOOKUP(Table1[[#This Row],[Turbine/Engine Technology]],Technology_HR!$A$2:$B$11,2,FALSE)*10^-6</f>
        <v>2870408.9099999997</v>
      </c>
      <c r="T9" s="5">
        <f>Table1[[#This Row],[Fuel Consumption (mmBtu)]]*Table1[[#This Row],[Emission Factor (kg CO2/ mmBtu)]]*10^3</f>
        <v>194285979991.56561</v>
      </c>
      <c r="U9" s="3">
        <f>Table1[[#This Row],[Emissions (g CO2)]]/(Table1[[#This Row],[Generation (TWh)]]*10^9)</f>
        <v>561.48771744860301</v>
      </c>
    </row>
    <row r="10" spans="1:21" x14ac:dyDescent="0.35">
      <c r="A10" t="s">
        <v>16</v>
      </c>
      <c r="B10" t="s">
        <v>3242</v>
      </c>
      <c r="C10" t="str">
        <f>SUBSTITUTE(Table1[[#This Row],[Fuel]],", ",",")</f>
        <v>fossil gas: lng</v>
      </c>
      <c r="D10" t="s">
        <v>3242</v>
      </c>
      <c r="H10" t="s">
        <v>59</v>
      </c>
      <c r="I10">
        <v>150</v>
      </c>
      <c r="J10" t="s">
        <v>3447</v>
      </c>
      <c r="K10" t="s">
        <v>29</v>
      </c>
      <c r="L10" t="s">
        <v>29</v>
      </c>
      <c r="M10" t="s">
        <v>29</v>
      </c>
      <c r="N10">
        <v>40.490183000000002</v>
      </c>
      <c r="O10">
        <v>19.435490999999999</v>
      </c>
      <c r="P10" t="s">
        <v>3454</v>
      </c>
      <c r="Q10" s="3">
        <f>Table1[[#This Row],[Capacity (MW)]]*0.395*8760*10^-6</f>
        <v>0.51902999999999999</v>
      </c>
      <c r="R10" s="3" cm="1">
        <f t="array" ref="R10">AVERAGE(VLOOKUP(_xlfn.TEXTSPLIT(Table1[[#This Row],[Fuel (no space after comma)]], ","), FuelList_Final_EF!$A$2:$B$65, 2, FALSE))</f>
        <v>67.685819715340017</v>
      </c>
      <c r="S10" s="3">
        <f>Table1[[#This Row],[Generation (TWh)]]*10^9*VLOOKUP(Table1[[#This Row],[Turbine/Engine Technology]],Technology_HR!$A$2:$B$11,2,FALSE)*10^-6</f>
        <v>4305613.3650000002</v>
      </c>
      <c r="T10" s="5">
        <f>Table1[[#This Row],[Fuel Consumption (mmBtu)]]*Table1[[#This Row],[Emission Factor (kg CO2/ mmBtu)]]*10^3</f>
        <v>291428969987.34851</v>
      </c>
      <c r="U10" s="3">
        <f>Table1[[#This Row],[Emissions (g CO2)]]/(Table1[[#This Row],[Generation (TWh)]]*10^9)</f>
        <v>561.48771744860323</v>
      </c>
    </row>
    <row r="11" spans="1:21" x14ac:dyDescent="0.35">
      <c r="A11" t="s">
        <v>16</v>
      </c>
      <c r="B11" t="s">
        <v>3242</v>
      </c>
      <c r="C11" t="str">
        <f>SUBSTITUTE(Table1[[#This Row],[Fuel]],", ",",")</f>
        <v>fossil gas: lng</v>
      </c>
      <c r="D11" t="s">
        <v>3242</v>
      </c>
      <c r="H11" t="s">
        <v>59</v>
      </c>
      <c r="I11">
        <v>100</v>
      </c>
      <c r="J11" t="s">
        <v>3447</v>
      </c>
      <c r="K11" t="s">
        <v>29</v>
      </c>
      <c r="L11" t="s">
        <v>29</v>
      </c>
      <c r="M11" t="s">
        <v>29</v>
      </c>
      <c r="N11">
        <v>40.490183000000002</v>
      </c>
      <c r="O11">
        <v>19.435490999999999</v>
      </c>
      <c r="P11" t="s">
        <v>3454</v>
      </c>
      <c r="Q11" s="3">
        <f>Table1[[#This Row],[Capacity (MW)]]*0.395*8760*10^-6</f>
        <v>0.34601999999999999</v>
      </c>
      <c r="R11" s="3" cm="1">
        <f t="array" ref="R11">AVERAGE(VLOOKUP(_xlfn.TEXTSPLIT(Table1[[#This Row],[Fuel (no space after comma)]], ","), FuelList_Final_EF!$A$2:$B$65, 2, FALSE))</f>
        <v>67.685819715340017</v>
      </c>
      <c r="S11" s="3">
        <f>Table1[[#This Row],[Generation (TWh)]]*10^9*VLOOKUP(Table1[[#This Row],[Turbine/Engine Technology]],Technology_HR!$A$2:$B$11,2,FALSE)*10^-6</f>
        <v>2870408.9099999997</v>
      </c>
      <c r="T11" s="5">
        <f>Table1[[#This Row],[Fuel Consumption (mmBtu)]]*Table1[[#This Row],[Emission Factor (kg CO2/ mmBtu)]]*10^3</f>
        <v>194285979991.56561</v>
      </c>
      <c r="U11" s="3">
        <f>Table1[[#This Row],[Emissions (g CO2)]]/(Table1[[#This Row],[Generation (TWh)]]*10^9)</f>
        <v>561.48771744860301</v>
      </c>
    </row>
    <row r="12" spans="1:21" x14ac:dyDescent="0.35">
      <c r="A12" t="s">
        <v>17</v>
      </c>
      <c r="B12" t="s">
        <v>3240</v>
      </c>
      <c r="C12" t="str">
        <f>SUBSTITUTE(Table1[[#This Row],[Fuel]],", ",",")</f>
        <v>fossil gas: natural gas,fossil liquids: diesel</v>
      </c>
      <c r="D12" t="s">
        <v>3239</v>
      </c>
      <c r="E12" t="s">
        <v>3258</v>
      </c>
      <c r="H12" t="s">
        <v>3438</v>
      </c>
      <c r="I12">
        <v>338</v>
      </c>
      <c r="J12" t="s">
        <v>3446</v>
      </c>
      <c r="K12">
        <v>2019</v>
      </c>
      <c r="L12" t="s">
        <v>29</v>
      </c>
      <c r="M12" t="s">
        <v>29</v>
      </c>
      <c r="N12">
        <v>36.157606999999999</v>
      </c>
      <c r="O12">
        <v>5.2065479999999997</v>
      </c>
      <c r="P12" t="s">
        <v>3455</v>
      </c>
      <c r="Q12" s="3">
        <f>Table1[[#This Row],[Capacity (MW)]]*0.395*8760*10^-6</f>
        <v>1.1695476</v>
      </c>
      <c r="R12" s="3" cm="1">
        <f t="array" ref="R12">AVERAGE(VLOOKUP(_xlfn.TEXTSPLIT(Table1[[#This Row],[Fuel (no space after comma)]], ","), FuelList_Final_EF!$A$2:$B$65, 2, FALSE))</f>
        <v>65.583341148886291</v>
      </c>
      <c r="S12" s="3">
        <f>Table1[[#This Row],[Generation (TWh)]]*10^9*VLOOKUP(Table1[[#This Row],[Turbine/Engine Technology]],Technology_HR!$A$2:$B$11,2,FALSE)*10^-6</f>
        <v>8828914.8323999997</v>
      </c>
      <c r="T12" s="5">
        <f>Table1[[#This Row],[Fuel Consumption (mmBtu)]]*Table1[[#This Row],[Emission Factor (kg CO2/ mmBtu)]]*10^3</f>
        <v>579029733427.75146</v>
      </c>
      <c r="U12" s="3">
        <f>Table1[[#This Row],[Emissions (g CO2)]]/(Table1[[#This Row],[Generation (TWh)]]*10^9)</f>
        <v>495.08864233294264</v>
      </c>
    </row>
    <row r="13" spans="1:21" x14ac:dyDescent="0.35">
      <c r="A13" t="s">
        <v>17</v>
      </c>
      <c r="B13" t="s">
        <v>3240</v>
      </c>
      <c r="C13" t="str">
        <f>SUBSTITUTE(Table1[[#This Row],[Fuel]],", ",",")</f>
        <v>fossil gas: natural gas,fossil liquids: diesel</v>
      </c>
      <c r="D13" t="s">
        <v>3239</v>
      </c>
      <c r="E13" t="s">
        <v>3258</v>
      </c>
      <c r="H13" t="s">
        <v>3438</v>
      </c>
      <c r="I13">
        <v>338</v>
      </c>
      <c r="J13" t="s">
        <v>3446</v>
      </c>
      <c r="K13">
        <v>2019</v>
      </c>
      <c r="L13" t="s">
        <v>29</v>
      </c>
      <c r="M13" t="s">
        <v>29</v>
      </c>
      <c r="N13">
        <v>36.157606999999999</v>
      </c>
      <c r="O13">
        <v>5.2065479999999997</v>
      </c>
      <c r="P13" t="s">
        <v>3455</v>
      </c>
      <c r="Q13" s="3">
        <f>Table1[[#This Row],[Capacity (MW)]]*0.395*8760*10^-6</f>
        <v>1.1695476</v>
      </c>
      <c r="R13" s="3" cm="1">
        <f t="array" ref="R13">AVERAGE(VLOOKUP(_xlfn.TEXTSPLIT(Table1[[#This Row],[Fuel (no space after comma)]], ","), FuelList_Final_EF!$A$2:$B$65, 2, FALSE))</f>
        <v>65.583341148886291</v>
      </c>
      <c r="S13" s="3">
        <f>Table1[[#This Row],[Generation (TWh)]]*10^9*VLOOKUP(Table1[[#This Row],[Turbine/Engine Technology]],Technology_HR!$A$2:$B$11,2,FALSE)*10^-6</f>
        <v>8828914.8323999997</v>
      </c>
      <c r="T13" s="5">
        <f>Table1[[#This Row],[Fuel Consumption (mmBtu)]]*Table1[[#This Row],[Emission Factor (kg CO2/ mmBtu)]]*10^3</f>
        <v>579029733427.75146</v>
      </c>
      <c r="U13" s="3">
        <f>Table1[[#This Row],[Emissions (g CO2)]]/(Table1[[#This Row],[Generation (TWh)]]*10^9)</f>
        <v>495.08864233294264</v>
      </c>
    </row>
    <row r="14" spans="1:21" x14ac:dyDescent="0.35">
      <c r="A14" t="s">
        <v>17</v>
      </c>
      <c r="B14" t="s">
        <v>3240</v>
      </c>
      <c r="C14" t="str">
        <f>SUBSTITUTE(Table1[[#This Row],[Fuel]],", ",",")</f>
        <v>fossil gas: natural gas,fossil liquids: diesel</v>
      </c>
      <c r="D14" t="s">
        <v>3239</v>
      </c>
      <c r="E14" t="s">
        <v>3258</v>
      </c>
      <c r="H14" t="s">
        <v>3438</v>
      </c>
      <c r="I14">
        <v>338</v>
      </c>
      <c r="J14" t="s">
        <v>3446</v>
      </c>
      <c r="K14">
        <v>2019</v>
      </c>
      <c r="L14" t="s">
        <v>29</v>
      </c>
      <c r="M14" t="s">
        <v>29</v>
      </c>
      <c r="N14">
        <v>36.157606999999999</v>
      </c>
      <c r="O14">
        <v>5.2065479999999997</v>
      </c>
      <c r="P14" t="s">
        <v>3455</v>
      </c>
      <c r="Q14" s="3">
        <f>Table1[[#This Row],[Capacity (MW)]]*0.395*8760*10^-6</f>
        <v>1.1695476</v>
      </c>
      <c r="R14" s="3" cm="1">
        <f t="array" ref="R14">AVERAGE(VLOOKUP(_xlfn.TEXTSPLIT(Table1[[#This Row],[Fuel (no space after comma)]], ","), FuelList_Final_EF!$A$2:$B$65, 2, FALSE))</f>
        <v>65.583341148886291</v>
      </c>
      <c r="S14" s="3">
        <f>Table1[[#This Row],[Generation (TWh)]]*10^9*VLOOKUP(Table1[[#This Row],[Turbine/Engine Technology]],Technology_HR!$A$2:$B$11,2,FALSE)*10^-6</f>
        <v>8828914.8323999997</v>
      </c>
      <c r="T14" s="5">
        <f>Table1[[#This Row],[Fuel Consumption (mmBtu)]]*Table1[[#This Row],[Emission Factor (kg CO2/ mmBtu)]]*10^3</f>
        <v>579029733427.75146</v>
      </c>
      <c r="U14" s="3">
        <f>Table1[[#This Row],[Emissions (g CO2)]]/(Table1[[#This Row],[Generation (TWh)]]*10^9)</f>
        <v>495.08864233294264</v>
      </c>
    </row>
    <row r="15" spans="1:21" x14ac:dyDescent="0.35">
      <c r="A15" t="s">
        <v>17</v>
      </c>
      <c r="B15" t="s">
        <v>3243</v>
      </c>
      <c r="C15" t="str">
        <f>SUBSTITUTE(Table1[[#This Row],[Fuel]],", ",",")</f>
        <v>fossil gas: natural gas,fossil liquids: fuel oil</v>
      </c>
      <c r="D15" t="s">
        <v>3239</v>
      </c>
      <c r="E15" t="s">
        <v>3275</v>
      </c>
      <c r="H15" t="s">
        <v>3436</v>
      </c>
      <c r="I15">
        <v>126</v>
      </c>
      <c r="J15" t="s">
        <v>3446</v>
      </c>
      <c r="K15">
        <v>2010</v>
      </c>
      <c r="L15" t="s">
        <v>29</v>
      </c>
      <c r="M15" t="s">
        <v>29</v>
      </c>
      <c r="N15">
        <v>35.867800000000003</v>
      </c>
      <c r="O15">
        <v>6.0256369999999997</v>
      </c>
      <c r="P15" t="s">
        <v>3455</v>
      </c>
      <c r="Q15" s="3">
        <f>Table1[[#This Row],[Capacity (MW)]]*0.395*8760*10^-6</f>
        <v>0.43598520000000002</v>
      </c>
      <c r="R15" s="3" cm="1">
        <f t="array" ref="R15">AVERAGE(VLOOKUP(_xlfn.TEXTSPLIT(Table1[[#This Row],[Fuel (no space after comma)]], ","), FuelList_Final_EF!$A$2:$B$65, 2, FALSE))</f>
        <v>65.583341148886291</v>
      </c>
      <c r="S15" s="3">
        <f>Table1[[#This Row],[Generation (TWh)]]*10^9*VLOOKUP(Table1[[#This Row],[Turbine/Engine Technology]],Technology_HR!$A$2:$B$11,2,FALSE)*10^-6</f>
        <v>4800197.0520000001</v>
      </c>
      <c r="T15" s="5">
        <f>Table1[[#This Row],[Fuel Consumption (mmBtu)]]*Table1[[#This Row],[Emission Factor (kg CO2/ mmBtu)]]*10^3</f>
        <v>314812960843.19427</v>
      </c>
      <c r="U15" s="3">
        <f>Table1[[#This Row],[Emissions (g CO2)]]/(Table1[[#This Row],[Generation (TWh)]]*10^9)</f>
        <v>722.07258604923811</v>
      </c>
    </row>
    <row r="16" spans="1:21" x14ac:dyDescent="0.35">
      <c r="A16" t="s">
        <v>17</v>
      </c>
      <c r="B16" t="s">
        <v>3243</v>
      </c>
      <c r="C16" t="str">
        <f>SUBSTITUTE(Table1[[#This Row],[Fuel]],", ",",")</f>
        <v>fossil gas: natural gas,fossil liquids: fuel oil</v>
      </c>
      <c r="D16" t="s">
        <v>3239</v>
      </c>
      <c r="E16" t="s">
        <v>3275</v>
      </c>
      <c r="H16" t="s">
        <v>3436</v>
      </c>
      <c r="I16">
        <v>126</v>
      </c>
      <c r="J16" t="s">
        <v>3446</v>
      </c>
      <c r="K16">
        <v>2010</v>
      </c>
      <c r="L16" t="s">
        <v>29</v>
      </c>
      <c r="M16" t="s">
        <v>29</v>
      </c>
      <c r="N16">
        <v>35.867800000000003</v>
      </c>
      <c r="O16">
        <v>6.0256369999999997</v>
      </c>
      <c r="P16" t="s">
        <v>3455</v>
      </c>
      <c r="Q16" s="3">
        <f>Table1[[#This Row],[Capacity (MW)]]*0.395*8760*10^-6</f>
        <v>0.43598520000000002</v>
      </c>
      <c r="R16" s="3" cm="1">
        <f t="array" ref="R16">AVERAGE(VLOOKUP(_xlfn.TEXTSPLIT(Table1[[#This Row],[Fuel (no space after comma)]], ","), FuelList_Final_EF!$A$2:$B$65, 2, FALSE))</f>
        <v>65.583341148886291</v>
      </c>
      <c r="S16" s="3">
        <f>Table1[[#This Row],[Generation (TWh)]]*10^9*VLOOKUP(Table1[[#This Row],[Turbine/Engine Technology]],Technology_HR!$A$2:$B$11,2,FALSE)*10^-6</f>
        <v>4800197.0520000001</v>
      </c>
      <c r="T16" s="5">
        <f>Table1[[#This Row],[Fuel Consumption (mmBtu)]]*Table1[[#This Row],[Emission Factor (kg CO2/ mmBtu)]]*10^3</f>
        <v>314812960843.19427</v>
      </c>
      <c r="U16" s="3">
        <f>Table1[[#This Row],[Emissions (g CO2)]]/(Table1[[#This Row],[Generation (TWh)]]*10^9)</f>
        <v>722.07258604923811</v>
      </c>
    </row>
    <row r="17" spans="1:21" x14ac:dyDescent="0.35">
      <c r="A17" t="s">
        <v>17</v>
      </c>
      <c r="B17" t="s">
        <v>3243</v>
      </c>
      <c r="C17" t="str">
        <f>SUBSTITUTE(Table1[[#This Row],[Fuel]],", ",",")</f>
        <v>fossil gas: natural gas,fossil liquids: fuel oil</v>
      </c>
      <c r="D17" t="s">
        <v>3239</v>
      </c>
      <c r="E17" t="s">
        <v>3275</v>
      </c>
      <c r="H17" t="s">
        <v>3436</v>
      </c>
      <c r="I17">
        <v>132</v>
      </c>
      <c r="J17" t="s">
        <v>3446</v>
      </c>
      <c r="K17">
        <v>2014</v>
      </c>
      <c r="L17" t="s">
        <v>29</v>
      </c>
      <c r="M17" t="s">
        <v>29</v>
      </c>
      <c r="N17">
        <v>35.867800000000003</v>
      </c>
      <c r="O17">
        <v>6.0256369999999997</v>
      </c>
      <c r="P17" t="s">
        <v>3455</v>
      </c>
      <c r="Q17" s="3">
        <f>Table1[[#This Row],[Capacity (MW)]]*0.395*8760*10^-6</f>
        <v>0.4567464</v>
      </c>
      <c r="R17" s="3" cm="1">
        <f t="array" ref="R17">AVERAGE(VLOOKUP(_xlfn.TEXTSPLIT(Table1[[#This Row],[Fuel (no space after comma)]], ","), FuelList_Final_EF!$A$2:$B$65, 2, FALSE))</f>
        <v>65.583341148886291</v>
      </c>
      <c r="S17" s="3">
        <f>Table1[[#This Row],[Generation (TWh)]]*10^9*VLOOKUP(Table1[[#This Row],[Turbine/Engine Technology]],Technology_HR!$A$2:$B$11,2,FALSE)*10^-6</f>
        <v>5028777.8640000001</v>
      </c>
      <c r="T17" s="5">
        <f>Table1[[#This Row],[Fuel Consumption (mmBtu)]]*Table1[[#This Row],[Emission Factor (kg CO2/ mmBtu)]]*10^3</f>
        <v>329804054216.67969</v>
      </c>
      <c r="U17" s="3">
        <f>Table1[[#This Row],[Emissions (g CO2)]]/(Table1[[#This Row],[Generation (TWh)]]*10^9)</f>
        <v>722.072586049238</v>
      </c>
    </row>
    <row r="18" spans="1:21" x14ac:dyDescent="0.35">
      <c r="A18" t="s">
        <v>17</v>
      </c>
      <c r="B18" t="s">
        <v>3243</v>
      </c>
      <c r="C18" t="str">
        <f>SUBSTITUTE(Table1[[#This Row],[Fuel]],", ",",")</f>
        <v>fossil gas: natural gas,fossil liquids: fuel oil</v>
      </c>
      <c r="D18" t="s">
        <v>3239</v>
      </c>
      <c r="E18" t="s">
        <v>3275</v>
      </c>
      <c r="H18" t="s">
        <v>3436</v>
      </c>
      <c r="I18">
        <v>132</v>
      </c>
      <c r="J18" t="s">
        <v>3446</v>
      </c>
      <c r="K18">
        <v>2014</v>
      </c>
      <c r="L18" t="s">
        <v>29</v>
      </c>
      <c r="M18" t="s">
        <v>29</v>
      </c>
      <c r="N18">
        <v>35.867800000000003</v>
      </c>
      <c r="O18">
        <v>6.0256369999999997</v>
      </c>
      <c r="P18" t="s">
        <v>3455</v>
      </c>
      <c r="Q18" s="3">
        <f>Table1[[#This Row],[Capacity (MW)]]*0.395*8760*10^-6</f>
        <v>0.4567464</v>
      </c>
      <c r="R18" s="3" cm="1">
        <f t="array" ref="R18">AVERAGE(VLOOKUP(_xlfn.TEXTSPLIT(Table1[[#This Row],[Fuel (no space after comma)]], ","), FuelList_Final_EF!$A$2:$B$65, 2, FALSE))</f>
        <v>65.583341148886291</v>
      </c>
      <c r="S18" s="3">
        <f>Table1[[#This Row],[Generation (TWh)]]*10^9*VLOOKUP(Table1[[#This Row],[Turbine/Engine Technology]],Technology_HR!$A$2:$B$11,2,FALSE)*10^-6</f>
        <v>5028777.8640000001</v>
      </c>
      <c r="T18" s="5">
        <f>Table1[[#This Row],[Fuel Consumption (mmBtu)]]*Table1[[#This Row],[Emission Factor (kg CO2/ mmBtu)]]*10^3</f>
        <v>329804054216.67969</v>
      </c>
      <c r="U18" s="3">
        <f>Table1[[#This Row],[Emissions (g CO2)]]/(Table1[[#This Row],[Generation (TWh)]]*10^9)</f>
        <v>722.072586049238</v>
      </c>
    </row>
    <row r="19" spans="1:21" x14ac:dyDescent="0.35">
      <c r="A19" t="s">
        <v>17</v>
      </c>
      <c r="B19" t="s">
        <v>3243</v>
      </c>
      <c r="C19" t="str">
        <f>SUBSTITUTE(Table1[[#This Row],[Fuel]],", ",",")</f>
        <v>fossil gas: natural gas,fossil liquids: fuel oil</v>
      </c>
      <c r="D19" t="s">
        <v>3239</v>
      </c>
      <c r="E19" t="s">
        <v>3275</v>
      </c>
      <c r="H19" t="s">
        <v>3436</v>
      </c>
      <c r="I19">
        <v>138.80000000000001</v>
      </c>
      <c r="J19" t="s">
        <v>3446</v>
      </c>
      <c r="K19">
        <v>2019</v>
      </c>
      <c r="L19" t="s">
        <v>29</v>
      </c>
      <c r="M19" t="s">
        <v>29</v>
      </c>
      <c r="N19">
        <v>35.867800000000003</v>
      </c>
      <c r="O19">
        <v>6.0256369999999997</v>
      </c>
      <c r="P19" t="s">
        <v>3455</v>
      </c>
      <c r="Q19" s="3">
        <f>Table1[[#This Row],[Capacity (MW)]]*0.395*8760*10^-6</f>
        <v>0.48027576000000005</v>
      </c>
      <c r="R19" s="3" cm="1">
        <f t="array" ref="R19">AVERAGE(VLOOKUP(_xlfn.TEXTSPLIT(Table1[[#This Row],[Fuel (no space after comma)]], ","), FuelList_Final_EF!$A$2:$B$65, 2, FALSE))</f>
        <v>65.583341148886291</v>
      </c>
      <c r="S19" s="3">
        <f>Table1[[#This Row],[Generation (TWh)]]*10^9*VLOOKUP(Table1[[#This Row],[Turbine/Engine Technology]],Technology_HR!$A$2:$B$11,2,FALSE)*10^-6</f>
        <v>5287836.1176000005</v>
      </c>
      <c r="T19" s="5">
        <f>Table1[[#This Row],[Fuel Consumption (mmBtu)]]*Table1[[#This Row],[Emission Factor (kg CO2/ mmBtu)]]*10^3</f>
        <v>346793960039.96326</v>
      </c>
      <c r="U19" s="3">
        <f>Table1[[#This Row],[Emissions (g CO2)]]/(Table1[[#This Row],[Generation (TWh)]]*10^9)</f>
        <v>722.07258604923811</v>
      </c>
    </row>
    <row r="20" spans="1:21" x14ac:dyDescent="0.35">
      <c r="A20" t="s">
        <v>17</v>
      </c>
      <c r="B20" t="s">
        <v>3243</v>
      </c>
      <c r="C20" t="str">
        <f>SUBSTITUTE(Table1[[#This Row],[Fuel]],", ",",")</f>
        <v>fossil gas: natural gas,fossil liquids: fuel oil</v>
      </c>
      <c r="D20" t="s">
        <v>3239</v>
      </c>
      <c r="E20" t="s">
        <v>3275</v>
      </c>
      <c r="H20" t="s">
        <v>3436</v>
      </c>
      <c r="I20">
        <v>138.80000000000001</v>
      </c>
      <c r="J20" t="s">
        <v>3446</v>
      </c>
      <c r="K20">
        <v>2019</v>
      </c>
      <c r="L20" t="s">
        <v>29</v>
      </c>
      <c r="M20" t="s">
        <v>29</v>
      </c>
      <c r="N20">
        <v>35.867800000000003</v>
      </c>
      <c r="O20">
        <v>6.0256369999999997</v>
      </c>
      <c r="P20" t="s">
        <v>3455</v>
      </c>
      <c r="Q20" s="3">
        <f>Table1[[#This Row],[Capacity (MW)]]*0.395*8760*10^-6</f>
        <v>0.48027576000000005</v>
      </c>
      <c r="R20" s="3" cm="1">
        <f t="array" ref="R20">AVERAGE(VLOOKUP(_xlfn.TEXTSPLIT(Table1[[#This Row],[Fuel (no space after comma)]], ","), FuelList_Final_EF!$A$2:$B$65, 2, FALSE))</f>
        <v>65.583341148886291</v>
      </c>
      <c r="S20" s="3">
        <f>Table1[[#This Row],[Generation (TWh)]]*10^9*VLOOKUP(Table1[[#This Row],[Turbine/Engine Technology]],Technology_HR!$A$2:$B$11,2,FALSE)*10^-6</f>
        <v>5287836.1176000005</v>
      </c>
      <c r="T20" s="5">
        <f>Table1[[#This Row],[Fuel Consumption (mmBtu)]]*Table1[[#This Row],[Emission Factor (kg CO2/ mmBtu)]]*10^3</f>
        <v>346793960039.96326</v>
      </c>
      <c r="U20" s="3">
        <f>Table1[[#This Row],[Emissions (g CO2)]]/(Table1[[#This Row],[Generation (TWh)]]*10^9)</f>
        <v>722.07258604923811</v>
      </c>
    </row>
    <row r="21" spans="1:21" x14ac:dyDescent="0.35">
      <c r="A21" t="s">
        <v>17</v>
      </c>
      <c r="B21" t="s">
        <v>3239</v>
      </c>
      <c r="C21" t="str">
        <f>SUBSTITUTE(Table1[[#This Row],[Fuel]],", ",",")</f>
        <v>fossil gas: natural gas</v>
      </c>
      <c r="D21" t="s">
        <v>3239</v>
      </c>
      <c r="H21" t="s">
        <v>3438</v>
      </c>
      <c r="I21">
        <v>699</v>
      </c>
      <c r="J21" t="s">
        <v>3446</v>
      </c>
      <c r="K21">
        <v>2022</v>
      </c>
      <c r="L21" t="s">
        <v>29</v>
      </c>
      <c r="M21" t="s">
        <v>29</v>
      </c>
      <c r="N21">
        <v>36.739578000000002</v>
      </c>
      <c r="O21">
        <v>6.2510139999999996</v>
      </c>
      <c r="P21" t="s">
        <v>3455</v>
      </c>
      <c r="Q21" s="3">
        <f>Table1[[#This Row],[Capacity (MW)]]*0.395*8760*10^-6</f>
        <v>2.4186798</v>
      </c>
      <c r="R21" s="3" cm="1">
        <f t="array" ref="R21">AVERAGE(VLOOKUP(_xlfn.TEXTSPLIT(Table1[[#This Row],[Fuel (no space after comma)]], ","), FuelList_Final_EF!$A$2:$B$65, 2, FALSE))</f>
        <v>53.06</v>
      </c>
      <c r="S21" s="3">
        <f>Table1[[#This Row],[Generation (TWh)]]*10^9*VLOOKUP(Table1[[#This Row],[Turbine/Engine Technology]],Technology_HR!$A$2:$B$11,2,FALSE)*10^-6</f>
        <v>18258613.810199998</v>
      </c>
      <c r="T21" s="5">
        <f>Table1[[#This Row],[Fuel Consumption (mmBtu)]]*Table1[[#This Row],[Emission Factor (kg CO2/ mmBtu)]]*10^3</f>
        <v>968802048769.21204</v>
      </c>
      <c r="U21" s="3">
        <f>Table1[[#This Row],[Emissions (g CO2)]]/(Table1[[#This Row],[Generation (TWh)]]*10^9)</f>
        <v>400.54993999999999</v>
      </c>
    </row>
    <row r="22" spans="1:21" x14ac:dyDescent="0.35">
      <c r="A22" t="s">
        <v>17</v>
      </c>
      <c r="B22" t="s">
        <v>3239</v>
      </c>
      <c r="C22" t="str">
        <f>SUBSTITUTE(Table1[[#This Row],[Fuel]],", ",",")</f>
        <v>fossil gas: natural gas</v>
      </c>
      <c r="D22" t="s">
        <v>3239</v>
      </c>
      <c r="H22" t="s">
        <v>3438</v>
      </c>
      <c r="I22">
        <v>699</v>
      </c>
      <c r="J22" t="s">
        <v>3446</v>
      </c>
      <c r="K22">
        <v>2022</v>
      </c>
      <c r="L22" t="s">
        <v>29</v>
      </c>
      <c r="M22" t="s">
        <v>29</v>
      </c>
      <c r="N22">
        <v>36.739578000000002</v>
      </c>
      <c r="O22">
        <v>6.2510139999999996</v>
      </c>
      <c r="P22" t="s">
        <v>3455</v>
      </c>
      <c r="Q22" s="3">
        <f>Table1[[#This Row],[Capacity (MW)]]*0.395*8760*10^-6</f>
        <v>2.4186798</v>
      </c>
      <c r="R22" s="3" cm="1">
        <f t="array" ref="R22">AVERAGE(VLOOKUP(_xlfn.TEXTSPLIT(Table1[[#This Row],[Fuel (no space after comma)]], ","), FuelList_Final_EF!$A$2:$B$65, 2, FALSE))</f>
        <v>53.06</v>
      </c>
      <c r="S22" s="3">
        <f>Table1[[#This Row],[Generation (TWh)]]*10^9*VLOOKUP(Table1[[#This Row],[Turbine/Engine Technology]],Technology_HR!$A$2:$B$11,2,FALSE)*10^-6</f>
        <v>18258613.810199998</v>
      </c>
      <c r="T22" s="5">
        <f>Table1[[#This Row],[Fuel Consumption (mmBtu)]]*Table1[[#This Row],[Emission Factor (kg CO2/ mmBtu)]]*10^3</f>
        <v>968802048769.21204</v>
      </c>
      <c r="U22" s="3">
        <f>Table1[[#This Row],[Emissions (g CO2)]]/(Table1[[#This Row],[Generation (TWh)]]*10^9)</f>
        <v>400.54993999999999</v>
      </c>
    </row>
    <row r="23" spans="1:21" x14ac:dyDescent="0.35">
      <c r="A23" t="s">
        <v>18</v>
      </c>
      <c r="B23" t="s">
        <v>3243</v>
      </c>
      <c r="C23" t="str">
        <f>SUBSTITUTE(Table1[[#This Row],[Fuel]],", ",",")</f>
        <v>fossil gas: natural gas,fossil liquids: fuel oil</v>
      </c>
      <c r="D23" t="s">
        <v>3239</v>
      </c>
      <c r="E23" t="s">
        <v>3275</v>
      </c>
      <c r="H23" t="s">
        <v>3436</v>
      </c>
      <c r="I23">
        <v>244.5</v>
      </c>
      <c r="J23" t="s">
        <v>3446</v>
      </c>
      <c r="K23">
        <v>2007</v>
      </c>
      <c r="L23" t="s">
        <v>29</v>
      </c>
      <c r="M23" t="s">
        <v>29</v>
      </c>
      <c r="N23">
        <v>36.140101000000001</v>
      </c>
      <c r="O23">
        <v>2.9302199999999998</v>
      </c>
      <c r="P23" t="s">
        <v>3455</v>
      </c>
      <c r="Q23" s="3">
        <f>Table1[[#This Row],[Capacity (MW)]]*0.395*8760*10^-6</f>
        <v>0.84601890000000002</v>
      </c>
      <c r="R23" s="3" cm="1">
        <f t="array" ref="R23">AVERAGE(VLOOKUP(_xlfn.TEXTSPLIT(Table1[[#This Row],[Fuel (no space after comma)]], ","), FuelList_Final_EF!$A$2:$B$65, 2, FALSE))</f>
        <v>65.583341148886291</v>
      </c>
      <c r="S23" s="3">
        <f>Table1[[#This Row],[Generation (TWh)]]*10^9*VLOOKUP(Table1[[#This Row],[Turbine/Engine Technology]],Technology_HR!$A$2:$B$11,2,FALSE)*10^-6</f>
        <v>9314668.0889999997</v>
      </c>
      <c r="T23" s="5">
        <f>Table1[[#This Row],[Fuel Consumption (mmBtu)]]*Table1[[#This Row],[Emission Factor (kg CO2/ mmBtu)]]*10^3</f>
        <v>610887054969.53162</v>
      </c>
      <c r="U23" s="3">
        <f>Table1[[#This Row],[Emissions (g CO2)]]/(Table1[[#This Row],[Generation (TWh)]]*10^9)</f>
        <v>722.07258604923788</v>
      </c>
    </row>
    <row r="24" spans="1:21" x14ac:dyDescent="0.35">
      <c r="A24" t="s">
        <v>18</v>
      </c>
      <c r="B24" t="s">
        <v>3243</v>
      </c>
      <c r="C24" t="str">
        <f>SUBSTITUTE(Table1[[#This Row],[Fuel]],", ",",")</f>
        <v>fossil gas: natural gas,fossil liquids: fuel oil</v>
      </c>
      <c r="D24" t="s">
        <v>3239</v>
      </c>
      <c r="E24" t="s">
        <v>3275</v>
      </c>
      <c r="H24" t="s">
        <v>3436</v>
      </c>
      <c r="I24">
        <v>244.5</v>
      </c>
      <c r="J24" t="s">
        <v>3446</v>
      </c>
      <c r="K24">
        <v>2007</v>
      </c>
      <c r="L24" t="s">
        <v>29</v>
      </c>
      <c r="M24" t="s">
        <v>29</v>
      </c>
      <c r="N24">
        <v>36.140101000000001</v>
      </c>
      <c r="O24">
        <v>2.9302199999999998</v>
      </c>
      <c r="P24" t="s">
        <v>3455</v>
      </c>
      <c r="Q24" s="3">
        <f>Table1[[#This Row],[Capacity (MW)]]*0.395*8760*10^-6</f>
        <v>0.84601890000000002</v>
      </c>
      <c r="R24" s="3" cm="1">
        <f t="array" ref="R24">AVERAGE(VLOOKUP(_xlfn.TEXTSPLIT(Table1[[#This Row],[Fuel (no space after comma)]], ","), FuelList_Final_EF!$A$2:$B$65, 2, FALSE))</f>
        <v>65.583341148886291</v>
      </c>
      <c r="S24" s="3">
        <f>Table1[[#This Row],[Generation (TWh)]]*10^9*VLOOKUP(Table1[[#This Row],[Turbine/Engine Technology]],Technology_HR!$A$2:$B$11,2,FALSE)*10^-6</f>
        <v>9314668.0889999997</v>
      </c>
      <c r="T24" s="5">
        <f>Table1[[#This Row],[Fuel Consumption (mmBtu)]]*Table1[[#This Row],[Emission Factor (kg CO2/ mmBtu)]]*10^3</f>
        <v>610887054969.53162</v>
      </c>
      <c r="U24" s="3">
        <f>Table1[[#This Row],[Emissions (g CO2)]]/(Table1[[#This Row],[Generation (TWh)]]*10^9)</f>
        <v>722.07258604923788</v>
      </c>
    </row>
    <row r="25" spans="1:21" x14ac:dyDescent="0.35">
      <c r="A25" t="s">
        <v>17</v>
      </c>
      <c r="B25" t="s">
        <v>3243</v>
      </c>
      <c r="C25" t="str">
        <f>SUBSTITUTE(Table1[[#This Row],[Fuel]],", ",",")</f>
        <v>fossil gas: natural gas,fossil liquids: fuel oil</v>
      </c>
      <c r="D25" t="s">
        <v>3239</v>
      </c>
      <c r="E25" t="s">
        <v>3275</v>
      </c>
      <c r="H25" t="s">
        <v>3436</v>
      </c>
      <c r="I25">
        <v>250</v>
      </c>
      <c r="J25" t="s">
        <v>3446</v>
      </c>
      <c r="K25">
        <v>2016</v>
      </c>
      <c r="L25" t="s">
        <v>29</v>
      </c>
      <c r="M25" t="s">
        <v>29</v>
      </c>
      <c r="N25">
        <v>36.596921999999999</v>
      </c>
      <c r="O25">
        <v>2.8785409999999998</v>
      </c>
      <c r="P25" t="s">
        <v>3455</v>
      </c>
      <c r="Q25" s="3">
        <f>Table1[[#This Row],[Capacity (MW)]]*0.395*8760*10^-6</f>
        <v>0.86504999999999999</v>
      </c>
      <c r="R25" s="3" cm="1">
        <f t="array" ref="R25">AVERAGE(VLOOKUP(_xlfn.TEXTSPLIT(Table1[[#This Row],[Fuel (no space after comma)]], ","), FuelList_Final_EF!$A$2:$B$65, 2, FALSE))</f>
        <v>65.583341148886291</v>
      </c>
      <c r="S25" s="3">
        <f>Table1[[#This Row],[Generation (TWh)]]*10^9*VLOOKUP(Table1[[#This Row],[Turbine/Engine Technology]],Technology_HR!$A$2:$B$11,2,FALSE)*10^-6</f>
        <v>9524200.5</v>
      </c>
      <c r="T25" s="5">
        <f>Table1[[#This Row],[Fuel Consumption (mmBtu)]]*Table1[[#This Row],[Emission Factor (kg CO2/ mmBtu)]]*10^3</f>
        <v>624628890561.89331</v>
      </c>
      <c r="U25" s="3">
        <f>Table1[[#This Row],[Emissions (g CO2)]]/(Table1[[#This Row],[Generation (TWh)]]*10^9)</f>
        <v>722.072586049238</v>
      </c>
    </row>
    <row r="26" spans="1:21" x14ac:dyDescent="0.35">
      <c r="A26" t="s">
        <v>17</v>
      </c>
      <c r="B26" t="s">
        <v>3243</v>
      </c>
      <c r="C26" t="str">
        <f>SUBSTITUTE(Table1[[#This Row],[Fuel]],", ",",")</f>
        <v>fossil gas: natural gas,fossil liquids: fuel oil</v>
      </c>
      <c r="D26" t="s">
        <v>3239</v>
      </c>
      <c r="E26" t="s">
        <v>3275</v>
      </c>
      <c r="H26" t="s">
        <v>3436</v>
      </c>
      <c r="I26">
        <v>250</v>
      </c>
      <c r="J26" t="s">
        <v>3446</v>
      </c>
      <c r="K26">
        <v>2016</v>
      </c>
      <c r="L26" t="s">
        <v>29</v>
      </c>
      <c r="M26" t="s">
        <v>29</v>
      </c>
      <c r="N26">
        <v>36.596921999999999</v>
      </c>
      <c r="O26">
        <v>2.8785409999999998</v>
      </c>
      <c r="P26" t="s">
        <v>3455</v>
      </c>
      <c r="Q26" s="3">
        <f>Table1[[#This Row],[Capacity (MW)]]*0.395*8760*10^-6</f>
        <v>0.86504999999999999</v>
      </c>
      <c r="R26" s="3" cm="1">
        <f t="array" ref="R26">AVERAGE(VLOOKUP(_xlfn.TEXTSPLIT(Table1[[#This Row],[Fuel (no space after comma)]], ","), FuelList_Final_EF!$A$2:$B$65, 2, FALSE))</f>
        <v>65.583341148886291</v>
      </c>
      <c r="S26" s="3">
        <f>Table1[[#This Row],[Generation (TWh)]]*10^9*VLOOKUP(Table1[[#This Row],[Turbine/Engine Technology]],Technology_HR!$A$2:$B$11,2,FALSE)*10^-6</f>
        <v>9524200.5</v>
      </c>
      <c r="T26" s="5">
        <f>Table1[[#This Row],[Fuel Consumption (mmBtu)]]*Table1[[#This Row],[Emission Factor (kg CO2/ mmBtu)]]*10^3</f>
        <v>624628890561.89331</v>
      </c>
      <c r="U26" s="3">
        <f>Table1[[#This Row],[Emissions (g CO2)]]/(Table1[[#This Row],[Generation (TWh)]]*10^9)</f>
        <v>722.072586049238</v>
      </c>
    </row>
    <row r="27" spans="1:21" x14ac:dyDescent="0.35">
      <c r="A27" t="s">
        <v>17</v>
      </c>
      <c r="B27" t="s">
        <v>3243</v>
      </c>
      <c r="C27" t="str">
        <f>SUBSTITUTE(Table1[[#This Row],[Fuel]],", ",",")</f>
        <v>fossil gas: natural gas,fossil liquids: fuel oil</v>
      </c>
      <c r="D27" t="s">
        <v>3239</v>
      </c>
      <c r="E27" t="s">
        <v>3275</v>
      </c>
      <c r="H27" t="s">
        <v>3436</v>
      </c>
      <c r="I27">
        <v>250</v>
      </c>
      <c r="J27" t="s">
        <v>3446</v>
      </c>
      <c r="K27">
        <v>2016</v>
      </c>
      <c r="L27" t="s">
        <v>29</v>
      </c>
      <c r="M27" t="s">
        <v>29</v>
      </c>
      <c r="N27">
        <v>36.596921999999999</v>
      </c>
      <c r="O27">
        <v>2.8785409999999998</v>
      </c>
      <c r="P27" t="s">
        <v>3455</v>
      </c>
      <c r="Q27" s="3">
        <f>Table1[[#This Row],[Capacity (MW)]]*0.395*8760*10^-6</f>
        <v>0.86504999999999999</v>
      </c>
      <c r="R27" s="3" cm="1">
        <f t="array" ref="R27">AVERAGE(VLOOKUP(_xlfn.TEXTSPLIT(Table1[[#This Row],[Fuel (no space after comma)]], ","), FuelList_Final_EF!$A$2:$B$65, 2, FALSE))</f>
        <v>65.583341148886291</v>
      </c>
      <c r="S27" s="3">
        <f>Table1[[#This Row],[Generation (TWh)]]*10^9*VLOOKUP(Table1[[#This Row],[Turbine/Engine Technology]],Technology_HR!$A$2:$B$11,2,FALSE)*10^-6</f>
        <v>9524200.5</v>
      </c>
      <c r="T27" s="5">
        <f>Table1[[#This Row],[Fuel Consumption (mmBtu)]]*Table1[[#This Row],[Emission Factor (kg CO2/ mmBtu)]]*10^3</f>
        <v>624628890561.89331</v>
      </c>
      <c r="U27" s="3">
        <f>Table1[[#This Row],[Emissions (g CO2)]]/(Table1[[#This Row],[Generation (TWh)]]*10^9)</f>
        <v>722.072586049238</v>
      </c>
    </row>
    <row r="28" spans="1:21" x14ac:dyDescent="0.35">
      <c r="A28" t="s">
        <v>17</v>
      </c>
      <c r="B28" t="s">
        <v>3239</v>
      </c>
      <c r="C28" t="str">
        <f>SUBSTITUTE(Table1[[#This Row],[Fuel]],", ",",")</f>
        <v>fossil gas: natural gas</v>
      </c>
      <c r="D28" t="s">
        <v>3239</v>
      </c>
      <c r="H28" t="s">
        <v>3436</v>
      </c>
      <c r="I28">
        <v>225</v>
      </c>
      <c r="J28" t="s">
        <v>3446</v>
      </c>
      <c r="K28">
        <v>2019</v>
      </c>
      <c r="L28" t="s">
        <v>29</v>
      </c>
      <c r="M28" t="s">
        <v>29</v>
      </c>
      <c r="N28">
        <v>35.565800000000003</v>
      </c>
      <c r="O28">
        <v>-0.93859999999999999</v>
      </c>
      <c r="P28" t="s">
        <v>3455</v>
      </c>
      <c r="Q28" s="3">
        <f>Table1[[#This Row],[Capacity (MW)]]*0.395*8760*10^-6</f>
        <v>0.77854499999999993</v>
      </c>
      <c r="R28" s="3" cm="1">
        <f t="array" ref="R28">AVERAGE(VLOOKUP(_xlfn.TEXTSPLIT(Table1[[#This Row],[Fuel (no space after comma)]], ","), FuelList_Final_EF!$A$2:$B$65, 2, FALSE))</f>
        <v>53.06</v>
      </c>
      <c r="S28" s="3">
        <f>Table1[[#This Row],[Generation (TWh)]]*10^9*VLOOKUP(Table1[[#This Row],[Turbine/Engine Technology]],Technology_HR!$A$2:$B$11,2,FALSE)*10^-6</f>
        <v>8571780.4499999993</v>
      </c>
      <c r="T28" s="5">
        <f>Table1[[#This Row],[Fuel Consumption (mmBtu)]]*Table1[[#This Row],[Emission Factor (kg CO2/ mmBtu)]]*10^3</f>
        <v>454818670677</v>
      </c>
      <c r="U28" s="3">
        <f>Table1[[#This Row],[Emissions (g CO2)]]/(Table1[[#This Row],[Generation (TWh)]]*10^9)</f>
        <v>584.19060000000013</v>
      </c>
    </row>
    <row r="29" spans="1:21" x14ac:dyDescent="0.35">
      <c r="A29" t="s">
        <v>17</v>
      </c>
      <c r="B29" t="s">
        <v>3239</v>
      </c>
      <c r="C29" t="str">
        <f>SUBSTITUTE(Table1[[#This Row],[Fuel]],", ",",")</f>
        <v>fossil gas: natural gas</v>
      </c>
      <c r="D29" t="s">
        <v>3239</v>
      </c>
      <c r="H29" t="s">
        <v>3436</v>
      </c>
      <c r="I29">
        <v>225</v>
      </c>
      <c r="J29" t="s">
        <v>3446</v>
      </c>
      <c r="K29">
        <v>2020</v>
      </c>
      <c r="L29" t="s">
        <v>29</v>
      </c>
      <c r="M29" t="s">
        <v>29</v>
      </c>
      <c r="N29">
        <v>35.565800000000003</v>
      </c>
      <c r="O29">
        <v>-0.93859999999999999</v>
      </c>
      <c r="P29" t="s">
        <v>3455</v>
      </c>
      <c r="Q29" s="3">
        <f>Table1[[#This Row],[Capacity (MW)]]*0.395*8760*10^-6</f>
        <v>0.77854499999999993</v>
      </c>
      <c r="R29" s="3" cm="1">
        <f t="array" ref="R29">AVERAGE(VLOOKUP(_xlfn.TEXTSPLIT(Table1[[#This Row],[Fuel (no space after comma)]], ","), FuelList_Final_EF!$A$2:$B$65, 2, FALSE))</f>
        <v>53.06</v>
      </c>
      <c r="S29" s="3">
        <f>Table1[[#This Row],[Generation (TWh)]]*10^9*VLOOKUP(Table1[[#This Row],[Turbine/Engine Technology]],Technology_HR!$A$2:$B$11,2,FALSE)*10^-6</f>
        <v>8571780.4499999993</v>
      </c>
      <c r="T29" s="5">
        <f>Table1[[#This Row],[Fuel Consumption (mmBtu)]]*Table1[[#This Row],[Emission Factor (kg CO2/ mmBtu)]]*10^3</f>
        <v>454818670677</v>
      </c>
      <c r="U29" s="3">
        <f>Table1[[#This Row],[Emissions (g CO2)]]/(Table1[[#This Row],[Generation (TWh)]]*10^9)</f>
        <v>584.19060000000013</v>
      </c>
    </row>
    <row r="30" spans="1:21" x14ac:dyDescent="0.35">
      <c r="A30" t="s">
        <v>17</v>
      </c>
      <c r="B30" t="s">
        <v>3243</v>
      </c>
      <c r="C30" t="str">
        <f>SUBSTITUTE(Table1[[#This Row],[Fuel]],", ",",")</f>
        <v>fossil gas: natural gas,fossil liquids: fuel oil</v>
      </c>
      <c r="D30" t="s">
        <v>3239</v>
      </c>
      <c r="E30" t="s">
        <v>3275</v>
      </c>
      <c r="H30" t="s">
        <v>3438</v>
      </c>
      <c r="I30">
        <v>600</v>
      </c>
      <c r="J30" t="s">
        <v>3447</v>
      </c>
      <c r="K30" t="s">
        <v>29</v>
      </c>
      <c r="L30" t="s">
        <v>29</v>
      </c>
      <c r="M30" t="s">
        <v>29</v>
      </c>
      <c r="N30">
        <v>35.439261000000002</v>
      </c>
      <c r="O30">
        <v>2.9607600000000001</v>
      </c>
      <c r="P30" t="s">
        <v>3455</v>
      </c>
      <c r="Q30" s="3">
        <f>Table1[[#This Row],[Capacity (MW)]]*0.395*8760*10^-6</f>
        <v>2.07612</v>
      </c>
      <c r="R30" s="3" cm="1">
        <f t="array" ref="R30">AVERAGE(VLOOKUP(_xlfn.TEXTSPLIT(Table1[[#This Row],[Fuel (no space after comma)]], ","), FuelList_Final_EF!$A$2:$B$65, 2, FALSE))</f>
        <v>65.583341148886291</v>
      </c>
      <c r="S30" s="3">
        <f>Table1[[#This Row],[Generation (TWh)]]*10^9*VLOOKUP(Table1[[#This Row],[Turbine/Engine Technology]],Technology_HR!$A$2:$B$11,2,FALSE)*10^-6</f>
        <v>15672629.879999999</v>
      </c>
      <c r="T30" s="5">
        <f>Table1[[#This Row],[Fuel Consumption (mmBtu)]]*Table1[[#This Row],[Emission Factor (kg CO2/ mmBtu)]]*10^3</f>
        <v>1027863432120.2687</v>
      </c>
      <c r="U30" s="3">
        <f>Table1[[#This Row],[Emissions (g CO2)]]/(Table1[[#This Row],[Generation (TWh)]]*10^9)</f>
        <v>495.08864233294253</v>
      </c>
    </row>
    <row r="31" spans="1:21" x14ac:dyDescent="0.35">
      <c r="A31" t="s">
        <v>17</v>
      </c>
      <c r="B31" t="s">
        <v>3243</v>
      </c>
      <c r="C31" t="str">
        <f>SUBSTITUTE(Table1[[#This Row],[Fuel]],", ",",")</f>
        <v>fossil gas: natural gas,fossil liquids: fuel oil</v>
      </c>
      <c r="D31" t="s">
        <v>3239</v>
      </c>
      <c r="E31" t="s">
        <v>3275</v>
      </c>
      <c r="H31" t="s">
        <v>3438</v>
      </c>
      <c r="I31">
        <v>600</v>
      </c>
      <c r="J31" t="s">
        <v>3447</v>
      </c>
      <c r="K31" t="s">
        <v>29</v>
      </c>
      <c r="L31" t="s">
        <v>29</v>
      </c>
      <c r="M31" t="s">
        <v>29</v>
      </c>
      <c r="N31">
        <v>35.439261000000002</v>
      </c>
      <c r="O31">
        <v>2.9607600000000001</v>
      </c>
      <c r="P31" t="s">
        <v>3455</v>
      </c>
      <c r="Q31" s="3">
        <f>Table1[[#This Row],[Capacity (MW)]]*0.395*8760*10^-6</f>
        <v>2.07612</v>
      </c>
      <c r="R31" s="3" cm="1">
        <f t="array" ref="R31">AVERAGE(VLOOKUP(_xlfn.TEXTSPLIT(Table1[[#This Row],[Fuel (no space after comma)]], ","), FuelList_Final_EF!$A$2:$B$65, 2, FALSE))</f>
        <v>65.583341148886291</v>
      </c>
      <c r="S31" s="3">
        <f>Table1[[#This Row],[Generation (TWh)]]*10^9*VLOOKUP(Table1[[#This Row],[Turbine/Engine Technology]],Technology_HR!$A$2:$B$11,2,FALSE)*10^-6</f>
        <v>15672629.879999999</v>
      </c>
      <c r="T31" s="5">
        <f>Table1[[#This Row],[Fuel Consumption (mmBtu)]]*Table1[[#This Row],[Emission Factor (kg CO2/ mmBtu)]]*10^3</f>
        <v>1027863432120.2687</v>
      </c>
      <c r="U31" s="3">
        <f>Table1[[#This Row],[Emissions (g CO2)]]/(Table1[[#This Row],[Generation (TWh)]]*10^9)</f>
        <v>495.08864233294253</v>
      </c>
    </row>
    <row r="32" spans="1:21" x14ac:dyDescent="0.35">
      <c r="A32" t="s">
        <v>19</v>
      </c>
      <c r="B32" t="s">
        <v>3239</v>
      </c>
      <c r="C32" t="str">
        <f>SUBSTITUTE(Table1[[#This Row],[Fuel]],", ",",")</f>
        <v>fossil gas: natural gas</v>
      </c>
      <c r="D32" t="s">
        <v>3239</v>
      </c>
      <c r="H32" t="s">
        <v>3436</v>
      </c>
      <c r="I32">
        <v>80</v>
      </c>
      <c r="J32" t="s">
        <v>3449</v>
      </c>
      <c r="K32" t="s">
        <v>29</v>
      </c>
      <c r="L32" t="s">
        <v>29</v>
      </c>
      <c r="M32" t="s">
        <v>29</v>
      </c>
      <c r="N32">
        <v>27.183923</v>
      </c>
      <c r="O32">
        <v>2.4358209999999998</v>
      </c>
      <c r="P32" t="s">
        <v>3455</v>
      </c>
      <c r="Q32" s="3">
        <f>Table1[[#This Row],[Capacity (MW)]]*0.395*8760*10^-6</f>
        <v>0.27681600000000001</v>
      </c>
      <c r="R32" s="3" cm="1">
        <f t="array" ref="R32">AVERAGE(VLOOKUP(_xlfn.TEXTSPLIT(Table1[[#This Row],[Fuel (no space after comma)]], ","), FuelList_Final_EF!$A$2:$B$65, 2, FALSE))</f>
        <v>53.06</v>
      </c>
      <c r="S32" s="3">
        <f>Table1[[#This Row],[Generation (TWh)]]*10^9*VLOOKUP(Table1[[#This Row],[Turbine/Engine Technology]],Technology_HR!$A$2:$B$11,2,FALSE)*10^-6</f>
        <v>3047744.1599999997</v>
      </c>
      <c r="T32" s="5">
        <f>Table1[[#This Row],[Fuel Consumption (mmBtu)]]*Table1[[#This Row],[Emission Factor (kg CO2/ mmBtu)]]*10^3</f>
        <v>161713305129.59998</v>
      </c>
      <c r="U32" s="3">
        <f>Table1[[#This Row],[Emissions (g CO2)]]/(Table1[[#This Row],[Generation (TWh)]]*10^9)</f>
        <v>584.1905999999999</v>
      </c>
    </row>
    <row r="33" spans="1:21" x14ac:dyDescent="0.35">
      <c r="A33" t="s">
        <v>19</v>
      </c>
      <c r="B33" t="s">
        <v>3239</v>
      </c>
      <c r="C33" t="str">
        <f>SUBSTITUTE(Table1[[#This Row],[Fuel]],", ",",")</f>
        <v>fossil gas: natural gas</v>
      </c>
      <c r="D33" t="s">
        <v>3239</v>
      </c>
      <c r="H33" t="s">
        <v>3436</v>
      </c>
      <c r="I33">
        <v>80</v>
      </c>
      <c r="J33" t="s">
        <v>3449</v>
      </c>
      <c r="K33" t="s">
        <v>29</v>
      </c>
      <c r="L33" t="s">
        <v>29</v>
      </c>
      <c r="M33" t="s">
        <v>29</v>
      </c>
      <c r="N33">
        <v>27.183923</v>
      </c>
      <c r="O33">
        <v>2.4358209999999998</v>
      </c>
      <c r="P33" t="s">
        <v>3455</v>
      </c>
      <c r="Q33" s="3">
        <f>Table1[[#This Row],[Capacity (MW)]]*0.395*8760*10^-6</f>
        <v>0.27681600000000001</v>
      </c>
      <c r="R33" s="3" cm="1">
        <f t="array" ref="R33">AVERAGE(VLOOKUP(_xlfn.TEXTSPLIT(Table1[[#This Row],[Fuel (no space after comma)]], ","), FuelList_Final_EF!$A$2:$B$65, 2, FALSE))</f>
        <v>53.06</v>
      </c>
      <c r="S33" s="3">
        <f>Table1[[#This Row],[Generation (TWh)]]*10^9*VLOOKUP(Table1[[#This Row],[Turbine/Engine Technology]],Technology_HR!$A$2:$B$11,2,FALSE)*10^-6</f>
        <v>3047744.1599999997</v>
      </c>
      <c r="T33" s="5">
        <f>Table1[[#This Row],[Fuel Consumption (mmBtu)]]*Table1[[#This Row],[Emission Factor (kg CO2/ mmBtu)]]*10^3</f>
        <v>161713305129.59998</v>
      </c>
      <c r="U33" s="3">
        <f>Table1[[#This Row],[Emissions (g CO2)]]/(Table1[[#This Row],[Generation (TWh)]]*10^9)</f>
        <v>584.1905999999999</v>
      </c>
    </row>
    <row r="34" spans="1:21" x14ac:dyDescent="0.35">
      <c r="A34" t="s">
        <v>17</v>
      </c>
      <c r="B34" t="s">
        <v>3243</v>
      </c>
      <c r="C34" t="str">
        <f>SUBSTITUTE(Table1[[#This Row],[Fuel]],", ",",")</f>
        <v>fossil gas: natural gas,fossil liquids: fuel oil</v>
      </c>
      <c r="D34" t="s">
        <v>3239</v>
      </c>
      <c r="E34" t="s">
        <v>3275</v>
      </c>
      <c r="H34" t="s">
        <v>3436</v>
      </c>
      <c r="I34">
        <v>146</v>
      </c>
      <c r="J34" t="s">
        <v>3446</v>
      </c>
      <c r="K34">
        <v>2004</v>
      </c>
      <c r="L34" t="s">
        <v>29</v>
      </c>
      <c r="M34" t="s">
        <v>29</v>
      </c>
      <c r="N34">
        <v>35.766599999999997</v>
      </c>
      <c r="O34">
        <v>7.3619000000000003</v>
      </c>
      <c r="P34" t="s">
        <v>3455</v>
      </c>
      <c r="Q34" s="3">
        <f>Table1[[#This Row],[Capacity (MW)]]*0.395*8760*10^-6</f>
        <v>0.5051892</v>
      </c>
      <c r="R34" s="3" cm="1">
        <f t="array" ref="R34">AVERAGE(VLOOKUP(_xlfn.TEXTSPLIT(Table1[[#This Row],[Fuel (no space after comma)]], ","), FuelList_Final_EF!$A$2:$B$65, 2, FALSE))</f>
        <v>65.583341148886291</v>
      </c>
      <c r="S34" s="3">
        <f>Table1[[#This Row],[Generation (TWh)]]*10^9*VLOOKUP(Table1[[#This Row],[Turbine/Engine Technology]],Technology_HR!$A$2:$B$11,2,FALSE)*10^-6</f>
        <v>5562133.0920000002</v>
      </c>
      <c r="T34" s="5">
        <f>Table1[[#This Row],[Fuel Consumption (mmBtu)]]*Table1[[#This Row],[Emission Factor (kg CO2/ mmBtu)]]*10^3</f>
        <v>364783272088.14575</v>
      </c>
      <c r="U34" s="3">
        <f>Table1[[#This Row],[Emissions (g CO2)]]/(Table1[[#This Row],[Generation (TWh)]]*10^9)</f>
        <v>722.07258604923811</v>
      </c>
    </row>
    <row r="35" spans="1:21" x14ac:dyDescent="0.35">
      <c r="A35" t="s">
        <v>17</v>
      </c>
      <c r="B35" t="s">
        <v>3243</v>
      </c>
      <c r="C35" t="str">
        <f>SUBSTITUTE(Table1[[#This Row],[Fuel]],", ",",")</f>
        <v>fossil gas: natural gas,fossil liquids: fuel oil</v>
      </c>
      <c r="D35" t="s">
        <v>3239</v>
      </c>
      <c r="E35" t="s">
        <v>3275</v>
      </c>
      <c r="H35" t="s">
        <v>3436</v>
      </c>
      <c r="I35">
        <v>146</v>
      </c>
      <c r="J35" t="s">
        <v>3446</v>
      </c>
      <c r="K35">
        <v>2004</v>
      </c>
      <c r="L35" t="s">
        <v>29</v>
      </c>
      <c r="M35" t="s">
        <v>29</v>
      </c>
      <c r="N35">
        <v>35.766599999999997</v>
      </c>
      <c r="O35">
        <v>7.3619000000000003</v>
      </c>
      <c r="P35" t="s">
        <v>3455</v>
      </c>
      <c r="Q35" s="3">
        <f>Table1[[#This Row],[Capacity (MW)]]*0.395*8760*10^-6</f>
        <v>0.5051892</v>
      </c>
      <c r="R35" s="3" cm="1">
        <f t="array" ref="R35">AVERAGE(VLOOKUP(_xlfn.TEXTSPLIT(Table1[[#This Row],[Fuel (no space after comma)]], ","), FuelList_Final_EF!$A$2:$B$65, 2, FALSE))</f>
        <v>65.583341148886291</v>
      </c>
      <c r="S35" s="3">
        <f>Table1[[#This Row],[Generation (TWh)]]*10^9*VLOOKUP(Table1[[#This Row],[Turbine/Engine Technology]],Technology_HR!$A$2:$B$11,2,FALSE)*10^-6</f>
        <v>5562133.0920000002</v>
      </c>
      <c r="T35" s="5">
        <f>Table1[[#This Row],[Fuel Consumption (mmBtu)]]*Table1[[#This Row],[Emission Factor (kg CO2/ mmBtu)]]*10^3</f>
        <v>364783272088.14575</v>
      </c>
      <c r="U35" s="3">
        <f>Table1[[#This Row],[Emissions (g CO2)]]/(Table1[[#This Row],[Generation (TWh)]]*10^9)</f>
        <v>722.07258604923811</v>
      </c>
    </row>
    <row r="36" spans="1:21" x14ac:dyDescent="0.35">
      <c r="A36" t="s">
        <v>20</v>
      </c>
      <c r="B36" t="s">
        <v>3243</v>
      </c>
      <c r="C36" t="str">
        <f>SUBSTITUTE(Table1[[#This Row],[Fuel]],", ",",")</f>
        <v>fossil gas: natural gas,fossil liquids: fuel oil</v>
      </c>
      <c r="D36" t="s">
        <v>3239</v>
      </c>
      <c r="E36" t="s">
        <v>3275</v>
      </c>
      <c r="H36" t="s">
        <v>3438</v>
      </c>
      <c r="I36">
        <v>409</v>
      </c>
      <c r="J36" t="s">
        <v>3446</v>
      </c>
      <c r="K36">
        <v>2009</v>
      </c>
      <c r="L36" t="s">
        <v>29</v>
      </c>
      <c r="M36" t="s">
        <v>29</v>
      </c>
      <c r="N36">
        <v>36.576700000000002</v>
      </c>
      <c r="O36">
        <v>2.0796999999999999</v>
      </c>
      <c r="P36" t="s">
        <v>3455</v>
      </c>
      <c r="Q36" s="3">
        <f>Table1[[#This Row],[Capacity (MW)]]*0.395*8760*10^-6</f>
        <v>1.4152218000000001</v>
      </c>
      <c r="R36" s="3" cm="1">
        <f t="array" ref="R36">AVERAGE(VLOOKUP(_xlfn.TEXTSPLIT(Table1[[#This Row],[Fuel (no space after comma)]], ","), FuelList_Final_EF!$A$2:$B$65, 2, FALSE))</f>
        <v>65.583341148886291</v>
      </c>
      <c r="S36" s="3">
        <f>Table1[[#This Row],[Generation (TWh)]]*10^9*VLOOKUP(Table1[[#This Row],[Turbine/Engine Technology]],Technology_HR!$A$2:$B$11,2,FALSE)*10^-6</f>
        <v>10683509.3682</v>
      </c>
      <c r="T36" s="5">
        <f>Table1[[#This Row],[Fuel Consumption (mmBtu)]]*Table1[[#This Row],[Emission Factor (kg CO2/ mmBtu)]]*10^3</f>
        <v>700660239561.98328</v>
      </c>
      <c r="U36" s="3">
        <f>Table1[[#This Row],[Emissions (g CO2)]]/(Table1[[#This Row],[Generation (TWh)]]*10^9)</f>
        <v>495.08864233294264</v>
      </c>
    </row>
    <row r="37" spans="1:21" x14ac:dyDescent="0.35">
      <c r="A37" t="s">
        <v>20</v>
      </c>
      <c r="B37" t="s">
        <v>3243</v>
      </c>
      <c r="C37" t="str">
        <f>SUBSTITUTE(Table1[[#This Row],[Fuel]],", ",",")</f>
        <v>fossil gas: natural gas,fossil liquids: fuel oil</v>
      </c>
      <c r="D37" t="s">
        <v>3239</v>
      </c>
      <c r="E37" t="s">
        <v>3275</v>
      </c>
      <c r="H37" t="s">
        <v>3438</v>
      </c>
      <c r="I37">
        <v>409</v>
      </c>
      <c r="J37" t="s">
        <v>3446</v>
      </c>
      <c r="K37">
        <v>2009</v>
      </c>
      <c r="L37" t="s">
        <v>29</v>
      </c>
      <c r="M37" t="s">
        <v>29</v>
      </c>
      <c r="N37">
        <v>36.576700000000002</v>
      </c>
      <c r="O37">
        <v>2.0796999999999999</v>
      </c>
      <c r="P37" t="s">
        <v>3455</v>
      </c>
      <c r="Q37" s="3">
        <f>Table1[[#This Row],[Capacity (MW)]]*0.395*8760*10^-6</f>
        <v>1.4152218000000001</v>
      </c>
      <c r="R37" s="3" cm="1">
        <f t="array" ref="R37">AVERAGE(VLOOKUP(_xlfn.TEXTSPLIT(Table1[[#This Row],[Fuel (no space after comma)]], ","), FuelList_Final_EF!$A$2:$B$65, 2, FALSE))</f>
        <v>65.583341148886291</v>
      </c>
      <c r="S37" s="3">
        <f>Table1[[#This Row],[Generation (TWh)]]*10^9*VLOOKUP(Table1[[#This Row],[Turbine/Engine Technology]],Technology_HR!$A$2:$B$11,2,FALSE)*10^-6</f>
        <v>10683509.3682</v>
      </c>
      <c r="T37" s="5">
        <f>Table1[[#This Row],[Fuel Consumption (mmBtu)]]*Table1[[#This Row],[Emission Factor (kg CO2/ mmBtu)]]*10^3</f>
        <v>700660239561.98328</v>
      </c>
      <c r="U37" s="3">
        <f>Table1[[#This Row],[Emissions (g CO2)]]/(Table1[[#This Row],[Generation (TWh)]]*10^9)</f>
        <v>495.08864233294264</v>
      </c>
    </row>
    <row r="38" spans="1:21" x14ac:dyDescent="0.35">
      <c r="A38" t="s">
        <v>20</v>
      </c>
      <c r="B38" t="s">
        <v>3243</v>
      </c>
      <c r="C38" t="str">
        <f>SUBSTITUTE(Table1[[#This Row],[Fuel]],", ",",")</f>
        <v>fossil gas: natural gas,fossil liquids: fuel oil</v>
      </c>
      <c r="D38" t="s">
        <v>3239</v>
      </c>
      <c r="E38" t="s">
        <v>3275</v>
      </c>
      <c r="H38" t="s">
        <v>3438</v>
      </c>
      <c r="I38">
        <v>409</v>
      </c>
      <c r="J38" t="s">
        <v>3446</v>
      </c>
      <c r="K38">
        <v>2009</v>
      </c>
      <c r="L38" t="s">
        <v>29</v>
      </c>
      <c r="M38" t="s">
        <v>29</v>
      </c>
      <c r="N38">
        <v>36.576700000000002</v>
      </c>
      <c r="O38">
        <v>2.0796999999999999</v>
      </c>
      <c r="P38" t="s">
        <v>3455</v>
      </c>
      <c r="Q38" s="3">
        <f>Table1[[#This Row],[Capacity (MW)]]*0.395*8760*10^-6</f>
        <v>1.4152218000000001</v>
      </c>
      <c r="R38" s="3" cm="1">
        <f t="array" ref="R38">AVERAGE(VLOOKUP(_xlfn.TEXTSPLIT(Table1[[#This Row],[Fuel (no space after comma)]], ","), FuelList_Final_EF!$A$2:$B$65, 2, FALSE))</f>
        <v>65.583341148886291</v>
      </c>
      <c r="S38" s="3">
        <f>Table1[[#This Row],[Generation (TWh)]]*10^9*VLOOKUP(Table1[[#This Row],[Turbine/Engine Technology]],Technology_HR!$A$2:$B$11,2,FALSE)*10^-6</f>
        <v>10683509.3682</v>
      </c>
      <c r="T38" s="5">
        <f>Table1[[#This Row],[Fuel Consumption (mmBtu)]]*Table1[[#This Row],[Emission Factor (kg CO2/ mmBtu)]]*10^3</f>
        <v>700660239561.98328</v>
      </c>
      <c r="U38" s="3">
        <f>Table1[[#This Row],[Emissions (g CO2)]]/(Table1[[#This Row],[Generation (TWh)]]*10^9)</f>
        <v>495.08864233294264</v>
      </c>
    </row>
    <row r="39" spans="1:21" x14ac:dyDescent="0.35">
      <c r="A39" t="s">
        <v>17</v>
      </c>
      <c r="B39" t="s">
        <v>3243</v>
      </c>
      <c r="C39" t="str">
        <f>SUBSTITUTE(Table1[[#This Row],[Fuel]],", ",",")</f>
        <v>fossil gas: natural gas,fossil liquids: fuel oil</v>
      </c>
      <c r="D39" t="s">
        <v>3239</v>
      </c>
      <c r="E39" t="s">
        <v>3275</v>
      </c>
      <c r="H39" t="s">
        <v>3436</v>
      </c>
      <c r="I39">
        <v>209</v>
      </c>
      <c r="J39" t="s">
        <v>3446</v>
      </c>
      <c r="K39">
        <v>2002</v>
      </c>
      <c r="L39" t="s">
        <v>29</v>
      </c>
      <c r="M39" t="s">
        <v>29</v>
      </c>
      <c r="N39">
        <v>36.748899999999999</v>
      </c>
      <c r="O39">
        <v>3.0823</v>
      </c>
      <c r="P39" t="s">
        <v>3455</v>
      </c>
      <c r="Q39" s="3">
        <f>Table1[[#This Row],[Capacity (MW)]]*0.395*8760*10^-6</f>
        <v>0.72318179999999999</v>
      </c>
      <c r="R39" s="3" cm="1">
        <f t="array" ref="R39">AVERAGE(VLOOKUP(_xlfn.TEXTSPLIT(Table1[[#This Row],[Fuel (no space after comma)]], ","), FuelList_Final_EF!$A$2:$B$65, 2, FALSE))</f>
        <v>65.583341148886291</v>
      </c>
      <c r="S39" s="3">
        <f>Table1[[#This Row],[Generation (TWh)]]*10^9*VLOOKUP(Table1[[#This Row],[Turbine/Engine Technology]],Technology_HR!$A$2:$B$11,2,FALSE)*10^-6</f>
        <v>7962231.6179999998</v>
      </c>
      <c r="T39" s="5">
        <f>Table1[[#This Row],[Fuel Consumption (mmBtu)]]*Table1[[#This Row],[Emission Factor (kg CO2/ mmBtu)]]*10^3</f>
        <v>522189752509.74286</v>
      </c>
      <c r="U39" s="3">
        <f>Table1[[#This Row],[Emissions (g CO2)]]/(Table1[[#This Row],[Generation (TWh)]]*10^9)</f>
        <v>722.072586049238</v>
      </c>
    </row>
    <row r="40" spans="1:21" x14ac:dyDescent="0.35">
      <c r="A40" t="s">
        <v>17</v>
      </c>
      <c r="B40" t="s">
        <v>3243</v>
      </c>
      <c r="C40" t="str">
        <f>SUBSTITUTE(Table1[[#This Row],[Fuel]],", ",",")</f>
        <v>fossil gas: natural gas,fossil liquids: fuel oil</v>
      </c>
      <c r="D40" t="s">
        <v>3239</v>
      </c>
      <c r="E40" t="s">
        <v>3275</v>
      </c>
      <c r="H40" t="s">
        <v>3436</v>
      </c>
      <c r="I40">
        <v>209</v>
      </c>
      <c r="J40" t="s">
        <v>3446</v>
      </c>
      <c r="K40">
        <v>2002</v>
      </c>
      <c r="L40" t="s">
        <v>29</v>
      </c>
      <c r="M40" t="s">
        <v>29</v>
      </c>
      <c r="N40">
        <v>36.748899999999999</v>
      </c>
      <c r="O40">
        <v>3.0823</v>
      </c>
      <c r="P40" t="s">
        <v>3455</v>
      </c>
      <c r="Q40" s="3">
        <f>Table1[[#This Row],[Capacity (MW)]]*0.395*8760*10^-6</f>
        <v>0.72318179999999999</v>
      </c>
      <c r="R40" s="3" cm="1">
        <f t="array" ref="R40">AVERAGE(VLOOKUP(_xlfn.TEXTSPLIT(Table1[[#This Row],[Fuel (no space after comma)]], ","), FuelList_Final_EF!$A$2:$B$65, 2, FALSE))</f>
        <v>65.583341148886291</v>
      </c>
      <c r="S40" s="3">
        <f>Table1[[#This Row],[Generation (TWh)]]*10^9*VLOOKUP(Table1[[#This Row],[Turbine/Engine Technology]],Technology_HR!$A$2:$B$11,2,FALSE)*10^-6</f>
        <v>7962231.6179999998</v>
      </c>
      <c r="T40" s="5">
        <f>Table1[[#This Row],[Fuel Consumption (mmBtu)]]*Table1[[#This Row],[Emission Factor (kg CO2/ mmBtu)]]*10^3</f>
        <v>522189752509.74286</v>
      </c>
      <c r="U40" s="3">
        <f>Table1[[#This Row],[Emissions (g CO2)]]/(Table1[[#This Row],[Generation (TWh)]]*10^9)</f>
        <v>722.072586049238</v>
      </c>
    </row>
    <row r="41" spans="1:21" x14ac:dyDescent="0.35">
      <c r="A41" t="s">
        <v>19</v>
      </c>
      <c r="B41" t="s">
        <v>3239</v>
      </c>
      <c r="C41" t="str">
        <f>SUBSTITUTE(Table1[[#This Row],[Fuel]],", ",",")</f>
        <v>fossil gas: natural gas</v>
      </c>
      <c r="D41" t="s">
        <v>3239</v>
      </c>
      <c r="H41" t="s">
        <v>3436</v>
      </c>
      <c r="I41">
        <v>184</v>
      </c>
      <c r="J41" t="s">
        <v>3446</v>
      </c>
      <c r="K41" t="s">
        <v>29</v>
      </c>
      <c r="L41" t="s">
        <v>29</v>
      </c>
      <c r="M41" t="s">
        <v>29</v>
      </c>
      <c r="N41">
        <v>35.766621000000001</v>
      </c>
      <c r="O41">
        <v>-0.16788500000000001</v>
      </c>
      <c r="P41" t="s">
        <v>3455</v>
      </c>
      <c r="Q41" s="3">
        <f>Table1[[#This Row],[Capacity (MW)]]*0.395*8760*10^-6</f>
        <v>0.63667680000000004</v>
      </c>
      <c r="R41" s="3" cm="1">
        <f t="array" ref="R41">AVERAGE(VLOOKUP(_xlfn.TEXTSPLIT(Table1[[#This Row],[Fuel (no space after comma)]], ","), FuelList_Final_EF!$A$2:$B$65, 2, FALSE))</f>
        <v>53.06</v>
      </c>
      <c r="S41" s="3">
        <f>Table1[[#This Row],[Generation (TWh)]]*10^9*VLOOKUP(Table1[[#This Row],[Turbine/Engine Technology]],Technology_HR!$A$2:$B$11,2,FALSE)*10^-6</f>
        <v>7009811.568</v>
      </c>
      <c r="T41" s="5">
        <f>Table1[[#This Row],[Fuel Consumption (mmBtu)]]*Table1[[#This Row],[Emission Factor (kg CO2/ mmBtu)]]*10^3</f>
        <v>371940601798.08002</v>
      </c>
      <c r="U41" s="3">
        <f>Table1[[#This Row],[Emissions (g CO2)]]/(Table1[[#This Row],[Generation (TWh)]]*10^9)</f>
        <v>584.19060000000002</v>
      </c>
    </row>
    <row r="42" spans="1:21" x14ac:dyDescent="0.35">
      <c r="A42" t="s">
        <v>21</v>
      </c>
      <c r="B42" t="s">
        <v>3239</v>
      </c>
      <c r="C42" t="str">
        <f>SUBSTITUTE(Table1[[#This Row],[Fuel]],", ",",")</f>
        <v>fossil gas: natural gas</v>
      </c>
      <c r="D42" t="s">
        <v>3239</v>
      </c>
      <c r="H42" t="s">
        <v>3436</v>
      </c>
      <c r="I42">
        <v>100</v>
      </c>
      <c r="J42" t="s">
        <v>3446</v>
      </c>
      <c r="K42">
        <v>2001</v>
      </c>
      <c r="L42" t="s">
        <v>29</v>
      </c>
      <c r="M42" t="s">
        <v>29</v>
      </c>
      <c r="N42">
        <v>30.823291999999999</v>
      </c>
      <c r="O42">
        <v>8.0300100000000008</v>
      </c>
      <c r="P42" t="s">
        <v>3455</v>
      </c>
      <c r="Q42" s="3">
        <f>Table1[[#This Row],[Capacity (MW)]]*0.395*8760*10^-6</f>
        <v>0.34601999999999999</v>
      </c>
      <c r="R42" s="3" cm="1">
        <f t="array" ref="R42">AVERAGE(VLOOKUP(_xlfn.TEXTSPLIT(Table1[[#This Row],[Fuel (no space after comma)]], ","), FuelList_Final_EF!$A$2:$B$65, 2, FALSE))</f>
        <v>53.06</v>
      </c>
      <c r="S42" s="3">
        <f>Table1[[#This Row],[Generation (TWh)]]*10^9*VLOOKUP(Table1[[#This Row],[Turbine/Engine Technology]],Technology_HR!$A$2:$B$11,2,FALSE)*10^-6</f>
        <v>3809680.1999999997</v>
      </c>
      <c r="T42" s="5">
        <f>Table1[[#This Row],[Fuel Consumption (mmBtu)]]*Table1[[#This Row],[Emission Factor (kg CO2/ mmBtu)]]*10^3</f>
        <v>202141631412</v>
      </c>
      <c r="U42" s="3">
        <f>Table1[[#This Row],[Emissions (g CO2)]]/(Table1[[#This Row],[Generation (TWh)]]*10^9)</f>
        <v>584.19060000000002</v>
      </c>
    </row>
    <row r="43" spans="1:21" x14ac:dyDescent="0.35">
      <c r="A43" t="s">
        <v>21</v>
      </c>
      <c r="B43" t="s">
        <v>3239</v>
      </c>
      <c r="C43" t="str">
        <f>SUBSTITUTE(Table1[[#This Row],[Fuel]],", ",",")</f>
        <v>fossil gas: natural gas</v>
      </c>
      <c r="D43" t="s">
        <v>3239</v>
      </c>
      <c r="H43" t="s">
        <v>3436</v>
      </c>
      <c r="I43">
        <v>100</v>
      </c>
      <c r="J43" t="s">
        <v>3446</v>
      </c>
      <c r="K43">
        <v>2001</v>
      </c>
      <c r="L43" t="s">
        <v>29</v>
      </c>
      <c r="M43" t="s">
        <v>29</v>
      </c>
      <c r="N43">
        <v>30.823291999999999</v>
      </c>
      <c r="O43">
        <v>8.0300100000000008</v>
      </c>
      <c r="P43" t="s">
        <v>3455</v>
      </c>
      <c r="Q43" s="3">
        <f>Table1[[#This Row],[Capacity (MW)]]*0.395*8760*10^-6</f>
        <v>0.34601999999999999</v>
      </c>
      <c r="R43" s="3" cm="1">
        <f t="array" ref="R43">AVERAGE(VLOOKUP(_xlfn.TEXTSPLIT(Table1[[#This Row],[Fuel (no space after comma)]], ","), FuelList_Final_EF!$A$2:$B$65, 2, FALSE))</f>
        <v>53.06</v>
      </c>
      <c r="S43" s="3">
        <f>Table1[[#This Row],[Generation (TWh)]]*10^9*VLOOKUP(Table1[[#This Row],[Turbine/Engine Technology]],Technology_HR!$A$2:$B$11,2,FALSE)*10^-6</f>
        <v>3809680.1999999997</v>
      </c>
      <c r="T43" s="5">
        <f>Table1[[#This Row],[Fuel Consumption (mmBtu)]]*Table1[[#This Row],[Emission Factor (kg CO2/ mmBtu)]]*10^3</f>
        <v>202141631412</v>
      </c>
      <c r="U43" s="3">
        <f>Table1[[#This Row],[Emissions (g CO2)]]/(Table1[[#This Row],[Generation (TWh)]]*10^9)</f>
        <v>584.19060000000002</v>
      </c>
    </row>
    <row r="44" spans="1:21" x14ac:dyDescent="0.35">
      <c r="A44" t="s">
        <v>21</v>
      </c>
      <c r="B44" t="s">
        <v>3239</v>
      </c>
      <c r="C44" t="str">
        <f>SUBSTITUTE(Table1[[#This Row],[Fuel]],", ",",")</f>
        <v>fossil gas: natural gas</v>
      </c>
      <c r="D44" t="s">
        <v>3239</v>
      </c>
      <c r="H44" t="s">
        <v>3436</v>
      </c>
      <c r="I44">
        <v>100</v>
      </c>
      <c r="J44" t="s">
        <v>3446</v>
      </c>
      <c r="K44">
        <v>2001</v>
      </c>
      <c r="L44" t="s">
        <v>29</v>
      </c>
      <c r="M44" t="s">
        <v>29</v>
      </c>
      <c r="N44">
        <v>30.823291999999999</v>
      </c>
      <c r="O44">
        <v>8.0300100000000008</v>
      </c>
      <c r="P44" t="s">
        <v>3455</v>
      </c>
      <c r="Q44" s="3">
        <f>Table1[[#This Row],[Capacity (MW)]]*0.395*8760*10^-6</f>
        <v>0.34601999999999999</v>
      </c>
      <c r="R44" s="3" cm="1">
        <f t="array" ref="R44">AVERAGE(VLOOKUP(_xlfn.TEXTSPLIT(Table1[[#This Row],[Fuel (no space after comma)]], ","), FuelList_Final_EF!$A$2:$B$65, 2, FALSE))</f>
        <v>53.06</v>
      </c>
      <c r="S44" s="3">
        <f>Table1[[#This Row],[Generation (TWh)]]*10^9*VLOOKUP(Table1[[#This Row],[Turbine/Engine Technology]],Technology_HR!$A$2:$B$11,2,FALSE)*10^-6</f>
        <v>3809680.1999999997</v>
      </c>
      <c r="T44" s="5">
        <f>Table1[[#This Row],[Fuel Consumption (mmBtu)]]*Table1[[#This Row],[Emission Factor (kg CO2/ mmBtu)]]*10^3</f>
        <v>202141631412</v>
      </c>
      <c r="U44" s="3">
        <f>Table1[[#This Row],[Emissions (g CO2)]]/(Table1[[#This Row],[Generation (TWh)]]*10^9)</f>
        <v>584.19060000000002</v>
      </c>
    </row>
    <row r="45" spans="1:21" x14ac:dyDescent="0.35">
      <c r="A45" t="s">
        <v>21</v>
      </c>
      <c r="B45" t="s">
        <v>3239</v>
      </c>
      <c r="C45" t="str">
        <f>SUBSTITUTE(Table1[[#This Row],[Fuel]],", ",",")</f>
        <v>fossil gas: natural gas</v>
      </c>
      <c r="D45" t="s">
        <v>3239</v>
      </c>
      <c r="H45" t="s">
        <v>3436</v>
      </c>
      <c r="I45">
        <v>100</v>
      </c>
      <c r="J45" t="s">
        <v>3446</v>
      </c>
      <c r="K45">
        <v>2016</v>
      </c>
      <c r="L45" t="s">
        <v>29</v>
      </c>
      <c r="M45" t="s">
        <v>29</v>
      </c>
      <c r="N45">
        <v>30.823291999999999</v>
      </c>
      <c r="O45">
        <v>8.0300100000000008</v>
      </c>
      <c r="P45" t="s">
        <v>3455</v>
      </c>
      <c r="Q45" s="3">
        <f>Table1[[#This Row],[Capacity (MW)]]*0.395*8760*10^-6</f>
        <v>0.34601999999999999</v>
      </c>
      <c r="R45" s="3" cm="1">
        <f t="array" ref="R45">AVERAGE(VLOOKUP(_xlfn.TEXTSPLIT(Table1[[#This Row],[Fuel (no space after comma)]], ","), FuelList_Final_EF!$A$2:$B$65, 2, FALSE))</f>
        <v>53.06</v>
      </c>
      <c r="S45" s="3">
        <f>Table1[[#This Row],[Generation (TWh)]]*10^9*VLOOKUP(Table1[[#This Row],[Turbine/Engine Technology]],Technology_HR!$A$2:$B$11,2,FALSE)*10^-6</f>
        <v>3809680.1999999997</v>
      </c>
      <c r="T45" s="5">
        <f>Table1[[#This Row],[Fuel Consumption (mmBtu)]]*Table1[[#This Row],[Emission Factor (kg CO2/ mmBtu)]]*10^3</f>
        <v>202141631412</v>
      </c>
      <c r="U45" s="3">
        <f>Table1[[#This Row],[Emissions (g CO2)]]/(Table1[[#This Row],[Generation (TWh)]]*10^9)</f>
        <v>584.19060000000002</v>
      </c>
    </row>
    <row r="46" spans="1:21" x14ac:dyDescent="0.35">
      <c r="A46" t="s">
        <v>17</v>
      </c>
      <c r="B46" t="s">
        <v>3239</v>
      </c>
      <c r="C46" t="str">
        <f>SUBSTITUTE(Table1[[#This Row],[Fuel]],", ",",")</f>
        <v>fossil gas: natural gas</v>
      </c>
      <c r="D46" t="s">
        <v>3239</v>
      </c>
      <c r="H46" t="s">
        <v>3436</v>
      </c>
      <c r="I46">
        <v>100</v>
      </c>
      <c r="J46" t="s">
        <v>3446</v>
      </c>
      <c r="K46">
        <v>1988</v>
      </c>
      <c r="L46" t="s">
        <v>29</v>
      </c>
      <c r="M46" t="s">
        <v>29</v>
      </c>
      <c r="N46">
        <v>31.787607000000001</v>
      </c>
      <c r="O46">
        <v>6.051812</v>
      </c>
      <c r="P46" t="s">
        <v>3455</v>
      </c>
      <c r="Q46" s="3">
        <f>Table1[[#This Row],[Capacity (MW)]]*0.395*8760*10^-6</f>
        <v>0.34601999999999999</v>
      </c>
      <c r="R46" s="3" cm="1">
        <f t="array" ref="R46">AVERAGE(VLOOKUP(_xlfn.TEXTSPLIT(Table1[[#This Row],[Fuel (no space after comma)]], ","), FuelList_Final_EF!$A$2:$B$65, 2, FALSE))</f>
        <v>53.06</v>
      </c>
      <c r="S46" s="3">
        <f>Table1[[#This Row],[Generation (TWh)]]*10^9*VLOOKUP(Table1[[#This Row],[Turbine/Engine Technology]],Technology_HR!$A$2:$B$11,2,FALSE)*10^-6</f>
        <v>3809680.1999999997</v>
      </c>
      <c r="T46" s="5">
        <f>Table1[[#This Row],[Fuel Consumption (mmBtu)]]*Table1[[#This Row],[Emission Factor (kg CO2/ mmBtu)]]*10^3</f>
        <v>202141631412</v>
      </c>
      <c r="U46" s="3">
        <f>Table1[[#This Row],[Emissions (g CO2)]]/(Table1[[#This Row],[Generation (TWh)]]*10^9)</f>
        <v>584.19060000000002</v>
      </c>
    </row>
    <row r="47" spans="1:21" x14ac:dyDescent="0.35">
      <c r="A47" t="s">
        <v>17</v>
      </c>
      <c r="B47" t="s">
        <v>3239</v>
      </c>
      <c r="C47" t="str">
        <f>SUBSTITUTE(Table1[[#This Row],[Fuel]],", ",",")</f>
        <v>fossil gas: natural gas</v>
      </c>
      <c r="D47" t="s">
        <v>3239</v>
      </c>
      <c r="H47" t="s">
        <v>3436</v>
      </c>
      <c r="I47">
        <v>100</v>
      </c>
      <c r="J47" t="s">
        <v>3446</v>
      </c>
      <c r="K47">
        <v>1988</v>
      </c>
      <c r="L47" t="s">
        <v>29</v>
      </c>
      <c r="M47" t="s">
        <v>29</v>
      </c>
      <c r="N47">
        <v>31.787607000000001</v>
      </c>
      <c r="O47">
        <v>6.051812</v>
      </c>
      <c r="P47" t="s">
        <v>3455</v>
      </c>
      <c r="Q47" s="3">
        <f>Table1[[#This Row],[Capacity (MW)]]*0.395*8760*10^-6</f>
        <v>0.34601999999999999</v>
      </c>
      <c r="R47" s="3" cm="1">
        <f t="array" ref="R47">AVERAGE(VLOOKUP(_xlfn.TEXTSPLIT(Table1[[#This Row],[Fuel (no space after comma)]], ","), FuelList_Final_EF!$A$2:$B$65, 2, FALSE))</f>
        <v>53.06</v>
      </c>
      <c r="S47" s="3">
        <f>Table1[[#This Row],[Generation (TWh)]]*10^9*VLOOKUP(Table1[[#This Row],[Turbine/Engine Technology]],Technology_HR!$A$2:$B$11,2,FALSE)*10^-6</f>
        <v>3809680.1999999997</v>
      </c>
      <c r="T47" s="5">
        <f>Table1[[#This Row],[Fuel Consumption (mmBtu)]]*Table1[[#This Row],[Emission Factor (kg CO2/ mmBtu)]]*10^3</f>
        <v>202141631412</v>
      </c>
      <c r="U47" s="3">
        <f>Table1[[#This Row],[Emissions (g CO2)]]/(Table1[[#This Row],[Generation (TWh)]]*10^9)</f>
        <v>584.19060000000002</v>
      </c>
    </row>
    <row r="48" spans="1:21" x14ac:dyDescent="0.35">
      <c r="A48" t="s">
        <v>17</v>
      </c>
      <c r="B48" t="s">
        <v>3239</v>
      </c>
      <c r="C48" t="str">
        <f>SUBSTITUTE(Table1[[#This Row],[Fuel]],", ",",")</f>
        <v>fossil gas: natural gas</v>
      </c>
      <c r="D48" t="s">
        <v>3239</v>
      </c>
      <c r="H48" t="s">
        <v>3436</v>
      </c>
      <c r="I48">
        <v>220</v>
      </c>
      <c r="J48" t="s">
        <v>3446</v>
      </c>
      <c r="K48">
        <v>2015</v>
      </c>
      <c r="L48" t="s">
        <v>29</v>
      </c>
      <c r="M48" t="s">
        <v>29</v>
      </c>
      <c r="N48">
        <v>31.805889000000001</v>
      </c>
      <c r="O48">
        <v>5.9963059999999997</v>
      </c>
      <c r="P48" t="s">
        <v>3455</v>
      </c>
      <c r="Q48" s="3">
        <f>Table1[[#This Row],[Capacity (MW)]]*0.395*8760*10^-6</f>
        <v>0.76124399999999992</v>
      </c>
      <c r="R48" s="3" cm="1">
        <f t="array" ref="R48">AVERAGE(VLOOKUP(_xlfn.TEXTSPLIT(Table1[[#This Row],[Fuel (no space after comma)]], ","), FuelList_Final_EF!$A$2:$B$65, 2, FALSE))</f>
        <v>53.06</v>
      </c>
      <c r="S48" s="3">
        <f>Table1[[#This Row],[Generation (TWh)]]*10^9*VLOOKUP(Table1[[#This Row],[Turbine/Engine Technology]],Technology_HR!$A$2:$B$11,2,FALSE)*10^-6</f>
        <v>8381296.4399999985</v>
      </c>
      <c r="T48" s="5">
        <f>Table1[[#This Row],[Fuel Consumption (mmBtu)]]*Table1[[#This Row],[Emission Factor (kg CO2/ mmBtu)]]*10^3</f>
        <v>444711589106.39996</v>
      </c>
      <c r="U48" s="3">
        <f>Table1[[#This Row],[Emissions (g CO2)]]/(Table1[[#This Row],[Generation (TWh)]]*10^9)</f>
        <v>584.19060000000002</v>
      </c>
    </row>
    <row r="49" spans="1:21" x14ac:dyDescent="0.35">
      <c r="A49" t="s">
        <v>17</v>
      </c>
      <c r="B49" t="s">
        <v>3239</v>
      </c>
      <c r="C49" t="str">
        <f>SUBSTITUTE(Table1[[#This Row],[Fuel]],", ",",")</f>
        <v>fossil gas: natural gas</v>
      </c>
      <c r="D49" t="s">
        <v>3239</v>
      </c>
      <c r="H49" t="s">
        <v>3436</v>
      </c>
      <c r="I49">
        <v>220</v>
      </c>
      <c r="J49" t="s">
        <v>3446</v>
      </c>
      <c r="K49">
        <v>2015</v>
      </c>
      <c r="L49" t="s">
        <v>29</v>
      </c>
      <c r="M49" t="s">
        <v>29</v>
      </c>
      <c r="N49">
        <v>31.805889000000001</v>
      </c>
      <c r="O49">
        <v>5.9963059999999997</v>
      </c>
      <c r="P49" t="s">
        <v>3455</v>
      </c>
      <c r="Q49" s="3">
        <f>Table1[[#This Row],[Capacity (MW)]]*0.395*8760*10^-6</f>
        <v>0.76124399999999992</v>
      </c>
      <c r="R49" s="3" cm="1">
        <f t="array" ref="R49">AVERAGE(VLOOKUP(_xlfn.TEXTSPLIT(Table1[[#This Row],[Fuel (no space after comma)]], ","), FuelList_Final_EF!$A$2:$B$65, 2, FALSE))</f>
        <v>53.06</v>
      </c>
      <c r="S49" s="3">
        <f>Table1[[#This Row],[Generation (TWh)]]*10^9*VLOOKUP(Table1[[#This Row],[Turbine/Engine Technology]],Technology_HR!$A$2:$B$11,2,FALSE)*10^-6</f>
        <v>8381296.4399999985</v>
      </c>
      <c r="T49" s="5">
        <f>Table1[[#This Row],[Fuel Consumption (mmBtu)]]*Table1[[#This Row],[Emission Factor (kg CO2/ mmBtu)]]*10^3</f>
        <v>444711589106.39996</v>
      </c>
      <c r="U49" s="3">
        <f>Table1[[#This Row],[Emissions (g CO2)]]/(Table1[[#This Row],[Generation (TWh)]]*10^9)</f>
        <v>584.19060000000002</v>
      </c>
    </row>
    <row r="50" spans="1:21" x14ac:dyDescent="0.35">
      <c r="A50" t="s">
        <v>17</v>
      </c>
      <c r="B50" t="s">
        <v>3239</v>
      </c>
      <c r="C50" t="str">
        <f>SUBSTITUTE(Table1[[#This Row],[Fuel]],", ",",")</f>
        <v>fossil gas: natural gas</v>
      </c>
      <c r="D50" t="s">
        <v>3239</v>
      </c>
      <c r="H50" t="s">
        <v>3436</v>
      </c>
      <c r="I50">
        <v>220</v>
      </c>
      <c r="J50" t="s">
        <v>3446</v>
      </c>
      <c r="K50">
        <v>2015</v>
      </c>
      <c r="L50" t="s">
        <v>29</v>
      </c>
      <c r="M50" t="s">
        <v>29</v>
      </c>
      <c r="N50">
        <v>31.805889000000001</v>
      </c>
      <c r="O50">
        <v>5.9963059999999997</v>
      </c>
      <c r="P50" t="s">
        <v>3455</v>
      </c>
      <c r="Q50" s="3">
        <f>Table1[[#This Row],[Capacity (MW)]]*0.395*8760*10^-6</f>
        <v>0.76124399999999992</v>
      </c>
      <c r="R50" s="3" cm="1">
        <f t="array" ref="R50">AVERAGE(VLOOKUP(_xlfn.TEXTSPLIT(Table1[[#This Row],[Fuel (no space after comma)]], ","), FuelList_Final_EF!$A$2:$B$65, 2, FALSE))</f>
        <v>53.06</v>
      </c>
      <c r="S50" s="3">
        <f>Table1[[#This Row],[Generation (TWh)]]*10^9*VLOOKUP(Table1[[#This Row],[Turbine/Engine Technology]],Technology_HR!$A$2:$B$11,2,FALSE)*10^-6</f>
        <v>8381296.4399999985</v>
      </c>
      <c r="T50" s="5">
        <f>Table1[[#This Row],[Fuel Consumption (mmBtu)]]*Table1[[#This Row],[Emission Factor (kg CO2/ mmBtu)]]*10^3</f>
        <v>444711589106.39996</v>
      </c>
      <c r="U50" s="3">
        <f>Table1[[#This Row],[Emissions (g CO2)]]/(Table1[[#This Row],[Generation (TWh)]]*10^9)</f>
        <v>584.19060000000002</v>
      </c>
    </row>
    <row r="51" spans="1:21" x14ac:dyDescent="0.35">
      <c r="A51" t="s">
        <v>17</v>
      </c>
      <c r="B51" t="s">
        <v>3239</v>
      </c>
      <c r="C51" t="str">
        <f>SUBSTITUTE(Table1[[#This Row],[Fuel]],", ",",")</f>
        <v>fossil gas: natural gas</v>
      </c>
      <c r="D51" t="s">
        <v>3239</v>
      </c>
      <c r="H51" t="s">
        <v>3436</v>
      </c>
      <c r="I51">
        <v>123</v>
      </c>
      <c r="J51" t="s">
        <v>3446</v>
      </c>
      <c r="K51">
        <v>1999</v>
      </c>
      <c r="L51" t="s">
        <v>29</v>
      </c>
      <c r="M51" t="s">
        <v>29</v>
      </c>
      <c r="N51">
        <v>31.760899999999999</v>
      </c>
      <c r="O51">
        <v>6.0229999999999997</v>
      </c>
      <c r="P51" t="s">
        <v>3455</v>
      </c>
      <c r="Q51" s="3">
        <f>Table1[[#This Row],[Capacity (MW)]]*0.395*8760*10^-6</f>
        <v>0.4256046</v>
      </c>
      <c r="R51" s="3" cm="1">
        <f t="array" ref="R51">AVERAGE(VLOOKUP(_xlfn.TEXTSPLIT(Table1[[#This Row],[Fuel (no space after comma)]], ","), FuelList_Final_EF!$A$2:$B$65, 2, FALSE))</f>
        <v>53.06</v>
      </c>
      <c r="S51" s="3">
        <f>Table1[[#This Row],[Generation (TWh)]]*10^9*VLOOKUP(Table1[[#This Row],[Turbine/Engine Technology]],Technology_HR!$A$2:$B$11,2,FALSE)*10^-6</f>
        <v>4685906.6459999997</v>
      </c>
      <c r="T51" s="5">
        <f>Table1[[#This Row],[Fuel Consumption (mmBtu)]]*Table1[[#This Row],[Emission Factor (kg CO2/ mmBtu)]]*10^3</f>
        <v>248634206636.76001</v>
      </c>
      <c r="U51" s="3">
        <f>Table1[[#This Row],[Emissions (g CO2)]]/(Table1[[#This Row],[Generation (TWh)]]*10^9)</f>
        <v>584.19060000000002</v>
      </c>
    </row>
    <row r="52" spans="1:21" x14ac:dyDescent="0.35">
      <c r="A52" t="s">
        <v>17</v>
      </c>
      <c r="B52" t="s">
        <v>3239</v>
      </c>
      <c r="C52" t="str">
        <f>SUBSTITUTE(Table1[[#This Row],[Fuel]],", ",",")</f>
        <v>fossil gas: natural gas</v>
      </c>
      <c r="D52" t="s">
        <v>3239</v>
      </c>
      <c r="H52" t="s">
        <v>3436</v>
      </c>
      <c r="I52">
        <v>123</v>
      </c>
      <c r="J52" t="s">
        <v>3446</v>
      </c>
      <c r="K52">
        <v>1999</v>
      </c>
      <c r="L52" t="s">
        <v>29</v>
      </c>
      <c r="M52" t="s">
        <v>29</v>
      </c>
      <c r="N52">
        <v>31.760899999999999</v>
      </c>
      <c r="O52">
        <v>6.0229999999999997</v>
      </c>
      <c r="P52" t="s">
        <v>3455</v>
      </c>
      <c r="Q52" s="3">
        <f>Table1[[#This Row],[Capacity (MW)]]*0.395*8760*10^-6</f>
        <v>0.4256046</v>
      </c>
      <c r="R52" s="3" cm="1">
        <f t="array" ref="R52">AVERAGE(VLOOKUP(_xlfn.TEXTSPLIT(Table1[[#This Row],[Fuel (no space after comma)]], ","), FuelList_Final_EF!$A$2:$B$65, 2, FALSE))</f>
        <v>53.06</v>
      </c>
      <c r="S52" s="3">
        <f>Table1[[#This Row],[Generation (TWh)]]*10^9*VLOOKUP(Table1[[#This Row],[Turbine/Engine Technology]],Technology_HR!$A$2:$B$11,2,FALSE)*10^-6</f>
        <v>4685906.6459999997</v>
      </c>
      <c r="T52" s="5">
        <f>Table1[[#This Row],[Fuel Consumption (mmBtu)]]*Table1[[#This Row],[Emission Factor (kg CO2/ mmBtu)]]*10^3</f>
        <v>248634206636.76001</v>
      </c>
      <c r="U52" s="3">
        <f>Table1[[#This Row],[Emissions (g CO2)]]/(Table1[[#This Row],[Generation (TWh)]]*10^9)</f>
        <v>584.19060000000002</v>
      </c>
    </row>
    <row r="53" spans="1:21" x14ac:dyDescent="0.35">
      <c r="A53" t="s">
        <v>17</v>
      </c>
      <c r="B53" t="s">
        <v>3239</v>
      </c>
      <c r="C53" t="str">
        <f>SUBSTITUTE(Table1[[#This Row],[Fuel]],", ",",")</f>
        <v>fossil gas: natural gas</v>
      </c>
      <c r="D53" t="s">
        <v>3239</v>
      </c>
      <c r="H53" t="s">
        <v>3436</v>
      </c>
      <c r="I53">
        <v>123</v>
      </c>
      <c r="J53" t="s">
        <v>3446</v>
      </c>
      <c r="K53">
        <v>2000</v>
      </c>
      <c r="L53" t="s">
        <v>29</v>
      </c>
      <c r="M53" t="s">
        <v>29</v>
      </c>
      <c r="N53">
        <v>31.760899999999999</v>
      </c>
      <c r="O53">
        <v>6.0229999999999997</v>
      </c>
      <c r="P53" t="s">
        <v>3455</v>
      </c>
      <c r="Q53" s="3">
        <f>Table1[[#This Row],[Capacity (MW)]]*0.395*8760*10^-6</f>
        <v>0.4256046</v>
      </c>
      <c r="R53" s="3" cm="1">
        <f t="array" ref="R53">AVERAGE(VLOOKUP(_xlfn.TEXTSPLIT(Table1[[#This Row],[Fuel (no space after comma)]], ","), FuelList_Final_EF!$A$2:$B$65, 2, FALSE))</f>
        <v>53.06</v>
      </c>
      <c r="S53" s="3">
        <f>Table1[[#This Row],[Generation (TWh)]]*10^9*VLOOKUP(Table1[[#This Row],[Turbine/Engine Technology]],Technology_HR!$A$2:$B$11,2,FALSE)*10^-6</f>
        <v>4685906.6459999997</v>
      </c>
      <c r="T53" s="5">
        <f>Table1[[#This Row],[Fuel Consumption (mmBtu)]]*Table1[[#This Row],[Emission Factor (kg CO2/ mmBtu)]]*10^3</f>
        <v>248634206636.76001</v>
      </c>
      <c r="U53" s="3">
        <f>Table1[[#This Row],[Emissions (g CO2)]]/(Table1[[#This Row],[Generation (TWh)]]*10^9)</f>
        <v>584.19060000000002</v>
      </c>
    </row>
    <row r="54" spans="1:21" x14ac:dyDescent="0.35">
      <c r="A54" t="s">
        <v>17</v>
      </c>
      <c r="B54" t="s">
        <v>3239</v>
      </c>
      <c r="C54" t="str">
        <f>SUBSTITUTE(Table1[[#This Row],[Fuel]],", ",",")</f>
        <v>fossil gas: natural gas</v>
      </c>
      <c r="D54" t="s">
        <v>3239</v>
      </c>
      <c r="H54" t="s">
        <v>3436</v>
      </c>
      <c r="I54">
        <v>123</v>
      </c>
      <c r="J54" t="s">
        <v>3446</v>
      </c>
      <c r="K54">
        <v>2003</v>
      </c>
      <c r="L54" t="s">
        <v>29</v>
      </c>
      <c r="M54" t="s">
        <v>29</v>
      </c>
      <c r="N54">
        <v>31.760899999999999</v>
      </c>
      <c r="O54">
        <v>6.0229999999999997</v>
      </c>
      <c r="P54" t="s">
        <v>3455</v>
      </c>
      <c r="Q54" s="3">
        <f>Table1[[#This Row],[Capacity (MW)]]*0.395*8760*10^-6</f>
        <v>0.4256046</v>
      </c>
      <c r="R54" s="3" cm="1">
        <f t="array" ref="R54">AVERAGE(VLOOKUP(_xlfn.TEXTSPLIT(Table1[[#This Row],[Fuel (no space after comma)]], ","), FuelList_Final_EF!$A$2:$B$65, 2, FALSE))</f>
        <v>53.06</v>
      </c>
      <c r="S54" s="3">
        <f>Table1[[#This Row],[Generation (TWh)]]*10^9*VLOOKUP(Table1[[#This Row],[Turbine/Engine Technology]],Technology_HR!$A$2:$B$11,2,FALSE)*10^-6</f>
        <v>4685906.6459999997</v>
      </c>
      <c r="T54" s="5">
        <f>Table1[[#This Row],[Fuel Consumption (mmBtu)]]*Table1[[#This Row],[Emission Factor (kg CO2/ mmBtu)]]*10^3</f>
        <v>248634206636.76001</v>
      </c>
      <c r="U54" s="3">
        <f>Table1[[#This Row],[Emissions (g CO2)]]/(Table1[[#This Row],[Generation (TWh)]]*10^9)</f>
        <v>584.19060000000002</v>
      </c>
    </row>
    <row r="55" spans="1:21" x14ac:dyDescent="0.35">
      <c r="A55" t="s">
        <v>21</v>
      </c>
      <c r="B55" t="s">
        <v>3244</v>
      </c>
      <c r="C55" t="str">
        <f>SUBSTITUTE(Table1[[#This Row],[Fuel]],", ",",")</f>
        <v>fossil gas: natural gas,other: other</v>
      </c>
      <c r="D55" t="s">
        <v>3239</v>
      </c>
      <c r="E55" t="s">
        <v>3432</v>
      </c>
      <c r="H55" t="s">
        <v>3439</v>
      </c>
      <c r="I55">
        <v>150</v>
      </c>
      <c r="J55" t="s">
        <v>3446</v>
      </c>
      <c r="K55">
        <v>2011</v>
      </c>
      <c r="L55" t="s">
        <v>29</v>
      </c>
      <c r="M55" t="s">
        <v>29</v>
      </c>
      <c r="N55">
        <v>33.125166</v>
      </c>
      <c r="O55">
        <v>3.3560919999999999</v>
      </c>
      <c r="P55" t="s">
        <v>3455</v>
      </c>
      <c r="Q55" s="3">
        <f>Table1[[#This Row],[Capacity (MW)]]*0.395*8760*10^-6</f>
        <v>0.51902999999999999</v>
      </c>
      <c r="R55" s="3" cm="1">
        <f t="array" ref="R55">AVERAGE(VLOOKUP(_xlfn.TEXTSPLIT(Table1[[#This Row],[Fuel (no space after comma)]], ","), FuelList_Final_EF!$A$2:$B$65, 2, FALSE))</f>
        <v>26.53</v>
      </c>
      <c r="S55" s="3">
        <f>Table1[[#This Row],[Generation (TWh)]]*10^9*VLOOKUP(Table1[[#This Row],[Turbine/Engine Technology]],Technology_HR!$A$2:$B$11,2,FALSE)*10^-6</f>
        <v>3918157.4699999997</v>
      </c>
      <c r="T55" s="5">
        <f>Table1[[#This Row],[Fuel Consumption (mmBtu)]]*Table1[[#This Row],[Emission Factor (kg CO2/ mmBtu)]]*10^3</f>
        <v>103948717679.09999</v>
      </c>
      <c r="U55" s="3">
        <f>Table1[[#This Row],[Emissions (g CO2)]]/(Table1[[#This Row],[Generation (TWh)]]*10^9)</f>
        <v>200.27497</v>
      </c>
    </row>
    <row r="56" spans="1:21" x14ac:dyDescent="0.35">
      <c r="A56" t="s">
        <v>17</v>
      </c>
      <c r="B56" t="s">
        <v>3243</v>
      </c>
      <c r="C56" t="str">
        <f>SUBSTITUTE(Table1[[#This Row],[Fuel]],", ",",")</f>
        <v>fossil gas: natural gas,fossil liquids: fuel oil</v>
      </c>
      <c r="D56" t="s">
        <v>3239</v>
      </c>
      <c r="E56" t="s">
        <v>3275</v>
      </c>
      <c r="H56" t="s">
        <v>3440</v>
      </c>
      <c r="I56">
        <v>196</v>
      </c>
      <c r="J56" t="s">
        <v>3446</v>
      </c>
      <c r="K56">
        <v>1992</v>
      </c>
      <c r="L56" t="s">
        <v>29</v>
      </c>
      <c r="M56" t="s">
        <v>29</v>
      </c>
      <c r="N56">
        <v>36.813899999999997</v>
      </c>
      <c r="O56">
        <v>5.8760000000000003</v>
      </c>
      <c r="P56" t="s">
        <v>3455</v>
      </c>
      <c r="Q56" s="3">
        <f>Table1[[#This Row],[Capacity (MW)]]*0.395*8760*10^-6</f>
        <v>0.6781992</v>
      </c>
      <c r="R56" s="3" cm="1">
        <f t="array" ref="R56">AVERAGE(VLOOKUP(_xlfn.TEXTSPLIT(Table1[[#This Row],[Fuel (no space after comma)]], ","), FuelList_Final_EF!$A$2:$B$65, 2, FALSE))</f>
        <v>65.583341148886291</v>
      </c>
      <c r="S56" s="3">
        <f>Table1[[#This Row],[Generation (TWh)]]*10^9*VLOOKUP(Table1[[#This Row],[Turbine/Engine Technology]],Technology_HR!$A$2:$B$11,2,FALSE)*10^-6</f>
        <v>6975278.7719999999</v>
      </c>
      <c r="T56" s="5">
        <f>Table1[[#This Row],[Fuel Consumption (mmBtu)]]*Table1[[#This Row],[Emission Factor (kg CO2/ mmBtu)]]*10^3</f>
        <v>457462087312.66064</v>
      </c>
      <c r="U56" s="3">
        <f>Table1[[#This Row],[Emissions (g CO2)]]/(Table1[[#This Row],[Generation (TWh)]]*10^9)</f>
        <v>674.52466371629555</v>
      </c>
    </row>
    <row r="57" spans="1:21" x14ac:dyDescent="0.35">
      <c r="A57" t="s">
        <v>17</v>
      </c>
      <c r="B57" t="s">
        <v>3243</v>
      </c>
      <c r="C57" t="str">
        <f>SUBSTITUTE(Table1[[#This Row],[Fuel]],", ",",")</f>
        <v>fossil gas: natural gas,fossil liquids: fuel oil</v>
      </c>
      <c r="D57" t="s">
        <v>3239</v>
      </c>
      <c r="E57" t="s">
        <v>3275</v>
      </c>
      <c r="H57" t="s">
        <v>3440</v>
      </c>
      <c r="I57">
        <v>196</v>
      </c>
      <c r="J57" t="s">
        <v>3446</v>
      </c>
      <c r="K57">
        <v>1993</v>
      </c>
      <c r="L57" t="s">
        <v>29</v>
      </c>
      <c r="M57" t="s">
        <v>29</v>
      </c>
      <c r="N57">
        <v>36.813899999999997</v>
      </c>
      <c r="O57">
        <v>5.8760000000000003</v>
      </c>
      <c r="P57" t="s">
        <v>3455</v>
      </c>
      <c r="Q57" s="3">
        <f>Table1[[#This Row],[Capacity (MW)]]*0.395*8760*10^-6</f>
        <v>0.6781992</v>
      </c>
      <c r="R57" s="3" cm="1">
        <f t="array" ref="R57">AVERAGE(VLOOKUP(_xlfn.TEXTSPLIT(Table1[[#This Row],[Fuel (no space after comma)]], ","), FuelList_Final_EF!$A$2:$B$65, 2, FALSE))</f>
        <v>65.583341148886291</v>
      </c>
      <c r="S57" s="3">
        <f>Table1[[#This Row],[Generation (TWh)]]*10^9*VLOOKUP(Table1[[#This Row],[Turbine/Engine Technology]],Technology_HR!$A$2:$B$11,2,FALSE)*10^-6</f>
        <v>6975278.7719999999</v>
      </c>
      <c r="T57" s="5">
        <f>Table1[[#This Row],[Fuel Consumption (mmBtu)]]*Table1[[#This Row],[Emission Factor (kg CO2/ mmBtu)]]*10^3</f>
        <v>457462087312.66064</v>
      </c>
      <c r="U57" s="3">
        <f>Table1[[#This Row],[Emissions (g CO2)]]/(Table1[[#This Row],[Generation (TWh)]]*10^9)</f>
        <v>674.52466371629555</v>
      </c>
    </row>
    <row r="58" spans="1:21" x14ac:dyDescent="0.35">
      <c r="A58" t="s">
        <v>17</v>
      </c>
      <c r="B58" t="s">
        <v>3243</v>
      </c>
      <c r="C58" t="str">
        <f>SUBSTITUTE(Table1[[#This Row],[Fuel]],", ",",")</f>
        <v>fossil gas: natural gas,fossil liquids: fuel oil</v>
      </c>
      <c r="D58" t="s">
        <v>3239</v>
      </c>
      <c r="E58" t="s">
        <v>3275</v>
      </c>
      <c r="H58" t="s">
        <v>3440</v>
      </c>
      <c r="I58">
        <v>196</v>
      </c>
      <c r="J58" t="s">
        <v>3446</v>
      </c>
      <c r="K58">
        <v>1994</v>
      </c>
      <c r="L58" t="s">
        <v>29</v>
      </c>
      <c r="M58" t="s">
        <v>29</v>
      </c>
      <c r="N58">
        <v>36.813899999999997</v>
      </c>
      <c r="O58">
        <v>5.8760000000000003</v>
      </c>
      <c r="P58" t="s">
        <v>3455</v>
      </c>
      <c r="Q58" s="3">
        <f>Table1[[#This Row],[Capacity (MW)]]*0.395*8760*10^-6</f>
        <v>0.6781992</v>
      </c>
      <c r="R58" s="3" cm="1">
        <f t="array" ref="R58">AVERAGE(VLOOKUP(_xlfn.TEXTSPLIT(Table1[[#This Row],[Fuel (no space after comma)]], ","), FuelList_Final_EF!$A$2:$B$65, 2, FALSE))</f>
        <v>65.583341148886291</v>
      </c>
      <c r="S58" s="3">
        <f>Table1[[#This Row],[Generation (TWh)]]*10^9*VLOOKUP(Table1[[#This Row],[Turbine/Engine Technology]],Technology_HR!$A$2:$B$11,2,FALSE)*10^-6</f>
        <v>6975278.7719999999</v>
      </c>
      <c r="T58" s="5">
        <f>Table1[[#This Row],[Fuel Consumption (mmBtu)]]*Table1[[#This Row],[Emission Factor (kg CO2/ mmBtu)]]*10^3</f>
        <v>457462087312.66064</v>
      </c>
      <c r="U58" s="3">
        <f>Table1[[#This Row],[Emissions (g CO2)]]/(Table1[[#This Row],[Generation (TWh)]]*10^9)</f>
        <v>674.52466371629555</v>
      </c>
    </row>
    <row r="59" spans="1:21" x14ac:dyDescent="0.35">
      <c r="A59" t="s">
        <v>22</v>
      </c>
      <c r="B59" t="s">
        <v>3239</v>
      </c>
      <c r="C59" t="str">
        <f>SUBSTITUTE(Table1[[#This Row],[Fuel]],", ",",")</f>
        <v>fossil gas: natural gas</v>
      </c>
      <c r="D59" t="s">
        <v>3239</v>
      </c>
      <c r="H59" t="s">
        <v>3436</v>
      </c>
      <c r="I59">
        <v>115</v>
      </c>
      <c r="J59" t="s">
        <v>3446</v>
      </c>
      <c r="K59">
        <v>2005</v>
      </c>
      <c r="L59" t="s">
        <v>29</v>
      </c>
      <c r="M59" t="s">
        <v>29</v>
      </c>
      <c r="N59">
        <v>35.806393</v>
      </c>
      <c r="O59">
        <v>-0.247637</v>
      </c>
      <c r="P59" t="s">
        <v>3455</v>
      </c>
      <c r="Q59" s="3">
        <f>Table1[[#This Row],[Capacity (MW)]]*0.395*8760*10^-6</f>
        <v>0.39792300000000003</v>
      </c>
      <c r="R59" s="3" cm="1">
        <f t="array" ref="R59">AVERAGE(VLOOKUP(_xlfn.TEXTSPLIT(Table1[[#This Row],[Fuel (no space after comma)]], ","), FuelList_Final_EF!$A$2:$B$65, 2, FALSE))</f>
        <v>53.06</v>
      </c>
      <c r="S59" s="3">
        <f>Table1[[#This Row],[Generation (TWh)]]*10^9*VLOOKUP(Table1[[#This Row],[Turbine/Engine Technology]],Technology_HR!$A$2:$B$11,2,FALSE)*10^-6</f>
        <v>4381132.2299999995</v>
      </c>
      <c r="T59" s="5">
        <f>Table1[[#This Row],[Fuel Consumption (mmBtu)]]*Table1[[#This Row],[Emission Factor (kg CO2/ mmBtu)]]*10^3</f>
        <v>232462876123.79999</v>
      </c>
      <c r="U59" s="3">
        <f>Table1[[#This Row],[Emissions (g CO2)]]/(Table1[[#This Row],[Generation (TWh)]]*10^9)</f>
        <v>584.19060000000002</v>
      </c>
    </row>
    <row r="60" spans="1:21" x14ac:dyDescent="0.35">
      <c r="A60" t="s">
        <v>22</v>
      </c>
      <c r="B60" t="s">
        <v>3239</v>
      </c>
      <c r="C60" t="str">
        <f>SUBSTITUTE(Table1[[#This Row],[Fuel]],", ",",")</f>
        <v>fossil gas: natural gas</v>
      </c>
      <c r="D60" t="s">
        <v>3239</v>
      </c>
      <c r="H60" t="s">
        <v>3436</v>
      </c>
      <c r="I60">
        <v>115</v>
      </c>
      <c r="J60" t="s">
        <v>3446</v>
      </c>
      <c r="K60">
        <v>2005</v>
      </c>
      <c r="L60" t="s">
        <v>29</v>
      </c>
      <c r="M60" t="s">
        <v>29</v>
      </c>
      <c r="N60">
        <v>35.806393</v>
      </c>
      <c r="O60">
        <v>-0.247637</v>
      </c>
      <c r="P60" t="s">
        <v>3455</v>
      </c>
      <c r="Q60" s="3">
        <f>Table1[[#This Row],[Capacity (MW)]]*0.395*8760*10^-6</f>
        <v>0.39792300000000003</v>
      </c>
      <c r="R60" s="3" cm="1">
        <f t="array" ref="R60">AVERAGE(VLOOKUP(_xlfn.TEXTSPLIT(Table1[[#This Row],[Fuel (no space after comma)]], ","), FuelList_Final_EF!$A$2:$B$65, 2, FALSE))</f>
        <v>53.06</v>
      </c>
      <c r="S60" s="3">
        <f>Table1[[#This Row],[Generation (TWh)]]*10^9*VLOOKUP(Table1[[#This Row],[Turbine/Engine Technology]],Technology_HR!$A$2:$B$11,2,FALSE)*10^-6</f>
        <v>4381132.2299999995</v>
      </c>
      <c r="T60" s="5">
        <f>Table1[[#This Row],[Fuel Consumption (mmBtu)]]*Table1[[#This Row],[Emission Factor (kg CO2/ mmBtu)]]*10^3</f>
        <v>232462876123.79999</v>
      </c>
      <c r="U60" s="3">
        <f>Table1[[#This Row],[Emissions (g CO2)]]/(Table1[[#This Row],[Generation (TWh)]]*10^9)</f>
        <v>584.19060000000002</v>
      </c>
    </row>
    <row r="61" spans="1:21" x14ac:dyDescent="0.35">
      <c r="A61" t="s">
        <v>22</v>
      </c>
      <c r="B61" t="s">
        <v>3239</v>
      </c>
      <c r="C61" t="str">
        <f>SUBSTITUTE(Table1[[#This Row],[Fuel]],", ",",")</f>
        <v>fossil gas: natural gas</v>
      </c>
      <c r="D61" t="s">
        <v>3239</v>
      </c>
      <c r="H61" t="s">
        <v>3436</v>
      </c>
      <c r="I61">
        <v>115</v>
      </c>
      <c r="J61" t="s">
        <v>3446</v>
      </c>
      <c r="K61">
        <v>2005</v>
      </c>
      <c r="L61" t="s">
        <v>29</v>
      </c>
      <c r="M61" t="s">
        <v>29</v>
      </c>
      <c r="N61">
        <v>35.806393</v>
      </c>
      <c r="O61">
        <v>-0.247637</v>
      </c>
      <c r="P61" t="s">
        <v>3455</v>
      </c>
      <c r="Q61" s="3">
        <f>Table1[[#This Row],[Capacity (MW)]]*0.395*8760*10^-6</f>
        <v>0.39792300000000003</v>
      </c>
      <c r="R61" s="3" cm="1">
        <f t="array" ref="R61">AVERAGE(VLOOKUP(_xlfn.TEXTSPLIT(Table1[[#This Row],[Fuel (no space after comma)]], ","), FuelList_Final_EF!$A$2:$B$65, 2, FALSE))</f>
        <v>53.06</v>
      </c>
      <c r="S61" s="3">
        <f>Table1[[#This Row],[Generation (TWh)]]*10^9*VLOOKUP(Table1[[#This Row],[Turbine/Engine Technology]],Technology_HR!$A$2:$B$11,2,FALSE)*10^-6</f>
        <v>4381132.2299999995</v>
      </c>
      <c r="T61" s="5">
        <f>Table1[[#This Row],[Fuel Consumption (mmBtu)]]*Table1[[#This Row],[Emission Factor (kg CO2/ mmBtu)]]*10^3</f>
        <v>232462876123.79999</v>
      </c>
      <c r="U61" s="3">
        <f>Table1[[#This Row],[Emissions (g CO2)]]/(Table1[[#This Row],[Generation (TWh)]]*10^9)</f>
        <v>584.19060000000002</v>
      </c>
    </row>
    <row r="62" spans="1:21" x14ac:dyDescent="0.35">
      <c r="A62" t="s">
        <v>17</v>
      </c>
      <c r="B62" t="s">
        <v>3243</v>
      </c>
      <c r="C62" t="str">
        <f>SUBSTITUTE(Table1[[#This Row],[Fuel]],", ",",")</f>
        <v>fossil gas: natural gas,fossil liquids: fuel oil</v>
      </c>
      <c r="D62" t="s">
        <v>3239</v>
      </c>
      <c r="E62" t="s">
        <v>3275</v>
      </c>
      <c r="H62" t="s">
        <v>3436</v>
      </c>
      <c r="I62">
        <v>211</v>
      </c>
      <c r="J62" t="s">
        <v>3446</v>
      </c>
      <c r="K62">
        <v>2019</v>
      </c>
      <c r="L62" t="s">
        <v>29</v>
      </c>
      <c r="M62" t="s">
        <v>29</v>
      </c>
      <c r="N62">
        <v>35.550316000000002</v>
      </c>
      <c r="O62">
        <v>6.8696919999999997</v>
      </c>
      <c r="P62" t="s">
        <v>3455</v>
      </c>
      <c r="Q62" s="3">
        <f>Table1[[#This Row],[Capacity (MW)]]*0.395*8760*10^-6</f>
        <v>0.73010219999999992</v>
      </c>
      <c r="R62" s="3" cm="1">
        <f t="array" ref="R62">AVERAGE(VLOOKUP(_xlfn.TEXTSPLIT(Table1[[#This Row],[Fuel (no space after comma)]], ","), FuelList_Final_EF!$A$2:$B$65, 2, FALSE))</f>
        <v>65.583341148886291</v>
      </c>
      <c r="S62" s="3">
        <f>Table1[[#This Row],[Generation (TWh)]]*10^9*VLOOKUP(Table1[[#This Row],[Turbine/Engine Technology]],Technology_HR!$A$2:$B$11,2,FALSE)*10^-6</f>
        <v>8038425.2219999982</v>
      </c>
      <c r="T62" s="5">
        <f>Table1[[#This Row],[Fuel Consumption (mmBtu)]]*Table1[[#This Row],[Emission Factor (kg CO2/ mmBtu)]]*10^3</f>
        <v>527186783634.23792</v>
      </c>
      <c r="U62" s="3">
        <f>Table1[[#This Row],[Emissions (g CO2)]]/(Table1[[#This Row],[Generation (TWh)]]*10^9)</f>
        <v>722.072586049238</v>
      </c>
    </row>
    <row r="63" spans="1:21" x14ac:dyDescent="0.35">
      <c r="A63" t="s">
        <v>17</v>
      </c>
      <c r="B63" t="s">
        <v>3243</v>
      </c>
      <c r="C63" t="str">
        <f>SUBSTITUTE(Table1[[#This Row],[Fuel]],", ",",")</f>
        <v>fossil gas: natural gas,fossil liquids: fuel oil</v>
      </c>
      <c r="D63" t="s">
        <v>3239</v>
      </c>
      <c r="E63" t="s">
        <v>3275</v>
      </c>
      <c r="H63" t="s">
        <v>3436</v>
      </c>
      <c r="I63">
        <v>211</v>
      </c>
      <c r="J63" t="s">
        <v>3446</v>
      </c>
      <c r="K63">
        <v>2019</v>
      </c>
      <c r="L63" t="s">
        <v>29</v>
      </c>
      <c r="M63" t="s">
        <v>29</v>
      </c>
      <c r="N63">
        <v>35.550316000000002</v>
      </c>
      <c r="O63">
        <v>6.8696919999999997</v>
      </c>
      <c r="P63" t="s">
        <v>3455</v>
      </c>
      <c r="Q63" s="3">
        <f>Table1[[#This Row],[Capacity (MW)]]*0.395*8760*10^-6</f>
        <v>0.73010219999999992</v>
      </c>
      <c r="R63" s="3" cm="1">
        <f t="array" ref="R63">AVERAGE(VLOOKUP(_xlfn.TEXTSPLIT(Table1[[#This Row],[Fuel (no space after comma)]], ","), FuelList_Final_EF!$A$2:$B$65, 2, FALSE))</f>
        <v>65.583341148886291</v>
      </c>
      <c r="S63" s="3">
        <f>Table1[[#This Row],[Generation (TWh)]]*10^9*VLOOKUP(Table1[[#This Row],[Turbine/Engine Technology]],Technology_HR!$A$2:$B$11,2,FALSE)*10^-6</f>
        <v>8038425.2219999982</v>
      </c>
      <c r="T63" s="5">
        <f>Table1[[#This Row],[Fuel Consumption (mmBtu)]]*Table1[[#This Row],[Emission Factor (kg CO2/ mmBtu)]]*10^3</f>
        <v>527186783634.23792</v>
      </c>
      <c r="U63" s="3">
        <f>Table1[[#This Row],[Emissions (g CO2)]]/(Table1[[#This Row],[Generation (TWh)]]*10^9)</f>
        <v>722.072586049238</v>
      </c>
    </row>
    <row r="64" spans="1:21" x14ac:dyDescent="0.35">
      <c r="A64" t="s">
        <v>17</v>
      </c>
      <c r="B64" t="s">
        <v>3243</v>
      </c>
      <c r="C64" t="str">
        <f>SUBSTITUTE(Table1[[#This Row],[Fuel]],", ",",")</f>
        <v>fossil gas: natural gas,fossil liquids: fuel oil</v>
      </c>
      <c r="D64" t="s">
        <v>3239</v>
      </c>
      <c r="E64" t="s">
        <v>3275</v>
      </c>
      <c r="H64" t="s">
        <v>3440</v>
      </c>
      <c r="I64">
        <v>211</v>
      </c>
      <c r="J64" t="s">
        <v>3449</v>
      </c>
      <c r="K64">
        <v>2024</v>
      </c>
      <c r="L64" t="s">
        <v>29</v>
      </c>
      <c r="M64" t="s">
        <v>29</v>
      </c>
      <c r="N64">
        <v>35.550316000000002</v>
      </c>
      <c r="O64">
        <v>6.8696919999999997</v>
      </c>
      <c r="P64" t="s">
        <v>3455</v>
      </c>
      <c r="Q64" s="3">
        <f>Table1[[#This Row],[Capacity (MW)]]*0.395*8760*10^-6</f>
        <v>0.73010219999999992</v>
      </c>
      <c r="R64" s="3" cm="1">
        <f t="array" ref="R64">AVERAGE(VLOOKUP(_xlfn.TEXTSPLIT(Table1[[#This Row],[Fuel (no space after comma)]], ","), FuelList_Final_EF!$A$2:$B$65, 2, FALSE))</f>
        <v>65.583341148886291</v>
      </c>
      <c r="S64" s="3">
        <f>Table1[[#This Row],[Generation (TWh)]]*10^9*VLOOKUP(Table1[[#This Row],[Turbine/Engine Technology]],Technology_HR!$A$2:$B$11,2,FALSE)*10^-6</f>
        <v>7509101.1269999985</v>
      </c>
      <c r="T64" s="5">
        <f>Table1[[#This Row],[Fuel Consumption (mmBtu)]]*Table1[[#This Row],[Emission Factor (kg CO2/ mmBtu)]]*10^3</f>
        <v>492471940933.5274</v>
      </c>
      <c r="U64" s="3">
        <f>Table1[[#This Row],[Emissions (g CO2)]]/(Table1[[#This Row],[Generation (TWh)]]*10^9)</f>
        <v>674.52466371629544</v>
      </c>
    </row>
    <row r="65" spans="1:21" x14ac:dyDescent="0.35">
      <c r="A65" t="s">
        <v>17</v>
      </c>
      <c r="B65" t="s">
        <v>3243</v>
      </c>
      <c r="C65" t="str">
        <f>SUBSTITUTE(Table1[[#This Row],[Fuel]],", ",",")</f>
        <v>fossil gas: natural gas,fossil liquids: fuel oil</v>
      </c>
      <c r="D65" t="s">
        <v>3239</v>
      </c>
      <c r="E65" t="s">
        <v>3275</v>
      </c>
      <c r="H65" t="s">
        <v>3436</v>
      </c>
      <c r="I65">
        <v>211</v>
      </c>
      <c r="J65" t="s">
        <v>3446</v>
      </c>
      <c r="K65">
        <v>2019</v>
      </c>
      <c r="L65" t="s">
        <v>29</v>
      </c>
      <c r="M65" t="s">
        <v>29</v>
      </c>
      <c r="N65">
        <v>35.550316000000002</v>
      </c>
      <c r="O65">
        <v>6.8696919999999997</v>
      </c>
      <c r="P65" t="s">
        <v>3455</v>
      </c>
      <c r="Q65" s="3">
        <f>Table1[[#This Row],[Capacity (MW)]]*0.395*8760*10^-6</f>
        <v>0.73010219999999992</v>
      </c>
      <c r="R65" s="3" cm="1">
        <f t="array" ref="R65">AVERAGE(VLOOKUP(_xlfn.TEXTSPLIT(Table1[[#This Row],[Fuel (no space after comma)]], ","), FuelList_Final_EF!$A$2:$B$65, 2, FALSE))</f>
        <v>65.583341148886291</v>
      </c>
      <c r="S65" s="3">
        <f>Table1[[#This Row],[Generation (TWh)]]*10^9*VLOOKUP(Table1[[#This Row],[Turbine/Engine Technology]],Technology_HR!$A$2:$B$11,2,FALSE)*10^-6</f>
        <v>8038425.2219999982</v>
      </c>
      <c r="T65" s="5">
        <f>Table1[[#This Row],[Fuel Consumption (mmBtu)]]*Table1[[#This Row],[Emission Factor (kg CO2/ mmBtu)]]*10^3</f>
        <v>527186783634.23792</v>
      </c>
      <c r="U65" s="3">
        <f>Table1[[#This Row],[Emissions (g CO2)]]/(Table1[[#This Row],[Generation (TWh)]]*10^9)</f>
        <v>722.072586049238</v>
      </c>
    </row>
    <row r="66" spans="1:21" x14ac:dyDescent="0.35">
      <c r="A66" t="s">
        <v>17</v>
      </c>
      <c r="B66" t="s">
        <v>3243</v>
      </c>
      <c r="C66" t="str">
        <f>SUBSTITUTE(Table1[[#This Row],[Fuel]],", ",",")</f>
        <v>fossil gas: natural gas,fossil liquids: fuel oil</v>
      </c>
      <c r="D66" t="s">
        <v>3239</v>
      </c>
      <c r="E66" t="s">
        <v>3275</v>
      </c>
      <c r="H66" t="s">
        <v>3436</v>
      </c>
      <c r="I66">
        <v>211</v>
      </c>
      <c r="J66" t="s">
        <v>3446</v>
      </c>
      <c r="K66" t="s">
        <v>29</v>
      </c>
      <c r="L66" t="s">
        <v>29</v>
      </c>
      <c r="M66" t="s">
        <v>29</v>
      </c>
      <c r="N66">
        <v>35.550316000000002</v>
      </c>
      <c r="O66">
        <v>6.8696919999999997</v>
      </c>
      <c r="P66" t="s">
        <v>3455</v>
      </c>
      <c r="Q66" s="3">
        <f>Table1[[#This Row],[Capacity (MW)]]*0.395*8760*10^-6</f>
        <v>0.73010219999999992</v>
      </c>
      <c r="R66" s="3" cm="1">
        <f t="array" ref="R66">AVERAGE(VLOOKUP(_xlfn.TEXTSPLIT(Table1[[#This Row],[Fuel (no space after comma)]], ","), FuelList_Final_EF!$A$2:$B$65, 2, FALSE))</f>
        <v>65.583341148886291</v>
      </c>
      <c r="S66" s="3">
        <f>Table1[[#This Row],[Generation (TWh)]]*10^9*VLOOKUP(Table1[[#This Row],[Turbine/Engine Technology]],Technology_HR!$A$2:$B$11,2,FALSE)*10^-6</f>
        <v>8038425.2219999982</v>
      </c>
      <c r="T66" s="5">
        <f>Table1[[#This Row],[Fuel Consumption (mmBtu)]]*Table1[[#This Row],[Emission Factor (kg CO2/ mmBtu)]]*10^3</f>
        <v>527186783634.23792</v>
      </c>
      <c r="U66" s="3">
        <f>Table1[[#This Row],[Emissions (g CO2)]]/(Table1[[#This Row],[Generation (TWh)]]*10^9)</f>
        <v>722.072586049238</v>
      </c>
    </row>
    <row r="67" spans="1:21" x14ac:dyDescent="0.35">
      <c r="A67" t="s">
        <v>17</v>
      </c>
      <c r="B67" t="s">
        <v>3243</v>
      </c>
      <c r="C67" t="str">
        <f>SUBSTITUTE(Table1[[#This Row],[Fuel]],", ",",")</f>
        <v>fossil gas: natural gas,fossil liquids: fuel oil</v>
      </c>
      <c r="D67" t="s">
        <v>3239</v>
      </c>
      <c r="E67" t="s">
        <v>3275</v>
      </c>
      <c r="H67" t="s">
        <v>3440</v>
      </c>
      <c r="I67">
        <v>211</v>
      </c>
      <c r="J67" t="s">
        <v>3449</v>
      </c>
      <c r="K67">
        <v>2024</v>
      </c>
      <c r="L67" t="s">
        <v>29</v>
      </c>
      <c r="M67" t="s">
        <v>29</v>
      </c>
      <c r="N67">
        <v>35.550316000000002</v>
      </c>
      <c r="O67">
        <v>6.8696919999999997</v>
      </c>
      <c r="P67" t="s">
        <v>3455</v>
      </c>
      <c r="Q67" s="3">
        <f>Table1[[#This Row],[Capacity (MW)]]*0.395*8760*10^-6</f>
        <v>0.73010219999999992</v>
      </c>
      <c r="R67" s="3" cm="1">
        <f t="array" ref="R67">AVERAGE(VLOOKUP(_xlfn.TEXTSPLIT(Table1[[#This Row],[Fuel (no space after comma)]], ","), FuelList_Final_EF!$A$2:$B$65, 2, FALSE))</f>
        <v>65.583341148886291</v>
      </c>
      <c r="S67" s="3">
        <f>Table1[[#This Row],[Generation (TWh)]]*10^9*VLOOKUP(Table1[[#This Row],[Turbine/Engine Technology]],Technology_HR!$A$2:$B$11,2,FALSE)*10^-6</f>
        <v>7509101.1269999985</v>
      </c>
      <c r="T67" s="5">
        <f>Table1[[#This Row],[Fuel Consumption (mmBtu)]]*Table1[[#This Row],[Emission Factor (kg CO2/ mmBtu)]]*10^3</f>
        <v>492471940933.5274</v>
      </c>
      <c r="U67" s="3">
        <f>Table1[[#This Row],[Emissions (g CO2)]]/(Table1[[#This Row],[Generation (TWh)]]*10^9)</f>
        <v>674.52466371629544</v>
      </c>
    </row>
    <row r="68" spans="1:21" x14ac:dyDescent="0.35">
      <c r="A68" t="s">
        <v>23</v>
      </c>
      <c r="B68" t="s">
        <v>3243</v>
      </c>
      <c r="C68" t="str">
        <f>SUBSTITUTE(Table1[[#This Row],[Fuel]],", ",",")</f>
        <v>fossil gas: natural gas,fossil liquids: fuel oil</v>
      </c>
      <c r="D68" t="s">
        <v>3239</v>
      </c>
      <c r="E68" t="s">
        <v>3275</v>
      </c>
      <c r="H68" t="s">
        <v>3438</v>
      </c>
      <c r="I68">
        <v>400</v>
      </c>
      <c r="J68" t="s">
        <v>3446</v>
      </c>
      <c r="K68">
        <v>2013</v>
      </c>
      <c r="L68" t="s">
        <v>29</v>
      </c>
      <c r="M68" t="s">
        <v>29</v>
      </c>
      <c r="N68">
        <v>36.884999999999998</v>
      </c>
      <c r="O68">
        <v>8.0777999999999999</v>
      </c>
      <c r="P68" t="s">
        <v>3455</v>
      </c>
      <c r="Q68" s="3">
        <f>Table1[[#This Row],[Capacity (MW)]]*0.395*8760*10^-6</f>
        <v>1.38408</v>
      </c>
      <c r="R68" s="3" cm="1">
        <f t="array" ref="R68">AVERAGE(VLOOKUP(_xlfn.TEXTSPLIT(Table1[[#This Row],[Fuel (no space after comma)]], ","), FuelList_Final_EF!$A$2:$B$65, 2, FALSE))</f>
        <v>65.583341148886291</v>
      </c>
      <c r="S68" s="3">
        <f>Table1[[#This Row],[Generation (TWh)]]*10^9*VLOOKUP(Table1[[#This Row],[Turbine/Engine Technology]],Technology_HR!$A$2:$B$11,2,FALSE)*10^-6</f>
        <v>10448419.92</v>
      </c>
      <c r="T68" s="5">
        <f>Table1[[#This Row],[Fuel Consumption (mmBtu)]]*Table1[[#This Row],[Emission Factor (kg CO2/ mmBtu)]]*10^3</f>
        <v>685242288080.1792</v>
      </c>
      <c r="U68" s="3">
        <f>Table1[[#This Row],[Emissions (g CO2)]]/(Table1[[#This Row],[Generation (TWh)]]*10^9)</f>
        <v>495.08864233294258</v>
      </c>
    </row>
    <row r="69" spans="1:21" x14ac:dyDescent="0.35">
      <c r="A69" t="s">
        <v>23</v>
      </c>
      <c r="B69" t="s">
        <v>3243</v>
      </c>
      <c r="C69" t="str">
        <f>SUBSTITUTE(Table1[[#This Row],[Fuel]],", ",",")</f>
        <v>fossil gas: natural gas,fossil liquids: fuel oil</v>
      </c>
      <c r="D69" t="s">
        <v>3239</v>
      </c>
      <c r="E69" t="s">
        <v>3275</v>
      </c>
      <c r="H69" t="s">
        <v>3438</v>
      </c>
      <c r="I69">
        <v>400</v>
      </c>
      <c r="J69" t="s">
        <v>3446</v>
      </c>
      <c r="K69">
        <v>2013</v>
      </c>
      <c r="L69" t="s">
        <v>29</v>
      </c>
      <c r="M69" t="s">
        <v>29</v>
      </c>
      <c r="N69">
        <v>36.884999999999998</v>
      </c>
      <c r="O69">
        <v>8.0777999999999999</v>
      </c>
      <c r="P69" t="s">
        <v>3455</v>
      </c>
      <c r="Q69" s="3">
        <f>Table1[[#This Row],[Capacity (MW)]]*0.395*8760*10^-6</f>
        <v>1.38408</v>
      </c>
      <c r="R69" s="3" cm="1">
        <f t="array" ref="R69">AVERAGE(VLOOKUP(_xlfn.TEXTSPLIT(Table1[[#This Row],[Fuel (no space after comma)]], ","), FuelList_Final_EF!$A$2:$B$65, 2, FALSE))</f>
        <v>65.583341148886291</v>
      </c>
      <c r="S69" s="3">
        <f>Table1[[#This Row],[Generation (TWh)]]*10^9*VLOOKUP(Table1[[#This Row],[Turbine/Engine Technology]],Technology_HR!$A$2:$B$11,2,FALSE)*10^-6</f>
        <v>10448419.92</v>
      </c>
      <c r="T69" s="5">
        <f>Table1[[#This Row],[Fuel Consumption (mmBtu)]]*Table1[[#This Row],[Emission Factor (kg CO2/ mmBtu)]]*10^3</f>
        <v>685242288080.1792</v>
      </c>
      <c r="U69" s="3">
        <f>Table1[[#This Row],[Emissions (g CO2)]]/(Table1[[#This Row],[Generation (TWh)]]*10^9)</f>
        <v>495.08864233294258</v>
      </c>
    </row>
    <row r="70" spans="1:21" x14ac:dyDescent="0.35">
      <c r="A70" t="s">
        <v>23</v>
      </c>
      <c r="B70" t="s">
        <v>3243</v>
      </c>
      <c r="C70" t="str">
        <f>SUBSTITUTE(Table1[[#This Row],[Fuel]],", ",",")</f>
        <v>fossil gas: natural gas,fossil liquids: fuel oil</v>
      </c>
      <c r="D70" t="s">
        <v>3239</v>
      </c>
      <c r="E70" t="s">
        <v>3275</v>
      </c>
      <c r="H70" t="s">
        <v>3438</v>
      </c>
      <c r="I70">
        <v>400</v>
      </c>
      <c r="J70" t="s">
        <v>3446</v>
      </c>
      <c r="K70">
        <v>2013</v>
      </c>
      <c r="L70" t="s">
        <v>29</v>
      </c>
      <c r="M70" t="s">
        <v>29</v>
      </c>
      <c r="N70">
        <v>36.884999999999998</v>
      </c>
      <c r="O70">
        <v>8.0777999999999999</v>
      </c>
      <c r="P70" t="s">
        <v>3455</v>
      </c>
      <c r="Q70" s="3">
        <f>Table1[[#This Row],[Capacity (MW)]]*0.395*8760*10^-6</f>
        <v>1.38408</v>
      </c>
      <c r="R70" s="3" cm="1">
        <f t="array" ref="R70">AVERAGE(VLOOKUP(_xlfn.TEXTSPLIT(Table1[[#This Row],[Fuel (no space after comma)]], ","), FuelList_Final_EF!$A$2:$B$65, 2, FALSE))</f>
        <v>65.583341148886291</v>
      </c>
      <c r="S70" s="3">
        <f>Table1[[#This Row],[Generation (TWh)]]*10^9*VLOOKUP(Table1[[#This Row],[Turbine/Engine Technology]],Technology_HR!$A$2:$B$11,2,FALSE)*10^-6</f>
        <v>10448419.92</v>
      </c>
      <c r="T70" s="5">
        <f>Table1[[#This Row],[Fuel Consumption (mmBtu)]]*Table1[[#This Row],[Emission Factor (kg CO2/ mmBtu)]]*10^3</f>
        <v>685242288080.1792</v>
      </c>
      <c r="U70" s="3">
        <f>Table1[[#This Row],[Emissions (g CO2)]]/(Table1[[#This Row],[Generation (TWh)]]*10^9)</f>
        <v>495.08864233294258</v>
      </c>
    </row>
    <row r="71" spans="1:21" x14ac:dyDescent="0.35">
      <c r="A71" t="s">
        <v>17</v>
      </c>
      <c r="B71" t="s">
        <v>3243</v>
      </c>
      <c r="C71" t="str">
        <f>SUBSTITUTE(Table1[[#This Row],[Fuel]],", ",",")</f>
        <v>fossil gas: natural gas,fossil liquids: fuel oil</v>
      </c>
      <c r="D71" t="s">
        <v>3239</v>
      </c>
      <c r="E71" t="s">
        <v>3275</v>
      </c>
      <c r="H71" t="s">
        <v>3436</v>
      </c>
      <c r="I71">
        <v>140</v>
      </c>
      <c r="J71" t="s">
        <v>3446</v>
      </c>
      <c r="K71">
        <v>2015</v>
      </c>
      <c r="L71" t="s">
        <v>29</v>
      </c>
      <c r="M71" t="s">
        <v>29</v>
      </c>
      <c r="N71">
        <v>34.503822</v>
      </c>
      <c r="O71">
        <v>6.9821109999999997</v>
      </c>
      <c r="P71" t="s">
        <v>3455</v>
      </c>
      <c r="Q71" s="3">
        <f>Table1[[#This Row],[Capacity (MW)]]*0.395*8760*10^-6</f>
        <v>0.48442800000000003</v>
      </c>
      <c r="R71" s="3" cm="1">
        <f t="array" ref="R71">AVERAGE(VLOOKUP(_xlfn.TEXTSPLIT(Table1[[#This Row],[Fuel (no space after comma)]], ","), FuelList_Final_EF!$A$2:$B$65, 2, FALSE))</f>
        <v>65.583341148886291</v>
      </c>
      <c r="S71" s="3">
        <f>Table1[[#This Row],[Generation (TWh)]]*10^9*VLOOKUP(Table1[[#This Row],[Turbine/Engine Technology]],Technology_HR!$A$2:$B$11,2,FALSE)*10^-6</f>
        <v>5333552.2799999993</v>
      </c>
      <c r="T71" s="5">
        <f>Table1[[#This Row],[Fuel Consumption (mmBtu)]]*Table1[[#This Row],[Emission Factor (kg CO2/ mmBtu)]]*10^3</f>
        <v>349792178714.66022</v>
      </c>
      <c r="U71" s="3">
        <f>Table1[[#This Row],[Emissions (g CO2)]]/(Table1[[#This Row],[Generation (TWh)]]*10^9)</f>
        <v>722.07258604923788</v>
      </c>
    </row>
    <row r="72" spans="1:21" x14ac:dyDescent="0.35">
      <c r="A72" t="s">
        <v>17</v>
      </c>
      <c r="B72" t="s">
        <v>3243</v>
      </c>
      <c r="C72" t="str">
        <f>SUBSTITUTE(Table1[[#This Row],[Fuel]],", ",",")</f>
        <v>fossil gas: natural gas,fossil liquids: fuel oil</v>
      </c>
      <c r="D72" t="s">
        <v>3239</v>
      </c>
      <c r="E72" t="s">
        <v>3275</v>
      </c>
      <c r="H72" t="s">
        <v>3436</v>
      </c>
      <c r="I72">
        <v>140</v>
      </c>
      <c r="J72" t="s">
        <v>3446</v>
      </c>
      <c r="K72">
        <v>2015</v>
      </c>
      <c r="L72" t="s">
        <v>29</v>
      </c>
      <c r="M72" t="s">
        <v>29</v>
      </c>
      <c r="N72">
        <v>34.503822</v>
      </c>
      <c r="O72">
        <v>6.9821109999999997</v>
      </c>
      <c r="P72" t="s">
        <v>3455</v>
      </c>
      <c r="Q72" s="3">
        <f>Table1[[#This Row],[Capacity (MW)]]*0.395*8760*10^-6</f>
        <v>0.48442800000000003</v>
      </c>
      <c r="R72" s="3" cm="1">
        <f t="array" ref="R72">AVERAGE(VLOOKUP(_xlfn.TEXTSPLIT(Table1[[#This Row],[Fuel (no space after comma)]], ","), FuelList_Final_EF!$A$2:$B$65, 2, FALSE))</f>
        <v>65.583341148886291</v>
      </c>
      <c r="S72" s="3">
        <f>Table1[[#This Row],[Generation (TWh)]]*10^9*VLOOKUP(Table1[[#This Row],[Turbine/Engine Technology]],Technology_HR!$A$2:$B$11,2,FALSE)*10^-6</f>
        <v>5333552.2799999993</v>
      </c>
      <c r="T72" s="5">
        <f>Table1[[#This Row],[Fuel Consumption (mmBtu)]]*Table1[[#This Row],[Emission Factor (kg CO2/ mmBtu)]]*10^3</f>
        <v>349792178714.66022</v>
      </c>
      <c r="U72" s="3">
        <f>Table1[[#This Row],[Emissions (g CO2)]]/(Table1[[#This Row],[Generation (TWh)]]*10^9)</f>
        <v>722.07258604923788</v>
      </c>
    </row>
    <row r="73" spans="1:21" x14ac:dyDescent="0.35">
      <c r="A73" t="s">
        <v>17</v>
      </c>
      <c r="B73" t="s">
        <v>3243</v>
      </c>
      <c r="C73" t="str">
        <f>SUBSTITUTE(Table1[[#This Row],[Fuel]],", ",",")</f>
        <v>fossil gas: natural gas,fossil liquids: fuel oil</v>
      </c>
      <c r="D73" t="s">
        <v>3239</v>
      </c>
      <c r="E73" t="s">
        <v>3275</v>
      </c>
      <c r="H73" t="s">
        <v>3436</v>
      </c>
      <c r="I73">
        <v>140</v>
      </c>
      <c r="J73" t="s">
        <v>3446</v>
      </c>
      <c r="K73">
        <v>2015</v>
      </c>
      <c r="L73" t="s">
        <v>29</v>
      </c>
      <c r="M73" t="s">
        <v>29</v>
      </c>
      <c r="N73">
        <v>34.503822</v>
      </c>
      <c r="O73">
        <v>6.9821109999999997</v>
      </c>
      <c r="P73" t="s">
        <v>3455</v>
      </c>
      <c r="Q73" s="3">
        <f>Table1[[#This Row],[Capacity (MW)]]*0.395*8760*10^-6</f>
        <v>0.48442800000000003</v>
      </c>
      <c r="R73" s="3" cm="1">
        <f t="array" ref="R73">AVERAGE(VLOOKUP(_xlfn.TEXTSPLIT(Table1[[#This Row],[Fuel (no space after comma)]], ","), FuelList_Final_EF!$A$2:$B$65, 2, FALSE))</f>
        <v>65.583341148886291</v>
      </c>
      <c r="S73" s="3">
        <f>Table1[[#This Row],[Generation (TWh)]]*10^9*VLOOKUP(Table1[[#This Row],[Turbine/Engine Technology]],Technology_HR!$A$2:$B$11,2,FALSE)*10^-6</f>
        <v>5333552.2799999993</v>
      </c>
      <c r="T73" s="5">
        <f>Table1[[#This Row],[Fuel Consumption (mmBtu)]]*Table1[[#This Row],[Emission Factor (kg CO2/ mmBtu)]]*10^3</f>
        <v>349792178714.66022</v>
      </c>
      <c r="U73" s="3">
        <f>Table1[[#This Row],[Emissions (g CO2)]]/(Table1[[#This Row],[Generation (TWh)]]*10^9)</f>
        <v>722.07258604923788</v>
      </c>
    </row>
    <row r="74" spans="1:21" x14ac:dyDescent="0.35">
      <c r="A74" t="s">
        <v>17</v>
      </c>
      <c r="B74" t="s">
        <v>3239</v>
      </c>
      <c r="C74" t="str">
        <f>SUBSTITUTE(Table1[[#This Row],[Fuel]],", ",",")</f>
        <v>fossil gas: natural gas</v>
      </c>
      <c r="D74" t="s">
        <v>3239</v>
      </c>
      <c r="H74" t="s">
        <v>3436</v>
      </c>
      <c r="I74">
        <v>140</v>
      </c>
      <c r="J74" t="s">
        <v>3446</v>
      </c>
      <c r="K74">
        <v>2010</v>
      </c>
      <c r="L74" t="s">
        <v>29</v>
      </c>
      <c r="M74" t="s">
        <v>29</v>
      </c>
      <c r="N74">
        <v>36.598948999999998</v>
      </c>
      <c r="O74">
        <v>3.137429</v>
      </c>
      <c r="P74" t="s">
        <v>3455</v>
      </c>
      <c r="Q74" s="3">
        <f>Table1[[#This Row],[Capacity (MW)]]*0.395*8760*10^-6</f>
        <v>0.48442800000000003</v>
      </c>
      <c r="R74" s="3" cm="1">
        <f t="array" ref="R74">AVERAGE(VLOOKUP(_xlfn.TEXTSPLIT(Table1[[#This Row],[Fuel (no space after comma)]], ","), FuelList_Final_EF!$A$2:$B$65, 2, FALSE))</f>
        <v>53.06</v>
      </c>
      <c r="S74" s="3">
        <f>Table1[[#This Row],[Generation (TWh)]]*10^9*VLOOKUP(Table1[[#This Row],[Turbine/Engine Technology]],Technology_HR!$A$2:$B$11,2,FALSE)*10^-6</f>
        <v>5333552.2799999993</v>
      </c>
      <c r="T74" s="5">
        <f>Table1[[#This Row],[Fuel Consumption (mmBtu)]]*Table1[[#This Row],[Emission Factor (kg CO2/ mmBtu)]]*10^3</f>
        <v>282998283976.79999</v>
      </c>
      <c r="U74" s="3">
        <f>Table1[[#This Row],[Emissions (g CO2)]]/(Table1[[#This Row],[Generation (TWh)]]*10^9)</f>
        <v>584.19060000000002</v>
      </c>
    </row>
    <row r="75" spans="1:21" x14ac:dyDescent="0.35">
      <c r="A75" t="s">
        <v>17</v>
      </c>
      <c r="B75" t="s">
        <v>3239</v>
      </c>
      <c r="C75" t="str">
        <f>SUBSTITUTE(Table1[[#This Row],[Fuel]],", ",",")</f>
        <v>fossil gas: natural gas</v>
      </c>
      <c r="D75" t="s">
        <v>3239</v>
      </c>
      <c r="H75" t="s">
        <v>3436</v>
      </c>
      <c r="I75">
        <v>140</v>
      </c>
      <c r="J75" t="s">
        <v>3446</v>
      </c>
      <c r="K75">
        <v>2010</v>
      </c>
      <c r="L75" t="s">
        <v>29</v>
      </c>
      <c r="M75" t="s">
        <v>29</v>
      </c>
      <c r="N75">
        <v>36.598948999999998</v>
      </c>
      <c r="O75">
        <v>3.137429</v>
      </c>
      <c r="P75" t="s">
        <v>3455</v>
      </c>
      <c r="Q75" s="3">
        <f>Table1[[#This Row],[Capacity (MW)]]*0.395*8760*10^-6</f>
        <v>0.48442800000000003</v>
      </c>
      <c r="R75" s="3" cm="1">
        <f t="array" ref="R75">AVERAGE(VLOOKUP(_xlfn.TEXTSPLIT(Table1[[#This Row],[Fuel (no space after comma)]], ","), FuelList_Final_EF!$A$2:$B$65, 2, FALSE))</f>
        <v>53.06</v>
      </c>
      <c r="S75" s="3">
        <f>Table1[[#This Row],[Generation (TWh)]]*10^9*VLOOKUP(Table1[[#This Row],[Turbine/Engine Technology]],Technology_HR!$A$2:$B$11,2,FALSE)*10^-6</f>
        <v>5333552.2799999993</v>
      </c>
      <c r="T75" s="5">
        <f>Table1[[#This Row],[Fuel Consumption (mmBtu)]]*Table1[[#This Row],[Emission Factor (kg CO2/ mmBtu)]]*10^3</f>
        <v>282998283976.79999</v>
      </c>
      <c r="U75" s="3">
        <f>Table1[[#This Row],[Emissions (g CO2)]]/(Table1[[#This Row],[Generation (TWh)]]*10^9)</f>
        <v>584.19060000000002</v>
      </c>
    </row>
    <row r="76" spans="1:21" x14ac:dyDescent="0.35">
      <c r="A76" t="s">
        <v>17</v>
      </c>
      <c r="B76" t="s">
        <v>3239</v>
      </c>
      <c r="C76" t="str">
        <f>SUBSTITUTE(Table1[[#This Row],[Fuel]],", ",",")</f>
        <v>fossil gas: natural gas</v>
      </c>
      <c r="D76" t="s">
        <v>3239</v>
      </c>
      <c r="H76" t="s">
        <v>3436</v>
      </c>
      <c r="I76">
        <v>140</v>
      </c>
      <c r="J76" t="s">
        <v>3446</v>
      </c>
      <c r="K76">
        <v>2010</v>
      </c>
      <c r="L76" t="s">
        <v>29</v>
      </c>
      <c r="M76" t="s">
        <v>29</v>
      </c>
      <c r="N76">
        <v>36.598948999999998</v>
      </c>
      <c r="O76">
        <v>3.137429</v>
      </c>
      <c r="P76" t="s">
        <v>3455</v>
      </c>
      <c r="Q76" s="3">
        <f>Table1[[#This Row],[Capacity (MW)]]*0.395*8760*10^-6</f>
        <v>0.48442800000000003</v>
      </c>
      <c r="R76" s="3" cm="1">
        <f t="array" ref="R76">AVERAGE(VLOOKUP(_xlfn.TEXTSPLIT(Table1[[#This Row],[Fuel (no space after comma)]], ","), FuelList_Final_EF!$A$2:$B$65, 2, FALSE))</f>
        <v>53.06</v>
      </c>
      <c r="S76" s="3">
        <f>Table1[[#This Row],[Generation (TWh)]]*10^9*VLOOKUP(Table1[[#This Row],[Turbine/Engine Technology]],Technology_HR!$A$2:$B$11,2,FALSE)*10^-6</f>
        <v>5333552.2799999993</v>
      </c>
      <c r="T76" s="5">
        <f>Table1[[#This Row],[Fuel Consumption (mmBtu)]]*Table1[[#This Row],[Emission Factor (kg CO2/ mmBtu)]]*10^3</f>
        <v>282998283976.79999</v>
      </c>
      <c r="U76" s="3">
        <f>Table1[[#This Row],[Emissions (g CO2)]]/(Table1[[#This Row],[Generation (TWh)]]*10^9)</f>
        <v>584.19060000000002</v>
      </c>
    </row>
    <row r="77" spans="1:21" x14ac:dyDescent="0.35">
      <c r="A77" t="s">
        <v>17</v>
      </c>
      <c r="B77" t="s">
        <v>3239</v>
      </c>
      <c r="C77" t="str">
        <f>SUBSTITUTE(Table1[[#This Row],[Fuel]],", ",",")</f>
        <v>fossil gas: natural gas</v>
      </c>
      <c r="D77" t="s">
        <v>3239</v>
      </c>
      <c r="H77" t="s">
        <v>3436</v>
      </c>
      <c r="I77">
        <v>140</v>
      </c>
      <c r="J77" t="s">
        <v>3446</v>
      </c>
      <c r="K77">
        <v>2010</v>
      </c>
      <c r="L77" t="s">
        <v>29</v>
      </c>
      <c r="M77" t="s">
        <v>29</v>
      </c>
      <c r="N77">
        <v>36.598948999999998</v>
      </c>
      <c r="O77">
        <v>3.137429</v>
      </c>
      <c r="P77" t="s">
        <v>3455</v>
      </c>
      <c r="Q77" s="3">
        <f>Table1[[#This Row],[Capacity (MW)]]*0.395*8760*10^-6</f>
        <v>0.48442800000000003</v>
      </c>
      <c r="R77" s="3" cm="1">
        <f t="array" ref="R77">AVERAGE(VLOOKUP(_xlfn.TEXTSPLIT(Table1[[#This Row],[Fuel (no space after comma)]], ","), FuelList_Final_EF!$A$2:$B$65, 2, FALSE))</f>
        <v>53.06</v>
      </c>
      <c r="S77" s="3">
        <f>Table1[[#This Row],[Generation (TWh)]]*10^9*VLOOKUP(Table1[[#This Row],[Turbine/Engine Technology]],Technology_HR!$A$2:$B$11,2,FALSE)*10^-6</f>
        <v>5333552.2799999993</v>
      </c>
      <c r="T77" s="5">
        <f>Table1[[#This Row],[Fuel Consumption (mmBtu)]]*Table1[[#This Row],[Emission Factor (kg CO2/ mmBtu)]]*10^3</f>
        <v>282998283976.79999</v>
      </c>
      <c r="U77" s="3">
        <f>Table1[[#This Row],[Emissions (g CO2)]]/(Table1[[#This Row],[Generation (TWh)]]*10^9)</f>
        <v>584.19060000000002</v>
      </c>
    </row>
    <row r="78" spans="1:21" x14ac:dyDescent="0.35">
      <c r="A78" t="s">
        <v>17</v>
      </c>
      <c r="B78" t="s">
        <v>3239</v>
      </c>
      <c r="C78" t="str">
        <f>SUBSTITUTE(Table1[[#This Row],[Fuel]],", ",",")</f>
        <v>fossil gas: natural gas</v>
      </c>
      <c r="D78" t="s">
        <v>3239</v>
      </c>
      <c r="H78" t="s">
        <v>3436</v>
      </c>
      <c r="I78">
        <v>100</v>
      </c>
      <c r="J78" t="s">
        <v>3446</v>
      </c>
      <c r="K78">
        <v>1998</v>
      </c>
      <c r="L78" t="s">
        <v>29</v>
      </c>
      <c r="M78" t="s">
        <v>29</v>
      </c>
      <c r="N78">
        <v>35.708885000000002</v>
      </c>
      <c r="O78">
        <v>4.4767809999999999</v>
      </c>
      <c r="P78" t="s">
        <v>3455</v>
      </c>
      <c r="Q78" s="3">
        <f>Table1[[#This Row],[Capacity (MW)]]*0.395*8760*10^-6</f>
        <v>0.34601999999999999</v>
      </c>
      <c r="R78" s="3" cm="1">
        <f t="array" ref="R78">AVERAGE(VLOOKUP(_xlfn.TEXTSPLIT(Table1[[#This Row],[Fuel (no space after comma)]], ","), FuelList_Final_EF!$A$2:$B$65, 2, FALSE))</f>
        <v>53.06</v>
      </c>
      <c r="S78" s="3">
        <f>Table1[[#This Row],[Generation (TWh)]]*10^9*VLOOKUP(Table1[[#This Row],[Turbine/Engine Technology]],Technology_HR!$A$2:$B$11,2,FALSE)*10^-6</f>
        <v>3809680.1999999997</v>
      </c>
      <c r="T78" s="5">
        <f>Table1[[#This Row],[Fuel Consumption (mmBtu)]]*Table1[[#This Row],[Emission Factor (kg CO2/ mmBtu)]]*10^3</f>
        <v>202141631412</v>
      </c>
      <c r="U78" s="3">
        <f>Table1[[#This Row],[Emissions (g CO2)]]/(Table1[[#This Row],[Generation (TWh)]]*10^9)</f>
        <v>584.19060000000002</v>
      </c>
    </row>
    <row r="79" spans="1:21" x14ac:dyDescent="0.35">
      <c r="A79" t="s">
        <v>17</v>
      </c>
      <c r="B79" t="s">
        <v>3239</v>
      </c>
      <c r="C79" t="str">
        <f>SUBSTITUTE(Table1[[#This Row],[Fuel]],", ",",")</f>
        <v>fossil gas: natural gas</v>
      </c>
      <c r="D79" t="s">
        <v>3239</v>
      </c>
      <c r="H79" t="s">
        <v>3436</v>
      </c>
      <c r="I79">
        <v>100</v>
      </c>
      <c r="J79" t="s">
        <v>3446</v>
      </c>
      <c r="K79">
        <v>1989</v>
      </c>
      <c r="L79" t="s">
        <v>29</v>
      </c>
      <c r="M79" t="s">
        <v>29</v>
      </c>
      <c r="N79">
        <v>35.708885000000002</v>
      </c>
      <c r="O79">
        <v>4.4767809999999999</v>
      </c>
      <c r="P79" t="s">
        <v>3455</v>
      </c>
      <c r="Q79" s="3">
        <f>Table1[[#This Row],[Capacity (MW)]]*0.395*8760*10^-6</f>
        <v>0.34601999999999999</v>
      </c>
      <c r="R79" s="3" cm="1">
        <f t="array" ref="R79">AVERAGE(VLOOKUP(_xlfn.TEXTSPLIT(Table1[[#This Row],[Fuel (no space after comma)]], ","), FuelList_Final_EF!$A$2:$B$65, 2, FALSE))</f>
        <v>53.06</v>
      </c>
      <c r="S79" s="3">
        <f>Table1[[#This Row],[Generation (TWh)]]*10^9*VLOOKUP(Table1[[#This Row],[Turbine/Engine Technology]],Technology_HR!$A$2:$B$11,2,FALSE)*10^-6</f>
        <v>3809680.1999999997</v>
      </c>
      <c r="T79" s="5">
        <f>Table1[[#This Row],[Fuel Consumption (mmBtu)]]*Table1[[#This Row],[Emission Factor (kg CO2/ mmBtu)]]*10^3</f>
        <v>202141631412</v>
      </c>
      <c r="U79" s="3">
        <f>Table1[[#This Row],[Emissions (g CO2)]]/(Table1[[#This Row],[Generation (TWh)]]*10^9)</f>
        <v>584.19060000000002</v>
      </c>
    </row>
    <row r="80" spans="1:21" x14ac:dyDescent="0.35">
      <c r="A80" t="s">
        <v>17</v>
      </c>
      <c r="B80" t="s">
        <v>3239</v>
      </c>
      <c r="C80" t="str">
        <f>SUBSTITUTE(Table1[[#This Row],[Fuel]],", ",",")</f>
        <v>fossil gas: natural gas</v>
      </c>
      <c r="D80" t="s">
        <v>3239</v>
      </c>
      <c r="H80" t="s">
        <v>3436</v>
      </c>
      <c r="I80">
        <v>100</v>
      </c>
      <c r="J80" t="s">
        <v>3446</v>
      </c>
      <c r="K80">
        <v>1990</v>
      </c>
      <c r="L80" t="s">
        <v>29</v>
      </c>
      <c r="M80" t="s">
        <v>29</v>
      </c>
      <c r="N80">
        <v>35.708885000000002</v>
      </c>
      <c r="O80">
        <v>4.4767809999999999</v>
      </c>
      <c r="P80" t="s">
        <v>3455</v>
      </c>
      <c r="Q80" s="3">
        <f>Table1[[#This Row],[Capacity (MW)]]*0.395*8760*10^-6</f>
        <v>0.34601999999999999</v>
      </c>
      <c r="R80" s="3" cm="1">
        <f t="array" ref="R80">AVERAGE(VLOOKUP(_xlfn.TEXTSPLIT(Table1[[#This Row],[Fuel (no space after comma)]], ","), FuelList_Final_EF!$A$2:$B$65, 2, FALSE))</f>
        <v>53.06</v>
      </c>
      <c r="S80" s="3">
        <f>Table1[[#This Row],[Generation (TWh)]]*10^9*VLOOKUP(Table1[[#This Row],[Turbine/Engine Technology]],Technology_HR!$A$2:$B$11,2,FALSE)*10^-6</f>
        <v>3809680.1999999997</v>
      </c>
      <c r="T80" s="5">
        <f>Table1[[#This Row],[Fuel Consumption (mmBtu)]]*Table1[[#This Row],[Emission Factor (kg CO2/ mmBtu)]]*10^3</f>
        <v>202141631412</v>
      </c>
      <c r="U80" s="3">
        <f>Table1[[#This Row],[Emissions (g CO2)]]/(Table1[[#This Row],[Generation (TWh)]]*10^9)</f>
        <v>584.19060000000002</v>
      </c>
    </row>
    <row r="81" spans="1:21" x14ac:dyDescent="0.35">
      <c r="A81" t="s">
        <v>17</v>
      </c>
      <c r="B81" t="s">
        <v>3243</v>
      </c>
      <c r="C81" t="str">
        <f>SUBSTITUTE(Table1[[#This Row],[Fuel]],", ",",")</f>
        <v>fossil gas: natural gas,fossil liquids: fuel oil</v>
      </c>
      <c r="D81" t="s">
        <v>3239</v>
      </c>
      <c r="E81" t="s">
        <v>3275</v>
      </c>
      <c r="H81" t="s">
        <v>3436</v>
      </c>
      <c r="I81">
        <v>215</v>
      </c>
      <c r="J81" t="s">
        <v>3446</v>
      </c>
      <c r="K81">
        <v>2010</v>
      </c>
      <c r="L81" t="s">
        <v>29</v>
      </c>
      <c r="M81" t="s">
        <v>29</v>
      </c>
      <c r="N81">
        <v>35.708885000000002</v>
      </c>
      <c r="O81">
        <v>4.4767809999999999</v>
      </c>
      <c r="P81" t="s">
        <v>3455</v>
      </c>
      <c r="Q81" s="3">
        <f>Table1[[#This Row],[Capacity (MW)]]*0.395*8760*10^-6</f>
        <v>0.74394300000000002</v>
      </c>
      <c r="R81" s="3" cm="1">
        <f t="array" ref="R81">AVERAGE(VLOOKUP(_xlfn.TEXTSPLIT(Table1[[#This Row],[Fuel (no space after comma)]], ","), FuelList_Final_EF!$A$2:$B$65, 2, FALSE))</f>
        <v>65.583341148886291</v>
      </c>
      <c r="S81" s="3">
        <f>Table1[[#This Row],[Generation (TWh)]]*10^9*VLOOKUP(Table1[[#This Row],[Turbine/Engine Technology]],Technology_HR!$A$2:$B$11,2,FALSE)*10^-6</f>
        <v>8190812.4299999997</v>
      </c>
      <c r="T81" s="5">
        <f>Table1[[#This Row],[Fuel Consumption (mmBtu)]]*Table1[[#This Row],[Emission Factor (kg CO2/ mmBtu)]]*10^3</f>
        <v>537180845883.22827</v>
      </c>
      <c r="U81" s="3">
        <f>Table1[[#This Row],[Emissions (g CO2)]]/(Table1[[#This Row],[Generation (TWh)]]*10^9)</f>
        <v>722.072586049238</v>
      </c>
    </row>
    <row r="82" spans="1:21" x14ac:dyDescent="0.35">
      <c r="A82" t="s">
        <v>17</v>
      </c>
      <c r="B82" t="s">
        <v>3243</v>
      </c>
      <c r="C82" t="str">
        <f>SUBSTITUTE(Table1[[#This Row],[Fuel]],", ",",")</f>
        <v>fossil gas: natural gas,fossil liquids: fuel oil</v>
      </c>
      <c r="D82" t="s">
        <v>3239</v>
      </c>
      <c r="E82" t="s">
        <v>3275</v>
      </c>
      <c r="H82" t="s">
        <v>3436</v>
      </c>
      <c r="I82">
        <v>215</v>
      </c>
      <c r="J82" t="s">
        <v>3446</v>
      </c>
      <c r="K82">
        <v>2010</v>
      </c>
      <c r="L82" t="s">
        <v>29</v>
      </c>
      <c r="M82" t="s">
        <v>29</v>
      </c>
      <c r="N82">
        <v>35.708885000000002</v>
      </c>
      <c r="O82">
        <v>4.4767809999999999</v>
      </c>
      <c r="P82" t="s">
        <v>3455</v>
      </c>
      <c r="Q82" s="3">
        <f>Table1[[#This Row],[Capacity (MW)]]*0.395*8760*10^-6</f>
        <v>0.74394300000000002</v>
      </c>
      <c r="R82" s="3" cm="1">
        <f t="array" ref="R82">AVERAGE(VLOOKUP(_xlfn.TEXTSPLIT(Table1[[#This Row],[Fuel (no space after comma)]], ","), FuelList_Final_EF!$A$2:$B$65, 2, FALSE))</f>
        <v>65.583341148886291</v>
      </c>
      <c r="S82" s="3">
        <f>Table1[[#This Row],[Generation (TWh)]]*10^9*VLOOKUP(Table1[[#This Row],[Turbine/Engine Technology]],Technology_HR!$A$2:$B$11,2,FALSE)*10^-6</f>
        <v>8190812.4299999997</v>
      </c>
      <c r="T82" s="5">
        <f>Table1[[#This Row],[Fuel Consumption (mmBtu)]]*Table1[[#This Row],[Emission Factor (kg CO2/ mmBtu)]]*10^3</f>
        <v>537180845883.22827</v>
      </c>
      <c r="U82" s="3">
        <f>Table1[[#This Row],[Emissions (g CO2)]]/(Table1[[#This Row],[Generation (TWh)]]*10^9)</f>
        <v>722.072586049238</v>
      </c>
    </row>
    <row r="83" spans="1:21" x14ac:dyDescent="0.35">
      <c r="A83" t="s">
        <v>17</v>
      </c>
      <c r="B83" t="s">
        <v>3243</v>
      </c>
      <c r="C83" t="str">
        <f>SUBSTITUTE(Table1[[#This Row],[Fuel]],", ",",")</f>
        <v>fossil gas: natural gas,fossil liquids: fuel oil</v>
      </c>
      <c r="D83" t="s">
        <v>3239</v>
      </c>
      <c r="E83" t="s">
        <v>3275</v>
      </c>
      <c r="H83" t="s">
        <v>3440</v>
      </c>
      <c r="I83">
        <v>168</v>
      </c>
      <c r="J83" t="s">
        <v>3446</v>
      </c>
      <c r="K83">
        <v>1982</v>
      </c>
      <c r="L83" t="s">
        <v>29</v>
      </c>
      <c r="M83" t="s">
        <v>29</v>
      </c>
      <c r="N83">
        <v>35.799999999999997</v>
      </c>
      <c r="O83">
        <v>-0.19239999999999999</v>
      </c>
      <c r="P83" t="s">
        <v>3455</v>
      </c>
      <c r="Q83" s="3">
        <f>Table1[[#This Row],[Capacity (MW)]]*0.395*8760*10^-6</f>
        <v>0.58131359999999999</v>
      </c>
      <c r="R83" s="3" cm="1">
        <f t="array" ref="R83">AVERAGE(VLOOKUP(_xlfn.TEXTSPLIT(Table1[[#This Row],[Fuel (no space after comma)]], ","), FuelList_Final_EF!$A$2:$B$65, 2, FALSE))</f>
        <v>65.583341148886291</v>
      </c>
      <c r="S83" s="3">
        <f>Table1[[#This Row],[Generation (TWh)]]*10^9*VLOOKUP(Table1[[#This Row],[Turbine/Engine Technology]],Technology_HR!$A$2:$B$11,2,FALSE)*10^-6</f>
        <v>5978810.3760000002</v>
      </c>
      <c r="T83" s="5">
        <f>Table1[[#This Row],[Fuel Consumption (mmBtu)]]*Table1[[#This Row],[Emission Factor (kg CO2/ mmBtu)]]*10^3</f>
        <v>392110360553.70917</v>
      </c>
      <c r="U83" s="3">
        <f>Table1[[#This Row],[Emissions (g CO2)]]/(Table1[[#This Row],[Generation (TWh)]]*10^9)</f>
        <v>674.52466371629555</v>
      </c>
    </row>
    <row r="84" spans="1:21" x14ac:dyDescent="0.35">
      <c r="A84" t="s">
        <v>17</v>
      </c>
      <c r="B84" t="s">
        <v>3243</v>
      </c>
      <c r="C84" t="str">
        <f>SUBSTITUTE(Table1[[#This Row],[Fuel]],", ",",")</f>
        <v>fossil gas: natural gas,fossil liquids: fuel oil</v>
      </c>
      <c r="D84" t="s">
        <v>3239</v>
      </c>
      <c r="E84" t="s">
        <v>3275</v>
      </c>
      <c r="H84" t="s">
        <v>3440</v>
      </c>
      <c r="I84">
        <v>168</v>
      </c>
      <c r="J84" t="s">
        <v>3446</v>
      </c>
      <c r="K84">
        <v>1983</v>
      </c>
      <c r="L84" t="s">
        <v>29</v>
      </c>
      <c r="M84" t="s">
        <v>29</v>
      </c>
      <c r="N84">
        <v>35.799999999999997</v>
      </c>
      <c r="O84">
        <v>-0.19239999999999999</v>
      </c>
      <c r="P84" t="s">
        <v>3455</v>
      </c>
      <c r="Q84" s="3">
        <f>Table1[[#This Row],[Capacity (MW)]]*0.395*8760*10^-6</f>
        <v>0.58131359999999999</v>
      </c>
      <c r="R84" s="3" cm="1">
        <f t="array" ref="R84">AVERAGE(VLOOKUP(_xlfn.TEXTSPLIT(Table1[[#This Row],[Fuel (no space after comma)]], ","), FuelList_Final_EF!$A$2:$B$65, 2, FALSE))</f>
        <v>65.583341148886291</v>
      </c>
      <c r="S84" s="3">
        <f>Table1[[#This Row],[Generation (TWh)]]*10^9*VLOOKUP(Table1[[#This Row],[Turbine/Engine Technology]],Technology_HR!$A$2:$B$11,2,FALSE)*10^-6</f>
        <v>5978810.3760000002</v>
      </c>
      <c r="T84" s="5">
        <f>Table1[[#This Row],[Fuel Consumption (mmBtu)]]*Table1[[#This Row],[Emission Factor (kg CO2/ mmBtu)]]*10^3</f>
        <v>392110360553.70917</v>
      </c>
      <c r="U84" s="3">
        <f>Table1[[#This Row],[Emissions (g CO2)]]/(Table1[[#This Row],[Generation (TWh)]]*10^9)</f>
        <v>674.52466371629555</v>
      </c>
    </row>
    <row r="85" spans="1:21" x14ac:dyDescent="0.35">
      <c r="A85" t="s">
        <v>17</v>
      </c>
      <c r="B85" t="s">
        <v>3243</v>
      </c>
      <c r="C85" t="str">
        <f>SUBSTITUTE(Table1[[#This Row],[Fuel]],", ",",")</f>
        <v>fossil gas: natural gas,fossil liquids: fuel oil</v>
      </c>
      <c r="D85" t="s">
        <v>3239</v>
      </c>
      <c r="E85" t="s">
        <v>3275</v>
      </c>
      <c r="H85" t="s">
        <v>3440</v>
      </c>
      <c r="I85">
        <v>168</v>
      </c>
      <c r="J85" t="s">
        <v>3446</v>
      </c>
      <c r="K85">
        <v>1984</v>
      </c>
      <c r="L85" t="s">
        <v>29</v>
      </c>
      <c r="M85" t="s">
        <v>29</v>
      </c>
      <c r="N85">
        <v>35.799999999999997</v>
      </c>
      <c r="O85">
        <v>-0.19239999999999999</v>
      </c>
      <c r="P85" t="s">
        <v>3455</v>
      </c>
      <c r="Q85" s="3">
        <f>Table1[[#This Row],[Capacity (MW)]]*0.395*8760*10^-6</f>
        <v>0.58131359999999999</v>
      </c>
      <c r="R85" s="3" cm="1">
        <f t="array" ref="R85">AVERAGE(VLOOKUP(_xlfn.TEXTSPLIT(Table1[[#This Row],[Fuel (no space after comma)]], ","), FuelList_Final_EF!$A$2:$B$65, 2, FALSE))</f>
        <v>65.583341148886291</v>
      </c>
      <c r="S85" s="3">
        <f>Table1[[#This Row],[Generation (TWh)]]*10^9*VLOOKUP(Table1[[#This Row],[Turbine/Engine Technology]],Technology_HR!$A$2:$B$11,2,FALSE)*10^-6</f>
        <v>5978810.3760000002</v>
      </c>
      <c r="T85" s="5">
        <f>Table1[[#This Row],[Fuel Consumption (mmBtu)]]*Table1[[#This Row],[Emission Factor (kg CO2/ mmBtu)]]*10^3</f>
        <v>392110360553.70917</v>
      </c>
      <c r="U85" s="3">
        <f>Table1[[#This Row],[Emissions (g CO2)]]/(Table1[[#This Row],[Generation (TWh)]]*10^9)</f>
        <v>674.52466371629555</v>
      </c>
    </row>
    <row r="86" spans="1:21" x14ac:dyDescent="0.35">
      <c r="A86" t="s">
        <v>17</v>
      </c>
      <c r="B86" t="s">
        <v>3243</v>
      </c>
      <c r="C86" t="str">
        <f>SUBSTITUTE(Table1[[#This Row],[Fuel]],", ",",")</f>
        <v>fossil gas: natural gas,fossil liquids: fuel oil</v>
      </c>
      <c r="D86" t="s">
        <v>3239</v>
      </c>
      <c r="E86" t="s">
        <v>3275</v>
      </c>
      <c r="H86" t="s">
        <v>3440</v>
      </c>
      <c r="I86">
        <v>168</v>
      </c>
      <c r="J86" t="s">
        <v>3446</v>
      </c>
      <c r="K86">
        <v>1990</v>
      </c>
      <c r="L86" t="s">
        <v>29</v>
      </c>
      <c r="M86" t="s">
        <v>29</v>
      </c>
      <c r="N86">
        <v>35.799999999999997</v>
      </c>
      <c r="O86">
        <v>-0.19239999999999999</v>
      </c>
      <c r="P86" t="s">
        <v>3455</v>
      </c>
      <c r="Q86" s="3">
        <f>Table1[[#This Row],[Capacity (MW)]]*0.395*8760*10^-6</f>
        <v>0.58131359999999999</v>
      </c>
      <c r="R86" s="3" cm="1">
        <f t="array" ref="R86">AVERAGE(VLOOKUP(_xlfn.TEXTSPLIT(Table1[[#This Row],[Fuel (no space after comma)]], ","), FuelList_Final_EF!$A$2:$B$65, 2, FALSE))</f>
        <v>65.583341148886291</v>
      </c>
      <c r="S86" s="3">
        <f>Table1[[#This Row],[Generation (TWh)]]*10^9*VLOOKUP(Table1[[#This Row],[Turbine/Engine Technology]],Technology_HR!$A$2:$B$11,2,FALSE)*10^-6</f>
        <v>5978810.3760000002</v>
      </c>
      <c r="T86" s="5">
        <f>Table1[[#This Row],[Fuel Consumption (mmBtu)]]*Table1[[#This Row],[Emission Factor (kg CO2/ mmBtu)]]*10^3</f>
        <v>392110360553.70917</v>
      </c>
      <c r="U86" s="3">
        <f>Table1[[#This Row],[Emissions (g CO2)]]/(Table1[[#This Row],[Generation (TWh)]]*10^9)</f>
        <v>674.52466371629555</v>
      </c>
    </row>
    <row r="87" spans="1:21" x14ac:dyDescent="0.35">
      <c r="A87" t="s">
        <v>17</v>
      </c>
      <c r="B87" t="s">
        <v>3243</v>
      </c>
      <c r="C87" t="str">
        <f>SUBSTITUTE(Table1[[#This Row],[Fuel]],", ",",")</f>
        <v>fossil gas: natural gas,fossil liquids: fuel oil</v>
      </c>
      <c r="D87" t="s">
        <v>3239</v>
      </c>
      <c r="E87" t="s">
        <v>3275</v>
      </c>
      <c r="H87" t="s">
        <v>3440</v>
      </c>
      <c r="I87">
        <v>168</v>
      </c>
      <c r="J87" t="s">
        <v>3446</v>
      </c>
      <c r="K87">
        <v>1991</v>
      </c>
      <c r="L87" t="s">
        <v>29</v>
      </c>
      <c r="M87" t="s">
        <v>29</v>
      </c>
      <c r="N87">
        <v>35.799999999999997</v>
      </c>
      <c r="O87">
        <v>-0.19239999999999999</v>
      </c>
      <c r="P87" t="s">
        <v>3455</v>
      </c>
      <c r="Q87" s="3">
        <f>Table1[[#This Row],[Capacity (MW)]]*0.395*8760*10^-6</f>
        <v>0.58131359999999999</v>
      </c>
      <c r="R87" s="3" cm="1">
        <f t="array" ref="R87">AVERAGE(VLOOKUP(_xlfn.TEXTSPLIT(Table1[[#This Row],[Fuel (no space after comma)]], ","), FuelList_Final_EF!$A$2:$B$65, 2, FALSE))</f>
        <v>65.583341148886291</v>
      </c>
      <c r="S87" s="3">
        <f>Table1[[#This Row],[Generation (TWh)]]*10^9*VLOOKUP(Table1[[#This Row],[Turbine/Engine Technology]],Technology_HR!$A$2:$B$11,2,FALSE)*10^-6</f>
        <v>5978810.3760000002</v>
      </c>
      <c r="T87" s="5">
        <f>Table1[[#This Row],[Fuel Consumption (mmBtu)]]*Table1[[#This Row],[Emission Factor (kg CO2/ mmBtu)]]*10^3</f>
        <v>392110360553.70917</v>
      </c>
      <c r="U87" s="3">
        <f>Table1[[#This Row],[Emissions (g CO2)]]/(Table1[[#This Row],[Generation (TWh)]]*10^9)</f>
        <v>674.52466371629555</v>
      </c>
    </row>
    <row r="88" spans="1:21" x14ac:dyDescent="0.35">
      <c r="A88" t="s">
        <v>17</v>
      </c>
      <c r="B88" t="s">
        <v>3239</v>
      </c>
      <c r="C88" t="str">
        <f>SUBSTITUTE(Table1[[#This Row],[Fuel]],", ",",")</f>
        <v>fossil gas: natural gas</v>
      </c>
      <c r="D88" t="s">
        <v>3239</v>
      </c>
      <c r="H88" t="s">
        <v>3438</v>
      </c>
      <c r="I88">
        <v>450</v>
      </c>
      <c r="J88" t="s">
        <v>3446</v>
      </c>
      <c r="K88">
        <v>2024</v>
      </c>
      <c r="L88" t="s">
        <v>29</v>
      </c>
      <c r="M88" t="s">
        <v>29</v>
      </c>
      <c r="N88">
        <v>36.017915000000002</v>
      </c>
      <c r="O88">
        <v>0.12749199999999999</v>
      </c>
      <c r="P88" t="s">
        <v>3455</v>
      </c>
      <c r="Q88" s="3">
        <f>Table1[[#This Row],[Capacity (MW)]]*0.395*8760*10^-6</f>
        <v>1.5570899999999999</v>
      </c>
      <c r="R88" s="3" cm="1">
        <f t="array" ref="R88">AVERAGE(VLOOKUP(_xlfn.TEXTSPLIT(Table1[[#This Row],[Fuel (no space after comma)]], ","), FuelList_Final_EF!$A$2:$B$65, 2, FALSE))</f>
        <v>53.06</v>
      </c>
      <c r="S88" s="3">
        <f>Table1[[#This Row],[Generation (TWh)]]*10^9*VLOOKUP(Table1[[#This Row],[Turbine/Engine Technology]],Technology_HR!$A$2:$B$11,2,FALSE)*10^-6</f>
        <v>11754472.409999998</v>
      </c>
      <c r="T88" s="5">
        <f>Table1[[#This Row],[Fuel Consumption (mmBtu)]]*Table1[[#This Row],[Emission Factor (kg CO2/ mmBtu)]]*10^3</f>
        <v>623692306074.59998</v>
      </c>
      <c r="U88" s="3">
        <f>Table1[[#This Row],[Emissions (g CO2)]]/(Table1[[#This Row],[Generation (TWh)]]*10^9)</f>
        <v>400.54994000000005</v>
      </c>
    </row>
    <row r="89" spans="1:21" x14ac:dyDescent="0.35">
      <c r="A89" t="s">
        <v>17</v>
      </c>
      <c r="B89" t="s">
        <v>3239</v>
      </c>
      <c r="C89" t="str">
        <f>SUBSTITUTE(Table1[[#This Row],[Fuel]],", ",",")</f>
        <v>fossil gas: natural gas</v>
      </c>
      <c r="D89" t="s">
        <v>3239</v>
      </c>
      <c r="H89" t="s">
        <v>3438</v>
      </c>
      <c r="I89">
        <v>500</v>
      </c>
      <c r="J89" t="s">
        <v>3449</v>
      </c>
      <c r="K89">
        <v>2024</v>
      </c>
      <c r="L89" t="s">
        <v>29</v>
      </c>
      <c r="M89" t="s">
        <v>29</v>
      </c>
      <c r="N89">
        <v>36.017915000000002</v>
      </c>
      <c r="O89">
        <v>0.12749199999999999</v>
      </c>
      <c r="P89" t="s">
        <v>3455</v>
      </c>
      <c r="Q89" s="3">
        <f>Table1[[#This Row],[Capacity (MW)]]*0.395*8760*10^-6</f>
        <v>1.7301</v>
      </c>
      <c r="R89" s="3" cm="1">
        <f t="array" ref="R89">AVERAGE(VLOOKUP(_xlfn.TEXTSPLIT(Table1[[#This Row],[Fuel (no space after comma)]], ","), FuelList_Final_EF!$A$2:$B$65, 2, FALSE))</f>
        <v>53.06</v>
      </c>
      <c r="S89" s="3">
        <f>Table1[[#This Row],[Generation (TWh)]]*10^9*VLOOKUP(Table1[[#This Row],[Turbine/Engine Technology]],Technology_HR!$A$2:$B$11,2,FALSE)*10^-6</f>
        <v>13060524.899999999</v>
      </c>
      <c r="T89" s="5">
        <f>Table1[[#This Row],[Fuel Consumption (mmBtu)]]*Table1[[#This Row],[Emission Factor (kg CO2/ mmBtu)]]*10^3</f>
        <v>692991451194</v>
      </c>
      <c r="U89" s="3">
        <f>Table1[[#This Row],[Emissions (g CO2)]]/(Table1[[#This Row],[Generation (TWh)]]*10^9)</f>
        <v>400.54993999999999</v>
      </c>
    </row>
    <row r="90" spans="1:21" x14ac:dyDescent="0.35">
      <c r="A90" t="s">
        <v>17</v>
      </c>
      <c r="B90" t="s">
        <v>3239</v>
      </c>
      <c r="C90" t="str">
        <f>SUBSTITUTE(Table1[[#This Row],[Fuel]],", ",",")</f>
        <v>fossil gas: natural gas</v>
      </c>
      <c r="D90" t="s">
        <v>3239</v>
      </c>
      <c r="H90" t="s">
        <v>3438</v>
      </c>
      <c r="I90">
        <v>500</v>
      </c>
      <c r="J90" t="s">
        <v>3449</v>
      </c>
      <c r="K90">
        <v>2024</v>
      </c>
      <c r="L90" t="s">
        <v>29</v>
      </c>
      <c r="M90" t="s">
        <v>29</v>
      </c>
      <c r="N90">
        <v>36.017915000000002</v>
      </c>
      <c r="O90">
        <v>0.12749199999999999</v>
      </c>
      <c r="P90" t="s">
        <v>3455</v>
      </c>
      <c r="Q90" s="3">
        <f>Table1[[#This Row],[Capacity (MW)]]*0.395*8760*10^-6</f>
        <v>1.7301</v>
      </c>
      <c r="R90" s="3" cm="1">
        <f t="array" ref="R90">AVERAGE(VLOOKUP(_xlfn.TEXTSPLIT(Table1[[#This Row],[Fuel (no space after comma)]], ","), FuelList_Final_EF!$A$2:$B$65, 2, FALSE))</f>
        <v>53.06</v>
      </c>
      <c r="S90" s="3">
        <f>Table1[[#This Row],[Generation (TWh)]]*10^9*VLOOKUP(Table1[[#This Row],[Turbine/Engine Technology]],Technology_HR!$A$2:$B$11,2,FALSE)*10^-6</f>
        <v>13060524.899999999</v>
      </c>
      <c r="T90" s="5">
        <f>Table1[[#This Row],[Fuel Consumption (mmBtu)]]*Table1[[#This Row],[Emission Factor (kg CO2/ mmBtu)]]*10^3</f>
        <v>692991451194</v>
      </c>
      <c r="U90" s="3">
        <f>Table1[[#This Row],[Emissions (g CO2)]]/(Table1[[#This Row],[Generation (TWh)]]*10^9)</f>
        <v>400.54993999999999</v>
      </c>
    </row>
    <row r="91" spans="1:21" x14ac:dyDescent="0.35">
      <c r="A91" t="s">
        <v>17</v>
      </c>
      <c r="B91" t="s">
        <v>3243</v>
      </c>
      <c r="C91" t="str">
        <f>SUBSTITUTE(Table1[[#This Row],[Fuel]],", ",",")</f>
        <v>fossil gas: natural gas,fossil liquids: fuel oil</v>
      </c>
      <c r="D91" t="s">
        <v>3239</v>
      </c>
      <c r="E91" t="s">
        <v>3275</v>
      </c>
      <c r="H91" t="s">
        <v>3438</v>
      </c>
      <c r="I91">
        <v>582</v>
      </c>
      <c r="J91" t="s">
        <v>3446</v>
      </c>
      <c r="K91">
        <v>2021</v>
      </c>
      <c r="L91" t="s">
        <v>29</v>
      </c>
      <c r="M91" t="s">
        <v>29</v>
      </c>
      <c r="N91">
        <v>33.475211999999999</v>
      </c>
      <c r="O91">
        <v>-0.34323900000000002</v>
      </c>
      <c r="P91" t="s">
        <v>3455</v>
      </c>
      <c r="Q91" s="3">
        <f>Table1[[#This Row],[Capacity (MW)]]*0.395*8760*10^-6</f>
        <v>2.0138364000000002</v>
      </c>
      <c r="R91" s="3" cm="1">
        <f t="array" ref="R91">AVERAGE(VLOOKUP(_xlfn.TEXTSPLIT(Table1[[#This Row],[Fuel (no space after comma)]], ","), FuelList_Final_EF!$A$2:$B$65, 2, FALSE))</f>
        <v>65.583341148886291</v>
      </c>
      <c r="S91" s="3">
        <f>Table1[[#This Row],[Generation (TWh)]]*10^9*VLOOKUP(Table1[[#This Row],[Turbine/Engine Technology]],Technology_HR!$A$2:$B$11,2,FALSE)*10^-6</f>
        <v>15202450.983600002</v>
      </c>
      <c r="T91" s="5">
        <f>Table1[[#This Row],[Fuel Consumption (mmBtu)]]*Table1[[#This Row],[Emission Factor (kg CO2/ mmBtu)]]*10^3</f>
        <v>997027529156.66089</v>
      </c>
      <c r="U91" s="3">
        <f>Table1[[#This Row],[Emissions (g CO2)]]/(Table1[[#This Row],[Generation (TWh)]]*10^9)</f>
        <v>495.08864233294264</v>
      </c>
    </row>
    <row r="92" spans="1:21" x14ac:dyDescent="0.35">
      <c r="A92" t="s">
        <v>17</v>
      </c>
      <c r="B92" t="s">
        <v>3243</v>
      </c>
      <c r="C92" t="str">
        <f>SUBSTITUTE(Table1[[#This Row],[Fuel]],", ",",")</f>
        <v>fossil gas: natural gas,fossil liquids: fuel oil</v>
      </c>
      <c r="D92" t="s">
        <v>3239</v>
      </c>
      <c r="E92" t="s">
        <v>3275</v>
      </c>
      <c r="H92" t="s">
        <v>3438</v>
      </c>
      <c r="I92">
        <v>582</v>
      </c>
      <c r="J92" t="s">
        <v>3446</v>
      </c>
      <c r="K92">
        <v>2021</v>
      </c>
      <c r="L92" t="s">
        <v>29</v>
      </c>
      <c r="M92" t="s">
        <v>29</v>
      </c>
      <c r="N92">
        <v>33.475211999999999</v>
      </c>
      <c r="O92">
        <v>-0.34323900000000002</v>
      </c>
      <c r="P92" t="s">
        <v>3455</v>
      </c>
      <c r="Q92" s="3">
        <f>Table1[[#This Row],[Capacity (MW)]]*0.395*8760*10^-6</f>
        <v>2.0138364000000002</v>
      </c>
      <c r="R92" s="3" cm="1">
        <f t="array" ref="R92">AVERAGE(VLOOKUP(_xlfn.TEXTSPLIT(Table1[[#This Row],[Fuel (no space after comma)]], ","), FuelList_Final_EF!$A$2:$B$65, 2, FALSE))</f>
        <v>65.583341148886291</v>
      </c>
      <c r="S92" s="3">
        <f>Table1[[#This Row],[Generation (TWh)]]*10^9*VLOOKUP(Table1[[#This Row],[Turbine/Engine Technology]],Technology_HR!$A$2:$B$11,2,FALSE)*10^-6</f>
        <v>15202450.983600002</v>
      </c>
      <c r="T92" s="5">
        <f>Table1[[#This Row],[Fuel Consumption (mmBtu)]]*Table1[[#This Row],[Emission Factor (kg CO2/ mmBtu)]]*10^3</f>
        <v>997027529156.66089</v>
      </c>
      <c r="U92" s="3">
        <f>Table1[[#This Row],[Emissions (g CO2)]]/(Table1[[#This Row],[Generation (TWh)]]*10^9)</f>
        <v>495.08864233294264</v>
      </c>
    </row>
    <row r="93" spans="1:21" x14ac:dyDescent="0.35">
      <c r="A93" t="s">
        <v>17</v>
      </c>
      <c r="B93" t="s">
        <v>3245</v>
      </c>
      <c r="C93" t="str">
        <f>SUBSTITUTE(Table1[[#This Row],[Fuel]],", ",",")</f>
        <v>fossil gas: unknown</v>
      </c>
      <c r="D93" t="s">
        <v>3245</v>
      </c>
      <c r="H93" t="s">
        <v>59</v>
      </c>
      <c r="I93">
        <v>700</v>
      </c>
      <c r="J93" t="s">
        <v>3449</v>
      </c>
      <c r="K93">
        <v>2026</v>
      </c>
      <c r="L93" t="s">
        <v>29</v>
      </c>
      <c r="M93" t="s">
        <v>29</v>
      </c>
      <c r="N93">
        <v>34.989420000000003</v>
      </c>
      <c r="O93">
        <v>7.9518399999999998</v>
      </c>
      <c r="P93" t="s">
        <v>3455</v>
      </c>
      <c r="Q93" s="3">
        <f>Table1[[#This Row],[Capacity (MW)]]*0.395*8760*10^-6</f>
        <v>2.4221399999999997</v>
      </c>
      <c r="R93" s="3" cm="1">
        <f t="array" ref="R93">AVERAGE(VLOOKUP(_xlfn.TEXTSPLIT(Table1[[#This Row],[Fuel (no space after comma)]], ","), FuelList_Final_EF!$A$2:$B$65, 2, FALSE))</f>
        <v>60.319163943067998</v>
      </c>
      <c r="S93" s="3">
        <f>Table1[[#This Row],[Generation (TWh)]]*10^9*VLOOKUP(Table1[[#This Row],[Turbine/Engine Technology]],Technology_HR!$A$2:$B$11,2,FALSE)*10^-6</f>
        <v>20092862.369999994</v>
      </c>
      <c r="T93" s="5">
        <f>Table1[[#This Row],[Fuel Consumption (mmBtu)]]*Table1[[#This Row],[Emission Factor (kg CO2/ mmBtu)]]*10^3</f>
        <v>1211984659381.5315</v>
      </c>
      <c r="U93" s="3">
        <f>Table1[[#This Row],[Emissions (g CO2)]]/(Table1[[#This Row],[Generation (TWh)]]*10^9)</f>
        <v>500.37762448972057</v>
      </c>
    </row>
    <row r="94" spans="1:21" x14ac:dyDescent="0.35">
      <c r="A94" t="s">
        <v>17</v>
      </c>
      <c r="B94" t="s">
        <v>3243</v>
      </c>
      <c r="C94" t="str">
        <f>SUBSTITUTE(Table1[[#This Row],[Fuel]],", ",",")</f>
        <v>fossil gas: natural gas,fossil liquids: fuel oil</v>
      </c>
      <c r="D94" t="s">
        <v>3239</v>
      </c>
      <c r="E94" t="s">
        <v>3275</v>
      </c>
      <c r="H94" t="s">
        <v>3438</v>
      </c>
      <c r="I94">
        <v>500</v>
      </c>
      <c r="J94" t="s">
        <v>3446</v>
      </c>
      <c r="K94">
        <v>2021</v>
      </c>
      <c r="L94" t="s">
        <v>29</v>
      </c>
      <c r="M94" t="s">
        <v>29</v>
      </c>
      <c r="N94">
        <v>34.441042000000003</v>
      </c>
      <c r="O94">
        <v>5.8892850000000001</v>
      </c>
      <c r="P94" t="s">
        <v>3455</v>
      </c>
      <c r="Q94" s="3">
        <f>Table1[[#This Row],[Capacity (MW)]]*0.395*8760*10^-6</f>
        <v>1.7301</v>
      </c>
      <c r="R94" s="3" cm="1">
        <f t="array" ref="R94">AVERAGE(VLOOKUP(_xlfn.TEXTSPLIT(Table1[[#This Row],[Fuel (no space after comma)]], ","), FuelList_Final_EF!$A$2:$B$65, 2, FALSE))</f>
        <v>65.583341148886291</v>
      </c>
      <c r="S94" s="3">
        <f>Table1[[#This Row],[Generation (TWh)]]*10^9*VLOOKUP(Table1[[#This Row],[Turbine/Engine Technology]],Technology_HR!$A$2:$B$11,2,FALSE)*10^-6</f>
        <v>13060524.899999999</v>
      </c>
      <c r="T94" s="5">
        <f>Table1[[#This Row],[Fuel Consumption (mmBtu)]]*Table1[[#This Row],[Emission Factor (kg CO2/ mmBtu)]]*10^3</f>
        <v>856552860100.22388</v>
      </c>
      <c r="U94" s="3">
        <f>Table1[[#This Row],[Emissions (g CO2)]]/(Table1[[#This Row],[Generation (TWh)]]*10^9)</f>
        <v>495.08864233294253</v>
      </c>
    </row>
    <row r="95" spans="1:21" x14ac:dyDescent="0.35">
      <c r="A95" t="s">
        <v>17</v>
      </c>
      <c r="B95" t="s">
        <v>3243</v>
      </c>
      <c r="C95" t="str">
        <f>SUBSTITUTE(Table1[[#This Row],[Fuel]],", ",",")</f>
        <v>fossil gas: natural gas,fossil liquids: fuel oil</v>
      </c>
      <c r="D95" t="s">
        <v>3239</v>
      </c>
      <c r="E95" t="s">
        <v>3275</v>
      </c>
      <c r="H95" t="s">
        <v>3438</v>
      </c>
      <c r="I95">
        <v>500</v>
      </c>
      <c r="J95" t="s">
        <v>3446</v>
      </c>
      <c r="K95">
        <v>2022</v>
      </c>
      <c r="L95" t="s">
        <v>29</v>
      </c>
      <c r="M95" t="s">
        <v>29</v>
      </c>
      <c r="N95">
        <v>34.441042000000003</v>
      </c>
      <c r="O95">
        <v>5.8892850000000001</v>
      </c>
      <c r="P95" t="s">
        <v>3455</v>
      </c>
      <c r="Q95" s="3">
        <f>Table1[[#This Row],[Capacity (MW)]]*0.395*8760*10^-6</f>
        <v>1.7301</v>
      </c>
      <c r="R95" s="3" cm="1">
        <f t="array" ref="R95">AVERAGE(VLOOKUP(_xlfn.TEXTSPLIT(Table1[[#This Row],[Fuel (no space after comma)]], ","), FuelList_Final_EF!$A$2:$B$65, 2, FALSE))</f>
        <v>65.583341148886291</v>
      </c>
      <c r="S95" s="3">
        <f>Table1[[#This Row],[Generation (TWh)]]*10^9*VLOOKUP(Table1[[#This Row],[Turbine/Engine Technology]],Technology_HR!$A$2:$B$11,2,FALSE)*10^-6</f>
        <v>13060524.899999999</v>
      </c>
      <c r="T95" s="5">
        <f>Table1[[#This Row],[Fuel Consumption (mmBtu)]]*Table1[[#This Row],[Emission Factor (kg CO2/ mmBtu)]]*10^3</f>
        <v>856552860100.22388</v>
      </c>
      <c r="U95" s="3">
        <f>Table1[[#This Row],[Emissions (g CO2)]]/(Table1[[#This Row],[Generation (TWh)]]*10^9)</f>
        <v>495.08864233294253</v>
      </c>
    </row>
    <row r="96" spans="1:21" x14ac:dyDescent="0.35">
      <c r="A96" t="s">
        <v>17</v>
      </c>
      <c r="B96" t="s">
        <v>3243</v>
      </c>
      <c r="C96" t="str">
        <f>SUBSTITUTE(Table1[[#This Row],[Fuel]],", ",",")</f>
        <v>fossil gas: natural gas,fossil liquids: fuel oil</v>
      </c>
      <c r="D96" t="s">
        <v>3239</v>
      </c>
      <c r="E96" t="s">
        <v>3275</v>
      </c>
      <c r="H96" t="s">
        <v>3436</v>
      </c>
      <c r="I96">
        <v>228</v>
      </c>
      <c r="J96" t="s">
        <v>3446</v>
      </c>
      <c r="K96">
        <v>2016</v>
      </c>
      <c r="L96" t="s">
        <v>29</v>
      </c>
      <c r="M96" t="s">
        <v>29</v>
      </c>
      <c r="N96">
        <v>34.441042000000003</v>
      </c>
      <c r="O96">
        <v>5.8892850000000001</v>
      </c>
      <c r="P96" t="s">
        <v>3455</v>
      </c>
      <c r="Q96" s="3">
        <f>Table1[[#This Row],[Capacity (MW)]]*0.395*8760*10^-6</f>
        <v>0.78892559999999989</v>
      </c>
      <c r="R96" s="3" cm="1">
        <f t="array" ref="R96">AVERAGE(VLOOKUP(_xlfn.TEXTSPLIT(Table1[[#This Row],[Fuel (no space after comma)]], ","), FuelList_Final_EF!$A$2:$B$65, 2, FALSE))</f>
        <v>65.583341148886291</v>
      </c>
      <c r="S96" s="3">
        <f>Table1[[#This Row],[Generation (TWh)]]*10^9*VLOOKUP(Table1[[#This Row],[Turbine/Engine Technology]],Technology_HR!$A$2:$B$11,2,FALSE)*10^-6</f>
        <v>8686070.8559999987</v>
      </c>
      <c r="T96" s="5">
        <f>Table1[[#This Row],[Fuel Consumption (mmBtu)]]*Table1[[#This Row],[Emission Factor (kg CO2/ mmBtu)]]*10^3</f>
        <v>569661548192.44666</v>
      </c>
      <c r="U96" s="3">
        <f>Table1[[#This Row],[Emissions (g CO2)]]/(Table1[[#This Row],[Generation (TWh)]]*10^9)</f>
        <v>722.072586049238</v>
      </c>
    </row>
    <row r="97" spans="1:21" x14ac:dyDescent="0.35">
      <c r="A97" t="s">
        <v>17</v>
      </c>
      <c r="B97" t="s">
        <v>3243</v>
      </c>
      <c r="C97" t="str">
        <f>SUBSTITUTE(Table1[[#This Row],[Fuel]],", ",",")</f>
        <v>fossil gas: natural gas,fossil liquids: fuel oil</v>
      </c>
      <c r="D97" t="s">
        <v>3239</v>
      </c>
      <c r="E97" t="s">
        <v>3275</v>
      </c>
      <c r="H97" t="s">
        <v>3436</v>
      </c>
      <c r="I97">
        <v>228</v>
      </c>
      <c r="J97" t="s">
        <v>3446</v>
      </c>
      <c r="K97">
        <v>2017</v>
      </c>
      <c r="L97" t="s">
        <v>29</v>
      </c>
      <c r="M97" t="s">
        <v>29</v>
      </c>
      <c r="N97">
        <v>34.441042000000003</v>
      </c>
      <c r="O97">
        <v>5.8892850000000001</v>
      </c>
      <c r="P97" t="s">
        <v>3455</v>
      </c>
      <c r="Q97" s="3">
        <f>Table1[[#This Row],[Capacity (MW)]]*0.395*8760*10^-6</f>
        <v>0.78892559999999989</v>
      </c>
      <c r="R97" s="3" cm="1">
        <f t="array" ref="R97">AVERAGE(VLOOKUP(_xlfn.TEXTSPLIT(Table1[[#This Row],[Fuel (no space after comma)]], ","), FuelList_Final_EF!$A$2:$B$65, 2, FALSE))</f>
        <v>65.583341148886291</v>
      </c>
      <c r="S97" s="3">
        <f>Table1[[#This Row],[Generation (TWh)]]*10^9*VLOOKUP(Table1[[#This Row],[Turbine/Engine Technology]],Technology_HR!$A$2:$B$11,2,FALSE)*10^-6</f>
        <v>8686070.8559999987</v>
      </c>
      <c r="T97" s="5">
        <f>Table1[[#This Row],[Fuel Consumption (mmBtu)]]*Table1[[#This Row],[Emission Factor (kg CO2/ mmBtu)]]*10^3</f>
        <v>569661548192.44666</v>
      </c>
      <c r="U97" s="3">
        <f>Table1[[#This Row],[Emissions (g CO2)]]/(Table1[[#This Row],[Generation (TWh)]]*10^9)</f>
        <v>722.072586049238</v>
      </c>
    </row>
    <row r="98" spans="1:21" x14ac:dyDescent="0.35">
      <c r="A98" t="s">
        <v>24</v>
      </c>
      <c r="B98" t="s">
        <v>3239</v>
      </c>
      <c r="C98" t="str">
        <f>SUBSTITUTE(Table1[[#This Row],[Fuel]],", ",",")</f>
        <v>fossil gas: natural gas</v>
      </c>
      <c r="D98" t="s">
        <v>3239</v>
      </c>
      <c r="H98" t="s">
        <v>3438</v>
      </c>
      <c r="I98">
        <v>1294</v>
      </c>
      <c r="J98" t="s">
        <v>3449</v>
      </c>
      <c r="K98">
        <v>2024</v>
      </c>
      <c r="L98" t="s">
        <v>29</v>
      </c>
      <c r="M98" t="s">
        <v>29</v>
      </c>
      <c r="N98">
        <v>34.441042000000003</v>
      </c>
      <c r="O98">
        <v>5.8892850000000001</v>
      </c>
      <c r="P98" t="s">
        <v>3455</v>
      </c>
      <c r="Q98" s="3">
        <f>Table1[[#This Row],[Capacity (MW)]]*0.395*8760*10^-6</f>
        <v>4.4774987999999993</v>
      </c>
      <c r="R98" s="3" cm="1">
        <f t="array" ref="R98">AVERAGE(VLOOKUP(_xlfn.TEXTSPLIT(Table1[[#This Row],[Fuel (no space after comma)]], ","), FuelList_Final_EF!$A$2:$B$65, 2, FALSE))</f>
        <v>53.06</v>
      </c>
      <c r="S98" s="3">
        <f>Table1[[#This Row],[Generation (TWh)]]*10^9*VLOOKUP(Table1[[#This Row],[Turbine/Engine Technology]],Technology_HR!$A$2:$B$11,2,FALSE)*10^-6</f>
        <v>33800638.441199988</v>
      </c>
      <c r="T98" s="5">
        <f>Table1[[#This Row],[Fuel Consumption (mmBtu)]]*Table1[[#This Row],[Emission Factor (kg CO2/ mmBtu)]]*10^3</f>
        <v>1793461875690.0713</v>
      </c>
      <c r="U98" s="3">
        <f>Table1[[#This Row],[Emissions (g CO2)]]/(Table1[[#This Row],[Generation (TWh)]]*10^9)</f>
        <v>400.54993999999994</v>
      </c>
    </row>
    <row r="99" spans="1:21" x14ac:dyDescent="0.35">
      <c r="A99" t="s">
        <v>17</v>
      </c>
      <c r="B99" t="s">
        <v>3246</v>
      </c>
      <c r="C99" t="str">
        <f>SUBSTITUTE(Table1[[#This Row],[Fuel]],", ",",")</f>
        <v>fossil gas: natural gas,fossil liquids: light fuel oil</v>
      </c>
      <c r="D99" t="s">
        <v>3239</v>
      </c>
      <c r="E99" t="s">
        <v>3282</v>
      </c>
      <c r="H99" t="s">
        <v>3440</v>
      </c>
      <c r="I99">
        <v>168</v>
      </c>
      <c r="J99" t="s">
        <v>3446</v>
      </c>
      <c r="K99">
        <v>1986</v>
      </c>
      <c r="L99" t="s">
        <v>29</v>
      </c>
      <c r="M99" t="s">
        <v>29</v>
      </c>
      <c r="N99">
        <v>36.849893999999999</v>
      </c>
      <c r="O99">
        <v>3.699716</v>
      </c>
      <c r="P99" t="s">
        <v>3455</v>
      </c>
      <c r="Q99" s="3">
        <f>Table1[[#This Row],[Capacity (MW)]]*0.395*8760*10^-6</f>
        <v>0.58131359999999999</v>
      </c>
      <c r="R99" s="3" cm="1">
        <f t="array" ref="R99">AVERAGE(VLOOKUP(_xlfn.TEXTSPLIT(Table1[[#This Row],[Fuel (no space after comma)]], ","), FuelList_Final_EF!$A$2:$B$65, 2, FALSE))</f>
        <v>65.59167633104903</v>
      </c>
      <c r="S99" s="3">
        <f>Table1[[#This Row],[Generation (TWh)]]*10^9*VLOOKUP(Table1[[#This Row],[Turbine/Engine Technology]],Technology_HR!$A$2:$B$11,2,FALSE)*10^-6</f>
        <v>5978810.3760000002</v>
      </c>
      <c r="T99" s="5">
        <f>Table1[[#This Row],[Fuel Consumption (mmBtu)]]*Table1[[#This Row],[Emission Factor (kg CO2/ mmBtu)]]*10^3</f>
        <v>392160195027.30951</v>
      </c>
      <c r="U99" s="3">
        <f>Table1[[#This Row],[Emissions (g CO2)]]/(Table1[[#This Row],[Generation (TWh)]]*10^9)</f>
        <v>674.61039106483918</v>
      </c>
    </row>
    <row r="100" spans="1:21" x14ac:dyDescent="0.35">
      <c r="A100" t="s">
        <v>17</v>
      </c>
      <c r="B100" t="s">
        <v>3246</v>
      </c>
      <c r="C100" t="str">
        <f>SUBSTITUTE(Table1[[#This Row],[Fuel]],", ",",")</f>
        <v>fossil gas: natural gas,fossil liquids: light fuel oil</v>
      </c>
      <c r="D100" t="s">
        <v>3239</v>
      </c>
      <c r="E100" t="s">
        <v>3282</v>
      </c>
      <c r="H100" t="s">
        <v>3440</v>
      </c>
      <c r="I100">
        <v>168</v>
      </c>
      <c r="J100" t="s">
        <v>3446</v>
      </c>
      <c r="K100">
        <v>1986</v>
      </c>
      <c r="L100" t="s">
        <v>29</v>
      </c>
      <c r="M100" t="s">
        <v>29</v>
      </c>
      <c r="N100">
        <v>36.849893999999999</v>
      </c>
      <c r="O100">
        <v>3.699716</v>
      </c>
      <c r="P100" t="s">
        <v>3455</v>
      </c>
      <c r="Q100" s="3">
        <f>Table1[[#This Row],[Capacity (MW)]]*0.395*8760*10^-6</f>
        <v>0.58131359999999999</v>
      </c>
      <c r="R100" s="3" cm="1">
        <f t="array" ref="R100">AVERAGE(VLOOKUP(_xlfn.TEXTSPLIT(Table1[[#This Row],[Fuel (no space after comma)]], ","), FuelList_Final_EF!$A$2:$B$65, 2, FALSE))</f>
        <v>65.59167633104903</v>
      </c>
      <c r="S100" s="3">
        <f>Table1[[#This Row],[Generation (TWh)]]*10^9*VLOOKUP(Table1[[#This Row],[Turbine/Engine Technology]],Technology_HR!$A$2:$B$11,2,FALSE)*10^-6</f>
        <v>5978810.3760000002</v>
      </c>
      <c r="T100" s="5">
        <f>Table1[[#This Row],[Fuel Consumption (mmBtu)]]*Table1[[#This Row],[Emission Factor (kg CO2/ mmBtu)]]*10^3</f>
        <v>392160195027.30951</v>
      </c>
      <c r="U100" s="3">
        <f>Table1[[#This Row],[Emissions (g CO2)]]/(Table1[[#This Row],[Generation (TWh)]]*10^9)</f>
        <v>674.61039106483918</v>
      </c>
    </row>
    <row r="101" spans="1:21" x14ac:dyDescent="0.35">
      <c r="A101" t="s">
        <v>17</v>
      </c>
      <c r="B101" t="s">
        <v>3246</v>
      </c>
      <c r="C101" t="str">
        <f>SUBSTITUTE(Table1[[#This Row],[Fuel]],", ",",")</f>
        <v>fossil gas: natural gas,fossil liquids: light fuel oil</v>
      </c>
      <c r="D101" t="s">
        <v>3239</v>
      </c>
      <c r="E101" t="s">
        <v>3282</v>
      </c>
      <c r="H101" t="s">
        <v>3440</v>
      </c>
      <c r="I101">
        <v>168</v>
      </c>
      <c r="J101" t="s">
        <v>3446</v>
      </c>
      <c r="K101">
        <v>1986</v>
      </c>
      <c r="L101" t="s">
        <v>29</v>
      </c>
      <c r="M101" t="s">
        <v>29</v>
      </c>
      <c r="N101">
        <v>36.849893999999999</v>
      </c>
      <c r="O101">
        <v>3.699716</v>
      </c>
      <c r="P101" t="s">
        <v>3455</v>
      </c>
      <c r="Q101" s="3">
        <f>Table1[[#This Row],[Capacity (MW)]]*0.395*8760*10^-6</f>
        <v>0.58131359999999999</v>
      </c>
      <c r="R101" s="3" cm="1">
        <f t="array" ref="R101">AVERAGE(VLOOKUP(_xlfn.TEXTSPLIT(Table1[[#This Row],[Fuel (no space after comma)]], ","), FuelList_Final_EF!$A$2:$B$65, 2, FALSE))</f>
        <v>65.59167633104903</v>
      </c>
      <c r="S101" s="3">
        <f>Table1[[#This Row],[Generation (TWh)]]*10^9*VLOOKUP(Table1[[#This Row],[Turbine/Engine Technology]],Technology_HR!$A$2:$B$11,2,FALSE)*10^-6</f>
        <v>5978810.3760000002</v>
      </c>
      <c r="T101" s="5">
        <f>Table1[[#This Row],[Fuel Consumption (mmBtu)]]*Table1[[#This Row],[Emission Factor (kg CO2/ mmBtu)]]*10^3</f>
        <v>392160195027.30951</v>
      </c>
      <c r="U101" s="3">
        <f>Table1[[#This Row],[Emissions (g CO2)]]/(Table1[[#This Row],[Generation (TWh)]]*10^9)</f>
        <v>674.61039106483918</v>
      </c>
    </row>
    <row r="102" spans="1:21" x14ac:dyDescent="0.35">
      <c r="A102" t="s">
        <v>17</v>
      </c>
      <c r="B102" t="s">
        <v>3246</v>
      </c>
      <c r="C102" t="str">
        <f>SUBSTITUTE(Table1[[#This Row],[Fuel]],", ",",")</f>
        <v>fossil gas: natural gas,fossil liquids: light fuel oil</v>
      </c>
      <c r="D102" t="s">
        <v>3239</v>
      </c>
      <c r="E102" t="s">
        <v>3282</v>
      </c>
      <c r="H102" t="s">
        <v>3440</v>
      </c>
      <c r="I102">
        <v>168</v>
      </c>
      <c r="J102" t="s">
        <v>3446</v>
      </c>
      <c r="K102">
        <v>1987</v>
      </c>
      <c r="L102" t="s">
        <v>29</v>
      </c>
      <c r="M102" t="s">
        <v>29</v>
      </c>
      <c r="N102">
        <v>36.849893999999999</v>
      </c>
      <c r="O102">
        <v>3.699716</v>
      </c>
      <c r="P102" t="s">
        <v>3455</v>
      </c>
      <c r="Q102" s="3">
        <f>Table1[[#This Row],[Capacity (MW)]]*0.395*8760*10^-6</f>
        <v>0.58131359999999999</v>
      </c>
      <c r="R102" s="3" cm="1">
        <f t="array" ref="R102">AVERAGE(VLOOKUP(_xlfn.TEXTSPLIT(Table1[[#This Row],[Fuel (no space after comma)]], ","), FuelList_Final_EF!$A$2:$B$65, 2, FALSE))</f>
        <v>65.59167633104903</v>
      </c>
      <c r="S102" s="3">
        <f>Table1[[#This Row],[Generation (TWh)]]*10^9*VLOOKUP(Table1[[#This Row],[Turbine/Engine Technology]],Technology_HR!$A$2:$B$11,2,FALSE)*10^-6</f>
        <v>5978810.3760000002</v>
      </c>
      <c r="T102" s="5">
        <f>Table1[[#This Row],[Fuel Consumption (mmBtu)]]*Table1[[#This Row],[Emission Factor (kg CO2/ mmBtu)]]*10^3</f>
        <v>392160195027.30951</v>
      </c>
      <c r="U102" s="3">
        <f>Table1[[#This Row],[Emissions (g CO2)]]/(Table1[[#This Row],[Generation (TWh)]]*10^9)</f>
        <v>674.61039106483918</v>
      </c>
    </row>
    <row r="103" spans="1:21" x14ac:dyDescent="0.35">
      <c r="A103" t="s">
        <v>17</v>
      </c>
      <c r="B103" t="s">
        <v>3246</v>
      </c>
      <c r="C103" t="str">
        <f>SUBSTITUTE(Table1[[#This Row],[Fuel]],", ",",")</f>
        <v>fossil gas: natural gas,fossil liquids: light fuel oil</v>
      </c>
      <c r="D103" t="s">
        <v>3239</v>
      </c>
      <c r="E103" t="s">
        <v>3282</v>
      </c>
      <c r="H103" t="s">
        <v>3438</v>
      </c>
      <c r="I103">
        <v>400</v>
      </c>
      <c r="J103" t="s">
        <v>3446</v>
      </c>
      <c r="K103">
        <v>2018</v>
      </c>
      <c r="L103" t="s">
        <v>29</v>
      </c>
      <c r="M103" t="s">
        <v>29</v>
      </c>
      <c r="N103">
        <v>36.849893999999999</v>
      </c>
      <c r="O103">
        <v>3.699716</v>
      </c>
      <c r="P103" t="s">
        <v>3455</v>
      </c>
      <c r="Q103" s="3">
        <f>Table1[[#This Row],[Capacity (MW)]]*0.395*8760*10^-6</f>
        <v>1.38408</v>
      </c>
      <c r="R103" s="3" cm="1">
        <f t="array" ref="R103">AVERAGE(VLOOKUP(_xlfn.TEXTSPLIT(Table1[[#This Row],[Fuel (no space after comma)]], ","), FuelList_Final_EF!$A$2:$B$65, 2, FALSE))</f>
        <v>65.59167633104903</v>
      </c>
      <c r="S103" s="3">
        <f>Table1[[#This Row],[Generation (TWh)]]*10^9*VLOOKUP(Table1[[#This Row],[Turbine/Engine Technology]],Technology_HR!$A$2:$B$11,2,FALSE)*10^-6</f>
        <v>10448419.92</v>
      </c>
      <c r="T103" s="5">
        <f>Table1[[#This Row],[Fuel Consumption (mmBtu)]]*Table1[[#This Row],[Emission Factor (kg CO2/ mmBtu)]]*10^3</f>
        <v>685329377563.52515</v>
      </c>
      <c r="U103" s="3">
        <f>Table1[[#This Row],[Emissions (g CO2)]]/(Table1[[#This Row],[Generation (TWh)]]*10^9)</f>
        <v>495.15156462308909</v>
      </c>
    </row>
    <row r="104" spans="1:21" x14ac:dyDescent="0.35">
      <c r="A104" t="s">
        <v>17</v>
      </c>
      <c r="B104" t="s">
        <v>3246</v>
      </c>
      <c r="C104" t="str">
        <f>SUBSTITUTE(Table1[[#This Row],[Fuel]],", ",",")</f>
        <v>fossil gas: natural gas,fossil liquids: light fuel oil</v>
      </c>
      <c r="D104" t="s">
        <v>3239</v>
      </c>
      <c r="E104" t="s">
        <v>3282</v>
      </c>
      <c r="H104" t="s">
        <v>3438</v>
      </c>
      <c r="I104">
        <v>400</v>
      </c>
      <c r="J104" t="s">
        <v>3446</v>
      </c>
      <c r="K104">
        <v>2018</v>
      </c>
      <c r="L104" t="s">
        <v>29</v>
      </c>
      <c r="M104" t="s">
        <v>29</v>
      </c>
      <c r="N104">
        <v>36.849893999999999</v>
      </c>
      <c r="O104">
        <v>3.699716</v>
      </c>
      <c r="P104" t="s">
        <v>3455</v>
      </c>
      <c r="Q104" s="3">
        <f>Table1[[#This Row],[Capacity (MW)]]*0.395*8760*10^-6</f>
        <v>1.38408</v>
      </c>
      <c r="R104" s="3" cm="1">
        <f t="array" ref="R104">AVERAGE(VLOOKUP(_xlfn.TEXTSPLIT(Table1[[#This Row],[Fuel (no space after comma)]], ","), FuelList_Final_EF!$A$2:$B$65, 2, FALSE))</f>
        <v>65.59167633104903</v>
      </c>
      <c r="S104" s="3">
        <f>Table1[[#This Row],[Generation (TWh)]]*10^9*VLOOKUP(Table1[[#This Row],[Turbine/Engine Technology]],Technology_HR!$A$2:$B$11,2,FALSE)*10^-6</f>
        <v>10448419.92</v>
      </c>
      <c r="T104" s="5">
        <f>Table1[[#This Row],[Fuel Consumption (mmBtu)]]*Table1[[#This Row],[Emission Factor (kg CO2/ mmBtu)]]*10^3</f>
        <v>685329377563.52515</v>
      </c>
      <c r="U104" s="3">
        <f>Table1[[#This Row],[Emissions (g CO2)]]/(Table1[[#This Row],[Generation (TWh)]]*10^9)</f>
        <v>495.15156462308909</v>
      </c>
    </row>
    <row r="105" spans="1:21" x14ac:dyDescent="0.35">
      <c r="A105" t="s">
        <v>17</v>
      </c>
      <c r="B105" t="s">
        <v>3246</v>
      </c>
      <c r="C105" t="str">
        <f>SUBSTITUTE(Table1[[#This Row],[Fuel]],", ",",")</f>
        <v>fossil gas: natural gas,fossil liquids: light fuel oil</v>
      </c>
      <c r="D105" t="s">
        <v>3239</v>
      </c>
      <c r="E105" t="s">
        <v>3282</v>
      </c>
      <c r="H105" t="s">
        <v>3438</v>
      </c>
      <c r="I105">
        <v>400</v>
      </c>
      <c r="J105" t="s">
        <v>3446</v>
      </c>
      <c r="K105">
        <v>2019</v>
      </c>
      <c r="L105" t="s">
        <v>29</v>
      </c>
      <c r="M105" t="s">
        <v>29</v>
      </c>
      <c r="N105">
        <v>36.849893999999999</v>
      </c>
      <c r="O105">
        <v>3.699716</v>
      </c>
      <c r="P105" t="s">
        <v>3455</v>
      </c>
      <c r="Q105" s="3">
        <f>Table1[[#This Row],[Capacity (MW)]]*0.395*8760*10^-6</f>
        <v>1.38408</v>
      </c>
      <c r="R105" s="3" cm="1">
        <f t="array" ref="R105">AVERAGE(VLOOKUP(_xlfn.TEXTSPLIT(Table1[[#This Row],[Fuel (no space after comma)]], ","), FuelList_Final_EF!$A$2:$B$65, 2, FALSE))</f>
        <v>65.59167633104903</v>
      </c>
      <c r="S105" s="3">
        <f>Table1[[#This Row],[Generation (TWh)]]*10^9*VLOOKUP(Table1[[#This Row],[Turbine/Engine Technology]],Technology_HR!$A$2:$B$11,2,FALSE)*10^-6</f>
        <v>10448419.92</v>
      </c>
      <c r="T105" s="5">
        <f>Table1[[#This Row],[Fuel Consumption (mmBtu)]]*Table1[[#This Row],[Emission Factor (kg CO2/ mmBtu)]]*10^3</f>
        <v>685329377563.52515</v>
      </c>
      <c r="U105" s="3">
        <f>Table1[[#This Row],[Emissions (g CO2)]]/(Table1[[#This Row],[Generation (TWh)]]*10^9)</f>
        <v>495.15156462308909</v>
      </c>
    </row>
    <row r="106" spans="1:21" x14ac:dyDescent="0.35">
      <c r="A106" t="s">
        <v>17</v>
      </c>
      <c r="B106" t="s">
        <v>3243</v>
      </c>
      <c r="C106" t="str">
        <f>SUBSTITUTE(Table1[[#This Row],[Fuel]],", ",",")</f>
        <v>fossil gas: natural gas,fossil liquids: fuel oil</v>
      </c>
      <c r="D106" t="s">
        <v>3239</v>
      </c>
      <c r="E106" t="s">
        <v>3275</v>
      </c>
      <c r="H106" t="s">
        <v>3440</v>
      </c>
      <c r="I106">
        <v>73</v>
      </c>
      <c r="J106" t="s">
        <v>3446</v>
      </c>
      <c r="K106">
        <v>1974</v>
      </c>
      <c r="L106" t="s">
        <v>29</v>
      </c>
      <c r="M106" t="s">
        <v>29</v>
      </c>
      <c r="N106">
        <v>35.709499999999998</v>
      </c>
      <c r="O106">
        <v>-0.63190000000000002</v>
      </c>
      <c r="P106" t="s">
        <v>3455</v>
      </c>
      <c r="Q106" s="3">
        <f>Table1[[#This Row],[Capacity (MW)]]*0.395*8760*10^-6</f>
        <v>0.2525946</v>
      </c>
      <c r="R106" s="3" cm="1">
        <f t="array" ref="R106">AVERAGE(VLOOKUP(_xlfn.TEXTSPLIT(Table1[[#This Row],[Fuel (no space after comma)]], ","), FuelList_Final_EF!$A$2:$B$65, 2, FALSE))</f>
        <v>65.583341148886291</v>
      </c>
      <c r="S106" s="3">
        <f>Table1[[#This Row],[Generation (TWh)]]*10^9*VLOOKUP(Table1[[#This Row],[Turbine/Engine Technology]],Technology_HR!$A$2:$B$11,2,FALSE)*10^-6</f>
        <v>2597935.4609999997</v>
      </c>
      <c r="T106" s="5">
        <f>Table1[[#This Row],[Fuel Consumption (mmBtu)]]*Table1[[#This Row],[Emission Factor (kg CO2/ mmBtu)]]*10^3</f>
        <v>170381287621.55215</v>
      </c>
      <c r="U106" s="3">
        <f>Table1[[#This Row],[Emissions (g CO2)]]/(Table1[[#This Row],[Generation (TWh)]]*10^9)</f>
        <v>674.52466371629544</v>
      </c>
    </row>
    <row r="107" spans="1:21" x14ac:dyDescent="0.35">
      <c r="A107" t="s">
        <v>17</v>
      </c>
      <c r="B107" t="s">
        <v>3243</v>
      </c>
      <c r="C107" t="str">
        <f>SUBSTITUTE(Table1[[#This Row],[Fuel]],", ",",")</f>
        <v>fossil gas: natural gas,fossil liquids: fuel oil</v>
      </c>
      <c r="D107" t="s">
        <v>3239</v>
      </c>
      <c r="E107" t="s">
        <v>3275</v>
      </c>
      <c r="H107" t="s">
        <v>3440</v>
      </c>
      <c r="I107">
        <v>60</v>
      </c>
      <c r="J107" t="s">
        <v>3446</v>
      </c>
      <c r="K107">
        <v>1965</v>
      </c>
      <c r="L107" t="s">
        <v>29</v>
      </c>
      <c r="M107" t="s">
        <v>29</v>
      </c>
      <c r="N107">
        <v>35.709499999999998</v>
      </c>
      <c r="O107">
        <v>-0.63190000000000002</v>
      </c>
      <c r="P107" t="s">
        <v>3455</v>
      </c>
      <c r="Q107" s="3">
        <f>Table1[[#This Row],[Capacity (MW)]]*0.395*8760*10^-6</f>
        <v>0.20761200000000002</v>
      </c>
      <c r="R107" s="3" cm="1">
        <f t="array" ref="R107">AVERAGE(VLOOKUP(_xlfn.TEXTSPLIT(Table1[[#This Row],[Fuel (no space after comma)]], ","), FuelList_Final_EF!$A$2:$B$65, 2, FALSE))</f>
        <v>65.583341148886291</v>
      </c>
      <c r="S107" s="3">
        <f>Table1[[#This Row],[Generation (TWh)]]*10^9*VLOOKUP(Table1[[#This Row],[Turbine/Engine Technology]],Technology_HR!$A$2:$B$11,2,FALSE)*10^-6</f>
        <v>2135289.42</v>
      </c>
      <c r="T107" s="5">
        <f>Table1[[#This Row],[Fuel Consumption (mmBtu)]]*Table1[[#This Row],[Emission Factor (kg CO2/ mmBtu)]]*10^3</f>
        <v>140039414483.46756</v>
      </c>
      <c r="U107" s="3">
        <f>Table1[[#This Row],[Emissions (g CO2)]]/(Table1[[#This Row],[Generation (TWh)]]*10^9)</f>
        <v>674.52466371629544</v>
      </c>
    </row>
    <row r="108" spans="1:21" x14ac:dyDescent="0.35">
      <c r="A108" t="s">
        <v>17</v>
      </c>
      <c r="B108" t="s">
        <v>3243</v>
      </c>
      <c r="C108" t="str">
        <f>SUBSTITUTE(Table1[[#This Row],[Fuel]],", ",",")</f>
        <v>fossil gas: natural gas,fossil liquids: fuel oil</v>
      </c>
      <c r="D108" t="s">
        <v>3239</v>
      </c>
      <c r="E108" t="s">
        <v>3275</v>
      </c>
      <c r="H108" t="s">
        <v>3436</v>
      </c>
      <c r="I108">
        <v>155</v>
      </c>
      <c r="J108" t="s">
        <v>3446</v>
      </c>
      <c r="K108">
        <v>2010</v>
      </c>
      <c r="L108" t="s">
        <v>29</v>
      </c>
      <c r="M108" t="s">
        <v>29</v>
      </c>
      <c r="N108">
        <v>35.783499999999997</v>
      </c>
      <c r="O108">
        <v>0.54069999999999996</v>
      </c>
      <c r="P108" t="s">
        <v>3455</v>
      </c>
      <c r="Q108" s="3">
        <f>Table1[[#This Row],[Capacity (MW)]]*0.395*8760*10^-6</f>
        <v>0.536331</v>
      </c>
      <c r="R108" s="3" cm="1">
        <f t="array" ref="R108">AVERAGE(VLOOKUP(_xlfn.TEXTSPLIT(Table1[[#This Row],[Fuel (no space after comma)]], ","), FuelList_Final_EF!$A$2:$B$65, 2, FALSE))</f>
        <v>65.583341148886291</v>
      </c>
      <c r="S108" s="3">
        <f>Table1[[#This Row],[Generation (TWh)]]*10^9*VLOOKUP(Table1[[#This Row],[Turbine/Engine Technology]],Technology_HR!$A$2:$B$11,2,FALSE)*10^-6</f>
        <v>5905004.3099999996</v>
      </c>
      <c r="T108" s="5">
        <f>Table1[[#This Row],[Fuel Consumption (mmBtu)]]*Table1[[#This Row],[Emission Factor (kg CO2/ mmBtu)]]*10^3</f>
        <v>387269912148.37384</v>
      </c>
      <c r="U108" s="3">
        <f>Table1[[#This Row],[Emissions (g CO2)]]/(Table1[[#This Row],[Generation (TWh)]]*10^9)</f>
        <v>722.072586049238</v>
      </c>
    </row>
    <row r="109" spans="1:21" x14ac:dyDescent="0.35">
      <c r="A109" t="s">
        <v>17</v>
      </c>
      <c r="B109" t="s">
        <v>3243</v>
      </c>
      <c r="C109" t="str">
        <f>SUBSTITUTE(Table1[[#This Row],[Fuel]],", ",",")</f>
        <v>fossil gas: natural gas,fossil liquids: fuel oil</v>
      </c>
      <c r="D109" t="s">
        <v>3239</v>
      </c>
      <c r="E109" t="s">
        <v>3275</v>
      </c>
      <c r="H109" t="s">
        <v>3436</v>
      </c>
      <c r="I109">
        <v>155</v>
      </c>
      <c r="J109" t="s">
        <v>3446</v>
      </c>
      <c r="K109">
        <v>2010</v>
      </c>
      <c r="L109" t="s">
        <v>29</v>
      </c>
      <c r="M109" t="s">
        <v>29</v>
      </c>
      <c r="N109">
        <v>35.783499999999997</v>
      </c>
      <c r="O109">
        <v>0.54069999999999996</v>
      </c>
      <c r="P109" t="s">
        <v>3455</v>
      </c>
      <c r="Q109" s="3">
        <f>Table1[[#This Row],[Capacity (MW)]]*0.395*8760*10^-6</f>
        <v>0.536331</v>
      </c>
      <c r="R109" s="3" cm="1">
        <f t="array" ref="R109">AVERAGE(VLOOKUP(_xlfn.TEXTSPLIT(Table1[[#This Row],[Fuel (no space after comma)]], ","), FuelList_Final_EF!$A$2:$B$65, 2, FALSE))</f>
        <v>65.583341148886291</v>
      </c>
      <c r="S109" s="3">
        <f>Table1[[#This Row],[Generation (TWh)]]*10^9*VLOOKUP(Table1[[#This Row],[Turbine/Engine Technology]],Technology_HR!$A$2:$B$11,2,FALSE)*10^-6</f>
        <v>5905004.3099999996</v>
      </c>
      <c r="T109" s="5">
        <f>Table1[[#This Row],[Fuel Consumption (mmBtu)]]*Table1[[#This Row],[Emission Factor (kg CO2/ mmBtu)]]*10^3</f>
        <v>387269912148.37384</v>
      </c>
      <c r="U109" s="3">
        <f>Table1[[#This Row],[Emissions (g CO2)]]/(Table1[[#This Row],[Generation (TWh)]]*10^9)</f>
        <v>722.072586049238</v>
      </c>
    </row>
    <row r="110" spans="1:21" x14ac:dyDescent="0.35">
      <c r="A110" t="s">
        <v>17</v>
      </c>
      <c r="B110" t="s">
        <v>3243</v>
      </c>
      <c r="C110" t="str">
        <f>SUBSTITUTE(Table1[[#This Row],[Fuel]],", ",",")</f>
        <v>fossil gas: natural gas,fossil liquids: fuel oil</v>
      </c>
      <c r="D110" t="s">
        <v>3239</v>
      </c>
      <c r="E110" t="s">
        <v>3275</v>
      </c>
      <c r="H110" t="s">
        <v>3436</v>
      </c>
      <c r="I110">
        <v>155</v>
      </c>
      <c r="J110" t="s">
        <v>3446</v>
      </c>
      <c r="K110">
        <v>2010</v>
      </c>
      <c r="L110" t="s">
        <v>29</v>
      </c>
      <c r="M110" t="s">
        <v>29</v>
      </c>
      <c r="N110">
        <v>35.783499999999997</v>
      </c>
      <c r="O110">
        <v>0.54069999999999996</v>
      </c>
      <c r="P110" t="s">
        <v>3455</v>
      </c>
      <c r="Q110" s="3">
        <f>Table1[[#This Row],[Capacity (MW)]]*0.395*8760*10^-6</f>
        <v>0.536331</v>
      </c>
      <c r="R110" s="3" cm="1">
        <f t="array" ref="R110">AVERAGE(VLOOKUP(_xlfn.TEXTSPLIT(Table1[[#This Row],[Fuel (no space after comma)]], ","), FuelList_Final_EF!$A$2:$B$65, 2, FALSE))</f>
        <v>65.583341148886291</v>
      </c>
      <c r="S110" s="3">
        <f>Table1[[#This Row],[Generation (TWh)]]*10^9*VLOOKUP(Table1[[#This Row],[Turbine/Engine Technology]],Technology_HR!$A$2:$B$11,2,FALSE)*10^-6</f>
        <v>5905004.3099999996</v>
      </c>
      <c r="T110" s="5">
        <f>Table1[[#This Row],[Fuel Consumption (mmBtu)]]*Table1[[#This Row],[Emission Factor (kg CO2/ mmBtu)]]*10^3</f>
        <v>387269912148.37384</v>
      </c>
      <c r="U110" s="3">
        <f>Table1[[#This Row],[Emissions (g CO2)]]/(Table1[[#This Row],[Generation (TWh)]]*10^9)</f>
        <v>722.072586049238</v>
      </c>
    </row>
    <row r="111" spans="1:21" x14ac:dyDescent="0.35">
      <c r="A111" t="s">
        <v>25</v>
      </c>
      <c r="B111" t="s">
        <v>3243</v>
      </c>
      <c r="C111" t="str">
        <f>SUBSTITUTE(Table1[[#This Row],[Fuel]],", ",",")</f>
        <v>fossil gas: natural gas,fossil liquids: fuel oil</v>
      </c>
      <c r="D111" t="s">
        <v>3239</v>
      </c>
      <c r="E111" t="s">
        <v>3275</v>
      </c>
      <c r="H111" t="s">
        <v>3438</v>
      </c>
      <c r="I111">
        <v>440</v>
      </c>
      <c r="J111" t="s">
        <v>3446</v>
      </c>
      <c r="K111">
        <v>2006</v>
      </c>
      <c r="L111" t="s">
        <v>29</v>
      </c>
      <c r="M111" t="s">
        <v>29</v>
      </c>
      <c r="N111">
        <v>36.878900000000002</v>
      </c>
      <c r="O111">
        <v>6.9366000000000003</v>
      </c>
      <c r="P111" t="s">
        <v>3455</v>
      </c>
      <c r="Q111" s="3">
        <f>Table1[[#This Row],[Capacity (MW)]]*0.395*8760*10^-6</f>
        <v>1.5224879999999998</v>
      </c>
      <c r="R111" s="3" cm="1">
        <f t="array" ref="R111">AVERAGE(VLOOKUP(_xlfn.TEXTSPLIT(Table1[[#This Row],[Fuel (no space after comma)]], ","), FuelList_Final_EF!$A$2:$B$65, 2, FALSE))</f>
        <v>65.583341148886291</v>
      </c>
      <c r="S111" s="3">
        <f>Table1[[#This Row],[Generation (TWh)]]*10^9*VLOOKUP(Table1[[#This Row],[Turbine/Engine Technology]],Technology_HR!$A$2:$B$11,2,FALSE)*10^-6</f>
        <v>11493261.911999997</v>
      </c>
      <c r="T111" s="5">
        <f>Table1[[#This Row],[Fuel Consumption (mmBtu)]]*Table1[[#This Row],[Emission Factor (kg CO2/ mmBtu)]]*10^3</f>
        <v>753766516888.1969</v>
      </c>
      <c r="U111" s="3">
        <f>Table1[[#This Row],[Emissions (g CO2)]]/(Table1[[#This Row],[Generation (TWh)]]*10^9)</f>
        <v>495.08864233294253</v>
      </c>
    </row>
    <row r="112" spans="1:21" x14ac:dyDescent="0.35">
      <c r="A112" t="s">
        <v>25</v>
      </c>
      <c r="B112" t="s">
        <v>3243</v>
      </c>
      <c r="C112" t="str">
        <f>SUBSTITUTE(Table1[[#This Row],[Fuel]],", ",",")</f>
        <v>fossil gas: natural gas,fossil liquids: fuel oil</v>
      </c>
      <c r="D112" t="s">
        <v>3239</v>
      </c>
      <c r="E112" t="s">
        <v>3275</v>
      </c>
      <c r="H112" t="s">
        <v>3438</v>
      </c>
      <c r="I112">
        <v>440</v>
      </c>
      <c r="J112" t="s">
        <v>3446</v>
      </c>
      <c r="K112">
        <v>2006</v>
      </c>
      <c r="L112" t="s">
        <v>29</v>
      </c>
      <c r="M112" t="s">
        <v>29</v>
      </c>
      <c r="N112">
        <v>36.878900000000002</v>
      </c>
      <c r="O112">
        <v>6.9366000000000003</v>
      </c>
      <c r="P112" t="s">
        <v>3455</v>
      </c>
      <c r="Q112" s="3">
        <f>Table1[[#This Row],[Capacity (MW)]]*0.395*8760*10^-6</f>
        <v>1.5224879999999998</v>
      </c>
      <c r="R112" s="3" cm="1">
        <f t="array" ref="R112">AVERAGE(VLOOKUP(_xlfn.TEXTSPLIT(Table1[[#This Row],[Fuel (no space after comma)]], ","), FuelList_Final_EF!$A$2:$B$65, 2, FALSE))</f>
        <v>65.583341148886291</v>
      </c>
      <c r="S112" s="3">
        <f>Table1[[#This Row],[Generation (TWh)]]*10^9*VLOOKUP(Table1[[#This Row],[Turbine/Engine Technology]],Technology_HR!$A$2:$B$11,2,FALSE)*10^-6</f>
        <v>11493261.911999997</v>
      </c>
      <c r="T112" s="5">
        <f>Table1[[#This Row],[Fuel Consumption (mmBtu)]]*Table1[[#This Row],[Emission Factor (kg CO2/ mmBtu)]]*10^3</f>
        <v>753766516888.1969</v>
      </c>
      <c r="U112" s="3">
        <f>Table1[[#This Row],[Emissions (g CO2)]]/(Table1[[#This Row],[Generation (TWh)]]*10^9)</f>
        <v>495.08864233294253</v>
      </c>
    </row>
    <row r="113" spans="1:21" x14ac:dyDescent="0.35">
      <c r="A113" t="s">
        <v>17</v>
      </c>
      <c r="B113" t="s">
        <v>3243</v>
      </c>
      <c r="C113" t="str">
        <f>SUBSTITUTE(Table1[[#This Row],[Fuel]],", ",",")</f>
        <v>fossil gas: natural gas,fossil liquids: fuel oil</v>
      </c>
      <c r="D113" t="s">
        <v>3239</v>
      </c>
      <c r="E113" t="s">
        <v>3275</v>
      </c>
      <c r="H113" t="s">
        <v>3440</v>
      </c>
      <c r="I113">
        <v>131</v>
      </c>
      <c r="J113" t="s">
        <v>3446</v>
      </c>
      <c r="K113">
        <v>1975</v>
      </c>
      <c r="L113" t="s">
        <v>29</v>
      </c>
      <c r="M113" t="s">
        <v>29</v>
      </c>
      <c r="N113">
        <v>36.879708999999998</v>
      </c>
      <c r="O113">
        <v>6.9351149999999997</v>
      </c>
      <c r="P113" t="s">
        <v>3455</v>
      </c>
      <c r="Q113" s="3">
        <f>Table1[[#This Row],[Capacity (MW)]]*0.395*8760*10^-6</f>
        <v>0.45328619999999997</v>
      </c>
      <c r="R113" s="3" cm="1">
        <f t="array" ref="R113">AVERAGE(VLOOKUP(_xlfn.TEXTSPLIT(Table1[[#This Row],[Fuel (no space after comma)]], ","), FuelList_Final_EF!$A$2:$B$65, 2, FALSE))</f>
        <v>65.583341148886291</v>
      </c>
      <c r="S113" s="3">
        <f>Table1[[#This Row],[Generation (TWh)]]*10^9*VLOOKUP(Table1[[#This Row],[Turbine/Engine Technology]],Technology_HR!$A$2:$B$11,2,FALSE)*10^-6</f>
        <v>4662048.5669999998</v>
      </c>
      <c r="T113" s="5">
        <f>Table1[[#This Row],[Fuel Consumption (mmBtu)]]*Table1[[#This Row],[Emission Factor (kg CO2/ mmBtu)]]*10^3</f>
        <v>305752721622.23743</v>
      </c>
      <c r="U113" s="3">
        <f>Table1[[#This Row],[Emissions (g CO2)]]/(Table1[[#This Row],[Generation (TWh)]]*10^9)</f>
        <v>674.52466371629544</v>
      </c>
    </row>
    <row r="114" spans="1:21" x14ac:dyDescent="0.35">
      <c r="A114" t="s">
        <v>17</v>
      </c>
      <c r="B114" t="s">
        <v>3243</v>
      </c>
      <c r="C114" t="str">
        <f>SUBSTITUTE(Table1[[#This Row],[Fuel]],", ",",")</f>
        <v>fossil gas: natural gas,fossil liquids: fuel oil</v>
      </c>
      <c r="D114" t="s">
        <v>3239</v>
      </c>
      <c r="E114" t="s">
        <v>3275</v>
      </c>
      <c r="H114" t="s">
        <v>3440</v>
      </c>
      <c r="I114">
        <v>131</v>
      </c>
      <c r="J114" t="s">
        <v>3446</v>
      </c>
      <c r="K114">
        <v>1975</v>
      </c>
      <c r="L114" t="s">
        <v>29</v>
      </c>
      <c r="M114" t="s">
        <v>29</v>
      </c>
      <c r="N114">
        <v>36.879708999999998</v>
      </c>
      <c r="O114">
        <v>6.9351149999999997</v>
      </c>
      <c r="P114" t="s">
        <v>3455</v>
      </c>
      <c r="Q114" s="3">
        <f>Table1[[#This Row],[Capacity (MW)]]*0.395*8760*10^-6</f>
        <v>0.45328619999999997</v>
      </c>
      <c r="R114" s="3" cm="1">
        <f t="array" ref="R114">AVERAGE(VLOOKUP(_xlfn.TEXTSPLIT(Table1[[#This Row],[Fuel (no space after comma)]], ","), FuelList_Final_EF!$A$2:$B$65, 2, FALSE))</f>
        <v>65.583341148886291</v>
      </c>
      <c r="S114" s="3">
        <f>Table1[[#This Row],[Generation (TWh)]]*10^9*VLOOKUP(Table1[[#This Row],[Turbine/Engine Technology]],Technology_HR!$A$2:$B$11,2,FALSE)*10^-6</f>
        <v>4662048.5669999998</v>
      </c>
      <c r="T114" s="5">
        <f>Table1[[#This Row],[Fuel Consumption (mmBtu)]]*Table1[[#This Row],[Emission Factor (kg CO2/ mmBtu)]]*10^3</f>
        <v>305752721622.23743</v>
      </c>
      <c r="U114" s="3">
        <f>Table1[[#This Row],[Emissions (g CO2)]]/(Table1[[#This Row],[Generation (TWh)]]*10^9)</f>
        <v>674.52466371629544</v>
      </c>
    </row>
    <row r="115" spans="1:21" x14ac:dyDescent="0.35">
      <c r="A115" t="s">
        <v>19</v>
      </c>
      <c r="B115" t="s">
        <v>3239</v>
      </c>
      <c r="C115" t="str">
        <f>SUBSTITUTE(Table1[[#This Row],[Fuel]],", ",",")</f>
        <v>fossil gas: natural gas</v>
      </c>
      <c r="D115" t="s">
        <v>3239</v>
      </c>
      <c r="H115" t="s">
        <v>3436</v>
      </c>
      <c r="I115">
        <v>160</v>
      </c>
      <c r="J115" t="s">
        <v>3449</v>
      </c>
      <c r="K115" t="s">
        <v>29</v>
      </c>
      <c r="L115" t="s">
        <v>29</v>
      </c>
      <c r="M115" t="s">
        <v>29</v>
      </c>
      <c r="N115">
        <v>22.797447999999999</v>
      </c>
      <c r="O115">
        <v>5.6313649999999997</v>
      </c>
      <c r="P115" t="s">
        <v>3455</v>
      </c>
      <c r="Q115" s="3">
        <f>Table1[[#This Row],[Capacity (MW)]]*0.395*8760*10^-6</f>
        <v>0.55363200000000001</v>
      </c>
      <c r="R115" s="3" cm="1">
        <f t="array" ref="R115">AVERAGE(VLOOKUP(_xlfn.TEXTSPLIT(Table1[[#This Row],[Fuel (no space after comma)]], ","), FuelList_Final_EF!$A$2:$B$65, 2, FALSE))</f>
        <v>53.06</v>
      </c>
      <c r="S115" s="3">
        <f>Table1[[#This Row],[Generation (TWh)]]*10^9*VLOOKUP(Table1[[#This Row],[Turbine/Engine Technology]],Technology_HR!$A$2:$B$11,2,FALSE)*10^-6</f>
        <v>6095488.3199999994</v>
      </c>
      <c r="T115" s="5">
        <f>Table1[[#This Row],[Fuel Consumption (mmBtu)]]*Table1[[#This Row],[Emission Factor (kg CO2/ mmBtu)]]*10^3</f>
        <v>323426610259.19995</v>
      </c>
      <c r="U115" s="3">
        <f>Table1[[#This Row],[Emissions (g CO2)]]/(Table1[[#This Row],[Generation (TWh)]]*10^9)</f>
        <v>584.1905999999999</v>
      </c>
    </row>
    <row r="116" spans="1:21" x14ac:dyDescent="0.35">
      <c r="A116" t="s">
        <v>26</v>
      </c>
      <c r="B116" t="s">
        <v>3243</v>
      </c>
      <c r="C116" t="str">
        <f>SUBSTITUTE(Table1[[#This Row],[Fuel]],", ",",")</f>
        <v>fossil gas: natural gas,fossil liquids: fuel oil</v>
      </c>
      <c r="D116" t="s">
        <v>3239</v>
      </c>
      <c r="E116" t="s">
        <v>3275</v>
      </c>
      <c r="H116" t="s">
        <v>3438</v>
      </c>
      <c r="I116">
        <v>400</v>
      </c>
      <c r="J116" t="s">
        <v>3446</v>
      </c>
      <c r="K116">
        <v>2012</v>
      </c>
      <c r="L116" t="s">
        <v>29</v>
      </c>
      <c r="M116" t="s">
        <v>29</v>
      </c>
      <c r="N116">
        <v>35.460867</v>
      </c>
      <c r="O116">
        <v>-1.228057</v>
      </c>
      <c r="P116" t="s">
        <v>3455</v>
      </c>
      <c r="Q116" s="3">
        <f>Table1[[#This Row],[Capacity (MW)]]*0.395*8760*10^-6</f>
        <v>1.38408</v>
      </c>
      <c r="R116" s="3" cm="1">
        <f t="array" ref="R116">AVERAGE(VLOOKUP(_xlfn.TEXTSPLIT(Table1[[#This Row],[Fuel (no space after comma)]], ","), FuelList_Final_EF!$A$2:$B$65, 2, FALSE))</f>
        <v>65.583341148886291</v>
      </c>
      <c r="S116" s="3">
        <f>Table1[[#This Row],[Generation (TWh)]]*10^9*VLOOKUP(Table1[[#This Row],[Turbine/Engine Technology]],Technology_HR!$A$2:$B$11,2,FALSE)*10^-6</f>
        <v>10448419.92</v>
      </c>
      <c r="T116" s="5">
        <f>Table1[[#This Row],[Fuel Consumption (mmBtu)]]*Table1[[#This Row],[Emission Factor (kg CO2/ mmBtu)]]*10^3</f>
        <v>685242288080.1792</v>
      </c>
      <c r="U116" s="3">
        <f>Table1[[#This Row],[Emissions (g CO2)]]/(Table1[[#This Row],[Generation (TWh)]]*10^9)</f>
        <v>495.08864233294258</v>
      </c>
    </row>
    <row r="117" spans="1:21" x14ac:dyDescent="0.35">
      <c r="A117" t="s">
        <v>26</v>
      </c>
      <c r="B117" t="s">
        <v>3243</v>
      </c>
      <c r="C117" t="str">
        <f>SUBSTITUTE(Table1[[#This Row],[Fuel]],", ",",")</f>
        <v>fossil gas: natural gas,fossil liquids: fuel oil</v>
      </c>
      <c r="D117" t="s">
        <v>3239</v>
      </c>
      <c r="E117" t="s">
        <v>3275</v>
      </c>
      <c r="H117" t="s">
        <v>3438</v>
      </c>
      <c r="I117">
        <v>400</v>
      </c>
      <c r="J117" t="s">
        <v>3446</v>
      </c>
      <c r="K117">
        <v>2012</v>
      </c>
      <c r="L117" t="s">
        <v>29</v>
      </c>
      <c r="M117" t="s">
        <v>29</v>
      </c>
      <c r="N117">
        <v>35.460867</v>
      </c>
      <c r="O117">
        <v>-1.228057</v>
      </c>
      <c r="P117" t="s">
        <v>3455</v>
      </c>
      <c r="Q117" s="3">
        <f>Table1[[#This Row],[Capacity (MW)]]*0.395*8760*10^-6</f>
        <v>1.38408</v>
      </c>
      <c r="R117" s="3" cm="1">
        <f t="array" ref="R117">AVERAGE(VLOOKUP(_xlfn.TEXTSPLIT(Table1[[#This Row],[Fuel (no space after comma)]], ","), FuelList_Final_EF!$A$2:$B$65, 2, FALSE))</f>
        <v>65.583341148886291</v>
      </c>
      <c r="S117" s="3">
        <f>Table1[[#This Row],[Generation (TWh)]]*10^9*VLOOKUP(Table1[[#This Row],[Turbine/Engine Technology]],Technology_HR!$A$2:$B$11,2,FALSE)*10^-6</f>
        <v>10448419.92</v>
      </c>
      <c r="T117" s="5">
        <f>Table1[[#This Row],[Fuel Consumption (mmBtu)]]*Table1[[#This Row],[Emission Factor (kg CO2/ mmBtu)]]*10^3</f>
        <v>685242288080.1792</v>
      </c>
      <c r="U117" s="3">
        <f>Table1[[#This Row],[Emissions (g CO2)]]/(Table1[[#This Row],[Generation (TWh)]]*10^9)</f>
        <v>495.08864233294258</v>
      </c>
    </row>
    <row r="118" spans="1:21" x14ac:dyDescent="0.35">
      <c r="A118" t="s">
        <v>26</v>
      </c>
      <c r="B118" t="s">
        <v>3243</v>
      </c>
      <c r="C118" t="str">
        <f>SUBSTITUTE(Table1[[#This Row],[Fuel]],", ",",")</f>
        <v>fossil gas: natural gas,fossil liquids: fuel oil</v>
      </c>
      <c r="D118" t="s">
        <v>3239</v>
      </c>
      <c r="E118" t="s">
        <v>3275</v>
      </c>
      <c r="H118" t="s">
        <v>3438</v>
      </c>
      <c r="I118">
        <v>400</v>
      </c>
      <c r="J118" t="s">
        <v>3446</v>
      </c>
      <c r="K118">
        <v>2012</v>
      </c>
      <c r="L118" t="s">
        <v>29</v>
      </c>
      <c r="M118" t="s">
        <v>29</v>
      </c>
      <c r="N118">
        <v>35.460867</v>
      </c>
      <c r="O118">
        <v>-1.228057</v>
      </c>
      <c r="P118" t="s">
        <v>3455</v>
      </c>
      <c r="Q118" s="3">
        <f>Table1[[#This Row],[Capacity (MW)]]*0.395*8760*10^-6</f>
        <v>1.38408</v>
      </c>
      <c r="R118" s="3" cm="1">
        <f t="array" ref="R118">AVERAGE(VLOOKUP(_xlfn.TEXTSPLIT(Table1[[#This Row],[Fuel (no space after comma)]], ","), FuelList_Final_EF!$A$2:$B$65, 2, FALSE))</f>
        <v>65.583341148886291</v>
      </c>
      <c r="S118" s="3">
        <f>Table1[[#This Row],[Generation (TWh)]]*10^9*VLOOKUP(Table1[[#This Row],[Turbine/Engine Technology]],Technology_HR!$A$2:$B$11,2,FALSE)*10^-6</f>
        <v>10448419.92</v>
      </c>
      <c r="T118" s="5">
        <f>Table1[[#This Row],[Fuel Consumption (mmBtu)]]*Table1[[#This Row],[Emission Factor (kg CO2/ mmBtu)]]*10^3</f>
        <v>685242288080.1792</v>
      </c>
      <c r="U118" s="3">
        <f>Table1[[#This Row],[Emissions (g CO2)]]/(Table1[[#This Row],[Generation (TWh)]]*10^9)</f>
        <v>495.08864233294258</v>
      </c>
    </row>
    <row r="119" spans="1:21" x14ac:dyDescent="0.35">
      <c r="A119" t="s">
        <v>17</v>
      </c>
      <c r="B119" t="s">
        <v>3239</v>
      </c>
      <c r="C119" t="str">
        <f>SUBSTITUTE(Table1[[#This Row],[Fuel]],", ",",")</f>
        <v>fossil gas: natural gas</v>
      </c>
      <c r="D119" t="s">
        <v>3239</v>
      </c>
      <c r="H119" t="s">
        <v>3436</v>
      </c>
      <c r="I119">
        <v>100</v>
      </c>
      <c r="J119" t="s">
        <v>3446</v>
      </c>
      <c r="K119">
        <v>1988</v>
      </c>
      <c r="L119" t="s">
        <v>29</v>
      </c>
      <c r="M119" t="s">
        <v>29</v>
      </c>
      <c r="N119">
        <v>35.339599999999997</v>
      </c>
      <c r="O119">
        <v>1.3562000000000001</v>
      </c>
      <c r="P119" t="s">
        <v>3455</v>
      </c>
      <c r="Q119" s="3">
        <f>Table1[[#This Row],[Capacity (MW)]]*0.395*8760*10^-6</f>
        <v>0.34601999999999999</v>
      </c>
      <c r="R119" s="3" cm="1">
        <f t="array" ref="R119">AVERAGE(VLOOKUP(_xlfn.TEXTSPLIT(Table1[[#This Row],[Fuel (no space after comma)]], ","), FuelList_Final_EF!$A$2:$B$65, 2, FALSE))</f>
        <v>53.06</v>
      </c>
      <c r="S119" s="3">
        <f>Table1[[#This Row],[Generation (TWh)]]*10^9*VLOOKUP(Table1[[#This Row],[Turbine/Engine Technology]],Technology_HR!$A$2:$B$11,2,FALSE)*10^-6</f>
        <v>3809680.1999999997</v>
      </c>
      <c r="T119" s="5">
        <f>Table1[[#This Row],[Fuel Consumption (mmBtu)]]*Table1[[#This Row],[Emission Factor (kg CO2/ mmBtu)]]*10^3</f>
        <v>202141631412</v>
      </c>
      <c r="U119" s="3">
        <f>Table1[[#This Row],[Emissions (g CO2)]]/(Table1[[#This Row],[Generation (TWh)]]*10^9)</f>
        <v>584.19060000000002</v>
      </c>
    </row>
    <row r="120" spans="1:21" x14ac:dyDescent="0.35">
      <c r="A120" t="s">
        <v>17</v>
      </c>
      <c r="B120" t="s">
        <v>3239</v>
      </c>
      <c r="C120" t="str">
        <f>SUBSTITUTE(Table1[[#This Row],[Fuel]],", ",",")</f>
        <v>fossil gas: natural gas</v>
      </c>
      <c r="D120" t="s">
        <v>3239</v>
      </c>
      <c r="H120" t="s">
        <v>3436</v>
      </c>
      <c r="I120">
        <v>100</v>
      </c>
      <c r="J120" t="s">
        <v>3446</v>
      </c>
      <c r="K120">
        <v>1989</v>
      </c>
      <c r="L120" t="s">
        <v>29</v>
      </c>
      <c r="M120" t="s">
        <v>29</v>
      </c>
      <c r="N120">
        <v>35.339599999999997</v>
      </c>
      <c r="O120">
        <v>1.3562000000000001</v>
      </c>
      <c r="P120" t="s">
        <v>3455</v>
      </c>
      <c r="Q120" s="3">
        <f>Table1[[#This Row],[Capacity (MW)]]*0.395*8760*10^-6</f>
        <v>0.34601999999999999</v>
      </c>
      <c r="R120" s="3" cm="1">
        <f t="array" ref="R120">AVERAGE(VLOOKUP(_xlfn.TEXTSPLIT(Table1[[#This Row],[Fuel (no space after comma)]], ","), FuelList_Final_EF!$A$2:$B$65, 2, FALSE))</f>
        <v>53.06</v>
      </c>
      <c r="S120" s="3">
        <f>Table1[[#This Row],[Generation (TWh)]]*10^9*VLOOKUP(Table1[[#This Row],[Turbine/Engine Technology]],Technology_HR!$A$2:$B$11,2,FALSE)*10^-6</f>
        <v>3809680.1999999997</v>
      </c>
      <c r="T120" s="5">
        <f>Table1[[#This Row],[Fuel Consumption (mmBtu)]]*Table1[[#This Row],[Emission Factor (kg CO2/ mmBtu)]]*10^3</f>
        <v>202141631412</v>
      </c>
      <c r="U120" s="3">
        <f>Table1[[#This Row],[Emissions (g CO2)]]/(Table1[[#This Row],[Generation (TWh)]]*10^9)</f>
        <v>584.19060000000002</v>
      </c>
    </row>
    <row r="121" spans="1:21" x14ac:dyDescent="0.35">
      <c r="A121" t="s">
        <v>17</v>
      </c>
      <c r="B121" t="s">
        <v>3239</v>
      </c>
      <c r="C121" t="str">
        <f>SUBSTITUTE(Table1[[#This Row],[Fuel]],", ",",")</f>
        <v>fossil gas: natural gas</v>
      </c>
      <c r="D121" t="s">
        <v>3239</v>
      </c>
      <c r="H121" t="s">
        <v>3436</v>
      </c>
      <c r="I121">
        <v>100</v>
      </c>
      <c r="J121" t="s">
        <v>3446</v>
      </c>
      <c r="K121">
        <v>1989</v>
      </c>
      <c r="L121" t="s">
        <v>29</v>
      </c>
      <c r="M121" t="s">
        <v>29</v>
      </c>
      <c r="N121">
        <v>35.339599999999997</v>
      </c>
      <c r="O121">
        <v>1.3562000000000001</v>
      </c>
      <c r="P121" t="s">
        <v>3455</v>
      </c>
      <c r="Q121" s="3">
        <f>Table1[[#This Row],[Capacity (MW)]]*0.395*8760*10^-6</f>
        <v>0.34601999999999999</v>
      </c>
      <c r="R121" s="3" cm="1">
        <f t="array" ref="R121">AVERAGE(VLOOKUP(_xlfn.TEXTSPLIT(Table1[[#This Row],[Fuel (no space after comma)]], ","), FuelList_Final_EF!$A$2:$B$65, 2, FALSE))</f>
        <v>53.06</v>
      </c>
      <c r="S121" s="3">
        <f>Table1[[#This Row],[Generation (TWh)]]*10^9*VLOOKUP(Table1[[#This Row],[Turbine/Engine Technology]],Technology_HR!$A$2:$B$11,2,FALSE)*10^-6</f>
        <v>3809680.1999999997</v>
      </c>
      <c r="T121" s="5">
        <f>Table1[[#This Row],[Fuel Consumption (mmBtu)]]*Table1[[#This Row],[Emission Factor (kg CO2/ mmBtu)]]*10^3</f>
        <v>202141631412</v>
      </c>
      <c r="U121" s="3">
        <f>Table1[[#This Row],[Emissions (g CO2)]]/(Table1[[#This Row],[Generation (TWh)]]*10^9)</f>
        <v>584.19060000000002</v>
      </c>
    </row>
    <row r="122" spans="1:21" x14ac:dyDescent="0.35">
      <c r="A122" t="s">
        <v>17</v>
      </c>
      <c r="B122" t="s">
        <v>3239</v>
      </c>
      <c r="C122" t="str">
        <f>SUBSTITUTE(Table1[[#This Row],[Fuel]],", ",",")</f>
        <v>fossil gas: natural gas</v>
      </c>
      <c r="D122" t="s">
        <v>3239</v>
      </c>
      <c r="H122" t="s">
        <v>3436</v>
      </c>
      <c r="I122">
        <v>100</v>
      </c>
      <c r="J122" t="s">
        <v>3446</v>
      </c>
      <c r="K122">
        <v>1988</v>
      </c>
      <c r="L122" t="s">
        <v>29</v>
      </c>
      <c r="M122" t="s">
        <v>29</v>
      </c>
      <c r="N122">
        <v>33.131708000000003</v>
      </c>
      <c r="O122">
        <v>3.3457849999999998</v>
      </c>
      <c r="P122" t="s">
        <v>3455</v>
      </c>
      <c r="Q122" s="3">
        <f>Table1[[#This Row],[Capacity (MW)]]*0.395*8760*10^-6</f>
        <v>0.34601999999999999</v>
      </c>
      <c r="R122" s="3" cm="1">
        <f t="array" ref="R122">AVERAGE(VLOOKUP(_xlfn.TEXTSPLIT(Table1[[#This Row],[Fuel (no space after comma)]], ","), FuelList_Final_EF!$A$2:$B$65, 2, FALSE))</f>
        <v>53.06</v>
      </c>
      <c r="S122" s="3">
        <f>Table1[[#This Row],[Generation (TWh)]]*10^9*VLOOKUP(Table1[[#This Row],[Turbine/Engine Technology]],Technology_HR!$A$2:$B$11,2,FALSE)*10^-6</f>
        <v>3809680.1999999997</v>
      </c>
      <c r="T122" s="5">
        <f>Table1[[#This Row],[Fuel Consumption (mmBtu)]]*Table1[[#This Row],[Emission Factor (kg CO2/ mmBtu)]]*10^3</f>
        <v>202141631412</v>
      </c>
      <c r="U122" s="3">
        <f>Table1[[#This Row],[Emissions (g CO2)]]/(Table1[[#This Row],[Generation (TWh)]]*10^9)</f>
        <v>584.19060000000002</v>
      </c>
    </row>
    <row r="123" spans="1:21" x14ac:dyDescent="0.35">
      <c r="A123" t="s">
        <v>17</v>
      </c>
      <c r="B123" t="s">
        <v>3239</v>
      </c>
      <c r="C123" t="str">
        <f>SUBSTITUTE(Table1[[#This Row],[Fuel]],", ",",")</f>
        <v>fossil gas: natural gas</v>
      </c>
      <c r="D123" t="s">
        <v>3239</v>
      </c>
      <c r="H123" t="s">
        <v>3436</v>
      </c>
      <c r="I123">
        <v>100</v>
      </c>
      <c r="J123" t="s">
        <v>3446</v>
      </c>
      <c r="K123">
        <v>1988</v>
      </c>
      <c r="L123" t="s">
        <v>29</v>
      </c>
      <c r="M123" t="s">
        <v>29</v>
      </c>
      <c r="N123">
        <v>33.131708000000003</v>
      </c>
      <c r="O123">
        <v>3.3457849999999998</v>
      </c>
      <c r="P123" t="s">
        <v>3455</v>
      </c>
      <c r="Q123" s="3">
        <f>Table1[[#This Row],[Capacity (MW)]]*0.395*8760*10^-6</f>
        <v>0.34601999999999999</v>
      </c>
      <c r="R123" s="3" cm="1">
        <f t="array" ref="R123">AVERAGE(VLOOKUP(_xlfn.TEXTSPLIT(Table1[[#This Row],[Fuel (no space after comma)]], ","), FuelList_Final_EF!$A$2:$B$65, 2, FALSE))</f>
        <v>53.06</v>
      </c>
      <c r="S123" s="3">
        <f>Table1[[#This Row],[Generation (TWh)]]*10^9*VLOOKUP(Table1[[#This Row],[Turbine/Engine Technology]],Technology_HR!$A$2:$B$11,2,FALSE)*10^-6</f>
        <v>3809680.1999999997</v>
      </c>
      <c r="T123" s="5">
        <f>Table1[[#This Row],[Fuel Consumption (mmBtu)]]*Table1[[#This Row],[Emission Factor (kg CO2/ mmBtu)]]*10^3</f>
        <v>202141631412</v>
      </c>
      <c r="U123" s="3">
        <f>Table1[[#This Row],[Emissions (g CO2)]]/(Table1[[#This Row],[Generation (TWh)]]*10^9)</f>
        <v>584.19060000000002</v>
      </c>
    </row>
    <row r="124" spans="1:21" x14ac:dyDescent="0.35">
      <c r="A124" t="s">
        <v>27</v>
      </c>
      <c r="B124" t="s">
        <v>3239</v>
      </c>
      <c r="C124" t="str">
        <f>SUBSTITUTE(Table1[[#This Row],[Fuel]],", ",",")</f>
        <v>fossil gas: natural gas</v>
      </c>
      <c r="D124" t="s">
        <v>3239</v>
      </c>
      <c r="H124" t="s">
        <v>3438</v>
      </c>
      <c r="I124">
        <v>65</v>
      </c>
      <c r="J124" t="s">
        <v>3446</v>
      </c>
      <c r="K124">
        <v>2011</v>
      </c>
      <c r="L124" t="s">
        <v>29</v>
      </c>
      <c r="M124" t="s">
        <v>29</v>
      </c>
      <c r="N124">
        <v>32.934046000000002</v>
      </c>
      <c r="O124">
        <v>3.264758</v>
      </c>
      <c r="P124" t="s">
        <v>3455</v>
      </c>
      <c r="Q124" s="3">
        <f>Table1[[#This Row],[Capacity (MW)]]*0.395*8760*10^-6</f>
        <v>0.224913</v>
      </c>
      <c r="R124" s="3" cm="1">
        <f t="array" ref="R124">AVERAGE(VLOOKUP(_xlfn.TEXTSPLIT(Table1[[#This Row],[Fuel (no space after comma)]], ","), FuelList_Final_EF!$A$2:$B$65, 2, FALSE))</f>
        <v>53.06</v>
      </c>
      <c r="S124" s="3">
        <f>Table1[[#This Row],[Generation (TWh)]]*10^9*VLOOKUP(Table1[[#This Row],[Turbine/Engine Technology]],Technology_HR!$A$2:$B$11,2,FALSE)*10^-6</f>
        <v>1697868.237</v>
      </c>
      <c r="T124" s="5">
        <f>Table1[[#This Row],[Fuel Consumption (mmBtu)]]*Table1[[#This Row],[Emission Factor (kg CO2/ mmBtu)]]*10^3</f>
        <v>90088888655.220001</v>
      </c>
      <c r="U124" s="3">
        <f>Table1[[#This Row],[Emissions (g CO2)]]/(Table1[[#This Row],[Generation (TWh)]]*10^9)</f>
        <v>400.54993999999999</v>
      </c>
    </row>
    <row r="125" spans="1:21" x14ac:dyDescent="0.35">
      <c r="A125" t="s">
        <v>28</v>
      </c>
      <c r="B125" t="s">
        <v>3239</v>
      </c>
      <c r="C125" t="str">
        <f>SUBSTITUTE(Table1[[#This Row],[Fuel]],", ",",")</f>
        <v>fossil gas: natural gas</v>
      </c>
      <c r="D125" t="s">
        <v>3239</v>
      </c>
      <c r="H125" t="s">
        <v>3438</v>
      </c>
      <c r="I125">
        <v>65</v>
      </c>
      <c r="J125" t="s">
        <v>3446</v>
      </c>
      <c r="K125">
        <v>2011</v>
      </c>
      <c r="L125" t="s">
        <v>29</v>
      </c>
      <c r="M125" t="s">
        <v>29</v>
      </c>
      <c r="N125">
        <v>32.934046000000002</v>
      </c>
      <c r="O125">
        <v>3.264758</v>
      </c>
      <c r="P125" t="s">
        <v>3455</v>
      </c>
      <c r="Q125" s="3">
        <f>Table1[[#This Row],[Capacity (MW)]]*0.395*8760*10^-6</f>
        <v>0.224913</v>
      </c>
      <c r="R125" s="3" cm="1">
        <f t="array" ref="R125">AVERAGE(VLOOKUP(_xlfn.TEXTSPLIT(Table1[[#This Row],[Fuel (no space after comma)]], ","), FuelList_Final_EF!$A$2:$B$65, 2, FALSE))</f>
        <v>53.06</v>
      </c>
      <c r="S125" s="3">
        <f>Table1[[#This Row],[Generation (TWh)]]*10^9*VLOOKUP(Table1[[#This Row],[Turbine/Engine Technology]],Technology_HR!$A$2:$B$11,2,FALSE)*10^-6</f>
        <v>1697868.237</v>
      </c>
      <c r="T125" s="5">
        <f>Table1[[#This Row],[Fuel Consumption (mmBtu)]]*Table1[[#This Row],[Emission Factor (kg CO2/ mmBtu)]]*10^3</f>
        <v>90088888655.220001</v>
      </c>
      <c r="U125" s="3">
        <f>Table1[[#This Row],[Emissions (g CO2)]]/(Table1[[#This Row],[Generation (TWh)]]*10^9)</f>
        <v>400.54993999999999</v>
      </c>
    </row>
    <row r="126" spans="1:21" x14ac:dyDescent="0.35">
      <c r="A126" t="s">
        <v>17</v>
      </c>
      <c r="B126" t="s">
        <v>3243</v>
      </c>
      <c r="C126" t="str">
        <f>SUBSTITUTE(Table1[[#This Row],[Fuel]],", ",",")</f>
        <v>fossil gas: natural gas,fossil liquids: fuel oil</v>
      </c>
      <c r="D126" t="s">
        <v>3239</v>
      </c>
      <c r="E126" t="s">
        <v>3275</v>
      </c>
      <c r="H126" t="s">
        <v>3436</v>
      </c>
      <c r="I126">
        <v>184</v>
      </c>
      <c r="J126" t="s">
        <v>3446</v>
      </c>
      <c r="K126">
        <v>2018</v>
      </c>
      <c r="L126" t="s">
        <v>29</v>
      </c>
      <c r="M126" t="s">
        <v>29</v>
      </c>
      <c r="N126">
        <v>33.140979000000002</v>
      </c>
      <c r="O126">
        <v>3.365869</v>
      </c>
      <c r="P126" t="s">
        <v>3455</v>
      </c>
      <c r="Q126" s="3">
        <f>Table1[[#This Row],[Capacity (MW)]]*0.395*8760*10^-6</f>
        <v>0.63667680000000004</v>
      </c>
      <c r="R126" s="3" cm="1">
        <f t="array" ref="R126">AVERAGE(VLOOKUP(_xlfn.TEXTSPLIT(Table1[[#This Row],[Fuel (no space after comma)]], ","), FuelList_Final_EF!$A$2:$B$65, 2, FALSE))</f>
        <v>65.583341148886291</v>
      </c>
      <c r="S126" s="3">
        <f>Table1[[#This Row],[Generation (TWh)]]*10^9*VLOOKUP(Table1[[#This Row],[Turbine/Engine Technology]],Technology_HR!$A$2:$B$11,2,FALSE)*10^-6</f>
        <v>7009811.568</v>
      </c>
      <c r="T126" s="5">
        <f>Table1[[#This Row],[Fuel Consumption (mmBtu)]]*Table1[[#This Row],[Emission Factor (kg CO2/ mmBtu)]]*10^3</f>
        <v>459726863453.55353</v>
      </c>
      <c r="U126" s="3">
        <f>Table1[[#This Row],[Emissions (g CO2)]]/(Table1[[#This Row],[Generation (TWh)]]*10^9)</f>
        <v>722.07258604923811</v>
      </c>
    </row>
    <row r="127" spans="1:21" x14ac:dyDescent="0.35">
      <c r="A127" t="s">
        <v>17</v>
      </c>
      <c r="B127" t="s">
        <v>3243</v>
      </c>
      <c r="C127" t="str">
        <f>SUBSTITUTE(Table1[[#This Row],[Fuel]],", ",",")</f>
        <v>fossil gas: natural gas,fossil liquids: fuel oil</v>
      </c>
      <c r="D127" t="s">
        <v>3239</v>
      </c>
      <c r="E127" t="s">
        <v>3275</v>
      </c>
      <c r="H127" t="s">
        <v>3436</v>
      </c>
      <c r="I127">
        <v>184</v>
      </c>
      <c r="J127" t="s">
        <v>3446</v>
      </c>
      <c r="K127">
        <v>2018</v>
      </c>
      <c r="L127" t="s">
        <v>29</v>
      </c>
      <c r="M127" t="s">
        <v>29</v>
      </c>
      <c r="N127">
        <v>33.140979000000002</v>
      </c>
      <c r="O127">
        <v>3.365869</v>
      </c>
      <c r="P127" t="s">
        <v>3455</v>
      </c>
      <c r="Q127" s="3">
        <f>Table1[[#This Row],[Capacity (MW)]]*0.395*8760*10^-6</f>
        <v>0.63667680000000004</v>
      </c>
      <c r="R127" s="3" cm="1">
        <f t="array" ref="R127">AVERAGE(VLOOKUP(_xlfn.TEXTSPLIT(Table1[[#This Row],[Fuel (no space after comma)]], ","), FuelList_Final_EF!$A$2:$B$65, 2, FALSE))</f>
        <v>65.583341148886291</v>
      </c>
      <c r="S127" s="3">
        <f>Table1[[#This Row],[Generation (TWh)]]*10^9*VLOOKUP(Table1[[#This Row],[Turbine/Engine Technology]],Technology_HR!$A$2:$B$11,2,FALSE)*10^-6</f>
        <v>7009811.568</v>
      </c>
      <c r="T127" s="5">
        <f>Table1[[#This Row],[Fuel Consumption (mmBtu)]]*Table1[[#This Row],[Emission Factor (kg CO2/ mmBtu)]]*10^3</f>
        <v>459726863453.55353</v>
      </c>
      <c r="U127" s="3">
        <f>Table1[[#This Row],[Emissions (g CO2)]]/(Table1[[#This Row],[Generation (TWh)]]*10^9)</f>
        <v>722.07258604923811</v>
      </c>
    </row>
    <row r="128" spans="1:21" x14ac:dyDescent="0.35">
      <c r="A128" t="s">
        <v>17</v>
      </c>
      <c r="B128" t="s">
        <v>3239</v>
      </c>
      <c r="C128" t="str">
        <f>SUBSTITUTE(Table1[[#This Row],[Fuel]],", ",",")</f>
        <v>fossil gas: natural gas</v>
      </c>
      <c r="D128" t="s">
        <v>3239</v>
      </c>
      <c r="H128" t="s">
        <v>3436</v>
      </c>
      <c r="I128">
        <v>197</v>
      </c>
      <c r="J128" t="s">
        <v>3446</v>
      </c>
      <c r="K128">
        <v>2015</v>
      </c>
      <c r="L128" t="s">
        <v>29</v>
      </c>
      <c r="M128" t="s">
        <v>29</v>
      </c>
      <c r="N128">
        <v>33.136606</v>
      </c>
      <c r="O128">
        <v>3.368582</v>
      </c>
      <c r="P128" t="s">
        <v>3455</v>
      </c>
      <c r="Q128" s="3">
        <f>Table1[[#This Row],[Capacity (MW)]]*0.395*8760*10^-6</f>
        <v>0.68165940000000003</v>
      </c>
      <c r="R128" s="3" cm="1">
        <f t="array" ref="R128">AVERAGE(VLOOKUP(_xlfn.TEXTSPLIT(Table1[[#This Row],[Fuel (no space after comma)]], ","), FuelList_Final_EF!$A$2:$B$65, 2, FALSE))</f>
        <v>53.06</v>
      </c>
      <c r="S128" s="3">
        <f>Table1[[#This Row],[Generation (TWh)]]*10^9*VLOOKUP(Table1[[#This Row],[Turbine/Engine Technology]],Technology_HR!$A$2:$B$11,2,FALSE)*10^-6</f>
        <v>7505069.9939999999</v>
      </c>
      <c r="T128" s="5">
        <f>Table1[[#This Row],[Fuel Consumption (mmBtu)]]*Table1[[#This Row],[Emission Factor (kg CO2/ mmBtu)]]*10^3</f>
        <v>398219013881.64001</v>
      </c>
      <c r="U128" s="3">
        <f>Table1[[#This Row],[Emissions (g CO2)]]/(Table1[[#This Row],[Generation (TWh)]]*10^9)</f>
        <v>584.19060000000002</v>
      </c>
    </row>
    <row r="129" spans="1:21" x14ac:dyDescent="0.35">
      <c r="A129" t="s">
        <v>17</v>
      </c>
      <c r="B129" t="s">
        <v>3239</v>
      </c>
      <c r="C129" t="str">
        <f>SUBSTITUTE(Table1[[#This Row],[Fuel]],", ",",")</f>
        <v>fossil gas: natural gas</v>
      </c>
      <c r="D129" t="s">
        <v>3239</v>
      </c>
      <c r="H129" t="s">
        <v>3436</v>
      </c>
      <c r="I129">
        <v>197</v>
      </c>
      <c r="J129" t="s">
        <v>3446</v>
      </c>
      <c r="K129">
        <v>2015</v>
      </c>
      <c r="L129" t="s">
        <v>29</v>
      </c>
      <c r="M129" t="s">
        <v>29</v>
      </c>
      <c r="N129">
        <v>33.136606</v>
      </c>
      <c r="O129">
        <v>3.368582</v>
      </c>
      <c r="P129" t="s">
        <v>3455</v>
      </c>
      <c r="Q129" s="3">
        <f>Table1[[#This Row],[Capacity (MW)]]*0.395*8760*10^-6</f>
        <v>0.68165940000000003</v>
      </c>
      <c r="R129" s="3" cm="1">
        <f t="array" ref="R129">AVERAGE(VLOOKUP(_xlfn.TEXTSPLIT(Table1[[#This Row],[Fuel (no space after comma)]], ","), FuelList_Final_EF!$A$2:$B$65, 2, FALSE))</f>
        <v>53.06</v>
      </c>
      <c r="S129" s="3">
        <f>Table1[[#This Row],[Generation (TWh)]]*10^9*VLOOKUP(Table1[[#This Row],[Turbine/Engine Technology]],Technology_HR!$A$2:$B$11,2,FALSE)*10^-6</f>
        <v>7505069.9939999999</v>
      </c>
      <c r="T129" s="5">
        <f>Table1[[#This Row],[Fuel Consumption (mmBtu)]]*Table1[[#This Row],[Emission Factor (kg CO2/ mmBtu)]]*10^3</f>
        <v>398219013881.64001</v>
      </c>
      <c r="U129" s="3">
        <f>Table1[[#This Row],[Emissions (g CO2)]]/(Table1[[#This Row],[Generation (TWh)]]*10^9)</f>
        <v>584.19060000000002</v>
      </c>
    </row>
    <row r="130" spans="1:21" x14ac:dyDescent="0.35">
      <c r="A130" t="s">
        <v>17</v>
      </c>
      <c r="B130" t="s">
        <v>3239</v>
      </c>
      <c r="C130" t="str">
        <f>SUBSTITUTE(Table1[[#This Row],[Fuel]],", ",",")</f>
        <v>fossil gas: natural gas</v>
      </c>
      <c r="D130" t="s">
        <v>3239</v>
      </c>
      <c r="H130" t="s">
        <v>3436</v>
      </c>
      <c r="I130">
        <v>197</v>
      </c>
      <c r="J130" t="s">
        <v>3446</v>
      </c>
      <c r="K130">
        <v>2016</v>
      </c>
      <c r="L130" t="s">
        <v>29</v>
      </c>
      <c r="M130" t="s">
        <v>29</v>
      </c>
      <c r="N130">
        <v>33.136606</v>
      </c>
      <c r="O130">
        <v>3.368582</v>
      </c>
      <c r="P130" t="s">
        <v>3455</v>
      </c>
      <c r="Q130" s="3">
        <f>Table1[[#This Row],[Capacity (MW)]]*0.395*8760*10^-6</f>
        <v>0.68165940000000003</v>
      </c>
      <c r="R130" s="3" cm="1">
        <f t="array" ref="R130">AVERAGE(VLOOKUP(_xlfn.TEXTSPLIT(Table1[[#This Row],[Fuel (no space after comma)]], ","), FuelList_Final_EF!$A$2:$B$65, 2, FALSE))</f>
        <v>53.06</v>
      </c>
      <c r="S130" s="3">
        <f>Table1[[#This Row],[Generation (TWh)]]*10^9*VLOOKUP(Table1[[#This Row],[Turbine/Engine Technology]],Technology_HR!$A$2:$B$11,2,FALSE)*10^-6</f>
        <v>7505069.9939999999</v>
      </c>
      <c r="T130" s="5">
        <f>Table1[[#This Row],[Fuel Consumption (mmBtu)]]*Table1[[#This Row],[Emission Factor (kg CO2/ mmBtu)]]*10^3</f>
        <v>398219013881.64001</v>
      </c>
      <c r="U130" s="3">
        <f>Table1[[#This Row],[Emissions (g CO2)]]/(Table1[[#This Row],[Generation (TWh)]]*10^9)</f>
        <v>584.19060000000002</v>
      </c>
    </row>
    <row r="131" spans="1:21" x14ac:dyDescent="0.35">
      <c r="A131" t="s">
        <v>29</v>
      </c>
      <c r="B131" t="s">
        <v>3239</v>
      </c>
      <c r="C131" t="str">
        <f>SUBSTITUTE(Table1[[#This Row],[Fuel]],", ",",")</f>
        <v>fossil gas: natural gas</v>
      </c>
      <c r="D131" t="s">
        <v>3239</v>
      </c>
      <c r="H131" t="s">
        <v>3438</v>
      </c>
      <c r="I131">
        <v>100</v>
      </c>
      <c r="J131" t="s">
        <v>3447</v>
      </c>
      <c r="K131">
        <v>2025</v>
      </c>
      <c r="L131" t="s">
        <v>29</v>
      </c>
      <c r="M131" t="s">
        <v>29</v>
      </c>
      <c r="N131">
        <v>-8.8148719999999994</v>
      </c>
      <c r="O131">
        <v>13.306494000000001</v>
      </c>
      <c r="P131" t="s">
        <v>3456</v>
      </c>
      <c r="Q131" s="3">
        <f>Table1[[#This Row],[Capacity (MW)]]*0.395*8760*10^-6</f>
        <v>0.34601999999999999</v>
      </c>
      <c r="R131" s="3" cm="1">
        <f t="array" ref="R131">AVERAGE(VLOOKUP(_xlfn.TEXTSPLIT(Table1[[#This Row],[Fuel (no space after comma)]], ","), FuelList_Final_EF!$A$2:$B$65, 2, FALSE))</f>
        <v>53.06</v>
      </c>
      <c r="S131" s="3">
        <f>Table1[[#This Row],[Generation (TWh)]]*10^9*VLOOKUP(Table1[[#This Row],[Turbine/Engine Technology]],Technology_HR!$A$2:$B$11,2,FALSE)*10^-6</f>
        <v>2612104.98</v>
      </c>
      <c r="T131" s="5">
        <f>Table1[[#This Row],[Fuel Consumption (mmBtu)]]*Table1[[#This Row],[Emission Factor (kg CO2/ mmBtu)]]*10^3</f>
        <v>138598290238.80002</v>
      </c>
      <c r="U131" s="3">
        <f>Table1[[#This Row],[Emissions (g CO2)]]/(Table1[[#This Row],[Generation (TWh)]]*10^9)</f>
        <v>400.54994000000005</v>
      </c>
    </row>
    <row r="132" spans="1:21" x14ac:dyDescent="0.35">
      <c r="A132" t="s">
        <v>29</v>
      </c>
      <c r="B132" t="s">
        <v>3247</v>
      </c>
      <c r="C132" t="str">
        <f>SUBSTITUTE(Table1[[#This Row],[Fuel]],", ",",")</f>
        <v>fossil liquids: crude oil</v>
      </c>
      <c r="D132" t="s">
        <v>3247</v>
      </c>
      <c r="H132" t="s">
        <v>3437</v>
      </c>
      <c r="I132">
        <v>125</v>
      </c>
      <c r="J132" t="s">
        <v>3446</v>
      </c>
      <c r="K132" t="s">
        <v>29</v>
      </c>
      <c r="L132" t="s">
        <v>29</v>
      </c>
      <c r="M132" t="s">
        <v>29</v>
      </c>
      <c r="N132">
        <v>-8.8277900000000002</v>
      </c>
      <c r="O132">
        <v>13.27575</v>
      </c>
      <c r="P132" t="s">
        <v>3456</v>
      </c>
      <c r="Q132" s="3">
        <f>Table1[[#This Row],[Capacity (MW)]]*0.395*8760*10^-6</f>
        <v>0.43252499999999999</v>
      </c>
      <c r="R132" s="3" cm="1">
        <f t="array" ref="R132">AVERAGE(VLOOKUP(_xlfn.TEXTSPLIT(Table1[[#This Row],[Fuel (no space after comma)]], ","), FuelList_Final_EF!$A$2:$B$65, 2, FALSE))</f>
        <v>74.540000000000006</v>
      </c>
      <c r="S132" s="3">
        <f>Table1[[#This Row],[Generation (TWh)]]*10^9*VLOOKUP(Table1[[#This Row],[Turbine/Engine Technology]],Technology_HR!$A$2:$B$11,2,FALSE)*10^-6</f>
        <v>3849472.5</v>
      </c>
      <c r="T132" s="5">
        <f>Table1[[#This Row],[Fuel Consumption (mmBtu)]]*Table1[[#This Row],[Emission Factor (kg CO2/ mmBtu)]]*10^3</f>
        <v>286939680150.00006</v>
      </c>
      <c r="U132" s="3">
        <f>Table1[[#This Row],[Emissions (g CO2)]]/(Table1[[#This Row],[Generation (TWh)]]*10^9)</f>
        <v>663.40600000000018</v>
      </c>
    </row>
    <row r="133" spans="1:21" x14ac:dyDescent="0.35">
      <c r="A133" t="s">
        <v>30</v>
      </c>
      <c r="B133" t="s">
        <v>3241</v>
      </c>
      <c r="C133" t="str">
        <f>SUBSTITUTE(Table1[[#This Row],[Fuel]],", ",",")</f>
        <v>fossil liquids: heavy fuel oil</v>
      </c>
      <c r="D133" t="s">
        <v>3241</v>
      </c>
      <c r="H133" t="s">
        <v>3437</v>
      </c>
      <c r="I133">
        <v>84</v>
      </c>
      <c r="J133" t="s">
        <v>3446</v>
      </c>
      <c r="K133">
        <v>2018</v>
      </c>
      <c r="L133" t="s">
        <v>29</v>
      </c>
      <c r="M133" t="s">
        <v>29</v>
      </c>
      <c r="N133">
        <v>-12.38199</v>
      </c>
      <c r="O133">
        <v>13.5921</v>
      </c>
      <c r="P133" t="s">
        <v>3456</v>
      </c>
      <c r="Q133" s="3">
        <f>Table1[[#This Row],[Capacity (MW)]]*0.395*8760*10^-6</f>
        <v>0.29065679999999999</v>
      </c>
      <c r="R133" s="3" cm="1">
        <f t="array" ref="R133">AVERAGE(VLOOKUP(_xlfn.TEXTSPLIT(Table1[[#This Row],[Fuel (no space after comma)]], ","), FuelList_Final_EF!$A$2:$B$65, 2, FALSE))</f>
        <v>81.602530311017389</v>
      </c>
      <c r="S133" s="3">
        <f>Table1[[#This Row],[Generation (TWh)]]*10^9*VLOOKUP(Table1[[#This Row],[Turbine/Engine Technology]],Technology_HR!$A$2:$B$11,2,FALSE)*10^-6</f>
        <v>2586845.52</v>
      </c>
      <c r="T133" s="5">
        <f>Table1[[#This Row],[Fuel Consumption (mmBtu)]]*Table1[[#This Row],[Emission Factor (kg CO2/ mmBtu)]]*10^3</f>
        <v>211093139955.71954</v>
      </c>
      <c r="U133" s="3">
        <f>Table1[[#This Row],[Emissions (g CO2)]]/(Table1[[#This Row],[Generation (TWh)]]*10^9)</f>
        <v>726.26251976805474</v>
      </c>
    </row>
    <row r="134" spans="1:21" x14ac:dyDescent="0.35">
      <c r="A134" t="s">
        <v>31</v>
      </c>
      <c r="B134" t="s">
        <v>3239</v>
      </c>
      <c r="C134" t="str">
        <f>SUBSTITUTE(Table1[[#This Row],[Fuel]],", ",",")</f>
        <v>fossil gas: natural gas</v>
      </c>
      <c r="D134" t="s">
        <v>3239</v>
      </c>
      <c r="H134" t="s">
        <v>3438</v>
      </c>
      <c r="I134">
        <v>100</v>
      </c>
      <c r="J134" t="s">
        <v>3447</v>
      </c>
      <c r="K134">
        <v>2025</v>
      </c>
      <c r="L134" t="s">
        <v>29</v>
      </c>
      <c r="M134" t="s">
        <v>29</v>
      </c>
      <c r="N134">
        <v>-5.3683750000000003</v>
      </c>
      <c r="O134">
        <v>12.210049</v>
      </c>
      <c r="P134" t="s">
        <v>3456</v>
      </c>
      <c r="Q134" s="3">
        <f>Table1[[#This Row],[Capacity (MW)]]*0.395*8760*10^-6</f>
        <v>0.34601999999999999</v>
      </c>
      <c r="R134" s="3" cm="1">
        <f t="array" ref="R134">AVERAGE(VLOOKUP(_xlfn.TEXTSPLIT(Table1[[#This Row],[Fuel (no space after comma)]], ","), FuelList_Final_EF!$A$2:$B$65, 2, FALSE))</f>
        <v>53.06</v>
      </c>
      <c r="S134" s="3">
        <f>Table1[[#This Row],[Generation (TWh)]]*10^9*VLOOKUP(Table1[[#This Row],[Turbine/Engine Technology]],Technology_HR!$A$2:$B$11,2,FALSE)*10^-6</f>
        <v>2612104.98</v>
      </c>
      <c r="T134" s="5">
        <f>Table1[[#This Row],[Fuel Consumption (mmBtu)]]*Table1[[#This Row],[Emission Factor (kg CO2/ mmBtu)]]*10^3</f>
        <v>138598290238.80002</v>
      </c>
      <c r="U134" s="3">
        <f>Table1[[#This Row],[Emissions (g CO2)]]/(Table1[[#This Row],[Generation (TWh)]]*10^9)</f>
        <v>400.54994000000005</v>
      </c>
    </row>
    <row r="135" spans="1:21" x14ac:dyDescent="0.35">
      <c r="A135" t="s">
        <v>31</v>
      </c>
      <c r="B135" t="s">
        <v>3239</v>
      </c>
      <c r="C135" t="str">
        <f>SUBSTITUTE(Table1[[#This Row],[Fuel]],", ",",")</f>
        <v>fossil gas: natural gas</v>
      </c>
      <c r="D135" t="s">
        <v>3239</v>
      </c>
      <c r="H135" t="s">
        <v>3438</v>
      </c>
      <c r="I135">
        <v>100</v>
      </c>
      <c r="J135" t="s">
        <v>3447</v>
      </c>
      <c r="K135">
        <v>2025</v>
      </c>
      <c r="L135" t="s">
        <v>29</v>
      </c>
      <c r="M135" t="s">
        <v>29</v>
      </c>
      <c r="N135">
        <v>-5.3683750000000003</v>
      </c>
      <c r="O135">
        <v>12.210049</v>
      </c>
      <c r="P135" t="s">
        <v>3456</v>
      </c>
      <c r="Q135" s="3">
        <f>Table1[[#This Row],[Capacity (MW)]]*0.395*8760*10^-6</f>
        <v>0.34601999999999999</v>
      </c>
      <c r="R135" s="3" cm="1">
        <f t="array" ref="R135">AVERAGE(VLOOKUP(_xlfn.TEXTSPLIT(Table1[[#This Row],[Fuel (no space after comma)]], ","), FuelList_Final_EF!$A$2:$B$65, 2, FALSE))</f>
        <v>53.06</v>
      </c>
      <c r="S135" s="3">
        <f>Table1[[#This Row],[Generation (TWh)]]*10^9*VLOOKUP(Table1[[#This Row],[Turbine/Engine Technology]],Technology_HR!$A$2:$B$11,2,FALSE)*10^-6</f>
        <v>2612104.98</v>
      </c>
      <c r="T135" s="5">
        <f>Table1[[#This Row],[Fuel Consumption (mmBtu)]]*Table1[[#This Row],[Emission Factor (kg CO2/ mmBtu)]]*10^3</f>
        <v>138598290238.80002</v>
      </c>
      <c r="U135" s="3">
        <f>Table1[[#This Row],[Emissions (g CO2)]]/(Table1[[#This Row],[Generation (TWh)]]*10^9)</f>
        <v>400.54994000000005</v>
      </c>
    </row>
    <row r="136" spans="1:21" x14ac:dyDescent="0.35">
      <c r="A136" t="s">
        <v>32</v>
      </c>
      <c r="B136" t="s">
        <v>3239</v>
      </c>
      <c r="C136" t="str">
        <f>SUBSTITUTE(Table1[[#This Row],[Fuel]],", ",",")</f>
        <v>fossil gas: natural gas</v>
      </c>
      <c r="D136" t="s">
        <v>3239</v>
      </c>
      <c r="H136" t="s">
        <v>3438</v>
      </c>
      <c r="I136">
        <v>93.75</v>
      </c>
      <c r="J136" t="s">
        <v>3447</v>
      </c>
      <c r="K136">
        <v>2027</v>
      </c>
      <c r="L136" t="s">
        <v>29</v>
      </c>
      <c r="M136" t="s">
        <v>29</v>
      </c>
      <c r="N136">
        <v>-12.366489</v>
      </c>
      <c r="O136">
        <v>13.532781</v>
      </c>
      <c r="P136" t="s">
        <v>3456</v>
      </c>
      <c r="Q136" s="3">
        <f>Table1[[#This Row],[Capacity (MW)]]*0.395*8760*10^-6</f>
        <v>0.32439374999999998</v>
      </c>
      <c r="R136" s="3" cm="1">
        <f t="array" ref="R136">AVERAGE(VLOOKUP(_xlfn.TEXTSPLIT(Table1[[#This Row],[Fuel (no space after comma)]], ","), FuelList_Final_EF!$A$2:$B$65, 2, FALSE))</f>
        <v>53.06</v>
      </c>
      <c r="S136" s="3">
        <f>Table1[[#This Row],[Generation (TWh)]]*10^9*VLOOKUP(Table1[[#This Row],[Turbine/Engine Technology]],Technology_HR!$A$2:$B$11,2,FALSE)*10^-6</f>
        <v>2448848.4187499997</v>
      </c>
      <c r="T136" s="5">
        <f>Table1[[#This Row],[Fuel Consumption (mmBtu)]]*Table1[[#This Row],[Emission Factor (kg CO2/ mmBtu)]]*10^3</f>
        <v>129935897098.87498</v>
      </c>
      <c r="U136" s="3">
        <f>Table1[[#This Row],[Emissions (g CO2)]]/(Table1[[#This Row],[Generation (TWh)]]*10^9)</f>
        <v>400.54993999999994</v>
      </c>
    </row>
    <row r="137" spans="1:21" x14ac:dyDescent="0.35">
      <c r="A137" t="s">
        <v>33</v>
      </c>
      <c r="B137" t="s">
        <v>3239</v>
      </c>
      <c r="C137" t="str">
        <f>SUBSTITUTE(Table1[[#This Row],[Fuel]],", ",",")</f>
        <v>fossil gas: natural gas</v>
      </c>
      <c r="D137" t="s">
        <v>3239</v>
      </c>
      <c r="H137" t="s">
        <v>3438</v>
      </c>
      <c r="I137">
        <v>93.75</v>
      </c>
      <c r="J137" t="s">
        <v>3447</v>
      </c>
      <c r="K137">
        <v>2027</v>
      </c>
      <c r="L137" t="s">
        <v>29</v>
      </c>
      <c r="M137" t="s">
        <v>29</v>
      </c>
      <c r="N137">
        <v>-12.366489</v>
      </c>
      <c r="O137">
        <v>13.532781</v>
      </c>
      <c r="P137" t="s">
        <v>3456</v>
      </c>
      <c r="Q137" s="3">
        <f>Table1[[#This Row],[Capacity (MW)]]*0.395*8760*10^-6</f>
        <v>0.32439374999999998</v>
      </c>
      <c r="R137" s="3" cm="1">
        <f t="array" ref="R137">AVERAGE(VLOOKUP(_xlfn.TEXTSPLIT(Table1[[#This Row],[Fuel (no space after comma)]], ","), FuelList_Final_EF!$A$2:$B$65, 2, FALSE))</f>
        <v>53.06</v>
      </c>
      <c r="S137" s="3">
        <f>Table1[[#This Row],[Generation (TWh)]]*10^9*VLOOKUP(Table1[[#This Row],[Turbine/Engine Technology]],Technology_HR!$A$2:$B$11,2,FALSE)*10^-6</f>
        <v>2448848.4187499997</v>
      </c>
      <c r="T137" s="5">
        <f>Table1[[#This Row],[Fuel Consumption (mmBtu)]]*Table1[[#This Row],[Emission Factor (kg CO2/ mmBtu)]]*10^3</f>
        <v>129935897098.87498</v>
      </c>
      <c r="U137" s="3">
        <f>Table1[[#This Row],[Emissions (g CO2)]]/(Table1[[#This Row],[Generation (TWh)]]*10^9)</f>
        <v>400.54993999999994</v>
      </c>
    </row>
    <row r="138" spans="1:21" x14ac:dyDescent="0.35">
      <c r="A138" t="s">
        <v>34</v>
      </c>
      <c r="B138" t="s">
        <v>3239</v>
      </c>
      <c r="C138" t="str">
        <f>SUBSTITUTE(Table1[[#This Row],[Fuel]],", ",",")</f>
        <v>fossil gas: natural gas</v>
      </c>
      <c r="D138" t="s">
        <v>3239</v>
      </c>
      <c r="H138" t="s">
        <v>3438</v>
      </c>
      <c r="I138">
        <v>93.75</v>
      </c>
      <c r="J138" t="s">
        <v>3447</v>
      </c>
      <c r="K138">
        <v>2027</v>
      </c>
      <c r="L138" t="s">
        <v>29</v>
      </c>
      <c r="M138" t="s">
        <v>29</v>
      </c>
      <c r="N138">
        <v>-12.366489</v>
      </c>
      <c r="O138">
        <v>13.532781</v>
      </c>
      <c r="P138" t="s">
        <v>3456</v>
      </c>
      <c r="Q138" s="3">
        <f>Table1[[#This Row],[Capacity (MW)]]*0.395*8760*10^-6</f>
        <v>0.32439374999999998</v>
      </c>
      <c r="R138" s="3" cm="1">
        <f t="array" ref="R138">AVERAGE(VLOOKUP(_xlfn.TEXTSPLIT(Table1[[#This Row],[Fuel (no space after comma)]], ","), FuelList_Final_EF!$A$2:$B$65, 2, FALSE))</f>
        <v>53.06</v>
      </c>
      <c r="S138" s="3">
        <f>Table1[[#This Row],[Generation (TWh)]]*10^9*VLOOKUP(Table1[[#This Row],[Turbine/Engine Technology]],Technology_HR!$A$2:$B$11,2,FALSE)*10^-6</f>
        <v>2448848.4187499997</v>
      </c>
      <c r="T138" s="5">
        <f>Table1[[#This Row],[Fuel Consumption (mmBtu)]]*Table1[[#This Row],[Emission Factor (kg CO2/ mmBtu)]]*10^3</f>
        <v>129935897098.87498</v>
      </c>
      <c r="U138" s="3">
        <f>Table1[[#This Row],[Emissions (g CO2)]]/(Table1[[#This Row],[Generation (TWh)]]*10^9)</f>
        <v>400.54993999999994</v>
      </c>
    </row>
    <row r="139" spans="1:21" x14ac:dyDescent="0.35">
      <c r="A139" t="s">
        <v>35</v>
      </c>
      <c r="B139" t="s">
        <v>3239</v>
      </c>
      <c r="C139" t="str">
        <f>SUBSTITUTE(Table1[[#This Row],[Fuel]],", ",",")</f>
        <v>fossil gas: natural gas</v>
      </c>
      <c r="D139" t="s">
        <v>3239</v>
      </c>
      <c r="H139" t="s">
        <v>3438</v>
      </c>
      <c r="I139">
        <v>93.75</v>
      </c>
      <c r="J139" t="s">
        <v>3447</v>
      </c>
      <c r="K139">
        <v>2027</v>
      </c>
      <c r="L139" t="s">
        <v>29</v>
      </c>
      <c r="M139" t="s">
        <v>29</v>
      </c>
      <c r="N139">
        <v>-12.366489</v>
      </c>
      <c r="O139">
        <v>13.532781</v>
      </c>
      <c r="P139" t="s">
        <v>3456</v>
      </c>
      <c r="Q139" s="3">
        <f>Table1[[#This Row],[Capacity (MW)]]*0.395*8760*10^-6</f>
        <v>0.32439374999999998</v>
      </c>
      <c r="R139" s="3" cm="1">
        <f t="array" ref="R139">AVERAGE(VLOOKUP(_xlfn.TEXTSPLIT(Table1[[#This Row],[Fuel (no space after comma)]], ","), FuelList_Final_EF!$A$2:$B$65, 2, FALSE))</f>
        <v>53.06</v>
      </c>
      <c r="S139" s="3">
        <f>Table1[[#This Row],[Generation (TWh)]]*10^9*VLOOKUP(Table1[[#This Row],[Turbine/Engine Technology]],Technology_HR!$A$2:$B$11,2,FALSE)*10^-6</f>
        <v>2448848.4187499997</v>
      </c>
      <c r="T139" s="5">
        <f>Table1[[#This Row],[Fuel Consumption (mmBtu)]]*Table1[[#This Row],[Emission Factor (kg CO2/ mmBtu)]]*10^3</f>
        <v>129935897098.87498</v>
      </c>
      <c r="U139" s="3">
        <f>Table1[[#This Row],[Emissions (g CO2)]]/(Table1[[#This Row],[Generation (TWh)]]*10^9)</f>
        <v>400.54993999999994</v>
      </c>
    </row>
    <row r="140" spans="1:21" x14ac:dyDescent="0.35">
      <c r="A140" t="s">
        <v>35</v>
      </c>
      <c r="B140" t="s">
        <v>3239</v>
      </c>
      <c r="C140" t="str">
        <f>SUBSTITUTE(Table1[[#This Row],[Fuel]],", ",",")</f>
        <v>fossil gas: natural gas</v>
      </c>
      <c r="D140" t="s">
        <v>3239</v>
      </c>
      <c r="H140" t="s">
        <v>3438</v>
      </c>
      <c r="I140">
        <v>93.75</v>
      </c>
      <c r="J140" t="s">
        <v>3447</v>
      </c>
      <c r="K140">
        <v>2029</v>
      </c>
      <c r="L140" t="s">
        <v>29</v>
      </c>
      <c r="M140" t="s">
        <v>29</v>
      </c>
      <c r="N140">
        <v>-12.366489</v>
      </c>
      <c r="O140">
        <v>13.532781</v>
      </c>
      <c r="P140" t="s">
        <v>3456</v>
      </c>
      <c r="Q140" s="3">
        <f>Table1[[#This Row],[Capacity (MW)]]*0.395*8760*10^-6</f>
        <v>0.32439374999999998</v>
      </c>
      <c r="R140" s="3" cm="1">
        <f t="array" ref="R140">AVERAGE(VLOOKUP(_xlfn.TEXTSPLIT(Table1[[#This Row],[Fuel (no space after comma)]], ","), FuelList_Final_EF!$A$2:$B$65, 2, FALSE))</f>
        <v>53.06</v>
      </c>
      <c r="S140" s="3">
        <f>Table1[[#This Row],[Generation (TWh)]]*10^9*VLOOKUP(Table1[[#This Row],[Turbine/Engine Technology]],Technology_HR!$A$2:$B$11,2,FALSE)*10^-6</f>
        <v>2448848.4187499997</v>
      </c>
      <c r="T140" s="5">
        <f>Table1[[#This Row],[Fuel Consumption (mmBtu)]]*Table1[[#This Row],[Emission Factor (kg CO2/ mmBtu)]]*10^3</f>
        <v>129935897098.87498</v>
      </c>
      <c r="U140" s="3">
        <f>Table1[[#This Row],[Emissions (g CO2)]]/(Table1[[#This Row],[Generation (TWh)]]*10^9)</f>
        <v>400.54993999999994</v>
      </c>
    </row>
    <row r="141" spans="1:21" x14ac:dyDescent="0.35">
      <c r="A141" t="s">
        <v>34</v>
      </c>
      <c r="B141" t="s">
        <v>3239</v>
      </c>
      <c r="C141" t="str">
        <f>SUBSTITUTE(Table1[[#This Row],[Fuel]],", ",",")</f>
        <v>fossil gas: natural gas</v>
      </c>
      <c r="D141" t="s">
        <v>3239</v>
      </c>
      <c r="H141" t="s">
        <v>3438</v>
      </c>
      <c r="I141">
        <v>93.75</v>
      </c>
      <c r="J141" t="s">
        <v>3447</v>
      </c>
      <c r="K141">
        <v>2029</v>
      </c>
      <c r="L141" t="s">
        <v>29</v>
      </c>
      <c r="M141" t="s">
        <v>29</v>
      </c>
      <c r="N141">
        <v>-12.366489</v>
      </c>
      <c r="O141">
        <v>13.532781</v>
      </c>
      <c r="P141" t="s">
        <v>3456</v>
      </c>
      <c r="Q141" s="3">
        <f>Table1[[#This Row],[Capacity (MW)]]*0.395*8760*10^-6</f>
        <v>0.32439374999999998</v>
      </c>
      <c r="R141" s="3" cm="1">
        <f t="array" ref="R141">AVERAGE(VLOOKUP(_xlfn.TEXTSPLIT(Table1[[#This Row],[Fuel (no space after comma)]], ","), FuelList_Final_EF!$A$2:$B$65, 2, FALSE))</f>
        <v>53.06</v>
      </c>
      <c r="S141" s="3">
        <f>Table1[[#This Row],[Generation (TWh)]]*10^9*VLOOKUP(Table1[[#This Row],[Turbine/Engine Technology]],Technology_HR!$A$2:$B$11,2,FALSE)*10^-6</f>
        <v>2448848.4187499997</v>
      </c>
      <c r="T141" s="5">
        <f>Table1[[#This Row],[Fuel Consumption (mmBtu)]]*Table1[[#This Row],[Emission Factor (kg CO2/ mmBtu)]]*10^3</f>
        <v>129935897098.87498</v>
      </c>
      <c r="U141" s="3">
        <f>Table1[[#This Row],[Emissions (g CO2)]]/(Table1[[#This Row],[Generation (TWh)]]*10^9)</f>
        <v>400.54993999999994</v>
      </c>
    </row>
    <row r="142" spans="1:21" x14ac:dyDescent="0.35">
      <c r="A142" t="s">
        <v>32</v>
      </c>
      <c r="B142" t="s">
        <v>3239</v>
      </c>
      <c r="C142" t="str">
        <f>SUBSTITUTE(Table1[[#This Row],[Fuel]],", ",",")</f>
        <v>fossil gas: natural gas</v>
      </c>
      <c r="D142" t="s">
        <v>3239</v>
      </c>
      <c r="H142" t="s">
        <v>3438</v>
      </c>
      <c r="I142">
        <v>93.75</v>
      </c>
      <c r="J142" t="s">
        <v>3447</v>
      </c>
      <c r="K142">
        <v>2029</v>
      </c>
      <c r="L142" t="s">
        <v>29</v>
      </c>
      <c r="M142" t="s">
        <v>29</v>
      </c>
      <c r="N142">
        <v>-12.366489</v>
      </c>
      <c r="O142">
        <v>13.532781</v>
      </c>
      <c r="P142" t="s">
        <v>3456</v>
      </c>
      <c r="Q142" s="3">
        <f>Table1[[#This Row],[Capacity (MW)]]*0.395*8760*10^-6</f>
        <v>0.32439374999999998</v>
      </c>
      <c r="R142" s="3" cm="1">
        <f t="array" ref="R142">AVERAGE(VLOOKUP(_xlfn.TEXTSPLIT(Table1[[#This Row],[Fuel (no space after comma)]], ","), FuelList_Final_EF!$A$2:$B$65, 2, FALSE))</f>
        <v>53.06</v>
      </c>
      <c r="S142" s="3">
        <f>Table1[[#This Row],[Generation (TWh)]]*10^9*VLOOKUP(Table1[[#This Row],[Turbine/Engine Technology]],Technology_HR!$A$2:$B$11,2,FALSE)*10^-6</f>
        <v>2448848.4187499997</v>
      </c>
      <c r="T142" s="5">
        <f>Table1[[#This Row],[Fuel Consumption (mmBtu)]]*Table1[[#This Row],[Emission Factor (kg CO2/ mmBtu)]]*10^3</f>
        <v>129935897098.87498</v>
      </c>
      <c r="U142" s="3">
        <f>Table1[[#This Row],[Emissions (g CO2)]]/(Table1[[#This Row],[Generation (TWh)]]*10^9)</f>
        <v>400.54993999999994</v>
      </c>
    </row>
    <row r="143" spans="1:21" x14ac:dyDescent="0.35">
      <c r="A143" t="s">
        <v>33</v>
      </c>
      <c r="B143" t="s">
        <v>3239</v>
      </c>
      <c r="C143" t="str">
        <f>SUBSTITUTE(Table1[[#This Row],[Fuel]],", ",",")</f>
        <v>fossil gas: natural gas</v>
      </c>
      <c r="D143" t="s">
        <v>3239</v>
      </c>
      <c r="H143" t="s">
        <v>3438</v>
      </c>
      <c r="I143">
        <v>93.75</v>
      </c>
      <c r="J143" t="s">
        <v>3447</v>
      </c>
      <c r="K143">
        <v>2029</v>
      </c>
      <c r="L143" t="s">
        <v>29</v>
      </c>
      <c r="M143" t="s">
        <v>29</v>
      </c>
      <c r="N143">
        <v>-12.366489</v>
      </c>
      <c r="O143">
        <v>13.532781</v>
      </c>
      <c r="P143" t="s">
        <v>3456</v>
      </c>
      <c r="Q143" s="3">
        <f>Table1[[#This Row],[Capacity (MW)]]*0.395*8760*10^-6</f>
        <v>0.32439374999999998</v>
      </c>
      <c r="R143" s="3" cm="1">
        <f t="array" ref="R143">AVERAGE(VLOOKUP(_xlfn.TEXTSPLIT(Table1[[#This Row],[Fuel (no space after comma)]], ","), FuelList_Final_EF!$A$2:$B$65, 2, FALSE))</f>
        <v>53.06</v>
      </c>
      <c r="S143" s="3">
        <f>Table1[[#This Row],[Generation (TWh)]]*10^9*VLOOKUP(Table1[[#This Row],[Turbine/Engine Technology]],Technology_HR!$A$2:$B$11,2,FALSE)*10^-6</f>
        <v>2448848.4187499997</v>
      </c>
      <c r="T143" s="5">
        <f>Table1[[#This Row],[Fuel Consumption (mmBtu)]]*Table1[[#This Row],[Emission Factor (kg CO2/ mmBtu)]]*10^3</f>
        <v>129935897098.87498</v>
      </c>
      <c r="U143" s="3">
        <f>Table1[[#This Row],[Emissions (g CO2)]]/(Table1[[#This Row],[Generation (TWh)]]*10^9)</f>
        <v>400.54993999999994</v>
      </c>
    </row>
    <row r="144" spans="1:21" x14ac:dyDescent="0.35">
      <c r="A144" t="s">
        <v>36</v>
      </c>
      <c r="B144" t="s">
        <v>3240</v>
      </c>
      <c r="C144" t="str">
        <f>SUBSTITUTE(Table1[[#This Row],[Fuel]],", ",",")</f>
        <v>fossil gas: natural gas,fossil liquids: diesel</v>
      </c>
      <c r="D144" t="s">
        <v>3239</v>
      </c>
      <c r="E144" t="s">
        <v>3258</v>
      </c>
      <c r="H144" t="s">
        <v>3438</v>
      </c>
      <c r="I144">
        <v>360</v>
      </c>
      <c r="J144" t="s">
        <v>3446</v>
      </c>
      <c r="K144">
        <v>2017</v>
      </c>
      <c r="L144" t="s">
        <v>29</v>
      </c>
      <c r="M144" t="s">
        <v>29</v>
      </c>
      <c r="N144">
        <v>-6.1818239999999998</v>
      </c>
      <c r="O144">
        <v>12.325453</v>
      </c>
      <c r="P144" t="s">
        <v>3456</v>
      </c>
      <c r="Q144" s="3">
        <f>Table1[[#This Row],[Capacity (MW)]]*0.395*8760*10^-6</f>
        <v>1.2456720000000001</v>
      </c>
      <c r="R144" s="3" cm="1">
        <f t="array" ref="R144">AVERAGE(VLOOKUP(_xlfn.TEXTSPLIT(Table1[[#This Row],[Fuel (no space after comma)]], ","), FuelList_Final_EF!$A$2:$B$65, 2, FALSE))</f>
        <v>65.583341148886291</v>
      </c>
      <c r="S144" s="3">
        <f>Table1[[#This Row],[Generation (TWh)]]*10^9*VLOOKUP(Table1[[#This Row],[Turbine/Engine Technology]],Technology_HR!$A$2:$B$11,2,FALSE)*10^-6</f>
        <v>9403577.9279999994</v>
      </c>
      <c r="T144" s="5">
        <f>Table1[[#This Row],[Fuel Consumption (mmBtu)]]*Table1[[#This Row],[Emission Factor (kg CO2/ mmBtu)]]*10^3</f>
        <v>616718059272.16125</v>
      </c>
      <c r="U144" s="3">
        <f>Table1[[#This Row],[Emissions (g CO2)]]/(Table1[[#This Row],[Generation (TWh)]]*10^9)</f>
        <v>495.08864233294258</v>
      </c>
    </row>
    <row r="145" spans="1:21" x14ac:dyDescent="0.35">
      <c r="A145" t="s">
        <v>36</v>
      </c>
      <c r="B145" t="s">
        <v>3240</v>
      </c>
      <c r="C145" t="str">
        <f>SUBSTITUTE(Table1[[#This Row],[Fuel]],", ",",")</f>
        <v>fossil gas: natural gas,fossil liquids: diesel</v>
      </c>
      <c r="D145" t="s">
        <v>3239</v>
      </c>
      <c r="E145" t="s">
        <v>3258</v>
      </c>
      <c r="H145" t="s">
        <v>3438</v>
      </c>
      <c r="I145">
        <v>360</v>
      </c>
      <c r="J145" t="s">
        <v>3446</v>
      </c>
      <c r="K145">
        <v>2017</v>
      </c>
      <c r="L145" t="s">
        <v>29</v>
      </c>
      <c r="M145" t="s">
        <v>29</v>
      </c>
      <c r="N145">
        <v>-6.1818239999999998</v>
      </c>
      <c r="O145">
        <v>12.325453</v>
      </c>
      <c r="P145" t="s">
        <v>3456</v>
      </c>
      <c r="Q145" s="3">
        <f>Table1[[#This Row],[Capacity (MW)]]*0.395*8760*10^-6</f>
        <v>1.2456720000000001</v>
      </c>
      <c r="R145" s="3" cm="1">
        <f t="array" ref="R145">AVERAGE(VLOOKUP(_xlfn.TEXTSPLIT(Table1[[#This Row],[Fuel (no space after comma)]], ","), FuelList_Final_EF!$A$2:$B$65, 2, FALSE))</f>
        <v>65.583341148886291</v>
      </c>
      <c r="S145" s="3">
        <f>Table1[[#This Row],[Generation (TWh)]]*10^9*VLOOKUP(Table1[[#This Row],[Turbine/Engine Technology]],Technology_HR!$A$2:$B$11,2,FALSE)*10^-6</f>
        <v>9403577.9279999994</v>
      </c>
      <c r="T145" s="5">
        <f>Table1[[#This Row],[Fuel Consumption (mmBtu)]]*Table1[[#This Row],[Emission Factor (kg CO2/ mmBtu)]]*10^3</f>
        <v>616718059272.16125</v>
      </c>
      <c r="U145" s="3">
        <f>Table1[[#This Row],[Emissions (g CO2)]]/(Table1[[#This Row],[Generation (TWh)]]*10^9)</f>
        <v>495.08864233294258</v>
      </c>
    </row>
    <row r="146" spans="1:21" x14ac:dyDescent="0.35">
      <c r="A146" t="s">
        <v>36</v>
      </c>
      <c r="B146" t="s">
        <v>3240</v>
      </c>
      <c r="C146" t="str">
        <f>SUBSTITUTE(Table1[[#This Row],[Fuel]],", ",",")</f>
        <v>fossil gas: natural gas,fossil liquids: diesel</v>
      </c>
      <c r="D146" t="s">
        <v>3239</v>
      </c>
      <c r="E146" t="s">
        <v>3258</v>
      </c>
      <c r="H146" t="s">
        <v>3438</v>
      </c>
      <c r="I146">
        <v>375</v>
      </c>
      <c r="J146" t="s">
        <v>3447</v>
      </c>
      <c r="K146">
        <v>2025</v>
      </c>
      <c r="L146" t="s">
        <v>29</v>
      </c>
      <c r="M146" t="s">
        <v>29</v>
      </c>
      <c r="N146">
        <v>-6.1818239999999998</v>
      </c>
      <c r="O146">
        <v>12.325453</v>
      </c>
      <c r="P146" t="s">
        <v>3456</v>
      </c>
      <c r="Q146" s="3">
        <f>Table1[[#This Row],[Capacity (MW)]]*0.395*8760*10^-6</f>
        <v>1.2975749999999999</v>
      </c>
      <c r="R146" s="3" cm="1">
        <f t="array" ref="R146">AVERAGE(VLOOKUP(_xlfn.TEXTSPLIT(Table1[[#This Row],[Fuel (no space after comma)]], ","), FuelList_Final_EF!$A$2:$B$65, 2, FALSE))</f>
        <v>65.583341148886291</v>
      </c>
      <c r="S146" s="3">
        <f>Table1[[#This Row],[Generation (TWh)]]*10^9*VLOOKUP(Table1[[#This Row],[Turbine/Engine Technology]],Technology_HR!$A$2:$B$11,2,FALSE)*10^-6</f>
        <v>9795393.6749999989</v>
      </c>
      <c r="T146" s="5">
        <f>Table1[[#This Row],[Fuel Consumption (mmBtu)]]*Table1[[#This Row],[Emission Factor (kg CO2/ mmBtu)]]*10^3</f>
        <v>642414645075.16785</v>
      </c>
      <c r="U146" s="3">
        <f>Table1[[#This Row],[Emissions (g CO2)]]/(Table1[[#This Row],[Generation (TWh)]]*10^9)</f>
        <v>495.08864233294247</v>
      </c>
    </row>
    <row r="147" spans="1:21" x14ac:dyDescent="0.35">
      <c r="A147" t="s">
        <v>36</v>
      </c>
      <c r="B147" t="s">
        <v>3240</v>
      </c>
      <c r="C147" t="str">
        <f>SUBSTITUTE(Table1[[#This Row],[Fuel]],", ",",")</f>
        <v>fossil gas: natural gas,fossil liquids: diesel</v>
      </c>
      <c r="D147" t="s">
        <v>3239</v>
      </c>
      <c r="E147" t="s">
        <v>3258</v>
      </c>
      <c r="H147" t="s">
        <v>3438</v>
      </c>
      <c r="I147">
        <v>375</v>
      </c>
      <c r="J147" t="s">
        <v>3449</v>
      </c>
      <c r="K147">
        <v>2025</v>
      </c>
      <c r="L147" t="s">
        <v>29</v>
      </c>
      <c r="M147" t="s">
        <v>29</v>
      </c>
      <c r="N147">
        <v>-6.1818239999999998</v>
      </c>
      <c r="O147">
        <v>12.325453</v>
      </c>
      <c r="P147" t="s">
        <v>3456</v>
      </c>
      <c r="Q147" s="3">
        <f>Table1[[#This Row],[Capacity (MW)]]*0.395*8760*10^-6</f>
        <v>1.2975749999999999</v>
      </c>
      <c r="R147" s="3" cm="1">
        <f t="array" ref="R147">AVERAGE(VLOOKUP(_xlfn.TEXTSPLIT(Table1[[#This Row],[Fuel (no space after comma)]], ","), FuelList_Final_EF!$A$2:$B$65, 2, FALSE))</f>
        <v>65.583341148886291</v>
      </c>
      <c r="S147" s="3">
        <f>Table1[[#This Row],[Generation (TWh)]]*10^9*VLOOKUP(Table1[[#This Row],[Turbine/Engine Technology]],Technology_HR!$A$2:$B$11,2,FALSE)*10^-6</f>
        <v>9795393.6749999989</v>
      </c>
      <c r="T147" s="5">
        <f>Table1[[#This Row],[Fuel Consumption (mmBtu)]]*Table1[[#This Row],[Emission Factor (kg CO2/ mmBtu)]]*10^3</f>
        <v>642414645075.16785</v>
      </c>
      <c r="U147" s="3">
        <f>Table1[[#This Row],[Emissions (g CO2)]]/(Table1[[#This Row],[Generation (TWh)]]*10^9)</f>
        <v>495.08864233294247</v>
      </c>
    </row>
    <row r="148" spans="1:21" x14ac:dyDescent="0.35">
      <c r="A148" t="s">
        <v>37</v>
      </c>
      <c r="B148" t="s">
        <v>3248</v>
      </c>
      <c r="C148" t="str">
        <f>SUBSTITUTE(Table1[[#This Row],[Fuel]],", ",",")</f>
        <v>fossil gas: natural gas,fossil liquids: diesel,fossil liquids: fuel oil</v>
      </c>
      <c r="D148" t="s">
        <v>3239</v>
      </c>
      <c r="E148" t="s">
        <v>3258</v>
      </c>
      <c r="F148" t="s">
        <v>3275</v>
      </c>
      <c r="H148" t="s">
        <v>3436</v>
      </c>
      <c r="I148">
        <v>50</v>
      </c>
      <c r="J148" t="s">
        <v>3446</v>
      </c>
      <c r="K148">
        <v>2017</v>
      </c>
      <c r="L148" t="s">
        <v>29</v>
      </c>
      <c r="M148" t="s">
        <v>29</v>
      </c>
      <c r="N148">
        <v>-38.049647999999998</v>
      </c>
      <c r="O148">
        <v>-57.545527</v>
      </c>
      <c r="P148" t="s">
        <v>3457</v>
      </c>
      <c r="Q148" s="3">
        <f>Table1[[#This Row],[Capacity (MW)]]*0.395*8760*10^-6</f>
        <v>0.17301</v>
      </c>
      <c r="R148" s="3" cm="1">
        <f t="array" ref="R148">AVERAGE(VLOOKUP(_xlfn.TEXTSPLIT(Table1[[#This Row],[Fuel (no space after comma)]], ","), FuelList_Final_EF!$A$2:$B$65, 2, FALSE))</f>
        <v>69.757788198515058</v>
      </c>
      <c r="S148" s="3">
        <f>Table1[[#This Row],[Generation (TWh)]]*10^9*VLOOKUP(Table1[[#This Row],[Turbine/Engine Technology]],Technology_HR!$A$2:$B$11,2,FALSE)*10^-6</f>
        <v>1904840.0999999999</v>
      </c>
      <c r="T148" s="5">
        <f>Table1[[#This Row],[Fuel Consumption (mmBtu)]]*Table1[[#This Row],[Emission Factor (kg CO2/ mmBtu)]]*10^3</f>
        <v>132877432247.83823</v>
      </c>
      <c r="U148" s="3">
        <f>Table1[[#This Row],[Emissions (g CO2)]]/(Table1[[#This Row],[Generation (TWh)]]*10^9)</f>
        <v>768.0332480656507</v>
      </c>
    </row>
    <row r="149" spans="1:21" x14ac:dyDescent="0.35">
      <c r="A149" t="s">
        <v>37</v>
      </c>
      <c r="B149" t="s">
        <v>3248</v>
      </c>
      <c r="C149" t="str">
        <f>SUBSTITUTE(Table1[[#This Row],[Fuel]],", ",",")</f>
        <v>fossil gas: natural gas,fossil liquids: diesel,fossil liquids: fuel oil</v>
      </c>
      <c r="D149" t="s">
        <v>3239</v>
      </c>
      <c r="E149" t="s">
        <v>3258</v>
      </c>
      <c r="F149" t="s">
        <v>3275</v>
      </c>
      <c r="H149" t="s">
        <v>3436</v>
      </c>
      <c r="I149">
        <v>50</v>
      </c>
      <c r="J149" t="s">
        <v>3446</v>
      </c>
      <c r="K149">
        <v>2017</v>
      </c>
      <c r="L149" t="s">
        <v>29</v>
      </c>
      <c r="M149" t="s">
        <v>29</v>
      </c>
      <c r="N149">
        <v>-38.049647999999998</v>
      </c>
      <c r="O149">
        <v>-57.545527</v>
      </c>
      <c r="P149" t="s">
        <v>3457</v>
      </c>
      <c r="Q149" s="3">
        <f>Table1[[#This Row],[Capacity (MW)]]*0.395*8760*10^-6</f>
        <v>0.17301</v>
      </c>
      <c r="R149" s="3" cm="1">
        <f t="array" ref="R149">AVERAGE(VLOOKUP(_xlfn.TEXTSPLIT(Table1[[#This Row],[Fuel (no space after comma)]], ","), FuelList_Final_EF!$A$2:$B$65, 2, FALSE))</f>
        <v>69.757788198515058</v>
      </c>
      <c r="S149" s="3">
        <f>Table1[[#This Row],[Generation (TWh)]]*10^9*VLOOKUP(Table1[[#This Row],[Turbine/Engine Technology]],Technology_HR!$A$2:$B$11,2,FALSE)*10^-6</f>
        <v>1904840.0999999999</v>
      </c>
      <c r="T149" s="5">
        <f>Table1[[#This Row],[Fuel Consumption (mmBtu)]]*Table1[[#This Row],[Emission Factor (kg CO2/ mmBtu)]]*10^3</f>
        <v>132877432247.83823</v>
      </c>
      <c r="U149" s="3">
        <f>Table1[[#This Row],[Emissions (g CO2)]]/(Table1[[#This Row],[Generation (TWh)]]*10^9)</f>
        <v>768.0332480656507</v>
      </c>
    </row>
    <row r="150" spans="1:21" x14ac:dyDescent="0.35">
      <c r="A150" t="s">
        <v>37</v>
      </c>
      <c r="B150" t="s">
        <v>3248</v>
      </c>
      <c r="C150" t="str">
        <f>SUBSTITUTE(Table1[[#This Row],[Fuel]],", ",",")</f>
        <v>fossil gas: natural gas,fossil liquids: diesel,fossil liquids: fuel oil</v>
      </c>
      <c r="D150" t="s">
        <v>3239</v>
      </c>
      <c r="E150" t="s">
        <v>3258</v>
      </c>
      <c r="F150" t="s">
        <v>3275</v>
      </c>
      <c r="H150" t="s">
        <v>3437</v>
      </c>
      <c r="I150">
        <v>50</v>
      </c>
      <c r="J150" t="s">
        <v>3450</v>
      </c>
      <c r="K150" t="s">
        <v>29</v>
      </c>
      <c r="L150" t="s">
        <v>29</v>
      </c>
      <c r="M150" t="s">
        <v>29</v>
      </c>
      <c r="N150">
        <v>-38.049647999999998</v>
      </c>
      <c r="O150">
        <v>-57.545527</v>
      </c>
      <c r="P150" t="s">
        <v>3457</v>
      </c>
      <c r="Q150" s="3">
        <f>Table1[[#This Row],[Capacity (MW)]]*0.395*8760*10^-6</f>
        <v>0.17301</v>
      </c>
      <c r="R150" s="3" cm="1">
        <f t="array" ref="R150">AVERAGE(VLOOKUP(_xlfn.TEXTSPLIT(Table1[[#This Row],[Fuel (no space after comma)]], ","), FuelList_Final_EF!$A$2:$B$65, 2, FALSE))</f>
        <v>69.757788198515058</v>
      </c>
      <c r="S150" s="3">
        <f>Table1[[#This Row],[Generation (TWh)]]*10^9*VLOOKUP(Table1[[#This Row],[Turbine/Engine Technology]],Technology_HR!$A$2:$B$11,2,FALSE)*10^-6</f>
        <v>1539789</v>
      </c>
      <c r="T150" s="5">
        <f>Table1[[#This Row],[Fuel Consumption (mmBtu)]]*Table1[[#This Row],[Emission Factor (kg CO2/ mmBtu)]]*10^3</f>
        <v>107412274932.40329</v>
      </c>
      <c r="U150" s="3">
        <f>Table1[[#This Row],[Emissions (g CO2)]]/(Table1[[#This Row],[Generation (TWh)]]*10^9)</f>
        <v>620.84431496678394</v>
      </c>
    </row>
    <row r="151" spans="1:21" x14ac:dyDescent="0.35">
      <c r="A151" t="s">
        <v>38</v>
      </c>
      <c r="B151" t="s">
        <v>3239</v>
      </c>
      <c r="C151" t="str">
        <f>SUBSTITUTE(Table1[[#This Row],[Fuel]],", ",",")</f>
        <v>fossil gas: natural gas</v>
      </c>
      <c r="D151" t="s">
        <v>3239</v>
      </c>
      <c r="H151" t="s">
        <v>3436</v>
      </c>
      <c r="I151">
        <v>242</v>
      </c>
      <c r="J151" t="s">
        <v>3450</v>
      </c>
      <c r="K151" t="s">
        <v>29</v>
      </c>
      <c r="L151" t="s">
        <v>29</v>
      </c>
      <c r="M151" t="s">
        <v>29</v>
      </c>
      <c r="N151">
        <v>-34.967512999999997</v>
      </c>
      <c r="O151">
        <v>-58.149968000000001</v>
      </c>
      <c r="P151" t="s">
        <v>3457</v>
      </c>
      <c r="Q151" s="3">
        <f>Table1[[#This Row],[Capacity (MW)]]*0.395*8760*10^-6</f>
        <v>0.83736840000000001</v>
      </c>
      <c r="R151" s="3" cm="1">
        <f t="array" ref="R151">AVERAGE(VLOOKUP(_xlfn.TEXTSPLIT(Table1[[#This Row],[Fuel (no space after comma)]], ","), FuelList_Final_EF!$A$2:$B$65, 2, FALSE))</f>
        <v>53.06</v>
      </c>
      <c r="S151" s="3">
        <f>Table1[[#This Row],[Generation (TWh)]]*10^9*VLOOKUP(Table1[[#This Row],[Turbine/Engine Technology]],Technology_HR!$A$2:$B$11,2,FALSE)*10^-6</f>
        <v>9219426.0839999989</v>
      </c>
      <c r="T151" s="5">
        <f>Table1[[#This Row],[Fuel Consumption (mmBtu)]]*Table1[[#This Row],[Emission Factor (kg CO2/ mmBtu)]]*10^3</f>
        <v>489182748017.03998</v>
      </c>
      <c r="U151" s="3">
        <f>Table1[[#This Row],[Emissions (g CO2)]]/(Table1[[#This Row],[Generation (TWh)]]*10^9)</f>
        <v>584.19060000000002</v>
      </c>
    </row>
    <row r="152" spans="1:21" x14ac:dyDescent="0.35">
      <c r="A152" t="s">
        <v>39</v>
      </c>
      <c r="B152" t="s">
        <v>3239</v>
      </c>
      <c r="C152" t="str">
        <f>SUBSTITUTE(Table1[[#This Row],[Fuel]],", ",",")</f>
        <v>fossil gas: natural gas</v>
      </c>
      <c r="D152" t="s">
        <v>3239</v>
      </c>
      <c r="H152" t="s">
        <v>3436</v>
      </c>
      <c r="I152">
        <v>208</v>
      </c>
      <c r="J152" t="s">
        <v>3450</v>
      </c>
      <c r="K152" t="s">
        <v>29</v>
      </c>
      <c r="L152" t="s">
        <v>29</v>
      </c>
      <c r="M152" t="s">
        <v>29</v>
      </c>
      <c r="N152">
        <v>-35.035361999999999</v>
      </c>
      <c r="O152">
        <v>-58.099448000000002</v>
      </c>
      <c r="P152" t="s">
        <v>3457</v>
      </c>
      <c r="Q152" s="3">
        <f>Table1[[#This Row],[Capacity (MW)]]*0.395*8760*10^-6</f>
        <v>0.71972159999999996</v>
      </c>
      <c r="R152" s="3" cm="1">
        <f t="array" ref="R152">AVERAGE(VLOOKUP(_xlfn.TEXTSPLIT(Table1[[#This Row],[Fuel (no space after comma)]], ","), FuelList_Final_EF!$A$2:$B$65, 2, FALSE))</f>
        <v>53.06</v>
      </c>
      <c r="S152" s="3">
        <f>Table1[[#This Row],[Generation (TWh)]]*10^9*VLOOKUP(Table1[[#This Row],[Turbine/Engine Technology]],Technology_HR!$A$2:$B$11,2,FALSE)*10^-6</f>
        <v>7924134.8159999996</v>
      </c>
      <c r="T152" s="5">
        <f>Table1[[#This Row],[Fuel Consumption (mmBtu)]]*Table1[[#This Row],[Emission Factor (kg CO2/ mmBtu)]]*10^3</f>
        <v>420454593336.96002</v>
      </c>
      <c r="U152" s="3">
        <f>Table1[[#This Row],[Emissions (g CO2)]]/(Table1[[#This Row],[Generation (TWh)]]*10^9)</f>
        <v>584.19060000000002</v>
      </c>
    </row>
    <row r="153" spans="1:21" x14ac:dyDescent="0.35">
      <c r="A153" t="s">
        <v>40</v>
      </c>
      <c r="B153" t="s">
        <v>3240</v>
      </c>
      <c r="C153" t="str">
        <f>SUBSTITUTE(Table1[[#This Row],[Fuel]],", ",",")</f>
        <v>fossil gas: natural gas,fossil liquids: diesel</v>
      </c>
      <c r="D153" t="s">
        <v>3239</v>
      </c>
      <c r="E153" t="s">
        <v>3258</v>
      </c>
      <c r="H153" t="s">
        <v>3438</v>
      </c>
      <c r="I153">
        <v>870</v>
      </c>
      <c r="J153" t="s">
        <v>3446</v>
      </c>
      <c r="K153">
        <v>2001</v>
      </c>
      <c r="L153" t="s">
        <v>29</v>
      </c>
      <c r="M153" t="s">
        <v>29</v>
      </c>
      <c r="N153">
        <v>-33.354956999999999</v>
      </c>
      <c r="O153">
        <v>-60.171573000000002</v>
      </c>
      <c r="P153" t="s">
        <v>3457</v>
      </c>
      <c r="Q153" s="3">
        <f>Table1[[#This Row],[Capacity (MW)]]*0.395*8760*10^-6</f>
        <v>3.0103740000000005</v>
      </c>
      <c r="R153" s="3" cm="1">
        <f t="array" ref="R153">AVERAGE(VLOOKUP(_xlfn.TEXTSPLIT(Table1[[#This Row],[Fuel (no space after comma)]], ","), FuelList_Final_EF!$A$2:$B$65, 2, FALSE))</f>
        <v>65.583341148886291</v>
      </c>
      <c r="S153" s="3">
        <f>Table1[[#This Row],[Generation (TWh)]]*10^9*VLOOKUP(Table1[[#This Row],[Turbine/Engine Technology]],Technology_HR!$A$2:$B$11,2,FALSE)*10^-6</f>
        <v>22725313.326000001</v>
      </c>
      <c r="T153" s="5">
        <f>Table1[[#This Row],[Fuel Consumption (mmBtu)]]*Table1[[#This Row],[Emission Factor (kg CO2/ mmBtu)]]*10^3</f>
        <v>1490401976574.3899</v>
      </c>
      <c r="U153" s="3">
        <f>Table1[[#This Row],[Emissions (g CO2)]]/(Table1[[#This Row],[Generation (TWh)]]*10^9)</f>
        <v>495.08864233294258</v>
      </c>
    </row>
    <row r="154" spans="1:21" x14ac:dyDescent="0.35">
      <c r="A154" t="s">
        <v>41</v>
      </c>
      <c r="B154" t="s">
        <v>3239</v>
      </c>
      <c r="C154" t="str">
        <f>SUBSTITUTE(Table1[[#This Row],[Fuel]],", ",",")</f>
        <v>fossil gas: natural gas</v>
      </c>
      <c r="D154" t="s">
        <v>3239</v>
      </c>
      <c r="H154" t="s">
        <v>3438</v>
      </c>
      <c r="I154">
        <v>672</v>
      </c>
      <c r="J154" t="s">
        <v>3446</v>
      </c>
      <c r="K154">
        <v>2000</v>
      </c>
      <c r="L154" t="s">
        <v>29</v>
      </c>
      <c r="M154" t="s">
        <v>29</v>
      </c>
      <c r="N154">
        <v>-38.936199999999999</v>
      </c>
      <c r="O154">
        <v>-68.356999999999999</v>
      </c>
      <c r="P154" t="s">
        <v>3457</v>
      </c>
      <c r="Q154" s="3">
        <f>Table1[[#This Row],[Capacity (MW)]]*0.395*8760*10^-6</f>
        <v>2.3252543999999999</v>
      </c>
      <c r="R154" s="3" cm="1">
        <f t="array" ref="R154">AVERAGE(VLOOKUP(_xlfn.TEXTSPLIT(Table1[[#This Row],[Fuel (no space after comma)]], ","), FuelList_Final_EF!$A$2:$B$65, 2, FALSE))</f>
        <v>53.06</v>
      </c>
      <c r="S154" s="3">
        <f>Table1[[#This Row],[Generation (TWh)]]*10^9*VLOOKUP(Table1[[#This Row],[Turbine/Engine Technology]],Technology_HR!$A$2:$B$11,2,FALSE)*10^-6</f>
        <v>17553345.465599999</v>
      </c>
      <c r="T154" s="5">
        <f>Table1[[#This Row],[Fuel Consumption (mmBtu)]]*Table1[[#This Row],[Emission Factor (kg CO2/ mmBtu)]]*10^3</f>
        <v>931380510404.73596</v>
      </c>
      <c r="U154" s="3">
        <f>Table1[[#This Row],[Emissions (g CO2)]]/(Table1[[#This Row],[Generation (TWh)]]*10^9)</f>
        <v>400.54993999999999</v>
      </c>
    </row>
    <row r="155" spans="1:21" x14ac:dyDescent="0.35">
      <c r="A155" t="s">
        <v>42</v>
      </c>
      <c r="B155" t="s">
        <v>3239</v>
      </c>
      <c r="C155" t="str">
        <f>SUBSTITUTE(Table1[[#This Row],[Fuel]],", ",",")</f>
        <v>fossil gas: natural gas</v>
      </c>
      <c r="D155" t="s">
        <v>3239</v>
      </c>
      <c r="H155" t="s">
        <v>3438</v>
      </c>
      <c r="I155">
        <v>120</v>
      </c>
      <c r="J155" t="s">
        <v>3446</v>
      </c>
      <c r="K155">
        <v>1999</v>
      </c>
      <c r="L155" t="s">
        <v>29</v>
      </c>
      <c r="M155" t="s">
        <v>29</v>
      </c>
      <c r="N155">
        <v>-42.736800000000002</v>
      </c>
      <c r="O155">
        <v>-65.055000000000007</v>
      </c>
      <c r="P155" t="s">
        <v>3457</v>
      </c>
      <c r="Q155" s="3">
        <f>Table1[[#This Row],[Capacity (MW)]]*0.395*8760*10^-6</f>
        <v>0.41522400000000004</v>
      </c>
      <c r="R155" s="3" cm="1">
        <f t="array" ref="R155">AVERAGE(VLOOKUP(_xlfn.TEXTSPLIT(Table1[[#This Row],[Fuel (no space after comma)]], ","), FuelList_Final_EF!$A$2:$B$65, 2, FALSE))</f>
        <v>53.06</v>
      </c>
      <c r="S155" s="3">
        <f>Table1[[#This Row],[Generation (TWh)]]*10^9*VLOOKUP(Table1[[#This Row],[Turbine/Engine Technology]],Technology_HR!$A$2:$B$11,2,FALSE)*10^-6</f>
        <v>3134525.9760000003</v>
      </c>
      <c r="T155" s="5">
        <f>Table1[[#This Row],[Fuel Consumption (mmBtu)]]*Table1[[#This Row],[Emission Factor (kg CO2/ mmBtu)]]*10^3</f>
        <v>166317948286.56003</v>
      </c>
      <c r="U155" s="3">
        <f>Table1[[#This Row],[Emissions (g CO2)]]/(Table1[[#This Row],[Generation (TWh)]]*10^9)</f>
        <v>400.54993999999999</v>
      </c>
    </row>
    <row r="156" spans="1:21" x14ac:dyDescent="0.35">
      <c r="A156" t="s">
        <v>42</v>
      </c>
      <c r="B156" t="s">
        <v>3239</v>
      </c>
      <c r="C156" t="str">
        <f>SUBSTITUTE(Table1[[#This Row],[Fuel]],", ",",")</f>
        <v>fossil gas: natural gas</v>
      </c>
      <c r="D156" t="s">
        <v>3239</v>
      </c>
      <c r="H156" t="s">
        <v>3438</v>
      </c>
      <c r="I156">
        <v>465</v>
      </c>
      <c r="J156" t="s">
        <v>3446</v>
      </c>
      <c r="K156">
        <v>2008</v>
      </c>
      <c r="L156" t="s">
        <v>29</v>
      </c>
      <c r="M156" t="s">
        <v>29</v>
      </c>
      <c r="N156">
        <v>-42.736800000000002</v>
      </c>
      <c r="O156">
        <v>-65.055000000000007</v>
      </c>
      <c r="P156" t="s">
        <v>3457</v>
      </c>
      <c r="Q156" s="3">
        <f>Table1[[#This Row],[Capacity (MW)]]*0.395*8760*10^-6</f>
        <v>1.6089929999999999</v>
      </c>
      <c r="R156" s="3" cm="1">
        <f t="array" ref="R156">AVERAGE(VLOOKUP(_xlfn.TEXTSPLIT(Table1[[#This Row],[Fuel (no space after comma)]], ","), FuelList_Final_EF!$A$2:$B$65, 2, FALSE))</f>
        <v>53.06</v>
      </c>
      <c r="S156" s="3">
        <f>Table1[[#This Row],[Generation (TWh)]]*10^9*VLOOKUP(Table1[[#This Row],[Turbine/Engine Technology]],Technology_HR!$A$2:$B$11,2,FALSE)*10^-6</f>
        <v>12146288.157</v>
      </c>
      <c r="T156" s="5">
        <f>Table1[[#This Row],[Fuel Consumption (mmBtu)]]*Table1[[#This Row],[Emission Factor (kg CO2/ mmBtu)]]*10^3</f>
        <v>644482049610.42004</v>
      </c>
      <c r="U156" s="3">
        <f>Table1[[#This Row],[Emissions (g CO2)]]/(Table1[[#This Row],[Generation (TWh)]]*10^9)</f>
        <v>400.54994000000005</v>
      </c>
    </row>
    <row r="157" spans="1:21" x14ac:dyDescent="0.35">
      <c r="A157" t="s">
        <v>43</v>
      </c>
      <c r="B157" t="s">
        <v>3243</v>
      </c>
      <c r="C157" t="str">
        <f>SUBSTITUTE(Table1[[#This Row],[Fuel]],", ",",")</f>
        <v>fossil gas: natural gas,fossil liquids: fuel oil</v>
      </c>
      <c r="D157" t="s">
        <v>3239</v>
      </c>
      <c r="E157" t="s">
        <v>3275</v>
      </c>
      <c r="H157" t="s">
        <v>3436</v>
      </c>
      <c r="I157">
        <v>163</v>
      </c>
      <c r="J157" t="s">
        <v>3446</v>
      </c>
      <c r="K157">
        <v>1998</v>
      </c>
      <c r="L157" t="s">
        <v>29</v>
      </c>
      <c r="M157" t="s">
        <v>29</v>
      </c>
      <c r="N157">
        <v>-33.366050000000001</v>
      </c>
      <c r="O157">
        <v>-60.147799999999997</v>
      </c>
      <c r="P157" t="s">
        <v>3457</v>
      </c>
      <c r="Q157" s="3">
        <f>Table1[[#This Row],[Capacity (MW)]]*0.395*8760*10^-6</f>
        <v>0.56401260000000009</v>
      </c>
      <c r="R157" s="3" cm="1">
        <f t="array" ref="R157">AVERAGE(VLOOKUP(_xlfn.TEXTSPLIT(Table1[[#This Row],[Fuel (no space after comma)]], ","), FuelList_Final_EF!$A$2:$B$65, 2, FALSE))</f>
        <v>65.583341148886291</v>
      </c>
      <c r="S157" s="3">
        <f>Table1[[#This Row],[Generation (TWh)]]*10^9*VLOOKUP(Table1[[#This Row],[Turbine/Engine Technology]],Technology_HR!$A$2:$B$11,2,FALSE)*10^-6</f>
        <v>6209778.7260000007</v>
      </c>
      <c r="T157" s="5">
        <f>Table1[[#This Row],[Fuel Consumption (mmBtu)]]*Table1[[#This Row],[Emission Factor (kg CO2/ mmBtu)]]*10^3</f>
        <v>407258036646.35455</v>
      </c>
      <c r="U157" s="3">
        <f>Table1[[#This Row],[Emissions (g CO2)]]/(Table1[[#This Row],[Generation (TWh)]]*10^9)</f>
        <v>722.072586049238</v>
      </c>
    </row>
    <row r="158" spans="1:21" x14ac:dyDescent="0.35">
      <c r="A158" t="s">
        <v>44</v>
      </c>
      <c r="B158" t="s">
        <v>3239</v>
      </c>
      <c r="C158" t="str">
        <f>SUBSTITUTE(Table1[[#This Row],[Fuel]],", ",",")</f>
        <v>fossil gas: natural gas</v>
      </c>
      <c r="D158" t="s">
        <v>3239</v>
      </c>
      <c r="H158" t="s">
        <v>3436</v>
      </c>
      <c r="I158">
        <v>54</v>
      </c>
      <c r="J158" t="s">
        <v>3446</v>
      </c>
      <c r="K158">
        <v>2024</v>
      </c>
      <c r="L158" t="s">
        <v>29</v>
      </c>
      <c r="M158" t="s">
        <v>29</v>
      </c>
      <c r="N158">
        <v>-33.124617000000001</v>
      </c>
      <c r="O158">
        <v>-60.521965000000002</v>
      </c>
      <c r="P158" t="s">
        <v>3457</v>
      </c>
      <c r="Q158" s="3">
        <f>Table1[[#This Row],[Capacity (MW)]]*0.395*8760*10^-6</f>
        <v>0.18685080000000001</v>
      </c>
      <c r="R158" s="3" cm="1">
        <f t="array" ref="R158">AVERAGE(VLOOKUP(_xlfn.TEXTSPLIT(Table1[[#This Row],[Fuel (no space after comma)]], ","), FuelList_Final_EF!$A$2:$B$65, 2, FALSE))</f>
        <v>53.06</v>
      </c>
      <c r="S158" s="3">
        <f>Table1[[#This Row],[Generation (TWh)]]*10^9*VLOOKUP(Table1[[#This Row],[Turbine/Engine Technology]],Technology_HR!$A$2:$B$11,2,FALSE)*10^-6</f>
        <v>2057227.308</v>
      </c>
      <c r="T158" s="5">
        <f>Table1[[#This Row],[Fuel Consumption (mmBtu)]]*Table1[[#This Row],[Emission Factor (kg CO2/ mmBtu)]]*10^3</f>
        <v>109156480962.48001</v>
      </c>
      <c r="U158" s="3">
        <f>Table1[[#This Row],[Emissions (g CO2)]]/(Table1[[#This Row],[Generation (TWh)]]*10^9)</f>
        <v>584.19060000000002</v>
      </c>
    </row>
    <row r="159" spans="1:21" x14ac:dyDescent="0.35">
      <c r="A159" t="s">
        <v>44</v>
      </c>
      <c r="B159" t="s">
        <v>3239</v>
      </c>
      <c r="C159" t="str">
        <f>SUBSTITUTE(Table1[[#This Row],[Fuel]],", ",",")</f>
        <v>fossil gas: natural gas</v>
      </c>
      <c r="D159" t="s">
        <v>3239</v>
      </c>
      <c r="H159" t="s">
        <v>3436</v>
      </c>
      <c r="I159">
        <v>54</v>
      </c>
      <c r="J159" t="s">
        <v>3446</v>
      </c>
      <c r="K159">
        <v>2024</v>
      </c>
      <c r="L159" t="s">
        <v>29</v>
      </c>
      <c r="M159" t="s">
        <v>29</v>
      </c>
      <c r="N159">
        <v>-33.124617000000001</v>
      </c>
      <c r="O159">
        <v>-60.521965000000002</v>
      </c>
      <c r="P159" t="s">
        <v>3457</v>
      </c>
      <c r="Q159" s="3">
        <f>Table1[[#This Row],[Capacity (MW)]]*0.395*8760*10^-6</f>
        <v>0.18685080000000001</v>
      </c>
      <c r="R159" s="3" cm="1">
        <f t="array" ref="R159">AVERAGE(VLOOKUP(_xlfn.TEXTSPLIT(Table1[[#This Row],[Fuel (no space after comma)]], ","), FuelList_Final_EF!$A$2:$B$65, 2, FALSE))</f>
        <v>53.06</v>
      </c>
      <c r="S159" s="3">
        <f>Table1[[#This Row],[Generation (TWh)]]*10^9*VLOOKUP(Table1[[#This Row],[Turbine/Engine Technology]],Technology_HR!$A$2:$B$11,2,FALSE)*10^-6</f>
        <v>2057227.308</v>
      </c>
      <c r="T159" s="5">
        <f>Table1[[#This Row],[Fuel Consumption (mmBtu)]]*Table1[[#This Row],[Emission Factor (kg CO2/ mmBtu)]]*10^3</f>
        <v>109156480962.48001</v>
      </c>
      <c r="U159" s="3">
        <f>Table1[[#This Row],[Emissions (g CO2)]]/(Table1[[#This Row],[Generation (TWh)]]*10^9)</f>
        <v>584.19060000000002</v>
      </c>
    </row>
    <row r="160" spans="1:21" x14ac:dyDescent="0.35">
      <c r="A160" t="s">
        <v>39</v>
      </c>
      <c r="B160" t="s">
        <v>3239</v>
      </c>
      <c r="C160" t="str">
        <f>SUBSTITUTE(Table1[[#This Row],[Fuel]],", ",",")</f>
        <v>fossil gas: natural gas</v>
      </c>
      <c r="D160" t="s">
        <v>3239</v>
      </c>
      <c r="H160" t="s">
        <v>3438</v>
      </c>
      <c r="I160">
        <v>250</v>
      </c>
      <c r="J160" t="s">
        <v>3446</v>
      </c>
      <c r="K160">
        <v>2020</v>
      </c>
      <c r="L160" t="s">
        <v>29</v>
      </c>
      <c r="M160" t="s">
        <v>29</v>
      </c>
      <c r="N160">
        <v>-37.547725</v>
      </c>
      <c r="O160">
        <v>-59.455134999999999</v>
      </c>
      <c r="P160" t="s">
        <v>3457</v>
      </c>
      <c r="Q160" s="3">
        <f>Table1[[#This Row],[Capacity (MW)]]*0.395*8760*10^-6</f>
        <v>0.86504999999999999</v>
      </c>
      <c r="R160" s="3" cm="1">
        <f t="array" ref="R160">AVERAGE(VLOOKUP(_xlfn.TEXTSPLIT(Table1[[#This Row],[Fuel (no space after comma)]], ","), FuelList_Final_EF!$A$2:$B$65, 2, FALSE))</f>
        <v>53.06</v>
      </c>
      <c r="S160" s="3">
        <f>Table1[[#This Row],[Generation (TWh)]]*10^9*VLOOKUP(Table1[[#This Row],[Turbine/Engine Technology]],Technology_HR!$A$2:$B$11,2,FALSE)*10^-6</f>
        <v>6530262.4499999993</v>
      </c>
      <c r="T160" s="5">
        <f>Table1[[#This Row],[Fuel Consumption (mmBtu)]]*Table1[[#This Row],[Emission Factor (kg CO2/ mmBtu)]]*10^3</f>
        <v>346495725597</v>
      </c>
      <c r="U160" s="3">
        <f>Table1[[#This Row],[Emissions (g CO2)]]/(Table1[[#This Row],[Generation (TWh)]]*10^9)</f>
        <v>400.54993999999999</v>
      </c>
    </row>
    <row r="161" spans="1:21" x14ac:dyDescent="0.35">
      <c r="A161" t="s">
        <v>45</v>
      </c>
      <c r="B161" t="s">
        <v>3240</v>
      </c>
      <c r="C161" t="str">
        <f>SUBSTITUTE(Table1[[#This Row],[Fuel]],", ",",")</f>
        <v>fossil gas: natural gas,fossil liquids: diesel</v>
      </c>
      <c r="D161" t="s">
        <v>3239</v>
      </c>
      <c r="E161" t="s">
        <v>3258</v>
      </c>
      <c r="H161" t="s">
        <v>3438</v>
      </c>
      <c r="I161">
        <v>466</v>
      </c>
      <c r="J161" t="s">
        <v>3446</v>
      </c>
      <c r="K161">
        <v>2010</v>
      </c>
      <c r="L161" t="s">
        <v>29</v>
      </c>
      <c r="M161" t="s">
        <v>29</v>
      </c>
      <c r="N161">
        <v>-31.667660000000001</v>
      </c>
      <c r="O161">
        <v>-63.8337</v>
      </c>
      <c r="P161" t="s">
        <v>3457</v>
      </c>
      <c r="Q161" s="3">
        <f>Table1[[#This Row],[Capacity (MW)]]*0.395*8760*10^-6</f>
        <v>1.6124532</v>
      </c>
      <c r="R161" s="3" cm="1">
        <f t="array" ref="R161">AVERAGE(VLOOKUP(_xlfn.TEXTSPLIT(Table1[[#This Row],[Fuel (no space after comma)]], ","), FuelList_Final_EF!$A$2:$B$65, 2, FALSE))</f>
        <v>65.583341148886291</v>
      </c>
      <c r="S161" s="3">
        <f>Table1[[#This Row],[Generation (TWh)]]*10^9*VLOOKUP(Table1[[#This Row],[Turbine/Engine Technology]],Technology_HR!$A$2:$B$11,2,FALSE)*10^-6</f>
        <v>12172409.206799999</v>
      </c>
      <c r="T161" s="5">
        <f>Table1[[#This Row],[Fuel Consumption (mmBtu)]]*Table1[[#This Row],[Emission Factor (kg CO2/ mmBtu)]]*10^3</f>
        <v>798307265613.40869</v>
      </c>
      <c r="U161" s="3">
        <f>Table1[[#This Row],[Emissions (g CO2)]]/(Table1[[#This Row],[Generation (TWh)]]*10^9)</f>
        <v>495.08864233294258</v>
      </c>
    </row>
    <row r="162" spans="1:21" x14ac:dyDescent="0.35">
      <c r="A162" t="s">
        <v>37</v>
      </c>
      <c r="B162" t="s">
        <v>3239</v>
      </c>
      <c r="C162" t="str">
        <f>SUBSTITUTE(Table1[[#This Row],[Fuel]],", ",",")</f>
        <v>fossil gas: natural gas</v>
      </c>
      <c r="D162" t="s">
        <v>3239</v>
      </c>
      <c r="H162" t="s">
        <v>3436</v>
      </c>
      <c r="I162">
        <v>108</v>
      </c>
      <c r="J162" t="s">
        <v>3450</v>
      </c>
      <c r="K162" t="s">
        <v>29</v>
      </c>
      <c r="L162" t="s">
        <v>29</v>
      </c>
      <c r="M162" t="s">
        <v>29</v>
      </c>
      <c r="N162">
        <v>-35.169792000000001</v>
      </c>
      <c r="O162">
        <v>-58.25347</v>
      </c>
      <c r="P162" t="s">
        <v>3457</v>
      </c>
      <c r="Q162" s="3">
        <f>Table1[[#This Row],[Capacity (MW)]]*0.395*8760*10^-6</f>
        <v>0.37370160000000002</v>
      </c>
      <c r="R162" s="3" cm="1">
        <f t="array" ref="R162">AVERAGE(VLOOKUP(_xlfn.TEXTSPLIT(Table1[[#This Row],[Fuel (no space after comma)]], ","), FuelList_Final_EF!$A$2:$B$65, 2, FALSE))</f>
        <v>53.06</v>
      </c>
      <c r="S162" s="3">
        <f>Table1[[#This Row],[Generation (TWh)]]*10^9*VLOOKUP(Table1[[#This Row],[Turbine/Engine Technology]],Technology_HR!$A$2:$B$11,2,FALSE)*10^-6</f>
        <v>4114454.6159999999</v>
      </c>
      <c r="T162" s="5">
        <f>Table1[[#This Row],[Fuel Consumption (mmBtu)]]*Table1[[#This Row],[Emission Factor (kg CO2/ mmBtu)]]*10^3</f>
        <v>218312961924.96002</v>
      </c>
      <c r="U162" s="3">
        <f>Table1[[#This Row],[Emissions (g CO2)]]/(Table1[[#This Row],[Generation (TWh)]]*10^9)</f>
        <v>584.19060000000002</v>
      </c>
    </row>
    <row r="163" spans="1:21" x14ac:dyDescent="0.35">
      <c r="A163" t="s">
        <v>46</v>
      </c>
      <c r="B163" t="s">
        <v>3240</v>
      </c>
      <c r="C163" t="str">
        <f>SUBSTITUTE(Table1[[#This Row],[Fuel]],", ",",")</f>
        <v>fossil gas: natural gas,fossil liquids: diesel</v>
      </c>
      <c r="D163" t="s">
        <v>3239</v>
      </c>
      <c r="E163" t="s">
        <v>3258</v>
      </c>
      <c r="H163" t="s">
        <v>3436</v>
      </c>
      <c r="I163">
        <v>292</v>
      </c>
      <c r="J163" t="s">
        <v>3446</v>
      </c>
      <c r="K163">
        <v>2012</v>
      </c>
      <c r="L163" t="s">
        <v>29</v>
      </c>
      <c r="M163" t="s">
        <v>29</v>
      </c>
      <c r="N163">
        <v>-31.710909999999998</v>
      </c>
      <c r="O163">
        <v>-60.7806</v>
      </c>
      <c r="P163" t="s">
        <v>3457</v>
      </c>
      <c r="Q163" s="3">
        <f>Table1[[#This Row],[Capacity (MW)]]*0.395*8760*10^-6</f>
        <v>1.0103784</v>
      </c>
      <c r="R163" s="3" cm="1">
        <f t="array" ref="R163">AVERAGE(VLOOKUP(_xlfn.TEXTSPLIT(Table1[[#This Row],[Fuel (no space after comma)]], ","), FuelList_Final_EF!$A$2:$B$65, 2, FALSE))</f>
        <v>65.583341148886291</v>
      </c>
      <c r="S163" s="3">
        <f>Table1[[#This Row],[Generation (TWh)]]*10^9*VLOOKUP(Table1[[#This Row],[Turbine/Engine Technology]],Technology_HR!$A$2:$B$11,2,FALSE)*10^-6</f>
        <v>11124266.184</v>
      </c>
      <c r="T163" s="5">
        <f>Table1[[#This Row],[Fuel Consumption (mmBtu)]]*Table1[[#This Row],[Emission Factor (kg CO2/ mmBtu)]]*10^3</f>
        <v>729566544176.2915</v>
      </c>
      <c r="U163" s="3">
        <f>Table1[[#This Row],[Emissions (g CO2)]]/(Table1[[#This Row],[Generation (TWh)]]*10^9)</f>
        <v>722.07258604923811</v>
      </c>
    </row>
    <row r="164" spans="1:21" x14ac:dyDescent="0.35">
      <c r="A164" t="s">
        <v>46</v>
      </c>
      <c r="B164" t="s">
        <v>3249</v>
      </c>
      <c r="C164" t="str">
        <f>SUBSTITUTE(Table1[[#This Row],[Fuel]],", ",",")</f>
        <v>fossil gas: waste heat from natural gas</v>
      </c>
      <c r="D164" t="s">
        <v>3249</v>
      </c>
      <c r="H164" t="s">
        <v>3440</v>
      </c>
      <c r="I164">
        <v>140</v>
      </c>
      <c r="J164" t="s">
        <v>3449</v>
      </c>
      <c r="K164">
        <v>2025</v>
      </c>
      <c r="L164" t="s">
        <v>29</v>
      </c>
      <c r="M164" t="s">
        <v>29</v>
      </c>
      <c r="N164">
        <v>-31.710909999999998</v>
      </c>
      <c r="O164">
        <v>-60.7806</v>
      </c>
      <c r="P164" t="s">
        <v>3457</v>
      </c>
      <c r="Q164" s="3">
        <f>Table1[[#This Row],[Capacity (MW)]]*0.395*8760*10^-6</f>
        <v>0.48442800000000003</v>
      </c>
      <c r="R164" s="3" cm="1">
        <f t="array" ref="R164">AVERAGE(VLOOKUP(_xlfn.TEXTSPLIT(Table1[[#This Row],[Fuel (no space after comma)]], ","), FuelList_Final_EF!$A$2:$B$65, 2, FALSE))</f>
        <v>66.33</v>
      </c>
      <c r="S164" s="3">
        <f>Table1[[#This Row],[Generation (TWh)]]*10^9*VLOOKUP(Table1[[#This Row],[Turbine/Engine Technology]],Technology_HR!$A$2:$B$11,2,FALSE)*10^-6</f>
        <v>4982341.9799999995</v>
      </c>
      <c r="T164" s="5">
        <f>Table1[[#This Row],[Fuel Consumption (mmBtu)]]*Table1[[#This Row],[Emission Factor (kg CO2/ mmBtu)]]*10^3</f>
        <v>330478743533.39996</v>
      </c>
      <c r="U164" s="3">
        <f>Table1[[#This Row],[Emissions (g CO2)]]/(Table1[[#This Row],[Generation (TWh)]]*10^9)</f>
        <v>682.20404999999994</v>
      </c>
    </row>
    <row r="165" spans="1:21" x14ac:dyDescent="0.35">
      <c r="A165" t="s">
        <v>47</v>
      </c>
      <c r="B165" t="s">
        <v>3250</v>
      </c>
      <c r="C165" t="str">
        <f>SUBSTITUTE(Table1[[#This Row],[Fuel]],", ",",")</f>
        <v>fossil gas: natural gas,fossil liquids: diesel,fossil liquids: heavy fuel oil</v>
      </c>
      <c r="D165" t="s">
        <v>3239</v>
      </c>
      <c r="E165" t="s">
        <v>3258</v>
      </c>
      <c r="F165" t="s">
        <v>3241</v>
      </c>
      <c r="H165" t="s">
        <v>3437</v>
      </c>
      <c r="I165">
        <v>65</v>
      </c>
      <c r="J165" t="s">
        <v>3446</v>
      </c>
      <c r="K165">
        <v>2017</v>
      </c>
      <c r="L165" t="s">
        <v>29</v>
      </c>
      <c r="M165" t="s">
        <v>29</v>
      </c>
      <c r="N165">
        <v>-32.781844999999997</v>
      </c>
      <c r="O165">
        <v>-61.418439999999997</v>
      </c>
      <c r="P165" t="s">
        <v>3457</v>
      </c>
      <c r="Q165" s="3">
        <f>Table1[[#This Row],[Capacity (MW)]]*0.395*8760*10^-6</f>
        <v>0.224913</v>
      </c>
      <c r="R165" s="3" cm="1">
        <f t="array" ref="R165">AVERAGE(VLOOKUP(_xlfn.TEXTSPLIT(Table1[[#This Row],[Fuel (no space after comma)]], ","), FuelList_Final_EF!$A$2:$B$65, 2, FALSE))</f>
        <v>70.923070869596657</v>
      </c>
      <c r="S165" s="3">
        <f>Table1[[#This Row],[Generation (TWh)]]*10^9*VLOOKUP(Table1[[#This Row],[Turbine/Engine Technology]],Technology_HR!$A$2:$B$11,2,FALSE)*10^-6</f>
        <v>2001725.7</v>
      </c>
      <c r="T165" s="5">
        <f>Table1[[#This Row],[Fuel Consumption (mmBtu)]]*Table1[[#This Row],[Emission Factor (kg CO2/ mmBtu)]]*10^3</f>
        <v>141968533682.59299</v>
      </c>
      <c r="U165" s="3">
        <f>Table1[[#This Row],[Emissions (g CO2)]]/(Table1[[#This Row],[Generation (TWh)]]*10^9)</f>
        <v>631.21533073941032</v>
      </c>
    </row>
    <row r="166" spans="1:21" x14ac:dyDescent="0.35">
      <c r="A166" t="s">
        <v>48</v>
      </c>
      <c r="B166" t="s">
        <v>3239</v>
      </c>
      <c r="C166" t="str">
        <f>SUBSTITUTE(Table1[[#This Row],[Fuel]],", ",",")</f>
        <v>fossil gas: natural gas</v>
      </c>
      <c r="D166" t="s">
        <v>3239</v>
      </c>
      <c r="H166" t="s">
        <v>3438</v>
      </c>
      <c r="I166">
        <v>160</v>
      </c>
      <c r="J166" t="s">
        <v>3446</v>
      </c>
      <c r="K166">
        <v>2017</v>
      </c>
      <c r="L166" t="s">
        <v>29</v>
      </c>
      <c r="M166" t="s">
        <v>29</v>
      </c>
      <c r="N166">
        <v>-45.763019999999997</v>
      </c>
      <c r="O166">
        <v>-68.297973999999996</v>
      </c>
      <c r="P166" t="s">
        <v>3457</v>
      </c>
      <c r="Q166" s="3">
        <f>Table1[[#This Row],[Capacity (MW)]]*0.395*8760*10^-6</f>
        <v>0.55363200000000001</v>
      </c>
      <c r="R166" s="3" cm="1">
        <f t="array" ref="R166">AVERAGE(VLOOKUP(_xlfn.TEXTSPLIT(Table1[[#This Row],[Fuel (no space after comma)]], ","), FuelList_Final_EF!$A$2:$B$65, 2, FALSE))</f>
        <v>53.06</v>
      </c>
      <c r="S166" s="3">
        <f>Table1[[#This Row],[Generation (TWh)]]*10^9*VLOOKUP(Table1[[#This Row],[Turbine/Engine Technology]],Technology_HR!$A$2:$B$11,2,FALSE)*10^-6</f>
        <v>4179367.9679999999</v>
      </c>
      <c r="T166" s="5">
        <f>Table1[[#This Row],[Fuel Consumption (mmBtu)]]*Table1[[#This Row],[Emission Factor (kg CO2/ mmBtu)]]*10^3</f>
        <v>221757264382.07999</v>
      </c>
      <c r="U166" s="3">
        <f>Table1[[#This Row],[Emissions (g CO2)]]/(Table1[[#This Row],[Generation (TWh)]]*10^9)</f>
        <v>400.54993999999999</v>
      </c>
    </row>
    <row r="167" spans="1:21" x14ac:dyDescent="0.35">
      <c r="A167" t="s">
        <v>46</v>
      </c>
      <c r="B167" t="s">
        <v>3240</v>
      </c>
      <c r="C167" t="str">
        <f>SUBSTITUTE(Table1[[#This Row],[Fuel]],", ",",")</f>
        <v>fossil gas: natural gas,fossil liquids: diesel</v>
      </c>
      <c r="D167" t="s">
        <v>3239</v>
      </c>
      <c r="E167" t="s">
        <v>3258</v>
      </c>
      <c r="H167" t="s">
        <v>3436</v>
      </c>
      <c r="I167">
        <v>313</v>
      </c>
      <c r="J167" t="s">
        <v>3450</v>
      </c>
      <c r="K167" t="s">
        <v>29</v>
      </c>
      <c r="L167" t="s">
        <v>29</v>
      </c>
      <c r="M167" t="s">
        <v>29</v>
      </c>
      <c r="N167">
        <v>-34.625399999999999</v>
      </c>
      <c r="O167">
        <v>-58.339199999999998</v>
      </c>
      <c r="P167" t="s">
        <v>3457</v>
      </c>
      <c r="Q167" s="3">
        <f>Table1[[#This Row],[Capacity (MW)]]*0.395*8760*10^-6</f>
        <v>1.0830426</v>
      </c>
      <c r="R167" s="3" cm="1">
        <f t="array" ref="R167">AVERAGE(VLOOKUP(_xlfn.TEXTSPLIT(Table1[[#This Row],[Fuel (no space after comma)]], ","), FuelList_Final_EF!$A$2:$B$65, 2, FALSE))</f>
        <v>65.583341148886291</v>
      </c>
      <c r="S167" s="3">
        <f>Table1[[#This Row],[Generation (TWh)]]*10^9*VLOOKUP(Table1[[#This Row],[Turbine/Engine Technology]],Technology_HR!$A$2:$B$11,2,FALSE)*10^-6</f>
        <v>11924299.025999999</v>
      </c>
      <c r="T167" s="5">
        <f>Table1[[#This Row],[Fuel Consumption (mmBtu)]]*Table1[[#This Row],[Emission Factor (kg CO2/ mmBtu)]]*10^3</f>
        <v>782035370983.49048</v>
      </c>
      <c r="U167" s="3">
        <f>Table1[[#This Row],[Emissions (g CO2)]]/(Table1[[#This Row],[Generation (TWh)]]*10^9)</f>
        <v>722.072586049238</v>
      </c>
    </row>
    <row r="168" spans="1:21" x14ac:dyDescent="0.35">
      <c r="A168" t="s">
        <v>46</v>
      </c>
      <c r="B168" t="s">
        <v>3239</v>
      </c>
      <c r="C168" t="str">
        <f>SUBSTITUTE(Table1[[#This Row],[Fuel]],", ",",")</f>
        <v>fossil gas: natural gas</v>
      </c>
      <c r="D168" t="s">
        <v>3239</v>
      </c>
      <c r="H168" t="s">
        <v>3438</v>
      </c>
      <c r="I168">
        <v>322</v>
      </c>
      <c r="J168" t="s">
        <v>3446</v>
      </c>
      <c r="K168">
        <v>1995</v>
      </c>
      <c r="L168" t="s">
        <v>29</v>
      </c>
      <c r="M168" t="s">
        <v>29</v>
      </c>
      <c r="N168">
        <v>-34.625399999999999</v>
      </c>
      <c r="O168">
        <v>-58.339199999999998</v>
      </c>
      <c r="P168" t="s">
        <v>3457</v>
      </c>
      <c r="Q168" s="3">
        <f>Table1[[#This Row],[Capacity (MW)]]*0.395*8760*10^-6</f>
        <v>1.1141844000000001</v>
      </c>
      <c r="R168" s="3" cm="1">
        <f t="array" ref="R168">AVERAGE(VLOOKUP(_xlfn.TEXTSPLIT(Table1[[#This Row],[Fuel (no space after comma)]], ","), FuelList_Final_EF!$A$2:$B$65, 2, FALSE))</f>
        <v>53.06</v>
      </c>
      <c r="S168" s="3">
        <f>Table1[[#This Row],[Generation (TWh)]]*10^9*VLOOKUP(Table1[[#This Row],[Turbine/Engine Technology]],Technology_HR!$A$2:$B$11,2,FALSE)*10^-6</f>
        <v>8410978.0355999991</v>
      </c>
      <c r="T168" s="5">
        <f>Table1[[#This Row],[Fuel Consumption (mmBtu)]]*Table1[[#This Row],[Emission Factor (kg CO2/ mmBtu)]]*10^3</f>
        <v>446286494568.93597</v>
      </c>
      <c r="U168" s="3">
        <f>Table1[[#This Row],[Emissions (g CO2)]]/(Table1[[#This Row],[Generation (TWh)]]*10^9)</f>
        <v>400.54993999999999</v>
      </c>
    </row>
    <row r="169" spans="1:21" x14ac:dyDescent="0.35">
      <c r="A169" t="s">
        <v>46</v>
      </c>
      <c r="B169" t="s">
        <v>3240</v>
      </c>
      <c r="C169" t="str">
        <f>SUBSTITUTE(Table1[[#This Row],[Fuel]],", ",",")</f>
        <v>fossil gas: natural gas,fossil liquids: diesel</v>
      </c>
      <c r="D169" t="s">
        <v>3239</v>
      </c>
      <c r="E169" t="s">
        <v>3258</v>
      </c>
      <c r="H169" t="s">
        <v>3438</v>
      </c>
      <c r="I169">
        <v>851</v>
      </c>
      <c r="J169" t="s">
        <v>3446</v>
      </c>
      <c r="K169">
        <v>1998</v>
      </c>
      <c r="L169" t="s">
        <v>29</v>
      </c>
      <c r="M169" t="s">
        <v>29</v>
      </c>
      <c r="N169">
        <v>-34.625399999999999</v>
      </c>
      <c r="O169">
        <v>-58.339199999999998</v>
      </c>
      <c r="P169" t="s">
        <v>3457</v>
      </c>
      <c r="Q169" s="3">
        <f>Table1[[#This Row],[Capacity (MW)]]*0.395*8760*10^-6</f>
        <v>2.9446302000000002</v>
      </c>
      <c r="R169" s="3" cm="1">
        <f t="array" ref="R169">AVERAGE(VLOOKUP(_xlfn.TEXTSPLIT(Table1[[#This Row],[Fuel (no space after comma)]], ","), FuelList_Final_EF!$A$2:$B$65, 2, FALSE))</f>
        <v>65.583341148886291</v>
      </c>
      <c r="S169" s="3">
        <f>Table1[[#This Row],[Generation (TWh)]]*10^9*VLOOKUP(Table1[[#This Row],[Turbine/Engine Technology]],Technology_HR!$A$2:$B$11,2,FALSE)*10^-6</f>
        <v>22229013.379799999</v>
      </c>
      <c r="T169" s="5">
        <f>Table1[[#This Row],[Fuel Consumption (mmBtu)]]*Table1[[#This Row],[Emission Factor (kg CO2/ mmBtu)]]*10^3</f>
        <v>1457852967890.5811</v>
      </c>
      <c r="U169" s="3">
        <f>Table1[[#This Row],[Emissions (g CO2)]]/(Table1[[#This Row],[Generation (TWh)]]*10^9)</f>
        <v>495.08864233294253</v>
      </c>
    </row>
    <row r="170" spans="1:21" x14ac:dyDescent="0.35">
      <c r="A170" t="s">
        <v>46</v>
      </c>
      <c r="B170" t="s">
        <v>3243</v>
      </c>
      <c r="C170" t="str">
        <f>SUBSTITUTE(Table1[[#This Row],[Fuel]],", ",",")</f>
        <v>fossil gas: natural gas,fossil liquids: fuel oil</v>
      </c>
      <c r="D170" t="s">
        <v>3239</v>
      </c>
      <c r="E170" t="s">
        <v>3275</v>
      </c>
      <c r="H170" t="s">
        <v>3440</v>
      </c>
      <c r="I170">
        <v>123</v>
      </c>
      <c r="J170" t="s">
        <v>3446</v>
      </c>
      <c r="K170">
        <v>1964</v>
      </c>
      <c r="L170" t="s">
        <v>29</v>
      </c>
      <c r="M170" t="s">
        <v>29</v>
      </c>
      <c r="N170">
        <v>-34.625399999999999</v>
      </c>
      <c r="O170">
        <v>-58.339199999999998</v>
      </c>
      <c r="P170" t="s">
        <v>3457</v>
      </c>
      <c r="Q170" s="3">
        <f>Table1[[#This Row],[Capacity (MW)]]*0.395*8760*10^-6</f>
        <v>0.4256046</v>
      </c>
      <c r="R170" s="3" cm="1">
        <f t="array" ref="R170">AVERAGE(VLOOKUP(_xlfn.TEXTSPLIT(Table1[[#This Row],[Fuel (no space after comma)]], ","), FuelList_Final_EF!$A$2:$B$65, 2, FALSE))</f>
        <v>65.583341148886291</v>
      </c>
      <c r="S170" s="3">
        <f>Table1[[#This Row],[Generation (TWh)]]*10^9*VLOOKUP(Table1[[#This Row],[Turbine/Engine Technology]],Technology_HR!$A$2:$B$11,2,FALSE)*10^-6</f>
        <v>4377343.3109999998</v>
      </c>
      <c r="T170" s="5">
        <f>Table1[[#This Row],[Fuel Consumption (mmBtu)]]*Table1[[#This Row],[Emission Factor (kg CO2/ mmBtu)]]*10^3</f>
        <v>287080799691.10846</v>
      </c>
      <c r="U170" s="3">
        <f>Table1[[#This Row],[Emissions (g CO2)]]/(Table1[[#This Row],[Generation (TWh)]]*10^9)</f>
        <v>674.52466371629555</v>
      </c>
    </row>
    <row r="171" spans="1:21" x14ac:dyDescent="0.35">
      <c r="A171" t="s">
        <v>46</v>
      </c>
      <c r="B171" t="s">
        <v>3243</v>
      </c>
      <c r="C171" t="str">
        <f>SUBSTITUTE(Table1[[#This Row],[Fuel]],", ",",")</f>
        <v>fossil gas: natural gas,fossil liquids: fuel oil</v>
      </c>
      <c r="D171" t="s">
        <v>3239</v>
      </c>
      <c r="E171" t="s">
        <v>3275</v>
      </c>
      <c r="H171" t="s">
        <v>3440</v>
      </c>
      <c r="I171">
        <v>116</v>
      </c>
      <c r="J171" t="s">
        <v>3446</v>
      </c>
      <c r="K171">
        <v>1964</v>
      </c>
      <c r="L171" t="s">
        <v>29</v>
      </c>
      <c r="M171" t="s">
        <v>29</v>
      </c>
      <c r="N171">
        <v>-34.625399999999999</v>
      </c>
      <c r="O171">
        <v>-58.339199999999998</v>
      </c>
      <c r="P171" t="s">
        <v>3457</v>
      </c>
      <c r="Q171" s="3">
        <f>Table1[[#This Row],[Capacity (MW)]]*0.395*8760*10^-6</f>
        <v>0.4013832</v>
      </c>
      <c r="R171" s="3" cm="1">
        <f t="array" ref="R171">AVERAGE(VLOOKUP(_xlfn.TEXTSPLIT(Table1[[#This Row],[Fuel (no space after comma)]], ","), FuelList_Final_EF!$A$2:$B$65, 2, FALSE))</f>
        <v>65.583341148886291</v>
      </c>
      <c r="S171" s="3">
        <f>Table1[[#This Row],[Generation (TWh)]]*10^9*VLOOKUP(Table1[[#This Row],[Turbine/Engine Technology]],Technology_HR!$A$2:$B$11,2,FALSE)*10^-6</f>
        <v>4128226.2119999998</v>
      </c>
      <c r="T171" s="5">
        <f>Table1[[#This Row],[Fuel Consumption (mmBtu)]]*Table1[[#This Row],[Emission Factor (kg CO2/ mmBtu)]]*10^3</f>
        <v>270742868001.37054</v>
      </c>
      <c r="U171" s="3">
        <f>Table1[[#This Row],[Emissions (g CO2)]]/(Table1[[#This Row],[Generation (TWh)]]*10^9)</f>
        <v>674.52466371629544</v>
      </c>
    </row>
    <row r="172" spans="1:21" x14ac:dyDescent="0.35">
      <c r="A172" t="s">
        <v>46</v>
      </c>
      <c r="B172" t="s">
        <v>3243</v>
      </c>
      <c r="C172" t="str">
        <f>SUBSTITUTE(Table1[[#This Row],[Fuel]],", ",",")</f>
        <v>fossil gas: natural gas,fossil liquids: fuel oil</v>
      </c>
      <c r="D172" t="s">
        <v>3239</v>
      </c>
      <c r="E172" t="s">
        <v>3275</v>
      </c>
      <c r="H172" t="s">
        <v>3440</v>
      </c>
      <c r="I172">
        <v>112</v>
      </c>
      <c r="J172" t="s">
        <v>3446</v>
      </c>
      <c r="K172">
        <v>1964</v>
      </c>
      <c r="L172" t="s">
        <v>29</v>
      </c>
      <c r="M172" t="s">
        <v>29</v>
      </c>
      <c r="N172">
        <v>-34.625399999999999</v>
      </c>
      <c r="O172">
        <v>-58.339199999999998</v>
      </c>
      <c r="P172" t="s">
        <v>3457</v>
      </c>
      <c r="Q172" s="3">
        <f>Table1[[#This Row],[Capacity (MW)]]*0.395*8760*10^-6</f>
        <v>0.38754240000000001</v>
      </c>
      <c r="R172" s="3" cm="1">
        <f t="array" ref="R172">AVERAGE(VLOOKUP(_xlfn.TEXTSPLIT(Table1[[#This Row],[Fuel (no space after comma)]], ","), FuelList_Final_EF!$A$2:$B$65, 2, FALSE))</f>
        <v>65.583341148886291</v>
      </c>
      <c r="S172" s="3">
        <f>Table1[[#This Row],[Generation (TWh)]]*10^9*VLOOKUP(Table1[[#This Row],[Turbine/Engine Technology]],Technology_HR!$A$2:$B$11,2,FALSE)*10^-6</f>
        <v>3985873.5839999998</v>
      </c>
      <c r="T172" s="5">
        <f>Table1[[#This Row],[Fuel Consumption (mmBtu)]]*Table1[[#This Row],[Emission Factor (kg CO2/ mmBtu)]]*10^3</f>
        <v>261406907035.80606</v>
      </c>
      <c r="U172" s="3">
        <f>Table1[[#This Row],[Emissions (g CO2)]]/(Table1[[#This Row],[Generation (TWh)]]*10^9)</f>
        <v>674.52466371629544</v>
      </c>
    </row>
    <row r="173" spans="1:21" x14ac:dyDescent="0.35">
      <c r="A173" t="s">
        <v>46</v>
      </c>
      <c r="B173" t="s">
        <v>3243</v>
      </c>
      <c r="C173" t="str">
        <f>SUBSTITUTE(Table1[[#This Row],[Fuel]],", ",",")</f>
        <v>fossil gas: natural gas,fossil liquids: fuel oil</v>
      </c>
      <c r="D173" t="s">
        <v>3239</v>
      </c>
      <c r="E173" t="s">
        <v>3275</v>
      </c>
      <c r="H173" t="s">
        <v>3440</v>
      </c>
      <c r="I173">
        <v>120</v>
      </c>
      <c r="J173" t="s">
        <v>3446</v>
      </c>
      <c r="K173">
        <v>1964</v>
      </c>
      <c r="L173" t="s">
        <v>29</v>
      </c>
      <c r="M173" t="s">
        <v>29</v>
      </c>
      <c r="N173">
        <v>-34.625399999999999</v>
      </c>
      <c r="O173">
        <v>-58.339199999999998</v>
      </c>
      <c r="P173" t="s">
        <v>3457</v>
      </c>
      <c r="Q173" s="3">
        <f>Table1[[#This Row],[Capacity (MW)]]*0.395*8760*10^-6</f>
        <v>0.41522400000000004</v>
      </c>
      <c r="R173" s="3" cm="1">
        <f t="array" ref="R173">AVERAGE(VLOOKUP(_xlfn.TEXTSPLIT(Table1[[#This Row],[Fuel (no space after comma)]], ","), FuelList_Final_EF!$A$2:$B$65, 2, FALSE))</f>
        <v>65.583341148886291</v>
      </c>
      <c r="S173" s="3">
        <f>Table1[[#This Row],[Generation (TWh)]]*10^9*VLOOKUP(Table1[[#This Row],[Turbine/Engine Technology]],Technology_HR!$A$2:$B$11,2,FALSE)*10^-6</f>
        <v>4270578.84</v>
      </c>
      <c r="T173" s="5">
        <f>Table1[[#This Row],[Fuel Consumption (mmBtu)]]*Table1[[#This Row],[Emission Factor (kg CO2/ mmBtu)]]*10^3</f>
        <v>280078828966.93512</v>
      </c>
      <c r="U173" s="3">
        <f>Table1[[#This Row],[Emissions (g CO2)]]/(Table1[[#This Row],[Generation (TWh)]]*10^9)</f>
        <v>674.52466371629544</v>
      </c>
    </row>
    <row r="174" spans="1:21" x14ac:dyDescent="0.35">
      <c r="A174" t="s">
        <v>46</v>
      </c>
      <c r="B174" t="s">
        <v>3243</v>
      </c>
      <c r="C174" t="str">
        <f>SUBSTITUTE(Table1[[#This Row],[Fuel]],", ",",")</f>
        <v>fossil gas: natural gas,fossil liquids: fuel oil</v>
      </c>
      <c r="D174" t="s">
        <v>3239</v>
      </c>
      <c r="E174" t="s">
        <v>3275</v>
      </c>
      <c r="H174" t="s">
        <v>3440</v>
      </c>
      <c r="I174">
        <v>350</v>
      </c>
      <c r="J174" t="s">
        <v>3446</v>
      </c>
      <c r="K174">
        <v>1974</v>
      </c>
      <c r="L174" t="s">
        <v>29</v>
      </c>
      <c r="M174" t="s">
        <v>29</v>
      </c>
      <c r="N174">
        <v>-34.625399999999999</v>
      </c>
      <c r="O174">
        <v>-58.339199999999998</v>
      </c>
      <c r="P174" t="s">
        <v>3457</v>
      </c>
      <c r="Q174" s="3">
        <f>Table1[[#This Row],[Capacity (MW)]]*0.395*8760*10^-6</f>
        <v>1.2110699999999999</v>
      </c>
      <c r="R174" s="3" cm="1">
        <f t="array" ref="R174">AVERAGE(VLOOKUP(_xlfn.TEXTSPLIT(Table1[[#This Row],[Fuel (no space after comma)]], ","), FuelList_Final_EF!$A$2:$B$65, 2, FALSE))</f>
        <v>65.583341148886291</v>
      </c>
      <c r="S174" s="3">
        <f>Table1[[#This Row],[Generation (TWh)]]*10^9*VLOOKUP(Table1[[#This Row],[Turbine/Engine Technology]],Technology_HR!$A$2:$B$11,2,FALSE)*10^-6</f>
        <v>12455854.949999997</v>
      </c>
      <c r="T174" s="5">
        <f>Table1[[#This Row],[Fuel Consumption (mmBtu)]]*Table1[[#This Row],[Emission Factor (kg CO2/ mmBtu)]]*10^3</f>
        <v>816896584486.8938</v>
      </c>
      <c r="U174" s="3">
        <f>Table1[[#This Row],[Emissions (g CO2)]]/(Table1[[#This Row],[Generation (TWh)]]*10^9)</f>
        <v>674.52466371629544</v>
      </c>
    </row>
    <row r="175" spans="1:21" x14ac:dyDescent="0.35">
      <c r="A175" t="s">
        <v>46</v>
      </c>
      <c r="B175" t="s">
        <v>3243</v>
      </c>
      <c r="C175" t="str">
        <f>SUBSTITUTE(Table1[[#This Row],[Fuel]],", ",",")</f>
        <v>fossil gas: natural gas,fossil liquids: fuel oil</v>
      </c>
      <c r="D175" t="s">
        <v>3239</v>
      </c>
      <c r="E175" t="s">
        <v>3275</v>
      </c>
      <c r="H175" t="s">
        <v>3440</v>
      </c>
      <c r="I175">
        <v>310</v>
      </c>
      <c r="J175" t="s">
        <v>3446</v>
      </c>
      <c r="K175">
        <v>1985</v>
      </c>
      <c r="L175" t="s">
        <v>29</v>
      </c>
      <c r="M175" t="s">
        <v>29</v>
      </c>
      <c r="N175">
        <v>-34.625399999999999</v>
      </c>
      <c r="O175">
        <v>-58.339199999999998</v>
      </c>
      <c r="P175" t="s">
        <v>3457</v>
      </c>
      <c r="Q175" s="3">
        <f>Table1[[#This Row],[Capacity (MW)]]*0.395*8760*10^-6</f>
        <v>1.072662</v>
      </c>
      <c r="R175" s="3" cm="1">
        <f t="array" ref="R175">AVERAGE(VLOOKUP(_xlfn.TEXTSPLIT(Table1[[#This Row],[Fuel (no space after comma)]], ","), FuelList_Final_EF!$A$2:$B$65, 2, FALSE))</f>
        <v>65.583341148886291</v>
      </c>
      <c r="S175" s="3">
        <f>Table1[[#This Row],[Generation (TWh)]]*10^9*VLOOKUP(Table1[[#This Row],[Turbine/Engine Technology]],Technology_HR!$A$2:$B$11,2,FALSE)*10^-6</f>
        <v>11032328.67</v>
      </c>
      <c r="T175" s="5">
        <f>Table1[[#This Row],[Fuel Consumption (mmBtu)]]*Table1[[#This Row],[Emission Factor (kg CO2/ mmBtu)]]*10^3</f>
        <v>723536974831.24902</v>
      </c>
      <c r="U175" s="3">
        <f>Table1[[#This Row],[Emissions (g CO2)]]/(Table1[[#This Row],[Generation (TWh)]]*10^9)</f>
        <v>674.52466371629555</v>
      </c>
    </row>
    <row r="176" spans="1:21" x14ac:dyDescent="0.35">
      <c r="A176" t="s">
        <v>46</v>
      </c>
      <c r="B176" t="s">
        <v>3240</v>
      </c>
      <c r="C176" t="str">
        <f>SUBSTITUTE(Table1[[#This Row],[Fuel]],", ",",")</f>
        <v>fossil gas: natural gas,fossil liquids: diesel</v>
      </c>
      <c r="D176" t="s">
        <v>3239</v>
      </c>
      <c r="E176" t="s">
        <v>3258</v>
      </c>
      <c r="H176" t="s">
        <v>3436</v>
      </c>
      <c r="I176">
        <v>202</v>
      </c>
      <c r="J176" t="s">
        <v>3450</v>
      </c>
      <c r="K176" t="s">
        <v>29</v>
      </c>
      <c r="L176" t="s">
        <v>29</v>
      </c>
      <c r="M176" t="s">
        <v>29</v>
      </c>
      <c r="N176">
        <v>-34.625399999999999</v>
      </c>
      <c r="O176">
        <v>-58.339199999999998</v>
      </c>
      <c r="P176" t="s">
        <v>3457</v>
      </c>
      <c r="Q176" s="3">
        <f>Table1[[#This Row],[Capacity (MW)]]*0.395*8760*10^-6</f>
        <v>0.69896040000000004</v>
      </c>
      <c r="R176" s="3" cm="1">
        <f t="array" ref="R176">AVERAGE(VLOOKUP(_xlfn.TEXTSPLIT(Table1[[#This Row],[Fuel (no space after comma)]], ","), FuelList_Final_EF!$A$2:$B$65, 2, FALSE))</f>
        <v>65.583341148886291</v>
      </c>
      <c r="S176" s="3">
        <f>Table1[[#This Row],[Generation (TWh)]]*10^9*VLOOKUP(Table1[[#This Row],[Turbine/Engine Technology]],Technology_HR!$A$2:$B$11,2,FALSE)*10^-6</f>
        <v>7695554.0039999997</v>
      </c>
      <c r="T176" s="5">
        <f>Table1[[#This Row],[Fuel Consumption (mmBtu)]]*Table1[[#This Row],[Emission Factor (kg CO2/ mmBtu)]]*10^3</f>
        <v>504700143574.00983</v>
      </c>
      <c r="U176" s="3">
        <f>Table1[[#This Row],[Emissions (g CO2)]]/(Table1[[#This Row],[Generation (TWh)]]*10^9)</f>
        <v>722.072586049238</v>
      </c>
    </row>
    <row r="177" spans="1:21" x14ac:dyDescent="0.35">
      <c r="A177" t="s">
        <v>49</v>
      </c>
      <c r="B177" t="s">
        <v>3239</v>
      </c>
      <c r="C177" t="str">
        <f>SUBSTITUTE(Table1[[#This Row],[Fuel]],", ",",")</f>
        <v>fossil gas: natural gas</v>
      </c>
      <c r="D177" t="s">
        <v>3239</v>
      </c>
      <c r="H177" t="s">
        <v>3436</v>
      </c>
      <c r="I177">
        <v>122.5</v>
      </c>
      <c r="J177" t="s">
        <v>3446</v>
      </c>
      <c r="K177">
        <v>2002</v>
      </c>
      <c r="L177" t="s">
        <v>29</v>
      </c>
      <c r="M177" t="s">
        <v>29</v>
      </c>
      <c r="N177">
        <v>-26.994465000000002</v>
      </c>
      <c r="O177">
        <v>-65.161620999999997</v>
      </c>
      <c r="P177" t="s">
        <v>3457</v>
      </c>
      <c r="Q177" s="3">
        <f>Table1[[#This Row],[Capacity (MW)]]*0.395*8760*10^-6</f>
        <v>0.42387449999999999</v>
      </c>
      <c r="R177" s="3" cm="1">
        <f t="array" ref="R177">AVERAGE(VLOOKUP(_xlfn.TEXTSPLIT(Table1[[#This Row],[Fuel (no space after comma)]], ","), FuelList_Final_EF!$A$2:$B$65, 2, FALSE))</f>
        <v>53.06</v>
      </c>
      <c r="S177" s="3">
        <f>Table1[[#This Row],[Generation (TWh)]]*10^9*VLOOKUP(Table1[[#This Row],[Turbine/Engine Technology]],Technology_HR!$A$2:$B$11,2,FALSE)*10^-6</f>
        <v>4666858.2450000001</v>
      </c>
      <c r="T177" s="5">
        <f>Table1[[#This Row],[Fuel Consumption (mmBtu)]]*Table1[[#This Row],[Emission Factor (kg CO2/ mmBtu)]]*10^3</f>
        <v>247623498479.70004</v>
      </c>
      <c r="U177" s="3">
        <f>Table1[[#This Row],[Emissions (g CO2)]]/(Table1[[#This Row],[Generation (TWh)]]*10^9)</f>
        <v>584.19060000000013</v>
      </c>
    </row>
    <row r="178" spans="1:21" x14ac:dyDescent="0.35">
      <c r="A178" t="s">
        <v>49</v>
      </c>
      <c r="B178" t="s">
        <v>3239</v>
      </c>
      <c r="C178" t="str">
        <f>SUBSTITUTE(Table1[[#This Row],[Fuel]],", ",",")</f>
        <v>fossil gas: natural gas</v>
      </c>
      <c r="D178" t="s">
        <v>3239</v>
      </c>
      <c r="H178" t="s">
        <v>3436</v>
      </c>
      <c r="I178">
        <v>122.5</v>
      </c>
      <c r="J178" t="s">
        <v>3446</v>
      </c>
      <c r="K178">
        <v>2003</v>
      </c>
      <c r="L178" t="s">
        <v>29</v>
      </c>
      <c r="M178" t="s">
        <v>29</v>
      </c>
      <c r="N178">
        <v>-26.994465000000002</v>
      </c>
      <c r="O178">
        <v>-65.161620999999997</v>
      </c>
      <c r="P178" t="s">
        <v>3457</v>
      </c>
      <c r="Q178" s="3">
        <f>Table1[[#This Row],[Capacity (MW)]]*0.395*8760*10^-6</f>
        <v>0.42387449999999999</v>
      </c>
      <c r="R178" s="3" cm="1">
        <f t="array" ref="R178">AVERAGE(VLOOKUP(_xlfn.TEXTSPLIT(Table1[[#This Row],[Fuel (no space after comma)]], ","), FuelList_Final_EF!$A$2:$B$65, 2, FALSE))</f>
        <v>53.06</v>
      </c>
      <c r="S178" s="3">
        <f>Table1[[#This Row],[Generation (TWh)]]*10^9*VLOOKUP(Table1[[#This Row],[Turbine/Engine Technology]],Technology_HR!$A$2:$B$11,2,FALSE)*10^-6</f>
        <v>4666858.2450000001</v>
      </c>
      <c r="T178" s="5">
        <f>Table1[[#This Row],[Fuel Consumption (mmBtu)]]*Table1[[#This Row],[Emission Factor (kg CO2/ mmBtu)]]*10^3</f>
        <v>247623498479.70004</v>
      </c>
      <c r="U178" s="3">
        <f>Table1[[#This Row],[Emissions (g CO2)]]/(Table1[[#This Row],[Generation (TWh)]]*10^9)</f>
        <v>584.19060000000013</v>
      </c>
    </row>
    <row r="179" spans="1:21" x14ac:dyDescent="0.35">
      <c r="A179" t="s">
        <v>50</v>
      </c>
      <c r="B179" t="s">
        <v>3240</v>
      </c>
      <c r="C179" t="str">
        <f>SUBSTITUTE(Table1[[#This Row],[Fuel]],", ",",")</f>
        <v>fossil gas: natural gas,fossil liquids: diesel</v>
      </c>
      <c r="D179" t="s">
        <v>3239</v>
      </c>
      <c r="E179" t="s">
        <v>3258</v>
      </c>
      <c r="H179" t="s">
        <v>3438</v>
      </c>
      <c r="I179">
        <v>516.6</v>
      </c>
      <c r="J179" t="s">
        <v>3446</v>
      </c>
      <c r="K179">
        <v>2001</v>
      </c>
      <c r="L179" t="s">
        <v>29</v>
      </c>
      <c r="M179" t="s">
        <v>29</v>
      </c>
      <c r="N179">
        <v>-34.652900000000002</v>
      </c>
      <c r="O179">
        <v>-58.341900000000003</v>
      </c>
      <c r="P179" t="s">
        <v>3457</v>
      </c>
      <c r="Q179" s="3">
        <f>Table1[[#This Row],[Capacity (MW)]]*0.395*8760*10^-6</f>
        <v>1.78753932</v>
      </c>
      <c r="R179" s="3" cm="1">
        <f t="array" ref="R179">AVERAGE(VLOOKUP(_xlfn.TEXTSPLIT(Table1[[#This Row],[Fuel (no space after comma)]], ","), FuelList_Final_EF!$A$2:$B$65, 2, FALSE))</f>
        <v>65.583341148886291</v>
      </c>
      <c r="S179" s="3">
        <f>Table1[[#This Row],[Generation (TWh)]]*10^9*VLOOKUP(Table1[[#This Row],[Turbine/Engine Technology]],Technology_HR!$A$2:$B$11,2,FALSE)*10^-6</f>
        <v>13494134.326679999</v>
      </c>
      <c r="T179" s="5">
        <f>Table1[[#This Row],[Fuel Consumption (mmBtu)]]*Table1[[#This Row],[Emission Factor (kg CO2/ mmBtu)]]*10^3</f>
        <v>884990415055.55139</v>
      </c>
      <c r="U179" s="3">
        <f>Table1[[#This Row],[Emissions (g CO2)]]/(Table1[[#This Row],[Generation (TWh)]]*10^9)</f>
        <v>495.08864233294258</v>
      </c>
    </row>
    <row r="180" spans="1:21" x14ac:dyDescent="0.35">
      <c r="A180" t="s">
        <v>48</v>
      </c>
      <c r="B180" t="s">
        <v>3240</v>
      </c>
      <c r="C180" t="str">
        <f>SUBSTITUTE(Table1[[#This Row],[Fuel]],", ",",")</f>
        <v>fossil gas: natural gas,fossil liquids: diesel</v>
      </c>
      <c r="D180" t="s">
        <v>3239</v>
      </c>
      <c r="E180" t="s">
        <v>3258</v>
      </c>
      <c r="H180" t="s">
        <v>3438</v>
      </c>
      <c r="I180">
        <v>344.4</v>
      </c>
      <c r="J180" t="s">
        <v>3446</v>
      </c>
      <c r="K180">
        <v>2001</v>
      </c>
      <c r="L180" t="s">
        <v>29</v>
      </c>
      <c r="M180" t="s">
        <v>29</v>
      </c>
      <c r="N180">
        <v>-34.652900000000002</v>
      </c>
      <c r="O180">
        <v>-58.341900000000003</v>
      </c>
      <c r="P180" t="s">
        <v>3457</v>
      </c>
      <c r="Q180" s="3">
        <f>Table1[[#This Row],[Capacity (MW)]]*0.395*8760*10^-6</f>
        <v>1.1916928800000002</v>
      </c>
      <c r="R180" s="3" cm="1">
        <f t="array" ref="R180">AVERAGE(VLOOKUP(_xlfn.TEXTSPLIT(Table1[[#This Row],[Fuel (no space after comma)]], ","), FuelList_Final_EF!$A$2:$B$65, 2, FALSE))</f>
        <v>65.583341148886291</v>
      </c>
      <c r="S180" s="3">
        <f>Table1[[#This Row],[Generation (TWh)]]*10^9*VLOOKUP(Table1[[#This Row],[Turbine/Engine Technology]],Technology_HR!$A$2:$B$11,2,FALSE)*10^-6</f>
        <v>8996089.5511200018</v>
      </c>
      <c r="T180" s="5">
        <f>Table1[[#This Row],[Fuel Consumption (mmBtu)]]*Table1[[#This Row],[Emission Factor (kg CO2/ mmBtu)]]*10^3</f>
        <v>589993610037.03442</v>
      </c>
      <c r="U180" s="3">
        <f>Table1[[#This Row],[Emissions (g CO2)]]/(Table1[[#This Row],[Generation (TWh)]]*10^9)</f>
        <v>495.08864233294264</v>
      </c>
    </row>
    <row r="181" spans="1:21" x14ac:dyDescent="0.35">
      <c r="A181" t="s">
        <v>50</v>
      </c>
      <c r="B181" t="s">
        <v>3240</v>
      </c>
      <c r="C181" t="str">
        <f>SUBSTITUTE(Table1[[#This Row],[Fuel]],", ",",")</f>
        <v>fossil gas: natural gas,fossil liquids: diesel</v>
      </c>
      <c r="D181" t="s">
        <v>3239</v>
      </c>
      <c r="E181" t="s">
        <v>3258</v>
      </c>
      <c r="H181" t="s">
        <v>3438</v>
      </c>
      <c r="I181">
        <v>39</v>
      </c>
      <c r="J181" t="s">
        <v>3450</v>
      </c>
      <c r="K181" t="s">
        <v>29</v>
      </c>
      <c r="L181" t="s">
        <v>29</v>
      </c>
      <c r="M181" t="s">
        <v>29</v>
      </c>
      <c r="N181">
        <v>-34.652900000000002</v>
      </c>
      <c r="O181">
        <v>-58.341900000000003</v>
      </c>
      <c r="P181" t="s">
        <v>3457</v>
      </c>
      <c r="Q181" s="3">
        <f>Table1[[#This Row],[Capacity (MW)]]*0.395*8760*10^-6</f>
        <v>0.13494780000000001</v>
      </c>
      <c r="R181" s="3" cm="1">
        <f t="array" ref="R181">AVERAGE(VLOOKUP(_xlfn.TEXTSPLIT(Table1[[#This Row],[Fuel (no space after comma)]], ","), FuelList_Final_EF!$A$2:$B$65, 2, FALSE))</f>
        <v>65.583341148886291</v>
      </c>
      <c r="S181" s="3">
        <f>Table1[[#This Row],[Generation (TWh)]]*10^9*VLOOKUP(Table1[[#This Row],[Turbine/Engine Technology]],Technology_HR!$A$2:$B$11,2,FALSE)*10^-6</f>
        <v>1018720.9421999999</v>
      </c>
      <c r="T181" s="5">
        <f>Table1[[#This Row],[Fuel Consumption (mmBtu)]]*Table1[[#This Row],[Emission Factor (kg CO2/ mmBtu)]]*10^3</f>
        <v>66811123087.817467</v>
      </c>
      <c r="U181" s="3">
        <f>Table1[[#This Row],[Emissions (g CO2)]]/(Table1[[#This Row],[Generation (TWh)]]*10^9)</f>
        <v>495.08864233294258</v>
      </c>
    </row>
    <row r="182" spans="1:21" x14ac:dyDescent="0.35">
      <c r="A182" t="s">
        <v>48</v>
      </c>
      <c r="B182" t="s">
        <v>3240</v>
      </c>
      <c r="C182" t="str">
        <f>SUBSTITUTE(Table1[[#This Row],[Fuel]],", ",",")</f>
        <v>fossil gas: natural gas,fossil liquids: diesel</v>
      </c>
      <c r="D182" t="s">
        <v>3239</v>
      </c>
      <c r="E182" t="s">
        <v>3258</v>
      </c>
      <c r="H182" t="s">
        <v>3438</v>
      </c>
      <c r="I182">
        <v>26</v>
      </c>
      <c r="J182" t="s">
        <v>3450</v>
      </c>
      <c r="K182" t="s">
        <v>29</v>
      </c>
      <c r="L182" t="s">
        <v>29</v>
      </c>
      <c r="M182" t="s">
        <v>29</v>
      </c>
      <c r="N182">
        <v>-34.652900000000002</v>
      </c>
      <c r="O182">
        <v>-58.341900000000003</v>
      </c>
      <c r="P182" t="s">
        <v>3457</v>
      </c>
      <c r="Q182" s="3">
        <f>Table1[[#This Row],[Capacity (MW)]]*0.395*8760*10^-6</f>
        <v>8.9965199999999995E-2</v>
      </c>
      <c r="R182" s="3" cm="1">
        <f t="array" ref="R182">AVERAGE(VLOOKUP(_xlfn.TEXTSPLIT(Table1[[#This Row],[Fuel (no space after comma)]], ","), FuelList_Final_EF!$A$2:$B$65, 2, FALSE))</f>
        <v>65.583341148886291</v>
      </c>
      <c r="S182" s="3">
        <f>Table1[[#This Row],[Generation (TWh)]]*10^9*VLOOKUP(Table1[[#This Row],[Turbine/Engine Technology]],Technology_HR!$A$2:$B$11,2,FALSE)*10^-6</f>
        <v>679147.29479999992</v>
      </c>
      <c r="T182" s="5">
        <f>Table1[[#This Row],[Fuel Consumption (mmBtu)]]*Table1[[#This Row],[Emission Factor (kg CO2/ mmBtu)]]*10^3</f>
        <v>44540748725.211639</v>
      </c>
      <c r="U182" s="3">
        <f>Table1[[#This Row],[Emissions (g CO2)]]/(Table1[[#This Row],[Generation (TWh)]]*10^9)</f>
        <v>495.08864233294253</v>
      </c>
    </row>
    <row r="183" spans="1:21" x14ac:dyDescent="0.35">
      <c r="A183" t="s">
        <v>51</v>
      </c>
      <c r="B183" t="s">
        <v>3239</v>
      </c>
      <c r="C183" t="str">
        <f>SUBSTITUTE(Table1[[#This Row],[Fuel]],", ",",")</f>
        <v>fossil gas: natural gas</v>
      </c>
      <c r="D183" t="s">
        <v>3239</v>
      </c>
      <c r="H183" t="s">
        <v>3438</v>
      </c>
      <c r="I183">
        <v>63</v>
      </c>
      <c r="J183" t="s">
        <v>3446</v>
      </c>
      <c r="K183">
        <v>2001</v>
      </c>
      <c r="L183" t="s">
        <v>29</v>
      </c>
      <c r="M183" t="s">
        <v>29</v>
      </c>
      <c r="N183">
        <v>-45.814397</v>
      </c>
      <c r="O183">
        <v>-67.444310999999999</v>
      </c>
      <c r="P183" t="s">
        <v>3457</v>
      </c>
      <c r="Q183" s="3">
        <f>Table1[[#This Row],[Capacity (MW)]]*0.395*8760*10^-6</f>
        <v>0.21799260000000001</v>
      </c>
      <c r="R183" s="3" cm="1">
        <f t="array" ref="R183">AVERAGE(VLOOKUP(_xlfn.TEXTSPLIT(Table1[[#This Row],[Fuel (no space after comma)]], ","), FuelList_Final_EF!$A$2:$B$65, 2, FALSE))</f>
        <v>53.06</v>
      </c>
      <c r="S183" s="3">
        <f>Table1[[#This Row],[Generation (TWh)]]*10^9*VLOOKUP(Table1[[#This Row],[Turbine/Engine Technology]],Technology_HR!$A$2:$B$11,2,FALSE)*10^-6</f>
        <v>1645626.1373999999</v>
      </c>
      <c r="T183" s="5">
        <f>Table1[[#This Row],[Fuel Consumption (mmBtu)]]*Table1[[#This Row],[Emission Factor (kg CO2/ mmBtu)]]*10^3</f>
        <v>87316922850.444</v>
      </c>
      <c r="U183" s="3">
        <f>Table1[[#This Row],[Emissions (g CO2)]]/(Table1[[#This Row],[Generation (TWh)]]*10^9)</f>
        <v>400.54993999999999</v>
      </c>
    </row>
    <row r="184" spans="1:21" x14ac:dyDescent="0.35">
      <c r="A184" t="s">
        <v>50</v>
      </c>
      <c r="B184" t="s">
        <v>3240</v>
      </c>
      <c r="C184" t="str">
        <f>SUBSTITUTE(Table1[[#This Row],[Fuel]],", ",",")</f>
        <v>fossil gas: natural gas,fossil liquids: diesel</v>
      </c>
      <c r="D184" t="s">
        <v>3239</v>
      </c>
      <c r="E184" t="s">
        <v>3258</v>
      </c>
      <c r="H184" t="s">
        <v>3438</v>
      </c>
      <c r="I184">
        <v>424</v>
      </c>
      <c r="J184" t="s">
        <v>3446</v>
      </c>
      <c r="K184">
        <v>2023</v>
      </c>
      <c r="L184" t="s">
        <v>29</v>
      </c>
      <c r="M184" t="s">
        <v>29</v>
      </c>
      <c r="N184">
        <v>-34.858612999999998</v>
      </c>
      <c r="O184">
        <v>-57.952353000000002</v>
      </c>
      <c r="P184" t="s">
        <v>3457</v>
      </c>
      <c r="Q184" s="3">
        <f>Table1[[#This Row],[Capacity (MW)]]*0.395*8760*10^-6</f>
        <v>1.4671247999999999</v>
      </c>
      <c r="R184" s="3" cm="1">
        <f t="array" ref="R184">AVERAGE(VLOOKUP(_xlfn.TEXTSPLIT(Table1[[#This Row],[Fuel (no space after comma)]], ","), FuelList_Final_EF!$A$2:$B$65, 2, FALSE))</f>
        <v>65.583341148886291</v>
      </c>
      <c r="S184" s="3">
        <f>Table1[[#This Row],[Generation (TWh)]]*10^9*VLOOKUP(Table1[[#This Row],[Turbine/Engine Technology]],Technology_HR!$A$2:$B$11,2,FALSE)*10^-6</f>
        <v>11075325.1152</v>
      </c>
      <c r="T184" s="5">
        <f>Table1[[#This Row],[Fuel Consumption (mmBtu)]]*Table1[[#This Row],[Emission Factor (kg CO2/ mmBtu)]]*10^3</f>
        <v>726356825364.98999</v>
      </c>
      <c r="U184" s="3">
        <f>Table1[[#This Row],[Emissions (g CO2)]]/(Table1[[#This Row],[Generation (TWh)]]*10^9)</f>
        <v>495.08864233294264</v>
      </c>
    </row>
    <row r="185" spans="1:21" x14ac:dyDescent="0.35">
      <c r="A185" t="s">
        <v>52</v>
      </c>
      <c r="B185" t="s">
        <v>3240</v>
      </c>
      <c r="C185" t="str">
        <f>SUBSTITUTE(Table1[[#This Row],[Fuel]],", ",",")</f>
        <v>fossil gas: natural gas,fossil liquids: diesel</v>
      </c>
      <c r="D185" t="s">
        <v>3239</v>
      </c>
      <c r="E185" t="s">
        <v>3258</v>
      </c>
      <c r="H185" t="s">
        <v>3438</v>
      </c>
      <c r="I185">
        <v>424</v>
      </c>
      <c r="J185" t="s">
        <v>3446</v>
      </c>
      <c r="K185">
        <v>2023</v>
      </c>
      <c r="L185" t="s">
        <v>29</v>
      </c>
      <c r="M185" t="s">
        <v>29</v>
      </c>
      <c r="N185">
        <v>-34.858612999999998</v>
      </c>
      <c r="O185">
        <v>-57.952353000000002</v>
      </c>
      <c r="P185" t="s">
        <v>3457</v>
      </c>
      <c r="Q185" s="3">
        <f>Table1[[#This Row],[Capacity (MW)]]*0.395*8760*10^-6</f>
        <v>1.4671247999999999</v>
      </c>
      <c r="R185" s="3" cm="1">
        <f t="array" ref="R185">AVERAGE(VLOOKUP(_xlfn.TEXTSPLIT(Table1[[#This Row],[Fuel (no space after comma)]], ","), FuelList_Final_EF!$A$2:$B$65, 2, FALSE))</f>
        <v>65.583341148886291</v>
      </c>
      <c r="S185" s="3">
        <f>Table1[[#This Row],[Generation (TWh)]]*10^9*VLOOKUP(Table1[[#This Row],[Turbine/Engine Technology]],Technology_HR!$A$2:$B$11,2,FALSE)*10^-6</f>
        <v>11075325.1152</v>
      </c>
      <c r="T185" s="5">
        <f>Table1[[#This Row],[Fuel Consumption (mmBtu)]]*Table1[[#This Row],[Emission Factor (kg CO2/ mmBtu)]]*10^3</f>
        <v>726356825364.98999</v>
      </c>
      <c r="U185" s="3">
        <f>Table1[[#This Row],[Emissions (g CO2)]]/(Table1[[#This Row],[Generation (TWh)]]*10^9)</f>
        <v>495.08864233294264</v>
      </c>
    </row>
    <row r="186" spans="1:21" x14ac:dyDescent="0.35">
      <c r="A186" t="s">
        <v>53</v>
      </c>
      <c r="B186" t="s">
        <v>3240</v>
      </c>
      <c r="C186" t="str">
        <f>SUBSTITUTE(Table1[[#This Row],[Fuel]],", ",",")</f>
        <v>fossil gas: natural gas,fossil liquids: diesel</v>
      </c>
      <c r="D186" t="s">
        <v>3239</v>
      </c>
      <c r="E186" t="s">
        <v>3258</v>
      </c>
      <c r="H186" t="s">
        <v>3438</v>
      </c>
      <c r="I186">
        <v>304</v>
      </c>
      <c r="J186" t="s">
        <v>3446</v>
      </c>
      <c r="K186">
        <v>2024</v>
      </c>
      <c r="L186" t="s">
        <v>29</v>
      </c>
      <c r="M186" t="s">
        <v>29</v>
      </c>
      <c r="N186">
        <v>-34.903289000000001</v>
      </c>
      <c r="O186">
        <v>-58.616194</v>
      </c>
      <c r="P186" t="s">
        <v>3457</v>
      </c>
      <c r="Q186" s="3">
        <f>Table1[[#This Row],[Capacity (MW)]]*0.395*8760*10^-6</f>
        <v>1.0519008000000001</v>
      </c>
      <c r="R186" s="3" cm="1">
        <f t="array" ref="R186">AVERAGE(VLOOKUP(_xlfn.TEXTSPLIT(Table1[[#This Row],[Fuel (no space after comma)]], ","), FuelList_Final_EF!$A$2:$B$65, 2, FALSE))</f>
        <v>65.583341148886291</v>
      </c>
      <c r="S186" s="3">
        <f>Table1[[#This Row],[Generation (TWh)]]*10^9*VLOOKUP(Table1[[#This Row],[Turbine/Engine Technology]],Technology_HR!$A$2:$B$11,2,FALSE)*10^-6</f>
        <v>7940799.139200001</v>
      </c>
      <c r="T186" s="5">
        <f>Table1[[#This Row],[Fuel Consumption (mmBtu)]]*Table1[[#This Row],[Emission Factor (kg CO2/ mmBtu)]]*10^3</f>
        <v>520784138940.93628</v>
      </c>
      <c r="U186" s="3">
        <f>Table1[[#This Row],[Emissions (g CO2)]]/(Table1[[#This Row],[Generation (TWh)]]*10^9)</f>
        <v>495.08864233294264</v>
      </c>
    </row>
    <row r="187" spans="1:21" x14ac:dyDescent="0.35">
      <c r="A187" t="s">
        <v>54</v>
      </c>
      <c r="B187" t="s">
        <v>3239</v>
      </c>
      <c r="C187" t="str">
        <f>SUBSTITUTE(Table1[[#This Row],[Fuel]],", ",",")</f>
        <v>fossil gas: natural gas</v>
      </c>
      <c r="D187" t="s">
        <v>3239</v>
      </c>
      <c r="H187" t="s">
        <v>3437</v>
      </c>
      <c r="I187">
        <v>108.4</v>
      </c>
      <c r="J187" t="s">
        <v>3450</v>
      </c>
      <c r="K187" t="s">
        <v>29</v>
      </c>
      <c r="L187" t="s">
        <v>29</v>
      </c>
      <c r="M187" t="s">
        <v>29</v>
      </c>
      <c r="N187">
        <v>-30.944168999999999</v>
      </c>
      <c r="O187">
        <v>-58.771645999999997</v>
      </c>
      <c r="P187" t="s">
        <v>3457</v>
      </c>
      <c r="Q187" s="3">
        <f>Table1[[#This Row],[Capacity (MW)]]*0.395*8760*10^-6</f>
        <v>0.37508568000000003</v>
      </c>
      <c r="R187" s="3" cm="1">
        <f t="array" ref="R187">AVERAGE(VLOOKUP(_xlfn.TEXTSPLIT(Table1[[#This Row],[Fuel (no space after comma)]], ","), FuelList_Final_EF!$A$2:$B$65, 2, FALSE))</f>
        <v>53.06</v>
      </c>
      <c r="S187" s="3">
        <f>Table1[[#This Row],[Generation (TWh)]]*10^9*VLOOKUP(Table1[[#This Row],[Turbine/Engine Technology]],Technology_HR!$A$2:$B$11,2,FALSE)*10^-6</f>
        <v>3338262.5520000001</v>
      </c>
      <c r="T187" s="5">
        <f>Table1[[#This Row],[Fuel Consumption (mmBtu)]]*Table1[[#This Row],[Emission Factor (kg CO2/ mmBtu)]]*10^3</f>
        <v>177128211009.12003</v>
      </c>
      <c r="U187" s="3">
        <f>Table1[[#This Row],[Emissions (g CO2)]]/(Table1[[#This Row],[Generation (TWh)]]*10^9)</f>
        <v>472.23399999999998</v>
      </c>
    </row>
    <row r="188" spans="1:21" x14ac:dyDescent="0.35">
      <c r="A188" t="s">
        <v>53</v>
      </c>
      <c r="B188" t="s">
        <v>3240</v>
      </c>
      <c r="C188" t="str">
        <f>SUBSTITUTE(Table1[[#This Row],[Fuel]],", ",",")</f>
        <v>fossil gas: natural gas,fossil liquids: diesel</v>
      </c>
      <c r="D188" t="s">
        <v>3239</v>
      </c>
      <c r="E188" t="s">
        <v>3258</v>
      </c>
      <c r="H188" t="s">
        <v>3436</v>
      </c>
      <c r="I188">
        <v>60</v>
      </c>
      <c r="J188" t="s">
        <v>3446</v>
      </c>
      <c r="K188">
        <v>2015</v>
      </c>
      <c r="L188" t="s">
        <v>29</v>
      </c>
      <c r="M188" t="s">
        <v>29</v>
      </c>
      <c r="N188">
        <v>-28.607199999999999</v>
      </c>
      <c r="O188">
        <v>-65.122799999999998</v>
      </c>
      <c r="P188" t="s">
        <v>3457</v>
      </c>
      <c r="Q188" s="3">
        <f>Table1[[#This Row],[Capacity (MW)]]*0.395*8760*10^-6</f>
        <v>0.20761200000000002</v>
      </c>
      <c r="R188" s="3" cm="1">
        <f t="array" ref="R188">AVERAGE(VLOOKUP(_xlfn.TEXTSPLIT(Table1[[#This Row],[Fuel (no space after comma)]], ","), FuelList_Final_EF!$A$2:$B$65, 2, FALSE))</f>
        <v>65.583341148886291</v>
      </c>
      <c r="S188" s="3">
        <f>Table1[[#This Row],[Generation (TWh)]]*10^9*VLOOKUP(Table1[[#This Row],[Turbine/Engine Technology]],Technology_HR!$A$2:$B$11,2,FALSE)*10^-6</f>
        <v>2285808.1200000006</v>
      </c>
      <c r="T188" s="5">
        <f>Table1[[#This Row],[Fuel Consumption (mmBtu)]]*Table1[[#This Row],[Emission Factor (kg CO2/ mmBtu)]]*10^3</f>
        <v>149910933734.85446</v>
      </c>
      <c r="U188" s="3">
        <f>Table1[[#This Row],[Emissions (g CO2)]]/(Table1[[#This Row],[Generation (TWh)]]*10^9)</f>
        <v>722.07258604923823</v>
      </c>
    </row>
    <row r="189" spans="1:21" x14ac:dyDescent="0.35">
      <c r="A189" t="s">
        <v>52</v>
      </c>
      <c r="B189" t="s">
        <v>3239</v>
      </c>
      <c r="C189" t="str">
        <f>SUBSTITUTE(Table1[[#This Row],[Fuel]],", ",",")</f>
        <v>fossil gas: natural gas</v>
      </c>
      <c r="D189" t="s">
        <v>3239</v>
      </c>
      <c r="H189" t="s">
        <v>3438</v>
      </c>
      <c r="I189">
        <v>684</v>
      </c>
      <c r="J189" t="s">
        <v>3446</v>
      </c>
      <c r="K189">
        <v>1999</v>
      </c>
      <c r="L189" t="s">
        <v>29</v>
      </c>
      <c r="M189" t="s">
        <v>29</v>
      </c>
      <c r="N189">
        <v>-34.902200000000001</v>
      </c>
      <c r="O189">
        <v>-58.7333</v>
      </c>
      <c r="P189" t="s">
        <v>3457</v>
      </c>
      <c r="Q189" s="3">
        <f>Table1[[#This Row],[Capacity (MW)]]*0.395*8760*10^-6</f>
        <v>2.3667768000000002</v>
      </c>
      <c r="R189" s="3" cm="1">
        <f t="array" ref="R189">AVERAGE(VLOOKUP(_xlfn.TEXTSPLIT(Table1[[#This Row],[Fuel (no space after comma)]], ","), FuelList_Final_EF!$A$2:$B$65, 2, FALSE))</f>
        <v>53.06</v>
      </c>
      <c r="S189" s="3">
        <f>Table1[[#This Row],[Generation (TWh)]]*10^9*VLOOKUP(Table1[[#This Row],[Turbine/Engine Technology]],Technology_HR!$A$2:$B$11,2,FALSE)*10^-6</f>
        <v>17866798.063200001</v>
      </c>
      <c r="T189" s="5">
        <f>Table1[[#This Row],[Fuel Consumption (mmBtu)]]*Table1[[#This Row],[Emission Factor (kg CO2/ mmBtu)]]*10^3</f>
        <v>948012305233.39209</v>
      </c>
      <c r="U189" s="3">
        <f>Table1[[#This Row],[Emissions (g CO2)]]/(Table1[[#This Row],[Generation (TWh)]]*10^9)</f>
        <v>400.54994000000005</v>
      </c>
    </row>
    <row r="190" spans="1:21" x14ac:dyDescent="0.35">
      <c r="A190" t="s">
        <v>52</v>
      </c>
      <c r="B190" t="s">
        <v>3239</v>
      </c>
      <c r="C190" t="str">
        <f>SUBSTITUTE(Table1[[#This Row],[Fuel]],", ",",")</f>
        <v>fossil gas: natural gas</v>
      </c>
      <c r="D190" t="s">
        <v>3239</v>
      </c>
      <c r="H190" t="s">
        <v>3438</v>
      </c>
      <c r="I190">
        <v>569</v>
      </c>
      <c r="J190" t="s">
        <v>3446</v>
      </c>
      <c r="K190">
        <v>2020</v>
      </c>
      <c r="L190" t="s">
        <v>29</v>
      </c>
      <c r="M190" t="s">
        <v>29</v>
      </c>
      <c r="N190">
        <v>-34.902200000000001</v>
      </c>
      <c r="O190">
        <v>-58.7333</v>
      </c>
      <c r="P190" t="s">
        <v>3457</v>
      </c>
      <c r="Q190" s="3">
        <f>Table1[[#This Row],[Capacity (MW)]]*0.395*8760*10^-6</f>
        <v>1.9688538000000002</v>
      </c>
      <c r="R190" s="3" cm="1">
        <f t="array" ref="R190">AVERAGE(VLOOKUP(_xlfn.TEXTSPLIT(Table1[[#This Row],[Fuel (no space after comma)]], ","), FuelList_Final_EF!$A$2:$B$65, 2, FALSE))</f>
        <v>53.06</v>
      </c>
      <c r="S190" s="3">
        <f>Table1[[#This Row],[Generation (TWh)]]*10^9*VLOOKUP(Table1[[#This Row],[Turbine/Engine Technology]],Technology_HR!$A$2:$B$11,2,FALSE)*10^-6</f>
        <v>14862877.336200001</v>
      </c>
      <c r="T190" s="5">
        <f>Table1[[#This Row],[Fuel Consumption (mmBtu)]]*Table1[[#This Row],[Emission Factor (kg CO2/ mmBtu)]]*10^3</f>
        <v>788624271458.77209</v>
      </c>
      <c r="U190" s="3">
        <f>Table1[[#This Row],[Emissions (g CO2)]]/(Table1[[#This Row],[Generation (TWh)]]*10^9)</f>
        <v>400.54993999999999</v>
      </c>
    </row>
    <row r="191" spans="1:21" x14ac:dyDescent="0.35">
      <c r="A191" t="s">
        <v>52</v>
      </c>
      <c r="B191" t="s">
        <v>3239</v>
      </c>
      <c r="C191" t="str">
        <f>SUBSTITUTE(Table1[[#This Row],[Fuel]],", ",",")</f>
        <v>fossil gas: natural gas</v>
      </c>
      <c r="D191" t="s">
        <v>3239</v>
      </c>
      <c r="H191" t="s">
        <v>3436</v>
      </c>
      <c r="I191">
        <v>300</v>
      </c>
      <c r="J191" t="s">
        <v>3450</v>
      </c>
      <c r="K191" t="s">
        <v>29</v>
      </c>
      <c r="L191" t="s">
        <v>29</v>
      </c>
      <c r="M191" t="s">
        <v>29</v>
      </c>
      <c r="N191">
        <v>-34.902200000000001</v>
      </c>
      <c r="O191">
        <v>-58.7333</v>
      </c>
      <c r="P191" t="s">
        <v>3457</v>
      </c>
      <c r="Q191" s="3">
        <f>Table1[[#This Row],[Capacity (MW)]]*0.395*8760*10^-6</f>
        <v>1.03806</v>
      </c>
      <c r="R191" s="3" cm="1">
        <f t="array" ref="R191">AVERAGE(VLOOKUP(_xlfn.TEXTSPLIT(Table1[[#This Row],[Fuel (no space after comma)]], ","), FuelList_Final_EF!$A$2:$B$65, 2, FALSE))</f>
        <v>53.06</v>
      </c>
      <c r="S191" s="3">
        <f>Table1[[#This Row],[Generation (TWh)]]*10^9*VLOOKUP(Table1[[#This Row],[Turbine/Engine Technology]],Technology_HR!$A$2:$B$11,2,FALSE)*10^-6</f>
        <v>11429040.6</v>
      </c>
      <c r="T191" s="5">
        <f>Table1[[#This Row],[Fuel Consumption (mmBtu)]]*Table1[[#This Row],[Emission Factor (kg CO2/ mmBtu)]]*10^3</f>
        <v>606424894236</v>
      </c>
      <c r="U191" s="3">
        <f>Table1[[#This Row],[Emissions (g CO2)]]/(Table1[[#This Row],[Generation (TWh)]]*10^9)</f>
        <v>584.19060000000002</v>
      </c>
    </row>
    <row r="192" spans="1:21" x14ac:dyDescent="0.35">
      <c r="A192" t="s">
        <v>39</v>
      </c>
      <c r="B192" t="s">
        <v>3239</v>
      </c>
      <c r="C192" t="str">
        <f>SUBSTITUTE(Table1[[#This Row],[Fuel]],", ",",")</f>
        <v>fossil gas: natural gas</v>
      </c>
      <c r="D192" t="s">
        <v>3239</v>
      </c>
      <c r="H192" t="s">
        <v>3438</v>
      </c>
      <c r="I192">
        <v>250</v>
      </c>
      <c r="J192" t="s">
        <v>3446</v>
      </c>
      <c r="K192">
        <v>2020</v>
      </c>
      <c r="L192" t="s">
        <v>29</v>
      </c>
      <c r="M192" t="s">
        <v>29</v>
      </c>
      <c r="N192">
        <v>-33.455263000000002</v>
      </c>
      <c r="O192">
        <v>-60.283586</v>
      </c>
      <c r="P192" t="s">
        <v>3457</v>
      </c>
      <c r="Q192" s="3">
        <f>Table1[[#This Row],[Capacity (MW)]]*0.395*8760*10^-6</f>
        <v>0.86504999999999999</v>
      </c>
      <c r="R192" s="3" cm="1">
        <f t="array" ref="R192">AVERAGE(VLOOKUP(_xlfn.TEXTSPLIT(Table1[[#This Row],[Fuel (no space after comma)]], ","), FuelList_Final_EF!$A$2:$B$65, 2, FALSE))</f>
        <v>53.06</v>
      </c>
      <c r="S192" s="3">
        <f>Table1[[#This Row],[Generation (TWh)]]*10^9*VLOOKUP(Table1[[#This Row],[Turbine/Engine Technology]],Technology_HR!$A$2:$B$11,2,FALSE)*10^-6</f>
        <v>6530262.4499999993</v>
      </c>
      <c r="T192" s="5">
        <f>Table1[[#This Row],[Fuel Consumption (mmBtu)]]*Table1[[#This Row],[Emission Factor (kg CO2/ mmBtu)]]*10^3</f>
        <v>346495725597</v>
      </c>
      <c r="U192" s="3">
        <f>Table1[[#This Row],[Emissions (g CO2)]]/(Table1[[#This Row],[Generation (TWh)]]*10^9)</f>
        <v>400.54993999999999</v>
      </c>
    </row>
    <row r="193" spans="1:21" x14ac:dyDescent="0.35">
      <c r="A193" t="s">
        <v>47</v>
      </c>
      <c r="B193" t="s">
        <v>3239</v>
      </c>
      <c r="C193" t="str">
        <f>SUBSTITUTE(Table1[[#This Row],[Fuel]],", ",",")</f>
        <v>fossil gas: natural gas</v>
      </c>
      <c r="D193" t="s">
        <v>3239</v>
      </c>
      <c r="H193" t="s">
        <v>3437</v>
      </c>
      <c r="I193">
        <v>120</v>
      </c>
      <c r="J193" t="s">
        <v>3450</v>
      </c>
      <c r="K193" t="s">
        <v>29</v>
      </c>
      <c r="L193" t="s">
        <v>29</v>
      </c>
      <c r="M193" t="s">
        <v>29</v>
      </c>
      <c r="N193">
        <v>-26.215115000000001</v>
      </c>
      <c r="O193">
        <v>-58.222608000000001</v>
      </c>
      <c r="P193" t="s">
        <v>3457</v>
      </c>
      <c r="Q193" s="3">
        <f>Table1[[#This Row],[Capacity (MW)]]*0.395*8760*10^-6</f>
        <v>0.41522400000000004</v>
      </c>
      <c r="R193" s="3" cm="1">
        <f t="array" ref="R193">AVERAGE(VLOOKUP(_xlfn.TEXTSPLIT(Table1[[#This Row],[Fuel (no space after comma)]], ","), FuelList_Final_EF!$A$2:$B$65, 2, FALSE))</f>
        <v>53.06</v>
      </c>
      <c r="S193" s="3">
        <f>Table1[[#This Row],[Generation (TWh)]]*10^9*VLOOKUP(Table1[[#This Row],[Turbine/Engine Technology]],Technology_HR!$A$2:$B$11,2,FALSE)*10^-6</f>
        <v>3695493.6</v>
      </c>
      <c r="T193" s="5">
        <f>Table1[[#This Row],[Fuel Consumption (mmBtu)]]*Table1[[#This Row],[Emission Factor (kg CO2/ mmBtu)]]*10^3</f>
        <v>196082890416</v>
      </c>
      <c r="U193" s="3">
        <f>Table1[[#This Row],[Emissions (g CO2)]]/(Table1[[#This Row],[Generation (TWh)]]*10^9)</f>
        <v>472.23399999999992</v>
      </c>
    </row>
    <row r="194" spans="1:21" x14ac:dyDescent="0.35">
      <c r="A194" t="s">
        <v>52</v>
      </c>
      <c r="B194" t="s">
        <v>3239</v>
      </c>
      <c r="C194" t="str">
        <f>SUBSTITUTE(Table1[[#This Row],[Fuel]],", ",",")</f>
        <v>fossil gas: natural gas</v>
      </c>
      <c r="D194" t="s">
        <v>3239</v>
      </c>
      <c r="H194" t="s">
        <v>3436</v>
      </c>
      <c r="I194">
        <v>100</v>
      </c>
      <c r="J194" t="s">
        <v>3446</v>
      </c>
      <c r="K194">
        <v>2008</v>
      </c>
      <c r="L194" t="s">
        <v>29</v>
      </c>
      <c r="M194" t="s">
        <v>29</v>
      </c>
      <c r="N194">
        <v>-24.689299999999999</v>
      </c>
      <c r="O194">
        <v>-65.042000000000002</v>
      </c>
      <c r="P194" t="s">
        <v>3457</v>
      </c>
      <c r="Q194" s="3">
        <f>Table1[[#This Row],[Capacity (MW)]]*0.395*8760*10^-6</f>
        <v>0.34601999999999999</v>
      </c>
      <c r="R194" s="3" cm="1">
        <f t="array" ref="R194">AVERAGE(VLOOKUP(_xlfn.TEXTSPLIT(Table1[[#This Row],[Fuel (no space after comma)]], ","), FuelList_Final_EF!$A$2:$B$65, 2, FALSE))</f>
        <v>53.06</v>
      </c>
      <c r="S194" s="3">
        <f>Table1[[#This Row],[Generation (TWh)]]*10^9*VLOOKUP(Table1[[#This Row],[Turbine/Engine Technology]],Technology_HR!$A$2:$B$11,2,FALSE)*10^-6</f>
        <v>3809680.1999999997</v>
      </c>
      <c r="T194" s="5">
        <f>Table1[[#This Row],[Fuel Consumption (mmBtu)]]*Table1[[#This Row],[Emission Factor (kg CO2/ mmBtu)]]*10^3</f>
        <v>202141631412</v>
      </c>
      <c r="U194" s="3">
        <f>Table1[[#This Row],[Emissions (g CO2)]]/(Table1[[#This Row],[Generation (TWh)]]*10^9)</f>
        <v>584.19060000000002</v>
      </c>
    </row>
    <row r="195" spans="1:21" x14ac:dyDescent="0.35">
      <c r="A195" t="s">
        <v>52</v>
      </c>
      <c r="B195" t="s">
        <v>3239</v>
      </c>
      <c r="C195" t="str">
        <f>SUBSTITUTE(Table1[[#This Row],[Fuel]],", ",",")</f>
        <v>fossil gas: natural gas</v>
      </c>
      <c r="D195" t="s">
        <v>3239</v>
      </c>
      <c r="H195" t="s">
        <v>3440</v>
      </c>
      <c r="I195">
        <v>63</v>
      </c>
      <c r="J195" t="s">
        <v>3446</v>
      </c>
      <c r="K195">
        <v>1983</v>
      </c>
      <c r="L195" t="s">
        <v>29</v>
      </c>
      <c r="M195" t="s">
        <v>29</v>
      </c>
      <c r="N195">
        <v>-24.689299999999999</v>
      </c>
      <c r="O195">
        <v>-65.042000000000002</v>
      </c>
      <c r="P195" t="s">
        <v>3457</v>
      </c>
      <c r="Q195" s="3">
        <f>Table1[[#This Row],[Capacity (MW)]]*0.395*8760*10^-6</f>
        <v>0.21799260000000001</v>
      </c>
      <c r="R195" s="3" cm="1">
        <f t="array" ref="R195">AVERAGE(VLOOKUP(_xlfn.TEXTSPLIT(Table1[[#This Row],[Fuel (no space after comma)]], ","), FuelList_Final_EF!$A$2:$B$65, 2, FALSE))</f>
        <v>53.06</v>
      </c>
      <c r="S195" s="3">
        <f>Table1[[#This Row],[Generation (TWh)]]*10^9*VLOOKUP(Table1[[#This Row],[Turbine/Engine Technology]],Technology_HR!$A$2:$B$11,2,FALSE)*10^-6</f>
        <v>2242053.8909999998</v>
      </c>
      <c r="T195" s="5">
        <f>Table1[[#This Row],[Fuel Consumption (mmBtu)]]*Table1[[#This Row],[Emission Factor (kg CO2/ mmBtu)]]*10^3</f>
        <v>118963379456.45999</v>
      </c>
      <c r="U195" s="3">
        <f>Table1[[#This Row],[Emissions (g CO2)]]/(Table1[[#This Row],[Generation (TWh)]]*10^9)</f>
        <v>545.72209999999995</v>
      </c>
    </row>
    <row r="196" spans="1:21" x14ac:dyDescent="0.35">
      <c r="A196" t="s">
        <v>52</v>
      </c>
      <c r="B196" t="s">
        <v>3239</v>
      </c>
      <c r="C196" t="str">
        <f>SUBSTITUTE(Table1[[#This Row],[Fuel]],", ",",")</f>
        <v>fossil gas: natural gas</v>
      </c>
      <c r="D196" t="s">
        <v>3239</v>
      </c>
      <c r="H196" t="s">
        <v>3440</v>
      </c>
      <c r="I196">
        <v>63</v>
      </c>
      <c r="J196" t="s">
        <v>3446</v>
      </c>
      <c r="K196">
        <v>1983</v>
      </c>
      <c r="L196" t="s">
        <v>29</v>
      </c>
      <c r="M196" t="s">
        <v>29</v>
      </c>
      <c r="N196">
        <v>-24.689299999999999</v>
      </c>
      <c r="O196">
        <v>-65.042000000000002</v>
      </c>
      <c r="P196" t="s">
        <v>3457</v>
      </c>
      <c r="Q196" s="3">
        <f>Table1[[#This Row],[Capacity (MW)]]*0.395*8760*10^-6</f>
        <v>0.21799260000000001</v>
      </c>
      <c r="R196" s="3" cm="1">
        <f t="array" ref="R196">AVERAGE(VLOOKUP(_xlfn.TEXTSPLIT(Table1[[#This Row],[Fuel (no space after comma)]], ","), FuelList_Final_EF!$A$2:$B$65, 2, FALSE))</f>
        <v>53.06</v>
      </c>
      <c r="S196" s="3">
        <f>Table1[[#This Row],[Generation (TWh)]]*10^9*VLOOKUP(Table1[[#This Row],[Turbine/Engine Technology]],Technology_HR!$A$2:$B$11,2,FALSE)*10^-6</f>
        <v>2242053.8909999998</v>
      </c>
      <c r="T196" s="5">
        <f>Table1[[#This Row],[Fuel Consumption (mmBtu)]]*Table1[[#This Row],[Emission Factor (kg CO2/ mmBtu)]]*10^3</f>
        <v>118963379456.45999</v>
      </c>
      <c r="U196" s="3">
        <f>Table1[[#This Row],[Emissions (g CO2)]]/(Table1[[#This Row],[Generation (TWh)]]*10^9)</f>
        <v>545.72209999999995</v>
      </c>
    </row>
    <row r="197" spans="1:21" x14ac:dyDescent="0.35">
      <c r="A197" t="s">
        <v>52</v>
      </c>
      <c r="B197" t="s">
        <v>3239</v>
      </c>
      <c r="C197" t="str">
        <f>SUBSTITUTE(Table1[[#This Row],[Fuel]],", ",",")</f>
        <v>fossil gas: natural gas</v>
      </c>
      <c r="D197" t="s">
        <v>3239</v>
      </c>
      <c r="H197" t="s">
        <v>3440</v>
      </c>
      <c r="I197">
        <v>135</v>
      </c>
      <c r="J197" t="s">
        <v>3446</v>
      </c>
      <c r="K197">
        <v>1992</v>
      </c>
      <c r="L197" t="s">
        <v>29</v>
      </c>
      <c r="M197" t="s">
        <v>29</v>
      </c>
      <c r="N197">
        <v>-24.689299999999999</v>
      </c>
      <c r="O197">
        <v>-65.042000000000002</v>
      </c>
      <c r="P197" t="s">
        <v>3457</v>
      </c>
      <c r="Q197" s="3">
        <f>Table1[[#This Row],[Capacity (MW)]]*0.395*8760*10^-6</f>
        <v>0.46712699999999996</v>
      </c>
      <c r="R197" s="3" cm="1">
        <f t="array" ref="R197">AVERAGE(VLOOKUP(_xlfn.TEXTSPLIT(Table1[[#This Row],[Fuel (no space after comma)]], ","), FuelList_Final_EF!$A$2:$B$65, 2, FALSE))</f>
        <v>53.06</v>
      </c>
      <c r="S197" s="3">
        <f>Table1[[#This Row],[Generation (TWh)]]*10^9*VLOOKUP(Table1[[#This Row],[Turbine/Engine Technology]],Technology_HR!$A$2:$B$11,2,FALSE)*10^-6</f>
        <v>4804401.1949999984</v>
      </c>
      <c r="T197" s="5">
        <f>Table1[[#This Row],[Fuel Consumption (mmBtu)]]*Table1[[#This Row],[Emission Factor (kg CO2/ mmBtu)]]*10^3</f>
        <v>254921527406.69992</v>
      </c>
      <c r="U197" s="3">
        <f>Table1[[#This Row],[Emissions (g CO2)]]/(Table1[[#This Row],[Generation (TWh)]]*10^9)</f>
        <v>545.72209999999995</v>
      </c>
    </row>
    <row r="198" spans="1:21" x14ac:dyDescent="0.35">
      <c r="A198" t="s">
        <v>55</v>
      </c>
      <c r="B198" t="s">
        <v>3240</v>
      </c>
      <c r="C198" t="str">
        <f>SUBSTITUTE(Table1[[#This Row],[Fuel]],", ",",")</f>
        <v>fossil gas: natural gas,fossil liquids: diesel</v>
      </c>
      <c r="D198" t="s">
        <v>3239</v>
      </c>
      <c r="E198" t="s">
        <v>3258</v>
      </c>
      <c r="H198" t="s">
        <v>3436</v>
      </c>
      <c r="I198">
        <v>115.2</v>
      </c>
      <c r="J198" t="s">
        <v>3446</v>
      </c>
      <c r="K198">
        <v>2016</v>
      </c>
      <c r="L198" t="s">
        <v>29</v>
      </c>
      <c r="M198" t="s">
        <v>29</v>
      </c>
      <c r="N198">
        <v>-38.686484</v>
      </c>
      <c r="O198">
        <v>-62.418512</v>
      </c>
      <c r="P198" t="s">
        <v>3457</v>
      </c>
      <c r="Q198" s="3">
        <f>Table1[[#This Row],[Capacity (MW)]]*0.395*8760*10^-6</f>
        <v>0.39861504000000003</v>
      </c>
      <c r="R198" s="3" cm="1">
        <f t="array" ref="R198">AVERAGE(VLOOKUP(_xlfn.TEXTSPLIT(Table1[[#This Row],[Fuel (no space after comma)]], ","), FuelList_Final_EF!$A$2:$B$65, 2, FALSE))</f>
        <v>65.583341148886291</v>
      </c>
      <c r="S198" s="3">
        <f>Table1[[#This Row],[Generation (TWh)]]*10^9*VLOOKUP(Table1[[#This Row],[Turbine/Engine Technology]],Technology_HR!$A$2:$B$11,2,FALSE)*10^-6</f>
        <v>4388751.5904000001</v>
      </c>
      <c r="T198" s="5">
        <f>Table1[[#This Row],[Fuel Consumption (mmBtu)]]*Table1[[#This Row],[Emission Factor (kg CO2/ mmBtu)]]*10^3</f>
        <v>287828992770.92047</v>
      </c>
      <c r="U198" s="3">
        <f>Table1[[#This Row],[Emissions (g CO2)]]/(Table1[[#This Row],[Generation (TWh)]]*10^9)</f>
        <v>722.072586049238</v>
      </c>
    </row>
    <row r="199" spans="1:21" x14ac:dyDescent="0.35">
      <c r="A199" t="s">
        <v>40</v>
      </c>
      <c r="B199" t="s">
        <v>3240</v>
      </c>
      <c r="C199" t="str">
        <f>SUBSTITUTE(Table1[[#This Row],[Fuel]],", ",",")</f>
        <v>fossil gas: natural gas,fossil liquids: diesel</v>
      </c>
      <c r="D199" t="s">
        <v>3239</v>
      </c>
      <c r="E199" t="s">
        <v>3258</v>
      </c>
      <c r="H199" t="s">
        <v>3436</v>
      </c>
      <c r="I199">
        <v>172.8</v>
      </c>
      <c r="J199" t="s">
        <v>3446</v>
      </c>
      <c r="K199">
        <v>2016</v>
      </c>
      <c r="L199" t="s">
        <v>29</v>
      </c>
      <c r="M199" t="s">
        <v>29</v>
      </c>
      <c r="N199">
        <v>-38.686484</v>
      </c>
      <c r="O199">
        <v>-62.418512</v>
      </c>
      <c r="P199" t="s">
        <v>3457</v>
      </c>
      <c r="Q199" s="3">
        <f>Table1[[#This Row],[Capacity (MW)]]*0.395*8760*10^-6</f>
        <v>0.5979225600000001</v>
      </c>
      <c r="R199" s="3" cm="1">
        <f t="array" ref="R199">AVERAGE(VLOOKUP(_xlfn.TEXTSPLIT(Table1[[#This Row],[Fuel (no space after comma)]], ","), FuelList_Final_EF!$A$2:$B$65, 2, FALSE))</f>
        <v>65.583341148886291</v>
      </c>
      <c r="S199" s="3">
        <f>Table1[[#This Row],[Generation (TWh)]]*10^9*VLOOKUP(Table1[[#This Row],[Turbine/Engine Technology]],Technology_HR!$A$2:$B$11,2,FALSE)*10^-6</f>
        <v>6583127.3856000006</v>
      </c>
      <c r="T199" s="5">
        <f>Table1[[#This Row],[Fuel Consumption (mmBtu)]]*Table1[[#This Row],[Emission Factor (kg CO2/ mmBtu)]]*10^3</f>
        <v>431743489156.3808</v>
      </c>
      <c r="U199" s="3">
        <f>Table1[[#This Row],[Emissions (g CO2)]]/(Table1[[#This Row],[Generation (TWh)]]*10^9)</f>
        <v>722.07258604923811</v>
      </c>
    </row>
    <row r="200" spans="1:21" x14ac:dyDescent="0.35">
      <c r="A200" t="s">
        <v>55</v>
      </c>
      <c r="B200" t="s">
        <v>3240</v>
      </c>
      <c r="C200" t="str">
        <f>SUBSTITUTE(Table1[[#This Row],[Fuel]],", ",",")</f>
        <v>fossil gas: natural gas,fossil liquids: diesel</v>
      </c>
      <c r="D200" t="s">
        <v>3239</v>
      </c>
      <c r="E200" t="s">
        <v>3258</v>
      </c>
      <c r="H200" t="s">
        <v>3436</v>
      </c>
      <c r="I200">
        <v>115.2</v>
      </c>
      <c r="J200" t="s">
        <v>3446</v>
      </c>
      <c r="K200">
        <v>2016</v>
      </c>
      <c r="L200" t="s">
        <v>29</v>
      </c>
      <c r="M200" t="s">
        <v>29</v>
      </c>
      <c r="N200">
        <v>-38.686484</v>
      </c>
      <c r="O200">
        <v>-62.418512</v>
      </c>
      <c r="P200" t="s">
        <v>3457</v>
      </c>
      <c r="Q200" s="3">
        <f>Table1[[#This Row],[Capacity (MW)]]*0.395*8760*10^-6</f>
        <v>0.39861504000000003</v>
      </c>
      <c r="R200" s="3" cm="1">
        <f t="array" ref="R200">AVERAGE(VLOOKUP(_xlfn.TEXTSPLIT(Table1[[#This Row],[Fuel (no space after comma)]], ","), FuelList_Final_EF!$A$2:$B$65, 2, FALSE))</f>
        <v>65.583341148886291</v>
      </c>
      <c r="S200" s="3">
        <f>Table1[[#This Row],[Generation (TWh)]]*10^9*VLOOKUP(Table1[[#This Row],[Turbine/Engine Technology]],Technology_HR!$A$2:$B$11,2,FALSE)*10^-6</f>
        <v>4388751.5904000001</v>
      </c>
      <c r="T200" s="5">
        <f>Table1[[#This Row],[Fuel Consumption (mmBtu)]]*Table1[[#This Row],[Emission Factor (kg CO2/ mmBtu)]]*10^3</f>
        <v>287828992770.92047</v>
      </c>
      <c r="U200" s="3">
        <f>Table1[[#This Row],[Emissions (g CO2)]]/(Table1[[#This Row],[Generation (TWh)]]*10^9)</f>
        <v>722.072586049238</v>
      </c>
    </row>
    <row r="201" spans="1:21" x14ac:dyDescent="0.35">
      <c r="A201" t="s">
        <v>40</v>
      </c>
      <c r="B201" t="s">
        <v>3240</v>
      </c>
      <c r="C201" t="str">
        <f>SUBSTITUTE(Table1[[#This Row],[Fuel]],", ",",")</f>
        <v>fossil gas: natural gas,fossil liquids: diesel</v>
      </c>
      <c r="D201" t="s">
        <v>3239</v>
      </c>
      <c r="E201" t="s">
        <v>3258</v>
      </c>
      <c r="H201" t="s">
        <v>3436</v>
      </c>
      <c r="I201">
        <v>172.8</v>
      </c>
      <c r="J201" t="s">
        <v>3446</v>
      </c>
      <c r="K201">
        <v>2016</v>
      </c>
      <c r="L201" t="s">
        <v>29</v>
      </c>
      <c r="M201" t="s">
        <v>29</v>
      </c>
      <c r="N201">
        <v>-38.686484</v>
      </c>
      <c r="O201">
        <v>-62.418512</v>
      </c>
      <c r="P201" t="s">
        <v>3457</v>
      </c>
      <c r="Q201" s="3">
        <f>Table1[[#This Row],[Capacity (MW)]]*0.395*8760*10^-6</f>
        <v>0.5979225600000001</v>
      </c>
      <c r="R201" s="3" cm="1">
        <f t="array" ref="R201">AVERAGE(VLOOKUP(_xlfn.TEXTSPLIT(Table1[[#This Row],[Fuel (no space after comma)]], ","), FuelList_Final_EF!$A$2:$B$65, 2, FALSE))</f>
        <v>65.583341148886291</v>
      </c>
      <c r="S201" s="3">
        <f>Table1[[#This Row],[Generation (TWh)]]*10^9*VLOOKUP(Table1[[#This Row],[Turbine/Engine Technology]],Technology_HR!$A$2:$B$11,2,FALSE)*10^-6</f>
        <v>6583127.3856000006</v>
      </c>
      <c r="T201" s="5">
        <f>Table1[[#This Row],[Fuel Consumption (mmBtu)]]*Table1[[#This Row],[Emission Factor (kg CO2/ mmBtu)]]*10^3</f>
        <v>431743489156.3808</v>
      </c>
      <c r="U201" s="3">
        <f>Table1[[#This Row],[Emissions (g CO2)]]/(Table1[[#This Row],[Generation (TWh)]]*10^9)</f>
        <v>722.07258604923811</v>
      </c>
    </row>
    <row r="202" spans="1:21" x14ac:dyDescent="0.35">
      <c r="A202" t="s">
        <v>40</v>
      </c>
      <c r="B202" t="s">
        <v>3249</v>
      </c>
      <c r="C202" t="str">
        <f>SUBSTITUTE(Table1[[#This Row],[Fuel]],", ",",")</f>
        <v>fossil gas: waste heat from natural gas</v>
      </c>
      <c r="D202" t="s">
        <v>3249</v>
      </c>
      <c r="H202" t="s">
        <v>3440</v>
      </c>
      <c r="I202">
        <v>300</v>
      </c>
      <c r="J202" t="s">
        <v>3451</v>
      </c>
      <c r="K202" t="s">
        <v>29</v>
      </c>
      <c r="L202" t="s">
        <v>29</v>
      </c>
      <c r="M202" t="s">
        <v>29</v>
      </c>
      <c r="N202">
        <v>-38.686484</v>
      </c>
      <c r="O202">
        <v>-62.418512</v>
      </c>
      <c r="P202" t="s">
        <v>3457</v>
      </c>
      <c r="Q202" s="3">
        <f>Table1[[#This Row],[Capacity (MW)]]*0.395*8760*10^-6</f>
        <v>1.03806</v>
      </c>
      <c r="R202" s="3" cm="1">
        <f t="array" ref="R202">AVERAGE(VLOOKUP(_xlfn.TEXTSPLIT(Table1[[#This Row],[Fuel (no space after comma)]], ","), FuelList_Final_EF!$A$2:$B$65, 2, FALSE))</f>
        <v>66.33</v>
      </c>
      <c r="S202" s="3">
        <f>Table1[[#This Row],[Generation (TWh)]]*10^9*VLOOKUP(Table1[[#This Row],[Turbine/Engine Technology]],Technology_HR!$A$2:$B$11,2,FALSE)*10^-6</f>
        <v>10676447.1</v>
      </c>
      <c r="T202" s="5">
        <f>Table1[[#This Row],[Fuel Consumption (mmBtu)]]*Table1[[#This Row],[Emission Factor (kg CO2/ mmBtu)]]*10^3</f>
        <v>708168736143</v>
      </c>
      <c r="U202" s="3">
        <f>Table1[[#This Row],[Emissions (g CO2)]]/(Table1[[#This Row],[Generation (TWh)]]*10^9)</f>
        <v>682.20405000000005</v>
      </c>
    </row>
    <row r="203" spans="1:21" x14ac:dyDescent="0.35">
      <c r="A203" t="s">
        <v>47</v>
      </c>
      <c r="B203" t="s">
        <v>3239</v>
      </c>
      <c r="C203" t="str">
        <f>SUBSTITUTE(Table1[[#This Row],[Fuel]],", ",",")</f>
        <v>fossil gas: natural gas</v>
      </c>
      <c r="D203" t="s">
        <v>3239</v>
      </c>
      <c r="H203" t="s">
        <v>3437</v>
      </c>
      <c r="I203">
        <v>120</v>
      </c>
      <c r="J203" t="s">
        <v>3450</v>
      </c>
      <c r="K203" t="s">
        <v>29</v>
      </c>
      <c r="L203" t="s">
        <v>29</v>
      </c>
      <c r="M203" t="s">
        <v>29</v>
      </c>
      <c r="N203">
        <v>-25.209038</v>
      </c>
      <c r="O203">
        <v>-59.866819999999997</v>
      </c>
      <c r="P203" t="s">
        <v>3457</v>
      </c>
      <c r="Q203" s="3">
        <f>Table1[[#This Row],[Capacity (MW)]]*0.395*8760*10^-6</f>
        <v>0.41522400000000004</v>
      </c>
      <c r="R203" s="3" cm="1">
        <f t="array" ref="R203">AVERAGE(VLOOKUP(_xlfn.TEXTSPLIT(Table1[[#This Row],[Fuel (no space after comma)]], ","), FuelList_Final_EF!$A$2:$B$65, 2, FALSE))</f>
        <v>53.06</v>
      </c>
      <c r="S203" s="3">
        <f>Table1[[#This Row],[Generation (TWh)]]*10^9*VLOOKUP(Table1[[#This Row],[Turbine/Engine Technology]],Technology_HR!$A$2:$B$11,2,FALSE)*10^-6</f>
        <v>3695493.6</v>
      </c>
      <c r="T203" s="5">
        <f>Table1[[#This Row],[Fuel Consumption (mmBtu)]]*Table1[[#This Row],[Emission Factor (kg CO2/ mmBtu)]]*10^3</f>
        <v>196082890416</v>
      </c>
      <c r="U203" s="3">
        <f>Table1[[#This Row],[Emissions (g CO2)]]/(Table1[[#This Row],[Generation (TWh)]]*10^9)</f>
        <v>472.23399999999992</v>
      </c>
    </row>
    <row r="204" spans="1:21" x14ac:dyDescent="0.35">
      <c r="A204" t="s">
        <v>53</v>
      </c>
      <c r="B204" t="s">
        <v>3240</v>
      </c>
      <c r="C204" t="str">
        <f>SUBSTITUTE(Table1[[#This Row],[Fuel]],", ",",")</f>
        <v>fossil gas: natural gas,fossil liquids: diesel</v>
      </c>
      <c r="D204" t="s">
        <v>3239</v>
      </c>
      <c r="E204" t="s">
        <v>3258</v>
      </c>
      <c r="H204" t="s">
        <v>3436</v>
      </c>
      <c r="I204">
        <v>50</v>
      </c>
      <c r="J204" t="s">
        <v>3446</v>
      </c>
      <c r="K204">
        <v>2017</v>
      </c>
      <c r="L204" t="s">
        <v>29</v>
      </c>
      <c r="M204" t="s">
        <v>29</v>
      </c>
      <c r="N204">
        <v>-26.866453</v>
      </c>
      <c r="O204">
        <v>-65.224112000000005</v>
      </c>
      <c r="P204" t="s">
        <v>3457</v>
      </c>
      <c r="Q204" s="3">
        <f>Table1[[#This Row],[Capacity (MW)]]*0.395*8760*10^-6</f>
        <v>0.17301</v>
      </c>
      <c r="R204" s="3" cm="1">
        <f t="array" ref="R204">AVERAGE(VLOOKUP(_xlfn.TEXTSPLIT(Table1[[#This Row],[Fuel (no space after comma)]], ","), FuelList_Final_EF!$A$2:$B$65, 2, FALSE))</f>
        <v>65.583341148886291</v>
      </c>
      <c r="S204" s="3">
        <f>Table1[[#This Row],[Generation (TWh)]]*10^9*VLOOKUP(Table1[[#This Row],[Turbine/Engine Technology]],Technology_HR!$A$2:$B$11,2,FALSE)*10^-6</f>
        <v>1904840.0999999999</v>
      </c>
      <c r="T204" s="5">
        <f>Table1[[#This Row],[Fuel Consumption (mmBtu)]]*Table1[[#This Row],[Emission Factor (kg CO2/ mmBtu)]]*10^3</f>
        <v>124925778112.37868</v>
      </c>
      <c r="U204" s="3">
        <f>Table1[[#This Row],[Emissions (g CO2)]]/(Table1[[#This Row],[Generation (TWh)]]*10^9)</f>
        <v>722.07258604923811</v>
      </c>
    </row>
    <row r="205" spans="1:21" x14ac:dyDescent="0.35">
      <c r="A205" t="s">
        <v>53</v>
      </c>
      <c r="B205" t="s">
        <v>3240</v>
      </c>
      <c r="C205" t="str">
        <f>SUBSTITUTE(Table1[[#This Row],[Fuel]],", ",",")</f>
        <v>fossil gas: natural gas,fossil liquids: diesel</v>
      </c>
      <c r="D205" t="s">
        <v>3239</v>
      </c>
      <c r="E205" t="s">
        <v>3258</v>
      </c>
      <c r="H205" t="s">
        <v>3436</v>
      </c>
      <c r="I205">
        <v>50</v>
      </c>
      <c r="J205" t="s">
        <v>3446</v>
      </c>
      <c r="K205">
        <v>2018</v>
      </c>
      <c r="L205" t="s">
        <v>29</v>
      </c>
      <c r="M205" t="s">
        <v>29</v>
      </c>
      <c r="N205">
        <v>-26.866453</v>
      </c>
      <c r="O205">
        <v>-65.224112000000005</v>
      </c>
      <c r="P205" t="s">
        <v>3457</v>
      </c>
      <c r="Q205" s="3">
        <f>Table1[[#This Row],[Capacity (MW)]]*0.395*8760*10^-6</f>
        <v>0.17301</v>
      </c>
      <c r="R205" s="3" cm="1">
        <f t="array" ref="R205">AVERAGE(VLOOKUP(_xlfn.TEXTSPLIT(Table1[[#This Row],[Fuel (no space after comma)]], ","), FuelList_Final_EF!$A$2:$B$65, 2, FALSE))</f>
        <v>65.583341148886291</v>
      </c>
      <c r="S205" s="3">
        <f>Table1[[#This Row],[Generation (TWh)]]*10^9*VLOOKUP(Table1[[#This Row],[Turbine/Engine Technology]],Technology_HR!$A$2:$B$11,2,FALSE)*10^-6</f>
        <v>1904840.0999999999</v>
      </c>
      <c r="T205" s="5">
        <f>Table1[[#This Row],[Fuel Consumption (mmBtu)]]*Table1[[#This Row],[Emission Factor (kg CO2/ mmBtu)]]*10^3</f>
        <v>124925778112.37868</v>
      </c>
      <c r="U205" s="3">
        <f>Table1[[#This Row],[Emissions (g CO2)]]/(Table1[[#This Row],[Generation (TWh)]]*10^9)</f>
        <v>722.07258604923811</v>
      </c>
    </row>
    <row r="206" spans="1:21" x14ac:dyDescent="0.35">
      <c r="A206" t="s">
        <v>53</v>
      </c>
      <c r="B206" t="s">
        <v>3240</v>
      </c>
      <c r="C206" t="str">
        <f>SUBSTITUTE(Table1[[#This Row],[Fuel]],", ",",")</f>
        <v>fossil gas: natural gas,fossil liquids: diesel</v>
      </c>
      <c r="D206" t="s">
        <v>3239</v>
      </c>
      <c r="E206" t="s">
        <v>3258</v>
      </c>
      <c r="H206" t="s">
        <v>3436</v>
      </c>
      <c r="I206">
        <v>60</v>
      </c>
      <c r="J206" t="s">
        <v>3446</v>
      </c>
      <c r="K206">
        <v>2011</v>
      </c>
      <c r="L206" t="s">
        <v>29</v>
      </c>
      <c r="M206" t="s">
        <v>29</v>
      </c>
      <c r="N206">
        <v>-26.866453</v>
      </c>
      <c r="O206">
        <v>-65.224112000000005</v>
      </c>
      <c r="P206" t="s">
        <v>3457</v>
      </c>
      <c r="Q206" s="3">
        <f>Table1[[#This Row],[Capacity (MW)]]*0.395*8760*10^-6</f>
        <v>0.20761200000000002</v>
      </c>
      <c r="R206" s="3" cm="1">
        <f t="array" ref="R206">AVERAGE(VLOOKUP(_xlfn.TEXTSPLIT(Table1[[#This Row],[Fuel (no space after comma)]], ","), FuelList_Final_EF!$A$2:$B$65, 2, FALSE))</f>
        <v>65.583341148886291</v>
      </c>
      <c r="S206" s="3">
        <f>Table1[[#This Row],[Generation (TWh)]]*10^9*VLOOKUP(Table1[[#This Row],[Turbine/Engine Technology]],Technology_HR!$A$2:$B$11,2,FALSE)*10^-6</f>
        <v>2285808.1200000006</v>
      </c>
      <c r="T206" s="5">
        <f>Table1[[#This Row],[Fuel Consumption (mmBtu)]]*Table1[[#This Row],[Emission Factor (kg CO2/ mmBtu)]]*10^3</f>
        <v>149910933734.85446</v>
      </c>
      <c r="U206" s="3">
        <f>Table1[[#This Row],[Emissions (g CO2)]]/(Table1[[#This Row],[Generation (TWh)]]*10^9)</f>
        <v>722.07258604923823</v>
      </c>
    </row>
    <row r="207" spans="1:21" x14ac:dyDescent="0.35">
      <c r="A207" t="s">
        <v>53</v>
      </c>
      <c r="B207" t="s">
        <v>3240</v>
      </c>
      <c r="C207" t="str">
        <f>SUBSTITUTE(Table1[[#This Row],[Fuel]],", ",",")</f>
        <v>fossil gas: natural gas,fossil liquids: diesel</v>
      </c>
      <c r="D207" t="s">
        <v>3239</v>
      </c>
      <c r="E207" t="s">
        <v>3258</v>
      </c>
      <c r="H207" t="s">
        <v>3436</v>
      </c>
      <c r="I207">
        <v>60</v>
      </c>
      <c r="J207" t="s">
        <v>3446</v>
      </c>
      <c r="K207">
        <v>2011</v>
      </c>
      <c r="L207" t="s">
        <v>29</v>
      </c>
      <c r="M207" t="s">
        <v>29</v>
      </c>
      <c r="N207">
        <v>-26.866453</v>
      </c>
      <c r="O207">
        <v>-65.224112000000005</v>
      </c>
      <c r="P207" t="s">
        <v>3457</v>
      </c>
      <c r="Q207" s="3">
        <f>Table1[[#This Row],[Capacity (MW)]]*0.395*8760*10^-6</f>
        <v>0.20761200000000002</v>
      </c>
      <c r="R207" s="3" cm="1">
        <f t="array" ref="R207">AVERAGE(VLOOKUP(_xlfn.TEXTSPLIT(Table1[[#This Row],[Fuel (no space after comma)]], ","), FuelList_Final_EF!$A$2:$B$65, 2, FALSE))</f>
        <v>65.583341148886291</v>
      </c>
      <c r="S207" s="3">
        <f>Table1[[#This Row],[Generation (TWh)]]*10^9*VLOOKUP(Table1[[#This Row],[Turbine/Engine Technology]],Technology_HR!$A$2:$B$11,2,FALSE)*10^-6</f>
        <v>2285808.1200000006</v>
      </c>
      <c r="T207" s="5">
        <f>Table1[[#This Row],[Fuel Consumption (mmBtu)]]*Table1[[#This Row],[Emission Factor (kg CO2/ mmBtu)]]*10^3</f>
        <v>149910933734.85446</v>
      </c>
      <c r="U207" s="3">
        <f>Table1[[#This Row],[Emissions (g CO2)]]/(Table1[[#This Row],[Generation (TWh)]]*10^9)</f>
        <v>722.07258604923823</v>
      </c>
    </row>
    <row r="208" spans="1:21" x14ac:dyDescent="0.35">
      <c r="A208" t="s">
        <v>52</v>
      </c>
      <c r="B208" t="s">
        <v>3251</v>
      </c>
      <c r="C208" t="str">
        <f>SUBSTITUTE(Table1[[#This Row],[Fuel]],", ",",")</f>
        <v>fossil liquids: heavy fuel oil,fossil gas: natural gas</v>
      </c>
      <c r="D208" t="s">
        <v>3241</v>
      </c>
      <c r="E208" t="s">
        <v>3239</v>
      </c>
      <c r="H208" t="s">
        <v>3437</v>
      </c>
      <c r="I208">
        <v>99.6</v>
      </c>
      <c r="J208" t="s">
        <v>3446</v>
      </c>
      <c r="K208">
        <v>2017</v>
      </c>
      <c r="L208" t="s">
        <v>29</v>
      </c>
      <c r="M208" t="s">
        <v>29</v>
      </c>
      <c r="N208">
        <v>-38.784889</v>
      </c>
      <c r="O208">
        <v>-62.252907999999998</v>
      </c>
      <c r="P208" t="s">
        <v>3457</v>
      </c>
      <c r="Q208" s="3">
        <f>Table1[[#This Row],[Capacity (MW)]]*0.395*8760*10^-6</f>
        <v>0.34463591999999998</v>
      </c>
      <c r="R208" s="3" cm="1">
        <f t="array" ref="R208">AVERAGE(VLOOKUP(_xlfn.TEXTSPLIT(Table1[[#This Row],[Fuel (no space after comma)]], ","), FuelList_Final_EF!$A$2:$B$65, 2, FALSE))</f>
        <v>67.331265155508703</v>
      </c>
      <c r="S208" s="3">
        <f>Table1[[#This Row],[Generation (TWh)]]*10^9*VLOOKUP(Table1[[#This Row],[Turbine/Engine Technology]],Technology_HR!$A$2:$B$11,2,FALSE)*10^-6</f>
        <v>3067259.6880000001</v>
      </c>
      <c r="T208" s="5">
        <f>Table1[[#This Row],[Fuel Consumption (mmBtu)]]*Table1[[#This Row],[Emission Factor (kg CO2/ mmBtu)]]*10^3</f>
        <v>206522475353.53091</v>
      </c>
      <c r="U208" s="3">
        <f>Table1[[#This Row],[Emissions (g CO2)]]/(Table1[[#This Row],[Generation (TWh)]]*10^9)</f>
        <v>599.24825988402756</v>
      </c>
    </row>
    <row r="209" spans="1:21" x14ac:dyDescent="0.35">
      <c r="A209" t="s">
        <v>56</v>
      </c>
      <c r="B209" t="s">
        <v>3240</v>
      </c>
      <c r="C209" t="str">
        <f>SUBSTITUTE(Table1[[#This Row],[Fuel]],", ",",")</f>
        <v>fossil gas: natural gas,fossil liquids: diesel</v>
      </c>
      <c r="D209" t="s">
        <v>3239</v>
      </c>
      <c r="E209" t="s">
        <v>3258</v>
      </c>
      <c r="H209" t="s">
        <v>3437</v>
      </c>
      <c r="I209">
        <v>105</v>
      </c>
      <c r="J209" t="s">
        <v>3450</v>
      </c>
      <c r="K209" t="s">
        <v>29</v>
      </c>
      <c r="L209" t="s">
        <v>29</v>
      </c>
      <c r="M209" t="s">
        <v>29</v>
      </c>
      <c r="N209">
        <v>-34.601405</v>
      </c>
      <c r="O209">
        <v>-60.993938999999997</v>
      </c>
      <c r="P209" t="s">
        <v>3457</v>
      </c>
      <c r="Q209" s="3">
        <f>Table1[[#This Row],[Capacity (MW)]]*0.395*8760*10^-6</f>
        <v>0.36332100000000001</v>
      </c>
      <c r="R209" s="3" cm="1">
        <f t="array" ref="R209">AVERAGE(VLOOKUP(_xlfn.TEXTSPLIT(Table1[[#This Row],[Fuel (no space after comma)]], ","), FuelList_Final_EF!$A$2:$B$65, 2, FALSE))</f>
        <v>65.583341148886291</v>
      </c>
      <c r="S209" s="3">
        <f>Table1[[#This Row],[Generation (TWh)]]*10^9*VLOOKUP(Table1[[#This Row],[Turbine/Engine Technology]],Technology_HR!$A$2:$B$11,2,FALSE)*10^-6</f>
        <v>3233556.9</v>
      </c>
      <c r="T209" s="5">
        <f>Table1[[#This Row],[Fuel Consumption (mmBtu)]]*Table1[[#This Row],[Emission Factor (kg CO2/ mmBtu)]]*10^3</f>
        <v>212067465297.03519</v>
      </c>
      <c r="U209" s="3">
        <f>Table1[[#This Row],[Emissions (g CO2)]]/(Table1[[#This Row],[Generation (TWh)]]*10^9)</f>
        <v>583.69173622508799</v>
      </c>
    </row>
    <row r="210" spans="1:21" x14ac:dyDescent="0.35">
      <c r="A210" t="s">
        <v>50</v>
      </c>
      <c r="B210" t="s">
        <v>3240</v>
      </c>
      <c r="C210" t="str">
        <f>SUBSTITUTE(Table1[[#This Row],[Fuel]],", ",",")</f>
        <v>fossil gas: natural gas,fossil liquids: diesel</v>
      </c>
      <c r="D210" t="s">
        <v>3239</v>
      </c>
      <c r="E210" t="s">
        <v>3258</v>
      </c>
      <c r="H210" t="s">
        <v>3436</v>
      </c>
      <c r="I210">
        <v>128</v>
      </c>
      <c r="J210" t="s">
        <v>3446</v>
      </c>
      <c r="K210">
        <v>1997</v>
      </c>
      <c r="L210" t="s">
        <v>29</v>
      </c>
      <c r="M210" t="s">
        <v>29</v>
      </c>
      <c r="N210">
        <v>-34.890434999999997</v>
      </c>
      <c r="O210">
        <v>-57.922766000000003</v>
      </c>
      <c r="P210" t="s">
        <v>3457</v>
      </c>
      <c r="Q210" s="3">
        <f>Table1[[#This Row],[Capacity (MW)]]*0.395*8760*10^-6</f>
        <v>0.44290560000000001</v>
      </c>
      <c r="R210" s="3" cm="1">
        <f t="array" ref="R210">AVERAGE(VLOOKUP(_xlfn.TEXTSPLIT(Table1[[#This Row],[Fuel (no space after comma)]], ","), FuelList_Final_EF!$A$2:$B$65, 2, FALSE))</f>
        <v>65.583341148886291</v>
      </c>
      <c r="S210" s="3">
        <f>Table1[[#This Row],[Generation (TWh)]]*10^9*VLOOKUP(Table1[[#This Row],[Turbine/Engine Technology]],Technology_HR!$A$2:$B$11,2,FALSE)*10^-6</f>
        <v>4876390.6559999995</v>
      </c>
      <c r="T210" s="5">
        <f>Table1[[#This Row],[Fuel Consumption (mmBtu)]]*Table1[[#This Row],[Emission Factor (kg CO2/ mmBtu)]]*10^3</f>
        <v>319809991967.68939</v>
      </c>
      <c r="U210" s="3">
        <f>Table1[[#This Row],[Emissions (g CO2)]]/(Table1[[#This Row],[Generation (TWh)]]*10^9)</f>
        <v>722.072586049238</v>
      </c>
    </row>
    <row r="211" spans="1:21" x14ac:dyDescent="0.35">
      <c r="A211" t="s">
        <v>50</v>
      </c>
      <c r="B211" t="s">
        <v>3239</v>
      </c>
      <c r="C211" t="str">
        <f>SUBSTITUTE(Table1[[#This Row],[Fuel]],", ",",")</f>
        <v>fossil gas: natural gas</v>
      </c>
      <c r="D211" t="s">
        <v>3239</v>
      </c>
      <c r="H211" t="s">
        <v>3436</v>
      </c>
      <c r="I211">
        <v>90</v>
      </c>
      <c r="J211" t="s">
        <v>3446</v>
      </c>
      <c r="K211">
        <v>2020</v>
      </c>
      <c r="L211" t="s">
        <v>29</v>
      </c>
      <c r="M211" t="s">
        <v>29</v>
      </c>
      <c r="N211">
        <v>-34.890434999999997</v>
      </c>
      <c r="O211">
        <v>-57.922766000000003</v>
      </c>
      <c r="P211" t="s">
        <v>3457</v>
      </c>
      <c r="Q211" s="3">
        <f>Table1[[#This Row],[Capacity (MW)]]*0.395*8760*10^-6</f>
        <v>0.31141800000000003</v>
      </c>
      <c r="R211" s="3" cm="1">
        <f t="array" ref="R211">AVERAGE(VLOOKUP(_xlfn.TEXTSPLIT(Table1[[#This Row],[Fuel (no space after comma)]], ","), FuelList_Final_EF!$A$2:$B$65, 2, FALSE))</f>
        <v>53.06</v>
      </c>
      <c r="S211" s="3">
        <f>Table1[[#This Row],[Generation (TWh)]]*10^9*VLOOKUP(Table1[[#This Row],[Turbine/Engine Technology]],Technology_HR!$A$2:$B$11,2,FALSE)*10^-6</f>
        <v>3428712.1799999997</v>
      </c>
      <c r="T211" s="5">
        <f>Table1[[#This Row],[Fuel Consumption (mmBtu)]]*Table1[[#This Row],[Emission Factor (kg CO2/ mmBtu)]]*10^3</f>
        <v>181927468270.79999</v>
      </c>
      <c r="U211" s="3">
        <f>Table1[[#This Row],[Emissions (g CO2)]]/(Table1[[#This Row],[Generation (TWh)]]*10^9)</f>
        <v>584.1905999999999</v>
      </c>
    </row>
    <row r="212" spans="1:21" x14ac:dyDescent="0.35">
      <c r="A212" t="s">
        <v>57</v>
      </c>
      <c r="B212" t="s">
        <v>3240</v>
      </c>
      <c r="C212" t="str">
        <f>SUBSTITUTE(Table1[[#This Row],[Fuel]],", ",",")</f>
        <v>fossil gas: natural gas,fossil liquids: diesel</v>
      </c>
      <c r="D212" t="s">
        <v>3239</v>
      </c>
      <c r="E212" t="s">
        <v>3258</v>
      </c>
      <c r="H212" t="s">
        <v>3436</v>
      </c>
      <c r="I212">
        <v>51</v>
      </c>
      <c r="J212" t="s">
        <v>3446</v>
      </c>
      <c r="K212">
        <v>2018</v>
      </c>
      <c r="L212" t="s">
        <v>29</v>
      </c>
      <c r="M212" t="s">
        <v>29</v>
      </c>
      <c r="N212">
        <v>-34.080097000000002</v>
      </c>
      <c r="O212">
        <v>-59.127184</v>
      </c>
      <c r="P212" t="s">
        <v>3457</v>
      </c>
      <c r="Q212" s="3">
        <f>Table1[[#This Row],[Capacity (MW)]]*0.395*8760*10^-6</f>
        <v>0.17647019999999997</v>
      </c>
      <c r="R212" s="3" cm="1">
        <f t="array" ref="R212">AVERAGE(VLOOKUP(_xlfn.TEXTSPLIT(Table1[[#This Row],[Fuel (no space after comma)]], ","), FuelList_Final_EF!$A$2:$B$65, 2, FALSE))</f>
        <v>65.583341148886291</v>
      </c>
      <c r="S212" s="3">
        <f>Table1[[#This Row],[Generation (TWh)]]*10^9*VLOOKUP(Table1[[#This Row],[Turbine/Engine Technology]],Technology_HR!$A$2:$B$11,2,FALSE)*10^-6</f>
        <v>1942936.9019999998</v>
      </c>
      <c r="T212" s="5">
        <f>Table1[[#This Row],[Fuel Consumption (mmBtu)]]*Table1[[#This Row],[Emission Factor (kg CO2/ mmBtu)]]*10^3</f>
        <v>127424293674.62624</v>
      </c>
      <c r="U212" s="3">
        <f>Table1[[#This Row],[Emissions (g CO2)]]/(Table1[[#This Row],[Generation (TWh)]]*10^9)</f>
        <v>722.07258604923811</v>
      </c>
    </row>
    <row r="213" spans="1:21" x14ac:dyDescent="0.35">
      <c r="A213" t="s">
        <v>57</v>
      </c>
      <c r="B213" t="s">
        <v>3240</v>
      </c>
      <c r="C213" t="str">
        <f>SUBSTITUTE(Table1[[#This Row],[Fuel]],", ",",")</f>
        <v>fossil gas: natural gas,fossil liquids: diesel</v>
      </c>
      <c r="D213" t="s">
        <v>3239</v>
      </c>
      <c r="E213" t="s">
        <v>3258</v>
      </c>
      <c r="H213" t="s">
        <v>3436</v>
      </c>
      <c r="I213">
        <v>51</v>
      </c>
      <c r="J213" t="s">
        <v>3446</v>
      </c>
      <c r="K213">
        <v>2018</v>
      </c>
      <c r="L213" t="s">
        <v>29</v>
      </c>
      <c r="M213" t="s">
        <v>29</v>
      </c>
      <c r="N213">
        <v>-34.080097000000002</v>
      </c>
      <c r="O213">
        <v>-59.127184</v>
      </c>
      <c r="P213" t="s">
        <v>3457</v>
      </c>
      <c r="Q213" s="3">
        <f>Table1[[#This Row],[Capacity (MW)]]*0.395*8760*10^-6</f>
        <v>0.17647019999999997</v>
      </c>
      <c r="R213" s="3" cm="1">
        <f t="array" ref="R213">AVERAGE(VLOOKUP(_xlfn.TEXTSPLIT(Table1[[#This Row],[Fuel (no space after comma)]], ","), FuelList_Final_EF!$A$2:$B$65, 2, FALSE))</f>
        <v>65.583341148886291</v>
      </c>
      <c r="S213" s="3">
        <f>Table1[[#This Row],[Generation (TWh)]]*10^9*VLOOKUP(Table1[[#This Row],[Turbine/Engine Technology]],Technology_HR!$A$2:$B$11,2,FALSE)*10^-6</f>
        <v>1942936.9019999998</v>
      </c>
      <c r="T213" s="5">
        <f>Table1[[#This Row],[Fuel Consumption (mmBtu)]]*Table1[[#This Row],[Emission Factor (kg CO2/ mmBtu)]]*10^3</f>
        <v>127424293674.62624</v>
      </c>
      <c r="U213" s="3">
        <f>Table1[[#This Row],[Emissions (g CO2)]]/(Table1[[#This Row],[Generation (TWh)]]*10^9)</f>
        <v>722.07258604923811</v>
      </c>
    </row>
    <row r="214" spans="1:21" x14ac:dyDescent="0.35">
      <c r="A214" t="s">
        <v>57</v>
      </c>
      <c r="B214" t="s">
        <v>3240</v>
      </c>
      <c r="C214" t="str">
        <f>SUBSTITUTE(Table1[[#This Row],[Fuel]],", ",",")</f>
        <v>fossil gas: natural gas,fossil liquids: diesel</v>
      </c>
      <c r="D214" t="s">
        <v>3239</v>
      </c>
      <c r="E214" t="s">
        <v>3258</v>
      </c>
      <c r="H214" t="s">
        <v>3436</v>
      </c>
      <c r="I214">
        <v>50</v>
      </c>
      <c r="J214" t="s">
        <v>3446</v>
      </c>
      <c r="K214">
        <v>2018</v>
      </c>
      <c r="L214" t="s">
        <v>29</v>
      </c>
      <c r="M214" t="s">
        <v>29</v>
      </c>
      <c r="N214">
        <v>-34.080097000000002</v>
      </c>
      <c r="O214">
        <v>-59.127184</v>
      </c>
      <c r="P214" t="s">
        <v>3457</v>
      </c>
      <c r="Q214" s="3">
        <f>Table1[[#This Row],[Capacity (MW)]]*0.395*8760*10^-6</f>
        <v>0.17301</v>
      </c>
      <c r="R214" s="3" cm="1">
        <f t="array" ref="R214">AVERAGE(VLOOKUP(_xlfn.TEXTSPLIT(Table1[[#This Row],[Fuel (no space after comma)]], ","), FuelList_Final_EF!$A$2:$B$65, 2, FALSE))</f>
        <v>65.583341148886291</v>
      </c>
      <c r="S214" s="3">
        <f>Table1[[#This Row],[Generation (TWh)]]*10^9*VLOOKUP(Table1[[#This Row],[Turbine/Engine Technology]],Technology_HR!$A$2:$B$11,2,FALSE)*10^-6</f>
        <v>1904840.0999999999</v>
      </c>
      <c r="T214" s="5">
        <f>Table1[[#This Row],[Fuel Consumption (mmBtu)]]*Table1[[#This Row],[Emission Factor (kg CO2/ mmBtu)]]*10^3</f>
        <v>124925778112.37868</v>
      </c>
      <c r="U214" s="3">
        <f>Table1[[#This Row],[Emissions (g CO2)]]/(Table1[[#This Row],[Generation (TWh)]]*10^9)</f>
        <v>722.07258604923811</v>
      </c>
    </row>
    <row r="215" spans="1:21" x14ac:dyDescent="0.35">
      <c r="A215" t="s">
        <v>57</v>
      </c>
      <c r="B215" t="s">
        <v>3240</v>
      </c>
      <c r="C215" t="str">
        <f>SUBSTITUTE(Table1[[#This Row],[Fuel]],", ",",")</f>
        <v>fossil gas: natural gas,fossil liquids: diesel</v>
      </c>
      <c r="D215" t="s">
        <v>3239</v>
      </c>
      <c r="E215" t="s">
        <v>3258</v>
      </c>
      <c r="H215" t="s">
        <v>3436</v>
      </c>
      <c r="I215">
        <v>50</v>
      </c>
      <c r="J215" t="s">
        <v>3446</v>
      </c>
      <c r="K215">
        <v>2018</v>
      </c>
      <c r="L215" t="s">
        <v>29</v>
      </c>
      <c r="M215" t="s">
        <v>29</v>
      </c>
      <c r="N215">
        <v>-34.080097000000002</v>
      </c>
      <c r="O215">
        <v>-59.127184</v>
      </c>
      <c r="P215" t="s">
        <v>3457</v>
      </c>
      <c r="Q215" s="3">
        <f>Table1[[#This Row],[Capacity (MW)]]*0.395*8760*10^-6</f>
        <v>0.17301</v>
      </c>
      <c r="R215" s="3" cm="1">
        <f t="array" ref="R215">AVERAGE(VLOOKUP(_xlfn.TEXTSPLIT(Table1[[#This Row],[Fuel (no space after comma)]], ","), FuelList_Final_EF!$A$2:$B$65, 2, FALSE))</f>
        <v>65.583341148886291</v>
      </c>
      <c r="S215" s="3">
        <f>Table1[[#This Row],[Generation (TWh)]]*10^9*VLOOKUP(Table1[[#This Row],[Turbine/Engine Technology]],Technology_HR!$A$2:$B$11,2,FALSE)*10^-6</f>
        <v>1904840.0999999999</v>
      </c>
      <c r="T215" s="5">
        <f>Table1[[#This Row],[Fuel Consumption (mmBtu)]]*Table1[[#This Row],[Emission Factor (kg CO2/ mmBtu)]]*10^3</f>
        <v>124925778112.37868</v>
      </c>
      <c r="U215" s="3">
        <f>Table1[[#This Row],[Emissions (g CO2)]]/(Table1[[#This Row],[Generation (TWh)]]*10^9)</f>
        <v>722.07258604923811</v>
      </c>
    </row>
    <row r="216" spans="1:21" x14ac:dyDescent="0.35">
      <c r="A216" t="s">
        <v>50</v>
      </c>
      <c r="B216" t="s">
        <v>3239</v>
      </c>
      <c r="C216" t="str">
        <f>SUBSTITUTE(Table1[[#This Row],[Fuel]],", ",",")</f>
        <v>fossil gas: natural gas</v>
      </c>
      <c r="D216" t="s">
        <v>3239</v>
      </c>
      <c r="H216" t="s">
        <v>3436</v>
      </c>
      <c r="I216">
        <v>105</v>
      </c>
      <c r="J216" t="s">
        <v>3446</v>
      </c>
      <c r="K216">
        <v>2017</v>
      </c>
      <c r="L216" t="s">
        <v>29</v>
      </c>
      <c r="M216" t="s">
        <v>29</v>
      </c>
      <c r="N216">
        <v>-38.359957999999999</v>
      </c>
      <c r="O216">
        <v>-68.714725000000001</v>
      </c>
      <c r="P216" t="s">
        <v>3457</v>
      </c>
      <c r="Q216" s="3">
        <f>Table1[[#This Row],[Capacity (MW)]]*0.395*8760*10^-6</f>
        <v>0.36332100000000001</v>
      </c>
      <c r="R216" s="3" cm="1">
        <f t="array" ref="R216">AVERAGE(VLOOKUP(_xlfn.TEXTSPLIT(Table1[[#This Row],[Fuel (no space after comma)]], ","), FuelList_Final_EF!$A$2:$B$65, 2, FALSE))</f>
        <v>53.06</v>
      </c>
      <c r="S216" s="3">
        <f>Table1[[#This Row],[Generation (TWh)]]*10^9*VLOOKUP(Table1[[#This Row],[Turbine/Engine Technology]],Technology_HR!$A$2:$B$11,2,FALSE)*10^-6</f>
        <v>4000164.21</v>
      </c>
      <c r="T216" s="5">
        <f>Table1[[#This Row],[Fuel Consumption (mmBtu)]]*Table1[[#This Row],[Emission Factor (kg CO2/ mmBtu)]]*10^3</f>
        <v>212248712982.60001</v>
      </c>
      <c r="U216" s="3">
        <f>Table1[[#This Row],[Emissions (g CO2)]]/(Table1[[#This Row],[Generation (TWh)]]*10^9)</f>
        <v>584.19060000000002</v>
      </c>
    </row>
    <row r="217" spans="1:21" x14ac:dyDescent="0.35">
      <c r="A217" t="s">
        <v>50</v>
      </c>
      <c r="B217" t="s">
        <v>3239</v>
      </c>
      <c r="C217" t="str">
        <f>SUBSTITUTE(Table1[[#This Row],[Fuel]],", ",",")</f>
        <v>fossil gas: natural gas</v>
      </c>
      <c r="D217" t="s">
        <v>3239</v>
      </c>
      <c r="H217" t="s">
        <v>3436</v>
      </c>
      <c r="I217">
        <v>107</v>
      </c>
      <c r="J217" t="s">
        <v>3446</v>
      </c>
      <c r="K217">
        <v>2017</v>
      </c>
      <c r="L217" t="s">
        <v>29</v>
      </c>
      <c r="M217" t="s">
        <v>29</v>
      </c>
      <c r="N217">
        <v>-38.359957999999999</v>
      </c>
      <c r="O217">
        <v>-68.714725000000001</v>
      </c>
      <c r="P217" t="s">
        <v>3457</v>
      </c>
      <c r="Q217" s="3">
        <f>Table1[[#This Row],[Capacity (MW)]]*0.395*8760*10^-6</f>
        <v>0.3702414</v>
      </c>
      <c r="R217" s="3" cm="1">
        <f t="array" ref="R217">AVERAGE(VLOOKUP(_xlfn.TEXTSPLIT(Table1[[#This Row],[Fuel (no space after comma)]], ","), FuelList_Final_EF!$A$2:$B$65, 2, FALSE))</f>
        <v>53.06</v>
      </c>
      <c r="S217" s="3">
        <f>Table1[[#This Row],[Generation (TWh)]]*10^9*VLOOKUP(Table1[[#This Row],[Turbine/Engine Technology]],Technology_HR!$A$2:$B$11,2,FALSE)*10^-6</f>
        <v>4076357.8139999998</v>
      </c>
      <c r="T217" s="5">
        <f>Table1[[#This Row],[Fuel Consumption (mmBtu)]]*Table1[[#This Row],[Emission Factor (kg CO2/ mmBtu)]]*10^3</f>
        <v>216291545610.84</v>
      </c>
      <c r="U217" s="3">
        <f>Table1[[#This Row],[Emissions (g CO2)]]/(Table1[[#This Row],[Generation (TWh)]]*10^9)</f>
        <v>584.19060000000002</v>
      </c>
    </row>
    <row r="218" spans="1:21" x14ac:dyDescent="0.35">
      <c r="A218" t="s">
        <v>52</v>
      </c>
      <c r="B218" t="s">
        <v>3239</v>
      </c>
      <c r="C218" t="str">
        <f>SUBSTITUTE(Table1[[#This Row],[Fuel]],", ",",")</f>
        <v>fossil gas: natural gas</v>
      </c>
      <c r="D218" t="s">
        <v>3239</v>
      </c>
      <c r="H218" t="s">
        <v>3438</v>
      </c>
      <c r="I218">
        <v>555</v>
      </c>
      <c r="J218" t="s">
        <v>3446</v>
      </c>
      <c r="K218">
        <v>2011</v>
      </c>
      <c r="L218" t="s">
        <v>29</v>
      </c>
      <c r="M218" t="s">
        <v>29</v>
      </c>
      <c r="N218">
        <v>-38.512700000000002</v>
      </c>
      <c r="O218">
        <v>-68.606099999999998</v>
      </c>
      <c r="P218" t="s">
        <v>3457</v>
      </c>
      <c r="Q218" s="3">
        <f>Table1[[#This Row],[Capacity (MW)]]*0.395*8760*10^-6</f>
        <v>1.9204110000000001</v>
      </c>
      <c r="R218" s="3" cm="1">
        <f t="array" ref="R218">AVERAGE(VLOOKUP(_xlfn.TEXTSPLIT(Table1[[#This Row],[Fuel (no space after comma)]], ","), FuelList_Final_EF!$A$2:$B$65, 2, FALSE))</f>
        <v>53.06</v>
      </c>
      <c r="S218" s="3">
        <f>Table1[[#This Row],[Generation (TWh)]]*10^9*VLOOKUP(Table1[[#This Row],[Turbine/Engine Technology]],Technology_HR!$A$2:$B$11,2,FALSE)*10^-6</f>
        <v>14497182.638999999</v>
      </c>
      <c r="T218" s="5">
        <f>Table1[[#This Row],[Fuel Consumption (mmBtu)]]*Table1[[#This Row],[Emission Factor (kg CO2/ mmBtu)]]*10^3</f>
        <v>769220510825.33997</v>
      </c>
      <c r="U218" s="3">
        <f>Table1[[#This Row],[Emissions (g CO2)]]/(Table1[[#This Row],[Generation (TWh)]]*10^9)</f>
        <v>400.54993999999999</v>
      </c>
    </row>
    <row r="219" spans="1:21" x14ac:dyDescent="0.35">
      <c r="A219" t="s">
        <v>52</v>
      </c>
      <c r="B219" t="s">
        <v>3239</v>
      </c>
      <c r="C219" t="str">
        <f>SUBSTITUTE(Table1[[#This Row],[Fuel]],", ",",")</f>
        <v>fossil gas: natural gas</v>
      </c>
      <c r="D219" t="s">
        <v>3239</v>
      </c>
      <c r="H219" t="s">
        <v>3436</v>
      </c>
      <c r="I219">
        <v>105</v>
      </c>
      <c r="J219" t="s">
        <v>3446</v>
      </c>
      <c r="K219">
        <v>2016</v>
      </c>
      <c r="L219" t="s">
        <v>29</v>
      </c>
      <c r="M219" t="s">
        <v>29</v>
      </c>
      <c r="N219">
        <v>-38.512700000000002</v>
      </c>
      <c r="O219">
        <v>-68.606099999999998</v>
      </c>
      <c r="P219" t="s">
        <v>3457</v>
      </c>
      <c r="Q219" s="3">
        <f>Table1[[#This Row],[Capacity (MW)]]*0.395*8760*10^-6</f>
        <v>0.36332100000000001</v>
      </c>
      <c r="R219" s="3" cm="1">
        <f t="array" ref="R219">AVERAGE(VLOOKUP(_xlfn.TEXTSPLIT(Table1[[#This Row],[Fuel (no space after comma)]], ","), FuelList_Final_EF!$A$2:$B$65, 2, FALSE))</f>
        <v>53.06</v>
      </c>
      <c r="S219" s="3">
        <f>Table1[[#This Row],[Generation (TWh)]]*10^9*VLOOKUP(Table1[[#This Row],[Turbine/Engine Technology]],Technology_HR!$A$2:$B$11,2,FALSE)*10^-6</f>
        <v>4000164.21</v>
      </c>
      <c r="T219" s="5">
        <f>Table1[[#This Row],[Fuel Consumption (mmBtu)]]*Table1[[#This Row],[Emission Factor (kg CO2/ mmBtu)]]*10^3</f>
        <v>212248712982.60001</v>
      </c>
      <c r="U219" s="3">
        <f>Table1[[#This Row],[Emissions (g CO2)]]/(Table1[[#This Row],[Generation (TWh)]]*10^9)</f>
        <v>584.19060000000002</v>
      </c>
    </row>
    <row r="220" spans="1:21" x14ac:dyDescent="0.35">
      <c r="A220" t="s">
        <v>52</v>
      </c>
      <c r="B220" t="s">
        <v>3239</v>
      </c>
      <c r="C220" t="str">
        <f>SUBSTITUTE(Table1[[#This Row],[Fuel]],", ",",")</f>
        <v>fossil gas: natural gas</v>
      </c>
      <c r="D220" t="s">
        <v>3239</v>
      </c>
      <c r="H220" t="s">
        <v>3436</v>
      </c>
      <c r="I220">
        <v>105</v>
      </c>
      <c r="J220" t="s">
        <v>3446</v>
      </c>
      <c r="K220">
        <v>2017</v>
      </c>
      <c r="L220" t="s">
        <v>29</v>
      </c>
      <c r="M220" t="s">
        <v>29</v>
      </c>
      <c r="N220">
        <v>-38.512700000000002</v>
      </c>
      <c r="O220">
        <v>-68.606099999999998</v>
      </c>
      <c r="P220" t="s">
        <v>3457</v>
      </c>
      <c r="Q220" s="3">
        <f>Table1[[#This Row],[Capacity (MW)]]*0.395*8760*10^-6</f>
        <v>0.36332100000000001</v>
      </c>
      <c r="R220" s="3" cm="1">
        <f t="array" ref="R220">AVERAGE(VLOOKUP(_xlfn.TEXTSPLIT(Table1[[#This Row],[Fuel (no space after comma)]], ","), FuelList_Final_EF!$A$2:$B$65, 2, FALSE))</f>
        <v>53.06</v>
      </c>
      <c r="S220" s="3">
        <f>Table1[[#This Row],[Generation (TWh)]]*10^9*VLOOKUP(Table1[[#This Row],[Turbine/Engine Technology]],Technology_HR!$A$2:$B$11,2,FALSE)*10^-6</f>
        <v>4000164.21</v>
      </c>
      <c r="T220" s="5">
        <f>Table1[[#This Row],[Fuel Consumption (mmBtu)]]*Table1[[#This Row],[Emission Factor (kg CO2/ mmBtu)]]*10^3</f>
        <v>212248712982.60001</v>
      </c>
      <c r="U220" s="3">
        <f>Table1[[#This Row],[Emissions (g CO2)]]/(Table1[[#This Row],[Generation (TWh)]]*10^9)</f>
        <v>584.19060000000002</v>
      </c>
    </row>
    <row r="221" spans="1:21" x14ac:dyDescent="0.35">
      <c r="A221" t="s">
        <v>56</v>
      </c>
      <c r="B221" t="s">
        <v>3240</v>
      </c>
      <c r="C221" t="str">
        <f>SUBSTITUTE(Table1[[#This Row],[Fuel]],", ",",")</f>
        <v>fossil gas: natural gas,fossil liquids: diesel</v>
      </c>
      <c r="D221" t="s">
        <v>3239</v>
      </c>
      <c r="E221" t="s">
        <v>3258</v>
      </c>
      <c r="H221" t="s">
        <v>3437</v>
      </c>
      <c r="I221">
        <v>105</v>
      </c>
      <c r="J221" t="s">
        <v>3450</v>
      </c>
      <c r="K221" t="s">
        <v>29</v>
      </c>
      <c r="L221" t="s">
        <v>29</v>
      </c>
      <c r="M221" t="s">
        <v>29</v>
      </c>
      <c r="N221">
        <v>-33.017659000000002</v>
      </c>
      <c r="O221">
        <v>-68.881444000000002</v>
      </c>
      <c r="P221" t="s">
        <v>3457</v>
      </c>
      <c r="Q221" s="3">
        <f>Table1[[#This Row],[Capacity (MW)]]*0.395*8760*10^-6</f>
        <v>0.36332100000000001</v>
      </c>
      <c r="R221" s="3" cm="1">
        <f t="array" ref="R221">AVERAGE(VLOOKUP(_xlfn.TEXTSPLIT(Table1[[#This Row],[Fuel (no space after comma)]], ","), FuelList_Final_EF!$A$2:$B$65, 2, FALSE))</f>
        <v>65.583341148886291</v>
      </c>
      <c r="S221" s="3">
        <f>Table1[[#This Row],[Generation (TWh)]]*10^9*VLOOKUP(Table1[[#This Row],[Turbine/Engine Technology]],Technology_HR!$A$2:$B$11,2,FALSE)*10^-6</f>
        <v>3233556.9</v>
      </c>
      <c r="T221" s="5">
        <f>Table1[[#This Row],[Fuel Consumption (mmBtu)]]*Table1[[#This Row],[Emission Factor (kg CO2/ mmBtu)]]*10^3</f>
        <v>212067465297.03519</v>
      </c>
      <c r="U221" s="3">
        <f>Table1[[#This Row],[Emissions (g CO2)]]/(Table1[[#This Row],[Generation (TWh)]]*10^9)</f>
        <v>583.69173622508799</v>
      </c>
    </row>
    <row r="222" spans="1:21" x14ac:dyDescent="0.35">
      <c r="A222" t="s">
        <v>46</v>
      </c>
      <c r="B222" t="s">
        <v>3239</v>
      </c>
      <c r="C222" t="str">
        <f>SUBSTITUTE(Table1[[#This Row],[Fuel]],", ",",")</f>
        <v>fossil gas: natural gas</v>
      </c>
      <c r="D222" t="s">
        <v>3239</v>
      </c>
      <c r="H222" t="s">
        <v>3438</v>
      </c>
      <c r="I222">
        <v>306</v>
      </c>
      <c r="J222" t="s">
        <v>3446</v>
      </c>
      <c r="K222">
        <v>1998</v>
      </c>
      <c r="L222" t="s">
        <v>29</v>
      </c>
      <c r="M222" t="s">
        <v>29</v>
      </c>
      <c r="N222">
        <v>-33.055644000000001</v>
      </c>
      <c r="O222">
        <v>-68.982588000000007</v>
      </c>
      <c r="P222" t="s">
        <v>3457</v>
      </c>
      <c r="Q222" s="3">
        <f>Table1[[#This Row],[Capacity (MW)]]*0.395*8760*10^-6</f>
        <v>1.0588211999999999</v>
      </c>
      <c r="R222" s="3" cm="1">
        <f t="array" ref="R222">AVERAGE(VLOOKUP(_xlfn.TEXTSPLIT(Table1[[#This Row],[Fuel (no space after comma)]], ","), FuelList_Final_EF!$A$2:$B$65, 2, FALSE))</f>
        <v>53.06</v>
      </c>
      <c r="S222" s="3">
        <f>Table1[[#This Row],[Generation (TWh)]]*10^9*VLOOKUP(Table1[[#This Row],[Turbine/Engine Technology]],Technology_HR!$A$2:$B$11,2,FALSE)*10^-6</f>
        <v>7993041.2387999985</v>
      </c>
      <c r="T222" s="5">
        <f>Table1[[#This Row],[Fuel Consumption (mmBtu)]]*Table1[[#This Row],[Emission Factor (kg CO2/ mmBtu)]]*10^3</f>
        <v>424110768130.72797</v>
      </c>
      <c r="U222" s="3">
        <f>Table1[[#This Row],[Emissions (g CO2)]]/(Table1[[#This Row],[Generation (TWh)]]*10^9)</f>
        <v>400.54993999999999</v>
      </c>
    </row>
    <row r="223" spans="1:21" x14ac:dyDescent="0.35">
      <c r="A223" t="s">
        <v>46</v>
      </c>
      <c r="B223" t="s">
        <v>3240</v>
      </c>
      <c r="C223" t="str">
        <f>SUBSTITUTE(Table1[[#This Row],[Fuel]],", ",",")</f>
        <v>fossil gas: natural gas,fossil liquids: diesel</v>
      </c>
      <c r="D223" t="s">
        <v>3239</v>
      </c>
      <c r="E223" t="s">
        <v>3258</v>
      </c>
      <c r="H223" t="s">
        <v>3438</v>
      </c>
      <c r="I223">
        <v>95</v>
      </c>
      <c r="J223" t="s">
        <v>3446</v>
      </c>
      <c r="K223">
        <v>2019</v>
      </c>
      <c r="L223" t="s">
        <v>29</v>
      </c>
      <c r="M223" t="s">
        <v>29</v>
      </c>
      <c r="N223">
        <v>-33.055644000000001</v>
      </c>
      <c r="O223">
        <v>-68.982588000000007</v>
      </c>
      <c r="P223" t="s">
        <v>3457</v>
      </c>
      <c r="Q223" s="3">
        <f>Table1[[#This Row],[Capacity (MW)]]*0.395*8760*10^-6</f>
        <v>0.32871899999999998</v>
      </c>
      <c r="R223" s="3" cm="1">
        <f t="array" ref="R223">AVERAGE(VLOOKUP(_xlfn.TEXTSPLIT(Table1[[#This Row],[Fuel (no space after comma)]], ","), FuelList_Final_EF!$A$2:$B$65, 2, FALSE))</f>
        <v>65.583341148886291</v>
      </c>
      <c r="S223" s="3">
        <f>Table1[[#This Row],[Generation (TWh)]]*10^9*VLOOKUP(Table1[[#This Row],[Turbine/Engine Technology]],Technology_HR!$A$2:$B$11,2,FALSE)*10^-6</f>
        <v>2481499.7309999997</v>
      </c>
      <c r="T223" s="5">
        <f>Table1[[#This Row],[Fuel Consumption (mmBtu)]]*Table1[[#This Row],[Emission Factor (kg CO2/ mmBtu)]]*10^3</f>
        <v>162745043419.04254</v>
      </c>
      <c r="U223" s="3">
        <f>Table1[[#This Row],[Emissions (g CO2)]]/(Table1[[#This Row],[Generation (TWh)]]*10^9)</f>
        <v>495.08864233294253</v>
      </c>
    </row>
    <row r="224" spans="1:21" x14ac:dyDescent="0.35">
      <c r="A224" t="s">
        <v>46</v>
      </c>
      <c r="B224" t="s">
        <v>3243</v>
      </c>
      <c r="C224" t="str">
        <f>SUBSTITUTE(Table1[[#This Row],[Fuel]],", ",",")</f>
        <v>fossil gas: natural gas,fossil liquids: fuel oil</v>
      </c>
      <c r="D224" t="s">
        <v>3239</v>
      </c>
      <c r="E224" t="s">
        <v>3275</v>
      </c>
      <c r="H224" t="s">
        <v>3440</v>
      </c>
      <c r="I224">
        <v>60</v>
      </c>
      <c r="J224" t="s">
        <v>3446</v>
      </c>
      <c r="K224">
        <v>1971</v>
      </c>
      <c r="L224" t="s">
        <v>29</v>
      </c>
      <c r="M224" t="s">
        <v>29</v>
      </c>
      <c r="N224">
        <v>-33.055644000000001</v>
      </c>
      <c r="O224">
        <v>-68.982588000000007</v>
      </c>
      <c r="P224" t="s">
        <v>3457</v>
      </c>
      <c r="Q224" s="3">
        <f>Table1[[#This Row],[Capacity (MW)]]*0.395*8760*10^-6</f>
        <v>0.20761200000000002</v>
      </c>
      <c r="R224" s="3" cm="1">
        <f t="array" ref="R224">AVERAGE(VLOOKUP(_xlfn.TEXTSPLIT(Table1[[#This Row],[Fuel (no space after comma)]], ","), FuelList_Final_EF!$A$2:$B$65, 2, FALSE))</f>
        <v>65.583341148886291</v>
      </c>
      <c r="S224" s="3">
        <f>Table1[[#This Row],[Generation (TWh)]]*10^9*VLOOKUP(Table1[[#This Row],[Turbine/Engine Technology]],Technology_HR!$A$2:$B$11,2,FALSE)*10^-6</f>
        <v>2135289.42</v>
      </c>
      <c r="T224" s="5">
        <f>Table1[[#This Row],[Fuel Consumption (mmBtu)]]*Table1[[#This Row],[Emission Factor (kg CO2/ mmBtu)]]*10^3</f>
        <v>140039414483.46756</v>
      </c>
      <c r="U224" s="3">
        <f>Table1[[#This Row],[Emissions (g CO2)]]/(Table1[[#This Row],[Generation (TWh)]]*10^9)</f>
        <v>674.52466371629544</v>
      </c>
    </row>
    <row r="225" spans="1:21" x14ac:dyDescent="0.35">
      <c r="A225" t="s">
        <v>46</v>
      </c>
      <c r="B225" t="s">
        <v>3243</v>
      </c>
      <c r="C225" t="str">
        <f>SUBSTITUTE(Table1[[#This Row],[Fuel]],", ",",")</f>
        <v>fossil gas: natural gas,fossil liquids: fuel oil</v>
      </c>
      <c r="D225" t="s">
        <v>3239</v>
      </c>
      <c r="E225" t="s">
        <v>3275</v>
      </c>
      <c r="H225" t="s">
        <v>3440</v>
      </c>
      <c r="I225">
        <v>60</v>
      </c>
      <c r="J225" t="s">
        <v>3446</v>
      </c>
      <c r="K225">
        <v>1971</v>
      </c>
      <c r="L225" t="s">
        <v>29</v>
      </c>
      <c r="M225" t="s">
        <v>29</v>
      </c>
      <c r="N225">
        <v>-33.055644000000001</v>
      </c>
      <c r="O225">
        <v>-68.982588000000007</v>
      </c>
      <c r="P225" t="s">
        <v>3457</v>
      </c>
      <c r="Q225" s="3">
        <f>Table1[[#This Row],[Capacity (MW)]]*0.395*8760*10^-6</f>
        <v>0.20761200000000002</v>
      </c>
      <c r="R225" s="3" cm="1">
        <f t="array" ref="R225">AVERAGE(VLOOKUP(_xlfn.TEXTSPLIT(Table1[[#This Row],[Fuel (no space after comma)]], ","), FuelList_Final_EF!$A$2:$B$65, 2, FALSE))</f>
        <v>65.583341148886291</v>
      </c>
      <c r="S225" s="3">
        <f>Table1[[#This Row],[Generation (TWh)]]*10^9*VLOOKUP(Table1[[#This Row],[Turbine/Engine Technology]],Technology_HR!$A$2:$B$11,2,FALSE)*10^-6</f>
        <v>2135289.42</v>
      </c>
      <c r="T225" s="5">
        <f>Table1[[#This Row],[Fuel Consumption (mmBtu)]]*Table1[[#This Row],[Emission Factor (kg CO2/ mmBtu)]]*10^3</f>
        <v>140039414483.46756</v>
      </c>
      <c r="U225" s="3">
        <f>Table1[[#This Row],[Emissions (g CO2)]]/(Table1[[#This Row],[Generation (TWh)]]*10^9)</f>
        <v>674.52466371629544</v>
      </c>
    </row>
    <row r="226" spans="1:21" x14ac:dyDescent="0.35">
      <c r="A226" t="s">
        <v>57</v>
      </c>
      <c r="B226" t="s">
        <v>3240</v>
      </c>
      <c r="C226" t="str">
        <f>SUBSTITUTE(Table1[[#This Row],[Fuel]],", ",",")</f>
        <v>fossil gas: natural gas,fossil liquids: diesel</v>
      </c>
      <c r="D226" t="s">
        <v>3239</v>
      </c>
      <c r="E226" t="s">
        <v>3258</v>
      </c>
      <c r="H226" t="s">
        <v>3436</v>
      </c>
      <c r="I226">
        <v>64</v>
      </c>
      <c r="J226" t="s">
        <v>3448</v>
      </c>
      <c r="K226">
        <v>2017</v>
      </c>
      <c r="L226" t="s">
        <v>29</v>
      </c>
      <c r="M226" t="s">
        <v>29</v>
      </c>
      <c r="N226">
        <v>-34.557034000000002</v>
      </c>
      <c r="O226">
        <v>-59.037019999999998</v>
      </c>
      <c r="P226" t="s">
        <v>3457</v>
      </c>
      <c r="Q226" s="3">
        <f>Table1[[#This Row],[Capacity (MW)]]*0.395*8760*10^-6</f>
        <v>0.22145280000000001</v>
      </c>
      <c r="R226" s="3" cm="1">
        <f t="array" ref="R226">AVERAGE(VLOOKUP(_xlfn.TEXTSPLIT(Table1[[#This Row],[Fuel (no space after comma)]], ","), FuelList_Final_EF!$A$2:$B$65, 2, FALSE))</f>
        <v>65.583341148886291</v>
      </c>
      <c r="S226" s="3">
        <f>Table1[[#This Row],[Generation (TWh)]]*10^9*VLOOKUP(Table1[[#This Row],[Turbine/Engine Technology]],Technology_HR!$A$2:$B$11,2,FALSE)*10^-6</f>
        <v>2438195.3279999997</v>
      </c>
      <c r="T226" s="5">
        <f>Table1[[#This Row],[Fuel Consumption (mmBtu)]]*Table1[[#This Row],[Emission Factor (kg CO2/ mmBtu)]]*10^3</f>
        <v>159904995983.8447</v>
      </c>
      <c r="U226" s="3">
        <f>Table1[[#This Row],[Emissions (g CO2)]]/(Table1[[#This Row],[Generation (TWh)]]*10^9)</f>
        <v>722.072586049238</v>
      </c>
    </row>
    <row r="227" spans="1:21" x14ac:dyDescent="0.35">
      <c r="A227" t="s">
        <v>57</v>
      </c>
      <c r="B227" t="s">
        <v>3240</v>
      </c>
      <c r="C227" t="str">
        <f>SUBSTITUTE(Table1[[#This Row],[Fuel]],", ",",")</f>
        <v>fossil gas: natural gas,fossil liquids: diesel</v>
      </c>
      <c r="D227" t="s">
        <v>3239</v>
      </c>
      <c r="E227" t="s">
        <v>3258</v>
      </c>
      <c r="H227" t="s">
        <v>3436</v>
      </c>
      <c r="I227">
        <v>63</v>
      </c>
      <c r="J227" t="s">
        <v>3448</v>
      </c>
      <c r="K227">
        <v>2017</v>
      </c>
      <c r="L227" t="s">
        <v>29</v>
      </c>
      <c r="M227" t="s">
        <v>29</v>
      </c>
      <c r="N227">
        <v>-34.557034000000002</v>
      </c>
      <c r="O227">
        <v>-59.037019999999998</v>
      </c>
      <c r="P227" t="s">
        <v>3457</v>
      </c>
      <c r="Q227" s="3">
        <f>Table1[[#This Row],[Capacity (MW)]]*0.395*8760*10^-6</f>
        <v>0.21799260000000001</v>
      </c>
      <c r="R227" s="3" cm="1">
        <f t="array" ref="R227">AVERAGE(VLOOKUP(_xlfn.TEXTSPLIT(Table1[[#This Row],[Fuel (no space after comma)]], ","), FuelList_Final_EF!$A$2:$B$65, 2, FALSE))</f>
        <v>65.583341148886291</v>
      </c>
      <c r="S227" s="3">
        <f>Table1[[#This Row],[Generation (TWh)]]*10^9*VLOOKUP(Table1[[#This Row],[Turbine/Engine Technology]],Technology_HR!$A$2:$B$11,2,FALSE)*10^-6</f>
        <v>2400098.5260000001</v>
      </c>
      <c r="T227" s="5">
        <f>Table1[[#This Row],[Fuel Consumption (mmBtu)]]*Table1[[#This Row],[Emission Factor (kg CO2/ mmBtu)]]*10^3</f>
        <v>157406480421.59714</v>
      </c>
      <c r="U227" s="3">
        <f>Table1[[#This Row],[Emissions (g CO2)]]/(Table1[[#This Row],[Generation (TWh)]]*10^9)</f>
        <v>722.07258604923811</v>
      </c>
    </row>
    <row r="228" spans="1:21" x14ac:dyDescent="0.35">
      <c r="A228" t="s">
        <v>45</v>
      </c>
      <c r="B228" t="s">
        <v>3252</v>
      </c>
      <c r="C228" t="str">
        <f>SUBSTITUTE(Table1[[#This Row],[Fuel]],", ",",")</f>
        <v>fossil liquids: fuel oil,fossil liquids: diesel,fossil gas: natural gas</v>
      </c>
      <c r="D228" t="s">
        <v>3275</v>
      </c>
      <c r="E228" t="s">
        <v>3258</v>
      </c>
      <c r="F228" t="s">
        <v>3239</v>
      </c>
      <c r="H228" t="s">
        <v>3437</v>
      </c>
      <c r="I228">
        <v>99.8</v>
      </c>
      <c r="J228" t="s">
        <v>3450</v>
      </c>
      <c r="K228" t="s">
        <v>29</v>
      </c>
      <c r="L228" t="s">
        <v>29</v>
      </c>
      <c r="M228" t="s">
        <v>29</v>
      </c>
      <c r="N228">
        <v>-31.457768000000002</v>
      </c>
      <c r="O228">
        <v>-64.347907000000006</v>
      </c>
      <c r="P228" t="s">
        <v>3457</v>
      </c>
      <c r="Q228" s="3">
        <f>Table1[[#This Row],[Capacity (MW)]]*0.395*8760*10^-6</f>
        <v>0.34532795999999999</v>
      </c>
      <c r="R228" s="3" cm="1">
        <f t="array" ref="R228">AVERAGE(VLOOKUP(_xlfn.TEXTSPLIT(Table1[[#This Row],[Fuel (no space after comma)]], ","), FuelList_Final_EF!$A$2:$B$65, 2, FALSE))</f>
        <v>69.757788198515044</v>
      </c>
      <c r="S228" s="3">
        <f>Table1[[#This Row],[Generation (TWh)]]*10^9*VLOOKUP(Table1[[#This Row],[Turbine/Engine Technology]],Technology_HR!$A$2:$B$11,2,FALSE)*10^-6</f>
        <v>3073418.844</v>
      </c>
      <c r="T228" s="5">
        <f>Table1[[#This Row],[Fuel Consumption (mmBtu)]]*Table1[[#This Row],[Emission Factor (kg CO2/ mmBtu)]]*10^3</f>
        <v>214394900765.07697</v>
      </c>
      <c r="U228" s="3">
        <f>Table1[[#This Row],[Emissions (g CO2)]]/(Table1[[#This Row],[Generation (TWh)]]*10^9)</f>
        <v>620.84431496678394</v>
      </c>
    </row>
    <row r="229" spans="1:21" x14ac:dyDescent="0.35">
      <c r="A229" t="s">
        <v>39</v>
      </c>
      <c r="B229" t="s">
        <v>3239</v>
      </c>
      <c r="C229" t="str">
        <f>SUBSTITUTE(Table1[[#This Row],[Fuel]],", ",",")</f>
        <v>fossil gas: natural gas</v>
      </c>
      <c r="D229" t="s">
        <v>3239</v>
      </c>
      <c r="H229" t="s">
        <v>3436</v>
      </c>
      <c r="I229">
        <v>400</v>
      </c>
      <c r="J229" t="s">
        <v>3450</v>
      </c>
      <c r="K229" t="s">
        <v>29</v>
      </c>
      <c r="L229" t="s">
        <v>29</v>
      </c>
      <c r="M229" t="s">
        <v>29</v>
      </c>
      <c r="N229">
        <v>-31.363745999999999</v>
      </c>
      <c r="O229">
        <v>-64.048972000000006</v>
      </c>
      <c r="P229" t="s">
        <v>3457</v>
      </c>
      <c r="Q229" s="3">
        <f>Table1[[#This Row],[Capacity (MW)]]*0.395*8760*10^-6</f>
        <v>1.38408</v>
      </c>
      <c r="R229" s="3" cm="1">
        <f t="array" ref="R229">AVERAGE(VLOOKUP(_xlfn.TEXTSPLIT(Table1[[#This Row],[Fuel (no space after comma)]], ","), FuelList_Final_EF!$A$2:$B$65, 2, FALSE))</f>
        <v>53.06</v>
      </c>
      <c r="S229" s="3">
        <f>Table1[[#This Row],[Generation (TWh)]]*10^9*VLOOKUP(Table1[[#This Row],[Turbine/Engine Technology]],Technology_HR!$A$2:$B$11,2,FALSE)*10^-6</f>
        <v>15238720.799999999</v>
      </c>
      <c r="T229" s="5">
        <f>Table1[[#This Row],[Fuel Consumption (mmBtu)]]*Table1[[#This Row],[Emission Factor (kg CO2/ mmBtu)]]*10^3</f>
        <v>808566525648</v>
      </c>
      <c r="U229" s="3">
        <f>Table1[[#This Row],[Emissions (g CO2)]]/(Table1[[#This Row],[Generation (TWh)]]*10^9)</f>
        <v>584.19060000000002</v>
      </c>
    </row>
    <row r="230" spans="1:21" x14ac:dyDescent="0.35">
      <c r="A230" t="s">
        <v>50</v>
      </c>
      <c r="B230" t="s">
        <v>3239</v>
      </c>
      <c r="C230" t="str">
        <f>SUBSTITUTE(Table1[[#This Row],[Fuel]],", ",",")</f>
        <v>fossil gas: natural gas</v>
      </c>
      <c r="D230" t="s">
        <v>3239</v>
      </c>
      <c r="H230" t="s">
        <v>3437</v>
      </c>
      <c r="I230">
        <v>58.5</v>
      </c>
      <c r="J230" t="s">
        <v>3446</v>
      </c>
      <c r="K230">
        <v>2021</v>
      </c>
      <c r="L230" t="s">
        <v>29</v>
      </c>
      <c r="M230" t="s">
        <v>29</v>
      </c>
      <c r="N230">
        <v>-45.660234000000003</v>
      </c>
      <c r="O230">
        <v>-67.809741000000002</v>
      </c>
      <c r="P230" t="s">
        <v>3457</v>
      </c>
      <c r="Q230" s="3">
        <f>Table1[[#This Row],[Capacity (MW)]]*0.395*8760*10^-6</f>
        <v>0.20242170000000001</v>
      </c>
      <c r="R230" s="3" cm="1">
        <f t="array" ref="R230">AVERAGE(VLOOKUP(_xlfn.TEXTSPLIT(Table1[[#This Row],[Fuel (no space after comma)]], ","), FuelList_Final_EF!$A$2:$B$65, 2, FALSE))</f>
        <v>53.06</v>
      </c>
      <c r="S230" s="3">
        <f>Table1[[#This Row],[Generation (TWh)]]*10^9*VLOOKUP(Table1[[#This Row],[Turbine/Engine Technology]],Technology_HR!$A$2:$B$11,2,FALSE)*10^-6</f>
        <v>1801553.13</v>
      </c>
      <c r="T230" s="5">
        <f>Table1[[#This Row],[Fuel Consumption (mmBtu)]]*Table1[[#This Row],[Emission Factor (kg CO2/ mmBtu)]]*10^3</f>
        <v>95590409077.799988</v>
      </c>
      <c r="U230" s="3">
        <f>Table1[[#This Row],[Emissions (g CO2)]]/(Table1[[#This Row],[Generation (TWh)]]*10^9)</f>
        <v>472.23399999999992</v>
      </c>
    </row>
    <row r="231" spans="1:21" x14ac:dyDescent="0.35">
      <c r="A231" t="s">
        <v>46</v>
      </c>
      <c r="B231" t="s">
        <v>3253</v>
      </c>
      <c r="C231" t="str">
        <f>SUBSTITUTE(Table1[[#This Row],[Fuel]],", ",",")</f>
        <v>fossil gas: natural gas,fossil liquids: diesel,bioenergy: unknown,other: hydrogen (unknown)</v>
      </c>
      <c r="D231" t="s">
        <v>3239</v>
      </c>
      <c r="E231" t="s">
        <v>3258</v>
      </c>
      <c r="F231" t="s">
        <v>3643</v>
      </c>
      <c r="G231" t="s">
        <v>3644</v>
      </c>
      <c r="H231" t="s">
        <v>3438</v>
      </c>
      <c r="I231">
        <v>86.800000000000011</v>
      </c>
      <c r="J231" t="s">
        <v>3446</v>
      </c>
      <c r="K231">
        <v>2010</v>
      </c>
      <c r="L231" t="s">
        <v>29</v>
      </c>
      <c r="M231" t="s">
        <v>29</v>
      </c>
      <c r="N231">
        <v>-34.1845</v>
      </c>
      <c r="O231">
        <v>-59.006</v>
      </c>
      <c r="P231" t="s">
        <v>3457</v>
      </c>
      <c r="Q231" s="3">
        <f>Table1[[#This Row],[Capacity (MW)]]*0.395*8760*10^-6</f>
        <v>0.30034536000000006</v>
      </c>
      <c r="R231" s="3" cm="1">
        <f t="array" ref="R231">AVERAGE(VLOOKUP(_xlfn.TEXTSPLIT(Table1[[#This Row],[Fuel (no space after comma)]], ","), FuelList_Final_EF!$A$2:$B$65, 2, FALSE))</f>
        <v>51.301045574443144</v>
      </c>
      <c r="S231" s="3">
        <f>Table1[[#This Row],[Generation (TWh)]]*10^9*VLOOKUP(Table1[[#This Row],[Turbine/Engine Technology]],Technology_HR!$A$2:$B$11,2,FALSE)*10^-6</f>
        <v>2267307.1226400002</v>
      </c>
      <c r="T231" s="5">
        <f>Table1[[#This Row],[Fuel Consumption (mmBtu)]]*Table1[[#This Row],[Emission Factor (kg CO2/ mmBtu)]]*10^3</f>
        <v>116315226029.81419</v>
      </c>
      <c r="U231" s="3">
        <f>Table1[[#This Row],[Emissions (g CO2)]]/(Table1[[#This Row],[Generation (TWh)]]*10^9)</f>
        <v>387.27159304147125</v>
      </c>
    </row>
    <row r="232" spans="1:21" x14ac:dyDescent="0.35">
      <c r="A232" t="s">
        <v>40</v>
      </c>
      <c r="B232" t="s">
        <v>3253</v>
      </c>
      <c r="C232" t="str">
        <f>SUBSTITUTE(Table1[[#This Row],[Fuel]],", ",",")</f>
        <v>fossil gas: natural gas,fossil liquids: diesel,bioenergy: unknown,other: hydrogen (unknown)</v>
      </c>
      <c r="D232" t="s">
        <v>3239</v>
      </c>
      <c r="E232" t="s">
        <v>3258</v>
      </c>
      <c r="F232" t="s">
        <v>3643</v>
      </c>
      <c r="G232" t="s">
        <v>3644</v>
      </c>
      <c r="H232" t="s">
        <v>3438</v>
      </c>
      <c r="I232">
        <v>60.760000000000012</v>
      </c>
      <c r="J232" t="s">
        <v>3446</v>
      </c>
      <c r="K232">
        <v>2010</v>
      </c>
      <c r="L232" t="s">
        <v>29</v>
      </c>
      <c r="M232" t="s">
        <v>29</v>
      </c>
      <c r="N232">
        <v>-34.1845</v>
      </c>
      <c r="O232">
        <v>-59.006</v>
      </c>
      <c r="P232" t="s">
        <v>3457</v>
      </c>
      <c r="Q232" s="3">
        <f>Table1[[#This Row],[Capacity (MW)]]*0.395*8760*10^-6</f>
        <v>0.21024175200000006</v>
      </c>
      <c r="R232" s="3" cm="1">
        <f t="array" ref="R232">AVERAGE(VLOOKUP(_xlfn.TEXTSPLIT(Table1[[#This Row],[Fuel (no space after comma)]], ","), FuelList_Final_EF!$A$2:$B$65, 2, FALSE))</f>
        <v>51.301045574443144</v>
      </c>
      <c r="S232" s="3">
        <f>Table1[[#This Row],[Generation (TWh)]]*10^9*VLOOKUP(Table1[[#This Row],[Turbine/Engine Technology]],Technology_HR!$A$2:$B$11,2,FALSE)*10^-6</f>
        <v>1587114.9858480005</v>
      </c>
      <c r="T232" s="5">
        <f>Table1[[#This Row],[Fuel Consumption (mmBtu)]]*Table1[[#This Row],[Emission Factor (kg CO2/ mmBtu)]]*10^3</f>
        <v>81420658220.869965</v>
      </c>
      <c r="U232" s="3">
        <f>Table1[[#This Row],[Emissions (g CO2)]]/(Table1[[#This Row],[Generation (TWh)]]*10^9)</f>
        <v>387.27159304147131</v>
      </c>
    </row>
    <row r="233" spans="1:21" x14ac:dyDescent="0.35">
      <c r="A233" t="s">
        <v>52</v>
      </c>
      <c r="B233" t="s">
        <v>3253</v>
      </c>
      <c r="C233" t="str">
        <f>SUBSTITUTE(Table1[[#This Row],[Fuel]],", ",",")</f>
        <v>fossil gas: natural gas,fossil liquids: diesel,bioenergy: unknown,other: hydrogen (unknown)</v>
      </c>
      <c r="D233" t="s">
        <v>3239</v>
      </c>
      <c r="E233" t="s">
        <v>3258</v>
      </c>
      <c r="F233" t="s">
        <v>3643</v>
      </c>
      <c r="G233" t="s">
        <v>3644</v>
      </c>
      <c r="H233" t="s">
        <v>3438</v>
      </c>
      <c r="I233">
        <v>34.72</v>
      </c>
      <c r="J233" t="s">
        <v>3446</v>
      </c>
      <c r="K233">
        <v>2010</v>
      </c>
      <c r="L233" t="s">
        <v>29</v>
      </c>
      <c r="M233" t="s">
        <v>29</v>
      </c>
      <c r="N233">
        <v>-34.1845</v>
      </c>
      <c r="O233">
        <v>-59.006</v>
      </c>
      <c r="P233" t="s">
        <v>3457</v>
      </c>
      <c r="Q233" s="3">
        <f>Table1[[#This Row],[Capacity (MW)]]*0.395*8760*10^-6</f>
        <v>0.12013814399999999</v>
      </c>
      <c r="R233" s="3" cm="1">
        <f t="array" ref="R233">AVERAGE(VLOOKUP(_xlfn.TEXTSPLIT(Table1[[#This Row],[Fuel (no space after comma)]], ","), FuelList_Final_EF!$A$2:$B$65, 2, FALSE))</f>
        <v>51.301045574443144</v>
      </c>
      <c r="S233" s="3">
        <f>Table1[[#This Row],[Generation (TWh)]]*10^9*VLOOKUP(Table1[[#This Row],[Turbine/Engine Technology]],Technology_HR!$A$2:$B$11,2,FALSE)*10^-6</f>
        <v>906922.84905599989</v>
      </c>
      <c r="T233" s="5">
        <f>Table1[[#This Row],[Fuel Consumption (mmBtu)]]*Table1[[#This Row],[Emission Factor (kg CO2/ mmBtu)]]*10^3</f>
        <v>46526090411.925674</v>
      </c>
      <c r="U233" s="3">
        <f>Table1[[#This Row],[Emissions (g CO2)]]/(Table1[[#This Row],[Generation (TWh)]]*10^9)</f>
        <v>387.27159304147131</v>
      </c>
    </row>
    <row r="234" spans="1:21" x14ac:dyDescent="0.35">
      <c r="A234" t="s">
        <v>58</v>
      </c>
      <c r="B234" t="s">
        <v>3253</v>
      </c>
      <c r="C234" t="str">
        <f>SUBSTITUTE(Table1[[#This Row],[Fuel]],", ",",")</f>
        <v>fossil gas: natural gas,fossil liquids: diesel,bioenergy: unknown,other: hydrogen (unknown)</v>
      </c>
      <c r="D234" t="s">
        <v>3239</v>
      </c>
      <c r="E234" t="s">
        <v>3258</v>
      </c>
      <c r="F234" t="s">
        <v>3643</v>
      </c>
      <c r="G234" t="s">
        <v>3644</v>
      </c>
      <c r="H234" t="s">
        <v>3438</v>
      </c>
      <c r="I234">
        <v>564.20000000000005</v>
      </c>
      <c r="J234" t="s">
        <v>3446</v>
      </c>
      <c r="K234">
        <v>2010</v>
      </c>
      <c r="L234" t="s">
        <v>29</v>
      </c>
      <c r="M234" t="s">
        <v>29</v>
      </c>
      <c r="N234">
        <v>-34.1845</v>
      </c>
      <c r="O234">
        <v>-59.006</v>
      </c>
      <c r="P234" t="s">
        <v>3457</v>
      </c>
      <c r="Q234" s="3">
        <f>Table1[[#This Row],[Capacity (MW)]]*0.395*8760*10^-6</f>
        <v>1.9522448400000003</v>
      </c>
      <c r="R234" s="3" cm="1">
        <f t="array" ref="R234">AVERAGE(VLOOKUP(_xlfn.TEXTSPLIT(Table1[[#This Row],[Fuel (no space after comma)]], ","), FuelList_Final_EF!$A$2:$B$65, 2, FALSE))</f>
        <v>51.301045574443144</v>
      </c>
      <c r="S234" s="3">
        <f>Table1[[#This Row],[Generation (TWh)]]*10^9*VLOOKUP(Table1[[#This Row],[Turbine/Engine Technology]],Technology_HR!$A$2:$B$11,2,FALSE)*10^-6</f>
        <v>14737496.297160001</v>
      </c>
      <c r="T234" s="5">
        <f>Table1[[#This Row],[Fuel Consumption (mmBtu)]]*Table1[[#This Row],[Emission Factor (kg CO2/ mmBtu)]]*10^3</f>
        <v>756048969193.79236</v>
      </c>
      <c r="U234" s="3">
        <f>Table1[[#This Row],[Emissions (g CO2)]]/(Table1[[#This Row],[Generation (TWh)]]*10^9)</f>
        <v>387.27159304147131</v>
      </c>
    </row>
    <row r="235" spans="1:21" x14ac:dyDescent="0.35">
      <c r="A235" t="s">
        <v>59</v>
      </c>
      <c r="B235" t="s">
        <v>3253</v>
      </c>
      <c r="C235" t="str">
        <f>SUBSTITUTE(Table1[[#This Row],[Fuel]],", ",",")</f>
        <v>fossil gas: natural gas,fossil liquids: diesel,bioenergy: unknown,other: hydrogen (unknown)</v>
      </c>
      <c r="D235" t="s">
        <v>3239</v>
      </c>
      <c r="E235" t="s">
        <v>3258</v>
      </c>
      <c r="F235" t="s">
        <v>3643</v>
      </c>
      <c r="G235" t="s">
        <v>3644</v>
      </c>
      <c r="H235" t="s">
        <v>3438</v>
      </c>
      <c r="I235">
        <v>104.16</v>
      </c>
      <c r="J235" t="s">
        <v>3446</v>
      </c>
      <c r="K235">
        <v>2010</v>
      </c>
      <c r="L235" t="s">
        <v>29</v>
      </c>
      <c r="M235" t="s">
        <v>29</v>
      </c>
      <c r="N235">
        <v>-34.1845</v>
      </c>
      <c r="O235">
        <v>-59.006</v>
      </c>
      <c r="P235" t="s">
        <v>3457</v>
      </c>
      <c r="Q235" s="3">
        <f>Table1[[#This Row],[Capacity (MW)]]*0.395*8760*10^-6</f>
        <v>0.36041443200000001</v>
      </c>
      <c r="R235" s="3" cm="1">
        <f t="array" ref="R235">AVERAGE(VLOOKUP(_xlfn.TEXTSPLIT(Table1[[#This Row],[Fuel (no space after comma)]], ","), FuelList_Final_EF!$A$2:$B$65, 2, FALSE))</f>
        <v>51.301045574443144</v>
      </c>
      <c r="S235" s="3">
        <f>Table1[[#This Row],[Generation (TWh)]]*10^9*VLOOKUP(Table1[[#This Row],[Turbine/Engine Technology]],Technology_HR!$A$2:$B$11,2,FALSE)*10^-6</f>
        <v>2720768.5471679997</v>
      </c>
      <c r="T235" s="5">
        <f>Table1[[#This Row],[Fuel Consumption (mmBtu)]]*Table1[[#This Row],[Emission Factor (kg CO2/ mmBtu)]]*10^3</f>
        <v>139578271235.77701</v>
      </c>
      <c r="U235" s="3">
        <f>Table1[[#This Row],[Emissions (g CO2)]]/(Table1[[#This Row],[Generation (TWh)]]*10^9)</f>
        <v>387.27159304147125</v>
      </c>
    </row>
    <row r="236" spans="1:21" x14ac:dyDescent="0.35">
      <c r="A236" t="s">
        <v>59</v>
      </c>
      <c r="B236" t="s">
        <v>3240</v>
      </c>
      <c r="C236" t="str">
        <f>SUBSTITUTE(Table1[[#This Row],[Fuel]],", ",",")</f>
        <v>fossil gas: natural gas,fossil liquids: diesel</v>
      </c>
      <c r="D236" t="s">
        <v>3239</v>
      </c>
      <c r="E236" t="s">
        <v>3258</v>
      </c>
      <c r="H236" t="s">
        <v>3438</v>
      </c>
      <c r="I236">
        <v>33.6</v>
      </c>
      <c r="J236" t="s">
        <v>3450</v>
      </c>
      <c r="K236">
        <v>2026</v>
      </c>
      <c r="L236" t="s">
        <v>29</v>
      </c>
      <c r="M236" t="s">
        <v>29</v>
      </c>
      <c r="N236">
        <v>-34.184147000000003</v>
      </c>
      <c r="O236">
        <v>-59.006495999999999</v>
      </c>
      <c r="P236" t="s">
        <v>3457</v>
      </c>
      <c r="Q236" s="3">
        <f>Table1[[#This Row],[Capacity (MW)]]*0.395*8760*10^-6</f>
        <v>0.11626272000000001</v>
      </c>
      <c r="R236" s="3" cm="1">
        <f t="array" ref="R236">AVERAGE(VLOOKUP(_xlfn.TEXTSPLIT(Table1[[#This Row],[Fuel (no space after comma)]], ","), FuelList_Final_EF!$A$2:$B$65, 2, FALSE))</f>
        <v>65.583341148886291</v>
      </c>
      <c r="S236" s="3">
        <f>Table1[[#This Row],[Generation (TWh)]]*10^9*VLOOKUP(Table1[[#This Row],[Turbine/Engine Technology]],Technology_HR!$A$2:$B$11,2,FALSE)*10^-6</f>
        <v>877667.27328000008</v>
      </c>
      <c r="T236" s="5">
        <f>Table1[[#This Row],[Fuel Consumption (mmBtu)]]*Table1[[#This Row],[Emission Factor (kg CO2/ mmBtu)]]*10^3</f>
        <v>57560352198.735062</v>
      </c>
      <c r="U236" s="3">
        <f>Table1[[#This Row],[Emissions (g CO2)]]/(Table1[[#This Row],[Generation (TWh)]]*10^9)</f>
        <v>495.08864233294264</v>
      </c>
    </row>
    <row r="237" spans="1:21" x14ac:dyDescent="0.35">
      <c r="A237" t="s">
        <v>46</v>
      </c>
      <c r="B237" t="s">
        <v>3240</v>
      </c>
      <c r="C237" t="str">
        <f>SUBSTITUTE(Table1[[#This Row],[Fuel]],", ",",")</f>
        <v>fossil gas: natural gas,fossil liquids: diesel</v>
      </c>
      <c r="D237" t="s">
        <v>3239</v>
      </c>
      <c r="E237" t="s">
        <v>3258</v>
      </c>
      <c r="H237" t="s">
        <v>3438</v>
      </c>
      <c r="I237">
        <v>28</v>
      </c>
      <c r="J237" t="s">
        <v>3450</v>
      </c>
      <c r="K237">
        <v>2026</v>
      </c>
      <c r="L237" t="s">
        <v>29</v>
      </c>
      <c r="M237" t="s">
        <v>29</v>
      </c>
      <c r="N237">
        <v>-34.184147000000003</v>
      </c>
      <c r="O237">
        <v>-59.006495999999999</v>
      </c>
      <c r="P237" t="s">
        <v>3457</v>
      </c>
      <c r="Q237" s="3">
        <f>Table1[[#This Row],[Capacity (MW)]]*0.395*8760*10^-6</f>
        <v>9.6885600000000002E-2</v>
      </c>
      <c r="R237" s="3" cm="1">
        <f t="array" ref="R237">AVERAGE(VLOOKUP(_xlfn.TEXTSPLIT(Table1[[#This Row],[Fuel (no space after comma)]], ","), FuelList_Final_EF!$A$2:$B$65, 2, FALSE))</f>
        <v>65.583341148886291</v>
      </c>
      <c r="S237" s="3">
        <f>Table1[[#This Row],[Generation (TWh)]]*10^9*VLOOKUP(Table1[[#This Row],[Turbine/Engine Technology]],Technology_HR!$A$2:$B$11,2,FALSE)*10^-6</f>
        <v>731389.39439999999</v>
      </c>
      <c r="T237" s="5">
        <f>Table1[[#This Row],[Fuel Consumption (mmBtu)]]*Table1[[#This Row],[Emission Factor (kg CO2/ mmBtu)]]*10^3</f>
        <v>47966960165.612541</v>
      </c>
      <c r="U237" s="3">
        <f>Table1[[#This Row],[Emissions (g CO2)]]/(Table1[[#This Row],[Generation (TWh)]]*10^9)</f>
        <v>495.08864233294258</v>
      </c>
    </row>
    <row r="238" spans="1:21" x14ac:dyDescent="0.35">
      <c r="A238" t="s">
        <v>40</v>
      </c>
      <c r="B238" t="s">
        <v>3240</v>
      </c>
      <c r="C238" t="str">
        <f>SUBSTITUTE(Table1[[#This Row],[Fuel]],", ",",")</f>
        <v>fossil gas: natural gas,fossil liquids: diesel</v>
      </c>
      <c r="D238" t="s">
        <v>3239</v>
      </c>
      <c r="E238" t="s">
        <v>3258</v>
      </c>
      <c r="H238" t="s">
        <v>3438</v>
      </c>
      <c r="I238">
        <v>19.600000000000001</v>
      </c>
      <c r="J238" t="s">
        <v>3450</v>
      </c>
      <c r="K238">
        <v>2026</v>
      </c>
      <c r="L238" t="s">
        <v>29</v>
      </c>
      <c r="M238" t="s">
        <v>29</v>
      </c>
      <c r="N238">
        <v>-34.184147000000003</v>
      </c>
      <c r="O238">
        <v>-59.006495999999999</v>
      </c>
      <c r="P238" t="s">
        <v>3457</v>
      </c>
      <c r="Q238" s="3">
        <f>Table1[[#This Row],[Capacity (MW)]]*0.395*8760*10^-6</f>
        <v>6.7819920000000006E-2</v>
      </c>
      <c r="R238" s="3" cm="1">
        <f t="array" ref="R238">AVERAGE(VLOOKUP(_xlfn.TEXTSPLIT(Table1[[#This Row],[Fuel (no space after comma)]], ","), FuelList_Final_EF!$A$2:$B$65, 2, FALSE))</f>
        <v>65.583341148886291</v>
      </c>
      <c r="S238" s="3">
        <f>Table1[[#This Row],[Generation (TWh)]]*10^9*VLOOKUP(Table1[[#This Row],[Turbine/Engine Technology]],Technology_HR!$A$2:$B$11,2,FALSE)*10^-6</f>
        <v>511972.57607999997</v>
      </c>
      <c r="T238" s="5">
        <f>Table1[[#This Row],[Fuel Consumption (mmBtu)]]*Table1[[#This Row],[Emission Factor (kg CO2/ mmBtu)]]*10^3</f>
        <v>33576872115.928776</v>
      </c>
      <c r="U238" s="3">
        <f>Table1[[#This Row],[Emissions (g CO2)]]/(Table1[[#This Row],[Generation (TWh)]]*10^9)</f>
        <v>495.08864233294253</v>
      </c>
    </row>
    <row r="239" spans="1:21" x14ac:dyDescent="0.35">
      <c r="A239" t="s">
        <v>52</v>
      </c>
      <c r="B239" t="s">
        <v>3240</v>
      </c>
      <c r="C239" t="str">
        <f>SUBSTITUTE(Table1[[#This Row],[Fuel]],", ",",")</f>
        <v>fossil gas: natural gas,fossil liquids: diesel</v>
      </c>
      <c r="D239" t="s">
        <v>3239</v>
      </c>
      <c r="E239" t="s">
        <v>3258</v>
      </c>
      <c r="H239" t="s">
        <v>3438</v>
      </c>
      <c r="I239">
        <v>11.2</v>
      </c>
      <c r="J239" t="s">
        <v>3450</v>
      </c>
      <c r="K239">
        <v>2026</v>
      </c>
      <c r="L239" t="s">
        <v>29</v>
      </c>
      <c r="M239" t="s">
        <v>29</v>
      </c>
      <c r="N239">
        <v>-34.184147000000003</v>
      </c>
      <c r="O239">
        <v>-59.006495999999999</v>
      </c>
      <c r="P239" t="s">
        <v>3457</v>
      </c>
      <c r="Q239" s="3">
        <f>Table1[[#This Row],[Capacity (MW)]]*0.395*8760*10^-6</f>
        <v>3.8754239999999995E-2</v>
      </c>
      <c r="R239" s="3" cm="1">
        <f t="array" ref="R239">AVERAGE(VLOOKUP(_xlfn.TEXTSPLIT(Table1[[#This Row],[Fuel (no space after comma)]], ","), FuelList_Final_EF!$A$2:$B$65, 2, FALSE))</f>
        <v>65.583341148886291</v>
      </c>
      <c r="S239" s="3">
        <f>Table1[[#This Row],[Generation (TWh)]]*10^9*VLOOKUP(Table1[[#This Row],[Turbine/Engine Technology]],Technology_HR!$A$2:$B$11,2,FALSE)*10^-6</f>
        <v>292555.75775999995</v>
      </c>
      <c r="T239" s="5">
        <f>Table1[[#This Row],[Fuel Consumption (mmBtu)]]*Table1[[#This Row],[Emission Factor (kg CO2/ mmBtu)]]*10^3</f>
        <v>19186784066.245014</v>
      </c>
      <c r="U239" s="3">
        <f>Table1[[#This Row],[Emissions (g CO2)]]/(Table1[[#This Row],[Generation (TWh)]]*10^9)</f>
        <v>495.08864233294258</v>
      </c>
    </row>
    <row r="240" spans="1:21" x14ac:dyDescent="0.35">
      <c r="A240" t="s">
        <v>58</v>
      </c>
      <c r="B240" t="s">
        <v>3240</v>
      </c>
      <c r="C240" t="str">
        <f>SUBSTITUTE(Table1[[#This Row],[Fuel]],", ",",")</f>
        <v>fossil gas: natural gas,fossil liquids: diesel</v>
      </c>
      <c r="D240" t="s">
        <v>3239</v>
      </c>
      <c r="E240" t="s">
        <v>3258</v>
      </c>
      <c r="H240" t="s">
        <v>3438</v>
      </c>
      <c r="I240">
        <v>182</v>
      </c>
      <c r="J240" t="s">
        <v>3450</v>
      </c>
      <c r="K240">
        <v>2026</v>
      </c>
      <c r="L240" t="s">
        <v>29</v>
      </c>
      <c r="M240" t="s">
        <v>29</v>
      </c>
      <c r="N240">
        <v>-34.184147000000003</v>
      </c>
      <c r="O240">
        <v>-59.006495999999999</v>
      </c>
      <c r="P240" t="s">
        <v>3457</v>
      </c>
      <c r="Q240" s="3">
        <f>Table1[[#This Row],[Capacity (MW)]]*0.395*8760*10^-6</f>
        <v>0.62975639999999999</v>
      </c>
      <c r="R240" s="3" cm="1">
        <f t="array" ref="R240">AVERAGE(VLOOKUP(_xlfn.TEXTSPLIT(Table1[[#This Row],[Fuel (no space after comma)]], ","), FuelList_Final_EF!$A$2:$B$65, 2, FALSE))</f>
        <v>65.583341148886291</v>
      </c>
      <c r="S240" s="3">
        <f>Table1[[#This Row],[Generation (TWh)]]*10^9*VLOOKUP(Table1[[#This Row],[Turbine/Engine Technology]],Technology_HR!$A$2:$B$11,2,FALSE)*10^-6</f>
        <v>4754031.0636</v>
      </c>
      <c r="T240" s="5">
        <f>Table1[[#This Row],[Fuel Consumption (mmBtu)]]*Table1[[#This Row],[Emission Factor (kg CO2/ mmBtu)]]*10^3</f>
        <v>311785241076.48151</v>
      </c>
      <c r="U240" s="3">
        <f>Table1[[#This Row],[Emissions (g CO2)]]/(Table1[[#This Row],[Generation (TWh)]]*10^9)</f>
        <v>495.08864233294258</v>
      </c>
    </row>
    <row r="241" spans="1:21" x14ac:dyDescent="0.35">
      <c r="A241" t="s">
        <v>52</v>
      </c>
      <c r="B241" t="s">
        <v>3240</v>
      </c>
      <c r="C241" t="str">
        <f>SUBSTITUTE(Table1[[#This Row],[Fuel]],", ",",")</f>
        <v>fossil gas: natural gas,fossil liquids: diesel</v>
      </c>
      <c r="D241" t="s">
        <v>3239</v>
      </c>
      <c r="E241" t="s">
        <v>3258</v>
      </c>
      <c r="H241" t="s">
        <v>3438</v>
      </c>
      <c r="I241">
        <v>11.2</v>
      </c>
      <c r="J241" t="s">
        <v>3450</v>
      </c>
      <c r="K241">
        <v>2026</v>
      </c>
      <c r="L241" t="s">
        <v>29</v>
      </c>
      <c r="M241" t="s">
        <v>29</v>
      </c>
      <c r="N241">
        <v>-34.184147000000003</v>
      </c>
      <c r="O241">
        <v>-59.006495999999999</v>
      </c>
      <c r="P241" t="s">
        <v>3457</v>
      </c>
      <c r="Q241" s="3">
        <f>Table1[[#This Row],[Capacity (MW)]]*0.395*8760*10^-6</f>
        <v>3.8754239999999995E-2</v>
      </c>
      <c r="R241" s="3" cm="1">
        <f t="array" ref="R241">AVERAGE(VLOOKUP(_xlfn.TEXTSPLIT(Table1[[#This Row],[Fuel (no space after comma)]], ","), FuelList_Final_EF!$A$2:$B$65, 2, FALSE))</f>
        <v>65.583341148886291</v>
      </c>
      <c r="S241" s="3">
        <f>Table1[[#This Row],[Generation (TWh)]]*10^9*VLOOKUP(Table1[[#This Row],[Turbine/Engine Technology]],Technology_HR!$A$2:$B$11,2,FALSE)*10^-6</f>
        <v>292555.75775999995</v>
      </c>
      <c r="T241" s="5">
        <f>Table1[[#This Row],[Fuel Consumption (mmBtu)]]*Table1[[#This Row],[Emission Factor (kg CO2/ mmBtu)]]*10^3</f>
        <v>19186784066.245014</v>
      </c>
      <c r="U241" s="3">
        <f>Table1[[#This Row],[Emissions (g CO2)]]/(Table1[[#This Row],[Generation (TWh)]]*10^9)</f>
        <v>495.08864233294258</v>
      </c>
    </row>
    <row r="242" spans="1:21" x14ac:dyDescent="0.35">
      <c r="A242" t="s">
        <v>58</v>
      </c>
      <c r="B242" t="s">
        <v>3240</v>
      </c>
      <c r="C242" t="str">
        <f>SUBSTITUTE(Table1[[#This Row],[Fuel]],", ",",")</f>
        <v>fossil gas: natural gas,fossil liquids: diesel</v>
      </c>
      <c r="D242" t="s">
        <v>3239</v>
      </c>
      <c r="E242" t="s">
        <v>3258</v>
      </c>
      <c r="H242" t="s">
        <v>3438</v>
      </c>
      <c r="I242">
        <v>182</v>
      </c>
      <c r="J242" t="s">
        <v>3450</v>
      </c>
      <c r="K242">
        <v>2026</v>
      </c>
      <c r="L242" t="s">
        <v>29</v>
      </c>
      <c r="M242" t="s">
        <v>29</v>
      </c>
      <c r="N242">
        <v>-34.184147000000003</v>
      </c>
      <c r="O242">
        <v>-59.006495999999999</v>
      </c>
      <c r="P242" t="s">
        <v>3457</v>
      </c>
      <c r="Q242" s="3">
        <f>Table1[[#This Row],[Capacity (MW)]]*0.395*8760*10^-6</f>
        <v>0.62975639999999999</v>
      </c>
      <c r="R242" s="3" cm="1">
        <f t="array" ref="R242">AVERAGE(VLOOKUP(_xlfn.TEXTSPLIT(Table1[[#This Row],[Fuel (no space after comma)]], ","), FuelList_Final_EF!$A$2:$B$65, 2, FALSE))</f>
        <v>65.583341148886291</v>
      </c>
      <c r="S242" s="3">
        <f>Table1[[#This Row],[Generation (TWh)]]*10^9*VLOOKUP(Table1[[#This Row],[Turbine/Engine Technology]],Technology_HR!$A$2:$B$11,2,FALSE)*10^-6</f>
        <v>4754031.0636</v>
      </c>
      <c r="T242" s="5">
        <f>Table1[[#This Row],[Fuel Consumption (mmBtu)]]*Table1[[#This Row],[Emission Factor (kg CO2/ mmBtu)]]*10^3</f>
        <v>311785241076.48151</v>
      </c>
      <c r="U242" s="3">
        <f>Table1[[#This Row],[Emissions (g CO2)]]/(Table1[[#This Row],[Generation (TWh)]]*10^9)</f>
        <v>495.08864233294258</v>
      </c>
    </row>
    <row r="243" spans="1:21" x14ac:dyDescent="0.35">
      <c r="A243" t="s">
        <v>59</v>
      </c>
      <c r="B243" t="s">
        <v>3240</v>
      </c>
      <c r="C243" t="str">
        <f>SUBSTITUTE(Table1[[#This Row],[Fuel]],", ",",")</f>
        <v>fossil gas: natural gas,fossil liquids: diesel</v>
      </c>
      <c r="D243" t="s">
        <v>3239</v>
      </c>
      <c r="E243" t="s">
        <v>3258</v>
      </c>
      <c r="H243" t="s">
        <v>3438</v>
      </c>
      <c r="I243">
        <v>33.6</v>
      </c>
      <c r="J243" t="s">
        <v>3450</v>
      </c>
      <c r="K243">
        <v>2026</v>
      </c>
      <c r="L243" t="s">
        <v>29</v>
      </c>
      <c r="M243" t="s">
        <v>29</v>
      </c>
      <c r="N243">
        <v>-34.184147000000003</v>
      </c>
      <c r="O243">
        <v>-59.006495999999999</v>
      </c>
      <c r="P243" t="s">
        <v>3457</v>
      </c>
      <c r="Q243" s="3">
        <f>Table1[[#This Row],[Capacity (MW)]]*0.395*8760*10^-6</f>
        <v>0.11626272000000001</v>
      </c>
      <c r="R243" s="3" cm="1">
        <f t="array" ref="R243">AVERAGE(VLOOKUP(_xlfn.TEXTSPLIT(Table1[[#This Row],[Fuel (no space after comma)]], ","), FuelList_Final_EF!$A$2:$B$65, 2, FALSE))</f>
        <v>65.583341148886291</v>
      </c>
      <c r="S243" s="3">
        <f>Table1[[#This Row],[Generation (TWh)]]*10^9*VLOOKUP(Table1[[#This Row],[Turbine/Engine Technology]],Technology_HR!$A$2:$B$11,2,FALSE)*10^-6</f>
        <v>877667.27328000008</v>
      </c>
      <c r="T243" s="5">
        <f>Table1[[#This Row],[Fuel Consumption (mmBtu)]]*Table1[[#This Row],[Emission Factor (kg CO2/ mmBtu)]]*10^3</f>
        <v>57560352198.735062</v>
      </c>
      <c r="U243" s="3">
        <f>Table1[[#This Row],[Emissions (g CO2)]]/(Table1[[#This Row],[Generation (TWh)]]*10^9)</f>
        <v>495.08864233294264</v>
      </c>
    </row>
    <row r="244" spans="1:21" x14ac:dyDescent="0.35">
      <c r="A244" t="s">
        <v>46</v>
      </c>
      <c r="B244" t="s">
        <v>3240</v>
      </c>
      <c r="C244" t="str">
        <f>SUBSTITUTE(Table1[[#This Row],[Fuel]],", ",",")</f>
        <v>fossil gas: natural gas,fossil liquids: diesel</v>
      </c>
      <c r="D244" t="s">
        <v>3239</v>
      </c>
      <c r="E244" t="s">
        <v>3258</v>
      </c>
      <c r="H244" t="s">
        <v>3438</v>
      </c>
      <c r="I244">
        <v>28</v>
      </c>
      <c r="J244" t="s">
        <v>3450</v>
      </c>
      <c r="K244">
        <v>2026</v>
      </c>
      <c r="L244" t="s">
        <v>29</v>
      </c>
      <c r="M244" t="s">
        <v>29</v>
      </c>
      <c r="N244">
        <v>-34.184147000000003</v>
      </c>
      <c r="O244">
        <v>-59.006495999999999</v>
      </c>
      <c r="P244" t="s">
        <v>3457</v>
      </c>
      <c r="Q244" s="3">
        <f>Table1[[#This Row],[Capacity (MW)]]*0.395*8760*10^-6</f>
        <v>9.6885600000000002E-2</v>
      </c>
      <c r="R244" s="3" cm="1">
        <f t="array" ref="R244">AVERAGE(VLOOKUP(_xlfn.TEXTSPLIT(Table1[[#This Row],[Fuel (no space after comma)]], ","), FuelList_Final_EF!$A$2:$B$65, 2, FALSE))</f>
        <v>65.583341148886291</v>
      </c>
      <c r="S244" s="3">
        <f>Table1[[#This Row],[Generation (TWh)]]*10^9*VLOOKUP(Table1[[#This Row],[Turbine/Engine Technology]],Technology_HR!$A$2:$B$11,2,FALSE)*10^-6</f>
        <v>731389.39439999999</v>
      </c>
      <c r="T244" s="5">
        <f>Table1[[#This Row],[Fuel Consumption (mmBtu)]]*Table1[[#This Row],[Emission Factor (kg CO2/ mmBtu)]]*10^3</f>
        <v>47966960165.612541</v>
      </c>
      <c r="U244" s="3">
        <f>Table1[[#This Row],[Emissions (g CO2)]]/(Table1[[#This Row],[Generation (TWh)]]*10^9)</f>
        <v>495.08864233294258</v>
      </c>
    </row>
    <row r="245" spans="1:21" x14ac:dyDescent="0.35">
      <c r="A245" t="s">
        <v>40</v>
      </c>
      <c r="B245" t="s">
        <v>3240</v>
      </c>
      <c r="C245" t="str">
        <f>SUBSTITUTE(Table1[[#This Row],[Fuel]],", ",",")</f>
        <v>fossil gas: natural gas,fossil liquids: diesel</v>
      </c>
      <c r="D245" t="s">
        <v>3239</v>
      </c>
      <c r="E245" t="s">
        <v>3258</v>
      </c>
      <c r="H245" t="s">
        <v>3438</v>
      </c>
      <c r="I245">
        <v>19.600000000000001</v>
      </c>
      <c r="J245" t="s">
        <v>3450</v>
      </c>
      <c r="K245">
        <v>2026</v>
      </c>
      <c r="L245" t="s">
        <v>29</v>
      </c>
      <c r="M245" t="s">
        <v>29</v>
      </c>
      <c r="N245">
        <v>-34.184147000000003</v>
      </c>
      <c r="O245">
        <v>-59.006495999999999</v>
      </c>
      <c r="P245" t="s">
        <v>3457</v>
      </c>
      <c r="Q245" s="3">
        <f>Table1[[#This Row],[Capacity (MW)]]*0.395*8760*10^-6</f>
        <v>6.7819920000000006E-2</v>
      </c>
      <c r="R245" s="3" cm="1">
        <f t="array" ref="R245">AVERAGE(VLOOKUP(_xlfn.TEXTSPLIT(Table1[[#This Row],[Fuel (no space after comma)]], ","), FuelList_Final_EF!$A$2:$B$65, 2, FALSE))</f>
        <v>65.583341148886291</v>
      </c>
      <c r="S245" s="3">
        <f>Table1[[#This Row],[Generation (TWh)]]*10^9*VLOOKUP(Table1[[#This Row],[Turbine/Engine Technology]],Technology_HR!$A$2:$B$11,2,FALSE)*10^-6</f>
        <v>511972.57607999997</v>
      </c>
      <c r="T245" s="5">
        <f>Table1[[#This Row],[Fuel Consumption (mmBtu)]]*Table1[[#This Row],[Emission Factor (kg CO2/ mmBtu)]]*10^3</f>
        <v>33576872115.928776</v>
      </c>
      <c r="U245" s="3">
        <f>Table1[[#This Row],[Emissions (g CO2)]]/(Table1[[#This Row],[Generation (TWh)]]*10^9)</f>
        <v>495.08864233294253</v>
      </c>
    </row>
    <row r="246" spans="1:21" x14ac:dyDescent="0.35">
      <c r="A246" t="s">
        <v>52</v>
      </c>
      <c r="B246" t="s">
        <v>3249</v>
      </c>
      <c r="C246" t="str">
        <f>SUBSTITUTE(Table1[[#This Row],[Fuel]],", ",",")</f>
        <v>fossil gas: waste heat from natural gas</v>
      </c>
      <c r="D246" t="s">
        <v>3249</v>
      </c>
      <c r="H246" t="s">
        <v>3440</v>
      </c>
      <c r="I246">
        <v>10</v>
      </c>
      <c r="J246" t="s">
        <v>3450</v>
      </c>
      <c r="K246">
        <v>2026</v>
      </c>
      <c r="L246" t="s">
        <v>29</v>
      </c>
      <c r="M246" t="s">
        <v>29</v>
      </c>
      <c r="N246">
        <v>-34.184147000000003</v>
      </c>
      <c r="O246">
        <v>-59.006495999999999</v>
      </c>
      <c r="P246" t="s">
        <v>3457</v>
      </c>
      <c r="Q246" s="3">
        <f>Table1[[#This Row],[Capacity (MW)]]*0.395*8760*10^-6</f>
        <v>3.4602000000000001E-2</v>
      </c>
      <c r="R246" s="3" cm="1">
        <f t="array" ref="R246">AVERAGE(VLOOKUP(_xlfn.TEXTSPLIT(Table1[[#This Row],[Fuel (no space after comma)]], ","), FuelList_Final_EF!$A$2:$B$65, 2, FALSE))</f>
        <v>66.33</v>
      </c>
      <c r="S246" s="3">
        <f>Table1[[#This Row],[Generation (TWh)]]*10^9*VLOOKUP(Table1[[#This Row],[Turbine/Engine Technology]],Technology_HR!$A$2:$B$11,2,FALSE)*10^-6</f>
        <v>355881.57</v>
      </c>
      <c r="T246" s="5">
        <f>Table1[[#This Row],[Fuel Consumption (mmBtu)]]*Table1[[#This Row],[Emission Factor (kg CO2/ mmBtu)]]*10^3</f>
        <v>23605624538.100002</v>
      </c>
      <c r="U246" s="3">
        <f>Table1[[#This Row],[Emissions (g CO2)]]/(Table1[[#This Row],[Generation (TWh)]]*10^9)</f>
        <v>682.20405000000005</v>
      </c>
    </row>
    <row r="247" spans="1:21" x14ac:dyDescent="0.35">
      <c r="A247" t="s">
        <v>58</v>
      </c>
      <c r="B247" t="s">
        <v>3249</v>
      </c>
      <c r="C247" t="str">
        <f>SUBSTITUTE(Table1[[#This Row],[Fuel]],", ",",")</f>
        <v>fossil gas: waste heat from natural gas</v>
      </c>
      <c r="D247" t="s">
        <v>3249</v>
      </c>
      <c r="H247" t="s">
        <v>3440</v>
      </c>
      <c r="I247">
        <v>162.5</v>
      </c>
      <c r="J247" t="s">
        <v>3450</v>
      </c>
      <c r="K247">
        <v>2026</v>
      </c>
      <c r="L247" t="s">
        <v>29</v>
      </c>
      <c r="M247" t="s">
        <v>29</v>
      </c>
      <c r="N247">
        <v>-34.184147000000003</v>
      </c>
      <c r="O247">
        <v>-59.006495999999999</v>
      </c>
      <c r="P247" t="s">
        <v>3457</v>
      </c>
      <c r="Q247" s="3">
        <f>Table1[[#This Row],[Capacity (MW)]]*0.395*8760*10^-6</f>
        <v>0.56228250000000002</v>
      </c>
      <c r="R247" s="3" cm="1">
        <f t="array" ref="R247">AVERAGE(VLOOKUP(_xlfn.TEXTSPLIT(Table1[[#This Row],[Fuel (no space after comma)]], ","), FuelList_Final_EF!$A$2:$B$65, 2, FALSE))</f>
        <v>66.33</v>
      </c>
      <c r="S247" s="3">
        <f>Table1[[#This Row],[Generation (TWh)]]*10^9*VLOOKUP(Table1[[#This Row],[Turbine/Engine Technology]],Technology_HR!$A$2:$B$11,2,FALSE)*10^-6</f>
        <v>5783075.5125000002</v>
      </c>
      <c r="T247" s="5">
        <f>Table1[[#This Row],[Fuel Consumption (mmBtu)]]*Table1[[#This Row],[Emission Factor (kg CO2/ mmBtu)]]*10^3</f>
        <v>383591398744.125</v>
      </c>
      <c r="U247" s="3">
        <f>Table1[[#This Row],[Emissions (g CO2)]]/(Table1[[#This Row],[Generation (TWh)]]*10^9)</f>
        <v>682.20405000000005</v>
      </c>
    </row>
    <row r="248" spans="1:21" x14ac:dyDescent="0.35">
      <c r="A248" t="s">
        <v>40</v>
      </c>
      <c r="B248" t="s">
        <v>3249</v>
      </c>
      <c r="C248" t="str">
        <f>SUBSTITUTE(Table1[[#This Row],[Fuel]],", ",",")</f>
        <v>fossil gas: waste heat from natural gas</v>
      </c>
      <c r="D248" t="s">
        <v>3249</v>
      </c>
      <c r="H248" t="s">
        <v>3440</v>
      </c>
      <c r="I248">
        <v>17.5</v>
      </c>
      <c r="J248" t="s">
        <v>3450</v>
      </c>
      <c r="K248">
        <v>2026</v>
      </c>
      <c r="L248" t="s">
        <v>29</v>
      </c>
      <c r="M248" t="s">
        <v>29</v>
      </c>
      <c r="N248">
        <v>-34.184147000000003</v>
      </c>
      <c r="O248">
        <v>-59.006495999999999</v>
      </c>
      <c r="P248" t="s">
        <v>3457</v>
      </c>
      <c r="Q248" s="3">
        <f>Table1[[#This Row],[Capacity (MW)]]*0.395*8760*10^-6</f>
        <v>6.0553500000000003E-2</v>
      </c>
      <c r="R248" s="3" cm="1">
        <f t="array" ref="R248">AVERAGE(VLOOKUP(_xlfn.TEXTSPLIT(Table1[[#This Row],[Fuel (no space after comma)]], ","), FuelList_Final_EF!$A$2:$B$65, 2, FALSE))</f>
        <v>66.33</v>
      </c>
      <c r="S248" s="3">
        <f>Table1[[#This Row],[Generation (TWh)]]*10^9*VLOOKUP(Table1[[#This Row],[Turbine/Engine Technology]],Technology_HR!$A$2:$B$11,2,FALSE)*10^-6</f>
        <v>622792.74749999994</v>
      </c>
      <c r="T248" s="5">
        <f>Table1[[#This Row],[Fuel Consumption (mmBtu)]]*Table1[[#This Row],[Emission Factor (kg CO2/ mmBtu)]]*10^3</f>
        <v>41309842941.674995</v>
      </c>
      <c r="U248" s="3">
        <f>Table1[[#This Row],[Emissions (g CO2)]]/(Table1[[#This Row],[Generation (TWh)]]*10^9)</f>
        <v>682.20404999999994</v>
      </c>
    </row>
    <row r="249" spans="1:21" x14ac:dyDescent="0.35">
      <c r="A249" t="s">
        <v>46</v>
      </c>
      <c r="B249" t="s">
        <v>3249</v>
      </c>
      <c r="C249" t="str">
        <f>SUBSTITUTE(Table1[[#This Row],[Fuel]],", ",",")</f>
        <v>fossil gas: waste heat from natural gas</v>
      </c>
      <c r="D249" t="s">
        <v>3249</v>
      </c>
      <c r="H249" t="s">
        <v>3440</v>
      </c>
      <c r="I249">
        <v>25</v>
      </c>
      <c r="J249" t="s">
        <v>3450</v>
      </c>
      <c r="K249">
        <v>2026</v>
      </c>
      <c r="L249" t="s">
        <v>29</v>
      </c>
      <c r="M249" t="s">
        <v>29</v>
      </c>
      <c r="N249">
        <v>-34.184147000000003</v>
      </c>
      <c r="O249">
        <v>-59.006495999999999</v>
      </c>
      <c r="P249" t="s">
        <v>3457</v>
      </c>
      <c r="Q249" s="3">
        <f>Table1[[#This Row],[Capacity (MW)]]*0.395*8760*10^-6</f>
        <v>8.6504999999999999E-2</v>
      </c>
      <c r="R249" s="3" cm="1">
        <f t="array" ref="R249">AVERAGE(VLOOKUP(_xlfn.TEXTSPLIT(Table1[[#This Row],[Fuel (no space after comma)]], ","), FuelList_Final_EF!$A$2:$B$65, 2, FALSE))</f>
        <v>66.33</v>
      </c>
      <c r="S249" s="3">
        <f>Table1[[#This Row],[Generation (TWh)]]*10^9*VLOOKUP(Table1[[#This Row],[Turbine/Engine Technology]],Technology_HR!$A$2:$B$11,2,FALSE)*10^-6</f>
        <v>889703.92499999993</v>
      </c>
      <c r="T249" s="5">
        <f>Table1[[#This Row],[Fuel Consumption (mmBtu)]]*Table1[[#This Row],[Emission Factor (kg CO2/ mmBtu)]]*10^3</f>
        <v>59014061345.249992</v>
      </c>
      <c r="U249" s="3">
        <f>Table1[[#This Row],[Emissions (g CO2)]]/(Table1[[#This Row],[Generation (TWh)]]*10^9)</f>
        <v>682.20404999999994</v>
      </c>
    </row>
    <row r="250" spans="1:21" x14ac:dyDescent="0.35">
      <c r="A250" t="s">
        <v>59</v>
      </c>
      <c r="B250" t="s">
        <v>3249</v>
      </c>
      <c r="C250" t="str">
        <f>SUBSTITUTE(Table1[[#This Row],[Fuel]],", ",",")</f>
        <v>fossil gas: waste heat from natural gas</v>
      </c>
      <c r="D250" t="s">
        <v>3249</v>
      </c>
      <c r="H250" t="s">
        <v>3440</v>
      </c>
      <c r="I250">
        <v>30</v>
      </c>
      <c r="J250" t="s">
        <v>3450</v>
      </c>
      <c r="K250">
        <v>2026</v>
      </c>
      <c r="L250" t="s">
        <v>29</v>
      </c>
      <c r="M250" t="s">
        <v>29</v>
      </c>
      <c r="N250">
        <v>-34.184147000000003</v>
      </c>
      <c r="O250">
        <v>-59.006495999999999</v>
      </c>
      <c r="P250" t="s">
        <v>3457</v>
      </c>
      <c r="Q250" s="3">
        <f>Table1[[#This Row],[Capacity (MW)]]*0.395*8760*10^-6</f>
        <v>0.10380600000000001</v>
      </c>
      <c r="R250" s="3" cm="1">
        <f t="array" ref="R250">AVERAGE(VLOOKUP(_xlfn.TEXTSPLIT(Table1[[#This Row],[Fuel (no space after comma)]], ","), FuelList_Final_EF!$A$2:$B$65, 2, FALSE))</f>
        <v>66.33</v>
      </c>
      <c r="S250" s="3">
        <f>Table1[[#This Row],[Generation (TWh)]]*10^9*VLOOKUP(Table1[[#This Row],[Turbine/Engine Technology]],Technology_HR!$A$2:$B$11,2,FALSE)*10^-6</f>
        <v>1067644.71</v>
      </c>
      <c r="T250" s="5">
        <f>Table1[[#This Row],[Fuel Consumption (mmBtu)]]*Table1[[#This Row],[Emission Factor (kg CO2/ mmBtu)]]*10^3</f>
        <v>70816873614.300003</v>
      </c>
      <c r="U250" s="3">
        <f>Table1[[#This Row],[Emissions (g CO2)]]/(Table1[[#This Row],[Generation (TWh)]]*10^9)</f>
        <v>682.20404999999994</v>
      </c>
    </row>
    <row r="251" spans="1:21" x14ac:dyDescent="0.35">
      <c r="A251" t="s">
        <v>37</v>
      </c>
      <c r="B251" t="s">
        <v>3240</v>
      </c>
      <c r="C251" t="str">
        <f>SUBSTITUTE(Table1[[#This Row],[Fuel]],", ",",")</f>
        <v>fossil gas: natural gas,fossil liquids: diesel</v>
      </c>
      <c r="D251" t="s">
        <v>3239</v>
      </c>
      <c r="E251" t="s">
        <v>3258</v>
      </c>
      <c r="H251" t="s">
        <v>3436</v>
      </c>
      <c r="I251">
        <v>108</v>
      </c>
      <c r="J251" t="s">
        <v>3450</v>
      </c>
      <c r="K251" t="s">
        <v>29</v>
      </c>
      <c r="L251" t="s">
        <v>29</v>
      </c>
      <c r="M251" t="s">
        <v>29</v>
      </c>
      <c r="N251">
        <v>-36.720260000000003</v>
      </c>
      <c r="O251">
        <v>-56.694336999999997</v>
      </c>
      <c r="P251" t="s">
        <v>3457</v>
      </c>
      <c r="Q251" s="3">
        <f>Table1[[#This Row],[Capacity (MW)]]*0.395*8760*10^-6</f>
        <v>0.37370160000000002</v>
      </c>
      <c r="R251" s="3" cm="1">
        <f t="array" ref="R251">AVERAGE(VLOOKUP(_xlfn.TEXTSPLIT(Table1[[#This Row],[Fuel (no space after comma)]], ","), FuelList_Final_EF!$A$2:$B$65, 2, FALSE))</f>
        <v>65.583341148886291</v>
      </c>
      <c r="S251" s="3">
        <f>Table1[[#This Row],[Generation (TWh)]]*10^9*VLOOKUP(Table1[[#This Row],[Turbine/Engine Technology]],Technology_HR!$A$2:$B$11,2,FALSE)*10^-6</f>
        <v>4114454.6159999999</v>
      </c>
      <c r="T251" s="5">
        <f>Table1[[#This Row],[Fuel Consumption (mmBtu)]]*Table1[[#This Row],[Emission Factor (kg CO2/ mmBtu)]]*10^3</f>
        <v>269839680722.73792</v>
      </c>
      <c r="U251" s="3">
        <f>Table1[[#This Row],[Emissions (g CO2)]]/(Table1[[#This Row],[Generation (TWh)]]*10^9)</f>
        <v>722.072586049238</v>
      </c>
    </row>
    <row r="252" spans="1:21" x14ac:dyDescent="0.35">
      <c r="A252" t="s">
        <v>57</v>
      </c>
      <c r="B252" t="s">
        <v>3240</v>
      </c>
      <c r="C252" t="str">
        <f>SUBSTITUTE(Table1[[#This Row],[Fuel]],", ",",")</f>
        <v>fossil gas: natural gas,fossil liquids: diesel</v>
      </c>
      <c r="D252" t="s">
        <v>3239</v>
      </c>
      <c r="E252" t="s">
        <v>3258</v>
      </c>
      <c r="H252" t="s">
        <v>3436</v>
      </c>
      <c r="I252">
        <v>64</v>
      </c>
      <c r="J252" t="s">
        <v>3448</v>
      </c>
      <c r="K252">
        <v>2018</v>
      </c>
      <c r="L252" t="s">
        <v>29</v>
      </c>
      <c r="M252" t="s">
        <v>29</v>
      </c>
      <c r="N252">
        <v>-34.397804000000001</v>
      </c>
      <c r="O252">
        <v>-58.837116999999999</v>
      </c>
      <c r="P252" t="s">
        <v>3457</v>
      </c>
      <c r="Q252" s="3">
        <f>Table1[[#This Row],[Capacity (MW)]]*0.395*8760*10^-6</f>
        <v>0.22145280000000001</v>
      </c>
      <c r="R252" s="3" cm="1">
        <f t="array" ref="R252">AVERAGE(VLOOKUP(_xlfn.TEXTSPLIT(Table1[[#This Row],[Fuel (no space after comma)]], ","), FuelList_Final_EF!$A$2:$B$65, 2, FALSE))</f>
        <v>65.583341148886291</v>
      </c>
      <c r="S252" s="3">
        <f>Table1[[#This Row],[Generation (TWh)]]*10^9*VLOOKUP(Table1[[#This Row],[Turbine/Engine Technology]],Technology_HR!$A$2:$B$11,2,FALSE)*10^-6</f>
        <v>2438195.3279999997</v>
      </c>
      <c r="T252" s="5">
        <f>Table1[[#This Row],[Fuel Consumption (mmBtu)]]*Table1[[#This Row],[Emission Factor (kg CO2/ mmBtu)]]*10^3</f>
        <v>159904995983.8447</v>
      </c>
      <c r="U252" s="3">
        <f>Table1[[#This Row],[Emissions (g CO2)]]/(Table1[[#This Row],[Generation (TWh)]]*10^9)</f>
        <v>722.072586049238</v>
      </c>
    </row>
    <row r="253" spans="1:21" x14ac:dyDescent="0.35">
      <c r="A253" t="s">
        <v>57</v>
      </c>
      <c r="B253" t="s">
        <v>3240</v>
      </c>
      <c r="C253" t="str">
        <f>SUBSTITUTE(Table1[[#This Row],[Fuel]],", ",",")</f>
        <v>fossil gas: natural gas,fossil liquids: diesel</v>
      </c>
      <c r="D253" t="s">
        <v>3239</v>
      </c>
      <c r="E253" t="s">
        <v>3258</v>
      </c>
      <c r="H253" t="s">
        <v>3436</v>
      </c>
      <c r="I253">
        <v>64</v>
      </c>
      <c r="J253" t="s">
        <v>3448</v>
      </c>
      <c r="K253">
        <v>2018</v>
      </c>
      <c r="L253" t="s">
        <v>29</v>
      </c>
      <c r="M253" t="s">
        <v>29</v>
      </c>
      <c r="N253">
        <v>-34.397804000000001</v>
      </c>
      <c r="O253">
        <v>-58.837116999999999</v>
      </c>
      <c r="P253" t="s">
        <v>3457</v>
      </c>
      <c r="Q253" s="3">
        <f>Table1[[#This Row],[Capacity (MW)]]*0.395*8760*10^-6</f>
        <v>0.22145280000000001</v>
      </c>
      <c r="R253" s="3" cm="1">
        <f t="array" ref="R253">AVERAGE(VLOOKUP(_xlfn.TEXTSPLIT(Table1[[#This Row],[Fuel (no space after comma)]], ","), FuelList_Final_EF!$A$2:$B$65, 2, FALSE))</f>
        <v>65.583341148886291</v>
      </c>
      <c r="S253" s="3">
        <f>Table1[[#This Row],[Generation (TWh)]]*10^9*VLOOKUP(Table1[[#This Row],[Turbine/Engine Technology]],Technology_HR!$A$2:$B$11,2,FALSE)*10^-6</f>
        <v>2438195.3279999997</v>
      </c>
      <c r="T253" s="5">
        <f>Table1[[#This Row],[Fuel Consumption (mmBtu)]]*Table1[[#This Row],[Emission Factor (kg CO2/ mmBtu)]]*10^3</f>
        <v>159904995983.8447</v>
      </c>
      <c r="U253" s="3">
        <f>Table1[[#This Row],[Emissions (g CO2)]]/(Table1[[#This Row],[Generation (TWh)]]*10^9)</f>
        <v>722.072586049238</v>
      </c>
    </row>
    <row r="254" spans="1:21" x14ac:dyDescent="0.35">
      <c r="A254" t="s">
        <v>57</v>
      </c>
      <c r="B254" t="s">
        <v>3240</v>
      </c>
      <c r="C254" t="str">
        <f>SUBSTITUTE(Table1[[#This Row],[Fuel]],", ",",")</f>
        <v>fossil gas: natural gas,fossil liquids: diesel</v>
      </c>
      <c r="D254" t="s">
        <v>3239</v>
      </c>
      <c r="E254" t="s">
        <v>3258</v>
      </c>
      <c r="H254" t="s">
        <v>3436</v>
      </c>
      <c r="I254">
        <v>63</v>
      </c>
      <c r="J254" t="s">
        <v>3448</v>
      </c>
      <c r="K254">
        <v>2018</v>
      </c>
      <c r="L254" t="s">
        <v>29</v>
      </c>
      <c r="M254" t="s">
        <v>29</v>
      </c>
      <c r="N254">
        <v>-34.397804000000001</v>
      </c>
      <c r="O254">
        <v>-58.837116999999999</v>
      </c>
      <c r="P254" t="s">
        <v>3457</v>
      </c>
      <c r="Q254" s="3">
        <f>Table1[[#This Row],[Capacity (MW)]]*0.395*8760*10^-6</f>
        <v>0.21799260000000001</v>
      </c>
      <c r="R254" s="3" cm="1">
        <f t="array" ref="R254">AVERAGE(VLOOKUP(_xlfn.TEXTSPLIT(Table1[[#This Row],[Fuel (no space after comma)]], ","), FuelList_Final_EF!$A$2:$B$65, 2, FALSE))</f>
        <v>65.583341148886291</v>
      </c>
      <c r="S254" s="3">
        <f>Table1[[#This Row],[Generation (TWh)]]*10^9*VLOOKUP(Table1[[#This Row],[Turbine/Engine Technology]],Technology_HR!$A$2:$B$11,2,FALSE)*10^-6</f>
        <v>2400098.5260000001</v>
      </c>
      <c r="T254" s="5">
        <f>Table1[[#This Row],[Fuel Consumption (mmBtu)]]*Table1[[#This Row],[Emission Factor (kg CO2/ mmBtu)]]*10^3</f>
        <v>157406480421.59714</v>
      </c>
      <c r="U254" s="3">
        <f>Table1[[#This Row],[Emissions (g CO2)]]/(Table1[[#This Row],[Generation (TWh)]]*10^9)</f>
        <v>722.07258604923811</v>
      </c>
    </row>
    <row r="255" spans="1:21" x14ac:dyDescent="0.35">
      <c r="A255" t="s">
        <v>57</v>
      </c>
      <c r="B255" t="s">
        <v>3240</v>
      </c>
      <c r="C255" t="str">
        <f>SUBSTITUTE(Table1[[#This Row],[Fuel]],", ",",")</f>
        <v>fossil gas: natural gas,fossil liquids: diesel</v>
      </c>
      <c r="D255" t="s">
        <v>3239</v>
      </c>
      <c r="E255" t="s">
        <v>3258</v>
      </c>
      <c r="H255" t="s">
        <v>3436</v>
      </c>
      <c r="I255">
        <v>63</v>
      </c>
      <c r="J255" t="s">
        <v>3448</v>
      </c>
      <c r="K255">
        <v>2018</v>
      </c>
      <c r="L255" t="s">
        <v>29</v>
      </c>
      <c r="M255" t="s">
        <v>29</v>
      </c>
      <c r="N255">
        <v>-34.397804000000001</v>
      </c>
      <c r="O255">
        <v>-58.837116999999999</v>
      </c>
      <c r="P255" t="s">
        <v>3457</v>
      </c>
      <c r="Q255" s="3">
        <f>Table1[[#This Row],[Capacity (MW)]]*0.395*8760*10^-6</f>
        <v>0.21799260000000001</v>
      </c>
      <c r="R255" s="3" cm="1">
        <f t="array" ref="R255">AVERAGE(VLOOKUP(_xlfn.TEXTSPLIT(Table1[[#This Row],[Fuel (no space after comma)]], ","), FuelList_Final_EF!$A$2:$B$65, 2, FALSE))</f>
        <v>65.583341148886291</v>
      </c>
      <c r="S255" s="3">
        <f>Table1[[#This Row],[Generation (TWh)]]*10^9*VLOOKUP(Table1[[#This Row],[Turbine/Engine Technology]],Technology_HR!$A$2:$B$11,2,FALSE)*10^-6</f>
        <v>2400098.5260000001</v>
      </c>
      <c r="T255" s="5">
        <f>Table1[[#This Row],[Fuel Consumption (mmBtu)]]*Table1[[#This Row],[Emission Factor (kg CO2/ mmBtu)]]*10^3</f>
        <v>157406480421.59714</v>
      </c>
      <c r="U255" s="3">
        <f>Table1[[#This Row],[Emissions (g CO2)]]/(Table1[[#This Row],[Generation (TWh)]]*10^9)</f>
        <v>722.07258604923811</v>
      </c>
    </row>
    <row r="256" spans="1:21" x14ac:dyDescent="0.35">
      <c r="A256" t="s">
        <v>53</v>
      </c>
      <c r="B256" t="s">
        <v>3240</v>
      </c>
      <c r="C256" t="str">
        <f>SUBSTITUTE(Table1[[#This Row],[Fuel]],", ",",")</f>
        <v>fossil gas: natural gas,fossil liquids: diesel</v>
      </c>
      <c r="D256" t="s">
        <v>3239</v>
      </c>
      <c r="E256" t="s">
        <v>3258</v>
      </c>
      <c r="H256" t="s">
        <v>3436</v>
      </c>
      <c r="I256">
        <v>50</v>
      </c>
      <c r="J256" t="s">
        <v>3446</v>
      </c>
      <c r="K256">
        <v>2017</v>
      </c>
      <c r="L256" t="s">
        <v>29</v>
      </c>
      <c r="M256" t="s">
        <v>29</v>
      </c>
      <c r="N256">
        <v>-33.160699999999999</v>
      </c>
      <c r="O256">
        <v>-64.364900000000006</v>
      </c>
      <c r="P256" t="s">
        <v>3457</v>
      </c>
      <c r="Q256" s="3">
        <f>Table1[[#This Row],[Capacity (MW)]]*0.395*8760*10^-6</f>
        <v>0.17301</v>
      </c>
      <c r="R256" s="3" cm="1">
        <f t="array" ref="R256">AVERAGE(VLOOKUP(_xlfn.TEXTSPLIT(Table1[[#This Row],[Fuel (no space after comma)]], ","), FuelList_Final_EF!$A$2:$B$65, 2, FALSE))</f>
        <v>65.583341148886291</v>
      </c>
      <c r="S256" s="3">
        <f>Table1[[#This Row],[Generation (TWh)]]*10^9*VLOOKUP(Table1[[#This Row],[Turbine/Engine Technology]],Technology_HR!$A$2:$B$11,2,FALSE)*10^-6</f>
        <v>1904840.0999999999</v>
      </c>
      <c r="T256" s="5">
        <f>Table1[[#This Row],[Fuel Consumption (mmBtu)]]*Table1[[#This Row],[Emission Factor (kg CO2/ mmBtu)]]*10^3</f>
        <v>124925778112.37868</v>
      </c>
      <c r="U256" s="3">
        <f>Table1[[#This Row],[Emissions (g CO2)]]/(Table1[[#This Row],[Generation (TWh)]]*10^9)</f>
        <v>722.07258604923811</v>
      </c>
    </row>
    <row r="257" spans="1:21" x14ac:dyDescent="0.35">
      <c r="A257" t="s">
        <v>53</v>
      </c>
      <c r="B257" t="s">
        <v>3240</v>
      </c>
      <c r="C257" t="str">
        <f>SUBSTITUTE(Table1[[#This Row],[Fuel]],", ",",")</f>
        <v>fossil gas: natural gas,fossil liquids: diesel</v>
      </c>
      <c r="D257" t="s">
        <v>3239</v>
      </c>
      <c r="E257" t="s">
        <v>3258</v>
      </c>
      <c r="H257" t="s">
        <v>3436</v>
      </c>
      <c r="I257">
        <v>50</v>
      </c>
      <c r="J257" t="s">
        <v>3446</v>
      </c>
      <c r="K257">
        <v>2017</v>
      </c>
      <c r="L257" t="s">
        <v>29</v>
      </c>
      <c r="M257" t="s">
        <v>29</v>
      </c>
      <c r="N257">
        <v>-33.160699999999999</v>
      </c>
      <c r="O257">
        <v>-64.364900000000006</v>
      </c>
      <c r="P257" t="s">
        <v>3457</v>
      </c>
      <c r="Q257" s="3">
        <f>Table1[[#This Row],[Capacity (MW)]]*0.395*8760*10^-6</f>
        <v>0.17301</v>
      </c>
      <c r="R257" s="3" cm="1">
        <f t="array" ref="R257">AVERAGE(VLOOKUP(_xlfn.TEXTSPLIT(Table1[[#This Row],[Fuel (no space after comma)]], ","), FuelList_Final_EF!$A$2:$B$65, 2, FALSE))</f>
        <v>65.583341148886291</v>
      </c>
      <c r="S257" s="3">
        <f>Table1[[#This Row],[Generation (TWh)]]*10^9*VLOOKUP(Table1[[#This Row],[Turbine/Engine Technology]],Technology_HR!$A$2:$B$11,2,FALSE)*10^-6</f>
        <v>1904840.0999999999</v>
      </c>
      <c r="T257" s="5">
        <f>Table1[[#This Row],[Fuel Consumption (mmBtu)]]*Table1[[#This Row],[Emission Factor (kg CO2/ mmBtu)]]*10^3</f>
        <v>124925778112.37868</v>
      </c>
      <c r="U257" s="3">
        <f>Table1[[#This Row],[Emissions (g CO2)]]/(Table1[[#This Row],[Generation (TWh)]]*10^9)</f>
        <v>722.07258604923811</v>
      </c>
    </row>
    <row r="258" spans="1:21" x14ac:dyDescent="0.35">
      <c r="A258" t="s">
        <v>53</v>
      </c>
      <c r="B258" t="s">
        <v>3240</v>
      </c>
      <c r="C258" t="str">
        <f>SUBSTITUTE(Table1[[#This Row],[Fuel]],", ",",")</f>
        <v>fossil gas: natural gas,fossil liquids: diesel</v>
      </c>
      <c r="D258" t="s">
        <v>3239</v>
      </c>
      <c r="E258" t="s">
        <v>3258</v>
      </c>
      <c r="H258" t="s">
        <v>3436</v>
      </c>
      <c r="I258">
        <v>60</v>
      </c>
      <c r="J258" t="s">
        <v>3446</v>
      </c>
      <c r="K258">
        <v>2008</v>
      </c>
      <c r="L258" t="s">
        <v>29</v>
      </c>
      <c r="M258" t="s">
        <v>29</v>
      </c>
      <c r="N258">
        <v>-33.160699999999999</v>
      </c>
      <c r="O258">
        <v>-64.364900000000006</v>
      </c>
      <c r="P258" t="s">
        <v>3457</v>
      </c>
      <c r="Q258" s="3">
        <f>Table1[[#This Row],[Capacity (MW)]]*0.395*8760*10^-6</f>
        <v>0.20761200000000002</v>
      </c>
      <c r="R258" s="3" cm="1">
        <f t="array" ref="R258">AVERAGE(VLOOKUP(_xlfn.TEXTSPLIT(Table1[[#This Row],[Fuel (no space after comma)]], ","), FuelList_Final_EF!$A$2:$B$65, 2, FALSE))</f>
        <v>65.583341148886291</v>
      </c>
      <c r="S258" s="3">
        <f>Table1[[#This Row],[Generation (TWh)]]*10^9*VLOOKUP(Table1[[#This Row],[Turbine/Engine Technology]],Technology_HR!$A$2:$B$11,2,FALSE)*10^-6</f>
        <v>2285808.1200000006</v>
      </c>
      <c r="T258" s="5">
        <f>Table1[[#This Row],[Fuel Consumption (mmBtu)]]*Table1[[#This Row],[Emission Factor (kg CO2/ mmBtu)]]*10^3</f>
        <v>149910933734.85446</v>
      </c>
      <c r="U258" s="3">
        <f>Table1[[#This Row],[Emissions (g CO2)]]/(Table1[[#This Row],[Generation (TWh)]]*10^9)</f>
        <v>722.07258604923823</v>
      </c>
    </row>
    <row r="259" spans="1:21" x14ac:dyDescent="0.35">
      <c r="A259" t="s">
        <v>53</v>
      </c>
      <c r="B259" t="s">
        <v>3240</v>
      </c>
      <c r="C259" t="str">
        <f>SUBSTITUTE(Table1[[#This Row],[Fuel]],", ",",")</f>
        <v>fossil gas: natural gas,fossil liquids: diesel</v>
      </c>
      <c r="D259" t="s">
        <v>3239</v>
      </c>
      <c r="E259" t="s">
        <v>3258</v>
      </c>
      <c r="H259" t="s">
        <v>3436</v>
      </c>
      <c r="I259">
        <v>60</v>
      </c>
      <c r="J259" t="s">
        <v>3446</v>
      </c>
      <c r="K259">
        <v>2008</v>
      </c>
      <c r="L259" t="s">
        <v>29</v>
      </c>
      <c r="M259" t="s">
        <v>29</v>
      </c>
      <c r="N259">
        <v>-33.160699999999999</v>
      </c>
      <c r="O259">
        <v>-64.364900000000006</v>
      </c>
      <c r="P259" t="s">
        <v>3457</v>
      </c>
      <c r="Q259" s="3">
        <f>Table1[[#This Row],[Capacity (MW)]]*0.395*8760*10^-6</f>
        <v>0.20761200000000002</v>
      </c>
      <c r="R259" s="3" cm="1">
        <f t="array" ref="R259">AVERAGE(VLOOKUP(_xlfn.TEXTSPLIT(Table1[[#This Row],[Fuel (no space after comma)]], ","), FuelList_Final_EF!$A$2:$B$65, 2, FALSE))</f>
        <v>65.583341148886291</v>
      </c>
      <c r="S259" s="3">
        <f>Table1[[#This Row],[Generation (TWh)]]*10^9*VLOOKUP(Table1[[#This Row],[Turbine/Engine Technology]],Technology_HR!$A$2:$B$11,2,FALSE)*10^-6</f>
        <v>2285808.1200000006</v>
      </c>
      <c r="T259" s="5">
        <f>Table1[[#This Row],[Fuel Consumption (mmBtu)]]*Table1[[#This Row],[Emission Factor (kg CO2/ mmBtu)]]*10^3</f>
        <v>149910933734.85446</v>
      </c>
      <c r="U259" s="3">
        <f>Table1[[#This Row],[Emissions (g CO2)]]/(Table1[[#This Row],[Generation (TWh)]]*10^9)</f>
        <v>722.07258604923823</v>
      </c>
    </row>
    <row r="260" spans="1:21" x14ac:dyDescent="0.35">
      <c r="A260" t="s">
        <v>53</v>
      </c>
      <c r="B260" t="s">
        <v>3240</v>
      </c>
      <c r="C260" t="str">
        <f>SUBSTITUTE(Table1[[#This Row],[Fuel]],", ",",")</f>
        <v>fossil gas: natural gas,fossil liquids: diesel</v>
      </c>
      <c r="D260" t="s">
        <v>3239</v>
      </c>
      <c r="E260" t="s">
        <v>3258</v>
      </c>
      <c r="H260" t="s">
        <v>3436</v>
      </c>
      <c r="I260">
        <v>60</v>
      </c>
      <c r="J260" t="s">
        <v>3446</v>
      </c>
      <c r="K260">
        <v>2010</v>
      </c>
      <c r="L260" t="s">
        <v>29</v>
      </c>
      <c r="M260" t="s">
        <v>29</v>
      </c>
      <c r="N260">
        <v>-33.160699999999999</v>
      </c>
      <c r="O260">
        <v>-64.364900000000006</v>
      </c>
      <c r="P260" t="s">
        <v>3457</v>
      </c>
      <c r="Q260" s="3">
        <f>Table1[[#This Row],[Capacity (MW)]]*0.395*8760*10^-6</f>
        <v>0.20761200000000002</v>
      </c>
      <c r="R260" s="3" cm="1">
        <f t="array" ref="R260">AVERAGE(VLOOKUP(_xlfn.TEXTSPLIT(Table1[[#This Row],[Fuel (no space after comma)]], ","), FuelList_Final_EF!$A$2:$B$65, 2, FALSE))</f>
        <v>65.583341148886291</v>
      </c>
      <c r="S260" s="3">
        <f>Table1[[#This Row],[Generation (TWh)]]*10^9*VLOOKUP(Table1[[#This Row],[Turbine/Engine Technology]],Technology_HR!$A$2:$B$11,2,FALSE)*10^-6</f>
        <v>2285808.1200000006</v>
      </c>
      <c r="T260" s="5">
        <f>Table1[[#This Row],[Fuel Consumption (mmBtu)]]*Table1[[#This Row],[Emission Factor (kg CO2/ mmBtu)]]*10^3</f>
        <v>149910933734.85446</v>
      </c>
      <c r="U260" s="3">
        <f>Table1[[#This Row],[Emissions (g CO2)]]/(Table1[[#This Row],[Generation (TWh)]]*10^9)</f>
        <v>722.07258604923823</v>
      </c>
    </row>
    <row r="261" spans="1:21" x14ac:dyDescent="0.35">
      <c r="A261" t="s">
        <v>53</v>
      </c>
      <c r="B261" t="s">
        <v>3240</v>
      </c>
      <c r="C261" t="str">
        <f>SUBSTITUTE(Table1[[#This Row],[Fuel]],", ",",")</f>
        <v>fossil gas: natural gas,fossil liquids: diesel</v>
      </c>
      <c r="D261" t="s">
        <v>3239</v>
      </c>
      <c r="E261" t="s">
        <v>3258</v>
      </c>
      <c r="H261" t="s">
        <v>3436</v>
      </c>
      <c r="I261">
        <v>50</v>
      </c>
      <c r="J261" t="s">
        <v>3446</v>
      </c>
      <c r="K261">
        <v>2024</v>
      </c>
      <c r="L261" t="s">
        <v>29</v>
      </c>
      <c r="M261" t="s">
        <v>29</v>
      </c>
      <c r="N261">
        <v>-33.160699999999999</v>
      </c>
      <c r="O261">
        <v>-64.364900000000006</v>
      </c>
      <c r="P261" t="s">
        <v>3457</v>
      </c>
      <c r="Q261" s="3">
        <f>Table1[[#This Row],[Capacity (MW)]]*0.395*8760*10^-6</f>
        <v>0.17301</v>
      </c>
      <c r="R261" s="3" cm="1">
        <f t="array" ref="R261">AVERAGE(VLOOKUP(_xlfn.TEXTSPLIT(Table1[[#This Row],[Fuel (no space after comma)]], ","), FuelList_Final_EF!$A$2:$B$65, 2, FALSE))</f>
        <v>65.583341148886291</v>
      </c>
      <c r="S261" s="3">
        <f>Table1[[#This Row],[Generation (TWh)]]*10^9*VLOOKUP(Table1[[#This Row],[Turbine/Engine Technology]],Technology_HR!$A$2:$B$11,2,FALSE)*10^-6</f>
        <v>1904840.0999999999</v>
      </c>
      <c r="T261" s="5">
        <f>Table1[[#This Row],[Fuel Consumption (mmBtu)]]*Table1[[#This Row],[Emission Factor (kg CO2/ mmBtu)]]*10^3</f>
        <v>124925778112.37868</v>
      </c>
      <c r="U261" s="3">
        <f>Table1[[#This Row],[Emissions (g CO2)]]/(Table1[[#This Row],[Generation (TWh)]]*10^9)</f>
        <v>722.07258604923811</v>
      </c>
    </row>
    <row r="262" spans="1:21" x14ac:dyDescent="0.35">
      <c r="A262" t="s">
        <v>53</v>
      </c>
      <c r="B262" t="s">
        <v>3249</v>
      </c>
      <c r="C262" t="str">
        <f>SUBSTITUTE(Table1[[#This Row],[Fuel]],", ",",")</f>
        <v>fossil gas: waste heat from natural gas</v>
      </c>
      <c r="D262" t="s">
        <v>3249</v>
      </c>
      <c r="H262" t="s">
        <v>3440</v>
      </c>
      <c r="I262">
        <v>125</v>
      </c>
      <c r="J262" t="s">
        <v>3449</v>
      </c>
      <c r="K262">
        <v>2024</v>
      </c>
      <c r="L262" t="s">
        <v>29</v>
      </c>
      <c r="M262" t="s">
        <v>29</v>
      </c>
      <c r="N262">
        <v>-33.160699999999999</v>
      </c>
      <c r="O262">
        <v>-64.364900000000006</v>
      </c>
      <c r="P262" t="s">
        <v>3457</v>
      </c>
      <c r="Q262" s="3">
        <f>Table1[[#This Row],[Capacity (MW)]]*0.395*8760*10^-6</f>
        <v>0.43252499999999999</v>
      </c>
      <c r="R262" s="3" cm="1">
        <f t="array" ref="R262">AVERAGE(VLOOKUP(_xlfn.TEXTSPLIT(Table1[[#This Row],[Fuel (no space after comma)]], ","), FuelList_Final_EF!$A$2:$B$65, 2, FALSE))</f>
        <v>66.33</v>
      </c>
      <c r="S262" s="3">
        <f>Table1[[#This Row],[Generation (TWh)]]*10^9*VLOOKUP(Table1[[#This Row],[Turbine/Engine Technology]],Technology_HR!$A$2:$B$11,2,FALSE)*10^-6</f>
        <v>4448519.625</v>
      </c>
      <c r="T262" s="5">
        <f>Table1[[#This Row],[Fuel Consumption (mmBtu)]]*Table1[[#This Row],[Emission Factor (kg CO2/ mmBtu)]]*10^3</f>
        <v>295070306726.25</v>
      </c>
      <c r="U262" s="3">
        <f>Table1[[#This Row],[Emissions (g CO2)]]/(Table1[[#This Row],[Generation (TWh)]]*10^9)</f>
        <v>682.20405000000005</v>
      </c>
    </row>
    <row r="263" spans="1:21" x14ac:dyDescent="0.35">
      <c r="A263" t="s">
        <v>37</v>
      </c>
      <c r="B263" t="s">
        <v>3248</v>
      </c>
      <c r="C263" t="str">
        <f>SUBSTITUTE(Table1[[#This Row],[Fuel]],", ",",")</f>
        <v>fossil gas: natural gas,fossil liquids: diesel,fossil liquids: fuel oil</v>
      </c>
      <c r="D263" t="s">
        <v>3239</v>
      </c>
      <c r="E263" t="s">
        <v>3258</v>
      </c>
      <c r="F263" t="s">
        <v>3275</v>
      </c>
      <c r="H263" t="s">
        <v>3437</v>
      </c>
      <c r="I263">
        <v>70</v>
      </c>
      <c r="J263" t="s">
        <v>3450</v>
      </c>
      <c r="K263" t="s">
        <v>29</v>
      </c>
      <c r="L263" t="s">
        <v>29</v>
      </c>
      <c r="M263" t="s">
        <v>29</v>
      </c>
      <c r="N263">
        <v>-38.578499999999998</v>
      </c>
      <c r="O263">
        <v>-58.710900000000002</v>
      </c>
      <c r="P263" t="s">
        <v>3457</v>
      </c>
      <c r="Q263" s="3">
        <f>Table1[[#This Row],[Capacity (MW)]]*0.395*8760*10^-6</f>
        <v>0.24221400000000001</v>
      </c>
      <c r="R263" s="3" cm="1">
        <f t="array" ref="R263">AVERAGE(VLOOKUP(_xlfn.TEXTSPLIT(Table1[[#This Row],[Fuel (no space after comma)]], ","), FuelList_Final_EF!$A$2:$B$65, 2, FALSE))</f>
        <v>69.757788198515058</v>
      </c>
      <c r="S263" s="3">
        <f>Table1[[#This Row],[Generation (TWh)]]*10^9*VLOOKUP(Table1[[#This Row],[Turbine/Engine Technology]],Technology_HR!$A$2:$B$11,2,FALSE)*10^-6</f>
        <v>2155704.6</v>
      </c>
      <c r="T263" s="5">
        <f>Table1[[#This Row],[Fuel Consumption (mmBtu)]]*Table1[[#This Row],[Emission Factor (kg CO2/ mmBtu)]]*10^3</f>
        <v>150377184905.36462</v>
      </c>
      <c r="U263" s="3">
        <f>Table1[[#This Row],[Emissions (g CO2)]]/(Table1[[#This Row],[Generation (TWh)]]*10^9)</f>
        <v>620.84431496678405</v>
      </c>
    </row>
    <row r="264" spans="1:21" x14ac:dyDescent="0.35">
      <c r="A264" t="s">
        <v>37</v>
      </c>
      <c r="B264" t="s">
        <v>3243</v>
      </c>
      <c r="C264" t="str">
        <f>SUBSTITUTE(Table1[[#This Row],[Fuel]],", ",",")</f>
        <v>fossil gas: natural gas,fossil liquids: fuel oil</v>
      </c>
      <c r="D264" t="s">
        <v>3239</v>
      </c>
      <c r="E264" t="s">
        <v>3275</v>
      </c>
      <c r="H264" t="s">
        <v>3440</v>
      </c>
      <c r="I264">
        <v>66</v>
      </c>
      <c r="J264" t="s">
        <v>3446</v>
      </c>
      <c r="K264">
        <v>1971</v>
      </c>
      <c r="L264" t="s">
        <v>29</v>
      </c>
      <c r="M264" t="s">
        <v>29</v>
      </c>
      <c r="N264">
        <v>-38.578499999999998</v>
      </c>
      <c r="O264">
        <v>-58.710900000000002</v>
      </c>
      <c r="P264" t="s">
        <v>3457</v>
      </c>
      <c r="Q264" s="3">
        <f>Table1[[#This Row],[Capacity (MW)]]*0.395*8760*10^-6</f>
        <v>0.2283732</v>
      </c>
      <c r="R264" s="3" cm="1">
        <f t="array" ref="R264">AVERAGE(VLOOKUP(_xlfn.TEXTSPLIT(Table1[[#This Row],[Fuel (no space after comma)]], ","), FuelList_Final_EF!$A$2:$B$65, 2, FALSE))</f>
        <v>65.583341148886291</v>
      </c>
      <c r="S264" s="3">
        <f>Table1[[#This Row],[Generation (TWh)]]*10^9*VLOOKUP(Table1[[#This Row],[Turbine/Engine Technology]],Technology_HR!$A$2:$B$11,2,FALSE)*10^-6</f>
        <v>2348818.3619999997</v>
      </c>
      <c r="T264" s="5">
        <f>Table1[[#This Row],[Fuel Consumption (mmBtu)]]*Table1[[#This Row],[Emission Factor (kg CO2/ mmBtu)]]*10^3</f>
        <v>154043355931.81427</v>
      </c>
      <c r="U264" s="3">
        <f>Table1[[#This Row],[Emissions (g CO2)]]/(Table1[[#This Row],[Generation (TWh)]]*10^9)</f>
        <v>674.52466371629544</v>
      </c>
    </row>
    <row r="265" spans="1:21" x14ac:dyDescent="0.35">
      <c r="A265" t="s">
        <v>45</v>
      </c>
      <c r="B265" t="s">
        <v>3254</v>
      </c>
      <c r="C265" t="str">
        <f>SUBSTITUTE(Table1[[#This Row],[Fuel]],", ",",")</f>
        <v>fossil liquids: diesel,fossil gas: natural gas</v>
      </c>
      <c r="D265" t="s">
        <v>3258</v>
      </c>
      <c r="E265" t="s">
        <v>3239</v>
      </c>
      <c r="H265" t="s">
        <v>3436</v>
      </c>
      <c r="I265">
        <v>58</v>
      </c>
      <c r="J265" t="s">
        <v>3450</v>
      </c>
      <c r="K265" t="s">
        <v>29</v>
      </c>
      <c r="L265" t="s">
        <v>29</v>
      </c>
      <c r="M265" t="s">
        <v>29</v>
      </c>
      <c r="N265">
        <v>-31.409538999999999</v>
      </c>
      <c r="O265">
        <v>-62.067594999999997</v>
      </c>
      <c r="P265" t="s">
        <v>3457</v>
      </c>
      <c r="Q265" s="3">
        <f>Table1[[#This Row],[Capacity (MW)]]*0.395*8760*10^-6</f>
        <v>0.2006916</v>
      </c>
      <c r="R265" s="3" cm="1">
        <f t="array" ref="R265">AVERAGE(VLOOKUP(_xlfn.TEXTSPLIT(Table1[[#This Row],[Fuel (no space after comma)]], ","), FuelList_Final_EF!$A$2:$B$65, 2, FALSE))</f>
        <v>65.583341148886291</v>
      </c>
      <c r="S265" s="3">
        <f>Table1[[#This Row],[Generation (TWh)]]*10^9*VLOOKUP(Table1[[#This Row],[Turbine/Engine Technology]],Technology_HR!$A$2:$B$11,2,FALSE)*10^-6</f>
        <v>2209614.5159999998</v>
      </c>
      <c r="T265" s="5">
        <f>Table1[[#This Row],[Fuel Consumption (mmBtu)]]*Table1[[#This Row],[Emission Factor (kg CO2/ mmBtu)]]*10^3</f>
        <v>144913902610.35925</v>
      </c>
      <c r="U265" s="3">
        <f>Table1[[#This Row],[Emissions (g CO2)]]/(Table1[[#This Row],[Generation (TWh)]]*10^9)</f>
        <v>722.072586049238</v>
      </c>
    </row>
    <row r="266" spans="1:21" x14ac:dyDescent="0.35">
      <c r="A266" t="s">
        <v>45</v>
      </c>
      <c r="B266" t="s">
        <v>3252</v>
      </c>
      <c r="C266" t="str">
        <f>SUBSTITUTE(Table1[[#This Row],[Fuel]],", ",",")</f>
        <v>fossil liquids: fuel oil,fossil liquids: diesel,fossil gas: natural gas</v>
      </c>
      <c r="D266" t="s">
        <v>3275</v>
      </c>
      <c r="E266" t="s">
        <v>3258</v>
      </c>
      <c r="F266" t="s">
        <v>3239</v>
      </c>
      <c r="H266" t="s">
        <v>3437</v>
      </c>
      <c r="I266">
        <v>99.8</v>
      </c>
      <c r="J266" t="s">
        <v>3450</v>
      </c>
      <c r="K266" t="s">
        <v>29</v>
      </c>
      <c r="L266" t="s">
        <v>29</v>
      </c>
      <c r="M266" t="s">
        <v>29</v>
      </c>
      <c r="N266">
        <v>-31.666844000000001</v>
      </c>
      <c r="O266">
        <v>-63.831736999999997</v>
      </c>
      <c r="P266" t="s">
        <v>3457</v>
      </c>
      <c r="Q266" s="3">
        <f>Table1[[#This Row],[Capacity (MW)]]*0.395*8760*10^-6</f>
        <v>0.34532795999999999</v>
      </c>
      <c r="R266" s="3" cm="1">
        <f t="array" ref="R266">AVERAGE(VLOOKUP(_xlfn.TEXTSPLIT(Table1[[#This Row],[Fuel (no space after comma)]], ","), FuelList_Final_EF!$A$2:$B$65, 2, FALSE))</f>
        <v>69.757788198515044</v>
      </c>
      <c r="S266" s="3">
        <f>Table1[[#This Row],[Generation (TWh)]]*10^9*VLOOKUP(Table1[[#This Row],[Turbine/Engine Technology]],Technology_HR!$A$2:$B$11,2,FALSE)*10^-6</f>
        <v>3073418.844</v>
      </c>
      <c r="T266" s="5">
        <f>Table1[[#This Row],[Fuel Consumption (mmBtu)]]*Table1[[#This Row],[Emission Factor (kg CO2/ mmBtu)]]*10^3</f>
        <v>214394900765.07697</v>
      </c>
      <c r="U266" s="3">
        <f>Table1[[#This Row],[Emissions (g CO2)]]/(Table1[[#This Row],[Generation (TWh)]]*10^9)</f>
        <v>620.84431496678394</v>
      </c>
    </row>
    <row r="267" spans="1:21" x14ac:dyDescent="0.35">
      <c r="A267" t="s">
        <v>37</v>
      </c>
      <c r="B267" t="s">
        <v>3240</v>
      </c>
      <c r="C267" t="str">
        <f>SUBSTITUTE(Table1[[#This Row],[Fuel]],", ",",")</f>
        <v>fossil gas: natural gas,fossil liquids: diesel</v>
      </c>
      <c r="D267" t="s">
        <v>3239</v>
      </c>
      <c r="E267" t="s">
        <v>3258</v>
      </c>
      <c r="H267" t="s">
        <v>3436</v>
      </c>
      <c r="I267">
        <v>82</v>
      </c>
      <c r="J267" t="s">
        <v>3446</v>
      </c>
      <c r="K267">
        <v>2010</v>
      </c>
      <c r="L267" t="s">
        <v>29</v>
      </c>
      <c r="M267" t="s">
        <v>29</v>
      </c>
      <c r="N267">
        <v>-37.247900000000001</v>
      </c>
      <c r="O267">
        <v>-56.996600000000001</v>
      </c>
      <c r="P267" t="s">
        <v>3457</v>
      </c>
      <c r="Q267" s="3">
        <f>Table1[[#This Row],[Capacity (MW)]]*0.395*8760*10^-6</f>
        <v>0.2837364</v>
      </c>
      <c r="R267" s="3" cm="1">
        <f t="array" ref="R267">AVERAGE(VLOOKUP(_xlfn.TEXTSPLIT(Table1[[#This Row],[Fuel (no space after comma)]], ","), FuelList_Final_EF!$A$2:$B$65, 2, FALSE))</f>
        <v>65.583341148886291</v>
      </c>
      <c r="S267" s="3">
        <f>Table1[[#This Row],[Generation (TWh)]]*10^9*VLOOKUP(Table1[[#This Row],[Turbine/Engine Technology]],Technology_HR!$A$2:$B$11,2,FALSE)*10^-6</f>
        <v>3123937.764</v>
      </c>
      <c r="T267" s="5">
        <f>Table1[[#This Row],[Fuel Consumption (mmBtu)]]*Table1[[#This Row],[Emission Factor (kg CO2/ mmBtu)]]*10^3</f>
        <v>204878276104.30103</v>
      </c>
      <c r="U267" s="3">
        <f>Table1[[#This Row],[Emissions (g CO2)]]/(Table1[[#This Row],[Generation (TWh)]]*10^9)</f>
        <v>722.072586049238</v>
      </c>
    </row>
    <row r="268" spans="1:21" x14ac:dyDescent="0.35">
      <c r="A268" t="s">
        <v>52</v>
      </c>
      <c r="B268" t="s">
        <v>3251</v>
      </c>
      <c r="C268" t="str">
        <f>SUBSTITUTE(Table1[[#This Row],[Fuel]],", ",",")</f>
        <v>fossil liquids: heavy fuel oil,fossil gas: natural gas</v>
      </c>
      <c r="D268" t="s">
        <v>3241</v>
      </c>
      <c r="E268" t="s">
        <v>3239</v>
      </c>
      <c r="H268" t="s">
        <v>3437</v>
      </c>
      <c r="I268">
        <v>99.6</v>
      </c>
      <c r="J268" t="s">
        <v>3446</v>
      </c>
      <c r="K268">
        <v>2017</v>
      </c>
      <c r="L268" t="s">
        <v>29</v>
      </c>
      <c r="M268" t="s">
        <v>29</v>
      </c>
      <c r="N268">
        <v>-34.403244999999998</v>
      </c>
      <c r="O268">
        <v>-58.966138999999998</v>
      </c>
      <c r="P268" t="s">
        <v>3457</v>
      </c>
      <c r="Q268" s="3">
        <f>Table1[[#This Row],[Capacity (MW)]]*0.395*8760*10^-6</f>
        <v>0.34463591999999998</v>
      </c>
      <c r="R268" s="3" cm="1">
        <f t="array" ref="R268">AVERAGE(VLOOKUP(_xlfn.TEXTSPLIT(Table1[[#This Row],[Fuel (no space after comma)]], ","), FuelList_Final_EF!$A$2:$B$65, 2, FALSE))</f>
        <v>67.331265155508703</v>
      </c>
      <c r="S268" s="3">
        <f>Table1[[#This Row],[Generation (TWh)]]*10^9*VLOOKUP(Table1[[#This Row],[Turbine/Engine Technology]],Technology_HR!$A$2:$B$11,2,FALSE)*10^-6</f>
        <v>3067259.6880000001</v>
      </c>
      <c r="T268" s="5">
        <f>Table1[[#This Row],[Fuel Consumption (mmBtu)]]*Table1[[#This Row],[Emission Factor (kg CO2/ mmBtu)]]*10^3</f>
        <v>206522475353.53091</v>
      </c>
      <c r="U268" s="3">
        <f>Table1[[#This Row],[Emissions (g CO2)]]/(Table1[[#This Row],[Generation (TWh)]]*10^9)</f>
        <v>599.24825988402756</v>
      </c>
    </row>
    <row r="269" spans="1:21" x14ac:dyDescent="0.35">
      <c r="A269" t="s">
        <v>60</v>
      </c>
      <c r="B269" t="s">
        <v>3239</v>
      </c>
      <c r="C269" t="str">
        <f>SUBSTITUTE(Table1[[#This Row],[Fuel]],", ",",")</f>
        <v>fossil gas: natural gas</v>
      </c>
      <c r="D269" t="s">
        <v>3239</v>
      </c>
      <c r="H269" t="s">
        <v>3438</v>
      </c>
      <c r="I269">
        <v>125</v>
      </c>
      <c r="J269" t="s">
        <v>3446</v>
      </c>
      <c r="K269">
        <v>2010</v>
      </c>
      <c r="L269" t="s">
        <v>29</v>
      </c>
      <c r="M269" t="s">
        <v>29</v>
      </c>
      <c r="N269">
        <v>-45.7926</v>
      </c>
      <c r="O269">
        <v>-67.513900000000007</v>
      </c>
      <c r="P269" t="s">
        <v>3457</v>
      </c>
      <c r="Q269" s="3">
        <f>Table1[[#This Row],[Capacity (MW)]]*0.395*8760*10^-6</f>
        <v>0.43252499999999999</v>
      </c>
      <c r="R269" s="3" cm="1">
        <f t="array" ref="R269">AVERAGE(VLOOKUP(_xlfn.TEXTSPLIT(Table1[[#This Row],[Fuel (no space after comma)]], ","), FuelList_Final_EF!$A$2:$B$65, 2, FALSE))</f>
        <v>53.06</v>
      </c>
      <c r="S269" s="3">
        <f>Table1[[#This Row],[Generation (TWh)]]*10^9*VLOOKUP(Table1[[#This Row],[Turbine/Engine Technology]],Technology_HR!$A$2:$B$11,2,FALSE)*10^-6</f>
        <v>3265131.2249999996</v>
      </c>
      <c r="T269" s="5">
        <f>Table1[[#This Row],[Fuel Consumption (mmBtu)]]*Table1[[#This Row],[Emission Factor (kg CO2/ mmBtu)]]*10^3</f>
        <v>173247862798.5</v>
      </c>
      <c r="U269" s="3">
        <f>Table1[[#This Row],[Emissions (g CO2)]]/(Table1[[#This Row],[Generation (TWh)]]*10^9)</f>
        <v>400.54993999999999</v>
      </c>
    </row>
    <row r="270" spans="1:21" x14ac:dyDescent="0.35">
      <c r="A270" t="s">
        <v>47</v>
      </c>
      <c r="B270" t="s">
        <v>3250</v>
      </c>
      <c r="C270" t="str">
        <f>SUBSTITUTE(Table1[[#This Row],[Fuel]],", ",",")</f>
        <v>fossil gas: natural gas,fossil liquids: diesel,fossil liquids: heavy fuel oil</v>
      </c>
      <c r="D270" t="s">
        <v>3239</v>
      </c>
      <c r="E270" t="s">
        <v>3258</v>
      </c>
      <c r="F270" t="s">
        <v>3241</v>
      </c>
      <c r="H270" t="s">
        <v>3437</v>
      </c>
      <c r="I270">
        <v>80</v>
      </c>
      <c r="J270" t="s">
        <v>3446</v>
      </c>
      <c r="K270">
        <v>2017</v>
      </c>
      <c r="L270" t="s">
        <v>29</v>
      </c>
      <c r="M270" t="s">
        <v>29</v>
      </c>
      <c r="N270">
        <v>-33.018937999999999</v>
      </c>
      <c r="O270">
        <v>-60.823985</v>
      </c>
      <c r="P270" t="s">
        <v>3457</v>
      </c>
      <c r="Q270" s="3">
        <f>Table1[[#This Row],[Capacity (MW)]]*0.395*8760*10^-6</f>
        <v>0.27681600000000001</v>
      </c>
      <c r="R270" s="3" cm="1">
        <f t="array" ref="R270">AVERAGE(VLOOKUP(_xlfn.TEXTSPLIT(Table1[[#This Row],[Fuel (no space after comma)]], ","), FuelList_Final_EF!$A$2:$B$65, 2, FALSE))</f>
        <v>70.923070869596657</v>
      </c>
      <c r="S270" s="3">
        <f>Table1[[#This Row],[Generation (TWh)]]*10^9*VLOOKUP(Table1[[#This Row],[Turbine/Engine Technology]],Technology_HR!$A$2:$B$11,2,FALSE)*10^-6</f>
        <v>2463662.4</v>
      </c>
      <c r="T270" s="5">
        <f>Table1[[#This Row],[Fuel Consumption (mmBtu)]]*Table1[[#This Row],[Emission Factor (kg CO2/ mmBtu)]]*10^3</f>
        <v>174730502993.9606</v>
      </c>
      <c r="U270" s="3">
        <f>Table1[[#This Row],[Emissions (g CO2)]]/(Table1[[#This Row],[Generation (TWh)]]*10^9)</f>
        <v>631.21533073941032</v>
      </c>
    </row>
    <row r="271" spans="1:21" x14ac:dyDescent="0.35">
      <c r="A271" t="s">
        <v>52</v>
      </c>
      <c r="B271" t="s">
        <v>3243</v>
      </c>
      <c r="C271" t="str">
        <f>SUBSTITUTE(Table1[[#This Row],[Fuel]],", ",",")</f>
        <v>fossil gas: natural gas,fossil liquids: fuel oil</v>
      </c>
      <c r="D271" t="s">
        <v>3239</v>
      </c>
      <c r="E271" t="s">
        <v>3275</v>
      </c>
      <c r="H271" t="s">
        <v>3440</v>
      </c>
      <c r="I271">
        <v>310</v>
      </c>
      <c r="J271" t="s">
        <v>3446</v>
      </c>
      <c r="K271">
        <v>1989</v>
      </c>
      <c r="L271" t="s">
        <v>29</v>
      </c>
      <c r="M271" t="s">
        <v>29</v>
      </c>
      <c r="N271">
        <v>-38.787500000000001</v>
      </c>
      <c r="O271">
        <v>-62.253700000000002</v>
      </c>
      <c r="P271" t="s">
        <v>3457</v>
      </c>
      <c r="Q271" s="3">
        <f>Table1[[#This Row],[Capacity (MW)]]*0.395*8760*10^-6</f>
        <v>1.072662</v>
      </c>
      <c r="R271" s="3" cm="1">
        <f t="array" ref="R271">AVERAGE(VLOOKUP(_xlfn.TEXTSPLIT(Table1[[#This Row],[Fuel (no space after comma)]], ","), FuelList_Final_EF!$A$2:$B$65, 2, FALSE))</f>
        <v>65.583341148886291</v>
      </c>
      <c r="S271" s="3">
        <f>Table1[[#This Row],[Generation (TWh)]]*10^9*VLOOKUP(Table1[[#This Row],[Turbine/Engine Technology]],Technology_HR!$A$2:$B$11,2,FALSE)*10^-6</f>
        <v>11032328.67</v>
      </c>
      <c r="T271" s="5">
        <f>Table1[[#This Row],[Fuel Consumption (mmBtu)]]*Table1[[#This Row],[Emission Factor (kg CO2/ mmBtu)]]*10^3</f>
        <v>723536974831.24902</v>
      </c>
      <c r="U271" s="3">
        <f>Table1[[#This Row],[Emissions (g CO2)]]/(Table1[[#This Row],[Generation (TWh)]]*10^9)</f>
        <v>674.52466371629555</v>
      </c>
    </row>
    <row r="272" spans="1:21" x14ac:dyDescent="0.35">
      <c r="A272" t="s">
        <v>52</v>
      </c>
      <c r="B272" t="s">
        <v>3243</v>
      </c>
      <c r="C272" t="str">
        <f>SUBSTITUTE(Table1[[#This Row],[Fuel]],", ",",")</f>
        <v>fossil gas: natural gas,fossil liquids: fuel oil</v>
      </c>
      <c r="D272" t="s">
        <v>3239</v>
      </c>
      <c r="E272" t="s">
        <v>3275</v>
      </c>
      <c r="H272" t="s">
        <v>3440</v>
      </c>
      <c r="I272">
        <v>310</v>
      </c>
      <c r="J272" t="s">
        <v>3446</v>
      </c>
      <c r="K272">
        <v>1991</v>
      </c>
      <c r="L272" t="s">
        <v>29</v>
      </c>
      <c r="M272" t="s">
        <v>29</v>
      </c>
      <c r="N272">
        <v>-38.787500000000001</v>
      </c>
      <c r="O272">
        <v>-62.253700000000002</v>
      </c>
      <c r="P272" t="s">
        <v>3457</v>
      </c>
      <c r="Q272" s="3">
        <f>Table1[[#This Row],[Capacity (MW)]]*0.395*8760*10^-6</f>
        <v>1.072662</v>
      </c>
      <c r="R272" s="3" cm="1">
        <f t="array" ref="R272">AVERAGE(VLOOKUP(_xlfn.TEXTSPLIT(Table1[[#This Row],[Fuel (no space after comma)]], ","), FuelList_Final_EF!$A$2:$B$65, 2, FALSE))</f>
        <v>65.583341148886291</v>
      </c>
      <c r="S272" s="3">
        <f>Table1[[#This Row],[Generation (TWh)]]*10^9*VLOOKUP(Table1[[#This Row],[Turbine/Engine Technology]],Technology_HR!$A$2:$B$11,2,FALSE)*10^-6</f>
        <v>11032328.67</v>
      </c>
      <c r="T272" s="5">
        <f>Table1[[#This Row],[Fuel Consumption (mmBtu)]]*Table1[[#This Row],[Emission Factor (kg CO2/ mmBtu)]]*10^3</f>
        <v>723536974831.24902</v>
      </c>
      <c r="U272" s="3">
        <f>Table1[[#This Row],[Emissions (g CO2)]]/(Table1[[#This Row],[Generation (TWh)]]*10^9)</f>
        <v>674.52466371629555</v>
      </c>
    </row>
    <row r="273" spans="1:21" x14ac:dyDescent="0.35">
      <c r="A273" t="s">
        <v>46</v>
      </c>
      <c r="B273" t="s">
        <v>3243</v>
      </c>
      <c r="C273" t="str">
        <f>SUBSTITUTE(Table1[[#This Row],[Fuel]],", ",",")</f>
        <v>fossil gas: natural gas,fossil liquids: fuel oil</v>
      </c>
      <c r="D273" t="s">
        <v>3239</v>
      </c>
      <c r="E273" t="s">
        <v>3275</v>
      </c>
      <c r="H273" t="s">
        <v>3440</v>
      </c>
      <c r="I273">
        <v>110</v>
      </c>
      <c r="J273" t="s">
        <v>3446</v>
      </c>
      <c r="K273">
        <v>1965</v>
      </c>
      <c r="L273" t="s">
        <v>29</v>
      </c>
      <c r="M273" t="s">
        <v>29</v>
      </c>
      <c r="N273">
        <v>-34.571795999999999</v>
      </c>
      <c r="O273">
        <v>-58.384489000000002</v>
      </c>
      <c r="P273" t="s">
        <v>3457</v>
      </c>
      <c r="Q273" s="3">
        <f>Table1[[#This Row],[Capacity (MW)]]*0.395*8760*10^-6</f>
        <v>0.38062199999999996</v>
      </c>
      <c r="R273" s="3" cm="1">
        <f t="array" ref="R273">AVERAGE(VLOOKUP(_xlfn.TEXTSPLIT(Table1[[#This Row],[Fuel (no space after comma)]], ","), FuelList_Final_EF!$A$2:$B$65, 2, FALSE))</f>
        <v>65.583341148886291</v>
      </c>
      <c r="S273" s="3">
        <f>Table1[[#This Row],[Generation (TWh)]]*10^9*VLOOKUP(Table1[[#This Row],[Turbine/Engine Technology]],Technology_HR!$A$2:$B$11,2,FALSE)*10^-6</f>
        <v>3914697.2699999996</v>
      </c>
      <c r="T273" s="5">
        <f>Table1[[#This Row],[Fuel Consumption (mmBtu)]]*Table1[[#This Row],[Emission Factor (kg CO2/ mmBtu)]]*10^3</f>
        <v>256738926553.02377</v>
      </c>
      <c r="U273" s="3">
        <f>Table1[[#This Row],[Emissions (g CO2)]]/(Table1[[#This Row],[Generation (TWh)]]*10^9)</f>
        <v>674.52466371629544</v>
      </c>
    </row>
    <row r="274" spans="1:21" x14ac:dyDescent="0.35">
      <c r="A274" t="s">
        <v>46</v>
      </c>
      <c r="B274" t="s">
        <v>3243</v>
      </c>
      <c r="C274" t="str">
        <f>SUBSTITUTE(Table1[[#This Row],[Fuel]],", ",",")</f>
        <v>fossil gas: natural gas,fossil liquids: fuel oil</v>
      </c>
      <c r="D274" t="s">
        <v>3239</v>
      </c>
      <c r="E274" t="s">
        <v>3275</v>
      </c>
      <c r="H274" t="s">
        <v>3440</v>
      </c>
      <c r="I274">
        <v>250</v>
      </c>
      <c r="J274" t="s">
        <v>3446</v>
      </c>
      <c r="K274">
        <v>1969</v>
      </c>
      <c r="L274" t="s">
        <v>29</v>
      </c>
      <c r="M274" t="s">
        <v>29</v>
      </c>
      <c r="N274">
        <v>-34.571795999999999</v>
      </c>
      <c r="O274">
        <v>-58.384489000000002</v>
      </c>
      <c r="P274" t="s">
        <v>3457</v>
      </c>
      <c r="Q274" s="3">
        <f>Table1[[#This Row],[Capacity (MW)]]*0.395*8760*10^-6</f>
        <v>0.86504999999999999</v>
      </c>
      <c r="R274" s="3" cm="1">
        <f t="array" ref="R274">AVERAGE(VLOOKUP(_xlfn.TEXTSPLIT(Table1[[#This Row],[Fuel (no space after comma)]], ","), FuelList_Final_EF!$A$2:$B$65, 2, FALSE))</f>
        <v>65.583341148886291</v>
      </c>
      <c r="S274" s="3">
        <f>Table1[[#This Row],[Generation (TWh)]]*10^9*VLOOKUP(Table1[[#This Row],[Turbine/Engine Technology]],Technology_HR!$A$2:$B$11,2,FALSE)*10^-6</f>
        <v>8897039.25</v>
      </c>
      <c r="T274" s="5">
        <f>Table1[[#This Row],[Fuel Consumption (mmBtu)]]*Table1[[#This Row],[Emission Factor (kg CO2/ mmBtu)]]*10^3</f>
        <v>583497560347.78137</v>
      </c>
      <c r="U274" s="3">
        <f>Table1[[#This Row],[Emissions (g CO2)]]/(Table1[[#This Row],[Generation (TWh)]]*10^9)</f>
        <v>674.52466371629544</v>
      </c>
    </row>
    <row r="275" spans="1:21" x14ac:dyDescent="0.35">
      <c r="A275" t="s">
        <v>46</v>
      </c>
      <c r="B275" t="s">
        <v>3240</v>
      </c>
      <c r="C275" t="str">
        <f>SUBSTITUTE(Table1[[#This Row],[Fuel]],", ",",")</f>
        <v>fossil gas: natural gas,fossil liquids: diesel</v>
      </c>
      <c r="D275" t="s">
        <v>3239</v>
      </c>
      <c r="E275" t="s">
        <v>3258</v>
      </c>
      <c r="H275" t="s">
        <v>3438</v>
      </c>
      <c r="I275">
        <v>798</v>
      </c>
      <c r="J275" t="s">
        <v>3446</v>
      </c>
      <c r="K275">
        <v>2000</v>
      </c>
      <c r="L275" t="s">
        <v>29</v>
      </c>
      <c r="M275" t="s">
        <v>29</v>
      </c>
      <c r="N275">
        <v>-34.571795999999999</v>
      </c>
      <c r="O275">
        <v>-58.384489000000002</v>
      </c>
      <c r="P275" t="s">
        <v>3457</v>
      </c>
      <c r="Q275" s="3">
        <f>Table1[[#This Row],[Capacity (MW)]]*0.395*8760*10^-6</f>
        <v>2.7612396000000001</v>
      </c>
      <c r="R275" s="3" cm="1">
        <f t="array" ref="R275">AVERAGE(VLOOKUP(_xlfn.TEXTSPLIT(Table1[[#This Row],[Fuel (no space after comma)]], ","), FuelList_Final_EF!$A$2:$B$65, 2, FALSE))</f>
        <v>65.583341148886291</v>
      </c>
      <c r="S275" s="3">
        <f>Table1[[#This Row],[Generation (TWh)]]*10^9*VLOOKUP(Table1[[#This Row],[Turbine/Engine Technology]],Technology_HR!$A$2:$B$11,2,FALSE)*10^-6</f>
        <v>20844597.740399998</v>
      </c>
      <c r="T275" s="5">
        <f>Table1[[#This Row],[Fuel Consumption (mmBtu)]]*Table1[[#This Row],[Emission Factor (kg CO2/ mmBtu)]]*10^3</f>
        <v>1367058364719.9573</v>
      </c>
      <c r="U275" s="3">
        <f>Table1[[#This Row],[Emissions (g CO2)]]/(Table1[[#This Row],[Generation (TWh)]]*10^9)</f>
        <v>495.08864233294253</v>
      </c>
    </row>
    <row r="276" spans="1:21" x14ac:dyDescent="0.35">
      <c r="A276" t="s">
        <v>46</v>
      </c>
      <c r="B276" t="s">
        <v>3243</v>
      </c>
      <c r="C276" t="str">
        <f>SUBSTITUTE(Table1[[#This Row],[Fuel]],", ",",")</f>
        <v>fossil gas: natural gas,fossil liquids: fuel oil</v>
      </c>
      <c r="D276" t="s">
        <v>3239</v>
      </c>
      <c r="E276" t="s">
        <v>3275</v>
      </c>
      <c r="H276" t="s">
        <v>3440</v>
      </c>
      <c r="I276">
        <v>145</v>
      </c>
      <c r="J276" t="s">
        <v>3446</v>
      </c>
      <c r="K276">
        <v>1961</v>
      </c>
      <c r="L276" t="s">
        <v>29</v>
      </c>
      <c r="M276" t="s">
        <v>29</v>
      </c>
      <c r="N276">
        <v>-34.571795999999999</v>
      </c>
      <c r="O276">
        <v>-58.384489000000002</v>
      </c>
      <c r="P276" t="s">
        <v>3457</v>
      </c>
      <c r="Q276" s="3">
        <f>Table1[[#This Row],[Capacity (MW)]]*0.395*8760*10^-6</f>
        <v>0.50172899999999998</v>
      </c>
      <c r="R276" s="3" cm="1">
        <f t="array" ref="R276">AVERAGE(VLOOKUP(_xlfn.TEXTSPLIT(Table1[[#This Row],[Fuel (no space after comma)]], ","), FuelList_Final_EF!$A$2:$B$65, 2, FALSE))</f>
        <v>65.583341148886291</v>
      </c>
      <c r="S276" s="3">
        <f>Table1[[#This Row],[Generation (TWh)]]*10^9*VLOOKUP(Table1[[#This Row],[Turbine/Engine Technology]],Technology_HR!$A$2:$B$11,2,FALSE)*10^-6</f>
        <v>5160282.7649999997</v>
      </c>
      <c r="T276" s="5">
        <f>Table1[[#This Row],[Fuel Consumption (mmBtu)]]*Table1[[#This Row],[Emission Factor (kg CO2/ mmBtu)]]*10^3</f>
        <v>338428585001.7132</v>
      </c>
      <c r="U276" s="3">
        <f>Table1[[#This Row],[Emissions (g CO2)]]/(Table1[[#This Row],[Generation (TWh)]]*10^9)</f>
        <v>674.52466371629544</v>
      </c>
    </row>
    <row r="277" spans="1:21" x14ac:dyDescent="0.35">
      <c r="A277" t="s">
        <v>46</v>
      </c>
      <c r="B277" t="s">
        <v>3243</v>
      </c>
      <c r="C277" t="str">
        <f>SUBSTITUTE(Table1[[#This Row],[Fuel]],", ",",")</f>
        <v>fossil gas: natural gas,fossil liquids: fuel oil</v>
      </c>
      <c r="D277" t="s">
        <v>3239</v>
      </c>
      <c r="E277" t="s">
        <v>3275</v>
      </c>
      <c r="H277" t="s">
        <v>3440</v>
      </c>
      <c r="I277">
        <v>194</v>
      </c>
      <c r="J277" t="s">
        <v>3446</v>
      </c>
      <c r="K277">
        <v>1963</v>
      </c>
      <c r="L277" t="s">
        <v>29</v>
      </c>
      <c r="M277" t="s">
        <v>29</v>
      </c>
      <c r="N277">
        <v>-34.571795999999999</v>
      </c>
      <c r="O277">
        <v>-58.384489000000002</v>
      </c>
      <c r="P277" t="s">
        <v>3457</v>
      </c>
      <c r="Q277" s="3">
        <f>Table1[[#This Row],[Capacity (MW)]]*0.395*8760*10^-6</f>
        <v>0.67127880000000006</v>
      </c>
      <c r="R277" s="3" cm="1">
        <f t="array" ref="R277">AVERAGE(VLOOKUP(_xlfn.TEXTSPLIT(Table1[[#This Row],[Fuel (no space after comma)]], ","), FuelList_Final_EF!$A$2:$B$65, 2, FALSE))</f>
        <v>65.583341148886291</v>
      </c>
      <c r="S277" s="3">
        <f>Table1[[#This Row],[Generation (TWh)]]*10^9*VLOOKUP(Table1[[#This Row],[Turbine/Engine Technology]],Technology_HR!$A$2:$B$11,2,FALSE)*10^-6</f>
        <v>6904102.4580000006</v>
      </c>
      <c r="T277" s="5">
        <f>Table1[[#This Row],[Fuel Consumption (mmBtu)]]*Table1[[#This Row],[Emission Factor (kg CO2/ mmBtu)]]*10^3</f>
        <v>452794106829.87848</v>
      </c>
      <c r="U277" s="3">
        <f>Table1[[#This Row],[Emissions (g CO2)]]/(Table1[[#This Row],[Generation (TWh)]]*10^9)</f>
        <v>674.52466371629555</v>
      </c>
    </row>
    <row r="278" spans="1:21" x14ac:dyDescent="0.35">
      <c r="A278" t="s">
        <v>46</v>
      </c>
      <c r="B278" t="s">
        <v>3243</v>
      </c>
      <c r="C278" t="str">
        <f>SUBSTITUTE(Table1[[#This Row],[Fuel]],", ",",")</f>
        <v>fossil gas: natural gas,fossil liquids: fuel oil</v>
      </c>
      <c r="D278" t="s">
        <v>3239</v>
      </c>
      <c r="E278" t="s">
        <v>3275</v>
      </c>
      <c r="H278" t="s">
        <v>3440</v>
      </c>
      <c r="I278">
        <v>250</v>
      </c>
      <c r="J278" t="s">
        <v>3446</v>
      </c>
      <c r="K278">
        <v>1970</v>
      </c>
      <c r="L278" t="s">
        <v>29</v>
      </c>
      <c r="M278" t="s">
        <v>29</v>
      </c>
      <c r="N278">
        <v>-34.571795999999999</v>
      </c>
      <c r="O278">
        <v>-58.384489000000002</v>
      </c>
      <c r="P278" t="s">
        <v>3457</v>
      </c>
      <c r="Q278" s="3">
        <f>Table1[[#This Row],[Capacity (MW)]]*0.395*8760*10^-6</f>
        <v>0.86504999999999999</v>
      </c>
      <c r="R278" s="3" cm="1">
        <f t="array" ref="R278">AVERAGE(VLOOKUP(_xlfn.TEXTSPLIT(Table1[[#This Row],[Fuel (no space after comma)]], ","), FuelList_Final_EF!$A$2:$B$65, 2, FALSE))</f>
        <v>65.583341148886291</v>
      </c>
      <c r="S278" s="3">
        <f>Table1[[#This Row],[Generation (TWh)]]*10^9*VLOOKUP(Table1[[#This Row],[Turbine/Engine Technology]],Technology_HR!$A$2:$B$11,2,FALSE)*10^-6</f>
        <v>8897039.25</v>
      </c>
      <c r="T278" s="5">
        <f>Table1[[#This Row],[Fuel Consumption (mmBtu)]]*Table1[[#This Row],[Emission Factor (kg CO2/ mmBtu)]]*10^3</f>
        <v>583497560347.78137</v>
      </c>
      <c r="U278" s="3">
        <f>Table1[[#This Row],[Emissions (g CO2)]]/(Table1[[#This Row],[Generation (TWh)]]*10^9)</f>
        <v>674.52466371629544</v>
      </c>
    </row>
    <row r="279" spans="1:21" x14ac:dyDescent="0.35">
      <c r="A279" t="s">
        <v>47</v>
      </c>
      <c r="B279" t="s">
        <v>3239</v>
      </c>
      <c r="C279" t="str">
        <f>SUBSTITUTE(Table1[[#This Row],[Fuel]],", ",",")</f>
        <v>fossil gas: natural gas</v>
      </c>
      <c r="D279" t="s">
        <v>3239</v>
      </c>
      <c r="H279" t="s">
        <v>3437</v>
      </c>
      <c r="I279">
        <v>50</v>
      </c>
      <c r="J279" t="s">
        <v>3450</v>
      </c>
      <c r="K279" t="s">
        <v>29</v>
      </c>
      <c r="L279" t="s">
        <v>29</v>
      </c>
      <c r="M279" t="s">
        <v>29</v>
      </c>
      <c r="N279">
        <v>-51.634092000000003</v>
      </c>
      <c r="O279">
        <v>-69.307458999999994</v>
      </c>
      <c r="P279" t="s">
        <v>3457</v>
      </c>
      <c r="Q279" s="3">
        <f>Table1[[#This Row],[Capacity (MW)]]*0.395*8760*10^-6</f>
        <v>0.17301</v>
      </c>
      <c r="R279" s="3" cm="1">
        <f t="array" ref="R279">AVERAGE(VLOOKUP(_xlfn.TEXTSPLIT(Table1[[#This Row],[Fuel (no space after comma)]], ","), FuelList_Final_EF!$A$2:$B$65, 2, FALSE))</f>
        <v>53.06</v>
      </c>
      <c r="S279" s="3">
        <f>Table1[[#This Row],[Generation (TWh)]]*10^9*VLOOKUP(Table1[[#This Row],[Turbine/Engine Technology]],Technology_HR!$A$2:$B$11,2,FALSE)*10^-6</f>
        <v>1539789</v>
      </c>
      <c r="T279" s="5">
        <f>Table1[[#This Row],[Fuel Consumption (mmBtu)]]*Table1[[#This Row],[Emission Factor (kg CO2/ mmBtu)]]*10^3</f>
        <v>81701204340</v>
      </c>
      <c r="U279" s="3">
        <f>Table1[[#This Row],[Emissions (g CO2)]]/(Table1[[#This Row],[Generation (TWh)]]*10^9)</f>
        <v>472.23399999999998</v>
      </c>
    </row>
    <row r="280" spans="1:21" x14ac:dyDescent="0.35">
      <c r="A280" t="s">
        <v>61</v>
      </c>
      <c r="B280" t="s">
        <v>3240</v>
      </c>
      <c r="C280" t="str">
        <f>SUBSTITUTE(Table1[[#This Row],[Fuel]],", ",",")</f>
        <v>fossil gas: natural gas,fossil liquids: diesel</v>
      </c>
      <c r="D280" t="s">
        <v>3239</v>
      </c>
      <c r="E280" t="s">
        <v>3258</v>
      </c>
      <c r="H280" t="s">
        <v>3436</v>
      </c>
      <c r="I280">
        <v>60</v>
      </c>
      <c r="J280" t="s">
        <v>3446</v>
      </c>
      <c r="K280">
        <v>2017</v>
      </c>
      <c r="L280" t="s">
        <v>29</v>
      </c>
      <c r="M280" t="s">
        <v>29</v>
      </c>
      <c r="N280">
        <v>-32.161158999999998</v>
      </c>
      <c r="O280">
        <v>-64.154752000000002</v>
      </c>
      <c r="P280" t="s">
        <v>3457</v>
      </c>
      <c r="Q280" s="3">
        <f>Table1[[#This Row],[Capacity (MW)]]*0.395*8760*10^-6</f>
        <v>0.20761200000000002</v>
      </c>
      <c r="R280" s="3" cm="1">
        <f t="array" ref="R280">AVERAGE(VLOOKUP(_xlfn.TEXTSPLIT(Table1[[#This Row],[Fuel (no space after comma)]], ","), FuelList_Final_EF!$A$2:$B$65, 2, FALSE))</f>
        <v>65.583341148886291</v>
      </c>
      <c r="S280" s="3">
        <f>Table1[[#This Row],[Generation (TWh)]]*10^9*VLOOKUP(Table1[[#This Row],[Turbine/Engine Technology]],Technology_HR!$A$2:$B$11,2,FALSE)*10^-6</f>
        <v>2285808.1200000006</v>
      </c>
      <c r="T280" s="5">
        <f>Table1[[#This Row],[Fuel Consumption (mmBtu)]]*Table1[[#This Row],[Emission Factor (kg CO2/ mmBtu)]]*10^3</f>
        <v>149910933734.85446</v>
      </c>
      <c r="U280" s="3">
        <f>Table1[[#This Row],[Emissions (g CO2)]]/(Table1[[#This Row],[Generation (TWh)]]*10^9)</f>
        <v>722.07258604923823</v>
      </c>
    </row>
    <row r="281" spans="1:21" x14ac:dyDescent="0.35">
      <c r="A281" t="s">
        <v>53</v>
      </c>
      <c r="B281" t="s">
        <v>3240</v>
      </c>
      <c r="C281" t="str">
        <f>SUBSTITUTE(Table1[[#This Row],[Fuel]],", ",",")</f>
        <v>fossil gas: natural gas,fossil liquids: diesel</v>
      </c>
      <c r="D281" t="s">
        <v>3239</v>
      </c>
      <c r="E281" t="s">
        <v>3258</v>
      </c>
      <c r="H281" t="s">
        <v>3436</v>
      </c>
      <c r="I281">
        <v>50</v>
      </c>
      <c r="J281" t="s">
        <v>3446</v>
      </c>
      <c r="K281">
        <v>2017</v>
      </c>
      <c r="L281" t="s">
        <v>29</v>
      </c>
      <c r="M281" t="s">
        <v>29</v>
      </c>
      <c r="N281">
        <v>-29.382546999999999</v>
      </c>
      <c r="O281">
        <v>-66.833676999999994</v>
      </c>
      <c r="P281" t="s">
        <v>3457</v>
      </c>
      <c r="Q281" s="3">
        <f>Table1[[#This Row],[Capacity (MW)]]*0.395*8760*10^-6</f>
        <v>0.17301</v>
      </c>
      <c r="R281" s="3" cm="1">
        <f t="array" ref="R281">AVERAGE(VLOOKUP(_xlfn.TEXTSPLIT(Table1[[#This Row],[Fuel (no space after comma)]], ","), FuelList_Final_EF!$A$2:$B$65, 2, FALSE))</f>
        <v>65.583341148886291</v>
      </c>
      <c r="S281" s="3">
        <f>Table1[[#This Row],[Generation (TWh)]]*10^9*VLOOKUP(Table1[[#This Row],[Turbine/Engine Technology]],Technology_HR!$A$2:$B$11,2,FALSE)*10^-6</f>
        <v>1904840.0999999999</v>
      </c>
      <c r="T281" s="5">
        <f>Table1[[#This Row],[Fuel Consumption (mmBtu)]]*Table1[[#This Row],[Emission Factor (kg CO2/ mmBtu)]]*10^3</f>
        <v>124925778112.37868</v>
      </c>
      <c r="U281" s="3">
        <f>Table1[[#This Row],[Emissions (g CO2)]]/(Table1[[#This Row],[Generation (TWh)]]*10^9)</f>
        <v>722.07258604923811</v>
      </c>
    </row>
    <row r="282" spans="1:21" x14ac:dyDescent="0.35">
      <c r="A282" t="s">
        <v>62</v>
      </c>
      <c r="B282" t="s">
        <v>3240</v>
      </c>
      <c r="C282" t="str">
        <f>SUBSTITUTE(Table1[[#This Row],[Fuel]],", ",",")</f>
        <v>fossil gas: natural gas,fossil liquids: diesel</v>
      </c>
      <c r="D282" t="s">
        <v>3239</v>
      </c>
      <c r="E282" t="s">
        <v>3258</v>
      </c>
      <c r="H282" t="s">
        <v>3438</v>
      </c>
      <c r="I282">
        <v>47.5</v>
      </c>
      <c r="J282" t="s">
        <v>3446</v>
      </c>
      <c r="K282">
        <v>2018</v>
      </c>
      <c r="L282" t="s">
        <v>29</v>
      </c>
      <c r="M282" t="s">
        <v>29</v>
      </c>
      <c r="N282">
        <v>-38.945996000000001</v>
      </c>
      <c r="O282">
        <v>-67.602988999999994</v>
      </c>
      <c r="P282" t="s">
        <v>3457</v>
      </c>
      <c r="Q282" s="3">
        <f>Table1[[#This Row],[Capacity (MW)]]*0.395*8760*10^-6</f>
        <v>0.16435949999999999</v>
      </c>
      <c r="R282" s="3" cm="1">
        <f t="array" ref="R282">AVERAGE(VLOOKUP(_xlfn.TEXTSPLIT(Table1[[#This Row],[Fuel (no space after comma)]], ","), FuelList_Final_EF!$A$2:$B$65, 2, FALSE))</f>
        <v>65.583341148886291</v>
      </c>
      <c r="S282" s="3">
        <f>Table1[[#This Row],[Generation (TWh)]]*10^9*VLOOKUP(Table1[[#This Row],[Turbine/Engine Technology]],Technology_HR!$A$2:$B$11,2,FALSE)*10^-6</f>
        <v>1240749.8654999998</v>
      </c>
      <c r="T282" s="5">
        <f>Table1[[#This Row],[Fuel Consumption (mmBtu)]]*Table1[[#This Row],[Emission Factor (kg CO2/ mmBtu)]]*10^3</f>
        <v>81372521709.521271</v>
      </c>
      <c r="U282" s="3">
        <f>Table1[[#This Row],[Emissions (g CO2)]]/(Table1[[#This Row],[Generation (TWh)]]*10^9)</f>
        <v>495.08864233294253</v>
      </c>
    </row>
    <row r="283" spans="1:21" x14ac:dyDescent="0.35">
      <c r="A283" t="s">
        <v>53</v>
      </c>
      <c r="B283" t="s">
        <v>3240</v>
      </c>
      <c r="C283" t="str">
        <f>SUBSTITUTE(Table1[[#This Row],[Fuel]],", ",",")</f>
        <v>fossil gas: natural gas,fossil liquids: diesel</v>
      </c>
      <c r="D283" t="s">
        <v>3239</v>
      </c>
      <c r="E283" t="s">
        <v>3258</v>
      </c>
      <c r="H283" t="s">
        <v>3438</v>
      </c>
      <c r="I283">
        <v>142.5</v>
      </c>
      <c r="J283" t="s">
        <v>3446</v>
      </c>
      <c r="K283">
        <v>2018</v>
      </c>
      <c r="L283" t="s">
        <v>29</v>
      </c>
      <c r="M283" t="s">
        <v>29</v>
      </c>
      <c r="N283">
        <v>-38.945996000000001</v>
      </c>
      <c r="O283">
        <v>-67.602988999999994</v>
      </c>
      <c r="P283" t="s">
        <v>3457</v>
      </c>
      <c r="Q283" s="3">
        <f>Table1[[#This Row],[Capacity (MW)]]*0.395*8760*10^-6</f>
        <v>0.49307849999999998</v>
      </c>
      <c r="R283" s="3" cm="1">
        <f t="array" ref="R283">AVERAGE(VLOOKUP(_xlfn.TEXTSPLIT(Table1[[#This Row],[Fuel (no space after comma)]], ","), FuelList_Final_EF!$A$2:$B$65, 2, FALSE))</f>
        <v>65.583341148886291</v>
      </c>
      <c r="S283" s="3">
        <f>Table1[[#This Row],[Generation (TWh)]]*10^9*VLOOKUP(Table1[[#This Row],[Turbine/Engine Technology]],Technology_HR!$A$2:$B$11,2,FALSE)*10^-6</f>
        <v>3722249.5965</v>
      </c>
      <c r="T283" s="5">
        <f>Table1[[#This Row],[Fuel Consumption (mmBtu)]]*Table1[[#This Row],[Emission Factor (kg CO2/ mmBtu)]]*10^3</f>
        <v>244117565128.56384</v>
      </c>
      <c r="U283" s="3">
        <f>Table1[[#This Row],[Emissions (g CO2)]]/(Table1[[#This Row],[Generation (TWh)]]*10^9)</f>
        <v>495.08864233294258</v>
      </c>
    </row>
    <row r="284" spans="1:21" x14ac:dyDescent="0.35">
      <c r="A284" t="s">
        <v>47</v>
      </c>
      <c r="B284" t="s">
        <v>3239</v>
      </c>
      <c r="C284" t="str">
        <f>SUBSTITUTE(Table1[[#This Row],[Fuel]],", ",",")</f>
        <v>fossil gas: natural gas</v>
      </c>
      <c r="D284" t="s">
        <v>3239</v>
      </c>
      <c r="H284" t="s">
        <v>3437</v>
      </c>
      <c r="I284">
        <v>120</v>
      </c>
      <c r="J284" t="s">
        <v>3450</v>
      </c>
      <c r="K284" t="s">
        <v>29</v>
      </c>
      <c r="L284" t="s">
        <v>29</v>
      </c>
      <c r="M284" t="s">
        <v>29</v>
      </c>
      <c r="N284">
        <v>-32.921728000000002</v>
      </c>
      <c r="O284">
        <v>-60.892721999999999</v>
      </c>
      <c r="P284" t="s">
        <v>3457</v>
      </c>
      <c r="Q284" s="3">
        <f>Table1[[#This Row],[Capacity (MW)]]*0.395*8760*10^-6</f>
        <v>0.41522400000000004</v>
      </c>
      <c r="R284" s="3" cm="1">
        <f t="array" ref="R284">AVERAGE(VLOOKUP(_xlfn.TEXTSPLIT(Table1[[#This Row],[Fuel (no space after comma)]], ","), FuelList_Final_EF!$A$2:$B$65, 2, FALSE))</f>
        <v>53.06</v>
      </c>
      <c r="S284" s="3">
        <f>Table1[[#This Row],[Generation (TWh)]]*10^9*VLOOKUP(Table1[[#This Row],[Turbine/Engine Technology]],Technology_HR!$A$2:$B$11,2,FALSE)*10^-6</f>
        <v>3695493.6</v>
      </c>
      <c r="T284" s="5">
        <f>Table1[[#This Row],[Fuel Consumption (mmBtu)]]*Table1[[#This Row],[Emission Factor (kg CO2/ mmBtu)]]*10^3</f>
        <v>196082890416</v>
      </c>
      <c r="U284" s="3">
        <f>Table1[[#This Row],[Emissions (g CO2)]]/(Table1[[#This Row],[Generation (TWh)]]*10^9)</f>
        <v>472.23399999999992</v>
      </c>
    </row>
    <row r="285" spans="1:21" x14ac:dyDescent="0.35">
      <c r="A285" t="s">
        <v>61</v>
      </c>
      <c r="B285" t="s">
        <v>3240</v>
      </c>
      <c r="C285" t="str">
        <f>SUBSTITUTE(Table1[[#This Row],[Fuel]],", ",",")</f>
        <v>fossil gas: natural gas,fossil liquids: diesel</v>
      </c>
      <c r="D285" t="s">
        <v>3239</v>
      </c>
      <c r="E285" t="s">
        <v>3258</v>
      </c>
      <c r="H285" t="s">
        <v>3436</v>
      </c>
      <c r="I285">
        <v>60</v>
      </c>
      <c r="J285" t="s">
        <v>3446</v>
      </c>
      <c r="K285">
        <v>2019</v>
      </c>
      <c r="L285" t="s">
        <v>29</v>
      </c>
      <c r="M285" t="s">
        <v>29</v>
      </c>
      <c r="N285">
        <v>-34.304577000000002</v>
      </c>
      <c r="O285">
        <v>-60.224063000000001</v>
      </c>
      <c r="P285" t="s">
        <v>3457</v>
      </c>
      <c r="Q285" s="3">
        <f>Table1[[#This Row],[Capacity (MW)]]*0.395*8760*10^-6</f>
        <v>0.20761200000000002</v>
      </c>
      <c r="R285" s="3" cm="1">
        <f t="array" ref="R285">AVERAGE(VLOOKUP(_xlfn.TEXTSPLIT(Table1[[#This Row],[Fuel (no space after comma)]], ","), FuelList_Final_EF!$A$2:$B$65, 2, FALSE))</f>
        <v>65.583341148886291</v>
      </c>
      <c r="S285" s="3">
        <f>Table1[[#This Row],[Generation (TWh)]]*10^9*VLOOKUP(Table1[[#This Row],[Turbine/Engine Technology]],Technology_HR!$A$2:$B$11,2,FALSE)*10^-6</f>
        <v>2285808.1200000006</v>
      </c>
      <c r="T285" s="5">
        <f>Table1[[#This Row],[Fuel Consumption (mmBtu)]]*Table1[[#This Row],[Emission Factor (kg CO2/ mmBtu)]]*10^3</f>
        <v>149910933734.85446</v>
      </c>
      <c r="U285" s="3">
        <f>Table1[[#This Row],[Emissions (g CO2)]]/(Table1[[#This Row],[Generation (TWh)]]*10^9)</f>
        <v>722.07258604923823</v>
      </c>
    </row>
    <row r="286" spans="1:21" x14ac:dyDescent="0.35">
      <c r="A286" t="s">
        <v>40</v>
      </c>
      <c r="B286" t="s">
        <v>3255</v>
      </c>
      <c r="C286" t="str">
        <f>SUBSTITUTE(Table1[[#This Row],[Fuel]],", ",",")</f>
        <v>fossil gas: natural gas,coal: unknown,fossil liquids: fuel oil</v>
      </c>
      <c r="D286" t="s">
        <v>3239</v>
      </c>
      <c r="E286" t="s">
        <v>3645</v>
      </c>
      <c r="F286" t="s">
        <v>3275</v>
      </c>
      <c r="H286" t="s">
        <v>3440</v>
      </c>
      <c r="I286">
        <v>75</v>
      </c>
      <c r="J286" t="s">
        <v>3446</v>
      </c>
      <c r="K286">
        <v>1956</v>
      </c>
      <c r="L286" t="s">
        <v>29</v>
      </c>
      <c r="M286">
        <v>2026</v>
      </c>
      <c r="N286">
        <v>-33.35492</v>
      </c>
      <c r="O286">
        <v>-60.172916999999998</v>
      </c>
      <c r="P286" t="s">
        <v>3457</v>
      </c>
      <c r="Q286" s="3">
        <f>Table1[[#This Row],[Capacity (MW)]]*0.395*8760*10^-6</f>
        <v>0.259515</v>
      </c>
      <c r="R286" s="3" cm="1">
        <f t="array" ref="R286">AVERAGE(VLOOKUP(_xlfn.TEXTSPLIT(Table1[[#This Row],[Fuel (no space after comma)]], ","), FuelList_Final_EF!$A$2:$B$65, 2, FALSE))</f>
        <v>77.143418787361554</v>
      </c>
      <c r="S286" s="3">
        <f>Table1[[#This Row],[Generation (TWh)]]*10^9*VLOOKUP(Table1[[#This Row],[Turbine/Engine Technology]],Technology_HR!$A$2:$B$11,2,FALSE)*10^-6</f>
        <v>2669111.7749999999</v>
      </c>
      <c r="T286" s="5">
        <f>Table1[[#This Row],[Fuel Consumption (mmBtu)]]*Table1[[#This Row],[Emission Factor (kg CO2/ mmBtu)]]*10^3</f>
        <v>205904407449.10294</v>
      </c>
      <c r="U286" s="3">
        <f>Table1[[#This Row],[Emissions (g CO2)]]/(Table1[[#This Row],[Generation (TWh)]]*10^9)</f>
        <v>793.42006222801353</v>
      </c>
    </row>
    <row r="287" spans="1:21" x14ac:dyDescent="0.35">
      <c r="A287" t="s">
        <v>40</v>
      </c>
      <c r="B287" t="s">
        <v>3255</v>
      </c>
      <c r="C287" t="str">
        <f>SUBSTITUTE(Table1[[#This Row],[Fuel]],", ",",")</f>
        <v>fossil gas: natural gas,coal: unknown,fossil liquids: fuel oil</v>
      </c>
      <c r="D287" t="s">
        <v>3239</v>
      </c>
      <c r="E287" t="s">
        <v>3645</v>
      </c>
      <c r="F287" t="s">
        <v>3275</v>
      </c>
      <c r="H287" t="s">
        <v>3440</v>
      </c>
      <c r="I287">
        <v>75</v>
      </c>
      <c r="J287" t="s">
        <v>3446</v>
      </c>
      <c r="K287">
        <v>1956</v>
      </c>
      <c r="L287" t="s">
        <v>29</v>
      </c>
      <c r="M287">
        <v>2026</v>
      </c>
      <c r="N287">
        <v>-33.35492</v>
      </c>
      <c r="O287">
        <v>-60.172916999999998</v>
      </c>
      <c r="P287" t="s">
        <v>3457</v>
      </c>
      <c r="Q287" s="3">
        <f>Table1[[#This Row],[Capacity (MW)]]*0.395*8760*10^-6</f>
        <v>0.259515</v>
      </c>
      <c r="R287" s="3" cm="1">
        <f t="array" ref="R287">AVERAGE(VLOOKUP(_xlfn.TEXTSPLIT(Table1[[#This Row],[Fuel (no space after comma)]], ","), FuelList_Final_EF!$A$2:$B$65, 2, FALSE))</f>
        <v>77.143418787361554</v>
      </c>
      <c r="S287" s="3">
        <f>Table1[[#This Row],[Generation (TWh)]]*10^9*VLOOKUP(Table1[[#This Row],[Turbine/Engine Technology]],Technology_HR!$A$2:$B$11,2,FALSE)*10^-6</f>
        <v>2669111.7749999999</v>
      </c>
      <c r="T287" s="5">
        <f>Table1[[#This Row],[Fuel Consumption (mmBtu)]]*Table1[[#This Row],[Emission Factor (kg CO2/ mmBtu)]]*10^3</f>
        <v>205904407449.10294</v>
      </c>
      <c r="U287" s="3">
        <f>Table1[[#This Row],[Emissions (g CO2)]]/(Table1[[#This Row],[Generation (TWh)]]*10^9)</f>
        <v>793.42006222801353</v>
      </c>
    </row>
    <row r="288" spans="1:21" x14ac:dyDescent="0.35">
      <c r="A288" t="s">
        <v>40</v>
      </c>
      <c r="B288" t="s">
        <v>3243</v>
      </c>
      <c r="C288" t="str">
        <f>SUBSTITUTE(Table1[[#This Row],[Fuel]],", ",",")</f>
        <v>fossil gas: natural gas,fossil liquids: fuel oil</v>
      </c>
      <c r="D288" t="s">
        <v>3239</v>
      </c>
      <c r="E288" t="s">
        <v>3275</v>
      </c>
      <c r="H288" t="s">
        <v>3440</v>
      </c>
      <c r="I288">
        <v>75</v>
      </c>
      <c r="J288" t="s">
        <v>3446</v>
      </c>
      <c r="K288">
        <v>1956</v>
      </c>
      <c r="L288" t="s">
        <v>29</v>
      </c>
      <c r="M288" t="s">
        <v>29</v>
      </c>
      <c r="N288">
        <v>-33.35492</v>
      </c>
      <c r="O288">
        <v>-60.172916999999998</v>
      </c>
      <c r="P288" t="s">
        <v>3457</v>
      </c>
      <c r="Q288" s="3">
        <f>Table1[[#This Row],[Capacity (MW)]]*0.395*8760*10^-6</f>
        <v>0.259515</v>
      </c>
      <c r="R288" s="3" cm="1">
        <f t="array" ref="R288">AVERAGE(VLOOKUP(_xlfn.TEXTSPLIT(Table1[[#This Row],[Fuel (no space after comma)]], ","), FuelList_Final_EF!$A$2:$B$65, 2, FALSE))</f>
        <v>65.583341148886291</v>
      </c>
      <c r="S288" s="3">
        <f>Table1[[#This Row],[Generation (TWh)]]*10^9*VLOOKUP(Table1[[#This Row],[Turbine/Engine Technology]],Technology_HR!$A$2:$B$11,2,FALSE)*10^-6</f>
        <v>2669111.7749999999</v>
      </c>
      <c r="T288" s="5">
        <f>Table1[[#This Row],[Fuel Consumption (mmBtu)]]*Table1[[#This Row],[Emission Factor (kg CO2/ mmBtu)]]*10^3</f>
        <v>175049268104.33441</v>
      </c>
      <c r="U288" s="3">
        <f>Table1[[#This Row],[Emissions (g CO2)]]/(Table1[[#This Row],[Generation (TWh)]]*10^9)</f>
        <v>674.52466371629544</v>
      </c>
    </row>
    <row r="289" spans="1:21" x14ac:dyDescent="0.35">
      <c r="A289" t="s">
        <v>40</v>
      </c>
      <c r="B289" t="s">
        <v>3243</v>
      </c>
      <c r="C289" t="str">
        <f>SUBSTITUTE(Table1[[#This Row],[Fuel]],", ",",")</f>
        <v>fossil gas: natural gas,fossil liquids: fuel oil</v>
      </c>
      <c r="D289" t="s">
        <v>3239</v>
      </c>
      <c r="E289" t="s">
        <v>3275</v>
      </c>
      <c r="H289" t="s">
        <v>3440</v>
      </c>
      <c r="I289">
        <v>75</v>
      </c>
      <c r="J289" t="s">
        <v>3446</v>
      </c>
      <c r="K289">
        <v>1956</v>
      </c>
      <c r="L289" t="s">
        <v>29</v>
      </c>
      <c r="M289" t="s">
        <v>29</v>
      </c>
      <c r="N289">
        <v>-33.35492</v>
      </c>
      <c r="O289">
        <v>-60.172916999999998</v>
      </c>
      <c r="P289" t="s">
        <v>3457</v>
      </c>
      <c r="Q289" s="3">
        <f>Table1[[#This Row],[Capacity (MW)]]*0.395*8760*10^-6</f>
        <v>0.259515</v>
      </c>
      <c r="R289" s="3" cm="1">
        <f t="array" ref="R289">AVERAGE(VLOOKUP(_xlfn.TEXTSPLIT(Table1[[#This Row],[Fuel (no space after comma)]], ","), FuelList_Final_EF!$A$2:$B$65, 2, FALSE))</f>
        <v>65.583341148886291</v>
      </c>
      <c r="S289" s="3">
        <f>Table1[[#This Row],[Generation (TWh)]]*10^9*VLOOKUP(Table1[[#This Row],[Turbine/Engine Technology]],Technology_HR!$A$2:$B$11,2,FALSE)*10^-6</f>
        <v>2669111.7749999999</v>
      </c>
      <c r="T289" s="5">
        <f>Table1[[#This Row],[Fuel Consumption (mmBtu)]]*Table1[[#This Row],[Emission Factor (kg CO2/ mmBtu)]]*10^3</f>
        <v>175049268104.33441</v>
      </c>
      <c r="U289" s="3">
        <f>Table1[[#This Row],[Emissions (g CO2)]]/(Table1[[#This Row],[Generation (TWh)]]*10^9)</f>
        <v>674.52466371629544</v>
      </c>
    </row>
    <row r="290" spans="1:21" x14ac:dyDescent="0.35">
      <c r="A290" t="s">
        <v>63</v>
      </c>
      <c r="B290" t="s">
        <v>3240</v>
      </c>
      <c r="C290" t="str">
        <f>SUBSTITUTE(Table1[[#This Row],[Fuel]],", ",",")</f>
        <v>fossil gas: natural gas,fossil liquids: diesel</v>
      </c>
      <c r="D290" t="s">
        <v>3239</v>
      </c>
      <c r="E290" t="s">
        <v>3258</v>
      </c>
      <c r="H290" t="s">
        <v>3438</v>
      </c>
      <c r="I290">
        <v>208.5</v>
      </c>
      <c r="J290" t="s">
        <v>3446</v>
      </c>
      <c r="K290">
        <v>2024</v>
      </c>
      <c r="L290" t="s">
        <v>29</v>
      </c>
      <c r="M290" t="s">
        <v>29</v>
      </c>
      <c r="N290">
        <v>-33.777779000000002</v>
      </c>
      <c r="O290">
        <v>-59.728923000000002</v>
      </c>
      <c r="P290" t="s">
        <v>3457</v>
      </c>
      <c r="Q290" s="3">
        <f>Table1[[#This Row],[Capacity (MW)]]*0.395*8760*10^-6</f>
        <v>0.72145170000000003</v>
      </c>
      <c r="R290" s="3" cm="1">
        <f t="array" ref="R290">AVERAGE(VLOOKUP(_xlfn.TEXTSPLIT(Table1[[#This Row],[Fuel (no space after comma)]], ","), FuelList_Final_EF!$A$2:$B$65, 2, FALSE))</f>
        <v>65.583341148886291</v>
      </c>
      <c r="S290" s="3">
        <f>Table1[[#This Row],[Generation (TWh)]]*10^9*VLOOKUP(Table1[[#This Row],[Turbine/Engine Technology]],Technology_HR!$A$2:$B$11,2,FALSE)*10^-6</f>
        <v>5446238.8832999999</v>
      </c>
      <c r="T290" s="5">
        <f>Table1[[#This Row],[Fuel Consumption (mmBtu)]]*Table1[[#This Row],[Emission Factor (kg CO2/ mmBtu)]]*10^3</f>
        <v>357182542661.7934</v>
      </c>
      <c r="U290" s="3">
        <f>Table1[[#This Row],[Emissions (g CO2)]]/(Table1[[#This Row],[Generation (TWh)]]*10^9)</f>
        <v>495.08864233294258</v>
      </c>
    </row>
    <row r="291" spans="1:21" x14ac:dyDescent="0.35">
      <c r="A291" t="s">
        <v>54</v>
      </c>
      <c r="B291" t="s">
        <v>3239</v>
      </c>
      <c r="C291" t="str">
        <f>SUBSTITUTE(Table1[[#This Row],[Fuel]],", ",",")</f>
        <v>fossil gas: natural gas</v>
      </c>
      <c r="D291" t="s">
        <v>3239</v>
      </c>
      <c r="H291" t="s">
        <v>3437</v>
      </c>
      <c r="I291">
        <v>100.7</v>
      </c>
      <c r="J291" t="s">
        <v>3450</v>
      </c>
      <c r="K291" t="s">
        <v>29</v>
      </c>
      <c r="L291" t="s">
        <v>29</v>
      </c>
      <c r="M291" t="s">
        <v>29</v>
      </c>
      <c r="N291">
        <v>-31.840720000000001</v>
      </c>
      <c r="O291">
        <v>-60.378079</v>
      </c>
      <c r="P291" t="s">
        <v>3457</v>
      </c>
      <c r="Q291" s="3">
        <f>Table1[[#This Row],[Capacity (MW)]]*0.395*8760*10^-6</f>
        <v>0.34844214000000007</v>
      </c>
      <c r="R291" s="3" cm="1">
        <f t="array" ref="R291">AVERAGE(VLOOKUP(_xlfn.TEXTSPLIT(Table1[[#This Row],[Fuel (no space after comma)]], ","), FuelList_Final_EF!$A$2:$B$65, 2, FALSE))</f>
        <v>53.06</v>
      </c>
      <c r="S291" s="3">
        <f>Table1[[#This Row],[Generation (TWh)]]*10^9*VLOOKUP(Table1[[#This Row],[Turbine/Engine Technology]],Technology_HR!$A$2:$B$11,2,FALSE)*10^-6</f>
        <v>3101135.0460000006</v>
      </c>
      <c r="T291" s="5">
        <f>Table1[[#This Row],[Fuel Consumption (mmBtu)]]*Table1[[#This Row],[Emission Factor (kg CO2/ mmBtu)]]*10^3</f>
        <v>164546225540.76004</v>
      </c>
      <c r="U291" s="3">
        <f>Table1[[#This Row],[Emissions (g CO2)]]/(Table1[[#This Row],[Generation (TWh)]]*10^9)</f>
        <v>472.23400000000004</v>
      </c>
    </row>
    <row r="292" spans="1:21" x14ac:dyDescent="0.35">
      <c r="A292" t="s">
        <v>53</v>
      </c>
      <c r="B292" t="s">
        <v>3240</v>
      </c>
      <c r="C292" t="str">
        <f>SUBSTITUTE(Table1[[#This Row],[Fuel]],", ",",")</f>
        <v>fossil gas: natural gas,fossil liquids: diesel</v>
      </c>
      <c r="D292" t="s">
        <v>3239</v>
      </c>
      <c r="E292" t="s">
        <v>3258</v>
      </c>
      <c r="H292" t="s">
        <v>3436</v>
      </c>
      <c r="I292">
        <v>25.2</v>
      </c>
      <c r="J292" t="s">
        <v>3446</v>
      </c>
      <c r="K292">
        <v>2009</v>
      </c>
      <c r="L292" t="s">
        <v>29</v>
      </c>
      <c r="M292" t="s">
        <v>29</v>
      </c>
      <c r="N292">
        <v>-38.773819000000003</v>
      </c>
      <c r="O292">
        <v>-62.289997999999997</v>
      </c>
      <c r="P292" t="s">
        <v>3457</v>
      </c>
      <c r="Q292" s="3">
        <f>Table1[[#This Row],[Capacity (MW)]]*0.395*8760*10^-6</f>
        <v>8.7197040000000003E-2</v>
      </c>
      <c r="R292" s="3" cm="1">
        <f t="array" ref="R292">AVERAGE(VLOOKUP(_xlfn.TEXTSPLIT(Table1[[#This Row],[Fuel (no space after comma)]], ","), FuelList_Final_EF!$A$2:$B$65, 2, FALSE))</f>
        <v>65.583341148886291</v>
      </c>
      <c r="S292" s="3">
        <f>Table1[[#This Row],[Generation (TWh)]]*10^9*VLOOKUP(Table1[[#This Row],[Turbine/Engine Technology]],Technology_HR!$A$2:$B$11,2,FALSE)*10^-6</f>
        <v>960039.41039999994</v>
      </c>
      <c r="T292" s="5">
        <f>Table1[[#This Row],[Fuel Consumption (mmBtu)]]*Table1[[#This Row],[Emission Factor (kg CO2/ mmBtu)]]*10^3</f>
        <v>62962592168.638847</v>
      </c>
      <c r="U292" s="3">
        <f>Table1[[#This Row],[Emissions (g CO2)]]/(Table1[[#This Row],[Generation (TWh)]]*10^9)</f>
        <v>722.072586049238</v>
      </c>
    </row>
    <row r="293" spans="1:21" x14ac:dyDescent="0.35">
      <c r="A293" t="s">
        <v>64</v>
      </c>
      <c r="B293" t="s">
        <v>3240</v>
      </c>
      <c r="C293" t="str">
        <f>SUBSTITUTE(Table1[[#This Row],[Fuel]],", ",",")</f>
        <v>fossil gas: natural gas,fossil liquids: diesel</v>
      </c>
      <c r="D293" t="s">
        <v>3239</v>
      </c>
      <c r="E293" t="s">
        <v>3258</v>
      </c>
      <c r="H293" t="s">
        <v>3436</v>
      </c>
      <c r="I293">
        <v>34.799999999999997</v>
      </c>
      <c r="J293" t="s">
        <v>3446</v>
      </c>
      <c r="K293">
        <v>2009</v>
      </c>
      <c r="L293" t="s">
        <v>29</v>
      </c>
      <c r="M293" t="s">
        <v>29</v>
      </c>
      <c r="N293">
        <v>-38.773819000000003</v>
      </c>
      <c r="O293">
        <v>-62.289997999999997</v>
      </c>
      <c r="P293" t="s">
        <v>3457</v>
      </c>
      <c r="Q293" s="3">
        <f>Table1[[#This Row],[Capacity (MW)]]*0.395*8760*10^-6</f>
        <v>0.12041495999999999</v>
      </c>
      <c r="R293" s="3" cm="1">
        <f t="array" ref="R293">AVERAGE(VLOOKUP(_xlfn.TEXTSPLIT(Table1[[#This Row],[Fuel (no space after comma)]], ","), FuelList_Final_EF!$A$2:$B$65, 2, FALSE))</f>
        <v>65.583341148886291</v>
      </c>
      <c r="S293" s="3">
        <f>Table1[[#This Row],[Generation (TWh)]]*10^9*VLOOKUP(Table1[[#This Row],[Turbine/Engine Technology]],Technology_HR!$A$2:$B$11,2,FALSE)*10^-6</f>
        <v>1325768.7095999997</v>
      </c>
      <c r="T293" s="5">
        <f>Table1[[#This Row],[Fuel Consumption (mmBtu)]]*Table1[[#This Row],[Emission Factor (kg CO2/ mmBtu)]]*10^3</f>
        <v>86948341566.215546</v>
      </c>
      <c r="U293" s="3">
        <f>Table1[[#This Row],[Emissions (g CO2)]]/(Table1[[#This Row],[Generation (TWh)]]*10^9)</f>
        <v>722.072586049238</v>
      </c>
    </row>
    <row r="294" spans="1:21" x14ac:dyDescent="0.35">
      <c r="A294" t="s">
        <v>53</v>
      </c>
      <c r="B294" t="s">
        <v>3240</v>
      </c>
      <c r="C294" t="str">
        <f>SUBSTITUTE(Table1[[#This Row],[Fuel]],", ",",")</f>
        <v>fossil gas: natural gas,fossil liquids: diesel</v>
      </c>
      <c r="D294" t="s">
        <v>3239</v>
      </c>
      <c r="E294" t="s">
        <v>3258</v>
      </c>
      <c r="H294" t="s">
        <v>3436</v>
      </c>
      <c r="I294">
        <v>25.2</v>
      </c>
      <c r="J294" t="s">
        <v>3446</v>
      </c>
      <c r="K294">
        <v>2009</v>
      </c>
      <c r="L294" t="s">
        <v>29</v>
      </c>
      <c r="M294" t="s">
        <v>29</v>
      </c>
      <c r="N294">
        <v>-38.773819000000003</v>
      </c>
      <c r="O294">
        <v>-62.289997999999997</v>
      </c>
      <c r="P294" t="s">
        <v>3457</v>
      </c>
      <c r="Q294" s="3">
        <f>Table1[[#This Row],[Capacity (MW)]]*0.395*8760*10^-6</f>
        <v>8.7197040000000003E-2</v>
      </c>
      <c r="R294" s="3" cm="1">
        <f t="array" ref="R294">AVERAGE(VLOOKUP(_xlfn.TEXTSPLIT(Table1[[#This Row],[Fuel (no space after comma)]], ","), FuelList_Final_EF!$A$2:$B$65, 2, FALSE))</f>
        <v>65.583341148886291</v>
      </c>
      <c r="S294" s="3">
        <f>Table1[[#This Row],[Generation (TWh)]]*10^9*VLOOKUP(Table1[[#This Row],[Turbine/Engine Technology]],Technology_HR!$A$2:$B$11,2,FALSE)*10^-6</f>
        <v>960039.41039999994</v>
      </c>
      <c r="T294" s="5">
        <f>Table1[[#This Row],[Fuel Consumption (mmBtu)]]*Table1[[#This Row],[Emission Factor (kg CO2/ mmBtu)]]*10^3</f>
        <v>62962592168.638847</v>
      </c>
      <c r="U294" s="3">
        <f>Table1[[#This Row],[Emissions (g CO2)]]/(Table1[[#This Row],[Generation (TWh)]]*10^9)</f>
        <v>722.072586049238</v>
      </c>
    </row>
    <row r="295" spans="1:21" x14ac:dyDescent="0.35">
      <c r="A295" t="s">
        <v>64</v>
      </c>
      <c r="B295" t="s">
        <v>3240</v>
      </c>
      <c r="C295" t="str">
        <f>SUBSTITUTE(Table1[[#This Row],[Fuel]],", ",",")</f>
        <v>fossil gas: natural gas,fossil liquids: diesel</v>
      </c>
      <c r="D295" t="s">
        <v>3239</v>
      </c>
      <c r="E295" t="s">
        <v>3258</v>
      </c>
      <c r="H295" t="s">
        <v>3436</v>
      </c>
      <c r="I295">
        <v>34.799999999999997</v>
      </c>
      <c r="J295" t="s">
        <v>3446</v>
      </c>
      <c r="K295">
        <v>2009</v>
      </c>
      <c r="L295" t="s">
        <v>29</v>
      </c>
      <c r="M295" t="s">
        <v>29</v>
      </c>
      <c r="N295">
        <v>-38.773819000000003</v>
      </c>
      <c r="O295">
        <v>-62.289997999999997</v>
      </c>
      <c r="P295" t="s">
        <v>3457</v>
      </c>
      <c r="Q295" s="3">
        <f>Table1[[#This Row],[Capacity (MW)]]*0.395*8760*10^-6</f>
        <v>0.12041495999999999</v>
      </c>
      <c r="R295" s="3" cm="1">
        <f t="array" ref="R295">AVERAGE(VLOOKUP(_xlfn.TEXTSPLIT(Table1[[#This Row],[Fuel (no space after comma)]], ","), FuelList_Final_EF!$A$2:$B$65, 2, FALSE))</f>
        <v>65.583341148886291</v>
      </c>
      <c r="S295" s="3">
        <f>Table1[[#This Row],[Generation (TWh)]]*10^9*VLOOKUP(Table1[[#This Row],[Turbine/Engine Technology]],Technology_HR!$A$2:$B$11,2,FALSE)*10^-6</f>
        <v>1325768.7095999997</v>
      </c>
      <c r="T295" s="5">
        <f>Table1[[#This Row],[Fuel Consumption (mmBtu)]]*Table1[[#This Row],[Emission Factor (kg CO2/ mmBtu)]]*10^3</f>
        <v>86948341566.215546</v>
      </c>
      <c r="U295" s="3">
        <f>Table1[[#This Row],[Emissions (g CO2)]]/(Table1[[#This Row],[Generation (TWh)]]*10^9)</f>
        <v>722.072586049238</v>
      </c>
    </row>
    <row r="296" spans="1:21" x14ac:dyDescent="0.35">
      <c r="A296" t="s">
        <v>65</v>
      </c>
      <c r="B296" t="s">
        <v>3243</v>
      </c>
      <c r="C296" t="str">
        <f>SUBSTITUTE(Table1[[#This Row],[Fuel]],", ",",")</f>
        <v>fossil gas: natural gas,fossil liquids: fuel oil</v>
      </c>
      <c r="D296" t="s">
        <v>3239</v>
      </c>
      <c r="E296" t="s">
        <v>3275</v>
      </c>
      <c r="H296" t="s">
        <v>3440</v>
      </c>
      <c r="I296">
        <v>140</v>
      </c>
      <c r="J296" t="s">
        <v>3446</v>
      </c>
      <c r="K296">
        <v>2011</v>
      </c>
      <c r="L296" t="s">
        <v>29</v>
      </c>
      <c r="M296" t="s">
        <v>29</v>
      </c>
      <c r="N296">
        <v>-32.905189999999997</v>
      </c>
      <c r="O296">
        <v>-60.680323999999999</v>
      </c>
      <c r="P296" t="s">
        <v>3457</v>
      </c>
      <c r="Q296" s="3">
        <f>Table1[[#This Row],[Capacity (MW)]]*0.395*8760*10^-6</f>
        <v>0.48442800000000003</v>
      </c>
      <c r="R296" s="3" cm="1">
        <f t="array" ref="R296">AVERAGE(VLOOKUP(_xlfn.TEXTSPLIT(Table1[[#This Row],[Fuel (no space after comma)]], ","), FuelList_Final_EF!$A$2:$B$65, 2, FALSE))</f>
        <v>65.583341148886291</v>
      </c>
      <c r="S296" s="3">
        <f>Table1[[#This Row],[Generation (TWh)]]*10^9*VLOOKUP(Table1[[#This Row],[Turbine/Engine Technology]],Technology_HR!$A$2:$B$11,2,FALSE)*10^-6</f>
        <v>4982341.9799999995</v>
      </c>
      <c r="T296" s="5">
        <f>Table1[[#This Row],[Fuel Consumption (mmBtu)]]*Table1[[#This Row],[Emission Factor (kg CO2/ mmBtu)]]*10^3</f>
        <v>326758633794.75757</v>
      </c>
      <c r="U296" s="3">
        <f>Table1[[#This Row],[Emissions (g CO2)]]/(Table1[[#This Row],[Generation (TWh)]]*10^9)</f>
        <v>674.52466371629544</v>
      </c>
    </row>
    <row r="297" spans="1:21" x14ac:dyDescent="0.35">
      <c r="A297" t="s">
        <v>46</v>
      </c>
      <c r="B297" t="s">
        <v>3240</v>
      </c>
      <c r="C297" t="str">
        <f>SUBSTITUTE(Table1[[#This Row],[Fuel]],", ",",")</f>
        <v>fossil gas: natural gas,fossil liquids: diesel</v>
      </c>
      <c r="D297" t="s">
        <v>3239</v>
      </c>
      <c r="E297" t="s">
        <v>3258</v>
      </c>
      <c r="H297" t="s">
        <v>3438</v>
      </c>
      <c r="I297">
        <v>391</v>
      </c>
      <c r="J297" t="s">
        <v>3446</v>
      </c>
      <c r="K297">
        <v>2021</v>
      </c>
      <c r="L297" t="s">
        <v>29</v>
      </c>
      <c r="M297" t="s">
        <v>29</v>
      </c>
      <c r="N297">
        <v>-32.663009000000002</v>
      </c>
      <c r="O297">
        <v>-60.749203000000001</v>
      </c>
      <c r="P297" t="s">
        <v>3457</v>
      </c>
      <c r="Q297" s="3">
        <f>Table1[[#This Row],[Capacity (MW)]]*0.395*8760*10^-6</f>
        <v>1.3529381999999999</v>
      </c>
      <c r="R297" s="3" cm="1">
        <f t="array" ref="R297">AVERAGE(VLOOKUP(_xlfn.TEXTSPLIT(Table1[[#This Row],[Fuel (no space after comma)]], ","), FuelList_Final_EF!$A$2:$B$65, 2, FALSE))</f>
        <v>65.583341148886291</v>
      </c>
      <c r="S297" s="3">
        <f>Table1[[#This Row],[Generation (TWh)]]*10^9*VLOOKUP(Table1[[#This Row],[Turbine/Engine Technology]],Technology_HR!$A$2:$B$11,2,FALSE)*10^-6</f>
        <v>10213330.471799998</v>
      </c>
      <c r="T297" s="5">
        <f>Table1[[#This Row],[Fuel Consumption (mmBtu)]]*Table1[[#This Row],[Emission Factor (kg CO2/ mmBtu)]]*10^3</f>
        <v>669824336598.375</v>
      </c>
      <c r="U297" s="3">
        <f>Table1[[#This Row],[Emissions (g CO2)]]/(Table1[[#This Row],[Generation (TWh)]]*10^9)</f>
        <v>495.08864233294258</v>
      </c>
    </row>
    <row r="298" spans="1:21" x14ac:dyDescent="0.35">
      <c r="A298" t="s">
        <v>66</v>
      </c>
      <c r="B298" t="s">
        <v>3240</v>
      </c>
      <c r="C298" t="str">
        <f>SUBSTITUTE(Table1[[#This Row],[Fuel]],", ",",")</f>
        <v>fossil gas: natural gas,fossil liquids: diesel</v>
      </c>
      <c r="D298" t="s">
        <v>3239</v>
      </c>
      <c r="E298" t="s">
        <v>3258</v>
      </c>
      <c r="H298" t="s">
        <v>3438</v>
      </c>
      <c r="I298">
        <v>643</v>
      </c>
      <c r="J298" t="s">
        <v>3446</v>
      </c>
      <c r="K298">
        <v>1999</v>
      </c>
      <c r="L298" t="s">
        <v>29</v>
      </c>
      <c r="M298" t="s">
        <v>29</v>
      </c>
      <c r="N298">
        <v>-24.744</v>
      </c>
      <c r="O298">
        <v>-65.051900000000003</v>
      </c>
      <c r="P298" t="s">
        <v>3457</v>
      </c>
      <c r="Q298" s="3">
        <f>Table1[[#This Row],[Capacity (MW)]]*0.395*8760*10^-6</f>
        <v>2.2249086</v>
      </c>
      <c r="R298" s="3" cm="1">
        <f t="array" ref="R298">AVERAGE(VLOOKUP(_xlfn.TEXTSPLIT(Table1[[#This Row],[Fuel (no space after comma)]], ","), FuelList_Final_EF!$A$2:$B$65, 2, FALSE))</f>
        <v>65.583341148886291</v>
      </c>
      <c r="S298" s="3">
        <f>Table1[[#This Row],[Generation (TWh)]]*10^9*VLOOKUP(Table1[[#This Row],[Turbine/Engine Technology]],Technology_HR!$A$2:$B$11,2,FALSE)*10^-6</f>
        <v>16795835.021400001</v>
      </c>
      <c r="T298" s="5">
        <f>Table1[[#This Row],[Fuel Consumption (mmBtu)]]*Table1[[#This Row],[Emission Factor (kg CO2/ mmBtu)]]*10^3</f>
        <v>1101526978088.8882</v>
      </c>
      <c r="U298" s="3">
        <f>Table1[[#This Row],[Emissions (g CO2)]]/(Table1[[#This Row],[Generation (TWh)]]*10^9)</f>
        <v>495.08864233294264</v>
      </c>
    </row>
    <row r="299" spans="1:21" x14ac:dyDescent="0.35">
      <c r="A299" t="s">
        <v>44</v>
      </c>
      <c r="B299" t="s">
        <v>3239</v>
      </c>
      <c r="C299" t="str">
        <f>SUBSTITUTE(Table1[[#This Row],[Fuel]],", ",",")</f>
        <v>fossil gas: natural gas</v>
      </c>
      <c r="D299" t="s">
        <v>3239</v>
      </c>
      <c r="H299" t="s">
        <v>3436</v>
      </c>
      <c r="I299">
        <v>170</v>
      </c>
      <c r="J299" t="s">
        <v>3446</v>
      </c>
      <c r="K299">
        <v>2018</v>
      </c>
      <c r="L299" t="s">
        <v>29</v>
      </c>
      <c r="M299" t="s">
        <v>29</v>
      </c>
      <c r="N299">
        <v>-32.586970000000001</v>
      </c>
      <c r="O299">
        <v>-60.791719000000001</v>
      </c>
      <c r="P299" t="s">
        <v>3457</v>
      </c>
      <c r="Q299" s="3">
        <f>Table1[[#This Row],[Capacity (MW)]]*0.395*8760*10^-6</f>
        <v>0.58823399999999992</v>
      </c>
      <c r="R299" s="3" cm="1">
        <f t="array" ref="R299">AVERAGE(VLOOKUP(_xlfn.TEXTSPLIT(Table1[[#This Row],[Fuel (no space after comma)]], ","), FuelList_Final_EF!$A$2:$B$65, 2, FALSE))</f>
        <v>53.06</v>
      </c>
      <c r="S299" s="3">
        <f>Table1[[#This Row],[Generation (TWh)]]*10^9*VLOOKUP(Table1[[#This Row],[Turbine/Engine Technology]],Technology_HR!$A$2:$B$11,2,FALSE)*10^-6</f>
        <v>6476456.3399999989</v>
      </c>
      <c r="T299" s="5">
        <f>Table1[[#This Row],[Fuel Consumption (mmBtu)]]*Table1[[#This Row],[Emission Factor (kg CO2/ mmBtu)]]*10^3</f>
        <v>343640773400.39996</v>
      </c>
      <c r="U299" s="3">
        <f>Table1[[#This Row],[Emissions (g CO2)]]/(Table1[[#This Row],[Generation (TWh)]]*10^9)</f>
        <v>584.19060000000002</v>
      </c>
    </row>
    <row r="300" spans="1:21" x14ac:dyDescent="0.35">
      <c r="A300" t="s">
        <v>46</v>
      </c>
      <c r="B300" t="s">
        <v>3240</v>
      </c>
      <c r="C300" t="str">
        <f>SUBSTITUTE(Table1[[#This Row],[Fuel]],", ",",")</f>
        <v>fossil gas: natural gas,fossil liquids: diesel</v>
      </c>
      <c r="D300" t="s">
        <v>3239</v>
      </c>
      <c r="E300" t="s">
        <v>3258</v>
      </c>
      <c r="H300" t="s">
        <v>3438</v>
      </c>
      <c r="I300">
        <v>77.849999999999994</v>
      </c>
      <c r="J300" t="s">
        <v>3446</v>
      </c>
      <c r="K300">
        <v>2010</v>
      </c>
      <c r="L300" t="s">
        <v>29</v>
      </c>
      <c r="M300" t="s">
        <v>29</v>
      </c>
      <c r="N300">
        <v>-32.577914999999997</v>
      </c>
      <c r="O300">
        <v>-60.790519000000003</v>
      </c>
      <c r="P300" t="s">
        <v>3457</v>
      </c>
      <c r="Q300" s="3">
        <f>Table1[[#This Row],[Capacity (MW)]]*0.395*8760*10^-6</f>
        <v>0.26937656999999998</v>
      </c>
      <c r="R300" s="3" cm="1">
        <f t="array" ref="R300">AVERAGE(VLOOKUP(_xlfn.TEXTSPLIT(Table1[[#This Row],[Fuel (no space after comma)]], ","), FuelList_Final_EF!$A$2:$B$65, 2, FALSE))</f>
        <v>65.583341148886291</v>
      </c>
      <c r="S300" s="3">
        <f>Table1[[#This Row],[Generation (TWh)]]*10^9*VLOOKUP(Table1[[#This Row],[Turbine/Engine Technology]],Technology_HR!$A$2:$B$11,2,FALSE)*10^-6</f>
        <v>2033523.7269299999</v>
      </c>
      <c r="T300" s="5">
        <f>Table1[[#This Row],[Fuel Consumption (mmBtu)]]*Table1[[#This Row],[Emission Factor (kg CO2/ mmBtu)]]*10^3</f>
        <v>133365280317.60487</v>
      </c>
      <c r="U300" s="3">
        <f>Table1[[#This Row],[Emissions (g CO2)]]/(Table1[[#This Row],[Generation (TWh)]]*10^9)</f>
        <v>495.08864233294258</v>
      </c>
    </row>
    <row r="301" spans="1:21" x14ac:dyDescent="0.35">
      <c r="A301" t="s">
        <v>52</v>
      </c>
      <c r="B301" t="s">
        <v>3240</v>
      </c>
      <c r="C301" t="str">
        <f>SUBSTITUTE(Table1[[#This Row],[Fuel]],", ",",")</f>
        <v>fossil gas: natural gas,fossil liquids: diesel</v>
      </c>
      <c r="D301" t="s">
        <v>3239</v>
      </c>
      <c r="E301" t="s">
        <v>3258</v>
      </c>
      <c r="H301" t="s">
        <v>3438</v>
      </c>
      <c r="I301">
        <v>34.6</v>
      </c>
      <c r="J301" t="s">
        <v>3446</v>
      </c>
      <c r="K301">
        <v>2010</v>
      </c>
      <c r="L301" t="s">
        <v>29</v>
      </c>
      <c r="M301" t="s">
        <v>29</v>
      </c>
      <c r="N301">
        <v>-32.577914999999997</v>
      </c>
      <c r="O301">
        <v>-60.790519000000003</v>
      </c>
      <c r="P301" t="s">
        <v>3457</v>
      </c>
      <c r="Q301" s="3">
        <f>Table1[[#This Row],[Capacity (MW)]]*0.395*8760*10^-6</f>
        <v>0.11972292000000001</v>
      </c>
      <c r="R301" s="3" cm="1">
        <f t="array" ref="R301">AVERAGE(VLOOKUP(_xlfn.TEXTSPLIT(Table1[[#This Row],[Fuel (no space after comma)]], ","), FuelList_Final_EF!$A$2:$B$65, 2, FALSE))</f>
        <v>65.583341148886291</v>
      </c>
      <c r="S301" s="3">
        <f>Table1[[#This Row],[Generation (TWh)]]*10^9*VLOOKUP(Table1[[#This Row],[Turbine/Engine Technology]],Technology_HR!$A$2:$B$11,2,FALSE)*10^-6</f>
        <v>903788.32308000012</v>
      </c>
      <c r="T301" s="5">
        <f>Table1[[#This Row],[Fuel Consumption (mmBtu)]]*Table1[[#This Row],[Emission Factor (kg CO2/ mmBtu)]]*10^3</f>
        <v>59273457918.935509</v>
      </c>
      <c r="U301" s="3">
        <f>Table1[[#This Row],[Emissions (g CO2)]]/(Table1[[#This Row],[Generation (TWh)]]*10^9)</f>
        <v>495.08864233294258</v>
      </c>
    </row>
    <row r="302" spans="1:21" x14ac:dyDescent="0.35">
      <c r="A302" t="s">
        <v>40</v>
      </c>
      <c r="B302" t="s">
        <v>3240</v>
      </c>
      <c r="C302" t="str">
        <f>SUBSTITUTE(Table1[[#This Row],[Fuel]],", ",",")</f>
        <v>fossil gas: natural gas,fossil liquids: diesel</v>
      </c>
      <c r="D302" t="s">
        <v>3239</v>
      </c>
      <c r="E302" t="s">
        <v>3258</v>
      </c>
      <c r="H302" t="s">
        <v>3438</v>
      </c>
      <c r="I302">
        <v>51.9</v>
      </c>
      <c r="J302" t="s">
        <v>3446</v>
      </c>
      <c r="K302">
        <v>2010</v>
      </c>
      <c r="L302" t="s">
        <v>29</v>
      </c>
      <c r="M302" t="s">
        <v>29</v>
      </c>
      <c r="N302">
        <v>-32.577914999999997</v>
      </c>
      <c r="O302">
        <v>-60.790519000000003</v>
      </c>
      <c r="P302" t="s">
        <v>3457</v>
      </c>
      <c r="Q302" s="3">
        <f>Table1[[#This Row],[Capacity (MW)]]*0.395*8760*10^-6</f>
        <v>0.17958437999999996</v>
      </c>
      <c r="R302" s="3" cm="1">
        <f t="array" ref="R302">AVERAGE(VLOOKUP(_xlfn.TEXTSPLIT(Table1[[#This Row],[Fuel (no space after comma)]], ","), FuelList_Final_EF!$A$2:$B$65, 2, FALSE))</f>
        <v>65.583341148886291</v>
      </c>
      <c r="S302" s="3">
        <f>Table1[[#This Row],[Generation (TWh)]]*10^9*VLOOKUP(Table1[[#This Row],[Turbine/Engine Technology]],Technology_HR!$A$2:$B$11,2,FALSE)*10^-6</f>
        <v>1355682.4846199998</v>
      </c>
      <c r="T302" s="5">
        <f>Table1[[#This Row],[Fuel Consumption (mmBtu)]]*Table1[[#This Row],[Emission Factor (kg CO2/ mmBtu)]]*10^3</f>
        <v>88910186878.403229</v>
      </c>
      <c r="U302" s="3">
        <f>Table1[[#This Row],[Emissions (g CO2)]]/(Table1[[#This Row],[Generation (TWh)]]*10^9)</f>
        <v>495.08864233294258</v>
      </c>
    </row>
    <row r="303" spans="1:21" x14ac:dyDescent="0.35">
      <c r="A303" t="s">
        <v>58</v>
      </c>
      <c r="B303" t="s">
        <v>3240</v>
      </c>
      <c r="C303" t="str">
        <f>SUBSTITUTE(Table1[[#This Row],[Fuel]],", ",",")</f>
        <v>fossil gas: natural gas,fossil liquids: diesel</v>
      </c>
      <c r="D303" t="s">
        <v>3239</v>
      </c>
      <c r="E303" t="s">
        <v>3258</v>
      </c>
      <c r="H303" t="s">
        <v>3438</v>
      </c>
      <c r="I303">
        <v>588.20000000000005</v>
      </c>
      <c r="J303" t="s">
        <v>3446</v>
      </c>
      <c r="K303">
        <v>2010</v>
      </c>
      <c r="L303" t="s">
        <v>29</v>
      </c>
      <c r="M303" t="s">
        <v>29</v>
      </c>
      <c r="N303">
        <v>-32.577914999999997</v>
      </c>
      <c r="O303">
        <v>-60.790519000000003</v>
      </c>
      <c r="P303" t="s">
        <v>3457</v>
      </c>
      <c r="Q303" s="3">
        <f>Table1[[#This Row],[Capacity (MW)]]*0.395*8760*10^-6</f>
        <v>2.0352896400000002</v>
      </c>
      <c r="R303" s="3" cm="1">
        <f t="array" ref="R303">AVERAGE(VLOOKUP(_xlfn.TEXTSPLIT(Table1[[#This Row],[Fuel (no space after comma)]], ","), FuelList_Final_EF!$A$2:$B$65, 2, FALSE))</f>
        <v>65.583341148886291</v>
      </c>
      <c r="S303" s="3">
        <f>Table1[[#This Row],[Generation (TWh)]]*10^9*VLOOKUP(Table1[[#This Row],[Turbine/Engine Technology]],Technology_HR!$A$2:$B$11,2,FALSE)*10^-6</f>
        <v>15364401.492360001</v>
      </c>
      <c r="T303" s="5">
        <f>Table1[[#This Row],[Fuel Consumption (mmBtu)]]*Table1[[#This Row],[Emission Factor (kg CO2/ mmBtu)]]*10^3</f>
        <v>1007648784621.9037</v>
      </c>
      <c r="U303" s="3">
        <f>Table1[[#This Row],[Emissions (g CO2)]]/(Table1[[#This Row],[Generation (TWh)]]*10^9)</f>
        <v>495.08864233294264</v>
      </c>
    </row>
    <row r="304" spans="1:21" x14ac:dyDescent="0.35">
      <c r="A304" t="s">
        <v>59</v>
      </c>
      <c r="B304" t="s">
        <v>3240</v>
      </c>
      <c r="C304" t="str">
        <f>SUBSTITUTE(Table1[[#This Row],[Fuel]],", ",",")</f>
        <v>fossil gas: natural gas,fossil liquids: diesel</v>
      </c>
      <c r="D304" t="s">
        <v>3239</v>
      </c>
      <c r="E304" t="s">
        <v>3258</v>
      </c>
      <c r="H304" t="s">
        <v>3438</v>
      </c>
      <c r="I304">
        <v>95.15</v>
      </c>
      <c r="J304" t="s">
        <v>3446</v>
      </c>
      <c r="K304">
        <v>2010</v>
      </c>
      <c r="L304" t="s">
        <v>29</v>
      </c>
      <c r="M304" t="s">
        <v>29</v>
      </c>
      <c r="N304">
        <v>-32.577914999999997</v>
      </c>
      <c r="O304">
        <v>-60.790519000000003</v>
      </c>
      <c r="P304" t="s">
        <v>3457</v>
      </c>
      <c r="Q304" s="3">
        <f>Table1[[#This Row],[Capacity (MW)]]*0.395*8760*10^-6</f>
        <v>0.32923803000000001</v>
      </c>
      <c r="R304" s="3" cm="1">
        <f t="array" ref="R304">AVERAGE(VLOOKUP(_xlfn.TEXTSPLIT(Table1[[#This Row],[Fuel (no space after comma)]], ","), FuelList_Final_EF!$A$2:$B$65, 2, FALSE))</f>
        <v>65.583341148886291</v>
      </c>
      <c r="S304" s="3">
        <f>Table1[[#This Row],[Generation (TWh)]]*10^9*VLOOKUP(Table1[[#This Row],[Turbine/Engine Technology]],Technology_HR!$A$2:$B$11,2,FALSE)*10^-6</f>
        <v>2485417.8884699997</v>
      </c>
      <c r="T304" s="5">
        <f>Table1[[#This Row],[Fuel Consumption (mmBtu)]]*Table1[[#This Row],[Emission Factor (kg CO2/ mmBtu)]]*10^3</f>
        <v>163002009277.0726</v>
      </c>
      <c r="U304" s="3">
        <f>Table1[[#This Row],[Emissions (g CO2)]]/(Table1[[#This Row],[Generation (TWh)]]*10^9)</f>
        <v>495.08864233294253</v>
      </c>
    </row>
    <row r="305" spans="1:21" x14ac:dyDescent="0.35">
      <c r="A305" t="s">
        <v>50</v>
      </c>
      <c r="B305" t="s">
        <v>3239</v>
      </c>
      <c r="C305" t="str">
        <f>SUBSTITUTE(Table1[[#This Row],[Fuel]],", ",",")</f>
        <v>fossil gas: natural gas</v>
      </c>
      <c r="D305" t="s">
        <v>3239</v>
      </c>
      <c r="H305" t="s">
        <v>3438</v>
      </c>
      <c r="I305">
        <v>473</v>
      </c>
      <c r="J305" t="s">
        <v>3446</v>
      </c>
      <c r="K305">
        <v>2020</v>
      </c>
      <c r="L305" t="s">
        <v>29</v>
      </c>
      <c r="M305" t="s">
        <v>29</v>
      </c>
      <c r="N305">
        <v>-26.993500000000001</v>
      </c>
      <c r="O305">
        <v>-65.168400000000005</v>
      </c>
      <c r="P305" t="s">
        <v>3457</v>
      </c>
      <c r="Q305" s="3">
        <f>Table1[[#This Row],[Capacity (MW)]]*0.395*8760*10^-6</f>
        <v>1.6366746000000001</v>
      </c>
      <c r="R305" s="3" cm="1">
        <f t="array" ref="R305">AVERAGE(VLOOKUP(_xlfn.TEXTSPLIT(Table1[[#This Row],[Fuel (no space after comma)]], ","), FuelList_Final_EF!$A$2:$B$65, 2, FALSE))</f>
        <v>53.06</v>
      </c>
      <c r="S305" s="3">
        <f>Table1[[#This Row],[Generation (TWh)]]*10^9*VLOOKUP(Table1[[#This Row],[Turbine/Engine Technology]],Technology_HR!$A$2:$B$11,2,FALSE)*10^-6</f>
        <v>12355256.555399999</v>
      </c>
      <c r="T305" s="5">
        <f>Table1[[#This Row],[Fuel Consumption (mmBtu)]]*Table1[[#This Row],[Emission Factor (kg CO2/ mmBtu)]]*10^3</f>
        <v>655569912829.52393</v>
      </c>
      <c r="U305" s="3">
        <f>Table1[[#This Row],[Emissions (g CO2)]]/(Table1[[#This Row],[Generation (TWh)]]*10^9)</f>
        <v>400.54993999999994</v>
      </c>
    </row>
    <row r="306" spans="1:21" x14ac:dyDescent="0.35">
      <c r="A306" t="s">
        <v>50</v>
      </c>
      <c r="B306" t="s">
        <v>3239</v>
      </c>
      <c r="C306" t="str">
        <f>SUBSTITUTE(Table1[[#This Row],[Fuel]],", ",",")</f>
        <v>fossil gas: natural gas</v>
      </c>
      <c r="D306" t="s">
        <v>3239</v>
      </c>
      <c r="H306" t="s">
        <v>3438</v>
      </c>
      <c r="I306">
        <v>382</v>
      </c>
      <c r="J306" t="s">
        <v>3446</v>
      </c>
      <c r="K306">
        <v>2002</v>
      </c>
      <c r="L306" t="s">
        <v>29</v>
      </c>
      <c r="M306" t="s">
        <v>29</v>
      </c>
      <c r="N306">
        <v>-26.993500000000001</v>
      </c>
      <c r="O306">
        <v>-65.168400000000005</v>
      </c>
      <c r="P306" t="s">
        <v>3457</v>
      </c>
      <c r="Q306" s="3">
        <f>Table1[[#This Row],[Capacity (MW)]]*0.395*8760*10^-6</f>
        <v>1.3217964</v>
      </c>
      <c r="R306" s="3" cm="1">
        <f t="array" ref="R306">AVERAGE(VLOOKUP(_xlfn.TEXTSPLIT(Table1[[#This Row],[Fuel (no space after comma)]], ","), FuelList_Final_EF!$A$2:$B$65, 2, FALSE))</f>
        <v>53.06</v>
      </c>
      <c r="S306" s="3">
        <f>Table1[[#This Row],[Generation (TWh)]]*10^9*VLOOKUP(Table1[[#This Row],[Turbine/Engine Technology]],Technology_HR!$A$2:$B$11,2,FALSE)*10^-6</f>
        <v>9978241.023599999</v>
      </c>
      <c r="T306" s="5">
        <f>Table1[[#This Row],[Fuel Consumption (mmBtu)]]*Table1[[#This Row],[Emission Factor (kg CO2/ mmBtu)]]*10^3</f>
        <v>529445468712.21594</v>
      </c>
      <c r="U306" s="3">
        <f>Table1[[#This Row],[Emissions (g CO2)]]/(Table1[[#This Row],[Generation (TWh)]]*10^9)</f>
        <v>400.54993999999994</v>
      </c>
    </row>
    <row r="307" spans="1:21" x14ac:dyDescent="0.35">
      <c r="A307" t="s">
        <v>50</v>
      </c>
      <c r="B307" t="s">
        <v>3239</v>
      </c>
      <c r="C307" t="str">
        <f>SUBSTITUTE(Table1[[#This Row],[Fuel]],", ",",")</f>
        <v>fossil gas: natural gas</v>
      </c>
      <c r="D307" t="s">
        <v>3239</v>
      </c>
      <c r="H307" t="s">
        <v>3438</v>
      </c>
      <c r="I307">
        <v>447</v>
      </c>
      <c r="J307" t="s">
        <v>3446</v>
      </c>
      <c r="K307">
        <v>1999</v>
      </c>
      <c r="L307" t="s">
        <v>29</v>
      </c>
      <c r="M307" t="s">
        <v>29</v>
      </c>
      <c r="N307">
        <v>-26.993500000000001</v>
      </c>
      <c r="O307">
        <v>-65.168400000000005</v>
      </c>
      <c r="P307" t="s">
        <v>3457</v>
      </c>
      <c r="Q307" s="3">
        <f>Table1[[#This Row],[Capacity (MW)]]*0.395*8760*10^-6</f>
        <v>1.5467093999999999</v>
      </c>
      <c r="R307" s="3" cm="1">
        <f t="array" ref="R307">AVERAGE(VLOOKUP(_xlfn.TEXTSPLIT(Table1[[#This Row],[Fuel (no space after comma)]], ","), FuelList_Final_EF!$A$2:$B$65, 2, FALSE))</f>
        <v>53.06</v>
      </c>
      <c r="S307" s="3">
        <f>Table1[[#This Row],[Generation (TWh)]]*10^9*VLOOKUP(Table1[[#This Row],[Turbine/Engine Technology]],Technology_HR!$A$2:$B$11,2,FALSE)*10^-6</f>
        <v>11676109.260599999</v>
      </c>
      <c r="T307" s="5">
        <f>Table1[[#This Row],[Fuel Consumption (mmBtu)]]*Table1[[#This Row],[Emission Factor (kg CO2/ mmBtu)]]*10^3</f>
        <v>619534357367.43591</v>
      </c>
      <c r="U307" s="3">
        <f>Table1[[#This Row],[Emissions (g CO2)]]/(Table1[[#This Row],[Generation (TWh)]]*10^9)</f>
        <v>400.54993999999994</v>
      </c>
    </row>
    <row r="308" spans="1:21" x14ac:dyDescent="0.35">
      <c r="A308" t="s">
        <v>39</v>
      </c>
      <c r="B308" t="s">
        <v>3240</v>
      </c>
      <c r="C308" t="str">
        <f>SUBSTITUTE(Table1[[#This Row],[Fuel]],", ",",")</f>
        <v>fossil gas: natural gas,fossil liquids: diesel</v>
      </c>
      <c r="D308" t="s">
        <v>3239</v>
      </c>
      <c r="E308" t="s">
        <v>3258</v>
      </c>
      <c r="H308" t="s">
        <v>3438</v>
      </c>
      <c r="I308">
        <v>250</v>
      </c>
      <c r="J308" t="s">
        <v>3446</v>
      </c>
      <c r="K308">
        <v>2020</v>
      </c>
      <c r="L308" t="s">
        <v>29</v>
      </c>
      <c r="M308" t="s">
        <v>29</v>
      </c>
      <c r="N308">
        <v>-32.426774000000002</v>
      </c>
      <c r="O308">
        <v>-63.174047000000002</v>
      </c>
      <c r="P308" t="s">
        <v>3457</v>
      </c>
      <c r="Q308" s="3">
        <f>Table1[[#This Row],[Capacity (MW)]]*0.395*8760*10^-6</f>
        <v>0.86504999999999999</v>
      </c>
      <c r="R308" s="3" cm="1">
        <f t="array" ref="R308">AVERAGE(VLOOKUP(_xlfn.TEXTSPLIT(Table1[[#This Row],[Fuel (no space after comma)]], ","), FuelList_Final_EF!$A$2:$B$65, 2, FALSE))</f>
        <v>65.583341148886291</v>
      </c>
      <c r="S308" s="3">
        <f>Table1[[#This Row],[Generation (TWh)]]*10^9*VLOOKUP(Table1[[#This Row],[Turbine/Engine Technology]],Technology_HR!$A$2:$B$11,2,FALSE)*10^-6</f>
        <v>6530262.4499999993</v>
      </c>
      <c r="T308" s="5">
        <f>Table1[[#This Row],[Fuel Consumption (mmBtu)]]*Table1[[#This Row],[Emission Factor (kg CO2/ mmBtu)]]*10^3</f>
        <v>428276430050.11194</v>
      </c>
      <c r="U308" s="3">
        <f>Table1[[#This Row],[Emissions (g CO2)]]/(Table1[[#This Row],[Generation (TWh)]]*10^9)</f>
        <v>495.08864233294253</v>
      </c>
    </row>
    <row r="309" spans="1:21" x14ac:dyDescent="0.35">
      <c r="A309" t="s">
        <v>39</v>
      </c>
      <c r="B309" t="s">
        <v>3239</v>
      </c>
      <c r="C309" t="str">
        <f>SUBSTITUTE(Table1[[#This Row],[Fuel]],", ",",")</f>
        <v>fossil gas: natural gas</v>
      </c>
      <c r="D309" t="s">
        <v>3239</v>
      </c>
      <c r="H309" t="s">
        <v>3436</v>
      </c>
      <c r="I309">
        <v>53</v>
      </c>
      <c r="J309" t="s">
        <v>3450</v>
      </c>
      <c r="K309" t="s">
        <v>29</v>
      </c>
      <c r="L309" t="s">
        <v>29</v>
      </c>
      <c r="M309" t="s">
        <v>29</v>
      </c>
      <c r="N309">
        <v>-32.426774000000002</v>
      </c>
      <c r="O309">
        <v>-63.174047000000002</v>
      </c>
      <c r="P309" t="s">
        <v>3457</v>
      </c>
      <c r="Q309" s="3">
        <f>Table1[[#This Row],[Capacity (MW)]]*0.395*8760*10^-6</f>
        <v>0.18339059999999999</v>
      </c>
      <c r="R309" s="3" cm="1">
        <f t="array" ref="R309">AVERAGE(VLOOKUP(_xlfn.TEXTSPLIT(Table1[[#This Row],[Fuel (no space after comma)]], ","), FuelList_Final_EF!$A$2:$B$65, 2, FALSE))</f>
        <v>53.06</v>
      </c>
      <c r="S309" s="3">
        <f>Table1[[#This Row],[Generation (TWh)]]*10^9*VLOOKUP(Table1[[#This Row],[Turbine/Engine Technology]],Technology_HR!$A$2:$B$11,2,FALSE)*10^-6</f>
        <v>2019130.5059999998</v>
      </c>
      <c r="T309" s="5">
        <f>Table1[[#This Row],[Fuel Consumption (mmBtu)]]*Table1[[#This Row],[Emission Factor (kg CO2/ mmBtu)]]*10^3</f>
        <v>107135064648.36</v>
      </c>
      <c r="U309" s="3">
        <f>Table1[[#This Row],[Emissions (g CO2)]]/(Table1[[#This Row],[Generation (TWh)]]*10^9)</f>
        <v>584.19060000000002</v>
      </c>
    </row>
    <row r="310" spans="1:21" x14ac:dyDescent="0.35">
      <c r="A310" t="s">
        <v>47</v>
      </c>
      <c r="B310" t="s">
        <v>3250</v>
      </c>
      <c r="C310" t="str">
        <f>SUBSTITUTE(Table1[[#This Row],[Fuel]],", ",",")</f>
        <v>fossil gas: natural gas,fossil liquids: diesel,fossil liquids: heavy fuel oil</v>
      </c>
      <c r="D310" t="s">
        <v>3239</v>
      </c>
      <c r="E310" t="s">
        <v>3258</v>
      </c>
      <c r="F310" t="s">
        <v>3241</v>
      </c>
      <c r="H310" t="s">
        <v>3437</v>
      </c>
      <c r="I310">
        <v>50</v>
      </c>
      <c r="J310" t="s">
        <v>3446</v>
      </c>
      <c r="K310">
        <v>2017</v>
      </c>
      <c r="L310" t="s">
        <v>29</v>
      </c>
      <c r="M310" t="s">
        <v>29</v>
      </c>
      <c r="N310">
        <v>-28.516148999999999</v>
      </c>
      <c r="O310">
        <v>-59.345728999999999</v>
      </c>
      <c r="P310" t="s">
        <v>3457</v>
      </c>
      <c r="Q310" s="3">
        <f>Table1[[#This Row],[Capacity (MW)]]*0.395*8760*10^-6</f>
        <v>0.17301</v>
      </c>
      <c r="R310" s="3" cm="1">
        <f t="array" ref="R310">AVERAGE(VLOOKUP(_xlfn.TEXTSPLIT(Table1[[#This Row],[Fuel (no space after comma)]], ","), FuelList_Final_EF!$A$2:$B$65, 2, FALSE))</f>
        <v>70.923070869596657</v>
      </c>
      <c r="S310" s="3">
        <f>Table1[[#This Row],[Generation (TWh)]]*10^9*VLOOKUP(Table1[[#This Row],[Turbine/Engine Technology]],Technology_HR!$A$2:$B$11,2,FALSE)*10^-6</f>
        <v>1539789</v>
      </c>
      <c r="T310" s="5">
        <f>Table1[[#This Row],[Fuel Consumption (mmBtu)]]*Table1[[#This Row],[Emission Factor (kg CO2/ mmBtu)]]*10^3</f>
        <v>109206564371.22537</v>
      </c>
      <c r="U310" s="3">
        <f>Table1[[#This Row],[Emissions (g CO2)]]/(Table1[[#This Row],[Generation (TWh)]]*10^9)</f>
        <v>631.21533073941032</v>
      </c>
    </row>
    <row r="311" spans="1:21" x14ac:dyDescent="0.35">
      <c r="A311" t="s">
        <v>59</v>
      </c>
      <c r="B311" t="s">
        <v>3256</v>
      </c>
      <c r="C311" t="str">
        <f>SUBSTITUTE(Table1[[#This Row],[Fuel]],", ",",")</f>
        <v>fossil liquids: diesel,fossil gas: natural gas,bioenergy: unknown,other: hydrogen (unknown)</v>
      </c>
      <c r="D311" t="s">
        <v>3258</v>
      </c>
      <c r="E311" t="s">
        <v>3239</v>
      </c>
      <c r="F311" t="s">
        <v>3643</v>
      </c>
      <c r="G311" t="s">
        <v>3644</v>
      </c>
      <c r="H311" t="s">
        <v>3438</v>
      </c>
      <c r="I311">
        <v>361.63</v>
      </c>
      <c r="J311" t="s">
        <v>3446</v>
      </c>
      <c r="K311">
        <v>2018</v>
      </c>
      <c r="L311" t="s">
        <v>29</v>
      </c>
      <c r="M311" t="s">
        <v>29</v>
      </c>
      <c r="N311">
        <v>-32.579366</v>
      </c>
      <c r="O311">
        <v>-60.788443999999998</v>
      </c>
      <c r="P311" t="s">
        <v>3457</v>
      </c>
      <c r="Q311" s="3">
        <f>Table1[[#This Row],[Capacity (MW)]]*0.395*8760*10^-6</f>
        <v>1.251312126</v>
      </c>
      <c r="R311" s="3" cm="1">
        <f t="array" ref="R311">AVERAGE(VLOOKUP(_xlfn.TEXTSPLIT(Table1[[#This Row],[Fuel (no space after comma)]], ","), FuelList_Final_EF!$A$2:$B$65, 2, FALSE))</f>
        <v>51.301045574443144</v>
      </c>
      <c r="S311" s="3">
        <f>Table1[[#This Row],[Generation (TWh)]]*10^9*VLOOKUP(Table1[[#This Row],[Turbine/Engine Technology]],Technology_HR!$A$2:$B$11,2,FALSE)*10^-6</f>
        <v>9446155.2391739991</v>
      </c>
      <c r="T311" s="5">
        <f>Table1[[#This Row],[Fuel Consumption (mmBtu)]]*Table1[[#This Row],[Emission Factor (kg CO2/ mmBtu)]]*10^3</f>
        <v>484597640428.13019</v>
      </c>
      <c r="U311" s="3">
        <f>Table1[[#This Row],[Emissions (g CO2)]]/(Table1[[#This Row],[Generation (TWh)]]*10^9)</f>
        <v>387.27159304147125</v>
      </c>
    </row>
    <row r="312" spans="1:21" x14ac:dyDescent="0.35">
      <c r="A312" t="s">
        <v>46</v>
      </c>
      <c r="B312" t="s">
        <v>3256</v>
      </c>
      <c r="C312" t="str">
        <f>SUBSTITUTE(Table1[[#This Row],[Fuel]],", ",",")</f>
        <v>fossil liquids: diesel,fossil gas: natural gas,bioenergy: unknown,other: hydrogen (unknown)</v>
      </c>
      <c r="D312" t="s">
        <v>3258</v>
      </c>
      <c r="E312" t="s">
        <v>3239</v>
      </c>
      <c r="F312" t="s">
        <v>3643</v>
      </c>
      <c r="G312" t="s">
        <v>3644</v>
      </c>
      <c r="H312" t="s">
        <v>3438</v>
      </c>
      <c r="I312">
        <v>470.96</v>
      </c>
      <c r="J312" t="s">
        <v>3446</v>
      </c>
      <c r="K312">
        <v>2018</v>
      </c>
      <c r="L312" t="s">
        <v>29</v>
      </c>
      <c r="M312" t="s">
        <v>29</v>
      </c>
      <c r="N312">
        <v>-32.579366</v>
      </c>
      <c r="O312">
        <v>-60.788443999999998</v>
      </c>
      <c r="P312" t="s">
        <v>3457</v>
      </c>
      <c r="Q312" s="3">
        <f>Table1[[#This Row],[Capacity (MW)]]*0.395*8760*10^-6</f>
        <v>1.6296157920000001</v>
      </c>
      <c r="R312" s="3" cm="1">
        <f t="array" ref="R312">AVERAGE(VLOOKUP(_xlfn.TEXTSPLIT(Table1[[#This Row],[Fuel (no space after comma)]], ","), FuelList_Final_EF!$A$2:$B$65, 2, FALSE))</f>
        <v>51.301045574443144</v>
      </c>
      <c r="S312" s="3">
        <f>Table1[[#This Row],[Generation (TWh)]]*10^9*VLOOKUP(Table1[[#This Row],[Turbine/Engine Technology]],Technology_HR!$A$2:$B$11,2,FALSE)*10^-6</f>
        <v>12301969.613807999</v>
      </c>
      <c r="T312" s="5">
        <f>Table1[[#This Row],[Fuel Consumption (mmBtu)]]*Table1[[#This Row],[Emission Factor (kg CO2/ mmBtu)]]*10^3</f>
        <v>631103903813.37878</v>
      </c>
      <c r="U312" s="3">
        <f>Table1[[#This Row],[Emissions (g CO2)]]/(Table1[[#This Row],[Generation (TWh)]]*10^9)</f>
        <v>387.27159304147119</v>
      </c>
    </row>
    <row r="313" spans="1:21" x14ac:dyDescent="0.35">
      <c r="A313" t="s">
        <v>67</v>
      </c>
      <c r="B313" t="s">
        <v>3239</v>
      </c>
      <c r="C313" t="str">
        <f>SUBSTITUTE(Table1[[#This Row],[Fuel]],", ",",")</f>
        <v>fossil gas: natural gas</v>
      </c>
      <c r="D313" t="s">
        <v>3239</v>
      </c>
      <c r="H313" t="s">
        <v>3437</v>
      </c>
      <c r="I313">
        <v>50</v>
      </c>
      <c r="J313" t="s">
        <v>3447</v>
      </c>
      <c r="K313" t="s">
        <v>29</v>
      </c>
      <c r="L313" t="s">
        <v>29</v>
      </c>
      <c r="M313" t="s">
        <v>29</v>
      </c>
      <c r="N313">
        <v>40.569507999999999</v>
      </c>
      <c r="O313">
        <v>44.752775</v>
      </c>
      <c r="P313" t="s">
        <v>3458</v>
      </c>
      <c r="Q313" s="3">
        <f>Table1[[#This Row],[Capacity (MW)]]*0.395*8760*10^-6</f>
        <v>0.17301</v>
      </c>
      <c r="R313" s="3" cm="1">
        <f t="array" ref="R313">AVERAGE(VLOOKUP(_xlfn.TEXTSPLIT(Table1[[#This Row],[Fuel (no space after comma)]], ","), FuelList_Final_EF!$A$2:$B$65, 2, FALSE))</f>
        <v>53.06</v>
      </c>
      <c r="S313" s="3">
        <f>Table1[[#This Row],[Generation (TWh)]]*10^9*VLOOKUP(Table1[[#This Row],[Turbine/Engine Technology]],Technology_HR!$A$2:$B$11,2,FALSE)*10^-6</f>
        <v>1539789</v>
      </c>
      <c r="T313" s="5">
        <f>Table1[[#This Row],[Fuel Consumption (mmBtu)]]*Table1[[#This Row],[Emission Factor (kg CO2/ mmBtu)]]*10^3</f>
        <v>81701204340</v>
      </c>
      <c r="U313" s="3">
        <f>Table1[[#This Row],[Emissions (g CO2)]]/(Table1[[#This Row],[Generation (TWh)]]*10^9)</f>
        <v>472.23399999999998</v>
      </c>
    </row>
    <row r="314" spans="1:21" x14ac:dyDescent="0.35">
      <c r="A314" t="s">
        <v>67</v>
      </c>
      <c r="B314" t="s">
        <v>3243</v>
      </c>
      <c r="C314" t="str">
        <f>SUBSTITUTE(Table1[[#This Row],[Fuel]],", ",",")</f>
        <v>fossil gas: natural gas,fossil liquids: fuel oil</v>
      </c>
      <c r="D314" t="s">
        <v>3239</v>
      </c>
      <c r="E314" t="s">
        <v>3275</v>
      </c>
      <c r="H314" t="s">
        <v>3440</v>
      </c>
      <c r="I314">
        <v>50</v>
      </c>
      <c r="J314" t="s">
        <v>3448</v>
      </c>
      <c r="K314">
        <v>1966</v>
      </c>
      <c r="L314" t="s">
        <v>29</v>
      </c>
      <c r="M314" t="s">
        <v>29</v>
      </c>
      <c r="N314">
        <v>40.569507999999999</v>
      </c>
      <c r="O314">
        <v>44.752775</v>
      </c>
      <c r="P314" t="s">
        <v>3458</v>
      </c>
      <c r="Q314" s="3">
        <f>Table1[[#This Row],[Capacity (MW)]]*0.395*8760*10^-6</f>
        <v>0.17301</v>
      </c>
      <c r="R314" s="3" cm="1">
        <f t="array" ref="R314">AVERAGE(VLOOKUP(_xlfn.TEXTSPLIT(Table1[[#This Row],[Fuel (no space after comma)]], ","), FuelList_Final_EF!$A$2:$B$65, 2, FALSE))</f>
        <v>65.583341148886291</v>
      </c>
      <c r="S314" s="3">
        <f>Table1[[#This Row],[Generation (TWh)]]*10^9*VLOOKUP(Table1[[#This Row],[Turbine/Engine Technology]],Technology_HR!$A$2:$B$11,2,FALSE)*10^-6</f>
        <v>1779407.8499999999</v>
      </c>
      <c r="T314" s="5">
        <f>Table1[[#This Row],[Fuel Consumption (mmBtu)]]*Table1[[#This Row],[Emission Factor (kg CO2/ mmBtu)]]*10^3</f>
        <v>116699512069.55627</v>
      </c>
      <c r="U314" s="3">
        <f>Table1[[#This Row],[Emissions (g CO2)]]/(Table1[[#This Row],[Generation (TWh)]]*10^9)</f>
        <v>674.52466371629544</v>
      </c>
    </row>
    <row r="315" spans="1:21" x14ac:dyDescent="0.35">
      <c r="A315" t="s">
        <v>67</v>
      </c>
      <c r="B315" t="s">
        <v>3243</v>
      </c>
      <c r="C315" t="str">
        <f>SUBSTITUTE(Table1[[#This Row],[Fuel]],", ",",")</f>
        <v>fossil gas: natural gas,fossil liquids: fuel oil</v>
      </c>
      <c r="D315" t="s">
        <v>3239</v>
      </c>
      <c r="E315" t="s">
        <v>3275</v>
      </c>
      <c r="H315" t="s">
        <v>3440</v>
      </c>
      <c r="I315">
        <v>50</v>
      </c>
      <c r="J315" t="s">
        <v>3448</v>
      </c>
      <c r="K315">
        <v>1967</v>
      </c>
      <c r="L315" t="s">
        <v>29</v>
      </c>
      <c r="M315" t="s">
        <v>29</v>
      </c>
      <c r="N315">
        <v>40.569507999999999</v>
      </c>
      <c r="O315">
        <v>44.752775</v>
      </c>
      <c r="P315" t="s">
        <v>3458</v>
      </c>
      <c r="Q315" s="3">
        <f>Table1[[#This Row],[Capacity (MW)]]*0.395*8760*10^-6</f>
        <v>0.17301</v>
      </c>
      <c r="R315" s="3" cm="1">
        <f t="array" ref="R315">AVERAGE(VLOOKUP(_xlfn.TEXTSPLIT(Table1[[#This Row],[Fuel (no space after comma)]], ","), FuelList_Final_EF!$A$2:$B$65, 2, FALSE))</f>
        <v>65.583341148886291</v>
      </c>
      <c r="S315" s="3">
        <f>Table1[[#This Row],[Generation (TWh)]]*10^9*VLOOKUP(Table1[[#This Row],[Turbine/Engine Technology]],Technology_HR!$A$2:$B$11,2,FALSE)*10^-6</f>
        <v>1779407.8499999999</v>
      </c>
      <c r="T315" s="5">
        <f>Table1[[#This Row],[Fuel Consumption (mmBtu)]]*Table1[[#This Row],[Emission Factor (kg CO2/ mmBtu)]]*10^3</f>
        <v>116699512069.55627</v>
      </c>
      <c r="U315" s="3">
        <f>Table1[[#This Row],[Emissions (g CO2)]]/(Table1[[#This Row],[Generation (TWh)]]*10^9)</f>
        <v>674.52466371629544</v>
      </c>
    </row>
    <row r="316" spans="1:21" x14ac:dyDescent="0.35">
      <c r="A316" t="s">
        <v>67</v>
      </c>
      <c r="B316" t="s">
        <v>3243</v>
      </c>
      <c r="C316" t="str">
        <f>SUBSTITUTE(Table1[[#This Row],[Fuel]],", ",",")</f>
        <v>fossil gas: natural gas,fossil liquids: fuel oil</v>
      </c>
      <c r="D316" t="s">
        <v>3239</v>
      </c>
      <c r="E316" t="s">
        <v>3275</v>
      </c>
      <c r="H316" t="s">
        <v>3440</v>
      </c>
      <c r="I316">
        <v>100</v>
      </c>
      <c r="J316" t="s">
        <v>3448</v>
      </c>
      <c r="K316">
        <v>1969</v>
      </c>
      <c r="L316" t="s">
        <v>29</v>
      </c>
      <c r="M316" t="s">
        <v>29</v>
      </c>
      <c r="N316">
        <v>40.569507999999999</v>
      </c>
      <c r="O316">
        <v>44.752775</v>
      </c>
      <c r="P316" t="s">
        <v>3458</v>
      </c>
      <c r="Q316" s="3">
        <f>Table1[[#This Row],[Capacity (MW)]]*0.395*8760*10^-6</f>
        <v>0.34601999999999999</v>
      </c>
      <c r="R316" s="3" cm="1">
        <f t="array" ref="R316">AVERAGE(VLOOKUP(_xlfn.TEXTSPLIT(Table1[[#This Row],[Fuel (no space after comma)]], ","), FuelList_Final_EF!$A$2:$B$65, 2, FALSE))</f>
        <v>65.583341148886291</v>
      </c>
      <c r="S316" s="3">
        <f>Table1[[#This Row],[Generation (TWh)]]*10^9*VLOOKUP(Table1[[#This Row],[Turbine/Engine Technology]],Technology_HR!$A$2:$B$11,2,FALSE)*10^-6</f>
        <v>3558815.6999999997</v>
      </c>
      <c r="T316" s="5">
        <f>Table1[[#This Row],[Fuel Consumption (mmBtu)]]*Table1[[#This Row],[Emission Factor (kg CO2/ mmBtu)]]*10^3</f>
        <v>233399024139.11255</v>
      </c>
      <c r="U316" s="3">
        <f>Table1[[#This Row],[Emissions (g CO2)]]/(Table1[[#This Row],[Generation (TWh)]]*10^9)</f>
        <v>674.52466371629544</v>
      </c>
    </row>
    <row r="317" spans="1:21" x14ac:dyDescent="0.35">
      <c r="A317" t="s">
        <v>67</v>
      </c>
      <c r="B317" t="s">
        <v>3243</v>
      </c>
      <c r="C317" t="str">
        <f>SUBSTITUTE(Table1[[#This Row],[Fuel]],", ",",")</f>
        <v>fossil gas: natural gas,fossil liquids: fuel oil</v>
      </c>
      <c r="D317" t="s">
        <v>3239</v>
      </c>
      <c r="E317" t="s">
        <v>3275</v>
      </c>
      <c r="H317" t="s">
        <v>3440</v>
      </c>
      <c r="I317">
        <v>100</v>
      </c>
      <c r="J317" t="s">
        <v>3448</v>
      </c>
      <c r="K317">
        <v>1969</v>
      </c>
      <c r="L317" t="s">
        <v>29</v>
      </c>
      <c r="M317" t="s">
        <v>29</v>
      </c>
      <c r="N317">
        <v>40.569507999999999</v>
      </c>
      <c r="O317">
        <v>44.752775</v>
      </c>
      <c r="P317" t="s">
        <v>3458</v>
      </c>
      <c r="Q317" s="3">
        <f>Table1[[#This Row],[Capacity (MW)]]*0.395*8760*10^-6</f>
        <v>0.34601999999999999</v>
      </c>
      <c r="R317" s="3" cm="1">
        <f t="array" ref="R317">AVERAGE(VLOOKUP(_xlfn.TEXTSPLIT(Table1[[#This Row],[Fuel (no space after comma)]], ","), FuelList_Final_EF!$A$2:$B$65, 2, FALSE))</f>
        <v>65.583341148886291</v>
      </c>
      <c r="S317" s="3">
        <f>Table1[[#This Row],[Generation (TWh)]]*10^9*VLOOKUP(Table1[[#This Row],[Turbine/Engine Technology]],Technology_HR!$A$2:$B$11,2,FALSE)*10^-6</f>
        <v>3558815.6999999997</v>
      </c>
      <c r="T317" s="5">
        <f>Table1[[#This Row],[Fuel Consumption (mmBtu)]]*Table1[[#This Row],[Emission Factor (kg CO2/ mmBtu)]]*10^3</f>
        <v>233399024139.11255</v>
      </c>
      <c r="U317" s="3">
        <f>Table1[[#This Row],[Emissions (g CO2)]]/(Table1[[#This Row],[Generation (TWh)]]*10^9)</f>
        <v>674.52466371629544</v>
      </c>
    </row>
    <row r="318" spans="1:21" x14ac:dyDescent="0.35">
      <c r="A318" t="s">
        <v>67</v>
      </c>
      <c r="B318" t="s">
        <v>3243</v>
      </c>
      <c r="C318" t="str">
        <f>SUBSTITUTE(Table1[[#This Row],[Fuel]],", ",",")</f>
        <v>fossil gas: natural gas,fossil liquids: fuel oil</v>
      </c>
      <c r="D318" t="s">
        <v>3239</v>
      </c>
      <c r="E318" t="s">
        <v>3275</v>
      </c>
      <c r="H318" t="s">
        <v>3440</v>
      </c>
      <c r="I318">
        <v>200</v>
      </c>
      <c r="J318" t="s">
        <v>3448</v>
      </c>
      <c r="K318">
        <v>1974</v>
      </c>
      <c r="L318" t="s">
        <v>29</v>
      </c>
      <c r="M318" t="s">
        <v>29</v>
      </c>
      <c r="N318">
        <v>40.569507999999999</v>
      </c>
      <c r="O318">
        <v>44.752775</v>
      </c>
      <c r="P318" t="s">
        <v>3458</v>
      </c>
      <c r="Q318" s="3">
        <f>Table1[[#This Row],[Capacity (MW)]]*0.395*8760*10^-6</f>
        <v>0.69203999999999999</v>
      </c>
      <c r="R318" s="3" cm="1">
        <f t="array" ref="R318">AVERAGE(VLOOKUP(_xlfn.TEXTSPLIT(Table1[[#This Row],[Fuel (no space after comma)]], ","), FuelList_Final_EF!$A$2:$B$65, 2, FALSE))</f>
        <v>65.583341148886291</v>
      </c>
      <c r="S318" s="3">
        <f>Table1[[#This Row],[Generation (TWh)]]*10^9*VLOOKUP(Table1[[#This Row],[Turbine/Engine Technology]],Technology_HR!$A$2:$B$11,2,FALSE)*10^-6</f>
        <v>7117631.3999999994</v>
      </c>
      <c r="T318" s="5">
        <f>Table1[[#This Row],[Fuel Consumption (mmBtu)]]*Table1[[#This Row],[Emission Factor (kg CO2/ mmBtu)]]*10^3</f>
        <v>466798048278.2251</v>
      </c>
      <c r="U318" s="3">
        <f>Table1[[#This Row],[Emissions (g CO2)]]/(Table1[[#This Row],[Generation (TWh)]]*10^9)</f>
        <v>674.52466371629544</v>
      </c>
    </row>
    <row r="319" spans="1:21" x14ac:dyDescent="0.35">
      <c r="A319" t="s">
        <v>67</v>
      </c>
      <c r="B319" t="s">
        <v>3243</v>
      </c>
      <c r="C319" t="str">
        <f>SUBSTITUTE(Table1[[#This Row],[Fuel]],", ",",")</f>
        <v>fossil gas: natural gas,fossil liquids: fuel oil</v>
      </c>
      <c r="D319" t="s">
        <v>3239</v>
      </c>
      <c r="E319" t="s">
        <v>3275</v>
      </c>
      <c r="H319" t="s">
        <v>3440</v>
      </c>
      <c r="I319">
        <v>200</v>
      </c>
      <c r="J319" t="s">
        <v>3448</v>
      </c>
      <c r="K319">
        <v>1974</v>
      </c>
      <c r="L319" t="s">
        <v>29</v>
      </c>
      <c r="M319" t="s">
        <v>29</v>
      </c>
      <c r="N319">
        <v>40.569507999999999</v>
      </c>
      <c r="O319">
        <v>44.752775</v>
      </c>
      <c r="P319" t="s">
        <v>3458</v>
      </c>
      <c r="Q319" s="3">
        <f>Table1[[#This Row],[Capacity (MW)]]*0.395*8760*10^-6</f>
        <v>0.69203999999999999</v>
      </c>
      <c r="R319" s="3" cm="1">
        <f t="array" ref="R319">AVERAGE(VLOOKUP(_xlfn.TEXTSPLIT(Table1[[#This Row],[Fuel (no space after comma)]], ","), FuelList_Final_EF!$A$2:$B$65, 2, FALSE))</f>
        <v>65.583341148886291</v>
      </c>
      <c r="S319" s="3">
        <f>Table1[[#This Row],[Generation (TWh)]]*10^9*VLOOKUP(Table1[[#This Row],[Turbine/Engine Technology]],Technology_HR!$A$2:$B$11,2,FALSE)*10^-6</f>
        <v>7117631.3999999994</v>
      </c>
      <c r="T319" s="5">
        <f>Table1[[#This Row],[Fuel Consumption (mmBtu)]]*Table1[[#This Row],[Emission Factor (kg CO2/ mmBtu)]]*10^3</f>
        <v>466798048278.2251</v>
      </c>
      <c r="U319" s="3">
        <f>Table1[[#This Row],[Emissions (g CO2)]]/(Table1[[#This Row],[Generation (TWh)]]*10^9)</f>
        <v>674.52466371629544</v>
      </c>
    </row>
    <row r="320" spans="1:21" x14ac:dyDescent="0.35">
      <c r="A320" t="s">
        <v>67</v>
      </c>
      <c r="B320" t="s">
        <v>3243</v>
      </c>
      <c r="C320" t="str">
        <f>SUBSTITUTE(Table1[[#This Row],[Fuel]],", ",",")</f>
        <v>fossil gas: natural gas,fossil liquids: fuel oil</v>
      </c>
      <c r="D320" t="s">
        <v>3239</v>
      </c>
      <c r="E320" t="s">
        <v>3275</v>
      </c>
      <c r="H320" t="s">
        <v>3440</v>
      </c>
      <c r="I320">
        <v>200</v>
      </c>
      <c r="J320" t="s">
        <v>3446</v>
      </c>
      <c r="K320">
        <v>1974</v>
      </c>
      <c r="L320" t="s">
        <v>29</v>
      </c>
      <c r="M320" t="s">
        <v>29</v>
      </c>
      <c r="N320">
        <v>40.569507999999999</v>
      </c>
      <c r="O320">
        <v>44.752775</v>
      </c>
      <c r="P320" t="s">
        <v>3458</v>
      </c>
      <c r="Q320" s="3">
        <f>Table1[[#This Row],[Capacity (MW)]]*0.395*8760*10^-6</f>
        <v>0.69203999999999999</v>
      </c>
      <c r="R320" s="3" cm="1">
        <f t="array" ref="R320">AVERAGE(VLOOKUP(_xlfn.TEXTSPLIT(Table1[[#This Row],[Fuel (no space after comma)]], ","), FuelList_Final_EF!$A$2:$B$65, 2, FALSE))</f>
        <v>65.583341148886291</v>
      </c>
      <c r="S320" s="3">
        <f>Table1[[#This Row],[Generation (TWh)]]*10^9*VLOOKUP(Table1[[#This Row],[Turbine/Engine Technology]],Technology_HR!$A$2:$B$11,2,FALSE)*10^-6</f>
        <v>7117631.3999999994</v>
      </c>
      <c r="T320" s="5">
        <f>Table1[[#This Row],[Fuel Consumption (mmBtu)]]*Table1[[#This Row],[Emission Factor (kg CO2/ mmBtu)]]*10^3</f>
        <v>466798048278.2251</v>
      </c>
      <c r="U320" s="3">
        <f>Table1[[#This Row],[Emissions (g CO2)]]/(Table1[[#This Row],[Generation (TWh)]]*10^9)</f>
        <v>674.52466371629544</v>
      </c>
    </row>
    <row r="321" spans="1:21" x14ac:dyDescent="0.35">
      <c r="A321" t="s">
        <v>67</v>
      </c>
      <c r="B321" t="s">
        <v>3239</v>
      </c>
      <c r="C321" t="str">
        <f>SUBSTITUTE(Table1[[#This Row],[Fuel]],", ",",")</f>
        <v>fossil gas: natural gas</v>
      </c>
      <c r="D321" t="s">
        <v>3239</v>
      </c>
      <c r="H321" t="s">
        <v>3438</v>
      </c>
      <c r="I321">
        <v>431</v>
      </c>
      <c r="J321" t="s">
        <v>3446</v>
      </c>
      <c r="K321">
        <v>2012</v>
      </c>
      <c r="L321" t="s">
        <v>29</v>
      </c>
      <c r="M321" t="s">
        <v>29</v>
      </c>
      <c r="N321">
        <v>40.569507999999999</v>
      </c>
      <c r="O321">
        <v>44.752775</v>
      </c>
      <c r="P321" t="s">
        <v>3458</v>
      </c>
      <c r="Q321" s="3">
        <f>Table1[[#This Row],[Capacity (MW)]]*0.395*8760*10^-6</f>
        <v>1.4913462</v>
      </c>
      <c r="R321" s="3" cm="1">
        <f t="array" ref="R321">AVERAGE(VLOOKUP(_xlfn.TEXTSPLIT(Table1[[#This Row],[Fuel (no space after comma)]], ","), FuelList_Final_EF!$A$2:$B$65, 2, FALSE))</f>
        <v>53.06</v>
      </c>
      <c r="S321" s="3">
        <f>Table1[[#This Row],[Generation (TWh)]]*10^9*VLOOKUP(Table1[[#This Row],[Turbine/Engine Technology]],Technology_HR!$A$2:$B$11,2,FALSE)*10^-6</f>
        <v>11258172.4638</v>
      </c>
      <c r="T321" s="5">
        <f>Table1[[#This Row],[Fuel Consumption (mmBtu)]]*Table1[[#This Row],[Emission Factor (kg CO2/ mmBtu)]]*10^3</f>
        <v>597358630929.22803</v>
      </c>
      <c r="U321" s="3">
        <f>Table1[[#This Row],[Emissions (g CO2)]]/(Table1[[#This Row],[Generation (TWh)]]*10^9)</f>
        <v>400.54993999999999</v>
      </c>
    </row>
    <row r="322" spans="1:21" x14ac:dyDescent="0.35">
      <c r="A322" t="s">
        <v>67</v>
      </c>
      <c r="B322" t="s">
        <v>3239</v>
      </c>
      <c r="C322" t="str">
        <f>SUBSTITUTE(Table1[[#This Row],[Fuel]],", ",",")</f>
        <v>fossil gas: natural gas</v>
      </c>
      <c r="D322" t="s">
        <v>3239</v>
      </c>
      <c r="H322" t="s">
        <v>3436</v>
      </c>
      <c r="I322">
        <v>126</v>
      </c>
      <c r="J322" t="s">
        <v>3447</v>
      </c>
      <c r="K322">
        <v>2026</v>
      </c>
      <c r="L322" t="s">
        <v>29</v>
      </c>
      <c r="M322" t="s">
        <v>29</v>
      </c>
      <c r="N322">
        <v>41.173450000000003</v>
      </c>
      <c r="O322">
        <v>45.000306999999999</v>
      </c>
      <c r="P322" t="s">
        <v>3458</v>
      </c>
      <c r="Q322" s="3">
        <f>Table1[[#This Row],[Capacity (MW)]]*0.395*8760*10^-6</f>
        <v>0.43598520000000002</v>
      </c>
      <c r="R322" s="3" cm="1">
        <f t="array" ref="R322">AVERAGE(VLOOKUP(_xlfn.TEXTSPLIT(Table1[[#This Row],[Fuel (no space after comma)]], ","), FuelList_Final_EF!$A$2:$B$65, 2, FALSE))</f>
        <v>53.06</v>
      </c>
      <c r="S322" s="3">
        <f>Table1[[#This Row],[Generation (TWh)]]*10^9*VLOOKUP(Table1[[#This Row],[Turbine/Engine Technology]],Technology_HR!$A$2:$B$11,2,FALSE)*10^-6</f>
        <v>4800197.0520000001</v>
      </c>
      <c r="T322" s="5">
        <f>Table1[[#This Row],[Fuel Consumption (mmBtu)]]*Table1[[#This Row],[Emission Factor (kg CO2/ mmBtu)]]*10^3</f>
        <v>254698455579.12</v>
      </c>
      <c r="U322" s="3">
        <f>Table1[[#This Row],[Emissions (g CO2)]]/(Table1[[#This Row],[Generation (TWh)]]*10^9)</f>
        <v>584.19060000000002</v>
      </c>
    </row>
    <row r="323" spans="1:21" x14ac:dyDescent="0.35">
      <c r="A323" t="s">
        <v>68</v>
      </c>
      <c r="B323" t="s">
        <v>3239</v>
      </c>
      <c r="C323" t="str">
        <f>SUBSTITUTE(Table1[[#This Row],[Fuel]],", ",",")</f>
        <v>fossil gas: natural gas</v>
      </c>
      <c r="D323" t="s">
        <v>3239</v>
      </c>
      <c r="H323" t="s">
        <v>59</v>
      </c>
      <c r="I323">
        <v>135</v>
      </c>
      <c r="J323" t="s">
        <v>3452</v>
      </c>
      <c r="K323" t="s">
        <v>29</v>
      </c>
      <c r="L323" t="s">
        <v>29</v>
      </c>
      <c r="M323" t="s">
        <v>29</v>
      </c>
      <c r="N323">
        <v>40.826675999999999</v>
      </c>
      <c r="O323">
        <v>44.459263999999997</v>
      </c>
      <c r="P323" t="s">
        <v>3458</v>
      </c>
      <c r="Q323" s="3">
        <f>Table1[[#This Row],[Capacity (MW)]]*0.395*8760*10^-6</f>
        <v>0.46712699999999996</v>
      </c>
      <c r="R323" s="3" cm="1">
        <f t="array" ref="R323">AVERAGE(VLOOKUP(_xlfn.TEXTSPLIT(Table1[[#This Row],[Fuel (no space after comma)]], ","), FuelList_Final_EF!$A$2:$B$65, 2, FALSE))</f>
        <v>53.06</v>
      </c>
      <c r="S323" s="3">
        <f>Table1[[#This Row],[Generation (TWh)]]*10^9*VLOOKUP(Table1[[#This Row],[Turbine/Engine Technology]],Technology_HR!$A$2:$B$11,2,FALSE)*10^-6</f>
        <v>3875052.0284999995</v>
      </c>
      <c r="T323" s="5">
        <f>Table1[[#This Row],[Fuel Consumption (mmBtu)]]*Table1[[#This Row],[Emission Factor (kg CO2/ mmBtu)]]*10^3</f>
        <v>205610260632.20999</v>
      </c>
      <c r="U323" s="3">
        <f>Table1[[#This Row],[Emissions (g CO2)]]/(Table1[[#This Row],[Generation (TWh)]]*10^9)</f>
        <v>440.15923000000004</v>
      </c>
    </row>
    <row r="324" spans="1:21" x14ac:dyDescent="0.35">
      <c r="A324" t="s">
        <v>69</v>
      </c>
      <c r="B324" t="s">
        <v>3239</v>
      </c>
      <c r="C324" t="str">
        <f>SUBSTITUTE(Table1[[#This Row],[Fuel]],", ",",")</f>
        <v>fossil gas: natural gas</v>
      </c>
      <c r="D324" t="s">
        <v>3239</v>
      </c>
      <c r="H324" t="s">
        <v>59</v>
      </c>
      <c r="I324">
        <v>135</v>
      </c>
      <c r="J324" t="s">
        <v>3452</v>
      </c>
      <c r="K324" t="s">
        <v>29</v>
      </c>
      <c r="L324" t="s">
        <v>29</v>
      </c>
      <c r="M324" t="s">
        <v>29</v>
      </c>
      <c r="N324">
        <v>40.826675999999999</v>
      </c>
      <c r="O324">
        <v>44.459263999999997</v>
      </c>
      <c r="P324" t="s">
        <v>3458</v>
      </c>
      <c r="Q324" s="3">
        <f>Table1[[#This Row],[Capacity (MW)]]*0.395*8760*10^-6</f>
        <v>0.46712699999999996</v>
      </c>
      <c r="R324" s="3" cm="1">
        <f t="array" ref="R324">AVERAGE(VLOOKUP(_xlfn.TEXTSPLIT(Table1[[#This Row],[Fuel (no space after comma)]], ","), FuelList_Final_EF!$A$2:$B$65, 2, FALSE))</f>
        <v>53.06</v>
      </c>
      <c r="S324" s="3">
        <f>Table1[[#This Row],[Generation (TWh)]]*10^9*VLOOKUP(Table1[[#This Row],[Turbine/Engine Technology]],Technology_HR!$A$2:$B$11,2,FALSE)*10^-6</f>
        <v>3875052.0284999995</v>
      </c>
      <c r="T324" s="5">
        <f>Table1[[#This Row],[Fuel Consumption (mmBtu)]]*Table1[[#This Row],[Emission Factor (kg CO2/ mmBtu)]]*10^3</f>
        <v>205610260632.20999</v>
      </c>
      <c r="U324" s="3">
        <f>Table1[[#This Row],[Emissions (g CO2)]]/(Table1[[#This Row],[Generation (TWh)]]*10^9)</f>
        <v>440.15923000000004</v>
      </c>
    </row>
    <row r="325" spans="1:21" x14ac:dyDescent="0.35">
      <c r="A325" t="s">
        <v>68</v>
      </c>
      <c r="B325" t="s">
        <v>3239</v>
      </c>
      <c r="C325" t="str">
        <f>SUBSTITUTE(Table1[[#This Row],[Fuel]],", ",",")</f>
        <v>fossil gas: natural gas</v>
      </c>
      <c r="D325" t="s">
        <v>3239</v>
      </c>
      <c r="H325" t="s">
        <v>59</v>
      </c>
      <c r="I325">
        <v>135</v>
      </c>
      <c r="J325" t="s">
        <v>3452</v>
      </c>
      <c r="K325" t="s">
        <v>29</v>
      </c>
      <c r="L325" t="s">
        <v>29</v>
      </c>
      <c r="M325" t="s">
        <v>29</v>
      </c>
      <c r="N325">
        <v>40.826675999999999</v>
      </c>
      <c r="O325">
        <v>44.459263999999997</v>
      </c>
      <c r="P325" t="s">
        <v>3458</v>
      </c>
      <c r="Q325" s="3">
        <f>Table1[[#This Row],[Capacity (MW)]]*0.395*8760*10^-6</f>
        <v>0.46712699999999996</v>
      </c>
      <c r="R325" s="3" cm="1">
        <f t="array" ref="R325">AVERAGE(VLOOKUP(_xlfn.TEXTSPLIT(Table1[[#This Row],[Fuel (no space after comma)]], ","), FuelList_Final_EF!$A$2:$B$65, 2, FALSE))</f>
        <v>53.06</v>
      </c>
      <c r="S325" s="3">
        <f>Table1[[#This Row],[Generation (TWh)]]*10^9*VLOOKUP(Table1[[#This Row],[Turbine/Engine Technology]],Technology_HR!$A$2:$B$11,2,FALSE)*10^-6</f>
        <v>3875052.0284999995</v>
      </c>
      <c r="T325" s="5">
        <f>Table1[[#This Row],[Fuel Consumption (mmBtu)]]*Table1[[#This Row],[Emission Factor (kg CO2/ mmBtu)]]*10^3</f>
        <v>205610260632.20999</v>
      </c>
      <c r="U325" s="3">
        <f>Table1[[#This Row],[Emissions (g CO2)]]/(Table1[[#This Row],[Generation (TWh)]]*10^9)</f>
        <v>440.15923000000004</v>
      </c>
    </row>
    <row r="326" spans="1:21" x14ac:dyDescent="0.35">
      <c r="A326" t="s">
        <v>69</v>
      </c>
      <c r="B326" t="s">
        <v>3239</v>
      </c>
      <c r="C326" t="str">
        <f>SUBSTITUTE(Table1[[#This Row],[Fuel]],", ",",")</f>
        <v>fossil gas: natural gas</v>
      </c>
      <c r="D326" t="s">
        <v>3239</v>
      </c>
      <c r="H326" t="s">
        <v>59</v>
      </c>
      <c r="I326">
        <v>135</v>
      </c>
      <c r="J326" t="s">
        <v>3452</v>
      </c>
      <c r="K326" t="s">
        <v>29</v>
      </c>
      <c r="L326" t="s">
        <v>29</v>
      </c>
      <c r="M326" t="s">
        <v>29</v>
      </c>
      <c r="N326">
        <v>40.826675999999999</v>
      </c>
      <c r="O326">
        <v>44.459263999999997</v>
      </c>
      <c r="P326" t="s">
        <v>3458</v>
      </c>
      <c r="Q326" s="3">
        <f>Table1[[#This Row],[Capacity (MW)]]*0.395*8760*10^-6</f>
        <v>0.46712699999999996</v>
      </c>
      <c r="R326" s="3" cm="1">
        <f t="array" ref="R326">AVERAGE(VLOOKUP(_xlfn.TEXTSPLIT(Table1[[#This Row],[Fuel (no space after comma)]], ","), FuelList_Final_EF!$A$2:$B$65, 2, FALSE))</f>
        <v>53.06</v>
      </c>
      <c r="S326" s="3">
        <f>Table1[[#This Row],[Generation (TWh)]]*10^9*VLOOKUP(Table1[[#This Row],[Turbine/Engine Technology]],Technology_HR!$A$2:$B$11,2,FALSE)*10^-6</f>
        <v>3875052.0284999995</v>
      </c>
      <c r="T326" s="5">
        <f>Table1[[#This Row],[Fuel Consumption (mmBtu)]]*Table1[[#This Row],[Emission Factor (kg CO2/ mmBtu)]]*10^3</f>
        <v>205610260632.20999</v>
      </c>
      <c r="U326" s="3">
        <f>Table1[[#This Row],[Emissions (g CO2)]]/(Table1[[#This Row],[Generation (TWh)]]*10^9)</f>
        <v>440.15923000000004</v>
      </c>
    </row>
    <row r="327" spans="1:21" x14ac:dyDescent="0.35">
      <c r="A327" t="s">
        <v>70</v>
      </c>
      <c r="B327" t="s">
        <v>3243</v>
      </c>
      <c r="C327" t="str">
        <f>SUBSTITUTE(Table1[[#This Row],[Fuel]],", ",",")</f>
        <v>fossil gas: natural gas,fossil liquids: fuel oil</v>
      </c>
      <c r="D327" t="s">
        <v>3239</v>
      </c>
      <c r="E327" t="s">
        <v>3275</v>
      </c>
      <c r="H327" t="s">
        <v>3438</v>
      </c>
      <c r="I327">
        <v>242</v>
      </c>
      <c r="J327" t="s">
        <v>3446</v>
      </c>
      <c r="K327">
        <v>2010</v>
      </c>
      <c r="L327" t="s">
        <v>29</v>
      </c>
      <c r="M327" t="s">
        <v>29</v>
      </c>
      <c r="N327">
        <v>40.115175999999998</v>
      </c>
      <c r="O327">
        <v>44.497686999999999</v>
      </c>
      <c r="P327" t="s">
        <v>3458</v>
      </c>
      <c r="Q327" s="3">
        <f>Table1[[#This Row],[Capacity (MW)]]*0.395*8760*10^-6</f>
        <v>0.83736840000000001</v>
      </c>
      <c r="R327" s="3" cm="1">
        <f t="array" ref="R327">AVERAGE(VLOOKUP(_xlfn.TEXTSPLIT(Table1[[#This Row],[Fuel (no space after comma)]], ","), FuelList_Final_EF!$A$2:$B$65, 2, FALSE))</f>
        <v>65.583341148886291</v>
      </c>
      <c r="S327" s="3">
        <f>Table1[[#This Row],[Generation (TWh)]]*10^9*VLOOKUP(Table1[[#This Row],[Turbine/Engine Technology]],Technology_HR!$A$2:$B$11,2,FALSE)*10^-6</f>
        <v>6321294.0515999999</v>
      </c>
      <c r="T327" s="5">
        <f>Table1[[#This Row],[Fuel Consumption (mmBtu)]]*Table1[[#This Row],[Emission Factor (kg CO2/ mmBtu)]]*10^3</f>
        <v>414571584288.50842</v>
      </c>
      <c r="U327" s="3">
        <f>Table1[[#This Row],[Emissions (g CO2)]]/(Table1[[#This Row],[Generation (TWh)]]*10^9)</f>
        <v>495.08864233294264</v>
      </c>
    </row>
    <row r="328" spans="1:21" x14ac:dyDescent="0.35">
      <c r="A328" t="s">
        <v>71</v>
      </c>
      <c r="B328" t="s">
        <v>3239</v>
      </c>
      <c r="C328" t="str">
        <f>SUBSTITUTE(Table1[[#This Row],[Fuel]],", ",",")</f>
        <v>fossil gas: natural gas</v>
      </c>
      <c r="D328" t="s">
        <v>3239</v>
      </c>
      <c r="H328" t="s">
        <v>3438</v>
      </c>
      <c r="I328">
        <v>254</v>
      </c>
      <c r="J328" t="s">
        <v>3446</v>
      </c>
      <c r="K328">
        <v>2021</v>
      </c>
      <c r="L328" t="s">
        <v>29</v>
      </c>
      <c r="M328" t="s">
        <v>29</v>
      </c>
      <c r="N328">
        <v>40.112969</v>
      </c>
      <c r="O328">
        <v>44.497236000000001</v>
      </c>
      <c r="P328" t="s">
        <v>3458</v>
      </c>
      <c r="Q328" s="3">
        <f>Table1[[#This Row],[Capacity (MW)]]*0.395*8760*10^-6</f>
        <v>0.87889079999999986</v>
      </c>
      <c r="R328" s="3" cm="1">
        <f t="array" ref="R328">AVERAGE(VLOOKUP(_xlfn.TEXTSPLIT(Table1[[#This Row],[Fuel (no space after comma)]], ","), FuelList_Final_EF!$A$2:$B$65, 2, FALSE))</f>
        <v>53.06</v>
      </c>
      <c r="S328" s="3">
        <f>Table1[[#This Row],[Generation (TWh)]]*10^9*VLOOKUP(Table1[[#This Row],[Turbine/Engine Technology]],Technology_HR!$A$2:$B$11,2,FALSE)*10^-6</f>
        <v>6634746.6491999989</v>
      </c>
      <c r="T328" s="5">
        <f>Table1[[#This Row],[Fuel Consumption (mmBtu)]]*Table1[[#This Row],[Emission Factor (kg CO2/ mmBtu)]]*10^3</f>
        <v>352039657206.55194</v>
      </c>
      <c r="U328" s="3">
        <f>Table1[[#This Row],[Emissions (g CO2)]]/(Table1[[#This Row],[Generation (TWh)]]*10^9)</f>
        <v>400.54993999999999</v>
      </c>
    </row>
    <row r="329" spans="1:21" x14ac:dyDescent="0.35">
      <c r="A329" t="s">
        <v>72</v>
      </c>
      <c r="B329" t="s">
        <v>3257</v>
      </c>
      <c r="C329" t="str">
        <f>SUBSTITUTE(Table1[[#This Row],[Fuel]],", ",",")</f>
        <v>fossil liquids: heavy fuel oil,fossil gas: lng</v>
      </c>
      <c r="D329" t="s">
        <v>3241</v>
      </c>
      <c r="E329" t="s">
        <v>3242</v>
      </c>
      <c r="H329" t="s">
        <v>3437</v>
      </c>
      <c r="I329">
        <v>102</v>
      </c>
      <c r="J329" t="s">
        <v>3446</v>
      </c>
      <c r="K329">
        <v>2022</v>
      </c>
      <c r="L329" t="s">
        <v>29</v>
      </c>
      <c r="M329" t="s">
        <v>29</v>
      </c>
      <c r="N329">
        <v>12.476036199999999</v>
      </c>
      <c r="O329">
        <v>-69.982159300000006</v>
      </c>
      <c r="P329" t="s">
        <v>3459</v>
      </c>
      <c r="Q329" s="3">
        <f>Table1[[#This Row],[Capacity (MW)]]*0.395*8760*10^-6</f>
        <v>0.35294039999999993</v>
      </c>
      <c r="R329" s="3" cm="1">
        <f t="array" ref="R329">AVERAGE(VLOOKUP(_xlfn.TEXTSPLIT(Table1[[#This Row],[Fuel (no space after comma)]], ","), FuelList_Final_EF!$A$2:$B$65, 2, FALSE))</f>
        <v>74.64417501317871</v>
      </c>
      <c r="S329" s="3">
        <f>Table1[[#This Row],[Generation (TWh)]]*10^9*VLOOKUP(Table1[[#This Row],[Turbine/Engine Technology]],Technology_HR!$A$2:$B$11,2,FALSE)*10^-6</f>
        <v>3141169.5599999996</v>
      </c>
      <c r="T329" s="5">
        <f>Table1[[#This Row],[Fuel Consumption (mmBtu)]]*Table1[[#This Row],[Emission Factor (kg CO2/ mmBtu)]]*10^3</f>
        <v>234470010382.70953</v>
      </c>
      <c r="U329" s="3">
        <f>Table1[[#This Row],[Emissions (g CO2)]]/(Table1[[#This Row],[Generation (TWh)]]*10^9)</f>
        <v>664.33315761729057</v>
      </c>
    </row>
    <row r="330" spans="1:21" x14ac:dyDescent="0.35">
      <c r="A330" t="s">
        <v>73</v>
      </c>
      <c r="B330" t="s">
        <v>3258</v>
      </c>
      <c r="C330" t="str">
        <f>SUBSTITUTE(Table1[[#This Row],[Fuel]],", ",",")</f>
        <v>fossil liquids: diesel</v>
      </c>
      <c r="D330" t="s">
        <v>3258</v>
      </c>
      <c r="H330" t="s">
        <v>3437</v>
      </c>
      <c r="I330">
        <v>51</v>
      </c>
      <c r="J330" t="s">
        <v>3446</v>
      </c>
      <c r="K330">
        <v>2005</v>
      </c>
      <c r="L330" t="s">
        <v>29</v>
      </c>
      <c r="M330">
        <v>2070</v>
      </c>
      <c r="N330">
        <v>-34.502789999999997</v>
      </c>
      <c r="O330">
        <v>139.02444</v>
      </c>
      <c r="P330" t="s">
        <v>3460</v>
      </c>
      <c r="Q330" s="3">
        <f>Table1[[#This Row],[Capacity (MW)]]*0.395*8760*10^-6</f>
        <v>0.17647019999999997</v>
      </c>
      <c r="R330" s="3" cm="1">
        <f t="array" ref="R330">AVERAGE(VLOOKUP(_xlfn.TEXTSPLIT(Table1[[#This Row],[Fuel (no space after comma)]], ","), FuelList_Final_EF!$A$2:$B$65, 2, FALSE))</f>
        <v>78.106682297772565</v>
      </c>
      <c r="S330" s="3">
        <f>Table1[[#This Row],[Generation (TWh)]]*10^9*VLOOKUP(Table1[[#This Row],[Turbine/Engine Technology]],Technology_HR!$A$2:$B$11,2,FALSE)*10^-6</f>
        <v>1570584.7799999998</v>
      </c>
      <c r="T330" s="5">
        <f>Table1[[#This Row],[Fuel Consumption (mmBtu)]]*Table1[[#This Row],[Emission Factor (kg CO2/ mmBtu)]]*10^3</f>
        <v>122673166433.177</v>
      </c>
      <c r="U330" s="3">
        <f>Table1[[#This Row],[Emissions (g CO2)]]/(Table1[[#This Row],[Generation (TWh)]]*10^9)</f>
        <v>695.14947245017584</v>
      </c>
    </row>
    <row r="331" spans="1:21" x14ac:dyDescent="0.35">
      <c r="A331" t="s">
        <v>74</v>
      </c>
      <c r="B331" t="s">
        <v>3259</v>
      </c>
      <c r="C331" t="str">
        <f>SUBSTITUTE(Table1[[#This Row],[Fuel]],", ",",")</f>
        <v>fossil gas: coalbed methane</v>
      </c>
      <c r="D331" t="s">
        <v>3259</v>
      </c>
      <c r="H331" t="s">
        <v>3437</v>
      </c>
      <c r="I331">
        <v>55.6</v>
      </c>
      <c r="J331" t="s">
        <v>3446</v>
      </c>
      <c r="K331">
        <v>1996</v>
      </c>
      <c r="L331" t="s">
        <v>29</v>
      </c>
      <c r="M331">
        <v>2036</v>
      </c>
      <c r="N331">
        <v>-34.189594999999997</v>
      </c>
      <c r="O331">
        <v>150.78851700000001</v>
      </c>
      <c r="P331" t="s">
        <v>3460</v>
      </c>
      <c r="Q331" s="3">
        <f>Table1[[#This Row],[Capacity (MW)]]*0.395*8760*10^-6</f>
        <v>0.19238712000000002</v>
      </c>
      <c r="R331" s="3" cm="1">
        <f t="array" ref="R331">AVERAGE(VLOOKUP(_xlfn.TEXTSPLIT(Table1[[#This Row],[Fuel (no space after comma)]], ","), FuelList_Final_EF!$A$2:$B$65, 2, FALSE))</f>
        <v>53.06</v>
      </c>
      <c r="S331" s="3">
        <f>Table1[[#This Row],[Generation (TWh)]]*10^9*VLOOKUP(Table1[[#This Row],[Turbine/Engine Technology]],Technology_HR!$A$2:$B$11,2,FALSE)*10^-6</f>
        <v>1712245.3680000002</v>
      </c>
      <c r="T331" s="5">
        <f>Table1[[#This Row],[Fuel Consumption (mmBtu)]]*Table1[[#This Row],[Emission Factor (kg CO2/ mmBtu)]]*10^3</f>
        <v>90851739226.080017</v>
      </c>
      <c r="U331" s="3">
        <f>Table1[[#This Row],[Emissions (g CO2)]]/(Table1[[#This Row],[Generation (TWh)]]*10^9)</f>
        <v>472.23400000000004</v>
      </c>
    </row>
    <row r="332" spans="1:21" x14ac:dyDescent="0.35">
      <c r="A332" t="s">
        <v>75</v>
      </c>
      <c r="B332" t="s">
        <v>3239</v>
      </c>
      <c r="C332" t="str">
        <f>SUBSTITUTE(Table1[[#This Row],[Fuel]],", ",",")</f>
        <v>fossil gas: natural gas</v>
      </c>
      <c r="D332" t="s">
        <v>3239</v>
      </c>
      <c r="H332" t="s">
        <v>3437</v>
      </c>
      <c r="I332">
        <v>210</v>
      </c>
      <c r="J332" t="s">
        <v>3446</v>
      </c>
      <c r="K332">
        <v>2019</v>
      </c>
      <c r="L332" t="s">
        <v>29</v>
      </c>
      <c r="M332">
        <v>2044</v>
      </c>
      <c r="N332">
        <v>-34.806800000000003</v>
      </c>
      <c r="O332">
        <v>138.5213</v>
      </c>
      <c r="P332" t="s">
        <v>3460</v>
      </c>
      <c r="Q332" s="3">
        <f>Table1[[#This Row],[Capacity (MW)]]*0.395*8760*10^-6</f>
        <v>0.72664200000000001</v>
      </c>
      <c r="R332" s="3" cm="1">
        <f t="array" ref="R332">AVERAGE(VLOOKUP(_xlfn.TEXTSPLIT(Table1[[#This Row],[Fuel (no space after comma)]], ","), FuelList_Final_EF!$A$2:$B$65, 2, FALSE))</f>
        <v>53.06</v>
      </c>
      <c r="S332" s="3">
        <f>Table1[[#This Row],[Generation (TWh)]]*10^9*VLOOKUP(Table1[[#This Row],[Turbine/Engine Technology]],Technology_HR!$A$2:$B$11,2,FALSE)*10^-6</f>
        <v>6467113.7999999998</v>
      </c>
      <c r="T332" s="5">
        <f>Table1[[#This Row],[Fuel Consumption (mmBtu)]]*Table1[[#This Row],[Emission Factor (kg CO2/ mmBtu)]]*10^3</f>
        <v>343145058228</v>
      </c>
      <c r="U332" s="3">
        <f>Table1[[#This Row],[Emissions (g CO2)]]/(Table1[[#This Row],[Generation (TWh)]]*10^9)</f>
        <v>472.23399999999998</v>
      </c>
    </row>
    <row r="333" spans="1:21" x14ac:dyDescent="0.35">
      <c r="A333" t="s">
        <v>76</v>
      </c>
      <c r="B333" t="s">
        <v>3239</v>
      </c>
      <c r="C333" t="str">
        <f>SUBSTITUTE(Table1[[#This Row],[Fuel]],", ",",")</f>
        <v>fossil gas: natural gas</v>
      </c>
      <c r="D333" t="s">
        <v>3239</v>
      </c>
      <c r="H333" t="s">
        <v>3436</v>
      </c>
      <c r="I333">
        <v>1.18</v>
      </c>
      <c r="J333" t="s">
        <v>3446</v>
      </c>
      <c r="K333">
        <v>2015</v>
      </c>
      <c r="L333" t="s">
        <v>29</v>
      </c>
      <c r="M333" t="s">
        <v>29</v>
      </c>
      <c r="N333">
        <v>-20.777080000000002</v>
      </c>
      <c r="O333">
        <v>115.461583</v>
      </c>
      <c r="P333" t="s">
        <v>3460</v>
      </c>
      <c r="Q333" s="3">
        <f>Table1[[#This Row],[Capacity (MW)]]*0.395*8760*10^-6</f>
        <v>4.083036E-3</v>
      </c>
      <c r="R333" s="3" cm="1">
        <f t="array" ref="R333">AVERAGE(VLOOKUP(_xlfn.TEXTSPLIT(Table1[[#This Row],[Fuel (no space after comma)]], ","), FuelList_Final_EF!$A$2:$B$65, 2, FALSE))</f>
        <v>53.06</v>
      </c>
      <c r="S333" s="3">
        <f>Table1[[#This Row],[Generation (TWh)]]*10^9*VLOOKUP(Table1[[#This Row],[Turbine/Engine Technology]],Technology_HR!$A$2:$B$11,2,FALSE)*10^-6</f>
        <v>44954.226360000001</v>
      </c>
      <c r="T333" s="5">
        <f>Table1[[#This Row],[Fuel Consumption (mmBtu)]]*Table1[[#This Row],[Emission Factor (kg CO2/ mmBtu)]]*10^3</f>
        <v>2385271250.6616001</v>
      </c>
      <c r="U333" s="3">
        <f>Table1[[#This Row],[Emissions (g CO2)]]/(Table1[[#This Row],[Generation (TWh)]]*10^9)</f>
        <v>584.19060000000002</v>
      </c>
    </row>
    <row r="334" spans="1:21" x14ac:dyDescent="0.35">
      <c r="A334" t="s">
        <v>77</v>
      </c>
      <c r="B334" t="s">
        <v>3239</v>
      </c>
      <c r="C334" t="str">
        <f>SUBSTITUTE(Table1[[#This Row],[Fuel]],", ",",")</f>
        <v>fossil gas: natural gas</v>
      </c>
      <c r="D334" t="s">
        <v>3239</v>
      </c>
      <c r="H334" t="s">
        <v>3436</v>
      </c>
      <c r="I334">
        <v>29.5</v>
      </c>
      <c r="J334" t="s">
        <v>3446</v>
      </c>
      <c r="K334">
        <v>2015</v>
      </c>
      <c r="L334" t="s">
        <v>29</v>
      </c>
      <c r="M334" t="s">
        <v>29</v>
      </c>
      <c r="N334">
        <v>-20.777080000000002</v>
      </c>
      <c r="O334">
        <v>115.461583</v>
      </c>
      <c r="P334" t="s">
        <v>3460</v>
      </c>
      <c r="Q334" s="3">
        <f>Table1[[#This Row],[Capacity (MW)]]*0.395*8760*10^-6</f>
        <v>0.10207589999999998</v>
      </c>
      <c r="R334" s="3" cm="1">
        <f t="array" ref="R334">AVERAGE(VLOOKUP(_xlfn.TEXTSPLIT(Table1[[#This Row],[Fuel (no space after comma)]], ","), FuelList_Final_EF!$A$2:$B$65, 2, FALSE))</f>
        <v>53.06</v>
      </c>
      <c r="S334" s="3">
        <f>Table1[[#This Row],[Generation (TWh)]]*10^9*VLOOKUP(Table1[[#This Row],[Turbine/Engine Technology]],Technology_HR!$A$2:$B$11,2,FALSE)*10^-6</f>
        <v>1123855.6589999998</v>
      </c>
      <c r="T334" s="5">
        <f>Table1[[#This Row],[Fuel Consumption (mmBtu)]]*Table1[[#This Row],[Emission Factor (kg CO2/ mmBtu)]]*10^3</f>
        <v>59631781266.539993</v>
      </c>
      <c r="U334" s="3">
        <f>Table1[[#This Row],[Emissions (g CO2)]]/(Table1[[#This Row],[Generation (TWh)]]*10^9)</f>
        <v>584.19060000000002</v>
      </c>
    </row>
    <row r="335" spans="1:21" x14ac:dyDescent="0.35">
      <c r="A335" t="s">
        <v>59</v>
      </c>
      <c r="B335" t="s">
        <v>3239</v>
      </c>
      <c r="C335" t="str">
        <f>SUBSTITUTE(Table1[[#This Row],[Fuel]],", ",",")</f>
        <v>fossil gas: natural gas</v>
      </c>
      <c r="D335" t="s">
        <v>3239</v>
      </c>
      <c r="H335" t="s">
        <v>3436</v>
      </c>
      <c r="I335">
        <v>1.18</v>
      </c>
      <c r="J335" t="s">
        <v>3446</v>
      </c>
      <c r="K335">
        <v>2015</v>
      </c>
      <c r="L335" t="s">
        <v>29</v>
      </c>
      <c r="M335" t="s">
        <v>29</v>
      </c>
      <c r="N335">
        <v>-20.777080000000002</v>
      </c>
      <c r="O335">
        <v>115.461583</v>
      </c>
      <c r="P335" t="s">
        <v>3460</v>
      </c>
      <c r="Q335" s="3">
        <f>Table1[[#This Row],[Capacity (MW)]]*0.395*8760*10^-6</f>
        <v>4.083036E-3</v>
      </c>
      <c r="R335" s="3" cm="1">
        <f t="array" ref="R335">AVERAGE(VLOOKUP(_xlfn.TEXTSPLIT(Table1[[#This Row],[Fuel (no space after comma)]], ","), FuelList_Final_EF!$A$2:$B$65, 2, FALSE))</f>
        <v>53.06</v>
      </c>
      <c r="S335" s="3">
        <f>Table1[[#This Row],[Generation (TWh)]]*10^9*VLOOKUP(Table1[[#This Row],[Turbine/Engine Technology]],Technology_HR!$A$2:$B$11,2,FALSE)*10^-6</f>
        <v>44954.226360000001</v>
      </c>
      <c r="T335" s="5">
        <f>Table1[[#This Row],[Fuel Consumption (mmBtu)]]*Table1[[#This Row],[Emission Factor (kg CO2/ mmBtu)]]*10^3</f>
        <v>2385271250.6616001</v>
      </c>
      <c r="U335" s="3">
        <f>Table1[[#This Row],[Emissions (g CO2)]]/(Table1[[#This Row],[Generation (TWh)]]*10^9)</f>
        <v>584.19060000000002</v>
      </c>
    </row>
    <row r="336" spans="1:21" x14ac:dyDescent="0.35">
      <c r="A336" t="s">
        <v>78</v>
      </c>
      <c r="B336" t="s">
        <v>3239</v>
      </c>
      <c r="C336" t="str">
        <f>SUBSTITUTE(Table1[[#This Row],[Fuel]],", ",",")</f>
        <v>fossil gas: natural gas</v>
      </c>
      <c r="D336" t="s">
        <v>3239</v>
      </c>
      <c r="H336" t="s">
        <v>3436</v>
      </c>
      <c r="I336">
        <v>55.459999999999987</v>
      </c>
      <c r="J336" t="s">
        <v>3446</v>
      </c>
      <c r="K336">
        <v>2015</v>
      </c>
      <c r="L336" t="s">
        <v>29</v>
      </c>
      <c r="M336" t="s">
        <v>29</v>
      </c>
      <c r="N336">
        <v>-20.777080000000002</v>
      </c>
      <c r="O336">
        <v>115.461583</v>
      </c>
      <c r="P336" t="s">
        <v>3460</v>
      </c>
      <c r="Q336" s="3">
        <f>Table1[[#This Row],[Capacity (MW)]]*0.395*8760*10^-6</f>
        <v>0.19190269199999999</v>
      </c>
      <c r="R336" s="3" cm="1">
        <f t="array" ref="R336">AVERAGE(VLOOKUP(_xlfn.TEXTSPLIT(Table1[[#This Row],[Fuel (no space after comma)]], ","), FuelList_Final_EF!$A$2:$B$65, 2, FALSE))</f>
        <v>53.06</v>
      </c>
      <c r="S336" s="3">
        <f>Table1[[#This Row],[Generation (TWh)]]*10^9*VLOOKUP(Table1[[#This Row],[Turbine/Engine Technology]],Technology_HR!$A$2:$B$11,2,FALSE)*10^-6</f>
        <v>2112848.6389199998</v>
      </c>
      <c r="T336" s="5">
        <f>Table1[[#This Row],[Fuel Consumption (mmBtu)]]*Table1[[#This Row],[Emission Factor (kg CO2/ mmBtu)]]*10^3</f>
        <v>112107748781.09518</v>
      </c>
      <c r="U336" s="3">
        <f>Table1[[#This Row],[Emissions (g CO2)]]/(Table1[[#This Row],[Generation (TWh)]]*10^9)</f>
        <v>584.1905999999999</v>
      </c>
    </row>
    <row r="337" spans="1:21" x14ac:dyDescent="0.35">
      <c r="A337" t="s">
        <v>79</v>
      </c>
      <c r="B337" t="s">
        <v>3239</v>
      </c>
      <c r="C337" t="str">
        <f>SUBSTITUTE(Table1[[#This Row],[Fuel]],", ",",")</f>
        <v>fossil gas: natural gas</v>
      </c>
      <c r="D337" t="s">
        <v>3239</v>
      </c>
      <c r="H337" t="s">
        <v>3436</v>
      </c>
      <c r="I337">
        <v>29.5</v>
      </c>
      <c r="J337" t="s">
        <v>3446</v>
      </c>
      <c r="K337">
        <v>2015</v>
      </c>
      <c r="L337" t="s">
        <v>29</v>
      </c>
      <c r="M337" t="s">
        <v>29</v>
      </c>
      <c r="N337">
        <v>-20.777080000000002</v>
      </c>
      <c r="O337">
        <v>115.461583</v>
      </c>
      <c r="P337" t="s">
        <v>3460</v>
      </c>
      <c r="Q337" s="3">
        <f>Table1[[#This Row],[Capacity (MW)]]*0.395*8760*10^-6</f>
        <v>0.10207589999999998</v>
      </c>
      <c r="R337" s="3" cm="1">
        <f t="array" ref="R337">AVERAGE(VLOOKUP(_xlfn.TEXTSPLIT(Table1[[#This Row],[Fuel (no space after comma)]], ","), FuelList_Final_EF!$A$2:$B$65, 2, FALSE))</f>
        <v>53.06</v>
      </c>
      <c r="S337" s="3">
        <f>Table1[[#This Row],[Generation (TWh)]]*10^9*VLOOKUP(Table1[[#This Row],[Turbine/Engine Technology]],Technology_HR!$A$2:$B$11,2,FALSE)*10^-6</f>
        <v>1123855.6589999998</v>
      </c>
      <c r="T337" s="5">
        <f>Table1[[#This Row],[Fuel Consumption (mmBtu)]]*Table1[[#This Row],[Emission Factor (kg CO2/ mmBtu)]]*10^3</f>
        <v>59631781266.539993</v>
      </c>
      <c r="U337" s="3">
        <f>Table1[[#This Row],[Emissions (g CO2)]]/(Table1[[#This Row],[Generation (TWh)]]*10^9)</f>
        <v>584.19060000000002</v>
      </c>
    </row>
    <row r="338" spans="1:21" x14ac:dyDescent="0.35">
      <c r="A338" t="s">
        <v>76</v>
      </c>
      <c r="B338" t="s">
        <v>3239</v>
      </c>
      <c r="C338" t="str">
        <f>SUBSTITUTE(Table1[[#This Row],[Fuel]],", ",",")</f>
        <v>fossil gas: natural gas</v>
      </c>
      <c r="D338" t="s">
        <v>3239</v>
      </c>
      <c r="H338" t="s">
        <v>3436</v>
      </c>
      <c r="I338">
        <v>1.18</v>
      </c>
      <c r="J338" t="s">
        <v>3446</v>
      </c>
      <c r="K338">
        <v>2015</v>
      </c>
      <c r="L338" t="s">
        <v>29</v>
      </c>
      <c r="M338" t="s">
        <v>29</v>
      </c>
      <c r="N338">
        <v>-20.777080000000002</v>
      </c>
      <c r="O338">
        <v>115.461583</v>
      </c>
      <c r="P338" t="s">
        <v>3460</v>
      </c>
      <c r="Q338" s="3">
        <f>Table1[[#This Row],[Capacity (MW)]]*0.395*8760*10^-6</f>
        <v>4.083036E-3</v>
      </c>
      <c r="R338" s="3" cm="1">
        <f t="array" ref="R338">AVERAGE(VLOOKUP(_xlfn.TEXTSPLIT(Table1[[#This Row],[Fuel (no space after comma)]], ","), FuelList_Final_EF!$A$2:$B$65, 2, FALSE))</f>
        <v>53.06</v>
      </c>
      <c r="S338" s="3">
        <f>Table1[[#This Row],[Generation (TWh)]]*10^9*VLOOKUP(Table1[[#This Row],[Turbine/Engine Technology]],Technology_HR!$A$2:$B$11,2,FALSE)*10^-6</f>
        <v>44954.226360000001</v>
      </c>
      <c r="T338" s="5">
        <f>Table1[[#This Row],[Fuel Consumption (mmBtu)]]*Table1[[#This Row],[Emission Factor (kg CO2/ mmBtu)]]*10^3</f>
        <v>2385271250.6616001</v>
      </c>
      <c r="U338" s="3">
        <f>Table1[[#This Row],[Emissions (g CO2)]]/(Table1[[#This Row],[Generation (TWh)]]*10^9)</f>
        <v>584.19060000000002</v>
      </c>
    </row>
    <row r="339" spans="1:21" x14ac:dyDescent="0.35">
      <c r="A339" t="s">
        <v>77</v>
      </c>
      <c r="B339" t="s">
        <v>3239</v>
      </c>
      <c r="C339" t="str">
        <f>SUBSTITUTE(Table1[[#This Row],[Fuel]],", ",",")</f>
        <v>fossil gas: natural gas</v>
      </c>
      <c r="D339" t="s">
        <v>3239</v>
      </c>
      <c r="H339" t="s">
        <v>3436</v>
      </c>
      <c r="I339">
        <v>29.5</v>
      </c>
      <c r="J339" t="s">
        <v>3446</v>
      </c>
      <c r="K339">
        <v>2015</v>
      </c>
      <c r="L339" t="s">
        <v>29</v>
      </c>
      <c r="M339" t="s">
        <v>29</v>
      </c>
      <c r="N339">
        <v>-20.777080000000002</v>
      </c>
      <c r="O339">
        <v>115.461583</v>
      </c>
      <c r="P339" t="s">
        <v>3460</v>
      </c>
      <c r="Q339" s="3">
        <f>Table1[[#This Row],[Capacity (MW)]]*0.395*8760*10^-6</f>
        <v>0.10207589999999998</v>
      </c>
      <c r="R339" s="3" cm="1">
        <f t="array" ref="R339">AVERAGE(VLOOKUP(_xlfn.TEXTSPLIT(Table1[[#This Row],[Fuel (no space after comma)]], ","), FuelList_Final_EF!$A$2:$B$65, 2, FALSE))</f>
        <v>53.06</v>
      </c>
      <c r="S339" s="3">
        <f>Table1[[#This Row],[Generation (TWh)]]*10^9*VLOOKUP(Table1[[#This Row],[Turbine/Engine Technology]],Technology_HR!$A$2:$B$11,2,FALSE)*10^-6</f>
        <v>1123855.6589999998</v>
      </c>
      <c r="T339" s="5">
        <f>Table1[[#This Row],[Fuel Consumption (mmBtu)]]*Table1[[#This Row],[Emission Factor (kg CO2/ mmBtu)]]*10^3</f>
        <v>59631781266.539993</v>
      </c>
      <c r="U339" s="3">
        <f>Table1[[#This Row],[Emissions (g CO2)]]/(Table1[[#This Row],[Generation (TWh)]]*10^9)</f>
        <v>584.19060000000002</v>
      </c>
    </row>
    <row r="340" spans="1:21" x14ac:dyDescent="0.35">
      <c r="A340" t="s">
        <v>59</v>
      </c>
      <c r="B340" t="s">
        <v>3239</v>
      </c>
      <c r="C340" t="str">
        <f>SUBSTITUTE(Table1[[#This Row],[Fuel]],", ",",")</f>
        <v>fossil gas: natural gas</v>
      </c>
      <c r="D340" t="s">
        <v>3239</v>
      </c>
      <c r="H340" t="s">
        <v>3436</v>
      </c>
      <c r="I340">
        <v>1.18</v>
      </c>
      <c r="J340" t="s">
        <v>3446</v>
      </c>
      <c r="K340">
        <v>2015</v>
      </c>
      <c r="L340" t="s">
        <v>29</v>
      </c>
      <c r="M340" t="s">
        <v>29</v>
      </c>
      <c r="N340">
        <v>-20.777080000000002</v>
      </c>
      <c r="O340">
        <v>115.461583</v>
      </c>
      <c r="P340" t="s">
        <v>3460</v>
      </c>
      <c r="Q340" s="3">
        <f>Table1[[#This Row],[Capacity (MW)]]*0.395*8760*10^-6</f>
        <v>4.083036E-3</v>
      </c>
      <c r="R340" s="3" cm="1">
        <f t="array" ref="R340">AVERAGE(VLOOKUP(_xlfn.TEXTSPLIT(Table1[[#This Row],[Fuel (no space after comma)]], ","), FuelList_Final_EF!$A$2:$B$65, 2, FALSE))</f>
        <v>53.06</v>
      </c>
      <c r="S340" s="3">
        <f>Table1[[#This Row],[Generation (TWh)]]*10^9*VLOOKUP(Table1[[#This Row],[Turbine/Engine Technology]],Technology_HR!$A$2:$B$11,2,FALSE)*10^-6</f>
        <v>44954.226360000001</v>
      </c>
      <c r="T340" s="5">
        <f>Table1[[#This Row],[Fuel Consumption (mmBtu)]]*Table1[[#This Row],[Emission Factor (kg CO2/ mmBtu)]]*10^3</f>
        <v>2385271250.6616001</v>
      </c>
      <c r="U340" s="3">
        <f>Table1[[#This Row],[Emissions (g CO2)]]/(Table1[[#This Row],[Generation (TWh)]]*10^9)</f>
        <v>584.19060000000002</v>
      </c>
    </row>
    <row r="341" spans="1:21" x14ac:dyDescent="0.35">
      <c r="A341" t="s">
        <v>79</v>
      </c>
      <c r="B341" t="s">
        <v>3239</v>
      </c>
      <c r="C341" t="str">
        <f>SUBSTITUTE(Table1[[#This Row],[Fuel]],", ",",")</f>
        <v>fossil gas: natural gas</v>
      </c>
      <c r="D341" t="s">
        <v>3239</v>
      </c>
      <c r="H341" t="s">
        <v>3436</v>
      </c>
      <c r="I341">
        <v>29.5</v>
      </c>
      <c r="J341" t="s">
        <v>3446</v>
      </c>
      <c r="K341">
        <v>2015</v>
      </c>
      <c r="L341" t="s">
        <v>29</v>
      </c>
      <c r="M341" t="s">
        <v>29</v>
      </c>
      <c r="N341">
        <v>-20.777080000000002</v>
      </c>
      <c r="O341">
        <v>115.461583</v>
      </c>
      <c r="P341" t="s">
        <v>3460</v>
      </c>
      <c r="Q341" s="3">
        <f>Table1[[#This Row],[Capacity (MW)]]*0.395*8760*10^-6</f>
        <v>0.10207589999999998</v>
      </c>
      <c r="R341" s="3" cm="1">
        <f t="array" ref="R341">AVERAGE(VLOOKUP(_xlfn.TEXTSPLIT(Table1[[#This Row],[Fuel (no space after comma)]], ","), FuelList_Final_EF!$A$2:$B$65, 2, FALSE))</f>
        <v>53.06</v>
      </c>
      <c r="S341" s="3">
        <f>Table1[[#This Row],[Generation (TWh)]]*10^9*VLOOKUP(Table1[[#This Row],[Turbine/Engine Technology]],Technology_HR!$A$2:$B$11,2,FALSE)*10^-6</f>
        <v>1123855.6589999998</v>
      </c>
      <c r="T341" s="5">
        <f>Table1[[#This Row],[Fuel Consumption (mmBtu)]]*Table1[[#This Row],[Emission Factor (kg CO2/ mmBtu)]]*10^3</f>
        <v>59631781266.539993</v>
      </c>
      <c r="U341" s="3">
        <f>Table1[[#This Row],[Emissions (g CO2)]]/(Table1[[#This Row],[Generation (TWh)]]*10^9)</f>
        <v>584.19060000000002</v>
      </c>
    </row>
    <row r="342" spans="1:21" x14ac:dyDescent="0.35">
      <c r="A342" t="s">
        <v>78</v>
      </c>
      <c r="B342" t="s">
        <v>3239</v>
      </c>
      <c r="C342" t="str">
        <f>SUBSTITUTE(Table1[[#This Row],[Fuel]],", ",",")</f>
        <v>fossil gas: natural gas</v>
      </c>
      <c r="D342" t="s">
        <v>3239</v>
      </c>
      <c r="H342" t="s">
        <v>3436</v>
      </c>
      <c r="I342">
        <v>55.459999999999987</v>
      </c>
      <c r="J342" t="s">
        <v>3446</v>
      </c>
      <c r="K342">
        <v>2015</v>
      </c>
      <c r="L342" t="s">
        <v>29</v>
      </c>
      <c r="M342" t="s">
        <v>29</v>
      </c>
      <c r="N342">
        <v>-20.777080000000002</v>
      </c>
      <c r="O342">
        <v>115.461583</v>
      </c>
      <c r="P342" t="s">
        <v>3460</v>
      </c>
      <c r="Q342" s="3">
        <f>Table1[[#This Row],[Capacity (MW)]]*0.395*8760*10^-6</f>
        <v>0.19190269199999999</v>
      </c>
      <c r="R342" s="3" cm="1">
        <f t="array" ref="R342">AVERAGE(VLOOKUP(_xlfn.TEXTSPLIT(Table1[[#This Row],[Fuel (no space after comma)]], ","), FuelList_Final_EF!$A$2:$B$65, 2, FALSE))</f>
        <v>53.06</v>
      </c>
      <c r="S342" s="3">
        <f>Table1[[#This Row],[Generation (TWh)]]*10^9*VLOOKUP(Table1[[#This Row],[Turbine/Engine Technology]],Technology_HR!$A$2:$B$11,2,FALSE)*10^-6</f>
        <v>2112848.6389199998</v>
      </c>
      <c r="T342" s="5">
        <f>Table1[[#This Row],[Fuel Consumption (mmBtu)]]*Table1[[#This Row],[Emission Factor (kg CO2/ mmBtu)]]*10^3</f>
        <v>112107748781.09518</v>
      </c>
      <c r="U342" s="3">
        <f>Table1[[#This Row],[Emissions (g CO2)]]/(Table1[[#This Row],[Generation (TWh)]]*10^9)</f>
        <v>584.1905999999999</v>
      </c>
    </row>
    <row r="343" spans="1:21" x14ac:dyDescent="0.35">
      <c r="A343" t="s">
        <v>77</v>
      </c>
      <c r="B343" t="s">
        <v>3239</v>
      </c>
      <c r="C343" t="str">
        <f>SUBSTITUTE(Table1[[#This Row],[Fuel]],", ",",")</f>
        <v>fossil gas: natural gas</v>
      </c>
      <c r="D343" t="s">
        <v>3239</v>
      </c>
      <c r="H343" t="s">
        <v>3436</v>
      </c>
      <c r="I343">
        <v>29.5</v>
      </c>
      <c r="J343" t="s">
        <v>3446</v>
      </c>
      <c r="K343">
        <v>2015</v>
      </c>
      <c r="L343" t="s">
        <v>29</v>
      </c>
      <c r="M343" t="s">
        <v>29</v>
      </c>
      <c r="N343">
        <v>-20.777080000000002</v>
      </c>
      <c r="O343">
        <v>115.461583</v>
      </c>
      <c r="P343" t="s">
        <v>3460</v>
      </c>
      <c r="Q343" s="3">
        <f>Table1[[#This Row],[Capacity (MW)]]*0.395*8760*10^-6</f>
        <v>0.10207589999999998</v>
      </c>
      <c r="R343" s="3" cm="1">
        <f t="array" ref="R343">AVERAGE(VLOOKUP(_xlfn.TEXTSPLIT(Table1[[#This Row],[Fuel (no space after comma)]], ","), FuelList_Final_EF!$A$2:$B$65, 2, FALSE))</f>
        <v>53.06</v>
      </c>
      <c r="S343" s="3">
        <f>Table1[[#This Row],[Generation (TWh)]]*10^9*VLOOKUP(Table1[[#This Row],[Turbine/Engine Technology]],Technology_HR!$A$2:$B$11,2,FALSE)*10^-6</f>
        <v>1123855.6589999998</v>
      </c>
      <c r="T343" s="5">
        <f>Table1[[#This Row],[Fuel Consumption (mmBtu)]]*Table1[[#This Row],[Emission Factor (kg CO2/ mmBtu)]]*10^3</f>
        <v>59631781266.539993</v>
      </c>
      <c r="U343" s="3">
        <f>Table1[[#This Row],[Emissions (g CO2)]]/(Table1[[#This Row],[Generation (TWh)]]*10^9)</f>
        <v>584.19060000000002</v>
      </c>
    </row>
    <row r="344" spans="1:21" x14ac:dyDescent="0.35">
      <c r="A344" t="s">
        <v>59</v>
      </c>
      <c r="B344" t="s">
        <v>3239</v>
      </c>
      <c r="C344" t="str">
        <f>SUBSTITUTE(Table1[[#This Row],[Fuel]],", ",",")</f>
        <v>fossil gas: natural gas</v>
      </c>
      <c r="D344" t="s">
        <v>3239</v>
      </c>
      <c r="H344" t="s">
        <v>3436</v>
      </c>
      <c r="I344">
        <v>1.18</v>
      </c>
      <c r="J344" t="s">
        <v>3446</v>
      </c>
      <c r="K344">
        <v>2015</v>
      </c>
      <c r="L344" t="s">
        <v>29</v>
      </c>
      <c r="M344" t="s">
        <v>29</v>
      </c>
      <c r="N344">
        <v>-20.777080000000002</v>
      </c>
      <c r="O344">
        <v>115.461583</v>
      </c>
      <c r="P344" t="s">
        <v>3460</v>
      </c>
      <c r="Q344" s="3">
        <f>Table1[[#This Row],[Capacity (MW)]]*0.395*8760*10^-6</f>
        <v>4.083036E-3</v>
      </c>
      <c r="R344" s="3" cm="1">
        <f t="array" ref="R344">AVERAGE(VLOOKUP(_xlfn.TEXTSPLIT(Table1[[#This Row],[Fuel (no space after comma)]], ","), FuelList_Final_EF!$A$2:$B$65, 2, FALSE))</f>
        <v>53.06</v>
      </c>
      <c r="S344" s="3">
        <f>Table1[[#This Row],[Generation (TWh)]]*10^9*VLOOKUP(Table1[[#This Row],[Turbine/Engine Technology]],Technology_HR!$A$2:$B$11,2,FALSE)*10^-6</f>
        <v>44954.226360000001</v>
      </c>
      <c r="T344" s="5">
        <f>Table1[[#This Row],[Fuel Consumption (mmBtu)]]*Table1[[#This Row],[Emission Factor (kg CO2/ mmBtu)]]*10^3</f>
        <v>2385271250.6616001</v>
      </c>
      <c r="U344" s="3">
        <f>Table1[[#This Row],[Emissions (g CO2)]]/(Table1[[#This Row],[Generation (TWh)]]*10^9)</f>
        <v>584.19060000000002</v>
      </c>
    </row>
    <row r="345" spans="1:21" x14ac:dyDescent="0.35">
      <c r="A345" t="s">
        <v>78</v>
      </c>
      <c r="B345" t="s">
        <v>3239</v>
      </c>
      <c r="C345" t="str">
        <f>SUBSTITUTE(Table1[[#This Row],[Fuel]],", ",",")</f>
        <v>fossil gas: natural gas</v>
      </c>
      <c r="D345" t="s">
        <v>3239</v>
      </c>
      <c r="H345" t="s">
        <v>3436</v>
      </c>
      <c r="I345">
        <v>55.459999999999987</v>
      </c>
      <c r="J345" t="s">
        <v>3446</v>
      </c>
      <c r="K345">
        <v>2015</v>
      </c>
      <c r="L345" t="s">
        <v>29</v>
      </c>
      <c r="M345" t="s">
        <v>29</v>
      </c>
      <c r="N345">
        <v>-20.777080000000002</v>
      </c>
      <c r="O345">
        <v>115.461583</v>
      </c>
      <c r="P345" t="s">
        <v>3460</v>
      </c>
      <c r="Q345" s="3">
        <f>Table1[[#This Row],[Capacity (MW)]]*0.395*8760*10^-6</f>
        <v>0.19190269199999999</v>
      </c>
      <c r="R345" s="3" cm="1">
        <f t="array" ref="R345">AVERAGE(VLOOKUP(_xlfn.TEXTSPLIT(Table1[[#This Row],[Fuel (no space after comma)]], ","), FuelList_Final_EF!$A$2:$B$65, 2, FALSE))</f>
        <v>53.06</v>
      </c>
      <c r="S345" s="3">
        <f>Table1[[#This Row],[Generation (TWh)]]*10^9*VLOOKUP(Table1[[#This Row],[Turbine/Engine Technology]],Technology_HR!$A$2:$B$11,2,FALSE)*10^-6</f>
        <v>2112848.6389199998</v>
      </c>
      <c r="T345" s="5">
        <f>Table1[[#This Row],[Fuel Consumption (mmBtu)]]*Table1[[#This Row],[Emission Factor (kg CO2/ mmBtu)]]*10^3</f>
        <v>112107748781.09518</v>
      </c>
      <c r="U345" s="3">
        <f>Table1[[#This Row],[Emissions (g CO2)]]/(Table1[[#This Row],[Generation (TWh)]]*10^9)</f>
        <v>584.1905999999999</v>
      </c>
    </row>
    <row r="346" spans="1:21" x14ac:dyDescent="0.35">
      <c r="A346" t="s">
        <v>79</v>
      </c>
      <c r="B346" t="s">
        <v>3239</v>
      </c>
      <c r="C346" t="str">
        <f>SUBSTITUTE(Table1[[#This Row],[Fuel]],", ",",")</f>
        <v>fossil gas: natural gas</v>
      </c>
      <c r="D346" t="s">
        <v>3239</v>
      </c>
      <c r="H346" t="s">
        <v>3436</v>
      </c>
      <c r="I346">
        <v>29.5</v>
      </c>
      <c r="J346" t="s">
        <v>3446</v>
      </c>
      <c r="K346">
        <v>2015</v>
      </c>
      <c r="L346" t="s">
        <v>29</v>
      </c>
      <c r="M346" t="s">
        <v>29</v>
      </c>
      <c r="N346">
        <v>-20.777080000000002</v>
      </c>
      <c r="O346">
        <v>115.461583</v>
      </c>
      <c r="P346" t="s">
        <v>3460</v>
      </c>
      <c r="Q346" s="3">
        <f>Table1[[#This Row],[Capacity (MW)]]*0.395*8760*10^-6</f>
        <v>0.10207589999999998</v>
      </c>
      <c r="R346" s="3" cm="1">
        <f t="array" ref="R346">AVERAGE(VLOOKUP(_xlfn.TEXTSPLIT(Table1[[#This Row],[Fuel (no space after comma)]], ","), FuelList_Final_EF!$A$2:$B$65, 2, FALSE))</f>
        <v>53.06</v>
      </c>
      <c r="S346" s="3">
        <f>Table1[[#This Row],[Generation (TWh)]]*10^9*VLOOKUP(Table1[[#This Row],[Turbine/Engine Technology]],Technology_HR!$A$2:$B$11,2,FALSE)*10^-6</f>
        <v>1123855.6589999998</v>
      </c>
      <c r="T346" s="5">
        <f>Table1[[#This Row],[Fuel Consumption (mmBtu)]]*Table1[[#This Row],[Emission Factor (kg CO2/ mmBtu)]]*10^3</f>
        <v>59631781266.539993</v>
      </c>
      <c r="U346" s="3">
        <f>Table1[[#This Row],[Emissions (g CO2)]]/(Table1[[#This Row],[Generation (TWh)]]*10^9)</f>
        <v>584.19060000000002</v>
      </c>
    </row>
    <row r="347" spans="1:21" x14ac:dyDescent="0.35">
      <c r="A347" t="s">
        <v>76</v>
      </c>
      <c r="B347" t="s">
        <v>3239</v>
      </c>
      <c r="C347" t="str">
        <f>SUBSTITUTE(Table1[[#This Row],[Fuel]],", ",",")</f>
        <v>fossil gas: natural gas</v>
      </c>
      <c r="D347" t="s">
        <v>3239</v>
      </c>
      <c r="H347" t="s">
        <v>3436</v>
      </c>
      <c r="I347">
        <v>1.18</v>
      </c>
      <c r="J347" t="s">
        <v>3446</v>
      </c>
      <c r="K347">
        <v>2015</v>
      </c>
      <c r="L347" t="s">
        <v>29</v>
      </c>
      <c r="M347" t="s">
        <v>29</v>
      </c>
      <c r="N347">
        <v>-20.777080000000002</v>
      </c>
      <c r="O347">
        <v>115.461583</v>
      </c>
      <c r="P347" t="s">
        <v>3460</v>
      </c>
      <c r="Q347" s="3">
        <f>Table1[[#This Row],[Capacity (MW)]]*0.395*8760*10^-6</f>
        <v>4.083036E-3</v>
      </c>
      <c r="R347" s="3" cm="1">
        <f t="array" ref="R347">AVERAGE(VLOOKUP(_xlfn.TEXTSPLIT(Table1[[#This Row],[Fuel (no space after comma)]], ","), FuelList_Final_EF!$A$2:$B$65, 2, FALSE))</f>
        <v>53.06</v>
      </c>
      <c r="S347" s="3">
        <f>Table1[[#This Row],[Generation (TWh)]]*10^9*VLOOKUP(Table1[[#This Row],[Turbine/Engine Technology]],Technology_HR!$A$2:$B$11,2,FALSE)*10^-6</f>
        <v>44954.226360000001</v>
      </c>
      <c r="T347" s="5">
        <f>Table1[[#This Row],[Fuel Consumption (mmBtu)]]*Table1[[#This Row],[Emission Factor (kg CO2/ mmBtu)]]*10^3</f>
        <v>2385271250.6616001</v>
      </c>
      <c r="U347" s="3">
        <f>Table1[[#This Row],[Emissions (g CO2)]]/(Table1[[#This Row],[Generation (TWh)]]*10^9)</f>
        <v>584.19060000000002</v>
      </c>
    </row>
    <row r="348" spans="1:21" x14ac:dyDescent="0.35">
      <c r="A348" t="s">
        <v>76</v>
      </c>
      <c r="B348" t="s">
        <v>3239</v>
      </c>
      <c r="C348" t="str">
        <f>SUBSTITUTE(Table1[[#This Row],[Fuel]],", ",",")</f>
        <v>fossil gas: natural gas</v>
      </c>
      <c r="D348" t="s">
        <v>3239</v>
      </c>
      <c r="H348" t="s">
        <v>3436</v>
      </c>
      <c r="I348">
        <v>1.18</v>
      </c>
      <c r="J348" t="s">
        <v>3446</v>
      </c>
      <c r="K348">
        <v>2015</v>
      </c>
      <c r="L348" t="s">
        <v>29</v>
      </c>
      <c r="M348" t="s">
        <v>29</v>
      </c>
      <c r="N348">
        <v>-20.777080000000002</v>
      </c>
      <c r="O348">
        <v>115.461583</v>
      </c>
      <c r="P348" t="s">
        <v>3460</v>
      </c>
      <c r="Q348" s="3">
        <f>Table1[[#This Row],[Capacity (MW)]]*0.395*8760*10^-6</f>
        <v>4.083036E-3</v>
      </c>
      <c r="R348" s="3" cm="1">
        <f t="array" ref="R348">AVERAGE(VLOOKUP(_xlfn.TEXTSPLIT(Table1[[#This Row],[Fuel (no space after comma)]], ","), FuelList_Final_EF!$A$2:$B$65, 2, FALSE))</f>
        <v>53.06</v>
      </c>
      <c r="S348" s="3">
        <f>Table1[[#This Row],[Generation (TWh)]]*10^9*VLOOKUP(Table1[[#This Row],[Turbine/Engine Technology]],Technology_HR!$A$2:$B$11,2,FALSE)*10^-6</f>
        <v>44954.226360000001</v>
      </c>
      <c r="T348" s="5">
        <f>Table1[[#This Row],[Fuel Consumption (mmBtu)]]*Table1[[#This Row],[Emission Factor (kg CO2/ mmBtu)]]*10^3</f>
        <v>2385271250.6616001</v>
      </c>
      <c r="U348" s="3">
        <f>Table1[[#This Row],[Emissions (g CO2)]]/(Table1[[#This Row],[Generation (TWh)]]*10^9)</f>
        <v>584.19060000000002</v>
      </c>
    </row>
    <row r="349" spans="1:21" x14ac:dyDescent="0.35">
      <c r="A349" t="s">
        <v>77</v>
      </c>
      <c r="B349" t="s">
        <v>3239</v>
      </c>
      <c r="C349" t="str">
        <f>SUBSTITUTE(Table1[[#This Row],[Fuel]],", ",",")</f>
        <v>fossil gas: natural gas</v>
      </c>
      <c r="D349" t="s">
        <v>3239</v>
      </c>
      <c r="H349" t="s">
        <v>3436</v>
      </c>
      <c r="I349">
        <v>29.5</v>
      </c>
      <c r="J349" t="s">
        <v>3446</v>
      </c>
      <c r="K349">
        <v>2015</v>
      </c>
      <c r="L349" t="s">
        <v>29</v>
      </c>
      <c r="M349" t="s">
        <v>29</v>
      </c>
      <c r="N349">
        <v>-20.777080000000002</v>
      </c>
      <c r="O349">
        <v>115.461583</v>
      </c>
      <c r="P349" t="s">
        <v>3460</v>
      </c>
      <c r="Q349" s="3">
        <f>Table1[[#This Row],[Capacity (MW)]]*0.395*8760*10^-6</f>
        <v>0.10207589999999998</v>
      </c>
      <c r="R349" s="3" cm="1">
        <f t="array" ref="R349">AVERAGE(VLOOKUP(_xlfn.TEXTSPLIT(Table1[[#This Row],[Fuel (no space after comma)]], ","), FuelList_Final_EF!$A$2:$B$65, 2, FALSE))</f>
        <v>53.06</v>
      </c>
      <c r="S349" s="3">
        <f>Table1[[#This Row],[Generation (TWh)]]*10^9*VLOOKUP(Table1[[#This Row],[Turbine/Engine Technology]],Technology_HR!$A$2:$B$11,2,FALSE)*10^-6</f>
        <v>1123855.6589999998</v>
      </c>
      <c r="T349" s="5">
        <f>Table1[[#This Row],[Fuel Consumption (mmBtu)]]*Table1[[#This Row],[Emission Factor (kg CO2/ mmBtu)]]*10^3</f>
        <v>59631781266.539993</v>
      </c>
      <c r="U349" s="3">
        <f>Table1[[#This Row],[Emissions (g CO2)]]/(Table1[[#This Row],[Generation (TWh)]]*10^9)</f>
        <v>584.19060000000002</v>
      </c>
    </row>
    <row r="350" spans="1:21" x14ac:dyDescent="0.35">
      <c r="A350" t="s">
        <v>59</v>
      </c>
      <c r="B350" t="s">
        <v>3239</v>
      </c>
      <c r="C350" t="str">
        <f>SUBSTITUTE(Table1[[#This Row],[Fuel]],", ",",")</f>
        <v>fossil gas: natural gas</v>
      </c>
      <c r="D350" t="s">
        <v>3239</v>
      </c>
      <c r="H350" t="s">
        <v>3436</v>
      </c>
      <c r="I350">
        <v>1.18</v>
      </c>
      <c r="J350" t="s">
        <v>3446</v>
      </c>
      <c r="K350">
        <v>2015</v>
      </c>
      <c r="L350" t="s">
        <v>29</v>
      </c>
      <c r="M350" t="s">
        <v>29</v>
      </c>
      <c r="N350">
        <v>-20.777080000000002</v>
      </c>
      <c r="O350">
        <v>115.461583</v>
      </c>
      <c r="P350" t="s">
        <v>3460</v>
      </c>
      <c r="Q350" s="3">
        <f>Table1[[#This Row],[Capacity (MW)]]*0.395*8760*10^-6</f>
        <v>4.083036E-3</v>
      </c>
      <c r="R350" s="3" cm="1">
        <f t="array" ref="R350">AVERAGE(VLOOKUP(_xlfn.TEXTSPLIT(Table1[[#This Row],[Fuel (no space after comma)]], ","), FuelList_Final_EF!$A$2:$B$65, 2, FALSE))</f>
        <v>53.06</v>
      </c>
      <c r="S350" s="3">
        <f>Table1[[#This Row],[Generation (TWh)]]*10^9*VLOOKUP(Table1[[#This Row],[Turbine/Engine Technology]],Technology_HR!$A$2:$B$11,2,FALSE)*10^-6</f>
        <v>44954.226360000001</v>
      </c>
      <c r="T350" s="5">
        <f>Table1[[#This Row],[Fuel Consumption (mmBtu)]]*Table1[[#This Row],[Emission Factor (kg CO2/ mmBtu)]]*10^3</f>
        <v>2385271250.6616001</v>
      </c>
      <c r="U350" s="3">
        <f>Table1[[#This Row],[Emissions (g CO2)]]/(Table1[[#This Row],[Generation (TWh)]]*10^9)</f>
        <v>584.19060000000002</v>
      </c>
    </row>
    <row r="351" spans="1:21" x14ac:dyDescent="0.35">
      <c r="A351" t="s">
        <v>78</v>
      </c>
      <c r="B351" t="s">
        <v>3239</v>
      </c>
      <c r="C351" t="str">
        <f>SUBSTITUTE(Table1[[#This Row],[Fuel]],", ",",")</f>
        <v>fossil gas: natural gas</v>
      </c>
      <c r="D351" t="s">
        <v>3239</v>
      </c>
      <c r="H351" t="s">
        <v>3436</v>
      </c>
      <c r="I351">
        <v>55.459999999999987</v>
      </c>
      <c r="J351" t="s">
        <v>3446</v>
      </c>
      <c r="K351">
        <v>2015</v>
      </c>
      <c r="L351" t="s">
        <v>29</v>
      </c>
      <c r="M351" t="s">
        <v>29</v>
      </c>
      <c r="N351">
        <v>-20.777080000000002</v>
      </c>
      <c r="O351">
        <v>115.461583</v>
      </c>
      <c r="P351" t="s">
        <v>3460</v>
      </c>
      <c r="Q351" s="3">
        <f>Table1[[#This Row],[Capacity (MW)]]*0.395*8760*10^-6</f>
        <v>0.19190269199999999</v>
      </c>
      <c r="R351" s="3" cm="1">
        <f t="array" ref="R351">AVERAGE(VLOOKUP(_xlfn.TEXTSPLIT(Table1[[#This Row],[Fuel (no space after comma)]], ","), FuelList_Final_EF!$A$2:$B$65, 2, FALSE))</f>
        <v>53.06</v>
      </c>
      <c r="S351" s="3">
        <f>Table1[[#This Row],[Generation (TWh)]]*10^9*VLOOKUP(Table1[[#This Row],[Turbine/Engine Technology]],Technology_HR!$A$2:$B$11,2,FALSE)*10^-6</f>
        <v>2112848.6389199998</v>
      </c>
      <c r="T351" s="5">
        <f>Table1[[#This Row],[Fuel Consumption (mmBtu)]]*Table1[[#This Row],[Emission Factor (kg CO2/ mmBtu)]]*10^3</f>
        <v>112107748781.09518</v>
      </c>
      <c r="U351" s="3">
        <f>Table1[[#This Row],[Emissions (g CO2)]]/(Table1[[#This Row],[Generation (TWh)]]*10^9)</f>
        <v>584.1905999999999</v>
      </c>
    </row>
    <row r="352" spans="1:21" x14ac:dyDescent="0.35">
      <c r="A352" t="s">
        <v>79</v>
      </c>
      <c r="B352" t="s">
        <v>3239</v>
      </c>
      <c r="C352" t="str">
        <f>SUBSTITUTE(Table1[[#This Row],[Fuel]],", ",",")</f>
        <v>fossil gas: natural gas</v>
      </c>
      <c r="D352" t="s">
        <v>3239</v>
      </c>
      <c r="H352" t="s">
        <v>3436</v>
      </c>
      <c r="I352">
        <v>29.5</v>
      </c>
      <c r="J352" t="s">
        <v>3446</v>
      </c>
      <c r="K352">
        <v>2015</v>
      </c>
      <c r="L352" t="s">
        <v>29</v>
      </c>
      <c r="M352" t="s">
        <v>29</v>
      </c>
      <c r="N352">
        <v>-20.777080000000002</v>
      </c>
      <c r="O352">
        <v>115.461583</v>
      </c>
      <c r="P352" t="s">
        <v>3460</v>
      </c>
      <c r="Q352" s="3">
        <f>Table1[[#This Row],[Capacity (MW)]]*0.395*8760*10^-6</f>
        <v>0.10207589999999998</v>
      </c>
      <c r="R352" s="3" cm="1">
        <f t="array" ref="R352">AVERAGE(VLOOKUP(_xlfn.TEXTSPLIT(Table1[[#This Row],[Fuel (no space after comma)]], ","), FuelList_Final_EF!$A$2:$B$65, 2, FALSE))</f>
        <v>53.06</v>
      </c>
      <c r="S352" s="3">
        <f>Table1[[#This Row],[Generation (TWh)]]*10^9*VLOOKUP(Table1[[#This Row],[Turbine/Engine Technology]],Technology_HR!$A$2:$B$11,2,FALSE)*10^-6</f>
        <v>1123855.6589999998</v>
      </c>
      <c r="T352" s="5">
        <f>Table1[[#This Row],[Fuel Consumption (mmBtu)]]*Table1[[#This Row],[Emission Factor (kg CO2/ mmBtu)]]*10^3</f>
        <v>59631781266.539993</v>
      </c>
      <c r="U352" s="3">
        <f>Table1[[#This Row],[Emissions (g CO2)]]/(Table1[[#This Row],[Generation (TWh)]]*10^9)</f>
        <v>584.19060000000002</v>
      </c>
    </row>
    <row r="353" spans="1:21" x14ac:dyDescent="0.35">
      <c r="A353" t="s">
        <v>78</v>
      </c>
      <c r="B353" t="s">
        <v>3239</v>
      </c>
      <c r="C353" t="str">
        <f>SUBSTITUTE(Table1[[#This Row],[Fuel]],", ",",")</f>
        <v>fossil gas: natural gas</v>
      </c>
      <c r="D353" t="s">
        <v>3239</v>
      </c>
      <c r="H353" t="s">
        <v>3436</v>
      </c>
      <c r="I353">
        <v>55.459999999999987</v>
      </c>
      <c r="J353" t="s">
        <v>3446</v>
      </c>
      <c r="K353">
        <v>2015</v>
      </c>
      <c r="L353" t="s">
        <v>29</v>
      </c>
      <c r="M353" t="s">
        <v>29</v>
      </c>
      <c r="N353">
        <v>-20.777080000000002</v>
      </c>
      <c r="O353">
        <v>115.461583</v>
      </c>
      <c r="P353" t="s">
        <v>3460</v>
      </c>
      <c r="Q353" s="3">
        <f>Table1[[#This Row],[Capacity (MW)]]*0.395*8760*10^-6</f>
        <v>0.19190269199999999</v>
      </c>
      <c r="R353" s="3" cm="1">
        <f t="array" ref="R353">AVERAGE(VLOOKUP(_xlfn.TEXTSPLIT(Table1[[#This Row],[Fuel (no space after comma)]], ","), FuelList_Final_EF!$A$2:$B$65, 2, FALSE))</f>
        <v>53.06</v>
      </c>
      <c r="S353" s="3">
        <f>Table1[[#This Row],[Generation (TWh)]]*10^9*VLOOKUP(Table1[[#This Row],[Turbine/Engine Technology]],Technology_HR!$A$2:$B$11,2,FALSE)*10^-6</f>
        <v>2112848.6389199998</v>
      </c>
      <c r="T353" s="5">
        <f>Table1[[#This Row],[Fuel Consumption (mmBtu)]]*Table1[[#This Row],[Emission Factor (kg CO2/ mmBtu)]]*10^3</f>
        <v>112107748781.09518</v>
      </c>
      <c r="U353" s="3">
        <f>Table1[[#This Row],[Emissions (g CO2)]]/(Table1[[#This Row],[Generation (TWh)]]*10^9)</f>
        <v>584.1905999999999</v>
      </c>
    </row>
    <row r="354" spans="1:21" x14ac:dyDescent="0.35">
      <c r="A354" t="s">
        <v>59</v>
      </c>
      <c r="B354" t="s">
        <v>3239</v>
      </c>
      <c r="C354" t="str">
        <f>SUBSTITUTE(Table1[[#This Row],[Fuel]],", ",",")</f>
        <v>fossil gas: natural gas</v>
      </c>
      <c r="D354" t="s">
        <v>3239</v>
      </c>
      <c r="H354" t="s">
        <v>3436</v>
      </c>
      <c r="I354">
        <v>1.18</v>
      </c>
      <c r="J354" t="s">
        <v>3446</v>
      </c>
      <c r="K354">
        <v>2015</v>
      </c>
      <c r="L354" t="s">
        <v>29</v>
      </c>
      <c r="M354" t="s">
        <v>29</v>
      </c>
      <c r="N354">
        <v>-20.777080000000002</v>
      </c>
      <c r="O354">
        <v>115.461583</v>
      </c>
      <c r="P354" t="s">
        <v>3460</v>
      </c>
      <c r="Q354" s="3">
        <f>Table1[[#This Row],[Capacity (MW)]]*0.395*8760*10^-6</f>
        <v>4.083036E-3</v>
      </c>
      <c r="R354" s="3" cm="1">
        <f t="array" ref="R354">AVERAGE(VLOOKUP(_xlfn.TEXTSPLIT(Table1[[#This Row],[Fuel (no space after comma)]], ","), FuelList_Final_EF!$A$2:$B$65, 2, FALSE))</f>
        <v>53.06</v>
      </c>
      <c r="S354" s="3">
        <f>Table1[[#This Row],[Generation (TWh)]]*10^9*VLOOKUP(Table1[[#This Row],[Turbine/Engine Technology]],Technology_HR!$A$2:$B$11,2,FALSE)*10^-6</f>
        <v>44954.226360000001</v>
      </c>
      <c r="T354" s="5">
        <f>Table1[[#This Row],[Fuel Consumption (mmBtu)]]*Table1[[#This Row],[Emission Factor (kg CO2/ mmBtu)]]*10^3</f>
        <v>2385271250.6616001</v>
      </c>
      <c r="U354" s="3">
        <f>Table1[[#This Row],[Emissions (g CO2)]]/(Table1[[#This Row],[Generation (TWh)]]*10^9)</f>
        <v>584.19060000000002</v>
      </c>
    </row>
    <row r="355" spans="1:21" x14ac:dyDescent="0.35">
      <c r="A355" t="s">
        <v>76</v>
      </c>
      <c r="B355" t="s">
        <v>3239</v>
      </c>
      <c r="C355" t="str">
        <f>SUBSTITUTE(Table1[[#This Row],[Fuel]],", ",",")</f>
        <v>fossil gas: natural gas</v>
      </c>
      <c r="D355" t="s">
        <v>3239</v>
      </c>
      <c r="H355" t="s">
        <v>3436</v>
      </c>
      <c r="I355">
        <v>1.18</v>
      </c>
      <c r="J355" t="s">
        <v>3446</v>
      </c>
      <c r="K355">
        <v>2015</v>
      </c>
      <c r="L355" t="s">
        <v>29</v>
      </c>
      <c r="M355" t="s">
        <v>29</v>
      </c>
      <c r="N355">
        <v>-20.777080000000002</v>
      </c>
      <c r="O355">
        <v>115.461583</v>
      </c>
      <c r="P355" t="s">
        <v>3460</v>
      </c>
      <c r="Q355" s="3">
        <f>Table1[[#This Row],[Capacity (MW)]]*0.395*8760*10^-6</f>
        <v>4.083036E-3</v>
      </c>
      <c r="R355" s="3" cm="1">
        <f t="array" ref="R355">AVERAGE(VLOOKUP(_xlfn.TEXTSPLIT(Table1[[#This Row],[Fuel (no space after comma)]], ","), FuelList_Final_EF!$A$2:$B$65, 2, FALSE))</f>
        <v>53.06</v>
      </c>
      <c r="S355" s="3">
        <f>Table1[[#This Row],[Generation (TWh)]]*10^9*VLOOKUP(Table1[[#This Row],[Turbine/Engine Technology]],Technology_HR!$A$2:$B$11,2,FALSE)*10^-6</f>
        <v>44954.226360000001</v>
      </c>
      <c r="T355" s="5">
        <f>Table1[[#This Row],[Fuel Consumption (mmBtu)]]*Table1[[#This Row],[Emission Factor (kg CO2/ mmBtu)]]*10^3</f>
        <v>2385271250.6616001</v>
      </c>
      <c r="U355" s="3">
        <f>Table1[[#This Row],[Emissions (g CO2)]]/(Table1[[#This Row],[Generation (TWh)]]*10^9)</f>
        <v>584.19060000000002</v>
      </c>
    </row>
    <row r="356" spans="1:21" x14ac:dyDescent="0.35">
      <c r="A356" t="s">
        <v>77</v>
      </c>
      <c r="B356" t="s">
        <v>3239</v>
      </c>
      <c r="C356" t="str">
        <f>SUBSTITUTE(Table1[[#This Row],[Fuel]],", ",",")</f>
        <v>fossil gas: natural gas</v>
      </c>
      <c r="D356" t="s">
        <v>3239</v>
      </c>
      <c r="H356" t="s">
        <v>3436</v>
      </c>
      <c r="I356">
        <v>29.5</v>
      </c>
      <c r="J356" t="s">
        <v>3446</v>
      </c>
      <c r="K356">
        <v>2015</v>
      </c>
      <c r="L356" t="s">
        <v>29</v>
      </c>
      <c r="M356" t="s">
        <v>29</v>
      </c>
      <c r="N356">
        <v>-20.777080000000002</v>
      </c>
      <c r="O356">
        <v>115.461583</v>
      </c>
      <c r="P356" t="s">
        <v>3460</v>
      </c>
      <c r="Q356" s="3">
        <f>Table1[[#This Row],[Capacity (MW)]]*0.395*8760*10^-6</f>
        <v>0.10207589999999998</v>
      </c>
      <c r="R356" s="3" cm="1">
        <f t="array" ref="R356">AVERAGE(VLOOKUP(_xlfn.TEXTSPLIT(Table1[[#This Row],[Fuel (no space after comma)]], ","), FuelList_Final_EF!$A$2:$B$65, 2, FALSE))</f>
        <v>53.06</v>
      </c>
      <c r="S356" s="3">
        <f>Table1[[#This Row],[Generation (TWh)]]*10^9*VLOOKUP(Table1[[#This Row],[Turbine/Engine Technology]],Technology_HR!$A$2:$B$11,2,FALSE)*10^-6</f>
        <v>1123855.6589999998</v>
      </c>
      <c r="T356" s="5">
        <f>Table1[[#This Row],[Fuel Consumption (mmBtu)]]*Table1[[#This Row],[Emission Factor (kg CO2/ mmBtu)]]*10^3</f>
        <v>59631781266.539993</v>
      </c>
      <c r="U356" s="3">
        <f>Table1[[#This Row],[Emissions (g CO2)]]/(Table1[[#This Row],[Generation (TWh)]]*10^9)</f>
        <v>584.19060000000002</v>
      </c>
    </row>
    <row r="357" spans="1:21" x14ac:dyDescent="0.35">
      <c r="A357" t="s">
        <v>79</v>
      </c>
      <c r="B357" t="s">
        <v>3239</v>
      </c>
      <c r="C357" t="str">
        <f>SUBSTITUTE(Table1[[#This Row],[Fuel]],", ",",")</f>
        <v>fossil gas: natural gas</v>
      </c>
      <c r="D357" t="s">
        <v>3239</v>
      </c>
      <c r="H357" t="s">
        <v>3436</v>
      </c>
      <c r="I357">
        <v>29.5</v>
      </c>
      <c r="J357" t="s">
        <v>3446</v>
      </c>
      <c r="K357">
        <v>2015</v>
      </c>
      <c r="L357" t="s">
        <v>29</v>
      </c>
      <c r="M357" t="s">
        <v>29</v>
      </c>
      <c r="N357">
        <v>-20.777080000000002</v>
      </c>
      <c r="O357">
        <v>115.461583</v>
      </c>
      <c r="P357" t="s">
        <v>3460</v>
      </c>
      <c r="Q357" s="3">
        <f>Table1[[#This Row],[Capacity (MW)]]*0.395*8760*10^-6</f>
        <v>0.10207589999999998</v>
      </c>
      <c r="R357" s="3" cm="1">
        <f t="array" ref="R357">AVERAGE(VLOOKUP(_xlfn.TEXTSPLIT(Table1[[#This Row],[Fuel (no space after comma)]], ","), FuelList_Final_EF!$A$2:$B$65, 2, FALSE))</f>
        <v>53.06</v>
      </c>
      <c r="S357" s="3">
        <f>Table1[[#This Row],[Generation (TWh)]]*10^9*VLOOKUP(Table1[[#This Row],[Turbine/Engine Technology]],Technology_HR!$A$2:$B$11,2,FALSE)*10^-6</f>
        <v>1123855.6589999998</v>
      </c>
      <c r="T357" s="5">
        <f>Table1[[#This Row],[Fuel Consumption (mmBtu)]]*Table1[[#This Row],[Emission Factor (kg CO2/ mmBtu)]]*10^3</f>
        <v>59631781266.539993</v>
      </c>
      <c r="U357" s="3">
        <f>Table1[[#This Row],[Emissions (g CO2)]]/(Table1[[#This Row],[Generation (TWh)]]*10^9)</f>
        <v>584.19060000000002</v>
      </c>
    </row>
    <row r="358" spans="1:21" x14ac:dyDescent="0.35">
      <c r="A358" t="s">
        <v>80</v>
      </c>
      <c r="B358" t="s">
        <v>3259</v>
      </c>
      <c r="C358" t="str">
        <f>SUBSTITUTE(Table1[[#This Row],[Fuel]],", ",",")</f>
        <v>fossil gas: coalbed methane</v>
      </c>
      <c r="D358" t="s">
        <v>3259</v>
      </c>
      <c r="H358" t="s">
        <v>3436</v>
      </c>
      <c r="I358">
        <v>188</v>
      </c>
      <c r="J358" t="s">
        <v>3446</v>
      </c>
      <c r="K358">
        <v>2006</v>
      </c>
      <c r="L358" t="s">
        <v>29</v>
      </c>
      <c r="M358">
        <v>2046</v>
      </c>
      <c r="N358">
        <v>-27.110900000000001</v>
      </c>
      <c r="O358">
        <v>150.90530000000001</v>
      </c>
      <c r="P358" t="s">
        <v>3460</v>
      </c>
      <c r="Q358" s="3">
        <f>Table1[[#This Row],[Capacity (MW)]]*0.395*8760*10^-6</f>
        <v>0.65051760000000003</v>
      </c>
      <c r="R358" s="3" cm="1">
        <f t="array" ref="R358">AVERAGE(VLOOKUP(_xlfn.TEXTSPLIT(Table1[[#This Row],[Fuel (no space after comma)]], ","), FuelList_Final_EF!$A$2:$B$65, 2, FALSE))</f>
        <v>53.06</v>
      </c>
      <c r="S358" s="3">
        <f>Table1[[#This Row],[Generation (TWh)]]*10^9*VLOOKUP(Table1[[#This Row],[Turbine/Engine Technology]],Technology_HR!$A$2:$B$11,2,FALSE)*10^-6</f>
        <v>7162198.7759999996</v>
      </c>
      <c r="T358" s="5">
        <f>Table1[[#This Row],[Fuel Consumption (mmBtu)]]*Table1[[#This Row],[Emission Factor (kg CO2/ mmBtu)]]*10^3</f>
        <v>380026267054.56</v>
      </c>
      <c r="U358" s="3">
        <f>Table1[[#This Row],[Emissions (g CO2)]]/(Table1[[#This Row],[Generation (TWh)]]*10^9)</f>
        <v>584.19060000000002</v>
      </c>
    </row>
    <row r="359" spans="1:21" x14ac:dyDescent="0.35">
      <c r="A359" t="s">
        <v>80</v>
      </c>
      <c r="B359" t="s">
        <v>3259</v>
      </c>
      <c r="C359" t="str">
        <f>SUBSTITUTE(Table1[[#This Row],[Fuel]],", ",",")</f>
        <v>fossil gas: coalbed methane</v>
      </c>
      <c r="D359" t="s">
        <v>3259</v>
      </c>
      <c r="H359" t="s">
        <v>3436</v>
      </c>
      <c r="I359">
        <v>188</v>
      </c>
      <c r="J359" t="s">
        <v>3446</v>
      </c>
      <c r="K359">
        <v>2006</v>
      </c>
      <c r="L359" t="s">
        <v>29</v>
      </c>
      <c r="M359">
        <v>2046</v>
      </c>
      <c r="N359">
        <v>-27.110900000000001</v>
      </c>
      <c r="O359">
        <v>150.90530000000001</v>
      </c>
      <c r="P359" t="s">
        <v>3460</v>
      </c>
      <c r="Q359" s="3">
        <f>Table1[[#This Row],[Capacity (MW)]]*0.395*8760*10^-6</f>
        <v>0.65051760000000003</v>
      </c>
      <c r="R359" s="3" cm="1">
        <f t="array" ref="R359">AVERAGE(VLOOKUP(_xlfn.TEXTSPLIT(Table1[[#This Row],[Fuel (no space after comma)]], ","), FuelList_Final_EF!$A$2:$B$65, 2, FALSE))</f>
        <v>53.06</v>
      </c>
      <c r="S359" s="3">
        <f>Table1[[#This Row],[Generation (TWh)]]*10^9*VLOOKUP(Table1[[#This Row],[Turbine/Engine Technology]],Technology_HR!$A$2:$B$11,2,FALSE)*10^-6</f>
        <v>7162198.7759999996</v>
      </c>
      <c r="T359" s="5">
        <f>Table1[[#This Row],[Fuel Consumption (mmBtu)]]*Table1[[#This Row],[Emission Factor (kg CO2/ mmBtu)]]*10^3</f>
        <v>380026267054.56</v>
      </c>
      <c r="U359" s="3">
        <f>Table1[[#This Row],[Emissions (g CO2)]]/(Table1[[#This Row],[Generation (TWh)]]*10^9)</f>
        <v>584.19060000000002</v>
      </c>
    </row>
    <row r="360" spans="1:21" x14ac:dyDescent="0.35">
      <c r="A360" t="s">
        <v>80</v>
      </c>
      <c r="B360" t="s">
        <v>3259</v>
      </c>
      <c r="C360" t="str">
        <f>SUBSTITUTE(Table1[[#This Row],[Fuel]],", ",",")</f>
        <v>fossil gas: coalbed methane</v>
      </c>
      <c r="D360" t="s">
        <v>3259</v>
      </c>
      <c r="H360" t="s">
        <v>3436</v>
      </c>
      <c r="I360">
        <v>188</v>
      </c>
      <c r="J360" t="s">
        <v>3446</v>
      </c>
      <c r="K360">
        <v>2006</v>
      </c>
      <c r="L360" t="s">
        <v>29</v>
      </c>
      <c r="M360">
        <v>2046</v>
      </c>
      <c r="N360">
        <v>-27.110900000000001</v>
      </c>
      <c r="O360">
        <v>150.90530000000001</v>
      </c>
      <c r="P360" t="s">
        <v>3460</v>
      </c>
      <c r="Q360" s="3">
        <f>Table1[[#This Row],[Capacity (MW)]]*0.395*8760*10^-6</f>
        <v>0.65051760000000003</v>
      </c>
      <c r="R360" s="3" cm="1">
        <f t="array" ref="R360">AVERAGE(VLOOKUP(_xlfn.TEXTSPLIT(Table1[[#This Row],[Fuel (no space after comma)]], ","), FuelList_Final_EF!$A$2:$B$65, 2, FALSE))</f>
        <v>53.06</v>
      </c>
      <c r="S360" s="3">
        <f>Table1[[#This Row],[Generation (TWh)]]*10^9*VLOOKUP(Table1[[#This Row],[Turbine/Engine Technology]],Technology_HR!$A$2:$B$11,2,FALSE)*10^-6</f>
        <v>7162198.7759999996</v>
      </c>
      <c r="T360" s="5">
        <f>Table1[[#This Row],[Fuel Consumption (mmBtu)]]*Table1[[#This Row],[Emission Factor (kg CO2/ mmBtu)]]*10^3</f>
        <v>380026267054.56</v>
      </c>
      <c r="U360" s="3">
        <f>Table1[[#This Row],[Emissions (g CO2)]]/(Table1[[#This Row],[Generation (TWh)]]*10^9)</f>
        <v>584.19060000000002</v>
      </c>
    </row>
    <row r="361" spans="1:21" x14ac:dyDescent="0.35">
      <c r="A361" t="s">
        <v>81</v>
      </c>
      <c r="B361" t="s">
        <v>3259</v>
      </c>
      <c r="C361" t="str">
        <f>SUBSTITUTE(Table1[[#This Row],[Fuel]],", ",",")</f>
        <v>fossil gas: coalbed methane</v>
      </c>
      <c r="D361" t="s">
        <v>3259</v>
      </c>
      <c r="H361" t="s">
        <v>3436</v>
      </c>
      <c r="I361">
        <v>173</v>
      </c>
      <c r="J361" t="s">
        <v>3446</v>
      </c>
      <c r="K361">
        <v>2009</v>
      </c>
      <c r="L361" t="s">
        <v>29</v>
      </c>
      <c r="M361">
        <v>2049</v>
      </c>
      <c r="N361">
        <v>-27.1128</v>
      </c>
      <c r="O361">
        <v>150.9049</v>
      </c>
      <c r="P361" t="s">
        <v>3460</v>
      </c>
      <c r="Q361" s="3">
        <f>Table1[[#This Row],[Capacity (MW)]]*0.395*8760*10^-6</f>
        <v>0.59861460000000011</v>
      </c>
      <c r="R361" s="3" cm="1">
        <f t="array" ref="R361">AVERAGE(VLOOKUP(_xlfn.TEXTSPLIT(Table1[[#This Row],[Fuel (no space after comma)]], ","), FuelList_Final_EF!$A$2:$B$65, 2, FALSE))</f>
        <v>53.06</v>
      </c>
      <c r="S361" s="3">
        <f>Table1[[#This Row],[Generation (TWh)]]*10^9*VLOOKUP(Table1[[#This Row],[Turbine/Engine Technology]],Technology_HR!$A$2:$B$11,2,FALSE)*10^-6</f>
        <v>6590746.7460000003</v>
      </c>
      <c r="T361" s="5">
        <f>Table1[[#This Row],[Fuel Consumption (mmBtu)]]*Table1[[#This Row],[Emission Factor (kg CO2/ mmBtu)]]*10^3</f>
        <v>349705022342.76001</v>
      </c>
      <c r="U361" s="3">
        <f>Table1[[#This Row],[Emissions (g CO2)]]/(Table1[[#This Row],[Generation (TWh)]]*10^9)</f>
        <v>584.1905999999999</v>
      </c>
    </row>
    <row r="362" spans="1:21" x14ac:dyDescent="0.35">
      <c r="A362" t="s">
        <v>81</v>
      </c>
      <c r="B362" t="s">
        <v>3259</v>
      </c>
      <c r="C362" t="str">
        <f>SUBSTITUTE(Table1[[#This Row],[Fuel]],", ",",")</f>
        <v>fossil gas: coalbed methane</v>
      </c>
      <c r="D362" t="s">
        <v>3259</v>
      </c>
      <c r="H362" t="s">
        <v>3436</v>
      </c>
      <c r="I362">
        <v>173</v>
      </c>
      <c r="J362" t="s">
        <v>3446</v>
      </c>
      <c r="K362">
        <v>2009</v>
      </c>
      <c r="L362" t="s">
        <v>29</v>
      </c>
      <c r="M362">
        <v>2049</v>
      </c>
      <c r="N362">
        <v>-27.1128</v>
      </c>
      <c r="O362">
        <v>150.9049</v>
      </c>
      <c r="P362" t="s">
        <v>3460</v>
      </c>
      <c r="Q362" s="3">
        <f>Table1[[#This Row],[Capacity (MW)]]*0.395*8760*10^-6</f>
        <v>0.59861460000000011</v>
      </c>
      <c r="R362" s="3" cm="1">
        <f t="array" ref="R362">AVERAGE(VLOOKUP(_xlfn.TEXTSPLIT(Table1[[#This Row],[Fuel (no space after comma)]], ","), FuelList_Final_EF!$A$2:$B$65, 2, FALSE))</f>
        <v>53.06</v>
      </c>
      <c r="S362" s="3">
        <f>Table1[[#This Row],[Generation (TWh)]]*10^9*VLOOKUP(Table1[[#This Row],[Turbine/Engine Technology]],Technology_HR!$A$2:$B$11,2,FALSE)*10^-6</f>
        <v>6590746.7460000003</v>
      </c>
      <c r="T362" s="5">
        <f>Table1[[#This Row],[Fuel Consumption (mmBtu)]]*Table1[[#This Row],[Emission Factor (kg CO2/ mmBtu)]]*10^3</f>
        <v>349705022342.76001</v>
      </c>
      <c r="U362" s="3">
        <f>Table1[[#This Row],[Emissions (g CO2)]]/(Table1[[#This Row],[Generation (TWh)]]*10^9)</f>
        <v>584.1905999999999</v>
      </c>
    </row>
    <row r="363" spans="1:21" x14ac:dyDescent="0.35">
      <c r="A363" t="s">
        <v>81</v>
      </c>
      <c r="B363" t="s">
        <v>3259</v>
      </c>
      <c r="C363" t="str">
        <f>SUBSTITUTE(Table1[[#This Row],[Fuel]],", ",",")</f>
        <v>fossil gas: coalbed methane</v>
      </c>
      <c r="D363" t="s">
        <v>3259</v>
      </c>
      <c r="H363" t="s">
        <v>3436</v>
      </c>
      <c r="I363">
        <v>173</v>
      </c>
      <c r="J363" t="s">
        <v>3446</v>
      </c>
      <c r="K363">
        <v>2009</v>
      </c>
      <c r="L363" t="s">
        <v>29</v>
      </c>
      <c r="M363">
        <v>2049</v>
      </c>
      <c r="N363">
        <v>-27.1128</v>
      </c>
      <c r="O363">
        <v>150.9049</v>
      </c>
      <c r="P363" t="s">
        <v>3460</v>
      </c>
      <c r="Q363" s="3">
        <f>Table1[[#This Row],[Capacity (MW)]]*0.395*8760*10^-6</f>
        <v>0.59861460000000011</v>
      </c>
      <c r="R363" s="3" cm="1">
        <f t="array" ref="R363">AVERAGE(VLOOKUP(_xlfn.TEXTSPLIT(Table1[[#This Row],[Fuel (no space after comma)]], ","), FuelList_Final_EF!$A$2:$B$65, 2, FALSE))</f>
        <v>53.06</v>
      </c>
      <c r="S363" s="3">
        <f>Table1[[#This Row],[Generation (TWh)]]*10^9*VLOOKUP(Table1[[#This Row],[Turbine/Engine Technology]],Technology_HR!$A$2:$B$11,2,FALSE)*10^-6</f>
        <v>6590746.7460000003</v>
      </c>
      <c r="T363" s="5">
        <f>Table1[[#This Row],[Fuel Consumption (mmBtu)]]*Table1[[#This Row],[Emission Factor (kg CO2/ mmBtu)]]*10^3</f>
        <v>349705022342.76001</v>
      </c>
      <c r="U363" s="3">
        <f>Table1[[#This Row],[Emissions (g CO2)]]/(Table1[[#This Row],[Generation (TWh)]]*10^9)</f>
        <v>584.1905999999999</v>
      </c>
    </row>
    <row r="364" spans="1:21" x14ac:dyDescent="0.35">
      <c r="A364" t="s">
        <v>82</v>
      </c>
      <c r="B364" t="s">
        <v>3239</v>
      </c>
      <c r="C364" t="str">
        <f>SUBSTITUTE(Table1[[#This Row],[Fuel]],", ",",")</f>
        <v>fossil gas: natural gas</v>
      </c>
      <c r="D364" t="s">
        <v>3239</v>
      </c>
      <c r="H364" t="s">
        <v>3436</v>
      </c>
      <c r="I364">
        <v>750</v>
      </c>
      <c r="J364" t="s">
        <v>3450</v>
      </c>
      <c r="K364" t="s">
        <v>29</v>
      </c>
      <c r="L364" t="s">
        <v>29</v>
      </c>
      <c r="M364" t="s">
        <v>29</v>
      </c>
      <c r="N364">
        <v>-24.347221999999999</v>
      </c>
      <c r="O364">
        <v>150.61711500000001</v>
      </c>
      <c r="P364" t="s">
        <v>3460</v>
      </c>
      <c r="Q364" s="3">
        <f>Table1[[#This Row],[Capacity (MW)]]*0.395*8760*10^-6</f>
        <v>2.5951499999999998</v>
      </c>
      <c r="R364" s="3" cm="1">
        <f t="array" ref="R364">AVERAGE(VLOOKUP(_xlfn.TEXTSPLIT(Table1[[#This Row],[Fuel (no space after comma)]], ","), FuelList_Final_EF!$A$2:$B$65, 2, FALSE))</f>
        <v>53.06</v>
      </c>
      <c r="S364" s="3">
        <f>Table1[[#This Row],[Generation (TWh)]]*10^9*VLOOKUP(Table1[[#This Row],[Turbine/Engine Technology]],Technology_HR!$A$2:$B$11,2,FALSE)*10^-6</f>
        <v>28572601.5</v>
      </c>
      <c r="T364" s="5">
        <f>Table1[[#This Row],[Fuel Consumption (mmBtu)]]*Table1[[#This Row],[Emission Factor (kg CO2/ mmBtu)]]*10^3</f>
        <v>1516062235590.0002</v>
      </c>
      <c r="U364" s="3">
        <f>Table1[[#This Row],[Emissions (g CO2)]]/(Table1[[#This Row],[Generation (TWh)]]*10^9)</f>
        <v>584.19060000000013</v>
      </c>
    </row>
    <row r="365" spans="1:21" x14ac:dyDescent="0.35">
      <c r="A365" t="s">
        <v>83</v>
      </c>
      <c r="B365" t="s">
        <v>3239</v>
      </c>
      <c r="C365" t="str">
        <f>SUBSTITUTE(Table1[[#This Row],[Fuel]],", ",",")</f>
        <v>fossil gas: natural gas</v>
      </c>
      <c r="D365" t="s">
        <v>3239</v>
      </c>
      <c r="H365" t="s">
        <v>3438</v>
      </c>
      <c r="I365">
        <v>130</v>
      </c>
      <c r="J365" t="s">
        <v>3446</v>
      </c>
      <c r="K365">
        <v>2015</v>
      </c>
      <c r="L365" t="s">
        <v>29</v>
      </c>
      <c r="M365" t="s">
        <v>29</v>
      </c>
      <c r="N365">
        <v>-20.648800000000001</v>
      </c>
      <c r="O365">
        <v>117.1407</v>
      </c>
      <c r="P365" t="s">
        <v>3460</v>
      </c>
      <c r="Q365" s="3">
        <f>Table1[[#This Row],[Capacity (MW)]]*0.395*8760*10^-6</f>
        <v>0.449826</v>
      </c>
      <c r="R365" s="3" cm="1">
        <f t="array" ref="R365">AVERAGE(VLOOKUP(_xlfn.TEXTSPLIT(Table1[[#This Row],[Fuel (no space after comma)]], ","), FuelList_Final_EF!$A$2:$B$65, 2, FALSE))</f>
        <v>53.06</v>
      </c>
      <c r="S365" s="3">
        <f>Table1[[#This Row],[Generation (TWh)]]*10^9*VLOOKUP(Table1[[#This Row],[Turbine/Engine Technology]],Technology_HR!$A$2:$B$11,2,FALSE)*10^-6</f>
        <v>3395736.4739999999</v>
      </c>
      <c r="T365" s="5">
        <f>Table1[[#This Row],[Fuel Consumption (mmBtu)]]*Table1[[#This Row],[Emission Factor (kg CO2/ mmBtu)]]*10^3</f>
        <v>180177777310.44</v>
      </c>
      <c r="U365" s="3">
        <f>Table1[[#This Row],[Emissions (g CO2)]]/(Table1[[#This Row],[Generation (TWh)]]*10^9)</f>
        <v>400.54993999999999</v>
      </c>
    </row>
    <row r="366" spans="1:21" x14ac:dyDescent="0.35">
      <c r="A366" t="s">
        <v>84</v>
      </c>
      <c r="B366" t="s">
        <v>3239</v>
      </c>
      <c r="C366" t="str">
        <f>SUBSTITUTE(Table1[[#This Row],[Fuel]],", ",",")</f>
        <v>fossil gas: natural gas</v>
      </c>
      <c r="D366" t="s">
        <v>3239</v>
      </c>
      <c r="H366" t="s">
        <v>3436</v>
      </c>
      <c r="I366">
        <v>58</v>
      </c>
      <c r="J366" t="s">
        <v>3446</v>
      </c>
      <c r="K366">
        <v>2011</v>
      </c>
      <c r="L366" t="s">
        <v>29</v>
      </c>
      <c r="M366" t="s">
        <v>29</v>
      </c>
      <c r="N366">
        <v>-12.555</v>
      </c>
      <c r="O366">
        <v>130.8665</v>
      </c>
      <c r="P366" t="s">
        <v>3460</v>
      </c>
      <c r="Q366" s="3">
        <f>Table1[[#This Row],[Capacity (MW)]]*0.395*8760*10^-6</f>
        <v>0.2006916</v>
      </c>
      <c r="R366" s="3" cm="1">
        <f t="array" ref="R366">AVERAGE(VLOOKUP(_xlfn.TEXTSPLIT(Table1[[#This Row],[Fuel (no space after comma)]], ","), FuelList_Final_EF!$A$2:$B$65, 2, FALSE))</f>
        <v>53.06</v>
      </c>
      <c r="S366" s="3">
        <f>Table1[[#This Row],[Generation (TWh)]]*10^9*VLOOKUP(Table1[[#This Row],[Turbine/Engine Technology]],Technology_HR!$A$2:$B$11,2,FALSE)*10^-6</f>
        <v>2209614.5159999998</v>
      </c>
      <c r="T366" s="5">
        <f>Table1[[#This Row],[Fuel Consumption (mmBtu)]]*Table1[[#This Row],[Emission Factor (kg CO2/ mmBtu)]]*10^3</f>
        <v>117242146218.96001</v>
      </c>
      <c r="U366" s="3">
        <f>Table1[[#This Row],[Emissions (g CO2)]]/(Table1[[#This Row],[Generation (TWh)]]*10^9)</f>
        <v>584.19060000000002</v>
      </c>
    </row>
    <row r="367" spans="1:21" x14ac:dyDescent="0.35">
      <c r="A367" t="s">
        <v>84</v>
      </c>
      <c r="B367" t="s">
        <v>3239</v>
      </c>
      <c r="C367" t="str">
        <f>SUBSTITUTE(Table1[[#This Row],[Fuel]],", ",",")</f>
        <v>fossil gas: natural gas</v>
      </c>
      <c r="D367" t="s">
        <v>3239</v>
      </c>
      <c r="H367" t="s">
        <v>3436</v>
      </c>
      <c r="I367">
        <v>58</v>
      </c>
      <c r="J367" t="s">
        <v>3446</v>
      </c>
      <c r="K367">
        <v>2011</v>
      </c>
      <c r="L367" t="s">
        <v>29</v>
      </c>
      <c r="M367" t="s">
        <v>29</v>
      </c>
      <c r="N367">
        <v>-12.555</v>
      </c>
      <c r="O367">
        <v>130.8665</v>
      </c>
      <c r="P367" t="s">
        <v>3460</v>
      </c>
      <c r="Q367" s="3">
        <f>Table1[[#This Row],[Capacity (MW)]]*0.395*8760*10^-6</f>
        <v>0.2006916</v>
      </c>
      <c r="R367" s="3" cm="1">
        <f t="array" ref="R367">AVERAGE(VLOOKUP(_xlfn.TEXTSPLIT(Table1[[#This Row],[Fuel (no space after comma)]], ","), FuelList_Final_EF!$A$2:$B$65, 2, FALSE))</f>
        <v>53.06</v>
      </c>
      <c r="S367" s="3">
        <f>Table1[[#This Row],[Generation (TWh)]]*10^9*VLOOKUP(Table1[[#This Row],[Turbine/Engine Technology]],Technology_HR!$A$2:$B$11,2,FALSE)*10^-6</f>
        <v>2209614.5159999998</v>
      </c>
      <c r="T367" s="5">
        <f>Table1[[#This Row],[Fuel Consumption (mmBtu)]]*Table1[[#This Row],[Emission Factor (kg CO2/ mmBtu)]]*10^3</f>
        <v>117242146218.96001</v>
      </c>
      <c r="U367" s="3">
        <f>Table1[[#This Row],[Emissions (g CO2)]]/(Table1[[#This Row],[Generation (TWh)]]*10^9)</f>
        <v>584.19060000000002</v>
      </c>
    </row>
    <row r="368" spans="1:21" x14ac:dyDescent="0.35">
      <c r="A368" t="s">
        <v>84</v>
      </c>
      <c r="B368" t="s">
        <v>3239</v>
      </c>
      <c r="C368" t="str">
        <f>SUBSTITUTE(Table1[[#This Row],[Fuel]],", ",",")</f>
        <v>fossil gas: natural gas</v>
      </c>
      <c r="D368" t="s">
        <v>3239</v>
      </c>
      <c r="H368" t="s">
        <v>3438</v>
      </c>
      <c r="I368">
        <v>105</v>
      </c>
      <c r="J368" t="s">
        <v>3446</v>
      </c>
      <c r="K368">
        <v>1987</v>
      </c>
      <c r="L368" t="s">
        <v>29</v>
      </c>
      <c r="M368" t="s">
        <v>29</v>
      </c>
      <c r="N368">
        <v>-12.555</v>
      </c>
      <c r="O368">
        <v>130.8665</v>
      </c>
      <c r="P368" t="s">
        <v>3460</v>
      </c>
      <c r="Q368" s="3">
        <f>Table1[[#This Row],[Capacity (MW)]]*0.395*8760*10^-6</f>
        <v>0.36332100000000001</v>
      </c>
      <c r="R368" s="3" cm="1">
        <f t="array" ref="R368">AVERAGE(VLOOKUP(_xlfn.TEXTSPLIT(Table1[[#This Row],[Fuel (no space after comma)]], ","), FuelList_Final_EF!$A$2:$B$65, 2, FALSE))</f>
        <v>53.06</v>
      </c>
      <c r="S368" s="3">
        <f>Table1[[#This Row],[Generation (TWh)]]*10^9*VLOOKUP(Table1[[#This Row],[Turbine/Engine Technology]],Technology_HR!$A$2:$B$11,2,FALSE)*10^-6</f>
        <v>2742710.2289999998</v>
      </c>
      <c r="T368" s="5">
        <f>Table1[[#This Row],[Fuel Consumption (mmBtu)]]*Table1[[#This Row],[Emission Factor (kg CO2/ mmBtu)]]*10^3</f>
        <v>145528204750.73999</v>
      </c>
      <c r="U368" s="3">
        <f>Table1[[#This Row],[Emissions (g CO2)]]/(Table1[[#This Row],[Generation (TWh)]]*10^9)</f>
        <v>400.54993999999999</v>
      </c>
    </row>
    <row r="369" spans="1:21" x14ac:dyDescent="0.35">
      <c r="A369" t="s">
        <v>85</v>
      </c>
      <c r="B369" t="s">
        <v>3239</v>
      </c>
      <c r="C369" t="str">
        <f>SUBSTITUTE(Table1[[#This Row],[Fuel]],", ",",")</f>
        <v>fossil gas: natural gas</v>
      </c>
      <c r="D369" t="s">
        <v>3239</v>
      </c>
      <c r="H369" t="s">
        <v>3438</v>
      </c>
      <c r="I369">
        <v>240</v>
      </c>
      <c r="J369" t="s">
        <v>3446</v>
      </c>
      <c r="K369">
        <v>2003</v>
      </c>
      <c r="L369" t="s">
        <v>29</v>
      </c>
      <c r="M369" t="s">
        <v>29</v>
      </c>
      <c r="N369">
        <v>-32.200099999999999</v>
      </c>
      <c r="O369">
        <v>115.77370000000001</v>
      </c>
      <c r="P369" t="s">
        <v>3460</v>
      </c>
      <c r="Q369" s="3">
        <f>Table1[[#This Row],[Capacity (MW)]]*0.395*8760*10^-6</f>
        <v>0.83044800000000008</v>
      </c>
      <c r="R369" s="3" cm="1">
        <f t="array" ref="R369">AVERAGE(VLOOKUP(_xlfn.TEXTSPLIT(Table1[[#This Row],[Fuel (no space after comma)]], ","), FuelList_Final_EF!$A$2:$B$65, 2, FALSE))</f>
        <v>53.06</v>
      </c>
      <c r="S369" s="3">
        <f>Table1[[#This Row],[Generation (TWh)]]*10^9*VLOOKUP(Table1[[#This Row],[Turbine/Engine Technology]],Technology_HR!$A$2:$B$11,2,FALSE)*10^-6</f>
        <v>6269051.9520000005</v>
      </c>
      <c r="T369" s="5">
        <f>Table1[[#This Row],[Fuel Consumption (mmBtu)]]*Table1[[#This Row],[Emission Factor (kg CO2/ mmBtu)]]*10^3</f>
        <v>332635896573.12006</v>
      </c>
      <c r="U369" s="3">
        <f>Table1[[#This Row],[Emissions (g CO2)]]/(Table1[[#This Row],[Generation (TWh)]]*10^9)</f>
        <v>400.54993999999999</v>
      </c>
    </row>
    <row r="370" spans="1:21" x14ac:dyDescent="0.35">
      <c r="A370" t="s">
        <v>73</v>
      </c>
      <c r="B370" t="s">
        <v>3239</v>
      </c>
      <c r="C370" t="str">
        <f>SUBSTITUTE(Table1[[#This Row],[Fuel]],", ",",")</f>
        <v>fossil gas: natural gas</v>
      </c>
      <c r="D370" t="s">
        <v>3239</v>
      </c>
      <c r="H370" t="s">
        <v>3436</v>
      </c>
      <c r="I370">
        <v>181</v>
      </c>
      <c r="J370" t="s">
        <v>3446</v>
      </c>
      <c r="K370">
        <v>2009</v>
      </c>
      <c r="L370" t="s">
        <v>29</v>
      </c>
      <c r="M370">
        <v>2070</v>
      </c>
      <c r="N370">
        <v>-33.209893999999998</v>
      </c>
      <c r="O370">
        <v>151.542652</v>
      </c>
      <c r="P370" t="s">
        <v>3460</v>
      </c>
      <c r="Q370" s="3">
        <f>Table1[[#This Row],[Capacity (MW)]]*0.395*8760*10^-6</f>
        <v>0.62629620000000008</v>
      </c>
      <c r="R370" s="3" cm="1">
        <f t="array" ref="R370">AVERAGE(VLOOKUP(_xlfn.TEXTSPLIT(Table1[[#This Row],[Fuel (no space after comma)]], ","), FuelList_Final_EF!$A$2:$B$65, 2, FALSE))</f>
        <v>53.06</v>
      </c>
      <c r="S370" s="3">
        <f>Table1[[#This Row],[Generation (TWh)]]*10^9*VLOOKUP(Table1[[#This Row],[Turbine/Engine Technology]],Technology_HR!$A$2:$B$11,2,FALSE)*10^-6</f>
        <v>6895521.1620000005</v>
      </c>
      <c r="T370" s="5">
        <f>Table1[[#This Row],[Fuel Consumption (mmBtu)]]*Table1[[#This Row],[Emission Factor (kg CO2/ mmBtu)]]*10^3</f>
        <v>365876352855.72003</v>
      </c>
      <c r="U370" s="3">
        <f>Table1[[#This Row],[Emissions (g CO2)]]/(Table1[[#This Row],[Generation (TWh)]]*10^9)</f>
        <v>584.1905999999999</v>
      </c>
    </row>
    <row r="371" spans="1:21" x14ac:dyDescent="0.35">
      <c r="A371" t="s">
        <v>73</v>
      </c>
      <c r="B371" t="s">
        <v>3239</v>
      </c>
      <c r="C371" t="str">
        <f>SUBSTITUTE(Table1[[#This Row],[Fuel]],", ",",")</f>
        <v>fossil gas: natural gas</v>
      </c>
      <c r="D371" t="s">
        <v>3239</v>
      </c>
      <c r="H371" t="s">
        <v>3436</v>
      </c>
      <c r="I371">
        <v>181</v>
      </c>
      <c r="J371" t="s">
        <v>3446</v>
      </c>
      <c r="K371">
        <v>2009</v>
      </c>
      <c r="L371" t="s">
        <v>29</v>
      </c>
      <c r="M371">
        <v>2070</v>
      </c>
      <c r="N371">
        <v>-33.209893999999998</v>
      </c>
      <c r="O371">
        <v>151.542652</v>
      </c>
      <c r="P371" t="s">
        <v>3460</v>
      </c>
      <c r="Q371" s="3">
        <f>Table1[[#This Row],[Capacity (MW)]]*0.395*8760*10^-6</f>
        <v>0.62629620000000008</v>
      </c>
      <c r="R371" s="3" cm="1">
        <f t="array" ref="R371">AVERAGE(VLOOKUP(_xlfn.TEXTSPLIT(Table1[[#This Row],[Fuel (no space after comma)]], ","), FuelList_Final_EF!$A$2:$B$65, 2, FALSE))</f>
        <v>53.06</v>
      </c>
      <c r="S371" s="3">
        <f>Table1[[#This Row],[Generation (TWh)]]*10^9*VLOOKUP(Table1[[#This Row],[Turbine/Engine Technology]],Technology_HR!$A$2:$B$11,2,FALSE)*10^-6</f>
        <v>6895521.1620000005</v>
      </c>
      <c r="T371" s="5">
        <f>Table1[[#This Row],[Fuel Consumption (mmBtu)]]*Table1[[#This Row],[Emission Factor (kg CO2/ mmBtu)]]*10^3</f>
        <v>365876352855.72003</v>
      </c>
      <c r="U371" s="3">
        <f>Table1[[#This Row],[Emissions (g CO2)]]/(Table1[[#This Row],[Generation (TWh)]]*10^9)</f>
        <v>584.1905999999999</v>
      </c>
    </row>
    <row r="372" spans="1:21" x14ac:dyDescent="0.35">
      <c r="A372" t="s">
        <v>73</v>
      </c>
      <c r="B372" t="s">
        <v>3239</v>
      </c>
      <c r="C372" t="str">
        <f>SUBSTITUTE(Table1[[#This Row],[Fuel]],", ",",")</f>
        <v>fossil gas: natural gas</v>
      </c>
      <c r="D372" t="s">
        <v>3239</v>
      </c>
      <c r="H372" t="s">
        <v>3436</v>
      </c>
      <c r="I372">
        <v>181</v>
      </c>
      <c r="J372" t="s">
        <v>3446</v>
      </c>
      <c r="K372">
        <v>2009</v>
      </c>
      <c r="L372" t="s">
        <v>29</v>
      </c>
      <c r="M372">
        <v>2070</v>
      </c>
      <c r="N372">
        <v>-33.209893999999998</v>
      </c>
      <c r="O372">
        <v>151.542652</v>
      </c>
      <c r="P372" t="s">
        <v>3460</v>
      </c>
      <c r="Q372" s="3">
        <f>Table1[[#This Row],[Capacity (MW)]]*0.395*8760*10^-6</f>
        <v>0.62629620000000008</v>
      </c>
      <c r="R372" s="3" cm="1">
        <f t="array" ref="R372">AVERAGE(VLOOKUP(_xlfn.TEXTSPLIT(Table1[[#This Row],[Fuel (no space after comma)]], ","), FuelList_Final_EF!$A$2:$B$65, 2, FALSE))</f>
        <v>53.06</v>
      </c>
      <c r="S372" s="3">
        <f>Table1[[#This Row],[Generation (TWh)]]*10^9*VLOOKUP(Table1[[#This Row],[Turbine/Engine Technology]],Technology_HR!$A$2:$B$11,2,FALSE)*10^-6</f>
        <v>6895521.1620000005</v>
      </c>
      <c r="T372" s="5">
        <f>Table1[[#This Row],[Fuel Consumption (mmBtu)]]*Table1[[#This Row],[Emission Factor (kg CO2/ mmBtu)]]*10^3</f>
        <v>365876352855.72003</v>
      </c>
      <c r="U372" s="3">
        <f>Table1[[#This Row],[Emissions (g CO2)]]/(Table1[[#This Row],[Generation (TWh)]]*10^9)</f>
        <v>584.1905999999999</v>
      </c>
    </row>
    <row r="373" spans="1:21" x14ac:dyDescent="0.35">
      <c r="A373" t="s">
        <v>73</v>
      </c>
      <c r="B373" t="s">
        <v>3239</v>
      </c>
      <c r="C373" t="str">
        <f>SUBSTITUTE(Table1[[#This Row],[Fuel]],", ",",")</f>
        <v>fossil gas: natural gas</v>
      </c>
      <c r="D373" t="s">
        <v>3239</v>
      </c>
      <c r="H373" t="s">
        <v>3436</v>
      </c>
      <c r="I373">
        <v>181</v>
      </c>
      <c r="J373" t="s">
        <v>3446</v>
      </c>
      <c r="K373">
        <v>2009</v>
      </c>
      <c r="L373" t="s">
        <v>29</v>
      </c>
      <c r="M373">
        <v>2070</v>
      </c>
      <c r="N373">
        <v>-33.209893999999998</v>
      </c>
      <c r="O373">
        <v>151.542652</v>
      </c>
      <c r="P373" t="s">
        <v>3460</v>
      </c>
      <c r="Q373" s="3">
        <f>Table1[[#This Row],[Capacity (MW)]]*0.395*8760*10^-6</f>
        <v>0.62629620000000008</v>
      </c>
      <c r="R373" s="3" cm="1">
        <f t="array" ref="R373">AVERAGE(VLOOKUP(_xlfn.TEXTSPLIT(Table1[[#This Row],[Fuel (no space after comma)]], ","), FuelList_Final_EF!$A$2:$B$65, 2, FALSE))</f>
        <v>53.06</v>
      </c>
      <c r="S373" s="3">
        <f>Table1[[#This Row],[Generation (TWh)]]*10^9*VLOOKUP(Table1[[#This Row],[Turbine/Engine Technology]],Technology_HR!$A$2:$B$11,2,FALSE)*10^-6</f>
        <v>6895521.1620000005</v>
      </c>
      <c r="T373" s="5">
        <f>Table1[[#This Row],[Fuel Consumption (mmBtu)]]*Table1[[#This Row],[Emission Factor (kg CO2/ mmBtu)]]*10^3</f>
        <v>365876352855.72003</v>
      </c>
      <c r="U373" s="3">
        <f>Table1[[#This Row],[Emissions (g CO2)]]/(Table1[[#This Row],[Generation (TWh)]]*10^9)</f>
        <v>584.1905999999999</v>
      </c>
    </row>
    <row r="374" spans="1:21" x14ac:dyDescent="0.35">
      <c r="A374" t="s">
        <v>86</v>
      </c>
      <c r="B374" t="s">
        <v>3259</v>
      </c>
      <c r="C374" t="str">
        <f>SUBSTITUTE(Table1[[#This Row],[Fuel]],", ",",")</f>
        <v>fossil gas: coalbed methane</v>
      </c>
      <c r="D374" t="s">
        <v>3259</v>
      </c>
      <c r="H374" t="s">
        <v>3438</v>
      </c>
      <c r="I374">
        <v>140</v>
      </c>
      <c r="J374" t="s">
        <v>3446</v>
      </c>
      <c r="K374">
        <v>2010</v>
      </c>
      <c r="L374" t="s">
        <v>29</v>
      </c>
      <c r="M374">
        <v>2039</v>
      </c>
      <c r="N374">
        <v>-26.668049</v>
      </c>
      <c r="O374">
        <v>150.27003300000001</v>
      </c>
      <c r="P374" t="s">
        <v>3460</v>
      </c>
      <c r="Q374" s="3">
        <f>Table1[[#This Row],[Capacity (MW)]]*0.395*8760*10^-6</f>
        <v>0.48442800000000003</v>
      </c>
      <c r="R374" s="3" cm="1">
        <f t="array" ref="R374">AVERAGE(VLOOKUP(_xlfn.TEXTSPLIT(Table1[[#This Row],[Fuel (no space after comma)]], ","), FuelList_Final_EF!$A$2:$B$65, 2, FALSE))</f>
        <v>53.06</v>
      </c>
      <c r="S374" s="3">
        <f>Table1[[#This Row],[Generation (TWh)]]*10^9*VLOOKUP(Table1[[#This Row],[Turbine/Engine Technology]],Technology_HR!$A$2:$B$11,2,FALSE)*10^-6</f>
        <v>3656946.9720000001</v>
      </c>
      <c r="T374" s="5">
        <f>Table1[[#This Row],[Fuel Consumption (mmBtu)]]*Table1[[#This Row],[Emission Factor (kg CO2/ mmBtu)]]*10^3</f>
        <v>194037606334.32001</v>
      </c>
      <c r="U374" s="3">
        <f>Table1[[#This Row],[Emissions (g CO2)]]/(Table1[[#This Row],[Generation (TWh)]]*10^9)</f>
        <v>400.54993999999999</v>
      </c>
    </row>
    <row r="375" spans="1:21" x14ac:dyDescent="0.35">
      <c r="A375" t="s">
        <v>87</v>
      </c>
      <c r="B375" t="s">
        <v>3242</v>
      </c>
      <c r="C375" t="str">
        <f>SUBSTITUTE(Table1[[#This Row],[Fuel]],", ",",")</f>
        <v>fossil gas: lng</v>
      </c>
      <c r="D375" t="s">
        <v>3242</v>
      </c>
      <c r="H375" t="s">
        <v>3437</v>
      </c>
      <c r="I375">
        <v>219.6</v>
      </c>
      <c r="J375" t="s">
        <v>3444</v>
      </c>
      <c r="K375" t="s">
        <v>29</v>
      </c>
      <c r="L375" t="s">
        <v>29</v>
      </c>
      <c r="M375" t="s">
        <v>29</v>
      </c>
      <c r="N375">
        <v>-37.981940999999999</v>
      </c>
      <c r="O375">
        <v>145.20977500000001</v>
      </c>
      <c r="P375" t="s">
        <v>3460</v>
      </c>
      <c r="Q375" s="3">
        <f>Table1[[#This Row],[Capacity (MW)]]*0.395*8760*10^-6</f>
        <v>0.75985992000000002</v>
      </c>
      <c r="R375" s="3" cm="1">
        <f t="array" ref="R375">AVERAGE(VLOOKUP(_xlfn.TEXTSPLIT(Table1[[#This Row],[Fuel (no space after comma)]], ","), FuelList_Final_EF!$A$2:$B$65, 2, FALSE))</f>
        <v>67.685819715340017</v>
      </c>
      <c r="S375" s="3">
        <f>Table1[[#This Row],[Generation (TWh)]]*10^9*VLOOKUP(Table1[[#This Row],[Turbine/Engine Technology]],Technology_HR!$A$2:$B$11,2,FALSE)*10^-6</f>
        <v>6762753.2879999997</v>
      </c>
      <c r="T375" s="5">
        <f>Table1[[#This Row],[Fuel Consumption (mmBtu)]]*Table1[[#This Row],[Emission Factor (kg CO2/ mmBtu)]]*10^3</f>
        <v>457742499830.89087</v>
      </c>
      <c r="U375" s="3">
        <f>Table1[[#This Row],[Emissions (g CO2)]]/(Table1[[#This Row],[Generation (TWh)]]*10^9)</f>
        <v>602.40379546652605</v>
      </c>
    </row>
    <row r="376" spans="1:21" x14ac:dyDescent="0.35">
      <c r="A376" t="s">
        <v>87</v>
      </c>
      <c r="B376" t="s">
        <v>3242</v>
      </c>
      <c r="C376" t="str">
        <f>SUBSTITUTE(Table1[[#This Row],[Fuel]],", ",",")</f>
        <v>fossil gas: lng</v>
      </c>
      <c r="D376" t="s">
        <v>3242</v>
      </c>
      <c r="H376" t="s">
        <v>3437</v>
      </c>
      <c r="I376">
        <v>109.8</v>
      </c>
      <c r="J376" t="s">
        <v>3444</v>
      </c>
      <c r="K376" t="s">
        <v>29</v>
      </c>
      <c r="L376" t="s">
        <v>29</v>
      </c>
      <c r="M376" t="s">
        <v>29</v>
      </c>
      <c r="N376">
        <v>-37.981940999999999</v>
      </c>
      <c r="O376">
        <v>145.20977500000001</v>
      </c>
      <c r="P376" t="s">
        <v>3460</v>
      </c>
      <c r="Q376" s="3">
        <f>Table1[[#This Row],[Capacity (MW)]]*0.395*8760*10^-6</f>
        <v>0.37992996000000001</v>
      </c>
      <c r="R376" s="3" cm="1">
        <f t="array" ref="R376">AVERAGE(VLOOKUP(_xlfn.TEXTSPLIT(Table1[[#This Row],[Fuel (no space after comma)]], ","), FuelList_Final_EF!$A$2:$B$65, 2, FALSE))</f>
        <v>67.685819715340017</v>
      </c>
      <c r="S376" s="3">
        <f>Table1[[#This Row],[Generation (TWh)]]*10^9*VLOOKUP(Table1[[#This Row],[Turbine/Engine Technology]],Technology_HR!$A$2:$B$11,2,FALSE)*10^-6</f>
        <v>3381376.6439999999</v>
      </c>
      <c r="T376" s="5">
        <f>Table1[[#This Row],[Fuel Consumption (mmBtu)]]*Table1[[#This Row],[Emission Factor (kg CO2/ mmBtu)]]*10^3</f>
        <v>228871249915.44543</v>
      </c>
      <c r="U376" s="3">
        <f>Table1[[#This Row],[Emissions (g CO2)]]/(Table1[[#This Row],[Generation (TWh)]]*10^9)</f>
        <v>602.40379546652605</v>
      </c>
    </row>
    <row r="377" spans="1:21" x14ac:dyDescent="0.35">
      <c r="A377" t="s">
        <v>88</v>
      </c>
      <c r="B377" t="s">
        <v>3259</v>
      </c>
      <c r="C377" t="str">
        <f>SUBSTITUTE(Table1[[#This Row],[Fuel]],", ",",")</f>
        <v>fossil gas: coalbed methane</v>
      </c>
      <c r="D377" t="s">
        <v>3259</v>
      </c>
      <c r="H377" t="s">
        <v>3438</v>
      </c>
      <c r="I377">
        <v>644</v>
      </c>
      <c r="J377" t="s">
        <v>3446</v>
      </c>
      <c r="K377">
        <v>2009</v>
      </c>
      <c r="L377" t="s">
        <v>29</v>
      </c>
      <c r="M377">
        <v>2045</v>
      </c>
      <c r="N377">
        <v>-27.116900000000001</v>
      </c>
      <c r="O377">
        <v>150.89420000000001</v>
      </c>
      <c r="P377" t="s">
        <v>3460</v>
      </c>
      <c r="Q377" s="3">
        <f>Table1[[#This Row],[Capacity (MW)]]*0.395*8760*10^-6</f>
        <v>2.2283688000000001</v>
      </c>
      <c r="R377" s="3" cm="1">
        <f t="array" ref="R377">AVERAGE(VLOOKUP(_xlfn.TEXTSPLIT(Table1[[#This Row],[Fuel (no space after comma)]], ","), FuelList_Final_EF!$A$2:$B$65, 2, FALSE))</f>
        <v>53.06</v>
      </c>
      <c r="S377" s="3">
        <f>Table1[[#This Row],[Generation (TWh)]]*10^9*VLOOKUP(Table1[[#This Row],[Turbine/Engine Technology]],Technology_HR!$A$2:$B$11,2,FALSE)*10^-6</f>
        <v>16821956.071199998</v>
      </c>
      <c r="T377" s="5">
        <f>Table1[[#This Row],[Fuel Consumption (mmBtu)]]*Table1[[#This Row],[Emission Factor (kg CO2/ mmBtu)]]*10^3</f>
        <v>892572989137.87195</v>
      </c>
      <c r="U377" s="3">
        <f>Table1[[#This Row],[Emissions (g CO2)]]/(Table1[[#This Row],[Generation (TWh)]]*10^9)</f>
        <v>400.54993999999999</v>
      </c>
    </row>
    <row r="378" spans="1:21" x14ac:dyDescent="0.35">
      <c r="A378" t="s">
        <v>87</v>
      </c>
      <c r="B378" t="s">
        <v>3239</v>
      </c>
      <c r="C378" t="str">
        <f>SUBSTITUTE(Table1[[#This Row],[Fuel]],", ",",")</f>
        <v>fossil gas: natural gas</v>
      </c>
      <c r="D378" t="s">
        <v>3239</v>
      </c>
      <c r="H378" t="s">
        <v>3438</v>
      </c>
      <c r="I378">
        <v>121</v>
      </c>
      <c r="J378" t="s">
        <v>3446</v>
      </c>
      <c r="K378">
        <v>2014</v>
      </c>
      <c r="L378" t="s">
        <v>29</v>
      </c>
      <c r="M378" t="s">
        <v>29</v>
      </c>
      <c r="N378">
        <v>-20.784184</v>
      </c>
      <c r="O378">
        <v>139.48320000000001</v>
      </c>
      <c r="P378" t="s">
        <v>3460</v>
      </c>
      <c r="Q378" s="3">
        <f>Table1[[#This Row],[Capacity (MW)]]*0.395*8760*10^-6</f>
        <v>0.41868420000000001</v>
      </c>
      <c r="R378" s="3" cm="1">
        <f t="array" ref="R378">AVERAGE(VLOOKUP(_xlfn.TEXTSPLIT(Table1[[#This Row],[Fuel (no space after comma)]], ","), FuelList_Final_EF!$A$2:$B$65, 2, FALSE))</f>
        <v>53.06</v>
      </c>
      <c r="S378" s="3">
        <f>Table1[[#This Row],[Generation (TWh)]]*10^9*VLOOKUP(Table1[[#This Row],[Turbine/Engine Technology]],Technology_HR!$A$2:$B$11,2,FALSE)*10^-6</f>
        <v>3160647.0257999999</v>
      </c>
      <c r="T378" s="5">
        <f>Table1[[#This Row],[Fuel Consumption (mmBtu)]]*Table1[[#This Row],[Emission Factor (kg CO2/ mmBtu)]]*10^3</f>
        <v>167703931188.948</v>
      </c>
      <c r="U378" s="3">
        <f>Table1[[#This Row],[Emissions (g CO2)]]/(Table1[[#This Row],[Generation (TWh)]]*10^9)</f>
        <v>400.54993999999999</v>
      </c>
    </row>
    <row r="379" spans="1:21" x14ac:dyDescent="0.35">
      <c r="A379" t="s">
        <v>87</v>
      </c>
      <c r="B379" t="s">
        <v>3239</v>
      </c>
      <c r="C379" t="str">
        <f>SUBSTITUTE(Table1[[#This Row],[Fuel]],", ",",")</f>
        <v>fossil gas: natural gas</v>
      </c>
      <c r="D379" t="s">
        <v>3239</v>
      </c>
      <c r="H379" t="s">
        <v>3438</v>
      </c>
      <c r="I379">
        <v>121</v>
      </c>
      <c r="J379" t="s">
        <v>3446</v>
      </c>
      <c r="K379">
        <v>2014</v>
      </c>
      <c r="L379" t="s">
        <v>29</v>
      </c>
      <c r="M379" t="s">
        <v>29</v>
      </c>
      <c r="N379">
        <v>-20.784184</v>
      </c>
      <c r="O379">
        <v>139.48320000000001</v>
      </c>
      <c r="P379" t="s">
        <v>3460</v>
      </c>
      <c r="Q379" s="3">
        <f>Table1[[#This Row],[Capacity (MW)]]*0.395*8760*10^-6</f>
        <v>0.41868420000000001</v>
      </c>
      <c r="R379" s="3" cm="1">
        <f t="array" ref="R379">AVERAGE(VLOOKUP(_xlfn.TEXTSPLIT(Table1[[#This Row],[Fuel (no space after comma)]], ","), FuelList_Final_EF!$A$2:$B$65, 2, FALSE))</f>
        <v>53.06</v>
      </c>
      <c r="S379" s="3">
        <f>Table1[[#This Row],[Generation (TWh)]]*10^9*VLOOKUP(Table1[[#This Row],[Turbine/Engine Technology]],Technology_HR!$A$2:$B$11,2,FALSE)*10^-6</f>
        <v>3160647.0257999999</v>
      </c>
      <c r="T379" s="5">
        <f>Table1[[#This Row],[Fuel Consumption (mmBtu)]]*Table1[[#This Row],[Emission Factor (kg CO2/ mmBtu)]]*10^3</f>
        <v>167703931188.948</v>
      </c>
      <c r="U379" s="3">
        <f>Table1[[#This Row],[Emissions (g CO2)]]/(Table1[[#This Row],[Generation (TWh)]]*10^9)</f>
        <v>400.54993999999999</v>
      </c>
    </row>
    <row r="380" spans="1:21" x14ac:dyDescent="0.35">
      <c r="A380" t="s">
        <v>89</v>
      </c>
      <c r="B380" t="s">
        <v>3239</v>
      </c>
      <c r="C380" t="str">
        <f>SUBSTITUTE(Table1[[#This Row],[Fuel]],", ",",")</f>
        <v>fossil gas: natural gas</v>
      </c>
      <c r="D380" t="s">
        <v>3239</v>
      </c>
      <c r="H380" t="s">
        <v>3436</v>
      </c>
      <c r="I380">
        <v>52</v>
      </c>
      <c r="J380" t="s">
        <v>3446</v>
      </c>
      <c r="K380">
        <v>1973</v>
      </c>
      <c r="L380" t="s">
        <v>29</v>
      </c>
      <c r="M380">
        <v>2030</v>
      </c>
      <c r="N380">
        <v>-34.847484000000001</v>
      </c>
      <c r="O380">
        <v>138.57743300000001</v>
      </c>
      <c r="P380" t="s">
        <v>3460</v>
      </c>
      <c r="Q380" s="3">
        <f>Table1[[#This Row],[Capacity (MW)]]*0.395*8760*10^-6</f>
        <v>0.17993039999999999</v>
      </c>
      <c r="R380" s="3" cm="1">
        <f t="array" ref="R380">AVERAGE(VLOOKUP(_xlfn.TEXTSPLIT(Table1[[#This Row],[Fuel (no space after comma)]], ","), FuelList_Final_EF!$A$2:$B$65, 2, FALSE))</f>
        <v>53.06</v>
      </c>
      <c r="S380" s="3">
        <f>Table1[[#This Row],[Generation (TWh)]]*10^9*VLOOKUP(Table1[[#This Row],[Turbine/Engine Technology]],Technology_HR!$A$2:$B$11,2,FALSE)*10^-6</f>
        <v>1981033.7039999999</v>
      </c>
      <c r="T380" s="5">
        <f>Table1[[#This Row],[Fuel Consumption (mmBtu)]]*Table1[[#This Row],[Emission Factor (kg CO2/ mmBtu)]]*10^3</f>
        <v>105113648334.24001</v>
      </c>
      <c r="U380" s="3">
        <f>Table1[[#This Row],[Emissions (g CO2)]]/(Table1[[#This Row],[Generation (TWh)]]*10^9)</f>
        <v>584.19060000000002</v>
      </c>
    </row>
    <row r="381" spans="1:21" x14ac:dyDescent="0.35">
      <c r="A381" t="s">
        <v>89</v>
      </c>
      <c r="B381" t="s">
        <v>3239</v>
      </c>
      <c r="C381" t="str">
        <f>SUBSTITUTE(Table1[[#This Row],[Fuel]],", ",",")</f>
        <v>fossil gas: natural gas</v>
      </c>
      <c r="D381" t="s">
        <v>3239</v>
      </c>
      <c r="H381" t="s">
        <v>3436</v>
      </c>
      <c r="I381">
        <v>52</v>
      </c>
      <c r="J381" t="s">
        <v>3446</v>
      </c>
      <c r="K381">
        <v>1973</v>
      </c>
      <c r="L381" t="s">
        <v>29</v>
      </c>
      <c r="M381">
        <v>2030</v>
      </c>
      <c r="N381">
        <v>-34.847484000000001</v>
      </c>
      <c r="O381">
        <v>138.57743300000001</v>
      </c>
      <c r="P381" t="s">
        <v>3460</v>
      </c>
      <c r="Q381" s="3">
        <f>Table1[[#This Row],[Capacity (MW)]]*0.395*8760*10^-6</f>
        <v>0.17993039999999999</v>
      </c>
      <c r="R381" s="3" cm="1">
        <f t="array" ref="R381">AVERAGE(VLOOKUP(_xlfn.TEXTSPLIT(Table1[[#This Row],[Fuel (no space after comma)]], ","), FuelList_Final_EF!$A$2:$B$65, 2, FALSE))</f>
        <v>53.06</v>
      </c>
      <c r="S381" s="3">
        <f>Table1[[#This Row],[Generation (TWh)]]*10^9*VLOOKUP(Table1[[#This Row],[Turbine/Engine Technology]],Technology_HR!$A$2:$B$11,2,FALSE)*10^-6</f>
        <v>1981033.7039999999</v>
      </c>
      <c r="T381" s="5">
        <f>Table1[[#This Row],[Fuel Consumption (mmBtu)]]*Table1[[#This Row],[Emission Factor (kg CO2/ mmBtu)]]*10^3</f>
        <v>105113648334.24001</v>
      </c>
      <c r="U381" s="3">
        <f>Table1[[#This Row],[Emissions (g CO2)]]/(Table1[[#This Row],[Generation (TWh)]]*10^9)</f>
        <v>584.19060000000002</v>
      </c>
    </row>
    <row r="382" spans="1:21" x14ac:dyDescent="0.35">
      <c r="A382" t="s">
        <v>89</v>
      </c>
      <c r="B382" t="s">
        <v>3239</v>
      </c>
      <c r="C382" t="str">
        <f>SUBSTITUTE(Table1[[#This Row],[Fuel]],", ",",")</f>
        <v>fossil gas: natural gas</v>
      </c>
      <c r="D382" t="s">
        <v>3239</v>
      </c>
      <c r="H382" t="s">
        <v>3436</v>
      </c>
      <c r="I382">
        <v>52</v>
      </c>
      <c r="J382" t="s">
        <v>3446</v>
      </c>
      <c r="K382">
        <v>1973</v>
      </c>
      <c r="L382" t="s">
        <v>29</v>
      </c>
      <c r="M382">
        <v>2030</v>
      </c>
      <c r="N382">
        <v>-34.847484000000001</v>
      </c>
      <c r="O382">
        <v>138.57743300000001</v>
      </c>
      <c r="P382" t="s">
        <v>3460</v>
      </c>
      <c r="Q382" s="3">
        <f>Table1[[#This Row],[Capacity (MW)]]*0.395*8760*10^-6</f>
        <v>0.17993039999999999</v>
      </c>
      <c r="R382" s="3" cm="1">
        <f t="array" ref="R382">AVERAGE(VLOOKUP(_xlfn.TEXTSPLIT(Table1[[#This Row],[Fuel (no space after comma)]], ","), FuelList_Final_EF!$A$2:$B$65, 2, FALSE))</f>
        <v>53.06</v>
      </c>
      <c r="S382" s="3">
        <f>Table1[[#This Row],[Generation (TWh)]]*10^9*VLOOKUP(Table1[[#This Row],[Turbine/Engine Technology]],Technology_HR!$A$2:$B$11,2,FALSE)*10^-6</f>
        <v>1981033.7039999999</v>
      </c>
      <c r="T382" s="5">
        <f>Table1[[#This Row],[Fuel Consumption (mmBtu)]]*Table1[[#This Row],[Emission Factor (kg CO2/ mmBtu)]]*10^3</f>
        <v>105113648334.24001</v>
      </c>
      <c r="U382" s="3">
        <f>Table1[[#This Row],[Emissions (g CO2)]]/(Table1[[#This Row],[Generation (TWh)]]*10^9)</f>
        <v>584.19060000000002</v>
      </c>
    </row>
    <row r="383" spans="1:21" x14ac:dyDescent="0.35">
      <c r="A383" t="s">
        <v>90</v>
      </c>
      <c r="B383" t="s">
        <v>3239</v>
      </c>
      <c r="C383" t="str">
        <f>SUBSTITUTE(Table1[[#This Row],[Fuel]],", ",",")</f>
        <v>fossil gas: natural gas</v>
      </c>
      <c r="D383" t="s">
        <v>3239</v>
      </c>
      <c r="H383" t="s">
        <v>3437</v>
      </c>
      <c r="I383">
        <v>68</v>
      </c>
      <c r="J383" t="s">
        <v>3450</v>
      </c>
      <c r="K383" t="s">
        <v>29</v>
      </c>
      <c r="L383" t="s">
        <v>29</v>
      </c>
      <c r="M383" t="s">
        <v>29</v>
      </c>
      <c r="N383">
        <v>-32.234493999999998</v>
      </c>
      <c r="O383">
        <v>148.620013</v>
      </c>
      <c r="P383" t="s">
        <v>3460</v>
      </c>
      <c r="Q383" s="3">
        <f>Table1[[#This Row],[Capacity (MW)]]*0.395*8760*10^-6</f>
        <v>0.23529359999999999</v>
      </c>
      <c r="R383" s="3" cm="1">
        <f t="array" ref="R383">AVERAGE(VLOOKUP(_xlfn.TEXTSPLIT(Table1[[#This Row],[Fuel (no space after comma)]], ","), FuelList_Final_EF!$A$2:$B$65, 2, FALSE))</f>
        <v>53.06</v>
      </c>
      <c r="S383" s="3">
        <f>Table1[[#This Row],[Generation (TWh)]]*10^9*VLOOKUP(Table1[[#This Row],[Turbine/Engine Technology]],Technology_HR!$A$2:$B$11,2,FALSE)*10^-6</f>
        <v>2094113.0399999998</v>
      </c>
      <c r="T383" s="5">
        <f>Table1[[#This Row],[Fuel Consumption (mmBtu)]]*Table1[[#This Row],[Emission Factor (kg CO2/ mmBtu)]]*10^3</f>
        <v>111113637902.39999</v>
      </c>
      <c r="U383" s="3">
        <f>Table1[[#This Row],[Emissions (g CO2)]]/(Table1[[#This Row],[Generation (TWh)]]*10^9)</f>
        <v>472.23399999999998</v>
      </c>
    </row>
    <row r="384" spans="1:21" x14ac:dyDescent="0.35">
      <c r="A384" t="s">
        <v>91</v>
      </c>
      <c r="B384" t="s">
        <v>3239</v>
      </c>
      <c r="C384" t="str">
        <f>SUBSTITUTE(Table1[[#This Row],[Fuel]],", ",",")</f>
        <v>fossil gas: natural gas</v>
      </c>
      <c r="D384" t="s">
        <v>3239</v>
      </c>
      <c r="H384" t="s">
        <v>3437</v>
      </c>
      <c r="I384">
        <v>72</v>
      </c>
      <c r="J384" t="s">
        <v>3444</v>
      </c>
      <c r="K384" t="s">
        <v>29</v>
      </c>
      <c r="L384" t="s">
        <v>29</v>
      </c>
      <c r="M384" t="s">
        <v>29</v>
      </c>
      <c r="N384">
        <v>-32.497779999999999</v>
      </c>
      <c r="O384">
        <v>146.25821999999999</v>
      </c>
      <c r="P384" t="s">
        <v>3460</v>
      </c>
      <c r="Q384" s="3">
        <f>Table1[[#This Row],[Capacity (MW)]]*0.395*8760*10^-6</f>
        <v>0.24913440000000001</v>
      </c>
      <c r="R384" s="3" cm="1">
        <f t="array" ref="R384">AVERAGE(VLOOKUP(_xlfn.TEXTSPLIT(Table1[[#This Row],[Fuel (no space after comma)]], ","), FuelList_Final_EF!$A$2:$B$65, 2, FALSE))</f>
        <v>53.06</v>
      </c>
      <c r="S384" s="3">
        <f>Table1[[#This Row],[Generation (TWh)]]*10^9*VLOOKUP(Table1[[#This Row],[Turbine/Engine Technology]],Technology_HR!$A$2:$B$11,2,FALSE)*10^-6</f>
        <v>2217296.1599999997</v>
      </c>
      <c r="T384" s="5">
        <f>Table1[[#This Row],[Fuel Consumption (mmBtu)]]*Table1[[#This Row],[Emission Factor (kg CO2/ mmBtu)]]*10^3</f>
        <v>117649734249.59999</v>
      </c>
      <c r="U384" s="3">
        <f>Table1[[#This Row],[Emissions (g CO2)]]/(Table1[[#This Row],[Generation (TWh)]]*10^9)</f>
        <v>472.23399999999998</v>
      </c>
    </row>
    <row r="385" spans="1:21" x14ac:dyDescent="0.35">
      <c r="A385" t="s">
        <v>92</v>
      </c>
      <c r="B385" t="s">
        <v>3239</v>
      </c>
      <c r="C385" t="str">
        <f>SUBSTITUTE(Table1[[#This Row],[Fuel]],", ",",")</f>
        <v>fossil gas: natural gas</v>
      </c>
      <c r="D385" t="s">
        <v>3239</v>
      </c>
      <c r="H385" t="s">
        <v>3438</v>
      </c>
      <c r="I385">
        <v>303.8</v>
      </c>
      <c r="J385" t="s">
        <v>3446</v>
      </c>
      <c r="K385">
        <v>2017</v>
      </c>
      <c r="L385" t="s">
        <v>29</v>
      </c>
      <c r="M385" t="s">
        <v>29</v>
      </c>
      <c r="N385">
        <v>-12.513897999999999</v>
      </c>
      <c r="O385">
        <v>130.91834900000001</v>
      </c>
      <c r="P385" t="s">
        <v>3460</v>
      </c>
      <c r="Q385" s="3">
        <f>Table1[[#This Row],[Capacity (MW)]]*0.395*8760*10^-6</f>
        <v>1.05120876</v>
      </c>
      <c r="R385" s="3" cm="1">
        <f t="array" ref="R385">AVERAGE(VLOOKUP(_xlfn.TEXTSPLIT(Table1[[#This Row],[Fuel (no space after comma)]], ","), FuelList_Final_EF!$A$2:$B$65, 2, FALSE))</f>
        <v>53.06</v>
      </c>
      <c r="S385" s="3">
        <f>Table1[[#This Row],[Generation (TWh)]]*10^9*VLOOKUP(Table1[[#This Row],[Turbine/Engine Technology]],Technology_HR!$A$2:$B$11,2,FALSE)*10^-6</f>
        <v>7935574.9292399995</v>
      </c>
      <c r="T385" s="5">
        <f>Table1[[#This Row],[Fuel Consumption (mmBtu)]]*Table1[[#This Row],[Emission Factor (kg CO2/ mmBtu)]]*10^3</f>
        <v>421061605745.47443</v>
      </c>
      <c r="U385" s="3">
        <f>Table1[[#This Row],[Emissions (g CO2)]]/(Table1[[#This Row],[Generation (TWh)]]*10^9)</f>
        <v>400.54994000000005</v>
      </c>
    </row>
    <row r="386" spans="1:21" x14ac:dyDescent="0.35">
      <c r="A386" t="s">
        <v>93</v>
      </c>
      <c r="B386" t="s">
        <v>3239</v>
      </c>
      <c r="C386" t="str">
        <f>SUBSTITUTE(Table1[[#This Row],[Fuel]],", ",",")</f>
        <v>fossil gas: natural gas</v>
      </c>
      <c r="D386" t="s">
        <v>3239</v>
      </c>
      <c r="H386" t="s">
        <v>3438</v>
      </c>
      <c r="I386">
        <v>9.8000000000000007</v>
      </c>
      <c r="J386" t="s">
        <v>3446</v>
      </c>
      <c r="K386">
        <v>2017</v>
      </c>
      <c r="L386" t="s">
        <v>29</v>
      </c>
      <c r="M386" t="s">
        <v>29</v>
      </c>
      <c r="N386">
        <v>-12.513897999999999</v>
      </c>
      <c r="O386">
        <v>130.91834900000001</v>
      </c>
      <c r="P386" t="s">
        <v>3460</v>
      </c>
      <c r="Q386" s="3">
        <f>Table1[[#This Row],[Capacity (MW)]]*0.395*8760*10^-6</f>
        <v>3.3909960000000003E-2</v>
      </c>
      <c r="R386" s="3" cm="1">
        <f t="array" ref="R386">AVERAGE(VLOOKUP(_xlfn.TEXTSPLIT(Table1[[#This Row],[Fuel (no space after comma)]], ","), FuelList_Final_EF!$A$2:$B$65, 2, FALSE))</f>
        <v>53.06</v>
      </c>
      <c r="S386" s="3">
        <f>Table1[[#This Row],[Generation (TWh)]]*10^9*VLOOKUP(Table1[[#This Row],[Turbine/Engine Technology]],Technology_HR!$A$2:$B$11,2,FALSE)*10^-6</f>
        <v>255986.28803999998</v>
      </c>
      <c r="T386" s="5">
        <f>Table1[[#This Row],[Fuel Consumption (mmBtu)]]*Table1[[#This Row],[Emission Factor (kg CO2/ mmBtu)]]*10^3</f>
        <v>13582632443.402401</v>
      </c>
      <c r="U386" s="3">
        <f>Table1[[#This Row],[Emissions (g CO2)]]/(Table1[[#This Row],[Generation (TWh)]]*10^9)</f>
        <v>400.54994000000005</v>
      </c>
    </row>
    <row r="387" spans="1:21" x14ac:dyDescent="0.35">
      <c r="A387" t="s">
        <v>94</v>
      </c>
      <c r="B387" t="s">
        <v>3239</v>
      </c>
      <c r="C387" t="str">
        <f>SUBSTITUTE(Table1[[#This Row],[Fuel]],", ",",")</f>
        <v>fossil gas: natural gas</v>
      </c>
      <c r="D387" t="s">
        <v>3239</v>
      </c>
      <c r="H387" t="s">
        <v>3438</v>
      </c>
      <c r="I387">
        <v>4.9000000000000004</v>
      </c>
      <c r="J387" t="s">
        <v>3446</v>
      </c>
      <c r="K387">
        <v>2017</v>
      </c>
      <c r="L387" t="s">
        <v>29</v>
      </c>
      <c r="M387" t="s">
        <v>29</v>
      </c>
      <c r="N387">
        <v>-12.513897999999999</v>
      </c>
      <c r="O387">
        <v>130.91834900000001</v>
      </c>
      <c r="P387" t="s">
        <v>3460</v>
      </c>
      <c r="Q387" s="3">
        <f>Table1[[#This Row],[Capacity (MW)]]*0.395*8760*10^-6</f>
        <v>1.6954980000000001E-2</v>
      </c>
      <c r="R387" s="3" cm="1">
        <f t="array" ref="R387">AVERAGE(VLOOKUP(_xlfn.TEXTSPLIT(Table1[[#This Row],[Fuel (no space after comma)]], ","), FuelList_Final_EF!$A$2:$B$65, 2, FALSE))</f>
        <v>53.06</v>
      </c>
      <c r="S387" s="3">
        <f>Table1[[#This Row],[Generation (TWh)]]*10^9*VLOOKUP(Table1[[#This Row],[Turbine/Engine Technology]],Technology_HR!$A$2:$B$11,2,FALSE)*10^-6</f>
        <v>127993.14401999999</v>
      </c>
      <c r="T387" s="5">
        <f>Table1[[#This Row],[Fuel Consumption (mmBtu)]]*Table1[[#This Row],[Emission Factor (kg CO2/ mmBtu)]]*10^3</f>
        <v>6791316221.7012005</v>
      </c>
      <c r="U387" s="3">
        <f>Table1[[#This Row],[Emissions (g CO2)]]/(Table1[[#This Row],[Generation (TWh)]]*10^9)</f>
        <v>400.54994000000005</v>
      </c>
    </row>
    <row r="388" spans="1:21" x14ac:dyDescent="0.35">
      <c r="A388" t="s">
        <v>59</v>
      </c>
      <c r="B388" t="s">
        <v>3239</v>
      </c>
      <c r="C388" t="str">
        <f>SUBSTITUTE(Table1[[#This Row],[Fuel]],", ",",")</f>
        <v>fossil gas: natural gas</v>
      </c>
      <c r="D388" t="s">
        <v>3239</v>
      </c>
      <c r="H388" t="s">
        <v>3438</v>
      </c>
      <c r="I388">
        <v>14.7</v>
      </c>
      <c r="J388" t="s">
        <v>3446</v>
      </c>
      <c r="K388">
        <v>2017</v>
      </c>
      <c r="L388" t="s">
        <v>29</v>
      </c>
      <c r="M388" t="s">
        <v>29</v>
      </c>
      <c r="N388">
        <v>-12.513897999999999</v>
      </c>
      <c r="O388">
        <v>130.91834900000001</v>
      </c>
      <c r="P388" t="s">
        <v>3460</v>
      </c>
      <c r="Q388" s="3">
        <f>Table1[[#This Row],[Capacity (MW)]]*0.395*8760*10^-6</f>
        <v>5.086493999999999E-2</v>
      </c>
      <c r="R388" s="3" cm="1">
        <f t="array" ref="R388">AVERAGE(VLOOKUP(_xlfn.TEXTSPLIT(Table1[[#This Row],[Fuel (no space after comma)]], ","), FuelList_Final_EF!$A$2:$B$65, 2, FALSE))</f>
        <v>53.06</v>
      </c>
      <c r="S388" s="3">
        <f>Table1[[#This Row],[Generation (TWh)]]*10^9*VLOOKUP(Table1[[#This Row],[Turbine/Engine Technology]],Technology_HR!$A$2:$B$11,2,FALSE)*10^-6</f>
        <v>383979.4320599999</v>
      </c>
      <c r="T388" s="5">
        <f>Table1[[#This Row],[Fuel Consumption (mmBtu)]]*Table1[[#This Row],[Emission Factor (kg CO2/ mmBtu)]]*10^3</f>
        <v>20373948665.103596</v>
      </c>
      <c r="U388" s="3">
        <f>Table1[[#This Row],[Emissions (g CO2)]]/(Table1[[#This Row],[Generation (TWh)]]*10^9)</f>
        <v>400.54993999999999</v>
      </c>
    </row>
    <row r="389" spans="1:21" x14ac:dyDescent="0.35">
      <c r="A389" t="s">
        <v>95</v>
      </c>
      <c r="B389" t="s">
        <v>3239</v>
      </c>
      <c r="C389" t="str">
        <f>SUBSTITUTE(Table1[[#This Row],[Fuel]],", ",",")</f>
        <v>fossil gas: natural gas</v>
      </c>
      <c r="D389" t="s">
        <v>3239</v>
      </c>
      <c r="H389" t="s">
        <v>3438</v>
      </c>
      <c r="I389">
        <v>147</v>
      </c>
      <c r="J389" t="s">
        <v>3446</v>
      </c>
      <c r="K389">
        <v>2017</v>
      </c>
      <c r="L389" t="s">
        <v>29</v>
      </c>
      <c r="M389" t="s">
        <v>29</v>
      </c>
      <c r="N389">
        <v>-12.513897999999999</v>
      </c>
      <c r="O389">
        <v>130.91834900000001</v>
      </c>
      <c r="P389" t="s">
        <v>3460</v>
      </c>
      <c r="Q389" s="3">
        <f>Table1[[#This Row],[Capacity (MW)]]*0.395*8760*10^-6</f>
        <v>0.50864940000000003</v>
      </c>
      <c r="R389" s="3" cm="1">
        <f t="array" ref="R389">AVERAGE(VLOOKUP(_xlfn.TEXTSPLIT(Table1[[#This Row],[Fuel (no space after comma)]], ","), FuelList_Final_EF!$A$2:$B$65, 2, FALSE))</f>
        <v>53.06</v>
      </c>
      <c r="S389" s="3">
        <f>Table1[[#This Row],[Generation (TWh)]]*10^9*VLOOKUP(Table1[[#This Row],[Turbine/Engine Technology]],Technology_HR!$A$2:$B$11,2,FALSE)*10^-6</f>
        <v>3839794.3205999997</v>
      </c>
      <c r="T389" s="5">
        <f>Table1[[#This Row],[Fuel Consumption (mmBtu)]]*Table1[[#This Row],[Emission Factor (kg CO2/ mmBtu)]]*10^3</f>
        <v>203739486651.03598</v>
      </c>
      <c r="U389" s="3">
        <f>Table1[[#This Row],[Emissions (g CO2)]]/(Table1[[#This Row],[Generation (TWh)]]*10^9)</f>
        <v>400.54993999999994</v>
      </c>
    </row>
    <row r="390" spans="1:21" x14ac:dyDescent="0.35">
      <c r="A390" t="s">
        <v>96</v>
      </c>
      <c r="B390" t="s">
        <v>3239</v>
      </c>
      <c r="C390" t="str">
        <f>SUBSTITUTE(Table1[[#This Row],[Fuel]],", ",",")</f>
        <v>fossil gas: natural gas</v>
      </c>
      <c r="D390" t="s">
        <v>3239</v>
      </c>
      <c r="H390" t="s">
        <v>3436</v>
      </c>
      <c r="I390">
        <v>53</v>
      </c>
      <c r="J390" t="s">
        <v>3446</v>
      </c>
      <c r="K390">
        <v>1979</v>
      </c>
      <c r="L390" t="s">
        <v>29</v>
      </c>
      <c r="M390">
        <v>2039</v>
      </c>
      <c r="N390">
        <v>-38.275027999999999</v>
      </c>
      <c r="O390">
        <v>146.42329799999999</v>
      </c>
      <c r="P390" t="s">
        <v>3460</v>
      </c>
      <c r="Q390" s="3">
        <f>Table1[[#This Row],[Capacity (MW)]]*0.395*8760*10^-6</f>
        <v>0.18339059999999999</v>
      </c>
      <c r="R390" s="3" cm="1">
        <f t="array" ref="R390">AVERAGE(VLOOKUP(_xlfn.TEXTSPLIT(Table1[[#This Row],[Fuel (no space after comma)]], ","), FuelList_Final_EF!$A$2:$B$65, 2, FALSE))</f>
        <v>53.06</v>
      </c>
      <c r="S390" s="3">
        <f>Table1[[#This Row],[Generation (TWh)]]*10^9*VLOOKUP(Table1[[#This Row],[Turbine/Engine Technology]],Technology_HR!$A$2:$B$11,2,FALSE)*10^-6</f>
        <v>2019130.5059999998</v>
      </c>
      <c r="T390" s="5">
        <f>Table1[[#This Row],[Fuel Consumption (mmBtu)]]*Table1[[#This Row],[Emission Factor (kg CO2/ mmBtu)]]*10^3</f>
        <v>107135064648.36</v>
      </c>
      <c r="U390" s="3">
        <f>Table1[[#This Row],[Emissions (g CO2)]]/(Table1[[#This Row],[Generation (TWh)]]*10^9)</f>
        <v>584.19060000000002</v>
      </c>
    </row>
    <row r="391" spans="1:21" x14ac:dyDescent="0.35">
      <c r="A391" t="s">
        <v>96</v>
      </c>
      <c r="B391" t="s">
        <v>3239</v>
      </c>
      <c r="C391" t="str">
        <f>SUBSTITUTE(Table1[[#This Row],[Fuel]],", ",",")</f>
        <v>fossil gas: natural gas</v>
      </c>
      <c r="D391" t="s">
        <v>3239</v>
      </c>
      <c r="H391" t="s">
        <v>3436</v>
      </c>
      <c r="I391">
        <v>53</v>
      </c>
      <c r="J391" t="s">
        <v>3446</v>
      </c>
      <c r="K391">
        <v>1979</v>
      </c>
      <c r="L391" t="s">
        <v>29</v>
      </c>
      <c r="M391">
        <v>2039</v>
      </c>
      <c r="N391">
        <v>-38.275027999999999</v>
      </c>
      <c r="O391">
        <v>146.42329799999999</v>
      </c>
      <c r="P391" t="s">
        <v>3460</v>
      </c>
      <c r="Q391" s="3">
        <f>Table1[[#This Row],[Capacity (MW)]]*0.395*8760*10^-6</f>
        <v>0.18339059999999999</v>
      </c>
      <c r="R391" s="3" cm="1">
        <f t="array" ref="R391">AVERAGE(VLOOKUP(_xlfn.TEXTSPLIT(Table1[[#This Row],[Fuel (no space after comma)]], ","), FuelList_Final_EF!$A$2:$B$65, 2, FALSE))</f>
        <v>53.06</v>
      </c>
      <c r="S391" s="3">
        <f>Table1[[#This Row],[Generation (TWh)]]*10^9*VLOOKUP(Table1[[#This Row],[Turbine/Engine Technology]],Technology_HR!$A$2:$B$11,2,FALSE)*10^-6</f>
        <v>2019130.5059999998</v>
      </c>
      <c r="T391" s="5">
        <f>Table1[[#This Row],[Fuel Consumption (mmBtu)]]*Table1[[#This Row],[Emission Factor (kg CO2/ mmBtu)]]*10^3</f>
        <v>107135064648.36</v>
      </c>
      <c r="U391" s="3">
        <f>Table1[[#This Row],[Emissions (g CO2)]]/(Table1[[#This Row],[Generation (TWh)]]*10^9)</f>
        <v>584.19060000000002</v>
      </c>
    </row>
    <row r="392" spans="1:21" x14ac:dyDescent="0.35">
      <c r="A392" t="s">
        <v>96</v>
      </c>
      <c r="B392" t="s">
        <v>3239</v>
      </c>
      <c r="C392" t="str">
        <f>SUBSTITUTE(Table1[[#This Row],[Fuel]],", ",",")</f>
        <v>fossil gas: natural gas</v>
      </c>
      <c r="D392" t="s">
        <v>3239</v>
      </c>
      <c r="H392" t="s">
        <v>3436</v>
      </c>
      <c r="I392">
        <v>53</v>
      </c>
      <c r="J392" t="s">
        <v>3446</v>
      </c>
      <c r="K392">
        <v>1979</v>
      </c>
      <c r="L392" t="s">
        <v>29</v>
      </c>
      <c r="M392">
        <v>2039</v>
      </c>
      <c r="N392">
        <v>-38.275027999999999</v>
      </c>
      <c r="O392">
        <v>146.42329799999999</v>
      </c>
      <c r="P392" t="s">
        <v>3460</v>
      </c>
      <c r="Q392" s="3">
        <f>Table1[[#This Row],[Capacity (MW)]]*0.395*8760*10^-6</f>
        <v>0.18339059999999999</v>
      </c>
      <c r="R392" s="3" cm="1">
        <f t="array" ref="R392">AVERAGE(VLOOKUP(_xlfn.TEXTSPLIT(Table1[[#This Row],[Fuel (no space after comma)]], ","), FuelList_Final_EF!$A$2:$B$65, 2, FALSE))</f>
        <v>53.06</v>
      </c>
      <c r="S392" s="3">
        <f>Table1[[#This Row],[Generation (TWh)]]*10^9*VLOOKUP(Table1[[#This Row],[Turbine/Engine Technology]],Technology_HR!$A$2:$B$11,2,FALSE)*10^-6</f>
        <v>2019130.5059999998</v>
      </c>
      <c r="T392" s="5">
        <f>Table1[[#This Row],[Fuel Consumption (mmBtu)]]*Table1[[#This Row],[Emission Factor (kg CO2/ mmBtu)]]*10^3</f>
        <v>107135064648.36</v>
      </c>
      <c r="U392" s="3">
        <f>Table1[[#This Row],[Emissions (g CO2)]]/(Table1[[#This Row],[Generation (TWh)]]*10^9)</f>
        <v>584.19060000000002</v>
      </c>
    </row>
    <row r="393" spans="1:21" x14ac:dyDescent="0.35">
      <c r="A393" t="s">
        <v>96</v>
      </c>
      <c r="B393" t="s">
        <v>3239</v>
      </c>
      <c r="C393" t="str">
        <f>SUBSTITUTE(Table1[[#This Row],[Fuel]],", ",",")</f>
        <v>fossil gas: natural gas</v>
      </c>
      <c r="D393" t="s">
        <v>3239</v>
      </c>
      <c r="H393" t="s">
        <v>3436</v>
      </c>
      <c r="I393">
        <v>53</v>
      </c>
      <c r="J393" t="s">
        <v>3446</v>
      </c>
      <c r="K393">
        <v>1979</v>
      </c>
      <c r="L393" t="s">
        <v>29</v>
      </c>
      <c r="M393">
        <v>2039</v>
      </c>
      <c r="N393">
        <v>-38.275027999999999</v>
      </c>
      <c r="O393">
        <v>146.42329799999999</v>
      </c>
      <c r="P393" t="s">
        <v>3460</v>
      </c>
      <c r="Q393" s="3">
        <f>Table1[[#This Row],[Capacity (MW)]]*0.395*8760*10^-6</f>
        <v>0.18339059999999999</v>
      </c>
      <c r="R393" s="3" cm="1">
        <f t="array" ref="R393">AVERAGE(VLOOKUP(_xlfn.TEXTSPLIT(Table1[[#This Row],[Fuel (no space after comma)]], ","), FuelList_Final_EF!$A$2:$B$65, 2, FALSE))</f>
        <v>53.06</v>
      </c>
      <c r="S393" s="3">
        <f>Table1[[#This Row],[Generation (TWh)]]*10^9*VLOOKUP(Table1[[#This Row],[Turbine/Engine Technology]],Technology_HR!$A$2:$B$11,2,FALSE)*10^-6</f>
        <v>2019130.5059999998</v>
      </c>
      <c r="T393" s="5">
        <f>Table1[[#This Row],[Fuel Consumption (mmBtu)]]*Table1[[#This Row],[Emission Factor (kg CO2/ mmBtu)]]*10^3</f>
        <v>107135064648.36</v>
      </c>
      <c r="U393" s="3">
        <f>Table1[[#This Row],[Emissions (g CO2)]]/(Table1[[#This Row],[Generation (TWh)]]*10^9)</f>
        <v>584.19060000000002</v>
      </c>
    </row>
    <row r="394" spans="1:21" x14ac:dyDescent="0.35">
      <c r="A394" t="s">
        <v>96</v>
      </c>
      <c r="B394" t="s">
        <v>3239</v>
      </c>
      <c r="C394" t="str">
        <f>SUBSTITUTE(Table1[[#This Row],[Fuel]],", ",",")</f>
        <v>fossil gas: natural gas</v>
      </c>
      <c r="D394" t="s">
        <v>3239</v>
      </c>
      <c r="H394" t="s">
        <v>3436</v>
      </c>
      <c r="I394">
        <v>76</v>
      </c>
      <c r="J394" t="s">
        <v>3446</v>
      </c>
      <c r="K394">
        <v>1980</v>
      </c>
      <c r="L394" t="s">
        <v>29</v>
      </c>
      <c r="M394">
        <v>2039</v>
      </c>
      <c r="N394">
        <v>-38.275027999999999</v>
      </c>
      <c r="O394">
        <v>146.42329799999999</v>
      </c>
      <c r="P394" t="s">
        <v>3460</v>
      </c>
      <c r="Q394" s="3">
        <f>Table1[[#This Row],[Capacity (MW)]]*0.395*8760*10^-6</f>
        <v>0.26297520000000002</v>
      </c>
      <c r="R394" s="3" cm="1">
        <f t="array" ref="R394">AVERAGE(VLOOKUP(_xlfn.TEXTSPLIT(Table1[[#This Row],[Fuel (no space after comma)]], ","), FuelList_Final_EF!$A$2:$B$65, 2, FALSE))</f>
        <v>53.06</v>
      </c>
      <c r="S394" s="3">
        <f>Table1[[#This Row],[Generation (TWh)]]*10^9*VLOOKUP(Table1[[#This Row],[Turbine/Engine Technology]],Technology_HR!$A$2:$B$11,2,FALSE)*10^-6</f>
        <v>2895356.9520000005</v>
      </c>
      <c r="T394" s="5">
        <f>Table1[[#This Row],[Fuel Consumption (mmBtu)]]*Table1[[#This Row],[Emission Factor (kg CO2/ mmBtu)]]*10^3</f>
        <v>153627639873.12003</v>
      </c>
      <c r="U394" s="3">
        <f>Table1[[#This Row],[Emissions (g CO2)]]/(Table1[[#This Row],[Generation (TWh)]]*10^9)</f>
        <v>584.19060000000002</v>
      </c>
    </row>
    <row r="395" spans="1:21" x14ac:dyDescent="0.35">
      <c r="A395" t="s">
        <v>96</v>
      </c>
      <c r="B395" t="s">
        <v>3239</v>
      </c>
      <c r="C395" t="str">
        <f>SUBSTITUTE(Table1[[#This Row],[Fuel]],", ",",")</f>
        <v>fossil gas: natural gas</v>
      </c>
      <c r="D395" t="s">
        <v>3239</v>
      </c>
      <c r="H395" t="s">
        <v>3436</v>
      </c>
      <c r="I395">
        <v>76</v>
      </c>
      <c r="J395" t="s">
        <v>3446</v>
      </c>
      <c r="K395">
        <v>1980</v>
      </c>
      <c r="L395" t="s">
        <v>29</v>
      </c>
      <c r="M395">
        <v>2039</v>
      </c>
      <c r="N395">
        <v>-38.275027999999999</v>
      </c>
      <c r="O395">
        <v>146.42329799999999</v>
      </c>
      <c r="P395" t="s">
        <v>3460</v>
      </c>
      <c r="Q395" s="3">
        <f>Table1[[#This Row],[Capacity (MW)]]*0.395*8760*10^-6</f>
        <v>0.26297520000000002</v>
      </c>
      <c r="R395" s="3" cm="1">
        <f t="array" ref="R395">AVERAGE(VLOOKUP(_xlfn.TEXTSPLIT(Table1[[#This Row],[Fuel (no space after comma)]], ","), FuelList_Final_EF!$A$2:$B$65, 2, FALSE))</f>
        <v>53.06</v>
      </c>
      <c r="S395" s="3">
        <f>Table1[[#This Row],[Generation (TWh)]]*10^9*VLOOKUP(Table1[[#This Row],[Turbine/Engine Technology]],Technology_HR!$A$2:$B$11,2,FALSE)*10^-6</f>
        <v>2895356.9520000005</v>
      </c>
      <c r="T395" s="5">
        <f>Table1[[#This Row],[Fuel Consumption (mmBtu)]]*Table1[[#This Row],[Emission Factor (kg CO2/ mmBtu)]]*10^3</f>
        <v>153627639873.12003</v>
      </c>
      <c r="U395" s="3">
        <f>Table1[[#This Row],[Emissions (g CO2)]]/(Table1[[#This Row],[Generation (TWh)]]*10^9)</f>
        <v>584.19060000000002</v>
      </c>
    </row>
    <row r="396" spans="1:21" x14ac:dyDescent="0.35">
      <c r="A396" t="s">
        <v>96</v>
      </c>
      <c r="B396" t="s">
        <v>3239</v>
      </c>
      <c r="C396" t="str">
        <f>SUBSTITUTE(Table1[[#This Row],[Fuel]],", ",",")</f>
        <v>fossil gas: natural gas</v>
      </c>
      <c r="D396" t="s">
        <v>3239</v>
      </c>
      <c r="H396" t="s">
        <v>3436</v>
      </c>
      <c r="I396">
        <v>76</v>
      </c>
      <c r="J396" t="s">
        <v>3446</v>
      </c>
      <c r="K396">
        <v>1980</v>
      </c>
      <c r="L396" t="s">
        <v>29</v>
      </c>
      <c r="M396">
        <v>2039</v>
      </c>
      <c r="N396">
        <v>-38.275027999999999</v>
      </c>
      <c r="O396">
        <v>146.42329799999999</v>
      </c>
      <c r="P396" t="s">
        <v>3460</v>
      </c>
      <c r="Q396" s="3">
        <f>Table1[[#This Row],[Capacity (MW)]]*0.395*8760*10^-6</f>
        <v>0.26297520000000002</v>
      </c>
      <c r="R396" s="3" cm="1">
        <f t="array" ref="R396">AVERAGE(VLOOKUP(_xlfn.TEXTSPLIT(Table1[[#This Row],[Fuel (no space after comma)]], ","), FuelList_Final_EF!$A$2:$B$65, 2, FALSE))</f>
        <v>53.06</v>
      </c>
      <c r="S396" s="3">
        <f>Table1[[#This Row],[Generation (TWh)]]*10^9*VLOOKUP(Table1[[#This Row],[Turbine/Engine Technology]],Technology_HR!$A$2:$B$11,2,FALSE)*10^-6</f>
        <v>2895356.9520000005</v>
      </c>
      <c r="T396" s="5">
        <f>Table1[[#This Row],[Fuel Consumption (mmBtu)]]*Table1[[#This Row],[Emission Factor (kg CO2/ mmBtu)]]*10^3</f>
        <v>153627639873.12003</v>
      </c>
      <c r="U396" s="3">
        <f>Table1[[#This Row],[Emissions (g CO2)]]/(Table1[[#This Row],[Generation (TWh)]]*10^9)</f>
        <v>584.19060000000002</v>
      </c>
    </row>
    <row r="397" spans="1:21" x14ac:dyDescent="0.35">
      <c r="A397" t="s">
        <v>97</v>
      </c>
      <c r="B397" t="s">
        <v>3239</v>
      </c>
      <c r="C397" t="str">
        <f>SUBSTITUTE(Table1[[#This Row],[Fuel]],", ",",")</f>
        <v>fossil gas: natural gas</v>
      </c>
      <c r="D397" t="s">
        <v>3239</v>
      </c>
      <c r="H397" t="s">
        <v>3436</v>
      </c>
      <c r="I397">
        <v>86</v>
      </c>
      <c r="J397" t="s">
        <v>3446</v>
      </c>
      <c r="K397">
        <v>2010</v>
      </c>
      <c r="L397" t="s">
        <v>29</v>
      </c>
      <c r="M397" t="s">
        <v>29</v>
      </c>
      <c r="N397">
        <v>-20.752151999999999</v>
      </c>
      <c r="O397">
        <v>116.837896</v>
      </c>
      <c r="P397" t="s">
        <v>3460</v>
      </c>
      <c r="Q397" s="3">
        <f>Table1[[#This Row],[Capacity (MW)]]*0.395*8760*10^-6</f>
        <v>0.29757719999999999</v>
      </c>
      <c r="R397" s="3" cm="1">
        <f t="array" ref="R397">AVERAGE(VLOOKUP(_xlfn.TEXTSPLIT(Table1[[#This Row],[Fuel (no space after comma)]], ","), FuelList_Final_EF!$A$2:$B$65, 2, FALSE))</f>
        <v>53.06</v>
      </c>
      <c r="S397" s="3">
        <f>Table1[[#This Row],[Generation (TWh)]]*10^9*VLOOKUP(Table1[[#This Row],[Turbine/Engine Technology]],Technology_HR!$A$2:$B$11,2,FALSE)*10^-6</f>
        <v>3276324.9720000001</v>
      </c>
      <c r="T397" s="5">
        <f>Table1[[#This Row],[Fuel Consumption (mmBtu)]]*Table1[[#This Row],[Emission Factor (kg CO2/ mmBtu)]]*10^3</f>
        <v>173841803014.32001</v>
      </c>
      <c r="U397" s="3">
        <f>Table1[[#This Row],[Emissions (g CO2)]]/(Table1[[#This Row],[Generation (TWh)]]*10^9)</f>
        <v>584.19060000000002</v>
      </c>
    </row>
    <row r="398" spans="1:21" x14ac:dyDescent="0.35">
      <c r="A398" t="s">
        <v>98</v>
      </c>
      <c r="B398" t="s">
        <v>3239</v>
      </c>
      <c r="C398" t="str">
        <f>SUBSTITUTE(Table1[[#This Row],[Fuel]],", ",",")</f>
        <v>fossil gas: natural gas</v>
      </c>
      <c r="D398" t="s">
        <v>3239</v>
      </c>
      <c r="H398" t="s">
        <v>3436</v>
      </c>
      <c r="I398">
        <v>155</v>
      </c>
      <c r="J398" t="s">
        <v>3446</v>
      </c>
      <c r="K398">
        <v>2005</v>
      </c>
      <c r="L398" t="s">
        <v>29</v>
      </c>
      <c r="M398">
        <v>2040</v>
      </c>
      <c r="N398">
        <v>-33.1633</v>
      </c>
      <c r="O398">
        <v>115.7805</v>
      </c>
      <c r="P398" t="s">
        <v>3460</v>
      </c>
      <c r="Q398" s="3">
        <f>Table1[[#This Row],[Capacity (MW)]]*0.395*8760*10^-6</f>
        <v>0.536331</v>
      </c>
      <c r="R398" s="3" cm="1">
        <f t="array" ref="R398">AVERAGE(VLOOKUP(_xlfn.TEXTSPLIT(Table1[[#This Row],[Fuel (no space after comma)]], ","), FuelList_Final_EF!$A$2:$B$65, 2, FALSE))</f>
        <v>53.06</v>
      </c>
      <c r="S398" s="3">
        <f>Table1[[#This Row],[Generation (TWh)]]*10^9*VLOOKUP(Table1[[#This Row],[Turbine/Engine Technology]],Technology_HR!$A$2:$B$11,2,FALSE)*10^-6</f>
        <v>5905004.3099999996</v>
      </c>
      <c r="T398" s="5">
        <f>Table1[[#This Row],[Fuel Consumption (mmBtu)]]*Table1[[#This Row],[Emission Factor (kg CO2/ mmBtu)]]*10^3</f>
        <v>313319528688.59998</v>
      </c>
      <c r="U398" s="3">
        <f>Table1[[#This Row],[Emissions (g CO2)]]/(Table1[[#This Row],[Generation (TWh)]]*10^9)</f>
        <v>584.1905999999999</v>
      </c>
    </row>
    <row r="399" spans="1:21" x14ac:dyDescent="0.35">
      <c r="A399" t="s">
        <v>98</v>
      </c>
      <c r="B399" t="s">
        <v>3239</v>
      </c>
      <c r="C399" t="str">
        <f>SUBSTITUTE(Table1[[#This Row],[Fuel]],", ",",")</f>
        <v>fossil gas: natural gas</v>
      </c>
      <c r="D399" t="s">
        <v>3239</v>
      </c>
      <c r="H399" t="s">
        <v>3436</v>
      </c>
      <c r="I399">
        <v>155</v>
      </c>
      <c r="J399" t="s">
        <v>3446</v>
      </c>
      <c r="K399">
        <v>2005</v>
      </c>
      <c r="L399" t="s">
        <v>29</v>
      </c>
      <c r="M399">
        <v>2040</v>
      </c>
      <c r="N399">
        <v>-33.1633</v>
      </c>
      <c r="O399">
        <v>115.7805</v>
      </c>
      <c r="P399" t="s">
        <v>3460</v>
      </c>
      <c r="Q399" s="3">
        <f>Table1[[#This Row],[Capacity (MW)]]*0.395*8760*10^-6</f>
        <v>0.536331</v>
      </c>
      <c r="R399" s="3" cm="1">
        <f t="array" ref="R399">AVERAGE(VLOOKUP(_xlfn.TEXTSPLIT(Table1[[#This Row],[Fuel (no space after comma)]], ","), FuelList_Final_EF!$A$2:$B$65, 2, FALSE))</f>
        <v>53.06</v>
      </c>
      <c r="S399" s="3">
        <f>Table1[[#This Row],[Generation (TWh)]]*10^9*VLOOKUP(Table1[[#This Row],[Turbine/Engine Technology]],Technology_HR!$A$2:$B$11,2,FALSE)*10^-6</f>
        <v>5905004.3099999996</v>
      </c>
      <c r="T399" s="5">
        <f>Table1[[#This Row],[Fuel Consumption (mmBtu)]]*Table1[[#This Row],[Emission Factor (kg CO2/ mmBtu)]]*10^3</f>
        <v>313319528688.59998</v>
      </c>
      <c r="U399" s="3">
        <f>Table1[[#This Row],[Emissions (g CO2)]]/(Table1[[#This Row],[Generation (TWh)]]*10^9)</f>
        <v>584.1905999999999</v>
      </c>
    </row>
    <row r="400" spans="1:21" x14ac:dyDescent="0.35">
      <c r="A400" t="s">
        <v>73</v>
      </c>
      <c r="B400" t="s">
        <v>3240</v>
      </c>
      <c r="C400" t="str">
        <f>SUBSTITUTE(Table1[[#This Row],[Fuel]],", ",",")</f>
        <v>fossil gas: natural gas,fossil liquids: diesel</v>
      </c>
      <c r="D400" t="s">
        <v>3239</v>
      </c>
      <c r="E400" t="s">
        <v>3258</v>
      </c>
      <c r="H400" t="s">
        <v>3436</v>
      </c>
      <c r="I400">
        <v>375</v>
      </c>
      <c r="J400" t="s">
        <v>3449</v>
      </c>
      <c r="K400">
        <v>2025</v>
      </c>
      <c r="L400" t="s">
        <v>29</v>
      </c>
      <c r="M400">
        <v>2064</v>
      </c>
      <c r="N400">
        <v>-32.792975300000002</v>
      </c>
      <c r="O400">
        <v>151.47908469999999</v>
      </c>
      <c r="P400" t="s">
        <v>3460</v>
      </c>
      <c r="Q400" s="3">
        <f>Table1[[#This Row],[Capacity (MW)]]*0.395*8760*10^-6</f>
        <v>1.2975749999999999</v>
      </c>
      <c r="R400" s="3" cm="1">
        <f t="array" ref="R400">AVERAGE(VLOOKUP(_xlfn.TEXTSPLIT(Table1[[#This Row],[Fuel (no space after comma)]], ","), FuelList_Final_EF!$A$2:$B$65, 2, FALSE))</f>
        <v>65.583341148886291</v>
      </c>
      <c r="S400" s="3">
        <f>Table1[[#This Row],[Generation (TWh)]]*10^9*VLOOKUP(Table1[[#This Row],[Turbine/Engine Technology]],Technology_HR!$A$2:$B$11,2,FALSE)*10^-6</f>
        <v>14286300.75</v>
      </c>
      <c r="T400" s="5">
        <f>Table1[[#This Row],[Fuel Consumption (mmBtu)]]*Table1[[#This Row],[Emission Factor (kg CO2/ mmBtu)]]*10^3</f>
        <v>936943335842.84009</v>
      </c>
      <c r="U400" s="3">
        <f>Table1[[#This Row],[Emissions (g CO2)]]/(Table1[[#This Row],[Generation (TWh)]]*10^9)</f>
        <v>722.07258604923811</v>
      </c>
    </row>
    <row r="401" spans="1:21" x14ac:dyDescent="0.35">
      <c r="A401" t="s">
        <v>73</v>
      </c>
      <c r="B401" t="s">
        <v>3240</v>
      </c>
      <c r="C401" t="str">
        <f>SUBSTITUTE(Table1[[#This Row],[Fuel]],", ",",")</f>
        <v>fossil gas: natural gas,fossil liquids: diesel</v>
      </c>
      <c r="D401" t="s">
        <v>3239</v>
      </c>
      <c r="E401" t="s">
        <v>3258</v>
      </c>
      <c r="H401" t="s">
        <v>3436</v>
      </c>
      <c r="I401">
        <v>375</v>
      </c>
      <c r="J401" t="s">
        <v>3449</v>
      </c>
      <c r="K401">
        <v>2026</v>
      </c>
      <c r="L401" t="s">
        <v>29</v>
      </c>
      <c r="M401">
        <v>2064</v>
      </c>
      <c r="N401">
        <v>-32.792975300000002</v>
      </c>
      <c r="O401">
        <v>151.47908469999999</v>
      </c>
      <c r="P401" t="s">
        <v>3460</v>
      </c>
      <c r="Q401" s="3">
        <f>Table1[[#This Row],[Capacity (MW)]]*0.395*8760*10^-6</f>
        <v>1.2975749999999999</v>
      </c>
      <c r="R401" s="3" cm="1">
        <f t="array" ref="R401">AVERAGE(VLOOKUP(_xlfn.TEXTSPLIT(Table1[[#This Row],[Fuel (no space after comma)]], ","), FuelList_Final_EF!$A$2:$B$65, 2, FALSE))</f>
        <v>65.583341148886291</v>
      </c>
      <c r="S401" s="3">
        <f>Table1[[#This Row],[Generation (TWh)]]*10^9*VLOOKUP(Table1[[#This Row],[Turbine/Engine Technology]],Technology_HR!$A$2:$B$11,2,FALSE)*10^-6</f>
        <v>14286300.75</v>
      </c>
      <c r="T401" s="5">
        <f>Table1[[#This Row],[Fuel Consumption (mmBtu)]]*Table1[[#This Row],[Emission Factor (kg CO2/ mmBtu)]]*10^3</f>
        <v>936943335842.84009</v>
      </c>
      <c r="U401" s="3">
        <f>Table1[[#This Row],[Emissions (g CO2)]]/(Table1[[#This Row],[Generation (TWh)]]*10^9)</f>
        <v>722.07258604923811</v>
      </c>
    </row>
    <row r="402" spans="1:21" x14ac:dyDescent="0.35">
      <c r="A402" t="s">
        <v>99</v>
      </c>
      <c r="B402" t="s">
        <v>3239</v>
      </c>
      <c r="C402" t="str">
        <f>SUBSTITUTE(Table1[[#This Row],[Fuel]],", ",",")</f>
        <v>fossil gas: natural gas</v>
      </c>
      <c r="D402" t="s">
        <v>3239</v>
      </c>
      <c r="H402" t="s">
        <v>3438</v>
      </c>
      <c r="I402">
        <v>320</v>
      </c>
      <c r="J402" t="s">
        <v>3446</v>
      </c>
      <c r="K402">
        <v>2008</v>
      </c>
      <c r="L402" t="s">
        <v>29</v>
      </c>
      <c r="M402" t="s">
        <v>29</v>
      </c>
      <c r="N402">
        <v>-32.201999999999998</v>
      </c>
      <c r="O402">
        <v>115.773</v>
      </c>
      <c r="P402" t="s">
        <v>3460</v>
      </c>
      <c r="Q402" s="3">
        <f>Table1[[#This Row],[Capacity (MW)]]*0.395*8760*10^-6</f>
        <v>1.107264</v>
      </c>
      <c r="R402" s="3" cm="1">
        <f t="array" ref="R402">AVERAGE(VLOOKUP(_xlfn.TEXTSPLIT(Table1[[#This Row],[Fuel (no space after comma)]], ","), FuelList_Final_EF!$A$2:$B$65, 2, FALSE))</f>
        <v>53.06</v>
      </c>
      <c r="S402" s="3">
        <f>Table1[[#This Row],[Generation (TWh)]]*10^9*VLOOKUP(Table1[[#This Row],[Turbine/Engine Technology]],Technology_HR!$A$2:$B$11,2,FALSE)*10^-6</f>
        <v>8358735.9359999998</v>
      </c>
      <c r="T402" s="5">
        <f>Table1[[#This Row],[Fuel Consumption (mmBtu)]]*Table1[[#This Row],[Emission Factor (kg CO2/ mmBtu)]]*10^3</f>
        <v>443514528764.15997</v>
      </c>
      <c r="U402" s="3">
        <f>Table1[[#This Row],[Emissions (g CO2)]]/(Table1[[#This Row],[Generation (TWh)]]*10^9)</f>
        <v>400.54993999999999</v>
      </c>
    </row>
    <row r="403" spans="1:21" x14ac:dyDescent="0.35">
      <c r="A403" t="s">
        <v>85</v>
      </c>
      <c r="B403" t="s">
        <v>3239</v>
      </c>
      <c r="C403" t="str">
        <f>SUBSTITUTE(Table1[[#This Row],[Fuel]],", ",",")</f>
        <v>fossil gas: natural gas</v>
      </c>
      <c r="D403" t="s">
        <v>3239</v>
      </c>
      <c r="H403" t="s">
        <v>3436</v>
      </c>
      <c r="I403">
        <v>100</v>
      </c>
      <c r="J403" t="s">
        <v>3446</v>
      </c>
      <c r="K403">
        <v>2014</v>
      </c>
      <c r="L403" t="s">
        <v>29</v>
      </c>
      <c r="M403" t="s">
        <v>29</v>
      </c>
      <c r="N403">
        <v>-32.198337000000002</v>
      </c>
      <c r="O403">
        <v>115.775155</v>
      </c>
      <c r="P403" t="s">
        <v>3460</v>
      </c>
      <c r="Q403" s="3">
        <f>Table1[[#This Row],[Capacity (MW)]]*0.395*8760*10^-6</f>
        <v>0.34601999999999999</v>
      </c>
      <c r="R403" s="3" cm="1">
        <f t="array" ref="R403">AVERAGE(VLOOKUP(_xlfn.TEXTSPLIT(Table1[[#This Row],[Fuel (no space after comma)]], ","), FuelList_Final_EF!$A$2:$B$65, 2, FALSE))</f>
        <v>53.06</v>
      </c>
      <c r="S403" s="3">
        <f>Table1[[#This Row],[Generation (TWh)]]*10^9*VLOOKUP(Table1[[#This Row],[Turbine/Engine Technology]],Technology_HR!$A$2:$B$11,2,FALSE)*10^-6</f>
        <v>3809680.1999999997</v>
      </c>
      <c r="T403" s="5">
        <f>Table1[[#This Row],[Fuel Consumption (mmBtu)]]*Table1[[#This Row],[Emission Factor (kg CO2/ mmBtu)]]*10^3</f>
        <v>202141631412</v>
      </c>
      <c r="U403" s="3">
        <f>Table1[[#This Row],[Emissions (g CO2)]]/(Table1[[#This Row],[Generation (TWh)]]*10^9)</f>
        <v>584.19060000000002</v>
      </c>
    </row>
    <row r="404" spans="1:21" x14ac:dyDescent="0.35">
      <c r="A404" t="s">
        <v>85</v>
      </c>
      <c r="B404" t="s">
        <v>3239</v>
      </c>
      <c r="C404" t="str">
        <f>SUBSTITUTE(Table1[[#This Row],[Fuel]],", ",",")</f>
        <v>fossil gas: natural gas</v>
      </c>
      <c r="D404" t="s">
        <v>3239</v>
      </c>
      <c r="H404" t="s">
        <v>3436</v>
      </c>
      <c r="I404">
        <v>100</v>
      </c>
      <c r="J404" t="s">
        <v>3446</v>
      </c>
      <c r="K404">
        <v>2014</v>
      </c>
      <c r="L404" t="s">
        <v>29</v>
      </c>
      <c r="M404" t="s">
        <v>29</v>
      </c>
      <c r="N404">
        <v>-32.198337000000002</v>
      </c>
      <c r="O404">
        <v>115.775155</v>
      </c>
      <c r="P404" t="s">
        <v>3460</v>
      </c>
      <c r="Q404" s="3">
        <f>Table1[[#This Row],[Capacity (MW)]]*0.395*8760*10^-6</f>
        <v>0.34601999999999999</v>
      </c>
      <c r="R404" s="3" cm="1">
        <f t="array" ref="R404">AVERAGE(VLOOKUP(_xlfn.TEXTSPLIT(Table1[[#This Row],[Fuel (no space after comma)]], ","), FuelList_Final_EF!$A$2:$B$65, 2, FALSE))</f>
        <v>53.06</v>
      </c>
      <c r="S404" s="3">
        <f>Table1[[#This Row],[Generation (TWh)]]*10^9*VLOOKUP(Table1[[#This Row],[Turbine/Engine Technology]],Technology_HR!$A$2:$B$11,2,FALSE)*10^-6</f>
        <v>3809680.1999999997</v>
      </c>
      <c r="T404" s="5">
        <f>Table1[[#This Row],[Fuel Consumption (mmBtu)]]*Table1[[#This Row],[Emission Factor (kg CO2/ mmBtu)]]*10^3</f>
        <v>202141631412</v>
      </c>
      <c r="U404" s="3">
        <f>Table1[[#This Row],[Emissions (g CO2)]]/(Table1[[#This Row],[Generation (TWh)]]*10^9)</f>
        <v>584.19060000000002</v>
      </c>
    </row>
    <row r="405" spans="1:21" x14ac:dyDescent="0.35">
      <c r="A405" t="s">
        <v>100</v>
      </c>
      <c r="B405" t="s">
        <v>3239</v>
      </c>
      <c r="C405" t="str">
        <f>SUBSTITUTE(Table1[[#This Row],[Fuel]],", ",",")</f>
        <v>fossil gas: natural gas</v>
      </c>
      <c r="D405" t="s">
        <v>3239</v>
      </c>
      <c r="H405" t="s">
        <v>3438</v>
      </c>
      <c r="I405">
        <v>41.65</v>
      </c>
      <c r="J405" t="s">
        <v>3446</v>
      </c>
      <c r="K405">
        <v>1998</v>
      </c>
      <c r="L405" t="s">
        <v>29</v>
      </c>
      <c r="M405" t="s">
        <v>29</v>
      </c>
      <c r="N405">
        <v>-32.2226</v>
      </c>
      <c r="O405">
        <v>115.7662</v>
      </c>
      <c r="P405" t="s">
        <v>3460</v>
      </c>
      <c r="Q405" s="3">
        <f>Table1[[#This Row],[Capacity (MW)]]*0.395*8760*10^-6</f>
        <v>0.14411733000000002</v>
      </c>
      <c r="R405" s="3" cm="1">
        <f t="array" ref="R405">AVERAGE(VLOOKUP(_xlfn.TEXTSPLIT(Table1[[#This Row],[Fuel (no space after comma)]], ","), FuelList_Final_EF!$A$2:$B$65, 2, FALSE))</f>
        <v>53.06</v>
      </c>
      <c r="S405" s="3">
        <f>Table1[[#This Row],[Generation (TWh)]]*10^9*VLOOKUP(Table1[[#This Row],[Turbine/Engine Technology]],Technology_HR!$A$2:$B$11,2,FALSE)*10^-6</f>
        <v>1087941.7241700003</v>
      </c>
      <c r="T405" s="5">
        <f>Table1[[#This Row],[Fuel Consumption (mmBtu)]]*Table1[[#This Row],[Emission Factor (kg CO2/ mmBtu)]]*10^3</f>
        <v>57726187884.46022</v>
      </c>
      <c r="U405" s="3">
        <f>Table1[[#This Row],[Emissions (g CO2)]]/(Table1[[#This Row],[Generation (TWh)]]*10^9)</f>
        <v>400.54994000000005</v>
      </c>
    </row>
    <row r="406" spans="1:21" x14ac:dyDescent="0.35">
      <c r="A406" t="s">
        <v>98</v>
      </c>
      <c r="B406" t="s">
        <v>3239</v>
      </c>
      <c r="C406" t="str">
        <f>SUBSTITUTE(Table1[[#This Row],[Fuel]],", ",",")</f>
        <v>fossil gas: natural gas</v>
      </c>
      <c r="D406" t="s">
        <v>3239</v>
      </c>
      <c r="H406" t="s">
        <v>3438</v>
      </c>
      <c r="I406">
        <v>35.700000000000003</v>
      </c>
      <c r="J406" t="s">
        <v>3446</v>
      </c>
      <c r="K406">
        <v>1998</v>
      </c>
      <c r="L406" t="s">
        <v>29</v>
      </c>
      <c r="M406" t="s">
        <v>29</v>
      </c>
      <c r="N406">
        <v>-32.2226</v>
      </c>
      <c r="O406">
        <v>115.7662</v>
      </c>
      <c r="P406" t="s">
        <v>3460</v>
      </c>
      <c r="Q406" s="3">
        <f>Table1[[#This Row],[Capacity (MW)]]*0.395*8760*10^-6</f>
        <v>0.12352914000000001</v>
      </c>
      <c r="R406" s="3" cm="1">
        <f t="array" ref="R406">AVERAGE(VLOOKUP(_xlfn.TEXTSPLIT(Table1[[#This Row],[Fuel (no space after comma)]], ","), FuelList_Final_EF!$A$2:$B$65, 2, FALSE))</f>
        <v>53.06</v>
      </c>
      <c r="S406" s="3">
        <f>Table1[[#This Row],[Generation (TWh)]]*10^9*VLOOKUP(Table1[[#This Row],[Turbine/Engine Technology]],Technology_HR!$A$2:$B$11,2,FALSE)*10^-6</f>
        <v>932521.4778600001</v>
      </c>
      <c r="T406" s="5">
        <f>Table1[[#This Row],[Fuel Consumption (mmBtu)]]*Table1[[#This Row],[Emission Factor (kg CO2/ mmBtu)]]*10^3</f>
        <v>49479589615.25161</v>
      </c>
      <c r="U406" s="3">
        <f>Table1[[#This Row],[Emissions (g CO2)]]/(Table1[[#This Row],[Generation (TWh)]]*10^9)</f>
        <v>400.54994000000005</v>
      </c>
    </row>
    <row r="407" spans="1:21" x14ac:dyDescent="0.35">
      <c r="A407" t="s">
        <v>101</v>
      </c>
      <c r="B407" t="s">
        <v>3239</v>
      </c>
      <c r="C407" t="str">
        <f>SUBSTITUTE(Table1[[#This Row],[Fuel]],", ",",")</f>
        <v>fossil gas: natural gas</v>
      </c>
      <c r="D407" t="s">
        <v>3239</v>
      </c>
      <c r="H407" t="s">
        <v>3438</v>
      </c>
      <c r="I407">
        <v>41.65</v>
      </c>
      <c r="J407" t="s">
        <v>3446</v>
      </c>
      <c r="K407">
        <v>1998</v>
      </c>
      <c r="L407" t="s">
        <v>29</v>
      </c>
      <c r="M407" t="s">
        <v>29</v>
      </c>
      <c r="N407">
        <v>-32.2226</v>
      </c>
      <c r="O407">
        <v>115.7662</v>
      </c>
      <c r="P407" t="s">
        <v>3460</v>
      </c>
      <c r="Q407" s="3">
        <f>Table1[[#This Row],[Capacity (MW)]]*0.395*8760*10^-6</f>
        <v>0.14411733000000002</v>
      </c>
      <c r="R407" s="3" cm="1">
        <f t="array" ref="R407">AVERAGE(VLOOKUP(_xlfn.TEXTSPLIT(Table1[[#This Row],[Fuel (no space after comma)]], ","), FuelList_Final_EF!$A$2:$B$65, 2, FALSE))</f>
        <v>53.06</v>
      </c>
      <c r="S407" s="3">
        <f>Table1[[#This Row],[Generation (TWh)]]*10^9*VLOOKUP(Table1[[#This Row],[Turbine/Engine Technology]],Technology_HR!$A$2:$B$11,2,FALSE)*10^-6</f>
        <v>1087941.7241700003</v>
      </c>
      <c r="T407" s="5">
        <f>Table1[[#This Row],[Fuel Consumption (mmBtu)]]*Table1[[#This Row],[Emission Factor (kg CO2/ mmBtu)]]*10^3</f>
        <v>57726187884.46022</v>
      </c>
      <c r="U407" s="3">
        <f>Table1[[#This Row],[Emissions (g CO2)]]/(Table1[[#This Row],[Generation (TWh)]]*10^9)</f>
        <v>400.54994000000005</v>
      </c>
    </row>
    <row r="408" spans="1:21" x14ac:dyDescent="0.35">
      <c r="A408" t="s">
        <v>102</v>
      </c>
      <c r="B408" t="s">
        <v>3240</v>
      </c>
      <c r="C408" t="str">
        <f>SUBSTITUTE(Table1[[#This Row],[Fuel]],", ",",")</f>
        <v>fossil gas: natural gas,fossil liquids: diesel</v>
      </c>
      <c r="D408" t="s">
        <v>3239</v>
      </c>
      <c r="E408" t="s">
        <v>3258</v>
      </c>
      <c r="H408" t="s">
        <v>3436</v>
      </c>
      <c r="I408">
        <v>60</v>
      </c>
      <c r="J408" t="s">
        <v>3446</v>
      </c>
      <c r="K408">
        <v>2011</v>
      </c>
      <c r="L408" t="s">
        <v>29</v>
      </c>
      <c r="M408" t="s">
        <v>29</v>
      </c>
      <c r="N408">
        <v>-32.223314000000002</v>
      </c>
      <c r="O408">
        <v>115.778892</v>
      </c>
      <c r="P408" t="s">
        <v>3460</v>
      </c>
      <c r="Q408" s="3">
        <f>Table1[[#This Row],[Capacity (MW)]]*0.395*8760*10^-6</f>
        <v>0.20761200000000002</v>
      </c>
      <c r="R408" s="3" cm="1">
        <f t="array" ref="R408">AVERAGE(VLOOKUP(_xlfn.TEXTSPLIT(Table1[[#This Row],[Fuel (no space after comma)]], ","), FuelList_Final_EF!$A$2:$B$65, 2, FALSE))</f>
        <v>65.583341148886291</v>
      </c>
      <c r="S408" s="3">
        <f>Table1[[#This Row],[Generation (TWh)]]*10^9*VLOOKUP(Table1[[#This Row],[Turbine/Engine Technology]],Technology_HR!$A$2:$B$11,2,FALSE)*10^-6</f>
        <v>2285808.1200000006</v>
      </c>
      <c r="T408" s="5">
        <f>Table1[[#This Row],[Fuel Consumption (mmBtu)]]*Table1[[#This Row],[Emission Factor (kg CO2/ mmBtu)]]*10^3</f>
        <v>149910933734.85446</v>
      </c>
      <c r="U408" s="3">
        <f>Table1[[#This Row],[Emissions (g CO2)]]/(Table1[[#This Row],[Generation (TWh)]]*10^9)</f>
        <v>722.07258604923823</v>
      </c>
    </row>
    <row r="409" spans="1:21" x14ac:dyDescent="0.35">
      <c r="A409" t="s">
        <v>102</v>
      </c>
      <c r="B409" t="s">
        <v>3240</v>
      </c>
      <c r="C409" t="str">
        <f>SUBSTITUTE(Table1[[#This Row],[Fuel]],", ",",")</f>
        <v>fossil gas: natural gas,fossil liquids: diesel</v>
      </c>
      <c r="D409" t="s">
        <v>3239</v>
      </c>
      <c r="E409" t="s">
        <v>3258</v>
      </c>
      <c r="H409" t="s">
        <v>3436</v>
      </c>
      <c r="I409">
        <v>60</v>
      </c>
      <c r="J409" t="s">
        <v>3446</v>
      </c>
      <c r="K409">
        <v>2011</v>
      </c>
      <c r="L409" t="s">
        <v>29</v>
      </c>
      <c r="M409" t="s">
        <v>29</v>
      </c>
      <c r="N409">
        <v>-32.223314000000002</v>
      </c>
      <c r="O409">
        <v>115.778892</v>
      </c>
      <c r="P409" t="s">
        <v>3460</v>
      </c>
      <c r="Q409" s="3">
        <f>Table1[[#This Row],[Capacity (MW)]]*0.395*8760*10^-6</f>
        <v>0.20761200000000002</v>
      </c>
      <c r="R409" s="3" cm="1">
        <f t="array" ref="R409">AVERAGE(VLOOKUP(_xlfn.TEXTSPLIT(Table1[[#This Row],[Fuel (no space after comma)]], ","), FuelList_Final_EF!$A$2:$B$65, 2, FALSE))</f>
        <v>65.583341148886291</v>
      </c>
      <c r="S409" s="3">
        <f>Table1[[#This Row],[Generation (TWh)]]*10^9*VLOOKUP(Table1[[#This Row],[Turbine/Engine Technology]],Technology_HR!$A$2:$B$11,2,FALSE)*10^-6</f>
        <v>2285808.1200000006</v>
      </c>
      <c r="T409" s="5">
        <f>Table1[[#This Row],[Fuel Consumption (mmBtu)]]*Table1[[#This Row],[Emission Factor (kg CO2/ mmBtu)]]*10^3</f>
        <v>149910933734.85446</v>
      </c>
      <c r="U409" s="3">
        <f>Table1[[#This Row],[Emissions (g CO2)]]/(Table1[[#This Row],[Generation (TWh)]]*10^9)</f>
        <v>722.07258604923823</v>
      </c>
    </row>
    <row r="410" spans="1:21" x14ac:dyDescent="0.35">
      <c r="A410" t="s">
        <v>73</v>
      </c>
      <c r="B410" t="s">
        <v>3240</v>
      </c>
      <c r="C410" t="str">
        <f>SUBSTITUTE(Table1[[#This Row],[Fuel]],", ",",")</f>
        <v>fossil gas: natural gas,fossil liquids: diesel</v>
      </c>
      <c r="D410" t="s">
        <v>3239</v>
      </c>
      <c r="E410" t="s">
        <v>3258</v>
      </c>
      <c r="H410" t="s">
        <v>3436</v>
      </c>
      <c r="I410">
        <v>156</v>
      </c>
      <c r="J410" t="s">
        <v>3446</v>
      </c>
      <c r="K410">
        <v>2006</v>
      </c>
      <c r="L410" t="s">
        <v>29</v>
      </c>
      <c r="M410">
        <v>2070</v>
      </c>
      <c r="N410">
        <v>-37.841630000000002</v>
      </c>
      <c r="O410">
        <v>144.78872999999999</v>
      </c>
      <c r="P410" t="s">
        <v>3460</v>
      </c>
      <c r="Q410" s="3">
        <f>Table1[[#This Row],[Capacity (MW)]]*0.395*8760*10^-6</f>
        <v>0.53979120000000003</v>
      </c>
      <c r="R410" s="3" cm="1">
        <f t="array" ref="R410">AVERAGE(VLOOKUP(_xlfn.TEXTSPLIT(Table1[[#This Row],[Fuel (no space after comma)]], ","), FuelList_Final_EF!$A$2:$B$65, 2, FALSE))</f>
        <v>65.583341148886291</v>
      </c>
      <c r="S410" s="3">
        <f>Table1[[#This Row],[Generation (TWh)]]*10^9*VLOOKUP(Table1[[#This Row],[Turbine/Engine Technology]],Technology_HR!$A$2:$B$11,2,FALSE)*10^-6</f>
        <v>5943101.1119999997</v>
      </c>
      <c r="T410" s="5">
        <f>Table1[[#This Row],[Fuel Consumption (mmBtu)]]*Table1[[#This Row],[Emission Factor (kg CO2/ mmBtu)]]*10^3</f>
        <v>389768427710.62146</v>
      </c>
      <c r="U410" s="3">
        <f>Table1[[#This Row],[Emissions (g CO2)]]/(Table1[[#This Row],[Generation (TWh)]]*10^9)</f>
        <v>722.072586049238</v>
      </c>
    </row>
    <row r="411" spans="1:21" x14ac:dyDescent="0.35">
      <c r="A411" t="s">
        <v>73</v>
      </c>
      <c r="B411" t="s">
        <v>3240</v>
      </c>
      <c r="C411" t="str">
        <f>SUBSTITUTE(Table1[[#This Row],[Fuel]],", ",",")</f>
        <v>fossil gas: natural gas,fossil liquids: diesel</v>
      </c>
      <c r="D411" t="s">
        <v>3239</v>
      </c>
      <c r="E411" t="s">
        <v>3258</v>
      </c>
      <c r="H411" t="s">
        <v>3436</v>
      </c>
      <c r="I411">
        <v>156</v>
      </c>
      <c r="J411" t="s">
        <v>3446</v>
      </c>
      <c r="K411">
        <v>2006</v>
      </c>
      <c r="L411" t="s">
        <v>29</v>
      </c>
      <c r="M411">
        <v>2070</v>
      </c>
      <c r="N411">
        <v>-37.841630000000002</v>
      </c>
      <c r="O411">
        <v>144.78872999999999</v>
      </c>
      <c r="P411" t="s">
        <v>3460</v>
      </c>
      <c r="Q411" s="3">
        <f>Table1[[#This Row],[Capacity (MW)]]*0.395*8760*10^-6</f>
        <v>0.53979120000000003</v>
      </c>
      <c r="R411" s="3" cm="1">
        <f t="array" ref="R411">AVERAGE(VLOOKUP(_xlfn.TEXTSPLIT(Table1[[#This Row],[Fuel (no space after comma)]], ","), FuelList_Final_EF!$A$2:$B$65, 2, FALSE))</f>
        <v>65.583341148886291</v>
      </c>
      <c r="S411" s="3">
        <f>Table1[[#This Row],[Generation (TWh)]]*10^9*VLOOKUP(Table1[[#This Row],[Turbine/Engine Technology]],Technology_HR!$A$2:$B$11,2,FALSE)*10^-6</f>
        <v>5943101.1119999997</v>
      </c>
      <c r="T411" s="5">
        <f>Table1[[#This Row],[Fuel Consumption (mmBtu)]]*Table1[[#This Row],[Emission Factor (kg CO2/ mmBtu)]]*10^3</f>
        <v>389768427710.62146</v>
      </c>
      <c r="U411" s="3">
        <f>Table1[[#This Row],[Emissions (g CO2)]]/(Table1[[#This Row],[Generation (TWh)]]*10^9)</f>
        <v>722.072586049238</v>
      </c>
    </row>
    <row r="412" spans="1:21" x14ac:dyDescent="0.35">
      <c r="A412" t="s">
        <v>87</v>
      </c>
      <c r="B412" t="s">
        <v>3239</v>
      </c>
      <c r="C412" t="str">
        <f>SUBSTITUTE(Table1[[#This Row],[Fuel]],", ",",")</f>
        <v>fossil gas: natural gas</v>
      </c>
      <c r="D412" t="s">
        <v>3239</v>
      </c>
      <c r="H412" t="s">
        <v>3436</v>
      </c>
      <c r="I412">
        <v>60</v>
      </c>
      <c r="J412" t="s">
        <v>3446</v>
      </c>
      <c r="K412">
        <v>2014</v>
      </c>
      <c r="L412" t="s">
        <v>29</v>
      </c>
      <c r="M412" t="s">
        <v>29</v>
      </c>
      <c r="N412">
        <v>-20.783300000000001</v>
      </c>
      <c r="O412">
        <v>139.4862</v>
      </c>
      <c r="P412" t="s">
        <v>3460</v>
      </c>
      <c r="Q412" s="3">
        <f>Table1[[#This Row],[Capacity (MW)]]*0.395*8760*10^-6</f>
        <v>0.20761200000000002</v>
      </c>
      <c r="R412" s="3" cm="1">
        <f t="array" ref="R412">AVERAGE(VLOOKUP(_xlfn.TEXTSPLIT(Table1[[#This Row],[Fuel (no space after comma)]], ","), FuelList_Final_EF!$A$2:$B$65, 2, FALSE))</f>
        <v>53.06</v>
      </c>
      <c r="S412" s="3">
        <f>Table1[[#This Row],[Generation (TWh)]]*10^9*VLOOKUP(Table1[[#This Row],[Turbine/Engine Technology]],Technology_HR!$A$2:$B$11,2,FALSE)*10^-6</f>
        <v>2285808.1200000006</v>
      </c>
      <c r="T412" s="5">
        <f>Table1[[#This Row],[Fuel Consumption (mmBtu)]]*Table1[[#This Row],[Emission Factor (kg CO2/ mmBtu)]]*10^3</f>
        <v>121284978847.20004</v>
      </c>
      <c r="U412" s="3">
        <f>Table1[[#This Row],[Emissions (g CO2)]]/(Table1[[#This Row],[Generation (TWh)]]*10^9)</f>
        <v>584.19060000000013</v>
      </c>
    </row>
    <row r="413" spans="1:21" x14ac:dyDescent="0.35">
      <c r="A413" t="s">
        <v>103</v>
      </c>
      <c r="B413" t="s">
        <v>3239</v>
      </c>
      <c r="C413" t="str">
        <f>SUBSTITUTE(Table1[[#This Row],[Fuel]],", ",",")</f>
        <v>fossil gas: natural gas</v>
      </c>
      <c r="D413" t="s">
        <v>3239</v>
      </c>
      <c r="H413" t="s">
        <v>3436</v>
      </c>
      <c r="I413">
        <v>132</v>
      </c>
      <c r="J413" t="s">
        <v>3450</v>
      </c>
      <c r="K413" t="s">
        <v>29</v>
      </c>
      <c r="L413" t="s">
        <v>29</v>
      </c>
      <c r="M413" t="s">
        <v>29</v>
      </c>
      <c r="N413">
        <v>-27.565712999999999</v>
      </c>
      <c r="O413">
        <v>152.237799</v>
      </c>
      <c r="P413" t="s">
        <v>3460</v>
      </c>
      <c r="Q413" s="3">
        <f>Table1[[#This Row],[Capacity (MW)]]*0.395*8760*10^-6</f>
        <v>0.4567464</v>
      </c>
      <c r="R413" s="3" cm="1">
        <f t="array" ref="R413">AVERAGE(VLOOKUP(_xlfn.TEXTSPLIT(Table1[[#This Row],[Fuel (no space after comma)]], ","), FuelList_Final_EF!$A$2:$B$65, 2, FALSE))</f>
        <v>53.06</v>
      </c>
      <c r="S413" s="3">
        <f>Table1[[#This Row],[Generation (TWh)]]*10^9*VLOOKUP(Table1[[#This Row],[Turbine/Engine Technology]],Technology_HR!$A$2:$B$11,2,FALSE)*10^-6</f>
        <v>5028777.8640000001</v>
      </c>
      <c r="T413" s="5">
        <f>Table1[[#This Row],[Fuel Consumption (mmBtu)]]*Table1[[#This Row],[Emission Factor (kg CO2/ mmBtu)]]*10^3</f>
        <v>266826953463.84</v>
      </c>
      <c r="U413" s="3">
        <f>Table1[[#This Row],[Emissions (g CO2)]]/(Table1[[#This Row],[Generation (TWh)]]*10^9)</f>
        <v>584.19060000000002</v>
      </c>
    </row>
    <row r="414" spans="1:21" x14ac:dyDescent="0.35">
      <c r="A414" t="s">
        <v>104</v>
      </c>
      <c r="B414" t="s">
        <v>3239</v>
      </c>
      <c r="C414" t="str">
        <f>SUBSTITUTE(Table1[[#This Row],[Fuel]],", ",",")</f>
        <v>fossil gas: natural gas</v>
      </c>
      <c r="D414" t="s">
        <v>3239</v>
      </c>
      <c r="H414" t="s">
        <v>3436</v>
      </c>
      <c r="I414">
        <v>175</v>
      </c>
      <c r="J414" t="s">
        <v>3450</v>
      </c>
      <c r="K414" t="s">
        <v>29</v>
      </c>
      <c r="L414" t="s">
        <v>29</v>
      </c>
      <c r="M414" t="s">
        <v>29</v>
      </c>
      <c r="N414">
        <v>-34.607940999999997</v>
      </c>
      <c r="O414">
        <v>150.048464</v>
      </c>
      <c r="P414" t="s">
        <v>3460</v>
      </c>
      <c r="Q414" s="3">
        <f>Table1[[#This Row],[Capacity (MW)]]*0.395*8760*10^-6</f>
        <v>0.60553499999999993</v>
      </c>
      <c r="R414" s="3" cm="1">
        <f t="array" ref="R414">AVERAGE(VLOOKUP(_xlfn.TEXTSPLIT(Table1[[#This Row],[Fuel (no space after comma)]], ","), FuelList_Final_EF!$A$2:$B$65, 2, FALSE))</f>
        <v>53.06</v>
      </c>
      <c r="S414" s="3">
        <f>Table1[[#This Row],[Generation (TWh)]]*10^9*VLOOKUP(Table1[[#This Row],[Turbine/Engine Technology]],Technology_HR!$A$2:$B$11,2,FALSE)*10^-6</f>
        <v>6666940.3499999987</v>
      </c>
      <c r="T414" s="5">
        <f>Table1[[#This Row],[Fuel Consumption (mmBtu)]]*Table1[[#This Row],[Emission Factor (kg CO2/ mmBtu)]]*10^3</f>
        <v>353747854970.99994</v>
      </c>
      <c r="U414" s="3">
        <f>Table1[[#This Row],[Emissions (g CO2)]]/(Table1[[#This Row],[Generation (TWh)]]*10^9)</f>
        <v>584.19060000000002</v>
      </c>
    </row>
    <row r="415" spans="1:21" x14ac:dyDescent="0.35">
      <c r="A415" t="s">
        <v>104</v>
      </c>
      <c r="B415" t="s">
        <v>3239</v>
      </c>
      <c r="C415" t="str">
        <f>SUBSTITUTE(Table1[[#This Row],[Fuel]],", ",",")</f>
        <v>fossil gas: natural gas</v>
      </c>
      <c r="D415" t="s">
        <v>3239</v>
      </c>
      <c r="H415" t="s">
        <v>3436</v>
      </c>
      <c r="I415">
        <v>175</v>
      </c>
      <c r="J415" t="s">
        <v>3450</v>
      </c>
      <c r="K415" t="s">
        <v>29</v>
      </c>
      <c r="L415" t="s">
        <v>29</v>
      </c>
      <c r="M415" t="s">
        <v>29</v>
      </c>
      <c r="N415">
        <v>-34.607940999999997</v>
      </c>
      <c r="O415">
        <v>150.048464</v>
      </c>
      <c r="P415" t="s">
        <v>3460</v>
      </c>
      <c r="Q415" s="3">
        <f>Table1[[#This Row],[Capacity (MW)]]*0.395*8760*10^-6</f>
        <v>0.60553499999999993</v>
      </c>
      <c r="R415" s="3" cm="1">
        <f t="array" ref="R415">AVERAGE(VLOOKUP(_xlfn.TEXTSPLIT(Table1[[#This Row],[Fuel (no space after comma)]], ","), FuelList_Final_EF!$A$2:$B$65, 2, FALSE))</f>
        <v>53.06</v>
      </c>
      <c r="S415" s="3">
        <f>Table1[[#This Row],[Generation (TWh)]]*10^9*VLOOKUP(Table1[[#This Row],[Turbine/Engine Technology]],Technology_HR!$A$2:$B$11,2,FALSE)*10^-6</f>
        <v>6666940.3499999987</v>
      </c>
      <c r="T415" s="5">
        <f>Table1[[#This Row],[Fuel Consumption (mmBtu)]]*Table1[[#This Row],[Emission Factor (kg CO2/ mmBtu)]]*10^3</f>
        <v>353747854970.99994</v>
      </c>
      <c r="U415" s="3">
        <f>Table1[[#This Row],[Emissions (g CO2)]]/(Table1[[#This Row],[Generation (TWh)]]*10^9)</f>
        <v>584.19060000000002</v>
      </c>
    </row>
    <row r="416" spans="1:21" x14ac:dyDescent="0.35">
      <c r="A416" t="s">
        <v>104</v>
      </c>
      <c r="B416" t="s">
        <v>3239</v>
      </c>
      <c r="C416" t="str">
        <f>SUBSTITUTE(Table1[[#This Row],[Fuel]],", ",",")</f>
        <v>fossil gas: natural gas</v>
      </c>
      <c r="D416" t="s">
        <v>3239</v>
      </c>
      <c r="H416" t="s">
        <v>3436</v>
      </c>
      <c r="I416">
        <v>175</v>
      </c>
      <c r="J416" t="s">
        <v>3450</v>
      </c>
      <c r="K416" t="s">
        <v>29</v>
      </c>
      <c r="L416" t="s">
        <v>29</v>
      </c>
      <c r="M416" t="s">
        <v>29</v>
      </c>
      <c r="N416">
        <v>-34.607940999999997</v>
      </c>
      <c r="O416">
        <v>150.048464</v>
      </c>
      <c r="P416" t="s">
        <v>3460</v>
      </c>
      <c r="Q416" s="3">
        <f>Table1[[#This Row],[Capacity (MW)]]*0.395*8760*10^-6</f>
        <v>0.60553499999999993</v>
      </c>
      <c r="R416" s="3" cm="1">
        <f t="array" ref="R416">AVERAGE(VLOOKUP(_xlfn.TEXTSPLIT(Table1[[#This Row],[Fuel (no space after comma)]], ","), FuelList_Final_EF!$A$2:$B$65, 2, FALSE))</f>
        <v>53.06</v>
      </c>
      <c r="S416" s="3">
        <f>Table1[[#This Row],[Generation (TWh)]]*10^9*VLOOKUP(Table1[[#This Row],[Turbine/Engine Technology]],Technology_HR!$A$2:$B$11,2,FALSE)*10^-6</f>
        <v>6666940.3499999987</v>
      </c>
      <c r="T416" s="5">
        <f>Table1[[#This Row],[Fuel Consumption (mmBtu)]]*Table1[[#This Row],[Emission Factor (kg CO2/ mmBtu)]]*10^3</f>
        <v>353747854970.99994</v>
      </c>
      <c r="U416" s="3">
        <f>Table1[[#This Row],[Emissions (g CO2)]]/(Table1[[#This Row],[Generation (TWh)]]*10^9)</f>
        <v>584.19060000000002</v>
      </c>
    </row>
    <row r="417" spans="1:21" x14ac:dyDescent="0.35">
      <c r="A417" t="s">
        <v>104</v>
      </c>
      <c r="B417" t="s">
        <v>3239</v>
      </c>
      <c r="C417" t="str">
        <f>SUBSTITUTE(Table1[[#This Row],[Fuel]],", ",",")</f>
        <v>fossil gas: natural gas</v>
      </c>
      <c r="D417" t="s">
        <v>3239</v>
      </c>
      <c r="H417" t="s">
        <v>3436</v>
      </c>
      <c r="I417">
        <v>175</v>
      </c>
      <c r="J417" t="s">
        <v>3450</v>
      </c>
      <c r="K417" t="s">
        <v>29</v>
      </c>
      <c r="L417" t="s">
        <v>29</v>
      </c>
      <c r="M417" t="s">
        <v>29</v>
      </c>
      <c r="N417">
        <v>-34.607940999999997</v>
      </c>
      <c r="O417">
        <v>150.048464</v>
      </c>
      <c r="P417" t="s">
        <v>3460</v>
      </c>
      <c r="Q417" s="3">
        <f>Table1[[#This Row],[Capacity (MW)]]*0.395*8760*10^-6</f>
        <v>0.60553499999999993</v>
      </c>
      <c r="R417" s="3" cm="1">
        <f t="array" ref="R417">AVERAGE(VLOOKUP(_xlfn.TEXTSPLIT(Table1[[#This Row],[Fuel (no space after comma)]], ","), FuelList_Final_EF!$A$2:$B$65, 2, FALSE))</f>
        <v>53.06</v>
      </c>
      <c r="S417" s="3">
        <f>Table1[[#This Row],[Generation (TWh)]]*10^9*VLOOKUP(Table1[[#This Row],[Turbine/Engine Technology]],Technology_HR!$A$2:$B$11,2,FALSE)*10^-6</f>
        <v>6666940.3499999987</v>
      </c>
      <c r="T417" s="5">
        <f>Table1[[#This Row],[Fuel Consumption (mmBtu)]]*Table1[[#This Row],[Emission Factor (kg CO2/ mmBtu)]]*10^3</f>
        <v>353747854970.99994</v>
      </c>
      <c r="U417" s="3">
        <f>Table1[[#This Row],[Emissions (g CO2)]]/(Table1[[#This Row],[Generation (TWh)]]*10^9)</f>
        <v>584.19060000000002</v>
      </c>
    </row>
    <row r="418" spans="1:21" x14ac:dyDescent="0.35">
      <c r="A418" t="s">
        <v>89</v>
      </c>
      <c r="B418" t="s">
        <v>3239</v>
      </c>
      <c r="C418" t="str">
        <f>SUBSTITUTE(Table1[[#This Row],[Fuel]],", ",",")</f>
        <v>fossil gas: natural gas</v>
      </c>
      <c r="D418" t="s">
        <v>3239</v>
      </c>
      <c r="H418" t="s">
        <v>3436</v>
      </c>
      <c r="I418">
        <v>90</v>
      </c>
      <c r="J418" t="s">
        <v>3446</v>
      </c>
      <c r="K418">
        <v>1990</v>
      </c>
      <c r="L418" t="s">
        <v>29</v>
      </c>
      <c r="M418">
        <v>2030</v>
      </c>
      <c r="N418">
        <v>-33.903199999999998</v>
      </c>
      <c r="O418">
        <v>138.73820000000001</v>
      </c>
      <c r="P418" t="s">
        <v>3460</v>
      </c>
      <c r="Q418" s="3">
        <f>Table1[[#This Row],[Capacity (MW)]]*0.395*8760*10^-6</f>
        <v>0.31141800000000003</v>
      </c>
      <c r="R418" s="3" cm="1">
        <f t="array" ref="R418">AVERAGE(VLOOKUP(_xlfn.TEXTSPLIT(Table1[[#This Row],[Fuel (no space after comma)]], ","), FuelList_Final_EF!$A$2:$B$65, 2, FALSE))</f>
        <v>53.06</v>
      </c>
      <c r="S418" s="3">
        <f>Table1[[#This Row],[Generation (TWh)]]*10^9*VLOOKUP(Table1[[#This Row],[Turbine/Engine Technology]],Technology_HR!$A$2:$B$11,2,FALSE)*10^-6</f>
        <v>3428712.1799999997</v>
      </c>
      <c r="T418" s="5">
        <f>Table1[[#This Row],[Fuel Consumption (mmBtu)]]*Table1[[#This Row],[Emission Factor (kg CO2/ mmBtu)]]*10^3</f>
        <v>181927468270.79999</v>
      </c>
      <c r="U418" s="3">
        <f>Table1[[#This Row],[Emissions (g CO2)]]/(Table1[[#This Row],[Generation (TWh)]]*10^9)</f>
        <v>584.1905999999999</v>
      </c>
    </row>
    <row r="419" spans="1:21" x14ac:dyDescent="0.35">
      <c r="A419" t="s">
        <v>74</v>
      </c>
      <c r="B419" t="s">
        <v>3259</v>
      </c>
      <c r="C419" t="str">
        <f>SUBSTITUTE(Table1[[#This Row],[Fuel]],", ",",")</f>
        <v>fossil gas: coalbed methane</v>
      </c>
      <c r="D419" t="s">
        <v>3259</v>
      </c>
      <c r="H419" t="s">
        <v>3437</v>
      </c>
      <c r="I419">
        <v>63.8</v>
      </c>
      <c r="J419" t="s">
        <v>3446</v>
      </c>
      <c r="K419">
        <v>2008</v>
      </c>
      <c r="L419" t="s">
        <v>29</v>
      </c>
      <c r="M419">
        <v>2038</v>
      </c>
      <c r="N419">
        <v>-22.003820000000001</v>
      </c>
      <c r="O419">
        <v>148.02912000000001</v>
      </c>
      <c r="P419" t="s">
        <v>3460</v>
      </c>
      <c r="Q419" s="3">
        <f>Table1[[#This Row],[Capacity (MW)]]*0.395*8760*10^-6</f>
        <v>0.22076076</v>
      </c>
      <c r="R419" s="3" cm="1">
        <f t="array" ref="R419">AVERAGE(VLOOKUP(_xlfn.TEXTSPLIT(Table1[[#This Row],[Fuel (no space after comma)]], ","), FuelList_Final_EF!$A$2:$B$65, 2, FALSE))</f>
        <v>53.06</v>
      </c>
      <c r="S419" s="3">
        <f>Table1[[#This Row],[Generation (TWh)]]*10^9*VLOOKUP(Table1[[#This Row],[Turbine/Engine Technology]],Technology_HR!$A$2:$B$11,2,FALSE)*10^-6</f>
        <v>1964770.764</v>
      </c>
      <c r="T419" s="5">
        <f>Table1[[#This Row],[Fuel Consumption (mmBtu)]]*Table1[[#This Row],[Emission Factor (kg CO2/ mmBtu)]]*10^3</f>
        <v>104250736737.84</v>
      </c>
      <c r="U419" s="3">
        <f>Table1[[#This Row],[Emissions (g CO2)]]/(Table1[[#This Row],[Generation (TWh)]]*10^9)</f>
        <v>472.23399999999998</v>
      </c>
    </row>
    <row r="420" spans="1:21" x14ac:dyDescent="0.35">
      <c r="A420" t="s">
        <v>88</v>
      </c>
      <c r="B420" t="s">
        <v>3239</v>
      </c>
      <c r="C420" t="str">
        <f>SUBSTITUTE(Table1[[#This Row],[Fuel]],", ",",")</f>
        <v>fossil gas: natural gas</v>
      </c>
      <c r="D420" t="s">
        <v>3239</v>
      </c>
      <c r="H420" t="s">
        <v>3436</v>
      </c>
      <c r="I420">
        <v>292</v>
      </c>
      <c r="J420" t="s">
        <v>3446</v>
      </c>
      <c r="K420">
        <v>2012</v>
      </c>
      <c r="L420" t="s">
        <v>29</v>
      </c>
      <c r="M420">
        <v>2047</v>
      </c>
      <c r="N420">
        <v>-38.063057000000001</v>
      </c>
      <c r="O420">
        <v>142.66572099999999</v>
      </c>
      <c r="P420" t="s">
        <v>3460</v>
      </c>
      <c r="Q420" s="3">
        <f>Table1[[#This Row],[Capacity (MW)]]*0.395*8760*10^-6</f>
        <v>1.0103784</v>
      </c>
      <c r="R420" s="3" cm="1">
        <f t="array" ref="R420">AVERAGE(VLOOKUP(_xlfn.TEXTSPLIT(Table1[[#This Row],[Fuel (no space after comma)]], ","), FuelList_Final_EF!$A$2:$B$65, 2, FALSE))</f>
        <v>53.06</v>
      </c>
      <c r="S420" s="3">
        <f>Table1[[#This Row],[Generation (TWh)]]*10^9*VLOOKUP(Table1[[#This Row],[Turbine/Engine Technology]],Technology_HR!$A$2:$B$11,2,FALSE)*10^-6</f>
        <v>11124266.184</v>
      </c>
      <c r="T420" s="5">
        <f>Table1[[#This Row],[Fuel Consumption (mmBtu)]]*Table1[[#This Row],[Emission Factor (kg CO2/ mmBtu)]]*10^3</f>
        <v>590253563723.04004</v>
      </c>
      <c r="U420" s="3">
        <f>Table1[[#This Row],[Emissions (g CO2)]]/(Table1[[#This Row],[Generation (TWh)]]*10^9)</f>
        <v>584.19060000000002</v>
      </c>
    </row>
    <row r="421" spans="1:21" x14ac:dyDescent="0.35">
      <c r="A421" t="s">
        <v>88</v>
      </c>
      <c r="B421" t="s">
        <v>3239</v>
      </c>
      <c r="C421" t="str">
        <f>SUBSTITUTE(Table1[[#This Row],[Fuel]],", ",",")</f>
        <v>fossil gas: natural gas</v>
      </c>
      <c r="D421" t="s">
        <v>3239</v>
      </c>
      <c r="H421" t="s">
        <v>3436</v>
      </c>
      <c r="I421">
        <v>292</v>
      </c>
      <c r="J421" t="s">
        <v>3446</v>
      </c>
      <c r="K421">
        <v>2012</v>
      </c>
      <c r="L421" t="s">
        <v>29</v>
      </c>
      <c r="M421">
        <v>2047</v>
      </c>
      <c r="N421">
        <v>-38.063057000000001</v>
      </c>
      <c r="O421">
        <v>142.66572099999999</v>
      </c>
      <c r="P421" t="s">
        <v>3460</v>
      </c>
      <c r="Q421" s="3">
        <f>Table1[[#This Row],[Capacity (MW)]]*0.395*8760*10^-6</f>
        <v>1.0103784</v>
      </c>
      <c r="R421" s="3" cm="1">
        <f t="array" ref="R421">AVERAGE(VLOOKUP(_xlfn.TEXTSPLIT(Table1[[#This Row],[Fuel (no space after comma)]], ","), FuelList_Final_EF!$A$2:$B$65, 2, FALSE))</f>
        <v>53.06</v>
      </c>
      <c r="S421" s="3">
        <f>Table1[[#This Row],[Generation (TWh)]]*10^9*VLOOKUP(Table1[[#This Row],[Turbine/Engine Technology]],Technology_HR!$A$2:$B$11,2,FALSE)*10^-6</f>
        <v>11124266.184</v>
      </c>
      <c r="T421" s="5">
        <f>Table1[[#This Row],[Fuel Consumption (mmBtu)]]*Table1[[#This Row],[Emission Factor (kg CO2/ mmBtu)]]*10^3</f>
        <v>590253563723.04004</v>
      </c>
      <c r="U421" s="3">
        <f>Table1[[#This Row],[Emissions (g CO2)]]/(Table1[[#This Row],[Generation (TWh)]]*10^9)</f>
        <v>584.19060000000002</v>
      </c>
    </row>
    <row r="422" spans="1:21" x14ac:dyDescent="0.35">
      <c r="A422" t="s">
        <v>88</v>
      </c>
      <c r="B422" t="s">
        <v>3239</v>
      </c>
      <c r="C422" t="str">
        <f>SUBSTITUTE(Table1[[#This Row],[Fuel]],", ",",")</f>
        <v>fossil gas: natural gas</v>
      </c>
      <c r="D422" t="s">
        <v>3239</v>
      </c>
      <c r="H422" t="s">
        <v>3436</v>
      </c>
      <c r="I422">
        <v>50</v>
      </c>
      <c r="J422" t="s">
        <v>3450</v>
      </c>
      <c r="K422" t="s">
        <v>29</v>
      </c>
      <c r="L422" t="s">
        <v>29</v>
      </c>
      <c r="M422" t="s">
        <v>29</v>
      </c>
      <c r="N422">
        <v>-38.063057000000001</v>
      </c>
      <c r="O422">
        <v>142.66572099999999</v>
      </c>
      <c r="P422" t="s">
        <v>3460</v>
      </c>
      <c r="Q422" s="3">
        <f>Table1[[#This Row],[Capacity (MW)]]*0.395*8760*10^-6</f>
        <v>0.17301</v>
      </c>
      <c r="R422" s="3" cm="1">
        <f t="array" ref="R422">AVERAGE(VLOOKUP(_xlfn.TEXTSPLIT(Table1[[#This Row],[Fuel (no space after comma)]], ","), FuelList_Final_EF!$A$2:$B$65, 2, FALSE))</f>
        <v>53.06</v>
      </c>
      <c r="S422" s="3">
        <f>Table1[[#This Row],[Generation (TWh)]]*10^9*VLOOKUP(Table1[[#This Row],[Turbine/Engine Technology]],Technology_HR!$A$2:$B$11,2,FALSE)*10^-6</f>
        <v>1904840.0999999999</v>
      </c>
      <c r="T422" s="5">
        <f>Table1[[#This Row],[Fuel Consumption (mmBtu)]]*Table1[[#This Row],[Emission Factor (kg CO2/ mmBtu)]]*10^3</f>
        <v>101070815706</v>
      </c>
      <c r="U422" s="3">
        <f>Table1[[#This Row],[Emissions (g CO2)]]/(Table1[[#This Row],[Generation (TWh)]]*10^9)</f>
        <v>584.19060000000002</v>
      </c>
    </row>
    <row r="423" spans="1:21" x14ac:dyDescent="0.35">
      <c r="A423" t="s">
        <v>88</v>
      </c>
      <c r="B423" t="s">
        <v>3239</v>
      </c>
      <c r="C423" t="str">
        <f>SUBSTITUTE(Table1[[#This Row],[Fuel]],", ",",")</f>
        <v>fossil gas: natural gas</v>
      </c>
      <c r="D423" t="s">
        <v>3239</v>
      </c>
      <c r="H423" t="s">
        <v>3436</v>
      </c>
      <c r="I423">
        <v>50</v>
      </c>
      <c r="J423" t="s">
        <v>3450</v>
      </c>
      <c r="K423" t="s">
        <v>29</v>
      </c>
      <c r="L423" t="s">
        <v>29</v>
      </c>
      <c r="M423" t="s">
        <v>29</v>
      </c>
      <c r="N423">
        <v>-38.063057000000001</v>
      </c>
      <c r="O423">
        <v>142.66572099999999</v>
      </c>
      <c r="P423" t="s">
        <v>3460</v>
      </c>
      <c r="Q423" s="3">
        <f>Table1[[#This Row],[Capacity (MW)]]*0.395*8760*10^-6</f>
        <v>0.17301</v>
      </c>
      <c r="R423" s="3" cm="1">
        <f t="array" ref="R423">AVERAGE(VLOOKUP(_xlfn.TEXTSPLIT(Table1[[#This Row],[Fuel (no space after comma)]], ","), FuelList_Final_EF!$A$2:$B$65, 2, FALSE))</f>
        <v>53.06</v>
      </c>
      <c r="S423" s="3">
        <f>Table1[[#This Row],[Generation (TWh)]]*10^9*VLOOKUP(Table1[[#This Row],[Turbine/Engine Technology]],Technology_HR!$A$2:$B$11,2,FALSE)*10^-6</f>
        <v>1904840.0999999999</v>
      </c>
      <c r="T423" s="5">
        <f>Table1[[#This Row],[Fuel Consumption (mmBtu)]]*Table1[[#This Row],[Emission Factor (kg CO2/ mmBtu)]]*10^3</f>
        <v>101070815706</v>
      </c>
      <c r="U423" s="3">
        <f>Table1[[#This Row],[Emissions (g CO2)]]/(Table1[[#This Row],[Generation (TWh)]]*10^9)</f>
        <v>584.19060000000002</v>
      </c>
    </row>
    <row r="424" spans="1:21" x14ac:dyDescent="0.35">
      <c r="A424" t="s">
        <v>88</v>
      </c>
      <c r="B424" t="s">
        <v>3239</v>
      </c>
      <c r="C424" t="str">
        <f>SUBSTITUTE(Table1[[#This Row],[Fuel]],", ",",")</f>
        <v>fossil gas: natural gas</v>
      </c>
      <c r="D424" t="s">
        <v>3239</v>
      </c>
      <c r="H424" t="s">
        <v>3436</v>
      </c>
      <c r="I424">
        <v>50</v>
      </c>
      <c r="J424" t="s">
        <v>3450</v>
      </c>
      <c r="K424" t="s">
        <v>29</v>
      </c>
      <c r="L424" t="s">
        <v>29</v>
      </c>
      <c r="M424" t="s">
        <v>29</v>
      </c>
      <c r="N424">
        <v>-38.063057000000001</v>
      </c>
      <c r="O424">
        <v>142.66572099999999</v>
      </c>
      <c r="P424" t="s">
        <v>3460</v>
      </c>
      <c r="Q424" s="3">
        <f>Table1[[#This Row],[Capacity (MW)]]*0.395*8760*10^-6</f>
        <v>0.17301</v>
      </c>
      <c r="R424" s="3" cm="1">
        <f t="array" ref="R424">AVERAGE(VLOOKUP(_xlfn.TEXTSPLIT(Table1[[#This Row],[Fuel (no space after comma)]], ","), FuelList_Final_EF!$A$2:$B$65, 2, FALSE))</f>
        <v>53.06</v>
      </c>
      <c r="S424" s="3">
        <f>Table1[[#This Row],[Generation (TWh)]]*10^9*VLOOKUP(Table1[[#This Row],[Turbine/Engine Technology]],Technology_HR!$A$2:$B$11,2,FALSE)*10^-6</f>
        <v>1904840.0999999999</v>
      </c>
      <c r="T424" s="5">
        <f>Table1[[#This Row],[Fuel Consumption (mmBtu)]]*Table1[[#This Row],[Emission Factor (kg CO2/ mmBtu)]]*10^3</f>
        <v>101070815706</v>
      </c>
      <c r="U424" s="3">
        <f>Table1[[#This Row],[Emissions (g CO2)]]/(Table1[[#This Row],[Generation (TWh)]]*10^9)</f>
        <v>584.19060000000002</v>
      </c>
    </row>
    <row r="425" spans="1:21" x14ac:dyDescent="0.35">
      <c r="A425" t="s">
        <v>88</v>
      </c>
      <c r="B425" t="s">
        <v>3239</v>
      </c>
      <c r="C425" t="str">
        <f>SUBSTITUTE(Table1[[#This Row],[Fuel]],", ",",")</f>
        <v>fossil gas: natural gas</v>
      </c>
      <c r="D425" t="s">
        <v>3239</v>
      </c>
      <c r="H425" t="s">
        <v>3436</v>
      </c>
      <c r="I425">
        <v>50</v>
      </c>
      <c r="J425" t="s">
        <v>3450</v>
      </c>
      <c r="K425" t="s">
        <v>29</v>
      </c>
      <c r="L425" t="s">
        <v>29</v>
      </c>
      <c r="M425" t="s">
        <v>29</v>
      </c>
      <c r="N425">
        <v>-38.063057000000001</v>
      </c>
      <c r="O425">
        <v>142.66572099999999</v>
      </c>
      <c r="P425" t="s">
        <v>3460</v>
      </c>
      <c r="Q425" s="3">
        <f>Table1[[#This Row],[Capacity (MW)]]*0.395*8760*10^-6</f>
        <v>0.17301</v>
      </c>
      <c r="R425" s="3" cm="1">
        <f t="array" ref="R425">AVERAGE(VLOOKUP(_xlfn.TEXTSPLIT(Table1[[#This Row],[Fuel (no space after comma)]], ","), FuelList_Final_EF!$A$2:$B$65, 2, FALSE))</f>
        <v>53.06</v>
      </c>
      <c r="S425" s="3">
        <f>Table1[[#This Row],[Generation (TWh)]]*10^9*VLOOKUP(Table1[[#This Row],[Turbine/Engine Technology]],Technology_HR!$A$2:$B$11,2,FALSE)*10^-6</f>
        <v>1904840.0999999999</v>
      </c>
      <c r="T425" s="5">
        <f>Table1[[#This Row],[Fuel Consumption (mmBtu)]]*Table1[[#This Row],[Emission Factor (kg CO2/ mmBtu)]]*10^3</f>
        <v>101070815706</v>
      </c>
      <c r="U425" s="3">
        <f>Table1[[#This Row],[Emissions (g CO2)]]/(Table1[[#This Row],[Generation (TWh)]]*10^9)</f>
        <v>584.19060000000002</v>
      </c>
    </row>
    <row r="426" spans="1:21" x14ac:dyDescent="0.35">
      <c r="A426" t="s">
        <v>88</v>
      </c>
      <c r="B426" t="s">
        <v>3258</v>
      </c>
      <c r="C426" t="str">
        <f>SUBSTITUTE(Table1[[#This Row],[Fuel]],", ",",")</f>
        <v>fossil liquids: diesel</v>
      </c>
      <c r="D426" t="s">
        <v>3258</v>
      </c>
      <c r="H426" t="s">
        <v>3436</v>
      </c>
      <c r="I426">
        <v>144</v>
      </c>
      <c r="J426" t="s">
        <v>3446</v>
      </c>
      <c r="K426">
        <v>1999</v>
      </c>
      <c r="L426" t="s">
        <v>29</v>
      </c>
      <c r="M426">
        <v>2033</v>
      </c>
      <c r="N426">
        <v>-19.337745000000002</v>
      </c>
      <c r="O426">
        <v>146.851595</v>
      </c>
      <c r="P426" t="s">
        <v>3460</v>
      </c>
      <c r="Q426" s="3">
        <f>Table1[[#This Row],[Capacity (MW)]]*0.395*8760*10^-6</f>
        <v>0.49826880000000001</v>
      </c>
      <c r="R426" s="3" cm="1">
        <f t="array" ref="R426">AVERAGE(VLOOKUP(_xlfn.TEXTSPLIT(Table1[[#This Row],[Fuel (no space after comma)]], ","), FuelList_Final_EF!$A$2:$B$65, 2, FALSE))</f>
        <v>78.106682297772565</v>
      </c>
      <c r="S426" s="3">
        <f>Table1[[#This Row],[Generation (TWh)]]*10^9*VLOOKUP(Table1[[#This Row],[Turbine/Engine Technology]],Technology_HR!$A$2:$B$11,2,FALSE)*10^-6</f>
        <v>5485939.4879999999</v>
      </c>
      <c r="T426" s="5">
        <f>Table1[[#This Row],[Fuel Consumption (mmBtu)]]*Table1[[#This Row],[Emission Factor (kg CO2/ mmBtu)]]*10^3</f>
        <v>428488532694.02112</v>
      </c>
      <c r="U426" s="3">
        <f>Table1[[#This Row],[Emissions (g CO2)]]/(Table1[[#This Row],[Generation (TWh)]]*10^9)</f>
        <v>859.95457209847598</v>
      </c>
    </row>
    <row r="427" spans="1:21" x14ac:dyDescent="0.35">
      <c r="A427" t="s">
        <v>88</v>
      </c>
      <c r="B427" t="s">
        <v>3258</v>
      </c>
      <c r="C427" t="str">
        <f>SUBSTITUTE(Table1[[#This Row],[Fuel]],", ",",")</f>
        <v>fossil liquids: diesel</v>
      </c>
      <c r="D427" t="s">
        <v>3258</v>
      </c>
      <c r="H427" t="s">
        <v>3436</v>
      </c>
      <c r="I427">
        <v>144</v>
      </c>
      <c r="J427" t="s">
        <v>3446</v>
      </c>
      <c r="K427">
        <v>1999</v>
      </c>
      <c r="L427" t="s">
        <v>29</v>
      </c>
      <c r="M427">
        <v>2033</v>
      </c>
      <c r="N427">
        <v>-19.337745000000002</v>
      </c>
      <c r="O427">
        <v>146.851595</v>
      </c>
      <c r="P427" t="s">
        <v>3460</v>
      </c>
      <c r="Q427" s="3">
        <f>Table1[[#This Row],[Capacity (MW)]]*0.395*8760*10^-6</f>
        <v>0.49826880000000001</v>
      </c>
      <c r="R427" s="3" cm="1">
        <f t="array" ref="R427">AVERAGE(VLOOKUP(_xlfn.TEXTSPLIT(Table1[[#This Row],[Fuel (no space after comma)]], ","), FuelList_Final_EF!$A$2:$B$65, 2, FALSE))</f>
        <v>78.106682297772565</v>
      </c>
      <c r="S427" s="3">
        <f>Table1[[#This Row],[Generation (TWh)]]*10^9*VLOOKUP(Table1[[#This Row],[Turbine/Engine Technology]],Technology_HR!$A$2:$B$11,2,FALSE)*10^-6</f>
        <v>5485939.4879999999</v>
      </c>
      <c r="T427" s="5">
        <f>Table1[[#This Row],[Fuel Consumption (mmBtu)]]*Table1[[#This Row],[Emission Factor (kg CO2/ mmBtu)]]*10^3</f>
        <v>428488532694.02112</v>
      </c>
      <c r="U427" s="3">
        <f>Table1[[#This Row],[Emissions (g CO2)]]/(Table1[[#This Row],[Generation (TWh)]]*10^9)</f>
        <v>859.95457209847598</v>
      </c>
    </row>
    <row r="428" spans="1:21" x14ac:dyDescent="0.35">
      <c r="A428" t="s">
        <v>88</v>
      </c>
      <c r="B428" t="s">
        <v>3258</v>
      </c>
      <c r="C428" t="str">
        <f>SUBSTITUTE(Table1[[#This Row],[Fuel]],", ",",")</f>
        <v>fossil liquids: diesel</v>
      </c>
      <c r="D428" t="s">
        <v>3258</v>
      </c>
      <c r="H428" t="s">
        <v>3436</v>
      </c>
      <c r="I428">
        <v>135</v>
      </c>
      <c r="J428" t="s">
        <v>3446</v>
      </c>
      <c r="K428">
        <v>1999</v>
      </c>
      <c r="L428" t="s">
        <v>29</v>
      </c>
      <c r="M428">
        <v>2033</v>
      </c>
      <c r="N428">
        <v>-19.337745000000002</v>
      </c>
      <c r="O428">
        <v>146.851595</v>
      </c>
      <c r="P428" t="s">
        <v>3460</v>
      </c>
      <c r="Q428" s="3">
        <f>Table1[[#This Row],[Capacity (MW)]]*0.395*8760*10^-6</f>
        <v>0.46712699999999996</v>
      </c>
      <c r="R428" s="3" cm="1">
        <f t="array" ref="R428">AVERAGE(VLOOKUP(_xlfn.TEXTSPLIT(Table1[[#This Row],[Fuel (no space after comma)]], ","), FuelList_Final_EF!$A$2:$B$65, 2, FALSE))</f>
        <v>78.106682297772565</v>
      </c>
      <c r="S428" s="3">
        <f>Table1[[#This Row],[Generation (TWh)]]*10^9*VLOOKUP(Table1[[#This Row],[Turbine/Engine Technology]],Technology_HR!$A$2:$B$11,2,FALSE)*10^-6</f>
        <v>5143068.2699999986</v>
      </c>
      <c r="T428" s="5">
        <f>Table1[[#This Row],[Fuel Consumption (mmBtu)]]*Table1[[#This Row],[Emission Factor (kg CO2/ mmBtu)]]*10^3</f>
        <v>401707999400.64465</v>
      </c>
      <c r="U428" s="3">
        <f>Table1[[#This Row],[Emissions (g CO2)]]/(Table1[[#This Row],[Generation (TWh)]]*10^9)</f>
        <v>859.95457209847575</v>
      </c>
    </row>
    <row r="429" spans="1:21" x14ac:dyDescent="0.35">
      <c r="A429" t="s">
        <v>77</v>
      </c>
      <c r="B429" t="s">
        <v>3239</v>
      </c>
      <c r="C429" t="str">
        <f>SUBSTITUTE(Table1[[#This Row],[Fuel]],", ",",")</f>
        <v>fossil gas: natural gas</v>
      </c>
      <c r="D429" t="s">
        <v>3239</v>
      </c>
      <c r="H429" t="s">
        <v>3436</v>
      </c>
      <c r="I429">
        <v>165</v>
      </c>
      <c r="J429" t="s">
        <v>3446</v>
      </c>
      <c r="K429">
        <v>2009</v>
      </c>
      <c r="L429" t="s">
        <v>29</v>
      </c>
      <c r="M429" t="s">
        <v>29</v>
      </c>
      <c r="N429">
        <v>-31.671299999999999</v>
      </c>
      <c r="O429">
        <v>115.8021</v>
      </c>
      <c r="P429" t="s">
        <v>3460</v>
      </c>
      <c r="Q429" s="3">
        <f>Table1[[#This Row],[Capacity (MW)]]*0.395*8760*10^-6</f>
        <v>0.57093300000000002</v>
      </c>
      <c r="R429" s="3" cm="1">
        <f t="array" ref="R429">AVERAGE(VLOOKUP(_xlfn.TEXTSPLIT(Table1[[#This Row],[Fuel (no space after comma)]], ","), FuelList_Final_EF!$A$2:$B$65, 2, FALSE))</f>
        <v>53.06</v>
      </c>
      <c r="S429" s="3">
        <f>Table1[[#This Row],[Generation (TWh)]]*10^9*VLOOKUP(Table1[[#This Row],[Turbine/Engine Technology]],Technology_HR!$A$2:$B$11,2,FALSE)*10^-6</f>
        <v>6285972.3300000001</v>
      </c>
      <c r="T429" s="5">
        <f>Table1[[#This Row],[Fuel Consumption (mmBtu)]]*Table1[[#This Row],[Emission Factor (kg CO2/ mmBtu)]]*10^3</f>
        <v>333533691829.79999</v>
      </c>
      <c r="U429" s="3">
        <f>Table1[[#This Row],[Emissions (g CO2)]]/(Table1[[#This Row],[Generation (TWh)]]*10^9)</f>
        <v>584.19060000000002</v>
      </c>
    </row>
    <row r="430" spans="1:21" x14ac:dyDescent="0.35">
      <c r="A430" t="s">
        <v>77</v>
      </c>
      <c r="B430" t="s">
        <v>3239</v>
      </c>
      <c r="C430" t="str">
        <f>SUBSTITUTE(Table1[[#This Row],[Fuel]],", ",",")</f>
        <v>fossil gas: natural gas</v>
      </c>
      <c r="D430" t="s">
        <v>3239</v>
      </c>
      <c r="H430" t="s">
        <v>3436</v>
      </c>
      <c r="I430">
        <v>165</v>
      </c>
      <c r="J430" t="s">
        <v>3446</v>
      </c>
      <c r="K430">
        <v>2009</v>
      </c>
      <c r="L430" t="s">
        <v>29</v>
      </c>
      <c r="M430" t="s">
        <v>29</v>
      </c>
      <c r="N430">
        <v>-31.671299999999999</v>
      </c>
      <c r="O430">
        <v>115.8021</v>
      </c>
      <c r="P430" t="s">
        <v>3460</v>
      </c>
      <c r="Q430" s="3">
        <f>Table1[[#This Row],[Capacity (MW)]]*0.395*8760*10^-6</f>
        <v>0.57093300000000002</v>
      </c>
      <c r="R430" s="3" cm="1">
        <f t="array" ref="R430">AVERAGE(VLOOKUP(_xlfn.TEXTSPLIT(Table1[[#This Row],[Fuel (no space after comma)]], ","), FuelList_Final_EF!$A$2:$B$65, 2, FALSE))</f>
        <v>53.06</v>
      </c>
      <c r="S430" s="3">
        <f>Table1[[#This Row],[Generation (TWh)]]*10^9*VLOOKUP(Table1[[#This Row],[Turbine/Engine Technology]],Technology_HR!$A$2:$B$11,2,FALSE)*10^-6</f>
        <v>6285972.3300000001</v>
      </c>
      <c r="T430" s="5">
        <f>Table1[[#This Row],[Fuel Consumption (mmBtu)]]*Table1[[#This Row],[Emission Factor (kg CO2/ mmBtu)]]*10^3</f>
        <v>333533691829.79999</v>
      </c>
      <c r="U430" s="3">
        <f>Table1[[#This Row],[Emissions (g CO2)]]/(Table1[[#This Row],[Generation (TWh)]]*10^9)</f>
        <v>584.19060000000002</v>
      </c>
    </row>
    <row r="431" spans="1:21" x14ac:dyDescent="0.35">
      <c r="A431" t="s">
        <v>105</v>
      </c>
      <c r="B431" t="s">
        <v>3240</v>
      </c>
      <c r="C431" t="str">
        <f>SUBSTITUTE(Table1[[#This Row],[Fuel]],", ",",")</f>
        <v>fossil gas: natural gas,fossil liquids: diesel</v>
      </c>
      <c r="D431" t="s">
        <v>3239</v>
      </c>
      <c r="E431" t="s">
        <v>3258</v>
      </c>
      <c r="H431" t="s">
        <v>3437</v>
      </c>
      <c r="I431">
        <v>250</v>
      </c>
      <c r="J431" t="s">
        <v>3452</v>
      </c>
      <c r="K431" t="s">
        <v>29</v>
      </c>
      <c r="L431" t="s">
        <v>29</v>
      </c>
      <c r="M431" t="s">
        <v>29</v>
      </c>
      <c r="N431">
        <v>-32.813237000000001</v>
      </c>
      <c r="O431">
        <v>151.70859400000001</v>
      </c>
      <c r="P431" t="s">
        <v>3460</v>
      </c>
      <c r="Q431" s="3">
        <f>Table1[[#This Row],[Capacity (MW)]]*0.395*8760*10^-6</f>
        <v>0.86504999999999999</v>
      </c>
      <c r="R431" s="3" cm="1">
        <f t="array" ref="R431">AVERAGE(VLOOKUP(_xlfn.TEXTSPLIT(Table1[[#This Row],[Fuel (no space after comma)]], ","), FuelList_Final_EF!$A$2:$B$65, 2, FALSE))</f>
        <v>65.583341148886291</v>
      </c>
      <c r="S431" s="3">
        <f>Table1[[#This Row],[Generation (TWh)]]*10^9*VLOOKUP(Table1[[#This Row],[Turbine/Engine Technology]],Technology_HR!$A$2:$B$11,2,FALSE)*10^-6</f>
        <v>7698945</v>
      </c>
      <c r="T431" s="5">
        <f>Table1[[#This Row],[Fuel Consumption (mmBtu)]]*Table1[[#This Row],[Emission Factor (kg CO2/ mmBtu)]]*10^3</f>
        <v>504922536421.51239</v>
      </c>
      <c r="U431" s="3">
        <f>Table1[[#This Row],[Emissions (g CO2)]]/(Table1[[#This Row],[Generation (TWh)]]*10^9)</f>
        <v>583.69173622508799</v>
      </c>
    </row>
    <row r="432" spans="1:21" x14ac:dyDescent="0.35">
      <c r="A432" t="s">
        <v>87</v>
      </c>
      <c r="B432" t="s">
        <v>3240</v>
      </c>
      <c r="C432" t="str">
        <f>SUBSTITUTE(Table1[[#This Row],[Fuel]],", ",",")</f>
        <v>fossil gas: natural gas,fossil liquids: diesel</v>
      </c>
      <c r="D432" t="s">
        <v>3239</v>
      </c>
      <c r="E432" t="s">
        <v>3258</v>
      </c>
      <c r="H432" t="s">
        <v>3437</v>
      </c>
      <c r="I432">
        <v>60.2</v>
      </c>
      <c r="J432" t="s">
        <v>3446</v>
      </c>
      <c r="K432">
        <v>2023</v>
      </c>
      <c r="L432" t="s">
        <v>29</v>
      </c>
      <c r="M432" t="s">
        <v>29</v>
      </c>
      <c r="N432">
        <v>-23.343730000000001</v>
      </c>
      <c r="O432">
        <v>119.70905</v>
      </c>
      <c r="P432" t="s">
        <v>3460</v>
      </c>
      <c r="Q432" s="3">
        <f>Table1[[#This Row],[Capacity (MW)]]*0.395*8760*10^-6</f>
        <v>0.20830404000000002</v>
      </c>
      <c r="R432" s="3" cm="1">
        <f t="array" ref="R432">AVERAGE(VLOOKUP(_xlfn.TEXTSPLIT(Table1[[#This Row],[Fuel (no space after comma)]], ","), FuelList_Final_EF!$A$2:$B$65, 2, FALSE))</f>
        <v>65.583341148886291</v>
      </c>
      <c r="S432" s="3">
        <f>Table1[[#This Row],[Generation (TWh)]]*10^9*VLOOKUP(Table1[[#This Row],[Turbine/Engine Technology]],Technology_HR!$A$2:$B$11,2,FALSE)*10^-6</f>
        <v>1853905.9560000002</v>
      </c>
      <c r="T432" s="5">
        <f>Table1[[#This Row],[Fuel Consumption (mmBtu)]]*Table1[[#This Row],[Emission Factor (kg CO2/ mmBtu)]]*10^3</f>
        <v>121585346770.3002</v>
      </c>
      <c r="U432" s="3">
        <f>Table1[[#This Row],[Emissions (g CO2)]]/(Table1[[#This Row],[Generation (TWh)]]*10^9)</f>
        <v>583.69173622508799</v>
      </c>
    </row>
    <row r="433" spans="1:21" x14ac:dyDescent="0.35">
      <c r="A433" t="s">
        <v>96</v>
      </c>
      <c r="B433" t="s">
        <v>3239</v>
      </c>
      <c r="C433" t="str">
        <f>SUBSTITUTE(Table1[[#This Row],[Fuel]],", ",",")</f>
        <v>fossil gas: natural gas</v>
      </c>
      <c r="D433" t="s">
        <v>3239</v>
      </c>
      <c r="H433" t="s">
        <v>3440</v>
      </c>
      <c r="I433">
        <v>510</v>
      </c>
      <c r="J433" t="s">
        <v>3446</v>
      </c>
      <c r="K433">
        <v>1980</v>
      </c>
      <c r="L433" t="s">
        <v>29</v>
      </c>
      <c r="M433">
        <v>2039</v>
      </c>
      <c r="N433">
        <v>-37.841500000000003</v>
      </c>
      <c r="O433">
        <v>144.89472000000001</v>
      </c>
      <c r="P433" t="s">
        <v>3460</v>
      </c>
      <c r="Q433" s="3">
        <f>Table1[[#This Row],[Capacity (MW)]]*0.395*8760*10^-6</f>
        <v>1.7647020000000002</v>
      </c>
      <c r="R433" s="3" cm="1">
        <f t="array" ref="R433">AVERAGE(VLOOKUP(_xlfn.TEXTSPLIT(Table1[[#This Row],[Fuel (no space after comma)]], ","), FuelList_Final_EF!$A$2:$B$65, 2, FALSE))</f>
        <v>53.06</v>
      </c>
      <c r="S433" s="3">
        <f>Table1[[#This Row],[Generation (TWh)]]*10^9*VLOOKUP(Table1[[#This Row],[Turbine/Engine Technology]],Technology_HR!$A$2:$B$11,2,FALSE)*10^-6</f>
        <v>18149960.070000004</v>
      </c>
      <c r="T433" s="5">
        <f>Table1[[#This Row],[Fuel Consumption (mmBtu)]]*Table1[[#This Row],[Emission Factor (kg CO2/ mmBtu)]]*10^3</f>
        <v>963036881314.20032</v>
      </c>
      <c r="U433" s="3">
        <f>Table1[[#This Row],[Emissions (g CO2)]]/(Table1[[#This Row],[Generation (TWh)]]*10^9)</f>
        <v>545.72210000000007</v>
      </c>
    </row>
    <row r="434" spans="1:21" x14ac:dyDescent="0.35">
      <c r="A434" t="s">
        <v>106</v>
      </c>
      <c r="B434" t="s">
        <v>3239</v>
      </c>
      <c r="C434" t="str">
        <f>SUBSTITUTE(Table1[[#This Row],[Fuel]],", ",",")</f>
        <v>fossil gas: natural gas</v>
      </c>
      <c r="D434" t="s">
        <v>3239</v>
      </c>
      <c r="H434" t="s">
        <v>3437</v>
      </c>
      <c r="I434">
        <v>150</v>
      </c>
      <c r="J434" t="s">
        <v>3446</v>
      </c>
      <c r="K434" t="s">
        <v>29</v>
      </c>
      <c r="L434" t="s">
        <v>29</v>
      </c>
      <c r="M434">
        <v>2026</v>
      </c>
      <c r="N434">
        <v>-27.279658900000001</v>
      </c>
      <c r="O434">
        <v>120.501876</v>
      </c>
      <c r="P434" t="s">
        <v>3460</v>
      </c>
      <c r="Q434" s="3">
        <f>Table1[[#This Row],[Capacity (MW)]]*0.395*8760*10^-6</f>
        <v>0.51902999999999999</v>
      </c>
      <c r="R434" s="3" cm="1">
        <f t="array" ref="R434">AVERAGE(VLOOKUP(_xlfn.TEXTSPLIT(Table1[[#This Row],[Fuel (no space after comma)]], ","), FuelList_Final_EF!$A$2:$B$65, 2, FALSE))</f>
        <v>53.06</v>
      </c>
      <c r="S434" s="3">
        <f>Table1[[#This Row],[Generation (TWh)]]*10^9*VLOOKUP(Table1[[#This Row],[Turbine/Engine Technology]],Technology_HR!$A$2:$B$11,2,FALSE)*10^-6</f>
        <v>4619367</v>
      </c>
      <c r="T434" s="5">
        <f>Table1[[#This Row],[Fuel Consumption (mmBtu)]]*Table1[[#This Row],[Emission Factor (kg CO2/ mmBtu)]]*10^3</f>
        <v>245103613020</v>
      </c>
      <c r="U434" s="3">
        <f>Table1[[#This Row],[Emissions (g CO2)]]/(Table1[[#This Row],[Generation (TWh)]]*10^9)</f>
        <v>472.23399999999998</v>
      </c>
    </row>
    <row r="435" spans="1:21" x14ac:dyDescent="0.35">
      <c r="A435" t="s">
        <v>29</v>
      </c>
      <c r="B435" t="s">
        <v>3239</v>
      </c>
      <c r="C435" t="str">
        <f>SUBSTITUTE(Table1[[#This Row],[Fuel]],", ",",")</f>
        <v>fossil gas: natural gas</v>
      </c>
      <c r="D435" t="s">
        <v>3239</v>
      </c>
      <c r="H435" t="s">
        <v>3437</v>
      </c>
      <c r="I435">
        <v>500</v>
      </c>
      <c r="J435" t="s">
        <v>3450</v>
      </c>
      <c r="K435" t="s">
        <v>29</v>
      </c>
      <c r="L435" t="s">
        <v>29</v>
      </c>
      <c r="M435" t="s">
        <v>29</v>
      </c>
      <c r="N435">
        <v>-32.627825000000001</v>
      </c>
      <c r="O435">
        <v>146.72350499999999</v>
      </c>
      <c r="P435" t="s">
        <v>3460</v>
      </c>
      <c r="Q435" s="3">
        <f>Table1[[#This Row],[Capacity (MW)]]*0.395*8760*10^-6</f>
        <v>1.7301</v>
      </c>
      <c r="R435" s="3" cm="1">
        <f t="array" ref="R435">AVERAGE(VLOOKUP(_xlfn.TEXTSPLIT(Table1[[#This Row],[Fuel (no space after comma)]], ","), FuelList_Final_EF!$A$2:$B$65, 2, FALSE))</f>
        <v>53.06</v>
      </c>
      <c r="S435" s="3">
        <f>Table1[[#This Row],[Generation (TWh)]]*10^9*VLOOKUP(Table1[[#This Row],[Turbine/Engine Technology]],Technology_HR!$A$2:$B$11,2,FALSE)*10^-6</f>
        <v>15397890</v>
      </c>
      <c r="T435" s="5">
        <f>Table1[[#This Row],[Fuel Consumption (mmBtu)]]*Table1[[#This Row],[Emission Factor (kg CO2/ mmBtu)]]*10^3</f>
        <v>817012043400</v>
      </c>
      <c r="U435" s="3">
        <f>Table1[[#This Row],[Emissions (g CO2)]]/(Table1[[#This Row],[Generation (TWh)]]*10^9)</f>
        <v>472.23399999999998</v>
      </c>
    </row>
    <row r="436" spans="1:21" x14ac:dyDescent="0.35">
      <c r="A436" t="s">
        <v>77</v>
      </c>
      <c r="B436" t="s">
        <v>3239</v>
      </c>
      <c r="C436" t="str">
        <f>SUBSTITUTE(Table1[[#This Row],[Fuel]],", ",",")</f>
        <v>fossil gas: natural gas</v>
      </c>
      <c r="D436" t="s">
        <v>3239</v>
      </c>
      <c r="H436" t="s">
        <v>3436</v>
      </c>
      <c r="I436">
        <v>173</v>
      </c>
      <c r="J436" t="s">
        <v>3446</v>
      </c>
      <c r="K436">
        <v>2000</v>
      </c>
      <c r="L436" t="s">
        <v>29</v>
      </c>
      <c r="M436">
        <v>2050</v>
      </c>
      <c r="N436">
        <v>-27.418261000000001</v>
      </c>
      <c r="O436">
        <v>151.678831</v>
      </c>
      <c r="P436" t="s">
        <v>3460</v>
      </c>
      <c r="Q436" s="3">
        <f>Table1[[#This Row],[Capacity (MW)]]*0.395*8760*10^-6</f>
        <v>0.59861460000000011</v>
      </c>
      <c r="R436" s="3" cm="1">
        <f t="array" ref="R436">AVERAGE(VLOOKUP(_xlfn.TEXTSPLIT(Table1[[#This Row],[Fuel (no space after comma)]], ","), FuelList_Final_EF!$A$2:$B$65, 2, FALSE))</f>
        <v>53.06</v>
      </c>
      <c r="S436" s="3">
        <f>Table1[[#This Row],[Generation (TWh)]]*10^9*VLOOKUP(Table1[[#This Row],[Turbine/Engine Technology]],Technology_HR!$A$2:$B$11,2,FALSE)*10^-6</f>
        <v>6590746.7460000003</v>
      </c>
      <c r="T436" s="5">
        <f>Table1[[#This Row],[Fuel Consumption (mmBtu)]]*Table1[[#This Row],[Emission Factor (kg CO2/ mmBtu)]]*10^3</f>
        <v>349705022342.76001</v>
      </c>
      <c r="U436" s="3">
        <f>Table1[[#This Row],[Emissions (g CO2)]]/(Table1[[#This Row],[Generation (TWh)]]*10^9)</f>
        <v>584.1905999999999</v>
      </c>
    </row>
    <row r="437" spans="1:21" x14ac:dyDescent="0.35">
      <c r="A437" t="s">
        <v>77</v>
      </c>
      <c r="B437" t="s">
        <v>3239</v>
      </c>
      <c r="C437" t="str">
        <f>SUBSTITUTE(Table1[[#This Row],[Fuel]],", ",",")</f>
        <v>fossil gas: natural gas</v>
      </c>
      <c r="D437" t="s">
        <v>3239</v>
      </c>
      <c r="H437" t="s">
        <v>3436</v>
      </c>
      <c r="I437">
        <v>173</v>
      </c>
      <c r="J437" t="s">
        <v>3446</v>
      </c>
      <c r="K437">
        <v>2000</v>
      </c>
      <c r="L437" t="s">
        <v>29</v>
      </c>
      <c r="M437">
        <v>2050</v>
      </c>
      <c r="N437">
        <v>-27.418261000000001</v>
      </c>
      <c r="O437">
        <v>151.678831</v>
      </c>
      <c r="P437" t="s">
        <v>3460</v>
      </c>
      <c r="Q437" s="3">
        <f>Table1[[#This Row],[Capacity (MW)]]*0.395*8760*10^-6</f>
        <v>0.59861460000000011</v>
      </c>
      <c r="R437" s="3" cm="1">
        <f t="array" ref="R437">AVERAGE(VLOOKUP(_xlfn.TEXTSPLIT(Table1[[#This Row],[Fuel (no space after comma)]], ","), FuelList_Final_EF!$A$2:$B$65, 2, FALSE))</f>
        <v>53.06</v>
      </c>
      <c r="S437" s="3">
        <f>Table1[[#This Row],[Generation (TWh)]]*10^9*VLOOKUP(Table1[[#This Row],[Turbine/Engine Technology]],Technology_HR!$A$2:$B$11,2,FALSE)*10^-6</f>
        <v>6590746.7460000003</v>
      </c>
      <c r="T437" s="5">
        <f>Table1[[#This Row],[Fuel Consumption (mmBtu)]]*Table1[[#This Row],[Emission Factor (kg CO2/ mmBtu)]]*10^3</f>
        <v>349705022342.76001</v>
      </c>
      <c r="U437" s="3">
        <f>Table1[[#This Row],[Emissions (g CO2)]]/(Table1[[#This Row],[Generation (TWh)]]*10^9)</f>
        <v>584.1905999999999</v>
      </c>
    </row>
    <row r="438" spans="1:21" x14ac:dyDescent="0.35">
      <c r="A438" t="s">
        <v>107</v>
      </c>
      <c r="B438" t="s">
        <v>3239</v>
      </c>
      <c r="C438" t="str">
        <f>SUBSTITUTE(Table1[[#This Row],[Fuel]],", ",",")</f>
        <v>fossil gas: natural gas</v>
      </c>
      <c r="D438" t="s">
        <v>3239</v>
      </c>
      <c r="H438" t="s">
        <v>3438</v>
      </c>
      <c r="I438">
        <v>180</v>
      </c>
      <c r="J438" t="s">
        <v>3446</v>
      </c>
      <c r="K438">
        <v>1998</v>
      </c>
      <c r="L438" t="s">
        <v>29</v>
      </c>
      <c r="M438">
        <v>2026</v>
      </c>
      <c r="N438">
        <v>-34.798186999999999</v>
      </c>
      <c r="O438">
        <v>138.50716600000001</v>
      </c>
      <c r="P438" t="s">
        <v>3460</v>
      </c>
      <c r="Q438" s="3">
        <f>Table1[[#This Row],[Capacity (MW)]]*0.395*8760*10^-6</f>
        <v>0.62283600000000006</v>
      </c>
      <c r="R438" s="3" cm="1">
        <f t="array" ref="R438">AVERAGE(VLOOKUP(_xlfn.TEXTSPLIT(Table1[[#This Row],[Fuel (no space after comma)]], ","), FuelList_Final_EF!$A$2:$B$65, 2, FALSE))</f>
        <v>53.06</v>
      </c>
      <c r="S438" s="3">
        <f>Table1[[#This Row],[Generation (TWh)]]*10^9*VLOOKUP(Table1[[#This Row],[Turbine/Engine Technology]],Technology_HR!$A$2:$B$11,2,FALSE)*10^-6</f>
        <v>4701788.9639999997</v>
      </c>
      <c r="T438" s="5">
        <f>Table1[[#This Row],[Fuel Consumption (mmBtu)]]*Table1[[#This Row],[Emission Factor (kg CO2/ mmBtu)]]*10^3</f>
        <v>249476922429.84</v>
      </c>
      <c r="U438" s="3">
        <f>Table1[[#This Row],[Emissions (g CO2)]]/(Table1[[#This Row],[Generation (TWh)]]*10^9)</f>
        <v>400.54993999999999</v>
      </c>
    </row>
    <row r="439" spans="1:21" x14ac:dyDescent="0.35">
      <c r="A439" t="s">
        <v>84</v>
      </c>
      <c r="B439" t="s">
        <v>3240</v>
      </c>
      <c r="C439" t="str">
        <f>SUBSTITUTE(Table1[[#This Row],[Fuel]],", ",",")</f>
        <v>fossil gas: natural gas,fossil liquids: diesel</v>
      </c>
      <c r="D439" t="s">
        <v>3239</v>
      </c>
      <c r="E439" t="s">
        <v>3258</v>
      </c>
      <c r="H439" t="s">
        <v>3437</v>
      </c>
      <c r="I439">
        <v>77</v>
      </c>
      <c r="J439" t="s">
        <v>3446</v>
      </c>
      <c r="K439" t="s">
        <v>29</v>
      </c>
      <c r="L439" t="s">
        <v>29</v>
      </c>
      <c r="M439" t="s">
        <v>29</v>
      </c>
      <c r="N439">
        <v>-23.863738000000001</v>
      </c>
      <c r="O439">
        <v>133.82354799999999</v>
      </c>
      <c r="P439" t="s">
        <v>3460</v>
      </c>
      <c r="Q439" s="3">
        <f>Table1[[#This Row],[Capacity (MW)]]*0.395*8760*10^-6</f>
        <v>0.26643539999999999</v>
      </c>
      <c r="R439" s="3" cm="1">
        <f t="array" ref="R439">AVERAGE(VLOOKUP(_xlfn.TEXTSPLIT(Table1[[#This Row],[Fuel (no space after comma)]], ","), FuelList_Final_EF!$A$2:$B$65, 2, FALSE))</f>
        <v>65.583341148886291</v>
      </c>
      <c r="S439" s="3">
        <f>Table1[[#This Row],[Generation (TWh)]]*10^9*VLOOKUP(Table1[[#This Row],[Turbine/Engine Technology]],Technology_HR!$A$2:$B$11,2,FALSE)*10^-6</f>
        <v>2371275.06</v>
      </c>
      <c r="T439" s="5">
        <f>Table1[[#This Row],[Fuel Consumption (mmBtu)]]*Table1[[#This Row],[Emission Factor (kg CO2/ mmBtu)]]*10^3</f>
        <v>155516141217.82581</v>
      </c>
      <c r="U439" s="3">
        <f>Table1[[#This Row],[Emissions (g CO2)]]/(Table1[[#This Row],[Generation (TWh)]]*10^9)</f>
        <v>583.69173622508799</v>
      </c>
    </row>
    <row r="440" spans="1:21" x14ac:dyDescent="0.35">
      <c r="A440" t="s">
        <v>106</v>
      </c>
      <c r="B440" t="s">
        <v>3239</v>
      </c>
      <c r="C440" t="str">
        <f>SUBSTITUTE(Table1[[#This Row],[Fuel]],", ",",")</f>
        <v>fossil gas: natural gas</v>
      </c>
      <c r="D440" t="s">
        <v>3239</v>
      </c>
      <c r="H440" t="s">
        <v>3436</v>
      </c>
      <c r="I440">
        <v>110</v>
      </c>
      <c r="J440" t="s">
        <v>3446</v>
      </c>
      <c r="K440">
        <v>1996</v>
      </c>
      <c r="L440" t="s">
        <v>29</v>
      </c>
      <c r="M440" t="s">
        <v>29</v>
      </c>
      <c r="N440">
        <v>-30.737573999999999</v>
      </c>
      <c r="O440">
        <v>121.50644200000001</v>
      </c>
      <c r="P440" t="s">
        <v>3460</v>
      </c>
      <c r="Q440" s="3">
        <f>Table1[[#This Row],[Capacity (MW)]]*0.395*8760*10^-6</f>
        <v>0.38062199999999996</v>
      </c>
      <c r="R440" s="3" cm="1">
        <f t="array" ref="R440">AVERAGE(VLOOKUP(_xlfn.TEXTSPLIT(Table1[[#This Row],[Fuel (no space after comma)]], ","), FuelList_Final_EF!$A$2:$B$65, 2, FALSE))</f>
        <v>53.06</v>
      </c>
      <c r="S440" s="3">
        <f>Table1[[#This Row],[Generation (TWh)]]*10^9*VLOOKUP(Table1[[#This Row],[Turbine/Engine Technology]],Technology_HR!$A$2:$B$11,2,FALSE)*10^-6</f>
        <v>4190648.2199999993</v>
      </c>
      <c r="T440" s="5">
        <f>Table1[[#This Row],[Fuel Consumption (mmBtu)]]*Table1[[#This Row],[Emission Factor (kg CO2/ mmBtu)]]*10^3</f>
        <v>222355794553.19998</v>
      </c>
      <c r="U440" s="3">
        <f>Table1[[#This Row],[Emissions (g CO2)]]/(Table1[[#This Row],[Generation (TWh)]]*10^9)</f>
        <v>584.19060000000002</v>
      </c>
    </row>
    <row r="441" spans="1:21" x14ac:dyDescent="0.35">
      <c r="A441" t="s">
        <v>108</v>
      </c>
      <c r="B441" t="s">
        <v>3258</v>
      </c>
      <c r="C441" t="str">
        <f>SUBSTITUTE(Table1[[#This Row],[Fuel]],", ",",")</f>
        <v>fossil liquids: diesel</v>
      </c>
      <c r="D441" t="s">
        <v>3258</v>
      </c>
      <c r="H441" t="s">
        <v>3437</v>
      </c>
      <c r="I441">
        <v>120</v>
      </c>
      <c r="J441" t="s">
        <v>3446</v>
      </c>
      <c r="K441" t="s">
        <v>29</v>
      </c>
      <c r="L441" t="s">
        <v>29</v>
      </c>
      <c r="M441">
        <v>2036</v>
      </c>
      <c r="N441">
        <v>-32.797767</v>
      </c>
      <c r="O441">
        <v>151.00270800000001</v>
      </c>
      <c r="P441" t="s">
        <v>3460</v>
      </c>
      <c r="Q441" s="3">
        <f>Table1[[#This Row],[Capacity (MW)]]*0.395*8760*10^-6</f>
        <v>0.41522400000000004</v>
      </c>
      <c r="R441" s="3" cm="1">
        <f t="array" ref="R441">AVERAGE(VLOOKUP(_xlfn.TEXTSPLIT(Table1[[#This Row],[Fuel (no space after comma)]], ","), FuelList_Final_EF!$A$2:$B$65, 2, FALSE))</f>
        <v>78.106682297772565</v>
      </c>
      <c r="S441" s="3">
        <f>Table1[[#This Row],[Generation (TWh)]]*10^9*VLOOKUP(Table1[[#This Row],[Turbine/Engine Technology]],Technology_HR!$A$2:$B$11,2,FALSE)*10^-6</f>
        <v>3695493.6</v>
      </c>
      <c r="T441" s="5">
        <f>Table1[[#This Row],[Fuel Consumption (mmBtu)]]*Table1[[#This Row],[Emission Factor (kg CO2/ mmBtu)]]*10^3</f>
        <v>288642744548.65179</v>
      </c>
      <c r="U441" s="3">
        <f>Table1[[#This Row],[Emissions (g CO2)]]/(Table1[[#This Row],[Generation (TWh)]]*10^9)</f>
        <v>695.14947245017572</v>
      </c>
    </row>
    <row r="442" spans="1:21" x14ac:dyDescent="0.35">
      <c r="A442" t="s">
        <v>109</v>
      </c>
      <c r="B442" t="s">
        <v>3239</v>
      </c>
      <c r="C442" t="str">
        <f>SUBSTITUTE(Table1[[#This Row],[Fuel]],", ",",")</f>
        <v>fossil gas: natural gas</v>
      </c>
      <c r="D442" t="s">
        <v>3239</v>
      </c>
      <c r="H442" t="s">
        <v>3438</v>
      </c>
      <c r="I442">
        <v>171</v>
      </c>
      <c r="J442" t="s">
        <v>3446</v>
      </c>
      <c r="K442">
        <v>2001</v>
      </c>
      <c r="L442" t="s">
        <v>29</v>
      </c>
      <c r="M442">
        <v>2037</v>
      </c>
      <c r="N442">
        <v>-34.765425</v>
      </c>
      <c r="O442">
        <v>138.50317699999999</v>
      </c>
      <c r="P442" t="s">
        <v>3460</v>
      </c>
      <c r="Q442" s="3">
        <f>Table1[[#This Row],[Capacity (MW)]]*0.395*8760*10^-6</f>
        <v>0.59169420000000006</v>
      </c>
      <c r="R442" s="3" cm="1">
        <f t="array" ref="R442">AVERAGE(VLOOKUP(_xlfn.TEXTSPLIT(Table1[[#This Row],[Fuel (no space after comma)]], ","), FuelList_Final_EF!$A$2:$B$65, 2, FALSE))</f>
        <v>53.06</v>
      </c>
      <c r="S442" s="3">
        <f>Table1[[#This Row],[Generation (TWh)]]*10^9*VLOOKUP(Table1[[#This Row],[Turbine/Engine Technology]],Technology_HR!$A$2:$B$11,2,FALSE)*10^-6</f>
        <v>4466699.5158000002</v>
      </c>
      <c r="T442" s="5">
        <f>Table1[[#This Row],[Fuel Consumption (mmBtu)]]*Table1[[#This Row],[Emission Factor (kg CO2/ mmBtu)]]*10^3</f>
        <v>237003076308.34802</v>
      </c>
      <c r="U442" s="3">
        <f>Table1[[#This Row],[Emissions (g CO2)]]/(Table1[[#This Row],[Generation (TWh)]]*10^9)</f>
        <v>400.54994000000005</v>
      </c>
    </row>
    <row r="443" spans="1:21" x14ac:dyDescent="0.35">
      <c r="A443" t="s">
        <v>109</v>
      </c>
      <c r="B443" t="s">
        <v>3239</v>
      </c>
      <c r="C443" t="str">
        <f>SUBSTITUTE(Table1[[#This Row],[Fuel]],", ",",")</f>
        <v>fossil gas: natural gas</v>
      </c>
      <c r="D443" t="s">
        <v>3239</v>
      </c>
      <c r="H443" t="s">
        <v>3438</v>
      </c>
      <c r="I443">
        <v>358</v>
      </c>
      <c r="J443" t="s">
        <v>3446</v>
      </c>
      <c r="K443">
        <v>2001</v>
      </c>
      <c r="L443" t="s">
        <v>29</v>
      </c>
      <c r="M443">
        <v>2037</v>
      </c>
      <c r="N443">
        <v>-34.765425</v>
      </c>
      <c r="O443">
        <v>138.50317699999999</v>
      </c>
      <c r="P443" t="s">
        <v>3460</v>
      </c>
      <c r="Q443" s="3">
        <f>Table1[[#This Row],[Capacity (MW)]]*0.395*8760*10^-6</f>
        <v>1.2387515999999998</v>
      </c>
      <c r="R443" s="3" cm="1">
        <f t="array" ref="R443">AVERAGE(VLOOKUP(_xlfn.TEXTSPLIT(Table1[[#This Row],[Fuel (no space after comma)]], ","), FuelList_Final_EF!$A$2:$B$65, 2, FALSE))</f>
        <v>53.06</v>
      </c>
      <c r="S443" s="3">
        <f>Table1[[#This Row],[Generation (TWh)]]*10^9*VLOOKUP(Table1[[#This Row],[Turbine/Engine Technology]],Technology_HR!$A$2:$B$11,2,FALSE)*10^-6</f>
        <v>9351335.8283999972</v>
      </c>
      <c r="T443" s="5">
        <f>Table1[[#This Row],[Fuel Consumption (mmBtu)]]*Table1[[#This Row],[Emission Factor (kg CO2/ mmBtu)]]*10^3</f>
        <v>496181879054.90387</v>
      </c>
      <c r="U443" s="3">
        <f>Table1[[#This Row],[Emissions (g CO2)]]/(Table1[[#This Row],[Generation (TWh)]]*10^9)</f>
        <v>400.54993999999999</v>
      </c>
    </row>
    <row r="444" spans="1:21" x14ac:dyDescent="0.35">
      <c r="A444" t="s">
        <v>85</v>
      </c>
      <c r="B444" t="s">
        <v>3239</v>
      </c>
      <c r="C444" t="str">
        <f>SUBSTITUTE(Table1[[#This Row],[Fuel]],", ",",")</f>
        <v>fossil gas: natural gas</v>
      </c>
      <c r="D444" t="s">
        <v>3239</v>
      </c>
      <c r="H444" t="s">
        <v>3436</v>
      </c>
      <c r="I444">
        <v>116.4</v>
      </c>
      <c r="J444" t="s">
        <v>3446</v>
      </c>
      <c r="K444">
        <v>1996</v>
      </c>
      <c r="L444" t="s">
        <v>29</v>
      </c>
      <c r="M444" t="s">
        <v>29</v>
      </c>
      <c r="N444">
        <v>-31.559100000000001</v>
      </c>
      <c r="O444">
        <v>115.82080000000001</v>
      </c>
      <c r="P444" t="s">
        <v>3460</v>
      </c>
      <c r="Q444" s="3">
        <f>Table1[[#This Row],[Capacity (MW)]]*0.395*8760*10^-6</f>
        <v>0.40276728000000001</v>
      </c>
      <c r="R444" s="3" cm="1">
        <f t="array" ref="R444">AVERAGE(VLOOKUP(_xlfn.TEXTSPLIT(Table1[[#This Row],[Fuel (no space after comma)]], ","), FuelList_Final_EF!$A$2:$B$65, 2, FALSE))</f>
        <v>53.06</v>
      </c>
      <c r="S444" s="3">
        <f>Table1[[#This Row],[Generation (TWh)]]*10^9*VLOOKUP(Table1[[#This Row],[Turbine/Engine Technology]],Technology_HR!$A$2:$B$11,2,FALSE)*10^-6</f>
        <v>4434467.7527999999</v>
      </c>
      <c r="T444" s="5">
        <f>Table1[[#This Row],[Fuel Consumption (mmBtu)]]*Table1[[#This Row],[Emission Factor (kg CO2/ mmBtu)]]*10^3</f>
        <v>235292858963.56799</v>
      </c>
      <c r="U444" s="3">
        <f>Table1[[#This Row],[Emissions (g CO2)]]/(Table1[[#This Row],[Generation (TWh)]]*10^9)</f>
        <v>584.19060000000002</v>
      </c>
    </row>
    <row r="445" spans="1:21" x14ac:dyDescent="0.35">
      <c r="A445" t="s">
        <v>85</v>
      </c>
      <c r="B445" t="s">
        <v>3239</v>
      </c>
      <c r="C445" t="str">
        <f>SUBSTITUTE(Table1[[#This Row],[Fuel]],", ",",")</f>
        <v>fossil gas: natural gas</v>
      </c>
      <c r="D445" t="s">
        <v>3239</v>
      </c>
      <c r="H445" t="s">
        <v>3436</v>
      </c>
      <c r="I445">
        <v>116.4</v>
      </c>
      <c r="J445" t="s">
        <v>3446</v>
      </c>
      <c r="K445">
        <v>1996</v>
      </c>
      <c r="L445" t="s">
        <v>29</v>
      </c>
      <c r="M445" t="s">
        <v>29</v>
      </c>
      <c r="N445">
        <v>-31.559100000000001</v>
      </c>
      <c r="O445">
        <v>115.82080000000001</v>
      </c>
      <c r="P445" t="s">
        <v>3460</v>
      </c>
      <c r="Q445" s="3">
        <f>Table1[[#This Row],[Capacity (MW)]]*0.395*8760*10^-6</f>
        <v>0.40276728000000001</v>
      </c>
      <c r="R445" s="3" cm="1">
        <f t="array" ref="R445">AVERAGE(VLOOKUP(_xlfn.TEXTSPLIT(Table1[[#This Row],[Fuel (no space after comma)]], ","), FuelList_Final_EF!$A$2:$B$65, 2, FALSE))</f>
        <v>53.06</v>
      </c>
      <c r="S445" s="3">
        <f>Table1[[#This Row],[Generation (TWh)]]*10^9*VLOOKUP(Table1[[#This Row],[Turbine/Engine Technology]],Technology_HR!$A$2:$B$11,2,FALSE)*10^-6</f>
        <v>4434467.7527999999</v>
      </c>
      <c r="T445" s="5">
        <f>Table1[[#This Row],[Fuel Consumption (mmBtu)]]*Table1[[#This Row],[Emission Factor (kg CO2/ mmBtu)]]*10^3</f>
        <v>235292858963.56799</v>
      </c>
      <c r="U445" s="3">
        <f>Table1[[#This Row],[Emissions (g CO2)]]/(Table1[[#This Row],[Generation (TWh)]]*10^9)</f>
        <v>584.19060000000002</v>
      </c>
    </row>
    <row r="446" spans="1:21" x14ac:dyDescent="0.35">
      <c r="A446" t="s">
        <v>85</v>
      </c>
      <c r="B446" t="s">
        <v>3239</v>
      </c>
      <c r="C446" t="str">
        <f>SUBSTITUTE(Table1[[#This Row],[Fuel]],", ",",")</f>
        <v>fossil gas: natural gas</v>
      </c>
      <c r="D446" t="s">
        <v>3239</v>
      </c>
      <c r="H446" t="s">
        <v>3436</v>
      </c>
      <c r="I446">
        <v>123.7</v>
      </c>
      <c r="J446" t="s">
        <v>3446</v>
      </c>
      <c r="K446">
        <v>1996</v>
      </c>
      <c r="L446" t="s">
        <v>29</v>
      </c>
      <c r="M446" t="s">
        <v>29</v>
      </c>
      <c r="N446">
        <v>-31.559100000000001</v>
      </c>
      <c r="O446">
        <v>115.82080000000001</v>
      </c>
      <c r="P446" t="s">
        <v>3460</v>
      </c>
      <c r="Q446" s="3">
        <f>Table1[[#This Row],[Capacity (MW)]]*0.395*8760*10^-6</f>
        <v>0.42802674000000002</v>
      </c>
      <c r="R446" s="3" cm="1">
        <f t="array" ref="R446">AVERAGE(VLOOKUP(_xlfn.TEXTSPLIT(Table1[[#This Row],[Fuel (no space after comma)]], ","), FuelList_Final_EF!$A$2:$B$65, 2, FALSE))</f>
        <v>53.06</v>
      </c>
      <c r="S446" s="3">
        <f>Table1[[#This Row],[Generation (TWh)]]*10^9*VLOOKUP(Table1[[#This Row],[Turbine/Engine Technology]],Technology_HR!$A$2:$B$11,2,FALSE)*10^-6</f>
        <v>4712574.4073999999</v>
      </c>
      <c r="T446" s="5">
        <f>Table1[[#This Row],[Fuel Consumption (mmBtu)]]*Table1[[#This Row],[Emission Factor (kg CO2/ mmBtu)]]*10^3</f>
        <v>250049198056.64398</v>
      </c>
      <c r="U446" s="3">
        <f>Table1[[#This Row],[Emissions (g CO2)]]/(Table1[[#This Row],[Generation (TWh)]]*10^9)</f>
        <v>584.1905999999999</v>
      </c>
    </row>
    <row r="447" spans="1:21" x14ac:dyDescent="0.35">
      <c r="A447" t="s">
        <v>80</v>
      </c>
      <c r="B447" t="s">
        <v>3239</v>
      </c>
      <c r="C447" t="str">
        <f>SUBSTITUTE(Table1[[#This Row],[Fuel]],", ",",")</f>
        <v>fossil gas: natural gas</v>
      </c>
      <c r="D447" t="s">
        <v>3239</v>
      </c>
      <c r="H447" t="s">
        <v>3438</v>
      </c>
      <c r="I447">
        <v>142.5</v>
      </c>
      <c r="J447" t="s">
        <v>3446</v>
      </c>
      <c r="K447">
        <v>2006</v>
      </c>
      <c r="L447" t="s">
        <v>29</v>
      </c>
      <c r="M447" t="s">
        <v>29</v>
      </c>
      <c r="N447">
        <v>-32.647305000000003</v>
      </c>
      <c r="O447">
        <v>115.94679600000001</v>
      </c>
      <c r="P447" t="s">
        <v>3460</v>
      </c>
      <c r="Q447" s="3">
        <f>Table1[[#This Row],[Capacity (MW)]]*0.395*8760*10^-6</f>
        <v>0.49307849999999998</v>
      </c>
      <c r="R447" s="3" cm="1">
        <f t="array" ref="R447">AVERAGE(VLOOKUP(_xlfn.TEXTSPLIT(Table1[[#This Row],[Fuel (no space after comma)]], ","), FuelList_Final_EF!$A$2:$B$65, 2, FALSE))</f>
        <v>53.06</v>
      </c>
      <c r="S447" s="3">
        <f>Table1[[#This Row],[Generation (TWh)]]*10^9*VLOOKUP(Table1[[#This Row],[Turbine/Engine Technology]],Technology_HR!$A$2:$B$11,2,FALSE)*10^-6</f>
        <v>3722249.5965</v>
      </c>
      <c r="T447" s="5">
        <f>Table1[[#This Row],[Fuel Consumption (mmBtu)]]*Table1[[#This Row],[Emission Factor (kg CO2/ mmBtu)]]*10^3</f>
        <v>197502563590.29001</v>
      </c>
      <c r="U447" s="3">
        <f>Table1[[#This Row],[Emissions (g CO2)]]/(Table1[[#This Row],[Generation (TWh)]]*10^9)</f>
        <v>400.54993999999999</v>
      </c>
    </row>
    <row r="448" spans="1:21" x14ac:dyDescent="0.35">
      <c r="A448" t="s">
        <v>80</v>
      </c>
      <c r="B448" t="s">
        <v>3239</v>
      </c>
      <c r="C448" t="str">
        <f>SUBSTITUTE(Table1[[#This Row],[Fuel]],", ",",")</f>
        <v>fossil gas: natural gas</v>
      </c>
      <c r="D448" t="s">
        <v>3239</v>
      </c>
      <c r="H448" t="s">
        <v>3438</v>
      </c>
      <c r="I448">
        <v>142.5</v>
      </c>
      <c r="J448" t="s">
        <v>3446</v>
      </c>
      <c r="K448">
        <v>2007</v>
      </c>
      <c r="L448" t="s">
        <v>29</v>
      </c>
      <c r="M448" t="s">
        <v>29</v>
      </c>
      <c r="N448">
        <v>-32.647305000000003</v>
      </c>
      <c r="O448">
        <v>115.94679600000001</v>
      </c>
      <c r="P448" t="s">
        <v>3460</v>
      </c>
      <c r="Q448" s="3">
        <f>Table1[[#This Row],[Capacity (MW)]]*0.395*8760*10^-6</f>
        <v>0.49307849999999998</v>
      </c>
      <c r="R448" s="3" cm="1">
        <f t="array" ref="R448">AVERAGE(VLOOKUP(_xlfn.TEXTSPLIT(Table1[[#This Row],[Fuel (no space after comma)]], ","), FuelList_Final_EF!$A$2:$B$65, 2, FALSE))</f>
        <v>53.06</v>
      </c>
      <c r="S448" s="3">
        <f>Table1[[#This Row],[Generation (TWh)]]*10^9*VLOOKUP(Table1[[#This Row],[Turbine/Engine Technology]],Technology_HR!$A$2:$B$11,2,FALSE)*10^-6</f>
        <v>3722249.5965</v>
      </c>
      <c r="T448" s="5">
        <f>Table1[[#This Row],[Fuel Consumption (mmBtu)]]*Table1[[#This Row],[Emission Factor (kg CO2/ mmBtu)]]*10^3</f>
        <v>197502563590.29001</v>
      </c>
      <c r="U448" s="3">
        <f>Table1[[#This Row],[Emissions (g CO2)]]/(Table1[[#This Row],[Generation (TWh)]]*10^9)</f>
        <v>400.54993999999999</v>
      </c>
    </row>
    <row r="449" spans="1:21" x14ac:dyDescent="0.35">
      <c r="A449" t="s">
        <v>110</v>
      </c>
      <c r="B449" t="s">
        <v>3260</v>
      </c>
      <c r="C449" t="str">
        <f>SUBSTITUTE(Table1[[#This Row],[Fuel]],", ",",")</f>
        <v>fossil gas: lng [50%],other: hydrogen (unknown) [50%]</v>
      </c>
      <c r="D449" t="s">
        <v>3646</v>
      </c>
      <c r="E449" t="s">
        <v>3647</v>
      </c>
      <c r="H449" t="s">
        <v>3438</v>
      </c>
      <c r="I449">
        <v>660</v>
      </c>
      <c r="J449" t="s">
        <v>3450</v>
      </c>
      <c r="K449" t="s">
        <v>29</v>
      </c>
      <c r="L449" t="s">
        <v>29</v>
      </c>
      <c r="M449" t="s">
        <v>29</v>
      </c>
      <c r="N449">
        <v>-34.485391999999997</v>
      </c>
      <c r="O449">
        <v>150.89957899999999</v>
      </c>
      <c r="P449" t="s">
        <v>3460</v>
      </c>
      <c r="Q449" s="3">
        <f>Table1[[#This Row],[Capacity (MW)]]*0.395*8760*10^-6</f>
        <v>2.2837320000000001</v>
      </c>
      <c r="R449" s="3" cm="1">
        <f t="array" ref="R449">AVERAGE(VLOOKUP(_xlfn.TEXTSPLIT(Table1[[#This Row],[Fuel (no space after comma)]], ","), FuelList_Final_EF!$A$2:$B$65, 2, FALSE))</f>
        <v>33.842909857670008</v>
      </c>
      <c r="S449" s="3">
        <f>Table1[[#This Row],[Generation (TWh)]]*10^9*VLOOKUP(Table1[[#This Row],[Turbine/Engine Technology]],Technology_HR!$A$2:$B$11,2,FALSE)*10^-6</f>
        <v>17239892.868000001</v>
      </c>
      <c r="T449" s="5">
        <f>Table1[[#This Row],[Fuel Consumption (mmBtu)]]*Table1[[#This Row],[Emission Factor (kg CO2/ mmBtu)]]*10^3</f>
        <v>583448140287.61206</v>
      </c>
      <c r="U449" s="3">
        <f>Table1[[#This Row],[Emissions (g CO2)]]/(Table1[[#This Row],[Generation (TWh)]]*10^9)</f>
        <v>255.48012651555089</v>
      </c>
    </row>
    <row r="450" spans="1:21" x14ac:dyDescent="0.35">
      <c r="A450" t="s">
        <v>73</v>
      </c>
      <c r="B450" t="s">
        <v>3258</v>
      </c>
      <c r="C450" t="str">
        <f>SUBSTITUTE(Table1[[#This Row],[Fuel]],", ",",")</f>
        <v>fossil liquids: diesel</v>
      </c>
      <c r="D450" t="s">
        <v>3258</v>
      </c>
      <c r="H450" t="s">
        <v>3437</v>
      </c>
      <c r="I450">
        <v>64.8</v>
      </c>
      <c r="J450" t="s">
        <v>3446</v>
      </c>
      <c r="K450">
        <v>2011</v>
      </c>
      <c r="L450" t="s">
        <v>29</v>
      </c>
      <c r="M450">
        <v>2070</v>
      </c>
      <c r="N450">
        <v>-35.11009</v>
      </c>
      <c r="O450">
        <v>138.49089000000001</v>
      </c>
      <c r="P450" t="s">
        <v>3460</v>
      </c>
      <c r="Q450" s="3">
        <f>Table1[[#This Row],[Capacity (MW)]]*0.395*8760*10^-6</f>
        <v>0.22422095999999997</v>
      </c>
      <c r="R450" s="3" cm="1">
        <f t="array" ref="R450">AVERAGE(VLOOKUP(_xlfn.TEXTSPLIT(Table1[[#This Row],[Fuel (no space after comma)]], ","), FuelList_Final_EF!$A$2:$B$65, 2, FALSE))</f>
        <v>78.106682297772565</v>
      </c>
      <c r="S450" s="3">
        <f>Table1[[#This Row],[Generation (TWh)]]*10^9*VLOOKUP(Table1[[#This Row],[Turbine/Engine Technology]],Technology_HR!$A$2:$B$11,2,FALSE)*10^-6</f>
        <v>1995566.5439999998</v>
      </c>
      <c r="T450" s="5">
        <f>Table1[[#This Row],[Fuel Consumption (mmBtu)]]*Table1[[#This Row],[Emission Factor (kg CO2/ mmBtu)]]*10^3</f>
        <v>155867082056.27197</v>
      </c>
      <c r="U450" s="3">
        <f>Table1[[#This Row],[Emissions (g CO2)]]/(Table1[[#This Row],[Generation (TWh)]]*10^9)</f>
        <v>695.14947245017595</v>
      </c>
    </row>
    <row r="451" spans="1:21" x14ac:dyDescent="0.35">
      <c r="A451" t="s">
        <v>88</v>
      </c>
      <c r="B451" t="s">
        <v>3239</v>
      </c>
      <c r="C451" t="str">
        <f>SUBSTITUTE(Table1[[#This Row],[Fuel]],", ",",")</f>
        <v>fossil gas: natural gas</v>
      </c>
      <c r="D451" t="s">
        <v>3239</v>
      </c>
      <c r="H451" t="s">
        <v>3436</v>
      </c>
      <c r="I451">
        <v>128</v>
      </c>
      <c r="J451" t="s">
        <v>3446</v>
      </c>
      <c r="K451">
        <v>2009</v>
      </c>
      <c r="L451" t="s">
        <v>29</v>
      </c>
      <c r="M451">
        <v>2044</v>
      </c>
      <c r="N451">
        <v>-34.779221200000002</v>
      </c>
      <c r="O451">
        <v>138.5205492</v>
      </c>
      <c r="P451" t="s">
        <v>3460</v>
      </c>
      <c r="Q451" s="3">
        <f>Table1[[#This Row],[Capacity (MW)]]*0.395*8760*10^-6</f>
        <v>0.44290560000000001</v>
      </c>
      <c r="R451" s="3" cm="1">
        <f t="array" ref="R451">AVERAGE(VLOOKUP(_xlfn.TEXTSPLIT(Table1[[#This Row],[Fuel (no space after comma)]], ","), FuelList_Final_EF!$A$2:$B$65, 2, FALSE))</f>
        <v>53.06</v>
      </c>
      <c r="S451" s="3">
        <f>Table1[[#This Row],[Generation (TWh)]]*10^9*VLOOKUP(Table1[[#This Row],[Turbine/Engine Technology]],Technology_HR!$A$2:$B$11,2,FALSE)*10^-6</f>
        <v>4876390.6559999995</v>
      </c>
      <c r="T451" s="5">
        <f>Table1[[#This Row],[Fuel Consumption (mmBtu)]]*Table1[[#This Row],[Emission Factor (kg CO2/ mmBtu)]]*10^3</f>
        <v>258741288207.35995</v>
      </c>
      <c r="U451" s="3">
        <f>Table1[[#This Row],[Emissions (g CO2)]]/(Table1[[#This Row],[Generation (TWh)]]*10^9)</f>
        <v>584.1905999999999</v>
      </c>
    </row>
    <row r="452" spans="1:21" x14ac:dyDescent="0.35">
      <c r="A452" t="s">
        <v>88</v>
      </c>
      <c r="B452" t="s">
        <v>3239</v>
      </c>
      <c r="C452" t="str">
        <f>SUBSTITUTE(Table1[[#This Row],[Fuel]],", ",",")</f>
        <v>fossil gas: natural gas</v>
      </c>
      <c r="D452" t="s">
        <v>3239</v>
      </c>
      <c r="H452" t="s">
        <v>3436</v>
      </c>
      <c r="I452">
        <v>165</v>
      </c>
      <c r="J452" t="s">
        <v>3450</v>
      </c>
      <c r="K452" t="s">
        <v>29</v>
      </c>
      <c r="L452" t="s">
        <v>29</v>
      </c>
      <c r="M452" t="s">
        <v>29</v>
      </c>
      <c r="N452">
        <v>-34.779221200000002</v>
      </c>
      <c r="O452">
        <v>138.5205492</v>
      </c>
      <c r="P452" t="s">
        <v>3460</v>
      </c>
      <c r="Q452" s="3">
        <f>Table1[[#This Row],[Capacity (MW)]]*0.395*8760*10^-6</f>
        <v>0.57093300000000002</v>
      </c>
      <c r="R452" s="3" cm="1">
        <f t="array" ref="R452">AVERAGE(VLOOKUP(_xlfn.TEXTSPLIT(Table1[[#This Row],[Fuel (no space after comma)]], ","), FuelList_Final_EF!$A$2:$B$65, 2, FALSE))</f>
        <v>53.06</v>
      </c>
      <c r="S452" s="3">
        <f>Table1[[#This Row],[Generation (TWh)]]*10^9*VLOOKUP(Table1[[#This Row],[Turbine/Engine Technology]],Technology_HR!$A$2:$B$11,2,FALSE)*10^-6</f>
        <v>6285972.3300000001</v>
      </c>
      <c r="T452" s="5">
        <f>Table1[[#This Row],[Fuel Consumption (mmBtu)]]*Table1[[#This Row],[Emission Factor (kg CO2/ mmBtu)]]*10^3</f>
        <v>333533691829.79999</v>
      </c>
      <c r="U452" s="3">
        <f>Table1[[#This Row],[Emissions (g CO2)]]/(Table1[[#This Row],[Generation (TWh)]]*10^9)</f>
        <v>584.19060000000002</v>
      </c>
    </row>
    <row r="453" spans="1:21" x14ac:dyDescent="0.35">
      <c r="A453" t="s">
        <v>80</v>
      </c>
      <c r="B453" t="s">
        <v>3239</v>
      </c>
      <c r="C453" t="str">
        <f>SUBSTITUTE(Table1[[#This Row],[Fuel]],", ",",")</f>
        <v>fossil gas: natural gas</v>
      </c>
      <c r="D453" t="s">
        <v>3239</v>
      </c>
      <c r="H453" t="s">
        <v>3436</v>
      </c>
      <c r="I453">
        <v>150</v>
      </c>
      <c r="J453" t="s">
        <v>3450</v>
      </c>
      <c r="K453" t="s">
        <v>29</v>
      </c>
      <c r="L453" t="s">
        <v>29</v>
      </c>
      <c r="M453" t="s">
        <v>29</v>
      </c>
      <c r="N453">
        <v>-34.545808000000001</v>
      </c>
      <c r="O453">
        <v>138.55418399999999</v>
      </c>
      <c r="P453" t="s">
        <v>3460</v>
      </c>
      <c r="Q453" s="3">
        <f>Table1[[#This Row],[Capacity (MW)]]*0.395*8760*10^-6</f>
        <v>0.51902999999999999</v>
      </c>
      <c r="R453" s="3" cm="1">
        <f t="array" ref="R453">AVERAGE(VLOOKUP(_xlfn.TEXTSPLIT(Table1[[#This Row],[Fuel (no space after comma)]], ","), FuelList_Final_EF!$A$2:$B$65, 2, FALSE))</f>
        <v>53.06</v>
      </c>
      <c r="S453" s="3">
        <f>Table1[[#This Row],[Generation (TWh)]]*10^9*VLOOKUP(Table1[[#This Row],[Turbine/Engine Technology]],Technology_HR!$A$2:$B$11,2,FALSE)*10^-6</f>
        <v>5714520.2999999998</v>
      </c>
      <c r="T453" s="5">
        <f>Table1[[#This Row],[Fuel Consumption (mmBtu)]]*Table1[[#This Row],[Emission Factor (kg CO2/ mmBtu)]]*10^3</f>
        <v>303212447118</v>
      </c>
      <c r="U453" s="3">
        <f>Table1[[#This Row],[Emissions (g CO2)]]/(Table1[[#This Row],[Generation (TWh)]]*10^9)</f>
        <v>584.19060000000002</v>
      </c>
    </row>
    <row r="454" spans="1:21" x14ac:dyDescent="0.35">
      <c r="A454" t="s">
        <v>80</v>
      </c>
      <c r="B454" t="s">
        <v>3239</v>
      </c>
      <c r="C454" t="str">
        <f>SUBSTITUTE(Table1[[#This Row],[Fuel]],", ",",")</f>
        <v>fossil gas: natural gas</v>
      </c>
      <c r="D454" t="s">
        <v>3239</v>
      </c>
      <c r="H454" t="s">
        <v>3436</v>
      </c>
      <c r="I454">
        <v>150</v>
      </c>
      <c r="J454" t="s">
        <v>3450</v>
      </c>
      <c r="K454" t="s">
        <v>29</v>
      </c>
      <c r="L454" t="s">
        <v>29</v>
      </c>
      <c r="M454" t="s">
        <v>29</v>
      </c>
      <c r="N454">
        <v>-34.545808000000001</v>
      </c>
      <c r="O454">
        <v>138.55418399999999</v>
      </c>
      <c r="P454" t="s">
        <v>3460</v>
      </c>
      <c r="Q454" s="3">
        <f>Table1[[#This Row],[Capacity (MW)]]*0.395*8760*10^-6</f>
        <v>0.51902999999999999</v>
      </c>
      <c r="R454" s="3" cm="1">
        <f t="array" ref="R454">AVERAGE(VLOOKUP(_xlfn.TEXTSPLIT(Table1[[#This Row],[Fuel (no space after comma)]], ","), FuelList_Final_EF!$A$2:$B$65, 2, FALSE))</f>
        <v>53.06</v>
      </c>
      <c r="S454" s="3">
        <f>Table1[[#This Row],[Generation (TWh)]]*10^9*VLOOKUP(Table1[[#This Row],[Turbine/Engine Technology]],Technology_HR!$A$2:$B$11,2,FALSE)*10^-6</f>
        <v>5714520.2999999998</v>
      </c>
      <c r="T454" s="5">
        <f>Table1[[#This Row],[Fuel Consumption (mmBtu)]]*Table1[[#This Row],[Emission Factor (kg CO2/ mmBtu)]]*10^3</f>
        <v>303212447118</v>
      </c>
      <c r="U454" s="3">
        <f>Table1[[#This Row],[Emissions (g CO2)]]/(Table1[[#This Row],[Generation (TWh)]]*10^9)</f>
        <v>584.19060000000002</v>
      </c>
    </row>
    <row r="455" spans="1:21" x14ac:dyDescent="0.35">
      <c r="A455" t="s">
        <v>111</v>
      </c>
      <c r="B455" t="s">
        <v>3239</v>
      </c>
      <c r="C455" t="str">
        <f>SUBSTITUTE(Table1[[#This Row],[Fuel]],", ",",")</f>
        <v>fossil gas: natural gas</v>
      </c>
      <c r="D455" t="s">
        <v>3239</v>
      </c>
      <c r="H455" t="s">
        <v>3438</v>
      </c>
      <c r="I455">
        <v>152</v>
      </c>
      <c r="J455" t="s">
        <v>3446</v>
      </c>
      <c r="K455">
        <v>2013</v>
      </c>
      <c r="L455" t="s">
        <v>29</v>
      </c>
      <c r="M455" t="s">
        <v>29</v>
      </c>
      <c r="N455">
        <v>-21.082657999999999</v>
      </c>
      <c r="O455">
        <v>116.160005</v>
      </c>
      <c r="P455" t="s">
        <v>3460</v>
      </c>
      <c r="Q455" s="3">
        <f>Table1[[#This Row],[Capacity (MW)]]*0.395*8760*10^-6</f>
        <v>0.52595040000000004</v>
      </c>
      <c r="R455" s="3" cm="1">
        <f t="array" ref="R455">AVERAGE(VLOOKUP(_xlfn.TEXTSPLIT(Table1[[#This Row],[Fuel (no space after comma)]], ","), FuelList_Final_EF!$A$2:$B$65, 2, FALSE))</f>
        <v>53.06</v>
      </c>
      <c r="S455" s="3">
        <f>Table1[[#This Row],[Generation (TWh)]]*10^9*VLOOKUP(Table1[[#This Row],[Turbine/Engine Technology]],Technology_HR!$A$2:$B$11,2,FALSE)*10^-6</f>
        <v>3970399.5696000005</v>
      </c>
      <c r="T455" s="5">
        <f>Table1[[#This Row],[Fuel Consumption (mmBtu)]]*Table1[[#This Row],[Emission Factor (kg CO2/ mmBtu)]]*10^3</f>
        <v>210669401162.97601</v>
      </c>
      <c r="U455" s="3">
        <f>Table1[[#This Row],[Emissions (g CO2)]]/(Table1[[#This Row],[Generation (TWh)]]*10^9)</f>
        <v>400.54993999999999</v>
      </c>
    </row>
    <row r="456" spans="1:21" x14ac:dyDescent="0.35">
      <c r="A456" t="s">
        <v>111</v>
      </c>
      <c r="B456" t="s">
        <v>3239</v>
      </c>
      <c r="C456" t="str">
        <f>SUBSTITUTE(Table1[[#This Row],[Fuel]],", ",",")</f>
        <v>fossil gas: natural gas</v>
      </c>
      <c r="D456" t="s">
        <v>3239</v>
      </c>
      <c r="H456" t="s">
        <v>3438</v>
      </c>
      <c r="I456">
        <v>152</v>
      </c>
      <c r="J456" t="s">
        <v>3446</v>
      </c>
      <c r="K456">
        <v>2013</v>
      </c>
      <c r="L456" t="s">
        <v>29</v>
      </c>
      <c r="M456" t="s">
        <v>29</v>
      </c>
      <c r="N456">
        <v>-21.082657999999999</v>
      </c>
      <c r="O456">
        <v>116.160005</v>
      </c>
      <c r="P456" t="s">
        <v>3460</v>
      </c>
      <c r="Q456" s="3">
        <f>Table1[[#This Row],[Capacity (MW)]]*0.395*8760*10^-6</f>
        <v>0.52595040000000004</v>
      </c>
      <c r="R456" s="3" cm="1">
        <f t="array" ref="R456">AVERAGE(VLOOKUP(_xlfn.TEXTSPLIT(Table1[[#This Row],[Fuel (no space after comma)]], ","), FuelList_Final_EF!$A$2:$B$65, 2, FALSE))</f>
        <v>53.06</v>
      </c>
      <c r="S456" s="3">
        <f>Table1[[#This Row],[Generation (TWh)]]*10^9*VLOOKUP(Table1[[#This Row],[Turbine/Engine Technology]],Technology_HR!$A$2:$B$11,2,FALSE)*10^-6</f>
        <v>3970399.5696000005</v>
      </c>
      <c r="T456" s="5">
        <f>Table1[[#This Row],[Fuel Consumption (mmBtu)]]*Table1[[#This Row],[Emission Factor (kg CO2/ mmBtu)]]*10^3</f>
        <v>210669401162.97601</v>
      </c>
      <c r="U456" s="3">
        <f>Table1[[#This Row],[Emissions (g CO2)]]/(Table1[[#This Row],[Generation (TWh)]]*10^9)</f>
        <v>400.54993999999999</v>
      </c>
    </row>
    <row r="457" spans="1:21" x14ac:dyDescent="0.35">
      <c r="A457" t="s">
        <v>111</v>
      </c>
      <c r="B457" t="s">
        <v>3239</v>
      </c>
      <c r="C457" t="str">
        <f>SUBSTITUTE(Table1[[#This Row],[Fuel]],", ",",")</f>
        <v>fossil gas: natural gas</v>
      </c>
      <c r="D457" t="s">
        <v>3239</v>
      </c>
      <c r="H457" t="s">
        <v>3438</v>
      </c>
      <c r="I457">
        <v>152</v>
      </c>
      <c r="J457" t="s">
        <v>3446</v>
      </c>
      <c r="K457">
        <v>2014</v>
      </c>
      <c r="L457" t="s">
        <v>29</v>
      </c>
      <c r="M457" t="s">
        <v>29</v>
      </c>
      <c r="N457">
        <v>-21.082657999999999</v>
      </c>
      <c r="O457">
        <v>116.160005</v>
      </c>
      <c r="P457" t="s">
        <v>3460</v>
      </c>
      <c r="Q457" s="3">
        <f>Table1[[#This Row],[Capacity (MW)]]*0.395*8760*10^-6</f>
        <v>0.52595040000000004</v>
      </c>
      <c r="R457" s="3" cm="1">
        <f t="array" ref="R457">AVERAGE(VLOOKUP(_xlfn.TEXTSPLIT(Table1[[#This Row],[Fuel (no space after comma)]], ","), FuelList_Final_EF!$A$2:$B$65, 2, FALSE))</f>
        <v>53.06</v>
      </c>
      <c r="S457" s="3">
        <f>Table1[[#This Row],[Generation (TWh)]]*10^9*VLOOKUP(Table1[[#This Row],[Turbine/Engine Technology]],Technology_HR!$A$2:$B$11,2,FALSE)*10^-6</f>
        <v>3970399.5696000005</v>
      </c>
      <c r="T457" s="5">
        <f>Table1[[#This Row],[Fuel Consumption (mmBtu)]]*Table1[[#This Row],[Emission Factor (kg CO2/ mmBtu)]]*10^3</f>
        <v>210669401162.97601</v>
      </c>
      <c r="U457" s="3">
        <f>Table1[[#This Row],[Emissions (g CO2)]]/(Table1[[#This Row],[Generation (TWh)]]*10^9)</f>
        <v>400.54993999999999</v>
      </c>
    </row>
    <row r="458" spans="1:21" x14ac:dyDescent="0.35">
      <c r="A458" t="s">
        <v>112</v>
      </c>
      <c r="B458" t="s">
        <v>3239</v>
      </c>
      <c r="C458" t="str">
        <f>SUBSTITUTE(Table1[[#This Row],[Fuel]],", ",",")</f>
        <v>fossil gas: natural gas</v>
      </c>
      <c r="D458" t="s">
        <v>3239</v>
      </c>
      <c r="H458" t="s">
        <v>3438</v>
      </c>
      <c r="I458">
        <v>160</v>
      </c>
      <c r="J458" t="s">
        <v>3446</v>
      </c>
      <c r="K458">
        <v>1997</v>
      </c>
      <c r="L458" t="s">
        <v>29</v>
      </c>
      <c r="M458">
        <v>2044</v>
      </c>
      <c r="N458">
        <v>-33.849995</v>
      </c>
      <c r="O458">
        <v>150.94731100000001</v>
      </c>
      <c r="P458" t="s">
        <v>3460</v>
      </c>
      <c r="Q458" s="3">
        <f>Table1[[#This Row],[Capacity (MW)]]*0.395*8760*10^-6</f>
        <v>0.55363200000000001</v>
      </c>
      <c r="R458" s="3" cm="1">
        <f t="array" ref="R458">AVERAGE(VLOOKUP(_xlfn.TEXTSPLIT(Table1[[#This Row],[Fuel (no space after comma)]], ","), FuelList_Final_EF!$A$2:$B$65, 2, FALSE))</f>
        <v>53.06</v>
      </c>
      <c r="S458" s="3">
        <f>Table1[[#This Row],[Generation (TWh)]]*10^9*VLOOKUP(Table1[[#This Row],[Turbine/Engine Technology]],Technology_HR!$A$2:$B$11,2,FALSE)*10^-6</f>
        <v>4179367.9679999999</v>
      </c>
      <c r="T458" s="5">
        <f>Table1[[#This Row],[Fuel Consumption (mmBtu)]]*Table1[[#This Row],[Emission Factor (kg CO2/ mmBtu)]]*10^3</f>
        <v>221757264382.07999</v>
      </c>
      <c r="U458" s="3">
        <f>Table1[[#This Row],[Emissions (g CO2)]]/(Table1[[#This Row],[Generation (TWh)]]*10^9)</f>
        <v>400.54993999999999</v>
      </c>
    </row>
    <row r="459" spans="1:21" x14ac:dyDescent="0.35">
      <c r="A459" t="s">
        <v>113</v>
      </c>
      <c r="B459" t="s">
        <v>3240</v>
      </c>
      <c r="C459" t="str">
        <f>SUBSTITUTE(Table1[[#This Row],[Fuel]],", ",",")</f>
        <v>fossil gas: natural gas,fossil liquids: diesel</v>
      </c>
      <c r="D459" t="s">
        <v>3239</v>
      </c>
      <c r="E459" t="s">
        <v>3258</v>
      </c>
      <c r="H459" t="s">
        <v>59</v>
      </c>
      <c r="I459">
        <v>125</v>
      </c>
      <c r="J459" t="s">
        <v>3446</v>
      </c>
      <c r="K459" t="s">
        <v>29</v>
      </c>
      <c r="L459" t="s">
        <v>29</v>
      </c>
      <c r="M459" t="s">
        <v>29</v>
      </c>
      <c r="N459">
        <v>-22.112887000000001</v>
      </c>
      <c r="O459">
        <v>117.88275299999999</v>
      </c>
      <c r="P459" t="s">
        <v>3460</v>
      </c>
      <c r="Q459" s="3">
        <f>Table1[[#This Row],[Capacity (MW)]]*0.395*8760*10^-6</f>
        <v>0.43252499999999999</v>
      </c>
      <c r="R459" s="3" cm="1">
        <f t="array" ref="R459">AVERAGE(VLOOKUP(_xlfn.TEXTSPLIT(Table1[[#This Row],[Fuel (no space after comma)]], ","), FuelList_Final_EF!$A$2:$B$65, 2, FALSE))</f>
        <v>65.583341148886291</v>
      </c>
      <c r="S459" s="3">
        <f>Table1[[#This Row],[Generation (TWh)]]*10^9*VLOOKUP(Table1[[#This Row],[Turbine/Engine Technology]],Technology_HR!$A$2:$B$11,2,FALSE)*10^-6</f>
        <v>3588011.1374999997</v>
      </c>
      <c r="T459" s="5">
        <f>Table1[[#This Row],[Fuel Consumption (mmBtu)]]*Table1[[#This Row],[Emission Factor (kg CO2/ mmBtu)]]*10^3</f>
        <v>235313758476.66605</v>
      </c>
      <c r="U459" s="3">
        <f>Table1[[#This Row],[Emissions (g CO2)]]/(Table1[[#This Row],[Generation (TWh)]]*10^9)</f>
        <v>544.04660650058622</v>
      </c>
    </row>
    <row r="460" spans="1:21" x14ac:dyDescent="0.35">
      <c r="A460" t="s">
        <v>114</v>
      </c>
      <c r="B460" t="s">
        <v>3239</v>
      </c>
      <c r="C460" t="str">
        <f>SUBSTITUTE(Table1[[#This Row],[Fuel]],", ",",")</f>
        <v>fossil gas: natural gas</v>
      </c>
      <c r="D460" t="s">
        <v>3239</v>
      </c>
      <c r="H460" t="s">
        <v>3436</v>
      </c>
      <c r="I460">
        <v>85</v>
      </c>
      <c r="J460" t="s">
        <v>3447</v>
      </c>
      <c r="K460">
        <v>2026</v>
      </c>
      <c r="L460" t="s">
        <v>29</v>
      </c>
      <c r="M460" t="s">
        <v>29</v>
      </c>
      <c r="N460">
        <v>-27.666806000000001</v>
      </c>
      <c r="O460">
        <v>121.65371500000001</v>
      </c>
      <c r="P460" t="s">
        <v>3460</v>
      </c>
      <c r="Q460" s="3">
        <f>Table1[[#This Row],[Capacity (MW)]]*0.395*8760*10^-6</f>
        <v>0.29411699999999996</v>
      </c>
      <c r="R460" s="3" cm="1">
        <f t="array" ref="R460">AVERAGE(VLOOKUP(_xlfn.TEXTSPLIT(Table1[[#This Row],[Fuel (no space after comma)]], ","), FuelList_Final_EF!$A$2:$B$65, 2, FALSE))</f>
        <v>53.06</v>
      </c>
      <c r="S460" s="3">
        <f>Table1[[#This Row],[Generation (TWh)]]*10^9*VLOOKUP(Table1[[#This Row],[Turbine/Engine Technology]],Technology_HR!$A$2:$B$11,2,FALSE)*10^-6</f>
        <v>3238228.1699999995</v>
      </c>
      <c r="T460" s="5">
        <f>Table1[[#This Row],[Fuel Consumption (mmBtu)]]*Table1[[#This Row],[Emission Factor (kg CO2/ mmBtu)]]*10^3</f>
        <v>171820386700.19998</v>
      </c>
      <c r="U460" s="3">
        <f>Table1[[#This Row],[Emissions (g CO2)]]/(Table1[[#This Row],[Generation (TWh)]]*10^9)</f>
        <v>584.19060000000002</v>
      </c>
    </row>
    <row r="461" spans="1:21" x14ac:dyDescent="0.35">
      <c r="A461" t="s">
        <v>106</v>
      </c>
      <c r="B461" t="s">
        <v>3239</v>
      </c>
      <c r="C461" t="str">
        <f>SUBSTITUTE(Table1[[#This Row],[Fuel]],", ",",")</f>
        <v>fossil gas: natural gas</v>
      </c>
      <c r="D461" t="s">
        <v>3239</v>
      </c>
      <c r="H461" t="s">
        <v>3438</v>
      </c>
      <c r="I461">
        <v>150</v>
      </c>
      <c r="J461" t="s">
        <v>3446</v>
      </c>
      <c r="K461">
        <v>2017</v>
      </c>
      <c r="L461" t="s">
        <v>29</v>
      </c>
      <c r="M461" t="s">
        <v>29</v>
      </c>
      <c r="N461">
        <v>-20.427997000000001</v>
      </c>
      <c r="O461">
        <v>118.54811100000001</v>
      </c>
      <c r="P461" t="s">
        <v>3460</v>
      </c>
      <c r="Q461" s="3">
        <f>Table1[[#This Row],[Capacity (MW)]]*0.395*8760*10^-6</f>
        <v>0.51902999999999999</v>
      </c>
      <c r="R461" s="3" cm="1">
        <f t="array" ref="R461">AVERAGE(VLOOKUP(_xlfn.TEXTSPLIT(Table1[[#This Row],[Fuel (no space after comma)]], ","), FuelList_Final_EF!$A$2:$B$65, 2, FALSE))</f>
        <v>53.06</v>
      </c>
      <c r="S461" s="3">
        <f>Table1[[#This Row],[Generation (TWh)]]*10^9*VLOOKUP(Table1[[#This Row],[Turbine/Engine Technology]],Technology_HR!$A$2:$B$11,2,FALSE)*10^-6</f>
        <v>3918157.4699999997</v>
      </c>
      <c r="T461" s="5">
        <f>Table1[[#This Row],[Fuel Consumption (mmBtu)]]*Table1[[#This Row],[Emission Factor (kg CO2/ mmBtu)]]*10^3</f>
        <v>207897435358.19998</v>
      </c>
      <c r="U461" s="3">
        <f>Table1[[#This Row],[Emissions (g CO2)]]/(Table1[[#This Row],[Generation (TWh)]]*10^9)</f>
        <v>400.54993999999999</v>
      </c>
    </row>
    <row r="462" spans="1:21" x14ac:dyDescent="0.35">
      <c r="A462" t="s">
        <v>106</v>
      </c>
      <c r="B462" t="s">
        <v>3239</v>
      </c>
      <c r="C462" t="str">
        <f>SUBSTITUTE(Table1[[#This Row],[Fuel]],", ",",")</f>
        <v>fossil gas: natural gas</v>
      </c>
      <c r="D462" t="s">
        <v>3239</v>
      </c>
      <c r="H462" t="s">
        <v>3436</v>
      </c>
      <c r="I462">
        <v>61</v>
      </c>
      <c r="J462" t="s">
        <v>3446</v>
      </c>
      <c r="K462">
        <v>1996</v>
      </c>
      <c r="L462" t="s">
        <v>29</v>
      </c>
      <c r="M462" t="s">
        <v>29</v>
      </c>
      <c r="N462">
        <v>-31.191898999999999</v>
      </c>
      <c r="O462">
        <v>121.671907</v>
      </c>
      <c r="P462" t="s">
        <v>3460</v>
      </c>
      <c r="Q462" s="3">
        <f>Table1[[#This Row],[Capacity (MW)]]*0.395*8760*10^-6</f>
        <v>0.21107220000000002</v>
      </c>
      <c r="R462" s="3" cm="1">
        <f t="array" ref="R462">AVERAGE(VLOOKUP(_xlfn.TEXTSPLIT(Table1[[#This Row],[Fuel (no space after comma)]], ","), FuelList_Final_EF!$A$2:$B$65, 2, FALSE))</f>
        <v>53.06</v>
      </c>
      <c r="S462" s="3">
        <f>Table1[[#This Row],[Generation (TWh)]]*10^9*VLOOKUP(Table1[[#This Row],[Turbine/Engine Technology]],Technology_HR!$A$2:$B$11,2,FALSE)*10^-6</f>
        <v>2323904.9220000003</v>
      </c>
      <c r="T462" s="5">
        <f>Table1[[#This Row],[Fuel Consumption (mmBtu)]]*Table1[[#This Row],[Emission Factor (kg CO2/ mmBtu)]]*10^3</f>
        <v>123306395161.32002</v>
      </c>
      <c r="U462" s="3">
        <f>Table1[[#This Row],[Emissions (g CO2)]]/(Table1[[#This Row],[Generation (TWh)]]*10^9)</f>
        <v>584.19060000000002</v>
      </c>
    </row>
    <row r="463" spans="1:21" x14ac:dyDescent="0.35">
      <c r="A463" t="s">
        <v>106</v>
      </c>
      <c r="B463" t="s">
        <v>3239</v>
      </c>
      <c r="C463" t="str">
        <f>SUBSTITUTE(Table1[[#This Row],[Fuel]],", ",",")</f>
        <v>fossil gas: natural gas</v>
      </c>
      <c r="D463" t="s">
        <v>3239</v>
      </c>
      <c r="H463" t="s">
        <v>3436</v>
      </c>
      <c r="I463">
        <v>61</v>
      </c>
      <c r="J463" t="s">
        <v>3446</v>
      </c>
      <c r="K463">
        <v>1996</v>
      </c>
      <c r="L463" t="s">
        <v>29</v>
      </c>
      <c r="M463" t="s">
        <v>29</v>
      </c>
      <c r="N463">
        <v>-31.191898999999999</v>
      </c>
      <c r="O463">
        <v>121.671907</v>
      </c>
      <c r="P463" t="s">
        <v>3460</v>
      </c>
      <c r="Q463" s="3">
        <f>Table1[[#This Row],[Capacity (MW)]]*0.395*8760*10^-6</f>
        <v>0.21107220000000002</v>
      </c>
      <c r="R463" s="3" cm="1">
        <f t="array" ref="R463">AVERAGE(VLOOKUP(_xlfn.TEXTSPLIT(Table1[[#This Row],[Fuel (no space after comma)]], ","), FuelList_Final_EF!$A$2:$B$65, 2, FALSE))</f>
        <v>53.06</v>
      </c>
      <c r="S463" s="3">
        <f>Table1[[#This Row],[Generation (TWh)]]*10^9*VLOOKUP(Table1[[#This Row],[Turbine/Engine Technology]],Technology_HR!$A$2:$B$11,2,FALSE)*10^-6</f>
        <v>2323904.9220000003</v>
      </c>
      <c r="T463" s="5">
        <f>Table1[[#This Row],[Fuel Consumption (mmBtu)]]*Table1[[#This Row],[Emission Factor (kg CO2/ mmBtu)]]*10^3</f>
        <v>123306395161.32002</v>
      </c>
      <c r="U463" s="3">
        <f>Table1[[#This Row],[Emissions (g CO2)]]/(Table1[[#This Row],[Generation (TWh)]]*10^9)</f>
        <v>584.19060000000002</v>
      </c>
    </row>
    <row r="464" spans="1:21" x14ac:dyDescent="0.35">
      <c r="A464" t="s">
        <v>106</v>
      </c>
      <c r="B464" t="s">
        <v>3239</v>
      </c>
      <c r="C464" t="str">
        <f>SUBSTITUTE(Table1[[#This Row],[Fuel]],", ",",")</f>
        <v>fossil gas: natural gas</v>
      </c>
      <c r="D464" t="s">
        <v>3239</v>
      </c>
      <c r="H464" t="s">
        <v>3436</v>
      </c>
      <c r="I464">
        <v>61</v>
      </c>
      <c r="J464" t="s">
        <v>3446</v>
      </c>
      <c r="K464">
        <v>1996</v>
      </c>
      <c r="L464" t="s">
        <v>29</v>
      </c>
      <c r="M464" t="s">
        <v>29</v>
      </c>
      <c r="N464">
        <v>-31.191898999999999</v>
      </c>
      <c r="O464">
        <v>121.671907</v>
      </c>
      <c r="P464" t="s">
        <v>3460</v>
      </c>
      <c r="Q464" s="3">
        <f>Table1[[#This Row],[Capacity (MW)]]*0.395*8760*10^-6</f>
        <v>0.21107220000000002</v>
      </c>
      <c r="R464" s="3" cm="1">
        <f t="array" ref="R464">AVERAGE(VLOOKUP(_xlfn.TEXTSPLIT(Table1[[#This Row],[Fuel (no space after comma)]], ","), FuelList_Final_EF!$A$2:$B$65, 2, FALSE))</f>
        <v>53.06</v>
      </c>
      <c r="S464" s="3">
        <f>Table1[[#This Row],[Generation (TWh)]]*10^9*VLOOKUP(Table1[[#This Row],[Turbine/Engine Technology]],Technology_HR!$A$2:$B$11,2,FALSE)*10^-6</f>
        <v>2323904.9220000003</v>
      </c>
      <c r="T464" s="5">
        <f>Table1[[#This Row],[Fuel Consumption (mmBtu)]]*Table1[[#This Row],[Emission Factor (kg CO2/ mmBtu)]]*10^3</f>
        <v>123306395161.32002</v>
      </c>
      <c r="U464" s="3">
        <f>Table1[[#This Row],[Emissions (g CO2)]]/(Table1[[#This Row],[Generation (TWh)]]*10^9)</f>
        <v>584.19060000000002</v>
      </c>
    </row>
    <row r="465" spans="1:21" x14ac:dyDescent="0.35">
      <c r="A465" t="s">
        <v>106</v>
      </c>
      <c r="B465" t="s">
        <v>3239</v>
      </c>
      <c r="C465" t="str">
        <f>SUBSTITUTE(Table1[[#This Row],[Fuel]],", ",",")</f>
        <v>fossil gas: natural gas</v>
      </c>
      <c r="D465" t="s">
        <v>3239</v>
      </c>
      <c r="H465" t="s">
        <v>3436</v>
      </c>
      <c r="I465">
        <v>61</v>
      </c>
      <c r="J465" t="s">
        <v>3446</v>
      </c>
      <c r="K465">
        <v>1996</v>
      </c>
      <c r="L465" t="s">
        <v>29</v>
      </c>
      <c r="M465" t="s">
        <v>29</v>
      </c>
      <c r="N465">
        <v>-31.191898999999999</v>
      </c>
      <c r="O465">
        <v>121.671907</v>
      </c>
      <c r="P465" t="s">
        <v>3460</v>
      </c>
      <c r="Q465" s="3">
        <f>Table1[[#This Row],[Capacity (MW)]]*0.395*8760*10^-6</f>
        <v>0.21107220000000002</v>
      </c>
      <c r="R465" s="3" cm="1">
        <f t="array" ref="R465">AVERAGE(VLOOKUP(_xlfn.TEXTSPLIT(Table1[[#This Row],[Fuel (no space after comma)]], ","), FuelList_Final_EF!$A$2:$B$65, 2, FALSE))</f>
        <v>53.06</v>
      </c>
      <c r="S465" s="3">
        <f>Table1[[#This Row],[Generation (TWh)]]*10^9*VLOOKUP(Table1[[#This Row],[Turbine/Engine Technology]],Technology_HR!$A$2:$B$11,2,FALSE)*10^-6</f>
        <v>2323904.9220000003</v>
      </c>
      <c r="T465" s="5">
        <f>Table1[[#This Row],[Fuel Consumption (mmBtu)]]*Table1[[#This Row],[Emission Factor (kg CO2/ mmBtu)]]*10^3</f>
        <v>123306395161.32002</v>
      </c>
      <c r="U465" s="3">
        <f>Table1[[#This Row],[Emissions (g CO2)]]/(Table1[[#This Row],[Generation (TWh)]]*10^9)</f>
        <v>584.19060000000002</v>
      </c>
    </row>
    <row r="466" spans="1:21" x14ac:dyDescent="0.35">
      <c r="A466" t="s">
        <v>115</v>
      </c>
      <c r="B466" t="s">
        <v>3239</v>
      </c>
      <c r="C466" t="str">
        <f>SUBSTITUTE(Table1[[#This Row],[Fuel]],", ",",")</f>
        <v>fossil gas: natural gas</v>
      </c>
      <c r="D466" t="s">
        <v>3239</v>
      </c>
      <c r="H466" t="s">
        <v>3438</v>
      </c>
      <c r="I466">
        <v>380</v>
      </c>
      <c r="J466" t="s">
        <v>3452</v>
      </c>
      <c r="K466" t="s">
        <v>29</v>
      </c>
      <c r="L466" t="s">
        <v>29</v>
      </c>
      <c r="M466" t="s">
        <v>29</v>
      </c>
      <c r="N466">
        <v>-34.950322999999997</v>
      </c>
      <c r="O466">
        <v>139.20950099999999</v>
      </c>
      <c r="P466" t="s">
        <v>3460</v>
      </c>
      <c r="Q466" s="3">
        <f>Table1[[#This Row],[Capacity (MW)]]*0.395*8760*10^-6</f>
        <v>1.3148759999999999</v>
      </c>
      <c r="R466" s="3" cm="1">
        <f t="array" ref="R466">AVERAGE(VLOOKUP(_xlfn.TEXTSPLIT(Table1[[#This Row],[Fuel (no space after comma)]], ","), FuelList_Final_EF!$A$2:$B$65, 2, FALSE))</f>
        <v>53.06</v>
      </c>
      <c r="S466" s="3">
        <f>Table1[[#This Row],[Generation (TWh)]]*10^9*VLOOKUP(Table1[[#This Row],[Turbine/Engine Technology]],Technology_HR!$A$2:$B$11,2,FALSE)*10^-6</f>
        <v>9925998.9239999987</v>
      </c>
      <c r="T466" s="5">
        <f>Table1[[#This Row],[Fuel Consumption (mmBtu)]]*Table1[[#This Row],[Emission Factor (kg CO2/ mmBtu)]]*10^3</f>
        <v>526673502907.43994</v>
      </c>
      <c r="U466" s="3">
        <f>Table1[[#This Row],[Emissions (g CO2)]]/(Table1[[#This Row],[Generation (TWh)]]*10^9)</f>
        <v>400.54993999999994</v>
      </c>
    </row>
    <row r="467" spans="1:21" x14ac:dyDescent="0.35">
      <c r="A467" t="s">
        <v>116</v>
      </c>
      <c r="B467" t="s">
        <v>3259</v>
      </c>
      <c r="C467" t="str">
        <f>SUBSTITUTE(Table1[[#This Row],[Fuel]],", ",",")</f>
        <v>fossil gas: coalbed methane</v>
      </c>
      <c r="D467" t="s">
        <v>3259</v>
      </c>
      <c r="H467" t="s">
        <v>3438</v>
      </c>
      <c r="I467">
        <v>385</v>
      </c>
      <c r="J467" t="s">
        <v>3446</v>
      </c>
      <c r="K467">
        <v>2002</v>
      </c>
      <c r="L467" t="s">
        <v>29</v>
      </c>
      <c r="M467">
        <v>2036</v>
      </c>
      <c r="N467">
        <v>-27.660536</v>
      </c>
      <c r="O467">
        <v>152.81289899999999</v>
      </c>
      <c r="P467" t="s">
        <v>3460</v>
      </c>
      <c r="Q467" s="3">
        <f>Table1[[#This Row],[Capacity (MW)]]*0.395*8760*10^-6</f>
        <v>1.3321770000000002</v>
      </c>
      <c r="R467" s="3" cm="1">
        <f t="array" ref="R467">AVERAGE(VLOOKUP(_xlfn.TEXTSPLIT(Table1[[#This Row],[Fuel (no space after comma)]], ","), FuelList_Final_EF!$A$2:$B$65, 2, FALSE))</f>
        <v>53.06</v>
      </c>
      <c r="S467" s="3">
        <f>Table1[[#This Row],[Generation (TWh)]]*10^9*VLOOKUP(Table1[[#This Row],[Turbine/Engine Technology]],Technology_HR!$A$2:$B$11,2,FALSE)*10^-6</f>
        <v>10056604.173000002</v>
      </c>
      <c r="T467" s="5">
        <f>Table1[[#This Row],[Fuel Consumption (mmBtu)]]*Table1[[#This Row],[Emission Factor (kg CO2/ mmBtu)]]*10^3</f>
        <v>533603417419.38013</v>
      </c>
      <c r="U467" s="3">
        <f>Table1[[#This Row],[Emissions (g CO2)]]/(Table1[[#This Row],[Generation (TWh)]]*10^9)</f>
        <v>400.54994000000005</v>
      </c>
    </row>
    <row r="468" spans="1:21" x14ac:dyDescent="0.35">
      <c r="A468" t="s">
        <v>117</v>
      </c>
      <c r="B468" t="s">
        <v>3239</v>
      </c>
      <c r="C468" t="str">
        <f>SUBSTITUTE(Table1[[#This Row],[Fuel]],", ",",")</f>
        <v>fossil gas: natural gas</v>
      </c>
      <c r="D468" t="s">
        <v>3239</v>
      </c>
      <c r="H468" t="s">
        <v>3438</v>
      </c>
      <c r="I468">
        <v>480</v>
      </c>
      <c r="J468" t="s">
        <v>3446</v>
      </c>
      <c r="K468">
        <v>2009</v>
      </c>
      <c r="L468" t="s">
        <v>29</v>
      </c>
      <c r="M468">
        <v>2043</v>
      </c>
      <c r="N468">
        <v>-34.522525000000002</v>
      </c>
      <c r="O468">
        <v>150.80601100000001</v>
      </c>
      <c r="P468" t="s">
        <v>3460</v>
      </c>
      <c r="Q468" s="3">
        <f>Table1[[#This Row],[Capacity (MW)]]*0.395*8760*10^-6</f>
        <v>1.6608960000000002</v>
      </c>
      <c r="R468" s="3" cm="1">
        <f t="array" ref="R468">AVERAGE(VLOOKUP(_xlfn.TEXTSPLIT(Table1[[#This Row],[Fuel (no space after comma)]], ","), FuelList_Final_EF!$A$2:$B$65, 2, FALSE))</f>
        <v>53.06</v>
      </c>
      <c r="S468" s="3">
        <f>Table1[[#This Row],[Generation (TWh)]]*10^9*VLOOKUP(Table1[[#This Row],[Turbine/Engine Technology]],Technology_HR!$A$2:$B$11,2,FALSE)*10^-6</f>
        <v>12538103.904000001</v>
      </c>
      <c r="T468" s="5">
        <f>Table1[[#This Row],[Fuel Consumption (mmBtu)]]*Table1[[#This Row],[Emission Factor (kg CO2/ mmBtu)]]*10^3</f>
        <v>665271793146.24011</v>
      </c>
      <c r="U468" s="3">
        <f>Table1[[#This Row],[Emissions (g CO2)]]/(Table1[[#This Row],[Generation (TWh)]]*10^9)</f>
        <v>400.54993999999999</v>
      </c>
    </row>
    <row r="469" spans="1:21" x14ac:dyDescent="0.35">
      <c r="A469" t="s">
        <v>117</v>
      </c>
      <c r="B469" t="s">
        <v>3261</v>
      </c>
      <c r="C469" t="str">
        <f>SUBSTITUTE(Table1[[#This Row],[Fuel]],", ",",")</f>
        <v>fossil gas: natural gas [95%],other: hydrogen (green) [5%]</v>
      </c>
      <c r="D469" t="s">
        <v>3648</v>
      </c>
      <c r="E469" t="s">
        <v>3649</v>
      </c>
      <c r="H469" t="s">
        <v>3436</v>
      </c>
      <c r="I469">
        <v>316</v>
      </c>
      <c r="J469" t="s">
        <v>3446</v>
      </c>
      <c r="K469">
        <v>2024</v>
      </c>
      <c r="L469" t="s">
        <v>29</v>
      </c>
      <c r="M469">
        <v>2053</v>
      </c>
      <c r="N469">
        <v>-34.522525000000002</v>
      </c>
      <c r="O469">
        <v>150.80601100000001</v>
      </c>
      <c r="P469" t="s">
        <v>3460</v>
      </c>
      <c r="Q469" s="3">
        <f>Table1[[#This Row],[Capacity (MW)]]*0.395*8760*10^-6</f>
        <v>1.0934231999999999</v>
      </c>
      <c r="R469" s="3" cm="1">
        <f t="array" ref="R469">AVERAGE(VLOOKUP(_xlfn.TEXTSPLIT(Table1[[#This Row],[Fuel (no space after comma)]], ","), FuelList_Final_EF!$A$2:$B$65, 2, FALSE))</f>
        <v>50.406999999999996</v>
      </c>
      <c r="S469" s="3">
        <f>Table1[[#This Row],[Generation (TWh)]]*10^9*VLOOKUP(Table1[[#This Row],[Turbine/Engine Technology]],Technology_HR!$A$2:$B$11,2,FALSE)*10^-6</f>
        <v>12038589.432</v>
      </c>
      <c r="T469" s="5">
        <f>Table1[[#This Row],[Fuel Consumption (mmBtu)]]*Table1[[#This Row],[Emission Factor (kg CO2/ mmBtu)]]*10^3</f>
        <v>606829177498.82397</v>
      </c>
      <c r="U469" s="3">
        <f>Table1[[#This Row],[Emissions (g CO2)]]/(Table1[[#This Row],[Generation (TWh)]]*10^9)</f>
        <v>554.98106999999993</v>
      </c>
    </row>
    <row r="470" spans="1:21" x14ac:dyDescent="0.35">
      <c r="A470" t="s">
        <v>118</v>
      </c>
      <c r="B470" t="s">
        <v>3242</v>
      </c>
      <c r="C470" t="str">
        <f>SUBSTITUTE(Table1[[#This Row],[Fuel]],", ",",")</f>
        <v>fossil gas: lng</v>
      </c>
      <c r="D470" t="s">
        <v>3242</v>
      </c>
      <c r="H470" t="s">
        <v>3438</v>
      </c>
      <c r="I470">
        <v>208</v>
      </c>
      <c r="J470" t="s">
        <v>3446</v>
      </c>
      <c r="K470">
        <v>2009</v>
      </c>
      <c r="L470" t="s">
        <v>29</v>
      </c>
      <c r="M470">
        <v>2050</v>
      </c>
      <c r="N470">
        <v>-41.139935000000001</v>
      </c>
      <c r="O470">
        <v>146.90344200000001</v>
      </c>
      <c r="P470" t="s">
        <v>3460</v>
      </c>
      <c r="Q470" s="3">
        <f>Table1[[#This Row],[Capacity (MW)]]*0.395*8760*10^-6</f>
        <v>0.71972159999999996</v>
      </c>
      <c r="R470" s="3" cm="1">
        <f t="array" ref="R470">AVERAGE(VLOOKUP(_xlfn.TEXTSPLIT(Table1[[#This Row],[Fuel (no space after comma)]], ","), FuelList_Final_EF!$A$2:$B$65, 2, FALSE))</f>
        <v>67.685819715340017</v>
      </c>
      <c r="S470" s="3">
        <f>Table1[[#This Row],[Generation (TWh)]]*10^9*VLOOKUP(Table1[[#This Row],[Turbine/Engine Technology]],Technology_HR!$A$2:$B$11,2,FALSE)*10^-6</f>
        <v>5433178.3583999993</v>
      </c>
      <c r="T470" s="5">
        <f>Table1[[#This Row],[Fuel Consumption (mmBtu)]]*Table1[[#This Row],[Emission Factor (kg CO2/ mmBtu)]]*10^3</f>
        <v>367749130847.9494</v>
      </c>
      <c r="U470" s="3">
        <f>Table1[[#This Row],[Emissions (g CO2)]]/(Table1[[#This Row],[Generation (TWh)]]*10^9)</f>
        <v>510.96025303110173</v>
      </c>
    </row>
    <row r="471" spans="1:21" x14ac:dyDescent="0.35">
      <c r="A471" t="s">
        <v>118</v>
      </c>
      <c r="B471" t="s">
        <v>3242</v>
      </c>
      <c r="C471" t="str">
        <f>SUBSTITUTE(Table1[[#This Row],[Fuel]],", ",",")</f>
        <v>fossil gas: lng</v>
      </c>
      <c r="D471" t="s">
        <v>3242</v>
      </c>
      <c r="H471" t="s">
        <v>3436</v>
      </c>
      <c r="I471">
        <v>60</v>
      </c>
      <c r="J471" t="s">
        <v>3446</v>
      </c>
      <c r="K471">
        <v>2009</v>
      </c>
      <c r="L471" t="s">
        <v>29</v>
      </c>
      <c r="M471">
        <v>2050</v>
      </c>
      <c r="N471">
        <v>-41.139935000000001</v>
      </c>
      <c r="O471">
        <v>146.90344200000001</v>
      </c>
      <c r="P471" t="s">
        <v>3460</v>
      </c>
      <c r="Q471" s="3">
        <f>Table1[[#This Row],[Capacity (MW)]]*0.395*8760*10^-6</f>
        <v>0.20761200000000002</v>
      </c>
      <c r="R471" s="3" cm="1">
        <f t="array" ref="R471">AVERAGE(VLOOKUP(_xlfn.TEXTSPLIT(Table1[[#This Row],[Fuel (no space after comma)]], ","), FuelList_Final_EF!$A$2:$B$65, 2, FALSE))</f>
        <v>67.685819715340017</v>
      </c>
      <c r="S471" s="3">
        <f>Table1[[#This Row],[Generation (TWh)]]*10^9*VLOOKUP(Table1[[#This Row],[Turbine/Engine Technology]],Technology_HR!$A$2:$B$11,2,FALSE)*10^-6</f>
        <v>2285808.1200000006</v>
      </c>
      <c r="T471" s="5">
        <f>Table1[[#This Row],[Fuel Consumption (mmBtu)]]*Table1[[#This Row],[Emission Factor (kg CO2/ mmBtu)]]*10^3</f>
        <v>154716796314.18036</v>
      </c>
      <c r="U471" s="3">
        <f>Table1[[#This Row],[Emissions (g CO2)]]/(Table1[[#This Row],[Generation (TWh)]]*10^9)</f>
        <v>745.22087506589378</v>
      </c>
    </row>
    <row r="472" spans="1:21" x14ac:dyDescent="0.35">
      <c r="A472" t="s">
        <v>105</v>
      </c>
      <c r="B472" t="s">
        <v>3239</v>
      </c>
      <c r="C472" t="str">
        <f>SUBSTITUTE(Table1[[#This Row],[Fuel]],", ",",")</f>
        <v>fossil gas: natural gas</v>
      </c>
      <c r="D472" t="s">
        <v>3239</v>
      </c>
      <c r="H472" t="s">
        <v>3436</v>
      </c>
      <c r="I472">
        <v>600</v>
      </c>
      <c r="J472" t="s">
        <v>3450</v>
      </c>
      <c r="K472" t="s">
        <v>29</v>
      </c>
      <c r="L472" t="s">
        <v>29</v>
      </c>
      <c r="M472" t="s">
        <v>29</v>
      </c>
      <c r="N472">
        <v>-38.049075000000002</v>
      </c>
      <c r="O472">
        <v>142.18932799999999</v>
      </c>
      <c r="P472" t="s">
        <v>3460</v>
      </c>
      <c r="Q472" s="3">
        <f>Table1[[#This Row],[Capacity (MW)]]*0.395*8760*10^-6</f>
        <v>2.07612</v>
      </c>
      <c r="R472" s="3" cm="1">
        <f t="array" ref="R472">AVERAGE(VLOOKUP(_xlfn.TEXTSPLIT(Table1[[#This Row],[Fuel (no space after comma)]], ","), FuelList_Final_EF!$A$2:$B$65, 2, FALSE))</f>
        <v>53.06</v>
      </c>
      <c r="S472" s="3">
        <f>Table1[[#This Row],[Generation (TWh)]]*10^9*VLOOKUP(Table1[[#This Row],[Turbine/Engine Technology]],Technology_HR!$A$2:$B$11,2,FALSE)*10^-6</f>
        <v>22858081.199999999</v>
      </c>
      <c r="T472" s="5">
        <f>Table1[[#This Row],[Fuel Consumption (mmBtu)]]*Table1[[#This Row],[Emission Factor (kg CO2/ mmBtu)]]*10^3</f>
        <v>1212849788472</v>
      </c>
      <c r="U472" s="3">
        <f>Table1[[#This Row],[Emissions (g CO2)]]/(Table1[[#This Row],[Generation (TWh)]]*10^9)</f>
        <v>584.19060000000002</v>
      </c>
    </row>
    <row r="473" spans="1:21" x14ac:dyDescent="0.35">
      <c r="A473" t="s">
        <v>105</v>
      </c>
      <c r="B473" t="s">
        <v>3239</v>
      </c>
      <c r="C473" t="str">
        <f>SUBSTITUTE(Table1[[#This Row],[Fuel]],", ",",")</f>
        <v>fossil gas: natural gas</v>
      </c>
      <c r="D473" t="s">
        <v>3239</v>
      </c>
      <c r="H473" t="s">
        <v>3436</v>
      </c>
      <c r="I473">
        <v>320</v>
      </c>
      <c r="J473" t="s">
        <v>3450</v>
      </c>
      <c r="K473" t="s">
        <v>29</v>
      </c>
      <c r="L473" t="s">
        <v>29</v>
      </c>
      <c r="M473" t="s">
        <v>29</v>
      </c>
      <c r="N473">
        <v>-38.049075000000002</v>
      </c>
      <c r="O473">
        <v>142.18932799999999</v>
      </c>
      <c r="P473" t="s">
        <v>3460</v>
      </c>
      <c r="Q473" s="3">
        <f>Table1[[#This Row],[Capacity (MW)]]*0.395*8760*10^-6</f>
        <v>1.107264</v>
      </c>
      <c r="R473" s="3" cm="1">
        <f t="array" ref="R473">AVERAGE(VLOOKUP(_xlfn.TEXTSPLIT(Table1[[#This Row],[Fuel (no space after comma)]], ","), FuelList_Final_EF!$A$2:$B$65, 2, FALSE))</f>
        <v>53.06</v>
      </c>
      <c r="S473" s="3">
        <f>Table1[[#This Row],[Generation (TWh)]]*10^9*VLOOKUP(Table1[[#This Row],[Turbine/Engine Technology]],Technology_HR!$A$2:$B$11,2,FALSE)*10^-6</f>
        <v>12190976.639999999</v>
      </c>
      <c r="T473" s="5">
        <f>Table1[[#This Row],[Fuel Consumption (mmBtu)]]*Table1[[#This Row],[Emission Factor (kg CO2/ mmBtu)]]*10^3</f>
        <v>646853220518.3999</v>
      </c>
      <c r="U473" s="3">
        <f>Table1[[#This Row],[Emissions (g CO2)]]/(Table1[[#This Row],[Generation (TWh)]]*10^9)</f>
        <v>584.1905999999999</v>
      </c>
    </row>
    <row r="474" spans="1:21" x14ac:dyDescent="0.35">
      <c r="A474" t="s">
        <v>75</v>
      </c>
      <c r="B474" t="s">
        <v>3239</v>
      </c>
      <c r="C474" t="str">
        <f>SUBSTITUTE(Table1[[#This Row],[Fuel]],", ",",")</f>
        <v>fossil gas: natural gas</v>
      </c>
      <c r="D474" t="s">
        <v>3239</v>
      </c>
      <c r="H474" t="s">
        <v>3440</v>
      </c>
      <c r="I474">
        <v>200</v>
      </c>
      <c r="J474" t="s">
        <v>3448</v>
      </c>
      <c r="K474">
        <v>1976</v>
      </c>
      <c r="L474" t="s">
        <v>29</v>
      </c>
      <c r="M474">
        <v>2026</v>
      </c>
      <c r="N474">
        <v>-34.806800000000003</v>
      </c>
      <c r="O474">
        <v>138.5213</v>
      </c>
      <c r="P474" t="s">
        <v>3460</v>
      </c>
      <c r="Q474" s="3">
        <f>Table1[[#This Row],[Capacity (MW)]]*0.395*8760*10^-6</f>
        <v>0.69203999999999999</v>
      </c>
      <c r="R474" s="3" cm="1">
        <f t="array" ref="R474">AVERAGE(VLOOKUP(_xlfn.TEXTSPLIT(Table1[[#This Row],[Fuel (no space after comma)]], ","), FuelList_Final_EF!$A$2:$B$65, 2, FALSE))</f>
        <v>53.06</v>
      </c>
      <c r="S474" s="3">
        <f>Table1[[#This Row],[Generation (TWh)]]*10^9*VLOOKUP(Table1[[#This Row],[Turbine/Engine Technology]],Technology_HR!$A$2:$B$11,2,FALSE)*10^-6</f>
        <v>7117631.3999999994</v>
      </c>
      <c r="T474" s="5">
        <f>Table1[[#This Row],[Fuel Consumption (mmBtu)]]*Table1[[#This Row],[Emission Factor (kg CO2/ mmBtu)]]*10^3</f>
        <v>377661522084</v>
      </c>
      <c r="U474" s="3">
        <f>Table1[[#This Row],[Emissions (g CO2)]]/(Table1[[#This Row],[Generation (TWh)]]*10^9)</f>
        <v>545.72209999999995</v>
      </c>
    </row>
    <row r="475" spans="1:21" x14ac:dyDescent="0.35">
      <c r="A475" t="s">
        <v>75</v>
      </c>
      <c r="B475" t="s">
        <v>3239</v>
      </c>
      <c r="C475" t="str">
        <f>SUBSTITUTE(Table1[[#This Row],[Fuel]],", ",",")</f>
        <v>fossil gas: natural gas</v>
      </c>
      <c r="D475" t="s">
        <v>3239</v>
      </c>
      <c r="H475" t="s">
        <v>3440</v>
      </c>
      <c r="I475">
        <v>200</v>
      </c>
      <c r="J475" t="s">
        <v>3446</v>
      </c>
      <c r="K475">
        <v>1976</v>
      </c>
      <c r="L475" t="s">
        <v>29</v>
      </c>
      <c r="M475">
        <v>2026</v>
      </c>
      <c r="N475">
        <v>-34.806800000000003</v>
      </c>
      <c r="O475">
        <v>138.5213</v>
      </c>
      <c r="P475" t="s">
        <v>3460</v>
      </c>
      <c r="Q475" s="3">
        <f>Table1[[#This Row],[Capacity (MW)]]*0.395*8760*10^-6</f>
        <v>0.69203999999999999</v>
      </c>
      <c r="R475" s="3" cm="1">
        <f t="array" ref="R475">AVERAGE(VLOOKUP(_xlfn.TEXTSPLIT(Table1[[#This Row],[Fuel (no space after comma)]], ","), FuelList_Final_EF!$A$2:$B$65, 2, FALSE))</f>
        <v>53.06</v>
      </c>
      <c r="S475" s="3">
        <f>Table1[[#This Row],[Generation (TWh)]]*10^9*VLOOKUP(Table1[[#This Row],[Turbine/Engine Technology]],Technology_HR!$A$2:$B$11,2,FALSE)*10^-6</f>
        <v>7117631.3999999994</v>
      </c>
      <c r="T475" s="5">
        <f>Table1[[#This Row],[Fuel Consumption (mmBtu)]]*Table1[[#This Row],[Emission Factor (kg CO2/ mmBtu)]]*10^3</f>
        <v>377661522084</v>
      </c>
      <c r="U475" s="3">
        <f>Table1[[#This Row],[Emissions (g CO2)]]/(Table1[[#This Row],[Generation (TWh)]]*10^9)</f>
        <v>545.72209999999995</v>
      </c>
    </row>
    <row r="476" spans="1:21" x14ac:dyDescent="0.35">
      <c r="A476" t="s">
        <v>75</v>
      </c>
      <c r="B476" t="s">
        <v>3239</v>
      </c>
      <c r="C476" t="str">
        <f>SUBSTITUTE(Table1[[#This Row],[Fuel]],", ",",")</f>
        <v>fossil gas: natural gas</v>
      </c>
      <c r="D476" t="s">
        <v>3239</v>
      </c>
      <c r="H476" t="s">
        <v>3440</v>
      </c>
      <c r="I476">
        <v>200</v>
      </c>
      <c r="J476" t="s">
        <v>3446</v>
      </c>
      <c r="K476">
        <v>1976</v>
      </c>
      <c r="L476" t="s">
        <v>29</v>
      </c>
      <c r="M476">
        <v>2026</v>
      </c>
      <c r="N476">
        <v>-34.806800000000003</v>
      </c>
      <c r="O476">
        <v>138.5213</v>
      </c>
      <c r="P476" t="s">
        <v>3460</v>
      </c>
      <c r="Q476" s="3">
        <f>Table1[[#This Row],[Capacity (MW)]]*0.395*8760*10^-6</f>
        <v>0.69203999999999999</v>
      </c>
      <c r="R476" s="3" cm="1">
        <f t="array" ref="R476">AVERAGE(VLOOKUP(_xlfn.TEXTSPLIT(Table1[[#This Row],[Fuel (no space after comma)]], ","), FuelList_Final_EF!$A$2:$B$65, 2, FALSE))</f>
        <v>53.06</v>
      </c>
      <c r="S476" s="3">
        <f>Table1[[#This Row],[Generation (TWh)]]*10^9*VLOOKUP(Table1[[#This Row],[Turbine/Engine Technology]],Technology_HR!$A$2:$B$11,2,FALSE)*10^-6</f>
        <v>7117631.3999999994</v>
      </c>
      <c r="T476" s="5">
        <f>Table1[[#This Row],[Fuel Consumption (mmBtu)]]*Table1[[#This Row],[Emission Factor (kg CO2/ mmBtu)]]*10^3</f>
        <v>377661522084</v>
      </c>
      <c r="U476" s="3">
        <f>Table1[[#This Row],[Emissions (g CO2)]]/(Table1[[#This Row],[Generation (TWh)]]*10^9)</f>
        <v>545.72209999999995</v>
      </c>
    </row>
    <row r="477" spans="1:21" x14ac:dyDescent="0.35">
      <c r="A477" t="s">
        <v>75</v>
      </c>
      <c r="B477" t="s">
        <v>3239</v>
      </c>
      <c r="C477" t="str">
        <f>SUBSTITUTE(Table1[[#This Row],[Fuel]],", ",",")</f>
        <v>fossil gas: natural gas</v>
      </c>
      <c r="D477" t="s">
        <v>3239</v>
      </c>
      <c r="H477" t="s">
        <v>3440</v>
      </c>
      <c r="I477">
        <v>200</v>
      </c>
      <c r="J477" t="s">
        <v>3446</v>
      </c>
      <c r="K477">
        <v>1976</v>
      </c>
      <c r="L477" t="s">
        <v>29</v>
      </c>
      <c r="M477">
        <v>2026</v>
      </c>
      <c r="N477">
        <v>-34.806800000000003</v>
      </c>
      <c r="O477">
        <v>138.5213</v>
      </c>
      <c r="P477" t="s">
        <v>3460</v>
      </c>
      <c r="Q477" s="3">
        <f>Table1[[#This Row],[Capacity (MW)]]*0.395*8760*10^-6</f>
        <v>0.69203999999999999</v>
      </c>
      <c r="R477" s="3" cm="1">
        <f t="array" ref="R477">AVERAGE(VLOOKUP(_xlfn.TEXTSPLIT(Table1[[#This Row],[Fuel (no space after comma)]], ","), FuelList_Final_EF!$A$2:$B$65, 2, FALSE))</f>
        <v>53.06</v>
      </c>
      <c r="S477" s="3">
        <f>Table1[[#This Row],[Generation (TWh)]]*10^9*VLOOKUP(Table1[[#This Row],[Turbine/Engine Technology]],Technology_HR!$A$2:$B$11,2,FALSE)*10^-6</f>
        <v>7117631.3999999994</v>
      </c>
      <c r="T477" s="5">
        <f>Table1[[#This Row],[Fuel Consumption (mmBtu)]]*Table1[[#This Row],[Emission Factor (kg CO2/ mmBtu)]]*10^3</f>
        <v>377661522084</v>
      </c>
      <c r="U477" s="3">
        <f>Table1[[#This Row],[Emissions (g CO2)]]/(Table1[[#This Row],[Generation (TWh)]]*10^9)</f>
        <v>545.72209999999995</v>
      </c>
    </row>
    <row r="478" spans="1:21" x14ac:dyDescent="0.35">
      <c r="A478" t="s">
        <v>98</v>
      </c>
      <c r="B478" t="s">
        <v>3239</v>
      </c>
      <c r="C478" t="str">
        <f>SUBSTITUTE(Table1[[#This Row],[Fuel]],", ",",")</f>
        <v>fossil gas: natural gas</v>
      </c>
      <c r="D478" t="s">
        <v>3239</v>
      </c>
      <c r="H478" t="s">
        <v>3438</v>
      </c>
      <c r="I478">
        <v>242</v>
      </c>
      <c r="J478" t="s">
        <v>3446</v>
      </c>
      <c r="K478">
        <v>1999</v>
      </c>
      <c r="L478" t="s">
        <v>29</v>
      </c>
      <c r="M478">
        <v>2046</v>
      </c>
      <c r="N478">
        <v>-19.200358999999999</v>
      </c>
      <c r="O478">
        <v>146.61658700000001</v>
      </c>
      <c r="P478" t="s">
        <v>3460</v>
      </c>
      <c r="Q478" s="3">
        <f>Table1[[#This Row],[Capacity (MW)]]*0.395*8760*10^-6</f>
        <v>0.83736840000000001</v>
      </c>
      <c r="R478" s="3" cm="1">
        <f t="array" ref="R478">AVERAGE(VLOOKUP(_xlfn.TEXTSPLIT(Table1[[#This Row],[Fuel (no space after comma)]], ","), FuelList_Final_EF!$A$2:$B$65, 2, FALSE))</f>
        <v>53.06</v>
      </c>
      <c r="S478" s="3">
        <f>Table1[[#This Row],[Generation (TWh)]]*10^9*VLOOKUP(Table1[[#This Row],[Turbine/Engine Technology]],Technology_HR!$A$2:$B$11,2,FALSE)*10^-6</f>
        <v>6321294.0515999999</v>
      </c>
      <c r="T478" s="5">
        <f>Table1[[#This Row],[Fuel Consumption (mmBtu)]]*Table1[[#This Row],[Emission Factor (kg CO2/ mmBtu)]]*10^3</f>
        <v>335407862377.896</v>
      </c>
      <c r="U478" s="3">
        <f>Table1[[#This Row],[Emissions (g CO2)]]/(Table1[[#This Row],[Generation (TWh)]]*10^9)</f>
        <v>400.54993999999999</v>
      </c>
    </row>
    <row r="479" spans="1:21" x14ac:dyDescent="0.35">
      <c r="A479" t="s">
        <v>88</v>
      </c>
      <c r="B479" t="s">
        <v>3239</v>
      </c>
      <c r="C479" t="str">
        <f>SUBSTITUTE(Table1[[#This Row],[Fuel]],", ",",")</f>
        <v>fossil gas: natural gas</v>
      </c>
      <c r="D479" t="s">
        <v>3239</v>
      </c>
      <c r="H479" t="s">
        <v>3436</v>
      </c>
      <c r="I479">
        <v>166</v>
      </c>
      <c r="J479" t="s">
        <v>3446</v>
      </c>
      <c r="K479">
        <v>2009</v>
      </c>
      <c r="L479" t="s">
        <v>29</v>
      </c>
      <c r="M479">
        <v>2044</v>
      </c>
      <c r="N479">
        <v>-35.179395</v>
      </c>
      <c r="O479">
        <v>147.212839</v>
      </c>
      <c r="P479" t="s">
        <v>3460</v>
      </c>
      <c r="Q479" s="3">
        <f>Table1[[#This Row],[Capacity (MW)]]*0.395*8760*10^-6</f>
        <v>0.57439320000000005</v>
      </c>
      <c r="R479" s="3" cm="1">
        <f t="array" ref="R479">AVERAGE(VLOOKUP(_xlfn.TEXTSPLIT(Table1[[#This Row],[Fuel (no space after comma)]], ","), FuelList_Final_EF!$A$2:$B$65, 2, FALSE))</f>
        <v>53.06</v>
      </c>
      <c r="S479" s="3">
        <f>Table1[[#This Row],[Generation (TWh)]]*10^9*VLOOKUP(Table1[[#This Row],[Turbine/Engine Technology]],Technology_HR!$A$2:$B$11,2,FALSE)*10^-6</f>
        <v>6324069.1319999993</v>
      </c>
      <c r="T479" s="5">
        <f>Table1[[#This Row],[Fuel Consumption (mmBtu)]]*Table1[[#This Row],[Emission Factor (kg CO2/ mmBtu)]]*10^3</f>
        <v>335555108143.91998</v>
      </c>
      <c r="U479" s="3">
        <f>Table1[[#This Row],[Emissions (g CO2)]]/(Table1[[#This Row],[Generation (TWh)]]*10^9)</f>
        <v>584.19060000000002</v>
      </c>
    </row>
    <row r="480" spans="1:21" x14ac:dyDescent="0.35">
      <c r="A480" t="s">
        <v>88</v>
      </c>
      <c r="B480" t="s">
        <v>3239</v>
      </c>
      <c r="C480" t="str">
        <f>SUBSTITUTE(Table1[[#This Row],[Fuel]],", ",",")</f>
        <v>fossil gas: natural gas</v>
      </c>
      <c r="D480" t="s">
        <v>3239</v>
      </c>
      <c r="H480" t="s">
        <v>3436</v>
      </c>
      <c r="I480">
        <v>166</v>
      </c>
      <c r="J480" t="s">
        <v>3446</v>
      </c>
      <c r="K480">
        <v>2009</v>
      </c>
      <c r="L480" t="s">
        <v>29</v>
      </c>
      <c r="M480">
        <v>2044</v>
      </c>
      <c r="N480">
        <v>-35.179395</v>
      </c>
      <c r="O480">
        <v>147.212839</v>
      </c>
      <c r="P480" t="s">
        <v>3460</v>
      </c>
      <c r="Q480" s="3">
        <f>Table1[[#This Row],[Capacity (MW)]]*0.395*8760*10^-6</f>
        <v>0.57439320000000005</v>
      </c>
      <c r="R480" s="3" cm="1">
        <f t="array" ref="R480">AVERAGE(VLOOKUP(_xlfn.TEXTSPLIT(Table1[[#This Row],[Fuel (no space after comma)]], ","), FuelList_Final_EF!$A$2:$B$65, 2, FALSE))</f>
        <v>53.06</v>
      </c>
      <c r="S480" s="3">
        <f>Table1[[#This Row],[Generation (TWh)]]*10^9*VLOOKUP(Table1[[#This Row],[Turbine/Engine Technology]],Technology_HR!$A$2:$B$11,2,FALSE)*10^-6</f>
        <v>6324069.1319999993</v>
      </c>
      <c r="T480" s="5">
        <f>Table1[[#This Row],[Fuel Consumption (mmBtu)]]*Table1[[#This Row],[Emission Factor (kg CO2/ mmBtu)]]*10^3</f>
        <v>335555108143.91998</v>
      </c>
      <c r="U480" s="3">
        <f>Table1[[#This Row],[Emissions (g CO2)]]/(Table1[[#This Row],[Generation (TWh)]]*10^9)</f>
        <v>584.19060000000002</v>
      </c>
    </row>
    <row r="481" spans="1:21" x14ac:dyDescent="0.35">
      <c r="A481" t="s">
        <v>88</v>
      </c>
      <c r="B481" t="s">
        <v>3239</v>
      </c>
      <c r="C481" t="str">
        <f>SUBSTITUTE(Table1[[#This Row],[Fuel]],", ",",")</f>
        <v>fossil gas: natural gas</v>
      </c>
      <c r="D481" t="s">
        <v>3239</v>
      </c>
      <c r="H481" t="s">
        <v>3436</v>
      </c>
      <c r="I481">
        <v>166</v>
      </c>
      <c r="J481" t="s">
        <v>3446</v>
      </c>
      <c r="K481">
        <v>2009</v>
      </c>
      <c r="L481" t="s">
        <v>29</v>
      </c>
      <c r="M481">
        <v>2044</v>
      </c>
      <c r="N481">
        <v>-35.179395</v>
      </c>
      <c r="O481">
        <v>147.212839</v>
      </c>
      <c r="P481" t="s">
        <v>3460</v>
      </c>
      <c r="Q481" s="3">
        <f>Table1[[#This Row],[Capacity (MW)]]*0.395*8760*10^-6</f>
        <v>0.57439320000000005</v>
      </c>
      <c r="R481" s="3" cm="1">
        <f t="array" ref="R481">AVERAGE(VLOOKUP(_xlfn.TEXTSPLIT(Table1[[#This Row],[Fuel (no space after comma)]], ","), FuelList_Final_EF!$A$2:$B$65, 2, FALSE))</f>
        <v>53.06</v>
      </c>
      <c r="S481" s="3">
        <f>Table1[[#This Row],[Generation (TWh)]]*10^9*VLOOKUP(Table1[[#This Row],[Turbine/Engine Technology]],Technology_HR!$A$2:$B$11,2,FALSE)*10^-6</f>
        <v>6324069.1319999993</v>
      </c>
      <c r="T481" s="5">
        <f>Table1[[#This Row],[Fuel Consumption (mmBtu)]]*Table1[[#This Row],[Emission Factor (kg CO2/ mmBtu)]]*10^3</f>
        <v>335555108143.91998</v>
      </c>
      <c r="U481" s="3">
        <f>Table1[[#This Row],[Emissions (g CO2)]]/(Table1[[#This Row],[Generation (TWh)]]*10^9)</f>
        <v>584.19060000000002</v>
      </c>
    </row>
    <row r="482" spans="1:21" x14ac:dyDescent="0.35">
      <c r="A482" t="s">
        <v>88</v>
      </c>
      <c r="B482" t="s">
        <v>3239</v>
      </c>
      <c r="C482" t="str">
        <f>SUBSTITUTE(Table1[[#This Row],[Fuel]],", ",",")</f>
        <v>fossil gas: natural gas</v>
      </c>
      <c r="D482" t="s">
        <v>3239</v>
      </c>
      <c r="H482" t="s">
        <v>3436</v>
      </c>
      <c r="I482">
        <v>166</v>
      </c>
      <c r="J482" t="s">
        <v>3446</v>
      </c>
      <c r="K482">
        <v>2009</v>
      </c>
      <c r="L482" t="s">
        <v>29</v>
      </c>
      <c r="M482">
        <v>2044</v>
      </c>
      <c r="N482">
        <v>-35.179395</v>
      </c>
      <c r="O482">
        <v>147.212839</v>
      </c>
      <c r="P482" t="s">
        <v>3460</v>
      </c>
      <c r="Q482" s="3">
        <f>Table1[[#This Row],[Capacity (MW)]]*0.395*8760*10^-6</f>
        <v>0.57439320000000005</v>
      </c>
      <c r="R482" s="3" cm="1">
        <f t="array" ref="R482">AVERAGE(VLOOKUP(_xlfn.TEXTSPLIT(Table1[[#This Row],[Fuel (no space after comma)]], ","), FuelList_Final_EF!$A$2:$B$65, 2, FALSE))</f>
        <v>53.06</v>
      </c>
      <c r="S482" s="3">
        <f>Table1[[#This Row],[Generation (TWh)]]*10^9*VLOOKUP(Table1[[#This Row],[Turbine/Engine Technology]],Technology_HR!$A$2:$B$11,2,FALSE)*10^-6</f>
        <v>6324069.1319999993</v>
      </c>
      <c r="T482" s="5">
        <f>Table1[[#This Row],[Fuel Consumption (mmBtu)]]*Table1[[#This Row],[Emission Factor (kg CO2/ mmBtu)]]*10^3</f>
        <v>335555108143.91998</v>
      </c>
      <c r="U482" s="3">
        <f>Table1[[#This Row],[Emissions (g CO2)]]/(Table1[[#This Row],[Generation (TWh)]]*10^9)</f>
        <v>584.19060000000002</v>
      </c>
    </row>
    <row r="483" spans="1:21" x14ac:dyDescent="0.35">
      <c r="A483" t="s">
        <v>73</v>
      </c>
      <c r="B483" t="s">
        <v>3240</v>
      </c>
      <c r="C483" t="str">
        <f>SUBSTITUTE(Table1[[#This Row],[Fuel]],", ",",")</f>
        <v>fossil gas: natural gas,fossil liquids: diesel</v>
      </c>
      <c r="D483" t="s">
        <v>3239</v>
      </c>
      <c r="E483" t="s">
        <v>3258</v>
      </c>
      <c r="H483" t="s">
        <v>3436</v>
      </c>
      <c r="I483">
        <v>50</v>
      </c>
      <c r="J483" t="s">
        <v>3446</v>
      </c>
      <c r="K483">
        <v>2002</v>
      </c>
      <c r="L483" t="s">
        <v>29</v>
      </c>
      <c r="M483">
        <v>2070</v>
      </c>
      <c r="N483">
        <v>-38.253332999999998</v>
      </c>
      <c r="O483">
        <v>146.586735</v>
      </c>
      <c r="P483" t="s">
        <v>3460</v>
      </c>
      <c r="Q483" s="3">
        <f>Table1[[#This Row],[Capacity (MW)]]*0.395*8760*10^-6</f>
        <v>0.17301</v>
      </c>
      <c r="R483" s="3" cm="1">
        <f t="array" ref="R483">AVERAGE(VLOOKUP(_xlfn.TEXTSPLIT(Table1[[#This Row],[Fuel (no space after comma)]], ","), FuelList_Final_EF!$A$2:$B$65, 2, FALSE))</f>
        <v>65.583341148886291</v>
      </c>
      <c r="S483" s="3">
        <f>Table1[[#This Row],[Generation (TWh)]]*10^9*VLOOKUP(Table1[[#This Row],[Turbine/Engine Technology]],Technology_HR!$A$2:$B$11,2,FALSE)*10^-6</f>
        <v>1904840.0999999999</v>
      </c>
      <c r="T483" s="5">
        <f>Table1[[#This Row],[Fuel Consumption (mmBtu)]]*Table1[[#This Row],[Emission Factor (kg CO2/ mmBtu)]]*10^3</f>
        <v>124925778112.37868</v>
      </c>
      <c r="U483" s="3">
        <f>Table1[[#This Row],[Emissions (g CO2)]]/(Table1[[#This Row],[Generation (TWh)]]*10^9)</f>
        <v>722.07258604923811</v>
      </c>
    </row>
    <row r="484" spans="1:21" x14ac:dyDescent="0.35">
      <c r="A484" t="s">
        <v>73</v>
      </c>
      <c r="B484" t="s">
        <v>3240</v>
      </c>
      <c r="C484" t="str">
        <f>SUBSTITUTE(Table1[[#This Row],[Fuel]],", ",",")</f>
        <v>fossil gas: natural gas,fossil liquids: diesel</v>
      </c>
      <c r="D484" t="s">
        <v>3239</v>
      </c>
      <c r="E484" t="s">
        <v>3258</v>
      </c>
      <c r="H484" t="s">
        <v>3436</v>
      </c>
      <c r="I484">
        <v>50</v>
      </c>
      <c r="J484" t="s">
        <v>3446</v>
      </c>
      <c r="K484">
        <v>2002</v>
      </c>
      <c r="L484" t="s">
        <v>29</v>
      </c>
      <c r="M484">
        <v>2070</v>
      </c>
      <c r="N484">
        <v>-38.253332999999998</v>
      </c>
      <c r="O484">
        <v>146.586735</v>
      </c>
      <c r="P484" t="s">
        <v>3460</v>
      </c>
      <c r="Q484" s="3">
        <f>Table1[[#This Row],[Capacity (MW)]]*0.395*8760*10^-6</f>
        <v>0.17301</v>
      </c>
      <c r="R484" s="3" cm="1">
        <f t="array" ref="R484">AVERAGE(VLOOKUP(_xlfn.TEXTSPLIT(Table1[[#This Row],[Fuel (no space after comma)]], ","), FuelList_Final_EF!$A$2:$B$65, 2, FALSE))</f>
        <v>65.583341148886291</v>
      </c>
      <c r="S484" s="3">
        <f>Table1[[#This Row],[Generation (TWh)]]*10^9*VLOOKUP(Table1[[#This Row],[Turbine/Engine Technology]],Technology_HR!$A$2:$B$11,2,FALSE)*10^-6</f>
        <v>1904840.0999999999</v>
      </c>
      <c r="T484" s="5">
        <f>Table1[[#This Row],[Fuel Consumption (mmBtu)]]*Table1[[#This Row],[Emission Factor (kg CO2/ mmBtu)]]*10^3</f>
        <v>124925778112.37868</v>
      </c>
      <c r="U484" s="3">
        <f>Table1[[#This Row],[Emissions (g CO2)]]/(Table1[[#This Row],[Generation (TWh)]]*10^9)</f>
        <v>722.07258604923811</v>
      </c>
    </row>
    <row r="485" spans="1:21" x14ac:dyDescent="0.35">
      <c r="A485" t="s">
        <v>73</v>
      </c>
      <c r="B485" t="s">
        <v>3240</v>
      </c>
      <c r="C485" t="str">
        <f>SUBSTITUTE(Table1[[#This Row],[Fuel]],", ",",")</f>
        <v>fossil gas: natural gas,fossil liquids: diesel</v>
      </c>
      <c r="D485" t="s">
        <v>3239</v>
      </c>
      <c r="E485" t="s">
        <v>3258</v>
      </c>
      <c r="H485" t="s">
        <v>3436</v>
      </c>
      <c r="I485">
        <v>50</v>
      </c>
      <c r="J485" t="s">
        <v>3446</v>
      </c>
      <c r="K485">
        <v>2002</v>
      </c>
      <c r="L485" t="s">
        <v>29</v>
      </c>
      <c r="M485">
        <v>2070</v>
      </c>
      <c r="N485">
        <v>-38.253332999999998</v>
      </c>
      <c r="O485">
        <v>146.586735</v>
      </c>
      <c r="P485" t="s">
        <v>3460</v>
      </c>
      <c r="Q485" s="3">
        <f>Table1[[#This Row],[Capacity (MW)]]*0.395*8760*10^-6</f>
        <v>0.17301</v>
      </c>
      <c r="R485" s="3" cm="1">
        <f t="array" ref="R485">AVERAGE(VLOOKUP(_xlfn.TEXTSPLIT(Table1[[#This Row],[Fuel (no space after comma)]], ","), FuelList_Final_EF!$A$2:$B$65, 2, FALSE))</f>
        <v>65.583341148886291</v>
      </c>
      <c r="S485" s="3">
        <f>Table1[[#This Row],[Generation (TWh)]]*10^9*VLOOKUP(Table1[[#This Row],[Turbine/Engine Technology]],Technology_HR!$A$2:$B$11,2,FALSE)*10^-6</f>
        <v>1904840.0999999999</v>
      </c>
      <c r="T485" s="5">
        <f>Table1[[#This Row],[Fuel Consumption (mmBtu)]]*Table1[[#This Row],[Emission Factor (kg CO2/ mmBtu)]]*10^3</f>
        <v>124925778112.37868</v>
      </c>
      <c r="U485" s="3">
        <f>Table1[[#This Row],[Emissions (g CO2)]]/(Table1[[#This Row],[Generation (TWh)]]*10^9)</f>
        <v>722.07258604923811</v>
      </c>
    </row>
    <row r="486" spans="1:21" x14ac:dyDescent="0.35">
      <c r="A486" t="s">
        <v>73</v>
      </c>
      <c r="B486" t="s">
        <v>3240</v>
      </c>
      <c r="C486" t="str">
        <f>SUBSTITUTE(Table1[[#This Row],[Fuel]],", ",",")</f>
        <v>fossil gas: natural gas,fossil liquids: diesel</v>
      </c>
      <c r="D486" t="s">
        <v>3239</v>
      </c>
      <c r="E486" t="s">
        <v>3258</v>
      </c>
      <c r="H486" t="s">
        <v>3436</v>
      </c>
      <c r="I486">
        <v>50</v>
      </c>
      <c r="J486" t="s">
        <v>3446</v>
      </c>
      <c r="K486">
        <v>2002</v>
      </c>
      <c r="L486" t="s">
        <v>29</v>
      </c>
      <c r="M486">
        <v>2070</v>
      </c>
      <c r="N486">
        <v>-38.253332999999998</v>
      </c>
      <c r="O486">
        <v>146.586735</v>
      </c>
      <c r="P486" t="s">
        <v>3460</v>
      </c>
      <c r="Q486" s="3">
        <f>Table1[[#This Row],[Capacity (MW)]]*0.395*8760*10^-6</f>
        <v>0.17301</v>
      </c>
      <c r="R486" s="3" cm="1">
        <f t="array" ref="R486">AVERAGE(VLOOKUP(_xlfn.TEXTSPLIT(Table1[[#This Row],[Fuel (no space after comma)]], ","), FuelList_Final_EF!$A$2:$B$65, 2, FALSE))</f>
        <v>65.583341148886291</v>
      </c>
      <c r="S486" s="3">
        <f>Table1[[#This Row],[Generation (TWh)]]*10^9*VLOOKUP(Table1[[#This Row],[Turbine/Engine Technology]],Technology_HR!$A$2:$B$11,2,FALSE)*10^-6</f>
        <v>1904840.0999999999</v>
      </c>
      <c r="T486" s="5">
        <f>Table1[[#This Row],[Fuel Consumption (mmBtu)]]*Table1[[#This Row],[Emission Factor (kg CO2/ mmBtu)]]*10^3</f>
        <v>124925778112.37868</v>
      </c>
      <c r="U486" s="3">
        <f>Table1[[#This Row],[Emissions (g CO2)]]/(Table1[[#This Row],[Generation (TWh)]]*10^9)</f>
        <v>722.07258604923811</v>
      </c>
    </row>
    <row r="487" spans="1:21" x14ac:dyDescent="0.35">
      <c r="A487" t="s">
        <v>73</v>
      </c>
      <c r="B487" t="s">
        <v>3240</v>
      </c>
      <c r="C487" t="str">
        <f>SUBSTITUTE(Table1[[#This Row],[Fuel]],", ",",")</f>
        <v>fossil gas: natural gas,fossil liquids: diesel</v>
      </c>
      <c r="D487" t="s">
        <v>3239</v>
      </c>
      <c r="E487" t="s">
        <v>3258</v>
      </c>
      <c r="H487" t="s">
        <v>3436</v>
      </c>
      <c r="I487">
        <v>50</v>
      </c>
      <c r="J487" t="s">
        <v>3446</v>
      </c>
      <c r="K487">
        <v>2002</v>
      </c>
      <c r="L487" t="s">
        <v>29</v>
      </c>
      <c r="M487">
        <v>2070</v>
      </c>
      <c r="N487">
        <v>-38.253332999999998</v>
      </c>
      <c r="O487">
        <v>146.586735</v>
      </c>
      <c r="P487" t="s">
        <v>3460</v>
      </c>
      <c r="Q487" s="3">
        <f>Table1[[#This Row],[Capacity (MW)]]*0.395*8760*10^-6</f>
        <v>0.17301</v>
      </c>
      <c r="R487" s="3" cm="1">
        <f t="array" ref="R487">AVERAGE(VLOOKUP(_xlfn.TEXTSPLIT(Table1[[#This Row],[Fuel (no space after comma)]], ","), FuelList_Final_EF!$A$2:$B$65, 2, FALSE))</f>
        <v>65.583341148886291</v>
      </c>
      <c r="S487" s="3">
        <f>Table1[[#This Row],[Generation (TWh)]]*10^9*VLOOKUP(Table1[[#This Row],[Turbine/Engine Technology]],Technology_HR!$A$2:$B$11,2,FALSE)*10^-6</f>
        <v>1904840.0999999999</v>
      </c>
      <c r="T487" s="5">
        <f>Table1[[#This Row],[Fuel Consumption (mmBtu)]]*Table1[[#This Row],[Emission Factor (kg CO2/ mmBtu)]]*10^3</f>
        <v>124925778112.37868</v>
      </c>
      <c r="U487" s="3">
        <f>Table1[[#This Row],[Emissions (g CO2)]]/(Table1[[#This Row],[Generation (TWh)]]*10^9)</f>
        <v>722.07258604923811</v>
      </c>
    </row>
    <row r="488" spans="1:21" x14ac:dyDescent="0.35">
      <c r="A488" t="s">
        <v>73</v>
      </c>
      <c r="B488" t="s">
        <v>3240</v>
      </c>
      <c r="C488" t="str">
        <f>SUBSTITUTE(Table1[[#This Row],[Fuel]],", ",",")</f>
        <v>fossil gas: natural gas,fossil liquids: diesel</v>
      </c>
      <c r="D488" t="s">
        <v>3239</v>
      </c>
      <c r="E488" t="s">
        <v>3258</v>
      </c>
      <c r="H488" t="s">
        <v>3436</v>
      </c>
      <c r="I488">
        <v>50</v>
      </c>
      <c r="J488" t="s">
        <v>3446</v>
      </c>
      <c r="K488">
        <v>2002</v>
      </c>
      <c r="L488" t="s">
        <v>29</v>
      </c>
      <c r="M488">
        <v>2070</v>
      </c>
      <c r="N488">
        <v>-38.253332999999998</v>
      </c>
      <c r="O488">
        <v>146.586735</v>
      </c>
      <c r="P488" t="s">
        <v>3460</v>
      </c>
      <c r="Q488" s="3">
        <f>Table1[[#This Row],[Capacity (MW)]]*0.395*8760*10^-6</f>
        <v>0.17301</v>
      </c>
      <c r="R488" s="3" cm="1">
        <f t="array" ref="R488">AVERAGE(VLOOKUP(_xlfn.TEXTSPLIT(Table1[[#This Row],[Fuel (no space after comma)]], ","), FuelList_Final_EF!$A$2:$B$65, 2, FALSE))</f>
        <v>65.583341148886291</v>
      </c>
      <c r="S488" s="3">
        <f>Table1[[#This Row],[Generation (TWh)]]*10^9*VLOOKUP(Table1[[#This Row],[Turbine/Engine Technology]],Technology_HR!$A$2:$B$11,2,FALSE)*10^-6</f>
        <v>1904840.0999999999</v>
      </c>
      <c r="T488" s="5">
        <f>Table1[[#This Row],[Fuel Consumption (mmBtu)]]*Table1[[#This Row],[Emission Factor (kg CO2/ mmBtu)]]*10^3</f>
        <v>124925778112.37868</v>
      </c>
      <c r="U488" s="3">
        <f>Table1[[#This Row],[Emissions (g CO2)]]/(Table1[[#This Row],[Generation (TWh)]]*10^9)</f>
        <v>722.07258604923811</v>
      </c>
    </row>
    <row r="489" spans="1:21" x14ac:dyDescent="0.35">
      <c r="A489" t="s">
        <v>80</v>
      </c>
      <c r="B489" t="s">
        <v>3240</v>
      </c>
      <c r="C489" t="str">
        <f>SUBSTITUTE(Table1[[#This Row],[Fuel]],", ",",")</f>
        <v>fossil gas: natural gas,fossil liquids: diesel</v>
      </c>
      <c r="D489" t="s">
        <v>3239</v>
      </c>
      <c r="E489" t="s">
        <v>3258</v>
      </c>
      <c r="H489" t="s">
        <v>3436</v>
      </c>
      <c r="I489">
        <v>190</v>
      </c>
      <c r="J489" t="s">
        <v>3446</v>
      </c>
      <c r="K489">
        <v>2007</v>
      </c>
      <c r="L489" t="s">
        <v>29</v>
      </c>
      <c r="M489" t="s">
        <v>29</v>
      </c>
      <c r="N489">
        <v>-32.915999999999997</v>
      </c>
      <c r="O489">
        <v>115.9186</v>
      </c>
      <c r="P489" t="s">
        <v>3460</v>
      </c>
      <c r="Q489" s="3">
        <f>Table1[[#This Row],[Capacity (MW)]]*0.395*8760*10^-6</f>
        <v>0.65743799999999997</v>
      </c>
      <c r="R489" s="3" cm="1">
        <f t="array" ref="R489">AVERAGE(VLOOKUP(_xlfn.TEXTSPLIT(Table1[[#This Row],[Fuel (no space after comma)]], ","), FuelList_Final_EF!$A$2:$B$65, 2, FALSE))</f>
        <v>65.583341148886291</v>
      </c>
      <c r="S489" s="3">
        <f>Table1[[#This Row],[Generation (TWh)]]*10^9*VLOOKUP(Table1[[#This Row],[Turbine/Engine Technology]],Technology_HR!$A$2:$B$11,2,FALSE)*10^-6</f>
        <v>7238392.3799999999</v>
      </c>
      <c r="T489" s="5">
        <f>Table1[[#This Row],[Fuel Consumption (mmBtu)]]*Table1[[#This Row],[Emission Factor (kg CO2/ mmBtu)]]*10^3</f>
        <v>474717956827.03894</v>
      </c>
      <c r="U489" s="3">
        <f>Table1[[#This Row],[Emissions (g CO2)]]/(Table1[[#This Row],[Generation (TWh)]]*10^9)</f>
        <v>722.072586049238</v>
      </c>
    </row>
    <row r="490" spans="1:21" x14ac:dyDescent="0.35">
      <c r="A490" t="s">
        <v>80</v>
      </c>
      <c r="B490" t="s">
        <v>3240</v>
      </c>
      <c r="C490" t="str">
        <f>SUBSTITUTE(Table1[[#This Row],[Fuel]],", ",",")</f>
        <v>fossil gas: natural gas,fossil liquids: diesel</v>
      </c>
      <c r="D490" t="s">
        <v>3239</v>
      </c>
      <c r="E490" t="s">
        <v>3258</v>
      </c>
      <c r="H490" t="s">
        <v>3436</v>
      </c>
      <c r="I490">
        <v>190</v>
      </c>
      <c r="J490" t="s">
        <v>3446</v>
      </c>
      <c r="K490">
        <v>2007</v>
      </c>
      <c r="L490" t="s">
        <v>29</v>
      </c>
      <c r="M490" t="s">
        <v>29</v>
      </c>
      <c r="N490">
        <v>-32.915999999999997</v>
      </c>
      <c r="O490">
        <v>115.9186</v>
      </c>
      <c r="P490" t="s">
        <v>3460</v>
      </c>
      <c r="Q490" s="3">
        <f>Table1[[#This Row],[Capacity (MW)]]*0.395*8760*10^-6</f>
        <v>0.65743799999999997</v>
      </c>
      <c r="R490" s="3" cm="1">
        <f t="array" ref="R490">AVERAGE(VLOOKUP(_xlfn.TEXTSPLIT(Table1[[#This Row],[Fuel (no space after comma)]], ","), FuelList_Final_EF!$A$2:$B$65, 2, FALSE))</f>
        <v>65.583341148886291</v>
      </c>
      <c r="S490" s="3">
        <f>Table1[[#This Row],[Generation (TWh)]]*10^9*VLOOKUP(Table1[[#This Row],[Turbine/Engine Technology]],Technology_HR!$A$2:$B$11,2,FALSE)*10^-6</f>
        <v>7238392.3799999999</v>
      </c>
      <c r="T490" s="5">
        <f>Table1[[#This Row],[Fuel Consumption (mmBtu)]]*Table1[[#This Row],[Emission Factor (kg CO2/ mmBtu)]]*10^3</f>
        <v>474717956827.03894</v>
      </c>
      <c r="U490" s="3">
        <f>Table1[[#This Row],[Emissions (g CO2)]]/(Table1[[#This Row],[Generation (TWh)]]*10^9)</f>
        <v>722.072586049238</v>
      </c>
    </row>
    <row r="491" spans="1:21" x14ac:dyDescent="0.35">
      <c r="A491" t="s">
        <v>119</v>
      </c>
      <c r="B491" t="s">
        <v>3262</v>
      </c>
      <c r="C491" t="str">
        <f>SUBSTITUTE(Table1[[#This Row],[Fuel]],", ",",")</f>
        <v>other: hydrogen (green)</v>
      </c>
      <c r="D491" t="s">
        <v>3262</v>
      </c>
      <c r="H491" t="s">
        <v>3436</v>
      </c>
      <c r="I491">
        <v>50</v>
      </c>
      <c r="J491" t="s">
        <v>3450</v>
      </c>
      <c r="K491">
        <v>2026</v>
      </c>
      <c r="L491" t="s">
        <v>29</v>
      </c>
      <c r="M491" t="s">
        <v>29</v>
      </c>
      <c r="N491">
        <v>-33.032117999999997</v>
      </c>
      <c r="O491">
        <v>137.57529299999999</v>
      </c>
      <c r="P491" t="s">
        <v>3460</v>
      </c>
      <c r="Q491" s="3">
        <f>Table1[[#This Row],[Capacity (MW)]]*0.395*8760*10^-6</f>
        <v>0.17301</v>
      </c>
      <c r="R491" s="3" cm="1">
        <f t="array" ref="R491">AVERAGE(VLOOKUP(_xlfn.TEXTSPLIT(Table1[[#This Row],[Fuel (no space after comma)]], ","), FuelList_Final_EF!$A$2:$B$65, 2, FALSE))</f>
        <v>0</v>
      </c>
      <c r="S491" s="3">
        <f>Table1[[#This Row],[Generation (TWh)]]*10^9*VLOOKUP(Table1[[#This Row],[Turbine/Engine Technology]],Technology_HR!$A$2:$B$11,2,FALSE)*10^-6</f>
        <v>1904840.0999999999</v>
      </c>
      <c r="T491" s="5">
        <f>Table1[[#This Row],[Fuel Consumption (mmBtu)]]*Table1[[#This Row],[Emission Factor (kg CO2/ mmBtu)]]*10^3</f>
        <v>0</v>
      </c>
      <c r="U491" s="3">
        <f>Table1[[#This Row],[Emissions (g CO2)]]/(Table1[[#This Row],[Generation (TWh)]]*10^9)</f>
        <v>0</v>
      </c>
    </row>
    <row r="492" spans="1:21" x14ac:dyDescent="0.35">
      <c r="A492" t="s">
        <v>119</v>
      </c>
      <c r="B492" t="s">
        <v>3262</v>
      </c>
      <c r="C492" t="str">
        <f>SUBSTITUTE(Table1[[#This Row],[Fuel]],", ",",")</f>
        <v>other: hydrogen (green)</v>
      </c>
      <c r="D492" t="s">
        <v>3262</v>
      </c>
      <c r="H492" t="s">
        <v>3436</v>
      </c>
      <c r="I492">
        <v>50</v>
      </c>
      <c r="J492" t="s">
        <v>3450</v>
      </c>
      <c r="K492">
        <v>2026</v>
      </c>
      <c r="L492" t="s">
        <v>29</v>
      </c>
      <c r="M492" t="s">
        <v>29</v>
      </c>
      <c r="N492">
        <v>-33.032117999999997</v>
      </c>
      <c r="O492">
        <v>137.57529299999999</v>
      </c>
      <c r="P492" t="s">
        <v>3460</v>
      </c>
      <c r="Q492" s="3">
        <f>Table1[[#This Row],[Capacity (MW)]]*0.395*8760*10^-6</f>
        <v>0.17301</v>
      </c>
      <c r="R492" s="3" cm="1">
        <f t="array" ref="R492">AVERAGE(VLOOKUP(_xlfn.TEXTSPLIT(Table1[[#This Row],[Fuel (no space after comma)]], ","), FuelList_Final_EF!$A$2:$B$65, 2, FALSE))</f>
        <v>0</v>
      </c>
      <c r="S492" s="3">
        <f>Table1[[#This Row],[Generation (TWh)]]*10^9*VLOOKUP(Table1[[#This Row],[Turbine/Engine Technology]],Technology_HR!$A$2:$B$11,2,FALSE)*10^-6</f>
        <v>1904840.0999999999</v>
      </c>
      <c r="T492" s="5">
        <f>Table1[[#This Row],[Fuel Consumption (mmBtu)]]*Table1[[#This Row],[Emission Factor (kg CO2/ mmBtu)]]*10^3</f>
        <v>0</v>
      </c>
      <c r="U492" s="3">
        <f>Table1[[#This Row],[Emissions (g CO2)]]/(Table1[[#This Row],[Generation (TWh)]]*10^9)</f>
        <v>0</v>
      </c>
    </row>
    <row r="493" spans="1:21" x14ac:dyDescent="0.35">
      <c r="A493" t="s">
        <v>119</v>
      </c>
      <c r="B493" t="s">
        <v>3262</v>
      </c>
      <c r="C493" t="str">
        <f>SUBSTITUTE(Table1[[#This Row],[Fuel]],", ",",")</f>
        <v>other: hydrogen (green)</v>
      </c>
      <c r="D493" t="s">
        <v>3262</v>
      </c>
      <c r="H493" t="s">
        <v>3436</v>
      </c>
      <c r="I493">
        <v>50</v>
      </c>
      <c r="J493" t="s">
        <v>3450</v>
      </c>
      <c r="K493">
        <v>2026</v>
      </c>
      <c r="L493" t="s">
        <v>29</v>
      </c>
      <c r="M493" t="s">
        <v>29</v>
      </c>
      <c r="N493">
        <v>-33.032117999999997</v>
      </c>
      <c r="O493">
        <v>137.57529299999999</v>
      </c>
      <c r="P493" t="s">
        <v>3460</v>
      </c>
      <c r="Q493" s="3">
        <f>Table1[[#This Row],[Capacity (MW)]]*0.395*8760*10^-6</f>
        <v>0.17301</v>
      </c>
      <c r="R493" s="3" cm="1">
        <f t="array" ref="R493">AVERAGE(VLOOKUP(_xlfn.TEXTSPLIT(Table1[[#This Row],[Fuel (no space after comma)]], ","), FuelList_Final_EF!$A$2:$B$65, 2, FALSE))</f>
        <v>0</v>
      </c>
      <c r="S493" s="3">
        <f>Table1[[#This Row],[Generation (TWh)]]*10^9*VLOOKUP(Table1[[#This Row],[Turbine/Engine Technology]],Technology_HR!$A$2:$B$11,2,FALSE)*10^-6</f>
        <v>1904840.0999999999</v>
      </c>
      <c r="T493" s="5">
        <f>Table1[[#This Row],[Fuel Consumption (mmBtu)]]*Table1[[#This Row],[Emission Factor (kg CO2/ mmBtu)]]*10^3</f>
        <v>0</v>
      </c>
      <c r="U493" s="3">
        <f>Table1[[#This Row],[Emissions (g CO2)]]/(Table1[[#This Row],[Generation (TWh)]]*10^9)</f>
        <v>0</v>
      </c>
    </row>
    <row r="494" spans="1:21" x14ac:dyDescent="0.35">
      <c r="A494" t="s">
        <v>119</v>
      </c>
      <c r="B494" t="s">
        <v>3262</v>
      </c>
      <c r="C494" t="str">
        <f>SUBSTITUTE(Table1[[#This Row],[Fuel]],", ",",")</f>
        <v>other: hydrogen (green)</v>
      </c>
      <c r="D494" t="s">
        <v>3262</v>
      </c>
      <c r="H494" t="s">
        <v>3436</v>
      </c>
      <c r="I494">
        <v>50</v>
      </c>
      <c r="J494" t="s">
        <v>3450</v>
      </c>
      <c r="K494">
        <v>2026</v>
      </c>
      <c r="L494" t="s">
        <v>29</v>
      </c>
      <c r="M494">
        <v>2051</v>
      </c>
      <c r="N494">
        <v>-33.032117999999997</v>
      </c>
      <c r="O494">
        <v>137.57529299999999</v>
      </c>
      <c r="P494" t="s">
        <v>3460</v>
      </c>
      <c r="Q494" s="3">
        <f>Table1[[#This Row],[Capacity (MW)]]*0.395*8760*10^-6</f>
        <v>0.17301</v>
      </c>
      <c r="R494" s="3" cm="1">
        <f t="array" ref="R494">AVERAGE(VLOOKUP(_xlfn.TEXTSPLIT(Table1[[#This Row],[Fuel (no space after comma)]], ","), FuelList_Final_EF!$A$2:$B$65, 2, FALSE))</f>
        <v>0</v>
      </c>
      <c r="S494" s="3">
        <f>Table1[[#This Row],[Generation (TWh)]]*10^9*VLOOKUP(Table1[[#This Row],[Turbine/Engine Technology]],Technology_HR!$A$2:$B$11,2,FALSE)*10^-6</f>
        <v>1904840.0999999999</v>
      </c>
      <c r="T494" s="5">
        <f>Table1[[#This Row],[Fuel Consumption (mmBtu)]]*Table1[[#This Row],[Emission Factor (kg CO2/ mmBtu)]]*10^3</f>
        <v>0</v>
      </c>
      <c r="U494" s="3">
        <f>Table1[[#This Row],[Emissions (g CO2)]]/(Table1[[#This Row],[Generation (TWh)]]*10^9)</f>
        <v>0</v>
      </c>
    </row>
    <row r="495" spans="1:21" x14ac:dyDescent="0.35">
      <c r="A495" t="s">
        <v>120</v>
      </c>
      <c r="B495" t="s">
        <v>3239</v>
      </c>
      <c r="C495" t="str">
        <f>SUBSTITUTE(Table1[[#This Row],[Fuel]],", ",",")</f>
        <v>fossil gas: natural gas</v>
      </c>
      <c r="D495" t="s">
        <v>3239</v>
      </c>
      <c r="H495" t="s">
        <v>3437</v>
      </c>
      <c r="I495">
        <v>200</v>
      </c>
      <c r="J495" t="s">
        <v>3447</v>
      </c>
      <c r="K495">
        <v>2027</v>
      </c>
      <c r="L495" t="s">
        <v>29</v>
      </c>
      <c r="M495">
        <v>2045</v>
      </c>
      <c r="N495">
        <v>-36.483004000000001</v>
      </c>
      <c r="O495">
        <v>146.13382200000001</v>
      </c>
      <c r="P495" t="s">
        <v>3460</v>
      </c>
      <c r="Q495" s="3">
        <f>Table1[[#This Row],[Capacity (MW)]]*0.395*8760*10^-6</f>
        <v>0.69203999999999999</v>
      </c>
      <c r="R495" s="3" cm="1">
        <f t="array" ref="R495">AVERAGE(VLOOKUP(_xlfn.TEXTSPLIT(Table1[[#This Row],[Fuel (no space after comma)]], ","), FuelList_Final_EF!$A$2:$B$65, 2, FALSE))</f>
        <v>53.06</v>
      </c>
      <c r="S495" s="3">
        <f>Table1[[#This Row],[Generation (TWh)]]*10^9*VLOOKUP(Table1[[#This Row],[Turbine/Engine Technology]],Technology_HR!$A$2:$B$11,2,FALSE)*10^-6</f>
        <v>6159156</v>
      </c>
      <c r="T495" s="5">
        <f>Table1[[#This Row],[Fuel Consumption (mmBtu)]]*Table1[[#This Row],[Emission Factor (kg CO2/ mmBtu)]]*10^3</f>
        <v>326804817360</v>
      </c>
      <c r="U495" s="3">
        <f>Table1[[#This Row],[Emissions (g CO2)]]/(Table1[[#This Row],[Generation (TWh)]]*10^9)</f>
        <v>472.23399999999998</v>
      </c>
    </row>
    <row r="496" spans="1:21" x14ac:dyDescent="0.35">
      <c r="A496" t="s">
        <v>121</v>
      </c>
      <c r="B496" t="s">
        <v>3239</v>
      </c>
      <c r="C496" t="str">
        <f>SUBSTITUTE(Table1[[#This Row],[Fuel]],", ",",")</f>
        <v>fossil gas: natural gas</v>
      </c>
      <c r="D496" t="s">
        <v>3239</v>
      </c>
      <c r="H496" t="s">
        <v>3438</v>
      </c>
      <c r="I496">
        <v>120</v>
      </c>
      <c r="J496" t="s">
        <v>3446</v>
      </c>
      <c r="K496">
        <v>2009</v>
      </c>
      <c r="L496" t="s">
        <v>29</v>
      </c>
      <c r="M496" t="s">
        <v>29</v>
      </c>
      <c r="N496">
        <v>-33.235190000000003</v>
      </c>
      <c r="O496">
        <v>116.06869399999999</v>
      </c>
      <c r="P496" t="s">
        <v>3460</v>
      </c>
      <c r="Q496" s="3">
        <f>Table1[[#This Row],[Capacity (MW)]]*0.395*8760*10^-6</f>
        <v>0.41522400000000004</v>
      </c>
      <c r="R496" s="3" cm="1">
        <f t="array" ref="R496">AVERAGE(VLOOKUP(_xlfn.TEXTSPLIT(Table1[[#This Row],[Fuel (no space after comma)]], ","), FuelList_Final_EF!$A$2:$B$65, 2, FALSE))</f>
        <v>53.06</v>
      </c>
      <c r="S496" s="3">
        <f>Table1[[#This Row],[Generation (TWh)]]*10^9*VLOOKUP(Table1[[#This Row],[Turbine/Engine Technology]],Technology_HR!$A$2:$B$11,2,FALSE)*10^-6</f>
        <v>3134525.9760000003</v>
      </c>
      <c r="T496" s="5">
        <f>Table1[[#This Row],[Fuel Consumption (mmBtu)]]*Table1[[#This Row],[Emission Factor (kg CO2/ mmBtu)]]*10^3</f>
        <v>166317948286.56003</v>
      </c>
      <c r="U496" s="3">
        <f>Table1[[#This Row],[Emissions (g CO2)]]/(Table1[[#This Row],[Generation (TWh)]]*10^9)</f>
        <v>400.54993999999999</v>
      </c>
    </row>
    <row r="497" spans="1:21" x14ac:dyDescent="0.35">
      <c r="A497" t="s">
        <v>122</v>
      </c>
      <c r="B497" t="s">
        <v>3239</v>
      </c>
      <c r="C497" t="str">
        <f>SUBSTITUTE(Table1[[#This Row],[Fuel]],", ",",")</f>
        <v>fossil gas: natural gas</v>
      </c>
      <c r="D497" t="s">
        <v>3239</v>
      </c>
      <c r="H497" t="s">
        <v>3438</v>
      </c>
      <c r="I497">
        <v>190</v>
      </c>
      <c r="J497" t="s">
        <v>3446</v>
      </c>
      <c r="K497">
        <v>2014</v>
      </c>
      <c r="L497" t="s">
        <v>29</v>
      </c>
      <c r="M497" t="s">
        <v>29</v>
      </c>
      <c r="N497">
        <v>-23.342199999999998</v>
      </c>
      <c r="O497">
        <v>119.710076</v>
      </c>
      <c r="P497" t="s">
        <v>3460</v>
      </c>
      <c r="Q497" s="3">
        <f>Table1[[#This Row],[Capacity (MW)]]*0.395*8760*10^-6</f>
        <v>0.65743799999999997</v>
      </c>
      <c r="R497" s="3" cm="1">
        <f t="array" ref="R497">AVERAGE(VLOOKUP(_xlfn.TEXTSPLIT(Table1[[#This Row],[Fuel (no space after comma)]], ","), FuelList_Final_EF!$A$2:$B$65, 2, FALSE))</f>
        <v>53.06</v>
      </c>
      <c r="S497" s="3">
        <f>Table1[[#This Row],[Generation (TWh)]]*10^9*VLOOKUP(Table1[[#This Row],[Turbine/Engine Technology]],Technology_HR!$A$2:$B$11,2,FALSE)*10^-6</f>
        <v>4962999.4619999994</v>
      </c>
      <c r="T497" s="5">
        <f>Table1[[#This Row],[Fuel Consumption (mmBtu)]]*Table1[[#This Row],[Emission Factor (kg CO2/ mmBtu)]]*10^3</f>
        <v>263336751453.71997</v>
      </c>
      <c r="U497" s="3">
        <f>Table1[[#This Row],[Emissions (g CO2)]]/(Table1[[#This Row],[Generation (TWh)]]*10^9)</f>
        <v>400.54993999999994</v>
      </c>
    </row>
    <row r="498" spans="1:21" x14ac:dyDescent="0.35">
      <c r="A498" t="s">
        <v>123</v>
      </c>
      <c r="B498" t="s">
        <v>3239</v>
      </c>
      <c r="C498" t="str">
        <f>SUBSTITUTE(Table1[[#This Row],[Fuel]],", ",",")</f>
        <v>fossil gas: natural gas</v>
      </c>
      <c r="D498" t="s">
        <v>3239</v>
      </c>
      <c r="H498" t="s">
        <v>3438</v>
      </c>
      <c r="I498">
        <v>180</v>
      </c>
      <c r="J498" t="s">
        <v>3446</v>
      </c>
      <c r="K498">
        <v>2010</v>
      </c>
      <c r="L498" t="s">
        <v>29</v>
      </c>
      <c r="M498" t="s">
        <v>29</v>
      </c>
      <c r="N498">
        <v>-23.831368999999999</v>
      </c>
      <c r="O498">
        <v>151.15024099999999</v>
      </c>
      <c r="P498" t="s">
        <v>3460</v>
      </c>
      <c r="Q498" s="3">
        <f>Table1[[#This Row],[Capacity (MW)]]*0.395*8760*10^-6</f>
        <v>0.62283600000000006</v>
      </c>
      <c r="R498" s="3" cm="1">
        <f t="array" ref="R498">AVERAGE(VLOOKUP(_xlfn.TEXTSPLIT(Table1[[#This Row],[Fuel (no space after comma)]], ","), FuelList_Final_EF!$A$2:$B$65, 2, FALSE))</f>
        <v>53.06</v>
      </c>
      <c r="S498" s="3">
        <f>Table1[[#This Row],[Generation (TWh)]]*10^9*VLOOKUP(Table1[[#This Row],[Turbine/Engine Technology]],Technology_HR!$A$2:$B$11,2,FALSE)*10^-6</f>
        <v>4701788.9639999997</v>
      </c>
      <c r="T498" s="5">
        <f>Table1[[#This Row],[Fuel Consumption (mmBtu)]]*Table1[[#This Row],[Emission Factor (kg CO2/ mmBtu)]]*10^3</f>
        <v>249476922429.84</v>
      </c>
      <c r="U498" s="3">
        <f>Table1[[#This Row],[Emissions (g CO2)]]/(Table1[[#This Row],[Generation (TWh)]]*10^9)</f>
        <v>400.54993999999999</v>
      </c>
    </row>
    <row r="499" spans="1:21" x14ac:dyDescent="0.35">
      <c r="A499" t="s">
        <v>83</v>
      </c>
      <c r="B499" t="s">
        <v>3239</v>
      </c>
      <c r="C499" t="str">
        <f>SUBSTITUTE(Table1[[#This Row],[Fuel]],", ",",")</f>
        <v>fossil gas: natural gas</v>
      </c>
      <c r="D499" t="s">
        <v>3239</v>
      </c>
      <c r="H499" t="s">
        <v>3436</v>
      </c>
      <c r="I499">
        <v>50</v>
      </c>
      <c r="J499" t="s">
        <v>3446</v>
      </c>
      <c r="K499" t="s">
        <v>29</v>
      </c>
      <c r="L499" t="s">
        <v>29</v>
      </c>
      <c r="M499" t="s">
        <v>29</v>
      </c>
      <c r="N499">
        <v>-20.763593</v>
      </c>
      <c r="O499">
        <v>116.742741</v>
      </c>
      <c r="P499" t="s">
        <v>3460</v>
      </c>
      <c r="Q499" s="3">
        <f>Table1[[#This Row],[Capacity (MW)]]*0.395*8760*10^-6</f>
        <v>0.17301</v>
      </c>
      <c r="R499" s="3" cm="1">
        <f t="array" ref="R499">AVERAGE(VLOOKUP(_xlfn.TEXTSPLIT(Table1[[#This Row],[Fuel (no space after comma)]], ","), FuelList_Final_EF!$A$2:$B$65, 2, FALSE))</f>
        <v>53.06</v>
      </c>
      <c r="S499" s="3">
        <f>Table1[[#This Row],[Generation (TWh)]]*10^9*VLOOKUP(Table1[[#This Row],[Turbine/Engine Technology]],Technology_HR!$A$2:$B$11,2,FALSE)*10^-6</f>
        <v>1904840.0999999999</v>
      </c>
      <c r="T499" s="5">
        <f>Table1[[#This Row],[Fuel Consumption (mmBtu)]]*Table1[[#This Row],[Emission Factor (kg CO2/ mmBtu)]]*10^3</f>
        <v>101070815706</v>
      </c>
      <c r="U499" s="3">
        <f>Table1[[#This Row],[Emissions (g CO2)]]/(Table1[[#This Row],[Generation (TWh)]]*10^9)</f>
        <v>584.19060000000002</v>
      </c>
    </row>
    <row r="500" spans="1:21" x14ac:dyDescent="0.35">
      <c r="A500" t="s">
        <v>83</v>
      </c>
      <c r="B500" t="s">
        <v>3239</v>
      </c>
      <c r="C500" t="str">
        <f>SUBSTITUTE(Table1[[#This Row],[Fuel]],", ",",")</f>
        <v>fossil gas: natural gas</v>
      </c>
      <c r="D500" t="s">
        <v>3239</v>
      </c>
      <c r="H500" t="s">
        <v>3436</v>
      </c>
      <c r="I500">
        <v>50</v>
      </c>
      <c r="J500" t="s">
        <v>3446</v>
      </c>
      <c r="K500" t="s">
        <v>29</v>
      </c>
      <c r="L500" t="s">
        <v>29</v>
      </c>
      <c r="M500" t="s">
        <v>29</v>
      </c>
      <c r="N500">
        <v>-20.763593</v>
      </c>
      <c r="O500">
        <v>116.742741</v>
      </c>
      <c r="P500" t="s">
        <v>3460</v>
      </c>
      <c r="Q500" s="3">
        <f>Table1[[#This Row],[Capacity (MW)]]*0.395*8760*10^-6</f>
        <v>0.17301</v>
      </c>
      <c r="R500" s="3" cm="1">
        <f t="array" ref="R500">AVERAGE(VLOOKUP(_xlfn.TEXTSPLIT(Table1[[#This Row],[Fuel (no space after comma)]], ","), FuelList_Final_EF!$A$2:$B$65, 2, FALSE))</f>
        <v>53.06</v>
      </c>
      <c r="S500" s="3">
        <f>Table1[[#This Row],[Generation (TWh)]]*10^9*VLOOKUP(Table1[[#This Row],[Turbine/Engine Technology]],Technology_HR!$A$2:$B$11,2,FALSE)*10^-6</f>
        <v>1904840.0999999999</v>
      </c>
      <c r="T500" s="5">
        <f>Table1[[#This Row],[Fuel Consumption (mmBtu)]]*Table1[[#This Row],[Emission Factor (kg CO2/ mmBtu)]]*10^3</f>
        <v>101070815706</v>
      </c>
      <c r="U500" s="3">
        <f>Table1[[#This Row],[Emissions (g CO2)]]/(Table1[[#This Row],[Generation (TWh)]]*10^9)</f>
        <v>584.19060000000002</v>
      </c>
    </row>
    <row r="501" spans="1:21" x14ac:dyDescent="0.35">
      <c r="A501" t="s">
        <v>83</v>
      </c>
      <c r="B501" t="s">
        <v>3239</v>
      </c>
      <c r="C501" t="str">
        <f>SUBSTITUTE(Table1[[#This Row],[Fuel]],", ",",")</f>
        <v>fossil gas: natural gas</v>
      </c>
      <c r="D501" t="s">
        <v>3239</v>
      </c>
      <c r="H501" t="s">
        <v>3436</v>
      </c>
      <c r="I501">
        <v>50</v>
      </c>
      <c r="J501" t="s">
        <v>3446</v>
      </c>
      <c r="K501" t="s">
        <v>29</v>
      </c>
      <c r="L501" t="s">
        <v>29</v>
      </c>
      <c r="M501" t="s">
        <v>29</v>
      </c>
      <c r="N501">
        <v>-20.763593</v>
      </c>
      <c r="O501">
        <v>116.742741</v>
      </c>
      <c r="P501" t="s">
        <v>3460</v>
      </c>
      <c r="Q501" s="3">
        <f>Table1[[#This Row],[Capacity (MW)]]*0.395*8760*10^-6</f>
        <v>0.17301</v>
      </c>
      <c r="R501" s="3" cm="1">
        <f t="array" ref="R501">AVERAGE(VLOOKUP(_xlfn.TEXTSPLIT(Table1[[#This Row],[Fuel (no space after comma)]], ","), FuelList_Final_EF!$A$2:$B$65, 2, FALSE))</f>
        <v>53.06</v>
      </c>
      <c r="S501" s="3">
        <f>Table1[[#This Row],[Generation (TWh)]]*10^9*VLOOKUP(Table1[[#This Row],[Turbine/Engine Technology]],Technology_HR!$A$2:$B$11,2,FALSE)*10^-6</f>
        <v>1904840.0999999999</v>
      </c>
      <c r="T501" s="5">
        <f>Table1[[#This Row],[Fuel Consumption (mmBtu)]]*Table1[[#This Row],[Emission Factor (kg CO2/ mmBtu)]]*10^3</f>
        <v>101070815706</v>
      </c>
      <c r="U501" s="3">
        <f>Table1[[#This Row],[Emissions (g CO2)]]/(Table1[[#This Row],[Generation (TWh)]]*10^9)</f>
        <v>584.19060000000002</v>
      </c>
    </row>
    <row r="502" spans="1:21" x14ac:dyDescent="0.35">
      <c r="A502" t="s">
        <v>83</v>
      </c>
      <c r="B502" t="s">
        <v>3239</v>
      </c>
      <c r="C502" t="str">
        <f>SUBSTITUTE(Table1[[#This Row],[Fuel]],", ",",")</f>
        <v>fossil gas: natural gas</v>
      </c>
      <c r="D502" t="s">
        <v>3239</v>
      </c>
      <c r="H502" t="s">
        <v>3436</v>
      </c>
      <c r="I502">
        <v>50</v>
      </c>
      <c r="J502" t="s">
        <v>3446</v>
      </c>
      <c r="K502" t="s">
        <v>29</v>
      </c>
      <c r="L502" t="s">
        <v>29</v>
      </c>
      <c r="M502" t="s">
        <v>29</v>
      </c>
      <c r="N502">
        <v>-20.763593</v>
      </c>
      <c r="O502">
        <v>116.742741</v>
      </c>
      <c r="P502" t="s">
        <v>3460</v>
      </c>
      <c r="Q502" s="3">
        <f>Table1[[#This Row],[Capacity (MW)]]*0.395*8760*10^-6</f>
        <v>0.17301</v>
      </c>
      <c r="R502" s="3" cm="1">
        <f t="array" ref="R502">AVERAGE(VLOOKUP(_xlfn.TEXTSPLIT(Table1[[#This Row],[Fuel (no space after comma)]], ","), FuelList_Final_EF!$A$2:$B$65, 2, FALSE))</f>
        <v>53.06</v>
      </c>
      <c r="S502" s="3">
        <f>Table1[[#This Row],[Generation (TWh)]]*10^9*VLOOKUP(Table1[[#This Row],[Turbine/Engine Technology]],Technology_HR!$A$2:$B$11,2,FALSE)*10^-6</f>
        <v>1904840.0999999999</v>
      </c>
      <c r="T502" s="5">
        <f>Table1[[#This Row],[Fuel Consumption (mmBtu)]]*Table1[[#This Row],[Emission Factor (kg CO2/ mmBtu)]]*10^3</f>
        <v>101070815706</v>
      </c>
      <c r="U502" s="3">
        <f>Table1[[#This Row],[Emissions (g CO2)]]/(Table1[[#This Row],[Generation (TWh)]]*10^9)</f>
        <v>584.19060000000002</v>
      </c>
    </row>
    <row r="503" spans="1:21" x14ac:dyDescent="0.35">
      <c r="A503" t="s">
        <v>124</v>
      </c>
      <c r="B503" t="s">
        <v>3239</v>
      </c>
      <c r="C503" t="str">
        <f>SUBSTITUTE(Table1[[#This Row],[Fuel]],", ",",")</f>
        <v>fossil gas: natural gas</v>
      </c>
      <c r="D503" t="s">
        <v>3239</v>
      </c>
      <c r="H503" t="s">
        <v>3436</v>
      </c>
      <c r="I503">
        <v>395</v>
      </c>
      <c r="J503" t="s">
        <v>3446</v>
      </c>
      <c r="K503">
        <v>2001</v>
      </c>
      <c r="L503" t="s">
        <v>29</v>
      </c>
      <c r="M503" t="s">
        <v>29</v>
      </c>
      <c r="N503">
        <v>48.2</v>
      </c>
      <c r="O503">
        <v>16.4633</v>
      </c>
      <c r="P503" t="s">
        <v>3461</v>
      </c>
      <c r="Q503" s="3">
        <f>Table1[[#This Row],[Capacity (MW)]]*0.395*8760*10^-6</f>
        <v>1.366779</v>
      </c>
      <c r="R503" s="3" cm="1">
        <f t="array" ref="R503">AVERAGE(VLOOKUP(_xlfn.TEXTSPLIT(Table1[[#This Row],[Fuel (no space after comma)]], ","), FuelList_Final_EF!$A$2:$B$65, 2, FALSE))</f>
        <v>53.06</v>
      </c>
      <c r="S503" s="3">
        <f>Table1[[#This Row],[Generation (TWh)]]*10^9*VLOOKUP(Table1[[#This Row],[Turbine/Engine Technology]],Technology_HR!$A$2:$B$11,2,FALSE)*10^-6</f>
        <v>15048236.789999999</v>
      </c>
      <c r="T503" s="5">
        <f>Table1[[#This Row],[Fuel Consumption (mmBtu)]]*Table1[[#This Row],[Emission Factor (kg CO2/ mmBtu)]]*10^3</f>
        <v>798459444077.40002</v>
      </c>
      <c r="U503" s="3">
        <f>Table1[[#This Row],[Emissions (g CO2)]]/(Table1[[#This Row],[Generation (TWh)]]*10^9)</f>
        <v>584.19060000000002</v>
      </c>
    </row>
    <row r="504" spans="1:21" x14ac:dyDescent="0.35">
      <c r="A504" t="s">
        <v>125</v>
      </c>
      <c r="B504" t="s">
        <v>3239</v>
      </c>
      <c r="C504" t="str">
        <f>SUBSTITUTE(Table1[[#This Row],[Fuel]],", ",",")</f>
        <v>fossil gas: natural gas</v>
      </c>
      <c r="D504" t="s">
        <v>3239</v>
      </c>
      <c r="H504" t="s">
        <v>3438</v>
      </c>
      <c r="I504">
        <v>70</v>
      </c>
      <c r="J504" t="s">
        <v>3446</v>
      </c>
      <c r="K504">
        <v>2017</v>
      </c>
      <c r="L504" t="s">
        <v>29</v>
      </c>
      <c r="M504" t="s">
        <v>29</v>
      </c>
      <c r="N504">
        <v>47.13505</v>
      </c>
      <c r="O504">
        <v>15.33541</v>
      </c>
      <c r="P504" t="s">
        <v>3461</v>
      </c>
      <c r="Q504" s="3">
        <f>Table1[[#This Row],[Capacity (MW)]]*0.395*8760*10^-6</f>
        <v>0.24221400000000001</v>
      </c>
      <c r="R504" s="3" cm="1">
        <f t="array" ref="R504">AVERAGE(VLOOKUP(_xlfn.TEXTSPLIT(Table1[[#This Row],[Fuel (no space after comma)]], ","), FuelList_Final_EF!$A$2:$B$65, 2, FALSE))</f>
        <v>53.06</v>
      </c>
      <c r="S504" s="3">
        <f>Table1[[#This Row],[Generation (TWh)]]*10^9*VLOOKUP(Table1[[#This Row],[Turbine/Engine Technology]],Technology_HR!$A$2:$B$11,2,FALSE)*10^-6</f>
        <v>1828473.486</v>
      </c>
      <c r="T504" s="5">
        <f>Table1[[#This Row],[Fuel Consumption (mmBtu)]]*Table1[[#This Row],[Emission Factor (kg CO2/ mmBtu)]]*10^3</f>
        <v>97018803167.160004</v>
      </c>
      <c r="U504" s="3">
        <f>Table1[[#This Row],[Emissions (g CO2)]]/(Table1[[#This Row],[Generation (TWh)]]*10^9)</f>
        <v>400.54993999999999</v>
      </c>
    </row>
    <row r="505" spans="1:21" x14ac:dyDescent="0.35">
      <c r="A505" t="s">
        <v>126</v>
      </c>
      <c r="B505" t="s">
        <v>3239</v>
      </c>
      <c r="C505" t="str">
        <f>SUBSTITUTE(Table1[[#This Row],[Fuel]],", ",",")</f>
        <v>fossil gas: natural gas</v>
      </c>
      <c r="D505" t="s">
        <v>3239</v>
      </c>
      <c r="H505" t="s">
        <v>3438</v>
      </c>
      <c r="I505">
        <v>158</v>
      </c>
      <c r="J505" t="s">
        <v>3448</v>
      </c>
      <c r="K505">
        <v>1983</v>
      </c>
      <c r="L505" t="s">
        <v>29</v>
      </c>
      <c r="M505" t="s">
        <v>29</v>
      </c>
      <c r="N505">
        <v>48.332500000000003</v>
      </c>
      <c r="O505">
        <v>16.34</v>
      </c>
      <c r="P505" t="s">
        <v>3461</v>
      </c>
      <c r="Q505" s="3">
        <f>Table1[[#This Row],[Capacity (MW)]]*0.395*8760*10^-6</f>
        <v>0.54671159999999996</v>
      </c>
      <c r="R505" s="3" cm="1">
        <f t="array" ref="R505">AVERAGE(VLOOKUP(_xlfn.TEXTSPLIT(Table1[[#This Row],[Fuel (no space after comma)]], ","), FuelList_Final_EF!$A$2:$B$65, 2, FALSE))</f>
        <v>53.06</v>
      </c>
      <c r="S505" s="3">
        <f>Table1[[#This Row],[Generation (TWh)]]*10^9*VLOOKUP(Table1[[#This Row],[Turbine/Engine Technology]],Technology_HR!$A$2:$B$11,2,FALSE)*10^-6</f>
        <v>4127125.8684</v>
      </c>
      <c r="T505" s="5">
        <f>Table1[[#This Row],[Fuel Consumption (mmBtu)]]*Table1[[#This Row],[Emission Factor (kg CO2/ mmBtu)]]*10^3</f>
        <v>218985298577.30402</v>
      </c>
      <c r="U505" s="3">
        <f>Table1[[#This Row],[Emissions (g CO2)]]/(Table1[[#This Row],[Generation (TWh)]]*10^9)</f>
        <v>400.54994000000005</v>
      </c>
    </row>
    <row r="506" spans="1:21" x14ac:dyDescent="0.35">
      <c r="A506" t="s">
        <v>127</v>
      </c>
      <c r="B506" t="s">
        <v>3239</v>
      </c>
      <c r="C506" t="str">
        <f>SUBSTITUTE(Table1[[#This Row],[Fuel]],", ",",")</f>
        <v>fossil gas: natural gas</v>
      </c>
      <c r="D506" t="s">
        <v>3239</v>
      </c>
      <c r="H506" t="s">
        <v>3441</v>
      </c>
      <c r="I506">
        <v>41</v>
      </c>
      <c r="J506" t="s">
        <v>3446</v>
      </c>
      <c r="K506">
        <v>1992</v>
      </c>
      <c r="L506" t="s">
        <v>29</v>
      </c>
      <c r="M506" t="s">
        <v>29</v>
      </c>
      <c r="N506">
        <v>48.407380000000003</v>
      </c>
      <c r="O506">
        <v>15.635770000000001</v>
      </c>
      <c r="P506" t="s">
        <v>3461</v>
      </c>
      <c r="Q506" s="3">
        <f>Table1[[#This Row],[Capacity (MW)]]*0.395*8760*10^-6</f>
        <v>0.1418682</v>
      </c>
      <c r="R506" s="3" cm="1">
        <f t="array" ref="R506">AVERAGE(VLOOKUP(_xlfn.TEXTSPLIT(Table1[[#This Row],[Fuel (no space after comma)]], ","), FuelList_Final_EF!$A$2:$B$65, 2, FALSE))</f>
        <v>53.06</v>
      </c>
      <c r="S506" s="3">
        <f>Table1[[#This Row],[Generation (TWh)]]*10^9*VLOOKUP(Table1[[#This Row],[Turbine/Engine Technology]],Technology_HR!$A$2:$B$11,2,FALSE)*10^-6</f>
        <v>1070963.0418</v>
      </c>
      <c r="T506" s="5">
        <f>Table1[[#This Row],[Fuel Consumption (mmBtu)]]*Table1[[#This Row],[Emission Factor (kg CO2/ mmBtu)]]*10^3</f>
        <v>56825298997.908005</v>
      </c>
      <c r="U506" s="3">
        <f>Table1[[#This Row],[Emissions (g CO2)]]/(Table1[[#This Row],[Generation (TWh)]]*10^9)</f>
        <v>400.54994000000005</v>
      </c>
    </row>
    <row r="507" spans="1:21" x14ac:dyDescent="0.35">
      <c r="A507" t="s">
        <v>128</v>
      </c>
      <c r="B507" t="s">
        <v>3239</v>
      </c>
      <c r="C507" t="str">
        <f>SUBSTITUTE(Table1[[#This Row],[Fuel]],", ",",")</f>
        <v>fossil gas: natural gas</v>
      </c>
      <c r="D507" t="s">
        <v>3239</v>
      </c>
      <c r="H507" t="s">
        <v>3438</v>
      </c>
      <c r="I507">
        <v>60</v>
      </c>
      <c r="J507" t="s">
        <v>3446</v>
      </c>
      <c r="K507" t="s">
        <v>29</v>
      </c>
      <c r="L507" t="s">
        <v>29</v>
      </c>
      <c r="M507" t="s">
        <v>29</v>
      </c>
      <c r="N507">
        <v>47.981879999999997</v>
      </c>
      <c r="O507">
        <v>13.82166</v>
      </c>
      <c r="P507" t="s">
        <v>3461</v>
      </c>
      <c r="Q507" s="3">
        <f>Table1[[#This Row],[Capacity (MW)]]*0.395*8760*10^-6</f>
        <v>0.20761200000000002</v>
      </c>
      <c r="R507" s="3" cm="1">
        <f t="array" ref="R507">AVERAGE(VLOOKUP(_xlfn.TEXTSPLIT(Table1[[#This Row],[Fuel (no space after comma)]], ","), FuelList_Final_EF!$A$2:$B$65, 2, FALSE))</f>
        <v>53.06</v>
      </c>
      <c r="S507" s="3">
        <f>Table1[[#This Row],[Generation (TWh)]]*10^9*VLOOKUP(Table1[[#This Row],[Turbine/Engine Technology]],Technology_HR!$A$2:$B$11,2,FALSE)*10^-6</f>
        <v>1567262.9880000001</v>
      </c>
      <c r="T507" s="5">
        <f>Table1[[#This Row],[Fuel Consumption (mmBtu)]]*Table1[[#This Row],[Emission Factor (kg CO2/ mmBtu)]]*10^3</f>
        <v>83158974143.280014</v>
      </c>
      <c r="U507" s="3">
        <f>Table1[[#This Row],[Emissions (g CO2)]]/(Table1[[#This Row],[Generation (TWh)]]*10^9)</f>
        <v>400.54993999999999</v>
      </c>
    </row>
    <row r="508" spans="1:21" x14ac:dyDescent="0.35">
      <c r="A508" t="s">
        <v>124</v>
      </c>
      <c r="B508" t="s">
        <v>3239</v>
      </c>
      <c r="C508" t="str">
        <f>SUBSTITUTE(Table1[[#This Row],[Fuel]],", ",",")</f>
        <v>fossil gas: natural gas</v>
      </c>
      <c r="D508" t="s">
        <v>3239</v>
      </c>
      <c r="H508" t="s">
        <v>3438</v>
      </c>
      <c r="I508">
        <v>140</v>
      </c>
      <c r="J508" t="s">
        <v>3446</v>
      </c>
      <c r="K508">
        <v>1975</v>
      </c>
      <c r="L508" t="s">
        <v>29</v>
      </c>
      <c r="M508" t="s">
        <v>29</v>
      </c>
      <c r="N508">
        <v>48.276699999999998</v>
      </c>
      <c r="O508">
        <v>16.433900000000001</v>
      </c>
      <c r="P508" t="s">
        <v>3461</v>
      </c>
      <c r="Q508" s="3">
        <f>Table1[[#This Row],[Capacity (MW)]]*0.395*8760*10^-6</f>
        <v>0.48442800000000003</v>
      </c>
      <c r="R508" s="3" cm="1">
        <f t="array" ref="R508">AVERAGE(VLOOKUP(_xlfn.TEXTSPLIT(Table1[[#This Row],[Fuel (no space after comma)]], ","), FuelList_Final_EF!$A$2:$B$65, 2, FALSE))</f>
        <v>53.06</v>
      </c>
      <c r="S508" s="3">
        <f>Table1[[#This Row],[Generation (TWh)]]*10^9*VLOOKUP(Table1[[#This Row],[Turbine/Engine Technology]],Technology_HR!$A$2:$B$11,2,FALSE)*10^-6</f>
        <v>3656946.9720000001</v>
      </c>
      <c r="T508" s="5">
        <f>Table1[[#This Row],[Fuel Consumption (mmBtu)]]*Table1[[#This Row],[Emission Factor (kg CO2/ mmBtu)]]*10^3</f>
        <v>194037606334.32001</v>
      </c>
      <c r="U508" s="3">
        <f>Table1[[#This Row],[Emissions (g CO2)]]/(Table1[[#This Row],[Generation (TWh)]]*10^9)</f>
        <v>400.54993999999999</v>
      </c>
    </row>
    <row r="509" spans="1:21" x14ac:dyDescent="0.35">
      <c r="A509" t="s">
        <v>129</v>
      </c>
      <c r="B509" t="s">
        <v>3239</v>
      </c>
      <c r="C509" t="str">
        <f>SUBSTITUTE(Table1[[#This Row],[Fuel]],", ",",")</f>
        <v>fossil gas: natural gas</v>
      </c>
      <c r="D509" t="s">
        <v>3239</v>
      </c>
      <c r="H509" t="s">
        <v>3438</v>
      </c>
      <c r="I509">
        <v>103</v>
      </c>
      <c r="J509" t="s">
        <v>3446</v>
      </c>
      <c r="K509">
        <v>2004</v>
      </c>
      <c r="L509" t="s">
        <v>29</v>
      </c>
      <c r="M509" t="s">
        <v>29</v>
      </c>
      <c r="N509">
        <v>48.299219999999998</v>
      </c>
      <c r="O509">
        <v>14.322939999999999</v>
      </c>
      <c r="P509" t="s">
        <v>3461</v>
      </c>
      <c r="Q509" s="3">
        <f>Table1[[#This Row],[Capacity (MW)]]*0.395*8760*10^-6</f>
        <v>0.35640060000000001</v>
      </c>
      <c r="R509" s="3" cm="1">
        <f t="array" ref="R509">AVERAGE(VLOOKUP(_xlfn.TEXTSPLIT(Table1[[#This Row],[Fuel (no space after comma)]], ","), FuelList_Final_EF!$A$2:$B$65, 2, FALSE))</f>
        <v>53.06</v>
      </c>
      <c r="S509" s="3">
        <f>Table1[[#This Row],[Generation (TWh)]]*10^9*VLOOKUP(Table1[[#This Row],[Turbine/Engine Technology]],Technology_HR!$A$2:$B$11,2,FALSE)*10^-6</f>
        <v>2690468.1294</v>
      </c>
      <c r="T509" s="5">
        <f>Table1[[#This Row],[Fuel Consumption (mmBtu)]]*Table1[[#This Row],[Emission Factor (kg CO2/ mmBtu)]]*10^3</f>
        <v>142756238945.96402</v>
      </c>
      <c r="U509" s="3">
        <f>Table1[[#This Row],[Emissions (g CO2)]]/(Table1[[#This Row],[Generation (TWh)]]*10^9)</f>
        <v>400.54994000000005</v>
      </c>
    </row>
    <row r="510" spans="1:21" x14ac:dyDescent="0.35">
      <c r="A510" t="s">
        <v>129</v>
      </c>
      <c r="B510" t="s">
        <v>3239</v>
      </c>
      <c r="C510" t="str">
        <f>SUBSTITUTE(Table1[[#This Row],[Fuel]],", ",",")</f>
        <v>fossil gas: natural gas</v>
      </c>
      <c r="D510" t="s">
        <v>3239</v>
      </c>
      <c r="H510" t="s">
        <v>3438</v>
      </c>
      <c r="I510">
        <v>114</v>
      </c>
      <c r="J510" t="s">
        <v>3446</v>
      </c>
      <c r="K510">
        <v>2010</v>
      </c>
      <c r="L510" t="s">
        <v>29</v>
      </c>
      <c r="M510" t="s">
        <v>29</v>
      </c>
      <c r="N510">
        <v>48.299219999999998</v>
      </c>
      <c r="O510">
        <v>14.322939999999999</v>
      </c>
      <c r="P510" t="s">
        <v>3461</v>
      </c>
      <c r="Q510" s="3">
        <f>Table1[[#This Row],[Capacity (MW)]]*0.395*8760*10^-6</f>
        <v>0.39446279999999995</v>
      </c>
      <c r="R510" s="3" cm="1">
        <f t="array" ref="R510">AVERAGE(VLOOKUP(_xlfn.TEXTSPLIT(Table1[[#This Row],[Fuel (no space after comma)]], ","), FuelList_Final_EF!$A$2:$B$65, 2, FALSE))</f>
        <v>53.06</v>
      </c>
      <c r="S510" s="3">
        <f>Table1[[#This Row],[Generation (TWh)]]*10^9*VLOOKUP(Table1[[#This Row],[Turbine/Engine Technology]],Technology_HR!$A$2:$B$11,2,FALSE)*10^-6</f>
        <v>2977799.6771999993</v>
      </c>
      <c r="T510" s="5">
        <f>Table1[[#This Row],[Fuel Consumption (mmBtu)]]*Table1[[#This Row],[Emission Factor (kg CO2/ mmBtu)]]*10^3</f>
        <v>158002050872.23196</v>
      </c>
      <c r="U510" s="3">
        <f>Table1[[#This Row],[Emissions (g CO2)]]/(Table1[[#This Row],[Generation (TWh)]]*10^9)</f>
        <v>400.54993999999999</v>
      </c>
    </row>
    <row r="511" spans="1:21" x14ac:dyDescent="0.35">
      <c r="A511" t="s">
        <v>129</v>
      </c>
      <c r="B511" t="s">
        <v>3239</v>
      </c>
      <c r="C511" t="str">
        <f>SUBSTITUTE(Table1[[#This Row],[Fuel]],", ",",")</f>
        <v>fossil gas: natural gas</v>
      </c>
      <c r="D511" t="s">
        <v>3239</v>
      </c>
      <c r="H511" t="s">
        <v>3438</v>
      </c>
      <c r="I511">
        <v>172</v>
      </c>
      <c r="J511" t="s">
        <v>3446</v>
      </c>
      <c r="K511">
        <v>2000</v>
      </c>
      <c r="L511" t="s">
        <v>29</v>
      </c>
      <c r="M511" t="s">
        <v>29</v>
      </c>
      <c r="N511">
        <v>48.267890000000001</v>
      </c>
      <c r="O511">
        <v>14.3469</v>
      </c>
      <c r="P511" t="s">
        <v>3461</v>
      </c>
      <c r="Q511" s="3">
        <f>Table1[[#This Row],[Capacity (MW)]]*0.395*8760*10^-6</f>
        <v>0.59515439999999997</v>
      </c>
      <c r="R511" s="3" cm="1">
        <f t="array" ref="R511">AVERAGE(VLOOKUP(_xlfn.TEXTSPLIT(Table1[[#This Row],[Fuel (no space after comma)]], ","), FuelList_Final_EF!$A$2:$B$65, 2, FALSE))</f>
        <v>53.06</v>
      </c>
      <c r="S511" s="3">
        <f>Table1[[#This Row],[Generation (TWh)]]*10^9*VLOOKUP(Table1[[#This Row],[Turbine/Engine Technology]],Technology_HR!$A$2:$B$11,2,FALSE)*10^-6</f>
        <v>4492820.5655999994</v>
      </c>
      <c r="T511" s="5">
        <f>Table1[[#This Row],[Fuel Consumption (mmBtu)]]*Table1[[#This Row],[Emission Factor (kg CO2/ mmBtu)]]*10^3</f>
        <v>238389059210.73596</v>
      </c>
      <c r="U511" s="3">
        <f>Table1[[#This Row],[Emissions (g CO2)]]/(Table1[[#This Row],[Generation (TWh)]]*10^9)</f>
        <v>400.54993999999994</v>
      </c>
    </row>
    <row r="512" spans="1:21" x14ac:dyDescent="0.35">
      <c r="A512" t="s">
        <v>130</v>
      </c>
      <c r="B512" t="s">
        <v>3239</v>
      </c>
      <c r="C512" t="str">
        <f>SUBSTITUTE(Table1[[#This Row],[Fuel]],", ",",")</f>
        <v>fossil gas: natural gas</v>
      </c>
      <c r="D512" t="s">
        <v>3239</v>
      </c>
      <c r="H512" t="s">
        <v>3438</v>
      </c>
      <c r="I512">
        <v>421</v>
      </c>
      <c r="J512" t="s">
        <v>3446</v>
      </c>
      <c r="K512">
        <v>2012</v>
      </c>
      <c r="L512" t="s">
        <v>29</v>
      </c>
      <c r="M512" t="s">
        <v>29</v>
      </c>
      <c r="N512">
        <v>46.908189999999998</v>
      </c>
      <c r="O512">
        <v>15.49231</v>
      </c>
      <c r="P512" t="s">
        <v>3461</v>
      </c>
      <c r="Q512" s="3">
        <f>Table1[[#This Row],[Capacity (MW)]]*0.395*8760*10^-6</f>
        <v>1.4567442000000002</v>
      </c>
      <c r="R512" s="3" cm="1">
        <f t="array" ref="R512">AVERAGE(VLOOKUP(_xlfn.TEXTSPLIT(Table1[[#This Row],[Fuel (no space after comma)]], ","), FuelList_Final_EF!$A$2:$B$65, 2, FALSE))</f>
        <v>53.06</v>
      </c>
      <c r="S512" s="3">
        <f>Table1[[#This Row],[Generation (TWh)]]*10^9*VLOOKUP(Table1[[#This Row],[Turbine/Engine Technology]],Technology_HR!$A$2:$B$11,2,FALSE)*10^-6</f>
        <v>10996961.965800002</v>
      </c>
      <c r="T512" s="5">
        <f>Table1[[#This Row],[Fuel Consumption (mmBtu)]]*Table1[[#This Row],[Emission Factor (kg CO2/ mmBtu)]]*10^3</f>
        <v>583498801905.34814</v>
      </c>
      <c r="U512" s="3">
        <f>Table1[[#This Row],[Emissions (g CO2)]]/(Table1[[#This Row],[Generation (TWh)]]*10^9)</f>
        <v>400.54994000000005</v>
      </c>
    </row>
    <row r="513" spans="1:21" x14ac:dyDescent="0.35">
      <c r="A513" t="s">
        <v>130</v>
      </c>
      <c r="B513" t="s">
        <v>3239</v>
      </c>
      <c r="C513" t="str">
        <f>SUBSTITUTE(Table1[[#This Row],[Fuel]],", ",",")</f>
        <v>fossil gas: natural gas</v>
      </c>
      <c r="D513" t="s">
        <v>3239</v>
      </c>
      <c r="H513" t="s">
        <v>3438</v>
      </c>
      <c r="I513">
        <v>417</v>
      </c>
      <c r="J513" t="s">
        <v>3446</v>
      </c>
      <c r="K513">
        <v>2012</v>
      </c>
      <c r="L513" t="s">
        <v>29</v>
      </c>
      <c r="M513" t="s">
        <v>29</v>
      </c>
      <c r="N513">
        <v>46.908189999999998</v>
      </c>
      <c r="O513">
        <v>15.49231</v>
      </c>
      <c r="P513" t="s">
        <v>3461</v>
      </c>
      <c r="Q513" s="3">
        <f>Table1[[#This Row],[Capacity (MW)]]*0.395*8760*10^-6</f>
        <v>1.4429034000000001</v>
      </c>
      <c r="R513" s="3" cm="1">
        <f t="array" ref="R513">AVERAGE(VLOOKUP(_xlfn.TEXTSPLIT(Table1[[#This Row],[Fuel (no space after comma)]], ","), FuelList_Final_EF!$A$2:$B$65, 2, FALSE))</f>
        <v>53.06</v>
      </c>
      <c r="S513" s="3">
        <f>Table1[[#This Row],[Generation (TWh)]]*10^9*VLOOKUP(Table1[[#This Row],[Turbine/Engine Technology]],Technology_HR!$A$2:$B$11,2,FALSE)*10^-6</f>
        <v>10892477.7666</v>
      </c>
      <c r="T513" s="5">
        <f>Table1[[#This Row],[Fuel Consumption (mmBtu)]]*Table1[[#This Row],[Emission Factor (kg CO2/ mmBtu)]]*10^3</f>
        <v>577954870295.79602</v>
      </c>
      <c r="U513" s="3">
        <f>Table1[[#This Row],[Emissions (g CO2)]]/(Table1[[#This Row],[Generation (TWh)]]*10^9)</f>
        <v>400.54993999999999</v>
      </c>
    </row>
    <row r="514" spans="1:21" x14ac:dyDescent="0.35">
      <c r="A514" t="s">
        <v>130</v>
      </c>
      <c r="B514" t="s">
        <v>3239</v>
      </c>
      <c r="C514" t="str">
        <f>SUBSTITUTE(Table1[[#This Row],[Fuel]],", ",",")</f>
        <v>fossil gas: natural gas</v>
      </c>
      <c r="D514" t="s">
        <v>3239</v>
      </c>
      <c r="H514" t="s">
        <v>3440</v>
      </c>
      <c r="I514">
        <v>246</v>
      </c>
      <c r="J514" t="s">
        <v>3446</v>
      </c>
      <c r="K514">
        <v>2020</v>
      </c>
      <c r="L514" t="s">
        <v>29</v>
      </c>
      <c r="M514" t="s">
        <v>29</v>
      </c>
      <c r="N514">
        <v>46.908189999999998</v>
      </c>
      <c r="O514">
        <v>15.49231</v>
      </c>
      <c r="P514" t="s">
        <v>3461</v>
      </c>
      <c r="Q514" s="3">
        <f>Table1[[#This Row],[Capacity (MW)]]*0.395*8760*10^-6</f>
        <v>0.8512092</v>
      </c>
      <c r="R514" s="3" cm="1">
        <f t="array" ref="R514">AVERAGE(VLOOKUP(_xlfn.TEXTSPLIT(Table1[[#This Row],[Fuel (no space after comma)]], ","), FuelList_Final_EF!$A$2:$B$65, 2, FALSE))</f>
        <v>53.06</v>
      </c>
      <c r="S514" s="3">
        <f>Table1[[#This Row],[Generation (TWh)]]*10^9*VLOOKUP(Table1[[#This Row],[Turbine/Engine Technology]],Technology_HR!$A$2:$B$11,2,FALSE)*10^-6</f>
        <v>8754686.6219999995</v>
      </c>
      <c r="T514" s="5">
        <f>Table1[[#This Row],[Fuel Consumption (mmBtu)]]*Table1[[#This Row],[Emission Factor (kg CO2/ mmBtu)]]*10^3</f>
        <v>464523672163.32001</v>
      </c>
      <c r="U514" s="3">
        <f>Table1[[#This Row],[Emissions (g CO2)]]/(Table1[[#This Row],[Generation (TWh)]]*10^9)</f>
        <v>545.72209999999995</v>
      </c>
    </row>
    <row r="515" spans="1:21" x14ac:dyDescent="0.35">
      <c r="A515" t="s">
        <v>131</v>
      </c>
      <c r="B515" t="s">
        <v>3239</v>
      </c>
      <c r="C515" t="str">
        <f>SUBSTITUTE(Table1[[#This Row],[Fuel]],", ",",")</f>
        <v>fossil gas: natural gas</v>
      </c>
      <c r="D515" t="s">
        <v>3239</v>
      </c>
      <c r="H515" t="s">
        <v>3438</v>
      </c>
      <c r="I515">
        <v>84</v>
      </c>
      <c r="J515" t="s">
        <v>3446</v>
      </c>
      <c r="K515">
        <v>2001</v>
      </c>
      <c r="L515" t="s">
        <v>29</v>
      </c>
      <c r="M515" t="s">
        <v>29</v>
      </c>
      <c r="N515">
        <v>47.809289999999997</v>
      </c>
      <c r="O515">
        <v>13.03819</v>
      </c>
      <c r="P515" t="s">
        <v>3461</v>
      </c>
      <c r="Q515" s="3">
        <f>Table1[[#This Row],[Capacity (MW)]]*0.395*8760*10^-6</f>
        <v>0.29065679999999999</v>
      </c>
      <c r="R515" s="3" cm="1">
        <f t="array" ref="R515">AVERAGE(VLOOKUP(_xlfn.TEXTSPLIT(Table1[[#This Row],[Fuel (no space after comma)]], ","), FuelList_Final_EF!$A$2:$B$65, 2, FALSE))</f>
        <v>53.06</v>
      </c>
      <c r="S515" s="3">
        <f>Table1[[#This Row],[Generation (TWh)]]*10^9*VLOOKUP(Table1[[#This Row],[Turbine/Engine Technology]],Technology_HR!$A$2:$B$11,2,FALSE)*10^-6</f>
        <v>2194168.1831999999</v>
      </c>
      <c r="T515" s="5">
        <f>Table1[[#This Row],[Fuel Consumption (mmBtu)]]*Table1[[#This Row],[Emission Factor (kg CO2/ mmBtu)]]*10^3</f>
        <v>116422563800.592</v>
      </c>
      <c r="U515" s="3">
        <f>Table1[[#This Row],[Emissions (g CO2)]]/(Table1[[#This Row],[Generation (TWh)]]*10^9)</f>
        <v>400.54993999999999</v>
      </c>
    </row>
    <row r="516" spans="1:21" x14ac:dyDescent="0.35">
      <c r="A516" t="s">
        <v>132</v>
      </c>
      <c r="B516" t="s">
        <v>3241</v>
      </c>
      <c r="C516" t="str">
        <f>SUBSTITUTE(Table1[[#This Row],[Fuel]],", ",",")</f>
        <v>fossil liquids: heavy fuel oil</v>
      </c>
      <c r="D516" t="s">
        <v>3241</v>
      </c>
      <c r="H516" t="s">
        <v>3440</v>
      </c>
      <c r="I516">
        <v>170</v>
      </c>
      <c r="J516" t="s">
        <v>3446</v>
      </c>
      <c r="K516">
        <v>1975</v>
      </c>
      <c r="L516" t="s">
        <v>29</v>
      </c>
      <c r="M516" t="s">
        <v>29</v>
      </c>
      <c r="N516">
        <v>48.1434</v>
      </c>
      <c r="O516">
        <v>16.498100000000001</v>
      </c>
      <c r="P516" t="s">
        <v>3461</v>
      </c>
      <c r="Q516" s="3">
        <f>Table1[[#This Row],[Capacity (MW)]]*0.395*8760*10^-6</f>
        <v>0.58823399999999992</v>
      </c>
      <c r="R516" s="3" cm="1">
        <f t="array" ref="R516">AVERAGE(VLOOKUP(_xlfn.TEXTSPLIT(Table1[[#This Row],[Fuel (no space after comma)]], ","), FuelList_Final_EF!$A$2:$B$65, 2, FALSE))</f>
        <v>81.602530311017389</v>
      </c>
      <c r="S516" s="3">
        <f>Table1[[#This Row],[Generation (TWh)]]*10^9*VLOOKUP(Table1[[#This Row],[Turbine/Engine Technology]],Technology_HR!$A$2:$B$11,2,FALSE)*10^-6</f>
        <v>6049986.6899999985</v>
      </c>
      <c r="T516" s="5">
        <f>Table1[[#This Row],[Fuel Consumption (mmBtu)]]*Table1[[#This Row],[Emission Factor (kg CO2/ mmBtu)]]*10^3</f>
        <v>493694222251.97668</v>
      </c>
      <c r="U516" s="3">
        <f>Table1[[#This Row],[Emissions (g CO2)]]/(Table1[[#This Row],[Generation (TWh)]]*10^9)</f>
        <v>839.28202424881385</v>
      </c>
    </row>
    <row r="517" spans="1:21" x14ac:dyDescent="0.35">
      <c r="A517" t="s">
        <v>124</v>
      </c>
      <c r="B517" t="s">
        <v>3239</v>
      </c>
      <c r="C517" t="str">
        <f>SUBSTITUTE(Table1[[#This Row],[Fuel]],", ",",")</f>
        <v>fossil gas: natural gas</v>
      </c>
      <c r="D517" t="s">
        <v>3239</v>
      </c>
      <c r="H517" t="s">
        <v>3438</v>
      </c>
      <c r="I517">
        <v>840</v>
      </c>
      <c r="J517" t="s">
        <v>3446</v>
      </c>
      <c r="K517">
        <v>2009</v>
      </c>
      <c r="L517" t="s">
        <v>29</v>
      </c>
      <c r="M517" t="s">
        <v>29</v>
      </c>
      <c r="N517">
        <v>48.1815</v>
      </c>
      <c r="O517">
        <v>16.433399999999999</v>
      </c>
      <c r="P517" t="s">
        <v>3461</v>
      </c>
      <c r="Q517" s="3">
        <f>Table1[[#This Row],[Capacity (MW)]]*0.395*8760*10^-6</f>
        <v>2.906568</v>
      </c>
      <c r="R517" s="3" cm="1">
        <f t="array" ref="R517">AVERAGE(VLOOKUP(_xlfn.TEXTSPLIT(Table1[[#This Row],[Fuel (no space after comma)]], ","), FuelList_Final_EF!$A$2:$B$65, 2, FALSE))</f>
        <v>53.06</v>
      </c>
      <c r="S517" s="3">
        <f>Table1[[#This Row],[Generation (TWh)]]*10^9*VLOOKUP(Table1[[#This Row],[Turbine/Engine Technology]],Technology_HR!$A$2:$B$11,2,FALSE)*10^-6</f>
        <v>21941681.831999999</v>
      </c>
      <c r="T517" s="5">
        <f>Table1[[#This Row],[Fuel Consumption (mmBtu)]]*Table1[[#This Row],[Emission Factor (kg CO2/ mmBtu)]]*10^3</f>
        <v>1164225638005.9199</v>
      </c>
      <c r="U517" s="3">
        <f>Table1[[#This Row],[Emissions (g CO2)]]/(Table1[[#This Row],[Generation (TWh)]]*10^9)</f>
        <v>400.54993999999999</v>
      </c>
    </row>
    <row r="518" spans="1:21" x14ac:dyDescent="0.35">
      <c r="A518" t="s">
        <v>124</v>
      </c>
      <c r="B518" t="s">
        <v>3241</v>
      </c>
      <c r="C518" t="str">
        <f>SUBSTITUTE(Table1[[#This Row],[Fuel]],", ",",")</f>
        <v>fossil liquids: heavy fuel oil</v>
      </c>
      <c r="D518" t="s">
        <v>3241</v>
      </c>
      <c r="H518" t="s">
        <v>3440</v>
      </c>
      <c r="I518">
        <v>60</v>
      </c>
      <c r="J518" t="s">
        <v>3446</v>
      </c>
      <c r="K518">
        <v>2009</v>
      </c>
      <c r="L518" t="s">
        <v>29</v>
      </c>
      <c r="M518">
        <v>2022</v>
      </c>
      <c r="N518">
        <v>48.1815</v>
      </c>
      <c r="O518">
        <v>16.433399999999999</v>
      </c>
      <c r="P518" t="s">
        <v>3461</v>
      </c>
      <c r="Q518" s="3">
        <f>Table1[[#This Row],[Capacity (MW)]]*0.395*8760*10^-6</f>
        <v>0.20761200000000002</v>
      </c>
      <c r="R518" s="3" cm="1">
        <f t="array" ref="R518">AVERAGE(VLOOKUP(_xlfn.TEXTSPLIT(Table1[[#This Row],[Fuel (no space after comma)]], ","), FuelList_Final_EF!$A$2:$B$65, 2, FALSE))</f>
        <v>81.602530311017389</v>
      </c>
      <c r="S518" s="3">
        <f>Table1[[#This Row],[Generation (TWh)]]*10^9*VLOOKUP(Table1[[#This Row],[Turbine/Engine Technology]],Technology_HR!$A$2:$B$11,2,FALSE)*10^-6</f>
        <v>2135289.42</v>
      </c>
      <c r="T518" s="5">
        <f>Table1[[#This Row],[Fuel Consumption (mmBtu)]]*Table1[[#This Row],[Emission Factor (kg CO2/ mmBtu)]]*10^3</f>
        <v>174245019618.34473</v>
      </c>
      <c r="U518" s="3">
        <f>Table1[[#This Row],[Emissions (g CO2)]]/(Table1[[#This Row],[Generation (TWh)]]*10^9)</f>
        <v>839.28202424881363</v>
      </c>
    </row>
    <row r="519" spans="1:21" x14ac:dyDescent="0.35">
      <c r="A519" t="s">
        <v>124</v>
      </c>
      <c r="B519" t="s">
        <v>3239</v>
      </c>
      <c r="C519" t="str">
        <f>SUBSTITUTE(Table1[[#This Row],[Fuel]],", ",",")</f>
        <v>fossil gas: natural gas</v>
      </c>
      <c r="D519" t="s">
        <v>3239</v>
      </c>
      <c r="H519" t="s">
        <v>3438</v>
      </c>
      <c r="I519">
        <v>340</v>
      </c>
      <c r="J519" t="s">
        <v>3446</v>
      </c>
      <c r="K519">
        <v>2009</v>
      </c>
      <c r="L519" t="s">
        <v>29</v>
      </c>
      <c r="M519" t="s">
        <v>29</v>
      </c>
      <c r="N519">
        <v>48.1815</v>
      </c>
      <c r="O519">
        <v>16.433399999999999</v>
      </c>
      <c r="P519" t="s">
        <v>3461</v>
      </c>
      <c r="Q519" s="3">
        <f>Table1[[#This Row],[Capacity (MW)]]*0.395*8760*10^-6</f>
        <v>1.1764679999999998</v>
      </c>
      <c r="R519" s="3" cm="1">
        <f t="array" ref="R519">AVERAGE(VLOOKUP(_xlfn.TEXTSPLIT(Table1[[#This Row],[Fuel (no space after comma)]], ","), FuelList_Final_EF!$A$2:$B$65, 2, FALSE))</f>
        <v>53.06</v>
      </c>
      <c r="S519" s="3">
        <f>Table1[[#This Row],[Generation (TWh)]]*10^9*VLOOKUP(Table1[[#This Row],[Turbine/Engine Technology]],Technology_HR!$A$2:$B$11,2,FALSE)*10^-6</f>
        <v>8881156.9319999982</v>
      </c>
      <c r="T519" s="5">
        <f>Table1[[#This Row],[Fuel Consumption (mmBtu)]]*Table1[[#This Row],[Emission Factor (kg CO2/ mmBtu)]]*10^3</f>
        <v>471234186811.91992</v>
      </c>
      <c r="U519" s="3">
        <f>Table1[[#This Row],[Emissions (g CO2)]]/(Table1[[#This Row],[Generation (TWh)]]*10^9)</f>
        <v>400.54993999999999</v>
      </c>
    </row>
    <row r="520" spans="1:21" x14ac:dyDescent="0.35">
      <c r="A520" t="s">
        <v>133</v>
      </c>
      <c r="B520" t="s">
        <v>3239</v>
      </c>
      <c r="C520" t="str">
        <f>SUBSTITUTE(Table1[[#This Row],[Fuel]],", ",",")</f>
        <v>fossil gas: natural gas</v>
      </c>
      <c r="D520" t="s">
        <v>3239</v>
      </c>
      <c r="H520" t="s">
        <v>59</v>
      </c>
      <c r="I520">
        <v>40</v>
      </c>
      <c r="J520" t="s">
        <v>3446</v>
      </c>
      <c r="K520" t="s">
        <v>29</v>
      </c>
      <c r="L520" t="s">
        <v>29</v>
      </c>
      <c r="M520" t="s">
        <v>29</v>
      </c>
      <c r="N520">
        <v>47.97963</v>
      </c>
      <c r="O520">
        <v>13.816140000000001</v>
      </c>
      <c r="P520" t="s">
        <v>3461</v>
      </c>
      <c r="Q520" s="3">
        <f>Table1[[#This Row],[Capacity (MW)]]*0.395*8760*10^-6</f>
        <v>0.138408</v>
      </c>
      <c r="R520" s="3" cm="1">
        <f t="array" ref="R520">AVERAGE(VLOOKUP(_xlfn.TEXTSPLIT(Table1[[#This Row],[Fuel (no space after comma)]], ","), FuelList_Final_EF!$A$2:$B$65, 2, FALSE))</f>
        <v>53.06</v>
      </c>
      <c r="S520" s="3">
        <f>Table1[[#This Row],[Generation (TWh)]]*10^9*VLOOKUP(Table1[[#This Row],[Turbine/Engine Technology]],Technology_HR!$A$2:$B$11,2,FALSE)*10^-6</f>
        <v>1148163.564</v>
      </c>
      <c r="T520" s="5">
        <f>Table1[[#This Row],[Fuel Consumption (mmBtu)]]*Table1[[#This Row],[Emission Factor (kg CO2/ mmBtu)]]*10^3</f>
        <v>60921558705.840004</v>
      </c>
      <c r="U520" s="3">
        <f>Table1[[#This Row],[Emissions (g CO2)]]/(Table1[[#This Row],[Generation (TWh)]]*10^9)</f>
        <v>440.15923000000004</v>
      </c>
    </row>
    <row r="521" spans="1:21" x14ac:dyDescent="0.35">
      <c r="A521" t="s">
        <v>134</v>
      </c>
      <c r="B521" t="s">
        <v>3239</v>
      </c>
      <c r="C521" t="str">
        <f>SUBSTITUTE(Table1[[#This Row],[Fuel]],", ",",")</f>
        <v>fossil gas: natural gas</v>
      </c>
      <c r="D521" t="s">
        <v>3239</v>
      </c>
      <c r="H521" t="s">
        <v>3438</v>
      </c>
      <c r="I521">
        <v>260</v>
      </c>
      <c r="J521" t="s">
        <v>3446</v>
      </c>
      <c r="K521">
        <v>2003</v>
      </c>
      <c r="L521" t="s">
        <v>29</v>
      </c>
      <c r="M521" t="s">
        <v>29</v>
      </c>
      <c r="N521">
        <v>48.394860000000001</v>
      </c>
      <c r="O521">
        <v>15.710150000000001</v>
      </c>
      <c r="P521" t="s">
        <v>3461</v>
      </c>
      <c r="Q521" s="3">
        <f>Table1[[#This Row],[Capacity (MW)]]*0.395*8760*10^-6</f>
        <v>0.89965200000000001</v>
      </c>
      <c r="R521" s="3" cm="1">
        <f t="array" ref="R521">AVERAGE(VLOOKUP(_xlfn.TEXTSPLIT(Table1[[#This Row],[Fuel (no space after comma)]], ","), FuelList_Final_EF!$A$2:$B$65, 2, FALSE))</f>
        <v>53.06</v>
      </c>
      <c r="S521" s="3">
        <f>Table1[[#This Row],[Generation (TWh)]]*10^9*VLOOKUP(Table1[[#This Row],[Turbine/Engine Technology]],Technology_HR!$A$2:$B$11,2,FALSE)*10^-6</f>
        <v>6791472.9479999999</v>
      </c>
      <c r="T521" s="5">
        <f>Table1[[#This Row],[Fuel Consumption (mmBtu)]]*Table1[[#This Row],[Emission Factor (kg CO2/ mmBtu)]]*10^3</f>
        <v>360355554620.88</v>
      </c>
      <c r="U521" s="3">
        <f>Table1[[#This Row],[Emissions (g CO2)]]/(Table1[[#This Row],[Generation (TWh)]]*10^9)</f>
        <v>400.54993999999999</v>
      </c>
    </row>
    <row r="522" spans="1:21" x14ac:dyDescent="0.35">
      <c r="A522" t="s">
        <v>134</v>
      </c>
      <c r="B522" t="s">
        <v>3239</v>
      </c>
      <c r="C522" t="str">
        <f>SUBSTITUTE(Table1[[#This Row],[Fuel]],", ",",")</f>
        <v>fossil gas: natural gas</v>
      </c>
      <c r="D522" t="s">
        <v>3239</v>
      </c>
      <c r="H522" t="s">
        <v>3438</v>
      </c>
      <c r="I522">
        <v>225</v>
      </c>
      <c r="J522" t="s">
        <v>3446</v>
      </c>
      <c r="K522">
        <v>2003</v>
      </c>
      <c r="L522" t="s">
        <v>29</v>
      </c>
      <c r="M522" t="s">
        <v>29</v>
      </c>
      <c r="N522">
        <v>48.394860000000001</v>
      </c>
      <c r="O522">
        <v>15.710150000000001</v>
      </c>
      <c r="P522" t="s">
        <v>3461</v>
      </c>
      <c r="Q522" s="3">
        <f>Table1[[#This Row],[Capacity (MW)]]*0.395*8760*10^-6</f>
        <v>0.77854499999999993</v>
      </c>
      <c r="R522" s="3" cm="1">
        <f t="array" ref="R522">AVERAGE(VLOOKUP(_xlfn.TEXTSPLIT(Table1[[#This Row],[Fuel (no space after comma)]], ","), FuelList_Final_EF!$A$2:$B$65, 2, FALSE))</f>
        <v>53.06</v>
      </c>
      <c r="S522" s="3">
        <f>Table1[[#This Row],[Generation (TWh)]]*10^9*VLOOKUP(Table1[[#This Row],[Turbine/Engine Technology]],Technology_HR!$A$2:$B$11,2,FALSE)*10^-6</f>
        <v>5877236.2049999991</v>
      </c>
      <c r="T522" s="5">
        <f>Table1[[#This Row],[Fuel Consumption (mmBtu)]]*Table1[[#This Row],[Emission Factor (kg CO2/ mmBtu)]]*10^3</f>
        <v>311846153037.29999</v>
      </c>
      <c r="U522" s="3">
        <f>Table1[[#This Row],[Emissions (g CO2)]]/(Table1[[#This Row],[Generation (TWh)]]*10^9)</f>
        <v>400.54994000000005</v>
      </c>
    </row>
    <row r="523" spans="1:21" x14ac:dyDescent="0.35">
      <c r="A523" t="s">
        <v>134</v>
      </c>
      <c r="B523" t="s">
        <v>3239</v>
      </c>
      <c r="C523" t="str">
        <f>SUBSTITUTE(Table1[[#This Row],[Fuel]],", ",",")</f>
        <v>fossil gas: natural gas</v>
      </c>
      <c r="D523" t="s">
        <v>3239</v>
      </c>
      <c r="H523" t="s">
        <v>3438</v>
      </c>
      <c r="I523">
        <v>240</v>
      </c>
      <c r="J523" t="s">
        <v>3448</v>
      </c>
      <c r="K523">
        <v>2020</v>
      </c>
      <c r="L523" t="s">
        <v>29</v>
      </c>
      <c r="M523" t="s">
        <v>29</v>
      </c>
      <c r="N523">
        <v>48.394860000000001</v>
      </c>
      <c r="O523">
        <v>15.710150000000001</v>
      </c>
      <c r="P523" t="s">
        <v>3461</v>
      </c>
      <c r="Q523" s="3">
        <f>Table1[[#This Row],[Capacity (MW)]]*0.395*8760*10^-6</f>
        <v>0.83044800000000008</v>
      </c>
      <c r="R523" s="3" cm="1">
        <f t="array" ref="R523">AVERAGE(VLOOKUP(_xlfn.TEXTSPLIT(Table1[[#This Row],[Fuel (no space after comma)]], ","), FuelList_Final_EF!$A$2:$B$65, 2, FALSE))</f>
        <v>53.06</v>
      </c>
      <c r="S523" s="3">
        <f>Table1[[#This Row],[Generation (TWh)]]*10^9*VLOOKUP(Table1[[#This Row],[Turbine/Engine Technology]],Technology_HR!$A$2:$B$11,2,FALSE)*10^-6</f>
        <v>6269051.9520000005</v>
      </c>
      <c r="T523" s="5">
        <f>Table1[[#This Row],[Fuel Consumption (mmBtu)]]*Table1[[#This Row],[Emission Factor (kg CO2/ mmBtu)]]*10^3</f>
        <v>332635896573.12006</v>
      </c>
      <c r="U523" s="3">
        <f>Table1[[#This Row],[Emissions (g CO2)]]/(Table1[[#This Row],[Generation (TWh)]]*10^9)</f>
        <v>400.54993999999999</v>
      </c>
    </row>
    <row r="524" spans="1:21" x14ac:dyDescent="0.35">
      <c r="A524" t="s">
        <v>135</v>
      </c>
      <c r="B524" t="s">
        <v>3239</v>
      </c>
      <c r="C524" t="str">
        <f>SUBSTITUTE(Table1[[#This Row],[Fuel]],", ",",")</f>
        <v>fossil gas: natural gas</v>
      </c>
      <c r="D524" t="s">
        <v>3239</v>
      </c>
      <c r="H524" t="s">
        <v>3438</v>
      </c>
      <c r="I524">
        <v>405</v>
      </c>
      <c r="J524" t="s">
        <v>3446</v>
      </c>
      <c r="K524">
        <v>2008</v>
      </c>
      <c r="L524" t="s">
        <v>29</v>
      </c>
      <c r="M524" t="s">
        <v>29</v>
      </c>
      <c r="N524">
        <v>48.0122</v>
      </c>
      <c r="O524">
        <v>13.589499999999999</v>
      </c>
      <c r="P524" t="s">
        <v>3461</v>
      </c>
      <c r="Q524" s="3">
        <f>Table1[[#This Row],[Capacity (MW)]]*0.395*8760*10^-6</f>
        <v>1.401381</v>
      </c>
      <c r="R524" s="3" cm="1">
        <f t="array" ref="R524">AVERAGE(VLOOKUP(_xlfn.TEXTSPLIT(Table1[[#This Row],[Fuel (no space after comma)]], ","), FuelList_Final_EF!$A$2:$B$65, 2, FALSE))</f>
        <v>53.06</v>
      </c>
      <c r="S524" s="3">
        <f>Table1[[#This Row],[Generation (TWh)]]*10^9*VLOOKUP(Table1[[#This Row],[Turbine/Engine Technology]],Technology_HR!$A$2:$B$11,2,FALSE)*10^-6</f>
        <v>10579025.169</v>
      </c>
      <c r="T524" s="5">
        <f>Table1[[#This Row],[Fuel Consumption (mmBtu)]]*Table1[[#This Row],[Emission Factor (kg CO2/ mmBtu)]]*10^3</f>
        <v>561323075467.14001</v>
      </c>
      <c r="U524" s="3">
        <f>Table1[[#This Row],[Emissions (g CO2)]]/(Table1[[#This Row],[Generation (TWh)]]*10^9)</f>
        <v>400.54993999999999</v>
      </c>
    </row>
    <row r="525" spans="1:21" x14ac:dyDescent="0.35">
      <c r="A525" t="s">
        <v>136</v>
      </c>
      <c r="B525" t="s">
        <v>3239</v>
      </c>
      <c r="C525" t="str">
        <f>SUBSTITUTE(Table1[[#This Row],[Fuel]],", ",",")</f>
        <v>fossil gas: natural gas</v>
      </c>
      <c r="D525" t="s">
        <v>3239</v>
      </c>
      <c r="H525" t="s">
        <v>3436</v>
      </c>
      <c r="I525">
        <v>153</v>
      </c>
      <c r="J525" t="s">
        <v>3446</v>
      </c>
      <c r="K525">
        <v>1995</v>
      </c>
      <c r="L525" t="s">
        <v>29</v>
      </c>
      <c r="M525" t="s">
        <v>29</v>
      </c>
      <c r="N525">
        <v>48.298999999999999</v>
      </c>
      <c r="O525">
        <v>14.324</v>
      </c>
      <c r="P525" t="s">
        <v>3461</v>
      </c>
      <c r="Q525" s="3">
        <f>Table1[[#This Row],[Capacity (MW)]]*0.395*8760*10^-6</f>
        <v>0.52941059999999995</v>
      </c>
      <c r="R525" s="3" cm="1">
        <f t="array" ref="R525">AVERAGE(VLOOKUP(_xlfn.TEXTSPLIT(Table1[[#This Row],[Fuel (no space after comma)]], ","), FuelList_Final_EF!$A$2:$B$65, 2, FALSE))</f>
        <v>53.06</v>
      </c>
      <c r="S525" s="3">
        <f>Table1[[#This Row],[Generation (TWh)]]*10^9*VLOOKUP(Table1[[#This Row],[Turbine/Engine Technology]],Technology_HR!$A$2:$B$11,2,FALSE)*10^-6</f>
        <v>5828810.7059999984</v>
      </c>
      <c r="T525" s="5">
        <f>Table1[[#This Row],[Fuel Consumption (mmBtu)]]*Table1[[#This Row],[Emission Factor (kg CO2/ mmBtu)]]*10^3</f>
        <v>309276696060.35999</v>
      </c>
      <c r="U525" s="3">
        <f>Table1[[#This Row],[Emissions (g CO2)]]/(Table1[[#This Row],[Generation (TWh)]]*10^9)</f>
        <v>584.19060000000002</v>
      </c>
    </row>
    <row r="526" spans="1:21" x14ac:dyDescent="0.35">
      <c r="A526" t="s">
        <v>137</v>
      </c>
      <c r="B526" t="s">
        <v>3263</v>
      </c>
      <c r="C526" t="str">
        <f>SUBSTITUTE(Table1[[#This Row],[Fuel]],", ",",")</f>
        <v>fossil gas: natural gas,fossil liquids: heavy fuel oil</v>
      </c>
      <c r="D526" t="s">
        <v>3239</v>
      </c>
      <c r="E526" t="s">
        <v>3241</v>
      </c>
      <c r="H526" t="s">
        <v>3437</v>
      </c>
      <c r="I526">
        <v>87</v>
      </c>
      <c r="J526" t="s">
        <v>3446</v>
      </c>
      <c r="K526">
        <v>2006</v>
      </c>
      <c r="L526" t="s">
        <v>29</v>
      </c>
      <c r="M526" t="s">
        <v>29</v>
      </c>
      <c r="N526">
        <v>38.46698</v>
      </c>
      <c r="O526">
        <v>48.864584999999998</v>
      </c>
      <c r="P526" t="s">
        <v>3462</v>
      </c>
      <c r="Q526" s="3">
        <f>Table1[[#This Row],[Capacity (MW)]]*0.395*8760*10^-6</f>
        <v>0.30103740000000001</v>
      </c>
      <c r="R526" s="3" cm="1">
        <f t="array" ref="R526">AVERAGE(VLOOKUP(_xlfn.TEXTSPLIT(Table1[[#This Row],[Fuel (no space after comma)]], ","), FuelList_Final_EF!$A$2:$B$65, 2, FALSE))</f>
        <v>67.331265155508703</v>
      </c>
      <c r="S526" s="3">
        <f>Table1[[#This Row],[Generation (TWh)]]*10^9*VLOOKUP(Table1[[#This Row],[Turbine/Engine Technology]],Technology_HR!$A$2:$B$11,2,FALSE)*10^-6</f>
        <v>2679232.86</v>
      </c>
      <c r="T526" s="5">
        <f>Table1[[#This Row],[Fuel Consumption (mmBtu)]]*Table1[[#This Row],[Emission Factor (kg CO2/ mmBtu)]]*10^3</f>
        <v>180396138110.0119</v>
      </c>
      <c r="U526" s="3">
        <f>Table1[[#This Row],[Emissions (g CO2)]]/(Table1[[#This Row],[Generation (TWh)]]*10^9)</f>
        <v>599.24825988402733</v>
      </c>
    </row>
    <row r="527" spans="1:21" x14ac:dyDescent="0.35">
      <c r="A527" t="s">
        <v>137</v>
      </c>
      <c r="B527" t="s">
        <v>3243</v>
      </c>
      <c r="C527" t="str">
        <f>SUBSTITUTE(Table1[[#This Row],[Fuel]],", ",",")</f>
        <v>fossil gas: natural gas,fossil liquids: fuel oil</v>
      </c>
      <c r="D527" t="s">
        <v>3239</v>
      </c>
      <c r="E527" t="s">
        <v>3275</v>
      </c>
      <c r="H527" t="s">
        <v>3440</v>
      </c>
      <c r="I527">
        <v>300</v>
      </c>
      <c r="J527" t="s">
        <v>3446</v>
      </c>
      <c r="K527">
        <v>1990</v>
      </c>
      <c r="L527" t="s">
        <v>29</v>
      </c>
      <c r="M527" t="s">
        <v>29</v>
      </c>
      <c r="N527">
        <v>40.781033999999998</v>
      </c>
      <c r="O527">
        <v>46.990865999999997</v>
      </c>
      <c r="P527" t="s">
        <v>3462</v>
      </c>
      <c r="Q527" s="3">
        <f>Table1[[#This Row],[Capacity (MW)]]*0.395*8760*10^-6</f>
        <v>1.03806</v>
      </c>
      <c r="R527" s="3" cm="1">
        <f t="array" ref="R527">AVERAGE(VLOOKUP(_xlfn.TEXTSPLIT(Table1[[#This Row],[Fuel (no space after comma)]], ","), FuelList_Final_EF!$A$2:$B$65, 2, FALSE))</f>
        <v>65.583341148886291</v>
      </c>
      <c r="S527" s="3">
        <f>Table1[[#This Row],[Generation (TWh)]]*10^9*VLOOKUP(Table1[[#This Row],[Turbine/Engine Technology]],Technology_HR!$A$2:$B$11,2,FALSE)*10^-6</f>
        <v>10676447.1</v>
      </c>
      <c r="T527" s="5">
        <f>Table1[[#This Row],[Fuel Consumption (mmBtu)]]*Table1[[#This Row],[Emission Factor (kg CO2/ mmBtu)]]*10^3</f>
        <v>700197072417.33765</v>
      </c>
      <c r="U527" s="3">
        <f>Table1[[#This Row],[Emissions (g CO2)]]/(Table1[[#This Row],[Generation (TWh)]]*10^9)</f>
        <v>674.52466371629544</v>
      </c>
    </row>
    <row r="528" spans="1:21" x14ac:dyDescent="0.35">
      <c r="A528" t="s">
        <v>137</v>
      </c>
      <c r="B528" t="s">
        <v>3243</v>
      </c>
      <c r="C528" t="str">
        <f>SUBSTITUTE(Table1[[#This Row],[Fuel]],", ",",")</f>
        <v>fossil gas: natural gas,fossil liquids: fuel oil</v>
      </c>
      <c r="D528" t="s">
        <v>3239</v>
      </c>
      <c r="E528" t="s">
        <v>3275</v>
      </c>
      <c r="H528" t="s">
        <v>3440</v>
      </c>
      <c r="I528">
        <v>300</v>
      </c>
      <c r="J528" t="s">
        <v>3446</v>
      </c>
      <c r="K528">
        <v>1990</v>
      </c>
      <c r="L528" t="s">
        <v>29</v>
      </c>
      <c r="M528" t="s">
        <v>29</v>
      </c>
      <c r="N528">
        <v>40.781033999999998</v>
      </c>
      <c r="O528">
        <v>46.990865999999997</v>
      </c>
      <c r="P528" t="s">
        <v>3462</v>
      </c>
      <c r="Q528" s="3">
        <f>Table1[[#This Row],[Capacity (MW)]]*0.395*8760*10^-6</f>
        <v>1.03806</v>
      </c>
      <c r="R528" s="3" cm="1">
        <f t="array" ref="R528">AVERAGE(VLOOKUP(_xlfn.TEXTSPLIT(Table1[[#This Row],[Fuel (no space after comma)]], ","), FuelList_Final_EF!$A$2:$B$65, 2, FALSE))</f>
        <v>65.583341148886291</v>
      </c>
      <c r="S528" s="3">
        <f>Table1[[#This Row],[Generation (TWh)]]*10^9*VLOOKUP(Table1[[#This Row],[Turbine/Engine Technology]],Technology_HR!$A$2:$B$11,2,FALSE)*10^-6</f>
        <v>10676447.1</v>
      </c>
      <c r="T528" s="5">
        <f>Table1[[#This Row],[Fuel Consumption (mmBtu)]]*Table1[[#This Row],[Emission Factor (kg CO2/ mmBtu)]]*10^3</f>
        <v>700197072417.33765</v>
      </c>
      <c r="U528" s="3">
        <f>Table1[[#This Row],[Emissions (g CO2)]]/(Table1[[#This Row],[Generation (TWh)]]*10^9)</f>
        <v>674.52466371629544</v>
      </c>
    </row>
    <row r="529" spans="1:21" x14ac:dyDescent="0.35">
      <c r="A529" t="s">
        <v>137</v>
      </c>
      <c r="B529" t="s">
        <v>3243</v>
      </c>
      <c r="C529" t="str">
        <f>SUBSTITUTE(Table1[[#This Row],[Fuel]],", ",",")</f>
        <v>fossil gas: natural gas,fossil liquids: fuel oil</v>
      </c>
      <c r="D529" t="s">
        <v>3239</v>
      </c>
      <c r="E529" t="s">
        <v>3275</v>
      </c>
      <c r="H529" t="s">
        <v>3440</v>
      </c>
      <c r="I529">
        <v>300</v>
      </c>
      <c r="J529" t="s">
        <v>3446</v>
      </c>
      <c r="K529">
        <v>1990</v>
      </c>
      <c r="L529" t="s">
        <v>29</v>
      </c>
      <c r="M529" t="s">
        <v>29</v>
      </c>
      <c r="N529">
        <v>40.781033999999998</v>
      </c>
      <c r="O529">
        <v>46.990865999999997</v>
      </c>
      <c r="P529" t="s">
        <v>3462</v>
      </c>
      <c r="Q529" s="3">
        <f>Table1[[#This Row],[Capacity (MW)]]*0.395*8760*10^-6</f>
        <v>1.03806</v>
      </c>
      <c r="R529" s="3" cm="1">
        <f t="array" ref="R529">AVERAGE(VLOOKUP(_xlfn.TEXTSPLIT(Table1[[#This Row],[Fuel (no space after comma)]], ","), FuelList_Final_EF!$A$2:$B$65, 2, FALSE))</f>
        <v>65.583341148886291</v>
      </c>
      <c r="S529" s="3">
        <f>Table1[[#This Row],[Generation (TWh)]]*10^9*VLOOKUP(Table1[[#This Row],[Turbine/Engine Technology]],Technology_HR!$A$2:$B$11,2,FALSE)*10^-6</f>
        <v>10676447.1</v>
      </c>
      <c r="T529" s="5">
        <f>Table1[[#This Row],[Fuel Consumption (mmBtu)]]*Table1[[#This Row],[Emission Factor (kg CO2/ mmBtu)]]*10^3</f>
        <v>700197072417.33765</v>
      </c>
      <c r="U529" s="3">
        <f>Table1[[#This Row],[Emissions (g CO2)]]/(Table1[[#This Row],[Generation (TWh)]]*10^9)</f>
        <v>674.52466371629544</v>
      </c>
    </row>
    <row r="530" spans="1:21" x14ac:dyDescent="0.35">
      <c r="A530" t="s">
        <v>137</v>
      </c>
      <c r="B530" t="s">
        <v>3243</v>
      </c>
      <c r="C530" t="str">
        <f>SUBSTITUTE(Table1[[#This Row],[Fuel]],", ",",")</f>
        <v>fossil gas: natural gas,fossil liquids: fuel oil</v>
      </c>
      <c r="D530" t="s">
        <v>3239</v>
      </c>
      <c r="E530" t="s">
        <v>3275</v>
      </c>
      <c r="H530" t="s">
        <v>3440</v>
      </c>
      <c r="I530">
        <v>300</v>
      </c>
      <c r="J530" t="s">
        <v>3446</v>
      </c>
      <c r="K530">
        <v>1990</v>
      </c>
      <c r="L530" t="s">
        <v>29</v>
      </c>
      <c r="M530" t="s">
        <v>29</v>
      </c>
      <c r="N530">
        <v>40.781033999999998</v>
      </c>
      <c r="O530">
        <v>46.990865999999997</v>
      </c>
      <c r="P530" t="s">
        <v>3462</v>
      </c>
      <c r="Q530" s="3">
        <f>Table1[[#This Row],[Capacity (MW)]]*0.395*8760*10^-6</f>
        <v>1.03806</v>
      </c>
      <c r="R530" s="3" cm="1">
        <f t="array" ref="R530">AVERAGE(VLOOKUP(_xlfn.TEXTSPLIT(Table1[[#This Row],[Fuel (no space after comma)]], ","), FuelList_Final_EF!$A$2:$B$65, 2, FALSE))</f>
        <v>65.583341148886291</v>
      </c>
      <c r="S530" s="3">
        <f>Table1[[#This Row],[Generation (TWh)]]*10^9*VLOOKUP(Table1[[#This Row],[Turbine/Engine Technology]],Technology_HR!$A$2:$B$11,2,FALSE)*10^-6</f>
        <v>10676447.1</v>
      </c>
      <c r="T530" s="5">
        <f>Table1[[#This Row],[Fuel Consumption (mmBtu)]]*Table1[[#This Row],[Emission Factor (kg CO2/ mmBtu)]]*10^3</f>
        <v>700197072417.33765</v>
      </c>
      <c r="U530" s="3">
        <f>Table1[[#This Row],[Emissions (g CO2)]]/(Table1[[#This Row],[Generation (TWh)]]*10^9)</f>
        <v>674.52466371629544</v>
      </c>
    </row>
    <row r="531" spans="1:21" x14ac:dyDescent="0.35">
      <c r="A531" t="s">
        <v>137</v>
      </c>
      <c r="B531" t="s">
        <v>3243</v>
      </c>
      <c r="C531" t="str">
        <f>SUBSTITUTE(Table1[[#This Row],[Fuel]],", ",",")</f>
        <v>fossil gas: natural gas,fossil liquids: fuel oil</v>
      </c>
      <c r="D531" t="s">
        <v>3239</v>
      </c>
      <c r="E531" t="s">
        <v>3275</v>
      </c>
      <c r="H531" t="s">
        <v>3440</v>
      </c>
      <c r="I531">
        <v>300</v>
      </c>
      <c r="J531" t="s">
        <v>3446</v>
      </c>
      <c r="K531">
        <v>1990</v>
      </c>
      <c r="L531" t="s">
        <v>29</v>
      </c>
      <c r="M531" t="s">
        <v>29</v>
      </c>
      <c r="N531">
        <v>40.781033999999998</v>
      </c>
      <c r="O531">
        <v>46.990865999999997</v>
      </c>
      <c r="P531" t="s">
        <v>3462</v>
      </c>
      <c r="Q531" s="3">
        <f>Table1[[#This Row],[Capacity (MW)]]*0.395*8760*10^-6</f>
        <v>1.03806</v>
      </c>
      <c r="R531" s="3" cm="1">
        <f t="array" ref="R531">AVERAGE(VLOOKUP(_xlfn.TEXTSPLIT(Table1[[#This Row],[Fuel (no space after comma)]], ","), FuelList_Final_EF!$A$2:$B$65, 2, FALSE))</f>
        <v>65.583341148886291</v>
      </c>
      <c r="S531" s="3">
        <f>Table1[[#This Row],[Generation (TWh)]]*10^9*VLOOKUP(Table1[[#This Row],[Turbine/Engine Technology]],Technology_HR!$A$2:$B$11,2,FALSE)*10^-6</f>
        <v>10676447.1</v>
      </c>
      <c r="T531" s="5">
        <f>Table1[[#This Row],[Fuel Consumption (mmBtu)]]*Table1[[#This Row],[Emission Factor (kg CO2/ mmBtu)]]*10^3</f>
        <v>700197072417.33765</v>
      </c>
      <c r="U531" s="3">
        <f>Table1[[#This Row],[Emissions (g CO2)]]/(Table1[[#This Row],[Generation (TWh)]]*10^9)</f>
        <v>674.52466371629544</v>
      </c>
    </row>
    <row r="532" spans="1:21" x14ac:dyDescent="0.35">
      <c r="A532" t="s">
        <v>137</v>
      </c>
      <c r="B532" t="s">
        <v>3243</v>
      </c>
      <c r="C532" t="str">
        <f>SUBSTITUTE(Table1[[#This Row],[Fuel]],", ",",")</f>
        <v>fossil gas: natural gas,fossil liquids: fuel oil</v>
      </c>
      <c r="D532" t="s">
        <v>3239</v>
      </c>
      <c r="E532" t="s">
        <v>3275</v>
      </c>
      <c r="H532" t="s">
        <v>3440</v>
      </c>
      <c r="I532">
        <v>300</v>
      </c>
      <c r="J532" t="s">
        <v>3446</v>
      </c>
      <c r="K532">
        <v>1990</v>
      </c>
      <c r="L532" t="s">
        <v>29</v>
      </c>
      <c r="M532" t="s">
        <v>29</v>
      </c>
      <c r="N532">
        <v>40.781033999999998</v>
      </c>
      <c r="O532">
        <v>46.990865999999997</v>
      </c>
      <c r="P532" t="s">
        <v>3462</v>
      </c>
      <c r="Q532" s="3">
        <f>Table1[[#This Row],[Capacity (MW)]]*0.395*8760*10^-6</f>
        <v>1.03806</v>
      </c>
      <c r="R532" s="3" cm="1">
        <f t="array" ref="R532">AVERAGE(VLOOKUP(_xlfn.TEXTSPLIT(Table1[[#This Row],[Fuel (no space after comma)]], ","), FuelList_Final_EF!$A$2:$B$65, 2, FALSE))</f>
        <v>65.583341148886291</v>
      </c>
      <c r="S532" s="3">
        <f>Table1[[#This Row],[Generation (TWh)]]*10^9*VLOOKUP(Table1[[#This Row],[Turbine/Engine Technology]],Technology_HR!$A$2:$B$11,2,FALSE)*10^-6</f>
        <v>10676447.1</v>
      </c>
      <c r="T532" s="5">
        <f>Table1[[#This Row],[Fuel Consumption (mmBtu)]]*Table1[[#This Row],[Emission Factor (kg CO2/ mmBtu)]]*10^3</f>
        <v>700197072417.33765</v>
      </c>
      <c r="U532" s="3">
        <f>Table1[[#This Row],[Emissions (g CO2)]]/(Table1[[#This Row],[Generation (TWh)]]*10^9)</f>
        <v>674.52466371629544</v>
      </c>
    </row>
    <row r="533" spans="1:21" x14ac:dyDescent="0.35">
      <c r="A533" t="s">
        <v>137</v>
      </c>
      <c r="B533" t="s">
        <v>3243</v>
      </c>
      <c r="C533" t="str">
        <f>SUBSTITUTE(Table1[[#This Row],[Fuel]],", ",",")</f>
        <v>fossil gas: natural gas,fossil liquids: fuel oil</v>
      </c>
      <c r="D533" t="s">
        <v>3239</v>
      </c>
      <c r="E533" t="s">
        <v>3275</v>
      </c>
      <c r="H533" t="s">
        <v>3440</v>
      </c>
      <c r="I533">
        <v>300</v>
      </c>
      <c r="J533" t="s">
        <v>3446</v>
      </c>
      <c r="K533">
        <v>1990</v>
      </c>
      <c r="L533" t="s">
        <v>29</v>
      </c>
      <c r="M533" t="s">
        <v>29</v>
      </c>
      <c r="N533">
        <v>40.781033999999998</v>
      </c>
      <c r="O533">
        <v>46.990865999999997</v>
      </c>
      <c r="P533" t="s">
        <v>3462</v>
      </c>
      <c r="Q533" s="3">
        <f>Table1[[#This Row],[Capacity (MW)]]*0.395*8760*10^-6</f>
        <v>1.03806</v>
      </c>
      <c r="R533" s="3" cm="1">
        <f t="array" ref="R533">AVERAGE(VLOOKUP(_xlfn.TEXTSPLIT(Table1[[#This Row],[Fuel (no space after comma)]], ","), FuelList_Final_EF!$A$2:$B$65, 2, FALSE))</f>
        <v>65.583341148886291</v>
      </c>
      <c r="S533" s="3">
        <f>Table1[[#This Row],[Generation (TWh)]]*10^9*VLOOKUP(Table1[[#This Row],[Turbine/Engine Technology]],Technology_HR!$A$2:$B$11,2,FALSE)*10^-6</f>
        <v>10676447.1</v>
      </c>
      <c r="T533" s="5">
        <f>Table1[[#This Row],[Fuel Consumption (mmBtu)]]*Table1[[#This Row],[Emission Factor (kg CO2/ mmBtu)]]*10^3</f>
        <v>700197072417.33765</v>
      </c>
      <c r="U533" s="3">
        <f>Table1[[#This Row],[Emissions (g CO2)]]/(Table1[[#This Row],[Generation (TWh)]]*10^9)</f>
        <v>674.52466371629544</v>
      </c>
    </row>
    <row r="534" spans="1:21" x14ac:dyDescent="0.35">
      <c r="A534" t="s">
        <v>137</v>
      </c>
      <c r="B534" t="s">
        <v>3243</v>
      </c>
      <c r="C534" t="str">
        <f>SUBSTITUTE(Table1[[#This Row],[Fuel]],", ",",")</f>
        <v>fossil gas: natural gas,fossil liquids: fuel oil</v>
      </c>
      <c r="D534" t="s">
        <v>3239</v>
      </c>
      <c r="E534" t="s">
        <v>3275</v>
      </c>
      <c r="H534" t="s">
        <v>3440</v>
      </c>
      <c r="I534">
        <v>300</v>
      </c>
      <c r="J534" t="s">
        <v>3446</v>
      </c>
      <c r="K534">
        <v>1990</v>
      </c>
      <c r="L534" t="s">
        <v>29</v>
      </c>
      <c r="M534" t="s">
        <v>29</v>
      </c>
      <c r="N534">
        <v>40.781033999999998</v>
      </c>
      <c r="O534">
        <v>46.990865999999997</v>
      </c>
      <c r="P534" t="s">
        <v>3462</v>
      </c>
      <c r="Q534" s="3">
        <f>Table1[[#This Row],[Capacity (MW)]]*0.395*8760*10^-6</f>
        <v>1.03806</v>
      </c>
      <c r="R534" s="3" cm="1">
        <f t="array" ref="R534">AVERAGE(VLOOKUP(_xlfn.TEXTSPLIT(Table1[[#This Row],[Fuel (no space after comma)]], ","), FuelList_Final_EF!$A$2:$B$65, 2, FALSE))</f>
        <v>65.583341148886291</v>
      </c>
      <c r="S534" s="3">
        <f>Table1[[#This Row],[Generation (TWh)]]*10^9*VLOOKUP(Table1[[#This Row],[Turbine/Engine Technology]],Technology_HR!$A$2:$B$11,2,FALSE)*10^-6</f>
        <v>10676447.1</v>
      </c>
      <c r="T534" s="5">
        <f>Table1[[#This Row],[Fuel Consumption (mmBtu)]]*Table1[[#This Row],[Emission Factor (kg CO2/ mmBtu)]]*10^3</f>
        <v>700197072417.33765</v>
      </c>
      <c r="U534" s="3">
        <f>Table1[[#This Row],[Emissions (g CO2)]]/(Table1[[#This Row],[Generation (TWh)]]*10^9)</f>
        <v>674.52466371629544</v>
      </c>
    </row>
    <row r="535" spans="1:21" x14ac:dyDescent="0.35">
      <c r="A535" t="s">
        <v>137</v>
      </c>
      <c r="B535" t="s">
        <v>3243</v>
      </c>
      <c r="C535" t="str">
        <f>SUBSTITUTE(Table1[[#This Row],[Fuel]],", ",",")</f>
        <v>fossil gas: natural gas,fossil liquids: fuel oil</v>
      </c>
      <c r="D535" t="s">
        <v>3239</v>
      </c>
      <c r="E535" t="s">
        <v>3275</v>
      </c>
      <c r="H535" t="s">
        <v>3436</v>
      </c>
      <c r="I535">
        <v>53.5</v>
      </c>
      <c r="J535" t="s">
        <v>3446</v>
      </c>
      <c r="K535">
        <v>2001</v>
      </c>
      <c r="L535" t="s">
        <v>29</v>
      </c>
      <c r="M535" t="s">
        <v>29</v>
      </c>
      <c r="N535">
        <v>40.373564000000002</v>
      </c>
      <c r="O535">
        <v>49.919488999999999</v>
      </c>
      <c r="P535" t="s">
        <v>3462</v>
      </c>
      <c r="Q535" s="3">
        <f>Table1[[#This Row],[Capacity (MW)]]*0.395*8760*10^-6</f>
        <v>0.1851207</v>
      </c>
      <c r="R535" s="3" cm="1">
        <f t="array" ref="R535">AVERAGE(VLOOKUP(_xlfn.TEXTSPLIT(Table1[[#This Row],[Fuel (no space after comma)]], ","), FuelList_Final_EF!$A$2:$B$65, 2, FALSE))</f>
        <v>65.583341148886291</v>
      </c>
      <c r="S535" s="3">
        <f>Table1[[#This Row],[Generation (TWh)]]*10^9*VLOOKUP(Table1[[#This Row],[Turbine/Engine Technology]],Technology_HR!$A$2:$B$11,2,FALSE)*10^-6</f>
        <v>2038178.9069999999</v>
      </c>
      <c r="T535" s="5">
        <f>Table1[[#This Row],[Fuel Consumption (mmBtu)]]*Table1[[#This Row],[Emission Factor (kg CO2/ mmBtu)]]*10^3</f>
        <v>133670582580.24518</v>
      </c>
      <c r="U535" s="3">
        <f>Table1[[#This Row],[Emissions (g CO2)]]/(Table1[[#This Row],[Generation (TWh)]]*10^9)</f>
        <v>722.072586049238</v>
      </c>
    </row>
    <row r="536" spans="1:21" x14ac:dyDescent="0.35">
      <c r="A536" t="s">
        <v>137</v>
      </c>
      <c r="B536" t="s">
        <v>3243</v>
      </c>
      <c r="C536" t="str">
        <f>SUBSTITUTE(Table1[[#This Row],[Fuel]],", ",",")</f>
        <v>fossil gas: natural gas,fossil liquids: fuel oil</v>
      </c>
      <c r="D536" t="s">
        <v>3239</v>
      </c>
      <c r="E536" t="s">
        <v>3275</v>
      </c>
      <c r="H536" t="s">
        <v>3436</v>
      </c>
      <c r="I536">
        <v>53.5</v>
      </c>
      <c r="J536" t="s">
        <v>3446</v>
      </c>
      <c r="K536">
        <v>2001</v>
      </c>
      <c r="L536" t="s">
        <v>29</v>
      </c>
      <c r="M536" t="s">
        <v>29</v>
      </c>
      <c r="N536">
        <v>40.373564000000002</v>
      </c>
      <c r="O536">
        <v>49.919488999999999</v>
      </c>
      <c r="P536" t="s">
        <v>3462</v>
      </c>
      <c r="Q536" s="3">
        <f>Table1[[#This Row],[Capacity (MW)]]*0.395*8760*10^-6</f>
        <v>0.1851207</v>
      </c>
      <c r="R536" s="3" cm="1">
        <f t="array" ref="R536">AVERAGE(VLOOKUP(_xlfn.TEXTSPLIT(Table1[[#This Row],[Fuel (no space after comma)]], ","), FuelList_Final_EF!$A$2:$B$65, 2, FALSE))</f>
        <v>65.583341148886291</v>
      </c>
      <c r="S536" s="3">
        <f>Table1[[#This Row],[Generation (TWh)]]*10^9*VLOOKUP(Table1[[#This Row],[Turbine/Engine Technology]],Technology_HR!$A$2:$B$11,2,FALSE)*10^-6</f>
        <v>2038178.9069999999</v>
      </c>
      <c r="T536" s="5">
        <f>Table1[[#This Row],[Fuel Consumption (mmBtu)]]*Table1[[#This Row],[Emission Factor (kg CO2/ mmBtu)]]*10^3</f>
        <v>133670582580.24518</v>
      </c>
      <c r="U536" s="3">
        <f>Table1[[#This Row],[Emissions (g CO2)]]/(Table1[[#This Row],[Generation (TWh)]]*10^9)</f>
        <v>722.072586049238</v>
      </c>
    </row>
    <row r="537" spans="1:21" x14ac:dyDescent="0.35">
      <c r="A537" t="s">
        <v>137</v>
      </c>
      <c r="B537" t="s">
        <v>3239</v>
      </c>
      <c r="C537" t="str">
        <f>SUBSTITUTE(Table1[[#This Row],[Fuel]],", ",",")</f>
        <v>fossil gas: natural gas</v>
      </c>
      <c r="D537" t="s">
        <v>3239</v>
      </c>
      <c r="H537" t="s">
        <v>3437</v>
      </c>
      <c r="I537">
        <v>104.4</v>
      </c>
      <c r="J537" t="s">
        <v>3446</v>
      </c>
      <c r="K537">
        <v>2007</v>
      </c>
      <c r="L537" t="s">
        <v>29</v>
      </c>
      <c r="M537" t="s">
        <v>29</v>
      </c>
      <c r="N537">
        <v>40.4039</v>
      </c>
      <c r="O537">
        <v>49.915700000000001</v>
      </c>
      <c r="P537" t="s">
        <v>3462</v>
      </c>
      <c r="Q537" s="3">
        <f>Table1[[#This Row],[Capacity (MW)]]*0.395*8760*10^-6</f>
        <v>0.36124488000000005</v>
      </c>
      <c r="R537" s="3" cm="1">
        <f t="array" ref="R537">AVERAGE(VLOOKUP(_xlfn.TEXTSPLIT(Table1[[#This Row],[Fuel (no space after comma)]], ","), FuelList_Final_EF!$A$2:$B$65, 2, FALSE))</f>
        <v>53.06</v>
      </c>
      <c r="S537" s="3">
        <f>Table1[[#This Row],[Generation (TWh)]]*10^9*VLOOKUP(Table1[[#This Row],[Turbine/Engine Technology]],Technology_HR!$A$2:$B$11,2,FALSE)*10^-6</f>
        <v>3215079.4320000005</v>
      </c>
      <c r="T537" s="5">
        <f>Table1[[#This Row],[Fuel Consumption (mmBtu)]]*Table1[[#This Row],[Emission Factor (kg CO2/ mmBtu)]]*10^3</f>
        <v>170592114661.92004</v>
      </c>
      <c r="U537" s="3">
        <f>Table1[[#This Row],[Emissions (g CO2)]]/(Table1[[#This Row],[Generation (TWh)]]*10^9)</f>
        <v>472.23400000000004</v>
      </c>
    </row>
    <row r="538" spans="1:21" x14ac:dyDescent="0.35">
      <c r="A538" t="s">
        <v>137</v>
      </c>
      <c r="B538" t="s">
        <v>3239</v>
      </c>
      <c r="C538" t="str">
        <f>SUBSTITUTE(Table1[[#This Row],[Fuel]],", ",",")</f>
        <v>fossil gas: natural gas</v>
      </c>
      <c r="D538" t="s">
        <v>3239</v>
      </c>
      <c r="H538" t="s">
        <v>3437</v>
      </c>
      <c r="I538">
        <v>384.3</v>
      </c>
      <c r="J538" t="s">
        <v>3446</v>
      </c>
      <c r="K538">
        <v>2022</v>
      </c>
      <c r="L538" t="s">
        <v>29</v>
      </c>
      <c r="M538" t="s">
        <v>29</v>
      </c>
      <c r="N538">
        <v>40.419454000000002</v>
      </c>
      <c r="O538">
        <v>49.669808000000003</v>
      </c>
      <c r="P538" t="s">
        <v>3462</v>
      </c>
      <c r="Q538" s="3">
        <f>Table1[[#This Row],[Capacity (MW)]]*0.395*8760*10^-6</f>
        <v>1.32975486</v>
      </c>
      <c r="R538" s="3" cm="1">
        <f t="array" ref="R538">AVERAGE(VLOOKUP(_xlfn.TEXTSPLIT(Table1[[#This Row],[Fuel (no space after comma)]], ","), FuelList_Final_EF!$A$2:$B$65, 2, FALSE))</f>
        <v>53.06</v>
      </c>
      <c r="S538" s="3">
        <f>Table1[[#This Row],[Generation (TWh)]]*10^9*VLOOKUP(Table1[[#This Row],[Turbine/Engine Technology]],Technology_HR!$A$2:$B$11,2,FALSE)*10^-6</f>
        <v>11834818.253999999</v>
      </c>
      <c r="T538" s="5">
        <f>Table1[[#This Row],[Fuel Consumption (mmBtu)]]*Table1[[#This Row],[Emission Factor (kg CO2/ mmBtu)]]*10^3</f>
        <v>627955456557.23999</v>
      </c>
      <c r="U538" s="3">
        <f>Table1[[#This Row],[Emissions (g CO2)]]/(Table1[[#This Row],[Generation (TWh)]]*10^9)</f>
        <v>472.23399999999998</v>
      </c>
    </row>
    <row r="539" spans="1:21" x14ac:dyDescent="0.35">
      <c r="A539" t="s">
        <v>137</v>
      </c>
      <c r="B539" t="s">
        <v>3239</v>
      </c>
      <c r="C539" t="str">
        <f>SUBSTITUTE(Table1[[#This Row],[Fuel]],", ",",")</f>
        <v>fossil gas: natural gas</v>
      </c>
      <c r="D539" t="s">
        <v>3239</v>
      </c>
      <c r="H539" t="s">
        <v>3438</v>
      </c>
      <c r="I539">
        <v>1400</v>
      </c>
      <c r="J539" t="s">
        <v>3452</v>
      </c>
      <c r="K539" t="s">
        <v>29</v>
      </c>
      <c r="L539" t="s">
        <v>29</v>
      </c>
      <c r="M539" t="s">
        <v>29</v>
      </c>
      <c r="N539">
        <v>40.160054000000002</v>
      </c>
      <c r="O539">
        <v>49.466861000000002</v>
      </c>
      <c r="P539" t="s">
        <v>3462</v>
      </c>
      <c r="Q539" s="3">
        <f>Table1[[#This Row],[Capacity (MW)]]*0.395*8760*10^-6</f>
        <v>4.8442799999999995</v>
      </c>
      <c r="R539" s="3" cm="1">
        <f t="array" ref="R539">AVERAGE(VLOOKUP(_xlfn.TEXTSPLIT(Table1[[#This Row],[Fuel (no space after comma)]], ","), FuelList_Final_EF!$A$2:$B$65, 2, FALSE))</f>
        <v>53.06</v>
      </c>
      <c r="S539" s="3">
        <f>Table1[[#This Row],[Generation (TWh)]]*10^9*VLOOKUP(Table1[[#This Row],[Turbine/Engine Technology]],Technology_HR!$A$2:$B$11,2,FALSE)*10^-6</f>
        <v>36569469.719999991</v>
      </c>
      <c r="T539" s="5">
        <f>Table1[[#This Row],[Fuel Consumption (mmBtu)]]*Table1[[#This Row],[Emission Factor (kg CO2/ mmBtu)]]*10^3</f>
        <v>1940376063343.1997</v>
      </c>
      <c r="U539" s="3">
        <f>Table1[[#This Row],[Emissions (g CO2)]]/(Table1[[#This Row],[Generation (TWh)]]*10^9)</f>
        <v>400.54993999999999</v>
      </c>
    </row>
    <row r="540" spans="1:21" x14ac:dyDescent="0.35">
      <c r="A540" t="s">
        <v>137</v>
      </c>
      <c r="B540" t="s">
        <v>3264</v>
      </c>
      <c r="C540" t="str">
        <f>SUBSTITUTE(Table1[[#This Row],[Fuel]],", ",",")</f>
        <v>fossil gas: natural gas,fossil liquids: fuel oil,fossil liquids: diesel</v>
      </c>
      <c r="D540" t="s">
        <v>3239</v>
      </c>
      <c r="E540" t="s">
        <v>3275</v>
      </c>
      <c r="F540" t="s">
        <v>3258</v>
      </c>
      <c r="H540" t="s">
        <v>3438</v>
      </c>
      <c r="I540">
        <v>390</v>
      </c>
      <c r="J540" t="s">
        <v>3446</v>
      </c>
      <c r="K540">
        <v>2013</v>
      </c>
      <c r="L540" t="s">
        <v>29</v>
      </c>
      <c r="M540" t="s">
        <v>29</v>
      </c>
      <c r="N540">
        <v>39.893856999999997</v>
      </c>
      <c r="O540">
        <v>48.918545999999999</v>
      </c>
      <c r="P540" t="s">
        <v>3462</v>
      </c>
      <c r="Q540" s="3">
        <f>Table1[[#This Row],[Capacity (MW)]]*0.395*8760*10^-6</f>
        <v>1.349478</v>
      </c>
      <c r="R540" s="3" cm="1">
        <f t="array" ref="R540">AVERAGE(VLOOKUP(_xlfn.TEXTSPLIT(Table1[[#This Row],[Fuel (no space after comma)]], ","), FuelList_Final_EF!$A$2:$B$65, 2, FALSE))</f>
        <v>69.757788198515058</v>
      </c>
      <c r="S540" s="3">
        <f>Table1[[#This Row],[Generation (TWh)]]*10^9*VLOOKUP(Table1[[#This Row],[Turbine/Engine Technology]],Technology_HR!$A$2:$B$11,2,FALSE)*10^-6</f>
        <v>10187209.422</v>
      </c>
      <c r="T540" s="5">
        <f>Table1[[#This Row],[Fuel Consumption (mmBtu)]]*Table1[[#This Row],[Emission Factor (kg CO2/ mmBtu)]]*10^3</f>
        <v>710637197193.79309</v>
      </c>
      <c r="U540" s="3">
        <f>Table1[[#This Row],[Emissions (g CO2)]]/(Table1[[#This Row],[Generation (TWh)]]*10^9)</f>
        <v>526.60154311059023</v>
      </c>
    </row>
    <row r="541" spans="1:21" x14ac:dyDescent="0.35">
      <c r="A541" t="s">
        <v>137</v>
      </c>
      <c r="B541" t="s">
        <v>3264</v>
      </c>
      <c r="C541" t="str">
        <f>SUBSTITUTE(Table1[[#This Row],[Fuel]],", ",",")</f>
        <v>fossil gas: natural gas,fossil liquids: fuel oil,fossil liquids: diesel</v>
      </c>
      <c r="D541" t="s">
        <v>3239</v>
      </c>
      <c r="E541" t="s">
        <v>3275</v>
      </c>
      <c r="F541" t="s">
        <v>3258</v>
      </c>
      <c r="H541" t="s">
        <v>3438</v>
      </c>
      <c r="I541">
        <v>390</v>
      </c>
      <c r="J541" t="s">
        <v>3446</v>
      </c>
      <c r="K541">
        <v>2013</v>
      </c>
      <c r="L541" t="s">
        <v>29</v>
      </c>
      <c r="M541" t="s">
        <v>29</v>
      </c>
      <c r="N541">
        <v>39.893856999999997</v>
      </c>
      <c r="O541">
        <v>48.918545999999999</v>
      </c>
      <c r="P541" t="s">
        <v>3462</v>
      </c>
      <c r="Q541" s="3">
        <f>Table1[[#This Row],[Capacity (MW)]]*0.395*8760*10^-6</f>
        <v>1.349478</v>
      </c>
      <c r="R541" s="3" cm="1">
        <f t="array" ref="R541">AVERAGE(VLOOKUP(_xlfn.TEXTSPLIT(Table1[[#This Row],[Fuel (no space after comma)]], ","), FuelList_Final_EF!$A$2:$B$65, 2, FALSE))</f>
        <v>69.757788198515058</v>
      </c>
      <c r="S541" s="3">
        <f>Table1[[#This Row],[Generation (TWh)]]*10^9*VLOOKUP(Table1[[#This Row],[Turbine/Engine Technology]],Technology_HR!$A$2:$B$11,2,FALSE)*10^-6</f>
        <v>10187209.422</v>
      </c>
      <c r="T541" s="5">
        <f>Table1[[#This Row],[Fuel Consumption (mmBtu)]]*Table1[[#This Row],[Emission Factor (kg CO2/ mmBtu)]]*10^3</f>
        <v>710637197193.79309</v>
      </c>
      <c r="U541" s="3">
        <f>Table1[[#This Row],[Emissions (g CO2)]]/(Table1[[#This Row],[Generation (TWh)]]*10^9)</f>
        <v>526.60154311059023</v>
      </c>
    </row>
    <row r="542" spans="1:21" x14ac:dyDescent="0.35">
      <c r="A542" t="s">
        <v>137</v>
      </c>
      <c r="B542" t="s">
        <v>3239</v>
      </c>
      <c r="C542" t="str">
        <f>SUBSTITUTE(Table1[[#This Row],[Fuel]],", ",",")</f>
        <v>fossil gas: natural gas</v>
      </c>
      <c r="D542" t="s">
        <v>3239</v>
      </c>
      <c r="H542" t="s">
        <v>3437</v>
      </c>
      <c r="I542">
        <v>87</v>
      </c>
      <c r="J542" t="s">
        <v>3446</v>
      </c>
      <c r="K542">
        <v>2006</v>
      </c>
      <c r="L542" t="s">
        <v>29</v>
      </c>
      <c r="M542" t="s">
        <v>29</v>
      </c>
      <c r="N542">
        <v>41.431651000000002</v>
      </c>
      <c r="O542">
        <v>48.811357000000001</v>
      </c>
      <c r="P542" t="s">
        <v>3462</v>
      </c>
      <c r="Q542" s="3">
        <f>Table1[[#This Row],[Capacity (MW)]]*0.395*8760*10^-6</f>
        <v>0.30103740000000001</v>
      </c>
      <c r="R542" s="3" cm="1">
        <f t="array" ref="R542">AVERAGE(VLOOKUP(_xlfn.TEXTSPLIT(Table1[[#This Row],[Fuel (no space after comma)]], ","), FuelList_Final_EF!$A$2:$B$65, 2, FALSE))</f>
        <v>53.06</v>
      </c>
      <c r="S542" s="3">
        <f>Table1[[#This Row],[Generation (TWh)]]*10^9*VLOOKUP(Table1[[#This Row],[Turbine/Engine Technology]],Technology_HR!$A$2:$B$11,2,FALSE)*10^-6</f>
        <v>2679232.86</v>
      </c>
      <c r="T542" s="5">
        <f>Table1[[#This Row],[Fuel Consumption (mmBtu)]]*Table1[[#This Row],[Emission Factor (kg CO2/ mmBtu)]]*10^3</f>
        <v>142160095551.60001</v>
      </c>
      <c r="U542" s="3">
        <f>Table1[[#This Row],[Emissions (g CO2)]]/(Table1[[#This Row],[Generation (TWh)]]*10^9)</f>
        <v>472.23400000000004</v>
      </c>
    </row>
    <row r="543" spans="1:21" x14ac:dyDescent="0.35">
      <c r="A543" t="s">
        <v>137</v>
      </c>
      <c r="B543" t="s">
        <v>3239</v>
      </c>
      <c r="C543" t="str">
        <f>SUBSTITUTE(Table1[[#This Row],[Fuel]],", ",",")</f>
        <v>fossil gas: natural gas</v>
      </c>
      <c r="D543" t="s">
        <v>3239</v>
      </c>
      <c r="H543" t="s">
        <v>3436</v>
      </c>
      <c r="I543">
        <v>320</v>
      </c>
      <c r="J543" t="s">
        <v>3449</v>
      </c>
      <c r="K543">
        <v>2024</v>
      </c>
      <c r="L543" t="s">
        <v>29</v>
      </c>
      <c r="M543" t="s">
        <v>29</v>
      </c>
      <c r="N543">
        <v>40.781033999999998</v>
      </c>
      <c r="O543">
        <v>46.990865999999997</v>
      </c>
      <c r="P543" t="s">
        <v>3462</v>
      </c>
      <c r="Q543" s="3">
        <f>Table1[[#This Row],[Capacity (MW)]]*0.395*8760*10^-6</f>
        <v>1.107264</v>
      </c>
      <c r="R543" s="3" cm="1">
        <f t="array" ref="R543">AVERAGE(VLOOKUP(_xlfn.TEXTSPLIT(Table1[[#This Row],[Fuel (no space after comma)]], ","), FuelList_Final_EF!$A$2:$B$65, 2, FALSE))</f>
        <v>53.06</v>
      </c>
      <c r="S543" s="3">
        <f>Table1[[#This Row],[Generation (TWh)]]*10^9*VLOOKUP(Table1[[#This Row],[Turbine/Engine Technology]],Technology_HR!$A$2:$B$11,2,FALSE)*10^-6</f>
        <v>12190976.639999999</v>
      </c>
      <c r="T543" s="5">
        <f>Table1[[#This Row],[Fuel Consumption (mmBtu)]]*Table1[[#This Row],[Emission Factor (kg CO2/ mmBtu)]]*10^3</f>
        <v>646853220518.3999</v>
      </c>
      <c r="U543" s="3">
        <f>Table1[[#This Row],[Emissions (g CO2)]]/(Table1[[#This Row],[Generation (TWh)]]*10^9)</f>
        <v>584.1905999999999</v>
      </c>
    </row>
    <row r="544" spans="1:21" x14ac:dyDescent="0.35">
      <c r="A544" t="s">
        <v>137</v>
      </c>
      <c r="B544" t="s">
        <v>3239</v>
      </c>
      <c r="C544" t="str">
        <f>SUBSTITUTE(Table1[[#This Row],[Fuel]],", ",",")</f>
        <v>fossil gas: natural gas</v>
      </c>
      <c r="D544" t="s">
        <v>3239</v>
      </c>
      <c r="H544" t="s">
        <v>3436</v>
      </c>
      <c r="I544">
        <v>320</v>
      </c>
      <c r="J544" t="s">
        <v>3449</v>
      </c>
      <c r="K544">
        <v>2024</v>
      </c>
      <c r="L544" t="s">
        <v>29</v>
      </c>
      <c r="M544" t="s">
        <v>29</v>
      </c>
      <c r="N544">
        <v>40.781033999999998</v>
      </c>
      <c r="O544">
        <v>46.990865999999997</v>
      </c>
      <c r="P544" t="s">
        <v>3462</v>
      </c>
      <c r="Q544" s="3">
        <f>Table1[[#This Row],[Capacity (MW)]]*0.395*8760*10^-6</f>
        <v>1.107264</v>
      </c>
      <c r="R544" s="3" cm="1">
        <f t="array" ref="R544">AVERAGE(VLOOKUP(_xlfn.TEXTSPLIT(Table1[[#This Row],[Fuel (no space after comma)]], ","), FuelList_Final_EF!$A$2:$B$65, 2, FALSE))</f>
        <v>53.06</v>
      </c>
      <c r="S544" s="3">
        <f>Table1[[#This Row],[Generation (TWh)]]*10^9*VLOOKUP(Table1[[#This Row],[Turbine/Engine Technology]],Technology_HR!$A$2:$B$11,2,FALSE)*10^-6</f>
        <v>12190976.639999999</v>
      </c>
      <c r="T544" s="5">
        <f>Table1[[#This Row],[Fuel Consumption (mmBtu)]]*Table1[[#This Row],[Emission Factor (kg CO2/ mmBtu)]]*10^3</f>
        <v>646853220518.3999</v>
      </c>
      <c r="U544" s="3">
        <f>Table1[[#This Row],[Emissions (g CO2)]]/(Table1[[#This Row],[Generation (TWh)]]*10^9)</f>
        <v>584.1905999999999</v>
      </c>
    </row>
    <row r="545" spans="1:21" x14ac:dyDescent="0.35">
      <c r="A545" t="s">
        <v>137</v>
      </c>
      <c r="B545" t="s">
        <v>3239</v>
      </c>
      <c r="C545" t="str">
        <f>SUBSTITUTE(Table1[[#This Row],[Fuel]],", ",",")</f>
        <v>fossil gas: natural gas</v>
      </c>
      <c r="D545" t="s">
        <v>3239</v>
      </c>
      <c r="H545" t="s">
        <v>3436</v>
      </c>
      <c r="I545">
        <v>320</v>
      </c>
      <c r="J545" t="s">
        <v>3449</v>
      </c>
      <c r="K545">
        <v>2024</v>
      </c>
      <c r="L545" t="s">
        <v>29</v>
      </c>
      <c r="M545" t="s">
        <v>29</v>
      </c>
      <c r="N545">
        <v>40.781033999999998</v>
      </c>
      <c r="O545">
        <v>46.990865999999997</v>
      </c>
      <c r="P545" t="s">
        <v>3462</v>
      </c>
      <c r="Q545" s="3">
        <f>Table1[[#This Row],[Capacity (MW)]]*0.395*8760*10^-6</f>
        <v>1.107264</v>
      </c>
      <c r="R545" s="3" cm="1">
        <f t="array" ref="R545">AVERAGE(VLOOKUP(_xlfn.TEXTSPLIT(Table1[[#This Row],[Fuel (no space after comma)]], ","), FuelList_Final_EF!$A$2:$B$65, 2, FALSE))</f>
        <v>53.06</v>
      </c>
      <c r="S545" s="3">
        <f>Table1[[#This Row],[Generation (TWh)]]*10^9*VLOOKUP(Table1[[#This Row],[Turbine/Engine Technology]],Technology_HR!$A$2:$B$11,2,FALSE)*10^-6</f>
        <v>12190976.639999999</v>
      </c>
      <c r="T545" s="5">
        <f>Table1[[#This Row],[Fuel Consumption (mmBtu)]]*Table1[[#This Row],[Emission Factor (kg CO2/ mmBtu)]]*10^3</f>
        <v>646853220518.3999</v>
      </c>
      <c r="U545" s="3">
        <f>Table1[[#This Row],[Emissions (g CO2)]]/(Table1[[#This Row],[Generation (TWh)]]*10^9)</f>
        <v>584.1905999999999</v>
      </c>
    </row>
    <row r="546" spans="1:21" x14ac:dyDescent="0.35">
      <c r="A546" t="s">
        <v>137</v>
      </c>
      <c r="B546" t="s">
        <v>3239</v>
      </c>
      <c r="C546" t="str">
        <f>SUBSTITUTE(Table1[[#This Row],[Fuel]],", ",",")</f>
        <v>fossil gas: natural gas</v>
      </c>
      <c r="D546" t="s">
        <v>3239</v>
      </c>
      <c r="H546" t="s">
        <v>3436</v>
      </c>
      <c r="I546">
        <v>320</v>
      </c>
      <c r="J546" t="s">
        <v>3449</v>
      </c>
      <c r="K546">
        <v>2024</v>
      </c>
      <c r="L546" t="s">
        <v>29</v>
      </c>
      <c r="M546" t="s">
        <v>29</v>
      </c>
      <c r="N546">
        <v>40.781033999999998</v>
      </c>
      <c r="O546">
        <v>46.990865999999997</v>
      </c>
      <c r="P546" t="s">
        <v>3462</v>
      </c>
      <c r="Q546" s="3">
        <f>Table1[[#This Row],[Capacity (MW)]]*0.395*8760*10^-6</f>
        <v>1.107264</v>
      </c>
      <c r="R546" s="3" cm="1">
        <f t="array" ref="R546">AVERAGE(VLOOKUP(_xlfn.TEXTSPLIT(Table1[[#This Row],[Fuel (no space after comma)]], ","), FuelList_Final_EF!$A$2:$B$65, 2, FALSE))</f>
        <v>53.06</v>
      </c>
      <c r="S546" s="3">
        <f>Table1[[#This Row],[Generation (TWh)]]*10^9*VLOOKUP(Table1[[#This Row],[Turbine/Engine Technology]],Technology_HR!$A$2:$B$11,2,FALSE)*10^-6</f>
        <v>12190976.639999999</v>
      </c>
      <c r="T546" s="5">
        <f>Table1[[#This Row],[Fuel Consumption (mmBtu)]]*Table1[[#This Row],[Emission Factor (kg CO2/ mmBtu)]]*10^3</f>
        <v>646853220518.3999</v>
      </c>
      <c r="U546" s="3">
        <f>Table1[[#This Row],[Emissions (g CO2)]]/(Table1[[#This Row],[Generation (TWh)]]*10^9)</f>
        <v>584.1905999999999</v>
      </c>
    </row>
    <row r="547" spans="1:21" x14ac:dyDescent="0.35">
      <c r="A547" t="s">
        <v>137</v>
      </c>
      <c r="B547" t="s">
        <v>3239</v>
      </c>
      <c r="C547" t="str">
        <f>SUBSTITUTE(Table1[[#This Row],[Fuel]],", ",",")</f>
        <v>fossil gas: natural gas</v>
      </c>
      <c r="D547" t="s">
        <v>3239</v>
      </c>
      <c r="H547" t="s">
        <v>3437</v>
      </c>
      <c r="I547">
        <v>87</v>
      </c>
      <c r="J547" t="s">
        <v>3446</v>
      </c>
      <c r="K547">
        <v>2007</v>
      </c>
      <c r="L547" t="s">
        <v>29</v>
      </c>
      <c r="M547" t="s">
        <v>29</v>
      </c>
      <c r="N547">
        <v>39.159080000000003</v>
      </c>
      <c r="O547">
        <v>45.486600000000003</v>
      </c>
      <c r="P547" t="s">
        <v>3462</v>
      </c>
      <c r="Q547" s="3">
        <f>Table1[[#This Row],[Capacity (MW)]]*0.395*8760*10^-6</f>
        <v>0.30103740000000001</v>
      </c>
      <c r="R547" s="3" cm="1">
        <f t="array" ref="R547">AVERAGE(VLOOKUP(_xlfn.TEXTSPLIT(Table1[[#This Row],[Fuel (no space after comma)]], ","), FuelList_Final_EF!$A$2:$B$65, 2, FALSE))</f>
        <v>53.06</v>
      </c>
      <c r="S547" s="3">
        <f>Table1[[#This Row],[Generation (TWh)]]*10^9*VLOOKUP(Table1[[#This Row],[Turbine/Engine Technology]],Technology_HR!$A$2:$B$11,2,FALSE)*10^-6</f>
        <v>2679232.86</v>
      </c>
      <c r="T547" s="5">
        <f>Table1[[#This Row],[Fuel Consumption (mmBtu)]]*Table1[[#This Row],[Emission Factor (kg CO2/ mmBtu)]]*10^3</f>
        <v>142160095551.60001</v>
      </c>
      <c r="U547" s="3">
        <f>Table1[[#This Row],[Emissions (g CO2)]]/(Table1[[#This Row],[Generation (TWh)]]*10^9)</f>
        <v>472.23400000000004</v>
      </c>
    </row>
    <row r="548" spans="1:21" x14ac:dyDescent="0.35">
      <c r="A548" t="s">
        <v>137</v>
      </c>
      <c r="B548" t="s">
        <v>3265</v>
      </c>
      <c r="C548" t="str">
        <f>SUBSTITUTE(Table1[[#This Row],[Fuel]],", ",",")</f>
        <v>fossil gas: natural gas,fossil liquids: heavy fuel oil,fossil liquids: diesel</v>
      </c>
      <c r="D548" t="s">
        <v>3239</v>
      </c>
      <c r="E548" t="s">
        <v>3241</v>
      </c>
      <c r="F548" t="s">
        <v>3258</v>
      </c>
      <c r="H548" t="s">
        <v>3437</v>
      </c>
      <c r="I548">
        <v>307.8</v>
      </c>
      <c r="J548" t="s">
        <v>3446</v>
      </c>
      <c r="K548">
        <v>2008</v>
      </c>
      <c r="L548" t="s">
        <v>29</v>
      </c>
      <c r="M548" t="s">
        <v>29</v>
      </c>
      <c r="N548">
        <v>40.172044999999997</v>
      </c>
      <c r="O548">
        <v>49.473255000000002</v>
      </c>
      <c r="P548" t="s">
        <v>3462</v>
      </c>
      <c r="Q548" s="3">
        <f>Table1[[#This Row],[Capacity (MW)]]*0.395*8760*10^-6</f>
        <v>1.0650495600000001</v>
      </c>
      <c r="R548" s="3" cm="1">
        <f t="array" ref="R548">AVERAGE(VLOOKUP(_xlfn.TEXTSPLIT(Table1[[#This Row],[Fuel (no space after comma)]], ","), FuelList_Final_EF!$A$2:$B$65, 2, FALSE))</f>
        <v>70.923070869596657</v>
      </c>
      <c r="S548" s="3">
        <f>Table1[[#This Row],[Generation (TWh)]]*10^9*VLOOKUP(Table1[[#This Row],[Turbine/Engine Technology]],Technology_HR!$A$2:$B$11,2,FALSE)*10^-6</f>
        <v>9478941.0840000007</v>
      </c>
      <c r="T548" s="5">
        <f>Table1[[#This Row],[Fuel Consumption (mmBtu)]]*Table1[[#This Row],[Emission Factor (kg CO2/ mmBtu)]]*10^3</f>
        <v>672275610269.26343</v>
      </c>
      <c r="U548" s="3">
        <f>Table1[[#This Row],[Emissions (g CO2)]]/(Table1[[#This Row],[Generation (TWh)]]*10^9)</f>
        <v>631.21533073941021</v>
      </c>
    </row>
    <row r="549" spans="1:21" x14ac:dyDescent="0.35">
      <c r="A549" t="s">
        <v>137</v>
      </c>
      <c r="B549" t="s">
        <v>3239</v>
      </c>
      <c r="C549" t="str">
        <f>SUBSTITUTE(Table1[[#This Row],[Fuel]],", ",",")</f>
        <v>fossil gas: natural gas</v>
      </c>
      <c r="D549" t="s">
        <v>3239</v>
      </c>
      <c r="H549" t="s">
        <v>3437</v>
      </c>
      <c r="I549">
        <v>389.4</v>
      </c>
      <c r="J549" t="s">
        <v>3452</v>
      </c>
      <c r="K549" t="s">
        <v>29</v>
      </c>
      <c r="L549" t="s">
        <v>29</v>
      </c>
      <c r="M549" t="s">
        <v>29</v>
      </c>
      <c r="N549">
        <v>40.172044999999997</v>
      </c>
      <c r="O549">
        <v>49.473255000000002</v>
      </c>
      <c r="P549" t="s">
        <v>3462</v>
      </c>
      <c r="Q549" s="3">
        <f>Table1[[#This Row],[Capacity (MW)]]*0.395*8760*10^-6</f>
        <v>1.3474018799999998</v>
      </c>
      <c r="R549" s="3" cm="1">
        <f t="array" ref="R549">AVERAGE(VLOOKUP(_xlfn.TEXTSPLIT(Table1[[#This Row],[Fuel (no space after comma)]], ","), FuelList_Final_EF!$A$2:$B$65, 2, FALSE))</f>
        <v>53.06</v>
      </c>
      <c r="S549" s="3">
        <f>Table1[[#This Row],[Generation (TWh)]]*10^9*VLOOKUP(Table1[[#This Row],[Turbine/Engine Technology]],Technology_HR!$A$2:$B$11,2,FALSE)*10^-6</f>
        <v>11991876.731999997</v>
      </c>
      <c r="T549" s="5">
        <f>Table1[[#This Row],[Fuel Consumption (mmBtu)]]*Table1[[#This Row],[Emission Factor (kg CO2/ mmBtu)]]*10^3</f>
        <v>636288979399.91992</v>
      </c>
      <c r="U549" s="3">
        <f>Table1[[#This Row],[Emissions (g CO2)]]/(Table1[[#This Row],[Generation (TWh)]]*10^9)</f>
        <v>472.23400000000004</v>
      </c>
    </row>
    <row r="550" spans="1:21" x14ac:dyDescent="0.35">
      <c r="A550" t="s">
        <v>137</v>
      </c>
      <c r="B550" t="s">
        <v>3239</v>
      </c>
      <c r="C550" t="str">
        <f>SUBSTITUTE(Table1[[#This Row],[Fuel]],", ",",")</f>
        <v>fossil gas: natural gas</v>
      </c>
      <c r="D550" t="s">
        <v>3239</v>
      </c>
      <c r="H550" t="s">
        <v>3437</v>
      </c>
      <c r="I550">
        <v>104.4</v>
      </c>
      <c r="J550" t="s">
        <v>3446</v>
      </c>
      <c r="K550">
        <v>2009</v>
      </c>
      <c r="L550" t="s">
        <v>29</v>
      </c>
      <c r="M550" t="s">
        <v>29</v>
      </c>
      <c r="N550">
        <v>41.407708</v>
      </c>
      <c r="O550">
        <v>48.474826999999998</v>
      </c>
      <c r="P550" t="s">
        <v>3462</v>
      </c>
      <c r="Q550" s="3">
        <f>Table1[[#This Row],[Capacity (MW)]]*0.395*8760*10^-6</f>
        <v>0.36124488000000005</v>
      </c>
      <c r="R550" s="3" cm="1">
        <f t="array" ref="R550">AVERAGE(VLOOKUP(_xlfn.TEXTSPLIT(Table1[[#This Row],[Fuel (no space after comma)]], ","), FuelList_Final_EF!$A$2:$B$65, 2, FALSE))</f>
        <v>53.06</v>
      </c>
      <c r="S550" s="3">
        <f>Table1[[#This Row],[Generation (TWh)]]*10^9*VLOOKUP(Table1[[#This Row],[Turbine/Engine Technology]],Technology_HR!$A$2:$B$11,2,FALSE)*10^-6</f>
        <v>3215079.4320000005</v>
      </c>
      <c r="T550" s="5">
        <f>Table1[[#This Row],[Fuel Consumption (mmBtu)]]*Table1[[#This Row],[Emission Factor (kg CO2/ mmBtu)]]*10^3</f>
        <v>170592114661.92004</v>
      </c>
      <c r="U550" s="3">
        <f>Table1[[#This Row],[Emissions (g CO2)]]/(Table1[[#This Row],[Generation (TWh)]]*10^9)</f>
        <v>472.23400000000004</v>
      </c>
    </row>
    <row r="551" spans="1:21" x14ac:dyDescent="0.35">
      <c r="A551" t="s">
        <v>137</v>
      </c>
      <c r="B551" t="s">
        <v>3239</v>
      </c>
      <c r="C551" t="str">
        <f>SUBSTITUTE(Table1[[#This Row],[Fuel]],", ",",")</f>
        <v>fossil gas: natural gas</v>
      </c>
      <c r="D551" t="s">
        <v>3239</v>
      </c>
      <c r="H551" t="s">
        <v>3437</v>
      </c>
      <c r="I551">
        <v>87</v>
      </c>
      <c r="J551" t="s">
        <v>3446</v>
      </c>
      <c r="K551">
        <v>2007</v>
      </c>
      <c r="L551" t="s">
        <v>29</v>
      </c>
      <c r="M551" t="s">
        <v>29</v>
      </c>
      <c r="N551">
        <v>41.062545</v>
      </c>
      <c r="O551">
        <v>47.142391000000003</v>
      </c>
      <c r="P551" t="s">
        <v>3462</v>
      </c>
      <c r="Q551" s="3">
        <f>Table1[[#This Row],[Capacity (MW)]]*0.395*8760*10^-6</f>
        <v>0.30103740000000001</v>
      </c>
      <c r="R551" s="3" cm="1">
        <f t="array" ref="R551">AVERAGE(VLOOKUP(_xlfn.TEXTSPLIT(Table1[[#This Row],[Fuel (no space after comma)]], ","), FuelList_Final_EF!$A$2:$B$65, 2, FALSE))</f>
        <v>53.06</v>
      </c>
      <c r="S551" s="3">
        <f>Table1[[#This Row],[Generation (TWh)]]*10^9*VLOOKUP(Table1[[#This Row],[Turbine/Engine Technology]],Technology_HR!$A$2:$B$11,2,FALSE)*10^-6</f>
        <v>2679232.86</v>
      </c>
      <c r="T551" s="5">
        <f>Table1[[#This Row],[Fuel Consumption (mmBtu)]]*Table1[[#This Row],[Emission Factor (kg CO2/ mmBtu)]]*10^3</f>
        <v>142160095551.60001</v>
      </c>
      <c r="U551" s="3">
        <f>Table1[[#This Row],[Emissions (g CO2)]]/(Table1[[#This Row],[Generation (TWh)]]*10^9)</f>
        <v>472.23400000000004</v>
      </c>
    </row>
    <row r="552" spans="1:21" x14ac:dyDescent="0.35">
      <c r="A552" t="s">
        <v>137</v>
      </c>
      <c r="B552" t="s">
        <v>3239</v>
      </c>
      <c r="C552" t="str">
        <f>SUBSTITUTE(Table1[[#This Row],[Fuel]],", ",",")</f>
        <v>fossil gas: natural gas</v>
      </c>
      <c r="D552" t="s">
        <v>3239</v>
      </c>
      <c r="H552" t="s">
        <v>3438</v>
      </c>
      <c r="I552">
        <v>400</v>
      </c>
      <c r="J552" t="s">
        <v>3446</v>
      </c>
      <c r="K552">
        <v>2002</v>
      </c>
      <c r="L552" t="s">
        <v>29</v>
      </c>
      <c r="M552" t="s">
        <v>29</v>
      </c>
      <c r="N552">
        <v>40.499569000000001</v>
      </c>
      <c r="O552">
        <v>50.209074999999999</v>
      </c>
      <c r="P552" t="s">
        <v>3462</v>
      </c>
      <c r="Q552" s="3">
        <f>Table1[[#This Row],[Capacity (MW)]]*0.395*8760*10^-6</f>
        <v>1.38408</v>
      </c>
      <c r="R552" s="3" cm="1">
        <f t="array" ref="R552">AVERAGE(VLOOKUP(_xlfn.TEXTSPLIT(Table1[[#This Row],[Fuel (no space after comma)]], ","), FuelList_Final_EF!$A$2:$B$65, 2, FALSE))</f>
        <v>53.06</v>
      </c>
      <c r="S552" s="3">
        <f>Table1[[#This Row],[Generation (TWh)]]*10^9*VLOOKUP(Table1[[#This Row],[Turbine/Engine Technology]],Technology_HR!$A$2:$B$11,2,FALSE)*10^-6</f>
        <v>10448419.92</v>
      </c>
      <c r="T552" s="5">
        <f>Table1[[#This Row],[Fuel Consumption (mmBtu)]]*Table1[[#This Row],[Emission Factor (kg CO2/ mmBtu)]]*10^3</f>
        <v>554393160955.20007</v>
      </c>
      <c r="U552" s="3">
        <f>Table1[[#This Row],[Emissions (g CO2)]]/(Table1[[#This Row],[Generation (TWh)]]*10^9)</f>
        <v>400.54994000000005</v>
      </c>
    </row>
    <row r="553" spans="1:21" x14ac:dyDescent="0.35">
      <c r="A553" t="s">
        <v>137</v>
      </c>
      <c r="B553" t="s">
        <v>3239</v>
      </c>
      <c r="C553" t="str">
        <f>SUBSTITUTE(Table1[[#This Row],[Fuel]],", ",",")</f>
        <v>fossil gas: natural gas</v>
      </c>
      <c r="D553" t="s">
        <v>3239</v>
      </c>
      <c r="H553" t="s">
        <v>3438</v>
      </c>
      <c r="I553">
        <v>400</v>
      </c>
      <c r="J553" t="s">
        <v>3446</v>
      </c>
      <c r="K553">
        <v>2019</v>
      </c>
      <c r="L553" t="s">
        <v>29</v>
      </c>
      <c r="M553" t="s">
        <v>29</v>
      </c>
      <c r="N553">
        <v>40.499569000000001</v>
      </c>
      <c r="O553">
        <v>50.209074999999999</v>
      </c>
      <c r="P553" t="s">
        <v>3462</v>
      </c>
      <c r="Q553" s="3">
        <f>Table1[[#This Row],[Capacity (MW)]]*0.395*8760*10^-6</f>
        <v>1.38408</v>
      </c>
      <c r="R553" s="3" cm="1">
        <f t="array" ref="R553">AVERAGE(VLOOKUP(_xlfn.TEXTSPLIT(Table1[[#This Row],[Fuel (no space after comma)]], ","), FuelList_Final_EF!$A$2:$B$65, 2, FALSE))</f>
        <v>53.06</v>
      </c>
      <c r="S553" s="3">
        <f>Table1[[#This Row],[Generation (TWh)]]*10^9*VLOOKUP(Table1[[#This Row],[Turbine/Engine Technology]],Technology_HR!$A$2:$B$11,2,FALSE)*10^-6</f>
        <v>10448419.92</v>
      </c>
      <c r="T553" s="5">
        <f>Table1[[#This Row],[Fuel Consumption (mmBtu)]]*Table1[[#This Row],[Emission Factor (kg CO2/ mmBtu)]]*10^3</f>
        <v>554393160955.20007</v>
      </c>
      <c r="U553" s="3">
        <f>Table1[[#This Row],[Emissions (g CO2)]]/(Table1[[#This Row],[Generation (TWh)]]*10^9)</f>
        <v>400.54994000000005</v>
      </c>
    </row>
    <row r="554" spans="1:21" x14ac:dyDescent="0.35">
      <c r="A554" t="s">
        <v>137</v>
      </c>
      <c r="B554" t="s">
        <v>3239</v>
      </c>
      <c r="C554" t="str">
        <f>SUBSTITUTE(Table1[[#This Row],[Fuel]],", ",",")</f>
        <v>fossil gas: natural gas</v>
      </c>
      <c r="D554" t="s">
        <v>3239</v>
      </c>
      <c r="H554" t="s">
        <v>3438</v>
      </c>
      <c r="I554">
        <v>525</v>
      </c>
      <c r="J554" t="s">
        <v>3446</v>
      </c>
      <c r="K554">
        <v>2009</v>
      </c>
      <c r="L554" t="s">
        <v>29</v>
      </c>
      <c r="M554" t="s">
        <v>29</v>
      </c>
      <c r="N554">
        <v>40.603363000000002</v>
      </c>
      <c r="O554">
        <v>49.633417000000001</v>
      </c>
      <c r="P554" t="s">
        <v>3462</v>
      </c>
      <c r="Q554" s="3">
        <f>Table1[[#This Row],[Capacity (MW)]]*0.395*8760*10^-6</f>
        <v>1.816605</v>
      </c>
      <c r="R554" s="3" cm="1">
        <f t="array" ref="R554">AVERAGE(VLOOKUP(_xlfn.TEXTSPLIT(Table1[[#This Row],[Fuel (no space after comma)]], ","), FuelList_Final_EF!$A$2:$B$65, 2, FALSE))</f>
        <v>53.06</v>
      </c>
      <c r="S554" s="3">
        <f>Table1[[#This Row],[Generation (TWh)]]*10^9*VLOOKUP(Table1[[#This Row],[Turbine/Engine Technology]],Technology_HR!$A$2:$B$11,2,FALSE)*10^-6</f>
        <v>13713551.145</v>
      </c>
      <c r="T554" s="5">
        <f>Table1[[#This Row],[Fuel Consumption (mmBtu)]]*Table1[[#This Row],[Emission Factor (kg CO2/ mmBtu)]]*10^3</f>
        <v>727641023753.70007</v>
      </c>
      <c r="U554" s="3">
        <f>Table1[[#This Row],[Emissions (g CO2)]]/(Table1[[#This Row],[Generation (TWh)]]*10^9)</f>
        <v>400.54994000000005</v>
      </c>
    </row>
    <row r="555" spans="1:21" x14ac:dyDescent="0.35">
      <c r="A555" t="s">
        <v>137</v>
      </c>
      <c r="B555" t="s">
        <v>3239</v>
      </c>
      <c r="C555" t="str">
        <f>SUBSTITUTE(Table1[[#This Row],[Fuel]],", ",",")</f>
        <v>fossil gas: natural gas</v>
      </c>
      <c r="D555" t="s">
        <v>3239</v>
      </c>
      <c r="H555" t="s">
        <v>3438</v>
      </c>
      <c r="I555">
        <v>460</v>
      </c>
      <c r="J555" t="s">
        <v>3444</v>
      </c>
      <c r="K555" t="s">
        <v>29</v>
      </c>
      <c r="L555" t="s">
        <v>29</v>
      </c>
      <c r="M555" t="s">
        <v>29</v>
      </c>
      <c r="N555">
        <v>40.650768999999997</v>
      </c>
      <c r="O555">
        <v>49.534368000000001</v>
      </c>
      <c r="P555" t="s">
        <v>3462</v>
      </c>
      <c r="Q555" s="3">
        <f>Table1[[#This Row],[Capacity (MW)]]*0.395*8760*10^-6</f>
        <v>1.5916920000000001</v>
      </c>
      <c r="R555" s="3" cm="1">
        <f t="array" ref="R555">AVERAGE(VLOOKUP(_xlfn.TEXTSPLIT(Table1[[#This Row],[Fuel (no space after comma)]], ","), FuelList_Final_EF!$A$2:$B$65, 2, FALSE))</f>
        <v>53.06</v>
      </c>
      <c r="S555" s="3">
        <f>Table1[[#This Row],[Generation (TWh)]]*10^9*VLOOKUP(Table1[[#This Row],[Turbine/Engine Technology]],Technology_HR!$A$2:$B$11,2,FALSE)*10^-6</f>
        <v>12015682.908</v>
      </c>
      <c r="T555" s="5">
        <f>Table1[[#This Row],[Fuel Consumption (mmBtu)]]*Table1[[#This Row],[Emission Factor (kg CO2/ mmBtu)]]*10^3</f>
        <v>637552135098.47998</v>
      </c>
      <c r="U555" s="3">
        <f>Table1[[#This Row],[Emissions (g CO2)]]/(Table1[[#This Row],[Generation (TWh)]]*10^9)</f>
        <v>400.54993999999999</v>
      </c>
    </row>
    <row r="556" spans="1:21" x14ac:dyDescent="0.35">
      <c r="A556" t="s">
        <v>137</v>
      </c>
      <c r="B556" t="s">
        <v>3239</v>
      </c>
      <c r="C556" t="str">
        <f>SUBSTITUTE(Table1[[#This Row],[Fuel]],", ",",")</f>
        <v>fossil gas: natural gas</v>
      </c>
      <c r="D556" t="s">
        <v>3239</v>
      </c>
      <c r="H556" t="s">
        <v>3438</v>
      </c>
      <c r="I556">
        <v>460</v>
      </c>
      <c r="J556" t="s">
        <v>3444</v>
      </c>
      <c r="K556" t="s">
        <v>29</v>
      </c>
      <c r="L556" t="s">
        <v>29</v>
      </c>
      <c r="M556" t="s">
        <v>29</v>
      </c>
      <c r="N556">
        <v>40.650768999999997</v>
      </c>
      <c r="O556">
        <v>49.534368000000001</v>
      </c>
      <c r="P556" t="s">
        <v>3462</v>
      </c>
      <c r="Q556" s="3">
        <f>Table1[[#This Row],[Capacity (MW)]]*0.395*8760*10^-6</f>
        <v>1.5916920000000001</v>
      </c>
      <c r="R556" s="3" cm="1">
        <f t="array" ref="R556">AVERAGE(VLOOKUP(_xlfn.TEXTSPLIT(Table1[[#This Row],[Fuel (no space after comma)]], ","), FuelList_Final_EF!$A$2:$B$65, 2, FALSE))</f>
        <v>53.06</v>
      </c>
      <c r="S556" s="3">
        <f>Table1[[#This Row],[Generation (TWh)]]*10^9*VLOOKUP(Table1[[#This Row],[Turbine/Engine Technology]],Technology_HR!$A$2:$B$11,2,FALSE)*10^-6</f>
        <v>12015682.908</v>
      </c>
      <c r="T556" s="5">
        <f>Table1[[#This Row],[Fuel Consumption (mmBtu)]]*Table1[[#This Row],[Emission Factor (kg CO2/ mmBtu)]]*10^3</f>
        <v>637552135098.47998</v>
      </c>
      <c r="U556" s="3">
        <f>Table1[[#This Row],[Emissions (g CO2)]]/(Table1[[#This Row],[Generation (TWh)]]*10^9)</f>
        <v>400.54993999999999</v>
      </c>
    </row>
    <row r="557" spans="1:21" x14ac:dyDescent="0.35">
      <c r="A557" t="s">
        <v>137</v>
      </c>
      <c r="B557" t="s">
        <v>3239</v>
      </c>
      <c r="C557" t="str">
        <f>SUBSTITUTE(Table1[[#This Row],[Fuel]],", ",",")</f>
        <v>fossil gas: natural gas</v>
      </c>
      <c r="D557" t="s">
        <v>3239</v>
      </c>
      <c r="H557" t="s">
        <v>3436</v>
      </c>
      <c r="I557">
        <v>500</v>
      </c>
      <c r="J557" t="s">
        <v>3447</v>
      </c>
      <c r="K557" t="s">
        <v>29</v>
      </c>
      <c r="L557" t="s">
        <v>29</v>
      </c>
      <c r="M557" t="s">
        <v>29</v>
      </c>
      <c r="N557">
        <v>40.650768999999997</v>
      </c>
      <c r="O557">
        <v>49.534368000000001</v>
      </c>
      <c r="P557" t="s">
        <v>3462</v>
      </c>
      <c r="Q557" s="3">
        <f>Table1[[#This Row],[Capacity (MW)]]*0.395*8760*10^-6</f>
        <v>1.7301</v>
      </c>
      <c r="R557" s="3" cm="1">
        <f t="array" ref="R557">AVERAGE(VLOOKUP(_xlfn.TEXTSPLIT(Table1[[#This Row],[Fuel (no space after comma)]], ","), FuelList_Final_EF!$A$2:$B$65, 2, FALSE))</f>
        <v>53.06</v>
      </c>
      <c r="S557" s="3">
        <f>Table1[[#This Row],[Generation (TWh)]]*10^9*VLOOKUP(Table1[[#This Row],[Turbine/Engine Technology]],Technology_HR!$A$2:$B$11,2,FALSE)*10^-6</f>
        <v>19048401</v>
      </c>
      <c r="T557" s="5">
        <f>Table1[[#This Row],[Fuel Consumption (mmBtu)]]*Table1[[#This Row],[Emission Factor (kg CO2/ mmBtu)]]*10^3</f>
        <v>1010708157060.0001</v>
      </c>
      <c r="U557" s="3">
        <f>Table1[[#This Row],[Emissions (g CO2)]]/(Table1[[#This Row],[Generation (TWh)]]*10^9)</f>
        <v>584.19060000000002</v>
      </c>
    </row>
    <row r="558" spans="1:21" x14ac:dyDescent="0.35">
      <c r="A558" t="s">
        <v>138</v>
      </c>
      <c r="B558" t="s">
        <v>3242</v>
      </c>
      <c r="C558" t="str">
        <f>SUBSTITUTE(Table1[[#This Row],[Fuel]],", ",",")</f>
        <v>fossil gas: lng</v>
      </c>
      <c r="D558" t="s">
        <v>3242</v>
      </c>
      <c r="H558" t="s">
        <v>3438</v>
      </c>
      <c r="I558">
        <v>177</v>
      </c>
      <c r="J558" t="s">
        <v>3450</v>
      </c>
      <c r="K558">
        <v>2026</v>
      </c>
      <c r="L558" t="s">
        <v>29</v>
      </c>
      <c r="M558" t="s">
        <v>29</v>
      </c>
      <c r="N558">
        <v>25.038551999999999</v>
      </c>
      <c r="O558">
        <v>-77.355881999999994</v>
      </c>
      <c r="P558" t="s">
        <v>3463</v>
      </c>
      <c r="Q558" s="3">
        <f>Table1[[#This Row],[Capacity (MW)]]*0.395*8760*10^-6</f>
        <v>0.61245539999999998</v>
      </c>
      <c r="R558" s="3" cm="1">
        <f t="array" ref="R558">AVERAGE(VLOOKUP(_xlfn.TEXTSPLIT(Table1[[#This Row],[Fuel (no space after comma)]], ","), FuelList_Final_EF!$A$2:$B$65, 2, FALSE))</f>
        <v>67.685819715340017</v>
      </c>
      <c r="S558" s="3">
        <f>Table1[[#This Row],[Generation (TWh)]]*10^9*VLOOKUP(Table1[[#This Row],[Turbine/Engine Technology]],Technology_HR!$A$2:$B$11,2,FALSE)*10^-6</f>
        <v>4623425.8146000002</v>
      </c>
      <c r="T558" s="5">
        <f>Table1[[#This Row],[Fuel Consumption (mmBtu)]]*Table1[[#This Row],[Emission Factor (kg CO2/ mmBtu)]]*10^3</f>
        <v>312940366154.26471</v>
      </c>
      <c r="U558" s="3">
        <f>Table1[[#This Row],[Emissions (g CO2)]]/(Table1[[#This Row],[Generation (TWh)]]*10^9)</f>
        <v>510.9602530311019</v>
      </c>
    </row>
    <row r="559" spans="1:21" x14ac:dyDescent="0.35">
      <c r="A559" t="s">
        <v>138</v>
      </c>
      <c r="B559" t="s">
        <v>3266</v>
      </c>
      <c r="C559" t="str">
        <f>SUBSTITUTE(Table1[[#This Row],[Fuel]],", ",",")</f>
        <v>fossil gas: lng,fossil liquids: heavy fuel oil,fossil liquids: light fuel oil</v>
      </c>
      <c r="D559" t="s">
        <v>3242</v>
      </c>
      <c r="E559" t="s">
        <v>3241</v>
      </c>
      <c r="F559" t="s">
        <v>3282</v>
      </c>
      <c r="H559" t="s">
        <v>3437</v>
      </c>
      <c r="I559">
        <v>132.30000000000001</v>
      </c>
      <c r="J559" t="s">
        <v>3446</v>
      </c>
      <c r="K559">
        <v>2019</v>
      </c>
      <c r="L559" t="s">
        <v>29</v>
      </c>
      <c r="M559" t="s">
        <v>29</v>
      </c>
      <c r="N559">
        <v>25.004282</v>
      </c>
      <c r="O559">
        <v>-77.540167999999994</v>
      </c>
      <c r="P559" t="s">
        <v>3463</v>
      </c>
      <c r="Q559" s="3">
        <f>Table1[[#This Row],[Capacity (MW)]]*0.395*8760*10^-6</f>
        <v>0.45778446</v>
      </c>
      <c r="R559" s="3" cm="1">
        <f t="array" ref="R559">AVERAGE(VLOOKUP(_xlfn.TEXTSPLIT(Table1[[#This Row],[Fuel (no space after comma)]], ","), FuelList_Final_EF!$A$2:$B$65, 2, FALSE))</f>
        <v>75.803900896151831</v>
      </c>
      <c r="S559" s="3">
        <f>Table1[[#This Row],[Generation (TWh)]]*10^9*VLOOKUP(Table1[[#This Row],[Turbine/Engine Technology]],Technology_HR!$A$2:$B$11,2,FALSE)*10^-6</f>
        <v>4074281.6939999997</v>
      </c>
      <c r="T559" s="5">
        <f>Table1[[#This Row],[Fuel Consumption (mmBtu)]]*Table1[[#This Row],[Emission Factor (kg CO2/ mmBtu)]]*10^3</f>
        <v>308846445754.98157</v>
      </c>
      <c r="U559" s="3">
        <f>Table1[[#This Row],[Emissions (g CO2)]]/(Table1[[#This Row],[Generation (TWh)]]*10^9)</f>
        <v>674.65471797575117</v>
      </c>
    </row>
    <row r="560" spans="1:21" x14ac:dyDescent="0.35">
      <c r="A560" t="s">
        <v>138</v>
      </c>
      <c r="B560" t="s">
        <v>3267</v>
      </c>
      <c r="C560" t="str">
        <f>SUBSTITUTE(Table1[[#This Row],[Fuel]],", ",",")</f>
        <v>fossil liquids: diesel,fossil liquids: heavy fuel oil,fossil gas: lng</v>
      </c>
      <c r="D560" t="s">
        <v>3258</v>
      </c>
      <c r="E560" t="s">
        <v>3241</v>
      </c>
      <c r="F560" t="s">
        <v>3242</v>
      </c>
      <c r="H560" t="s">
        <v>3437</v>
      </c>
      <c r="I560">
        <v>102</v>
      </c>
      <c r="J560" t="s">
        <v>3445</v>
      </c>
      <c r="K560" t="s">
        <v>29</v>
      </c>
      <c r="L560" t="s">
        <v>29</v>
      </c>
      <c r="M560" t="s">
        <v>29</v>
      </c>
      <c r="N560">
        <v>25.004282</v>
      </c>
      <c r="O560">
        <v>-77.540167999999994</v>
      </c>
      <c r="P560" t="s">
        <v>3463</v>
      </c>
      <c r="Q560" s="3">
        <f>Table1[[#This Row],[Capacity (MW)]]*0.395*8760*10^-6</f>
        <v>0.35294039999999993</v>
      </c>
      <c r="R560" s="3" cm="1">
        <f t="array" ref="R560">AVERAGE(VLOOKUP(_xlfn.TEXTSPLIT(Table1[[#This Row],[Fuel (no space after comma)]], ","), FuelList_Final_EF!$A$2:$B$65, 2, FALSE))</f>
        <v>75.798344108043324</v>
      </c>
      <c r="S560" s="3">
        <f>Table1[[#This Row],[Generation (TWh)]]*10^9*VLOOKUP(Table1[[#This Row],[Turbine/Engine Technology]],Technology_HR!$A$2:$B$11,2,FALSE)*10^-6</f>
        <v>3141169.5599999996</v>
      </c>
      <c r="T560" s="5">
        <f>Table1[[#This Row],[Fuel Consumption (mmBtu)]]*Table1[[#This Row],[Emission Factor (kg CO2/ mmBtu)]]*10^3</f>
        <v>238095451210.591</v>
      </c>
      <c r="U560" s="3">
        <f>Table1[[#This Row],[Emissions (g CO2)]]/(Table1[[#This Row],[Generation (TWh)]]*10^9)</f>
        <v>674.60526256158562</v>
      </c>
    </row>
    <row r="561" spans="1:21" x14ac:dyDescent="0.35">
      <c r="A561" t="s">
        <v>139</v>
      </c>
      <c r="B561" t="s">
        <v>3241</v>
      </c>
      <c r="C561" t="str">
        <f>SUBSTITUTE(Table1[[#This Row],[Fuel]],", ",",")</f>
        <v>fossil liquids: heavy fuel oil</v>
      </c>
      <c r="D561" t="s">
        <v>3241</v>
      </c>
      <c r="H561" t="s">
        <v>3437</v>
      </c>
      <c r="I561">
        <v>26</v>
      </c>
      <c r="J561" t="s">
        <v>3446</v>
      </c>
      <c r="K561">
        <v>2012</v>
      </c>
      <c r="L561" t="s">
        <v>29</v>
      </c>
      <c r="M561" t="s">
        <v>29</v>
      </c>
      <c r="N561">
        <v>26.518249000000001</v>
      </c>
      <c r="O561">
        <v>-78.750691000000003</v>
      </c>
      <c r="P561" t="s">
        <v>3463</v>
      </c>
      <c r="Q561" s="3">
        <f>Table1[[#This Row],[Capacity (MW)]]*0.395*8760*10^-6</f>
        <v>8.9965199999999995E-2</v>
      </c>
      <c r="R561" s="3" cm="1">
        <f t="array" ref="R561">AVERAGE(VLOOKUP(_xlfn.TEXTSPLIT(Table1[[#This Row],[Fuel (no space after comma)]], ","), FuelList_Final_EF!$A$2:$B$65, 2, FALSE))</f>
        <v>81.602530311017389</v>
      </c>
      <c r="S561" s="3">
        <f>Table1[[#This Row],[Generation (TWh)]]*10^9*VLOOKUP(Table1[[#This Row],[Turbine/Engine Technology]],Technology_HR!$A$2:$B$11,2,FALSE)*10^-6</f>
        <v>800690.27999999991</v>
      </c>
      <c r="T561" s="5">
        <f>Table1[[#This Row],[Fuel Consumption (mmBtu)]]*Table1[[#This Row],[Emission Factor (kg CO2/ mmBtu)]]*10^3</f>
        <v>65338352843.436996</v>
      </c>
      <c r="U561" s="3">
        <f>Table1[[#This Row],[Emissions (g CO2)]]/(Table1[[#This Row],[Generation (TWh)]]*10^9)</f>
        <v>726.26251976805474</v>
      </c>
    </row>
    <row r="562" spans="1:21" x14ac:dyDescent="0.35">
      <c r="A562" t="s">
        <v>140</v>
      </c>
      <c r="B562" t="s">
        <v>3241</v>
      </c>
      <c r="C562" t="str">
        <f>SUBSTITUTE(Table1[[#This Row],[Fuel]],", ",",")</f>
        <v>fossil liquids: heavy fuel oil</v>
      </c>
      <c r="D562" t="s">
        <v>3241</v>
      </c>
      <c r="H562" t="s">
        <v>3437</v>
      </c>
      <c r="I562">
        <v>26</v>
      </c>
      <c r="J562" t="s">
        <v>3446</v>
      </c>
      <c r="K562">
        <v>2012</v>
      </c>
      <c r="L562" t="s">
        <v>29</v>
      </c>
      <c r="M562" t="s">
        <v>29</v>
      </c>
      <c r="N562">
        <v>26.518249000000001</v>
      </c>
      <c r="O562">
        <v>-78.750691000000003</v>
      </c>
      <c r="P562" t="s">
        <v>3463</v>
      </c>
      <c r="Q562" s="3">
        <f>Table1[[#This Row],[Capacity (MW)]]*0.395*8760*10^-6</f>
        <v>8.9965199999999995E-2</v>
      </c>
      <c r="R562" s="3" cm="1">
        <f t="array" ref="R562">AVERAGE(VLOOKUP(_xlfn.TEXTSPLIT(Table1[[#This Row],[Fuel (no space after comma)]], ","), FuelList_Final_EF!$A$2:$B$65, 2, FALSE))</f>
        <v>81.602530311017389</v>
      </c>
      <c r="S562" s="3">
        <f>Table1[[#This Row],[Generation (TWh)]]*10^9*VLOOKUP(Table1[[#This Row],[Turbine/Engine Technology]],Technology_HR!$A$2:$B$11,2,FALSE)*10^-6</f>
        <v>800690.27999999991</v>
      </c>
      <c r="T562" s="5">
        <f>Table1[[#This Row],[Fuel Consumption (mmBtu)]]*Table1[[#This Row],[Emission Factor (kg CO2/ mmBtu)]]*10^3</f>
        <v>65338352843.436996</v>
      </c>
      <c r="U562" s="3">
        <f>Table1[[#This Row],[Emissions (g CO2)]]/(Table1[[#This Row],[Generation (TWh)]]*10^9)</f>
        <v>726.26251976805474</v>
      </c>
    </row>
    <row r="563" spans="1:21" x14ac:dyDescent="0.35">
      <c r="A563" t="s">
        <v>141</v>
      </c>
      <c r="B563" t="s">
        <v>3239</v>
      </c>
      <c r="C563" t="str">
        <f>SUBSTITUTE(Table1[[#This Row],[Fuel]],", ",",")</f>
        <v>fossil gas: natural gas</v>
      </c>
      <c r="D563" t="s">
        <v>3239</v>
      </c>
      <c r="H563" t="s">
        <v>3438</v>
      </c>
      <c r="I563">
        <v>471</v>
      </c>
      <c r="J563" t="s">
        <v>3446</v>
      </c>
      <c r="K563">
        <v>2007</v>
      </c>
      <c r="L563" t="s">
        <v>29</v>
      </c>
      <c r="M563" t="s">
        <v>29</v>
      </c>
      <c r="N563">
        <v>26.21753</v>
      </c>
      <c r="O563">
        <v>50.659500000000001</v>
      </c>
      <c r="P563" t="s">
        <v>3464</v>
      </c>
      <c r="Q563" s="3">
        <f>Table1[[#This Row],[Capacity (MW)]]*0.395*8760*10^-6</f>
        <v>1.6297542</v>
      </c>
      <c r="R563" s="3" cm="1">
        <f t="array" ref="R563">AVERAGE(VLOOKUP(_xlfn.TEXTSPLIT(Table1[[#This Row],[Fuel (no space after comma)]], ","), FuelList_Final_EF!$A$2:$B$65, 2, FALSE))</f>
        <v>53.06</v>
      </c>
      <c r="S563" s="3">
        <f>Table1[[#This Row],[Generation (TWh)]]*10^9*VLOOKUP(Table1[[#This Row],[Turbine/Engine Technology]],Technology_HR!$A$2:$B$11,2,FALSE)*10^-6</f>
        <v>12303014.455799999</v>
      </c>
      <c r="T563" s="5">
        <f>Table1[[#This Row],[Fuel Consumption (mmBtu)]]*Table1[[#This Row],[Emission Factor (kg CO2/ mmBtu)]]*10^3</f>
        <v>652797947024.74792</v>
      </c>
      <c r="U563" s="3">
        <f>Table1[[#This Row],[Emissions (g CO2)]]/(Table1[[#This Row],[Generation (TWh)]]*10^9)</f>
        <v>400.54993999999994</v>
      </c>
    </row>
    <row r="564" spans="1:21" x14ac:dyDescent="0.35">
      <c r="A564" t="s">
        <v>141</v>
      </c>
      <c r="B564" t="s">
        <v>3239</v>
      </c>
      <c r="C564" t="str">
        <f>SUBSTITUTE(Table1[[#This Row],[Fuel]],", ",",")</f>
        <v>fossil gas: natural gas</v>
      </c>
      <c r="D564" t="s">
        <v>3239</v>
      </c>
      <c r="H564" t="s">
        <v>3438</v>
      </c>
      <c r="I564">
        <v>471</v>
      </c>
      <c r="J564" t="s">
        <v>3446</v>
      </c>
      <c r="K564">
        <v>2007</v>
      </c>
      <c r="L564" t="s">
        <v>29</v>
      </c>
      <c r="M564" t="s">
        <v>29</v>
      </c>
      <c r="N564">
        <v>26.21753</v>
      </c>
      <c r="O564">
        <v>50.659500000000001</v>
      </c>
      <c r="P564" t="s">
        <v>3464</v>
      </c>
      <c r="Q564" s="3">
        <f>Table1[[#This Row],[Capacity (MW)]]*0.395*8760*10^-6</f>
        <v>1.6297542</v>
      </c>
      <c r="R564" s="3" cm="1">
        <f t="array" ref="R564">AVERAGE(VLOOKUP(_xlfn.TEXTSPLIT(Table1[[#This Row],[Fuel (no space after comma)]], ","), FuelList_Final_EF!$A$2:$B$65, 2, FALSE))</f>
        <v>53.06</v>
      </c>
      <c r="S564" s="3">
        <f>Table1[[#This Row],[Generation (TWh)]]*10^9*VLOOKUP(Table1[[#This Row],[Turbine/Engine Technology]],Technology_HR!$A$2:$B$11,2,FALSE)*10^-6</f>
        <v>12303014.455799999</v>
      </c>
      <c r="T564" s="5">
        <f>Table1[[#This Row],[Fuel Consumption (mmBtu)]]*Table1[[#This Row],[Emission Factor (kg CO2/ mmBtu)]]*10^3</f>
        <v>652797947024.74792</v>
      </c>
      <c r="U564" s="3">
        <f>Table1[[#This Row],[Emissions (g CO2)]]/(Table1[[#This Row],[Generation (TWh)]]*10^9)</f>
        <v>400.54993999999994</v>
      </c>
    </row>
    <row r="565" spans="1:21" x14ac:dyDescent="0.35">
      <c r="A565" t="s">
        <v>142</v>
      </c>
      <c r="B565" t="s">
        <v>3239</v>
      </c>
      <c r="C565" t="str">
        <f>SUBSTITUTE(Table1[[#This Row],[Fuel]],", ",",")</f>
        <v>fossil gas: natural gas</v>
      </c>
      <c r="D565" t="s">
        <v>3239</v>
      </c>
      <c r="H565" t="s">
        <v>3438</v>
      </c>
      <c r="I565">
        <v>987</v>
      </c>
      <c r="J565" t="s">
        <v>3446</v>
      </c>
      <c r="K565">
        <v>2003</v>
      </c>
      <c r="L565" t="s">
        <v>29</v>
      </c>
      <c r="M565" t="s">
        <v>29</v>
      </c>
      <c r="N565">
        <v>26.222300000000001</v>
      </c>
      <c r="O565">
        <v>50.662100000000002</v>
      </c>
      <c r="P565" t="s">
        <v>3464</v>
      </c>
      <c r="Q565" s="3">
        <f>Table1[[#This Row],[Capacity (MW)]]*0.395*8760*10^-6</f>
        <v>3.4152174</v>
      </c>
      <c r="R565" s="3" cm="1">
        <f t="array" ref="R565">AVERAGE(VLOOKUP(_xlfn.TEXTSPLIT(Table1[[#This Row],[Fuel (no space after comma)]], ","), FuelList_Final_EF!$A$2:$B$65, 2, FALSE))</f>
        <v>53.06</v>
      </c>
      <c r="S565" s="3">
        <f>Table1[[#This Row],[Generation (TWh)]]*10^9*VLOOKUP(Table1[[#This Row],[Turbine/Engine Technology]],Technology_HR!$A$2:$B$11,2,FALSE)*10^-6</f>
        <v>25781476.152599998</v>
      </c>
      <c r="T565" s="5">
        <f>Table1[[#This Row],[Fuel Consumption (mmBtu)]]*Table1[[#This Row],[Emission Factor (kg CO2/ mmBtu)]]*10^3</f>
        <v>1367965124656.9561</v>
      </c>
      <c r="U565" s="3">
        <f>Table1[[#This Row],[Emissions (g CO2)]]/(Table1[[#This Row],[Generation (TWh)]]*10^9)</f>
        <v>400.54993999999999</v>
      </c>
    </row>
    <row r="566" spans="1:21" x14ac:dyDescent="0.35">
      <c r="A566" t="s">
        <v>143</v>
      </c>
      <c r="B566" t="s">
        <v>3239</v>
      </c>
      <c r="C566" t="str">
        <f>SUBSTITUTE(Table1[[#This Row],[Fuel]],", ",",")</f>
        <v>fossil gas: natural gas</v>
      </c>
      <c r="D566" t="s">
        <v>3239</v>
      </c>
      <c r="H566" t="s">
        <v>3438</v>
      </c>
      <c r="I566">
        <v>1800</v>
      </c>
      <c r="J566" t="s">
        <v>3447</v>
      </c>
      <c r="K566">
        <v>2027</v>
      </c>
      <c r="L566" t="s">
        <v>29</v>
      </c>
      <c r="M566" t="s">
        <v>29</v>
      </c>
      <c r="N566">
        <v>25.969277999999999</v>
      </c>
      <c r="O566">
        <v>50.608007000000001</v>
      </c>
      <c r="P566" t="s">
        <v>3464</v>
      </c>
      <c r="Q566" s="3">
        <f>Table1[[#This Row],[Capacity (MW)]]*0.395*8760*10^-6</f>
        <v>6.2283599999999995</v>
      </c>
      <c r="R566" s="3" cm="1">
        <f t="array" ref="R566">AVERAGE(VLOOKUP(_xlfn.TEXTSPLIT(Table1[[#This Row],[Fuel (no space after comma)]], ","), FuelList_Final_EF!$A$2:$B$65, 2, FALSE))</f>
        <v>53.06</v>
      </c>
      <c r="S566" s="3">
        <f>Table1[[#This Row],[Generation (TWh)]]*10^9*VLOOKUP(Table1[[#This Row],[Turbine/Engine Technology]],Technology_HR!$A$2:$B$11,2,FALSE)*10^-6</f>
        <v>47017889.639999993</v>
      </c>
      <c r="T566" s="5">
        <f>Table1[[#This Row],[Fuel Consumption (mmBtu)]]*Table1[[#This Row],[Emission Factor (kg CO2/ mmBtu)]]*10^3</f>
        <v>2494769224298.3999</v>
      </c>
      <c r="U566" s="3">
        <f>Table1[[#This Row],[Emissions (g CO2)]]/(Table1[[#This Row],[Generation (TWh)]]*10^9)</f>
        <v>400.54994000000005</v>
      </c>
    </row>
    <row r="567" spans="1:21" x14ac:dyDescent="0.35">
      <c r="A567" t="s">
        <v>144</v>
      </c>
      <c r="B567" t="s">
        <v>3239</v>
      </c>
      <c r="C567" t="str">
        <f>SUBSTITUTE(Table1[[#This Row],[Fuel]],", ",",")</f>
        <v>fossil gas: natural gas</v>
      </c>
      <c r="D567" t="s">
        <v>3239</v>
      </c>
      <c r="H567" t="s">
        <v>3438</v>
      </c>
      <c r="I567">
        <v>613</v>
      </c>
      <c r="J567" t="s">
        <v>3446</v>
      </c>
      <c r="K567">
        <v>2012</v>
      </c>
      <c r="L567" t="s">
        <v>29</v>
      </c>
      <c r="M567" t="s">
        <v>29</v>
      </c>
      <c r="N567">
        <v>25.969277999999999</v>
      </c>
      <c r="O567">
        <v>50.608007000000001</v>
      </c>
      <c r="P567" t="s">
        <v>3464</v>
      </c>
      <c r="Q567" s="3">
        <f>Table1[[#This Row],[Capacity (MW)]]*0.395*8760*10^-6</f>
        <v>2.1211025999999999</v>
      </c>
      <c r="R567" s="3" cm="1">
        <f t="array" ref="R567">AVERAGE(VLOOKUP(_xlfn.TEXTSPLIT(Table1[[#This Row],[Fuel (no space after comma)]], ","), FuelList_Final_EF!$A$2:$B$65, 2, FALSE))</f>
        <v>53.06</v>
      </c>
      <c r="S567" s="3">
        <f>Table1[[#This Row],[Generation (TWh)]]*10^9*VLOOKUP(Table1[[#This Row],[Turbine/Engine Technology]],Technology_HR!$A$2:$B$11,2,FALSE)*10^-6</f>
        <v>16012203.5274</v>
      </c>
      <c r="T567" s="5">
        <f>Table1[[#This Row],[Fuel Consumption (mmBtu)]]*Table1[[#This Row],[Emission Factor (kg CO2/ mmBtu)]]*10^3</f>
        <v>849607519163.84399</v>
      </c>
      <c r="U567" s="3">
        <f>Table1[[#This Row],[Emissions (g CO2)]]/(Table1[[#This Row],[Generation (TWh)]]*10^9)</f>
        <v>400.54993999999999</v>
      </c>
    </row>
    <row r="568" spans="1:21" x14ac:dyDescent="0.35">
      <c r="A568" t="s">
        <v>29</v>
      </c>
      <c r="B568" t="s">
        <v>3239</v>
      </c>
      <c r="C568" t="str">
        <f>SUBSTITUTE(Table1[[#This Row],[Fuel]],", ",",")</f>
        <v>fossil gas: natural gas</v>
      </c>
      <c r="D568" t="s">
        <v>3239</v>
      </c>
      <c r="H568" t="s">
        <v>3438</v>
      </c>
      <c r="I568">
        <v>613</v>
      </c>
      <c r="J568" t="s">
        <v>3446</v>
      </c>
      <c r="K568">
        <v>2012</v>
      </c>
      <c r="L568" t="s">
        <v>29</v>
      </c>
      <c r="M568" t="s">
        <v>29</v>
      </c>
      <c r="N568">
        <v>25.969277999999999</v>
      </c>
      <c r="O568">
        <v>50.608007000000001</v>
      </c>
      <c r="P568" t="s">
        <v>3464</v>
      </c>
      <c r="Q568" s="3">
        <f>Table1[[#This Row],[Capacity (MW)]]*0.395*8760*10^-6</f>
        <v>2.1211025999999999</v>
      </c>
      <c r="R568" s="3" cm="1">
        <f t="array" ref="R568">AVERAGE(VLOOKUP(_xlfn.TEXTSPLIT(Table1[[#This Row],[Fuel (no space after comma)]], ","), FuelList_Final_EF!$A$2:$B$65, 2, FALSE))</f>
        <v>53.06</v>
      </c>
      <c r="S568" s="3">
        <f>Table1[[#This Row],[Generation (TWh)]]*10^9*VLOOKUP(Table1[[#This Row],[Turbine/Engine Technology]],Technology_HR!$A$2:$B$11,2,FALSE)*10^-6</f>
        <v>16012203.5274</v>
      </c>
      <c r="T568" s="5">
        <f>Table1[[#This Row],[Fuel Consumption (mmBtu)]]*Table1[[#This Row],[Emission Factor (kg CO2/ mmBtu)]]*10^3</f>
        <v>849607519163.84399</v>
      </c>
      <c r="U568" s="3">
        <f>Table1[[#This Row],[Emissions (g CO2)]]/(Table1[[#This Row],[Generation (TWh)]]*10^9)</f>
        <v>400.54993999999999</v>
      </c>
    </row>
    <row r="569" spans="1:21" x14ac:dyDescent="0.35">
      <c r="A569" t="s">
        <v>145</v>
      </c>
      <c r="B569" t="s">
        <v>3239</v>
      </c>
      <c r="C569" t="str">
        <f>SUBSTITUTE(Table1[[#This Row],[Fuel]],", ",",")</f>
        <v>fossil gas: natural gas</v>
      </c>
      <c r="D569" t="s">
        <v>3239</v>
      </c>
      <c r="H569" t="s">
        <v>3438</v>
      </c>
      <c r="I569">
        <v>75</v>
      </c>
      <c r="J569" t="s">
        <v>3446</v>
      </c>
      <c r="K569">
        <v>2022</v>
      </c>
      <c r="L569" t="s">
        <v>29</v>
      </c>
      <c r="M569" t="s">
        <v>29</v>
      </c>
      <c r="N569">
        <v>25.969277999999999</v>
      </c>
      <c r="O569">
        <v>50.608007000000001</v>
      </c>
      <c r="P569" t="s">
        <v>3464</v>
      </c>
      <c r="Q569" s="3">
        <f>Table1[[#This Row],[Capacity (MW)]]*0.395*8760*10^-6</f>
        <v>0.259515</v>
      </c>
      <c r="R569" s="3" cm="1">
        <f t="array" ref="R569">AVERAGE(VLOOKUP(_xlfn.TEXTSPLIT(Table1[[#This Row],[Fuel (no space after comma)]], ","), FuelList_Final_EF!$A$2:$B$65, 2, FALSE))</f>
        <v>53.06</v>
      </c>
      <c r="S569" s="3">
        <f>Table1[[#This Row],[Generation (TWh)]]*10^9*VLOOKUP(Table1[[#This Row],[Turbine/Engine Technology]],Technology_HR!$A$2:$B$11,2,FALSE)*10^-6</f>
        <v>1959078.7349999999</v>
      </c>
      <c r="T569" s="5">
        <f>Table1[[#This Row],[Fuel Consumption (mmBtu)]]*Table1[[#This Row],[Emission Factor (kg CO2/ mmBtu)]]*10^3</f>
        <v>103948717679.09999</v>
      </c>
      <c r="U569" s="3">
        <f>Table1[[#This Row],[Emissions (g CO2)]]/(Table1[[#This Row],[Generation (TWh)]]*10^9)</f>
        <v>400.54993999999999</v>
      </c>
    </row>
    <row r="570" spans="1:21" x14ac:dyDescent="0.35">
      <c r="A570" t="s">
        <v>101</v>
      </c>
      <c r="B570" t="s">
        <v>3239</v>
      </c>
      <c r="C570" t="str">
        <f>SUBSTITUTE(Table1[[#This Row],[Fuel]],", ",",")</f>
        <v>fossil gas: natural gas</v>
      </c>
      <c r="D570" t="s">
        <v>3239</v>
      </c>
      <c r="H570" t="s">
        <v>3438</v>
      </c>
      <c r="I570">
        <v>225</v>
      </c>
      <c r="J570" t="s">
        <v>3446</v>
      </c>
      <c r="K570">
        <v>2022</v>
      </c>
      <c r="L570" t="s">
        <v>29</v>
      </c>
      <c r="M570" t="s">
        <v>29</v>
      </c>
      <c r="N570">
        <v>25.969277999999999</v>
      </c>
      <c r="O570">
        <v>50.608007000000001</v>
      </c>
      <c r="P570" t="s">
        <v>3464</v>
      </c>
      <c r="Q570" s="3">
        <f>Table1[[#This Row],[Capacity (MW)]]*0.395*8760*10^-6</f>
        <v>0.77854499999999993</v>
      </c>
      <c r="R570" s="3" cm="1">
        <f t="array" ref="R570">AVERAGE(VLOOKUP(_xlfn.TEXTSPLIT(Table1[[#This Row],[Fuel (no space after comma)]], ","), FuelList_Final_EF!$A$2:$B$65, 2, FALSE))</f>
        <v>53.06</v>
      </c>
      <c r="S570" s="3">
        <f>Table1[[#This Row],[Generation (TWh)]]*10^9*VLOOKUP(Table1[[#This Row],[Turbine/Engine Technology]],Technology_HR!$A$2:$B$11,2,FALSE)*10^-6</f>
        <v>5877236.2049999991</v>
      </c>
      <c r="T570" s="5">
        <f>Table1[[#This Row],[Fuel Consumption (mmBtu)]]*Table1[[#This Row],[Emission Factor (kg CO2/ mmBtu)]]*10^3</f>
        <v>311846153037.29999</v>
      </c>
      <c r="U570" s="3">
        <f>Table1[[#This Row],[Emissions (g CO2)]]/(Table1[[#This Row],[Generation (TWh)]]*10^9)</f>
        <v>400.54994000000005</v>
      </c>
    </row>
    <row r="571" spans="1:21" x14ac:dyDescent="0.35">
      <c r="A571" t="s">
        <v>146</v>
      </c>
      <c r="B571" t="s">
        <v>3239</v>
      </c>
      <c r="C571" t="str">
        <f>SUBSTITUTE(Table1[[#This Row],[Fuel]],", ",",")</f>
        <v>fossil gas: natural gas</v>
      </c>
      <c r="D571" t="s">
        <v>3239</v>
      </c>
      <c r="H571" t="s">
        <v>3438</v>
      </c>
      <c r="I571">
        <v>450</v>
      </c>
      <c r="J571" t="s">
        <v>3446</v>
      </c>
      <c r="K571">
        <v>2022</v>
      </c>
      <c r="L571" t="s">
        <v>29</v>
      </c>
      <c r="M571" t="s">
        <v>29</v>
      </c>
      <c r="N571">
        <v>25.969277999999999</v>
      </c>
      <c r="O571">
        <v>50.608007000000001</v>
      </c>
      <c r="P571" t="s">
        <v>3464</v>
      </c>
      <c r="Q571" s="3">
        <f>Table1[[#This Row],[Capacity (MW)]]*0.395*8760*10^-6</f>
        <v>1.5570899999999999</v>
      </c>
      <c r="R571" s="3" cm="1">
        <f t="array" ref="R571">AVERAGE(VLOOKUP(_xlfn.TEXTSPLIT(Table1[[#This Row],[Fuel (no space after comma)]], ","), FuelList_Final_EF!$A$2:$B$65, 2, FALSE))</f>
        <v>53.06</v>
      </c>
      <c r="S571" s="3">
        <f>Table1[[#This Row],[Generation (TWh)]]*10^9*VLOOKUP(Table1[[#This Row],[Turbine/Engine Technology]],Technology_HR!$A$2:$B$11,2,FALSE)*10^-6</f>
        <v>11754472.409999998</v>
      </c>
      <c r="T571" s="5">
        <f>Table1[[#This Row],[Fuel Consumption (mmBtu)]]*Table1[[#This Row],[Emission Factor (kg CO2/ mmBtu)]]*10^3</f>
        <v>623692306074.59998</v>
      </c>
      <c r="U571" s="3">
        <f>Table1[[#This Row],[Emissions (g CO2)]]/(Table1[[#This Row],[Generation (TWh)]]*10^9)</f>
        <v>400.54994000000005</v>
      </c>
    </row>
    <row r="572" spans="1:21" x14ac:dyDescent="0.35">
      <c r="A572" t="s">
        <v>145</v>
      </c>
      <c r="B572" t="s">
        <v>3239</v>
      </c>
      <c r="C572" t="str">
        <f>SUBSTITUTE(Table1[[#This Row],[Fuel]],", ",",")</f>
        <v>fossil gas: natural gas</v>
      </c>
      <c r="D572" t="s">
        <v>3239</v>
      </c>
      <c r="H572" t="s">
        <v>3438</v>
      </c>
      <c r="I572">
        <v>75</v>
      </c>
      <c r="J572" t="s">
        <v>3446</v>
      </c>
      <c r="K572">
        <v>2022</v>
      </c>
      <c r="L572" t="s">
        <v>29</v>
      </c>
      <c r="M572" t="s">
        <v>29</v>
      </c>
      <c r="N572">
        <v>25.969277999999999</v>
      </c>
      <c r="O572">
        <v>50.608007000000001</v>
      </c>
      <c r="P572" t="s">
        <v>3464</v>
      </c>
      <c r="Q572" s="3">
        <f>Table1[[#This Row],[Capacity (MW)]]*0.395*8760*10^-6</f>
        <v>0.259515</v>
      </c>
      <c r="R572" s="3" cm="1">
        <f t="array" ref="R572">AVERAGE(VLOOKUP(_xlfn.TEXTSPLIT(Table1[[#This Row],[Fuel (no space after comma)]], ","), FuelList_Final_EF!$A$2:$B$65, 2, FALSE))</f>
        <v>53.06</v>
      </c>
      <c r="S572" s="3">
        <f>Table1[[#This Row],[Generation (TWh)]]*10^9*VLOOKUP(Table1[[#This Row],[Turbine/Engine Technology]],Technology_HR!$A$2:$B$11,2,FALSE)*10^-6</f>
        <v>1959078.7349999999</v>
      </c>
      <c r="T572" s="5">
        <f>Table1[[#This Row],[Fuel Consumption (mmBtu)]]*Table1[[#This Row],[Emission Factor (kg CO2/ mmBtu)]]*10^3</f>
        <v>103948717679.09999</v>
      </c>
      <c r="U572" s="3">
        <f>Table1[[#This Row],[Emissions (g CO2)]]/(Table1[[#This Row],[Generation (TWh)]]*10^9)</f>
        <v>400.54993999999999</v>
      </c>
    </row>
    <row r="573" spans="1:21" x14ac:dyDescent="0.35">
      <c r="A573" t="s">
        <v>146</v>
      </c>
      <c r="B573" t="s">
        <v>3239</v>
      </c>
      <c r="C573" t="str">
        <f>SUBSTITUTE(Table1[[#This Row],[Fuel]],", ",",")</f>
        <v>fossil gas: natural gas</v>
      </c>
      <c r="D573" t="s">
        <v>3239</v>
      </c>
      <c r="H573" t="s">
        <v>3438</v>
      </c>
      <c r="I573">
        <v>450</v>
      </c>
      <c r="J573" t="s">
        <v>3446</v>
      </c>
      <c r="K573">
        <v>2022</v>
      </c>
      <c r="L573" t="s">
        <v>29</v>
      </c>
      <c r="M573" t="s">
        <v>29</v>
      </c>
      <c r="N573">
        <v>25.969277999999999</v>
      </c>
      <c r="O573">
        <v>50.608007000000001</v>
      </c>
      <c r="P573" t="s">
        <v>3464</v>
      </c>
      <c r="Q573" s="3">
        <f>Table1[[#This Row],[Capacity (MW)]]*0.395*8760*10^-6</f>
        <v>1.5570899999999999</v>
      </c>
      <c r="R573" s="3" cm="1">
        <f t="array" ref="R573">AVERAGE(VLOOKUP(_xlfn.TEXTSPLIT(Table1[[#This Row],[Fuel (no space after comma)]], ","), FuelList_Final_EF!$A$2:$B$65, 2, FALSE))</f>
        <v>53.06</v>
      </c>
      <c r="S573" s="3">
        <f>Table1[[#This Row],[Generation (TWh)]]*10^9*VLOOKUP(Table1[[#This Row],[Turbine/Engine Technology]],Technology_HR!$A$2:$B$11,2,FALSE)*10^-6</f>
        <v>11754472.409999998</v>
      </c>
      <c r="T573" s="5">
        <f>Table1[[#This Row],[Fuel Consumption (mmBtu)]]*Table1[[#This Row],[Emission Factor (kg CO2/ mmBtu)]]*10^3</f>
        <v>623692306074.59998</v>
      </c>
      <c r="U573" s="3">
        <f>Table1[[#This Row],[Emissions (g CO2)]]/(Table1[[#This Row],[Generation (TWh)]]*10^9)</f>
        <v>400.54994000000005</v>
      </c>
    </row>
    <row r="574" spans="1:21" x14ac:dyDescent="0.35">
      <c r="A574" t="s">
        <v>101</v>
      </c>
      <c r="B574" t="s">
        <v>3239</v>
      </c>
      <c r="C574" t="str">
        <f>SUBSTITUTE(Table1[[#This Row],[Fuel]],", ",",")</f>
        <v>fossil gas: natural gas</v>
      </c>
      <c r="D574" t="s">
        <v>3239</v>
      </c>
      <c r="H574" t="s">
        <v>3438</v>
      </c>
      <c r="I574">
        <v>225</v>
      </c>
      <c r="J574" t="s">
        <v>3446</v>
      </c>
      <c r="K574">
        <v>2022</v>
      </c>
      <c r="L574" t="s">
        <v>29</v>
      </c>
      <c r="M574" t="s">
        <v>29</v>
      </c>
      <c r="N574">
        <v>25.969277999999999</v>
      </c>
      <c r="O574">
        <v>50.608007000000001</v>
      </c>
      <c r="P574" t="s">
        <v>3464</v>
      </c>
      <c r="Q574" s="3">
        <f>Table1[[#This Row],[Capacity (MW)]]*0.395*8760*10^-6</f>
        <v>0.77854499999999993</v>
      </c>
      <c r="R574" s="3" cm="1">
        <f t="array" ref="R574">AVERAGE(VLOOKUP(_xlfn.TEXTSPLIT(Table1[[#This Row],[Fuel (no space after comma)]], ","), FuelList_Final_EF!$A$2:$B$65, 2, FALSE))</f>
        <v>53.06</v>
      </c>
      <c r="S574" s="3">
        <f>Table1[[#This Row],[Generation (TWh)]]*10^9*VLOOKUP(Table1[[#This Row],[Turbine/Engine Technology]],Technology_HR!$A$2:$B$11,2,FALSE)*10^-6</f>
        <v>5877236.2049999991</v>
      </c>
      <c r="T574" s="5">
        <f>Table1[[#This Row],[Fuel Consumption (mmBtu)]]*Table1[[#This Row],[Emission Factor (kg CO2/ mmBtu)]]*10^3</f>
        <v>311846153037.29999</v>
      </c>
      <c r="U574" s="3">
        <f>Table1[[#This Row],[Emissions (g CO2)]]/(Table1[[#This Row],[Generation (TWh)]]*10^9)</f>
        <v>400.54994000000005</v>
      </c>
    </row>
    <row r="575" spans="1:21" x14ac:dyDescent="0.35">
      <c r="A575" t="s">
        <v>147</v>
      </c>
      <c r="B575" t="s">
        <v>3239</v>
      </c>
      <c r="C575" t="str">
        <f>SUBSTITUTE(Table1[[#This Row],[Fuel]],", ",",")</f>
        <v>fossil gas: natural gas</v>
      </c>
      <c r="D575" t="s">
        <v>3239</v>
      </c>
      <c r="H575" t="s">
        <v>3438</v>
      </c>
      <c r="I575">
        <v>660</v>
      </c>
      <c r="J575" t="s">
        <v>3446</v>
      </c>
      <c r="K575">
        <v>2005</v>
      </c>
      <c r="L575" t="s">
        <v>29</v>
      </c>
      <c r="M575" t="s">
        <v>29</v>
      </c>
      <c r="N575">
        <v>26.092531999999999</v>
      </c>
      <c r="O575">
        <v>50.597067000000003</v>
      </c>
      <c r="P575" t="s">
        <v>3464</v>
      </c>
      <c r="Q575" s="3">
        <f>Table1[[#This Row],[Capacity (MW)]]*0.395*8760*10^-6</f>
        <v>2.2837320000000001</v>
      </c>
      <c r="R575" s="3" cm="1">
        <f t="array" ref="R575">AVERAGE(VLOOKUP(_xlfn.TEXTSPLIT(Table1[[#This Row],[Fuel (no space after comma)]], ","), FuelList_Final_EF!$A$2:$B$65, 2, FALSE))</f>
        <v>53.06</v>
      </c>
      <c r="S575" s="3">
        <f>Table1[[#This Row],[Generation (TWh)]]*10^9*VLOOKUP(Table1[[#This Row],[Turbine/Engine Technology]],Technology_HR!$A$2:$B$11,2,FALSE)*10^-6</f>
        <v>17239892.868000001</v>
      </c>
      <c r="T575" s="5">
        <f>Table1[[#This Row],[Fuel Consumption (mmBtu)]]*Table1[[#This Row],[Emission Factor (kg CO2/ mmBtu)]]*10^3</f>
        <v>914748715576.08008</v>
      </c>
      <c r="U575" s="3">
        <f>Table1[[#This Row],[Emissions (g CO2)]]/(Table1[[#This Row],[Generation (TWh)]]*10^9)</f>
        <v>400.54994000000005</v>
      </c>
    </row>
    <row r="576" spans="1:21" x14ac:dyDescent="0.35">
      <c r="A576" t="s">
        <v>147</v>
      </c>
      <c r="B576" t="s">
        <v>3239</v>
      </c>
      <c r="C576" t="str">
        <f>SUBSTITUTE(Table1[[#This Row],[Fuel]],", ",",")</f>
        <v>fossil gas: natural gas</v>
      </c>
      <c r="D576" t="s">
        <v>3239</v>
      </c>
      <c r="H576" t="s">
        <v>3438</v>
      </c>
      <c r="I576">
        <v>397</v>
      </c>
      <c r="J576" t="s">
        <v>3446</v>
      </c>
      <c r="K576">
        <v>1992</v>
      </c>
      <c r="L576" t="s">
        <v>29</v>
      </c>
      <c r="M576" t="s">
        <v>29</v>
      </c>
      <c r="N576">
        <v>26.092531999999999</v>
      </c>
      <c r="O576">
        <v>50.597067000000003</v>
      </c>
      <c r="P576" t="s">
        <v>3464</v>
      </c>
      <c r="Q576" s="3">
        <f>Table1[[#This Row],[Capacity (MW)]]*0.395*8760*10^-6</f>
        <v>1.3736993999999998</v>
      </c>
      <c r="R576" s="3" cm="1">
        <f t="array" ref="R576">AVERAGE(VLOOKUP(_xlfn.TEXTSPLIT(Table1[[#This Row],[Fuel (no space after comma)]], ","), FuelList_Final_EF!$A$2:$B$65, 2, FALSE))</f>
        <v>53.06</v>
      </c>
      <c r="S576" s="3">
        <f>Table1[[#This Row],[Generation (TWh)]]*10^9*VLOOKUP(Table1[[#This Row],[Turbine/Engine Technology]],Technology_HR!$A$2:$B$11,2,FALSE)*10^-6</f>
        <v>10370056.770599997</v>
      </c>
      <c r="T576" s="5">
        <f>Table1[[#This Row],[Fuel Consumption (mmBtu)]]*Table1[[#This Row],[Emission Factor (kg CO2/ mmBtu)]]*10^3</f>
        <v>550235212248.03577</v>
      </c>
      <c r="U576" s="3">
        <f>Table1[[#This Row],[Emissions (g CO2)]]/(Table1[[#This Row],[Generation (TWh)]]*10^9)</f>
        <v>400.54993999999988</v>
      </c>
    </row>
    <row r="577" spans="1:21" x14ac:dyDescent="0.35">
      <c r="A577" t="s">
        <v>147</v>
      </c>
      <c r="B577" t="s">
        <v>3239</v>
      </c>
      <c r="C577" t="str">
        <f>SUBSTITUTE(Table1[[#This Row],[Fuel]],", ",",")</f>
        <v>fossil gas: natural gas</v>
      </c>
      <c r="D577" t="s">
        <v>3239</v>
      </c>
      <c r="H577" t="s">
        <v>3438</v>
      </c>
      <c r="I577">
        <v>397</v>
      </c>
      <c r="J577" t="s">
        <v>3446</v>
      </c>
      <c r="K577">
        <v>1992</v>
      </c>
      <c r="L577" t="s">
        <v>29</v>
      </c>
      <c r="M577" t="s">
        <v>29</v>
      </c>
      <c r="N577">
        <v>26.092531999999999</v>
      </c>
      <c r="O577">
        <v>50.597067000000003</v>
      </c>
      <c r="P577" t="s">
        <v>3464</v>
      </c>
      <c r="Q577" s="3">
        <f>Table1[[#This Row],[Capacity (MW)]]*0.395*8760*10^-6</f>
        <v>1.3736993999999998</v>
      </c>
      <c r="R577" s="3" cm="1">
        <f t="array" ref="R577">AVERAGE(VLOOKUP(_xlfn.TEXTSPLIT(Table1[[#This Row],[Fuel (no space after comma)]], ","), FuelList_Final_EF!$A$2:$B$65, 2, FALSE))</f>
        <v>53.06</v>
      </c>
      <c r="S577" s="3">
        <f>Table1[[#This Row],[Generation (TWh)]]*10^9*VLOOKUP(Table1[[#This Row],[Turbine/Engine Technology]],Technology_HR!$A$2:$B$11,2,FALSE)*10^-6</f>
        <v>10370056.770599997</v>
      </c>
      <c r="T577" s="5">
        <f>Table1[[#This Row],[Fuel Consumption (mmBtu)]]*Table1[[#This Row],[Emission Factor (kg CO2/ mmBtu)]]*10^3</f>
        <v>550235212248.03577</v>
      </c>
      <c r="U577" s="3">
        <f>Table1[[#This Row],[Emissions (g CO2)]]/(Table1[[#This Row],[Generation (TWh)]]*10^9)</f>
        <v>400.54993999999988</v>
      </c>
    </row>
    <row r="578" spans="1:21" x14ac:dyDescent="0.35">
      <c r="A578" t="s">
        <v>147</v>
      </c>
      <c r="B578" t="s">
        <v>3239</v>
      </c>
      <c r="C578" t="str">
        <f>SUBSTITUTE(Table1[[#This Row],[Fuel]],", ",",")</f>
        <v>fossil gas: natural gas</v>
      </c>
      <c r="D578" t="s">
        <v>3239</v>
      </c>
      <c r="H578" t="s">
        <v>3438</v>
      </c>
      <c r="I578">
        <v>597.29999999999995</v>
      </c>
      <c r="J578" t="s">
        <v>3446</v>
      </c>
      <c r="K578">
        <v>2019</v>
      </c>
      <c r="L578" t="s">
        <v>29</v>
      </c>
      <c r="M578" t="s">
        <v>29</v>
      </c>
      <c r="N578">
        <v>26.092531999999999</v>
      </c>
      <c r="O578">
        <v>50.597067000000003</v>
      </c>
      <c r="P578" t="s">
        <v>3464</v>
      </c>
      <c r="Q578" s="3">
        <f>Table1[[#This Row],[Capacity (MW)]]*0.395*8760*10^-6</f>
        <v>2.0667774599999995</v>
      </c>
      <c r="R578" s="3" cm="1">
        <f t="array" ref="R578">AVERAGE(VLOOKUP(_xlfn.TEXTSPLIT(Table1[[#This Row],[Fuel (no space after comma)]], ","), FuelList_Final_EF!$A$2:$B$65, 2, FALSE))</f>
        <v>53.06</v>
      </c>
      <c r="S578" s="3">
        <f>Table1[[#This Row],[Generation (TWh)]]*10^9*VLOOKUP(Table1[[#This Row],[Turbine/Engine Technology]],Technology_HR!$A$2:$B$11,2,FALSE)*10^-6</f>
        <v>15602103.045539996</v>
      </c>
      <c r="T578" s="5">
        <f>Table1[[#This Row],[Fuel Consumption (mmBtu)]]*Table1[[#This Row],[Emission Factor (kg CO2/ mmBtu)]]*10^3</f>
        <v>827847587596.35217</v>
      </c>
      <c r="U578" s="3">
        <f>Table1[[#This Row],[Emissions (g CO2)]]/(Table1[[#This Row],[Generation (TWh)]]*10^9)</f>
        <v>400.54993999999999</v>
      </c>
    </row>
    <row r="579" spans="1:21" x14ac:dyDescent="0.35">
      <c r="A579" t="s">
        <v>147</v>
      </c>
      <c r="B579" t="s">
        <v>3239</v>
      </c>
      <c r="C579" t="str">
        <f>SUBSTITUTE(Table1[[#This Row],[Fuel]],", ",",")</f>
        <v>fossil gas: natural gas</v>
      </c>
      <c r="D579" t="s">
        <v>3239</v>
      </c>
      <c r="H579" t="s">
        <v>3438</v>
      </c>
      <c r="I579">
        <v>597.29999999999995</v>
      </c>
      <c r="J579" t="s">
        <v>3446</v>
      </c>
      <c r="K579">
        <v>2019</v>
      </c>
      <c r="L579" t="s">
        <v>29</v>
      </c>
      <c r="M579" t="s">
        <v>29</v>
      </c>
      <c r="N579">
        <v>26.092531999999999</v>
      </c>
      <c r="O579">
        <v>50.597067000000003</v>
      </c>
      <c r="P579" t="s">
        <v>3464</v>
      </c>
      <c r="Q579" s="3">
        <f>Table1[[#This Row],[Capacity (MW)]]*0.395*8760*10^-6</f>
        <v>2.0667774599999995</v>
      </c>
      <c r="R579" s="3" cm="1">
        <f t="array" ref="R579">AVERAGE(VLOOKUP(_xlfn.TEXTSPLIT(Table1[[#This Row],[Fuel (no space after comma)]], ","), FuelList_Final_EF!$A$2:$B$65, 2, FALSE))</f>
        <v>53.06</v>
      </c>
      <c r="S579" s="3">
        <f>Table1[[#This Row],[Generation (TWh)]]*10^9*VLOOKUP(Table1[[#This Row],[Turbine/Engine Technology]],Technology_HR!$A$2:$B$11,2,FALSE)*10^-6</f>
        <v>15602103.045539996</v>
      </c>
      <c r="T579" s="5">
        <f>Table1[[#This Row],[Fuel Consumption (mmBtu)]]*Table1[[#This Row],[Emission Factor (kg CO2/ mmBtu)]]*10^3</f>
        <v>827847587596.35217</v>
      </c>
      <c r="U579" s="3">
        <f>Table1[[#This Row],[Emissions (g CO2)]]/(Table1[[#This Row],[Generation (TWh)]]*10^9)</f>
        <v>400.54993999999999</v>
      </c>
    </row>
    <row r="580" spans="1:21" x14ac:dyDescent="0.35">
      <c r="A580" t="s">
        <v>147</v>
      </c>
      <c r="B580" t="s">
        <v>3239</v>
      </c>
      <c r="C580" t="str">
        <f>SUBSTITUTE(Table1[[#This Row],[Fuel]],", ",",")</f>
        <v>fossil gas: natural gas</v>
      </c>
      <c r="D580" t="s">
        <v>3239</v>
      </c>
      <c r="H580" t="s">
        <v>3438</v>
      </c>
      <c r="I580">
        <v>597.29999999999995</v>
      </c>
      <c r="J580" t="s">
        <v>3446</v>
      </c>
      <c r="K580">
        <v>2019</v>
      </c>
      <c r="L580" t="s">
        <v>29</v>
      </c>
      <c r="M580" t="s">
        <v>29</v>
      </c>
      <c r="N580">
        <v>26.092531999999999</v>
      </c>
      <c r="O580">
        <v>50.597067000000003</v>
      </c>
      <c r="P580" t="s">
        <v>3464</v>
      </c>
      <c r="Q580" s="3">
        <f>Table1[[#This Row],[Capacity (MW)]]*0.395*8760*10^-6</f>
        <v>2.0667774599999995</v>
      </c>
      <c r="R580" s="3" cm="1">
        <f t="array" ref="R580">AVERAGE(VLOOKUP(_xlfn.TEXTSPLIT(Table1[[#This Row],[Fuel (no space after comma)]], ","), FuelList_Final_EF!$A$2:$B$65, 2, FALSE))</f>
        <v>53.06</v>
      </c>
      <c r="S580" s="3">
        <f>Table1[[#This Row],[Generation (TWh)]]*10^9*VLOOKUP(Table1[[#This Row],[Turbine/Engine Technology]],Technology_HR!$A$2:$B$11,2,FALSE)*10^-6</f>
        <v>15602103.045539996</v>
      </c>
      <c r="T580" s="5">
        <f>Table1[[#This Row],[Fuel Consumption (mmBtu)]]*Table1[[#This Row],[Emission Factor (kg CO2/ mmBtu)]]*10^3</f>
        <v>827847587596.35217</v>
      </c>
      <c r="U580" s="3">
        <f>Table1[[#This Row],[Emissions (g CO2)]]/(Table1[[#This Row],[Generation (TWh)]]*10^9)</f>
        <v>400.54993999999999</v>
      </c>
    </row>
    <row r="581" spans="1:21" x14ac:dyDescent="0.35">
      <c r="A581" t="s">
        <v>147</v>
      </c>
      <c r="B581" t="s">
        <v>3239</v>
      </c>
      <c r="C581" t="str">
        <f>SUBSTITUTE(Table1[[#This Row],[Fuel]],", ",",")</f>
        <v>fossil gas: natural gas</v>
      </c>
      <c r="D581" t="s">
        <v>3239</v>
      </c>
      <c r="H581" t="s">
        <v>3438</v>
      </c>
      <c r="I581">
        <v>681</v>
      </c>
      <c r="J581" t="s">
        <v>3449</v>
      </c>
      <c r="K581" t="s">
        <v>29</v>
      </c>
      <c r="L581" t="s">
        <v>29</v>
      </c>
      <c r="M581" t="s">
        <v>29</v>
      </c>
      <c r="N581">
        <v>26.092531999999999</v>
      </c>
      <c r="O581">
        <v>50.597067000000003</v>
      </c>
      <c r="P581" t="s">
        <v>3464</v>
      </c>
      <c r="Q581" s="3">
        <f>Table1[[#This Row],[Capacity (MW)]]*0.395*8760*10^-6</f>
        <v>2.3563962000000003</v>
      </c>
      <c r="R581" s="3" cm="1">
        <f t="array" ref="R581">AVERAGE(VLOOKUP(_xlfn.TEXTSPLIT(Table1[[#This Row],[Fuel (no space after comma)]], ","), FuelList_Final_EF!$A$2:$B$65, 2, FALSE))</f>
        <v>53.06</v>
      </c>
      <c r="S581" s="3">
        <f>Table1[[#This Row],[Generation (TWh)]]*10^9*VLOOKUP(Table1[[#This Row],[Turbine/Engine Technology]],Technology_HR!$A$2:$B$11,2,FALSE)*10^-6</f>
        <v>17788434.913800005</v>
      </c>
      <c r="T581" s="5">
        <f>Table1[[#This Row],[Fuel Consumption (mmBtu)]]*Table1[[#This Row],[Emission Factor (kg CO2/ mmBtu)]]*10^3</f>
        <v>943854356526.22827</v>
      </c>
      <c r="U581" s="3">
        <f>Table1[[#This Row],[Emissions (g CO2)]]/(Table1[[#This Row],[Generation (TWh)]]*10^9)</f>
        <v>400.54994000000005</v>
      </c>
    </row>
    <row r="582" spans="1:21" x14ac:dyDescent="0.35">
      <c r="A582" t="s">
        <v>148</v>
      </c>
      <c r="B582" t="s">
        <v>3264</v>
      </c>
      <c r="C582" t="str">
        <f>SUBSTITUTE(Table1[[#This Row],[Fuel]],", ",",")</f>
        <v>fossil gas: natural gas,fossil liquids: fuel oil,fossil liquids: diesel</v>
      </c>
      <c r="D582" t="s">
        <v>3239</v>
      </c>
      <c r="E582" t="s">
        <v>3275</v>
      </c>
      <c r="F582" t="s">
        <v>3258</v>
      </c>
      <c r="H582" t="s">
        <v>3436</v>
      </c>
      <c r="I582">
        <v>50</v>
      </c>
      <c r="J582" t="s">
        <v>3446</v>
      </c>
      <c r="K582">
        <v>1978</v>
      </c>
      <c r="L582" t="s">
        <v>29</v>
      </c>
      <c r="M582" t="s">
        <v>29</v>
      </c>
      <c r="N582">
        <v>26.120267999999999</v>
      </c>
      <c r="O582">
        <v>50.589517999999998</v>
      </c>
      <c r="P582" t="s">
        <v>3464</v>
      </c>
      <c r="Q582" s="3">
        <f>Table1[[#This Row],[Capacity (MW)]]*0.395*8760*10^-6</f>
        <v>0.17301</v>
      </c>
      <c r="R582" s="3" cm="1">
        <f t="array" ref="R582">AVERAGE(VLOOKUP(_xlfn.TEXTSPLIT(Table1[[#This Row],[Fuel (no space after comma)]], ","), FuelList_Final_EF!$A$2:$B$65, 2, FALSE))</f>
        <v>69.757788198515058</v>
      </c>
      <c r="S582" s="3">
        <f>Table1[[#This Row],[Generation (TWh)]]*10^9*VLOOKUP(Table1[[#This Row],[Turbine/Engine Technology]],Technology_HR!$A$2:$B$11,2,FALSE)*10^-6</f>
        <v>1904840.0999999999</v>
      </c>
      <c r="T582" s="5">
        <f>Table1[[#This Row],[Fuel Consumption (mmBtu)]]*Table1[[#This Row],[Emission Factor (kg CO2/ mmBtu)]]*10^3</f>
        <v>132877432247.83823</v>
      </c>
      <c r="U582" s="3">
        <f>Table1[[#This Row],[Emissions (g CO2)]]/(Table1[[#This Row],[Generation (TWh)]]*10^9)</f>
        <v>768.0332480656507</v>
      </c>
    </row>
    <row r="583" spans="1:21" x14ac:dyDescent="0.35">
      <c r="A583" t="s">
        <v>148</v>
      </c>
      <c r="B583" t="s">
        <v>3264</v>
      </c>
      <c r="C583" t="str">
        <f>SUBSTITUTE(Table1[[#This Row],[Fuel]],", ",",")</f>
        <v>fossil gas: natural gas,fossil liquids: fuel oil,fossil liquids: diesel</v>
      </c>
      <c r="D583" t="s">
        <v>3239</v>
      </c>
      <c r="E583" t="s">
        <v>3275</v>
      </c>
      <c r="F583" t="s">
        <v>3258</v>
      </c>
      <c r="H583" t="s">
        <v>3436</v>
      </c>
      <c r="I583">
        <v>50</v>
      </c>
      <c r="J583" t="s">
        <v>3446</v>
      </c>
      <c r="K583">
        <v>1978</v>
      </c>
      <c r="L583" t="s">
        <v>29</v>
      </c>
      <c r="M583" t="s">
        <v>29</v>
      </c>
      <c r="N583">
        <v>26.120267999999999</v>
      </c>
      <c r="O583">
        <v>50.589517999999998</v>
      </c>
      <c r="P583" t="s">
        <v>3464</v>
      </c>
      <c r="Q583" s="3">
        <f>Table1[[#This Row],[Capacity (MW)]]*0.395*8760*10^-6</f>
        <v>0.17301</v>
      </c>
      <c r="R583" s="3" cm="1">
        <f t="array" ref="R583">AVERAGE(VLOOKUP(_xlfn.TEXTSPLIT(Table1[[#This Row],[Fuel (no space after comma)]], ","), FuelList_Final_EF!$A$2:$B$65, 2, FALSE))</f>
        <v>69.757788198515058</v>
      </c>
      <c r="S583" s="3">
        <f>Table1[[#This Row],[Generation (TWh)]]*10^9*VLOOKUP(Table1[[#This Row],[Turbine/Engine Technology]],Technology_HR!$A$2:$B$11,2,FALSE)*10^-6</f>
        <v>1904840.0999999999</v>
      </c>
      <c r="T583" s="5">
        <f>Table1[[#This Row],[Fuel Consumption (mmBtu)]]*Table1[[#This Row],[Emission Factor (kg CO2/ mmBtu)]]*10^3</f>
        <v>132877432247.83823</v>
      </c>
      <c r="U583" s="3">
        <f>Table1[[#This Row],[Emissions (g CO2)]]/(Table1[[#This Row],[Generation (TWh)]]*10^9)</f>
        <v>768.0332480656507</v>
      </c>
    </row>
    <row r="584" spans="1:21" x14ac:dyDescent="0.35">
      <c r="A584" t="s">
        <v>148</v>
      </c>
      <c r="B584" t="s">
        <v>3264</v>
      </c>
      <c r="C584" t="str">
        <f>SUBSTITUTE(Table1[[#This Row],[Fuel]],", ",",")</f>
        <v>fossil gas: natural gas,fossil liquids: fuel oil,fossil liquids: diesel</v>
      </c>
      <c r="D584" t="s">
        <v>3239</v>
      </c>
      <c r="E584" t="s">
        <v>3275</v>
      </c>
      <c r="F584" t="s">
        <v>3258</v>
      </c>
      <c r="H584" t="s">
        <v>3436</v>
      </c>
      <c r="I584">
        <v>50</v>
      </c>
      <c r="J584" t="s">
        <v>3446</v>
      </c>
      <c r="K584">
        <v>1978</v>
      </c>
      <c r="L584" t="s">
        <v>29</v>
      </c>
      <c r="M584" t="s">
        <v>29</v>
      </c>
      <c r="N584">
        <v>26.120267999999999</v>
      </c>
      <c r="O584">
        <v>50.589517999999998</v>
      </c>
      <c r="P584" t="s">
        <v>3464</v>
      </c>
      <c r="Q584" s="3">
        <f>Table1[[#This Row],[Capacity (MW)]]*0.395*8760*10^-6</f>
        <v>0.17301</v>
      </c>
      <c r="R584" s="3" cm="1">
        <f t="array" ref="R584">AVERAGE(VLOOKUP(_xlfn.TEXTSPLIT(Table1[[#This Row],[Fuel (no space after comma)]], ","), FuelList_Final_EF!$A$2:$B$65, 2, FALSE))</f>
        <v>69.757788198515058</v>
      </c>
      <c r="S584" s="3">
        <f>Table1[[#This Row],[Generation (TWh)]]*10^9*VLOOKUP(Table1[[#This Row],[Turbine/Engine Technology]],Technology_HR!$A$2:$B$11,2,FALSE)*10^-6</f>
        <v>1904840.0999999999</v>
      </c>
      <c r="T584" s="5">
        <f>Table1[[#This Row],[Fuel Consumption (mmBtu)]]*Table1[[#This Row],[Emission Factor (kg CO2/ mmBtu)]]*10^3</f>
        <v>132877432247.83823</v>
      </c>
      <c r="U584" s="3">
        <f>Table1[[#This Row],[Emissions (g CO2)]]/(Table1[[#This Row],[Generation (TWh)]]*10^9)</f>
        <v>768.0332480656507</v>
      </c>
    </row>
    <row r="585" spans="1:21" x14ac:dyDescent="0.35">
      <c r="A585" t="s">
        <v>148</v>
      </c>
      <c r="B585" t="s">
        <v>3264</v>
      </c>
      <c r="C585" t="str">
        <f>SUBSTITUTE(Table1[[#This Row],[Fuel]],", ",",")</f>
        <v>fossil gas: natural gas,fossil liquids: fuel oil,fossil liquids: diesel</v>
      </c>
      <c r="D585" t="s">
        <v>3239</v>
      </c>
      <c r="E585" t="s">
        <v>3275</v>
      </c>
      <c r="F585" t="s">
        <v>3258</v>
      </c>
      <c r="H585" t="s">
        <v>3436</v>
      </c>
      <c r="I585">
        <v>50</v>
      </c>
      <c r="J585" t="s">
        <v>3446</v>
      </c>
      <c r="K585">
        <v>1978</v>
      </c>
      <c r="L585" t="s">
        <v>29</v>
      </c>
      <c r="M585" t="s">
        <v>29</v>
      </c>
      <c r="N585">
        <v>26.120267999999999</v>
      </c>
      <c r="O585">
        <v>50.589517999999998</v>
      </c>
      <c r="P585" t="s">
        <v>3464</v>
      </c>
      <c r="Q585" s="3">
        <f>Table1[[#This Row],[Capacity (MW)]]*0.395*8760*10^-6</f>
        <v>0.17301</v>
      </c>
      <c r="R585" s="3" cm="1">
        <f t="array" ref="R585">AVERAGE(VLOOKUP(_xlfn.TEXTSPLIT(Table1[[#This Row],[Fuel (no space after comma)]], ","), FuelList_Final_EF!$A$2:$B$65, 2, FALSE))</f>
        <v>69.757788198515058</v>
      </c>
      <c r="S585" s="3">
        <f>Table1[[#This Row],[Generation (TWh)]]*10^9*VLOOKUP(Table1[[#This Row],[Turbine/Engine Technology]],Technology_HR!$A$2:$B$11,2,FALSE)*10^-6</f>
        <v>1904840.0999999999</v>
      </c>
      <c r="T585" s="5">
        <f>Table1[[#This Row],[Fuel Consumption (mmBtu)]]*Table1[[#This Row],[Emission Factor (kg CO2/ mmBtu)]]*10^3</f>
        <v>132877432247.83823</v>
      </c>
      <c r="U585" s="3">
        <f>Table1[[#This Row],[Emissions (g CO2)]]/(Table1[[#This Row],[Generation (TWh)]]*10^9)</f>
        <v>768.0332480656507</v>
      </c>
    </row>
    <row r="586" spans="1:21" x14ac:dyDescent="0.35">
      <c r="A586" t="s">
        <v>148</v>
      </c>
      <c r="B586" t="s">
        <v>3264</v>
      </c>
      <c r="C586" t="str">
        <f>SUBSTITUTE(Table1[[#This Row],[Fuel]],", ",",")</f>
        <v>fossil gas: natural gas,fossil liquids: fuel oil,fossil liquids: diesel</v>
      </c>
      <c r="D586" t="s">
        <v>3239</v>
      </c>
      <c r="E586" t="s">
        <v>3275</v>
      </c>
      <c r="F586" t="s">
        <v>3258</v>
      </c>
      <c r="H586" t="s">
        <v>3436</v>
      </c>
      <c r="I586">
        <v>50</v>
      </c>
      <c r="J586" t="s">
        <v>3446</v>
      </c>
      <c r="K586">
        <v>1978</v>
      </c>
      <c r="L586" t="s">
        <v>29</v>
      </c>
      <c r="M586" t="s">
        <v>29</v>
      </c>
      <c r="N586">
        <v>26.120267999999999</v>
      </c>
      <c r="O586">
        <v>50.589517999999998</v>
      </c>
      <c r="P586" t="s">
        <v>3464</v>
      </c>
      <c r="Q586" s="3">
        <f>Table1[[#This Row],[Capacity (MW)]]*0.395*8760*10^-6</f>
        <v>0.17301</v>
      </c>
      <c r="R586" s="3" cm="1">
        <f t="array" ref="R586">AVERAGE(VLOOKUP(_xlfn.TEXTSPLIT(Table1[[#This Row],[Fuel (no space after comma)]], ","), FuelList_Final_EF!$A$2:$B$65, 2, FALSE))</f>
        <v>69.757788198515058</v>
      </c>
      <c r="S586" s="3">
        <f>Table1[[#This Row],[Generation (TWh)]]*10^9*VLOOKUP(Table1[[#This Row],[Turbine/Engine Technology]],Technology_HR!$A$2:$B$11,2,FALSE)*10^-6</f>
        <v>1904840.0999999999</v>
      </c>
      <c r="T586" s="5">
        <f>Table1[[#This Row],[Fuel Consumption (mmBtu)]]*Table1[[#This Row],[Emission Factor (kg CO2/ mmBtu)]]*10^3</f>
        <v>132877432247.83823</v>
      </c>
      <c r="U586" s="3">
        <f>Table1[[#This Row],[Emissions (g CO2)]]/(Table1[[#This Row],[Generation (TWh)]]*10^9)</f>
        <v>768.0332480656507</v>
      </c>
    </row>
    <row r="587" spans="1:21" x14ac:dyDescent="0.35">
      <c r="A587" t="s">
        <v>148</v>
      </c>
      <c r="B587" t="s">
        <v>3240</v>
      </c>
      <c r="C587" t="str">
        <f>SUBSTITUTE(Table1[[#This Row],[Fuel]],", ",",")</f>
        <v>fossil gas: natural gas,fossil liquids: diesel</v>
      </c>
      <c r="D587" t="s">
        <v>3239</v>
      </c>
      <c r="E587" t="s">
        <v>3258</v>
      </c>
      <c r="H587" t="s">
        <v>3436</v>
      </c>
      <c r="I587">
        <v>75</v>
      </c>
      <c r="J587" t="s">
        <v>3446</v>
      </c>
      <c r="K587">
        <v>1983</v>
      </c>
      <c r="L587" t="s">
        <v>29</v>
      </c>
      <c r="M587" t="s">
        <v>29</v>
      </c>
      <c r="N587">
        <v>26.120267999999999</v>
      </c>
      <c r="O587">
        <v>50.589517999999998</v>
      </c>
      <c r="P587" t="s">
        <v>3464</v>
      </c>
      <c r="Q587" s="3">
        <f>Table1[[#This Row],[Capacity (MW)]]*0.395*8760*10^-6</f>
        <v>0.259515</v>
      </c>
      <c r="R587" s="3" cm="1">
        <f t="array" ref="R587">AVERAGE(VLOOKUP(_xlfn.TEXTSPLIT(Table1[[#This Row],[Fuel (no space after comma)]], ","), FuelList_Final_EF!$A$2:$B$65, 2, FALSE))</f>
        <v>65.583341148886291</v>
      </c>
      <c r="S587" s="3">
        <f>Table1[[#This Row],[Generation (TWh)]]*10^9*VLOOKUP(Table1[[#This Row],[Turbine/Engine Technology]],Technology_HR!$A$2:$B$11,2,FALSE)*10^-6</f>
        <v>2857260.15</v>
      </c>
      <c r="T587" s="5">
        <f>Table1[[#This Row],[Fuel Consumption (mmBtu)]]*Table1[[#This Row],[Emission Factor (kg CO2/ mmBtu)]]*10^3</f>
        <v>187388667168.56802</v>
      </c>
      <c r="U587" s="3">
        <f>Table1[[#This Row],[Emissions (g CO2)]]/(Table1[[#This Row],[Generation (TWh)]]*10^9)</f>
        <v>722.07258604923811</v>
      </c>
    </row>
    <row r="588" spans="1:21" x14ac:dyDescent="0.35">
      <c r="A588" t="s">
        <v>148</v>
      </c>
      <c r="B588" t="s">
        <v>3239</v>
      </c>
      <c r="C588" t="str">
        <f>SUBSTITUTE(Table1[[#This Row],[Fuel]],", ",",")</f>
        <v>fossil gas: natural gas</v>
      </c>
      <c r="D588" t="s">
        <v>3239</v>
      </c>
      <c r="H588" t="s">
        <v>3436</v>
      </c>
      <c r="I588">
        <v>75</v>
      </c>
      <c r="J588" t="s">
        <v>3446</v>
      </c>
      <c r="K588">
        <v>1983</v>
      </c>
      <c r="L588" t="s">
        <v>29</v>
      </c>
      <c r="M588" t="s">
        <v>29</v>
      </c>
      <c r="N588">
        <v>26.120267999999999</v>
      </c>
      <c r="O588">
        <v>50.589517999999998</v>
      </c>
      <c r="P588" t="s">
        <v>3464</v>
      </c>
      <c r="Q588" s="3">
        <f>Table1[[#This Row],[Capacity (MW)]]*0.395*8760*10^-6</f>
        <v>0.259515</v>
      </c>
      <c r="R588" s="3" cm="1">
        <f t="array" ref="R588">AVERAGE(VLOOKUP(_xlfn.TEXTSPLIT(Table1[[#This Row],[Fuel (no space after comma)]], ","), FuelList_Final_EF!$A$2:$B$65, 2, FALSE))</f>
        <v>53.06</v>
      </c>
      <c r="S588" s="3">
        <f>Table1[[#This Row],[Generation (TWh)]]*10^9*VLOOKUP(Table1[[#This Row],[Turbine/Engine Technology]],Technology_HR!$A$2:$B$11,2,FALSE)*10^-6</f>
        <v>2857260.15</v>
      </c>
      <c r="T588" s="5">
        <f>Table1[[#This Row],[Fuel Consumption (mmBtu)]]*Table1[[#This Row],[Emission Factor (kg CO2/ mmBtu)]]*10^3</f>
        <v>151606223559</v>
      </c>
      <c r="U588" s="3">
        <f>Table1[[#This Row],[Emissions (g CO2)]]/(Table1[[#This Row],[Generation (TWh)]]*10^9)</f>
        <v>584.19060000000002</v>
      </c>
    </row>
    <row r="589" spans="1:21" x14ac:dyDescent="0.35">
      <c r="A589" t="s">
        <v>148</v>
      </c>
      <c r="B589" t="s">
        <v>3239</v>
      </c>
      <c r="C589" t="str">
        <f>SUBSTITUTE(Table1[[#This Row],[Fuel]],", ",",")</f>
        <v>fossil gas: natural gas</v>
      </c>
      <c r="D589" t="s">
        <v>3239</v>
      </c>
      <c r="H589" t="s">
        <v>3436</v>
      </c>
      <c r="I589">
        <v>75</v>
      </c>
      <c r="J589" t="s">
        <v>3446</v>
      </c>
      <c r="K589">
        <v>1983</v>
      </c>
      <c r="L589" t="s">
        <v>29</v>
      </c>
      <c r="M589" t="s">
        <v>29</v>
      </c>
      <c r="N589">
        <v>26.120267999999999</v>
      </c>
      <c r="O589">
        <v>50.589517999999998</v>
      </c>
      <c r="P589" t="s">
        <v>3464</v>
      </c>
      <c r="Q589" s="3">
        <f>Table1[[#This Row],[Capacity (MW)]]*0.395*8760*10^-6</f>
        <v>0.259515</v>
      </c>
      <c r="R589" s="3" cm="1">
        <f t="array" ref="R589">AVERAGE(VLOOKUP(_xlfn.TEXTSPLIT(Table1[[#This Row],[Fuel (no space after comma)]], ","), FuelList_Final_EF!$A$2:$B$65, 2, FALSE))</f>
        <v>53.06</v>
      </c>
      <c r="S589" s="3">
        <f>Table1[[#This Row],[Generation (TWh)]]*10^9*VLOOKUP(Table1[[#This Row],[Turbine/Engine Technology]],Technology_HR!$A$2:$B$11,2,FALSE)*10^-6</f>
        <v>2857260.15</v>
      </c>
      <c r="T589" s="5">
        <f>Table1[[#This Row],[Fuel Consumption (mmBtu)]]*Table1[[#This Row],[Emission Factor (kg CO2/ mmBtu)]]*10^3</f>
        <v>151606223559</v>
      </c>
      <c r="U589" s="3">
        <f>Table1[[#This Row],[Emissions (g CO2)]]/(Table1[[#This Row],[Generation (TWh)]]*10^9)</f>
        <v>584.19060000000002</v>
      </c>
    </row>
    <row r="590" spans="1:21" x14ac:dyDescent="0.35">
      <c r="A590" t="s">
        <v>148</v>
      </c>
      <c r="B590" t="s">
        <v>3239</v>
      </c>
      <c r="C590" t="str">
        <f>SUBSTITUTE(Table1[[#This Row],[Fuel]],", ",",")</f>
        <v>fossil gas: natural gas</v>
      </c>
      <c r="D590" t="s">
        <v>3239</v>
      </c>
      <c r="H590" t="s">
        <v>3436</v>
      </c>
      <c r="I590">
        <v>75</v>
      </c>
      <c r="J590" t="s">
        <v>3446</v>
      </c>
      <c r="K590">
        <v>1983</v>
      </c>
      <c r="L590" t="s">
        <v>29</v>
      </c>
      <c r="M590" t="s">
        <v>29</v>
      </c>
      <c r="N590">
        <v>26.120267999999999</v>
      </c>
      <c r="O590">
        <v>50.589517999999998</v>
      </c>
      <c r="P590" t="s">
        <v>3464</v>
      </c>
      <c r="Q590" s="3">
        <f>Table1[[#This Row],[Capacity (MW)]]*0.395*8760*10^-6</f>
        <v>0.259515</v>
      </c>
      <c r="R590" s="3" cm="1">
        <f t="array" ref="R590">AVERAGE(VLOOKUP(_xlfn.TEXTSPLIT(Table1[[#This Row],[Fuel (no space after comma)]], ","), FuelList_Final_EF!$A$2:$B$65, 2, FALSE))</f>
        <v>53.06</v>
      </c>
      <c r="S590" s="3">
        <f>Table1[[#This Row],[Generation (TWh)]]*10^9*VLOOKUP(Table1[[#This Row],[Turbine/Engine Technology]],Technology_HR!$A$2:$B$11,2,FALSE)*10^-6</f>
        <v>2857260.15</v>
      </c>
      <c r="T590" s="5">
        <f>Table1[[#This Row],[Fuel Consumption (mmBtu)]]*Table1[[#This Row],[Emission Factor (kg CO2/ mmBtu)]]*10^3</f>
        <v>151606223559</v>
      </c>
      <c r="U590" s="3">
        <f>Table1[[#This Row],[Emissions (g CO2)]]/(Table1[[#This Row],[Generation (TWh)]]*10^9)</f>
        <v>584.19060000000002</v>
      </c>
    </row>
    <row r="591" spans="1:21" x14ac:dyDescent="0.35">
      <c r="A591" t="s">
        <v>148</v>
      </c>
      <c r="B591" t="s">
        <v>3239</v>
      </c>
      <c r="C591" t="str">
        <f>SUBSTITUTE(Table1[[#This Row],[Fuel]],", ",",")</f>
        <v>fossil gas: natural gas</v>
      </c>
      <c r="D591" t="s">
        <v>3239</v>
      </c>
      <c r="H591" t="s">
        <v>3436</v>
      </c>
      <c r="I591">
        <v>75</v>
      </c>
      <c r="J591" t="s">
        <v>3446</v>
      </c>
      <c r="K591">
        <v>1983</v>
      </c>
      <c r="L591" t="s">
        <v>29</v>
      </c>
      <c r="M591" t="s">
        <v>29</v>
      </c>
      <c r="N591">
        <v>26.120267999999999</v>
      </c>
      <c r="O591">
        <v>50.589517999999998</v>
      </c>
      <c r="P591" t="s">
        <v>3464</v>
      </c>
      <c r="Q591" s="3">
        <f>Table1[[#This Row],[Capacity (MW)]]*0.395*8760*10^-6</f>
        <v>0.259515</v>
      </c>
      <c r="R591" s="3" cm="1">
        <f t="array" ref="R591">AVERAGE(VLOOKUP(_xlfn.TEXTSPLIT(Table1[[#This Row],[Fuel (no space after comma)]], ","), FuelList_Final_EF!$A$2:$B$65, 2, FALSE))</f>
        <v>53.06</v>
      </c>
      <c r="S591" s="3">
        <f>Table1[[#This Row],[Generation (TWh)]]*10^9*VLOOKUP(Table1[[#This Row],[Turbine/Engine Technology]],Technology_HR!$A$2:$B$11,2,FALSE)*10^-6</f>
        <v>2857260.15</v>
      </c>
      <c r="T591" s="5">
        <f>Table1[[#This Row],[Fuel Consumption (mmBtu)]]*Table1[[#This Row],[Emission Factor (kg CO2/ mmBtu)]]*10^3</f>
        <v>151606223559</v>
      </c>
      <c r="U591" s="3">
        <f>Table1[[#This Row],[Emissions (g CO2)]]/(Table1[[#This Row],[Generation (TWh)]]*10^9)</f>
        <v>584.19060000000002</v>
      </c>
    </row>
    <row r="592" spans="1:21" x14ac:dyDescent="0.35">
      <c r="A592" t="s">
        <v>148</v>
      </c>
      <c r="B592" t="s">
        <v>3239</v>
      </c>
      <c r="C592" t="str">
        <f>SUBSTITUTE(Table1[[#This Row],[Fuel]],", ",",")</f>
        <v>fossil gas: natural gas</v>
      </c>
      <c r="D592" t="s">
        <v>3239</v>
      </c>
      <c r="H592" t="s">
        <v>3436</v>
      </c>
      <c r="I592">
        <v>75</v>
      </c>
      <c r="J592" t="s">
        <v>3446</v>
      </c>
      <c r="K592">
        <v>1983</v>
      </c>
      <c r="L592" t="s">
        <v>29</v>
      </c>
      <c r="M592" t="s">
        <v>29</v>
      </c>
      <c r="N592">
        <v>26.120267999999999</v>
      </c>
      <c r="O592">
        <v>50.589517999999998</v>
      </c>
      <c r="P592" t="s">
        <v>3464</v>
      </c>
      <c r="Q592" s="3">
        <f>Table1[[#This Row],[Capacity (MW)]]*0.395*8760*10^-6</f>
        <v>0.259515</v>
      </c>
      <c r="R592" s="3" cm="1">
        <f t="array" ref="R592">AVERAGE(VLOOKUP(_xlfn.TEXTSPLIT(Table1[[#This Row],[Fuel (no space after comma)]], ","), FuelList_Final_EF!$A$2:$B$65, 2, FALSE))</f>
        <v>53.06</v>
      </c>
      <c r="S592" s="3">
        <f>Table1[[#This Row],[Generation (TWh)]]*10^9*VLOOKUP(Table1[[#This Row],[Turbine/Engine Technology]],Technology_HR!$A$2:$B$11,2,FALSE)*10^-6</f>
        <v>2857260.15</v>
      </c>
      <c r="T592" s="5">
        <f>Table1[[#This Row],[Fuel Consumption (mmBtu)]]*Table1[[#This Row],[Emission Factor (kg CO2/ mmBtu)]]*10^3</f>
        <v>151606223559</v>
      </c>
      <c r="U592" s="3">
        <f>Table1[[#This Row],[Emissions (g CO2)]]/(Table1[[#This Row],[Generation (TWh)]]*10^9)</f>
        <v>584.19060000000002</v>
      </c>
    </row>
    <row r="593" spans="1:21" x14ac:dyDescent="0.35">
      <c r="A593" t="s">
        <v>146</v>
      </c>
      <c r="B593" t="s">
        <v>3242</v>
      </c>
      <c r="C593" t="str">
        <f>SUBSTITUTE(Table1[[#This Row],[Fuel]],", ",",")</f>
        <v>fossil gas: lng</v>
      </c>
      <c r="D593" t="s">
        <v>3242</v>
      </c>
      <c r="H593" t="s">
        <v>3438</v>
      </c>
      <c r="I593">
        <v>3600</v>
      </c>
      <c r="J593" t="s">
        <v>3451</v>
      </c>
      <c r="K593" t="s">
        <v>29</v>
      </c>
      <c r="L593" t="s">
        <v>29</v>
      </c>
      <c r="M593" t="s">
        <v>29</v>
      </c>
      <c r="N593">
        <v>21.612535999999999</v>
      </c>
      <c r="O593">
        <v>91.949028999999996</v>
      </c>
      <c r="P593" t="s">
        <v>3465</v>
      </c>
      <c r="Q593" s="3">
        <f>Table1[[#This Row],[Capacity (MW)]]*0.395*8760*10^-6</f>
        <v>12.456719999999999</v>
      </c>
      <c r="R593" s="3" cm="1">
        <f t="array" ref="R593">AVERAGE(VLOOKUP(_xlfn.TEXTSPLIT(Table1[[#This Row],[Fuel (no space after comma)]], ","), FuelList_Final_EF!$A$2:$B$65, 2, FALSE))</f>
        <v>67.685819715340017</v>
      </c>
      <c r="S593" s="3">
        <f>Table1[[#This Row],[Generation (TWh)]]*10^9*VLOOKUP(Table1[[#This Row],[Turbine/Engine Technology]],Technology_HR!$A$2:$B$11,2,FALSE)*10^-6</f>
        <v>94035779.279999986</v>
      </c>
      <c r="T593" s="5">
        <f>Table1[[#This Row],[Fuel Consumption (mmBtu)]]*Table1[[#This Row],[Emission Factor (kg CO2/ mmBtu)]]*10^3</f>
        <v>6364888803137.5859</v>
      </c>
      <c r="U593" s="3">
        <f>Table1[[#This Row],[Emissions (g CO2)]]/(Table1[[#This Row],[Generation (TWh)]]*10^9)</f>
        <v>510.96025303110184</v>
      </c>
    </row>
    <row r="594" spans="1:21" x14ac:dyDescent="0.35">
      <c r="A594" t="s">
        <v>149</v>
      </c>
      <c r="B594" t="s">
        <v>3258</v>
      </c>
      <c r="C594" t="str">
        <f>SUBSTITUTE(Table1[[#This Row],[Fuel]],", ",",")</f>
        <v>fossil liquids: diesel</v>
      </c>
      <c r="D594" t="s">
        <v>3258</v>
      </c>
      <c r="H594" t="s">
        <v>3437</v>
      </c>
      <c r="I594">
        <v>87.3</v>
      </c>
      <c r="J594" t="s">
        <v>3446</v>
      </c>
      <c r="K594">
        <v>2018</v>
      </c>
      <c r="L594" t="s">
        <v>29</v>
      </c>
      <c r="M594" t="s">
        <v>29</v>
      </c>
      <c r="N594">
        <v>23.652200000000001</v>
      </c>
      <c r="O594">
        <v>90.341506999999993</v>
      </c>
      <c r="P594" t="s">
        <v>3465</v>
      </c>
      <c r="Q594" s="3">
        <f>Table1[[#This Row],[Capacity (MW)]]*0.395*8760*10^-6</f>
        <v>0.30207546000000002</v>
      </c>
      <c r="R594" s="3" cm="1">
        <f t="array" ref="R594">AVERAGE(VLOOKUP(_xlfn.TEXTSPLIT(Table1[[#This Row],[Fuel (no space after comma)]], ","), FuelList_Final_EF!$A$2:$B$65, 2, FALSE))</f>
        <v>78.106682297772565</v>
      </c>
      <c r="S594" s="3">
        <f>Table1[[#This Row],[Generation (TWh)]]*10^9*VLOOKUP(Table1[[#This Row],[Turbine/Engine Technology]],Technology_HR!$A$2:$B$11,2,FALSE)*10^-6</f>
        <v>2688471.594</v>
      </c>
      <c r="T594" s="5">
        <f>Table1[[#This Row],[Fuel Consumption (mmBtu)]]*Table1[[#This Row],[Emission Factor (kg CO2/ mmBtu)]]*10^3</f>
        <v>209987596659.1442</v>
      </c>
      <c r="U594" s="3">
        <f>Table1[[#This Row],[Emissions (g CO2)]]/(Table1[[#This Row],[Generation (TWh)]]*10^9)</f>
        <v>695.14947245017584</v>
      </c>
    </row>
    <row r="595" spans="1:21" x14ac:dyDescent="0.35">
      <c r="A595" t="s">
        <v>149</v>
      </c>
      <c r="B595" t="s">
        <v>3258</v>
      </c>
      <c r="C595" t="str">
        <f>SUBSTITUTE(Table1[[#This Row],[Fuel]],", ",",")</f>
        <v>fossil liquids: diesel</v>
      </c>
      <c r="D595" t="s">
        <v>3258</v>
      </c>
      <c r="H595" t="s">
        <v>3437</v>
      </c>
      <c r="I595">
        <v>87.3</v>
      </c>
      <c r="J595" t="s">
        <v>3446</v>
      </c>
      <c r="K595">
        <v>2018</v>
      </c>
      <c r="L595" t="s">
        <v>29</v>
      </c>
      <c r="M595" t="s">
        <v>29</v>
      </c>
      <c r="N595">
        <v>23.640384000000001</v>
      </c>
      <c r="O595">
        <v>90.458055000000002</v>
      </c>
      <c r="P595" t="s">
        <v>3465</v>
      </c>
      <c r="Q595" s="3">
        <f>Table1[[#This Row],[Capacity (MW)]]*0.395*8760*10^-6</f>
        <v>0.30207546000000002</v>
      </c>
      <c r="R595" s="3" cm="1">
        <f t="array" ref="R595">AVERAGE(VLOOKUP(_xlfn.TEXTSPLIT(Table1[[#This Row],[Fuel (no space after comma)]], ","), FuelList_Final_EF!$A$2:$B$65, 2, FALSE))</f>
        <v>78.106682297772565</v>
      </c>
      <c r="S595" s="3">
        <f>Table1[[#This Row],[Generation (TWh)]]*10^9*VLOOKUP(Table1[[#This Row],[Turbine/Engine Technology]],Technology_HR!$A$2:$B$11,2,FALSE)*10^-6</f>
        <v>2688471.594</v>
      </c>
      <c r="T595" s="5">
        <f>Table1[[#This Row],[Fuel Consumption (mmBtu)]]*Table1[[#This Row],[Emission Factor (kg CO2/ mmBtu)]]*10^3</f>
        <v>209987596659.1442</v>
      </c>
      <c r="U595" s="3">
        <f>Table1[[#This Row],[Emissions (g CO2)]]/(Table1[[#This Row],[Generation (TWh)]]*10^9)</f>
        <v>695.14947245017584</v>
      </c>
    </row>
    <row r="596" spans="1:21" x14ac:dyDescent="0.35">
      <c r="A596" t="s">
        <v>150</v>
      </c>
      <c r="B596" t="s">
        <v>3241</v>
      </c>
      <c r="C596" t="str">
        <f>SUBSTITUTE(Table1[[#This Row],[Fuel]],", ",",")</f>
        <v>fossil liquids: heavy fuel oil</v>
      </c>
      <c r="D596" t="s">
        <v>3241</v>
      </c>
      <c r="H596" t="s">
        <v>3437</v>
      </c>
      <c r="I596">
        <v>126.4</v>
      </c>
      <c r="J596" t="s">
        <v>3446</v>
      </c>
      <c r="K596">
        <v>2020</v>
      </c>
      <c r="L596" t="s">
        <v>29</v>
      </c>
      <c r="M596" t="s">
        <v>29</v>
      </c>
      <c r="N596">
        <v>22.329070999999999</v>
      </c>
      <c r="O596">
        <v>91.874190999999996</v>
      </c>
      <c r="P596" t="s">
        <v>3465</v>
      </c>
      <c r="Q596" s="3">
        <f>Table1[[#This Row],[Capacity (MW)]]*0.395*8760*10^-6</f>
        <v>0.43736928000000003</v>
      </c>
      <c r="R596" s="3" cm="1">
        <f t="array" ref="R596">AVERAGE(VLOOKUP(_xlfn.TEXTSPLIT(Table1[[#This Row],[Fuel (no space after comma)]], ","), FuelList_Final_EF!$A$2:$B$65, 2, FALSE))</f>
        <v>81.602530311017389</v>
      </c>
      <c r="S596" s="3">
        <f>Table1[[#This Row],[Generation (TWh)]]*10^9*VLOOKUP(Table1[[#This Row],[Turbine/Engine Technology]],Technology_HR!$A$2:$B$11,2,FALSE)*10^-6</f>
        <v>3892586.5919999997</v>
      </c>
      <c r="T596" s="5">
        <f>Table1[[#This Row],[Fuel Consumption (mmBtu)]]*Table1[[#This Row],[Emission Factor (kg CO2/ mmBtu)]]*10^3</f>
        <v>317644915361.93982</v>
      </c>
      <c r="U596" s="3">
        <f>Table1[[#This Row],[Emissions (g CO2)]]/(Table1[[#This Row],[Generation (TWh)]]*10^9)</f>
        <v>726.26251976805463</v>
      </c>
    </row>
    <row r="597" spans="1:21" x14ac:dyDescent="0.35">
      <c r="A597" t="s">
        <v>151</v>
      </c>
      <c r="B597" t="s">
        <v>3242</v>
      </c>
      <c r="C597" t="str">
        <f>SUBSTITUTE(Table1[[#This Row],[Fuel]],", ",",")</f>
        <v>fossil gas: lng</v>
      </c>
      <c r="D597" t="s">
        <v>3242</v>
      </c>
      <c r="H597" t="s">
        <v>3438</v>
      </c>
      <c r="I597">
        <v>600</v>
      </c>
      <c r="J597" t="s">
        <v>3450</v>
      </c>
      <c r="K597">
        <v>2026</v>
      </c>
      <c r="L597" t="s">
        <v>29</v>
      </c>
      <c r="M597" t="s">
        <v>29</v>
      </c>
      <c r="N597">
        <v>22.234480999999999</v>
      </c>
      <c r="O597">
        <v>91.858383000000003</v>
      </c>
      <c r="P597" t="s">
        <v>3465</v>
      </c>
      <c r="Q597" s="3">
        <f>Table1[[#This Row],[Capacity (MW)]]*0.395*8760*10^-6</f>
        <v>2.07612</v>
      </c>
      <c r="R597" s="3" cm="1">
        <f t="array" ref="R597">AVERAGE(VLOOKUP(_xlfn.TEXTSPLIT(Table1[[#This Row],[Fuel (no space after comma)]], ","), FuelList_Final_EF!$A$2:$B$65, 2, FALSE))</f>
        <v>67.685819715340017</v>
      </c>
      <c r="S597" s="3">
        <f>Table1[[#This Row],[Generation (TWh)]]*10^9*VLOOKUP(Table1[[#This Row],[Turbine/Engine Technology]],Technology_HR!$A$2:$B$11,2,FALSE)*10^-6</f>
        <v>15672629.879999999</v>
      </c>
      <c r="T597" s="5">
        <f>Table1[[#This Row],[Fuel Consumption (mmBtu)]]*Table1[[#This Row],[Emission Factor (kg CO2/ mmBtu)]]*10^3</f>
        <v>1060814800522.931</v>
      </c>
      <c r="U597" s="3">
        <f>Table1[[#This Row],[Emissions (g CO2)]]/(Table1[[#This Row],[Generation (TWh)]]*10^9)</f>
        <v>510.96025303110179</v>
      </c>
    </row>
    <row r="598" spans="1:21" x14ac:dyDescent="0.35">
      <c r="A598" t="s">
        <v>152</v>
      </c>
      <c r="B598" t="s">
        <v>3239</v>
      </c>
      <c r="C598" t="str">
        <f>SUBSTITUTE(Table1[[#This Row],[Fuel]],", ",",")</f>
        <v>fossil gas: natural gas</v>
      </c>
      <c r="D598" t="s">
        <v>3239</v>
      </c>
      <c r="H598" t="s">
        <v>3437</v>
      </c>
      <c r="I598">
        <v>194.6</v>
      </c>
      <c r="J598" t="s">
        <v>3446</v>
      </c>
      <c r="K598">
        <v>2015</v>
      </c>
      <c r="L598" t="s">
        <v>29</v>
      </c>
      <c r="M598" t="s">
        <v>29</v>
      </c>
      <c r="N598">
        <v>24.040891999999999</v>
      </c>
      <c r="O598">
        <v>91.004520999999997</v>
      </c>
      <c r="P598" t="s">
        <v>3465</v>
      </c>
      <c r="Q598" s="3">
        <f>Table1[[#This Row],[Capacity (MW)]]*0.395*8760*10^-6</f>
        <v>0.67335491999999997</v>
      </c>
      <c r="R598" s="3" cm="1">
        <f t="array" ref="R598">AVERAGE(VLOOKUP(_xlfn.TEXTSPLIT(Table1[[#This Row],[Fuel (no space after comma)]], ","), FuelList_Final_EF!$A$2:$B$65, 2, FALSE))</f>
        <v>53.06</v>
      </c>
      <c r="S598" s="3">
        <f>Table1[[#This Row],[Generation (TWh)]]*10^9*VLOOKUP(Table1[[#This Row],[Turbine/Engine Technology]],Technology_HR!$A$2:$B$11,2,FALSE)*10^-6</f>
        <v>5992858.7879999997</v>
      </c>
      <c r="T598" s="5">
        <f>Table1[[#This Row],[Fuel Consumption (mmBtu)]]*Table1[[#This Row],[Emission Factor (kg CO2/ mmBtu)]]*10^3</f>
        <v>317981087291.27997</v>
      </c>
      <c r="U598" s="3">
        <f>Table1[[#This Row],[Emissions (g CO2)]]/(Table1[[#This Row],[Generation (TWh)]]*10^9)</f>
        <v>472.23399999999998</v>
      </c>
    </row>
    <row r="599" spans="1:21" x14ac:dyDescent="0.35">
      <c r="A599" t="s">
        <v>153</v>
      </c>
      <c r="B599" t="s">
        <v>3239</v>
      </c>
      <c r="C599" t="str">
        <f>SUBSTITUTE(Table1[[#This Row],[Fuel]],", ",",")</f>
        <v>fossil gas: natural gas</v>
      </c>
      <c r="D599" t="s">
        <v>3239</v>
      </c>
      <c r="H599" t="s">
        <v>3438</v>
      </c>
      <c r="I599">
        <v>420</v>
      </c>
      <c r="J599" t="s">
        <v>3446</v>
      </c>
      <c r="K599">
        <v>2022</v>
      </c>
      <c r="L599" t="s">
        <v>29</v>
      </c>
      <c r="M599">
        <v>2047</v>
      </c>
      <c r="N599">
        <v>24.04477</v>
      </c>
      <c r="O599">
        <v>91.017107999999993</v>
      </c>
      <c r="P599" t="s">
        <v>3465</v>
      </c>
      <c r="Q599" s="3">
        <f>Table1[[#This Row],[Capacity (MW)]]*0.395*8760*10^-6</f>
        <v>1.453284</v>
      </c>
      <c r="R599" s="3" cm="1">
        <f t="array" ref="R599">AVERAGE(VLOOKUP(_xlfn.TEXTSPLIT(Table1[[#This Row],[Fuel (no space after comma)]], ","), FuelList_Final_EF!$A$2:$B$65, 2, FALSE))</f>
        <v>53.06</v>
      </c>
      <c r="S599" s="3">
        <f>Table1[[#This Row],[Generation (TWh)]]*10^9*VLOOKUP(Table1[[#This Row],[Turbine/Engine Technology]],Technology_HR!$A$2:$B$11,2,FALSE)*10^-6</f>
        <v>10970840.915999999</v>
      </c>
      <c r="T599" s="5">
        <f>Table1[[#This Row],[Fuel Consumption (mmBtu)]]*Table1[[#This Row],[Emission Factor (kg CO2/ mmBtu)]]*10^3</f>
        <v>582112819002.95996</v>
      </c>
      <c r="U599" s="3">
        <f>Table1[[#This Row],[Emissions (g CO2)]]/(Table1[[#This Row],[Generation (TWh)]]*10^9)</f>
        <v>400.54993999999999</v>
      </c>
    </row>
    <row r="600" spans="1:21" x14ac:dyDescent="0.35">
      <c r="A600" t="s">
        <v>153</v>
      </c>
      <c r="B600" t="s">
        <v>3239</v>
      </c>
      <c r="C600" t="str">
        <f>SUBSTITUTE(Table1[[#This Row],[Fuel]],", ",",")</f>
        <v>fossil gas: natural gas</v>
      </c>
      <c r="D600" t="s">
        <v>3239</v>
      </c>
      <c r="H600" t="s">
        <v>3437</v>
      </c>
      <c r="I600">
        <v>56</v>
      </c>
      <c r="J600" t="s">
        <v>3446</v>
      </c>
      <c r="K600">
        <v>2011</v>
      </c>
      <c r="L600" t="s">
        <v>29</v>
      </c>
      <c r="M600" t="s">
        <v>29</v>
      </c>
      <c r="N600">
        <v>24.043331999999999</v>
      </c>
      <c r="O600">
        <v>91.014253999999994</v>
      </c>
      <c r="P600" t="s">
        <v>3465</v>
      </c>
      <c r="Q600" s="3">
        <f>Table1[[#This Row],[Capacity (MW)]]*0.395*8760*10^-6</f>
        <v>0.1937712</v>
      </c>
      <c r="R600" s="3" cm="1">
        <f t="array" ref="R600">AVERAGE(VLOOKUP(_xlfn.TEXTSPLIT(Table1[[#This Row],[Fuel (no space after comma)]], ","), FuelList_Final_EF!$A$2:$B$65, 2, FALSE))</f>
        <v>53.06</v>
      </c>
      <c r="S600" s="3">
        <f>Table1[[#This Row],[Generation (TWh)]]*10^9*VLOOKUP(Table1[[#This Row],[Turbine/Engine Technology]],Technology_HR!$A$2:$B$11,2,FALSE)*10^-6</f>
        <v>1724563.68</v>
      </c>
      <c r="T600" s="5">
        <f>Table1[[#This Row],[Fuel Consumption (mmBtu)]]*Table1[[#This Row],[Emission Factor (kg CO2/ mmBtu)]]*10^3</f>
        <v>91505348860.800003</v>
      </c>
      <c r="U600" s="3">
        <f>Table1[[#This Row],[Emissions (g CO2)]]/(Table1[[#This Row],[Generation (TWh)]]*10^9)</f>
        <v>472.23400000000004</v>
      </c>
    </row>
    <row r="601" spans="1:21" x14ac:dyDescent="0.35">
      <c r="A601" t="s">
        <v>153</v>
      </c>
      <c r="B601" t="s">
        <v>3239</v>
      </c>
      <c r="C601" t="str">
        <f>SUBSTITUTE(Table1[[#This Row],[Fuel]],", ",",")</f>
        <v>fossil gas: natural gas</v>
      </c>
      <c r="D601" t="s">
        <v>3239</v>
      </c>
      <c r="H601" t="s">
        <v>3438</v>
      </c>
      <c r="I601">
        <v>450</v>
      </c>
      <c r="J601" t="s">
        <v>3447</v>
      </c>
      <c r="K601">
        <v>2028</v>
      </c>
      <c r="L601" t="s">
        <v>29</v>
      </c>
      <c r="M601">
        <v>2053</v>
      </c>
      <c r="N601">
        <v>24.043331999999999</v>
      </c>
      <c r="O601">
        <v>91.014253999999994</v>
      </c>
      <c r="P601" t="s">
        <v>3465</v>
      </c>
      <c r="Q601" s="3">
        <f>Table1[[#This Row],[Capacity (MW)]]*0.395*8760*10^-6</f>
        <v>1.5570899999999999</v>
      </c>
      <c r="R601" s="3" cm="1">
        <f t="array" ref="R601">AVERAGE(VLOOKUP(_xlfn.TEXTSPLIT(Table1[[#This Row],[Fuel (no space after comma)]], ","), FuelList_Final_EF!$A$2:$B$65, 2, FALSE))</f>
        <v>53.06</v>
      </c>
      <c r="S601" s="3">
        <f>Table1[[#This Row],[Generation (TWh)]]*10^9*VLOOKUP(Table1[[#This Row],[Turbine/Engine Technology]],Technology_HR!$A$2:$B$11,2,FALSE)*10^-6</f>
        <v>11754472.409999998</v>
      </c>
      <c r="T601" s="5">
        <f>Table1[[#This Row],[Fuel Consumption (mmBtu)]]*Table1[[#This Row],[Emission Factor (kg CO2/ mmBtu)]]*10^3</f>
        <v>623692306074.59998</v>
      </c>
      <c r="U601" s="3">
        <f>Table1[[#This Row],[Emissions (g CO2)]]/(Table1[[#This Row],[Generation (TWh)]]*10^9)</f>
        <v>400.54994000000005</v>
      </c>
    </row>
    <row r="602" spans="1:21" x14ac:dyDescent="0.35">
      <c r="A602" t="s">
        <v>153</v>
      </c>
      <c r="B602" t="s">
        <v>3242</v>
      </c>
      <c r="C602" t="str">
        <f>SUBSTITUTE(Table1[[#This Row],[Fuel]],", ",",")</f>
        <v>fossil gas: lng</v>
      </c>
      <c r="D602" t="s">
        <v>3242</v>
      </c>
      <c r="H602" t="s">
        <v>3438</v>
      </c>
      <c r="I602">
        <v>600</v>
      </c>
      <c r="J602" t="s">
        <v>3450</v>
      </c>
      <c r="K602">
        <v>2031</v>
      </c>
      <c r="L602" t="s">
        <v>29</v>
      </c>
      <c r="M602">
        <v>2056</v>
      </c>
      <c r="N602">
        <v>24.043331999999999</v>
      </c>
      <c r="O602">
        <v>91.014253999999994</v>
      </c>
      <c r="P602" t="s">
        <v>3465</v>
      </c>
      <c r="Q602" s="3">
        <f>Table1[[#This Row],[Capacity (MW)]]*0.395*8760*10^-6</f>
        <v>2.07612</v>
      </c>
      <c r="R602" s="3" cm="1">
        <f t="array" ref="R602">AVERAGE(VLOOKUP(_xlfn.TEXTSPLIT(Table1[[#This Row],[Fuel (no space after comma)]], ","), FuelList_Final_EF!$A$2:$B$65, 2, FALSE))</f>
        <v>67.685819715340017</v>
      </c>
      <c r="S602" s="3">
        <f>Table1[[#This Row],[Generation (TWh)]]*10^9*VLOOKUP(Table1[[#This Row],[Turbine/Engine Technology]],Technology_HR!$A$2:$B$11,2,FALSE)*10^-6</f>
        <v>15672629.879999999</v>
      </c>
      <c r="T602" s="5">
        <f>Table1[[#This Row],[Fuel Consumption (mmBtu)]]*Table1[[#This Row],[Emission Factor (kg CO2/ mmBtu)]]*10^3</f>
        <v>1060814800522.931</v>
      </c>
      <c r="U602" s="3">
        <f>Table1[[#This Row],[Emissions (g CO2)]]/(Table1[[#This Row],[Generation (TWh)]]*10^9)</f>
        <v>510.96025303110179</v>
      </c>
    </row>
    <row r="603" spans="1:21" x14ac:dyDescent="0.35">
      <c r="A603" t="s">
        <v>153</v>
      </c>
      <c r="B603" t="s">
        <v>3242</v>
      </c>
      <c r="C603" t="str">
        <f>SUBSTITUTE(Table1[[#This Row],[Fuel]],", ",",")</f>
        <v>fossil gas: lng</v>
      </c>
      <c r="D603" t="s">
        <v>3242</v>
      </c>
      <c r="H603" t="s">
        <v>3438</v>
      </c>
      <c r="I603">
        <v>600</v>
      </c>
      <c r="J603" t="s">
        <v>3450</v>
      </c>
      <c r="K603">
        <v>2037</v>
      </c>
      <c r="L603" t="s">
        <v>29</v>
      </c>
      <c r="M603">
        <v>2062</v>
      </c>
      <c r="N603">
        <v>24.043331999999999</v>
      </c>
      <c r="O603">
        <v>91.014253999999994</v>
      </c>
      <c r="P603" t="s">
        <v>3465</v>
      </c>
      <c r="Q603" s="3">
        <f>Table1[[#This Row],[Capacity (MW)]]*0.395*8760*10^-6</f>
        <v>2.07612</v>
      </c>
      <c r="R603" s="3" cm="1">
        <f t="array" ref="R603">AVERAGE(VLOOKUP(_xlfn.TEXTSPLIT(Table1[[#This Row],[Fuel (no space after comma)]], ","), FuelList_Final_EF!$A$2:$B$65, 2, FALSE))</f>
        <v>67.685819715340017</v>
      </c>
      <c r="S603" s="3">
        <f>Table1[[#This Row],[Generation (TWh)]]*10^9*VLOOKUP(Table1[[#This Row],[Turbine/Engine Technology]],Technology_HR!$A$2:$B$11,2,FALSE)*10^-6</f>
        <v>15672629.879999999</v>
      </c>
      <c r="T603" s="5">
        <f>Table1[[#This Row],[Fuel Consumption (mmBtu)]]*Table1[[#This Row],[Emission Factor (kg CO2/ mmBtu)]]*10^3</f>
        <v>1060814800522.931</v>
      </c>
      <c r="U603" s="3">
        <f>Table1[[#This Row],[Emissions (g CO2)]]/(Table1[[#This Row],[Generation (TWh)]]*10^9)</f>
        <v>510.96025303110179</v>
      </c>
    </row>
    <row r="604" spans="1:21" x14ac:dyDescent="0.35">
      <c r="A604" t="s">
        <v>153</v>
      </c>
      <c r="B604" t="s">
        <v>3242</v>
      </c>
      <c r="C604" t="str">
        <f>SUBSTITUTE(Table1[[#This Row],[Fuel]],", ",",")</f>
        <v>fossil gas: lng</v>
      </c>
      <c r="D604" t="s">
        <v>3242</v>
      </c>
      <c r="H604" t="s">
        <v>3438</v>
      </c>
      <c r="I604">
        <v>600</v>
      </c>
      <c r="J604" t="s">
        <v>3450</v>
      </c>
      <c r="K604">
        <v>2041</v>
      </c>
      <c r="L604" t="s">
        <v>29</v>
      </c>
      <c r="M604">
        <v>2066</v>
      </c>
      <c r="N604">
        <v>24.043331999999999</v>
      </c>
      <c r="O604">
        <v>91.014253999999994</v>
      </c>
      <c r="P604" t="s">
        <v>3465</v>
      </c>
      <c r="Q604" s="3">
        <f>Table1[[#This Row],[Capacity (MW)]]*0.395*8760*10^-6</f>
        <v>2.07612</v>
      </c>
      <c r="R604" s="3" cm="1">
        <f t="array" ref="R604">AVERAGE(VLOOKUP(_xlfn.TEXTSPLIT(Table1[[#This Row],[Fuel (no space after comma)]], ","), FuelList_Final_EF!$A$2:$B$65, 2, FALSE))</f>
        <v>67.685819715340017</v>
      </c>
      <c r="S604" s="3">
        <f>Table1[[#This Row],[Generation (TWh)]]*10^9*VLOOKUP(Table1[[#This Row],[Turbine/Engine Technology]],Technology_HR!$A$2:$B$11,2,FALSE)*10^-6</f>
        <v>15672629.879999999</v>
      </c>
      <c r="T604" s="5">
        <f>Table1[[#This Row],[Fuel Consumption (mmBtu)]]*Table1[[#This Row],[Emission Factor (kg CO2/ mmBtu)]]*10^3</f>
        <v>1060814800522.931</v>
      </c>
      <c r="U604" s="3">
        <f>Table1[[#This Row],[Emissions (g CO2)]]/(Table1[[#This Row],[Generation (TWh)]]*10^9)</f>
        <v>510.96025303110179</v>
      </c>
    </row>
    <row r="605" spans="1:21" x14ac:dyDescent="0.35">
      <c r="A605" t="s">
        <v>153</v>
      </c>
      <c r="B605" t="s">
        <v>3239</v>
      </c>
      <c r="C605" t="str">
        <f>SUBSTITUTE(Table1[[#This Row],[Fuel]],", ",",")</f>
        <v>fossil gas: natural gas</v>
      </c>
      <c r="D605" t="s">
        <v>3239</v>
      </c>
      <c r="H605" t="s">
        <v>3438</v>
      </c>
      <c r="I605">
        <v>225</v>
      </c>
      <c r="J605" t="s">
        <v>3446</v>
      </c>
      <c r="K605">
        <v>2015</v>
      </c>
      <c r="L605" t="s">
        <v>29</v>
      </c>
      <c r="M605" t="s">
        <v>29</v>
      </c>
      <c r="N605">
        <v>24.043331999999999</v>
      </c>
      <c r="O605">
        <v>91.014253999999994</v>
      </c>
      <c r="P605" t="s">
        <v>3465</v>
      </c>
      <c r="Q605" s="3">
        <f>Table1[[#This Row],[Capacity (MW)]]*0.395*8760*10^-6</f>
        <v>0.77854499999999993</v>
      </c>
      <c r="R605" s="3" cm="1">
        <f t="array" ref="R605">AVERAGE(VLOOKUP(_xlfn.TEXTSPLIT(Table1[[#This Row],[Fuel (no space after comma)]], ","), FuelList_Final_EF!$A$2:$B$65, 2, FALSE))</f>
        <v>53.06</v>
      </c>
      <c r="S605" s="3">
        <f>Table1[[#This Row],[Generation (TWh)]]*10^9*VLOOKUP(Table1[[#This Row],[Turbine/Engine Technology]],Technology_HR!$A$2:$B$11,2,FALSE)*10^-6</f>
        <v>5877236.2049999991</v>
      </c>
      <c r="T605" s="5">
        <f>Table1[[#This Row],[Fuel Consumption (mmBtu)]]*Table1[[#This Row],[Emission Factor (kg CO2/ mmBtu)]]*10^3</f>
        <v>311846153037.29999</v>
      </c>
      <c r="U605" s="3">
        <f>Table1[[#This Row],[Emissions (g CO2)]]/(Table1[[#This Row],[Generation (TWh)]]*10^9)</f>
        <v>400.54994000000005</v>
      </c>
    </row>
    <row r="606" spans="1:21" x14ac:dyDescent="0.35">
      <c r="A606" t="s">
        <v>153</v>
      </c>
      <c r="B606" t="s">
        <v>3239</v>
      </c>
      <c r="C606" t="str">
        <f>SUBSTITUTE(Table1[[#This Row],[Fuel]],", ",",")</f>
        <v>fossil gas: natural gas</v>
      </c>
      <c r="D606" t="s">
        <v>3239</v>
      </c>
      <c r="H606" t="s">
        <v>3438</v>
      </c>
      <c r="I606">
        <v>450</v>
      </c>
      <c r="J606" t="s">
        <v>3446</v>
      </c>
      <c r="K606">
        <v>2017</v>
      </c>
      <c r="L606" t="s">
        <v>29</v>
      </c>
      <c r="M606" t="s">
        <v>29</v>
      </c>
      <c r="N606">
        <v>24.043331999999999</v>
      </c>
      <c r="O606">
        <v>91.014253999999994</v>
      </c>
      <c r="P606" t="s">
        <v>3465</v>
      </c>
      <c r="Q606" s="3">
        <f>Table1[[#This Row],[Capacity (MW)]]*0.395*8760*10^-6</f>
        <v>1.5570899999999999</v>
      </c>
      <c r="R606" s="3" cm="1">
        <f t="array" ref="R606">AVERAGE(VLOOKUP(_xlfn.TEXTSPLIT(Table1[[#This Row],[Fuel (no space after comma)]], ","), FuelList_Final_EF!$A$2:$B$65, 2, FALSE))</f>
        <v>53.06</v>
      </c>
      <c r="S606" s="3">
        <f>Table1[[#This Row],[Generation (TWh)]]*10^9*VLOOKUP(Table1[[#This Row],[Turbine/Engine Technology]],Technology_HR!$A$2:$B$11,2,FALSE)*10^-6</f>
        <v>11754472.409999998</v>
      </c>
      <c r="T606" s="5">
        <f>Table1[[#This Row],[Fuel Consumption (mmBtu)]]*Table1[[#This Row],[Emission Factor (kg CO2/ mmBtu)]]*10^3</f>
        <v>623692306074.59998</v>
      </c>
      <c r="U606" s="3">
        <f>Table1[[#This Row],[Emissions (g CO2)]]/(Table1[[#This Row],[Generation (TWh)]]*10^9)</f>
        <v>400.54994000000005</v>
      </c>
    </row>
    <row r="607" spans="1:21" x14ac:dyDescent="0.35">
      <c r="A607" t="s">
        <v>153</v>
      </c>
      <c r="B607" t="s">
        <v>3239</v>
      </c>
      <c r="C607" t="str">
        <f>SUBSTITUTE(Table1[[#This Row],[Fuel]],", ",",")</f>
        <v>fossil gas: natural gas</v>
      </c>
      <c r="D607" t="s">
        <v>3239</v>
      </c>
      <c r="H607" t="s">
        <v>3438</v>
      </c>
      <c r="I607">
        <v>450</v>
      </c>
      <c r="J607" t="s">
        <v>3446</v>
      </c>
      <c r="K607">
        <v>2016</v>
      </c>
      <c r="L607" t="s">
        <v>29</v>
      </c>
      <c r="M607" t="s">
        <v>29</v>
      </c>
      <c r="N607">
        <v>24.043331999999999</v>
      </c>
      <c r="O607">
        <v>91.014253999999994</v>
      </c>
      <c r="P607" t="s">
        <v>3465</v>
      </c>
      <c r="Q607" s="3">
        <f>Table1[[#This Row],[Capacity (MW)]]*0.395*8760*10^-6</f>
        <v>1.5570899999999999</v>
      </c>
      <c r="R607" s="3" cm="1">
        <f t="array" ref="R607">AVERAGE(VLOOKUP(_xlfn.TEXTSPLIT(Table1[[#This Row],[Fuel (no space after comma)]], ","), FuelList_Final_EF!$A$2:$B$65, 2, FALSE))</f>
        <v>53.06</v>
      </c>
      <c r="S607" s="3">
        <f>Table1[[#This Row],[Generation (TWh)]]*10^9*VLOOKUP(Table1[[#This Row],[Turbine/Engine Technology]],Technology_HR!$A$2:$B$11,2,FALSE)*10^-6</f>
        <v>11754472.409999998</v>
      </c>
      <c r="T607" s="5">
        <f>Table1[[#This Row],[Fuel Consumption (mmBtu)]]*Table1[[#This Row],[Emission Factor (kg CO2/ mmBtu)]]*10^3</f>
        <v>623692306074.59998</v>
      </c>
      <c r="U607" s="3">
        <f>Table1[[#This Row],[Emissions (g CO2)]]/(Table1[[#This Row],[Generation (TWh)]]*10^9)</f>
        <v>400.54994000000005</v>
      </c>
    </row>
    <row r="608" spans="1:21" x14ac:dyDescent="0.35">
      <c r="A608" t="s">
        <v>153</v>
      </c>
      <c r="B608" t="s">
        <v>3239</v>
      </c>
      <c r="C608" t="str">
        <f>SUBSTITUTE(Table1[[#This Row],[Fuel]],", ",",")</f>
        <v>fossil gas: natural gas</v>
      </c>
      <c r="D608" t="s">
        <v>3239</v>
      </c>
      <c r="H608" t="s">
        <v>3440</v>
      </c>
      <c r="I608">
        <v>150</v>
      </c>
      <c r="J608" t="s">
        <v>3446</v>
      </c>
      <c r="K608">
        <v>1986</v>
      </c>
      <c r="L608" t="s">
        <v>29</v>
      </c>
      <c r="M608" t="s">
        <v>29</v>
      </c>
      <c r="N608">
        <v>24.043331999999999</v>
      </c>
      <c r="O608">
        <v>91.014253999999994</v>
      </c>
      <c r="P608" t="s">
        <v>3465</v>
      </c>
      <c r="Q608" s="3">
        <f>Table1[[#This Row],[Capacity (MW)]]*0.395*8760*10^-6</f>
        <v>0.51902999999999999</v>
      </c>
      <c r="R608" s="3" cm="1">
        <f t="array" ref="R608">AVERAGE(VLOOKUP(_xlfn.TEXTSPLIT(Table1[[#This Row],[Fuel (no space after comma)]], ","), FuelList_Final_EF!$A$2:$B$65, 2, FALSE))</f>
        <v>53.06</v>
      </c>
      <c r="S608" s="3">
        <f>Table1[[#This Row],[Generation (TWh)]]*10^9*VLOOKUP(Table1[[#This Row],[Turbine/Engine Technology]],Technology_HR!$A$2:$B$11,2,FALSE)*10^-6</f>
        <v>5338223.55</v>
      </c>
      <c r="T608" s="5">
        <f>Table1[[#This Row],[Fuel Consumption (mmBtu)]]*Table1[[#This Row],[Emission Factor (kg CO2/ mmBtu)]]*10^3</f>
        <v>283246141563</v>
      </c>
      <c r="U608" s="3">
        <f>Table1[[#This Row],[Emissions (g CO2)]]/(Table1[[#This Row],[Generation (TWh)]]*10^9)</f>
        <v>545.72209999999995</v>
      </c>
    </row>
    <row r="609" spans="1:21" x14ac:dyDescent="0.35">
      <c r="A609" t="s">
        <v>153</v>
      </c>
      <c r="B609" t="s">
        <v>3239</v>
      </c>
      <c r="C609" t="str">
        <f>SUBSTITUTE(Table1[[#This Row],[Fuel]],", ",",")</f>
        <v>fossil gas: natural gas</v>
      </c>
      <c r="D609" t="s">
        <v>3239</v>
      </c>
      <c r="H609" t="s">
        <v>3440</v>
      </c>
      <c r="I609">
        <v>150</v>
      </c>
      <c r="J609" t="s">
        <v>3446</v>
      </c>
      <c r="K609">
        <v>1987</v>
      </c>
      <c r="L609" t="s">
        <v>29</v>
      </c>
      <c r="M609" t="s">
        <v>29</v>
      </c>
      <c r="N609">
        <v>24.043331999999999</v>
      </c>
      <c r="O609">
        <v>91.014253999999994</v>
      </c>
      <c r="P609" t="s">
        <v>3465</v>
      </c>
      <c r="Q609" s="3">
        <f>Table1[[#This Row],[Capacity (MW)]]*0.395*8760*10^-6</f>
        <v>0.51902999999999999</v>
      </c>
      <c r="R609" s="3" cm="1">
        <f t="array" ref="R609">AVERAGE(VLOOKUP(_xlfn.TEXTSPLIT(Table1[[#This Row],[Fuel (no space after comma)]], ","), FuelList_Final_EF!$A$2:$B$65, 2, FALSE))</f>
        <v>53.06</v>
      </c>
      <c r="S609" s="3">
        <f>Table1[[#This Row],[Generation (TWh)]]*10^9*VLOOKUP(Table1[[#This Row],[Turbine/Engine Technology]],Technology_HR!$A$2:$B$11,2,FALSE)*10^-6</f>
        <v>5338223.55</v>
      </c>
      <c r="T609" s="5">
        <f>Table1[[#This Row],[Fuel Consumption (mmBtu)]]*Table1[[#This Row],[Emission Factor (kg CO2/ mmBtu)]]*10^3</f>
        <v>283246141563</v>
      </c>
      <c r="U609" s="3">
        <f>Table1[[#This Row],[Emissions (g CO2)]]/(Table1[[#This Row],[Generation (TWh)]]*10^9)</f>
        <v>545.72209999999995</v>
      </c>
    </row>
    <row r="610" spans="1:21" x14ac:dyDescent="0.35">
      <c r="A610" t="s">
        <v>154</v>
      </c>
      <c r="B610" t="s">
        <v>3239</v>
      </c>
      <c r="C610" t="str">
        <f>SUBSTITUTE(Table1[[#This Row],[Fuel]],", ",",")</f>
        <v>fossil gas: natural gas</v>
      </c>
      <c r="D610" t="s">
        <v>3239</v>
      </c>
      <c r="H610" t="s">
        <v>3436</v>
      </c>
      <c r="I610">
        <v>100</v>
      </c>
      <c r="J610" t="s">
        <v>3446</v>
      </c>
      <c r="K610">
        <v>2001</v>
      </c>
      <c r="L610" t="s">
        <v>29</v>
      </c>
      <c r="M610">
        <v>2024</v>
      </c>
      <c r="N610">
        <v>24.135680000000001</v>
      </c>
      <c r="O610">
        <v>89.590839000000003</v>
      </c>
      <c r="P610" t="s">
        <v>3465</v>
      </c>
      <c r="Q610" s="3">
        <f>Table1[[#This Row],[Capacity (MW)]]*0.395*8760*10^-6</f>
        <v>0.34601999999999999</v>
      </c>
      <c r="R610" s="3" cm="1">
        <f t="array" ref="R610">AVERAGE(VLOOKUP(_xlfn.TEXTSPLIT(Table1[[#This Row],[Fuel (no space after comma)]], ","), FuelList_Final_EF!$A$2:$B$65, 2, FALSE))</f>
        <v>53.06</v>
      </c>
      <c r="S610" s="3">
        <f>Table1[[#This Row],[Generation (TWh)]]*10^9*VLOOKUP(Table1[[#This Row],[Turbine/Engine Technology]],Technology_HR!$A$2:$B$11,2,FALSE)*10^-6</f>
        <v>3809680.1999999997</v>
      </c>
      <c r="T610" s="5">
        <f>Table1[[#This Row],[Fuel Consumption (mmBtu)]]*Table1[[#This Row],[Emission Factor (kg CO2/ mmBtu)]]*10^3</f>
        <v>202141631412</v>
      </c>
      <c r="U610" s="3">
        <f>Table1[[#This Row],[Emissions (g CO2)]]/(Table1[[#This Row],[Generation (TWh)]]*10^9)</f>
        <v>584.19060000000002</v>
      </c>
    </row>
    <row r="611" spans="1:21" x14ac:dyDescent="0.35">
      <c r="A611" t="s">
        <v>155</v>
      </c>
      <c r="B611" t="s">
        <v>3258</v>
      </c>
      <c r="C611" t="str">
        <f>SUBSTITUTE(Table1[[#This Row],[Fuel]],", ",",")</f>
        <v>fossil liquids: diesel</v>
      </c>
      <c r="D611" t="s">
        <v>3258</v>
      </c>
      <c r="H611" t="s">
        <v>3437</v>
      </c>
      <c r="I611">
        <v>138.6</v>
      </c>
      <c r="J611" t="s">
        <v>3446</v>
      </c>
      <c r="K611">
        <v>2018</v>
      </c>
      <c r="L611" t="s">
        <v>29</v>
      </c>
      <c r="M611" t="s">
        <v>29</v>
      </c>
      <c r="N611">
        <v>23.546548000000001</v>
      </c>
      <c r="O611">
        <v>90.777897999999993</v>
      </c>
      <c r="P611" t="s">
        <v>3465</v>
      </c>
      <c r="Q611" s="3">
        <f>Table1[[#This Row],[Capacity (MW)]]*0.395*8760*10^-6</f>
        <v>0.47958371999999994</v>
      </c>
      <c r="R611" s="3" cm="1">
        <f t="array" ref="R611">AVERAGE(VLOOKUP(_xlfn.TEXTSPLIT(Table1[[#This Row],[Fuel (no space after comma)]], ","), FuelList_Final_EF!$A$2:$B$65, 2, FALSE))</f>
        <v>78.106682297772565</v>
      </c>
      <c r="S611" s="3">
        <f>Table1[[#This Row],[Generation (TWh)]]*10^9*VLOOKUP(Table1[[#This Row],[Turbine/Engine Technology]],Technology_HR!$A$2:$B$11,2,FALSE)*10^-6</f>
        <v>4268295.1079999991</v>
      </c>
      <c r="T611" s="5">
        <f>Table1[[#This Row],[Fuel Consumption (mmBtu)]]*Table1[[#This Row],[Emission Factor (kg CO2/ mmBtu)]]*10^3</f>
        <v>333382369953.69281</v>
      </c>
      <c r="U611" s="3">
        <f>Table1[[#This Row],[Emissions (g CO2)]]/(Table1[[#This Row],[Generation (TWh)]]*10^9)</f>
        <v>695.14947245017584</v>
      </c>
    </row>
    <row r="612" spans="1:21" x14ac:dyDescent="0.35">
      <c r="A612" t="s">
        <v>155</v>
      </c>
      <c r="B612" t="s">
        <v>3258</v>
      </c>
      <c r="C612" t="str">
        <f>SUBSTITUTE(Table1[[#This Row],[Fuel]],", ",",")</f>
        <v>fossil liquids: diesel</v>
      </c>
      <c r="D612" t="s">
        <v>3258</v>
      </c>
      <c r="H612" t="s">
        <v>3437</v>
      </c>
      <c r="I612">
        <v>60</v>
      </c>
      <c r="J612" t="s">
        <v>3446</v>
      </c>
      <c r="K612">
        <v>2018</v>
      </c>
      <c r="L612" t="s">
        <v>29</v>
      </c>
      <c r="M612" t="s">
        <v>29</v>
      </c>
      <c r="N612">
        <v>23.546548000000001</v>
      </c>
      <c r="O612">
        <v>90.777897999999993</v>
      </c>
      <c r="P612" t="s">
        <v>3465</v>
      </c>
      <c r="Q612" s="3">
        <f>Table1[[#This Row],[Capacity (MW)]]*0.395*8760*10^-6</f>
        <v>0.20761200000000002</v>
      </c>
      <c r="R612" s="3" cm="1">
        <f t="array" ref="R612">AVERAGE(VLOOKUP(_xlfn.TEXTSPLIT(Table1[[#This Row],[Fuel (no space after comma)]], ","), FuelList_Final_EF!$A$2:$B$65, 2, FALSE))</f>
        <v>78.106682297772565</v>
      </c>
      <c r="S612" s="3">
        <f>Table1[[#This Row],[Generation (TWh)]]*10^9*VLOOKUP(Table1[[#This Row],[Turbine/Engine Technology]],Technology_HR!$A$2:$B$11,2,FALSE)*10^-6</f>
        <v>1847746.8</v>
      </c>
      <c r="T612" s="5">
        <f>Table1[[#This Row],[Fuel Consumption (mmBtu)]]*Table1[[#This Row],[Emission Factor (kg CO2/ mmBtu)]]*10^3</f>
        <v>144321372274.3259</v>
      </c>
      <c r="U612" s="3">
        <f>Table1[[#This Row],[Emissions (g CO2)]]/(Table1[[#This Row],[Generation (TWh)]]*10^9)</f>
        <v>695.14947245017572</v>
      </c>
    </row>
    <row r="613" spans="1:21" x14ac:dyDescent="0.35">
      <c r="A613" t="s">
        <v>155</v>
      </c>
      <c r="B613" t="s">
        <v>3258</v>
      </c>
      <c r="C613" t="str">
        <f>SUBSTITUTE(Table1[[#This Row],[Fuel]],", ",",")</f>
        <v>fossil liquids: diesel</v>
      </c>
      <c r="D613" t="s">
        <v>3258</v>
      </c>
      <c r="H613" t="s">
        <v>3437</v>
      </c>
      <c r="I613">
        <v>107.8</v>
      </c>
      <c r="J613" t="s">
        <v>3446</v>
      </c>
      <c r="K613">
        <v>2018</v>
      </c>
      <c r="L613" t="s">
        <v>29</v>
      </c>
      <c r="M613" t="s">
        <v>29</v>
      </c>
      <c r="N613">
        <v>23.017703000000001</v>
      </c>
      <c r="O613">
        <v>89.413518999999994</v>
      </c>
      <c r="P613" t="s">
        <v>3465</v>
      </c>
      <c r="Q613" s="3">
        <f>Table1[[#This Row],[Capacity (MW)]]*0.395*8760*10^-6</f>
        <v>0.37300956000000002</v>
      </c>
      <c r="R613" s="3" cm="1">
        <f t="array" ref="R613">AVERAGE(VLOOKUP(_xlfn.TEXTSPLIT(Table1[[#This Row],[Fuel (no space after comma)]], ","), FuelList_Final_EF!$A$2:$B$65, 2, FALSE))</f>
        <v>78.106682297772565</v>
      </c>
      <c r="S613" s="3">
        <f>Table1[[#This Row],[Generation (TWh)]]*10^9*VLOOKUP(Table1[[#This Row],[Turbine/Engine Technology]],Technology_HR!$A$2:$B$11,2,FALSE)*10^-6</f>
        <v>3319785.0839999998</v>
      </c>
      <c r="T613" s="5">
        <f>Table1[[#This Row],[Fuel Consumption (mmBtu)]]*Table1[[#This Row],[Emission Factor (kg CO2/ mmBtu)]]*10^3</f>
        <v>259297398852.87219</v>
      </c>
      <c r="U613" s="3">
        <f>Table1[[#This Row],[Emissions (g CO2)]]/(Table1[[#This Row],[Generation (TWh)]]*10^9)</f>
        <v>695.14947245017584</v>
      </c>
    </row>
    <row r="614" spans="1:21" x14ac:dyDescent="0.35">
      <c r="A614" t="s">
        <v>154</v>
      </c>
      <c r="B614" t="s">
        <v>3241</v>
      </c>
      <c r="C614" t="str">
        <f>SUBSTITUTE(Table1[[#This Row],[Fuel]],", ",",")</f>
        <v>fossil liquids: heavy fuel oil</v>
      </c>
      <c r="D614" t="s">
        <v>3241</v>
      </c>
      <c r="H614" t="s">
        <v>3437</v>
      </c>
      <c r="I614">
        <v>74.599999999999994</v>
      </c>
      <c r="J614" t="s">
        <v>3446</v>
      </c>
      <c r="K614">
        <v>2011</v>
      </c>
      <c r="L614" t="s">
        <v>29</v>
      </c>
      <c r="M614" t="s">
        <v>29</v>
      </c>
      <c r="N614">
        <v>24.090693999999999</v>
      </c>
      <c r="O614">
        <v>89.618295000000003</v>
      </c>
      <c r="P614" t="s">
        <v>3465</v>
      </c>
      <c r="Q614" s="3">
        <f>Table1[[#This Row],[Capacity (MW)]]*0.395*8760*10^-6</f>
        <v>0.25813091999999999</v>
      </c>
      <c r="R614" s="3" cm="1">
        <f t="array" ref="R614">AVERAGE(VLOOKUP(_xlfn.TEXTSPLIT(Table1[[#This Row],[Fuel (no space after comma)]], ","), FuelList_Final_EF!$A$2:$B$65, 2, FALSE))</f>
        <v>81.602530311017389</v>
      </c>
      <c r="S614" s="3">
        <f>Table1[[#This Row],[Generation (TWh)]]*10^9*VLOOKUP(Table1[[#This Row],[Turbine/Engine Technology]],Technology_HR!$A$2:$B$11,2,FALSE)*10^-6</f>
        <v>2297365.1880000001</v>
      </c>
      <c r="T614" s="5">
        <f>Table1[[#This Row],[Fuel Consumption (mmBtu)]]*Table1[[#This Row],[Emission Factor (kg CO2/ mmBtu)]]*10^3</f>
        <v>187470812389.24615</v>
      </c>
      <c r="U614" s="3">
        <f>Table1[[#This Row],[Emissions (g CO2)]]/(Table1[[#This Row],[Generation (TWh)]]*10^9)</f>
        <v>726.26251976805474</v>
      </c>
    </row>
    <row r="615" spans="1:21" x14ac:dyDescent="0.35">
      <c r="A615" t="s">
        <v>156</v>
      </c>
      <c r="B615" t="s">
        <v>3241</v>
      </c>
      <c r="C615" t="str">
        <f>SUBSTITUTE(Table1[[#This Row],[Fuel]],", ",",")</f>
        <v>fossil liquids: heavy fuel oil</v>
      </c>
      <c r="D615" t="s">
        <v>3241</v>
      </c>
      <c r="H615" t="s">
        <v>3437</v>
      </c>
      <c r="I615">
        <v>54.6</v>
      </c>
      <c r="J615" t="s">
        <v>3446</v>
      </c>
      <c r="K615">
        <v>2021</v>
      </c>
      <c r="L615" t="s">
        <v>29</v>
      </c>
      <c r="M615" t="s">
        <v>29</v>
      </c>
      <c r="N615">
        <v>24.055985</v>
      </c>
      <c r="O615">
        <v>90.979431000000005</v>
      </c>
      <c r="P615" t="s">
        <v>3465</v>
      </c>
      <c r="Q615" s="3">
        <f>Table1[[#This Row],[Capacity (MW)]]*0.395*8760*10^-6</f>
        <v>0.18892692</v>
      </c>
      <c r="R615" s="3" cm="1">
        <f t="array" ref="R615">AVERAGE(VLOOKUP(_xlfn.TEXTSPLIT(Table1[[#This Row],[Fuel (no space after comma)]], ","), FuelList_Final_EF!$A$2:$B$65, 2, FALSE))</f>
        <v>81.602530311017389</v>
      </c>
      <c r="S615" s="3">
        <f>Table1[[#This Row],[Generation (TWh)]]*10^9*VLOOKUP(Table1[[#This Row],[Turbine/Engine Technology]],Technology_HR!$A$2:$B$11,2,FALSE)*10^-6</f>
        <v>1681449.588</v>
      </c>
      <c r="T615" s="5">
        <f>Table1[[#This Row],[Fuel Consumption (mmBtu)]]*Table1[[#This Row],[Emission Factor (kg CO2/ mmBtu)]]*10^3</f>
        <v>137210540971.2177</v>
      </c>
      <c r="U615" s="3">
        <f>Table1[[#This Row],[Emissions (g CO2)]]/(Table1[[#This Row],[Generation (TWh)]]*10^9)</f>
        <v>726.26251976805474</v>
      </c>
    </row>
    <row r="616" spans="1:21" x14ac:dyDescent="0.35">
      <c r="A616" t="s">
        <v>157</v>
      </c>
      <c r="B616" t="s">
        <v>3240</v>
      </c>
      <c r="C616" t="str">
        <f>SUBSTITUTE(Table1[[#This Row],[Fuel]],", ",",")</f>
        <v>fossil gas: natural gas,fossil liquids: diesel</v>
      </c>
      <c r="D616" t="s">
        <v>3239</v>
      </c>
      <c r="E616" t="s">
        <v>3258</v>
      </c>
      <c r="H616" t="s">
        <v>3438</v>
      </c>
      <c r="I616">
        <v>410</v>
      </c>
      <c r="J616" t="s">
        <v>3446</v>
      </c>
      <c r="K616">
        <v>2017</v>
      </c>
      <c r="L616" t="s">
        <v>29</v>
      </c>
      <c r="M616" t="s">
        <v>29</v>
      </c>
      <c r="N616">
        <v>24.049377</v>
      </c>
      <c r="O616">
        <v>89.017492000000004</v>
      </c>
      <c r="P616" t="s">
        <v>3465</v>
      </c>
      <c r="Q616" s="3">
        <f>Table1[[#This Row],[Capacity (MW)]]*0.395*8760*10^-6</f>
        <v>1.4186820000000002</v>
      </c>
      <c r="R616" s="3" cm="1">
        <f t="array" ref="R616">AVERAGE(VLOOKUP(_xlfn.TEXTSPLIT(Table1[[#This Row],[Fuel (no space after comma)]], ","), FuelList_Final_EF!$A$2:$B$65, 2, FALSE))</f>
        <v>65.583341148886291</v>
      </c>
      <c r="S616" s="3">
        <f>Table1[[#This Row],[Generation (TWh)]]*10^9*VLOOKUP(Table1[[#This Row],[Turbine/Engine Technology]],Technology_HR!$A$2:$B$11,2,FALSE)*10^-6</f>
        <v>10709630.418000001</v>
      </c>
      <c r="T616" s="5">
        <f>Table1[[#This Row],[Fuel Consumption (mmBtu)]]*Table1[[#This Row],[Emission Factor (kg CO2/ mmBtu)]]*10^3</f>
        <v>702373345282.18372</v>
      </c>
      <c r="U616" s="3">
        <f>Table1[[#This Row],[Emissions (g CO2)]]/(Table1[[#This Row],[Generation (TWh)]]*10^9)</f>
        <v>495.08864233294253</v>
      </c>
    </row>
    <row r="617" spans="1:21" x14ac:dyDescent="0.35">
      <c r="A617" t="s">
        <v>154</v>
      </c>
      <c r="B617" t="s">
        <v>3239</v>
      </c>
      <c r="C617" t="str">
        <f>SUBSTITUTE(Table1[[#This Row],[Fuel]],", ",",")</f>
        <v>fossil gas: natural gas</v>
      </c>
      <c r="D617" t="s">
        <v>3239</v>
      </c>
      <c r="H617" t="s">
        <v>3438</v>
      </c>
      <c r="I617">
        <v>225</v>
      </c>
      <c r="J617" t="s">
        <v>3446</v>
      </c>
      <c r="K617">
        <v>2015</v>
      </c>
      <c r="L617" t="s">
        <v>29</v>
      </c>
      <c r="M617" t="s">
        <v>29</v>
      </c>
      <c r="N617">
        <v>22.479292000000001</v>
      </c>
      <c r="O617">
        <v>90.710956999999993</v>
      </c>
      <c r="P617" t="s">
        <v>3465</v>
      </c>
      <c r="Q617" s="3">
        <f>Table1[[#This Row],[Capacity (MW)]]*0.395*8760*10^-6</f>
        <v>0.77854499999999993</v>
      </c>
      <c r="R617" s="3" cm="1">
        <f t="array" ref="R617">AVERAGE(VLOOKUP(_xlfn.TEXTSPLIT(Table1[[#This Row],[Fuel (no space after comma)]], ","), FuelList_Final_EF!$A$2:$B$65, 2, FALSE))</f>
        <v>53.06</v>
      </c>
      <c r="S617" s="3">
        <f>Table1[[#This Row],[Generation (TWh)]]*10^9*VLOOKUP(Table1[[#This Row],[Turbine/Engine Technology]],Technology_HR!$A$2:$B$11,2,FALSE)*10^-6</f>
        <v>5877236.2049999991</v>
      </c>
      <c r="T617" s="5">
        <f>Table1[[#This Row],[Fuel Consumption (mmBtu)]]*Table1[[#This Row],[Emission Factor (kg CO2/ mmBtu)]]*10^3</f>
        <v>311846153037.29999</v>
      </c>
      <c r="U617" s="3">
        <f>Table1[[#This Row],[Emissions (g CO2)]]/(Table1[[#This Row],[Generation (TWh)]]*10^9)</f>
        <v>400.54994000000005</v>
      </c>
    </row>
    <row r="618" spans="1:21" x14ac:dyDescent="0.35">
      <c r="A618" t="s">
        <v>158</v>
      </c>
      <c r="B618" t="s">
        <v>3240</v>
      </c>
      <c r="C618" t="str">
        <f>SUBSTITUTE(Table1[[#This Row],[Fuel]],", ",",")</f>
        <v>fossil gas: natural gas,fossil liquids: diesel</v>
      </c>
      <c r="D618" t="s">
        <v>3239</v>
      </c>
      <c r="E618" t="s">
        <v>3258</v>
      </c>
      <c r="H618" t="s">
        <v>3438</v>
      </c>
      <c r="I618">
        <v>220</v>
      </c>
      <c r="J618" t="s">
        <v>3446</v>
      </c>
      <c r="K618">
        <v>2021</v>
      </c>
      <c r="L618" t="s">
        <v>29</v>
      </c>
      <c r="M618" t="s">
        <v>29</v>
      </c>
      <c r="N618">
        <v>22.479292000000001</v>
      </c>
      <c r="O618">
        <v>90.710956999999993</v>
      </c>
      <c r="P618" t="s">
        <v>3465</v>
      </c>
      <c r="Q618" s="3">
        <f>Table1[[#This Row],[Capacity (MW)]]*0.395*8760*10^-6</f>
        <v>0.76124399999999992</v>
      </c>
      <c r="R618" s="3" cm="1">
        <f t="array" ref="R618">AVERAGE(VLOOKUP(_xlfn.TEXTSPLIT(Table1[[#This Row],[Fuel (no space after comma)]], ","), FuelList_Final_EF!$A$2:$B$65, 2, FALSE))</f>
        <v>65.583341148886291</v>
      </c>
      <c r="S618" s="3">
        <f>Table1[[#This Row],[Generation (TWh)]]*10^9*VLOOKUP(Table1[[#This Row],[Turbine/Engine Technology]],Technology_HR!$A$2:$B$11,2,FALSE)*10^-6</f>
        <v>5746630.9559999984</v>
      </c>
      <c r="T618" s="5">
        <f>Table1[[#This Row],[Fuel Consumption (mmBtu)]]*Table1[[#This Row],[Emission Factor (kg CO2/ mmBtu)]]*10^3</f>
        <v>376883258444.09845</v>
      </c>
      <c r="U618" s="3">
        <f>Table1[[#This Row],[Emissions (g CO2)]]/(Table1[[#This Row],[Generation (TWh)]]*10^9)</f>
        <v>495.08864233294253</v>
      </c>
    </row>
    <row r="619" spans="1:21" x14ac:dyDescent="0.35">
      <c r="A619" t="s">
        <v>159</v>
      </c>
      <c r="B619" t="s">
        <v>3239</v>
      </c>
      <c r="C619" t="str">
        <f>SUBSTITUTE(Table1[[#This Row],[Fuel]],", ",",")</f>
        <v>fossil gas: natural gas</v>
      </c>
      <c r="D619" t="s">
        <v>3239</v>
      </c>
      <c r="H619" t="s">
        <v>3438</v>
      </c>
      <c r="I619">
        <v>341</v>
      </c>
      <c r="J619" t="s">
        <v>3446</v>
      </c>
      <c r="K619">
        <v>2015</v>
      </c>
      <c r="L619" t="s">
        <v>29</v>
      </c>
      <c r="M619" t="s">
        <v>29</v>
      </c>
      <c r="N619">
        <v>24.639505</v>
      </c>
      <c r="O619">
        <v>91.659469999999999</v>
      </c>
      <c r="P619" t="s">
        <v>3465</v>
      </c>
      <c r="Q619" s="3">
        <f>Table1[[#This Row],[Capacity (MW)]]*0.395*8760*10^-6</f>
        <v>1.1799282</v>
      </c>
      <c r="R619" s="3" cm="1">
        <f t="array" ref="R619">AVERAGE(VLOOKUP(_xlfn.TEXTSPLIT(Table1[[#This Row],[Fuel (no space after comma)]], ","), FuelList_Final_EF!$A$2:$B$65, 2, FALSE))</f>
        <v>53.06</v>
      </c>
      <c r="S619" s="3">
        <f>Table1[[#This Row],[Generation (TWh)]]*10^9*VLOOKUP(Table1[[#This Row],[Turbine/Engine Technology]],Technology_HR!$A$2:$B$11,2,FALSE)*10^-6</f>
        <v>8907277.9817999993</v>
      </c>
      <c r="T619" s="5">
        <f>Table1[[#This Row],[Fuel Consumption (mmBtu)]]*Table1[[#This Row],[Emission Factor (kg CO2/ mmBtu)]]*10^3</f>
        <v>472620169714.30798</v>
      </c>
      <c r="U619" s="3">
        <f>Table1[[#This Row],[Emissions (g CO2)]]/(Table1[[#This Row],[Generation (TWh)]]*10^9)</f>
        <v>400.54993999999999</v>
      </c>
    </row>
    <row r="620" spans="1:21" x14ac:dyDescent="0.35">
      <c r="A620" t="s">
        <v>154</v>
      </c>
      <c r="B620" t="s">
        <v>3239</v>
      </c>
      <c r="C620" t="str">
        <f>SUBSTITUTE(Table1[[#This Row],[Fuel]],", ",",")</f>
        <v>fossil gas: natural gas</v>
      </c>
      <c r="D620" t="s">
        <v>3239</v>
      </c>
      <c r="H620" t="s">
        <v>3438</v>
      </c>
      <c r="I620">
        <v>400</v>
      </c>
      <c r="J620" t="s">
        <v>3446</v>
      </c>
      <c r="K620">
        <v>2019</v>
      </c>
      <c r="L620" t="s">
        <v>29</v>
      </c>
      <c r="M620" t="s">
        <v>29</v>
      </c>
      <c r="N620">
        <v>24.636557</v>
      </c>
      <c r="O620">
        <v>91.656486999999998</v>
      </c>
      <c r="P620" t="s">
        <v>3465</v>
      </c>
      <c r="Q620" s="3">
        <f>Table1[[#This Row],[Capacity (MW)]]*0.395*8760*10^-6</f>
        <v>1.38408</v>
      </c>
      <c r="R620" s="3" cm="1">
        <f t="array" ref="R620">AVERAGE(VLOOKUP(_xlfn.TEXTSPLIT(Table1[[#This Row],[Fuel (no space after comma)]], ","), FuelList_Final_EF!$A$2:$B$65, 2, FALSE))</f>
        <v>53.06</v>
      </c>
      <c r="S620" s="3">
        <f>Table1[[#This Row],[Generation (TWh)]]*10^9*VLOOKUP(Table1[[#This Row],[Turbine/Engine Technology]],Technology_HR!$A$2:$B$11,2,FALSE)*10^-6</f>
        <v>10448419.92</v>
      </c>
      <c r="T620" s="5">
        <f>Table1[[#This Row],[Fuel Consumption (mmBtu)]]*Table1[[#This Row],[Emission Factor (kg CO2/ mmBtu)]]*10^3</f>
        <v>554393160955.20007</v>
      </c>
      <c r="U620" s="3">
        <f>Table1[[#This Row],[Emissions (g CO2)]]/(Table1[[#This Row],[Generation (TWh)]]*10^9)</f>
        <v>400.54994000000005</v>
      </c>
    </row>
    <row r="621" spans="1:21" x14ac:dyDescent="0.35">
      <c r="A621" t="s">
        <v>154</v>
      </c>
      <c r="B621" t="s">
        <v>3239</v>
      </c>
      <c r="C621" t="str">
        <f>SUBSTITUTE(Table1[[#This Row],[Fuel]],", ",",")</f>
        <v>fossil gas: natural gas</v>
      </c>
      <c r="D621" t="s">
        <v>3239</v>
      </c>
      <c r="H621" t="s">
        <v>3438</v>
      </c>
      <c r="I621">
        <v>383</v>
      </c>
      <c r="J621" t="s">
        <v>3446</v>
      </c>
      <c r="K621">
        <v>2021</v>
      </c>
      <c r="L621" t="s">
        <v>29</v>
      </c>
      <c r="M621" t="s">
        <v>29</v>
      </c>
      <c r="N621">
        <v>24.634998</v>
      </c>
      <c r="O621">
        <v>91.660499000000002</v>
      </c>
      <c r="P621" t="s">
        <v>3465</v>
      </c>
      <c r="Q621" s="3">
        <f>Table1[[#This Row],[Capacity (MW)]]*0.395*8760*10^-6</f>
        <v>1.3252565999999999</v>
      </c>
      <c r="R621" s="3" cm="1">
        <f t="array" ref="R621">AVERAGE(VLOOKUP(_xlfn.TEXTSPLIT(Table1[[#This Row],[Fuel (no space after comma)]], ","), FuelList_Final_EF!$A$2:$B$65, 2, FALSE))</f>
        <v>53.06</v>
      </c>
      <c r="S621" s="3">
        <f>Table1[[#This Row],[Generation (TWh)]]*10^9*VLOOKUP(Table1[[#This Row],[Turbine/Engine Technology]],Technology_HR!$A$2:$B$11,2,FALSE)*10^-6</f>
        <v>10004362.0734</v>
      </c>
      <c r="T621" s="5">
        <f>Table1[[#This Row],[Fuel Consumption (mmBtu)]]*Table1[[#This Row],[Emission Factor (kg CO2/ mmBtu)]]*10^3</f>
        <v>530831451614.60406</v>
      </c>
      <c r="U621" s="3">
        <f>Table1[[#This Row],[Emissions (g CO2)]]/(Table1[[#This Row],[Generation (TWh)]]*10^9)</f>
        <v>400.54994000000005</v>
      </c>
    </row>
    <row r="622" spans="1:21" x14ac:dyDescent="0.35">
      <c r="A622" t="s">
        <v>160</v>
      </c>
      <c r="B622" t="s">
        <v>3268</v>
      </c>
      <c r="C622" t="str">
        <f>SUBSTITUTE(Table1[[#This Row],[Fuel]],", ",",")</f>
        <v>fossil gas: natural gas,fossil gas: lng,fossil liquids: diesel</v>
      </c>
      <c r="D622" t="s">
        <v>3239</v>
      </c>
      <c r="E622" t="s">
        <v>3242</v>
      </c>
      <c r="F622" t="s">
        <v>3258</v>
      </c>
      <c r="H622" t="s">
        <v>3438</v>
      </c>
      <c r="I622">
        <v>400</v>
      </c>
      <c r="J622" t="s">
        <v>3447</v>
      </c>
      <c r="K622">
        <v>2041</v>
      </c>
      <c r="L622" t="s">
        <v>29</v>
      </c>
      <c r="M622" t="s">
        <v>29</v>
      </c>
      <c r="N622">
        <v>22.376149000000002</v>
      </c>
      <c r="O622">
        <v>91.914325000000005</v>
      </c>
      <c r="P622" t="s">
        <v>3465</v>
      </c>
      <c r="Q622" s="3">
        <f>Table1[[#This Row],[Capacity (MW)]]*0.395*8760*10^-6</f>
        <v>1.38408</v>
      </c>
      <c r="R622" s="3" cm="1">
        <f t="array" ref="R622">AVERAGE(VLOOKUP(_xlfn.TEXTSPLIT(Table1[[#This Row],[Fuel (no space after comma)]], ","), FuelList_Final_EF!$A$2:$B$65, 2, FALSE))</f>
        <v>66.284167337704204</v>
      </c>
      <c r="S622" s="3">
        <f>Table1[[#This Row],[Generation (TWh)]]*10^9*VLOOKUP(Table1[[#This Row],[Turbine/Engine Technology]],Technology_HR!$A$2:$B$11,2,FALSE)*10^-6</f>
        <v>10448419.92</v>
      </c>
      <c r="T622" s="5">
        <f>Table1[[#This Row],[Fuel Consumption (mmBtu)]]*Table1[[#This Row],[Emission Factor (kg CO2/ mmBtu)]]*10^3</f>
        <v>692564814391.88196</v>
      </c>
      <c r="U622" s="3">
        <f>Table1[[#This Row],[Emissions (g CO2)]]/(Table1[[#This Row],[Generation (TWh)]]*10^9)</f>
        <v>500.37917923232902</v>
      </c>
    </row>
    <row r="623" spans="1:21" x14ac:dyDescent="0.35">
      <c r="A623" t="s">
        <v>160</v>
      </c>
      <c r="B623" t="s">
        <v>3268</v>
      </c>
      <c r="C623" t="str">
        <f>SUBSTITUTE(Table1[[#This Row],[Fuel]],", ",",")</f>
        <v>fossil gas: natural gas,fossil gas: lng,fossil liquids: diesel</v>
      </c>
      <c r="D623" t="s">
        <v>3239</v>
      </c>
      <c r="E623" t="s">
        <v>3242</v>
      </c>
      <c r="F623" t="s">
        <v>3258</v>
      </c>
      <c r="H623" t="s">
        <v>3438</v>
      </c>
      <c r="I623">
        <v>400</v>
      </c>
      <c r="J623" t="s">
        <v>3447</v>
      </c>
      <c r="K623">
        <v>2041</v>
      </c>
      <c r="L623" t="s">
        <v>29</v>
      </c>
      <c r="M623" t="s">
        <v>29</v>
      </c>
      <c r="N623">
        <v>22.376149000000002</v>
      </c>
      <c r="O623">
        <v>91.914325000000005</v>
      </c>
      <c r="P623" t="s">
        <v>3465</v>
      </c>
      <c r="Q623" s="3">
        <f>Table1[[#This Row],[Capacity (MW)]]*0.395*8760*10^-6</f>
        <v>1.38408</v>
      </c>
      <c r="R623" s="3" cm="1">
        <f t="array" ref="R623">AVERAGE(VLOOKUP(_xlfn.TEXTSPLIT(Table1[[#This Row],[Fuel (no space after comma)]], ","), FuelList_Final_EF!$A$2:$B$65, 2, FALSE))</f>
        <v>66.284167337704204</v>
      </c>
      <c r="S623" s="3">
        <f>Table1[[#This Row],[Generation (TWh)]]*10^9*VLOOKUP(Table1[[#This Row],[Turbine/Engine Technology]],Technology_HR!$A$2:$B$11,2,FALSE)*10^-6</f>
        <v>10448419.92</v>
      </c>
      <c r="T623" s="5">
        <f>Table1[[#This Row],[Fuel Consumption (mmBtu)]]*Table1[[#This Row],[Emission Factor (kg CO2/ mmBtu)]]*10^3</f>
        <v>692564814391.88196</v>
      </c>
      <c r="U623" s="3">
        <f>Table1[[#This Row],[Emissions (g CO2)]]/(Table1[[#This Row],[Generation (TWh)]]*10^9)</f>
        <v>500.37917923232902</v>
      </c>
    </row>
    <row r="624" spans="1:21" x14ac:dyDescent="0.35">
      <c r="A624" t="s">
        <v>154</v>
      </c>
      <c r="B624" t="s">
        <v>3239</v>
      </c>
      <c r="C624" t="str">
        <f>SUBSTITUTE(Table1[[#This Row],[Fuel]],", ",",")</f>
        <v>fossil gas: natural gas</v>
      </c>
      <c r="D624" t="s">
        <v>3239</v>
      </c>
      <c r="H624" t="s">
        <v>3438</v>
      </c>
      <c r="I624">
        <v>163</v>
      </c>
      <c r="J624" t="s">
        <v>3446</v>
      </c>
      <c r="K624">
        <v>2012</v>
      </c>
      <c r="L624" t="s">
        <v>29</v>
      </c>
      <c r="M624" t="s">
        <v>29</v>
      </c>
      <c r="N624">
        <v>23.222418000000001</v>
      </c>
      <c r="O624">
        <v>90.669028999999995</v>
      </c>
      <c r="P624" t="s">
        <v>3465</v>
      </c>
      <c r="Q624" s="3">
        <f>Table1[[#This Row],[Capacity (MW)]]*0.395*8760*10^-6</f>
        <v>0.56401260000000009</v>
      </c>
      <c r="R624" s="3" cm="1">
        <f t="array" ref="R624">AVERAGE(VLOOKUP(_xlfn.TEXTSPLIT(Table1[[#This Row],[Fuel (no space after comma)]], ","), FuelList_Final_EF!$A$2:$B$65, 2, FALSE))</f>
        <v>53.06</v>
      </c>
      <c r="S624" s="3">
        <f>Table1[[#This Row],[Generation (TWh)]]*10^9*VLOOKUP(Table1[[#This Row],[Turbine/Engine Technology]],Technology_HR!$A$2:$B$11,2,FALSE)*10^-6</f>
        <v>4257731.1174000008</v>
      </c>
      <c r="T624" s="5">
        <f>Table1[[#This Row],[Fuel Consumption (mmBtu)]]*Table1[[#This Row],[Emission Factor (kg CO2/ mmBtu)]]*10^3</f>
        <v>225915213089.24405</v>
      </c>
      <c r="U624" s="3">
        <f>Table1[[#This Row],[Emissions (g CO2)]]/(Table1[[#This Row],[Generation (TWh)]]*10^9)</f>
        <v>400.54993999999999</v>
      </c>
    </row>
    <row r="625" spans="1:21" x14ac:dyDescent="0.35">
      <c r="A625" t="s">
        <v>154</v>
      </c>
      <c r="B625" t="s">
        <v>3241</v>
      </c>
      <c r="C625" t="str">
        <f>SUBSTITUTE(Table1[[#This Row],[Fuel]],", ",",")</f>
        <v>fossil liquids: heavy fuel oil</v>
      </c>
      <c r="D625" t="s">
        <v>3241</v>
      </c>
      <c r="H625" t="s">
        <v>3437</v>
      </c>
      <c r="I625">
        <v>107.1</v>
      </c>
      <c r="J625" t="s">
        <v>3446</v>
      </c>
      <c r="K625">
        <v>2017</v>
      </c>
      <c r="L625" t="s">
        <v>29</v>
      </c>
      <c r="M625" t="s">
        <v>29</v>
      </c>
      <c r="N625">
        <v>24.655853</v>
      </c>
      <c r="O625">
        <v>88.404188000000005</v>
      </c>
      <c r="P625" t="s">
        <v>3465</v>
      </c>
      <c r="Q625" s="3">
        <f>Table1[[#This Row],[Capacity (MW)]]*0.395*8760*10^-6</f>
        <v>0.37058741999999995</v>
      </c>
      <c r="R625" s="3" cm="1">
        <f t="array" ref="R625">AVERAGE(VLOOKUP(_xlfn.TEXTSPLIT(Table1[[#This Row],[Fuel (no space after comma)]], ","), FuelList_Final_EF!$A$2:$B$65, 2, FALSE))</f>
        <v>81.602530311017389</v>
      </c>
      <c r="S625" s="3">
        <f>Table1[[#This Row],[Generation (TWh)]]*10^9*VLOOKUP(Table1[[#This Row],[Turbine/Engine Technology]],Technology_HR!$A$2:$B$11,2,FALSE)*10^-6</f>
        <v>3298228.0379999992</v>
      </c>
      <c r="T625" s="5">
        <f>Table1[[#This Row],[Fuel Consumption (mmBtu)]]*Table1[[#This Row],[Emission Factor (kg CO2/ mmBtu)]]*10^3</f>
        <v>269143753443.54236</v>
      </c>
      <c r="U625" s="3">
        <f>Table1[[#This Row],[Emissions (g CO2)]]/(Table1[[#This Row],[Generation (TWh)]]*10^9)</f>
        <v>726.26251976805474</v>
      </c>
    </row>
    <row r="626" spans="1:21" x14ac:dyDescent="0.35">
      <c r="A626" t="s">
        <v>161</v>
      </c>
      <c r="B626" t="s">
        <v>3241</v>
      </c>
      <c r="C626" t="str">
        <f>SUBSTITUTE(Table1[[#This Row],[Fuel]],", ",",")</f>
        <v>fossil liquids: heavy fuel oil</v>
      </c>
      <c r="D626" t="s">
        <v>3241</v>
      </c>
      <c r="H626" t="s">
        <v>3437</v>
      </c>
      <c r="I626">
        <v>117.4</v>
      </c>
      <c r="J626" t="s">
        <v>3446</v>
      </c>
      <c r="K626">
        <v>2019</v>
      </c>
      <c r="L626" t="s">
        <v>29</v>
      </c>
      <c r="M626" t="s">
        <v>29</v>
      </c>
      <c r="N626">
        <v>22.973711999999999</v>
      </c>
      <c r="O626">
        <v>91.097491000000005</v>
      </c>
      <c r="P626" t="s">
        <v>3465</v>
      </c>
      <c r="Q626" s="3">
        <f>Table1[[#This Row],[Capacity (MW)]]*0.395*8760*10^-6</f>
        <v>0.40622748000000003</v>
      </c>
      <c r="R626" s="3" cm="1">
        <f t="array" ref="R626">AVERAGE(VLOOKUP(_xlfn.TEXTSPLIT(Table1[[#This Row],[Fuel (no space after comma)]], ","), FuelList_Final_EF!$A$2:$B$65, 2, FALSE))</f>
        <v>81.602530311017389</v>
      </c>
      <c r="S626" s="3">
        <f>Table1[[#This Row],[Generation (TWh)]]*10^9*VLOOKUP(Table1[[#This Row],[Turbine/Engine Technology]],Technology_HR!$A$2:$B$11,2,FALSE)*10^-6</f>
        <v>3615424.5719999997</v>
      </c>
      <c r="T626" s="5">
        <f>Table1[[#This Row],[Fuel Consumption (mmBtu)]]*Table1[[#This Row],[Emission Factor (kg CO2/ mmBtu)]]*10^3</f>
        <v>295027793223.82709</v>
      </c>
      <c r="U626" s="3">
        <f>Table1[[#This Row],[Emissions (g CO2)]]/(Table1[[#This Row],[Generation (TWh)]]*10^9)</f>
        <v>726.26251976805486</v>
      </c>
    </row>
    <row r="627" spans="1:21" x14ac:dyDescent="0.35">
      <c r="A627" t="s">
        <v>162</v>
      </c>
      <c r="B627" t="s">
        <v>3241</v>
      </c>
      <c r="C627" t="str">
        <f>SUBSTITUTE(Table1[[#This Row],[Fuel]],", ",",")</f>
        <v>fossil liquids: heavy fuel oil</v>
      </c>
      <c r="D627" t="s">
        <v>3241</v>
      </c>
      <c r="H627" t="s">
        <v>3437</v>
      </c>
      <c r="I627">
        <v>105.3</v>
      </c>
      <c r="J627" t="s">
        <v>3446</v>
      </c>
      <c r="K627">
        <v>2017</v>
      </c>
      <c r="L627" t="s">
        <v>29</v>
      </c>
      <c r="M627" t="s">
        <v>29</v>
      </c>
      <c r="N627">
        <v>23.742906000000001</v>
      </c>
      <c r="O627">
        <v>90.342788999999996</v>
      </c>
      <c r="P627" t="s">
        <v>3465</v>
      </c>
      <c r="Q627" s="3">
        <f>Table1[[#This Row],[Capacity (MW)]]*0.395*8760*10^-6</f>
        <v>0.36435905999999996</v>
      </c>
      <c r="R627" s="3" cm="1">
        <f t="array" ref="R627">AVERAGE(VLOOKUP(_xlfn.TEXTSPLIT(Table1[[#This Row],[Fuel (no space after comma)]], ","), FuelList_Final_EF!$A$2:$B$65, 2, FALSE))</f>
        <v>81.602530311017389</v>
      </c>
      <c r="S627" s="3">
        <f>Table1[[#This Row],[Generation (TWh)]]*10^9*VLOOKUP(Table1[[#This Row],[Turbine/Engine Technology]],Technology_HR!$A$2:$B$11,2,FALSE)*10^-6</f>
        <v>3242795.6339999991</v>
      </c>
      <c r="T627" s="5">
        <f>Table1[[#This Row],[Fuel Consumption (mmBtu)]]*Table1[[#This Row],[Emission Factor (kg CO2/ mmBtu)]]*10^3</f>
        <v>264620329015.91977</v>
      </c>
      <c r="U627" s="3">
        <f>Table1[[#This Row],[Emissions (g CO2)]]/(Table1[[#This Row],[Generation (TWh)]]*10^9)</f>
        <v>726.26251976805463</v>
      </c>
    </row>
    <row r="628" spans="1:21" x14ac:dyDescent="0.35">
      <c r="A628" t="s">
        <v>163</v>
      </c>
      <c r="B628" t="s">
        <v>3241</v>
      </c>
      <c r="C628" t="str">
        <f>SUBSTITUTE(Table1[[#This Row],[Fuel]],", ",",")</f>
        <v>fossil liquids: heavy fuel oil</v>
      </c>
      <c r="D628" t="s">
        <v>3241</v>
      </c>
      <c r="H628" t="s">
        <v>3437</v>
      </c>
      <c r="I628">
        <v>111.3</v>
      </c>
      <c r="J628" t="s">
        <v>3446</v>
      </c>
      <c r="K628">
        <v>2019</v>
      </c>
      <c r="L628" t="s">
        <v>29</v>
      </c>
      <c r="M628" t="s">
        <v>29</v>
      </c>
      <c r="N628">
        <v>24.768642</v>
      </c>
      <c r="O628">
        <v>89.346058999999997</v>
      </c>
      <c r="P628" t="s">
        <v>3465</v>
      </c>
      <c r="Q628" s="3">
        <f>Table1[[#This Row],[Capacity (MW)]]*0.395*8760*10^-6</f>
        <v>0.38512025999999999</v>
      </c>
      <c r="R628" s="3" cm="1">
        <f t="array" ref="R628">AVERAGE(VLOOKUP(_xlfn.TEXTSPLIT(Table1[[#This Row],[Fuel (no space after comma)]], ","), FuelList_Final_EF!$A$2:$B$65, 2, FALSE))</f>
        <v>81.602530311017389</v>
      </c>
      <c r="S628" s="3">
        <f>Table1[[#This Row],[Generation (TWh)]]*10^9*VLOOKUP(Table1[[#This Row],[Turbine/Engine Technology]],Technology_HR!$A$2:$B$11,2,FALSE)*10^-6</f>
        <v>3427570.3139999998</v>
      </c>
      <c r="T628" s="5">
        <f>Table1[[#This Row],[Fuel Consumption (mmBtu)]]*Table1[[#This Row],[Emission Factor (kg CO2/ mmBtu)]]*10^3</f>
        <v>279698410441.32837</v>
      </c>
      <c r="U628" s="3">
        <f>Table1[[#This Row],[Emissions (g CO2)]]/(Table1[[#This Row],[Generation (TWh)]]*10^9)</f>
        <v>726.26251976805474</v>
      </c>
    </row>
    <row r="629" spans="1:21" x14ac:dyDescent="0.35">
      <c r="A629" t="s">
        <v>163</v>
      </c>
      <c r="B629" t="s">
        <v>3241</v>
      </c>
      <c r="C629" t="str">
        <f>SUBSTITUTE(Table1[[#This Row],[Fuel]],", ",",")</f>
        <v>fossil liquids: heavy fuel oil</v>
      </c>
      <c r="D629" t="s">
        <v>3241</v>
      </c>
      <c r="H629" t="s">
        <v>3437</v>
      </c>
      <c r="I629">
        <v>111.3</v>
      </c>
      <c r="J629" t="s">
        <v>3446</v>
      </c>
      <c r="K629">
        <v>2019</v>
      </c>
      <c r="L629" t="s">
        <v>29</v>
      </c>
      <c r="M629" t="s">
        <v>29</v>
      </c>
      <c r="N629">
        <v>24.768642</v>
      </c>
      <c r="O629">
        <v>89.346058999999997</v>
      </c>
      <c r="P629" t="s">
        <v>3465</v>
      </c>
      <c r="Q629" s="3">
        <f>Table1[[#This Row],[Capacity (MW)]]*0.395*8760*10^-6</f>
        <v>0.38512025999999999</v>
      </c>
      <c r="R629" s="3" cm="1">
        <f t="array" ref="R629">AVERAGE(VLOOKUP(_xlfn.TEXTSPLIT(Table1[[#This Row],[Fuel (no space after comma)]], ","), FuelList_Final_EF!$A$2:$B$65, 2, FALSE))</f>
        <v>81.602530311017389</v>
      </c>
      <c r="S629" s="3">
        <f>Table1[[#This Row],[Generation (TWh)]]*10^9*VLOOKUP(Table1[[#This Row],[Turbine/Engine Technology]],Technology_HR!$A$2:$B$11,2,FALSE)*10^-6</f>
        <v>3427570.3139999998</v>
      </c>
      <c r="T629" s="5">
        <f>Table1[[#This Row],[Fuel Consumption (mmBtu)]]*Table1[[#This Row],[Emission Factor (kg CO2/ mmBtu)]]*10^3</f>
        <v>279698410441.32837</v>
      </c>
      <c r="U629" s="3">
        <f>Table1[[#This Row],[Emissions (g CO2)]]/(Table1[[#This Row],[Generation (TWh)]]*10^9)</f>
        <v>726.26251976805474</v>
      </c>
    </row>
    <row r="630" spans="1:21" x14ac:dyDescent="0.35">
      <c r="A630" t="s">
        <v>164</v>
      </c>
      <c r="B630" t="s">
        <v>3241</v>
      </c>
      <c r="C630" t="str">
        <f>SUBSTITUTE(Table1[[#This Row],[Fuel]],", ",",")</f>
        <v>fossil liquids: heavy fuel oil</v>
      </c>
      <c r="D630" t="s">
        <v>3241</v>
      </c>
      <c r="H630" t="s">
        <v>3437</v>
      </c>
      <c r="I630">
        <v>113</v>
      </c>
      <c r="J630" t="s">
        <v>3446</v>
      </c>
      <c r="K630">
        <v>2019</v>
      </c>
      <c r="L630" t="s">
        <v>29</v>
      </c>
      <c r="M630" t="s">
        <v>29</v>
      </c>
      <c r="N630">
        <v>25.659125</v>
      </c>
      <c r="O630">
        <v>89.272738000000004</v>
      </c>
      <c r="P630" t="s">
        <v>3465</v>
      </c>
      <c r="Q630" s="3">
        <f>Table1[[#This Row],[Capacity (MW)]]*0.395*8760*10^-6</f>
        <v>0.39100260000000003</v>
      </c>
      <c r="R630" s="3" cm="1">
        <f t="array" ref="R630">AVERAGE(VLOOKUP(_xlfn.TEXTSPLIT(Table1[[#This Row],[Fuel (no space after comma)]], ","), FuelList_Final_EF!$A$2:$B$65, 2, FALSE))</f>
        <v>81.602530311017389</v>
      </c>
      <c r="S630" s="3">
        <f>Table1[[#This Row],[Generation (TWh)]]*10^9*VLOOKUP(Table1[[#This Row],[Turbine/Engine Technology]],Technology_HR!$A$2:$B$11,2,FALSE)*10^-6</f>
        <v>3479923.14</v>
      </c>
      <c r="T630" s="5">
        <f>Table1[[#This Row],[Fuel Consumption (mmBtu)]]*Table1[[#This Row],[Emission Factor (kg CO2/ mmBtu)]]*10^3</f>
        <v>283970533511.86084</v>
      </c>
      <c r="U630" s="3">
        <f>Table1[[#This Row],[Emissions (g CO2)]]/(Table1[[#This Row],[Generation (TWh)]]*10^9)</f>
        <v>726.26251976805474</v>
      </c>
    </row>
    <row r="631" spans="1:21" x14ac:dyDescent="0.35">
      <c r="A631" t="s">
        <v>165</v>
      </c>
      <c r="B631" t="s">
        <v>3241</v>
      </c>
      <c r="C631" t="str">
        <f>SUBSTITUTE(Table1[[#This Row],[Fuel]],", ",",")</f>
        <v>fossil liquids: heavy fuel oil</v>
      </c>
      <c r="D631" t="s">
        <v>3241</v>
      </c>
      <c r="H631" t="s">
        <v>3437</v>
      </c>
      <c r="I631">
        <v>55.7</v>
      </c>
      <c r="J631" t="s">
        <v>3446</v>
      </c>
      <c r="K631" t="s">
        <v>29</v>
      </c>
      <c r="L631" t="s">
        <v>29</v>
      </c>
      <c r="M631" t="s">
        <v>29</v>
      </c>
      <c r="N631">
        <v>22.33221</v>
      </c>
      <c r="O631">
        <v>91.874943000000002</v>
      </c>
      <c r="P631" t="s">
        <v>3465</v>
      </c>
      <c r="Q631" s="3">
        <f>Table1[[#This Row],[Capacity (MW)]]*0.395*8760*10^-6</f>
        <v>0.19273314000000002</v>
      </c>
      <c r="R631" s="3" cm="1">
        <f t="array" ref="R631">AVERAGE(VLOOKUP(_xlfn.TEXTSPLIT(Table1[[#This Row],[Fuel (no space after comma)]], ","), FuelList_Final_EF!$A$2:$B$65, 2, FALSE))</f>
        <v>81.602530311017389</v>
      </c>
      <c r="S631" s="3">
        <f>Table1[[#This Row],[Generation (TWh)]]*10^9*VLOOKUP(Table1[[#This Row],[Turbine/Engine Technology]],Technology_HR!$A$2:$B$11,2,FALSE)*10^-6</f>
        <v>1715324.9460000002</v>
      </c>
      <c r="T631" s="5">
        <f>Table1[[#This Row],[Fuel Consumption (mmBtu)]]*Table1[[#This Row],[Emission Factor (kg CO2/ mmBtu)]]*10^3</f>
        <v>139974855899.20929</v>
      </c>
      <c r="U631" s="3">
        <f>Table1[[#This Row],[Emissions (g CO2)]]/(Table1[[#This Row],[Generation (TWh)]]*10^9)</f>
        <v>726.26251976805474</v>
      </c>
    </row>
    <row r="632" spans="1:21" x14ac:dyDescent="0.35">
      <c r="A632" t="s">
        <v>166</v>
      </c>
      <c r="B632" t="s">
        <v>3242</v>
      </c>
      <c r="C632" t="str">
        <f>SUBSTITUTE(Table1[[#This Row],[Fuel]],", ",",")</f>
        <v>fossil gas: lng</v>
      </c>
      <c r="D632" t="s">
        <v>3242</v>
      </c>
      <c r="H632" t="s">
        <v>59</v>
      </c>
      <c r="I632">
        <v>600</v>
      </c>
      <c r="J632" t="s">
        <v>3450</v>
      </c>
      <c r="K632" t="s">
        <v>29</v>
      </c>
      <c r="L632" t="s">
        <v>29</v>
      </c>
      <c r="M632" t="s">
        <v>29</v>
      </c>
      <c r="N632">
        <v>21.623125999999999</v>
      </c>
      <c r="O632">
        <v>91.903689</v>
      </c>
      <c r="P632" t="s">
        <v>3465</v>
      </c>
      <c r="Q632" s="3">
        <f>Table1[[#This Row],[Capacity (MW)]]*0.395*8760*10^-6</f>
        <v>2.07612</v>
      </c>
      <c r="R632" s="3" cm="1">
        <f t="array" ref="R632">AVERAGE(VLOOKUP(_xlfn.TEXTSPLIT(Table1[[#This Row],[Fuel (no space after comma)]], ","), FuelList_Final_EF!$A$2:$B$65, 2, FALSE))</f>
        <v>67.685819715340017</v>
      </c>
      <c r="S632" s="3">
        <f>Table1[[#This Row],[Generation (TWh)]]*10^9*VLOOKUP(Table1[[#This Row],[Turbine/Engine Technology]],Technology_HR!$A$2:$B$11,2,FALSE)*10^-6</f>
        <v>17222453.460000001</v>
      </c>
      <c r="T632" s="5">
        <f>Table1[[#This Row],[Fuel Consumption (mmBtu)]]*Table1[[#This Row],[Emission Factor (kg CO2/ mmBtu)]]*10^3</f>
        <v>1165715879949.394</v>
      </c>
      <c r="U632" s="3">
        <f>Table1[[#This Row],[Emissions (g CO2)]]/(Table1[[#This Row],[Generation (TWh)]]*10^9)</f>
        <v>561.48771744860323</v>
      </c>
    </row>
    <row r="633" spans="1:21" x14ac:dyDescent="0.35">
      <c r="A633" t="s">
        <v>166</v>
      </c>
      <c r="B633" t="s">
        <v>3242</v>
      </c>
      <c r="C633" t="str">
        <f>SUBSTITUTE(Table1[[#This Row],[Fuel]],", ",",")</f>
        <v>fossil gas: lng</v>
      </c>
      <c r="D633" t="s">
        <v>3242</v>
      </c>
      <c r="H633" t="s">
        <v>59</v>
      </c>
      <c r="I633">
        <v>600</v>
      </c>
      <c r="J633" t="s">
        <v>3450</v>
      </c>
      <c r="K633" t="s">
        <v>29</v>
      </c>
      <c r="L633" t="s">
        <v>29</v>
      </c>
      <c r="M633" t="s">
        <v>29</v>
      </c>
      <c r="N633">
        <v>21.623125999999999</v>
      </c>
      <c r="O633">
        <v>91.903689</v>
      </c>
      <c r="P633" t="s">
        <v>3465</v>
      </c>
      <c r="Q633" s="3">
        <f>Table1[[#This Row],[Capacity (MW)]]*0.395*8760*10^-6</f>
        <v>2.07612</v>
      </c>
      <c r="R633" s="3" cm="1">
        <f t="array" ref="R633">AVERAGE(VLOOKUP(_xlfn.TEXTSPLIT(Table1[[#This Row],[Fuel (no space after comma)]], ","), FuelList_Final_EF!$A$2:$B$65, 2, FALSE))</f>
        <v>67.685819715340017</v>
      </c>
      <c r="S633" s="3">
        <f>Table1[[#This Row],[Generation (TWh)]]*10^9*VLOOKUP(Table1[[#This Row],[Turbine/Engine Technology]],Technology_HR!$A$2:$B$11,2,FALSE)*10^-6</f>
        <v>17222453.460000001</v>
      </c>
      <c r="T633" s="5">
        <f>Table1[[#This Row],[Fuel Consumption (mmBtu)]]*Table1[[#This Row],[Emission Factor (kg CO2/ mmBtu)]]*10^3</f>
        <v>1165715879949.394</v>
      </c>
      <c r="U633" s="3">
        <f>Table1[[#This Row],[Emissions (g CO2)]]/(Table1[[#This Row],[Generation (TWh)]]*10^9)</f>
        <v>561.48771744860323</v>
      </c>
    </row>
    <row r="634" spans="1:21" x14ac:dyDescent="0.35">
      <c r="A634" t="s">
        <v>167</v>
      </c>
      <c r="B634" t="s">
        <v>3241</v>
      </c>
      <c r="C634" t="str">
        <f>SUBSTITUTE(Table1[[#This Row],[Fuel]],", ",",")</f>
        <v>fossil liquids: heavy fuel oil</v>
      </c>
      <c r="D634" t="s">
        <v>3241</v>
      </c>
      <c r="H634" t="s">
        <v>3437</v>
      </c>
      <c r="I634">
        <v>221</v>
      </c>
      <c r="J634" t="s">
        <v>3446</v>
      </c>
      <c r="K634">
        <v>2018</v>
      </c>
      <c r="L634" t="s">
        <v>29</v>
      </c>
      <c r="M634" t="s">
        <v>29</v>
      </c>
      <c r="N634">
        <v>23.224022000000001</v>
      </c>
      <c r="O634">
        <v>90.673872000000003</v>
      </c>
      <c r="P634" t="s">
        <v>3465</v>
      </c>
      <c r="Q634" s="3">
        <f>Table1[[#This Row],[Capacity (MW)]]*0.395*8760*10^-6</f>
        <v>0.76470420000000006</v>
      </c>
      <c r="R634" s="3" cm="1">
        <f t="array" ref="R634">AVERAGE(VLOOKUP(_xlfn.TEXTSPLIT(Table1[[#This Row],[Fuel (no space after comma)]], ","), FuelList_Final_EF!$A$2:$B$65, 2, FALSE))</f>
        <v>81.602530311017389</v>
      </c>
      <c r="S634" s="3">
        <f>Table1[[#This Row],[Generation (TWh)]]*10^9*VLOOKUP(Table1[[#This Row],[Turbine/Engine Technology]],Technology_HR!$A$2:$B$11,2,FALSE)*10^-6</f>
        <v>6805867.3799999999</v>
      </c>
      <c r="T634" s="5">
        <f>Table1[[#This Row],[Fuel Consumption (mmBtu)]]*Table1[[#This Row],[Emission Factor (kg CO2/ mmBtu)]]*10^3</f>
        <v>555375999169.21448</v>
      </c>
      <c r="U634" s="3">
        <f>Table1[[#This Row],[Emissions (g CO2)]]/(Table1[[#This Row],[Generation (TWh)]]*10^9)</f>
        <v>726.26251976805474</v>
      </c>
    </row>
    <row r="635" spans="1:21" x14ac:dyDescent="0.35">
      <c r="A635" t="s">
        <v>168</v>
      </c>
      <c r="B635" t="s">
        <v>3241</v>
      </c>
      <c r="C635" t="str">
        <f>SUBSTITUTE(Table1[[#This Row],[Fuel]],", ",",")</f>
        <v>fossil liquids: heavy fuel oil</v>
      </c>
      <c r="D635" t="s">
        <v>3241</v>
      </c>
      <c r="H635" t="s">
        <v>3437</v>
      </c>
      <c r="I635">
        <v>57.9</v>
      </c>
      <c r="J635" t="s">
        <v>3446</v>
      </c>
      <c r="K635">
        <v>2016</v>
      </c>
      <c r="L635" t="s">
        <v>29</v>
      </c>
      <c r="M635" t="s">
        <v>29</v>
      </c>
      <c r="N635">
        <v>23.866712</v>
      </c>
      <c r="O635">
        <v>89.996944999999997</v>
      </c>
      <c r="P635" t="s">
        <v>3465</v>
      </c>
      <c r="Q635" s="3">
        <f>Table1[[#This Row],[Capacity (MW)]]*0.395*8760*10^-6</f>
        <v>0.20034557999999997</v>
      </c>
      <c r="R635" s="3" cm="1">
        <f t="array" ref="R635">AVERAGE(VLOOKUP(_xlfn.TEXTSPLIT(Table1[[#This Row],[Fuel (no space after comma)]], ","), FuelList_Final_EF!$A$2:$B$65, 2, FALSE))</f>
        <v>81.602530311017389</v>
      </c>
      <c r="S635" s="3">
        <f>Table1[[#This Row],[Generation (TWh)]]*10^9*VLOOKUP(Table1[[#This Row],[Turbine/Engine Technology]],Technology_HR!$A$2:$B$11,2,FALSE)*10^-6</f>
        <v>1783075.6619999998</v>
      </c>
      <c r="T635" s="5">
        <f>Table1[[#This Row],[Fuel Consumption (mmBtu)]]*Table1[[#This Row],[Emission Factor (kg CO2/ mmBtu)]]*10^3</f>
        <v>145503485755.19238</v>
      </c>
      <c r="U635" s="3">
        <f>Table1[[#This Row],[Emissions (g CO2)]]/(Table1[[#This Row],[Generation (TWh)]]*10^9)</f>
        <v>726.26251976805474</v>
      </c>
    </row>
    <row r="636" spans="1:21" x14ac:dyDescent="0.35">
      <c r="A636" t="s">
        <v>154</v>
      </c>
      <c r="B636" t="s">
        <v>3241</v>
      </c>
      <c r="C636" t="str">
        <f>SUBSTITUTE(Table1[[#This Row],[Fuel]],", ",",")</f>
        <v>fossil liquids: heavy fuel oil</v>
      </c>
      <c r="D636" t="s">
        <v>3241</v>
      </c>
      <c r="H636" t="s">
        <v>3437</v>
      </c>
      <c r="I636">
        <v>102</v>
      </c>
      <c r="J636" t="s">
        <v>3446</v>
      </c>
      <c r="K636">
        <v>2011</v>
      </c>
      <c r="L636" t="s">
        <v>29</v>
      </c>
      <c r="M636" t="s">
        <v>29</v>
      </c>
      <c r="N636">
        <v>22.152248</v>
      </c>
      <c r="O636">
        <v>92.071344999999994</v>
      </c>
      <c r="P636" t="s">
        <v>3465</v>
      </c>
      <c r="Q636" s="3">
        <f>Table1[[#This Row],[Capacity (MW)]]*0.395*8760*10^-6</f>
        <v>0.35294039999999993</v>
      </c>
      <c r="R636" s="3" cm="1">
        <f t="array" ref="R636">AVERAGE(VLOOKUP(_xlfn.TEXTSPLIT(Table1[[#This Row],[Fuel (no space after comma)]], ","), FuelList_Final_EF!$A$2:$B$65, 2, FALSE))</f>
        <v>81.602530311017389</v>
      </c>
      <c r="S636" s="3">
        <f>Table1[[#This Row],[Generation (TWh)]]*10^9*VLOOKUP(Table1[[#This Row],[Turbine/Engine Technology]],Technology_HR!$A$2:$B$11,2,FALSE)*10^-6</f>
        <v>3141169.5599999996</v>
      </c>
      <c r="T636" s="5">
        <f>Table1[[#This Row],[Fuel Consumption (mmBtu)]]*Table1[[#This Row],[Emission Factor (kg CO2/ mmBtu)]]*10^3</f>
        <v>256327384231.94513</v>
      </c>
      <c r="U636" s="3">
        <f>Table1[[#This Row],[Emissions (g CO2)]]/(Table1[[#This Row],[Generation (TWh)]]*10^9)</f>
        <v>726.26251976805486</v>
      </c>
    </row>
    <row r="637" spans="1:21" x14ac:dyDescent="0.35">
      <c r="A637" t="s">
        <v>156</v>
      </c>
      <c r="B637" t="s">
        <v>3241</v>
      </c>
      <c r="C637" t="str">
        <f>SUBSTITUTE(Table1[[#This Row],[Fuel]],", ",",")</f>
        <v>fossil liquids: heavy fuel oil</v>
      </c>
      <c r="D637" t="s">
        <v>3241</v>
      </c>
      <c r="H637" t="s">
        <v>3437</v>
      </c>
      <c r="I637">
        <v>74.099999999999994</v>
      </c>
      <c r="J637" t="s">
        <v>3446</v>
      </c>
      <c r="K637">
        <v>2019</v>
      </c>
      <c r="L637" t="s">
        <v>29</v>
      </c>
      <c r="M637" t="s">
        <v>29</v>
      </c>
      <c r="N637">
        <v>23.598773000000001</v>
      </c>
      <c r="O637">
        <v>90.488996999999998</v>
      </c>
      <c r="P637" t="s">
        <v>3465</v>
      </c>
      <c r="Q637" s="3">
        <f>Table1[[#This Row],[Capacity (MW)]]*0.395*8760*10^-6</f>
        <v>0.25640081999999997</v>
      </c>
      <c r="R637" s="3" cm="1">
        <f t="array" ref="R637">AVERAGE(VLOOKUP(_xlfn.TEXTSPLIT(Table1[[#This Row],[Fuel (no space after comma)]], ","), FuelList_Final_EF!$A$2:$B$65, 2, FALSE))</f>
        <v>81.602530311017389</v>
      </c>
      <c r="S637" s="3">
        <f>Table1[[#This Row],[Generation (TWh)]]*10^9*VLOOKUP(Table1[[#This Row],[Turbine/Engine Technology]],Technology_HR!$A$2:$B$11,2,FALSE)*10^-6</f>
        <v>2281967.2979999995</v>
      </c>
      <c r="T637" s="5">
        <f>Table1[[#This Row],[Fuel Consumption (mmBtu)]]*Table1[[#This Row],[Emission Factor (kg CO2/ mmBtu)]]*10^3</f>
        <v>186214305603.79541</v>
      </c>
      <c r="U637" s="3">
        <f>Table1[[#This Row],[Emissions (g CO2)]]/(Table1[[#This Row],[Generation (TWh)]]*10^9)</f>
        <v>726.26251976805474</v>
      </c>
    </row>
    <row r="638" spans="1:21" x14ac:dyDescent="0.35">
      <c r="A638" t="s">
        <v>156</v>
      </c>
      <c r="B638" t="s">
        <v>3241</v>
      </c>
      <c r="C638" t="str">
        <f>SUBSTITUTE(Table1[[#This Row],[Fuel]],", ",",")</f>
        <v>fossil liquids: heavy fuel oil</v>
      </c>
      <c r="D638" t="s">
        <v>3241</v>
      </c>
      <c r="H638" t="s">
        <v>3437</v>
      </c>
      <c r="I638">
        <v>50.9</v>
      </c>
      <c r="J638" t="s">
        <v>3446</v>
      </c>
      <c r="K638">
        <v>2019</v>
      </c>
      <c r="L638" t="s">
        <v>29</v>
      </c>
      <c r="M638" t="s">
        <v>29</v>
      </c>
      <c r="N638">
        <v>23.598773000000001</v>
      </c>
      <c r="O638">
        <v>90.488996999999998</v>
      </c>
      <c r="P638" t="s">
        <v>3465</v>
      </c>
      <c r="Q638" s="3">
        <f>Table1[[#This Row],[Capacity (MW)]]*0.395*8760*10^-6</f>
        <v>0.17612417999999999</v>
      </c>
      <c r="R638" s="3" cm="1">
        <f t="array" ref="R638">AVERAGE(VLOOKUP(_xlfn.TEXTSPLIT(Table1[[#This Row],[Fuel (no space after comma)]], ","), FuelList_Final_EF!$A$2:$B$65, 2, FALSE))</f>
        <v>81.602530311017389</v>
      </c>
      <c r="S638" s="3">
        <f>Table1[[#This Row],[Generation (TWh)]]*10^9*VLOOKUP(Table1[[#This Row],[Turbine/Engine Technology]],Technology_HR!$A$2:$B$11,2,FALSE)*10^-6</f>
        <v>1567505.2019999998</v>
      </c>
      <c r="T638" s="5">
        <f>Table1[[#This Row],[Fuel Consumption (mmBtu)]]*Table1[[#This Row],[Emission Factor (kg CO2/ mmBtu)]]*10^3</f>
        <v>127912390758.88242</v>
      </c>
      <c r="U638" s="3">
        <f>Table1[[#This Row],[Emissions (g CO2)]]/(Table1[[#This Row],[Generation (TWh)]]*10^9)</f>
        <v>726.26251976805463</v>
      </c>
    </row>
    <row r="639" spans="1:21" x14ac:dyDescent="0.35">
      <c r="A639" t="s">
        <v>169</v>
      </c>
      <c r="B639" t="s">
        <v>3241</v>
      </c>
      <c r="C639" t="str">
        <f>SUBSTITUTE(Table1[[#This Row],[Fuel]],", ",",")</f>
        <v>fossil liquids: heavy fuel oil</v>
      </c>
      <c r="D639" t="s">
        <v>3241</v>
      </c>
      <c r="H639" t="s">
        <v>3437</v>
      </c>
      <c r="I639">
        <v>71.555999999999997</v>
      </c>
      <c r="J639" t="s">
        <v>3446</v>
      </c>
      <c r="K639">
        <v>2011</v>
      </c>
      <c r="L639" t="s">
        <v>29</v>
      </c>
      <c r="M639" t="s">
        <v>29</v>
      </c>
      <c r="N639">
        <v>23.671144000000002</v>
      </c>
      <c r="O639">
        <v>90.525227000000001</v>
      </c>
      <c r="P639" t="s">
        <v>3465</v>
      </c>
      <c r="Q639" s="3">
        <f>Table1[[#This Row],[Capacity (MW)]]*0.395*8760*10^-6</f>
        <v>0.24759807119999999</v>
      </c>
      <c r="R639" s="3" cm="1">
        <f t="array" ref="R639">AVERAGE(VLOOKUP(_xlfn.TEXTSPLIT(Table1[[#This Row],[Fuel (no space after comma)]], ","), FuelList_Final_EF!$A$2:$B$65, 2, FALSE))</f>
        <v>81.602530311017389</v>
      </c>
      <c r="S639" s="3">
        <f>Table1[[#This Row],[Generation (TWh)]]*10^9*VLOOKUP(Table1[[#This Row],[Turbine/Engine Technology]],Technology_HR!$A$2:$B$11,2,FALSE)*10^-6</f>
        <v>2203622.8336799997</v>
      </c>
      <c r="T639" s="5">
        <f>Table1[[#This Row],[Fuel Consumption (mmBtu)]]*Table1[[#This Row],[Emission Factor (kg CO2/ mmBtu)]]*10^3</f>
        <v>179821199079.42221</v>
      </c>
      <c r="U639" s="3">
        <f>Table1[[#This Row],[Emissions (g CO2)]]/(Table1[[#This Row],[Generation (TWh)]]*10^9)</f>
        <v>726.26251976805474</v>
      </c>
    </row>
    <row r="640" spans="1:21" x14ac:dyDescent="0.35">
      <c r="A640" t="s">
        <v>59</v>
      </c>
      <c r="B640" t="s">
        <v>3241</v>
      </c>
      <c r="C640" t="str">
        <f>SUBSTITUTE(Table1[[#This Row],[Fuel]],", ",",")</f>
        <v>fossil liquids: heavy fuel oil</v>
      </c>
      <c r="D640" t="s">
        <v>3241</v>
      </c>
      <c r="H640" t="s">
        <v>3437</v>
      </c>
      <c r="I640">
        <v>35.244</v>
      </c>
      <c r="J640" t="s">
        <v>3446</v>
      </c>
      <c r="K640">
        <v>2011</v>
      </c>
      <c r="L640" t="s">
        <v>29</v>
      </c>
      <c r="M640" t="s">
        <v>29</v>
      </c>
      <c r="N640">
        <v>23.671144000000002</v>
      </c>
      <c r="O640">
        <v>90.525227000000001</v>
      </c>
      <c r="P640" t="s">
        <v>3465</v>
      </c>
      <c r="Q640" s="3">
        <f>Table1[[#This Row],[Capacity (MW)]]*0.395*8760*10^-6</f>
        <v>0.1219512888</v>
      </c>
      <c r="R640" s="3" cm="1">
        <f t="array" ref="R640">AVERAGE(VLOOKUP(_xlfn.TEXTSPLIT(Table1[[#This Row],[Fuel (no space after comma)]], ","), FuelList_Final_EF!$A$2:$B$65, 2, FALSE))</f>
        <v>81.602530311017389</v>
      </c>
      <c r="S640" s="3">
        <f>Table1[[#This Row],[Generation (TWh)]]*10^9*VLOOKUP(Table1[[#This Row],[Turbine/Engine Technology]],Technology_HR!$A$2:$B$11,2,FALSE)*10^-6</f>
        <v>1085366.4703199998</v>
      </c>
      <c r="T640" s="5">
        <f>Table1[[#This Row],[Fuel Consumption (mmBtu)]]*Table1[[#This Row],[Emission Factor (kg CO2/ mmBtu)]]*10^3</f>
        <v>88568650292.849747</v>
      </c>
      <c r="U640" s="3">
        <f>Table1[[#This Row],[Emissions (g CO2)]]/(Table1[[#This Row],[Generation (TWh)]]*10^9)</f>
        <v>726.26251976805474</v>
      </c>
    </row>
    <row r="641" spans="1:21" x14ac:dyDescent="0.35">
      <c r="A641" t="s">
        <v>170</v>
      </c>
      <c r="B641" t="s">
        <v>3241</v>
      </c>
      <c r="C641" t="str">
        <f>SUBSTITUTE(Table1[[#This Row],[Fuel]],", ",",")</f>
        <v>fossil liquids: heavy fuel oil</v>
      </c>
      <c r="D641" t="s">
        <v>3241</v>
      </c>
      <c r="H641" t="s">
        <v>3437</v>
      </c>
      <c r="I641">
        <v>55</v>
      </c>
      <c r="J641" t="s">
        <v>3448</v>
      </c>
      <c r="K641">
        <v>2010</v>
      </c>
      <c r="L641" t="s">
        <v>29</v>
      </c>
      <c r="M641" t="s">
        <v>29</v>
      </c>
      <c r="N641">
        <v>23.797118999999999</v>
      </c>
      <c r="O641">
        <v>90.402664999999999</v>
      </c>
      <c r="P641" t="s">
        <v>3465</v>
      </c>
      <c r="Q641" s="3">
        <f>Table1[[#This Row],[Capacity (MW)]]*0.395*8760*10^-6</f>
        <v>0.19031099999999998</v>
      </c>
      <c r="R641" s="3" cm="1">
        <f t="array" ref="R641">AVERAGE(VLOOKUP(_xlfn.TEXTSPLIT(Table1[[#This Row],[Fuel (no space after comma)]], ","), FuelList_Final_EF!$A$2:$B$65, 2, FALSE))</f>
        <v>81.602530311017389</v>
      </c>
      <c r="S641" s="3">
        <f>Table1[[#This Row],[Generation (TWh)]]*10^9*VLOOKUP(Table1[[#This Row],[Turbine/Engine Technology]],Technology_HR!$A$2:$B$11,2,FALSE)*10^-6</f>
        <v>1693767.8999999997</v>
      </c>
      <c r="T641" s="5">
        <f>Table1[[#This Row],[Fuel Consumption (mmBtu)]]*Table1[[#This Row],[Emission Factor (kg CO2/ mmBtu)]]*10^3</f>
        <v>138215746399.57825</v>
      </c>
      <c r="U641" s="3">
        <f>Table1[[#This Row],[Emissions (g CO2)]]/(Table1[[#This Row],[Generation (TWh)]]*10^9)</f>
        <v>726.26251976805474</v>
      </c>
    </row>
    <row r="642" spans="1:21" x14ac:dyDescent="0.35">
      <c r="A642" t="s">
        <v>171</v>
      </c>
      <c r="B642" t="s">
        <v>3239</v>
      </c>
      <c r="C642" t="str">
        <f>SUBSTITUTE(Table1[[#This Row],[Fuel]],", ",",")</f>
        <v>fossil gas: natural gas</v>
      </c>
      <c r="D642" t="s">
        <v>3239</v>
      </c>
      <c r="H642" t="s">
        <v>3437</v>
      </c>
      <c r="I642">
        <v>50</v>
      </c>
      <c r="J642" t="s">
        <v>3446</v>
      </c>
      <c r="K642">
        <v>2008</v>
      </c>
      <c r="L642" t="s">
        <v>29</v>
      </c>
      <c r="M642" t="s">
        <v>29</v>
      </c>
      <c r="N642">
        <v>24.327199</v>
      </c>
      <c r="O642">
        <v>91.371011999999993</v>
      </c>
      <c r="P642" t="s">
        <v>3465</v>
      </c>
      <c r="Q642" s="3">
        <f>Table1[[#This Row],[Capacity (MW)]]*0.395*8760*10^-6</f>
        <v>0.17301</v>
      </c>
      <c r="R642" s="3" cm="1">
        <f t="array" ref="R642">AVERAGE(VLOOKUP(_xlfn.TEXTSPLIT(Table1[[#This Row],[Fuel (no space after comma)]], ","), FuelList_Final_EF!$A$2:$B$65, 2, FALSE))</f>
        <v>53.06</v>
      </c>
      <c r="S642" s="3">
        <f>Table1[[#This Row],[Generation (TWh)]]*10^9*VLOOKUP(Table1[[#This Row],[Turbine/Engine Technology]],Technology_HR!$A$2:$B$11,2,FALSE)*10^-6</f>
        <v>1539789</v>
      </c>
      <c r="T642" s="5">
        <f>Table1[[#This Row],[Fuel Consumption (mmBtu)]]*Table1[[#This Row],[Emission Factor (kg CO2/ mmBtu)]]*10^3</f>
        <v>81701204340</v>
      </c>
      <c r="U642" s="3">
        <f>Table1[[#This Row],[Emissions (g CO2)]]/(Table1[[#This Row],[Generation (TWh)]]*10^9)</f>
        <v>472.23399999999998</v>
      </c>
    </row>
    <row r="643" spans="1:21" x14ac:dyDescent="0.35">
      <c r="A643" t="s">
        <v>172</v>
      </c>
      <c r="B643" t="s">
        <v>3241</v>
      </c>
      <c r="C643" t="str">
        <f>SUBSTITUTE(Table1[[#This Row],[Fuel]],", ",",")</f>
        <v>fossil liquids: heavy fuel oil</v>
      </c>
      <c r="D643" t="s">
        <v>3241</v>
      </c>
      <c r="H643" t="s">
        <v>3437</v>
      </c>
      <c r="I643">
        <v>112</v>
      </c>
      <c r="J643" t="s">
        <v>3446</v>
      </c>
      <c r="K643">
        <v>2015</v>
      </c>
      <c r="L643" t="s">
        <v>29</v>
      </c>
      <c r="M643" t="s">
        <v>29</v>
      </c>
      <c r="N643">
        <v>22.334641999999999</v>
      </c>
      <c r="O643">
        <v>91.876429999999999</v>
      </c>
      <c r="P643" t="s">
        <v>3465</v>
      </c>
      <c r="Q643" s="3">
        <f>Table1[[#This Row],[Capacity (MW)]]*0.395*8760*10^-6</f>
        <v>0.38754240000000001</v>
      </c>
      <c r="R643" s="3" cm="1">
        <f t="array" ref="R643">AVERAGE(VLOOKUP(_xlfn.TEXTSPLIT(Table1[[#This Row],[Fuel (no space after comma)]], ","), FuelList_Final_EF!$A$2:$B$65, 2, FALSE))</f>
        <v>81.602530311017389</v>
      </c>
      <c r="S643" s="3">
        <f>Table1[[#This Row],[Generation (TWh)]]*10^9*VLOOKUP(Table1[[#This Row],[Turbine/Engine Technology]],Technology_HR!$A$2:$B$11,2,FALSE)*10^-6</f>
        <v>3449127.36</v>
      </c>
      <c r="T643" s="5">
        <f>Table1[[#This Row],[Fuel Consumption (mmBtu)]]*Table1[[#This Row],[Emission Factor (kg CO2/ mmBtu)]]*10^3</f>
        <v>281457519940.95941</v>
      </c>
      <c r="U643" s="3">
        <f>Table1[[#This Row],[Emissions (g CO2)]]/(Table1[[#This Row],[Generation (TWh)]]*10^9)</f>
        <v>726.26251976805486</v>
      </c>
    </row>
    <row r="644" spans="1:21" x14ac:dyDescent="0.35">
      <c r="A644" t="s">
        <v>173</v>
      </c>
      <c r="B644" t="s">
        <v>3241</v>
      </c>
      <c r="C644" t="str">
        <f>SUBSTITUTE(Table1[[#This Row],[Fuel]],", ",",")</f>
        <v>fossil liquids: heavy fuel oil</v>
      </c>
      <c r="D644" t="s">
        <v>3241</v>
      </c>
      <c r="H644" t="s">
        <v>3437</v>
      </c>
      <c r="I644">
        <v>54.88</v>
      </c>
      <c r="J644" t="s">
        <v>3446</v>
      </c>
      <c r="K644">
        <v>2022</v>
      </c>
      <c r="L644" t="s">
        <v>29</v>
      </c>
      <c r="M644" t="s">
        <v>29</v>
      </c>
      <c r="N644">
        <v>22.334641999999999</v>
      </c>
      <c r="O644">
        <v>91.876429999999999</v>
      </c>
      <c r="P644" t="s">
        <v>3465</v>
      </c>
      <c r="Q644" s="3">
        <f>Table1[[#This Row],[Capacity (MW)]]*0.395*8760*10^-6</f>
        <v>0.18989577600000002</v>
      </c>
      <c r="R644" s="3" cm="1">
        <f t="array" ref="R644">AVERAGE(VLOOKUP(_xlfn.TEXTSPLIT(Table1[[#This Row],[Fuel (no space after comma)]], ","), FuelList_Final_EF!$A$2:$B$65, 2, FALSE))</f>
        <v>81.602530311017389</v>
      </c>
      <c r="S644" s="3">
        <f>Table1[[#This Row],[Generation (TWh)]]*10^9*VLOOKUP(Table1[[#This Row],[Turbine/Engine Technology]],Technology_HR!$A$2:$B$11,2,FALSE)*10^-6</f>
        <v>1690072.4064000002</v>
      </c>
      <c r="T644" s="5">
        <f>Table1[[#This Row],[Fuel Consumption (mmBtu)]]*Table1[[#This Row],[Emission Factor (kg CO2/ mmBtu)]]*10^3</f>
        <v>137914184771.07013</v>
      </c>
      <c r="U644" s="3">
        <f>Table1[[#This Row],[Emissions (g CO2)]]/(Table1[[#This Row],[Generation (TWh)]]*10^9)</f>
        <v>726.26251976805486</v>
      </c>
    </row>
    <row r="645" spans="1:21" x14ac:dyDescent="0.35">
      <c r="A645" t="s">
        <v>172</v>
      </c>
      <c r="B645" t="s">
        <v>3241</v>
      </c>
      <c r="C645" t="str">
        <f>SUBSTITUTE(Table1[[#This Row],[Fuel]],", ",",")</f>
        <v>fossil liquids: heavy fuel oil</v>
      </c>
      <c r="D645" t="s">
        <v>3241</v>
      </c>
      <c r="H645" t="s">
        <v>3437</v>
      </c>
      <c r="I645">
        <v>57.12</v>
      </c>
      <c r="J645" t="s">
        <v>3446</v>
      </c>
      <c r="K645">
        <v>2022</v>
      </c>
      <c r="L645" t="s">
        <v>29</v>
      </c>
      <c r="M645" t="s">
        <v>29</v>
      </c>
      <c r="N645">
        <v>22.334641999999999</v>
      </c>
      <c r="O645">
        <v>91.876429999999999</v>
      </c>
      <c r="P645" t="s">
        <v>3465</v>
      </c>
      <c r="Q645" s="3">
        <f>Table1[[#This Row],[Capacity (MW)]]*0.395*8760*10^-6</f>
        <v>0.19764662399999999</v>
      </c>
      <c r="R645" s="3" cm="1">
        <f t="array" ref="R645">AVERAGE(VLOOKUP(_xlfn.TEXTSPLIT(Table1[[#This Row],[Fuel (no space after comma)]], ","), FuelList_Final_EF!$A$2:$B$65, 2, FALSE))</f>
        <v>81.602530311017389</v>
      </c>
      <c r="S645" s="3">
        <f>Table1[[#This Row],[Generation (TWh)]]*10^9*VLOOKUP(Table1[[#This Row],[Turbine/Engine Technology]],Technology_HR!$A$2:$B$11,2,FALSE)*10^-6</f>
        <v>1759054.9535999999</v>
      </c>
      <c r="T645" s="5">
        <f>Table1[[#This Row],[Fuel Consumption (mmBtu)]]*Table1[[#This Row],[Emission Factor (kg CO2/ mmBtu)]]*10^3</f>
        <v>143543335169.88928</v>
      </c>
      <c r="U645" s="3">
        <f>Table1[[#This Row],[Emissions (g CO2)]]/(Table1[[#This Row],[Generation (TWh)]]*10^9)</f>
        <v>726.26251976805474</v>
      </c>
    </row>
    <row r="646" spans="1:21" x14ac:dyDescent="0.35">
      <c r="A646" t="s">
        <v>154</v>
      </c>
      <c r="B646" t="s">
        <v>3241</v>
      </c>
      <c r="C646" t="str">
        <f>SUBSTITUTE(Table1[[#This Row],[Fuel]],", ",",")</f>
        <v>fossil liquids: heavy fuel oil</v>
      </c>
      <c r="D646" t="s">
        <v>3241</v>
      </c>
      <c r="H646" t="s">
        <v>3437</v>
      </c>
      <c r="I646">
        <v>55.8</v>
      </c>
      <c r="J646" t="s">
        <v>3446</v>
      </c>
      <c r="K646">
        <v>2011</v>
      </c>
      <c r="L646" t="s">
        <v>29</v>
      </c>
      <c r="M646" t="s">
        <v>29</v>
      </c>
      <c r="N646">
        <v>23.619185000000002</v>
      </c>
      <c r="O646">
        <v>89.773302000000001</v>
      </c>
      <c r="P646" t="s">
        <v>3465</v>
      </c>
      <c r="Q646" s="3">
        <f>Table1[[#This Row],[Capacity (MW)]]*0.395*8760*10^-6</f>
        <v>0.19307916</v>
      </c>
      <c r="R646" s="3" cm="1">
        <f t="array" ref="R646">AVERAGE(VLOOKUP(_xlfn.TEXTSPLIT(Table1[[#This Row],[Fuel (no space after comma)]], ","), FuelList_Final_EF!$A$2:$B$65, 2, FALSE))</f>
        <v>81.602530311017389</v>
      </c>
      <c r="S646" s="3">
        <f>Table1[[#This Row],[Generation (TWh)]]*10^9*VLOOKUP(Table1[[#This Row],[Turbine/Engine Technology]],Technology_HR!$A$2:$B$11,2,FALSE)*10^-6</f>
        <v>1718404.524</v>
      </c>
      <c r="T646" s="5">
        <f>Table1[[#This Row],[Fuel Consumption (mmBtu)]]*Table1[[#This Row],[Emission Factor (kg CO2/ mmBtu)]]*10^3</f>
        <v>140226157256.29941</v>
      </c>
      <c r="U646" s="3">
        <f>Table1[[#This Row],[Emissions (g CO2)]]/(Table1[[#This Row],[Generation (TWh)]]*10^9)</f>
        <v>726.26251976805474</v>
      </c>
    </row>
    <row r="647" spans="1:21" x14ac:dyDescent="0.35">
      <c r="A647" t="s">
        <v>174</v>
      </c>
      <c r="B647" t="s">
        <v>3241</v>
      </c>
      <c r="C647" t="str">
        <f>SUBSTITUTE(Table1[[#This Row],[Fuel]],", ",",")</f>
        <v>fossil liquids: heavy fuel oil</v>
      </c>
      <c r="D647" t="s">
        <v>3241</v>
      </c>
      <c r="H647" t="s">
        <v>3437</v>
      </c>
      <c r="I647">
        <v>55.1</v>
      </c>
      <c r="J647" t="s">
        <v>3446</v>
      </c>
      <c r="K647">
        <v>2009</v>
      </c>
      <c r="L647" t="s">
        <v>29</v>
      </c>
      <c r="M647" t="s">
        <v>29</v>
      </c>
      <c r="N647">
        <v>24.683104</v>
      </c>
      <c r="O647">
        <v>91.918923000000007</v>
      </c>
      <c r="P647" t="s">
        <v>3465</v>
      </c>
      <c r="Q647" s="3">
        <f>Table1[[#This Row],[Capacity (MW)]]*0.395*8760*10^-6</f>
        <v>0.19065702000000001</v>
      </c>
      <c r="R647" s="3" cm="1">
        <f t="array" ref="R647">AVERAGE(VLOOKUP(_xlfn.TEXTSPLIT(Table1[[#This Row],[Fuel (no space after comma)]], ","), FuelList_Final_EF!$A$2:$B$65, 2, FALSE))</f>
        <v>81.602530311017389</v>
      </c>
      <c r="S647" s="3">
        <f>Table1[[#This Row],[Generation (TWh)]]*10^9*VLOOKUP(Table1[[#This Row],[Turbine/Engine Technology]],Technology_HR!$A$2:$B$11,2,FALSE)*10^-6</f>
        <v>1696847.4779999999</v>
      </c>
      <c r="T647" s="5">
        <f>Table1[[#This Row],[Fuel Consumption (mmBtu)]]*Table1[[#This Row],[Emission Factor (kg CO2/ mmBtu)]]*10^3</f>
        <v>138467047756.6684</v>
      </c>
      <c r="U647" s="3">
        <f>Table1[[#This Row],[Emissions (g CO2)]]/(Table1[[#This Row],[Generation (TWh)]]*10^9)</f>
        <v>726.26251976805463</v>
      </c>
    </row>
    <row r="648" spans="1:21" x14ac:dyDescent="0.35">
      <c r="A648" t="s">
        <v>154</v>
      </c>
      <c r="B648" t="s">
        <v>3239</v>
      </c>
      <c r="C648" t="str">
        <f>SUBSTITUTE(Table1[[#This Row],[Fuel]],", ",",")</f>
        <v>fossil gas: natural gas</v>
      </c>
      <c r="D648" t="s">
        <v>3239</v>
      </c>
      <c r="H648" t="s">
        <v>3438</v>
      </c>
      <c r="I648">
        <v>97</v>
      </c>
      <c r="J648" t="s">
        <v>3446</v>
      </c>
      <c r="K648">
        <v>1995</v>
      </c>
      <c r="L648" t="s">
        <v>29</v>
      </c>
      <c r="M648" t="s">
        <v>29</v>
      </c>
      <c r="N648">
        <v>24.685358999999998</v>
      </c>
      <c r="O648">
        <v>91.919229999999999</v>
      </c>
      <c r="P648" t="s">
        <v>3465</v>
      </c>
      <c r="Q648" s="3">
        <f>Table1[[#This Row],[Capacity (MW)]]*0.395*8760*10^-6</f>
        <v>0.33563940000000003</v>
      </c>
      <c r="R648" s="3" cm="1">
        <f t="array" ref="R648">AVERAGE(VLOOKUP(_xlfn.TEXTSPLIT(Table1[[#This Row],[Fuel (no space after comma)]], ","), FuelList_Final_EF!$A$2:$B$65, 2, FALSE))</f>
        <v>53.06</v>
      </c>
      <c r="S648" s="3">
        <f>Table1[[#This Row],[Generation (TWh)]]*10^9*VLOOKUP(Table1[[#This Row],[Turbine/Engine Technology]],Technology_HR!$A$2:$B$11,2,FALSE)*10^-6</f>
        <v>2533741.8306000005</v>
      </c>
      <c r="T648" s="5">
        <f>Table1[[#This Row],[Fuel Consumption (mmBtu)]]*Table1[[#This Row],[Emission Factor (kg CO2/ mmBtu)]]*10^3</f>
        <v>134440341531.63603</v>
      </c>
      <c r="U648" s="3">
        <f>Table1[[#This Row],[Emissions (g CO2)]]/(Table1[[#This Row],[Generation (TWh)]]*10^9)</f>
        <v>400.54994000000005</v>
      </c>
    </row>
    <row r="649" spans="1:21" x14ac:dyDescent="0.35">
      <c r="A649" t="s">
        <v>154</v>
      </c>
      <c r="B649" t="s">
        <v>3239</v>
      </c>
      <c r="C649" t="str">
        <f>SUBSTITUTE(Table1[[#This Row],[Fuel]],", ",",")</f>
        <v>fossil gas: natural gas</v>
      </c>
      <c r="D649" t="s">
        <v>3239</v>
      </c>
      <c r="H649" t="s">
        <v>3438</v>
      </c>
      <c r="I649">
        <v>104</v>
      </c>
      <c r="J649" t="s">
        <v>3446</v>
      </c>
      <c r="K649">
        <v>2011</v>
      </c>
      <c r="L649" t="s">
        <v>29</v>
      </c>
      <c r="M649" t="s">
        <v>29</v>
      </c>
      <c r="N649">
        <v>24.685358999999998</v>
      </c>
      <c r="O649">
        <v>91.919229999999999</v>
      </c>
      <c r="P649" t="s">
        <v>3465</v>
      </c>
      <c r="Q649" s="3">
        <f>Table1[[#This Row],[Capacity (MW)]]*0.395*8760*10^-6</f>
        <v>0.35986079999999998</v>
      </c>
      <c r="R649" s="3" cm="1">
        <f t="array" ref="R649">AVERAGE(VLOOKUP(_xlfn.TEXTSPLIT(Table1[[#This Row],[Fuel (no space after comma)]], ","), FuelList_Final_EF!$A$2:$B$65, 2, FALSE))</f>
        <v>53.06</v>
      </c>
      <c r="S649" s="3">
        <f>Table1[[#This Row],[Generation (TWh)]]*10^9*VLOOKUP(Table1[[#This Row],[Turbine/Engine Technology]],Technology_HR!$A$2:$B$11,2,FALSE)*10^-6</f>
        <v>2716589.1791999997</v>
      </c>
      <c r="T649" s="5">
        <f>Table1[[#This Row],[Fuel Consumption (mmBtu)]]*Table1[[#This Row],[Emission Factor (kg CO2/ mmBtu)]]*10^3</f>
        <v>144142221848.35199</v>
      </c>
      <c r="U649" s="3">
        <f>Table1[[#This Row],[Emissions (g CO2)]]/(Table1[[#This Row],[Generation (TWh)]]*10^9)</f>
        <v>400.54993999999999</v>
      </c>
    </row>
    <row r="650" spans="1:21" x14ac:dyDescent="0.35">
      <c r="A650" t="s">
        <v>175</v>
      </c>
      <c r="B650" t="s">
        <v>3241</v>
      </c>
      <c r="C650" t="str">
        <f>SUBSTITUTE(Table1[[#This Row],[Fuel]],", ",",")</f>
        <v>fossil liquids: heavy fuel oil</v>
      </c>
      <c r="D650" t="s">
        <v>3241</v>
      </c>
      <c r="H650" t="s">
        <v>3437</v>
      </c>
      <c r="I650">
        <v>128.9</v>
      </c>
      <c r="J650" t="s">
        <v>3446</v>
      </c>
      <c r="K650">
        <v>2020</v>
      </c>
      <c r="L650" t="s">
        <v>29</v>
      </c>
      <c r="M650" t="s">
        <v>29</v>
      </c>
      <c r="N650">
        <v>23.017306999999999</v>
      </c>
      <c r="O650">
        <v>91.346185000000006</v>
      </c>
      <c r="P650" t="s">
        <v>3465</v>
      </c>
      <c r="Q650" s="3">
        <f>Table1[[#This Row],[Capacity (MW)]]*0.395*8760*10^-6</f>
        <v>0.44601978000000003</v>
      </c>
      <c r="R650" s="3" cm="1">
        <f t="array" ref="R650">AVERAGE(VLOOKUP(_xlfn.TEXTSPLIT(Table1[[#This Row],[Fuel (no space after comma)]], ","), FuelList_Final_EF!$A$2:$B$65, 2, FALSE))</f>
        <v>81.602530311017389</v>
      </c>
      <c r="S650" s="3">
        <f>Table1[[#This Row],[Generation (TWh)]]*10^9*VLOOKUP(Table1[[#This Row],[Turbine/Engine Technology]],Technology_HR!$A$2:$B$11,2,FALSE)*10^-6</f>
        <v>3969576.0420000004</v>
      </c>
      <c r="T650" s="5">
        <f>Table1[[#This Row],[Fuel Consumption (mmBtu)]]*Table1[[#This Row],[Emission Factor (kg CO2/ mmBtu)]]*10^3</f>
        <v>323927449289.19348</v>
      </c>
      <c r="U650" s="3">
        <f>Table1[[#This Row],[Emissions (g CO2)]]/(Table1[[#This Row],[Generation (TWh)]]*10^9)</f>
        <v>726.26251976805474</v>
      </c>
    </row>
    <row r="651" spans="1:21" x14ac:dyDescent="0.35">
      <c r="A651" t="s">
        <v>160</v>
      </c>
      <c r="B651" t="s">
        <v>3269</v>
      </c>
      <c r="C651" t="str">
        <f>SUBSTITUTE(Table1[[#This Row],[Fuel]],", ",",")</f>
        <v>fossil gas: natural gas,fossil gas: lng</v>
      </c>
      <c r="D651" t="s">
        <v>3239</v>
      </c>
      <c r="E651" t="s">
        <v>3242</v>
      </c>
      <c r="H651" t="s">
        <v>3438</v>
      </c>
      <c r="I651">
        <v>600</v>
      </c>
      <c r="J651" t="s">
        <v>3447</v>
      </c>
      <c r="K651">
        <v>2030</v>
      </c>
      <c r="L651" t="s">
        <v>29</v>
      </c>
      <c r="M651" t="s">
        <v>29</v>
      </c>
      <c r="N651">
        <v>23.524007000000001</v>
      </c>
      <c r="O651">
        <v>90.627201999999997</v>
      </c>
      <c r="P651" t="s">
        <v>3465</v>
      </c>
      <c r="Q651" s="3">
        <f>Table1[[#This Row],[Capacity (MW)]]*0.395*8760*10^-6</f>
        <v>2.07612</v>
      </c>
      <c r="R651" s="3" cm="1">
        <f t="array" ref="R651">AVERAGE(VLOOKUP(_xlfn.TEXTSPLIT(Table1[[#This Row],[Fuel (no space after comma)]], ","), FuelList_Final_EF!$A$2:$B$65, 2, FALSE))</f>
        <v>60.37290985767001</v>
      </c>
      <c r="S651" s="3">
        <f>Table1[[#This Row],[Generation (TWh)]]*10^9*VLOOKUP(Table1[[#This Row],[Turbine/Engine Technology]],Technology_HR!$A$2:$B$11,2,FALSE)*10^-6</f>
        <v>15672629.879999999</v>
      </c>
      <c r="T651" s="5">
        <f>Table1[[#This Row],[Fuel Consumption (mmBtu)]]*Table1[[#This Row],[Emission Factor (kg CO2/ mmBtu)]]*10^3</f>
        <v>946202270977.86548</v>
      </c>
      <c r="U651" s="3">
        <f>Table1[[#This Row],[Emissions (g CO2)]]/(Table1[[#This Row],[Generation (TWh)]]*10^9)</f>
        <v>455.75509651555086</v>
      </c>
    </row>
    <row r="652" spans="1:21" x14ac:dyDescent="0.35">
      <c r="A652" t="s">
        <v>160</v>
      </c>
      <c r="B652" t="s">
        <v>3269</v>
      </c>
      <c r="C652" t="str">
        <f>SUBSTITUTE(Table1[[#This Row],[Fuel]],", ",",")</f>
        <v>fossil gas: natural gas,fossil gas: lng</v>
      </c>
      <c r="D652" t="s">
        <v>3239</v>
      </c>
      <c r="E652" t="s">
        <v>3242</v>
      </c>
      <c r="H652" t="s">
        <v>3438</v>
      </c>
      <c r="I652">
        <v>225</v>
      </c>
      <c r="J652" t="s">
        <v>3452</v>
      </c>
      <c r="K652" t="s">
        <v>29</v>
      </c>
      <c r="L652" t="s">
        <v>29</v>
      </c>
      <c r="M652" t="s">
        <v>29</v>
      </c>
      <c r="N652">
        <v>23.995991</v>
      </c>
      <c r="O652">
        <v>90.348692</v>
      </c>
      <c r="P652" t="s">
        <v>3465</v>
      </c>
      <c r="Q652" s="3">
        <f>Table1[[#This Row],[Capacity (MW)]]*0.395*8760*10^-6</f>
        <v>0.77854499999999993</v>
      </c>
      <c r="R652" s="3" cm="1">
        <f t="array" ref="R652">AVERAGE(VLOOKUP(_xlfn.TEXTSPLIT(Table1[[#This Row],[Fuel (no space after comma)]], ","), FuelList_Final_EF!$A$2:$B$65, 2, FALSE))</f>
        <v>60.37290985767001</v>
      </c>
      <c r="S652" s="3">
        <f>Table1[[#This Row],[Generation (TWh)]]*10^9*VLOOKUP(Table1[[#This Row],[Turbine/Engine Technology]],Technology_HR!$A$2:$B$11,2,FALSE)*10^-6</f>
        <v>5877236.2049999991</v>
      </c>
      <c r="T652" s="5">
        <f>Table1[[#This Row],[Fuel Consumption (mmBtu)]]*Table1[[#This Row],[Emission Factor (kg CO2/ mmBtu)]]*10^3</f>
        <v>354825851616.69952</v>
      </c>
      <c r="U652" s="3">
        <f>Table1[[#This Row],[Emissions (g CO2)]]/(Table1[[#This Row],[Generation (TWh)]]*10^9)</f>
        <v>455.75509651555092</v>
      </c>
    </row>
    <row r="653" spans="1:21" x14ac:dyDescent="0.35">
      <c r="A653" t="s">
        <v>160</v>
      </c>
      <c r="B653" t="s">
        <v>3269</v>
      </c>
      <c r="C653" t="str">
        <f>SUBSTITUTE(Table1[[#This Row],[Fuel]],", ",",")</f>
        <v>fossil gas: natural gas,fossil gas: lng</v>
      </c>
      <c r="D653" t="s">
        <v>3239</v>
      </c>
      <c r="E653" t="s">
        <v>3242</v>
      </c>
      <c r="H653" t="s">
        <v>3438</v>
      </c>
      <c r="I653">
        <v>450</v>
      </c>
      <c r="J653" t="s">
        <v>3447</v>
      </c>
      <c r="K653">
        <v>2034</v>
      </c>
      <c r="L653" t="s">
        <v>29</v>
      </c>
      <c r="M653" t="s">
        <v>29</v>
      </c>
      <c r="N653">
        <v>23.995991</v>
      </c>
      <c r="O653">
        <v>90.348692</v>
      </c>
      <c r="P653" t="s">
        <v>3465</v>
      </c>
      <c r="Q653" s="3">
        <f>Table1[[#This Row],[Capacity (MW)]]*0.395*8760*10^-6</f>
        <v>1.5570899999999999</v>
      </c>
      <c r="R653" s="3" cm="1">
        <f t="array" ref="R653">AVERAGE(VLOOKUP(_xlfn.TEXTSPLIT(Table1[[#This Row],[Fuel (no space after comma)]], ","), FuelList_Final_EF!$A$2:$B$65, 2, FALSE))</f>
        <v>60.37290985767001</v>
      </c>
      <c r="S653" s="3">
        <f>Table1[[#This Row],[Generation (TWh)]]*10^9*VLOOKUP(Table1[[#This Row],[Turbine/Engine Technology]],Technology_HR!$A$2:$B$11,2,FALSE)*10^-6</f>
        <v>11754472.409999998</v>
      </c>
      <c r="T653" s="5">
        <f>Table1[[#This Row],[Fuel Consumption (mmBtu)]]*Table1[[#This Row],[Emission Factor (kg CO2/ mmBtu)]]*10^3</f>
        <v>709651703233.39905</v>
      </c>
      <c r="U653" s="3">
        <f>Table1[[#This Row],[Emissions (g CO2)]]/(Table1[[#This Row],[Generation (TWh)]]*10^9)</f>
        <v>455.75509651555092</v>
      </c>
    </row>
    <row r="654" spans="1:21" x14ac:dyDescent="0.35">
      <c r="A654" t="s">
        <v>154</v>
      </c>
      <c r="B654" t="s">
        <v>3239</v>
      </c>
      <c r="C654" t="str">
        <f>SUBSTITUTE(Table1[[#This Row],[Fuel]],", ",",")</f>
        <v>fossil gas: natural gas</v>
      </c>
      <c r="D654" t="s">
        <v>3239</v>
      </c>
      <c r="H654" t="s">
        <v>3440</v>
      </c>
      <c r="I654">
        <v>210</v>
      </c>
      <c r="J654" t="s">
        <v>3446</v>
      </c>
      <c r="K654">
        <v>1999</v>
      </c>
      <c r="L654" t="s">
        <v>29</v>
      </c>
      <c r="M654" t="s">
        <v>29</v>
      </c>
      <c r="N654">
        <v>23.980072</v>
      </c>
      <c r="O654">
        <v>90.637084000000002</v>
      </c>
      <c r="P654" t="s">
        <v>3465</v>
      </c>
      <c r="Q654" s="3">
        <f>Table1[[#This Row],[Capacity (MW)]]*0.395*8760*10^-6</f>
        <v>0.72664200000000001</v>
      </c>
      <c r="R654" s="3" cm="1">
        <f t="array" ref="R654">AVERAGE(VLOOKUP(_xlfn.TEXTSPLIT(Table1[[#This Row],[Fuel (no space after comma)]], ","), FuelList_Final_EF!$A$2:$B$65, 2, FALSE))</f>
        <v>53.06</v>
      </c>
      <c r="S654" s="3">
        <f>Table1[[#This Row],[Generation (TWh)]]*10^9*VLOOKUP(Table1[[#This Row],[Turbine/Engine Technology]],Technology_HR!$A$2:$B$11,2,FALSE)*10^-6</f>
        <v>7473512.9699999997</v>
      </c>
      <c r="T654" s="5">
        <f>Table1[[#This Row],[Fuel Consumption (mmBtu)]]*Table1[[#This Row],[Emission Factor (kg CO2/ mmBtu)]]*10^3</f>
        <v>396544598188.20001</v>
      </c>
      <c r="U654" s="3">
        <f>Table1[[#This Row],[Emissions (g CO2)]]/(Table1[[#This Row],[Generation (TWh)]]*10^9)</f>
        <v>545.72210000000007</v>
      </c>
    </row>
    <row r="655" spans="1:21" x14ac:dyDescent="0.35">
      <c r="A655" t="s">
        <v>154</v>
      </c>
      <c r="B655" t="s">
        <v>3239</v>
      </c>
      <c r="C655" t="str">
        <f>SUBSTITUTE(Table1[[#This Row],[Fuel]],", ",",")</f>
        <v>fossil gas: natural gas</v>
      </c>
      <c r="D655" t="s">
        <v>3239</v>
      </c>
      <c r="H655" t="s">
        <v>3438</v>
      </c>
      <c r="I655">
        <v>365</v>
      </c>
      <c r="J655" t="s">
        <v>3446</v>
      </c>
      <c r="K655">
        <v>2018</v>
      </c>
      <c r="L655" t="s">
        <v>29</v>
      </c>
      <c r="M655" t="s">
        <v>29</v>
      </c>
      <c r="N655">
        <v>23.980072</v>
      </c>
      <c r="O655">
        <v>90.637084000000002</v>
      </c>
      <c r="P655" t="s">
        <v>3465</v>
      </c>
      <c r="Q655" s="3">
        <f>Table1[[#This Row],[Capacity (MW)]]*0.395*8760*10^-6</f>
        <v>1.2629729999999999</v>
      </c>
      <c r="R655" s="3" cm="1">
        <f t="array" ref="R655">AVERAGE(VLOOKUP(_xlfn.TEXTSPLIT(Table1[[#This Row],[Fuel (no space after comma)]], ","), FuelList_Final_EF!$A$2:$B$65, 2, FALSE))</f>
        <v>53.06</v>
      </c>
      <c r="S655" s="3">
        <f>Table1[[#This Row],[Generation (TWh)]]*10^9*VLOOKUP(Table1[[#This Row],[Turbine/Engine Technology]],Technology_HR!$A$2:$B$11,2,FALSE)*10^-6</f>
        <v>9534183.1769999992</v>
      </c>
      <c r="T655" s="5">
        <f>Table1[[#This Row],[Fuel Consumption (mmBtu)]]*Table1[[#This Row],[Emission Factor (kg CO2/ mmBtu)]]*10^3</f>
        <v>505883759371.62</v>
      </c>
      <c r="U655" s="3">
        <f>Table1[[#This Row],[Emissions (g CO2)]]/(Table1[[#This Row],[Generation (TWh)]]*10^9)</f>
        <v>400.54993999999999</v>
      </c>
    </row>
    <row r="656" spans="1:21" x14ac:dyDescent="0.35">
      <c r="A656" t="s">
        <v>154</v>
      </c>
      <c r="B656" t="s">
        <v>3242</v>
      </c>
      <c r="C656" t="str">
        <f>SUBSTITUTE(Table1[[#This Row],[Fuel]],", ",",")</f>
        <v>fossil gas: lng</v>
      </c>
      <c r="D656" t="s">
        <v>3242</v>
      </c>
      <c r="H656" t="s">
        <v>3438</v>
      </c>
      <c r="I656">
        <v>225</v>
      </c>
      <c r="J656" t="s">
        <v>3450</v>
      </c>
      <c r="K656">
        <v>2026</v>
      </c>
      <c r="L656" t="s">
        <v>29</v>
      </c>
      <c r="M656" t="s">
        <v>29</v>
      </c>
      <c r="N656">
        <v>23.980072</v>
      </c>
      <c r="O656">
        <v>90.637084000000002</v>
      </c>
      <c r="P656" t="s">
        <v>3465</v>
      </c>
      <c r="Q656" s="3">
        <f>Table1[[#This Row],[Capacity (MW)]]*0.395*8760*10^-6</f>
        <v>0.77854499999999993</v>
      </c>
      <c r="R656" s="3" cm="1">
        <f t="array" ref="R656">AVERAGE(VLOOKUP(_xlfn.TEXTSPLIT(Table1[[#This Row],[Fuel (no space after comma)]], ","), FuelList_Final_EF!$A$2:$B$65, 2, FALSE))</f>
        <v>67.685819715340017</v>
      </c>
      <c r="S656" s="3">
        <f>Table1[[#This Row],[Generation (TWh)]]*10^9*VLOOKUP(Table1[[#This Row],[Turbine/Engine Technology]],Technology_HR!$A$2:$B$11,2,FALSE)*10^-6</f>
        <v>5877236.2049999991</v>
      </c>
      <c r="T656" s="5">
        <f>Table1[[#This Row],[Fuel Consumption (mmBtu)]]*Table1[[#This Row],[Emission Factor (kg CO2/ mmBtu)]]*10^3</f>
        <v>397805550196.09912</v>
      </c>
      <c r="U656" s="3">
        <f>Table1[[#This Row],[Emissions (g CO2)]]/(Table1[[#This Row],[Generation (TWh)]]*10^9)</f>
        <v>510.96025303110184</v>
      </c>
    </row>
    <row r="657" spans="1:21" x14ac:dyDescent="0.35">
      <c r="A657" t="s">
        <v>154</v>
      </c>
      <c r="B657" t="s">
        <v>3239</v>
      </c>
      <c r="C657" t="str">
        <f>SUBSTITUTE(Table1[[#This Row],[Fuel]],", ",",")</f>
        <v>fossil gas: natural gas</v>
      </c>
      <c r="D657" t="s">
        <v>3239</v>
      </c>
      <c r="H657" t="s">
        <v>3436</v>
      </c>
      <c r="I657">
        <v>260</v>
      </c>
      <c r="J657" t="s">
        <v>3446</v>
      </c>
      <c r="K657">
        <v>2021</v>
      </c>
      <c r="L657" t="s">
        <v>29</v>
      </c>
      <c r="M657" t="s">
        <v>29</v>
      </c>
      <c r="N657">
        <v>23.980072</v>
      </c>
      <c r="O657">
        <v>90.637084000000002</v>
      </c>
      <c r="P657" t="s">
        <v>3465</v>
      </c>
      <c r="Q657" s="3">
        <f>Table1[[#This Row],[Capacity (MW)]]*0.395*8760*10^-6</f>
        <v>0.89965200000000001</v>
      </c>
      <c r="R657" s="3" cm="1">
        <f t="array" ref="R657">AVERAGE(VLOOKUP(_xlfn.TEXTSPLIT(Table1[[#This Row],[Fuel (no space after comma)]], ","), FuelList_Final_EF!$A$2:$B$65, 2, FALSE))</f>
        <v>53.06</v>
      </c>
      <c r="S657" s="3">
        <f>Table1[[#This Row],[Generation (TWh)]]*10^9*VLOOKUP(Table1[[#This Row],[Turbine/Engine Technology]],Technology_HR!$A$2:$B$11,2,FALSE)*10^-6</f>
        <v>9905168.5199999996</v>
      </c>
      <c r="T657" s="5">
        <f>Table1[[#This Row],[Fuel Consumption (mmBtu)]]*Table1[[#This Row],[Emission Factor (kg CO2/ mmBtu)]]*10^3</f>
        <v>525568241671.19995</v>
      </c>
      <c r="U657" s="3">
        <f>Table1[[#This Row],[Emissions (g CO2)]]/(Table1[[#This Row],[Generation (TWh)]]*10^9)</f>
        <v>584.1905999999999</v>
      </c>
    </row>
    <row r="658" spans="1:21" x14ac:dyDescent="0.35">
      <c r="A658" t="s">
        <v>154</v>
      </c>
      <c r="B658" t="s">
        <v>3239</v>
      </c>
      <c r="C658" t="str">
        <f>SUBSTITUTE(Table1[[#This Row],[Fuel]],", ",",")</f>
        <v>fossil gas: natural gas</v>
      </c>
      <c r="D658" t="s">
        <v>3239</v>
      </c>
      <c r="H658" t="s">
        <v>3438</v>
      </c>
      <c r="I658">
        <v>210</v>
      </c>
      <c r="J658" t="s">
        <v>3446</v>
      </c>
      <c r="K658">
        <v>2022</v>
      </c>
      <c r="L658" t="s">
        <v>29</v>
      </c>
      <c r="M658" t="s">
        <v>29</v>
      </c>
      <c r="N658">
        <v>23.980072</v>
      </c>
      <c r="O658">
        <v>90.637084000000002</v>
      </c>
      <c r="P658" t="s">
        <v>3465</v>
      </c>
      <c r="Q658" s="3">
        <f>Table1[[#This Row],[Capacity (MW)]]*0.395*8760*10^-6</f>
        <v>0.72664200000000001</v>
      </c>
      <c r="R658" s="3" cm="1">
        <f t="array" ref="R658">AVERAGE(VLOOKUP(_xlfn.TEXTSPLIT(Table1[[#This Row],[Fuel (no space after comma)]], ","), FuelList_Final_EF!$A$2:$B$65, 2, FALSE))</f>
        <v>53.06</v>
      </c>
      <c r="S658" s="3">
        <f>Table1[[#This Row],[Generation (TWh)]]*10^9*VLOOKUP(Table1[[#This Row],[Turbine/Engine Technology]],Technology_HR!$A$2:$B$11,2,FALSE)*10^-6</f>
        <v>5485420.4579999996</v>
      </c>
      <c r="T658" s="5">
        <f>Table1[[#This Row],[Fuel Consumption (mmBtu)]]*Table1[[#This Row],[Emission Factor (kg CO2/ mmBtu)]]*10^3</f>
        <v>291056409501.47998</v>
      </c>
      <c r="U658" s="3">
        <f>Table1[[#This Row],[Emissions (g CO2)]]/(Table1[[#This Row],[Generation (TWh)]]*10^9)</f>
        <v>400.54993999999999</v>
      </c>
    </row>
    <row r="659" spans="1:21" x14ac:dyDescent="0.35">
      <c r="A659" t="s">
        <v>176</v>
      </c>
      <c r="B659" t="s">
        <v>3239</v>
      </c>
      <c r="C659" t="str">
        <f>SUBSTITUTE(Table1[[#This Row],[Fuel]],", ",",")</f>
        <v>fossil gas: natural gas</v>
      </c>
      <c r="D659" t="s">
        <v>3239</v>
      </c>
      <c r="H659" t="s">
        <v>3437</v>
      </c>
      <c r="I659">
        <v>113.9</v>
      </c>
      <c r="J659" t="s">
        <v>3446</v>
      </c>
      <c r="K659">
        <v>2014</v>
      </c>
      <c r="L659" t="s">
        <v>29</v>
      </c>
      <c r="M659" t="s">
        <v>29</v>
      </c>
      <c r="N659">
        <v>23.970687000000002</v>
      </c>
      <c r="O659">
        <v>90.641426999999993</v>
      </c>
      <c r="P659" t="s">
        <v>3465</v>
      </c>
      <c r="Q659" s="3">
        <f>Table1[[#This Row],[Capacity (MW)]]*0.395*8760*10^-6</f>
        <v>0.39411678</v>
      </c>
      <c r="R659" s="3" cm="1">
        <f t="array" ref="R659">AVERAGE(VLOOKUP(_xlfn.TEXTSPLIT(Table1[[#This Row],[Fuel (no space after comma)]], ","), FuelList_Final_EF!$A$2:$B$65, 2, FALSE))</f>
        <v>53.06</v>
      </c>
      <c r="S659" s="3">
        <f>Table1[[#This Row],[Generation (TWh)]]*10^9*VLOOKUP(Table1[[#This Row],[Turbine/Engine Technology]],Technology_HR!$A$2:$B$11,2,FALSE)*10^-6</f>
        <v>3507639.3419999997</v>
      </c>
      <c r="T659" s="5">
        <f>Table1[[#This Row],[Fuel Consumption (mmBtu)]]*Table1[[#This Row],[Emission Factor (kg CO2/ mmBtu)]]*10^3</f>
        <v>186115343486.51999</v>
      </c>
      <c r="U659" s="3">
        <f>Table1[[#This Row],[Emissions (g CO2)]]/(Table1[[#This Row],[Generation (TWh)]]*10^9)</f>
        <v>472.23399999999998</v>
      </c>
    </row>
    <row r="660" spans="1:21" x14ac:dyDescent="0.35">
      <c r="A660" t="s">
        <v>177</v>
      </c>
      <c r="B660" t="s">
        <v>3241</v>
      </c>
      <c r="C660" t="str">
        <f>SUBSTITUTE(Table1[[#This Row],[Fuel]],", ",",")</f>
        <v>fossil liquids: heavy fuel oil</v>
      </c>
      <c r="D660" t="s">
        <v>3241</v>
      </c>
      <c r="H660" t="s">
        <v>3437</v>
      </c>
      <c r="I660">
        <v>111.7</v>
      </c>
      <c r="J660" t="s">
        <v>3446</v>
      </c>
      <c r="K660">
        <v>2011</v>
      </c>
      <c r="L660" t="s">
        <v>29</v>
      </c>
      <c r="M660" t="s">
        <v>29</v>
      </c>
      <c r="N660">
        <v>23.030107000000001</v>
      </c>
      <c r="O660">
        <v>89.821256000000005</v>
      </c>
      <c r="P660" t="s">
        <v>3465</v>
      </c>
      <c r="Q660" s="3">
        <f>Table1[[#This Row],[Capacity (MW)]]*0.395*8760*10^-6</f>
        <v>0.38650434</v>
      </c>
      <c r="R660" s="3" cm="1">
        <f t="array" ref="R660">AVERAGE(VLOOKUP(_xlfn.TEXTSPLIT(Table1[[#This Row],[Fuel (no space after comma)]], ","), FuelList_Final_EF!$A$2:$B$65, 2, FALSE))</f>
        <v>81.602530311017389</v>
      </c>
      <c r="S660" s="3">
        <f>Table1[[#This Row],[Generation (TWh)]]*10^9*VLOOKUP(Table1[[#This Row],[Turbine/Engine Technology]],Technology_HR!$A$2:$B$11,2,FALSE)*10^-6</f>
        <v>3439888.6259999997</v>
      </c>
      <c r="T660" s="5">
        <f>Table1[[#This Row],[Fuel Consumption (mmBtu)]]*Table1[[#This Row],[Emission Factor (kg CO2/ mmBtu)]]*10^3</f>
        <v>280703615869.6889</v>
      </c>
      <c r="U660" s="3">
        <f>Table1[[#This Row],[Emissions (g CO2)]]/(Table1[[#This Row],[Generation (TWh)]]*10^9)</f>
        <v>726.26251976805463</v>
      </c>
    </row>
    <row r="661" spans="1:21" x14ac:dyDescent="0.35">
      <c r="A661" t="s">
        <v>178</v>
      </c>
      <c r="B661" t="s">
        <v>3239</v>
      </c>
      <c r="C661" t="str">
        <f>SUBSTITUTE(Table1[[#This Row],[Fuel]],", ",",")</f>
        <v>fossil gas: natural gas</v>
      </c>
      <c r="D661" t="s">
        <v>3239</v>
      </c>
      <c r="H661" t="s">
        <v>3438</v>
      </c>
      <c r="I661">
        <v>360</v>
      </c>
      <c r="J661" t="s">
        <v>3448</v>
      </c>
      <c r="K661">
        <v>2001</v>
      </c>
      <c r="L661" t="s">
        <v>29</v>
      </c>
      <c r="M661" t="s">
        <v>29</v>
      </c>
      <c r="N661">
        <v>23.67774</v>
      </c>
      <c r="O661">
        <v>90.532318000000004</v>
      </c>
      <c r="P661" t="s">
        <v>3465</v>
      </c>
      <c r="Q661" s="3">
        <f>Table1[[#This Row],[Capacity (MW)]]*0.395*8760*10^-6</f>
        <v>1.2456720000000001</v>
      </c>
      <c r="R661" s="3" cm="1">
        <f t="array" ref="R661">AVERAGE(VLOOKUP(_xlfn.TEXTSPLIT(Table1[[#This Row],[Fuel (no space after comma)]], ","), FuelList_Final_EF!$A$2:$B$65, 2, FALSE))</f>
        <v>53.06</v>
      </c>
      <c r="S661" s="3">
        <f>Table1[[#This Row],[Generation (TWh)]]*10^9*VLOOKUP(Table1[[#This Row],[Turbine/Engine Technology]],Technology_HR!$A$2:$B$11,2,FALSE)*10^-6</f>
        <v>9403577.9279999994</v>
      </c>
      <c r="T661" s="5">
        <f>Table1[[#This Row],[Fuel Consumption (mmBtu)]]*Table1[[#This Row],[Emission Factor (kg CO2/ mmBtu)]]*10^3</f>
        <v>498953844859.67999</v>
      </c>
      <c r="U661" s="3">
        <f>Table1[[#This Row],[Emissions (g CO2)]]/(Table1[[#This Row],[Generation (TWh)]]*10^9)</f>
        <v>400.54993999999999</v>
      </c>
    </row>
    <row r="662" spans="1:21" x14ac:dyDescent="0.35">
      <c r="A662" t="s">
        <v>179</v>
      </c>
      <c r="B662" t="s">
        <v>3239</v>
      </c>
      <c r="C662" t="str">
        <f>SUBSTITUTE(Table1[[#This Row],[Fuel]],", ",",")</f>
        <v>fossil gas: natural gas</v>
      </c>
      <c r="D662" t="s">
        <v>3239</v>
      </c>
      <c r="H662" t="s">
        <v>3438</v>
      </c>
      <c r="I662">
        <v>412</v>
      </c>
      <c r="J662" t="s">
        <v>3446</v>
      </c>
      <c r="K662">
        <v>2013</v>
      </c>
      <c r="L662" t="s">
        <v>29</v>
      </c>
      <c r="M662" t="s">
        <v>29</v>
      </c>
      <c r="N662">
        <v>23.680401</v>
      </c>
      <c r="O662">
        <v>90.521349999999998</v>
      </c>
      <c r="P662" t="s">
        <v>3465</v>
      </c>
      <c r="Q662" s="3">
        <f>Table1[[#This Row],[Capacity (MW)]]*0.395*8760*10^-6</f>
        <v>1.4256024</v>
      </c>
      <c r="R662" s="3" cm="1">
        <f t="array" ref="R662">AVERAGE(VLOOKUP(_xlfn.TEXTSPLIT(Table1[[#This Row],[Fuel (no space after comma)]], ","), FuelList_Final_EF!$A$2:$B$65, 2, FALSE))</f>
        <v>53.06</v>
      </c>
      <c r="S662" s="3">
        <f>Table1[[#This Row],[Generation (TWh)]]*10^9*VLOOKUP(Table1[[#This Row],[Turbine/Engine Technology]],Technology_HR!$A$2:$B$11,2,FALSE)*10^-6</f>
        <v>10761872.5176</v>
      </c>
      <c r="T662" s="5">
        <f>Table1[[#This Row],[Fuel Consumption (mmBtu)]]*Table1[[#This Row],[Emission Factor (kg CO2/ mmBtu)]]*10^3</f>
        <v>571024955783.85608</v>
      </c>
      <c r="U662" s="3">
        <f>Table1[[#This Row],[Emissions (g CO2)]]/(Table1[[#This Row],[Generation (TWh)]]*10^9)</f>
        <v>400.54994000000005</v>
      </c>
    </row>
    <row r="663" spans="1:21" x14ac:dyDescent="0.35">
      <c r="A663" t="s">
        <v>154</v>
      </c>
      <c r="B663" t="s">
        <v>3242</v>
      </c>
      <c r="C663" t="str">
        <f>SUBSTITUTE(Table1[[#This Row],[Fuel]],", ",",")</f>
        <v>fossil gas: lng</v>
      </c>
      <c r="D663" t="s">
        <v>3242</v>
      </c>
      <c r="H663" t="s">
        <v>3438</v>
      </c>
      <c r="I663">
        <v>250</v>
      </c>
      <c r="J663" t="s">
        <v>3450</v>
      </c>
      <c r="K663">
        <v>2025</v>
      </c>
      <c r="L663" t="s">
        <v>29</v>
      </c>
      <c r="M663" t="s">
        <v>29</v>
      </c>
      <c r="N663">
        <v>23.680401</v>
      </c>
      <c r="O663">
        <v>90.521349999999998</v>
      </c>
      <c r="P663" t="s">
        <v>3465</v>
      </c>
      <c r="Q663" s="3">
        <f>Table1[[#This Row],[Capacity (MW)]]*0.395*8760*10^-6</f>
        <v>0.86504999999999999</v>
      </c>
      <c r="R663" s="3" cm="1">
        <f t="array" ref="R663">AVERAGE(VLOOKUP(_xlfn.TEXTSPLIT(Table1[[#This Row],[Fuel (no space after comma)]], ","), FuelList_Final_EF!$A$2:$B$65, 2, FALSE))</f>
        <v>67.685819715340017</v>
      </c>
      <c r="S663" s="3">
        <f>Table1[[#This Row],[Generation (TWh)]]*10^9*VLOOKUP(Table1[[#This Row],[Turbine/Engine Technology]],Technology_HR!$A$2:$B$11,2,FALSE)*10^-6</f>
        <v>6530262.4499999993</v>
      </c>
      <c r="T663" s="5">
        <f>Table1[[#This Row],[Fuel Consumption (mmBtu)]]*Table1[[#This Row],[Emission Factor (kg CO2/ mmBtu)]]*10^3</f>
        <v>442006166884.55457</v>
      </c>
      <c r="U663" s="3">
        <f>Table1[[#This Row],[Emissions (g CO2)]]/(Table1[[#This Row],[Generation (TWh)]]*10^9)</f>
        <v>510.96025303110173</v>
      </c>
    </row>
    <row r="664" spans="1:21" x14ac:dyDescent="0.35">
      <c r="A664" t="s">
        <v>154</v>
      </c>
      <c r="B664" t="s">
        <v>3241</v>
      </c>
      <c r="C664" t="str">
        <f>SUBSTITUTE(Table1[[#This Row],[Fuel]],", ",",")</f>
        <v>fossil liquids: heavy fuel oil</v>
      </c>
      <c r="D664" t="s">
        <v>3241</v>
      </c>
      <c r="H664" t="s">
        <v>3437</v>
      </c>
      <c r="I664">
        <v>97.9</v>
      </c>
      <c r="J664" t="s">
        <v>3446</v>
      </c>
      <c r="K664">
        <v>2011</v>
      </c>
      <c r="L664" t="s">
        <v>29</v>
      </c>
      <c r="M664" t="s">
        <v>29</v>
      </c>
      <c r="N664">
        <v>22.491425</v>
      </c>
      <c r="O664">
        <v>91.805490000000006</v>
      </c>
      <c r="P664" t="s">
        <v>3465</v>
      </c>
      <c r="Q664" s="3">
        <f>Table1[[#This Row],[Capacity (MW)]]*0.395*8760*10^-6</f>
        <v>0.33875358</v>
      </c>
      <c r="R664" s="3" cm="1">
        <f t="array" ref="R664">AVERAGE(VLOOKUP(_xlfn.TEXTSPLIT(Table1[[#This Row],[Fuel (no space after comma)]], ","), FuelList_Final_EF!$A$2:$B$65, 2, FALSE))</f>
        <v>81.602530311017389</v>
      </c>
      <c r="S664" s="3">
        <f>Table1[[#This Row],[Generation (TWh)]]*10^9*VLOOKUP(Table1[[#This Row],[Turbine/Engine Technology]],Technology_HR!$A$2:$B$11,2,FALSE)*10^-6</f>
        <v>3014906.8619999997</v>
      </c>
      <c r="T664" s="5">
        <f>Table1[[#This Row],[Fuel Consumption (mmBtu)]]*Table1[[#This Row],[Emission Factor (kg CO2/ mmBtu)]]*10^3</f>
        <v>246024028591.2493</v>
      </c>
      <c r="U664" s="3">
        <f>Table1[[#This Row],[Emissions (g CO2)]]/(Table1[[#This Row],[Generation (TWh)]]*10^9)</f>
        <v>726.26251976805474</v>
      </c>
    </row>
    <row r="665" spans="1:21" x14ac:dyDescent="0.35">
      <c r="A665" t="s">
        <v>180</v>
      </c>
      <c r="B665" t="s">
        <v>3242</v>
      </c>
      <c r="C665" t="str">
        <f>SUBSTITUTE(Table1[[#This Row],[Fuel]],", ",",")</f>
        <v>fossil gas: lng</v>
      </c>
      <c r="D665" t="s">
        <v>3242</v>
      </c>
      <c r="H665" t="s">
        <v>3438</v>
      </c>
      <c r="I665">
        <v>330</v>
      </c>
      <c r="J665" t="s">
        <v>3450</v>
      </c>
      <c r="K665" t="s">
        <v>29</v>
      </c>
      <c r="L665" t="s">
        <v>29</v>
      </c>
      <c r="M665" t="s">
        <v>29</v>
      </c>
      <c r="N665">
        <v>23.595894999999999</v>
      </c>
      <c r="O665">
        <v>90.611232999999999</v>
      </c>
      <c r="P665" t="s">
        <v>3465</v>
      </c>
      <c r="Q665" s="3">
        <f>Table1[[#This Row],[Capacity (MW)]]*0.395*8760*10^-6</f>
        <v>1.141866</v>
      </c>
      <c r="R665" s="3" cm="1">
        <f t="array" ref="R665">AVERAGE(VLOOKUP(_xlfn.TEXTSPLIT(Table1[[#This Row],[Fuel (no space after comma)]], ","), FuelList_Final_EF!$A$2:$B$65, 2, FALSE))</f>
        <v>67.685819715340017</v>
      </c>
      <c r="S665" s="3">
        <f>Table1[[#This Row],[Generation (TWh)]]*10^9*VLOOKUP(Table1[[#This Row],[Turbine/Engine Technology]],Technology_HR!$A$2:$B$11,2,FALSE)*10^-6</f>
        <v>8619946.4340000004</v>
      </c>
      <c r="T665" s="5">
        <f>Table1[[#This Row],[Fuel Consumption (mmBtu)]]*Table1[[#This Row],[Emission Factor (kg CO2/ mmBtu)]]*10^3</f>
        <v>583448140287.61206</v>
      </c>
      <c r="U665" s="3">
        <f>Table1[[#This Row],[Emissions (g CO2)]]/(Table1[[#This Row],[Generation (TWh)]]*10^9)</f>
        <v>510.96025303110179</v>
      </c>
    </row>
    <row r="666" spans="1:21" x14ac:dyDescent="0.35">
      <c r="A666" t="s">
        <v>181</v>
      </c>
      <c r="B666" t="s">
        <v>3242</v>
      </c>
      <c r="C666" t="str">
        <f>SUBSTITUTE(Table1[[#This Row],[Fuel]],", ",",")</f>
        <v>fossil gas: lng</v>
      </c>
      <c r="D666" t="s">
        <v>3242</v>
      </c>
      <c r="H666" t="s">
        <v>3438</v>
      </c>
      <c r="I666">
        <v>330</v>
      </c>
      <c r="J666" t="s">
        <v>3450</v>
      </c>
      <c r="K666" t="s">
        <v>29</v>
      </c>
      <c r="L666" t="s">
        <v>29</v>
      </c>
      <c r="M666" t="s">
        <v>29</v>
      </c>
      <c r="N666">
        <v>23.595894999999999</v>
      </c>
      <c r="O666">
        <v>90.611232999999999</v>
      </c>
      <c r="P666" t="s">
        <v>3465</v>
      </c>
      <c r="Q666" s="3">
        <f>Table1[[#This Row],[Capacity (MW)]]*0.395*8760*10^-6</f>
        <v>1.141866</v>
      </c>
      <c r="R666" s="3" cm="1">
        <f t="array" ref="R666">AVERAGE(VLOOKUP(_xlfn.TEXTSPLIT(Table1[[#This Row],[Fuel (no space after comma)]], ","), FuelList_Final_EF!$A$2:$B$65, 2, FALSE))</f>
        <v>67.685819715340017</v>
      </c>
      <c r="S666" s="3">
        <f>Table1[[#This Row],[Generation (TWh)]]*10^9*VLOOKUP(Table1[[#This Row],[Turbine/Engine Technology]],Technology_HR!$A$2:$B$11,2,FALSE)*10^-6</f>
        <v>8619946.4340000004</v>
      </c>
      <c r="T666" s="5">
        <f>Table1[[#This Row],[Fuel Consumption (mmBtu)]]*Table1[[#This Row],[Emission Factor (kg CO2/ mmBtu)]]*10^3</f>
        <v>583448140287.61206</v>
      </c>
      <c r="U666" s="3">
        <f>Table1[[#This Row],[Emissions (g CO2)]]/(Table1[[#This Row],[Generation (TWh)]]*10^9)</f>
        <v>510.96025303110179</v>
      </c>
    </row>
    <row r="667" spans="1:21" x14ac:dyDescent="0.35">
      <c r="A667" t="s">
        <v>182</v>
      </c>
      <c r="B667" t="s">
        <v>3239</v>
      </c>
      <c r="C667" t="str">
        <f>SUBSTITUTE(Table1[[#This Row],[Fuel]],", ",",")</f>
        <v>fossil gas: natural gas</v>
      </c>
      <c r="D667" t="s">
        <v>3239</v>
      </c>
      <c r="H667" t="s">
        <v>3437</v>
      </c>
      <c r="I667">
        <v>78.400000000000006</v>
      </c>
      <c r="J667" t="s">
        <v>3446</v>
      </c>
      <c r="K667" t="s">
        <v>29</v>
      </c>
      <c r="L667" t="s">
        <v>29</v>
      </c>
      <c r="M667" t="s">
        <v>29</v>
      </c>
      <c r="N667">
        <v>24.144148999999999</v>
      </c>
      <c r="O667">
        <v>91.335783000000006</v>
      </c>
      <c r="P667" t="s">
        <v>3465</v>
      </c>
      <c r="Q667" s="3">
        <f>Table1[[#This Row],[Capacity (MW)]]*0.395*8760*10^-6</f>
        <v>0.27127968000000002</v>
      </c>
      <c r="R667" s="3" cm="1">
        <f t="array" ref="R667">AVERAGE(VLOOKUP(_xlfn.TEXTSPLIT(Table1[[#This Row],[Fuel (no space after comma)]], ","), FuelList_Final_EF!$A$2:$B$65, 2, FALSE))</f>
        <v>53.06</v>
      </c>
      <c r="S667" s="3">
        <f>Table1[[#This Row],[Generation (TWh)]]*10^9*VLOOKUP(Table1[[#This Row],[Turbine/Engine Technology]],Technology_HR!$A$2:$B$11,2,FALSE)*10^-6</f>
        <v>2414389.1519999998</v>
      </c>
      <c r="T667" s="5">
        <f>Table1[[#This Row],[Fuel Consumption (mmBtu)]]*Table1[[#This Row],[Emission Factor (kg CO2/ mmBtu)]]*10^3</f>
        <v>128107488405.12</v>
      </c>
      <c r="U667" s="3">
        <f>Table1[[#This Row],[Emissions (g CO2)]]/(Table1[[#This Row],[Generation (TWh)]]*10^9)</f>
        <v>472.23399999999998</v>
      </c>
    </row>
    <row r="668" spans="1:21" x14ac:dyDescent="0.35">
      <c r="A668" t="s">
        <v>183</v>
      </c>
      <c r="B668" t="s">
        <v>3241</v>
      </c>
      <c r="C668" t="str">
        <f>SUBSTITUTE(Table1[[#This Row],[Fuel]],", ",",")</f>
        <v>fossil liquids: heavy fuel oil</v>
      </c>
      <c r="D668" t="s">
        <v>3241</v>
      </c>
      <c r="H668" t="s">
        <v>3437</v>
      </c>
      <c r="I668">
        <v>53.5</v>
      </c>
      <c r="J668" t="s">
        <v>3446</v>
      </c>
      <c r="K668">
        <v>2014</v>
      </c>
      <c r="L668" t="s">
        <v>29</v>
      </c>
      <c r="M668" t="s">
        <v>29</v>
      </c>
      <c r="N668">
        <v>23.431146999999999</v>
      </c>
      <c r="O668">
        <v>91.170174000000003</v>
      </c>
      <c r="P668" t="s">
        <v>3465</v>
      </c>
      <c r="Q668" s="3">
        <f>Table1[[#This Row],[Capacity (MW)]]*0.395*8760*10^-6</f>
        <v>0.1851207</v>
      </c>
      <c r="R668" s="3" cm="1">
        <f t="array" ref="R668">AVERAGE(VLOOKUP(_xlfn.TEXTSPLIT(Table1[[#This Row],[Fuel (no space after comma)]], ","), FuelList_Final_EF!$A$2:$B$65, 2, FALSE))</f>
        <v>81.602530311017389</v>
      </c>
      <c r="S668" s="3">
        <f>Table1[[#This Row],[Generation (TWh)]]*10^9*VLOOKUP(Table1[[#This Row],[Turbine/Engine Technology]],Technology_HR!$A$2:$B$11,2,FALSE)*10^-6</f>
        <v>1647574.23</v>
      </c>
      <c r="T668" s="5">
        <f>Table1[[#This Row],[Fuel Consumption (mmBtu)]]*Table1[[#This Row],[Emission Factor (kg CO2/ mmBtu)]]*10^3</f>
        <v>134446226043.22612</v>
      </c>
      <c r="U668" s="3">
        <f>Table1[[#This Row],[Emissions (g CO2)]]/(Table1[[#This Row],[Generation (TWh)]]*10^9)</f>
        <v>726.26251976805463</v>
      </c>
    </row>
    <row r="669" spans="1:21" x14ac:dyDescent="0.35">
      <c r="A669" t="s">
        <v>155</v>
      </c>
      <c r="B669" t="s">
        <v>3241</v>
      </c>
      <c r="C669" t="str">
        <f>SUBSTITUTE(Table1[[#This Row],[Fuel]],", ",",")</f>
        <v>fossil liquids: heavy fuel oil</v>
      </c>
      <c r="D669" t="s">
        <v>3241</v>
      </c>
      <c r="H669" t="s">
        <v>3437</v>
      </c>
      <c r="I669">
        <v>105.6</v>
      </c>
      <c r="J669" t="s">
        <v>3446</v>
      </c>
      <c r="K669">
        <v>2012</v>
      </c>
      <c r="L669" t="s">
        <v>29</v>
      </c>
      <c r="M669" t="s">
        <v>29</v>
      </c>
      <c r="N669">
        <v>22.297091000000002</v>
      </c>
      <c r="O669">
        <v>91.805392999999995</v>
      </c>
      <c r="P669" t="s">
        <v>3465</v>
      </c>
      <c r="Q669" s="3">
        <f>Table1[[#This Row],[Capacity (MW)]]*0.395*8760*10^-6</f>
        <v>0.36539711999999996</v>
      </c>
      <c r="R669" s="3" cm="1">
        <f t="array" ref="R669">AVERAGE(VLOOKUP(_xlfn.TEXTSPLIT(Table1[[#This Row],[Fuel (no space after comma)]], ","), FuelList_Final_EF!$A$2:$B$65, 2, FALSE))</f>
        <v>81.602530311017389</v>
      </c>
      <c r="S669" s="3">
        <f>Table1[[#This Row],[Generation (TWh)]]*10^9*VLOOKUP(Table1[[#This Row],[Turbine/Engine Technology]],Technology_HR!$A$2:$B$11,2,FALSE)*10^-6</f>
        <v>3252034.3679999993</v>
      </c>
      <c r="T669" s="5">
        <f>Table1[[#This Row],[Fuel Consumption (mmBtu)]]*Table1[[#This Row],[Emission Factor (kg CO2/ mmBtu)]]*10^3</f>
        <v>265374233087.19022</v>
      </c>
      <c r="U669" s="3">
        <f>Table1[[#This Row],[Emissions (g CO2)]]/(Table1[[#This Row],[Generation (TWh)]]*10^9)</f>
        <v>726.26251976805474</v>
      </c>
    </row>
    <row r="670" spans="1:21" x14ac:dyDescent="0.35">
      <c r="A670" t="s">
        <v>155</v>
      </c>
      <c r="B670" t="s">
        <v>3241</v>
      </c>
      <c r="C670" t="str">
        <f>SUBSTITUTE(Table1[[#This Row],[Fuel]],", ",",")</f>
        <v>fossil liquids: heavy fuel oil</v>
      </c>
      <c r="D670" t="s">
        <v>3241</v>
      </c>
      <c r="H670" t="s">
        <v>3437</v>
      </c>
      <c r="I670">
        <v>105.6</v>
      </c>
      <c r="J670" t="s">
        <v>3446</v>
      </c>
      <c r="K670">
        <v>2020</v>
      </c>
      <c r="L670" t="s">
        <v>29</v>
      </c>
      <c r="M670" t="s">
        <v>29</v>
      </c>
      <c r="N670">
        <v>22.297091000000002</v>
      </c>
      <c r="O670">
        <v>91.805392999999995</v>
      </c>
      <c r="P670" t="s">
        <v>3465</v>
      </c>
      <c r="Q670" s="3">
        <f>Table1[[#This Row],[Capacity (MW)]]*0.395*8760*10^-6</f>
        <v>0.36539711999999996</v>
      </c>
      <c r="R670" s="3" cm="1">
        <f t="array" ref="R670">AVERAGE(VLOOKUP(_xlfn.TEXTSPLIT(Table1[[#This Row],[Fuel (no space after comma)]], ","), FuelList_Final_EF!$A$2:$B$65, 2, FALSE))</f>
        <v>81.602530311017389</v>
      </c>
      <c r="S670" s="3">
        <f>Table1[[#This Row],[Generation (TWh)]]*10^9*VLOOKUP(Table1[[#This Row],[Turbine/Engine Technology]],Technology_HR!$A$2:$B$11,2,FALSE)*10^-6</f>
        <v>3252034.3679999993</v>
      </c>
      <c r="T670" s="5">
        <f>Table1[[#This Row],[Fuel Consumption (mmBtu)]]*Table1[[#This Row],[Emission Factor (kg CO2/ mmBtu)]]*10^3</f>
        <v>265374233087.19022</v>
      </c>
      <c r="U670" s="3">
        <f>Table1[[#This Row],[Emissions (g CO2)]]/(Table1[[#This Row],[Generation (TWh)]]*10^9)</f>
        <v>726.26251976805474</v>
      </c>
    </row>
    <row r="671" spans="1:21" x14ac:dyDescent="0.35">
      <c r="A671" t="s">
        <v>155</v>
      </c>
      <c r="B671" t="s">
        <v>3241</v>
      </c>
      <c r="C671" t="str">
        <f>SUBSTITUTE(Table1[[#This Row],[Fuel]],", ",",")</f>
        <v>fossil liquids: heavy fuel oil</v>
      </c>
      <c r="D671" t="s">
        <v>3241</v>
      </c>
      <c r="H671" t="s">
        <v>3437</v>
      </c>
      <c r="I671">
        <v>105.6</v>
      </c>
      <c r="J671" t="s">
        <v>3446</v>
      </c>
      <c r="K671">
        <v>2018</v>
      </c>
      <c r="L671" t="s">
        <v>29</v>
      </c>
      <c r="M671" t="s">
        <v>29</v>
      </c>
      <c r="N671">
        <v>22.297091000000002</v>
      </c>
      <c r="O671">
        <v>91.805392999999995</v>
      </c>
      <c r="P671" t="s">
        <v>3465</v>
      </c>
      <c r="Q671" s="3">
        <f>Table1[[#This Row],[Capacity (MW)]]*0.395*8760*10^-6</f>
        <v>0.36539711999999996</v>
      </c>
      <c r="R671" s="3" cm="1">
        <f t="array" ref="R671">AVERAGE(VLOOKUP(_xlfn.TEXTSPLIT(Table1[[#This Row],[Fuel (no space after comma)]], ","), FuelList_Final_EF!$A$2:$B$65, 2, FALSE))</f>
        <v>81.602530311017389</v>
      </c>
      <c r="S671" s="3">
        <f>Table1[[#This Row],[Generation (TWh)]]*10^9*VLOOKUP(Table1[[#This Row],[Turbine/Engine Technology]],Technology_HR!$A$2:$B$11,2,FALSE)*10^-6</f>
        <v>3252034.3679999993</v>
      </c>
      <c r="T671" s="5">
        <f>Table1[[#This Row],[Fuel Consumption (mmBtu)]]*Table1[[#This Row],[Emission Factor (kg CO2/ mmBtu)]]*10^3</f>
        <v>265374233087.19022</v>
      </c>
      <c r="U671" s="3">
        <f>Table1[[#This Row],[Emissions (g CO2)]]/(Table1[[#This Row],[Generation (TWh)]]*10^9)</f>
        <v>726.26251976805474</v>
      </c>
    </row>
    <row r="672" spans="1:21" x14ac:dyDescent="0.35">
      <c r="A672" t="s">
        <v>184</v>
      </c>
      <c r="B672" t="s">
        <v>3241</v>
      </c>
      <c r="C672" t="str">
        <f>SUBSTITUTE(Table1[[#This Row],[Fuel]],", ",",")</f>
        <v>fossil liquids: heavy fuel oil</v>
      </c>
      <c r="D672" t="s">
        <v>3241</v>
      </c>
      <c r="H672" t="s">
        <v>3437</v>
      </c>
      <c r="I672">
        <v>56.1</v>
      </c>
      <c r="J672" t="s">
        <v>3446</v>
      </c>
      <c r="K672">
        <v>2018</v>
      </c>
      <c r="L672" t="s">
        <v>29</v>
      </c>
      <c r="M672" t="s">
        <v>29</v>
      </c>
      <c r="N672">
        <v>23.573499999999999</v>
      </c>
      <c r="O672">
        <v>90.490300000000005</v>
      </c>
      <c r="P672" t="s">
        <v>3465</v>
      </c>
      <c r="Q672" s="3">
        <f>Table1[[#This Row],[Capacity (MW)]]*0.395*8760*10^-6</f>
        <v>0.19411721999999998</v>
      </c>
      <c r="R672" s="3" cm="1">
        <f t="array" ref="R672">AVERAGE(VLOOKUP(_xlfn.TEXTSPLIT(Table1[[#This Row],[Fuel (no space after comma)]], ","), FuelList_Final_EF!$A$2:$B$65, 2, FALSE))</f>
        <v>81.602530311017389</v>
      </c>
      <c r="S672" s="3">
        <f>Table1[[#This Row],[Generation (TWh)]]*10^9*VLOOKUP(Table1[[#This Row],[Turbine/Engine Technology]],Technology_HR!$A$2:$B$11,2,FALSE)*10^-6</f>
        <v>1727643.2579999997</v>
      </c>
      <c r="T672" s="5">
        <f>Table1[[#This Row],[Fuel Consumption (mmBtu)]]*Table1[[#This Row],[Emission Factor (kg CO2/ mmBtu)]]*10^3</f>
        <v>140980061327.56982</v>
      </c>
      <c r="U672" s="3">
        <f>Table1[[#This Row],[Emissions (g CO2)]]/(Table1[[#This Row],[Generation (TWh)]]*10^9)</f>
        <v>726.26251976805486</v>
      </c>
    </row>
    <row r="673" spans="1:21" x14ac:dyDescent="0.35">
      <c r="A673" t="s">
        <v>185</v>
      </c>
      <c r="B673" t="s">
        <v>3241</v>
      </c>
      <c r="C673" t="str">
        <f>SUBSTITUTE(Table1[[#This Row],[Fuel]],", ",",")</f>
        <v>fossil liquids: heavy fuel oil</v>
      </c>
      <c r="D673" t="s">
        <v>3241</v>
      </c>
      <c r="H673" t="s">
        <v>3437</v>
      </c>
      <c r="I673">
        <v>58.2</v>
      </c>
      <c r="J673" t="s">
        <v>3446</v>
      </c>
      <c r="K673">
        <v>2021</v>
      </c>
      <c r="L673" t="s">
        <v>29</v>
      </c>
      <c r="M673" t="s">
        <v>29</v>
      </c>
      <c r="N673">
        <v>23.819761</v>
      </c>
      <c r="O673">
        <v>90.547899000000001</v>
      </c>
      <c r="P673" t="s">
        <v>3465</v>
      </c>
      <c r="Q673" s="3">
        <f>Table1[[#This Row],[Capacity (MW)]]*0.395*8760*10^-6</f>
        <v>0.20138364</v>
      </c>
      <c r="R673" s="3" cm="1">
        <f t="array" ref="R673">AVERAGE(VLOOKUP(_xlfn.TEXTSPLIT(Table1[[#This Row],[Fuel (no space after comma)]], ","), FuelList_Final_EF!$A$2:$B$65, 2, FALSE))</f>
        <v>81.602530311017389</v>
      </c>
      <c r="S673" s="3">
        <f>Table1[[#This Row],[Generation (TWh)]]*10^9*VLOOKUP(Table1[[#This Row],[Turbine/Engine Technology]],Technology_HR!$A$2:$B$11,2,FALSE)*10^-6</f>
        <v>1792314.3959999999</v>
      </c>
      <c r="T673" s="5">
        <f>Table1[[#This Row],[Fuel Consumption (mmBtu)]]*Table1[[#This Row],[Emission Factor (kg CO2/ mmBtu)]]*10^3</f>
        <v>146257389826.46283</v>
      </c>
      <c r="U673" s="3">
        <f>Table1[[#This Row],[Emissions (g CO2)]]/(Table1[[#This Row],[Generation (TWh)]]*10^9)</f>
        <v>726.26251976805474</v>
      </c>
    </row>
    <row r="674" spans="1:21" x14ac:dyDescent="0.35">
      <c r="A674" t="s">
        <v>186</v>
      </c>
      <c r="B674" t="s">
        <v>3241</v>
      </c>
      <c r="C674" t="str">
        <f>SUBSTITUTE(Table1[[#This Row],[Fuel]],", ",",")</f>
        <v>fossil liquids: heavy fuel oil</v>
      </c>
      <c r="D674" t="s">
        <v>3241</v>
      </c>
      <c r="H674" t="s">
        <v>3437</v>
      </c>
      <c r="I674">
        <v>110.5</v>
      </c>
      <c r="J674" t="s">
        <v>3446</v>
      </c>
      <c r="K674">
        <v>2019</v>
      </c>
      <c r="L674" t="s">
        <v>29</v>
      </c>
      <c r="M674" t="s">
        <v>29</v>
      </c>
      <c r="N674">
        <v>22.338476</v>
      </c>
      <c r="O674">
        <v>91.888943999999995</v>
      </c>
      <c r="P674" t="s">
        <v>3465</v>
      </c>
      <c r="Q674" s="3">
        <f>Table1[[#This Row],[Capacity (MW)]]*0.395*8760*10^-6</f>
        <v>0.38235210000000003</v>
      </c>
      <c r="R674" s="3" cm="1">
        <f t="array" ref="R674">AVERAGE(VLOOKUP(_xlfn.TEXTSPLIT(Table1[[#This Row],[Fuel (no space after comma)]], ","), FuelList_Final_EF!$A$2:$B$65, 2, FALSE))</f>
        <v>81.602530311017389</v>
      </c>
      <c r="S674" s="3">
        <f>Table1[[#This Row],[Generation (TWh)]]*10^9*VLOOKUP(Table1[[#This Row],[Turbine/Engine Technology]],Technology_HR!$A$2:$B$11,2,FALSE)*10^-6</f>
        <v>3402933.69</v>
      </c>
      <c r="T674" s="5">
        <f>Table1[[#This Row],[Fuel Consumption (mmBtu)]]*Table1[[#This Row],[Emission Factor (kg CO2/ mmBtu)]]*10^3</f>
        <v>277687999584.60724</v>
      </c>
      <c r="U674" s="3">
        <f>Table1[[#This Row],[Emissions (g CO2)]]/(Table1[[#This Row],[Generation (TWh)]]*10^9)</f>
        <v>726.26251976805474</v>
      </c>
    </row>
    <row r="675" spans="1:21" x14ac:dyDescent="0.35">
      <c r="A675" t="s">
        <v>187</v>
      </c>
      <c r="B675" t="s">
        <v>3241</v>
      </c>
      <c r="C675" t="str">
        <f>SUBSTITUTE(Table1[[#This Row],[Fuel]],", ",",")</f>
        <v>fossil liquids: heavy fuel oil</v>
      </c>
      <c r="D675" t="s">
        <v>3241</v>
      </c>
      <c r="H675" t="s">
        <v>3437</v>
      </c>
      <c r="I675">
        <v>53.4</v>
      </c>
      <c r="J675" t="s">
        <v>3446</v>
      </c>
      <c r="K675">
        <v>2012</v>
      </c>
      <c r="L675" t="s">
        <v>29</v>
      </c>
      <c r="M675" t="s">
        <v>29</v>
      </c>
      <c r="N675">
        <v>24.367280999999998</v>
      </c>
      <c r="O675">
        <v>88.676525999999996</v>
      </c>
      <c r="P675" t="s">
        <v>3465</v>
      </c>
      <c r="Q675" s="3">
        <f>Table1[[#This Row],[Capacity (MW)]]*0.395*8760*10^-6</f>
        <v>0.18477468</v>
      </c>
      <c r="R675" s="3" cm="1">
        <f t="array" ref="R675">AVERAGE(VLOOKUP(_xlfn.TEXTSPLIT(Table1[[#This Row],[Fuel (no space after comma)]], ","), FuelList_Final_EF!$A$2:$B$65, 2, FALSE))</f>
        <v>81.602530311017389</v>
      </c>
      <c r="S675" s="3">
        <f>Table1[[#This Row],[Generation (TWh)]]*10^9*VLOOKUP(Table1[[#This Row],[Turbine/Engine Technology]],Technology_HR!$A$2:$B$11,2,FALSE)*10^-6</f>
        <v>1644494.652</v>
      </c>
      <c r="T675" s="5">
        <f>Table1[[#This Row],[Fuel Consumption (mmBtu)]]*Table1[[#This Row],[Emission Factor (kg CO2/ mmBtu)]]*10^3</f>
        <v>134194924686.13599</v>
      </c>
      <c r="U675" s="3">
        <f>Table1[[#This Row],[Emissions (g CO2)]]/(Table1[[#This Row],[Generation (TWh)]]*10^9)</f>
        <v>726.26251976805474</v>
      </c>
    </row>
    <row r="676" spans="1:21" x14ac:dyDescent="0.35">
      <c r="A676" t="s">
        <v>154</v>
      </c>
      <c r="B676" t="s">
        <v>3241</v>
      </c>
      <c r="C676" t="str">
        <f>SUBSTITUTE(Table1[[#This Row],[Fuel]],", ",",")</f>
        <v>fossil liquids: heavy fuel oil</v>
      </c>
      <c r="D676" t="s">
        <v>3241</v>
      </c>
      <c r="H676" t="s">
        <v>3437</v>
      </c>
      <c r="I676">
        <v>52.2</v>
      </c>
      <c r="J676" t="s">
        <v>3446</v>
      </c>
      <c r="K676">
        <v>2012</v>
      </c>
      <c r="L676" t="s">
        <v>29</v>
      </c>
      <c r="M676" t="s">
        <v>29</v>
      </c>
      <c r="N676">
        <v>24.367428</v>
      </c>
      <c r="O676">
        <v>88.675651000000002</v>
      </c>
      <c r="P676" t="s">
        <v>3465</v>
      </c>
      <c r="Q676" s="3">
        <f>Table1[[#This Row],[Capacity (MW)]]*0.395*8760*10^-6</f>
        <v>0.18062244000000002</v>
      </c>
      <c r="R676" s="3" cm="1">
        <f t="array" ref="R676">AVERAGE(VLOOKUP(_xlfn.TEXTSPLIT(Table1[[#This Row],[Fuel (no space after comma)]], ","), FuelList_Final_EF!$A$2:$B$65, 2, FALSE))</f>
        <v>81.602530311017389</v>
      </c>
      <c r="S676" s="3">
        <f>Table1[[#This Row],[Generation (TWh)]]*10^9*VLOOKUP(Table1[[#This Row],[Turbine/Engine Technology]],Technology_HR!$A$2:$B$11,2,FALSE)*10^-6</f>
        <v>1607539.7160000002</v>
      </c>
      <c r="T676" s="5">
        <f>Table1[[#This Row],[Fuel Consumption (mmBtu)]]*Table1[[#This Row],[Emission Factor (kg CO2/ mmBtu)]]*10^3</f>
        <v>131179308401.05431</v>
      </c>
      <c r="U676" s="3">
        <f>Table1[[#This Row],[Emissions (g CO2)]]/(Table1[[#This Row],[Generation (TWh)]]*10^9)</f>
        <v>726.26251976805474</v>
      </c>
    </row>
    <row r="677" spans="1:21" x14ac:dyDescent="0.35">
      <c r="A677" t="s">
        <v>188</v>
      </c>
      <c r="B677" t="s">
        <v>3241</v>
      </c>
      <c r="C677" t="str">
        <f>SUBSTITUTE(Table1[[#This Row],[Fuel]],", ",",")</f>
        <v>fossil liquids: heavy fuel oil</v>
      </c>
      <c r="D677" t="s">
        <v>3241</v>
      </c>
      <c r="H677" t="s">
        <v>3437</v>
      </c>
      <c r="I677">
        <v>55.3</v>
      </c>
      <c r="J677" t="s">
        <v>3446</v>
      </c>
      <c r="K677">
        <v>2015</v>
      </c>
      <c r="L677" t="s">
        <v>29</v>
      </c>
      <c r="M677" t="s">
        <v>29</v>
      </c>
      <c r="N677">
        <v>23.541754000000001</v>
      </c>
      <c r="O677">
        <v>90.518908999999994</v>
      </c>
      <c r="P677" t="s">
        <v>3465</v>
      </c>
      <c r="Q677" s="3">
        <f>Table1[[#This Row],[Capacity (MW)]]*0.395*8760*10^-6</f>
        <v>0.19134905999999999</v>
      </c>
      <c r="R677" s="3" cm="1">
        <f t="array" ref="R677">AVERAGE(VLOOKUP(_xlfn.TEXTSPLIT(Table1[[#This Row],[Fuel (no space after comma)]], ","), FuelList_Final_EF!$A$2:$B$65, 2, FALSE))</f>
        <v>81.602530311017389</v>
      </c>
      <c r="S677" s="3">
        <f>Table1[[#This Row],[Generation (TWh)]]*10^9*VLOOKUP(Table1[[#This Row],[Turbine/Engine Technology]],Technology_HR!$A$2:$B$11,2,FALSE)*10^-6</f>
        <v>1703006.6339999998</v>
      </c>
      <c r="T677" s="5">
        <f>Table1[[#This Row],[Fuel Consumption (mmBtu)]]*Table1[[#This Row],[Emission Factor (kg CO2/ mmBtu)]]*10^3</f>
        <v>138969650470.84869</v>
      </c>
      <c r="U677" s="3">
        <f>Table1[[#This Row],[Emissions (g CO2)]]/(Table1[[#This Row],[Generation (TWh)]]*10^9)</f>
        <v>726.26251976805474</v>
      </c>
    </row>
    <row r="678" spans="1:21" x14ac:dyDescent="0.35">
      <c r="A678" t="s">
        <v>157</v>
      </c>
      <c r="B678" t="s">
        <v>3240</v>
      </c>
      <c r="C678" t="str">
        <f>SUBSTITUTE(Table1[[#This Row],[Fuel]],", ",",")</f>
        <v>fossil gas: natural gas,fossil liquids: diesel</v>
      </c>
      <c r="D678" t="s">
        <v>3239</v>
      </c>
      <c r="E678" t="s">
        <v>3258</v>
      </c>
      <c r="H678" t="s">
        <v>3438</v>
      </c>
      <c r="I678">
        <v>225</v>
      </c>
      <c r="J678" t="s">
        <v>3446</v>
      </c>
      <c r="K678">
        <v>2016</v>
      </c>
      <c r="L678" t="s">
        <v>29</v>
      </c>
      <c r="M678" t="s">
        <v>29</v>
      </c>
      <c r="N678">
        <v>22.866247999999999</v>
      </c>
      <c r="O678">
        <v>89.536417</v>
      </c>
      <c r="P678" t="s">
        <v>3465</v>
      </c>
      <c r="Q678" s="3">
        <f>Table1[[#This Row],[Capacity (MW)]]*0.395*8760*10^-6</f>
        <v>0.77854499999999993</v>
      </c>
      <c r="R678" s="3" cm="1">
        <f t="array" ref="R678">AVERAGE(VLOOKUP(_xlfn.TEXTSPLIT(Table1[[#This Row],[Fuel (no space after comma)]], ","), FuelList_Final_EF!$A$2:$B$65, 2, FALSE))</f>
        <v>65.583341148886291</v>
      </c>
      <c r="S678" s="3">
        <f>Table1[[#This Row],[Generation (TWh)]]*10^9*VLOOKUP(Table1[[#This Row],[Turbine/Engine Technology]],Technology_HR!$A$2:$B$11,2,FALSE)*10^-6</f>
        <v>5877236.2049999991</v>
      </c>
      <c r="T678" s="5">
        <f>Table1[[#This Row],[Fuel Consumption (mmBtu)]]*Table1[[#This Row],[Emission Factor (kg CO2/ mmBtu)]]*10^3</f>
        <v>385448787045.10077</v>
      </c>
      <c r="U678" s="3">
        <f>Table1[[#This Row],[Emissions (g CO2)]]/(Table1[[#This Row],[Generation (TWh)]]*10^9)</f>
        <v>495.08864233294264</v>
      </c>
    </row>
    <row r="679" spans="1:21" x14ac:dyDescent="0.35">
      <c r="A679" t="s">
        <v>154</v>
      </c>
      <c r="B679" t="s">
        <v>3240</v>
      </c>
      <c r="C679" t="str">
        <f>SUBSTITUTE(Table1[[#This Row],[Fuel]],", ",",")</f>
        <v>fossil gas: natural gas,fossil liquids: diesel</v>
      </c>
      <c r="D679" t="s">
        <v>3239</v>
      </c>
      <c r="E679" t="s">
        <v>3258</v>
      </c>
      <c r="H679" t="s">
        <v>3438</v>
      </c>
      <c r="I679">
        <v>330</v>
      </c>
      <c r="J679" t="s">
        <v>3446</v>
      </c>
      <c r="K679">
        <v>2023</v>
      </c>
      <c r="L679" t="s">
        <v>29</v>
      </c>
      <c r="M679" t="s">
        <v>29</v>
      </c>
      <c r="N679">
        <v>22.866247999999999</v>
      </c>
      <c r="O679">
        <v>89.536417</v>
      </c>
      <c r="P679" t="s">
        <v>3465</v>
      </c>
      <c r="Q679" s="3">
        <f>Table1[[#This Row],[Capacity (MW)]]*0.395*8760*10^-6</f>
        <v>1.141866</v>
      </c>
      <c r="R679" s="3" cm="1">
        <f t="array" ref="R679">AVERAGE(VLOOKUP(_xlfn.TEXTSPLIT(Table1[[#This Row],[Fuel (no space after comma)]], ","), FuelList_Final_EF!$A$2:$B$65, 2, FALSE))</f>
        <v>65.583341148886291</v>
      </c>
      <c r="S679" s="3">
        <f>Table1[[#This Row],[Generation (TWh)]]*10^9*VLOOKUP(Table1[[#This Row],[Turbine/Engine Technology]],Technology_HR!$A$2:$B$11,2,FALSE)*10^-6</f>
        <v>8619946.4340000004</v>
      </c>
      <c r="T679" s="5">
        <f>Table1[[#This Row],[Fuel Consumption (mmBtu)]]*Table1[[#This Row],[Emission Factor (kg CO2/ mmBtu)]]*10^3</f>
        <v>565324887666.14783</v>
      </c>
      <c r="U679" s="3">
        <f>Table1[[#This Row],[Emissions (g CO2)]]/(Table1[[#This Row],[Generation (TWh)]]*10^9)</f>
        <v>495.08864233294258</v>
      </c>
    </row>
    <row r="680" spans="1:21" x14ac:dyDescent="0.35">
      <c r="A680" t="s">
        <v>154</v>
      </c>
      <c r="B680" t="s">
        <v>3241</v>
      </c>
      <c r="C680" t="str">
        <f>SUBSTITUTE(Table1[[#This Row],[Fuel]],", ",",")</f>
        <v>fossil liquids: heavy fuel oil</v>
      </c>
      <c r="D680" t="s">
        <v>3241</v>
      </c>
      <c r="H680" t="s">
        <v>3437</v>
      </c>
      <c r="I680">
        <v>153.5</v>
      </c>
      <c r="J680" t="s">
        <v>3446</v>
      </c>
      <c r="K680">
        <v>2015</v>
      </c>
      <c r="L680" t="s">
        <v>29</v>
      </c>
      <c r="M680" t="s">
        <v>29</v>
      </c>
      <c r="N680">
        <v>23.991123000000002</v>
      </c>
      <c r="O680">
        <v>90.343501000000003</v>
      </c>
      <c r="P680" t="s">
        <v>3465</v>
      </c>
      <c r="Q680" s="3">
        <f>Table1[[#This Row],[Capacity (MW)]]*0.395*8760*10^-6</f>
        <v>0.53114069999999991</v>
      </c>
      <c r="R680" s="3" cm="1">
        <f t="array" ref="R680">AVERAGE(VLOOKUP(_xlfn.TEXTSPLIT(Table1[[#This Row],[Fuel (no space after comma)]], ","), FuelList_Final_EF!$A$2:$B$65, 2, FALSE))</f>
        <v>81.602530311017389</v>
      </c>
      <c r="S680" s="3">
        <f>Table1[[#This Row],[Generation (TWh)]]*10^9*VLOOKUP(Table1[[#This Row],[Turbine/Engine Technology]],Technology_HR!$A$2:$B$11,2,FALSE)*10^-6</f>
        <v>4727152.2299999986</v>
      </c>
      <c r="T680" s="5">
        <f>Table1[[#This Row],[Fuel Consumption (mmBtu)]]*Table1[[#This Row],[Emission Factor (kg CO2/ mmBtu)]]*10^3</f>
        <v>385747583133.36829</v>
      </c>
      <c r="U680" s="3">
        <f>Table1[[#This Row],[Emissions (g CO2)]]/(Table1[[#This Row],[Generation (TWh)]]*10^9)</f>
        <v>726.26251976805463</v>
      </c>
    </row>
    <row r="681" spans="1:21" x14ac:dyDescent="0.35">
      <c r="A681" t="s">
        <v>160</v>
      </c>
      <c r="B681" t="s">
        <v>3241</v>
      </c>
      <c r="C681" t="str">
        <f>SUBSTITUTE(Table1[[#This Row],[Fuel]],", ",",")</f>
        <v>fossil liquids: heavy fuel oil</v>
      </c>
      <c r="D681" t="s">
        <v>3241</v>
      </c>
      <c r="H681" t="s">
        <v>3437</v>
      </c>
      <c r="I681">
        <v>153.5</v>
      </c>
      <c r="J681" t="s">
        <v>3446</v>
      </c>
      <c r="K681">
        <v>2015</v>
      </c>
      <c r="L681" t="s">
        <v>29</v>
      </c>
      <c r="M681" t="s">
        <v>29</v>
      </c>
      <c r="N681">
        <v>23.991123000000002</v>
      </c>
      <c r="O681">
        <v>90.343501000000003</v>
      </c>
      <c r="P681" t="s">
        <v>3465</v>
      </c>
      <c r="Q681" s="3">
        <f>Table1[[#This Row],[Capacity (MW)]]*0.395*8760*10^-6</f>
        <v>0.53114069999999991</v>
      </c>
      <c r="R681" s="3" cm="1">
        <f t="array" ref="R681">AVERAGE(VLOOKUP(_xlfn.TEXTSPLIT(Table1[[#This Row],[Fuel (no space after comma)]], ","), FuelList_Final_EF!$A$2:$B$65, 2, FALSE))</f>
        <v>81.602530311017389</v>
      </c>
      <c r="S681" s="3">
        <f>Table1[[#This Row],[Generation (TWh)]]*10^9*VLOOKUP(Table1[[#This Row],[Turbine/Engine Technology]],Technology_HR!$A$2:$B$11,2,FALSE)*10^-6</f>
        <v>4727152.2299999986</v>
      </c>
      <c r="T681" s="5">
        <f>Table1[[#This Row],[Fuel Consumption (mmBtu)]]*Table1[[#This Row],[Emission Factor (kg CO2/ mmBtu)]]*10^3</f>
        <v>385747583133.36829</v>
      </c>
      <c r="U681" s="3">
        <f>Table1[[#This Row],[Emissions (g CO2)]]/(Table1[[#This Row],[Generation (TWh)]]*10^9)</f>
        <v>726.26251976805463</v>
      </c>
    </row>
    <row r="682" spans="1:21" x14ac:dyDescent="0.35">
      <c r="A682" t="s">
        <v>171</v>
      </c>
      <c r="B682" t="s">
        <v>3239</v>
      </c>
      <c r="C682" t="str">
        <f>SUBSTITUTE(Table1[[#This Row],[Fuel]],", ",",")</f>
        <v>fossil gas: natural gas</v>
      </c>
      <c r="D682" t="s">
        <v>3239</v>
      </c>
      <c r="H682" t="s">
        <v>3437</v>
      </c>
      <c r="I682">
        <v>50</v>
      </c>
      <c r="J682" t="s">
        <v>3448</v>
      </c>
      <c r="K682">
        <v>2008</v>
      </c>
      <c r="L682" t="s">
        <v>29</v>
      </c>
      <c r="M682" t="s">
        <v>29</v>
      </c>
      <c r="N682">
        <v>24.917517</v>
      </c>
      <c r="O682">
        <v>91.825146000000004</v>
      </c>
      <c r="P682" t="s">
        <v>3465</v>
      </c>
      <c r="Q682" s="3">
        <f>Table1[[#This Row],[Capacity (MW)]]*0.395*8760*10^-6</f>
        <v>0.17301</v>
      </c>
      <c r="R682" s="3" cm="1">
        <f t="array" ref="R682">AVERAGE(VLOOKUP(_xlfn.TEXTSPLIT(Table1[[#This Row],[Fuel (no space after comma)]], ","), FuelList_Final_EF!$A$2:$B$65, 2, FALSE))</f>
        <v>53.06</v>
      </c>
      <c r="S682" s="3">
        <f>Table1[[#This Row],[Generation (TWh)]]*10^9*VLOOKUP(Table1[[#This Row],[Turbine/Engine Technology]],Technology_HR!$A$2:$B$11,2,FALSE)*10^-6</f>
        <v>1539789</v>
      </c>
      <c r="T682" s="5">
        <f>Table1[[#This Row],[Fuel Consumption (mmBtu)]]*Table1[[#This Row],[Emission Factor (kg CO2/ mmBtu)]]*10^3</f>
        <v>81701204340</v>
      </c>
      <c r="U682" s="3">
        <f>Table1[[#This Row],[Emissions (g CO2)]]/(Table1[[#This Row],[Generation (TWh)]]*10^9)</f>
        <v>472.23399999999998</v>
      </c>
    </row>
    <row r="683" spans="1:21" x14ac:dyDescent="0.35">
      <c r="A683" t="s">
        <v>189</v>
      </c>
      <c r="B683" t="s">
        <v>3239</v>
      </c>
      <c r="C683" t="str">
        <f>SUBSTITUTE(Table1[[#This Row],[Fuel]],", ",",")</f>
        <v>fossil gas: natural gas</v>
      </c>
      <c r="D683" t="s">
        <v>3239</v>
      </c>
      <c r="H683" t="s">
        <v>3438</v>
      </c>
      <c r="I683">
        <v>163</v>
      </c>
      <c r="J683" t="s">
        <v>3446</v>
      </c>
      <c r="K683">
        <v>2017</v>
      </c>
      <c r="L683" t="s">
        <v>29</v>
      </c>
      <c r="M683" t="s">
        <v>29</v>
      </c>
      <c r="N683">
        <v>24.684884</v>
      </c>
      <c r="O683">
        <v>91.917388000000003</v>
      </c>
      <c r="P683" t="s">
        <v>3465</v>
      </c>
      <c r="Q683" s="3">
        <f>Table1[[#This Row],[Capacity (MW)]]*0.395*8760*10^-6</f>
        <v>0.56401260000000009</v>
      </c>
      <c r="R683" s="3" cm="1">
        <f t="array" ref="R683">AVERAGE(VLOOKUP(_xlfn.TEXTSPLIT(Table1[[#This Row],[Fuel (no space after comma)]], ","), FuelList_Final_EF!$A$2:$B$65, 2, FALSE))</f>
        <v>53.06</v>
      </c>
      <c r="S683" s="3">
        <f>Table1[[#This Row],[Generation (TWh)]]*10^9*VLOOKUP(Table1[[#This Row],[Turbine/Engine Technology]],Technology_HR!$A$2:$B$11,2,FALSE)*10^-6</f>
        <v>4257731.1174000008</v>
      </c>
      <c r="T683" s="5">
        <f>Table1[[#This Row],[Fuel Consumption (mmBtu)]]*Table1[[#This Row],[Emission Factor (kg CO2/ mmBtu)]]*10^3</f>
        <v>225915213089.24405</v>
      </c>
      <c r="U683" s="3">
        <f>Table1[[#This Row],[Emissions (g CO2)]]/(Table1[[#This Row],[Generation (TWh)]]*10^9)</f>
        <v>400.54993999999999</v>
      </c>
    </row>
    <row r="684" spans="1:21" x14ac:dyDescent="0.35">
      <c r="A684" t="s">
        <v>157</v>
      </c>
      <c r="B684" t="s">
        <v>3241</v>
      </c>
      <c r="C684" t="str">
        <f>SUBSTITUTE(Table1[[#This Row],[Fuel]],", ",",")</f>
        <v>fossil liquids: heavy fuel oil</v>
      </c>
      <c r="D684" t="s">
        <v>3241</v>
      </c>
      <c r="H684" t="s">
        <v>3437</v>
      </c>
      <c r="I684">
        <v>110.5</v>
      </c>
      <c r="J684" t="s">
        <v>3446</v>
      </c>
      <c r="K684">
        <v>2019</v>
      </c>
      <c r="L684" t="s">
        <v>29</v>
      </c>
      <c r="M684" t="s">
        <v>29</v>
      </c>
      <c r="N684">
        <v>22.934643999999999</v>
      </c>
      <c r="O684">
        <v>89.810975999999997</v>
      </c>
      <c r="P684" t="s">
        <v>3465</v>
      </c>
      <c r="Q684" s="3">
        <f>Table1[[#This Row],[Capacity (MW)]]*0.395*8760*10^-6</f>
        <v>0.38235210000000003</v>
      </c>
      <c r="R684" s="3" cm="1">
        <f t="array" ref="R684">AVERAGE(VLOOKUP(_xlfn.TEXTSPLIT(Table1[[#This Row],[Fuel (no space after comma)]], ","), FuelList_Final_EF!$A$2:$B$65, 2, FALSE))</f>
        <v>81.602530311017389</v>
      </c>
      <c r="S684" s="3">
        <f>Table1[[#This Row],[Generation (TWh)]]*10^9*VLOOKUP(Table1[[#This Row],[Turbine/Engine Technology]],Technology_HR!$A$2:$B$11,2,FALSE)*10^-6</f>
        <v>3402933.69</v>
      </c>
      <c r="T684" s="5">
        <f>Table1[[#This Row],[Fuel Consumption (mmBtu)]]*Table1[[#This Row],[Emission Factor (kg CO2/ mmBtu)]]*10^3</f>
        <v>277687999584.60724</v>
      </c>
      <c r="U684" s="3">
        <f>Table1[[#This Row],[Emissions (g CO2)]]/(Table1[[#This Row],[Generation (TWh)]]*10^9)</f>
        <v>726.26251976805474</v>
      </c>
    </row>
    <row r="685" spans="1:21" x14ac:dyDescent="0.35">
      <c r="A685" t="s">
        <v>190</v>
      </c>
      <c r="B685" t="s">
        <v>3242</v>
      </c>
      <c r="C685" t="str">
        <f>SUBSTITUTE(Table1[[#This Row],[Fuel]],", ",",")</f>
        <v>fossil gas: lng</v>
      </c>
      <c r="D685" t="s">
        <v>3242</v>
      </c>
      <c r="H685" t="s">
        <v>3438</v>
      </c>
      <c r="I685">
        <v>1200</v>
      </c>
      <c r="J685" t="s">
        <v>3450</v>
      </c>
      <c r="K685">
        <v>2027</v>
      </c>
      <c r="L685" t="s">
        <v>29</v>
      </c>
      <c r="M685" t="s">
        <v>29</v>
      </c>
      <c r="N685">
        <v>21.435763999999999</v>
      </c>
      <c r="O685">
        <v>91.964170999999993</v>
      </c>
      <c r="P685" t="s">
        <v>3465</v>
      </c>
      <c r="Q685" s="3">
        <f>Table1[[#This Row],[Capacity (MW)]]*0.395*8760*10^-6</f>
        <v>4.1522399999999999</v>
      </c>
      <c r="R685" s="3" cm="1">
        <f t="array" ref="R685">AVERAGE(VLOOKUP(_xlfn.TEXTSPLIT(Table1[[#This Row],[Fuel (no space after comma)]], ","), FuelList_Final_EF!$A$2:$B$65, 2, FALSE))</f>
        <v>67.685819715340017</v>
      </c>
      <c r="S685" s="3">
        <f>Table1[[#This Row],[Generation (TWh)]]*10^9*VLOOKUP(Table1[[#This Row],[Turbine/Engine Technology]],Technology_HR!$A$2:$B$11,2,FALSE)*10^-6</f>
        <v>31345259.759999998</v>
      </c>
      <c r="T685" s="5">
        <f>Table1[[#This Row],[Fuel Consumption (mmBtu)]]*Table1[[#This Row],[Emission Factor (kg CO2/ mmBtu)]]*10^3</f>
        <v>2121629601045.8621</v>
      </c>
      <c r="U685" s="3">
        <f>Table1[[#This Row],[Emissions (g CO2)]]/(Table1[[#This Row],[Generation (TWh)]]*10^9)</f>
        <v>510.96025303110179</v>
      </c>
    </row>
    <row r="686" spans="1:21" x14ac:dyDescent="0.35">
      <c r="A686" t="s">
        <v>154</v>
      </c>
      <c r="B686" t="s">
        <v>3242</v>
      </c>
      <c r="C686" t="str">
        <f>SUBSTITUTE(Table1[[#This Row],[Fuel]],", ",",")</f>
        <v>fossil gas: lng</v>
      </c>
      <c r="D686" t="s">
        <v>3242</v>
      </c>
      <c r="H686" t="s">
        <v>3438</v>
      </c>
      <c r="I686">
        <v>612</v>
      </c>
      <c r="J686" t="s">
        <v>3450</v>
      </c>
      <c r="K686">
        <v>2027</v>
      </c>
      <c r="L686" t="s">
        <v>29</v>
      </c>
      <c r="M686" t="s">
        <v>29</v>
      </c>
      <c r="N686">
        <v>21.435763999999999</v>
      </c>
      <c r="O686">
        <v>91.964170999999993</v>
      </c>
      <c r="P686" t="s">
        <v>3465</v>
      </c>
      <c r="Q686" s="3">
        <f>Table1[[#This Row],[Capacity (MW)]]*0.395*8760*10^-6</f>
        <v>2.1176423999999998</v>
      </c>
      <c r="R686" s="3" cm="1">
        <f t="array" ref="R686">AVERAGE(VLOOKUP(_xlfn.TEXTSPLIT(Table1[[#This Row],[Fuel (no space after comma)]], ","), FuelList_Final_EF!$A$2:$B$65, 2, FALSE))</f>
        <v>67.685819715340017</v>
      </c>
      <c r="S686" s="3">
        <f>Table1[[#This Row],[Generation (TWh)]]*10^9*VLOOKUP(Table1[[#This Row],[Turbine/Engine Technology]],Technology_HR!$A$2:$B$11,2,FALSE)*10^-6</f>
        <v>15986082.477599997</v>
      </c>
      <c r="T686" s="5">
        <f>Table1[[#This Row],[Fuel Consumption (mmBtu)]]*Table1[[#This Row],[Emission Factor (kg CO2/ mmBtu)]]*10^3</f>
        <v>1082031096533.3895</v>
      </c>
      <c r="U686" s="3">
        <f>Table1[[#This Row],[Emissions (g CO2)]]/(Table1[[#This Row],[Generation (TWh)]]*10^9)</f>
        <v>510.96025303110179</v>
      </c>
    </row>
    <row r="687" spans="1:21" x14ac:dyDescent="0.35">
      <c r="A687" t="s">
        <v>190</v>
      </c>
      <c r="B687" t="s">
        <v>3242</v>
      </c>
      <c r="C687" t="str">
        <f>SUBSTITUTE(Table1[[#This Row],[Fuel]],", ",",")</f>
        <v>fossil gas: lng</v>
      </c>
      <c r="D687" t="s">
        <v>3242</v>
      </c>
      <c r="H687" t="s">
        <v>3438</v>
      </c>
      <c r="I687">
        <v>1200</v>
      </c>
      <c r="J687" t="s">
        <v>3450</v>
      </c>
      <c r="K687" t="s">
        <v>29</v>
      </c>
      <c r="L687" t="s">
        <v>29</v>
      </c>
      <c r="M687" t="s">
        <v>29</v>
      </c>
      <c r="N687">
        <v>21.435763999999999</v>
      </c>
      <c r="O687">
        <v>91.964170999999993</v>
      </c>
      <c r="P687" t="s">
        <v>3465</v>
      </c>
      <c r="Q687" s="3">
        <f>Table1[[#This Row],[Capacity (MW)]]*0.395*8760*10^-6</f>
        <v>4.1522399999999999</v>
      </c>
      <c r="R687" s="3" cm="1">
        <f t="array" ref="R687">AVERAGE(VLOOKUP(_xlfn.TEXTSPLIT(Table1[[#This Row],[Fuel (no space after comma)]], ","), FuelList_Final_EF!$A$2:$B$65, 2, FALSE))</f>
        <v>67.685819715340017</v>
      </c>
      <c r="S687" s="3">
        <f>Table1[[#This Row],[Generation (TWh)]]*10^9*VLOOKUP(Table1[[#This Row],[Turbine/Engine Technology]],Technology_HR!$A$2:$B$11,2,FALSE)*10^-6</f>
        <v>31345259.759999998</v>
      </c>
      <c r="T687" s="5">
        <f>Table1[[#This Row],[Fuel Consumption (mmBtu)]]*Table1[[#This Row],[Emission Factor (kg CO2/ mmBtu)]]*10^3</f>
        <v>2121629601045.8621</v>
      </c>
      <c r="U687" s="3">
        <f>Table1[[#This Row],[Emissions (g CO2)]]/(Table1[[#This Row],[Generation (TWh)]]*10^9)</f>
        <v>510.96025303110179</v>
      </c>
    </row>
    <row r="688" spans="1:21" x14ac:dyDescent="0.35">
      <c r="A688" t="s">
        <v>154</v>
      </c>
      <c r="B688" t="s">
        <v>3242</v>
      </c>
      <c r="C688" t="str">
        <f>SUBSTITUTE(Table1[[#This Row],[Fuel]],", ",",")</f>
        <v>fossil gas: lng</v>
      </c>
      <c r="D688" t="s">
        <v>3242</v>
      </c>
      <c r="H688" t="s">
        <v>3438</v>
      </c>
      <c r="I688">
        <v>612</v>
      </c>
      <c r="J688" t="s">
        <v>3450</v>
      </c>
      <c r="K688" t="s">
        <v>29</v>
      </c>
      <c r="L688" t="s">
        <v>29</v>
      </c>
      <c r="M688" t="s">
        <v>29</v>
      </c>
      <c r="N688">
        <v>21.435763999999999</v>
      </c>
      <c r="O688">
        <v>91.964170999999993</v>
      </c>
      <c r="P688" t="s">
        <v>3465</v>
      </c>
      <c r="Q688" s="3">
        <f>Table1[[#This Row],[Capacity (MW)]]*0.395*8760*10^-6</f>
        <v>2.1176423999999998</v>
      </c>
      <c r="R688" s="3" cm="1">
        <f t="array" ref="R688">AVERAGE(VLOOKUP(_xlfn.TEXTSPLIT(Table1[[#This Row],[Fuel (no space after comma)]], ","), FuelList_Final_EF!$A$2:$B$65, 2, FALSE))</f>
        <v>67.685819715340017</v>
      </c>
      <c r="S688" s="3">
        <f>Table1[[#This Row],[Generation (TWh)]]*10^9*VLOOKUP(Table1[[#This Row],[Turbine/Engine Technology]],Technology_HR!$A$2:$B$11,2,FALSE)*10^-6</f>
        <v>15986082.477599997</v>
      </c>
      <c r="T688" s="5">
        <f>Table1[[#This Row],[Fuel Consumption (mmBtu)]]*Table1[[#This Row],[Emission Factor (kg CO2/ mmBtu)]]*10^3</f>
        <v>1082031096533.3895</v>
      </c>
      <c r="U688" s="3">
        <f>Table1[[#This Row],[Emissions (g CO2)]]/(Table1[[#This Row],[Generation (TWh)]]*10^9)</f>
        <v>510.96025303110179</v>
      </c>
    </row>
    <row r="689" spans="1:21" x14ac:dyDescent="0.35">
      <c r="A689" t="s">
        <v>190</v>
      </c>
      <c r="B689" t="s">
        <v>3242</v>
      </c>
      <c r="C689" t="str">
        <f>SUBSTITUTE(Table1[[#This Row],[Fuel]],", ",",")</f>
        <v>fossil gas: lng</v>
      </c>
      <c r="D689" t="s">
        <v>3242</v>
      </c>
      <c r="H689" t="s">
        <v>3438</v>
      </c>
      <c r="I689">
        <v>1200</v>
      </c>
      <c r="J689" t="s">
        <v>3450</v>
      </c>
      <c r="K689" t="s">
        <v>29</v>
      </c>
      <c r="L689" t="s">
        <v>29</v>
      </c>
      <c r="M689" t="s">
        <v>29</v>
      </c>
      <c r="N689">
        <v>21.435763999999999</v>
      </c>
      <c r="O689">
        <v>91.964170999999993</v>
      </c>
      <c r="P689" t="s">
        <v>3465</v>
      </c>
      <c r="Q689" s="3">
        <f>Table1[[#This Row],[Capacity (MW)]]*0.395*8760*10^-6</f>
        <v>4.1522399999999999</v>
      </c>
      <c r="R689" s="3" cm="1">
        <f t="array" ref="R689">AVERAGE(VLOOKUP(_xlfn.TEXTSPLIT(Table1[[#This Row],[Fuel (no space after comma)]], ","), FuelList_Final_EF!$A$2:$B$65, 2, FALSE))</f>
        <v>67.685819715340017</v>
      </c>
      <c r="S689" s="3">
        <f>Table1[[#This Row],[Generation (TWh)]]*10^9*VLOOKUP(Table1[[#This Row],[Turbine/Engine Technology]],Technology_HR!$A$2:$B$11,2,FALSE)*10^-6</f>
        <v>31345259.759999998</v>
      </c>
      <c r="T689" s="5">
        <f>Table1[[#This Row],[Fuel Consumption (mmBtu)]]*Table1[[#This Row],[Emission Factor (kg CO2/ mmBtu)]]*10^3</f>
        <v>2121629601045.8621</v>
      </c>
      <c r="U689" s="3">
        <f>Table1[[#This Row],[Emissions (g CO2)]]/(Table1[[#This Row],[Generation (TWh)]]*10^9)</f>
        <v>510.96025303110179</v>
      </c>
    </row>
    <row r="690" spans="1:21" x14ac:dyDescent="0.35">
      <c r="A690" t="s">
        <v>154</v>
      </c>
      <c r="B690" t="s">
        <v>3242</v>
      </c>
      <c r="C690" t="str">
        <f>SUBSTITUTE(Table1[[#This Row],[Fuel]],", ",",")</f>
        <v>fossil gas: lng</v>
      </c>
      <c r="D690" t="s">
        <v>3242</v>
      </c>
      <c r="H690" t="s">
        <v>3438</v>
      </c>
      <c r="I690">
        <v>612</v>
      </c>
      <c r="J690" t="s">
        <v>3450</v>
      </c>
      <c r="K690" t="s">
        <v>29</v>
      </c>
      <c r="L690" t="s">
        <v>29</v>
      </c>
      <c r="M690" t="s">
        <v>29</v>
      </c>
      <c r="N690">
        <v>21.435763999999999</v>
      </c>
      <c r="O690">
        <v>91.964170999999993</v>
      </c>
      <c r="P690" t="s">
        <v>3465</v>
      </c>
      <c r="Q690" s="3">
        <f>Table1[[#This Row],[Capacity (MW)]]*0.395*8760*10^-6</f>
        <v>2.1176423999999998</v>
      </c>
      <c r="R690" s="3" cm="1">
        <f t="array" ref="R690">AVERAGE(VLOOKUP(_xlfn.TEXTSPLIT(Table1[[#This Row],[Fuel (no space after comma)]], ","), FuelList_Final_EF!$A$2:$B$65, 2, FALSE))</f>
        <v>67.685819715340017</v>
      </c>
      <c r="S690" s="3">
        <f>Table1[[#This Row],[Generation (TWh)]]*10^9*VLOOKUP(Table1[[#This Row],[Turbine/Engine Technology]],Technology_HR!$A$2:$B$11,2,FALSE)*10^-6</f>
        <v>15986082.477599997</v>
      </c>
      <c r="T690" s="5">
        <f>Table1[[#This Row],[Fuel Consumption (mmBtu)]]*Table1[[#This Row],[Emission Factor (kg CO2/ mmBtu)]]*10^3</f>
        <v>1082031096533.3895</v>
      </c>
      <c r="U690" s="3">
        <f>Table1[[#This Row],[Emissions (g CO2)]]/(Table1[[#This Row],[Generation (TWh)]]*10^9)</f>
        <v>510.96025303110179</v>
      </c>
    </row>
    <row r="691" spans="1:21" x14ac:dyDescent="0.35">
      <c r="A691" t="s">
        <v>191</v>
      </c>
      <c r="B691" t="s">
        <v>3242</v>
      </c>
      <c r="C691" t="str">
        <f>SUBSTITUTE(Table1[[#This Row],[Fuel]],", ",",")</f>
        <v>fossil gas: lng</v>
      </c>
      <c r="D691" t="s">
        <v>3242</v>
      </c>
      <c r="H691" t="s">
        <v>59</v>
      </c>
      <c r="I691">
        <v>1320</v>
      </c>
      <c r="J691" t="s">
        <v>3444</v>
      </c>
      <c r="K691" t="s">
        <v>29</v>
      </c>
      <c r="L691" t="s">
        <v>29</v>
      </c>
      <c r="M691" t="s">
        <v>29</v>
      </c>
      <c r="N691">
        <v>21.629104999999999</v>
      </c>
      <c r="O691">
        <v>91.900199999999998</v>
      </c>
      <c r="P691" t="s">
        <v>3465</v>
      </c>
      <c r="Q691" s="3">
        <f>Table1[[#This Row],[Capacity (MW)]]*0.395*8760*10^-6</f>
        <v>4.5674640000000002</v>
      </c>
      <c r="R691" s="3" cm="1">
        <f t="array" ref="R691">AVERAGE(VLOOKUP(_xlfn.TEXTSPLIT(Table1[[#This Row],[Fuel (no space after comma)]], ","), FuelList_Final_EF!$A$2:$B$65, 2, FALSE))</f>
        <v>67.685819715340017</v>
      </c>
      <c r="S691" s="3">
        <f>Table1[[#This Row],[Generation (TWh)]]*10^9*VLOOKUP(Table1[[#This Row],[Turbine/Engine Technology]],Technology_HR!$A$2:$B$11,2,FALSE)*10^-6</f>
        <v>37889397.611999996</v>
      </c>
      <c r="T691" s="5">
        <f>Table1[[#This Row],[Fuel Consumption (mmBtu)]]*Table1[[#This Row],[Emission Factor (kg CO2/ mmBtu)]]*10^3</f>
        <v>2564574935888.666</v>
      </c>
      <c r="U691" s="3">
        <f>Table1[[#This Row],[Emissions (g CO2)]]/(Table1[[#This Row],[Generation (TWh)]]*10^9)</f>
        <v>561.48771744860301</v>
      </c>
    </row>
    <row r="692" spans="1:21" x14ac:dyDescent="0.35">
      <c r="A692" t="s">
        <v>168</v>
      </c>
      <c r="B692" t="s">
        <v>3241</v>
      </c>
      <c r="C692" t="str">
        <f>SUBSTITUTE(Table1[[#This Row],[Fuel]],", ",",")</f>
        <v>fossil liquids: heavy fuel oil</v>
      </c>
      <c r="D692" t="s">
        <v>3241</v>
      </c>
      <c r="H692" t="s">
        <v>3437</v>
      </c>
      <c r="I692">
        <v>57.9</v>
      </c>
      <c r="J692" t="s">
        <v>3446</v>
      </c>
      <c r="K692">
        <v>2016</v>
      </c>
      <c r="L692" t="s">
        <v>29</v>
      </c>
      <c r="M692" t="s">
        <v>29</v>
      </c>
      <c r="N692">
        <v>23.817526000000001</v>
      </c>
      <c r="O692">
        <v>90.129535000000004</v>
      </c>
      <c r="P692" t="s">
        <v>3465</v>
      </c>
      <c r="Q692" s="3">
        <f>Table1[[#This Row],[Capacity (MW)]]*0.395*8760*10^-6</f>
        <v>0.20034557999999997</v>
      </c>
      <c r="R692" s="3" cm="1">
        <f t="array" ref="R692">AVERAGE(VLOOKUP(_xlfn.TEXTSPLIT(Table1[[#This Row],[Fuel (no space after comma)]], ","), FuelList_Final_EF!$A$2:$B$65, 2, FALSE))</f>
        <v>81.602530311017389</v>
      </c>
      <c r="S692" s="3">
        <f>Table1[[#This Row],[Generation (TWh)]]*10^9*VLOOKUP(Table1[[#This Row],[Turbine/Engine Technology]],Technology_HR!$A$2:$B$11,2,FALSE)*10^-6</f>
        <v>1783075.6619999998</v>
      </c>
      <c r="T692" s="5">
        <f>Table1[[#This Row],[Fuel Consumption (mmBtu)]]*Table1[[#This Row],[Emission Factor (kg CO2/ mmBtu)]]*10^3</f>
        <v>145503485755.19238</v>
      </c>
      <c r="U692" s="3">
        <f>Table1[[#This Row],[Emissions (g CO2)]]/(Table1[[#This Row],[Generation (TWh)]]*10^9)</f>
        <v>726.26251976805474</v>
      </c>
    </row>
    <row r="693" spans="1:21" x14ac:dyDescent="0.35">
      <c r="A693" t="s">
        <v>192</v>
      </c>
      <c r="B693" t="s">
        <v>3241</v>
      </c>
      <c r="C693" t="str">
        <f>SUBSTITUTE(Table1[[#This Row],[Fuel]],", ",",")</f>
        <v>fossil liquids: heavy fuel oil</v>
      </c>
      <c r="D693" t="s">
        <v>3241</v>
      </c>
      <c r="H693" t="s">
        <v>3437</v>
      </c>
      <c r="I693">
        <v>162</v>
      </c>
      <c r="J693" t="s">
        <v>3446</v>
      </c>
      <c r="K693">
        <v>2020</v>
      </c>
      <c r="L693" t="s">
        <v>29</v>
      </c>
      <c r="M693" t="s">
        <v>29</v>
      </c>
      <c r="N693">
        <v>23.793728999999999</v>
      </c>
      <c r="O693">
        <v>90.237605000000002</v>
      </c>
      <c r="P693" t="s">
        <v>3465</v>
      </c>
      <c r="Q693" s="3">
        <f>Table1[[#This Row],[Capacity (MW)]]*0.395*8760*10^-6</f>
        <v>0.56055239999999995</v>
      </c>
      <c r="R693" s="3" cm="1">
        <f t="array" ref="R693">AVERAGE(VLOOKUP(_xlfn.TEXTSPLIT(Table1[[#This Row],[Fuel (no space after comma)]], ","), FuelList_Final_EF!$A$2:$B$65, 2, FALSE))</f>
        <v>81.602530311017389</v>
      </c>
      <c r="S693" s="3">
        <f>Table1[[#This Row],[Generation (TWh)]]*10^9*VLOOKUP(Table1[[#This Row],[Turbine/Engine Technology]],Technology_HR!$A$2:$B$11,2,FALSE)*10^-6</f>
        <v>4988916.3599999994</v>
      </c>
      <c r="T693" s="5">
        <f>Table1[[#This Row],[Fuel Consumption (mmBtu)]]*Table1[[#This Row],[Emission Factor (kg CO2/ mmBtu)]]*10^3</f>
        <v>407108198486.03052</v>
      </c>
      <c r="U693" s="3">
        <f>Table1[[#This Row],[Emissions (g CO2)]]/(Table1[[#This Row],[Generation (TWh)]]*10^9)</f>
        <v>726.26251976805474</v>
      </c>
    </row>
    <row r="694" spans="1:21" x14ac:dyDescent="0.35">
      <c r="A694" t="s">
        <v>166</v>
      </c>
      <c r="B694" t="s">
        <v>3242</v>
      </c>
      <c r="C694" t="str">
        <f>SUBSTITUTE(Table1[[#This Row],[Fuel]],", ",",")</f>
        <v>fossil gas: lng</v>
      </c>
      <c r="D694" t="s">
        <v>3242</v>
      </c>
      <c r="H694" t="s">
        <v>59</v>
      </c>
      <c r="I694">
        <v>700</v>
      </c>
      <c r="J694" t="s">
        <v>3444</v>
      </c>
      <c r="K694" t="s">
        <v>29</v>
      </c>
      <c r="L694" t="s">
        <v>29</v>
      </c>
      <c r="M694" t="s">
        <v>29</v>
      </c>
      <c r="N694">
        <v>21.706871</v>
      </c>
      <c r="O694">
        <v>91.890996999999999</v>
      </c>
      <c r="P694" t="s">
        <v>3465</v>
      </c>
      <c r="Q694" s="3">
        <f>Table1[[#This Row],[Capacity (MW)]]*0.395*8760*10^-6</f>
        <v>2.4221399999999997</v>
      </c>
      <c r="R694" s="3" cm="1">
        <f t="array" ref="R694">AVERAGE(VLOOKUP(_xlfn.TEXTSPLIT(Table1[[#This Row],[Fuel (no space after comma)]], ","), FuelList_Final_EF!$A$2:$B$65, 2, FALSE))</f>
        <v>67.685819715340017</v>
      </c>
      <c r="S694" s="3">
        <f>Table1[[#This Row],[Generation (TWh)]]*10^9*VLOOKUP(Table1[[#This Row],[Turbine/Engine Technology]],Technology_HR!$A$2:$B$11,2,FALSE)*10^-6</f>
        <v>20092862.369999994</v>
      </c>
      <c r="T694" s="5">
        <f>Table1[[#This Row],[Fuel Consumption (mmBtu)]]*Table1[[#This Row],[Emission Factor (kg CO2/ mmBtu)]]*10^3</f>
        <v>1360001859940.9592</v>
      </c>
      <c r="U694" s="3">
        <f>Table1[[#This Row],[Emissions (g CO2)]]/(Table1[[#This Row],[Generation (TWh)]]*10^9)</f>
        <v>561.48771744860312</v>
      </c>
    </row>
    <row r="695" spans="1:21" x14ac:dyDescent="0.35">
      <c r="A695" t="s">
        <v>193</v>
      </c>
      <c r="B695" t="s">
        <v>3242</v>
      </c>
      <c r="C695" t="str">
        <f>SUBSTITUTE(Table1[[#This Row],[Fuel]],", ",",")</f>
        <v>fossil gas: lng</v>
      </c>
      <c r="D695" t="s">
        <v>3242</v>
      </c>
      <c r="H695" t="s">
        <v>3438</v>
      </c>
      <c r="I695">
        <v>600</v>
      </c>
      <c r="J695" t="s">
        <v>3452</v>
      </c>
      <c r="K695" t="s">
        <v>29</v>
      </c>
      <c r="L695" t="s">
        <v>29</v>
      </c>
      <c r="M695" t="s">
        <v>29</v>
      </c>
      <c r="N695">
        <v>21.728078</v>
      </c>
      <c r="O695">
        <v>91.889577000000003</v>
      </c>
      <c r="P695" t="s">
        <v>3465</v>
      </c>
      <c r="Q695" s="3">
        <f>Table1[[#This Row],[Capacity (MW)]]*0.395*8760*10^-6</f>
        <v>2.07612</v>
      </c>
      <c r="R695" s="3" cm="1">
        <f t="array" ref="R695">AVERAGE(VLOOKUP(_xlfn.TEXTSPLIT(Table1[[#This Row],[Fuel (no space after comma)]], ","), FuelList_Final_EF!$A$2:$B$65, 2, FALSE))</f>
        <v>67.685819715340017</v>
      </c>
      <c r="S695" s="3">
        <f>Table1[[#This Row],[Generation (TWh)]]*10^9*VLOOKUP(Table1[[#This Row],[Turbine/Engine Technology]],Technology_HR!$A$2:$B$11,2,FALSE)*10^-6</f>
        <v>15672629.879999999</v>
      </c>
      <c r="T695" s="5">
        <f>Table1[[#This Row],[Fuel Consumption (mmBtu)]]*Table1[[#This Row],[Emission Factor (kg CO2/ mmBtu)]]*10^3</f>
        <v>1060814800522.931</v>
      </c>
      <c r="U695" s="3">
        <f>Table1[[#This Row],[Emissions (g CO2)]]/(Table1[[#This Row],[Generation (TWh)]]*10^9)</f>
        <v>510.96025303110179</v>
      </c>
    </row>
    <row r="696" spans="1:21" x14ac:dyDescent="0.35">
      <c r="A696" t="s">
        <v>194</v>
      </c>
      <c r="B696" t="s">
        <v>3242</v>
      </c>
      <c r="C696" t="str">
        <f>SUBSTITUTE(Table1[[#This Row],[Fuel]],", ",",")</f>
        <v>fossil gas: lng</v>
      </c>
      <c r="D696" t="s">
        <v>3242</v>
      </c>
      <c r="H696" t="s">
        <v>3438</v>
      </c>
      <c r="I696">
        <v>600</v>
      </c>
      <c r="J696" t="s">
        <v>3451</v>
      </c>
      <c r="K696" t="s">
        <v>29</v>
      </c>
      <c r="L696" t="s">
        <v>29</v>
      </c>
      <c r="M696" t="s">
        <v>29</v>
      </c>
      <c r="N696">
        <v>21.583410000000001</v>
      </c>
      <c r="O696">
        <v>91.929468</v>
      </c>
      <c r="P696" t="s">
        <v>3465</v>
      </c>
      <c r="Q696" s="3">
        <f>Table1[[#This Row],[Capacity (MW)]]*0.395*8760*10^-6</f>
        <v>2.07612</v>
      </c>
      <c r="R696" s="3" cm="1">
        <f t="array" ref="R696">AVERAGE(VLOOKUP(_xlfn.TEXTSPLIT(Table1[[#This Row],[Fuel (no space after comma)]], ","), FuelList_Final_EF!$A$2:$B$65, 2, FALSE))</f>
        <v>67.685819715340017</v>
      </c>
      <c r="S696" s="3">
        <f>Table1[[#This Row],[Generation (TWh)]]*10^9*VLOOKUP(Table1[[#This Row],[Turbine/Engine Technology]],Technology_HR!$A$2:$B$11,2,FALSE)*10^-6</f>
        <v>15672629.879999999</v>
      </c>
      <c r="T696" s="5">
        <f>Table1[[#This Row],[Fuel Consumption (mmBtu)]]*Table1[[#This Row],[Emission Factor (kg CO2/ mmBtu)]]*10^3</f>
        <v>1060814800522.931</v>
      </c>
      <c r="U696" s="3">
        <f>Table1[[#This Row],[Emissions (g CO2)]]/(Table1[[#This Row],[Generation (TWh)]]*10^9)</f>
        <v>510.96025303110179</v>
      </c>
    </row>
    <row r="697" spans="1:21" x14ac:dyDescent="0.35">
      <c r="A697" t="s">
        <v>194</v>
      </c>
      <c r="B697" t="s">
        <v>3242</v>
      </c>
      <c r="C697" t="str">
        <f>SUBSTITUTE(Table1[[#This Row],[Fuel]],", ",",")</f>
        <v>fossil gas: lng</v>
      </c>
      <c r="D697" t="s">
        <v>3242</v>
      </c>
      <c r="H697" t="s">
        <v>3438</v>
      </c>
      <c r="I697">
        <v>600</v>
      </c>
      <c r="J697" t="s">
        <v>3451</v>
      </c>
      <c r="K697" t="s">
        <v>29</v>
      </c>
      <c r="L697" t="s">
        <v>29</v>
      </c>
      <c r="M697" t="s">
        <v>29</v>
      </c>
      <c r="N697">
        <v>21.583410000000001</v>
      </c>
      <c r="O697">
        <v>91.929468</v>
      </c>
      <c r="P697" t="s">
        <v>3465</v>
      </c>
      <c r="Q697" s="3">
        <f>Table1[[#This Row],[Capacity (MW)]]*0.395*8760*10^-6</f>
        <v>2.07612</v>
      </c>
      <c r="R697" s="3" cm="1">
        <f t="array" ref="R697">AVERAGE(VLOOKUP(_xlfn.TEXTSPLIT(Table1[[#This Row],[Fuel (no space after comma)]], ","), FuelList_Final_EF!$A$2:$B$65, 2, FALSE))</f>
        <v>67.685819715340017</v>
      </c>
      <c r="S697" s="3">
        <f>Table1[[#This Row],[Generation (TWh)]]*10^9*VLOOKUP(Table1[[#This Row],[Turbine/Engine Technology]],Technology_HR!$A$2:$B$11,2,FALSE)*10^-6</f>
        <v>15672629.879999999</v>
      </c>
      <c r="T697" s="5">
        <f>Table1[[#This Row],[Fuel Consumption (mmBtu)]]*Table1[[#This Row],[Emission Factor (kg CO2/ mmBtu)]]*10^3</f>
        <v>1060814800522.931</v>
      </c>
      <c r="U697" s="3">
        <f>Table1[[#This Row],[Emissions (g CO2)]]/(Table1[[#This Row],[Generation (TWh)]]*10^9)</f>
        <v>510.96025303110179</v>
      </c>
    </row>
    <row r="698" spans="1:21" x14ac:dyDescent="0.35">
      <c r="A698" t="s">
        <v>194</v>
      </c>
      <c r="B698" t="s">
        <v>3242</v>
      </c>
      <c r="C698" t="str">
        <f>SUBSTITUTE(Table1[[#This Row],[Fuel]],", ",",")</f>
        <v>fossil gas: lng</v>
      </c>
      <c r="D698" t="s">
        <v>3242</v>
      </c>
      <c r="H698" t="s">
        <v>3438</v>
      </c>
      <c r="I698">
        <v>600</v>
      </c>
      <c r="J698" t="s">
        <v>3451</v>
      </c>
      <c r="K698" t="s">
        <v>29</v>
      </c>
      <c r="L698" t="s">
        <v>29</v>
      </c>
      <c r="M698" t="s">
        <v>29</v>
      </c>
      <c r="N698">
        <v>21.583410000000001</v>
      </c>
      <c r="O698">
        <v>91.929468</v>
      </c>
      <c r="P698" t="s">
        <v>3465</v>
      </c>
      <c r="Q698" s="3">
        <f>Table1[[#This Row],[Capacity (MW)]]*0.395*8760*10^-6</f>
        <v>2.07612</v>
      </c>
      <c r="R698" s="3" cm="1">
        <f t="array" ref="R698">AVERAGE(VLOOKUP(_xlfn.TEXTSPLIT(Table1[[#This Row],[Fuel (no space after comma)]], ","), FuelList_Final_EF!$A$2:$B$65, 2, FALSE))</f>
        <v>67.685819715340017</v>
      </c>
      <c r="S698" s="3">
        <f>Table1[[#This Row],[Generation (TWh)]]*10^9*VLOOKUP(Table1[[#This Row],[Turbine/Engine Technology]],Technology_HR!$A$2:$B$11,2,FALSE)*10^-6</f>
        <v>15672629.879999999</v>
      </c>
      <c r="T698" s="5">
        <f>Table1[[#This Row],[Fuel Consumption (mmBtu)]]*Table1[[#This Row],[Emission Factor (kg CO2/ mmBtu)]]*10^3</f>
        <v>1060814800522.931</v>
      </c>
      <c r="U698" s="3">
        <f>Table1[[#This Row],[Emissions (g CO2)]]/(Table1[[#This Row],[Generation (TWh)]]*10^9)</f>
        <v>510.96025303110179</v>
      </c>
    </row>
    <row r="699" spans="1:21" x14ac:dyDescent="0.35">
      <c r="A699" t="s">
        <v>194</v>
      </c>
      <c r="B699" t="s">
        <v>3242</v>
      </c>
      <c r="C699" t="str">
        <f>SUBSTITUTE(Table1[[#This Row],[Fuel]],", ",",")</f>
        <v>fossil gas: lng</v>
      </c>
      <c r="D699" t="s">
        <v>3242</v>
      </c>
      <c r="H699" t="s">
        <v>3438</v>
      </c>
      <c r="I699">
        <v>600</v>
      </c>
      <c r="J699" t="s">
        <v>3451</v>
      </c>
      <c r="K699" t="s">
        <v>29</v>
      </c>
      <c r="L699" t="s">
        <v>29</v>
      </c>
      <c r="M699" t="s">
        <v>29</v>
      </c>
      <c r="N699">
        <v>21.583410000000001</v>
      </c>
      <c r="O699">
        <v>91.929468</v>
      </c>
      <c r="P699" t="s">
        <v>3465</v>
      </c>
      <c r="Q699" s="3">
        <f>Table1[[#This Row],[Capacity (MW)]]*0.395*8760*10^-6</f>
        <v>2.07612</v>
      </c>
      <c r="R699" s="3" cm="1">
        <f t="array" ref="R699">AVERAGE(VLOOKUP(_xlfn.TEXTSPLIT(Table1[[#This Row],[Fuel (no space after comma)]], ","), FuelList_Final_EF!$A$2:$B$65, 2, FALSE))</f>
        <v>67.685819715340017</v>
      </c>
      <c r="S699" s="3">
        <f>Table1[[#This Row],[Generation (TWh)]]*10^9*VLOOKUP(Table1[[#This Row],[Turbine/Engine Technology]],Technology_HR!$A$2:$B$11,2,FALSE)*10^-6</f>
        <v>15672629.879999999</v>
      </c>
      <c r="T699" s="5">
        <f>Table1[[#This Row],[Fuel Consumption (mmBtu)]]*Table1[[#This Row],[Emission Factor (kg CO2/ mmBtu)]]*10^3</f>
        <v>1060814800522.931</v>
      </c>
      <c r="U699" s="3">
        <f>Table1[[#This Row],[Emissions (g CO2)]]/(Table1[[#This Row],[Generation (TWh)]]*10^9)</f>
        <v>510.96025303110179</v>
      </c>
    </row>
    <row r="700" spans="1:21" x14ac:dyDescent="0.35">
      <c r="A700" t="s">
        <v>195</v>
      </c>
      <c r="B700" t="s">
        <v>3239</v>
      </c>
      <c r="C700" t="str">
        <f>SUBSTITUTE(Table1[[#This Row],[Fuel]],", ",",")</f>
        <v>fossil gas: natural gas</v>
      </c>
      <c r="D700" t="s">
        <v>3239</v>
      </c>
      <c r="H700" t="s">
        <v>3438</v>
      </c>
      <c r="I700">
        <v>450</v>
      </c>
      <c r="J700" t="s">
        <v>3446</v>
      </c>
      <c r="K700">
        <v>2002</v>
      </c>
      <c r="L700" t="s">
        <v>29</v>
      </c>
      <c r="M700">
        <v>2024</v>
      </c>
      <c r="N700">
        <v>23.609062000000002</v>
      </c>
      <c r="O700">
        <v>90.599703000000005</v>
      </c>
      <c r="P700" t="s">
        <v>3465</v>
      </c>
      <c r="Q700" s="3">
        <f>Table1[[#This Row],[Capacity (MW)]]*0.395*8760*10^-6</f>
        <v>1.5570899999999999</v>
      </c>
      <c r="R700" s="3" cm="1">
        <f t="array" ref="R700">AVERAGE(VLOOKUP(_xlfn.TEXTSPLIT(Table1[[#This Row],[Fuel (no space after comma)]], ","), FuelList_Final_EF!$A$2:$B$65, 2, FALSE))</f>
        <v>53.06</v>
      </c>
      <c r="S700" s="3">
        <f>Table1[[#This Row],[Generation (TWh)]]*10^9*VLOOKUP(Table1[[#This Row],[Turbine/Engine Technology]],Technology_HR!$A$2:$B$11,2,FALSE)*10^-6</f>
        <v>11754472.409999998</v>
      </c>
      <c r="T700" s="5">
        <f>Table1[[#This Row],[Fuel Consumption (mmBtu)]]*Table1[[#This Row],[Emission Factor (kg CO2/ mmBtu)]]*10^3</f>
        <v>623692306074.59998</v>
      </c>
      <c r="U700" s="3">
        <f>Table1[[#This Row],[Emissions (g CO2)]]/(Table1[[#This Row],[Generation (TWh)]]*10^9)</f>
        <v>400.54994000000005</v>
      </c>
    </row>
    <row r="701" spans="1:21" x14ac:dyDescent="0.35">
      <c r="A701" t="s">
        <v>196</v>
      </c>
      <c r="B701" t="s">
        <v>3242</v>
      </c>
      <c r="C701" t="str">
        <f>SUBSTITUTE(Table1[[#This Row],[Fuel]],", ",",")</f>
        <v>fossil gas: lng</v>
      </c>
      <c r="D701" t="s">
        <v>3242</v>
      </c>
      <c r="H701" t="s">
        <v>3438</v>
      </c>
      <c r="I701">
        <v>225</v>
      </c>
      <c r="J701" t="s">
        <v>3452</v>
      </c>
      <c r="K701" t="s">
        <v>29</v>
      </c>
      <c r="L701" t="s">
        <v>29</v>
      </c>
      <c r="M701" t="s">
        <v>29</v>
      </c>
      <c r="N701">
        <v>23.611426000000002</v>
      </c>
      <c r="O701">
        <v>90.595662000000004</v>
      </c>
      <c r="P701" t="s">
        <v>3465</v>
      </c>
      <c r="Q701" s="3">
        <f>Table1[[#This Row],[Capacity (MW)]]*0.395*8760*10^-6</f>
        <v>0.77854499999999993</v>
      </c>
      <c r="R701" s="3" cm="1">
        <f t="array" ref="R701">AVERAGE(VLOOKUP(_xlfn.TEXTSPLIT(Table1[[#This Row],[Fuel (no space after comma)]], ","), FuelList_Final_EF!$A$2:$B$65, 2, FALSE))</f>
        <v>67.685819715340017</v>
      </c>
      <c r="S701" s="3">
        <f>Table1[[#This Row],[Generation (TWh)]]*10^9*VLOOKUP(Table1[[#This Row],[Turbine/Engine Technology]],Technology_HR!$A$2:$B$11,2,FALSE)*10^-6</f>
        <v>5877236.2049999991</v>
      </c>
      <c r="T701" s="5">
        <f>Table1[[#This Row],[Fuel Consumption (mmBtu)]]*Table1[[#This Row],[Emission Factor (kg CO2/ mmBtu)]]*10^3</f>
        <v>397805550196.09912</v>
      </c>
      <c r="U701" s="3">
        <f>Table1[[#This Row],[Emissions (g CO2)]]/(Table1[[#This Row],[Generation (TWh)]]*10^9)</f>
        <v>510.96025303110184</v>
      </c>
    </row>
    <row r="702" spans="1:21" x14ac:dyDescent="0.35">
      <c r="A702" t="s">
        <v>197</v>
      </c>
      <c r="B702" t="s">
        <v>3242</v>
      </c>
      <c r="C702" t="str">
        <f>SUBSTITUTE(Table1[[#This Row],[Fuel]],", ",",")</f>
        <v>fossil gas: lng</v>
      </c>
      <c r="D702" t="s">
        <v>3242</v>
      </c>
      <c r="H702" t="s">
        <v>3438</v>
      </c>
      <c r="I702">
        <v>225</v>
      </c>
      <c r="J702" t="s">
        <v>3452</v>
      </c>
      <c r="K702" t="s">
        <v>29</v>
      </c>
      <c r="L702" t="s">
        <v>29</v>
      </c>
      <c r="M702" t="s">
        <v>29</v>
      </c>
      <c r="N702">
        <v>23.611426000000002</v>
      </c>
      <c r="O702">
        <v>90.595662000000004</v>
      </c>
      <c r="P702" t="s">
        <v>3465</v>
      </c>
      <c r="Q702" s="3">
        <f>Table1[[#This Row],[Capacity (MW)]]*0.395*8760*10^-6</f>
        <v>0.77854499999999993</v>
      </c>
      <c r="R702" s="3" cm="1">
        <f t="array" ref="R702">AVERAGE(VLOOKUP(_xlfn.TEXTSPLIT(Table1[[#This Row],[Fuel (no space after comma)]], ","), FuelList_Final_EF!$A$2:$B$65, 2, FALSE))</f>
        <v>67.685819715340017</v>
      </c>
      <c r="S702" s="3">
        <f>Table1[[#This Row],[Generation (TWh)]]*10^9*VLOOKUP(Table1[[#This Row],[Turbine/Engine Technology]],Technology_HR!$A$2:$B$11,2,FALSE)*10^-6</f>
        <v>5877236.2049999991</v>
      </c>
      <c r="T702" s="5">
        <f>Table1[[#This Row],[Fuel Consumption (mmBtu)]]*Table1[[#This Row],[Emission Factor (kg CO2/ mmBtu)]]*10^3</f>
        <v>397805550196.09912</v>
      </c>
      <c r="U702" s="3">
        <f>Table1[[#This Row],[Emissions (g CO2)]]/(Table1[[#This Row],[Generation (TWh)]]*10^9)</f>
        <v>510.96025303110184</v>
      </c>
    </row>
    <row r="703" spans="1:21" x14ac:dyDescent="0.35">
      <c r="A703" t="s">
        <v>198</v>
      </c>
      <c r="B703" t="s">
        <v>3240</v>
      </c>
      <c r="C703" t="str">
        <f>SUBSTITUTE(Table1[[#This Row],[Fuel]],", ",",")</f>
        <v>fossil gas: natural gas,fossil liquids: diesel</v>
      </c>
      <c r="D703" t="s">
        <v>3239</v>
      </c>
      <c r="E703" t="s">
        <v>3258</v>
      </c>
      <c r="H703" t="s">
        <v>3438</v>
      </c>
      <c r="I703">
        <v>335</v>
      </c>
      <c r="J703" t="s">
        <v>3446</v>
      </c>
      <c r="K703">
        <v>2015</v>
      </c>
      <c r="L703" t="s">
        <v>29</v>
      </c>
      <c r="M703" t="s">
        <v>29</v>
      </c>
      <c r="N703">
        <v>23.608172</v>
      </c>
      <c r="O703">
        <v>90.595153999999994</v>
      </c>
      <c r="P703" t="s">
        <v>3465</v>
      </c>
      <c r="Q703" s="3">
        <f>Table1[[#This Row],[Capacity (MW)]]*0.395*8760*10^-6</f>
        <v>1.1591670000000003</v>
      </c>
      <c r="R703" s="3" cm="1">
        <f t="array" ref="R703">AVERAGE(VLOOKUP(_xlfn.TEXTSPLIT(Table1[[#This Row],[Fuel (no space after comma)]], ","), FuelList_Final_EF!$A$2:$B$65, 2, FALSE))</f>
        <v>65.583341148886291</v>
      </c>
      <c r="S703" s="3">
        <f>Table1[[#This Row],[Generation (TWh)]]*10^9*VLOOKUP(Table1[[#This Row],[Turbine/Engine Technology]],Technology_HR!$A$2:$B$11,2,FALSE)*10^-6</f>
        <v>8750551.6830000021</v>
      </c>
      <c r="T703" s="5">
        <f>Table1[[#This Row],[Fuel Consumption (mmBtu)]]*Table1[[#This Row],[Emission Factor (kg CO2/ mmBtu)]]*10^3</f>
        <v>573890416267.15015</v>
      </c>
      <c r="U703" s="3">
        <f>Table1[[#This Row],[Emissions (g CO2)]]/(Table1[[#This Row],[Generation (TWh)]]*10^9)</f>
        <v>495.08864233294258</v>
      </c>
    </row>
    <row r="704" spans="1:21" x14ac:dyDescent="0.35">
      <c r="A704" t="s">
        <v>197</v>
      </c>
      <c r="B704" t="s">
        <v>3268</v>
      </c>
      <c r="C704" t="str">
        <f>SUBSTITUTE(Table1[[#This Row],[Fuel]],", ",",")</f>
        <v>fossil gas: natural gas,fossil gas: lng,fossil liquids: diesel</v>
      </c>
      <c r="D704" t="s">
        <v>3239</v>
      </c>
      <c r="E704" t="s">
        <v>3242</v>
      </c>
      <c r="F704" t="s">
        <v>3258</v>
      </c>
      <c r="H704" t="s">
        <v>3438</v>
      </c>
      <c r="I704">
        <v>295</v>
      </c>
      <c r="J704" t="s">
        <v>3446</v>
      </c>
      <c r="K704">
        <v>2024</v>
      </c>
      <c r="L704" t="s">
        <v>29</v>
      </c>
      <c r="M704" t="s">
        <v>29</v>
      </c>
      <c r="N704">
        <v>23.608172</v>
      </c>
      <c r="O704">
        <v>90.595153999999994</v>
      </c>
      <c r="P704" t="s">
        <v>3465</v>
      </c>
      <c r="Q704" s="3">
        <f>Table1[[#This Row],[Capacity (MW)]]*0.395*8760*10^-6</f>
        <v>1.020759</v>
      </c>
      <c r="R704" s="3" cm="1">
        <f t="array" ref="R704">AVERAGE(VLOOKUP(_xlfn.TEXTSPLIT(Table1[[#This Row],[Fuel (no space after comma)]], ","), FuelList_Final_EF!$A$2:$B$65, 2, FALSE))</f>
        <v>66.284167337704204</v>
      </c>
      <c r="S704" s="3">
        <f>Table1[[#This Row],[Generation (TWh)]]*10^9*VLOOKUP(Table1[[#This Row],[Turbine/Engine Technology]],Technology_HR!$A$2:$B$11,2,FALSE)*10^-6</f>
        <v>7705709.6909999996</v>
      </c>
      <c r="T704" s="5">
        <f>Table1[[#This Row],[Fuel Consumption (mmBtu)]]*Table1[[#This Row],[Emission Factor (kg CO2/ mmBtu)]]*10^3</f>
        <v>510766550614.01294</v>
      </c>
      <c r="U704" s="3">
        <f>Table1[[#This Row],[Emissions (g CO2)]]/(Table1[[#This Row],[Generation (TWh)]]*10^9)</f>
        <v>500.37917923232902</v>
      </c>
    </row>
    <row r="705" spans="1:21" x14ac:dyDescent="0.35">
      <c r="A705" t="s">
        <v>198</v>
      </c>
      <c r="B705" t="s">
        <v>3268</v>
      </c>
      <c r="C705" t="str">
        <f>SUBSTITUTE(Table1[[#This Row],[Fuel]],", ",",")</f>
        <v>fossil gas: natural gas,fossil gas: lng,fossil liquids: diesel</v>
      </c>
      <c r="D705" t="s">
        <v>3239</v>
      </c>
      <c r="E705" t="s">
        <v>3242</v>
      </c>
      <c r="F705" t="s">
        <v>3258</v>
      </c>
      <c r="H705" t="s">
        <v>3438</v>
      </c>
      <c r="I705">
        <v>295</v>
      </c>
      <c r="J705" t="s">
        <v>3446</v>
      </c>
      <c r="K705">
        <v>2024</v>
      </c>
      <c r="L705" t="s">
        <v>29</v>
      </c>
      <c r="M705" t="s">
        <v>29</v>
      </c>
      <c r="N705">
        <v>23.608172</v>
      </c>
      <c r="O705">
        <v>90.595153999999994</v>
      </c>
      <c r="P705" t="s">
        <v>3465</v>
      </c>
      <c r="Q705" s="3">
        <f>Table1[[#This Row],[Capacity (MW)]]*0.395*8760*10^-6</f>
        <v>1.020759</v>
      </c>
      <c r="R705" s="3" cm="1">
        <f t="array" ref="R705">AVERAGE(VLOOKUP(_xlfn.TEXTSPLIT(Table1[[#This Row],[Fuel (no space after comma)]], ","), FuelList_Final_EF!$A$2:$B$65, 2, FALSE))</f>
        <v>66.284167337704204</v>
      </c>
      <c r="S705" s="3">
        <f>Table1[[#This Row],[Generation (TWh)]]*10^9*VLOOKUP(Table1[[#This Row],[Turbine/Engine Technology]],Technology_HR!$A$2:$B$11,2,FALSE)*10^-6</f>
        <v>7705709.6909999996</v>
      </c>
      <c r="T705" s="5">
        <f>Table1[[#This Row],[Fuel Consumption (mmBtu)]]*Table1[[#This Row],[Emission Factor (kg CO2/ mmBtu)]]*10^3</f>
        <v>510766550614.01294</v>
      </c>
      <c r="U705" s="3">
        <f>Table1[[#This Row],[Emissions (g CO2)]]/(Table1[[#This Row],[Generation (TWh)]]*10^9)</f>
        <v>500.37917923232902</v>
      </c>
    </row>
    <row r="706" spans="1:21" x14ac:dyDescent="0.35">
      <c r="A706" t="s">
        <v>199</v>
      </c>
      <c r="B706" t="s">
        <v>3239</v>
      </c>
      <c r="C706" t="str">
        <f>SUBSTITUTE(Table1[[#This Row],[Fuel]],", ",",")</f>
        <v>fossil gas: natural gas</v>
      </c>
      <c r="D706" t="s">
        <v>3239</v>
      </c>
      <c r="H706" t="s">
        <v>3437</v>
      </c>
      <c r="I706">
        <v>56</v>
      </c>
      <c r="J706" t="s">
        <v>3446</v>
      </c>
      <c r="K706">
        <v>2013</v>
      </c>
      <c r="L706" t="s">
        <v>29</v>
      </c>
      <c r="M706" t="s">
        <v>29</v>
      </c>
      <c r="N706">
        <v>24.028821000000001</v>
      </c>
      <c r="O706">
        <v>90.988440999999995</v>
      </c>
      <c r="P706" t="s">
        <v>3465</v>
      </c>
      <c r="Q706" s="3">
        <f>Table1[[#This Row],[Capacity (MW)]]*0.395*8760*10^-6</f>
        <v>0.1937712</v>
      </c>
      <c r="R706" s="3" cm="1">
        <f t="array" ref="R706">AVERAGE(VLOOKUP(_xlfn.TEXTSPLIT(Table1[[#This Row],[Fuel (no space after comma)]], ","), FuelList_Final_EF!$A$2:$B$65, 2, FALSE))</f>
        <v>53.06</v>
      </c>
      <c r="S706" s="3">
        <f>Table1[[#This Row],[Generation (TWh)]]*10^9*VLOOKUP(Table1[[#This Row],[Turbine/Engine Technology]],Technology_HR!$A$2:$B$11,2,FALSE)*10^-6</f>
        <v>1724563.68</v>
      </c>
      <c r="T706" s="5">
        <f>Table1[[#This Row],[Fuel Consumption (mmBtu)]]*Table1[[#This Row],[Emission Factor (kg CO2/ mmBtu)]]*10^3</f>
        <v>91505348860.800003</v>
      </c>
      <c r="U706" s="3">
        <f>Table1[[#This Row],[Emissions (g CO2)]]/(Table1[[#This Row],[Generation (TWh)]]*10^9)</f>
        <v>472.23400000000004</v>
      </c>
    </row>
    <row r="707" spans="1:21" x14ac:dyDescent="0.35">
      <c r="A707" t="s">
        <v>199</v>
      </c>
      <c r="B707" t="s">
        <v>3270</v>
      </c>
      <c r="C707" t="str">
        <f>SUBSTITUTE(Table1[[#This Row],[Fuel]],", ",",")</f>
        <v>fossil liquids: heavy fuel oil,fossil liquids: light fuel oil</v>
      </c>
      <c r="D707" t="s">
        <v>3241</v>
      </c>
      <c r="E707" t="s">
        <v>3282</v>
      </c>
      <c r="H707" t="s">
        <v>3437</v>
      </c>
      <c r="I707">
        <v>161.30000000000001</v>
      </c>
      <c r="J707" t="s">
        <v>3446</v>
      </c>
      <c r="K707">
        <v>2022</v>
      </c>
      <c r="L707" t="s">
        <v>29</v>
      </c>
      <c r="M707" t="s">
        <v>29</v>
      </c>
      <c r="N707">
        <v>24.027481999999999</v>
      </c>
      <c r="O707">
        <v>90.989065999999994</v>
      </c>
      <c r="P707" t="s">
        <v>3465</v>
      </c>
      <c r="Q707" s="3">
        <f>Table1[[#This Row],[Capacity (MW)]]*0.395*8760*10^-6</f>
        <v>0.5581302600000001</v>
      </c>
      <c r="R707" s="3" cm="1">
        <f t="array" ref="R707">AVERAGE(VLOOKUP(_xlfn.TEXTSPLIT(Table1[[#This Row],[Fuel (no space after comma)]], ","), FuelList_Final_EF!$A$2:$B$65, 2, FALSE))</f>
        <v>79.862941486557716</v>
      </c>
      <c r="S707" s="3">
        <f>Table1[[#This Row],[Generation (TWh)]]*10^9*VLOOKUP(Table1[[#This Row],[Turbine/Engine Technology]],Technology_HR!$A$2:$B$11,2,FALSE)*10^-6</f>
        <v>4967359.3140000012</v>
      </c>
      <c r="T707" s="5">
        <f>Table1[[#This Row],[Fuel Consumption (mmBtu)]]*Table1[[#This Row],[Emission Factor (kg CO2/ mmBtu)]]*10^3</f>
        <v>396707926236.68958</v>
      </c>
      <c r="U707" s="3">
        <f>Table1[[#This Row],[Emissions (g CO2)]]/(Table1[[#This Row],[Generation (TWh)]]*10^9)</f>
        <v>710.78017923036373</v>
      </c>
    </row>
    <row r="708" spans="1:21" x14ac:dyDescent="0.35">
      <c r="A708" t="s">
        <v>200</v>
      </c>
      <c r="B708" t="s">
        <v>3251</v>
      </c>
      <c r="C708" t="str">
        <f>SUBSTITUTE(Table1[[#This Row],[Fuel]],", ",",")</f>
        <v>fossil liquids: heavy fuel oil,fossil gas: natural gas</v>
      </c>
      <c r="D708" t="s">
        <v>3241</v>
      </c>
      <c r="E708" t="s">
        <v>3239</v>
      </c>
      <c r="H708" t="s">
        <v>3437</v>
      </c>
      <c r="I708">
        <v>166.5</v>
      </c>
      <c r="J708" t="s">
        <v>3446</v>
      </c>
      <c r="K708">
        <v>2023</v>
      </c>
      <c r="L708" t="s">
        <v>29</v>
      </c>
      <c r="M708" t="s">
        <v>29</v>
      </c>
      <c r="N708">
        <v>22.782425</v>
      </c>
      <c r="O708">
        <v>91.549886000000001</v>
      </c>
      <c r="P708" t="s">
        <v>3465</v>
      </c>
      <c r="Q708" s="3">
        <f>Table1[[#This Row],[Capacity (MW)]]*0.395*8760*10^-6</f>
        <v>0.57612329999999989</v>
      </c>
      <c r="R708" s="3" cm="1">
        <f t="array" ref="R708">AVERAGE(VLOOKUP(_xlfn.TEXTSPLIT(Table1[[#This Row],[Fuel (no space after comma)]], ","), FuelList_Final_EF!$A$2:$B$65, 2, FALSE))</f>
        <v>67.331265155508703</v>
      </c>
      <c r="S708" s="3">
        <f>Table1[[#This Row],[Generation (TWh)]]*10^9*VLOOKUP(Table1[[#This Row],[Turbine/Engine Technology]],Technology_HR!$A$2:$B$11,2,FALSE)*10^-6</f>
        <v>5127497.3699999992</v>
      </c>
      <c r="T708" s="5">
        <f>Table1[[#This Row],[Fuel Consumption (mmBtu)]]*Table1[[#This Row],[Emission Factor (kg CO2/ mmBtu)]]*10^3</f>
        <v>345240885003.64343</v>
      </c>
      <c r="U708" s="3">
        <f>Table1[[#This Row],[Emissions (g CO2)]]/(Table1[[#This Row],[Generation (TWh)]]*10^9)</f>
        <v>599.24825988402745</v>
      </c>
    </row>
    <row r="709" spans="1:21" x14ac:dyDescent="0.35">
      <c r="A709" t="s">
        <v>201</v>
      </c>
      <c r="B709" t="s">
        <v>3242</v>
      </c>
      <c r="C709" t="str">
        <f>SUBSTITUTE(Table1[[#This Row],[Fuel]],", ",",")</f>
        <v>fossil gas: lng</v>
      </c>
      <c r="D709" t="s">
        <v>3242</v>
      </c>
      <c r="H709" t="s">
        <v>3438</v>
      </c>
      <c r="I709">
        <v>59.4</v>
      </c>
      <c r="J709" t="s">
        <v>3452</v>
      </c>
      <c r="K709" t="s">
        <v>29</v>
      </c>
      <c r="L709" t="s">
        <v>29</v>
      </c>
      <c r="M709" t="s">
        <v>29</v>
      </c>
      <c r="N709">
        <v>22.777362</v>
      </c>
      <c r="O709">
        <v>91.56671</v>
      </c>
      <c r="P709" t="s">
        <v>3465</v>
      </c>
      <c r="Q709" s="3">
        <f>Table1[[#This Row],[Capacity (MW)]]*0.395*8760*10^-6</f>
        <v>0.20553588</v>
      </c>
      <c r="R709" s="3" cm="1">
        <f t="array" ref="R709">AVERAGE(VLOOKUP(_xlfn.TEXTSPLIT(Table1[[#This Row],[Fuel (no space after comma)]], ","), FuelList_Final_EF!$A$2:$B$65, 2, FALSE))</f>
        <v>67.685819715340017</v>
      </c>
      <c r="S709" s="3">
        <f>Table1[[#This Row],[Generation (TWh)]]*10^9*VLOOKUP(Table1[[#This Row],[Turbine/Engine Technology]],Technology_HR!$A$2:$B$11,2,FALSE)*10^-6</f>
        <v>1551590.35812</v>
      </c>
      <c r="T709" s="5">
        <f>Table1[[#This Row],[Fuel Consumption (mmBtu)]]*Table1[[#This Row],[Emission Factor (kg CO2/ mmBtu)]]*10^3</f>
        <v>105020665251.77017</v>
      </c>
      <c r="U709" s="3">
        <f>Table1[[#This Row],[Emissions (g CO2)]]/(Table1[[#This Row],[Generation (TWh)]]*10^9)</f>
        <v>510.96025303110179</v>
      </c>
    </row>
    <row r="710" spans="1:21" x14ac:dyDescent="0.35">
      <c r="A710" t="s">
        <v>202</v>
      </c>
      <c r="B710" t="s">
        <v>3242</v>
      </c>
      <c r="C710" t="str">
        <f>SUBSTITUTE(Table1[[#This Row],[Fuel]],", ",",")</f>
        <v>fossil gas: lng</v>
      </c>
      <c r="D710" t="s">
        <v>3242</v>
      </c>
      <c r="H710" t="s">
        <v>3438</v>
      </c>
      <c r="I710">
        <v>59.4</v>
      </c>
      <c r="J710" t="s">
        <v>3452</v>
      </c>
      <c r="K710" t="s">
        <v>29</v>
      </c>
      <c r="L710" t="s">
        <v>29</v>
      </c>
      <c r="M710" t="s">
        <v>29</v>
      </c>
      <c r="N710">
        <v>22.777362</v>
      </c>
      <c r="O710">
        <v>91.56671</v>
      </c>
      <c r="P710" t="s">
        <v>3465</v>
      </c>
      <c r="Q710" s="3">
        <f>Table1[[#This Row],[Capacity (MW)]]*0.395*8760*10^-6</f>
        <v>0.20553588</v>
      </c>
      <c r="R710" s="3" cm="1">
        <f t="array" ref="R710">AVERAGE(VLOOKUP(_xlfn.TEXTSPLIT(Table1[[#This Row],[Fuel (no space after comma)]], ","), FuelList_Final_EF!$A$2:$B$65, 2, FALSE))</f>
        <v>67.685819715340017</v>
      </c>
      <c r="S710" s="3">
        <f>Table1[[#This Row],[Generation (TWh)]]*10^9*VLOOKUP(Table1[[#This Row],[Turbine/Engine Technology]],Technology_HR!$A$2:$B$11,2,FALSE)*10^-6</f>
        <v>1551590.35812</v>
      </c>
      <c r="T710" s="5">
        <f>Table1[[#This Row],[Fuel Consumption (mmBtu)]]*Table1[[#This Row],[Emission Factor (kg CO2/ mmBtu)]]*10^3</f>
        <v>105020665251.77017</v>
      </c>
      <c r="U710" s="3">
        <f>Table1[[#This Row],[Emissions (g CO2)]]/(Table1[[#This Row],[Generation (TWh)]]*10^9)</f>
        <v>510.96025303110179</v>
      </c>
    </row>
    <row r="711" spans="1:21" x14ac:dyDescent="0.35">
      <c r="A711" t="s">
        <v>203</v>
      </c>
      <c r="B711" t="s">
        <v>3242</v>
      </c>
      <c r="C711" t="str">
        <f>SUBSTITUTE(Table1[[#This Row],[Fuel]],", ",",")</f>
        <v>fossil gas: lng</v>
      </c>
      <c r="D711" t="s">
        <v>3242</v>
      </c>
      <c r="H711" t="s">
        <v>3438</v>
      </c>
      <c r="I711">
        <v>409.2</v>
      </c>
      <c r="J711" t="s">
        <v>3452</v>
      </c>
      <c r="K711" t="s">
        <v>29</v>
      </c>
      <c r="L711" t="s">
        <v>29</v>
      </c>
      <c r="M711" t="s">
        <v>29</v>
      </c>
      <c r="N711">
        <v>22.777362</v>
      </c>
      <c r="O711">
        <v>91.56671</v>
      </c>
      <c r="P711" t="s">
        <v>3465</v>
      </c>
      <c r="Q711" s="3">
        <f>Table1[[#This Row],[Capacity (MW)]]*0.395*8760*10^-6</f>
        <v>1.41591384</v>
      </c>
      <c r="R711" s="3" cm="1">
        <f t="array" ref="R711">AVERAGE(VLOOKUP(_xlfn.TEXTSPLIT(Table1[[#This Row],[Fuel (no space after comma)]], ","), FuelList_Final_EF!$A$2:$B$65, 2, FALSE))</f>
        <v>67.685819715340017</v>
      </c>
      <c r="S711" s="3">
        <f>Table1[[#This Row],[Generation (TWh)]]*10^9*VLOOKUP(Table1[[#This Row],[Turbine/Engine Technology]],Technology_HR!$A$2:$B$11,2,FALSE)*10^-6</f>
        <v>10688733.578159999</v>
      </c>
      <c r="T711" s="5">
        <f>Table1[[#This Row],[Fuel Consumption (mmBtu)]]*Table1[[#This Row],[Emission Factor (kg CO2/ mmBtu)]]*10^3</f>
        <v>723475693956.63892</v>
      </c>
      <c r="U711" s="3">
        <f>Table1[[#This Row],[Emissions (g CO2)]]/(Table1[[#This Row],[Generation (TWh)]]*10^9)</f>
        <v>510.96025303110173</v>
      </c>
    </row>
    <row r="712" spans="1:21" x14ac:dyDescent="0.35">
      <c r="A712" t="s">
        <v>197</v>
      </c>
      <c r="B712" t="s">
        <v>3242</v>
      </c>
      <c r="C712" t="str">
        <f>SUBSTITUTE(Table1[[#This Row],[Fuel]],", ",",")</f>
        <v>fossil gas: lng</v>
      </c>
      <c r="D712" t="s">
        <v>3242</v>
      </c>
      <c r="H712" t="s">
        <v>3438</v>
      </c>
      <c r="I712">
        <v>132</v>
      </c>
      <c r="J712" t="s">
        <v>3452</v>
      </c>
      <c r="K712" t="s">
        <v>29</v>
      </c>
      <c r="L712" t="s">
        <v>29</v>
      </c>
      <c r="M712" t="s">
        <v>29</v>
      </c>
      <c r="N712">
        <v>22.777362</v>
      </c>
      <c r="O712">
        <v>91.56671</v>
      </c>
      <c r="P712" t="s">
        <v>3465</v>
      </c>
      <c r="Q712" s="3">
        <f>Table1[[#This Row],[Capacity (MW)]]*0.395*8760*10^-6</f>
        <v>0.4567464</v>
      </c>
      <c r="R712" s="3" cm="1">
        <f t="array" ref="R712">AVERAGE(VLOOKUP(_xlfn.TEXTSPLIT(Table1[[#This Row],[Fuel (no space after comma)]], ","), FuelList_Final_EF!$A$2:$B$65, 2, FALSE))</f>
        <v>67.685819715340017</v>
      </c>
      <c r="S712" s="3">
        <f>Table1[[#This Row],[Generation (TWh)]]*10^9*VLOOKUP(Table1[[#This Row],[Turbine/Engine Technology]],Technology_HR!$A$2:$B$11,2,FALSE)*10^-6</f>
        <v>3447978.5735999998</v>
      </c>
      <c r="T712" s="5">
        <f>Table1[[#This Row],[Fuel Consumption (mmBtu)]]*Table1[[#This Row],[Emission Factor (kg CO2/ mmBtu)]]*10^3</f>
        <v>233379256115.0448</v>
      </c>
      <c r="U712" s="3">
        <f>Table1[[#This Row],[Emissions (g CO2)]]/(Table1[[#This Row],[Generation (TWh)]]*10^9)</f>
        <v>510.96025303110173</v>
      </c>
    </row>
    <row r="713" spans="1:21" x14ac:dyDescent="0.35">
      <c r="A713" t="s">
        <v>160</v>
      </c>
      <c r="B713" t="s">
        <v>3242</v>
      </c>
      <c r="C713" t="str">
        <f>SUBSTITUTE(Table1[[#This Row],[Fuel]],", ",",")</f>
        <v>fossil gas: lng</v>
      </c>
      <c r="D713" t="s">
        <v>3242</v>
      </c>
      <c r="H713" t="s">
        <v>3438</v>
      </c>
      <c r="I713">
        <v>1800</v>
      </c>
      <c r="J713" t="s">
        <v>3444</v>
      </c>
      <c r="K713" t="s">
        <v>29</v>
      </c>
      <c r="L713" t="s">
        <v>29</v>
      </c>
      <c r="M713" t="s">
        <v>29</v>
      </c>
      <c r="N713">
        <v>22.777362</v>
      </c>
      <c r="O713">
        <v>91.56671</v>
      </c>
      <c r="P713" t="s">
        <v>3465</v>
      </c>
      <c r="Q713" s="3">
        <f>Table1[[#This Row],[Capacity (MW)]]*0.395*8760*10^-6</f>
        <v>6.2283599999999995</v>
      </c>
      <c r="R713" s="3" cm="1">
        <f t="array" ref="R713">AVERAGE(VLOOKUP(_xlfn.TEXTSPLIT(Table1[[#This Row],[Fuel (no space after comma)]], ","), FuelList_Final_EF!$A$2:$B$65, 2, FALSE))</f>
        <v>67.685819715340017</v>
      </c>
      <c r="S713" s="3">
        <f>Table1[[#This Row],[Generation (TWh)]]*10^9*VLOOKUP(Table1[[#This Row],[Turbine/Engine Technology]],Technology_HR!$A$2:$B$11,2,FALSE)*10^-6</f>
        <v>47017889.639999993</v>
      </c>
      <c r="T713" s="5">
        <f>Table1[[#This Row],[Fuel Consumption (mmBtu)]]*Table1[[#This Row],[Emission Factor (kg CO2/ mmBtu)]]*10^3</f>
        <v>3182444401568.793</v>
      </c>
      <c r="U713" s="3">
        <f>Table1[[#This Row],[Emissions (g CO2)]]/(Table1[[#This Row],[Generation (TWh)]]*10^9)</f>
        <v>510.96025303110184</v>
      </c>
    </row>
    <row r="714" spans="1:21" x14ac:dyDescent="0.35">
      <c r="A714" t="s">
        <v>179</v>
      </c>
      <c r="B714" t="s">
        <v>3271</v>
      </c>
      <c r="C714" t="str">
        <f>SUBSTITUTE(Table1[[#This Row],[Fuel]],", ",",")</f>
        <v>fossil gas: lng,fossil gas: natural gas</v>
      </c>
      <c r="D714" t="s">
        <v>3242</v>
      </c>
      <c r="E714" t="s">
        <v>3239</v>
      </c>
      <c r="H714" t="s">
        <v>3438</v>
      </c>
      <c r="I714">
        <v>660</v>
      </c>
      <c r="J714" t="s">
        <v>3450</v>
      </c>
      <c r="K714">
        <v>2030</v>
      </c>
      <c r="L714" t="s">
        <v>29</v>
      </c>
      <c r="M714" t="s">
        <v>29</v>
      </c>
      <c r="N714">
        <v>23.541886999999999</v>
      </c>
      <c r="O714">
        <v>90.571471000000003</v>
      </c>
      <c r="P714" t="s">
        <v>3465</v>
      </c>
      <c r="Q714" s="3">
        <f>Table1[[#This Row],[Capacity (MW)]]*0.395*8760*10^-6</f>
        <v>2.2837320000000001</v>
      </c>
      <c r="R714" s="3" cm="1">
        <f t="array" ref="R714">AVERAGE(VLOOKUP(_xlfn.TEXTSPLIT(Table1[[#This Row],[Fuel (no space after comma)]], ","), FuelList_Final_EF!$A$2:$B$65, 2, FALSE))</f>
        <v>60.37290985767001</v>
      </c>
      <c r="S714" s="3">
        <f>Table1[[#This Row],[Generation (TWh)]]*10^9*VLOOKUP(Table1[[#This Row],[Turbine/Engine Technology]],Technology_HR!$A$2:$B$11,2,FALSE)*10^-6</f>
        <v>17239892.868000001</v>
      </c>
      <c r="T714" s="5">
        <f>Table1[[#This Row],[Fuel Consumption (mmBtu)]]*Table1[[#This Row],[Emission Factor (kg CO2/ mmBtu)]]*10^3</f>
        <v>1040822498075.6521</v>
      </c>
      <c r="U714" s="3">
        <f>Table1[[#This Row],[Emissions (g CO2)]]/(Table1[[#This Row],[Generation (TWh)]]*10^9)</f>
        <v>455.75509651555092</v>
      </c>
    </row>
    <row r="715" spans="1:21" x14ac:dyDescent="0.35">
      <c r="A715" t="s">
        <v>179</v>
      </c>
      <c r="B715" t="s">
        <v>3271</v>
      </c>
      <c r="C715" t="str">
        <f>SUBSTITUTE(Table1[[#This Row],[Fuel]],", ",",")</f>
        <v>fossil gas: lng,fossil gas: natural gas</v>
      </c>
      <c r="D715" t="s">
        <v>3242</v>
      </c>
      <c r="E715" t="s">
        <v>3239</v>
      </c>
      <c r="H715" t="s">
        <v>3438</v>
      </c>
      <c r="I715">
        <v>660</v>
      </c>
      <c r="J715" t="s">
        <v>3450</v>
      </c>
      <c r="K715">
        <v>2032</v>
      </c>
      <c r="L715" t="s">
        <v>29</v>
      </c>
      <c r="M715" t="s">
        <v>29</v>
      </c>
      <c r="N715">
        <v>23.541886999999999</v>
      </c>
      <c r="O715">
        <v>90.571471000000003</v>
      </c>
      <c r="P715" t="s">
        <v>3465</v>
      </c>
      <c r="Q715" s="3">
        <f>Table1[[#This Row],[Capacity (MW)]]*0.395*8760*10^-6</f>
        <v>2.2837320000000001</v>
      </c>
      <c r="R715" s="3" cm="1">
        <f t="array" ref="R715">AVERAGE(VLOOKUP(_xlfn.TEXTSPLIT(Table1[[#This Row],[Fuel (no space after comma)]], ","), FuelList_Final_EF!$A$2:$B$65, 2, FALSE))</f>
        <v>60.37290985767001</v>
      </c>
      <c r="S715" s="3">
        <f>Table1[[#This Row],[Generation (TWh)]]*10^9*VLOOKUP(Table1[[#This Row],[Turbine/Engine Technology]],Technology_HR!$A$2:$B$11,2,FALSE)*10^-6</f>
        <v>17239892.868000001</v>
      </c>
      <c r="T715" s="5">
        <f>Table1[[#This Row],[Fuel Consumption (mmBtu)]]*Table1[[#This Row],[Emission Factor (kg CO2/ mmBtu)]]*10^3</f>
        <v>1040822498075.6521</v>
      </c>
      <c r="U715" s="3">
        <f>Table1[[#This Row],[Emissions (g CO2)]]/(Table1[[#This Row],[Generation (TWh)]]*10^9)</f>
        <v>455.75509651555092</v>
      </c>
    </row>
    <row r="716" spans="1:21" x14ac:dyDescent="0.35">
      <c r="A716" t="s">
        <v>179</v>
      </c>
      <c r="B716" t="s">
        <v>3271</v>
      </c>
      <c r="C716" t="str">
        <f>SUBSTITUTE(Table1[[#This Row],[Fuel]],", ",",")</f>
        <v>fossil gas: lng,fossil gas: natural gas</v>
      </c>
      <c r="D716" t="s">
        <v>3242</v>
      </c>
      <c r="E716" t="s">
        <v>3239</v>
      </c>
      <c r="H716" t="s">
        <v>3438</v>
      </c>
      <c r="I716">
        <v>660</v>
      </c>
      <c r="J716" t="s">
        <v>3450</v>
      </c>
      <c r="K716">
        <v>2034</v>
      </c>
      <c r="L716" t="s">
        <v>29</v>
      </c>
      <c r="M716" t="s">
        <v>29</v>
      </c>
      <c r="N716">
        <v>23.541886999999999</v>
      </c>
      <c r="O716">
        <v>90.571471000000003</v>
      </c>
      <c r="P716" t="s">
        <v>3465</v>
      </c>
      <c r="Q716" s="3">
        <f>Table1[[#This Row],[Capacity (MW)]]*0.395*8760*10^-6</f>
        <v>2.2837320000000001</v>
      </c>
      <c r="R716" s="3" cm="1">
        <f t="array" ref="R716">AVERAGE(VLOOKUP(_xlfn.TEXTSPLIT(Table1[[#This Row],[Fuel (no space after comma)]], ","), FuelList_Final_EF!$A$2:$B$65, 2, FALSE))</f>
        <v>60.37290985767001</v>
      </c>
      <c r="S716" s="3">
        <f>Table1[[#This Row],[Generation (TWh)]]*10^9*VLOOKUP(Table1[[#This Row],[Turbine/Engine Technology]],Technology_HR!$A$2:$B$11,2,FALSE)*10^-6</f>
        <v>17239892.868000001</v>
      </c>
      <c r="T716" s="5">
        <f>Table1[[#This Row],[Fuel Consumption (mmBtu)]]*Table1[[#This Row],[Emission Factor (kg CO2/ mmBtu)]]*10^3</f>
        <v>1040822498075.6521</v>
      </c>
      <c r="U716" s="3">
        <f>Table1[[#This Row],[Emissions (g CO2)]]/(Table1[[#This Row],[Generation (TWh)]]*10^9)</f>
        <v>455.75509651555092</v>
      </c>
    </row>
    <row r="717" spans="1:21" x14ac:dyDescent="0.35">
      <c r="A717" t="s">
        <v>179</v>
      </c>
      <c r="B717" t="s">
        <v>3271</v>
      </c>
      <c r="C717" t="str">
        <f>SUBSTITUTE(Table1[[#This Row],[Fuel]],", ",",")</f>
        <v>fossil gas: lng,fossil gas: natural gas</v>
      </c>
      <c r="D717" t="s">
        <v>3242</v>
      </c>
      <c r="E717" t="s">
        <v>3239</v>
      </c>
      <c r="H717" t="s">
        <v>3438</v>
      </c>
      <c r="I717">
        <v>660</v>
      </c>
      <c r="J717" t="s">
        <v>3450</v>
      </c>
      <c r="K717">
        <v>2036</v>
      </c>
      <c r="L717" t="s">
        <v>29</v>
      </c>
      <c r="M717" t="s">
        <v>29</v>
      </c>
      <c r="N717">
        <v>23.541886999999999</v>
      </c>
      <c r="O717">
        <v>90.571471000000003</v>
      </c>
      <c r="P717" t="s">
        <v>3465</v>
      </c>
      <c r="Q717" s="3">
        <f>Table1[[#This Row],[Capacity (MW)]]*0.395*8760*10^-6</f>
        <v>2.2837320000000001</v>
      </c>
      <c r="R717" s="3" cm="1">
        <f t="array" ref="R717">AVERAGE(VLOOKUP(_xlfn.TEXTSPLIT(Table1[[#This Row],[Fuel (no space after comma)]], ","), FuelList_Final_EF!$A$2:$B$65, 2, FALSE))</f>
        <v>60.37290985767001</v>
      </c>
      <c r="S717" s="3">
        <f>Table1[[#This Row],[Generation (TWh)]]*10^9*VLOOKUP(Table1[[#This Row],[Turbine/Engine Technology]],Technology_HR!$A$2:$B$11,2,FALSE)*10^-6</f>
        <v>17239892.868000001</v>
      </c>
      <c r="T717" s="5">
        <f>Table1[[#This Row],[Fuel Consumption (mmBtu)]]*Table1[[#This Row],[Emission Factor (kg CO2/ mmBtu)]]*10^3</f>
        <v>1040822498075.6521</v>
      </c>
      <c r="U717" s="3">
        <f>Table1[[#This Row],[Emissions (g CO2)]]/(Table1[[#This Row],[Generation (TWh)]]*10^9)</f>
        <v>455.75509651555092</v>
      </c>
    </row>
    <row r="718" spans="1:21" x14ac:dyDescent="0.35">
      <c r="A718" t="s">
        <v>179</v>
      </c>
      <c r="B718" t="s">
        <v>3271</v>
      </c>
      <c r="C718" t="str">
        <f>SUBSTITUTE(Table1[[#This Row],[Fuel]],", ",",")</f>
        <v>fossil gas: lng,fossil gas: natural gas</v>
      </c>
      <c r="D718" t="s">
        <v>3242</v>
      </c>
      <c r="E718" t="s">
        <v>3239</v>
      </c>
      <c r="H718" t="s">
        <v>3438</v>
      </c>
      <c r="I718">
        <v>660</v>
      </c>
      <c r="J718" t="s">
        <v>3450</v>
      </c>
      <c r="K718">
        <v>2038</v>
      </c>
      <c r="L718" t="s">
        <v>29</v>
      </c>
      <c r="M718" t="s">
        <v>29</v>
      </c>
      <c r="N718">
        <v>23.541886999999999</v>
      </c>
      <c r="O718">
        <v>90.571471000000003</v>
      </c>
      <c r="P718" t="s">
        <v>3465</v>
      </c>
      <c r="Q718" s="3">
        <f>Table1[[#This Row],[Capacity (MW)]]*0.395*8760*10^-6</f>
        <v>2.2837320000000001</v>
      </c>
      <c r="R718" s="3" cm="1">
        <f t="array" ref="R718">AVERAGE(VLOOKUP(_xlfn.TEXTSPLIT(Table1[[#This Row],[Fuel (no space after comma)]], ","), FuelList_Final_EF!$A$2:$B$65, 2, FALSE))</f>
        <v>60.37290985767001</v>
      </c>
      <c r="S718" s="3">
        <f>Table1[[#This Row],[Generation (TWh)]]*10^9*VLOOKUP(Table1[[#This Row],[Turbine/Engine Technology]],Technology_HR!$A$2:$B$11,2,FALSE)*10^-6</f>
        <v>17239892.868000001</v>
      </c>
      <c r="T718" s="5">
        <f>Table1[[#This Row],[Fuel Consumption (mmBtu)]]*Table1[[#This Row],[Emission Factor (kg CO2/ mmBtu)]]*10^3</f>
        <v>1040822498075.6521</v>
      </c>
      <c r="U718" s="3">
        <f>Table1[[#This Row],[Emissions (g CO2)]]/(Table1[[#This Row],[Generation (TWh)]]*10^9)</f>
        <v>455.75509651555092</v>
      </c>
    </row>
    <row r="719" spans="1:21" x14ac:dyDescent="0.35">
      <c r="A719" t="s">
        <v>179</v>
      </c>
      <c r="B719" t="s">
        <v>3271</v>
      </c>
      <c r="C719" t="str">
        <f>SUBSTITUTE(Table1[[#This Row],[Fuel]],", ",",")</f>
        <v>fossil gas: lng,fossil gas: natural gas</v>
      </c>
      <c r="D719" t="s">
        <v>3242</v>
      </c>
      <c r="E719" t="s">
        <v>3239</v>
      </c>
      <c r="H719" t="s">
        <v>3438</v>
      </c>
      <c r="I719">
        <v>660</v>
      </c>
      <c r="J719" t="s">
        <v>3450</v>
      </c>
      <c r="K719">
        <v>2080</v>
      </c>
      <c r="L719" t="s">
        <v>29</v>
      </c>
      <c r="M719" t="s">
        <v>29</v>
      </c>
      <c r="N719">
        <v>23.541886999999999</v>
      </c>
      <c r="O719">
        <v>90.571471000000003</v>
      </c>
      <c r="P719" t="s">
        <v>3465</v>
      </c>
      <c r="Q719" s="3">
        <f>Table1[[#This Row],[Capacity (MW)]]*0.395*8760*10^-6</f>
        <v>2.2837320000000001</v>
      </c>
      <c r="R719" s="3" cm="1">
        <f t="array" ref="R719">AVERAGE(VLOOKUP(_xlfn.TEXTSPLIT(Table1[[#This Row],[Fuel (no space after comma)]], ","), FuelList_Final_EF!$A$2:$B$65, 2, FALSE))</f>
        <v>60.37290985767001</v>
      </c>
      <c r="S719" s="3">
        <f>Table1[[#This Row],[Generation (TWh)]]*10^9*VLOOKUP(Table1[[#This Row],[Turbine/Engine Technology]],Technology_HR!$A$2:$B$11,2,FALSE)*10^-6</f>
        <v>17239892.868000001</v>
      </c>
      <c r="T719" s="5">
        <f>Table1[[#This Row],[Fuel Consumption (mmBtu)]]*Table1[[#This Row],[Emission Factor (kg CO2/ mmBtu)]]*10^3</f>
        <v>1040822498075.6521</v>
      </c>
      <c r="U719" s="3">
        <f>Table1[[#This Row],[Emissions (g CO2)]]/(Table1[[#This Row],[Generation (TWh)]]*10^9)</f>
        <v>455.75509651555092</v>
      </c>
    </row>
    <row r="720" spans="1:21" x14ac:dyDescent="0.35">
      <c r="A720" t="s">
        <v>160</v>
      </c>
      <c r="B720" t="s">
        <v>3239</v>
      </c>
      <c r="C720" t="str">
        <f>SUBSTITUTE(Table1[[#This Row],[Fuel]],", ",",")</f>
        <v>fossil gas: natural gas</v>
      </c>
      <c r="D720" t="s">
        <v>3239</v>
      </c>
      <c r="H720" t="s">
        <v>3438</v>
      </c>
      <c r="I720">
        <v>210</v>
      </c>
      <c r="J720" t="s">
        <v>3446</v>
      </c>
      <c r="K720">
        <v>2007</v>
      </c>
      <c r="L720" t="s">
        <v>29</v>
      </c>
      <c r="M720" t="s">
        <v>29</v>
      </c>
      <c r="N720">
        <v>24.761578</v>
      </c>
      <c r="O720">
        <v>90.416515000000004</v>
      </c>
      <c r="P720" t="s">
        <v>3465</v>
      </c>
      <c r="Q720" s="3">
        <f>Table1[[#This Row],[Capacity (MW)]]*0.395*8760*10^-6</f>
        <v>0.72664200000000001</v>
      </c>
      <c r="R720" s="3" cm="1">
        <f t="array" ref="R720">AVERAGE(VLOOKUP(_xlfn.TEXTSPLIT(Table1[[#This Row],[Fuel (no space after comma)]], ","), FuelList_Final_EF!$A$2:$B$65, 2, FALSE))</f>
        <v>53.06</v>
      </c>
      <c r="S720" s="3">
        <f>Table1[[#This Row],[Generation (TWh)]]*10^9*VLOOKUP(Table1[[#This Row],[Turbine/Engine Technology]],Technology_HR!$A$2:$B$11,2,FALSE)*10^-6</f>
        <v>5485420.4579999996</v>
      </c>
      <c r="T720" s="5">
        <f>Table1[[#This Row],[Fuel Consumption (mmBtu)]]*Table1[[#This Row],[Emission Factor (kg CO2/ mmBtu)]]*10^3</f>
        <v>291056409501.47998</v>
      </c>
      <c r="U720" s="3">
        <f>Table1[[#This Row],[Emissions (g CO2)]]/(Table1[[#This Row],[Generation (TWh)]]*10^9)</f>
        <v>400.54993999999999</v>
      </c>
    </row>
    <row r="721" spans="1:21" x14ac:dyDescent="0.35">
      <c r="A721" t="s">
        <v>200</v>
      </c>
      <c r="B721" t="s">
        <v>3240</v>
      </c>
      <c r="C721" t="str">
        <f>SUBSTITUTE(Table1[[#This Row],[Fuel]],", ",",")</f>
        <v>fossil gas: natural gas,fossil liquids: diesel</v>
      </c>
      <c r="D721" t="s">
        <v>3239</v>
      </c>
      <c r="E721" t="s">
        <v>3258</v>
      </c>
      <c r="H721" t="s">
        <v>3438</v>
      </c>
      <c r="I721">
        <v>400</v>
      </c>
      <c r="J721" t="s">
        <v>3449</v>
      </c>
      <c r="K721">
        <v>2025</v>
      </c>
      <c r="L721" t="s">
        <v>29</v>
      </c>
      <c r="M721" t="s">
        <v>29</v>
      </c>
      <c r="N721">
        <v>24.761578</v>
      </c>
      <c r="O721">
        <v>90.416515000000004</v>
      </c>
      <c r="P721" t="s">
        <v>3465</v>
      </c>
      <c r="Q721" s="3">
        <f>Table1[[#This Row],[Capacity (MW)]]*0.395*8760*10^-6</f>
        <v>1.38408</v>
      </c>
      <c r="R721" s="3" cm="1">
        <f t="array" ref="R721">AVERAGE(VLOOKUP(_xlfn.TEXTSPLIT(Table1[[#This Row],[Fuel (no space after comma)]], ","), FuelList_Final_EF!$A$2:$B$65, 2, FALSE))</f>
        <v>65.583341148886291</v>
      </c>
      <c r="S721" s="3">
        <f>Table1[[#This Row],[Generation (TWh)]]*10^9*VLOOKUP(Table1[[#This Row],[Turbine/Engine Technology]],Technology_HR!$A$2:$B$11,2,FALSE)*10^-6</f>
        <v>10448419.92</v>
      </c>
      <c r="T721" s="5">
        <f>Table1[[#This Row],[Fuel Consumption (mmBtu)]]*Table1[[#This Row],[Emission Factor (kg CO2/ mmBtu)]]*10^3</f>
        <v>685242288080.1792</v>
      </c>
      <c r="U721" s="3">
        <f>Table1[[#This Row],[Emissions (g CO2)]]/(Table1[[#This Row],[Generation (TWh)]]*10^9)</f>
        <v>495.08864233294258</v>
      </c>
    </row>
    <row r="722" spans="1:21" x14ac:dyDescent="0.35">
      <c r="A722" t="s">
        <v>167</v>
      </c>
      <c r="B722" t="s">
        <v>3258</v>
      </c>
      <c r="C722" t="str">
        <f>SUBSTITUTE(Table1[[#This Row],[Fuel]],", ",",")</f>
        <v>fossil liquids: diesel</v>
      </c>
      <c r="D722" t="s">
        <v>3258</v>
      </c>
      <c r="H722" t="s">
        <v>3437</v>
      </c>
      <c r="I722">
        <v>99.8</v>
      </c>
      <c r="J722" t="s">
        <v>3446</v>
      </c>
      <c r="K722">
        <v>2021</v>
      </c>
      <c r="L722" t="s">
        <v>29</v>
      </c>
      <c r="M722" t="s">
        <v>29</v>
      </c>
      <c r="N722">
        <v>23.682573999999999</v>
      </c>
      <c r="O722">
        <v>90.524270999999999</v>
      </c>
      <c r="P722" t="s">
        <v>3465</v>
      </c>
      <c r="Q722" s="3">
        <f>Table1[[#This Row],[Capacity (MW)]]*0.395*8760*10^-6</f>
        <v>0.34532795999999999</v>
      </c>
      <c r="R722" s="3" cm="1">
        <f t="array" ref="R722">AVERAGE(VLOOKUP(_xlfn.TEXTSPLIT(Table1[[#This Row],[Fuel (no space after comma)]], ","), FuelList_Final_EF!$A$2:$B$65, 2, FALSE))</f>
        <v>78.106682297772565</v>
      </c>
      <c r="S722" s="3">
        <f>Table1[[#This Row],[Generation (TWh)]]*10^9*VLOOKUP(Table1[[#This Row],[Turbine/Engine Technology]],Technology_HR!$A$2:$B$11,2,FALSE)*10^-6</f>
        <v>3073418.844</v>
      </c>
      <c r="T722" s="5">
        <f>Table1[[#This Row],[Fuel Consumption (mmBtu)]]*Table1[[#This Row],[Emission Factor (kg CO2/ mmBtu)]]*10^3</f>
        <v>240054549216.29541</v>
      </c>
      <c r="U722" s="3">
        <f>Table1[[#This Row],[Emissions (g CO2)]]/(Table1[[#This Row],[Generation (TWh)]]*10^9)</f>
        <v>695.14947245017584</v>
      </c>
    </row>
    <row r="723" spans="1:21" x14ac:dyDescent="0.35">
      <c r="A723" t="s">
        <v>204</v>
      </c>
      <c r="B723" t="s">
        <v>3241</v>
      </c>
      <c r="C723" t="str">
        <f>SUBSTITUTE(Table1[[#This Row],[Fuel]],", ",",")</f>
        <v>fossil liquids: heavy fuel oil</v>
      </c>
      <c r="D723" t="s">
        <v>3241</v>
      </c>
      <c r="H723" t="s">
        <v>3437</v>
      </c>
      <c r="I723">
        <v>53.5</v>
      </c>
      <c r="J723" t="s">
        <v>3446</v>
      </c>
      <c r="K723">
        <v>2014</v>
      </c>
      <c r="L723" t="s">
        <v>29</v>
      </c>
      <c r="M723" t="s">
        <v>29</v>
      </c>
      <c r="N723">
        <v>24.394950000000001</v>
      </c>
      <c r="O723">
        <v>88.986553000000001</v>
      </c>
      <c r="P723" t="s">
        <v>3465</v>
      </c>
      <c r="Q723" s="3">
        <f>Table1[[#This Row],[Capacity (MW)]]*0.395*8760*10^-6</f>
        <v>0.1851207</v>
      </c>
      <c r="R723" s="3" cm="1">
        <f t="array" ref="R723">AVERAGE(VLOOKUP(_xlfn.TEXTSPLIT(Table1[[#This Row],[Fuel (no space after comma)]], ","), FuelList_Final_EF!$A$2:$B$65, 2, FALSE))</f>
        <v>81.602530311017389</v>
      </c>
      <c r="S723" s="3">
        <f>Table1[[#This Row],[Generation (TWh)]]*10^9*VLOOKUP(Table1[[#This Row],[Turbine/Engine Technology]],Technology_HR!$A$2:$B$11,2,FALSE)*10^-6</f>
        <v>1647574.23</v>
      </c>
      <c r="T723" s="5">
        <f>Table1[[#This Row],[Fuel Consumption (mmBtu)]]*Table1[[#This Row],[Emission Factor (kg CO2/ mmBtu)]]*10^3</f>
        <v>134446226043.22612</v>
      </c>
      <c r="U723" s="3">
        <f>Table1[[#This Row],[Emissions (g CO2)]]/(Table1[[#This Row],[Generation (TWh)]]*10^9)</f>
        <v>726.26251976805463</v>
      </c>
    </row>
    <row r="724" spans="1:21" x14ac:dyDescent="0.35">
      <c r="A724" t="s">
        <v>168</v>
      </c>
      <c r="B724" t="s">
        <v>3241</v>
      </c>
      <c r="C724" t="str">
        <f>SUBSTITUTE(Table1[[#This Row],[Fuel]],", ",",")</f>
        <v>fossil liquids: heavy fuel oil</v>
      </c>
      <c r="D724" t="s">
        <v>3241</v>
      </c>
      <c r="H724" t="s">
        <v>3437</v>
      </c>
      <c r="I724">
        <v>57.9</v>
      </c>
      <c r="J724" t="s">
        <v>3446</v>
      </c>
      <c r="K724">
        <v>2016</v>
      </c>
      <c r="L724" t="s">
        <v>29</v>
      </c>
      <c r="M724" t="s">
        <v>29</v>
      </c>
      <c r="N724">
        <v>23.711016000000001</v>
      </c>
      <c r="O724">
        <v>90.168762000000001</v>
      </c>
      <c r="P724" t="s">
        <v>3465</v>
      </c>
      <c r="Q724" s="3">
        <f>Table1[[#This Row],[Capacity (MW)]]*0.395*8760*10^-6</f>
        <v>0.20034557999999997</v>
      </c>
      <c r="R724" s="3" cm="1">
        <f t="array" ref="R724">AVERAGE(VLOOKUP(_xlfn.TEXTSPLIT(Table1[[#This Row],[Fuel (no space after comma)]], ","), FuelList_Final_EF!$A$2:$B$65, 2, FALSE))</f>
        <v>81.602530311017389</v>
      </c>
      <c r="S724" s="3">
        <f>Table1[[#This Row],[Generation (TWh)]]*10^9*VLOOKUP(Table1[[#This Row],[Turbine/Engine Technology]],Technology_HR!$A$2:$B$11,2,FALSE)*10^-6</f>
        <v>1783075.6619999998</v>
      </c>
      <c r="T724" s="5">
        <f>Table1[[#This Row],[Fuel Consumption (mmBtu)]]*Table1[[#This Row],[Emission Factor (kg CO2/ mmBtu)]]*10^3</f>
        <v>145503485755.19238</v>
      </c>
      <c r="U724" s="3">
        <f>Table1[[#This Row],[Emissions (g CO2)]]/(Table1[[#This Row],[Generation (TWh)]]*10^9)</f>
        <v>726.26251976805474</v>
      </c>
    </row>
    <row r="725" spans="1:21" x14ac:dyDescent="0.35">
      <c r="A725" t="s">
        <v>205</v>
      </c>
      <c r="B725" t="s">
        <v>3241</v>
      </c>
      <c r="C725" t="str">
        <f>SUBSTITUTE(Table1[[#This Row],[Fuel]],", ",",")</f>
        <v>fossil liquids: heavy fuel oil</v>
      </c>
      <c r="D725" t="s">
        <v>3241</v>
      </c>
      <c r="H725" t="s">
        <v>3437</v>
      </c>
      <c r="I725">
        <v>107.1</v>
      </c>
      <c r="J725" t="s">
        <v>3446</v>
      </c>
      <c r="K725">
        <v>2014</v>
      </c>
      <c r="L725" t="s">
        <v>29</v>
      </c>
      <c r="M725" t="s">
        <v>29</v>
      </c>
      <c r="N725">
        <v>23.598282000000001</v>
      </c>
      <c r="O725">
        <v>90.485242</v>
      </c>
      <c r="P725" t="s">
        <v>3465</v>
      </c>
      <c r="Q725" s="3">
        <f>Table1[[#This Row],[Capacity (MW)]]*0.395*8760*10^-6</f>
        <v>0.37058741999999995</v>
      </c>
      <c r="R725" s="3" cm="1">
        <f t="array" ref="R725">AVERAGE(VLOOKUP(_xlfn.TEXTSPLIT(Table1[[#This Row],[Fuel (no space after comma)]], ","), FuelList_Final_EF!$A$2:$B$65, 2, FALSE))</f>
        <v>81.602530311017389</v>
      </c>
      <c r="S725" s="3">
        <f>Table1[[#This Row],[Generation (TWh)]]*10^9*VLOOKUP(Table1[[#This Row],[Turbine/Engine Technology]],Technology_HR!$A$2:$B$11,2,FALSE)*10^-6</f>
        <v>3298228.0379999992</v>
      </c>
      <c r="T725" s="5">
        <f>Table1[[#This Row],[Fuel Consumption (mmBtu)]]*Table1[[#This Row],[Emission Factor (kg CO2/ mmBtu)]]*10^3</f>
        <v>269143753443.54236</v>
      </c>
      <c r="U725" s="3">
        <f>Table1[[#This Row],[Emissions (g CO2)]]/(Table1[[#This Row],[Generation (TWh)]]*10^9)</f>
        <v>726.26251976805474</v>
      </c>
    </row>
    <row r="726" spans="1:21" x14ac:dyDescent="0.35">
      <c r="A726" t="s">
        <v>195</v>
      </c>
      <c r="B726" t="s">
        <v>3241</v>
      </c>
      <c r="C726" t="str">
        <f>SUBSTITUTE(Table1[[#This Row],[Fuel]],", ",",")</f>
        <v>fossil liquids: heavy fuel oil</v>
      </c>
      <c r="D726" t="s">
        <v>3241</v>
      </c>
      <c r="H726" t="s">
        <v>3437</v>
      </c>
      <c r="I726">
        <v>107.1</v>
      </c>
      <c r="J726" t="s">
        <v>3446</v>
      </c>
      <c r="K726">
        <v>2011</v>
      </c>
      <c r="L726" t="s">
        <v>29</v>
      </c>
      <c r="M726" t="s">
        <v>29</v>
      </c>
      <c r="N726">
        <v>23.611554999999999</v>
      </c>
      <c r="O726">
        <v>90.593226000000001</v>
      </c>
      <c r="P726" t="s">
        <v>3465</v>
      </c>
      <c r="Q726" s="3">
        <f>Table1[[#This Row],[Capacity (MW)]]*0.395*8760*10^-6</f>
        <v>0.37058741999999995</v>
      </c>
      <c r="R726" s="3" cm="1">
        <f t="array" ref="R726">AVERAGE(VLOOKUP(_xlfn.TEXTSPLIT(Table1[[#This Row],[Fuel (no space after comma)]], ","), FuelList_Final_EF!$A$2:$B$65, 2, FALSE))</f>
        <v>81.602530311017389</v>
      </c>
      <c r="S726" s="3">
        <f>Table1[[#This Row],[Generation (TWh)]]*10^9*VLOOKUP(Table1[[#This Row],[Turbine/Engine Technology]],Technology_HR!$A$2:$B$11,2,FALSE)*10^-6</f>
        <v>3298228.0379999992</v>
      </c>
      <c r="T726" s="5">
        <f>Table1[[#This Row],[Fuel Consumption (mmBtu)]]*Table1[[#This Row],[Emission Factor (kg CO2/ mmBtu)]]*10^3</f>
        <v>269143753443.54236</v>
      </c>
      <c r="U726" s="3">
        <f>Table1[[#This Row],[Emissions (g CO2)]]/(Table1[[#This Row],[Generation (TWh)]]*10^9)</f>
        <v>726.26251976805474</v>
      </c>
    </row>
    <row r="727" spans="1:21" x14ac:dyDescent="0.35">
      <c r="A727" t="s">
        <v>206</v>
      </c>
      <c r="B727" t="s">
        <v>3241</v>
      </c>
      <c r="C727" t="str">
        <f>SUBSTITUTE(Table1[[#This Row],[Fuel]],", ",",")</f>
        <v>fossil liquids: heavy fuel oil</v>
      </c>
      <c r="D727" t="s">
        <v>3241</v>
      </c>
      <c r="H727" t="s">
        <v>3437</v>
      </c>
      <c r="I727">
        <v>110.5</v>
      </c>
      <c r="J727" t="s">
        <v>3446</v>
      </c>
      <c r="K727">
        <v>2018</v>
      </c>
      <c r="L727" t="s">
        <v>29</v>
      </c>
      <c r="M727" t="s">
        <v>29</v>
      </c>
      <c r="N727">
        <v>22.767113999999999</v>
      </c>
      <c r="O727">
        <v>89.584800999999999</v>
      </c>
      <c r="P727" t="s">
        <v>3465</v>
      </c>
      <c r="Q727" s="3">
        <f>Table1[[#This Row],[Capacity (MW)]]*0.395*8760*10^-6</f>
        <v>0.38235210000000003</v>
      </c>
      <c r="R727" s="3" cm="1">
        <f t="array" ref="R727">AVERAGE(VLOOKUP(_xlfn.TEXTSPLIT(Table1[[#This Row],[Fuel (no space after comma)]], ","), FuelList_Final_EF!$A$2:$B$65, 2, FALSE))</f>
        <v>81.602530311017389</v>
      </c>
      <c r="S727" s="3">
        <f>Table1[[#This Row],[Generation (TWh)]]*10^9*VLOOKUP(Table1[[#This Row],[Turbine/Engine Technology]],Technology_HR!$A$2:$B$11,2,FALSE)*10^-6</f>
        <v>3402933.69</v>
      </c>
      <c r="T727" s="5">
        <f>Table1[[#This Row],[Fuel Consumption (mmBtu)]]*Table1[[#This Row],[Emission Factor (kg CO2/ mmBtu)]]*10^3</f>
        <v>277687999584.60724</v>
      </c>
      <c r="U727" s="3">
        <f>Table1[[#This Row],[Emissions (g CO2)]]/(Table1[[#This Row],[Generation (TWh)]]*10^9)</f>
        <v>726.26251976805474</v>
      </c>
    </row>
    <row r="728" spans="1:21" x14ac:dyDescent="0.35">
      <c r="A728" t="s">
        <v>207</v>
      </c>
      <c r="B728" t="s">
        <v>3241</v>
      </c>
      <c r="C728" t="str">
        <f>SUBSTITUTE(Table1[[#This Row],[Fuel]],", ",",")</f>
        <v>fossil liquids: heavy fuel oil</v>
      </c>
      <c r="D728" t="s">
        <v>3241</v>
      </c>
      <c r="H728" t="s">
        <v>3437</v>
      </c>
      <c r="I728">
        <v>109.8</v>
      </c>
      <c r="J728" t="s">
        <v>3446</v>
      </c>
      <c r="K728">
        <v>2019</v>
      </c>
      <c r="L728" t="s">
        <v>29</v>
      </c>
      <c r="M728" t="s">
        <v>29</v>
      </c>
      <c r="N728">
        <v>23.607029000000001</v>
      </c>
      <c r="O728">
        <v>90.573161999999996</v>
      </c>
      <c r="P728" t="s">
        <v>3465</v>
      </c>
      <c r="Q728" s="3">
        <f>Table1[[#This Row],[Capacity (MW)]]*0.395*8760*10^-6</f>
        <v>0.37992996000000001</v>
      </c>
      <c r="R728" s="3" cm="1">
        <f t="array" ref="R728">AVERAGE(VLOOKUP(_xlfn.TEXTSPLIT(Table1[[#This Row],[Fuel (no space after comma)]], ","), FuelList_Final_EF!$A$2:$B$65, 2, FALSE))</f>
        <v>81.602530311017389</v>
      </c>
      <c r="S728" s="3">
        <f>Table1[[#This Row],[Generation (TWh)]]*10^9*VLOOKUP(Table1[[#This Row],[Turbine/Engine Technology]],Technology_HR!$A$2:$B$11,2,FALSE)*10^-6</f>
        <v>3381376.6439999999</v>
      </c>
      <c r="T728" s="5">
        <f>Table1[[#This Row],[Fuel Consumption (mmBtu)]]*Table1[[#This Row],[Emission Factor (kg CO2/ mmBtu)]]*10^3</f>
        <v>275928890084.97626</v>
      </c>
      <c r="U728" s="3">
        <f>Table1[[#This Row],[Emissions (g CO2)]]/(Table1[[#This Row],[Generation (TWh)]]*10^9)</f>
        <v>726.26251976805474</v>
      </c>
    </row>
    <row r="729" spans="1:21" x14ac:dyDescent="0.35">
      <c r="A729" t="s">
        <v>208</v>
      </c>
      <c r="B729" t="s">
        <v>3242</v>
      </c>
      <c r="C729" t="str">
        <f>SUBSTITUTE(Table1[[#This Row],[Fuel]],", ",",")</f>
        <v>fossil gas: lng</v>
      </c>
      <c r="D729" t="s">
        <v>3242</v>
      </c>
      <c r="H729" t="s">
        <v>59</v>
      </c>
      <c r="I729">
        <v>522</v>
      </c>
      <c r="J729" t="s">
        <v>3444</v>
      </c>
      <c r="K729" t="s">
        <v>29</v>
      </c>
      <c r="L729" t="s">
        <v>29</v>
      </c>
      <c r="M729" t="s">
        <v>29</v>
      </c>
      <c r="N729">
        <v>23.610949999999999</v>
      </c>
      <c r="O729">
        <v>90.593350000000001</v>
      </c>
      <c r="P729" t="s">
        <v>3465</v>
      </c>
      <c r="Q729" s="3">
        <f>Table1[[#This Row],[Capacity (MW)]]*0.395*8760*10^-6</f>
        <v>1.8062243999999998</v>
      </c>
      <c r="R729" s="3" cm="1">
        <f t="array" ref="R729">AVERAGE(VLOOKUP(_xlfn.TEXTSPLIT(Table1[[#This Row],[Fuel (no space after comma)]], ","), FuelList_Final_EF!$A$2:$B$65, 2, FALSE))</f>
        <v>67.685819715340017</v>
      </c>
      <c r="S729" s="3">
        <f>Table1[[#This Row],[Generation (TWh)]]*10^9*VLOOKUP(Table1[[#This Row],[Turbine/Engine Technology]],Technology_HR!$A$2:$B$11,2,FALSE)*10^-6</f>
        <v>14983534.510199998</v>
      </c>
      <c r="T729" s="5">
        <f>Table1[[#This Row],[Fuel Consumption (mmBtu)]]*Table1[[#This Row],[Emission Factor (kg CO2/ mmBtu)]]*10^3</f>
        <v>1014172815555.9725</v>
      </c>
      <c r="U729" s="3">
        <f>Table1[[#This Row],[Emissions (g CO2)]]/(Table1[[#This Row],[Generation (TWh)]]*10^9)</f>
        <v>561.48771744860312</v>
      </c>
    </row>
    <row r="730" spans="1:21" x14ac:dyDescent="0.35">
      <c r="A730" t="s">
        <v>209</v>
      </c>
      <c r="B730" t="s">
        <v>3258</v>
      </c>
      <c r="C730" t="str">
        <f>SUBSTITUTE(Table1[[#This Row],[Fuel]],", ",",")</f>
        <v>fossil liquids: diesel</v>
      </c>
      <c r="D730" t="s">
        <v>3258</v>
      </c>
      <c r="H730" t="s">
        <v>3437</v>
      </c>
      <c r="I730">
        <v>307.2</v>
      </c>
      <c r="J730" t="s">
        <v>3448</v>
      </c>
      <c r="K730">
        <v>2018</v>
      </c>
      <c r="L730" t="s">
        <v>29</v>
      </c>
      <c r="M730" t="s">
        <v>29</v>
      </c>
      <c r="N730">
        <v>23.654364999999999</v>
      </c>
      <c r="O730">
        <v>90.452917999999997</v>
      </c>
      <c r="P730" t="s">
        <v>3465</v>
      </c>
      <c r="Q730" s="3">
        <f>Table1[[#This Row],[Capacity (MW)]]*0.395*8760*10^-6</f>
        <v>1.0629734399999999</v>
      </c>
      <c r="R730" s="3" cm="1">
        <f t="array" ref="R730">AVERAGE(VLOOKUP(_xlfn.TEXTSPLIT(Table1[[#This Row],[Fuel (no space after comma)]], ","), FuelList_Final_EF!$A$2:$B$65, 2, FALSE))</f>
        <v>78.106682297772565</v>
      </c>
      <c r="S730" s="3">
        <f>Table1[[#This Row],[Generation (TWh)]]*10^9*VLOOKUP(Table1[[#This Row],[Turbine/Engine Technology]],Technology_HR!$A$2:$B$11,2,FALSE)*10^-6</f>
        <v>9460463.6159999985</v>
      </c>
      <c r="T730" s="5">
        <f>Table1[[#This Row],[Fuel Consumption (mmBtu)]]*Table1[[#This Row],[Emission Factor (kg CO2/ mmBtu)]]*10^3</f>
        <v>738925426044.54846</v>
      </c>
      <c r="U730" s="3">
        <f>Table1[[#This Row],[Emissions (g CO2)]]/(Table1[[#This Row],[Generation (TWh)]]*10^9)</f>
        <v>695.14947245017572</v>
      </c>
    </row>
    <row r="731" spans="1:21" x14ac:dyDescent="0.35">
      <c r="A731" t="s">
        <v>210</v>
      </c>
      <c r="B731" t="s">
        <v>3258</v>
      </c>
      <c r="C731" t="str">
        <f>SUBSTITUTE(Table1[[#This Row],[Fuel]],", ",",")</f>
        <v>fossil liquids: diesel</v>
      </c>
      <c r="D731" t="s">
        <v>3258</v>
      </c>
      <c r="H731" t="s">
        <v>3437</v>
      </c>
      <c r="I731">
        <v>216</v>
      </c>
      <c r="J731" t="s">
        <v>3446</v>
      </c>
      <c r="K731">
        <v>2018</v>
      </c>
      <c r="L731" t="s">
        <v>29</v>
      </c>
      <c r="M731" t="s">
        <v>29</v>
      </c>
      <c r="N731">
        <v>24.132738</v>
      </c>
      <c r="O731">
        <v>89.594793999999993</v>
      </c>
      <c r="P731" t="s">
        <v>3465</v>
      </c>
      <c r="Q731" s="3">
        <f>Table1[[#This Row],[Capacity (MW)]]*0.395*8760*10^-6</f>
        <v>0.74740320000000005</v>
      </c>
      <c r="R731" s="3" cm="1">
        <f t="array" ref="R731">AVERAGE(VLOOKUP(_xlfn.TEXTSPLIT(Table1[[#This Row],[Fuel (no space after comma)]], ","), FuelList_Final_EF!$A$2:$B$65, 2, FALSE))</f>
        <v>78.106682297772565</v>
      </c>
      <c r="S731" s="3">
        <f>Table1[[#This Row],[Generation (TWh)]]*10^9*VLOOKUP(Table1[[#This Row],[Turbine/Engine Technology]],Technology_HR!$A$2:$B$11,2,FALSE)*10^-6</f>
        <v>6651888.4799999995</v>
      </c>
      <c r="T731" s="5">
        <f>Table1[[#This Row],[Fuel Consumption (mmBtu)]]*Table1[[#This Row],[Emission Factor (kg CO2/ mmBtu)]]*10^3</f>
        <v>519556940187.57318</v>
      </c>
      <c r="U731" s="3">
        <f>Table1[[#This Row],[Emissions (g CO2)]]/(Table1[[#This Row],[Generation (TWh)]]*10^9)</f>
        <v>695.14947245017572</v>
      </c>
    </row>
    <row r="732" spans="1:21" x14ac:dyDescent="0.35">
      <c r="A732" t="s">
        <v>153</v>
      </c>
      <c r="B732" t="s">
        <v>3269</v>
      </c>
      <c r="C732" t="str">
        <f>SUBSTITUTE(Table1[[#This Row],[Fuel]],", ",",")</f>
        <v>fossil gas: natural gas,fossil gas: lng</v>
      </c>
      <c r="D732" t="s">
        <v>3239</v>
      </c>
      <c r="E732" t="s">
        <v>3242</v>
      </c>
      <c r="H732" t="s">
        <v>3438</v>
      </c>
      <c r="I732">
        <v>600</v>
      </c>
      <c r="J732" t="s">
        <v>3450</v>
      </c>
      <c r="K732">
        <v>2029</v>
      </c>
      <c r="L732" t="s">
        <v>29</v>
      </c>
      <c r="M732">
        <v>2054</v>
      </c>
      <c r="N732">
        <v>22.056481000000002</v>
      </c>
      <c r="O732">
        <v>90.319494000000006</v>
      </c>
      <c r="P732" t="s">
        <v>3465</v>
      </c>
      <c r="Q732" s="3">
        <f>Table1[[#This Row],[Capacity (MW)]]*0.395*8760*10^-6</f>
        <v>2.07612</v>
      </c>
      <c r="R732" s="3" cm="1">
        <f t="array" ref="R732">AVERAGE(VLOOKUP(_xlfn.TEXTSPLIT(Table1[[#This Row],[Fuel (no space after comma)]], ","), FuelList_Final_EF!$A$2:$B$65, 2, FALSE))</f>
        <v>60.37290985767001</v>
      </c>
      <c r="S732" s="3">
        <f>Table1[[#This Row],[Generation (TWh)]]*10^9*VLOOKUP(Table1[[#This Row],[Turbine/Engine Technology]],Technology_HR!$A$2:$B$11,2,FALSE)*10^-6</f>
        <v>15672629.879999999</v>
      </c>
      <c r="T732" s="5">
        <f>Table1[[#This Row],[Fuel Consumption (mmBtu)]]*Table1[[#This Row],[Emission Factor (kg CO2/ mmBtu)]]*10^3</f>
        <v>946202270977.86548</v>
      </c>
      <c r="U732" s="3">
        <f>Table1[[#This Row],[Emissions (g CO2)]]/(Table1[[#This Row],[Generation (TWh)]]*10^9)</f>
        <v>455.75509651555086</v>
      </c>
    </row>
    <row r="733" spans="1:21" x14ac:dyDescent="0.35">
      <c r="A733" t="s">
        <v>153</v>
      </c>
      <c r="B733" t="s">
        <v>3269</v>
      </c>
      <c r="C733" t="str">
        <f>SUBSTITUTE(Table1[[#This Row],[Fuel]],", ",",")</f>
        <v>fossil gas: natural gas,fossil gas: lng</v>
      </c>
      <c r="D733" t="s">
        <v>3239</v>
      </c>
      <c r="E733" t="s">
        <v>3242</v>
      </c>
      <c r="H733" t="s">
        <v>3438</v>
      </c>
      <c r="I733">
        <v>600</v>
      </c>
      <c r="J733" t="s">
        <v>3450</v>
      </c>
      <c r="K733">
        <v>2029</v>
      </c>
      <c r="L733" t="s">
        <v>29</v>
      </c>
      <c r="M733">
        <v>2054</v>
      </c>
      <c r="N733">
        <v>22.056481000000002</v>
      </c>
      <c r="O733">
        <v>90.319494000000006</v>
      </c>
      <c r="P733" t="s">
        <v>3465</v>
      </c>
      <c r="Q733" s="3">
        <f>Table1[[#This Row],[Capacity (MW)]]*0.395*8760*10^-6</f>
        <v>2.07612</v>
      </c>
      <c r="R733" s="3" cm="1">
        <f t="array" ref="R733">AVERAGE(VLOOKUP(_xlfn.TEXTSPLIT(Table1[[#This Row],[Fuel (no space after comma)]], ","), FuelList_Final_EF!$A$2:$B$65, 2, FALSE))</f>
        <v>60.37290985767001</v>
      </c>
      <c r="S733" s="3">
        <f>Table1[[#This Row],[Generation (TWh)]]*10^9*VLOOKUP(Table1[[#This Row],[Turbine/Engine Technology]],Technology_HR!$A$2:$B$11,2,FALSE)*10^-6</f>
        <v>15672629.879999999</v>
      </c>
      <c r="T733" s="5">
        <f>Table1[[#This Row],[Fuel Consumption (mmBtu)]]*Table1[[#This Row],[Emission Factor (kg CO2/ mmBtu)]]*10^3</f>
        <v>946202270977.86548</v>
      </c>
      <c r="U733" s="3">
        <f>Table1[[#This Row],[Emissions (g CO2)]]/(Table1[[#This Row],[Generation (TWh)]]*10^9)</f>
        <v>455.75509651555086</v>
      </c>
    </row>
    <row r="734" spans="1:21" x14ac:dyDescent="0.35">
      <c r="A734" t="s">
        <v>153</v>
      </c>
      <c r="B734" t="s">
        <v>3269</v>
      </c>
      <c r="C734" t="str">
        <f>SUBSTITUTE(Table1[[#This Row],[Fuel]],", ",",")</f>
        <v>fossil gas: natural gas,fossil gas: lng</v>
      </c>
      <c r="D734" t="s">
        <v>3239</v>
      </c>
      <c r="E734" t="s">
        <v>3242</v>
      </c>
      <c r="H734" t="s">
        <v>3438</v>
      </c>
      <c r="I734">
        <v>600</v>
      </c>
      <c r="J734" t="s">
        <v>3450</v>
      </c>
      <c r="K734">
        <v>2034</v>
      </c>
      <c r="L734" t="s">
        <v>29</v>
      </c>
      <c r="M734">
        <v>2059</v>
      </c>
      <c r="N734">
        <v>22.056481000000002</v>
      </c>
      <c r="O734">
        <v>90.319494000000006</v>
      </c>
      <c r="P734" t="s">
        <v>3465</v>
      </c>
      <c r="Q734" s="3">
        <f>Table1[[#This Row],[Capacity (MW)]]*0.395*8760*10^-6</f>
        <v>2.07612</v>
      </c>
      <c r="R734" s="3" cm="1">
        <f t="array" ref="R734">AVERAGE(VLOOKUP(_xlfn.TEXTSPLIT(Table1[[#This Row],[Fuel (no space after comma)]], ","), FuelList_Final_EF!$A$2:$B$65, 2, FALSE))</f>
        <v>60.37290985767001</v>
      </c>
      <c r="S734" s="3">
        <f>Table1[[#This Row],[Generation (TWh)]]*10^9*VLOOKUP(Table1[[#This Row],[Turbine/Engine Technology]],Technology_HR!$A$2:$B$11,2,FALSE)*10^-6</f>
        <v>15672629.879999999</v>
      </c>
      <c r="T734" s="5">
        <f>Table1[[#This Row],[Fuel Consumption (mmBtu)]]*Table1[[#This Row],[Emission Factor (kg CO2/ mmBtu)]]*10^3</f>
        <v>946202270977.86548</v>
      </c>
      <c r="U734" s="3">
        <f>Table1[[#This Row],[Emissions (g CO2)]]/(Table1[[#This Row],[Generation (TWh)]]*10^9)</f>
        <v>455.75509651555086</v>
      </c>
    </row>
    <row r="735" spans="1:21" x14ac:dyDescent="0.35">
      <c r="A735" t="s">
        <v>153</v>
      </c>
      <c r="B735" t="s">
        <v>3269</v>
      </c>
      <c r="C735" t="str">
        <f>SUBSTITUTE(Table1[[#This Row],[Fuel]],", ",",")</f>
        <v>fossil gas: natural gas,fossil gas: lng</v>
      </c>
      <c r="D735" t="s">
        <v>3239</v>
      </c>
      <c r="E735" t="s">
        <v>3242</v>
      </c>
      <c r="H735" t="s">
        <v>3438</v>
      </c>
      <c r="I735">
        <v>600</v>
      </c>
      <c r="J735" t="s">
        <v>3450</v>
      </c>
      <c r="K735">
        <v>2034</v>
      </c>
      <c r="L735" t="s">
        <v>29</v>
      </c>
      <c r="M735">
        <v>2059</v>
      </c>
      <c r="N735">
        <v>22.056481000000002</v>
      </c>
      <c r="O735">
        <v>90.319494000000006</v>
      </c>
      <c r="P735" t="s">
        <v>3465</v>
      </c>
      <c r="Q735" s="3">
        <f>Table1[[#This Row],[Capacity (MW)]]*0.395*8760*10^-6</f>
        <v>2.07612</v>
      </c>
      <c r="R735" s="3" cm="1">
        <f t="array" ref="R735">AVERAGE(VLOOKUP(_xlfn.TEXTSPLIT(Table1[[#This Row],[Fuel (no space after comma)]], ","), FuelList_Final_EF!$A$2:$B$65, 2, FALSE))</f>
        <v>60.37290985767001</v>
      </c>
      <c r="S735" s="3">
        <f>Table1[[#This Row],[Generation (TWh)]]*10^9*VLOOKUP(Table1[[#This Row],[Turbine/Engine Technology]],Technology_HR!$A$2:$B$11,2,FALSE)*10^-6</f>
        <v>15672629.879999999</v>
      </c>
      <c r="T735" s="5">
        <f>Table1[[#This Row],[Fuel Consumption (mmBtu)]]*Table1[[#This Row],[Emission Factor (kg CO2/ mmBtu)]]*10^3</f>
        <v>946202270977.86548</v>
      </c>
      <c r="U735" s="3">
        <f>Table1[[#This Row],[Emissions (g CO2)]]/(Table1[[#This Row],[Generation (TWh)]]*10^9)</f>
        <v>455.75509651555086</v>
      </c>
    </row>
    <row r="736" spans="1:21" x14ac:dyDescent="0.35">
      <c r="A736" t="s">
        <v>153</v>
      </c>
      <c r="B736" t="s">
        <v>3269</v>
      </c>
      <c r="C736" t="str">
        <f>SUBSTITUTE(Table1[[#This Row],[Fuel]],", ",",")</f>
        <v>fossil gas: natural gas,fossil gas: lng</v>
      </c>
      <c r="D736" t="s">
        <v>3239</v>
      </c>
      <c r="E736" t="s">
        <v>3242</v>
      </c>
      <c r="H736" t="s">
        <v>3438</v>
      </c>
      <c r="I736">
        <v>600</v>
      </c>
      <c r="J736" t="s">
        <v>3450</v>
      </c>
      <c r="K736">
        <v>2041</v>
      </c>
      <c r="L736" t="s">
        <v>29</v>
      </c>
      <c r="M736">
        <v>2066</v>
      </c>
      <c r="N736">
        <v>22.056481000000002</v>
      </c>
      <c r="O736">
        <v>90.319494000000006</v>
      </c>
      <c r="P736" t="s">
        <v>3465</v>
      </c>
      <c r="Q736" s="3">
        <f>Table1[[#This Row],[Capacity (MW)]]*0.395*8760*10^-6</f>
        <v>2.07612</v>
      </c>
      <c r="R736" s="3" cm="1">
        <f t="array" ref="R736">AVERAGE(VLOOKUP(_xlfn.TEXTSPLIT(Table1[[#This Row],[Fuel (no space after comma)]], ","), FuelList_Final_EF!$A$2:$B$65, 2, FALSE))</f>
        <v>60.37290985767001</v>
      </c>
      <c r="S736" s="3">
        <f>Table1[[#This Row],[Generation (TWh)]]*10^9*VLOOKUP(Table1[[#This Row],[Turbine/Engine Technology]],Technology_HR!$A$2:$B$11,2,FALSE)*10^-6</f>
        <v>15672629.879999999</v>
      </c>
      <c r="T736" s="5">
        <f>Table1[[#This Row],[Fuel Consumption (mmBtu)]]*Table1[[#This Row],[Emission Factor (kg CO2/ mmBtu)]]*10^3</f>
        <v>946202270977.86548</v>
      </c>
      <c r="U736" s="3">
        <f>Table1[[#This Row],[Emissions (g CO2)]]/(Table1[[#This Row],[Generation (TWh)]]*10^9)</f>
        <v>455.75509651555086</v>
      </c>
    </row>
    <row r="737" spans="1:21" x14ac:dyDescent="0.35">
      <c r="A737" t="s">
        <v>153</v>
      </c>
      <c r="B737" t="s">
        <v>3269</v>
      </c>
      <c r="C737" t="str">
        <f>SUBSTITUTE(Table1[[#This Row],[Fuel]],", ",",")</f>
        <v>fossil gas: natural gas,fossil gas: lng</v>
      </c>
      <c r="D737" t="s">
        <v>3239</v>
      </c>
      <c r="E737" t="s">
        <v>3242</v>
      </c>
      <c r="H737" t="s">
        <v>3438</v>
      </c>
      <c r="I737">
        <v>600</v>
      </c>
      <c r="J737" t="s">
        <v>3450</v>
      </c>
      <c r="K737">
        <v>2041</v>
      </c>
      <c r="L737" t="s">
        <v>29</v>
      </c>
      <c r="M737">
        <v>2066</v>
      </c>
      <c r="N737">
        <v>22.056481000000002</v>
      </c>
      <c r="O737">
        <v>90.319494000000006</v>
      </c>
      <c r="P737" t="s">
        <v>3465</v>
      </c>
      <c r="Q737" s="3">
        <f>Table1[[#This Row],[Capacity (MW)]]*0.395*8760*10^-6</f>
        <v>2.07612</v>
      </c>
      <c r="R737" s="3" cm="1">
        <f t="array" ref="R737">AVERAGE(VLOOKUP(_xlfn.TEXTSPLIT(Table1[[#This Row],[Fuel (no space after comma)]], ","), FuelList_Final_EF!$A$2:$B$65, 2, FALSE))</f>
        <v>60.37290985767001</v>
      </c>
      <c r="S737" s="3">
        <f>Table1[[#This Row],[Generation (TWh)]]*10^9*VLOOKUP(Table1[[#This Row],[Turbine/Engine Technology]],Technology_HR!$A$2:$B$11,2,FALSE)*10^-6</f>
        <v>15672629.879999999</v>
      </c>
      <c r="T737" s="5">
        <f>Table1[[#This Row],[Fuel Consumption (mmBtu)]]*Table1[[#This Row],[Emission Factor (kg CO2/ mmBtu)]]*10^3</f>
        <v>946202270977.86548</v>
      </c>
      <c r="U737" s="3">
        <f>Table1[[#This Row],[Emissions (g CO2)]]/(Table1[[#This Row],[Generation (TWh)]]*10^9)</f>
        <v>455.75509651555086</v>
      </c>
    </row>
    <row r="738" spans="1:21" x14ac:dyDescent="0.35">
      <c r="A738" t="s">
        <v>211</v>
      </c>
      <c r="B738" t="s">
        <v>3242</v>
      </c>
      <c r="C738" t="str">
        <f>SUBSTITUTE(Table1[[#This Row],[Fuel]],", ",",")</f>
        <v>fossil gas: lng</v>
      </c>
      <c r="D738" t="s">
        <v>3242</v>
      </c>
      <c r="H738" t="s">
        <v>3438</v>
      </c>
      <c r="I738">
        <v>180</v>
      </c>
      <c r="J738" t="s">
        <v>3450</v>
      </c>
      <c r="K738">
        <v>2029</v>
      </c>
      <c r="L738" t="s">
        <v>29</v>
      </c>
      <c r="M738" t="s">
        <v>29</v>
      </c>
      <c r="N738">
        <v>21.999205</v>
      </c>
      <c r="O738">
        <v>90.305597000000006</v>
      </c>
      <c r="P738" t="s">
        <v>3465</v>
      </c>
      <c r="Q738" s="3">
        <f>Table1[[#This Row],[Capacity (MW)]]*0.395*8760*10^-6</f>
        <v>0.62283600000000006</v>
      </c>
      <c r="R738" s="3" cm="1">
        <f t="array" ref="R738">AVERAGE(VLOOKUP(_xlfn.TEXTSPLIT(Table1[[#This Row],[Fuel (no space after comma)]], ","), FuelList_Final_EF!$A$2:$B$65, 2, FALSE))</f>
        <v>67.685819715340017</v>
      </c>
      <c r="S738" s="3">
        <f>Table1[[#This Row],[Generation (TWh)]]*10^9*VLOOKUP(Table1[[#This Row],[Turbine/Engine Technology]],Technology_HR!$A$2:$B$11,2,FALSE)*10^-6</f>
        <v>4701788.9639999997</v>
      </c>
      <c r="T738" s="5">
        <f>Table1[[#This Row],[Fuel Consumption (mmBtu)]]*Table1[[#This Row],[Emission Factor (kg CO2/ mmBtu)]]*10^3</f>
        <v>318244440156.87933</v>
      </c>
      <c r="U738" s="3">
        <f>Table1[[#This Row],[Emissions (g CO2)]]/(Table1[[#This Row],[Generation (TWh)]]*10^9)</f>
        <v>510.96025303110184</v>
      </c>
    </row>
    <row r="739" spans="1:21" x14ac:dyDescent="0.35">
      <c r="A739" t="s">
        <v>157</v>
      </c>
      <c r="B739" t="s">
        <v>3242</v>
      </c>
      <c r="C739" t="str">
        <f>SUBSTITUTE(Table1[[#This Row],[Fuel]],", ",",")</f>
        <v>fossil gas: lng</v>
      </c>
      <c r="D739" t="s">
        <v>3242</v>
      </c>
      <c r="H739" t="s">
        <v>3438</v>
      </c>
      <c r="I739">
        <v>600</v>
      </c>
      <c r="J739" t="s">
        <v>3450</v>
      </c>
      <c r="K739">
        <v>2029</v>
      </c>
      <c r="L739" t="s">
        <v>29</v>
      </c>
      <c r="M739" t="s">
        <v>29</v>
      </c>
      <c r="N739">
        <v>21.999205</v>
      </c>
      <c r="O739">
        <v>90.305597000000006</v>
      </c>
      <c r="P739" t="s">
        <v>3465</v>
      </c>
      <c r="Q739" s="3">
        <f>Table1[[#This Row],[Capacity (MW)]]*0.395*8760*10^-6</f>
        <v>2.07612</v>
      </c>
      <c r="R739" s="3" cm="1">
        <f t="array" ref="R739">AVERAGE(VLOOKUP(_xlfn.TEXTSPLIT(Table1[[#This Row],[Fuel (no space after comma)]], ","), FuelList_Final_EF!$A$2:$B$65, 2, FALSE))</f>
        <v>67.685819715340017</v>
      </c>
      <c r="S739" s="3">
        <f>Table1[[#This Row],[Generation (TWh)]]*10^9*VLOOKUP(Table1[[#This Row],[Turbine/Engine Technology]],Technology_HR!$A$2:$B$11,2,FALSE)*10^-6</f>
        <v>15672629.879999999</v>
      </c>
      <c r="T739" s="5">
        <f>Table1[[#This Row],[Fuel Consumption (mmBtu)]]*Table1[[#This Row],[Emission Factor (kg CO2/ mmBtu)]]*10^3</f>
        <v>1060814800522.931</v>
      </c>
      <c r="U739" s="3">
        <f>Table1[[#This Row],[Emissions (g CO2)]]/(Table1[[#This Row],[Generation (TWh)]]*10^9)</f>
        <v>510.96025303110179</v>
      </c>
    </row>
    <row r="740" spans="1:21" x14ac:dyDescent="0.35">
      <c r="A740" t="s">
        <v>212</v>
      </c>
      <c r="B740" t="s">
        <v>3242</v>
      </c>
      <c r="C740" t="str">
        <f>SUBSTITUTE(Table1[[#This Row],[Fuel]],", ",",")</f>
        <v>fossil gas: lng</v>
      </c>
      <c r="D740" t="s">
        <v>3242</v>
      </c>
      <c r="H740" t="s">
        <v>3438</v>
      </c>
      <c r="I740">
        <v>240</v>
      </c>
      <c r="J740" t="s">
        <v>3450</v>
      </c>
      <c r="K740">
        <v>2029</v>
      </c>
      <c r="L740" t="s">
        <v>29</v>
      </c>
      <c r="M740" t="s">
        <v>29</v>
      </c>
      <c r="N740">
        <v>21.999205</v>
      </c>
      <c r="O740">
        <v>90.305597000000006</v>
      </c>
      <c r="P740" t="s">
        <v>3465</v>
      </c>
      <c r="Q740" s="3">
        <f>Table1[[#This Row],[Capacity (MW)]]*0.395*8760*10^-6</f>
        <v>0.83044800000000008</v>
      </c>
      <c r="R740" s="3" cm="1">
        <f t="array" ref="R740">AVERAGE(VLOOKUP(_xlfn.TEXTSPLIT(Table1[[#This Row],[Fuel (no space after comma)]], ","), FuelList_Final_EF!$A$2:$B$65, 2, FALSE))</f>
        <v>67.685819715340017</v>
      </c>
      <c r="S740" s="3">
        <f>Table1[[#This Row],[Generation (TWh)]]*10^9*VLOOKUP(Table1[[#This Row],[Turbine/Engine Technology]],Technology_HR!$A$2:$B$11,2,FALSE)*10^-6</f>
        <v>6269051.9520000005</v>
      </c>
      <c r="T740" s="5">
        <f>Table1[[#This Row],[Fuel Consumption (mmBtu)]]*Table1[[#This Row],[Emission Factor (kg CO2/ mmBtu)]]*10^3</f>
        <v>424325920209.17242</v>
      </c>
      <c r="U740" s="3">
        <f>Table1[[#This Row],[Emissions (g CO2)]]/(Table1[[#This Row],[Generation (TWh)]]*10^9)</f>
        <v>510.96025303110173</v>
      </c>
    </row>
    <row r="741" spans="1:21" x14ac:dyDescent="0.35">
      <c r="A741" t="s">
        <v>213</v>
      </c>
      <c r="B741" t="s">
        <v>3242</v>
      </c>
      <c r="C741" t="str">
        <f>SUBSTITUTE(Table1[[#This Row],[Fuel]],", ",",")</f>
        <v>fossil gas: lng</v>
      </c>
      <c r="D741" t="s">
        <v>3242</v>
      </c>
      <c r="H741" t="s">
        <v>3438</v>
      </c>
      <c r="I741">
        <v>180</v>
      </c>
      <c r="J741" t="s">
        <v>3450</v>
      </c>
      <c r="K741">
        <v>2029</v>
      </c>
      <c r="L741" t="s">
        <v>29</v>
      </c>
      <c r="M741" t="s">
        <v>29</v>
      </c>
      <c r="N741">
        <v>21.999205</v>
      </c>
      <c r="O741">
        <v>90.305597000000006</v>
      </c>
      <c r="P741" t="s">
        <v>3465</v>
      </c>
      <c r="Q741" s="3">
        <f>Table1[[#This Row],[Capacity (MW)]]*0.395*8760*10^-6</f>
        <v>0.62283600000000006</v>
      </c>
      <c r="R741" s="3" cm="1">
        <f t="array" ref="R741">AVERAGE(VLOOKUP(_xlfn.TEXTSPLIT(Table1[[#This Row],[Fuel (no space after comma)]], ","), FuelList_Final_EF!$A$2:$B$65, 2, FALSE))</f>
        <v>67.685819715340017</v>
      </c>
      <c r="S741" s="3">
        <f>Table1[[#This Row],[Generation (TWh)]]*10^9*VLOOKUP(Table1[[#This Row],[Turbine/Engine Technology]],Technology_HR!$A$2:$B$11,2,FALSE)*10^-6</f>
        <v>4701788.9639999997</v>
      </c>
      <c r="T741" s="5">
        <f>Table1[[#This Row],[Fuel Consumption (mmBtu)]]*Table1[[#This Row],[Emission Factor (kg CO2/ mmBtu)]]*10^3</f>
        <v>318244440156.87933</v>
      </c>
      <c r="U741" s="3">
        <f>Table1[[#This Row],[Emissions (g CO2)]]/(Table1[[#This Row],[Generation (TWh)]]*10^9)</f>
        <v>510.96025303110184</v>
      </c>
    </row>
    <row r="742" spans="1:21" x14ac:dyDescent="0.35">
      <c r="A742" t="s">
        <v>213</v>
      </c>
      <c r="B742" t="s">
        <v>3242</v>
      </c>
      <c r="C742" t="str">
        <f>SUBSTITUTE(Table1[[#This Row],[Fuel]],", ",",")</f>
        <v>fossil gas: lng</v>
      </c>
      <c r="D742" t="s">
        <v>3242</v>
      </c>
      <c r="H742" t="s">
        <v>3438</v>
      </c>
      <c r="I742">
        <v>180</v>
      </c>
      <c r="J742" t="s">
        <v>3452</v>
      </c>
      <c r="K742" t="s">
        <v>29</v>
      </c>
      <c r="L742" t="s">
        <v>29</v>
      </c>
      <c r="M742" t="s">
        <v>29</v>
      </c>
      <c r="N742">
        <v>21.999205</v>
      </c>
      <c r="O742">
        <v>90.305597000000006</v>
      </c>
      <c r="P742" t="s">
        <v>3465</v>
      </c>
      <c r="Q742" s="3">
        <f>Table1[[#This Row],[Capacity (MW)]]*0.395*8760*10^-6</f>
        <v>0.62283600000000006</v>
      </c>
      <c r="R742" s="3" cm="1">
        <f t="array" ref="R742">AVERAGE(VLOOKUP(_xlfn.TEXTSPLIT(Table1[[#This Row],[Fuel (no space after comma)]], ","), FuelList_Final_EF!$A$2:$B$65, 2, FALSE))</f>
        <v>67.685819715340017</v>
      </c>
      <c r="S742" s="3">
        <f>Table1[[#This Row],[Generation (TWh)]]*10^9*VLOOKUP(Table1[[#This Row],[Turbine/Engine Technology]],Technology_HR!$A$2:$B$11,2,FALSE)*10^-6</f>
        <v>4701788.9639999997</v>
      </c>
      <c r="T742" s="5">
        <f>Table1[[#This Row],[Fuel Consumption (mmBtu)]]*Table1[[#This Row],[Emission Factor (kg CO2/ mmBtu)]]*10^3</f>
        <v>318244440156.87933</v>
      </c>
      <c r="U742" s="3">
        <f>Table1[[#This Row],[Emissions (g CO2)]]/(Table1[[#This Row],[Generation (TWh)]]*10^9)</f>
        <v>510.96025303110184</v>
      </c>
    </row>
    <row r="743" spans="1:21" x14ac:dyDescent="0.35">
      <c r="A743" t="s">
        <v>212</v>
      </c>
      <c r="B743" t="s">
        <v>3242</v>
      </c>
      <c r="C743" t="str">
        <f>SUBSTITUTE(Table1[[#This Row],[Fuel]],", ",",")</f>
        <v>fossil gas: lng</v>
      </c>
      <c r="D743" t="s">
        <v>3242</v>
      </c>
      <c r="H743" t="s">
        <v>3438</v>
      </c>
      <c r="I743">
        <v>240</v>
      </c>
      <c r="J743" t="s">
        <v>3452</v>
      </c>
      <c r="K743" t="s">
        <v>29</v>
      </c>
      <c r="L743" t="s">
        <v>29</v>
      </c>
      <c r="M743" t="s">
        <v>29</v>
      </c>
      <c r="N743">
        <v>21.999205</v>
      </c>
      <c r="O743">
        <v>90.305597000000006</v>
      </c>
      <c r="P743" t="s">
        <v>3465</v>
      </c>
      <c r="Q743" s="3">
        <f>Table1[[#This Row],[Capacity (MW)]]*0.395*8760*10^-6</f>
        <v>0.83044800000000008</v>
      </c>
      <c r="R743" s="3" cm="1">
        <f t="array" ref="R743">AVERAGE(VLOOKUP(_xlfn.TEXTSPLIT(Table1[[#This Row],[Fuel (no space after comma)]], ","), FuelList_Final_EF!$A$2:$B$65, 2, FALSE))</f>
        <v>67.685819715340017</v>
      </c>
      <c r="S743" s="3">
        <f>Table1[[#This Row],[Generation (TWh)]]*10^9*VLOOKUP(Table1[[#This Row],[Turbine/Engine Technology]],Technology_HR!$A$2:$B$11,2,FALSE)*10^-6</f>
        <v>6269051.9520000005</v>
      </c>
      <c r="T743" s="5">
        <f>Table1[[#This Row],[Fuel Consumption (mmBtu)]]*Table1[[#This Row],[Emission Factor (kg CO2/ mmBtu)]]*10^3</f>
        <v>424325920209.17242</v>
      </c>
      <c r="U743" s="3">
        <f>Table1[[#This Row],[Emissions (g CO2)]]/(Table1[[#This Row],[Generation (TWh)]]*10^9)</f>
        <v>510.96025303110173</v>
      </c>
    </row>
    <row r="744" spans="1:21" x14ac:dyDescent="0.35">
      <c r="A744" t="s">
        <v>157</v>
      </c>
      <c r="B744" t="s">
        <v>3242</v>
      </c>
      <c r="C744" t="str">
        <f>SUBSTITUTE(Table1[[#This Row],[Fuel]],", ",",")</f>
        <v>fossil gas: lng</v>
      </c>
      <c r="D744" t="s">
        <v>3242</v>
      </c>
      <c r="H744" t="s">
        <v>3438</v>
      </c>
      <c r="I744">
        <v>600</v>
      </c>
      <c r="J744" t="s">
        <v>3452</v>
      </c>
      <c r="K744" t="s">
        <v>29</v>
      </c>
      <c r="L744" t="s">
        <v>29</v>
      </c>
      <c r="M744" t="s">
        <v>29</v>
      </c>
      <c r="N744">
        <v>21.999205</v>
      </c>
      <c r="O744">
        <v>90.305597000000006</v>
      </c>
      <c r="P744" t="s">
        <v>3465</v>
      </c>
      <c r="Q744" s="3">
        <f>Table1[[#This Row],[Capacity (MW)]]*0.395*8760*10^-6</f>
        <v>2.07612</v>
      </c>
      <c r="R744" s="3" cm="1">
        <f t="array" ref="R744">AVERAGE(VLOOKUP(_xlfn.TEXTSPLIT(Table1[[#This Row],[Fuel (no space after comma)]], ","), FuelList_Final_EF!$A$2:$B$65, 2, FALSE))</f>
        <v>67.685819715340017</v>
      </c>
      <c r="S744" s="3">
        <f>Table1[[#This Row],[Generation (TWh)]]*10^9*VLOOKUP(Table1[[#This Row],[Turbine/Engine Technology]],Technology_HR!$A$2:$B$11,2,FALSE)*10^-6</f>
        <v>15672629.879999999</v>
      </c>
      <c r="T744" s="5">
        <f>Table1[[#This Row],[Fuel Consumption (mmBtu)]]*Table1[[#This Row],[Emission Factor (kg CO2/ mmBtu)]]*10^3</f>
        <v>1060814800522.931</v>
      </c>
      <c r="U744" s="3">
        <f>Table1[[#This Row],[Emissions (g CO2)]]/(Table1[[#This Row],[Generation (TWh)]]*10^9)</f>
        <v>510.96025303110179</v>
      </c>
    </row>
    <row r="745" spans="1:21" x14ac:dyDescent="0.35">
      <c r="A745" t="s">
        <v>211</v>
      </c>
      <c r="B745" t="s">
        <v>3242</v>
      </c>
      <c r="C745" t="str">
        <f>SUBSTITUTE(Table1[[#This Row],[Fuel]],", ",",")</f>
        <v>fossil gas: lng</v>
      </c>
      <c r="D745" t="s">
        <v>3242</v>
      </c>
      <c r="H745" t="s">
        <v>3438</v>
      </c>
      <c r="I745">
        <v>180</v>
      </c>
      <c r="J745" t="s">
        <v>3452</v>
      </c>
      <c r="K745" t="s">
        <v>29</v>
      </c>
      <c r="L745" t="s">
        <v>29</v>
      </c>
      <c r="M745" t="s">
        <v>29</v>
      </c>
      <c r="N745">
        <v>21.999205</v>
      </c>
      <c r="O745">
        <v>90.305597000000006</v>
      </c>
      <c r="P745" t="s">
        <v>3465</v>
      </c>
      <c r="Q745" s="3">
        <f>Table1[[#This Row],[Capacity (MW)]]*0.395*8760*10^-6</f>
        <v>0.62283600000000006</v>
      </c>
      <c r="R745" s="3" cm="1">
        <f t="array" ref="R745">AVERAGE(VLOOKUP(_xlfn.TEXTSPLIT(Table1[[#This Row],[Fuel (no space after comma)]], ","), FuelList_Final_EF!$A$2:$B$65, 2, FALSE))</f>
        <v>67.685819715340017</v>
      </c>
      <c r="S745" s="3">
        <f>Table1[[#This Row],[Generation (TWh)]]*10^9*VLOOKUP(Table1[[#This Row],[Turbine/Engine Technology]],Technology_HR!$A$2:$B$11,2,FALSE)*10^-6</f>
        <v>4701788.9639999997</v>
      </c>
      <c r="T745" s="5">
        <f>Table1[[#This Row],[Fuel Consumption (mmBtu)]]*Table1[[#This Row],[Emission Factor (kg CO2/ mmBtu)]]*10^3</f>
        <v>318244440156.87933</v>
      </c>
      <c r="U745" s="3">
        <f>Table1[[#This Row],[Emissions (g CO2)]]/(Table1[[#This Row],[Generation (TWh)]]*10^9)</f>
        <v>510.96025303110184</v>
      </c>
    </row>
    <row r="746" spans="1:21" x14ac:dyDescent="0.35">
      <c r="A746" t="s">
        <v>211</v>
      </c>
      <c r="B746" t="s">
        <v>3242</v>
      </c>
      <c r="C746" t="str">
        <f>SUBSTITUTE(Table1[[#This Row],[Fuel]],", ",",")</f>
        <v>fossil gas: lng</v>
      </c>
      <c r="D746" t="s">
        <v>3242</v>
      </c>
      <c r="H746" t="s">
        <v>3438</v>
      </c>
      <c r="I746">
        <v>180</v>
      </c>
      <c r="J746" t="s">
        <v>3452</v>
      </c>
      <c r="K746" t="s">
        <v>29</v>
      </c>
      <c r="L746" t="s">
        <v>29</v>
      </c>
      <c r="M746" t="s">
        <v>29</v>
      </c>
      <c r="N746">
        <v>21.999205</v>
      </c>
      <c r="O746">
        <v>90.305597000000006</v>
      </c>
      <c r="P746" t="s">
        <v>3465</v>
      </c>
      <c r="Q746" s="3">
        <f>Table1[[#This Row],[Capacity (MW)]]*0.395*8760*10^-6</f>
        <v>0.62283600000000006</v>
      </c>
      <c r="R746" s="3" cm="1">
        <f t="array" ref="R746">AVERAGE(VLOOKUP(_xlfn.TEXTSPLIT(Table1[[#This Row],[Fuel (no space after comma)]], ","), FuelList_Final_EF!$A$2:$B$65, 2, FALSE))</f>
        <v>67.685819715340017</v>
      </c>
      <c r="S746" s="3">
        <f>Table1[[#This Row],[Generation (TWh)]]*10^9*VLOOKUP(Table1[[#This Row],[Turbine/Engine Technology]],Technology_HR!$A$2:$B$11,2,FALSE)*10^-6</f>
        <v>4701788.9639999997</v>
      </c>
      <c r="T746" s="5">
        <f>Table1[[#This Row],[Fuel Consumption (mmBtu)]]*Table1[[#This Row],[Emission Factor (kg CO2/ mmBtu)]]*10^3</f>
        <v>318244440156.87933</v>
      </c>
      <c r="U746" s="3">
        <f>Table1[[#This Row],[Emissions (g CO2)]]/(Table1[[#This Row],[Generation (TWh)]]*10^9)</f>
        <v>510.96025303110184</v>
      </c>
    </row>
    <row r="747" spans="1:21" x14ac:dyDescent="0.35">
      <c r="A747" t="s">
        <v>213</v>
      </c>
      <c r="B747" t="s">
        <v>3242</v>
      </c>
      <c r="C747" t="str">
        <f>SUBSTITUTE(Table1[[#This Row],[Fuel]],", ",",")</f>
        <v>fossil gas: lng</v>
      </c>
      <c r="D747" t="s">
        <v>3242</v>
      </c>
      <c r="H747" t="s">
        <v>3438</v>
      </c>
      <c r="I747">
        <v>180</v>
      </c>
      <c r="J747" t="s">
        <v>3452</v>
      </c>
      <c r="K747" t="s">
        <v>29</v>
      </c>
      <c r="L747" t="s">
        <v>29</v>
      </c>
      <c r="M747" t="s">
        <v>29</v>
      </c>
      <c r="N747">
        <v>21.999205</v>
      </c>
      <c r="O747">
        <v>90.305597000000006</v>
      </c>
      <c r="P747" t="s">
        <v>3465</v>
      </c>
      <c r="Q747" s="3">
        <f>Table1[[#This Row],[Capacity (MW)]]*0.395*8760*10^-6</f>
        <v>0.62283600000000006</v>
      </c>
      <c r="R747" s="3" cm="1">
        <f t="array" ref="R747">AVERAGE(VLOOKUP(_xlfn.TEXTSPLIT(Table1[[#This Row],[Fuel (no space after comma)]], ","), FuelList_Final_EF!$A$2:$B$65, 2, FALSE))</f>
        <v>67.685819715340017</v>
      </c>
      <c r="S747" s="3">
        <f>Table1[[#This Row],[Generation (TWh)]]*10^9*VLOOKUP(Table1[[#This Row],[Turbine/Engine Technology]],Technology_HR!$A$2:$B$11,2,FALSE)*10^-6</f>
        <v>4701788.9639999997</v>
      </c>
      <c r="T747" s="5">
        <f>Table1[[#This Row],[Fuel Consumption (mmBtu)]]*Table1[[#This Row],[Emission Factor (kg CO2/ mmBtu)]]*10^3</f>
        <v>318244440156.87933</v>
      </c>
      <c r="U747" s="3">
        <f>Table1[[#This Row],[Emissions (g CO2)]]/(Table1[[#This Row],[Generation (TWh)]]*10^9)</f>
        <v>510.96025303110184</v>
      </c>
    </row>
    <row r="748" spans="1:21" x14ac:dyDescent="0.35">
      <c r="A748" t="s">
        <v>212</v>
      </c>
      <c r="B748" t="s">
        <v>3242</v>
      </c>
      <c r="C748" t="str">
        <f>SUBSTITUTE(Table1[[#This Row],[Fuel]],", ",",")</f>
        <v>fossil gas: lng</v>
      </c>
      <c r="D748" t="s">
        <v>3242</v>
      </c>
      <c r="H748" t="s">
        <v>3438</v>
      </c>
      <c r="I748">
        <v>240</v>
      </c>
      <c r="J748" t="s">
        <v>3452</v>
      </c>
      <c r="K748" t="s">
        <v>29</v>
      </c>
      <c r="L748" t="s">
        <v>29</v>
      </c>
      <c r="M748" t="s">
        <v>29</v>
      </c>
      <c r="N748">
        <v>21.999205</v>
      </c>
      <c r="O748">
        <v>90.305597000000006</v>
      </c>
      <c r="P748" t="s">
        <v>3465</v>
      </c>
      <c r="Q748" s="3">
        <f>Table1[[#This Row],[Capacity (MW)]]*0.395*8760*10^-6</f>
        <v>0.83044800000000008</v>
      </c>
      <c r="R748" s="3" cm="1">
        <f t="array" ref="R748">AVERAGE(VLOOKUP(_xlfn.TEXTSPLIT(Table1[[#This Row],[Fuel (no space after comma)]], ","), FuelList_Final_EF!$A$2:$B$65, 2, FALSE))</f>
        <v>67.685819715340017</v>
      </c>
      <c r="S748" s="3">
        <f>Table1[[#This Row],[Generation (TWh)]]*10^9*VLOOKUP(Table1[[#This Row],[Turbine/Engine Technology]],Technology_HR!$A$2:$B$11,2,FALSE)*10^-6</f>
        <v>6269051.9520000005</v>
      </c>
      <c r="T748" s="5">
        <f>Table1[[#This Row],[Fuel Consumption (mmBtu)]]*Table1[[#This Row],[Emission Factor (kg CO2/ mmBtu)]]*10^3</f>
        <v>424325920209.17242</v>
      </c>
      <c r="U748" s="3">
        <f>Table1[[#This Row],[Emissions (g CO2)]]/(Table1[[#This Row],[Generation (TWh)]]*10^9)</f>
        <v>510.96025303110173</v>
      </c>
    </row>
    <row r="749" spans="1:21" x14ac:dyDescent="0.35">
      <c r="A749" t="s">
        <v>157</v>
      </c>
      <c r="B749" t="s">
        <v>3242</v>
      </c>
      <c r="C749" t="str">
        <f>SUBSTITUTE(Table1[[#This Row],[Fuel]],", ",",")</f>
        <v>fossil gas: lng</v>
      </c>
      <c r="D749" t="s">
        <v>3242</v>
      </c>
      <c r="H749" t="s">
        <v>3438</v>
      </c>
      <c r="I749">
        <v>600</v>
      </c>
      <c r="J749" t="s">
        <v>3452</v>
      </c>
      <c r="K749" t="s">
        <v>29</v>
      </c>
      <c r="L749" t="s">
        <v>29</v>
      </c>
      <c r="M749" t="s">
        <v>29</v>
      </c>
      <c r="N749">
        <v>21.999205</v>
      </c>
      <c r="O749">
        <v>90.305597000000006</v>
      </c>
      <c r="P749" t="s">
        <v>3465</v>
      </c>
      <c r="Q749" s="3">
        <f>Table1[[#This Row],[Capacity (MW)]]*0.395*8760*10^-6</f>
        <v>2.07612</v>
      </c>
      <c r="R749" s="3" cm="1">
        <f t="array" ref="R749">AVERAGE(VLOOKUP(_xlfn.TEXTSPLIT(Table1[[#This Row],[Fuel (no space after comma)]], ","), FuelList_Final_EF!$A$2:$B$65, 2, FALSE))</f>
        <v>67.685819715340017</v>
      </c>
      <c r="S749" s="3">
        <f>Table1[[#This Row],[Generation (TWh)]]*10^9*VLOOKUP(Table1[[#This Row],[Turbine/Engine Technology]],Technology_HR!$A$2:$B$11,2,FALSE)*10^-6</f>
        <v>15672629.879999999</v>
      </c>
      <c r="T749" s="5">
        <f>Table1[[#This Row],[Fuel Consumption (mmBtu)]]*Table1[[#This Row],[Emission Factor (kg CO2/ mmBtu)]]*10^3</f>
        <v>1060814800522.931</v>
      </c>
      <c r="U749" s="3">
        <f>Table1[[#This Row],[Emissions (g CO2)]]/(Table1[[#This Row],[Generation (TWh)]]*10^9)</f>
        <v>510.96025303110179</v>
      </c>
    </row>
    <row r="750" spans="1:21" x14ac:dyDescent="0.35">
      <c r="A750" t="s">
        <v>214</v>
      </c>
      <c r="B750" t="s">
        <v>3242</v>
      </c>
      <c r="C750" t="str">
        <f>SUBSTITUTE(Table1[[#This Row],[Fuel]],", ",",")</f>
        <v>fossil gas: lng</v>
      </c>
      <c r="D750" t="s">
        <v>3242</v>
      </c>
      <c r="H750" t="s">
        <v>3438</v>
      </c>
      <c r="I750">
        <v>1400</v>
      </c>
      <c r="J750" t="s">
        <v>3450</v>
      </c>
      <c r="K750" t="s">
        <v>29</v>
      </c>
      <c r="L750" t="s">
        <v>29</v>
      </c>
      <c r="M750" t="s">
        <v>29</v>
      </c>
      <c r="N750">
        <v>22.233716000000001</v>
      </c>
      <c r="O750">
        <v>91.865981000000005</v>
      </c>
      <c r="P750" t="s">
        <v>3465</v>
      </c>
      <c r="Q750" s="3">
        <f>Table1[[#This Row],[Capacity (MW)]]*0.395*8760*10^-6</f>
        <v>4.8442799999999995</v>
      </c>
      <c r="R750" s="3" cm="1">
        <f t="array" ref="R750">AVERAGE(VLOOKUP(_xlfn.TEXTSPLIT(Table1[[#This Row],[Fuel (no space after comma)]], ","), FuelList_Final_EF!$A$2:$B$65, 2, FALSE))</f>
        <v>67.685819715340017</v>
      </c>
      <c r="S750" s="3">
        <f>Table1[[#This Row],[Generation (TWh)]]*10^9*VLOOKUP(Table1[[#This Row],[Turbine/Engine Technology]],Technology_HR!$A$2:$B$11,2,FALSE)*10^-6</f>
        <v>36569469.719999991</v>
      </c>
      <c r="T750" s="5">
        <f>Table1[[#This Row],[Fuel Consumption (mmBtu)]]*Table1[[#This Row],[Emission Factor (kg CO2/ mmBtu)]]*10^3</f>
        <v>2475234534553.5054</v>
      </c>
      <c r="U750" s="3">
        <f>Table1[[#This Row],[Emissions (g CO2)]]/(Table1[[#This Row],[Generation (TWh)]]*10^9)</f>
        <v>510.96025303110179</v>
      </c>
    </row>
    <row r="751" spans="1:21" x14ac:dyDescent="0.35">
      <c r="A751" t="s">
        <v>215</v>
      </c>
      <c r="B751" t="s">
        <v>3241</v>
      </c>
      <c r="C751" t="str">
        <f>SUBSTITUTE(Table1[[#This Row],[Fuel]],", ",",")</f>
        <v>fossil liquids: heavy fuel oil</v>
      </c>
      <c r="D751" t="s">
        <v>3241</v>
      </c>
      <c r="H751" t="s">
        <v>3437</v>
      </c>
      <c r="I751">
        <v>107.1</v>
      </c>
      <c r="J751" t="s">
        <v>3446</v>
      </c>
      <c r="K751">
        <v>2016</v>
      </c>
      <c r="L751" t="s">
        <v>29</v>
      </c>
      <c r="M751" t="s">
        <v>29</v>
      </c>
      <c r="N751">
        <v>24.910505000000001</v>
      </c>
      <c r="O751">
        <v>89.961385000000007</v>
      </c>
      <c r="P751" t="s">
        <v>3465</v>
      </c>
      <c r="Q751" s="3">
        <f>Table1[[#This Row],[Capacity (MW)]]*0.395*8760*10^-6</f>
        <v>0.37058741999999995</v>
      </c>
      <c r="R751" s="3" cm="1">
        <f t="array" ref="R751">AVERAGE(VLOOKUP(_xlfn.TEXTSPLIT(Table1[[#This Row],[Fuel (no space after comma)]], ","), FuelList_Final_EF!$A$2:$B$65, 2, FALSE))</f>
        <v>81.602530311017389</v>
      </c>
      <c r="S751" s="3">
        <f>Table1[[#This Row],[Generation (TWh)]]*10^9*VLOOKUP(Table1[[#This Row],[Turbine/Engine Technology]],Technology_HR!$A$2:$B$11,2,FALSE)*10^-6</f>
        <v>3298228.0379999992</v>
      </c>
      <c r="T751" s="5">
        <f>Table1[[#This Row],[Fuel Consumption (mmBtu)]]*Table1[[#This Row],[Emission Factor (kg CO2/ mmBtu)]]*10^3</f>
        <v>269143753443.54236</v>
      </c>
      <c r="U751" s="3">
        <f>Table1[[#This Row],[Emissions (g CO2)]]/(Table1[[#This Row],[Generation (TWh)]]*10^9)</f>
        <v>726.26251976805474</v>
      </c>
    </row>
    <row r="752" spans="1:21" x14ac:dyDescent="0.35">
      <c r="A752" t="s">
        <v>215</v>
      </c>
      <c r="B752" t="s">
        <v>3241</v>
      </c>
      <c r="C752" t="str">
        <f>SUBSTITUTE(Table1[[#This Row],[Fuel]],", ",",")</f>
        <v>fossil liquids: heavy fuel oil</v>
      </c>
      <c r="D752" t="s">
        <v>3241</v>
      </c>
      <c r="H752" t="s">
        <v>3437</v>
      </c>
      <c r="I752">
        <v>108</v>
      </c>
      <c r="J752" t="s">
        <v>3446</v>
      </c>
      <c r="K752">
        <v>2012</v>
      </c>
      <c r="L752" t="s">
        <v>29</v>
      </c>
      <c r="M752" t="s">
        <v>29</v>
      </c>
      <c r="N752">
        <v>23.647921</v>
      </c>
      <c r="O752">
        <v>90.347747999999996</v>
      </c>
      <c r="P752" t="s">
        <v>3465</v>
      </c>
      <c r="Q752" s="3">
        <f>Table1[[#This Row],[Capacity (MW)]]*0.395*8760*10^-6</f>
        <v>0.37370160000000002</v>
      </c>
      <c r="R752" s="3" cm="1">
        <f t="array" ref="R752">AVERAGE(VLOOKUP(_xlfn.TEXTSPLIT(Table1[[#This Row],[Fuel (no space after comma)]], ","), FuelList_Final_EF!$A$2:$B$65, 2, FALSE))</f>
        <v>81.602530311017389</v>
      </c>
      <c r="S752" s="3">
        <f>Table1[[#This Row],[Generation (TWh)]]*10^9*VLOOKUP(Table1[[#This Row],[Turbine/Engine Technology]],Technology_HR!$A$2:$B$11,2,FALSE)*10^-6</f>
        <v>3325944.2399999998</v>
      </c>
      <c r="T752" s="5">
        <f>Table1[[#This Row],[Fuel Consumption (mmBtu)]]*Table1[[#This Row],[Emission Factor (kg CO2/ mmBtu)]]*10^3</f>
        <v>271405465657.3537</v>
      </c>
      <c r="U752" s="3">
        <f>Table1[[#This Row],[Emissions (g CO2)]]/(Table1[[#This Row],[Generation (TWh)]]*10^9)</f>
        <v>726.26251976805474</v>
      </c>
    </row>
    <row r="753" spans="1:21" x14ac:dyDescent="0.35">
      <c r="A753" t="s">
        <v>215</v>
      </c>
      <c r="B753" t="s">
        <v>3251</v>
      </c>
      <c r="C753" t="str">
        <f>SUBSTITUTE(Table1[[#This Row],[Fuel]],", ",",")</f>
        <v>fossil liquids: heavy fuel oil,fossil gas: natural gas</v>
      </c>
      <c r="D753" t="s">
        <v>3241</v>
      </c>
      <c r="E753" t="s">
        <v>3239</v>
      </c>
      <c r="H753" t="s">
        <v>3437</v>
      </c>
      <c r="I753">
        <v>160</v>
      </c>
      <c r="J753" t="s">
        <v>3447</v>
      </c>
      <c r="K753" t="s">
        <v>29</v>
      </c>
      <c r="L753" t="s">
        <v>29</v>
      </c>
      <c r="M753" t="s">
        <v>29</v>
      </c>
      <c r="N753">
        <v>23.647921</v>
      </c>
      <c r="O753">
        <v>90.347747999999996</v>
      </c>
      <c r="P753" t="s">
        <v>3465</v>
      </c>
      <c r="Q753" s="3">
        <f>Table1[[#This Row],[Capacity (MW)]]*0.395*8760*10^-6</f>
        <v>0.55363200000000001</v>
      </c>
      <c r="R753" s="3" cm="1">
        <f t="array" ref="R753">AVERAGE(VLOOKUP(_xlfn.TEXTSPLIT(Table1[[#This Row],[Fuel (no space after comma)]], ","), FuelList_Final_EF!$A$2:$B$65, 2, FALSE))</f>
        <v>67.331265155508703</v>
      </c>
      <c r="S753" s="3">
        <f>Table1[[#This Row],[Generation (TWh)]]*10^9*VLOOKUP(Table1[[#This Row],[Turbine/Engine Technology]],Technology_HR!$A$2:$B$11,2,FALSE)*10^-6</f>
        <v>4927324.8</v>
      </c>
      <c r="T753" s="5">
        <f>Table1[[#This Row],[Fuel Consumption (mmBtu)]]*Table1[[#This Row],[Emission Factor (kg CO2/ mmBtu)]]*10^3</f>
        <v>331763012616.11389</v>
      </c>
      <c r="U753" s="3">
        <f>Table1[[#This Row],[Emissions (g CO2)]]/(Table1[[#This Row],[Generation (TWh)]]*10^9)</f>
        <v>599.24825988402745</v>
      </c>
    </row>
    <row r="754" spans="1:21" x14ac:dyDescent="0.35">
      <c r="A754" t="s">
        <v>215</v>
      </c>
      <c r="B754" t="s">
        <v>3241</v>
      </c>
      <c r="C754" t="str">
        <f>SUBSTITUTE(Table1[[#This Row],[Fuel]],", ",",")</f>
        <v>fossil liquids: heavy fuel oil</v>
      </c>
      <c r="D754" t="s">
        <v>3241</v>
      </c>
      <c r="H754" t="s">
        <v>3437</v>
      </c>
      <c r="I754">
        <v>100</v>
      </c>
      <c r="J754" t="s">
        <v>3444</v>
      </c>
      <c r="K754" t="s">
        <v>29</v>
      </c>
      <c r="L754" t="s">
        <v>29</v>
      </c>
      <c r="M754" t="s">
        <v>29</v>
      </c>
      <c r="N754">
        <v>22.892731000000001</v>
      </c>
      <c r="O754">
        <v>89.488894999999999</v>
      </c>
      <c r="P754" t="s">
        <v>3465</v>
      </c>
      <c r="Q754" s="3">
        <f>Table1[[#This Row],[Capacity (MW)]]*0.395*8760*10^-6</f>
        <v>0.34601999999999999</v>
      </c>
      <c r="R754" s="3" cm="1">
        <f t="array" ref="R754">AVERAGE(VLOOKUP(_xlfn.TEXTSPLIT(Table1[[#This Row],[Fuel (no space after comma)]], ","), FuelList_Final_EF!$A$2:$B$65, 2, FALSE))</f>
        <v>81.602530311017389</v>
      </c>
      <c r="S754" s="3">
        <f>Table1[[#This Row],[Generation (TWh)]]*10^9*VLOOKUP(Table1[[#This Row],[Turbine/Engine Technology]],Technology_HR!$A$2:$B$11,2,FALSE)*10^-6</f>
        <v>3079578</v>
      </c>
      <c r="T754" s="5">
        <f>Table1[[#This Row],[Fuel Consumption (mmBtu)]]*Table1[[#This Row],[Emission Factor (kg CO2/ mmBtu)]]*10^3</f>
        <v>251301357090.1423</v>
      </c>
      <c r="U754" s="3">
        <f>Table1[[#This Row],[Emissions (g CO2)]]/(Table1[[#This Row],[Generation (TWh)]]*10^9)</f>
        <v>726.26251976805474</v>
      </c>
    </row>
    <row r="755" spans="1:21" x14ac:dyDescent="0.35">
      <c r="A755" t="s">
        <v>216</v>
      </c>
      <c r="B755" t="s">
        <v>3239</v>
      </c>
      <c r="C755" t="str">
        <f>SUBSTITUTE(Table1[[#This Row],[Fuel]],", ",",")</f>
        <v>fossil gas: natural gas</v>
      </c>
      <c r="D755" t="s">
        <v>3239</v>
      </c>
      <c r="H755" t="s">
        <v>3437</v>
      </c>
      <c r="I755">
        <v>60</v>
      </c>
      <c r="J755" t="s">
        <v>3446</v>
      </c>
      <c r="K755">
        <v>2008</v>
      </c>
      <c r="L755" t="s">
        <v>29</v>
      </c>
      <c r="M755" t="s">
        <v>29</v>
      </c>
      <c r="N755">
        <v>24.045952</v>
      </c>
      <c r="O755">
        <v>91.018508999999995</v>
      </c>
      <c r="P755" t="s">
        <v>3465</v>
      </c>
      <c r="Q755" s="3">
        <f>Table1[[#This Row],[Capacity (MW)]]*0.395*8760*10^-6</f>
        <v>0.20761200000000002</v>
      </c>
      <c r="R755" s="3" cm="1">
        <f t="array" ref="R755">AVERAGE(VLOOKUP(_xlfn.TEXTSPLIT(Table1[[#This Row],[Fuel (no space after comma)]], ","), FuelList_Final_EF!$A$2:$B$65, 2, FALSE))</f>
        <v>53.06</v>
      </c>
      <c r="S755" s="3">
        <f>Table1[[#This Row],[Generation (TWh)]]*10^9*VLOOKUP(Table1[[#This Row],[Turbine/Engine Technology]],Technology_HR!$A$2:$B$11,2,FALSE)*10^-6</f>
        <v>1847746.8</v>
      </c>
      <c r="T755" s="5">
        <f>Table1[[#This Row],[Fuel Consumption (mmBtu)]]*Table1[[#This Row],[Emission Factor (kg CO2/ mmBtu)]]*10^3</f>
        <v>98041445208</v>
      </c>
      <c r="U755" s="3">
        <f>Table1[[#This Row],[Emissions (g CO2)]]/(Table1[[#This Row],[Generation (TWh)]]*10^9)</f>
        <v>472.23399999999992</v>
      </c>
    </row>
    <row r="756" spans="1:21" x14ac:dyDescent="0.35">
      <c r="A756" t="s">
        <v>154</v>
      </c>
      <c r="B756" t="s">
        <v>3239</v>
      </c>
      <c r="C756" t="str">
        <f>SUBSTITUTE(Table1[[#This Row],[Fuel]],", ",",")</f>
        <v>fossil gas: natural gas</v>
      </c>
      <c r="D756" t="s">
        <v>3239</v>
      </c>
      <c r="H756" t="s">
        <v>3440</v>
      </c>
      <c r="I756">
        <v>210</v>
      </c>
      <c r="J756" t="s">
        <v>3446</v>
      </c>
      <c r="K756">
        <v>1993</v>
      </c>
      <c r="L756" t="s">
        <v>29</v>
      </c>
      <c r="M756">
        <v>2024</v>
      </c>
      <c r="N756">
        <v>22.402073999999999</v>
      </c>
      <c r="O756">
        <v>91.939431999999996</v>
      </c>
      <c r="P756" t="s">
        <v>3465</v>
      </c>
      <c r="Q756" s="3">
        <f>Table1[[#This Row],[Capacity (MW)]]*0.395*8760*10^-6</f>
        <v>0.72664200000000001</v>
      </c>
      <c r="R756" s="3" cm="1">
        <f t="array" ref="R756">AVERAGE(VLOOKUP(_xlfn.TEXTSPLIT(Table1[[#This Row],[Fuel (no space after comma)]], ","), FuelList_Final_EF!$A$2:$B$65, 2, FALSE))</f>
        <v>53.06</v>
      </c>
      <c r="S756" s="3">
        <f>Table1[[#This Row],[Generation (TWh)]]*10^9*VLOOKUP(Table1[[#This Row],[Turbine/Engine Technology]],Technology_HR!$A$2:$B$11,2,FALSE)*10^-6</f>
        <v>7473512.9699999997</v>
      </c>
      <c r="T756" s="5">
        <f>Table1[[#This Row],[Fuel Consumption (mmBtu)]]*Table1[[#This Row],[Emission Factor (kg CO2/ mmBtu)]]*10^3</f>
        <v>396544598188.20001</v>
      </c>
      <c r="U756" s="3">
        <f>Table1[[#This Row],[Emissions (g CO2)]]/(Table1[[#This Row],[Generation (TWh)]]*10^9)</f>
        <v>545.72210000000007</v>
      </c>
    </row>
    <row r="757" spans="1:21" x14ac:dyDescent="0.35">
      <c r="A757" t="s">
        <v>154</v>
      </c>
      <c r="B757" t="s">
        <v>3239</v>
      </c>
      <c r="C757" t="str">
        <f>SUBSTITUTE(Table1[[#This Row],[Fuel]],", ",",")</f>
        <v>fossil gas: natural gas</v>
      </c>
      <c r="D757" t="s">
        <v>3239</v>
      </c>
      <c r="H757" t="s">
        <v>3440</v>
      </c>
      <c r="I757">
        <v>210</v>
      </c>
      <c r="J757" t="s">
        <v>3446</v>
      </c>
      <c r="K757">
        <v>1997</v>
      </c>
      <c r="L757" t="s">
        <v>29</v>
      </c>
      <c r="M757">
        <v>2024</v>
      </c>
      <c r="N757">
        <v>22.402073999999999</v>
      </c>
      <c r="O757">
        <v>91.939431999999996</v>
      </c>
      <c r="P757" t="s">
        <v>3465</v>
      </c>
      <c r="Q757" s="3">
        <f>Table1[[#This Row],[Capacity (MW)]]*0.395*8760*10^-6</f>
        <v>0.72664200000000001</v>
      </c>
      <c r="R757" s="3" cm="1">
        <f t="array" ref="R757">AVERAGE(VLOOKUP(_xlfn.TEXTSPLIT(Table1[[#This Row],[Fuel (no space after comma)]], ","), FuelList_Final_EF!$A$2:$B$65, 2, FALSE))</f>
        <v>53.06</v>
      </c>
      <c r="S757" s="3">
        <f>Table1[[#This Row],[Generation (TWh)]]*10^9*VLOOKUP(Table1[[#This Row],[Turbine/Engine Technology]],Technology_HR!$A$2:$B$11,2,FALSE)*10^-6</f>
        <v>7473512.9699999997</v>
      </c>
      <c r="T757" s="5">
        <f>Table1[[#This Row],[Fuel Consumption (mmBtu)]]*Table1[[#This Row],[Emission Factor (kg CO2/ mmBtu)]]*10^3</f>
        <v>396544598188.20001</v>
      </c>
      <c r="U757" s="3">
        <f>Table1[[#This Row],[Emissions (g CO2)]]/(Table1[[#This Row],[Generation (TWh)]]*10^9)</f>
        <v>545.72210000000007</v>
      </c>
    </row>
    <row r="758" spans="1:21" x14ac:dyDescent="0.35">
      <c r="A758" t="s">
        <v>154</v>
      </c>
      <c r="B758" t="s">
        <v>3242</v>
      </c>
      <c r="C758" t="str">
        <f>SUBSTITUTE(Table1[[#This Row],[Fuel]],", ",",")</f>
        <v>fossil gas: lng</v>
      </c>
      <c r="D758" t="s">
        <v>3242</v>
      </c>
      <c r="H758" t="s">
        <v>3438</v>
      </c>
      <c r="I758">
        <v>400</v>
      </c>
      <c r="J758" t="s">
        <v>3452</v>
      </c>
      <c r="K758" t="s">
        <v>29</v>
      </c>
      <c r="L758" t="s">
        <v>29</v>
      </c>
      <c r="M758" t="s">
        <v>29</v>
      </c>
      <c r="N758">
        <v>22.402073999999999</v>
      </c>
      <c r="O758">
        <v>91.939431999999996</v>
      </c>
      <c r="P758" t="s">
        <v>3465</v>
      </c>
      <c r="Q758" s="3">
        <f>Table1[[#This Row],[Capacity (MW)]]*0.395*8760*10^-6</f>
        <v>1.38408</v>
      </c>
      <c r="R758" s="3" cm="1">
        <f t="array" ref="R758">AVERAGE(VLOOKUP(_xlfn.TEXTSPLIT(Table1[[#This Row],[Fuel (no space after comma)]], ","), FuelList_Final_EF!$A$2:$B$65, 2, FALSE))</f>
        <v>67.685819715340017</v>
      </c>
      <c r="S758" s="3">
        <f>Table1[[#This Row],[Generation (TWh)]]*10^9*VLOOKUP(Table1[[#This Row],[Turbine/Engine Technology]],Technology_HR!$A$2:$B$11,2,FALSE)*10^-6</f>
        <v>10448419.92</v>
      </c>
      <c r="T758" s="5">
        <f>Table1[[#This Row],[Fuel Consumption (mmBtu)]]*Table1[[#This Row],[Emission Factor (kg CO2/ mmBtu)]]*10^3</f>
        <v>707209867015.28735</v>
      </c>
      <c r="U758" s="3">
        <f>Table1[[#This Row],[Emissions (g CO2)]]/(Table1[[#This Row],[Generation (TWh)]]*10^9)</f>
        <v>510.96025303110179</v>
      </c>
    </row>
    <row r="759" spans="1:21" x14ac:dyDescent="0.35">
      <c r="A759" t="s">
        <v>217</v>
      </c>
      <c r="B759" t="s">
        <v>3239</v>
      </c>
      <c r="C759" t="str">
        <f>SUBSTITUTE(Table1[[#This Row],[Fuel]],", ",",")</f>
        <v>fossil gas: natural gas</v>
      </c>
      <c r="D759" t="s">
        <v>3239</v>
      </c>
      <c r="H759" t="s">
        <v>3438</v>
      </c>
      <c r="I759">
        <v>750</v>
      </c>
      <c r="J759" t="s">
        <v>3449</v>
      </c>
      <c r="K759" t="s">
        <v>29</v>
      </c>
      <c r="L759" t="s">
        <v>29</v>
      </c>
      <c r="M759" t="s">
        <v>29</v>
      </c>
      <c r="N759">
        <v>23.607983000000001</v>
      </c>
      <c r="O759">
        <v>90.596335999999994</v>
      </c>
      <c r="P759" t="s">
        <v>3465</v>
      </c>
      <c r="Q759" s="3">
        <f>Table1[[#This Row],[Capacity (MW)]]*0.395*8760*10^-6</f>
        <v>2.5951499999999998</v>
      </c>
      <c r="R759" s="3" cm="1">
        <f t="array" ref="R759">AVERAGE(VLOOKUP(_xlfn.TEXTSPLIT(Table1[[#This Row],[Fuel (no space after comma)]], ","), FuelList_Final_EF!$A$2:$B$65, 2, FALSE))</f>
        <v>53.06</v>
      </c>
      <c r="S759" s="3">
        <f>Table1[[#This Row],[Generation (TWh)]]*10^9*VLOOKUP(Table1[[#This Row],[Turbine/Engine Technology]],Technology_HR!$A$2:$B$11,2,FALSE)*10^-6</f>
        <v>19590787.349999998</v>
      </c>
      <c r="T759" s="5">
        <f>Table1[[#This Row],[Fuel Consumption (mmBtu)]]*Table1[[#This Row],[Emission Factor (kg CO2/ mmBtu)]]*10^3</f>
        <v>1039487176790.9999</v>
      </c>
      <c r="U759" s="3">
        <f>Table1[[#This Row],[Emissions (g CO2)]]/(Table1[[#This Row],[Generation (TWh)]]*10^9)</f>
        <v>400.54993999999994</v>
      </c>
    </row>
    <row r="760" spans="1:21" x14ac:dyDescent="0.35">
      <c r="A760" t="s">
        <v>160</v>
      </c>
      <c r="B760" t="s">
        <v>3241</v>
      </c>
      <c r="C760" t="str">
        <f>SUBSTITUTE(Table1[[#This Row],[Fuel]],", ",",")</f>
        <v>fossil liquids: heavy fuel oil</v>
      </c>
      <c r="D760" t="s">
        <v>3241</v>
      </c>
      <c r="H760" t="s">
        <v>3437</v>
      </c>
      <c r="I760">
        <v>110.5</v>
      </c>
      <c r="J760" t="s">
        <v>3446</v>
      </c>
      <c r="K760">
        <v>2019</v>
      </c>
      <c r="L760" t="s">
        <v>29</v>
      </c>
      <c r="M760" t="s">
        <v>29</v>
      </c>
      <c r="N760">
        <v>23.990993</v>
      </c>
      <c r="O760">
        <v>90.344339000000005</v>
      </c>
      <c r="P760" t="s">
        <v>3465</v>
      </c>
      <c r="Q760" s="3">
        <f>Table1[[#This Row],[Capacity (MW)]]*0.395*8760*10^-6</f>
        <v>0.38235210000000003</v>
      </c>
      <c r="R760" s="3" cm="1">
        <f t="array" ref="R760">AVERAGE(VLOOKUP(_xlfn.TEXTSPLIT(Table1[[#This Row],[Fuel (no space after comma)]], ","), FuelList_Final_EF!$A$2:$B$65, 2, FALSE))</f>
        <v>81.602530311017389</v>
      </c>
      <c r="S760" s="3">
        <f>Table1[[#This Row],[Generation (TWh)]]*10^9*VLOOKUP(Table1[[#This Row],[Turbine/Engine Technology]],Technology_HR!$A$2:$B$11,2,FALSE)*10^-6</f>
        <v>3402933.69</v>
      </c>
      <c r="T760" s="5">
        <f>Table1[[#This Row],[Fuel Consumption (mmBtu)]]*Table1[[#This Row],[Emission Factor (kg CO2/ mmBtu)]]*10^3</f>
        <v>277687999584.60724</v>
      </c>
      <c r="U760" s="3">
        <f>Table1[[#This Row],[Emissions (g CO2)]]/(Table1[[#This Row],[Generation (TWh)]]*10^9)</f>
        <v>726.26251976805474</v>
      </c>
    </row>
    <row r="761" spans="1:21" x14ac:dyDescent="0.35">
      <c r="A761" t="s">
        <v>160</v>
      </c>
      <c r="B761" t="s">
        <v>3241</v>
      </c>
      <c r="C761" t="str">
        <f>SUBSTITUTE(Table1[[#This Row],[Fuel]],", ",",")</f>
        <v>fossil liquids: heavy fuel oil</v>
      </c>
      <c r="D761" t="s">
        <v>3241</v>
      </c>
      <c r="H761" t="s">
        <v>3437</v>
      </c>
      <c r="I761">
        <v>53.4</v>
      </c>
      <c r="J761" t="s">
        <v>3446</v>
      </c>
      <c r="K761">
        <v>2012</v>
      </c>
      <c r="L761" t="s">
        <v>29</v>
      </c>
      <c r="M761" t="s">
        <v>29</v>
      </c>
      <c r="N761">
        <v>23.990993</v>
      </c>
      <c r="O761">
        <v>90.344339000000005</v>
      </c>
      <c r="P761" t="s">
        <v>3465</v>
      </c>
      <c r="Q761" s="3">
        <f>Table1[[#This Row],[Capacity (MW)]]*0.395*8760*10^-6</f>
        <v>0.18477468</v>
      </c>
      <c r="R761" s="3" cm="1">
        <f t="array" ref="R761">AVERAGE(VLOOKUP(_xlfn.TEXTSPLIT(Table1[[#This Row],[Fuel (no space after comma)]], ","), FuelList_Final_EF!$A$2:$B$65, 2, FALSE))</f>
        <v>81.602530311017389</v>
      </c>
      <c r="S761" s="3">
        <f>Table1[[#This Row],[Generation (TWh)]]*10^9*VLOOKUP(Table1[[#This Row],[Turbine/Engine Technology]],Technology_HR!$A$2:$B$11,2,FALSE)*10^-6</f>
        <v>1644494.652</v>
      </c>
      <c r="T761" s="5">
        <f>Table1[[#This Row],[Fuel Consumption (mmBtu)]]*Table1[[#This Row],[Emission Factor (kg CO2/ mmBtu)]]*10^3</f>
        <v>134194924686.13599</v>
      </c>
      <c r="U761" s="3">
        <f>Table1[[#This Row],[Emissions (g CO2)]]/(Table1[[#This Row],[Generation (TWh)]]*10^9)</f>
        <v>726.26251976805474</v>
      </c>
    </row>
    <row r="762" spans="1:21" x14ac:dyDescent="0.35">
      <c r="A762" t="s">
        <v>157</v>
      </c>
      <c r="B762" t="s">
        <v>3239</v>
      </c>
      <c r="C762" t="str">
        <f>SUBSTITUTE(Table1[[#This Row],[Fuel]],", ",",")</f>
        <v>fossil gas: natural gas</v>
      </c>
      <c r="D762" t="s">
        <v>3239</v>
      </c>
      <c r="H762" t="s">
        <v>3438</v>
      </c>
      <c r="I762">
        <v>400</v>
      </c>
      <c r="J762" t="s">
        <v>3449</v>
      </c>
      <c r="K762">
        <v>2024</v>
      </c>
      <c r="L762" t="s">
        <v>29</v>
      </c>
      <c r="M762" t="s">
        <v>29</v>
      </c>
      <c r="N762">
        <v>22.853987</v>
      </c>
      <c r="O762">
        <v>89.551191000000003</v>
      </c>
      <c r="P762" t="s">
        <v>3465</v>
      </c>
      <c r="Q762" s="3">
        <f>Table1[[#This Row],[Capacity (MW)]]*0.395*8760*10^-6</f>
        <v>1.38408</v>
      </c>
      <c r="R762" s="3" cm="1">
        <f t="array" ref="R762">AVERAGE(VLOOKUP(_xlfn.TEXTSPLIT(Table1[[#This Row],[Fuel (no space after comma)]], ","), FuelList_Final_EF!$A$2:$B$65, 2, FALSE))</f>
        <v>53.06</v>
      </c>
      <c r="S762" s="3">
        <f>Table1[[#This Row],[Generation (TWh)]]*10^9*VLOOKUP(Table1[[#This Row],[Turbine/Engine Technology]],Technology_HR!$A$2:$B$11,2,FALSE)*10^-6</f>
        <v>10448419.92</v>
      </c>
      <c r="T762" s="5">
        <f>Table1[[#This Row],[Fuel Consumption (mmBtu)]]*Table1[[#This Row],[Emission Factor (kg CO2/ mmBtu)]]*10^3</f>
        <v>554393160955.20007</v>
      </c>
      <c r="U762" s="3">
        <f>Table1[[#This Row],[Emissions (g CO2)]]/(Table1[[#This Row],[Generation (TWh)]]*10^9)</f>
        <v>400.54994000000005</v>
      </c>
    </row>
    <row r="763" spans="1:21" x14ac:dyDescent="0.35">
      <c r="A763" t="s">
        <v>157</v>
      </c>
      <c r="B763" t="s">
        <v>3239</v>
      </c>
      <c r="C763" t="str">
        <f>SUBSTITUTE(Table1[[#This Row],[Fuel]],", ",",")</f>
        <v>fossil gas: natural gas</v>
      </c>
      <c r="D763" t="s">
        <v>3239</v>
      </c>
      <c r="H763" t="s">
        <v>3438</v>
      </c>
      <c r="I763">
        <v>400</v>
      </c>
      <c r="J763" t="s">
        <v>3449</v>
      </c>
      <c r="K763">
        <v>2027</v>
      </c>
      <c r="L763" t="s">
        <v>29</v>
      </c>
      <c r="M763" t="s">
        <v>29</v>
      </c>
      <c r="N763">
        <v>22.853987</v>
      </c>
      <c r="O763">
        <v>89.551191000000003</v>
      </c>
      <c r="P763" t="s">
        <v>3465</v>
      </c>
      <c r="Q763" s="3">
        <f>Table1[[#This Row],[Capacity (MW)]]*0.395*8760*10^-6</f>
        <v>1.38408</v>
      </c>
      <c r="R763" s="3" cm="1">
        <f t="array" ref="R763">AVERAGE(VLOOKUP(_xlfn.TEXTSPLIT(Table1[[#This Row],[Fuel (no space after comma)]], ","), FuelList_Final_EF!$A$2:$B$65, 2, FALSE))</f>
        <v>53.06</v>
      </c>
      <c r="S763" s="3">
        <f>Table1[[#This Row],[Generation (TWh)]]*10^9*VLOOKUP(Table1[[#This Row],[Turbine/Engine Technology]],Technology_HR!$A$2:$B$11,2,FALSE)*10^-6</f>
        <v>10448419.92</v>
      </c>
      <c r="T763" s="5">
        <f>Table1[[#This Row],[Fuel Consumption (mmBtu)]]*Table1[[#This Row],[Emission Factor (kg CO2/ mmBtu)]]*10^3</f>
        <v>554393160955.20007</v>
      </c>
      <c r="U763" s="3">
        <f>Table1[[#This Row],[Emissions (g CO2)]]/(Table1[[#This Row],[Generation (TWh)]]*10^9)</f>
        <v>400.54994000000005</v>
      </c>
    </row>
    <row r="764" spans="1:21" x14ac:dyDescent="0.35">
      <c r="A764" t="s">
        <v>154</v>
      </c>
      <c r="B764" t="s">
        <v>3241</v>
      </c>
      <c r="C764" t="str">
        <f>SUBSTITUTE(Table1[[#This Row],[Fuel]],", ",",")</f>
        <v>fossil liquids: heavy fuel oil</v>
      </c>
      <c r="D764" t="s">
        <v>3241</v>
      </c>
      <c r="H764" t="s">
        <v>3437</v>
      </c>
      <c r="I764">
        <v>52.2</v>
      </c>
      <c r="J764" t="s">
        <v>3446</v>
      </c>
      <c r="K764">
        <v>2012</v>
      </c>
      <c r="L764" t="s">
        <v>29</v>
      </c>
      <c r="M764" t="s">
        <v>29</v>
      </c>
      <c r="N764">
        <v>24.797720000000002</v>
      </c>
      <c r="O764">
        <v>88.984257999999997</v>
      </c>
      <c r="P764" t="s">
        <v>3465</v>
      </c>
      <c r="Q764" s="3">
        <f>Table1[[#This Row],[Capacity (MW)]]*0.395*8760*10^-6</f>
        <v>0.18062244000000002</v>
      </c>
      <c r="R764" s="3" cm="1">
        <f t="array" ref="R764">AVERAGE(VLOOKUP(_xlfn.TEXTSPLIT(Table1[[#This Row],[Fuel (no space after comma)]], ","), FuelList_Final_EF!$A$2:$B$65, 2, FALSE))</f>
        <v>81.602530311017389</v>
      </c>
      <c r="S764" s="3">
        <f>Table1[[#This Row],[Generation (TWh)]]*10^9*VLOOKUP(Table1[[#This Row],[Turbine/Engine Technology]],Technology_HR!$A$2:$B$11,2,FALSE)*10^-6</f>
        <v>1607539.7160000002</v>
      </c>
      <c r="T764" s="5">
        <f>Table1[[#This Row],[Fuel Consumption (mmBtu)]]*Table1[[#This Row],[Emission Factor (kg CO2/ mmBtu)]]*10^3</f>
        <v>131179308401.05431</v>
      </c>
      <c r="U764" s="3">
        <f>Table1[[#This Row],[Emissions (g CO2)]]/(Table1[[#This Row],[Generation (TWh)]]*10^9)</f>
        <v>726.26251976805474</v>
      </c>
    </row>
    <row r="765" spans="1:21" x14ac:dyDescent="0.35">
      <c r="A765" t="s">
        <v>154</v>
      </c>
      <c r="B765" t="s">
        <v>3241</v>
      </c>
      <c r="C765" t="str">
        <f>SUBSTITUTE(Table1[[#This Row],[Fuel]],", ",",")</f>
        <v>fossil liquids: heavy fuel oil</v>
      </c>
      <c r="D765" t="s">
        <v>3241</v>
      </c>
      <c r="H765" t="s">
        <v>3436</v>
      </c>
      <c r="I765">
        <v>150</v>
      </c>
      <c r="J765" t="s">
        <v>3449</v>
      </c>
      <c r="K765" t="s">
        <v>29</v>
      </c>
      <c r="L765" t="s">
        <v>29</v>
      </c>
      <c r="M765" t="s">
        <v>29</v>
      </c>
      <c r="N765">
        <v>25.782651999999999</v>
      </c>
      <c r="O765">
        <v>88.897118000000006</v>
      </c>
      <c r="P765" t="s">
        <v>3465</v>
      </c>
      <c r="Q765" s="3">
        <f>Table1[[#This Row],[Capacity (MW)]]*0.395*8760*10^-6</f>
        <v>0.51902999999999999</v>
      </c>
      <c r="R765" s="3" cm="1">
        <f t="array" ref="R765">AVERAGE(VLOOKUP(_xlfn.TEXTSPLIT(Table1[[#This Row],[Fuel (no space after comma)]], ","), FuelList_Final_EF!$A$2:$B$65, 2, FALSE))</f>
        <v>81.602530311017389</v>
      </c>
      <c r="S765" s="3">
        <f>Table1[[#This Row],[Generation (TWh)]]*10^9*VLOOKUP(Table1[[#This Row],[Turbine/Engine Technology]],Technology_HR!$A$2:$B$11,2,FALSE)*10^-6</f>
        <v>5714520.2999999998</v>
      </c>
      <c r="T765" s="5">
        <f>Table1[[#This Row],[Fuel Consumption (mmBtu)]]*Table1[[#This Row],[Emission Factor (kg CO2/ mmBtu)]]*10^3</f>
        <v>466319315993.67413</v>
      </c>
      <c r="U765" s="3">
        <f>Table1[[#This Row],[Emissions (g CO2)]]/(Table1[[#This Row],[Generation (TWh)]]*10^9)</f>
        <v>898.44385872430132</v>
      </c>
    </row>
    <row r="766" spans="1:21" x14ac:dyDescent="0.35">
      <c r="A766" t="s">
        <v>154</v>
      </c>
      <c r="B766" t="s">
        <v>3239</v>
      </c>
      <c r="C766" t="str">
        <f>SUBSTITUTE(Table1[[#This Row],[Fuel]],", ",",")</f>
        <v>fossil gas: natural gas</v>
      </c>
      <c r="D766" t="s">
        <v>3239</v>
      </c>
      <c r="H766" t="s">
        <v>3438</v>
      </c>
      <c r="I766">
        <v>330</v>
      </c>
      <c r="J766" t="s">
        <v>3446</v>
      </c>
      <c r="K766">
        <v>2016</v>
      </c>
      <c r="L766" t="s">
        <v>29</v>
      </c>
      <c r="M766" t="s">
        <v>29</v>
      </c>
      <c r="N766">
        <v>24.252241999999999</v>
      </c>
      <c r="O766">
        <v>91.378674000000004</v>
      </c>
      <c r="P766" t="s">
        <v>3465</v>
      </c>
      <c r="Q766" s="3">
        <f>Table1[[#This Row],[Capacity (MW)]]*0.395*8760*10^-6</f>
        <v>1.141866</v>
      </c>
      <c r="R766" s="3" cm="1">
        <f t="array" ref="R766">AVERAGE(VLOOKUP(_xlfn.TEXTSPLIT(Table1[[#This Row],[Fuel (no space after comma)]], ","), FuelList_Final_EF!$A$2:$B$65, 2, FALSE))</f>
        <v>53.06</v>
      </c>
      <c r="S766" s="3">
        <f>Table1[[#This Row],[Generation (TWh)]]*10^9*VLOOKUP(Table1[[#This Row],[Turbine/Engine Technology]],Technology_HR!$A$2:$B$11,2,FALSE)*10^-6</f>
        <v>8619946.4340000004</v>
      </c>
      <c r="T766" s="5">
        <f>Table1[[#This Row],[Fuel Consumption (mmBtu)]]*Table1[[#This Row],[Emission Factor (kg CO2/ mmBtu)]]*10^3</f>
        <v>457374357788.04004</v>
      </c>
      <c r="U766" s="3">
        <f>Table1[[#This Row],[Emissions (g CO2)]]/(Table1[[#This Row],[Generation (TWh)]]*10^9)</f>
        <v>400.54994000000005</v>
      </c>
    </row>
    <row r="767" spans="1:21" x14ac:dyDescent="0.35">
      <c r="A767" t="s">
        <v>154</v>
      </c>
      <c r="B767" t="s">
        <v>3239</v>
      </c>
      <c r="C767" t="str">
        <f>SUBSTITUTE(Table1[[#This Row],[Fuel]],", ",",")</f>
        <v>fossil gas: natural gas</v>
      </c>
      <c r="D767" t="s">
        <v>3239</v>
      </c>
      <c r="H767" t="s">
        <v>3436</v>
      </c>
      <c r="I767">
        <v>100</v>
      </c>
      <c r="J767" t="s">
        <v>3446</v>
      </c>
      <c r="K767">
        <v>2021</v>
      </c>
      <c r="L767" t="s">
        <v>29</v>
      </c>
      <c r="M767" t="s">
        <v>29</v>
      </c>
      <c r="N767">
        <v>24.252241999999999</v>
      </c>
      <c r="O767">
        <v>91.378674000000004</v>
      </c>
      <c r="P767" t="s">
        <v>3465</v>
      </c>
      <c r="Q767" s="3">
        <f>Table1[[#This Row],[Capacity (MW)]]*0.395*8760*10^-6</f>
        <v>0.34601999999999999</v>
      </c>
      <c r="R767" s="3" cm="1">
        <f t="array" ref="R767">AVERAGE(VLOOKUP(_xlfn.TEXTSPLIT(Table1[[#This Row],[Fuel (no space after comma)]], ","), FuelList_Final_EF!$A$2:$B$65, 2, FALSE))</f>
        <v>53.06</v>
      </c>
      <c r="S767" s="3">
        <f>Table1[[#This Row],[Generation (TWh)]]*10^9*VLOOKUP(Table1[[#This Row],[Turbine/Engine Technology]],Technology_HR!$A$2:$B$11,2,FALSE)*10^-6</f>
        <v>3809680.1999999997</v>
      </c>
      <c r="T767" s="5">
        <f>Table1[[#This Row],[Fuel Consumption (mmBtu)]]*Table1[[#This Row],[Emission Factor (kg CO2/ mmBtu)]]*10^3</f>
        <v>202141631412</v>
      </c>
      <c r="U767" s="3">
        <f>Table1[[#This Row],[Emissions (g CO2)]]/(Table1[[#This Row],[Generation (TWh)]]*10^9)</f>
        <v>584.19060000000002</v>
      </c>
    </row>
    <row r="768" spans="1:21" x14ac:dyDescent="0.35">
      <c r="A768" t="s">
        <v>179</v>
      </c>
      <c r="B768" t="s">
        <v>3239</v>
      </c>
      <c r="C768" t="str">
        <f>SUBSTITUTE(Table1[[#This Row],[Fuel]],", ",",")</f>
        <v>fossil gas: natural gas</v>
      </c>
      <c r="D768" t="s">
        <v>3239</v>
      </c>
      <c r="H768" t="s">
        <v>3436</v>
      </c>
      <c r="I768">
        <v>105</v>
      </c>
      <c r="J768" t="s">
        <v>3446</v>
      </c>
      <c r="K768">
        <v>2010</v>
      </c>
      <c r="L768" t="s">
        <v>29</v>
      </c>
      <c r="M768" t="s">
        <v>29</v>
      </c>
      <c r="N768">
        <v>23.683171999999999</v>
      </c>
      <c r="O768">
        <v>90.526096999999993</v>
      </c>
      <c r="P768" t="s">
        <v>3465</v>
      </c>
      <c r="Q768" s="3">
        <f>Table1[[#This Row],[Capacity (MW)]]*0.395*8760*10^-6</f>
        <v>0.36332100000000001</v>
      </c>
      <c r="R768" s="3" cm="1">
        <f t="array" ref="R768">AVERAGE(VLOOKUP(_xlfn.TEXTSPLIT(Table1[[#This Row],[Fuel (no space after comma)]], ","), FuelList_Final_EF!$A$2:$B$65, 2, FALSE))</f>
        <v>53.06</v>
      </c>
      <c r="S768" s="3">
        <f>Table1[[#This Row],[Generation (TWh)]]*10^9*VLOOKUP(Table1[[#This Row],[Turbine/Engine Technology]],Technology_HR!$A$2:$B$11,2,FALSE)*10^-6</f>
        <v>4000164.21</v>
      </c>
      <c r="T768" s="5">
        <f>Table1[[#This Row],[Fuel Consumption (mmBtu)]]*Table1[[#This Row],[Emission Factor (kg CO2/ mmBtu)]]*10^3</f>
        <v>212248712982.60001</v>
      </c>
      <c r="U768" s="3">
        <f>Table1[[#This Row],[Emissions (g CO2)]]/(Table1[[#This Row],[Generation (TWh)]]*10^9)</f>
        <v>584.19060000000002</v>
      </c>
    </row>
    <row r="769" spans="1:21" x14ac:dyDescent="0.35">
      <c r="A769" t="s">
        <v>179</v>
      </c>
      <c r="B769" t="s">
        <v>3239</v>
      </c>
      <c r="C769" t="str">
        <f>SUBSTITUTE(Table1[[#This Row],[Fuel]],", ",",")</f>
        <v>fossil gas: natural gas</v>
      </c>
      <c r="D769" t="s">
        <v>3239</v>
      </c>
      <c r="H769" t="s">
        <v>3436</v>
      </c>
      <c r="I769">
        <v>105</v>
      </c>
      <c r="J769" t="s">
        <v>3446</v>
      </c>
      <c r="K769">
        <v>2011</v>
      </c>
      <c r="L769" t="s">
        <v>29</v>
      </c>
      <c r="M769" t="s">
        <v>29</v>
      </c>
      <c r="N769">
        <v>23.683171999999999</v>
      </c>
      <c r="O769">
        <v>90.526096999999993</v>
      </c>
      <c r="P769" t="s">
        <v>3465</v>
      </c>
      <c r="Q769" s="3">
        <f>Table1[[#This Row],[Capacity (MW)]]*0.395*8760*10^-6</f>
        <v>0.36332100000000001</v>
      </c>
      <c r="R769" s="3" cm="1">
        <f t="array" ref="R769">AVERAGE(VLOOKUP(_xlfn.TEXTSPLIT(Table1[[#This Row],[Fuel (no space after comma)]], ","), FuelList_Final_EF!$A$2:$B$65, 2, FALSE))</f>
        <v>53.06</v>
      </c>
      <c r="S769" s="3">
        <f>Table1[[#This Row],[Generation (TWh)]]*10^9*VLOOKUP(Table1[[#This Row],[Turbine/Engine Technology]],Technology_HR!$A$2:$B$11,2,FALSE)*10^-6</f>
        <v>4000164.21</v>
      </c>
      <c r="T769" s="5">
        <f>Table1[[#This Row],[Fuel Consumption (mmBtu)]]*Table1[[#This Row],[Emission Factor (kg CO2/ mmBtu)]]*10^3</f>
        <v>212248712982.60001</v>
      </c>
      <c r="U769" s="3">
        <f>Table1[[#This Row],[Emissions (g CO2)]]/(Table1[[#This Row],[Generation (TWh)]]*10^9)</f>
        <v>584.19060000000002</v>
      </c>
    </row>
    <row r="770" spans="1:21" x14ac:dyDescent="0.35">
      <c r="A770" t="s">
        <v>154</v>
      </c>
      <c r="B770" t="s">
        <v>3239</v>
      </c>
      <c r="C770" t="str">
        <f>SUBSTITUTE(Table1[[#This Row],[Fuel]],", ",",")</f>
        <v>fossil gas: natural gas</v>
      </c>
      <c r="D770" t="s">
        <v>3239</v>
      </c>
      <c r="H770" t="s">
        <v>3440</v>
      </c>
      <c r="I770">
        <v>210</v>
      </c>
      <c r="J770" t="s">
        <v>3446</v>
      </c>
      <c r="K770">
        <v>2015</v>
      </c>
      <c r="L770" t="s">
        <v>29</v>
      </c>
      <c r="M770" t="s">
        <v>29</v>
      </c>
      <c r="N770">
        <v>23.682718999999999</v>
      </c>
      <c r="O770">
        <v>90.525110999999995</v>
      </c>
      <c r="P770" t="s">
        <v>3465</v>
      </c>
      <c r="Q770" s="3">
        <f>Table1[[#This Row],[Capacity (MW)]]*0.395*8760*10^-6</f>
        <v>0.72664200000000001</v>
      </c>
      <c r="R770" s="3" cm="1">
        <f t="array" ref="R770">AVERAGE(VLOOKUP(_xlfn.TEXTSPLIT(Table1[[#This Row],[Fuel (no space after comma)]], ","), FuelList_Final_EF!$A$2:$B$65, 2, FALSE))</f>
        <v>53.06</v>
      </c>
      <c r="S770" s="3">
        <f>Table1[[#This Row],[Generation (TWh)]]*10^9*VLOOKUP(Table1[[#This Row],[Turbine/Engine Technology]],Technology_HR!$A$2:$B$11,2,FALSE)*10^-6</f>
        <v>7473512.9699999997</v>
      </c>
      <c r="T770" s="5">
        <f>Table1[[#This Row],[Fuel Consumption (mmBtu)]]*Table1[[#This Row],[Emission Factor (kg CO2/ mmBtu)]]*10^3</f>
        <v>396544598188.20001</v>
      </c>
      <c r="U770" s="3">
        <f>Table1[[#This Row],[Emissions (g CO2)]]/(Table1[[#This Row],[Generation (TWh)]]*10^9)</f>
        <v>545.72210000000007</v>
      </c>
    </row>
    <row r="771" spans="1:21" x14ac:dyDescent="0.35">
      <c r="A771" t="s">
        <v>179</v>
      </c>
      <c r="B771" t="s">
        <v>3239</v>
      </c>
      <c r="C771" t="str">
        <f>SUBSTITUTE(Table1[[#This Row],[Fuel]],", ",",")</f>
        <v>fossil gas: natural gas</v>
      </c>
      <c r="D771" t="s">
        <v>3239</v>
      </c>
      <c r="H771" t="s">
        <v>3438</v>
      </c>
      <c r="I771">
        <v>335</v>
      </c>
      <c r="J771" t="s">
        <v>3446</v>
      </c>
      <c r="K771">
        <v>2019</v>
      </c>
      <c r="L771" t="s">
        <v>29</v>
      </c>
      <c r="M771" t="s">
        <v>29</v>
      </c>
      <c r="N771">
        <v>23.684283000000001</v>
      </c>
      <c r="O771">
        <v>90.516272000000001</v>
      </c>
      <c r="P771" t="s">
        <v>3465</v>
      </c>
      <c r="Q771" s="3">
        <f>Table1[[#This Row],[Capacity (MW)]]*0.395*8760*10^-6</f>
        <v>1.1591670000000003</v>
      </c>
      <c r="R771" s="3" cm="1">
        <f t="array" ref="R771">AVERAGE(VLOOKUP(_xlfn.TEXTSPLIT(Table1[[#This Row],[Fuel (no space after comma)]], ","), FuelList_Final_EF!$A$2:$B$65, 2, FALSE))</f>
        <v>53.06</v>
      </c>
      <c r="S771" s="3">
        <f>Table1[[#This Row],[Generation (TWh)]]*10^9*VLOOKUP(Table1[[#This Row],[Turbine/Engine Technology]],Technology_HR!$A$2:$B$11,2,FALSE)*10^-6</f>
        <v>8750551.6830000021</v>
      </c>
      <c r="T771" s="5">
        <f>Table1[[#This Row],[Fuel Consumption (mmBtu)]]*Table1[[#This Row],[Emission Factor (kg CO2/ mmBtu)]]*10^3</f>
        <v>464304272299.9801</v>
      </c>
      <c r="U771" s="3">
        <f>Table1[[#This Row],[Emissions (g CO2)]]/(Table1[[#This Row],[Generation (TWh)]]*10^9)</f>
        <v>400.54993999999999</v>
      </c>
    </row>
    <row r="772" spans="1:21" x14ac:dyDescent="0.35">
      <c r="A772" t="s">
        <v>154</v>
      </c>
      <c r="B772" t="s">
        <v>3242</v>
      </c>
      <c r="C772" t="str">
        <f>SUBSTITUTE(Table1[[#This Row],[Fuel]],", ",",")</f>
        <v>fossil gas: lng</v>
      </c>
      <c r="D772" t="s">
        <v>3242</v>
      </c>
      <c r="H772" t="s">
        <v>3438</v>
      </c>
      <c r="I772">
        <v>550</v>
      </c>
      <c r="J772" t="s">
        <v>3445</v>
      </c>
      <c r="K772" t="s">
        <v>29</v>
      </c>
      <c r="L772" t="s">
        <v>29</v>
      </c>
      <c r="M772" t="s">
        <v>29</v>
      </c>
      <c r="N772">
        <v>23.684283000000001</v>
      </c>
      <c r="O772">
        <v>90.516272000000001</v>
      </c>
      <c r="P772" t="s">
        <v>3465</v>
      </c>
      <c r="Q772" s="3">
        <f>Table1[[#This Row],[Capacity (MW)]]*0.395*8760*10^-6</f>
        <v>1.9031099999999999</v>
      </c>
      <c r="R772" s="3" cm="1">
        <f t="array" ref="R772">AVERAGE(VLOOKUP(_xlfn.TEXTSPLIT(Table1[[#This Row],[Fuel (no space after comma)]], ","), FuelList_Final_EF!$A$2:$B$65, 2, FALSE))</f>
        <v>67.685819715340017</v>
      </c>
      <c r="S772" s="3">
        <f>Table1[[#This Row],[Generation (TWh)]]*10^9*VLOOKUP(Table1[[#This Row],[Turbine/Engine Technology]],Technology_HR!$A$2:$B$11,2,FALSE)*10^-6</f>
        <v>14366577.389999997</v>
      </c>
      <c r="T772" s="5">
        <f>Table1[[#This Row],[Fuel Consumption (mmBtu)]]*Table1[[#This Row],[Emission Factor (kg CO2/ mmBtu)]]*10^3</f>
        <v>972413567146.0199</v>
      </c>
      <c r="U772" s="3">
        <f>Table1[[#This Row],[Emissions (g CO2)]]/(Table1[[#This Row],[Generation (TWh)]]*10^9)</f>
        <v>510.96025303110173</v>
      </c>
    </row>
    <row r="773" spans="1:21" x14ac:dyDescent="0.35">
      <c r="A773" t="s">
        <v>218</v>
      </c>
      <c r="B773" t="s">
        <v>3241</v>
      </c>
      <c r="C773" t="str">
        <f>SUBSTITUTE(Table1[[#This Row],[Fuel]],", ",",")</f>
        <v>fossil liquids: heavy fuel oil</v>
      </c>
      <c r="D773" t="s">
        <v>3241</v>
      </c>
      <c r="H773" t="s">
        <v>3437</v>
      </c>
      <c r="I773">
        <v>110.5</v>
      </c>
      <c r="J773" t="s">
        <v>3446</v>
      </c>
      <c r="K773">
        <v>2019</v>
      </c>
      <c r="L773" t="s">
        <v>29</v>
      </c>
      <c r="M773" t="s">
        <v>29</v>
      </c>
      <c r="N773">
        <v>22.335919000000001</v>
      </c>
      <c r="O773">
        <v>91.877771999999993</v>
      </c>
      <c r="P773" t="s">
        <v>3465</v>
      </c>
      <c r="Q773" s="3">
        <f>Table1[[#This Row],[Capacity (MW)]]*0.395*8760*10^-6</f>
        <v>0.38235210000000003</v>
      </c>
      <c r="R773" s="3" cm="1">
        <f t="array" ref="R773">AVERAGE(VLOOKUP(_xlfn.TEXTSPLIT(Table1[[#This Row],[Fuel (no space after comma)]], ","), FuelList_Final_EF!$A$2:$B$65, 2, FALSE))</f>
        <v>81.602530311017389</v>
      </c>
      <c r="S773" s="3">
        <f>Table1[[#This Row],[Generation (TWh)]]*10^9*VLOOKUP(Table1[[#This Row],[Turbine/Engine Technology]],Technology_HR!$A$2:$B$11,2,FALSE)*10^-6</f>
        <v>3402933.69</v>
      </c>
      <c r="T773" s="5">
        <f>Table1[[#This Row],[Fuel Consumption (mmBtu)]]*Table1[[#This Row],[Emission Factor (kg CO2/ mmBtu)]]*10^3</f>
        <v>277687999584.60724</v>
      </c>
      <c r="U773" s="3">
        <f>Table1[[#This Row],[Emissions (g CO2)]]/(Table1[[#This Row],[Generation (TWh)]]*10^9)</f>
        <v>726.26251976805474</v>
      </c>
    </row>
    <row r="774" spans="1:21" x14ac:dyDescent="0.35">
      <c r="A774" t="s">
        <v>154</v>
      </c>
      <c r="B774" t="s">
        <v>3240</v>
      </c>
      <c r="C774" t="str">
        <f>SUBSTITUTE(Table1[[#This Row],[Fuel]],", ",",")</f>
        <v>fossil gas: natural gas,fossil liquids: diesel</v>
      </c>
      <c r="D774" t="s">
        <v>3239</v>
      </c>
      <c r="E774" t="s">
        <v>3258</v>
      </c>
      <c r="H774" t="s">
        <v>3436</v>
      </c>
      <c r="I774">
        <v>150</v>
      </c>
      <c r="J774" t="s">
        <v>3446</v>
      </c>
      <c r="K774">
        <v>2010</v>
      </c>
      <c r="L774" t="s">
        <v>29</v>
      </c>
      <c r="M774" t="s">
        <v>29</v>
      </c>
      <c r="N774">
        <v>22.323512999999998</v>
      </c>
      <c r="O774">
        <v>91.863078000000002</v>
      </c>
      <c r="P774" t="s">
        <v>3465</v>
      </c>
      <c r="Q774" s="3">
        <f>Table1[[#This Row],[Capacity (MW)]]*0.395*8760*10^-6</f>
        <v>0.51902999999999999</v>
      </c>
      <c r="R774" s="3" cm="1">
        <f t="array" ref="R774">AVERAGE(VLOOKUP(_xlfn.TEXTSPLIT(Table1[[#This Row],[Fuel (no space after comma)]], ","), FuelList_Final_EF!$A$2:$B$65, 2, FALSE))</f>
        <v>65.583341148886291</v>
      </c>
      <c r="S774" s="3">
        <f>Table1[[#This Row],[Generation (TWh)]]*10^9*VLOOKUP(Table1[[#This Row],[Turbine/Engine Technology]],Technology_HR!$A$2:$B$11,2,FALSE)*10^-6</f>
        <v>5714520.2999999998</v>
      </c>
      <c r="T774" s="5">
        <f>Table1[[#This Row],[Fuel Consumption (mmBtu)]]*Table1[[#This Row],[Emission Factor (kg CO2/ mmBtu)]]*10^3</f>
        <v>374777334337.13605</v>
      </c>
      <c r="U774" s="3">
        <f>Table1[[#This Row],[Emissions (g CO2)]]/(Table1[[#This Row],[Generation (TWh)]]*10^9)</f>
        <v>722.07258604923811</v>
      </c>
    </row>
    <row r="775" spans="1:21" x14ac:dyDescent="0.35">
      <c r="A775" t="s">
        <v>154</v>
      </c>
      <c r="B775" t="s">
        <v>3240</v>
      </c>
      <c r="C775" t="str">
        <f>SUBSTITUTE(Table1[[#This Row],[Fuel]],", ",",")</f>
        <v>fossil gas: natural gas,fossil liquids: diesel</v>
      </c>
      <c r="D775" t="s">
        <v>3239</v>
      </c>
      <c r="E775" t="s">
        <v>3258</v>
      </c>
      <c r="H775" t="s">
        <v>3438</v>
      </c>
      <c r="I775">
        <v>225</v>
      </c>
      <c r="J775" t="s">
        <v>3446</v>
      </c>
      <c r="K775">
        <v>2017</v>
      </c>
      <c r="L775" t="s">
        <v>29</v>
      </c>
      <c r="M775" t="s">
        <v>29</v>
      </c>
      <c r="N775">
        <v>22.323512999999998</v>
      </c>
      <c r="O775">
        <v>91.863078000000002</v>
      </c>
      <c r="P775" t="s">
        <v>3465</v>
      </c>
      <c r="Q775" s="3">
        <f>Table1[[#This Row],[Capacity (MW)]]*0.395*8760*10^-6</f>
        <v>0.77854499999999993</v>
      </c>
      <c r="R775" s="3" cm="1">
        <f t="array" ref="R775">AVERAGE(VLOOKUP(_xlfn.TEXTSPLIT(Table1[[#This Row],[Fuel (no space after comma)]], ","), FuelList_Final_EF!$A$2:$B$65, 2, FALSE))</f>
        <v>65.583341148886291</v>
      </c>
      <c r="S775" s="3">
        <f>Table1[[#This Row],[Generation (TWh)]]*10^9*VLOOKUP(Table1[[#This Row],[Turbine/Engine Technology]],Technology_HR!$A$2:$B$11,2,FALSE)*10^-6</f>
        <v>5877236.2049999991</v>
      </c>
      <c r="T775" s="5">
        <f>Table1[[#This Row],[Fuel Consumption (mmBtu)]]*Table1[[#This Row],[Emission Factor (kg CO2/ mmBtu)]]*10^3</f>
        <v>385448787045.10077</v>
      </c>
      <c r="U775" s="3">
        <f>Table1[[#This Row],[Emissions (g CO2)]]/(Table1[[#This Row],[Generation (TWh)]]*10^9)</f>
        <v>495.08864233294264</v>
      </c>
    </row>
    <row r="776" spans="1:21" x14ac:dyDescent="0.35">
      <c r="A776" t="s">
        <v>157</v>
      </c>
      <c r="B776" t="s">
        <v>3240</v>
      </c>
      <c r="C776" t="str">
        <f>SUBSTITUTE(Table1[[#This Row],[Fuel]],", ",",")</f>
        <v>fossil gas: natural gas,fossil liquids: diesel</v>
      </c>
      <c r="D776" t="s">
        <v>3239</v>
      </c>
      <c r="E776" t="s">
        <v>3258</v>
      </c>
      <c r="H776" t="s">
        <v>3438</v>
      </c>
      <c r="I776">
        <v>225</v>
      </c>
      <c r="J776" t="s">
        <v>3446</v>
      </c>
      <c r="K776">
        <v>2014</v>
      </c>
      <c r="L776" t="s">
        <v>29</v>
      </c>
      <c r="M776" t="s">
        <v>29</v>
      </c>
      <c r="N776">
        <v>24.386142</v>
      </c>
      <c r="O776">
        <v>89.743267000000003</v>
      </c>
      <c r="P776" t="s">
        <v>3465</v>
      </c>
      <c r="Q776" s="3">
        <f>Table1[[#This Row],[Capacity (MW)]]*0.395*8760*10^-6</f>
        <v>0.77854499999999993</v>
      </c>
      <c r="R776" s="3" cm="1">
        <f t="array" ref="R776">AVERAGE(VLOOKUP(_xlfn.TEXTSPLIT(Table1[[#This Row],[Fuel (no space after comma)]], ","), FuelList_Final_EF!$A$2:$B$65, 2, FALSE))</f>
        <v>65.583341148886291</v>
      </c>
      <c r="S776" s="3">
        <f>Table1[[#This Row],[Generation (TWh)]]*10^9*VLOOKUP(Table1[[#This Row],[Turbine/Engine Technology]],Technology_HR!$A$2:$B$11,2,FALSE)*10^-6</f>
        <v>5877236.2049999991</v>
      </c>
      <c r="T776" s="5">
        <f>Table1[[#This Row],[Fuel Consumption (mmBtu)]]*Table1[[#This Row],[Emission Factor (kg CO2/ mmBtu)]]*10^3</f>
        <v>385448787045.10077</v>
      </c>
      <c r="U776" s="3">
        <f>Table1[[#This Row],[Emissions (g CO2)]]/(Table1[[#This Row],[Generation (TWh)]]*10^9)</f>
        <v>495.08864233294264</v>
      </c>
    </row>
    <row r="777" spans="1:21" x14ac:dyDescent="0.35">
      <c r="A777" t="s">
        <v>157</v>
      </c>
      <c r="B777" t="s">
        <v>3240</v>
      </c>
      <c r="C777" t="str">
        <f>SUBSTITUTE(Table1[[#This Row],[Fuel]],", ",",")</f>
        <v>fossil gas: natural gas,fossil liquids: diesel</v>
      </c>
      <c r="D777" t="s">
        <v>3239</v>
      </c>
      <c r="E777" t="s">
        <v>3258</v>
      </c>
      <c r="H777" t="s">
        <v>3438</v>
      </c>
      <c r="I777">
        <v>225</v>
      </c>
      <c r="J777" t="s">
        <v>3446</v>
      </c>
      <c r="K777">
        <v>2018</v>
      </c>
      <c r="L777" t="s">
        <v>29</v>
      </c>
      <c r="M777" t="s">
        <v>29</v>
      </c>
      <c r="N777">
        <v>24.386142</v>
      </c>
      <c r="O777">
        <v>89.743267000000003</v>
      </c>
      <c r="P777" t="s">
        <v>3465</v>
      </c>
      <c r="Q777" s="3">
        <f>Table1[[#This Row],[Capacity (MW)]]*0.395*8760*10^-6</f>
        <v>0.77854499999999993</v>
      </c>
      <c r="R777" s="3" cm="1">
        <f t="array" ref="R777">AVERAGE(VLOOKUP(_xlfn.TEXTSPLIT(Table1[[#This Row],[Fuel (no space after comma)]], ","), FuelList_Final_EF!$A$2:$B$65, 2, FALSE))</f>
        <v>65.583341148886291</v>
      </c>
      <c r="S777" s="3">
        <f>Table1[[#This Row],[Generation (TWh)]]*10^9*VLOOKUP(Table1[[#This Row],[Turbine/Engine Technology]],Technology_HR!$A$2:$B$11,2,FALSE)*10^-6</f>
        <v>5877236.2049999991</v>
      </c>
      <c r="T777" s="5">
        <f>Table1[[#This Row],[Fuel Consumption (mmBtu)]]*Table1[[#This Row],[Emission Factor (kg CO2/ mmBtu)]]*10^3</f>
        <v>385448787045.10077</v>
      </c>
      <c r="U777" s="3">
        <f>Table1[[#This Row],[Emissions (g CO2)]]/(Table1[[#This Row],[Generation (TWh)]]*10^9)</f>
        <v>495.08864233294264</v>
      </c>
    </row>
    <row r="778" spans="1:21" x14ac:dyDescent="0.35">
      <c r="A778" t="s">
        <v>157</v>
      </c>
      <c r="B778" t="s">
        <v>3240</v>
      </c>
      <c r="C778" t="str">
        <f>SUBSTITUTE(Table1[[#This Row],[Fuel]],", ",",")</f>
        <v>fossil gas: natural gas,fossil liquids: diesel</v>
      </c>
      <c r="D778" t="s">
        <v>3239</v>
      </c>
      <c r="E778" t="s">
        <v>3258</v>
      </c>
      <c r="H778" t="s">
        <v>3438</v>
      </c>
      <c r="I778">
        <v>225</v>
      </c>
      <c r="J778" t="s">
        <v>3446</v>
      </c>
      <c r="K778">
        <v>2018</v>
      </c>
      <c r="L778" t="s">
        <v>29</v>
      </c>
      <c r="M778" t="s">
        <v>29</v>
      </c>
      <c r="N778">
        <v>24.386142</v>
      </c>
      <c r="O778">
        <v>89.743267000000003</v>
      </c>
      <c r="P778" t="s">
        <v>3465</v>
      </c>
      <c r="Q778" s="3">
        <f>Table1[[#This Row],[Capacity (MW)]]*0.395*8760*10^-6</f>
        <v>0.77854499999999993</v>
      </c>
      <c r="R778" s="3" cm="1">
        <f t="array" ref="R778">AVERAGE(VLOOKUP(_xlfn.TEXTSPLIT(Table1[[#This Row],[Fuel (no space after comma)]], ","), FuelList_Final_EF!$A$2:$B$65, 2, FALSE))</f>
        <v>65.583341148886291</v>
      </c>
      <c r="S778" s="3">
        <f>Table1[[#This Row],[Generation (TWh)]]*10^9*VLOOKUP(Table1[[#This Row],[Turbine/Engine Technology]],Technology_HR!$A$2:$B$11,2,FALSE)*10^-6</f>
        <v>5877236.2049999991</v>
      </c>
      <c r="T778" s="5">
        <f>Table1[[#This Row],[Fuel Consumption (mmBtu)]]*Table1[[#This Row],[Emission Factor (kg CO2/ mmBtu)]]*10^3</f>
        <v>385448787045.10077</v>
      </c>
      <c r="U778" s="3">
        <f>Table1[[#This Row],[Emissions (g CO2)]]/(Table1[[#This Row],[Generation (TWh)]]*10^9)</f>
        <v>495.08864233294264</v>
      </c>
    </row>
    <row r="779" spans="1:21" x14ac:dyDescent="0.35">
      <c r="A779" t="s">
        <v>219</v>
      </c>
      <c r="B779" t="s">
        <v>3240</v>
      </c>
      <c r="C779" t="str">
        <f>SUBSTITUTE(Table1[[#This Row],[Fuel]],", ",",")</f>
        <v>fossil gas: natural gas,fossil liquids: diesel</v>
      </c>
      <c r="D779" t="s">
        <v>3239</v>
      </c>
      <c r="E779" t="s">
        <v>3258</v>
      </c>
      <c r="H779" t="s">
        <v>3438</v>
      </c>
      <c r="I779">
        <v>414</v>
      </c>
      <c r="J779" t="s">
        <v>3446</v>
      </c>
      <c r="K779">
        <v>2019</v>
      </c>
      <c r="L779" t="s">
        <v>29</v>
      </c>
      <c r="M779" t="s">
        <v>29</v>
      </c>
      <c r="N779">
        <v>24.386142</v>
      </c>
      <c r="O779">
        <v>89.743267000000003</v>
      </c>
      <c r="P779" t="s">
        <v>3465</v>
      </c>
      <c r="Q779" s="3">
        <f>Table1[[#This Row],[Capacity (MW)]]*0.395*8760*10^-6</f>
        <v>1.4325227999999999</v>
      </c>
      <c r="R779" s="3" cm="1">
        <f t="array" ref="R779">AVERAGE(VLOOKUP(_xlfn.TEXTSPLIT(Table1[[#This Row],[Fuel (no space after comma)]], ","), FuelList_Final_EF!$A$2:$B$65, 2, FALSE))</f>
        <v>65.583341148886291</v>
      </c>
      <c r="S779" s="3">
        <f>Table1[[#This Row],[Generation (TWh)]]*10^9*VLOOKUP(Table1[[#This Row],[Turbine/Engine Technology]],Technology_HR!$A$2:$B$11,2,FALSE)*10^-6</f>
        <v>10814114.617199998</v>
      </c>
      <c r="T779" s="5">
        <f>Table1[[#This Row],[Fuel Consumption (mmBtu)]]*Table1[[#This Row],[Emission Factor (kg CO2/ mmBtu)]]*10^3</f>
        <v>709225768162.98535</v>
      </c>
      <c r="U779" s="3">
        <f>Table1[[#This Row],[Emissions (g CO2)]]/(Table1[[#This Row],[Generation (TWh)]]*10^9)</f>
        <v>495.08864233294258</v>
      </c>
    </row>
    <row r="780" spans="1:21" x14ac:dyDescent="0.35">
      <c r="A780" t="s">
        <v>179</v>
      </c>
      <c r="B780" t="s">
        <v>3271</v>
      </c>
      <c r="C780" t="str">
        <f>SUBSTITUTE(Table1[[#This Row],[Fuel]],", ",",")</f>
        <v>fossil gas: lng,fossil gas: natural gas</v>
      </c>
      <c r="D780" t="s">
        <v>3242</v>
      </c>
      <c r="E780" t="s">
        <v>3239</v>
      </c>
      <c r="H780" t="s">
        <v>3438</v>
      </c>
      <c r="I780">
        <v>550</v>
      </c>
      <c r="J780" t="s">
        <v>3450</v>
      </c>
      <c r="K780">
        <v>2033</v>
      </c>
      <c r="L780" t="s">
        <v>29</v>
      </c>
      <c r="M780" t="s">
        <v>29</v>
      </c>
      <c r="N780">
        <v>22.863375999999999</v>
      </c>
      <c r="O780">
        <v>91.390508999999994</v>
      </c>
      <c r="P780" t="s">
        <v>3465</v>
      </c>
      <c r="Q780" s="3">
        <f>Table1[[#This Row],[Capacity (MW)]]*0.395*8760*10^-6</f>
        <v>1.9031099999999999</v>
      </c>
      <c r="R780" s="3" cm="1">
        <f t="array" ref="R780">AVERAGE(VLOOKUP(_xlfn.TEXTSPLIT(Table1[[#This Row],[Fuel (no space after comma)]], ","), FuelList_Final_EF!$A$2:$B$65, 2, FALSE))</f>
        <v>60.37290985767001</v>
      </c>
      <c r="S780" s="3">
        <f>Table1[[#This Row],[Generation (TWh)]]*10^9*VLOOKUP(Table1[[#This Row],[Turbine/Engine Technology]],Technology_HR!$A$2:$B$11,2,FALSE)*10^-6</f>
        <v>14366577.389999997</v>
      </c>
      <c r="T780" s="5">
        <f>Table1[[#This Row],[Fuel Consumption (mmBtu)]]*Table1[[#This Row],[Emission Factor (kg CO2/ mmBtu)]]*10^3</f>
        <v>867352081729.70984</v>
      </c>
      <c r="U780" s="3">
        <f>Table1[[#This Row],[Emissions (g CO2)]]/(Table1[[#This Row],[Generation (TWh)]]*10^9)</f>
        <v>455.75509651555086</v>
      </c>
    </row>
    <row r="781" spans="1:21" x14ac:dyDescent="0.35">
      <c r="A781" t="s">
        <v>179</v>
      </c>
      <c r="B781" t="s">
        <v>3271</v>
      </c>
      <c r="C781" t="str">
        <f>SUBSTITUTE(Table1[[#This Row],[Fuel]],", ",",")</f>
        <v>fossil gas: lng,fossil gas: natural gas</v>
      </c>
      <c r="D781" t="s">
        <v>3242</v>
      </c>
      <c r="E781" t="s">
        <v>3239</v>
      </c>
      <c r="H781" t="s">
        <v>3438</v>
      </c>
      <c r="I781">
        <v>550</v>
      </c>
      <c r="J781" t="s">
        <v>3450</v>
      </c>
      <c r="K781">
        <v>2032</v>
      </c>
      <c r="L781" t="s">
        <v>29</v>
      </c>
      <c r="M781" t="s">
        <v>29</v>
      </c>
      <c r="N781">
        <v>22.863375999999999</v>
      </c>
      <c r="O781">
        <v>91.390508999999994</v>
      </c>
      <c r="P781" t="s">
        <v>3465</v>
      </c>
      <c r="Q781" s="3">
        <f>Table1[[#This Row],[Capacity (MW)]]*0.395*8760*10^-6</f>
        <v>1.9031099999999999</v>
      </c>
      <c r="R781" s="3" cm="1">
        <f t="array" ref="R781">AVERAGE(VLOOKUP(_xlfn.TEXTSPLIT(Table1[[#This Row],[Fuel (no space after comma)]], ","), FuelList_Final_EF!$A$2:$B$65, 2, FALSE))</f>
        <v>60.37290985767001</v>
      </c>
      <c r="S781" s="3">
        <f>Table1[[#This Row],[Generation (TWh)]]*10^9*VLOOKUP(Table1[[#This Row],[Turbine/Engine Technology]],Technology_HR!$A$2:$B$11,2,FALSE)*10^-6</f>
        <v>14366577.389999997</v>
      </c>
      <c r="T781" s="5">
        <f>Table1[[#This Row],[Fuel Consumption (mmBtu)]]*Table1[[#This Row],[Emission Factor (kg CO2/ mmBtu)]]*10^3</f>
        <v>867352081729.70984</v>
      </c>
      <c r="U781" s="3">
        <f>Table1[[#This Row],[Emissions (g CO2)]]/(Table1[[#This Row],[Generation (TWh)]]*10^9)</f>
        <v>455.75509651555086</v>
      </c>
    </row>
    <row r="782" spans="1:21" x14ac:dyDescent="0.35">
      <c r="A782" t="s">
        <v>179</v>
      </c>
      <c r="B782" t="s">
        <v>3271</v>
      </c>
      <c r="C782" t="str">
        <f>SUBSTITUTE(Table1[[#This Row],[Fuel]],", ",",")</f>
        <v>fossil gas: lng,fossil gas: natural gas</v>
      </c>
      <c r="D782" t="s">
        <v>3242</v>
      </c>
      <c r="E782" t="s">
        <v>3239</v>
      </c>
      <c r="H782" t="s">
        <v>3438</v>
      </c>
      <c r="I782">
        <v>550</v>
      </c>
      <c r="J782" t="s">
        <v>3450</v>
      </c>
      <c r="K782">
        <v>2034</v>
      </c>
      <c r="L782" t="s">
        <v>29</v>
      </c>
      <c r="M782" t="s">
        <v>29</v>
      </c>
      <c r="N782">
        <v>22.863375999999999</v>
      </c>
      <c r="O782">
        <v>91.390508999999994</v>
      </c>
      <c r="P782" t="s">
        <v>3465</v>
      </c>
      <c r="Q782" s="3">
        <f>Table1[[#This Row],[Capacity (MW)]]*0.395*8760*10^-6</f>
        <v>1.9031099999999999</v>
      </c>
      <c r="R782" s="3" cm="1">
        <f t="array" ref="R782">AVERAGE(VLOOKUP(_xlfn.TEXTSPLIT(Table1[[#This Row],[Fuel (no space after comma)]], ","), FuelList_Final_EF!$A$2:$B$65, 2, FALSE))</f>
        <v>60.37290985767001</v>
      </c>
      <c r="S782" s="3">
        <f>Table1[[#This Row],[Generation (TWh)]]*10^9*VLOOKUP(Table1[[#This Row],[Turbine/Engine Technology]],Technology_HR!$A$2:$B$11,2,FALSE)*10^-6</f>
        <v>14366577.389999997</v>
      </c>
      <c r="T782" s="5">
        <f>Table1[[#This Row],[Fuel Consumption (mmBtu)]]*Table1[[#This Row],[Emission Factor (kg CO2/ mmBtu)]]*10^3</f>
        <v>867352081729.70984</v>
      </c>
      <c r="U782" s="3">
        <f>Table1[[#This Row],[Emissions (g CO2)]]/(Table1[[#This Row],[Generation (TWh)]]*10^9)</f>
        <v>455.75509651555086</v>
      </c>
    </row>
    <row r="783" spans="1:21" x14ac:dyDescent="0.35">
      <c r="A783" t="s">
        <v>179</v>
      </c>
      <c r="B783" t="s">
        <v>3271</v>
      </c>
      <c r="C783" t="str">
        <f>SUBSTITUTE(Table1[[#This Row],[Fuel]],", ",",")</f>
        <v>fossil gas: lng,fossil gas: natural gas</v>
      </c>
      <c r="D783" t="s">
        <v>3242</v>
      </c>
      <c r="E783" t="s">
        <v>3239</v>
      </c>
      <c r="H783" t="s">
        <v>3438</v>
      </c>
      <c r="I783">
        <v>550</v>
      </c>
      <c r="J783" t="s">
        <v>3450</v>
      </c>
      <c r="K783">
        <v>2036</v>
      </c>
      <c r="L783" t="s">
        <v>29</v>
      </c>
      <c r="M783" t="s">
        <v>29</v>
      </c>
      <c r="N783">
        <v>22.863375999999999</v>
      </c>
      <c r="O783">
        <v>91.390508999999994</v>
      </c>
      <c r="P783" t="s">
        <v>3465</v>
      </c>
      <c r="Q783" s="3">
        <f>Table1[[#This Row],[Capacity (MW)]]*0.395*8760*10^-6</f>
        <v>1.9031099999999999</v>
      </c>
      <c r="R783" s="3" cm="1">
        <f t="array" ref="R783">AVERAGE(VLOOKUP(_xlfn.TEXTSPLIT(Table1[[#This Row],[Fuel (no space after comma)]], ","), FuelList_Final_EF!$A$2:$B$65, 2, FALSE))</f>
        <v>60.37290985767001</v>
      </c>
      <c r="S783" s="3">
        <f>Table1[[#This Row],[Generation (TWh)]]*10^9*VLOOKUP(Table1[[#This Row],[Turbine/Engine Technology]],Technology_HR!$A$2:$B$11,2,FALSE)*10^-6</f>
        <v>14366577.389999997</v>
      </c>
      <c r="T783" s="5">
        <f>Table1[[#This Row],[Fuel Consumption (mmBtu)]]*Table1[[#This Row],[Emission Factor (kg CO2/ mmBtu)]]*10^3</f>
        <v>867352081729.70984</v>
      </c>
      <c r="U783" s="3">
        <f>Table1[[#This Row],[Emissions (g CO2)]]/(Table1[[#This Row],[Generation (TWh)]]*10^9)</f>
        <v>455.75509651555086</v>
      </c>
    </row>
    <row r="784" spans="1:21" x14ac:dyDescent="0.35">
      <c r="A784" t="s">
        <v>200</v>
      </c>
      <c r="B784" t="s">
        <v>3241</v>
      </c>
      <c r="C784" t="str">
        <f>SUBSTITUTE(Table1[[#This Row],[Fuel]],", ",",")</f>
        <v>fossil liquids: heavy fuel oil</v>
      </c>
      <c r="D784" t="s">
        <v>3241</v>
      </c>
      <c r="H784" t="s">
        <v>3437</v>
      </c>
      <c r="I784">
        <v>163</v>
      </c>
      <c r="J784" t="s">
        <v>3449</v>
      </c>
      <c r="K784">
        <v>2024</v>
      </c>
      <c r="L784" t="s">
        <v>29</v>
      </c>
      <c r="M784" t="s">
        <v>29</v>
      </c>
      <c r="N784">
        <v>24.229869999999998</v>
      </c>
      <c r="O784">
        <v>90.528229999999994</v>
      </c>
      <c r="P784" t="s">
        <v>3465</v>
      </c>
      <c r="Q784" s="3">
        <f>Table1[[#This Row],[Capacity (MW)]]*0.395*8760*10^-6</f>
        <v>0.56401260000000009</v>
      </c>
      <c r="R784" s="3" cm="1">
        <f t="array" ref="R784">AVERAGE(VLOOKUP(_xlfn.TEXTSPLIT(Table1[[#This Row],[Fuel (no space after comma)]], ","), FuelList_Final_EF!$A$2:$B$65, 2, FALSE))</f>
        <v>81.602530311017389</v>
      </c>
      <c r="S784" s="3">
        <f>Table1[[#This Row],[Generation (TWh)]]*10^9*VLOOKUP(Table1[[#This Row],[Turbine/Engine Technology]],Technology_HR!$A$2:$B$11,2,FALSE)*10^-6</f>
        <v>5019712.1400000006</v>
      </c>
      <c r="T784" s="5">
        <f>Table1[[#This Row],[Fuel Consumption (mmBtu)]]*Table1[[#This Row],[Emission Factor (kg CO2/ mmBtu)]]*10^3</f>
        <v>409621212056.93201</v>
      </c>
      <c r="U784" s="3">
        <f>Table1[[#This Row],[Emissions (g CO2)]]/(Table1[[#This Row],[Generation (TWh)]]*10^9)</f>
        <v>726.26251976805463</v>
      </c>
    </row>
    <row r="785" spans="1:21" x14ac:dyDescent="0.35">
      <c r="A785" t="s">
        <v>220</v>
      </c>
      <c r="B785" t="s">
        <v>3241</v>
      </c>
      <c r="C785" t="str">
        <f>SUBSTITUTE(Table1[[#This Row],[Fuel]],", ",",")</f>
        <v>fossil liquids: heavy fuel oil</v>
      </c>
      <c r="D785" t="s">
        <v>3241</v>
      </c>
      <c r="H785" t="s">
        <v>3437</v>
      </c>
      <c r="I785">
        <v>119.5</v>
      </c>
      <c r="J785" t="s">
        <v>3446</v>
      </c>
      <c r="K785">
        <v>2016</v>
      </c>
      <c r="L785" t="s">
        <v>29</v>
      </c>
      <c r="M785" t="s">
        <v>29</v>
      </c>
      <c r="N785">
        <v>22.659244999999999</v>
      </c>
      <c r="O785">
        <v>90.335927999999996</v>
      </c>
      <c r="P785" t="s">
        <v>3465</v>
      </c>
      <c r="Q785" s="3">
        <f>Table1[[#This Row],[Capacity (MW)]]*0.395*8760*10^-6</f>
        <v>0.41349390000000003</v>
      </c>
      <c r="R785" s="3" cm="1">
        <f t="array" ref="R785">AVERAGE(VLOOKUP(_xlfn.TEXTSPLIT(Table1[[#This Row],[Fuel (no space after comma)]], ","), FuelList_Final_EF!$A$2:$B$65, 2, FALSE))</f>
        <v>81.602530311017389</v>
      </c>
      <c r="S785" s="3">
        <f>Table1[[#This Row],[Generation (TWh)]]*10^9*VLOOKUP(Table1[[#This Row],[Turbine/Engine Technology]],Technology_HR!$A$2:$B$11,2,FALSE)*10^-6</f>
        <v>3680095.71</v>
      </c>
      <c r="T785" s="5">
        <f>Table1[[#This Row],[Fuel Consumption (mmBtu)]]*Table1[[#This Row],[Emission Factor (kg CO2/ mmBtu)]]*10^3</f>
        <v>300305121722.72009</v>
      </c>
      <c r="U785" s="3">
        <f>Table1[[#This Row],[Emissions (g CO2)]]/(Table1[[#This Row],[Generation (TWh)]]*10^9)</f>
        <v>726.26251976805486</v>
      </c>
    </row>
    <row r="786" spans="1:21" x14ac:dyDescent="0.35">
      <c r="A786" t="s">
        <v>221</v>
      </c>
      <c r="B786" t="s">
        <v>3241</v>
      </c>
      <c r="C786" t="str">
        <f>SUBSTITUTE(Table1[[#This Row],[Fuel]],", ",",")</f>
        <v>fossil liquids: heavy fuel oil</v>
      </c>
      <c r="D786" t="s">
        <v>3241</v>
      </c>
      <c r="H786" t="s">
        <v>3437</v>
      </c>
      <c r="I786">
        <v>71.7</v>
      </c>
      <c r="J786" t="s">
        <v>3446</v>
      </c>
      <c r="K786">
        <v>2016</v>
      </c>
      <c r="L786" t="s">
        <v>29</v>
      </c>
      <c r="M786" t="s">
        <v>29</v>
      </c>
      <c r="N786">
        <v>22.659244999999999</v>
      </c>
      <c r="O786">
        <v>90.335927999999996</v>
      </c>
      <c r="P786" t="s">
        <v>3465</v>
      </c>
      <c r="Q786" s="3">
        <f>Table1[[#This Row],[Capacity (MW)]]*0.395*8760*10^-6</f>
        <v>0.24809634000000003</v>
      </c>
      <c r="R786" s="3" cm="1">
        <f t="array" ref="R786">AVERAGE(VLOOKUP(_xlfn.TEXTSPLIT(Table1[[#This Row],[Fuel (no space after comma)]], ","), FuelList_Final_EF!$A$2:$B$65, 2, FALSE))</f>
        <v>81.602530311017389</v>
      </c>
      <c r="S786" s="3">
        <f>Table1[[#This Row],[Generation (TWh)]]*10^9*VLOOKUP(Table1[[#This Row],[Turbine/Engine Technology]],Technology_HR!$A$2:$B$11,2,FALSE)*10^-6</f>
        <v>2208057.4260000004</v>
      </c>
      <c r="T786" s="5">
        <f>Table1[[#This Row],[Fuel Consumption (mmBtu)]]*Table1[[#This Row],[Emission Factor (kg CO2/ mmBtu)]]*10^3</f>
        <v>180183073033.63208</v>
      </c>
      <c r="U786" s="3">
        <f>Table1[[#This Row],[Emissions (g CO2)]]/(Table1[[#This Row],[Generation (TWh)]]*10^9)</f>
        <v>726.26251976805486</v>
      </c>
    </row>
    <row r="787" spans="1:21" x14ac:dyDescent="0.35">
      <c r="A787" t="s">
        <v>59</v>
      </c>
      <c r="B787" t="s">
        <v>3241</v>
      </c>
      <c r="C787" t="str">
        <f>SUBSTITUTE(Table1[[#This Row],[Fuel]],", ",",")</f>
        <v>fossil liquids: heavy fuel oil</v>
      </c>
      <c r="D787" t="s">
        <v>3241</v>
      </c>
      <c r="H787" t="s">
        <v>3437</v>
      </c>
      <c r="I787">
        <v>53.027999999999999</v>
      </c>
      <c r="J787" t="s">
        <v>3446</v>
      </c>
      <c r="K787">
        <v>2018</v>
      </c>
      <c r="L787" t="s">
        <v>29</v>
      </c>
      <c r="M787" t="s">
        <v>29</v>
      </c>
      <c r="N787">
        <v>23.994579999999999</v>
      </c>
      <c r="O787">
        <v>90.337795999999997</v>
      </c>
      <c r="P787" t="s">
        <v>3465</v>
      </c>
      <c r="Q787" s="3">
        <f>Table1[[#This Row],[Capacity (MW)]]*0.395*8760*10^-6</f>
        <v>0.18348748559999997</v>
      </c>
      <c r="R787" s="3" cm="1">
        <f t="array" ref="R787">AVERAGE(VLOOKUP(_xlfn.TEXTSPLIT(Table1[[#This Row],[Fuel (no space after comma)]], ","), FuelList_Final_EF!$A$2:$B$65, 2, FALSE))</f>
        <v>81.602530311017389</v>
      </c>
      <c r="S787" s="3">
        <f>Table1[[#This Row],[Generation (TWh)]]*10^9*VLOOKUP(Table1[[#This Row],[Turbine/Engine Technology]],Technology_HR!$A$2:$B$11,2,FALSE)*10^-6</f>
        <v>1633038.6218399997</v>
      </c>
      <c r="T787" s="5">
        <f>Table1[[#This Row],[Fuel Consumption (mmBtu)]]*Table1[[#This Row],[Emission Factor (kg CO2/ mmBtu)]]*10^3</f>
        <v>133260083637.76064</v>
      </c>
      <c r="U787" s="3">
        <f>Table1[[#This Row],[Emissions (g CO2)]]/(Table1[[#This Row],[Generation (TWh)]]*10^9)</f>
        <v>726.26251976805474</v>
      </c>
    </row>
    <row r="788" spans="1:21" x14ac:dyDescent="0.35">
      <c r="A788" t="s">
        <v>222</v>
      </c>
      <c r="B788" t="s">
        <v>3241</v>
      </c>
      <c r="C788" t="str">
        <f>SUBSTITUTE(Table1[[#This Row],[Fuel]],", ",",")</f>
        <v>fossil liquids: heavy fuel oil</v>
      </c>
      <c r="D788" t="s">
        <v>3241</v>
      </c>
      <c r="H788" t="s">
        <v>3437</v>
      </c>
      <c r="I788">
        <v>94.272000000000006</v>
      </c>
      <c r="J788" t="s">
        <v>3446</v>
      </c>
      <c r="K788">
        <v>2018</v>
      </c>
      <c r="L788" t="s">
        <v>29</v>
      </c>
      <c r="M788" t="s">
        <v>29</v>
      </c>
      <c r="N788">
        <v>23.994579999999999</v>
      </c>
      <c r="O788">
        <v>90.337795999999997</v>
      </c>
      <c r="P788" t="s">
        <v>3465</v>
      </c>
      <c r="Q788" s="3">
        <f>Table1[[#This Row],[Capacity (MW)]]*0.395*8760*10^-6</f>
        <v>0.32619997440000004</v>
      </c>
      <c r="R788" s="3" cm="1">
        <f t="array" ref="R788">AVERAGE(VLOOKUP(_xlfn.TEXTSPLIT(Table1[[#This Row],[Fuel (no space after comma)]], ","), FuelList_Final_EF!$A$2:$B$65, 2, FALSE))</f>
        <v>81.602530311017389</v>
      </c>
      <c r="S788" s="3">
        <f>Table1[[#This Row],[Generation (TWh)]]*10^9*VLOOKUP(Table1[[#This Row],[Turbine/Engine Technology]],Technology_HR!$A$2:$B$11,2,FALSE)*10^-6</f>
        <v>2903179.7721600002</v>
      </c>
      <c r="T788" s="5">
        <f>Table1[[#This Row],[Fuel Consumption (mmBtu)]]*Table1[[#This Row],[Emission Factor (kg CO2/ mmBtu)]]*10^3</f>
        <v>236906815356.01895</v>
      </c>
      <c r="U788" s="3">
        <f>Table1[[#This Row],[Emissions (g CO2)]]/(Table1[[#This Row],[Generation (TWh)]]*10^9)</f>
        <v>726.26251976805463</v>
      </c>
    </row>
    <row r="789" spans="1:21" x14ac:dyDescent="0.35">
      <c r="A789" t="s">
        <v>223</v>
      </c>
      <c r="B789" t="s">
        <v>3241</v>
      </c>
      <c r="C789" t="str">
        <f>SUBSTITUTE(Table1[[#This Row],[Fuel]],", ",",")</f>
        <v>fossil liquids: heavy fuel oil</v>
      </c>
      <c r="D789" t="s">
        <v>3241</v>
      </c>
      <c r="H789" t="s">
        <v>3437</v>
      </c>
      <c r="I789">
        <v>245.92</v>
      </c>
      <c r="J789" t="s">
        <v>3446</v>
      </c>
      <c r="K789">
        <v>2018</v>
      </c>
      <c r="L789" t="s">
        <v>29</v>
      </c>
      <c r="M789" t="s">
        <v>29</v>
      </c>
      <c r="N789">
        <v>23.994702</v>
      </c>
      <c r="O789">
        <v>90.337828000000002</v>
      </c>
      <c r="P789" t="s">
        <v>3465</v>
      </c>
      <c r="Q789" s="3">
        <f>Table1[[#This Row],[Capacity (MW)]]*0.395*8760*10^-6</f>
        <v>0.85093238400000004</v>
      </c>
      <c r="R789" s="3" cm="1">
        <f t="array" ref="R789">AVERAGE(VLOOKUP(_xlfn.TEXTSPLIT(Table1[[#This Row],[Fuel (no space after comma)]], ","), FuelList_Final_EF!$A$2:$B$65, 2, FALSE))</f>
        <v>81.602530311017389</v>
      </c>
      <c r="S789" s="3">
        <f>Table1[[#This Row],[Generation (TWh)]]*10^9*VLOOKUP(Table1[[#This Row],[Turbine/Engine Technology]],Technology_HR!$A$2:$B$11,2,FALSE)*10^-6</f>
        <v>7573298.2176000001</v>
      </c>
      <c r="T789" s="5">
        <f>Table1[[#This Row],[Fuel Consumption (mmBtu)]]*Table1[[#This Row],[Emission Factor (kg CO2/ mmBtu)]]*10^3</f>
        <v>618000297356.078</v>
      </c>
      <c r="U789" s="3">
        <f>Table1[[#This Row],[Emissions (g CO2)]]/(Table1[[#This Row],[Generation (TWh)]]*10^9)</f>
        <v>726.26251976805486</v>
      </c>
    </row>
    <row r="790" spans="1:21" x14ac:dyDescent="0.35">
      <c r="A790" t="s">
        <v>220</v>
      </c>
      <c r="B790" t="s">
        <v>3241</v>
      </c>
      <c r="C790" t="str">
        <f>SUBSTITUTE(Table1[[#This Row],[Fuel]],", ",",")</f>
        <v>fossil liquids: heavy fuel oil</v>
      </c>
      <c r="D790" t="s">
        <v>3241</v>
      </c>
      <c r="H790" t="s">
        <v>3437</v>
      </c>
      <c r="I790">
        <v>61.48</v>
      </c>
      <c r="J790" t="s">
        <v>3446</v>
      </c>
      <c r="K790">
        <v>2018</v>
      </c>
      <c r="L790" t="s">
        <v>29</v>
      </c>
      <c r="M790" t="s">
        <v>29</v>
      </c>
      <c r="N790">
        <v>23.994702</v>
      </c>
      <c r="O790">
        <v>90.337828000000002</v>
      </c>
      <c r="P790" t="s">
        <v>3465</v>
      </c>
      <c r="Q790" s="3">
        <f>Table1[[#This Row],[Capacity (MW)]]*0.395*8760*10^-6</f>
        <v>0.21273309600000001</v>
      </c>
      <c r="R790" s="3" cm="1">
        <f t="array" ref="R790">AVERAGE(VLOOKUP(_xlfn.TEXTSPLIT(Table1[[#This Row],[Fuel (no space after comma)]], ","), FuelList_Final_EF!$A$2:$B$65, 2, FALSE))</f>
        <v>81.602530311017389</v>
      </c>
      <c r="S790" s="3">
        <f>Table1[[#This Row],[Generation (TWh)]]*10^9*VLOOKUP(Table1[[#This Row],[Turbine/Engine Technology]],Technology_HR!$A$2:$B$11,2,FALSE)*10^-6</f>
        <v>1893324.5544</v>
      </c>
      <c r="T790" s="5">
        <f>Table1[[#This Row],[Fuel Consumption (mmBtu)]]*Table1[[#This Row],[Emission Factor (kg CO2/ mmBtu)]]*10^3</f>
        <v>154500074339.0195</v>
      </c>
      <c r="U790" s="3">
        <f>Table1[[#This Row],[Emissions (g CO2)]]/(Table1[[#This Row],[Generation (TWh)]]*10^9)</f>
        <v>726.26251976805486</v>
      </c>
    </row>
    <row r="791" spans="1:21" x14ac:dyDescent="0.35">
      <c r="A791" t="s">
        <v>224</v>
      </c>
      <c r="B791" t="s">
        <v>3241</v>
      </c>
      <c r="C791" t="str">
        <f>SUBSTITUTE(Table1[[#This Row],[Fuel]],", ",",")</f>
        <v>fossil liquids: heavy fuel oil</v>
      </c>
      <c r="D791" t="s">
        <v>3241</v>
      </c>
      <c r="H791" t="s">
        <v>3437</v>
      </c>
      <c r="I791">
        <v>97.58</v>
      </c>
      <c r="J791" t="s">
        <v>3446</v>
      </c>
      <c r="K791">
        <v>1998</v>
      </c>
      <c r="L791" t="s">
        <v>29</v>
      </c>
      <c r="M791" t="s">
        <v>29</v>
      </c>
      <c r="N791">
        <v>22.866567</v>
      </c>
      <c r="O791">
        <v>89.538835000000006</v>
      </c>
      <c r="P791" t="s">
        <v>3465</v>
      </c>
      <c r="Q791" s="3">
        <f>Table1[[#This Row],[Capacity (MW)]]*0.395*8760*10^-6</f>
        <v>0.337646316</v>
      </c>
      <c r="R791" s="3" cm="1">
        <f t="array" ref="R791">AVERAGE(VLOOKUP(_xlfn.TEXTSPLIT(Table1[[#This Row],[Fuel (no space after comma)]], ","), FuelList_Final_EF!$A$2:$B$65, 2, FALSE))</f>
        <v>81.602530311017389</v>
      </c>
      <c r="S791" s="3">
        <f>Table1[[#This Row],[Generation (TWh)]]*10^9*VLOOKUP(Table1[[#This Row],[Turbine/Engine Technology]],Technology_HR!$A$2:$B$11,2,FALSE)*10^-6</f>
        <v>3005052.2124000001</v>
      </c>
      <c r="T791" s="5">
        <f>Table1[[#This Row],[Fuel Consumption (mmBtu)]]*Table1[[#This Row],[Emission Factor (kg CO2/ mmBtu)]]*10^3</f>
        <v>245219864248.56088</v>
      </c>
      <c r="U791" s="3">
        <f>Table1[[#This Row],[Emissions (g CO2)]]/(Table1[[#This Row],[Generation (TWh)]]*10^9)</f>
        <v>726.26251976805486</v>
      </c>
    </row>
    <row r="792" spans="1:21" x14ac:dyDescent="0.35">
      <c r="A792" t="s">
        <v>220</v>
      </c>
      <c r="B792" t="s">
        <v>3241</v>
      </c>
      <c r="C792" t="str">
        <f>SUBSTITUTE(Table1[[#This Row],[Fuel]],", ",",")</f>
        <v>fossil liquids: heavy fuel oil</v>
      </c>
      <c r="D792" t="s">
        <v>3241</v>
      </c>
      <c r="H792" t="s">
        <v>3437</v>
      </c>
      <c r="I792">
        <v>20.23</v>
      </c>
      <c r="J792" t="s">
        <v>3446</v>
      </c>
      <c r="K792">
        <v>1998</v>
      </c>
      <c r="L792" t="s">
        <v>29</v>
      </c>
      <c r="M792" t="s">
        <v>29</v>
      </c>
      <c r="N792">
        <v>22.866567</v>
      </c>
      <c r="O792">
        <v>89.538835000000006</v>
      </c>
      <c r="P792" t="s">
        <v>3465</v>
      </c>
      <c r="Q792" s="3">
        <f>Table1[[#This Row],[Capacity (MW)]]*0.395*8760*10^-6</f>
        <v>6.9999846000000004E-2</v>
      </c>
      <c r="R792" s="3" cm="1">
        <f t="array" ref="R792">AVERAGE(VLOOKUP(_xlfn.TEXTSPLIT(Table1[[#This Row],[Fuel (no space after comma)]], ","), FuelList_Final_EF!$A$2:$B$65, 2, FALSE))</f>
        <v>81.602530311017389</v>
      </c>
      <c r="S792" s="3">
        <f>Table1[[#This Row],[Generation (TWh)]]*10^9*VLOOKUP(Table1[[#This Row],[Turbine/Engine Technology]],Technology_HR!$A$2:$B$11,2,FALSE)*10^-6</f>
        <v>622998.62939999998</v>
      </c>
      <c r="T792" s="5">
        <f>Table1[[#This Row],[Fuel Consumption (mmBtu)]]*Table1[[#This Row],[Emission Factor (kg CO2/ mmBtu)]]*10^3</f>
        <v>50838264539.335785</v>
      </c>
      <c r="U792" s="3">
        <f>Table1[[#This Row],[Emissions (g CO2)]]/(Table1[[#This Row],[Generation (TWh)]]*10^9)</f>
        <v>726.26251976805474</v>
      </c>
    </row>
    <row r="793" spans="1:21" x14ac:dyDescent="0.35">
      <c r="A793" t="s">
        <v>220</v>
      </c>
      <c r="B793" t="s">
        <v>3241</v>
      </c>
      <c r="C793" t="str">
        <f>SUBSTITUTE(Table1[[#This Row],[Fuel]],", ",",")</f>
        <v>fossil liquids: heavy fuel oil</v>
      </c>
      <c r="D793" t="s">
        <v>3241</v>
      </c>
      <c r="H793" t="s">
        <v>3437</v>
      </c>
      <c r="I793">
        <v>102</v>
      </c>
      <c r="J793" t="s">
        <v>3446</v>
      </c>
      <c r="K793">
        <v>2011</v>
      </c>
      <c r="L793" t="s">
        <v>29</v>
      </c>
      <c r="M793" t="s">
        <v>29</v>
      </c>
      <c r="N793">
        <v>23.596184000000001</v>
      </c>
      <c r="O793">
        <v>90.515034</v>
      </c>
      <c r="P793" t="s">
        <v>3465</v>
      </c>
      <c r="Q793" s="3">
        <f>Table1[[#This Row],[Capacity (MW)]]*0.395*8760*10^-6</f>
        <v>0.35294039999999993</v>
      </c>
      <c r="R793" s="3" cm="1">
        <f t="array" ref="R793">AVERAGE(VLOOKUP(_xlfn.TEXTSPLIT(Table1[[#This Row],[Fuel (no space after comma)]], ","), FuelList_Final_EF!$A$2:$B$65, 2, FALSE))</f>
        <v>81.602530311017389</v>
      </c>
      <c r="S793" s="3">
        <f>Table1[[#This Row],[Generation (TWh)]]*10^9*VLOOKUP(Table1[[#This Row],[Turbine/Engine Technology]],Technology_HR!$A$2:$B$11,2,FALSE)*10^-6</f>
        <v>3141169.5599999996</v>
      </c>
      <c r="T793" s="5">
        <f>Table1[[#This Row],[Fuel Consumption (mmBtu)]]*Table1[[#This Row],[Emission Factor (kg CO2/ mmBtu)]]*10^3</f>
        <v>256327384231.94513</v>
      </c>
      <c r="U793" s="3">
        <f>Table1[[#This Row],[Emissions (g CO2)]]/(Table1[[#This Row],[Generation (TWh)]]*10^9)</f>
        <v>726.26251976805486</v>
      </c>
    </row>
    <row r="794" spans="1:21" x14ac:dyDescent="0.35">
      <c r="A794" t="s">
        <v>220</v>
      </c>
      <c r="B794" t="s">
        <v>3241</v>
      </c>
      <c r="C794" t="str">
        <f>SUBSTITUTE(Table1[[#This Row],[Fuel]],", ",",")</f>
        <v>fossil liquids: heavy fuel oil</v>
      </c>
      <c r="D794" t="s">
        <v>3241</v>
      </c>
      <c r="H794" t="s">
        <v>3437</v>
      </c>
      <c r="I794">
        <v>41.845999999999997</v>
      </c>
      <c r="J794" t="s">
        <v>3446</v>
      </c>
      <c r="K794">
        <v>2016</v>
      </c>
      <c r="L794" t="s">
        <v>29</v>
      </c>
      <c r="M794" t="s">
        <v>29</v>
      </c>
      <c r="N794">
        <v>23.596184000000001</v>
      </c>
      <c r="O794">
        <v>90.515034</v>
      </c>
      <c r="P794" t="s">
        <v>3465</v>
      </c>
      <c r="Q794" s="3">
        <f>Table1[[#This Row],[Capacity (MW)]]*0.395*8760*10^-6</f>
        <v>0.14479552920000002</v>
      </c>
      <c r="R794" s="3" cm="1">
        <f t="array" ref="R794">AVERAGE(VLOOKUP(_xlfn.TEXTSPLIT(Table1[[#This Row],[Fuel (no space after comma)]], ","), FuelList_Final_EF!$A$2:$B$65, 2, FALSE))</f>
        <v>81.602530311017389</v>
      </c>
      <c r="S794" s="3">
        <f>Table1[[#This Row],[Generation (TWh)]]*10^9*VLOOKUP(Table1[[#This Row],[Turbine/Engine Technology]],Technology_HR!$A$2:$B$11,2,FALSE)*10^-6</f>
        <v>1288680.2098800002</v>
      </c>
      <c r="T794" s="5">
        <f>Table1[[#This Row],[Fuel Consumption (mmBtu)]]*Table1[[#This Row],[Emission Factor (kg CO2/ mmBtu)]]*10^3</f>
        <v>105159565887.94098</v>
      </c>
      <c r="U794" s="3">
        <f>Table1[[#This Row],[Emissions (g CO2)]]/(Table1[[#This Row],[Generation (TWh)]]*10^9)</f>
        <v>726.26251976805486</v>
      </c>
    </row>
    <row r="795" spans="1:21" x14ac:dyDescent="0.35">
      <c r="A795" t="s">
        <v>220</v>
      </c>
      <c r="B795" t="s">
        <v>3241</v>
      </c>
      <c r="C795" t="str">
        <f>SUBSTITUTE(Table1[[#This Row],[Fuel]],", ",",")</f>
        <v>fossil liquids: heavy fuel oil</v>
      </c>
      <c r="D795" t="s">
        <v>3241</v>
      </c>
      <c r="H795" t="s">
        <v>3437</v>
      </c>
      <c r="I795">
        <v>43.554000000000002</v>
      </c>
      <c r="J795" t="s">
        <v>3446</v>
      </c>
      <c r="K795">
        <v>2016</v>
      </c>
      <c r="L795" t="s">
        <v>29</v>
      </c>
      <c r="M795" t="s">
        <v>29</v>
      </c>
      <c r="N795">
        <v>23.596184000000001</v>
      </c>
      <c r="O795">
        <v>90.515034</v>
      </c>
      <c r="P795" t="s">
        <v>3465</v>
      </c>
      <c r="Q795" s="3">
        <f>Table1[[#This Row],[Capacity (MW)]]*0.395*8760*10^-6</f>
        <v>0.15070555079999998</v>
      </c>
      <c r="R795" s="3" cm="1">
        <f t="array" ref="R795">AVERAGE(VLOOKUP(_xlfn.TEXTSPLIT(Table1[[#This Row],[Fuel (no space after comma)]], ","), FuelList_Final_EF!$A$2:$B$65, 2, FALSE))</f>
        <v>81.602530311017389</v>
      </c>
      <c r="S795" s="3">
        <f>Table1[[#This Row],[Generation (TWh)]]*10^9*VLOOKUP(Table1[[#This Row],[Turbine/Engine Technology]],Technology_HR!$A$2:$B$11,2,FALSE)*10^-6</f>
        <v>1341279.4021199998</v>
      </c>
      <c r="T795" s="5">
        <f>Table1[[#This Row],[Fuel Consumption (mmBtu)]]*Table1[[#This Row],[Emission Factor (kg CO2/ mmBtu)]]*10^3</f>
        <v>109451793067.04056</v>
      </c>
      <c r="U795" s="3">
        <f>Table1[[#This Row],[Emissions (g CO2)]]/(Table1[[#This Row],[Generation (TWh)]]*10^9)</f>
        <v>726.26251976805474</v>
      </c>
    </row>
    <row r="796" spans="1:21" x14ac:dyDescent="0.35">
      <c r="A796" t="s">
        <v>154</v>
      </c>
      <c r="B796" t="s">
        <v>3239</v>
      </c>
      <c r="C796" t="str">
        <f>SUBSTITUTE(Table1[[#This Row],[Fuel]],", ",",")</f>
        <v>fossil gas: natural gas</v>
      </c>
      <c r="D796" t="s">
        <v>3239</v>
      </c>
      <c r="H796" t="s">
        <v>3438</v>
      </c>
      <c r="I796">
        <v>225</v>
      </c>
      <c r="J796" t="s">
        <v>3446</v>
      </c>
      <c r="K796">
        <v>2020</v>
      </c>
      <c r="L796" t="s">
        <v>29</v>
      </c>
      <c r="M796" t="s">
        <v>29</v>
      </c>
      <c r="N796">
        <v>24.910271000000002</v>
      </c>
      <c r="O796">
        <v>91.828811999999999</v>
      </c>
      <c r="P796" t="s">
        <v>3465</v>
      </c>
      <c r="Q796" s="3">
        <f>Table1[[#This Row],[Capacity (MW)]]*0.395*8760*10^-6</f>
        <v>0.77854499999999993</v>
      </c>
      <c r="R796" s="3" cm="1">
        <f t="array" ref="R796">AVERAGE(VLOOKUP(_xlfn.TEXTSPLIT(Table1[[#This Row],[Fuel (no space after comma)]], ","), FuelList_Final_EF!$A$2:$B$65, 2, FALSE))</f>
        <v>53.06</v>
      </c>
      <c r="S796" s="3">
        <f>Table1[[#This Row],[Generation (TWh)]]*10^9*VLOOKUP(Table1[[#This Row],[Turbine/Engine Technology]],Technology_HR!$A$2:$B$11,2,FALSE)*10^-6</f>
        <v>5877236.2049999991</v>
      </c>
      <c r="T796" s="5">
        <f>Table1[[#This Row],[Fuel Consumption (mmBtu)]]*Table1[[#This Row],[Emission Factor (kg CO2/ mmBtu)]]*10^3</f>
        <v>311846153037.29999</v>
      </c>
      <c r="U796" s="3">
        <f>Table1[[#This Row],[Emissions (g CO2)]]/(Table1[[#This Row],[Generation (TWh)]]*10^9)</f>
        <v>400.54994000000005</v>
      </c>
    </row>
    <row r="797" spans="1:21" x14ac:dyDescent="0.35">
      <c r="A797" t="s">
        <v>154</v>
      </c>
      <c r="B797" t="s">
        <v>3239</v>
      </c>
      <c r="C797" t="str">
        <f>SUBSTITUTE(Table1[[#This Row],[Fuel]],", ",",")</f>
        <v>fossil gas: natural gas</v>
      </c>
      <c r="D797" t="s">
        <v>3239</v>
      </c>
      <c r="H797" t="s">
        <v>3436</v>
      </c>
      <c r="I797">
        <v>105</v>
      </c>
      <c r="J797" t="s">
        <v>3446</v>
      </c>
      <c r="K797">
        <v>2005</v>
      </c>
      <c r="L797" t="s">
        <v>29</v>
      </c>
      <c r="M797">
        <v>2025</v>
      </c>
      <c r="N797">
        <v>23.896605999999998</v>
      </c>
      <c r="O797">
        <v>90.409988999999996</v>
      </c>
      <c r="P797" t="s">
        <v>3465</v>
      </c>
      <c r="Q797" s="3">
        <f>Table1[[#This Row],[Capacity (MW)]]*0.395*8760*10^-6</f>
        <v>0.36332100000000001</v>
      </c>
      <c r="R797" s="3" cm="1">
        <f t="array" ref="R797">AVERAGE(VLOOKUP(_xlfn.TEXTSPLIT(Table1[[#This Row],[Fuel (no space after comma)]], ","), FuelList_Final_EF!$A$2:$B$65, 2, FALSE))</f>
        <v>53.06</v>
      </c>
      <c r="S797" s="3">
        <f>Table1[[#This Row],[Generation (TWh)]]*10^9*VLOOKUP(Table1[[#This Row],[Turbine/Engine Technology]],Technology_HR!$A$2:$B$11,2,FALSE)*10^-6</f>
        <v>4000164.21</v>
      </c>
      <c r="T797" s="5">
        <f>Table1[[#This Row],[Fuel Consumption (mmBtu)]]*Table1[[#This Row],[Emission Factor (kg CO2/ mmBtu)]]*10^3</f>
        <v>212248712982.60001</v>
      </c>
      <c r="U797" s="3">
        <f>Table1[[#This Row],[Emissions (g CO2)]]/(Table1[[#This Row],[Generation (TWh)]]*10^9)</f>
        <v>584.19060000000002</v>
      </c>
    </row>
    <row r="798" spans="1:21" x14ac:dyDescent="0.35">
      <c r="A798" t="s">
        <v>225</v>
      </c>
      <c r="B798" t="s">
        <v>3241</v>
      </c>
      <c r="C798" t="str">
        <f>SUBSTITUTE(Table1[[#This Row],[Fuel]],", ",",")</f>
        <v>fossil liquids: heavy fuel oil</v>
      </c>
      <c r="D798" t="s">
        <v>3241</v>
      </c>
      <c r="H798" t="s">
        <v>3437</v>
      </c>
      <c r="I798">
        <v>287.10000000000002</v>
      </c>
      <c r="J798" t="s">
        <v>3446</v>
      </c>
      <c r="K798">
        <v>2019</v>
      </c>
      <c r="L798" t="s">
        <v>29</v>
      </c>
      <c r="M798" t="s">
        <v>29</v>
      </c>
      <c r="N798">
        <v>22.231956</v>
      </c>
      <c r="O798">
        <v>91.827788999999996</v>
      </c>
      <c r="P798" t="s">
        <v>3465</v>
      </c>
      <c r="Q798" s="3">
        <f>Table1[[#This Row],[Capacity (MW)]]*0.395*8760*10^-6</f>
        <v>0.99342342000000017</v>
      </c>
      <c r="R798" s="3" cm="1">
        <f t="array" ref="R798">AVERAGE(VLOOKUP(_xlfn.TEXTSPLIT(Table1[[#This Row],[Fuel (no space after comma)]], ","), FuelList_Final_EF!$A$2:$B$65, 2, FALSE))</f>
        <v>81.602530311017389</v>
      </c>
      <c r="S798" s="3">
        <f>Table1[[#This Row],[Generation (TWh)]]*10^9*VLOOKUP(Table1[[#This Row],[Turbine/Engine Technology]],Technology_HR!$A$2:$B$11,2,FALSE)*10^-6</f>
        <v>8841468.438000001</v>
      </c>
      <c r="T798" s="5">
        <f>Table1[[#This Row],[Fuel Consumption (mmBtu)]]*Table1[[#This Row],[Emission Factor (kg CO2/ mmBtu)]]*10^3</f>
        <v>721486196205.79858</v>
      </c>
      <c r="U798" s="3">
        <f>Table1[[#This Row],[Emissions (g CO2)]]/(Table1[[#This Row],[Generation (TWh)]]*10^9)</f>
        <v>726.26251976805474</v>
      </c>
    </row>
    <row r="799" spans="1:21" x14ac:dyDescent="0.35">
      <c r="A799" t="s">
        <v>59</v>
      </c>
      <c r="B799" t="s">
        <v>3241</v>
      </c>
      <c r="C799" t="str">
        <f>SUBSTITUTE(Table1[[#This Row],[Fuel]],", ",",")</f>
        <v>fossil liquids: heavy fuel oil</v>
      </c>
      <c r="D799" t="s">
        <v>3241</v>
      </c>
      <c r="H799" t="s">
        <v>3437</v>
      </c>
      <c r="I799">
        <v>2.9</v>
      </c>
      <c r="J799" t="s">
        <v>3446</v>
      </c>
      <c r="K799">
        <v>2019</v>
      </c>
      <c r="L799" t="s">
        <v>29</v>
      </c>
      <c r="M799" t="s">
        <v>29</v>
      </c>
      <c r="N799">
        <v>22.231956</v>
      </c>
      <c r="O799">
        <v>91.827788999999996</v>
      </c>
      <c r="P799" t="s">
        <v>3465</v>
      </c>
      <c r="Q799" s="3">
        <f>Table1[[#This Row],[Capacity (MW)]]*0.395*8760*10^-6</f>
        <v>1.003458E-2</v>
      </c>
      <c r="R799" s="3" cm="1">
        <f t="array" ref="R799">AVERAGE(VLOOKUP(_xlfn.TEXTSPLIT(Table1[[#This Row],[Fuel (no space after comma)]], ","), FuelList_Final_EF!$A$2:$B$65, 2, FALSE))</f>
        <v>81.602530311017389</v>
      </c>
      <c r="S799" s="3">
        <f>Table1[[#This Row],[Generation (TWh)]]*10^9*VLOOKUP(Table1[[#This Row],[Turbine/Engine Technology]],Technology_HR!$A$2:$B$11,2,FALSE)*10^-6</f>
        <v>89307.762000000002</v>
      </c>
      <c r="T799" s="5">
        <f>Table1[[#This Row],[Fuel Consumption (mmBtu)]]*Table1[[#This Row],[Emission Factor (kg CO2/ mmBtu)]]*10^3</f>
        <v>7287739355.6141272</v>
      </c>
      <c r="U799" s="3">
        <f>Table1[[#This Row],[Emissions (g CO2)]]/(Table1[[#This Row],[Generation (TWh)]]*10^9)</f>
        <v>726.26251976805474</v>
      </c>
    </row>
    <row r="800" spans="1:21" x14ac:dyDescent="0.35">
      <c r="A800" t="s">
        <v>226</v>
      </c>
      <c r="B800" t="s">
        <v>3241</v>
      </c>
      <c r="C800" t="str">
        <f>SUBSTITUTE(Table1[[#This Row],[Fuel]],", ",",")</f>
        <v>fossil liquids: heavy fuel oil</v>
      </c>
      <c r="D800" t="s">
        <v>3241</v>
      </c>
      <c r="H800" t="s">
        <v>3441</v>
      </c>
      <c r="I800">
        <v>122.562</v>
      </c>
      <c r="J800" t="s">
        <v>3446</v>
      </c>
      <c r="K800">
        <v>2019</v>
      </c>
      <c r="L800" t="s">
        <v>29</v>
      </c>
      <c r="M800" t="s">
        <v>29</v>
      </c>
      <c r="N800">
        <v>24.901461000000001</v>
      </c>
      <c r="O800">
        <v>89.988298</v>
      </c>
      <c r="P800" t="s">
        <v>3465</v>
      </c>
      <c r="Q800" s="3">
        <f>Table1[[#This Row],[Capacity (MW)]]*0.395*8760*10^-6</f>
        <v>0.42408903240000001</v>
      </c>
      <c r="R800" s="3" cm="1">
        <f t="array" ref="R800">AVERAGE(VLOOKUP(_xlfn.TEXTSPLIT(Table1[[#This Row],[Fuel (no space after comma)]], ","), FuelList_Final_EF!$A$2:$B$65, 2, FALSE))</f>
        <v>81.602530311017389</v>
      </c>
      <c r="S800" s="3">
        <f>Table1[[#This Row],[Generation (TWh)]]*10^9*VLOOKUP(Table1[[#This Row],[Turbine/Engine Technology]],Technology_HR!$A$2:$B$11,2,FALSE)*10^-6</f>
        <v>3201448.1055875998</v>
      </c>
      <c r="T800" s="5">
        <f>Table1[[#This Row],[Fuel Consumption (mmBtu)]]*Table1[[#This Row],[Emission Factor (kg CO2/ mmBtu)]]*10^3</f>
        <v>261246266075.3613</v>
      </c>
      <c r="U800" s="3">
        <f>Table1[[#This Row],[Emissions (g CO2)]]/(Table1[[#This Row],[Generation (TWh)]]*10^9)</f>
        <v>616.01750131787014</v>
      </c>
    </row>
    <row r="801" spans="1:21" x14ac:dyDescent="0.35">
      <c r="A801" t="s">
        <v>59</v>
      </c>
      <c r="B801" t="s">
        <v>3241</v>
      </c>
      <c r="C801" t="str">
        <f>SUBSTITUTE(Table1[[#This Row],[Fuel]],", ",",")</f>
        <v>fossil liquids: heavy fuel oil</v>
      </c>
      <c r="D801" t="s">
        <v>3241</v>
      </c>
      <c r="H801" t="s">
        <v>3441</v>
      </c>
      <c r="I801">
        <v>1.238</v>
      </c>
      <c r="J801" t="s">
        <v>3446</v>
      </c>
      <c r="K801">
        <v>2019</v>
      </c>
      <c r="L801" t="s">
        <v>29</v>
      </c>
      <c r="M801" t="s">
        <v>29</v>
      </c>
      <c r="N801">
        <v>24.901461000000001</v>
      </c>
      <c r="O801">
        <v>89.988298</v>
      </c>
      <c r="P801" t="s">
        <v>3465</v>
      </c>
      <c r="Q801" s="3">
        <f>Table1[[#This Row],[Capacity (MW)]]*0.395*8760*10^-6</f>
        <v>4.2837276000000004E-3</v>
      </c>
      <c r="R801" s="3" cm="1">
        <f t="array" ref="R801">AVERAGE(VLOOKUP(_xlfn.TEXTSPLIT(Table1[[#This Row],[Fuel (no space after comma)]], ","), FuelList_Final_EF!$A$2:$B$65, 2, FALSE))</f>
        <v>81.602530311017389</v>
      </c>
      <c r="S801" s="3">
        <f>Table1[[#This Row],[Generation (TWh)]]*10^9*VLOOKUP(Table1[[#This Row],[Turbine/Engine Technology]],Technology_HR!$A$2:$B$11,2,FALSE)*10^-6</f>
        <v>32337.859652400002</v>
      </c>
      <c r="T801" s="5">
        <f>Table1[[#This Row],[Fuel Consumption (mmBtu)]]*Table1[[#This Row],[Emission Factor (kg CO2/ mmBtu)]]*10^3</f>
        <v>2638851172.4783974</v>
      </c>
      <c r="U801" s="3">
        <f>Table1[[#This Row],[Emissions (g CO2)]]/(Table1[[#This Row],[Generation (TWh)]]*10^9)</f>
        <v>616.01750131787026</v>
      </c>
    </row>
    <row r="802" spans="1:21" x14ac:dyDescent="0.35">
      <c r="A802" t="s">
        <v>227</v>
      </c>
      <c r="B802" t="s">
        <v>3241</v>
      </c>
      <c r="C802" t="str">
        <f>SUBSTITUTE(Table1[[#This Row],[Fuel]],", ",",")</f>
        <v>fossil liquids: heavy fuel oil</v>
      </c>
      <c r="D802" t="s">
        <v>3241</v>
      </c>
      <c r="H802" t="s">
        <v>3437</v>
      </c>
      <c r="I802">
        <v>205.4</v>
      </c>
      <c r="J802" t="s">
        <v>3446</v>
      </c>
      <c r="K802">
        <v>2015</v>
      </c>
      <c r="L802" t="s">
        <v>29</v>
      </c>
      <c r="M802" t="s">
        <v>29</v>
      </c>
      <c r="N802">
        <v>24.900503</v>
      </c>
      <c r="O802">
        <v>89.988247000000001</v>
      </c>
      <c r="P802" t="s">
        <v>3465</v>
      </c>
      <c r="Q802" s="3">
        <f>Table1[[#This Row],[Capacity (MW)]]*0.395*8760*10^-6</f>
        <v>0.71072508000000001</v>
      </c>
      <c r="R802" s="3" cm="1">
        <f t="array" ref="R802">AVERAGE(VLOOKUP(_xlfn.TEXTSPLIT(Table1[[#This Row],[Fuel (no space after comma)]], ","), FuelList_Final_EF!$A$2:$B$65, 2, FALSE))</f>
        <v>81.602530311017389</v>
      </c>
      <c r="S802" s="3">
        <f>Table1[[#This Row],[Generation (TWh)]]*10^9*VLOOKUP(Table1[[#This Row],[Turbine/Engine Technology]],Technology_HR!$A$2:$B$11,2,FALSE)*10^-6</f>
        <v>6325453.2119999994</v>
      </c>
      <c r="T802" s="5">
        <f>Table1[[#This Row],[Fuel Consumption (mmBtu)]]*Table1[[#This Row],[Emission Factor (kg CO2/ mmBtu)]]*10^3</f>
        <v>516172987463.15222</v>
      </c>
      <c r="U802" s="3">
        <f>Table1[[#This Row],[Emissions (g CO2)]]/(Table1[[#This Row],[Generation (TWh)]]*10^9)</f>
        <v>726.26251976805463</v>
      </c>
    </row>
    <row r="803" spans="1:21" x14ac:dyDescent="0.35">
      <c r="A803" t="s">
        <v>195</v>
      </c>
      <c r="B803" t="s">
        <v>3242</v>
      </c>
      <c r="C803" t="str">
        <f>SUBSTITUTE(Table1[[#This Row],[Fuel]],", ",",")</f>
        <v>fossil gas: lng</v>
      </c>
      <c r="D803" t="s">
        <v>3242</v>
      </c>
      <c r="H803" t="s">
        <v>3438</v>
      </c>
      <c r="I803">
        <v>584</v>
      </c>
      <c r="J803" t="s">
        <v>3446</v>
      </c>
      <c r="K803">
        <v>2024</v>
      </c>
      <c r="L803" t="s">
        <v>29</v>
      </c>
      <c r="M803" t="s">
        <v>29</v>
      </c>
      <c r="N803">
        <v>23.616284</v>
      </c>
      <c r="O803">
        <v>90.613310999999996</v>
      </c>
      <c r="P803" t="s">
        <v>3465</v>
      </c>
      <c r="Q803" s="3">
        <f>Table1[[#This Row],[Capacity (MW)]]*0.395*8760*10^-6</f>
        <v>2.0207568</v>
      </c>
      <c r="R803" s="3" cm="1">
        <f t="array" ref="R803">AVERAGE(VLOOKUP(_xlfn.TEXTSPLIT(Table1[[#This Row],[Fuel (no space after comma)]], ","), FuelList_Final_EF!$A$2:$B$65, 2, FALSE))</f>
        <v>67.685819715340017</v>
      </c>
      <c r="S803" s="3">
        <f>Table1[[#This Row],[Generation (TWh)]]*10^9*VLOOKUP(Table1[[#This Row],[Turbine/Engine Technology]],Technology_HR!$A$2:$B$11,2,FALSE)*10^-6</f>
        <v>15254693.0832</v>
      </c>
      <c r="T803" s="5">
        <f>Table1[[#This Row],[Fuel Consumption (mmBtu)]]*Table1[[#This Row],[Emission Factor (kg CO2/ mmBtu)]]*10^3</f>
        <v>1032526405842.3196</v>
      </c>
      <c r="U803" s="3">
        <f>Table1[[#This Row],[Emissions (g CO2)]]/(Table1[[#This Row],[Generation (TWh)]]*10^9)</f>
        <v>510.96025303110179</v>
      </c>
    </row>
    <row r="804" spans="1:21" x14ac:dyDescent="0.35">
      <c r="A804" t="s">
        <v>228</v>
      </c>
      <c r="B804" t="s">
        <v>3241</v>
      </c>
      <c r="C804" t="str">
        <f>SUBSTITUTE(Table1[[#This Row],[Fuel]],", ",",")</f>
        <v>fossil liquids: heavy fuel oil</v>
      </c>
      <c r="D804" t="s">
        <v>3241</v>
      </c>
      <c r="H804" t="s">
        <v>3437</v>
      </c>
      <c r="I804">
        <v>147.30000000000001</v>
      </c>
      <c r="J804" t="s">
        <v>3446</v>
      </c>
      <c r="K804">
        <v>2021</v>
      </c>
      <c r="L804" t="s">
        <v>29</v>
      </c>
      <c r="M804" t="s">
        <v>29</v>
      </c>
      <c r="N804">
        <v>22.370304000000001</v>
      </c>
      <c r="O804">
        <v>90.322186000000002</v>
      </c>
      <c r="P804" t="s">
        <v>3465</v>
      </c>
      <c r="Q804" s="3">
        <f>Table1[[#This Row],[Capacity (MW)]]*0.395*8760*10^-6</f>
        <v>0.50968746000000009</v>
      </c>
      <c r="R804" s="3" cm="1">
        <f t="array" ref="R804">AVERAGE(VLOOKUP(_xlfn.TEXTSPLIT(Table1[[#This Row],[Fuel (no space after comma)]], ","), FuelList_Final_EF!$A$2:$B$65, 2, FALSE))</f>
        <v>81.602530311017389</v>
      </c>
      <c r="S804" s="3">
        <f>Table1[[#This Row],[Generation (TWh)]]*10^9*VLOOKUP(Table1[[#This Row],[Turbine/Engine Technology]],Technology_HR!$A$2:$B$11,2,FALSE)*10^-6</f>
        <v>4536218.3940000003</v>
      </c>
      <c r="T804" s="5">
        <f>Table1[[#This Row],[Fuel Consumption (mmBtu)]]*Table1[[#This Row],[Emission Factor (kg CO2/ mmBtu)]]*10^3</f>
        <v>370166898993.77966</v>
      </c>
      <c r="U804" s="3">
        <f>Table1[[#This Row],[Emissions (g CO2)]]/(Table1[[#This Row],[Generation (TWh)]]*10^9)</f>
        <v>726.26251976805463</v>
      </c>
    </row>
    <row r="805" spans="1:21" x14ac:dyDescent="0.35">
      <c r="A805" t="s">
        <v>229</v>
      </c>
      <c r="B805" t="s">
        <v>3269</v>
      </c>
      <c r="C805" t="str">
        <f>SUBSTITUTE(Table1[[#This Row],[Fuel]],", ",",")</f>
        <v>fossil gas: natural gas,fossil gas: lng</v>
      </c>
      <c r="D805" t="s">
        <v>3239</v>
      </c>
      <c r="E805" t="s">
        <v>3242</v>
      </c>
      <c r="H805" t="s">
        <v>3438</v>
      </c>
      <c r="I805">
        <v>590</v>
      </c>
      <c r="J805" t="s">
        <v>3449</v>
      </c>
      <c r="K805">
        <v>2024</v>
      </c>
      <c r="L805" t="s">
        <v>29</v>
      </c>
      <c r="M805" t="s">
        <v>29</v>
      </c>
      <c r="N805">
        <v>22.233716000000001</v>
      </c>
      <c r="O805">
        <v>91.865981000000005</v>
      </c>
      <c r="P805" t="s">
        <v>3465</v>
      </c>
      <c r="Q805" s="3">
        <f>Table1[[#This Row],[Capacity (MW)]]*0.395*8760*10^-6</f>
        <v>2.0415179999999999</v>
      </c>
      <c r="R805" s="3" cm="1">
        <f t="array" ref="R805">AVERAGE(VLOOKUP(_xlfn.TEXTSPLIT(Table1[[#This Row],[Fuel (no space after comma)]], ","), FuelList_Final_EF!$A$2:$B$65, 2, FALSE))</f>
        <v>60.37290985767001</v>
      </c>
      <c r="S805" s="3">
        <f>Table1[[#This Row],[Generation (TWh)]]*10^9*VLOOKUP(Table1[[#This Row],[Turbine/Engine Technology]],Technology_HR!$A$2:$B$11,2,FALSE)*10^-6</f>
        <v>15411419.381999999</v>
      </c>
      <c r="T805" s="5">
        <f>Table1[[#This Row],[Fuel Consumption (mmBtu)]]*Table1[[#This Row],[Emission Factor (kg CO2/ mmBtu)]]*10^3</f>
        <v>930432233128.23438</v>
      </c>
      <c r="U805" s="3">
        <f>Table1[[#This Row],[Emissions (g CO2)]]/(Table1[[#This Row],[Generation (TWh)]]*10^9)</f>
        <v>455.75509651555086</v>
      </c>
    </row>
    <row r="806" spans="1:21" x14ac:dyDescent="0.35">
      <c r="A806" t="s">
        <v>230</v>
      </c>
      <c r="B806" t="s">
        <v>3258</v>
      </c>
      <c r="C806" t="str">
        <f>SUBSTITUTE(Table1[[#This Row],[Fuel]],", ",",")</f>
        <v>fossil liquids: diesel</v>
      </c>
      <c r="D806" t="s">
        <v>3258</v>
      </c>
      <c r="H806" t="s">
        <v>3437</v>
      </c>
      <c r="I806">
        <v>60</v>
      </c>
      <c r="J806" t="s">
        <v>3446</v>
      </c>
      <c r="K806">
        <v>2005</v>
      </c>
      <c r="L806" t="s">
        <v>29</v>
      </c>
      <c r="M806" t="s">
        <v>29</v>
      </c>
      <c r="N806">
        <v>13.125792000000001</v>
      </c>
      <c r="O806">
        <v>-59.632190999999999</v>
      </c>
      <c r="P806" t="s">
        <v>3466</v>
      </c>
      <c r="Q806" s="3">
        <f>Table1[[#This Row],[Capacity (MW)]]*0.395*8760*10^-6</f>
        <v>0.20761200000000002</v>
      </c>
      <c r="R806" s="3" cm="1">
        <f t="array" ref="R806">AVERAGE(VLOOKUP(_xlfn.TEXTSPLIT(Table1[[#This Row],[Fuel (no space after comma)]], ","), FuelList_Final_EF!$A$2:$B$65, 2, FALSE))</f>
        <v>78.106682297772565</v>
      </c>
      <c r="S806" s="3">
        <f>Table1[[#This Row],[Generation (TWh)]]*10^9*VLOOKUP(Table1[[#This Row],[Turbine/Engine Technology]],Technology_HR!$A$2:$B$11,2,FALSE)*10^-6</f>
        <v>1847746.8</v>
      </c>
      <c r="T806" s="5">
        <f>Table1[[#This Row],[Fuel Consumption (mmBtu)]]*Table1[[#This Row],[Emission Factor (kg CO2/ mmBtu)]]*10^3</f>
        <v>144321372274.3259</v>
      </c>
      <c r="U806" s="3">
        <f>Table1[[#This Row],[Emissions (g CO2)]]/(Table1[[#This Row],[Generation (TWh)]]*10^9)</f>
        <v>695.14947245017572</v>
      </c>
    </row>
    <row r="807" spans="1:21" x14ac:dyDescent="0.35">
      <c r="A807" t="s">
        <v>231</v>
      </c>
      <c r="B807" t="s">
        <v>3243</v>
      </c>
      <c r="C807" t="str">
        <f>SUBSTITUTE(Table1[[#This Row],[Fuel]],", ",",")</f>
        <v>fossil gas: natural gas,fossil liquids: fuel oil</v>
      </c>
      <c r="D807" t="s">
        <v>3239</v>
      </c>
      <c r="E807" t="s">
        <v>3275</v>
      </c>
      <c r="H807" t="s">
        <v>3438</v>
      </c>
      <c r="I807">
        <v>215</v>
      </c>
      <c r="J807" t="s">
        <v>3446</v>
      </c>
      <c r="K807">
        <v>2005</v>
      </c>
      <c r="L807" t="s">
        <v>29</v>
      </c>
      <c r="M807">
        <v>2030</v>
      </c>
      <c r="N807">
        <v>52.453862999999998</v>
      </c>
      <c r="O807">
        <v>25.193031000000001</v>
      </c>
      <c r="P807" t="s">
        <v>3467</v>
      </c>
      <c r="Q807" s="3">
        <f>Table1[[#This Row],[Capacity (MW)]]*0.395*8760*10^-6</f>
        <v>0.74394300000000002</v>
      </c>
      <c r="R807" s="3" cm="1">
        <f t="array" ref="R807">AVERAGE(VLOOKUP(_xlfn.TEXTSPLIT(Table1[[#This Row],[Fuel (no space after comma)]], ","), FuelList_Final_EF!$A$2:$B$65, 2, FALSE))</f>
        <v>65.583341148886291</v>
      </c>
      <c r="S807" s="3">
        <f>Table1[[#This Row],[Generation (TWh)]]*10^9*VLOOKUP(Table1[[#This Row],[Turbine/Engine Technology]],Technology_HR!$A$2:$B$11,2,FALSE)*10^-6</f>
        <v>5616025.7069999995</v>
      </c>
      <c r="T807" s="5">
        <f>Table1[[#This Row],[Fuel Consumption (mmBtu)]]*Table1[[#This Row],[Emission Factor (kg CO2/ mmBtu)]]*10^3</f>
        <v>368317729843.09631</v>
      </c>
      <c r="U807" s="3">
        <f>Table1[[#This Row],[Emissions (g CO2)]]/(Table1[[#This Row],[Generation (TWh)]]*10^9)</f>
        <v>495.08864233294258</v>
      </c>
    </row>
    <row r="808" spans="1:21" x14ac:dyDescent="0.35">
      <c r="A808" t="s">
        <v>231</v>
      </c>
      <c r="B808" t="s">
        <v>3243</v>
      </c>
      <c r="C808" t="str">
        <f>SUBSTITUTE(Table1[[#This Row],[Fuel]],", ",",")</f>
        <v>fossil gas: natural gas,fossil liquids: fuel oil</v>
      </c>
      <c r="D808" t="s">
        <v>3239</v>
      </c>
      <c r="E808" t="s">
        <v>3275</v>
      </c>
      <c r="H808" t="s">
        <v>3438</v>
      </c>
      <c r="I808">
        <v>215</v>
      </c>
      <c r="J808" t="s">
        <v>3446</v>
      </c>
      <c r="K808">
        <v>2003</v>
      </c>
      <c r="L808" t="s">
        <v>29</v>
      </c>
      <c r="M808">
        <v>2030</v>
      </c>
      <c r="N808">
        <v>52.453862999999998</v>
      </c>
      <c r="O808">
        <v>25.193031000000001</v>
      </c>
      <c r="P808" t="s">
        <v>3467</v>
      </c>
      <c r="Q808" s="3">
        <f>Table1[[#This Row],[Capacity (MW)]]*0.395*8760*10^-6</f>
        <v>0.74394300000000002</v>
      </c>
      <c r="R808" s="3" cm="1">
        <f t="array" ref="R808">AVERAGE(VLOOKUP(_xlfn.TEXTSPLIT(Table1[[#This Row],[Fuel (no space after comma)]], ","), FuelList_Final_EF!$A$2:$B$65, 2, FALSE))</f>
        <v>65.583341148886291</v>
      </c>
      <c r="S808" s="3">
        <f>Table1[[#This Row],[Generation (TWh)]]*10^9*VLOOKUP(Table1[[#This Row],[Turbine/Engine Technology]],Technology_HR!$A$2:$B$11,2,FALSE)*10^-6</f>
        <v>5616025.7069999995</v>
      </c>
      <c r="T808" s="5">
        <f>Table1[[#This Row],[Fuel Consumption (mmBtu)]]*Table1[[#This Row],[Emission Factor (kg CO2/ mmBtu)]]*10^3</f>
        <v>368317729843.09631</v>
      </c>
      <c r="U808" s="3">
        <f>Table1[[#This Row],[Emissions (g CO2)]]/(Table1[[#This Row],[Generation (TWh)]]*10^9)</f>
        <v>495.08864233294258</v>
      </c>
    </row>
    <row r="809" spans="1:21" x14ac:dyDescent="0.35">
      <c r="A809" t="s">
        <v>231</v>
      </c>
      <c r="B809" t="s">
        <v>3243</v>
      </c>
      <c r="C809" t="str">
        <f>SUBSTITUTE(Table1[[#This Row],[Fuel]],", ",",")</f>
        <v>fossil gas: natural gas,fossil liquids: fuel oil</v>
      </c>
      <c r="D809" t="s">
        <v>3239</v>
      </c>
      <c r="E809" t="s">
        <v>3275</v>
      </c>
      <c r="H809" t="s">
        <v>3438</v>
      </c>
      <c r="I809">
        <v>238</v>
      </c>
      <c r="J809" t="s">
        <v>3446</v>
      </c>
      <c r="K809">
        <v>2008</v>
      </c>
      <c r="L809" t="s">
        <v>29</v>
      </c>
      <c r="M809" t="s">
        <v>29</v>
      </c>
      <c r="N809">
        <v>52.453862999999998</v>
      </c>
      <c r="O809">
        <v>25.193031000000001</v>
      </c>
      <c r="P809" t="s">
        <v>3467</v>
      </c>
      <c r="Q809" s="3">
        <f>Table1[[#This Row],[Capacity (MW)]]*0.395*8760*10^-6</f>
        <v>0.82352760000000003</v>
      </c>
      <c r="R809" s="3" cm="1">
        <f t="array" ref="R809">AVERAGE(VLOOKUP(_xlfn.TEXTSPLIT(Table1[[#This Row],[Fuel (no space after comma)]], ","), FuelList_Final_EF!$A$2:$B$65, 2, FALSE))</f>
        <v>65.583341148886291</v>
      </c>
      <c r="S809" s="3">
        <f>Table1[[#This Row],[Generation (TWh)]]*10^9*VLOOKUP(Table1[[#This Row],[Turbine/Engine Technology]],Technology_HR!$A$2:$B$11,2,FALSE)*10^-6</f>
        <v>6216809.8523999993</v>
      </c>
      <c r="T809" s="5">
        <f>Table1[[#This Row],[Fuel Consumption (mmBtu)]]*Table1[[#This Row],[Emission Factor (kg CO2/ mmBtu)]]*10^3</f>
        <v>407719161407.70654</v>
      </c>
      <c r="U809" s="3">
        <f>Table1[[#This Row],[Emissions (g CO2)]]/(Table1[[#This Row],[Generation (TWh)]]*10^9)</f>
        <v>495.08864233294253</v>
      </c>
    </row>
    <row r="810" spans="1:21" x14ac:dyDescent="0.35">
      <c r="A810" t="s">
        <v>231</v>
      </c>
      <c r="B810" t="s">
        <v>3243</v>
      </c>
      <c r="C810" t="str">
        <f>SUBSTITUTE(Table1[[#This Row],[Fuel]],", ",",")</f>
        <v>fossil gas: natural gas,fossil liquids: fuel oil</v>
      </c>
      <c r="D810" t="s">
        <v>3239</v>
      </c>
      <c r="E810" t="s">
        <v>3275</v>
      </c>
      <c r="H810" t="s">
        <v>3438</v>
      </c>
      <c r="I810">
        <v>427</v>
      </c>
      <c r="J810" t="s">
        <v>3446</v>
      </c>
      <c r="K810">
        <v>2014</v>
      </c>
      <c r="L810" t="s">
        <v>29</v>
      </c>
      <c r="M810" t="s">
        <v>29</v>
      </c>
      <c r="N810">
        <v>52.453862999999998</v>
      </c>
      <c r="O810">
        <v>25.193031000000001</v>
      </c>
      <c r="P810" t="s">
        <v>3467</v>
      </c>
      <c r="Q810" s="3">
        <f>Table1[[#This Row],[Capacity (MW)]]*0.395*8760*10^-6</f>
        <v>1.4775054000000001</v>
      </c>
      <c r="R810" s="3" cm="1">
        <f t="array" ref="R810">AVERAGE(VLOOKUP(_xlfn.TEXTSPLIT(Table1[[#This Row],[Fuel (no space after comma)]], ","), FuelList_Final_EF!$A$2:$B$65, 2, FALSE))</f>
        <v>65.583341148886291</v>
      </c>
      <c r="S810" s="3">
        <f>Table1[[#This Row],[Generation (TWh)]]*10^9*VLOOKUP(Table1[[#This Row],[Turbine/Engine Technology]],Technology_HR!$A$2:$B$11,2,FALSE)*10^-6</f>
        <v>11153688.264599999</v>
      </c>
      <c r="T810" s="5">
        <f>Table1[[#This Row],[Fuel Consumption (mmBtu)]]*Table1[[#This Row],[Emission Factor (kg CO2/ mmBtu)]]*10^3</f>
        <v>731496142525.59131</v>
      </c>
      <c r="U810" s="3">
        <f>Table1[[#This Row],[Emissions (g CO2)]]/(Table1[[#This Row],[Generation (TWh)]]*10^9)</f>
        <v>495.08864233294264</v>
      </c>
    </row>
    <row r="811" spans="1:21" x14ac:dyDescent="0.35">
      <c r="A811" t="s">
        <v>231</v>
      </c>
      <c r="B811" t="s">
        <v>3239</v>
      </c>
      <c r="C811" t="str">
        <f>SUBSTITUTE(Table1[[#This Row],[Fuel]],", ",",")</f>
        <v>fossil gas: natural gas</v>
      </c>
      <c r="D811" t="s">
        <v>3239</v>
      </c>
      <c r="H811" t="s">
        <v>3436</v>
      </c>
      <c r="I811">
        <v>57</v>
      </c>
      <c r="J811" t="s">
        <v>3446</v>
      </c>
      <c r="K811">
        <v>2024</v>
      </c>
      <c r="L811" t="s">
        <v>29</v>
      </c>
      <c r="M811" t="s">
        <v>29</v>
      </c>
      <c r="N811">
        <v>52.453862999999998</v>
      </c>
      <c r="O811">
        <v>25.193031000000001</v>
      </c>
      <c r="P811" t="s">
        <v>3467</v>
      </c>
      <c r="Q811" s="3">
        <f>Table1[[#This Row],[Capacity (MW)]]*0.395*8760*10^-6</f>
        <v>0.19723139999999997</v>
      </c>
      <c r="R811" s="3" cm="1">
        <f t="array" ref="R811">AVERAGE(VLOOKUP(_xlfn.TEXTSPLIT(Table1[[#This Row],[Fuel (no space after comma)]], ","), FuelList_Final_EF!$A$2:$B$65, 2, FALSE))</f>
        <v>53.06</v>
      </c>
      <c r="S811" s="3">
        <f>Table1[[#This Row],[Generation (TWh)]]*10^9*VLOOKUP(Table1[[#This Row],[Turbine/Engine Technology]],Technology_HR!$A$2:$B$11,2,FALSE)*10^-6</f>
        <v>2171517.7139999997</v>
      </c>
      <c r="T811" s="5">
        <f>Table1[[#This Row],[Fuel Consumption (mmBtu)]]*Table1[[#This Row],[Emission Factor (kg CO2/ mmBtu)]]*10^3</f>
        <v>115220729904.84</v>
      </c>
      <c r="U811" s="3">
        <f>Table1[[#This Row],[Emissions (g CO2)]]/(Table1[[#This Row],[Generation (TWh)]]*10^9)</f>
        <v>584.19060000000002</v>
      </c>
    </row>
    <row r="812" spans="1:21" x14ac:dyDescent="0.35">
      <c r="A812" t="s">
        <v>231</v>
      </c>
      <c r="B812" t="s">
        <v>3239</v>
      </c>
      <c r="C812" t="str">
        <f>SUBSTITUTE(Table1[[#This Row],[Fuel]],", ",",")</f>
        <v>fossil gas: natural gas</v>
      </c>
      <c r="D812" t="s">
        <v>3239</v>
      </c>
      <c r="H812" t="s">
        <v>3436</v>
      </c>
      <c r="I812">
        <v>57</v>
      </c>
      <c r="J812" t="s">
        <v>3446</v>
      </c>
      <c r="K812">
        <v>2024</v>
      </c>
      <c r="L812" t="s">
        <v>29</v>
      </c>
      <c r="M812" t="s">
        <v>29</v>
      </c>
      <c r="N812">
        <v>52.453862999999998</v>
      </c>
      <c r="O812">
        <v>25.193031000000001</v>
      </c>
      <c r="P812" t="s">
        <v>3467</v>
      </c>
      <c r="Q812" s="3">
        <f>Table1[[#This Row],[Capacity (MW)]]*0.395*8760*10^-6</f>
        <v>0.19723139999999997</v>
      </c>
      <c r="R812" s="3" cm="1">
        <f t="array" ref="R812">AVERAGE(VLOOKUP(_xlfn.TEXTSPLIT(Table1[[#This Row],[Fuel (no space after comma)]], ","), FuelList_Final_EF!$A$2:$B$65, 2, FALSE))</f>
        <v>53.06</v>
      </c>
      <c r="S812" s="3">
        <f>Table1[[#This Row],[Generation (TWh)]]*10^9*VLOOKUP(Table1[[#This Row],[Turbine/Engine Technology]],Technology_HR!$A$2:$B$11,2,FALSE)*10^-6</f>
        <v>2171517.7139999997</v>
      </c>
      <c r="T812" s="5">
        <f>Table1[[#This Row],[Fuel Consumption (mmBtu)]]*Table1[[#This Row],[Emission Factor (kg CO2/ mmBtu)]]*10^3</f>
        <v>115220729904.84</v>
      </c>
      <c r="U812" s="3">
        <f>Table1[[#This Row],[Emissions (g CO2)]]/(Table1[[#This Row],[Generation (TWh)]]*10^9)</f>
        <v>584.19060000000002</v>
      </c>
    </row>
    <row r="813" spans="1:21" x14ac:dyDescent="0.35">
      <c r="A813" t="s">
        <v>231</v>
      </c>
      <c r="B813" t="s">
        <v>3239</v>
      </c>
      <c r="C813" t="str">
        <f>SUBSTITUTE(Table1[[#This Row],[Fuel]],", ",",")</f>
        <v>fossil gas: natural gas</v>
      </c>
      <c r="D813" t="s">
        <v>3239</v>
      </c>
      <c r="H813" t="s">
        <v>3436</v>
      </c>
      <c r="I813">
        <v>57</v>
      </c>
      <c r="J813" t="s">
        <v>3446</v>
      </c>
      <c r="K813">
        <v>2024</v>
      </c>
      <c r="L813" t="s">
        <v>29</v>
      </c>
      <c r="M813" t="s">
        <v>29</v>
      </c>
      <c r="N813">
        <v>52.453862999999998</v>
      </c>
      <c r="O813">
        <v>25.193031000000001</v>
      </c>
      <c r="P813" t="s">
        <v>3467</v>
      </c>
      <c r="Q813" s="3">
        <f>Table1[[#This Row],[Capacity (MW)]]*0.395*8760*10^-6</f>
        <v>0.19723139999999997</v>
      </c>
      <c r="R813" s="3" cm="1">
        <f t="array" ref="R813">AVERAGE(VLOOKUP(_xlfn.TEXTSPLIT(Table1[[#This Row],[Fuel (no space after comma)]], ","), FuelList_Final_EF!$A$2:$B$65, 2, FALSE))</f>
        <v>53.06</v>
      </c>
      <c r="S813" s="3">
        <f>Table1[[#This Row],[Generation (TWh)]]*10^9*VLOOKUP(Table1[[#This Row],[Turbine/Engine Technology]],Technology_HR!$A$2:$B$11,2,FALSE)*10^-6</f>
        <v>2171517.7139999997</v>
      </c>
      <c r="T813" s="5">
        <f>Table1[[#This Row],[Fuel Consumption (mmBtu)]]*Table1[[#This Row],[Emission Factor (kg CO2/ mmBtu)]]*10^3</f>
        <v>115220729904.84</v>
      </c>
      <c r="U813" s="3">
        <f>Table1[[#This Row],[Emissions (g CO2)]]/(Table1[[#This Row],[Generation (TWh)]]*10^9)</f>
        <v>584.19060000000002</v>
      </c>
    </row>
    <row r="814" spans="1:21" x14ac:dyDescent="0.35">
      <c r="A814" t="s">
        <v>231</v>
      </c>
      <c r="B814" t="s">
        <v>3239</v>
      </c>
      <c r="C814" t="str">
        <f>SUBSTITUTE(Table1[[#This Row],[Fuel]],", ",",")</f>
        <v>fossil gas: natural gas</v>
      </c>
      <c r="D814" t="s">
        <v>3239</v>
      </c>
      <c r="H814" t="s">
        <v>3436</v>
      </c>
      <c r="I814">
        <v>57</v>
      </c>
      <c r="J814" t="s">
        <v>3446</v>
      </c>
      <c r="K814">
        <v>2024</v>
      </c>
      <c r="L814" t="s">
        <v>29</v>
      </c>
      <c r="M814" t="s">
        <v>29</v>
      </c>
      <c r="N814">
        <v>52.453862999999998</v>
      </c>
      <c r="O814">
        <v>25.193031000000001</v>
      </c>
      <c r="P814" t="s">
        <v>3467</v>
      </c>
      <c r="Q814" s="3">
        <f>Table1[[#This Row],[Capacity (MW)]]*0.395*8760*10^-6</f>
        <v>0.19723139999999997</v>
      </c>
      <c r="R814" s="3" cm="1">
        <f t="array" ref="R814">AVERAGE(VLOOKUP(_xlfn.TEXTSPLIT(Table1[[#This Row],[Fuel (no space after comma)]], ","), FuelList_Final_EF!$A$2:$B$65, 2, FALSE))</f>
        <v>53.06</v>
      </c>
      <c r="S814" s="3">
        <f>Table1[[#This Row],[Generation (TWh)]]*10^9*VLOOKUP(Table1[[#This Row],[Turbine/Engine Technology]],Technology_HR!$A$2:$B$11,2,FALSE)*10^-6</f>
        <v>2171517.7139999997</v>
      </c>
      <c r="T814" s="5">
        <f>Table1[[#This Row],[Fuel Consumption (mmBtu)]]*Table1[[#This Row],[Emission Factor (kg CO2/ mmBtu)]]*10^3</f>
        <v>115220729904.84</v>
      </c>
      <c r="U814" s="3">
        <f>Table1[[#This Row],[Emissions (g CO2)]]/(Table1[[#This Row],[Generation (TWh)]]*10^9)</f>
        <v>584.19060000000002</v>
      </c>
    </row>
    <row r="815" spans="1:21" x14ac:dyDescent="0.35">
      <c r="A815" t="s">
        <v>231</v>
      </c>
      <c r="B815" t="s">
        <v>3239</v>
      </c>
      <c r="C815" t="str">
        <f>SUBSTITUTE(Table1[[#This Row],[Fuel]],", ",",")</f>
        <v>fossil gas: natural gas</v>
      </c>
      <c r="D815" t="s">
        <v>3239</v>
      </c>
      <c r="H815" t="s">
        <v>3436</v>
      </c>
      <c r="I815">
        <v>57</v>
      </c>
      <c r="J815" t="s">
        <v>3446</v>
      </c>
      <c r="K815">
        <v>2024</v>
      </c>
      <c r="L815" t="s">
        <v>29</v>
      </c>
      <c r="M815" t="s">
        <v>29</v>
      </c>
      <c r="N815">
        <v>52.453862999999998</v>
      </c>
      <c r="O815">
        <v>25.193031000000001</v>
      </c>
      <c r="P815" t="s">
        <v>3467</v>
      </c>
      <c r="Q815" s="3">
        <f>Table1[[#This Row],[Capacity (MW)]]*0.395*8760*10^-6</f>
        <v>0.19723139999999997</v>
      </c>
      <c r="R815" s="3" cm="1">
        <f t="array" ref="R815">AVERAGE(VLOOKUP(_xlfn.TEXTSPLIT(Table1[[#This Row],[Fuel (no space after comma)]], ","), FuelList_Final_EF!$A$2:$B$65, 2, FALSE))</f>
        <v>53.06</v>
      </c>
      <c r="S815" s="3">
        <f>Table1[[#This Row],[Generation (TWh)]]*10^9*VLOOKUP(Table1[[#This Row],[Turbine/Engine Technology]],Technology_HR!$A$2:$B$11,2,FALSE)*10^-6</f>
        <v>2171517.7139999997</v>
      </c>
      <c r="T815" s="5">
        <f>Table1[[#This Row],[Fuel Consumption (mmBtu)]]*Table1[[#This Row],[Emission Factor (kg CO2/ mmBtu)]]*10^3</f>
        <v>115220729904.84</v>
      </c>
      <c r="U815" s="3">
        <f>Table1[[#This Row],[Emissions (g CO2)]]/(Table1[[#This Row],[Generation (TWh)]]*10^9)</f>
        <v>584.19060000000002</v>
      </c>
    </row>
    <row r="816" spans="1:21" x14ac:dyDescent="0.35">
      <c r="A816" t="s">
        <v>232</v>
      </c>
      <c r="B816" t="s">
        <v>3243</v>
      </c>
      <c r="C816" t="str">
        <f>SUBSTITUTE(Table1[[#This Row],[Fuel]],", ",",")</f>
        <v>fossil gas: natural gas,fossil liquids: fuel oil</v>
      </c>
      <c r="D816" t="s">
        <v>3239</v>
      </c>
      <c r="E816" t="s">
        <v>3275</v>
      </c>
      <c r="H816" t="s">
        <v>3440</v>
      </c>
      <c r="I816">
        <v>60</v>
      </c>
      <c r="J816" t="s">
        <v>3446</v>
      </c>
      <c r="K816">
        <v>1970</v>
      </c>
      <c r="L816" t="s">
        <v>29</v>
      </c>
      <c r="M816" t="s">
        <v>29</v>
      </c>
      <c r="N816">
        <v>53.189503999999999</v>
      </c>
      <c r="O816">
        <v>29.205753000000001</v>
      </c>
      <c r="P816" t="s">
        <v>3467</v>
      </c>
      <c r="Q816" s="3">
        <f>Table1[[#This Row],[Capacity (MW)]]*0.395*8760*10^-6</f>
        <v>0.20761200000000002</v>
      </c>
      <c r="R816" s="3" cm="1">
        <f t="array" ref="R816">AVERAGE(VLOOKUP(_xlfn.TEXTSPLIT(Table1[[#This Row],[Fuel (no space after comma)]], ","), FuelList_Final_EF!$A$2:$B$65, 2, FALSE))</f>
        <v>65.583341148886291</v>
      </c>
      <c r="S816" s="3">
        <f>Table1[[#This Row],[Generation (TWh)]]*10^9*VLOOKUP(Table1[[#This Row],[Turbine/Engine Technology]],Technology_HR!$A$2:$B$11,2,FALSE)*10^-6</f>
        <v>2135289.42</v>
      </c>
      <c r="T816" s="5">
        <f>Table1[[#This Row],[Fuel Consumption (mmBtu)]]*Table1[[#This Row],[Emission Factor (kg CO2/ mmBtu)]]*10^3</f>
        <v>140039414483.46756</v>
      </c>
      <c r="U816" s="3">
        <f>Table1[[#This Row],[Emissions (g CO2)]]/(Table1[[#This Row],[Generation (TWh)]]*10^9)</f>
        <v>674.52466371629544</v>
      </c>
    </row>
    <row r="817" spans="1:21" x14ac:dyDescent="0.35">
      <c r="A817" t="s">
        <v>232</v>
      </c>
      <c r="B817" t="s">
        <v>3243</v>
      </c>
      <c r="C817" t="str">
        <f>SUBSTITUTE(Table1[[#This Row],[Fuel]],", ",",")</f>
        <v>fossil gas: natural gas,fossil liquids: fuel oil</v>
      </c>
      <c r="D817" t="s">
        <v>3239</v>
      </c>
      <c r="E817" t="s">
        <v>3275</v>
      </c>
      <c r="H817" t="s">
        <v>3440</v>
      </c>
      <c r="I817">
        <v>60</v>
      </c>
      <c r="J817" t="s">
        <v>3446</v>
      </c>
      <c r="K817">
        <v>1991</v>
      </c>
      <c r="L817" t="s">
        <v>29</v>
      </c>
      <c r="M817" t="s">
        <v>29</v>
      </c>
      <c r="N817">
        <v>53.189503999999999</v>
      </c>
      <c r="O817">
        <v>29.205753000000001</v>
      </c>
      <c r="P817" t="s">
        <v>3467</v>
      </c>
      <c r="Q817" s="3">
        <f>Table1[[#This Row],[Capacity (MW)]]*0.395*8760*10^-6</f>
        <v>0.20761200000000002</v>
      </c>
      <c r="R817" s="3" cm="1">
        <f t="array" ref="R817">AVERAGE(VLOOKUP(_xlfn.TEXTSPLIT(Table1[[#This Row],[Fuel (no space after comma)]], ","), FuelList_Final_EF!$A$2:$B$65, 2, FALSE))</f>
        <v>65.583341148886291</v>
      </c>
      <c r="S817" s="3">
        <f>Table1[[#This Row],[Generation (TWh)]]*10^9*VLOOKUP(Table1[[#This Row],[Turbine/Engine Technology]],Technology_HR!$A$2:$B$11,2,FALSE)*10^-6</f>
        <v>2135289.42</v>
      </c>
      <c r="T817" s="5">
        <f>Table1[[#This Row],[Fuel Consumption (mmBtu)]]*Table1[[#This Row],[Emission Factor (kg CO2/ mmBtu)]]*10^3</f>
        <v>140039414483.46756</v>
      </c>
      <c r="U817" s="3">
        <f>Table1[[#This Row],[Emissions (g CO2)]]/(Table1[[#This Row],[Generation (TWh)]]*10^9)</f>
        <v>674.52466371629544</v>
      </c>
    </row>
    <row r="818" spans="1:21" x14ac:dyDescent="0.35">
      <c r="A818" t="s">
        <v>232</v>
      </c>
      <c r="B818" t="s">
        <v>3243</v>
      </c>
      <c r="C818" t="str">
        <f>SUBSTITUTE(Table1[[#This Row],[Fuel]],", ",",")</f>
        <v>fossil gas: natural gas,fossil liquids: fuel oil</v>
      </c>
      <c r="D818" t="s">
        <v>3239</v>
      </c>
      <c r="E818" t="s">
        <v>3275</v>
      </c>
      <c r="H818" t="s">
        <v>3440</v>
      </c>
      <c r="I818">
        <v>60</v>
      </c>
      <c r="J818" t="s">
        <v>3446</v>
      </c>
      <c r="K818">
        <v>1991</v>
      </c>
      <c r="L818" t="s">
        <v>29</v>
      </c>
      <c r="M818" t="s">
        <v>29</v>
      </c>
      <c r="N818">
        <v>53.189503999999999</v>
      </c>
      <c r="O818">
        <v>29.205753000000001</v>
      </c>
      <c r="P818" t="s">
        <v>3467</v>
      </c>
      <c r="Q818" s="3">
        <f>Table1[[#This Row],[Capacity (MW)]]*0.395*8760*10^-6</f>
        <v>0.20761200000000002</v>
      </c>
      <c r="R818" s="3" cm="1">
        <f t="array" ref="R818">AVERAGE(VLOOKUP(_xlfn.TEXTSPLIT(Table1[[#This Row],[Fuel (no space after comma)]], ","), FuelList_Final_EF!$A$2:$B$65, 2, FALSE))</f>
        <v>65.583341148886291</v>
      </c>
      <c r="S818" s="3">
        <f>Table1[[#This Row],[Generation (TWh)]]*10^9*VLOOKUP(Table1[[#This Row],[Turbine/Engine Technology]],Technology_HR!$A$2:$B$11,2,FALSE)*10^-6</f>
        <v>2135289.42</v>
      </c>
      <c r="T818" s="5">
        <f>Table1[[#This Row],[Fuel Consumption (mmBtu)]]*Table1[[#This Row],[Emission Factor (kg CO2/ mmBtu)]]*10^3</f>
        <v>140039414483.46756</v>
      </c>
      <c r="U818" s="3">
        <f>Table1[[#This Row],[Emissions (g CO2)]]/(Table1[[#This Row],[Generation (TWh)]]*10^9)</f>
        <v>674.52466371629544</v>
      </c>
    </row>
    <row r="819" spans="1:21" x14ac:dyDescent="0.35">
      <c r="A819" t="s">
        <v>233</v>
      </c>
      <c r="B819" t="s">
        <v>3239</v>
      </c>
      <c r="C819" t="str">
        <f>SUBSTITUTE(Table1[[#This Row],[Fuel]],", ",",")</f>
        <v>fossil gas: natural gas</v>
      </c>
      <c r="D819" t="s">
        <v>3239</v>
      </c>
      <c r="H819" t="s">
        <v>3438</v>
      </c>
      <c r="I819">
        <v>65</v>
      </c>
      <c r="J819" t="s">
        <v>3446</v>
      </c>
      <c r="K819">
        <v>2014</v>
      </c>
      <c r="L819" t="s">
        <v>29</v>
      </c>
      <c r="M819" t="s">
        <v>29</v>
      </c>
      <c r="N819">
        <v>54.190047999999997</v>
      </c>
      <c r="O819">
        <v>28.486291000000001</v>
      </c>
      <c r="P819" t="s">
        <v>3467</v>
      </c>
      <c r="Q819" s="3">
        <f>Table1[[#This Row],[Capacity (MW)]]*0.395*8760*10^-6</f>
        <v>0.224913</v>
      </c>
      <c r="R819" s="3" cm="1">
        <f t="array" ref="R819">AVERAGE(VLOOKUP(_xlfn.TEXTSPLIT(Table1[[#This Row],[Fuel (no space after comma)]], ","), FuelList_Final_EF!$A$2:$B$65, 2, FALSE))</f>
        <v>53.06</v>
      </c>
      <c r="S819" s="3">
        <f>Table1[[#This Row],[Generation (TWh)]]*10^9*VLOOKUP(Table1[[#This Row],[Turbine/Engine Technology]],Technology_HR!$A$2:$B$11,2,FALSE)*10^-6</f>
        <v>1697868.237</v>
      </c>
      <c r="T819" s="5">
        <f>Table1[[#This Row],[Fuel Consumption (mmBtu)]]*Table1[[#This Row],[Emission Factor (kg CO2/ mmBtu)]]*10^3</f>
        <v>90088888655.220001</v>
      </c>
      <c r="U819" s="3">
        <f>Table1[[#This Row],[Emissions (g CO2)]]/(Table1[[#This Row],[Generation (TWh)]]*10^9)</f>
        <v>400.54993999999999</v>
      </c>
    </row>
    <row r="820" spans="1:21" x14ac:dyDescent="0.35">
      <c r="A820" t="s">
        <v>234</v>
      </c>
      <c r="B820" t="s">
        <v>3243</v>
      </c>
      <c r="C820" t="str">
        <f>SUBSTITUTE(Table1[[#This Row],[Fuel]],", ",",")</f>
        <v>fossil gas: natural gas,fossil liquids: fuel oil</v>
      </c>
      <c r="D820" t="s">
        <v>3239</v>
      </c>
      <c r="E820" t="s">
        <v>3275</v>
      </c>
      <c r="H820" t="s">
        <v>3438</v>
      </c>
      <c r="I820">
        <v>180</v>
      </c>
      <c r="J820" t="s">
        <v>3446</v>
      </c>
      <c r="K820">
        <v>1986</v>
      </c>
      <c r="L820" t="s">
        <v>29</v>
      </c>
      <c r="M820" t="s">
        <v>29</v>
      </c>
      <c r="N820">
        <v>52.449302000000003</v>
      </c>
      <c r="O820">
        <v>30.817934000000001</v>
      </c>
      <c r="P820" t="s">
        <v>3467</v>
      </c>
      <c r="Q820" s="3">
        <f>Table1[[#This Row],[Capacity (MW)]]*0.395*8760*10^-6</f>
        <v>0.62283600000000006</v>
      </c>
      <c r="R820" s="3" cm="1">
        <f t="array" ref="R820">AVERAGE(VLOOKUP(_xlfn.TEXTSPLIT(Table1[[#This Row],[Fuel (no space after comma)]], ","), FuelList_Final_EF!$A$2:$B$65, 2, FALSE))</f>
        <v>65.583341148886291</v>
      </c>
      <c r="S820" s="3">
        <f>Table1[[#This Row],[Generation (TWh)]]*10^9*VLOOKUP(Table1[[#This Row],[Turbine/Engine Technology]],Technology_HR!$A$2:$B$11,2,FALSE)*10^-6</f>
        <v>4701788.9639999997</v>
      </c>
      <c r="T820" s="5">
        <f>Table1[[#This Row],[Fuel Consumption (mmBtu)]]*Table1[[#This Row],[Emission Factor (kg CO2/ mmBtu)]]*10^3</f>
        <v>308359029636.08063</v>
      </c>
      <c r="U820" s="3">
        <f>Table1[[#This Row],[Emissions (g CO2)]]/(Table1[[#This Row],[Generation (TWh)]]*10^9)</f>
        <v>495.08864233294258</v>
      </c>
    </row>
    <row r="821" spans="1:21" x14ac:dyDescent="0.35">
      <c r="A821" t="s">
        <v>234</v>
      </c>
      <c r="B821" t="s">
        <v>3243</v>
      </c>
      <c r="C821" t="str">
        <f>SUBSTITUTE(Table1[[#This Row],[Fuel]],", ",",")</f>
        <v>fossil gas: natural gas,fossil liquids: fuel oil</v>
      </c>
      <c r="D821" t="s">
        <v>3239</v>
      </c>
      <c r="E821" t="s">
        <v>3275</v>
      </c>
      <c r="H821" t="s">
        <v>3438</v>
      </c>
      <c r="I821">
        <v>180</v>
      </c>
      <c r="J821" t="s">
        <v>3446</v>
      </c>
      <c r="K821">
        <v>1988</v>
      </c>
      <c r="L821" t="s">
        <v>29</v>
      </c>
      <c r="M821" t="s">
        <v>29</v>
      </c>
      <c r="N821">
        <v>52.449302000000003</v>
      </c>
      <c r="O821">
        <v>30.817934000000001</v>
      </c>
      <c r="P821" t="s">
        <v>3467</v>
      </c>
      <c r="Q821" s="3">
        <f>Table1[[#This Row],[Capacity (MW)]]*0.395*8760*10^-6</f>
        <v>0.62283600000000006</v>
      </c>
      <c r="R821" s="3" cm="1">
        <f t="array" ref="R821">AVERAGE(VLOOKUP(_xlfn.TEXTSPLIT(Table1[[#This Row],[Fuel (no space after comma)]], ","), FuelList_Final_EF!$A$2:$B$65, 2, FALSE))</f>
        <v>65.583341148886291</v>
      </c>
      <c r="S821" s="3">
        <f>Table1[[#This Row],[Generation (TWh)]]*10^9*VLOOKUP(Table1[[#This Row],[Turbine/Engine Technology]],Technology_HR!$A$2:$B$11,2,FALSE)*10^-6</f>
        <v>4701788.9639999997</v>
      </c>
      <c r="T821" s="5">
        <f>Table1[[#This Row],[Fuel Consumption (mmBtu)]]*Table1[[#This Row],[Emission Factor (kg CO2/ mmBtu)]]*10^3</f>
        <v>308359029636.08063</v>
      </c>
      <c r="U821" s="3">
        <f>Table1[[#This Row],[Emissions (g CO2)]]/(Table1[[#This Row],[Generation (TWh)]]*10^9)</f>
        <v>495.08864233294258</v>
      </c>
    </row>
    <row r="822" spans="1:21" x14ac:dyDescent="0.35">
      <c r="A822" t="s">
        <v>234</v>
      </c>
      <c r="B822" t="s">
        <v>3243</v>
      </c>
      <c r="C822" t="str">
        <f>SUBSTITUTE(Table1[[#This Row],[Fuel]],", ",",")</f>
        <v>fossil gas: natural gas,fossil liquids: fuel oil</v>
      </c>
      <c r="D822" t="s">
        <v>3239</v>
      </c>
      <c r="E822" t="s">
        <v>3275</v>
      </c>
      <c r="H822" t="s">
        <v>3438</v>
      </c>
      <c r="I822">
        <v>184</v>
      </c>
      <c r="J822" t="s">
        <v>3446</v>
      </c>
      <c r="K822">
        <v>1995</v>
      </c>
      <c r="L822" t="s">
        <v>29</v>
      </c>
      <c r="M822" t="s">
        <v>29</v>
      </c>
      <c r="N822">
        <v>52.449302000000003</v>
      </c>
      <c r="O822">
        <v>30.817934000000001</v>
      </c>
      <c r="P822" t="s">
        <v>3467</v>
      </c>
      <c r="Q822" s="3">
        <f>Table1[[#This Row],[Capacity (MW)]]*0.395*8760*10^-6</f>
        <v>0.63667680000000004</v>
      </c>
      <c r="R822" s="3" cm="1">
        <f t="array" ref="R822">AVERAGE(VLOOKUP(_xlfn.TEXTSPLIT(Table1[[#This Row],[Fuel (no space after comma)]], ","), FuelList_Final_EF!$A$2:$B$65, 2, FALSE))</f>
        <v>65.583341148886291</v>
      </c>
      <c r="S822" s="3">
        <f>Table1[[#This Row],[Generation (TWh)]]*10^9*VLOOKUP(Table1[[#This Row],[Turbine/Engine Technology]],Technology_HR!$A$2:$B$11,2,FALSE)*10^-6</f>
        <v>4806273.1631999994</v>
      </c>
      <c r="T822" s="5">
        <f>Table1[[#This Row],[Fuel Consumption (mmBtu)]]*Table1[[#This Row],[Emission Factor (kg CO2/ mmBtu)]]*10^3</f>
        <v>315211452516.88245</v>
      </c>
      <c r="U822" s="3">
        <f>Table1[[#This Row],[Emissions (g CO2)]]/(Table1[[#This Row],[Generation (TWh)]]*10^9)</f>
        <v>495.08864233294264</v>
      </c>
    </row>
    <row r="823" spans="1:21" x14ac:dyDescent="0.35">
      <c r="A823" t="s">
        <v>235</v>
      </c>
      <c r="B823" t="s">
        <v>3243</v>
      </c>
      <c r="C823" t="str">
        <f>SUBSTITUTE(Table1[[#This Row],[Fuel]],", ",",")</f>
        <v>fossil gas: natural gas,fossil liquids: fuel oil</v>
      </c>
      <c r="D823" t="s">
        <v>3239</v>
      </c>
      <c r="E823" t="s">
        <v>3275</v>
      </c>
      <c r="H823" t="s">
        <v>3440</v>
      </c>
      <c r="I823">
        <v>70</v>
      </c>
      <c r="J823" t="s">
        <v>3446</v>
      </c>
      <c r="K823">
        <v>2007</v>
      </c>
      <c r="L823" t="s">
        <v>29</v>
      </c>
      <c r="M823" t="s">
        <v>29</v>
      </c>
      <c r="N823">
        <v>53.667259999999999</v>
      </c>
      <c r="O823">
        <v>23.927655999999999</v>
      </c>
      <c r="P823" t="s">
        <v>3467</v>
      </c>
      <c r="Q823" s="3">
        <f>Table1[[#This Row],[Capacity (MW)]]*0.395*8760*10^-6</f>
        <v>0.24221400000000001</v>
      </c>
      <c r="R823" s="3" cm="1">
        <f t="array" ref="R823">AVERAGE(VLOOKUP(_xlfn.TEXTSPLIT(Table1[[#This Row],[Fuel (no space after comma)]], ","), FuelList_Final_EF!$A$2:$B$65, 2, FALSE))</f>
        <v>65.583341148886291</v>
      </c>
      <c r="S823" s="3">
        <f>Table1[[#This Row],[Generation (TWh)]]*10^9*VLOOKUP(Table1[[#This Row],[Turbine/Engine Technology]],Technology_HR!$A$2:$B$11,2,FALSE)*10^-6</f>
        <v>2491170.9899999998</v>
      </c>
      <c r="T823" s="5">
        <f>Table1[[#This Row],[Fuel Consumption (mmBtu)]]*Table1[[#This Row],[Emission Factor (kg CO2/ mmBtu)]]*10^3</f>
        <v>163379316897.37878</v>
      </c>
      <c r="U823" s="3">
        <f>Table1[[#This Row],[Emissions (g CO2)]]/(Table1[[#This Row],[Generation (TWh)]]*10^9)</f>
        <v>674.52466371629544</v>
      </c>
    </row>
    <row r="824" spans="1:21" x14ac:dyDescent="0.35">
      <c r="A824" t="s">
        <v>235</v>
      </c>
      <c r="B824" t="s">
        <v>3243</v>
      </c>
      <c r="C824" t="str">
        <f>SUBSTITUTE(Table1[[#This Row],[Fuel]],", ",",")</f>
        <v>fossil gas: natural gas,fossil liquids: fuel oil</v>
      </c>
      <c r="D824" t="s">
        <v>3239</v>
      </c>
      <c r="E824" t="s">
        <v>3275</v>
      </c>
      <c r="H824" t="s">
        <v>3440</v>
      </c>
      <c r="I824">
        <v>70</v>
      </c>
      <c r="J824" t="s">
        <v>3446</v>
      </c>
      <c r="K824">
        <v>2019</v>
      </c>
      <c r="L824" t="s">
        <v>29</v>
      </c>
      <c r="M824" t="s">
        <v>29</v>
      </c>
      <c r="N824">
        <v>53.667259999999999</v>
      </c>
      <c r="O824">
        <v>23.927655999999999</v>
      </c>
      <c r="P824" t="s">
        <v>3467</v>
      </c>
      <c r="Q824" s="3">
        <f>Table1[[#This Row],[Capacity (MW)]]*0.395*8760*10^-6</f>
        <v>0.24221400000000001</v>
      </c>
      <c r="R824" s="3" cm="1">
        <f t="array" ref="R824">AVERAGE(VLOOKUP(_xlfn.TEXTSPLIT(Table1[[#This Row],[Fuel (no space after comma)]], ","), FuelList_Final_EF!$A$2:$B$65, 2, FALSE))</f>
        <v>65.583341148886291</v>
      </c>
      <c r="S824" s="3">
        <f>Table1[[#This Row],[Generation (TWh)]]*10^9*VLOOKUP(Table1[[#This Row],[Turbine/Engine Technology]],Technology_HR!$A$2:$B$11,2,FALSE)*10^-6</f>
        <v>2491170.9899999998</v>
      </c>
      <c r="T824" s="5">
        <f>Table1[[#This Row],[Fuel Consumption (mmBtu)]]*Table1[[#This Row],[Emission Factor (kg CO2/ mmBtu)]]*10^3</f>
        <v>163379316897.37878</v>
      </c>
      <c r="U824" s="3">
        <f>Table1[[#This Row],[Emissions (g CO2)]]/(Table1[[#This Row],[Generation (TWh)]]*10^9)</f>
        <v>674.52466371629544</v>
      </c>
    </row>
    <row r="825" spans="1:21" x14ac:dyDescent="0.35">
      <c r="A825" t="s">
        <v>235</v>
      </c>
      <c r="B825" t="s">
        <v>3243</v>
      </c>
      <c r="C825" t="str">
        <f>SUBSTITUTE(Table1[[#This Row],[Fuel]],", ",",")</f>
        <v>fossil gas: natural gas,fossil liquids: fuel oil</v>
      </c>
      <c r="D825" t="s">
        <v>3239</v>
      </c>
      <c r="E825" t="s">
        <v>3275</v>
      </c>
      <c r="H825" t="s">
        <v>3440</v>
      </c>
      <c r="I825">
        <v>50</v>
      </c>
      <c r="J825" t="s">
        <v>3446</v>
      </c>
      <c r="K825">
        <v>1975</v>
      </c>
      <c r="L825" t="s">
        <v>29</v>
      </c>
      <c r="M825" t="s">
        <v>29</v>
      </c>
      <c r="N825">
        <v>53.667259999999999</v>
      </c>
      <c r="O825">
        <v>23.927655999999999</v>
      </c>
      <c r="P825" t="s">
        <v>3467</v>
      </c>
      <c r="Q825" s="3">
        <f>Table1[[#This Row],[Capacity (MW)]]*0.395*8760*10^-6</f>
        <v>0.17301</v>
      </c>
      <c r="R825" s="3" cm="1">
        <f t="array" ref="R825">AVERAGE(VLOOKUP(_xlfn.TEXTSPLIT(Table1[[#This Row],[Fuel (no space after comma)]], ","), FuelList_Final_EF!$A$2:$B$65, 2, FALSE))</f>
        <v>65.583341148886291</v>
      </c>
      <c r="S825" s="3">
        <f>Table1[[#This Row],[Generation (TWh)]]*10^9*VLOOKUP(Table1[[#This Row],[Turbine/Engine Technology]],Technology_HR!$A$2:$B$11,2,FALSE)*10^-6</f>
        <v>1779407.8499999999</v>
      </c>
      <c r="T825" s="5">
        <f>Table1[[#This Row],[Fuel Consumption (mmBtu)]]*Table1[[#This Row],[Emission Factor (kg CO2/ mmBtu)]]*10^3</f>
        <v>116699512069.55627</v>
      </c>
      <c r="U825" s="3">
        <f>Table1[[#This Row],[Emissions (g CO2)]]/(Table1[[#This Row],[Generation (TWh)]]*10^9)</f>
        <v>674.52466371629544</v>
      </c>
    </row>
    <row r="826" spans="1:21" x14ac:dyDescent="0.35">
      <c r="A826" t="s">
        <v>235</v>
      </c>
      <c r="B826" t="s">
        <v>3239</v>
      </c>
      <c r="C826" t="str">
        <f>SUBSTITUTE(Table1[[#This Row],[Fuel]],", ",",")</f>
        <v>fossil gas: natural gas</v>
      </c>
      <c r="D826" t="s">
        <v>3239</v>
      </c>
      <c r="H826" t="s">
        <v>3436</v>
      </c>
      <c r="I826">
        <v>122</v>
      </c>
      <c r="J826" t="s">
        <v>3446</v>
      </c>
      <c r="K826">
        <v>2013</v>
      </c>
      <c r="L826" t="s">
        <v>29</v>
      </c>
      <c r="M826" t="s">
        <v>29</v>
      </c>
      <c r="N826">
        <v>53.667259999999999</v>
      </c>
      <c r="O826">
        <v>23.927655999999999</v>
      </c>
      <c r="P826" t="s">
        <v>3467</v>
      </c>
      <c r="Q826" s="3">
        <f>Table1[[#This Row],[Capacity (MW)]]*0.395*8760*10^-6</f>
        <v>0.42214440000000003</v>
      </c>
      <c r="R826" s="3" cm="1">
        <f t="array" ref="R826">AVERAGE(VLOOKUP(_xlfn.TEXTSPLIT(Table1[[#This Row],[Fuel (no space after comma)]], ","), FuelList_Final_EF!$A$2:$B$65, 2, FALSE))</f>
        <v>53.06</v>
      </c>
      <c r="S826" s="3">
        <f>Table1[[#This Row],[Generation (TWh)]]*10^9*VLOOKUP(Table1[[#This Row],[Turbine/Engine Technology]],Technology_HR!$A$2:$B$11,2,FALSE)*10^-6</f>
        <v>4647809.8440000005</v>
      </c>
      <c r="T826" s="5">
        <f>Table1[[#This Row],[Fuel Consumption (mmBtu)]]*Table1[[#This Row],[Emission Factor (kg CO2/ mmBtu)]]*10^3</f>
        <v>246612790322.64005</v>
      </c>
      <c r="U826" s="3">
        <f>Table1[[#This Row],[Emissions (g CO2)]]/(Table1[[#This Row],[Generation (TWh)]]*10^9)</f>
        <v>584.19060000000002</v>
      </c>
    </row>
    <row r="827" spans="1:21" x14ac:dyDescent="0.35">
      <c r="A827" t="s">
        <v>236</v>
      </c>
      <c r="B827" t="s">
        <v>3243</v>
      </c>
      <c r="C827" t="str">
        <f>SUBSTITUTE(Table1[[#This Row],[Fuel]],", ",",")</f>
        <v>fossil gas: natural gas,fossil liquids: fuel oil</v>
      </c>
      <c r="D827" t="s">
        <v>3239</v>
      </c>
      <c r="E827" t="s">
        <v>3275</v>
      </c>
      <c r="H827" t="s">
        <v>3440</v>
      </c>
      <c r="I827">
        <v>315</v>
      </c>
      <c r="J827" t="s">
        <v>3446</v>
      </c>
      <c r="K827">
        <v>2002</v>
      </c>
      <c r="L827" t="s">
        <v>29</v>
      </c>
      <c r="M827" t="s">
        <v>29</v>
      </c>
      <c r="N827">
        <v>54.679952999999998</v>
      </c>
      <c r="O827">
        <v>29.133310000000002</v>
      </c>
      <c r="P827" t="s">
        <v>3467</v>
      </c>
      <c r="Q827" s="3">
        <f>Table1[[#This Row],[Capacity (MW)]]*0.395*8760*10^-6</f>
        <v>1.089963</v>
      </c>
      <c r="R827" s="3" cm="1">
        <f t="array" ref="R827">AVERAGE(VLOOKUP(_xlfn.TEXTSPLIT(Table1[[#This Row],[Fuel (no space after comma)]], ","), FuelList_Final_EF!$A$2:$B$65, 2, FALSE))</f>
        <v>65.583341148886291</v>
      </c>
      <c r="S827" s="3">
        <f>Table1[[#This Row],[Generation (TWh)]]*10^9*VLOOKUP(Table1[[#This Row],[Turbine/Engine Technology]],Technology_HR!$A$2:$B$11,2,FALSE)*10^-6</f>
        <v>11210269.455</v>
      </c>
      <c r="T827" s="5">
        <f>Table1[[#This Row],[Fuel Consumption (mmBtu)]]*Table1[[#This Row],[Emission Factor (kg CO2/ mmBtu)]]*10^3</f>
        <v>735206926038.20459</v>
      </c>
      <c r="U827" s="3">
        <f>Table1[[#This Row],[Emissions (g CO2)]]/(Table1[[#This Row],[Generation (TWh)]]*10^9)</f>
        <v>674.52466371629555</v>
      </c>
    </row>
    <row r="828" spans="1:21" x14ac:dyDescent="0.35">
      <c r="A828" t="s">
        <v>236</v>
      </c>
      <c r="B828" t="s">
        <v>3243</v>
      </c>
      <c r="C828" t="str">
        <f>SUBSTITUTE(Table1[[#This Row],[Fuel]],", ",",")</f>
        <v>fossil gas: natural gas,fossil liquids: fuel oil</v>
      </c>
      <c r="D828" t="s">
        <v>3239</v>
      </c>
      <c r="E828" t="s">
        <v>3275</v>
      </c>
      <c r="H828" t="s">
        <v>3440</v>
      </c>
      <c r="I828">
        <v>315</v>
      </c>
      <c r="J828" t="s">
        <v>3446</v>
      </c>
      <c r="K828">
        <v>2002</v>
      </c>
      <c r="L828" t="s">
        <v>29</v>
      </c>
      <c r="M828" t="s">
        <v>29</v>
      </c>
      <c r="N828">
        <v>54.679952999999998</v>
      </c>
      <c r="O828">
        <v>29.133310000000002</v>
      </c>
      <c r="P828" t="s">
        <v>3467</v>
      </c>
      <c r="Q828" s="3">
        <f>Table1[[#This Row],[Capacity (MW)]]*0.395*8760*10^-6</f>
        <v>1.089963</v>
      </c>
      <c r="R828" s="3" cm="1">
        <f t="array" ref="R828">AVERAGE(VLOOKUP(_xlfn.TEXTSPLIT(Table1[[#This Row],[Fuel (no space after comma)]], ","), FuelList_Final_EF!$A$2:$B$65, 2, FALSE))</f>
        <v>65.583341148886291</v>
      </c>
      <c r="S828" s="3">
        <f>Table1[[#This Row],[Generation (TWh)]]*10^9*VLOOKUP(Table1[[#This Row],[Turbine/Engine Technology]],Technology_HR!$A$2:$B$11,2,FALSE)*10^-6</f>
        <v>11210269.455</v>
      </c>
      <c r="T828" s="5">
        <f>Table1[[#This Row],[Fuel Consumption (mmBtu)]]*Table1[[#This Row],[Emission Factor (kg CO2/ mmBtu)]]*10^3</f>
        <v>735206926038.20459</v>
      </c>
      <c r="U828" s="3">
        <f>Table1[[#This Row],[Emissions (g CO2)]]/(Table1[[#This Row],[Generation (TWh)]]*10^9)</f>
        <v>674.52466371629555</v>
      </c>
    </row>
    <row r="829" spans="1:21" x14ac:dyDescent="0.35">
      <c r="A829" t="s">
        <v>236</v>
      </c>
      <c r="B829" t="s">
        <v>3243</v>
      </c>
      <c r="C829" t="str">
        <f>SUBSTITUTE(Table1[[#This Row],[Fuel]],", ",",")</f>
        <v>fossil gas: natural gas,fossil liquids: fuel oil</v>
      </c>
      <c r="D829" t="s">
        <v>3239</v>
      </c>
      <c r="E829" t="s">
        <v>3275</v>
      </c>
      <c r="H829" t="s">
        <v>3440</v>
      </c>
      <c r="I829">
        <v>310</v>
      </c>
      <c r="J829" t="s">
        <v>3446</v>
      </c>
      <c r="K829">
        <v>2002</v>
      </c>
      <c r="L829" t="s">
        <v>29</v>
      </c>
      <c r="M829" t="s">
        <v>29</v>
      </c>
      <c r="N829">
        <v>54.679952999999998</v>
      </c>
      <c r="O829">
        <v>29.133310000000002</v>
      </c>
      <c r="P829" t="s">
        <v>3467</v>
      </c>
      <c r="Q829" s="3">
        <f>Table1[[#This Row],[Capacity (MW)]]*0.395*8760*10^-6</f>
        <v>1.072662</v>
      </c>
      <c r="R829" s="3" cm="1">
        <f t="array" ref="R829">AVERAGE(VLOOKUP(_xlfn.TEXTSPLIT(Table1[[#This Row],[Fuel (no space after comma)]], ","), FuelList_Final_EF!$A$2:$B$65, 2, FALSE))</f>
        <v>65.583341148886291</v>
      </c>
      <c r="S829" s="3">
        <f>Table1[[#This Row],[Generation (TWh)]]*10^9*VLOOKUP(Table1[[#This Row],[Turbine/Engine Technology]],Technology_HR!$A$2:$B$11,2,FALSE)*10^-6</f>
        <v>11032328.67</v>
      </c>
      <c r="T829" s="5">
        <f>Table1[[#This Row],[Fuel Consumption (mmBtu)]]*Table1[[#This Row],[Emission Factor (kg CO2/ mmBtu)]]*10^3</f>
        <v>723536974831.24902</v>
      </c>
      <c r="U829" s="3">
        <f>Table1[[#This Row],[Emissions (g CO2)]]/(Table1[[#This Row],[Generation (TWh)]]*10^9)</f>
        <v>674.52466371629555</v>
      </c>
    </row>
    <row r="830" spans="1:21" x14ac:dyDescent="0.35">
      <c r="A830" t="s">
        <v>236</v>
      </c>
      <c r="B830" t="s">
        <v>3243</v>
      </c>
      <c r="C830" t="str">
        <f>SUBSTITUTE(Table1[[#This Row],[Fuel]],", ",",")</f>
        <v>fossil gas: natural gas,fossil liquids: fuel oil</v>
      </c>
      <c r="D830" t="s">
        <v>3239</v>
      </c>
      <c r="E830" t="s">
        <v>3275</v>
      </c>
      <c r="H830" t="s">
        <v>3440</v>
      </c>
      <c r="I830">
        <v>315</v>
      </c>
      <c r="J830" t="s">
        <v>3446</v>
      </c>
      <c r="K830">
        <v>2002</v>
      </c>
      <c r="L830" t="s">
        <v>29</v>
      </c>
      <c r="M830" t="s">
        <v>29</v>
      </c>
      <c r="N830">
        <v>54.679952999999998</v>
      </c>
      <c r="O830">
        <v>29.133310000000002</v>
      </c>
      <c r="P830" t="s">
        <v>3467</v>
      </c>
      <c r="Q830" s="3">
        <f>Table1[[#This Row],[Capacity (MW)]]*0.395*8760*10^-6</f>
        <v>1.089963</v>
      </c>
      <c r="R830" s="3" cm="1">
        <f t="array" ref="R830">AVERAGE(VLOOKUP(_xlfn.TEXTSPLIT(Table1[[#This Row],[Fuel (no space after comma)]], ","), FuelList_Final_EF!$A$2:$B$65, 2, FALSE))</f>
        <v>65.583341148886291</v>
      </c>
      <c r="S830" s="3">
        <f>Table1[[#This Row],[Generation (TWh)]]*10^9*VLOOKUP(Table1[[#This Row],[Turbine/Engine Technology]],Technology_HR!$A$2:$B$11,2,FALSE)*10^-6</f>
        <v>11210269.455</v>
      </c>
      <c r="T830" s="5">
        <f>Table1[[#This Row],[Fuel Consumption (mmBtu)]]*Table1[[#This Row],[Emission Factor (kg CO2/ mmBtu)]]*10^3</f>
        <v>735206926038.20459</v>
      </c>
      <c r="U830" s="3">
        <f>Table1[[#This Row],[Emissions (g CO2)]]/(Table1[[#This Row],[Generation (TWh)]]*10^9)</f>
        <v>674.52466371629555</v>
      </c>
    </row>
    <row r="831" spans="1:21" x14ac:dyDescent="0.35">
      <c r="A831" t="s">
        <v>236</v>
      </c>
      <c r="B831" t="s">
        <v>3243</v>
      </c>
      <c r="C831" t="str">
        <f>SUBSTITUTE(Table1[[#This Row],[Fuel]],", ",",")</f>
        <v>fossil gas: natural gas,fossil liquids: fuel oil</v>
      </c>
      <c r="D831" t="s">
        <v>3239</v>
      </c>
      <c r="E831" t="s">
        <v>3275</v>
      </c>
      <c r="H831" t="s">
        <v>3440</v>
      </c>
      <c r="I831">
        <v>300</v>
      </c>
      <c r="J831" t="s">
        <v>3446</v>
      </c>
      <c r="K831">
        <v>1972</v>
      </c>
      <c r="L831" t="s">
        <v>29</v>
      </c>
      <c r="M831">
        <v>2024</v>
      </c>
      <c r="N831">
        <v>54.679952999999998</v>
      </c>
      <c r="O831">
        <v>29.133310000000002</v>
      </c>
      <c r="P831" t="s">
        <v>3467</v>
      </c>
      <c r="Q831" s="3">
        <f>Table1[[#This Row],[Capacity (MW)]]*0.395*8760*10^-6</f>
        <v>1.03806</v>
      </c>
      <c r="R831" s="3" cm="1">
        <f t="array" ref="R831">AVERAGE(VLOOKUP(_xlfn.TEXTSPLIT(Table1[[#This Row],[Fuel (no space after comma)]], ","), FuelList_Final_EF!$A$2:$B$65, 2, FALSE))</f>
        <v>65.583341148886291</v>
      </c>
      <c r="S831" s="3">
        <f>Table1[[#This Row],[Generation (TWh)]]*10^9*VLOOKUP(Table1[[#This Row],[Turbine/Engine Technology]],Technology_HR!$A$2:$B$11,2,FALSE)*10^-6</f>
        <v>10676447.1</v>
      </c>
      <c r="T831" s="5">
        <f>Table1[[#This Row],[Fuel Consumption (mmBtu)]]*Table1[[#This Row],[Emission Factor (kg CO2/ mmBtu)]]*10^3</f>
        <v>700197072417.33765</v>
      </c>
      <c r="U831" s="3">
        <f>Table1[[#This Row],[Emissions (g CO2)]]/(Table1[[#This Row],[Generation (TWh)]]*10^9)</f>
        <v>674.52466371629544</v>
      </c>
    </row>
    <row r="832" spans="1:21" x14ac:dyDescent="0.35">
      <c r="A832" t="s">
        <v>236</v>
      </c>
      <c r="B832" t="s">
        <v>3243</v>
      </c>
      <c r="C832" t="str">
        <f>SUBSTITUTE(Table1[[#This Row],[Fuel]],", ",",")</f>
        <v>fossil gas: natural gas,fossil liquids: fuel oil</v>
      </c>
      <c r="D832" t="s">
        <v>3239</v>
      </c>
      <c r="E832" t="s">
        <v>3275</v>
      </c>
      <c r="H832" t="s">
        <v>3440</v>
      </c>
      <c r="I832">
        <v>300</v>
      </c>
      <c r="J832" t="s">
        <v>3446</v>
      </c>
      <c r="K832">
        <v>1973</v>
      </c>
      <c r="L832" t="s">
        <v>29</v>
      </c>
      <c r="M832" t="s">
        <v>29</v>
      </c>
      <c r="N832">
        <v>54.679952999999998</v>
      </c>
      <c r="O832">
        <v>29.133310000000002</v>
      </c>
      <c r="P832" t="s">
        <v>3467</v>
      </c>
      <c r="Q832" s="3">
        <f>Table1[[#This Row],[Capacity (MW)]]*0.395*8760*10^-6</f>
        <v>1.03806</v>
      </c>
      <c r="R832" s="3" cm="1">
        <f t="array" ref="R832">AVERAGE(VLOOKUP(_xlfn.TEXTSPLIT(Table1[[#This Row],[Fuel (no space after comma)]], ","), FuelList_Final_EF!$A$2:$B$65, 2, FALSE))</f>
        <v>65.583341148886291</v>
      </c>
      <c r="S832" s="3">
        <f>Table1[[#This Row],[Generation (TWh)]]*10^9*VLOOKUP(Table1[[#This Row],[Turbine/Engine Technology]],Technology_HR!$A$2:$B$11,2,FALSE)*10^-6</f>
        <v>10676447.1</v>
      </c>
      <c r="T832" s="5">
        <f>Table1[[#This Row],[Fuel Consumption (mmBtu)]]*Table1[[#This Row],[Emission Factor (kg CO2/ mmBtu)]]*10^3</f>
        <v>700197072417.33765</v>
      </c>
      <c r="U832" s="3">
        <f>Table1[[#This Row],[Emissions (g CO2)]]/(Table1[[#This Row],[Generation (TWh)]]*10^9)</f>
        <v>674.52466371629544</v>
      </c>
    </row>
    <row r="833" spans="1:21" x14ac:dyDescent="0.35">
      <c r="A833" t="s">
        <v>236</v>
      </c>
      <c r="B833" t="s">
        <v>3243</v>
      </c>
      <c r="C833" t="str">
        <f>SUBSTITUTE(Table1[[#This Row],[Fuel]],", ",",")</f>
        <v>fossil gas: natural gas,fossil liquids: fuel oil</v>
      </c>
      <c r="D833" t="s">
        <v>3239</v>
      </c>
      <c r="E833" t="s">
        <v>3275</v>
      </c>
      <c r="H833" t="s">
        <v>3440</v>
      </c>
      <c r="I833">
        <v>300</v>
      </c>
      <c r="J833" t="s">
        <v>3446</v>
      </c>
      <c r="K833">
        <v>1973</v>
      </c>
      <c r="L833" t="s">
        <v>29</v>
      </c>
      <c r="M833" t="s">
        <v>29</v>
      </c>
      <c r="N833">
        <v>54.679952999999998</v>
      </c>
      <c r="O833">
        <v>29.133310000000002</v>
      </c>
      <c r="P833" t="s">
        <v>3467</v>
      </c>
      <c r="Q833" s="3">
        <f>Table1[[#This Row],[Capacity (MW)]]*0.395*8760*10^-6</f>
        <v>1.03806</v>
      </c>
      <c r="R833" s="3" cm="1">
        <f t="array" ref="R833">AVERAGE(VLOOKUP(_xlfn.TEXTSPLIT(Table1[[#This Row],[Fuel (no space after comma)]], ","), FuelList_Final_EF!$A$2:$B$65, 2, FALSE))</f>
        <v>65.583341148886291</v>
      </c>
      <c r="S833" s="3">
        <f>Table1[[#This Row],[Generation (TWh)]]*10^9*VLOOKUP(Table1[[#This Row],[Turbine/Engine Technology]],Technology_HR!$A$2:$B$11,2,FALSE)*10^-6</f>
        <v>10676447.1</v>
      </c>
      <c r="T833" s="5">
        <f>Table1[[#This Row],[Fuel Consumption (mmBtu)]]*Table1[[#This Row],[Emission Factor (kg CO2/ mmBtu)]]*10^3</f>
        <v>700197072417.33765</v>
      </c>
      <c r="U833" s="3">
        <f>Table1[[#This Row],[Emissions (g CO2)]]/(Table1[[#This Row],[Generation (TWh)]]*10^9)</f>
        <v>674.52466371629544</v>
      </c>
    </row>
    <row r="834" spans="1:21" x14ac:dyDescent="0.35">
      <c r="A834" t="s">
        <v>236</v>
      </c>
      <c r="B834" t="s">
        <v>3243</v>
      </c>
      <c r="C834" t="str">
        <f>SUBSTITUTE(Table1[[#This Row],[Fuel]],", ",",")</f>
        <v>fossil gas: natural gas,fossil liquids: fuel oil</v>
      </c>
      <c r="D834" t="s">
        <v>3239</v>
      </c>
      <c r="E834" t="s">
        <v>3275</v>
      </c>
      <c r="H834" t="s">
        <v>3440</v>
      </c>
      <c r="I834">
        <v>300</v>
      </c>
      <c r="J834" t="s">
        <v>3446</v>
      </c>
      <c r="K834">
        <v>1974</v>
      </c>
      <c r="L834" t="s">
        <v>29</v>
      </c>
      <c r="M834">
        <v>2025</v>
      </c>
      <c r="N834">
        <v>54.679952999999998</v>
      </c>
      <c r="O834">
        <v>29.133310000000002</v>
      </c>
      <c r="P834" t="s">
        <v>3467</v>
      </c>
      <c r="Q834" s="3">
        <f>Table1[[#This Row],[Capacity (MW)]]*0.395*8760*10^-6</f>
        <v>1.03806</v>
      </c>
      <c r="R834" s="3" cm="1">
        <f t="array" ref="R834">AVERAGE(VLOOKUP(_xlfn.TEXTSPLIT(Table1[[#This Row],[Fuel (no space after comma)]], ","), FuelList_Final_EF!$A$2:$B$65, 2, FALSE))</f>
        <v>65.583341148886291</v>
      </c>
      <c r="S834" s="3">
        <f>Table1[[#This Row],[Generation (TWh)]]*10^9*VLOOKUP(Table1[[#This Row],[Turbine/Engine Technology]],Technology_HR!$A$2:$B$11,2,FALSE)*10^-6</f>
        <v>10676447.1</v>
      </c>
      <c r="T834" s="5">
        <f>Table1[[#This Row],[Fuel Consumption (mmBtu)]]*Table1[[#This Row],[Emission Factor (kg CO2/ mmBtu)]]*10^3</f>
        <v>700197072417.33765</v>
      </c>
      <c r="U834" s="3">
        <f>Table1[[#This Row],[Emissions (g CO2)]]/(Table1[[#This Row],[Generation (TWh)]]*10^9)</f>
        <v>674.52466371629544</v>
      </c>
    </row>
    <row r="835" spans="1:21" x14ac:dyDescent="0.35">
      <c r="A835" t="s">
        <v>236</v>
      </c>
      <c r="B835" t="s">
        <v>3239</v>
      </c>
      <c r="C835" t="str">
        <f>SUBSTITUTE(Table1[[#This Row],[Fuel]],", ",",")</f>
        <v>fossil gas: natural gas</v>
      </c>
      <c r="D835" t="s">
        <v>3239</v>
      </c>
      <c r="H835" t="s">
        <v>3438</v>
      </c>
      <c r="I835">
        <v>427</v>
      </c>
      <c r="J835" t="s">
        <v>3446</v>
      </c>
      <c r="K835">
        <v>2014</v>
      </c>
      <c r="L835" t="s">
        <v>29</v>
      </c>
      <c r="M835" t="s">
        <v>29</v>
      </c>
      <c r="N835">
        <v>54.679952999999998</v>
      </c>
      <c r="O835">
        <v>29.133310000000002</v>
      </c>
      <c r="P835" t="s">
        <v>3467</v>
      </c>
      <c r="Q835" s="3">
        <f>Table1[[#This Row],[Capacity (MW)]]*0.395*8760*10^-6</f>
        <v>1.4775054000000001</v>
      </c>
      <c r="R835" s="3" cm="1">
        <f t="array" ref="R835">AVERAGE(VLOOKUP(_xlfn.TEXTSPLIT(Table1[[#This Row],[Fuel (no space after comma)]], ","), FuelList_Final_EF!$A$2:$B$65, 2, FALSE))</f>
        <v>53.06</v>
      </c>
      <c r="S835" s="3">
        <f>Table1[[#This Row],[Generation (TWh)]]*10^9*VLOOKUP(Table1[[#This Row],[Turbine/Engine Technology]],Technology_HR!$A$2:$B$11,2,FALSE)*10^-6</f>
        <v>11153688.264599999</v>
      </c>
      <c r="T835" s="5">
        <f>Table1[[#This Row],[Fuel Consumption (mmBtu)]]*Table1[[#This Row],[Emission Factor (kg CO2/ mmBtu)]]*10^3</f>
        <v>591814699319.67603</v>
      </c>
      <c r="U835" s="3">
        <f>Table1[[#This Row],[Emissions (g CO2)]]/(Table1[[#This Row],[Generation (TWh)]]*10^9)</f>
        <v>400.54993999999999</v>
      </c>
    </row>
    <row r="836" spans="1:21" x14ac:dyDescent="0.35">
      <c r="A836" t="s">
        <v>236</v>
      </c>
      <c r="B836" t="s">
        <v>3239</v>
      </c>
      <c r="C836" t="str">
        <f>SUBSTITUTE(Table1[[#This Row],[Fuel]],", ",",")</f>
        <v>fossil gas: natural gas</v>
      </c>
      <c r="D836" t="s">
        <v>3239</v>
      </c>
      <c r="H836" t="s">
        <v>3436</v>
      </c>
      <c r="I836">
        <v>52</v>
      </c>
      <c r="J836" t="s">
        <v>3446</v>
      </c>
      <c r="K836">
        <v>2024</v>
      </c>
      <c r="L836" t="s">
        <v>29</v>
      </c>
      <c r="M836" t="s">
        <v>29</v>
      </c>
      <c r="N836">
        <v>54.679952999999998</v>
      </c>
      <c r="O836">
        <v>29.133310000000002</v>
      </c>
      <c r="P836" t="s">
        <v>3467</v>
      </c>
      <c r="Q836" s="3">
        <f>Table1[[#This Row],[Capacity (MW)]]*0.395*8760*10^-6</f>
        <v>0.17993039999999999</v>
      </c>
      <c r="R836" s="3" cm="1">
        <f t="array" ref="R836">AVERAGE(VLOOKUP(_xlfn.TEXTSPLIT(Table1[[#This Row],[Fuel (no space after comma)]], ","), FuelList_Final_EF!$A$2:$B$65, 2, FALSE))</f>
        <v>53.06</v>
      </c>
      <c r="S836" s="3">
        <f>Table1[[#This Row],[Generation (TWh)]]*10^9*VLOOKUP(Table1[[#This Row],[Turbine/Engine Technology]],Technology_HR!$A$2:$B$11,2,FALSE)*10^-6</f>
        <v>1981033.7039999999</v>
      </c>
      <c r="T836" s="5">
        <f>Table1[[#This Row],[Fuel Consumption (mmBtu)]]*Table1[[#This Row],[Emission Factor (kg CO2/ mmBtu)]]*10^3</f>
        <v>105113648334.24001</v>
      </c>
      <c r="U836" s="3">
        <f>Table1[[#This Row],[Emissions (g CO2)]]/(Table1[[#This Row],[Generation (TWh)]]*10^9)</f>
        <v>584.19060000000002</v>
      </c>
    </row>
    <row r="837" spans="1:21" x14ac:dyDescent="0.35">
      <c r="A837" t="s">
        <v>236</v>
      </c>
      <c r="B837" t="s">
        <v>3239</v>
      </c>
      <c r="C837" t="str">
        <f>SUBSTITUTE(Table1[[#This Row],[Fuel]],", ",",")</f>
        <v>fossil gas: natural gas</v>
      </c>
      <c r="D837" t="s">
        <v>3239</v>
      </c>
      <c r="H837" t="s">
        <v>3436</v>
      </c>
      <c r="I837">
        <v>52</v>
      </c>
      <c r="J837" t="s">
        <v>3446</v>
      </c>
      <c r="K837">
        <v>2024</v>
      </c>
      <c r="L837" t="s">
        <v>29</v>
      </c>
      <c r="M837" t="s">
        <v>29</v>
      </c>
      <c r="N837">
        <v>54.679952999999998</v>
      </c>
      <c r="O837">
        <v>29.133310000000002</v>
      </c>
      <c r="P837" t="s">
        <v>3467</v>
      </c>
      <c r="Q837" s="3">
        <f>Table1[[#This Row],[Capacity (MW)]]*0.395*8760*10^-6</f>
        <v>0.17993039999999999</v>
      </c>
      <c r="R837" s="3" cm="1">
        <f t="array" ref="R837">AVERAGE(VLOOKUP(_xlfn.TEXTSPLIT(Table1[[#This Row],[Fuel (no space after comma)]], ","), FuelList_Final_EF!$A$2:$B$65, 2, FALSE))</f>
        <v>53.06</v>
      </c>
      <c r="S837" s="3">
        <f>Table1[[#This Row],[Generation (TWh)]]*10^9*VLOOKUP(Table1[[#This Row],[Turbine/Engine Technology]],Technology_HR!$A$2:$B$11,2,FALSE)*10^-6</f>
        <v>1981033.7039999999</v>
      </c>
      <c r="T837" s="5">
        <f>Table1[[#This Row],[Fuel Consumption (mmBtu)]]*Table1[[#This Row],[Emission Factor (kg CO2/ mmBtu)]]*10^3</f>
        <v>105113648334.24001</v>
      </c>
      <c r="U837" s="3">
        <f>Table1[[#This Row],[Emissions (g CO2)]]/(Table1[[#This Row],[Generation (TWh)]]*10^9)</f>
        <v>584.19060000000002</v>
      </c>
    </row>
    <row r="838" spans="1:21" x14ac:dyDescent="0.35">
      <c r="A838" t="s">
        <v>236</v>
      </c>
      <c r="B838" t="s">
        <v>3239</v>
      </c>
      <c r="C838" t="str">
        <f>SUBSTITUTE(Table1[[#This Row],[Fuel]],", ",",")</f>
        <v>fossil gas: natural gas</v>
      </c>
      <c r="D838" t="s">
        <v>3239</v>
      </c>
      <c r="H838" t="s">
        <v>3436</v>
      </c>
      <c r="I838">
        <v>52</v>
      </c>
      <c r="J838" t="s">
        <v>3446</v>
      </c>
      <c r="K838">
        <v>2024</v>
      </c>
      <c r="L838" t="s">
        <v>29</v>
      </c>
      <c r="M838" t="s">
        <v>29</v>
      </c>
      <c r="N838">
        <v>54.679952999999998</v>
      </c>
      <c r="O838">
        <v>29.133310000000002</v>
      </c>
      <c r="P838" t="s">
        <v>3467</v>
      </c>
      <c r="Q838" s="3">
        <f>Table1[[#This Row],[Capacity (MW)]]*0.395*8760*10^-6</f>
        <v>0.17993039999999999</v>
      </c>
      <c r="R838" s="3" cm="1">
        <f t="array" ref="R838">AVERAGE(VLOOKUP(_xlfn.TEXTSPLIT(Table1[[#This Row],[Fuel (no space after comma)]], ","), FuelList_Final_EF!$A$2:$B$65, 2, FALSE))</f>
        <v>53.06</v>
      </c>
      <c r="S838" s="3">
        <f>Table1[[#This Row],[Generation (TWh)]]*10^9*VLOOKUP(Table1[[#This Row],[Turbine/Engine Technology]],Technology_HR!$A$2:$B$11,2,FALSE)*10^-6</f>
        <v>1981033.7039999999</v>
      </c>
      <c r="T838" s="5">
        <f>Table1[[#This Row],[Fuel Consumption (mmBtu)]]*Table1[[#This Row],[Emission Factor (kg CO2/ mmBtu)]]*10^3</f>
        <v>105113648334.24001</v>
      </c>
      <c r="U838" s="3">
        <f>Table1[[#This Row],[Emissions (g CO2)]]/(Table1[[#This Row],[Generation (TWh)]]*10^9)</f>
        <v>584.19060000000002</v>
      </c>
    </row>
    <row r="839" spans="1:21" x14ac:dyDescent="0.35">
      <c r="A839" t="s">
        <v>233</v>
      </c>
      <c r="B839" t="s">
        <v>3243</v>
      </c>
      <c r="C839" t="str">
        <f>SUBSTITUTE(Table1[[#This Row],[Fuel]],", ",",")</f>
        <v>fossil gas: natural gas,fossil liquids: fuel oil</v>
      </c>
      <c r="D839" t="s">
        <v>3239</v>
      </c>
      <c r="E839" t="s">
        <v>3275</v>
      </c>
      <c r="H839" t="s">
        <v>3438</v>
      </c>
      <c r="I839">
        <v>65</v>
      </c>
      <c r="J839" t="s">
        <v>3446</v>
      </c>
      <c r="K839">
        <v>2011</v>
      </c>
      <c r="L839" t="s">
        <v>29</v>
      </c>
      <c r="M839" t="s">
        <v>29</v>
      </c>
      <c r="N839">
        <v>53.883434999999999</v>
      </c>
      <c r="O839">
        <v>27.574414000000001</v>
      </c>
      <c r="P839" t="s">
        <v>3467</v>
      </c>
      <c r="Q839" s="3">
        <f>Table1[[#This Row],[Capacity (MW)]]*0.395*8760*10^-6</f>
        <v>0.224913</v>
      </c>
      <c r="R839" s="3" cm="1">
        <f t="array" ref="R839">AVERAGE(VLOOKUP(_xlfn.TEXTSPLIT(Table1[[#This Row],[Fuel (no space after comma)]], ","), FuelList_Final_EF!$A$2:$B$65, 2, FALSE))</f>
        <v>65.583341148886291</v>
      </c>
      <c r="S839" s="3">
        <f>Table1[[#This Row],[Generation (TWh)]]*10^9*VLOOKUP(Table1[[#This Row],[Turbine/Engine Technology]],Technology_HR!$A$2:$B$11,2,FALSE)*10^-6</f>
        <v>1697868.237</v>
      </c>
      <c r="T839" s="5">
        <f>Table1[[#This Row],[Fuel Consumption (mmBtu)]]*Table1[[#This Row],[Emission Factor (kg CO2/ mmBtu)]]*10^3</f>
        <v>111351871813.02913</v>
      </c>
      <c r="U839" s="3">
        <f>Table1[[#This Row],[Emissions (g CO2)]]/(Table1[[#This Row],[Generation (TWh)]]*10^9)</f>
        <v>495.08864233294264</v>
      </c>
    </row>
    <row r="840" spans="1:21" x14ac:dyDescent="0.35">
      <c r="A840" t="s">
        <v>233</v>
      </c>
      <c r="B840" t="s">
        <v>3239</v>
      </c>
      <c r="C840" t="str">
        <f>SUBSTITUTE(Table1[[#This Row],[Fuel]],", ",",")</f>
        <v>fossil gas: natural gas</v>
      </c>
      <c r="D840" t="s">
        <v>3239</v>
      </c>
      <c r="H840" t="s">
        <v>3438</v>
      </c>
      <c r="I840">
        <v>222</v>
      </c>
      <c r="J840" t="s">
        <v>3446</v>
      </c>
      <c r="K840">
        <v>2009</v>
      </c>
      <c r="L840" t="s">
        <v>29</v>
      </c>
      <c r="M840" t="s">
        <v>29</v>
      </c>
      <c r="N840">
        <v>53.880102000000001</v>
      </c>
      <c r="O840">
        <v>27.649027</v>
      </c>
      <c r="P840" t="s">
        <v>3467</v>
      </c>
      <c r="Q840" s="3">
        <f>Table1[[#This Row],[Capacity (MW)]]*0.395*8760*10^-6</f>
        <v>0.76816439999999997</v>
      </c>
      <c r="R840" s="3" cm="1">
        <f t="array" ref="R840">AVERAGE(VLOOKUP(_xlfn.TEXTSPLIT(Table1[[#This Row],[Fuel (no space after comma)]], ","), FuelList_Final_EF!$A$2:$B$65, 2, FALSE))</f>
        <v>53.06</v>
      </c>
      <c r="S840" s="3">
        <f>Table1[[#This Row],[Generation (TWh)]]*10^9*VLOOKUP(Table1[[#This Row],[Turbine/Engine Technology]],Technology_HR!$A$2:$B$11,2,FALSE)*10^-6</f>
        <v>5798873.0555999996</v>
      </c>
      <c r="T840" s="5">
        <f>Table1[[#This Row],[Fuel Consumption (mmBtu)]]*Table1[[#This Row],[Emission Factor (kg CO2/ mmBtu)]]*10^3</f>
        <v>307688204330.13599</v>
      </c>
      <c r="U840" s="3">
        <f>Table1[[#This Row],[Emissions (g CO2)]]/(Table1[[#This Row],[Generation (TWh)]]*10^9)</f>
        <v>400.54993999999999</v>
      </c>
    </row>
    <row r="841" spans="1:21" x14ac:dyDescent="0.35">
      <c r="A841" t="s">
        <v>233</v>
      </c>
      <c r="B841" t="s">
        <v>3239</v>
      </c>
      <c r="C841" t="str">
        <f>SUBSTITUTE(Table1[[#This Row],[Fuel]],", ",",")</f>
        <v>fossil gas: natural gas</v>
      </c>
      <c r="D841" t="s">
        <v>3239</v>
      </c>
      <c r="H841" t="s">
        <v>3440</v>
      </c>
      <c r="I841">
        <v>60</v>
      </c>
      <c r="J841" t="s">
        <v>3446</v>
      </c>
      <c r="K841">
        <v>1951</v>
      </c>
      <c r="L841" t="s">
        <v>29</v>
      </c>
      <c r="M841" t="s">
        <v>29</v>
      </c>
      <c r="N841">
        <v>53.880102000000001</v>
      </c>
      <c r="O841">
        <v>27.649027</v>
      </c>
      <c r="P841" t="s">
        <v>3467</v>
      </c>
      <c r="Q841" s="3">
        <f>Table1[[#This Row],[Capacity (MW)]]*0.395*8760*10^-6</f>
        <v>0.20761200000000002</v>
      </c>
      <c r="R841" s="3" cm="1">
        <f t="array" ref="R841">AVERAGE(VLOOKUP(_xlfn.TEXTSPLIT(Table1[[#This Row],[Fuel (no space after comma)]], ","), FuelList_Final_EF!$A$2:$B$65, 2, FALSE))</f>
        <v>53.06</v>
      </c>
      <c r="S841" s="3">
        <f>Table1[[#This Row],[Generation (TWh)]]*10^9*VLOOKUP(Table1[[#This Row],[Turbine/Engine Technology]],Technology_HR!$A$2:$B$11,2,FALSE)*10^-6</f>
        <v>2135289.42</v>
      </c>
      <c r="T841" s="5">
        <f>Table1[[#This Row],[Fuel Consumption (mmBtu)]]*Table1[[#This Row],[Emission Factor (kg CO2/ mmBtu)]]*10^3</f>
        <v>113298456625.2</v>
      </c>
      <c r="U841" s="3">
        <f>Table1[[#This Row],[Emissions (g CO2)]]/(Table1[[#This Row],[Generation (TWh)]]*10^9)</f>
        <v>545.72209999999995</v>
      </c>
    </row>
    <row r="842" spans="1:21" x14ac:dyDescent="0.35">
      <c r="A842" t="s">
        <v>233</v>
      </c>
      <c r="B842" t="s">
        <v>3239</v>
      </c>
      <c r="C842" t="str">
        <f>SUBSTITUTE(Table1[[#This Row],[Fuel]],", ",",")</f>
        <v>fossil gas: natural gas</v>
      </c>
      <c r="D842" t="s">
        <v>3239</v>
      </c>
      <c r="H842" t="s">
        <v>3440</v>
      </c>
      <c r="I842">
        <v>115</v>
      </c>
      <c r="J842" t="s">
        <v>3446</v>
      </c>
      <c r="K842">
        <v>2022</v>
      </c>
      <c r="L842" t="s">
        <v>29</v>
      </c>
      <c r="M842" t="s">
        <v>29</v>
      </c>
      <c r="N842">
        <v>53.880102000000001</v>
      </c>
      <c r="O842">
        <v>27.649027</v>
      </c>
      <c r="P842" t="s">
        <v>3467</v>
      </c>
      <c r="Q842" s="3">
        <f>Table1[[#This Row],[Capacity (MW)]]*0.395*8760*10^-6</f>
        <v>0.39792300000000003</v>
      </c>
      <c r="R842" s="3" cm="1">
        <f t="array" ref="R842">AVERAGE(VLOOKUP(_xlfn.TEXTSPLIT(Table1[[#This Row],[Fuel (no space after comma)]], ","), FuelList_Final_EF!$A$2:$B$65, 2, FALSE))</f>
        <v>53.06</v>
      </c>
      <c r="S842" s="3">
        <f>Table1[[#This Row],[Generation (TWh)]]*10^9*VLOOKUP(Table1[[#This Row],[Turbine/Engine Technology]],Technology_HR!$A$2:$B$11,2,FALSE)*10^-6</f>
        <v>4092638.0549999997</v>
      </c>
      <c r="T842" s="5">
        <f>Table1[[#This Row],[Fuel Consumption (mmBtu)]]*Table1[[#This Row],[Emission Factor (kg CO2/ mmBtu)]]*10^3</f>
        <v>217155375198.30002</v>
      </c>
      <c r="U842" s="3">
        <f>Table1[[#This Row],[Emissions (g CO2)]]/(Table1[[#This Row],[Generation (TWh)]]*10^9)</f>
        <v>545.72210000000007</v>
      </c>
    </row>
    <row r="843" spans="1:21" x14ac:dyDescent="0.35">
      <c r="A843" t="s">
        <v>233</v>
      </c>
      <c r="B843" t="s">
        <v>3239</v>
      </c>
      <c r="C843" t="str">
        <f>SUBSTITUTE(Table1[[#This Row],[Fuel]],", ",",")</f>
        <v>fossil gas: natural gas</v>
      </c>
      <c r="D843" t="s">
        <v>3239</v>
      </c>
      <c r="H843" t="s">
        <v>3440</v>
      </c>
      <c r="I843">
        <v>115</v>
      </c>
      <c r="J843" t="s">
        <v>3446</v>
      </c>
      <c r="K843">
        <v>2023</v>
      </c>
      <c r="L843" t="s">
        <v>29</v>
      </c>
      <c r="M843" t="s">
        <v>29</v>
      </c>
      <c r="N843">
        <v>53.880102000000001</v>
      </c>
      <c r="O843">
        <v>27.649027</v>
      </c>
      <c r="P843" t="s">
        <v>3467</v>
      </c>
      <c r="Q843" s="3">
        <f>Table1[[#This Row],[Capacity (MW)]]*0.395*8760*10^-6</f>
        <v>0.39792300000000003</v>
      </c>
      <c r="R843" s="3" cm="1">
        <f t="array" ref="R843">AVERAGE(VLOOKUP(_xlfn.TEXTSPLIT(Table1[[#This Row],[Fuel (no space after comma)]], ","), FuelList_Final_EF!$A$2:$B$65, 2, FALSE))</f>
        <v>53.06</v>
      </c>
      <c r="S843" s="3">
        <f>Table1[[#This Row],[Generation (TWh)]]*10^9*VLOOKUP(Table1[[#This Row],[Turbine/Engine Technology]],Technology_HR!$A$2:$B$11,2,FALSE)*10^-6</f>
        <v>4092638.0549999997</v>
      </c>
      <c r="T843" s="5">
        <f>Table1[[#This Row],[Fuel Consumption (mmBtu)]]*Table1[[#This Row],[Emission Factor (kg CO2/ mmBtu)]]*10^3</f>
        <v>217155375198.30002</v>
      </c>
      <c r="U843" s="3">
        <f>Table1[[#This Row],[Emissions (g CO2)]]/(Table1[[#This Row],[Generation (TWh)]]*10^9)</f>
        <v>545.72210000000007</v>
      </c>
    </row>
    <row r="844" spans="1:21" x14ac:dyDescent="0.35">
      <c r="A844" t="s">
        <v>233</v>
      </c>
      <c r="B844" t="s">
        <v>3243</v>
      </c>
      <c r="C844" t="str">
        <f>SUBSTITUTE(Table1[[#This Row],[Fuel]],", ",",")</f>
        <v>fossil gas: natural gas,fossil liquids: fuel oil</v>
      </c>
      <c r="D844" t="s">
        <v>3239</v>
      </c>
      <c r="E844" t="s">
        <v>3275</v>
      </c>
      <c r="H844" t="s">
        <v>3440</v>
      </c>
      <c r="I844">
        <v>60</v>
      </c>
      <c r="J844" t="s">
        <v>3446</v>
      </c>
      <c r="K844">
        <v>1977</v>
      </c>
      <c r="L844" t="s">
        <v>29</v>
      </c>
      <c r="M844" t="s">
        <v>29</v>
      </c>
      <c r="N844">
        <v>53.871934000000003</v>
      </c>
      <c r="O844">
        <v>27.402339000000001</v>
      </c>
      <c r="P844" t="s">
        <v>3467</v>
      </c>
      <c r="Q844" s="3">
        <f>Table1[[#This Row],[Capacity (MW)]]*0.395*8760*10^-6</f>
        <v>0.20761200000000002</v>
      </c>
      <c r="R844" s="3" cm="1">
        <f t="array" ref="R844">AVERAGE(VLOOKUP(_xlfn.TEXTSPLIT(Table1[[#This Row],[Fuel (no space after comma)]], ","), FuelList_Final_EF!$A$2:$B$65, 2, FALSE))</f>
        <v>65.583341148886291</v>
      </c>
      <c r="S844" s="3">
        <f>Table1[[#This Row],[Generation (TWh)]]*10^9*VLOOKUP(Table1[[#This Row],[Turbine/Engine Technology]],Technology_HR!$A$2:$B$11,2,FALSE)*10^-6</f>
        <v>2135289.42</v>
      </c>
      <c r="T844" s="5">
        <f>Table1[[#This Row],[Fuel Consumption (mmBtu)]]*Table1[[#This Row],[Emission Factor (kg CO2/ mmBtu)]]*10^3</f>
        <v>140039414483.46756</v>
      </c>
      <c r="U844" s="3">
        <f>Table1[[#This Row],[Emissions (g CO2)]]/(Table1[[#This Row],[Generation (TWh)]]*10^9)</f>
        <v>674.52466371629544</v>
      </c>
    </row>
    <row r="845" spans="1:21" x14ac:dyDescent="0.35">
      <c r="A845" t="s">
        <v>233</v>
      </c>
      <c r="B845" t="s">
        <v>3243</v>
      </c>
      <c r="C845" t="str">
        <f>SUBSTITUTE(Table1[[#This Row],[Fuel]],", ",",")</f>
        <v>fossil gas: natural gas,fossil liquids: fuel oil</v>
      </c>
      <c r="D845" t="s">
        <v>3239</v>
      </c>
      <c r="E845" t="s">
        <v>3275</v>
      </c>
      <c r="H845" t="s">
        <v>3440</v>
      </c>
      <c r="I845">
        <v>110</v>
      </c>
      <c r="J845" t="s">
        <v>3446</v>
      </c>
      <c r="K845">
        <v>1977</v>
      </c>
      <c r="L845" t="s">
        <v>29</v>
      </c>
      <c r="M845" t="s">
        <v>29</v>
      </c>
      <c r="N845">
        <v>53.871934000000003</v>
      </c>
      <c r="O845">
        <v>27.402339000000001</v>
      </c>
      <c r="P845" t="s">
        <v>3467</v>
      </c>
      <c r="Q845" s="3">
        <f>Table1[[#This Row],[Capacity (MW)]]*0.395*8760*10^-6</f>
        <v>0.38062199999999996</v>
      </c>
      <c r="R845" s="3" cm="1">
        <f t="array" ref="R845">AVERAGE(VLOOKUP(_xlfn.TEXTSPLIT(Table1[[#This Row],[Fuel (no space after comma)]], ","), FuelList_Final_EF!$A$2:$B$65, 2, FALSE))</f>
        <v>65.583341148886291</v>
      </c>
      <c r="S845" s="3">
        <f>Table1[[#This Row],[Generation (TWh)]]*10^9*VLOOKUP(Table1[[#This Row],[Turbine/Engine Technology]],Technology_HR!$A$2:$B$11,2,FALSE)*10^-6</f>
        <v>3914697.2699999996</v>
      </c>
      <c r="T845" s="5">
        <f>Table1[[#This Row],[Fuel Consumption (mmBtu)]]*Table1[[#This Row],[Emission Factor (kg CO2/ mmBtu)]]*10^3</f>
        <v>256738926553.02377</v>
      </c>
      <c r="U845" s="3">
        <f>Table1[[#This Row],[Emissions (g CO2)]]/(Table1[[#This Row],[Generation (TWh)]]*10^9)</f>
        <v>674.52466371629544</v>
      </c>
    </row>
    <row r="846" spans="1:21" x14ac:dyDescent="0.35">
      <c r="A846" t="s">
        <v>233</v>
      </c>
      <c r="B846" t="s">
        <v>3243</v>
      </c>
      <c r="C846" t="str">
        <f>SUBSTITUTE(Table1[[#This Row],[Fuel]],", ",",")</f>
        <v>fossil gas: natural gas,fossil liquids: fuel oil</v>
      </c>
      <c r="D846" t="s">
        <v>3239</v>
      </c>
      <c r="E846" t="s">
        <v>3275</v>
      </c>
      <c r="H846" t="s">
        <v>3440</v>
      </c>
      <c r="I846">
        <v>110</v>
      </c>
      <c r="J846" t="s">
        <v>3446</v>
      </c>
      <c r="K846">
        <v>1977</v>
      </c>
      <c r="L846" t="s">
        <v>29</v>
      </c>
      <c r="M846" t="s">
        <v>29</v>
      </c>
      <c r="N846">
        <v>53.871934000000003</v>
      </c>
      <c r="O846">
        <v>27.402339000000001</v>
      </c>
      <c r="P846" t="s">
        <v>3467</v>
      </c>
      <c r="Q846" s="3">
        <f>Table1[[#This Row],[Capacity (MW)]]*0.395*8760*10^-6</f>
        <v>0.38062199999999996</v>
      </c>
      <c r="R846" s="3" cm="1">
        <f t="array" ref="R846">AVERAGE(VLOOKUP(_xlfn.TEXTSPLIT(Table1[[#This Row],[Fuel (no space after comma)]], ","), FuelList_Final_EF!$A$2:$B$65, 2, FALSE))</f>
        <v>65.583341148886291</v>
      </c>
      <c r="S846" s="3">
        <f>Table1[[#This Row],[Generation (TWh)]]*10^9*VLOOKUP(Table1[[#This Row],[Turbine/Engine Technology]],Technology_HR!$A$2:$B$11,2,FALSE)*10^-6</f>
        <v>3914697.2699999996</v>
      </c>
      <c r="T846" s="5">
        <f>Table1[[#This Row],[Fuel Consumption (mmBtu)]]*Table1[[#This Row],[Emission Factor (kg CO2/ mmBtu)]]*10^3</f>
        <v>256738926553.02377</v>
      </c>
      <c r="U846" s="3">
        <f>Table1[[#This Row],[Emissions (g CO2)]]/(Table1[[#This Row],[Generation (TWh)]]*10^9)</f>
        <v>674.52466371629544</v>
      </c>
    </row>
    <row r="847" spans="1:21" x14ac:dyDescent="0.35">
      <c r="A847" t="s">
        <v>233</v>
      </c>
      <c r="B847" t="s">
        <v>3243</v>
      </c>
      <c r="C847" t="str">
        <f>SUBSTITUTE(Table1[[#This Row],[Fuel]],", ",",")</f>
        <v>fossil gas: natural gas,fossil liquids: fuel oil</v>
      </c>
      <c r="D847" t="s">
        <v>3239</v>
      </c>
      <c r="E847" t="s">
        <v>3275</v>
      </c>
      <c r="H847" t="s">
        <v>3440</v>
      </c>
      <c r="I847">
        <v>250</v>
      </c>
      <c r="J847" t="s">
        <v>3446</v>
      </c>
      <c r="K847">
        <v>1977</v>
      </c>
      <c r="L847" t="s">
        <v>29</v>
      </c>
      <c r="M847" t="s">
        <v>29</v>
      </c>
      <c r="N847">
        <v>53.871934000000003</v>
      </c>
      <c r="O847">
        <v>27.402339000000001</v>
      </c>
      <c r="P847" t="s">
        <v>3467</v>
      </c>
      <c r="Q847" s="3">
        <f>Table1[[#This Row],[Capacity (MW)]]*0.395*8760*10^-6</f>
        <v>0.86504999999999999</v>
      </c>
      <c r="R847" s="3" cm="1">
        <f t="array" ref="R847">AVERAGE(VLOOKUP(_xlfn.TEXTSPLIT(Table1[[#This Row],[Fuel (no space after comma)]], ","), FuelList_Final_EF!$A$2:$B$65, 2, FALSE))</f>
        <v>65.583341148886291</v>
      </c>
      <c r="S847" s="3">
        <f>Table1[[#This Row],[Generation (TWh)]]*10^9*VLOOKUP(Table1[[#This Row],[Turbine/Engine Technology]],Technology_HR!$A$2:$B$11,2,FALSE)*10^-6</f>
        <v>8897039.25</v>
      </c>
      <c r="T847" s="5">
        <f>Table1[[#This Row],[Fuel Consumption (mmBtu)]]*Table1[[#This Row],[Emission Factor (kg CO2/ mmBtu)]]*10^3</f>
        <v>583497560347.78137</v>
      </c>
      <c r="U847" s="3">
        <f>Table1[[#This Row],[Emissions (g CO2)]]/(Table1[[#This Row],[Generation (TWh)]]*10^9)</f>
        <v>674.52466371629544</v>
      </c>
    </row>
    <row r="848" spans="1:21" x14ac:dyDescent="0.35">
      <c r="A848" t="s">
        <v>233</v>
      </c>
      <c r="B848" t="s">
        <v>3243</v>
      </c>
      <c r="C848" t="str">
        <f>SUBSTITUTE(Table1[[#This Row],[Fuel]],", ",",")</f>
        <v>fossil gas: natural gas,fossil liquids: fuel oil</v>
      </c>
      <c r="D848" t="s">
        <v>3239</v>
      </c>
      <c r="E848" t="s">
        <v>3275</v>
      </c>
      <c r="H848" t="s">
        <v>3440</v>
      </c>
      <c r="I848">
        <v>250</v>
      </c>
      <c r="J848" t="s">
        <v>3446</v>
      </c>
      <c r="K848">
        <v>1977</v>
      </c>
      <c r="L848" t="s">
        <v>29</v>
      </c>
      <c r="M848" t="s">
        <v>29</v>
      </c>
      <c r="N848">
        <v>53.871934000000003</v>
      </c>
      <c r="O848">
        <v>27.402339000000001</v>
      </c>
      <c r="P848" t="s">
        <v>3467</v>
      </c>
      <c r="Q848" s="3">
        <f>Table1[[#This Row],[Capacity (MW)]]*0.395*8760*10^-6</f>
        <v>0.86504999999999999</v>
      </c>
      <c r="R848" s="3" cm="1">
        <f t="array" ref="R848">AVERAGE(VLOOKUP(_xlfn.TEXTSPLIT(Table1[[#This Row],[Fuel (no space after comma)]], ","), FuelList_Final_EF!$A$2:$B$65, 2, FALSE))</f>
        <v>65.583341148886291</v>
      </c>
      <c r="S848" s="3">
        <f>Table1[[#This Row],[Generation (TWh)]]*10^9*VLOOKUP(Table1[[#This Row],[Turbine/Engine Technology]],Technology_HR!$A$2:$B$11,2,FALSE)*10^-6</f>
        <v>8897039.25</v>
      </c>
      <c r="T848" s="5">
        <f>Table1[[#This Row],[Fuel Consumption (mmBtu)]]*Table1[[#This Row],[Emission Factor (kg CO2/ mmBtu)]]*10^3</f>
        <v>583497560347.78137</v>
      </c>
      <c r="U848" s="3">
        <f>Table1[[#This Row],[Emissions (g CO2)]]/(Table1[[#This Row],[Generation (TWh)]]*10^9)</f>
        <v>674.52466371629544</v>
      </c>
    </row>
    <row r="849" spans="1:21" x14ac:dyDescent="0.35">
      <c r="A849" t="s">
        <v>233</v>
      </c>
      <c r="B849" t="s">
        <v>3243</v>
      </c>
      <c r="C849" t="str">
        <f>SUBSTITUTE(Table1[[#This Row],[Fuel]],", ",",")</f>
        <v>fossil gas: natural gas,fossil liquids: fuel oil</v>
      </c>
      <c r="D849" t="s">
        <v>3239</v>
      </c>
      <c r="E849" t="s">
        <v>3275</v>
      </c>
      <c r="H849" t="s">
        <v>3440</v>
      </c>
      <c r="I849">
        <v>250</v>
      </c>
      <c r="J849" t="s">
        <v>3446</v>
      </c>
      <c r="K849">
        <v>1977</v>
      </c>
      <c r="L849" t="s">
        <v>29</v>
      </c>
      <c r="M849" t="s">
        <v>29</v>
      </c>
      <c r="N849">
        <v>53.871934000000003</v>
      </c>
      <c r="O849">
        <v>27.402339000000001</v>
      </c>
      <c r="P849" t="s">
        <v>3467</v>
      </c>
      <c r="Q849" s="3">
        <f>Table1[[#This Row],[Capacity (MW)]]*0.395*8760*10^-6</f>
        <v>0.86504999999999999</v>
      </c>
      <c r="R849" s="3" cm="1">
        <f t="array" ref="R849">AVERAGE(VLOOKUP(_xlfn.TEXTSPLIT(Table1[[#This Row],[Fuel (no space after comma)]], ","), FuelList_Final_EF!$A$2:$B$65, 2, FALSE))</f>
        <v>65.583341148886291</v>
      </c>
      <c r="S849" s="3">
        <f>Table1[[#This Row],[Generation (TWh)]]*10^9*VLOOKUP(Table1[[#This Row],[Turbine/Engine Technology]],Technology_HR!$A$2:$B$11,2,FALSE)*10^-6</f>
        <v>8897039.25</v>
      </c>
      <c r="T849" s="5">
        <f>Table1[[#This Row],[Fuel Consumption (mmBtu)]]*Table1[[#This Row],[Emission Factor (kg CO2/ mmBtu)]]*10^3</f>
        <v>583497560347.78137</v>
      </c>
      <c r="U849" s="3">
        <f>Table1[[#This Row],[Emissions (g CO2)]]/(Table1[[#This Row],[Generation (TWh)]]*10^9)</f>
        <v>674.52466371629544</v>
      </c>
    </row>
    <row r="850" spans="1:21" x14ac:dyDescent="0.35">
      <c r="A850" t="s">
        <v>233</v>
      </c>
      <c r="B850" t="s">
        <v>3243</v>
      </c>
      <c r="C850" t="str">
        <f>SUBSTITUTE(Table1[[#This Row],[Fuel]],", ",",")</f>
        <v>fossil gas: natural gas,fossil liquids: fuel oil</v>
      </c>
      <c r="D850" t="s">
        <v>3239</v>
      </c>
      <c r="E850" t="s">
        <v>3275</v>
      </c>
      <c r="H850" t="s">
        <v>59</v>
      </c>
      <c r="I850">
        <v>60</v>
      </c>
      <c r="J850" t="s">
        <v>3445</v>
      </c>
      <c r="K850" t="s">
        <v>29</v>
      </c>
      <c r="L850" t="s">
        <v>29</v>
      </c>
      <c r="M850" t="s">
        <v>29</v>
      </c>
      <c r="N850">
        <v>53.871934000000003</v>
      </c>
      <c r="O850">
        <v>27.402339000000001</v>
      </c>
      <c r="P850" t="s">
        <v>3467</v>
      </c>
      <c r="Q850" s="3">
        <f>Table1[[#This Row],[Capacity (MW)]]*0.395*8760*10^-6</f>
        <v>0.20761200000000002</v>
      </c>
      <c r="R850" s="3" cm="1">
        <f t="array" ref="R850">AVERAGE(VLOOKUP(_xlfn.TEXTSPLIT(Table1[[#This Row],[Fuel (no space after comma)]], ","), FuelList_Final_EF!$A$2:$B$65, 2, FALSE))</f>
        <v>65.583341148886291</v>
      </c>
      <c r="S850" s="3">
        <f>Table1[[#This Row],[Generation (TWh)]]*10^9*VLOOKUP(Table1[[#This Row],[Turbine/Engine Technology]],Technology_HR!$A$2:$B$11,2,FALSE)*10^-6</f>
        <v>1722245.3460000001</v>
      </c>
      <c r="T850" s="5">
        <f>Table1[[#This Row],[Fuel Consumption (mmBtu)]]*Table1[[#This Row],[Emission Factor (kg CO2/ mmBtu)]]*10^3</f>
        <v>112950604068.79971</v>
      </c>
      <c r="U850" s="3">
        <f>Table1[[#This Row],[Emissions (g CO2)]]/(Table1[[#This Row],[Generation (TWh)]]*10^9)</f>
        <v>544.04660650058622</v>
      </c>
    </row>
    <row r="851" spans="1:21" x14ac:dyDescent="0.35">
      <c r="A851" t="s">
        <v>233</v>
      </c>
      <c r="B851" t="s">
        <v>3240</v>
      </c>
      <c r="C851" t="str">
        <f>SUBSTITUTE(Table1[[#This Row],[Fuel]],", ",",")</f>
        <v>fossil gas: natural gas,fossil liquids: diesel</v>
      </c>
      <c r="D851" t="s">
        <v>3239</v>
      </c>
      <c r="E851" t="s">
        <v>3258</v>
      </c>
      <c r="H851" t="s">
        <v>3438</v>
      </c>
      <c r="I851">
        <v>400</v>
      </c>
      <c r="J851" t="s">
        <v>3446</v>
      </c>
      <c r="K851">
        <v>2012</v>
      </c>
      <c r="L851" t="s">
        <v>29</v>
      </c>
      <c r="M851" t="s">
        <v>29</v>
      </c>
      <c r="N851">
        <v>53.610836999999997</v>
      </c>
      <c r="O851">
        <v>27.952824</v>
      </c>
      <c r="P851" t="s">
        <v>3467</v>
      </c>
      <c r="Q851" s="3">
        <f>Table1[[#This Row],[Capacity (MW)]]*0.395*8760*10^-6</f>
        <v>1.38408</v>
      </c>
      <c r="R851" s="3" cm="1">
        <f t="array" ref="R851">AVERAGE(VLOOKUP(_xlfn.TEXTSPLIT(Table1[[#This Row],[Fuel (no space after comma)]], ","), FuelList_Final_EF!$A$2:$B$65, 2, FALSE))</f>
        <v>65.583341148886291</v>
      </c>
      <c r="S851" s="3">
        <f>Table1[[#This Row],[Generation (TWh)]]*10^9*VLOOKUP(Table1[[#This Row],[Turbine/Engine Technology]],Technology_HR!$A$2:$B$11,2,FALSE)*10^-6</f>
        <v>10448419.92</v>
      </c>
      <c r="T851" s="5">
        <f>Table1[[#This Row],[Fuel Consumption (mmBtu)]]*Table1[[#This Row],[Emission Factor (kg CO2/ mmBtu)]]*10^3</f>
        <v>685242288080.1792</v>
      </c>
      <c r="U851" s="3">
        <f>Table1[[#This Row],[Emissions (g CO2)]]/(Table1[[#This Row],[Generation (TWh)]]*10^9)</f>
        <v>495.08864233294258</v>
      </c>
    </row>
    <row r="852" spans="1:21" x14ac:dyDescent="0.35">
      <c r="A852" t="s">
        <v>233</v>
      </c>
      <c r="B852" t="s">
        <v>3239</v>
      </c>
      <c r="C852" t="str">
        <f>SUBSTITUTE(Table1[[#This Row],[Fuel]],", ",",")</f>
        <v>fossil gas: natural gas</v>
      </c>
      <c r="D852" t="s">
        <v>3239</v>
      </c>
      <c r="H852" t="s">
        <v>3436</v>
      </c>
      <c r="I852">
        <v>54</v>
      </c>
      <c r="J852" t="s">
        <v>3446</v>
      </c>
      <c r="K852">
        <v>2024</v>
      </c>
      <c r="L852" t="s">
        <v>29</v>
      </c>
      <c r="M852" t="s">
        <v>29</v>
      </c>
      <c r="N852">
        <v>53.610836999999997</v>
      </c>
      <c r="O852">
        <v>27.952824</v>
      </c>
      <c r="P852" t="s">
        <v>3467</v>
      </c>
      <c r="Q852" s="3">
        <f>Table1[[#This Row],[Capacity (MW)]]*0.395*8760*10^-6</f>
        <v>0.18685080000000001</v>
      </c>
      <c r="R852" s="3" cm="1">
        <f t="array" ref="R852">AVERAGE(VLOOKUP(_xlfn.TEXTSPLIT(Table1[[#This Row],[Fuel (no space after comma)]], ","), FuelList_Final_EF!$A$2:$B$65, 2, FALSE))</f>
        <v>53.06</v>
      </c>
      <c r="S852" s="3">
        <f>Table1[[#This Row],[Generation (TWh)]]*10^9*VLOOKUP(Table1[[#This Row],[Turbine/Engine Technology]],Technology_HR!$A$2:$B$11,2,FALSE)*10^-6</f>
        <v>2057227.308</v>
      </c>
      <c r="T852" s="5">
        <f>Table1[[#This Row],[Fuel Consumption (mmBtu)]]*Table1[[#This Row],[Emission Factor (kg CO2/ mmBtu)]]*10^3</f>
        <v>109156480962.48001</v>
      </c>
      <c r="U852" s="3">
        <f>Table1[[#This Row],[Emissions (g CO2)]]/(Table1[[#This Row],[Generation (TWh)]]*10^9)</f>
        <v>584.19060000000002</v>
      </c>
    </row>
    <row r="853" spans="1:21" x14ac:dyDescent="0.35">
      <c r="A853" t="s">
        <v>233</v>
      </c>
      <c r="B853" t="s">
        <v>3239</v>
      </c>
      <c r="C853" t="str">
        <f>SUBSTITUTE(Table1[[#This Row],[Fuel]],", ",",")</f>
        <v>fossil gas: natural gas</v>
      </c>
      <c r="D853" t="s">
        <v>3239</v>
      </c>
      <c r="H853" t="s">
        <v>3436</v>
      </c>
      <c r="I853">
        <v>54</v>
      </c>
      <c r="J853" t="s">
        <v>3446</v>
      </c>
      <c r="K853">
        <v>2024</v>
      </c>
      <c r="L853" t="s">
        <v>29</v>
      </c>
      <c r="M853" t="s">
        <v>29</v>
      </c>
      <c r="N853">
        <v>53.610836999999997</v>
      </c>
      <c r="O853">
        <v>27.952824</v>
      </c>
      <c r="P853" t="s">
        <v>3467</v>
      </c>
      <c r="Q853" s="3">
        <f>Table1[[#This Row],[Capacity (MW)]]*0.395*8760*10^-6</f>
        <v>0.18685080000000001</v>
      </c>
      <c r="R853" s="3" cm="1">
        <f t="array" ref="R853">AVERAGE(VLOOKUP(_xlfn.TEXTSPLIT(Table1[[#This Row],[Fuel (no space after comma)]], ","), FuelList_Final_EF!$A$2:$B$65, 2, FALSE))</f>
        <v>53.06</v>
      </c>
      <c r="S853" s="3">
        <f>Table1[[#This Row],[Generation (TWh)]]*10^9*VLOOKUP(Table1[[#This Row],[Turbine/Engine Technology]],Technology_HR!$A$2:$B$11,2,FALSE)*10^-6</f>
        <v>2057227.308</v>
      </c>
      <c r="T853" s="5">
        <f>Table1[[#This Row],[Fuel Consumption (mmBtu)]]*Table1[[#This Row],[Emission Factor (kg CO2/ mmBtu)]]*10^3</f>
        <v>109156480962.48001</v>
      </c>
      <c r="U853" s="3">
        <f>Table1[[#This Row],[Emissions (g CO2)]]/(Table1[[#This Row],[Generation (TWh)]]*10^9)</f>
        <v>584.19060000000002</v>
      </c>
    </row>
    <row r="854" spans="1:21" x14ac:dyDescent="0.35">
      <c r="A854" t="s">
        <v>233</v>
      </c>
      <c r="B854" t="s">
        <v>3239</v>
      </c>
      <c r="C854" t="str">
        <f>SUBSTITUTE(Table1[[#This Row],[Fuel]],", ",",")</f>
        <v>fossil gas: natural gas</v>
      </c>
      <c r="D854" t="s">
        <v>3239</v>
      </c>
      <c r="H854" t="s">
        <v>3436</v>
      </c>
      <c r="I854">
        <v>54</v>
      </c>
      <c r="J854" t="s">
        <v>3446</v>
      </c>
      <c r="K854">
        <v>2024</v>
      </c>
      <c r="L854" t="s">
        <v>29</v>
      </c>
      <c r="M854" t="s">
        <v>29</v>
      </c>
      <c r="N854">
        <v>53.610836999999997</v>
      </c>
      <c r="O854">
        <v>27.952824</v>
      </c>
      <c r="P854" t="s">
        <v>3467</v>
      </c>
      <c r="Q854" s="3">
        <f>Table1[[#This Row],[Capacity (MW)]]*0.395*8760*10^-6</f>
        <v>0.18685080000000001</v>
      </c>
      <c r="R854" s="3" cm="1">
        <f t="array" ref="R854">AVERAGE(VLOOKUP(_xlfn.TEXTSPLIT(Table1[[#This Row],[Fuel (no space after comma)]], ","), FuelList_Final_EF!$A$2:$B$65, 2, FALSE))</f>
        <v>53.06</v>
      </c>
      <c r="S854" s="3">
        <f>Table1[[#This Row],[Generation (TWh)]]*10^9*VLOOKUP(Table1[[#This Row],[Turbine/Engine Technology]],Technology_HR!$A$2:$B$11,2,FALSE)*10^-6</f>
        <v>2057227.308</v>
      </c>
      <c r="T854" s="5">
        <f>Table1[[#This Row],[Fuel Consumption (mmBtu)]]*Table1[[#This Row],[Emission Factor (kg CO2/ mmBtu)]]*10^3</f>
        <v>109156480962.48001</v>
      </c>
      <c r="U854" s="3">
        <f>Table1[[#This Row],[Emissions (g CO2)]]/(Table1[[#This Row],[Generation (TWh)]]*10^9)</f>
        <v>584.19060000000002</v>
      </c>
    </row>
    <row r="855" spans="1:21" x14ac:dyDescent="0.35">
      <c r="A855" t="s">
        <v>233</v>
      </c>
      <c r="B855" t="s">
        <v>3239</v>
      </c>
      <c r="C855" t="str">
        <f>SUBSTITUTE(Table1[[#This Row],[Fuel]],", ",",")</f>
        <v>fossil gas: natural gas</v>
      </c>
      <c r="D855" t="s">
        <v>3239</v>
      </c>
      <c r="H855" t="s">
        <v>3436</v>
      </c>
      <c r="I855">
        <v>54</v>
      </c>
      <c r="J855" t="s">
        <v>3446</v>
      </c>
      <c r="K855">
        <v>2024</v>
      </c>
      <c r="L855" t="s">
        <v>29</v>
      </c>
      <c r="M855" t="s">
        <v>29</v>
      </c>
      <c r="N855">
        <v>53.610836999999997</v>
      </c>
      <c r="O855">
        <v>27.952824</v>
      </c>
      <c r="P855" t="s">
        <v>3467</v>
      </c>
      <c r="Q855" s="3">
        <f>Table1[[#This Row],[Capacity (MW)]]*0.395*8760*10^-6</f>
        <v>0.18685080000000001</v>
      </c>
      <c r="R855" s="3" cm="1">
        <f t="array" ref="R855">AVERAGE(VLOOKUP(_xlfn.TEXTSPLIT(Table1[[#This Row],[Fuel (no space after comma)]], ","), FuelList_Final_EF!$A$2:$B$65, 2, FALSE))</f>
        <v>53.06</v>
      </c>
      <c r="S855" s="3">
        <f>Table1[[#This Row],[Generation (TWh)]]*10^9*VLOOKUP(Table1[[#This Row],[Turbine/Engine Technology]],Technology_HR!$A$2:$B$11,2,FALSE)*10^-6</f>
        <v>2057227.308</v>
      </c>
      <c r="T855" s="5">
        <f>Table1[[#This Row],[Fuel Consumption (mmBtu)]]*Table1[[#This Row],[Emission Factor (kg CO2/ mmBtu)]]*10^3</f>
        <v>109156480962.48001</v>
      </c>
      <c r="U855" s="3">
        <f>Table1[[#This Row],[Emissions (g CO2)]]/(Table1[[#This Row],[Generation (TWh)]]*10^9)</f>
        <v>584.19060000000002</v>
      </c>
    </row>
    <row r="856" spans="1:21" x14ac:dyDescent="0.35">
      <c r="A856" t="s">
        <v>233</v>
      </c>
      <c r="B856" t="s">
        <v>3239</v>
      </c>
      <c r="C856" t="str">
        <f>SUBSTITUTE(Table1[[#This Row],[Fuel]],", ",",")</f>
        <v>fossil gas: natural gas</v>
      </c>
      <c r="D856" t="s">
        <v>3239</v>
      </c>
      <c r="H856" t="s">
        <v>3436</v>
      </c>
      <c r="I856">
        <v>54</v>
      </c>
      <c r="J856" t="s">
        <v>3446</v>
      </c>
      <c r="K856">
        <v>2024</v>
      </c>
      <c r="L856" t="s">
        <v>29</v>
      </c>
      <c r="M856" t="s">
        <v>29</v>
      </c>
      <c r="N856">
        <v>53.610836999999997</v>
      </c>
      <c r="O856">
        <v>27.952824</v>
      </c>
      <c r="P856" t="s">
        <v>3467</v>
      </c>
      <c r="Q856" s="3">
        <f>Table1[[#This Row],[Capacity (MW)]]*0.395*8760*10^-6</f>
        <v>0.18685080000000001</v>
      </c>
      <c r="R856" s="3" cm="1">
        <f t="array" ref="R856">AVERAGE(VLOOKUP(_xlfn.TEXTSPLIT(Table1[[#This Row],[Fuel (no space after comma)]], ","), FuelList_Final_EF!$A$2:$B$65, 2, FALSE))</f>
        <v>53.06</v>
      </c>
      <c r="S856" s="3">
        <f>Table1[[#This Row],[Generation (TWh)]]*10^9*VLOOKUP(Table1[[#This Row],[Turbine/Engine Technology]],Technology_HR!$A$2:$B$11,2,FALSE)*10^-6</f>
        <v>2057227.308</v>
      </c>
      <c r="T856" s="5">
        <f>Table1[[#This Row],[Fuel Consumption (mmBtu)]]*Table1[[#This Row],[Emission Factor (kg CO2/ mmBtu)]]*10^3</f>
        <v>109156480962.48001</v>
      </c>
      <c r="U856" s="3">
        <f>Table1[[#This Row],[Emissions (g CO2)]]/(Table1[[#This Row],[Generation (TWh)]]*10^9)</f>
        <v>584.19060000000002</v>
      </c>
    </row>
    <row r="857" spans="1:21" x14ac:dyDescent="0.35">
      <c r="A857" t="s">
        <v>233</v>
      </c>
      <c r="B857" t="s">
        <v>3239</v>
      </c>
      <c r="C857" t="str">
        <f>SUBSTITUTE(Table1[[#This Row],[Fuel]],", ",",")</f>
        <v>fossil gas: natural gas</v>
      </c>
      <c r="D857" t="s">
        <v>3239</v>
      </c>
      <c r="H857" t="s">
        <v>3436</v>
      </c>
      <c r="I857">
        <v>54</v>
      </c>
      <c r="J857" t="s">
        <v>3446</v>
      </c>
      <c r="K857">
        <v>2024</v>
      </c>
      <c r="L857" t="s">
        <v>29</v>
      </c>
      <c r="M857" t="s">
        <v>29</v>
      </c>
      <c r="N857">
        <v>53.610836999999997</v>
      </c>
      <c r="O857">
        <v>27.952824</v>
      </c>
      <c r="P857" t="s">
        <v>3467</v>
      </c>
      <c r="Q857" s="3">
        <f>Table1[[#This Row],[Capacity (MW)]]*0.395*8760*10^-6</f>
        <v>0.18685080000000001</v>
      </c>
      <c r="R857" s="3" cm="1">
        <f t="array" ref="R857">AVERAGE(VLOOKUP(_xlfn.TEXTSPLIT(Table1[[#This Row],[Fuel (no space after comma)]], ","), FuelList_Final_EF!$A$2:$B$65, 2, FALSE))</f>
        <v>53.06</v>
      </c>
      <c r="S857" s="3">
        <f>Table1[[#This Row],[Generation (TWh)]]*10^9*VLOOKUP(Table1[[#This Row],[Turbine/Engine Technology]],Technology_HR!$A$2:$B$11,2,FALSE)*10^-6</f>
        <v>2057227.308</v>
      </c>
      <c r="T857" s="5">
        <f>Table1[[#This Row],[Fuel Consumption (mmBtu)]]*Table1[[#This Row],[Emission Factor (kg CO2/ mmBtu)]]*10^3</f>
        <v>109156480962.48001</v>
      </c>
      <c r="U857" s="3">
        <f>Table1[[#This Row],[Emissions (g CO2)]]/(Table1[[#This Row],[Generation (TWh)]]*10^9)</f>
        <v>584.19060000000002</v>
      </c>
    </row>
    <row r="858" spans="1:21" x14ac:dyDescent="0.35">
      <c r="A858" t="s">
        <v>233</v>
      </c>
      <c r="B858" t="s">
        <v>3243</v>
      </c>
      <c r="C858" t="str">
        <f>SUBSTITUTE(Table1[[#This Row],[Fuel]],", ",",")</f>
        <v>fossil gas: natural gas,fossil liquids: fuel oil</v>
      </c>
      <c r="D858" t="s">
        <v>3239</v>
      </c>
      <c r="E858" t="s">
        <v>3275</v>
      </c>
      <c r="H858" t="s">
        <v>3440</v>
      </c>
      <c r="I858">
        <v>320</v>
      </c>
      <c r="J858" t="s">
        <v>3446</v>
      </c>
      <c r="K858">
        <v>1999</v>
      </c>
      <c r="L858" t="s">
        <v>29</v>
      </c>
      <c r="M858" t="s">
        <v>29</v>
      </c>
      <c r="N858">
        <v>53.610836999999997</v>
      </c>
      <c r="O858">
        <v>27.952824</v>
      </c>
      <c r="P858" t="s">
        <v>3467</v>
      </c>
      <c r="Q858" s="3">
        <f>Table1[[#This Row],[Capacity (MW)]]*0.395*8760*10^-6</f>
        <v>1.107264</v>
      </c>
      <c r="R858" s="3" cm="1">
        <f t="array" ref="R858">AVERAGE(VLOOKUP(_xlfn.TEXTSPLIT(Table1[[#This Row],[Fuel (no space after comma)]], ","), FuelList_Final_EF!$A$2:$B$65, 2, FALSE))</f>
        <v>65.583341148886291</v>
      </c>
      <c r="S858" s="3">
        <f>Table1[[#This Row],[Generation (TWh)]]*10^9*VLOOKUP(Table1[[#This Row],[Turbine/Engine Technology]],Technology_HR!$A$2:$B$11,2,FALSE)*10^-6</f>
        <v>11388210.24</v>
      </c>
      <c r="T858" s="5">
        <f>Table1[[#This Row],[Fuel Consumption (mmBtu)]]*Table1[[#This Row],[Emission Factor (kg CO2/ mmBtu)]]*10^3</f>
        <v>746876877245.16028</v>
      </c>
      <c r="U858" s="3">
        <f>Table1[[#This Row],[Emissions (g CO2)]]/(Table1[[#This Row],[Generation (TWh)]]*10^9)</f>
        <v>674.52466371629555</v>
      </c>
    </row>
    <row r="859" spans="1:21" x14ac:dyDescent="0.35">
      <c r="A859" t="s">
        <v>232</v>
      </c>
      <c r="B859" t="s">
        <v>3243</v>
      </c>
      <c r="C859" t="str">
        <f>SUBSTITUTE(Table1[[#This Row],[Fuel]],", ",",")</f>
        <v>fossil gas: natural gas,fossil liquids: fuel oil</v>
      </c>
      <c r="D859" t="s">
        <v>3239</v>
      </c>
      <c r="E859" t="s">
        <v>3275</v>
      </c>
      <c r="H859" t="s">
        <v>3440</v>
      </c>
      <c r="I859">
        <v>60</v>
      </c>
      <c r="J859" t="s">
        <v>3446</v>
      </c>
      <c r="K859">
        <v>1971</v>
      </c>
      <c r="L859" t="s">
        <v>29</v>
      </c>
      <c r="M859" t="s">
        <v>29</v>
      </c>
      <c r="N859">
        <v>53.812496000000003</v>
      </c>
      <c r="O859">
        <v>30.341175</v>
      </c>
      <c r="P859" t="s">
        <v>3467</v>
      </c>
      <c r="Q859" s="3">
        <f>Table1[[#This Row],[Capacity (MW)]]*0.395*8760*10^-6</f>
        <v>0.20761200000000002</v>
      </c>
      <c r="R859" s="3" cm="1">
        <f t="array" ref="R859">AVERAGE(VLOOKUP(_xlfn.TEXTSPLIT(Table1[[#This Row],[Fuel (no space after comma)]], ","), FuelList_Final_EF!$A$2:$B$65, 2, FALSE))</f>
        <v>65.583341148886291</v>
      </c>
      <c r="S859" s="3">
        <f>Table1[[#This Row],[Generation (TWh)]]*10^9*VLOOKUP(Table1[[#This Row],[Turbine/Engine Technology]],Technology_HR!$A$2:$B$11,2,FALSE)*10^-6</f>
        <v>2135289.42</v>
      </c>
      <c r="T859" s="5">
        <f>Table1[[#This Row],[Fuel Consumption (mmBtu)]]*Table1[[#This Row],[Emission Factor (kg CO2/ mmBtu)]]*10^3</f>
        <v>140039414483.46756</v>
      </c>
      <c r="U859" s="3">
        <f>Table1[[#This Row],[Emissions (g CO2)]]/(Table1[[#This Row],[Generation (TWh)]]*10^9)</f>
        <v>674.52466371629544</v>
      </c>
    </row>
    <row r="860" spans="1:21" x14ac:dyDescent="0.35">
      <c r="A860" t="s">
        <v>232</v>
      </c>
      <c r="B860" t="s">
        <v>3243</v>
      </c>
      <c r="C860" t="str">
        <f>SUBSTITUTE(Table1[[#This Row],[Fuel]],", ",",")</f>
        <v>fossil gas: natural gas,fossil liquids: fuel oil</v>
      </c>
      <c r="D860" t="s">
        <v>3239</v>
      </c>
      <c r="E860" t="s">
        <v>3275</v>
      </c>
      <c r="H860" t="s">
        <v>3440</v>
      </c>
      <c r="I860">
        <v>50</v>
      </c>
      <c r="J860" t="s">
        <v>3446</v>
      </c>
      <c r="K860">
        <v>1971</v>
      </c>
      <c r="L860" t="s">
        <v>29</v>
      </c>
      <c r="M860" t="s">
        <v>29</v>
      </c>
      <c r="N860">
        <v>53.812496000000003</v>
      </c>
      <c r="O860">
        <v>30.341175</v>
      </c>
      <c r="P860" t="s">
        <v>3467</v>
      </c>
      <c r="Q860" s="3">
        <f>Table1[[#This Row],[Capacity (MW)]]*0.395*8760*10^-6</f>
        <v>0.17301</v>
      </c>
      <c r="R860" s="3" cm="1">
        <f t="array" ref="R860">AVERAGE(VLOOKUP(_xlfn.TEXTSPLIT(Table1[[#This Row],[Fuel (no space after comma)]], ","), FuelList_Final_EF!$A$2:$B$65, 2, FALSE))</f>
        <v>65.583341148886291</v>
      </c>
      <c r="S860" s="3">
        <f>Table1[[#This Row],[Generation (TWh)]]*10^9*VLOOKUP(Table1[[#This Row],[Turbine/Engine Technology]],Technology_HR!$A$2:$B$11,2,FALSE)*10^-6</f>
        <v>1779407.8499999999</v>
      </c>
      <c r="T860" s="5">
        <f>Table1[[#This Row],[Fuel Consumption (mmBtu)]]*Table1[[#This Row],[Emission Factor (kg CO2/ mmBtu)]]*10^3</f>
        <v>116699512069.55627</v>
      </c>
      <c r="U860" s="3">
        <f>Table1[[#This Row],[Emissions (g CO2)]]/(Table1[[#This Row],[Generation (TWh)]]*10^9)</f>
        <v>674.52466371629544</v>
      </c>
    </row>
    <row r="861" spans="1:21" x14ac:dyDescent="0.35">
      <c r="A861" t="s">
        <v>232</v>
      </c>
      <c r="B861" t="s">
        <v>3243</v>
      </c>
      <c r="C861" t="str">
        <f>SUBSTITUTE(Table1[[#This Row],[Fuel]],", ",",")</f>
        <v>fossil gas: natural gas,fossil liquids: fuel oil</v>
      </c>
      <c r="D861" t="s">
        <v>3239</v>
      </c>
      <c r="E861" t="s">
        <v>3275</v>
      </c>
      <c r="H861" t="s">
        <v>3440</v>
      </c>
      <c r="I861">
        <v>50</v>
      </c>
      <c r="J861" t="s">
        <v>3446</v>
      </c>
      <c r="K861">
        <v>1971</v>
      </c>
      <c r="L861" t="s">
        <v>29</v>
      </c>
      <c r="M861" t="s">
        <v>29</v>
      </c>
      <c r="N861">
        <v>53.812496000000003</v>
      </c>
      <c r="O861">
        <v>30.341175</v>
      </c>
      <c r="P861" t="s">
        <v>3467</v>
      </c>
      <c r="Q861" s="3">
        <f>Table1[[#This Row],[Capacity (MW)]]*0.395*8760*10^-6</f>
        <v>0.17301</v>
      </c>
      <c r="R861" s="3" cm="1">
        <f t="array" ref="R861">AVERAGE(VLOOKUP(_xlfn.TEXTSPLIT(Table1[[#This Row],[Fuel (no space after comma)]], ","), FuelList_Final_EF!$A$2:$B$65, 2, FALSE))</f>
        <v>65.583341148886291</v>
      </c>
      <c r="S861" s="3">
        <f>Table1[[#This Row],[Generation (TWh)]]*10^9*VLOOKUP(Table1[[#This Row],[Turbine/Engine Technology]],Technology_HR!$A$2:$B$11,2,FALSE)*10^-6</f>
        <v>1779407.8499999999</v>
      </c>
      <c r="T861" s="5">
        <f>Table1[[#This Row],[Fuel Consumption (mmBtu)]]*Table1[[#This Row],[Emission Factor (kg CO2/ mmBtu)]]*10^3</f>
        <v>116699512069.55627</v>
      </c>
      <c r="U861" s="3">
        <f>Table1[[#This Row],[Emissions (g CO2)]]/(Table1[[#This Row],[Generation (TWh)]]*10^9)</f>
        <v>674.52466371629544</v>
      </c>
    </row>
    <row r="862" spans="1:21" x14ac:dyDescent="0.35">
      <c r="A862" t="s">
        <v>232</v>
      </c>
      <c r="B862" t="s">
        <v>3243</v>
      </c>
      <c r="C862" t="str">
        <f>SUBSTITUTE(Table1[[#This Row],[Fuel]],", ",",")</f>
        <v>fossil gas: natural gas,fossil liquids: fuel oil</v>
      </c>
      <c r="D862" t="s">
        <v>3239</v>
      </c>
      <c r="E862" t="s">
        <v>3275</v>
      </c>
      <c r="H862" t="s">
        <v>3440</v>
      </c>
      <c r="I862">
        <v>135</v>
      </c>
      <c r="J862" t="s">
        <v>3446</v>
      </c>
      <c r="K862">
        <v>1971</v>
      </c>
      <c r="L862" t="s">
        <v>29</v>
      </c>
      <c r="M862" t="s">
        <v>29</v>
      </c>
      <c r="N862">
        <v>53.812496000000003</v>
      </c>
      <c r="O862">
        <v>30.341175</v>
      </c>
      <c r="P862" t="s">
        <v>3467</v>
      </c>
      <c r="Q862" s="3">
        <f>Table1[[#This Row],[Capacity (MW)]]*0.395*8760*10^-6</f>
        <v>0.46712699999999996</v>
      </c>
      <c r="R862" s="3" cm="1">
        <f t="array" ref="R862">AVERAGE(VLOOKUP(_xlfn.TEXTSPLIT(Table1[[#This Row],[Fuel (no space after comma)]], ","), FuelList_Final_EF!$A$2:$B$65, 2, FALSE))</f>
        <v>65.583341148886291</v>
      </c>
      <c r="S862" s="3">
        <f>Table1[[#This Row],[Generation (TWh)]]*10^9*VLOOKUP(Table1[[#This Row],[Turbine/Engine Technology]],Technology_HR!$A$2:$B$11,2,FALSE)*10^-6</f>
        <v>4804401.1949999984</v>
      </c>
      <c r="T862" s="5">
        <f>Table1[[#This Row],[Fuel Consumption (mmBtu)]]*Table1[[#This Row],[Emission Factor (kg CO2/ mmBtu)]]*10^3</f>
        <v>315088682587.80188</v>
      </c>
      <c r="U862" s="3">
        <f>Table1[[#This Row],[Emissions (g CO2)]]/(Table1[[#This Row],[Generation (TWh)]]*10^9)</f>
        <v>674.52466371629544</v>
      </c>
    </row>
    <row r="863" spans="1:21" x14ac:dyDescent="0.35">
      <c r="A863" t="s">
        <v>234</v>
      </c>
      <c r="B863" t="s">
        <v>3243</v>
      </c>
      <c r="C863" t="str">
        <f>SUBSTITUTE(Table1[[#This Row],[Fuel]],", ",",")</f>
        <v>fossil gas: natural gas,fossil liquids: fuel oil</v>
      </c>
      <c r="D863" t="s">
        <v>3239</v>
      </c>
      <c r="E863" t="s">
        <v>3275</v>
      </c>
      <c r="H863" t="s">
        <v>3440</v>
      </c>
      <c r="I863">
        <v>70</v>
      </c>
      <c r="J863" t="s">
        <v>3446</v>
      </c>
      <c r="K863">
        <v>2018</v>
      </c>
      <c r="L863" t="s">
        <v>29</v>
      </c>
      <c r="M863" t="s">
        <v>29</v>
      </c>
      <c r="N863">
        <v>51.904409000000001</v>
      </c>
      <c r="O863">
        <v>29.314637000000001</v>
      </c>
      <c r="P863" t="s">
        <v>3467</v>
      </c>
      <c r="Q863" s="3">
        <f>Table1[[#This Row],[Capacity (MW)]]*0.395*8760*10^-6</f>
        <v>0.24221400000000001</v>
      </c>
      <c r="R863" s="3" cm="1">
        <f t="array" ref="R863">AVERAGE(VLOOKUP(_xlfn.TEXTSPLIT(Table1[[#This Row],[Fuel (no space after comma)]], ","), FuelList_Final_EF!$A$2:$B$65, 2, FALSE))</f>
        <v>65.583341148886291</v>
      </c>
      <c r="S863" s="3">
        <f>Table1[[#This Row],[Generation (TWh)]]*10^9*VLOOKUP(Table1[[#This Row],[Turbine/Engine Technology]],Technology_HR!$A$2:$B$11,2,FALSE)*10^-6</f>
        <v>2491170.9899999998</v>
      </c>
      <c r="T863" s="5">
        <f>Table1[[#This Row],[Fuel Consumption (mmBtu)]]*Table1[[#This Row],[Emission Factor (kg CO2/ mmBtu)]]*10^3</f>
        <v>163379316897.37878</v>
      </c>
      <c r="U863" s="3">
        <f>Table1[[#This Row],[Emissions (g CO2)]]/(Table1[[#This Row],[Generation (TWh)]]*10^9)</f>
        <v>674.52466371629544</v>
      </c>
    </row>
    <row r="864" spans="1:21" x14ac:dyDescent="0.35">
      <c r="A864" t="s">
        <v>234</v>
      </c>
      <c r="B864" t="s">
        <v>3243</v>
      </c>
      <c r="C864" t="str">
        <f>SUBSTITUTE(Table1[[#This Row],[Fuel]],", ",",")</f>
        <v>fossil gas: natural gas,fossil liquids: fuel oil</v>
      </c>
      <c r="D864" t="s">
        <v>3239</v>
      </c>
      <c r="E864" t="s">
        <v>3275</v>
      </c>
      <c r="H864" t="s">
        <v>3440</v>
      </c>
      <c r="I864">
        <v>135</v>
      </c>
      <c r="J864" t="s">
        <v>3446</v>
      </c>
      <c r="K864">
        <v>1975</v>
      </c>
      <c r="L864" t="s">
        <v>29</v>
      </c>
      <c r="M864" t="s">
        <v>29</v>
      </c>
      <c r="N864">
        <v>51.904409000000001</v>
      </c>
      <c r="O864">
        <v>29.314637000000001</v>
      </c>
      <c r="P864" t="s">
        <v>3467</v>
      </c>
      <c r="Q864" s="3">
        <f>Table1[[#This Row],[Capacity (MW)]]*0.395*8760*10^-6</f>
        <v>0.46712699999999996</v>
      </c>
      <c r="R864" s="3" cm="1">
        <f t="array" ref="R864">AVERAGE(VLOOKUP(_xlfn.TEXTSPLIT(Table1[[#This Row],[Fuel (no space after comma)]], ","), FuelList_Final_EF!$A$2:$B$65, 2, FALSE))</f>
        <v>65.583341148886291</v>
      </c>
      <c r="S864" s="3">
        <f>Table1[[#This Row],[Generation (TWh)]]*10^9*VLOOKUP(Table1[[#This Row],[Turbine/Engine Technology]],Technology_HR!$A$2:$B$11,2,FALSE)*10^-6</f>
        <v>4804401.1949999984</v>
      </c>
      <c r="T864" s="5">
        <f>Table1[[#This Row],[Fuel Consumption (mmBtu)]]*Table1[[#This Row],[Emission Factor (kg CO2/ mmBtu)]]*10^3</f>
        <v>315088682587.80188</v>
      </c>
      <c r="U864" s="3">
        <f>Table1[[#This Row],[Emissions (g CO2)]]/(Table1[[#This Row],[Generation (TWh)]]*10^9)</f>
        <v>674.52466371629544</v>
      </c>
    </row>
    <row r="865" spans="1:21" x14ac:dyDescent="0.35">
      <c r="A865" t="s">
        <v>236</v>
      </c>
      <c r="B865" t="s">
        <v>3243</v>
      </c>
      <c r="C865" t="str">
        <f>SUBSTITUTE(Table1[[#This Row],[Fuel]],", ",",")</f>
        <v>fossil gas: natural gas,fossil liquids: fuel oil</v>
      </c>
      <c r="D865" t="s">
        <v>3239</v>
      </c>
      <c r="E865" t="s">
        <v>3275</v>
      </c>
      <c r="H865" t="s">
        <v>3440</v>
      </c>
      <c r="I865">
        <v>60</v>
      </c>
      <c r="J865" t="s">
        <v>3446</v>
      </c>
      <c r="K865">
        <v>1982</v>
      </c>
      <c r="L865" t="s">
        <v>29</v>
      </c>
      <c r="M865">
        <v>2025</v>
      </c>
      <c r="N865">
        <v>55.526434999999999</v>
      </c>
      <c r="O865">
        <v>28.549775</v>
      </c>
      <c r="P865" t="s">
        <v>3467</v>
      </c>
      <c r="Q865" s="3">
        <f>Table1[[#This Row],[Capacity (MW)]]*0.395*8760*10^-6</f>
        <v>0.20761200000000002</v>
      </c>
      <c r="R865" s="3" cm="1">
        <f t="array" ref="R865">AVERAGE(VLOOKUP(_xlfn.TEXTSPLIT(Table1[[#This Row],[Fuel (no space after comma)]], ","), FuelList_Final_EF!$A$2:$B$65, 2, FALSE))</f>
        <v>65.583341148886291</v>
      </c>
      <c r="S865" s="3">
        <f>Table1[[#This Row],[Generation (TWh)]]*10^9*VLOOKUP(Table1[[#This Row],[Turbine/Engine Technology]],Technology_HR!$A$2:$B$11,2,FALSE)*10^-6</f>
        <v>2135289.42</v>
      </c>
      <c r="T865" s="5">
        <f>Table1[[#This Row],[Fuel Consumption (mmBtu)]]*Table1[[#This Row],[Emission Factor (kg CO2/ mmBtu)]]*10^3</f>
        <v>140039414483.46756</v>
      </c>
      <c r="U865" s="3">
        <f>Table1[[#This Row],[Emissions (g CO2)]]/(Table1[[#This Row],[Generation (TWh)]]*10^9)</f>
        <v>674.52466371629544</v>
      </c>
    </row>
    <row r="866" spans="1:21" x14ac:dyDescent="0.35">
      <c r="A866" t="s">
        <v>236</v>
      </c>
      <c r="B866" t="s">
        <v>3243</v>
      </c>
      <c r="C866" t="str">
        <f>SUBSTITUTE(Table1[[#This Row],[Fuel]],", ",",")</f>
        <v>fossil gas: natural gas,fossil liquids: fuel oil</v>
      </c>
      <c r="D866" t="s">
        <v>3239</v>
      </c>
      <c r="E866" t="s">
        <v>3275</v>
      </c>
      <c r="H866" t="s">
        <v>3440</v>
      </c>
      <c r="I866">
        <v>60</v>
      </c>
      <c r="J866" t="s">
        <v>3446</v>
      </c>
      <c r="K866">
        <v>1982</v>
      </c>
      <c r="L866" t="s">
        <v>29</v>
      </c>
      <c r="M866" t="s">
        <v>29</v>
      </c>
      <c r="N866">
        <v>55.526434999999999</v>
      </c>
      <c r="O866">
        <v>28.549775</v>
      </c>
      <c r="P866" t="s">
        <v>3467</v>
      </c>
      <c r="Q866" s="3">
        <f>Table1[[#This Row],[Capacity (MW)]]*0.395*8760*10^-6</f>
        <v>0.20761200000000002</v>
      </c>
      <c r="R866" s="3" cm="1">
        <f t="array" ref="R866">AVERAGE(VLOOKUP(_xlfn.TEXTSPLIT(Table1[[#This Row],[Fuel (no space after comma)]], ","), FuelList_Final_EF!$A$2:$B$65, 2, FALSE))</f>
        <v>65.583341148886291</v>
      </c>
      <c r="S866" s="3">
        <f>Table1[[#This Row],[Generation (TWh)]]*10^9*VLOOKUP(Table1[[#This Row],[Turbine/Engine Technology]],Technology_HR!$A$2:$B$11,2,FALSE)*10^-6</f>
        <v>2135289.42</v>
      </c>
      <c r="T866" s="5">
        <f>Table1[[#This Row],[Fuel Consumption (mmBtu)]]*Table1[[#This Row],[Emission Factor (kg CO2/ mmBtu)]]*10^3</f>
        <v>140039414483.46756</v>
      </c>
      <c r="U866" s="3">
        <f>Table1[[#This Row],[Emissions (g CO2)]]/(Table1[[#This Row],[Generation (TWh)]]*10^9)</f>
        <v>674.52466371629544</v>
      </c>
    </row>
    <row r="867" spans="1:21" x14ac:dyDescent="0.35">
      <c r="A867" t="s">
        <v>236</v>
      </c>
      <c r="B867" t="s">
        <v>3243</v>
      </c>
      <c r="C867" t="str">
        <f>SUBSTITUTE(Table1[[#This Row],[Fuel]],", ",",")</f>
        <v>fossil gas: natural gas,fossil liquids: fuel oil</v>
      </c>
      <c r="D867" t="s">
        <v>3239</v>
      </c>
      <c r="E867" t="s">
        <v>3275</v>
      </c>
      <c r="H867" t="s">
        <v>3440</v>
      </c>
      <c r="I867">
        <v>50</v>
      </c>
      <c r="J867" t="s">
        <v>3446</v>
      </c>
      <c r="K867">
        <v>1982</v>
      </c>
      <c r="L867" t="s">
        <v>29</v>
      </c>
      <c r="M867">
        <v>2023</v>
      </c>
      <c r="N867">
        <v>55.526434999999999</v>
      </c>
      <c r="O867">
        <v>28.549775</v>
      </c>
      <c r="P867" t="s">
        <v>3467</v>
      </c>
      <c r="Q867" s="3">
        <f>Table1[[#This Row],[Capacity (MW)]]*0.395*8760*10^-6</f>
        <v>0.17301</v>
      </c>
      <c r="R867" s="3" cm="1">
        <f t="array" ref="R867">AVERAGE(VLOOKUP(_xlfn.TEXTSPLIT(Table1[[#This Row],[Fuel (no space after comma)]], ","), FuelList_Final_EF!$A$2:$B$65, 2, FALSE))</f>
        <v>65.583341148886291</v>
      </c>
      <c r="S867" s="3">
        <f>Table1[[#This Row],[Generation (TWh)]]*10^9*VLOOKUP(Table1[[#This Row],[Turbine/Engine Technology]],Technology_HR!$A$2:$B$11,2,FALSE)*10^-6</f>
        <v>1779407.8499999999</v>
      </c>
      <c r="T867" s="5">
        <f>Table1[[#This Row],[Fuel Consumption (mmBtu)]]*Table1[[#This Row],[Emission Factor (kg CO2/ mmBtu)]]*10^3</f>
        <v>116699512069.55627</v>
      </c>
      <c r="U867" s="3">
        <f>Table1[[#This Row],[Emissions (g CO2)]]/(Table1[[#This Row],[Generation (TWh)]]*10^9)</f>
        <v>674.52466371629544</v>
      </c>
    </row>
    <row r="868" spans="1:21" x14ac:dyDescent="0.35">
      <c r="A868" t="s">
        <v>236</v>
      </c>
      <c r="B868" t="s">
        <v>3243</v>
      </c>
      <c r="C868" t="str">
        <f>SUBSTITUTE(Table1[[#This Row],[Fuel]],", ",",")</f>
        <v>fossil gas: natural gas,fossil liquids: fuel oil</v>
      </c>
      <c r="D868" t="s">
        <v>3239</v>
      </c>
      <c r="E868" t="s">
        <v>3275</v>
      </c>
      <c r="H868" t="s">
        <v>3440</v>
      </c>
      <c r="I868">
        <v>50</v>
      </c>
      <c r="J868" t="s">
        <v>3446</v>
      </c>
      <c r="K868">
        <v>1982</v>
      </c>
      <c r="L868" t="s">
        <v>29</v>
      </c>
      <c r="M868" t="s">
        <v>29</v>
      </c>
      <c r="N868">
        <v>55.526434999999999</v>
      </c>
      <c r="O868">
        <v>28.549775</v>
      </c>
      <c r="P868" t="s">
        <v>3467</v>
      </c>
      <c r="Q868" s="3">
        <f>Table1[[#This Row],[Capacity (MW)]]*0.395*8760*10^-6</f>
        <v>0.17301</v>
      </c>
      <c r="R868" s="3" cm="1">
        <f t="array" ref="R868">AVERAGE(VLOOKUP(_xlfn.TEXTSPLIT(Table1[[#This Row],[Fuel (no space after comma)]], ","), FuelList_Final_EF!$A$2:$B$65, 2, FALSE))</f>
        <v>65.583341148886291</v>
      </c>
      <c r="S868" s="3">
        <f>Table1[[#This Row],[Generation (TWh)]]*10^9*VLOOKUP(Table1[[#This Row],[Turbine/Engine Technology]],Technology_HR!$A$2:$B$11,2,FALSE)*10^-6</f>
        <v>1779407.8499999999</v>
      </c>
      <c r="T868" s="5">
        <f>Table1[[#This Row],[Fuel Consumption (mmBtu)]]*Table1[[#This Row],[Emission Factor (kg CO2/ mmBtu)]]*10^3</f>
        <v>116699512069.55627</v>
      </c>
      <c r="U868" s="3">
        <f>Table1[[#This Row],[Emissions (g CO2)]]/(Table1[[#This Row],[Generation (TWh)]]*10^9)</f>
        <v>674.52466371629544</v>
      </c>
    </row>
    <row r="869" spans="1:21" x14ac:dyDescent="0.35">
      <c r="A869" t="s">
        <v>236</v>
      </c>
      <c r="B869" t="s">
        <v>3243</v>
      </c>
      <c r="C869" t="str">
        <f>SUBSTITUTE(Table1[[#This Row],[Fuel]],", ",",")</f>
        <v>fossil gas: natural gas,fossil liquids: fuel oil</v>
      </c>
      <c r="D869" t="s">
        <v>3239</v>
      </c>
      <c r="E869" t="s">
        <v>3275</v>
      </c>
      <c r="H869" t="s">
        <v>3440</v>
      </c>
      <c r="I869">
        <v>50</v>
      </c>
      <c r="J869" t="s">
        <v>3446</v>
      </c>
      <c r="K869">
        <v>1982</v>
      </c>
      <c r="L869" t="s">
        <v>29</v>
      </c>
      <c r="M869" t="s">
        <v>29</v>
      </c>
      <c r="N869">
        <v>55.526434999999999</v>
      </c>
      <c r="O869">
        <v>28.549775</v>
      </c>
      <c r="P869" t="s">
        <v>3467</v>
      </c>
      <c r="Q869" s="3">
        <f>Table1[[#This Row],[Capacity (MW)]]*0.395*8760*10^-6</f>
        <v>0.17301</v>
      </c>
      <c r="R869" s="3" cm="1">
        <f t="array" ref="R869">AVERAGE(VLOOKUP(_xlfn.TEXTSPLIT(Table1[[#This Row],[Fuel (no space after comma)]], ","), FuelList_Final_EF!$A$2:$B$65, 2, FALSE))</f>
        <v>65.583341148886291</v>
      </c>
      <c r="S869" s="3">
        <f>Table1[[#This Row],[Generation (TWh)]]*10^9*VLOOKUP(Table1[[#This Row],[Turbine/Engine Technology]],Technology_HR!$A$2:$B$11,2,FALSE)*10^-6</f>
        <v>1779407.8499999999</v>
      </c>
      <c r="T869" s="5">
        <f>Table1[[#This Row],[Fuel Consumption (mmBtu)]]*Table1[[#This Row],[Emission Factor (kg CO2/ mmBtu)]]*10^3</f>
        <v>116699512069.55627</v>
      </c>
      <c r="U869" s="3">
        <f>Table1[[#This Row],[Emissions (g CO2)]]/(Table1[[#This Row],[Generation (TWh)]]*10^9)</f>
        <v>674.52466371629544</v>
      </c>
    </row>
    <row r="870" spans="1:21" x14ac:dyDescent="0.35">
      <c r="A870" t="s">
        <v>236</v>
      </c>
      <c r="B870" t="s">
        <v>3239</v>
      </c>
      <c r="C870" t="str">
        <f>SUBSTITUTE(Table1[[#This Row],[Fuel]],", ",",")</f>
        <v>fossil gas: natural gas</v>
      </c>
      <c r="D870" t="s">
        <v>3239</v>
      </c>
      <c r="H870" t="s">
        <v>3436</v>
      </c>
      <c r="I870">
        <v>51.6</v>
      </c>
      <c r="J870" t="s">
        <v>3446</v>
      </c>
      <c r="K870">
        <v>2024</v>
      </c>
      <c r="L870" t="s">
        <v>29</v>
      </c>
      <c r="M870" t="s">
        <v>29</v>
      </c>
      <c r="N870">
        <v>55.526434999999999</v>
      </c>
      <c r="O870">
        <v>28.549775</v>
      </c>
      <c r="P870" t="s">
        <v>3467</v>
      </c>
      <c r="Q870" s="3">
        <f>Table1[[#This Row],[Capacity (MW)]]*0.395*8760*10^-6</f>
        <v>0.17854632000000001</v>
      </c>
      <c r="R870" s="3" cm="1">
        <f t="array" ref="R870">AVERAGE(VLOOKUP(_xlfn.TEXTSPLIT(Table1[[#This Row],[Fuel (no space after comma)]], ","), FuelList_Final_EF!$A$2:$B$65, 2, FALSE))</f>
        <v>53.06</v>
      </c>
      <c r="S870" s="3">
        <f>Table1[[#This Row],[Generation (TWh)]]*10^9*VLOOKUP(Table1[[#This Row],[Turbine/Engine Technology]],Technology_HR!$A$2:$B$11,2,FALSE)*10^-6</f>
        <v>1965794.9831999999</v>
      </c>
      <c r="T870" s="5">
        <f>Table1[[#This Row],[Fuel Consumption (mmBtu)]]*Table1[[#This Row],[Emission Factor (kg CO2/ mmBtu)]]*10^3</f>
        <v>104305081808.59201</v>
      </c>
      <c r="U870" s="3">
        <f>Table1[[#This Row],[Emissions (g CO2)]]/(Table1[[#This Row],[Generation (TWh)]]*10^9)</f>
        <v>584.19060000000002</v>
      </c>
    </row>
    <row r="871" spans="1:21" x14ac:dyDescent="0.35">
      <c r="A871" t="s">
        <v>236</v>
      </c>
      <c r="B871" t="s">
        <v>3239</v>
      </c>
      <c r="C871" t="str">
        <f>SUBSTITUTE(Table1[[#This Row],[Fuel]],", ",",")</f>
        <v>fossil gas: natural gas</v>
      </c>
      <c r="D871" t="s">
        <v>3239</v>
      </c>
      <c r="H871" t="s">
        <v>3436</v>
      </c>
      <c r="I871">
        <v>51.6</v>
      </c>
      <c r="J871" t="s">
        <v>3446</v>
      </c>
      <c r="K871">
        <v>2024</v>
      </c>
      <c r="L871" t="s">
        <v>29</v>
      </c>
      <c r="M871" t="s">
        <v>29</v>
      </c>
      <c r="N871">
        <v>55.526434999999999</v>
      </c>
      <c r="O871">
        <v>28.549775</v>
      </c>
      <c r="P871" t="s">
        <v>3467</v>
      </c>
      <c r="Q871" s="3">
        <f>Table1[[#This Row],[Capacity (MW)]]*0.395*8760*10^-6</f>
        <v>0.17854632000000001</v>
      </c>
      <c r="R871" s="3" cm="1">
        <f t="array" ref="R871">AVERAGE(VLOOKUP(_xlfn.TEXTSPLIT(Table1[[#This Row],[Fuel (no space after comma)]], ","), FuelList_Final_EF!$A$2:$B$65, 2, FALSE))</f>
        <v>53.06</v>
      </c>
      <c r="S871" s="3">
        <f>Table1[[#This Row],[Generation (TWh)]]*10^9*VLOOKUP(Table1[[#This Row],[Turbine/Engine Technology]],Technology_HR!$A$2:$B$11,2,FALSE)*10^-6</f>
        <v>1965794.9831999999</v>
      </c>
      <c r="T871" s="5">
        <f>Table1[[#This Row],[Fuel Consumption (mmBtu)]]*Table1[[#This Row],[Emission Factor (kg CO2/ mmBtu)]]*10^3</f>
        <v>104305081808.59201</v>
      </c>
      <c r="U871" s="3">
        <f>Table1[[#This Row],[Emissions (g CO2)]]/(Table1[[#This Row],[Generation (TWh)]]*10^9)</f>
        <v>584.19060000000002</v>
      </c>
    </row>
    <row r="872" spans="1:21" x14ac:dyDescent="0.35">
      <c r="A872" t="s">
        <v>236</v>
      </c>
      <c r="B872" t="s">
        <v>3245</v>
      </c>
      <c r="C872" t="str">
        <f>SUBSTITUTE(Table1[[#This Row],[Fuel]],", ",",")</f>
        <v>fossil gas: unknown</v>
      </c>
      <c r="D872" t="s">
        <v>3245</v>
      </c>
      <c r="H872" t="s">
        <v>59</v>
      </c>
      <c r="I872">
        <v>50</v>
      </c>
      <c r="J872" t="s">
        <v>3444</v>
      </c>
      <c r="K872" t="s">
        <v>29</v>
      </c>
      <c r="L872" t="s">
        <v>29</v>
      </c>
      <c r="M872" t="s">
        <v>29</v>
      </c>
      <c r="N872">
        <v>55.526434999999999</v>
      </c>
      <c r="O872">
        <v>28.549775</v>
      </c>
      <c r="P872" t="s">
        <v>3467</v>
      </c>
      <c r="Q872" s="3">
        <f>Table1[[#This Row],[Capacity (MW)]]*0.395*8760*10^-6</f>
        <v>0.17301</v>
      </c>
      <c r="R872" s="3" cm="1">
        <f t="array" ref="R872">AVERAGE(VLOOKUP(_xlfn.TEXTSPLIT(Table1[[#This Row],[Fuel (no space after comma)]], ","), FuelList_Final_EF!$A$2:$B$65, 2, FALSE))</f>
        <v>60.319163943067998</v>
      </c>
      <c r="S872" s="3">
        <f>Table1[[#This Row],[Generation (TWh)]]*10^9*VLOOKUP(Table1[[#This Row],[Turbine/Engine Technology]],Technology_HR!$A$2:$B$11,2,FALSE)*10^-6</f>
        <v>1435204.4549999998</v>
      </c>
      <c r="T872" s="5">
        <f>Table1[[#This Row],[Fuel Consumption (mmBtu)]]*Table1[[#This Row],[Emission Factor (kg CO2/ mmBtu)]]*10^3</f>
        <v>86570332812.966553</v>
      </c>
      <c r="U872" s="3">
        <f>Table1[[#This Row],[Emissions (g CO2)]]/(Table1[[#This Row],[Generation (TWh)]]*10^9)</f>
        <v>500.37762448972057</v>
      </c>
    </row>
    <row r="873" spans="1:21" x14ac:dyDescent="0.35">
      <c r="A873" t="s">
        <v>236</v>
      </c>
      <c r="B873" t="s">
        <v>3239</v>
      </c>
      <c r="C873" t="str">
        <f>SUBSTITUTE(Table1[[#This Row],[Fuel]],", ",",")</f>
        <v>fossil gas: natural gas</v>
      </c>
      <c r="D873" t="s">
        <v>3239</v>
      </c>
      <c r="H873" t="s">
        <v>3438</v>
      </c>
      <c r="I873">
        <v>67</v>
      </c>
      <c r="J873" t="s">
        <v>3446</v>
      </c>
      <c r="K873">
        <v>1998</v>
      </c>
      <c r="L873" t="s">
        <v>29</v>
      </c>
      <c r="M873" t="s">
        <v>29</v>
      </c>
      <c r="N873">
        <v>54.480488000000001</v>
      </c>
      <c r="O873">
        <v>30.392643</v>
      </c>
      <c r="P873" t="s">
        <v>3467</v>
      </c>
      <c r="Q873" s="3">
        <f>Table1[[#This Row],[Capacity (MW)]]*0.395*8760*10^-6</f>
        <v>0.2318334</v>
      </c>
      <c r="R873" s="3" cm="1">
        <f t="array" ref="R873">AVERAGE(VLOOKUP(_xlfn.TEXTSPLIT(Table1[[#This Row],[Fuel (no space after comma)]], ","), FuelList_Final_EF!$A$2:$B$65, 2, FALSE))</f>
        <v>53.06</v>
      </c>
      <c r="S873" s="3">
        <f>Table1[[#This Row],[Generation (TWh)]]*10^9*VLOOKUP(Table1[[#This Row],[Turbine/Engine Technology]],Technology_HR!$A$2:$B$11,2,FALSE)*10^-6</f>
        <v>1750110.3365999998</v>
      </c>
      <c r="T873" s="5">
        <f>Table1[[#This Row],[Fuel Consumption (mmBtu)]]*Table1[[#This Row],[Emission Factor (kg CO2/ mmBtu)]]*10^3</f>
        <v>92860854459.996002</v>
      </c>
      <c r="U873" s="3">
        <f>Table1[[#This Row],[Emissions (g CO2)]]/(Table1[[#This Row],[Generation (TWh)]]*10^9)</f>
        <v>400.54993999999999</v>
      </c>
    </row>
    <row r="874" spans="1:21" x14ac:dyDescent="0.35">
      <c r="A874" t="s">
        <v>234</v>
      </c>
      <c r="B874" t="s">
        <v>3243</v>
      </c>
      <c r="C874" t="str">
        <f>SUBSTITUTE(Table1[[#This Row],[Fuel]],", ",",")</f>
        <v>fossil gas: natural gas,fossil liquids: fuel oil</v>
      </c>
      <c r="D874" t="s">
        <v>3239</v>
      </c>
      <c r="E874" t="s">
        <v>3275</v>
      </c>
      <c r="H874" t="s">
        <v>3440</v>
      </c>
      <c r="I874">
        <v>60</v>
      </c>
      <c r="J874" t="s">
        <v>3446</v>
      </c>
      <c r="K874">
        <v>1958</v>
      </c>
      <c r="L874" t="s">
        <v>29</v>
      </c>
      <c r="M874" t="s">
        <v>29</v>
      </c>
      <c r="N874">
        <v>52.627746999999999</v>
      </c>
      <c r="O874">
        <v>29.769967999999999</v>
      </c>
      <c r="P874" t="s">
        <v>3467</v>
      </c>
      <c r="Q874" s="3">
        <f>Table1[[#This Row],[Capacity (MW)]]*0.395*8760*10^-6</f>
        <v>0.20761200000000002</v>
      </c>
      <c r="R874" s="3" cm="1">
        <f t="array" ref="R874">AVERAGE(VLOOKUP(_xlfn.TEXTSPLIT(Table1[[#This Row],[Fuel (no space after comma)]], ","), FuelList_Final_EF!$A$2:$B$65, 2, FALSE))</f>
        <v>65.583341148886291</v>
      </c>
      <c r="S874" s="3">
        <f>Table1[[#This Row],[Generation (TWh)]]*10^9*VLOOKUP(Table1[[#This Row],[Turbine/Engine Technology]],Technology_HR!$A$2:$B$11,2,FALSE)*10^-6</f>
        <v>2135289.42</v>
      </c>
      <c r="T874" s="5">
        <f>Table1[[#This Row],[Fuel Consumption (mmBtu)]]*Table1[[#This Row],[Emission Factor (kg CO2/ mmBtu)]]*10^3</f>
        <v>140039414483.46756</v>
      </c>
      <c r="U874" s="3">
        <f>Table1[[#This Row],[Emissions (g CO2)]]/(Table1[[#This Row],[Generation (TWh)]]*10^9)</f>
        <v>674.52466371629544</v>
      </c>
    </row>
    <row r="875" spans="1:21" x14ac:dyDescent="0.35">
      <c r="A875" t="s">
        <v>234</v>
      </c>
      <c r="B875" t="s">
        <v>3243</v>
      </c>
      <c r="C875" t="str">
        <f>SUBSTITUTE(Table1[[#This Row],[Fuel]],", ",",")</f>
        <v>fossil gas: natural gas,fossil liquids: fuel oil</v>
      </c>
      <c r="D875" t="s">
        <v>3239</v>
      </c>
      <c r="E875" t="s">
        <v>3275</v>
      </c>
      <c r="H875" t="s">
        <v>3440</v>
      </c>
      <c r="I875">
        <v>50</v>
      </c>
      <c r="J875" t="s">
        <v>3446</v>
      </c>
      <c r="K875">
        <v>1958</v>
      </c>
      <c r="L875" t="s">
        <v>29</v>
      </c>
      <c r="M875" t="s">
        <v>29</v>
      </c>
      <c r="N875">
        <v>52.627746999999999</v>
      </c>
      <c r="O875">
        <v>29.769967999999999</v>
      </c>
      <c r="P875" t="s">
        <v>3467</v>
      </c>
      <c r="Q875" s="3">
        <f>Table1[[#This Row],[Capacity (MW)]]*0.395*8760*10^-6</f>
        <v>0.17301</v>
      </c>
      <c r="R875" s="3" cm="1">
        <f t="array" ref="R875">AVERAGE(VLOOKUP(_xlfn.TEXTSPLIT(Table1[[#This Row],[Fuel (no space after comma)]], ","), FuelList_Final_EF!$A$2:$B$65, 2, FALSE))</f>
        <v>65.583341148886291</v>
      </c>
      <c r="S875" s="3">
        <f>Table1[[#This Row],[Generation (TWh)]]*10^9*VLOOKUP(Table1[[#This Row],[Turbine/Engine Technology]],Technology_HR!$A$2:$B$11,2,FALSE)*10^-6</f>
        <v>1779407.8499999999</v>
      </c>
      <c r="T875" s="5">
        <f>Table1[[#This Row],[Fuel Consumption (mmBtu)]]*Table1[[#This Row],[Emission Factor (kg CO2/ mmBtu)]]*10^3</f>
        <v>116699512069.55627</v>
      </c>
      <c r="U875" s="3">
        <f>Table1[[#This Row],[Emissions (g CO2)]]/(Table1[[#This Row],[Generation (TWh)]]*10^9)</f>
        <v>674.52466371629544</v>
      </c>
    </row>
    <row r="876" spans="1:21" x14ac:dyDescent="0.35">
      <c r="A876" t="s">
        <v>237</v>
      </c>
      <c r="B876" t="s">
        <v>3239</v>
      </c>
      <c r="C876" t="str">
        <f>SUBSTITUTE(Table1[[#This Row],[Fuel]],", ",",")</f>
        <v>fossil gas: natural gas</v>
      </c>
      <c r="D876" t="s">
        <v>3239</v>
      </c>
      <c r="H876" t="s">
        <v>3438</v>
      </c>
      <c r="I876">
        <v>48</v>
      </c>
      <c r="J876" t="s">
        <v>3446</v>
      </c>
      <c r="K876">
        <v>2000</v>
      </c>
      <c r="L876" t="s">
        <v>29</v>
      </c>
      <c r="M876" t="s">
        <v>29</v>
      </c>
      <c r="N876">
        <v>50.935470000000002</v>
      </c>
      <c r="O876">
        <v>4.0451600000000001</v>
      </c>
      <c r="P876" t="s">
        <v>3468</v>
      </c>
      <c r="Q876" s="3">
        <f>Table1[[#This Row],[Capacity (MW)]]*0.395*8760*10^-6</f>
        <v>0.1660896</v>
      </c>
      <c r="R876" s="3" cm="1">
        <f t="array" ref="R876">AVERAGE(VLOOKUP(_xlfn.TEXTSPLIT(Table1[[#This Row],[Fuel (no space after comma)]], ","), FuelList_Final_EF!$A$2:$B$65, 2, FALSE))</f>
        <v>53.06</v>
      </c>
      <c r="S876" s="3">
        <f>Table1[[#This Row],[Generation (TWh)]]*10^9*VLOOKUP(Table1[[#This Row],[Turbine/Engine Technology]],Technology_HR!$A$2:$B$11,2,FALSE)*10^-6</f>
        <v>1253810.3903999999</v>
      </c>
      <c r="T876" s="5">
        <f>Table1[[#This Row],[Fuel Consumption (mmBtu)]]*Table1[[#This Row],[Emission Factor (kg CO2/ mmBtu)]]*10^3</f>
        <v>66527179314.623993</v>
      </c>
      <c r="U876" s="3">
        <f>Table1[[#This Row],[Emissions (g CO2)]]/(Table1[[#This Row],[Generation (TWh)]]*10^9)</f>
        <v>400.54993999999994</v>
      </c>
    </row>
    <row r="877" spans="1:21" x14ac:dyDescent="0.35">
      <c r="A877" t="s">
        <v>237</v>
      </c>
      <c r="B877" t="s">
        <v>3239</v>
      </c>
      <c r="C877" t="str">
        <f>SUBSTITUTE(Table1[[#This Row],[Fuel]],", ",",")</f>
        <v>fossil gas: natural gas</v>
      </c>
      <c r="D877" t="s">
        <v>3239</v>
      </c>
      <c r="H877" t="s">
        <v>3438</v>
      </c>
      <c r="I877">
        <v>451</v>
      </c>
      <c r="J877" t="s">
        <v>3446</v>
      </c>
      <c r="K877">
        <v>2010</v>
      </c>
      <c r="L877" t="s">
        <v>29</v>
      </c>
      <c r="M877" t="s">
        <v>29</v>
      </c>
      <c r="N877">
        <v>50.430399999999999</v>
      </c>
      <c r="O877">
        <v>4.3955000000000002</v>
      </c>
      <c r="P877" t="s">
        <v>3468</v>
      </c>
      <c r="Q877" s="3">
        <f>Table1[[#This Row],[Capacity (MW)]]*0.395*8760*10^-6</f>
        <v>1.5605502000000002</v>
      </c>
      <c r="R877" s="3" cm="1">
        <f t="array" ref="R877">AVERAGE(VLOOKUP(_xlfn.TEXTSPLIT(Table1[[#This Row],[Fuel (no space after comma)]], ","), FuelList_Final_EF!$A$2:$B$65, 2, FALSE))</f>
        <v>53.06</v>
      </c>
      <c r="S877" s="3">
        <f>Table1[[#This Row],[Generation (TWh)]]*10^9*VLOOKUP(Table1[[#This Row],[Turbine/Engine Technology]],Technology_HR!$A$2:$B$11,2,FALSE)*10^-6</f>
        <v>11780593.459800001</v>
      </c>
      <c r="T877" s="5">
        <f>Table1[[#This Row],[Fuel Consumption (mmBtu)]]*Table1[[#This Row],[Emission Factor (kg CO2/ mmBtu)]]*10^3</f>
        <v>625078288976.98804</v>
      </c>
      <c r="U877" s="3">
        <f>Table1[[#This Row],[Emissions (g CO2)]]/(Table1[[#This Row],[Generation (TWh)]]*10^9)</f>
        <v>400.54993999999994</v>
      </c>
    </row>
    <row r="878" spans="1:21" x14ac:dyDescent="0.35">
      <c r="A878" t="s">
        <v>237</v>
      </c>
      <c r="B878" t="s">
        <v>3239</v>
      </c>
      <c r="C878" t="str">
        <f>SUBSTITUTE(Table1[[#This Row],[Fuel]],", ",",")</f>
        <v>fossil gas: natural gas</v>
      </c>
      <c r="D878" t="s">
        <v>3239</v>
      </c>
      <c r="H878" t="s">
        <v>3436</v>
      </c>
      <c r="I878">
        <v>320</v>
      </c>
      <c r="J878" t="s">
        <v>3444</v>
      </c>
      <c r="K878" t="s">
        <v>29</v>
      </c>
      <c r="L878" t="s">
        <v>29</v>
      </c>
      <c r="M878" t="s">
        <v>29</v>
      </c>
      <c r="N878">
        <v>50.430399999999999</v>
      </c>
      <c r="O878">
        <v>4.3955000000000002</v>
      </c>
      <c r="P878" t="s">
        <v>3468</v>
      </c>
      <c r="Q878" s="3">
        <f>Table1[[#This Row],[Capacity (MW)]]*0.395*8760*10^-6</f>
        <v>1.107264</v>
      </c>
      <c r="R878" s="3" cm="1">
        <f t="array" ref="R878">AVERAGE(VLOOKUP(_xlfn.TEXTSPLIT(Table1[[#This Row],[Fuel (no space after comma)]], ","), FuelList_Final_EF!$A$2:$B$65, 2, FALSE))</f>
        <v>53.06</v>
      </c>
      <c r="S878" s="3">
        <f>Table1[[#This Row],[Generation (TWh)]]*10^9*VLOOKUP(Table1[[#This Row],[Turbine/Engine Technology]],Technology_HR!$A$2:$B$11,2,FALSE)*10^-6</f>
        <v>12190976.639999999</v>
      </c>
      <c r="T878" s="5">
        <f>Table1[[#This Row],[Fuel Consumption (mmBtu)]]*Table1[[#This Row],[Emission Factor (kg CO2/ mmBtu)]]*10^3</f>
        <v>646853220518.3999</v>
      </c>
      <c r="U878" s="3">
        <f>Table1[[#This Row],[Emissions (g CO2)]]/(Table1[[#This Row],[Generation (TWh)]]*10^9)</f>
        <v>584.1905999999999</v>
      </c>
    </row>
    <row r="879" spans="1:21" x14ac:dyDescent="0.35">
      <c r="A879" t="s">
        <v>238</v>
      </c>
      <c r="B879" t="s">
        <v>3243</v>
      </c>
      <c r="C879" t="str">
        <f>SUBSTITUTE(Table1[[#This Row],[Fuel]],", ",",")</f>
        <v>fossil gas: natural gas,fossil liquids: fuel oil</v>
      </c>
      <c r="D879" t="s">
        <v>3239</v>
      </c>
      <c r="E879" t="s">
        <v>3275</v>
      </c>
      <c r="H879" t="s">
        <v>3436</v>
      </c>
      <c r="I879">
        <v>25</v>
      </c>
      <c r="J879" t="s">
        <v>3446</v>
      </c>
      <c r="K879">
        <v>1978</v>
      </c>
      <c r="L879" t="s">
        <v>29</v>
      </c>
      <c r="M879" t="s">
        <v>29</v>
      </c>
      <c r="N879">
        <v>50.617699999999999</v>
      </c>
      <c r="O879">
        <v>5.5837000000000003</v>
      </c>
      <c r="P879" t="s">
        <v>3468</v>
      </c>
      <c r="Q879" s="3">
        <f>Table1[[#This Row],[Capacity (MW)]]*0.395*8760*10^-6</f>
        <v>8.6504999999999999E-2</v>
      </c>
      <c r="R879" s="3" cm="1">
        <f t="array" ref="R879">AVERAGE(VLOOKUP(_xlfn.TEXTSPLIT(Table1[[#This Row],[Fuel (no space after comma)]], ","), FuelList_Final_EF!$A$2:$B$65, 2, FALSE))</f>
        <v>65.583341148886291</v>
      </c>
      <c r="S879" s="3">
        <f>Table1[[#This Row],[Generation (TWh)]]*10^9*VLOOKUP(Table1[[#This Row],[Turbine/Engine Technology]],Technology_HR!$A$2:$B$11,2,FALSE)*10^-6</f>
        <v>952420.04999999993</v>
      </c>
      <c r="T879" s="5">
        <f>Table1[[#This Row],[Fuel Consumption (mmBtu)]]*Table1[[#This Row],[Emission Factor (kg CO2/ mmBtu)]]*10^3</f>
        <v>62462889056.189339</v>
      </c>
      <c r="U879" s="3">
        <f>Table1[[#This Row],[Emissions (g CO2)]]/(Table1[[#This Row],[Generation (TWh)]]*10^9)</f>
        <v>722.07258604923811</v>
      </c>
    </row>
    <row r="880" spans="1:21" x14ac:dyDescent="0.35">
      <c r="A880" t="s">
        <v>238</v>
      </c>
      <c r="B880" t="s">
        <v>3239</v>
      </c>
      <c r="C880" t="str">
        <f>SUBSTITUTE(Table1[[#This Row],[Fuel]],", ",",")</f>
        <v>fossil gas: natural gas</v>
      </c>
      <c r="D880" t="s">
        <v>3239</v>
      </c>
      <c r="H880" t="s">
        <v>3436</v>
      </c>
      <c r="I880">
        <v>25</v>
      </c>
      <c r="J880" t="s">
        <v>3446</v>
      </c>
      <c r="K880">
        <v>1978</v>
      </c>
      <c r="L880" t="s">
        <v>29</v>
      </c>
      <c r="M880" t="s">
        <v>29</v>
      </c>
      <c r="N880">
        <v>50.617699999999999</v>
      </c>
      <c r="O880">
        <v>5.5837000000000003</v>
      </c>
      <c r="P880" t="s">
        <v>3468</v>
      </c>
      <c r="Q880" s="3">
        <f>Table1[[#This Row],[Capacity (MW)]]*0.395*8760*10^-6</f>
        <v>8.6504999999999999E-2</v>
      </c>
      <c r="R880" s="3" cm="1">
        <f t="array" ref="R880">AVERAGE(VLOOKUP(_xlfn.TEXTSPLIT(Table1[[#This Row],[Fuel (no space after comma)]], ","), FuelList_Final_EF!$A$2:$B$65, 2, FALSE))</f>
        <v>53.06</v>
      </c>
      <c r="S880" s="3">
        <f>Table1[[#This Row],[Generation (TWh)]]*10^9*VLOOKUP(Table1[[#This Row],[Turbine/Engine Technology]],Technology_HR!$A$2:$B$11,2,FALSE)*10^-6</f>
        <v>952420.04999999993</v>
      </c>
      <c r="T880" s="5">
        <f>Table1[[#This Row],[Fuel Consumption (mmBtu)]]*Table1[[#This Row],[Emission Factor (kg CO2/ mmBtu)]]*10^3</f>
        <v>50535407853</v>
      </c>
      <c r="U880" s="3">
        <f>Table1[[#This Row],[Emissions (g CO2)]]/(Table1[[#This Row],[Generation (TWh)]]*10^9)</f>
        <v>584.19060000000002</v>
      </c>
    </row>
    <row r="881" spans="1:21" x14ac:dyDescent="0.35">
      <c r="A881" t="s">
        <v>238</v>
      </c>
      <c r="B881" t="s">
        <v>3239</v>
      </c>
      <c r="C881" t="str">
        <f>SUBSTITUTE(Table1[[#This Row],[Fuel]],", ",",")</f>
        <v>fossil gas: natural gas</v>
      </c>
      <c r="D881" t="s">
        <v>3239</v>
      </c>
      <c r="H881" t="s">
        <v>3436</v>
      </c>
      <c r="I881">
        <v>64</v>
      </c>
      <c r="J881" t="s">
        <v>3446</v>
      </c>
      <c r="K881">
        <v>2008</v>
      </c>
      <c r="L881" t="s">
        <v>29</v>
      </c>
      <c r="M881" t="s">
        <v>29</v>
      </c>
      <c r="N881">
        <v>50.617699999999999</v>
      </c>
      <c r="O881">
        <v>5.5837000000000003</v>
      </c>
      <c r="P881" t="s">
        <v>3468</v>
      </c>
      <c r="Q881" s="3">
        <f>Table1[[#This Row],[Capacity (MW)]]*0.395*8760*10^-6</f>
        <v>0.22145280000000001</v>
      </c>
      <c r="R881" s="3" cm="1">
        <f t="array" ref="R881">AVERAGE(VLOOKUP(_xlfn.TEXTSPLIT(Table1[[#This Row],[Fuel (no space after comma)]], ","), FuelList_Final_EF!$A$2:$B$65, 2, FALSE))</f>
        <v>53.06</v>
      </c>
      <c r="S881" s="3">
        <f>Table1[[#This Row],[Generation (TWh)]]*10^9*VLOOKUP(Table1[[#This Row],[Turbine/Engine Technology]],Technology_HR!$A$2:$B$11,2,FALSE)*10^-6</f>
        <v>2438195.3279999997</v>
      </c>
      <c r="T881" s="5">
        <f>Table1[[#This Row],[Fuel Consumption (mmBtu)]]*Table1[[#This Row],[Emission Factor (kg CO2/ mmBtu)]]*10^3</f>
        <v>129370644103.67998</v>
      </c>
      <c r="U881" s="3">
        <f>Table1[[#This Row],[Emissions (g CO2)]]/(Table1[[#This Row],[Generation (TWh)]]*10^9)</f>
        <v>584.1905999999999</v>
      </c>
    </row>
    <row r="882" spans="1:21" x14ac:dyDescent="0.35">
      <c r="A882" t="s">
        <v>238</v>
      </c>
      <c r="B882" t="s">
        <v>3239</v>
      </c>
      <c r="C882" t="str">
        <f>SUBSTITUTE(Table1[[#This Row],[Fuel]],", ",",")</f>
        <v>fossil gas: natural gas</v>
      </c>
      <c r="D882" t="s">
        <v>3239</v>
      </c>
      <c r="H882" t="s">
        <v>3436</v>
      </c>
      <c r="I882">
        <v>64</v>
      </c>
      <c r="J882" t="s">
        <v>3446</v>
      </c>
      <c r="K882">
        <v>2008</v>
      </c>
      <c r="L882" t="s">
        <v>29</v>
      </c>
      <c r="M882" t="s">
        <v>29</v>
      </c>
      <c r="N882">
        <v>50.617699999999999</v>
      </c>
      <c r="O882">
        <v>5.5837000000000003</v>
      </c>
      <c r="P882" t="s">
        <v>3468</v>
      </c>
      <c r="Q882" s="3">
        <f>Table1[[#This Row],[Capacity (MW)]]*0.395*8760*10^-6</f>
        <v>0.22145280000000001</v>
      </c>
      <c r="R882" s="3" cm="1">
        <f t="array" ref="R882">AVERAGE(VLOOKUP(_xlfn.TEXTSPLIT(Table1[[#This Row],[Fuel (no space after comma)]], ","), FuelList_Final_EF!$A$2:$B$65, 2, FALSE))</f>
        <v>53.06</v>
      </c>
      <c r="S882" s="3">
        <f>Table1[[#This Row],[Generation (TWh)]]*10^9*VLOOKUP(Table1[[#This Row],[Turbine/Engine Technology]],Technology_HR!$A$2:$B$11,2,FALSE)*10^-6</f>
        <v>2438195.3279999997</v>
      </c>
      <c r="T882" s="5">
        <f>Table1[[#This Row],[Fuel Consumption (mmBtu)]]*Table1[[#This Row],[Emission Factor (kg CO2/ mmBtu)]]*10^3</f>
        <v>129370644103.67998</v>
      </c>
      <c r="U882" s="3">
        <f>Table1[[#This Row],[Emissions (g CO2)]]/(Table1[[#This Row],[Generation (TWh)]]*10^9)</f>
        <v>584.1905999999999</v>
      </c>
    </row>
    <row r="883" spans="1:21" x14ac:dyDescent="0.35">
      <c r="A883" t="s">
        <v>237</v>
      </c>
      <c r="B883" t="s">
        <v>3239</v>
      </c>
      <c r="C883" t="str">
        <f>SUBSTITUTE(Table1[[#This Row],[Fuel]],", ",",")</f>
        <v>fossil gas: natural gas</v>
      </c>
      <c r="D883" t="s">
        <v>3239</v>
      </c>
      <c r="H883" t="s">
        <v>3438</v>
      </c>
      <c r="I883">
        <v>875</v>
      </c>
      <c r="J883" t="s">
        <v>3449</v>
      </c>
      <c r="K883">
        <v>2025</v>
      </c>
      <c r="L883" t="s">
        <v>29</v>
      </c>
      <c r="M883" t="s">
        <v>29</v>
      </c>
      <c r="N883">
        <v>50.585099999999997</v>
      </c>
      <c r="O883">
        <v>5.4180000000000001</v>
      </c>
      <c r="P883" t="s">
        <v>3468</v>
      </c>
      <c r="Q883" s="3">
        <f>Table1[[#This Row],[Capacity (MW)]]*0.395*8760*10^-6</f>
        <v>3.0276749999999999</v>
      </c>
      <c r="R883" s="3" cm="1">
        <f t="array" ref="R883">AVERAGE(VLOOKUP(_xlfn.TEXTSPLIT(Table1[[#This Row],[Fuel (no space after comma)]], ","), FuelList_Final_EF!$A$2:$B$65, 2, FALSE))</f>
        <v>53.06</v>
      </c>
      <c r="S883" s="3">
        <f>Table1[[#This Row],[Generation (TWh)]]*10^9*VLOOKUP(Table1[[#This Row],[Turbine/Engine Technology]],Technology_HR!$A$2:$B$11,2,FALSE)*10^-6</f>
        <v>22855918.574999999</v>
      </c>
      <c r="T883" s="5">
        <f>Table1[[#This Row],[Fuel Consumption (mmBtu)]]*Table1[[#This Row],[Emission Factor (kg CO2/ mmBtu)]]*10^3</f>
        <v>1212735039589.5</v>
      </c>
      <c r="U883" s="3">
        <f>Table1[[#This Row],[Emissions (g CO2)]]/(Table1[[#This Row],[Generation (TWh)]]*10^9)</f>
        <v>400.54993999999999</v>
      </c>
    </row>
    <row r="884" spans="1:21" x14ac:dyDescent="0.35">
      <c r="A884" t="s">
        <v>239</v>
      </c>
      <c r="B884" t="s">
        <v>3239</v>
      </c>
      <c r="C884" t="str">
        <f>SUBSTITUTE(Table1[[#This Row],[Fuel]],", ",",")</f>
        <v>fossil gas: natural gas</v>
      </c>
      <c r="D884" t="s">
        <v>3239</v>
      </c>
      <c r="H884" t="s">
        <v>3438</v>
      </c>
      <c r="I884">
        <v>850</v>
      </c>
      <c r="J884" t="s">
        <v>3452</v>
      </c>
      <c r="K884" t="s">
        <v>29</v>
      </c>
      <c r="L884" t="s">
        <v>29</v>
      </c>
      <c r="M884" t="s">
        <v>29</v>
      </c>
      <c r="N884">
        <v>51.365437</v>
      </c>
      <c r="O884">
        <v>4.2706749999999998</v>
      </c>
      <c r="P884" t="s">
        <v>3468</v>
      </c>
      <c r="Q884" s="3">
        <f>Table1[[#This Row],[Capacity (MW)]]*0.395*8760*10^-6</f>
        <v>2.9411700000000001</v>
      </c>
      <c r="R884" s="3" cm="1">
        <f t="array" ref="R884">AVERAGE(VLOOKUP(_xlfn.TEXTSPLIT(Table1[[#This Row],[Fuel (no space after comma)]], ","), FuelList_Final_EF!$A$2:$B$65, 2, FALSE))</f>
        <v>53.06</v>
      </c>
      <c r="S884" s="3">
        <f>Table1[[#This Row],[Generation (TWh)]]*10^9*VLOOKUP(Table1[[#This Row],[Turbine/Engine Technology]],Technology_HR!$A$2:$B$11,2,FALSE)*10^-6</f>
        <v>22202892.329999998</v>
      </c>
      <c r="T884" s="5">
        <f>Table1[[#This Row],[Fuel Consumption (mmBtu)]]*Table1[[#This Row],[Emission Factor (kg CO2/ mmBtu)]]*10^3</f>
        <v>1178085467029.8</v>
      </c>
      <c r="U884" s="3">
        <f>Table1[[#This Row],[Emissions (g CO2)]]/(Table1[[#This Row],[Generation (TWh)]]*10^9)</f>
        <v>400.54993999999999</v>
      </c>
    </row>
    <row r="885" spans="1:21" x14ac:dyDescent="0.35">
      <c r="A885" t="s">
        <v>237</v>
      </c>
      <c r="B885" t="s">
        <v>3241</v>
      </c>
      <c r="C885" t="str">
        <f>SUBSTITUTE(Table1[[#This Row],[Fuel]],", ",",")</f>
        <v>fossil liquids: heavy fuel oil</v>
      </c>
      <c r="D885" t="s">
        <v>3241</v>
      </c>
      <c r="H885" t="s">
        <v>3441</v>
      </c>
      <c r="I885">
        <v>33</v>
      </c>
      <c r="J885" t="s">
        <v>3446</v>
      </c>
      <c r="K885" t="s">
        <v>29</v>
      </c>
      <c r="L885" t="s">
        <v>29</v>
      </c>
      <c r="M885" t="s">
        <v>29</v>
      </c>
      <c r="N885">
        <v>51.326129999999999</v>
      </c>
      <c r="O885">
        <v>4.8529999999999998</v>
      </c>
      <c r="P885" t="s">
        <v>3468</v>
      </c>
      <c r="Q885" s="3">
        <f>Table1[[#This Row],[Capacity (MW)]]*0.395*8760*10^-6</f>
        <v>0.1141866</v>
      </c>
      <c r="R885" s="3" cm="1">
        <f t="array" ref="R885">AVERAGE(VLOOKUP(_xlfn.TEXTSPLIT(Table1[[#This Row],[Fuel (no space after comma)]], ","), FuelList_Final_EF!$A$2:$B$65, 2, FALSE))</f>
        <v>81.602530311017389</v>
      </c>
      <c r="S885" s="3">
        <f>Table1[[#This Row],[Generation (TWh)]]*10^9*VLOOKUP(Table1[[#This Row],[Turbine/Engine Technology]],Technology_HR!$A$2:$B$11,2,FALSE)*10^-6</f>
        <v>861994.64339999994</v>
      </c>
      <c r="T885" s="5">
        <f>Table1[[#This Row],[Fuel Consumption (mmBtu)]]*Table1[[#This Row],[Emission Factor (kg CO2/ mmBtu)]]*10^3</f>
        <v>70340944015.983124</v>
      </c>
      <c r="U885" s="3">
        <f>Table1[[#This Row],[Emissions (g CO2)]]/(Table1[[#This Row],[Generation (TWh)]]*10^9)</f>
        <v>616.01750131787026</v>
      </c>
    </row>
    <row r="886" spans="1:21" x14ac:dyDescent="0.35">
      <c r="A886" t="s">
        <v>237</v>
      </c>
      <c r="B886" t="s">
        <v>3272</v>
      </c>
      <c r="C886" t="str">
        <f>SUBSTITUTE(Table1[[#This Row],[Fuel]],", ",",")</f>
        <v>fossil gas: natural gas [90%],other: hydrogen (unknown) [10%]</v>
      </c>
      <c r="D886" t="s">
        <v>3650</v>
      </c>
      <c r="E886" t="s">
        <v>3651</v>
      </c>
      <c r="H886" t="s">
        <v>3436</v>
      </c>
      <c r="I886">
        <v>23.8</v>
      </c>
      <c r="J886" t="s">
        <v>3446</v>
      </c>
      <c r="K886">
        <v>2021</v>
      </c>
      <c r="L886" t="s">
        <v>29</v>
      </c>
      <c r="M886" t="s">
        <v>29</v>
      </c>
      <c r="N886">
        <v>51.290909999999997</v>
      </c>
      <c r="O886">
        <v>4.2702499999999999</v>
      </c>
      <c r="P886" t="s">
        <v>3468</v>
      </c>
      <c r="Q886" s="3">
        <f>Table1[[#This Row],[Capacity (MW)]]*0.395*8760*10^-6</f>
        <v>8.2352760000000011E-2</v>
      </c>
      <c r="R886" s="3" cm="1">
        <f t="array" ref="R886">AVERAGE(VLOOKUP(_xlfn.TEXTSPLIT(Table1[[#This Row],[Fuel (no space after comma)]], ","), FuelList_Final_EF!$A$2:$B$65, 2, FALSE))</f>
        <v>47.754000000000005</v>
      </c>
      <c r="S886" s="3">
        <f>Table1[[#This Row],[Generation (TWh)]]*10^9*VLOOKUP(Table1[[#This Row],[Turbine/Engine Technology]],Technology_HR!$A$2:$B$11,2,FALSE)*10^-6</f>
        <v>906703.88760000013</v>
      </c>
      <c r="T886" s="5">
        <f>Table1[[#This Row],[Fuel Consumption (mmBtu)]]*Table1[[#This Row],[Emission Factor (kg CO2/ mmBtu)]]*10^3</f>
        <v>43298737448.450409</v>
      </c>
      <c r="U886" s="3">
        <f>Table1[[#This Row],[Emissions (g CO2)]]/(Table1[[#This Row],[Generation (TWh)]]*10^9)</f>
        <v>525.77153999999996</v>
      </c>
    </row>
    <row r="887" spans="1:21" x14ac:dyDescent="0.35">
      <c r="A887" t="s">
        <v>240</v>
      </c>
      <c r="B887" t="s">
        <v>3251</v>
      </c>
      <c r="C887" t="str">
        <f>SUBSTITUTE(Table1[[#This Row],[Fuel]],", ",",")</f>
        <v>fossil liquids: heavy fuel oil,fossil gas: natural gas</v>
      </c>
      <c r="D887" t="s">
        <v>3241</v>
      </c>
      <c r="E887" t="s">
        <v>3239</v>
      </c>
      <c r="H887" t="s">
        <v>3438</v>
      </c>
      <c r="I887">
        <v>40</v>
      </c>
      <c r="J887" t="s">
        <v>3448</v>
      </c>
      <c r="K887">
        <v>2012</v>
      </c>
      <c r="L887" t="s">
        <v>29</v>
      </c>
      <c r="M887" t="s">
        <v>29</v>
      </c>
      <c r="N887">
        <v>50.6813</v>
      </c>
      <c r="O887">
        <v>4.2187999999999999</v>
      </c>
      <c r="P887" t="s">
        <v>3468</v>
      </c>
      <c r="Q887" s="3">
        <f>Table1[[#This Row],[Capacity (MW)]]*0.395*8760*10^-6</f>
        <v>0.138408</v>
      </c>
      <c r="R887" s="3" cm="1">
        <f t="array" ref="R887">AVERAGE(VLOOKUP(_xlfn.TEXTSPLIT(Table1[[#This Row],[Fuel (no space after comma)]], ","), FuelList_Final_EF!$A$2:$B$65, 2, FALSE))</f>
        <v>67.331265155508703</v>
      </c>
      <c r="S887" s="3">
        <f>Table1[[#This Row],[Generation (TWh)]]*10^9*VLOOKUP(Table1[[#This Row],[Turbine/Engine Technology]],Technology_HR!$A$2:$B$11,2,FALSE)*10^-6</f>
        <v>1044841.992</v>
      </c>
      <c r="T887" s="5">
        <f>Table1[[#This Row],[Fuel Consumption (mmBtu)]]*Table1[[#This Row],[Emission Factor (kg CO2/ mmBtu)]]*10^3</f>
        <v>70350533208.961899</v>
      </c>
      <c r="U887" s="3">
        <f>Table1[[#This Row],[Emissions (g CO2)]]/(Table1[[#This Row],[Generation (TWh)]]*10^9)</f>
        <v>508.28372065893518</v>
      </c>
    </row>
    <row r="888" spans="1:21" x14ac:dyDescent="0.35">
      <c r="A888" t="s">
        <v>237</v>
      </c>
      <c r="B888" t="s">
        <v>3239</v>
      </c>
      <c r="C888" t="str">
        <f>SUBSTITUTE(Table1[[#This Row],[Fuel]],", ",",")</f>
        <v>fossil gas: natural gas</v>
      </c>
      <c r="D888" t="s">
        <v>3239</v>
      </c>
      <c r="H888" t="s">
        <v>3436</v>
      </c>
      <c r="I888">
        <v>43</v>
      </c>
      <c r="J888" t="s">
        <v>3446</v>
      </c>
      <c r="K888" t="s">
        <v>29</v>
      </c>
      <c r="L888" t="s">
        <v>29</v>
      </c>
      <c r="M888" t="s">
        <v>29</v>
      </c>
      <c r="N888">
        <v>51.297024</v>
      </c>
      <c r="O888">
        <v>4.3190650000000002</v>
      </c>
      <c r="P888" t="s">
        <v>3468</v>
      </c>
      <c r="Q888" s="3">
        <f>Table1[[#This Row],[Capacity (MW)]]*0.395*8760*10^-6</f>
        <v>0.14878859999999999</v>
      </c>
      <c r="R888" s="3" cm="1">
        <f t="array" ref="R888">AVERAGE(VLOOKUP(_xlfn.TEXTSPLIT(Table1[[#This Row],[Fuel (no space after comma)]], ","), FuelList_Final_EF!$A$2:$B$65, 2, FALSE))</f>
        <v>53.06</v>
      </c>
      <c r="S888" s="3">
        <f>Table1[[#This Row],[Generation (TWh)]]*10^9*VLOOKUP(Table1[[#This Row],[Turbine/Engine Technology]],Technology_HR!$A$2:$B$11,2,FALSE)*10^-6</f>
        <v>1638162.486</v>
      </c>
      <c r="T888" s="5">
        <f>Table1[[#This Row],[Fuel Consumption (mmBtu)]]*Table1[[#This Row],[Emission Factor (kg CO2/ mmBtu)]]*10^3</f>
        <v>86920901507.160004</v>
      </c>
      <c r="U888" s="3">
        <f>Table1[[#This Row],[Emissions (g CO2)]]/(Table1[[#This Row],[Generation (TWh)]]*10^9)</f>
        <v>584.19060000000002</v>
      </c>
    </row>
    <row r="889" spans="1:21" x14ac:dyDescent="0.35">
      <c r="A889" t="s">
        <v>241</v>
      </c>
      <c r="B889" t="s">
        <v>3239</v>
      </c>
      <c r="C889" t="str">
        <f>SUBSTITUTE(Table1[[#This Row],[Fuel]],", ",",")</f>
        <v>fossil gas: natural gas</v>
      </c>
      <c r="D889" t="s">
        <v>3239</v>
      </c>
      <c r="H889" t="s">
        <v>3438</v>
      </c>
      <c r="I889">
        <v>920</v>
      </c>
      <c r="J889" t="s">
        <v>3452</v>
      </c>
      <c r="K889" t="s">
        <v>29</v>
      </c>
      <c r="L889" t="s">
        <v>29</v>
      </c>
      <c r="M889" t="s">
        <v>29</v>
      </c>
      <c r="N889">
        <v>51.052854000000004</v>
      </c>
      <c r="O889">
        <v>5.741282</v>
      </c>
      <c r="P889" t="s">
        <v>3468</v>
      </c>
      <c r="Q889" s="3">
        <f>Table1[[#This Row],[Capacity (MW)]]*0.395*8760*10^-6</f>
        <v>3.1833840000000002</v>
      </c>
      <c r="R889" s="3" cm="1">
        <f t="array" ref="R889">AVERAGE(VLOOKUP(_xlfn.TEXTSPLIT(Table1[[#This Row],[Fuel (no space after comma)]], ","), FuelList_Final_EF!$A$2:$B$65, 2, FALSE))</f>
        <v>53.06</v>
      </c>
      <c r="S889" s="3">
        <f>Table1[[#This Row],[Generation (TWh)]]*10^9*VLOOKUP(Table1[[#This Row],[Turbine/Engine Technology]],Technology_HR!$A$2:$B$11,2,FALSE)*10^-6</f>
        <v>24031365.816</v>
      </c>
      <c r="T889" s="5">
        <f>Table1[[#This Row],[Fuel Consumption (mmBtu)]]*Table1[[#This Row],[Emission Factor (kg CO2/ mmBtu)]]*10^3</f>
        <v>1275104270196.96</v>
      </c>
      <c r="U889" s="3">
        <f>Table1[[#This Row],[Emissions (g CO2)]]/(Table1[[#This Row],[Generation (TWh)]]*10^9)</f>
        <v>400.54993999999999</v>
      </c>
    </row>
    <row r="890" spans="1:21" x14ac:dyDescent="0.35">
      <c r="A890" t="s">
        <v>237</v>
      </c>
      <c r="B890" t="s">
        <v>3239</v>
      </c>
      <c r="C890" t="str">
        <f>SUBSTITUTE(Table1[[#This Row],[Fuel]],", ",",")</f>
        <v>fossil gas: natural gas</v>
      </c>
      <c r="D890" t="s">
        <v>3239</v>
      </c>
      <c r="H890" t="s">
        <v>3438</v>
      </c>
      <c r="I890">
        <v>460</v>
      </c>
      <c r="J890" t="s">
        <v>3446</v>
      </c>
      <c r="K890">
        <v>1993</v>
      </c>
      <c r="L890" t="s">
        <v>29</v>
      </c>
      <c r="M890" t="s">
        <v>29</v>
      </c>
      <c r="N890">
        <v>50.802300000000002</v>
      </c>
      <c r="O890">
        <v>4.2990000000000004</v>
      </c>
      <c r="P890" t="s">
        <v>3468</v>
      </c>
      <c r="Q890" s="3">
        <f>Table1[[#This Row],[Capacity (MW)]]*0.395*8760*10^-6</f>
        <v>1.5916920000000001</v>
      </c>
      <c r="R890" s="3" cm="1">
        <f t="array" ref="R890">AVERAGE(VLOOKUP(_xlfn.TEXTSPLIT(Table1[[#This Row],[Fuel (no space after comma)]], ","), FuelList_Final_EF!$A$2:$B$65, 2, FALSE))</f>
        <v>53.06</v>
      </c>
      <c r="S890" s="3">
        <f>Table1[[#This Row],[Generation (TWh)]]*10^9*VLOOKUP(Table1[[#This Row],[Turbine/Engine Technology]],Technology_HR!$A$2:$B$11,2,FALSE)*10^-6</f>
        <v>12015682.908</v>
      </c>
      <c r="T890" s="5">
        <f>Table1[[#This Row],[Fuel Consumption (mmBtu)]]*Table1[[#This Row],[Emission Factor (kg CO2/ mmBtu)]]*10^3</f>
        <v>637552135098.47998</v>
      </c>
      <c r="U890" s="3">
        <f>Table1[[#This Row],[Emissions (g CO2)]]/(Table1[[#This Row],[Generation (TWh)]]*10^9)</f>
        <v>400.54993999999999</v>
      </c>
    </row>
    <row r="891" spans="1:21" x14ac:dyDescent="0.35">
      <c r="A891" t="s">
        <v>237</v>
      </c>
      <c r="B891" t="s">
        <v>3241</v>
      </c>
      <c r="C891" t="str">
        <f>SUBSTITUTE(Table1[[#This Row],[Fuel]],", ",",")</f>
        <v>fossil liquids: heavy fuel oil</v>
      </c>
      <c r="D891" t="s">
        <v>3241</v>
      </c>
      <c r="H891" t="s">
        <v>3440</v>
      </c>
      <c r="I891">
        <v>112</v>
      </c>
      <c r="J891" t="s">
        <v>3448</v>
      </c>
      <c r="K891" t="s">
        <v>29</v>
      </c>
      <c r="L891" t="s">
        <v>29</v>
      </c>
      <c r="M891" t="s">
        <v>29</v>
      </c>
      <c r="N891">
        <v>50.802300000000002</v>
      </c>
      <c r="O891">
        <v>4.2990000000000004</v>
      </c>
      <c r="P891" t="s">
        <v>3468</v>
      </c>
      <c r="Q891" s="3">
        <f>Table1[[#This Row],[Capacity (MW)]]*0.395*8760*10^-6</f>
        <v>0.38754240000000001</v>
      </c>
      <c r="R891" s="3" cm="1">
        <f t="array" ref="R891">AVERAGE(VLOOKUP(_xlfn.TEXTSPLIT(Table1[[#This Row],[Fuel (no space after comma)]], ","), FuelList_Final_EF!$A$2:$B$65, 2, FALSE))</f>
        <v>81.602530311017389</v>
      </c>
      <c r="S891" s="3">
        <f>Table1[[#This Row],[Generation (TWh)]]*10^9*VLOOKUP(Table1[[#This Row],[Turbine/Engine Technology]],Technology_HR!$A$2:$B$11,2,FALSE)*10^-6</f>
        <v>3985873.5839999998</v>
      </c>
      <c r="T891" s="5">
        <f>Table1[[#This Row],[Fuel Consumption (mmBtu)]]*Table1[[#This Row],[Emission Factor (kg CO2/ mmBtu)]]*10^3</f>
        <v>325257369954.24347</v>
      </c>
      <c r="U891" s="3">
        <f>Table1[[#This Row],[Emissions (g CO2)]]/(Table1[[#This Row],[Generation (TWh)]]*10^9)</f>
        <v>839.28202424881374</v>
      </c>
    </row>
    <row r="892" spans="1:21" x14ac:dyDescent="0.35">
      <c r="A892" t="s">
        <v>238</v>
      </c>
      <c r="B892" t="s">
        <v>3239</v>
      </c>
      <c r="C892" t="str">
        <f>SUBSTITUTE(Table1[[#This Row],[Fuel]],", ",",")</f>
        <v>fossil gas: natural gas</v>
      </c>
      <c r="D892" t="s">
        <v>3239</v>
      </c>
      <c r="H892" t="s">
        <v>3438</v>
      </c>
      <c r="I892">
        <v>43</v>
      </c>
      <c r="J892" t="s">
        <v>3446</v>
      </c>
      <c r="K892">
        <v>1993</v>
      </c>
      <c r="L892" t="s">
        <v>29</v>
      </c>
      <c r="M892" t="s">
        <v>29</v>
      </c>
      <c r="N892">
        <v>51.059600000000003</v>
      </c>
      <c r="O892">
        <v>3.7364000000000002</v>
      </c>
      <c r="P892" t="s">
        <v>3468</v>
      </c>
      <c r="Q892" s="3">
        <f>Table1[[#This Row],[Capacity (MW)]]*0.395*8760*10^-6</f>
        <v>0.14878859999999999</v>
      </c>
      <c r="R892" s="3" cm="1">
        <f t="array" ref="R892">AVERAGE(VLOOKUP(_xlfn.TEXTSPLIT(Table1[[#This Row],[Fuel (no space after comma)]], ","), FuelList_Final_EF!$A$2:$B$65, 2, FALSE))</f>
        <v>53.06</v>
      </c>
      <c r="S892" s="3">
        <f>Table1[[#This Row],[Generation (TWh)]]*10^9*VLOOKUP(Table1[[#This Row],[Turbine/Engine Technology]],Technology_HR!$A$2:$B$11,2,FALSE)*10^-6</f>
        <v>1123205.1413999998</v>
      </c>
      <c r="T892" s="5">
        <f>Table1[[#This Row],[Fuel Consumption (mmBtu)]]*Table1[[#This Row],[Emission Factor (kg CO2/ mmBtu)]]*10^3</f>
        <v>59597264802.68399</v>
      </c>
      <c r="U892" s="3">
        <f>Table1[[#This Row],[Emissions (g CO2)]]/(Table1[[#This Row],[Generation (TWh)]]*10^9)</f>
        <v>400.54993999999994</v>
      </c>
    </row>
    <row r="893" spans="1:21" x14ac:dyDescent="0.35">
      <c r="A893" t="s">
        <v>238</v>
      </c>
      <c r="B893" t="s">
        <v>3239</v>
      </c>
      <c r="C893" t="str">
        <f>SUBSTITUTE(Table1[[#This Row],[Fuel]],", ",",")</f>
        <v>fossil gas: natural gas</v>
      </c>
      <c r="D893" t="s">
        <v>3239</v>
      </c>
      <c r="H893" t="s">
        <v>3436</v>
      </c>
      <c r="I893">
        <v>58</v>
      </c>
      <c r="J893" t="s">
        <v>3446</v>
      </c>
      <c r="K893">
        <v>2006</v>
      </c>
      <c r="L893" t="s">
        <v>29</v>
      </c>
      <c r="M893" t="s">
        <v>29</v>
      </c>
      <c r="N893">
        <v>51.059600000000003</v>
      </c>
      <c r="O893">
        <v>3.7364000000000002</v>
      </c>
      <c r="P893" t="s">
        <v>3468</v>
      </c>
      <c r="Q893" s="3">
        <f>Table1[[#This Row],[Capacity (MW)]]*0.395*8760*10^-6</f>
        <v>0.2006916</v>
      </c>
      <c r="R893" s="3" cm="1">
        <f t="array" ref="R893">AVERAGE(VLOOKUP(_xlfn.TEXTSPLIT(Table1[[#This Row],[Fuel (no space after comma)]], ","), FuelList_Final_EF!$A$2:$B$65, 2, FALSE))</f>
        <v>53.06</v>
      </c>
      <c r="S893" s="3">
        <f>Table1[[#This Row],[Generation (TWh)]]*10^9*VLOOKUP(Table1[[#This Row],[Turbine/Engine Technology]],Technology_HR!$A$2:$B$11,2,FALSE)*10^-6</f>
        <v>2209614.5159999998</v>
      </c>
      <c r="T893" s="5">
        <f>Table1[[#This Row],[Fuel Consumption (mmBtu)]]*Table1[[#This Row],[Emission Factor (kg CO2/ mmBtu)]]*10^3</f>
        <v>117242146218.96001</v>
      </c>
      <c r="U893" s="3">
        <f>Table1[[#This Row],[Emissions (g CO2)]]/(Table1[[#This Row],[Generation (TWh)]]*10^9)</f>
        <v>584.19060000000002</v>
      </c>
    </row>
    <row r="894" spans="1:21" x14ac:dyDescent="0.35">
      <c r="A894" t="s">
        <v>238</v>
      </c>
      <c r="B894" t="s">
        <v>3239</v>
      </c>
      <c r="C894" t="str">
        <f>SUBSTITUTE(Table1[[#This Row],[Fuel]],", ",",")</f>
        <v>fossil gas: natural gas</v>
      </c>
      <c r="D894" t="s">
        <v>3239</v>
      </c>
      <c r="H894" t="s">
        <v>3436</v>
      </c>
      <c r="I894">
        <v>58</v>
      </c>
      <c r="J894" t="s">
        <v>3446</v>
      </c>
      <c r="K894">
        <v>2006</v>
      </c>
      <c r="L894" t="s">
        <v>29</v>
      </c>
      <c r="M894" t="s">
        <v>29</v>
      </c>
      <c r="N894">
        <v>51.059600000000003</v>
      </c>
      <c r="O894">
        <v>3.7364000000000002</v>
      </c>
      <c r="P894" t="s">
        <v>3468</v>
      </c>
      <c r="Q894" s="3">
        <f>Table1[[#This Row],[Capacity (MW)]]*0.395*8760*10^-6</f>
        <v>0.2006916</v>
      </c>
      <c r="R894" s="3" cm="1">
        <f t="array" ref="R894">AVERAGE(VLOOKUP(_xlfn.TEXTSPLIT(Table1[[#This Row],[Fuel (no space after comma)]], ","), FuelList_Final_EF!$A$2:$B$65, 2, FALSE))</f>
        <v>53.06</v>
      </c>
      <c r="S894" s="3">
        <f>Table1[[#This Row],[Generation (TWh)]]*10^9*VLOOKUP(Table1[[#This Row],[Turbine/Engine Technology]],Technology_HR!$A$2:$B$11,2,FALSE)*10^-6</f>
        <v>2209614.5159999998</v>
      </c>
      <c r="T894" s="5">
        <f>Table1[[#This Row],[Fuel Consumption (mmBtu)]]*Table1[[#This Row],[Emission Factor (kg CO2/ mmBtu)]]*10^3</f>
        <v>117242146218.96001</v>
      </c>
      <c r="U894" s="3">
        <f>Table1[[#This Row],[Emissions (g CO2)]]/(Table1[[#This Row],[Generation (TWh)]]*10^9)</f>
        <v>584.19060000000002</v>
      </c>
    </row>
    <row r="895" spans="1:21" x14ac:dyDescent="0.35">
      <c r="A895" t="s">
        <v>237</v>
      </c>
      <c r="B895" t="s">
        <v>3239</v>
      </c>
      <c r="C895" t="str">
        <f>SUBSTITUTE(Table1[[#This Row],[Fuel]],", ",",")</f>
        <v>fossil gas: natural gas</v>
      </c>
      <c r="D895" t="s">
        <v>3239</v>
      </c>
      <c r="H895" t="s">
        <v>3438</v>
      </c>
      <c r="I895">
        <v>465</v>
      </c>
      <c r="J895" t="s">
        <v>3446</v>
      </c>
      <c r="K895">
        <v>1998</v>
      </c>
      <c r="L895" t="s">
        <v>29</v>
      </c>
      <c r="M895" t="s">
        <v>29</v>
      </c>
      <c r="N895">
        <v>51.262900000000002</v>
      </c>
      <c r="O895">
        <v>3.2111999999999998</v>
      </c>
      <c r="P895" t="s">
        <v>3468</v>
      </c>
      <c r="Q895" s="3">
        <f>Table1[[#This Row],[Capacity (MW)]]*0.395*8760*10^-6</f>
        <v>1.6089929999999999</v>
      </c>
      <c r="R895" s="3" cm="1">
        <f t="array" ref="R895">AVERAGE(VLOOKUP(_xlfn.TEXTSPLIT(Table1[[#This Row],[Fuel (no space after comma)]], ","), FuelList_Final_EF!$A$2:$B$65, 2, FALSE))</f>
        <v>53.06</v>
      </c>
      <c r="S895" s="3">
        <f>Table1[[#This Row],[Generation (TWh)]]*10^9*VLOOKUP(Table1[[#This Row],[Turbine/Engine Technology]],Technology_HR!$A$2:$B$11,2,FALSE)*10^-6</f>
        <v>12146288.157</v>
      </c>
      <c r="T895" s="5">
        <f>Table1[[#This Row],[Fuel Consumption (mmBtu)]]*Table1[[#This Row],[Emission Factor (kg CO2/ mmBtu)]]*10^3</f>
        <v>644482049610.42004</v>
      </c>
      <c r="U895" s="3">
        <f>Table1[[#This Row],[Emissions (g CO2)]]/(Table1[[#This Row],[Generation (TWh)]]*10^9)</f>
        <v>400.54994000000005</v>
      </c>
    </row>
    <row r="896" spans="1:21" x14ac:dyDescent="0.35">
      <c r="A896" t="s">
        <v>242</v>
      </c>
      <c r="B896" t="s">
        <v>3239</v>
      </c>
      <c r="C896" t="str">
        <f>SUBSTITUTE(Table1[[#This Row],[Fuel]],", ",",")</f>
        <v>fossil gas: natural gas</v>
      </c>
      <c r="D896" t="s">
        <v>3239</v>
      </c>
      <c r="H896" t="s">
        <v>3438</v>
      </c>
      <c r="I896">
        <v>138</v>
      </c>
      <c r="J896" t="s">
        <v>3446</v>
      </c>
      <c r="K896">
        <v>2008</v>
      </c>
      <c r="L896" t="s">
        <v>29</v>
      </c>
      <c r="M896" t="s">
        <v>29</v>
      </c>
      <c r="N896">
        <v>51.241250000000001</v>
      </c>
      <c r="O896">
        <v>4.3256699999999997</v>
      </c>
      <c r="P896" t="s">
        <v>3468</v>
      </c>
      <c r="Q896" s="3">
        <f>Table1[[#This Row],[Capacity (MW)]]*0.395*8760*10^-6</f>
        <v>0.47750760000000003</v>
      </c>
      <c r="R896" s="3" cm="1">
        <f t="array" ref="R896">AVERAGE(VLOOKUP(_xlfn.TEXTSPLIT(Table1[[#This Row],[Fuel (no space after comma)]], ","), FuelList_Final_EF!$A$2:$B$65, 2, FALSE))</f>
        <v>53.06</v>
      </c>
      <c r="S896" s="3">
        <f>Table1[[#This Row],[Generation (TWh)]]*10^9*VLOOKUP(Table1[[#This Row],[Turbine/Engine Technology]],Technology_HR!$A$2:$B$11,2,FALSE)*10^-6</f>
        <v>3604704.8724000002</v>
      </c>
      <c r="T896" s="5">
        <f>Table1[[#This Row],[Fuel Consumption (mmBtu)]]*Table1[[#This Row],[Emission Factor (kg CO2/ mmBtu)]]*10^3</f>
        <v>191265640529.54404</v>
      </c>
      <c r="U896" s="3">
        <f>Table1[[#This Row],[Emissions (g CO2)]]/(Table1[[#This Row],[Generation (TWh)]]*10^9)</f>
        <v>400.54994000000005</v>
      </c>
    </row>
    <row r="897" spans="1:21" x14ac:dyDescent="0.35">
      <c r="A897" t="s">
        <v>238</v>
      </c>
      <c r="B897" t="s">
        <v>3239</v>
      </c>
      <c r="C897" t="str">
        <f>SUBSTITUTE(Table1[[#This Row],[Fuel]],", ",",")</f>
        <v>fossil gas: natural gas</v>
      </c>
      <c r="D897" t="s">
        <v>3239</v>
      </c>
      <c r="H897" t="s">
        <v>3436</v>
      </c>
      <c r="I897">
        <v>20</v>
      </c>
      <c r="J897" t="s">
        <v>3446</v>
      </c>
      <c r="K897">
        <v>1995</v>
      </c>
      <c r="L897" t="s">
        <v>29</v>
      </c>
      <c r="M897" t="s">
        <v>29</v>
      </c>
      <c r="N897">
        <v>50.923777999999999</v>
      </c>
      <c r="O897">
        <v>3.2129789999999998</v>
      </c>
      <c r="P897" t="s">
        <v>3468</v>
      </c>
      <c r="Q897" s="3">
        <f>Table1[[#This Row],[Capacity (MW)]]*0.395*8760*10^-6</f>
        <v>6.9204000000000002E-2</v>
      </c>
      <c r="R897" s="3" cm="1">
        <f t="array" ref="R897">AVERAGE(VLOOKUP(_xlfn.TEXTSPLIT(Table1[[#This Row],[Fuel (no space after comma)]], ","), FuelList_Final_EF!$A$2:$B$65, 2, FALSE))</f>
        <v>53.06</v>
      </c>
      <c r="S897" s="3">
        <f>Table1[[#This Row],[Generation (TWh)]]*10^9*VLOOKUP(Table1[[#This Row],[Turbine/Engine Technology]],Technology_HR!$A$2:$B$11,2,FALSE)*10^-6</f>
        <v>761936.03999999992</v>
      </c>
      <c r="T897" s="5">
        <f>Table1[[#This Row],[Fuel Consumption (mmBtu)]]*Table1[[#This Row],[Emission Factor (kg CO2/ mmBtu)]]*10^3</f>
        <v>40428326282.399994</v>
      </c>
      <c r="U897" s="3">
        <f>Table1[[#This Row],[Emissions (g CO2)]]/(Table1[[#This Row],[Generation (TWh)]]*10^9)</f>
        <v>584.1905999999999</v>
      </c>
    </row>
    <row r="898" spans="1:21" x14ac:dyDescent="0.35">
      <c r="A898" t="s">
        <v>238</v>
      </c>
      <c r="B898" t="s">
        <v>3239</v>
      </c>
      <c r="C898" t="str">
        <f>SUBSTITUTE(Table1[[#This Row],[Fuel]],", ",",")</f>
        <v>fossil gas: natural gas</v>
      </c>
      <c r="D898" t="s">
        <v>3239</v>
      </c>
      <c r="H898" t="s">
        <v>3438</v>
      </c>
      <c r="I898">
        <v>106</v>
      </c>
      <c r="J898" t="s">
        <v>3446</v>
      </c>
      <c r="K898">
        <v>2000</v>
      </c>
      <c r="L898" t="s">
        <v>29</v>
      </c>
      <c r="M898" t="s">
        <v>29</v>
      </c>
      <c r="N898">
        <v>50.447719999999997</v>
      </c>
      <c r="O898">
        <v>4.6612200000000001</v>
      </c>
      <c r="P898" t="s">
        <v>3468</v>
      </c>
      <c r="Q898" s="3">
        <f>Table1[[#This Row],[Capacity (MW)]]*0.395*8760*10^-6</f>
        <v>0.36678119999999997</v>
      </c>
      <c r="R898" s="3" cm="1">
        <f t="array" ref="R898">AVERAGE(VLOOKUP(_xlfn.TEXTSPLIT(Table1[[#This Row],[Fuel (no space after comma)]], ","), FuelList_Final_EF!$A$2:$B$65, 2, FALSE))</f>
        <v>53.06</v>
      </c>
      <c r="S898" s="3">
        <f>Table1[[#This Row],[Generation (TWh)]]*10^9*VLOOKUP(Table1[[#This Row],[Turbine/Engine Technology]],Technology_HR!$A$2:$B$11,2,FALSE)*10^-6</f>
        <v>2768831.2788</v>
      </c>
      <c r="T898" s="5">
        <f>Table1[[#This Row],[Fuel Consumption (mmBtu)]]*Table1[[#This Row],[Emission Factor (kg CO2/ mmBtu)]]*10^3</f>
        <v>146914187653.12799</v>
      </c>
      <c r="U898" s="3">
        <f>Table1[[#This Row],[Emissions (g CO2)]]/(Table1[[#This Row],[Generation (TWh)]]*10^9)</f>
        <v>400.54993999999999</v>
      </c>
    </row>
    <row r="899" spans="1:21" x14ac:dyDescent="0.35">
      <c r="A899" t="s">
        <v>237</v>
      </c>
      <c r="B899" t="s">
        <v>3239</v>
      </c>
      <c r="C899" t="str">
        <f>SUBSTITUTE(Table1[[#This Row],[Fuel]],", ",",")</f>
        <v>fossil gas: natural gas</v>
      </c>
      <c r="D899" t="s">
        <v>3239</v>
      </c>
      <c r="H899" t="s">
        <v>3438</v>
      </c>
      <c r="I899">
        <v>42</v>
      </c>
      <c r="J899" t="s">
        <v>3446</v>
      </c>
      <c r="K899">
        <v>1999</v>
      </c>
      <c r="L899" t="s">
        <v>29</v>
      </c>
      <c r="M899" t="s">
        <v>29</v>
      </c>
      <c r="N899">
        <v>51.309530000000002</v>
      </c>
      <c r="O899">
        <v>4.3040200000000004</v>
      </c>
      <c r="P899" t="s">
        <v>3468</v>
      </c>
      <c r="Q899" s="3">
        <f>Table1[[#This Row],[Capacity (MW)]]*0.395*8760*10^-6</f>
        <v>0.1453284</v>
      </c>
      <c r="R899" s="3" cm="1">
        <f t="array" ref="R899">AVERAGE(VLOOKUP(_xlfn.TEXTSPLIT(Table1[[#This Row],[Fuel (no space after comma)]], ","), FuelList_Final_EF!$A$2:$B$65, 2, FALSE))</f>
        <v>53.06</v>
      </c>
      <c r="S899" s="3">
        <f>Table1[[#This Row],[Generation (TWh)]]*10^9*VLOOKUP(Table1[[#This Row],[Turbine/Engine Technology]],Technology_HR!$A$2:$B$11,2,FALSE)*10^-6</f>
        <v>1097084.0915999999</v>
      </c>
      <c r="T899" s="5">
        <f>Table1[[#This Row],[Fuel Consumption (mmBtu)]]*Table1[[#This Row],[Emission Factor (kg CO2/ mmBtu)]]*10^3</f>
        <v>58211281900.295998</v>
      </c>
      <c r="U899" s="3">
        <f>Table1[[#This Row],[Emissions (g CO2)]]/(Table1[[#This Row],[Generation (TWh)]]*10^9)</f>
        <v>400.54993999999999</v>
      </c>
    </row>
    <row r="900" spans="1:21" x14ac:dyDescent="0.35">
      <c r="A900" t="s">
        <v>237</v>
      </c>
      <c r="B900" t="s">
        <v>3239</v>
      </c>
      <c r="C900" t="str">
        <f>SUBSTITUTE(Table1[[#This Row],[Fuel]],", ",",")</f>
        <v>fossil gas: natural gas</v>
      </c>
      <c r="D900" t="s">
        <v>3239</v>
      </c>
      <c r="H900" t="s">
        <v>3438</v>
      </c>
      <c r="I900">
        <v>43</v>
      </c>
      <c r="J900" t="s">
        <v>3446</v>
      </c>
      <c r="K900">
        <v>2011</v>
      </c>
      <c r="L900" t="s">
        <v>29</v>
      </c>
      <c r="M900" t="s">
        <v>29</v>
      </c>
      <c r="N900">
        <v>51.309530000000002</v>
      </c>
      <c r="O900">
        <v>4.3040200000000004</v>
      </c>
      <c r="P900" t="s">
        <v>3468</v>
      </c>
      <c r="Q900" s="3">
        <f>Table1[[#This Row],[Capacity (MW)]]*0.395*8760*10^-6</f>
        <v>0.14878859999999999</v>
      </c>
      <c r="R900" s="3" cm="1">
        <f t="array" ref="R900">AVERAGE(VLOOKUP(_xlfn.TEXTSPLIT(Table1[[#This Row],[Fuel (no space after comma)]], ","), FuelList_Final_EF!$A$2:$B$65, 2, FALSE))</f>
        <v>53.06</v>
      </c>
      <c r="S900" s="3">
        <f>Table1[[#This Row],[Generation (TWh)]]*10^9*VLOOKUP(Table1[[#This Row],[Turbine/Engine Technology]],Technology_HR!$A$2:$B$11,2,FALSE)*10^-6</f>
        <v>1123205.1413999998</v>
      </c>
      <c r="T900" s="5">
        <f>Table1[[#This Row],[Fuel Consumption (mmBtu)]]*Table1[[#This Row],[Emission Factor (kg CO2/ mmBtu)]]*10^3</f>
        <v>59597264802.68399</v>
      </c>
      <c r="U900" s="3">
        <f>Table1[[#This Row],[Emissions (g CO2)]]/(Table1[[#This Row],[Generation (TWh)]]*10^9)</f>
        <v>400.54993999999994</v>
      </c>
    </row>
    <row r="901" spans="1:21" x14ac:dyDescent="0.35">
      <c r="A901" t="s">
        <v>243</v>
      </c>
      <c r="B901" t="s">
        <v>3239</v>
      </c>
      <c r="C901" t="str">
        <f>SUBSTITUTE(Table1[[#This Row],[Fuel]],", ",",")</f>
        <v>fossil gas: natural gas</v>
      </c>
      <c r="D901" t="s">
        <v>3239</v>
      </c>
      <c r="H901" t="s">
        <v>3438</v>
      </c>
      <c r="I901">
        <v>870</v>
      </c>
      <c r="J901" t="s">
        <v>3452</v>
      </c>
      <c r="K901" t="s">
        <v>29</v>
      </c>
      <c r="L901" t="s">
        <v>29</v>
      </c>
      <c r="M901" t="s">
        <v>29</v>
      </c>
      <c r="N901">
        <v>50.509808999999997</v>
      </c>
      <c r="O901">
        <v>4.2537310000000002</v>
      </c>
      <c r="P901" t="s">
        <v>3468</v>
      </c>
      <c r="Q901" s="3">
        <f>Table1[[#This Row],[Capacity (MW)]]*0.395*8760*10^-6</f>
        <v>3.0103740000000005</v>
      </c>
      <c r="R901" s="3" cm="1">
        <f t="array" ref="R901">AVERAGE(VLOOKUP(_xlfn.TEXTSPLIT(Table1[[#This Row],[Fuel (no space after comma)]], ","), FuelList_Final_EF!$A$2:$B$65, 2, FALSE))</f>
        <v>53.06</v>
      </c>
      <c r="S901" s="3">
        <f>Table1[[#This Row],[Generation (TWh)]]*10^9*VLOOKUP(Table1[[#This Row],[Turbine/Engine Technology]],Technology_HR!$A$2:$B$11,2,FALSE)*10^-6</f>
        <v>22725313.326000001</v>
      </c>
      <c r="T901" s="5">
        <f>Table1[[#This Row],[Fuel Consumption (mmBtu)]]*Table1[[#This Row],[Emission Factor (kg CO2/ mmBtu)]]*10^3</f>
        <v>1205805125077.5603</v>
      </c>
      <c r="U901" s="3">
        <f>Table1[[#This Row],[Emissions (g CO2)]]/(Table1[[#This Row],[Generation (TWh)]]*10^9)</f>
        <v>400.54994000000005</v>
      </c>
    </row>
    <row r="902" spans="1:21" x14ac:dyDescent="0.35">
      <c r="A902" t="s">
        <v>244</v>
      </c>
      <c r="B902" t="s">
        <v>3239</v>
      </c>
      <c r="C902" t="str">
        <f>SUBSTITUTE(Table1[[#This Row],[Fuel]],", ",",")</f>
        <v>fossil gas: natural gas</v>
      </c>
      <c r="D902" t="s">
        <v>3239</v>
      </c>
      <c r="H902" t="s">
        <v>3438</v>
      </c>
      <c r="I902">
        <v>413</v>
      </c>
      <c r="J902" t="s">
        <v>3446</v>
      </c>
      <c r="K902">
        <v>2011</v>
      </c>
      <c r="L902" t="s">
        <v>29</v>
      </c>
      <c r="M902" t="s">
        <v>29</v>
      </c>
      <c r="N902">
        <v>50.413800000000002</v>
      </c>
      <c r="O902">
        <v>4.4066999999999998</v>
      </c>
      <c r="P902" t="s">
        <v>3468</v>
      </c>
      <c r="Q902" s="3">
        <f>Table1[[#This Row],[Capacity (MW)]]*0.395*8760*10^-6</f>
        <v>1.4290626</v>
      </c>
      <c r="R902" s="3" cm="1">
        <f t="array" ref="R902">AVERAGE(VLOOKUP(_xlfn.TEXTSPLIT(Table1[[#This Row],[Fuel (no space after comma)]], ","), FuelList_Final_EF!$A$2:$B$65, 2, FALSE))</f>
        <v>53.06</v>
      </c>
      <c r="S902" s="3">
        <f>Table1[[#This Row],[Generation (TWh)]]*10^9*VLOOKUP(Table1[[#This Row],[Turbine/Engine Technology]],Technology_HR!$A$2:$B$11,2,FALSE)*10^-6</f>
        <v>10787993.567399999</v>
      </c>
      <c r="T902" s="5">
        <f>Table1[[#This Row],[Fuel Consumption (mmBtu)]]*Table1[[#This Row],[Emission Factor (kg CO2/ mmBtu)]]*10^3</f>
        <v>572410938686.24402</v>
      </c>
      <c r="U902" s="3">
        <f>Table1[[#This Row],[Emissions (g CO2)]]/(Table1[[#This Row],[Generation (TWh)]]*10^9)</f>
        <v>400.54993999999999</v>
      </c>
    </row>
    <row r="903" spans="1:21" x14ac:dyDescent="0.35">
      <c r="A903" t="s">
        <v>237</v>
      </c>
      <c r="B903" t="s">
        <v>3239</v>
      </c>
      <c r="C903" t="str">
        <f>SUBSTITUTE(Table1[[#This Row],[Fuel]],", ",",")</f>
        <v>fossil gas: natural gas</v>
      </c>
      <c r="D903" t="s">
        <v>3239</v>
      </c>
      <c r="H903" t="s">
        <v>59</v>
      </c>
      <c r="I903">
        <v>43</v>
      </c>
      <c r="J903" t="s">
        <v>3446</v>
      </c>
      <c r="K903" t="s">
        <v>29</v>
      </c>
      <c r="L903" t="s">
        <v>29</v>
      </c>
      <c r="M903" t="s">
        <v>29</v>
      </c>
      <c r="N903">
        <v>51.315531</v>
      </c>
      <c r="O903">
        <v>4.2896130000000001</v>
      </c>
      <c r="P903" t="s">
        <v>3468</v>
      </c>
      <c r="Q903" s="3">
        <f>Table1[[#This Row],[Capacity (MW)]]*0.395*8760*10^-6</f>
        <v>0.14878859999999999</v>
      </c>
      <c r="R903" s="3" cm="1">
        <f t="array" ref="R903">AVERAGE(VLOOKUP(_xlfn.TEXTSPLIT(Table1[[#This Row],[Fuel (no space after comma)]], ","), FuelList_Final_EF!$A$2:$B$65, 2, FALSE))</f>
        <v>53.06</v>
      </c>
      <c r="S903" s="3">
        <f>Table1[[#This Row],[Generation (TWh)]]*10^9*VLOOKUP(Table1[[#This Row],[Turbine/Engine Technology]],Technology_HR!$A$2:$B$11,2,FALSE)*10^-6</f>
        <v>1234275.8313</v>
      </c>
      <c r="T903" s="5">
        <f>Table1[[#This Row],[Fuel Consumption (mmBtu)]]*Table1[[#This Row],[Emission Factor (kg CO2/ mmBtu)]]*10^3</f>
        <v>65490675608.778</v>
      </c>
      <c r="U903" s="3">
        <f>Table1[[#This Row],[Emissions (g CO2)]]/(Table1[[#This Row],[Generation (TWh)]]*10^9)</f>
        <v>440.15922999999998</v>
      </c>
    </row>
    <row r="904" spans="1:21" x14ac:dyDescent="0.35">
      <c r="A904" t="s">
        <v>238</v>
      </c>
      <c r="B904" t="s">
        <v>3239</v>
      </c>
      <c r="C904" t="str">
        <f>SUBSTITUTE(Table1[[#This Row],[Fuel]],", ",",")</f>
        <v>fossil gas: natural gas</v>
      </c>
      <c r="D904" t="s">
        <v>3239</v>
      </c>
      <c r="H904" t="s">
        <v>3438</v>
      </c>
      <c r="I904">
        <v>385</v>
      </c>
      <c r="J904" t="s">
        <v>3446</v>
      </c>
      <c r="K904">
        <v>1998</v>
      </c>
      <c r="L904" t="s">
        <v>29</v>
      </c>
      <c r="M904" t="s">
        <v>29</v>
      </c>
      <c r="N904">
        <v>51.104900000000001</v>
      </c>
      <c r="O904">
        <v>3.7256999999999998</v>
      </c>
      <c r="P904" t="s">
        <v>3468</v>
      </c>
      <c r="Q904" s="3">
        <f>Table1[[#This Row],[Capacity (MW)]]*0.395*8760*10^-6</f>
        <v>1.3321770000000002</v>
      </c>
      <c r="R904" s="3" cm="1">
        <f t="array" ref="R904">AVERAGE(VLOOKUP(_xlfn.TEXTSPLIT(Table1[[#This Row],[Fuel (no space after comma)]], ","), FuelList_Final_EF!$A$2:$B$65, 2, FALSE))</f>
        <v>53.06</v>
      </c>
      <c r="S904" s="3">
        <f>Table1[[#This Row],[Generation (TWh)]]*10^9*VLOOKUP(Table1[[#This Row],[Turbine/Engine Technology]],Technology_HR!$A$2:$B$11,2,FALSE)*10^-6</f>
        <v>10056604.173000002</v>
      </c>
      <c r="T904" s="5">
        <f>Table1[[#This Row],[Fuel Consumption (mmBtu)]]*Table1[[#This Row],[Emission Factor (kg CO2/ mmBtu)]]*10^3</f>
        <v>533603417419.38013</v>
      </c>
      <c r="U904" s="3">
        <f>Table1[[#This Row],[Emissions (g CO2)]]/(Table1[[#This Row],[Generation (TWh)]]*10^9)</f>
        <v>400.54994000000005</v>
      </c>
    </row>
    <row r="905" spans="1:21" x14ac:dyDescent="0.35">
      <c r="A905" t="s">
        <v>238</v>
      </c>
      <c r="B905" t="s">
        <v>3239</v>
      </c>
      <c r="C905" t="str">
        <f>SUBSTITUTE(Table1[[#This Row],[Fuel]],", ",",")</f>
        <v>fossil gas: natural gas</v>
      </c>
      <c r="D905" t="s">
        <v>3239</v>
      </c>
      <c r="H905" t="s">
        <v>3436</v>
      </c>
      <c r="I905">
        <v>235</v>
      </c>
      <c r="J905" t="s">
        <v>3452</v>
      </c>
      <c r="K905" t="s">
        <v>29</v>
      </c>
      <c r="L905" t="s">
        <v>29</v>
      </c>
      <c r="M905" t="s">
        <v>29</v>
      </c>
      <c r="N905">
        <v>51.104900000000001</v>
      </c>
      <c r="O905">
        <v>3.7256999999999998</v>
      </c>
      <c r="P905" t="s">
        <v>3468</v>
      </c>
      <c r="Q905" s="3">
        <f>Table1[[#This Row],[Capacity (MW)]]*0.395*8760*10^-6</f>
        <v>0.81314699999999995</v>
      </c>
      <c r="R905" s="3" cm="1">
        <f t="array" ref="R905">AVERAGE(VLOOKUP(_xlfn.TEXTSPLIT(Table1[[#This Row],[Fuel (no space after comma)]], ","), FuelList_Final_EF!$A$2:$B$65, 2, FALSE))</f>
        <v>53.06</v>
      </c>
      <c r="S905" s="3">
        <f>Table1[[#This Row],[Generation (TWh)]]*10^9*VLOOKUP(Table1[[#This Row],[Turbine/Engine Technology]],Technology_HR!$A$2:$B$11,2,FALSE)*10^-6</f>
        <v>8952748.4699999988</v>
      </c>
      <c r="T905" s="5">
        <f>Table1[[#This Row],[Fuel Consumption (mmBtu)]]*Table1[[#This Row],[Emission Factor (kg CO2/ mmBtu)]]*10^3</f>
        <v>475032833818.19995</v>
      </c>
      <c r="U905" s="3">
        <f>Table1[[#This Row],[Emissions (g CO2)]]/(Table1[[#This Row],[Generation (TWh)]]*10^9)</f>
        <v>584.1905999999999</v>
      </c>
    </row>
    <row r="906" spans="1:21" x14ac:dyDescent="0.35">
      <c r="A906" t="s">
        <v>237</v>
      </c>
      <c r="B906" t="s">
        <v>3239</v>
      </c>
      <c r="C906" t="str">
        <f>SUBSTITUTE(Table1[[#This Row],[Fuel]],", ",",")</f>
        <v>fossil gas: natural gas</v>
      </c>
      <c r="D906" t="s">
        <v>3239</v>
      </c>
      <c r="H906" t="s">
        <v>3438</v>
      </c>
      <c r="I906">
        <v>350</v>
      </c>
      <c r="J906" t="s">
        <v>3446</v>
      </c>
      <c r="K906">
        <v>2001</v>
      </c>
      <c r="L906" t="s">
        <v>29</v>
      </c>
      <c r="M906" t="s">
        <v>29</v>
      </c>
      <c r="N906">
        <v>50.471899999999998</v>
      </c>
      <c r="O906">
        <v>3.8248000000000002</v>
      </c>
      <c r="P906" t="s">
        <v>3468</v>
      </c>
      <c r="Q906" s="3">
        <f>Table1[[#This Row],[Capacity (MW)]]*0.395*8760*10^-6</f>
        <v>1.2110699999999999</v>
      </c>
      <c r="R906" s="3" cm="1">
        <f t="array" ref="R906">AVERAGE(VLOOKUP(_xlfn.TEXTSPLIT(Table1[[#This Row],[Fuel (no space after comma)]], ","), FuelList_Final_EF!$A$2:$B$65, 2, FALSE))</f>
        <v>53.06</v>
      </c>
      <c r="S906" s="3">
        <f>Table1[[#This Row],[Generation (TWh)]]*10^9*VLOOKUP(Table1[[#This Row],[Turbine/Engine Technology]],Technology_HR!$A$2:$B$11,2,FALSE)*10^-6</f>
        <v>9142367.4299999978</v>
      </c>
      <c r="T906" s="5">
        <f>Table1[[#This Row],[Fuel Consumption (mmBtu)]]*Table1[[#This Row],[Emission Factor (kg CO2/ mmBtu)]]*10^3</f>
        <v>485094015835.79993</v>
      </c>
      <c r="U906" s="3">
        <f>Table1[[#This Row],[Emissions (g CO2)]]/(Table1[[#This Row],[Generation (TWh)]]*10^9)</f>
        <v>400.54993999999999</v>
      </c>
    </row>
    <row r="907" spans="1:21" x14ac:dyDescent="0.35">
      <c r="A907" t="s">
        <v>237</v>
      </c>
      <c r="B907" t="s">
        <v>3239</v>
      </c>
      <c r="C907" t="str">
        <f>SUBSTITUTE(Table1[[#This Row],[Fuel]],", ",",")</f>
        <v>fossil gas: natural gas</v>
      </c>
      <c r="D907" t="s">
        <v>3239</v>
      </c>
      <c r="H907" t="s">
        <v>59</v>
      </c>
      <c r="I907">
        <v>43</v>
      </c>
      <c r="J907" t="s">
        <v>3446</v>
      </c>
      <c r="K907" t="s">
        <v>29</v>
      </c>
      <c r="L907" t="s">
        <v>29</v>
      </c>
      <c r="M907" t="s">
        <v>29</v>
      </c>
      <c r="N907">
        <v>50.8827</v>
      </c>
      <c r="O907">
        <v>5.6419499999999996</v>
      </c>
      <c r="P907" t="s">
        <v>3468</v>
      </c>
      <c r="Q907" s="3">
        <f>Table1[[#This Row],[Capacity (MW)]]*0.395*8760*10^-6</f>
        <v>0.14878859999999999</v>
      </c>
      <c r="R907" s="3" cm="1">
        <f t="array" ref="R907">AVERAGE(VLOOKUP(_xlfn.TEXTSPLIT(Table1[[#This Row],[Fuel (no space after comma)]], ","), FuelList_Final_EF!$A$2:$B$65, 2, FALSE))</f>
        <v>53.06</v>
      </c>
      <c r="S907" s="3">
        <f>Table1[[#This Row],[Generation (TWh)]]*10^9*VLOOKUP(Table1[[#This Row],[Turbine/Engine Technology]],Technology_HR!$A$2:$B$11,2,FALSE)*10^-6</f>
        <v>1234275.8313</v>
      </c>
      <c r="T907" s="5">
        <f>Table1[[#This Row],[Fuel Consumption (mmBtu)]]*Table1[[#This Row],[Emission Factor (kg CO2/ mmBtu)]]*10^3</f>
        <v>65490675608.778</v>
      </c>
      <c r="U907" s="3">
        <f>Table1[[#This Row],[Emissions (g CO2)]]/(Table1[[#This Row],[Generation (TWh)]]*10^9)</f>
        <v>440.15922999999998</v>
      </c>
    </row>
    <row r="908" spans="1:21" x14ac:dyDescent="0.35">
      <c r="A908" t="s">
        <v>237</v>
      </c>
      <c r="B908" t="s">
        <v>3239</v>
      </c>
      <c r="C908" t="str">
        <f>SUBSTITUTE(Table1[[#This Row],[Fuel]],", ",",")</f>
        <v>fossil gas: natural gas</v>
      </c>
      <c r="D908" t="s">
        <v>3239</v>
      </c>
      <c r="H908" t="s">
        <v>59</v>
      </c>
      <c r="I908">
        <v>140</v>
      </c>
      <c r="J908" t="s">
        <v>3446</v>
      </c>
      <c r="K908">
        <v>2009</v>
      </c>
      <c r="L908" t="s">
        <v>29</v>
      </c>
      <c r="M908" t="s">
        <v>29</v>
      </c>
      <c r="N908">
        <v>51.253999999999998</v>
      </c>
      <c r="O908">
        <v>4.3339999999999996</v>
      </c>
      <c r="P908" t="s">
        <v>3468</v>
      </c>
      <c r="Q908" s="3">
        <f>Table1[[#This Row],[Capacity (MW)]]*0.395*8760*10^-6</f>
        <v>0.48442800000000003</v>
      </c>
      <c r="R908" s="3" cm="1">
        <f t="array" ref="R908">AVERAGE(VLOOKUP(_xlfn.TEXTSPLIT(Table1[[#This Row],[Fuel (no space after comma)]], ","), FuelList_Final_EF!$A$2:$B$65, 2, FALSE))</f>
        <v>53.06</v>
      </c>
      <c r="S908" s="3">
        <f>Table1[[#This Row],[Generation (TWh)]]*10^9*VLOOKUP(Table1[[#This Row],[Turbine/Engine Technology]],Technology_HR!$A$2:$B$11,2,FALSE)*10^-6</f>
        <v>4018572.4739999999</v>
      </c>
      <c r="T908" s="5">
        <f>Table1[[#This Row],[Fuel Consumption (mmBtu)]]*Table1[[#This Row],[Emission Factor (kg CO2/ mmBtu)]]*10^3</f>
        <v>213225455470.44</v>
      </c>
      <c r="U908" s="3">
        <f>Table1[[#This Row],[Emissions (g CO2)]]/(Table1[[#This Row],[Generation (TWh)]]*10^9)</f>
        <v>440.15922999999998</v>
      </c>
    </row>
    <row r="909" spans="1:21" x14ac:dyDescent="0.35">
      <c r="A909" t="s">
        <v>238</v>
      </c>
      <c r="B909" t="s">
        <v>3239</v>
      </c>
      <c r="C909" t="str">
        <f>SUBSTITUTE(Table1[[#This Row],[Fuel]],", ",",")</f>
        <v>fossil gas: natural gas</v>
      </c>
      <c r="D909" t="s">
        <v>3239</v>
      </c>
      <c r="H909" t="s">
        <v>3438</v>
      </c>
      <c r="I909">
        <v>870</v>
      </c>
      <c r="J909" t="s">
        <v>3449</v>
      </c>
      <c r="K909">
        <v>2025</v>
      </c>
      <c r="L909" t="s">
        <v>29</v>
      </c>
      <c r="M909" t="s">
        <v>29</v>
      </c>
      <c r="N909">
        <v>50.603000000000002</v>
      </c>
      <c r="O909">
        <v>5.4916999999999998</v>
      </c>
      <c r="P909" t="s">
        <v>3468</v>
      </c>
      <c r="Q909" s="3">
        <f>Table1[[#This Row],[Capacity (MW)]]*0.395*8760*10^-6</f>
        <v>3.0103740000000005</v>
      </c>
      <c r="R909" s="3" cm="1">
        <f t="array" ref="R909">AVERAGE(VLOOKUP(_xlfn.TEXTSPLIT(Table1[[#This Row],[Fuel (no space after comma)]], ","), FuelList_Final_EF!$A$2:$B$65, 2, FALSE))</f>
        <v>53.06</v>
      </c>
      <c r="S909" s="3">
        <f>Table1[[#This Row],[Generation (TWh)]]*10^9*VLOOKUP(Table1[[#This Row],[Turbine/Engine Technology]],Technology_HR!$A$2:$B$11,2,FALSE)*10^-6</f>
        <v>22725313.326000001</v>
      </c>
      <c r="T909" s="5">
        <f>Table1[[#This Row],[Fuel Consumption (mmBtu)]]*Table1[[#This Row],[Emission Factor (kg CO2/ mmBtu)]]*10^3</f>
        <v>1205805125077.5603</v>
      </c>
      <c r="U909" s="3">
        <f>Table1[[#This Row],[Emissions (g CO2)]]/(Table1[[#This Row],[Generation (TWh)]]*10^9)</f>
        <v>400.54994000000005</v>
      </c>
    </row>
    <row r="910" spans="1:21" x14ac:dyDescent="0.35">
      <c r="A910" t="s">
        <v>238</v>
      </c>
      <c r="B910" t="s">
        <v>3239</v>
      </c>
      <c r="C910" t="str">
        <f>SUBSTITUTE(Table1[[#This Row],[Fuel]],", ",",")</f>
        <v>fossil gas: natural gas</v>
      </c>
      <c r="D910" t="s">
        <v>3239</v>
      </c>
      <c r="H910" t="s">
        <v>3436</v>
      </c>
      <c r="I910">
        <v>150</v>
      </c>
      <c r="J910" t="s">
        <v>3446</v>
      </c>
      <c r="K910">
        <v>1994</v>
      </c>
      <c r="L910" t="s">
        <v>29</v>
      </c>
      <c r="M910" t="s">
        <v>29</v>
      </c>
      <c r="N910">
        <v>50.603000000000002</v>
      </c>
      <c r="O910">
        <v>5.4916999999999998</v>
      </c>
      <c r="P910" t="s">
        <v>3468</v>
      </c>
      <c r="Q910" s="3">
        <f>Table1[[#This Row],[Capacity (MW)]]*0.395*8760*10^-6</f>
        <v>0.51902999999999999</v>
      </c>
      <c r="R910" s="3" cm="1">
        <f t="array" ref="R910">AVERAGE(VLOOKUP(_xlfn.TEXTSPLIT(Table1[[#This Row],[Fuel (no space after comma)]], ","), FuelList_Final_EF!$A$2:$B$65, 2, FALSE))</f>
        <v>53.06</v>
      </c>
      <c r="S910" s="3">
        <f>Table1[[#This Row],[Generation (TWh)]]*10^9*VLOOKUP(Table1[[#This Row],[Turbine/Engine Technology]],Technology_HR!$A$2:$B$11,2,FALSE)*10^-6</f>
        <v>5714520.2999999998</v>
      </c>
      <c r="T910" s="5">
        <f>Table1[[#This Row],[Fuel Consumption (mmBtu)]]*Table1[[#This Row],[Emission Factor (kg CO2/ mmBtu)]]*10^3</f>
        <v>303212447118</v>
      </c>
      <c r="U910" s="3">
        <f>Table1[[#This Row],[Emissions (g CO2)]]/(Table1[[#This Row],[Generation (TWh)]]*10^9)</f>
        <v>584.19060000000002</v>
      </c>
    </row>
    <row r="911" spans="1:21" x14ac:dyDescent="0.35">
      <c r="A911" t="s">
        <v>238</v>
      </c>
      <c r="B911" t="s">
        <v>3239</v>
      </c>
      <c r="C911" t="str">
        <f>SUBSTITUTE(Table1[[#This Row],[Fuel]],", ",",")</f>
        <v>fossil gas: natural gas</v>
      </c>
      <c r="D911" t="s">
        <v>3239</v>
      </c>
      <c r="H911" t="s">
        <v>3436</v>
      </c>
      <c r="I911">
        <v>150</v>
      </c>
      <c r="J911" t="s">
        <v>3446</v>
      </c>
      <c r="K911">
        <v>1994</v>
      </c>
      <c r="L911" t="s">
        <v>29</v>
      </c>
      <c r="M911" t="s">
        <v>29</v>
      </c>
      <c r="N911">
        <v>50.603000000000002</v>
      </c>
      <c r="O911">
        <v>5.4916999999999998</v>
      </c>
      <c r="P911" t="s">
        <v>3468</v>
      </c>
      <c r="Q911" s="3">
        <f>Table1[[#This Row],[Capacity (MW)]]*0.395*8760*10^-6</f>
        <v>0.51902999999999999</v>
      </c>
      <c r="R911" s="3" cm="1">
        <f t="array" ref="R911">AVERAGE(VLOOKUP(_xlfn.TEXTSPLIT(Table1[[#This Row],[Fuel (no space after comma)]], ","), FuelList_Final_EF!$A$2:$B$65, 2, FALSE))</f>
        <v>53.06</v>
      </c>
      <c r="S911" s="3">
        <f>Table1[[#This Row],[Generation (TWh)]]*10^9*VLOOKUP(Table1[[#This Row],[Turbine/Engine Technology]],Technology_HR!$A$2:$B$11,2,FALSE)*10^-6</f>
        <v>5714520.2999999998</v>
      </c>
      <c r="T911" s="5">
        <f>Table1[[#This Row],[Fuel Consumption (mmBtu)]]*Table1[[#This Row],[Emission Factor (kg CO2/ mmBtu)]]*10^3</f>
        <v>303212447118</v>
      </c>
      <c r="U911" s="3">
        <f>Table1[[#This Row],[Emissions (g CO2)]]/(Table1[[#This Row],[Generation (TWh)]]*10^9)</f>
        <v>584.19060000000002</v>
      </c>
    </row>
    <row r="912" spans="1:21" x14ac:dyDescent="0.35">
      <c r="A912" t="s">
        <v>238</v>
      </c>
      <c r="B912" t="s">
        <v>3239</v>
      </c>
      <c r="C912" t="str">
        <f>SUBSTITUTE(Table1[[#This Row],[Fuel]],", ",",")</f>
        <v>fossil gas: natural gas</v>
      </c>
      <c r="D912" t="s">
        <v>3239</v>
      </c>
      <c r="H912" t="s">
        <v>3440</v>
      </c>
      <c r="I912">
        <v>170</v>
      </c>
      <c r="J912" t="s">
        <v>3446</v>
      </c>
      <c r="K912">
        <v>1994</v>
      </c>
      <c r="L912" t="s">
        <v>29</v>
      </c>
      <c r="M912" t="s">
        <v>29</v>
      </c>
      <c r="N912">
        <v>50.603000000000002</v>
      </c>
      <c r="O912">
        <v>5.4916999999999998</v>
      </c>
      <c r="P912" t="s">
        <v>3468</v>
      </c>
      <c r="Q912" s="3">
        <f>Table1[[#This Row],[Capacity (MW)]]*0.395*8760*10^-6</f>
        <v>0.58823399999999992</v>
      </c>
      <c r="R912" s="3" cm="1">
        <f t="array" ref="R912">AVERAGE(VLOOKUP(_xlfn.TEXTSPLIT(Table1[[#This Row],[Fuel (no space after comma)]], ","), FuelList_Final_EF!$A$2:$B$65, 2, FALSE))</f>
        <v>53.06</v>
      </c>
      <c r="S912" s="3">
        <f>Table1[[#This Row],[Generation (TWh)]]*10^9*VLOOKUP(Table1[[#This Row],[Turbine/Engine Technology]],Technology_HR!$A$2:$B$11,2,FALSE)*10^-6</f>
        <v>6049986.6899999985</v>
      </c>
      <c r="T912" s="5">
        <f>Table1[[#This Row],[Fuel Consumption (mmBtu)]]*Table1[[#This Row],[Emission Factor (kg CO2/ mmBtu)]]*10^3</f>
        <v>321012293771.3999</v>
      </c>
      <c r="U912" s="3">
        <f>Table1[[#This Row],[Emissions (g CO2)]]/(Table1[[#This Row],[Generation (TWh)]]*10^9)</f>
        <v>545.72209999999995</v>
      </c>
    </row>
    <row r="913" spans="1:21" x14ac:dyDescent="0.35">
      <c r="A913" t="s">
        <v>245</v>
      </c>
      <c r="B913" t="s">
        <v>3239</v>
      </c>
      <c r="C913" t="str">
        <f>SUBSTITUTE(Table1[[#This Row],[Fuel]],", ",",")</f>
        <v>fossil gas: natural gas</v>
      </c>
      <c r="D913" t="s">
        <v>3239</v>
      </c>
      <c r="H913" t="s">
        <v>3438</v>
      </c>
      <c r="I913">
        <v>422</v>
      </c>
      <c r="J913" t="s">
        <v>3446</v>
      </c>
      <c r="K913">
        <v>2011</v>
      </c>
      <c r="L913" t="s">
        <v>29</v>
      </c>
      <c r="M913" t="s">
        <v>29</v>
      </c>
      <c r="N913">
        <v>51.058599999999998</v>
      </c>
      <c r="O913">
        <v>5.1055999999999999</v>
      </c>
      <c r="P913" t="s">
        <v>3468</v>
      </c>
      <c r="Q913" s="3">
        <f>Table1[[#This Row],[Capacity (MW)]]*0.395*8760*10^-6</f>
        <v>1.4602043999999998</v>
      </c>
      <c r="R913" s="3" cm="1">
        <f t="array" ref="R913">AVERAGE(VLOOKUP(_xlfn.TEXTSPLIT(Table1[[#This Row],[Fuel (no space after comma)]], ","), FuelList_Final_EF!$A$2:$B$65, 2, FALSE))</f>
        <v>53.06</v>
      </c>
      <c r="S913" s="3">
        <f>Table1[[#This Row],[Generation (TWh)]]*10^9*VLOOKUP(Table1[[#This Row],[Turbine/Engine Technology]],Technology_HR!$A$2:$B$11,2,FALSE)*10^-6</f>
        <v>11023083.015599998</v>
      </c>
      <c r="T913" s="5">
        <f>Table1[[#This Row],[Fuel Consumption (mmBtu)]]*Table1[[#This Row],[Emission Factor (kg CO2/ mmBtu)]]*10^3</f>
        <v>584884784807.73596</v>
      </c>
      <c r="U913" s="3">
        <f>Table1[[#This Row],[Emissions (g CO2)]]/(Table1[[#This Row],[Generation (TWh)]]*10^9)</f>
        <v>400.54994000000005</v>
      </c>
    </row>
    <row r="914" spans="1:21" x14ac:dyDescent="0.35">
      <c r="A914" t="s">
        <v>245</v>
      </c>
      <c r="B914" t="s">
        <v>3239</v>
      </c>
      <c r="C914" t="str">
        <f>SUBSTITUTE(Table1[[#This Row],[Fuel]],", ",",")</f>
        <v>fossil gas: natural gas</v>
      </c>
      <c r="D914" t="s">
        <v>3239</v>
      </c>
      <c r="H914" t="s">
        <v>59</v>
      </c>
      <c r="I914">
        <v>900</v>
      </c>
      <c r="J914" t="s">
        <v>3447</v>
      </c>
      <c r="K914">
        <v>2025</v>
      </c>
      <c r="L914" t="s">
        <v>29</v>
      </c>
      <c r="M914" t="s">
        <v>29</v>
      </c>
      <c r="N914">
        <v>51.058599999999998</v>
      </c>
      <c r="O914">
        <v>5.1055999999999999</v>
      </c>
      <c r="P914" t="s">
        <v>3468</v>
      </c>
      <c r="Q914" s="3">
        <f>Table1[[#This Row],[Capacity (MW)]]*0.395*8760*10^-6</f>
        <v>3.1141799999999997</v>
      </c>
      <c r="R914" s="3" cm="1">
        <f t="array" ref="R914">AVERAGE(VLOOKUP(_xlfn.TEXTSPLIT(Table1[[#This Row],[Fuel (no space after comma)]], ","), FuelList_Final_EF!$A$2:$B$65, 2, FALSE))</f>
        <v>53.06</v>
      </c>
      <c r="S914" s="3">
        <f>Table1[[#This Row],[Generation (TWh)]]*10^9*VLOOKUP(Table1[[#This Row],[Turbine/Engine Technology]],Technology_HR!$A$2:$B$11,2,FALSE)*10^-6</f>
        <v>25833680.189999994</v>
      </c>
      <c r="T914" s="5">
        <f>Table1[[#This Row],[Fuel Consumption (mmBtu)]]*Table1[[#This Row],[Emission Factor (kg CO2/ mmBtu)]]*10^3</f>
        <v>1370735070881.3997</v>
      </c>
      <c r="U914" s="3">
        <f>Table1[[#This Row],[Emissions (g CO2)]]/(Table1[[#This Row],[Generation (TWh)]]*10^9)</f>
        <v>440.15922999999998</v>
      </c>
    </row>
    <row r="915" spans="1:21" x14ac:dyDescent="0.35">
      <c r="A915" t="s">
        <v>237</v>
      </c>
      <c r="B915" t="s">
        <v>3239</v>
      </c>
      <c r="C915" t="str">
        <f>SUBSTITUTE(Table1[[#This Row],[Fuel]],", ",",")</f>
        <v>fossil gas: natural gas</v>
      </c>
      <c r="D915" t="s">
        <v>3239</v>
      </c>
      <c r="H915" t="s">
        <v>3438</v>
      </c>
      <c r="I915">
        <v>870</v>
      </c>
      <c r="J915" t="s">
        <v>3444</v>
      </c>
      <c r="K915" t="s">
        <v>29</v>
      </c>
      <c r="L915" t="s">
        <v>29</v>
      </c>
      <c r="M915" t="s">
        <v>29</v>
      </c>
      <c r="N915">
        <v>50.941400000000002</v>
      </c>
      <c r="O915">
        <v>4.4245999999999999</v>
      </c>
      <c r="P915" t="s">
        <v>3468</v>
      </c>
      <c r="Q915" s="3">
        <f>Table1[[#This Row],[Capacity (MW)]]*0.395*8760*10^-6</f>
        <v>3.0103740000000005</v>
      </c>
      <c r="R915" s="3" cm="1">
        <f t="array" ref="R915">AVERAGE(VLOOKUP(_xlfn.TEXTSPLIT(Table1[[#This Row],[Fuel (no space after comma)]], ","), FuelList_Final_EF!$A$2:$B$65, 2, FALSE))</f>
        <v>53.06</v>
      </c>
      <c r="S915" s="3">
        <f>Table1[[#This Row],[Generation (TWh)]]*10^9*VLOOKUP(Table1[[#This Row],[Turbine/Engine Technology]],Technology_HR!$A$2:$B$11,2,FALSE)*10^-6</f>
        <v>22725313.326000001</v>
      </c>
      <c r="T915" s="5">
        <f>Table1[[#This Row],[Fuel Consumption (mmBtu)]]*Table1[[#This Row],[Emission Factor (kg CO2/ mmBtu)]]*10^3</f>
        <v>1205805125077.5603</v>
      </c>
      <c r="U915" s="3">
        <f>Table1[[#This Row],[Emissions (g CO2)]]/(Table1[[#This Row],[Generation (TWh)]]*10^9)</f>
        <v>400.54994000000005</v>
      </c>
    </row>
    <row r="916" spans="1:21" x14ac:dyDescent="0.35">
      <c r="A916" t="s">
        <v>237</v>
      </c>
      <c r="B916" t="s">
        <v>3239</v>
      </c>
      <c r="C916" t="str">
        <f>SUBSTITUTE(Table1[[#This Row],[Fuel]],", ",",")</f>
        <v>fossil gas: natural gas</v>
      </c>
      <c r="D916" t="s">
        <v>3239</v>
      </c>
      <c r="H916" t="s">
        <v>3436</v>
      </c>
      <c r="I916">
        <v>255</v>
      </c>
      <c r="J916" t="s">
        <v>3448</v>
      </c>
      <c r="K916">
        <v>2001</v>
      </c>
      <c r="L916" t="s">
        <v>29</v>
      </c>
      <c r="M916">
        <v>2025</v>
      </c>
      <c r="N916">
        <v>50.941400000000002</v>
      </c>
      <c r="O916">
        <v>4.4245999999999999</v>
      </c>
      <c r="P916" t="s">
        <v>3468</v>
      </c>
      <c r="Q916" s="3">
        <f>Table1[[#This Row],[Capacity (MW)]]*0.395*8760*10^-6</f>
        <v>0.88235100000000011</v>
      </c>
      <c r="R916" s="3" cm="1">
        <f t="array" ref="R916">AVERAGE(VLOOKUP(_xlfn.TEXTSPLIT(Table1[[#This Row],[Fuel (no space after comma)]], ","), FuelList_Final_EF!$A$2:$B$65, 2, FALSE))</f>
        <v>53.06</v>
      </c>
      <c r="S916" s="3">
        <f>Table1[[#This Row],[Generation (TWh)]]*10^9*VLOOKUP(Table1[[#This Row],[Turbine/Engine Technology]],Technology_HR!$A$2:$B$11,2,FALSE)*10^-6</f>
        <v>9714684.5100000016</v>
      </c>
      <c r="T916" s="5">
        <f>Table1[[#This Row],[Fuel Consumption (mmBtu)]]*Table1[[#This Row],[Emission Factor (kg CO2/ mmBtu)]]*10^3</f>
        <v>515461160100.6001</v>
      </c>
      <c r="U916" s="3">
        <f>Table1[[#This Row],[Emissions (g CO2)]]/(Table1[[#This Row],[Generation (TWh)]]*10^9)</f>
        <v>584.19060000000002</v>
      </c>
    </row>
    <row r="917" spans="1:21" x14ac:dyDescent="0.35">
      <c r="A917" t="s">
        <v>237</v>
      </c>
      <c r="B917" t="s">
        <v>3239</v>
      </c>
      <c r="C917" t="str">
        <f>SUBSTITUTE(Table1[[#This Row],[Fuel]],", ",",")</f>
        <v>fossil gas: natural gas</v>
      </c>
      <c r="D917" t="s">
        <v>3239</v>
      </c>
      <c r="H917" t="s">
        <v>3436</v>
      </c>
      <c r="I917">
        <v>43</v>
      </c>
      <c r="J917" t="s">
        <v>3446</v>
      </c>
      <c r="K917" t="s">
        <v>29</v>
      </c>
      <c r="L917" t="s">
        <v>29</v>
      </c>
      <c r="M917" t="s">
        <v>29</v>
      </c>
      <c r="N917">
        <v>51.271661000000002</v>
      </c>
      <c r="O917">
        <v>4.3262020000000003</v>
      </c>
      <c r="P917" t="s">
        <v>3468</v>
      </c>
      <c r="Q917" s="3">
        <f>Table1[[#This Row],[Capacity (MW)]]*0.395*8760*10^-6</f>
        <v>0.14878859999999999</v>
      </c>
      <c r="R917" s="3" cm="1">
        <f t="array" ref="R917">AVERAGE(VLOOKUP(_xlfn.TEXTSPLIT(Table1[[#This Row],[Fuel (no space after comma)]], ","), FuelList_Final_EF!$A$2:$B$65, 2, FALSE))</f>
        <v>53.06</v>
      </c>
      <c r="S917" s="3">
        <f>Table1[[#This Row],[Generation (TWh)]]*10^9*VLOOKUP(Table1[[#This Row],[Turbine/Engine Technology]],Technology_HR!$A$2:$B$11,2,FALSE)*10^-6</f>
        <v>1638162.486</v>
      </c>
      <c r="T917" s="5">
        <f>Table1[[#This Row],[Fuel Consumption (mmBtu)]]*Table1[[#This Row],[Emission Factor (kg CO2/ mmBtu)]]*10^3</f>
        <v>86920901507.160004</v>
      </c>
      <c r="U917" s="3">
        <f>Table1[[#This Row],[Emissions (g CO2)]]/(Table1[[#This Row],[Generation (TWh)]]*10^9)</f>
        <v>584.19060000000002</v>
      </c>
    </row>
    <row r="918" spans="1:21" x14ac:dyDescent="0.35">
      <c r="A918" t="s">
        <v>237</v>
      </c>
      <c r="B918" t="s">
        <v>3239</v>
      </c>
      <c r="C918" t="str">
        <f>SUBSTITUTE(Table1[[#This Row],[Fuel]],", ",",")</f>
        <v>fossil gas: natural gas</v>
      </c>
      <c r="D918" t="s">
        <v>3239</v>
      </c>
      <c r="H918" t="s">
        <v>3436</v>
      </c>
      <c r="I918">
        <v>43</v>
      </c>
      <c r="J918" t="s">
        <v>3446</v>
      </c>
      <c r="K918" t="s">
        <v>29</v>
      </c>
      <c r="L918" t="s">
        <v>29</v>
      </c>
      <c r="M918" t="s">
        <v>29</v>
      </c>
      <c r="N918">
        <v>51.271661000000002</v>
      </c>
      <c r="O918">
        <v>4.3262020000000003</v>
      </c>
      <c r="P918" t="s">
        <v>3468</v>
      </c>
      <c r="Q918" s="3">
        <f>Table1[[#This Row],[Capacity (MW)]]*0.395*8760*10^-6</f>
        <v>0.14878859999999999</v>
      </c>
      <c r="R918" s="3" cm="1">
        <f t="array" ref="R918">AVERAGE(VLOOKUP(_xlfn.TEXTSPLIT(Table1[[#This Row],[Fuel (no space after comma)]], ","), FuelList_Final_EF!$A$2:$B$65, 2, FALSE))</f>
        <v>53.06</v>
      </c>
      <c r="S918" s="3">
        <f>Table1[[#This Row],[Generation (TWh)]]*10^9*VLOOKUP(Table1[[#This Row],[Turbine/Engine Technology]],Technology_HR!$A$2:$B$11,2,FALSE)*10^-6</f>
        <v>1638162.486</v>
      </c>
      <c r="T918" s="5">
        <f>Table1[[#This Row],[Fuel Consumption (mmBtu)]]*Table1[[#This Row],[Emission Factor (kg CO2/ mmBtu)]]*10^3</f>
        <v>86920901507.160004</v>
      </c>
      <c r="U918" s="3">
        <f>Table1[[#This Row],[Emissions (g CO2)]]/(Table1[[#This Row],[Generation (TWh)]]*10^9)</f>
        <v>584.19060000000002</v>
      </c>
    </row>
    <row r="919" spans="1:21" x14ac:dyDescent="0.35">
      <c r="A919" t="s">
        <v>237</v>
      </c>
      <c r="B919" t="s">
        <v>3239</v>
      </c>
      <c r="C919" t="str">
        <f>SUBSTITUTE(Table1[[#This Row],[Fuel]],", ",",")</f>
        <v>fossil gas: natural gas</v>
      </c>
      <c r="D919" t="s">
        <v>3239</v>
      </c>
      <c r="H919" t="s">
        <v>3436</v>
      </c>
      <c r="I919">
        <v>43</v>
      </c>
      <c r="J919" t="s">
        <v>3446</v>
      </c>
      <c r="K919" t="s">
        <v>29</v>
      </c>
      <c r="L919" t="s">
        <v>29</v>
      </c>
      <c r="M919" t="s">
        <v>29</v>
      </c>
      <c r="N919">
        <v>51.271661000000002</v>
      </c>
      <c r="O919">
        <v>4.3262020000000003</v>
      </c>
      <c r="P919" t="s">
        <v>3468</v>
      </c>
      <c r="Q919" s="3">
        <f>Table1[[#This Row],[Capacity (MW)]]*0.395*8760*10^-6</f>
        <v>0.14878859999999999</v>
      </c>
      <c r="R919" s="3" cm="1">
        <f t="array" ref="R919">AVERAGE(VLOOKUP(_xlfn.TEXTSPLIT(Table1[[#This Row],[Fuel (no space after comma)]], ","), FuelList_Final_EF!$A$2:$B$65, 2, FALSE))</f>
        <v>53.06</v>
      </c>
      <c r="S919" s="3">
        <f>Table1[[#This Row],[Generation (TWh)]]*10^9*VLOOKUP(Table1[[#This Row],[Turbine/Engine Technology]],Technology_HR!$A$2:$B$11,2,FALSE)*10^-6</f>
        <v>1638162.486</v>
      </c>
      <c r="T919" s="5">
        <f>Table1[[#This Row],[Fuel Consumption (mmBtu)]]*Table1[[#This Row],[Emission Factor (kg CO2/ mmBtu)]]*10^3</f>
        <v>86920901507.160004</v>
      </c>
      <c r="U919" s="3">
        <f>Table1[[#This Row],[Emissions (g CO2)]]/(Table1[[#This Row],[Generation (TWh)]]*10^9)</f>
        <v>584.19060000000002</v>
      </c>
    </row>
    <row r="920" spans="1:21" x14ac:dyDescent="0.35">
      <c r="A920" t="s">
        <v>246</v>
      </c>
      <c r="B920" t="s">
        <v>3239</v>
      </c>
      <c r="C920" t="str">
        <f>SUBSTITUTE(Table1[[#This Row],[Fuel]],", ",",")</f>
        <v>fossil gas: natural gas</v>
      </c>
      <c r="D920" t="s">
        <v>3239</v>
      </c>
      <c r="H920" t="s">
        <v>3438</v>
      </c>
      <c r="I920">
        <v>386.2</v>
      </c>
      <c r="J920" t="s">
        <v>3446</v>
      </c>
      <c r="K920">
        <v>2005</v>
      </c>
      <c r="L920" t="s">
        <v>29</v>
      </c>
      <c r="M920" t="s">
        <v>29</v>
      </c>
      <c r="N920">
        <v>51.368949999999998</v>
      </c>
      <c r="O920">
        <v>4.2641900000000001</v>
      </c>
      <c r="P920" t="s">
        <v>3468</v>
      </c>
      <c r="Q920" s="3">
        <f>Table1[[#This Row],[Capacity (MW)]]*0.395*8760*10^-6</f>
        <v>1.33632924</v>
      </c>
      <c r="R920" s="3" cm="1">
        <f t="array" ref="R920">AVERAGE(VLOOKUP(_xlfn.TEXTSPLIT(Table1[[#This Row],[Fuel (no space after comma)]], ","), FuelList_Final_EF!$A$2:$B$65, 2, FALSE))</f>
        <v>53.06</v>
      </c>
      <c r="S920" s="3">
        <f>Table1[[#This Row],[Generation (TWh)]]*10^9*VLOOKUP(Table1[[#This Row],[Turbine/Engine Technology]],Technology_HR!$A$2:$B$11,2,FALSE)*10^-6</f>
        <v>10087949.43276</v>
      </c>
      <c r="T920" s="5">
        <f>Table1[[#This Row],[Fuel Consumption (mmBtu)]]*Table1[[#This Row],[Emission Factor (kg CO2/ mmBtu)]]*10^3</f>
        <v>535266596902.24567</v>
      </c>
      <c r="U920" s="3">
        <f>Table1[[#This Row],[Emissions (g CO2)]]/(Table1[[#This Row],[Generation (TWh)]]*10^9)</f>
        <v>400.54994000000005</v>
      </c>
    </row>
    <row r="921" spans="1:21" x14ac:dyDescent="0.35">
      <c r="A921" t="s">
        <v>237</v>
      </c>
      <c r="B921" t="s">
        <v>3273</v>
      </c>
      <c r="C921" t="str">
        <f>SUBSTITUTE(Table1[[#This Row],[Fuel]],", ",",")</f>
        <v>industrial by-product: blast furnace gas,fossil gas: natural gas</v>
      </c>
      <c r="D921" t="s">
        <v>3274</v>
      </c>
      <c r="E921" t="s">
        <v>3239</v>
      </c>
      <c r="H921" t="s">
        <v>3440</v>
      </c>
      <c r="I921">
        <v>315</v>
      </c>
      <c r="J921" t="s">
        <v>3446</v>
      </c>
      <c r="K921">
        <v>2010</v>
      </c>
      <c r="L921" t="s">
        <v>29</v>
      </c>
      <c r="M921" t="s">
        <v>29</v>
      </c>
      <c r="N921">
        <v>51.158700000000003</v>
      </c>
      <c r="O921">
        <v>3.8068</v>
      </c>
      <c r="P921" t="s">
        <v>3468</v>
      </c>
      <c r="Q921" s="3">
        <f>Table1[[#This Row],[Capacity (MW)]]*0.395*8760*10^-6</f>
        <v>1.089963</v>
      </c>
      <c r="R921" s="3" cm="1">
        <f t="array" ref="R921">AVERAGE(VLOOKUP(_xlfn.TEXTSPLIT(Table1[[#This Row],[Fuel (no space after comma)]], ","), FuelList_Final_EF!$A$2:$B$65, 2, FALSE))</f>
        <v>163.69</v>
      </c>
      <c r="S921" s="3">
        <f>Table1[[#This Row],[Generation (TWh)]]*10^9*VLOOKUP(Table1[[#This Row],[Turbine/Engine Technology]],Technology_HR!$A$2:$B$11,2,FALSE)*10^-6</f>
        <v>11210269.455</v>
      </c>
      <c r="T921" s="5">
        <f>Table1[[#This Row],[Fuel Consumption (mmBtu)]]*Table1[[#This Row],[Emission Factor (kg CO2/ mmBtu)]]*10^3</f>
        <v>1835009007088.95</v>
      </c>
      <c r="U921" s="3">
        <f>Table1[[#This Row],[Emissions (g CO2)]]/(Table1[[#This Row],[Generation (TWh)]]*10^9)</f>
        <v>1683.5516499999999</v>
      </c>
    </row>
    <row r="922" spans="1:21" x14ac:dyDescent="0.35">
      <c r="A922" t="s">
        <v>237</v>
      </c>
      <c r="B922" t="s">
        <v>3239</v>
      </c>
      <c r="C922" t="str">
        <f>SUBSTITUTE(Table1[[#This Row],[Fuel]],", ",",")</f>
        <v>fossil gas: natural gas</v>
      </c>
      <c r="D922" t="s">
        <v>3239</v>
      </c>
      <c r="H922" t="s">
        <v>3438</v>
      </c>
      <c r="I922">
        <v>58</v>
      </c>
      <c r="J922" t="s">
        <v>3446</v>
      </c>
      <c r="K922">
        <v>2010</v>
      </c>
      <c r="L922" t="s">
        <v>29</v>
      </c>
      <c r="M922" t="s">
        <v>29</v>
      </c>
      <c r="N922">
        <v>51.238199999999999</v>
      </c>
      <c r="O922">
        <v>4.3407999999999998</v>
      </c>
      <c r="P922" t="s">
        <v>3468</v>
      </c>
      <c r="Q922" s="3">
        <f>Table1[[#This Row],[Capacity (MW)]]*0.395*8760*10^-6</f>
        <v>0.2006916</v>
      </c>
      <c r="R922" s="3" cm="1">
        <f t="array" ref="R922">AVERAGE(VLOOKUP(_xlfn.TEXTSPLIT(Table1[[#This Row],[Fuel (no space after comma)]], ","), FuelList_Final_EF!$A$2:$B$65, 2, FALSE))</f>
        <v>53.06</v>
      </c>
      <c r="S922" s="3">
        <f>Table1[[#This Row],[Generation (TWh)]]*10^9*VLOOKUP(Table1[[#This Row],[Turbine/Engine Technology]],Technology_HR!$A$2:$B$11,2,FALSE)*10^-6</f>
        <v>1515020.8883999998</v>
      </c>
      <c r="T922" s="5">
        <f>Table1[[#This Row],[Fuel Consumption (mmBtu)]]*Table1[[#This Row],[Emission Factor (kg CO2/ mmBtu)]]*10^3</f>
        <v>80387008338.503983</v>
      </c>
      <c r="U922" s="3">
        <f>Table1[[#This Row],[Emissions (g CO2)]]/(Table1[[#This Row],[Generation (TWh)]]*10^9)</f>
        <v>400.54993999999994</v>
      </c>
    </row>
    <row r="923" spans="1:21" x14ac:dyDescent="0.35">
      <c r="A923" t="s">
        <v>247</v>
      </c>
      <c r="B923" t="s">
        <v>3263</v>
      </c>
      <c r="C923" t="str">
        <f>SUBSTITUTE(Table1[[#This Row],[Fuel]],", ",",")</f>
        <v>fossil gas: natural gas,fossil liquids: heavy fuel oil</v>
      </c>
      <c r="D923" t="s">
        <v>3239</v>
      </c>
      <c r="E923" t="s">
        <v>3241</v>
      </c>
      <c r="H923" t="s">
        <v>3437</v>
      </c>
      <c r="I923">
        <v>127.4</v>
      </c>
      <c r="J923" t="s">
        <v>3446</v>
      </c>
      <c r="K923">
        <v>2019</v>
      </c>
      <c r="L923" t="s">
        <v>29</v>
      </c>
      <c r="M923" t="s">
        <v>29</v>
      </c>
      <c r="N923">
        <v>6.4312240000000003</v>
      </c>
      <c r="O923">
        <v>2.306546</v>
      </c>
      <c r="P923" t="s">
        <v>3469</v>
      </c>
      <c r="Q923" s="3">
        <f>Table1[[#This Row],[Capacity (MW)]]*0.395*8760*10^-6</f>
        <v>0.44082948</v>
      </c>
      <c r="R923" s="3" cm="1">
        <f t="array" ref="R923">AVERAGE(VLOOKUP(_xlfn.TEXTSPLIT(Table1[[#This Row],[Fuel (no space after comma)]], ","), FuelList_Final_EF!$A$2:$B$65, 2, FALSE))</f>
        <v>67.331265155508703</v>
      </c>
      <c r="S923" s="3">
        <f>Table1[[#This Row],[Generation (TWh)]]*10^9*VLOOKUP(Table1[[#This Row],[Turbine/Engine Technology]],Technology_HR!$A$2:$B$11,2,FALSE)*10^-6</f>
        <v>3923382.372</v>
      </c>
      <c r="T923" s="5">
        <f>Table1[[#This Row],[Fuel Consumption (mmBtu)]]*Table1[[#This Row],[Emission Factor (kg CO2/ mmBtu)]]*10^3</f>
        <v>264166298795.58069</v>
      </c>
      <c r="U923" s="3">
        <f>Table1[[#This Row],[Emissions (g CO2)]]/(Table1[[#This Row],[Generation (TWh)]]*10^9)</f>
        <v>599.24825988402745</v>
      </c>
    </row>
    <row r="924" spans="1:21" x14ac:dyDescent="0.35">
      <c r="A924" t="s">
        <v>247</v>
      </c>
      <c r="B924" t="s">
        <v>3263</v>
      </c>
      <c r="C924" t="str">
        <f>SUBSTITUTE(Table1[[#This Row],[Fuel]],", ",",")</f>
        <v>fossil gas: natural gas,fossil liquids: heavy fuel oil</v>
      </c>
      <c r="D924" t="s">
        <v>3239</v>
      </c>
      <c r="E924" t="s">
        <v>3241</v>
      </c>
      <c r="H924" t="s">
        <v>3441</v>
      </c>
      <c r="I924">
        <v>144</v>
      </c>
      <c r="J924" t="s">
        <v>3445</v>
      </c>
      <c r="K924" t="s">
        <v>29</v>
      </c>
      <c r="L924" t="s">
        <v>29</v>
      </c>
      <c r="M924" t="s">
        <v>29</v>
      </c>
      <c r="N924">
        <v>6.4312240000000003</v>
      </c>
      <c r="O924">
        <v>2.306546</v>
      </c>
      <c r="P924" t="s">
        <v>3469</v>
      </c>
      <c r="Q924" s="3">
        <f>Table1[[#This Row],[Capacity (MW)]]*0.395*8760*10^-6</f>
        <v>0.49826880000000001</v>
      </c>
      <c r="R924" s="3" cm="1">
        <f t="array" ref="R924">AVERAGE(VLOOKUP(_xlfn.TEXTSPLIT(Table1[[#This Row],[Fuel (no space after comma)]], ","), FuelList_Final_EF!$A$2:$B$65, 2, FALSE))</f>
        <v>67.331265155508703</v>
      </c>
      <c r="S924" s="3">
        <f>Table1[[#This Row],[Generation (TWh)]]*10^9*VLOOKUP(Table1[[#This Row],[Turbine/Engine Technology]],Technology_HR!$A$2:$B$11,2,FALSE)*10^-6</f>
        <v>3761431.1711999997</v>
      </c>
      <c r="T924" s="5">
        <f>Table1[[#This Row],[Fuel Consumption (mmBtu)]]*Table1[[#This Row],[Emission Factor (kg CO2/ mmBtu)]]*10^3</f>
        <v>253261919552.26285</v>
      </c>
      <c r="U924" s="3">
        <f>Table1[[#This Row],[Emissions (g CO2)]]/(Table1[[#This Row],[Generation (TWh)]]*10^9)</f>
        <v>508.28372065893518</v>
      </c>
    </row>
    <row r="925" spans="1:21" x14ac:dyDescent="0.35">
      <c r="A925" t="s">
        <v>248</v>
      </c>
      <c r="B925" t="s">
        <v>3241</v>
      </c>
      <c r="C925" t="str">
        <f>SUBSTITUTE(Table1[[#This Row],[Fuel]],", ",",")</f>
        <v>fossil liquids: heavy fuel oil</v>
      </c>
      <c r="D925" t="s">
        <v>3241</v>
      </c>
      <c r="H925" t="s">
        <v>3437</v>
      </c>
      <c r="I925">
        <v>58</v>
      </c>
      <c r="J925" t="s">
        <v>3446</v>
      </c>
      <c r="K925">
        <v>2005</v>
      </c>
      <c r="L925" t="s">
        <v>29</v>
      </c>
      <c r="M925" t="s">
        <v>29</v>
      </c>
      <c r="N925">
        <v>32.297584999999998</v>
      </c>
      <c r="O925">
        <v>-64.792265999999998</v>
      </c>
      <c r="P925" t="s">
        <v>3470</v>
      </c>
      <c r="Q925" s="3">
        <f>Table1[[#This Row],[Capacity (MW)]]*0.395*8760*10^-6</f>
        <v>0.2006916</v>
      </c>
      <c r="R925" s="3" cm="1">
        <f t="array" ref="R925">AVERAGE(VLOOKUP(_xlfn.TEXTSPLIT(Table1[[#This Row],[Fuel (no space after comma)]], ","), FuelList_Final_EF!$A$2:$B$65, 2, FALSE))</f>
        <v>81.602530311017389</v>
      </c>
      <c r="S925" s="3">
        <f>Table1[[#This Row],[Generation (TWh)]]*10^9*VLOOKUP(Table1[[#This Row],[Turbine/Engine Technology]],Technology_HR!$A$2:$B$11,2,FALSE)*10^-6</f>
        <v>1786155.24</v>
      </c>
      <c r="T925" s="5">
        <f>Table1[[#This Row],[Fuel Consumption (mmBtu)]]*Table1[[#This Row],[Emission Factor (kg CO2/ mmBtu)]]*10^3</f>
        <v>145754787112.28253</v>
      </c>
      <c r="U925" s="3">
        <f>Table1[[#This Row],[Emissions (g CO2)]]/(Table1[[#This Row],[Generation (TWh)]]*10^9)</f>
        <v>726.26251976805474</v>
      </c>
    </row>
    <row r="926" spans="1:21" x14ac:dyDescent="0.35">
      <c r="A926" t="s">
        <v>248</v>
      </c>
      <c r="B926" t="s">
        <v>3257</v>
      </c>
      <c r="C926" t="str">
        <f>SUBSTITUTE(Table1[[#This Row],[Fuel]],", ",",")</f>
        <v>fossil liquids: heavy fuel oil,fossil gas: lng</v>
      </c>
      <c r="D926" t="s">
        <v>3241</v>
      </c>
      <c r="E926" t="s">
        <v>3242</v>
      </c>
      <c r="H926" t="s">
        <v>3437</v>
      </c>
      <c r="I926">
        <v>56</v>
      </c>
      <c r="J926" t="s">
        <v>3446</v>
      </c>
      <c r="K926">
        <v>2020</v>
      </c>
      <c r="L926" t="s">
        <v>29</v>
      </c>
      <c r="M926" t="s">
        <v>29</v>
      </c>
      <c r="N926">
        <v>32.300409999999999</v>
      </c>
      <c r="O926">
        <v>-64.791889999999995</v>
      </c>
      <c r="P926" t="s">
        <v>3470</v>
      </c>
      <c r="Q926" s="3">
        <f>Table1[[#This Row],[Capacity (MW)]]*0.395*8760*10^-6</f>
        <v>0.1937712</v>
      </c>
      <c r="R926" s="3" cm="1">
        <f t="array" ref="R926">AVERAGE(VLOOKUP(_xlfn.TEXTSPLIT(Table1[[#This Row],[Fuel (no space after comma)]], ","), FuelList_Final_EF!$A$2:$B$65, 2, FALSE))</f>
        <v>74.64417501317871</v>
      </c>
      <c r="S926" s="3">
        <f>Table1[[#This Row],[Generation (TWh)]]*10^9*VLOOKUP(Table1[[#This Row],[Turbine/Engine Technology]],Technology_HR!$A$2:$B$11,2,FALSE)*10^-6</f>
        <v>1724563.68</v>
      </c>
      <c r="T926" s="5">
        <f>Table1[[#This Row],[Fuel Consumption (mmBtu)]]*Table1[[#This Row],[Emission Factor (kg CO2/ mmBtu)]]*10^3</f>
        <v>128728633151.29152</v>
      </c>
      <c r="U926" s="3">
        <f>Table1[[#This Row],[Emissions (g CO2)]]/(Table1[[#This Row],[Generation (TWh)]]*10^9)</f>
        <v>664.33315761729045</v>
      </c>
    </row>
    <row r="927" spans="1:21" x14ac:dyDescent="0.35">
      <c r="A927" t="s">
        <v>249</v>
      </c>
      <c r="B927" t="s">
        <v>3239</v>
      </c>
      <c r="C927" t="str">
        <f>SUBSTITUTE(Table1[[#This Row],[Fuel]],", ",",")</f>
        <v>fossil gas: natural gas</v>
      </c>
      <c r="D927" t="s">
        <v>3239</v>
      </c>
      <c r="H927" t="s">
        <v>3436</v>
      </c>
      <c r="I927">
        <v>50</v>
      </c>
      <c r="J927" t="s">
        <v>3446</v>
      </c>
      <c r="K927">
        <v>2014</v>
      </c>
      <c r="L927" t="s">
        <v>29</v>
      </c>
      <c r="M927" t="s">
        <v>29</v>
      </c>
      <c r="N927">
        <v>-17.2424</v>
      </c>
      <c r="O927">
        <v>-64.540899999999993</v>
      </c>
      <c r="P927" t="s">
        <v>3471</v>
      </c>
      <c r="Q927" s="3">
        <f>Table1[[#This Row],[Capacity (MW)]]*0.395*8760*10^-6</f>
        <v>0.17301</v>
      </c>
      <c r="R927" s="3" cm="1">
        <f t="array" ref="R927">AVERAGE(VLOOKUP(_xlfn.TEXTSPLIT(Table1[[#This Row],[Fuel (no space after comma)]], ","), FuelList_Final_EF!$A$2:$B$65, 2, FALSE))</f>
        <v>53.06</v>
      </c>
      <c r="S927" s="3">
        <f>Table1[[#This Row],[Generation (TWh)]]*10^9*VLOOKUP(Table1[[#This Row],[Turbine/Engine Technology]],Technology_HR!$A$2:$B$11,2,FALSE)*10^-6</f>
        <v>1904840.0999999999</v>
      </c>
      <c r="T927" s="5">
        <f>Table1[[#This Row],[Fuel Consumption (mmBtu)]]*Table1[[#This Row],[Emission Factor (kg CO2/ mmBtu)]]*10^3</f>
        <v>101070815706</v>
      </c>
      <c r="U927" s="3">
        <f>Table1[[#This Row],[Emissions (g CO2)]]/(Table1[[#This Row],[Generation (TWh)]]*10^9)</f>
        <v>584.19060000000002</v>
      </c>
    </row>
    <row r="928" spans="1:21" x14ac:dyDescent="0.35">
      <c r="A928" t="s">
        <v>250</v>
      </c>
      <c r="B928" t="s">
        <v>3239</v>
      </c>
      <c r="C928" t="str">
        <f>SUBSTITUTE(Table1[[#This Row],[Fuel]],", ",",")</f>
        <v>fossil gas: natural gas</v>
      </c>
      <c r="D928" t="s">
        <v>3239</v>
      </c>
      <c r="H928" t="s">
        <v>3436</v>
      </c>
      <c r="I928">
        <v>62.5</v>
      </c>
      <c r="J928" t="s">
        <v>3446</v>
      </c>
      <c r="K928">
        <v>1996</v>
      </c>
      <c r="L928" t="s">
        <v>29</v>
      </c>
      <c r="M928" t="s">
        <v>29</v>
      </c>
      <c r="N928">
        <v>-17.212499999999999</v>
      </c>
      <c r="O928">
        <v>-64.527500000000003</v>
      </c>
      <c r="P928" t="s">
        <v>3471</v>
      </c>
      <c r="Q928" s="3">
        <f>Table1[[#This Row],[Capacity (MW)]]*0.395*8760*10^-6</f>
        <v>0.2162625</v>
      </c>
      <c r="R928" s="3" cm="1">
        <f t="array" ref="R928">AVERAGE(VLOOKUP(_xlfn.TEXTSPLIT(Table1[[#This Row],[Fuel (no space after comma)]], ","), FuelList_Final_EF!$A$2:$B$65, 2, FALSE))</f>
        <v>53.06</v>
      </c>
      <c r="S928" s="3">
        <f>Table1[[#This Row],[Generation (TWh)]]*10^9*VLOOKUP(Table1[[#This Row],[Turbine/Engine Technology]],Technology_HR!$A$2:$B$11,2,FALSE)*10^-6</f>
        <v>2381050.125</v>
      </c>
      <c r="T928" s="5">
        <f>Table1[[#This Row],[Fuel Consumption (mmBtu)]]*Table1[[#This Row],[Emission Factor (kg CO2/ mmBtu)]]*10^3</f>
        <v>126338519632.50002</v>
      </c>
      <c r="U928" s="3">
        <f>Table1[[#This Row],[Emissions (g CO2)]]/(Table1[[#This Row],[Generation (TWh)]]*10^9)</f>
        <v>584.19060000000002</v>
      </c>
    </row>
    <row r="929" spans="1:21" x14ac:dyDescent="0.35">
      <c r="A929" t="s">
        <v>250</v>
      </c>
      <c r="B929" t="s">
        <v>3239</v>
      </c>
      <c r="C929" t="str">
        <f>SUBSTITUTE(Table1[[#This Row],[Fuel]],", ",",")</f>
        <v>fossil gas: natural gas</v>
      </c>
      <c r="D929" t="s">
        <v>3239</v>
      </c>
      <c r="H929" t="s">
        <v>3436</v>
      </c>
      <c r="I929">
        <v>62.5</v>
      </c>
      <c r="J929" t="s">
        <v>3446</v>
      </c>
      <c r="K929">
        <v>1996</v>
      </c>
      <c r="L929" t="s">
        <v>29</v>
      </c>
      <c r="M929" t="s">
        <v>29</v>
      </c>
      <c r="N929">
        <v>-17.212499999999999</v>
      </c>
      <c r="O929">
        <v>-64.527500000000003</v>
      </c>
      <c r="P929" t="s">
        <v>3471</v>
      </c>
      <c r="Q929" s="3">
        <f>Table1[[#This Row],[Capacity (MW)]]*0.395*8760*10^-6</f>
        <v>0.2162625</v>
      </c>
      <c r="R929" s="3" cm="1">
        <f t="array" ref="R929">AVERAGE(VLOOKUP(_xlfn.TEXTSPLIT(Table1[[#This Row],[Fuel (no space after comma)]], ","), FuelList_Final_EF!$A$2:$B$65, 2, FALSE))</f>
        <v>53.06</v>
      </c>
      <c r="S929" s="3">
        <f>Table1[[#This Row],[Generation (TWh)]]*10^9*VLOOKUP(Table1[[#This Row],[Turbine/Engine Technology]],Technology_HR!$A$2:$B$11,2,FALSE)*10^-6</f>
        <v>2381050.125</v>
      </c>
      <c r="T929" s="5">
        <f>Table1[[#This Row],[Fuel Consumption (mmBtu)]]*Table1[[#This Row],[Emission Factor (kg CO2/ mmBtu)]]*10^3</f>
        <v>126338519632.50002</v>
      </c>
      <c r="U929" s="3">
        <f>Table1[[#This Row],[Emissions (g CO2)]]/(Table1[[#This Row],[Generation (TWh)]]*10^9)</f>
        <v>584.19060000000002</v>
      </c>
    </row>
    <row r="930" spans="1:21" x14ac:dyDescent="0.35">
      <c r="A930" t="s">
        <v>250</v>
      </c>
      <c r="B930" t="s">
        <v>3249</v>
      </c>
      <c r="C930" t="str">
        <f>SUBSTITUTE(Table1[[#This Row],[Fuel]],", ",",")</f>
        <v>fossil gas: waste heat from natural gas</v>
      </c>
      <c r="D930" t="s">
        <v>3249</v>
      </c>
      <c r="H930" t="s">
        <v>3440</v>
      </c>
      <c r="I930">
        <v>52</v>
      </c>
      <c r="J930" t="s">
        <v>3451</v>
      </c>
      <c r="K930" t="s">
        <v>29</v>
      </c>
      <c r="L930" t="s">
        <v>29</v>
      </c>
      <c r="M930" t="s">
        <v>29</v>
      </c>
      <c r="N930">
        <v>-17.212499999999999</v>
      </c>
      <c r="O930">
        <v>-64.527500000000003</v>
      </c>
      <c r="P930" t="s">
        <v>3471</v>
      </c>
      <c r="Q930" s="3">
        <f>Table1[[#This Row],[Capacity (MW)]]*0.395*8760*10^-6</f>
        <v>0.17993039999999999</v>
      </c>
      <c r="R930" s="3" cm="1">
        <f t="array" ref="R930">AVERAGE(VLOOKUP(_xlfn.TEXTSPLIT(Table1[[#This Row],[Fuel (no space after comma)]], ","), FuelList_Final_EF!$A$2:$B$65, 2, FALSE))</f>
        <v>66.33</v>
      </c>
      <c r="S930" s="3">
        <f>Table1[[#This Row],[Generation (TWh)]]*10^9*VLOOKUP(Table1[[#This Row],[Turbine/Engine Technology]],Technology_HR!$A$2:$B$11,2,FALSE)*10^-6</f>
        <v>1850584.1639999999</v>
      </c>
      <c r="T930" s="5">
        <f>Table1[[#This Row],[Fuel Consumption (mmBtu)]]*Table1[[#This Row],[Emission Factor (kg CO2/ mmBtu)]]*10^3</f>
        <v>122749247598.12</v>
      </c>
      <c r="U930" s="3">
        <f>Table1[[#This Row],[Emissions (g CO2)]]/(Table1[[#This Row],[Generation (TWh)]]*10^9)</f>
        <v>682.20404999999994</v>
      </c>
    </row>
    <row r="931" spans="1:21" x14ac:dyDescent="0.35">
      <c r="A931" t="s">
        <v>251</v>
      </c>
      <c r="B931" t="s">
        <v>3239</v>
      </c>
      <c r="C931" t="str">
        <f>SUBSTITUTE(Table1[[#This Row],[Fuel]],", ",",")</f>
        <v>fossil gas: natural gas</v>
      </c>
      <c r="D931" t="s">
        <v>3239</v>
      </c>
      <c r="H931" t="s">
        <v>3438</v>
      </c>
      <c r="I931">
        <v>127</v>
      </c>
      <c r="J931" t="s">
        <v>3446</v>
      </c>
      <c r="K931">
        <v>2021</v>
      </c>
      <c r="L931" t="s">
        <v>29</v>
      </c>
      <c r="M931" t="s">
        <v>29</v>
      </c>
      <c r="N931">
        <v>-21.694171000000001</v>
      </c>
      <c r="O931">
        <v>-63.561432000000003</v>
      </c>
      <c r="P931" t="s">
        <v>3471</v>
      </c>
      <c r="Q931" s="3">
        <f>Table1[[#This Row],[Capacity (MW)]]*0.395*8760*10^-6</f>
        <v>0.43944539999999993</v>
      </c>
      <c r="R931" s="3" cm="1">
        <f t="array" ref="R931">AVERAGE(VLOOKUP(_xlfn.TEXTSPLIT(Table1[[#This Row],[Fuel (no space after comma)]], ","), FuelList_Final_EF!$A$2:$B$65, 2, FALSE))</f>
        <v>53.06</v>
      </c>
      <c r="S931" s="3">
        <f>Table1[[#This Row],[Generation (TWh)]]*10^9*VLOOKUP(Table1[[#This Row],[Turbine/Engine Technology]],Technology_HR!$A$2:$B$11,2,FALSE)*10^-6</f>
        <v>3317373.3245999995</v>
      </c>
      <c r="T931" s="5">
        <f>Table1[[#This Row],[Fuel Consumption (mmBtu)]]*Table1[[#This Row],[Emission Factor (kg CO2/ mmBtu)]]*10^3</f>
        <v>176019828603.27597</v>
      </c>
      <c r="U931" s="3">
        <f>Table1[[#This Row],[Emissions (g CO2)]]/(Table1[[#This Row],[Generation (TWh)]]*10^9)</f>
        <v>400.54993999999999</v>
      </c>
    </row>
    <row r="932" spans="1:21" x14ac:dyDescent="0.35">
      <c r="A932" t="s">
        <v>251</v>
      </c>
      <c r="B932" t="s">
        <v>3239</v>
      </c>
      <c r="C932" t="str">
        <f>SUBSTITUTE(Table1[[#This Row],[Fuel]],", ",",")</f>
        <v>fossil gas: natural gas</v>
      </c>
      <c r="D932" t="s">
        <v>3239</v>
      </c>
      <c r="H932" t="s">
        <v>3438</v>
      </c>
      <c r="I932">
        <v>127</v>
      </c>
      <c r="J932" t="s">
        <v>3446</v>
      </c>
      <c r="K932">
        <v>2021</v>
      </c>
      <c r="L932" t="s">
        <v>29</v>
      </c>
      <c r="M932" t="s">
        <v>29</v>
      </c>
      <c r="N932">
        <v>-21.694171000000001</v>
      </c>
      <c r="O932">
        <v>-63.561432000000003</v>
      </c>
      <c r="P932" t="s">
        <v>3471</v>
      </c>
      <c r="Q932" s="3">
        <f>Table1[[#This Row],[Capacity (MW)]]*0.395*8760*10^-6</f>
        <v>0.43944539999999993</v>
      </c>
      <c r="R932" s="3" cm="1">
        <f t="array" ref="R932">AVERAGE(VLOOKUP(_xlfn.TEXTSPLIT(Table1[[#This Row],[Fuel (no space after comma)]], ","), FuelList_Final_EF!$A$2:$B$65, 2, FALSE))</f>
        <v>53.06</v>
      </c>
      <c r="S932" s="3">
        <f>Table1[[#This Row],[Generation (TWh)]]*10^9*VLOOKUP(Table1[[#This Row],[Turbine/Engine Technology]],Technology_HR!$A$2:$B$11,2,FALSE)*10^-6</f>
        <v>3317373.3245999995</v>
      </c>
      <c r="T932" s="5">
        <f>Table1[[#This Row],[Fuel Consumption (mmBtu)]]*Table1[[#This Row],[Emission Factor (kg CO2/ mmBtu)]]*10^3</f>
        <v>176019828603.27597</v>
      </c>
      <c r="U932" s="3">
        <f>Table1[[#This Row],[Emissions (g CO2)]]/(Table1[[#This Row],[Generation (TWh)]]*10^9)</f>
        <v>400.54993999999999</v>
      </c>
    </row>
    <row r="933" spans="1:21" x14ac:dyDescent="0.35">
      <c r="A933" t="s">
        <v>251</v>
      </c>
      <c r="B933" t="s">
        <v>3239</v>
      </c>
      <c r="C933" t="str">
        <f>SUBSTITUTE(Table1[[#This Row],[Fuel]],", ",",")</f>
        <v>fossil gas: natural gas</v>
      </c>
      <c r="D933" t="s">
        <v>3239</v>
      </c>
      <c r="H933" t="s">
        <v>3438</v>
      </c>
      <c r="I933">
        <v>127</v>
      </c>
      <c r="J933" t="s">
        <v>3446</v>
      </c>
      <c r="K933">
        <v>2019</v>
      </c>
      <c r="L933" t="s">
        <v>29</v>
      </c>
      <c r="M933" t="s">
        <v>29</v>
      </c>
      <c r="N933">
        <v>-21.694171000000001</v>
      </c>
      <c r="O933">
        <v>-63.561432000000003</v>
      </c>
      <c r="P933" t="s">
        <v>3471</v>
      </c>
      <c r="Q933" s="3">
        <f>Table1[[#This Row],[Capacity (MW)]]*0.395*8760*10^-6</f>
        <v>0.43944539999999993</v>
      </c>
      <c r="R933" s="3" cm="1">
        <f t="array" ref="R933">AVERAGE(VLOOKUP(_xlfn.TEXTSPLIT(Table1[[#This Row],[Fuel (no space after comma)]], ","), FuelList_Final_EF!$A$2:$B$65, 2, FALSE))</f>
        <v>53.06</v>
      </c>
      <c r="S933" s="3">
        <f>Table1[[#This Row],[Generation (TWh)]]*10^9*VLOOKUP(Table1[[#This Row],[Turbine/Engine Technology]],Technology_HR!$A$2:$B$11,2,FALSE)*10^-6</f>
        <v>3317373.3245999995</v>
      </c>
      <c r="T933" s="5">
        <f>Table1[[#This Row],[Fuel Consumption (mmBtu)]]*Table1[[#This Row],[Emission Factor (kg CO2/ mmBtu)]]*10^3</f>
        <v>176019828603.27597</v>
      </c>
      <c r="U933" s="3">
        <f>Table1[[#This Row],[Emissions (g CO2)]]/(Table1[[#This Row],[Generation (TWh)]]*10^9)</f>
        <v>400.54993999999999</v>
      </c>
    </row>
    <row r="934" spans="1:21" x14ac:dyDescent="0.35">
      <c r="A934" t="s">
        <v>251</v>
      </c>
      <c r="B934" t="s">
        <v>3239</v>
      </c>
      <c r="C934" t="str">
        <f>SUBSTITUTE(Table1[[#This Row],[Fuel]],", ",",")</f>
        <v>fossil gas: natural gas</v>
      </c>
      <c r="D934" t="s">
        <v>3239</v>
      </c>
      <c r="H934" t="s">
        <v>3438</v>
      </c>
      <c r="I934">
        <v>127</v>
      </c>
      <c r="J934" t="s">
        <v>3446</v>
      </c>
      <c r="K934">
        <v>2019</v>
      </c>
      <c r="L934" t="s">
        <v>29</v>
      </c>
      <c r="M934" t="s">
        <v>29</v>
      </c>
      <c r="N934">
        <v>-21.694171000000001</v>
      </c>
      <c r="O934">
        <v>-63.561432000000003</v>
      </c>
      <c r="P934" t="s">
        <v>3471</v>
      </c>
      <c r="Q934" s="3">
        <f>Table1[[#This Row],[Capacity (MW)]]*0.395*8760*10^-6</f>
        <v>0.43944539999999993</v>
      </c>
      <c r="R934" s="3" cm="1">
        <f t="array" ref="R934">AVERAGE(VLOOKUP(_xlfn.TEXTSPLIT(Table1[[#This Row],[Fuel (no space after comma)]], ","), FuelList_Final_EF!$A$2:$B$65, 2, FALSE))</f>
        <v>53.06</v>
      </c>
      <c r="S934" s="3">
        <f>Table1[[#This Row],[Generation (TWh)]]*10^9*VLOOKUP(Table1[[#This Row],[Turbine/Engine Technology]],Technology_HR!$A$2:$B$11,2,FALSE)*10^-6</f>
        <v>3317373.3245999995</v>
      </c>
      <c r="T934" s="5">
        <f>Table1[[#This Row],[Fuel Consumption (mmBtu)]]*Table1[[#This Row],[Emission Factor (kg CO2/ mmBtu)]]*10^3</f>
        <v>176019828603.27597</v>
      </c>
      <c r="U934" s="3">
        <f>Table1[[#This Row],[Emissions (g CO2)]]/(Table1[[#This Row],[Generation (TWh)]]*10^9)</f>
        <v>400.54993999999999</v>
      </c>
    </row>
    <row r="935" spans="1:21" x14ac:dyDescent="0.35">
      <c r="A935" t="s">
        <v>250</v>
      </c>
      <c r="B935" t="s">
        <v>3239</v>
      </c>
      <c r="C935" t="str">
        <f>SUBSTITUTE(Table1[[#This Row],[Fuel]],", ",",")</f>
        <v>fossil gas: natural gas</v>
      </c>
      <c r="D935" t="s">
        <v>3239</v>
      </c>
      <c r="H935" t="s">
        <v>3436</v>
      </c>
      <c r="I935">
        <v>52.8</v>
      </c>
      <c r="J935" t="s">
        <v>3446</v>
      </c>
      <c r="K935">
        <v>2013</v>
      </c>
      <c r="L935" t="s">
        <v>29</v>
      </c>
      <c r="M935" t="s">
        <v>29</v>
      </c>
      <c r="N935">
        <v>-16.565300000000001</v>
      </c>
      <c r="O935">
        <v>-68.181100000000001</v>
      </c>
      <c r="P935" t="s">
        <v>3471</v>
      </c>
      <c r="Q935" s="3">
        <f>Table1[[#This Row],[Capacity (MW)]]*0.395*8760*10^-6</f>
        <v>0.18269855999999998</v>
      </c>
      <c r="R935" s="3" cm="1">
        <f t="array" ref="R935">AVERAGE(VLOOKUP(_xlfn.TEXTSPLIT(Table1[[#This Row],[Fuel (no space after comma)]], ","), FuelList_Final_EF!$A$2:$B$65, 2, FALSE))</f>
        <v>53.06</v>
      </c>
      <c r="S935" s="3">
        <f>Table1[[#This Row],[Generation (TWh)]]*10^9*VLOOKUP(Table1[[#This Row],[Turbine/Engine Technology]],Technology_HR!$A$2:$B$11,2,FALSE)*10^-6</f>
        <v>2011511.1455999997</v>
      </c>
      <c r="T935" s="5">
        <f>Table1[[#This Row],[Fuel Consumption (mmBtu)]]*Table1[[#This Row],[Emission Factor (kg CO2/ mmBtu)]]*10^3</f>
        <v>106730781385.53598</v>
      </c>
      <c r="U935" s="3">
        <f>Table1[[#This Row],[Emissions (g CO2)]]/(Table1[[#This Row],[Generation (TWh)]]*10^9)</f>
        <v>584.19060000000002</v>
      </c>
    </row>
    <row r="936" spans="1:21" x14ac:dyDescent="0.35">
      <c r="A936" t="s">
        <v>251</v>
      </c>
      <c r="B936" t="s">
        <v>3239</v>
      </c>
      <c r="C936" t="str">
        <f>SUBSTITUTE(Table1[[#This Row],[Fuel]],", ",",")</f>
        <v>fossil gas: natural gas</v>
      </c>
      <c r="D936" t="s">
        <v>3239</v>
      </c>
      <c r="H936" t="s">
        <v>3438</v>
      </c>
      <c r="I936">
        <v>136.80000000000001</v>
      </c>
      <c r="J936" t="s">
        <v>3446</v>
      </c>
      <c r="K936">
        <v>2019</v>
      </c>
      <c r="L936" t="s">
        <v>29</v>
      </c>
      <c r="M936" t="s">
        <v>29</v>
      </c>
      <c r="N936">
        <v>-17.196321000000001</v>
      </c>
      <c r="O936">
        <v>-64.514505999999997</v>
      </c>
      <c r="P936" t="s">
        <v>3471</v>
      </c>
      <c r="Q936" s="3">
        <f>Table1[[#This Row],[Capacity (MW)]]*0.395*8760*10^-6</f>
        <v>0.47335536000000006</v>
      </c>
      <c r="R936" s="3" cm="1">
        <f t="array" ref="R936">AVERAGE(VLOOKUP(_xlfn.TEXTSPLIT(Table1[[#This Row],[Fuel (no space after comma)]], ","), FuelList_Final_EF!$A$2:$B$65, 2, FALSE))</f>
        <v>53.06</v>
      </c>
      <c r="S936" s="3">
        <f>Table1[[#This Row],[Generation (TWh)]]*10^9*VLOOKUP(Table1[[#This Row],[Turbine/Engine Technology]],Technology_HR!$A$2:$B$11,2,FALSE)*10^-6</f>
        <v>3573359.6126400004</v>
      </c>
      <c r="T936" s="5">
        <f>Table1[[#This Row],[Fuel Consumption (mmBtu)]]*Table1[[#This Row],[Emission Factor (kg CO2/ mmBtu)]]*10^3</f>
        <v>189602461046.67844</v>
      </c>
      <c r="U936" s="3">
        <f>Table1[[#This Row],[Emissions (g CO2)]]/(Table1[[#This Row],[Generation (TWh)]]*10^9)</f>
        <v>400.54994000000005</v>
      </c>
    </row>
    <row r="937" spans="1:21" x14ac:dyDescent="0.35">
      <c r="A937" t="s">
        <v>251</v>
      </c>
      <c r="B937" t="s">
        <v>3239</v>
      </c>
      <c r="C937" t="str">
        <f>SUBSTITUTE(Table1[[#This Row],[Fuel]],", ",",")</f>
        <v>fossil gas: natural gas</v>
      </c>
      <c r="D937" t="s">
        <v>3239</v>
      </c>
      <c r="H937" t="s">
        <v>3438</v>
      </c>
      <c r="I937">
        <v>136.80000000000001</v>
      </c>
      <c r="J937" t="s">
        <v>3446</v>
      </c>
      <c r="K937">
        <v>2019</v>
      </c>
      <c r="L937" t="s">
        <v>29</v>
      </c>
      <c r="M937" t="s">
        <v>29</v>
      </c>
      <c r="N937">
        <v>-17.196321000000001</v>
      </c>
      <c r="O937">
        <v>-64.514505999999997</v>
      </c>
      <c r="P937" t="s">
        <v>3471</v>
      </c>
      <c r="Q937" s="3">
        <f>Table1[[#This Row],[Capacity (MW)]]*0.395*8760*10^-6</f>
        <v>0.47335536000000006</v>
      </c>
      <c r="R937" s="3" cm="1">
        <f t="array" ref="R937">AVERAGE(VLOOKUP(_xlfn.TEXTSPLIT(Table1[[#This Row],[Fuel (no space after comma)]], ","), FuelList_Final_EF!$A$2:$B$65, 2, FALSE))</f>
        <v>53.06</v>
      </c>
      <c r="S937" s="3">
        <f>Table1[[#This Row],[Generation (TWh)]]*10^9*VLOOKUP(Table1[[#This Row],[Turbine/Engine Technology]],Technology_HR!$A$2:$B$11,2,FALSE)*10^-6</f>
        <v>3573359.6126400004</v>
      </c>
      <c r="T937" s="5">
        <f>Table1[[#This Row],[Fuel Consumption (mmBtu)]]*Table1[[#This Row],[Emission Factor (kg CO2/ mmBtu)]]*10^3</f>
        <v>189602461046.67844</v>
      </c>
      <c r="U937" s="3">
        <f>Table1[[#This Row],[Emissions (g CO2)]]/(Table1[[#This Row],[Generation (TWh)]]*10^9)</f>
        <v>400.54994000000005</v>
      </c>
    </row>
    <row r="938" spans="1:21" x14ac:dyDescent="0.35">
      <c r="A938" t="s">
        <v>251</v>
      </c>
      <c r="B938" t="s">
        <v>3239</v>
      </c>
      <c r="C938" t="str">
        <f>SUBSTITUTE(Table1[[#This Row],[Fuel]],", ",",")</f>
        <v>fossil gas: natural gas</v>
      </c>
      <c r="D938" t="s">
        <v>3239</v>
      </c>
      <c r="H938" t="s">
        <v>3438</v>
      </c>
      <c r="I938">
        <v>136.80000000000001</v>
      </c>
      <c r="J938" t="s">
        <v>3446</v>
      </c>
      <c r="K938">
        <v>2021</v>
      </c>
      <c r="L938" t="s">
        <v>29</v>
      </c>
      <c r="M938" t="s">
        <v>29</v>
      </c>
      <c r="N938">
        <v>-17.196321000000001</v>
      </c>
      <c r="O938">
        <v>-64.514505999999997</v>
      </c>
      <c r="P938" t="s">
        <v>3471</v>
      </c>
      <c r="Q938" s="3">
        <f>Table1[[#This Row],[Capacity (MW)]]*0.395*8760*10^-6</f>
        <v>0.47335536000000006</v>
      </c>
      <c r="R938" s="3" cm="1">
        <f t="array" ref="R938">AVERAGE(VLOOKUP(_xlfn.TEXTSPLIT(Table1[[#This Row],[Fuel (no space after comma)]], ","), FuelList_Final_EF!$A$2:$B$65, 2, FALSE))</f>
        <v>53.06</v>
      </c>
      <c r="S938" s="3">
        <f>Table1[[#This Row],[Generation (TWh)]]*10^9*VLOOKUP(Table1[[#This Row],[Turbine/Engine Technology]],Technology_HR!$A$2:$B$11,2,FALSE)*10^-6</f>
        <v>3573359.6126400004</v>
      </c>
      <c r="T938" s="5">
        <f>Table1[[#This Row],[Fuel Consumption (mmBtu)]]*Table1[[#This Row],[Emission Factor (kg CO2/ mmBtu)]]*10^3</f>
        <v>189602461046.67844</v>
      </c>
      <c r="U938" s="3">
        <f>Table1[[#This Row],[Emissions (g CO2)]]/(Table1[[#This Row],[Generation (TWh)]]*10^9)</f>
        <v>400.54994000000005</v>
      </c>
    </row>
    <row r="939" spans="1:21" x14ac:dyDescent="0.35">
      <c r="A939" t="s">
        <v>252</v>
      </c>
      <c r="B939" t="s">
        <v>3239</v>
      </c>
      <c r="C939" t="str">
        <f>SUBSTITUTE(Table1[[#This Row],[Fuel]],", ",",")</f>
        <v>fossil gas: natural gas</v>
      </c>
      <c r="D939" t="s">
        <v>3239</v>
      </c>
      <c r="H939" t="s">
        <v>3438</v>
      </c>
      <c r="I939">
        <v>207</v>
      </c>
      <c r="J939" t="s">
        <v>3446</v>
      </c>
      <c r="K939">
        <v>2012</v>
      </c>
      <c r="L939" t="s">
        <v>29</v>
      </c>
      <c r="M939" t="s">
        <v>29</v>
      </c>
      <c r="N939">
        <v>-17.787500000000001</v>
      </c>
      <c r="O939">
        <v>-63.152099999999997</v>
      </c>
      <c r="P939" t="s">
        <v>3471</v>
      </c>
      <c r="Q939" s="3">
        <f>Table1[[#This Row],[Capacity (MW)]]*0.395*8760*10^-6</f>
        <v>0.71626139999999994</v>
      </c>
      <c r="R939" s="3" cm="1">
        <f t="array" ref="R939">AVERAGE(VLOOKUP(_xlfn.TEXTSPLIT(Table1[[#This Row],[Fuel (no space after comma)]], ","), FuelList_Final_EF!$A$2:$B$65, 2, FALSE))</f>
        <v>53.06</v>
      </c>
      <c r="S939" s="3">
        <f>Table1[[#This Row],[Generation (TWh)]]*10^9*VLOOKUP(Table1[[#This Row],[Turbine/Engine Technology]],Technology_HR!$A$2:$B$11,2,FALSE)*10^-6</f>
        <v>5407057.3085999992</v>
      </c>
      <c r="T939" s="5">
        <f>Table1[[#This Row],[Fuel Consumption (mmBtu)]]*Table1[[#This Row],[Emission Factor (kg CO2/ mmBtu)]]*10^3</f>
        <v>286898460794.31598</v>
      </c>
      <c r="U939" s="3">
        <f>Table1[[#This Row],[Emissions (g CO2)]]/(Table1[[#This Row],[Generation (TWh)]]*10^9)</f>
        <v>400.54994000000005</v>
      </c>
    </row>
    <row r="940" spans="1:21" x14ac:dyDescent="0.35">
      <c r="A940" t="s">
        <v>252</v>
      </c>
      <c r="B940" t="s">
        <v>3239</v>
      </c>
      <c r="C940" t="str">
        <f>SUBSTITUTE(Table1[[#This Row],[Fuel]],", ",",")</f>
        <v>fossil gas: natural gas</v>
      </c>
      <c r="D940" t="s">
        <v>3239</v>
      </c>
      <c r="H940" t="s">
        <v>3436</v>
      </c>
      <c r="I940">
        <v>62</v>
      </c>
      <c r="J940" t="s">
        <v>3446</v>
      </c>
      <c r="K940">
        <v>1999</v>
      </c>
      <c r="L940" t="s">
        <v>29</v>
      </c>
      <c r="M940" t="s">
        <v>29</v>
      </c>
      <c r="N940">
        <v>-17.787500000000001</v>
      </c>
      <c r="O940">
        <v>-63.152099999999997</v>
      </c>
      <c r="P940" t="s">
        <v>3471</v>
      </c>
      <c r="Q940" s="3">
        <f>Table1[[#This Row],[Capacity (MW)]]*0.395*8760*10^-6</f>
        <v>0.21453240000000001</v>
      </c>
      <c r="R940" s="3" cm="1">
        <f t="array" ref="R940">AVERAGE(VLOOKUP(_xlfn.TEXTSPLIT(Table1[[#This Row],[Fuel (no space after comma)]], ","), FuelList_Final_EF!$A$2:$B$65, 2, FALSE))</f>
        <v>53.06</v>
      </c>
      <c r="S940" s="3">
        <f>Table1[[#This Row],[Generation (TWh)]]*10^9*VLOOKUP(Table1[[#This Row],[Turbine/Engine Technology]],Technology_HR!$A$2:$B$11,2,FALSE)*10^-6</f>
        <v>2362001.7239999999</v>
      </c>
      <c r="T940" s="5">
        <f>Table1[[#This Row],[Fuel Consumption (mmBtu)]]*Table1[[#This Row],[Emission Factor (kg CO2/ mmBtu)]]*10^3</f>
        <v>125327811475.44</v>
      </c>
      <c r="U940" s="3">
        <f>Table1[[#This Row],[Emissions (g CO2)]]/(Table1[[#This Row],[Generation (TWh)]]*10^9)</f>
        <v>584.19060000000002</v>
      </c>
    </row>
    <row r="941" spans="1:21" x14ac:dyDescent="0.35">
      <c r="A941" t="s">
        <v>253</v>
      </c>
      <c r="B941" t="s">
        <v>3239</v>
      </c>
      <c r="C941" t="str">
        <f>SUBSTITUTE(Table1[[#This Row],[Fuel]],", ",",")</f>
        <v>fossil gas: natural gas</v>
      </c>
      <c r="D941" t="s">
        <v>3239</v>
      </c>
      <c r="H941" t="s">
        <v>3437</v>
      </c>
      <c r="I941">
        <v>108</v>
      </c>
      <c r="J941" t="s">
        <v>3449</v>
      </c>
      <c r="K941">
        <v>2025</v>
      </c>
      <c r="L941" t="s">
        <v>29</v>
      </c>
      <c r="M941" t="s">
        <v>29</v>
      </c>
      <c r="N941">
        <v>-19.143605999999998</v>
      </c>
      <c r="O941">
        <v>-57.889873999999999</v>
      </c>
      <c r="P941" t="s">
        <v>3471</v>
      </c>
      <c r="Q941" s="3">
        <f>Table1[[#This Row],[Capacity (MW)]]*0.395*8760*10^-6</f>
        <v>0.37370160000000002</v>
      </c>
      <c r="R941" s="3" cm="1">
        <f t="array" ref="R941">AVERAGE(VLOOKUP(_xlfn.TEXTSPLIT(Table1[[#This Row],[Fuel (no space after comma)]], ","), FuelList_Final_EF!$A$2:$B$65, 2, FALSE))</f>
        <v>53.06</v>
      </c>
      <c r="S941" s="3">
        <f>Table1[[#This Row],[Generation (TWh)]]*10^9*VLOOKUP(Table1[[#This Row],[Turbine/Engine Technology]],Technology_HR!$A$2:$B$11,2,FALSE)*10^-6</f>
        <v>3325944.2399999998</v>
      </c>
      <c r="T941" s="5">
        <f>Table1[[#This Row],[Fuel Consumption (mmBtu)]]*Table1[[#This Row],[Emission Factor (kg CO2/ mmBtu)]]*10^3</f>
        <v>176474601374.39999</v>
      </c>
      <c r="U941" s="3">
        <f>Table1[[#This Row],[Emissions (g CO2)]]/(Table1[[#This Row],[Generation (TWh)]]*10^9)</f>
        <v>472.23399999999998</v>
      </c>
    </row>
    <row r="942" spans="1:21" x14ac:dyDescent="0.35">
      <c r="A942" t="s">
        <v>251</v>
      </c>
      <c r="B942" t="s">
        <v>3239</v>
      </c>
      <c r="C942" t="str">
        <f>SUBSTITUTE(Table1[[#This Row],[Fuel]],", ",",")</f>
        <v>fossil gas: natural gas</v>
      </c>
      <c r="D942" t="s">
        <v>3239</v>
      </c>
      <c r="H942" t="s">
        <v>3438</v>
      </c>
      <c r="I942">
        <v>132.5</v>
      </c>
      <c r="J942" t="s">
        <v>3446</v>
      </c>
      <c r="K942">
        <v>2020</v>
      </c>
      <c r="L942" t="s">
        <v>29</v>
      </c>
      <c r="M942" t="s">
        <v>29</v>
      </c>
      <c r="N942">
        <v>-17.535229999999999</v>
      </c>
      <c r="O942">
        <v>-63.146783999999997</v>
      </c>
      <c r="P942" t="s">
        <v>3471</v>
      </c>
      <c r="Q942" s="3">
        <f>Table1[[#This Row],[Capacity (MW)]]*0.395*8760*10^-6</f>
        <v>0.45847650000000006</v>
      </c>
      <c r="R942" s="3" cm="1">
        <f t="array" ref="R942">AVERAGE(VLOOKUP(_xlfn.TEXTSPLIT(Table1[[#This Row],[Fuel (no space after comma)]], ","), FuelList_Final_EF!$A$2:$B$65, 2, FALSE))</f>
        <v>53.06</v>
      </c>
      <c r="S942" s="3">
        <f>Table1[[#This Row],[Generation (TWh)]]*10^9*VLOOKUP(Table1[[#This Row],[Turbine/Engine Technology]],Technology_HR!$A$2:$B$11,2,FALSE)*10^-6</f>
        <v>3461039.0985000003</v>
      </c>
      <c r="T942" s="5">
        <f>Table1[[#This Row],[Fuel Consumption (mmBtu)]]*Table1[[#This Row],[Emission Factor (kg CO2/ mmBtu)]]*10^3</f>
        <v>183642734566.41003</v>
      </c>
      <c r="U942" s="3">
        <f>Table1[[#This Row],[Emissions (g CO2)]]/(Table1[[#This Row],[Generation (TWh)]]*10^9)</f>
        <v>400.54994000000005</v>
      </c>
    </row>
    <row r="943" spans="1:21" x14ac:dyDescent="0.35">
      <c r="A943" t="s">
        <v>251</v>
      </c>
      <c r="B943" t="s">
        <v>3239</v>
      </c>
      <c r="C943" t="str">
        <f>SUBSTITUTE(Table1[[#This Row],[Fuel]],", ",",")</f>
        <v>fossil gas: natural gas</v>
      </c>
      <c r="D943" t="s">
        <v>3239</v>
      </c>
      <c r="H943" t="s">
        <v>3438</v>
      </c>
      <c r="I943">
        <v>132.5</v>
      </c>
      <c r="J943" t="s">
        <v>3446</v>
      </c>
      <c r="K943">
        <v>2021</v>
      </c>
      <c r="L943" t="s">
        <v>29</v>
      </c>
      <c r="M943" t="s">
        <v>29</v>
      </c>
      <c r="N943">
        <v>-17.535229999999999</v>
      </c>
      <c r="O943">
        <v>-63.146783999999997</v>
      </c>
      <c r="P943" t="s">
        <v>3471</v>
      </c>
      <c r="Q943" s="3">
        <f>Table1[[#This Row],[Capacity (MW)]]*0.395*8760*10^-6</f>
        <v>0.45847650000000006</v>
      </c>
      <c r="R943" s="3" cm="1">
        <f t="array" ref="R943">AVERAGE(VLOOKUP(_xlfn.TEXTSPLIT(Table1[[#This Row],[Fuel (no space after comma)]], ","), FuelList_Final_EF!$A$2:$B$65, 2, FALSE))</f>
        <v>53.06</v>
      </c>
      <c r="S943" s="3">
        <f>Table1[[#This Row],[Generation (TWh)]]*10^9*VLOOKUP(Table1[[#This Row],[Turbine/Engine Technology]],Technology_HR!$A$2:$B$11,2,FALSE)*10^-6</f>
        <v>3461039.0985000003</v>
      </c>
      <c r="T943" s="5">
        <f>Table1[[#This Row],[Fuel Consumption (mmBtu)]]*Table1[[#This Row],[Emission Factor (kg CO2/ mmBtu)]]*10^3</f>
        <v>183642734566.41003</v>
      </c>
      <c r="U943" s="3">
        <f>Table1[[#This Row],[Emissions (g CO2)]]/(Table1[[#This Row],[Generation (TWh)]]*10^9)</f>
        <v>400.54994000000005</v>
      </c>
    </row>
    <row r="944" spans="1:21" x14ac:dyDescent="0.35">
      <c r="A944" t="s">
        <v>251</v>
      </c>
      <c r="B944" t="s">
        <v>3239</v>
      </c>
      <c r="C944" t="str">
        <f>SUBSTITUTE(Table1[[#This Row],[Fuel]],", ",",")</f>
        <v>fossil gas: natural gas</v>
      </c>
      <c r="D944" t="s">
        <v>3239</v>
      </c>
      <c r="H944" t="s">
        <v>3438</v>
      </c>
      <c r="I944">
        <v>132.5</v>
      </c>
      <c r="J944" t="s">
        <v>3446</v>
      </c>
      <c r="K944">
        <v>2019</v>
      </c>
      <c r="L944" t="s">
        <v>29</v>
      </c>
      <c r="M944" t="s">
        <v>29</v>
      </c>
      <c r="N944">
        <v>-17.535229999999999</v>
      </c>
      <c r="O944">
        <v>-63.146783999999997</v>
      </c>
      <c r="P944" t="s">
        <v>3471</v>
      </c>
      <c r="Q944" s="3">
        <f>Table1[[#This Row],[Capacity (MW)]]*0.395*8760*10^-6</f>
        <v>0.45847650000000006</v>
      </c>
      <c r="R944" s="3" cm="1">
        <f t="array" ref="R944">AVERAGE(VLOOKUP(_xlfn.TEXTSPLIT(Table1[[#This Row],[Fuel (no space after comma)]], ","), FuelList_Final_EF!$A$2:$B$65, 2, FALSE))</f>
        <v>53.06</v>
      </c>
      <c r="S944" s="3">
        <f>Table1[[#This Row],[Generation (TWh)]]*10^9*VLOOKUP(Table1[[#This Row],[Turbine/Engine Technology]],Technology_HR!$A$2:$B$11,2,FALSE)*10^-6</f>
        <v>3461039.0985000003</v>
      </c>
      <c r="T944" s="5">
        <f>Table1[[#This Row],[Fuel Consumption (mmBtu)]]*Table1[[#This Row],[Emission Factor (kg CO2/ mmBtu)]]*10^3</f>
        <v>183642734566.41003</v>
      </c>
      <c r="U944" s="3">
        <f>Table1[[#This Row],[Emissions (g CO2)]]/(Table1[[#This Row],[Generation (TWh)]]*10^9)</f>
        <v>400.54994000000005</v>
      </c>
    </row>
    <row r="945" spans="1:21" x14ac:dyDescent="0.35">
      <c r="A945" t="s">
        <v>251</v>
      </c>
      <c r="B945" t="s">
        <v>3239</v>
      </c>
      <c r="C945" t="str">
        <f>SUBSTITUTE(Table1[[#This Row],[Fuel]],", ",",")</f>
        <v>fossil gas: natural gas</v>
      </c>
      <c r="D945" t="s">
        <v>3239</v>
      </c>
      <c r="H945" t="s">
        <v>3438</v>
      </c>
      <c r="I945">
        <v>132.5</v>
      </c>
      <c r="J945" t="s">
        <v>3446</v>
      </c>
      <c r="K945">
        <v>2019</v>
      </c>
      <c r="L945" t="s">
        <v>29</v>
      </c>
      <c r="M945" t="s">
        <v>29</v>
      </c>
      <c r="N945">
        <v>-17.535229999999999</v>
      </c>
      <c r="O945">
        <v>-63.146783999999997</v>
      </c>
      <c r="P945" t="s">
        <v>3471</v>
      </c>
      <c r="Q945" s="3">
        <f>Table1[[#This Row],[Capacity (MW)]]*0.395*8760*10^-6</f>
        <v>0.45847650000000006</v>
      </c>
      <c r="R945" s="3" cm="1">
        <f t="array" ref="R945">AVERAGE(VLOOKUP(_xlfn.TEXTSPLIT(Table1[[#This Row],[Fuel (no space after comma)]], ","), FuelList_Final_EF!$A$2:$B$65, 2, FALSE))</f>
        <v>53.06</v>
      </c>
      <c r="S945" s="3">
        <f>Table1[[#This Row],[Generation (TWh)]]*10^9*VLOOKUP(Table1[[#This Row],[Turbine/Engine Technology]],Technology_HR!$A$2:$B$11,2,FALSE)*10^-6</f>
        <v>3461039.0985000003</v>
      </c>
      <c r="T945" s="5">
        <f>Table1[[#This Row],[Fuel Consumption (mmBtu)]]*Table1[[#This Row],[Emission Factor (kg CO2/ mmBtu)]]*10^3</f>
        <v>183642734566.41003</v>
      </c>
      <c r="U945" s="3">
        <f>Table1[[#This Row],[Emissions (g CO2)]]/(Table1[[#This Row],[Generation (TWh)]]*10^9)</f>
        <v>400.54994000000005</v>
      </c>
    </row>
    <row r="946" spans="1:21" x14ac:dyDescent="0.35">
      <c r="A946" t="s">
        <v>29</v>
      </c>
      <c r="B946" t="s">
        <v>3239</v>
      </c>
      <c r="C946" t="str">
        <f>SUBSTITUTE(Table1[[#This Row],[Fuel]],", ",",")</f>
        <v>fossil gas: natural gas</v>
      </c>
      <c r="D946" t="s">
        <v>3239</v>
      </c>
      <c r="H946" t="s">
        <v>59</v>
      </c>
      <c r="I946">
        <v>600</v>
      </c>
      <c r="J946" t="s">
        <v>3445</v>
      </c>
      <c r="K946" t="s">
        <v>29</v>
      </c>
      <c r="L946" t="s">
        <v>29</v>
      </c>
      <c r="M946" t="s">
        <v>29</v>
      </c>
      <c r="N946">
        <v>44.769309</v>
      </c>
      <c r="O946">
        <v>17.173893</v>
      </c>
      <c r="P946" t="s">
        <v>3472</v>
      </c>
      <c r="Q946" s="3">
        <f>Table1[[#This Row],[Capacity (MW)]]*0.395*8760*10^-6</f>
        <v>2.07612</v>
      </c>
      <c r="R946" s="3" cm="1">
        <f t="array" ref="R946">AVERAGE(VLOOKUP(_xlfn.TEXTSPLIT(Table1[[#This Row],[Fuel (no space after comma)]], ","), FuelList_Final_EF!$A$2:$B$65, 2, FALSE))</f>
        <v>53.06</v>
      </c>
      <c r="S946" s="3">
        <f>Table1[[#This Row],[Generation (TWh)]]*10^9*VLOOKUP(Table1[[#This Row],[Turbine/Engine Technology]],Technology_HR!$A$2:$B$11,2,FALSE)*10^-6</f>
        <v>17222453.460000001</v>
      </c>
      <c r="T946" s="5">
        <f>Table1[[#This Row],[Fuel Consumption (mmBtu)]]*Table1[[#This Row],[Emission Factor (kg CO2/ mmBtu)]]*10^3</f>
        <v>913823380587.6001</v>
      </c>
      <c r="U946" s="3">
        <f>Table1[[#This Row],[Emissions (g CO2)]]/(Table1[[#This Row],[Generation (TWh)]]*10^9)</f>
        <v>440.15923000000004</v>
      </c>
    </row>
    <row r="947" spans="1:21" x14ac:dyDescent="0.35">
      <c r="A947" t="s">
        <v>254</v>
      </c>
      <c r="B947" t="s">
        <v>3239</v>
      </c>
      <c r="C947" t="str">
        <f>SUBSTITUTE(Table1[[#This Row],[Fuel]],", ",",")</f>
        <v>fossil gas: natural gas</v>
      </c>
      <c r="D947" t="s">
        <v>3239</v>
      </c>
      <c r="H947" t="s">
        <v>3436</v>
      </c>
      <c r="I947">
        <v>100</v>
      </c>
      <c r="J947" t="s">
        <v>3450</v>
      </c>
      <c r="K947" t="s">
        <v>29</v>
      </c>
      <c r="L947" t="s">
        <v>29</v>
      </c>
      <c r="M947" t="s">
        <v>29</v>
      </c>
      <c r="N947">
        <v>45.137405999999999</v>
      </c>
      <c r="O947">
        <v>17.983214</v>
      </c>
      <c r="P947" t="s">
        <v>3472</v>
      </c>
      <c r="Q947" s="3">
        <f>Table1[[#This Row],[Capacity (MW)]]*0.395*8760*10^-6</f>
        <v>0.34601999999999999</v>
      </c>
      <c r="R947" s="3" cm="1">
        <f t="array" ref="R947">AVERAGE(VLOOKUP(_xlfn.TEXTSPLIT(Table1[[#This Row],[Fuel (no space after comma)]], ","), FuelList_Final_EF!$A$2:$B$65, 2, FALSE))</f>
        <v>53.06</v>
      </c>
      <c r="S947" s="3">
        <f>Table1[[#This Row],[Generation (TWh)]]*10^9*VLOOKUP(Table1[[#This Row],[Turbine/Engine Technology]],Technology_HR!$A$2:$B$11,2,FALSE)*10^-6</f>
        <v>3809680.1999999997</v>
      </c>
      <c r="T947" s="5">
        <f>Table1[[#This Row],[Fuel Consumption (mmBtu)]]*Table1[[#This Row],[Emission Factor (kg CO2/ mmBtu)]]*10^3</f>
        <v>202141631412</v>
      </c>
      <c r="U947" s="3">
        <f>Table1[[#This Row],[Emissions (g CO2)]]/(Table1[[#This Row],[Generation (TWh)]]*10^9)</f>
        <v>584.19060000000002</v>
      </c>
    </row>
    <row r="948" spans="1:21" x14ac:dyDescent="0.35">
      <c r="A948" t="s">
        <v>255</v>
      </c>
      <c r="B948" t="s">
        <v>3239</v>
      </c>
      <c r="C948" t="str">
        <f>SUBSTITUTE(Table1[[#This Row],[Fuel]],", ",",")</f>
        <v>fossil gas: natural gas</v>
      </c>
      <c r="D948" t="s">
        <v>3239</v>
      </c>
      <c r="H948" t="s">
        <v>59</v>
      </c>
      <c r="I948">
        <v>200</v>
      </c>
      <c r="J948" t="s">
        <v>3451</v>
      </c>
      <c r="K948" t="s">
        <v>29</v>
      </c>
      <c r="L948" t="s">
        <v>29</v>
      </c>
      <c r="M948" t="s">
        <v>29</v>
      </c>
      <c r="N948">
        <v>44.095393000000001</v>
      </c>
      <c r="O948">
        <v>18.115155000000001</v>
      </c>
      <c r="P948" t="s">
        <v>3472</v>
      </c>
      <c r="Q948" s="3">
        <f>Table1[[#This Row],[Capacity (MW)]]*0.395*8760*10^-6</f>
        <v>0.69203999999999999</v>
      </c>
      <c r="R948" s="3" cm="1">
        <f t="array" ref="R948">AVERAGE(VLOOKUP(_xlfn.TEXTSPLIT(Table1[[#This Row],[Fuel (no space after comma)]], ","), FuelList_Final_EF!$A$2:$B$65, 2, FALSE))</f>
        <v>53.06</v>
      </c>
      <c r="S948" s="3">
        <f>Table1[[#This Row],[Generation (TWh)]]*10^9*VLOOKUP(Table1[[#This Row],[Turbine/Engine Technology]],Technology_HR!$A$2:$B$11,2,FALSE)*10^-6</f>
        <v>5740817.8199999994</v>
      </c>
      <c r="T948" s="5">
        <f>Table1[[#This Row],[Fuel Consumption (mmBtu)]]*Table1[[#This Row],[Emission Factor (kg CO2/ mmBtu)]]*10^3</f>
        <v>304607793529.19995</v>
      </c>
      <c r="U948" s="3">
        <f>Table1[[#This Row],[Emissions (g CO2)]]/(Table1[[#This Row],[Generation (TWh)]]*10^9)</f>
        <v>440.15922999999992</v>
      </c>
    </row>
    <row r="949" spans="1:21" x14ac:dyDescent="0.35">
      <c r="A949" t="s">
        <v>256</v>
      </c>
      <c r="B949" t="s">
        <v>3239</v>
      </c>
      <c r="C949" t="str">
        <f>SUBSTITUTE(Table1[[#This Row],[Fuel]],", ",",")</f>
        <v>fossil gas: natural gas</v>
      </c>
      <c r="D949" t="s">
        <v>3239</v>
      </c>
      <c r="H949" t="s">
        <v>3438</v>
      </c>
      <c r="I949">
        <v>390</v>
      </c>
      <c r="J949" t="s">
        <v>3452</v>
      </c>
      <c r="K949" t="s">
        <v>29</v>
      </c>
      <c r="L949" t="s">
        <v>29</v>
      </c>
      <c r="M949" t="s">
        <v>29</v>
      </c>
      <c r="N949">
        <v>44.202511000000001</v>
      </c>
      <c r="O949">
        <v>17.914541</v>
      </c>
      <c r="P949" t="s">
        <v>3472</v>
      </c>
      <c r="Q949" s="3">
        <f>Table1[[#This Row],[Capacity (MW)]]*0.395*8760*10^-6</f>
        <v>1.349478</v>
      </c>
      <c r="R949" s="3" cm="1">
        <f t="array" ref="R949">AVERAGE(VLOOKUP(_xlfn.TEXTSPLIT(Table1[[#This Row],[Fuel (no space after comma)]], ","), FuelList_Final_EF!$A$2:$B$65, 2, FALSE))</f>
        <v>53.06</v>
      </c>
      <c r="S949" s="3">
        <f>Table1[[#This Row],[Generation (TWh)]]*10^9*VLOOKUP(Table1[[#This Row],[Turbine/Engine Technology]],Technology_HR!$A$2:$B$11,2,FALSE)*10^-6</f>
        <v>10187209.422</v>
      </c>
      <c r="T949" s="5">
        <f>Table1[[#This Row],[Fuel Consumption (mmBtu)]]*Table1[[#This Row],[Emission Factor (kg CO2/ mmBtu)]]*10^3</f>
        <v>540533331931.32007</v>
      </c>
      <c r="U949" s="3">
        <f>Table1[[#This Row],[Emissions (g CO2)]]/(Table1[[#This Row],[Generation (TWh)]]*10^9)</f>
        <v>400.54994000000005</v>
      </c>
    </row>
    <row r="950" spans="1:21" x14ac:dyDescent="0.35">
      <c r="A950" t="s">
        <v>29</v>
      </c>
      <c r="B950" t="s">
        <v>3239</v>
      </c>
      <c r="C950" t="str">
        <f>SUBSTITUTE(Table1[[#This Row],[Fuel]],", ",",")</f>
        <v>fossil gas: natural gas</v>
      </c>
      <c r="D950" t="s">
        <v>3239</v>
      </c>
      <c r="H950" t="s">
        <v>59</v>
      </c>
      <c r="I950">
        <v>600</v>
      </c>
      <c r="J950" t="s">
        <v>3445</v>
      </c>
      <c r="K950" t="s">
        <v>29</v>
      </c>
      <c r="L950" t="s">
        <v>29</v>
      </c>
      <c r="M950" t="s">
        <v>29</v>
      </c>
      <c r="N950">
        <v>44.988602</v>
      </c>
      <c r="O950">
        <v>16.709153000000001</v>
      </c>
      <c r="P950" t="s">
        <v>3472</v>
      </c>
      <c r="Q950" s="3">
        <f>Table1[[#This Row],[Capacity (MW)]]*0.395*8760*10^-6</f>
        <v>2.07612</v>
      </c>
      <c r="R950" s="3" cm="1">
        <f t="array" ref="R950">AVERAGE(VLOOKUP(_xlfn.TEXTSPLIT(Table1[[#This Row],[Fuel (no space after comma)]], ","), FuelList_Final_EF!$A$2:$B$65, 2, FALSE))</f>
        <v>53.06</v>
      </c>
      <c r="S950" s="3">
        <f>Table1[[#This Row],[Generation (TWh)]]*10^9*VLOOKUP(Table1[[#This Row],[Turbine/Engine Technology]],Technology_HR!$A$2:$B$11,2,FALSE)*10^-6</f>
        <v>17222453.460000001</v>
      </c>
      <c r="T950" s="5">
        <f>Table1[[#This Row],[Fuel Consumption (mmBtu)]]*Table1[[#This Row],[Emission Factor (kg CO2/ mmBtu)]]*10^3</f>
        <v>913823380587.6001</v>
      </c>
      <c r="U950" s="3">
        <f>Table1[[#This Row],[Emissions (g CO2)]]/(Table1[[#This Row],[Generation (TWh)]]*10^9)</f>
        <v>440.15923000000004</v>
      </c>
    </row>
    <row r="951" spans="1:21" x14ac:dyDescent="0.35">
      <c r="A951" t="s">
        <v>257</v>
      </c>
      <c r="B951" t="s">
        <v>3258</v>
      </c>
      <c r="C951" t="str">
        <f>SUBSTITUTE(Table1[[#This Row],[Fuel]],", ",",")</f>
        <v>fossil liquids: diesel</v>
      </c>
      <c r="D951" t="s">
        <v>3258</v>
      </c>
      <c r="H951" t="s">
        <v>3437</v>
      </c>
      <c r="I951">
        <v>70</v>
      </c>
      <c r="J951" t="s">
        <v>3446</v>
      </c>
      <c r="K951">
        <v>2010</v>
      </c>
      <c r="L951" t="s">
        <v>29</v>
      </c>
      <c r="M951" t="s">
        <v>29</v>
      </c>
      <c r="N951">
        <v>-21.167217000000001</v>
      </c>
      <c r="O951">
        <v>27.518818</v>
      </c>
      <c r="P951" t="s">
        <v>3473</v>
      </c>
      <c r="Q951" s="3">
        <f>Table1[[#This Row],[Capacity (MW)]]*0.395*8760*10^-6</f>
        <v>0.24221400000000001</v>
      </c>
      <c r="R951" s="3" cm="1">
        <f t="array" ref="R951">AVERAGE(VLOOKUP(_xlfn.TEXTSPLIT(Table1[[#This Row],[Fuel (no space after comma)]], ","), FuelList_Final_EF!$A$2:$B$65, 2, FALSE))</f>
        <v>78.106682297772565</v>
      </c>
      <c r="S951" s="3">
        <f>Table1[[#This Row],[Generation (TWh)]]*10^9*VLOOKUP(Table1[[#This Row],[Turbine/Engine Technology]],Technology_HR!$A$2:$B$11,2,FALSE)*10^-6</f>
        <v>2155704.6</v>
      </c>
      <c r="T951" s="5">
        <f>Table1[[#This Row],[Fuel Consumption (mmBtu)]]*Table1[[#This Row],[Emission Factor (kg CO2/ mmBtu)]]*10^3</f>
        <v>168374934320.04691</v>
      </c>
      <c r="U951" s="3">
        <f>Table1[[#This Row],[Emissions (g CO2)]]/(Table1[[#This Row],[Generation (TWh)]]*10^9)</f>
        <v>695.14947245017595</v>
      </c>
    </row>
    <row r="952" spans="1:21" x14ac:dyDescent="0.35">
      <c r="A952" t="s">
        <v>258</v>
      </c>
      <c r="B952" t="s">
        <v>3274</v>
      </c>
      <c r="C952" t="str">
        <f>SUBSTITUTE(Table1[[#This Row],[Fuel]],", ",",")</f>
        <v>industrial by-product: blast furnace gas</v>
      </c>
      <c r="D952" t="s">
        <v>3274</v>
      </c>
      <c r="H952" t="s">
        <v>3440</v>
      </c>
      <c r="I952">
        <v>103</v>
      </c>
      <c r="J952" t="s">
        <v>3446</v>
      </c>
      <c r="K952">
        <v>2002</v>
      </c>
      <c r="L952" t="s">
        <v>29</v>
      </c>
      <c r="M952" t="s">
        <v>29</v>
      </c>
      <c r="N952">
        <v>-20.544733999999998</v>
      </c>
      <c r="O952">
        <v>-43.755201999999997</v>
      </c>
      <c r="P952" t="s">
        <v>3474</v>
      </c>
      <c r="Q952" s="3">
        <f>Table1[[#This Row],[Capacity (MW)]]*0.395*8760*10^-6</f>
        <v>0.35640060000000001</v>
      </c>
      <c r="R952" s="3" cm="1">
        <f t="array" ref="R952">AVERAGE(VLOOKUP(_xlfn.TEXTSPLIT(Table1[[#This Row],[Fuel (no space after comma)]], ","), FuelList_Final_EF!$A$2:$B$65, 2, FALSE))</f>
        <v>274.32</v>
      </c>
      <c r="S952" s="3">
        <f>Table1[[#This Row],[Generation (TWh)]]*10^9*VLOOKUP(Table1[[#This Row],[Turbine/Engine Technology]],Technology_HR!$A$2:$B$11,2,FALSE)*10^-6</f>
        <v>3665580.1709999996</v>
      </c>
      <c r="T952" s="5">
        <f>Table1[[#This Row],[Fuel Consumption (mmBtu)]]*Table1[[#This Row],[Emission Factor (kg CO2/ mmBtu)]]*10^3</f>
        <v>1005541952508.72</v>
      </c>
      <c r="U952" s="3">
        <f>Table1[[#This Row],[Emissions (g CO2)]]/(Table1[[#This Row],[Generation (TWh)]]*10^9)</f>
        <v>2821.3811999999998</v>
      </c>
    </row>
    <row r="953" spans="1:21" x14ac:dyDescent="0.35">
      <c r="A953" t="s">
        <v>259</v>
      </c>
      <c r="B953" t="s">
        <v>3239</v>
      </c>
      <c r="C953" t="str">
        <f>SUBSTITUTE(Table1[[#This Row],[Fuel]],", ",",")</f>
        <v>fossil gas: natural gas</v>
      </c>
      <c r="D953" t="s">
        <v>3239</v>
      </c>
      <c r="H953" t="s">
        <v>59</v>
      </c>
      <c r="I953">
        <v>300</v>
      </c>
      <c r="J953" t="s">
        <v>3444</v>
      </c>
      <c r="K953" t="s">
        <v>29</v>
      </c>
      <c r="L953" t="s">
        <v>29</v>
      </c>
      <c r="M953" t="s">
        <v>29</v>
      </c>
      <c r="N953">
        <v>-6.2593999999999997E-2</v>
      </c>
      <c r="O953">
        <v>-51.204774999999998</v>
      </c>
      <c r="P953" t="s">
        <v>3474</v>
      </c>
      <c r="Q953" s="3">
        <f>Table1[[#This Row],[Capacity (MW)]]*0.395*8760*10^-6</f>
        <v>1.03806</v>
      </c>
      <c r="R953" s="3" cm="1">
        <f t="array" ref="R953">AVERAGE(VLOOKUP(_xlfn.TEXTSPLIT(Table1[[#This Row],[Fuel (no space after comma)]], ","), FuelList_Final_EF!$A$2:$B$65, 2, FALSE))</f>
        <v>53.06</v>
      </c>
      <c r="S953" s="3">
        <f>Table1[[#This Row],[Generation (TWh)]]*10^9*VLOOKUP(Table1[[#This Row],[Turbine/Engine Technology]],Technology_HR!$A$2:$B$11,2,FALSE)*10^-6</f>
        <v>8611226.7300000004</v>
      </c>
      <c r="T953" s="5">
        <f>Table1[[#This Row],[Fuel Consumption (mmBtu)]]*Table1[[#This Row],[Emission Factor (kg CO2/ mmBtu)]]*10^3</f>
        <v>456911690293.80005</v>
      </c>
      <c r="U953" s="3">
        <f>Table1[[#This Row],[Emissions (g CO2)]]/(Table1[[#This Row],[Generation (TWh)]]*10^9)</f>
        <v>440.15923000000004</v>
      </c>
    </row>
    <row r="954" spans="1:21" x14ac:dyDescent="0.35">
      <c r="A954" t="s">
        <v>260</v>
      </c>
      <c r="B954" t="s">
        <v>3239</v>
      </c>
      <c r="C954" t="str">
        <f>SUBSTITUTE(Table1[[#This Row],[Fuel]],", ",",")</f>
        <v>fossil gas: natural gas</v>
      </c>
      <c r="D954" t="s">
        <v>3239</v>
      </c>
      <c r="H954" t="s">
        <v>3438</v>
      </c>
      <c r="I954">
        <v>300</v>
      </c>
      <c r="J954" t="s">
        <v>3444</v>
      </c>
      <c r="K954" t="s">
        <v>29</v>
      </c>
      <c r="L954" t="s">
        <v>29</v>
      </c>
      <c r="M954" t="s">
        <v>29</v>
      </c>
      <c r="N954">
        <v>-6.2809000000000004E-2</v>
      </c>
      <c r="O954">
        <v>-51.204872000000002</v>
      </c>
      <c r="P954" t="s">
        <v>3474</v>
      </c>
      <c r="Q954" s="3">
        <f>Table1[[#This Row],[Capacity (MW)]]*0.395*8760*10^-6</f>
        <v>1.03806</v>
      </c>
      <c r="R954" s="3" cm="1">
        <f t="array" ref="R954">AVERAGE(VLOOKUP(_xlfn.TEXTSPLIT(Table1[[#This Row],[Fuel (no space after comma)]], ","), FuelList_Final_EF!$A$2:$B$65, 2, FALSE))</f>
        <v>53.06</v>
      </c>
      <c r="S954" s="3">
        <f>Table1[[#This Row],[Generation (TWh)]]*10^9*VLOOKUP(Table1[[#This Row],[Turbine/Engine Technology]],Technology_HR!$A$2:$B$11,2,FALSE)*10^-6</f>
        <v>7836314.9399999995</v>
      </c>
      <c r="T954" s="5">
        <f>Table1[[#This Row],[Fuel Consumption (mmBtu)]]*Table1[[#This Row],[Emission Factor (kg CO2/ mmBtu)]]*10^3</f>
        <v>415794870716.39996</v>
      </c>
      <c r="U954" s="3">
        <f>Table1[[#This Row],[Emissions (g CO2)]]/(Table1[[#This Row],[Generation (TWh)]]*10^9)</f>
        <v>400.54993999999999</v>
      </c>
    </row>
    <row r="955" spans="1:21" x14ac:dyDescent="0.35">
      <c r="A955" t="s">
        <v>260</v>
      </c>
      <c r="B955" t="s">
        <v>3239</v>
      </c>
      <c r="C955" t="str">
        <f>SUBSTITUTE(Table1[[#This Row],[Fuel]],", ",",")</f>
        <v>fossil gas: natural gas</v>
      </c>
      <c r="D955" t="s">
        <v>3239</v>
      </c>
      <c r="H955" t="s">
        <v>3438</v>
      </c>
      <c r="I955">
        <v>300</v>
      </c>
      <c r="J955" t="s">
        <v>3444</v>
      </c>
      <c r="K955" t="s">
        <v>29</v>
      </c>
      <c r="L955" t="s">
        <v>29</v>
      </c>
      <c r="M955" t="s">
        <v>29</v>
      </c>
      <c r="N955">
        <v>-6.3013E-2</v>
      </c>
      <c r="O955">
        <v>-51.205012000000004</v>
      </c>
      <c r="P955" t="s">
        <v>3474</v>
      </c>
      <c r="Q955" s="3">
        <f>Table1[[#This Row],[Capacity (MW)]]*0.395*8760*10^-6</f>
        <v>1.03806</v>
      </c>
      <c r="R955" s="3" cm="1">
        <f t="array" ref="R955">AVERAGE(VLOOKUP(_xlfn.TEXTSPLIT(Table1[[#This Row],[Fuel (no space after comma)]], ","), FuelList_Final_EF!$A$2:$B$65, 2, FALSE))</f>
        <v>53.06</v>
      </c>
      <c r="S955" s="3">
        <f>Table1[[#This Row],[Generation (TWh)]]*10^9*VLOOKUP(Table1[[#This Row],[Turbine/Engine Technology]],Technology_HR!$A$2:$B$11,2,FALSE)*10^-6</f>
        <v>7836314.9399999995</v>
      </c>
      <c r="T955" s="5">
        <f>Table1[[#This Row],[Fuel Consumption (mmBtu)]]*Table1[[#This Row],[Emission Factor (kg CO2/ mmBtu)]]*10^3</f>
        <v>415794870716.39996</v>
      </c>
      <c r="U955" s="3">
        <f>Table1[[#This Row],[Emissions (g CO2)]]/(Table1[[#This Row],[Generation (TWh)]]*10^9)</f>
        <v>400.54993999999999</v>
      </c>
    </row>
    <row r="956" spans="1:21" x14ac:dyDescent="0.35">
      <c r="A956" t="s">
        <v>261</v>
      </c>
      <c r="B956" t="s">
        <v>3241</v>
      </c>
      <c r="C956" t="str">
        <f>SUBSTITUTE(Table1[[#This Row],[Fuel]],", ",",")</f>
        <v>fossil liquids: heavy fuel oil</v>
      </c>
      <c r="D956" t="s">
        <v>3241</v>
      </c>
      <c r="H956" t="s">
        <v>3437</v>
      </c>
      <c r="I956">
        <v>148</v>
      </c>
      <c r="J956" t="s">
        <v>3446</v>
      </c>
      <c r="K956">
        <v>2009</v>
      </c>
      <c r="L956" t="s">
        <v>29</v>
      </c>
      <c r="M956" t="s">
        <v>29</v>
      </c>
      <c r="N956">
        <v>-12.6620376</v>
      </c>
      <c r="O956">
        <v>-38.277071800000002</v>
      </c>
      <c r="P956" t="s">
        <v>3474</v>
      </c>
      <c r="Q956" s="3">
        <f>Table1[[#This Row],[Capacity (MW)]]*0.395*8760*10^-6</f>
        <v>0.51210960000000005</v>
      </c>
      <c r="R956" s="3" cm="1">
        <f t="array" ref="R956">AVERAGE(VLOOKUP(_xlfn.TEXTSPLIT(Table1[[#This Row],[Fuel (no space after comma)]], ","), FuelList_Final_EF!$A$2:$B$65, 2, FALSE))</f>
        <v>81.602530311017389</v>
      </c>
      <c r="S956" s="3">
        <f>Table1[[#This Row],[Generation (TWh)]]*10^9*VLOOKUP(Table1[[#This Row],[Turbine/Engine Technology]],Technology_HR!$A$2:$B$11,2,FALSE)*10^-6</f>
        <v>4557775.4400000004</v>
      </c>
      <c r="T956" s="5">
        <f>Table1[[#This Row],[Fuel Consumption (mmBtu)]]*Table1[[#This Row],[Emission Factor (kg CO2/ mmBtu)]]*10^3</f>
        <v>371926008493.41064</v>
      </c>
      <c r="U956" s="3">
        <f>Table1[[#This Row],[Emissions (g CO2)]]/(Table1[[#This Row],[Generation (TWh)]]*10^9)</f>
        <v>726.26251976805474</v>
      </c>
    </row>
    <row r="957" spans="1:21" x14ac:dyDescent="0.35">
      <c r="A957" t="s">
        <v>262</v>
      </c>
      <c r="B957" t="s">
        <v>3239</v>
      </c>
      <c r="C957" t="str">
        <f>SUBSTITUTE(Table1[[#This Row],[Fuel]],", ",",")</f>
        <v>fossil gas: natural gas</v>
      </c>
      <c r="D957" t="s">
        <v>3239</v>
      </c>
      <c r="H957" t="s">
        <v>3438</v>
      </c>
      <c r="I957">
        <v>392.04</v>
      </c>
      <c r="J957" t="s">
        <v>3446</v>
      </c>
      <c r="K957">
        <v>2002</v>
      </c>
      <c r="L957" t="s">
        <v>29</v>
      </c>
      <c r="M957" t="s">
        <v>29</v>
      </c>
      <c r="N957">
        <v>-25.588687</v>
      </c>
      <c r="O957">
        <v>-49.354700999999999</v>
      </c>
      <c r="P957" t="s">
        <v>3474</v>
      </c>
      <c r="Q957" s="3">
        <f>Table1[[#This Row],[Capacity (MW)]]*0.395*8760*10^-6</f>
        <v>1.3565368080000002</v>
      </c>
      <c r="R957" s="3" cm="1">
        <f t="array" ref="R957">AVERAGE(VLOOKUP(_xlfn.TEXTSPLIT(Table1[[#This Row],[Fuel (no space after comma)]], ","), FuelList_Final_EF!$A$2:$B$65, 2, FALSE))</f>
        <v>53.06</v>
      </c>
      <c r="S957" s="3">
        <f>Table1[[#This Row],[Generation (TWh)]]*10^9*VLOOKUP(Table1[[#This Row],[Turbine/Engine Technology]],Technology_HR!$A$2:$B$11,2,FALSE)*10^-6</f>
        <v>10240496.363592001</v>
      </c>
      <c r="T957" s="5">
        <f>Table1[[#This Row],[Fuel Consumption (mmBtu)]]*Table1[[#This Row],[Emission Factor (kg CO2/ mmBtu)]]*10^3</f>
        <v>543360737052.19159</v>
      </c>
      <c r="U957" s="3">
        <f>Table1[[#This Row],[Emissions (g CO2)]]/(Table1[[#This Row],[Generation (TWh)]]*10^9)</f>
        <v>400.54993999999999</v>
      </c>
    </row>
    <row r="958" spans="1:21" x14ac:dyDescent="0.35">
      <c r="A958" t="s">
        <v>263</v>
      </c>
      <c r="B958" t="s">
        <v>3239</v>
      </c>
      <c r="C958" t="str">
        <f>SUBSTITUTE(Table1[[#This Row],[Fuel]],", ",",")</f>
        <v>fossil gas: natural gas</v>
      </c>
      <c r="D958" t="s">
        <v>3239</v>
      </c>
      <c r="H958" t="s">
        <v>3438</v>
      </c>
      <c r="I958">
        <v>87.11999999999999</v>
      </c>
      <c r="J958" t="s">
        <v>3446</v>
      </c>
      <c r="K958">
        <v>2002</v>
      </c>
      <c r="L958" t="s">
        <v>29</v>
      </c>
      <c r="M958" t="s">
        <v>29</v>
      </c>
      <c r="N958">
        <v>-25.588687</v>
      </c>
      <c r="O958">
        <v>-49.354700999999999</v>
      </c>
      <c r="P958" t="s">
        <v>3474</v>
      </c>
      <c r="Q958" s="3">
        <f>Table1[[#This Row],[Capacity (MW)]]*0.395*8760*10^-6</f>
        <v>0.301452624</v>
      </c>
      <c r="R958" s="3" cm="1">
        <f t="array" ref="R958">AVERAGE(VLOOKUP(_xlfn.TEXTSPLIT(Table1[[#This Row],[Fuel (no space after comma)]], ","), FuelList_Final_EF!$A$2:$B$65, 2, FALSE))</f>
        <v>53.06</v>
      </c>
      <c r="S958" s="3">
        <f>Table1[[#This Row],[Generation (TWh)]]*10^9*VLOOKUP(Table1[[#This Row],[Turbine/Engine Technology]],Technology_HR!$A$2:$B$11,2,FALSE)*10^-6</f>
        <v>2275665.8585759997</v>
      </c>
      <c r="T958" s="5">
        <f>Table1[[#This Row],[Fuel Consumption (mmBtu)]]*Table1[[#This Row],[Emission Factor (kg CO2/ mmBtu)]]*10^3</f>
        <v>120746830456.04256</v>
      </c>
      <c r="U958" s="3">
        <f>Table1[[#This Row],[Emissions (g CO2)]]/(Table1[[#This Row],[Generation (TWh)]]*10^9)</f>
        <v>400.54993999999999</v>
      </c>
    </row>
    <row r="959" spans="1:21" x14ac:dyDescent="0.35">
      <c r="A959" t="s">
        <v>264</v>
      </c>
      <c r="B959" t="s">
        <v>3239</v>
      </c>
      <c r="C959" t="str">
        <f>SUBSTITUTE(Table1[[#This Row],[Fuel]],", ",",")</f>
        <v>fossil gas: natural gas</v>
      </c>
      <c r="D959" t="s">
        <v>3239</v>
      </c>
      <c r="H959" t="s">
        <v>59</v>
      </c>
      <c r="I959">
        <v>300</v>
      </c>
      <c r="J959" t="s">
        <v>3444</v>
      </c>
      <c r="K959" t="s">
        <v>29</v>
      </c>
      <c r="L959" t="s">
        <v>29</v>
      </c>
      <c r="M959" t="s">
        <v>29</v>
      </c>
      <c r="N959">
        <v>-5.0716260000000002</v>
      </c>
      <c r="O959">
        <v>-42.799762000000001</v>
      </c>
      <c r="P959" t="s">
        <v>3474</v>
      </c>
      <c r="Q959" s="3">
        <f>Table1[[#This Row],[Capacity (MW)]]*0.395*8760*10^-6</f>
        <v>1.03806</v>
      </c>
      <c r="R959" s="3" cm="1">
        <f t="array" ref="R959">AVERAGE(VLOOKUP(_xlfn.TEXTSPLIT(Table1[[#This Row],[Fuel (no space after comma)]], ","), FuelList_Final_EF!$A$2:$B$65, 2, FALSE))</f>
        <v>53.06</v>
      </c>
      <c r="S959" s="3">
        <f>Table1[[#This Row],[Generation (TWh)]]*10^9*VLOOKUP(Table1[[#This Row],[Turbine/Engine Technology]],Technology_HR!$A$2:$B$11,2,FALSE)*10^-6</f>
        <v>8611226.7300000004</v>
      </c>
      <c r="T959" s="5">
        <f>Table1[[#This Row],[Fuel Consumption (mmBtu)]]*Table1[[#This Row],[Emission Factor (kg CO2/ mmBtu)]]*10^3</f>
        <v>456911690293.80005</v>
      </c>
      <c r="U959" s="3">
        <f>Table1[[#This Row],[Emissions (g CO2)]]/(Table1[[#This Row],[Generation (TWh)]]*10^9)</f>
        <v>440.15923000000004</v>
      </c>
    </row>
    <row r="960" spans="1:21" x14ac:dyDescent="0.35">
      <c r="A960" t="s">
        <v>265</v>
      </c>
      <c r="B960" t="s">
        <v>3275</v>
      </c>
      <c r="C960" t="str">
        <f>SUBSTITUTE(Table1[[#This Row],[Fuel]],", ",",")</f>
        <v>fossil liquids: fuel oil</v>
      </c>
      <c r="D960" t="s">
        <v>3275</v>
      </c>
      <c r="H960" t="s">
        <v>3440</v>
      </c>
      <c r="I960">
        <v>310</v>
      </c>
      <c r="J960" t="s">
        <v>3446</v>
      </c>
      <c r="K960">
        <v>2011</v>
      </c>
      <c r="L960" t="s">
        <v>29</v>
      </c>
      <c r="M960" t="s">
        <v>29</v>
      </c>
      <c r="N960">
        <v>-22.909863000000001</v>
      </c>
      <c r="O960">
        <v>-43.739637999999999</v>
      </c>
      <c r="P960" t="s">
        <v>3474</v>
      </c>
      <c r="Q960" s="3">
        <f>Table1[[#This Row],[Capacity (MW)]]*0.395*8760*10^-6</f>
        <v>1.072662</v>
      </c>
      <c r="R960" s="3" cm="1">
        <f t="array" ref="R960">AVERAGE(VLOOKUP(_xlfn.TEXTSPLIT(Table1[[#This Row],[Fuel (no space after comma)]], ","), FuelList_Final_EF!$A$2:$B$65, 2, FALSE))</f>
        <v>78.106682297772565</v>
      </c>
      <c r="S960" s="3">
        <f>Table1[[#This Row],[Generation (TWh)]]*10^9*VLOOKUP(Table1[[#This Row],[Turbine/Engine Technology]],Technology_HR!$A$2:$B$11,2,FALSE)*10^-6</f>
        <v>11032328.67</v>
      </c>
      <c r="T960" s="5">
        <f>Table1[[#This Row],[Fuel Consumption (mmBtu)]]*Table1[[#This Row],[Emission Factor (kg CO2/ mmBtu)]]*10^3</f>
        <v>861698590432.29773</v>
      </c>
      <c r="U960" s="3">
        <f>Table1[[#This Row],[Emissions (g CO2)]]/(Table1[[#This Row],[Generation (TWh)]]*10^9)</f>
        <v>803.3272274325908</v>
      </c>
    </row>
    <row r="961" spans="1:21" x14ac:dyDescent="0.35">
      <c r="A961" t="s">
        <v>265</v>
      </c>
      <c r="B961" t="s">
        <v>3241</v>
      </c>
      <c r="C961" t="str">
        <f>SUBSTITUTE(Table1[[#This Row],[Fuel]],", ",",")</f>
        <v>fossil liquids: heavy fuel oil</v>
      </c>
      <c r="D961" t="s">
        <v>3241</v>
      </c>
      <c r="H961" t="s">
        <v>3436</v>
      </c>
      <c r="I961">
        <v>90</v>
      </c>
      <c r="J961" t="s">
        <v>3446</v>
      </c>
      <c r="K961">
        <v>2011</v>
      </c>
      <c r="L961" t="s">
        <v>29</v>
      </c>
      <c r="M961" t="s">
        <v>29</v>
      </c>
      <c r="N961">
        <v>-22.909863000000001</v>
      </c>
      <c r="O961">
        <v>-43.739637999999999</v>
      </c>
      <c r="P961" t="s">
        <v>3474</v>
      </c>
      <c r="Q961" s="3">
        <f>Table1[[#This Row],[Capacity (MW)]]*0.395*8760*10^-6</f>
        <v>0.31141800000000003</v>
      </c>
      <c r="R961" s="3" cm="1">
        <f t="array" ref="R961">AVERAGE(VLOOKUP(_xlfn.TEXTSPLIT(Table1[[#This Row],[Fuel (no space after comma)]], ","), FuelList_Final_EF!$A$2:$B$65, 2, FALSE))</f>
        <v>81.602530311017389</v>
      </c>
      <c r="S961" s="3">
        <f>Table1[[#This Row],[Generation (TWh)]]*10^9*VLOOKUP(Table1[[#This Row],[Turbine/Engine Technology]],Technology_HR!$A$2:$B$11,2,FALSE)*10^-6</f>
        <v>3428712.1799999997</v>
      </c>
      <c r="T961" s="5">
        <f>Table1[[#This Row],[Fuel Consumption (mmBtu)]]*Table1[[#This Row],[Emission Factor (kg CO2/ mmBtu)]]*10^3</f>
        <v>279791589596.20447</v>
      </c>
      <c r="U961" s="3">
        <f>Table1[[#This Row],[Emissions (g CO2)]]/(Table1[[#This Row],[Generation (TWh)]]*10^9)</f>
        <v>898.44385872430132</v>
      </c>
    </row>
    <row r="962" spans="1:21" x14ac:dyDescent="0.35">
      <c r="A962" t="s">
        <v>265</v>
      </c>
      <c r="B962" t="s">
        <v>3241</v>
      </c>
      <c r="C962" t="str">
        <f>SUBSTITUTE(Table1[[#This Row],[Fuel]],", ",",")</f>
        <v>fossil liquids: heavy fuel oil</v>
      </c>
      <c r="D962" t="s">
        <v>3241</v>
      </c>
      <c r="H962" t="s">
        <v>3436</v>
      </c>
      <c r="I962">
        <v>90</v>
      </c>
      <c r="J962" t="s">
        <v>3446</v>
      </c>
      <c r="K962">
        <v>2011</v>
      </c>
      <c r="L962" t="s">
        <v>29</v>
      </c>
      <c r="M962" t="s">
        <v>29</v>
      </c>
      <c r="N962">
        <v>-22.909863000000001</v>
      </c>
      <c r="O962">
        <v>-43.739637999999999</v>
      </c>
      <c r="P962" t="s">
        <v>3474</v>
      </c>
      <c r="Q962" s="3">
        <f>Table1[[#This Row],[Capacity (MW)]]*0.395*8760*10^-6</f>
        <v>0.31141800000000003</v>
      </c>
      <c r="R962" s="3" cm="1">
        <f t="array" ref="R962">AVERAGE(VLOOKUP(_xlfn.TEXTSPLIT(Table1[[#This Row],[Fuel (no space after comma)]], ","), FuelList_Final_EF!$A$2:$B$65, 2, FALSE))</f>
        <v>81.602530311017389</v>
      </c>
      <c r="S962" s="3">
        <f>Table1[[#This Row],[Generation (TWh)]]*10^9*VLOOKUP(Table1[[#This Row],[Turbine/Engine Technology]],Technology_HR!$A$2:$B$11,2,FALSE)*10^-6</f>
        <v>3428712.1799999997</v>
      </c>
      <c r="T962" s="5">
        <f>Table1[[#This Row],[Fuel Consumption (mmBtu)]]*Table1[[#This Row],[Emission Factor (kg CO2/ mmBtu)]]*10^3</f>
        <v>279791589596.20447</v>
      </c>
      <c r="U962" s="3">
        <f>Table1[[#This Row],[Emissions (g CO2)]]/(Table1[[#This Row],[Generation (TWh)]]*10^9)</f>
        <v>898.44385872430132</v>
      </c>
    </row>
    <row r="963" spans="1:21" x14ac:dyDescent="0.35">
      <c r="A963" t="s">
        <v>266</v>
      </c>
      <c r="B963" t="s">
        <v>3239</v>
      </c>
      <c r="C963" t="str">
        <f>SUBSTITUTE(Table1[[#This Row],[Fuel]],", ",",")</f>
        <v>fossil gas: natural gas</v>
      </c>
      <c r="D963" t="s">
        <v>3239</v>
      </c>
      <c r="H963" t="s">
        <v>59</v>
      </c>
      <c r="I963">
        <v>608</v>
      </c>
      <c r="J963" t="s">
        <v>3444</v>
      </c>
      <c r="K963" t="s">
        <v>29</v>
      </c>
      <c r="L963" t="s">
        <v>29</v>
      </c>
      <c r="M963" t="s">
        <v>29</v>
      </c>
      <c r="N963">
        <v>-8.3659269999999992</v>
      </c>
      <c r="O963">
        <v>-34.969101000000002</v>
      </c>
      <c r="P963" t="s">
        <v>3474</v>
      </c>
      <c r="Q963" s="3">
        <f>Table1[[#This Row],[Capacity (MW)]]*0.395*8760*10^-6</f>
        <v>2.1038016000000002</v>
      </c>
      <c r="R963" s="3" cm="1">
        <f t="array" ref="R963">AVERAGE(VLOOKUP(_xlfn.TEXTSPLIT(Table1[[#This Row],[Fuel (no space after comma)]], ","), FuelList_Final_EF!$A$2:$B$65, 2, FALSE))</f>
        <v>53.06</v>
      </c>
      <c r="S963" s="3">
        <f>Table1[[#This Row],[Generation (TWh)]]*10^9*VLOOKUP(Table1[[#This Row],[Turbine/Engine Technology]],Technology_HR!$A$2:$B$11,2,FALSE)*10^-6</f>
        <v>17452086.172800001</v>
      </c>
      <c r="T963" s="5">
        <f>Table1[[#This Row],[Fuel Consumption (mmBtu)]]*Table1[[#This Row],[Emission Factor (kg CO2/ mmBtu)]]*10^3</f>
        <v>926007692328.76819</v>
      </c>
      <c r="U963" s="3">
        <f>Table1[[#This Row],[Emissions (g CO2)]]/(Table1[[#This Row],[Generation (TWh)]]*10^9)</f>
        <v>440.15923000000004</v>
      </c>
    </row>
    <row r="964" spans="1:21" x14ac:dyDescent="0.35">
      <c r="A964" t="s">
        <v>266</v>
      </c>
      <c r="B964" t="s">
        <v>3239</v>
      </c>
      <c r="C964" t="str">
        <f>SUBSTITUTE(Table1[[#This Row],[Fuel]],", ",",")</f>
        <v>fossil gas: natural gas</v>
      </c>
      <c r="D964" t="s">
        <v>3239</v>
      </c>
      <c r="H964" t="s">
        <v>59</v>
      </c>
      <c r="I964">
        <v>608</v>
      </c>
      <c r="J964" t="s">
        <v>3444</v>
      </c>
      <c r="K964" t="s">
        <v>29</v>
      </c>
      <c r="L964" t="s">
        <v>29</v>
      </c>
      <c r="M964" t="s">
        <v>29</v>
      </c>
      <c r="N964">
        <v>-8.3659269999999992</v>
      </c>
      <c r="O964">
        <v>-34.969101000000002</v>
      </c>
      <c r="P964" t="s">
        <v>3474</v>
      </c>
      <c r="Q964" s="3">
        <f>Table1[[#This Row],[Capacity (MW)]]*0.395*8760*10^-6</f>
        <v>2.1038016000000002</v>
      </c>
      <c r="R964" s="3" cm="1">
        <f t="array" ref="R964">AVERAGE(VLOOKUP(_xlfn.TEXTSPLIT(Table1[[#This Row],[Fuel (no space after comma)]], ","), FuelList_Final_EF!$A$2:$B$65, 2, FALSE))</f>
        <v>53.06</v>
      </c>
      <c r="S964" s="3">
        <f>Table1[[#This Row],[Generation (TWh)]]*10^9*VLOOKUP(Table1[[#This Row],[Turbine/Engine Technology]],Technology_HR!$A$2:$B$11,2,FALSE)*10^-6</f>
        <v>17452086.172800001</v>
      </c>
      <c r="T964" s="5">
        <f>Table1[[#This Row],[Fuel Consumption (mmBtu)]]*Table1[[#This Row],[Emission Factor (kg CO2/ mmBtu)]]*10^3</f>
        <v>926007692328.76819</v>
      </c>
      <c r="U964" s="3">
        <f>Table1[[#This Row],[Emissions (g CO2)]]/(Table1[[#This Row],[Generation (TWh)]]*10^9)</f>
        <v>440.15923000000004</v>
      </c>
    </row>
    <row r="965" spans="1:21" x14ac:dyDescent="0.35">
      <c r="A965" t="s">
        <v>267</v>
      </c>
      <c r="B965" t="s">
        <v>3269</v>
      </c>
      <c r="C965" t="str">
        <f>SUBSTITUTE(Table1[[#This Row],[Fuel]],", ",",")</f>
        <v>fossil gas: natural gas,fossil gas: lng</v>
      </c>
      <c r="D965" t="s">
        <v>3239</v>
      </c>
      <c r="E965" t="s">
        <v>3242</v>
      </c>
      <c r="H965" t="s">
        <v>3438</v>
      </c>
      <c r="I965">
        <v>235</v>
      </c>
      <c r="J965" t="s">
        <v>3446</v>
      </c>
      <c r="K965">
        <v>2002</v>
      </c>
      <c r="L965" t="s">
        <v>29</v>
      </c>
      <c r="M965" t="s">
        <v>29</v>
      </c>
      <c r="N965">
        <v>-19.989701</v>
      </c>
      <c r="O965">
        <v>-44.098379000000001</v>
      </c>
      <c r="P965" t="s">
        <v>3474</v>
      </c>
      <c r="Q965" s="3">
        <f>Table1[[#This Row],[Capacity (MW)]]*0.395*8760*10^-6</f>
        <v>0.81314699999999995</v>
      </c>
      <c r="R965" s="3" cm="1">
        <f t="array" ref="R965">AVERAGE(VLOOKUP(_xlfn.TEXTSPLIT(Table1[[#This Row],[Fuel (no space after comma)]], ","), FuelList_Final_EF!$A$2:$B$65, 2, FALSE))</f>
        <v>60.37290985767001</v>
      </c>
      <c r="S965" s="3">
        <f>Table1[[#This Row],[Generation (TWh)]]*10^9*VLOOKUP(Table1[[#This Row],[Turbine/Engine Technology]],Technology_HR!$A$2:$B$11,2,FALSE)*10^-6</f>
        <v>6138446.7029999997</v>
      </c>
      <c r="T965" s="5">
        <f>Table1[[#This Row],[Fuel Consumption (mmBtu)]]*Table1[[#This Row],[Emission Factor (kg CO2/ mmBtu)]]*10^3</f>
        <v>370595889466.33063</v>
      </c>
      <c r="U965" s="3">
        <f>Table1[[#This Row],[Emissions (g CO2)]]/(Table1[[#This Row],[Generation (TWh)]]*10^9)</f>
        <v>455.75509651555086</v>
      </c>
    </row>
    <row r="966" spans="1:21" x14ac:dyDescent="0.35">
      <c r="A966" t="s">
        <v>268</v>
      </c>
      <c r="B966" t="s">
        <v>3239</v>
      </c>
      <c r="C966" t="str">
        <f>SUBSTITUTE(Table1[[#This Row],[Fuel]],", ",",")</f>
        <v>fossil gas: natural gas</v>
      </c>
      <c r="D966" t="s">
        <v>3239</v>
      </c>
      <c r="H966" t="s">
        <v>3436</v>
      </c>
      <c r="I966">
        <v>360</v>
      </c>
      <c r="J966" t="s">
        <v>3449</v>
      </c>
      <c r="K966">
        <v>2026</v>
      </c>
      <c r="L966" t="s">
        <v>29</v>
      </c>
      <c r="M966" t="s">
        <v>29</v>
      </c>
      <c r="N966">
        <v>-2.7438159999999998</v>
      </c>
      <c r="O966">
        <v>-58.180233999999999</v>
      </c>
      <c r="P966" t="s">
        <v>3474</v>
      </c>
      <c r="Q966" s="3">
        <f>Table1[[#This Row],[Capacity (MW)]]*0.395*8760*10^-6</f>
        <v>1.2456720000000001</v>
      </c>
      <c r="R966" s="3" cm="1">
        <f t="array" ref="R966">AVERAGE(VLOOKUP(_xlfn.TEXTSPLIT(Table1[[#This Row],[Fuel (no space after comma)]], ","), FuelList_Final_EF!$A$2:$B$65, 2, FALSE))</f>
        <v>53.06</v>
      </c>
      <c r="S966" s="3">
        <f>Table1[[#This Row],[Generation (TWh)]]*10^9*VLOOKUP(Table1[[#This Row],[Turbine/Engine Technology]],Technology_HR!$A$2:$B$11,2,FALSE)*10^-6</f>
        <v>13714848.719999999</v>
      </c>
      <c r="T966" s="5">
        <f>Table1[[#This Row],[Fuel Consumption (mmBtu)]]*Table1[[#This Row],[Emission Factor (kg CO2/ mmBtu)]]*10^3</f>
        <v>727709873083.19995</v>
      </c>
      <c r="U966" s="3">
        <f>Table1[[#This Row],[Emissions (g CO2)]]/(Table1[[#This Row],[Generation (TWh)]]*10^9)</f>
        <v>584.1905999999999</v>
      </c>
    </row>
    <row r="967" spans="1:21" x14ac:dyDescent="0.35">
      <c r="A967" t="s">
        <v>268</v>
      </c>
      <c r="B967" t="s">
        <v>3239</v>
      </c>
      <c r="C967" t="str">
        <f>SUBSTITUTE(Table1[[#This Row],[Fuel]],", ",",")</f>
        <v>fossil gas: natural gas</v>
      </c>
      <c r="D967" t="s">
        <v>3239</v>
      </c>
      <c r="H967" t="s">
        <v>3440</v>
      </c>
      <c r="I967">
        <v>230</v>
      </c>
      <c r="J967" t="s">
        <v>3444</v>
      </c>
      <c r="K967" t="s">
        <v>29</v>
      </c>
      <c r="L967" t="s">
        <v>29</v>
      </c>
      <c r="M967" t="s">
        <v>29</v>
      </c>
      <c r="N967">
        <v>-2.7438159999999998</v>
      </c>
      <c r="O967">
        <v>-58.180233999999999</v>
      </c>
      <c r="P967" t="s">
        <v>3474</v>
      </c>
      <c r="Q967" s="3">
        <f>Table1[[#This Row],[Capacity (MW)]]*0.395*8760*10^-6</f>
        <v>0.79584600000000005</v>
      </c>
      <c r="R967" s="3" cm="1">
        <f t="array" ref="R967">AVERAGE(VLOOKUP(_xlfn.TEXTSPLIT(Table1[[#This Row],[Fuel (no space after comma)]], ","), FuelList_Final_EF!$A$2:$B$65, 2, FALSE))</f>
        <v>53.06</v>
      </c>
      <c r="S967" s="3">
        <f>Table1[[#This Row],[Generation (TWh)]]*10^9*VLOOKUP(Table1[[#This Row],[Turbine/Engine Technology]],Technology_HR!$A$2:$B$11,2,FALSE)*10^-6</f>
        <v>8185276.1099999994</v>
      </c>
      <c r="T967" s="5">
        <f>Table1[[#This Row],[Fuel Consumption (mmBtu)]]*Table1[[#This Row],[Emission Factor (kg CO2/ mmBtu)]]*10^3</f>
        <v>434310750396.60004</v>
      </c>
      <c r="U967" s="3">
        <f>Table1[[#This Row],[Emissions (g CO2)]]/(Table1[[#This Row],[Generation (TWh)]]*10^9)</f>
        <v>545.72210000000007</v>
      </c>
    </row>
    <row r="968" spans="1:21" x14ac:dyDescent="0.35">
      <c r="A968" t="s">
        <v>268</v>
      </c>
      <c r="B968" t="s">
        <v>3239</v>
      </c>
      <c r="C968" t="str">
        <f>SUBSTITUTE(Table1[[#This Row],[Fuel]],", ",",")</f>
        <v>fossil gas: natural gas</v>
      </c>
      <c r="D968" t="s">
        <v>3239</v>
      </c>
      <c r="H968" t="s">
        <v>3438</v>
      </c>
      <c r="I968">
        <v>590</v>
      </c>
      <c r="J968" t="s">
        <v>3449</v>
      </c>
      <c r="K968">
        <v>2026</v>
      </c>
      <c r="L968" t="s">
        <v>29</v>
      </c>
      <c r="M968" t="s">
        <v>29</v>
      </c>
      <c r="N968">
        <v>-2.7438159999999998</v>
      </c>
      <c r="O968">
        <v>-58.180233999999999</v>
      </c>
      <c r="P968" t="s">
        <v>3474</v>
      </c>
      <c r="Q968" s="3">
        <f>Table1[[#This Row],[Capacity (MW)]]*0.395*8760*10^-6</f>
        <v>2.0415179999999999</v>
      </c>
      <c r="R968" s="3" cm="1">
        <f t="array" ref="R968">AVERAGE(VLOOKUP(_xlfn.TEXTSPLIT(Table1[[#This Row],[Fuel (no space after comma)]], ","), FuelList_Final_EF!$A$2:$B$65, 2, FALSE))</f>
        <v>53.06</v>
      </c>
      <c r="S968" s="3">
        <f>Table1[[#This Row],[Generation (TWh)]]*10^9*VLOOKUP(Table1[[#This Row],[Turbine/Engine Technology]],Technology_HR!$A$2:$B$11,2,FALSE)*10^-6</f>
        <v>15411419.381999999</v>
      </c>
      <c r="T968" s="5">
        <f>Table1[[#This Row],[Fuel Consumption (mmBtu)]]*Table1[[#This Row],[Emission Factor (kg CO2/ mmBtu)]]*10^3</f>
        <v>817729912408.92004</v>
      </c>
      <c r="U968" s="3">
        <f>Table1[[#This Row],[Emissions (g CO2)]]/(Table1[[#This Row],[Generation (TWh)]]*10^9)</f>
        <v>400.54994000000005</v>
      </c>
    </row>
    <row r="969" spans="1:21" x14ac:dyDescent="0.35">
      <c r="A969" t="s">
        <v>263</v>
      </c>
      <c r="B969" t="s">
        <v>3239</v>
      </c>
      <c r="C969" t="str">
        <f>SUBSTITUTE(Table1[[#This Row],[Fuel]],", ",",")</f>
        <v>fossil gas: natural gas</v>
      </c>
      <c r="D969" t="s">
        <v>3239</v>
      </c>
      <c r="H969" t="s">
        <v>3438</v>
      </c>
      <c r="I969">
        <v>530</v>
      </c>
      <c r="J969" t="s">
        <v>3446</v>
      </c>
      <c r="K969">
        <v>2014</v>
      </c>
      <c r="L969" t="s">
        <v>29</v>
      </c>
      <c r="M969" t="s">
        <v>29</v>
      </c>
      <c r="N969">
        <v>-22.723437000000001</v>
      </c>
      <c r="O969">
        <v>-43.642327000000002</v>
      </c>
      <c r="P969" t="s">
        <v>3474</v>
      </c>
      <c r="Q969" s="3">
        <f>Table1[[#This Row],[Capacity (MW)]]*0.395*8760*10^-6</f>
        <v>1.8339060000000003</v>
      </c>
      <c r="R969" s="3" cm="1">
        <f t="array" ref="R969">AVERAGE(VLOOKUP(_xlfn.TEXTSPLIT(Table1[[#This Row],[Fuel (no space after comma)]], ","), FuelList_Final_EF!$A$2:$B$65, 2, FALSE))</f>
        <v>53.06</v>
      </c>
      <c r="S969" s="3">
        <f>Table1[[#This Row],[Generation (TWh)]]*10^9*VLOOKUP(Table1[[#This Row],[Turbine/Engine Technology]],Technology_HR!$A$2:$B$11,2,FALSE)*10^-6</f>
        <v>13844156.394000001</v>
      </c>
      <c r="T969" s="5">
        <f>Table1[[#This Row],[Fuel Consumption (mmBtu)]]*Table1[[#This Row],[Emission Factor (kg CO2/ mmBtu)]]*10^3</f>
        <v>734570938265.64014</v>
      </c>
      <c r="U969" s="3">
        <f>Table1[[#This Row],[Emissions (g CO2)]]/(Table1[[#This Row],[Generation (TWh)]]*10^9)</f>
        <v>400.54994000000005</v>
      </c>
    </row>
    <row r="970" spans="1:21" x14ac:dyDescent="0.35">
      <c r="A970" t="s">
        <v>269</v>
      </c>
      <c r="B970" t="s">
        <v>3239</v>
      </c>
      <c r="C970" t="str">
        <f>SUBSTITUTE(Table1[[#This Row],[Fuel]],", ",",")</f>
        <v>fossil gas: natural gas</v>
      </c>
      <c r="D970" t="s">
        <v>3239</v>
      </c>
      <c r="H970" t="s">
        <v>3438</v>
      </c>
      <c r="I970">
        <v>150</v>
      </c>
      <c r="J970" t="s">
        <v>3444</v>
      </c>
      <c r="K970" t="s">
        <v>29</v>
      </c>
      <c r="L970" t="s">
        <v>29</v>
      </c>
      <c r="M970" t="s">
        <v>29</v>
      </c>
      <c r="N970">
        <v>-1.401894</v>
      </c>
      <c r="O970">
        <v>-48.493167</v>
      </c>
      <c r="P970" t="s">
        <v>3474</v>
      </c>
      <c r="Q970" s="3">
        <f>Table1[[#This Row],[Capacity (MW)]]*0.395*8760*10^-6</f>
        <v>0.51902999999999999</v>
      </c>
      <c r="R970" s="3" cm="1">
        <f t="array" ref="R970">AVERAGE(VLOOKUP(_xlfn.TEXTSPLIT(Table1[[#This Row],[Fuel (no space after comma)]], ","), FuelList_Final_EF!$A$2:$B$65, 2, FALSE))</f>
        <v>53.06</v>
      </c>
      <c r="S970" s="3">
        <f>Table1[[#This Row],[Generation (TWh)]]*10^9*VLOOKUP(Table1[[#This Row],[Turbine/Engine Technology]],Technology_HR!$A$2:$B$11,2,FALSE)*10^-6</f>
        <v>3918157.4699999997</v>
      </c>
      <c r="T970" s="5">
        <f>Table1[[#This Row],[Fuel Consumption (mmBtu)]]*Table1[[#This Row],[Emission Factor (kg CO2/ mmBtu)]]*10^3</f>
        <v>207897435358.19998</v>
      </c>
      <c r="U970" s="3">
        <f>Table1[[#This Row],[Emissions (g CO2)]]/(Table1[[#This Row],[Generation (TWh)]]*10^9)</f>
        <v>400.54993999999999</v>
      </c>
    </row>
    <row r="971" spans="1:21" x14ac:dyDescent="0.35">
      <c r="A971" t="s">
        <v>269</v>
      </c>
      <c r="B971" t="s">
        <v>3239</v>
      </c>
      <c r="C971" t="str">
        <f>SUBSTITUTE(Table1[[#This Row],[Fuel]],", ",",")</f>
        <v>fossil gas: natural gas</v>
      </c>
      <c r="D971" t="s">
        <v>3239</v>
      </c>
      <c r="H971" t="s">
        <v>3438</v>
      </c>
      <c r="I971">
        <v>150</v>
      </c>
      <c r="J971" t="s">
        <v>3444</v>
      </c>
      <c r="K971" t="s">
        <v>29</v>
      </c>
      <c r="L971" t="s">
        <v>29</v>
      </c>
      <c r="M971" t="s">
        <v>29</v>
      </c>
      <c r="N971">
        <v>-1.401894</v>
      </c>
      <c r="O971">
        <v>-48.493167</v>
      </c>
      <c r="P971" t="s">
        <v>3474</v>
      </c>
      <c r="Q971" s="3">
        <f>Table1[[#This Row],[Capacity (MW)]]*0.395*8760*10^-6</f>
        <v>0.51902999999999999</v>
      </c>
      <c r="R971" s="3" cm="1">
        <f t="array" ref="R971">AVERAGE(VLOOKUP(_xlfn.TEXTSPLIT(Table1[[#This Row],[Fuel (no space after comma)]], ","), FuelList_Final_EF!$A$2:$B$65, 2, FALSE))</f>
        <v>53.06</v>
      </c>
      <c r="S971" s="3">
        <f>Table1[[#This Row],[Generation (TWh)]]*10^9*VLOOKUP(Table1[[#This Row],[Turbine/Engine Technology]],Technology_HR!$A$2:$B$11,2,FALSE)*10^-6</f>
        <v>3918157.4699999997</v>
      </c>
      <c r="T971" s="5">
        <f>Table1[[#This Row],[Fuel Consumption (mmBtu)]]*Table1[[#This Row],[Emission Factor (kg CO2/ mmBtu)]]*10^3</f>
        <v>207897435358.19998</v>
      </c>
      <c r="U971" s="3">
        <f>Table1[[#This Row],[Emissions (g CO2)]]/(Table1[[#This Row],[Generation (TWh)]]*10^9)</f>
        <v>400.54993999999999</v>
      </c>
    </row>
    <row r="972" spans="1:21" x14ac:dyDescent="0.35">
      <c r="A972" t="s">
        <v>259</v>
      </c>
      <c r="B972" t="s">
        <v>3239</v>
      </c>
      <c r="C972" t="str">
        <f>SUBSTITUTE(Table1[[#This Row],[Fuel]],", ",",")</f>
        <v>fossil gas: natural gas</v>
      </c>
      <c r="D972" t="s">
        <v>3239</v>
      </c>
      <c r="H972" t="s">
        <v>59</v>
      </c>
      <c r="I972">
        <v>288</v>
      </c>
      <c r="J972" t="s">
        <v>3444</v>
      </c>
      <c r="K972" t="s">
        <v>29</v>
      </c>
      <c r="L972" t="s">
        <v>29</v>
      </c>
      <c r="M972" t="s">
        <v>29</v>
      </c>
      <c r="N972">
        <v>-1.4538000000000001E-2</v>
      </c>
      <c r="O972">
        <v>-51.207220999999997</v>
      </c>
      <c r="P972" t="s">
        <v>3474</v>
      </c>
      <c r="Q972" s="3">
        <f>Table1[[#This Row],[Capacity (MW)]]*0.395*8760*10^-6</f>
        <v>0.99653760000000002</v>
      </c>
      <c r="R972" s="3" cm="1">
        <f t="array" ref="R972">AVERAGE(VLOOKUP(_xlfn.TEXTSPLIT(Table1[[#This Row],[Fuel (no space after comma)]], ","), FuelList_Final_EF!$A$2:$B$65, 2, FALSE))</f>
        <v>53.06</v>
      </c>
      <c r="S972" s="3">
        <f>Table1[[#This Row],[Generation (TWh)]]*10^9*VLOOKUP(Table1[[#This Row],[Turbine/Engine Technology]],Technology_HR!$A$2:$B$11,2,FALSE)*10^-6</f>
        <v>8266777.6607999997</v>
      </c>
      <c r="T972" s="5">
        <f>Table1[[#This Row],[Fuel Consumption (mmBtu)]]*Table1[[#This Row],[Emission Factor (kg CO2/ mmBtu)]]*10^3</f>
        <v>438635222682.04803</v>
      </c>
      <c r="U972" s="3">
        <f>Table1[[#This Row],[Emissions (g CO2)]]/(Table1[[#This Row],[Generation (TWh)]]*10^9)</f>
        <v>440.15923000000004</v>
      </c>
    </row>
    <row r="973" spans="1:21" x14ac:dyDescent="0.35">
      <c r="A973" t="s">
        <v>270</v>
      </c>
      <c r="B973" t="s">
        <v>3239</v>
      </c>
      <c r="C973" t="str">
        <f>SUBSTITUTE(Table1[[#This Row],[Fuel]],", ",",")</f>
        <v>fossil gas: natural gas</v>
      </c>
      <c r="D973" t="s">
        <v>3239</v>
      </c>
      <c r="H973" t="s">
        <v>59</v>
      </c>
      <c r="I973">
        <v>1743.8</v>
      </c>
      <c r="J973" t="s">
        <v>3450</v>
      </c>
      <c r="K973" t="s">
        <v>29</v>
      </c>
      <c r="L973" t="s">
        <v>29</v>
      </c>
      <c r="M973" t="s">
        <v>29</v>
      </c>
      <c r="N973">
        <v>-23.078202000000001</v>
      </c>
      <c r="O973">
        <v>-45.672727999999999</v>
      </c>
      <c r="P973" t="s">
        <v>3474</v>
      </c>
      <c r="Q973" s="3">
        <f>Table1[[#This Row],[Capacity (MW)]]*0.395*8760*10^-6</f>
        <v>6.0338967600000002</v>
      </c>
      <c r="R973" s="3" cm="1">
        <f t="array" ref="R973">AVERAGE(VLOOKUP(_xlfn.TEXTSPLIT(Table1[[#This Row],[Fuel (no space after comma)]], ","), FuelList_Final_EF!$A$2:$B$65, 2, FALSE))</f>
        <v>53.06</v>
      </c>
      <c r="S973" s="3">
        <f>Table1[[#This Row],[Generation (TWh)]]*10^9*VLOOKUP(Table1[[#This Row],[Turbine/Engine Technology]],Technology_HR!$A$2:$B$11,2,FALSE)*10^-6</f>
        <v>50054190.572579995</v>
      </c>
      <c r="T973" s="5">
        <f>Table1[[#This Row],[Fuel Consumption (mmBtu)]]*Table1[[#This Row],[Emission Factor (kg CO2/ mmBtu)]]*10^3</f>
        <v>2655875351781.0947</v>
      </c>
      <c r="U973" s="3">
        <f>Table1[[#This Row],[Emissions (g CO2)]]/(Table1[[#This Row],[Generation (TWh)]]*10^9)</f>
        <v>440.15922999999998</v>
      </c>
    </row>
    <row r="974" spans="1:21" x14ac:dyDescent="0.35">
      <c r="A974" t="s">
        <v>271</v>
      </c>
      <c r="B974" t="s">
        <v>3258</v>
      </c>
      <c r="C974" t="str">
        <f>SUBSTITUTE(Table1[[#This Row],[Fuel]],", ",",")</f>
        <v>fossil liquids: diesel</v>
      </c>
      <c r="D974" t="s">
        <v>3258</v>
      </c>
      <c r="H974" t="s">
        <v>3437</v>
      </c>
      <c r="I974">
        <v>160.5</v>
      </c>
      <c r="J974" t="s">
        <v>3446</v>
      </c>
      <c r="K974" t="s">
        <v>29</v>
      </c>
      <c r="L974" t="s">
        <v>29</v>
      </c>
      <c r="M974" t="s">
        <v>29</v>
      </c>
      <c r="N974">
        <v>-12.6561</v>
      </c>
      <c r="O974">
        <v>-38.299900000000001</v>
      </c>
      <c r="P974" t="s">
        <v>3474</v>
      </c>
      <c r="Q974" s="3">
        <f>Table1[[#This Row],[Capacity (MW)]]*0.395*8760*10^-6</f>
        <v>0.55536209999999997</v>
      </c>
      <c r="R974" s="3" cm="1">
        <f t="array" ref="R974">AVERAGE(VLOOKUP(_xlfn.TEXTSPLIT(Table1[[#This Row],[Fuel (no space after comma)]], ","), FuelList_Final_EF!$A$2:$B$65, 2, FALSE))</f>
        <v>78.106682297772565</v>
      </c>
      <c r="S974" s="3">
        <f>Table1[[#This Row],[Generation (TWh)]]*10^9*VLOOKUP(Table1[[#This Row],[Turbine/Engine Technology]],Technology_HR!$A$2:$B$11,2,FALSE)*10^-6</f>
        <v>4942722.6899999995</v>
      </c>
      <c r="T974" s="5">
        <f>Table1[[#This Row],[Fuel Consumption (mmBtu)]]*Table1[[#This Row],[Emission Factor (kg CO2/ mmBtu)]]*10^3</f>
        <v>386059670833.82178</v>
      </c>
      <c r="U974" s="3">
        <f>Table1[[#This Row],[Emissions (g CO2)]]/(Table1[[#This Row],[Generation (TWh)]]*10^9)</f>
        <v>695.14947245017584</v>
      </c>
    </row>
    <row r="975" spans="1:21" x14ac:dyDescent="0.35">
      <c r="A975" t="s">
        <v>272</v>
      </c>
      <c r="B975" t="s">
        <v>3241</v>
      </c>
      <c r="C975" t="str">
        <f>SUBSTITUTE(Table1[[#This Row],[Fuel]],", ",",")</f>
        <v>fossil liquids: heavy fuel oil</v>
      </c>
      <c r="D975" t="s">
        <v>3241</v>
      </c>
      <c r="H975" t="s">
        <v>3437</v>
      </c>
      <c r="I975">
        <v>175</v>
      </c>
      <c r="J975" t="s">
        <v>3446</v>
      </c>
      <c r="K975">
        <v>2011</v>
      </c>
      <c r="L975" t="s">
        <v>29</v>
      </c>
      <c r="M975" t="s">
        <v>29</v>
      </c>
      <c r="N975">
        <v>-7.2930460000000004</v>
      </c>
      <c r="O975">
        <v>-35.908664000000002</v>
      </c>
      <c r="P975" t="s">
        <v>3474</v>
      </c>
      <c r="Q975" s="3">
        <f>Table1[[#This Row],[Capacity (MW)]]*0.395*8760*10^-6</f>
        <v>0.60553499999999993</v>
      </c>
      <c r="R975" s="3" cm="1">
        <f t="array" ref="R975">AVERAGE(VLOOKUP(_xlfn.TEXTSPLIT(Table1[[#This Row],[Fuel (no space after comma)]], ","), FuelList_Final_EF!$A$2:$B$65, 2, FALSE))</f>
        <v>81.602530311017389</v>
      </c>
      <c r="S975" s="3">
        <f>Table1[[#This Row],[Generation (TWh)]]*10^9*VLOOKUP(Table1[[#This Row],[Turbine/Engine Technology]],Technology_HR!$A$2:$B$11,2,FALSE)*10^-6</f>
        <v>5389261.4999999991</v>
      </c>
      <c r="T975" s="5">
        <f>Table1[[#This Row],[Fuel Consumption (mmBtu)]]*Table1[[#This Row],[Emission Factor (kg CO2/ mmBtu)]]*10^3</f>
        <v>439777374907.74896</v>
      </c>
      <c r="U975" s="3">
        <f>Table1[[#This Row],[Emissions (g CO2)]]/(Table1[[#This Row],[Generation (TWh)]]*10^9)</f>
        <v>726.26251976805474</v>
      </c>
    </row>
    <row r="976" spans="1:21" x14ac:dyDescent="0.35">
      <c r="A976" t="s">
        <v>273</v>
      </c>
      <c r="B976" t="s">
        <v>3239</v>
      </c>
      <c r="C976" t="str">
        <f>SUBSTITUTE(Table1[[#This Row],[Fuel]],", ",",")</f>
        <v>fossil gas: natural gas</v>
      </c>
      <c r="D976" t="s">
        <v>3239</v>
      </c>
      <c r="H976" t="s">
        <v>59</v>
      </c>
      <c r="I976">
        <v>287</v>
      </c>
      <c r="J976" t="s">
        <v>3444</v>
      </c>
      <c r="K976" t="s">
        <v>29</v>
      </c>
      <c r="L976" t="s">
        <v>29</v>
      </c>
      <c r="M976" t="s">
        <v>29</v>
      </c>
      <c r="N976">
        <v>-5.2295970000000001</v>
      </c>
      <c r="O976">
        <v>-42.803339999999999</v>
      </c>
      <c r="P976" t="s">
        <v>3474</v>
      </c>
      <c r="Q976" s="3">
        <f>Table1[[#This Row],[Capacity (MW)]]*0.395*8760*10^-6</f>
        <v>0.9930774</v>
      </c>
      <c r="R976" s="3" cm="1">
        <f t="array" ref="R976">AVERAGE(VLOOKUP(_xlfn.TEXTSPLIT(Table1[[#This Row],[Fuel (no space after comma)]], ","), FuelList_Final_EF!$A$2:$B$65, 2, FALSE))</f>
        <v>53.06</v>
      </c>
      <c r="S976" s="3">
        <f>Table1[[#This Row],[Generation (TWh)]]*10^9*VLOOKUP(Table1[[#This Row],[Turbine/Engine Technology]],Technology_HR!$A$2:$B$11,2,FALSE)*10^-6</f>
        <v>8238073.5716999993</v>
      </c>
      <c r="T976" s="5">
        <f>Table1[[#This Row],[Fuel Consumption (mmBtu)]]*Table1[[#This Row],[Emission Factor (kg CO2/ mmBtu)]]*10^3</f>
        <v>437112183714.40198</v>
      </c>
      <c r="U976" s="3">
        <f>Table1[[#This Row],[Emissions (g CO2)]]/(Table1[[#This Row],[Generation (TWh)]]*10^9)</f>
        <v>440.15922999999998</v>
      </c>
    </row>
    <row r="977" spans="1:21" x14ac:dyDescent="0.35">
      <c r="A977" t="s">
        <v>268</v>
      </c>
      <c r="B977" t="s">
        <v>3239</v>
      </c>
      <c r="C977" t="str">
        <f>SUBSTITUTE(Table1[[#This Row],[Fuel]],", ",",")</f>
        <v>fossil gas: natural gas</v>
      </c>
      <c r="D977" t="s">
        <v>3239</v>
      </c>
      <c r="H977" t="s">
        <v>59</v>
      </c>
      <c r="I977">
        <v>369</v>
      </c>
      <c r="J977" t="s">
        <v>3450</v>
      </c>
      <c r="K977" t="s">
        <v>29</v>
      </c>
      <c r="L977" t="s">
        <v>29</v>
      </c>
      <c r="M977" t="s">
        <v>29</v>
      </c>
      <c r="N977">
        <v>-3.78356</v>
      </c>
      <c r="O977">
        <v>-38.808950000000003</v>
      </c>
      <c r="P977" t="s">
        <v>3474</v>
      </c>
      <c r="Q977" s="3">
        <f>Table1[[#This Row],[Capacity (MW)]]*0.395*8760*10^-6</f>
        <v>1.2768138</v>
      </c>
      <c r="R977" s="3" cm="1">
        <f t="array" ref="R977">AVERAGE(VLOOKUP(_xlfn.TEXTSPLIT(Table1[[#This Row],[Fuel (no space after comma)]], ","), FuelList_Final_EF!$A$2:$B$65, 2, FALSE))</f>
        <v>53.06</v>
      </c>
      <c r="S977" s="3">
        <f>Table1[[#This Row],[Generation (TWh)]]*10^9*VLOOKUP(Table1[[#This Row],[Turbine/Engine Technology]],Technology_HR!$A$2:$B$11,2,FALSE)*10^-6</f>
        <v>10591808.877899999</v>
      </c>
      <c r="T977" s="5">
        <f>Table1[[#This Row],[Fuel Consumption (mmBtu)]]*Table1[[#This Row],[Emission Factor (kg CO2/ mmBtu)]]*10^3</f>
        <v>562001379061.3739</v>
      </c>
      <c r="U977" s="3">
        <f>Table1[[#This Row],[Emissions (g CO2)]]/(Table1[[#This Row],[Generation (TWh)]]*10^9)</f>
        <v>440.15922999999992</v>
      </c>
    </row>
    <row r="978" spans="1:21" x14ac:dyDescent="0.35">
      <c r="A978" t="s">
        <v>274</v>
      </c>
      <c r="B978" t="s">
        <v>3239</v>
      </c>
      <c r="C978" t="str">
        <f>SUBSTITUTE(Table1[[#This Row],[Fuel]],", ",",")</f>
        <v>fossil gas: natural gas</v>
      </c>
      <c r="D978" t="s">
        <v>3239</v>
      </c>
      <c r="H978" t="s">
        <v>59</v>
      </c>
      <c r="I978">
        <v>139</v>
      </c>
      <c r="J978" t="s">
        <v>3446</v>
      </c>
      <c r="K978">
        <v>1994</v>
      </c>
      <c r="L978" t="s">
        <v>29</v>
      </c>
      <c r="M978" t="s">
        <v>29</v>
      </c>
      <c r="N978">
        <v>-23.294889999999999</v>
      </c>
      <c r="O978">
        <v>-45.981045000000002</v>
      </c>
      <c r="P978" t="s">
        <v>3474</v>
      </c>
      <c r="Q978" s="3">
        <f>Table1[[#This Row],[Capacity (MW)]]*0.395*8760*10^-6</f>
        <v>0.48096779999999995</v>
      </c>
      <c r="R978" s="3" cm="1">
        <f t="array" ref="R978">AVERAGE(VLOOKUP(_xlfn.TEXTSPLIT(Table1[[#This Row],[Fuel (no space after comma)]], ","), FuelList_Final_EF!$A$2:$B$65, 2, FALSE))</f>
        <v>53.06</v>
      </c>
      <c r="S978" s="3">
        <f>Table1[[#This Row],[Generation (TWh)]]*10^9*VLOOKUP(Table1[[#This Row],[Turbine/Engine Technology]],Technology_HR!$A$2:$B$11,2,FALSE)*10^-6</f>
        <v>3989868.3848999995</v>
      </c>
      <c r="T978" s="5">
        <f>Table1[[#This Row],[Fuel Consumption (mmBtu)]]*Table1[[#This Row],[Emission Factor (kg CO2/ mmBtu)]]*10^3</f>
        <v>211702416502.79398</v>
      </c>
      <c r="U978" s="3">
        <f>Table1[[#This Row],[Emissions (g CO2)]]/(Table1[[#This Row],[Generation (TWh)]]*10^9)</f>
        <v>440.15922999999998</v>
      </c>
    </row>
    <row r="979" spans="1:21" x14ac:dyDescent="0.35">
      <c r="A979" t="s">
        <v>263</v>
      </c>
      <c r="B979" t="s">
        <v>3239</v>
      </c>
      <c r="C979" t="str">
        <f>SUBSTITUTE(Table1[[#This Row],[Fuel]],", ",",")</f>
        <v>fossil gas: natural gas</v>
      </c>
      <c r="D979" t="s">
        <v>3239</v>
      </c>
      <c r="H979" t="s">
        <v>3438</v>
      </c>
      <c r="I979">
        <v>186</v>
      </c>
      <c r="J979" t="s">
        <v>3446</v>
      </c>
      <c r="K979">
        <v>2004</v>
      </c>
      <c r="L979" t="s">
        <v>29</v>
      </c>
      <c r="M979" t="s">
        <v>29</v>
      </c>
      <c r="N979">
        <v>-12.703048000000001</v>
      </c>
      <c r="O979">
        <v>-38.572766000000001</v>
      </c>
      <c r="P979" t="s">
        <v>3474</v>
      </c>
      <c r="Q979" s="3">
        <f>Table1[[#This Row],[Capacity (MW)]]*0.395*8760*10^-6</f>
        <v>0.64359719999999987</v>
      </c>
      <c r="R979" s="3" cm="1">
        <f t="array" ref="R979">AVERAGE(VLOOKUP(_xlfn.TEXTSPLIT(Table1[[#This Row],[Fuel (no space after comma)]], ","), FuelList_Final_EF!$A$2:$B$65, 2, FALSE))</f>
        <v>53.06</v>
      </c>
      <c r="S979" s="3">
        <f>Table1[[#This Row],[Generation (TWh)]]*10^9*VLOOKUP(Table1[[#This Row],[Turbine/Engine Technology]],Technology_HR!$A$2:$B$11,2,FALSE)*10^-6</f>
        <v>4858515.2627999987</v>
      </c>
      <c r="T979" s="5">
        <f>Table1[[#This Row],[Fuel Consumption (mmBtu)]]*Table1[[#This Row],[Emission Factor (kg CO2/ mmBtu)]]*10^3</f>
        <v>257792819844.16794</v>
      </c>
      <c r="U979" s="3">
        <f>Table1[[#This Row],[Emissions (g CO2)]]/(Table1[[#This Row],[Generation (TWh)]]*10^9)</f>
        <v>400.54993999999999</v>
      </c>
    </row>
    <row r="980" spans="1:21" x14ac:dyDescent="0.35">
      <c r="A980" t="s">
        <v>262</v>
      </c>
      <c r="B980" t="s">
        <v>3239</v>
      </c>
      <c r="C980" t="str">
        <f>SUBSTITUTE(Table1[[#This Row],[Fuel]],", ",",")</f>
        <v>fossil gas: natural gas</v>
      </c>
      <c r="D980" t="s">
        <v>3239</v>
      </c>
      <c r="H980" t="s">
        <v>3437</v>
      </c>
      <c r="I980">
        <v>92</v>
      </c>
      <c r="J980" t="s">
        <v>3446</v>
      </c>
      <c r="K980">
        <v>2006</v>
      </c>
      <c r="L980" t="s">
        <v>29</v>
      </c>
      <c r="M980" t="s">
        <v>29</v>
      </c>
      <c r="N980">
        <v>-2.8885100000000001</v>
      </c>
      <c r="O980">
        <v>-60.023868</v>
      </c>
      <c r="P980" t="s">
        <v>3474</v>
      </c>
      <c r="Q980" s="3">
        <f>Table1[[#This Row],[Capacity (MW)]]*0.395*8760*10^-6</f>
        <v>0.31833840000000002</v>
      </c>
      <c r="R980" s="3" cm="1">
        <f t="array" ref="R980">AVERAGE(VLOOKUP(_xlfn.TEXTSPLIT(Table1[[#This Row],[Fuel (no space after comma)]], ","), FuelList_Final_EF!$A$2:$B$65, 2, FALSE))</f>
        <v>53.06</v>
      </c>
      <c r="S980" s="3">
        <f>Table1[[#This Row],[Generation (TWh)]]*10^9*VLOOKUP(Table1[[#This Row],[Turbine/Engine Technology]],Technology_HR!$A$2:$B$11,2,FALSE)*10^-6</f>
        <v>2833211.76</v>
      </c>
      <c r="T980" s="5">
        <f>Table1[[#This Row],[Fuel Consumption (mmBtu)]]*Table1[[#This Row],[Emission Factor (kg CO2/ mmBtu)]]*10^3</f>
        <v>150330215985.60001</v>
      </c>
      <c r="U980" s="3">
        <f>Table1[[#This Row],[Emissions (g CO2)]]/(Table1[[#This Row],[Generation (TWh)]]*10^9)</f>
        <v>472.23400000000004</v>
      </c>
    </row>
    <row r="981" spans="1:21" x14ac:dyDescent="0.35">
      <c r="A981" t="s">
        <v>275</v>
      </c>
      <c r="B981" t="s">
        <v>3258</v>
      </c>
      <c r="C981" t="str">
        <f>SUBSTITUTE(Table1[[#This Row],[Fuel]],", ",",")</f>
        <v>fossil liquids: diesel</v>
      </c>
      <c r="D981" t="s">
        <v>3258</v>
      </c>
      <c r="H981" t="s">
        <v>3437</v>
      </c>
      <c r="I981">
        <v>52.8</v>
      </c>
      <c r="J981" t="s">
        <v>3446</v>
      </c>
      <c r="K981">
        <v>2023</v>
      </c>
      <c r="L981" t="s">
        <v>29</v>
      </c>
      <c r="M981" t="s">
        <v>29</v>
      </c>
      <c r="N981">
        <v>-7.5986140000000004</v>
      </c>
      <c r="O981">
        <v>-72.671520000000001</v>
      </c>
      <c r="P981" t="s">
        <v>3474</v>
      </c>
      <c r="Q981" s="3">
        <f>Table1[[#This Row],[Capacity (MW)]]*0.395*8760*10^-6</f>
        <v>0.18269855999999998</v>
      </c>
      <c r="R981" s="3" cm="1">
        <f t="array" ref="R981">AVERAGE(VLOOKUP(_xlfn.TEXTSPLIT(Table1[[#This Row],[Fuel (no space after comma)]], ","), FuelList_Final_EF!$A$2:$B$65, 2, FALSE))</f>
        <v>78.106682297772565</v>
      </c>
      <c r="S981" s="3">
        <f>Table1[[#This Row],[Generation (TWh)]]*10^9*VLOOKUP(Table1[[#This Row],[Turbine/Engine Technology]],Technology_HR!$A$2:$B$11,2,FALSE)*10^-6</f>
        <v>1626017.1839999997</v>
      </c>
      <c r="T981" s="5">
        <f>Table1[[#This Row],[Fuel Consumption (mmBtu)]]*Table1[[#This Row],[Emission Factor (kg CO2/ mmBtu)]]*10^3</f>
        <v>127002807601.40677</v>
      </c>
      <c r="U981" s="3">
        <f>Table1[[#This Row],[Emissions (g CO2)]]/(Table1[[#This Row],[Generation (TWh)]]*10^9)</f>
        <v>695.14947245017584</v>
      </c>
    </row>
    <row r="982" spans="1:21" x14ac:dyDescent="0.35">
      <c r="A982" t="s">
        <v>276</v>
      </c>
      <c r="B982" t="s">
        <v>3274</v>
      </c>
      <c r="C982" t="str">
        <f>SUBSTITUTE(Table1[[#This Row],[Fuel]],", ",",")</f>
        <v>industrial by-product: blast furnace gas</v>
      </c>
      <c r="D982" t="s">
        <v>3274</v>
      </c>
      <c r="H982" t="s">
        <v>3440</v>
      </c>
      <c r="I982">
        <v>100</v>
      </c>
      <c r="J982" t="s">
        <v>3446</v>
      </c>
      <c r="K982">
        <v>2016</v>
      </c>
      <c r="L982" t="s">
        <v>29</v>
      </c>
      <c r="M982" t="s">
        <v>29</v>
      </c>
      <c r="N982">
        <v>-3.5852569999999999</v>
      </c>
      <c r="O982">
        <v>-38.852370999999998</v>
      </c>
      <c r="P982" t="s">
        <v>3474</v>
      </c>
      <c r="Q982" s="3">
        <f>Table1[[#This Row],[Capacity (MW)]]*0.395*8760*10^-6</f>
        <v>0.34601999999999999</v>
      </c>
      <c r="R982" s="3" cm="1">
        <f t="array" ref="R982">AVERAGE(VLOOKUP(_xlfn.TEXTSPLIT(Table1[[#This Row],[Fuel (no space after comma)]], ","), FuelList_Final_EF!$A$2:$B$65, 2, FALSE))</f>
        <v>274.32</v>
      </c>
      <c r="S982" s="3">
        <f>Table1[[#This Row],[Generation (TWh)]]*10^9*VLOOKUP(Table1[[#This Row],[Turbine/Engine Technology]],Technology_HR!$A$2:$B$11,2,FALSE)*10^-6</f>
        <v>3558815.6999999997</v>
      </c>
      <c r="T982" s="5">
        <f>Table1[[#This Row],[Fuel Consumption (mmBtu)]]*Table1[[#This Row],[Emission Factor (kg CO2/ mmBtu)]]*10^3</f>
        <v>976254322823.99988</v>
      </c>
      <c r="U982" s="3">
        <f>Table1[[#This Row],[Emissions (g CO2)]]/(Table1[[#This Row],[Generation (TWh)]]*10^9)</f>
        <v>2821.3811999999998</v>
      </c>
    </row>
    <row r="983" spans="1:21" x14ac:dyDescent="0.35">
      <c r="A983" t="s">
        <v>276</v>
      </c>
      <c r="B983" t="s">
        <v>3274</v>
      </c>
      <c r="C983" t="str">
        <f>SUBSTITUTE(Table1[[#This Row],[Fuel]],", ",",")</f>
        <v>industrial by-product: blast furnace gas</v>
      </c>
      <c r="D983" t="s">
        <v>3274</v>
      </c>
      <c r="H983" t="s">
        <v>3440</v>
      </c>
      <c r="I983">
        <v>100</v>
      </c>
      <c r="J983" t="s">
        <v>3446</v>
      </c>
      <c r="K983">
        <v>2016</v>
      </c>
      <c r="L983" t="s">
        <v>29</v>
      </c>
      <c r="M983" t="s">
        <v>29</v>
      </c>
      <c r="N983">
        <v>-3.5852569999999999</v>
      </c>
      <c r="O983">
        <v>-38.852370999999998</v>
      </c>
      <c r="P983" t="s">
        <v>3474</v>
      </c>
      <c r="Q983" s="3">
        <f>Table1[[#This Row],[Capacity (MW)]]*0.395*8760*10^-6</f>
        <v>0.34601999999999999</v>
      </c>
      <c r="R983" s="3" cm="1">
        <f t="array" ref="R983">AVERAGE(VLOOKUP(_xlfn.TEXTSPLIT(Table1[[#This Row],[Fuel (no space after comma)]], ","), FuelList_Final_EF!$A$2:$B$65, 2, FALSE))</f>
        <v>274.32</v>
      </c>
      <c r="S983" s="3">
        <f>Table1[[#This Row],[Generation (TWh)]]*10^9*VLOOKUP(Table1[[#This Row],[Turbine/Engine Technology]],Technology_HR!$A$2:$B$11,2,FALSE)*10^-6</f>
        <v>3558815.6999999997</v>
      </c>
      <c r="T983" s="5">
        <f>Table1[[#This Row],[Fuel Consumption (mmBtu)]]*Table1[[#This Row],[Emission Factor (kg CO2/ mmBtu)]]*10^3</f>
        <v>976254322823.99988</v>
      </c>
      <c r="U983" s="3">
        <f>Table1[[#This Row],[Emissions (g CO2)]]/(Table1[[#This Row],[Generation (TWh)]]*10^9)</f>
        <v>2821.3811999999998</v>
      </c>
    </row>
    <row r="984" spans="1:21" x14ac:dyDescent="0.35">
      <c r="A984" t="s">
        <v>276</v>
      </c>
      <c r="B984" t="s">
        <v>3276</v>
      </c>
      <c r="C984" t="str">
        <f>SUBSTITUTE(Table1[[#This Row],[Fuel]],", ",",")</f>
        <v>industrial by-product: blast furnace gas,industrial by-product: coke oven gas</v>
      </c>
      <c r="D984" t="s">
        <v>3274</v>
      </c>
      <c r="E984" t="s">
        <v>3278</v>
      </c>
      <c r="H984" t="s">
        <v>3440</v>
      </c>
      <c r="I984">
        <v>75</v>
      </c>
      <c r="J984" t="s">
        <v>3446</v>
      </c>
      <c r="K984">
        <v>2003</v>
      </c>
      <c r="L984" t="s">
        <v>29</v>
      </c>
      <c r="M984" t="s">
        <v>29</v>
      </c>
      <c r="N984">
        <v>-20.252286999999999</v>
      </c>
      <c r="O984">
        <v>-40.241923999999997</v>
      </c>
      <c r="P984" t="s">
        <v>3474</v>
      </c>
      <c r="Q984" s="3">
        <f>Table1[[#This Row],[Capacity (MW)]]*0.395*8760*10^-6</f>
        <v>0.259515</v>
      </c>
      <c r="R984" s="3" cm="1">
        <f t="array" ref="R984">AVERAGE(VLOOKUP(_xlfn.TEXTSPLIT(Table1[[#This Row],[Fuel (no space after comma)]], ","), FuelList_Final_EF!$A$2:$B$65, 2, FALSE))</f>
        <v>160.58500000000001</v>
      </c>
      <c r="S984" s="3">
        <f>Table1[[#This Row],[Generation (TWh)]]*10^9*VLOOKUP(Table1[[#This Row],[Turbine/Engine Technology]],Technology_HR!$A$2:$B$11,2,FALSE)*10^-6</f>
        <v>2669111.7749999999</v>
      </c>
      <c r="T984" s="5">
        <f>Table1[[#This Row],[Fuel Consumption (mmBtu)]]*Table1[[#This Row],[Emission Factor (kg CO2/ mmBtu)]]*10^3</f>
        <v>428619314388.375</v>
      </c>
      <c r="U984" s="3">
        <f>Table1[[#This Row],[Emissions (g CO2)]]/(Table1[[#This Row],[Generation (TWh)]]*10^9)</f>
        <v>1651.6167250000001</v>
      </c>
    </row>
    <row r="985" spans="1:21" x14ac:dyDescent="0.35">
      <c r="A985" t="s">
        <v>276</v>
      </c>
      <c r="B985" t="s">
        <v>3276</v>
      </c>
      <c r="C985" t="str">
        <f>SUBSTITUTE(Table1[[#This Row],[Fuel]],", ",",")</f>
        <v>industrial by-product: blast furnace gas,industrial by-product: coke oven gas</v>
      </c>
      <c r="D985" t="s">
        <v>3274</v>
      </c>
      <c r="E985" t="s">
        <v>3278</v>
      </c>
      <c r="H985" t="s">
        <v>3440</v>
      </c>
      <c r="I985">
        <v>75</v>
      </c>
      <c r="J985" t="s">
        <v>3446</v>
      </c>
      <c r="K985">
        <v>2003</v>
      </c>
      <c r="L985" t="s">
        <v>29</v>
      </c>
      <c r="M985" t="s">
        <v>29</v>
      </c>
      <c r="N985">
        <v>-20.252286999999999</v>
      </c>
      <c r="O985">
        <v>-40.241923999999997</v>
      </c>
      <c r="P985" t="s">
        <v>3474</v>
      </c>
      <c r="Q985" s="3">
        <f>Table1[[#This Row],[Capacity (MW)]]*0.395*8760*10^-6</f>
        <v>0.259515</v>
      </c>
      <c r="R985" s="3" cm="1">
        <f t="array" ref="R985">AVERAGE(VLOOKUP(_xlfn.TEXTSPLIT(Table1[[#This Row],[Fuel (no space after comma)]], ","), FuelList_Final_EF!$A$2:$B$65, 2, FALSE))</f>
        <v>160.58500000000001</v>
      </c>
      <c r="S985" s="3">
        <f>Table1[[#This Row],[Generation (TWh)]]*10^9*VLOOKUP(Table1[[#This Row],[Turbine/Engine Technology]],Technology_HR!$A$2:$B$11,2,FALSE)*10^-6</f>
        <v>2669111.7749999999</v>
      </c>
      <c r="T985" s="5">
        <f>Table1[[#This Row],[Fuel Consumption (mmBtu)]]*Table1[[#This Row],[Emission Factor (kg CO2/ mmBtu)]]*10^3</f>
        <v>428619314388.375</v>
      </c>
      <c r="U985" s="3">
        <f>Table1[[#This Row],[Emissions (g CO2)]]/(Table1[[#This Row],[Generation (TWh)]]*10^9)</f>
        <v>1651.6167250000001</v>
      </c>
    </row>
    <row r="986" spans="1:21" x14ac:dyDescent="0.35">
      <c r="A986" t="s">
        <v>276</v>
      </c>
      <c r="B986" t="s">
        <v>3276</v>
      </c>
      <c r="C986" t="str">
        <f>SUBSTITUTE(Table1[[#This Row],[Fuel]],", ",",")</f>
        <v>industrial by-product: blast furnace gas,industrial by-product: coke oven gas</v>
      </c>
      <c r="D986" t="s">
        <v>3274</v>
      </c>
      <c r="E986" t="s">
        <v>3278</v>
      </c>
      <c r="H986" t="s">
        <v>3440</v>
      </c>
      <c r="I986">
        <v>75</v>
      </c>
      <c r="J986" t="s">
        <v>3446</v>
      </c>
      <c r="K986">
        <v>2003</v>
      </c>
      <c r="L986" t="s">
        <v>29</v>
      </c>
      <c r="M986" t="s">
        <v>29</v>
      </c>
      <c r="N986">
        <v>-20.252286999999999</v>
      </c>
      <c r="O986">
        <v>-40.241923999999997</v>
      </c>
      <c r="P986" t="s">
        <v>3474</v>
      </c>
      <c r="Q986" s="3">
        <f>Table1[[#This Row],[Capacity (MW)]]*0.395*8760*10^-6</f>
        <v>0.259515</v>
      </c>
      <c r="R986" s="3" cm="1">
        <f t="array" ref="R986">AVERAGE(VLOOKUP(_xlfn.TEXTSPLIT(Table1[[#This Row],[Fuel (no space after comma)]], ","), FuelList_Final_EF!$A$2:$B$65, 2, FALSE))</f>
        <v>160.58500000000001</v>
      </c>
      <c r="S986" s="3">
        <f>Table1[[#This Row],[Generation (TWh)]]*10^9*VLOOKUP(Table1[[#This Row],[Turbine/Engine Technology]],Technology_HR!$A$2:$B$11,2,FALSE)*10^-6</f>
        <v>2669111.7749999999</v>
      </c>
      <c r="T986" s="5">
        <f>Table1[[#This Row],[Fuel Consumption (mmBtu)]]*Table1[[#This Row],[Emission Factor (kg CO2/ mmBtu)]]*10^3</f>
        <v>428619314388.375</v>
      </c>
      <c r="U986" s="3">
        <f>Table1[[#This Row],[Emissions (g CO2)]]/(Table1[[#This Row],[Generation (TWh)]]*10^9)</f>
        <v>1651.6167250000001</v>
      </c>
    </row>
    <row r="987" spans="1:21" x14ac:dyDescent="0.35">
      <c r="A987" t="s">
        <v>277</v>
      </c>
      <c r="B987" t="s">
        <v>3274</v>
      </c>
      <c r="C987" t="str">
        <f>SUBSTITUTE(Table1[[#This Row],[Fuel]],", ",",")</f>
        <v>industrial by-product: blast furnace gas</v>
      </c>
      <c r="D987" t="s">
        <v>3274</v>
      </c>
      <c r="H987" t="s">
        <v>3440</v>
      </c>
      <c r="I987">
        <v>117.6</v>
      </c>
      <c r="J987" t="s">
        <v>3446</v>
      </c>
      <c r="K987">
        <v>2003</v>
      </c>
      <c r="L987" t="s">
        <v>29</v>
      </c>
      <c r="M987" t="s">
        <v>29</v>
      </c>
      <c r="N987">
        <v>-22.515397</v>
      </c>
      <c r="O987">
        <v>-44.124569000000001</v>
      </c>
      <c r="P987" t="s">
        <v>3474</v>
      </c>
      <c r="Q987" s="3">
        <f>Table1[[#This Row],[Capacity (MW)]]*0.395*8760*10^-6</f>
        <v>0.40691951999999992</v>
      </c>
      <c r="R987" s="3" cm="1">
        <f t="array" ref="R987">AVERAGE(VLOOKUP(_xlfn.TEXTSPLIT(Table1[[#This Row],[Fuel (no space after comma)]], ","), FuelList_Final_EF!$A$2:$B$65, 2, FALSE))</f>
        <v>274.32</v>
      </c>
      <c r="S987" s="3">
        <f>Table1[[#This Row],[Generation (TWh)]]*10^9*VLOOKUP(Table1[[#This Row],[Turbine/Engine Technology]],Technology_HR!$A$2:$B$11,2,FALSE)*10^-6</f>
        <v>4185167.2631999995</v>
      </c>
      <c r="T987" s="5">
        <f>Table1[[#This Row],[Fuel Consumption (mmBtu)]]*Table1[[#This Row],[Emission Factor (kg CO2/ mmBtu)]]*10^3</f>
        <v>1148075083641.0239</v>
      </c>
      <c r="U987" s="3">
        <f>Table1[[#This Row],[Emissions (g CO2)]]/(Table1[[#This Row],[Generation (TWh)]]*10^9)</f>
        <v>2821.3812000000003</v>
      </c>
    </row>
    <row r="988" spans="1:21" x14ac:dyDescent="0.35">
      <c r="A988" t="s">
        <v>277</v>
      </c>
      <c r="B988" t="s">
        <v>3274</v>
      </c>
      <c r="C988" t="str">
        <f>SUBSTITUTE(Table1[[#This Row],[Fuel]],", ",",")</f>
        <v>industrial by-product: blast furnace gas</v>
      </c>
      <c r="D988" t="s">
        <v>3274</v>
      </c>
      <c r="H988" t="s">
        <v>3440</v>
      </c>
      <c r="I988">
        <v>117.6</v>
      </c>
      <c r="J988" t="s">
        <v>3446</v>
      </c>
      <c r="K988">
        <v>2003</v>
      </c>
      <c r="L988" t="s">
        <v>29</v>
      </c>
      <c r="M988" t="s">
        <v>29</v>
      </c>
      <c r="N988">
        <v>-22.515397</v>
      </c>
      <c r="O988">
        <v>-44.124569000000001</v>
      </c>
      <c r="P988" t="s">
        <v>3474</v>
      </c>
      <c r="Q988" s="3">
        <f>Table1[[#This Row],[Capacity (MW)]]*0.395*8760*10^-6</f>
        <v>0.40691951999999992</v>
      </c>
      <c r="R988" s="3" cm="1">
        <f t="array" ref="R988">AVERAGE(VLOOKUP(_xlfn.TEXTSPLIT(Table1[[#This Row],[Fuel (no space after comma)]], ","), FuelList_Final_EF!$A$2:$B$65, 2, FALSE))</f>
        <v>274.32</v>
      </c>
      <c r="S988" s="3">
        <f>Table1[[#This Row],[Generation (TWh)]]*10^9*VLOOKUP(Table1[[#This Row],[Turbine/Engine Technology]],Technology_HR!$A$2:$B$11,2,FALSE)*10^-6</f>
        <v>4185167.2631999995</v>
      </c>
      <c r="T988" s="5">
        <f>Table1[[#This Row],[Fuel Consumption (mmBtu)]]*Table1[[#This Row],[Emission Factor (kg CO2/ mmBtu)]]*10^3</f>
        <v>1148075083641.0239</v>
      </c>
      <c r="U988" s="3">
        <f>Table1[[#This Row],[Emissions (g CO2)]]/(Table1[[#This Row],[Generation (TWh)]]*10^9)</f>
        <v>2821.3812000000003</v>
      </c>
    </row>
    <row r="989" spans="1:21" x14ac:dyDescent="0.35">
      <c r="A989" t="s">
        <v>262</v>
      </c>
      <c r="B989" t="s">
        <v>3239</v>
      </c>
      <c r="C989" t="str">
        <f>SUBSTITUTE(Table1[[#This Row],[Fuel]],", ",",")</f>
        <v>fossil gas: natural gas</v>
      </c>
      <c r="D989" t="s">
        <v>3239</v>
      </c>
      <c r="H989" t="s">
        <v>3438</v>
      </c>
      <c r="I989">
        <v>529</v>
      </c>
      <c r="J989" t="s">
        <v>3446</v>
      </c>
      <c r="K989">
        <v>2001</v>
      </c>
      <c r="L989" t="s">
        <v>29</v>
      </c>
      <c r="M989" t="s">
        <v>29</v>
      </c>
      <c r="N989">
        <v>-15.677894999999999</v>
      </c>
      <c r="O989">
        <v>-56.022289000000001</v>
      </c>
      <c r="P989" t="s">
        <v>3474</v>
      </c>
      <c r="Q989" s="3">
        <f>Table1[[#This Row],[Capacity (MW)]]*0.395*8760*10^-6</f>
        <v>1.8304457999999999</v>
      </c>
      <c r="R989" s="3" cm="1">
        <f t="array" ref="R989">AVERAGE(VLOOKUP(_xlfn.TEXTSPLIT(Table1[[#This Row],[Fuel (no space after comma)]], ","), FuelList_Final_EF!$A$2:$B$65, 2, FALSE))</f>
        <v>53.06</v>
      </c>
      <c r="S989" s="3">
        <f>Table1[[#This Row],[Generation (TWh)]]*10^9*VLOOKUP(Table1[[#This Row],[Turbine/Engine Technology]],Technology_HR!$A$2:$B$11,2,FALSE)*10^-6</f>
        <v>13818035.3442</v>
      </c>
      <c r="T989" s="5">
        <f>Table1[[#This Row],[Fuel Consumption (mmBtu)]]*Table1[[#This Row],[Emission Factor (kg CO2/ mmBtu)]]*10^3</f>
        <v>733184955363.25208</v>
      </c>
      <c r="U989" s="3">
        <f>Table1[[#This Row],[Emissions (g CO2)]]/(Table1[[#This Row],[Generation (TWh)]]*10^9)</f>
        <v>400.54994000000005</v>
      </c>
    </row>
    <row r="990" spans="1:21" x14ac:dyDescent="0.35">
      <c r="A990" t="s">
        <v>262</v>
      </c>
      <c r="B990" t="s">
        <v>3239</v>
      </c>
      <c r="C990" t="str">
        <f>SUBSTITUTE(Table1[[#This Row],[Fuel]],", ",",")</f>
        <v>fossil gas: natural gas</v>
      </c>
      <c r="D990" t="s">
        <v>3239</v>
      </c>
      <c r="H990" t="s">
        <v>3437</v>
      </c>
      <c r="I990">
        <v>56.1</v>
      </c>
      <c r="J990" t="s">
        <v>3446</v>
      </c>
      <c r="K990" t="s">
        <v>29</v>
      </c>
      <c r="L990" t="s">
        <v>29</v>
      </c>
      <c r="M990" t="s">
        <v>29</v>
      </c>
      <c r="N990">
        <v>-15.675219999999999</v>
      </c>
      <c r="O990">
        <v>-56.020330000000001</v>
      </c>
      <c r="P990" t="s">
        <v>3474</v>
      </c>
      <c r="Q990" s="3">
        <f>Table1[[#This Row],[Capacity (MW)]]*0.395*8760*10^-6</f>
        <v>0.19411721999999998</v>
      </c>
      <c r="R990" s="3" cm="1">
        <f t="array" ref="R990">AVERAGE(VLOOKUP(_xlfn.TEXTSPLIT(Table1[[#This Row],[Fuel (no space after comma)]], ","), FuelList_Final_EF!$A$2:$B$65, 2, FALSE))</f>
        <v>53.06</v>
      </c>
      <c r="S990" s="3">
        <f>Table1[[#This Row],[Generation (TWh)]]*10^9*VLOOKUP(Table1[[#This Row],[Turbine/Engine Technology]],Technology_HR!$A$2:$B$11,2,FALSE)*10^-6</f>
        <v>1727643.2579999997</v>
      </c>
      <c r="T990" s="5">
        <f>Table1[[#This Row],[Fuel Consumption (mmBtu)]]*Table1[[#This Row],[Emission Factor (kg CO2/ mmBtu)]]*10^3</f>
        <v>91668751269.479996</v>
      </c>
      <c r="U990" s="3">
        <f>Table1[[#This Row],[Emissions (g CO2)]]/(Table1[[#This Row],[Generation (TWh)]]*10^9)</f>
        <v>472.23400000000004</v>
      </c>
    </row>
    <row r="991" spans="1:21" x14ac:dyDescent="0.35">
      <c r="A991" t="s">
        <v>278</v>
      </c>
      <c r="B991" t="s">
        <v>3241</v>
      </c>
      <c r="C991" t="str">
        <f>SUBSTITUTE(Table1[[#This Row],[Fuel]],", ",",")</f>
        <v>fossil liquids: heavy fuel oil</v>
      </c>
      <c r="D991" t="s">
        <v>3241</v>
      </c>
      <c r="H991" t="s">
        <v>3437</v>
      </c>
      <c r="I991">
        <v>381.1</v>
      </c>
      <c r="J991" t="s">
        <v>3446</v>
      </c>
      <c r="K991">
        <v>2013</v>
      </c>
      <c r="L991" t="s">
        <v>29</v>
      </c>
      <c r="M991" t="s">
        <v>29</v>
      </c>
      <c r="N991">
        <v>-8.3519930000000002</v>
      </c>
      <c r="O991">
        <v>-35.022973</v>
      </c>
      <c r="P991" t="s">
        <v>3474</v>
      </c>
      <c r="Q991" s="3">
        <f>Table1[[#This Row],[Capacity (MW)]]*0.395*8760*10^-6</f>
        <v>1.3186822199999999</v>
      </c>
      <c r="R991" s="3" cm="1">
        <f t="array" ref="R991">AVERAGE(VLOOKUP(_xlfn.TEXTSPLIT(Table1[[#This Row],[Fuel (no space after comma)]], ","), FuelList_Final_EF!$A$2:$B$65, 2, FALSE))</f>
        <v>81.602530311017389</v>
      </c>
      <c r="S991" s="3">
        <f>Table1[[#This Row],[Generation (TWh)]]*10^9*VLOOKUP(Table1[[#This Row],[Turbine/Engine Technology]],Technology_HR!$A$2:$B$11,2,FALSE)*10^-6</f>
        <v>11736271.757999999</v>
      </c>
      <c r="T991" s="5">
        <f>Table1[[#This Row],[Fuel Consumption (mmBtu)]]*Table1[[#This Row],[Emission Factor (kg CO2/ mmBtu)]]*10^3</f>
        <v>957709471870.53223</v>
      </c>
      <c r="U991" s="3">
        <f>Table1[[#This Row],[Emissions (g CO2)]]/(Table1[[#This Row],[Generation (TWh)]]*10^9)</f>
        <v>726.26251976805463</v>
      </c>
    </row>
    <row r="992" spans="1:21" x14ac:dyDescent="0.35">
      <c r="A992" t="s">
        <v>279</v>
      </c>
      <c r="B992" t="s">
        <v>3239</v>
      </c>
      <c r="C992" t="str">
        <f>SUBSTITUTE(Table1[[#This Row],[Fuel]],", ",",")</f>
        <v>fossil gas: natural gas</v>
      </c>
      <c r="D992" t="s">
        <v>3239</v>
      </c>
      <c r="H992" t="s">
        <v>59</v>
      </c>
      <c r="I992">
        <v>289</v>
      </c>
      <c r="J992" t="s">
        <v>3444</v>
      </c>
      <c r="K992" t="s">
        <v>29</v>
      </c>
      <c r="L992" t="s">
        <v>29</v>
      </c>
      <c r="M992" t="s">
        <v>29</v>
      </c>
      <c r="N992">
        <v>-5.2308389999999996</v>
      </c>
      <c r="O992">
        <v>-42.803415000000001</v>
      </c>
      <c r="P992" t="s">
        <v>3474</v>
      </c>
      <c r="Q992" s="3">
        <f>Table1[[#This Row],[Capacity (MW)]]*0.395*8760*10^-6</f>
        <v>0.99999780000000005</v>
      </c>
      <c r="R992" s="3" cm="1">
        <f t="array" ref="R992">AVERAGE(VLOOKUP(_xlfn.TEXTSPLIT(Table1[[#This Row],[Fuel (no space after comma)]], ","), FuelList_Final_EF!$A$2:$B$65, 2, FALSE))</f>
        <v>53.06</v>
      </c>
      <c r="S992" s="3">
        <f>Table1[[#This Row],[Generation (TWh)]]*10^9*VLOOKUP(Table1[[#This Row],[Turbine/Engine Technology]],Technology_HR!$A$2:$B$11,2,FALSE)*10^-6</f>
        <v>8295481.7498999992</v>
      </c>
      <c r="T992" s="5">
        <f>Table1[[#This Row],[Fuel Consumption (mmBtu)]]*Table1[[#This Row],[Emission Factor (kg CO2/ mmBtu)]]*10^3</f>
        <v>440158261649.69397</v>
      </c>
      <c r="U992" s="3">
        <f>Table1[[#This Row],[Emissions (g CO2)]]/(Table1[[#This Row],[Generation (TWh)]]*10^9)</f>
        <v>440.15922999999998</v>
      </c>
    </row>
    <row r="993" spans="1:21" x14ac:dyDescent="0.35">
      <c r="A993" t="s">
        <v>280</v>
      </c>
      <c r="B993" t="s">
        <v>3239</v>
      </c>
      <c r="C993" t="str">
        <f>SUBSTITUTE(Table1[[#This Row],[Fuel]],", ",",")</f>
        <v>fossil gas: natural gas</v>
      </c>
      <c r="D993" t="s">
        <v>3239</v>
      </c>
      <c r="H993" t="s">
        <v>3437</v>
      </c>
      <c r="I993">
        <v>100.2</v>
      </c>
      <c r="J993" t="s">
        <v>3445</v>
      </c>
      <c r="K993" t="s">
        <v>29</v>
      </c>
      <c r="L993" t="s">
        <v>29</v>
      </c>
      <c r="M993" t="s">
        <v>29</v>
      </c>
      <c r="N993">
        <v>-26.874806</v>
      </c>
      <c r="O993">
        <v>-49.024527999999997</v>
      </c>
      <c r="P993" t="s">
        <v>3474</v>
      </c>
      <c r="Q993" s="3">
        <f>Table1[[#This Row],[Capacity (MW)]]*0.395*8760*10^-6</f>
        <v>0.34671203999999994</v>
      </c>
      <c r="R993" s="3" cm="1">
        <f t="array" ref="R993">AVERAGE(VLOOKUP(_xlfn.TEXTSPLIT(Table1[[#This Row],[Fuel (no space after comma)]], ","), FuelList_Final_EF!$A$2:$B$65, 2, FALSE))</f>
        <v>53.06</v>
      </c>
      <c r="S993" s="3">
        <f>Table1[[#This Row],[Generation (TWh)]]*10^9*VLOOKUP(Table1[[#This Row],[Turbine/Engine Technology]],Technology_HR!$A$2:$B$11,2,FALSE)*10^-6</f>
        <v>3085737.1559999995</v>
      </c>
      <c r="T993" s="5">
        <f>Table1[[#This Row],[Fuel Consumption (mmBtu)]]*Table1[[#This Row],[Emission Factor (kg CO2/ mmBtu)]]*10^3</f>
        <v>163729213497.35999</v>
      </c>
      <c r="U993" s="3">
        <f>Table1[[#This Row],[Emissions (g CO2)]]/(Table1[[#This Row],[Generation (TWh)]]*10^9)</f>
        <v>472.23400000000004</v>
      </c>
    </row>
    <row r="994" spans="1:21" x14ac:dyDescent="0.35">
      <c r="A994" t="s">
        <v>260</v>
      </c>
      <c r="B994" t="s">
        <v>3239</v>
      </c>
      <c r="C994" t="str">
        <f>SUBSTITUTE(Table1[[#This Row],[Fuel]],", ",",")</f>
        <v>fossil gas: natural gas</v>
      </c>
      <c r="D994" t="s">
        <v>3239</v>
      </c>
      <c r="H994" t="s">
        <v>59</v>
      </c>
      <c r="I994">
        <v>288</v>
      </c>
      <c r="J994" t="s">
        <v>3444</v>
      </c>
      <c r="K994" t="s">
        <v>29</v>
      </c>
      <c r="L994" t="s">
        <v>29</v>
      </c>
      <c r="M994" t="s">
        <v>29</v>
      </c>
      <c r="N994">
        <v>-5.035094</v>
      </c>
      <c r="O994">
        <v>-42.466079000000001</v>
      </c>
      <c r="P994" t="s">
        <v>3474</v>
      </c>
      <c r="Q994" s="3">
        <f>Table1[[#This Row],[Capacity (MW)]]*0.395*8760*10^-6</f>
        <v>0.99653760000000002</v>
      </c>
      <c r="R994" s="3" cm="1">
        <f t="array" ref="R994">AVERAGE(VLOOKUP(_xlfn.TEXTSPLIT(Table1[[#This Row],[Fuel (no space after comma)]], ","), FuelList_Final_EF!$A$2:$B$65, 2, FALSE))</f>
        <v>53.06</v>
      </c>
      <c r="S994" s="3">
        <f>Table1[[#This Row],[Generation (TWh)]]*10^9*VLOOKUP(Table1[[#This Row],[Turbine/Engine Technology]],Technology_HR!$A$2:$B$11,2,FALSE)*10^-6</f>
        <v>8266777.6607999997</v>
      </c>
      <c r="T994" s="5">
        <f>Table1[[#This Row],[Fuel Consumption (mmBtu)]]*Table1[[#This Row],[Emission Factor (kg CO2/ mmBtu)]]*10^3</f>
        <v>438635222682.04803</v>
      </c>
      <c r="U994" s="3">
        <f>Table1[[#This Row],[Emissions (g CO2)]]/(Table1[[#This Row],[Generation (TWh)]]*10^9)</f>
        <v>440.15923000000004</v>
      </c>
    </row>
    <row r="995" spans="1:21" x14ac:dyDescent="0.35">
      <c r="A995" t="s">
        <v>260</v>
      </c>
      <c r="B995" t="s">
        <v>3239</v>
      </c>
      <c r="C995" t="str">
        <f>SUBSTITUTE(Table1[[#This Row],[Fuel]],", ",",")</f>
        <v>fossil gas: natural gas</v>
      </c>
      <c r="D995" t="s">
        <v>3239</v>
      </c>
      <c r="H995" t="s">
        <v>59</v>
      </c>
      <c r="I995">
        <v>288</v>
      </c>
      <c r="J995" t="s">
        <v>3444</v>
      </c>
      <c r="K995" t="s">
        <v>29</v>
      </c>
      <c r="L995" t="s">
        <v>29</v>
      </c>
      <c r="M995" t="s">
        <v>29</v>
      </c>
      <c r="N995">
        <v>-1.1704000000000001E-2</v>
      </c>
      <c r="O995">
        <v>-51.209738000000002</v>
      </c>
      <c r="P995" t="s">
        <v>3474</v>
      </c>
      <c r="Q995" s="3">
        <f>Table1[[#This Row],[Capacity (MW)]]*0.395*8760*10^-6</f>
        <v>0.99653760000000002</v>
      </c>
      <c r="R995" s="3" cm="1">
        <f t="array" ref="R995">AVERAGE(VLOOKUP(_xlfn.TEXTSPLIT(Table1[[#This Row],[Fuel (no space after comma)]], ","), FuelList_Final_EF!$A$2:$B$65, 2, FALSE))</f>
        <v>53.06</v>
      </c>
      <c r="S995" s="3">
        <f>Table1[[#This Row],[Generation (TWh)]]*10^9*VLOOKUP(Table1[[#This Row],[Turbine/Engine Technology]],Technology_HR!$A$2:$B$11,2,FALSE)*10^-6</f>
        <v>8266777.6607999997</v>
      </c>
      <c r="T995" s="5">
        <f>Table1[[#This Row],[Fuel Consumption (mmBtu)]]*Table1[[#This Row],[Emission Factor (kg CO2/ mmBtu)]]*10^3</f>
        <v>438635222682.04803</v>
      </c>
      <c r="U995" s="3">
        <f>Table1[[#This Row],[Emissions (g CO2)]]/(Table1[[#This Row],[Generation (TWh)]]*10^9)</f>
        <v>440.15923000000004</v>
      </c>
    </row>
    <row r="996" spans="1:21" x14ac:dyDescent="0.35">
      <c r="A996" t="s">
        <v>260</v>
      </c>
      <c r="B996" t="s">
        <v>3239</v>
      </c>
      <c r="C996" t="str">
        <f>SUBSTITUTE(Table1[[#This Row],[Fuel]],", ",",")</f>
        <v>fossil gas: natural gas</v>
      </c>
      <c r="D996" t="s">
        <v>3239</v>
      </c>
      <c r="H996" t="s">
        <v>59</v>
      </c>
      <c r="I996">
        <v>288</v>
      </c>
      <c r="J996" t="s">
        <v>3444</v>
      </c>
      <c r="K996" t="s">
        <v>29</v>
      </c>
      <c r="L996" t="s">
        <v>29</v>
      </c>
      <c r="M996" t="s">
        <v>29</v>
      </c>
      <c r="N996">
        <v>-5.1483410000000003</v>
      </c>
      <c r="O996">
        <v>-42.800511999999998</v>
      </c>
      <c r="P996" t="s">
        <v>3474</v>
      </c>
      <c r="Q996" s="3">
        <f>Table1[[#This Row],[Capacity (MW)]]*0.395*8760*10^-6</f>
        <v>0.99653760000000002</v>
      </c>
      <c r="R996" s="3" cm="1">
        <f t="array" ref="R996">AVERAGE(VLOOKUP(_xlfn.TEXTSPLIT(Table1[[#This Row],[Fuel (no space after comma)]], ","), FuelList_Final_EF!$A$2:$B$65, 2, FALSE))</f>
        <v>53.06</v>
      </c>
      <c r="S996" s="3">
        <f>Table1[[#This Row],[Generation (TWh)]]*10^9*VLOOKUP(Table1[[#This Row],[Turbine/Engine Technology]],Technology_HR!$A$2:$B$11,2,FALSE)*10^-6</f>
        <v>8266777.6607999997</v>
      </c>
      <c r="T996" s="5">
        <f>Table1[[#This Row],[Fuel Consumption (mmBtu)]]*Table1[[#This Row],[Emission Factor (kg CO2/ mmBtu)]]*10^3</f>
        <v>438635222682.04803</v>
      </c>
      <c r="U996" s="3">
        <f>Table1[[#This Row],[Emissions (g CO2)]]/(Table1[[#This Row],[Generation (TWh)]]*10^9)</f>
        <v>440.15923000000004</v>
      </c>
    </row>
    <row r="997" spans="1:21" x14ac:dyDescent="0.35">
      <c r="A997" t="s">
        <v>263</v>
      </c>
      <c r="B997" t="s">
        <v>3239</v>
      </c>
      <c r="C997" t="str">
        <f>SUBSTITUTE(Table1[[#This Row],[Fuel]],", ",",")</f>
        <v>fossil gas: natural gas</v>
      </c>
      <c r="D997" t="s">
        <v>3239</v>
      </c>
      <c r="H997" t="s">
        <v>3438</v>
      </c>
      <c r="I997">
        <v>250</v>
      </c>
      <c r="J997" t="s">
        <v>3446</v>
      </c>
      <c r="K997">
        <v>2009</v>
      </c>
      <c r="L997" t="s">
        <v>29</v>
      </c>
      <c r="M997" t="s">
        <v>29</v>
      </c>
      <c r="N997">
        <v>-23.875530999999999</v>
      </c>
      <c r="O997">
        <v>-46.431825000000003</v>
      </c>
      <c r="P997" t="s">
        <v>3474</v>
      </c>
      <c r="Q997" s="3">
        <f>Table1[[#This Row],[Capacity (MW)]]*0.395*8760*10^-6</f>
        <v>0.86504999999999999</v>
      </c>
      <c r="R997" s="3" cm="1">
        <f t="array" ref="R997">AVERAGE(VLOOKUP(_xlfn.TEXTSPLIT(Table1[[#This Row],[Fuel (no space after comma)]], ","), FuelList_Final_EF!$A$2:$B$65, 2, FALSE))</f>
        <v>53.06</v>
      </c>
      <c r="S997" s="3">
        <f>Table1[[#This Row],[Generation (TWh)]]*10^9*VLOOKUP(Table1[[#This Row],[Turbine/Engine Technology]],Technology_HR!$A$2:$B$11,2,FALSE)*10^-6</f>
        <v>6530262.4499999993</v>
      </c>
      <c r="T997" s="5">
        <f>Table1[[#This Row],[Fuel Consumption (mmBtu)]]*Table1[[#This Row],[Emission Factor (kg CO2/ mmBtu)]]*10^3</f>
        <v>346495725597</v>
      </c>
      <c r="U997" s="3">
        <f>Table1[[#This Row],[Emissions (g CO2)]]/(Table1[[#This Row],[Generation (TWh)]]*10^9)</f>
        <v>400.54993999999999</v>
      </c>
    </row>
    <row r="998" spans="1:21" x14ac:dyDescent="0.35">
      <c r="A998" t="s">
        <v>281</v>
      </c>
      <c r="B998" t="s">
        <v>3242</v>
      </c>
      <c r="C998" t="str">
        <f>SUBSTITUTE(Table1[[#This Row],[Fuel]],", ",",")</f>
        <v>fossil gas: lng</v>
      </c>
      <c r="D998" t="s">
        <v>3242</v>
      </c>
      <c r="H998" t="s">
        <v>3438</v>
      </c>
      <c r="I998">
        <v>327</v>
      </c>
      <c r="J998" t="s">
        <v>3446</v>
      </c>
      <c r="K998">
        <v>2003</v>
      </c>
      <c r="L998" t="s">
        <v>29</v>
      </c>
      <c r="M998" t="s">
        <v>29</v>
      </c>
      <c r="N998">
        <v>-3.681111</v>
      </c>
      <c r="O998">
        <v>-38.866110999999997</v>
      </c>
      <c r="P998" t="s">
        <v>3474</v>
      </c>
      <c r="Q998" s="3">
        <f>Table1[[#This Row],[Capacity (MW)]]*0.395*8760*10^-6</f>
        <v>1.1314853999999999</v>
      </c>
      <c r="R998" s="3" cm="1">
        <f t="array" ref="R998">AVERAGE(VLOOKUP(_xlfn.TEXTSPLIT(Table1[[#This Row],[Fuel (no space after comma)]], ","), FuelList_Final_EF!$A$2:$B$65, 2, FALSE))</f>
        <v>67.685819715340017</v>
      </c>
      <c r="S998" s="3">
        <f>Table1[[#This Row],[Generation (TWh)]]*10^9*VLOOKUP(Table1[[#This Row],[Turbine/Engine Technology]],Technology_HR!$A$2:$B$11,2,FALSE)*10^-6</f>
        <v>8541583.2845999971</v>
      </c>
      <c r="T998" s="5">
        <f>Table1[[#This Row],[Fuel Consumption (mmBtu)]]*Table1[[#This Row],[Emission Factor (kg CO2/ mmBtu)]]*10^3</f>
        <v>578144066284.99719</v>
      </c>
      <c r="U998" s="3">
        <f>Table1[[#This Row],[Emissions (g CO2)]]/(Table1[[#This Row],[Generation (TWh)]]*10^9)</f>
        <v>510.96025303110167</v>
      </c>
    </row>
    <row r="999" spans="1:21" x14ac:dyDescent="0.35">
      <c r="A999" t="s">
        <v>282</v>
      </c>
      <c r="B999" t="s">
        <v>3239</v>
      </c>
      <c r="C999" t="str">
        <f>SUBSTITUTE(Table1[[#This Row],[Fuel]],", ",",")</f>
        <v>fossil gas: natural gas</v>
      </c>
      <c r="D999" t="s">
        <v>3239</v>
      </c>
      <c r="H999" t="s">
        <v>59</v>
      </c>
      <c r="I999">
        <v>415</v>
      </c>
      <c r="J999" t="s">
        <v>3444</v>
      </c>
      <c r="K999" t="s">
        <v>29</v>
      </c>
      <c r="L999" t="s">
        <v>29</v>
      </c>
      <c r="M999" t="s">
        <v>29</v>
      </c>
      <c r="N999">
        <v>-19.039764000000002</v>
      </c>
      <c r="O999">
        <v>-57.613371999999998</v>
      </c>
      <c r="P999" t="s">
        <v>3474</v>
      </c>
      <c r="Q999" s="3">
        <f>Table1[[#This Row],[Capacity (MW)]]*0.395*8760*10^-6</f>
        <v>1.435983</v>
      </c>
      <c r="R999" s="3" cm="1">
        <f t="array" ref="R999">AVERAGE(VLOOKUP(_xlfn.TEXTSPLIT(Table1[[#This Row],[Fuel (no space after comma)]], ","), FuelList_Final_EF!$A$2:$B$65, 2, FALSE))</f>
        <v>53.06</v>
      </c>
      <c r="S999" s="3">
        <f>Table1[[#This Row],[Generation (TWh)]]*10^9*VLOOKUP(Table1[[#This Row],[Turbine/Engine Technology]],Technology_HR!$A$2:$B$11,2,FALSE)*10^-6</f>
        <v>11912196.976499999</v>
      </c>
      <c r="T999" s="5">
        <f>Table1[[#This Row],[Fuel Consumption (mmBtu)]]*Table1[[#This Row],[Emission Factor (kg CO2/ mmBtu)]]*10^3</f>
        <v>632061171573.08997</v>
      </c>
      <c r="U999" s="3">
        <f>Table1[[#This Row],[Emissions (g CO2)]]/(Table1[[#This Row],[Generation (TWh)]]*10^9)</f>
        <v>440.15922999999998</v>
      </c>
    </row>
    <row r="1000" spans="1:21" x14ac:dyDescent="0.35">
      <c r="A1000" t="s">
        <v>283</v>
      </c>
      <c r="B1000" t="s">
        <v>3239</v>
      </c>
      <c r="C1000" t="str">
        <f>SUBSTITUTE(Table1[[#This Row],[Fuel]],", ",",")</f>
        <v>fossil gas: natural gas</v>
      </c>
      <c r="D1000" t="s">
        <v>3239</v>
      </c>
      <c r="H1000" t="s">
        <v>59</v>
      </c>
      <c r="I1000">
        <v>1627</v>
      </c>
      <c r="J1000" t="s">
        <v>3451</v>
      </c>
      <c r="K1000" t="s">
        <v>29</v>
      </c>
      <c r="L1000" t="s">
        <v>29</v>
      </c>
      <c r="M1000" t="s">
        <v>29</v>
      </c>
      <c r="N1000">
        <v>-8.4011279999999999</v>
      </c>
      <c r="O1000">
        <v>-35.016435000000001</v>
      </c>
      <c r="P1000" t="s">
        <v>3474</v>
      </c>
      <c r="Q1000" s="3">
        <f>Table1[[#This Row],[Capacity (MW)]]*0.395*8760*10^-6</f>
        <v>5.6297454</v>
      </c>
      <c r="R1000" s="3" cm="1">
        <f t="array" ref="R1000">AVERAGE(VLOOKUP(_xlfn.TEXTSPLIT(Table1[[#This Row],[Fuel (no space after comma)]], ","), FuelList_Final_EF!$A$2:$B$65, 2, FALSE))</f>
        <v>53.06</v>
      </c>
      <c r="S1000" s="3">
        <f>Table1[[#This Row],[Generation (TWh)]]*10^9*VLOOKUP(Table1[[#This Row],[Turbine/Engine Technology]],Technology_HR!$A$2:$B$11,2,FALSE)*10^-6</f>
        <v>46701552.965700001</v>
      </c>
      <c r="T1000" s="5">
        <f>Table1[[#This Row],[Fuel Consumption (mmBtu)]]*Table1[[#This Row],[Emission Factor (kg CO2/ mmBtu)]]*10^3</f>
        <v>2477984400360.042</v>
      </c>
      <c r="U1000" s="3">
        <f>Table1[[#This Row],[Emissions (g CO2)]]/(Table1[[#This Row],[Generation (TWh)]]*10^9)</f>
        <v>440.15922999999998</v>
      </c>
    </row>
    <row r="1001" spans="1:21" x14ac:dyDescent="0.35">
      <c r="A1001" t="s">
        <v>263</v>
      </c>
      <c r="B1001" t="s">
        <v>3239</v>
      </c>
      <c r="C1001" t="str">
        <f>SUBSTITUTE(Table1[[#This Row],[Fuel]],", ",",")</f>
        <v>fossil gas: natural gas</v>
      </c>
      <c r="D1001" t="s">
        <v>3239</v>
      </c>
      <c r="H1001" t="s">
        <v>3438</v>
      </c>
      <c r="I1001">
        <v>1200</v>
      </c>
      <c r="J1001" t="s">
        <v>3447</v>
      </c>
      <c r="K1001">
        <v>2030</v>
      </c>
      <c r="L1001" t="s">
        <v>29</v>
      </c>
      <c r="M1001" t="s">
        <v>29</v>
      </c>
      <c r="N1001">
        <v>-22.645356</v>
      </c>
      <c r="O1001">
        <v>-42.860824999999998</v>
      </c>
      <c r="P1001" t="s">
        <v>3474</v>
      </c>
      <c r="Q1001" s="3">
        <f>Table1[[#This Row],[Capacity (MW)]]*0.395*8760*10^-6</f>
        <v>4.1522399999999999</v>
      </c>
      <c r="R1001" s="3" cm="1">
        <f t="array" ref="R1001">AVERAGE(VLOOKUP(_xlfn.TEXTSPLIT(Table1[[#This Row],[Fuel (no space after comma)]], ","), FuelList_Final_EF!$A$2:$B$65, 2, FALSE))</f>
        <v>53.06</v>
      </c>
      <c r="S1001" s="3">
        <f>Table1[[#This Row],[Generation (TWh)]]*10^9*VLOOKUP(Table1[[#This Row],[Turbine/Engine Technology]],Technology_HR!$A$2:$B$11,2,FALSE)*10^-6</f>
        <v>31345259.759999998</v>
      </c>
      <c r="T1001" s="5">
        <f>Table1[[#This Row],[Fuel Consumption (mmBtu)]]*Table1[[#This Row],[Emission Factor (kg CO2/ mmBtu)]]*10^3</f>
        <v>1663179482865.5999</v>
      </c>
      <c r="U1001" s="3">
        <f>Table1[[#This Row],[Emissions (g CO2)]]/(Table1[[#This Row],[Generation (TWh)]]*10^9)</f>
        <v>400.54993999999999</v>
      </c>
    </row>
    <row r="1002" spans="1:21" x14ac:dyDescent="0.35">
      <c r="A1002" t="s">
        <v>263</v>
      </c>
      <c r="B1002" t="s">
        <v>3239</v>
      </c>
      <c r="C1002" t="str">
        <f>SUBSTITUTE(Table1[[#This Row],[Fuel]],", ",",")</f>
        <v>fossil gas: natural gas</v>
      </c>
      <c r="D1002" t="s">
        <v>3239</v>
      </c>
      <c r="H1002" t="s">
        <v>3438</v>
      </c>
      <c r="I1002">
        <v>600</v>
      </c>
      <c r="J1002" t="s">
        <v>3447</v>
      </c>
      <c r="K1002">
        <v>2030</v>
      </c>
      <c r="L1002" t="s">
        <v>29</v>
      </c>
      <c r="M1002" t="s">
        <v>29</v>
      </c>
      <c r="N1002">
        <v>-22.645356</v>
      </c>
      <c r="O1002">
        <v>-42.860824999999998</v>
      </c>
      <c r="P1002" t="s">
        <v>3474</v>
      </c>
      <c r="Q1002" s="3">
        <f>Table1[[#This Row],[Capacity (MW)]]*0.395*8760*10^-6</f>
        <v>2.07612</v>
      </c>
      <c r="R1002" s="3" cm="1">
        <f t="array" ref="R1002">AVERAGE(VLOOKUP(_xlfn.TEXTSPLIT(Table1[[#This Row],[Fuel (no space after comma)]], ","), FuelList_Final_EF!$A$2:$B$65, 2, FALSE))</f>
        <v>53.06</v>
      </c>
      <c r="S1002" s="3">
        <f>Table1[[#This Row],[Generation (TWh)]]*10^9*VLOOKUP(Table1[[#This Row],[Turbine/Engine Technology]],Technology_HR!$A$2:$B$11,2,FALSE)*10^-6</f>
        <v>15672629.879999999</v>
      </c>
      <c r="T1002" s="5">
        <f>Table1[[#This Row],[Fuel Consumption (mmBtu)]]*Table1[[#This Row],[Emission Factor (kg CO2/ mmBtu)]]*10^3</f>
        <v>831589741432.79993</v>
      </c>
      <c r="U1002" s="3">
        <f>Table1[[#This Row],[Emissions (g CO2)]]/(Table1[[#This Row],[Generation (TWh)]]*10^9)</f>
        <v>400.54993999999999</v>
      </c>
    </row>
    <row r="1003" spans="1:21" x14ac:dyDescent="0.35">
      <c r="A1003" t="s">
        <v>268</v>
      </c>
      <c r="B1003" t="s">
        <v>3277</v>
      </c>
      <c r="C1003" t="str">
        <f>SUBSTITUTE(Table1[[#This Row],[Fuel]],", ",",")</f>
        <v>fossil liquids: heavy fuel oil,fossil liquids: diesel</v>
      </c>
      <c r="D1003" t="s">
        <v>3241</v>
      </c>
      <c r="E1003" t="s">
        <v>3258</v>
      </c>
      <c r="H1003" t="s">
        <v>3437</v>
      </c>
      <c r="I1003">
        <v>82.65</v>
      </c>
      <c r="J1003" t="s">
        <v>3446</v>
      </c>
      <c r="K1003">
        <v>2010</v>
      </c>
      <c r="L1003" t="s">
        <v>29</v>
      </c>
      <c r="M1003" t="s">
        <v>29</v>
      </c>
      <c r="N1003">
        <v>-3.5661890000000001</v>
      </c>
      <c r="O1003">
        <v>-44.558717999999999</v>
      </c>
      <c r="P1003" t="s">
        <v>3474</v>
      </c>
      <c r="Q1003" s="3">
        <f>Table1[[#This Row],[Capacity (MW)]]*0.395*8760*10^-6</f>
        <v>0.28598552999999999</v>
      </c>
      <c r="R1003" s="3" cm="1">
        <f t="array" ref="R1003">AVERAGE(VLOOKUP(_xlfn.TEXTSPLIT(Table1[[#This Row],[Fuel (no space after comma)]], ","), FuelList_Final_EF!$A$2:$B$65, 2, FALSE))</f>
        <v>79.854606304394977</v>
      </c>
      <c r="S1003" s="3">
        <f>Table1[[#This Row],[Generation (TWh)]]*10^9*VLOOKUP(Table1[[#This Row],[Turbine/Engine Technology]],Technology_HR!$A$2:$B$11,2,FALSE)*10^-6</f>
        <v>2545271.2169999997</v>
      </c>
      <c r="T1003" s="5">
        <f>Table1[[#This Row],[Fuel Consumption (mmBtu)]]*Table1[[#This Row],[Emission Factor (kg CO2/ mmBtu)]]*10^3</f>
        <v>203251630971.44327</v>
      </c>
      <c r="U1003" s="3">
        <f>Table1[[#This Row],[Emissions (g CO2)]]/(Table1[[#This Row],[Generation (TWh)]]*10^9)</f>
        <v>710.70599610911529</v>
      </c>
    </row>
    <row r="1004" spans="1:21" x14ac:dyDescent="0.35">
      <c r="A1004" t="s">
        <v>284</v>
      </c>
      <c r="B1004" t="s">
        <v>3277</v>
      </c>
      <c r="C1004" t="str">
        <f>SUBSTITUTE(Table1[[#This Row],[Fuel]],", ",",")</f>
        <v>fossil liquids: heavy fuel oil,fossil liquids: diesel</v>
      </c>
      <c r="D1004" t="s">
        <v>3241</v>
      </c>
      <c r="E1004" t="s">
        <v>3258</v>
      </c>
      <c r="H1004" t="s">
        <v>3437</v>
      </c>
      <c r="I1004">
        <v>82.65</v>
      </c>
      <c r="J1004" t="s">
        <v>3446</v>
      </c>
      <c r="K1004">
        <v>2010</v>
      </c>
      <c r="L1004" t="s">
        <v>29</v>
      </c>
      <c r="M1004" t="s">
        <v>29</v>
      </c>
      <c r="N1004">
        <v>-3.5661890000000001</v>
      </c>
      <c r="O1004">
        <v>-44.558717999999999</v>
      </c>
      <c r="P1004" t="s">
        <v>3474</v>
      </c>
      <c r="Q1004" s="3">
        <f>Table1[[#This Row],[Capacity (MW)]]*0.395*8760*10^-6</f>
        <v>0.28598552999999999</v>
      </c>
      <c r="R1004" s="3" cm="1">
        <f t="array" ref="R1004">AVERAGE(VLOOKUP(_xlfn.TEXTSPLIT(Table1[[#This Row],[Fuel (no space after comma)]], ","), FuelList_Final_EF!$A$2:$B$65, 2, FALSE))</f>
        <v>79.854606304394977</v>
      </c>
      <c r="S1004" s="3">
        <f>Table1[[#This Row],[Generation (TWh)]]*10^9*VLOOKUP(Table1[[#This Row],[Turbine/Engine Technology]],Technology_HR!$A$2:$B$11,2,FALSE)*10^-6</f>
        <v>2545271.2169999997</v>
      </c>
      <c r="T1004" s="5">
        <f>Table1[[#This Row],[Fuel Consumption (mmBtu)]]*Table1[[#This Row],[Emission Factor (kg CO2/ mmBtu)]]*10^3</f>
        <v>203251630971.44327</v>
      </c>
      <c r="U1004" s="3">
        <f>Table1[[#This Row],[Emissions (g CO2)]]/(Table1[[#This Row],[Generation (TWh)]]*10^9)</f>
        <v>710.70599610911529</v>
      </c>
    </row>
    <row r="1005" spans="1:21" x14ac:dyDescent="0.35">
      <c r="A1005" t="s">
        <v>284</v>
      </c>
      <c r="B1005" t="s">
        <v>3277</v>
      </c>
      <c r="C1005" t="str">
        <f>SUBSTITUTE(Table1[[#This Row],[Fuel]],", ",",")</f>
        <v>fossil liquids: heavy fuel oil,fossil liquids: diesel</v>
      </c>
      <c r="D1005" t="s">
        <v>3241</v>
      </c>
      <c r="E1005" t="s">
        <v>3258</v>
      </c>
      <c r="H1005" t="s">
        <v>3437</v>
      </c>
      <c r="I1005">
        <v>82.65</v>
      </c>
      <c r="J1005" t="s">
        <v>3446</v>
      </c>
      <c r="K1005">
        <v>2010</v>
      </c>
      <c r="L1005" t="s">
        <v>29</v>
      </c>
      <c r="M1005" t="s">
        <v>29</v>
      </c>
      <c r="N1005">
        <v>-3.5661890000000001</v>
      </c>
      <c r="O1005">
        <v>-44.558717999999999</v>
      </c>
      <c r="P1005" t="s">
        <v>3474</v>
      </c>
      <c r="Q1005" s="3">
        <f>Table1[[#This Row],[Capacity (MW)]]*0.395*8760*10^-6</f>
        <v>0.28598552999999999</v>
      </c>
      <c r="R1005" s="3" cm="1">
        <f t="array" ref="R1005">AVERAGE(VLOOKUP(_xlfn.TEXTSPLIT(Table1[[#This Row],[Fuel (no space after comma)]], ","), FuelList_Final_EF!$A$2:$B$65, 2, FALSE))</f>
        <v>79.854606304394977</v>
      </c>
      <c r="S1005" s="3">
        <f>Table1[[#This Row],[Generation (TWh)]]*10^9*VLOOKUP(Table1[[#This Row],[Turbine/Engine Technology]],Technology_HR!$A$2:$B$11,2,FALSE)*10^-6</f>
        <v>2545271.2169999997</v>
      </c>
      <c r="T1005" s="5">
        <f>Table1[[#This Row],[Fuel Consumption (mmBtu)]]*Table1[[#This Row],[Emission Factor (kg CO2/ mmBtu)]]*10^3</f>
        <v>203251630971.44327</v>
      </c>
      <c r="U1005" s="3">
        <f>Table1[[#This Row],[Emissions (g CO2)]]/(Table1[[#This Row],[Generation (TWh)]]*10^9)</f>
        <v>710.70599610911529</v>
      </c>
    </row>
    <row r="1006" spans="1:21" x14ac:dyDescent="0.35">
      <c r="A1006" t="s">
        <v>268</v>
      </c>
      <c r="B1006" t="s">
        <v>3277</v>
      </c>
      <c r="C1006" t="str">
        <f>SUBSTITUTE(Table1[[#This Row],[Fuel]],", ",",")</f>
        <v>fossil liquids: heavy fuel oil,fossil liquids: diesel</v>
      </c>
      <c r="D1006" t="s">
        <v>3241</v>
      </c>
      <c r="E1006" t="s">
        <v>3258</v>
      </c>
      <c r="H1006" t="s">
        <v>3437</v>
      </c>
      <c r="I1006">
        <v>82.65</v>
      </c>
      <c r="J1006" t="s">
        <v>3446</v>
      </c>
      <c r="K1006">
        <v>2010</v>
      </c>
      <c r="L1006" t="s">
        <v>29</v>
      </c>
      <c r="M1006" t="s">
        <v>29</v>
      </c>
      <c r="N1006">
        <v>-3.5661890000000001</v>
      </c>
      <c r="O1006">
        <v>-44.558717999999999</v>
      </c>
      <c r="P1006" t="s">
        <v>3474</v>
      </c>
      <c r="Q1006" s="3">
        <f>Table1[[#This Row],[Capacity (MW)]]*0.395*8760*10^-6</f>
        <v>0.28598552999999999</v>
      </c>
      <c r="R1006" s="3" cm="1">
        <f t="array" ref="R1006">AVERAGE(VLOOKUP(_xlfn.TEXTSPLIT(Table1[[#This Row],[Fuel (no space after comma)]], ","), FuelList_Final_EF!$A$2:$B$65, 2, FALSE))</f>
        <v>79.854606304394977</v>
      </c>
      <c r="S1006" s="3">
        <f>Table1[[#This Row],[Generation (TWh)]]*10^9*VLOOKUP(Table1[[#This Row],[Turbine/Engine Technology]],Technology_HR!$A$2:$B$11,2,FALSE)*10^-6</f>
        <v>2545271.2169999997</v>
      </c>
      <c r="T1006" s="5">
        <f>Table1[[#This Row],[Fuel Consumption (mmBtu)]]*Table1[[#This Row],[Emission Factor (kg CO2/ mmBtu)]]*10^3</f>
        <v>203251630971.44327</v>
      </c>
      <c r="U1006" s="3">
        <f>Table1[[#This Row],[Emissions (g CO2)]]/(Table1[[#This Row],[Generation (TWh)]]*10^9)</f>
        <v>710.70599610911529</v>
      </c>
    </row>
    <row r="1007" spans="1:21" x14ac:dyDescent="0.35">
      <c r="A1007" t="s">
        <v>268</v>
      </c>
      <c r="B1007" t="s">
        <v>3242</v>
      </c>
      <c r="C1007" t="str">
        <f>SUBSTITUTE(Table1[[#This Row],[Fuel]],", ",",")</f>
        <v>fossil gas: lng</v>
      </c>
      <c r="D1007" t="s">
        <v>3242</v>
      </c>
      <c r="H1007" t="s">
        <v>3438</v>
      </c>
      <c r="I1007">
        <v>315.5</v>
      </c>
      <c r="J1007" t="s">
        <v>3450</v>
      </c>
      <c r="K1007" t="s">
        <v>29</v>
      </c>
      <c r="L1007" t="s">
        <v>29</v>
      </c>
      <c r="M1007" t="s">
        <v>29</v>
      </c>
      <c r="N1007">
        <v>-2.6886540000000001</v>
      </c>
      <c r="O1007">
        <v>-44.292005000000003</v>
      </c>
      <c r="P1007" t="s">
        <v>3474</v>
      </c>
      <c r="Q1007" s="3">
        <f>Table1[[#This Row],[Capacity (MW)]]*0.395*8760*10^-6</f>
        <v>1.0916931000000001</v>
      </c>
      <c r="R1007" s="3" cm="1">
        <f t="array" ref="R1007">AVERAGE(VLOOKUP(_xlfn.TEXTSPLIT(Table1[[#This Row],[Fuel (no space after comma)]], ","), FuelList_Final_EF!$A$2:$B$65, 2, FALSE))</f>
        <v>67.685819715340017</v>
      </c>
      <c r="S1007" s="3">
        <f>Table1[[#This Row],[Generation (TWh)]]*10^9*VLOOKUP(Table1[[#This Row],[Turbine/Engine Technology]],Technology_HR!$A$2:$B$11,2,FALSE)*10^-6</f>
        <v>8241191.2118999995</v>
      </c>
      <c r="T1007" s="5">
        <f>Table1[[#This Row],[Fuel Consumption (mmBtu)]]*Table1[[#This Row],[Emission Factor (kg CO2/ mmBtu)]]*10^3</f>
        <v>557811782608.30786</v>
      </c>
      <c r="U1007" s="3">
        <f>Table1[[#This Row],[Emissions (g CO2)]]/(Table1[[#This Row],[Generation (TWh)]]*10^9)</f>
        <v>510.96025303110173</v>
      </c>
    </row>
    <row r="1008" spans="1:21" x14ac:dyDescent="0.35">
      <c r="A1008" t="s">
        <v>284</v>
      </c>
      <c r="B1008" t="s">
        <v>3242</v>
      </c>
      <c r="C1008" t="str">
        <f>SUBSTITUTE(Table1[[#This Row],[Fuel]],", ",",")</f>
        <v>fossil gas: lng</v>
      </c>
      <c r="D1008" t="s">
        <v>3242</v>
      </c>
      <c r="H1008" t="s">
        <v>3438</v>
      </c>
      <c r="I1008">
        <v>315.5</v>
      </c>
      <c r="J1008" t="s">
        <v>3450</v>
      </c>
      <c r="K1008" t="s">
        <v>29</v>
      </c>
      <c r="L1008" t="s">
        <v>29</v>
      </c>
      <c r="M1008" t="s">
        <v>29</v>
      </c>
      <c r="N1008">
        <v>-2.6886540000000001</v>
      </c>
      <c r="O1008">
        <v>-44.292005000000003</v>
      </c>
      <c r="P1008" t="s">
        <v>3474</v>
      </c>
      <c r="Q1008" s="3">
        <f>Table1[[#This Row],[Capacity (MW)]]*0.395*8760*10^-6</f>
        <v>1.0916931000000001</v>
      </c>
      <c r="R1008" s="3" cm="1">
        <f t="array" ref="R1008">AVERAGE(VLOOKUP(_xlfn.TEXTSPLIT(Table1[[#This Row],[Fuel (no space after comma)]], ","), FuelList_Final_EF!$A$2:$B$65, 2, FALSE))</f>
        <v>67.685819715340017</v>
      </c>
      <c r="S1008" s="3">
        <f>Table1[[#This Row],[Generation (TWh)]]*10^9*VLOOKUP(Table1[[#This Row],[Turbine/Engine Technology]],Technology_HR!$A$2:$B$11,2,FALSE)*10^-6</f>
        <v>8241191.2118999995</v>
      </c>
      <c r="T1008" s="5">
        <f>Table1[[#This Row],[Fuel Consumption (mmBtu)]]*Table1[[#This Row],[Emission Factor (kg CO2/ mmBtu)]]*10^3</f>
        <v>557811782608.30786</v>
      </c>
      <c r="U1008" s="3">
        <f>Table1[[#This Row],[Emissions (g CO2)]]/(Table1[[#This Row],[Generation (TWh)]]*10^9)</f>
        <v>510.96025303110173</v>
      </c>
    </row>
    <row r="1009" spans="1:21" x14ac:dyDescent="0.35">
      <c r="A1009" t="s">
        <v>268</v>
      </c>
      <c r="B1009" t="s">
        <v>3242</v>
      </c>
      <c r="C1009" t="str">
        <f>SUBSTITUTE(Table1[[#This Row],[Fuel]],", ",",")</f>
        <v>fossil gas: lng</v>
      </c>
      <c r="D1009" t="s">
        <v>3242</v>
      </c>
      <c r="H1009" t="s">
        <v>3438</v>
      </c>
      <c r="I1009">
        <v>315.5</v>
      </c>
      <c r="J1009" t="s">
        <v>3450</v>
      </c>
      <c r="K1009" t="s">
        <v>29</v>
      </c>
      <c r="L1009" t="s">
        <v>29</v>
      </c>
      <c r="M1009" t="s">
        <v>29</v>
      </c>
      <c r="N1009">
        <v>-2.6886540000000001</v>
      </c>
      <c r="O1009">
        <v>-44.292005000000003</v>
      </c>
      <c r="P1009" t="s">
        <v>3474</v>
      </c>
      <c r="Q1009" s="3">
        <f>Table1[[#This Row],[Capacity (MW)]]*0.395*8760*10^-6</f>
        <v>1.0916931000000001</v>
      </c>
      <c r="R1009" s="3" cm="1">
        <f t="array" ref="R1009">AVERAGE(VLOOKUP(_xlfn.TEXTSPLIT(Table1[[#This Row],[Fuel (no space after comma)]], ","), FuelList_Final_EF!$A$2:$B$65, 2, FALSE))</f>
        <v>67.685819715340017</v>
      </c>
      <c r="S1009" s="3">
        <f>Table1[[#This Row],[Generation (TWh)]]*10^9*VLOOKUP(Table1[[#This Row],[Turbine/Engine Technology]],Technology_HR!$A$2:$B$11,2,FALSE)*10^-6</f>
        <v>8241191.2118999995</v>
      </c>
      <c r="T1009" s="5">
        <f>Table1[[#This Row],[Fuel Consumption (mmBtu)]]*Table1[[#This Row],[Emission Factor (kg CO2/ mmBtu)]]*10^3</f>
        <v>557811782608.30786</v>
      </c>
      <c r="U1009" s="3">
        <f>Table1[[#This Row],[Emissions (g CO2)]]/(Table1[[#This Row],[Generation (TWh)]]*10^9)</f>
        <v>510.96025303110173</v>
      </c>
    </row>
    <row r="1010" spans="1:21" x14ac:dyDescent="0.35">
      <c r="A1010" t="s">
        <v>284</v>
      </c>
      <c r="B1010" t="s">
        <v>3242</v>
      </c>
      <c r="C1010" t="str">
        <f>SUBSTITUTE(Table1[[#This Row],[Fuel]],", ",",")</f>
        <v>fossil gas: lng</v>
      </c>
      <c r="D1010" t="s">
        <v>3242</v>
      </c>
      <c r="H1010" t="s">
        <v>3438</v>
      </c>
      <c r="I1010">
        <v>315.5</v>
      </c>
      <c r="J1010" t="s">
        <v>3450</v>
      </c>
      <c r="K1010" t="s">
        <v>29</v>
      </c>
      <c r="L1010" t="s">
        <v>29</v>
      </c>
      <c r="M1010" t="s">
        <v>29</v>
      </c>
      <c r="N1010">
        <v>-2.6886540000000001</v>
      </c>
      <c r="O1010">
        <v>-44.292005000000003</v>
      </c>
      <c r="P1010" t="s">
        <v>3474</v>
      </c>
      <c r="Q1010" s="3">
        <f>Table1[[#This Row],[Capacity (MW)]]*0.395*8760*10^-6</f>
        <v>1.0916931000000001</v>
      </c>
      <c r="R1010" s="3" cm="1">
        <f t="array" ref="R1010">AVERAGE(VLOOKUP(_xlfn.TEXTSPLIT(Table1[[#This Row],[Fuel (no space after comma)]], ","), FuelList_Final_EF!$A$2:$B$65, 2, FALSE))</f>
        <v>67.685819715340017</v>
      </c>
      <c r="S1010" s="3">
        <f>Table1[[#This Row],[Generation (TWh)]]*10^9*VLOOKUP(Table1[[#This Row],[Turbine/Engine Technology]],Technology_HR!$A$2:$B$11,2,FALSE)*10^-6</f>
        <v>8241191.2118999995</v>
      </c>
      <c r="T1010" s="5">
        <f>Table1[[#This Row],[Fuel Consumption (mmBtu)]]*Table1[[#This Row],[Emission Factor (kg CO2/ mmBtu)]]*10^3</f>
        <v>557811782608.30786</v>
      </c>
      <c r="U1010" s="3">
        <f>Table1[[#This Row],[Emissions (g CO2)]]/(Table1[[#This Row],[Generation (TWh)]]*10^9)</f>
        <v>510.96025303110173</v>
      </c>
    </row>
    <row r="1011" spans="1:21" x14ac:dyDescent="0.35">
      <c r="A1011" t="s">
        <v>268</v>
      </c>
      <c r="B1011" t="s">
        <v>3242</v>
      </c>
      <c r="C1011" t="str">
        <f>SUBSTITUTE(Table1[[#This Row],[Fuel]],", ",",")</f>
        <v>fossil gas: lng</v>
      </c>
      <c r="D1011" t="s">
        <v>3242</v>
      </c>
      <c r="H1011" t="s">
        <v>3438</v>
      </c>
      <c r="I1011">
        <v>190</v>
      </c>
      <c r="J1011" t="s">
        <v>3450</v>
      </c>
      <c r="K1011" t="s">
        <v>29</v>
      </c>
      <c r="L1011" t="s">
        <v>29</v>
      </c>
      <c r="M1011" t="s">
        <v>29</v>
      </c>
      <c r="N1011">
        <v>-2.6886540000000001</v>
      </c>
      <c r="O1011">
        <v>-44.292005000000003</v>
      </c>
      <c r="P1011" t="s">
        <v>3474</v>
      </c>
      <c r="Q1011" s="3">
        <f>Table1[[#This Row],[Capacity (MW)]]*0.395*8760*10^-6</f>
        <v>0.65743799999999997</v>
      </c>
      <c r="R1011" s="3" cm="1">
        <f t="array" ref="R1011">AVERAGE(VLOOKUP(_xlfn.TEXTSPLIT(Table1[[#This Row],[Fuel (no space after comma)]], ","), FuelList_Final_EF!$A$2:$B$65, 2, FALSE))</f>
        <v>67.685819715340017</v>
      </c>
      <c r="S1011" s="3">
        <f>Table1[[#This Row],[Generation (TWh)]]*10^9*VLOOKUP(Table1[[#This Row],[Turbine/Engine Technology]],Technology_HR!$A$2:$B$11,2,FALSE)*10^-6</f>
        <v>4962999.4619999994</v>
      </c>
      <c r="T1011" s="5">
        <f>Table1[[#This Row],[Fuel Consumption (mmBtu)]]*Table1[[#This Row],[Emission Factor (kg CO2/ mmBtu)]]*10^3</f>
        <v>335924686832.26141</v>
      </c>
      <c r="U1011" s="3">
        <f>Table1[[#This Row],[Emissions (g CO2)]]/(Table1[[#This Row],[Generation (TWh)]]*10^9)</f>
        <v>510.96025303110167</v>
      </c>
    </row>
    <row r="1012" spans="1:21" x14ac:dyDescent="0.35">
      <c r="A1012" t="s">
        <v>284</v>
      </c>
      <c r="B1012" t="s">
        <v>3242</v>
      </c>
      <c r="C1012" t="str">
        <f>SUBSTITUTE(Table1[[#This Row],[Fuel]],", ",",")</f>
        <v>fossil gas: lng</v>
      </c>
      <c r="D1012" t="s">
        <v>3242</v>
      </c>
      <c r="H1012" t="s">
        <v>3438</v>
      </c>
      <c r="I1012">
        <v>190</v>
      </c>
      <c r="J1012" t="s">
        <v>3450</v>
      </c>
      <c r="K1012" t="s">
        <v>29</v>
      </c>
      <c r="L1012" t="s">
        <v>29</v>
      </c>
      <c r="M1012" t="s">
        <v>29</v>
      </c>
      <c r="N1012">
        <v>-2.6886540000000001</v>
      </c>
      <c r="O1012">
        <v>-44.292005000000003</v>
      </c>
      <c r="P1012" t="s">
        <v>3474</v>
      </c>
      <c r="Q1012" s="3">
        <f>Table1[[#This Row],[Capacity (MW)]]*0.395*8760*10^-6</f>
        <v>0.65743799999999997</v>
      </c>
      <c r="R1012" s="3" cm="1">
        <f t="array" ref="R1012">AVERAGE(VLOOKUP(_xlfn.TEXTSPLIT(Table1[[#This Row],[Fuel (no space after comma)]], ","), FuelList_Final_EF!$A$2:$B$65, 2, FALSE))</f>
        <v>67.685819715340017</v>
      </c>
      <c r="S1012" s="3">
        <f>Table1[[#This Row],[Generation (TWh)]]*10^9*VLOOKUP(Table1[[#This Row],[Turbine/Engine Technology]],Technology_HR!$A$2:$B$11,2,FALSE)*10^-6</f>
        <v>4962999.4619999994</v>
      </c>
      <c r="T1012" s="5">
        <f>Table1[[#This Row],[Fuel Consumption (mmBtu)]]*Table1[[#This Row],[Emission Factor (kg CO2/ mmBtu)]]*10^3</f>
        <v>335924686832.26141</v>
      </c>
      <c r="U1012" s="3">
        <f>Table1[[#This Row],[Emissions (g CO2)]]/(Table1[[#This Row],[Generation (TWh)]]*10^9)</f>
        <v>510.96025303110167</v>
      </c>
    </row>
    <row r="1013" spans="1:21" x14ac:dyDescent="0.35">
      <c r="A1013" t="s">
        <v>261</v>
      </c>
      <c r="B1013" t="s">
        <v>3241</v>
      </c>
      <c r="C1013" t="str">
        <f>SUBSTITUTE(Table1[[#This Row],[Fuel]],", ",",")</f>
        <v>fossil liquids: heavy fuel oil</v>
      </c>
      <c r="D1013" t="s">
        <v>3241</v>
      </c>
      <c r="H1013" t="s">
        <v>3437</v>
      </c>
      <c r="I1013">
        <v>150</v>
      </c>
      <c r="J1013" t="s">
        <v>3446</v>
      </c>
      <c r="K1013">
        <v>2010</v>
      </c>
      <c r="L1013" t="s">
        <v>29</v>
      </c>
      <c r="M1013" t="s">
        <v>29</v>
      </c>
      <c r="N1013">
        <v>-12.729994</v>
      </c>
      <c r="O1013">
        <v>-38.482120999999999</v>
      </c>
      <c r="P1013" t="s">
        <v>3474</v>
      </c>
      <c r="Q1013" s="3">
        <f>Table1[[#This Row],[Capacity (MW)]]*0.395*8760*10^-6</f>
        <v>0.51902999999999999</v>
      </c>
      <c r="R1013" s="3" cm="1">
        <f t="array" ref="R1013">AVERAGE(VLOOKUP(_xlfn.TEXTSPLIT(Table1[[#This Row],[Fuel (no space after comma)]], ","), FuelList_Final_EF!$A$2:$B$65, 2, FALSE))</f>
        <v>81.602530311017389</v>
      </c>
      <c r="S1013" s="3">
        <f>Table1[[#This Row],[Generation (TWh)]]*10^9*VLOOKUP(Table1[[#This Row],[Turbine/Engine Technology]],Technology_HR!$A$2:$B$11,2,FALSE)*10^-6</f>
        <v>4619367</v>
      </c>
      <c r="T1013" s="5">
        <f>Table1[[#This Row],[Fuel Consumption (mmBtu)]]*Table1[[#This Row],[Emission Factor (kg CO2/ mmBtu)]]*10^3</f>
        <v>376952035635.2135</v>
      </c>
      <c r="U1013" s="3">
        <f>Table1[[#This Row],[Emissions (g CO2)]]/(Table1[[#This Row],[Generation (TWh)]]*10^9)</f>
        <v>726.26251976805486</v>
      </c>
    </row>
    <row r="1014" spans="1:21" x14ac:dyDescent="0.35">
      <c r="A1014" t="s">
        <v>261</v>
      </c>
      <c r="B1014" t="s">
        <v>3241</v>
      </c>
      <c r="C1014" t="str">
        <f>SUBSTITUTE(Table1[[#This Row],[Fuel]],", ",",")</f>
        <v>fossil liquids: heavy fuel oil</v>
      </c>
      <c r="D1014" t="s">
        <v>3241</v>
      </c>
      <c r="H1014" t="s">
        <v>3437</v>
      </c>
      <c r="I1014">
        <v>150</v>
      </c>
      <c r="J1014" t="s">
        <v>3446</v>
      </c>
      <c r="K1014">
        <v>2010</v>
      </c>
      <c r="L1014" t="s">
        <v>29</v>
      </c>
      <c r="M1014" t="s">
        <v>29</v>
      </c>
      <c r="N1014">
        <v>-12.73021</v>
      </c>
      <c r="O1014">
        <v>-38.481217000000001</v>
      </c>
      <c r="P1014" t="s">
        <v>3474</v>
      </c>
      <c r="Q1014" s="3">
        <f>Table1[[#This Row],[Capacity (MW)]]*0.395*8760*10^-6</f>
        <v>0.51902999999999999</v>
      </c>
      <c r="R1014" s="3" cm="1">
        <f t="array" ref="R1014">AVERAGE(VLOOKUP(_xlfn.TEXTSPLIT(Table1[[#This Row],[Fuel (no space after comma)]], ","), FuelList_Final_EF!$A$2:$B$65, 2, FALSE))</f>
        <v>81.602530311017389</v>
      </c>
      <c r="S1014" s="3">
        <f>Table1[[#This Row],[Generation (TWh)]]*10^9*VLOOKUP(Table1[[#This Row],[Turbine/Engine Technology]],Technology_HR!$A$2:$B$11,2,FALSE)*10^-6</f>
        <v>4619367</v>
      </c>
      <c r="T1014" s="5">
        <f>Table1[[#This Row],[Fuel Consumption (mmBtu)]]*Table1[[#This Row],[Emission Factor (kg CO2/ mmBtu)]]*10^3</f>
        <v>376952035635.2135</v>
      </c>
      <c r="U1014" s="3">
        <f>Table1[[#This Row],[Emissions (g CO2)]]/(Table1[[#This Row],[Generation (TWh)]]*10^9)</f>
        <v>726.26251976805486</v>
      </c>
    </row>
    <row r="1015" spans="1:21" x14ac:dyDescent="0.35">
      <c r="A1015" t="s">
        <v>261</v>
      </c>
      <c r="B1015" t="s">
        <v>3239</v>
      </c>
      <c r="C1015" t="str">
        <f>SUBSTITUTE(Table1[[#This Row],[Fuel]],", ",",")</f>
        <v>fossil gas: natural gas</v>
      </c>
      <c r="D1015" t="s">
        <v>3239</v>
      </c>
      <c r="H1015" t="s">
        <v>59</v>
      </c>
      <c r="I1015">
        <v>512</v>
      </c>
      <c r="J1015" t="s">
        <v>3451</v>
      </c>
      <c r="K1015" t="s">
        <v>29</v>
      </c>
      <c r="L1015" t="s">
        <v>29</v>
      </c>
      <c r="M1015" t="s">
        <v>29</v>
      </c>
      <c r="N1015">
        <v>-12.676880000000001</v>
      </c>
      <c r="O1015">
        <v>-38.264643</v>
      </c>
      <c r="P1015" t="s">
        <v>3474</v>
      </c>
      <c r="Q1015" s="3">
        <f>Table1[[#This Row],[Capacity (MW)]]*0.395*8760*10^-6</f>
        <v>1.7716224</v>
      </c>
      <c r="R1015" s="3" cm="1">
        <f t="array" ref="R1015">AVERAGE(VLOOKUP(_xlfn.TEXTSPLIT(Table1[[#This Row],[Fuel (no space after comma)]], ","), FuelList_Final_EF!$A$2:$B$65, 2, FALSE))</f>
        <v>53.06</v>
      </c>
      <c r="S1015" s="3">
        <f>Table1[[#This Row],[Generation (TWh)]]*10^9*VLOOKUP(Table1[[#This Row],[Turbine/Engine Technology]],Technology_HR!$A$2:$B$11,2,FALSE)*10^-6</f>
        <v>14696493.619199999</v>
      </c>
      <c r="T1015" s="5">
        <f>Table1[[#This Row],[Fuel Consumption (mmBtu)]]*Table1[[#This Row],[Emission Factor (kg CO2/ mmBtu)]]*10^3</f>
        <v>779795951434.75195</v>
      </c>
      <c r="U1015" s="3">
        <f>Table1[[#This Row],[Emissions (g CO2)]]/(Table1[[#This Row],[Generation (TWh)]]*10^9)</f>
        <v>440.15922999999998</v>
      </c>
    </row>
    <row r="1016" spans="1:21" x14ac:dyDescent="0.35">
      <c r="A1016" t="s">
        <v>261</v>
      </c>
      <c r="B1016" t="s">
        <v>3242</v>
      </c>
      <c r="C1016" t="str">
        <f>SUBSTITUTE(Table1[[#This Row],[Fuel]],", ",",")</f>
        <v>fossil gas: lng</v>
      </c>
      <c r="D1016" t="s">
        <v>3242</v>
      </c>
      <c r="H1016" t="s">
        <v>59</v>
      </c>
      <c r="I1016">
        <v>602</v>
      </c>
      <c r="J1016" t="s">
        <v>3451</v>
      </c>
      <c r="K1016" t="s">
        <v>29</v>
      </c>
      <c r="L1016" t="s">
        <v>29</v>
      </c>
      <c r="M1016" t="s">
        <v>29</v>
      </c>
      <c r="N1016">
        <v>-12.677407000000001</v>
      </c>
      <c r="O1016">
        <v>-38.262247000000002</v>
      </c>
      <c r="P1016" t="s">
        <v>3474</v>
      </c>
      <c r="Q1016" s="3">
        <f>Table1[[#This Row],[Capacity (MW)]]*0.395*8760*10^-6</f>
        <v>2.0830404000000002</v>
      </c>
      <c r="R1016" s="3" cm="1">
        <f t="array" ref="R1016">AVERAGE(VLOOKUP(_xlfn.TEXTSPLIT(Table1[[#This Row],[Fuel (no space after comma)]], ","), FuelList_Final_EF!$A$2:$B$65, 2, FALSE))</f>
        <v>67.685819715340017</v>
      </c>
      <c r="S1016" s="3">
        <f>Table1[[#This Row],[Generation (TWh)]]*10^9*VLOOKUP(Table1[[#This Row],[Turbine/Engine Technology]],Technology_HR!$A$2:$B$11,2,FALSE)*10^-6</f>
        <v>17279861.6382</v>
      </c>
      <c r="T1016" s="5">
        <f>Table1[[#This Row],[Fuel Consumption (mmBtu)]]*Table1[[#This Row],[Emission Factor (kg CO2/ mmBtu)]]*10^3</f>
        <v>1169601599549.2251</v>
      </c>
      <c r="U1016" s="3">
        <f>Table1[[#This Row],[Emissions (g CO2)]]/(Table1[[#This Row],[Generation (TWh)]]*10^9)</f>
        <v>561.48771744860301</v>
      </c>
    </row>
    <row r="1017" spans="1:21" x14ac:dyDescent="0.35">
      <c r="A1017" t="s">
        <v>261</v>
      </c>
      <c r="B1017" t="s">
        <v>3242</v>
      </c>
      <c r="C1017" t="str">
        <f>SUBSTITUTE(Table1[[#This Row],[Fuel]],", ",",")</f>
        <v>fossil gas: lng</v>
      </c>
      <c r="D1017" t="s">
        <v>3242</v>
      </c>
      <c r="H1017" t="s">
        <v>3438</v>
      </c>
      <c r="I1017">
        <v>1812</v>
      </c>
      <c r="J1017" t="s">
        <v>3451</v>
      </c>
      <c r="K1017" t="s">
        <v>29</v>
      </c>
      <c r="L1017" t="s">
        <v>29</v>
      </c>
      <c r="M1017" t="s">
        <v>29</v>
      </c>
      <c r="N1017">
        <v>-12.652621999999999</v>
      </c>
      <c r="O1017">
        <v>-38.572276000000002</v>
      </c>
      <c r="P1017" t="s">
        <v>3474</v>
      </c>
      <c r="Q1017" s="3">
        <f>Table1[[#This Row],[Capacity (MW)]]*0.395*8760*10^-6</f>
        <v>6.2698824000000002</v>
      </c>
      <c r="R1017" s="3" cm="1">
        <f t="array" ref="R1017">AVERAGE(VLOOKUP(_xlfn.TEXTSPLIT(Table1[[#This Row],[Fuel (no space after comma)]], ","), FuelList_Final_EF!$A$2:$B$65, 2, FALSE))</f>
        <v>67.685819715340017</v>
      </c>
      <c r="S1017" s="3">
        <f>Table1[[#This Row],[Generation (TWh)]]*10^9*VLOOKUP(Table1[[#This Row],[Turbine/Engine Technology]],Technology_HR!$A$2:$B$11,2,FALSE)*10^-6</f>
        <v>47331342.237599999</v>
      </c>
      <c r="T1017" s="5">
        <f>Table1[[#This Row],[Fuel Consumption (mmBtu)]]*Table1[[#This Row],[Emission Factor (kg CO2/ mmBtu)]]*10^3</f>
        <v>3203660697579.252</v>
      </c>
      <c r="U1017" s="3">
        <f>Table1[[#This Row],[Emissions (g CO2)]]/(Table1[[#This Row],[Generation (TWh)]]*10^9)</f>
        <v>510.96025303110184</v>
      </c>
    </row>
    <row r="1018" spans="1:21" x14ac:dyDescent="0.35">
      <c r="A1018" t="s">
        <v>285</v>
      </c>
      <c r="B1018" t="s">
        <v>3242</v>
      </c>
      <c r="C1018" t="str">
        <f>SUBSTITUTE(Table1[[#This Row],[Fuel]],", ",",")</f>
        <v>fossil gas: lng</v>
      </c>
      <c r="D1018" t="s">
        <v>3242</v>
      </c>
      <c r="H1018" t="s">
        <v>3438</v>
      </c>
      <c r="I1018">
        <v>1338</v>
      </c>
      <c r="J1018" t="s">
        <v>3446</v>
      </c>
      <c r="K1018">
        <v>2021</v>
      </c>
      <c r="L1018" t="s">
        <v>29</v>
      </c>
      <c r="M1018" t="s">
        <v>29</v>
      </c>
      <c r="N1018">
        <v>-21.837216999999999</v>
      </c>
      <c r="O1018">
        <v>-41.041983000000002</v>
      </c>
      <c r="P1018" t="s">
        <v>3474</v>
      </c>
      <c r="Q1018" s="3">
        <f>Table1[[#This Row],[Capacity (MW)]]*0.395*8760*10^-6</f>
        <v>4.6297475999999991</v>
      </c>
      <c r="R1018" s="3" cm="1">
        <f t="array" ref="R1018">AVERAGE(VLOOKUP(_xlfn.TEXTSPLIT(Table1[[#This Row],[Fuel (no space after comma)]], ","), FuelList_Final_EF!$A$2:$B$65, 2, FALSE))</f>
        <v>67.685819715340017</v>
      </c>
      <c r="S1018" s="3">
        <f>Table1[[#This Row],[Generation (TWh)]]*10^9*VLOOKUP(Table1[[#This Row],[Turbine/Engine Technology]],Technology_HR!$A$2:$B$11,2,FALSE)*10^-6</f>
        <v>34949964.632399991</v>
      </c>
      <c r="T1018" s="5">
        <f>Table1[[#This Row],[Fuel Consumption (mmBtu)]]*Table1[[#This Row],[Emission Factor (kg CO2/ mmBtu)]]*10^3</f>
        <v>2365617005166.1357</v>
      </c>
      <c r="U1018" s="3">
        <f>Table1[[#This Row],[Emissions (g CO2)]]/(Table1[[#This Row],[Generation (TWh)]]*10^9)</f>
        <v>510.96025303110179</v>
      </c>
    </row>
    <row r="1019" spans="1:21" x14ac:dyDescent="0.35">
      <c r="A1019" t="s">
        <v>211</v>
      </c>
      <c r="B1019" t="s">
        <v>3242</v>
      </c>
      <c r="C1019" t="str">
        <f>SUBSTITUTE(Table1[[#This Row],[Fuel]],", ",",")</f>
        <v>fossil gas: lng</v>
      </c>
      <c r="D1019" t="s">
        <v>3242</v>
      </c>
      <c r="H1019" t="s">
        <v>3438</v>
      </c>
      <c r="I1019">
        <v>1338</v>
      </c>
      <c r="J1019" t="s">
        <v>3446</v>
      </c>
      <c r="K1019">
        <v>2021</v>
      </c>
      <c r="L1019" t="s">
        <v>29</v>
      </c>
      <c r="M1019" t="s">
        <v>29</v>
      </c>
      <c r="N1019">
        <v>-21.837216999999999</v>
      </c>
      <c r="O1019">
        <v>-41.041983000000002</v>
      </c>
      <c r="P1019" t="s">
        <v>3474</v>
      </c>
      <c r="Q1019" s="3">
        <f>Table1[[#This Row],[Capacity (MW)]]*0.395*8760*10^-6</f>
        <v>4.6297475999999991</v>
      </c>
      <c r="R1019" s="3" cm="1">
        <f t="array" ref="R1019">AVERAGE(VLOOKUP(_xlfn.TEXTSPLIT(Table1[[#This Row],[Fuel (no space after comma)]], ","), FuelList_Final_EF!$A$2:$B$65, 2, FALSE))</f>
        <v>67.685819715340017</v>
      </c>
      <c r="S1019" s="3">
        <f>Table1[[#This Row],[Generation (TWh)]]*10^9*VLOOKUP(Table1[[#This Row],[Turbine/Engine Technology]],Technology_HR!$A$2:$B$11,2,FALSE)*10^-6</f>
        <v>34949964.632399991</v>
      </c>
      <c r="T1019" s="5">
        <f>Table1[[#This Row],[Fuel Consumption (mmBtu)]]*Table1[[#This Row],[Emission Factor (kg CO2/ mmBtu)]]*10^3</f>
        <v>2365617005166.1357</v>
      </c>
      <c r="U1019" s="3">
        <f>Table1[[#This Row],[Emissions (g CO2)]]/(Table1[[#This Row],[Generation (TWh)]]*10^9)</f>
        <v>510.96025303110179</v>
      </c>
    </row>
    <row r="1020" spans="1:21" x14ac:dyDescent="0.35">
      <c r="A1020" t="s">
        <v>286</v>
      </c>
      <c r="B1020" t="s">
        <v>3242</v>
      </c>
      <c r="C1020" t="str">
        <f>SUBSTITUTE(Table1[[#This Row],[Fuel]],", ",",")</f>
        <v>fossil gas: lng</v>
      </c>
      <c r="D1020" t="s">
        <v>3242</v>
      </c>
      <c r="H1020" t="s">
        <v>3438</v>
      </c>
      <c r="I1020">
        <v>441.54</v>
      </c>
      <c r="J1020" t="s">
        <v>3446</v>
      </c>
      <c r="K1020">
        <v>2021</v>
      </c>
      <c r="L1020" t="s">
        <v>29</v>
      </c>
      <c r="M1020" t="s">
        <v>29</v>
      </c>
      <c r="N1020">
        <v>-21.837216999999999</v>
      </c>
      <c r="O1020">
        <v>-41.041983000000002</v>
      </c>
      <c r="P1020" t="s">
        <v>3474</v>
      </c>
      <c r="Q1020" s="3">
        <f>Table1[[#This Row],[Capacity (MW)]]*0.395*8760*10^-6</f>
        <v>1.5278167080000002</v>
      </c>
      <c r="R1020" s="3" cm="1">
        <f t="array" ref="R1020">AVERAGE(VLOOKUP(_xlfn.TEXTSPLIT(Table1[[#This Row],[Fuel (no space after comma)]], ","), FuelList_Final_EF!$A$2:$B$65, 2, FALSE))</f>
        <v>67.685819715340017</v>
      </c>
      <c r="S1020" s="3">
        <f>Table1[[#This Row],[Generation (TWh)]]*10^9*VLOOKUP(Table1[[#This Row],[Turbine/Engine Technology]],Technology_HR!$A$2:$B$11,2,FALSE)*10^-6</f>
        <v>11533488.328692002</v>
      </c>
      <c r="T1020" s="5">
        <f>Table1[[#This Row],[Fuel Consumption (mmBtu)]]*Table1[[#This Row],[Emission Factor (kg CO2/ mmBtu)]]*10^3</f>
        <v>780653611704.8252</v>
      </c>
      <c r="U1020" s="3">
        <f>Table1[[#This Row],[Emissions (g CO2)]]/(Table1[[#This Row],[Generation (TWh)]]*10^9)</f>
        <v>510.96025303110184</v>
      </c>
    </row>
    <row r="1021" spans="1:21" x14ac:dyDescent="0.35">
      <c r="A1021" t="s">
        <v>287</v>
      </c>
      <c r="B1021" t="s">
        <v>3242</v>
      </c>
      <c r="C1021" t="str">
        <f>SUBSTITUTE(Table1[[#This Row],[Fuel]],", ",",")</f>
        <v>fossil gas: lng</v>
      </c>
      <c r="D1021" t="s">
        <v>3242</v>
      </c>
      <c r="H1021" t="s">
        <v>3438</v>
      </c>
      <c r="I1021">
        <v>1338</v>
      </c>
      <c r="J1021" t="s">
        <v>3446</v>
      </c>
      <c r="K1021">
        <v>2021</v>
      </c>
      <c r="L1021" t="s">
        <v>29</v>
      </c>
      <c r="M1021" t="s">
        <v>29</v>
      </c>
      <c r="N1021">
        <v>-21.837216999999999</v>
      </c>
      <c r="O1021">
        <v>-41.041983000000002</v>
      </c>
      <c r="P1021" t="s">
        <v>3474</v>
      </c>
      <c r="Q1021" s="3">
        <f>Table1[[#This Row],[Capacity (MW)]]*0.395*8760*10^-6</f>
        <v>4.6297475999999991</v>
      </c>
      <c r="R1021" s="3" cm="1">
        <f t="array" ref="R1021">AVERAGE(VLOOKUP(_xlfn.TEXTSPLIT(Table1[[#This Row],[Fuel (no space after comma)]], ","), FuelList_Final_EF!$A$2:$B$65, 2, FALSE))</f>
        <v>67.685819715340017</v>
      </c>
      <c r="S1021" s="3">
        <f>Table1[[#This Row],[Generation (TWh)]]*10^9*VLOOKUP(Table1[[#This Row],[Turbine/Engine Technology]],Technology_HR!$A$2:$B$11,2,FALSE)*10^-6</f>
        <v>34949964.632399991</v>
      </c>
      <c r="T1021" s="5">
        <f>Table1[[#This Row],[Fuel Consumption (mmBtu)]]*Table1[[#This Row],[Emission Factor (kg CO2/ mmBtu)]]*10^3</f>
        <v>2365617005166.1357</v>
      </c>
      <c r="U1021" s="3">
        <f>Table1[[#This Row],[Emissions (g CO2)]]/(Table1[[#This Row],[Generation (TWh)]]*10^9)</f>
        <v>510.96025303110179</v>
      </c>
    </row>
    <row r="1022" spans="1:21" x14ac:dyDescent="0.35">
      <c r="A1022" t="s">
        <v>287</v>
      </c>
      <c r="B1022" t="s">
        <v>3242</v>
      </c>
      <c r="C1022" t="str">
        <f>SUBSTITUTE(Table1[[#This Row],[Fuel]],", ",",")</f>
        <v>fossil gas: lng</v>
      </c>
      <c r="D1022" t="s">
        <v>3242</v>
      </c>
      <c r="H1022" t="s">
        <v>3438</v>
      </c>
      <c r="I1022">
        <v>1672</v>
      </c>
      <c r="J1022" t="s">
        <v>3449</v>
      </c>
      <c r="K1022">
        <v>2025</v>
      </c>
      <c r="L1022" t="s">
        <v>29</v>
      </c>
      <c r="M1022" t="s">
        <v>29</v>
      </c>
      <c r="N1022">
        <v>-21.838643000000001</v>
      </c>
      <c r="O1022">
        <v>-41.015863000000003</v>
      </c>
      <c r="P1022" t="s">
        <v>3474</v>
      </c>
      <c r="Q1022" s="3">
        <f>Table1[[#This Row],[Capacity (MW)]]*0.395*8760*10^-6</f>
        <v>5.7854543999999999</v>
      </c>
      <c r="R1022" s="3" cm="1">
        <f t="array" ref="R1022">AVERAGE(VLOOKUP(_xlfn.TEXTSPLIT(Table1[[#This Row],[Fuel (no space after comma)]], ","), FuelList_Final_EF!$A$2:$B$65, 2, FALSE))</f>
        <v>67.685819715340017</v>
      </c>
      <c r="S1022" s="3">
        <f>Table1[[#This Row],[Generation (TWh)]]*10^9*VLOOKUP(Table1[[#This Row],[Turbine/Engine Technology]],Technology_HR!$A$2:$B$11,2,FALSE)*10^-6</f>
        <v>43674395.265599996</v>
      </c>
      <c r="T1022" s="5">
        <f>Table1[[#This Row],[Fuel Consumption (mmBtu)]]*Table1[[#This Row],[Emission Factor (kg CO2/ mmBtu)]]*10^3</f>
        <v>2956137244123.9009</v>
      </c>
      <c r="U1022" s="3">
        <f>Table1[[#This Row],[Emissions (g CO2)]]/(Table1[[#This Row],[Generation (TWh)]]*10^9)</f>
        <v>510.96025303110173</v>
      </c>
    </row>
    <row r="1023" spans="1:21" x14ac:dyDescent="0.35">
      <c r="A1023" t="s">
        <v>286</v>
      </c>
      <c r="B1023" t="s">
        <v>3242</v>
      </c>
      <c r="C1023" t="str">
        <f>SUBSTITUTE(Table1[[#This Row],[Fuel]],", ",",")</f>
        <v>fossil gas: lng</v>
      </c>
      <c r="D1023" t="s">
        <v>3242</v>
      </c>
      <c r="H1023" t="s">
        <v>3438</v>
      </c>
      <c r="I1023">
        <v>551.76</v>
      </c>
      <c r="J1023" t="s">
        <v>3449</v>
      </c>
      <c r="K1023">
        <v>2025</v>
      </c>
      <c r="L1023" t="s">
        <v>29</v>
      </c>
      <c r="M1023" t="s">
        <v>29</v>
      </c>
      <c r="N1023">
        <v>-21.838643000000001</v>
      </c>
      <c r="O1023">
        <v>-41.015863000000003</v>
      </c>
      <c r="P1023" t="s">
        <v>3474</v>
      </c>
      <c r="Q1023" s="3">
        <f>Table1[[#This Row],[Capacity (MW)]]*0.395*8760*10^-6</f>
        <v>1.909199952</v>
      </c>
      <c r="R1023" s="3" cm="1">
        <f t="array" ref="R1023">AVERAGE(VLOOKUP(_xlfn.TEXTSPLIT(Table1[[#This Row],[Fuel (no space after comma)]], ","), FuelList_Final_EF!$A$2:$B$65, 2, FALSE))</f>
        <v>67.685819715340017</v>
      </c>
      <c r="S1023" s="3">
        <f>Table1[[#This Row],[Generation (TWh)]]*10^9*VLOOKUP(Table1[[#This Row],[Turbine/Engine Technology]],Technology_HR!$A$2:$B$11,2,FALSE)*10^-6</f>
        <v>14412550.437648</v>
      </c>
      <c r="T1023" s="5">
        <f>Table1[[#This Row],[Fuel Consumption (mmBtu)]]*Table1[[#This Row],[Emission Factor (kg CO2/ mmBtu)]]*10^3</f>
        <v>975525290560.88745</v>
      </c>
      <c r="U1023" s="3">
        <f>Table1[[#This Row],[Emissions (g CO2)]]/(Table1[[#This Row],[Generation (TWh)]]*10^9)</f>
        <v>510.96025303110184</v>
      </c>
    </row>
    <row r="1024" spans="1:21" x14ac:dyDescent="0.35">
      <c r="A1024" t="s">
        <v>211</v>
      </c>
      <c r="B1024" t="s">
        <v>3242</v>
      </c>
      <c r="C1024" t="str">
        <f>SUBSTITUTE(Table1[[#This Row],[Fuel]],", ",",")</f>
        <v>fossil gas: lng</v>
      </c>
      <c r="D1024" t="s">
        <v>3242</v>
      </c>
      <c r="H1024" t="s">
        <v>3438</v>
      </c>
      <c r="I1024">
        <v>1672</v>
      </c>
      <c r="J1024" t="s">
        <v>3449</v>
      </c>
      <c r="K1024">
        <v>2025</v>
      </c>
      <c r="L1024" t="s">
        <v>29</v>
      </c>
      <c r="M1024" t="s">
        <v>29</v>
      </c>
      <c r="N1024">
        <v>-21.838643000000001</v>
      </c>
      <c r="O1024">
        <v>-41.015863000000003</v>
      </c>
      <c r="P1024" t="s">
        <v>3474</v>
      </c>
      <c r="Q1024" s="3">
        <f>Table1[[#This Row],[Capacity (MW)]]*0.395*8760*10^-6</f>
        <v>5.7854543999999999</v>
      </c>
      <c r="R1024" s="3" cm="1">
        <f t="array" ref="R1024">AVERAGE(VLOOKUP(_xlfn.TEXTSPLIT(Table1[[#This Row],[Fuel (no space after comma)]], ","), FuelList_Final_EF!$A$2:$B$65, 2, FALSE))</f>
        <v>67.685819715340017</v>
      </c>
      <c r="S1024" s="3">
        <f>Table1[[#This Row],[Generation (TWh)]]*10^9*VLOOKUP(Table1[[#This Row],[Turbine/Engine Technology]],Technology_HR!$A$2:$B$11,2,FALSE)*10^-6</f>
        <v>43674395.265599996</v>
      </c>
      <c r="T1024" s="5">
        <f>Table1[[#This Row],[Fuel Consumption (mmBtu)]]*Table1[[#This Row],[Emission Factor (kg CO2/ mmBtu)]]*10^3</f>
        <v>2956137244123.9009</v>
      </c>
      <c r="U1024" s="3">
        <f>Table1[[#This Row],[Emissions (g CO2)]]/(Table1[[#This Row],[Generation (TWh)]]*10^9)</f>
        <v>510.96025303110173</v>
      </c>
    </row>
    <row r="1025" spans="1:21" x14ac:dyDescent="0.35">
      <c r="A1025" t="s">
        <v>285</v>
      </c>
      <c r="B1025" t="s">
        <v>3242</v>
      </c>
      <c r="C1025" t="str">
        <f>SUBSTITUTE(Table1[[#This Row],[Fuel]],", ",",")</f>
        <v>fossil gas: lng</v>
      </c>
      <c r="D1025" t="s">
        <v>3242</v>
      </c>
      <c r="H1025" t="s">
        <v>3438</v>
      </c>
      <c r="I1025">
        <v>1672</v>
      </c>
      <c r="J1025" t="s">
        <v>3449</v>
      </c>
      <c r="K1025">
        <v>2025</v>
      </c>
      <c r="L1025" t="s">
        <v>29</v>
      </c>
      <c r="M1025" t="s">
        <v>29</v>
      </c>
      <c r="N1025">
        <v>-21.838643000000001</v>
      </c>
      <c r="O1025">
        <v>-41.015863000000003</v>
      </c>
      <c r="P1025" t="s">
        <v>3474</v>
      </c>
      <c r="Q1025" s="3">
        <f>Table1[[#This Row],[Capacity (MW)]]*0.395*8760*10^-6</f>
        <v>5.7854543999999999</v>
      </c>
      <c r="R1025" s="3" cm="1">
        <f t="array" ref="R1025">AVERAGE(VLOOKUP(_xlfn.TEXTSPLIT(Table1[[#This Row],[Fuel (no space after comma)]], ","), FuelList_Final_EF!$A$2:$B$65, 2, FALSE))</f>
        <v>67.685819715340017</v>
      </c>
      <c r="S1025" s="3">
        <f>Table1[[#This Row],[Generation (TWh)]]*10^9*VLOOKUP(Table1[[#This Row],[Turbine/Engine Technology]],Technology_HR!$A$2:$B$11,2,FALSE)*10^-6</f>
        <v>43674395.265599996</v>
      </c>
      <c r="T1025" s="5">
        <f>Table1[[#This Row],[Fuel Consumption (mmBtu)]]*Table1[[#This Row],[Emission Factor (kg CO2/ mmBtu)]]*10^3</f>
        <v>2956137244123.9009</v>
      </c>
      <c r="U1025" s="3">
        <f>Table1[[#This Row],[Emissions (g CO2)]]/(Table1[[#This Row],[Generation (TWh)]]*10^9)</f>
        <v>510.96025303110173</v>
      </c>
    </row>
    <row r="1026" spans="1:21" x14ac:dyDescent="0.35">
      <c r="A1026" t="s">
        <v>285</v>
      </c>
      <c r="B1026" t="s">
        <v>3271</v>
      </c>
      <c r="C1026" t="str">
        <f>SUBSTITUTE(Table1[[#This Row],[Fuel]],", ",",")</f>
        <v>fossil gas: lng,fossil gas: natural gas</v>
      </c>
      <c r="D1026" t="s">
        <v>3242</v>
      </c>
      <c r="E1026" t="s">
        <v>3239</v>
      </c>
      <c r="H1026" t="s">
        <v>3438</v>
      </c>
      <c r="I1026">
        <v>1927</v>
      </c>
      <c r="J1026" t="s">
        <v>3444</v>
      </c>
      <c r="K1026" t="s">
        <v>29</v>
      </c>
      <c r="L1026" t="s">
        <v>29</v>
      </c>
      <c r="M1026" t="s">
        <v>29</v>
      </c>
      <c r="N1026">
        <v>-21.841184999999999</v>
      </c>
      <c r="O1026">
        <v>-41.023657</v>
      </c>
      <c r="P1026" t="s">
        <v>3474</v>
      </c>
      <c r="Q1026" s="3">
        <f>Table1[[#This Row],[Capacity (MW)]]*0.395*8760*10^-6</f>
        <v>6.6678053999999998</v>
      </c>
      <c r="R1026" s="3" cm="1">
        <f t="array" ref="R1026">AVERAGE(VLOOKUP(_xlfn.TEXTSPLIT(Table1[[#This Row],[Fuel (no space after comma)]], ","), FuelList_Final_EF!$A$2:$B$65, 2, FALSE))</f>
        <v>60.37290985767001</v>
      </c>
      <c r="S1026" s="3">
        <f>Table1[[#This Row],[Generation (TWh)]]*10^9*VLOOKUP(Table1[[#This Row],[Turbine/Engine Technology]],Technology_HR!$A$2:$B$11,2,FALSE)*10^-6</f>
        <v>50335262.964599997</v>
      </c>
      <c r="T1026" s="5">
        <f>Table1[[#This Row],[Fuel Consumption (mmBtu)]]*Table1[[#This Row],[Emission Factor (kg CO2/ mmBtu)]]*10^3</f>
        <v>3038886293623.9116</v>
      </c>
      <c r="U1026" s="3">
        <f>Table1[[#This Row],[Emissions (g CO2)]]/(Table1[[#This Row],[Generation (TWh)]]*10^9)</f>
        <v>455.75509651555092</v>
      </c>
    </row>
    <row r="1027" spans="1:21" x14ac:dyDescent="0.35">
      <c r="A1027" t="s">
        <v>286</v>
      </c>
      <c r="B1027" t="s">
        <v>3271</v>
      </c>
      <c r="C1027" t="str">
        <f>SUBSTITUTE(Table1[[#This Row],[Fuel]],", ",",")</f>
        <v>fossil gas: lng,fossil gas: natural gas</v>
      </c>
      <c r="D1027" t="s">
        <v>3242</v>
      </c>
      <c r="E1027" t="s">
        <v>3239</v>
      </c>
      <c r="H1027" t="s">
        <v>3438</v>
      </c>
      <c r="I1027">
        <v>635.91000000000008</v>
      </c>
      <c r="J1027" t="s">
        <v>3444</v>
      </c>
      <c r="K1027" t="s">
        <v>29</v>
      </c>
      <c r="L1027" t="s">
        <v>29</v>
      </c>
      <c r="M1027" t="s">
        <v>29</v>
      </c>
      <c r="N1027">
        <v>-21.841184999999999</v>
      </c>
      <c r="O1027">
        <v>-41.023657</v>
      </c>
      <c r="P1027" t="s">
        <v>3474</v>
      </c>
      <c r="Q1027" s="3">
        <f>Table1[[#This Row],[Capacity (MW)]]*0.395*8760*10^-6</f>
        <v>2.2003757820000005</v>
      </c>
      <c r="R1027" s="3" cm="1">
        <f t="array" ref="R1027">AVERAGE(VLOOKUP(_xlfn.TEXTSPLIT(Table1[[#This Row],[Fuel (no space after comma)]], ","), FuelList_Final_EF!$A$2:$B$65, 2, FALSE))</f>
        <v>60.37290985767001</v>
      </c>
      <c r="S1027" s="3">
        <f>Table1[[#This Row],[Generation (TWh)]]*10^9*VLOOKUP(Table1[[#This Row],[Turbine/Engine Technology]],Technology_HR!$A$2:$B$11,2,FALSE)*10^-6</f>
        <v>16610636.778318003</v>
      </c>
      <c r="T1027" s="5">
        <f>Table1[[#This Row],[Fuel Consumption (mmBtu)]]*Table1[[#This Row],[Emission Factor (kg CO2/ mmBtu)]]*10^3</f>
        <v>1002832476895.891</v>
      </c>
      <c r="U1027" s="3">
        <f>Table1[[#This Row],[Emissions (g CO2)]]/(Table1[[#This Row],[Generation (TWh)]]*10^9)</f>
        <v>455.75509651555092</v>
      </c>
    </row>
    <row r="1028" spans="1:21" x14ac:dyDescent="0.35">
      <c r="A1028" t="s">
        <v>211</v>
      </c>
      <c r="B1028" t="s">
        <v>3271</v>
      </c>
      <c r="C1028" t="str">
        <f>SUBSTITUTE(Table1[[#This Row],[Fuel]],", ",",")</f>
        <v>fossil gas: lng,fossil gas: natural gas</v>
      </c>
      <c r="D1028" t="s">
        <v>3242</v>
      </c>
      <c r="E1028" t="s">
        <v>3239</v>
      </c>
      <c r="H1028" t="s">
        <v>3438</v>
      </c>
      <c r="I1028">
        <v>1927</v>
      </c>
      <c r="J1028" t="s">
        <v>3444</v>
      </c>
      <c r="K1028" t="s">
        <v>29</v>
      </c>
      <c r="L1028" t="s">
        <v>29</v>
      </c>
      <c r="M1028" t="s">
        <v>29</v>
      </c>
      <c r="N1028">
        <v>-21.841184999999999</v>
      </c>
      <c r="O1028">
        <v>-41.023657</v>
      </c>
      <c r="P1028" t="s">
        <v>3474</v>
      </c>
      <c r="Q1028" s="3">
        <f>Table1[[#This Row],[Capacity (MW)]]*0.395*8760*10^-6</f>
        <v>6.6678053999999998</v>
      </c>
      <c r="R1028" s="3" cm="1">
        <f t="array" ref="R1028">AVERAGE(VLOOKUP(_xlfn.TEXTSPLIT(Table1[[#This Row],[Fuel (no space after comma)]], ","), FuelList_Final_EF!$A$2:$B$65, 2, FALSE))</f>
        <v>60.37290985767001</v>
      </c>
      <c r="S1028" s="3">
        <f>Table1[[#This Row],[Generation (TWh)]]*10^9*VLOOKUP(Table1[[#This Row],[Turbine/Engine Technology]],Technology_HR!$A$2:$B$11,2,FALSE)*10^-6</f>
        <v>50335262.964599997</v>
      </c>
      <c r="T1028" s="5">
        <f>Table1[[#This Row],[Fuel Consumption (mmBtu)]]*Table1[[#This Row],[Emission Factor (kg CO2/ mmBtu)]]*10^3</f>
        <v>3038886293623.9116</v>
      </c>
      <c r="U1028" s="3">
        <f>Table1[[#This Row],[Emissions (g CO2)]]/(Table1[[#This Row],[Generation (TWh)]]*10^9)</f>
        <v>455.75509651555092</v>
      </c>
    </row>
    <row r="1029" spans="1:21" x14ac:dyDescent="0.35">
      <c r="A1029" t="s">
        <v>287</v>
      </c>
      <c r="B1029" t="s">
        <v>3271</v>
      </c>
      <c r="C1029" t="str">
        <f>SUBSTITUTE(Table1[[#This Row],[Fuel]],", ",",")</f>
        <v>fossil gas: lng,fossil gas: natural gas</v>
      </c>
      <c r="D1029" t="s">
        <v>3242</v>
      </c>
      <c r="E1029" t="s">
        <v>3239</v>
      </c>
      <c r="H1029" t="s">
        <v>3438</v>
      </c>
      <c r="I1029">
        <v>1927</v>
      </c>
      <c r="J1029" t="s">
        <v>3444</v>
      </c>
      <c r="K1029" t="s">
        <v>29</v>
      </c>
      <c r="L1029" t="s">
        <v>29</v>
      </c>
      <c r="M1029" t="s">
        <v>29</v>
      </c>
      <c r="N1029">
        <v>-21.841184999999999</v>
      </c>
      <c r="O1029">
        <v>-41.023657</v>
      </c>
      <c r="P1029" t="s">
        <v>3474</v>
      </c>
      <c r="Q1029" s="3">
        <f>Table1[[#This Row],[Capacity (MW)]]*0.395*8760*10^-6</f>
        <v>6.6678053999999998</v>
      </c>
      <c r="R1029" s="3" cm="1">
        <f t="array" ref="R1029">AVERAGE(VLOOKUP(_xlfn.TEXTSPLIT(Table1[[#This Row],[Fuel (no space after comma)]], ","), FuelList_Final_EF!$A$2:$B$65, 2, FALSE))</f>
        <v>60.37290985767001</v>
      </c>
      <c r="S1029" s="3">
        <f>Table1[[#This Row],[Generation (TWh)]]*10^9*VLOOKUP(Table1[[#This Row],[Turbine/Engine Technology]],Technology_HR!$A$2:$B$11,2,FALSE)*10^-6</f>
        <v>50335262.964599997</v>
      </c>
      <c r="T1029" s="5">
        <f>Table1[[#This Row],[Fuel Consumption (mmBtu)]]*Table1[[#This Row],[Emission Factor (kg CO2/ mmBtu)]]*10^3</f>
        <v>3038886293623.9116</v>
      </c>
      <c r="U1029" s="3">
        <f>Table1[[#This Row],[Emissions (g CO2)]]/(Table1[[#This Row],[Generation (TWh)]]*10^9)</f>
        <v>455.75509651555092</v>
      </c>
    </row>
    <row r="1030" spans="1:21" x14ac:dyDescent="0.35">
      <c r="A1030" t="s">
        <v>285</v>
      </c>
      <c r="B1030" t="s">
        <v>3271</v>
      </c>
      <c r="C1030" t="str">
        <f>SUBSTITUTE(Table1[[#This Row],[Fuel]],", ",",")</f>
        <v>fossil gas: lng,fossil gas: natural gas</v>
      </c>
      <c r="D1030" t="s">
        <v>3242</v>
      </c>
      <c r="E1030" t="s">
        <v>3239</v>
      </c>
      <c r="H1030" t="s">
        <v>3438</v>
      </c>
      <c r="I1030">
        <v>641</v>
      </c>
      <c r="J1030" t="s">
        <v>3444</v>
      </c>
      <c r="K1030" t="s">
        <v>29</v>
      </c>
      <c r="L1030" t="s">
        <v>29</v>
      </c>
      <c r="M1030" t="s">
        <v>29</v>
      </c>
      <c r="N1030">
        <v>-21.843071999999999</v>
      </c>
      <c r="O1030">
        <v>-41.013216999999997</v>
      </c>
      <c r="P1030" t="s">
        <v>3474</v>
      </c>
      <c r="Q1030" s="3">
        <f>Table1[[#This Row],[Capacity (MW)]]*0.395*8760*10^-6</f>
        <v>2.2179882000000002</v>
      </c>
      <c r="R1030" s="3" cm="1">
        <f t="array" ref="R1030">AVERAGE(VLOOKUP(_xlfn.TEXTSPLIT(Table1[[#This Row],[Fuel (no space after comma)]], ","), FuelList_Final_EF!$A$2:$B$65, 2, FALSE))</f>
        <v>60.37290985767001</v>
      </c>
      <c r="S1030" s="3">
        <f>Table1[[#This Row],[Generation (TWh)]]*10^9*VLOOKUP(Table1[[#This Row],[Turbine/Engine Technology]],Technology_HR!$A$2:$B$11,2,FALSE)*10^-6</f>
        <v>16743592.921799999</v>
      </c>
      <c r="T1030" s="5">
        <f>Table1[[#This Row],[Fuel Consumption (mmBtu)]]*Table1[[#This Row],[Emission Factor (kg CO2/ mmBtu)]]*10^3</f>
        <v>1010859426161.353</v>
      </c>
      <c r="U1030" s="3">
        <f>Table1[[#This Row],[Emissions (g CO2)]]/(Table1[[#This Row],[Generation (TWh)]]*10^9)</f>
        <v>455.75509651555092</v>
      </c>
    </row>
    <row r="1031" spans="1:21" x14ac:dyDescent="0.35">
      <c r="A1031" t="s">
        <v>287</v>
      </c>
      <c r="B1031" t="s">
        <v>3271</v>
      </c>
      <c r="C1031" t="str">
        <f>SUBSTITUTE(Table1[[#This Row],[Fuel]],", ",",")</f>
        <v>fossil gas: lng,fossil gas: natural gas</v>
      </c>
      <c r="D1031" t="s">
        <v>3242</v>
      </c>
      <c r="E1031" t="s">
        <v>3239</v>
      </c>
      <c r="H1031" t="s">
        <v>3438</v>
      </c>
      <c r="I1031">
        <v>641</v>
      </c>
      <c r="J1031" t="s">
        <v>3444</v>
      </c>
      <c r="K1031" t="s">
        <v>29</v>
      </c>
      <c r="L1031" t="s">
        <v>29</v>
      </c>
      <c r="M1031" t="s">
        <v>29</v>
      </c>
      <c r="N1031">
        <v>-21.843071999999999</v>
      </c>
      <c r="O1031">
        <v>-41.013216999999997</v>
      </c>
      <c r="P1031" t="s">
        <v>3474</v>
      </c>
      <c r="Q1031" s="3">
        <f>Table1[[#This Row],[Capacity (MW)]]*0.395*8760*10^-6</f>
        <v>2.2179882000000002</v>
      </c>
      <c r="R1031" s="3" cm="1">
        <f t="array" ref="R1031">AVERAGE(VLOOKUP(_xlfn.TEXTSPLIT(Table1[[#This Row],[Fuel (no space after comma)]], ","), FuelList_Final_EF!$A$2:$B$65, 2, FALSE))</f>
        <v>60.37290985767001</v>
      </c>
      <c r="S1031" s="3">
        <f>Table1[[#This Row],[Generation (TWh)]]*10^9*VLOOKUP(Table1[[#This Row],[Turbine/Engine Technology]],Technology_HR!$A$2:$B$11,2,FALSE)*10^-6</f>
        <v>16743592.921799999</v>
      </c>
      <c r="T1031" s="5">
        <f>Table1[[#This Row],[Fuel Consumption (mmBtu)]]*Table1[[#This Row],[Emission Factor (kg CO2/ mmBtu)]]*10^3</f>
        <v>1010859426161.353</v>
      </c>
      <c r="U1031" s="3">
        <f>Table1[[#This Row],[Emissions (g CO2)]]/(Table1[[#This Row],[Generation (TWh)]]*10^9)</f>
        <v>455.75509651555092</v>
      </c>
    </row>
    <row r="1032" spans="1:21" x14ac:dyDescent="0.35">
      <c r="A1032" t="s">
        <v>286</v>
      </c>
      <c r="B1032" t="s">
        <v>3271</v>
      </c>
      <c r="C1032" t="str">
        <f>SUBSTITUTE(Table1[[#This Row],[Fuel]],", ",",")</f>
        <v>fossil gas: lng,fossil gas: natural gas</v>
      </c>
      <c r="D1032" t="s">
        <v>3242</v>
      </c>
      <c r="E1032" t="s">
        <v>3239</v>
      </c>
      <c r="H1032" t="s">
        <v>3438</v>
      </c>
      <c r="I1032">
        <v>211.53</v>
      </c>
      <c r="J1032" t="s">
        <v>3444</v>
      </c>
      <c r="K1032" t="s">
        <v>29</v>
      </c>
      <c r="L1032" t="s">
        <v>29</v>
      </c>
      <c r="M1032" t="s">
        <v>29</v>
      </c>
      <c r="N1032">
        <v>-21.843071999999999</v>
      </c>
      <c r="O1032">
        <v>-41.013216999999997</v>
      </c>
      <c r="P1032" t="s">
        <v>3474</v>
      </c>
      <c r="Q1032" s="3">
        <f>Table1[[#This Row],[Capacity (MW)]]*0.395*8760*10^-6</f>
        <v>0.73193610600000003</v>
      </c>
      <c r="R1032" s="3" cm="1">
        <f t="array" ref="R1032">AVERAGE(VLOOKUP(_xlfn.TEXTSPLIT(Table1[[#This Row],[Fuel (no space after comma)]], ","), FuelList_Final_EF!$A$2:$B$65, 2, FALSE))</f>
        <v>60.37290985767001</v>
      </c>
      <c r="S1032" s="3">
        <f>Table1[[#This Row],[Generation (TWh)]]*10^9*VLOOKUP(Table1[[#This Row],[Turbine/Engine Technology]],Technology_HR!$A$2:$B$11,2,FALSE)*10^-6</f>
        <v>5525385.664194</v>
      </c>
      <c r="T1032" s="5">
        <f>Table1[[#This Row],[Fuel Consumption (mmBtu)]]*Table1[[#This Row],[Emission Factor (kg CO2/ mmBtu)]]*10^3</f>
        <v>333583610633.24646</v>
      </c>
      <c r="U1032" s="3">
        <f>Table1[[#This Row],[Emissions (g CO2)]]/(Table1[[#This Row],[Generation (TWh)]]*10^9)</f>
        <v>455.75509651555086</v>
      </c>
    </row>
    <row r="1033" spans="1:21" x14ac:dyDescent="0.35">
      <c r="A1033" t="s">
        <v>211</v>
      </c>
      <c r="B1033" t="s">
        <v>3271</v>
      </c>
      <c r="C1033" t="str">
        <f>SUBSTITUTE(Table1[[#This Row],[Fuel]],", ",",")</f>
        <v>fossil gas: lng,fossil gas: natural gas</v>
      </c>
      <c r="D1033" t="s">
        <v>3242</v>
      </c>
      <c r="E1033" t="s">
        <v>3239</v>
      </c>
      <c r="H1033" t="s">
        <v>3438</v>
      </c>
      <c r="I1033">
        <v>641</v>
      </c>
      <c r="J1033" t="s">
        <v>3444</v>
      </c>
      <c r="K1033" t="s">
        <v>29</v>
      </c>
      <c r="L1033" t="s">
        <v>29</v>
      </c>
      <c r="M1033" t="s">
        <v>29</v>
      </c>
      <c r="N1033">
        <v>-21.843071999999999</v>
      </c>
      <c r="O1033">
        <v>-41.013216999999997</v>
      </c>
      <c r="P1033" t="s">
        <v>3474</v>
      </c>
      <c r="Q1033" s="3">
        <f>Table1[[#This Row],[Capacity (MW)]]*0.395*8760*10^-6</f>
        <v>2.2179882000000002</v>
      </c>
      <c r="R1033" s="3" cm="1">
        <f t="array" ref="R1033">AVERAGE(VLOOKUP(_xlfn.TEXTSPLIT(Table1[[#This Row],[Fuel (no space after comma)]], ","), FuelList_Final_EF!$A$2:$B$65, 2, FALSE))</f>
        <v>60.37290985767001</v>
      </c>
      <c r="S1033" s="3">
        <f>Table1[[#This Row],[Generation (TWh)]]*10^9*VLOOKUP(Table1[[#This Row],[Turbine/Engine Technology]],Technology_HR!$A$2:$B$11,2,FALSE)*10^-6</f>
        <v>16743592.921799999</v>
      </c>
      <c r="T1033" s="5">
        <f>Table1[[#This Row],[Fuel Consumption (mmBtu)]]*Table1[[#This Row],[Emission Factor (kg CO2/ mmBtu)]]*10^3</f>
        <v>1010859426161.353</v>
      </c>
      <c r="U1033" s="3">
        <f>Table1[[#This Row],[Emissions (g CO2)]]/(Table1[[#This Row],[Generation (TWh)]]*10^9)</f>
        <v>455.75509651555092</v>
      </c>
    </row>
    <row r="1034" spans="1:21" x14ac:dyDescent="0.35">
      <c r="A1034" t="s">
        <v>211</v>
      </c>
      <c r="B1034" t="s">
        <v>3271</v>
      </c>
      <c r="C1034" t="str">
        <f>SUBSTITUTE(Table1[[#This Row],[Fuel]],", ",",")</f>
        <v>fossil gas: lng,fossil gas: natural gas</v>
      </c>
      <c r="D1034" t="s">
        <v>3242</v>
      </c>
      <c r="E1034" t="s">
        <v>3239</v>
      </c>
      <c r="H1034" t="s">
        <v>59</v>
      </c>
      <c r="I1034">
        <v>641</v>
      </c>
      <c r="J1034" t="s">
        <v>3444</v>
      </c>
      <c r="K1034" t="s">
        <v>29</v>
      </c>
      <c r="L1034" t="s">
        <v>29</v>
      </c>
      <c r="M1034" t="s">
        <v>29</v>
      </c>
      <c r="N1034">
        <v>-21.842444</v>
      </c>
      <c r="O1034">
        <v>-41.026972999999998</v>
      </c>
      <c r="P1034" t="s">
        <v>3474</v>
      </c>
      <c r="Q1034" s="3">
        <f>Table1[[#This Row],[Capacity (MW)]]*0.395*8760*10^-6</f>
        <v>2.2179882000000002</v>
      </c>
      <c r="R1034" s="3" cm="1">
        <f t="array" ref="R1034">AVERAGE(VLOOKUP(_xlfn.TEXTSPLIT(Table1[[#This Row],[Fuel (no space after comma)]], ","), FuelList_Final_EF!$A$2:$B$65, 2, FALSE))</f>
        <v>60.37290985767001</v>
      </c>
      <c r="S1034" s="3">
        <f>Table1[[#This Row],[Generation (TWh)]]*10^9*VLOOKUP(Table1[[#This Row],[Turbine/Engine Technology]],Technology_HR!$A$2:$B$11,2,FALSE)*10^-6</f>
        <v>18399321.1131</v>
      </c>
      <c r="T1034" s="5">
        <f>Table1[[#This Row],[Fuel Consumption (mmBtu)]]*Table1[[#This Row],[Emission Factor (kg CO2/ mmBtu)]]*10^3</f>
        <v>1110820555003.511</v>
      </c>
      <c r="U1034" s="3">
        <f>Table1[[#This Row],[Emissions (g CO2)]]/(Table1[[#This Row],[Generation (TWh)]]*10^9)</f>
        <v>500.82347372430161</v>
      </c>
    </row>
    <row r="1035" spans="1:21" x14ac:dyDescent="0.35">
      <c r="A1035" t="s">
        <v>286</v>
      </c>
      <c r="B1035" t="s">
        <v>3271</v>
      </c>
      <c r="C1035" t="str">
        <f>SUBSTITUTE(Table1[[#This Row],[Fuel]],", ",",")</f>
        <v>fossil gas: lng,fossil gas: natural gas</v>
      </c>
      <c r="D1035" t="s">
        <v>3242</v>
      </c>
      <c r="E1035" t="s">
        <v>3239</v>
      </c>
      <c r="H1035" t="s">
        <v>59</v>
      </c>
      <c r="I1035">
        <v>211.53</v>
      </c>
      <c r="J1035" t="s">
        <v>3444</v>
      </c>
      <c r="K1035" t="s">
        <v>29</v>
      </c>
      <c r="L1035" t="s">
        <v>29</v>
      </c>
      <c r="M1035" t="s">
        <v>29</v>
      </c>
      <c r="N1035">
        <v>-21.842444</v>
      </c>
      <c r="O1035">
        <v>-41.026972999999998</v>
      </c>
      <c r="P1035" t="s">
        <v>3474</v>
      </c>
      <c r="Q1035" s="3">
        <f>Table1[[#This Row],[Capacity (MW)]]*0.395*8760*10^-6</f>
        <v>0.73193610600000003</v>
      </c>
      <c r="R1035" s="3" cm="1">
        <f t="array" ref="R1035">AVERAGE(VLOOKUP(_xlfn.TEXTSPLIT(Table1[[#This Row],[Fuel (no space after comma)]], ","), FuelList_Final_EF!$A$2:$B$65, 2, FALSE))</f>
        <v>60.37290985767001</v>
      </c>
      <c r="S1035" s="3">
        <f>Table1[[#This Row],[Generation (TWh)]]*10^9*VLOOKUP(Table1[[#This Row],[Turbine/Engine Technology]],Technology_HR!$A$2:$B$11,2,FALSE)*10^-6</f>
        <v>6071775.9673229996</v>
      </c>
      <c r="T1035" s="5">
        <f>Table1[[#This Row],[Fuel Consumption (mmBtu)]]*Table1[[#This Row],[Emission Factor (kg CO2/ mmBtu)]]*10^3</f>
        <v>366570783151.15857</v>
      </c>
      <c r="U1035" s="3">
        <f>Table1[[#This Row],[Emissions (g CO2)]]/(Table1[[#This Row],[Generation (TWh)]]*10^9)</f>
        <v>500.82347372430149</v>
      </c>
    </row>
    <row r="1036" spans="1:21" x14ac:dyDescent="0.35">
      <c r="A1036" t="s">
        <v>285</v>
      </c>
      <c r="B1036" t="s">
        <v>3271</v>
      </c>
      <c r="C1036" t="str">
        <f>SUBSTITUTE(Table1[[#This Row],[Fuel]],", ",",")</f>
        <v>fossil gas: lng,fossil gas: natural gas</v>
      </c>
      <c r="D1036" t="s">
        <v>3242</v>
      </c>
      <c r="E1036" t="s">
        <v>3239</v>
      </c>
      <c r="H1036" t="s">
        <v>59</v>
      </c>
      <c r="I1036">
        <v>641</v>
      </c>
      <c r="J1036" t="s">
        <v>3444</v>
      </c>
      <c r="K1036" t="s">
        <v>29</v>
      </c>
      <c r="L1036" t="s">
        <v>29</v>
      </c>
      <c r="M1036" t="s">
        <v>29</v>
      </c>
      <c r="N1036">
        <v>-21.842444</v>
      </c>
      <c r="O1036">
        <v>-41.026972999999998</v>
      </c>
      <c r="P1036" t="s">
        <v>3474</v>
      </c>
      <c r="Q1036" s="3">
        <f>Table1[[#This Row],[Capacity (MW)]]*0.395*8760*10^-6</f>
        <v>2.2179882000000002</v>
      </c>
      <c r="R1036" s="3" cm="1">
        <f t="array" ref="R1036">AVERAGE(VLOOKUP(_xlfn.TEXTSPLIT(Table1[[#This Row],[Fuel (no space after comma)]], ","), FuelList_Final_EF!$A$2:$B$65, 2, FALSE))</f>
        <v>60.37290985767001</v>
      </c>
      <c r="S1036" s="3">
        <f>Table1[[#This Row],[Generation (TWh)]]*10^9*VLOOKUP(Table1[[#This Row],[Turbine/Engine Technology]],Technology_HR!$A$2:$B$11,2,FALSE)*10^-6</f>
        <v>18399321.1131</v>
      </c>
      <c r="T1036" s="5">
        <f>Table1[[#This Row],[Fuel Consumption (mmBtu)]]*Table1[[#This Row],[Emission Factor (kg CO2/ mmBtu)]]*10^3</f>
        <v>1110820555003.511</v>
      </c>
      <c r="U1036" s="3">
        <f>Table1[[#This Row],[Emissions (g CO2)]]/(Table1[[#This Row],[Generation (TWh)]]*10^9)</f>
        <v>500.82347372430161</v>
      </c>
    </row>
    <row r="1037" spans="1:21" x14ac:dyDescent="0.35">
      <c r="A1037" t="s">
        <v>287</v>
      </c>
      <c r="B1037" t="s">
        <v>3271</v>
      </c>
      <c r="C1037" t="str">
        <f>SUBSTITUTE(Table1[[#This Row],[Fuel]],", ",",")</f>
        <v>fossil gas: lng,fossil gas: natural gas</v>
      </c>
      <c r="D1037" t="s">
        <v>3242</v>
      </c>
      <c r="E1037" t="s">
        <v>3239</v>
      </c>
      <c r="H1037" t="s">
        <v>59</v>
      </c>
      <c r="I1037">
        <v>641</v>
      </c>
      <c r="J1037" t="s">
        <v>3444</v>
      </c>
      <c r="K1037" t="s">
        <v>29</v>
      </c>
      <c r="L1037" t="s">
        <v>29</v>
      </c>
      <c r="M1037" t="s">
        <v>29</v>
      </c>
      <c r="N1037">
        <v>-21.842444</v>
      </c>
      <c r="O1037">
        <v>-41.026972999999998</v>
      </c>
      <c r="P1037" t="s">
        <v>3474</v>
      </c>
      <c r="Q1037" s="3">
        <f>Table1[[#This Row],[Capacity (MW)]]*0.395*8760*10^-6</f>
        <v>2.2179882000000002</v>
      </c>
      <c r="R1037" s="3" cm="1">
        <f t="array" ref="R1037">AVERAGE(VLOOKUP(_xlfn.TEXTSPLIT(Table1[[#This Row],[Fuel (no space after comma)]], ","), FuelList_Final_EF!$A$2:$B$65, 2, FALSE))</f>
        <v>60.37290985767001</v>
      </c>
      <c r="S1037" s="3">
        <f>Table1[[#This Row],[Generation (TWh)]]*10^9*VLOOKUP(Table1[[#This Row],[Turbine/Engine Technology]],Technology_HR!$A$2:$B$11,2,FALSE)*10^-6</f>
        <v>18399321.1131</v>
      </c>
      <c r="T1037" s="5">
        <f>Table1[[#This Row],[Fuel Consumption (mmBtu)]]*Table1[[#This Row],[Emission Factor (kg CO2/ mmBtu)]]*10^3</f>
        <v>1110820555003.511</v>
      </c>
      <c r="U1037" s="3">
        <f>Table1[[#This Row],[Emissions (g CO2)]]/(Table1[[#This Row],[Generation (TWh)]]*10^9)</f>
        <v>500.82347372430161</v>
      </c>
    </row>
    <row r="1038" spans="1:21" x14ac:dyDescent="0.35">
      <c r="A1038" t="s">
        <v>288</v>
      </c>
      <c r="B1038" t="s">
        <v>3258</v>
      </c>
      <c r="C1038" t="str">
        <f>SUBSTITUTE(Table1[[#This Row],[Fuel]],", ",",")</f>
        <v>fossil liquids: diesel</v>
      </c>
      <c r="D1038" t="s">
        <v>3258</v>
      </c>
      <c r="H1038" t="s">
        <v>3437</v>
      </c>
      <c r="I1038">
        <v>140.4</v>
      </c>
      <c r="J1038" t="s">
        <v>3446</v>
      </c>
      <c r="K1038">
        <v>2009</v>
      </c>
      <c r="L1038" t="s">
        <v>29</v>
      </c>
      <c r="M1038" t="s">
        <v>29</v>
      </c>
      <c r="N1038">
        <v>-16.793718999999999</v>
      </c>
      <c r="O1038">
        <v>-49.240004999999996</v>
      </c>
      <c r="P1038" t="s">
        <v>3474</v>
      </c>
      <c r="Q1038" s="3">
        <f>Table1[[#This Row],[Capacity (MW)]]*0.395*8760*10^-6</f>
        <v>0.48581208000000003</v>
      </c>
      <c r="R1038" s="3" cm="1">
        <f t="array" ref="R1038">AVERAGE(VLOOKUP(_xlfn.TEXTSPLIT(Table1[[#This Row],[Fuel (no space after comma)]], ","), FuelList_Final_EF!$A$2:$B$65, 2, FALSE))</f>
        <v>78.106682297772565</v>
      </c>
      <c r="S1038" s="3">
        <f>Table1[[#This Row],[Generation (TWh)]]*10^9*VLOOKUP(Table1[[#This Row],[Turbine/Engine Technology]],Technology_HR!$A$2:$B$11,2,FALSE)*10^-6</f>
        <v>4323727.5120000001</v>
      </c>
      <c r="T1038" s="5">
        <f>Table1[[#This Row],[Fuel Consumption (mmBtu)]]*Table1[[#This Row],[Emission Factor (kg CO2/ mmBtu)]]*10^3</f>
        <v>337712011121.92261</v>
      </c>
      <c r="U1038" s="3">
        <f>Table1[[#This Row],[Emissions (g CO2)]]/(Table1[[#This Row],[Generation (TWh)]]*10^9)</f>
        <v>695.14947245017572</v>
      </c>
    </row>
    <row r="1039" spans="1:21" x14ac:dyDescent="0.35">
      <c r="A1039" t="s">
        <v>263</v>
      </c>
      <c r="B1039" t="s">
        <v>3269</v>
      </c>
      <c r="C1039" t="str">
        <f>SUBSTITUTE(Table1[[#This Row],[Fuel]],", ",",")</f>
        <v>fossil gas: natural gas,fossil gas: lng</v>
      </c>
      <c r="D1039" t="s">
        <v>3239</v>
      </c>
      <c r="E1039" t="s">
        <v>3242</v>
      </c>
      <c r="H1039" t="s">
        <v>3438</v>
      </c>
      <c r="I1039">
        <v>327.39999999999998</v>
      </c>
      <c r="J1039" t="s">
        <v>3446</v>
      </c>
      <c r="K1039">
        <v>2006</v>
      </c>
      <c r="L1039" t="s">
        <v>29</v>
      </c>
      <c r="M1039" t="s">
        <v>29</v>
      </c>
      <c r="N1039">
        <v>-22.714500000000001</v>
      </c>
      <c r="O1039">
        <v>-43.254100000000001</v>
      </c>
      <c r="P1039" t="s">
        <v>3474</v>
      </c>
      <c r="Q1039" s="3">
        <f>Table1[[#This Row],[Capacity (MW)]]*0.395*8760*10^-6</f>
        <v>1.1328694799999999</v>
      </c>
      <c r="R1039" s="3" cm="1">
        <f t="array" ref="R1039">AVERAGE(VLOOKUP(_xlfn.TEXTSPLIT(Table1[[#This Row],[Fuel (no space after comma)]], ","), FuelList_Final_EF!$A$2:$B$65, 2, FALSE))</f>
        <v>60.37290985767001</v>
      </c>
      <c r="S1039" s="3">
        <f>Table1[[#This Row],[Generation (TWh)]]*10^9*VLOOKUP(Table1[[#This Row],[Turbine/Engine Technology]],Technology_HR!$A$2:$B$11,2,FALSE)*10^-6</f>
        <v>8552031.7045199983</v>
      </c>
      <c r="T1039" s="5">
        <f>Table1[[#This Row],[Fuel Consumption (mmBtu)]]*Table1[[#This Row],[Emission Factor (kg CO2/ mmBtu)]]*10^3</f>
        <v>516311039196.92188</v>
      </c>
      <c r="U1039" s="3">
        <f>Table1[[#This Row],[Emissions (g CO2)]]/(Table1[[#This Row],[Generation (TWh)]]*10^9)</f>
        <v>455.75509651555092</v>
      </c>
    </row>
    <row r="1040" spans="1:21" x14ac:dyDescent="0.35">
      <c r="A1040" t="s">
        <v>263</v>
      </c>
      <c r="B1040" t="s">
        <v>3269</v>
      </c>
      <c r="C1040" t="str">
        <f>SUBSTITUTE(Table1[[#This Row],[Fuel]],", ",",")</f>
        <v>fossil gas: natural gas,fossil gas: lng</v>
      </c>
      <c r="D1040" t="s">
        <v>3239</v>
      </c>
      <c r="E1040" t="s">
        <v>3242</v>
      </c>
      <c r="H1040" t="s">
        <v>3438</v>
      </c>
      <c r="I1040">
        <v>330.9</v>
      </c>
      <c r="J1040" t="s">
        <v>3446</v>
      </c>
      <c r="K1040">
        <v>2006</v>
      </c>
      <c r="L1040" t="s">
        <v>29</v>
      </c>
      <c r="M1040" t="s">
        <v>29</v>
      </c>
      <c r="N1040">
        <v>-22.714500000000001</v>
      </c>
      <c r="O1040">
        <v>-43.254100000000001</v>
      </c>
      <c r="P1040" t="s">
        <v>3474</v>
      </c>
      <c r="Q1040" s="3">
        <f>Table1[[#This Row],[Capacity (MW)]]*0.395*8760*10^-6</f>
        <v>1.1449801799999999</v>
      </c>
      <c r="R1040" s="3" cm="1">
        <f t="array" ref="R1040">AVERAGE(VLOOKUP(_xlfn.TEXTSPLIT(Table1[[#This Row],[Fuel (no space after comma)]], ","), FuelList_Final_EF!$A$2:$B$65, 2, FALSE))</f>
        <v>60.37290985767001</v>
      </c>
      <c r="S1040" s="3">
        <f>Table1[[#This Row],[Generation (TWh)]]*10^9*VLOOKUP(Table1[[#This Row],[Turbine/Engine Technology]],Technology_HR!$A$2:$B$11,2,FALSE)*10^-6</f>
        <v>8643455.3788200002</v>
      </c>
      <c r="T1040" s="5">
        <f>Table1[[#This Row],[Fuel Consumption (mmBtu)]]*Table1[[#This Row],[Emission Factor (kg CO2/ mmBtu)]]*10^3</f>
        <v>521830552444.29285</v>
      </c>
      <c r="U1040" s="3">
        <f>Table1[[#This Row],[Emissions (g CO2)]]/(Table1[[#This Row],[Generation (TWh)]]*10^9)</f>
        <v>455.75509651555092</v>
      </c>
    </row>
    <row r="1041" spans="1:21" x14ac:dyDescent="0.35">
      <c r="A1041" t="s">
        <v>263</v>
      </c>
      <c r="B1041" t="s">
        <v>3269</v>
      </c>
      <c r="C1041" t="str">
        <f>SUBSTITUTE(Table1[[#This Row],[Fuel]],", ",",")</f>
        <v>fossil gas: natural gas,fossil gas: lng</v>
      </c>
      <c r="D1041" t="s">
        <v>3239</v>
      </c>
      <c r="E1041" t="s">
        <v>3242</v>
      </c>
      <c r="H1041" t="s">
        <v>3438</v>
      </c>
      <c r="I1041">
        <v>330.9</v>
      </c>
      <c r="J1041" t="s">
        <v>3446</v>
      </c>
      <c r="K1041">
        <v>2006</v>
      </c>
      <c r="L1041" t="s">
        <v>29</v>
      </c>
      <c r="M1041" t="s">
        <v>29</v>
      </c>
      <c r="N1041">
        <v>-22.714500000000001</v>
      </c>
      <c r="O1041">
        <v>-43.254100000000001</v>
      </c>
      <c r="P1041" t="s">
        <v>3474</v>
      </c>
      <c r="Q1041" s="3">
        <f>Table1[[#This Row],[Capacity (MW)]]*0.395*8760*10^-6</f>
        <v>1.1449801799999999</v>
      </c>
      <c r="R1041" s="3" cm="1">
        <f t="array" ref="R1041">AVERAGE(VLOOKUP(_xlfn.TEXTSPLIT(Table1[[#This Row],[Fuel (no space after comma)]], ","), FuelList_Final_EF!$A$2:$B$65, 2, FALSE))</f>
        <v>60.37290985767001</v>
      </c>
      <c r="S1041" s="3">
        <f>Table1[[#This Row],[Generation (TWh)]]*10^9*VLOOKUP(Table1[[#This Row],[Turbine/Engine Technology]],Technology_HR!$A$2:$B$11,2,FALSE)*10^-6</f>
        <v>8643455.3788200002</v>
      </c>
      <c r="T1041" s="5">
        <f>Table1[[#This Row],[Fuel Consumption (mmBtu)]]*Table1[[#This Row],[Emission Factor (kg CO2/ mmBtu)]]*10^3</f>
        <v>521830552444.29285</v>
      </c>
      <c r="U1041" s="3">
        <f>Table1[[#This Row],[Emissions (g CO2)]]/(Table1[[#This Row],[Generation (TWh)]]*10^9)</f>
        <v>455.75509651555092</v>
      </c>
    </row>
    <row r="1042" spans="1:21" x14ac:dyDescent="0.35">
      <c r="A1042" t="s">
        <v>268</v>
      </c>
      <c r="B1042" t="s">
        <v>3239</v>
      </c>
      <c r="C1042" t="str">
        <f>SUBSTITUTE(Table1[[#This Row],[Fuel]],", ",",")</f>
        <v>fossil gas: natural gas</v>
      </c>
      <c r="D1042" t="s">
        <v>3239</v>
      </c>
      <c r="H1042" t="s">
        <v>3438</v>
      </c>
      <c r="I1042">
        <v>1235</v>
      </c>
      <c r="J1042" t="s">
        <v>3450</v>
      </c>
      <c r="K1042" t="s">
        <v>29</v>
      </c>
      <c r="L1042" t="s">
        <v>29</v>
      </c>
      <c r="M1042" t="s">
        <v>29</v>
      </c>
      <c r="N1042">
        <v>-10.814366</v>
      </c>
      <c r="O1042">
        <v>-36.939656999999997</v>
      </c>
      <c r="P1042" t="s">
        <v>3474</v>
      </c>
      <c r="Q1042" s="3">
        <f>Table1[[#This Row],[Capacity (MW)]]*0.395*8760*10^-6</f>
        <v>4.2733470000000002</v>
      </c>
      <c r="R1042" s="3" cm="1">
        <f t="array" ref="R1042">AVERAGE(VLOOKUP(_xlfn.TEXTSPLIT(Table1[[#This Row],[Fuel (no space after comma)]], ","), FuelList_Final_EF!$A$2:$B$65, 2, FALSE))</f>
        <v>53.06</v>
      </c>
      <c r="S1042" s="3">
        <f>Table1[[#This Row],[Generation (TWh)]]*10^9*VLOOKUP(Table1[[#This Row],[Turbine/Engine Technology]],Technology_HR!$A$2:$B$11,2,FALSE)*10^-6</f>
        <v>32259496.502999999</v>
      </c>
      <c r="T1042" s="5">
        <f>Table1[[#This Row],[Fuel Consumption (mmBtu)]]*Table1[[#This Row],[Emission Factor (kg CO2/ mmBtu)]]*10^3</f>
        <v>1711688884449.1799</v>
      </c>
      <c r="U1042" s="3">
        <f>Table1[[#This Row],[Emissions (g CO2)]]/(Table1[[#This Row],[Generation (TWh)]]*10^9)</f>
        <v>400.54993999999999</v>
      </c>
    </row>
    <row r="1043" spans="1:21" x14ac:dyDescent="0.35">
      <c r="A1043" t="s">
        <v>261</v>
      </c>
      <c r="B1043" t="s">
        <v>3241</v>
      </c>
      <c r="C1043" t="str">
        <f>SUBSTITUTE(Table1[[#This Row],[Fuel]],", ",",")</f>
        <v>fossil liquids: heavy fuel oil</v>
      </c>
      <c r="D1043" t="s">
        <v>3241</v>
      </c>
      <c r="H1043" t="s">
        <v>3437</v>
      </c>
      <c r="I1043">
        <v>150</v>
      </c>
      <c r="J1043" t="s">
        <v>3446</v>
      </c>
      <c r="K1043">
        <v>2010</v>
      </c>
      <c r="L1043" t="s">
        <v>29</v>
      </c>
      <c r="M1043" t="s">
        <v>29</v>
      </c>
      <c r="N1043">
        <v>-12.690213999999999</v>
      </c>
      <c r="O1043">
        <v>-38.301937000000002</v>
      </c>
      <c r="P1043" t="s">
        <v>3474</v>
      </c>
      <c r="Q1043" s="3">
        <f>Table1[[#This Row],[Capacity (MW)]]*0.395*8760*10^-6</f>
        <v>0.51902999999999999</v>
      </c>
      <c r="R1043" s="3" cm="1">
        <f t="array" ref="R1043">AVERAGE(VLOOKUP(_xlfn.TEXTSPLIT(Table1[[#This Row],[Fuel (no space after comma)]], ","), FuelList_Final_EF!$A$2:$B$65, 2, FALSE))</f>
        <v>81.602530311017389</v>
      </c>
      <c r="S1043" s="3">
        <f>Table1[[#This Row],[Generation (TWh)]]*10^9*VLOOKUP(Table1[[#This Row],[Turbine/Engine Technology]],Technology_HR!$A$2:$B$11,2,FALSE)*10^-6</f>
        <v>4619367</v>
      </c>
      <c r="T1043" s="5">
        <f>Table1[[#This Row],[Fuel Consumption (mmBtu)]]*Table1[[#This Row],[Emission Factor (kg CO2/ mmBtu)]]*10^3</f>
        <v>376952035635.2135</v>
      </c>
      <c r="U1043" s="3">
        <f>Table1[[#This Row],[Emissions (g CO2)]]/(Table1[[#This Row],[Generation (TWh)]]*10^9)</f>
        <v>726.26251976805486</v>
      </c>
    </row>
    <row r="1044" spans="1:21" x14ac:dyDescent="0.35">
      <c r="A1044" t="s">
        <v>289</v>
      </c>
      <c r="B1044" t="s">
        <v>3242</v>
      </c>
      <c r="C1044" t="str">
        <f>SUBSTITUTE(Table1[[#This Row],[Fuel]],", ",",")</f>
        <v>fossil gas: lng</v>
      </c>
      <c r="D1044" t="s">
        <v>3242</v>
      </c>
      <c r="H1044" t="s">
        <v>59</v>
      </c>
      <c r="I1044">
        <v>1683</v>
      </c>
      <c r="J1044" t="s">
        <v>3444</v>
      </c>
      <c r="K1044">
        <v>2025</v>
      </c>
      <c r="L1044" t="s">
        <v>29</v>
      </c>
      <c r="M1044" t="s">
        <v>29</v>
      </c>
      <c r="N1044">
        <v>-19.856503</v>
      </c>
      <c r="O1044">
        <v>-40.074789000000003</v>
      </c>
      <c r="P1044" t="s">
        <v>3474</v>
      </c>
      <c r="Q1044" s="3">
        <f>Table1[[#This Row],[Capacity (MW)]]*0.395*8760*10^-6</f>
        <v>5.8235166000000005</v>
      </c>
      <c r="R1044" s="3" cm="1">
        <f t="array" ref="R1044">AVERAGE(VLOOKUP(_xlfn.TEXTSPLIT(Table1[[#This Row],[Fuel (no space after comma)]], ","), FuelList_Final_EF!$A$2:$B$65, 2, FALSE))</f>
        <v>67.685819715340017</v>
      </c>
      <c r="S1044" s="3">
        <f>Table1[[#This Row],[Generation (TWh)]]*10^9*VLOOKUP(Table1[[#This Row],[Turbine/Engine Technology]],Technology_HR!$A$2:$B$11,2,FALSE)*10^-6</f>
        <v>48308981.955300003</v>
      </c>
      <c r="T1044" s="5">
        <f>Table1[[#This Row],[Fuel Consumption (mmBtu)]]*Table1[[#This Row],[Emission Factor (kg CO2/ mmBtu)]]*10^3</f>
        <v>3269833043258.0498</v>
      </c>
      <c r="U1044" s="3">
        <f>Table1[[#This Row],[Emissions (g CO2)]]/(Table1[[#This Row],[Generation (TWh)]]*10^9)</f>
        <v>561.48771744860301</v>
      </c>
    </row>
    <row r="1045" spans="1:21" x14ac:dyDescent="0.35">
      <c r="A1045" t="s">
        <v>290</v>
      </c>
      <c r="B1045" t="s">
        <v>3242</v>
      </c>
      <c r="C1045" t="str">
        <f>SUBSTITUTE(Table1[[#This Row],[Fuel]],", ",",")</f>
        <v>fossil gas: lng</v>
      </c>
      <c r="D1045" t="s">
        <v>3242</v>
      </c>
      <c r="H1045" t="s">
        <v>3438</v>
      </c>
      <c r="I1045">
        <v>638</v>
      </c>
      <c r="J1045" t="s">
        <v>3444</v>
      </c>
      <c r="K1045" t="s">
        <v>29</v>
      </c>
      <c r="L1045" t="s">
        <v>29</v>
      </c>
      <c r="M1045" t="s">
        <v>29</v>
      </c>
      <c r="N1045">
        <v>-3.1487280000000002</v>
      </c>
      <c r="O1045">
        <v>-58.433356000000003</v>
      </c>
      <c r="P1045" t="s">
        <v>3474</v>
      </c>
      <c r="Q1045" s="3">
        <f>Table1[[#This Row],[Capacity (MW)]]*0.395*8760*10^-6</f>
        <v>2.2076075999999998</v>
      </c>
      <c r="R1045" s="3" cm="1">
        <f t="array" ref="R1045">AVERAGE(VLOOKUP(_xlfn.TEXTSPLIT(Table1[[#This Row],[Fuel (no space after comma)]], ","), FuelList_Final_EF!$A$2:$B$65, 2, FALSE))</f>
        <v>67.685819715340017</v>
      </c>
      <c r="S1045" s="3">
        <f>Table1[[#This Row],[Generation (TWh)]]*10^9*VLOOKUP(Table1[[#This Row],[Turbine/Engine Technology]],Technology_HR!$A$2:$B$11,2,FALSE)*10^-6</f>
        <v>16665229.772399999</v>
      </c>
      <c r="T1045" s="5">
        <f>Table1[[#This Row],[Fuel Consumption (mmBtu)]]*Table1[[#This Row],[Emission Factor (kg CO2/ mmBtu)]]*10^3</f>
        <v>1127999737889.3833</v>
      </c>
      <c r="U1045" s="3">
        <f>Table1[[#This Row],[Emissions (g CO2)]]/(Table1[[#This Row],[Generation (TWh)]]*10^9)</f>
        <v>510.96025303110179</v>
      </c>
    </row>
    <row r="1046" spans="1:21" x14ac:dyDescent="0.35">
      <c r="A1046" t="s">
        <v>261</v>
      </c>
      <c r="B1046" t="s">
        <v>3239</v>
      </c>
      <c r="C1046" t="str">
        <f>SUBSTITUTE(Table1[[#This Row],[Fuel]],", ",",")</f>
        <v>fossil gas: natural gas</v>
      </c>
      <c r="D1046" t="s">
        <v>3239</v>
      </c>
      <c r="H1046" t="s">
        <v>3438</v>
      </c>
      <c r="I1046">
        <v>667</v>
      </c>
      <c r="J1046" t="s">
        <v>3447</v>
      </c>
      <c r="K1046" t="s">
        <v>29</v>
      </c>
      <c r="L1046" t="s">
        <v>29</v>
      </c>
      <c r="M1046" t="s">
        <v>29</v>
      </c>
      <c r="N1046">
        <v>-22.280747999999999</v>
      </c>
      <c r="O1046">
        <v>-41.736603000000002</v>
      </c>
      <c r="P1046" t="s">
        <v>3474</v>
      </c>
      <c r="Q1046" s="3">
        <f>Table1[[#This Row],[Capacity (MW)]]*0.395*8760*10^-6</f>
        <v>2.3079534000000002</v>
      </c>
      <c r="R1046" s="3" cm="1">
        <f t="array" ref="R1046">AVERAGE(VLOOKUP(_xlfn.TEXTSPLIT(Table1[[#This Row],[Fuel (no space after comma)]], ","), FuelList_Final_EF!$A$2:$B$65, 2, FALSE))</f>
        <v>53.06</v>
      </c>
      <c r="S1046" s="3">
        <f>Table1[[#This Row],[Generation (TWh)]]*10^9*VLOOKUP(Table1[[#This Row],[Turbine/Engine Technology]],Technology_HR!$A$2:$B$11,2,FALSE)*10^-6</f>
        <v>17422740.216600001</v>
      </c>
      <c r="T1046" s="5">
        <f>Table1[[#This Row],[Fuel Consumption (mmBtu)]]*Table1[[#This Row],[Emission Factor (kg CO2/ mmBtu)]]*10^3</f>
        <v>924450595892.79602</v>
      </c>
      <c r="U1046" s="3">
        <f>Table1[[#This Row],[Emissions (g CO2)]]/(Table1[[#This Row],[Generation (TWh)]]*10^9)</f>
        <v>400.54993999999999</v>
      </c>
    </row>
    <row r="1047" spans="1:21" x14ac:dyDescent="0.35">
      <c r="A1047" t="s">
        <v>291</v>
      </c>
      <c r="B1047" t="s">
        <v>3239</v>
      </c>
      <c r="C1047" t="str">
        <f>SUBSTITUTE(Table1[[#This Row],[Fuel]],", ",",")</f>
        <v>fossil gas: natural gas</v>
      </c>
      <c r="D1047" t="s">
        <v>3239</v>
      </c>
      <c r="H1047" t="s">
        <v>3438</v>
      </c>
      <c r="I1047">
        <v>260</v>
      </c>
      <c r="J1047" t="s">
        <v>3451</v>
      </c>
      <c r="K1047" t="s">
        <v>29</v>
      </c>
      <c r="L1047" t="s">
        <v>29</v>
      </c>
      <c r="M1047" t="s">
        <v>29</v>
      </c>
      <c r="N1047">
        <v>-22.269694999999999</v>
      </c>
      <c r="O1047">
        <v>-46.537044999999999</v>
      </c>
      <c r="P1047" t="s">
        <v>3474</v>
      </c>
      <c r="Q1047" s="3">
        <f>Table1[[#This Row],[Capacity (MW)]]*0.395*8760*10^-6</f>
        <v>0.89965200000000001</v>
      </c>
      <c r="R1047" s="3" cm="1">
        <f t="array" ref="R1047">AVERAGE(VLOOKUP(_xlfn.TEXTSPLIT(Table1[[#This Row],[Fuel (no space after comma)]], ","), FuelList_Final_EF!$A$2:$B$65, 2, FALSE))</f>
        <v>53.06</v>
      </c>
      <c r="S1047" s="3">
        <f>Table1[[#This Row],[Generation (TWh)]]*10^9*VLOOKUP(Table1[[#This Row],[Turbine/Engine Technology]],Technology_HR!$A$2:$B$11,2,FALSE)*10^-6</f>
        <v>6791472.9479999999</v>
      </c>
      <c r="T1047" s="5">
        <f>Table1[[#This Row],[Fuel Consumption (mmBtu)]]*Table1[[#This Row],[Emission Factor (kg CO2/ mmBtu)]]*10^3</f>
        <v>360355554620.88</v>
      </c>
      <c r="U1047" s="3">
        <f>Table1[[#This Row],[Emissions (g CO2)]]/(Table1[[#This Row],[Generation (TWh)]]*10^9)</f>
        <v>400.54993999999999</v>
      </c>
    </row>
    <row r="1048" spans="1:21" x14ac:dyDescent="0.35">
      <c r="A1048" t="s">
        <v>292</v>
      </c>
      <c r="B1048" t="s">
        <v>3239</v>
      </c>
      <c r="C1048" t="str">
        <f>SUBSTITUTE(Table1[[#This Row],[Fuel]],", ",",")</f>
        <v>fossil gas: natural gas</v>
      </c>
      <c r="D1048" t="s">
        <v>3239</v>
      </c>
      <c r="H1048" t="s">
        <v>3438</v>
      </c>
      <c r="I1048">
        <v>141</v>
      </c>
      <c r="J1048" t="s">
        <v>3446</v>
      </c>
      <c r="K1048">
        <v>2022</v>
      </c>
      <c r="L1048" t="s">
        <v>29</v>
      </c>
      <c r="M1048" t="s">
        <v>29</v>
      </c>
      <c r="N1048">
        <v>2.9650660000000002</v>
      </c>
      <c r="O1048">
        <v>-60.675829999999998</v>
      </c>
      <c r="P1048" t="s">
        <v>3474</v>
      </c>
      <c r="Q1048" s="3">
        <f>Table1[[#This Row],[Capacity (MW)]]*0.395*8760*10^-6</f>
        <v>0.48788819999999999</v>
      </c>
      <c r="R1048" s="3" cm="1">
        <f t="array" ref="R1048">AVERAGE(VLOOKUP(_xlfn.TEXTSPLIT(Table1[[#This Row],[Fuel (no space after comma)]], ","), FuelList_Final_EF!$A$2:$B$65, 2, FALSE))</f>
        <v>53.06</v>
      </c>
      <c r="S1048" s="3">
        <f>Table1[[#This Row],[Generation (TWh)]]*10^9*VLOOKUP(Table1[[#This Row],[Turbine/Engine Technology]],Technology_HR!$A$2:$B$11,2,FALSE)*10^-6</f>
        <v>3683068.0217999998</v>
      </c>
      <c r="T1048" s="5">
        <f>Table1[[#This Row],[Fuel Consumption (mmBtu)]]*Table1[[#This Row],[Emission Factor (kg CO2/ mmBtu)]]*10^3</f>
        <v>195423589236.70798</v>
      </c>
      <c r="U1048" s="3">
        <f>Table1[[#This Row],[Emissions (g CO2)]]/(Table1[[#This Row],[Generation (TWh)]]*10^9)</f>
        <v>400.54993999999994</v>
      </c>
    </row>
    <row r="1049" spans="1:21" x14ac:dyDescent="0.35">
      <c r="A1049" t="s">
        <v>293</v>
      </c>
      <c r="B1049" t="s">
        <v>3242</v>
      </c>
      <c r="C1049" t="str">
        <f>SUBSTITUTE(Table1[[#This Row],[Fuel]],", ",",")</f>
        <v>fossil gas: lng</v>
      </c>
      <c r="D1049" t="s">
        <v>3242</v>
      </c>
      <c r="H1049" t="s">
        <v>3436</v>
      </c>
      <c r="I1049">
        <v>2430</v>
      </c>
      <c r="J1049" t="s">
        <v>3450</v>
      </c>
      <c r="K1049" t="s">
        <v>29</v>
      </c>
      <c r="L1049" t="s">
        <v>29</v>
      </c>
      <c r="M1049" t="s">
        <v>29</v>
      </c>
      <c r="N1049">
        <v>-3.6269830000000001</v>
      </c>
      <c r="O1049">
        <v>-38.844402000000002</v>
      </c>
      <c r="P1049" t="s">
        <v>3474</v>
      </c>
      <c r="Q1049" s="3">
        <f>Table1[[#This Row],[Capacity (MW)]]*0.395*8760*10^-6</f>
        <v>8.4082860000000004</v>
      </c>
      <c r="R1049" s="3" cm="1">
        <f t="array" ref="R1049">AVERAGE(VLOOKUP(_xlfn.TEXTSPLIT(Table1[[#This Row],[Fuel (no space after comma)]], ","), FuelList_Final_EF!$A$2:$B$65, 2, FALSE))</f>
        <v>67.685819715340017</v>
      </c>
      <c r="S1049" s="3">
        <f>Table1[[#This Row],[Generation (TWh)]]*10^9*VLOOKUP(Table1[[#This Row],[Turbine/Engine Technology]],Technology_HR!$A$2:$B$11,2,FALSE)*10^-6</f>
        <v>92575228.859999999</v>
      </c>
      <c r="T1049" s="5">
        <f>Table1[[#This Row],[Fuel Consumption (mmBtu)]]*Table1[[#This Row],[Emission Factor (kg CO2/ mmBtu)]]*10^3</f>
        <v>6266030250724.3027</v>
      </c>
      <c r="U1049" s="3">
        <f>Table1[[#This Row],[Emissions (g CO2)]]/(Table1[[#This Row],[Generation (TWh)]]*10^9)</f>
        <v>745.22087506589367</v>
      </c>
    </row>
    <row r="1050" spans="1:21" x14ac:dyDescent="0.35">
      <c r="A1050" t="s">
        <v>262</v>
      </c>
      <c r="B1050" t="s">
        <v>3251</v>
      </c>
      <c r="C1050" t="str">
        <f>SUBSTITUTE(Table1[[#This Row],[Fuel]],", ",",")</f>
        <v>fossil liquids: heavy fuel oil,fossil gas: natural gas</v>
      </c>
      <c r="D1050" t="s">
        <v>3241</v>
      </c>
      <c r="E1050" t="s">
        <v>3239</v>
      </c>
      <c r="H1050" t="s">
        <v>3437</v>
      </c>
      <c r="I1050">
        <v>157</v>
      </c>
      <c r="J1050" t="s">
        <v>3446</v>
      </c>
      <c r="K1050">
        <v>2006</v>
      </c>
      <c r="L1050" t="s">
        <v>29</v>
      </c>
      <c r="M1050" t="s">
        <v>29</v>
      </c>
      <c r="N1050">
        <v>-2.9815649999999998</v>
      </c>
      <c r="O1050">
        <v>-60.017757000000003</v>
      </c>
      <c r="P1050" t="s">
        <v>3474</v>
      </c>
      <c r="Q1050" s="3">
        <f>Table1[[#This Row],[Capacity (MW)]]*0.395*8760*10^-6</f>
        <v>0.54325140000000005</v>
      </c>
      <c r="R1050" s="3" cm="1">
        <f t="array" ref="R1050">AVERAGE(VLOOKUP(_xlfn.TEXTSPLIT(Table1[[#This Row],[Fuel (no space after comma)]], ","), FuelList_Final_EF!$A$2:$B$65, 2, FALSE))</f>
        <v>67.331265155508703</v>
      </c>
      <c r="S1050" s="3">
        <f>Table1[[#This Row],[Generation (TWh)]]*10^9*VLOOKUP(Table1[[#This Row],[Turbine/Engine Technology]],Technology_HR!$A$2:$B$11,2,FALSE)*10^-6</f>
        <v>4834937.46</v>
      </c>
      <c r="T1050" s="5">
        <f>Table1[[#This Row],[Fuel Consumption (mmBtu)]]*Table1[[#This Row],[Emission Factor (kg CO2/ mmBtu)]]*10^3</f>
        <v>325542456129.56171</v>
      </c>
      <c r="U1050" s="3">
        <f>Table1[[#This Row],[Emissions (g CO2)]]/(Table1[[#This Row],[Generation (TWh)]]*10^9)</f>
        <v>599.24825988402733</v>
      </c>
    </row>
    <row r="1051" spans="1:21" x14ac:dyDescent="0.35">
      <c r="A1051" t="s">
        <v>263</v>
      </c>
      <c r="B1051" t="s">
        <v>3239</v>
      </c>
      <c r="C1051" t="str">
        <f>SUBSTITUTE(Table1[[#This Row],[Fuel]],", ",",")</f>
        <v>fossil gas: natural gas</v>
      </c>
      <c r="D1051" t="s">
        <v>3239</v>
      </c>
      <c r="H1051" t="s">
        <v>3436</v>
      </c>
      <c r="I1051">
        <v>161.5</v>
      </c>
      <c r="J1051" t="s">
        <v>3446</v>
      </c>
      <c r="K1051">
        <v>2008</v>
      </c>
      <c r="L1051" t="s">
        <v>29</v>
      </c>
      <c r="M1051" t="s">
        <v>29</v>
      </c>
      <c r="N1051">
        <v>-5.3825000000000003</v>
      </c>
      <c r="O1051">
        <v>-36.818610999999997</v>
      </c>
      <c r="P1051" t="s">
        <v>3474</v>
      </c>
      <c r="Q1051" s="3">
        <f>Table1[[#This Row],[Capacity (MW)]]*0.395*8760*10^-6</f>
        <v>0.55882229999999999</v>
      </c>
      <c r="R1051" s="3" cm="1">
        <f t="array" ref="R1051">AVERAGE(VLOOKUP(_xlfn.TEXTSPLIT(Table1[[#This Row],[Fuel (no space after comma)]], ","), FuelList_Final_EF!$A$2:$B$65, 2, FALSE))</f>
        <v>53.06</v>
      </c>
      <c r="S1051" s="3">
        <f>Table1[[#This Row],[Generation (TWh)]]*10^9*VLOOKUP(Table1[[#This Row],[Turbine/Engine Technology]],Technology_HR!$A$2:$B$11,2,FALSE)*10^-6</f>
        <v>6152633.523</v>
      </c>
      <c r="T1051" s="5">
        <f>Table1[[#This Row],[Fuel Consumption (mmBtu)]]*Table1[[#This Row],[Emission Factor (kg CO2/ mmBtu)]]*10^3</f>
        <v>326458734730.38</v>
      </c>
      <c r="U1051" s="3">
        <f>Table1[[#This Row],[Emissions (g CO2)]]/(Table1[[#This Row],[Generation (TWh)]]*10^9)</f>
        <v>584.19060000000002</v>
      </c>
    </row>
    <row r="1052" spans="1:21" x14ac:dyDescent="0.35">
      <c r="A1052" t="s">
        <v>263</v>
      </c>
      <c r="B1052" t="s">
        <v>3239</v>
      </c>
      <c r="C1052" t="str">
        <f>SUBSTITUTE(Table1[[#This Row],[Fuel]],", ",",")</f>
        <v>fossil gas: natural gas</v>
      </c>
      <c r="D1052" t="s">
        <v>3239</v>
      </c>
      <c r="H1052" t="s">
        <v>3436</v>
      </c>
      <c r="I1052">
        <v>161.5</v>
      </c>
      <c r="J1052" t="s">
        <v>3446</v>
      </c>
      <c r="K1052">
        <v>2008</v>
      </c>
      <c r="L1052" t="s">
        <v>29</v>
      </c>
      <c r="M1052" t="s">
        <v>29</v>
      </c>
      <c r="N1052">
        <v>-5.3825000000000003</v>
      </c>
      <c r="O1052">
        <v>-36.818610999999997</v>
      </c>
      <c r="P1052" t="s">
        <v>3474</v>
      </c>
      <c r="Q1052" s="3">
        <f>Table1[[#This Row],[Capacity (MW)]]*0.395*8760*10^-6</f>
        <v>0.55882229999999999</v>
      </c>
      <c r="R1052" s="3" cm="1">
        <f t="array" ref="R1052">AVERAGE(VLOOKUP(_xlfn.TEXTSPLIT(Table1[[#This Row],[Fuel (no space after comma)]], ","), FuelList_Final_EF!$A$2:$B$65, 2, FALSE))</f>
        <v>53.06</v>
      </c>
      <c r="S1052" s="3">
        <f>Table1[[#This Row],[Generation (TWh)]]*10^9*VLOOKUP(Table1[[#This Row],[Turbine/Engine Technology]],Technology_HR!$A$2:$B$11,2,FALSE)*10^-6</f>
        <v>6152633.523</v>
      </c>
      <c r="T1052" s="5">
        <f>Table1[[#This Row],[Fuel Consumption (mmBtu)]]*Table1[[#This Row],[Emission Factor (kg CO2/ mmBtu)]]*10^3</f>
        <v>326458734730.38</v>
      </c>
      <c r="U1052" s="3">
        <f>Table1[[#This Row],[Emissions (g CO2)]]/(Table1[[#This Row],[Generation (TWh)]]*10^9)</f>
        <v>584.19060000000002</v>
      </c>
    </row>
    <row r="1053" spans="1:21" x14ac:dyDescent="0.35">
      <c r="A1053" t="s">
        <v>294</v>
      </c>
      <c r="B1053" t="s">
        <v>3239</v>
      </c>
      <c r="C1053" t="str">
        <f>SUBSTITUTE(Table1[[#This Row],[Fuel]],", ",",")</f>
        <v>fossil gas: natural gas</v>
      </c>
      <c r="D1053" t="s">
        <v>3239</v>
      </c>
      <c r="H1053" t="s">
        <v>59</v>
      </c>
      <c r="I1053">
        <v>440</v>
      </c>
      <c r="J1053" t="s">
        <v>3450</v>
      </c>
      <c r="K1053" t="s">
        <v>29</v>
      </c>
      <c r="L1053" t="s">
        <v>29</v>
      </c>
      <c r="M1053" t="s">
        <v>29</v>
      </c>
      <c r="N1053">
        <v>-28.452083999999999</v>
      </c>
      <c r="O1053">
        <v>-48.968482000000002</v>
      </c>
      <c r="P1053" t="s">
        <v>3474</v>
      </c>
      <c r="Q1053" s="3">
        <f>Table1[[#This Row],[Capacity (MW)]]*0.395*8760*10^-6</f>
        <v>1.5224879999999998</v>
      </c>
      <c r="R1053" s="3" cm="1">
        <f t="array" ref="R1053">AVERAGE(VLOOKUP(_xlfn.TEXTSPLIT(Table1[[#This Row],[Fuel (no space after comma)]], ","), FuelList_Final_EF!$A$2:$B$65, 2, FALSE))</f>
        <v>53.06</v>
      </c>
      <c r="S1053" s="3">
        <f>Table1[[#This Row],[Generation (TWh)]]*10^9*VLOOKUP(Table1[[#This Row],[Turbine/Engine Technology]],Technology_HR!$A$2:$B$11,2,FALSE)*10^-6</f>
        <v>12629799.203999998</v>
      </c>
      <c r="T1053" s="5">
        <f>Table1[[#This Row],[Fuel Consumption (mmBtu)]]*Table1[[#This Row],[Emission Factor (kg CO2/ mmBtu)]]*10^3</f>
        <v>670137145764.23987</v>
      </c>
      <c r="U1053" s="3">
        <f>Table1[[#This Row],[Emissions (g CO2)]]/(Table1[[#This Row],[Generation (TWh)]]*10^9)</f>
        <v>440.15922999999998</v>
      </c>
    </row>
    <row r="1054" spans="1:21" x14ac:dyDescent="0.35">
      <c r="A1054" t="s">
        <v>295</v>
      </c>
      <c r="B1054" t="s">
        <v>3239</v>
      </c>
      <c r="C1054" t="str">
        <f>SUBSTITUTE(Table1[[#This Row],[Fuel]],", ",",")</f>
        <v>fossil gas: natural gas</v>
      </c>
      <c r="D1054" t="s">
        <v>3239</v>
      </c>
      <c r="H1054" t="s">
        <v>3437</v>
      </c>
      <c r="I1054">
        <v>258.7</v>
      </c>
      <c r="J1054" t="s">
        <v>3446</v>
      </c>
      <c r="K1054">
        <v>2022</v>
      </c>
      <c r="L1054" t="s">
        <v>29</v>
      </c>
      <c r="M1054" t="s">
        <v>29</v>
      </c>
      <c r="N1054">
        <v>-22.930485000000001</v>
      </c>
      <c r="O1054">
        <v>-43.857013999999999</v>
      </c>
      <c r="P1054" t="s">
        <v>3474</v>
      </c>
      <c r="Q1054" s="3">
        <f>Table1[[#This Row],[Capacity (MW)]]*0.395*8760*10^-6</f>
        <v>0.89515373999999992</v>
      </c>
      <c r="R1054" s="3" cm="1">
        <f t="array" ref="R1054">AVERAGE(VLOOKUP(_xlfn.TEXTSPLIT(Table1[[#This Row],[Fuel (no space after comma)]], ","), FuelList_Final_EF!$A$2:$B$65, 2, FALSE))</f>
        <v>53.06</v>
      </c>
      <c r="S1054" s="3">
        <f>Table1[[#This Row],[Generation (TWh)]]*10^9*VLOOKUP(Table1[[#This Row],[Turbine/Engine Technology]],Technology_HR!$A$2:$B$11,2,FALSE)*10^-6</f>
        <v>7966868.2859999985</v>
      </c>
      <c r="T1054" s="5">
        <f>Table1[[#This Row],[Fuel Consumption (mmBtu)]]*Table1[[#This Row],[Emission Factor (kg CO2/ mmBtu)]]*10^3</f>
        <v>422722031255.15991</v>
      </c>
      <c r="U1054" s="3">
        <f>Table1[[#This Row],[Emissions (g CO2)]]/(Table1[[#This Row],[Generation (TWh)]]*10^9)</f>
        <v>472.23399999999998</v>
      </c>
    </row>
    <row r="1055" spans="1:21" x14ac:dyDescent="0.35">
      <c r="A1055" t="s">
        <v>295</v>
      </c>
      <c r="B1055" t="s">
        <v>3239</v>
      </c>
      <c r="C1055" t="str">
        <f>SUBSTITUTE(Table1[[#This Row],[Fuel]],", ",",")</f>
        <v>fossil gas: natural gas</v>
      </c>
      <c r="D1055" t="s">
        <v>3239</v>
      </c>
      <c r="H1055" t="s">
        <v>3437</v>
      </c>
      <c r="I1055">
        <v>115.9</v>
      </c>
      <c r="J1055" t="s">
        <v>3446</v>
      </c>
      <c r="K1055">
        <v>2022</v>
      </c>
      <c r="L1055" t="s">
        <v>29</v>
      </c>
      <c r="M1055" t="s">
        <v>29</v>
      </c>
      <c r="N1055">
        <v>-22.936126000000002</v>
      </c>
      <c r="O1055">
        <v>-43.834043000000001</v>
      </c>
      <c r="P1055" t="s">
        <v>3474</v>
      </c>
      <c r="Q1055" s="3">
        <f>Table1[[#This Row],[Capacity (MW)]]*0.395*8760*10^-6</f>
        <v>0.40103718000000005</v>
      </c>
      <c r="R1055" s="3" cm="1">
        <f t="array" ref="R1055">AVERAGE(VLOOKUP(_xlfn.TEXTSPLIT(Table1[[#This Row],[Fuel (no space after comma)]], ","), FuelList_Final_EF!$A$2:$B$65, 2, FALSE))</f>
        <v>53.06</v>
      </c>
      <c r="S1055" s="3">
        <f>Table1[[#This Row],[Generation (TWh)]]*10^9*VLOOKUP(Table1[[#This Row],[Turbine/Engine Technology]],Technology_HR!$A$2:$B$11,2,FALSE)*10^-6</f>
        <v>3569230.9020000002</v>
      </c>
      <c r="T1055" s="5">
        <f>Table1[[#This Row],[Fuel Consumption (mmBtu)]]*Table1[[#This Row],[Emission Factor (kg CO2/ mmBtu)]]*10^3</f>
        <v>189383391660.12</v>
      </c>
      <c r="U1055" s="3">
        <f>Table1[[#This Row],[Emissions (g CO2)]]/(Table1[[#This Row],[Generation (TWh)]]*10^9)</f>
        <v>472.23399999999992</v>
      </c>
    </row>
    <row r="1056" spans="1:21" x14ac:dyDescent="0.35">
      <c r="A1056" t="s">
        <v>268</v>
      </c>
      <c r="B1056" t="s">
        <v>3239</v>
      </c>
      <c r="C1056" t="str">
        <f>SUBSTITUTE(Table1[[#This Row],[Fuel]],", ",",")</f>
        <v>fossil gas: natural gas</v>
      </c>
      <c r="D1056" t="s">
        <v>3239</v>
      </c>
      <c r="H1056" t="s">
        <v>3438</v>
      </c>
      <c r="I1056">
        <v>618</v>
      </c>
      <c r="J1056" t="s">
        <v>3450</v>
      </c>
      <c r="K1056" t="s">
        <v>29</v>
      </c>
      <c r="L1056" t="s">
        <v>29</v>
      </c>
      <c r="M1056" t="s">
        <v>29</v>
      </c>
      <c r="N1056">
        <v>-10.813323</v>
      </c>
      <c r="O1056">
        <v>-36.938842000000001</v>
      </c>
      <c r="P1056" t="s">
        <v>3474</v>
      </c>
      <c r="Q1056" s="3">
        <f>Table1[[#This Row],[Capacity (MW)]]*0.395*8760*10^-6</f>
        <v>2.1384036000000002</v>
      </c>
      <c r="R1056" s="3" cm="1">
        <f t="array" ref="R1056">AVERAGE(VLOOKUP(_xlfn.TEXTSPLIT(Table1[[#This Row],[Fuel (no space after comma)]], ","), FuelList_Final_EF!$A$2:$B$65, 2, FALSE))</f>
        <v>53.06</v>
      </c>
      <c r="S1056" s="3">
        <f>Table1[[#This Row],[Generation (TWh)]]*10^9*VLOOKUP(Table1[[#This Row],[Turbine/Engine Technology]],Technology_HR!$A$2:$B$11,2,FALSE)*10^-6</f>
        <v>16142808.776400002</v>
      </c>
      <c r="T1056" s="5">
        <f>Table1[[#This Row],[Fuel Consumption (mmBtu)]]*Table1[[#This Row],[Emission Factor (kg CO2/ mmBtu)]]*10^3</f>
        <v>856537433675.78406</v>
      </c>
      <c r="U1056" s="3">
        <f>Table1[[#This Row],[Emissions (g CO2)]]/(Table1[[#This Row],[Generation (TWh)]]*10^9)</f>
        <v>400.54993999999999</v>
      </c>
    </row>
    <row r="1057" spans="1:21" x14ac:dyDescent="0.35">
      <c r="A1057" t="s">
        <v>296</v>
      </c>
      <c r="B1057" t="s">
        <v>3239</v>
      </c>
      <c r="C1057" t="str">
        <f>SUBSTITUTE(Table1[[#This Row],[Fuel]],", ",",")</f>
        <v>fossil gas: natural gas</v>
      </c>
      <c r="D1057" t="s">
        <v>3239</v>
      </c>
      <c r="H1057" t="s">
        <v>3438</v>
      </c>
      <c r="I1057">
        <v>2050</v>
      </c>
      <c r="J1057" t="s">
        <v>3444</v>
      </c>
      <c r="K1057" t="s">
        <v>29</v>
      </c>
      <c r="L1057" t="s">
        <v>29</v>
      </c>
      <c r="M1057" t="s">
        <v>29</v>
      </c>
      <c r="N1057">
        <v>-21.575559999999999</v>
      </c>
      <c r="O1057">
        <v>-49.721172000000003</v>
      </c>
      <c r="P1057" t="s">
        <v>3474</v>
      </c>
      <c r="Q1057" s="3">
        <f>Table1[[#This Row],[Capacity (MW)]]*0.395*8760*10^-6</f>
        <v>7.0934099999999995</v>
      </c>
      <c r="R1057" s="3" cm="1">
        <f t="array" ref="R1057">AVERAGE(VLOOKUP(_xlfn.TEXTSPLIT(Table1[[#This Row],[Fuel (no space after comma)]], ","), FuelList_Final_EF!$A$2:$B$65, 2, FALSE))</f>
        <v>53.06</v>
      </c>
      <c r="S1057" s="3">
        <f>Table1[[#This Row],[Generation (TWh)]]*10^9*VLOOKUP(Table1[[#This Row],[Turbine/Engine Technology]],Technology_HR!$A$2:$B$11,2,FALSE)*10^-6</f>
        <v>53548152.089999996</v>
      </c>
      <c r="T1057" s="5">
        <f>Table1[[#This Row],[Fuel Consumption (mmBtu)]]*Table1[[#This Row],[Emission Factor (kg CO2/ mmBtu)]]*10^3</f>
        <v>2841264949895.3999</v>
      </c>
      <c r="U1057" s="3">
        <f>Table1[[#This Row],[Emissions (g CO2)]]/(Table1[[#This Row],[Generation (TWh)]]*10^9)</f>
        <v>400.54993999999999</v>
      </c>
    </row>
    <row r="1058" spans="1:21" x14ac:dyDescent="0.35">
      <c r="A1058" t="s">
        <v>297</v>
      </c>
      <c r="B1058" t="s">
        <v>3242</v>
      </c>
      <c r="C1058" t="str">
        <f>SUBSTITUTE(Table1[[#This Row],[Fuel]],", ",",")</f>
        <v>fossil gas: lng</v>
      </c>
      <c r="D1058" t="s">
        <v>3242</v>
      </c>
      <c r="H1058" t="s">
        <v>3438</v>
      </c>
      <c r="I1058">
        <v>2636</v>
      </c>
      <c r="J1058" t="s">
        <v>3447</v>
      </c>
      <c r="K1058" t="s">
        <v>29</v>
      </c>
      <c r="L1058" t="s">
        <v>29</v>
      </c>
      <c r="M1058" t="s">
        <v>29</v>
      </c>
      <c r="N1058">
        <v>-22.350211999999999</v>
      </c>
      <c r="O1058">
        <v>-41.873919999999998</v>
      </c>
      <c r="P1058" t="s">
        <v>3474</v>
      </c>
      <c r="Q1058" s="3">
        <f>Table1[[#This Row],[Capacity (MW)]]*0.395*8760*10^-6</f>
        <v>9.1210871999999998</v>
      </c>
      <c r="R1058" s="3" cm="1">
        <f t="array" ref="R1058">AVERAGE(VLOOKUP(_xlfn.TEXTSPLIT(Table1[[#This Row],[Fuel (no space after comma)]], ","), FuelList_Final_EF!$A$2:$B$65, 2, FALSE))</f>
        <v>67.685819715340017</v>
      </c>
      <c r="S1058" s="3">
        <f>Table1[[#This Row],[Generation (TWh)]]*10^9*VLOOKUP(Table1[[#This Row],[Turbine/Engine Technology]],Technology_HR!$A$2:$B$11,2,FALSE)*10^-6</f>
        <v>68855087.272799999</v>
      </c>
      <c r="T1058" s="5">
        <f>Table1[[#This Row],[Fuel Consumption (mmBtu)]]*Table1[[#This Row],[Emission Factor (kg CO2/ mmBtu)]]*10^3</f>
        <v>4660513023630.7441</v>
      </c>
      <c r="U1058" s="3">
        <f>Table1[[#This Row],[Emissions (g CO2)]]/(Table1[[#This Row],[Generation (TWh)]]*10^9)</f>
        <v>510.96025303110184</v>
      </c>
    </row>
    <row r="1059" spans="1:21" x14ac:dyDescent="0.35">
      <c r="A1059" t="s">
        <v>297</v>
      </c>
      <c r="B1059" t="s">
        <v>3242</v>
      </c>
      <c r="C1059" t="str">
        <f>SUBSTITUTE(Table1[[#This Row],[Fuel]],", ",",")</f>
        <v>fossil gas: lng</v>
      </c>
      <c r="D1059" t="s">
        <v>3242</v>
      </c>
      <c r="H1059" t="s">
        <v>3438</v>
      </c>
      <c r="I1059">
        <v>1318</v>
      </c>
      <c r="J1059" t="s">
        <v>3447</v>
      </c>
      <c r="K1059" t="s">
        <v>29</v>
      </c>
      <c r="L1059" t="s">
        <v>29</v>
      </c>
      <c r="M1059" t="s">
        <v>29</v>
      </c>
      <c r="N1059">
        <v>-22.350211999999999</v>
      </c>
      <c r="O1059">
        <v>-41.873919999999998</v>
      </c>
      <c r="P1059" t="s">
        <v>3474</v>
      </c>
      <c r="Q1059" s="3">
        <f>Table1[[#This Row],[Capacity (MW)]]*0.395*8760*10^-6</f>
        <v>4.5605435999999999</v>
      </c>
      <c r="R1059" s="3" cm="1">
        <f t="array" ref="R1059">AVERAGE(VLOOKUP(_xlfn.TEXTSPLIT(Table1[[#This Row],[Fuel (no space after comma)]], ","), FuelList_Final_EF!$A$2:$B$65, 2, FALSE))</f>
        <v>67.685819715340017</v>
      </c>
      <c r="S1059" s="3">
        <f>Table1[[#This Row],[Generation (TWh)]]*10^9*VLOOKUP(Table1[[#This Row],[Turbine/Engine Technology]],Technology_HR!$A$2:$B$11,2,FALSE)*10^-6</f>
        <v>34427543.636399999</v>
      </c>
      <c r="T1059" s="5">
        <f>Table1[[#This Row],[Fuel Consumption (mmBtu)]]*Table1[[#This Row],[Emission Factor (kg CO2/ mmBtu)]]*10^3</f>
        <v>2330256511815.3721</v>
      </c>
      <c r="U1059" s="3">
        <f>Table1[[#This Row],[Emissions (g CO2)]]/(Table1[[#This Row],[Generation (TWh)]]*10^9)</f>
        <v>510.96025303110184</v>
      </c>
    </row>
    <row r="1060" spans="1:21" x14ac:dyDescent="0.35">
      <c r="A1060" t="s">
        <v>297</v>
      </c>
      <c r="B1060" t="s">
        <v>3242</v>
      </c>
      <c r="C1060" t="str">
        <f>SUBSTITUTE(Table1[[#This Row],[Fuel]],", ",",")</f>
        <v>fossil gas: lng</v>
      </c>
      <c r="D1060" t="s">
        <v>3242</v>
      </c>
      <c r="H1060" t="s">
        <v>3438</v>
      </c>
      <c r="I1060">
        <v>660</v>
      </c>
      <c r="J1060" t="s">
        <v>3447</v>
      </c>
      <c r="K1060" t="s">
        <v>29</v>
      </c>
      <c r="L1060" t="s">
        <v>29</v>
      </c>
      <c r="M1060" t="s">
        <v>29</v>
      </c>
      <c r="N1060">
        <v>-22.350211999999999</v>
      </c>
      <c r="O1060">
        <v>-41.873919999999998</v>
      </c>
      <c r="P1060" t="s">
        <v>3474</v>
      </c>
      <c r="Q1060" s="3">
        <f>Table1[[#This Row],[Capacity (MW)]]*0.395*8760*10^-6</f>
        <v>2.2837320000000001</v>
      </c>
      <c r="R1060" s="3" cm="1">
        <f t="array" ref="R1060">AVERAGE(VLOOKUP(_xlfn.TEXTSPLIT(Table1[[#This Row],[Fuel (no space after comma)]], ","), FuelList_Final_EF!$A$2:$B$65, 2, FALSE))</f>
        <v>67.685819715340017</v>
      </c>
      <c r="S1060" s="3">
        <f>Table1[[#This Row],[Generation (TWh)]]*10^9*VLOOKUP(Table1[[#This Row],[Turbine/Engine Technology]],Technology_HR!$A$2:$B$11,2,FALSE)*10^-6</f>
        <v>17239892.868000001</v>
      </c>
      <c r="T1060" s="5">
        <f>Table1[[#This Row],[Fuel Consumption (mmBtu)]]*Table1[[#This Row],[Emission Factor (kg CO2/ mmBtu)]]*10^3</f>
        <v>1166896280575.2241</v>
      </c>
      <c r="U1060" s="3">
        <f>Table1[[#This Row],[Emissions (g CO2)]]/(Table1[[#This Row],[Generation (TWh)]]*10^9)</f>
        <v>510.96025303110179</v>
      </c>
    </row>
    <row r="1061" spans="1:21" x14ac:dyDescent="0.35">
      <c r="A1061" t="s">
        <v>297</v>
      </c>
      <c r="B1061" t="s">
        <v>3242</v>
      </c>
      <c r="C1061" t="str">
        <f>SUBSTITUTE(Table1[[#This Row],[Fuel]],", ",",")</f>
        <v>fossil gas: lng</v>
      </c>
      <c r="D1061" t="s">
        <v>3242</v>
      </c>
      <c r="H1061" t="s">
        <v>3438</v>
      </c>
      <c r="I1061">
        <v>660</v>
      </c>
      <c r="J1061" t="s">
        <v>3447</v>
      </c>
      <c r="K1061" t="s">
        <v>29</v>
      </c>
      <c r="L1061" t="s">
        <v>29</v>
      </c>
      <c r="M1061" t="s">
        <v>29</v>
      </c>
      <c r="N1061">
        <v>-22.350211999999999</v>
      </c>
      <c r="O1061">
        <v>-41.873919999999998</v>
      </c>
      <c r="P1061" t="s">
        <v>3474</v>
      </c>
      <c r="Q1061" s="3">
        <f>Table1[[#This Row],[Capacity (MW)]]*0.395*8760*10^-6</f>
        <v>2.2837320000000001</v>
      </c>
      <c r="R1061" s="3" cm="1">
        <f t="array" ref="R1061">AVERAGE(VLOOKUP(_xlfn.TEXTSPLIT(Table1[[#This Row],[Fuel (no space after comma)]], ","), FuelList_Final_EF!$A$2:$B$65, 2, FALSE))</f>
        <v>67.685819715340017</v>
      </c>
      <c r="S1061" s="3">
        <f>Table1[[#This Row],[Generation (TWh)]]*10^9*VLOOKUP(Table1[[#This Row],[Turbine/Engine Technology]],Technology_HR!$A$2:$B$11,2,FALSE)*10^-6</f>
        <v>17239892.868000001</v>
      </c>
      <c r="T1061" s="5">
        <f>Table1[[#This Row],[Fuel Consumption (mmBtu)]]*Table1[[#This Row],[Emission Factor (kg CO2/ mmBtu)]]*10^3</f>
        <v>1166896280575.2241</v>
      </c>
      <c r="U1061" s="3">
        <f>Table1[[#This Row],[Emissions (g CO2)]]/(Table1[[#This Row],[Generation (TWh)]]*10^9)</f>
        <v>510.96025303110179</v>
      </c>
    </row>
    <row r="1062" spans="1:21" x14ac:dyDescent="0.35">
      <c r="A1062" t="s">
        <v>263</v>
      </c>
      <c r="B1062" t="s">
        <v>3239</v>
      </c>
      <c r="C1062" t="str">
        <f>SUBSTITUTE(Table1[[#This Row],[Fuel]],", ",",")</f>
        <v>fossil gas: natural gas</v>
      </c>
      <c r="D1062" t="s">
        <v>3239</v>
      </c>
      <c r="H1062" t="s">
        <v>3438</v>
      </c>
      <c r="I1062">
        <v>386</v>
      </c>
      <c r="J1062" t="s">
        <v>3446</v>
      </c>
      <c r="K1062">
        <v>2012</v>
      </c>
      <c r="L1062" t="s">
        <v>29</v>
      </c>
      <c r="M1062" t="s">
        <v>29</v>
      </c>
      <c r="N1062">
        <v>-20.7468</v>
      </c>
      <c r="O1062">
        <v>-51.661900000000003</v>
      </c>
      <c r="P1062" t="s">
        <v>3474</v>
      </c>
      <c r="Q1062" s="3">
        <f>Table1[[#This Row],[Capacity (MW)]]*0.395*8760*10^-6</f>
        <v>1.3356371999999999</v>
      </c>
      <c r="R1062" s="3" cm="1">
        <f t="array" ref="R1062">AVERAGE(VLOOKUP(_xlfn.TEXTSPLIT(Table1[[#This Row],[Fuel (no space after comma)]], ","), FuelList_Final_EF!$A$2:$B$65, 2, FALSE))</f>
        <v>53.06</v>
      </c>
      <c r="S1062" s="3">
        <f>Table1[[#This Row],[Generation (TWh)]]*10^9*VLOOKUP(Table1[[#This Row],[Turbine/Engine Technology]],Technology_HR!$A$2:$B$11,2,FALSE)*10^-6</f>
        <v>10082725.222799998</v>
      </c>
      <c r="T1062" s="5">
        <f>Table1[[#This Row],[Fuel Consumption (mmBtu)]]*Table1[[#This Row],[Emission Factor (kg CO2/ mmBtu)]]*10^3</f>
        <v>534989400321.76794</v>
      </c>
      <c r="U1062" s="3">
        <f>Table1[[#This Row],[Emissions (g CO2)]]/(Table1[[#This Row],[Generation (TWh)]]*10^9)</f>
        <v>400.54994000000005</v>
      </c>
    </row>
    <row r="1063" spans="1:21" x14ac:dyDescent="0.35">
      <c r="A1063" t="s">
        <v>268</v>
      </c>
      <c r="B1063" t="s">
        <v>3239</v>
      </c>
      <c r="C1063" t="str">
        <f>SUBSTITUTE(Table1[[#This Row],[Fuel]],", ",",")</f>
        <v>fossil gas: natural gas</v>
      </c>
      <c r="D1063" t="s">
        <v>3239</v>
      </c>
      <c r="H1063" t="s">
        <v>3437</v>
      </c>
      <c r="I1063">
        <v>240.8</v>
      </c>
      <c r="J1063" t="s">
        <v>3446</v>
      </c>
      <c r="K1063">
        <v>2010</v>
      </c>
      <c r="L1063" t="s">
        <v>29</v>
      </c>
      <c r="M1063" t="s">
        <v>29</v>
      </c>
      <c r="N1063">
        <v>-19.533784000000001</v>
      </c>
      <c r="O1063">
        <v>-39.802281000000001</v>
      </c>
      <c r="P1063" t="s">
        <v>3474</v>
      </c>
      <c r="Q1063" s="3">
        <f>Table1[[#This Row],[Capacity (MW)]]*0.395*8760*10^-6</f>
        <v>0.83321616000000009</v>
      </c>
      <c r="R1063" s="3" cm="1">
        <f t="array" ref="R1063">AVERAGE(VLOOKUP(_xlfn.TEXTSPLIT(Table1[[#This Row],[Fuel (no space after comma)]], ","), FuelList_Final_EF!$A$2:$B$65, 2, FALSE))</f>
        <v>53.06</v>
      </c>
      <c r="S1063" s="3">
        <f>Table1[[#This Row],[Generation (TWh)]]*10^9*VLOOKUP(Table1[[#This Row],[Turbine/Engine Technology]],Technology_HR!$A$2:$B$11,2,FALSE)*10^-6</f>
        <v>7415623.824000001</v>
      </c>
      <c r="T1063" s="5">
        <f>Table1[[#This Row],[Fuel Consumption (mmBtu)]]*Table1[[#This Row],[Emission Factor (kg CO2/ mmBtu)]]*10^3</f>
        <v>393473000101.44006</v>
      </c>
      <c r="U1063" s="3">
        <f>Table1[[#This Row],[Emissions (g CO2)]]/(Table1[[#This Row],[Generation (TWh)]]*10^9)</f>
        <v>472.23399999999998</v>
      </c>
    </row>
    <row r="1064" spans="1:21" x14ac:dyDescent="0.35">
      <c r="A1064" t="s">
        <v>262</v>
      </c>
      <c r="B1064" t="s">
        <v>3239</v>
      </c>
      <c r="C1064" t="str">
        <f>SUBSTITUTE(Table1[[#This Row],[Fuel]],", ",",")</f>
        <v>fossil gas: natural gas</v>
      </c>
      <c r="D1064" t="s">
        <v>3239</v>
      </c>
      <c r="H1064" t="s">
        <v>3437</v>
      </c>
      <c r="I1064">
        <v>92</v>
      </c>
      <c r="J1064" t="s">
        <v>3446</v>
      </c>
      <c r="K1064">
        <v>2022</v>
      </c>
      <c r="L1064" t="s">
        <v>29</v>
      </c>
      <c r="M1064" t="s">
        <v>29</v>
      </c>
      <c r="N1064">
        <v>-2.9369260000000001</v>
      </c>
      <c r="O1064">
        <v>-60.012396000000003</v>
      </c>
      <c r="P1064" t="s">
        <v>3474</v>
      </c>
      <c r="Q1064" s="3">
        <f>Table1[[#This Row],[Capacity (MW)]]*0.395*8760*10^-6</f>
        <v>0.31833840000000002</v>
      </c>
      <c r="R1064" s="3" cm="1">
        <f t="array" ref="R1064">AVERAGE(VLOOKUP(_xlfn.TEXTSPLIT(Table1[[#This Row],[Fuel (no space after comma)]], ","), FuelList_Final_EF!$A$2:$B$65, 2, FALSE))</f>
        <v>53.06</v>
      </c>
      <c r="S1064" s="3">
        <f>Table1[[#This Row],[Generation (TWh)]]*10^9*VLOOKUP(Table1[[#This Row],[Turbine/Engine Technology]],Technology_HR!$A$2:$B$11,2,FALSE)*10^-6</f>
        <v>2833211.76</v>
      </c>
      <c r="T1064" s="5">
        <f>Table1[[#This Row],[Fuel Consumption (mmBtu)]]*Table1[[#This Row],[Emission Factor (kg CO2/ mmBtu)]]*10^3</f>
        <v>150330215985.60001</v>
      </c>
      <c r="U1064" s="3">
        <f>Table1[[#This Row],[Emissions (g CO2)]]/(Table1[[#This Row],[Generation (TWh)]]*10^9)</f>
        <v>472.23400000000004</v>
      </c>
    </row>
    <row r="1065" spans="1:21" x14ac:dyDescent="0.35">
      <c r="A1065" t="s">
        <v>261</v>
      </c>
      <c r="B1065" t="s">
        <v>3239</v>
      </c>
      <c r="C1065" t="str">
        <f>SUBSTITUTE(Table1[[#This Row],[Fuel]],", ",",")</f>
        <v>fossil gas: natural gas</v>
      </c>
      <c r="D1065" t="s">
        <v>3239</v>
      </c>
      <c r="H1065" t="s">
        <v>3438</v>
      </c>
      <c r="I1065">
        <v>162.9</v>
      </c>
      <c r="J1065" t="s">
        <v>3449</v>
      </c>
      <c r="K1065">
        <v>2026</v>
      </c>
      <c r="L1065" t="s">
        <v>29</v>
      </c>
      <c r="M1065" t="s">
        <v>29</v>
      </c>
      <c r="N1065">
        <v>-3.1190549999999999</v>
      </c>
      <c r="O1065">
        <v>-59.929845</v>
      </c>
      <c r="P1065" t="s">
        <v>3474</v>
      </c>
      <c r="Q1065" s="3">
        <f>Table1[[#This Row],[Capacity (MW)]]*0.395*8760*10^-6</f>
        <v>0.56366657999999992</v>
      </c>
      <c r="R1065" s="3" cm="1">
        <f t="array" ref="R1065">AVERAGE(VLOOKUP(_xlfn.TEXTSPLIT(Table1[[#This Row],[Fuel (no space after comma)]], ","), FuelList_Final_EF!$A$2:$B$65, 2, FALSE))</f>
        <v>53.06</v>
      </c>
      <c r="S1065" s="3">
        <f>Table1[[#This Row],[Generation (TWh)]]*10^9*VLOOKUP(Table1[[#This Row],[Turbine/Engine Technology]],Technology_HR!$A$2:$B$11,2,FALSE)*10^-6</f>
        <v>4255119.0124199986</v>
      </c>
      <c r="T1065" s="5">
        <f>Table1[[#This Row],[Fuel Consumption (mmBtu)]]*Table1[[#This Row],[Emission Factor (kg CO2/ mmBtu)]]*10^3</f>
        <v>225776614799.00516</v>
      </c>
      <c r="U1065" s="3">
        <f>Table1[[#This Row],[Emissions (g CO2)]]/(Table1[[#This Row],[Generation (TWh)]]*10^9)</f>
        <v>400.54993999999999</v>
      </c>
    </row>
    <row r="1066" spans="1:21" x14ac:dyDescent="0.35">
      <c r="A1066" t="s">
        <v>269</v>
      </c>
      <c r="B1066" t="s">
        <v>3242</v>
      </c>
      <c r="C1066" t="str">
        <f>SUBSTITUTE(Table1[[#This Row],[Fuel]],", ",",")</f>
        <v>fossil gas: lng</v>
      </c>
      <c r="D1066" t="s">
        <v>3242</v>
      </c>
      <c r="H1066" t="s">
        <v>3438</v>
      </c>
      <c r="I1066">
        <v>300</v>
      </c>
      <c r="J1066" t="s">
        <v>3444</v>
      </c>
      <c r="K1066" t="s">
        <v>29</v>
      </c>
      <c r="L1066" t="s">
        <v>29</v>
      </c>
      <c r="M1066" t="s">
        <v>29</v>
      </c>
      <c r="N1066">
        <v>-3.141035</v>
      </c>
      <c r="O1066">
        <v>-59.962412999999998</v>
      </c>
      <c r="P1066" t="s">
        <v>3474</v>
      </c>
      <c r="Q1066" s="3">
        <f>Table1[[#This Row],[Capacity (MW)]]*0.395*8760*10^-6</f>
        <v>1.03806</v>
      </c>
      <c r="R1066" s="3" cm="1">
        <f t="array" ref="R1066">AVERAGE(VLOOKUP(_xlfn.TEXTSPLIT(Table1[[#This Row],[Fuel (no space after comma)]], ","), FuelList_Final_EF!$A$2:$B$65, 2, FALSE))</f>
        <v>67.685819715340017</v>
      </c>
      <c r="S1066" s="3">
        <f>Table1[[#This Row],[Generation (TWh)]]*10^9*VLOOKUP(Table1[[#This Row],[Turbine/Engine Technology]],Technology_HR!$A$2:$B$11,2,FALSE)*10^-6</f>
        <v>7836314.9399999995</v>
      </c>
      <c r="T1066" s="5">
        <f>Table1[[#This Row],[Fuel Consumption (mmBtu)]]*Table1[[#This Row],[Emission Factor (kg CO2/ mmBtu)]]*10^3</f>
        <v>530407400261.46552</v>
      </c>
      <c r="U1066" s="3">
        <f>Table1[[#This Row],[Emissions (g CO2)]]/(Table1[[#This Row],[Generation (TWh)]]*10^9)</f>
        <v>510.96025303110179</v>
      </c>
    </row>
    <row r="1067" spans="1:21" x14ac:dyDescent="0.35">
      <c r="A1067" t="s">
        <v>272</v>
      </c>
      <c r="B1067" t="s">
        <v>3241</v>
      </c>
      <c r="C1067" t="str">
        <f>SUBSTITUTE(Table1[[#This Row],[Fuel]],", ",",")</f>
        <v>fossil liquids: heavy fuel oil</v>
      </c>
      <c r="D1067" t="s">
        <v>3241</v>
      </c>
      <c r="H1067" t="s">
        <v>3437</v>
      </c>
      <c r="I1067">
        <v>168</v>
      </c>
      <c r="J1067" t="s">
        <v>3446</v>
      </c>
      <c r="K1067">
        <v>2010</v>
      </c>
      <c r="L1067" t="s">
        <v>29</v>
      </c>
      <c r="M1067" t="s">
        <v>29</v>
      </c>
      <c r="N1067">
        <v>-3.8502100000000001</v>
      </c>
      <c r="O1067">
        <v>-38.555520000000001</v>
      </c>
      <c r="P1067" t="s">
        <v>3474</v>
      </c>
      <c r="Q1067" s="3">
        <f>Table1[[#This Row],[Capacity (MW)]]*0.395*8760*10^-6</f>
        <v>0.58131359999999999</v>
      </c>
      <c r="R1067" s="3" cm="1">
        <f t="array" ref="R1067">AVERAGE(VLOOKUP(_xlfn.TEXTSPLIT(Table1[[#This Row],[Fuel (no space after comma)]], ","), FuelList_Final_EF!$A$2:$B$65, 2, FALSE))</f>
        <v>81.602530311017389</v>
      </c>
      <c r="S1067" s="3">
        <f>Table1[[#This Row],[Generation (TWh)]]*10^9*VLOOKUP(Table1[[#This Row],[Turbine/Engine Technology]],Technology_HR!$A$2:$B$11,2,FALSE)*10^-6</f>
        <v>5173691.04</v>
      </c>
      <c r="T1067" s="5">
        <f>Table1[[#This Row],[Fuel Consumption (mmBtu)]]*Table1[[#This Row],[Emission Factor (kg CO2/ mmBtu)]]*10^3</f>
        <v>422186279911.43909</v>
      </c>
      <c r="U1067" s="3">
        <f>Table1[[#This Row],[Emissions (g CO2)]]/(Table1[[#This Row],[Generation (TWh)]]*10^9)</f>
        <v>726.26251976805474</v>
      </c>
    </row>
    <row r="1068" spans="1:21" x14ac:dyDescent="0.35">
      <c r="A1068" t="s">
        <v>298</v>
      </c>
      <c r="B1068" t="s">
        <v>3242</v>
      </c>
      <c r="C1068" t="str">
        <f>SUBSTITUTE(Table1[[#This Row],[Fuel]],", ",",")</f>
        <v>fossil gas: lng</v>
      </c>
      <c r="D1068" t="s">
        <v>3242</v>
      </c>
      <c r="H1068" t="s">
        <v>3438</v>
      </c>
      <c r="I1068">
        <v>565</v>
      </c>
      <c r="J1068" t="s">
        <v>3446</v>
      </c>
      <c r="K1068">
        <v>2023</v>
      </c>
      <c r="L1068" t="s">
        <v>29</v>
      </c>
      <c r="M1068" t="s">
        <v>29</v>
      </c>
      <c r="N1068">
        <v>-22.359439999999999</v>
      </c>
      <c r="O1068">
        <v>-41.874453000000003</v>
      </c>
      <c r="P1068" t="s">
        <v>3474</v>
      </c>
      <c r="Q1068" s="3">
        <f>Table1[[#This Row],[Capacity (MW)]]*0.395*8760*10^-6</f>
        <v>1.9550129999999999</v>
      </c>
      <c r="R1068" s="3" cm="1">
        <f t="array" ref="R1068">AVERAGE(VLOOKUP(_xlfn.TEXTSPLIT(Table1[[#This Row],[Fuel (no space after comma)]], ","), FuelList_Final_EF!$A$2:$B$65, 2, FALSE))</f>
        <v>67.685819715340017</v>
      </c>
      <c r="S1068" s="3">
        <f>Table1[[#This Row],[Generation (TWh)]]*10^9*VLOOKUP(Table1[[#This Row],[Turbine/Engine Technology]],Technology_HR!$A$2:$B$11,2,FALSE)*10^-6</f>
        <v>14758393.137</v>
      </c>
      <c r="T1068" s="5">
        <f>Table1[[#This Row],[Fuel Consumption (mmBtu)]]*Table1[[#This Row],[Emission Factor (kg CO2/ mmBtu)]]*10^3</f>
        <v>998933937159.09338</v>
      </c>
      <c r="U1068" s="3">
        <f>Table1[[#This Row],[Emissions (g CO2)]]/(Table1[[#This Row],[Generation (TWh)]]*10^9)</f>
        <v>510.96025303110179</v>
      </c>
    </row>
    <row r="1069" spans="1:21" x14ac:dyDescent="0.35">
      <c r="A1069" t="s">
        <v>262</v>
      </c>
      <c r="B1069" t="s">
        <v>3239</v>
      </c>
      <c r="C1069" t="str">
        <f>SUBSTITUTE(Table1[[#This Row],[Fuel]],", ",",")</f>
        <v>fossil gas: natural gas</v>
      </c>
      <c r="D1069" t="s">
        <v>3239</v>
      </c>
      <c r="H1069" t="s">
        <v>3438</v>
      </c>
      <c r="I1069">
        <v>591</v>
      </c>
      <c r="J1069" t="s">
        <v>3446</v>
      </c>
      <c r="K1069">
        <v>2017</v>
      </c>
      <c r="L1069" t="s">
        <v>29</v>
      </c>
      <c r="M1069" t="s">
        <v>29</v>
      </c>
      <c r="N1069">
        <v>-3.1174050000000002</v>
      </c>
      <c r="O1069">
        <v>-59.929549999999999</v>
      </c>
      <c r="P1069" t="s">
        <v>3474</v>
      </c>
      <c r="Q1069" s="3">
        <f>Table1[[#This Row],[Capacity (MW)]]*0.395*8760*10^-6</f>
        <v>2.0449782000000001</v>
      </c>
      <c r="R1069" s="3" cm="1">
        <f t="array" ref="R1069">AVERAGE(VLOOKUP(_xlfn.TEXTSPLIT(Table1[[#This Row],[Fuel (no space after comma)]], ","), FuelList_Final_EF!$A$2:$B$65, 2, FALSE))</f>
        <v>53.06</v>
      </c>
      <c r="S1069" s="3">
        <f>Table1[[#This Row],[Generation (TWh)]]*10^9*VLOOKUP(Table1[[#This Row],[Turbine/Engine Technology]],Technology_HR!$A$2:$B$11,2,FALSE)*10^-6</f>
        <v>15437540.431799999</v>
      </c>
      <c r="T1069" s="5">
        <f>Table1[[#This Row],[Fuel Consumption (mmBtu)]]*Table1[[#This Row],[Emission Factor (kg CO2/ mmBtu)]]*10^3</f>
        <v>819115895311.30786</v>
      </c>
      <c r="U1069" s="3">
        <f>Table1[[#This Row],[Emissions (g CO2)]]/(Table1[[#This Row],[Generation (TWh)]]*10^9)</f>
        <v>400.54993999999994</v>
      </c>
    </row>
    <row r="1070" spans="1:21" x14ac:dyDescent="0.35">
      <c r="A1070" t="s">
        <v>299</v>
      </c>
      <c r="B1070" t="s">
        <v>3258</v>
      </c>
      <c r="C1070" t="str">
        <f>SUBSTITUTE(Table1[[#This Row],[Fuel]],", ",",")</f>
        <v>fossil liquids: diesel</v>
      </c>
      <c r="D1070" t="s">
        <v>3258</v>
      </c>
      <c r="H1070" t="s">
        <v>3437</v>
      </c>
      <c r="I1070">
        <v>154.9</v>
      </c>
      <c r="J1070" t="s">
        <v>3446</v>
      </c>
      <c r="K1070">
        <v>2015</v>
      </c>
      <c r="L1070" t="s">
        <v>29</v>
      </c>
      <c r="M1070" t="s">
        <v>29</v>
      </c>
      <c r="N1070">
        <v>2.9309769999999999</v>
      </c>
      <c r="O1070">
        <v>-60.712173</v>
      </c>
      <c r="P1070" t="s">
        <v>3474</v>
      </c>
      <c r="Q1070" s="3">
        <f>Table1[[#This Row],[Capacity (MW)]]*0.395*8760*10^-6</f>
        <v>0.53598498000000006</v>
      </c>
      <c r="R1070" s="3" cm="1">
        <f t="array" ref="R1070">AVERAGE(VLOOKUP(_xlfn.TEXTSPLIT(Table1[[#This Row],[Fuel (no space after comma)]], ","), FuelList_Final_EF!$A$2:$B$65, 2, FALSE))</f>
        <v>78.106682297772565</v>
      </c>
      <c r="S1070" s="3">
        <f>Table1[[#This Row],[Generation (TWh)]]*10^9*VLOOKUP(Table1[[#This Row],[Turbine/Engine Technology]],Technology_HR!$A$2:$B$11,2,FALSE)*10^-6</f>
        <v>4770266.3220000006</v>
      </c>
      <c r="T1070" s="5">
        <f>Table1[[#This Row],[Fuel Consumption (mmBtu)]]*Table1[[#This Row],[Emission Factor (kg CO2/ mmBtu)]]*10^3</f>
        <v>372589676088.21808</v>
      </c>
      <c r="U1070" s="3">
        <f>Table1[[#This Row],[Emissions (g CO2)]]/(Table1[[#This Row],[Generation (TWh)]]*10^9)</f>
        <v>695.14947245017584</v>
      </c>
    </row>
    <row r="1071" spans="1:21" x14ac:dyDescent="0.35">
      <c r="A1071" t="s">
        <v>260</v>
      </c>
      <c r="B1071" t="s">
        <v>3239</v>
      </c>
      <c r="C1071" t="str">
        <f>SUBSTITUTE(Table1[[#This Row],[Fuel]],", ",",")</f>
        <v>fossil gas: natural gas</v>
      </c>
      <c r="D1071" t="s">
        <v>3239</v>
      </c>
      <c r="H1071" t="s">
        <v>59</v>
      </c>
      <c r="I1071">
        <v>273</v>
      </c>
      <c r="J1071" t="s">
        <v>3444</v>
      </c>
      <c r="K1071" t="s">
        <v>29</v>
      </c>
      <c r="L1071" t="s">
        <v>29</v>
      </c>
      <c r="M1071" t="s">
        <v>29</v>
      </c>
      <c r="N1071">
        <v>-10.315170999999999</v>
      </c>
      <c r="O1071">
        <v>-36.579236999999999</v>
      </c>
      <c r="P1071" t="s">
        <v>3474</v>
      </c>
      <c r="Q1071" s="3">
        <f>Table1[[#This Row],[Capacity (MW)]]*0.395*8760*10^-6</f>
        <v>0.9446346000000001</v>
      </c>
      <c r="R1071" s="3" cm="1">
        <f t="array" ref="R1071">AVERAGE(VLOOKUP(_xlfn.TEXTSPLIT(Table1[[#This Row],[Fuel (no space after comma)]], ","), FuelList_Final_EF!$A$2:$B$65, 2, FALSE))</f>
        <v>53.06</v>
      </c>
      <c r="S1071" s="3">
        <f>Table1[[#This Row],[Generation (TWh)]]*10^9*VLOOKUP(Table1[[#This Row],[Turbine/Engine Technology]],Technology_HR!$A$2:$B$11,2,FALSE)*10^-6</f>
        <v>7836216.3243000004</v>
      </c>
      <c r="T1071" s="5">
        <f>Table1[[#This Row],[Fuel Consumption (mmBtu)]]*Table1[[#This Row],[Emission Factor (kg CO2/ mmBtu)]]*10^3</f>
        <v>415789638167.35803</v>
      </c>
      <c r="U1071" s="3">
        <f>Table1[[#This Row],[Emissions (g CO2)]]/(Table1[[#This Row],[Generation (TWh)]]*10^9)</f>
        <v>440.15922999999998</v>
      </c>
    </row>
    <row r="1072" spans="1:21" x14ac:dyDescent="0.35">
      <c r="A1072" t="s">
        <v>300</v>
      </c>
      <c r="B1072" t="s">
        <v>3242</v>
      </c>
      <c r="C1072" t="str">
        <f>SUBSTITUTE(Table1[[#This Row],[Fuel]],", ",",")</f>
        <v>fossil gas: lng</v>
      </c>
      <c r="D1072" t="s">
        <v>3242</v>
      </c>
      <c r="H1072" t="s">
        <v>3438</v>
      </c>
      <c r="I1072">
        <v>225</v>
      </c>
      <c r="J1072" t="s">
        <v>3447</v>
      </c>
      <c r="K1072">
        <v>2028</v>
      </c>
      <c r="L1072" t="s">
        <v>29</v>
      </c>
      <c r="M1072" t="s">
        <v>29</v>
      </c>
      <c r="N1072">
        <v>-26.024006</v>
      </c>
      <c r="O1072">
        <v>-48.802593999999999</v>
      </c>
      <c r="P1072" t="s">
        <v>3474</v>
      </c>
      <c r="Q1072" s="3">
        <f>Table1[[#This Row],[Capacity (MW)]]*0.395*8760*10^-6</f>
        <v>0.77854499999999993</v>
      </c>
      <c r="R1072" s="3" cm="1">
        <f t="array" ref="R1072">AVERAGE(VLOOKUP(_xlfn.TEXTSPLIT(Table1[[#This Row],[Fuel (no space after comma)]], ","), FuelList_Final_EF!$A$2:$B$65, 2, FALSE))</f>
        <v>67.685819715340017</v>
      </c>
      <c r="S1072" s="3">
        <f>Table1[[#This Row],[Generation (TWh)]]*10^9*VLOOKUP(Table1[[#This Row],[Turbine/Engine Technology]],Technology_HR!$A$2:$B$11,2,FALSE)*10^-6</f>
        <v>5877236.2049999991</v>
      </c>
      <c r="T1072" s="5">
        <f>Table1[[#This Row],[Fuel Consumption (mmBtu)]]*Table1[[#This Row],[Emission Factor (kg CO2/ mmBtu)]]*10^3</f>
        <v>397805550196.09912</v>
      </c>
      <c r="U1072" s="3">
        <f>Table1[[#This Row],[Emissions (g CO2)]]/(Table1[[#This Row],[Generation (TWh)]]*10^9)</f>
        <v>510.96025303110184</v>
      </c>
    </row>
    <row r="1073" spans="1:21" x14ac:dyDescent="0.35">
      <c r="A1073" t="s">
        <v>294</v>
      </c>
      <c r="B1073" t="s">
        <v>3242</v>
      </c>
      <c r="C1073" t="str">
        <f>SUBSTITUTE(Table1[[#This Row],[Fuel]],", ",",")</f>
        <v>fossil gas: lng</v>
      </c>
      <c r="D1073" t="s">
        <v>3242</v>
      </c>
      <c r="H1073" t="s">
        <v>3438</v>
      </c>
      <c r="I1073">
        <v>225</v>
      </c>
      <c r="J1073" t="s">
        <v>3447</v>
      </c>
      <c r="K1073">
        <v>2028</v>
      </c>
      <c r="L1073" t="s">
        <v>29</v>
      </c>
      <c r="M1073" t="s">
        <v>29</v>
      </c>
      <c r="N1073">
        <v>-26.024006</v>
      </c>
      <c r="O1073">
        <v>-48.802593999999999</v>
      </c>
      <c r="P1073" t="s">
        <v>3474</v>
      </c>
      <c r="Q1073" s="3">
        <f>Table1[[#This Row],[Capacity (MW)]]*0.395*8760*10^-6</f>
        <v>0.77854499999999993</v>
      </c>
      <c r="R1073" s="3" cm="1">
        <f t="array" ref="R1073">AVERAGE(VLOOKUP(_xlfn.TEXTSPLIT(Table1[[#This Row],[Fuel (no space after comma)]], ","), FuelList_Final_EF!$A$2:$B$65, 2, FALSE))</f>
        <v>67.685819715340017</v>
      </c>
      <c r="S1073" s="3">
        <f>Table1[[#This Row],[Generation (TWh)]]*10^9*VLOOKUP(Table1[[#This Row],[Turbine/Engine Technology]],Technology_HR!$A$2:$B$11,2,FALSE)*10^-6</f>
        <v>5877236.2049999991</v>
      </c>
      <c r="T1073" s="5">
        <f>Table1[[#This Row],[Fuel Consumption (mmBtu)]]*Table1[[#This Row],[Emission Factor (kg CO2/ mmBtu)]]*10^3</f>
        <v>397805550196.09912</v>
      </c>
      <c r="U1073" s="3">
        <f>Table1[[#This Row],[Emissions (g CO2)]]/(Table1[[#This Row],[Generation (TWh)]]*10^9)</f>
        <v>510.96025303110184</v>
      </c>
    </row>
    <row r="1074" spans="1:21" x14ac:dyDescent="0.35">
      <c r="A1074" t="s">
        <v>300</v>
      </c>
      <c r="B1074" t="s">
        <v>3242</v>
      </c>
      <c r="C1074" t="str">
        <f>SUBSTITUTE(Table1[[#This Row],[Fuel]],", ",",")</f>
        <v>fossil gas: lng</v>
      </c>
      <c r="D1074" t="s">
        <v>3242</v>
      </c>
      <c r="H1074" t="s">
        <v>3438</v>
      </c>
      <c r="I1074">
        <v>300</v>
      </c>
      <c r="J1074" t="s">
        <v>3444</v>
      </c>
      <c r="K1074" t="s">
        <v>29</v>
      </c>
      <c r="L1074" t="s">
        <v>29</v>
      </c>
      <c r="M1074" t="s">
        <v>29</v>
      </c>
      <c r="N1074">
        <v>-26.024006</v>
      </c>
      <c r="O1074">
        <v>-48.802593999999999</v>
      </c>
      <c r="P1074" t="s">
        <v>3474</v>
      </c>
      <c r="Q1074" s="3">
        <f>Table1[[#This Row],[Capacity (MW)]]*0.395*8760*10^-6</f>
        <v>1.03806</v>
      </c>
      <c r="R1074" s="3" cm="1">
        <f t="array" ref="R1074">AVERAGE(VLOOKUP(_xlfn.TEXTSPLIT(Table1[[#This Row],[Fuel (no space after comma)]], ","), FuelList_Final_EF!$A$2:$B$65, 2, FALSE))</f>
        <v>67.685819715340017</v>
      </c>
      <c r="S1074" s="3">
        <f>Table1[[#This Row],[Generation (TWh)]]*10^9*VLOOKUP(Table1[[#This Row],[Turbine/Engine Technology]],Technology_HR!$A$2:$B$11,2,FALSE)*10^-6</f>
        <v>7836314.9399999995</v>
      </c>
      <c r="T1074" s="5">
        <f>Table1[[#This Row],[Fuel Consumption (mmBtu)]]*Table1[[#This Row],[Emission Factor (kg CO2/ mmBtu)]]*10^3</f>
        <v>530407400261.46552</v>
      </c>
      <c r="U1074" s="3">
        <f>Table1[[#This Row],[Emissions (g CO2)]]/(Table1[[#This Row],[Generation (TWh)]]*10^9)</f>
        <v>510.96025303110179</v>
      </c>
    </row>
    <row r="1075" spans="1:21" x14ac:dyDescent="0.35">
      <c r="A1075" t="s">
        <v>294</v>
      </c>
      <c r="B1075" t="s">
        <v>3242</v>
      </c>
      <c r="C1075" t="str">
        <f>SUBSTITUTE(Table1[[#This Row],[Fuel]],", ",",")</f>
        <v>fossil gas: lng</v>
      </c>
      <c r="D1075" t="s">
        <v>3242</v>
      </c>
      <c r="H1075" t="s">
        <v>3438</v>
      </c>
      <c r="I1075">
        <v>300</v>
      </c>
      <c r="J1075" t="s">
        <v>3444</v>
      </c>
      <c r="K1075" t="s">
        <v>29</v>
      </c>
      <c r="L1075" t="s">
        <v>29</v>
      </c>
      <c r="M1075" t="s">
        <v>29</v>
      </c>
      <c r="N1075">
        <v>-26.024006</v>
      </c>
      <c r="O1075">
        <v>-48.802593999999999</v>
      </c>
      <c r="P1075" t="s">
        <v>3474</v>
      </c>
      <c r="Q1075" s="3">
        <f>Table1[[#This Row],[Capacity (MW)]]*0.395*8760*10^-6</f>
        <v>1.03806</v>
      </c>
      <c r="R1075" s="3" cm="1">
        <f t="array" ref="R1075">AVERAGE(VLOOKUP(_xlfn.TEXTSPLIT(Table1[[#This Row],[Fuel (no space after comma)]], ","), FuelList_Final_EF!$A$2:$B$65, 2, FALSE))</f>
        <v>67.685819715340017</v>
      </c>
      <c r="S1075" s="3">
        <f>Table1[[#This Row],[Generation (TWh)]]*10^9*VLOOKUP(Table1[[#This Row],[Turbine/Engine Technology]],Technology_HR!$A$2:$B$11,2,FALSE)*10^-6</f>
        <v>7836314.9399999995</v>
      </c>
      <c r="T1075" s="5">
        <f>Table1[[#This Row],[Fuel Consumption (mmBtu)]]*Table1[[#This Row],[Emission Factor (kg CO2/ mmBtu)]]*10^3</f>
        <v>530407400261.46552</v>
      </c>
      <c r="U1075" s="3">
        <f>Table1[[#This Row],[Emissions (g CO2)]]/(Table1[[#This Row],[Generation (TWh)]]*10^9)</f>
        <v>510.96025303110179</v>
      </c>
    </row>
    <row r="1076" spans="1:21" x14ac:dyDescent="0.35">
      <c r="A1076" t="s">
        <v>301</v>
      </c>
      <c r="B1076" t="s">
        <v>3269</v>
      </c>
      <c r="C1076" t="str">
        <f>SUBSTITUTE(Table1[[#This Row],[Fuel]],", ",",")</f>
        <v>fossil gas: natural gas,fossil gas: lng</v>
      </c>
      <c r="D1076" t="s">
        <v>3239</v>
      </c>
      <c r="E1076" t="s">
        <v>3242</v>
      </c>
      <c r="H1076" t="s">
        <v>3438</v>
      </c>
      <c r="I1076">
        <v>1713</v>
      </c>
      <c r="J1076" t="s">
        <v>3447</v>
      </c>
      <c r="K1076">
        <v>2025</v>
      </c>
      <c r="L1076" t="s">
        <v>29</v>
      </c>
      <c r="M1076" t="s">
        <v>29</v>
      </c>
      <c r="N1076">
        <v>-22.318949</v>
      </c>
      <c r="O1076">
        <v>-41.847788999999999</v>
      </c>
      <c r="P1076" t="s">
        <v>3474</v>
      </c>
      <c r="Q1076" s="3">
        <f>Table1[[#This Row],[Capacity (MW)]]*0.395*8760*10^-6</f>
        <v>5.9273225999999992</v>
      </c>
      <c r="R1076" s="3" cm="1">
        <f t="array" ref="R1076">AVERAGE(VLOOKUP(_xlfn.TEXTSPLIT(Table1[[#This Row],[Fuel (no space after comma)]], ","), FuelList_Final_EF!$A$2:$B$65, 2, FALSE))</f>
        <v>60.37290985767001</v>
      </c>
      <c r="S1076" s="3">
        <f>Table1[[#This Row],[Generation (TWh)]]*10^9*VLOOKUP(Table1[[#This Row],[Turbine/Engine Technology]],Technology_HR!$A$2:$B$11,2,FALSE)*10^-6</f>
        <v>44745358.307399988</v>
      </c>
      <c r="T1076" s="5">
        <f>Table1[[#This Row],[Fuel Consumption (mmBtu)]]*Table1[[#This Row],[Emission Factor (kg CO2/ mmBtu)]]*10^3</f>
        <v>2701407483641.8052</v>
      </c>
      <c r="U1076" s="3">
        <f>Table1[[#This Row],[Emissions (g CO2)]]/(Table1[[#This Row],[Generation (TWh)]]*10^9)</f>
        <v>455.7550965155508</v>
      </c>
    </row>
    <row r="1077" spans="1:21" x14ac:dyDescent="0.35">
      <c r="A1077" t="s">
        <v>302</v>
      </c>
      <c r="B1077" t="s">
        <v>3269</v>
      </c>
      <c r="C1077" t="str">
        <f>SUBSTITUTE(Table1[[#This Row],[Fuel]],", ",",")</f>
        <v>fossil gas: natural gas,fossil gas: lng</v>
      </c>
      <c r="D1077" t="s">
        <v>3239</v>
      </c>
      <c r="E1077" t="s">
        <v>3242</v>
      </c>
      <c r="H1077" t="s">
        <v>3438</v>
      </c>
      <c r="I1077">
        <v>827</v>
      </c>
      <c r="J1077" t="s">
        <v>3446</v>
      </c>
      <c r="K1077">
        <v>2004</v>
      </c>
      <c r="L1077" t="s">
        <v>29</v>
      </c>
      <c r="M1077" t="s">
        <v>29</v>
      </c>
      <c r="N1077">
        <v>-22.305499999999999</v>
      </c>
      <c r="O1077">
        <v>-41.881399999999999</v>
      </c>
      <c r="P1077" t="s">
        <v>3474</v>
      </c>
      <c r="Q1077" s="3">
        <f>Table1[[#This Row],[Capacity (MW)]]*0.395*8760*10^-6</f>
        <v>2.8615854000000001</v>
      </c>
      <c r="R1077" s="3" cm="1">
        <f t="array" ref="R1077">AVERAGE(VLOOKUP(_xlfn.TEXTSPLIT(Table1[[#This Row],[Fuel (no space after comma)]], ","), FuelList_Final_EF!$A$2:$B$65, 2, FALSE))</f>
        <v>60.37290985767001</v>
      </c>
      <c r="S1077" s="3">
        <f>Table1[[#This Row],[Generation (TWh)]]*10^9*VLOOKUP(Table1[[#This Row],[Turbine/Engine Technology]],Technology_HR!$A$2:$B$11,2,FALSE)*10^-6</f>
        <v>21602108.184599999</v>
      </c>
      <c r="T1077" s="5">
        <f>Table1[[#This Row],[Fuel Consumption (mmBtu)]]*Table1[[#This Row],[Emission Factor (kg CO2/ mmBtu)]]*10^3</f>
        <v>1304182130164.4912</v>
      </c>
      <c r="U1077" s="3">
        <f>Table1[[#This Row],[Emissions (g CO2)]]/(Table1[[#This Row],[Generation (TWh)]]*10^9)</f>
        <v>455.75509651555086</v>
      </c>
    </row>
    <row r="1078" spans="1:21" x14ac:dyDescent="0.35">
      <c r="A1078" t="s">
        <v>264</v>
      </c>
      <c r="B1078" t="s">
        <v>3239</v>
      </c>
      <c r="C1078" t="str">
        <f>SUBSTITUTE(Table1[[#This Row],[Fuel]],", ",",")</f>
        <v>fossil gas: natural gas</v>
      </c>
      <c r="D1078" t="s">
        <v>3239</v>
      </c>
      <c r="H1078" t="s">
        <v>59</v>
      </c>
      <c r="I1078">
        <v>165</v>
      </c>
      <c r="J1078" t="s">
        <v>3444</v>
      </c>
      <c r="K1078" t="s">
        <v>29</v>
      </c>
      <c r="L1078" t="s">
        <v>29</v>
      </c>
      <c r="M1078" t="s">
        <v>29</v>
      </c>
      <c r="N1078">
        <v>-5.0740569999999998</v>
      </c>
      <c r="O1078">
        <v>-42.797823000000001</v>
      </c>
      <c r="P1078" t="s">
        <v>3474</v>
      </c>
      <c r="Q1078" s="3">
        <f>Table1[[#This Row],[Capacity (MW)]]*0.395*8760*10^-6</f>
        <v>0.57093300000000002</v>
      </c>
      <c r="R1078" s="3" cm="1">
        <f t="array" ref="R1078">AVERAGE(VLOOKUP(_xlfn.TEXTSPLIT(Table1[[#This Row],[Fuel (no space after comma)]], ","), FuelList_Final_EF!$A$2:$B$65, 2, FALSE))</f>
        <v>53.06</v>
      </c>
      <c r="S1078" s="3">
        <f>Table1[[#This Row],[Generation (TWh)]]*10^9*VLOOKUP(Table1[[#This Row],[Turbine/Engine Technology]],Technology_HR!$A$2:$B$11,2,FALSE)*10^-6</f>
        <v>4736174.7014999995</v>
      </c>
      <c r="T1078" s="5">
        <f>Table1[[#This Row],[Fuel Consumption (mmBtu)]]*Table1[[#This Row],[Emission Factor (kg CO2/ mmBtu)]]*10^3</f>
        <v>251301429661.58997</v>
      </c>
      <c r="U1078" s="3">
        <f>Table1[[#This Row],[Emissions (g CO2)]]/(Table1[[#This Row],[Generation (TWh)]]*10^9)</f>
        <v>440.15922999999992</v>
      </c>
    </row>
    <row r="1079" spans="1:21" x14ac:dyDescent="0.35">
      <c r="A1079" t="s">
        <v>268</v>
      </c>
      <c r="B1079" t="s">
        <v>3242</v>
      </c>
      <c r="C1079" t="str">
        <f>SUBSTITUTE(Table1[[#This Row],[Fuel]],", ",",")</f>
        <v>fossil gas: lng</v>
      </c>
      <c r="D1079" t="s">
        <v>3242</v>
      </c>
      <c r="H1079" t="s">
        <v>3438</v>
      </c>
      <c r="I1079">
        <v>582</v>
      </c>
      <c r="J1079" t="s">
        <v>3447</v>
      </c>
      <c r="K1079" t="s">
        <v>29</v>
      </c>
      <c r="L1079" t="s">
        <v>29</v>
      </c>
      <c r="M1079" t="s">
        <v>29</v>
      </c>
      <c r="N1079">
        <v>-22.306806000000002</v>
      </c>
      <c r="O1079">
        <v>-41.864583000000003</v>
      </c>
      <c r="P1079" t="s">
        <v>3474</v>
      </c>
      <c r="Q1079" s="3">
        <f>Table1[[#This Row],[Capacity (MW)]]*0.395*8760*10^-6</f>
        <v>2.0138364000000002</v>
      </c>
      <c r="R1079" s="3" cm="1">
        <f t="array" ref="R1079">AVERAGE(VLOOKUP(_xlfn.TEXTSPLIT(Table1[[#This Row],[Fuel (no space after comma)]], ","), FuelList_Final_EF!$A$2:$B$65, 2, FALSE))</f>
        <v>67.685819715340017</v>
      </c>
      <c r="S1079" s="3">
        <f>Table1[[#This Row],[Generation (TWh)]]*10^9*VLOOKUP(Table1[[#This Row],[Turbine/Engine Technology]],Technology_HR!$A$2:$B$11,2,FALSE)*10^-6</f>
        <v>15202450.983600002</v>
      </c>
      <c r="T1079" s="5">
        <f>Table1[[#This Row],[Fuel Consumption (mmBtu)]]*Table1[[#This Row],[Emission Factor (kg CO2/ mmBtu)]]*10^3</f>
        <v>1028990356507.2433</v>
      </c>
      <c r="U1079" s="3">
        <f>Table1[[#This Row],[Emissions (g CO2)]]/(Table1[[#This Row],[Generation (TWh)]]*10^9)</f>
        <v>510.96025303110179</v>
      </c>
    </row>
    <row r="1080" spans="1:21" x14ac:dyDescent="0.35">
      <c r="A1080" t="s">
        <v>268</v>
      </c>
      <c r="B1080" t="s">
        <v>3242</v>
      </c>
      <c r="C1080" t="str">
        <f>SUBSTITUTE(Table1[[#This Row],[Fuel]],", ",",")</f>
        <v>fossil gas: lng</v>
      </c>
      <c r="D1080" t="s">
        <v>3242</v>
      </c>
      <c r="H1080" t="s">
        <v>3438</v>
      </c>
      <c r="I1080">
        <v>452</v>
      </c>
      <c r="J1080" t="s">
        <v>3447</v>
      </c>
      <c r="K1080" t="s">
        <v>29</v>
      </c>
      <c r="L1080" t="s">
        <v>29</v>
      </c>
      <c r="M1080" t="s">
        <v>29</v>
      </c>
      <c r="N1080">
        <v>-22.306806000000002</v>
      </c>
      <c r="O1080">
        <v>-41.864583000000003</v>
      </c>
      <c r="P1080" t="s">
        <v>3474</v>
      </c>
      <c r="Q1080" s="3">
        <f>Table1[[#This Row],[Capacity (MW)]]*0.395*8760*10^-6</f>
        <v>1.5640104000000001</v>
      </c>
      <c r="R1080" s="3" cm="1">
        <f t="array" ref="R1080">AVERAGE(VLOOKUP(_xlfn.TEXTSPLIT(Table1[[#This Row],[Fuel (no space after comma)]], ","), FuelList_Final_EF!$A$2:$B$65, 2, FALSE))</f>
        <v>67.685819715340017</v>
      </c>
      <c r="S1080" s="3">
        <f>Table1[[#This Row],[Generation (TWh)]]*10^9*VLOOKUP(Table1[[#This Row],[Turbine/Engine Technology]],Technology_HR!$A$2:$B$11,2,FALSE)*10^-6</f>
        <v>11806714.509600002</v>
      </c>
      <c r="T1080" s="5">
        <f>Table1[[#This Row],[Fuel Consumption (mmBtu)]]*Table1[[#This Row],[Emission Factor (kg CO2/ mmBtu)]]*10^3</f>
        <v>799147149727.2749</v>
      </c>
      <c r="U1080" s="3">
        <f>Table1[[#This Row],[Emissions (g CO2)]]/(Table1[[#This Row],[Generation (TWh)]]*10^9)</f>
        <v>510.96025303110184</v>
      </c>
    </row>
    <row r="1081" spans="1:21" x14ac:dyDescent="0.35">
      <c r="A1081" t="s">
        <v>268</v>
      </c>
      <c r="B1081" t="s">
        <v>3242</v>
      </c>
      <c r="C1081" t="str">
        <f>SUBSTITUTE(Table1[[#This Row],[Fuel]],", ",",")</f>
        <v>fossil gas: lng</v>
      </c>
      <c r="D1081" t="s">
        <v>3242</v>
      </c>
      <c r="H1081" t="s">
        <v>3438</v>
      </c>
      <c r="I1081">
        <v>452</v>
      </c>
      <c r="J1081" t="s">
        <v>3447</v>
      </c>
      <c r="K1081" t="s">
        <v>29</v>
      </c>
      <c r="L1081" t="s">
        <v>29</v>
      </c>
      <c r="M1081" t="s">
        <v>29</v>
      </c>
      <c r="N1081">
        <v>-22.306806000000002</v>
      </c>
      <c r="O1081">
        <v>-41.864583000000003</v>
      </c>
      <c r="P1081" t="s">
        <v>3474</v>
      </c>
      <c r="Q1081" s="3">
        <f>Table1[[#This Row],[Capacity (MW)]]*0.395*8760*10^-6</f>
        <v>1.5640104000000001</v>
      </c>
      <c r="R1081" s="3" cm="1">
        <f t="array" ref="R1081">AVERAGE(VLOOKUP(_xlfn.TEXTSPLIT(Table1[[#This Row],[Fuel (no space after comma)]], ","), FuelList_Final_EF!$A$2:$B$65, 2, FALSE))</f>
        <v>67.685819715340017</v>
      </c>
      <c r="S1081" s="3">
        <f>Table1[[#This Row],[Generation (TWh)]]*10^9*VLOOKUP(Table1[[#This Row],[Turbine/Engine Technology]],Technology_HR!$A$2:$B$11,2,FALSE)*10^-6</f>
        <v>11806714.509600002</v>
      </c>
      <c r="T1081" s="5">
        <f>Table1[[#This Row],[Fuel Consumption (mmBtu)]]*Table1[[#This Row],[Emission Factor (kg CO2/ mmBtu)]]*10^3</f>
        <v>799147149727.2749</v>
      </c>
      <c r="U1081" s="3">
        <f>Table1[[#This Row],[Emissions (g CO2)]]/(Table1[[#This Row],[Generation (TWh)]]*10^9)</f>
        <v>510.96025303110184</v>
      </c>
    </row>
    <row r="1082" spans="1:21" x14ac:dyDescent="0.35">
      <c r="A1082" t="s">
        <v>263</v>
      </c>
      <c r="B1082" t="s">
        <v>3239</v>
      </c>
      <c r="C1082" t="str">
        <f>SUBSTITUTE(Table1[[#This Row],[Fuel]],", ",",")</f>
        <v>fossil gas: natural gas</v>
      </c>
      <c r="D1082" t="s">
        <v>3239</v>
      </c>
      <c r="H1082" t="s">
        <v>3438</v>
      </c>
      <c r="I1082">
        <v>386</v>
      </c>
      <c r="J1082" t="s">
        <v>3446</v>
      </c>
      <c r="K1082">
        <v>2006</v>
      </c>
      <c r="L1082" t="s">
        <v>29</v>
      </c>
      <c r="M1082" t="s">
        <v>29</v>
      </c>
      <c r="N1082">
        <v>-23.698889000000001</v>
      </c>
      <c r="O1082">
        <v>-46.678610999999997</v>
      </c>
      <c r="P1082" t="s">
        <v>3474</v>
      </c>
      <c r="Q1082" s="3">
        <f>Table1[[#This Row],[Capacity (MW)]]*0.395*8760*10^-6</f>
        <v>1.3356371999999999</v>
      </c>
      <c r="R1082" s="3" cm="1">
        <f t="array" ref="R1082">AVERAGE(VLOOKUP(_xlfn.TEXTSPLIT(Table1[[#This Row],[Fuel (no space after comma)]], ","), FuelList_Final_EF!$A$2:$B$65, 2, FALSE))</f>
        <v>53.06</v>
      </c>
      <c r="S1082" s="3">
        <f>Table1[[#This Row],[Generation (TWh)]]*10^9*VLOOKUP(Table1[[#This Row],[Turbine/Engine Technology]],Technology_HR!$A$2:$B$11,2,FALSE)*10^-6</f>
        <v>10082725.222799998</v>
      </c>
      <c r="T1082" s="5">
        <f>Table1[[#This Row],[Fuel Consumption (mmBtu)]]*Table1[[#This Row],[Emission Factor (kg CO2/ mmBtu)]]*10^3</f>
        <v>534989400321.76794</v>
      </c>
      <c r="U1082" s="3">
        <f>Table1[[#This Row],[Emissions (g CO2)]]/(Table1[[#This Row],[Generation (TWh)]]*10^9)</f>
        <v>400.54994000000005</v>
      </c>
    </row>
    <row r="1083" spans="1:21" x14ac:dyDescent="0.35">
      <c r="A1083" t="s">
        <v>303</v>
      </c>
      <c r="B1083" t="s">
        <v>3242</v>
      </c>
      <c r="C1083" t="str">
        <f>SUBSTITUTE(Table1[[#This Row],[Fuel]],", ",",")</f>
        <v>fossil gas: lng</v>
      </c>
      <c r="D1083" t="s">
        <v>3242</v>
      </c>
      <c r="H1083" t="s">
        <v>3438</v>
      </c>
      <c r="I1083">
        <v>630</v>
      </c>
      <c r="J1083" t="s">
        <v>3449</v>
      </c>
      <c r="K1083">
        <v>2025</v>
      </c>
      <c r="L1083" t="s">
        <v>29</v>
      </c>
      <c r="M1083" t="s">
        <v>29</v>
      </c>
      <c r="N1083">
        <v>-1.5486580000000001</v>
      </c>
      <c r="O1083">
        <v>-48.745631000000003</v>
      </c>
      <c r="P1083" t="s">
        <v>3474</v>
      </c>
      <c r="Q1083" s="3">
        <f>Table1[[#This Row],[Capacity (MW)]]*0.395*8760*10^-6</f>
        <v>2.179926</v>
      </c>
      <c r="R1083" s="3" cm="1">
        <f t="array" ref="R1083">AVERAGE(VLOOKUP(_xlfn.TEXTSPLIT(Table1[[#This Row],[Fuel (no space after comma)]], ","), FuelList_Final_EF!$A$2:$B$65, 2, FALSE))</f>
        <v>67.685819715340017</v>
      </c>
      <c r="S1083" s="3">
        <f>Table1[[#This Row],[Generation (TWh)]]*10^9*VLOOKUP(Table1[[#This Row],[Turbine/Engine Technology]],Technology_HR!$A$2:$B$11,2,FALSE)*10^-6</f>
        <v>16456261.374</v>
      </c>
      <c r="T1083" s="5">
        <f>Table1[[#This Row],[Fuel Consumption (mmBtu)]]*Table1[[#This Row],[Emission Factor (kg CO2/ mmBtu)]]*10^3</f>
        <v>1113855540549.0774</v>
      </c>
      <c r="U1083" s="3">
        <f>Table1[[#This Row],[Emissions (g CO2)]]/(Table1[[#This Row],[Generation (TWh)]]*10^9)</f>
        <v>510.96025303110167</v>
      </c>
    </row>
    <row r="1084" spans="1:21" x14ac:dyDescent="0.35">
      <c r="A1084" t="s">
        <v>304</v>
      </c>
      <c r="B1084" t="s">
        <v>3258</v>
      </c>
      <c r="C1084" t="str">
        <f>SUBSTITUTE(Table1[[#This Row],[Fuel]],", ",",")</f>
        <v>fossil liquids: diesel</v>
      </c>
      <c r="D1084" t="s">
        <v>3258</v>
      </c>
      <c r="H1084" t="s">
        <v>3437</v>
      </c>
      <c r="I1084">
        <v>175.5</v>
      </c>
      <c r="J1084" t="s">
        <v>3446</v>
      </c>
      <c r="K1084">
        <v>2012</v>
      </c>
      <c r="L1084" t="s">
        <v>29</v>
      </c>
      <c r="M1084" t="s">
        <v>29</v>
      </c>
      <c r="N1084">
        <v>-16.776268999999999</v>
      </c>
      <c r="O1084">
        <v>-49.938958999999997</v>
      </c>
      <c r="P1084" t="s">
        <v>3474</v>
      </c>
      <c r="Q1084" s="3">
        <f>Table1[[#This Row],[Capacity (MW)]]*0.395*8760*10^-6</f>
        <v>0.60726510000000011</v>
      </c>
      <c r="R1084" s="3" cm="1">
        <f t="array" ref="R1084">AVERAGE(VLOOKUP(_xlfn.TEXTSPLIT(Table1[[#This Row],[Fuel (no space after comma)]], ","), FuelList_Final_EF!$A$2:$B$65, 2, FALSE))</f>
        <v>78.106682297772565</v>
      </c>
      <c r="S1084" s="3">
        <f>Table1[[#This Row],[Generation (TWh)]]*10^9*VLOOKUP(Table1[[#This Row],[Turbine/Engine Technology]],Technology_HR!$A$2:$B$11,2,FALSE)*10^-6</f>
        <v>5404659.3900000006</v>
      </c>
      <c r="T1084" s="5">
        <f>Table1[[#This Row],[Fuel Consumption (mmBtu)]]*Table1[[#This Row],[Emission Factor (kg CO2/ mmBtu)]]*10^3</f>
        <v>422140013902.40332</v>
      </c>
      <c r="U1084" s="3">
        <f>Table1[[#This Row],[Emissions (g CO2)]]/(Table1[[#This Row],[Generation (TWh)]]*10^9)</f>
        <v>695.14947245017572</v>
      </c>
    </row>
    <row r="1085" spans="1:21" x14ac:dyDescent="0.35">
      <c r="A1085" t="s">
        <v>268</v>
      </c>
      <c r="B1085" t="s">
        <v>3239</v>
      </c>
      <c r="C1085" t="str">
        <f>SUBSTITUTE(Table1[[#This Row],[Fuel]],", ",",")</f>
        <v>fossil gas: natural gas</v>
      </c>
      <c r="D1085" t="s">
        <v>3239</v>
      </c>
      <c r="H1085" t="s">
        <v>3438</v>
      </c>
      <c r="I1085">
        <v>1061</v>
      </c>
      <c r="J1085" t="s">
        <v>3446</v>
      </c>
      <c r="K1085">
        <v>2022</v>
      </c>
      <c r="L1085" t="s">
        <v>29</v>
      </c>
      <c r="M1085" t="s">
        <v>29</v>
      </c>
      <c r="N1085">
        <v>-4.8205689999999999</v>
      </c>
      <c r="O1085">
        <v>-44.355006000000003</v>
      </c>
      <c r="P1085" t="s">
        <v>3474</v>
      </c>
      <c r="Q1085" s="3">
        <f>Table1[[#This Row],[Capacity (MW)]]*0.395*8760*10^-6</f>
        <v>3.6712722000000002</v>
      </c>
      <c r="R1085" s="3" cm="1">
        <f t="array" ref="R1085">AVERAGE(VLOOKUP(_xlfn.TEXTSPLIT(Table1[[#This Row],[Fuel (no space after comma)]], ","), FuelList_Final_EF!$A$2:$B$65, 2, FALSE))</f>
        <v>53.06</v>
      </c>
      <c r="S1085" s="3">
        <f>Table1[[#This Row],[Generation (TWh)]]*10^9*VLOOKUP(Table1[[#This Row],[Turbine/Engine Technology]],Technology_HR!$A$2:$B$11,2,FALSE)*10^-6</f>
        <v>27714433.8378</v>
      </c>
      <c r="T1085" s="5">
        <f>Table1[[#This Row],[Fuel Consumption (mmBtu)]]*Table1[[#This Row],[Emission Factor (kg CO2/ mmBtu)]]*10^3</f>
        <v>1470527859433.6682</v>
      </c>
      <c r="U1085" s="3">
        <f>Table1[[#This Row],[Emissions (g CO2)]]/(Table1[[#This Row],[Generation (TWh)]]*10^9)</f>
        <v>400.54994000000005</v>
      </c>
    </row>
    <row r="1086" spans="1:21" x14ac:dyDescent="0.35">
      <c r="A1086" t="s">
        <v>268</v>
      </c>
      <c r="B1086" t="s">
        <v>3239</v>
      </c>
      <c r="C1086" t="str">
        <f>SUBSTITUTE(Table1[[#This Row],[Fuel]],", ",",")</f>
        <v>fossil gas: natural gas</v>
      </c>
      <c r="D1086" t="s">
        <v>3239</v>
      </c>
      <c r="H1086" t="s">
        <v>3438</v>
      </c>
      <c r="I1086">
        <v>519</v>
      </c>
      <c r="J1086" t="s">
        <v>3446</v>
      </c>
      <c r="K1086">
        <v>2016</v>
      </c>
      <c r="L1086" t="s">
        <v>29</v>
      </c>
      <c r="M1086" t="s">
        <v>29</v>
      </c>
      <c r="N1086">
        <v>-4.8205689999999999</v>
      </c>
      <c r="O1086">
        <v>-44.355006000000003</v>
      </c>
      <c r="P1086" t="s">
        <v>3474</v>
      </c>
      <c r="Q1086" s="3">
        <f>Table1[[#This Row],[Capacity (MW)]]*0.395*8760*10^-6</f>
        <v>1.7958437999999999</v>
      </c>
      <c r="R1086" s="3" cm="1">
        <f t="array" ref="R1086">AVERAGE(VLOOKUP(_xlfn.TEXTSPLIT(Table1[[#This Row],[Fuel (no space after comma)]], ","), FuelList_Final_EF!$A$2:$B$65, 2, FALSE))</f>
        <v>53.06</v>
      </c>
      <c r="S1086" s="3">
        <f>Table1[[#This Row],[Generation (TWh)]]*10^9*VLOOKUP(Table1[[#This Row],[Turbine/Engine Technology]],Technology_HR!$A$2:$B$11,2,FALSE)*10^-6</f>
        <v>13556824.846199997</v>
      </c>
      <c r="T1086" s="5">
        <f>Table1[[#This Row],[Fuel Consumption (mmBtu)]]*Table1[[#This Row],[Emission Factor (kg CO2/ mmBtu)]]*10^3</f>
        <v>719325126339.37183</v>
      </c>
      <c r="U1086" s="3">
        <f>Table1[[#This Row],[Emissions (g CO2)]]/(Table1[[#This Row],[Generation (TWh)]]*10^9)</f>
        <v>400.54993999999994</v>
      </c>
    </row>
    <row r="1087" spans="1:21" x14ac:dyDescent="0.35">
      <c r="A1087" t="s">
        <v>268</v>
      </c>
      <c r="B1087" t="s">
        <v>3239</v>
      </c>
      <c r="C1087" t="str">
        <f>SUBSTITUTE(Table1[[#This Row],[Fuel]],", ",",")</f>
        <v>fossil gas: natural gas</v>
      </c>
      <c r="D1087" t="s">
        <v>3239</v>
      </c>
      <c r="H1087" t="s">
        <v>3436</v>
      </c>
      <c r="I1087">
        <v>178</v>
      </c>
      <c r="J1087" t="s">
        <v>3446</v>
      </c>
      <c r="K1087">
        <v>2013</v>
      </c>
      <c r="L1087" t="s">
        <v>29</v>
      </c>
      <c r="M1087" t="s">
        <v>29</v>
      </c>
      <c r="N1087">
        <v>-4.8205689999999999</v>
      </c>
      <c r="O1087">
        <v>-44.355006000000003</v>
      </c>
      <c r="P1087" t="s">
        <v>3474</v>
      </c>
      <c r="Q1087" s="3">
        <f>Table1[[#This Row],[Capacity (MW)]]*0.395*8760*10^-6</f>
        <v>0.6159155999999999</v>
      </c>
      <c r="R1087" s="3" cm="1">
        <f t="array" ref="R1087">AVERAGE(VLOOKUP(_xlfn.TEXTSPLIT(Table1[[#This Row],[Fuel (no space after comma)]], ","), FuelList_Final_EF!$A$2:$B$65, 2, FALSE))</f>
        <v>53.06</v>
      </c>
      <c r="S1087" s="3">
        <f>Table1[[#This Row],[Generation (TWh)]]*10^9*VLOOKUP(Table1[[#This Row],[Turbine/Engine Technology]],Technology_HR!$A$2:$B$11,2,FALSE)*10^-6</f>
        <v>6781230.7559999991</v>
      </c>
      <c r="T1087" s="5">
        <f>Table1[[#This Row],[Fuel Consumption (mmBtu)]]*Table1[[#This Row],[Emission Factor (kg CO2/ mmBtu)]]*10^3</f>
        <v>359812103913.35992</v>
      </c>
      <c r="U1087" s="3">
        <f>Table1[[#This Row],[Emissions (g CO2)]]/(Table1[[#This Row],[Generation (TWh)]]*10^9)</f>
        <v>584.19060000000002</v>
      </c>
    </row>
    <row r="1088" spans="1:21" x14ac:dyDescent="0.35">
      <c r="A1088" t="s">
        <v>268</v>
      </c>
      <c r="B1088" t="s">
        <v>3239</v>
      </c>
      <c r="C1088" t="str">
        <f>SUBSTITUTE(Table1[[#This Row],[Fuel]],", ",",")</f>
        <v>fossil gas: natural gas</v>
      </c>
      <c r="D1088" t="s">
        <v>3239</v>
      </c>
      <c r="H1088" t="s">
        <v>3437</v>
      </c>
      <c r="I1088">
        <v>56.4</v>
      </c>
      <c r="J1088" t="s">
        <v>3446</v>
      </c>
      <c r="K1088">
        <v>2013</v>
      </c>
      <c r="L1088" t="s">
        <v>29</v>
      </c>
      <c r="M1088" t="s">
        <v>29</v>
      </c>
      <c r="N1088">
        <v>-4.8205689999999999</v>
      </c>
      <c r="O1088">
        <v>-44.355006000000003</v>
      </c>
      <c r="P1088" t="s">
        <v>3474</v>
      </c>
      <c r="Q1088" s="3">
        <f>Table1[[#This Row],[Capacity (MW)]]*0.395*8760*10^-6</f>
        <v>0.19515527999999999</v>
      </c>
      <c r="R1088" s="3" cm="1">
        <f t="array" ref="R1088">AVERAGE(VLOOKUP(_xlfn.TEXTSPLIT(Table1[[#This Row],[Fuel (no space after comma)]], ","), FuelList_Final_EF!$A$2:$B$65, 2, FALSE))</f>
        <v>53.06</v>
      </c>
      <c r="S1088" s="3">
        <f>Table1[[#This Row],[Generation (TWh)]]*10^9*VLOOKUP(Table1[[#This Row],[Turbine/Engine Technology]],Technology_HR!$A$2:$B$11,2,FALSE)*10^-6</f>
        <v>1736881.9919999999</v>
      </c>
      <c r="T1088" s="5">
        <f>Table1[[#This Row],[Fuel Consumption (mmBtu)]]*Table1[[#This Row],[Emission Factor (kg CO2/ mmBtu)]]*10^3</f>
        <v>92158958495.519989</v>
      </c>
      <c r="U1088" s="3">
        <f>Table1[[#This Row],[Emissions (g CO2)]]/(Table1[[#This Row],[Generation (TWh)]]*10^9)</f>
        <v>472.23399999999992</v>
      </c>
    </row>
    <row r="1089" spans="1:21" x14ac:dyDescent="0.35">
      <c r="A1089" t="s">
        <v>268</v>
      </c>
      <c r="B1089" t="s">
        <v>3239</v>
      </c>
      <c r="C1089" t="str">
        <f>SUBSTITUTE(Table1[[#This Row],[Fuel]],", ",",")</f>
        <v>fossil gas: natural gas</v>
      </c>
      <c r="D1089" t="s">
        <v>3239</v>
      </c>
      <c r="H1089" t="s">
        <v>3440</v>
      </c>
      <c r="I1089">
        <v>92</v>
      </c>
      <c r="J1089" t="s">
        <v>3449</v>
      </c>
      <c r="K1089">
        <v>2025</v>
      </c>
      <c r="L1089" t="s">
        <v>29</v>
      </c>
      <c r="M1089" t="s">
        <v>29</v>
      </c>
      <c r="N1089">
        <v>-4.8205689999999999</v>
      </c>
      <c r="O1089">
        <v>-44.355006000000003</v>
      </c>
      <c r="P1089" t="s">
        <v>3474</v>
      </c>
      <c r="Q1089" s="3">
        <f>Table1[[#This Row],[Capacity (MW)]]*0.395*8760*10^-6</f>
        <v>0.31833840000000002</v>
      </c>
      <c r="R1089" s="3" cm="1">
        <f t="array" ref="R1089">AVERAGE(VLOOKUP(_xlfn.TEXTSPLIT(Table1[[#This Row],[Fuel (no space after comma)]], ","), FuelList_Final_EF!$A$2:$B$65, 2, FALSE))</f>
        <v>53.06</v>
      </c>
      <c r="S1089" s="3">
        <f>Table1[[#This Row],[Generation (TWh)]]*10^9*VLOOKUP(Table1[[#This Row],[Turbine/Engine Technology]],Technology_HR!$A$2:$B$11,2,FALSE)*10^-6</f>
        <v>3274110.4439999997</v>
      </c>
      <c r="T1089" s="5">
        <f>Table1[[#This Row],[Fuel Consumption (mmBtu)]]*Table1[[#This Row],[Emission Factor (kg CO2/ mmBtu)]]*10^3</f>
        <v>173724300158.63998</v>
      </c>
      <c r="U1089" s="3">
        <f>Table1[[#This Row],[Emissions (g CO2)]]/(Table1[[#This Row],[Generation (TWh)]]*10^9)</f>
        <v>545.72209999999995</v>
      </c>
    </row>
    <row r="1090" spans="1:21" x14ac:dyDescent="0.35">
      <c r="A1090" t="s">
        <v>271</v>
      </c>
      <c r="B1090" t="s">
        <v>3258</v>
      </c>
      <c r="C1090" t="str">
        <f>SUBSTITUTE(Table1[[#This Row],[Fuel]],", ",",")</f>
        <v>fossil liquids: diesel</v>
      </c>
      <c r="D1090" t="s">
        <v>3258</v>
      </c>
      <c r="H1090" t="s">
        <v>3437</v>
      </c>
      <c r="I1090">
        <v>4.6950000000000003</v>
      </c>
      <c r="J1090" t="s">
        <v>3446</v>
      </c>
      <c r="K1090">
        <v>2009</v>
      </c>
      <c r="L1090" t="s">
        <v>29</v>
      </c>
      <c r="M1090" t="s">
        <v>29</v>
      </c>
      <c r="N1090">
        <v>-7.8567869999999997</v>
      </c>
      <c r="O1090">
        <v>-35.009368000000002</v>
      </c>
      <c r="P1090" t="s">
        <v>3474</v>
      </c>
      <c r="Q1090" s="3">
        <f>Table1[[#This Row],[Capacity (MW)]]*0.395*8760*10^-6</f>
        <v>1.6245638999999999E-2</v>
      </c>
      <c r="R1090" s="3" cm="1">
        <f t="array" ref="R1090">AVERAGE(VLOOKUP(_xlfn.TEXTSPLIT(Table1[[#This Row],[Fuel (no space after comma)]], ","), FuelList_Final_EF!$A$2:$B$65, 2, FALSE))</f>
        <v>78.106682297772565</v>
      </c>
      <c r="S1090" s="3">
        <f>Table1[[#This Row],[Generation (TWh)]]*10^9*VLOOKUP(Table1[[#This Row],[Turbine/Engine Technology]],Technology_HR!$A$2:$B$11,2,FALSE)*10^-6</f>
        <v>144586.18709999998</v>
      </c>
      <c r="T1090" s="5">
        <f>Table1[[#This Row],[Fuel Consumption (mmBtu)]]*Table1[[#This Row],[Emission Factor (kg CO2/ mmBtu)]]*10^3</f>
        <v>11293147380.466002</v>
      </c>
      <c r="U1090" s="3">
        <f>Table1[[#This Row],[Emissions (g CO2)]]/(Table1[[#This Row],[Generation (TWh)]]*10^9)</f>
        <v>695.14947245017584</v>
      </c>
    </row>
    <row r="1091" spans="1:21" x14ac:dyDescent="0.35">
      <c r="A1091" t="s">
        <v>305</v>
      </c>
      <c r="B1091" t="s">
        <v>3258</v>
      </c>
      <c r="C1091" t="str">
        <f>SUBSTITUTE(Table1[[#This Row],[Fuel]],", ",",")</f>
        <v>fossil liquids: diesel</v>
      </c>
      <c r="D1091" t="s">
        <v>3258</v>
      </c>
      <c r="H1091" t="s">
        <v>3437</v>
      </c>
      <c r="I1091">
        <v>89.204999999999998</v>
      </c>
      <c r="J1091" t="s">
        <v>3446</v>
      </c>
      <c r="K1091">
        <v>2009</v>
      </c>
      <c r="L1091" t="s">
        <v>29</v>
      </c>
      <c r="M1091" t="s">
        <v>29</v>
      </c>
      <c r="N1091">
        <v>-7.8567869999999997</v>
      </c>
      <c r="O1091">
        <v>-35.009368000000002</v>
      </c>
      <c r="P1091" t="s">
        <v>3474</v>
      </c>
      <c r="Q1091" s="3">
        <f>Table1[[#This Row],[Capacity (MW)]]*0.395*8760*10^-6</f>
        <v>0.30866714099999998</v>
      </c>
      <c r="R1091" s="3" cm="1">
        <f t="array" ref="R1091">AVERAGE(VLOOKUP(_xlfn.TEXTSPLIT(Table1[[#This Row],[Fuel (no space after comma)]], ","), FuelList_Final_EF!$A$2:$B$65, 2, FALSE))</f>
        <v>78.106682297772565</v>
      </c>
      <c r="S1091" s="3">
        <f>Table1[[#This Row],[Generation (TWh)]]*10^9*VLOOKUP(Table1[[#This Row],[Turbine/Engine Technology]],Technology_HR!$A$2:$B$11,2,FALSE)*10^-6</f>
        <v>2747137.5548999999</v>
      </c>
      <c r="T1091" s="5">
        <f>Table1[[#This Row],[Fuel Consumption (mmBtu)]]*Table1[[#This Row],[Emission Factor (kg CO2/ mmBtu)]]*10^3</f>
        <v>214569800228.85403</v>
      </c>
      <c r="U1091" s="3">
        <f>Table1[[#This Row],[Emissions (g CO2)]]/(Table1[[#This Row],[Generation (TWh)]]*10^9)</f>
        <v>695.14947245017584</v>
      </c>
    </row>
    <row r="1092" spans="1:21" x14ac:dyDescent="0.35">
      <c r="A1092" t="s">
        <v>271</v>
      </c>
      <c r="B1092" t="s">
        <v>3258</v>
      </c>
      <c r="C1092" t="str">
        <f>SUBSTITUTE(Table1[[#This Row],[Fuel]],", ",",")</f>
        <v>fossil liquids: diesel</v>
      </c>
      <c r="D1092" t="s">
        <v>3258</v>
      </c>
      <c r="H1092" t="s">
        <v>3437</v>
      </c>
      <c r="I1092">
        <v>160.5</v>
      </c>
      <c r="J1092" t="s">
        <v>3446</v>
      </c>
      <c r="K1092" t="s">
        <v>29</v>
      </c>
      <c r="L1092" t="s">
        <v>29</v>
      </c>
      <c r="M1092" t="s">
        <v>29</v>
      </c>
      <c r="N1092">
        <v>-12.604367999999999</v>
      </c>
      <c r="O1092">
        <v>-38.297994000000003</v>
      </c>
      <c r="P1092" t="s">
        <v>3474</v>
      </c>
      <c r="Q1092" s="3">
        <f>Table1[[#This Row],[Capacity (MW)]]*0.395*8760*10^-6</f>
        <v>0.55536209999999997</v>
      </c>
      <c r="R1092" s="3" cm="1">
        <f t="array" ref="R1092">AVERAGE(VLOOKUP(_xlfn.TEXTSPLIT(Table1[[#This Row],[Fuel (no space after comma)]], ","), FuelList_Final_EF!$A$2:$B$65, 2, FALSE))</f>
        <v>78.106682297772565</v>
      </c>
      <c r="S1092" s="3">
        <f>Table1[[#This Row],[Generation (TWh)]]*10^9*VLOOKUP(Table1[[#This Row],[Turbine/Engine Technology]],Technology_HR!$A$2:$B$11,2,FALSE)*10^-6</f>
        <v>4942722.6899999995</v>
      </c>
      <c r="T1092" s="5">
        <f>Table1[[#This Row],[Fuel Consumption (mmBtu)]]*Table1[[#This Row],[Emission Factor (kg CO2/ mmBtu)]]*10^3</f>
        <v>386059670833.82178</v>
      </c>
      <c r="U1092" s="3">
        <f>Table1[[#This Row],[Emissions (g CO2)]]/(Table1[[#This Row],[Generation (TWh)]]*10^9)</f>
        <v>695.14947245017584</v>
      </c>
    </row>
    <row r="1093" spans="1:21" x14ac:dyDescent="0.35">
      <c r="A1093" t="s">
        <v>306</v>
      </c>
      <c r="B1093" t="s">
        <v>3241</v>
      </c>
      <c r="C1093" t="str">
        <f>SUBSTITUTE(Table1[[#This Row],[Fuel]],", ",",")</f>
        <v>fossil liquids: heavy fuel oil</v>
      </c>
      <c r="D1093" t="s">
        <v>3241</v>
      </c>
      <c r="H1093" t="s">
        <v>3437</v>
      </c>
      <c r="I1093">
        <v>200.8</v>
      </c>
      <c r="J1093" t="s">
        <v>3446</v>
      </c>
      <c r="K1093">
        <v>2013</v>
      </c>
      <c r="L1093" t="s">
        <v>29</v>
      </c>
      <c r="M1093" t="s">
        <v>29</v>
      </c>
      <c r="N1093">
        <v>-7.8640359999999996</v>
      </c>
      <c r="O1093">
        <v>-35.018734000000002</v>
      </c>
      <c r="P1093" t="s">
        <v>3474</v>
      </c>
      <c r="Q1093" s="3">
        <f>Table1[[#This Row],[Capacity (MW)]]*0.395*8760*10^-6</f>
        <v>0.69480816000000001</v>
      </c>
      <c r="R1093" s="3" cm="1">
        <f t="array" ref="R1093">AVERAGE(VLOOKUP(_xlfn.TEXTSPLIT(Table1[[#This Row],[Fuel (no space after comma)]], ","), FuelList_Final_EF!$A$2:$B$65, 2, FALSE))</f>
        <v>81.602530311017389</v>
      </c>
      <c r="S1093" s="3">
        <f>Table1[[#This Row],[Generation (TWh)]]*10^9*VLOOKUP(Table1[[#This Row],[Turbine/Engine Technology]],Technology_HR!$A$2:$B$11,2,FALSE)*10^-6</f>
        <v>6183792.6239999998</v>
      </c>
      <c r="T1093" s="5">
        <f>Table1[[#This Row],[Fuel Consumption (mmBtu)]]*Table1[[#This Row],[Emission Factor (kg CO2/ mmBtu)]]*10^3</f>
        <v>504613125037.00574</v>
      </c>
      <c r="U1093" s="3">
        <f>Table1[[#This Row],[Emissions (g CO2)]]/(Table1[[#This Row],[Generation (TWh)]]*10^9)</f>
        <v>726.26251976805474</v>
      </c>
    </row>
    <row r="1094" spans="1:21" x14ac:dyDescent="0.35">
      <c r="A1094" t="s">
        <v>307</v>
      </c>
      <c r="B1094" t="s">
        <v>3258</v>
      </c>
      <c r="C1094" t="str">
        <f>SUBSTITUTE(Table1[[#This Row],[Fuel]],", ",",")</f>
        <v>fossil liquids: diesel</v>
      </c>
      <c r="D1094" t="s">
        <v>3258</v>
      </c>
      <c r="H1094" t="s">
        <v>3437</v>
      </c>
      <c r="I1094">
        <v>136</v>
      </c>
      <c r="J1094" t="s">
        <v>3446</v>
      </c>
      <c r="K1094">
        <v>2002</v>
      </c>
      <c r="L1094" t="s">
        <v>29</v>
      </c>
      <c r="M1094" t="s">
        <v>29</v>
      </c>
      <c r="N1094">
        <v>-9.3718229999999991</v>
      </c>
      <c r="O1094">
        <v>-40.582627000000002</v>
      </c>
      <c r="P1094" t="s">
        <v>3474</v>
      </c>
      <c r="Q1094" s="3">
        <f>Table1[[#This Row],[Capacity (MW)]]*0.395*8760*10^-6</f>
        <v>0.47058719999999998</v>
      </c>
      <c r="R1094" s="3" cm="1">
        <f t="array" ref="R1094">AVERAGE(VLOOKUP(_xlfn.TEXTSPLIT(Table1[[#This Row],[Fuel (no space after comma)]], ","), FuelList_Final_EF!$A$2:$B$65, 2, FALSE))</f>
        <v>78.106682297772565</v>
      </c>
      <c r="S1094" s="3">
        <f>Table1[[#This Row],[Generation (TWh)]]*10^9*VLOOKUP(Table1[[#This Row],[Turbine/Engine Technology]],Technology_HR!$A$2:$B$11,2,FALSE)*10^-6</f>
        <v>4188226.0799999996</v>
      </c>
      <c r="T1094" s="5">
        <f>Table1[[#This Row],[Fuel Consumption (mmBtu)]]*Table1[[#This Row],[Emission Factor (kg CO2/ mmBtu)]]*10^3</f>
        <v>327128443821.80536</v>
      </c>
      <c r="U1094" s="3">
        <f>Table1[[#This Row],[Emissions (g CO2)]]/(Table1[[#This Row],[Generation (TWh)]]*10^9)</f>
        <v>695.14947245017572</v>
      </c>
    </row>
    <row r="1095" spans="1:21" x14ac:dyDescent="0.35">
      <c r="A1095" t="s">
        <v>308</v>
      </c>
      <c r="B1095" t="s">
        <v>3263</v>
      </c>
      <c r="C1095" t="str">
        <f>SUBSTITUTE(Table1[[#This Row],[Fuel]],", ",",")</f>
        <v>fossil gas: natural gas,fossil liquids: heavy fuel oil</v>
      </c>
      <c r="D1095" t="s">
        <v>3239</v>
      </c>
      <c r="E1095" t="s">
        <v>3241</v>
      </c>
      <c r="H1095" t="s">
        <v>3438</v>
      </c>
      <c r="I1095">
        <v>190</v>
      </c>
      <c r="J1095" t="s">
        <v>3446</v>
      </c>
      <c r="K1095">
        <v>2006</v>
      </c>
      <c r="L1095" t="s">
        <v>29</v>
      </c>
      <c r="M1095" t="s">
        <v>29</v>
      </c>
      <c r="N1095">
        <v>-23.696287999999999</v>
      </c>
      <c r="O1095">
        <v>-46.668590999999999</v>
      </c>
      <c r="P1095" t="s">
        <v>3474</v>
      </c>
      <c r="Q1095" s="3">
        <f>Table1[[#This Row],[Capacity (MW)]]*0.395*8760*10^-6</f>
        <v>0.65743799999999997</v>
      </c>
      <c r="R1095" s="3" cm="1">
        <f t="array" ref="R1095">AVERAGE(VLOOKUP(_xlfn.TEXTSPLIT(Table1[[#This Row],[Fuel (no space after comma)]], ","), FuelList_Final_EF!$A$2:$B$65, 2, FALSE))</f>
        <v>67.331265155508703</v>
      </c>
      <c r="S1095" s="3">
        <f>Table1[[#This Row],[Generation (TWh)]]*10^9*VLOOKUP(Table1[[#This Row],[Turbine/Engine Technology]],Technology_HR!$A$2:$B$11,2,FALSE)*10^-6</f>
        <v>4962999.4619999994</v>
      </c>
      <c r="T1095" s="5">
        <f>Table1[[#This Row],[Fuel Consumption (mmBtu)]]*Table1[[#This Row],[Emission Factor (kg CO2/ mmBtu)]]*10^3</f>
        <v>334165032742.56897</v>
      </c>
      <c r="U1095" s="3">
        <f>Table1[[#This Row],[Emissions (g CO2)]]/(Table1[[#This Row],[Generation (TWh)]]*10^9)</f>
        <v>508.28372065893507</v>
      </c>
    </row>
    <row r="1096" spans="1:21" x14ac:dyDescent="0.35">
      <c r="A1096" t="s">
        <v>262</v>
      </c>
      <c r="B1096" t="s">
        <v>3239</v>
      </c>
      <c r="C1096" t="str">
        <f>SUBSTITUTE(Table1[[#This Row],[Fuel]],", ",",")</f>
        <v>fossil gas: natural gas</v>
      </c>
      <c r="D1096" t="s">
        <v>3239</v>
      </c>
      <c r="H1096" t="s">
        <v>3437</v>
      </c>
      <c r="I1096">
        <v>92</v>
      </c>
      <c r="J1096" t="s">
        <v>3446</v>
      </c>
      <c r="K1096">
        <v>2022</v>
      </c>
      <c r="L1096" t="s">
        <v>29</v>
      </c>
      <c r="M1096" t="s">
        <v>29</v>
      </c>
      <c r="N1096">
        <v>-3.091056</v>
      </c>
      <c r="O1096">
        <v>-60.072972</v>
      </c>
      <c r="P1096" t="s">
        <v>3474</v>
      </c>
      <c r="Q1096" s="3">
        <f>Table1[[#This Row],[Capacity (MW)]]*0.395*8760*10^-6</f>
        <v>0.31833840000000002</v>
      </c>
      <c r="R1096" s="3" cm="1">
        <f t="array" ref="R1096">AVERAGE(VLOOKUP(_xlfn.TEXTSPLIT(Table1[[#This Row],[Fuel (no space after comma)]], ","), FuelList_Final_EF!$A$2:$B$65, 2, FALSE))</f>
        <v>53.06</v>
      </c>
      <c r="S1096" s="3">
        <f>Table1[[#This Row],[Generation (TWh)]]*10^9*VLOOKUP(Table1[[#This Row],[Turbine/Engine Technology]],Technology_HR!$A$2:$B$11,2,FALSE)*10^-6</f>
        <v>2833211.76</v>
      </c>
      <c r="T1096" s="5">
        <f>Table1[[#This Row],[Fuel Consumption (mmBtu)]]*Table1[[#This Row],[Emission Factor (kg CO2/ mmBtu)]]*10^3</f>
        <v>150330215985.60001</v>
      </c>
      <c r="U1096" s="3">
        <f>Table1[[#This Row],[Emissions (g CO2)]]/(Table1[[#This Row],[Generation (TWh)]]*10^9)</f>
        <v>472.23400000000004</v>
      </c>
    </row>
    <row r="1097" spans="1:21" x14ac:dyDescent="0.35">
      <c r="A1097" t="s">
        <v>295</v>
      </c>
      <c r="B1097" t="s">
        <v>3239</v>
      </c>
      <c r="C1097" t="str">
        <f>SUBSTITUTE(Table1[[#This Row],[Fuel]],", ",",")</f>
        <v>fossil gas: natural gas</v>
      </c>
      <c r="D1097" t="s">
        <v>3239</v>
      </c>
      <c r="H1097" t="s">
        <v>3437</v>
      </c>
      <c r="I1097">
        <v>115.9</v>
      </c>
      <c r="J1097" t="s">
        <v>3446</v>
      </c>
      <c r="K1097">
        <v>2022</v>
      </c>
      <c r="L1097" t="s">
        <v>29</v>
      </c>
      <c r="M1097" t="s">
        <v>29</v>
      </c>
      <c r="N1097">
        <v>-20.940069000000001</v>
      </c>
      <c r="O1097">
        <v>-43.802577999999997</v>
      </c>
      <c r="P1097" t="s">
        <v>3474</v>
      </c>
      <c r="Q1097" s="3">
        <f>Table1[[#This Row],[Capacity (MW)]]*0.395*8760*10^-6</f>
        <v>0.40103718000000005</v>
      </c>
      <c r="R1097" s="3" cm="1">
        <f t="array" ref="R1097">AVERAGE(VLOOKUP(_xlfn.TEXTSPLIT(Table1[[#This Row],[Fuel (no space after comma)]], ","), FuelList_Final_EF!$A$2:$B$65, 2, FALSE))</f>
        <v>53.06</v>
      </c>
      <c r="S1097" s="3">
        <f>Table1[[#This Row],[Generation (TWh)]]*10^9*VLOOKUP(Table1[[#This Row],[Turbine/Engine Technology]],Technology_HR!$A$2:$B$11,2,FALSE)*10^-6</f>
        <v>3569230.9020000002</v>
      </c>
      <c r="T1097" s="5">
        <f>Table1[[#This Row],[Fuel Consumption (mmBtu)]]*Table1[[#This Row],[Emission Factor (kg CO2/ mmBtu)]]*10^3</f>
        <v>189383391660.12</v>
      </c>
      <c r="U1097" s="3">
        <f>Table1[[#This Row],[Emissions (g CO2)]]/(Table1[[#This Row],[Generation (TWh)]]*10^9)</f>
        <v>472.23399999999992</v>
      </c>
    </row>
    <row r="1098" spans="1:21" x14ac:dyDescent="0.35">
      <c r="A1098" t="s">
        <v>295</v>
      </c>
      <c r="B1098" t="s">
        <v>3239</v>
      </c>
      <c r="C1098" t="str">
        <f>SUBSTITUTE(Table1[[#This Row],[Fuel]],", ",",")</f>
        <v>fossil gas: natural gas</v>
      </c>
      <c r="D1098" t="s">
        <v>3239</v>
      </c>
      <c r="H1098" t="s">
        <v>3437</v>
      </c>
      <c r="I1098">
        <v>78</v>
      </c>
      <c r="J1098" t="s">
        <v>3446</v>
      </c>
      <c r="K1098">
        <v>2022</v>
      </c>
      <c r="L1098" t="s">
        <v>29</v>
      </c>
      <c r="M1098" t="s">
        <v>29</v>
      </c>
      <c r="N1098">
        <v>-22.926062000000002</v>
      </c>
      <c r="O1098">
        <v>-43.857008</v>
      </c>
      <c r="P1098" t="s">
        <v>3474</v>
      </c>
      <c r="Q1098" s="3">
        <f>Table1[[#This Row],[Capacity (MW)]]*0.395*8760*10^-6</f>
        <v>0.26989560000000001</v>
      </c>
      <c r="R1098" s="3" cm="1">
        <f t="array" ref="R1098">AVERAGE(VLOOKUP(_xlfn.TEXTSPLIT(Table1[[#This Row],[Fuel (no space after comma)]], ","), FuelList_Final_EF!$A$2:$B$65, 2, FALSE))</f>
        <v>53.06</v>
      </c>
      <c r="S1098" s="3">
        <f>Table1[[#This Row],[Generation (TWh)]]*10^9*VLOOKUP(Table1[[#This Row],[Turbine/Engine Technology]],Technology_HR!$A$2:$B$11,2,FALSE)*10^-6</f>
        <v>2402070.84</v>
      </c>
      <c r="T1098" s="5">
        <f>Table1[[#This Row],[Fuel Consumption (mmBtu)]]*Table1[[#This Row],[Emission Factor (kg CO2/ mmBtu)]]*10^3</f>
        <v>127453878770.40001</v>
      </c>
      <c r="U1098" s="3">
        <f>Table1[[#This Row],[Emissions (g CO2)]]/(Table1[[#This Row],[Generation (TWh)]]*10^9)</f>
        <v>472.23400000000004</v>
      </c>
    </row>
    <row r="1099" spans="1:21" x14ac:dyDescent="0.35">
      <c r="A1099" t="s">
        <v>268</v>
      </c>
      <c r="B1099" t="s">
        <v>3242</v>
      </c>
      <c r="C1099" t="str">
        <f>SUBSTITUTE(Table1[[#This Row],[Fuel]],", ",",")</f>
        <v>fossil gas: lng</v>
      </c>
      <c r="D1099" t="s">
        <v>3242</v>
      </c>
      <c r="H1099" t="s">
        <v>3438</v>
      </c>
      <c r="I1099">
        <v>1593</v>
      </c>
      <c r="J1099" t="s">
        <v>3446</v>
      </c>
      <c r="K1099">
        <v>2020</v>
      </c>
      <c r="L1099" t="s">
        <v>29</v>
      </c>
      <c r="M1099" t="s">
        <v>29</v>
      </c>
      <c r="N1099">
        <v>-10.815645999999999</v>
      </c>
      <c r="O1099">
        <v>-36.937061999999997</v>
      </c>
      <c r="P1099" t="s">
        <v>3474</v>
      </c>
      <c r="Q1099" s="3">
        <f>Table1[[#This Row],[Capacity (MW)]]*0.395*8760*10^-6</f>
        <v>5.5120986000000007</v>
      </c>
      <c r="R1099" s="3" cm="1">
        <f t="array" ref="R1099">AVERAGE(VLOOKUP(_xlfn.TEXTSPLIT(Table1[[#This Row],[Fuel (no space after comma)]], ","), FuelList_Final_EF!$A$2:$B$65, 2, FALSE))</f>
        <v>67.685819715340017</v>
      </c>
      <c r="S1099" s="3">
        <f>Table1[[#This Row],[Generation (TWh)]]*10^9*VLOOKUP(Table1[[#This Row],[Turbine/Engine Technology]],Technology_HR!$A$2:$B$11,2,FALSE)*10^-6</f>
        <v>41610832.331400007</v>
      </c>
      <c r="T1099" s="5">
        <f>Table1[[#This Row],[Fuel Consumption (mmBtu)]]*Table1[[#This Row],[Emission Factor (kg CO2/ mmBtu)]]*10^3</f>
        <v>2816463295388.3823</v>
      </c>
      <c r="U1099" s="3">
        <f>Table1[[#This Row],[Emissions (g CO2)]]/(Table1[[#This Row],[Generation (TWh)]]*10^9)</f>
        <v>510.96025303110179</v>
      </c>
    </row>
    <row r="1100" spans="1:21" x14ac:dyDescent="0.35">
      <c r="A1100" t="s">
        <v>268</v>
      </c>
      <c r="B1100" t="s">
        <v>3242</v>
      </c>
      <c r="C1100" t="str">
        <f>SUBSTITUTE(Table1[[#This Row],[Fuel]],", ",",")</f>
        <v>fossil gas: lng</v>
      </c>
      <c r="D1100" t="s">
        <v>3242</v>
      </c>
      <c r="H1100" t="s">
        <v>59</v>
      </c>
      <c r="I1100">
        <v>400</v>
      </c>
      <c r="J1100" t="s">
        <v>3450</v>
      </c>
      <c r="K1100" t="s">
        <v>29</v>
      </c>
      <c r="L1100" t="s">
        <v>29</v>
      </c>
      <c r="M1100" t="s">
        <v>29</v>
      </c>
      <c r="N1100">
        <v>-10.815645999999999</v>
      </c>
      <c r="O1100">
        <v>-36.937061999999997</v>
      </c>
      <c r="P1100" t="s">
        <v>3474</v>
      </c>
      <c r="Q1100" s="3">
        <f>Table1[[#This Row],[Capacity (MW)]]*0.395*8760*10^-6</f>
        <v>1.38408</v>
      </c>
      <c r="R1100" s="3" cm="1">
        <f t="array" ref="R1100">AVERAGE(VLOOKUP(_xlfn.TEXTSPLIT(Table1[[#This Row],[Fuel (no space after comma)]], ","), FuelList_Final_EF!$A$2:$B$65, 2, FALSE))</f>
        <v>67.685819715340017</v>
      </c>
      <c r="S1100" s="3">
        <f>Table1[[#This Row],[Generation (TWh)]]*10^9*VLOOKUP(Table1[[#This Row],[Turbine/Engine Technology]],Technology_HR!$A$2:$B$11,2,FALSE)*10^-6</f>
        <v>11481635.639999999</v>
      </c>
      <c r="T1100" s="5">
        <f>Table1[[#This Row],[Fuel Consumption (mmBtu)]]*Table1[[#This Row],[Emission Factor (kg CO2/ mmBtu)]]*10^3</f>
        <v>777143919966.26245</v>
      </c>
      <c r="U1100" s="3">
        <f>Table1[[#This Row],[Emissions (g CO2)]]/(Table1[[#This Row],[Generation (TWh)]]*10^9)</f>
        <v>561.48771744860301</v>
      </c>
    </row>
    <row r="1101" spans="1:21" x14ac:dyDescent="0.35">
      <c r="A1101" t="s">
        <v>268</v>
      </c>
      <c r="B1101" t="s">
        <v>3242</v>
      </c>
      <c r="C1101" t="str">
        <f>SUBSTITUTE(Table1[[#This Row],[Fuel]],", ",",")</f>
        <v>fossil gas: lng</v>
      </c>
      <c r="D1101" t="s">
        <v>3242</v>
      </c>
      <c r="H1101" t="s">
        <v>59</v>
      </c>
      <c r="I1101">
        <v>617</v>
      </c>
      <c r="J1101" t="s">
        <v>3450</v>
      </c>
      <c r="K1101" t="s">
        <v>29</v>
      </c>
      <c r="L1101" t="s">
        <v>29</v>
      </c>
      <c r="M1101" t="s">
        <v>29</v>
      </c>
      <c r="N1101">
        <v>-10.815645999999999</v>
      </c>
      <c r="O1101">
        <v>-36.937061999999997</v>
      </c>
      <c r="P1101" t="s">
        <v>3474</v>
      </c>
      <c r="Q1101" s="3">
        <f>Table1[[#This Row],[Capacity (MW)]]*0.395*8760*10^-6</f>
        <v>2.1349433999999996</v>
      </c>
      <c r="R1101" s="3" cm="1">
        <f t="array" ref="R1101">AVERAGE(VLOOKUP(_xlfn.TEXTSPLIT(Table1[[#This Row],[Fuel (no space after comma)]], ","), FuelList_Final_EF!$A$2:$B$65, 2, FALSE))</f>
        <v>67.685819715340017</v>
      </c>
      <c r="S1101" s="3">
        <f>Table1[[#This Row],[Generation (TWh)]]*10^9*VLOOKUP(Table1[[#This Row],[Turbine/Engine Technology]],Technology_HR!$A$2:$B$11,2,FALSE)*10^-6</f>
        <v>17710422.974699996</v>
      </c>
      <c r="T1101" s="5">
        <f>Table1[[#This Row],[Fuel Consumption (mmBtu)]]*Table1[[#This Row],[Emission Factor (kg CO2/ mmBtu)]]*10^3</f>
        <v>1198744496547.9597</v>
      </c>
      <c r="U1101" s="3">
        <f>Table1[[#This Row],[Emissions (g CO2)]]/(Table1[[#This Row],[Generation (TWh)]]*10^9)</f>
        <v>561.48771744860312</v>
      </c>
    </row>
    <row r="1102" spans="1:21" x14ac:dyDescent="0.35">
      <c r="A1102" t="s">
        <v>268</v>
      </c>
      <c r="B1102" t="s">
        <v>3242</v>
      </c>
      <c r="C1102" t="str">
        <f>SUBSTITUTE(Table1[[#This Row],[Fuel]],", ",",")</f>
        <v>fossil gas: lng</v>
      </c>
      <c r="D1102" t="s">
        <v>3242</v>
      </c>
      <c r="H1102" t="s">
        <v>59</v>
      </c>
      <c r="I1102">
        <v>299</v>
      </c>
      <c r="J1102" t="s">
        <v>3450</v>
      </c>
      <c r="K1102" t="s">
        <v>29</v>
      </c>
      <c r="L1102" t="s">
        <v>29</v>
      </c>
      <c r="M1102" t="s">
        <v>29</v>
      </c>
      <c r="N1102">
        <v>-10.815645999999999</v>
      </c>
      <c r="O1102">
        <v>-36.937061999999997</v>
      </c>
      <c r="P1102" t="s">
        <v>3474</v>
      </c>
      <c r="Q1102" s="3">
        <f>Table1[[#This Row],[Capacity (MW)]]*0.395*8760*10^-6</f>
        <v>1.0345998000000001</v>
      </c>
      <c r="R1102" s="3" cm="1">
        <f t="array" ref="R1102">AVERAGE(VLOOKUP(_xlfn.TEXTSPLIT(Table1[[#This Row],[Fuel (no space after comma)]], ","), FuelList_Final_EF!$A$2:$B$65, 2, FALSE))</f>
        <v>67.685819715340017</v>
      </c>
      <c r="S1102" s="3">
        <f>Table1[[#This Row],[Generation (TWh)]]*10^9*VLOOKUP(Table1[[#This Row],[Turbine/Engine Technology]],Technology_HR!$A$2:$B$11,2,FALSE)*10^-6</f>
        <v>8582522.6409000009</v>
      </c>
      <c r="T1102" s="5">
        <f>Table1[[#This Row],[Fuel Consumption (mmBtu)]]*Table1[[#This Row],[Emission Factor (kg CO2/ mmBtu)]]*10^3</f>
        <v>580915080174.78137</v>
      </c>
      <c r="U1102" s="3">
        <f>Table1[[#This Row],[Emissions (g CO2)]]/(Table1[[#This Row],[Generation (TWh)]]*10^9)</f>
        <v>561.48771744860312</v>
      </c>
    </row>
    <row r="1103" spans="1:21" x14ac:dyDescent="0.35">
      <c r="A1103" t="s">
        <v>309</v>
      </c>
      <c r="B1103" t="s">
        <v>3242</v>
      </c>
      <c r="C1103" t="str">
        <f>SUBSTITUTE(Table1[[#This Row],[Fuel]],", ",",")</f>
        <v>fossil gas: lng</v>
      </c>
      <c r="D1103" t="s">
        <v>3242</v>
      </c>
      <c r="H1103" t="s">
        <v>3438</v>
      </c>
      <c r="I1103">
        <v>1700</v>
      </c>
      <c r="J1103" t="s">
        <v>3444</v>
      </c>
      <c r="K1103" t="s">
        <v>29</v>
      </c>
      <c r="L1103" t="s">
        <v>29</v>
      </c>
      <c r="M1103" t="s">
        <v>29</v>
      </c>
      <c r="N1103">
        <v>-21.433873999999999</v>
      </c>
      <c r="O1103">
        <v>-41.022796999999997</v>
      </c>
      <c r="P1103" t="s">
        <v>3474</v>
      </c>
      <c r="Q1103" s="3">
        <f>Table1[[#This Row],[Capacity (MW)]]*0.395*8760*10^-6</f>
        <v>5.8823400000000001</v>
      </c>
      <c r="R1103" s="3" cm="1">
        <f t="array" ref="R1103">AVERAGE(VLOOKUP(_xlfn.TEXTSPLIT(Table1[[#This Row],[Fuel (no space after comma)]], ","), FuelList_Final_EF!$A$2:$B$65, 2, FALSE))</f>
        <v>67.685819715340017</v>
      </c>
      <c r="S1103" s="3">
        <f>Table1[[#This Row],[Generation (TWh)]]*10^9*VLOOKUP(Table1[[#This Row],[Turbine/Engine Technology]],Technology_HR!$A$2:$B$11,2,FALSE)*10^-6</f>
        <v>44405784.659999996</v>
      </c>
      <c r="T1103" s="5">
        <f>Table1[[#This Row],[Fuel Consumption (mmBtu)]]*Table1[[#This Row],[Emission Factor (kg CO2/ mmBtu)]]*10^3</f>
        <v>3005641934814.9712</v>
      </c>
      <c r="U1103" s="3">
        <f>Table1[[#This Row],[Emissions (g CO2)]]/(Table1[[#This Row],[Generation (TWh)]]*10^9)</f>
        <v>510.96025303110179</v>
      </c>
    </row>
    <row r="1104" spans="1:21" x14ac:dyDescent="0.35">
      <c r="A1104" t="s">
        <v>309</v>
      </c>
      <c r="B1104" t="s">
        <v>3242</v>
      </c>
      <c r="C1104" t="str">
        <f>SUBSTITUTE(Table1[[#This Row],[Fuel]],", ",",")</f>
        <v>fossil gas: lng</v>
      </c>
      <c r="D1104" t="s">
        <v>3242</v>
      </c>
      <c r="H1104" t="s">
        <v>3438</v>
      </c>
      <c r="I1104">
        <v>1700</v>
      </c>
      <c r="J1104" t="s">
        <v>3444</v>
      </c>
      <c r="K1104" t="s">
        <v>29</v>
      </c>
      <c r="L1104" t="s">
        <v>29</v>
      </c>
      <c r="M1104" t="s">
        <v>29</v>
      </c>
      <c r="N1104">
        <v>-21.433873999999999</v>
      </c>
      <c r="O1104">
        <v>-41.022796999999997</v>
      </c>
      <c r="P1104" t="s">
        <v>3474</v>
      </c>
      <c r="Q1104" s="3">
        <f>Table1[[#This Row],[Capacity (MW)]]*0.395*8760*10^-6</f>
        <v>5.8823400000000001</v>
      </c>
      <c r="R1104" s="3" cm="1">
        <f t="array" ref="R1104">AVERAGE(VLOOKUP(_xlfn.TEXTSPLIT(Table1[[#This Row],[Fuel (no space after comma)]], ","), FuelList_Final_EF!$A$2:$B$65, 2, FALSE))</f>
        <v>67.685819715340017</v>
      </c>
      <c r="S1104" s="3">
        <f>Table1[[#This Row],[Generation (TWh)]]*10^9*VLOOKUP(Table1[[#This Row],[Turbine/Engine Technology]],Technology_HR!$A$2:$B$11,2,FALSE)*10^-6</f>
        <v>44405784.659999996</v>
      </c>
      <c r="T1104" s="5">
        <f>Table1[[#This Row],[Fuel Consumption (mmBtu)]]*Table1[[#This Row],[Emission Factor (kg CO2/ mmBtu)]]*10^3</f>
        <v>3005641934814.9712</v>
      </c>
      <c r="U1104" s="3">
        <f>Table1[[#This Row],[Emissions (g CO2)]]/(Table1[[#This Row],[Generation (TWh)]]*10^9)</f>
        <v>510.96025303110179</v>
      </c>
    </row>
    <row r="1105" spans="1:21" x14ac:dyDescent="0.35">
      <c r="A1105" t="s">
        <v>310</v>
      </c>
      <c r="B1105" t="s">
        <v>3239</v>
      </c>
      <c r="C1105" t="str">
        <f>SUBSTITUTE(Table1[[#This Row],[Fuel]],", ",",")</f>
        <v>fossil gas: natural gas</v>
      </c>
      <c r="D1105" t="s">
        <v>3239</v>
      </c>
      <c r="H1105" t="s">
        <v>3436</v>
      </c>
      <c r="I1105">
        <v>394</v>
      </c>
      <c r="J1105" t="s">
        <v>3449</v>
      </c>
      <c r="K1105">
        <v>2026</v>
      </c>
      <c r="L1105" t="s">
        <v>29</v>
      </c>
      <c r="M1105" t="s">
        <v>29</v>
      </c>
      <c r="N1105">
        <v>-1.551069</v>
      </c>
      <c r="O1105">
        <v>-48.747709999999998</v>
      </c>
      <c r="P1105" t="s">
        <v>3474</v>
      </c>
      <c r="Q1105" s="3">
        <f>Table1[[#This Row],[Capacity (MW)]]*0.395*8760*10^-6</f>
        <v>1.3633188000000001</v>
      </c>
      <c r="R1105" s="3" cm="1">
        <f t="array" ref="R1105">AVERAGE(VLOOKUP(_xlfn.TEXTSPLIT(Table1[[#This Row],[Fuel (no space after comma)]], ","), FuelList_Final_EF!$A$2:$B$65, 2, FALSE))</f>
        <v>53.06</v>
      </c>
      <c r="S1105" s="3">
        <f>Table1[[#This Row],[Generation (TWh)]]*10^9*VLOOKUP(Table1[[#This Row],[Turbine/Engine Technology]],Technology_HR!$A$2:$B$11,2,FALSE)*10^-6</f>
        <v>15010139.988</v>
      </c>
      <c r="T1105" s="5">
        <f>Table1[[#This Row],[Fuel Consumption (mmBtu)]]*Table1[[#This Row],[Emission Factor (kg CO2/ mmBtu)]]*10^3</f>
        <v>796438027763.28003</v>
      </c>
      <c r="U1105" s="3">
        <f>Table1[[#This Row],[Emissions (g CO2)]]/(Table1[[#This Row],[Generation (TWh)]]*10^9)</f>
        <v>584.19060000000002</v>
      </c>
    </row>
    <row r="1106" spans="1:21" x14ac:dyDescent="0.35">
      <c r="A1106" t="s">
        <v>310</v>
      </c>
      <c r="B1106" t="s">
        <v>3239</v>
      </c>
      <c r="C1106" t="str">
        <f>SUBSTITUTE(Table1[[#This Row],[Fuel]],", ",",")</f>
        <v>fossil gas: natural gas</v>
      </c>
      <c r="D1106" t="s">
        <v>3239</v>
      </c>
      <c r="H1106" t="s">
        <v>3436</v>
      </c>
      <c r="I1106">
        <v>394</v>
      </c>
      <c r="J1106" t="s">
        <v>3449</v>
      </c>
      <c r="K1106">
        <v>2026</v>
      </c>
      <c r="L1106" t="s">
        <v>29</v>
      </c>
      <c r="M1106" t="s">
        <v>29</v>
      </c>
      <c r="N1106">
        <v>-1.551069</v>
      </c>
      <c r="O1106">
        <v>-48.747709999999998</v>
      </c>
      <c r="P1106" t="s">
        <v>3474</v>
      </c>
      <c r="Q1106" s="3">
        <f>Table1[[#This Row],[Capacity (MW)]]*0.395*8760*10^-6</f>
        <v>1.3633188000000001</v>
      </c>
      <c r="R1106" s="3" cm="1">
        <f t="array" ref="R1106">AVERAGE(VLOOKUP(_xlfn.TEXTSPLIT(Table1[[#This Row],[Fuel (no space after comma)]], ","), FuelList_Final_EF!$A$2:$B$65, 2, FALSE))</f>
        <v>53.06</v>
      </c>
      <c r="S1106" s="3">
        <f>Table1[[#This Row],[Generation (TWh)]]*10^9*VLOOKUP(Table1[[#This Row],[Turbine/Engine Technology]],Technology_HR!$A$2:$B$11,2,FALSE)*10^-6</f>
        <v>15010139.988</v>
      </c>
      <c r="T1106" s="5">
        <f>Table1[[#This Row],[Fuel Consumption (mmBtu)]]*Table1[[#This Row],[Emission Factor (kg CO2/ mmBtu)]]*10^3</f>
        <v>796438027763.28003</v>
      </c>
      <c r="U1106" s="3">
        <f>Table1[[#This Row],[Emissions (g CO2)]]/(Table1[[#This Row],[Generation (TWh)]]*10^9)</f>
        <v>584.19060000000002</v>
      </c>
    </row>
    <row r="1107" spans="1:21" x14ac:dyDescent="0.35">
      <c r="A1107" t="s">
        <v>310</v>
      </c>
      <c r="B1107" t="s">
        <v>3239</v>
      </c>
      <c r="C1107" t="str">
        <f>SUBSTITUTE(Table1[[#This Row],[Fuel]],", ",",")</f>
        <v>fossil gas: natural gas</v>
      </c>
      <c r="D1107" t="s">
        <v>3239</v>
      </c>
      <c r="H1107" t="s">
        <v>3436</v>
      </c>
      <c r="I1107">
        <v>394</v>
      </c>
      <c r="J1107" t="s">
        <v>3449</v>
      </c>
      <c r="K1107">
        <v>2026</v>
      </c>
      <c r="L1107" t="s">
        <v>29</v>
      </c>
      <c r="M1107" t="s">
        <v>29</v>
      </c>
      <c r="N1107">
        <v>-1.551069</v>
      </c>
      <c r="O1107">
        <v>-48.747709999999998</v>
      </c>
      <c r="P1107" t="s">
        <v>3474</v>
      </c>
      <c r="Q1107" s="3">
        <f>Table1[[#This Row],[Capacity (MW)]]*0.395*8760*10^-6</f>
        <v>1.3633188000000001</v>
      </c>
      <c r="R1107" s="3" cm="1">
        <f t="array" ref="R1107">AVERAGE(VLOOKUP(_xlfn.TEXTSPLIT(Table1[[#This Row],[Fuel (no space after comma)]], ","), FuelList_Final_EF!$A$2:$B$65, 2, FALSE))</f>
        <v>53.06</v>
      </c>
      <c r="S1107" s="3">
        <f>Table1[[#This Row],[Generation (TWh)]]*10^9*VLOOKUP(Table1[[#This Row],[Turbine/Engine Technology]],Technology_HR!$A$2:$B$11,2,FALSE)*10^-6</f>
        <v>15010139.988</v>
      </c>
      <c r="T1107" s="5">
        <f>Table1[[#This Row],[Fuel Consumption (mmBtu)]]*Table1[[#This Row],[Emission Factor (kg CO2/ mmBtu)]]*10^3</f>
        <v>796438027763.28003</v>
      </c>
      <c r="U1107" s="3">
        <f>Table1[[#This Row],[Emissions (g CO2)]]/(Table1[[#This Row],[Generation (TWh)]]*10^9)</f>
        <v>584.19060000000002</v>
      </c>
    </row>
    <row r="1108" spans="1:21" x14ac:dyDescent="0.35">
      <c r="A1108" t="s">
        <v>310</v>
      </c>
      <c r="B1108" t="s">
        <v>3239</v>
      </c>
      <c r="C1108" t="str">
        <f>SUBSTITUTE(Table1[[#This Row],[Fuel]],", ",",")</f>
        <v>fossil gas: natural gas</v>
      </c>
      <c r="D1108" t="s">
        <v>3239</v>
      </c>
      <c r="H1108" t="s">
        <v>3436</v>
      </c>
      <c r="I1108">
        <v>394</v>
      </c>
      <c r="J1108" t="s">
        <v>3449</v>
      </c>
      <c r="K1108">
        <v>2026</v>
      </c>
      <c r="L1108" t="s">
        <v>29</v>
      </c>
      <c r="M1108" t="s">
        <v>29</v>
      </c>
      <c r="N1108">
        <v>-1.551069</v>
      </c>
      <c r="O1108">
        <v>-48.747709999999998</v>
      </c>
      <c r="P1108" t="s">
        <v>3474</v>
      </c>
      <c r="Q1108" s="3">
        <f>Table1[[#This Row],[Capacity (MW)]]*0.395*8760*10^-6</f>
        <v>1.3633188000000001</v>
      </c>
      <c r="R1108" s="3" cm="1">
        <f t="array" ref="R1108">AVERAGE(VLOOKUP(_xlfn.TEXTSPLIT(Table1[[#This Row],[Fuel (no space after comma)]], ","), FuelList_Final_EF!$A$2:$B$65, 2, FALSE))</f>
        <v>53.06</v>
      </c>
      <c r="S1108" s="3">
        <f>Table1[[#This Row],[Generation (TWh)]]*10^9*VLOOKUP(Table1[[#This Row],[Turbine/Engine Technology]],Technology_HR!$A$2:$B$11,2,FALSE)*10^-6</f>
        <v>15010139.988</v>
      </c>
      <c r="T1108" s="5">
        <f>Table1[[#This Row],[Fuel Consumption (mmBtu)]]*Table1[[#This Row],[Emission Factor (kg CO2/ mmBtu)]]*10^3</f>
        <v>796438027763.28003</v>
      </c>
      <c r="U1108" s="3">
        <f>Table1[[#This Row],[Emissions (g CO2)]]/(Table1[[#This Row],[Generation (TWh)]]*10^9)</f>
        <v>584.19060000000002</v>
      </c>
    </row>
    <row r="1109" spans="1:21" x14ac:dyDescent="0.35">
      <c r="A1109" t="s">
        <v>261</v>
      </c>
      <c r="B1109" t="s">
        <v>3258</v>
      </c>
      <c r="C1109" t="str">
        <f>SUBSTITUTE(Table1[[#This Row],[Fuel]],", ",",")</f>
        <v>fossil liquids: diesel</v>
      </c>
      <c r="D1109" t="s">
        <v>3258</v>
      </c>
      <c r="H1109" t="s">
        <v>3437</v>
      </c>
      <c r="I1109">
        <v>51.2</v>
      </c>
      <c r="J1109" t="s">
        <v>3446</v>
      </c>
      <c r="K1109">
        <v>2009</v>
      </c>
      <c r="L1109" t="s">
        <v>29</v>
      </c>
      <c r="M1109" t="s">
        <v>29</v>
      </c>
      <c r="N1109">
        <v>-5.8706208000000002</v>
      </c>
      <c r="O1109">
        <v>-35.293312299999997</v>
      </c>
      <c r="P1109" t="s">
        <v>3474</v>
      </c>
      <c r="Q1109" s="3">
        <f>Table1[[#This Row],[Capacity (MW)]]*0.395*8760*10^-6</f>
        <v>0.17716224</v>
      </c>
      <c r="R1109" s="3" cm="1">
        <f t="array" ref="R1109">AVERAGE(VLOOKUP(_xlfn.TEXTSPLIT(Table1[[#This Row],[Fuel (no space after comma)]], ","), FuelList_Final_EF!$A$2:$B$65, 2, FALSE))</f>
        <v>78.106682297772565</v>
      </c>
      <c r="S1109" s="3">
        <f>Table1[[#This Row],[Generation (TWh)]]*10^9*VLOOKUP(Table1[[#This Row],[Turbine/Engine Technology]],Technology_HR!$A$2:$B$11,2,FALSE)*10^-6</f>
        <v>1576743.936</v>
      </c>
      <c r="T1109" s="5">
        <f>Table1[[#This Row],[Fuel Consumption (mmBtu)]]*Table1[[#This Row],[Emission Factor (kg CO2/ mmBtu)]]*10^3</f>
        <v>123154237674.09145</v>
      </c>
      <c r="U1109" s="3">
        <f>Table1[[#This Row],[Emissions (g CO2)]]/(Table1[[#This Row],[Generation (TWh)]]*10^9)</f>
        <v>695.14947245017584</v>
      </c>
    </row>
    <row r="1110" spans="1:21" x14ac:dyDescent="0.35">
      <c r="A1110" t="s">
        <v>261</v>
      </c>
      <c r="B1110" t="s">
        <v>3258</v>
      </c>
      <c r="C1110" t="str">
        <f>SUBSTITUTE(Table1[[#This Row],[Fuel]],", ",",")</f>
        <v>fossil liquids: diesel</v>
      </c>
      <c r="D1110" t="s">
        <v>3258</v>
      </c>
      <c r="H1110" t="s">
        <v>3437</v>
      </c>
      <c r="I1110">
        <v>64</v>
      </c>
      <c r="J1110" t="s">
        <v>3446</v>
      </c>
      <c r="K1110">
        <v>2009</v>
      </c>
      <c r="L1110" t="s">
        <v>29</v>
      </c>
      <c r="M1110" t="s">
        <v>29</v>
      </c>
      <c r="N1110">
        <v>-5.8688096999999999</v>
      </c>
      <c r="O1110">
        <v>-35.304648399999998</v>
      </c>
      <c r="P1110" t="s">
        <v>3474</v>
      </c>
      <c r="Q1110" s="3">
        <f>Table1[[#This Row],[Capacity (MW)]]*0.395*8760*10^-6</f>
        <v>0.22145280000000001</v>
      </c>
      <c r="R1110" s="3" cm="1">
        <f t="array" ref="R1110">AVERAGE(VLOOKUP(_xlfn.TEXTSPLIT(Table1[[#This Row],[Fuel (no space after comma)]], ","), FuelList_Final_EF!$A$2:$B$65, 2, FALSE))</f>
        <v>78.106682297772565</v>
      </c>
      <c r="S1110" s="3">
        <f>Table1[[#This Row],[Generation (TWh)]]*10^9*VLOOKUP(Table1[[#This Row],[Turbine/Engine Technology]],Technology_HR!$A$2:$B$11,2,FALSE)*10^-6</f>
        <v>1970929.92</v>
      </c>
      <c r="T1110" s="5">
        <f>Table1[[#This Row],[Fuel Consumption (mmBtu)]]*Table1[[#This Row],[Emission Factor (kg CO2/ mmBtu)]]*10^3</f>
        <v>153942797092.61429</v>
      </c>
      <c r="U1110" s="3">
        <f>Table1[[#This Row],[Emissions (g CO2)]]/(Table1[[#This Row],[Generation (TWh)]]*10^9)</f>
        <v>695.14947245017584</v>
      </c>
    </row>
    <row r="1111" spans="1:21" x14ac:dyDescent="0.35">
      <c r="A1111" t="s">
        <v>268</v>
      </c>
      <c r="B1111" t="s">
        <v>3239</v>
      </c>
      <c r="C1111" t="str">
        <f>SUBSTITUTE(Table1[[#This Row],[Fuel]],", ",",")</f>
        <v>fossil gas: natural gas</v>
      </c>
      <c r="D1111" t="s">
        <v>3239</v>
      </c>
      <c r="H1111" t="s">
        <v>3437</v>
      </c>
      <c r="I1111">
        <v>75.2</v>
      </c>
      <c r="J1111" t="s">
        <v>3446</v>
      </c>
      <c r="K1111">
        <v>2022</v>
      </c>
      <c r="L1111" t="s">
        <v>29</v>
      </c>
      <c r="M1111" t="s">
        <v>29</v>
      </c>
      <c r="N1111">
        <v>-19.536223</v>
      </c>
      <c r="O1111">
        <v>-39.799920999999998</v>
      </c>
      <c r="P1111" t="s">
        <v>3474</v>
      </c>
      <c r="Q1111" s="3">
        <f>Table1[[#This Row],[Capacity (MW)]]*0.395*8760*10^-6</f>
        <v>0.26020704</v>
      </c>
      <c r="R1111" s="3" cm="1">
        <f t="array" ref="R1111">AVERAGE(VLOOKUP(_xlfn.TEXTSPLIT(Table1[[#This Row],[Fuel (no space after comma)]], ","), FuelList_Final_EF!$A$2:$B$65, 2, FALSE))</f>
        <v>53.06</v>
      </c>
      <c r="S1111" s="3">
        <f>Table1[[#This Row],[Generation (TWh)]]*10^9*VLOOKUP(Table1[[#This Row],[Turbine/Engine Technology]],Technology_HR!$A$2:$B$11,2,FALSE)*10^-6</f>
        <v>2315842.656</v>
      </c>
      <c r="T1111" s="5">
        <f>Table1[[#This Row],[Fuel Consumption (mmBtu)]]*Table1[[#This Row],[Emission Factor (kg CO2/ mmBtu)]]*10^3</f>
        <v>122878611327.36</v>
      </c>
      <c r="U1111" s="3">
        <f>Table1[[#This Row],[Emissions (g CO2)]]/(Table1[[#This Row],[Generation (TWh)]]*10^9)</f>
        <v>472.23399999999998</v>
      </c>
    </row>
    <row r="1112" spans="1:21" x14ac:dyDescent="0.35">
      <c r="A1112" t="s">
        <v>311</v>
      </c>
      <c r="B1112" t="s">
        <v>3239</v>
      </c>
      <c r="C1112" t="str">
        <f>SUBSTITUTE(Table1[[#This Row],[Fuel]],", ",",")</f>
        <v>fossil gas: natural gas</v>
      </c>
      <c r="D1112" t="s">
        <v>3239</v>
      </c>
      <c r="H1112" t="s">
        <v>59</v>
      </c>
      <c r="I1112">
        <v>2600</v>
      </c>
      <c r="J1112" t="s">
        <v>3444</v>
      </c>
      <c r="K1112" t="s">
        <v>29</v>
      </c>
      <c r="L1112" t="s">
        <v>29</v>
      </c>
      <c r="M1112" t="s">
        <v>29</v>
      </c>
      <c r="N1112">
        <v>-22.922082</v>
      </c>
      <c r="O1112">
        <v>-42.828156</v>
      </c>
      <c r="P1112" t="s">
        <v>3474</v>
      </c>
      <c r="Q1112" s="3">
        <f>Table1[[#This Row],[Capacity (MW)]]*0.395*8760*10^-6</f>
        <v>8.9965200000000003</v>
      </c>
      <c r="R1112" s="3" cm="1">
        <f t="array" ref="R1112">AVERAGE(VLOOKUP(_xlfn.TEXTSPLIT(Table1[[#This Row],[Fuel (no space after comma)]], ","), FuelList_Final_EF!$A$2:$B$65, 2, FALSE))</f>
        <v>53.06</v>
      </c>
      <c r="S1112" s="3">
        <f>Table1[[#This Row],[Generation (TWh)]]*10^9*VLOOKUP(Table1[[#This Row],[Turbine/Engine Technology]],Technology_HR!$A$2:$B$11,2,FALSE)*10^-6</f>
        <v>74630631.659999996</v>
      </c>
      <c r="T1112" s="5">
        <f>Table1[[#This Row],[Fuel Consumption (mmBtu)]]*Table1[[#This Row],[Emission Factor (kg CO2/ mmBtu)]]*10^3</f>
        <v>3959901315879.6001</v>
      </c>
      <c r="U1112" s="3">
        <f>Table1[[#This Row],[Emissions (g CO2)]]/(Table1[[#This Row],[Generation (TWh)]]*10^9)</f>
        <v>440.15923000000004</v>
      </c>
    </row>
    <row r="1113" spans="1:21" x14ac:dyDescent="0.35">
      <c r="A1113" t="s">
        <v>312</v>
      </c>
      <c r="B1113" t="s">
        <v>3242</v>
      </c>
      <c r="C1113" t="str">
        <f>SUBSTITUTE(Table1[[#This Row],[Fuel]],", ",",")</f>
        <v>fossil gas: lng</v>
      </c>
      <c r="D1113" t="s">
        <v>3242</v>
      </c>
      <c r="H1113" t="s">
        <v>3438</v>
      </c>
      <c r="I1113">
        <v>575</v>
      </c>
      <c r="J1113" t="s">
        <v>3444</v>
      </c>
      <c r="K1113" t="s">
        <v>29</v>
      </c>
      <c r="L1113" t="s">
        <v>29</v>
      </c>
      <c r="M1113" t="s">
        <v>29</v>
      </c>
      <c r="N1113">
        <v>-21.203633</v>
      </c>
      <c r="O1113">
        <v>-41.01258</v>
      </c>
      <c r="P1113" t="s">
        <v>3474</v>
      </c>
      <c r="Q1113" s="3">
        <f>Table1[[#This Row],[Capacity (MW)]]*0.395*8760*10^-6</f>
        <v>1.9896149999999999</v>
      </c>
      <c r="R1113" s="3" cm="1">
        <f t="array" ref="R1113">AVERAGE(VLOOKUP(_xlfn.TEXTSPLIT(Table1[[#This Row],[Fuel (no space after comma)]], ","), FuelList_Final_EF!$A$2:$B$65, 2, FALSE))</f>
        <v>67.685819715340017</v>
      </c>
      <c r="S1113" s="3">
        <f>Table1[[#This Row],[Generation (TWh)]]*10^9*VLOOKUP(Table1[[#This Row],[Turbine/Engine Technology]],Technology_HR!$A$2:$B$11,2,FALSE)*10^-6</f>
        <v>15019603.635</v>
      </c>
      <c r="T1113" s="5">
        <f>Table1[[#This Row],[Fuel Consumption (mmBtu)]]*Table1[[#This Row],[Emission Factor (kg CO2/ mmBtu)]]*10^3</f>
        <v>1016614183834.4755</v>
      </c>
      <c r="U1113" s="3">
        <f>Table1[[#This Row],[Emissions (g CO2)]]/(Table1[[#This Row],[Generation (TWh)]]*10^9)</f>
        <v>510.96025303110173</v>
      </c>
    </row>
    <row r="1114" spans="1:21" x14ac:dyDescent="0.35">
      <c r="A1114" t="s">
        <v>312</v>
      </c>
      <c r="B1114" t="s">
        <v>3242</v>
      </c>
      <c r="C1114" t="str">
        <f>SUBSTITUTE(Table1[[#This Row],[Fuel]],", ",",")</f>
        <v>fossil gas: lng</v>
      </c>
      <c r="D1114" t="s">
        <v>3242</v>
      </c>
      <c r="H1114" t="s">
        <v>3438</v>
      </c>
      <c r="I1114">
        <v>575</v>
      </c>
      <c r="J1114" t="s">
        <v>3447</v>
      </c>
      <c r="K1114" t="s">
        <v>29</v>
      </c>
      <c r="L1114" t="s">
        <v>29</v>
      </c>
      <c r="M1114" t="s">
        <v>29</v>
      </c>
      <c r="N1114">
        <v>-21.203633</v>
      </c>
      <c r="O1114">
        <v>-41.01258</v>
      </c>
      <c r="P1114" t="s">
        <v>3474</v>
      </c>
      <c r="Q1114" s="3">
        <f>Table1[[#This Row],[Capacity (MW)]]*0.395*8760*10^-6</f>
        <v>1.9896149999999999</v>
      </c>
      <c r="R1114" s="3" cm="1">
        <f t="array" ref="R1114">AVERAGE(VLOOKUP(_xlfn.TEXTSPLIT(Table1[[#This Row],[Fuel (no space after comma)]], ","), FuelList_Final_EF!$A$2:$B$65, 2, FALSE))</f>
        <v>67.685819715340017</v>
      </c>
      <c r="S1114" s="3">
        <f>Table1[[#This Row],[Generation (TWh)]]*10^9*VLOOKUP(Table1[[#This Row],[Turbine/Engine Technology]],Technology_HR!$A$2:$B$11,2,FALSE)*10^-6</f>
        <v>15019603.635</v>
      </c>
      <c r="T1114" s="5">
        <f>Table1[[#This Row],[Fuel Consumption (mmBtu)]]*Table1[[#This Row],[Emission Factor (kg CO2/ mmBtu)]]*10^3</f>
        <v>1016614183834.4755</v>
      </c>
      <c r="U1114" s="3">
        <f>Table1[[#This Row],[Emissions (g CO2)]]/(Table1[[#This Row],[Generation (TWh)]]*10^9)</f>
        <v>510.96025303110173</v>
      </c>
    </row>
    <row r="1115" spans="1:21" x14ac:dyDescent="0.35">
      <c r="A1115" t="s">
        <v>313</v>
      </c>
      <c r="B1115" t="s">
        <v>3239</v>
      </c>
      <c r="C1115" t="str">
        <f>SUBSTITUTE(Table1[[#This Row],[Fuel]],", ",",")</f>
        <v>fossil gas: natural gas</v>
      </c>
      <c r="D1115" t="s">
        <v>3239</v>
      </c>
      <c r="H1115" t="s">
        <v>3437</v>
      </c>
      <c r="I1115">
        <v>56</v>
      </c>
      <c r="J1115" t="s">
        <v>3446</v>
      </c>
      <c r="K1115">
        <v>2023</v>
      </c>
      <c r="L1115" t="s">
        <v>29</v>
      </c>
      <c r="M1115" t="s">
        <v>29</v>
      </c>
      <c r="N1115">
        <v>-12.499615</v>
      </c>
      <c r="O1115">
        <v>-38.207335999999998</v>
      </c>
      <c r="P1115" t="s">
        <v>3474</v>
      </c>
      <c r="Q1115" s="3">
        <f>Table1[[#This Row],[Capacity (MW)]]*0.395*8760*10^-6</f>
        <v>0.1937712</v>
      </c>
      <c r="R1115" s="3" cm="1">
        <f t="array" ref="R1115">AVERAGE(VLOOKUP(_xlfn.TEXTSPLIT(Table1[[#This Row],[Fuel (no space after comma)]], ","), FuelList_Final_EF!$A$2:$B$65, 2, FALSE))</f>
        <v>53.06</v>
      </c>
      <c r="S1115" s="3">
        <f>Table1[[#This Row],[Generation (TWh)]]*10^9*VLOOKUP(Table1[[#This Row],[Turbine/Engine Technology]],Technology_HR!$A$2:$B$11,2,FALSE)*10^-6</f>
        <v>1724563.68</v>
      </c>
      <c r="T1115" s="5">
        <f>Table1[[#This Row],[Fuel Consumption (mmBtu)]]*Table1[[#This Row],[Emission Factor (kg CO2/ mmBtu)]]*10^3</f>
        <v>91505348860.800003</v>
      </c>
      <c r="U1115" s="3">
        <f>Table1[[#This Row],[Emissions (g CO2)]]/(Table1[[#This Row],[Generation (TWh)]]*10^9)</f>
        <v>472.23400000000004</v>
      </c>
    </row>
    <row r="1116" spans="1:21" x14ac:dyDescent="0.35">
      <c r="A1116" t="s">
        <v>263</v>
      </c>
      <c r="B1116" t="s">
        <v>3239</v>
      </c>
      <c r="C1116" t="str">
        <f>SUBSTITUTE(Table1[[#This Row],[Fuel]],", ",",")</f>
        <v>fossil gas: natural gas</v>
      </c>
      <c r="D1116" t="s">
        <v>3239</v>
      </c>
      <c r="H1116" t="s">
        <v>59</v>
      </c>
      <c r="I1116">
        <v>63</v>
      </c>
      <c r="J1116" t="s">
        <v>3446</v>
      </c>
      <c r="K1116">
        <v>1976</v>
      </c>
      <c r="L1116" t="s">
        <v>29</v>
      </c>
      <c r="M1116" t="s">
        <v>29</v>
      </c>
      <c r="N1116">
        <v>-22.719927999999999</v>
      </c>
      <c r="O1116">
        <v>-43.281435999999999</v>
      </c>
      <c r="P1116" t="s">
        <v>3474</v>
      </c>
      <c r="Q1116" s="3">
        <f>Table1[[#This Row],[Capacity (MW)]]*0.395*8760*10^-6</f>
        <v>0.21799260000000001</v>
      </c>
      <c r="R1116" s="3" cm="1">
        <f t="array" ref="R1116">AVERAGE(VLOOKUP(_xlfn.TEXTSPLIT(Table1[[#This Row],[Fuel (no space after comma)]], ","), FuelList_Final_EF!$A$2:$B$65, 2, FALSE))</f>
        <v>53.06</v>
      </c>
      <c r="S1116" s="3">
        <f>Table1[[#This Row],[Generation (TWh)]]*10^9*VLOOKUP(Table1[[#This Row],[Turbine/Engine Technology]],Technology_HR!$A$2:$B$11,2,FALSE)*10^-6</f>
        <v>1808357.6132999999</v>
      </c>
      <c r="T1116" s="5">
        <f>Table1[[#This Row],[Fuel Consumption (mmBtu)]]*Table1[[#This Row],[Emission Factor (kg CO2/ mmBtu)]]*10^3</f>
        <v>95951454961.697998</v>
      </c>
      <c r="U1116" s="3">
        <f>Table1[[#This Row],[Emissions (g CO2)]]/(Table1[[#This Row],[Generation (TWh)]]*10^9)</f>
        <v>440.15922999999998</v>
      </c>
    </row>
    <row r="1117" spans="1:21" x14ac:dyDescent="0.35">
      <c r="A1117" t="s">
        <v>314</v>
      </c>
      <c r="B1117" t="s">
        <v>3242</v>
      </c>
      <c r="C1117" t="str">
        <f>SUBSTITUTE(Table1[[#This Row],[Fuel]],", ",",")</f>
        <v>fossil gas: lng</v>
      </c>
      <c r="D1117" t="s">
        <v>3242</v>
      </c>
      <c r="H1117" t="s">
        <v>3438</v>
      </c>
      <c r="I1117">
        <v>1221</v>
      </c>
      <c r="J1117" t="s">
        <v>3444</v>
      </c>
      <c r="K1117" t="s">
        <v>29</v>
      </c>
      <c r="L1117" t="s">
        <v>29</v>
      </c>
      <c r="M1117" t="s">
        <v>29</v>
      </c>
      <c r="N1117">
        <v>-8.3977780000000006</v>
      </c>
      <c r="O1117">
        <v>-35.028832999999999</v>
      </c>
      <c r="P1117" t="s">
        <v>3474</v>
      </c>
      <c r="Q1117" s="3">
        <f>Table1[[#This Row],[Capacity (MW)]]*0.395*8760*10^-6</f>
        <v>4.2249042000000001</v>
      </c>
      <c r="R1117" s="3" cm="1">
        <f t="array" ref="R1117">AVERAGE(VLOOKUP(_xlfn.TEXTSPLIT(Table1[[#This Row],[Fuel (no space after comma)]], ","), FuelList_Final_EF!$A$2:$B$65, 2, FALSE))</f>
        <v>67.685819715340017</v>
      </c>
      <c r="S1117" s="3">
        <f>Table1[[#This Row],[Generation (TWh)]]*10^9*VLOOKUP(Table1[[#This Row],[Turbine/Engine Technology]],Technology_HR!$A$2:$B$11,2,FALSE)*10^-6</f>
        <v>31893801.805799998</v>
      </c>
      <c r="T1117" s="5">
        <f>Table1[[#This Row],[Fuel Consumption (mmBtu)]]*Table1[[#This Row],[Emission Factor (kg CO2/ mmBtu)]]*10^3</f>
        <v>2158758119064.1646</v>
      </c>
      <c r="U1117" s="3">
        <f>Table1[[#This Row],[Emissions (g CO2)]]/(Table1[[#This Row],[Generation (TWh)]]*10^9)</f>
        <v>510.96025303110179</v>
      </c>
    </row>
    <row r="1118" spans="1:21" x14ac:dyDescent="0.35">
      <c r="A1118" t="s">
        <v>315</v>
      </c>
      <c r="B1118" t="s">
        <v>3242</v>
      </c>
      <c r="C1118" t="str">
        <f>SUBSTITUTE(Table1[[#This Row],[Fuel]],", ",",")</f>
        <v>fossil gas: lng</v>
      </c>
      <c r="D1118" t="s">
        <v>3242</v>
      </c>
      <c r="H1118" t="s">
        <v>3438</v>
      </c>
      <c r="I1118">
        <v>1238</v>
      </c>
      <c r="J1118" t="s">
        <v>3445</v>
      </c>
      <c r="K1118" t="s">
        <v>29</v>
      </c>
      <c r="L1118" t="s">
        <v>29</v>
      </c>
      <c r="M1118" t="s">
        <v>29</v>
      </c>
      <c r="N1118">
        <v>-32.120207999999998</v>
      </c>
      <c r="O1118">
        <v>-52.128005999999999</v>
      </c>
      <c r="P1118" t="s">
        <v>3474</v>
      </c>
      <c r="Q1118" s="3">
        <f>Table1[[#This Row],[Capacity (MW)]]*0.395*8760*10^-6</f>
        <v>4.2837276000000006</v>
      </c>
      <c r="R1118" s="3" cm="1">
        <f t="array" ref="R1118">AVERAGE(VLOOKUP(_xlfn.TEXTSPLIT(Table1[[#This Row],[Fuel (no space after comma)]], ","), FuelList_Final_EF!$A$2:$B$65, 2, FALSE))</f>
        <v>67.685819715340017</v>
      </c>
      <c r="S1118" s="3">
        <f>Table1[[#This Row],[Generation (TWh)]]*10^9*VLOOKUP(Table1[[#This Row],[Turbine/Engine Technology]],Technology_HR!$A$2:$B$11,2,FALSE)*10^-6</f>
        <v>32337859.652400002</v>
      </c>
      <c r="T1118" s="5">
        <f>Table1[[#This Row],[Fuel Consumption (mmBtu)]]*Table1[[#This Row],[Emission Factor (kg CO2/ mmBtu)]]*10^3</f>
        <v>2188814538412.3145</v>
      </c>
      <c r="U1118" s="3">
        <f>Table1[[#This Row],[Emissions (g CO2)]]/(Table1[[#This Row],[Generation (TWh)]]*10^9)</f>
        <v>510.96025303110173</v>
      </c>
    </row>
    <row r="1119" spans="1:21" x14ac:dyDescent="0.35">
      <c r="A1119" t="s">
        <v>268</v>
      </c>
      <c r="B1119" t="s">
        <v>3242</v>
      </c>
      <c r="C1119" t="str">
        <f>SUBSTITUTE(Table1[[#This Row],[Fuel]],", ",",")</f>
        <v>fossil gas: lng</v>
      </c>
      <c r="D1119" t="s">
        <v>3242</v>
      </c>
      <c r="H1119" t="s">
        <v>3438</v>
      </c>
      <c r="I1119">
        <v>639</v>
      </c>
      <c r="J1119" t="s">
        <v>3450</v>
      </c>
      <c r="K1119" t="s">
        <v>29</v>
      </c>
      <c r="L1119" t="s">
        <v>29</v>
      </c>
      <c r="M1119" t="s">
        <v>29</v>
      </c>
      <c r="N1119">
        <v>-9.077E-3</v>
      </c>
      <c r="O1119">
        <v>-51.201233999999999</v>
      </c>
      <c r="P1119" t="s">
        <v>3474</v>
      </c>
      <c r="Q1119" s="3">
        <f>Table1[[#This Row],[Capacity (MW)]]*0.395*8760*10^-6</f>
        <v>2.2110677999999999</v>
      </c>
      <c r="R1119" s="3" cm="1">
        <f t="array" ref="R1119">AVERAGE(VLOOKUP(_xlfn.TEXTSPLIT(Table1[[#This Row],[Fuel (no space after comma)]], ","), FuelList_Final_EF!$A$2:$B$65, 2, FALSE))</f>
        <v>67.685819715340017</v>
      </c>
      <c r="S1119" s="3">
        <f>Table1[[#This Row],[Generation (TWh)]]*10^9*VLOOKUP(Table1[[#This Row],[Turbine/Engine Technology]],Technology_HR!$A$2:$B$11,2,FALSE)*10^-6</f>
        <v>16691350.822199998</v>
      </c>
      <c r="T1119" s="5">
        <f>Table1[[#This Row],[Fuel Consumption (mmBtu)]]*Table1[[#This Row],[Emission Factor (kg CO2/ mmBtu)]]*10^3</f>
        <v>1129767762556.9214</v>
      </c>
      <c r="U1119" s="3">
        <f>Table1[[#This Row],[Emissions (g CO2)]]/(Table1[[#This Row],[Generation (TWh)]]*10^9)</f>
        <v>510.96025303110173</v>
      </c>
    </row>
    <row r="1120" spans="1:21" x14ac:dyDescent="0.35">
      <c r="A1120" t="s">
        <v>262</v>
      </c>
      <c r="B1120" t="s">
        <v>3239</v>
      </c>
      <c r="C1120" t="str">
        <f>SUBSTITUTE(Table1[[#This Row],[Fuel]],", ",",")</f>
        <v>fossil gas: natural gas</v>
      </c>
      <c r="D1120" t="s">
        <v>3239</v>
      </c>
      <c r="H1120" t="s">
        <v>59</v>
      </c>
      <c r="I1120">
        <v>188</v>
      </c>
      <c r="J1120" t="s">
        <v>3450</v>
      </c>
      <c r="K1120" t="s">
        <v>29</v>
      </c>
      <c r="L1120" t="s">
        <v>29</v>
      </c>
      <c r="M1120" t="s">
        <v>29</v>
      </c>
      <c r="N1120">
        <v>-3.12</v>
      </c>
      <c r="O1120">
        <v>-59.930556000000003</v>
      </c>
      <c r="P1120" t="s">
        <v>3474</v>
      </c>
      <c r="Q1120" s="3">
        <f>Table1[[#This Row],[Capacity (MW)]]*0.395*8760*10^-6</f>
        <v>0.65051760000000003</v>
      </c>
      <c r="R1120" s="3" cm="1">
        <f t="array" ref="R1120">AVERAGE(VLOOKUP(_xlfn.TEXTSPLIT(Table1[[#This Row],[Fuel (no space after comma)]], ","), FuelList_Final_EF!$A$2:$B$65, 2, FALSE))</f>
        <v>53.06</v>
      </c>
      <c r="S1120" s="3">
        <f>Table1[[#This Row],[Generation (TWh)]]*10^9*VLOOKUP(Table1[[#This Row],[Turbine/Engine Technology]],Technology_HR!$A$2:$B$11,2,FALSE)*10^-6</f>
        <v>5396368.7507999996</v>
      </c>
      <c r="T1120" s="5">
        <f>Table1[[#This Row],[Fuel Consumption (mmBtu)]]*Table1[[#This Row],[Emission Factor (kg CO2/ mmBtu)]]*10^3</f>
        <v>286331325917.448</v>
      </c>
      <c r="U1120" s="3">
        <f>Table1[[#This Row],[Emissions (g CO2)]]/(Table1[[#This Row],[Generation (TWh)]]*10^9)</f>
        <v>440.15922999999998</v>
      </c>
    </row>
    <row r="1121" spans="1:21" x14ac:dyDescent="0.35">
      <c r="A1121" t="s">
        <v>262</v>
      </c>
      <c r="B1121" t="s">
        <v>3239</v>
      </c>
      <c r="C1121" t="str">
        <f>SUBSTITUTE(Table1[[#This Row],[Fuel]],", ",",")</f>
        <v>fossil gas: natural gas</v>
      </c>
      <c r="D1121" t="s">
        <v>3239</v>
      </c>
      <c r="H1121" t="s">
        <v>3438</v>
      </c>
      <c r="I1121">
        <v>500</v>
      </c>
      <c r="J1121" t="s">
        <v>3446</v>
      </c>
      <c r="K1121">
        <v>2023</v>
      </c>
      <c r="L1121" t="s">
        <v>29</v>
      </c>
      <c r="M1121" t="s">
        <v>29</v>
      </c>
      <c r="N1121">
        <v>-22.914269000000001</v>
      </c>
      <c r="O1121">
        <v>-43.765292000000002</v>
      </c>
      <c r="P1121" t="s">
        <v>3474</v>
      </c>
      <c r="Q1121" s="3">
        <f>Table1[[#This Row],[Capacity (MW)]]*0.395*8760*10^-6</f>
        <v>1.7301</v>
      </c>
      <c r="R1121" s="3" cm="1">
        <f t="array" ref="R1121">AVERAGE(VLOOKUP(_xlfn.TEXTSPLIT(Table1[[#This Row],[Fuel (no space after comma)]], ","), FuelList_Final_EF!$A$2:$B$65, 2, FALSE))</f>
        <v>53.06</v>
      </c>
      <c r="S1121" s="3">
        <f>Table1[[#This Row],[Generation (TWh)]]*10^9*VLOOKUP(Table1[[#This Row],[Turbine/Engine Technology]],Technology_HR!$A$2:$B$11,2,FALSE)*10^-6</f>
        <v>13060524.899999999</v>
      </c>
      <c r="T1121" s="5">
        <f>Table1[[#This Row],[Fuel Consumption (mmBtu)]]*Table1[[#This Row],[Emission Factor (kg CO2/ mmBtu)]]*10^3</f>
        <v>692991451194</v>
      </c>
      <c r="U1121" s="3">
        <f>Table1[[#This Row],[Emissions (g CO2)]]/(Table1[[#This Row],[Generation (TWh)]]*10^9)</f>
        <v>400.54993999999999</v>
      </c>
    </row>
    <row r="1122" spans="1:21" x14ac:dyDescent="0.35">
      <c r="A1122" t="s">
        <v>316</v>
      </c>
      <c r="B1122" t="s">
        <v>3239</v>
      </c>
      <c r="C1122" t="str">
        <f>SUBSTITUTE(Table1[[#This Row],[Fuel]],", ",",")</f>
        <v>fossil gas: natural gas</v>
      </c>
      <c r="D1122" t="s">
        <v>3239</v>
      </c>
      <c r="H1122" t="s">
        <v>3436</v>
      </c>
      <c r="I1122">
        <v>596</v>
      </c>
      <c r="J1122" t="s">
        <v>3444</v>
      </c>
      <c r="K1122" t="s">
        <v>29</v>
      </c>
      <c r="L1122" t="s">
        <v>29</v>
      </c>
      <c r="M1122" t="s">
        <v>29</v>
      </c>
      <c r="N1122">
        <v>-21.723886</v>
      </c>
      <c r="O1122">
        <v>-41.397025999999997</v>
      </c>
      <c r="P1122" t="s">
        <v>3474</v>
      </c>
      <c r="Q1122" s="3">
        <f>Table1[[#This Row],[Capacity (MW)]]*0.395*8760*10^-6</f>
        <v>2.0622792000000003</v>
      </c>
      <c r="R1122" s="3" cm="1">
        <f t="array" ref="R1122">AVERAGE(VLOOKUP(_xlfn.TEXTSPLIT(Table1[[#This Row],[Fuel (no space after comma)]], ","), FuelList_Final_EF!$A$2:$B$65, 2, FALSE))</f>
        <v>53.06</v>
      </c>
      <c r="S1122" s="3">
        <f>Table1[[#This Row],[Generation (TWh)]]*10^9*VLOOKUP(Table1[[#This Row],[Turbine/Engine Technology]],Technology_HR!$A$2:$B$11,2,FALSE)*10^-6</f>
        <v>22705693.992000002</v>
      </c>
      <c r="T1122" s="5">
        <f>Table1[[#This Row],[Fuel Consumption (mmBtu)]]*Table1[[#This Row],[Emission Factor (kg CO2/ mmBtu)]]*10^3</f>
        <v>1204764123215.5203</v>
      </c>
      <c r="U1122" s="3">
        <f>Table1[[#This Row],[Emissions (g CO2)]]/(Table1[[#This Row],[Generation (TWh)]]*10^9)</f>
        <v>584.19060000000002</v>
      </c>
    </row>
    <row r="1123" spans="1:21" x14ac:dyDescent="0.35">
      <c r="A1123" t="s">
        <v>264</v>
      </c>
      <c r="B1123" t="s">
        <v>3239</v>
      </c>
      <c r="C1123" t="str">
        <f>SUBSTITUTE(Table1[[#This Row],[Fuel]],", ",",")</f>
        <v>fossil gas: natural gas</v>
      </c>
      <c r="D1123" t="s">
        <v>3239</v>
      </c>
      <c r="H1123" t="s">
        <v>59</v>
      </c>
      <c r="I1123">
        <v>300</v>
      </c>
      <c r="J1123" t="s">
        <v>3444</v>
      </c>
      <c r="K1123" t="s">
        <v>29</v>
      </c>
      <c r="L1123" t="s">
        <v>29</v>
      </c>
      <c r="M1123" t="s">
        <v>29</v>
      </c>
      <c r="N1123">
        <v>-5.0758580000000002</v>
      </c>
      <c r="O1123">
        <v>-42.797018000000001</v>
      </c>
      <c r="P1123" t="s">
        <v>3474</v>
      </c>
      <c r="Q1123" s="3">
        <f>Table1[[#This Row],[Capacity (MW)]]*0.395*8760*10^-6</f>
        <v>1.03806</v>
      </c>
      <c r="R1123" s="3" cm="1">
        <f t="array" ref="R1123">AVERAGE(VLOOKUP(_xlfn.TEXTSPLIT(Table1[[#This Row],[Fuel (no space after comma)]], ","), FuelList_Final_EF!$A$2:$B$65, 2, FALSE))</f>
        <v>53.06</v>
      </c>
      <c r="S1123" s="3">
        <f>Table1[[#This Row],[Generation (TWh)]]*10^9*VLOOKUP(Table1[[#This Row],[Turbine/Engine Technology]],Technology_HR!$A$2:$B$11,2,FALSE)*10^-6</f>
        <v>8611226.7300000004</v>
      </c>
      <c r="T1123" s="5">
        <f>Table1[[#This Row],[Fuel Consumption (mmBtu)]]*Table1[[#This Row],[Emission Factor (kg CO2/ mmBtu)]]*10^3</f>
        <v>456911690293.80005</v>
      </c>
      <c r="U1123" s="3">
        <f>Table1[[#This Row],[Emissions (g CO2)]]/(Table1[[#This Row],[Generation (TWh)]]*10^9)</f>
        <v>440.15923000000004</v>
      </c>
    </row>
    <row r="1124" spans="1:21" x14ac:dyDescent="0.35">
      <c r="A1124" t="s">
        <v>269</v>
      </c>
      <c r="B1124" t="s">
        <v>3242</v>
      </c>
      <c r="C1124" t="str">
        <f>SUBSTITUTE(Table1[[#This Row],[Fuel]],", ",",")</f>
        <v>fossil gas: lng</v>
      </c>
      <c r="D1124" t="s">
        <v>3242</v>
      </c>
      <c r="H1124" t="s">
        <v>3438</v>
      </c>
      <c r="I1124">
        <v>300</v>
      </c>
      <c r="J1124" t="s">
        <v>3444</v>
      </c>
      <c r="K1124" t="s">
        <v>29</v>
      </c>
      <c r="L1124" t="s">
        <v>29</v>
      </c>
      <c r="M1124" t="s">
        <v>29</v>
      </c>
      <c r="N1124">
        <v>-2.4409800000000001</v>
      </c>
      <c r="O1124">
        <v>-54.683484</v>
      </c>
      <c r="P1124" t="s">
        <v>3474</v>
      </c>
      <c r="Q1124" s="3">
        <f>Table1[[#This Row],[Capacity (MW)]]*0.395*8760*10^-6</f>
        <v>1.03806</v>
      </c>
      <c r="R1124" s="3" cm="1">
        <f t="array" ref="R1124">AVERAGE(VLOOKUP(_xlfn.TEXTSPLIT(Table1[[#This Row],[Fuel (no space after comma)]], ","), FuelList_Final_EF!$A$2:$B$65, 2, FALSE))</f>
        <v>67.685819715340017</v>
      </c>
      <c r="S1124" s="3">
        <f>Table1[[#This Row],[Generation (TWh)]]*10^9*VLOOKUP(Table1[[#This Row],[Turbine/Engine Technology]],Technology_HR!$A$2:$B$11,2,FALSE)*10^-6</f>
        <v>7836314.9399999995</v>
      </c>
      <c r="T1124" s="5">
        <f>Table1[[#This Row],[Fuel Consumption (mmBtu)]]*Table1[[#This Row],[Emission Factor (kg CO2/ mmBtu)]]*10^3</f>
        <v>530407400261.46552</v>
      </c>
      <c r="U1124" s="3">
        <f>Table1[[#This Row],[Emissions (g CO2)]]/(Table1[[#This Row],[Generation (TWh)]]*10^9)</f>
        <v>510.96025303110179</v>
      </c>
    </row>
    <row r="1125" spans="1:21" x14ac:dyDescent="0.35">
      <c r="A1125" t="s">
        <v>264</v>
      </c>
      <c r="B1125" t="s">
        <v>3242</v>
      </c>
      <c r="C1125" t="str">
        <f>SUBSTITUTE(Table1[[#This Row],[Fuel]],", ",",")</f>
        <v>fossil gas: lng</v>
      </c>
      <c r="D1125" t="s">
        <v>3242</v>
      </c>
      <c r="H1125" t="s">
        <v>59</v>
      </c>
      <c r="I1125">
        <v>300</v>
      </c>
      <c r="J1125" t="s">
        <v>3444</v>
      </c>
      <c r="K1125" t="s">
        <v>29</v>
      </c>
      <c r="L1125" t="s">
        <v>29</v>
      </c>
      <c r="M1125" t="s">
        <v>29</v>
      </c>
      <c r="N1125">
        <v>-2.9760529999999998</v>
      </c>
      <c r="O1125">
        <v>-44.309693000000003</v>
      </c>
      <c r="P1125" t="s">
        <v>3474</v>
      </c>
      <c r="Q1125" s="3">
        <f>Table1[[#This Row],[Capacity (MW)]]*0.395*8760*10^-6</f>
        <v>1.03806</v>
      </c>
      <c r="R1125" s="3" cm="1">
        <f t="array" ref="R1125">AVERAGE(VLOOKUP(_xlfn.TEXTSPLIT(Table1[[#This Row],[Fuel (no space after comma)]], ","), FuelList_Final_EF!$A$2:$B$65, 2, FALSE))</f>
        <v>67.685819715340017</v>
      </c>
      <c r="S1125" s="3">
        <f>Table1[[#This Row],[Generation (TWh)]]*10^9*VLOOKUP(Table1[[#This Row],[Turbine/Engine Technology]],Technology_HR!$A$2:$B$11,2,FALSE)*10^-6</f>
        <v>8611226.7300000004</v>
      </c>
      <c r="T1125" s="5">
        <f>Table1[[#This Row],[Fuel Consumption (mmBtu)]]*Table1[[#This Row],[Emission Factor (kg CO2/ mmBtu)]]*10^3</f>
        <v>582857939974.69702</v>
      </c>
      <c r="U1125" s="3">
        <f>Table1[[#This Row],[Emissions (g CO2)]]/(Table1[[#This Row],[Generation (TWh)]]*10^9)</f>
        <v>561.48771744860323</v>
      </c>
    </row>
    <row r="1126" spans="1:21" x14ac:dyDescent="0.35">
      <c r="A1126" t="s">
        <v>317</v>
      </c>
      <c r="B1126" t="s">
        <v>3242</v>
      </c>
      <c r="C1126" t="str">
        <f>SUBSTITUTE(Table1[[#This Row],[Fuel]],", ",",")</f>
        <v>fossil gas: lng</v>
      </c>
      <c r="D1126" t="s">
        <v>3242</v>
      </c>
      <c r="H1126" t="s">
        <v>59</v>
      </c>
      <c r="I1126">
        <v>2100</v>
      </c>
      <c r="J1126" t="s">
        <v>3444</v>
      </c>
      <c r="K1126" t="s">
        <v>29</v>
      </c>
      <c r="L1126" t="s">
        <v>29</v>
      </c>
      <c r="M1126" t="s">
        <v>29</v>
      </c>
      <c r="N1126">
        <v>-2.5339719999999999</v>
      </c>
      <c r="O1126">
        <v>-44.337482999999999</v>
      </c>
      <c r="P1126" t="s">
        <v>3474</v>
      </c>
      <c r="Q1126" s="3">
        <f>Table1[[#This Row],[Capacity (MW)]]*0.395*8760*10^-6</f>
        <v>7.2664200000000001</v>
      </c>
      <c r="R1126" s="3" cm="1">
        <f t="array" ref="R1126">AVERAGE(VLOOKUP(_xlfn.TEXTSPLIT(Table1[[#This Row],[Fuel (no space after comma)]], ","), FuelList_Final_EF!$A$2:$B$65, 2, FALSE))</f>
        <v>67.685819715340017</v>
      </c>
      <c r="S1126" s="3">
        <f>Table1[[#This Row],[Generation (TWh)]]*10^9*VLOOKUP(Table1[[#This Row],[Turbine/Engine Technology]],Technology_HR!$A$2:$B$11,2,FALSE)*10^-6</f>
        <v>60278587.109999999</v>
      </c>
      <c r="T1126" s="5">
        <f>Table1[[#This Row],[Fuel Consumption (mmBtu)]]*Table1[[#This Row],[Emission Factor (kg CO2/ mmBtu)]]*10^3</f>
        <v>4080005579822.8784</v>
      </c>
      <c r="U1126" s="3">
        <f>Table1[[#This Row],[Emissions (g CO2)]]/(Table1[[#This Row],[Generation (TWh)]]*10^9)</f>
        <v>561.48771744860312</v>
      </c>
    </row>
    <row r="1127" spans="1:21" x14ac:dyDescent="0.35">
      <c r="A1127" t="s">
        <v>317</v>
      </c>
      <c r="B1127" t="s">
        <v>3242</v>
      </c>
      <c r="C1127" t="str">
        <f>SUBSTITUTE(Table1[[#This Row],[Fuel]],", ",",")</f>
        <v>fossil gas: lng</v>
      </c>
      <c r="D1127" t="s">
        <v>3242</v>
      </c>
      <c r="H1127" t="s">
        <v>59</v>
      </c>
      <c r="I1127">
        <v>2100</v>
      </c>
      <c r="J1127" t="s">
        <v>3444</v>
      </c>
      <c r="K1127" t="s">
        <v>29</v>
      </c>
      <c r="L1127" t="s">
        <v>29</v>
      </c>
      <c r="M1127" t="s">
        <v>29</v>
      </c>
      <c r="N1127">
        <v>-2.5339719999999999</v>
      </c>
      <c r="O1127">
        <v>-44.337482999999999</v>
      </c>
      <c r="P1127" t="s">
        <v>3474</v>
      </c>
      <c r="Q1127" s="3">
        <f>Table1[[#This Row],[Capacity (MW)]]*0.395*8760*10^-6</f>
        <v>7.2664200000000001</v>
      </c>
      <c r="R1127" s="3" cm="1">
        <f t="array" ref="R1127">AVERAGE(VLOOKUP(_xlfn.TEXTSPLIT(Table1[[#This Row],[Fuel (no space after comma)]], ","), FuelList_Final_EF!$A$2:$B$65, 2, FALSE))</f>
        <v>67.685819715340017</v>
      </c>
      <c r="S1127" s="3">
        <f>Table1[[#This Row],[Generation (TWh)]]*10^9*VLOOKUP(Table1[[#This Row],[Turbine/Engine Technology]],Technology_HR!$A$2:$B$11,2,FALSE)*10^-6</f>
        <v>60278587.109999999</v>
      </c>
      <c r="T1127" s="5">
        <f>Table1[[#This Row],[Fuel Consumption (mmBtu)]]*Table1[[#This Row],[Emission Factor (kg CO2/ mmBtu)]]*10^3</f>
        <v>4080005579822.8784</v>
      </c>
      <c r="U1127" s="3">
        <f>Table1[[#This Row],[Emissions (g CO2)]]/(Table1[[#This Row],[Generation (TWh)]]*10^9)</f>
        <v>561.48771744860312</v>
      </c>
    </row>
    <row r="1128" spans="1:21" x14ac:dyDescent="0.35">
      <c r="A1128" t="s">
        <v>263</v>
      </c>
      <c r="B1128" t="s">
        <v>3240</v>
      </c>
      <c r="C1128" t="str">
        <f>SUBSTITUTE(Table1[[#This Row],[Fuel]],", ",",")</f>
        <v>fossil gas: natural gas,fossil liquids: diesel</v>
      </c>
      <c r="D1128" t="s">
        <v>3239</v>
      </c>
      <c r="E1128" t="s">
        <v>3258</v>
      </c>
      <c r="H1128" t="s">
        <v>3438</v>
      </c>
      <c r="I1128">
        <v>249</v>
      </c>
      <c r="J1128" t="s">
        <v>3446</v>
      </c>
      <c r="K1128">
        <v>2015</v>
      </c>
      <c r="L1128" t="s">
        <v>29</v>
      </c>
      <c r="M1128" t="s">
        <v>29</v>
      </c>
      <c r="N1128">
        <v>-29.874421000000002</v>
      </c>
      <c r="O1128">
        <v>-51.147047999999998</v>
      </c>
      <c r="P1128" t="s">
        <v>3474</v>
      </c>
      <c r="Q1128" s="3">
        <f>Table1[[#This Row],[Capacity (MW)]]*0.395*8760*10^-6</f>
        <v>0.86158979999999996</v>
      </c>
      <c r="R1128" s="3" cm="1">
        <f t="array" ref="R1128">AVERAGE(VLOOKUP(_xlfn.TEXTSPLIT(Table1[[#This Row],[Fuel (no space after comma)]], ","), FuelList_Final_EF!$A$2:$B$65, 2, FALSE))</f>
        <v>65.583341148886291</v>
      </c>
      <c r="S1128" s="3">
        <f>Table1[[#This Row],[Generation (TWh)]]*10^9*VLOOKUP(Table1[[#This Row],[Turbine/Engine Technology]],Technology_HR!$A$2:$B$11,2,FALSE)*10^-6</f>
        <v>6504141.4002</v>
      </c>
      <c r="T1128" s="5">
        <f>Table1[[#This Row],[Fuel Consumption (mmBtu)]]*Table1[[#This Row],[Emission Factor (kg CO2/ mmBtu)]]*10^3</f>
        <v>426563324329.91156</v>
      </c>
      <c r="U1128" s="3">
        <f>Table1[[#This Row],[Emissions (g CO2)]]/(Table1[[#This Row],[Generation (TWh)]]*10^9)</f>
        <v>495.08864233294264</v>
      </c>
    </row>
    <row r="1129" spans="1:21" x14ac:dyDescent="0.35">
      <c r="A1129" t="s">
        <v>318</v>
      </c>
      <c r="B1129" t="s">
        <v>3239</v>
      </c>
      <c r="C1129" t="str">
        <f>SUBSTITUTE(Table1[[#This Row],[Fuel]],", ",",")</f>
        <v>fossil gas: natural gas</v>
      </c>
      <c r="D1129" t="s">
        <v>3239</v>
      </c>
      <c r="H1129" t="s">
        <v>59</v>
      </c>
      <c r="I1129">
        <v>291</v>
      </c>
      <c r="J1129" t="s">
        <v>3444</v>
      </c>
      <c r="K1129" t="s">
        <v>29</v>
      </c>
      <c r="L1129" t="s">
        <v>29</v>
      </c>
      <c r="M1129" t="s">
        <v>29</v>
      </c>
      <c r="N1129">
        <v>-2.9576169999999999</v>
      </c>
      <c r="O1129">
        <v>-41.770063999999998</v>
      </c>
      <c r="P1129" t="s">
        <v>3474</v>
      </c>
      <c r="Q1129" s="3">
        <f>Table1[[#This Row],[Capacity (MW)]]*0.395*8760*10^-6</f>
        <v>1.0069182000000001</v>
      </c>
      <c r="R1129" s="3" cm="1">
        <f t="array" ref="R1129">AVERAGE(VLOOKUP(_xlfn.TEXTSPLIT(Table1[[#This Row],[Fuel (no space after comma)]], ","), FuelList_Final_EF!$A$2:$B$65, 2, FALSE))</f>
        <v>53.06</v>
      </c>
      <c r="S1129" s="3">
        <f>Table1[[#This Row],[Generation (TWh)]]*10^9*VLOOKUP(Table1[[#This Row],[Turbine/Engine Technology]],Technology_HR!$A$2:$B$11,2,FALSE)*10^-6</f>
        <v>8352889.9281000001</v>
      </c>
      <c r="T1129" s="5">
        <f>Table1[[#This Row],[Fuel Consumption (mmBtu)]]*Table1[[#This Row],[Emission Factor (kg CO2/ mmBtu)]]*10^3</f>
        <v>443204339584.98602</v>
      </c>
      <c r="U1129" s="3">
        <f>Table1[[#This Row],[Emissions (g CO2)]]/(Table1[[#This Row],[Generation (TWh)]]*10^9)</f>
        <v>440.15922999999998</v>
      </c>
    </row>
    <row r="1130" spans="1:21" x14ac:dyDescent="0.35">
      <c r="A1130" t="s">
        <v>276</v>
      </c>
      <c r="B1130" t="s">
        <v>3278</v>
      </c>
      <c r="C1130" t="str">
        <f>SUBSTITUTE(Table1[[#This Row],[Fuel]],", ",",")</f>
        <v>industrial by-product: coke oven gas</v>
      </c>
      <c r="D1130" t="s">
        <v>3278</v>
      </c>
      <c r="H1130" t="s">
        <v>3440</v>
      </c>
      <c r="I1130">
        <v>99</v>
      </c>
      <c r="J1130" t="s">
        <v>3446</v>
      </c>
      <c r="K1130">
        <v>2007</v>
      </c>
      <c r="L1130" t="s">
        <v>29</v>
      </c>
      <c r="M1130" t="s">
        <v>29</v>
      </c>
      <c r="N1130">
        <v>-20.252742999999999</v>
      </c>
      <c r="O1130">
        <v>-40.230285000000002</v>
      </c>
      <c r="P1130" t="s">
        <v>3474</v>
      </c>
      <c r="Q1130" s="3">
        <f>Table1[[#This Row],[Capacity (MW)]]*0.395*8760*10^-6</f>
        <v>0.34255980000000003</v>
      </c>
      <c r="R1130" s="3" cm="1">
        <f t="array" ref="R1130">AVERAGE(VLOOKUP(_xlfn.TEXTSPLIT(Table1[[#This Row],[Fuel (no space after comma)]], ","), FuelList_Final_EF!$A$2:$B$65, 2, FALSE))</f>
        <v>46.85</v>
      </c>
      <c r="S1130" s="3">
        <f>Table1[[#This Row],[Generation (TWh)]]*10^9*VLOOKUP(Table1[[#This Row],[Turbine/Engine Technology]],Technology_HR!$A$2:$B$11,2,FALSE)*10^-6</f>
        <v>3523227.5430000001</v>
      </c>
      <c r="T1130" s="5">
        <f>Table1[[#This Row],[Fuel Consumption (mmBtu)]]*Table1[[#This Row],[Emission Factor (kg CO2/ mmBtu)]]*10^3</f>
        <v>165063210389.54999</v>
      </c>
      <c r="U1130" s="3">
        <f>Table1[[#This Row],[Emissions (g CO2)]]/(Table1[[#This Row],[Generation (TWh)]]*10^9)</f>
        <v>481.85224999999997</v>
      </c>
    </row>
    <row r="1131" spans="1:21" x14ac:dyDescent="0.35">
      <c r="A1131" t="s">
        <v>276</v>
      </c>
      <c r="B1131" t="s">
        <v>3278</v>
      </c>
      <c r="C1131" t="str">
        <f>SUBSTITUTE(Table1[[#This Row],[Fuel]],", ",",")</f>
        <v>industrial by-product: coke oven gas</v>
      </c>
      <c r="D1131" t="s">
        <v>3278</v>
      </c>
      <c r="H1131" t="s">
        <v>3440</v>
      </c>
      <c r="I1131">
        <v>99</v>
      </c>
      <c r="J1131" t="s">
        <v>3446</v>
      </c>
      <c r="K1131">
        <v>2007</v>
      </c>
      <c r="L1131" t="s">
        <v>29</v>
      </c>
      <c r="M1131" t="s">
        <v>29</v>
      </c>
      <c r="N1131">
        <v>-20.252742999999999</v>
      </c>
      <c r="O1131">
        <v>-40.230285000000002</v>
      </c>
      <c r="P1131" t="s">
        <v>3474</v>
      </c>
      <c r="Q1131" s="3">
        <f>Table1[[#This Row],[Capacity (MW)]]*0.395*8760*10^-6</f>
        <v>0.34255980000000003</v>
      </c>
      <c r="R1131" s="3" cm="1">
        <f t="array" ref="R1131">AVERAGE(VLOOKUP(_xlfn.TEXTSPLIT(Table1[[#This Row],[Fuel (no space after comma)]], ","), FuelList_Final_EF!$A$2:$B$65, 2, FALSE))</f>
        <v>46.85</v>
      </c>
      <c r="S1131" s="3">
        <f>Table1[[#This Row],[Generation (TWh)]]*10^9*VLOOKUP(Table1[[#This Row],[Turbine/Engine Technology]],Technology_HR!$A$2:$B$11,2,FALSE)*10^-6</f>
        <v>3523227.5430000001</v>
      </c>
      <c r="T1131" s="5">
        <f>Table1[[#This Row],[Fuel Consumption (mmBtu)]]*Table1[[#This Row],[Emission Factor (kg CO2/ mmBtu)]]*10^3</f>
        <v>165063210389.54999</v>
      </c>
      <c r="U1131" s="3">
        <f>Table1[[#This Row],[Emissions (g CO2)]]/(Table1[[#This Row],[Generation (TWh)]]*10^9)</f>
        <v>481.85224999999997</v>
      </c>
    </row>
    <row r="1132" spans="1:21" x14ac:dyDescent="0.35">
      <c r="A1132" t="s">
        <v>308</v>
      </c>
      <c r="B1132" t="s">
        <v>3239</v>
      </c>
      <c r="C1132" t="str">
        <f>SUBSTITUTE(Table1[[#This Row],[Fuel]],", ",",")</f>
        <v>fossil gas: natural gas</v>
      </c>
      <c r="D1132" t="s">
        <v>3239</v>
      </c>
      <c r="H1132" t="s">
        <v>3438</v>
      </c>
      <c r="I1132">
        <v>1737</v>
      </c>
      <c r="J1132" t="s">
        <v>3444</v>
      </c>
      <c r="K1132" t="s">
        <v>29</v>
      </c>
      <c r="L1132" t="s">
        <v>29</v>
      </c>
      <c r="M1132" t="s">
        <v>29</v>
      </c>
      <c r="N1132">
        <v>-23.710999999999999</v>
      </c>
      <c r="O1132">
        <v>-46.679611000000001</v>
      </c>
      <c r="P1132" t="s">
        <v>3474</v>
      </c>
      <c r="Q1132" s="3">
        <f>Table1[[#This Row],[Capacity (MW)]]*0.395*8760*10^-6</f>
        <v>6.0103673999999998</v>
      </c>
      <c r="R1132" s="3" cm="1">
        <f t="array" ref="R1132">AVERAGE(VLOOKUP(_xlfn.TEXTSPLIT(Table1[[#This Row],[Fuel (no space after comma)]], ","), FuelList_Final_EF!$A$2:$B$65, 2, FALSE))</f>
        <v>53.06</v>
      </c>
      <c r="S1132" s="3">
        <f>Table1[[#This Row],[Generation (TWh)]]*10^9*VLOOKUP(Table1[[#This Row],[Turbine/Engine Technology]],Technology_HR!$A$2:$B$11,2,FALSE)*10^-6</f>
        <v>45372263.502599999</v>
      </c>
      <c r="T1132" s="5">
        <f>Table1[[#This Row],[Fuel Consumption (mmBtu)]]*Table1[[#This Row],[Emission Factor (kg CO2/ mmBtu)]]*10^3</f>
        <v>2407452301447.9561</v>
      </c>
      <c r="U1132" s="3">
        <f>Table1[[#This Row],[Emissions (g CO2)]]/(Table1[[#This Row],[Generation (TWh)]]*10^9)</f>
        <v>400.54993999999999</v>
      </c>
    </row>
    <row r="1133" spans="1:21" x14ac:dyDescent="0.35">
      <c r="A1133" t="s">
        <v>308</v>
      </c>
      <c r="B1133" t="s">
        <v>3239</v>
      </c>
      <c r="C1133" t="str">
        <f>SUBSTITUTE(Table1[[#This Row],[Fuel]],", ",",")</f>
        <v>fossil gas: natural gas</v>
      </c>
      <c r="D1133" t="s">
        <v>3239</v>
      </c>
      <c r="H1133" t="s">
        <v>3438</v>
      </c>
      <c r="I1133">
        <v>819</v>
      </c>
      <c r="J1133" t="s">
        <v>3444</v>
      </c>
      <c r="K1133" t="s">
        <v>29</v>
      </c>
      <c r="L1133" t="s">
        <v>29</v>
      </c>
      <c r="M1133" t="s">
        <v>29</v>
      </c>
      <c r="N1133">
        <v>-23.710999999999999</v>
      </c>
      <c r="O1133">
        <v>-46.679611000000001</v>
      </c>
      <c r="P1133" t="s">
        <v>3474</v>
      </c>
      <c r="Q1133" s="3">
        <f>Table1[[#This Row],[Capacity (MW)]]*0.395*8760*10^-6</f>
        <v>2.8339037999999999</v>
      </c>
      <c r="R1133" s="3" cm="1">
        <f t="array" ref="R1133">AVERAGE(VLOOKUP(_xlfn.TEXTSPLIT(Table1[[#This Row],[Fuel (no space after comma)]], ","), FuelList_Final_EF!$A$2:$B$65, 2, FALSE))</f>
        <v>53.06</v>
      </c>
      <c r="S1133" s="3">
        <f>Table1[[#This Row],[Generation (TWh)]]*10^9*VLOOKUP(Table1[[#This Row],[Turbine/Engine Technology]],Technology_HR!$A$2:$B$11,2,FALSE)*10^-6</f>
        <v>21393139.786199998</v>
      </c>
      <c r="T1133" s="5">
        <f>Table1[[#This Row],[Fuel Consumption (mmBtu)]]*Table1[[#This Row],[Emission Factor (kg CO2/ mmBtu)]]*10^3</f>
        <v>1135119997055.772</v>
      </c>
      <c r="U1133" s="3">
        <f>Table1[[#This Row],[Emissions (g CO2)]]/(Table1[[#This Row],[Generation (TWh)]]*10^9)</f>
        <v>400.54993999999999</v>
      </c>
    </row>
    <row r="1134" spans="1:21" x14ac:dyDescent="0.35">
      <c r="A1134" t="s">
        <v>308</v>
      </c>
      <c r="B1134" t="s">
        <v>3239</v>
      </c>
      <c r="C1134" t="str">
        <f>SUBSTITUTE(Table1[[#This Row],[Fuel]],", ",",")</f>
        <v>fossil gas: natural gas</v>
      </c>
      <c r="D1134" t="s">
        <v>3239</v>
      </c>
      <c r="H1134" t="s">
        <v>59</v>
      </c>
      <c r="I1134">
        <v>675</v>
      </c>
      <c r="J1134" t="s">
        <v>3444</v>
      </c>
      <c r="K1134" t="s">
        <v>29</v>
      </c>
      <c r="L1134" t="s">
        <v>29</v>
      </c>
      <c r="M1134" t="s">
        <v>29</v>
      </c>
      <c r="N1134">
        <v>-23.710999999999999</v>
      </c>
      <c r="O1134">
        <v>-46.679611000000001</v>
      </c>
      <c r="P1134" t="s">
        <v>3474</v>
      </c>
      <c r="Q1134" s="3">
        <f>Table1[[#This Row],[Capacity (MW)]]*0.395*8760*10^-6</f>
        <v>2.3356349999999999</v>
      </c>
      <c r="R1134" s="3" cm="1">
        <f t="array" ref="R1134">AVERAGE(VLOOKUP(_xlfn.TEXTSPLIT(Table1[[#This Row],[Fuel (no space after comma)]], ","), FuelList_Final_EF!$A$2:$B$65, 2, FALSE))</f>
        <v>53.06</v>
      </c>
      <c r="S1134" s="3">
        <f>Table1[[#This Row],[Generation (TWh)]]*10^9*VLOOKUP(Table1[[#This Row],[Turbine/Engine Technology]],Technology_HR!$A$2:$B$11,2,FALSE)*10^-6</f>
        <v>19375260.142499998</v>
      </c>
      <c r="T1134" s="5">
        <f>Table1[[#This Row],[Fuel Consumption (mmBtu)]]*Table1[[#This Row],[Emission Factor (kg CO2/ mmBtu)]]*10^3</f>
        <v>1028051303161.0499</v>
      </c>
      <c r="U1134" s="3">
        <f>Table1[[#This Row],[Emissions (g CO2)]]/(Table1[[#This Row],[Generation (TWh)]]*10^9)</f>
        <v>440.15922999999998</v>
      </c>
    </row>
    <row r="1135" spans="1:21" x14ac:dyDescent="0.35">
      <c r="A1135" t="s">
        <v>319</v>
      </c>
      <c r="B1135" t="s">
        <v>3239</v>
      </c>
      <c r="C1135" t="str">
        <f>SUBSTITUTE(Table1[[#This Row],[Fuel]],", ",",")</f>
        <v>fossil gas: natural gas</v>
      </c>
      <c r="D1135" t="s">
        <v>3239</v>
      </c>
      <c r="H1135" t="s">
        <v>59</v>
      </c>
      <c r="I1135">
        <v>263</v>
      </c>
      <c r="J1135" t="s">
        <v>3444</v>
      </c>
      <c r="K1135" t="s">
        <v>29</v>
      </c>
      <c r="L1135" t="s">
        <v>29</v>
      </c>
      <c r="M1135" t="s">
        <v>29</v>
      </c>
      <c r="N1135">
        <v>-8.3350089999999994</v>
      </c>
      <c r="O1135">
        <v>-36.234726999999999</v>
      </c>
      <c r="P1135" t="s">
        <v>3474</v>
      </c>
      <c r="Q1135" s="3">
        <f>Table1[[#This Row],[Capacity (MW)]]*0.395*8760*10^-6</f>
        <v>0.91003260000000008</v>
      </c>
      <c r="R1135" s="3" cm="1">
        <f t="array" ref="R1135">AVERAGE(VLOOKUP(_xlfn.TEXTSPLIT(Table1[[#This Row],[Fuel (no space after comma)]], ","), FuelList_Final_EF!$A$2:$B$65, 2, FALSE))</f>
        <v>53.06</v>
      </c>
      <c r="S1135" s="3">
        <f>Table1[[#This Row],[Generation (TWh)]]*10^9*VLOOKUP(Table1[[#This Row],[Turbine/Engine Technology]],Technology_HR!$A$2:$B$11,2,FALSE)*10^-6</f>
        <v>7549175.4333000006</v>
      </c>
      <c r="T1135" s="5">
        <f>Table1[[#This Row],[Fuel Consumption (mmBtu)]]*Table1[[#This Row],[Emission Factor (kg CO2/ mmBtu)]]*10^3</f>
        <v>400559248490.89807</v>
      </c>
      <c r="U1135" s="3">
        <f>Table1[[#This Row],[Emissions (g CO2)]]/(Table1[[#This Row],[Generation (TWh)]]*10^9)</f>
        <v>440.15923000000004</v>
      </c>
    </row>
    <row r="1136" spans="1:21" x14ac:dyDescent="0.35">
      <c r="A1136" t="s">
        <v>319</v>
      </c>
      <c r="B1136" t="s">
        <v>3239</v>
      </c>
      <c r="C1136" t="str">
        <f>SUBSTITUTE(Table1[[#This Row],[Fuel]],", ",",")</f>
        <v>fossil gas: natural gas</v>
      </c>
      <c r="D1136" t="s">
        <v>3239</v>
      </c>
      <c r="H1136" t="s">
        <v>59</v>
      </c>
      <c r="I1136">
        <v>263</v>
      </c>
      <c r="J1136" t="s">
        <v>3444</v>
      </c>
      <c r="K1136" t="s">
        <v>29</v>
      </c>
      <c r="L1136" t="s">
        <v>29</v>
      </c>
      <c r="M1136" t="s">
        <v>29</v>
      </c>
      <c r="N1136">
        <v>-8.3350089999999994</v>
      </c>
      <c r="O1136">
        <v>-36.234726999999999</v>
      </c>
      <c r="P1136" t="s">
        <v>3474</v>
      </c>
      <c r="Q1136" s="3">
        <f>Table1[[#This Row],[Capacity (MW)]]*0.395*8760*10^-6</f>
        <v>0.91003260000000008</v>
      </c>
      <c r="R1136" s="3" cm="1">
        <f t="array" ref="R1136">AVERAGE(VLOOKUP(_xlfn.TEXTSPLIT(Table1[[#This Row],[Fuel (no space after comma)]], ","), FuelList_Final_EF!$A$2:$B$65, 2, FALSE))</f>
        <v>53.06</v>
      </c>
      <c r="S1136" s="3">
        <f>Table1[[#This Row],[Generation (TWh)]]*10^9*VLOOKUP(Table1[[#This Row],[Turbine/Engine Technology]],Technology_HR!$A$2:$B$11,2,FALSE)*10^-6</f>
        <v>7549175.4333000006</v>
      </c>
      <c r="T1136" s="5">
        <f>Table1[[#This Row],[Fuel Consumption (mmBtu)]]*Table1[[#This Row],[Emission Factor (kg CO2/ mmBtu)]]*10^3</f>
        <v>400559248490.89807</v>
      </c>
      <c r="U1136" s="3">
        <f>Table1[[#This Row],[Emissions (g CO2)]]/(Table1[[#This Row],[Generation (TWh)]]*10^9)</f>
        <v>440.15923000000004</v>
      </c>
    </row>
    <row r="1137" spans="1:21" x14ac:dyDescent="0.35">
      <c r="A1137" t="s">
        <v>262</v>
      </c>
      <c r="B1137" t="s">
        <v>3251</v>
      </c>
      <c r="C1137" t="str">
        <f>SUBSTITUTE(Table1[[#This Row],[Fuel]],", ",",")</f>
        <v>fossil liquids: heavy fuel oil,fossil gas: natural gas</v>
      </c>
      <c r="D1137" t="s">
        <v>3241</v>
      </c>
      <c r="E1137" t="s">
        <v>3239</v>
      </c>
      <c r="H1137" t="s">
        <v>3437</v>
      </c>
      <c r="I1137">
        <v>156</v>
      </c>
      <c r="J1137" t="s">
        <v>3446</v>
      </c>
      <c r="K1137">
        <v>2006</v>
      </c>
      <c r="L1137" t="s">
        <v>29</v>
      </c>
      <c r="M1137" t="s">
        <v>29</v>
      </c>
      <c r="N1137">
        <v>-3.107691</v>
      </c>
      <c r="O1137">
        <v>-59.938938</v>
      </c>
      <c r="P1137" t="s">
        <v>3474</v>
      </c>
      <c r="Q1137" s="3">
        <f>Table1[[#This Row],[Capacity (MW)]]*0.395*8760*10^-6</f>
        <v>0.53979120000000003</v>
      </c>
      <c r="R1137" s="3" cm="1">
        <f t="array" ref="R1137">AVERAGE(VLOOKUP(_xlfn.TEXTSPLIT(Table1[[#This Row],[Fuel (no space after comma)]], ","), FuelList_Final_EF!$A$2:$B$65, 2, FALSE))</f>
        <v>67.331265155508703</v>
      </c>
      <c r="S1137" s="3">
        <f>Table1[[#This Row],[Generation (TWh)]]*10^9*VLOOKUP(Table1[[#This Row],[Turbine/Engine Technology]],Technology_HR!$A$2:$B$11,2,FALSE)*10^-6</f>
        <v>4804141.68</v>
      </c>
      <c r="T1137" s="5">
        <f>Table1[[#This Row],[Fuel Consumption (mmBtu)]]*Table1[[#This Row],[Emission Factor (kg CO2/ mmBtu)]]*10^3</f>
        <v>323468937300.71106</v>
      </c>
      <c r="U1137" s="3">
        <f>Table1[[#This Row],[Emissions (g CO2)]]/(Table1[[#This Row],[Generation (TWh)]]*10^9)</f>
        <v>599.24825988402745</v>
      </c>
    </row>
    <row r="1138" spans="1:21" x14ac:dyDescent="0.35">
      <c r="A1138" t="s">
        <v>320</v>
      </c>
      <c r="B1138" t="s">
        <v>3242</v>
      </c>
      <c r="C1138" t="str">
        <f>SUBSTITUTE(Table1[[#This Row],[Fuel]],", ",",")</f>
        <v>fossil gas: lng</v>
      </c>
      <c r="D1138" t="s">
        <v>3242</v>
      </c>
      <c r="H1138" t="s">
        <v>3438</v>
      </c>
      <c r="I1138">
        <v>690</v>
      </c>
      <c r="J1138" t="s">
        <v>3444</v>
      </c>
      <c r="K1138" t="s">
        <v>29</v>
      </c>
      <c r="L1138" t="s">
        <v>29</v>
      </c>
      <c r="M1138" t="s">
        <v>29</v>
      </c>
      <c r="N1138">
        <v>-5.2530419999999998</v>
      </c>
      <c r="O1138">
        <v>-42.727406999999999</v>
      </c>
      <c r="P1138" t="s">
        <v>3474</v>
      </c>
      <c r="Q1138" s="3">
        <f>Table1[[#This Row],[Capacity (MW)]]*0.395*8760*10^-6</f>
        <v>2.3875379999999997</v>
      </c>
      <c r="R1138" s="3" cm="1">
        <f t="array" ref="R1138">AVERAGE(VLOOKUP(_xlfn.TEXTSPLIT(Table1[[#This Row],[Fuel (no space after comma)]], ","), FuelList_Final_EF!$A$2:$B$65, 2, FALSE))</f>
        <v>67.685819715340017</v>
      </c>
      <c r="S1138" s="3">
        <f>Table1[[#This Row],[Generation (TWh)]]*10^9*VLOOKUP(Table1[[#This Row],[Turbine/Engine Technology]],Technology_HR!$A$2:$B$11,2,FALSE)*10^-6</f>
        <v>18023524.361999996</v>
      </c>
      <c r="T1138" s="5">
        <f>Table1[[#This Row],[Fuel Consumption (mmBtu)]]*Table1[[#This Row],[Emission Factor (kg CO2/ mmBtu)]]*10^3</f>
        <v>1219937020601.3704</v>
      </c>
      <c r="U1138" s="3">
        <f>Table1[[#This Row],[Emissions (g CO2)]]/(Table1[[#This Row],[Generation (TWh)]]*10^9)</f>
        <v>510.96025303110173</v>
      </c>
    </row>
    <row r="1139" spans="1:21" x14ac:dyDescent="0.35">
      <c r="A1139" t="s">
        <v>321</v>
      </c>
      <c r="B1139" t="s">
        <v>3258</v>
      </c>
      <c r="C1139" t="str">
        <f>SUBSTITUTE(Table1[[#This Row],[Fuel]],", ",",")</f>
        <v>fossil liquids: diesel</v>
      </c>
      <c r="D1139" t="s">
        <v>3258</v>
      </c>
      <c r="H1139" t="s">
        <v>3437</v>
      </c>
      <c r="I1139">
        <v>64</v>
      </c>
      <c r="J1139" t="s">
        <v>3446</v>
      </c>
      <c r="K1139">
        <v>2000</v>
      </c>
      <c r="L1139" t="s">
        <v>29</v>
      </c>
      <c r="M1139" t="s">
        <v>29</v>
      </c>
      <c r="N1139">
        <v>-8.7948000000000004</v>
      </c>
      <c r="O1139">
        <v>-63.815300000000001</v>
      </c>
      <c r="P1139" t="s">
        <v>3474</v>
      </c>
      <c r="Q1139" s="3">
        <f>Table1[[#This Row],[Capacity (MW)]]*0.395*8760*10^-6</f>
        <v>0.22145280000000001</v>
      </c>
      <c r="R1139" s="3" cm="1">
        <f t="array" ref="R1139">AVERAGE(VLOOKUP(_xlfn.TEXTSPLIT(Table1[[#This Row],[Fuel (no space after comma)]], ","), FuelList_Final_EF!$A$2:$B$65, 2, FALSE))</f>
        <v>78.106682297772565</v>
      </c>
      <c r="S1139" s="3">
        <f>Table1[[#This Row],[Generation (TWh)]]*10^9*VLOOKUP(Table1[[#This Row],[Turbine/Engine Technology]],Technology_HR!$A$2:$B$11,2,FALSE)*10^-6</f>
        <v>1970929.92</v>
      </c>
      <c r="T1139" s="5">
        <f>Table1[[#This Row],[Fuel Consumption (mmBtu)]]*Table1[[#This Row],[Emission Factor (kg CO2/ mmBtu)]]*10^3</f>
        <v>153942797092.61429</v>
      </c>
      <c r="U1139" s="3">
        <f>Table1[[#This Row],[Emissions (g CO2)]]/(Table1[[#This Row],[Generation (TWh)]]*10^9)</f>
        <v>695.14947245017584</v>
      </c>
    </row>
    <row r="1140" spans="1:21" x14ac:dyDescent="0.35">
      <c r="A1140" t="s">
        <v>321</v>
      </c>
      <c r="B1140" t="s">
        <v>3264</v>
      </c>
      <c r="C1140" t="str">
        <f>SUBSTITUTE(Table1[[#This Row],[Fuel]],", ",",")</f>
        <v>fossil gas: natural gas,fossil liquids: fuel oil,fossil liquids: diesel</v>
      </c>
      <c r="D1140" t="s">
        <v>3239</v>
      </c>
      <c r="E1140" t="s">
        <v>3275</v>
      </c>
      <c r="F1140" t="s">
        <v>3258</v>
      </c>
      <c r="H1140" t="s">
        <v>3438</v>
      </c>
      <c r="I1140">
        <v>349</v>
      </c>
      <c r="J1140" t="s">
        <v>3446</v>
      </c>
      <c r="K1140">
        <v>2001</v>
      </c>
      <c r="L1140" t="s">
        <v>29</v>
      </c>
      <c r="M1140" t="s">
        <v>29</v>
      </c>
      <c r="N1140">
        <v>-8.7948000000000004</v>
      </c>
      <c r="O1140">
        <v>-63.815300000000001</v>
      </c>
      <c r="P1140" t="s">
        <v>3474</v>
      </c>
      <c r="Q1140" s="3">
        <f>Table1[[#This Row],[Capacity (MW)]]*0.395*8760*10^-6</f>
        <v>1.2076098</v>
      </c>
      <c r="R1140" s="3" cm="1">
        <f t="array" ref="R1140">AVERAGE(VLOOKUP(_xlfn.TEXTSPLIT(Table1[[#This Row],[Fuel (no space after comma)]], ","), FuelList_Final_EF!$A$2:$B$65, 2, FALSE))</f>
        <v>69.757788198515058</v>
      </c>
      <c r="S1140" s="3">
        <f>Table1[[#This Row],[Generation (TWh)]]*10^9*VLOOKUP(Table1[[#This Row],[Turbine/Engine Technology]],Technology_HR!$A$2:$B$11,2,FALSE)*10^-6</f>
        <v>9116246.3802000005</v>
      </c>
      <c r="T1140" s="5">
        <f>Table1[[#This Row],[Fuel Consumption (mmBtu)]]*Table1[[#This Row],[Emission Factor (kg CO2/ mmBtu)]]*10^3</f>
        <v>635929184155.47119</v>
      </c>
      <c r="U1140" s="3">
        <f>Table1[[#This Row],[Emissions (g CO2)]]/(Table1[[#This Row],[Generation (TWh)]]*10^9)</f>
        <v>526.60154311059023</v>
      </c>
    </row>
    <row r="1141" spans="1:21" x14ac:dyDescent="0.35">
      <c r="A1141" t="s">
        <v>263</v>
      </c>
      <c r="B1141" t="s">
        <v>3239</v>
      </c>
      <c r="C1141" t="str">
        <f>SUBSTITUTE(Table1[[#This Row],[Fuel]],", ",",")</f>
        <v>fossil gas: natural gas</v>
      </c>
      <c r="D1141" t="s">
        <v>3239</v>
      </c>
      <c r="H1141" t="s">
        <v>3438</v>
      </c>
      <c r="I1141">
        <v>131</v>
      </c>
      <c r="J1141" t="s">
        <v>3446</v>
      </c>
      <c r="K1141">
        <v>1996</v>
      </c>
      <c r="L1141" t="s">
        <v>29</v>
      </c>
      <c r="M1141" t="s">
        <v>29</v>
      </c>
      <c r="N1141">
        <v>-12.667109999999999</v>
      </c>
      <c r="O1141">
        <v>-38.320996999999998</v>
      </c>
      <c r="P1141" t="s">
        <v>3474</v>
      </c>
      <c r="Q1141" s="3">
        <f>Table1[[#This Row],[Capacity (MW)]]*0.395*8760*10^-6</f>
        <v>0.45328619999999997</v>
      </c>
      <c r="R1141" s="3" cm="1">
        <f t="array" ref="R1141">AVERAGE(VLOOKUP(_xlfn.TEXTSPLIT(Table1[[#This Row],[Fuel (no space after comma)]], ","), FuelList_Final_EF!$A$2:$B$65, 2, FALSE))</f>
        <v>53.06</v>
      </c>
      <c r="S1141" s="3">
        <f>Table1[[#This Row],[Generation (TWh)]]*10^9*VLOOKUP(Table1[[#This Row],[Turbine/Engine Technology]],Technology_HR!$A$2:$B$11,2,FALSE)*10^-6</f>
        <v>3421857.5237999996</v>
      </c>
      <c r="T1141" s="5">
        <f>Table1[[#This Row],[Fuel Consumption (mmBtu)]]*Table1[[#This Row],[Emission Factor (kg CO2/ mmBtu)]]*10^3</f>
        <v>181563760212.82797</v>
      </c>
      <c r="U1141" s="3">
        <f>Table1[[#This Row],[Emissions (g CO2)]]/(Table1[[#This Row],[Generation (TWh)]]*10^9)</f>
        <v>400.54993999999994</v>
      </c>
    </row>
    <row r="1142" spans="1:21" x14ac:dyDescent="0.35">
      <c r="A1142" t="s">
        <v>263</v>
      </c>
      <c r="B1142" t="s">
        <v>3242</v>
      </c>
      <c r="C1142" t="str">
        <f>SUBSTITUTE(Table1[[#This Row],[Fuel]],", ",",")</f>
        <v>fossil gas: lng</v>
      </c>
      <c r="D1142" t="s">
        <v>3242</v>
      </c>
      <c r="H1142" t="s">
        <v>3436</v>
      </c>
      <c r="I1142">
        <v>220</v>
      </c>
      <c r="J1142" t="s">
        <v>3446</v>
      </c>
      <c r="K1142">
        <v>2002</v>
      </c>
      <c r="L1142" t="s">
        <v>29</v>
      </c>
      <c r="M1142" t="s">
        <v>29</v>
      </c>
      <c r="N1142">
        <v>-3.6924999999999999</v>
      </c>
      <c r="O1142">
        <v>-38.871667000000002</v>
      </c>
      <c r="P1142" t="s">
        <v>3474</v>
      </c>
      <c r="Q1142" s="3">
        <f>Table1[[#This Row],[Capacity (MW)]]*0.395*8760*10^-6</f>
        <v>0.76124399999999992</v>
      </c>
      <c r="R1142" s="3" cm="1">
        <f t="array" ref="R1142">AVERAGE(VLOOKUP(_xlfn.TEXTSPLIT(Table1[[#This Row],[Fuel (no space after comma)]], ","), FuelList_Final_EF!$A$2:$B$65, 2, FALSE))</f>
        <v>67.685819715340017</v>
      </c>
      <c r="S1142" s="3">
        <f>Table1[[#This Row],[Generation (TWh)]]*10^9*VLOOKUP(Table1[[#This Row],[Turbine/Engine Technology]],Technology_HR!$A$2:$B$11,2,FALSE)*10^-6</f>
        <v>8381296.4399999985</v>
      </c>
      <c r="T1142" s="5">
        <f>Table1[[#This Row],[Fuel Consumption (mmBtu)]]*Table1[[#This Row],[Emission Factor (kg CO2/ mmBtu)]]*10^3</f>
        <v>567294919818.66101</v>
      </c>
      <c r="U1142" s="3">
        <f>Table1[[#This Row],[Emissions (g CO2)]]/(Table1[[#This Row],[Generation (TWh)]]*10^9)</f>
        <v>745.22087506589355</v>
      </c>
    </row>
    <row r="1143" spans="1:21" x14ac:dyDescent="0.35">
      <c r="A1143" t="s">
        <v>271</v>
      </c>
      <c r="B1143" t="s">
        <v>3258</v>
      </c>
      <c r="C1143" t="str">
        <f>SUBSTITUTE(Table1[[#This Row],[Fuel]],", ",",")</f>
        <v>fossil liquids: diesel</v>
      </c>
      <c r="D1143" t="s">
        <v>3258</v>
      </c>
      <c r="H1143" t="s">
        <v>3437</v>
      </c>
      <c r="I1143">
        <v>7.1150000000000011</v>
      </c>
      <c r="J1143" t="s">
        <v>3446</v>
      </c>
      <c r="K1143">
        <v>2009</v>
      </c>
      <c r="L1143" t="s">
        <v>29</v>
      </c>
      <c r="M1143" t="s">
        <v>29</v>
      </c>
      <c r="N1143">
        <v>-7.860773</v>
      </c>
      <c r="O1143">
        <v>-35.018766999999997</v>
      </c>
      <c r="P1143" t="s">
        <v>3474</v>
      </c>
      <c r="Q1143" s="3">
        <f>Table1[[#This Row],[Capacity (MW)]]*0.395*8760*10^-6</f>
        <v>2.4619323000000002E-2</v>
      </c>
      <c r="R1143" s="3" cm="1">
        <f t="array" ref="R1143">AVERAGE(VLOOKUP(_xlfn.TEXTSPLIT(Table1[[#This Row],[Fuel (no space after comma)]], ","), FuelList_Final_EF!$A$2:$B$65, 2, FALSE))</f>
        <v>78.106682297772565</v>
      </c>
      <c r="S1143" s="3">
        <f>Table1[[#This Row],[Generation (TWh)]]*10^9*VLOOKUP(Table1[[#This Row],[Turbine/Engine Technology]],Technology_HR!$A$2:$B$11,2,FALSE)*10^-6</f>
        <v>219111.97470000002</v>
      </c>
      <c r="T1143" s="5">
        <f>Table1[[#This Row],[Fuel Consumption (mmBtu)]]*Table1[[#This Row],[Emission Factor (kg CO2/ mmBtu)]]*10^3</f>
        <v>17114109395.530481</v>
      </c>
      <c r="U1143" s="3">
        <f>Table1[[#This Row],[Emissions (g CO2)]]/(Table1[[#This Row],[Generation (TWh)]]*10^9)</f>
        <v>695.14947245017572</v>
      </c>
    </row>
    <row r="1144" spans="1:21" x14ac:dyDescent="0.35">
      <c r="A1144" t="s">
        <v>305</v>
      </c>
      <c r="B1144" t="s">
        <v>3258</v>
      </c>
      <c r="C1144" t="str">
        <f>SUBSTITUTE(Table1[[#This Row],[Fuel]],", ",",")</f>
        <v>fossil liquids: diesel</v>
      </c>
      <c r="D1144" t="s">
        <v>3258</v>
      </c>
      <c r="H1144" t="s">
        <v>3437</v>
      </c>
      <c r="I1144">
        <v>135.185</v>
      </c>
      <c r="J1144" t="s">
        <v>3446</v>
      </c>
      <c r="K1144">
        <v>2009</v>
      </c>
      <c r="L1144" t="s">
        <v>29</v>
      </c>
      <c r="M1144" t="s">
        <v>29</v>
      </c>
      <c r="N1144">
        <v>-7.860773</v>
      </c>
      <c r="O1144">
        <v>-35.018766999999997</v>
      </c>
      <c r="P1144" t="s">
        <v>3474</v>
      </c>
      <c r="Q1144" s="3">
        <f>Table1[[#This Row],[Capacity (MW)]]*0.395*8760*10^-6</f>
        <v>0.467767137</v>
      </c>
      <c r="R1144" s="3" cm="1">
        <f t="array" ref="R1144">AVERAGE(VLOOKUP(_xlfn.TEXTSPLIT(Table1[[#This Row],[Fuel (no space after comma)]], ","), FuelList_Final_EF!$A$2:$B$65, 2, FALSE))</f>
        <v>78.106682297772565</v>
      </c>
      <c r="S1144" s="3">
        <f>Table1[[#This Row],[Generation (TWh)]]*10^9*VLOOKUP(Table1[[#This Row],[Turbine/Engine Technology]],Technology_HR!$A$2:$B$11,2,FALSE)*10^-6</f>
        <v>4163127.5192999998</v>
      </c>
      <c r="T1144" s="5">
        <f>Table1[[#This Row],[Fuel Consumption (mmBtu)]]*Table1[[#This Row],[Emission Factor (kg CO2/ mmBtu)]]*10^3</f>
        <v>325168078515.0791</v>
      </c>
      <c r="U1144" s="3">
        <f>Table1[[#This Row],[Emissions (g CO2)]]/(Table1[[#This Row],[Generation (TWh)]]*10^9)</f>
        <v>695.14947245017584</v>
      </c>
    </row>
    <row r="1145" spans="1:21" x14ac:dyDescent="0.35">
      <c r="A1145" t="s">
        <v>322</v>
      </c>
      <c r="B1145" t="s">
        <v>3277</v>
      </c>
      <c r="C1145" t="str">
        <f>SUBSTITUTE(Table1[[#This Row],[Fuel]],", ",",")</f>
        <v>fossil liquids: heavy fuel oil,fossil liquids: diesel</v>
      </c>
      <c r="D1145" t="s">
        <v>3241</v>
      </c>
      <c r="E1145" t="s">
        <v>3258</v>
      </c>
      <c r="H1145" t="s">
        <v>3437</v>
      </c>
      <c r="I1145">
        <v>170.8</v>
      </c>
      <c r="J1145" t="s">
        <v>3446</v>
      </c>
      <c r="K1145">
        <v>2010</v>
      </c>
      <c r="L1145" t="s">
        <v>29</v>
      </c>
      <c r="M1145" t="s">
        <v>29</v>
      </c>
      <c r="N1145">
        <v>-7.2103409999999997</v>
      </c>
      <c r="O1145">
        <v>-34.920785000000002</v>
      </c>
      <c r="P1145" t="s">
        <v>3474</v>
      </c>
      <c r="Q1145" s="3">
        <f>Table1[[#This Row],[Capacity (MW)]]*0.395*8760*10^-6</f>
        <v>0.59100216000000005</v>
      </c>
      <c r="R1145" s="3" cm="1">
        <f t="array" ref="R1145">AVERAGE(VLOOKUP(_xlfn.TEXTSPLIT(Table1[[#This Row],[Fuel (no space after comma)]], ","), FuelList_Final_EF!$A$2:$B$65, 2, FALSE))</f>
        <v>79.854606304394977</v>
      </c>
      <c r="S1145" s="3">
        <f>Table1[[#This Row],[Generation (TWh)]]*10^9*VLOOKUP(Table1[[#This Row],[Turbine/Engine Technology]],Technology_HR!$A$2:$B$11,2,FALSE)*10^-6</f>
        <v>5259919.2239999995</v>
      </c>
      <c r="T1145" s="5">
        <f>Table1[[#This Row],[Fuel Consumption (mmBtu)]]*Table1[[#This Row],[Emission Factor (kg CO2/ mmBtu)]]*10^3</f>
        <v>420028778825.43866</v>
      </c>
      <c r="U1145" s="3">
        <f>Table1[[#This Row],[Emissions (g CO2)]]/(Table1[[#This Row],[Generation (TWh)]]*10^9)</f>
        <v>710.70599610911518</v>
      </c>
    </row>
    <row r="1146" spans="1:21" x14ac:dyDescent="0.35">
      <c r="A1146" t="s">
        <v>322</v>
      </c>
      <c r="B1146" t="s">
        <v>3277</v>
      </c>
      <c r="C1146" t="str">
        <f>SUBSTITUTE(Table1[[#This Row],[Fuel]],", ",",")</f>
        <v>fossil liquids: heavy fuel oil,fossil liquids: diesel</v>
      </c>
      <c r="D1146" t="s">
        <v>3241</v>
      </c>
      <c r="E1146" t="s">
        <v>3258</v>
      </c>
      <c r="H1146" t="s">
        <v>3437</v>
      </c>
      <c r="I1146">
        <v>170.8</v>
      </c>
      <c r="J1146" t="s">
        <v>3446</v>
      </c>
      <c r="K1146">
        <v>2011</v>
      </c>
      <c r="L1146" t="s">
        <v>29</v>
      </c>
      <c r="M1146" t="s">
        <v>29</v>
      </c>
      <c r="N1146">
        <v>-7.2095739999999999</v>
      </c>
      <c r="O1146">
        <v>-34.922958999999999</v>
      </c>
      <c r="P1146" t="s">
        <v>3474</v>
      </c>
      <c r="Q1146" s="3">
        <f>Table1[[#This Row],[Capacity (MW)]]*0.395*8760*10^-6</f>
        <v>0.59100216000000005</v>
      </c>
      <c r="R1146" s="3" cm="1">
        <f t="array" ref="R1146">AVERAGE(VLOOKUP(_xlfn.TEXTSPLIT(Table1[[#This Row],[Fuel (no space after comma)]], ","), FuelList_Final_EF!$A$2:$B$65, 2, FALSE))</f>
        <v>79.854606304394977</v>
      </c>
      <c r="S1146" s="3">
        <f>Table1[[#This Row],[Generation (TWh)]]*10^9*VLOOKUP(Table1[[#This Row],[Turbine/Engine Technology]],Technology_HR!$A$2:$B$11,2,FALSE)*10^-6</f>
        <v>5259919.2239999995</v>
      </c>
      <c r="T1146" s="5">
        <f>Table1[[#This Row],[Fuel Consumption (mmBtu)]]*Table1[[#This Row],[Emission Factor (kg CO2/ mmBtu)]]*10^3</f>
        <v>420028778825.43866</v>
      </c>
      <c r="U1146" s="3">
        <f>Table1[[#This Row],[Emissions (g CO2)]]/(Table1[[#This Row],[Generation (TWh)]]*10^9)</f>
        <v>710.70599610911518</v>
      </c>
    </row>
    <row r="1147" spans="1:21" x14ac:dyDescent="0.35">
      <c r="A1147" t="s">
        <v>323</v>
      </c>
      <c r="B1147" t="s">
        <v>3239</v>
      </c>
      <c r="C1147" t="str">
        <f>SUBSTITUTE(Table1[[#This Row],[Fuel]],", ",",")</f>
        <v>fossil gas: natural gas</v>
      </c>
      <c r="D1147" t="s">
        <v>3239</v>
      </c>
      <c r="H1147" t="s">
        <v>3436</v>
      </c>
      <c r="I1147">
        <v>100</v>
      </c>
      <c r="J1147" t="s">
        <v>3444</v>
      </c>
      <c r="K1147" t="s">
        <v>29</v>
      </c>
      <c r="L1147" t="s">
        <v>29</v>
      </c>
      <c r="M1147" t="s">
        <v>29</v>
      </c>
      <c r="N1147">
        <v>-3.5555020000000002</v>
      </c>
      <c r="O1147">
        <v>-38.816606999999998</v>
      </c>
      <c r="P1147" t="s">
        <v>3474</v>
      </c>
      <c r="Q1147" s="3">
        <f>Table1[[#This Row],[Capacity (MW)]]*0.395*8760*10^-6</f>
        <v>0.34601999999999999</v>
      </c>
      <c r="R1147" s="3" cm="1">
        <f t="array" ref="R1147">AVERAGE(VLOOKUP(_xlfn.TEXTSPLIT(Table1[[#This Row],[Fuel (no space after comma)]], ","), FuelList_Final_EF!$A$2:$B$65, 2, FALSE))</f>
        <v>53.06</v>
      </c>
      <c r="S1147" s="3">
        <f>Table1[[#This Row],[Generation (TWh)]]*10^9*VLOOKUP(Table1[[#This Row],[Turbine/Engine Technology]],Technology_HR!$A$2:$B$11,2,FALSE)*10^-6</f>
        <v>3809680.1999999997</v>
      </c>
      <c r="T1147" s="5">
        <f>Table1[[#This Row],[Fuel Consumption (mmBtu)]]*Table1[[#This Row],[Emission Factor (kg CO2/ mmBtu)]]*10^3</f>
        <v>202141631412</v>
      </c>
      <c r="U1147" s="3">
        <f>Table1[[#This Row],[Emissions (g CO2)]]/(Table1[[#This Row],[Generation (TWh)]]*10^9)</f>
        <v>584.19060000000002</v>
      </c>
    </row>
    <row r="1148" spans="1:21" x14ac:dyDescent="0.35">
      <c r="A1148" t="s">
        <v>323</v>
      </c>
      <c r="B1148" t="s">
        <v>3239</v>
      </c>
      <c r="C1148" t="str">
        <f>SUBSTITUTE(Table1[[#This Row],[Fuel]],", ",",")</f>
        <v>fossil gas: natural gas</v>
      </c>
      <c r="D1148" t="s">
        <v>3239</v>
      </c>
      <c r="H1148" t="s">
        <v>3436</v>
      </c>
      <c r="I1148">
        <v>100</v>
      </c>
      <c r="J1148" t="s">
        <v>3444</v>
      </c>
      <c r="K1148" t="s">
        <v>29</v>
      </c>
      <c r="L1148" t="s">
        <v>29</v>
      </c>
      <c r="M1148" t="s">
        <v>29</v>
      </c>
      <c r="N1148">
        <v>-3.5555020000000002</v>
      </c>
      <c r="O1148">
        <v>-38.816606999999998</v>
      </c>
      <c r="P1148" t="s">
        <v>3474</v>
      </c>
      <c r="Q1148" s="3">
        <f>Table1[[#This Row],[Capacity (MW)]]*0.395*8760*10^-6</f>
        <v>0.34601999999999999</v>
      </c>
      <c r="R1148" s="3" cm="1">
        <f t="array" ref="R1148">AVERAGE(VLOOKUP(_xlfn.TEXTSPLIT(Table1[[#This Row],[Fuel (no space after comma)]], ","), FuelList_Final_EF!$A$2:$B$65, 2, FALSE))</f>
        <v>53.06</v>
      </c>
      <c r="S1148" s="3">
        <f>Table1[[#This Row],[Generation (TWh)]]*10^9*VLOOKUP(Table1[[#This Row],[Turbine/Engine Technology]],Technology_HR!$A$2:$B$11,2,FALSE)*10^-6</f>
        <v>3809680.1999999997</v>
      </c>
      <c r="T1148" s="5">
        <f>Table1[[#This Row],[Fuel Consumption (mmBtu)]]*Table1[[#This Row],[Emission Factor (kg CO2/ mmBtu)]]*10^3</f>
        <v>202141631412</v>
      </c>
      <c r="U1148" s="3">
        <f>Table1[[#This Row],[Emissions (g CO2)]]/(Table1[[#This Row],[Generation (TWh)]]*10^9)</f>
        <v>584.19060000000002</v>
      </c>
    </row>
    <row r="1149" spans="1:21" x14ac:dyDescent="0.35">
      <c r="A1149" t="s">
        <v>323</v>
      </c>
      <c r="B1149" t="s">
        <v>3239</v>
      </c>
      <c r="C1149" t="str">
        <f>SUBSTITUTE(Table1[[#This Row],[Fuel]],", ",",")</f>
        <v>fossil gas: natural gas</v>
      </c>
      <c r="D1149" t="s">
        <v>3239</v>
      </c>
      <c r="H1149" t="s">
        <v>3436</v>
      </c>
      <c r="I1149">
        <v>100</v>
      </c>
      <c r="J1149" t="s">
        <v>3444</v>
      </c>
      <c r="K1149" t="s">
        <v>29</v>
      </c>
      <c r="L1149" t="s">
        <v>29</v>
      </c>
      <c r="M1149" t="s">
        <v>29</v>
      </c>
      <c r="N1149">
        <v>-3.5555020000000002</v>
      </c>
      <c r="O1149">
        <v>-38.816606999999998</v>
      </c>
      <c r="P1149" t="s">
        <v>3474</v>
      </c>
      <c r="Q1149" s="3">
        <f>Table1[[#This Row],[Capacity (MW)]]*0.395*8760*10^-6</f>
        <v>0.34601999999999999</v>
      </c>
      <c r="R1149" s="3" cm="1">
        <f t="array" ref="R1149">AVERAGE(VLOOKUP(_xlfn.TEXTSPLIT(Table1[[#This Row],[Fuel (no space after comma)]], ","), FuelList_Final_EF!$A$2:$B$65, 2, FALSE))</f>
        <v>53.06</v>
      </c>
      <c r="S1149" s="3">
        <f>Table1[[#This Row],[Generation (TWh)]]*10^9*VLOOKUP(Table1[[#This Row],[Turbine/Engine Technology]],Technology_HR!$A$2:$B$11,2,FALSE)*10^-6</f>
        <v>3809680.1999999997</v>
      </c>
      <c r="T1149" s="5">
        <f>Table1[[#This Row],[Fuel Consumption (mmBtu)]]*Table1[[#This Row],[Emission Factor (kg CO2/ mmBtu)]]*10^3</f>
        <v>202141631412</v>
      </c>
      <c r="U1149" s="3">
        <f>Table1[[#This Row],[Emissions (g CO2)]]/(Table1[[#This Row],[Generation (TWh)]]*10^9)</f>
        <v>584.19060000000002</v>
      </c>
    </row>
    <row r="1150" spans="1:21" x14ac:dyDescent="0.35">
      <c r="A1150" t="s">
        <v>323</v>
      </c>
      <c r="B1150" t="s">
        <v>3239</v>
      </c>
      <c r="C1150" t="str">
        <f>SUBSTITUTE(Table1[[#This Row],[Fuel]],", ",",")</f>
        <v>fossil gas: natural gas</v>
      </c>
      <c r="D1150" t="s">
        <v>3239</v>
      </c>
      <c r="H1150" t="s">
        <v>3436</v>
      </c>
      <c r="I1150">
        <v>100</v>
      </c>
      <c r="J1150" t="s">
        <v>3444</v>
      </c>
      <c r="K1150" t="s">
        <v>29</v>
      </c>
      <c r="L1150" t="s">
        <v>29</v>
      </c>
      <c r="M1150" t="s">
        <v>29</v>
      </c>
      <c r="N1150">
        <v>-3.5555020000000002</v>
      </c>
      <c r="O1150">
        <v>-38.816606999999998</v>
      </c>
      <c r="P1150" t="s">
        <v>3474</v>
      </c>
      <c r="Q1150" s="3">
        <f>Table1[[#This Row],[Capacity (MW)]]*0.395*8760*10^-6</f>
        <v>0.34601999999999999</v>
      </c>
      <c r="R1150" s="3" cm="1">
        <f t="array" ref="R1150">AVERAGE(VLOOKUP(_xlfn.TEXTSPLIT(Table1[[#This Row],[Fuel (no space after comma)]], ","), FuelList_Final_EF!$A$2:$B$65, 2, FALSE))</f>
        <v>53.06</v>
      </c>
      <c r="S1150" s="3">
        <f>Table1[[#This Row],[Generation (TWh)]]*10^9*VLOOKUP(Table1[[#This Row],[Turbine/Engine Technology]],Technology_HR!$A$2:$B$11,2,FALSE)*10^-6</f>
        <v>3809680.1999999997</v>
      </c>
      <c r="T1150" s="5">
        <f>Table1[[#This Row],[Fuel Consumption (mmBtu)]]*Table1[[#This Row],[Emission Factor (kg CO2/ mmBtu)]]*10^3</f>
        <v>202141631412</v>
      </c>
      <c r="U1150" s="3">
        <f>Table1[[#This Row],[Emissions (g CO2)]]/(Table1[[#This Row],[Generation (TWh)]]*10^9)</f>
        <v>584.19060000000002</v>
      </c>
    </row>
    <row r="1151" spans="1:21" x14ac:dyDescent="0.35">
      <c r="A1151" t="s">
        <v>323</v>
      </c>
      <c r="B1151" t="s">
        <v>3239</v>
      </c>
      <c r="C1151" t="str">
        <f>SUBSTITUTE(Table1[[#This Row],[Fuel]],", ",",")</f>
        <v>fossil gas: natural gas</v>
      </c>
      <c r="D1151" t="s">
        <v>3239</v>
      </c>
      <c r="H1151" t="s">
        <v>3438</v>
      </c>
      <c r="I1151">
        <v>700</v>
      </c>
      <c r="J1151" t="s">
        <v>3444</v>
      </c>
      <c r="K1151" t="s">
        <v>29</v>
      </c>
      <c r="L1151" t="s">
        <v>29</v>
      </c>
      <c r="M1151" t="s">
        <v>29</v>
      </c>
      <c r="N1151">
        <v>-3.5555020000000002</v>
      </c>
      <c r="O1151">
        <v>-38.816606999999998</v>
      </c>
      <c r="P1151" t="s">
        <v>3474</v>
      </c>
      <c r="Q1151" s="3">
        <f>Table1[[#This Row],[Capacity (MW)]]*0.395*8760*10^-6</f>
        <v>2.4221399999999997</v>
      </c>
      <c r="R1151" s="3" cm="1">
        <f t="array" ref="R1151">AVERAGE(VLOOKUP(_xlfn.TEXTSPLIT(Table1[[#This Row],[Fuel (no space after comma)]], ","), FuelList_Final_EF!$A$2:$B$65, 2, FALSE))</f>
        <v>53.06</v>
      </c>
      <c r="S1151" s="3">
        <f>Table1[[#This Row],[Generation (TWh)]]*10^9*VLOOKUP(Table1[[#This Row],[Turbine/Engine Technology]],Technology_HR!$A$2:$B$11,2,FALSE)*10^-6</f>
        <v>18284734.859999996</v>
      </c>
      <c r="T1151" s="5">
        <f>Table1[[#This Row],[Fuel Consumption (mmBtu)]]*Table1[[#This Row],[Emission Factor (kg CO2/ mmBtu)]]*10^3</f>
        <v>970188031671.59985</v>
      </c>
      <c r="U1151" s="3">
        <f>Table1[[#This Row],[Emissions (g CO2)]]/(Table1[[#This Row],[Generation (TWh)]]*10^9)</f>
        <v>400.54993999999999</v>
      </c>
    </row>
    <row r="1152" spans="1:21" x14ac:dyDescent="0.35">
      <c r="A1152" t="s">
        <v>323</v>
      </c>
      <c r="B1152" t="s">
        <v>3239</v>
      </c>
      <c r="C1152" t="str">
        <f>SUBSTITUTE(Table1[[#This Row],[Fuel]],", ",",")</f>
        <v>fossil gas: natural gas</v>
      </c>
      <c r="D1152" t="s">
        <v>3239</v>
      </c>
      <c r="H1152" t="s">
        <v>3438</v>
      </c>
      <c r="I1152">
        <v>1400</v>
      </c>
      <c r="J1152" t="s">
        <v>3444</v>
      </c>
      <c r="K1152" t="s">
        <v>29</v>
      </c>
      <c r="L1152" t="s">
        <v>29</v>
      </c>
      <c r="M1152" t="s">
        <v>29</v>
      </c>
      <c r="N1152">
        <v>-3.5555020000000002</v>
      </c>
      <c r="O1152">
        <v>-38.816606999999998</v>
      </c>
      <c r="P1152" t="s">
        <v>3474</v>
      </c>
      <c r="Q1152" s="3">
        <f>Table1[[#This Row],[Capacity (MW)]]*0.395*8760*10^-6</f>
        <v>4.8442799999999995</v>
      </c>
      <c r="R1152" s="3" cm="1">
        <f t="array" ref="R1152">AVERAGE(VLOOKUP(_xlfn.TEXTSPLIT(Table1[[#This Row],[Fuel (no space after comma)]], ","), FuelList_Final_EF!$A$2:$B$65, 2, FALSE))</f>
        <v>53.06</v>
      </c>
      <c r="S1152" s="3">
        <f>Table1[[#This Row],[Generation (TWh)]]*10^9*VLOOKUP(Table1[[#This Row],[Turbine/Engine Technology]],Technology_HR!$A$2:$B$11,2,FALSE)*10^-6</f>
        <v>36569469.719999991</v>
      </c>
      <c r="T1152" s="5">
        <f>Table1[[#This Row],[Fuel Consumption (mmBtu)]]*Table1[[#This Row],[Emission Factor (kg CO2/ mmBtu)]]*10^3</f>
        <v>1940376063343.1997</v>
      </c>
      <c r="U1152" s="3">
        <f>Table1[[#This Row],[Emissions (g CO2)]]/(Table1[[#This Row],[Generation (TWh)]]*10^9)</f>
        <v>400.54993999999999</v>
      </c>
    </row>
    <row r="1153" spans="1:21" x14ac:dyDescent="0.35">
      <c r="A1153" t="s">
        <v>324</v>
      </c>
      <c r="B1153" t="s">
        <v>3239</v>
      </c>
      <c r="C1153" t="str">
        <f>SUBSTITUTE(Table1[[#This Row],[Fuel]],", ",",")</f>
        <v>fossil gas: natural gas</v>
      </c>
      <c r="D1153" t="s">
        <v>3239</v>
      </c>
      <c r="H1153" t="s">
        <v>59</v>
      </c>
      <c r="I1153">
        <v>1249</v>
      </c>
      <c r="J1153" t="s">
        <v>3444</v>
      </c>
      <c r="K1153" t="s">
        <v>29</v>
      </c>
      <c r="L1153" t="s">
        <v>29</v>
      </c>
      <c r="M1153" t="s">
        <v>29</v>
      </c>
      <c r="N1153">
        <v>-8.4034949999999995</v>
      </c>
      <c r="O1153">
        <v>-34.967433</v>
      </c>
      <c r="P1153" t="s">
        <v>3474</v>
      </c>
      <c r="Q1153" s="3">
        <f>Table1[[#This Row],[Capacity (MW)]]*0.395*8760*10^-6</f>
        <v>4.3217897999999995</v>
      </c>
      <c r="R1153" s="3" cm="1">
        <f t="array" ref="R1153">AVERAGE(VLOOKUP(_xlfn.TEXTSPLIT(Table1[[#This Row],[Fuel (no space after comma)]], ","), FuelList_Final_EF!$A$2:$B$65, 2, FALSE))</f>
        <v>53.06</v>
      </c>
      <c r="S1153" s="3">
        <f>Table1[[#This Row],[Generation (TWh)]]*10^9*VLOOKUP(Table1[[#This Row],[Turbine/Engine Technology]],Technology_HR!$A$2:$B$11,2,FALSE)*10^-6</f>
        <v>35851407.285899989</v>
      </c>
      <c r="T1153" s="5">
        <f>Table1[[#This Row],[Fuel Consumption (mmBtu)]]*Table1[[#This Row],[Emission Factor (kg CO2/ mmBtu)]]*10^3</f>
        <v>1902275670589.8535</v>
      </c>
      <c r="U1153" s="3">
        <f>Table1[[#This Row],[Emissions (g CO2)]]/(Table1[[#This Row],[Generation (TWh)]]*10^9)</f>
        <v>440.15922999999998</v>
      </c>
    </row>
    <row r="1154" spans="1:21" x14ac:dyDescent="0.35">
      <c r="A1154" t="s">
        <v>324</v>
      </c>
      <c r="B1154" t="s">
        <v>3239</v>
      </c>
      <c r="C1154" t="str">
        <f>SUBSTITUTE(Table1[[#This Row],[Fuel]],", ",",")</f>
        <v>fossil gas: natural gas</v>
      </c>
      <c r="D1154" t="s">
        <v>3239</v>
      </c>
      <c r="H1154" t="s">
        <v>3438</v>
      </c>
      <c r="I1154">
        <v>533</v>
      </c>
      <c r="J1154" t="s">
        <v>3446</v>
      </c>
      <c r="K1154">
        <v>2004</v>
      </c>
      <c r="L1154" t="s">
        <v>29</v>
      </c>
      <c r="M1154" t="s">
        <v>29</v>
      </c>
      <c r="N1154">
        <v>-8.4046000000000003</v>
      </c>
      <c r="O1154">
        <v>-34.969200000000001</v>
      </c>
      <c r="P1154" t="s">
        <v>3474</v>
      </c>
      <c r="Q1154" s="3">
        <f>Table1[[#This Row],[Capacity (MW)]]*0.395*8760*10^-6</f>
        <v>1.8442865999999998</v>
      </c>
      <c r="R1154" s="3" cm="1">
        <f t="array" ref="R1154">AVERAGE(VLOOKUP(_xlfn.TEXTSPLIT(Table1[[#This Row],[Fuel (no space after comma)]], ","), FuelList_Final_EF!$A$2:$B$65, 2, FALSE))</f>
        <v>53.06</v>
      </c>
      <c r="S1154" s="3">
        <f>Table1[[#This Row],[Generation (TWh)]]*10^9*VLOOKUP(Table1[[#This Row],[Turbine/Engine Technology]],Technology_HR!$A$2:$B$11,2,FALSE)*10^-6</f>
        <v>13922519.543399997</v>
      </c>
      <c r="T1154" s="5">
        <f>Table1[[#This Row],[Fuel Consumption (mmBtu)]]*Table1[[#This Row],[Emission Factor (kg CO2/ mmBtu)]]*10^3</f>
        <v>738728886972.80383</v>
      </c>
      <c r="U1154" s="3">
        <f>Table1[[#This Row],[Emissions (g CO2)]]/(Table1[[#This Row],[Generation (TWh)]]*10^9)</f>
        <v>400.54993999999994</v>
      </c>
    </row>
    <row r="1155" spans="1:21" x14ac:dyDescent="0.35">
      <c r="A1155" t="s">
        <v>325</v>
      </c>
      <c r="B1155" t="s">
        <v>3239</v>
      </c>
      <c r="C1155" t="str">
        <f>SUBSTITUTE(Table1[[#This Row],[Fuel]],", ",",")</f>
        <v>fossil gas: natural gas</v>
      </c>
      <c r="D1155" t="s">
        <v>3239</v>
      </c>
      <c r="H1155" t="s">
        <v>59</v>
      </c>
      <c r="I1155">
        <v>294</v>
      </c>
      <c r="J1155" t="s">
        <v>3444</v>
      </c>
      <c r="K1155" t="s">
        <v>29</v>
      </c>
      <c r="L1155" t="s">
        <v>29</v>
      </c>
      <c r="M1155" t="s">
        <v>29</v>
      </c>
      <c r="N1155">
        <v>-8.4014170000000004</v>
      </c>
      <c r="O1155">
        <v>-35.012250000000002</v>
      </c>
      <c r="P1155" t="s">
        <v>3474</v>
      </c>
      <c r="Q1155" s="3">
        <f>Table1[[#This Row],[Capacity (MW)]]*0.395*8760*10^-6</f>
        <v>1.0172988000000001</v>
      </c>
      <c r="R1155" s="3" cm="1">
        <f t="array" ref="R1155">AVERAGE(VLOOKUP(_xlfn.TEXTSPLIT(Table1[[#This Row],[Fuel (no space after comma)]], ","), FuelList_Final_EF!$A$2:$B$65, 2, FALSE))</f>
        <v>53.06</v>
      </c>
      <c r="S1155" s="3">
        <f>Table1[[#This Row],[Generation (TWh)]]*10^9*VLOOKUP(Table1[[#This Row],[Turbine/Engine Technology]],Technology_HR!$A$2:$B$11,2,FALSE)*10^-6</f>
        <v>8439002.1953999996</v>
      </c>
      <c r="T1155" s="5">
        <f>Table1[[#This Row],[Fuel Consumption (mmBtu)]]*Table1[[#This Row],[Emission Factor (kg CO2/ mmBtu)]]*10^3</f>
        <v>447773456487.92395</v>
      </c>
      <c r="U1155" s="3">
        <f>Table1[[#This Row],[Emissions (g CO2)]]/(Table1[[#This Row],[Generation (TWh)]]*10^9)</f>
        <v>440.15922999999992</v>
      </c>
    </row>
    <row r="1156" spans="1:21" x14ac:dyDescent="0.35">
      <c r="A1156" t="s">
        <v>261</v>
      </c>
      <c r="B1156" t="s">
        <v>3239</v>
      </c>
      <c r="C1156" t="str">
        <f>SUBSTITUTE(Table1[[#This Row],[Fuel]],", ",",")</f>
        <v>fossil gas: natural gas</v>
      </c>
      <c r="D1156" t="s">
        <v>3239</v>
      </c>
      <c r="H1156" t="s">
        <v>3438</v>
      </c>
      <c r="I1156">
        <v>2040</v>
      </c>
      <c r="J1156" t="s">
        <v>3447</v>
      </c>
      <c r="K1156" t="s">
        <v>29</v>
      </c>
      <c r="L1156" t="s">
        <v>29</v>
      </c>
      <c r="M1156" t="s">
        <v>29</v>
      </c>
      <c r="N1156">
        <v>-22.279581</v>
      </c>
      <c r="O1156">
        <v>-41.732982</v>
      </c>
      <c r="P1156" t="s">
        <v>3474</v>
      </c>
      <c r="Q1156" s="3">
        <f>Table1[[#This Row],[Capacity (MW)]]*0.395*8760*10^-6</f>
        <v>7.0588080000000009</v>
      </c>
      <c r="R1156" s="3" cm="1">
        <f t="array" ref="R1156">AVERAGE(VLOOKUP(_xlfn.TEXTSPLIT(Table1[[#This Row],[Fuel (no space after comma)]], ","), FuelList_Final_EF!$A$2:$B$65, 2, FALSE))</f>
        <v>53.06</v>
      </c>
      <c r="S1156" s="3">
        <f>Table1[[#This Row],[Generation (TWh)]]*10^9*VLOOKUP(Table1[[#This Row],[Turbine/Engine Technology]],Technology_HR!$A$2:$B$11,2,FALSE)*10^-6</f>
        <v>53286941.592000008</v>
      </c>
      <c r="T1156" s="5">
        <f>Table1[[#This Row],[Fuel Consumption (mmBtu)]]*Table1[[#This Row],[Emission Factor (kg CO2/ mmBtu)]]*10^3</f>
        <v>2827405120871.5205</v>
      </c>
      <c r="U1156" s="3">
        <f>Table1[[#This Row],[Emissions (g CO2)]]/(Table1[[#This Row],[Generation (TWh)]]*10^9)</f>
        <v>400.54993999999999</v>
      </c>
    </row>
    <row r="1157" spans="1:21" x14ac:dyDescent="0.35">
      <c r="A1157" t="s">
        <v>263</v>
      </c>
      <c r="B1157" t="s">
        <v>3241</v>
      </c>
      <c r="C1157" t="str">
        <f>SUBSTITUTE(Table1[[#This Row],[Fuel]],", ",",")</f>
        <v>fossil liquids: heavy fuel oil</v>
      </c>
      <c r="D1157" t="s">
        <v>3241</v>
      </c>
      <c r="H1157" t="s">
        <v>59</v>
      </c>
      <c r="I1157">
        <v>50</v>
      </c>
      <c r="J1157" t="s">
        <v>3446</v>
      </c>
      <c r="K1157">
        <v>2015</v>
      </c>
      <c r="L1157" t="s">
        <v>29</v>
      </c>
      <c r="M1157" t="s">
        <v>29</v>
      </c>
      <c r="N1157">
        <v>-8.3859440000000003</v>
      </c>
      <c r="O1157">
        <v>-35.030002000000003</v>
      </c>
      <c r="P1157" t="s">
        <v>3474</v>
      </c>
      <c r="Q1157" s="3">
        <f>Table1[[#This Row],[Capacity (MW)]]*0.395*8760*10^-6</f>
        <v>0.17301</v>
      </c>
      <c r="R1157" s="3" cm="1">
        <f t="array" ref="R1157">AVERAGE(VLOOKUP(_xlfn.TEXTSPLIT(Table1[[#This Row],[Fuel (no space after comma)]], ","), FuelList_Final_EF!$A$2:$B$65, 2, FALSE))</f>
        <v>81.602530311017389</v>
      </c>
      <c r="S1157" s="3">
        <f>Table1[[#This Row],[Generation (TWh)]]*10^9*VLOOKUP(Table1[[#This Row],[Turbine/Engine Technology]],Technology_HR!$A$2:$B$11,2,FALSE)*10^-6</f>
        <v>1435204.4549999998</v>
      </c>
      <c r="T1157" s="5">
        <f>Table1[[#This Row],[Fuel Consumption (mmBtu)]]*Table1[[#This Row],[Emission Factor (kg CO2/ mmBtu)]]*10^3</f>
        <v>117116315041.64468</v>
      </c>
      <c r="U1157" s="3">
        <f>Table1[[#This Row],[Emissions (g CO2)]]/(Table1[[#This Row],[Generation (TWh)]]*10^9)</f>
        <v>676.93379019504471</v>
      </c>
    </row>
    <row r="1158" spans="1:21" x14ac:dyDescent="0.35">
      <c r="A1158" t="s">
        <v>263</v>
      </c>
      <c r="B1158" t="s">
        <v>3241</v>
      </c>
      <c r="C1158" t="str">
        <f>SUBSTITUTE(Table1[[#This Row],[Fuel]],", ",",")</f>
        <v>fossil liquids: heavy fuel oil</v>
      </c>
      <c r="D1158" t="s">
        <v>3241</v>
      </c>
      <c r="H1158" t="s">
        <v>59</v>
      </c>
      <c r="I1158">
        <v>50</v>
      </c>
      <c r="J1158" t="s">
        <v>3446</v>
      </c>
      <c r="K1158">
        <v>2020</v>
      </c>
      <c r="L1158" t="s">
        <v>29</v>
      </c>
      <c r="M1158" t="s">
        <v>29</v>
      </c>
      <c r="N1158">
        <v>-8.3859440000000003</v>
      </c>
      <c r="O1158">
        <v>-35.030002000000003</v>
      </c>
      <c r="P1158" t="s">
        <v>3474</v>
      </c>
      <c r="Q1158" s="3">
        <f>Table1[[#This Row],[Capacity (MW)]]*0.395*8760*10^-6</f>
        <v>0.17301</v>
      </c>
      <c r="R1158" s="3" cm="1">
        <f t="array" ref="R1158">AVERAGE(VLOOKUP(_xlfn.TEXTSPLIT(Table1[[#This Row],[Fuel (no space after comma)]], ","), FuelList_Final_EF!$A$2:$B$65, 2, FALSE))</f>
        <v>81.602530311017389</v>
      </c>
      <c r="S1158" s="3">
        <f>Table1[[#This Row],[Generation (TWh)]]*10^9*VLOOKUP(Table1[[#This Row],[Turbine/Engine Technology]],Technology_HR!$A$2:$B$11,2,FALSE)*10^-6</f>
        <v>1435204.4549999998</v>
      </c>
      <c r="T1158" s="5">
        <f>Table1[[#This Row],[Fuel Consumption (mmBtu)]]*Table1[[#This Row],[Emission Factor (kg CO2/ mmBtu)]]*10^3</f>
        <v>117116315041.64468</v>
      </c>
      <c r="U1158" s="3">
        <f>Table1[[#This Row],[Emissions (g CO2)]]/(Table1[[#This Row],[Generation (TWh)]]*10^9)</f>
        <v>676.93379019504471</v>
      </c>
    </row>
    <row r="1159" spans="1:21" x14ac:dyDescent="0.35">
      <c r="A1159" t="s">
        <v>262</v>
      </c>
      <c r="B1159" t="s">
        <v>3239</v>
      </c>
      <c r="C1159" t="str">
        <f>SUBSTITUTE(Table1[[#This Row],[Fuel]],", ",",")</f>
        <v>fossil gas: natural gas</v>
      </c>
      <c r="D1159" t="s">
        <v>3239</v>
      </c>
      <c r="H1159" t="s">
        <v>3438</v>
      </c>
      <c r="I1159">
        <v>640</v>
      </c>
      <c r="J1159" t="s">
        <v>3446</v>
      </c>
      <c r="K1159">
        <v>2000</v>
      </c>
      <c r="L1159" t="s">
        <v>29</v>
      </c>
      <c r="M1159" t="s">
        <v>29</v>
      </c>
      <c r="N1159">
        <v>-29.7652</v>
      </c>
      <c r="O1159">
        <v>-57.0002</v>
      </c>
      <c r="P1159" t="s">
        <v>3474</v>
      </c>
      <c r="Q1159" s="3">
        <f>Table1[[#This Row],[Capacity (MW)]]*0.395*8760*10^-6</f>
        <v>2.2145280000000001</v>
      </c>
      <c r="R1159" s="3" cm="1">
        <f t="array" ref="R1159">AVERAGE(VLOOKUP(_xlfn.TEXTSPLIT(Table1[[#This Row],[Fuel (no space after comma)]], ","), FuelList_Final_EF!$A$2:$B$65, 2, FALSE))</f>
        <v>53.06</v>
      </c>
      <c r="S1159" s="3">
        <f>Table1[[#This Row],[Generation (TWh)]]*10^9*VLOOKUP(Table1[[#This Row],[Turbine/Engine Technology]],Technology_HR!$A$2:$B$11,2,FALSE)*10^-6</f>
        <v>16717471.872</v>
      </c>
      <c r="T1159" s="5">
        <f>Table1[[#This Row],[Fuel Consumption (mmBtu)]]*Table1[[#This Row],[Emission Factor (kg CO2/ mmBtu)]]*10^3</f>
        <v>887029057528.31995</v>
      </c>
      <c r="U1159" s="3">
        <f>Table1[[#This Row],[Emissions (g CO2)]]/(Table1[[#This Row],[Generation (TWh)]]*10^9)</f>
        <v>400.54993999999999</v>
      </c>
    </row>
    <row r="1160" spans="1:21" x14ac:dyDescent="0.35">
      <c r="A1160" t="s">
        <v>326</v>
      </c>
      <c r="B1160" t="s">
        <v>3269</v>
      </c>
      <c r="C1160" t="str">
        <f>SUBSTITUTE(Table1[[#This Row],[Fuel]],", ",",")</f>
        <v>fossil gas: natural gas,fossil gas: lng</v>
      </c>
      <c r="D1160" t="s">
        <v>3239</v>
      </c>
      <c r="E1160" t="s">
        <v>3242</v>
      </c>
      <c r="H1160" t="s">
        <v>59</v>
      </c>
      <c r="I1160">
        <v>620</v>
      </c>
      <c r="J1160" t="s">
        <v>3447</v>
      </c>
      <c r="K1160" t="s">
        <v>29</v>
      </c>
      <c r="L1160" t="s">
        <v>29</v>
      </c>
      <c r="M1160" t="s">
        <v>29</v>
      </c>
      <c r="N1160">
        <v>-22.366944</v>
      </c>
      <c r="O1160">
        <v>-41.874443999999997</v>
      </c>
      <c r="P1160" t="s">
        <v>3474</v>
      </c>
      <c r="Q1160" s="3">
        <f>Table1[[#This Row],[Capacity (MW)]]*0.395*8760*10^-6</f>
        <v>2.145324</v>
      </c>
      <c r="R1160" s="3" cm="1">
        <f t="array" ref="R1160">AVERAGE(VLOOKUP(_xlfn.TEXTSPLIT(Table1[[#This Row],[Fuel (no space after comma)]], ","), FuelList_Final_EF!$A$2:$B$65, 2, FALSE))</f>
        <v>60.37290985767001</v>
      </c>
      <c r="S1160" s="3">
        <f>Table1[[#This Row],[Generation (TWh)]]*10^9*VLOOKUP(Table1[[#This Row],[Turbine/Engine Technology]],Technology_HR!$A$2:$B$11,2,FALSE)*10^-6</f>
        <v>17796535.241999999</v>
      </c>
      <c r="T1160" s="5">
        <f>Table1[[#This Row],[Fuel Consumption (mmBtu)]]*Table1[[#This Row],[Emission Factor (kg CO2/ mmBtu)]]*10^3</f>
        <v>1074428617944.1135</v>
      </c>
      <c r="U1160" s="3">
        <f>Table1[[#This Row],[Emissions (g CO2)]]/(Table1[[#This Row],[Generation (TWh)]]*10^9)</f>
        <v>500.82347372430155</v>
      </c>
    </row>
    <row r="1161" spans="1:21" x14ac:dyDescent="0.35">
      <c r="A1161" t="s">
        <v>326</v>
      </c>
      <c r="B1161" t="s">
        <v>3269</v>
      </c>
      <c r="C1161" t="str">
        <f>SUBSTITUTE(Table1[[#This Row],[Fuel]],", ",",")</f>
        <v>fossil gas: natural gas,fossil gas: lng</v>
      </c>
      <c r="D1161" t="s">
        <v>3239</v>
      </c>
      <c r="E1161" t="s">
        <v>3242</v>
      </c>
      <c r="H1161" t="s">
        <v>59</v>
      </c>
      <c r="I1161">
        <v>620</v>
      </c>
      <c r="J1161" t="s">
        <v>3447</v>
      </c>
      <c r="K1161" t="s">
        <v>29</v>
      </c>
      <c r="L1161" t="s">
        <v>29</v>
      </c>
      <c r="M1161" t="s">
        <v>29</v>
      </c>
      <c r="N1161">
        <v>-22.366944</v>
      </c>
      <c r="O1161">
        <v>-41.874443999999997</v>
      </c>
      <c r="P1161" t="s">
        <v>3474</v>
      </c>
      <c r="Q1161" s="3">
        <f>Table1[[#This Row],[Capacity (MW)]]*0.395*8760*10^-6</f>
        <v>2.145324</v>
      </c>
      <c r="R1161" s="3" cm="1">
        <f t="array" ref="R1161">AVERAGE(VLOOKUP(_xlfn.TEXTSPLIT(Table1[[#This Row],[Fuel (no space after comma)]], ","), FuelList_Final_EF!$A$2:$B$65, 2, FALSE))</f>
        <v>60.37290985767001</v>
      </c>
      <c r="S1161" s="3">
        <f>Table1[[#This Row],[Generation (TWh)]]*10^9*VLOOKUP(Table1[[#This Row],[Turbine/Engine Technology]],Technology_HR!$A$2:$B$11,2,FALSE)*10^-6</f>
        <v>17796535.241999999</v>
      </c>
      <c r="T1161" s="5">
        <f>Table1[[#This Row],[Fuel Consumption (mmBtu)]]*Table1[[#This Row],[Emission Factor (kg CO2/ mmBtu)]]*10^3</f>
        <v>1074428617944.1135</v>
      </c>
      <c r="U1161" s="3">
        <f>Table1[[#This Row],[Emissions (g CO2)]]/(Table1[[#This Row],[Generation (TWh)]]*10^9)</f>
        <v>500.82347372430155</v>
      </c>
    </row>
    <row r="1162" spans="1:21" x14ac:dyDescent="0.35">
      <c r="A1162" t="s">
        <v>327</v>
      </c>
      <c r="B1162" t="s">
        <v>3239</v>
      </c>
      <c r="C1162" t="str">
        <f>SUBSTITUTE(Table1[[#This Row],[Fuel]],", ",",")</f>
        <v>fossil gas: natural gas</v>
      </c>
      <c r="D1162" t="s">
        <v>3239</v>
      </c>
      <c r="H1162" t="s">
        <v>3438</v>
      </c>
      <c r="I1162">
        <v>1768</v>
      </c>
      <c r="J1162" t="s">
        <v>3451</v>
      </c>
      <c r="K1162" t="s">
        <v>29</v>
      </c>
      <c r="L1162" t="s">
        <v>29</v>
      </c>
      <c r="M1162" t="s">
        <v>29</v>
      </c>
      <c r="N1162">
        <v>-24.285556</v>
      </c>
      <c r="O1162">
        <v>-46.999996000000003</v>
      </c>
      <c r="P1162" t="s">
        <v>3474</v>
      </c>
      <c r="Q1162" s="3">
        <f>Table1[[#This Row],[Capacity (MW)]]*0.395*8760*10^-6</f>
        <v>6.1176336000000004</v>
      </c>
      <c r="R1162" s="3" cm="1">
        <f t="array" ref="R1162">AVERAGE(VLOOKUP(_xlfn.TEXTSPLIT(Table1[[#This Row],[Fuel (no space after comma)]], ","), FuelList_Final_EF!$A$2:$B$65, 2, FALSE))</f>
        <v>53.06</v>
      </c>
      <c r="S1162" s="3">
        <f>Table1[[#This Row],[Generation (TWh)]]*10^9*VLOOKUP(Table1[[#This Row],[Turbine/Engine Technology]],Technology_HR!$A$2:$B$11,2,FALSE)*10^-6</f>
        <v>46182016.046399996</v>
      </c>
      <c r="T1162" s="5">
        <f>Table1[[#This Row],[Fuel Consumption (mmBtu)]]*Table1[[#This Row],[Emission Factor (kg CO2/ mmBtu)]]*10^3</f>
        <v>2450417771421.9839</v>
      </c>
      <c r="U1162" s="3">
        <f>Table1[[#This Row],[Emissions (g CO2)]]/(Table1[[#This Row],[Generation (TWh)]]*10^9)</f>
        <v>400.54993999999999</v>
      </c>
    </row>
    <row r="1163" spans="1:21" x14ac:dyDescent="0.35">
      <c r="A1163" t="s">
        <v>268</v>
      </c>
      <c r="B1163" t="s">
        <v>3241</v>
      </c>
      <c r="C1163" t="str">
        <f>SUBSTITUTE(Table1[[#This Row],[Fuel]],", ",",")</f>
        <v>fossil liquids: heavy fuel oil</v>
      </c>
      <c r="D1163" t="s">
        <v>3241</v>
      </c>
      <c r="H1163" t="s">
        <v>3437</v>
      </c>
      <c r="I1163">
        <v>174</v>
      </c>
      <c r="J1163" t="s">
        <v>3446</v>
      </c>
      <c r="K1163">
        <v>2009</v>
      </c>
      <c r="L1163" t="s">
        <v>29</v>
      </c>
      <c r="M1163" t="s">
        <v>29</v>
      </c>
      <c r="N1163">
        <v>-20.379949</v>
      </c>
      <c r="O1163">
        <v>-40.437151999999998</v>
      </c>
      <c r="P1163" t="s">
        <v>3474</v>
      </c>
      <c r="Q1163" s="3">
        <f>Table1[[#This Row],[Capacity (MW)]]*0.395*8760*10^-6</f>
        <v>0.60207480000000002</v>
      </c>
      <c r="R1163" s="3" cm="1">
        <f t="array" ref="R1163">AVERAGE(VLOOKUP(_xlfn.TEXTSPLIT(Table1[[#This Row],[Fuel (no space after comma)]], ","), FuelList_Final_EF!$A$2:$B$65, 2, FALSE))</f>
        <v>81.602530311017389</v>
      </c>
      <c r="S1163" s="3">
        <f>Table1[[#This Row],[Generation (TWh)]]*10^9*VLOOKUP(Table1[[#This Row],[Turbine/Engine Technology]],Technology_HR!$A$2:$B$11,2,FALSE)*10^-6</f>
        <v>5358465.72</v>
      </c>
      <c r="T1163" s="5">
        <f>Table1[[#This Row],[Fuel Consumption (mmBtu)]]*Table1[[#This Row],[Emission Factor (kg CO2/ mmBtu)]]*10^3</f>
        <v>437264361336.8476</v>
      </c>
      <c r="U1163" s="3">
        <f>Table1[[#This Row],[Emissions (g CO2)]]/(Table1[[#This Row],[Generation (TWh)]]*10^9)</f>
        <v>726.26251976805474</v>
      </c>
    </row>
    <row r="1164" spans="1:21" x14ac:dyDescent="0.35">
      <c r="A1164" t="s">
        <v>328</v>
      </c>
      <c r="B1164" t="s">
        <v>3242</v>
      </c>
      <c r="C1164" t="str">
        <f>SUBSTITUTE(Table1[[#This Row],[Fuel]],", ",",")</f>
        <v>fossil gas: lng</v>
      </c>
      <c r="D1164" t="s">
        <v>3242</v>
      </c>
      <c r="H1164" t="s">
        <v>3438</v>
      </c>
      <c r="I1164">
        <v>1666</v>
      </c>
      <c r="J1164" t="s">
        <v>3451</v>
      </c>
      <c r="K1164" t="s">
        <v>29</v>
      </c>
      <c r="L1164" t="s">
        <v>29</v>
      </c>
      <c r="M1164" t="s">
        <v>29</v>
      </c>
      <c r="N1164">
        <v>-1.5105329999999999</v>
      </c>
      <c r="O1164">
        <v>-48.717877000000001</v>
      </c>
      <c r="P1164" t="s">
        <v>3474</v>
      </c>
      <c r="Q1164" s="3">
        <f>Table1[[#This Row],[Capacity (MW)]]*0.395*8760*10^-6</f>
        <v>5.7646932</v>
      </c>
      <c r="R1164" s="3" cm="1">
        <f t="array" ref="R1164">AVERAGE(VLOOKUP(_xlfn.TEXTSPLIT(Table1[[#This Row],[Fuel (no space after comma)]], ","), FuelList_Final_EF!$A$2:$B$65, 2, FALSE))</f>
        <v>67.685819715340017</v>
      </c>
      <c r="S1164" s="3">
        <f>Table1[[#This Row],[Generation (TWh)]]*10^9*VLOOKUP(Table1[[#This Row],[Turbine/Engine Technology]],Technology_HR!$A$2:$B$11,2,FALSE)*10^-6</f>
        <v>43517668.966799997</v>
      </c>
      <c r="T1164" s="5">
        <f>Table1[[#This Row],[Fuel Consumption (mmBtu)]]*Table1[[#This Row],[Emission Factor (kg CO2/ mmBtu)]]*10^3</f>
        <v>2945529096118.6714</v>
      </c>
      <c r="U1164" s="3">
        <f>Table1[[#This Row],[Emissions (g CO2)]]/(Table1[[#This Row],[Generation (TWh)]]*10^9)</f>
        <v>510.96025303110173</v>
      </c>
    </row>
    <row r="1165" spans="1:21" x14ac:dyDescent="0.35">
      <c r="A1165" t="s">
        <v>328</v>
      </c>
      <c r="B1165" t="s">
        <v>3242</v>
      </c>
      <c r="C1165" t="str">
        <f>SUBSTITUTE(Table1[[#This Row],[Fuel]],", ",",")</f>
        <v>fossil gas: lng</v>
      </c>
      <c r="D1165" t="s">
        <v>3242</v>
      </c>
      <c r="H1165" t="s">
        <v>59</v>
      </c>
      <c r="I1165">
        <v>644</v>
      </c>
      <c r="J1165" t="s">
        <v>3451</v>
      </c>
      <c r="K1165" t="s">
        <v>29</v>
      </c>
      <c r="L1165" t="s">
        <v>29</v>
      </c>
      <c r="M1165" t="s">
        <v>29</v>
      </c>
      <c r="N1165">
        <v>-1.5105329999999999</v>
      </c>
      <c r="O1165">
        <v>-48.717877000000001</v>
      </c>
      <c r="P1165" t="s">
        <v>3474</v>
      </c>
      <c r="Q1165" s="3">
        <f>Table1[[#This Row],[Capacity (MW)]]*0.395*8760*10^-6</f>
        <v>2.2283688000000001</v>
      </c>
      <c r="R1165" s="3" cm="1">
        <f t="array" ref="R1165">AVERAGE(VLOOKUP(_xlfn.TEXTSPLIT(Table1[[#This Row],[Fuel (no space after comma)]], ","), FuelList_Final_EF!$A$2:$B$65, 2, FALSE))</f>
        <v>67.685819715340017</v>
      </c>
      <c r="S1165" s="3">
        <f>Table1[[#This Row],[Generation (TWh)]]*10^9*VLOOKUP(Table1[[#This Row],[Turbine/Engine Technology]],Technology_HR!$A$2:$B$11,2,FALSE)*10^-6</f>
        <v>18485433.380399998</v>
      </c>
      <c r="T1165" s="5">
        <f>Table1[[#This Row],[Fuel Consumption (mmBtu)]]*Table1[[#This Row],[Emission Factor (kg CO2/ mmBtu)]]*10^3</f>
        <v>1251201711145.6826</v>
      </c>
      <c r="U1165" s="3">
        <f>Table1[[#This Row],[Emissions (g CO2)]]/(Table1[[#This Row],[Generation (TWh)]]*10^9)</f>
        <v>561.48771744860301</v>
      </c>
    </row>
    <row r="1166" spans="1:21" x14ac:dyDescent="0.35">
      <c r="A1166" t="s">
        <v>325</v>
      </c>
      <c r="B1166" t="s">
        <v>3258</v>
      </c>
      <c r="C1166" t="str">
        <f>SUBSTITUTE(Table1[[#This Row],[Fuel]],", ",",")</f>
        <v>fossil liquids: diesel</v>
      </c>
      <c r="D1166" t="s">
        <v>3258</v>
      </c>
      <c r="H1166" t="s">
        <v>3437</v>
      </c>
      <c r="I1166">
        <v>53.6</v>
      </c>
      <c r="J1166" t="s">
        <v>3446</v>
      </c>
      <c r="K1166">
        <v>2002</v>
      </c>
      <c r="L1166" t="s">
        <v>29</v>
      </c>
      <c r="M1166" t="s">
        <v>29</v>
      </c>
      <c r="N1166">
        <v>-16.581666999999999</v>
      </c>
      <c r="O1166">
        <v>-49.2575</v>
      </c>
      <c r="P1166" t="s">
        <v>3474</v>
      </c>
      <c r="Q1166" s="3">
        <f>Table1[[#This Row],[Capacity (MW)]]*0.395*8760*10^-6</f>
        <v>0.18546672</v>
      </c>
      <c r="R1166" s="3" cm="1">
        <f t="array" ref="R1166">AVERAGE(VLOOKUP(_xlfn.TEXTSPLIT(Table1[[#This Row],[Fuel (no space after comma)]], ","), FuelList_Final_EF!$A$2:$B$65, 2, FALSE))</f>
        <v>78.106682297772565</v>
      </c>
      <c r="S1166" s="3">
        <f>Table1[[#This Row],[Generation (TWh)]]*10^9*VLOOKUP(Table1[[#This Row],[Turbine/Engine Technology]],Technology_HR!$A$2:$B$11,2,FALSE)*10^-6</f>
        <v>1650653.808</v>
      </c>
      <c r="T1166" s="5">
        <f>Table1[[#This Row],[Fuel Consumption (mmBtu)]]*Table1[[#This Row],[Emission Factor (kg CO2/ mmBtu)]]*10^3</f>
        <v>128927092565.06447</v>
      </c>
      <c r="U1166" s="3">
        <f>Table1[[#This Row],[Emissions (g CO2)]]/(Table1[[#This Row],[Generation (TWh)]]*10^9)</f>
        <v>695.14947245017584</v>
      </c>
    </row>
    <row r="1167" spans="1:21" x14ac:dyDescent="0.35">
      <c r="A1167" t="s">
        <v>329</v>
      </c>
      <c r="B1167" t="s">
        <v>3239</v>
      </c>
      <c r="C1167" t="str">
        <f>SUBSTITUTE(Table1[[#This Row],[Fuel]],", ",",")</f>
        <v>fossil gas: natural gas</v>
      </c>
      <c r="D1167" t="s">
        <v>3239</v>
      </c>
      <c r="H1167" t="s">
        <v>3438</v>
      </c>
      <c r="I1167">
        <v>102</v>
      </c>
      <c r="J1167" t="s">
        <v>3446</v>
      </c>
      <c r="K1167">
        <v>2015</v>
      </c>
      <c r="L1167" t="s">
        <v>29</v>
      </c>
      <c r="M1167" t="s">
        <v>29</v>
      </c>
      <c r="N1167">
        <v>4.9706999999999999</v>
      </c>
      <c r="O1167">
        <v>114.9303</v>
      </c>
      <c r="P1167" t="s">
        <v>3475</v>
      </c>
      <c r="Q1167" s="3">
        <f>Table1[[#This Row],[Capacity (MW)]]*0.395*8760*10^-6</f>
        <v>0.35294039999999993</v>
      </c>
      <c r="R1167" s="3" cm="1">
        <f t="array" ref="R1167">AVERAGE(VLOOKUP(_xlfn.TEXTSPLIT(Table1[[#This Row],[Fuel (no space after comma)]], ","), FuelList_Final_EF!$A$2:$B$65, 2, FALSE))</f>
        <v>53.06</v>
      </c>
      <c r="S1167" s="3">
        <f>Table1[[#This Row],[Generation (TWh)]]*10^9*VLOOKUP(Table1[[#This Row],[Turbine/Engine Technology]],Technology_HR!$A$2:$B$11,2,FALSE)*10^-6</f>
        <v>2664347.0795999994</v>
      </c>
      <c r="T1167" s="5">
        <f>Table1[[#This Row],[Fuel Consumption (mmBtu)]]*Table1[[#This Row],[Emission Factor (kg CO2/ mmBtu)]]*10^3</f>
        <v>141370256043.57596</v>
      </c>
      <c r="U1167" s="3">
        <f>Table1[[#This Row],[Emissions (g CO2)]]/(Table1[[#This Row],[Generation (TWh)]]*10^9)</f>
        <v>400.54993999999994</v>
      </c>
    </row>
    <row r="1168" spans="1:21" x14ac:dyDescent="0.35">
      <c r="A1168" t="s">
        <v>330</v>
      </c>
      <c r="B1168" t="s">
        <v>3239</v>
      </c>
      <c r="C1168" t="str">
        <f>SUBSTITUTE(Table1[[#This Row],[Fuel]],", ",",")</f>
        <v>fossil gas: natural gas</v>
      </c>
      <c r="D1168" t="s">
        <v>3239</v>
      </c>
      <c r="H1168" t="s">
        <v>3438</v>
      </c>
      <c r="I1168">
        <v>110</v>
      </c>
      <c r="J1168" t="s">
        <v>3446</v>
      </c>
      <c r="K1168">
        <v>2008</v>
      </c>
      <c r="L1168" t="s">
        <v>29</v>
      </c>
      <c r="M1168" t="s">
        <v>29</v>
      </c>
      <c r="N1168">
        <v>4.8281999999999998</v>
      </c>
      <c r="O1168">
        <v>114.7461</v>
      </c>
      <c r="P1168" t="s">
        <v>3475</v>
      </c>
      <c r="Q1168" s="3">
        <f>Table1[[#This Row],[Capacity (MW)]]*0.395*8760*10^-6</f>
        <v>0.38062199999999996</v>
      </c>
      <c r="R1168" s="3" cm="1">
        <f t="array" ref="R1168">AVERAGE(VLOOKUP(_xlfn.TEXTSPLIT(Table1[[#This Row],[Fuel (no space after comma)]], ","), FuelList_Final_EF!$A$2:$B$65, 2, FALSE))</f>
        <v>53.06</v>
      </c>
      <c r="S1168" s="3">
        <f>Table1[[#This Row],[Generation (TWh)]]*10^9*VLOOKUP(Table1[[#This Row],[Turbine/Engine Technology]],Technology_HR!$A$2:$B$11,2,FALSE)*10^-6</f>
        <v>2873315.4779999992</v>
      </c>
      <c r="T1168" s="5">
        <f>Table1[[#This Row],[Fuel Consumption (mmBtu)]]*Table1[[#This Row],[Emission Factor (kg CO2/ mmBtu)]]*10^3</f>
        <v>152458119262.67996</v>
      </c>
      <c r="U1168" s="3">
        <f>Table1[[#This Row],[Emissions (g CO2)]]/(Table1[[#This Row],[Generation (TWh)]]*10^9)</f>
        <v>400.54993999999994</v>
      </c>
    </row>
    <row r="1169" spans="1:21" x14ac:dyDescent="0.35">
      <c r="A1169" t="s">
        <v>330</v>
      </c>
      <c r="B1169" t="s">
        <v>3239</v>
      </c>
      <c r="C1169" t="str">
        <f>SUBSTITUTE(Table1[[#This Row],[Fuel]],", ",",")</f>
        <v>fossil gas: natural gas</v>
      </c>
      <c r="D1169" t="s">
        <v>3239</v>
      </c>
      <c r="H1169" t="s">
        <v>3438</v>
      </c>
      <c r="I1169">
        <v>500</v>
      </c>
      <c r="J1169" t="s">
        <v>3450</v>
      </c>
      <c r="K1169">
        <v>2027</v>
      </c>
      <c r="L1169" t="s">
        <v>29</v>
      </c>
      <c r="M1169" t="s">
        <v>29</v>
      </c>
      <c r="N1169">
        <v>4.8281999999999998</v>
      </c>
      <c r="O1169">
        <v>114.7461</v>
      </c>
      <c r="P1169" t="s">
        <v>3475</v>
      </c>
      <c r="Q1169" s="3">
        <f>Table1[[#This Row],[Capacity (MW)]]*0.395*8760*10^-6</f>
        <v>1.7301</v>
      </c>
      <c r="R1169" s="3" cm="1">
        <f t="array" ref="R1169">AVERAGE(VLOOKUP(_xlfn.TEXTSPLIT(Table1[[#This Row],[Fuel (no space after comma)]], ","), FuelList_Final_EF!$A$2:$B$65, 2, FALSE))</f>
        <v>53.06</v>
      </c>
      <c r="S1169" s="3">
        <f>Table1[[#This Row],[Generation (TWh)]]*10^9*VLOOKUP(Table1[[#This Row],[Turbine/Engine Technology]],Technology_HR!$A$2:$B$11,2,FALSE)*10^-6</f>
        <v>13060524.899999999</v>
      </c>
      <c r="T1169" s="5">
        <f>Table1[[#This Row],[Fuel Consumption (mmBtu)]]*Table1[[#This Row],[Emission Factor (kg CO2/ mmBtu)]]*10^3</f>
        <v>692991451194</v>
      </c>
      <c r="U1169" s="3">
        <f>Table1[[#This Row],[Emissions (g CO2)]]/(Table1[[#This Row],[Generation (TWh)]]*10^9)</f>
        <v>400.54993999999999</v>
      </c>
    </row>
    <row r="1170" spans="1:21" x14ac:dyDescent="0.35">
      <c r="A1170" t="s">
        <v>331</v>
      </c>
      <c r="B1170" t="s">
        <v>3239</v>
      </c>
      <c r="C1170" t="str">
        <f>SUBSTITUTE(Table1[[#This Row],[Fuel]],", ",",")</f>
        <v>fossil gas: natural gas</v>
      </c>
      <c r="D1170" t="s">
        <v>3239</v>
      </c>
      <c r="H1170" t="s">
        <v>3436</v>
      </c>
      <c r="I1170">
        <v>180</v>
      </c>
      <c r="J1170" t="s">
        <v>3445</v>
      </c>
      <c r="K1170" t="s">
        <v>29</v>
      </c>
      <c r="L1170" t="s">
        <v>29</v>
      </c>
      <c r="M1170" t="s">
        <v>29</v>
      </c>
      <c r="N1170">
        <v>42.285817999999999</v>
      </c>
      <c r="O1170">
        <v>23.032830000000001</v>
      </c>
      <c r="P1170" t="s">
        <v>3476</v>
      </c>
      <c r="Q1170" s="3">
        <f>Table1[[#This Row],[Capacity (MW)]]*0.395*8760*10^-6</f>
        <v>0.62283600000000006</v>
      </c>
      <c r="R1170" s="3" cm="1">
        <f t="array" ref="R1170">AVERAGE(VLOOKUP(_xlfn.TEXTSPLIT(Table1[[#This Row],[Fuel (no space after comma)]], ","), FuelList_Final_EF!$A$2:$B$65, 2, FALSE))</f>
        <v>53.06</v>
      </c>
      <c r="S1170" s="3">
        <f>Table1[[#This Row],[Generation (TWh)]]*10^9*VLOOKUP(Table1[[#This Row],[Turbine/Engine Technology]],Technology_HR!$A$2:$B$11,2,FALSE)*10^-6</f>
        <v>6857424.3599999994</v>
      </c>
      <c r="T1170" s="5">
        <f>Table1[[#This Row],[Fuel Consumption (mmBtu)]]*Table1[[#This Row],[Emission Factor (kg CO2/ mmBtu)]]*10^3</f>
        <v>363854936541.59998</v>
      </c>
      <c r="U1170" s="3">
        <f>Table1[[#This Row],[Emissions (g CO2)]]/(Table1[[#This Row],[Generation (TWh)]]*10^9)</f>
        <v>584.1905999999999</v>
      </c>
    </row>
    <row r="1171" spans="1:21" x14ac:dyDescent="0.35">
      <c r="A1171" t="s">
        <v>331</v>
      </c>
      <c r="B1171" t="s">
        <v>3239</v>
      </c>
      <c r="C1171" t="str">
        <f>SUBSTITUTE(Table1[[#This Row],[Fuel]],", ",",")</f>
        <v>fossil gas: natural gas</v>
      </c>
      <c r="D1171" t="s">
        <v>3239</v>
      </c>
      <c r="H1171" t="s">
        <v>3441</v>
      </c>
      <c r="I1171">
        <v>42</v>
      </c>
      <c r="J1171" t="s">
        <v>3447</v>
      </c>
      <c r="K1171">
        <v>2025</v>
      </c>
      <c r="L1171" t="s">
        <v>29</v>
      </c>
      <c r="M1171" t="s">
        <v>29</v>
      </c>
      <c r="N1171">
        <v>42.285817999999999</v>
      </c>
      <c r="O1171">
        <v>23.032830000000001</v>
      </c>
      <c r="P1171" t="s">
        <v>3476</v>
      </c>
      <c r="Q1171" s="3">
        <f>Table1[[#This Row],[Capacity (MW)]]*0.395*8760*10^-6</f>
        <v>0.1453284</v>
      </c>
      <c r="R1171" s="3" cm="1">
        <f t="array" ref="R1171">AVERAGE(VLOOKUP(_xlfn.TEXTSPLIT(Table1[[#This Row],[Fuel (no space after comma)]], ","), FuelList_Final_EF!$A$2:$B$65, 2, FALSE))</f>
        <v>53.06</v>
      </c>
      <c r="S1171" s="3">
        <f>Table1[[#This Row],[Generation (TWh)]]*10^9*VLOOKUP(Table1[[#This Row],[Turbine/Engine Technology]],Technology_HR!$A$2:$B$11,2,FALSE)*10^-6</f>
        <v>1097084.0915999999</v>
      </c>
      <c r="T1171" s="5">
        <f>Table1[[#This Row],[Fuel Consumption (mmBtu)]]*Table1[[#This Row],[Emission Factor (kg CO2/ mmBtu)]]*10^3</f>
        <v>58211281900.295998</v>
      </c>
      <c r="U1171" s="3">
        <f>Table1[[#This Row],[Emissions (g CO2)]]/(Table1[[#This Row],[Generation (TWh)]]*10^9)</f>
        <v>400.54993999999999</v>
      </c>
    </row>
    <row r="1172" spans="1:21" x14ac:dyDescent="0.35">
      <c r="A1172" t="s">
        <v>332</v>
      </c>
      <c r="B1172" t="s">
        <v>3239</v>
      </c>
      <c r="C1172" t="str">
        <f>SUBSTITUTE(Table1[[#This Row],[Fuel]],", ",",")</f>
        <v>fossil gas: natural gas</v>
      </c>
      <c r="D1172" t="s">
        <v>3239</v>
      </c>
      <c r="H1172" t="s">
        <v>3438</v>
      </c>
      <c r="I1172">
        <v>1000</v>
      </c>
      <c r="J1172" t="s">
        <v>3445</v>
      </c>
      <c r="K1172" t="s">
        <v>29</v>
      </c>
      <c r="L1172" t="s">
        <v>29</v>
      </c>
      <c r="M1172" t="s">
        <v>29</v>
      </c>
      <c r="N1172">
        <v>42.254052999999999</v>
      </c>
      <c r="O1172">
        <v>26.134007</v>
      </c>
      <c r="P1172" t="s">
        <v>3476</v>
      </c>
      <c r="Q1172" s="3">
        <f>Table1[[#This Row],[Capacity (MW)]]*0.395*8760*10^-6</f>
        <v>3.4601999999999999</v>
      </c>
      <c r="R1172" s="3" cm="1">
        <f t="array" ref="R1172">AVERAGE(VLOOKUP(_xlfn.TEXTSPLIT(Table1[[#This Row],[Fuel (no space after comma)]], ","), FuelList_Final_EF!$A$2:$B$65, 2, FALSE))</f>
        <v>53.06</v>
      </c>
      <c r="S1172" s="3">
        <f>Table1[[#This Row],[Generation (TWh)]]*10^9*VLOOKUP(Table1[[#This Row],[Turbine/Engine Technology]],Technology_HR!$A$2:$B$11,2,FALSE)*10^-6</f>
        <v>26121049.799999997</v>
      </c>
      <c r="T1172" s="5">
        <f>Table1[[#This Row],[Fuel Consumption (mmBtu)]]*Table1[[#This Row],[Emission Factor (kg CO2/ mmBtu)]]*10^3</f>
        <v>1385982902388</v>
      </c>
      <c r="U1172" s="3">
        <f>Table1[[#This Row],[Emissions (g CO2)]]/(Table1[[#This Row],[Generation (TWh)]]*10^9)</f>
        <v>400.54993999999999</v>
      </c>
    </row>
    <row r="1173" spans="1:21" x14ac:dyDescent="0.35">
      <c r="A1173" t="s">
        <v>333</v>
      </c>
      <c r="B1173" t="s">
        <v>3239</v>
      </c>
      <c r="C1173" t="str">
        <f>SUBSTITUTE(Table1[[#This Row],[Fuel]],", ",",")</f>
        <v>fossil gas: natural gas</v>
      </c>
      <c r="D1173" t="s">
        <v>3239</v>
      </c>
      <c r="H1173" t="s">
        <v>3440</v>
      </c>
      <c r="I1173">
        <v>25</v>
      </c>
      <c r="J1173" t="s">
        <v>3446</v>
      </c>
      <c r="K1173">
        <v>1962</v>
      </c>
      <c r="L1173" t="s">
        <v>29</v>
      </c>
      <c r="M1173" t="s">
        <v>29</v>
      </c>
      <c r="N1173">
        <v>42.541289999999996</v>
      </c>
      <c r="O1173">
        <v>27.338750000000001</v>
      </c>
      <c r="P1173" t="s">
        <v>3476</v>
      </c>
      <c r="Q1173" s="3">
        <f>Table1[[#This Row],[Capacity (MW)]]*0.395*8760*10^-6</f>
        <v>8.6504999999999999E-2</v>
      </c>
      <c r="R1173" s="3" cm="1">
        <f t="array" ref="R1173">AVERAGE(VLOOKUP(_xlfn.TEXTSPLIT(Table1[[#This Row],[Fuel (no space after comma)]], ","), FuelList_Final_EF!$A$2:$B$65, 2, FALSE))</f>
        <v>53.06</v>
      </c>
      <c r="S1173" s="3">
        <f>Table1[[#This Row],[Generation (TWh)]]*10^9*VLOOKUP(Table1[[#This Row],[Turbine/Engine Technology]],Technology_HR!$A$2:$B$11,2,FALSE)*10^-6</f>
        <v>889703.92499999993</v>
      </c>
      <c r="T1173" s="5">
        <f>Table1[[#This Row],[Fuel Consumption (mmBtu)]]*Table1[[#This Row],[Emission Factor (kg CO2/ mmBtu)]]*10^3</f>
        <v>47207690260.5</v>
      </c>
      <c r="U1173" s="3">
        <f>Table1[[#This Row],[Emissions (g CO2)]]/(Table1[[#This Row],[Generation (TWh)]]*10^9)</f>
        <v>545.72209999999995</v>
      </c>
    </row>
    <row r="1174" spans="1:21" x14ac:dyDescent="0.35">
      <c r="A1174" t="s">
        <v>333</v>
      </c>
      <c r="B1174" t="s">
        <v>3239</v>
      </c>
      <c r="C1174" t="str">
        <f>SUBSTITUTE(Table1[[#This Row],[Fuel]],", ",",")</f>
        <v>fossil gas: natural gas</v>
      </c>
      <c r="D1174" t="s">
        <v>3239</v>
      </c>
      <c r="H1174" t="s">
        <v>3440</v>
      </c>
      <c r="I1174">
        <v>63</v>
      </c>
      <c r="J1174" t="s">
        <v>3446</v>
      </c>
      <c r="K1174">
        <v>1977</v>
      </c>
      <c r="L1174" t="s">
        <v>29</v>
      </c>
      <c r="M1174" t="s">
        <v>29</v>
      </c>
      <c r="N1174">
        <v>42.541289999999996</v>
      </c>
      <c r="O1174">
        <v>27.338750000000001</v>
      </c>
      <c r="P1174" t="s">
        <v>3476</v>
      </c>
      <c r="Q1174" s="3">
        <f>Table1[[#This Row],[Capacity (MW)]]*0.395*8760*10^-6</f>
        <v>0.21799260000000001</v>
      </c>
      <c r="R1174" s="3" cm="1">
        <f t="array" ref="R1174">AVERAGE(VLOOKUP(_xlfn.TEXTSPLIT(Table1[[#This Row],[Fuel (no space after comma)]], ","), FuelList_Final_EF!$A$2:$B$65, 2, FALSE))</f>
        <v>53.06</v>
      </c>
      <c r="S1174" s="3">
        <f>Table1[[#This Row],[Generation (TWh)]]*10^9*VLOOKUP(Table1[[#This Row],[Turbine/Engine Technology]],Technology_HR!$A$2:$B$11,2,FALSE)*10^-6</f>
        <v>2242053.8909999998</v>
      </c>
      <c r="T1174" s="5">
        <f>Table1[[#This Row],[Fuel Consumption (mmBtu)]]*Table1[[#This Row],[Emission Factor (kg CO2/ mmBtu)]]*10^3</f>
        <v>118963379456.45999</v>
      </c>
      <c r="U1174" s="3">
        <f>Table1[[#This Row],[Emissions (g CO2)]]/(Table1[[#This Row],[Generation (TWh)]]*10^9)</f>
        <v>545.72209999999995</v>
      </c>
    </row>
    <row r="1175" spans="1:21" x14ac:dyDescent="0.35">
      <c r="A1175" t="s">
        <v>333</v>
      </c>
      <c r="B1175" t="s">
        <v>3239</v>
      </c>
      <c r="C1175" t="str">
        <f>SUBSTITUTE(Table1[[#This Row],[Fuel]],", ",",")</f>
        <v>fossil gas: natural gas</v>
      </c>
      <c r="D1175" t="s">
        <v>3239</v>
      </c>
      <c r="H1175" t="s">
        <v>3440</v>
      </c>
      <c r="I1175">
        <v>63</v>
      </c>
      <c r="J1175" t="s">
        <v>3446</v>
      </c>
      <c r="K1175">
        <v>1978</v>
      </c>
      <c r="L1175" t="s">
        <v>29</v>
      </c>
      <c r="M1175" t="s">
        <v>29</v>
      </c>
      <c r="N1175">
        <v>42.541289999999996</v>
      </c>
      <c r="O1175">
        <v>27.338750000000001</v>
      </c>
      <c r="P1175" t="s">
        <v>3476</v>
      </c>
      <c r="Q1175" s="3">
        <f>Table1[[#This Row],[Capacity (MW)]]*0.395*8760*10^-6</f>
        <v>0.21799260000000001</v>
      </c>
      <c r="R1175" s="3" cm="1">
        <f t="array" ref="R1175">AVERAGE(VLOOKUP(_xlfn.TEXTSPLIT(Table1[[#This Row],[Fuel (no space after comma)]], ","), FuelList_Final_EF!$A$2:$B$65, 2, FALSE))</f>
        <v>53.06</v>
      </c>
      <c r="S1175" s="3">
        <f>Table1[[#This Row],[Generation (TWh)]]*10^9*VLOOKUP(Table1[[#This Row],[Turbine/Engine Technology]],Technology_HR!$A$2:$B$11,2,FALSE)*10^-6</f>
        <v>2242053.8909999998</v>
      </c>
      <c r="T1175" s="5">
        <f>Table1[[#This Row],[Fuel Consumption (mmBtu)]]*Table1[[#This Row],[Emission Factor (kg CO2/ mmBtu)]]*10^3</f>
        <v>118963379456.45999</v>
      </c>
      <c r="U1175" s="3">
        <f>Table1[[#This Row],[Emissions (g CO2)]]/(Table1[[#This Row],[Generation (TWh)]]*10^9)</f>
        <v>545.72209999999995</v>
      </c>
    </row>
    <row r="1176" spans="1:21" x14ac:dyDescent="0.35">
      <c r="A1176" t="s">
        <v>333</v>
      </c>
      <c r="B1176" t="s">
        <v>3239</v>
      </c>
      <c r="C1176" t="str">
        <f>SUBSTITUTE(Table1[[#This Row],[Fuel]],", ",",")</f>
        <v>fossil gas: natural gas</v>
      </c>
      <c r="D1176" t="s">
        <v>3239</v>
      </c>
      <c r="H1176" t="s">
        <v>3440</v>
      </c>
      <c r="I1176">
        <v>65</v>
      </c>
      <c r="J1176" t="s">
        <v>3446</v>
      </c>
      <c r="K1176">
        <v>1976</v>
      </c>
      <c r="L1176" t="s">
        <v>29</v>
      </c>
      <c r="M1176" t="s">
        <v>29</v>
      </c>
      <c r="N1176">
        <v>42.541289999999996</v>
      </c>
      <c r="O1176">
        <v>27.338750000000001</v>
      </c>
      <c r="P1176" t="s">
        <v>3476</v>
      </c>
      <c r="Q1176" s="3">
        <f>Table1[[#This Row],[Capacity (MW)]]*0.395*8760*10^-6</f>
        <v>0.224913</v>
      </c>
      <c r="R1176" s="3" cm="1">
        <f t="array" ref="R1176">AVERAGE(VLOOKUP(_xlfn.TEXTSPLIT(Table1[[#This Row],[Fuel (no space after comma)]], ","), FuelList_Final_EF!$A$2:$B$65, 2, FALSE))</f>
        <v>53.06</v>
      </c>
      <c r="S1176" s="3">
        <f>Table1[[#This Row],[Generation (TWh)]]*10^9*VLOOKUP(Table1[[#This Row],[Turbine/Engine Technology]],Technology_HR!$A$2:$B$11,2,FALSE)*10^-6</f>
        <v>2313230.2050000001</v>
      </c>
      <c r="T1176" s="5">
        <f>Table1[[#This Row],[Fuel Consumption (mmBtu)]]*Table1[[#This Row],[Emission Factor (kg CO2/ mmBtu)]]*10^3</f>
        <v>122739994677.3</v>
      </c>
      <c r="U1176" s="3">
        <f>Table1[[#This Row],[Emissions (g CO2)]]/(Table1[[#This Row],[Generation (TWh)]]*10^9)</f>
        <v>545.72210000000007</v>
      </c>
    </row>
    <row r="1177" spans="1:21" x14ac:dyDescent="0.35">
      <c r="A1177" t="s">
        <v>334</v>
      </c>
      <c r="B1177" t="s">
        <v>3239</v>
      </c>
      <c r="C1177" t="str">
        <f>SUBSTITUTE(Table1[[#This Row],[Fuel]],", ",",")</f>
        <v>fossil gas: natural gas</v>
      </c>
      <c r="D1177" t="s">
        <v>3239</v>
      </c>
      <c r="H1177" t="s">
        <v>3438</v>
      </c>
      <c r="I1177">
        <v>50</v>
      </c>
      <c r="J1177" t="s">
        <v>3446</v>
      </c>
      <c r="K1177">
        <v>2011</v>
      </c>
      <c r="L1177" t="s">
        <v>29</v>
      </c>
      <c r="M1177" t="s">
        <v>29</v>
      </c>
      <c r="N1177">
        <v>42.183030000000002</v>
      </c>
      <c r="O1177">
        <v>24.741379999999999</v>
      </c>
      <c r="P1177" t="s">
        <v>3476</v>
      </c>
      <c r="Q1177" s="3">
        <f>Table1[[#This Row],[Capacity (MW)]]*0.395*8760*10^-6</f>
        <v>0.17301</v>
      </c>
      <c r="R1177" s="3" cm="1">
        <f t="array" ref="R1177">AVERAGE(VLOOKUP(_xlfn.TEXTSPLIT(Table1[[#This Row],[Fuel (no space after comma)]], ","), FuelList_Final_EF!$A$2:$B$65, 2, FALSE))</f>
        <v>53.06</v>
      </c>
      <c r="S1177" s="3">
        <f>Table1[[#This Row],[Generation (TWh)]]*10^9*VLOOKUP(Table1[[#This Row],[Turbine/Engine Technology]],Technology_HR!$A$2:$B$11,2,FALSE)*10^-6</f>
        <v>1306052.49</v>
      </c>
      <c r="T1177" s="5">
        <f>Table1[[#This Row],[Fuel Consumption (mmBtu)]]*Table1[[#This Row],[Emission Factor (kg CO2/ mmBtu)]]*10^3</f>
        <v>69299145119.400009</v>
      </c>
      <c r="U1177" s="3">
        <f>Table1[[#This Row],[Emissions (g CO2)]]/(Table1[[#This Row],[Generation (TWh)]]*10^9)</f>
        <v>400.54994000000005</v>
      </c>
    </row>
    <row r="1178" spans="1:21" x14ac:dyDescent="0.35">
      <c r="A1178" t="s">
        <v>335</v>
      </c>
      <c r="B1178" t="s">
        <v>3239</v>
      </c>
      <c r="C1178" t="str">
        <f>SUBSTITUTE(Table1[[#This Row],[Fuel]],", ",",")</f>
        <v>fossil gas: natural gas</v>
      </c>
      <c r="D1178" t="s">
        <v>3239</v>
      </c>
      <c r="H1178" t="s">
        <v>3438</v>
      </c>
      <c r="I1178">
        <v>276</v>
      </c>
      <c r="J1178" t="s">
        <v>3447</v>
      </c>
      <c r="K1178" t="s">
        <v>29</v>
      </c>
      <c r="L1178" t="s">
        <v>29</v>
      </c>
      <c r="M1178" t="s">
        <v>29</v>
      </c>
      <c r="N1178">
        <v>41.442154000000002</v>
      </c>
      <c r="O1178">
        <v>23.241363</v>
      </c>
      <c r="P1178" t="s">
        <v>3476</v>
      </c>
      <c r="Q1178" s="3">
        <f>Table1[[#This Row],[Capacity (MW)]]*0.395*8760*10^-6</f>
        <v>0.95501520000000006</v>
      </c>
      <c r="R1178" s="3" cm="1">
        <f t="array" ref="R1178">AVERAGE(VLOOKUP(_xlfn.TEXTSPLIT(Table1[[#This Row],[Fuel (no space after comma)]], ","), FuelList_Final_EF!$A$2:$B$65, 2, FALSE))</f>
        <v>53.06</v>
      </c>
      <c r="S1178" s="3">
        <f>Table1[[#This Row],[Generation (TWh)]]*10^9*VLOOKUP(Table1[[#This Row],[Turbine/Engine Technology]],Technology_HR!$A$2:$B$11,2,FALSE)*10^-6</f>
        <v>7209409.7448000005</v>
      </c>
      <c r="T1178" s="5">
        <f>Table1[[#This Row],[Fuel Consumption (mmBtu)]]*Table1[[#This Row],[Emission Factor (kg CO2/ mmBtu)]]*10^3</f>
        <v>382531281059.08807</v>
      </c>
      <c r="U1178" s="3">
        <f>Table1[[#This Row],[Emissions (g CO2)]]/(Table1[[#This Row],[Generation (TWh)]]*10^9)</f>
        <v>400.54994000000005</v>
      </c>
    </row>
    <row r="1179" spans="1:21" x14ac:dyDescent="0.35">
      <c r="A1179" t="s">
        <v>336</v>
      </c>
      <c r="B1179" t="s">
        <v>3239</v>
      </c>
      <c r="C1179" t="str">
        <f>SUBSTITUTE(Table1[[#This Row],[Fuel]],", ",",")</f>
        <v>fossil gas: natural gas</v>
      </c>
      <c r="D1179" t="s">
        <v>3239</v>
      </c>
      <c r="H1179" t="s">
        <v>59</v>
      </c>
      <c r="I1179">
        <v>167</v>
      </c>
      <c r="J1179" t="s">
        <v>3446</v>
      </c>
      <c r="K1179">
        <v>1964</v>
      </c>
      <c r="L1179" t="s">
        <v>29</v>
      </c>
      <c r="M1179" t="s">
        <v>29</v>
      </c>
      <c r="N1179">
        <v>42.651519999999998</v>
      </c>
      <c r="O1179">
        <v>23.41722</v>
      </c>
      <c r="P1179" t="s">
        <v>3476</v>
      </c>
      <c r="Q1179" s="3">
        <f>Table1[[#This Row],[Capacity (MW)]]*0.395*8760*10^-6</f>
        <v>0.57785339999999996</v>
      </c>
      <c r="R1179" s="3" cm="1">
        <f t="array" ref="R1179">AVERAGE(VLOOKUP(_xlfn.TEXTSPLIT(Table1[[#This Row],[Fuel (no space after comma)]], ","), FuelList_Final_EF!$A$2:$B$65, 2, FALSE))</f>
        <v>53.06</v>
      </c>
      <c r="S1179" s="3">
        <f>Table1[[#This Row],[Generation (TWh)]]*10^9*VLOOKUP(Table1[[#This Row],[Turbine/Engine Technology]],Technology_HR!$A$2:$B$11,2,FALSE)*10^-6</f>
        <v>4793582.8796999995</v>
      </c>
      <c r="T1179" s="5">
        <f>Table1[[#This Row],[Fuel Consumption (mmBtu)]]*Table1[[#This Row],[Emission Factor (kg CO2/ mmBtu)]]*10^3</f>
        <v>254347507596.88199</v>
      </c>
      <c r="U1179" s="3">
        <f>Table1[[#This Row],[Emissions (g CO2)]]/(Table1[[#This Row],[Generation (TWh)]]*10^9)</f>
        <v>440.15922999999998</v>
      </c>
    </row>
    <row r="1180" spans="1:21" x14ac:dyDescent="0.35">
      <c r="A1180" t="s">
        <v>336</v>
      </c>
      <c r="B1180" t="s">
        <v>3239</v>
      </c>
      <c r="C1180" t="str">
        <f>SUBSTITUTE(Table1[[#This Row],[Fuel]],", ",",")</f>
        <v>fossil gas: natural gas</v>
      </c>
      <c r="D1180" t="s">
        <v>3239</v>
      </c>
      <c r="H1180" t="s">
        <v>3438</v>
      </c>
      <c r="I1180">
        <v>240</v>
      </c>
      <c r="J1180" t="s">
        <v>3447</v>
      </c>
      <c r="K1180">
        <v>2024</v>
      </c>
      <c r="L1180" t="s">
        <v>29</v>
      </c>
      <c r="M1180" t="s">
        <v>29</v>
      </c>
      <c r="N1180">
        <v>42.651519999999998</v>
      </c>
      <c r="O1180">
        <v>23.41722</v>
      </c>
      <c r="P1180" t="s">
        <v>3476</v>
      </c>
      <c r="Q1180" s="3">
        <f>Table1[[#This Row],[Capacity (MW)]]*0.395*8760*10^-6</f>
        <v>0.83044800000000008</v>
      </c>
      <c r="R1180" s="3" cm="1">
        <f t="array" ref="R1180">AVERAGE(VLOOKUP(_xlfn.TEXTSPLIT(Table1[[#This Row],[Fuel (no space after comma)]], ","), FuelList_Final_EF!$A$2:$B$65, 2, FALSE))</f>
        <v>53.06</v>
      </c>
      <c r="S1180" s="3">
        <f>Table1[[#This Row],[Generation (TWh)]]*10^9*VLOOKUP(Table1[[#This Row],[Turbine/Engine Technology]],Technology_HR!$A$2:$B$11,2,FALSE)*10^-6</f>
        <v>6269051.9520000005</v>
      </c>
      <c r="T1180" s="5">
        <f>Table1[[#This Row],[Fuel Consumption (mmBtu)]]*Table1[[#This Row],[Emission Factor (kg CO2/ mmBtu)]]*10^3</f>
        <v>332635896573.12006</v>
      </c>
      <c r="U1180" s="3">
        <f>Table1[[#This Row],[Emissions (g CO2)]]/(Table1[[#This Row],[Generation (TWh)]]*10^9)</f>
        <v>400.54993999999999</v>
      </c>
    </row>
    <row r="1181" spans="1:21" x14ac:dyDescent="0.35">
      <c r="A1181" t="s">
        <v>336</v>
      </c>
      <c r="B1181" t="s">
        <v>3239</v>
      </c>
      <c r="C1181" t="str">
        <f>SUBSTITUTE(Table1[[#This Row],[Fuel]],", ",",")</f>
        <v>fossil gas: natural gas</v>
      </c>
      <c r="D1181" t="s">
        <v>3239</v>
      </c>
      <c r="H1181" t="s">
        <v>3440</v>
      </c>
      <c r="I1181">
        <v>50</v>
      </c>
      <c r="J1181" t="s">
        <v>3446</v>
      </c>
      <c r="K1181">
        <v>1962</v>
      </c>
      <c r="L1181" t="s">
        <v>29</v>
      </c>
      <c r="M1181" t="s">
        <v>29</v>
      </c>
      <c r="N1181">
        <v>42.718890000000002</v>
      </c>
      <c r="O1181">
        <v>23.320869999999999</v>
      </c>
      <c r="P1181" t="s">
        <v>3476</v>
      </c>
      <c r="Q1181" s="3">
        <f>Table1[[#This Row],[Capacity (MW)]]*0.395*8760*10^-6</f>
        <v>0.17301</v>
      </c>
      <c r="R1181" s="3" cm="1">
        <f t="array" ref="R1181">AVERAGE(VLOOKUP(_xlfn.TEXTSPLIT(Table1[[#This Row],[Fuel (no space after comma)]], ","), FuelList_Final_EF!$A$2:$B$65, 2, FALSE))</f>
        <v>53.06</v>
      </c>
      <c r="S1181" s="3">
        <f>Table1[[#This Row],[Generation (TWh)]]*10^9*VLOOKUP(Table1[[#This Row],[Turbine/Engine Technology]],Technology_HR!$A$2:$B$11,2,FALSE)*10^-6</f>
        <v>1779407.8499999999</v>
      </c>
      <c r="T1181" s="5">
        <f>Table1[[#This Row],[Fuel Consumption (mmBtu)]]*Table1[[#This Row],[Emission Factor (kg CO2/ mmBtu)]]*10^3</f>
        <v>94415380521</v>
      </c>
      <c r="U1181" s="3">
        <f>Table1[[#This Row],[Emissions (g CO2)]]/(Table1[[#This Row],[Generation (TWh)]]*10^9)</f>
        <v>545.72209999999995</v>
      </c>
    </row>
    <row r="1182" spans="1:21" x14ac:dyDescent="0.35">
      <c r="A1182" t="s">
        <v>336</v>
      </c>
      <c r="B1182" t="s">
        <v>3239</v>
      </c>
      <c r="C1182" t="str">
        <f>SUBSTITUTE(Table1[[#This Row],[Fuel]],", ",",")</f>
        <v>fossil gas: natural gas</v>
      </c>
      <c r="D1182" t="s">
        <v>3239</v>
      </c>
      <c r="H1182" t="s">
        <v>3440</v>
      </c>
      <c r="I1182">
        <v>25</v>
      </c>
      <c r="J1182" t="s">
        <v>3446</v>
      </c>
      <c r="K1182">
        <v>1985</v>
      </c>
      <c r="L1182" t="s">
        <v>29</v>
      </c>
      <c r="M1182" t="s">
        <v>29</v>
      </c>
      <c r="N1182">
        <v>42.718890000000002</v>
      </c>
      <c r="O1182">
        <v>23.320869999999999</v>
      </c>
      <c r="P1182" t="s">
        <v>3476</v>
      </c>
      <c r="Q1182" s="3">
        <f>Table1[[#This Row],[Capacity (MW)]]*0.395*8760*10^-6</f>
        <v>8.6504999999999999E-2</v>
      </c>
      <c r="R1182" s="3" cm="1">
        <f t="array" ref="R1182">AVERAGE(VLOOKUP(_xlfn.TEXTSPLIT(Table1[[#This Row],[Fuel (no space after comma)]], ","), FuelList_Final_EF!$A$2:$B$65, 2, FALSE))</f>
        <v>53.06</v>
      </c>
      <c r="S1182" s="3">
        <f>Table1[[#This Row],[Generation (TWh)]]*10^9*VLOOKUP(Table1[[#This Row],[Turbine/Engine Technology]],Technology_HR!$A$2:$B$11,2,FALSE)*10^-6</f>
        <v>889703.92499999993</v>
      </c>
      <c r="T1182" s="5">
        <f>Table1[[#This Row],[Fuel Consumption (mmBtu)]]*Table1[[#This Row],[Emission Factor (kg CO2/ mmBtu)]]*10^3</f>
        <v>47207690260.5</v>
      </c>
      <c r="U1182" s="3">
        <f>Table1[[#This Row],[Emissions (g CO2)]]/(Table1[[#This Row],[Generation (TWh)]]*10^9)</f>
        <v>545.72209999999995</v>
      </c>
    </row>
    <row r="1183" spans="1:21" x14ac:dyDescent="0.35">
      <c r="A1183" t="s">
        <v>336</v>
      </c>
      <c r="B1183" t="s">
        <v>3239</v>
      </c>
      <c r="C1183" t="str">
        <f>SUBSTITUTE(Table1[[#This Row],[Fuel]],", ",",")</f>
        <v>fossil gas: natural gas</v>
      </c>
      <c r="D1183" t="s">
        <v>3239</v>
      </c>
      <c r="H1183" t="s">
        <v>3438</v>
      </c>
      <c r="I1183">
        <v>240</v>
      </c>
      <c r="J1183" t="s">
        <v>3445</v>
      </c>
      <c r="K1183" t="s">
        <v>29</v>
      </c>
      <c r="L1183" t="s">
        <v>29</v>
      </c>
      <c r="M1183" t="s">
        <v>29</v>
      </c>
      <c r="N1183">
        <v>42.718890000000002</v>
      </c>
      <c r="O1183">
        <v>23.320869999999999</v>
      </c>
      <c r="P1183" t="s">
        <v>3476</v>
      </c>
      <c r="Q1183" s="3">
        <f>Table1[[#This Row],[Capacity (MW)]]*0.395*8760*10^-6</f>
        <v>0.83044800000000008</v>
      </c>
      <c r="R1183" s="3" cm="1">
        <f t="array" ref="R1183">AVERAGE(VLOOKUP(_xlfn.TEXTSPLIT(Table1[[#This Row],[Fuel (no space after comma)]], ","), FuelList_Final_EF!$A$2:$B$65, 2, FALSE))</f>
        <v>53.06</v>
      </c>
      <c r="S1183" s="3">
        <f>Table1[[#This Row],[Generation (TWh)]]*10^9*VLOOKUP(Table1[[#This Row],[Turbine/Engine Technology]],Technology_HR!$A$2:$B$11,2,FALSE)*10^-6</f>
        <v>6269051.9520000005</v>
      </c>
      <c r="T1183" s="5">
        <f>Table1[[#This Row],[Fuel Consumption (mmBtu)]]*Table1[[#This Row],[Emission Factor (kg CO2/ mmBtu)]]*10^3</f>
        <v>332635896573.12006</v>
      </c>
      <c r="U1183" s="3">
        <f>Table1[[#This Row],[Emissions (g CO2)]]/(Table1[[#This Row],[Generation (TWh)]]*10^9)</f>
        <v>400.54993999999999</v>
      </c>
    </row>
    <row r="1184" spans="1:21" x14ac:dyDescent="0.35">
      <c r="A1184" t="s">
        <v>337</v>
      </c>
      <c r="B1184" t="s">
        <v>3239</v>
      </c>
      <c r="C1184" t="str">
        <f>SUBSTITUTE(Table1[[#This Row],[Fuel]],", ",",")</f>
        <v>fossil gas: natural gas</v>
      </c>
      <c r="D1184" t="s">
        <v>3239</v>
      </c>
      <c r="H1184" t="s">
        <v>3438</v>
      </c>
      <c r="I1184">
        <v>43</v>
      </c>
      <c r="J1184" t="s">
        <v>3446</v>
      </c>
      <c r="K1184">
        <v>2007</v>
      </c>
      <c r="L1184" t="s">
        <v>29</v>
      </c>
      <c r="M1184" t="s">
        <v>29</v>
      </c>
      <c r="N1184">
        <v>43.421166999999997</v>
      </c>
      <c r="O1184">
        <v>24.625313999999999</v>
      </c>
      <c r="P1184" t="s">
        <v>3476</v>
      </c>
      <c r="Q1184" s="3">
        <f>Table1[[#This Row],[Capacity (MW)]]*0.395*8760*10^-6</f>
        <v>0.14878859999999999</v>
      </c>
      <c r="R1184" s="3" cm="1">
        <f t="array" ref="R1184">AVERAGE(VLOOKUP(_xlfn.TEXTSPLIT(Table1[[#This Row],[Fuel (no space after comma)]], ","), FuelList_Final_EF!$A$2:$B$65, 2, FALSE))</f>
        <v>53.06</v>
      </c>
      <c r="S1184" s="3">
        <f>Table1[[#This Row],[Generation (TWh)]]*10^9*VLOOKUP(Table1[[#This Row],[Turbine/Engine Technology]],Technology_HR!$A$2:$B$11,2,FALSE)*10^-6</f>
        <v>1123205.1413999998</v>
      </c>
      <c r="T1184" s="5">
        <f>Table1[[#This Row],[Fuel Consumption (mmBtu)]]*Table1[[#This Row],[Emission Factor (kg CO2/ mmBtu)]]*10^3</f>
        <v>59597264802.68399</v>
      </c>
      <c r="U1184" s="3">
        <f>Table1[[#This Row],[Emissions (g CO2)]]/(Table1[[#This Row],[Generation (TWh)]]*10^9)</f>
        <v>400.54993999999994</v>
      </c>
    </row>
    <row r="1185" spans="1:21" x14ac:dyDescent="0.35">
      <c r="A1185" t="s">
        <v>338</v>
      </c>
      <c r="B1185" t="s">
        <v>3239</v>
      </c>
      <c r="C1185" t="str">
        <f>SUBSTITUTE(Table1[[#This Row],[Fuel]],", ",",")</f>
        <v>fossil gas: natural gas</v>
      </c>
      <c r="D1185" t="s">
        <v>3239</v>
      </c>
      <c r="H1185" t="s">
        <v>3440</v>
      </c>
      <c r="I1185">
        <v>210</v>
      </c>
      <c r="J1185" t="s">
        <v>3448</v>
      </c>
      <c r="K1185">
        <v>2019</v>
      </c>
      <c r="L1185" t="s">
        <v>29</v>
      </c>
      <c r="M1185" t="s">
        <v>29</v>
      </c>
      <c r="N1185">
        <v>43.194769999999998</v>
      </c>
      <c r="O1185">
        <v>27.765471999999999</v>
      </c>
      <c r="P1185" t="s">
        <v>3476</v>
      </c>
      <c r="Q1185" s="3">
        <f>Table1[[#This Row],[Capacity (MW)]]*0.395*8760*10^-6</f>
        <v>0.72664200000000001</v>
      </c>
      <c r="R1185" s="3" cm="1">
        <f t="array" ref="R1185">AVERAGE(VLOOKUP(_xlfn.TEXTSPLIT(Table1[[#This Row],[Fuel (no space after comma)]], ","), FuelList_Final_EF!$A$2:$B$65, 2, FALSE))</f>
        <v>53.06</v>
      </c>
      <c r="S1185" s="3">
        <f>Table1[[#This Row],[Generation (TWh)]]*10^9*VLOOKUP(Table1[[#This Row],[Turbine/Engine Technology]],Technology_HR!$A$2:$B$11,2,FALSE)*10^-6</f>
        <v>7473512.9699999997</v>
      </c>
      <c r="T1185" s="5">
        <f>Table1[[#This Row],[Fuel Consumption (mmBtu)]]*Table1[[#This Row],[Emission Factor (kg CO2/ mmBtu)]]*10^3</f>
        <v>396544598188.20001</v>
      </c>
      <c r="U1185" s="3">
        <f>Table1[[#This Row],[Emissions (g CO2)]]/(Table1[[#This Row],[Generation (TWh)]]*10^9)</f>
        <v>545.72210000000007</v>
      </c>
    </row>
    <row r="1186" spans="1:21" x14ac:dyDescent="0.35">
      <c r="A1186" t="s">
        <v>338</v>
      </c>
      <c r="B1186" t="s">
        <v>3239</v>
      </c>
      <c r="C1186" t="str">
        <f>SUBSTITUTE(Table1[[#This Row],[Fuel]],", ",",")</f>
        <v>fossil gas: natural gas</v>
      </c>
      <c r="D1186" t="s">
        <v>3239</v>
      </c>
      <c r="H1186" t="s">
        <v>3440</v>
      </c>
      <c r="I1186">
        <v>210</v>
      </c>
      <c r="J1186" t="s">
        <v>3448</v>
      </c>
      <c r="K1186">
        <v>2019</v>
      </c>
      <c r="L1186" t="s">
        <v>29</v>
      </c>
      <c r="M1186" t="s">
        <v>29</v>
      </c>
      <c r="N1186">
        <v>43.194769999999998</v>
      </c>
      <c r="O1186">
        <v>27.765471999999999</v>
      </c>
      <c r="P1186" t="s">
        <v>3476</v>
      </c>
      <c r="Q1186" s="3">
        <f>Table1[[#This Row],[Capacity (MW)]]*0.395*8760*10^-6</f>
        <v>0.72664200000000001</v>
      </c>
      <c r="R1186" s="3" cm="1">
        <f t="array" ref="R1186">AVERAGE(VLOOKUP(_xlfn.TEXTSPLIT(Table1[[#This Row],[Fuel (no space after comma)]], ","), FuelList_Final_EF!$A$2:$B$65, 2, FALSE))</f>
        <v>53.06</v>
      </c>
      <c r="S1186" s="3">
        <f>Table1[[#This Row],[Generation (TWh)]]*10^9*VLOOKUP(Table1[[#This Row],[Turbine/Engine Technology]],Technology_HR!$A$2:$B$11,2,FALSE)*10^-6</f>
        <v>7473512.9699999997</v>
      </c>
      <c r="T1186" s="5">
        <f>Table1[[#This Row],[Fuel Consumption (mmBtu)]]*Table1[[#This Row],[Emission Factor (kg CO2/ mmBtu)]]*10^3</f>
        <v>396544598188.20001</v>
      </c>
      <c r="U1186" s="3">
        <f>Table1[[#This Row],[Emissions (g CO2)]]/(Table1[[#This Row],[Generation (TWh)]]*10^9)</f>
        <v>545.72210000000007</v>
      </c>
    </row>
    <row r="1187" spans="1:21" x14ac:dyDescent="0.35">
      <c r="A1187" t="s">
        <v>338</v>
      </c>
      <c r="B1187" t="s">
        <v>3239</v>
      </c>
      <c r="C1187" t="str">
        <f>SUBSTITUTE(Table1[[#This Row],[Fuel]],", ",",")</f>
        <v>fossil gas: natural gas</v>
      </c>
      <c r="D1187" t="s">
        <v>3239</v>
      </c>
      <c r="H1187" t="s">
        <v>3440</v>
      </c>
      <c r="I1187">
        <v>210</v>
      </c>
      <c r="J1187" t="s">
        <v>3446</v>
      </c>
      <c r="K1187">
        <v>2019</v>
      </c>
      <c r="L1187" t="s">
        <v>29</v>
      </c>
      <c r="M1187" t="s">
        <v>29</v>
      </c>
      <c r="N1187">
        <v>43.194769999999998</v>
      </c>
      <c r="O1187">
        <v>27.765471999999999</v>
      </c>
      <c r="P1187" t="s">
        <v>3476</v>
      </c>
      <c r="Q1187" s="3">
        <f>Table1[[#This Row],[Capacity (MW)]]*0.395*8760*10^-6</f>
        <v>0.72664200000000001</v>
      </c>
      <c r="R1187" s="3" cm="1">
        <f t="array" ref="R1187">AVERAGE(VLOOKUP(_xlfn.TEXTSPLIT(Table1[[#This Row],[Fuel (no space after comma)]], ","), FuelList_Final_EF!$A$2:$B$65, 2, FALSE))</f>
        <v>53.06</v>
      </c>
      <c r="S1187" s="3">
        <f>Table1[[#This Row],[Generation (TWh)]]*10^9*VLOOKUP(Table1[[#This Row],[Turbine/Engine Technology]],Technology_HR!$A$2:$B$11,2,FALSE)*10^-6</f>
        <v>7473512.9699999997</v>
      </c>
      <c r="T1187" s="5">
        <f>Table1[[#This Row],[Fuel Consumption (mmBtu)]]*Table1[[#This Row],[Emission Factor (kg CO2/ mmBtu)]]*10^3</f>
        <v>396544598188.20001</v>
      </c>
      <c r="U1187" s="3">
        <f>Table1[[#This Row],[Emissions (g CO2)]]/(Table1[[#This Row],[Generation (TWh)]]*10^9)</f>
        <v>545.72210000000007</v>
      </c>
    </row>
    <row r="1188" spans="1:21" x14ac:dyDescent="0.35">
      <c r="A1188" t="s">
        <v>338</v>
      </c>
      <c r="B1188" t="s">
        <v>3239</v>
      </c>
      <c r="C1188" t="str">
        <f>SUBSTITUTE(Table1[[#This Row],[Fuel]],", ",",")</f>
        <v>fossil gas: natural gas</v>
      </c>
      <c r="D1188" t="s">
        <v>3239</v>
      </c>
      <c r="H1188" t="s">
        <v>3438</v>
      </c>
      <c r="I1188">
        <v>275</v>
      </c>
      <c r="J1188" t="s">
        <v>3444</v>
      </c>
      <c r="K1188" t="s">
        <v>29</v>
      </c>
      <c r="L1188" t="s">
        <v>29</v>
      </c>
      <c r="M1188" t="s">
        <v>29</v>
      </c>
      <c r="N1188">
        <v>43.194769999999998</v>
      </c>
      <c r="O1188">
        <v>27.765471999999999</v>
      </c>
      <c r="P1188" t="s">
        <v>3476</v>
      </c>
      <c r="Q1188" s="3">
        <f>Table1[[#This Row],[Capacity (MW)]]*0.395*8760*10^-6</f>
        <v>0.95155499999999993</v>
      </c>
      <c r="R1188" s="3" cm="1">
        <f t="array" ref="R1188">AVERAGE(VLOOKUP(_xlfn.TEXTSPLIT(Table1[[#This Row],[Fuel (no space after comma)]], ","), FuelList_Final_EF!$A$2:$B$65, 2, FALSE))</f>
        <v>53.06</v>
      </c>
      <c r="S1188" s="3">
        <f>Table1[[#This Row],[Generation (TWh)]]*10^9*VLOOKUP(Table1[[#This Row],[Turbine/Engine Technology]],Technology_HR!$A$2:$B$11,2,FALSE)*10^-6</f>
        <v>7183288.6949999984</v>
      </c>
      <c r="T1188" s="5">
        <f>Table1[[#This Row],[Fuel Consumption (mmBtu)]]*Table1[[#This Row],[Emission Factor (kg CO2/ mmBtu)]]*10^3</f>
        <v>381145298156.69995</v>
      </c>
      <c r="U1188" s="3">
        <f>Table1[[#This Row],[Emissions (g CO2)]]/(Table1[[#This Row],[Generation (TWh)]]*10^9)</f>
        <v>400.54993999999999</v>
      </c>
    </row>
    <row r="1189" spans="1:21" x14ac:dyDescent="0.35">
      <c r="A1189" t="s">
        <v>338</v>
      </c>
      <c r="B1189" t="s">
        <v>3239</v>
      </c>
      <c r="C1189" t="str">
        <f>SUBSTITUTE(Table1[[#This Row],[Fuel]],", ",",")</f>
        <v>fossil gas: natural gas</v>
      </c>
      <c r="D1189" t="s">
        <v>3239</v>
      </c>
      <c r="H1189" t="s">
        <v>3438</v>
      </c>
      <c r="I1189">
        <v>275</v>
      </c>
      <c r="J1189" t="s">
        <v>3444</v>
      </c>
      <c r="K1189" t="s">
        <v>29</v>
      </c>
      <c r="L1189" t="s">
        <v>29</v>
      </c>
      <c r="M1189" t="s">
        <v>29</v>
      </c>
      <c r="N1189">
        <v>43.194769999999998</v>
      </c>
      <c r="O1189">
        <v>27.765471999999999</v>
      </c>
      <c r="P1189" t="s">
        <v>3476</v>
      </c>
      <c r="Q1189" s="3">
        <f>Table1[[#This Row],[Capacity (MW)]]*0.395*8760*10^-6</f>
        <v>0.95155499999999993</v>
      </c>
      <c r="R1189" s="3" cm="1">
        <f t="array" ref="R1189">AVERAGE(VLOOKUP(_xlfn.TEXTSPLIT(Table1[[#This Row],[Fuel (no space after comma)]], ","), FuelList_Final_EF!$A$2:$B$65, 2, FALSE))</f>
        <v>53.06</v>
      </c>
      <c r="S1189" s="3">
        <f>Table1[[#This Row],[Generation (TWh)]]*10^9*VLOOKUP(Table1[[#This Row],[Turbine/Engine Technology]],Technology_HR!$A$2:$B$11,2,FALSE)*10^-6</f>
        <v>7183288.6949999984</v>
      </c>
      <c r="T1189" s="5">
        <f>Table1[[#This Row],[Fuel Consumption (mmBtu)]]*Table1[[#This Row],[Emission Factor (kg CO2/ mmBtu)]]*10^3</f>
        <v>381145298156.69995</v>
      </c>
      <c r="U1189" s="3">
        <f>Table1[[#This Row],[Emissions (g CO2)]]/(Table1[[#This Row],[Generation (TWh)]]*10^9)</f>
        <v>400.54993999999999</v>
      </c>
    </row>
    <row r="1190" spans="1:21" x14ac:dyDescent="0.35">
      <c r="A1190" t="s">
        <v>339</v>
      </c>
      <c r="B1190" t="s">
        <v>3241</v>
      </c>
      <c r="C1190" t="str">
        <f>SUBSTITUTE(Table1[[#This Row],[Fuel]],", ",",")</f>
        <v>fossil liquids: heavy fuel oil</v>
      </c>
      <c r="D1190" t="s">
        <v>3241</v>
      </c>
      <c r="H1190" t="s">
        <v>59</v>
      </c>
      <c r="I1190">
        <v>57</v>
      </c>
      <c r="J1190" t="s">
        <v>3446</v>
      </c>
      <c r="K1190" t="s">
        <v>29</v>
      </c>
      <c r="L1190" t="s">
        <v>29</v>
      </c>
      <c r="M1190" t="s">
        <v>29</v>
      </c>
      <c r="N1190">
        <v>13.873919000000001</v>
      </c>
      <c r="O1190">
        <v>-0.91723399999999999</v>
      </c>
      <c r="P1190" t="s">
        <v>3477</v>
      </c>
      <c r="Q1190" s="3">
        <f>Table1[[#This Row],[Capacity (MW)]]*0.395*8760*10^-6</f>
        <v>0.19723139999999997</v>
      </c>
      <c r="R1190" s="3" cm="1">
        <f t="array" ref="R1190">AVERAGE(VLOOKUP(_xlfn.TEXTSPLIT(Table1[[#This Row],[Fuel (no space after comma)]], ","), FuelList_Final_EF!$A$2:$B$65, 2, FALSE))</f>
        <v>81.602530311017389</v>
      </c>
      <c r="S1190" s="3">
        <f>Table1[[#This Row],[Generation (TWh)]]*10^9*VLOOKUP(Table1[[#This Row],[Turbine/Engine Technology]],Technology_HR!$A$2:$B$11,2,FALSE)*10^-6</f>
        <v>1636133.0786999997</v>
      </c>
      <c r="T1190" s="5">
        <f>Table1[[#This Row],[Fuel Consumption (mmBtu)]]*Table1[[#This Row],[Emission Factor (kg CO2/ mmBtu)]]*10^3</f>
        <v>133512599147.47493</v>
      </c>
      <c r="U1190" s="3">
        <f>Table1[[#This Row],[Emissions (g CO2)]]/(Table1[[#This Row],[Generation (TWh)]]*10^9)</f>
        <v>676.93379019504471</v>
      </c>
    </row>
    <row r="1191" spans="1:21" x14ac:dyDescent="0.35">
      <c r="A1191" t="s">
        <v>340</v>
      </c>
      <c r="B1191" t="s">
        <v>3277</v>
      </c>
      <c r="C1191" t="str">
        <f>SUBSTITUTE(Table1[[#This Row],[Fuel]],", ",",")</f>
        <v>fossil liquids: heavy fuel oil,fossil liquids: diesel</v>
      </c>
      <c r="D1191" t="s">
        <v>3241</v>
      </c>
      <c r="E1191" t="s">
        <v>3258</v>
      </c>
      <c r="H1191" t="s">
        <v>59</v>
      </c>
      <c r="I1191">
        <v>54</v>
      </c>
      <c r="J1191" t="s">
        <v>3446</v>
      </c>
      <c r="K1191" t="s">
        <v>29</v>
      </c>
      <c r="L1191" t="s">
        <v>29</v>
      </c>
      <c r="M1191" t="s">
        <v>29</v>
      </c>
      <c r="N1191">
        <v>12.251144999999999</v>
      </c>
      <c r="O1191">
        <v>-1.575717</v>
      </c>
      <c r="P1191" t="s">
        <v>3477</v>
      </c>
      <c r="Q1191" s="3">
        <f>Table1[[#This Row],[Capacity (MW)]]*0.395*8760*10^-6</f>
        <v>0.18685080000000001</v>
      </c>
      <c r="R1191" s="3" cm="1">
        <f t="array" ref="R1191">AVERAGE(VLOOKUP(_xlfn.TEXTSPLIT(Table1[[#This Row],[Fuel (no space after comma)]], ","), FuelList_Final_EF!$A$2:$B$65, 2, FALSE))</f>
        <v>79.854606304394977</v>
      </c>
      <c r="S1191" s="3">
        <f>Table1[[#This Row],[Generation (TWh)]]*10^9*VLOOKUP(Table1[[#This Row],[Turbine/Engine Technology]],Technology_HR!$A$2:$B$11,2,FALSE)*10^-6</f>
        <v>1550020.8114</v>
      </c>
      <c r="T1191" s="5">
        <f>Table1[[#This Row],[Fuel Consumption (mmBtu)]]*Table1[[#This Row],[Emission Factor (kg CO2/ mmBtu)]]*10^3</f>
        <v>123776301657.96585</v>
      </c>
      <c r="U1191" s="3">
        <f>Table1[[#This Row],[Emissions (g CO2)]]/(Table1[[#This Row],[Generation (TWh)]]*10^9)</f>
        <v>662.43388659810853</v>
      </c>
    </row>
    <row r="1192" spans="1:21" x14ac:dyDescent="0.35">
      <c r="A1192" t="s">
        <v>340</v>
      </c>
      <c r="B1192" t="s">
        <v>3258</v>
      </c>
      <c r="C1192" t="str">
        <f>SUBSTITUTE(Table1[[#This Row],[Fuel]],", ",",")</f>
        <v>fossil liquids: diesel</v>
      </c>
      <c r="D1192" t="s">
        <v>3258</v>
      </c>
      <c r="H1192" t="s">
        <v>3437</v>
      </c>
      <c r="I1192">
        <v>54.9</v>
      </c>
      <c r="J1192" t="s">
        <v>3446</v>
      </c>
      <c r="K1192">
        <v>2020</v>
      </c>
      <c r="L1192" t="s">
        <v>29</v>
      </c>
      <c r="M1192" t="s">
        <v>29</v>
      </c>
      <c r="N1192">
        <v>12.433617999999999</v>
      </c>
      <c r="O1192">
        <v>-1.4869810000000001</v>
      </c>
      <c r="P1192" t="s">
        <v>3477</v>
      </c>
      <c r="Q1192" s="3">
        <f>Table1[[#This Row],[Capacity (MW)]]*0.395*8760*10^-6</f>
        <v>0.18996498000000001</v>
      </c>
      <c r="R1192" s="3" cm="1">
        <f t="array" ref="R1192">AVERAGE(VLOOKUP(_xlfn.TEXTSPLIT(Table1[[#This Row],[Fuel (no space after comma)]], ","), FuelList_Final_EF!$A$2:$B$65, 2, FALSE))</f>
        <v>78.106682297772565</v>
      </c>
      <c r="S1192" s="3">
        <f>Table1[[#This Row],[Generation (TWh)]]*10^9*VLOOKUP(Table1[[#This Row],[Turbine/Engine Technology]],Technology_HR!$A$2:$B$11,2,FALSE)*10^-6</f>
        <v>1690688.3219999999</v>
      </c>
      <c r="T1192" s="5">
        <f>Table1[[#This Row],[Fuel Consumption (mmBtu)]]*Table1[[#This Row],[Emission Factor (kg CO2/ mmBtu)]]*10^3</f>
        <v>132054055631.00819</v>
      </c>
      <c r="U1192" s="3">
        <f>Table1[[#This Row],[Emissions (g CO2)]]/(Table1[[#This Row],[Generation (TWh)]]*10^9)</f>
        <v>695.14947245017584</v>
      </c>
    </row>
    <row r="1193" spans="1:21" x14ac:dyDescent="0.35">
      <c r="A1193" t="s">
        <v>341</v>
      </c>
      <c r="B1193" t="s">
        <v>3242</v>
      </c>
      <c r="C1193" t="str">
        <f>SUBSTITUTE(Table1[[#This Row],[Fuel]],", ",",")</f>
        <v>fossil gas: lng</v>
      </c>
      <c r="D1193" t="s">
        <v>3242</v>
      </c>
      <c r="H1193" t="s">
        <v>59</v>
      </c>
      <c r="I1193">
        <v>800</v>
      </c>
      <c r="J1193" t="s">
        <v>3450</v>
      </c>
      <c r="K1193">
        <v>2030</v>
      </c>
      <c r="L1193" t="s">
        <v>29</v>
      </c>
      <c r="M1193" t="s">
        <v>29</v>
      </c>
      <c r="N1193">
        <v>10.892927999999999</v>
      </c>
      <c r="O1193">
        <v>103.389776</v>
      </c>
      <c r="P1193" t="s">
        <v>3478</v>
      </c>
      <c r="Q1193" s="3">
        <f>Table1[[#This Row],[Capacity (MW)]]*0.395*8760*10^-6</f>
        <v>2.76816</v>
      </c>
      <c r="R1193" s="3" cm="1">
        <f t="array" ref="R1193">AVERAGE(VLOOKUP(_xlfn.TEXTSPLIT(Table1[[#This Row],[Fuel (no space after comma)]], ","), FuelList_Final_EF!$A$2:$B$65, 2, FALSE))</f>
        <v>67.685819715340017</v>
      </c>
      <c r="S1193" s="3">
        <f>Table1[[#This Row],[Generation (TWh)]]*10^9*VLOOKUP(Table1[[#This Row],[Turbine/Engine Technology]],Technology_HR!$A$2:$B$11,2,FALSE)*10^-6</f>
        <v>22963271.279999997</v>
      </c>
      <c r="T1193" s="5">
        <f>Table1[[#This Row],[Fuel Consumption (mmBtu)]]*Table1[[#This Row],[Emission Factor (kg CO2/ mmBtu)]]*10^3</f>
        <v>1554287839932.5249</v>
      </c>
      <c r="U1193" s="3">
        <f>Table1[[#This Row],[Emissions (g CO2)]]/(Table1[[#This Row],[Generation (TWh)]]*10^9)</f>
        <v>561.48771744860301</v>
      </c>
    </row>
    <row r="1194" spans="1:21" x14ac:dyDescent="0.35">
      <c r="A1194" t="s">
        <v>342</v>
      </c>
      <c r="B1194" t="s">
        <v>3257</v>
      </c>
      <c r="C1194" t="str">
        <f>SUBSTITUTE(Table1[[#This Row],[Fuel]],", ",",")</f>
        <v>fossil liquids: heavy fuel oil,fossil gas: lng</v>
      </c>
      <c r="D1194" t="s">
        <v>3241</v>
      </c>
      <c r="E1194" t="s">
        <v>3242</v>
      </c>
      <c r="H1194" t="s">
        <v>3437</v>
      </c>
      <c r="I1194">
        <v>200.3</v>
      </c>
      <c r="J1194" t="s">
        <v>3446</v>
      </c>
      <c r="K1194">
        <v>2020</v>
      </c>
      <c r="L1194" t="s">
        <v>29</v>
      </c>
      <c r="M1194" t="s">
        <v>29</v>
      </c>
      <c r="N1194">
        <v>11.536769</v>
      </c>
      <c r="O1194">
        <v>105.082925</v>
      </c>
      <c r="P1194" t="s">
        <v>3478</v>
      </c>
      <c r="Q1194" s="3">
        <f>Table1[[#This Row],[Capacity (MW)]]*0.395*8760*10^-6</f>
        <v>0.69307806000000005</v>
      </c>
      <c r="R1194" s="3" cm="1">
        <f t="array" ref="R1194">AVERAGE(VLOOKUP(_xlfn.TEXTSPLIT(Table1[[#This Row],[Fuel (no space after comma)]], ","), FuelList_Final_EF!$A$2:$B$65, 2, FALSE))</f>
        <v>74.64417501317871</v>
      </c>
      <c r="S1194" s="3">
        <f>Table1[[#This Row],[Generation (TWh)]]*10^9*VLOOKUP(Table1[[#This Row],[Turbine/Engine Technology]],Technology_HR!$A$2:$B$11,2,FALSE)*10^-6</f>
        <v>6168394.7340000002</v>
      </c>
      <c r="T1194" s="5">
        <f>Table1[[#This Row],[Fuel Consumption (mmBtu)]]*Table1[[#This Row],[Emission Factor (kg CO2/ mmBtu)]]*10^3</f>
        <v>460434736075.06598</v>
      </c>
      <c r="U1194" s="3">
        <f>Table1[[#This Row],[Emissions (g CO2)]]/(Table1[[#This Row],[Generation (TWh)]]*10^9)</f>
        <v>664.33315761729057</v>
      </c>
    </row>
    <row r="1195" spans="1:21" x14ac:dyDescent="0.35">
      <c r="A1195" t="s">
        <v>342</v>
      </c>
      <c r="B1195" t="s">
        <v>3242</v>
      </c>
      <c r="C1195" t="str">
        <f>SUBSTITUTE(Table1[[#This Row],[Fuel]],", ",",")</f>
        <v>fossil gas: lng</v>
      </c>
      <c r="D1195" t="s">
        <v>3242</v>
      </c>
      <c r="H1195" t="s">
        <v>3438</v>
      </c>
      <c r="I1195">
        <v>1200</v>
      </c>
      <c r="J1195" t="s">
        <v>3451</v>
      </c>
      <c r="K1195" t="s">
        <v>29</v>
      </c>
      <c r="L1195" t="s">
        <v>29</v>
      </c>
      <c r="M1195" t="s">
        <v>29</v>
      </c>
      <c r="N1195">
        <v>10.599174</v>
      </c>
      <c r="O1195">
        <v>103.533377</v>
      </c>
      <c r="P1195" t="s">
        <v>3478</v>
      </c>
      <c r="Q1195" s="3">
        <f>Table1[[#This Row],[Capacity (MW)]]*0.395*8760*10^-6</f>
        <v>4.1522399999999999</v>
      </c>
      <c r="R1195" s="3" cm="1">
        <f t="array" ref="R1195">AVERAGE(VLOOKUP(_xlfn.TEXTSPLIT(Table1[[#This Row],[Fuel (no space after comma)]], ","), FuelList_Final_EF!$A$2:$B$65, 2, FALSE))</f>
        <v>67.685819715340017</v>
      </c>
      <c r="S1195" s="3">
        <f>Table1[[#This Row],[Generation (TWh)]]*10^9*VLOOKUP(Table1[[#This Row],[Turbine/Engine Technology]],Technology_HR!$A$2:$B$11,2,FALSE)*10^-6</f>
        <v>31345259.759999998</v>
      </c>
      <c r="T1195" s="5">
        <f>Table1[[#This Row],[Fuel Consumption (mmBtu)]]*Table1[[#This Row],[Emission Factor (kg CO2/ mmBtu)]]*10^3</f>
        <v>2121629601045.8621</v>
      </c>
      <c r="U1195" s="3">
        <f>Table1[[#This Row],[Emissions (g CO2)]]/(Table1[[#This Row],[Generation (TWh)]]*10^9)</f>
        <v>510.96025303110179</v>
      </c>
    </row>
    <row r="1196" spans="1:21" x14ac:dyDescent="0.35">
      <c r="A1196" t="s">
        <v>342</v>
      </c>
      <c r="B1196" t="s">
        <v>3242</v>
      </c>
      <c r="C1196" t="str">
        <f>SUBSTITUTE(Table1[[#This Row],[Fuel]],", ",",")</f>
        <v>fossil gas: lng</v>
      </c>
      <c r="D1196" t="s">
        <v>3242</v>
      </c>
      <c r="H1196" t="s">
        <v>3438</v>
      </c>
      <c r="I1196">
        <v>1200</v>
      </c>
      <c r="J1196" t="s">
        <v>3451</v>
      </c>
      <c r="K1196" t="s">
        <v>29</v>
      </c>
      <c r="L1196" t="s">
        <v>29</v>
      </c>
      <c r="M1196" t="s">
        <v>29</v>
      </c>
      <c r="N1196">
        <v>10.599174</v>
      </c>
      <c r="O1196">
        <v>103.533377</v>
      </c>
      <c r="P1196" t="s">
        <v>3478</v>
      </c>
      <c r="Q1196" s="3">
        <f>Table1[[#This Row],[Capacity (MW)]]*0.395*8760*10^-6</f>
        <v>4.1522399999999999</v>
      </c>
      <c r="R1196" s="3" cm="1">
        <f t="array" ref="R1196">AVERAGE(VLOOKUP(_xlfn.TEXTSPLIT(Table1[[#This Row],[Fuel (no space after comma)]], ","), FuelList_Final_EF!$A$2:$B$65, 2, FALSE))</f>
        <v>67.685819715340017</v>
      </c>
      <c r="S1196" s="3">
        <f>Table1[[#This Row],[Generation (TWh)]]*10^9*VLOOKUP(Table1[[#This Row],[Turbine/Engine Technology]],Technology_HR!$A$2:$B$11,2,FALSE)*10^-6</f>
        <v>31345259.759999998</v>
      </c>
      <c r="T1196" s="5">
        <f>Table1[[#This Row],[Fuel Consumption (mmBtu)]]*Table1[[#This Row],[Emission Factor (kg CO2/ mmBtu)]]*10^3</f>
        <v>2121629601045.8621</v>
      </c>
      <c r="U1196" s="3">
        <f>Table1[[#This Row],[Emissions (g CO2)]]/(Table1[[#This Row],[Generation (TWh)]]*10^9)</f>
        <v>510.96025303110179</v>
      </c>
    </row>
    <row r="1197" spans="1:21" x14ac:dyDescent="0.35">
      <c r="A1197" t="s">
        <v>342</v>
      </c>
      <c r="B1197" t="s">
        <v>3242</v>
      </c>
      <c r="C1197" t="str">
        <f>SUBSTITUTE(Table1[[#This Row],[Fuel]],", ",",")</f>
        <v>fossil gas: lng</v>
      </c>
      <c r="D1197" t="s">
        <v>3242</v>
      </c>
      <c r="H1197" t="s">
        <v>3438</v>
      </c>
      <c r="I1197">
        <v>1200</v>
      </c>
      <c r="J1197" t="s">
        <v>3451</v>
      </c>
      <c r="K1197" t="s">
        <v>29</v>
      </c>
      <c r="L1197" t="s">
        <v>29</v>
      </c>
      <c r="M1197" t="s">
        <v>29</v>
      </c>
      <c r="N1197">
        <v>10.599174</v>
      </c>
      <c r="O1197">
        <v>103.533377</v>
      </c>
      <c r="P1197" t="s">
        <v>3478</v>
      </c>
      <c r="Q1197" s="3">
        <f>Table1[[#This Row],[Capacity (MW)]]*0.395*8760*10^-6</f>
        <v>4.1522399999999999</v>
      </c>
      <c r="R1197" s="3" cm="1">
        <f t="array" ref="R1197">AVERAGE(VLOOKUP(_xlfn.TEXTSPLIT(Table1[[#This Row],[Fuel (no space after comma)]], ","), FuelList_Final_EF!$A$2:$B$65, 2, FALSE))</f>
        <v>67.685819715340017</v>
      </c>
      <c r="S1197" s="3">
        <f>Table1[[#This Row],[Generation (TWh)]]*10^9*VLOOKUP(Table1[[#This Row],[Turbine/Engine Technology]],Technology_HR!$A$2:$B$11,2,FALSE)*10^-6</f>
        <v>31345259.759999998</v>
      </c>
      <c r="T1197" s="5">
        <f>Table1[[#This Row],[Fuel Consumption (mmBtu)]]*Table1[[#This Row],[Emission Factor (kg CO2/ mmBtu)]]*10^3</f>
        <v>2121629601045.8621</v>
      </c>
      <c r="U1197" s="3">
        <f>Table1[[#This Row],[Emissions (g CO2)]]/(Table1[[#This Row],[Generation (TWh)]]*10^9)</f>
        <v>510.96025303110179</v>
      </c>
    </row>
    <row r="1198" spans="1:21" x14ac:dyDescent="0.35">
      <c r="A1198" t="s">
        <v>342</v>
      </c>
      <c r="B1198" t="s">
        <v>3242</v>
      </c>
      <c r="C1198" t="str">
        <f>SUBSTITUTE(Table1[[#This Row],[Fuel]],", ",",")</f>
        <v>fossil gas: lng</v>
      </c>
      <c r="D1198" t="s">
        <v>3242</v>
      </c>
      <c r="H1198" t="s">
        <v>3438</v>
      </c>
      <c r="I1198">
        <v>1200</v>
      </c>
      <c r="J1198" t="s">
        <v>3451</v>
      </c>
      <c r="K1198" t="s">
        <v>29</v>
      </c>
      <c r="L1198" t="s">
        <v>29</v>
      </c>
      <c r="M1198" t="s">
        <v>29</v>
      </c>
      <c r="N1198">
        <v>10.599174</v>
      </c>
      <c r="O1198">
        <v>103.533377</v>
      </c>
      <c r="P1198" t="s">
        <v>3478</v>
      </c>
      <c r="Q1198" s="3">
        <f>Table1[[#This Row],[Capacity (MW)]]*0.395*8760*10^-6</f>
        <v>4.1522399999999999</v>
      </c>
      <c r="R1198" s="3" cm="1">
        <f t="array" ref="R1198">AVERAGE(VLOOKUP(_xlfn.TEXTSPLIT(Table1[[#This Row],[Fuel (no space after comma)]], ","), FuelList_Final_EF!$A$2:$B$65, 2, FALSE))</f>
        <v>67.685819715340017</v>
      </c>
      <c r="S1198" s="3">
        <f>Table1[[#This Row],[Generation (TWh)]]*10^9*VLOOKUP(Table1[[#This Row],[Turbine/Engine Technology]],Technology_HR!$A$2:$B$11,2,FALSE)*10^-6</f>
        <v>31345259.759999998</v>
      </c>
      <c r="T1198" s="5">
        <f>Table1[[#This Row],[Fuel Consumption (mmBtu)]]*Table1[[#This Row],[Emission Factor (kg CO2/ mmBtu)]]*10^3</f>
        <v>2121629601045.8621</v>
      </c>
      <c r="U1198" s="3">
        <f>Table1[[#This Row],[Emissions (g CO2)]]/(Table1[[#This Row],[Generation (TWh)]]*10^9)</f>
        <v>510.96025303110179</v>
      </c>
    </row>
    <row r="1199" spans="1:21" x14ac:dyDescent="0.35">
      <c r="A1199" t="s">
        <v>342</v>
      </c>
      <c r="B1199" t="s">
        <v>3257</v>
      </c>
      <c r="C1199" t="str">
        <f>SUBSTITUTE(Table1[[#This Row],[Fuel]],", ",",")</f>
        <v>fossil liquids: heavy fuel oil,fossil gas: lng</v>
      </c>
      <c r="D1199" t="s">
        <v>3241</v>
      </c>
      <c r="E1199" t="s">
        <v>3242</v>
      </c>
      <c r="H1199" t="s">
        <v>3437</v>
      </c>
      <c r="I1199">
        <v>200</v>
      </c>
      <c r="J1199" t="s">
        <v>3446</v>
      </c>
      <c r="K1199">
        <v>2020</v>
      </c>
      <c r="L1199" t="s">
        <v>29</v>
      </c>
      <c r="M1199" t="s">
        <v>29</v>
      </c>
      <c r="N1199">
        <v>11.536769</v>
      </c>
      <c r="O1199">
        <v>105.082925</v>
      </c>
      <c r="P1199" t="s">
        <v>3478</v>
      </c>
      <c r="Q1199" s="3">
        <f>Table1[[#This Row],[Capacity (MW)]]*0.395*8760*10^-6</f>
        <v>0.69203999999999999</v>
      </c>
      <c r="R1199" s="3" cm="1">
        <f t="array" ref="R1199">AVERAGE(VLOOKUP(_xlfn.TEXTSPLIT(Table1[[#This Row],[Fuel (no space after comma)]], ","), FuelList_Final_EF!$A$2:$B$65, 2, FALSE))</f>
        <v>74.64417501317871</v>
      </c>
      <c r="S1199" s="3">
        <f>Table1[[#This Row],[Generation (TWh)]]*10^9*VLOOKUP(Table1[[#This Row],[Turbine/Engine Technology]],Technology_HR!$A$2:$B$11,2,FALSE)*10^-6</f>
        <v>6159156</v>
      </c>
      <c r="T1199" s="5">
        <f>Table1[[#This Row],[Fuel Consumption (mmBtu)]]*Table1[[#This Row],[Emission Factor (kg CO2/ mmBtu)]]*10^3</f>
        <v>459745118397.46979</v>
      </c>
      <c r="U1199" s="3">
        <f>Table1[[#This Row],[Emissions (g CO2)]]/(Table1[[#This Row],[Generation (TWh)]]*10^9)</f>
        <v>664.33315761729057</v>
      </c>
    </row>
    <row r="1200" spans="1:21" x14ac:dyDescent="0.35">
      <c r="A1200" t="s">
        <v>342</v>
      </c>
      <c r="B1200" t="s">
        <v>3257</v>
      </c>
      <c r="C1200" t="str">
        <f>SUBSTITUTE(Table1[[#This Row],[Fuel]],", ",",")</f>
        <v>fossil liquids: heavy fuel oil,fossil gas: lng</v>
      </c>
      <c r="D1200" t="s">
        <v>3241</v>
      </c>
      <c r="E1200" t="s">
        <v>3242</v>
      </c>
      <c r="H1200" t="s">
        <v>3437</v>
      </c>
      <c r="I1200">
        <v>200</v>
      </c>
      <c r="J1200" t="s">
        <v>3446</v>
      </c>
      <c r="K1200">
        <v>2021</v>
      </c>
      <c r="L1200" t="s">
        <v>29</v>
      </c>
      <c r="M1200" t="s">
        <v>29</v>
      </c>
      <c r="N1200">
        <v>11.536769</v>
      </c>
      <c r="O1200">
        <v>105.082925</v>
      </c>
      <c r="P1200" t="s">
        <v>3478</v>
      </c>
      <c r="Q1200" s="3">
        <f>Table1[[#This Row],[Capacity (MW)]]*0.395*8760*10^-6</f>
        <v>0.69203999999999999</v>
      </c>
      <c r="R1200" s="3" cm="1">
        <f t="array" ref="R1200">AVERAGE(VLOOKUP(_xlfn.TEXTSPLIT(Table1[[#This Row],[Fuel (no space after comma)]], ","), FuelList_Final_EF!$A$2:$B$65, 2, FALSE))</f>
        <v>74.64417501317871</v>
      </c>
      <c r="S1200" s="3">
        <f>Table1[[#This Row],[Generation (TWh)]]*10^9*VLOOKUP(Table1[[#This Row],[Turbine/Engine Technology]],Technology_HR!$A$2:$B$11,2,FALSE)*10^-6</f>
        <v>6159156</v>
      </c>
      <c r="T1200" s="5">
        <f>Table1[[#This Row],[Fuel Consumption (mmBtu)]]*Table1[[#This Row],[Emission Factor (kg CO2/ mmBtu)]]*10^3</f>
        <v>459745118397.46979</v>
      </c>
      <c r="U1200" s="3">
        <f>Table1[[#This Row],[Emissions (g CO2)]]/(Table1[[#This Row],[Generation (TWh)]]*10^9)</f>
        <v>664.33315761729057</v>
      </c>
    </row>
    <row r="1201" spans="1:21" x14ac:dyDescent="0.35">
      <c r="A1201" t="s">
        <v>342</v>
      </c>
      <c r="B1201" t="s">
        <v>3257</v>
      </c>
      <c r="C1201" t="str">
        <f>SUBSTITUTE(Table1[[#This Row],[Fuel]],", ",",")</f>
        <v>fossil liquids: heavy fuel oil,fossil gas: lng</v>
      </c>
      <c r="D1201" t="s">
        <v>3241</v>
      </c>
      <c r="E1201" t="s">
        <v>3242</v>
      </c>
      <c r="H1201" t="s">
        <v>3437</v>
      </c>
      <c r="I1201">
        <v>200.2</v>
      </c>
      <c r="J1201" t="s">
        <v>3446</v>
      </c>
      <c r="K1201">
        <v>2021</v>
      </c>
      <c r="L1201" t="s">
        <v>29</v>
      </c>
      <c r="M1201" t="s">
        <v>29</v>
      </c>
      <c r="N1201">
        <v>11.535117</v>
      </c>
      <c r="O1201">
        <v>105.081774</v>
      </c>
      <c r="P1201" t="s">
        <v>3478</v>
      </c>
      <c r="Q1201" s="3">
        <f>Table1[[#This Row],[Capacity (MW)]]*0.395*8760*10^-6</f>
        <v>0.69273203999999988</v>
      </c>
      <c r="R1201" s="3" cm="1">
        <f t="array" ref="R1201">AVERAGE(VLOOKUP(_xlfn.TEXTSPLIT(Table1[[#This Row],[Fuel (no space after comma)]], ","), FuelList_Final_EF!$A$2:$B$65, 2, FALSE))</f>
        <v>74.64417501317871</v>
      </c>
      <c r="S1201" s="3">
        <f>Table1[[#This Row],[Generation (TWh)]]*10^9*VLOOKUP(Table1[[#This Row],[Turbine/Engine Technology]],Technology_HR!$A$2:$B$11,2,FALSE)*10^-6</f>
        <v>6165315.1559999986</v>
      </c>
      <c r="T1201" s="5">
        <f>Table1[[#This Row],[Fuel Consumption (mmBtu)]]*Table1[[#This Row],[Emission Factor (kg CO2/ mmBtu)]]*10^3</f>
        <v>460204863515.86713</v>
      </c>
      <c r="U1201" s="3">
        <f>Table1[[#This Row],[Emissions (g CO2)]]/(Table1[[#This Row],[Generation (TWh)]]*10^9)</f>
        <v>664.33315761729057</v>
      </c>
    </row>
    <row r="1202" spans="1:21" x14ac:dyDescent="0.35">
      <c r="A1202" t="s">
        <v>343</v>
      </c>
      <c r="B1202" t="s">
        <v>3258</v>
      </c>
      <c r="C1202" t="str">
        <f>SUBSTITUTE(Table1[[#This Row],[Fuel]],", ",",")</f>
        <v>fossil liquids: diesel</v>
      </c>
      <c r="D1202" t="s">
        <v>3258</v>
      </c>
      <c r="H1202" t="s">
        <v>3437</v>
      </c>
      <c r="I1202">
        <v>60</v>
      </c>
      <c r="J1202" t="s">
        <v>3446</v>
      </c>
      <c r="K1202">
        <v>2015</v>
      </c>
      <c r="L1202" t="s">
        <v>29</v>
      </c>
      <c r="M1202" t="s">
        <v>29</v>
      </c>
      <c r="N1202">
        <v>3.7988840000000001</v>
      </c>
      <c r="O1202">
        <v>11.505469</v>
      </c>
      <c r="P1202" t="s">
        <v>3479</v>
      </c>
      <c r="Q1202" s="3">
        <f>Table1[[#This Row],[Capacity (MW)]]*0.395*8760*10^-6</f>
        <v>0.20761200000000002</v>
      </c>
      <c r="R1202" s="3" cm="1">
        <f t="array" ref="R1202">AVERAGE(VLOOKUP(_xlfn.TEXTSPLIT(Table1[[#This Row],[Fuel (no space after comma)]], ","), FuelList_Final_EF!$A$2:$B$65, 2, FALSE))</f>
        <v>78.106682297772565</v>
      </c>
      <c r="S1202" s="3">
        <f>Table1[[#This Row],[Generation (TWh)]]*10^9*VLOOKUP(Table1[[#This Row],[Turbine/Engine Technology]],Technology_HR!$A$2:$B$11,2,FALSE)*10^-6</f>
        <v>1847746.8</v>
      </c>
      <c r="T1202" s="5">
        <f>Table1[[#This Row],[Fuel Consumption (mmBtu)]]*Table1[[#This Row],[Emission Factor (kg CO2/ mmBtu)]]*10^3</f>
        <v>144321372274.3259</v>
      </c>
      <c r="U1202" s="3">
        <f>Table1[[#This Row],[Emissions (g CO2)]]/(Table1[[#This Row],[Generation (TWh)]]*10^9)</f>
        <v>695.14947245017572</v>
      </c>
    </row>
    <row r="1203" spans="1:21" x14ac:dyDescent="0.35">
      <c r="A1203" t="s">
        <v>344</v>
      </c>
      <c r="B1203" t="s">
        <v>3241</v>
      </c>
      <c r="C1203" t="str">
        <f>SUBSTITUTE(Table1[[#This Row],[Fuel]],", ",",")</f>
        <v>fossil liquids: heavy fuel oil</v>
      </c>
      <c r="D1203" t="s">
        <v>3241</v>
      </c>
      <c r="H1203" t="s">
        <v>3437</v>
      </c>
      <c r="I1203">
        <v>88</v>
      </c>
      <c r="J1203" t="s">
        <v>3446</v>
      </c>
      <c r="K1203">
        <v>2009</v>
      </c>
      <c r="L1203" t="s">
        <v>29</v>
      </c>
      <c r="M1203" t="s">
        <v>29</v>
      </c>
      <c r="N1203">
        <v>3.9672290000000001</v>
      </c>
      <c r="O1203">
        <v>9.8177520000000005</v>
      </c>
      <c r="P1203" t="s">
        <v>3479</v>
      </c>
      <c r="Q1203" s="3">
        <f>Table1[[#This Row],[Capacity (MW)]]*0.395*8760*10^-6</f>
        <v>0.30449760000000003</v>
      </c>
      <c r="R1203" s="3" cm="1">
        <f t="array" ref="R1203">AVERAGE(VLOOKUP(_xlfn.TEXTSPLIT(Table1[[#This Row],[Fuel (no space after comma)]], ","), FuelList_Final_EF!$A$2:$B$65, 2, FALSE))</f>
        <v>81.602530311017389</v>
      </c>
      <c r="S1203" s="3">
        <f>Table1[[#This Row],[Generation (TWh)]]*10^9*VLOOKUP(Table1[[#This Row],[Turbine/Engine Technology]],Technology_HR!$A$2:$B$11,2,FALSE)*10^-6</f>
        <v>2710028.6400000006</v>
      </c>
      <c r="T1203" s="5">
        <f>Table1[[#This Row],[Fuel Consumption (mmBtu)]]*Table1[[#This Row],[Emission Factor (kg CO2/ mmBtu)]]*10^3</f>
        <v>221145194239.32529</v>
      </c>
      <c r="U1203" s="3">
        <f>Table1[[#This Row],[Emissions (g CO2)]]/(Table1[[#This Row],[Generation (TWh)]]*10^9)</f>
        <v>726.26251976805474</v>
      </c>
    </row>
    <row r="1204" spans="1:21" x14ac:dyDescent="0.35">
      <c r="A1204" t="s">
        <v>344</v>
      </c>
      <c r="B1204" t="s">
        <v>3239</v>
      </c>
      <c r="C1204" t="str">
        <f>SUBSTITUTE(Table1[[#This Row],[Fuel]],", ",",")</f>
        <v>fossil gas: natural gas</v>
      </c>
      <c r="D1204" t="s">
        <v>3239</v>
      </c>
      <c r="H1204" t="s">
        <v>3437</v>
      </c>
      <c r="I1204">
        <v>216</v>
      </c>
      <c r="J1204" t="s">
        <v>3446</v>
      </c>
      <c r="K1204">
        <v>2013</v>
      </c>
      <c r="L1204" t="s">
        <v>29</v>
      </c>
      <c r="M1204" t="s">
        <v>29</v>
      </c>
      <c r="N1204">
        <v>3.0339040000000002</v>
      </c>
      <c r="O1204">
        <v>9.9748219999999996</v>
      </c>
      <c r="P1204" t="s">
        <v>3479</v>
      </c>
      <c r="Q1204" s="3">
        <f>Table1[[#This Row],[Capacity (MW)]]*0.395*8760*10^-6</f>
        <v>0.74740320000000005</v>
      </c>
      <c r="R1204" s="3" cm="1">
        <f t="array" ref="R1204">AVERAGE(VLOOKUP(_xlfn.TEXTSPLIT(Table1[[#This Row],[Fuel (no space after comma)]], ","), FuelList_Final_EF!$A$2:$B$65, 2, FALSE))</f>
        <v>53.06</v>
      </c>
      <c r="S1204" s="3">
        <f>Table1[[#This Row],[Generation (TWh)]]*10^9*VLOOKUP(Table1[[#This Row],[Turbine/Engine Technology]],Technology_HR!$A$2:$B$11,2,FALSE)*10^-6</f>
        <v>6651888.4799999995</v>
      </c>
      <c r="T1204" s="5">
        <f>Table1[[#This Row],[Fuel Consumption (mmBtu)]]*Table1[[#This Row],[Emission Factor (kg CO2/ mmBtu)]]*10^3</f>
        <v>352949202748.79999</v>
      </c>
      <c r="U1204" s="3">
        <f>Table1[[#This Row],[Emissions (g CO2)]]/(Table1[[#This Row],[Generation (TWh)]]*10^9)</f>
        <v>472.23399999999998</v>
      </c>
    </row>
    <row r="1205" spans="1:21" x14ac:dyDescent="0.35">
      <c r="A1205" t="s">
        <v>345</v>
      </c>
      <c r="B1205" t="s">
        <v>3254</v>
      </c>
      <c r="C1205" t="str">
        <f>SUBSTITUTE(Table1[[#This Row],[Fuel]],", ",",")</f>
        <v>fossil liquids: diesel,fossil gas: natural gas</v>
      </c>
      <c r="D1205" t="s">
        <v>3258</v>
      </c>
      <c r="E1205" t="s">
        <v>3239</v>
      </c>
      <c r="H1205" t="s">
        <v>3438</v>
      </c>
      <c r="I1205">
        <v>85</v>
      </c>
      <c r="J1205" t="s">
        <v>3450</v>
      </c>
      <c r="K1205">
        <v>2024</v>
      </c>
      <c r="L1205" t="s">
        <v>29</v>
      </c>
      <c r="M1205" t="s">
        <v>29</v>
      </c>
      <c r="N1205">
        <v>4.0080720000000003</v>
      </c>
      <c r="O1205">
        <v>9.1238550000000007</v>
      </c>
      <c r="P1205" t="s">
        <v>3479</v>
      </c>
      <c r="Q1205" s="3">
        <f>Table1[[#This Row],[Capacity (MW)]]*0.395*8760*10^-6</f>
        <v>0.29411699999999996</v>
      </c>
      <c r="R1205" s="3" cm="1">
        <f t="array" ref="R1205">AVERAGE(VLOOKUP(_xlfn.TEXTSPLIT(Table1[[#This Row],[Fuel (no space after comma)]], ","), FuelList_Final_EF!$A$2:$B$65, 2, FALSE))</f>
        <v>65.583341148886291</v>
      </c>
      <c r="S1205" s="3">
        <f>Table1[[#This Row],[Generation (TWh)]]*10^9*VLOOKUP(Table1[[#This Row],[Turbine/Engine Technology]],Technology_HR!$A$2:$B$11,2,FALSE)*10^-6</f>
        <v>2220289.2329999995</v>
      </c>
      <c r="T1205" s="5">
        <f>Table1[[#This Row],[Fuel Consumption (mmBtu)]]*Table1[[#This Row],[Emission Factor (kg CO2/ mmBtu)]]*10^3</f>
        <v>145613986217.03806</v>
      </c>
      <c r="U1205" s="3">
        <f>Table1[[#This Row],[Emissions (g CO2)]]/(Table1[[#This Row],[Generation (TWh)]]*10^9)</f>
        <v>495.08864233294264</v>
      </c>
    </row>
    <row r="1206" spans="1:21" x14ac:dyDescent="0.35">
      <c r="A1206" t="s">
        <v>345</v>
      </c>
      <c r="B1206" t="s">
        <v>3239</v>
      </c>
      <c r="C1206" t="str">
        <f>SUBSTITUTE(Table1[[#This Row],[Fuel]],", ",",")</f>
        <v>fossil gas: natural gas</v>
      </c>
      <c r="D1206" t="s">
        <v>3239</v>
      </c>
      <c r="H1206" t="s">
        <v>3438</v>
      </c>
      <c r="I1206">
        <v>265</v>
      </c>
      <c r="J1206" t="s">
        <v>3447</v>
      </c>
      <c r="K1206">
        <v>2024</v>
      </c>
      <c r="L1206" t="s">
        <v>29</v>
      </c>
      <c r="M1206" t="s">
        <v>29</v>
      </c>
      <c r="N1206">
        <v>4.0080720000000003</v>
      </c>
      <c r="O1206">
        <v>9.1238550000000007</v>
      </c>
      <c r="P1206" t="s">
        <v>3479</v>
      </c>
      <c r="Q1206" s="3">
        <f>Table1[[#This Row],[Capacity (MW)]]*0.395*8760*10^-6</f>
        <v>0.91695300000000013</v>
      </c>
      <c r="R1206" s="3" cm="1">
        <f t="array" ref="R1206">AVERAGE(VLOOKUP(_xlfn.TEXTSPLIT(Table1[[#This Row],[Fuel (no space after comma)]], ","), FuelList_Final_EF!$A$2:$B$65, 2, FALSE))</f>
        <v>53.06</v>
      </c>
      <c r="S1206" s="3">
        <f>Table1[[#This Row],[Generation (TWh)]]*10^9*VLOOKUP(Table1[[#This Row],[Turbine/Engine Technology]],Technology_HR!$A$2:$B$11,2,FALSE)*10^-6</f>
        <v>6922078.1970000006</v>
      </c>
      <c r="T1206" s="5">
        <f>Table1[[#This Row],[Fuel Consumption (mmBtu)]]*Table1[[#This Row],[Emission Factor (kg CO2/ mmBtu)]]*10^3</f>
        <v>367285469132.82007</v>
      </c>
      <c r="U1206" s="3">
        <f>Table1[[#This Row],[Emissions (g CO2)]]/(Table1[[#This Row],[Generation (TWh)]]*10^9)</f>
        <v>400.54994000000005</v>
      </c>
    </row>
    <row r="1207" spans="1:21" x14ac:dyDescent="0.35">
      <c r="A1207" t="s">
        <v>346</v>
      </c>
      <c r="B1207" t="s">
        <v>3239</v>
      </c>
      <c r="C1207" t="str">
        <f>SUBSTITUTE(Table1[[#This Row],[Fuel]],", ",",")</f>
        <v>fossil gas: natural gas</v>
      </c>
      <c r="D1207" t="s">
        <v>3239</v>
      </c>
      <c r="H1207" t="s">
        <v>3436</v>
      </c>
      <c r="I1207">
        <v>80</v>
      </c>
      <c r="J1207" t="s">
        <v>3446</v>
      </c>
      <c r="K1207">
        <v>2000</v>
      </c>
      <c r="L1207" t="s">
        <v>29</v>
      </c>
      <c r="M1207" t="s">
        <v>29</v>
      </c>
      <c r="N1207">
        <v>53.798699999999997</v>
      </c>
      <c r="O1207">
        <v>-113.0848</v>
      </c>
      <c r="P1207" t="s">
        <v>3480</v>
      </c>
      <c r="Q1207" s="3">
        <f>Table1[[#This Row],[Capacity (MW)]]*0.395*8760*10^-6</f>
        <v>0.27681600000000001</v>
      </c>
      <c r="R1207" s="3" cm="1">
        <f t="array" ref="R1207">AVERAGE(VLOOKUP(_xlfn.TEXTSPLIT(Table1[[#This Row],[Fuel (no space after comma)]], ","), FuelList_Final_EF!$A$2:$B$65, 2, FALSE))</f>
        <v>53.06</v>
      </c>
      <c r="S1207" s="3">
        <f>Table1[[#This Row],[Generation (TWh)]]*10^9*VLOOKUP(Table1[[#This Row],[Turbine/Engine Technology]],Technology_HR!$A$2:$B$11,2,FALSE)*10^-6</f>
        <v>3047744.1599999997</v>
      </c>
      <c r="T1207" s="5">
        <f>Table1[[#This Row],[Fuel Consumption (mmBtu)]]*Table1[[#This Row],[Emission Factor (kg CO2/ mmBtu)]]*10^3</f>
        <v>161713305129.59998</v>
      </c>
      <c r="U1207" s="3">
        <f>Table1[[#This Row],[Emissions (g CO2)]]/(Table1[[#This Row],[Generation (TWh)]]*10^9)</f>
        <v>584.1905999999999</v>
      </c>
    </row>
    <row r="1208" spans="1:21" x14ac:dyDescent="0.35">
      <c r="A1208" t="s">
        <v>106</v>
      </c>
      <c r="B1208" t="s">
        <v>3239</v>
      </c>
      <c r="C1208" t="str">
        <f>SUBSTITUTE(Table1[[#This Row],[Fuel]],", ",",")</f>
        <v>fossil gas: natural gas</v>
      </c>
      <c r="D1208" t="s">
        <v>3239</v>
      </c>
      <c r="H1208" t="s">
        <v>3438</v>
      </c>
      <c r="I1208">
        <v>856</v>
      </c>
      <c r="J1208" t="s">
        <v>3452</v>
      </c>
      <c r="K1208" t="s">
        <v>29</v>
      </c>
      <c r="L1208" t="s">
        <v>29</v>
      </c>
      <c r="M1208" t="s">
        <v>29</v>
      </c>
      <c r="N1208">
        <v>53.507404999999999</v>
      </c>
      <c r="O1208">
        <v>-114.559003</v>
      </c>
      <c r="P1208" t="s">
        <v>3480</v>
      </c>
      <c r="Q1208" s="3">
        <f>Table1[[#This Row],[Capacity (MW)]]*0.395*8760*10^-6</f>
        <v>2.9619312</v>
      </c>
      <c r="R1208" s="3" cm="1">
        <f t="array" ref="R1208">AVERAGE(VLOOKUP(_xlfn.TEXTSPLIT(Table1[[#This Row],[Fuel (no space after comma)]], ","), FuelList_Final_EF!$A$2:$B$65, 2, FALSE))</f>
        <v>53.06</v>
      </c>
      <c r="S1208" s="3">
        <f>Table1[[#This Row],[Generation (TWh)]]*10^9*VLOOKUP(Table1[[#This Row],[Turbine/Engine Technology]],Technology_HR!$A$2:$B$11,2,FALSE)*10^-6</f>
        <v>22359618.628799997</v>
      </c>
      <c r="T1208" s="5">
        <f>Table1[[#This Row],[Fuel Consumption (mmBtu)]]*Table1[[#This Row],[Emission Factor (kg CO2/ mmBtu)]]*10^3</f>
        <v>1186401364444.1277</v>
      </c>
      <c r="U1208" s="3">
        <f>Table1[[#This Row],[Emissions (g CO2)]]/(Table1[[#This Row],[Generation (TWh)]]*10^9)</f>
        <v>400.54993999999988</v>
      </c>
    </row>
    <row r="1209" spans="1:21" x14ac:dyDescent="0.35">
      <c r="A1209" t="s">
        <v>29</v>
      </c>
      <c r="B1209" t="s">
        <v>3239</v>
      </c>
      <c r="C1209" t="str">
        <f>SUBSTITUTE(Table1[[#This Row],[Fuel]],", ",",")</f>
        <v>fossil gas: natural gas</v>
      </c>
      <c r="D1209" t="s">
        <v>3239</v>
      </c>
      <c r="H1209" t="s">
        <v>3438</v>
      </c>
      <c r="I1209">
        <v>730</v>
      </c>
      <c r="J1209" t="s">
        <v>3445</v>
      </c>
      <c r="K1209" t="s">
        <v>29</v>
      </c>
      <c r="L1209" t="s">
        <v>29</v>
      </c>
      <c r="M1209" t="s">
        <v>29</v>
      </c>
      <c r="N1209">
        <v>53.507404999999999</v>
      </c>
      <c r="O1209">
        <v>-114.559003</v>
      </c>
      <c r="P1209" t="s">
        <v>3480</v>
      </c>
      <c r="Q1209" s="3">
        <f>Table1[[#This Row],[Capacity (MW)]]*0.395*8760*10^-6</f>
        <v>2.5259459999999998</v>
      </c>
      <c r="R1209" s="3" cm="1">
        <f t="array" ref="R1209">AVERAGE(VLOOKUP(_xlfn.TEXTSPLIT(Table1[[#This Row],[Fuel (no space after comma)]], ","), FuelList_Final_EF!$A$2:$B$65, 2, FALSE))</f>
        <v>53.06</v>
      </c>
      <c r="S1209" s="3">
        <f>Table1[[#This Row],[Generation (TWh)]]*10^9*VLOOKUP(Table1[[#This Row],[Turbine/Engine Technology]],Technology_HR!$A$2:$B$11,2,FALSE)*10^-6</f>
        <v>19068366.353999998</v>
      </c>
      <c r="T1209" s="5">
        <f>Table1[[#This Row],[Fuel Consumption (mmBtu)]]*Table1[[#This Row],[Emission Factor (kg CO2/ mmBtu)]]*10^3</f>
        <v>1011767518743.24</v>
      </c>
      <c r="U1209" s="3">
        <f>Table1[[#This Row],[Emissions (g CO2)]]/(Table1[[#This Row],[Generation (TWh)]]*10^9)</f>
        <v>400.54993999999999</v>
      </c>
    </row>
    <row r="1210" spans="1:21" x14ac:dyDescent="0.35">
      <c r="A1210" t="s">
        <v>347</v>
      </c>
      <c r="B1210" t="s">
        <v>3239</v>
      </c>
      <c r="C1210" t="str">
        <f>SUBSTITUTE(Table1[[#This Row],[Fuel]],", ",",")</f>
        <v>fossil gas: natural gas</v>
      </c>
      <c r="D1210" t="s">
        <v>3239</v>
      </c>
      <c r="H1210" t="s">
        <v>3440</v>
      </c>
      <c r="I1210">
        <v>113</v>
      </c>
      <c r="J1210" t="s">
        <v>3446</v>
      </c>
      <c r="K1210">
        <v>2022</v>
      </c>
      <c r="L1210" t="s">
        <v>29</v>
      </c>
      <c r="M1210" t="s">
        <v>29</v>
      </c>
      <c r="N1210">
        <v>53.507404999999999</v>
      </c>
      <c r="O1210">
        <v>-114.559003</v>
      </c>
      <c r="P1210" t="s">
        <v>3480</v>
      </c>
      <c r="Q1210" s="3">
        <f>Table1[[#This Row],[Capacity (MW)]]*0.395*8760*10^-6</f>
        <v>0.39100260000000003</v>
      </c>
      <c r="R1210" s="3" cm="1">
        <f t="array" ref="R1210">AVERAGE(VLOOKUP(_xlfn.TEXTSPLIT(Table1[[#This Row],[Fuel (no space after comma)]], ","), FuelList_Final_EF!$A$2:$B$65, 2, FALSE))</f>
        <v>53.06</v>
      </c>
      <c r="S1210" s="3">
        <f>Table1[[#This Row],[Generation (TWh)]]*10^9*VLOOKUP(Table1[[#This Row],[Turbine/Engine Technology]],Technology_HR!$A$2:$B$11,2,FALSE)*10^-6</f>
        <v>4021461.7410000004</v>
      </c>
      <c r="T1210" s="5">
        <f>Table1[[#This Row],[Fuel Consumption (mmBtu)]]*Table1[[#This Row],[Emission Factor (kg CO2/ mmBtu)]]*10^3</f>
        <v>213378759977.46002</v>
      </c>
      <c r="U1210" s="3">
        <f>Table1[[#This Row],[Emissions (g CO2)]]/(Table1[[#This Row],[Generation (TWh)]]*10^9)</f>
        <v>545.72209999999995</v>
      </c>
    </row>
    <row r="1211" spans="1:21" x14ac:dyDescent="0.35">
      <c r="A1211" t="s">
        <v>347</v>
      </c>
      <c r="B1211" t="s">
        <v>3239</v>
      </c>
      <c r="C1211" t="str">
        <f>SUBSTITUTE(Table1[[#This Row],[Fuel]],", ",",")</f>
        <v>fossil gas: natural gas</v>
      </c>
      <c r="D1211" t="s">
        <v>3239</v>
      </c>
      <c r="H1211" t="s">
        <v>3440</v>
      </c>
      <c r="I1211">
        <v>422</v>
      </c>
      <c r="J1211" t="s">
        <v>3446</v>
      </c>
      <c r="K1211">
        <v>2021</v>
      </c>
      <c r="L1211" t="s">
        <v>29</v>
      </c>
      <c r="M1211" t="s">
        <v>29</v>
      </c>
      <c r="N1211">
        <v>53.507404999999999</v>
      </c>
      <c r="O1211">
        <v>-114.559003</v>
      </c>
      <c r="P1211" t="s">
        <v>3480</v>
      </c>
      <c r="Q1211" s="3">
        <f>Table1[[#This Row],[Capacity (MW)]]*0.395*8760*10^-6</f>
        <v>1.4602043999999998</v>
      </c>
      <c r="R1211" s="3" cm="1">
        <f t="array" ref="R1211">AVERAGE(VLOOKUP(_xlfn.TEXTSPLIT(Table1[[#This Row],[Fuel (no space after comma)]], ","), FuelList_Final_EF!$A$2:$B$65, 2, FALSE))</f>
        <v>53.06</v>
      </c>
      <c r="S1211" s="3">
        <f>Table1[[#This Row],[Generation (TWh)]]*10^9*VLOOKUP(Table1[[#This Row],[Turbine/Engine Technology]],Technology_HR!$A$2:$B$11,2,FALSE)*10^-6</f>
        <v>15018202.253999997</v>
      </c>
      <c r="T1211" s="5">
        <f>Table1[[#This Row],[Fuel Consumption (mmBtu)]]*Table1[[#This Row],[Emission Factor (kg CO2/ mmBtu)]]*10^3</f>
        <v>796865811597.23987</v>
      </c>
      <c r="U1211" s="3">
        <f>Table1[[#This Row],[Emissions (g CO2)]]/(Table1[[#This Row],[Generation (TWh)]]*10^9)</f>
        <v>545.72209999999995</v>
      </c>
    </row>
    <row r="1212" spans="1:21" x14ac:dyDescent="0.35">
      <c r="A1212" t="s">
        <v>348</v>
      </c>
      <c r="B1212" t="s">
        <v>3239</v>
      </c>
      <c r="C1212" t="str">
        <f>SUBSTITUTE(Table1[[#This Row],[Fuel]],", ",",")</f>
        <v>fossil gas: natural gas</v>
      </c>
      <c r="D1212" t="s">
        <v>3239</v>
      </c>
      <c r="H1212" t="s">
        <v>3438</v>
      </c>
      <c r="I1212">
        <v>370</v>
      </c>
      <c r="J1212" t="s">
        <v>3447</v>
      </c>
      <c r="K1212">
        <v>2027</v>
      </c>
      <c r="L1212" t="s">
        <v>29</v>
      </c>
      <c r="M1212" t="s">
        <v>29</v>
      </c>
      <c r="N1212">
        <v>51.852901799999998</v>
      </c>
      <c r="O1212">
        <v>-105.0301558</v>
      </c>
      <c r="P1212" t="s">
        <v>3480</v>
      </c>
      <c r="Q1212" s="3">
        <f>Table1[[#This Row],[Capacity (MW)]]*0.395*8760*10^-6</f>
        <v>1.2802739999999999</v>
      </c>
      <c r="R1212" s="3" cm="1">
        <f t="array" ref="R1212">AVERAGE(VLOOKUP(_xlfn.TEXTSPLIT(Table1[[#This Row],[Fuel (no space after comma)]], ","), FuelList_Final_EF!$A$2:$B$65, 2, FALSE))</f>
        <v>53.06</v>
      </c>
      <c r="S1212" s="3">
        <f>Table1[[#This Row],[Generation (TWh)]]*10^9*VLOOKUP(Table1[[#This Row],[Turbine/Engine Technology]],Technology_HR!$A$2:$B$11,2,FALSE)*10^-6</f>
        <v>9664788.425999999</v>
      </c>
      <c r="T1212" s="5">
        <f>Table1[[#This Row],[Fuel Consumption (mmBtu)]]*Table1[[#This Row],[Emission Factor (kg CO2/ mmBtu)]]*10^3</f>
        <v>512813673883.55994</v>
      </c>
      <c r="U1212" s="3">
        <f>Table1[[#This Row],[Emissions (g CO2)]]/(Table1[[#This Row],[Generation (TWh)]]*10^9)</f>
        <v>400.54993999999994</v>
      </c>
    </row>
    <row r="1213" spans="1:21" x14ac:dyDescent="0.35">
      <c r="A1213" t="s">
        <v>349</v>
      </c>
      <c r="B1213" t="s">
        <v>3239</v>
      </c>
      <c r="C1213" t="str">
        <f>SUBSTITUTE(Table1[[#This Row],[Fuel]],", ",",")</f>
        <v>fossil gas: natural gas</v>
      </c>
      <c r="D1213" t="s">
        <v>3239</v>
      </c>
      <c r="H1213" t="s">
        <v>3436</v>
      </c>
      <c r="I1213">
        <v>80</v>
      </c>
      <c r="J1213" t="s">
        <v>3446</v>
      </c>
      <c r="K1213">
        <v>2001</v>
      </c>
      <c r="L1213" t="s">
        <v>29</v>
      </c>
      <c r="M1213" t="s">
        <v>29</v>
      </c>
      <c r="N1213">
        <v>57.298000000000002</v>
      </c>
      <c r="O1213">
        <v>-111.506</v>
      </c>
      <c r="P1213" t="s">
        <v>3480</v>
      </c>
      <c r="Q1213" s="3">
        <f>Table1[[#This Row],[Capacity (MW)]]*0.395*8760*10^-6</f>
        <v>0.27681600000000001</v>
      </c>
      <c r="R1213" s="3" cm="1">
        <f t="array" ref="R1213">AVERAGE(VLOOKUP(_xlfn.TEXTSPLIT(Table1[[#This Row],[Fuel (no space after comma)]], ","), FuelList_Final_EF!$A$2:$B$65, 2, FALSE))</f>
        <v>53.06</v>
      </c>
      <c r="S1213" s="3">
        <f>Table1[[#This Row],[Generation (TWh)]]*10^9*VLOOKUP(Table1[[#This Row],[Turbine/Engine Technology]],Technology_HR!$A$2:$B$11,2,FALSE)*10^-6</f>
        <v>3047744.1599999997</v>
      </c>
      <c r="T1213" s="5">
        <f>Table1[[#This Row],[Fuel Consumption (mmBtu)]]*Table1[[#This Row],[Emission Factor (kg CO2/ mmBtu)]]*10^3</f>
        <v>161713305129.59998</v>
      </c>
      <c r="U1213" s="3">
        <f>Table1[[#This Row],[Emissions (g CO2)]]/(Table1[[#This Row],[Generation (TWh)]]*10^9)</f>
        <v>584.1905999999999</v>
      </c>
    </row>
    <row r="1214" spans="1:21" x14ac:dyDescent="0.35">
      <c r="A1214" t="s">
        <v>349</v>
      </c>
      <c r="B1214" t="s">
        <v>3239</v>
      </c>
      <c r="C1214" t="str">
        <f>SUBSTITUTE(Table1[[#This Row],[Fuel]],", ",",")</f>
        <v>fossil gas: natural gas</v>
      </c>
      <c r="D1214" t="s">
        <v>3239</v>
      </c>
      <c r="H1214" t="s">
        <v>3436</v>
      </c>
      <c r="I1214">
        <v>80</v>
      </c>
      <c r="J1214" t="s">
        <v>3446</v>
      </c>
      <c r="K1214">
        <v>2001</v>
      </c>
      <c r="L1214" t="s">
        <v>29</v>
      </c>
      <c r="M1214" t="s">
        <v>29</v>
      </c>
      <c r="N1214">
        <v>57.298000000000002</v>
      </c>
      <c r="O1214">
        <v>-111.506</v>
      </c>
      <c r="P1214" t="s">
        <v>3480</v>
      </c>
      <c r="Q1214" s="3">
        <f>Table1[[#This Row],[Capacity (MW)]]*0.395*8760*10^-6</f>
        <v>0.27681600000000001</v>
      </c>
      <c r="R1214" s="3" cm="1">
        <f t="array" ref="R1214">AVERAGE(VLOOKUP(_xlfn.TEXTSPLIT(Table1[[#This Row],[Fuel (no space after comma)]], ","), FuelList_Final_EF!$A$2:$B$65, 2, FALSE))</f>
        <v>53.06</v>
      </c>
      <c r="S1214" s="3">
        <f>Table1[[#This Row],[Generation (TWh)]]*10^9*VLOOKUP(Table1[[#This Row],[Turbine/Engine Technology]],Technology_HR!$A$2:$B$11,2,FALSE)*10^-6</f>
        <v>3047744.1599999997</v>
      </c>
      <c r="T1214" s="5">
        <f>Table1[[#This Row],[Fuel Consumption (mmBtu)]]*Table1[[#This Row],[Emission Factor (kg CO2/ mmBtu)]]*10^3</f>
        <v>161713305129.59998</v>
      </c>
      <c r="U1214" s="3">
        <f>Table1[[#This Row],[Emissions (g CO2)]]/(Table1[[#This Row],[Generation (TWh)]]*10^9)</f>
        <v>584.1905999999999</v>
      </c>
    </row>
    <row r="1215" spans="1:21" x14ac:dyDescent="0.35">
      <c r="A1215" t="s">
        <v>350</v>
      </c>
      <c r="B1215" t="s">
        <v>3239</v>
      </c>
      <c r="C1215" t="str">
        <f>SUBSTITUTE(Table1[[#This Row],[Fuel]],", ",",")</f>
        <v>fossil gas: natural gas</v>
      </c>
      <c r="D1215" t="s">
        <v>3239</v>
      </c>
      <c r="H1215" t="s">
        <v>3438</v>
      </c>
      <c r="I1215">
        <v>60</v>
      </c>
      <c r="J1215" t="s">
        <v>3446</v>
      </c>
      <c r="K1215">
        <v>2001</v>
      </c>
      <c r="L1215" t="s">
        <v>29</v>
      </c>
      <c r="M1215" t="s">
        <v>29</v>
      </c>
      <c r="N1215">
        <v>51.191223000000001</v>
      </c>
      <c r="O1215">
        <v>-113.94241100000001</v>
      </c>
      <c r="P1215" t="s">
        <v>3480</v>
      </c>
      <c r="Q1215" s="3">
        <f>Table1[[#This Row],[Capacity (MW)]]*0.395*8760*10^-6</f>
        <v>0.20761200000000002</v>
      </c>
      <c r="R1215" s="3" cm="1">
        <f t="array" ref="R1215">AVERAGE(VLOOKUP(_xlfn.TEXTSPLIT(Table1[[#This Row],[Fuel (no space after comma)]], ","), FuelList_Final_EF!$A$2:$B$65, 2, FALSE))</f>
        <v>53.06</v>
      </c>
      <c r="S1215" s="3">
        <f>Table1[[#This Row],[Generation (TWh)]]*10^9*VLOOKUP(Table1[[#This Row],[Turbine/Engine Technology]],Technology_HR!$A$2:$B$11,2,FALSE)*10^-6</f>
        <v>1567262.9880000001</v>
      </c>
      <c r="T1215" s="5">
        <f>Table1[[#This Row],[Fuel Consumption (mmBtu)]]*Table1[[#This Row],[Emission Factor (kg CO2/ mmBtu)]]*10^3</f>
        <v>83158974143.280014</v>
      </c>
      <c r="U1215" s="3">
        <f>Table1[[#This Row],[Emissions (g CO2)]]/(Table1[[#This Row],[Generation (TWh)]]*10^9)</f>
        <v>400.54993999999999</v>
      </c>
    </row>
    <row r="1216" spans="1:21" x14ac:dyDescent="0.35">
      <c r="A1216" t="s">
        <v>351</v>
      </c>
      <c r="B1216" t="s">
        <v>3239</v>
      </c>
      <c r="C1216" t="str">
        <f>SUBSTITUTE(Table1[[#This Row],[Fuel]],", ",",")</f>
        <v>fossil gas: natural gas</v>
      </c>
      <c r="D1216" t="s">
        <v>3239</v>
      </c>
      <c r="H1216" t="s">
        <v>3438</v>
      </c>
      <c r="I1216">
        <v>60</v>
      </c>
      <c r="J1216" t="s">
        <v>3446</v>
      </c>
      <c r="K1216">
        <v>2001</v>
      </c>
      <c r="L1216" t="s">
        <v>29</v>
      </c>
      <c r="M1216" t="s">
        <v>29</v>
      </c>
      <c r="N1216">
        <v>51.191223000000001</v>
      </c>
      <c r="O1216">
        <v>-113.94241100000001</v>
      </c>
      <c r="P1216" t="s">
        <v>3480</v>
      </c>
      <c r="Q1216" s="3">
        <f>Table1[[#This Row],[Capacity (MW)]]*0.395*8760*10^-6</f>
        <v>0.20761200000000002</v>
      </c>
      <c r="R1216" s="3" cm="1">
        <f t="array" ref="R1216">AVERAGE(VLOOKUP(_xlfn.TEXTSPLIT(Table1[[#This Row],[Fuel (no space after comma)]], ","), FuelList_Final_EF!$A$2:$B$65, 2, FALSE))</f>
        <v>53.06</v>
      </c>
      <c r="S1216" s="3">
        <f>Table1[[#This Row],[Generation (TWh)]]*10^9*VLOOKUP(Table1[[#This Row],[Turbine/Engine Technology]],Technology_HR!$A$2:$B$11,2,FALSE)*10^-6</f>
        <v>1567262.9880000001</v>
      </c>
      <c r="T1216" s="5">
        <f>Table1[[#This Row],[Fuel Consumption (mmBtu)]]*Table1[[#This Row],[Emission Factor (kg CO2/ mmBtu)]]*10^3</f>
        <v>83158974143.280014</v>
      </c>
      <c r="U1216" s="3">
        <f>Table1[[#This Row],[Emissions (g CO2)]]/(Table1[[#This Row],[Generation (TWh)]]*10^9)</f>
        <v>400.54993999999999</v>
      </c>
    </row>
    <row r="1217" spans="1:21" x14ac:dyDescent="0.35">
      <c r="A1217" t="s">
        <v>352</v>
      </c>
      <c r="B1217" t="s">
        <v>3239</v>
      </c>
      <c r="C1217" t="str">
        <f>SUBSTITUTE(Table1[[#This Row],[Fuel]],", ",",")</f>
        <v>fossil gas: natural gas</v>
      </c>
      <c r="D1217" t="s">
        <v>3239</v>
      </c>
      <c r="H1217" t="s">
        <v>3440</v>
      </c>
      <c r="I1217">
        <v>155</v>
      </c>
      <c r="J1217" t="s">
        <v>3446</v>
      </c>
      <c r="K1217">
        <v>2021</v>
      </c>
      <c r="L1217" t="s">
        <v>29</v>
      </c>
      <c r="M1217" t="s">
        <v>29</v>
      </c>
      <c r="N1217">
        <v>52.469279999999998</v>
      </c>
      <c r="O1217">
        <v>-112.13505600000001</v>
      </c>
      <c r="P1217" t="s">
        <v>3480</v>
      </c>
      <c r="Q1217" s="3">
        <f>Table1[[#This Row],[Capacity (MW)]]*0.395*8760*10^-6</f>
        <v>0.536331</v>
      </c>
      <c r="R1217" s="3" cm="1">
        <f t="array" ref="R1217">AVERAGE(VLOOKUP(_xlfn.TEXTSPLIT(Table1[[#This Row],[Fuel (no space after comma)]], ","), FuelList_Final_EF!$A$2:$B$65, 2, FALSE))</f>
        <v>53.06</v>
      </c>
      <c r="S1217" s="3">
        <f>Table1[[#This Row],[Generation (TWh)]]*10^9*VLOOKUP(Table1[[#This Row],[Turbine/Engine Technology]],Technology_HR!$A$2:$B$11,2,FALSE)*10^-6</f>
        <v>5516164.335</v>
      </c>
      <c r="T1217" s="5">
        <f>Table1[[#This Row],[Fuel Consumption (mmBtu)]]*Table1[[#This Row],[Emission Factor (kg CO2/ mmBtu)]]*10^3</f>
        <v>292687679615.10004</v>
      </c>
      <c r="U1217" s="3">
        <f>Table1[[#This Row],[Emissions (g CO2)]]/(Table1[[#This Row],[Generation (TWh)]]*10^9)</f>
        <v>545.72210000000007</v>
      </c>
    </row>
    <row r="1218" spans="1:21" x14ac:dyDescent="0.35">
      <c r="A1218" t="s">
        <v>352</v>
      </c>
      <c r="B1218" t="s">
        <v>3239</v>
      </c>
      <c r="C1218" t="str">
        <f>SUBSTITUTE(Table1[[#This Row],[Fuel]],", ",",")</f>
        <v>fossil gas: natural gas</v>
      </c>
      <c r="D1218" t="s">
        <v>3239</v>
      </c>
      <c r="H1218" t="s">
        <v>3440</v>
      </c>
      <c r="I1218">
        <v>385</v>
      </c>
      <c r="J1218" t="s">
        <v>3446</v>
      </c>
      <c r="K1218">
        <v>2021</v>
      </c>
      <c r="L1218" t="s">
        <v>29</v>
      </c>
      <c r="M1218" t="s">
        <v>29</v>
      </c>
      <c r="N1218">
        <v>52.469279999999998</v>
      </c>
      <c r="O1218">
        <v>-112.13505600000001</v>
      </c>
      <c r="P1218" t="s">
        <v>3480</v>
      </c>
      <c r="Q1218" s="3">
        <f>Table1[[#This Row],[Capacity (MW)]]*0.395*8760*10^-6</f>
        <v>1.3321770000000002</v>
      </c>
      <c r="R1218" s="3" cm="1">
        <f t="array" ref="R1218">AVERAGE(VLOOKUP(_xlfn.TEXTSPLIT(Table1[[#This Row],[Fuel (no space after comma)]], ","), FuelList_Final_EF!$A$2:$B$65, 2, FALSE))</f>
        <v>53.06</v>
      </c>
      <c r="S1218" s="3">
        <f>Table1[[#This Row],[Generation (TWh)]]*10^9*VLOOKUP(Table1[[#This Row],[Turbine/Engine Technology]],Technology_HR!$A$2:$B$11,2,FALSE)*10^-6</f>
        <v>13701440.445000002</v>
      </c>
      <c r="T1218" s="5">
        <f>Table1[[#This Row],[Fuel Consumption (mmBtu)]]*Table1[[#This Row],[Emission Factor (kg CO2/ mmBtu)]]*10^3</f>
        <v>726998430011.7002</v>
      </c>
      <c r="U1218" s="3">
        <f>Table1[[#This Row],[Emissions (g CO2)]]/(Table1[[#This Row],[Generation (TWh)]]*10^9)</f>
        <v>545.72210000000007</v>
      </c>
    </row>
    <row r="1219" spans="1:21" x14ac:dyDescent="0.35">
      <c r="A1219" t="s">
        <v>353</v>
      </c>
      <c r="B1219" t="s">
        <v>3239</v>
      </c>
      <c r="C1219" t="str">
        <f>SUBSTITUTE(Table1[[#This Row],[Fuel]],", ",",")</f>
        <v>fossil gas: natural gas</v>
      </c>
      <c r="D1219" t="s">
        <v>3239</v>
      </c>
      <c r="H1219" t="s">
        <v>3438</v>
      </c>
      <c r="I1219">
        <v>290</v>
      </c>
      <c r="J1219" t="s">
        <v>3446</v>
      </c>
      <c r="K1219">
        <v>2001</v>
      </c>
      <c r="L1219" t="s">
        <v>29</v>
      </c>
      <c r="M1219">
        <v>2038</v>
      </c>
      <c r="N1219">
        <v>45.275329999999997</v>
      </c>
      <c r="O1219">
        <v>-66.026329000000004</v>
      </c>
      <c r="P1219" t="s">
        <v>3480</v>
      </c>
      <c r="Q1219" s="3">
        <f>Table1[[#This Row],[Capacity (MW)]]*0.395*8760*10^-6</f>
        <v>1.003458</v>
      </c>
      <c r="R1219" s="3" cm="1">
        <f t="array" ref="R1219">AVERAGE(VLOOKUP(_xlfn.TEXTSPLIT(Table1[[#This Row],[Fuel (no space after comma)]], ","), FuelList_Final_EF!$A$2:$B$65, 2, FALSE))</f>
        <v>53.06</v>
      </c>
      <c r="S1219" s="3">
        <f>Table1[[#This Row],[Generation (TWh)]]*10^9*VLOOKUP(Table1[[#This Row],[Turbine/Engine Technology]],Technology_HR!$A$2:$B$11,2,FALSE)*10^-6</f>
        <v>7575104.4419999998</v>
      </c>
      <c r="T1219" s="5">
        <f>Table1[[#This Row],[Fuel Consumption (mmBtu)]]*Table1[[#This Row],[Emission Factor (kg CO2/ mmBtu)]]*10^3</f>
        <v>401935041692.52002</v>
      </c>
      <c r="U1219" s="3">
        <f>Table1[[#This Row],[Emissions (g CO2)]]/(Table1[[#This Row],[Generation (TWh)]]*10^9)</f>
        <v>400.54993999999999</v>
      </c>
    </row>
    <row r="1220" spans="1:21" x14ac:dyDescent="0.35">
      <c r="A1220" t="s">
        <v>354</v>
      </c>
      <c r="B1220" t="s">
        <v>3279</v>
      </c>
      <c r="C1220" t="str">
        <f>SUBSTITUTE(Table1[[#This Row],[Fuel]],", ",",")</f>
        <v>fossil gas: natural gas,bioenergy: unknown</v>
      </c>
      <c r="D1220" t="s">
        <v>3239</v>
      </c>
      <c r="E1220" t="s">
        <v>3643</v>
      </c>
      <c r="H1220" t="s">
        <v>3438</v>
      </c>
      <c r="I1220">
        <v>100</v>
      </c>
      <c r="J1220" t="s">
        <v>3446</v>
      </c>
      <c r="K1220">
        <v>2003</v>
      </c>
      <c r="L1220" t="s">
        <v>29</v>
      </c>
      <c r="M1220" t="s">
        <v>29</v>
      </c>
      <c r="N1220">
        <v>55.071199999999997</v>
      </c>
      <c r="O1220">
        <v>-118.6896</v>
      </c>
      <c r="P1220" t="s">
        <v>3480</v>
      </c>
      <c r="Q1220" s="3">
        <f>Table1[[#This Row],[Capacity (MW)]]*0.395*8760*10^-6</f>
        <v>0.34601999999999999</v>
      </c>
      <c r="R1220" s="3" cm="1">
        <f t="array" ref="R1220">AVERAGE(VLOOKUP(_xlfn.TEXTSPLIT(Table1[[#This Row],[Fuel (no space after comma)]], ","), FuelList_Final_EF!$A$2:$B$65, 2, FALSE))</f>
        <v>63.548749999999998</v>
      </c>
      <c r="S1220" s="3">
        <f>Table1[[#This Row],[Generation (TWh)]]*10^9*VLOOKUP(Table1[[#This Row],[Turbine/Engine Technology]],Technology_HR!$A$2:$B$11,2,FALSE)*10^-6</f>
        <v>2612104.98</v>
      </c>
      <c r="T1220" s="5">
        <f>Table1[[#This Row],[Fuel Consumption (mmBtu)]]*Table1[[#This Row],[Emission Factor (kg CO2/ mmBtu)]]*10^3</f>
        <v>165996006347.77499</v>
      </c>
      <c r="U1220" s="3">
        <f>Table1[[#This Row],[Emissions (g CO2)]]/(Table1[[#This Row],[Generation (TWh)]]*10^9)</f>
        <v>479.72951374999997</v>
      </c>
    </row>
    <row r="1221" spans="1:21" x14ac:dyDescent="0.35">
      <c r="A1221" t="s">
        <v>354</v>
      </c>
      <c r="B1221" t="s">
        <v>3239</v>
      </c>
      <c r="C1221" t="str">
        <f>SUBSTITUTE(Table1[[#This Row],[Fuel]],", ",",")</f>
        <v>fossil gas: natural gas</v>
      </c>
      <c r="D1221" t="s">
        <v>3239</v>
      </c>
      <c r="H1221" t="s">
        <v>3438</v>
      </c>
      <c r="I1221">
        <v>550</v>
      </c>
      <c r="J1221" t="s">
        <v>3446</v>
      </c>
      <c r="K1221">
        <v>2006</v>
      </c>
      <c r="L1221" t="s">
        <v>29</v>
      </c>
      <c r="M1221" t="s">
        <v>29</v>
      </c>
      <c r="N1221">
        <v>46.367491000000001</v>
      </c>
      <c r="O1221">
        <v>-72.403661</v>
      </c>
      <c r="P1221" t="s">
        <v>3480</v>
      </c>
      <c r="Q1221" s="3">
        <f>Table1[[#This Row],[Capacity (MW)]]*0.395*8760*10^-6</f>
        <v>1.9031099999999999</v>
      </c>
      <c r="R1221" s="3" cm="1">
        <f t="array" ref="R1221">AVERAGE(VLOOKUP(_xlfn.TEXTSPLIT(Table1[[#This Row],[Fuel (no space after comma)]], ","), FuelList_Final_EF!$A$2:$B$65, 2, FALSE))</f>
        <v>53.06</v>
      </c>
      <c r="S1221" s="3">
        <f>Table1[[#This Row],[Generation (TWh)]]*10^9*VLOOKUP(Table1[[#This Row],[Turbine/Engine Technology]],Technology_HR!$A$2:$B$11,2,FALSE)*10^-6</f>
        <v>14366577.389999997</v>
      </c>
      <c r="T1221" s="5">
        <f>Table1[[#This Row],[Fuel Consumption (mmBtu)]]*Table1[[#This Row],[Emission Factor (kg CO2/ mmBtu)]]*10^3</f>
        <v>762290596313.3999</v>
      </c>
      <c r="U1221" s="3">
        <f>Table1[[#This Row],[Emissions (g CO2)]]/(Table1[[#This Row],[Generation (TWh)]]*10^9)</f>
        <v>400.54993999999999</v>
      </c>
    </row>
    <row r="1222" spans="1:21" x14ac:dyDescent="0.35">
      <c r="A1222" t="s">
        <v>355</v>
      </c>
      <c r="B1222" t="s">
        <v>3239</v>
      </c>
      <c r="C1222" t="str">
        <f>SUBSTITUTE(Table1[[#This Row],[Fuel]],", ",",")</f>
        <v>fossil gas: natural gas</v>
      </c>
      <c r="D1222" t="s">
        <v>3239</v>
      </c>
      <c r="H1222" t="s">
        <v>3436</v>
      </c>
      <c r="I1222">
        <v>103</v>
      </c>
      <c r="J1222" t="s">
        <v>3446</v>
      </c>
      <c r="K1222">
        <v>1992</v>
      </c>
      <c r="L1222" t="s">
        <v>29</v>
      </c>
      <c r="M1222" t="s">
        <v>29</v>
      </c>
      <c r="N1222">
        <v>46.3919</v>
      </c>
      <c r="O1222">
        <v>-72.3523</v>
      </c>
      <c r="P1222" t="s">
        <v>3480</v>
      </c>
      <c r="Q1222" s="3">
        <f>Table1[[#This Row],[Capacity (MW)]]*0.395*8760*10^-6</f>
        <v>0.35640060000000001</v>
      </c>
      <c r="R1222" s="3" cm="1">
        <f t="array" ref="R1222">AVERAGE(VLOOKUP(_xlfn.TEXTSPLIT(Table1[[#This Row],[Fuel (no space after comma)]], ","), FuelList_Final_EF!$A$2:$B$65, 2, FALSE))</f>
        <v>53.06</v>
      </c>
      <c r="S1222" s="3">
        <f>Table1[[#This Row],[Generation (TWh)]]*10^9*VLOOKUP(Table1[[#This Row],[Turbine/Engine Technology]],Technology_HR!$A$2:$B$11,2,FALSE)*10^-6</f>
        <v>3923970.6059999997</v>
      </c>
      <c r="T1222" s="5">
        <f>Table1[[#This Row],[Fuel Consumption (mmBtu)]]*Table1[[#This Row],[Emission Factor (kg CO2/ mmBtu)]]*10^3</f>
        <v>208205880354.35999</v>
      </c>
      <c r="U1222" s="3">
        <f>Table1[[#This Row],[Emissions (g CO2)]]/(Table1[[#This Row],[Generation (TWh)]]*10^9)</f>
        <v>584.1905999999999</v>
      </c>
    </row>
    <row r="1223" spans="1:21" x14ac:dyDescent="0.35">
      <c r="A1223" t="s">
        <v>355</v>
      </c>
      <c r="B1223" t="s">
        <v>3239</v>
      </c>
      <c r="C1223" t="str">
        <f>SUBSTITUTE(Table1[[#This Row],[Fuel]],", ",",")</f>
        <v>fossil gas: natural gas</v>
      </c>
      <c r="D1223" t="s">
        <v>3239</v>
      </c>
      <c r="H1223" t="s">
        <v>3436</v>
      </c>
      <c r="I1223">
        <v>103</v>
      </c>
      <c r="J1223" t="s">
        <v>3446</v>
      </c>
      <c r="K1223">
        <v>1992</v>
      </c>
      <c r="L1223" t="s">
        <v>29</v>
      </c>
      <c r="M1223" t="s">
        <v>29</v>
      </c>
      <c r="N1223">
        <v>46.3919</v>
      </c>
      <c r="O1223">
        <v>-72.3523</v>
      </c>
      <c r="P1223" t="s">
        <v>3480</v>
      </c>
      <c r="Q1223" s="3">
        <f>Table1[[#This Row],[Capacity (MW)]]*0.395*8760*10^-6</f>
        <v>0.35640060000000001</v>
      </c>
      <c r="R1223" s="3" cm="1">
        <f t="array" ref="R1223">AVERAGE(VLOOKUP(_xlfn.TEXTSPLIT(Table1[[#This Row],[Fuel (no space after comma)]], ","), FuelList_Final_EF!$A$2:$B$65, 2, FALSE))</f>
        <v>53.06</v>
      </c>
      <c r="S1223" s="3">
        <f>Table1[[#This Row],[Generation (TWh)]]*10^9*VLOOKUP(Table1[[#This Row],[Turbine/Engine Technology]],Technology_HR!$A$2:$B$11,2,FALSE)*10^-6</f>
        <v>3923970.6059999997</v>
      </c>
      <c r="T1223" s="5">
        <f>Table1[[#This Row],[Fuel Consumption (mmBtu)]]*Table1[[#This Row],[Emission Factor (kg CO2/ mmBtu)]]*10^3</f>
        <v>208205880354.35999</v>
      </c>
      <c r="U1223" s="3">
        <f>Table1[[#This Row],[Emissions (g CO2)]]/(Table1[[#This Row],[Generation (TWh)]]*10^9)</f>
        <v>584.1905999999999</v>
      </c>
    </row>
    <row r="1224" spans="1:21" x14ac:dyDescent="0.35">
      <c r="A1224" t="s">
        <v>355</v>
      </c>
      <c r="B1224" t="s">
        <v>3239</v>
      </c>
      <c r="C1224" t="str">
        <f>SUBSTITUTE(Table1[[#This Row],[Fuel]],", ",",")</f>
        <v>fossil gas: natural gas</v>
      </c>
      <c r="D1224" t="s">
        <v>3239</v>
      </c>
      <c r="H1224" t="s">
        <v>3436</v>
      </c>
      <c r="I1224">
        <v>103</v>
      </c>
      <c r="J1224" t="s">
        <v>3446</v>
      </c>
      <c r="K1224">
        <v>1993</v>
      </c>
      <c r="L1224" t="s">
        <v>29</v>
      </c>
      <c r="M1224" t="s">
        <v>29</v>
      </c>
      <c r="N1224">
        <v>46.3919</v>
      </c>
      <c r="O1224">
        <v>-72.3523</v>
      </c>
      <c r="P1224" t="s">
        <v>3480</v>
      </c>
      <c r="Q1224" s="3">
        <f>Table1[[#This Row],[Capacity (MW)]]*0.395*8760*10^-6</f>
        <v>0.35640060000000001</v>
      </c>
      <c r="R1224" s="3" cm="1">
        <f t="array" ref="R1224">AVERAGE(VLOOKUP(_xlfn.TEXTSPLIT(Table1[[#This Row],[Fuel (no space after comma)]], ","), FuelList_Final_EF!$A$2:$B$65, 2, FALSE))</f>
        <v>53.06</v>
      </c>
      <c r="S1224" s="3">
        <f>Table1[[#This Row],[Generation (TWh)]]*10^9*VLOOKUP(Table1[[#This Row],[Turbine/Engine Technology]],Technology_HR!$A$2:$B$11,2,FALSE)*10^-6</f>
        <v>3923970.6059999997</v>
      </c>
      <c r="T1224" s="5">
        <f>Table1[[#This Row],[Fuel Consumption (mmBtu)]]*Table1[[#This Row],[Emission Factor (kg CO2/ mmBtu)]]*10^3</f>
        <v>208205880354.35999</v>
      </c>
      <c r="U1224" s="3">
        <f>Table1[[#This Row],[Emissions (g CO2)]]/(Table1[[#This Row],[Generation (TWh)]]*10^9)</f>
        <v>584.1905999999999</v>
      </c>
    </row>
    <row r="1225" spans="1:21" x14ac:dyDescent="0.35">
      <c r="A1225" t="s">
        <v>355</v>
      </c>
      <c r="B1225" t="s">
        <v>3239</v>
      </c>
      <c r="C1225" t="str">
        <f>SUBSTITUTE(Table1[[#This Row],[Fuel]],", ",",")</f>
        <v>fossil gas: natural gas</v>
      </c>
      <c r="D1225" t="s">
        <v>3239</v>
      </c>
      <c r="H1225" t="s">
        <v>3436</v>
      </c>
      <c r="I1225">
        <v>103</v>
      </c>
      <c r="J1225" t="s">
        <v>3446</v>
      </c>
      <c r="K1225">
        <v>1993</v>
      </c>
      <c r="L1225" t="s">
        <v>29</v>
      </c>
      <c r="M1225" t="s">
        <v>29</v>
      </c>
      <c r="N1225">
        <v>46.3919</v>
      </c>
      <c r="O1225">
        <v>-72.3523</v>
      </c>
      <c r="P1225" t="s">
        <v>3480</v>
      </c>
      <c r="Q1225" s="3">
        <f>Table1[[#This Row],[Capacity (MW)]]*0.395*8760*10^-6</f>
        <v>0.35640060000000001</v>
      </c>
      <c r="R1225" s="3" cm="1">
        <f t="array" ref="R1225">AVERAGE(VLOOKUP(_xlfn.TEXTSPLIT(Table1[[#This Row],[Fuel (no space after comma)]], ","), FuelList_Final_EF!$A$2:$B$65, 2, FALSE))</f>
        <v>53.06</v>
      </c>
      <c r="S1225" s="3">
        <f>Table1[[#This Row],[Generation (TWh)]]*10^9*VLOOKUP(Table1[[#This Row],[Turbine/Engine Technology]],Technology_HR!$A$2:$B$11,2,FALSE)*10^-6</f>
        <v>3923970.6059999997</v>
      </c>
      <c r="T1225" s="5">
        <f>Table1[[#This Row],[Fuel Consumption (mmBtu)]]*Table1[[#This Row],[Emission Factor (kg CO2/ mmBtu)]]*10^3</f>
        <v>208205880354.35999</v>
      </c>
      <c r="U1225" s="3">
        <f>Table1[[#This Row],[Emissions (g CO2)]]/(Table1[[#This Row],[Generation (TWh)]]*10^9)</f>
        <v>584.1905999999999</v>
      </c>
    </row>
    <row r="1226" spans="1:21" x14ac:dyDescent="0.35">
      <c r="A1226" t="s">
        <v>356</v>
      </c>
      <c r="B1226" t="s">
        <v>3239</v>
      </c>
      <c r="C1226" t="str">
        <f>SUBSTITUTE(Table1[[#This Row],[Fuel]],", ",",")</f>
        <v>fossil gas: natural gas</v>
      </c>
      <c r="D1226" t="s">
        <v>3239</v>
      </c>
      <c r="H1226" t="s">
        <v>3438</v>
      </c>
      <c r="I1226">
        <v>580</v>
      </c>
      <c r="J1226" t="s">
        <v>3446</v>
      </c>
      <c r="K1226">
        <v>2004</v>
      </c>
      <c r="L1226" t="s">
        <v>29</v>
      </c>
      <c r="M1226" t="s">
        <v>29</v>
      </c>
      <c r="N1226">
        <v>42.279800000000002</v>
      </c>
      <c r="O1226">
        <v>-83.0946</v>
      </c>
      <c r="P1226" t="s">
        <v>3480</v>
      </c>
      <c r="Q1226" s="3">
        <f>Table1[[#This Row],[Capacity (MW)]]*0.395*8760*10^-6</f>
        <v>2.0069159999999999</v>
      </c>
      <c r="R1226" s="3" cm="1">
        <f t="array" ref="R1226">AVERAGE(VLOOKUP(_xlfn.TEXTSPLIT(Table1[[#This Row],[Fuel (no space after comma)]], ","), FuelList_Final_EF!$A$2:$B$65, 2, FALSE))</f>
        <v>53.06</v>
      </c>
      <c r="S1226" s="3">
        <f>Table1[[#This Row],[Generation (TWh)]]*10^9*VLOOKUP(Table1[[#This Row],[Turbine/Engine Technology]],Technology_HR!$A$2:$B$11,2,FALSE)*10^-6</f>
        <v>15150208.884</v>
      </c>
      <c r="T1226" s="5">
        <f>Table1[[#This Row],[Fuel Consumption (mmBtu)]]*Table1[[#This Row],[Emission Factor (kg CO2/ mmBtu)]]*10^3</f>
        <v>803870083385.04004</v>
      </c>
      <c r="U1226" s="3">
        <f>Table1[[#This Row],[Emissions (g CO2)]]/(Table1[[#This Row],[Generation (TWh)]]*10^9)</f>
        <v>400.54993999999999</v>
      </c>
    </row>
    <row r="1227" spans="1:21" x14ac:dyDescent="0.35">
      <c r="A1227" t="s">
        <v>350</v>
      </c>
      <c r="B1227" t="s">
        <v>3239</v>
      </c>
      <c r="C1227" t="str">
        <f>SUBSTITUTE(Table1[[#This Row],[Fuel]],", ",",")</f>
        <v>fossil gas: natural gas</v>
      </c>
      <c r="D1227" t="s">
        <v>3239</v>
      </c>
      <c r="H1227" t="s">
        <v>3438</v>
      </c>
      <c r="I1227">
        <v>320</v>
      </c>
      <c r="J1227" t="s">
        <v>3446</v>
      </c>
      <c r="K1227">
        <v>2003</v>
      </c>
      <c r="L1227" t="s">
        <v>29</v>
      </c>
      <c r="M1227" t="s">
        <v>29</v>
      </c>
      <c r="N1227">
        <v>51.18045</v>
      </c>
      <c r="O1227">
        <v>-113.93728</v>
      </c>
      <c r="P1227" t="s">
        <v>3480</v>
      </c>
      <c r="Q1227" s="3">
        <f>Table1[[#This Row],[Capacity (MW)]]*0.395*8760*10^-6</f>
        <v>1.107264</v>
      </c>
      <c r="R1227" s="3" cm="1">
        <f t="array" ref="R1227">AVERAGE(VLOOKUP(_xlfn.TEXTSPLIT(Table1[[#This Row],[Fuel (no space after comma)]], ","), FuelList_Final_EF!$A$2:$B$65, 2, FALSE))</f>
        <v>53.06</v>
      </c>
      <c r="S1227" s="3">
        <f>Table1[[#This Row],[Generation (TWh)]]*10^9*VLOOKUP(Table1[[#This Row],[Turbine/Engine Technology]],Technology_HR!$A$2:$B$11,2,FALSE)*10^-6</f>
        <v>8358735.9359999998</v>
      </c>
      <c r="T1227" s="5">
        <f>Table1[[#This Row],[Fuel Consumption (mmBtu)]]*Table1[[#This Row],[Emission Factor (kg CO2/ mmBtu)]]*10^3</f>
        <v>443514528764.15997</v>
      </c>
      <c r="U1227" s="3">
        <f>Table1[[#This Row],[Emissions (g CO2)]]/(Table1[[#This Row],[Generation (TWh)]]*10^9)</f>
        <v>400.54993999999999</v>
      </c>
    </row>
    <row r="1228" spans="1:21" x14ac:dyDescent="0.35">
      <c r="A1228" t="s">
        <v>357</v>
      </c>
      <c r="B1228" t="s">
        <v>3239</v>
      </c>
      <c r="C1228" t="str">
        <f>SUBSTITUTE(Table1[[#This Row],[Fuel]],", ",",")</f>
        <v>fossil gas: natural gas</v>
      </c>
      <c r="D1228" t="s">
        <v>3239</v>
      </c>
      <c r="H1228" t="s">
        <v>3438</v>
      </c>
      <c r="I1228">
        <v>156</v>
      </c>
      <c r="J1228" t="s">
        <v>3446</v>
      </c>
      <c r="K1228">
        <v>1994</v>
      </c>
      <c r="L1228" t="s">
        <v>29</v>
      </c>
      <c r="M1228" t="s">
        <v>29</v>
      </c>
      <c r="N1228">
        <v>44.784647999999997</v>
      </c>
      <c r="O1228">
        <v>-75.377919000000006</v>
      </c>
      <c r="P1228" t="s">
        <v>3480</v>
      </c>
      <c r="Q1228" s="3">
        <f>Table1[[#This Row],[Capacity (MW)]]*0.395*8760*10^-6</f>
        <v>0.53979120000000003</v>
      </c>
      <c r="R1228" s="3" cm="1">
        <f t="array" ref="R1228">AVERAGE(VLOOKUP(_xlfn.TEXTSPLIT(Table1[[#This Row],[Fuel (no space after comma)]], ","), FuelList_Final_EF!$A$2:$B$65, 2, FALSE))</f>
        <v>53.06</v>
      </c>
      <c r="S1228" s="3">
        <f>Table1[[#This Row],[Generation (TWh)]]*10^9*VLOOKUP(Table1[[#This Row],[Turbine/Engine Technology]],Technology_HR!$A$2:$B$11,2,FALSE)*10^-6</f>
        <v>4074883.7687999997</v>
      </c>
      <c r="T1228" s="5">
        <f>Table1[[#This Row],[Fuel Consumption (mmBtu)]]*Table1[[#This Row],[Emission Factor (kg CO2/ mmBtu)]]*10^3</f>
        <v>216213332772.52798</v>
      </c>
      <c r="U1228" s="3">
        <f>Table1[[#This Row],[Emissions (g CO2)]]/(Table1[[#This Row],[Generation (TWh)]]*10^9)</f>
        <v>400.54993999999999</v>
      </c>
    </row>
    <row r="1229" spans="1:21" x14ac:dyDescent="0.35">
      <c r="A1229" t="s">
        <v>358</v>
      </c>
      <c r="B1229" t="s">
        <v>3239</v>
      </c>
      <c r="C1229" t="str">
        <f>SUBSTITUTE(Table1[[#This Row],[Fuel]],", ",",")</f>
        <v>fossil gas: natural gas</v>
      </c>
      <c r="D1229" t="s">
        <v>3239</v>
      </c>
      <c r="H1229" t="s">
        <v>59</v>
      </c>
      <c r="I1229">
        <v>200</v>
      </c>
      <c r="J1229" t="s">
        <v>3450</v>
      </c>
      <c r="K1229">
        <v>2026</v>
      </c>
      <c r="L1229" t="s">
        <v>29</v>
      </c>
      <c r="M1229" t="s">
        <v>29</v>
      </c>
      <c r="N1229">
        <v>52.098570000000002</v>
      </c>
      <c r="O1229">
        <v>-114.742938</v>
      </c>
      <c r="P1229" t="s">
        <v>3480</v>
      </c>
      <c r="Q1229" s="3">
        <f>Table1[[#This Row],[Capacity (MW)]]*0.395*8760*10^-6</f>
        <v>0.69203999999999999</v>
      </c>
      <c r="R1229" s="3" cm="1">
        <f t="array" ref="R1229">AVERAGE(VLOOKUP(_xlfn.TEXTSPLIT(Table1[[#This Row],[Fuel (no space after comma)]], ","), FuelList_Final_EF!$A$2:$B$65, 2, FALSE))</f>
        <v>53.06</v>
      </c>
      <c r="S1229" s="3">
        <f>Table1[[#This Row],[Generation (TWh)]]*10^9*VLOOKUP(Table1[[#This Row],[Turbine/Engine Technology]],Technology_HR!$A$2:$B$11,2,FALSE)*10^-6</f>
        <v>5740817.8199999994</v>
      </c>
      <c r="T1229" s="5">
        <f>Table1[[#This Row],[Fuel Consumption (mmBtu)]]*Table1[[#This Row],[Emission Factor (kg CO2/ mmBtu)]]*10^3</f>
        <v>304607793529.19995</v>
      </c>
      <c r="U1229" s="3">
        <f>Table1[[#This Row],[Emissions (g CO2)]]/(Table1[[#This Row],[Generation (TWh)]]*10^9)</f>
        <v>440.15922999999992</v>
      </c>
    </row>
    <row r="1230" spans="1:21" x14ac:dyDescent="0.35">
      <c r="A1230" t="s">
        <v>359</v>
      </c>
      <c r="B1230" t="s">
        <v>3239</v>
      </c>
      <c r="C1230" t="str">
        <f>SUBSTITUTE(Table1[[#This Row],[Fuel]],", ",",")</f>
        <v>fossil gas: natural gas</v>
      </c>
      <c r="D1230" t="s">
        <v>3239</v>
      </c>
      <c r="H1230" t="s">
        <v>3438</v>
      </c>
      <c r="I1230">
        <v>450</v>
      </c>
      <c r="J1230" t="s">
        <v>3446</v>
      </c>
      <c r="K1230">
        <v>2024</v>
      </c>
      <c r="L1230" t="s">
        <v>29</v>
      </c>
      <c r="M1230" t="s">
        <v>29</v>
      </c>
      <c r="N1230">
        <v>53.579970000000003</v>
      </c>
      <c r="O1230">
        <v>-116.509934</v>
      </c>
      <c r="P1230" t="s">
        <v>3480</v>
      </c>
      <c r="Q1230" s="3">
        <f>Table1[[#This Row],[Capacity (MW)]]*0.395*8760*10^-6</f>
        <v>1.5570899999999999</v>
      </c>
      <c r="R1230" s="3" cm="1">
        <f t="array" ref="R1230">AVERAGE(VLOOKUP(_xlfn.TEXTSPLIT(Table1[[#This Row],[Fuel (no space after comma)]], ","), FuelList_Final_EF!$A$2:$B$65, 2, FALSE))</f>
        <v>53.06</v>
      </c>
      <c r="S1230" s="3">
        <f>Table1[[#This Row],[Generation (TWh)]]*10^9*VLOOKUP(Table1[[#This Row],[Turbine/Engine Technology]],Technology_HR!$A$2:$B$11,2,FALSE)*10^-6</f>
        <v>11754472.409999998</v>
      </c>
      <c r="T1230" s="5">
        <f>Table1[[#This Row],[Fuel Consumption (mmBtu)]]*Table1[[#This Row],[Emission Factor (kg CO2/ mmBtu)]]*10^3</f>
        <v>623692306074.59998</v>
      </c>
      <c r="U1230" s="3">
        <f>Table1[[#This Row],[Emissions (g CO2)]]/(Table1[[#This Row],[Generation (TWh)]]*10^9)</f>
        <v>400.54994000000005</v>
      </c>
    </row>
    <row r="1231" spans="1:21" x14ac:dyDescent="0.35">
      <c r="A1231" t="s">
        <v>359</v>
      </c>
      <c r="B1231" t="s">
        <v>3239</v>
      </c>
      <c r="C1231" t="str">
        <f>SUBSTITUTE(Table1[[#This Row],[Fuel]],", ",",")</f>
        <v>fossil gas: natural gas</v>
      </c>
      <c r="D1231" t="s">
        <v>3239</v>
      </c>
      <c r="H1231" t="s">
        <v>3438</v>
      </c>
      <c r="I1231">
        <v>450</v>
      </c>
      <c r="J1231" t="s">
        <v>3446</v>
      </c>
      <c r="K1231">
        <v>2024</v>
      </c>
      <c r="L1231" t="s">
        <v>29</v>
      </c>
      <c r="M1231" t="s">
        <v>29</v>
      </c>
      <c r="N1231">
        <v>53.579970000000003</v>
      </c>
      <c r="O1231">
        <v>-116.509934</v>
      </c>
      <c r="P1231" t="s">
        <v>3480</v>
      </c>
      <c r="Q1231" s="3">
        <f>Table1[[#This Row],[Capacity (MW)]]*0.395*8760*10^-6</f>
        <v>1.5570899999999999</v>
      </c>
      <c r="R1231" s="3" cm="1">
        <f t="array" ref="R1231">AVERAGE(VLOOKUP(_xlfn.TEXTSPLIT(Table1[[#This Row],[Fuel (no space after comma)]], ","), FuelList_Final_EF!$A$2:$B$65, 2, FALSE))</f>
        <v>53.06</v>
      </c>
      <c r="S1231" s="3">
        <f>Table1[[#This Row],[Generation (TWh)]]*10^9*VLOOKUP(Table1[[#This Row],[Turbine/Engine Technology]],Technology_HR!$A$2:$B$11,2,FALSE)*10^-6</f>
        <v>11754472.409999998</v>
      </c>
      <c r="T1231" s="5">
        <f>Table1[[#This Row],[Fuel Consumption (mmBtu)]]*Table1[[#This Row],[Emission Factor (kg CO2/ mmBtu)]]*10^3</f>
        <v>623692306074.59998</v>
      </c>
      <c r="U1231" s="3">
        <f>Table1[[#This Row],[Emissions (g CO2)]]/(Table1[[#This Row],[Generation (TWh)]]*10^9)</f>
        <v>400.54994000000005</v>
      </c>
    </row>
    <row r="1232" spans="1:21" x14ac:dyDescent="0.35">
      <c r="A1232" t="s">
        <v>350</v>
      </c>
      <c r="B1232" t="s">
        <v>3239</v>
      </c>
      <c r="C1232" t="str">
        <f>SUBSTITUTE(Table1[[#This Row],[Fuel]],", ",",")</f>
        <v>fossil gas: natural gas</v>
      </c>
      <c r="D1232" t="s">
        <v>3239</v>
      </c>
      <c r="H1232" t="s">
        <v>3438</v>
      </c>
      <c r="I1232">
        <v>120</v>
      </c>
      <c r="J1232" t="s">
        <v>3446</v>
      </c>
      <c r="K1232">
        <v>2001</v>
      </c>
      <c r="L1232" t="s">
        <v>29</v>
      </c>
      <c r="M1232" t="s">
        <v>29</v>
      </c>
      <c r="N1232">
        <v>51.005566000000002</v>
      </c>
      <c r="O1232">
        <v>-113.171588</v>
      </c>
      <c r="P1232" t="s">
        <v>3480</v>
      </c>
      <c r="Q1232" s="3">
        <f>Table1[[#This Row],[Capacity (MW)]]*0.395*8760*10^-6</f>
        <v>0.41522400000000004</v>
      </c>
      <c r="R1232" s="3" cm="1">
        <f t="array" ref="R1232">AVERAGE(VLOOKUP(_xlfn.TEXTSPLIT(Table1[[#This Row],[Fuel (no space after comma)]], ","), FuelList_Final_EF!$A$2:$B$65, 2, FALSE))</f>
        <v>53.06</v>
      </c>
      <c r="S1232" s="3">
        <f>Table1[[#This Row],[Generation (TWh)]]*10^9*VLOOKUP(Table1[[#This Row],[Turbine/Engine Technology]],Technology_HR!$A$2:$B$11,2,FALSE)*10^-6</f>
        <v>3134525.9760000003</v>
      </c>
      <c r="T1232" s="5">
        <f>Table1[[#This Row],[Fuel Consumption (mmBtu)]]*Table1[[#This Row],[Emission Factor (kg CO2/ mmBtu)]]*10^3</f>
        <v>166317948286.56003</v>
      </c>
      <c r="U1232" s="3">
        <f>Table1[[#This Row],[Emissions (g CO2)]]/(Table1[[#This Row],[Generation (TWh)]]*10^9)</f>
        <v>400.54993999999999</v>
      </c>
    </row>
    <row r="1233" spans="1:21" x14ac:dyDescent="0.35">
      <c r="A1233" t="s">
        <v>360</v>
      </c>
      <c r="B1233" t="s">
        <v>3241</v>
      </c>
      <c r="C1233" t="str">
        <f>SUBSTITUTE(Table1[[#This Row],[Fuel]],", ",",")</f>
        <v>fossil liquids: heavy fuel oil</v>
      </c>
      <c r="D1233" t="s">
        <v>3241</v>
      </c>
      <c r="H1233" t="s">
        <v>3440</v>
      </c>
      <c r="I1233">
        <v>55</v>
      </c>
      <c r="J1233" t="s">
        <v>3448</v>
      </c>
      <c r="K1233">
        <v>1960</v>
      </c>
      <c r="L1233" t="s">
        <v>29</v>
      </c>
      <c r="M1233" t="s">
        <v>29</v>
      </c>
      <c r="N1233">
        <v>46.238523999999998</v>
      </c>
      <c r="O1233">
        <v>-63.117173999999999</v>
      </c>
      <c r="P1233" t="s">
        <v>3480</v>
      </c>
      <c r="Q1233" s="3">
        <f>Table1[[#This Row],[Capacity (MW)]]*0.395*8760*10^-6</f>
        <v>0.19031099999999998</v>
      </c>
      <c r="R1233" s="3" cm="1">
        <f t="array" ref="R1233">AVERAGE(VLOOKUP(_xlfn.TEXTSPLIT(Table1[[#This Row],[Fuel (no space after comma)]], ","), FuelList_Final_EF!$A$2:$B$65, 2, FALSE))</f>
        <v>81.602530311017389</v>
      </c>
      <c r="S1233" s="3">
        <f>Table1[[#This Row],[Generation (TWh)]]*10^9*VLOOKUP(Table1[[#This Row],[Turbine/Engine Technology]],Technology_HR!$A$2:$B$11,2,FALSE)*10^-6</f>
        <v>1957348.6349999998</v>
      </c>
      <c r="T1233" s="5">
        <f>Table1[[#This Row],[Fuel Consumption (mmBtu)]]*Table1[[#This Row],[Emission Factor (kg CO2/ mmBtu)]]*10^3</f>
        <v>159724601316.81601</v>
      </c>
      <c r="U1233" s="3">
        <f>Table1[[#This Row],[Emissions (g CO2)]]/(Table1[[#This Row],[Generation (TWh)]]*10^9)</f>
        <v>839.28202424881397</v>
      </c>
    </row>
    <row r="1234" spans="1:21" x14ac:dyDescent="0.35">
      <c r="A1234" t="s">
        <v>360</v>
      </c>
      <c r="B1234" t="s">
        <v>3241</v>
      </c>
      <c r="C1234" t="str">
        <f>SUBSTITUTE(Table1[[#This Row],[Fuel]],", ",",")</f>
        <v>fossil liquids: heavy fuel oil</v>
      </c>
      <c r="D1234" t="s">
        <v>3241</v>
      </c>
      <c r="H1234" t="s">
        <v>3436</v>
      </c>
      <c r="I1234">
        <v>50</v>
      </c>
      <c r="J1234" t="s">
        <v>3446</v>
      </c>
      <c r="K1234">
        <v>2005</v>
      </c>
      <c r="L1234" t="s">
        <v>29</v>
      </c>
      <c r="M1234" t="s">
        <v>29</v>
      </c>
      <c r="N1234">
        <v>46.238523999999998</v>
      </c>
      <c r="O1234">
        <v>-63.117173999999999</v>
      </c>
      <c r="P1234" t="s">
        <v>3480</v>
      </c>
      <c r="Q1234" s="3">
        <f>Table1[[#This Row],[Capacity (MW)]]*0.395*8760*10^-6</f>
        <v>0.17301</v>
      </c>
      <c r="R1234" s="3" cm="1">
        <f t="array" ref="R1234">AVERAGE(VLOOKUP(_xlfn.TEXTSPLIT(Table1[[#This Row],[Fuel (no space after comma)]], ","), FuelList_Final_EF!$A$2:$B$65, 2, FALSE))</f>
        <v>81.602530311017389</v>
      </c>
      <c r="S1234" s="3">
        <f>Table1[[#This Row],[Generation (TWh)]]*10^9*VLOOKUP(Table1[[#This Row],[Turbine/Engine Technology]],Technology_HR!$A$2:$B$11,2,FALSE)*10^-6</f>
        <v>1904840.0999999999</v>
      </c>
      <c r="T1234" s="5">
        <f>Table1[[#This Row],[Fuel Consumption (mmBtu)]]*Table1[[#This Row],[Emission Factor (kg CO2/ mmBtu)]]*10^3</f>
        <v>155439771997.89139</v>
      </c>
      <c r="U1234" s="3">
        <f>Table1[[#This Row],[Emissions (g CO2)]]/(Table1[[#This Row],[Generation (TWh)]]*10^9)</f>
        <v>898.44385872430144</v>
      </c>
    </row>
    <row r="1235" spans="1:21" x14ac:dyDescent="0.35">
      <c r="A1235" t="s">
        <v>348</v>
      </c>
      <c r="B1235" t="s">
        <v>3239</v>
      </c>
      <c r="C1235" t="str">
        <f>SUBSTITUTE(Table1[[#This Row],[Fuel]],", ",",")</f>
        <v>fossil gas: natural gas</v>
      </c>
      <c r="D1235" t="s">
        <v>3239</v>
      </c>
      <c r="H1235" t="s">
        <v>3438</v>
      </c>
      <c r="I1235">
        <v>353</v>
      </c>
      <c r="J1235" t="s">
        <v>3446</v>
      </c>
      <c r="K1235">
        <v>2019</v>
      </c>
      <c r="L1235" t="s">
        <v>29</v>
      </c>
      <c r="M1235" t="s">
        <v>29</v>
      </c>
      <c r="N1235">
        <v>50.345253</v>
      </c>
      <c r="O1235">
        <v>-107.937285</v>
      </c>
      <c r="P1235" t="s">
        <v>3480</v>
      </c>
      <c r="Q1235" s="3">
        <f>Table1[[#This Row],[Capacity (MW)]]*0.395*8760*10^-6</f>
        <v>1.2214506000000001</v>
      </c>
      <c r="R1235" s="3" cm="1">
        <f t="array" ref="R1235">AVERAGE(VLOOKUP(_xlfn.TEXTSPLIT(Table1[[#This Row],[Fuel (no space after comma)]], ","), FuelList_Final_EF!$A$2:$B$65, 2, FALSE))</f>
        <v>53.06</v>
      </c>
      <c r="S1235" s="3">
        <f>Table1[[#This Row],[Generation (TWh)]]*10^9*VLOOKUP(Table1[[#This Row],[Turbine/Engine Technology]],Technology_HR!$A$2:$B$11,2,FALSE)*10^-6</f>
        <v>9220730.5793999992</v>
      </c>
      <c r="T1235" s="5">
        <f>Table1[[#This Row],[Fuel Consumption (mmBtu)]]*Table1[[#This Row],[Emission Factor (kg CO2/ mmBtu)]]*10^3</f>
        <v>489251964542.96399</v>
      </c>
      <c r="U1235" s="3">
        <f>Table1[[#This Row],[Emissions (g CO2)]]/(Table1[[#This Row],[Generation (TWh)]]*10^9)</f>
        <v>400.54993999999999</v>
      </c>
    </row>
    <row r="1236" spans="1:21" x14ac:dyDescent="0.35">
      <c r="A1236" t="s">
        <v>361</v>
      </c>
      <c r="B1236" t="s">
        <v>3239</v>
      </c>
      <c r="C1236" t="str">
        <f>SUBSTITUTE(Table1[[#This Row],[Fuel]],", ",",")</f>
        <v>fossil gas: natural gas</v>
      </c>
      <c r="D1236" t="s">
        <v>3239</v>
      </c>
      <c r="H1236" t="s">
        <v>3438</v>
      </c>
      <c r="I1236">
        <v>100</v>
      </c>
      <c r="J1236" t="s">
        <v>3446</v>
      </c>
      <c r="K1236">
        <v>2016</v>
      </c>
      <c r="L1236" t="s">
        <v>29</v>
      </c>
      <c r="M1236" t="s">
        <v>29</v>
      </c>
      <c r="N1236">
        <v>55.570182000000003</v>
      </c>
      <c r="O1236">
        <v>-110.890659</v>
      </c>
      <c r="P1236" t="s">
        <v>3480</v>
      </c>
      <c r="Q1236" s="3">
        <f>Table1[[#This Row],[Capacity (MW)]]*0.395*8760*10^-6</f>
        <v>0.34601999999999999</v>
      </c>
      <c r="R1236" s="3" cm="1">
        <f t="array" ref="R1236">AVERAGE(VLOOKUP(_xlfn.TEXTSPLIT(Table1[[#This Row],[Fuel (no space after comma)]], ","), FuelList_Final_EF!$A$2:$B$65, 2, FALSE))</f>
        <v>53.06</v>
      </c>
      <c r="S1236" s="3">
        <f>Table1[[#This Row],[Generation (TWh)]]*10^9*VLOOKUP(Table1[[#This Row],[Turbine/Engine Technology]],Technology_HR!$A$2:$B$11,2,FALSE)*10^-6</f>
        <v>2612104.98</v>
      </c>
      <c r="T1236" s="5">
        <f>Table1[[#This Row],[Fuel Consumption (mmBtu)]]*Table1[[#This Row],[Emission Factor (kg CO2/ mmBtu)]]*10^3</f>
        <v>138598290238.80002</v>
      </c>
      <c r="U1236" s="3">
        <f>Table1[[#This Row],[Emissions (g CO2)]]/(Table1[[#This Row],[Generation (TWh)]]*10^9)</f>
        <v>400.54994000000005</v>
      </c>
    </row>
    <row r="1237" spans="1:21" x14ac:dyDescent="0.35">
      <c r="A1237" t="s">
        <v>362</v>
      </c>
      <c r="B1237" t="s">
        <v>3239</v>
      </c>
      <c r="C1237" t="str">
        <f>SUBSTITUTE(Table1[[#This Row],[Fuel]],", ",",")</f>
        <v>fossil gas: natural gas</v>
      </c>
      <c r="D1237" t="s">
        <v>3239</v>
      </c>
      <c r="H1237" t="s">
        <v>3438</v>
      </c>
      <c r="I1237">
        <v>85</v>
      </c>
      <c r="J1237" t="s">
        <v>3446</v>
      </c>
      <c r="K1237">
        <v>2009</v>
      </c>
      <c r="L1237" t="s">
        <v>29</v>
      </c>
      <c r="M1237" t="s">
        <v>29</v>
      </c>
      <c r="N1237">
        <v>55.664985000000001</v>
      </c>
      <c r="O1237">
        <v>-110.718486</v>
      </c>
      <c r="P1237" t="s">
        <v>3480</v>
      </c>
      <c r="Q1237" s="3">
        <f>Table1[[#This Row],[Capacity (MW)]]*0.395*8760*10^-6</f>
        <v>0.29411699999999996</v>
      </c>
      <c r="R1237" s="3" cm="1">
        <f t="array" ref="R1237">AVERAGE(VLOOKUP(_xlfn.TEXTSPLIT(Table1[[#This Row],[Fuel (no space after comma)]], ","), FuelList_Final_EF!$A$2:$B$65, 2, FALSE))</f>
        <v>53.06</v>
      </c>
      <c r="S1237" s="3">
        <f>Table1[[#This Row],[Generation (TWh)]]*10^9*VLOOKUP(Table1[[#This Row],[Turbine/Engine Technology]],Technology_HR!$A$2:$B$11,2,FALSE)*10^-6</f>
        <v>2220289.2329999995</v>
      </c>
      <c r="T1237" s="5">
        <f>Table1[[#This Row],[Fuel Consumption (mmBtu)]]*Table1[[#This Row],[Emission Factor (kg CO2/ mmBtu)]]*10^3</f>
        <v>117808546702.97998</v>
      </c>
      <c r="U1237" s="3">
        <f>Table1[[#This Row],[Emissions (g CO2)]]/(Table1[[#This Row],[Generation (TWh)]]*10^9)</f>
        <v>400.54993999999999</v>
      </c>
    </row>
    <row r="1238" spans="1:21" x14ac:dyDescent="0.35">
      <c r="A1238" t="s">
        <v>362</v>
      </c>
      <c r="B1238" t="s">
        <v>3239</v>
      </c>
      <c r="C1238" t="str">
        <f>SUBSTITUTE(Table1[[#This Row],[Fuel]],", ",",")</f>
        <v>fossil gas: natural gas</v>
      </c>
      <c r="D1238" t="s">
        <v>3239</v>
      </c>
      <c r="H1238" t="s">
        <v>3438</v>
      </c>
      <c r="I1238">
        <v>85</v>
      </c>
      <c r="J1238" t="s">
        <v>3446</v>
      </c>
      <c r="K1238">
        <v>2013</v>
      </c>
      <c r="L1238" t="s">
        <v>29</v>
      </c>
      <c r="M1238" t="s">
        <v>29</v>
      </c>
      <c r="N1238">
        <v>55.664985000000001</v>
      </c>
      <c r="O1238">
        <v>-110.718486</v>
      </c>
      <c r="P1238" t="s">
        <v>3480</v>
      </c>
      <c r="Q1238" s="3">
        <f>Table1[[#This Row],[Capacity (MW)]]*0.395*8760*10^-6</f>
        <v>0.29411699999999996</v>
      </c>
      <c r="R1238" s="3" cm="1">
        <f t="array" ref="R1238">AVERAGE(VLOOKUP(_xlfn.TEXTSPLIT(Table1[[#This Row],[Fuel (no space after comma)]], ","), FuelList_Final_EF!$A$2:$B$65, 2, FALSE))</f>
        <v>53.06</v>
      </c>
      <c r="S1238" s="3">
        <f>Table1[[#This Row],[Generation (TWh)]]*10^9*VLOOKUP(Table1[[#This Row],[Turbine/Engine Technology]],Technology_HR!$A$2:$B$11,2,FALSE)*10^-6</f>
        <v>2220289.2329999995</v>
      </c>
      <c r="T1238" s="5">
        <f>Table1[[#This Row],[Fuel Consumption (mmBtu)]]*Table1[[#This Row],[Emission Factor (kg CO2/ mmBtu)]]*10^3</f>
        <v>117808546702.97998</v>
      </c>
      <c r="U1238" s="3">
        <f>Table1[[#This Row],[Emissions (g CO2)]]/(Table1[[#This Row],[Generation (TWh)]]*10^9)</f>
        <v>400.54993999999999</v>
      </c>
    </row>
    <row r="1239" spans="1:21" x14ac:dyDescent="0.35">
      <c r="A1239" t="s">
        <v>363</v>
      </c>
      <c r="B1239" t="s">
        <v>3239</v>
      </c>
      <c r="C1239" t="str">
        <f>SUBSTITUTE(Table1[[#This Row],[Fuel]],", ",",")</f>
        <v>fossil gas: natural gas</v>
      </c>
      <c r="D1239" t="s">
        <v>3239</v>
      </c>
      <c r="H1239" t="s">
        <v>3436</v>
      </c>
      <c r="I1239">
        <v>100</v>
      </c>
      <c r="J1239" t="s">
        <v>3446</v>
      </c>
      <c r="K1239">
        <v>2009</v>
      </c>
      <c r="L1239" t="s">
        <v>29</v>
      </c>
      <c r="M1239" t="s">
        <v>29</v>
      </c>
      <c r="N1239">
        <v>53.587142999999998</v>
      </c>
      <c r="O1239">
        <v>-113.365184</v>
      </c>
      <c r="P1239" t="s">
        <v>3480</v>
      </c>
      <c r="Q1239" s="3">
        <f>Table1[[#This Row],[Capacity (MW)]]*0.395*8760*10^-6</f>
        <v>0.34601999999999999</v>
      </c>
      <c r="R1239" s="3" cm="1">
        <f t="array" ref="R1239">AVERAGE(VLOOKUP(_xlfn.TEXTSPLIT(Table1[[#This Row],[Fuel (no space after comma)]], ","), FuelList_Final_EF!$A$2:$B$65, 2, FALSE))</f>
        <v>53.06</v>
      </c>
      <c r="S1239" s="3">
        <f>Table1[[#This Row],[Generation (TWh)]]*10^9*VLOOKUP(Table1[[#This Row],[Turbine/Engine Technology]],Technology_HR!$A$2:$B$11,2,FALSE)*10^-6</f>
        <v>3809680.1999999997</v>
      </c>
      <c r="T1239" s="5">
        <f>Table1[[#This Row],[Fuel Consumption (mmBtu)]]*Table1[[#This Row],[Emission Factor (kg CO2/ mmBtu)]]*10^3</f>
        <v>202141631412</v>
      </c>
      <c r="U1239" s="3">
        <f>Table1[[#This Row],[Emissions (g CO2)]]/(Table1[[#This Row],[Generation (TWh)]]*10^9)</f>
        <v>584.19060000000002</v>
      </c>
    </row>
    <row r="1240" spans="1:21" x14ac:dyDescent="0.35">
      <c r="A1240" t="s">
        <v>363</v>
      </c>
      <c r="B1240" t="s">
        <v>3239</v>
      </c>
      <c r="C1240" t="str">
        <f>SUBSTITUTE(Table1[[#This Row],[Fuel]],", ",",")</f>
        <v>fossil gas: natural gas</v>
      </c>
      <c r="D1240" t="s">
        <v>3239</v>
      </c>
      <c r="H1240" t="s">
        <v>3436</v>
      </c>
      <c r="I1240">
        <v>100</v>
      </c>
      <c r="J1240" t="s">
        <v>3446</v>
      </c>
      <c r="K1240">
        <v>2009</v>
      </c>
      <c r="L1240" t="s">
        <v>29</v>
      </c>
      <c r="M1240" t="s">
        <v>29</v>
      </c>
      <c r="N1240">
        <v>53.587142999999998</v>
      </c>
      <c r="O1240">
        <v>-113.365184</v>
      </c>
      <c r="P1240" t="s">
        <v>3480</v>
      </c>
      <c r="Q1240" s="3">
        <f>Table1[[#This Row],[Capacity (MW)]]*0.395*8760*10^-6</f>
        <v>0.34601999999999999</v>
      </c>
      <c r="R1240" s="3" cm="1">
        <f t="array" ref="R1240">AVERAGE(VLOOKUP(_xlfn.TEXTSPLIT(Table1[[#This Row],[Fuel (no space after comma)]], ","), FuelList_Final_EF!$A$2:$B$65, 2, FALSE))</f>
        <v>53.06</v>
      </c>
      <c r="S1240" s="3">
        <f>Table1[[#This Row],[Generation (TWh)]]*10^9*VLOOKUP(Table1[[#This Row],[Turbine/Engine Technology]],Technology_HR!$A$2:$B$11,2,FALSE)*10^-6</f>
        <v>3809680.1999999997</v>
      </c>
      <c r="T1240" s="5">
        <f>Table1[[#This Row],[Fuel Consumption (mmBtu)]]*Table1[[#This Row],[Emission Factor (kg CO2/ mmBtu)]]*10^3</f>
        <v>202141631412</v>
      </c>
      <c r="U1240" s="3">
        <f>Table1[[#This Row],[Emissions (g CO2)]]/(Table1[[#This Row],[Generation (TWh)]]*10^9)</f>
        <v>584.19060000000002</v>
      </c>
    </row>
    <row r="1241" spans="1:21" x14ac:dyDescent="0.35">
      <c r="A1241" t="s">
        <v>364</v>
      </c>
      <c r="B1241" t="s">
        <v>3239</v>
      </c>
      <c r="C1241" t="str">
        <f>SUBSTITUTE(Table1[[#This Row],[Fuel]],", ",",")</f>
        <v>fossil gas: natural gas</v>
      </c>
      <c r="D1241" t="s">
        <v>3239</v>
      </c>
      <c r="H1241" t="s">
        <v>3436</v>
      </c>
      <c r="I1241">
        <v>85</v>
      </c>
      <c r="J1241" t="s">
        <v>3446</v>
      </c>
      <c r="K1241">
        <v>2002</v>
      </c>
      <c r="L1241" t="s">
        <v>29</v>
      </c>
      <c r="M1241" t="s">
        <v>29</v>
      </c>
      <c r="N1241">
        <v>54.583826999999999</v>
      </c>
      <c r="O1241">
        <v>-110.39339200000001</v>
      </c>
      <c r="P1241" t="s">
        <v>3480</v>
      </c>
      <c r="Q1241" s="3">
        <f>Table1[[#This Row],[Capacity (MW)]]*0.395*8760*10^-6</f>
        <v>0.29411699999999996</v>
      </c>
      <c r="R1241" s="3" cm="1">
        <f t="array" ref="R1241">AVERAGE(VLOOKUP(_xlfn.TEXTSPLIT(Table1[[#This Row],[Fuel (no space after comma)]], ","), FuelList_Final_EF!$A$2:$B$65, 2, FALSE))</f>
        <v>53.06</v>
      </c>
      <c r="S1241" s="3">
        <f>Table1[[#This Row],[Generation (TWh)]]*10^9*VLOOKUP(Table1[[#This Row],[Turbine/Engine Technology]],Technology_HR!$A$2:$B$11,2,FALSE)*10^-6</f>
        <v>3238228.1699999995</v>
      </c>
      <c r="T1241" s="5">
        <f>Table1[[#This Row],[Fuel Consumption (mmBtu)]]*Table1[[#This Row],[Emission Factor (kg CO2/ mmBtu)]]*10^3</f>
        <v>171820386700.19998</v>
      </c>
      <c r="U1241" s="3">
        <f>Table1[[#This Row],[Emissions (g CO2)]]/(Table1[[#This Row],[Generation (TWh)]]*10^9)</f>
        <v>584.19060000000002</v>
      </c>
    </row>
    <row r="1242" spans="1:21" x14ac:dyDescent="0.35">
      <c r="A1242" t="s">
        <v>364</v>
      </c>
      <c r="B1242" t="s">
        <v>3239</v>
      </c>
      <c r="C1242" t="str">
        <f>SUBSTITUTE(Table1[[#This Row],[Fuel]],", ",",")</f>
        <v>fossil gas: natural gas</v>
      </c>
      <c r="D1242" t="s">
        <v>3239</v>
      </c>
      <c r="H1242" t="s">
        <v>3436</v>
      </c>
      <c r="I1242">
        <v>85</v>
      </c>
      <c r="J1242" t="s">
        <v>3446</v>
      </c>
      <c r="K1242">
        <v>2002</v>
      </c>
      <c r="L1242" t="s">
        <v>29</v>
      </c>
      <c r="M1242" t="s">
        <v>29</v>
      </c>
      <c r="N1242">
        <v>54.583826999999999</v>
      </c>
      <c r="O1242">
        <v>-110.39339200000001</v>
      </c>
      <c r="P1242" t="s">
        <v>3480</v>
      </c>
      <c r="Q1242" s="3">
        <f>Table1[[#This Row],[Capacity (MW)]]*0.395*8760*10^-6</f>
        <v>0.29411699999999996</v>
      </c>
      <c r="R1242" s="3" cm="1">
        <f t="array" ref="R1242">AVERAGE(VLOOKUP(_xlfn.TEXTSPLIT(Table1[[#This Row],[Fuel (no space after comma)]], ","), FuelList_Final_EF!$A$2:$B$65, 2, FALSE))</f>
        <v>53.06</v>
      </c>
      <c r="S1242" s="3">
        <f>Table1[[#This Row],[Generation (TWh)]]*10^9*VLOOKUP(Table1[[#This Row],[Turbine/Engine Technology]],Technology_HR!$A$2:$B$11,2,FALSE)*10^-6</f>
        <v>3238228.1699999995</v>
      </c>
      <c r="T1242" s="5">
        <f>Table1[[#This Row],[Fuel Consumption (mmBtu)]]*Table1[[#This Row],[Emission Factor (kg CO2/ mmBtu)]]*10^3</f>
        <v>171820386700.19998</v>
      </c>
      <c r="U1242" s="3">
        <f>Table1[[#This Row],[Emissions (g CO2)]]/(Table1[[#This Row],[Generation (TWh)]]*10^9)</f>
        <v>584.19060000000002</v>
      </c>
    </row>
    <row r="1243" spans="1:21" x14ac:dyDescent="0.35">
      <c r="A1243" t="s">
        <v>364</v>
      </c>
      <c r="B1243" t="s">
        <v>3239</v>
      </c>
      <c r="C1243" t="str">
        <f>SUBSTITUTE(Table1[[#This Row],[Fuel]],", ",",")</f>
        <v>fossil gas: natural gas</v>
      </c>
      <c r="D1243" t="s">
        <v>3239</v>
      </c>
      <c r="H1243" t="s">
        <v>3436</v>
      </c>
      <c r="I1243">
        <v>170</v>
      </c>
      <c r="J1243" t="s">
        <v>3446</v>
      </c>
      <c r="K1243">
        <v>2015</v>
      </c>
      <c r="L1243" t="s">
        <v>29</v>
      </c>
      <c r="M1243" t="s">
        <v>29</v>
      </c>
      <c r="N1243">
        <v>54.726514999999999</v>
      </c>
      <c r="O1243">
        <v>-110.3441</v>
      </c>
      <c r="P1243" t="s">
        <v>3480</v>
      </c>
      <c r="Q1243" s="3">
        <f>Table1[[#This Row],[Capacity (MW)]]*0.395*8760*10^-6</f>
        <v>0.58823399999999992</v>
      </c>
      <c r="R1243" s="3" cm="1">
        <f t="array" ref="R1243">AVERAGE(VLOOKUP(_xlfn.TEXTSPLIT(Table1[[#This Row],[Fuel (no space after comma)]], ","), FuelList_Final_EF!$A$2:$B$65, 2, FALSE))</f>
        <v>53.06</v>
      </c>
      <c r="S1243" s="3">
        <f>Table1[[#This Row],[Generation (TWh)]]*10^9*VLOOKUP(Table1[[#This Row],[Turbine/Engine Technology]],Technology_HR!$A$2:$B$11,2,FALSE)*10^-6</f>
        <v>6476456.3399999989</v>
      </c>
      <c r="T1243" s="5">
        <f>Table1[[#This Row],[Fuel Consumption (mmBtu)]]*Table1[[#This Row],[Emission Factor (kg CO2/ mmBtu)]]*10^3</f>
        <v>343640773400.39996</v>
      </c>
      <c r="U1243" s="3">
        <f>Table1[[#This Row],[Emissions (g CO2)]]/(Table1[[#This Row],[Generation (TWh)]]*10^9)</f>
        <v>584.19060000000002</v>
      </c>
    </row>
    <row r="1244" spans="1:21" x14ac:dyDescent="0.35">
      <c r="A1244" t="s">
        <v>353</v>
      </c>
      <c r="B1244" t="s">
        <v>3241</v>
      </c>
      <c r="C1244" t="str">
        <f>SUBSTITUTE(Table1[[#This Row],[Fuel]],", ",",")</f>
        <v>fossil liquids: heavy fuel oil</v>
      </c>
      <c r="D1244" t="s">
        <v>3241</v>
      </c>
      <c r="H1244" t="s">
        <v>3440</v>
      </c>
      <c r="I1244">
        <v>350</v>
      </c>
      <c r="J1244" t="s">
        <v>3446</v>
      </c>
      <c r="K1244">
        <v>1976</v>
      </c>
      <c r="L1244" t="s">
        <v>29</v>
      </c>
      <c r="M1244">
        <v>2041</v>
      </c>
      <c r="N1244">
        <v>45.154201</v>
      </c>
      <c r="O1244">
        <v>-66.202320999999998</v>
      </c>
      <c r="P1244" t="s">
        <v>3480</v>
      </c>
      <c r="Q1244" s="3">
        <f>Table1[[#This Row],[Capacity (MW)]]*0.395*8760*10^-6</f>
        <v>1.2110699999999999</v>
      </c>
      <c r="R1244" s="3" cm="1">
        <f t="array" ref="R1244">AVERAGE(VLOOKUP(_xlfn.TEXTSPLIT(Table1[[#This Row],[Fuel (no space after comma)]], ","), FuelList_Final_EF!$A$2:$B$65, 2, FALSE))</f>
        <v>81.602530311017389</v>
      </c>
      <c r="S1244" s="3">
        <f>Table1[[#This Row],[Generation (TWh)]]*10^9*VLOOKUP(Table1[[#This Row],[Turbine/Engine Technology]],Technology_HR!$A$2:$B$11,2,FALSE)*10^-6</f>
        <v>12455854.949999997</v>
      </c>
      <c r="T1244" s="5">
        <f>Table1[[#This Row],[Fuel Consumption (mmBtu)]]*Table1[[#This Row],[Emission Factor (kg CO2/ mmBtu)]]*10^3</f>
        <v>1016429281107.0107</v>
      </c>
      <c r="U1244" s="3">
        <f>Table1[[#This Row],[Emissions (g CO2)]]/(Table1[[#This Row],[Generation (TWh)]]*10^9)</f>
        <v>839.28202424881385</v>
      </c>
    </row>
    <row r="1245" spans="1:21" x14ac:dyDescent="0.35">
      <c r="A1245" t="s">
        <v>353</v>
      </c>
      <c r="B1245" t="s">
        <v>3241</v>
      </c>
      <c r="C1245" t="str">
        <f>SUBSTITUTE(Table1[[#This Row],[Fuel]],", ",",")</f>
        <v>fossil liquids: heavy fuel oil</v>
      </c>
      <c r="D1245" t="s">
        <v>3241</v>
      </c>
      <c r="H1245" t="s">
        <v>3440</v>
      </c>
      <c r="I1245">
        <v>350</v>
      </c>
      <c r="J1245" t="s">
        <v>3446</v>
      </c>
      <c r="K1245">
        <v>1976</v>
      </c>
      <c r="L1245" t="s">
        <v>29</v>
      </c>
      <c r="M1245">
        <v>2041</v>
      </c>
      <c r="N1245">
        <v>45.154201</v>
      </c>
      <c r="O1245">
        <v>-66.202320999999998</v>
      </c>
      <c r="P1245" t="s">
        <v>3480</v>
      </c>
      <c r="Q1245" s="3">
        <f>Table1[[#This Row],[Capacity (MW)]]*0.395*8760*10^-6</f>
        <v>1.2110699999999999</v>
      </c>
      <c r="R1245" s="3" cm="1">
        <f t="array" ref="R1245">AVERAGE(VLOOKUP(_xlfn.TEXTSPLIT(Table1[[#This Row],[Fuel (no space after comma)]], ","), FuelList_Final_EF!$A$2:$B$65, 2, FALSE))</f>
        <v>81.602530311017389</v>
      </c>
      <c r="S1245" s="3">
        <f>Table1[[#This Row],[Generation (TWh)]]*10^9*VLOOKUP(Table1[[#This Row],[Turbine/Engine Technology]],Technology_HR!$A$2:$B$11,2,FALSE)*10^-6</f>
        <v>12455854.949999997</v>
      </c>
      <c r="T1245" s="5">
        <f>Table1[[#This Row],[Fuel Consumption (mmBtu)]]*Table1[[#This Row],[Emission Factor (kg CO2/ mmBtu)]]*10^3</f>
        <v>1016429281107.0107</v>
      </c>
      <c r="U1245" s="3">
        <f>Table1[[#This Row],[Emissions (g CO2)]]/(Table1[[#This Row],[Generation (TWh)]]*10^9)</f>
        <v>839.28202424881385</v>
      </c>
    </row>
    <row r="1246" spans="1:21" x14ac:dyDescent="0.35">
      <c r="A1246" t="s">
        <v>353</v>
      </c>
      <c r="B1246" t="s">
        <v>3241</v>
      </c>
      <c r="C1246" t="str">
        <f>SUBSTITUTE(Table1[[#This Row],[Fuel]],", ",",")</f>
        <v>fossil liquids: heavy fuel oil</v>
      </c>
      <c r="D1246" t="s">
        <v>3241</v>
      </c>
      <c r="H1246" t="s">
        <v>3440</v>
      </c>
      <c r="I1246">
        <v>350</v>
      </c>
      <c r="J1246" t="s">
        <v>3446</v>
      </c>
      <c r="K1246">
        <v>1976</v>
      </c>
      <c r="L1246" t="s">
        <v>29</v>
      </c>
      <c r="M1246">
        <v>2041</v>
      </c>
      <c r="N1246">
        <v>45.154201</v>
      </c>
      <c r="O1246">
        <v>-66.202320999999998</v>
      </c>
      <c r="P1246" t="s">
        <v>3480</v>
      </c>
      <c r="Q1246" s="3">
        <f>Table1[[#This Row],[Capacity (MW)]]*0.395*8760*10^-6</f>
        <v>1.2110699999999999</v>
      </c>
      <c r="R1246" s="3" cm="1">
        <f t="array" ref="R1246">AVERAGE(VLOOKUP(_xlfn.TEXTSPLIT(Table1[[#This Row],[Fuel (no space after comma)]], ","), FuelList_Final_EF!$A$2:$B$65, 2, FALSE))</f>
        <v>81.602530311017389</v>
      </c>
      <c r="S1246" s="3">
        <f>Table1[[#This Row],[Generation (TWh)]]*10^9*VLOOKUP(Table1[[#This Row],[Turbine/Engine Technology]],Technology_HR!$A$2:$B$11,2,FALSE)*10^-6</f>
        <v>12455854.949999997</v>
      </c>
      <c r="T1246" s="5">
        <f>Table1[[#This Row],[Fuel Consumption (mmBtu)]]*Table1[[#This Row],[Emission Factor (kg CO2/ mmBtu)]]*10^3</f>
        <v>1016429281107.0107</v>
      </c>
      <c r="U1246" s="3">
        <f>Table1[[#This Row],[Emissions (g CO2)]]/(Table1[[#This Row],[Generation (TWh)]]*10^9)</f>
        <v>839.28202424881385</v>
      </c>
    </row>
    <row r="1247" spans="1:21" x14ac:dyDescent="0.35">
      <c r="A1247" t="s">
        <v>348</v>
      </c>
      <c r="B1247" t="s">
        <v>3239</v>
      </c>
      <c r="C1247" t="str">
        <f>SUBSTITUTE(Table1[[#This Row],[Fuel]],", ",",")</f>
        <v>fossil gas: natural gas</v>
      </c>
      <c r="D1247" t="s">
        <v>3239</v>
      </c>
      <c r="H1247" t="s">
        <v>3438</v>
      </c>
      <c r="I1247">
        <v>124.5</v>
      </c>
      <c r="J1247" t="s">
        <v>3446</v>
      </c>
      <c r="K1247">
        <v>2003</v>
      </c>
      <c r="L1247" t="s">
        <v>29</v>
      </c>
      <c r="M1247" t="s">
        <v>29</v>
      </c>
      <c r="N1247">
        <v>52.092692</v>
      </c>
      <c r="O1247">
        <v>-106.853313</v>
      </c>
      <c r="P1247" t="s">
        <v>3480</v>
      </c>
      <c r="Q1247" s="3">
        <f>Table1[[#This Row],[Capacity (MW)]]*0.395*8760*10^-6</f>
        <v>0.43079489999999998</v>
      </c>
      <c r="R1247" s="3" cm="1">
        <f t="array" ref="R1247">AVERAGE(VLOOKUP(_xlfn.TEXTSPLIT(Table1[[#This Row],[Fuel (no space after comma)]], ","), FuelList_Final_EF!$A$2:$B$65, 2, FALSE))</f>
        <v>53.06</v>
      </c>
      <c r="S1247" s="3">
        <f>Table1[[#This Row],[Generation (TWh)]]*10^9*VLOOKUP(Table1[[#This Row],[Turbine/Engine Technology]],Technology_HR!$A$2:$B$11,2,FALSE)*10^-6</f>
        <v>3252070.7001</v>
      </c>
      <c r="T1247" s="5">
        <f>Table1[[#This Row],[Fuel Consumption (mmBtu)]]*Table1[[#This Row],[Emission Factor (kg CO2/ mmBtu)]]*10^3</f>
        <v>172554871347.306</v>
      </c>
      <c r="U1247" s="3">
        <f>Table1[[#This Row],[Emissions (g CO2)]]/(Table1[[#This Row],[Generation (TWh)]]*10^9)</f>
        <v>400.54993999999999</v>
      </c>
    </row>
    <row r="1248" spans="1:21" x14ac:dyDescent="0.35">
      <c r="A1248" t="s">
        <v>365</v>
      </c>
      <c r="B1248" t="s">
        <v>3239</v>
      </c>
      <c r="C1248" t="str">
        <f>SUBSTITUTE(Table1[[#This Row],[Fuel]],", ",",")</f>
        <v>fossil gas: natural gas</v>
      </c>
      <c r="D1248" t="s">
        <v>3239</v>
      </c>
      <c r="H1248" t="s">
        <v>3438</v>
      </c>
      <c r="I1248">
        <v>124.5</v>
      </c>
      <c r="J1248" t="s">
        <v>3446</v>
      </c>
      <c r="K1248">
        <v>2003</v>
      </c>
      <c r="L1248" t="s">
        <v>29</v>
      </c>
      <c r="M1248" t="s">
        <v>29</v>
      </c>
      <c r="N1248">
        <v>52.092692</v>
      </c>
      <c r="O1248">
        <v>-106.853313</v>
      </c>
      <c r="P1248" t="s">
        <v>3480</v>
      </c>
      <c r="Q1248" s="3">
        <f>Table1[[#This Row],[Capacity (MW)]]*0.395*8760*10^-6</f>
        <v>0.43079489999999998</v>
      </c>
      <c r="R1248" s="3" cm="1">
        <f t="array" ref="R1248">AVERAGE(VLOOKUP(_xlfn.TEXTSPLIT(Table1[[#This Row],[Fuel (no space after comma)]], ","), FuelList_Final_EF!$A$2:$B$65, 2, FALSE))</f>
        <v>53.06</v>
      </c>
      <c r="S1248" s="3">
        <f>Table1[[#This Row],[Generation (TWh)]]*10^9*VLOOKUP(Table1[[#This Row],[Turbine/Engine Technology]],Technology_HR!$A$2:$B$11,2,FALSE)*10^-6</f>
        <v>3252070.7001</v>
      </c>
      <c r="T1248" s="5">
        <f>Table1[[#This Row],[Fuel Consumption (mmBtu)]]*Table1[[#This Row],[Emission Factor (kg CO2/ mmBtu)]]*10^3</f>
        <v>172554871347.306</v>
      </c>
      <c r="U1248" s="3">
        <f>Table1[[#This Row],[Emissions (g CO2)]]/(Table1[[#This Row],[Generation (TWh)]]*10^9)</f>
        <v>400.54993999999999</v>
      </c>
    </row>
    <row r="1249" spans="1:21" x14ac:dyDescent="0.35">
      <c r="A1249" t="s">
        <v>363</v>
      </c>
      <c r="B1249" t="s">
        <v>3239</v>
      </c>
      <c r="C1249" t="str">
        <f>SUBSTITUTE(Table1[[#This Row],[Fuel]],", ",",")</f>
        <v>fossil gas: natural gas</v>
      </c>
      <c r="D1249" t="s">
        <v>3239</v>
      </c>
      <c r="H1249" t="s">
        <v>3440</v>
      </c>
      <c r="I1249">
        <v>92</v>
      </c>
      <c r="J1249" t="s">
        <v>3446</v>
      </c>
      <c r="K1249">
        <v>2009</v>
      </c>
      <c r="L1249" t="s">
        <v>29</v>
      </c>
      <c r="M1249" t="s">
        <v>29</v>
      </c>
      <c r="N1249">
        <v>42.326053999999999</v>
      </c>
      <c r="O1249">
        <v>-83.001750000000001</v>
      </c>
      <c r="P1249" t="s">
        <v>3480</v>
      </c>
      <c r="Q1249" s="3">
        <f>Table1[[#This Row],[Capacity (MW)]]*0.395*8760*10^-6</f>
        <v>0.31833840000000002</v>
      </c>
      <c r="R1249" s="3" cm="1">
        <f t="array" ref="R1249">AVERAGE(VLOOKUP(_xlfn.TEXTSPLIT(Table1[[#This Row],[Fuel (no space after comma)]], ","), FuelList_Final_EF!$A$2:$B$65, 2, FALSE))</f>
        <v>53.06</v>
      </c>
      <c r="S1249" s="3">
        <f>Table1[[#This Row],[Generation (TWh)]]*10^9*VLOOKUP(Table1[[#This Row],[Turbine/Engine Technology]],Technology_HR!$A$2:$B$11,2,FALSE)*10^-6</f>
        <v>3274110.4439999997</v>
      </c>
      <c r="T1249" s="5">
        <f>Table1[[#This Row],[Fuel Consumption (mmBtu)]]*Table1[[#This Row],[Emission Factor (kg CO2/ mmBtu)]]*10^3</f>
        <v>173724300158.63998</v>
      </c>
      <c r="U1249" s="3">
        <f>Table1[[#This Row],[Emissions (g CO2)]]/(Table1[[#This Row],[Generation (TWh)]]*10^9)</f>
        <v>545.72209999999995</v>
      </c>
    </row>
    <row r="1250" spans="1:21" x14ac:dyDescent="0.35">
      <c r="A1250" t="s">
        <v>366</v>
      </c>
      <c r="B1250" t="s">
        <v>3280</v>
      </c>
      <c r="C1250" t="str">
        <f>SUBSTITUTE(Table1[[#This Row],[Fuel]],", ",",")</f>
        <v>fossil gas: natural gas,other: hydrogen (unknown)</v>
      </c>
      <c r="D1250" t="s">
        <v>3239</v>
      </c>
      <c r="E1250" t="s">
        <v>3644</v>
      </c>
      <c r="H1250" t="s">
        <v>3438</v>
      </c>
      <c r="I1250">
        <v>600</v>
      </c>
      <c r="J1250" t="s">
        <v>3447</v>
      </c>
      <c r="K1250">
        <v>2025</v>
      </c>
      <c r="L1250" t="s">
        <v>29</v>
      </c>
      <c r="M1250" t="s">
        <v>29</v>
      </c>
      <c r="N1250">
        <v>42.789870999999998</v>
      </c>
      <c r="O1250">
        <v>-82.427870999999996</v>
      </c>
      <c r="P1250" t="s">
        <v>3480</v>
      </c>
      <c r="Q1250" s="3">
        <f>Table1[[#This Row],[Capacity (MW)]]*0.395*8760*10^-6</f>
        <v>2.07612</v>
      </c>
      <c r="R1250" s="3" cm="1">
        <f t="array" ref="R1250">AVERAGE(VLOOKUP(_xlfn.TEXTSPLIT(Table1[[#This Row],[Fuel (no space after comma)]], ","), FuelList_Final_EF!$A$2:$B$65, 2, FALSE))</f>
        <v>26.53</v>
      </c>
      <c r="S1250" s="3">
        <f>Table1[[#This Row],[Generation (TWh)]]*10^9*VLOOKUP(Table1[[#This Row],[Turbine/Engine Technology]],Technology_HR!$A$2:$B$11,2,FALSE)*10^-6</f>
        <v>15672629.879999999</v>
      </c>
      <c r="T1250" s="5">
        <f>Table1[[#This Row],[Fuel Consumption (mmBtu)]]*Table1[[#This Row],[Emission Factor (kg CO2/ mmBtu)]]*10^3</f>
        <v>415794870716.39996</v>
      </c>
      <c r="U1250" s="3">
        <f>Table1[[#This Row],[Emissions (g CO2)]]/(Table1[[#This Row],[Generation (TWh)]]*10^9)</f>
        <v>200.27497</v>
      </c>
    </row>
    <row r="1251" spans="1:21" x14ac:dyDescent="0.35">
      <c r="A1251" t="s">
        <v>367</v>
      </c>
      <c r="B1251" t="s">
        <v>3239</v>
      </c>
      <c r="C1251" t="str">
        <f>SUBSTITUTE(Table1[[#This Row],[Fuel]],", ",",")</f>
        <v>fossil gas: natural gas</v>
      </c>
      <c r="D1251" t="s">
        <v>3239</v>
      </c>
      <c r="H1251" t="s">
        <v>3436</v>
      </c>
      <c r="I1251">
        <v>85</v>
      </c>
      <c r="J1251" t="s">
        <v>3446</v>
      </c>
      <c r="K1251">
        <v>2004</v>
      </c>
      <c r="L1251" t="s">
        <v>29</v>
      </c>
      <c r="M1251" t="s">
        <v>29</v>
      </c>
      <c r="N1251">
        <v>57.235554299999997</v>
      </c>
      <c r="O1251">
        <v>-110.8499882</v>
      </c>
      <c r="P1251" t="s">
        <v>3480</v>
      </c>
      <c r="Q1251" s="3">
        <f>Table1[[#This Row],[Capacity (MW)]]*0.395*8760*10^-6</f>
        <v>0.29411699999999996</v>
      </c>
      <c r="R1251" s="3" cm="1">
        <f t="array" ref="R1251">AVERAGE(VLOOKUP(_xlfn.TEXTSPLIT(Table1[[#This Row],[Fuel (no space after comma)]], ","), FuelList_Final_EF!$A$2:$B$65, 2, FALSE))</f>
        <v>53.06</v>
      </c>
      <c r="S1251" s="3">
        <f>Table1[[#This Row],[Generation (TWh)]]*10^9*VLOOKUP(Table1[[#This Row],[Turbine/Engine Technology]],Technology_HR!$A$2:$B$11,2,FALSE)*10^-6</f>
        <v>3238228.1699999995</v>
      </c>
      <c r="T1251" s="5">
        <f>Table1[[#This Row],[Fuel Consumption (mmBtu)]]*Table1[[#This Row],[Emission Factor (kg CO2/ mmBtu)]]*10^3</f>
        <v>171820386700.19998</v>
      </c>
      <c r="U1251" s="3">
        <f>Table1[[#This Row],[Emissions (g CO2)]]/(Table1[[#This Row],[Generation (TWh)]]*10^9)</f>
        <v>584.19060000000002</v>
      </c>
    </row>
    <row r="1252" spans="1:21" x14ac:dyDescent="0.35">
      <c r="A1252" t="s">
        <v>367</v>
      </c>
      <c r="B1252" t="s">
        <v>3239</v>
      </c>
      <c r="C1252" t="str">
        <f>SUBSTITUTE(Table1[[#This Row],[Fuel]],", ",",")</f>
        <v>fossil gas: natural gas</v>
      </c>
      <c r="D1252" t="s">
        <v>3239</v>
      </c>
      <c r="H1252" t="s">
        <v>3436</v>
      </c>
      <c r="I1252">
        <v>85</v>
      </c>
      <c r="J1252" t="s">
        <v>3446</v>
      </c>
      <c r="K1252">
        <v>2004</v>
      </c>
      <c r="L1252" t="s">
        <v>29</v>
      </c>
      <c r="M1252" t="s">
        <v>29</v>
      </c>
      <c r="N1252">
        <v>57.235554299999997</v>
      </c>
      <c r="O1252">
        <v>-110.8499882</v>
      </c>
      <c r="P1252" t="s">
        <v>3480</v>
      </c>
      <c r="Q1252" s="3">
        <f>Table1[[#This Row],[Capacity (MW)]]*0.395*8760*10^-6</f>
        <v>0.29411699999999996</v>
      </c>
      <c r="R1252" s="3" cm="1">
        <f t="array" ref="R1252">AVERAGE(VLOOKUP(_xlfn.TEXTSPLIT(Table1[[#This Row],[Fuel (no space after comma)]], ","), FuelList_Final_EF!$A$2:$B$65, 2, FALSE))</f>
        <v>53.06</v>
      </c>
      <c r="S1252" s="3">
        <f>Table1[[#This Row],[Generation (TWh)]]*10^9*VLOOKUP(Table1[[#This Row],[Turbine/Engine Technology]],Technology_HR!$A$2:$B$11,2,FALSE)*10^-6</f>
        <v>3238228.1699999995</v>
      </c>
      <c r="T1252" s="5">
        <f>Table1[[#This Row],[Fuel Consumption (mmBtu)]]*Table1[[#This Row],[Emission Factor (kg CO2/ mmBtu)]]*10^3</f>
        <v>171820386700.19998</v>
      </c>
      <c r="U1252" s="3">
        <f>Table1[[#This Row],[Emissions (g CO2)]]/(Table1[[#This Row],[Generation (TWh)]]*10^9)</f>
        <v>584.19060000000002</v>
      </c>
    </row>
    <row r="1253" spans="1:21" x14ac:dyDescent="0.35">
      <c r="A1253" t="s">
        <v>367</v>
      </c>
      <c r="B1253" t="s">
        <v>3239</v>
      </c>
      <c r="C1253" t="str">
        <f>SUBSTITUTE(Table1[[#This Row],[Fuel]],", ",",")</f>
        <v>fossil gas: natural gas</v>
      </c>
      <c r="D1253" t="s">
        <v>3239</v>
      </c>
      <c r="H1253" t="s">
        <v>3436</v>
      </c>
      <c r="I1253">
        <v>85</v>
      </c>
      <c r="J1253" t="s">
        <v>3446</v>
      </c>
      <c r="K1253">
        <v>2004</v>
      </c>
      <c r="L1253" t="s">
        <v>29</v>
      </c>
      <c r="M1253" t="s">
        <v>29</v>
      </c>
      <c r="N1253">
        <v>57.241692999999998</v>
      </c>
      <c r="O1253">
        <v>-110.854715</v>
      </c>
      <c r="P1253" t="s">
        <v>3480</v>
      </c>
      <c r="Q1253" s="3">
        <f>Table1[[#This Row],[Capacity (MW)]]*0.395*8760*10^-6</f>
        <v>0.29411699999999996</v>
      </c>
      <c r="R1253" s="3" cm="1">
        <f t="array" ref="R1253">AVERAGE(VLOOKUP(_xlfn.TEXTSPLIT(Table1[[#This Row],[Fuel (no space after comma)]], ","), FuelList_Final_EF!$A$2:$B$65, 2, FALSE))</f>
        <v>53.06</v>
      </c>
      <c r="S1253" s="3">
        <f>Table1[[#This Row],[Generation (TWh)]]*10^9*VLOOKUP(Table1[[#This Row],[Turbine/Engine Technology]],Technology_HR!$A$2:$B$11,2,FALSE)*10^-6</f>
        <v>3238228.1699999995</v>
      </c>
      <c r="T1253" s="5">
        <f>Table1[[#This Row],[Fuel Consumption (mmBtu)]]*Table1[[#This Row],[Emission Factor (kg CO2/ mmBtu)]]*10^3</f>
        <v>171820386700.19998</v>
      </c>
      <c r="U1253" s="3">
        <f>Table1[[#This Row],[Emissions (g CO2)]]/(Table1[[#This Row],[Generation (TWh)]]*10^9)</f>
        <v>584.19060000000002</v>
      </c>
    </row>
    <row r="1254" spans="1:21" x14ac:dyDescent="0.35">
      <c r="A1254" t="s">
        <v>367</v>
      </c>
      <c r="B1254" t="s">
        <v>3239</v>
      </c>
      <c r="C1254" t="str">
        <f>SUBSTITUTE(Table1[[#This Row],[Fuel]],", ",",")</f>
        <v>fossil gas: natural gas</v>
      </c>
      <c r="D1254" t="s">
        <v>3239</v>
      </c>
      <c r="H1254" t="s">
        <v>3436</v>
      </c>
      <c r="I1254">
        <v>85</v>
      </c>
      <c r="J1254" t="s">
        <v>3446</v>
      </c>
      <c r="K1254">
        <v>2004</v>
      </c>
      <c r="L1254" t="s">
        <v>29</v>
      </c>
      <c r="M1254" t="s">
        <v>29</v>
      </c>
      <c r="N1254">
        <v>57.241709299999997</v>
      </c>
      <c r="O1254">
        <v>-110.8569273</v>
      </c>
      <c r="P1254" t="s">
        <v>3480</v>
      </c>
      <c r="Q1254" s="3">
        <f>Table1[[#This Row],[Capacity (MW)]]*0.395*8760*10^-6</f>
        <v>0.29411699999999996</v>
      </c>
      <c r="R1254" s="3" cm="1">
        <f t="array" ref="R1254">AVERAGE(VLOOKUP(_xlfn.TEXTSPLIT(Table1[[#This Row],[Fuel (no space after comma)]], ","), FuelList_Final_EF!$A$2:$B$65, 2, FALSE))</f>
        <v>53.06</v>
      </c>
      <c r="S1254" s="3">
        <f>Table1[[#This Row],[Generation (TWh)]]*10^9*VLOOKUP(Table1[[#This Row],[Turbine/Engine Technology]],Technology_HR!$A$2:$B$11,2,FALSE)*10^-6</f>
        <v>3238228.1699999995</v>
      </c>
      <c r="T1254" s="5">
        <f>Table1[[#This Row],[Fuel Consumption (mmBtu)]]*Table1[[#This Row],[Emission Factor (kg CO2/ mmBtu)]]*10^3</f>
        <v>171820386700.19998</v>
      </c>
      <c r="U1254" s="3">
        <f>Table1[[#This Row],[Emissions (g CO2)]]/(Table1[[#This Row],[Generation (TWh)]]*10^9)</f>
        <v>584.19060000000002</v>
      </c>
    </row>
    <row r="1255" spans="1:21" x14ac:dyDescent="0.35">
      <c r="A1255" t="s">
        <v>367</v>
      </c>
      <c r="B1255" t="s">
        <v>3239</v>
      </c>
      <c r="C1255" t="str">
        <f>SUBSTITUTE(Table1[[#This Row],[Fuel]],", ",",")</f>
        <v>fossil gas: natural gas</v>
      </c>
      <c r="D1255" t="s">
        <v>3239</v>
      </c>
      <c r="H1255" t="s">
        <v>3436</v>
      </c>
      <c r="I1255">
        <v>85</v>
      </c>
      <c r="J1255" t="s">
        <v>3446</v>
      </c>
      <c r="K1255">
        <v>2004</v>
      </c>
      <c r="L1255" t="s">
        <v>29</v>
      </c>
      <c r="M1255" t="s">
        <v>29</v>
      </c>
      <c r="N1255">
        <v>57.241709299999997</v>
      </c>
      <c r="O1255">
        <v>-110.8569273</v>
      </c>
      <c r="P1255" t="s">
        <v>3480</v>
      </c>
      <c r="Q1255" s="3">
        <f>Table1[[#This Row],[Capacity (MW)]]*0.395*8760*10^-6</f>
        <v>0.29411699999999996</v>
      </c>
      <c r="R1255" s="3" cm="1">
        <f t="array" ref="R1255">AVERAGE(VLOOKUP(_xlfn.TEXTSPLIT(Table1[[#This Row],[Fuel (no space after comma)]], ","), FuelList_Final_EF!$A$2:$B$65, 2, FALSE))</f>
        <v>53.06</v>
      </c>
      <c r="S1255" s="3">
        <f>Table1[[#This Row],[Generation (TWh)]]*10^9*VLOOKUP(Table1[[#This Row],[Turbine/Engine Technology]],Technology_HR!$A$2:$B$11,2,FALSE)*10^-6</f>
        <v>3238228.1699999995</v>
      </c>
      <c r="T1255" s="5">
        <f>Table1[[#This Row],[Fuel Consumption (mmBtu)]]*Table1[[#This Row],[Emission Factor (kg CO2/ mmBtu)]]*10^3</f>
        <v>171820386700.19998</v>
      </c>
      <c r="U1255" s="3">
        <f>Table1[[#This Row],[Emissions (g CO2)]]/(Table1[[#This Row],[Generation (TWh)]]*10^9)</f>
        <v>584.19060000000002</v>
      </c>
    </row>
    <row r="1256" spans="1:21" x14ac:dyDescent="0.35">
      <c r="A1256" t="s">
        <v>368</v>
      </c>
      <c r="B1256" t="s">
        <v>3239</v>
      </c>
      <c r="C1256" t="str">
        <f>SUBSTITUTE(Table1[[#This Row],[Fuel]],", ",",")</f>
        <v>fossil gas: natural gas</v>
      </c>
      <c r="D1256" t="s">
        <v>3239</v>
      </c>
      <c r="H1256" t="s">
        <v>3438</v>
      </c>
      <c r="I1256">
        <v>73</v>
      </c>
      <c r="J1256" t="s">
        <v>3446</v>
      </c>
      <c r="K1256" t="s">
        <v>29</v>
      </c>
      <c r="L1256" t="s">
        <v>29</v>
      </c>
      <c r="M1256" t="s">
        <v>29</v>
      </c>
      <c r="N1256">
        <v>58.651623999999998</v>
      </c>
      <c r="O1256">
        <v>-122.69527100000001</v>
      </c>
      <c r="P1256" t="s">
        <v>3480</v>
      </c>
      <c r="Q1256" s="3">
        <f>Table1[[#This Row],[Capacity (MW)]]*0.395*8760*10^-6</f>
        <v>0.2525946</v>
      </c>
      <c r="R1256" s="3" cm="1">
        <f t="array" ref="R1256">AVERAGE(VLOOKUP(_xlfn.TEXTSPLIT(Table1[[#This Row],[Fuel (no space after comma)]], ","), FuelList_Final_EF!$A$2:$B$65, 2, FALSE))</f>
        <v>53.06</v>
      </c>
      <c r="S1256" s="3">
        <f>Table1[[#This Row],[Generation (TWh)]]*10^9*VLOOKUP(Table1[[#This Row],[Turbine/Engine Technology]],Technology_HR!$A$2:$B$11,2,FALSE)*10^-6</f>
        <v>1906836.6354</v>
      </c>
      <c r="T1256" s="5">
        <f>Table1[[#This Row],[Fuel Consumption (mmBtu)]]*Table1[[#This Row],[Emission Factor (kg CO2/ mmBtu)]]*10^3</f>
        <v>101176751874.32401</v>
      </c>
      <c r="U1256" s="3">
        <f>Table1[[#This Row],[Emissions (g CO2)]]/(Table1[[#This Row],[Generation (TWh)]]*10^9)</f>
        <v>400.54993999999999</v>
      </c>
    </row>
    <row r="1257" spans="1:21" x14ac:dyDescent="0.35">
      <c r="A1257" t="s">
        <v>106</v>
      </c>
      <c r="B1257" t="s">
        <v>3239</v>
      </c>
      <c r="C1257" t="str">
        <f>SUBSTITUTE(Table1[[#This Row],[Fuel]],", ",",")</f>
        <v>fossil gas: natural gas</v>
      </c>
      <c r="D1257" t="s">
        <v>3239</v>
      </c>
      <c r="H1257" t="s">
        <v>3438</v>
      </c>
      <c r="I1257">
        <v>35.4</v>
      </c>
      <c r="J1257" t="s">
        <v>3446</v>
      </c>
      <c r="K1257">
        <v>1999</v>
      </c>
      <c r="L1257" t="s">
        <v>29</v>
      </c>
      <c r="M1257" t="s">
        <v>29</v>
      </c>
      <c r="N1257">
        <v>53.735956000000002</v>
      </c>
      <c r="O1257">
        <v>-113.173377</v>
      </c>
      <c r="P1257" t="s">
        <v>3480</v>
      </c>
      <c r="Q1257" s="3">
        <f>Table1[[#This Row],[Capacity (MW)]]*0.395*8760*10^-6</f>
        <v>0.12249108</v>
      </c>
      <c r="R1257" s="3" cm="1">
        <f t="array" ref="R1257">AVERAGE(VLOOKUP(_xlfn.TEXTSPLIT(Table1[[#This Row],[Fuel (no space after comma)]], ","), FuelList_Final_EF!$A$2:$B$65, 2, FALSE))</f>
        <v>53.06</v>
      </c>
      <c r="S1257" s="3">
        <f>Table1[[#This Row],[Generation (TWh)]]*10^9*VLOOKUP(Table1[[#This Row],[Turbine/Engine Technology]],Technology_HR!$A$2:$B$11,2,FALSE)*10^-6</f>
        <v>924685.16291999992</v>
      </c>
      <c r="T1257" s="5">
        <f>Table1[[#This Row],[Fuel Consumption (mmBtu)]]*Table1[[#This Row],[Emission Factor (kg CO2/ mmBtu)]]*10^3</f>
        <v>49063794744.535202</v>
      </c>
      <c r="U1257" s="3">
        <f>Table1[[#This Row],[Emissions (g CO2)]]/(Table1[[#This Row],[Generation (TWh)]]*10^9)</f>
        <v>400.54993999999999</v>
      </c>
    </row>
    <row r="1258" spans="1:21" x14ac:dyDescent="0.35">
      <c r="A1258" t="s">
        <v>369</v>
      </c>
      <c r="B1258" t="s">
        <v>3239</v>
      </c>
      <c r="C1258" t="str">
        <f>SUBSTITUTE(Table1[[#This Row],[Fuel]],", ",",")</f>
        <v>fossil gas: natural gas</v>
      </c>
      <c r="D1258" t="s">
        <v>3239</v>
      </c>
      <c r="H1258" t="s">
        <v>3438</v>
      </c>
      <c r="I1258">
        <v>82.6</v>
      </c>
      <c r="J1258" t="s">
        <v>3446</v>
      </c>
      <c r="K1258">
        <v>1999</v>
      </c>
      <c r="L1258" t="s">
        <v>29</v>
      </c>
      <c r="M1258" t="s">
        <v>29</v>
      </c>
      <c r="N1258">
        <v>53.735956000000002</v>
      </c>
      <c r="O1258">
        <v>-113.173377</v>
      </c>
      <c r="P1258" t="s">
        <v>3480</v>
      </c>
      <c r="Q1258" s="3">
        <f>Table1[[#This Row],[Capacity (MW)]]*0.395*8760*10^-6</f>
        <v>0.28581252000000001</v>
      </c>
      <c r="R1258" s="3" cm="1">
        <f t="array" ref="R1258">AVERAGE(VLOOKUP(_xlfn.TEXTSPLIT(Table1[[#This Row],[Fuel (no space after comma)]], ","), FuelList_Final_EF!$A$2:$B$65, 2, FALSE))</f>
        <v>53.06</v>
      </c>
      <c r="S1258" s="3">
        <f>Table1[[#This Row],[Generation (TWh)]]*10^9*VLOOKUP(Table1[[#This Row],[Turbine/Engine Technology]],Technology_HR!$A$2:$B$11,2,FALSE)*10^-6</f>
        <v>2157598.7134799999</v>
      </c>
      <c r="T1258" s="5">
        <f>Table1[[#This Row],[Fuel Consumption (mmBtu)]]*Table1[[#This Row],[Emission Factor (kg CO2/ mmBtu)]]*10^3</f>
        <v>114482187737.24879</v>
      </c>
      <c r="U1258" s="3">
        <f>Table1[[#This Row],[Emissions (g CO2)]]/(Table1[[#This Row],[Generation (TWh)]]*10^9)</f>
        <v>400.54993999999999</v>
      </c>
    </row>
    <row r="1259" spans="1:21" x14ac:dyDescent="0.35">
      <c r="A1259" t="s">
        <v>361</v>
      </c>
      <c r="B1259" t="s">
        <v>3239</v>
      </c>
      <c r="C1259" t="str">
        <f>SUBSTITUTE(Table1[[#This Row],[Fuel]],", ",",")</f>
        <v>fossil gas: natural gas</v>
      </c>
      <c r="D1259" t="s">
        <v>3239</v>
      </c>
      <c r="H1259" t="s">
        <v>3438</v>
      </c>
      <c r="I1259">
        <v>98</v>
      </c>
      <c r="J1259" t="s">
        <v>3446</v>
      </c>
      <c r="K1259">
        <v>2003</v>
      </c>
      <c r="L1259" t="s">
        <v>29</v>
      </c>
      <c r="M1259" t="s">
        <v>29</v>
      </c>
      <c r="N1259">
        <v>55.070799999999998</v>
      </c>
      <c r="O1259">
        <v>-110.537165</v>
      </c>
      <c r="P1259" t="s">
        <v>3480</v>
      </c>
      <c r="Q1259" s="3">
        <f>Table1[[#This Row],[Capacity (MW)]]*0.395*8760*10^-6</f>
        <v>0.3390996</v>
      </c>
      <c r="R1259" s="3" cm="1">
        <f t="array" ref="R1259">AVERAGE(VLOOKUP(_xlfn.TEXTSPLIT(Table1[[#This Row],[Fuel (no space after comma)]], ","), FuelList_Final_EF!$A$2:$B$65, 2, FALSE))</f>
        <v>53.06</v>
      </c>
      <c r="S1259" s="3">
        <f>Table1[[#This Row],[Generation (TWh)]]*10^9*VLOOKUP(Table1[[#This Row],[Turbine/Engine Technology]],Technology_HR!$A$2:$B$11,2,FALSE)*10^-6</f>
        <v>2559862.8803999997</v>
      </c>
      <c r="T1259" s="5">
        <f>Table1[[#This Row],[Fuel Consumption (mmBtu)]]*Table1[[#This Row],[Emission Factor (kg CO2/ mmBtu)]]*10^3</f>
        <v>135826324434.02397</v>
      </c>
      <c r="U1259" s="3">
        <f>Table1[[#This Row],[Emissions (g CO2)]]/(Table1[[#This Row],[Generation (TWh)]]*10^9)</f>
        <v>400.54993999999994</v>
      </c>
    </row>
    <row r="1260" spans="1:21" x14ac:dyDescent="0.35">
      <c r="A1260" t="s">
        <v>370</v>
      </c>
      <c r="B1260" t="s">
        <v>3239</v>
      </c>
      <c r="C1260" t="str">
        <f>SUBSTITUTE(Table1[[#This Row],[Fuel]],", ",",")</f>
        <v>fossil gas: natural gas</v>
      </c>
      <c r="D1260" t="s">
        <v>3239</v>
      </c>
      <c r="H1260" t="s">
        <v>3442</v>
      </c>
      <c r="I1260">
        <v>153</v>
      </c>
      <c r="J1260" t="s">
        <v>3447</v>
      </c>
      <c r="K1260">
        <v>2025</v>
      </c>
      <c r="L1260" t="s">
        <v>29</v>
      </c>
      <c r="M1260" t="s">
        <v>29</v>
      </c>
      <c r="N1260">
        <v>53.848647</v>
      </c>
      <c r="O1260">
        <v>-110.405181</v>
      </c>
      <c r="P1260" t="s">
        <v>3480</v>
      </c>
      <c r="Q1260" s="3">
        <f>Table1[[#This Row],[Capacity (MW)]]*0.395*8760*10^-6</f>
        <v>0.52941059999999995</v>
      </c>
      <c r="R1260" s="3" cm="1">
        <f t="array" ref="R1260">AVERAGE(VLOOKUP(_xlfn.TEXTSPLIT(Table1[[#This Row],[Fuel (no space after comma)]], ","), FuelList_Final_EF!$A$2:$B$65, 2, FALSE))</f>
        <v>53.06</v>
      </c>
      <c r="S1260" s="3">
        <f>Table1[[#This Row],[Generation (TWh)]]*10^9*VLOOKUP(Table1[[#This Row],[Turbine/Engine Technology]],Technology_HR!$A$2:$B$11,2,FALSE)*10^-6</f>
        <v>3162169.5137999994</v>
      </c>
      <c r="T1260" s="5">
        <f>Table1[[#This Row],[Fuel Consumption (mmBtu)]]*Table1[[#This Row],[Emission Factor (kg CO2/ mmBtu)]]*10^3</f>
        <v>167784714402.22797</v>
      </c>
      <c r="U1260" s="3">
        <f>Table1[[#This Row],[Emissions (g CO2)]]/(Table1[[#This Row],[Generation (TWh)]]*10^9)</f>
        <v>316.92737999999997</v>
      </c>
    </row>
    <row r="1261" spans="1:21" x14ac:dyDescent="0.35">
      <c r="A1261" t="s">
        <v>371</v>
      </c>
      <c r="B1261" t="s">
        <v>3239</v>
      </c>
      <c r="C1261" t="str">
        <f>SUBSTITUTE(Table1[[#This Row],[Fuel]],", ",",")</f>
        <v>fossil gas: natural gas</v>
      </c>
      <c r="D1261" t="s">
        <v>3239</v>
      </c>
      <c r="H1261" t="s">
        <v>3442</v>
      </c>
      <c r="I1261">
        <v>147</v>
      </c>
      <c r="J1261" t="s">
        <v>3447</v>
      </c>
      <c r="K1261">
        <v>2025</v>
      </c>
      <c r="L1261" t="s">
        <v>29</v>
      </c>
      <c r="M1261" t="s">
        <v>29</v>
      </c>
      <c r="N1261">
        <v>53.848647</v>
      </c>
      <c r="O1261">
        <v>-110.405181</v>
      </c>
      <c r="P1261" t="s">
        <v>3480</v>
      </c>
      <c r="Q1261" s="3">
        <f>Table1[[#This Row],[Capacity (MW)]]*0.395*8760*10^-6</f>
        <v>0.50864940000000003</v>
      </c>
      <c r="R1261" s="3" cm="1">
        <f t="array" ref="R1261">AVERAGE(VLOOKUP(_xlfn.TEXTSPLIT(Table1[[#This Row],[Fuel (no space after comma)]], ","), FuelList_Final_EF!$A$2:$B$65, 2, FALSE))</f>
        <v>53.06</v>
      </c>
      <c r="S1261" s="3">
        <f>Table1[[#This Row],[Generation (TWh)]]*10^9*VLOOKUP(Table1[[#This Row],[Turbine/Engine Technology]],Technology_HR!$A$2:$B$11,2,FALSE)*10^-6</f>
        <v>3038162.8662</v>
      </c>
      <c r="T1261" s="5">
        <f>Table1[[#This Row],[Fuel Consumption (mmBtu)]]*Table1[[#This Row],[Emission Factor (kg CO2/ mmBtu)]]*10^3</f>
        <v>161204921680.57199</v>
      </c>
      <c r="U1261" s="3">
        <f>Table1[[#This Row],[Emissions (g CO2)]]/(Table1[[#This Row],[Generation (TWh)]]*10^9)</f>
        <v>316.92737999999997</v>
      </c>
    </row>
    <row r="1262" spans="1:21" x14ac:dyDescent="0.35">
      <c r="A1262" t="s">
        <v>363</v>
      </c>
      <c r="B1262" t="s">
        <v>3239</v>
      </c>
      <c r="C1262" t="str">
        <f>SUBSTITUTE(Table1[[#This Row],[Fuel]],", ",",")</f>
        <v>fossil gas: natural gas</v>
      </c>
      <c r="D1262" t="s">
        <v>3239</v>
      </c>
      <c r="H1262" t="s">
        <v>3438</v>
      </c>
      <c r="I1262">
        <v>280</v>
      </c>
      <c r="J1262" t="s">
        <v>3446</v>
      </c>
      <c r="K1262">
        <v>2024</v>
      </c>
      <c r="L1262" t="s">
        <v>29</v>
      </c>
      <c r="M1262" t="s">
        <v>29</v>
      </c>
      <c r="N1262">
        <v>53.343254000000002</v>
      </c>
      <c r="O1262">
        <v>-114.30476299999999</v>
      </c>
      <c r="P1262" t="s">
        <v>3480</v>
      </c>
      <c r="Q1262" s="3">
        <f>Table1[[#This Row],[Capacity (MW)]]*0.395*8760*10^-6</f>
        <v>0.96885600000000005</v>
      </c>
      <c r="R1262" s="3" cm="1">
        <f t="array" ref="R1262">AVERAGE(VLOOKUP(_xlfn.TEXTSPLIT(Table1[[#This Row],[Fuel (no space after comma)]], ","), FuelList_Final_EF!$A$2:$B$65, 2, FALSE))</f>
        <v>53.06</v>
      </c>
      <c r="S1262" s="3">
        <f>Table1[[#This Row],[Generation (TWh)]]*10^9*VLOOKUP(Table1[[#This Row],[Turbine/Engine Technology]],Technology_HR!$A$2:$B$11,2,FALSE)*10^-6</f>
        <v>7313893.9440000001</v>
      </c>
      <c r="T1262" s="5">
        <f>Table1[[#This Row],[Fuel Consumption (mmBtu)]]*Table1[[#This Row],[Emission Factor (kg CO2/ mmBtu)]]*10^3</f>
        <v>388075212668.64001</v>
      </c>
      <c r="U1262" s="3">
        <f>Table1[[#This Row],[Emissions (g CO2)]]/(Table1[[#This Row],[Generation (TWh)]]*10^9)</f>
        <v>400.54993999999999</v>
      </c>
    </row>
    <row r="1263" spans="1:21" x14ac:dyDescent="0.35">
      <c r="A1263" t="s">
        <v>350</v>
      </c>
      <c r="B1263" t="s">
        <v>3239</v>
      </c>
      <c r="C1263" t="str">
        <f>SUBSTITUTE(Table1[[#This Row],[Fuel]],", ",",")</f>
        <v>fossil gas: natural gas</v>
      </c>
      <c r="D1263" t="s">
        <v>3239</v>
      </c>
      <c r="H1263" t="s">
        <v>3438</v>
      </c>
      <c r="I1263">
        <v>280</v>
      </c>
      <c r="J1263" t="s">
        <v>3446</v>
      </c>
      <c r="K1263">
        <v>2024</v>
      </c>
      <c r="L1263" t="s">
        <v>29</v>
      </c>
      <c r="M1263" t="s">
        <v>29</v>
      </c>
      <c r="N1263">
        <v>53.343254000000002</v>
      </c>
      <c r="O1263">
        <v>-114.30476299999999</v>
      </c>
      <c r="P1263" t="s">
        <v>3480</v>
      </c>
      <c r="Q1263" s="3">
        <f>Table1[[#This Row],[Capacity (MW)]]*0.395*8760*10^-6</f>
        <v>0.96885600000000005</v>
      </c>
      <c r="R1263" s="3" cm="1">
        <f t="array" ref="R1263">AVERAGE(VLOOKUP(_xlfn.TEXTSPLIT(Table1[[#This Row],[Fuel (no space after comma)]], ","), FuelList_Final_EF!$A$2:$B$65, 2, FALSE))</f>
        <v>53.06</v>
      </c>
      <c r="S1263" s="3">
        <f>Table1[[#This Row],[Generation (TWh)]]*10^9*VLOOKUP(Table1[[#This Row],[Turbine/Engine Technology]],Technology_HR!$A$2:$B$11,2,FALSE)*10^-6</f>
        <v>7313893.9440000001</v>
      </c>
      <c r="T1263" s="5">
        <f>Table1[[#This Row],[Fuel Consumption (mmBtu)]]*Table1[[#This Row],[Emission Factor (kg CO2/ mmBtu)]]*10^3</f>
        <v>388075212668.64001</v>
      </c>
      <c r="U1263" s="3">
        <f>Table1[[#This Row],[Emissions (g CO2)]]/(Table1[[#This Row],[Generation (TWh)]]*10^9)</f>
        <v>400.54993999999999</v>
      </c>
    </row>
    <row r="1264" spans="1:21" x14ac:dyDescent="0.35">
      <c r="A1264" t="s">
        <v>363</v>
      </c>
      <c r="B1264" t="s">
        <v>3239</v>
      </c>
      <c r="C1264" t="str">
        <f>SUBSTITUTE(Table1[[#This Row],[Fuel]],", ",",")</f>
        <v>fossil gas: natural gas</v>
      </c>
      <c r="D1264" t="s">
        <v>3239</v>
      </c>
      <c r="H1264" t="s">
        <v>3438</v>
      </c>
      <c r="I1264">
        <v>280</v>
      </c>
      <c r="J1264" t="s">
        <v>3446</v>
      </c>
      <c r="K1264">
        <v>2024</v>
      </c>
      <c r="L1264" t="s">
        <v>29</v>
      </c>
      <c r="M1264" t="s">
        <v>29</v>
      </c>
      <c r="N1264">
        <v>53.343254000000002</v>
      </c>
      <c r="O1264">
        <v>-114.30476299999999</v>
      </c>
      <c r="P1264" t="s">
        <v>3480</v>
      </c>
      <c r="Q1264" s="3">
        <f>Table1[[#This Row],[Capacity (MW)]]*0.395*8760*10^-6</f>
        <v>0.96885600000000005</v>
      </c>
      <c r="R1264" s="3" cm="1">
        <f t="array" ref="R1264">AVERAGE(VLOOKUP(_xlfn.TEXTSPLIT(Table1[[#This Row],[Fuel (no space after comma)]], ","), FuelList_Final_EF!$A$2:$B$65, 2, FALSE))</f>
        <v>53.06</v>
      </c>
      <c r="S1264" s="3">
        <f>Table1[[#This Row],[Generation (TWh)]]*10^9*VLOOKUP(Table1[[#This Row],[Turbine/Engine Technology]],Technology_HR!$A$2:$B$11,2,FALSE)*10^-6</f>
        <v>7313893.9440000001</v>
      </c>
      <c r="T1264" s="5">
        <f>Table1[[#This Row],[Fuel Consumption (mmBtu)]]*Table1[[#This Row],[Emission Factor (kg CO2/ mmBtu)]]*10^3</f>
        <v>388075212668.64001</v>
      </c>
      <c r="U1264" s="3">
        <f>Table1[[#This Row],[Emissions (g CO2)]]/(Table1[[#This Row],[Generation (TWh)]]*10^9)</f>
        <v>400.54993999999999</v>
      </c>
    </row>
    <row r="1265" spans="1:21" x14ac:dyDescent="0.35">
      <c r="A1265" t="s">
        <v>350</v>
      </c>
      <c r="B1265" t="s">
        <v>3239</v>
      </c>
      <c r="C1265" t="str">
        <f>SUBSTITUTE(Table1[[#This Row],[Fuel]],", ",",")</f>
        <v>fossil gas: natural gas</v>
      </c>
      <c r="D1265" t="s">
        <v>3239</v>
      </c>
      <c r="H1265" t="s">
        <v>3438</v>
      </c>
      <c r="I1265">
        <v>280</v>
      </c>
      <c r="J1265" t="s">
        <v>3446</v>
      </c>
      <c r="K1265">
        <v>2024</v>
      </c>
      <c r="L1265" t="s">
        <v>29</v>
      </c>
      <c r="M1265" t="s">
        <v>29</v>
      </c>
      <c r="N1265">
        <v>53.343254000000002</v>
      </c>
      <c r="O1265">
        <v>-114.30476299999999</v>
      </c>
      <c r="P1265" t="s">
        <v>3480</v>
      </c>
      <c r="Q1265" s="3">
        <f>Table1[[#This Row],[Capacity (MW)]]*0.395*8760*10^-6</f>
        <v>0.96885600000000005</v>
      </c>
      <c r="R1265" s="3" cm="1">
        <f t="array" ref="R1265">AVERAGE(VLOOKUP(_xlfn.TEXTSPLIT(Table1[[#This Row],[Fuel (no space after comma)]], ","), FuelList_Final_EF!$A$2:$B$65, 2, FALSE))</f>
        <v>53.06</v>
      </c>
      <c r="S1265" s="3">
        <f>Table1[[#This Row],[Generation (TWh)]]*10^9*VLOOKUP(Table1[[#This Row],[Turbine/Engine Technology]],Technology_HR!$A$2:$B$11,2,FALSE)*10^-6</f>
        <v>7313893.9440000001</v>
      </c>
      <c r="T1265" s="5">
        <f>Table1[[#This Row],[Fuel Consumption (mmBtu)]]*Table1[[#This Row],[Emission Factor (kg CO2/ mmBtu)]]*10^3</f>
        <v>388075212668.64001</v>
      </c>
      <c r="U1265" s="3">
        <f>Table1[[#This Row],[Emissions (g CO2)]]/(Table1[[#This Row],[Generation (TWh)]]*10^9)</f>
        <v>400.54993999999999</v>
      </c>
    </row>
    <row r="1266" spans="1:21" x14ac:dyDescent="0.35">
      <c r="A1266" t="s">
        <v>372</v>
      </c>
      <c r="B1266" t="s">
        <v>3239</v>
      </c>
      <c r="C1266" t="str">
        <f>SUBSTITUTE(Table1[[#This Row],[Fuel]],", ",",")</f>
        <v>fossil gas: natural gas</v>
      </c>
      <c r="D1266" t="s">
        <v>3239</v>
      </c>
      <c r="H1266" t="s">
        <v>3440</v>
      </c>
      <c r="I1266">
        <v>466</v>
      </c>
      <c r="J1266" t="s">
        <v>3446</v>
      </c>
      <c r="K1266">
        <v>2023</v>
      </c>
      <c r="L1266" t="s">
        <v>29</v>
      </c>
      <c r="M1266" t="s">
        <v>29</v>
      </c>
      <c r="N1266">
        <v>53.343254000000002</v>
      </c>
      <c r="O1266">
        <v>-114.30476299999999</v>
      </c>
      <c r="P1266" t="s">
        <v>3480</v>
      </c>
      <c r="Q1266" s="3">
        <f>Table1[[#This Row],[Capacity (MW)]]*0.395*8760*10^-6</f>
        <v>1.6124532</v>
      </c>
      <c r="R1266" s="3" cm="1">
        <f t="array" ref="R1266">AVERAGE(VLOOKUP(_xlfn.TEXTSPLIT(Table1[[#This Row],[Fuel (no space after comma)]], ","), FuelList_Final_EF!$A$2:$B$65, 2, FALSE))</f>
        <v>53.06</v>
      </c>
      <c r="S1266" s="3">
        <f>Table1[[#This Row],[Generation (TWh)]]*10^9*VLOOKUP(Table1[[#This Row],[Turbine/Engine Technology]],Technology_HR!$A$2:$B$11,2,FALSE)*10^-6</f>
        <v>16584081.161999999</v>
      </c>
      <c r="T1266" s="5">
        <f>Table1[[#This Row],[Fuel Consumption (mmBtu)]]*Table1[[#This Row],[Emission Factor (kg CO2/ mmBtu)]]*10^3</f>
        <v>879951346455.71997</v>
      </c>
      <c r="U1266" s="3">
        <f>Table1[[#This Row],[Emissions (g CO2)]]/(Table1[[#This Row],[Generation (TWh)]]*10^9)</f>
        <v>545.72209999999995</v>
      </c>
    </row>
    <row r="1267" spans="1:21" x14ac:dyDescent="0.35">
      <c r="A1267" t="s">
        <v>358</v>
      </c>
      <c r="B1267" t="s">
        <v>3242</v>
      </c>
      <c r="C1267" t="str">
        <f>SUBSTITUTE(Table1[[#This Row],[Fuel]],", ",",")</f>
        <v>fossil gas: lng</v>
      </c>
      <c r="D1267" t="s">
        <v>3242</v>
      </c>
      <c r="H1267" t="s">
        <v>3436</v>
      </c>
      <c r="I1267">
        <v>180</v>
      </c>
      <c r="J1267" t="s">
        <v>3452</v>
      </c>
      <c r="K1267" t="s">
        <v>29</v>
      </c>
      <c r="L1267" t="s">
        <v>29</v>
      </c>
      <c r="M1267" t="s">
        <v>29</v>
      </c>
      <c r="N1267">
        <v>45.182699</v>
      </c>
      <c r="O1267">
        <v>-61.652186999999998</v>
      </c>
      <c r="P1267" t="s">
        <v>3480</v>
      </c>
      <c r="Q1267" s="3">
        <f>Table1[[#This Row],[Capacity (MW)]]*0.395*8760*10^-6</f>
        <v>0.62283600000000006</v>
      </c>
      <c r="R1267" s="3" cm="1">
        <f t="array" ref="R1267">AVERAGE(VLOOKUP(_xlfn.TEXTSPLIT(Table1[[#This Row],[Fuel (no space after comma)]], ","), FuelList_Final_EF!$A$2:$B$65, 2, FALSE))</f>
        <v>67.685819715340017</v>
      </c>
      <c r="S1267" s="3">
        <f>Table1[[#This Row],[Generation (TWh)]]*10^9*VLOOKUP(Table1[[#This Row],[Turbine/Engine Technology]],Technology_HR!$A$2:$B$11,2,FALSE)*10^-6</f>
        <v>6857424.3599999994</v>
      </c>
      <c r="T1267" s="5">
        <f>Table1[[#This Row],[Fuel Consumption (mmBtu)]]*Table1[[#This Row],[Emission Factor (kg CO2/ mmBtu)]]*10^3</f>
        <v>464150388942.54089</v>
      </c>
      <c r="U1267" s="3">
        <f>Table1[[#This Row],[Emissions (g CO2)]]/(Table1[[#This Row],[Generation (TWh)]]*10^9)</f>
        <v>745.22087506589355</v>
      </c>
    </row>
    <row r="1268" spans="1:21" x14ac:dyDescent="0.35">
      <c r="A1268" t="s">
        <v>363</v>
      </c>
      <c r="B1268" t="s">
        <v>3239</v>
      </c>
      <c r="C1268" t="str">
        <f>SUBSTITUTE(Table1[[#This Row],[Fuel]],", ",",")</f>
        <v>fossil gas: natural gas</v>
      </c>
      <c r="D1268" t="s">
        <v>3239</v>
      </c>
      <c r="H1268" t="s">
        <v>3438</v>
      </c>
      <c r="I1268">
        <v>875</v>
      </c>
      <c r="J1268" t="s">
        <v>3446</v>
      </c>
      <c r="K1268">
        <v>2009</v>
      </c>
      <c r="L1268" t="s">
        <v>29</v>
      </c>
      <c r="M1268" t="s">
        <v>29</v>
      </c>
      <c r="N1268">
        <v>43.746499999999997</v>
      </c>
      <c r="O1268">
        <v>-79.679900000000004</v>
      </c>
      <c r="P1268" t="s">
        <v>3480</v>
      </c>
      <c r="Q1268" s="3">
        <f>Table1[[#This Row],[Capacity (MW)]]*0.395*8760*10^-6</f>
        <v>3.0276749999999999</v>
      </c>
      <c r="R1268" s="3" cm="1">
        <f t="array" ref="R1268">AVERAGE(VLOOKUP(_xlfn.TEXTSPLIT(Table1[[#This Row],[Fuel (no space after comma)]], ","), FuelList_Final_EF!$A$2:$B$65, 2, FALSE))</f>
        <v>53.06</v>
      </c>
      <c r="S1268" s="3">
        <f>Table1[[#This Row],[Generation (TWh)]]*10^9*VLOOKUP(Table1[[#This Row],[Turbine/Engine Technology]],Technology_HR!$A$2:$B$11,2,FALSE)*10^-6</f>
        <v>22855918.574999999</v>
      </c>
      <c r="T1268" s="5">
        <f>Table1[[#This Row],[Fuel Consumption (mmBtu)]]*Table1[[#This Row],[Emission Factor (kg CO2/ mmBtu)]]*10^3</f>
        <v>1212735039589.5</v>
      </c>
      <c r="U1268" s="3">
        <f>Table1[[#This Row],[Emissions (g CO2)]]/(Table1[[#This Row],[Generation (TWh)]]*10^9)</f>
        <v>400.54993999999999</v>
      </c>
    </row>
    <row r="1269" spans="1:21" x14ac:dyDescent="0.35">
      <c r="A1269" t="s">
        <v>373</v>
      </c>
      <c r="B1269" t="s">
        <v>3239</v>
      </c>
      <c r="C1269" t="str">
        <f>SUBSTITUTE(Table1[[#This Row],[Fuel]],", ",",")</f>
        <v>fossil gas: natural gas</v>
      </c>
      <c r="D1269" t="s">
        <v>3239</v>
      </c>
      <c r="H1269" t="s">
        <v>3436</v>
      </c>
      <c r="I1269">
        <v>105</v>
      </c>
      <c r="J1269" t="s">
        <v>3446</v>
      </c>
      <c r="K1269" t="s">
        <v>29</v>
      </c>
      <c r="L1269" t="s">
        <v>29</v>
      </c>
      <c r="M1269" t="s">
        <v>29</v>
      </c>
      <c r="N1269">
        <v>55.178108999999999</v>
      </c>
      <c r="O1269">
        <v>-118.9607</v>
      </c>
      <c r="P1269" t="s">
        <v>3480</v>
      </c>
      <c r="Q1269" s="3">
        <f>Table1[[#This Row],[Capacity (MW)]]*0.395*8760*10^-6</f>
        <v>0.36332100000000001</v>
      </c>
      <c r="R1269" s="3" cm="1">
        <f t="array" ref="R1269">AVERAGE(VLOOKUP(_xlfn.TEXTSPLIT(Table1[[#This Row],[Fuel (no space after comma)]], ","), FuelList_Final_EF!$A$2:$B$65, 2, FALSE))</f>
        <v>53.06</v>
      </c>
      <c r="S1269" s="3">
        <f>Table1[[#This Row],[Generation (TWh)]]*10^9*VLOOKUP(Table1[[#This Row],[Turbine/Engine Technology]],Technology_HR!$A$2:$B$11,2,FALSE)*10^-6</f>
        <v>4000164.21</v>
      </c>
      <c r="T1269" s="5">
        <f>Table1[[#This Row],[Fuel Consumption (mmBtu)]]*Table1[[#This Row],[Emission Factor (kg CO2/ mmBtu)]]*10^3</f>
        <v>212248712982.60001</v>
      </c>
      <c r="U1269" s="3">
        <f>Table1[[#This Row],[Emissions (g CO2)]]/(Table1[[#This Row],[Generation (TWh)]]*10^9)</f>
        <v>584.19060000000002</v>
      </c>
    </row>
    <row r="1270" spans="1:21" x14ac:dyDescent="0.35">
      <c r="A1270" t="s">
        <v>374</v>
      </c>
      <c r="B1270" t="s">
        <v>3239</v>
      </c>
      <c r="C1270" t="str">
        <f>SUBSTITUTE(Table1[[#This Row],[Fuel]],", ",",")</f>
        <v>fossil gas: natural gas</v>
      </c>
      <c r="D1270" t="s">
        <v>3239</v>
      </c>
      <c r="H1270" t="s">
        <v>3438</v>
      </c>
      <c r="I1270">
        <v>300</v>
      </c>
      <c r="J1270" t="s">
        <v>3446</v>
      </c>
      <c r="K1270">
        <v>2017</v>
      </c>
      <c r="L1270" t="s">
        <v>29</v>
      </c>
      <c r="M1270" t="s">
        <v>29</v>
      </c>
      <c r="N1270">
        <v>42.784675999999997</v>
      </c>
      <c r="O1270">
        <v>-82.429444000000004</v>
      </c>
      <c r="P1270" t="s">
        <v>3480</v>
      </c>
      <c r="Q1270" s="3">
        <f>Table1[[#This Row],[Capacity (MW)]]*0.395*8760*10^-6</f>
        <v>1.03806</v>
      </c>
      <c r="R1270" s="3" cm="1">
        <f t="array" ref="R1270">AVERAGE(VLOOKUP(_xlfn.TEXTSPLIT(Table1[[#This Row],[Fuel (no space after comma)]], ","), FuelList_Final_EF!$A$2:$B$65, 2, FALSE))</f>
        <v>53.06</v>
      </c>
      <c r="S1270" s="3">
        <f>Table1[[#This Row],[Generation (TWh)]]*10^9*VLOOKUP(Table1[[#This Row],[Turbine/Engine Technology]],Technology_HR!$A$2:$B$11,2,FALSE)*10^-6</f>
        <v>7836314.9399999995</v>
      </c>
      <c r="T1270" s="5">
        <f>Table1[[#This Row],[Fuel Consumption (mmBtu)]]*Table1[[#This Row],[Emission Factor (kg CO2/ mmBtu)]]*10^3</f>
        <v>415794870716.39996</v>
      </c>
      <c r="U1270" s="3">
        <f>Table1[[#This Row],[Emissions (g CO2)]]/(Table1[[#This Row],[Generation (TWh)]]*10^9)</f>
        <v>400.54993999999999</v>
      </c>
    </row>
    <row r="1271" spans="1:21" x14ac:dyDescent="0.35">
      <c r="A1271" t="s">
        <v>101</v>
      </c>
      <c r="B1271" t="s">
        <v>3239</v>
      </c>
      <c r="C1271" t="str">
        <f>SUBSTITUTE(Table1[[#This Row],[Fuel]],", ",",")</f>
        <v>fossil gas: natural gas</v>
      </c>
      <c r="D1271" t="s">
        <v>3239</v>
      </c>
      <c r="H1271" t="s">
        <v>3438</v>
      </c>
      <c r="I1271">
        <v>519</v>
      </c>
      <c r="J1271" t="s">
        <v>3446</v>
      </c>
      <c r="K1271">
        <v>2008</v>
      </c>
      <c r="L1271" t="s">
        <v>29</v>
      </c>
      <c r="M1271" t="s">
        <v>29</v>
      </c>
      <c r="N1271">
        <v>42.770108</v>
      </c>
      <c r="O1271">
        <v>-82.452838999999997</v>
      </c>
      <c r="P1271" t="s">
        <v>3480</v>
      </c>
      <c r="Q1271" s="3">
        <f>Table1[[#This Row],[Capacity (MW)]]*0.395*8760*10^-6</f>
        <v>1.7958437999999999</v>
      </c>
      <c r="R1271" s="3" cm="1">
        <f t="array" ref="R1271">AVERAGE(VLOOKUP(_xlfn.TEXTSPLIT(Table1[[#This Row],[Fuel (no space after comma)]], ","), FuelList_Final_EF!$A$2:$B$65, 2, FALSE))</f>
        <v>53.06</v>
      </c>
      <c r="S1271" s="3">
        <f>Table1[[#This Row],[Generation (TWh)]]*10^9*VLOOKUP(Table1[[#This Row],[Turbine/Engine Technology]],Technology_HR!$A$2:$B$11,2,FALSE)*10^-6</f>
        <v>13556824.846199997</v>
      </c>
      <c r="T1271" s="5">
        <f>Table1[[#This Row],[Fuel Consumption (mmBtu)]]*Table1[[#This Row],[Emission Factor (kg CO2/ mmBtu)]]*10^3</f>
        <v>719325126339.37183</v>
      </c>
      <c r="U1271" s="3">
        <f>Table1[[#This Row],[Emissions (g CO2)]]/(Table1[[#This Row],[Generation (TWh)]]*10^9)</f>
        <v>400.54993999999994</v>
      </c>
    </row>
    <row r="1272" spans="1:21" x14ac:dyDescent="0.35">
      <c r="A1272" t="s">
        <v>375</v>
      </c>
      <c r="B1272" t="s">
        <v>3239</v>
      </c>
      <c r="C1272" t="str">
        <f>SUBSTITUTE(Table1[[#This Row],[Fuel]],", ",",")</f>
        <v>fossil gas: natural gas</v>
      </c>
      <c r="D1272" t="s">
        <v>3239</v>
      </c>
      <c r="H1272" t="s">
        <v>3438</v>
      </c>
      <c r="I1272">
        <v>519</v>
      </c>
      <c r="J1272" t="s">
        <v>3446</v>
      </c>
      <c r="K1272">
        <v>2008</v>
      </c>
      <c r="L1272" t="s">
        <v>29</v>
      </c>
      <c r="M1272" t="s">
        <v>29</v>
      </c>
      <c r="N1272">
        <v>42.770108</v>
      </c>
      <c r="O1272">
        <v>-82.452838999999997</v>
      </c>
      <c r="P1272" t="s">
        <v>3480</v>
      </c>
      <c r="Q1272" s="3">
        <f>Table1[[#This Row],[Capacity (MW)]]*0.395*8760*10^-6</f>
        <v>1.7958437999999999</v>
      </c>
      <c r="R1272" s="3" cm="1">
        <f t="array" ref="R1272">AVERAGE(VLOOKUP(_xlfn.TEXTSPLIT(Table1[[#This Row],[Fuel (no space after comma)]], ","), FuelList_Final_EF!$A$2:$B$65, 2, FALSE))</f>
        <v>53.06</v>
      </c>
      <c r="S1272" s="3">
        <f>Table1[[#This Row],[Generation (TWh)]]*10^9*VLOOKUP(Table1[[#This Row],[Turbine/Engine Technology]],Technology_HR!$A$2:$B$11,2,FALSE)*10^-6</f>
        <v>13556824.846199997</v>
      </c>
      <c r="T1272" s="5">
        <f>Table1[[#This Row],[Fuel Consumption (mmBtu)]]*Table1[[#This Row],[Emission Factor (kg CO2/ mmBtu)]]*10^3</f>
        <v>719325126339.37183</v>
      </c>
      <c r="U1272" s="3">
        <f>Table1[[#This Row],[Emissions (g CO2)]]/(Table1[[#This Row],[Generation (TWh)]]*10^9)</f>
        <v>400.54993999999994</v>
      </c>
    </row>
    <row r="1273" spans="1:21" x14ac:dyDescent="0.35">
      <c r="A1273" t="s">
        <v>376</v>
      </c>
      <c r="B1273" t="s">
        <v>3239</v>
      </c>
      <c r="C1273" t="str">
        <f>SUBSTITUTE(Table1[[#This Row],[Fuel]],", ",",")</f>
        <v>fossil gas: natural gas</v>
      </c>
      <c r="D1273" t="s">
        <v>3239</v>
      </c>
      <c r="H1273" t="s">
        <v>3438</v>
      </c>
      <c r="I1273">
        <v>467</v>
      </c>
      <c r="J1273" t="s">
        <v>3447</v>
      </c>
      <c r="K1273">
        <v>2028</v>
      </c>
      <c r="L1273" t="s">
        <v>29</v>
      </c>
      <c r="M1273" t="s">
        <v>29</v>
      </c>
      <c r="N1273">
        <v>53.829152000000001</v>
      </c>
      <c r="O1273">
        <v>-113.179327</v>
      </c>
      <c r="P1273" t="s">
        <v>3480</v>
      </c>
      <c r="Q1273" s="3">
        <f>Table1[[#This Row],[Capacity (MW)]]*0.395*8760*10^-6</f>
        <v>1.6159134000000002</v>
      </c>
      <c r="R1273" s="3" cm="1">
        <f t="array" ref="R1273">AVERAGE(VLOOKUP(_xlfn.TEXTSPLIT(Table1[[#This Row],[Fuel (no space after comma)]], ","), FuelList_Final_EF!$A$2:$B$65, 2, FALSE))</f>
        <v>53.06</v>
      </c>
      <c r="S1273" s="3">
        <f>Table1[[#This Row],[Generation (TWh)]]*10^9*VLOOKUP(Table1[[#This Row],[Turbine/Engine Technology]],Technology_HR!$A$2:$B$11,2,FALSE)*10^-6</f>
        <v>12198530.256600002</v>
      </c>
      <c r="T1273" s="5">
        <f>Table1[[#This Row],[Fuel Consumption (mmBtu)]]*Table1[[#This Row],[Emission Factor (kg CO2/ mmBtu)]]*10^3</f>
        <v>647254015415.19617</v>
      </c>
      <c r="U1273" s="3">
        <f>Table1[[#This Row],[Emissions (g CO2)]]/(Table1[[#This Row],[Generation (TWh)]]*10^9)</f>
        <v>400.54994000000005</v>
      </c>
    </row>
    <row r="1274" spans="1:21" x14ac:dyDescent="0.35">
      <c r="A1274" t="s">
        <v>376</v>
      </c>
      <c r="B1274" t="s">
        <v>3239</v>
      </c>
      <c r="C1274" t="str">
        <f>SUBSTITUTE(Table1[[#This Row],[Fuel]],", ",",")</f>
        <v>fossil gas: natural gas</v>
      </c>
      <c r="D1274" t="s">
        <v>3239</v>
      </c>
      <c r="H1274" t="s">
        <v>3438</v>
      </c>
      <c r="I1274">
        <v>467</v>
      </c>
      <c r="J1274" t="s">
        <v>3447</v>
      </c>
      <c r="K1274">
        <v>2028</v>
      </c>
      <c r="L1274" t="s">
        <v>29</v>
      </c>
      <c r="M1274" t="s">
        <v>29</v>
      </c>
      <c r="N1274">
        <v>53.829152000000001</v>
      </c>
      <c r="O1274">
        <v>-113.179327</v>
      </c>
      <c r="P1274" t="s">
        <v>3480</v>
      </c>
      <c r="Q1274" s="3">
        <f>Table1[[#This Row],[Capacity (MW)]]*0.395*8760*10^-6</f>
        <v>1.6159134000000002</v>
      </c>
      <c r="R1274" s="3" cm="1">
        <f t="array" ref="R1274">AVERAGE(VLOOKUP(_xlfn.TEXTSPLIT(Table1[[#This Row],[Fuel (no space after comma)]], ","), FuelList_Final_EF!$A$2:$B$65, 2, FALSE))</f>
        <v>53.06</v>
      </c>
      <c r="S1274" s="3">
        <f>Table1[[#This Row],[Generation (TWh)]]*10^9*VLOOKUP(Table1[[#This Row],[Turbine/Engine Technology]],Technology_HR!$A$2:$B$11,2,FALSE)*10^-6</f>
        <v>12198530.256600002</v>
      </c>
      <c r="T1274" s="5">
        <f>Table1[[#This Row],[Fuel Consumption (mmBtu)]]*Table1[[#This Row],[Emission Factor (kg CO2/ mmBtu)]]*10^3</f>
        <v>647254015415.19617</v>
      </c>
      <c r="U1274" s="3">
        <f>Table1[[#This Row],[Emissions (g CO2)]]/(Table1[[#This Row],[Generation (TWh)]]*10^9)</f>
        <v>400.54994000000005</v>
      </c>
    </row>
    <row r="1275" spans="1:21" x14ac:dyDescent="0.35">
      <c r="A1275" t="s">
        <v>376</v>
      </c>
      <c r="B1275" t="s">
        <v>3239</v>
      </c>
      <c r="C1275" t="str">
        <f>SUBSTITUTE(Table1[[#This Row],[Fuel]],", ",",")</f>
        <v>fossil gas: natural gas</v>
      </c>
      <c r="D1275" t="s">
        <v>3239</v>
      </c>
      <c r="H1275" t="s">
        <v>3438</v>
      </c>
      <c r="I1275">
        <v>467</v>
      </c>
      <c r="J1275" t="s">
        <v>3447</v>
      </c>
      <c r="K1275">
        <v>2028</v>
      </c>
      <c r="L1275" t="s">
        <v>29</v>
      </c>
      <c r="M1275" t="s">
        <v>29</v>
      </c>
      <c r="N1275">
        <v>53.829152000000001</v>
      </c>
      <c r="O1275">
        <v>-113.179327</v>
      </c>
      <c r="P1275" t="s">
        <v>3480</v>
      </c>
      <c r="Q1275" s="3">
        <f>Table1[[#This Row],[Capacity (MW)]]*0.395*8760*10^-6</f>
        <v>1.6159134000000002</v>
      </c>
      <c r="R1275" s="3" cm="1">
        <f t="array" ref="R1275">AVERAGE(VLOOKUP(_xlfn.TEXTSPLIT(Table1[[#This Row],[Fuel (no space after comma)]], ","), FuelList_Final_EF!$A$2:$B$65, 2, FALSE))</f>
        <v>53.06</v>
      </c>
      <c r="S1275" s="3">
        <f>Table1[[#This Row],[Generation (TWh)]]*10^9*VLOOKUP(Table1[[#This Row],[Turbine/Engine Technology]],Technology_HR!$A$2:$B$11,2,FALSE)*10^-6</f>
        <v>12198530.256600002</v>
      </c>
      <c r="T1275" s="5">
        <f>Table1[[#This Row],[Fuel Consumption (mmBtu)]]*Table1[[#This Row],[Emission Factor (kg CO2/ mmBtu)]]*10^3</f>
        <v>647254015415.19617</v>
      </c>
      <c r="U1275" s="3">
        <f>Table1[[#This Row],[Emissions (g CO2)]]/(Table1[[#This Row],[Generation (TWh)]]*10^9)</f>
        <v>400.54994000000005</v>
      </c>
    </row>
    <row r="1276" spans="1:21" x14ac:dyDescent="0.35">
      <c r="A1276" t="s">
        <v>377</v>
      </c>
      <c r="B1276" t="s">
        <v>3281</v>
      </c>
      <c r="C1276" t="str">
        <f>SUBSTITUTE(Table1[[#This Row],[Fuel]],", ",",")</f>
        <v>fossil gas: natural gas,coal: unknown</v>
      </c>
      <c r="D1276" t="s">
        <v>3239</v>
      </c>
      <c r="E1276" t="s">
        <v>3645</v>
      </c>
      <c r="H1276" t="s">
        <v>3440</v>
      </c>
      <c r="I1276">
        <v>150</v>
      </c>
      <c r="J1276" t="s">
        <v>3446</v>
      </c>
      <c r="K1276">
        <v>1972</v>
      </c>
      <c r="L1276" t="s">
        <v>29</v>
      </c>
      <c r="M1276" t="s">
        <v>29</v>
      </c>
      <c r="N1276">
        <v>54.007658999999997</v>
      </c>
      <c r="O1276">
        <v>-119.103559</v>
      </c>
      <c r="P1276" t="s">
        <v>3480</v>
      </c>
      <c r="Q1276" s="3">
        <f>Table1[[#This Row],[Capacity (MW)]]*0.395*8760*10^-6</f>
        <v>0.51902999999999999</v>
      </c>
      <c r="R1276" s="3" cm="1">
        <f t="array" ref="R1276">AVERAGE(VLOOKUP(_xlfn.TEXTSPLIT(Table1[[#This Row],[Fuel (no space after comma)]], ","), FuelList_Final_EF!$A$2:$B$65, 2, FALSE))</f>
        <v>76.661787032156042</v>
      </c>
      <c r="S1276" s="3">
        <f>Table1[[#This Row],[Generation (TWh)]]*10^9*VLOOKUP(Table1[[#This Row],[Turbine/Engine Technology]],Technology_HR!$A$2:$B$11,2,FALSE)*10^-6</f>
        <v>5338223.55</v>
      </c>
      <c r="T1276" s="5">
        <f>Table1[[#This Row],[Fuel Consumption (mmBtu)]]*Table1[[#This Row],[Emission Factor (kg CO2/ mmBtu)]]*10^3</f>
        <v>409237756920.13995</v>
      </c>
      <c r="U1276" s="3">
        <f>Table1[[#This Row],[Emissions (g CO2)]]/(Table1[[#This Row],[Generation (TWh)]]*10^9)</f>
        <v>788.46647962572479</v>
      </c>
    </row>
    <row r="1277" spans="1:21" x14ac:dyDescent="0.35">
      <c r="A1277" t="s">
        <v>377</v>
      </c>
      <c r="B1277" t="s">
        <v>3239</v>
      </c>
      <c r="C1277" t="str">
        <f>SUBSTITUTE(Table1[[#This Row],[Fuel]],", ",",")</f>
        <v>fossil gas: natural gas</v>
      </c>
      <c r="D1277" t="s">
        <v>3239</v>
      </c>
      <c r="H1277" t="s">
        <v>3436</v>
      </c>
      <c r="I1277">
        <v>204</v>
      </c>
      <c r="J1277" t="s">
        <v>3446</v>
      </c>
      <c r="K1277">
        <v>2020</v>
      </c>
      <c r="L1277" t="s">
        <v>29</v>
      </c>
      <c r="M1277" t="s">
        <v>29</v>
      </c>
      <c r="N1277">
        <v>54.007658999999997</v>
      </c>
      <c r="O1277">
        <v>-119.103559</v>
      </c>
      <c r="P1277" t="s">
        <v>3480</v>
      </c>
      <c r="Q1277" s="3">
        <f>Table1[[#This Row],[Capacity (MW)]]*0.395*8760*10^-6</f>
        <v>0.70588079999999986</v>
      </c>
      <c r="R1277" s="3" cm="1">
        <f t="array" ref="R1277">AVERAGE(VLOOKUP(_xlfn.TEXTSPLIT(Table1[[#This Row],[Fuel (no space after comma)]], ","), FuelList_Final_EF!$A$2:$B$65, 2, FALSE))</f>
        <v>53.06</v>
      </c>
      <c r="S1277" s="3">
        <f>Table1[[#This Row],[Generation (TWh)]]*10^9*VLOOKUP(Table1[[#This Row],[Turbine/Engine Technology]],Technology_HR!$A$2:$B$11,2,FALSE)*10^-6</f>
        <v>7771747.6079999991</v>
      </c>
      <c r="T1277" s="5">
        <f>Table1[[#This Row],[Fuel Consumption (mmBtu)]]*Table1[[#This Row],[Emission Factor (kg CO2/ mmBtu)]]*10^3</f>
        <v>412368928080.47998</v>
      </c>
      <c r="U1277" s="3">
        <f>Table1[[#This Row],[Emissions (g CO2)]]/(Table1[[#This Row],[Generation (TWh)]]*10^9)</f>
        <v>584.19060000000002</v>
      </c>
    </row>
    <row r="1278" spans="1:21" x14ac:dyDescent="0.35">
      <c r="A1278" t="s">
        <v>377</v>
      </c>
      <c r="B1278" t="s">
        <v>3239</v>
      </c>
      <c r="C1278" t="str">
        <f>SUBSTITUTE(Table1[[#This Row],[Fuel]],", ",",")</f>
        <v>fossil gas: natural gas</v>
      </c>
      <c r="D1278" t="s">
        <v>3239</v>
      </c>
      <c r="H1278" t="s">
        <v>3440</v>
      </c>
      <c r="I1278">
        <v>346</v>
      </c>
      <c r="J1278" t="s">
        <v>3450</v>
      </c>
      <c r="K1278" t="s">
        <v>29</v>
      </c>
      <c r="L1278" t="s">
        <v>29</v>
      </c>
      <c r="M1278" t="s">
        <v>29</v>
      </c>
      <c r="N1278">
        <v>54.007658999999997</v>
      </c>
      <c r="O1278">
        <v>-119.103559</v>
      </c>
      <c r="P1278" t="s">
        <v>3480</v>
      </c>
      <c r="Q1278" s="3">
        <f>Table1[[#This Row],[Capacity (MW)]]*0.395*8760*10^-6</f>
        <v>1.1972292000000002</v>
      </c>
      <c r="R1278" s="3" cm="1">
        <f t="array" ref="R1278">AVERAGE(VLOOKUP(_xlfn.TEXTSPLIT(Table1[[#This Row],[Fuel (no space after comma)]], ","), FuelList_Final_EF!$A$2:$B$65, 2, FALSE))</f>
        <v>53.06</v>
      </c>
      <c r="S1278" s="3">
        <f>Table1[[#This Row],[Generation (TWh)]]*10^9*VLOOKUP(Table1[[#This Row],[Turbine/Engine Technology]],Technology_HR!$A$2:$B$11,2,FALSE)*10^-6</f>
        <v>12313502.322000001</v>
      </c>
      <c r="T1278" s="5">
        <f>Table1[[#This Row],[Fuel Consumption (mmBtu)]]*Table1[[#This Row],[Emission Factor (kg CO2/ mmBtu)]]*10^3</f>
        <v>653354433205.32007</v>
      </c>
      <c r="U1278" s="3">
        <f>Table1[[#This Row],[Emissions (g CO2)]]/(Table1[[#This Row],[Generation (TWh)]]*10^9)</f>
        <v>545.72209999999995</v>
      </c>
    </row>
    <row r="1279" spans="1:21" x14ac:dyDescent="0.35">
      <c r="A1279" t="s">
        <v>377</v>
      </c>
      <c r="B1279" t="s">
        <v>3239</v>
      </c>
      <c r="C1279" t="str">
        <f>SUBSTITUTE(Table1[[#This Row],[Fuel]],", ",",")</f>
        <v>fossil gas: natural gas</v>
      </c>
      <c r="D1279" t="s">
        <v>3239</v>
      </c>
      <c r="H1279" t="s">
        <v>3438</v>
      </c>
      <c r="I1279">
        <v>96</v>
      </c>
      <c r="J1279" t="s">
        <v>3446</v>
      </c>
      <c r="K1279">
        <v>2023</v>
      </c>
      <c r="L1279" t="s">
        <v>29</v>
      </c>
      <c r="M1279" t="s">
        <v>29</v>
      </c>
      <c r="N1279">
        <v>54.007658999999997</v>
      </c>
      <c r="O1279">
        <v>-119.103559</v>
      </c>
      <c r="P1279" t="s">
        <v>3480</v>
      </c>
      <c r="Q1279" s="3">
        <f>Table1[[#This Row],[Capacity (MW)]]*0.395*8760*10^-6</f>
        <v>0.33217920000000001</v>
      </c>
      <c r="R1279" s="3" cm="1">
        <f t="array" ref="R1279">AVERAGE(VLOOKUP(_xlfn.TEXTSPLIT(Table1[[#This Row],[Fuel (no space after comma)]], ","), FuelList_Final_EF!$A$2:$B$65, 2, FALSE))</f>
        <v>53.06</v>
      </c>
      <c r="S1279" s="3">
        <f>Table1[[#This Row],[Generation (TWh)]]*10^9*VLOOKUP(Table1[[#This Row],[Turbine/Engine Technology]],Technology_HR!$A$2:$B$11,2,FALSE)*10^-6</f>
        <v>2507620.7807999998</v>
      </c>
      <c r="T1279" s="5">
        <f>Table1[[#This Row],[Fuel Consumption (mmBtu)]]*Table1[[#This Row],[Emission Factor (kg CO2/ mmBtu)]]*10^3</f>
        <v>133054358629.24799</v>
      </c>
      <c r="U1279" s="3">
        <f>Table1[[#This Row],[Emissions (g CO2)]]/(Table1[[#This Row],[Generation (TWh)]]*10^9)</f>
        <v>400.54993999999994</v>
      </c>
    </row>
    <row r="1280" spans="1:21" x14ac:dyDescent="0.35">
      <c r="A1280" t="s">
        <v>356</v>
      </c>
      <c r="B1280" t="s">
        <v>3239</v>
      </c>
      <c r="C1280" t="str">
        <f>SUBSTITUTE(Table1[[#This Row],[Fuel]],", ",",")</f>
        <v>fossil gas: natural gas</v>
      </c>
      <c r="D1280" t="s">
        <v>3239</v>
      </c>
      <c r="H1280" t="s">
        <v>3438</v>
      </c>
      <c r="I1280">
        <v>683</v>
      </c>
      <c r="J1280" t="s">
        <v>3446</v>
      </c>
      <c r="K1280">
        <v>2010</v>
      </c>
      <c r="L1280" t="s">
        <v>29</v>
      </c>
      <c r="M1280" t="s">
        <v>29</v>
      </c>
      <c r="N1280">
        <v>43.561281000000001</v>
      </c>
      <c r="O1280">
        <v>-79.844725999999994</v>
      </c>
      <c r="P1280" t="s">
        <v>3480</v>
      </c>
      <c r="Q1280" s="3">
        <f>Table1[[#This Row],[Capacity (MW)]]*0.395*8760*10^-6</f>
        <v>2.3633166000000001</v>
      </c>
      <c r="R1280" s="3" cm="1">
        <f t="array" ref="R1280">AVERAGE(VLOOKUP(_xlfn.TEXTSPLIT(Table1[[#This Row],[Fuel (no space after comma)]], ","), FuelList_Final_EF!$A$2:$B$65, 2, FALSE))</f>
        <v>53.06</v>
      </c>
      <c r="S1280" s="3">
        <f>Table1[[#This Row],[Generation (TWh)]]*10^9*VLOOKUP(Table1[[#This Row],[Turbine/Engine Technology]],Technology_HR!$A$2:$B$11,2,FALSE)*10^-6</f>
        <v>17840677.0134</v>
      </c>
      <c r="T1280" s="5">
        <f>Table1[[#This Row],[Fuel Consumption (mmBtu)]]*Table1[[#This Row],[Emission Factor (kg CO2/ mmBtu)]]*10^3</f>
        <v>946626322331.00403</v>
      </c>
      <c r="U1280" s="3">
        <f>Table1[[#This Row],[Emissions (g CO2)]]/(Table1[[#This Row],[Generation (TWh)]]*10^9)</f>
        <v>400.54993999999999</v>
      </c>
    </row>
    <row r="1281" spans="1:21" x14ac:dyDescent="0.35">
      <c r="A1281" t="s">
        <v>378</v>
      </c>
      <c r="B1281" t="s">
        <v>3239</v>
      </c>
      <c r="C1281" t="str">
        <f>SUBSTITUTE(Table1[[#This Row],[Fuel]],", ",",")</f>
        <v>fossil gas: natural gas</v>
      </c>
      <c r="D1281" t="s">
        <v>3239</v>
      </c>
      <c r="H1281" t="s">
        <v>3436</v>
      </c>
      <c r="I1281">
        <v>51</v>
      </c>
      <c r="J1281" t="s">
        <v>3446</v>
      </c>
      <c r="K1281">
        <v>2021</v>
      </c>
      <c r="L1281" t="s">
        <v>29</v>
      </c>
      <c r="M1281" t="s">
        <v>29</v>
      </c>
      <c r="N1281">
        <v>53.779192000000002</v>
      </c>
      <c r="O1281">
        <v>-113.13712200000001</v>
      </c>
      <c r="P1281" t="s">
        <v>3480</v>
      </c>
      <c r="Q1281" s="3">
        <f>Table1[[#This Row],[Capacity (MW)]]*0.395*8760*10^-6</f>
        <v>0.17647019999999997</v>
      </c>
      <c r="R1281" s="3" cm="1">
        <f t="array" ref="R1281">AVERAGE(VLOOKUP(_xlfn.TEXTSPLIT(Table1[[#This Row],[Fuel (no space after comma)]], ","), FuelList_Final_EF!$A$2:$B$65, 2, FALSE))</f>
        <v>53.06</v>
      </c>
      <c r="S1281" s="3">
        <f>Table1[[#This Row],[Generation (TWh)]]*10^9*VLOOKUP(Table1[[#This Row],[Turbine/Engine Technology]],Technology_HR!$A$2:$B$11,2,FALSE)*10^-6</f>
        <v>1942936.9019999998</v>
      </c>
      <c r="T1281" s="5">
        <f>Table1[[#This Row],[Fuel Consumption (mmBtu)]]*Table1[[#This Row],[Emission Factor (kg CO2/ mmBtu)]]*10^3</f>
        <v>103092232020.12</v>
      </c>
      <c r="U1281" s="3">
        <f>Table1[[#This Row],[Emissions (g CO2)]]/(Table1[[#This Row],[Generation (TWh)]]*10^9)</f>
        <v>584.19060000000002</v>
      </c>
    </row>
    <row r="1282" spans="1:21" x14ac:dyDescent="0.35">
      <c r="A1282" t="s">
        <v>378</v>
      </c>
      <c r="B1282" t="s">
        <v>3239</v>
      </c>
      <c r="C1282" t="str">
        <f>SUBSTITUTE(Table1[[#This Row],[Fuel]],", ",",")</f>
        <v>fossil gas: natural gas</v>
      </c>
      <c r="D1282" t="s">
        <v>3239</v>
      </c>
      <c r="H1282" t="s">
        <v>3436</v>
      </c>
      <c r="I1282">
        <v>51</v>
      </c>
      <c r="J1282" t="s">
        <v>3446</v>
      </c>
      <c r="K1282">
        <v>2021</v>
      </c>
      <c r="L1282" t="s">
        <v>29</v>
      </c>
      <c r="M1282" t="s">
        <v>29</v>
      </c>
      <c r="N1282">
        <v>53.779192000000002</v>
      </c>
      <c r="O1282">
        <v>-113.13712200000001</v>
      </c>
      <c r="P1282" t="s">
        <v>3480</v>
      </c>
      <c r="Q1282" s="3">
        <f>Table1[[#This Row],[Capacity (MW)]]*0.395*8760*10^-6</f>
        <v>0.17647019999999997</v>
      </c>
      <c r="R1282" s="3" cm="1">
        <f t="array" ref="R1282">AVERAGE(VLOOKUP(_xlfn.TEXTSPLIT(Table1[[#This Row],[Fuel (no space after comma)]], ","), FuelList_Final_EF!$A$2:$B$65, 2, FALSE))</f>
        <v>53.06</v>
      </c>
      <c r="S1282" s="3">
        <f>Table1[[#This Row],[Generation (TWh)]]*10^9*VLOOKUP(Table1[[#This Row],[Turbine/Engine Technology]],Technology_HR!$A$2:$B$11,2,FALSE)*10^-6</f>
        <v>1942936.9019999998</v>
      </c>
      <c r="T1282" s="5">
        <f>Table1[[#This Row],[Fuel Consumption (mmBtu)]]*Table1[[#This Row],[Emission Factor (kg CO2/ mmBtu)]]*10^3</f>
        <v>103092232020.12</v>
      </c>
      <c r="U1282" s="3">
        <f>Table1[[#This Row],[Emissions (g CO2)]]/(Table1[[#This Row],[Generation (TWh)]]*10^9)</f>
        <v>584.19060000000002</v>
      </c>
    </row>
    <row r="1283" spans="1:21" x14ac:dyDescent="0.35">
      <c r="A1283" t="s">
        <v>379</v>
      </c>
      <c r="B1283" t="s">
        <v>3241</v>
      </c>
      <c r="C1283" t="str">
        <f>SUBSTITUTE(Table1[[#This Row],[Fuel]],", ",",")</f>
        <v>fossil liquids: heavy fuel oil</v>
      </c>
      <c r="D1283" t="s">
        <v>3241</v>
      </c>
      <c r="H1283" t="s">
        <v>3440</v>
      </c>
      <c r="I1283">
        <v>163.30000000000001</v>
      </c>
      <c r="J1283" t="s">
        <v>3446</v>
      </c>
      <c r="K1283">
        <v>1969</v>
      </c>
      <c r="L1283" t="s">
        <v>29</v>
      </c>
      <c r="M1283">
        <v>2030</v>
      </c>
      <c r="N1283">
        <v>47.453426</v>
      </c>
      <c r="O1283">
        <v>-53.097717000000003</v>
      </c>
      <c r="P1283" t="s">
        <v>3480</v>
      </c>
      <c r="Q1283" s="3">
        <f>Table1[[#This Row],[Capacity (MW)]]*0.395*8760*10^-6</f>
        <v>0.56505066000000004</v>
      </c>
      <c r="R1283" s="3" cm="1">
        <f t="array" ref="R1283">AVERAGE(VLOOKUP(_xlfn.TEXTSPLIT(Table1[[#This Row],[Fuel (no space after comma)]], ","), FuelList_Final_EF!$A$2:$B$65, 2, FALSE))</f>
        <v>81.602530311017389</v>
      </c>
      <c r="S1283" s="3">
        <f>Table1[[#This Row],[Generation (TWh)]]*10^9*VLOOKUP(Table1[[#This Row],[Turbine/Engine Technology]],Technology_HR!$A$2:$B$11,2,FALSE)*10^-6</f>
        <v>5811546.0380999995</v>
      </c>
      <c r="T1283" s="5">
        <f>Table1[[#This Row],[Fuel Consumption (mmBtu)]]*Table1[[#This Row],[Emission Factor (kg CO2/ mmBtu)]]*10^3</f>
        <v>474236861727.92822</v>
      </c>
      <c r="U1283" s="3">
        <f>Table1[[#This Row],[Emissions (g CO2)]]/(Table1[[#This Row],[Generation (TWh)]]*10^9)</f>
        <v>839.28202424881374</v>
      </c>
    </row>
    <row r="1284" spans="1:21" x14ac:dyDescent="0.35">
      <c r="A1284" t="s">
        <v>379</v>
      </c>
      <c r="B1284" t="s">
        <v>3241</v>
      </c>
      <c r="C1284" t="str">
        <f>SUBSTITUTE(Table1[[#This Row],[Fuel]],", ",",")</f>
        <v>fossil liquids: heavy fuel oil</v>
      </c>
      <c r="D1284" t="s">
        <v>3241</v>
      </c>
      <c r="H1284" t="s">
        <v>3440</v>
      </c>
      <c r="I1284">
        <v>163.30000000000001</v>
      </c>
      <c r="J1284" t="s">
        <v>3446</v>
      </c>
      <c r="K1284">
        <v>1969</v>
      </c>
      <c r="L1284" t="s">
        <v>29</v>
      </c>
      <c r="M1284">
        <v>2030</v>
      </c>
      <c r="N1284">
        <v>47.453426</v>
      </c>
      <c r="O1284">
        <v>-53.097717000000003</v>
      </c>
      <c r="P1284" t="s">
        <v>3480</v>
      </c>
      <c r="Q1284" s="3">
        <f>Table1[[#This Row],[Capacity (MW)]]*0.395*8760*10^-6</f>
        <v>0.56505066000000004</v>
      </c>
      <c r="R1284" s="3" cm="1">
        <f t="array" ref="R1284">AVERAGE(VLOOKUP(_xlfn.TEXTSPLIT(Table1[[#This Row],[Fuel (no space after comma)]], ","), FuelList_Final_EF!$A$2:$B$65, 2, FALSE))</f>
        <v>81.602530311017389</v>
      </c>
      <c r="S1284" s="3">
        <f>Table1[[#This Row],[Generation (TWh)]]*10^9*VLOOKUP(Table1[[#This Row],[Turbine/Engine Technology]],Technology_HR!$A$2:$B$11,2,FALSE)*10^-6</f>
        <v>5811546.0380999995</v>
      </c>
      <c r="T1284" s="5">
        <f>Table1[[#This Row],[Fuel Consumption (mmBtu)]]*Table1[[#This Row],[Emission Factor (kg CO2/ mmBtu)]]*10^3</f>
        <v>474236861727.92822</v>
      </c>
      <c r="U1284" s="3">
        <f>Table1[[#This Row],[Emissions (g CO2)]]/(Table1[[#This Row],[Generation (TWh)]]*10^9)</f>
        <v>839.28202424881374</v>
      </c>
    </row>
    <row r="1285" spans="1:21" x14ac:dyDescent="0.35">
      <c r="A1285" t="s">
        <v>379</v>
      </c>
      <c r="B1285" t="s">
        <v>3241</v>
      </c>
      <c r="C1285" t="str">
        <f>SUBSTITUTE(Table1[[#This Row],[Fuel]],", ",",")</f>
        <v>fossil liquids: heavy fuel oil</v>
      </c>
      <c r="D1285" t="s">
        <v>3241</v>
      </c>
      <c r="H1285" t="s">
        <v>3440</v>
      </c>
      <c r="I1285">
        <v>163.30000000000001</v>
      </c>
      <c r="J1285" t="s">
        <v>3446</v>
      </c>
      <c r="K1285">
        <v>1969</v>
      </c>
      <c r="L1285" t="s">
        <v>29</v>
      </c>
      <c r="M1285">
        <v>2030</v>
      </c>
      <c r="N1285">
        <v>47.453426</v>
      </c>
      <c r="O1285">
        <v>-53.097717000000003</v>
      </c>
      <c r="P1285" t="s">
        <v>3480</v>
      </c>
      <c r="Q1285" s="3">
        <f>Table1[[#This Row],[Capacity (MW)]]*0.395*8760*10^-6</f>
        <v>0.56505066000000004</v>
      </c>
      <c r="R1285" s="3" cm="1">
        <f t="array" ref="R1285">AVERAGE(VLOOKUP(_xlfn.TEXTSPLIT(Table1[[#This Row],[Fuel (no space after comma)]], ","), FuelList_Final_EF!$A$2:$B$65, 2, FALSE))</f>
        <v>81.602530311017389</v>
      </c>
      <c r="S1285" s="3">
        <f>Table1[[#This Row],[Generation (TWh)]]*10^9*VLOOKUP(Table1[[#This Row],[Turbine/Engine Technology]],Technology_HR!$A$2:$B$11,2,FALSE)*10^-6</f>
        <v>5811546.0380999995</v>
      </c>
      <c r="T1285" s="5">
        <f>Table1[[#This Row],[Fuel Consumption (mmBtu)]]*Table1[[#This Row],[Emission Factor (kg CO2/ mmBtu)]]*10^3</f>
        <v>474236861727.92822</v>
      </c>
      <c r="U1285" s="3">
        <f>Table1[[#This Row],[Emissions (g CO2)]]/(Table1[[#This Row],[Generation (TWh)]]*10^9)</f>
        <v>839.28202424881374</v>
      </c>
    </row>
    <row r="1286" spans="1:21" x14ac:dyDescent="0.35">
      <c r="A1286" t="s">
        <v>379</v>
      </c>
      <c r="B1286" t="s">
        <v>3258</v>
      </c>
      <c r="C1286" t="str">
        <f>SUBSTITUTE(Table1[[#This Row],[Fuel]],", ",",")</f>
        <v>fossil liquids: diesel</v>
      </c>
      <c r="D1286" t="s">
        <v>3258</v>
      </c>
      <c r="H1286" t="s">
        <v>3436</v>
      </c>
      <c r="I1286">
        <v>150</v>
      </c>
      <c r="J1286" t="s">
        <v>3450</v>
      </c>
      <c r="K1286" t="s">
        <v>29</v>
      </c>
      <c r="L1286" t="s">
        <v>29</v>
      </c>
      <c r="M1286" t="s">
        <v>29</v>
      </c>
      <c r="N1286">
        <v>47.453426</v>
      </c>
      <c r="O1286">
        <v>-53.097717000000003</v>
      </c>
      <c r="P1286" t="s">
        <v>3480</v>
      </c>
      <c r="Q1286" s="3">
        <f>Table1[[#This Row],[Capacity (MW)]]*0.395*8760*10^-6</f>
        <v>0.51902999999999999</v>
      </c>
      <c r="R1286" s="3" cm="1">
        <f t="array" ref="R1286">AVERAGE(VLOOKUP(_xlfn.TEXTSPLIT(Table1[[#This Row],[Fuel (no space after comma)]], ","), FuelList_Final_EF!$A$2:$B$65, 2, FALSE))</f>
        <v>78.106682297772565</v>
      </c>
      <c r="S1286" s="3">
        <f>Table1[[#This Row],[Generation (TWh)]]*10^9*VLOOKUP(Table1[[#This Row],[Turbine/Engine Technology]],Technology_HR!$A$2:$B$11,2,FALSE)*10^-6</f>
        <v>5714520.2999999998</v>
      </c>
      <c r="T1286" s="5">
        <f>Table1[[#This Row],[Fuel Consumption (mmBtu)]]*Table1[[#This Row],[Emission Factor (kg CO2/ mmBtu)]]*10^3</f>
        <v>446342221556.27197</v>
      </c>
      <c r="U1286" s="3">
        <f>Table1[[#This Row],[Emissions (g CO2)]]/(Table1[[#This Row],[Generation (TWh)]]*10^9)</f>
        <v>859.95457209847598</v>
      </c>
    </row>
    <row r="1287" spans="1:21" x14ac:dyDescent="0.35">
      <c r="A1287" t="s">
        <v>380</v>
      </c>
      <c r="B1287" t="s">
        <v>3239</v>
      </c>
      <c r="C1287" t="str">
        <f>SUBSTITUTE(Table1[[#This Row],[Fuel]],", ",",")</f>
        <v>fossil gas: natural gas</v>
      </c>
      <c r="D1287" t="s">
        <v>3239</v>
      </c>
      <c r="H1287" t="s">
        <v>3436</v>
      </c>
      <c r="I1287">
        <v>103</v>
      </c>
      <c r="J1287" t="s">
        <v>3446</v>
      </c>
      <c r="K1287">
        <v>2009</v>
      </c>
      <c r="L1287" t="s">
        <v>29</v>
      </c>
      <c r="M1287" t="s">
        <v>29</v>
      </c>
      <c r="N1287">
        <v>57.339309</v>
      </c>
      <c r="O1287">
        <v>-111.75775299999999</v>
      </c>
      <c r="P1287" t="s">
        <v>3480</v>
      </c>
      <c r="Q1287" s="3">
        <f>Table1[[#This Row],[Capacity (MW)]]*0.395*8760*10^-6</f>
        <v>0.35640060000000001</v>
      </c>
      <c r="R1287" s="3" cm="1">
        <f t="array" ref="R1287">AVERAGE(VLOOKUP(_xlfn.TEXTSPLIT(Table1[[#This Row],[Fuel (no space after comma)]], ","), FuelList_Final_EF!$A$2:$B$65, 2, FALSE))</f>
        <v>53.06</v>
      </c>
      <c r="S1287" s="3">
        <f>Table1[[#This Row],[Generation (TWh)]]*10^9*VLOOKUP(Table1[[#This Row],[Turbine/Engine Technology]],Technology_HR!$A$2:$B$11,2,FALSE)*10^-6</f>
        <v>3923970.6059999997</v>
      </c>
      <c r="T1287" s="5">
        <f>Table1[[#This Row],[Fuel Consumption (mmBtu)]]*Table1[[#This Row],[Emission Factor (kg CO2/ mmBtu)]]*10^3</f>
        <v>208205880354.35999</v>
      </c>
      <c r="U1287" s="3">
        <f>Table1[[#This Row],[Emissions (g CO2)]]/(Table1[[#This Row],[Generation (TWh)]]*10^9)</f>
        <v>584.1905999999999</v>
      </c>
    </row>
    <row r="1288" spans="1:21" x14ac:dyDescent="0.35">
      <c r="A1288" t="s">
        <v>355</v>
      </c>
      <c r="B1288" t="s">
        <v>3258</v>
      </c>
      <c r="C1288" t="str">
        <f>SUBSTITUTE(Table1[[#This Row],[Fuel]],", ",",")</f>
        <v>fossil liquids: diesel</v>
      </c>
      <c r="D1288" t="s">
        <v>3258</v>
      </c>
      <c r="H1288" t="s">
        <v>3437</v>
      </c>
      <c r="I1288">
        <v>66</v>
      </c>
      <c r="J1288" t="s">
        <v>3446</v>
      </c>
      <c r="K1288">
        <v>1991</v>
      </c>
      <c r="L1288" t="s">
        <v>29</v>
      </c>
      <c r="M1288" t="s">
        <v>29</v>
      </c>
      <c r="N1288">
        <v>47.373868000000002</v>
      </c>
      <c r="O1288">
        <v>-61.884385000000002</v>
      </c>
      <c r="P1288" t="s">
        <v>3480</v>
      </c>
      <c r="Q1288" s="3">
        <f>Table1[[#This Row],[Capacity (MW)]]*0.395*8760*10^-6</f>
        <v>0.2283732</v>
      </c>
      <c r="R1288" s="3" cm="1">
        <f t="array" ref="R1288">AVERAGE(VLOOKUP(_xlfn.TEXTSPLIT(Table1[[#This Row],[Fuel (no space after comma)]], ","), FuelList_Final_EF!$A$2:$B$65, 2, FALSE))</f>
        <v>78.106682297772565</v>
      </c>
      <c r="S1288" s="3">
        <f>Table1[[#This Row],[Generation (TWh)]]*10^9*VLOOKUP(Table1[[#This Row],[Turbine/Engine Technology]],Technology_HR!$A$2:$B$11,2,FALSE)*10^-6</f>
        <v>2032521.48</v>
      </c>
      <c r="T1288" s="5">
        <f>Table1[[#This Row],[Fuel Consumption (mmBtu)]]*Table1[[#This Row],[Emission Factor (kg CO2/ mmBtu)]]*10^3</f>
        <v>158753509501.75848</v>
      </c>
      <c r="U1288" s="3">
        <f>Table1[[#This Row],[Emissions (g CO2)]]/(Table1[[#This Row],[Generation (TWh)]]*10^9)</f>
        <v>695.14947245017584</v>
      </c>
    </row>
    <row r="1289" spans="1:21" x14ac:dyDescent="0.35">
      <c r="A1289" t="s">
        <v>381</v>
      </c>
      <c r="B1289" t="s">
        <v>3239</v>
      </c>
      <c r="C1289" t="str">
        <f>SUBSTITUTE(Table1[[#This Row],[Fuel]],", ",",")</f>
        <v>fossil gas: natural gas</v>
      </c>
      <c r="D1289" t="s">
        <v>3239</v>
      </c>
      <c r="H1289" t="s">
        <v>3438</v>
      </c>
      <c r="I1289">
        <v>120</v>
      </c>
      <c r="J1289" t="s">
        <v>3446</v>
      </c>
      <c r="K1289">
        <v>1997</v>
      </c>
      <c r="L1289" t="s">
        <v>29</v>
      </c>
      <c r="M1289" t="s">
        <v>29</v>
      </c>
      <c r="N1289">
        <v>48.769182000000001</v>
      </c>
      <c r="O1289">
        <v>-80.666607999999997</v>
      </c>
      <c r="P1289" t="s">
        <v>3480</v>
      </c>
      <c r="Q1289" s="3">
        <f>Table1[[#This Row],[Capacity (MW)]]*0.395*8760*10^-6</f>
        <v>0.41522400000000004</v>
      </c>
      <c r="R1289" s="3" cm="1">
        <f t="array" ref="R1289">AVERAGE(VLOOKUP(_xlfn.TEXTSPLIT(Table1[[#This Row],[Fuel (no space after comma)]], ","), FuelList_Final_EF!$A$2:$B$65, 2, FALSE))</f>
        <v>53.06</v>
      </c>
      <c r="S1289" s="3">
        <f>Table1[[#This Row],[Generation (TWh)]]*10^9*VLOOKUP(Table1[[#This Row],[Turbine/Engine Technology]],Technology_HR!$A$2:$B$11,2,FALSE)*10^-6</f>
        <v>3134525.9760000003</v>
      </c>
      <c r="T1289" s="5">
        <f>Table1[[#This Row],[Fuel Consumption (mmBtu)]]*Table1[[#This Row],[Emission Factor (kg CO2/ mmBtu)]]*10^3</f>
        <v>166317948286.56003</v>
      </c>
      <c r="U1289" s="3">
        <f>Table1[[#This Row],[Emissions (g CO2)]]/(Table1[[#This Row],[Generation (TWh)]]*10^9)</f>
        <v>400.54993999999999</v>
      </c>
    </row>
    <row r="1290" spans="1:21" x14ac:dyDescent="0.35">
      <c r="A1290" t="s">
        <v>363</v>
      </c>
      <c r="B1290" t="s">
        <v>3239</v>
      </c>
      <c r="C1290" t="str">
        <f>SUBSTITUTE(Table1[[#This Row],[Fuel]],", ",",")</f>
        <v>fossil gas: natural gas</v>
      </c>
      <c r="D1290" t="s">
        <v>3239</v>
      </c>
      <c r="H1290" t="s">
        <v>3438</v>
      </c>
      <c r="I1290">
        <v>275</v>
      </c>
      <c r="J1290" t="s">
        <v>3446</v>
      </c>
      <c r="K1290">
        <v>2002</v>
      </c>
      <c r="L1290" t="s">
        <v>29</v>
      </c>
      <c r="M1290" t="s">
        <v>29</v>
      </c>
      <c r="N1290">
        <v>50.069378999999998</v>
      </c>
      <c r="O1290">
        <v>-125.281452</v>
      </c>
      <c r="P1290" t="s">
        <v>3480</v>
      </c>
      <c r="Q1290" s="3">
        <f>Table1[[#This Row],[Capacity (MW)]]*0.395*8760*10^-6</f>
        <v>0.95155499999999993</v>
      </c>
      <c r="R1290" s="3" cm="1">
        <f t="array" ref="R1290">AVERAGE(VLOOKUP(_xlfn.TEXTSPLIT(Table1[[#This Row],[Fuel (no space after comma)]], ","), FuelList_Final_EF!$A$2:$B$65, 2, FALSE))</f>
        <v>53.06</v>
      </c>
      <c r="S1290" s="3">
        <f>Table1[[#This Row],[Generation (TWh)]]*10^9*VLOOKUP(Table1[[#This Row],[Turbine/Engine Technology]],Technology_HR!$A$2:$B$11,2,FALSE)*10^-6</f>
        <v>7183288.6949999984</v>
      </c>
      <c r="T1290" s="5">
        <f>Table1[[#This Row],[Fuel Consumption (mmBtu)]]*Table1[[#This Row],[Emission Factor (kg CO2/ mmBtu)]]*10^3</f>
        <v>381145298156.69995</v>
      </c>
      <c r="U1290" s="3">
        <f>Table1[[#This Row],[Emissions (g CO2)]]/(Table1[[#This Row],[Generation (TWh)]]*10^9)</f>
        <v>400.54993999999999</v>
      </c>
    </row>
    <row r="1291" spans="1:21" x14ac:dyDescent="0.35">
      <c r="A1291" t="s">
        <v>382</v>
      </c>
      <c r="B1291" t="s">
        <v>3239</v>
      </c>
      <c r="C1291" t="str">
        <f>SUBSTITUTE(Table1[[#This Row],[Fuel]],", ",",")</f>
        <v>fossil gas: natural gas</v>
      </c>
      <c r="D1291" t="s">
        <v>3239</v>
      </c>
      <c r="H1291" t="s">
        <v>3438</v>
      </c>
      <c r="I1291">
        <v>96</v>
      </c>
      <c r="J1291" t="s">
        <v>3446</v>
      </c>
      <c r="K1291">
        <v>2001</v>
      </c>
      <c r="L1291" t="s">
        <v>29</v>
      </c>
      <c r="M1291" t="s">
        <v>29</v>
      </c>
      <c r="N1291">
        <v>52.307822000000002</v>
      </c>
      <c r="O1291">
        <v>-113.546795</v>
      </c>
      <c r="P1291" t="s">
        <v>3480</v>
      </c>
      <c r="Q1291" s="3">
        <f>Table1[[#This Row],[Capacity (MW)]]*0.395*8760*10^-6</f>
        <v>0.33217920000000001</v>
      </c>
      <c r="R1291" s="3" cm="1">
        <f t="array" ref="R1291">AVERAGE(VLOOKUP(_xlfn.TEXTSPLIT(Table1[[#This Row],[Fuel (no space after comma)]], ","), FuelList_Final_EF!$A$2:$B$65, 2, FALSE))</f>
        <v>53.06</v>
      </c>
      <c r="S1291" s="3">
        <f>Table1[[#This Row],[Generation (TWh)]]*10^9*VLOOKUP(Table1[[#This Row],[Turbine/Engine Technology]],Technology_HR!$A$2:$B$11,2,FALSE)*10^-6</f>
        <v>2507620.7807999998</v>
      </c>
      <c r="T1291" s="5">
        <f>Table1[[#This Row],[Fuel Consumption (mmBtu)]]*Table1[[#This Row],[Emission Factor (kg CO2/ mmBtu)]]*10^3</f>
        <v>133054358629.24799</v>
      </c>
      <c r="U1291" s="3">
        <f>Table1[[#This Row],[Emissions (g CO2)]]/(Table1[[#This Row],[Generation (TWh)]]*10^9)</f>
        <v>400.54993999999994</v>
      </c>
    </row>
    <row r="1292" spans="1:21" x14ac:dyDescent="0.35">
      <c r="A1292" t="s">
        <v>363</v>
      </c>
      <c r="B1292" t="s">
        <v>3239</v>
      </c>
      <c r="C1292" t="str">
        <f>SUBSTITUTE(Table1[[#This Row],[Fuel]],", ",",")</f>
        <v>fossil gas: natural gas</v>
      </c>
      <c r="D1292" t="s">
        <v>3239</v>
      </c>
      <c r="H1292" t="s">
        <v>3438</v>
      </c>
      <c r="I1292">
        <v>192</v>
      </c>
      <c r="J1292" t="s">
        <v>3446</v>
      </c>
      <c r="K1292">
        <v>2001</v>
      </c>
      <c r="L1292" t="s">
        <v>29</v>
      </c>
      <c r="M1292" t="s">
        <v>29</v>
      </c>
      <c r="N1292">
        <v>52.307822000000002</v>
      </c>
      <c r="O1292">
        <v>-113.546795</v>
      </c>
      <c r="P1292" t="s">
        <v>3480</v>
      </c>
      <c r="Q1292" s="3">
        <f>Table1[[#This Row],[Capacity (MW)]]*0.395*8760*10^-6</f>
        <v>0.66435840000000002</v>
      </c>
      <c r="R1292" s="3" cm="1">
        <f t="array" ref="R1292">AVERAGE(VLOOKUP(_xlfn.TEXTSPLIT(Table1[[#This Row],[Fuel (no space after comma)]], ","), FuelList_Final_EF!$A$2:$B$65, 2, FALSE))</f>
        <v>53.06</v>
      </c>
      <c r="S1292" s="3">
        <f>Table1[[#This Row],[Generation (TWh)]]*10^9*VLOOKUP(Table1[[#This Row],[Turbine/Engine Technology]],Technology_HR!$A$2:$B$11,2,FALSE)*10^-6</f>
        <v>5015241.5615999997</v>
      </c>
      <c r="T1292" s="5">
        <f>Table1[[#This Row],[Fuel Consumption (mmBtu)]]*Table1[[#This Row],[Emission Factor (kg CO2/ mmBtu)]]*10^3</f>
        <v>266108717258.49597</v>
      </c>
      <c r="U1292" s="3">
        <f>Table1[[#This Row],[Emissions (g CO2)]]/(Table1[[#This Row],[Generation (TWh)]]*10^9)</f>
        <v>400.54993999999994</v>
      </c>
    </row>
    <row r="1293" spans="1:21" x14ac:dyDescent="0.35">
      <c r="A1293" t="s">
        <v>352</v>
      </c>
      <c r="B1293" t="s">
        <v>3239</v>
      </c>
      <c r="C1293" t="str">
        <f>SUBSTITUTE(Table1[[#This Row],[Fuel]],", ",",")</f>
        <v>fossil gas: natural gas</v>
      </c>
      <c r="D1293" t="s">
        <v>3239</v>
      </c>
      <c r="H1293" t="s">
        <v>3438</v>
      </c>
      <c r="I1293">
        <v>192</v>
      </c>
      <c r="J1293" t="s">
        <v>3446</v>
      </c>
      <c r="K1293">
        <v>2001</v>
      </c>
      <c r="L1293" t="s">
        <v>29</v>
      </c>
      <c r="M1293" t="s">
        <v>29</v>
      </c>
      <c r="N1293">
        <v>52.307822000000002</v>
      </c>
      <c r="O1293">
        <v>-113.546795</v>
      </c>
      <c r="P1293" t="s">
        <v>3480</v>
      </c>
      <c r="Q1293" s="3">
        <f>Table1[[#This Row],[Capacity (MW)]]*0.395*8760*10^-6</f>
        <v>0.66435840000000002</v>
      </c>
      <c r="R1293" s="3" cm="1">
        <f t="array" ref="R1293">AVERAGE(VLOOKUP(_xlfn.TEXTSPLIT(Table1[[#This Row],[Fuel (no space after comma)]], ","), FuelList_Final_EF!$A$2:$B$65, 2, FALSE))</f>
        <v>53.06</v>
      </c>
      <c r="S1293" s="3">
        <f>Table1[[#This Row],[Generation (TWh)]]*10^9*VLOOKUP(Table1[[#This Row],[Turbine/Engine Technology]],Technology_HR!$A$2:$B$11,2,FALSE)*10^-6</f>
        <v>5015241.5615999997</v>
      </c>
      <c r="T1293" s="5">
        <f>Table1[[#This Row],[Fuel Consumption (mmBtu)]]*Table1[[#This Row],[Emission Factor (kg CO2/ mmBtu)]]*10^3</f>
        <v>266108717258.49597</v>
      </c>
      <c r="U1293" s="3">
        <f>Table1[[#This Row],[Emissions (g CO2)]]/(Table1[[#This Row],[Generation (TWh)]]*10^9)</f>
        <v>400.54993999999994</v>
      </c>
    </row>
    <row r="1294" spans="1:21" x14ac:dyDescent="0.35">
      <c r="A1294" t="s">
        <v>347</v>
      </c>
      <c r="B1294" t="s">
        <v>3239</v>
      </c>
      <c r="C1294" t="str">
        <f>SUBSTITUTE(Table1[[#This Row],[Fuel]],", ",",")</f>
        <v>fossil gas: natural gas</v>
      </c>
      <c r="D1294" t="s">
        <v>3239</v>
      </c>
      <c r="H1294" t="s">
        <v>3440</v>
      </c>
      <c r="I1294">
        <v>70</v>
      </c>
      <c r="J1294" t="s">
        <v>3452</v>
      </c>
      <c r="K1294" t="s">
        <v>29</v>
      </c>
      <c r="L1294" t="s">
        <v>29</v>
      </c>
      <c r="M1294" t="s">
        <v>29</v>
      </c>
      <c r="N1294">
        <v>53.447667000000003</v>
      </c>
      <c r="O1294">
        <v>-114.45147</v>
      </c>
      <c r="P1294" t="s">
        <v>3480</v>
      </c>
      <c r="Q1294" s="3">
        <f>Table1[[#This Row],[Capacity (MW)]]*0.395*8760*10^-6</f>
        <v>0.24221400000000001</v>
      </c>
      <c r="R1294" s="3" cm="1">
        <f t="array" ref="R1294">AVERAGE(VLOOKUP(_xlfn.TEXTSPLIT(Table1[[#This Row],[Fuel (no space after comma)]], ","), FuelList_Final_EF!$A$2:$B$65, 2, FALSE))</f>
        <v>53.06</v>
      </c>
      <c r="S1294" s="3">
        <f>Table1[[#This Row],[Generation (TWh)]]*10^9*VLOOKUP(Table1[[#This Row],[Turbine/Engine Technology]],Technology_HR!$A$2:$B$11,2,FALSE)*10^-6</f>
        <v>2491170.9899999998</v>
      </c>
      <c r="T1294" s="5">
        <f>Table1[[#This Row],[Fuel Consumption (mmBtu)]]*Table1[[#This Row],[Emission Factor (kg CO2/ mmBtu)]]*10^3</f>
        <v>132181532729.39999</v>
      </c>
      <c r="U1294" s="3">
        <f>Table1[[#This Row],[Emissions (g CO2)]]/(Table1[[#This Row],[Generation (TWh)]]*10^9)</f>
        <v>545.72209999999995</v>
      </c>
    </row>
    <row r="1295" spans="1:21" x14ac:dyDescent="0.35">
      <c r="A1295" t="s">
        <v>347</v>
      </c>
      <c r="B1295" t="s">
        <v>3239</v>
      </c>
      <c r="C1295" t="str">
        <f>SUBSTITUTE(Table1[[#This Row],[Fuel]],", ",",")</f>
        <v>fossil gas: natural gas</v>
      </c>
      <c r="D1295" t="s">
        <v>3239</v>
      </c>
      <c r="H1295" t="s">
        <v>3440</v>
      </c>
      <c r="I1295">
        <v>403.2</v>
      </c>
      <c r="J1295" t="s">
        <v>3446</v>
      </c>
      <c r="K1295">
        <v>2021</v>
      </c>
      <c r="L1295" t="s">
        <v>29</v>
      </c>
      <c r="M1295">
        <v>2039</v>
      </c>
      <c r="N1295">
        <v>53.447667000000003</v>
      </c>
      <c r="O1295">
        <v>-114.45147</v>
      </c>
      <c r="P1295" t="s">
        <v>3480</v>
      </c>
      <c r="Q1295" s="3">
        <f>Table1[[#This Row],[Capacity (MW)]]*0.395*8760*10^-6</f>
        <v>1.3951526400000001</v>
      </c>
      <c r="R1295" s="3" cm="1">
        <f t="array" ref="R1295">AVERAGE(VLOOKUP(_xlfn.TEXTSPLIT(Table1[[#This Row],[Fuel (no space after comma)]], ","), FuelList_Final_EF!$A$2:$B$65, 2, FALSE))</f>
        <v>53.06</v>
      </c>
      <c r="S1295" s="3">
        <f>Table1[[#This Row],[Generation (TWh)]]*10^9*VLOOKUP(Table1[[#This Row],[Turbine/Engine Technology]],Technology_HR!$A$2:$B$11,2,FALSE)*10^-6</f>
        <v>14349144.9024</v>
      </c>
      <c r="T1295" s="5">
        <f>Table1[[#This Row],[Fuel Consumption (mmBtu)]]*Table1[[#This Row],[Emission Factor (kg CO2/ mmBtu)]]*10^3</f>
        <v>761365628521.34412</v>
      </c>
      <c r="U1295" s="3">
        <f>Table1[[#This Row],[Emissions (g CO2)]]/(Table1[[#This Row],[Generation (TWh)]]*10^9)</f>
        <v>545.72210000000007</v>
      </c>
    </row>
    <row r="1296" spans="1:21" x14ac:dyDescent="0.35">
      <c r="A1296" t="s">
        <v>347</v>
      </c>
      <c r="B1296" t="s">
        <v>3239</v>
      </c>
      <c r="C1296" t="str">
        <f>SUBSTITUTE(Table1[[#This Row],[Fuel]],", ",",")</f>
        <v>fossil gas: natural gas</v>
      </c>
      <c r="D1296" t="s">
        <v>3239</v>
      </c>
      <c r="H1296" t="s">
        <v>3440</v>
      </c>
      <c r="I1296">
        <v>463</v>
      </c>
      <c r="J1296" t="s">
        <v>3446</v>
      </c>
      <c r="K1296">
        <v>2021</v>
      </c>
      <c r="L1296" t="s">
        <v>29</v>
      </c>
      <c r="M1296">
        <v>2039</v>
      </c>
      <c r="N1296">
        <v>53.447667000000003</v>
      </c>
      <c r="O1296">
        <v>-114.45147</v>
      </c>
      <c r="P1296" t="s">
        <v>3480</v>
      </c>
      <c r="Q1296" s="3">
        <f>Table1[[#This Row],[Capacity (MW)]]*0.395*8760*10^-6</f>
        <v>1.6020726000000001</v>
      </c>
      <c r="R1296" s="3" cm="1">
        <f t="array" ref="R1296">AVERAGE(VLOOKUP(_xlfn.TEXTSPLIT(Table1[[#This Row],[Fuel (no space after comma)]], ","), FuelList_Final_EF!$A$2:$B$65, 2, FALSE))</f>
        <v>53.06</v>
      </c>
      <c r="S1296" s="3">
        <f>Table1[[#This Row],[Generation (TWh)]]*10^9*VLOOKUP(Table1[[#This Row],[Turbine/Engine Technology]],Technology_HR!$A$2:$B$11,2,FALSE)*10^-6</f>
        <v>16477316.691</v>
      </c>
      <c r="T1296" s="5">
        <f>Table1[[#This Row],[Fuel Consumption (mmBtu)]]*Table1[[#This Row],[Emission Factor (kg CO2/ mmBtu)]]*10^3</f>
        <v>874286423624.45996</v>
      </c>
      <c r="U1296" s="3">
        <f>Table1[[#This Row],[Emissions (g CO2)]]/(Table1[[#This Row],[Generation (TWh)]]*10^9)</f>
        <v>545.72209999999995</v>
      </c>
    </row>
    <row r="1297" spans="1:21" x14ac:dyDescent="0.35">
      <c r="A1297" t="s">
        <v>383</v>
      </c>
      <c r="B1297" t="s">
        <v>3239</v>
      </c>
      <c r="C1297" t="str">
        <f>SUBSTITUTE(Table1[[#This Row],[Fuel]],", ",",")</f>
        <v>fossil gas: natural gas</v>
      </c>
      <c r="D1297" t="s">
        <v>3239</v>
      </c>
      <c r="H1297" t="s">
        <v>3438</v>
      </c>
      <c r="I1297">
        <v>110</v>
      </c>
      <c r="J1297" t="s">
        <v>3446</v>
      </c>
      <c r="K1297">
        <v>1997</v>
      </c>
      <c r="L1297" t="s">
        <v>29</v>
      </c>
      <c r="M1297" t="s">
        <v>29</v>
      </c>
      <c r="N1297">
        <v>44.209845999999999</v>
      </c>
      <c r="O1297">
        <v>-76.724691000000007</v>
      </c>
      <c r="P1297" t="s">
        <v>3480</v>
      </c>
      <c r="Q1297" s="3">
        <f>Table1[[#This Row],[Capacity (MW)]]*0.395*8760*10^-6</f>
        <v>0.38062199999999996</v>
      </c>
      <c r="R1297" s="3" cm="1">
        <f t="array" ref="R1297">AVERAGE(VLOOKUP(_xlfn.TEXTSPLIT(Table1[[#This Row],[Fuel (no space after comma)]], ","), FuelList_Final_EF!$A$2:$B$65, 2, FALSE))</f>
        <v>53.06</v>
      </c>
      <c r="S1297" s="3">
        <f>Table1[[#This Row],[Generation (TWh)]]*10^9*VLOOKUP(Table1[[#This Row],[Turbine/Engine Technology]],Technology_HR!$A$2:$B$11,2,FALSE)*10^-6</f>
        <v>2873315.4779999992</v>
      </c>
      <c r="T1297" s="5">
        <f>Table1[[#This Row],[Fuel Consumption (mmBtu)]]*Table1[[#This Row],[Emission Factor (kg CO2/ mmBtu)]]*10^3</f>
        <v>152458119262.67996</v>
      </c>
      <c r="U1297" s="3">
        <f>Table1[[#This Row],[Emissions (g CO2)]]/(Table1[[#This Row],[Generation (TWh)]]*10^9)</f>
        <v>400.54993999999994</v>
      </c>
    </row>
    <row r="1298" spans="1:21" x14ac:dyDescent="0.35">
      <c r="A1298" t="s">
        <v>381</v>
      </c>
      <c r="B1298" t="s">
        <v>3239</v>
      </c>
      <c r="C1298" t="str">
        <f>SUBSTITUTE(Table1[[#This Row],[Fuel]],", ",",")</f>
        <v>fossil gas: natural gas</v>
      </c>
      <c r="D1298" t="s">
        <v>3239</v>
      </c>
      <c r="H1298" t="s">
        <v>3438</v>
      </c>
      <c r="I1298">
        <v>110</v>
      </c>
      <c r="J1298" t="s">
        <v>3446</v>
      </c>
      <c r="K1298">
        <v>1997</v>
      </c>
      <c r="L1298" t="s">
        <v>29</v>
      </c>
      <c r="M1298" t="s">
        <v>29</v>
      </c>
      <c r="N1298">
        <v>44.209845999999999</v>
      </c>
      <c r="O1298">
        <v>-76.724691000000007</v>
      </c>
      <c r="P1298" t="s">
        <v>3480</v>
      </c>
      <c r="Q1298" s="3">
        <f>Table1[[#This Row],[Capacity (MW)]]*0.395*8760*10^-6</f>
        <v>0.38062199999999996</v>
      </c>
      <c r="R1298" s="3" cm="1">
        <f t="array" ref="R1298">AVERAGE(VLOOKUP(_xlfn.TEXTSPLIT(Table1[[#This Row],[Fuel (no space after comma)]], ","), FuelList_Final_EF!$A$2:$B$65, 2, FALSE))</f>
        <v>53.06</v>
      </c>
      <c r="S1298" s="3">
        <f>Table1[[#This Row],[Generation (TWh)]]*10^9*VLOOKUP(Table1[[#This Row],[Turbine/Engine Technology]],Technology_HR!$A$2:$B$11,2,FALSE)*10^-6</f>
        <v>2873315.4779999992</v>
      </c>
      <c r="T1298" s="5">
        <f>Table1[[#This Row],[Fuel Consumption (mmBtu)]]*Table1[[#This Row],[Emission Factor (kg CO2/ mmBtu)]]*10^3</f>
        <v>152458119262.67996</v>
      </c>
      <c r="U1298" s="3">
        <f>Table1[[#This Row],[Emissions (g CO2)]]/(Table1[[#This Row],[Generation (TWh)]]*10^9)</f>
        <v>400.54993999999994</v>
      </c>
    </row>
    <row r="1299" spans="1:21" x14ac:dyDescent="0.35">
      <c r="A1299" t="s">
        <v>59</v>
      </c>
      <c r="B1299" t="s">
        <v>3239</v>
      </c>
      <c r="C1299" t="str">
        <f>SUBSTITUTE(Table1[[#This Row],[Fuel]],", ",",")</f>
        <v>fossil gas: natural gas</v>
      </c>
      <c r="D1299" t="s">
        <v>3239</v>
      </c>
      <c r="H1299" t="s">
        <v>3438</v>
      </c>
      <c r="I1299">
        <v>42.24</v>
      </c>
      <c r="J1299" t="s">
        <v>3446</v>
      </c>
      <c r="K1299">
        <v>1991</v>
      </c>
      <c r="L1299" t="s">
        <v>29</v>
      </c>
      <c r="M1299" t="s">
        <v>29</v>
      </c>
      <c r="N1299">
        <v>48.134974999999997</v>
      </c>
      <c r="O1299">
        <v>-80.040529000000006</v>
      </c>
      <c r="P1299" t="s">
        <v>3480</v>
      </c>
      <c r="Q1299" s="3">
        <f>Table1[[#This Row],[Capacity (MW)]]*0.395*8760*10^-6</f>
        <v>0.14615884800000001</v>
      </c>
      <c r="R1299" s="3" cm="1">
        <f t="array" ref="R1299">AVERAGE(VLOOKUP(_xlfn.TEXTSPLIT(Table1[[#This Row],[Fuel (no space after comma)]], ","), FuelList_Final_EF!$A$2:$B$65, 2, FALSE))</f>
        <v>53.06</v>
      </c>
      <c r="S1299" s="3">
        <f>Table1[[#This Row],[Generation (TWh)]]*10^9*VLOOKUP(Table1[[#This Row],[Turbine/Engine Technology]],Technology_HR!$A$2:$B$11,2,FALSE)*10^-6</f>
        <v>1103353.1435519999</v>
      </c>
      <c r="T1299" s="5">
        <f>Table1[[#This Row],[Fuel Consumption (mmBtu)]]*Table1[[#This Row],[Emission Factor (kg CO2/ mmBtu)]]*10^3</f>
        <v>58543917796.869118</v>
      </c>
      <c r="U1299" s="3">
        <f>Table1[[#This Row],[Emissions (g CO2)]]/(Table1[[#This Row],[Generation (TWh)]]*10^9)</f>
        <v>400.54993999999999</v>
      </c>
    </row>
    <row r="1300" spans="1:21" x14ac:dyDescent="0.35">
      <c r="A1300" t="s">
        <v>384</v>
      </c>
      <c r="B1300" t="s">
        <v>3239</v>
      </c>
      <c r="C1300" t="str">
        <f>SUBSTITUTE(Table1[[#This Row],[Fuel]],", ",",")</f>
        <v>fossil gas: natural gas</v>
      </c>
      <c r="D1300" t="s">
        <v>3239</v>
      </c>
      <c r="H1300" t="s">
        <v>3438</v>
      </c>
      <c r="I1300">
        <v>89.76</v>
      </c>
      <c r="J1300" t="s">
        <v>3446</v>
      </c>
      <c r="K1300">
        <v>1991</v>
      </c>
      <c r="L1300" t="s">
        <v>29</v>
      </c>
      <c r="M1300" t="s">
        <v>29</v>
      </c>
      <c r="N1300">
        <v>48.134974999999997</v>
      </c>
      <c r="O1300">
        <v>-80.040529000000006</v>
      </c>
      <c r="P1300" t="s">
        <v>3480</v>
      </c>
      <c r="Q1300" s="3">
        <f>Table1[[#This Row],[Capacity (MW)]]*0.395*8760*10^-6</f>
        <v>0.31058755199999999</v>
      </c>
      <c r="R1300" s="3" cm="1">
        <f t="array" ref="R1300">AVERAGE(VLOOKUP(_xlfn.TEXTSPLIT(Table1[[#This Row],[Fuel (no space after comma)]], ","), FuelList_Final_EF!$A$2:$B$65, 2, FALSE))</f>
        <v>53.06</v>
      </c>
      <c r="S1300" s="3">
        <f>Table1[[#This Row],[Generation (TWh)]]*10^9*VLOOKUP(Table1[[#This Row],[Turbine/Engine Technology]],Technology_HR!$A$2:$B$11,2,FALSE)*10^-6</f>
        <v>2344625.4300480001</v>
      </c>
      <c r="T1300" s="5">
        <f>Table1[[#This Row],[Fuel Consumption (mmBtu)]]*Table1[[#This Row],[Emission Factor (kg CO2/ mmBtu)]]*10^3</f>
        <v>124405825318.34689</v>
      </c>
      <c r="U1300" s="3">
        <f>Table1[[#This Row],[Emissions (g CO2)]]/(Table1[[#This Row],[Generation (TWh)]]*10^9)</f>
        <v>400.54994000000005</v>
      </c>
    </row>
    <row r="1301" spans="1:21" x14ac:dyDescent="0.35">
      <c r="A1301" t="s">
        <v>385</v>
      </c>
      <c r="B1301" t="s">
        <v>3239</v>
      </c>
      <c r="C1301" t="str">
        <f>SUBSTITUTE(Table1[[#This Row],[Fuel]],", ",",")</f>
        <v>fossil gas: natural gas</v>
      </c>
      <c r="D1301" t="s">
        <v>3239</v>
      </c>
      <c r="H1301" t="s">
        <v>3438</v>
      </c>
      <c r="I1301">
        <v>110</v>
      </c>
      <c r="J1301" t="s">
        <v>3446</v>
      </c>
      <c r="K1301">
        <v>1993</v>
      </c>
      <c r="L1301" t="s">
        <v>29</v>
      </c>
      <c r="M1301" t="s">
        <v>29</v>
      </c>
      <c r="N1301">
        <v>46.515773000000003</v>
      </c>
      <c r="O1301">
        <v>-84.368866999999995</v>
      </c>
      <c r="P1301" t="s">
        <v>3480</v>
      </c>
      <c r="Q1301" s="3">
        <f>Table1[[#This Row],[Capacity (MW)]]*0.395*8760*10^-6</f>
        <v>0.38062199999999996</v>
      </c>
      <c r="R1301" s="3" cm="1">
        <f t="array" ref="R1301">AVERAGE(VLOOKUP(_xlfn.TEXTSPLIT(Table1[[#This Row],[Fuel (no space after comma)]], ","), FuelList_Final_EF!$A$2:$B$65, 2, FALSE))</f>
        <v>53.06</v>
      </c>
      <c r="S1301" s="3">
        <f>Table1[[#This Row],[Generation (TWh)]]*10^9*VLOOKUP(Table1[[#This Row],[Turbine/Engine Technology]],Technology_HR!$A$2:$B$11,2,FALSE)*10^-6</f>
        <v>2873315.4779999992</v>
      </c>
      <c r="T1301" s="5">
        <f>Table1[[#This Row],[Fuel Consumption (mmBtu)]]*Table1[[#This Row],[Emission Factor (kg CO2/ mmBtu)]]*10^3</f>
        <v>152458119262.67996</v>
      </c>
      <c r="U1301" s="3">
        <f>Table1[[#This Row],[Emissions (g CO2)]]/(Table1[[#This Row],[Generation (TWh)]]*10^9)</f>
        <v>400.54993999999994</v>
      </c>
    </row>
    <row r="1302" spans="1:21" x14ac:dyDescent="0.35">
      <c r="A1302" t="s">
        <v>348</v>
      </c>
      <c r="B1302" t="s">
        <v>3239</v>
      </c>
      <c r="C1302" t="str">
        <f>SUBSTITUTE(Table1[[#This Row],[Fuel]],", ",",")</f>
        <v>fossil gas: natural gas</v>
      </c>
      <c r="D1302" t="s">
        <v>3239</v>
      </c>
      <c r="H1302" t="s">
        <v>3436</v>
      </c>
      <c r="I1302">
        <v>78</v>
      </c>
      <c r="J1302" t="s">
        <v>3446</v>
      </c>
      <c r="K1302">
        <v>1999</v>
      </c>
      <c r="L1302" t="s">
        <v>29</v>
      </c>
      <c r="M1302" t="s">
        <v>29</v>
      </c>
      <c r="N1302">
        <v>52.224366000000003</v>
      </c>
      <c r="O1302">
        <v>-108.43514500000001</v>
      </c>
      <c r="P1302" t="s">
        <v>3480</v>
      </c>
      <c r="Q1302" s="3">
        <f>Table1[[#This Row],[Capacity (MW)]]*0.395*8760*10^-6</f>
        <v>0.26989560000000001</v>
      </c>
      <c r="R1302" s="3" cm="1">
        <f t="array" ref="R1302">AVERAGE(VLOOKUP(_xlfn.TEXTSPLIT(Table1[[#This Row],[Fuel (no space after comma)]], ","), FuelList_Final_EF!$A$2:$B$65, 2, FALSE))</f>
        <v>53.06</v>
      </c>
      <c r="S1302" s="3">
        <f>Table1[[#This Row],[Generation (TWh)]]*10^9*VLOOKUP(Table1[[#This Row],[Turbine/Engine Technology]],Technology_HR!$A$2:$B$11,2,FALSE)*10^-6</f>
        <v>2971550.5559999999</v>
      </c>
      <c r="T1302" s="5">
        <f>Table1[[#This Row],[Fuel Consumption (mmBtu)]]*Table1[[#This Row],[Emission Factor (kg CO2/ mmBtu)]]*10^3</f>
        <v>157670472501.35999</v>
      </c>
      <c r="U1302" s="3">
        <f>Table1[[#This Row],[Emissions (g CO2)]]/(Table1[[#This Row],[Generation (TWh)]]*10^9)</f>
        <v>584.1905999999999</v>
      </c>
    </row>
    <row r="1303" spans="1:21" x14ac:dyDescent="0.35">
      <c r="A1303" t="s">
        <v>386</v>
      </c>
      <c r="B1303" t="s">
        <v>3243</v>
      </c>
      <c r="C1303" t="str">
        <f>SUBSTITUTE(Table1[[#This Row],[Fuel]],", ",",")</f>
        <v>fossil gas: natural gas,fossil liquids: fuel oil</v>
      </c>
      <c r="D1303" t="s">
        <v>3239</v>
      </c>
      <c r="E1303" t="s">
        <v>3275</v>
      </c>
      <c r="H1303" t="s">
        <v>3440</v>
      </c>
      <c r="I1303">
        <v>525</v>
      </c>
      <c r="J1303" t="s">
        <v>3446</v>
      </c>
      <c r="K1303">
        <v>1976</v>
      </c>
      <c r="L1303" t="s">
        <v>29</v>
      </c>
      <c r="M1303" t="s">
        <v>29</v>
      </c>
      <c r="N1303">
        <v>44.144185</v>
      </c>
      <c r="O1303">
        <v>-76.848033999999998</v>
      </c>
      <c r="P1303" t="s">
        <v>3480</v>
      </c>
      <c r="Q1303" s="3">
        <f>Table1[[#This Row],[Capacity (MW)]]*0.395*8760*10^-6</f>
        <v>1.816605</v>
      </c>
      <c r="R1303" s="3" cm="1">
        <f t="array" ref="R1303">AVERAGE(VLOOKUP(_xlfn.TEXTSPLIT(Table1[[#This Row],[Fuel (no space after comma)]], ","), FuelList_Final_EF!$A$2:$B$65, 2, FALSE))</f>
        <v>65.583341148886291</v>
      </c>
      <c r="S1303" s="3">
        <f>Table1[[#This Row],[Generation (TWh)]]*10^9*VLOOKUP(Table1[[#This Row],[Turbine/Engine Technology]],Technology_HR!$A$2:$B$11,2,FALSE)*10^-6</f>
        <v>18683782.425000001</v>
      </c>
      <c r="T1303" s="5">
        <f>Table1[[#This Row],[Fuel Consumption (mmBtu)]]*Table1[[#This Row],[Emission Factor (kg CO2/ mmBtu)]]*10^3</f>
        <v>1225344876730.3411</v>
      </c>
      <c r="U1303" s="3">
        <f>Table1[[#This Row],[Emissions (g CO2)]]/(Table1[[#This Row],[Generation (TWh)]]*10^9)</f>
        <v>674.52466371629555</v>
      </c>
    </row>
    <row r="1304" spans="1:21" x14ac:dyDescent="0.35">
      <c r="A1304" t="s">
        <v>386</v>
      </c>
      <c r="B1304" t="s">
        <v>3243</v>
      </c>
      <c r="C1304" t="str">
        <f>SUBSTITUTE(Table1[[#This Row],[Fuel]],", ",",")</f>
        <v>fossil gas: natural gas,fossil liquids: fuel oil</v>
      </c>
      <c r="D1304" t="s">
        <v>3239</v>
      </c>
      <c r="E1304" t="s">
        <v>3275</v>
      </c>
      <c r="H1304" t="s">
        <v>3440</v>
      </c>
      <c r="I1304">
        <v>525</v>
      </c>
      <c r="J1304" t="s">
        <v>3446</v>
      </c>
      <c r="K1304">
        <v>1976</v>
      </c>
      <c r="L1304" t="s">
        <v>29</v>
      </c>
      <c r="M1304" t="s">
        <v>29</v>
      </c>
      <c r="N1304">
        <v>44.144185</v>
      </c>
      <c r="O1304">
        <v>-76.848033999999998</v>
      </c>
      <c r="P1304" t="s">
        <v>3480</v>
      </c>
      <c r="Q1304" s="3">
        <f>Table1[[#This Row],[Capacity (MW)]]*0.395*8760*10^-6</f>
        <v>1.816605</v>
      </c>
      <c r="R1304" s="3" cm="1">
        <f t="array" ref="R1304">AVERAGE(VLOOKUP(_xlfn.TEXTSPLIT(Table1[[#This Row],[Fuel (no space after comma)]], ","), FuelList_Final_EF!$A$2:$B$65, 2, FALSE))</f>
        <v>65.583341148886291</v>
      </c>
      <c r="S1304" s="3">
        <f>Table1[[#This Row],[Generation (TWh)]]*10^9*VLOOKUP(Table1[[#This Row],[Turbine/Engine Technology]],Technology_HR!$A$2:$B$11,2,FALSE)*10^-6</f>
        <v>18683782.425000001</v>
      </c>
      <c r="T1304" s="5">
        <f>Table1[[#This Row],[Fuel Consumption (mmBtu)]]*Table1[[#This Row],[Emission Factor (kg CO2/ mmBtu)]]*10^3</f>
        <v>1225344876730.3411</v>
      </c>
      <c r="U1304" s="3">
        <f>Table1[[#This Row],[Emissions (g CO2)]]/(Table1[[#This Row],[Generation (TWh)]]*10^9)</f>
        <v>674.52466371629555</v>
      </c>
    </row>
    <row r="1305" spans="1:21" x14ac:dyDescent="0.35">
      <c r="A1305" t="s">
        <v>386</v>
      </c>
      <c r="B1305" t="s">
        <v>3243</v>
      </c>
      <c r="C1305" t="str">
        <f>SUBSTITUTE(Table1[[#This Row],[Fuel]],", ",",")</f>
        <v>fossil gas: natural gas,fossil liquids: fuel oil</v>
      </c>
      <c r="D1305" t="s">
        <v>3239</v>
      </c>
      <c r="E1305" t="s">
        <v>3275</v>
      </c>
      <c r="H1305" t="s">
        <v>3440</v>
      </c>
      <c r="I1305">
        <v>525</v>
      </c>
      <c r="J1305" t="s">
        <v>3446</v>
      </c>
      <c r="K1305">
        <v>1976</v>
      </c>
      <c r="L1305" t="s">
        <v>29</v>
      </c>
      <c r="M1305" t="s">
        <v>29</v>
      </c>
      <c r="N1305">
        <v>44.144185</v>
      </c>
      <c r="O1305">
        <v>-76.848033999999998</v>
      </c>
      <c r="P1305" t="s">
        <v>3480</v>
      </c>
      <c r="Q1305" s="3">
        <f>Table1[[#This Row],[Capacity (MW)]]*0.395*8760*10^-6</f>
        <v>1.816605</v>
      </c>
      <c r="R1305" s="3" cm="1">
        <f t="array" ref="R1305">AVERAGE(VLOOKUP(_xlfn.TEXTSPLIT(Table1[[#This Row],[Fuel (no space after comma)]], ","), FuelList_Final_EF!$A$2:$B$65, 2, FALSE))</f>
        <v>65.583341148886291</v>
      </c>
      <c r="S1305" s="3">
        <f>Table1[[#This Row],[Generation (TWh)]]*10^9*VLOOKUP(Table1[[#This Row],[Turbine/Engine Technology]],Technology_HR!$A$2:$B$11,2,FALSE)*10^-6</f>
        <v>18683782.425000001</v>
      </c>
      <c r="T1305" s="5">
        <f>Table1[[#This Row],[Fuel Consumption (mmBtu)]]*Table1[[#This Row],[Emission Factor (kg CO2/ mmBtu)]]*10^3</f>
        <v>1225344876730.3411</v>
      </c>
      <c r="U1305" s="3">
        <f>Table1[[#This Row],[Emissions (g CO2)]]/(Table1[[#This Row],[Generation (TWh)]]*10^9)</f>
        <v>674.52466371629555</v>
      </c>
    </row>
    <row r="1306" spans="1:21" x14ac:dyDescent="0.35">
      <c r="A1306" t="s">
        <v>386</v>
      </c>
      <c r="B1306" t="s">
        <v>3243</v>
      </c>
      <c r="C1306" t="str">
        <f>SUBSTITUTE(Table1[[#This Row],[Fuel]],", ",",")</f>
        <v>fossil gas: natural gas,fossil liquids: fuel oil</v>
      </c>
      <c r="D1306" t="s">
        <v>3239</v>
      </c>
      <c r="E1306" t="s">
        <v>3275</v>
      </c>
      <c r="H1306" t="s">
        <v>3440</v>
      </c>
      <c r="I1306">
        <v>525</v>
      </c>
      <c r="J1306" t="s">
        <v>3446</v>
      </c>
      <c r="K1306">
        <v>1976</v>
      </c>
      <c r="L1306" t="s">
        <v>29</v>
      </c>
      <c r="M1306" t="s">
        <v>29</v>
      </c>
      <c r="N1306">
        <v>44.144185</v>
      </c>
      <c r="O1306">
        <v>-76.848033999999998</v>
      </c>
      <c r="P1306" t="s">
        <v>3480</v>
      </c>
      <c r="Q1306" s="3">
        <f>Table1[[#This Row],[Capacity (MW)]]*0.395*8760*10^-6</f>
        <v>1.816605</v>
      </c>
      <c r="R1306" s="3" cm="1">
        <f t="array" ref="R1306">AVERAGE(VLOOKUP(_xlfn.TEXTSPLIT(Table1[[#This Row],[Fuel (no space after comma)]], ","), FuelList_Final_EF!$A$2:$B$65, 2, FALSE))</f>
        <v>65.583341148886291</v>
      </c>
      <c r="S1306" s="3">
        <f>Table1[[#This Row],[Generation (TWh)]]*10^9*VLOOKUP(Table1[[#This Row],[Turbine/Engine Technology]],Technology_HR!$A$2:$B$11,2,FALSE)*10^-6</f>
        <v>18683782.425000001</v>
      </c>
      <c r="T1306" s="5">
        <f>Table1[[#This Row],[Fuel Consumption (mmBtu)]]*Table1[[#This Row],[Emission Factor (kg CO2/ mmBtu)]]*10^3</f>
        <v>1225344876730.3411</v>
      </c>
      <c r="U1306" s="3">
        <f>Table1[[#This Row],[Emissions (g CO2)]]/(Table1[[#This Row],[Generation (TWh)]]*10^9)</f>
        <v>674.52466371629555</v>
      </c>
    </row>
    <row r="1307" spans="1:21" x14ac:dyDescent="0.35">
      <c r="A1307" t="s">
        <v>367</v>
      </c>
      <c r="B1307" t="s">
        <v>3239</v>
      </c>
      <c r="C1307" t="str">
        <f>SUBSTITUTE(Table1[[#This Row],[Fuel]],", ",",")</f>
        <v>fossil gas: natural gas</v>
      </c>
      <c r="D1307" t="s">
        <v>3239</v>
      </c>
      <c r="H1307" t="s">
        <v>59</v>
      </c>
      <c r="I1307">
        <v>85</v>
      </c>
      <c r="J1307" t="s">
        <v>3450</v>
      </c>
      <c r="K1307">
        <v>2027</v>
      </c>
      <c r="L1307" t="s">
        <v>29</v>
      </c>
      <c r="M1307" t="s">
        <v>29</v>
      </c>
      <c r="N1307">
        <v>57.087912000000003</v>
      </c>
      <c r="O1307">
        <v>-110.88118900000001</v>
      </c>
      <c r="P1307" t="s">
        <v>3480</v>
      </c>
      <c r="Q1307" s="3">
        <f>Table1[[#This Row],[Capacity (MW)]]*0.395*8760*10^-6</f>
        <v>0.29411699999999996</v>
      </c>
      <c r="R1307" s="3" cm="1">
        <f t="array" ref="R1307">AVERAGE(VLOOKUP(_xlfn.TEXTSPLIT(Table1[[#This Row],[Fuel (no space after comma)]], ","), FuelList_Final_EF!$A$2:$B$65, 2, FALSE))</f>
        <v>53.06</v>
      </c>
      <c r="S1307" s="3">
        <f>Table1[[#This Row],[Generation (TWh)]]*10^9*VLOOKUP(Table1[[#This Row],[Turbine/Engine Technology]],Technology_HR!$A$2:$B$11,2,FALSE)*10^-6</f>
        <v>2439847.5734999995</v>
      </c>
      <c r="T1307" s="5">
        <f>Table1[[#This Row],[Fuel Consumption (mmBtu)]]*Table1[[#This Row],[Emission Factor (kg CO2/ mmBtu)]]*10^3</f>
        <v>129458312249.90999</v>
      </c>
      <c r="U1307" s="3">
        <f>Table1[[#This Row],[Emissions (g CO2)]]/(Table1[[#This Row],[Generation (TWh)]]*10^9)</f>
        <v>440.15923000000004</v>
      </c>
    </row>
    <row r="1308" spans="1:21" x14ac:dyDescent="0.35">
      <c r="A1308" t="s">
        <v>367</v>
      </c>
      <c r="B1308" t="s">
        <v>3239</v>
      </c>
      <c r="C1308" t="str">
        <f>SUBSTITUTE(Table1[[#This Row],[Fuel]],", ",",")</f>
        <v>fossil gas: natural gas</v>
      </c>
      <c r="D1308" t="s">
        <v>3239</v>
      </c>
      <c r="H1308" t="s">
        <v>59</v>
      </c>
      <c r="I1308">
        <v>85</v>
      </c>
      <c r="J1308" t="s">
        <v>3450</v>
      </c>
      <c r="K1308">
        <v>2027</v>
      </c>
      <c r="L1308" t="s">
        <v>29</v>
      </c>
      <c r="M1308" t="s">
        <v>29</v>
      </c>
      <c r="N1308">
        <v>57.087912000000003</v>
      </c>
      <c r="O1308">
        <v>-110.88118900000001</v>
      </c>
      <c r="P1308" t="s">
        <v>3480</v>
      </c>
      <c r="Q1308" s="3">
        <f>Table1[[#This Row],[Capacity (MW)]]*0.395*8760*10^-6</f>
        <v>0.29411699999999996</v>
      </c>
      <c r="R1308" s="3" cm="1">
        <f t="array" ref="R1308">AVERAGE(VLOOKUP(_xlfn.TEXTSPLIT(Table1[[#This Row],[Fuel (no space after comma)]], ","), FuelList_Final_EF!$A$2:$B$65, 2, FALSE))</f>
        <v>53.06</v>
      </c>
      <c r="S1308" s="3">
        <f>Table1[[#This Row],[Generation (TWh)]]*10^9*VLOOKUP(Table1[[#This Row],[Turbine/Engine Technology]],Technology_HR!$A$2:$B$11,2,FALSE)*10^-6</f>
        <v>2439847.5734999995</v>
      </c>
      <c r="T1308" s="5">
        <f>Table1[[#This Row],[Fuel Consumption (mmBtu)]]*Table1[[#This Row],[Emission Factor (kg CO2/ mmBtu)]]*10^3</f>
        <v>129458312249.90999</v>
      </c>
      <c r="U1308" s="3">
        <f>Table1[[#This Row],[Emissions (g CO2)]]/(Table1[[#This Row],[Generation (TWh)]]*10^9)</f>
        <v>440.15923000000004</v>
      </c>
    </row>
    <row r="1309" spans="1:21" x14ac:dyDescent="0.35">
      <c r="A1309" t="s">
        <v>387</v>
      </c>
      <c r="B1309" t="s">
        <v>3241</v>
      </c>
      <c r="C1309" t="str">
        <f>SUBSTITUTE(Table1[[#This Row],[Fuel]],", ",",")</f>
        <v>fossil liquids: heavy fuel oil</v>
      </c>
      <c r="D1309" t="s">
        <v>3241</v>
      </c>
      <c r="H1309" t="s">
        <v>3440</v>
      </c>
      <c r="I1309">
        <v>153</v>
      </c>
      <c r="J1309" t="s">
        <v>3450</v>
      </c>
      <c r="K1309">
        <v>2029</v>
      </c>
      <c r="L1309" t="s">
        <v>29</v>
      </c>
      <c r="M1309">
        <v>2050</v>
      </c>
      <c r="N1309">
        <v>46.235570000000003</v>
      </c>
      <c r="O1309">
        <v>-60.038285000000002</v>
      </c>
      <c r="P1309" t="s">
        <v>3480</v>
      </c>
      <c r="Q1309" s="3">
        <f>Table1[[#This Row],[Capacity (MW)]]*0.395*8760*10^-6</f>
        <v>0.52941059999999995</v>
      </c>
      <c r="R1309" s="3" cm="1">
        <f t="array" ref="R1309">AVERAGE(VLOOKUP(_xlfn.TEXTSPLIT(Table1[[#This Row],[Fuel (no space after comma)]], ","), FuelList_Final_EF!$A$2:$B$65, 2, FALSE))</f>
        <v>81.602530311017389</v>
      </c>
      <c r="S1309" s="3">
        <f>Table1[[#This Row],[Generation (TWh)]]*10^9*VLOOKUP(Table1[[#This Row],[Turbine/Engine Technology]],Technology_HR!$A$2:$B$11,2,FALSE)*10^-6</f>
        <v>5444988.0209999988</v>
      </c>
      <c r="T1309" s="5">
        <f>Table1[[#This Row],[Fuel Consumption (mmBtu)]]*Table1[[#This Row],[Emission Factor (kg CO2/ mmBtu)]]*10^3</f>
        <v>444324800026.77899</v>
      </c>
      <c r="U1309" s="3">
        <f>Table1[[#This Row],[Emissions (g CO2)]]/(Table1[[#This Row],[Generation (TWh)]]*10^9)</f>
        <v>839.28202424881374</v>
      </c>
    </row>
    <row r="1310" spans="1:21" x14ac:dyDescent="0.35">
      <c r="A1310" t="s">
        <v>387</v>
      </c>
      <c r="B1310" t="s">
        <v>3241</v>
      </c>
      <c r="C1310" t="str">
        <f>SUBSTITUTE(Table1[[#This Row],[Fuel]],", ",",")</f>
        <v>fossil liquids: heavy fuel oil</v>
      </c>
      <c r="D1310" t="s">
        <v>3241</v>
      </c>
      <c r="H1310" t="s">
        <v>3440</v>
      </c>
      <c r="I1310">
        <v>153</v>
      </c>
      <c r="J1310" t="s">
        <v>3450</v>
      </c>
      <c r="K1310">
        <v>2029</v>
      </c>
      <c r="L1310" t="s">
        <v>29</v>
      </c>
      <c r="M1310">
        <v>2050</v>
      </c>
      <c r="N1310">
        <v>46.235570000000003</v>
      </c>
      <c r="O1310">
        <v>-60.038285000000002</v>
      </c>
      <c r="P1310" t="s">
        <v>3480</v>
      </c>
      <c r="Q1310" s="3">
        <f>Table1[[#This Row],[Capacity (MW)]]*0.395*8760*10^-6</f>
        <v>0.52941059999999995</v>
      </c>
      <c r="R1310" s="3" cm="1">
        <f t="array" ref="R1310">AVERAGE(VLOOKUP(_xlfn.TEXTSPLIT(Table1[[#This Row],[Fuel (no space after comma)]], ","), FuelList_Final_EF!$A$2:$B$65, 2, FALSE))</f>
        <v>81.602530311017389</v>
      </c>
      <c r="S1310" s="3">
        <f>Table1[[#This Row],[Generation (TWh)]]*10^9*VLOOKUP(Table1[[#This Row],[Turbine/Engine Technology]],Technology_HR!$A$2:$B$11,2,FALSE)*10^-6</f>
        <v>5444988.0209999988</v>
      </c>
      <c r="T1310" s="5">
        <f>Table1[[#This Row],[Fuel Consumption (mmBtu)]]*Table1[[#This Row],[Emission Factor (kg CO2/ mmBtu)]]*10^3</f>
        <v>444324800026.77899</v>
      </c>
      <c r="U1310" s="3">
        <f>Table1[[#This Row],[Emissions (g CO2)]]/(Table1[[#This Row],[Generation (TWh)]]*10^9)</f>
        <v>839.28202424881374</v>
      </c>
    </row>
    <row r="1311" spans="1:21" x14ac:dyDescent="0.35">
      <c r="A1311" t="s">
        <v>387</v>
      </c>
      <c r="B1311" t="s">
        <v>3241</v>
      </c>
      <c r="C1311" t="str">
        <f>SUBSTITUTE(Table1[[#This Row],[Fuel]],", ",",")</f>
        <v>fossil liquids: heavy fuel oil</v>
      </c>
      <c r="D1311" t="s">
        <v>3241</v>
      </c>
      <c r="H1311" t="s">
        <v>3440</v>
      </c>
      <c r="I1311">
        <v>153</v>
      </c>
      <c r="J1311" t="s">
        <v>3450</v>
      </c>
      <c r="K1311">
        <v>2029</v>
      </c>
      <c r="L1311" t="s">
        <v>29</v>
      </c>
      <c r="M1311">
        <v>2050</v>
      </c>
      <c r="N1311">
        <v>46.235570000000003</v>
      </c>
      <c r="O1311">
        <v>-60.038285000000002</v>
      </c>
      <c r="P1311" t="s">
        <v>3480</v>
      </c>
      <c r="Q1311" s="3">
        <f>Table1[[#This Row],[Capacity (MW)]]*0.395*8760*10^-6</f>
        <v>0.52941059999999995</v>
      </c>
      <c r="R1311" s="3" cm="1">
        <f t="array" ref="R1311">AVERAGE(VLOOKUP(_xlfn.TEXTSPLIT(Table1[[#This Row],[Fuel (no space after comma)]], ","), FuelList_Final_EF!$A$2:$B$65, 2, FALSE))</f>
        <v>81.602530311017389</v>
      </c>
      <c r="S1311" s="3">
        <f>Table1[[#This Row],[Generation (TWh)]]*10^9*VLOOKUP(Table1[[#This Row],[Turbine/Engine Technology]],Technology_HR!$A$2:$B$11,2,FALSE)*10^-6</f>
        <v>5444988.0209999988</v>
      </c>
      <c r="T1311" s="5">
        <f>Table1[[#This Row],[Fuel Consumption (mmBtu)]]*Table1[[#This Row],[Emission Factor (kg CO2/ mmBtu)]]*10^3</f>
        <v>444324800026.77899</v>
      </c>
      <c r="U1311" s="3">
        <f>Table1[[#This Row],[Emissions (g CO2)]]/(Table1[[#This Row],[Generation (TWh)]]*10^9)</f>
        <v>839.28202424881374</v>
      </c>
    </row>
    <row r="1312" spans="1:21" x14ac:dyDescent="0.35">
      <c r="A1312" t="s">
        <v>354</v>
      </c>
      <c r="B1312" t="s">
        <v>3239</v>
      </c>
      <c r="C1312" t="str">
        <f>SUBSTITUTE(Table1[[#This Row],[Fuel]],", ",",")</f>
        <v>fossil gas: natural gas</v>
      </c>
      <c r="D1312" t="s">
        <v>3239</v>
      </c>
      <c r="H1312" t="s">
        <v>3436</v>
      </c>
      <c r="I1312">
        <v>165</v>
      </c>
      <c r="J1312" t="s">
        <v>3446</v>
      </c>
      <c r="K1312">
        <v>2004</v>
      </c>
      <c r="L1312" t="s">
        <v>29</v>
      </c>
      <c r="M1312" t="s">
        <v>29</v>
      </c>
      <c r="N1312">
        <v>57.041277000000001</v>
      </c>
      <c r="O1312">
        <v>-111.905455</v>
      </c>
      <c r="P1312" t="s">
        <v>3480</v>
      </c>
      <c r="Q1312" s="3">
        <f>Table1[[#This Row],[Capacity (MW)]]*0.395*8760*10^-6</f>
        <v>0.57093300000000002</v>
      </c>
      <c r="R1312" s="3" cm="1">
        <f t="array" ref="R1312">AVERAGE(VLOOKUP(_xlfn.TEXTSPLIT(Table1[[#This Row],[Fuel (no space after comma)]], ","), FuelList_Final_EF!$A$2:$B$65, 2, FALSE))</f>
        <v>53.06</v>
      </c>
      <c r="S1312" s="3">
        <f>Table1[[#This Row],[Generation (TWh)]]*10^9*VLOOKUP(Table1[[#This Row],[Turbine/Engine Technology]],Technology_HR!$A$2:$B$11,2,FALSE)*10^-6</f>
        <v>6285972.3300000001</v>
      </c>
      <c r="T1312" s="5">
        <f>Table1[[#This Row],[Fuel Consumption (mmBtu)]]*Table1[[#This Row],[Emission Factor (kg CO2/ mmBtu)]]*10^3</f>
        <v>333533691829.79999</v>
      </c>
      <c r="U1312" s="3">
        <f>Table1[[#This Row],[Emissions (g CO2)]]/(Table1[[#This Row],[Generation (TWh)]]*10^9)</f>
        <v>584.19060000000002</v>
      </c>
    </row>
    <row r="1313" spans="1:21" x14ac:dyDescent="0.35">
      <c r="A1313" t="s">
        <v>388</v>
      </c>
      <c r="B1313" t="s">
        <v>3240</v>
      </c>
      <c r="C1313" t="str">
        <f>SUBSTITUTE(Table1[[#This Row],[Fuel]],", ",",")</f>
        <v>fossil gas: natural gas,fossil liquids: diesel</v>
      </c>
      <c r="D1313" t="s">
        <v>3239</v>
      </c>
      <c r="E1313" t="s">
        <v>3258</v>
      </c>
      <c r="H1313" t="s">
        <v>3436</v>
      </c>
      <c r="I1313">
        <v>140</v>
      </c>
      <c r="J1313" t="s">
        <v>3446</v>
      </c>
      <c r="K1313">
        <v>2001</v>
      </c>
      <c r="L1313" t="s">
        <v>29</v>
      </c>
      <c r="M1313" t="s">
        <v>29</v>
      </c>
      <c r="N1313">
        <v>49.844951000000002</v>
      </c>
      <c r="O1313">
        <v>-99.889815999999996</v>
      </c>
      <c r="P1313" t="s">
        <v>3480</v>
      </c>
      <c r="Q1313" s="3">
        <f>Table1[[#This Row],[Capacity (MW)]]*0.395*8760*10^-6</f>
        <v>0.48442800000000003</v>
      </c>
      <c r="R1313" s="3" cm="1">
        <f t="array" ref="R1313">AVERAGE(VLOOKUP(_xlfn.TEXTSPLIT(Table1[[#This Row],[Fuel (no space after comma)]], ","), FuelList_Final_EF!$A$2:$B$65, 2, FALSE))</f>
        <v>65.583341148886291</v>
      </c>
      <c r="S1313" s="3">
        <f>Table1[[#This Row],[Generation (TWh)]]*10^9*VLOOKUP(Table1[[#This Row],[Turbine/Engine Technology]],Technology_HR!$A$2:$B$11,2,FALSE)*10^-6</f>
        <v>5333552.2799999993</v>
      </c>
      <c r="T1313" s="5">
        <f>Table1[[#This Row],[Fuel Consumption (mmBtu)]]*Table1[[#This Row],[Emission Factor (kg CO2/ mmBtu)]]*10^3</f>
        <v>349792178714.66022</v>
      </c>
      <c r="U1313" s="3">
        <f>Table1[[#This Row],[Emissions (g CO2)]]/(Table1[[#This Row],[Generation (TWh)]]*10^9)</f>
        <v>722.07258604923788</v>
      </c>
    </row>
    <row r="1314" spans="1:21" x14ac:dyDescent="0.35">
      <c r="A1314" t="s">
        <v>388</v>
      </c>
      <c r="B1314" t="s">
        <v>3240</v>
      </c>
      <c r="C1314" t="str">
        <f>SUBSTITUTE(Table1[[#This Row],[Fuel]],", ",",")</f>
        <v>fossil gas: natural gas,fossil liquids: diesel</v>
      </c>
      <c r="D1314" t="s">
        <v>3239</v>
      </c>
      <c r="E1314" t="s">
        <v>3258</v>
      </c>
      <c r="H1314" t="s">
        <v>3436</v>
      </c>
      <c r="I1314">
        <v>140</v>
      </c>
      <c r="J1314" t="s">
        <v>3446</v>
      </c>
      <c r="K1314">
        <v>2001</v>
      </c>
      <c r="L1314" t="s">
        <v>29</v>
      </c>
      <c r="M1314" t="s">
        <v>29</v>
      </c>
      <c r="N1314">
        <v>49.844951000000002</v>
      </c>
      <c r="O1314">
        <v>-99.889815999999996</v>
      </c>
      <c r="P1314" t="s">
        <v>3480</v>
      </c>
      <c r="Q1314" s="3">
        <f>Table1[[#This Row],[Capacity (MW)]]*0.395*8760*10^-6</f>
        <v>0.48442800000000003</v>
      </c>
      <c r="R1314" s="3" cm="1">
        <f t="array" ref="R1314">AVERAGE(VLOOKUP(_xlfn.TEXTSPLIT(Table1[[#This Row],[Fuel (no space after comma)]], ","), FuelList_Final_EF!$A$2:$B$65, 2, FALSE))</f>
        <v>65.583341148886291</v>
      </c>
      <c r="S1314" s="3">
        <f>Table1[[#This Row],[Generation (TWh)]]*10^9*VLOOKUP(Table1[[#This Row],[Turbine/Engine Technology]],Technology_HR!$A$2:$B$11,2,FALSE)*10^-6</f>
        <v>5333552.2799999993</v>
      </c>
      <c r="T1314" s="5">
        <f>Table1[[#This Row],[Fuel Consumption (mmBtu)]]*Table1[[#This Row],[Emission Factor (kg CO2/ mmBtu)]]*10^3</f>
        <v>349792178714.66022</v>
      </c>
      <c r="U1314" s="3">
        <f>Table1[[#This Row],[Emissions (g CO2)]]/(Table1[[#This Row],[Generation (TWh)]]*10^9)</f>
        <v>722.07258604923788</v>
      </c>
    </row>
    <row r="1315" spans="1:21" x14ac:dyDescent="0.35">
      <c r="A1315" t="s">
        <v>352</v>
      </c>
      <c r="B1315" t="s">
        <v>3239</v>
      </c>
      <c r="C1315" t="str">
        <f>SUBSTITUTE(Table1[[#This Row],[Fuel]],", ",",")</f>
        <v>fossil gas: natural gas</v>
      </c>
      <c r="D1315" t="s">
        <v>3239</v>
      </c>
      <c r="H1315" t="s">
        <v>3436</v>
      </c>
      <c r="I1315">
        <v>30</v>
      </c>
      <c r="J1315" t="s">
        <v>3446</v>
      </c>
      <c r="K1315">
        <v>1993</v>
      </c>
      <c r="L1315" t="s">
        <v>29</v>
      </c>
      <c r="M1315" t="s">
        <v>29</v>
      </c>
      <c r="N1315">
        <v>56.1447</v>
      </c>
      <c r="O1315">
        <v>-120.6686</v>
      </c>
      <c r="P1315" t="s">
        <v>3480</v>
      </c>
      <c r="Q1315" s="3">
        <f>Table1[[#This Row],[Capacity (MW)]]*0.395*8760*10^-6</f>
        <v>0.10380600000000001</v>
      </c>
      <c r="R1315" s="3" cm="1">
        <f t="array" ref="R1315">AVERAGE(VLOOKUP(_xlfn.TEXTSPLIT(Table1[[#This Row],[Fuel (no space after comma)]], ","), FuelList_Final_EF!$A$2:$B$65, 2, FALSE))</f>
        <v>53.06</v>
      </c>
      <c r="S1315" s="3">
        <f>Table1[[#This Row],[Generation (TWh)]]*10^9*VLOOKUP(Table1[[#This Row],[Turbine/Engine Technology]],Technology_HR!$A$2:$B$11,2,FALSE)*10^-6</f>
        <v>1142904.0600000003</v>
      </c>
      <c r="T1315" s="5">
        <f>Table1[[#This Row],[Fuel Consumption (mmBtu)]]*Table1[[#This Row],[Emission Factor (kg CO2/ mmBtu)]]*10^3</f>
        <v>60642489423.600021</v>
      </c>
      <c r="U1315" s="3">
        <f>Table1[[#This Row],[Emissions (g CO2)]]/(Table1[[#This Row],[Generation (TWh)]]*10^9)</f>
        <v>584.19060000000013</v>
      </c>
    </row>
    <row r="1316" spans="1:21" x14ac:dyDescent="0.35">
      <c r="A1316" t="s">
        <v>389</v>
      </c>
      <c r="B1316" t="s">
        <v>3239</v>
      </c>
      <c r="C1316" t="str">
        <f>SUBSTITUTE(Table1[[#This Row],[Fuel]],", ",",")</f>
        <v>fossil gas: natural gas</v>
      </c>
      <c r="D1316" t="s">
        <v>3239</v>
      </c>
      <c r="H1316" t="s">
        <v>3436</v>
      </c>
      <c r="I1316">
        <v>30</v>
      </c>
      <c r="J1316" t="s">
        <v>3446</v>
      </c>
      <c r="K1316">
        <v>1993</v>
      </c>
      <c r="L1316" t="s">
        <v>29</v>
      </c>
      <c r="M1316" t="s">
        <v>29</v>
      </c>
      <c r="N1316">
        <v>56.1447</v>
      </c>
      <c r="O1316">
        <v>-120.6686</v>
      </c>
      <c r="P1316" t="s">
        <v>3480</v>
      </c>
      <c r="Q1316" s="3">
        <f>Table1[[#This Row],[Capacity (MW)]]*0.395*8760*10^-6</f>
        <v>0.10380600000000001</v>
      </c>
      <c r="R1316" s="3" cm="1">
        <f t="array" ref="R1316">AVERAGE(VLOOKUP(_xlfn.TEXTSPLIT(Table1[[#This Row],[Fuel (no space after comma)]], ","), FuelList_Final_EF!$A$2:$B$65, 2, FALSE))</f>
        <v>53.06</v>
      </c>
      <c r="S1316" s="3">
        <f>Table1[[#This Row],[Generation (TWh)]]*10^9*VLOOKUP(Table1[[#This Row],[Turbine/Engine Technology]],Technology_HR!$A$2:$B$11,2,FALSE)*10^-6</f>
        <v>1142904.0600000003</v>
      </c>
      <c r="T1316" s="5">
        <f>Table1[[#This Row],[Fuel Consumption (mmBtu)]]*Table1[[#This Row],[Emission Factor (kg CO2/ mmBtu)]]*10^3</f>
        <v>60642489423.600021</v>
      </c>
      <c r="U1316" s="3">
        <f>Table1[[#This Row],[Emissions (g CO2)]]/(Table1[[#This Row],[Generation (TWh)]]*10^9)</f>
        <v>584.19060000000013</v>
      </c>
    </row>
    <row r="1317" spans="1:21" x14ac:dyDescent="0.35">
      <c r="A1317" t="s">
        <v>352</v>
      </c>
      <c r="B1317" t="s">
        <v>3239</v>
      </c>
      <c r="C1317" t="str">
        <f>SUBSTITUTE(Table1[[#This Row],[Fuel]],", ",",")</f>
        <v>fossil gas: natural gas</v>
      </c>
      <c r="D1317" t="s">
        <v>3239</v>
      </c>
      <c r="H1317" t="s">
        <v>3436</v>
      </c>
      <c r="I1317">
        <v>30</v>
      </c>
      <c r="J1317" t="s">
        <v>3446</v>
      </c>
      <c r="K1317">
        <v>1993</v>
      </c>
      <c r="L1317" t="s">
        <v>29</v>
      </c>
      <c r="M1317" t="s">
        <v>29</v>
      </c>
      <c r="N1317">
        <v>56.1447</v>
      </c>
      <c r="O1317">
        <v>-120.6686</v>
      </c>
      <c r="P1317" t="s">
        <v>3480</v>
      </c>
      <c r="Q1317" s="3">
        <f>Table1[[#This Row],[Capacity (MW)]]*0.395*8760*10^-6</f>
        <v>0.10380600000000001</v>
      </c>
      <c r="R1317" s="3" cm="1">
        <f t="array" ref="R1317">AVERAGE(VLOOKUP(_xlfn.TEXTSPLIT(Table1[[#This Row],[Fuel (no space after comma)]], ","), FuelList_Final_EF!$A$2:$B$65, 2, FALSE))</f>
        <v>53.06</v>
      </c>
      <c r="S1317" s="3">
        <f>Table1[[#This Row],[Generation (TWh)]]*10^9*VLOOKUP(Table1[[#This Row],[Turbine/Engine Technology]],Technology_HR!$A$2:$B$11,2,FALSE)*10^-6</f>
        <v>1142904.0600000003</v>
      </c>
      <c r="T1317" s="5">
        <f>Table1[[#This Row],[Fuel Consumption (mmBtu)]]*Table1[[#This Row],[Emission Factor (kg CO2/ mmBtu)]]*10^3</f>
        <v>60642489423.600021</v>
      </c>
      <c r="U1317" s="3">
        <f>Table1[[#This Row],[Emissions (g CO2)]]/(Table1[[#This Row],[Generation (TWh)]]*10^9)</f>
        <v>584.19060000000013</v>
      </c>
    </row>
    <row r="1318" spans="1:21" x14ac:dyDescent="0.35">
      <c r="A1318" t="s">
        <v>389</v>
      </c>
      <c r="B1318" t="s">
        <v>3239</v>
      </c>
      <c r="C1318" t="str">
        <f>SUBSTITUTE(Table1[[#This Row],[Fuel]],", ",",")</f>
        <v>fossil gas: natural gas</v>
      </c>
      <c r="D1318" t="s">
        <v>3239</v>
      </c>
      <c r="H1318" t="s">
        <v>3436</v>
      </c>
      <c r="I1318">
        <v>30</v>
      </c>
      <c r="J1318" t="s">
        <v>3446</v>
      </c>
      <c r="K1318">
        <v>1993</v>
      </c>
      <c r="L1318" t="s">
        <v>29</v>
      </c>
      <c r="M1318" t="s">
        <v>29</v>
      </c>
      <c r="N1318">
        <v>56.1447</v>
      </c>
      <c r="O1318">
        <v>-120.6686</v>
      </c>
      <c r="P1318" t="s">
        <v>3480</v>
      </c>
      <c r="Q1318" s="3">
        <f>Table1[[#This Row],[Capacity (MW)]]*0.395*8760*10^-6</f>
        <v>0.10380600000000001</v>
      </c>
      <c r="R1318" s="3" cm="1">
        <f t="array" ref="R1318">AVERAGE(VLOOKUP(_xlfn.TEXTSPLIT(Table1[[#This Row],[Fuel (no space after comma)]], ","), FuelList_Final_EF!$A$2:$B$65, 2, FALSE))</f>
        <v>53.06</v>
      </c>
      <c r="S1318" s="3">
        <f>Table1[[#This Row],[Generation (TWh)]]*10^9*VLOOKUP(Table1[[#This Row],[Turbine/Engine Technology]],Technology_HR!$A$2:$B$11,2,FALSE)*10^-6</f>
        <v>1142904.0600000003</v>
      </c>
      <c r="T1318" s="5">
        <f>Table1[[#This Row],[Fuel Consumption (mmBtu)]]*Table1[[#This Row],[Emission Factor (kg CO2/ mmBtu)]]*10^3</f>
        <v>60642489423.600021</v>
      </c>
      <c r="U1318" s="3">
        <f>Table1[[#This Row],[Emissions (g CO2)]]/(Table1[[#This Row],[Generation (TWh)]]*10^9)</f>
        <v>584.19060000000013</v>
      </c>
    </row>
    <row r="1319" spans="1:21" x14ac:dyDescent="0.35">
      <c r="A1319" t="s">
        <v>367</v>
      </c>
      <c r="B1319" t="s">
        <v>3239</v>
      </c>
      <c r="C1319" t="str">
        <f>SUBSTITUTE(Table1[[#This Row],[Fuel]],", ",",")</f>
        <v>fossil gas: natural gas</v>
      </c>
      <c r="D1319" t="s">
        <v>3239</v>
      </c>
      <c r="H1319" t="s">
        <v>59</v>
      </c>
      <c r="I1319">
        <v>42.5</v>
      </c>
      <c r="J1319" t="s">
        <v>3452</v>
      </c>
      <c r="K1319" t="s">
        <v>29</v>
      </c>
      <c r="L1319" t="s">
        <v>29</v>
      </c>
      <c r="M1319" t="s">
        <v>29</v>
      </c>
      <c r="N1319">
        <v>56.398017000000003</v>
      </c>
      <c r="O1319">
        <v>-111.325013</v>
      </c>
      <c r="P1319" t="s">
        <v>3480</v>
      </c>
      <c r="Q1319" s="3">
        <f>Table1[[#This Row],[Capacity (MW)]]*0.395*8760*10^-6</f>
        <v>0.14705849999999998</v>
      </c>
      <c r="R1319" s="3" cm="1">
        <f t="array" ref="R1319">AVERAGE(VLOOKUP(_xlfn.TEXTSPLIT(Table1[[#This Row],[Fuel (no space after comma)]], ","), FuelList_Final_EF!$A$2:$B$65, 2, FALSE))</f>
        <v>53.06</v>
      </c>
      <c r="S1319" s="3">
        <f>Table1[[#This Row],[Generation (TWh)]]*10^9*VLOOKUP(Table1[[#This Row],[Turbine/Engine Technology]],Technology_HR!$A$2:$B$11,2,FALSE)*10^-6</f>
        <v>1219923.7867499997</v>
      </c>
      <c r="T1319" s="5">
        <f>Table1[[#This Row],[Fuel Consumption (mmBtu)]]*Table1[[#This Row],[Emission Factor (kg CO2/ mmBtu)]]*10^3</f>
        <v>64729156124.954994</v>
      </c>
      <c r="U1319" s="3">
        <f>Table1[[#This Row],[Emissions (g CO2)]]/(Table1[[#This Row],[Generation (TWh)]]*10^9)</f>
        <v>440.15923000000004</v>
      </c>
    </row>
    <row r="1320" spans="1:21" x14ac:dyDescent="0.35">
      <c r="A1320" t="s">
        <v>390</v>
      </c>
      <c r="B1320" t="s">
        <v>3239</v>
      </c>
      <c r="C1320" t="str">
        <f>SUBSTITUTE(Table1[[#This Row],[Fuel]],", ",",")</f>
        <v>fossil gas: natural gas</v>
      </c>
      <c r="D1320" t="s">
        <v>3239</v>
      </c>
      <c r="H1320" t="s">
        <v>59</v>
      </c>
      <c r="I1320">
        <v>42.5</v>
      </c>
      <c r="J1320" t="s">
        <v>3452</v>
      </c>
      <c r="K1320" t="s">
        <v>29</v>
      </c>
      <c r="L1320" t="s">
        <v>29</v>
      </c>
      <c r="M1320" t="s">
        <v>29</v>
      </c>
      <c r="N1320">
        <v>56.398017000000003</v>
      </c>
      <c r="O1320">
        <v>-111.325013</v>
      </c>
      <c r="P1320" t="s">
        <v>3480</v>
      </c>
      <c r="Q1320" s="3">
        <f>Table1[[#This Row],[Capacity (MW)]]*0.395*8760*10^-6</f>
        <v>0.14705849999999998</v>
      </c>
      <c r="R1320" s="3" cm="1">
        <f t="array" ref="R1320">AVERAGE(VLOOKUP(_xlfn.TEXTSPLIT(Table1[[#This Row],[Fuel (no space after comma)]], ","), FuelList_Final_EF!$A$2:$B$65, 2, FALSE))</f>
        <v>53.06</v>
      </c>
      <c r="S1320" s="3">
        <f>Table1[[#This Row],[Generation (TWh)]]*10^9*VLOOKUP(Table1[[#This Row],[Turbine/Engine Technology]],Technology_HR!$A$2:$B$11,2,FALSE)*10^-6</f>
        <v>1219923.7867499997</v>
      </c>
      <c r="T1320" s="5">
        <f>Table1[[#This Row],[Fuel Consumption (mmBtu)]]*Table1[[#This Row],[Emission Factor (kg CO2/ mmBtu)]]*10^3</f>
        <v>64729156124.954994</v>
      </c>
      <c r="U1320" s="3">
        <f>Table1[[#This Row],[Emissions (g CO2)]]/(Table1[[#This Row],[Generation (TWh)]]*10^9)</f>
        <v>440.15923000000004</v>
      </c>
    </row>
    <row r="1321" spans="1:21" x14ac:dyDescent="0.35">
      <c r="A1321" t="s">
        <v>367</v>
      </c>
      <c r="B1321" t="s">
        <v>3239</v>
      </c>
      <c r="C1321" t="str">
        <f>SUBSTITUTE(Table1[[#This Row],[Fuel]],", ",",")</f>
        <v>fossil gas: natural gas</v>
      </c>
      <c r="D1321" t="s">
        <v>3239</v>
      </c>
      <c r="H1321" t="s">
        <v>59</v>
      </c>
      <c r="I1321">
        <v>42.5</v>
      </c>
      <c r="J1321" t="s">
        <v>3452</v>
      </c>
      <c r="K1321" t="s">
        <v>29</v>
      </c>
      <c r="L1321" t="s">
        <v>29</v>
      </c>
      <c r="M1321" t="s">
        <v>29</v>
      </c>
      <c r="N1321">
        <v>56.376952000000003</v>
      </c>
      <c r="O1321">
        <v>-111.556162</v>
      </c>
      <c r="P1321" t="s">
        <v>3480</v>
      </c>
      <c r="Q1321" s="3">
        <f>Table1[[#This Row],[Capacity (MW)]]*0.395*8760*10^-6</f>
        <v>0.14705849999999998</v>
      </c>
      <c r="R1321" s="3" cm="1">
        <f t="array" ref="R1321">AVERAGE(VLOOKUP(_xlfn.TEXTSPLIT(Table1[[#This Row],[Fuel (no space after comma)]], ","), FuelList_Final_EF!$A$2:$B$65, 2, FALSE))</f>
        <v>53.06</v>
      </c>
      <c r="S1321" s="3">
        <f>Table1[[#This Row],[Generation (TWh)]]*10^9*VLOOKUP(Table1[[#This Row],[Turbine/Engine Technology]],Technology_HR!$A$2:$B$11,2,FALSE)*10^-6</f>
        <v>1219923.7867499997</v>
      </c>
      <c r="T1321" s="5">
        <f>Table1[[#This Row],[Fuel Consumption (mmBtu)]]*Table1[[#This Row],[Emission Factor (kg CO2/ mmBtu)]]*10^3</f>
        <v>64729156124.954994</v>
      </c>
      <c r="U1321" s="3">
        <f>Table1[[#This Row],[Emissions (g CO2)]]/(Table1[[#This Row],[Generation (TWh)]]*10^9)</f>
        <v>440.15923000000004</v>
      </c>
    </row>
    <row r="1322" spans="1:21" x14ac:dyDescent="0.35">
      <c r="A1322" t="s">
        <v>390</v>
      </c>
      <c r="B1322" t="s">
        <v>3239</v>
      </c>
      <c r="C1322" t="str">
        <f>SUBSTITUTE(Table1[[#This Row],[Fuel]],", ",",")</f>
        <v>fossil gas: natural gas</v>
      </c>
      <c r="D1322" t="s">
        <v>3239</v>
      </c>
      <c r="H1322" t="s">
        <v>59</v>
      </c>
      <c r="I1322">
        <v>42.5</v>
      </c>
      <c r="J1322" t="s">
        <v>3452</v>
      </c>
      <c r="K1322" t="s">
        <v>29</v>
      </c>
      <c r="L1322" t="s">
        <v>29</v>
      </c>
      <c r="M1322" t="s">
        <v>29</v>
      </c>
      <c r="N1322">
        <v>56.376952000000003</v>
      </c>
      <c r="O1322">
        <v>-111.556162</v>
      </c>
      <c r="P1322" t="s">
        <v>3480</v>
      </c>
      <c r="Q1322" s="3">
        <f>Table1[[#This Row],[Capacity (MW)]]*0.395*8760*10^-6</f>
        <v>0.14705849999999998</v>
      </c>
      <c r="R1322" s="3" cm="1">
        <f t="array" ref="R1322">AVERAGE(VLOOKUP(_xlfn.TEXTSPLIT(Table1[[#This Row],[Fuel (no space after comma)]], ","), FuelList_Final_EF!$A$2:$B$65, 2, FALSE))</f>
        <v>53.06</v>
      </c>
      <c r="S1322" s="3">
        <f>Table1[[#This Row],[Generation (TWh)]]*10^9*VLOOKUP(Table1[[#This Row],[Turbine/Engine Technology]],Technology_HR!$A$2:$B$11,2,FALSE)*10^-6</f>
        <v>1219923.7867499997</v>
      </c>
      <c r="T1322" s="5">
        <f>Table1[[#This Row],[Fuel Consumption (mmBtu)]]*Table1[[#This Row],[Emission Factor (kg CO2/ mmBtu)]]*10^3</f>
        <v>64729156124.954994</v>
      </c>
      <c r="U1322" s="3">
        <f>Table1[[#This Row],[Emissions (g CO2)]]/(Table1[[#This Row],[Generation (TWh)]]*10^9)</f>
        <v>440.15923000000004</v>
      </c>
    </row>
    <row r="1323" spans="1:21" x14ac:dyDescent="0.35">
      <c r="A1323" t="s">
        <v>391</v>
      </c>
      <c r="B1323" t="s">
        <v>3239</v>
      </c>
      <c r="C1323" t="str">
        <f>SUBSTITUTE(Table1[[#This Row],[Fuel]],", ",",")</f>
        <v>fossil gas: natural gas</v>
      </c>
      <c r="D1323" t="s">
        <v>3239</v>
      </c>
      <c r="H1323" t="s">
        <v>3436</v>
      </c>
      <c r="I1323">
        <v>55</v>
      </c>
      <c r="J1323" t="s">
        <v>3446</v>
      </c>
      <c r="K1323">
        <v>2003</v>
      </c>
      <c r="L1323" t="s">
        <v>29</v>
      </c>
      <c r="M1323" t="s">
        <v>29</v>
      </c>
      <c r="N1323">
        <v>50.089483999999999</v>
      </c>
      <c r="O1323">
        <v>-110.736143</v>
      </c>
      <c r="P1323" t="s">
        <v>3480</v>
      </c>
      <c r="Q1323" s="3">
        <f>Table1[[#This Row],[Capacity (MW)]]*0.395*8760*10^-6</f>
        <v>0.19031099999999998</v>
      </c>
      <c r="R1323" s="3" cm="1">
        <f t="array" ref="R1323">AVERAGE(VLOOKUP(_xlfn.TEXTSPLIT(Table1[[#This Row],[Fuel (no space after comma)]], ","), FuelList_Final_EF!$A$2:$B$65, 2, FALSE))</f>
        <v>53.06</v>
      </c>
      <c r="S1323" s="3">
        <f>Table1[[#This Row],[Generation (TWh)]]*10^9*VLOOKUP(Table1[[#This Row],[Turbine/Engine Technology]],Technology_HR!$A$2:$B$11,2,FALSE)*10^-6</f>
        <v>2095324.1099999996</v>
      </c>
      <c r="T1323" s="5">
        <f>Table1[[#This Row],[Fuel Consumption (mmBtu)]]*Table1[[#This Row],[Emission Factor (kg CO2/ mmBtu)]]*10^3</f>
        <v>111177897276.59999</v>
      </c>
      <c r="U1323" s="3">
        <f>Table1[[#This Row],[Emissions (g CO2)]]/(Table1[[#This Row],[Generation (TWh)]]*10^9)</f>
        <v>584.19060000000002</v>
      </c>
    </row>
    <row r="1324" spans="1:21" x14ac:dyDescent="0.35">
      <c r="A1324" t="s">
        <v>392</v>
      </c>
      <c r="B1324" t="s">
        <v>3239</v>
      </c>
      <c r="C1324" t="str">
        <f>SUBSTITUTE(Table1[[#This Row],[Fuel]],", ",",")</f>
        <v>fossil gas: natural gas</v>
      </c>
      <c r="D1324" t="s">
        <v>3239</v>
      </c>
      <c r="H1324" t="s">
        <v>3438</v>
      </c>
      <c r="I1324">
        <v>228</v>
      </c>
      <c r="J1324" t="s">
        <v>3446</v>
      </c>
      <c r="K1324">
        <v>1999</v>
      </c>
      <c r="L1324" t="s">
        <v>29</v>
      </c>
      <c r="M1324" t="s">
        <v>29</v>
      </c>
      <c r="N1324">
        <v>53.259300000000003</v>
      </c>
      <c r="O1324">
        <v>-109.9512</v>
      </c>
      <c r="P1324" t="s">
        <v>3480</v>
      </c>
      <c r="Q1324" s="3">
        <f>Table1[[#This Row],[Capacity (MW)]]*0.395*8760*10^-6</f>
        <v>0.78892559999999989</v>
      </c>
      <c r="R1324" s="3" cm="1">
        <f t="array" ref="R1324">AVERAGE(VLOOKUP(_xlfn.TEXTSPLIT(Table1[[#This Row],[Fuel (no space after comma)]], ","), FuelList_Final_EF!$A$2:$B$65, 2, FALSE))</f>
        <v>53.06</v>
      </c>
      <c r="S1324" s="3">
        <f>Table1[[#This Row],[Generation (TWh)]]*10^9*VLOOKUP(Table1[[#This Row],[Turbine/Engine Technology]],Technology_HR!$A$2:$B$11,2,FALSE)*10^-6</f>
        <v>5955599.3543999987</v>
      </c>
      <c r="T1324" s="5">
        <f>Table1[[#This Row],[Fuel Consumption (mmBtu)]]*Table1[[#This Row],[Emission Factor (kg CO2/ mmBtu)]]*10^3</f>
        <v>316004101744.46393</v>
      </c>
      <c r="U1324" s="3">
        <f>Table1[[#This Row],[Emissions (g CO2)]]/(Table1[[#This Row],[Generation (TWh)]]*10^9)</f>
        <v>400.54993999999999</v>
      </c>
    </row>
    <row r="1325" spans="1:21" x14ac:dyDescent="0.35">
      <c r="A1325" t="s">
        <v>349</v>
      </c>
      <c r="B1325" t="s">
        <v>3239</v>
      </c>
      <c r="C1325" t="str">
        <f>SUBSTITUTE(Table1[[#This Row],[Fuel]],", ",",")</f>
        <v>fossil gas: natural gas</v>
      </c>
      <c r="D1325" t="s">
        <v>3239</v>
      </c>
      <c r="H1325" t="s">
        <v>3436</v>
      </c>
      <c r="I1325">
        <v>92</v>
      </c>
      <c r="J1325" t="s">
        <v>3446</v>
      </c>
      <c r="K1325" t="s">
        <v>29</v>
      </c>
      <c r="L1325" t="s">
        <v>29</v>
      </c>
      <c r="M1325" t="s">
        <v>29</v>
      </c>
      <c r="N1325">
        <v>57.048870000000001</v>
      </c>
      <c r="O1325">
        <v>-111.608113</v>
      </c>
      <c r="P1325" t="s">
        <v>3480</v>
      </c>
      <c r="Q1325" s="3">
        <f>Table1[[#This Row],[Capacity (MW)]]*0.395*8760*10^-6</f>
        <v>0.31833840000000002</v>
      </c>
      <c r="R1325" s="3" cm="1">
        <f t="array" ref="R1325">AVERAGE(VLOOKUP(_xlfn.TEXTSPLIT(Table1[[#This Row],[Fuel (no space after comma)]], ","), FuelList_Final_EF!$A$2:$B$65, 2, FALSE))</f>
        <v>53.06</v>
      </c>
      <c r="S1325" s="3">
        <f>Table1[[#This Row],[Generation (TWh)]]*10^9*VLOOKUP(Table1[[#This Row],[Turbine/Engine Technology]],Technology_HR!$A$2:$B$11,2,FALSE)*10^-6</f>
        <v>3504905.784</v>
      </c>
      <c r="T1325" s="5">
        <f>Table1[[#This Row],[Fuel Consumption (mmBtu)]]*Table1[[#This Row],[Emission Factor (kg CO2/ mmBtu)]]*10^3</f>
        <v>185970300899.04001</v>
      </c>
      <c r="U1325" s="3">
        <f>Table1[[#This Row],[Emissions (g CO2)]]/(Table1[[#This Row],[Generation (TWh)]]*10^9)</f>
        <v>584.19060000000002</v>
      </c>
    </row>
    <row r="1326" spans="1:21" x14ac:dyDescent="0.35">
      <c r="A1326" t="s">
        <v>349</v>
      </c>
      <c r="B1326" t="s">
        <v>3239</v>
      </c>
      <c r="C1326" t="str">
        <f>SUBSTITUTE(Table1[[#This Row],[Fuel]],", ",",")</f>
        <v>fossil gas: natural gas</v>
      </c>
      <c r="D1326" t="s">
        <v>3239</v>
      </c>
      <c r="H1326" t="s">
        <v>3440</v>
      </c>
      <c r="I1326">
        <v>50</v>
      </c>
      <c r="J1326" t="s">
        <v>3446</v>
      </c>
      <c r="K1326" t="s">
        <v>29</v>
      </c>
      <c r="L1326" t="s">
        <v>29</v>
      </c>
      <c r="M1326" t="s">
        <v>29</v>
      </c>
      <c r="N1326">
        <v>57.048870000000001</v>
      </c>
      <c r="O1326">
        <v>-111.608113</v>
      </c>
      <c r="P1326" t="s">
        <v>3480</v>
      </c>
      <c r="Q1326" s="3">
        <f>Table1[[#This Row],[Capacity (MW)]]*0.395*8760*10^-6</f>
        <v>0.17301</v>
      </c>
      <c r="R1326" s="3" cm="1">
        <f t="array" ref="R1326">AVERAGE(VLOOKUP(_xlfn.TEXTSPLIT(Table1[[#This Row],[Fuel (no space after comma)]], ","), FuelList_Final_EF!$A$2:$B$65, 2, FALSE))</f>
        <v>53.06</v>
      </c>
      <c r="S1326" s="3">
        <f>Table1[[#This Row],[Generation (TWh)]]*10^9*VLOOKUP(Table1[[#This Row],[Turbine/Engine Technology]],Technology_HR!$A$2:$B$11,2,FALSE)*10^-6</f>
        <v>1779407.8499999999</v>
      </c>
      <c r="T1326" s="5">
        <f>Table1[[#This Row],[Fuel Consumption (mmBtu)]]*Table1[[#This Row],[Emission Factor (kg CO2/ mmBtu)]]*10^3</f>
        <v>94415380521</v>
      </c>
      <c r="U1326" s="3">
        <f>Table1[[#This Row],[Emissions (g CO2)]]/(Table1[[#This Row],[Generation (TWh)]]*10^9)</f>
        <v>545.72209999999995</v>
      </c>
    </row>
    <row r="1327" spans="1:21" x14ac:dyDescent="0.35">
      <c r="A1327" t="s">
        <v>349</v>
      </c>
      <c r="B1327" t="s">
        <v>3239</v>
      </c>
      <c r="C1327" t="str">
        <f>SUBSTITUTE(Table1[[#This Row],[Fuel]],", ",",")</f>
        <v>fossil gas: natural gas</v>
      </c>
      <c r="D1327" t="s">
        <v>3239</v>
      </c>
      <c r="H1327" t="s">
        <v>3436</v>
      </c>
      <c r="I1327">
        <v>75</v>
      </c>
      <c r="J1327" t="s">
        <v>3446</v>
      </c>
      <c r="K1327" t="s">
        <v>29</v>
      </c>
      <c r="L1327" t="s">
        <v>29</v>
      </c>
      <c r="M1327" t="s">
        <v>29</v>
      </c>
      <c r="N1327">
        <v>57.048870000000001</v>
      </c>
      <c r="O1327">
        <v>-111.608113</v>
      </c>
      <c r="P1327" t="s">
        <v>3480</v>
      </c>
      <c r="Q1327" s="3">
        <f>Table1[[#This Row],[Capacity (MW)]]*0.395*8760*10^-6</f>
        <v>0.259515</v>
      </c>
      <c r="R1327" s="3" cm="1">
        <f t="array" ref="R1327">AVERAGE(VLOOKUP(_xlfn.TEXTSPLIT(Table1[[#This Row],[Fuel (no space after comma)]], ","), FuelList_Final_EF!$A$2:$B$65, 2, FALSE))</f>
        <v>53.06</v>
      </c>
      <c r="S1327" s="3">
        <f>Table1[[#This Row],[Generation (TWh)]]*10^9*VLOOKUP(Table1[[#This Row],[Turbine/Engine Technology]],Technology_HR!$A$2:$B$11,2,FALSE)*10^-6</f>
        <v>2857260.15</v>
      </c>
      <c r="T1327" s="5">
        <f>Table1[[#This Row],[Fuel Consumption (mmBtu)]]*Table1[[#This Row],[Emission Factor (kg CO2/ mmBtu)]]*10^3</f>
        <v>151606223559</v>
      </c>
      <c r="U1327" s="3">
        <f>Table1[[#This Row],[Emissions (g CO2)]]/(Table1[[#This Row],[Generation (TWh)]]*10^9)</f>
        <v>584.19060000000002</v>
      </c>
    </row>
    <row r="1328" spans="1:21" x14ac:dyDescent="0.35">
      <c r="A1328" t="s">
        <v>349</v>
      </c>
      <c r="B1328" t="s">
        <v>3239</v>
      </c>
      <c r="C1328" t="str">
        <f>SUBSTITUTE(Table1[[#This Row],[Fuel]],", ",",")</f>
        <v>fossil gas: natural gas</v>
      </c>
      <c r="D1328" t="s">
        <v>3239</v>
      </c>
      <c r="H1328" t="s">
        <v>3440</v>
      </c>
      <c r="I1328">
        <v>50</v>
      </c>
      <c r="J1328" t="s">
        <v>3446</v>
      </c>
      <c r="K1328" t="s">
        <v>29</v>
      </c>
      <c r="L1328" t="s">
        <v>29</v>
      </c>
      <c r="M1328" t="s">
        <v>29</v>
      </c>
      <c r="N1328">
        <v>57.048870000000001</v>
      </c>
      <c r="O1328">
        <v>-111.608113</v>
      </c>
      <c r="P1328" t="s">
        <v>3480</v>
      </c>
      <c r="Q1328" s="3">
        <f>Table1[[#This Row],[Capacity (MW)]]*0.395*8760*10^-6</f>
        <v>0.17301</v>
      </c>
      <c r="R1328" s="3" cm="1">
        <f t="array" ref="R1328">AVERAGE(VLOOKUP(_xlfn.TEXTSPLIT(Table1[[#This Row],[Fuel (no space after comma)]], ","), FuelList_Final_EF!$A$2:$B$65, 2, FALSE))</f>
        <v>53.06</v>
      </c>
      <c r="S1328" s="3">
        <f>Table1[[#This Row],[Generation (TWh)]]*10^9*VLOOKUP(Table1[[#This Row],[Turbine/Engine Technology]],Technology_HR!$A$2:$B$11,2,FALSE)*10^-6</f>
        <v>1779407.8499999999</v>
      </c>
      <c r="T1328" s="5">
        <f>Table1[[#This Row],[Fuel Consumption (mmBtu)]]*Table1[[#This Row],[Emission Factor (kg CO2/ mmBtu)]]*10^3</f>
        <v>94415380521</v>
      </c>
      <c r="U1328" s="3">
        <f>Table1[[#This Row],[Emissions (g CO2)]]/(Table1[[#This Row],[Generation (TWh)]]*10^9)</f>
        <v>545.72209999999995</v>
      </c>
    </row>
    <row r="1329" spans="1:21" x14ac:dyDescent="0.35">
      <c r="A1329" t="s">
        <v>349</v>
      </c>
      <c r="B1329" t="s">
        <v>3239</v>
      </c>
      <c r="C1329" t="str">
        <f>SUBSTITUTE(Table1[[#This Row],[Fuel]],", ",",")</f>
        <v>fossil gas: natural gas</v>
      </c>
      <c r="D1329" t="s">
        <v>3239</v>
      </c>
      <c r="H1329" t="s">
        <v>3440</v>
      </c>
      <c r="I1329">
        <v>50</v>
      </c>
      <c r="J1329" t="s">
        <v>3446</v>
      </c>
      <c r="K1329" t="s">
        <v>29</v>
      </c>
      <c r="L1329" t="s">
        <v>29</v>
      </c>
      <c r="M1329" t="s">
        <v>29</v>
      </c>
      <c r="N1329">
        <v>57.048870000000001</v>
      </c>
      <c r="O1329">
        <v>-111.608113</v>
      </c>
      <c r="P1329" t="s">
        <v>3480</v>
      </c>
      <c r="Q1329" s="3">
        <f>Table1[[#This Row],[Capacity (MW)]]*0.395*8760*10^-6</f>
        <v>0.17301</v>
      </c>
      <c r="R1329" s="3" cm="1">
        <f t="array" ref="R1329">AVERAGE(VLOOKUP(_xlfn.TEXTSPLIT(Table1[[#This Row],[Fuel (no space after comma)]], ","), FuelList_Final_EF!$A$2:$B$65, 2, FALSE))</f>
        <v>53.06</v>
      </c>
      <c r="S1329" s="3">
        <f>Table1[[#This Row],[Generation (TWh)]]*10^9*VLOOKUP(Table1[[#This Row],[Turbine/Engine Technology]],Technology_HR!$A$2:$B$11,2,FALSE)*10^-6</f>
        <v>1779407.8499999999</v>
      </c>
      <c r="T1329" s="5">
        <f>Table1[[#This Row],[Fuel Consumption (mmBtu)]]*Table1[[#This Row],[Emission Factor (kg CO2/ mmBtu)]]*10^3</f>
        <v>94415380521</v>
      </c>
      <c r="U1329" s="3">
        <f>Table1[[#This Row],[Emissions (g CO2)]]/(Table1[[#This Row],[Generation (TWh)]]*10^9)</f>
        <v>545.72209999999995</v>
      </c>
    </row>
    <row r="1330" spans="1:21" x14ac:dyDescent="0.35">
      <c r="A1330" t="s">
        <v>349</v>
      </c>
      <c r="B1330" t="s">
        <v>3239</v>
      </c>
      <c r="C1330" t="str">
        <f>SUBSTITUTE(Table1[[#This Row],[Fuel]],", ",",")</f>
        <v>fossil gas: natural gas</v>
      </c>
      <c r="D1330" t="s">
        <v>3239</v>
      </c>
      <c r="H1330" t="s">
        <v>3440</v>
      </c>
      <c r="I1330">
        <v>67</v>
      </c>
      <c r="J1330" t="s">
        <v>3446</v>
      </c>
      <c r="K1330" t="s">
        <v>29</v>
      </c>
      <c r="L1330" t="s">
        <v>29</v>
      </c>
      <c r="M1330" t="s">
        <v>29</v>
      </c>
      <c r="N1330">
        <v>57.048870000000001</v>
      </c>
      <c r="O1330">
        <v>-111.608113</v>
      </c>
      <c r="P1330" t="s">
        <v>3480</v>
      </c>
      <c r="Q1330" s="3">
        <f>Table1[[#This Row],[Capacity (MW)]]*0.395*8760*10^-6</f>
        <v>0.2318334</v>
      </c>
      <c r="R1330" s="3" cm="1">
        <f t="array" ref="R1330">AVERAGE(VLOOKUP(_xlfn.TEXTSPLIT(Table1[[#This Row],[Fuel (no space after comma)]], ","), FuelList_Final_EF!$A$2:$B$65, 2, FALSE))</f>
        <v>53.06</v>
      </c>
      <c r="S1330" s="3">
        <f>Table1[[#This Row],[Generation (TWh)]]*10^9*VLOOKUP(Table1[[#This Row],[Turbine/Engine Technology]],Technology_HR!$A$2:$B$11,2,FALSE)*10^-6</f>
        <v>2384406.5189999999</v>
      </c>
      <c r="T1330" s="5">
        <f>Table1[[#This Row],[Fuel Consumption (mmBtu)]]*Table1[[#This Row],[Emission Factor (kg CO2/ mmBtu)]]*10^3</f>
        <v>126516609898.14</v>
      </c>
      <c r="U1330" s="3">
        <f>Table1[[#This Row],[Emissions (g CO2)]]/(Table1[[#This Row],[Generation (TWh)]]*10^9)</f>
        <v>545.72209999999995</v>
      </c>
    </row>
    <row r="1331" spans="1:21" x14ac:dyDescent="0.35">
      <c r="A1331" t="s">
        <v>353</v>
      </c>
      <c r="B1331" t="s">
        <v>3282</v>
      </c>
      <c r="C1331" t="str">
        <f>SUBSTITUTE(Table1[[#This Row],[Fuel]],", ",",")</f>
        <v>fossil liquids: light fuel oil</v>
      </c>
      <c r="D1331" t="s">
        <v>3282</v>
      </c>
      <c r="H1331" t="s">
        <v>3436</v>
      </c>
      <c r="I1331">
        <v>100</v>
      </c>
      <c r="J1331" t="s">
        <v>3446</v>
      </c>
      <c r="K1331">
        <v>1991</v>
      </c>
      <c r="L1331" t="s">
        <v>29</v>
      </c>
      <c r="M1331" t="s">
        <v>29</v>
      </c>
      <c r="N1331">
        <v>47.072049999999997</v>
      </c>
      <c r="O1331">
        <v>-65.454868000000005</v>
      </c>
      <c r="P1331" t="s">
        <v>3480</v>
      </c>
      <c r="Q1331" s="3">
        <f>Table1[[#This Row],[Capacity (MW)]]*0.395*8760*10^-6</f>
        <v>0.34601999999999999</v>
      </c>
      <c r="R1331" s="3" cm="1">
        <f t="array" ref="R1331">AVERAGE(VLOOKUP(_xlfn.TEXTSPLIT(Table1[[#This Row],[Fuel (no space after comma)]], ","), FuelList_Final_EF!$A$2:$B$65, 2, FALSE))</f>
        <v>78.123352662098043</v>
      </c>
      <c r="S1331" s="3">
        <f>Table1[[#This Row],[Generation (TWh)]]*10^9*VLOOKUP(Table1[[#This Row],[Turbine/Engine Technology]],Technology_HR!$A$2:$B$11,2,FALSE)*10^-6</f>
        <v>3809680.1999999997</v>
      </c>
      <c r="T1331" s="5">
        <f>Table1[[#This Row],[Fuel Consumption (mmBtu)]]*Table1[[#This Row],[Emission Factor (kg CO2/ mmBtu)]]*10^3</f>
        <v>297624989794.41217</v>
      </c>
      <c r="U1331" s="3">
        <f>Table1[[#This Row],[Emissions (g CO2)]]/(Table1[[#This Row],[Generation (TWh)]]*10^9)</f>
        <v>860.13811280969935</v>
      </c>
    </row>
    <row r="1332" spans="1:21" x14ac:dyDescent="0.35">
      <c r="A1332" t="s">
        <v>353</v>
      </c>
      <c r="B1332" t="s">
        <v>3282</v>
      </c>
      <c r="C1332" t="str">
        <f>SUBSTITUTE(Table1[[#This Row],[Fuel]],", ",",")</f>
        <v>fossil liquids: light fuel oil</v>
      </c>
      <c r="D1332" t="s">
        <v>3282</v>
      </c>
      <c r="H1332" t="s">
        <v>3436</v>
      </c>
      <c r="I1332">
        <v>100</v>
      </c>
      <c r="J1332" t="s">
        <v>3446</v>
      </c>
      <c r="K1332">
        <v>1991</v>
      </c>
      <c r="L1332" t="s">
        <v>29</v>
      </c>
      <c r="M1332" t="s">
        <v>29</v>
      </c>
      <c r="N1332">
        <v>47.072049999999997</v>
      </c>
      <c r="O1332">
        <v>-65.454868000000005</v>
      </c>
      <c r="P1332" t="s">
        <v>3480</v>
      </c>
      <c r="Q1332" s="3">
        <f>Table1[[#This Row],[Capacity (MW)]]*0.395*8760*10^-6</f>
        <v>0.34601999999999999</v>
      </c>
      <c r="R1332" s="3" cm="1">
        <f t="array" ref="R1332">AVERAGE(VLOOKUP(_xlfn.TEXTSPLIT(Table1[[#This Row],[Fuel (no space after comma)]], ","), FuelList_Final_EF!$A$2:$B$65, 2, FALSE))</f>
        <v>78.123352662098043</v>
      </c>
      <c r="S1332" s="3">
        <f>Table1[[#This Row],[Generation (TWh)]]*10^9*VLOOKUP(Table1[[#This Row],[Turbine/Engine Technology]],Technology_HR!$A$2:$B$11,2,FALSE)*10^-6</f>
        <v>3809680.1999999997</v>
      </c>
      <c r="T1332" s="5">
        <f>Table1[[#This Row],[Fuel Consumption (mmBtu)]]*Table1[[#This Row],[Emission Factor (kg CO2/ mmBtu)]]*10^3</f>
        <v>297624989794.41217</v>
      </c>
      <c r="U1332" s="3">
        <f>Table1[[#This Row],[Emissions (g CO2)]]/(Table1[[#This Row],[Generation (TWh)]]*10^9)</f>
        <v>860.13811280969935</v>
      </c>
    </row>
    <row r="1333" spans="1:21" x14ac:dyDescent="0.35">
      <c r="A1333" t="s">
        <v>353</v>
      </c>
      <c r="B1333" t="s">
        <v>3282</v>
      </c>
      <c r="C1333" t="str">
        <f>SUBSTITUTE(Table1[[#This Row],[Fuel]],", ",",")</f>
        <v>fossil liquids: light fuel oil</v>
      </c>
      <c r="D1333" t="s">
        <v>3282</v>
      </c>
      <c r="H1333" t="s">
        <v>3436</v>
      </c>
      <c r="I1333">
        <v>100</v>
      </c>
      <c r="J1333" t="s">
        <v>3446</v>
      </c>
      <c r="K1333">
        <v>1991</v>
      </c>
      <c r="L1333" t="s">
        <v>29</v>
      </c>
      <c r="M1333" t="s">
        <v>29</v>
      </c>
      <c r="N1333">
        <v>47.072049999999997</v>
      </c>
      <c r="O1333">
        <v>-65.454868000000005</v>
      </c>
      <c r="P1333" t="s">
        <v>3480</v>
      </c>
      <c r="Q1333" s="3">
        <f>Table1[[#This Row],[Capacity (MW)]]*0.395*8760*10^-6</f>
        <v>0.34601999999999999</v>
      </c>
      <c r="R1333" s="3" cm="1">
        <f t="array" ref="R1333">AVERAGE(VLOOKUP(_xlfn.TEXTSPLIT(Table1[[#This Row],[Fuel (no space after comma)]], ","), FuelList_Final_EF!$A$2:$B$65, 2, FALSE))</f>
        <v>78.123352662098043</v>
      </c>
      <c r="S1333" s="3">
        <f>Table1[[#This Row],[Generation (TWh)]]*10^9*VLOOKUP(Table1[[#This Row],[Turbine/Engine Technology]],Technology_HR!$A$2:$B$11,2,FALSE)*10^-6</f>
        <v>3809680.1999999997</v>
      </c>
      <c r="T1333" s="5">
        <f>Table1[[#This Row],[Fuel Consumption (mmBtu)]]*Table1[[#This Row],[Emission Factor (kg CO2/ mmBtu)]]*10^3</f>
        <v>297624989794.41217</v>
      </c>
      <c r="U1333" s="3">
        <f>Table1[[#This Row],[Emissions (g CO2)]]/(Table1[[#This Row],[Generation (TWh)]]*10^9)</f>
        <v>860.13811280969935</v>
      </c>
    </row>
    <row r="1334" spans="1:21" x14ac:dyDescent="0.35">
      <c r="A1334" t="s">
        <v>353</v>
      </c>
      <c r="B1334" t="s">
        <v>3282</v>
      </c>
      <c r="C1334" t="str">
        <f>SUBSTITUTE(Table1[[#This Row],[Fuel]],", ",",")</f>
        <v>fossil liquids: light fuel oil</v>
      </c>
      <c r="D1334" t="s">
        <v>3282</v>
      </c>
      <c r="H1334" t="s">
        <v>3436</v>
      </c>
      <c r="I1334">
        <v>100</v>
      </c>
      <c r="J1334" t="s">
        <v>3446</v>
      </c>
      <c r="K1334">
        <v>1991</v>
      </c>
      <c r="L1334" t="s">
        <v>29</v>
      </c>
      <c r="M1334" t="s">
        <v>29</v>
      </c>
      <c r="N1334">
        <v>47.072049999999997</v>
      </c>
      <c r="O1334">
        <v>-65.454868000000005</v>
      </c>
      <c r="P1334" t="s">
        <v>3480</v>
      </c>
      <c r="Q1334" s="3">
        <f>Table1[[#This Row],[Capacity (MW)]]*0.395*8760*10^-6</f>
        <v>0.34601999999999999</v>
      </c>
      <c r="R1334" s="3" cm="1">
        <f t="array" ref="R1334">AVERAGE(VLOOKUP(_xlfn.TEXTSPLIT(Table1[[#This Row],[Fuel (no space after comma)]], ","), FuelList_Final_EF!$A$2:$B$65, 2, FALSE))</f>
        <v>78.123352662098043</v>
      </c>
      <c r="S1334" s="3">
        <f>Table1[[#This Row],[Generation (TWh)]]*10^9*VLOOKUP(Table1[[#This Row],[Turbine/Engine Technology]],Technology_HR!$A$2:$B$11,2,FALSE)*10^-6</f>
        <v>3809680.1999999997</v>
      </c>
      <c r="T1334" s="5">
        <f>Table1[[#This Row],[Fuel Consumption (mmBtu)]]*Table1[[#This Row],[Emission Factor (kg CO2/ mmBtu)]]*10^3</f>
        <v>297624989794.41217</v>
      </c>
      <c r="U1334" s="3">
        <f>Table1[[#This Row],[Emissions (g CO2)]]/(Table1[[#This Row],[Generation (TWh)]]*10^9)</f>
        <v>860.13811280969935</v>
      </c>
    </row>
    <row r="1335" spans="1:21" x14ac:dyDescent="0.35">
      <c r="A1335" t="s">
        <v>348</v>
      </c>
      <c r="B1335" t="s">
        <v>3239</v>
      </c>
      <c r="C1335" t="str">
        <f>SUBSTITUTE(Table1[[#This Row],[Fuel]],", ",",")</f>
        <v>fossil gas: natural gas</v>
      </c>
      <c r="D1335" t="s">
        <v>3239</v>
      </c>
      <c r="H1335" t="s">
        <v>3438</v>
      </c>
      <c r="I1335">
        <v>360</v>
      </c>
      <c r="J1335" t="s">
        <v>3449</v>
      </c>
      <c r="K1335">
        <v>2028</v>
      </c>
      <c r="L1335" t="s">
        <v>29</v>
      </c>
      <c r="M1335" t="s">
        <v>29</v>
      </c>
      <c r="N1335">
        <v>50.391581000000002</v>
      </c>
      <c r="O1335">
        <v>-105.534856</v>
      </c>
      <c r="P1335" t="s">
        <v>3480</v>
      </c>
      <c r="Q1335" s="3">
        <f>Table1[[#This Row],[Capacity (MW)]]*0.395*8760*10^-6</f>
        <v>1.2456720000000001</v>
      </c>
      <c r="R1335" s="3" cm="1">
        <f t="array" ref="R1335">AVERAGE(VLOOKUP(_xlfn.TEXTSPLIT(Table1[[#This Row],[Fuel (no space after comma)]], ","), FuelList_Final_EF!$A$2:$B$65, 2, FALSE))</f>
        <v>53.06</v>
      </c>
      <c r="S1335" s="3">
        <f>Table1[[#This Row],[Generation (TWh)]]*10^9*VLOOKUP(Table1[[#This Row],[Turbine/Engine Technology]],Technology_HR!$A$2:$B$11,2,FALSE)*10^-6</f>
        <v>9403577.9279999994</v>
      </c>
      <c r="T1335" s="5">
        <f>Table1[[#This Row],[Fuel Consumption (mmBtu)]]*Table1[[#This Row],[Emission Factor (kg CO2/ mmBtu)]]*10^3</f>
        <v>498953844859.67999</v>
      </c>
      <c r="U1335" s="3">
        <f>Table1[[#This Row],[Emissions (g CO2)]]/(Table1[[#This Row],[Generation (TWh)]]*10^9)</f>
        <v>400.54993999999999</v>
      </c>
    </row>
    <row r="1336" spans="1:21" x14ac:dyDescent="0.35">
      <c r="A1336" t="s">
        <v>352</v>
      </c>
      <c r="B1336" t="s">
        <v>3239</v>
      </c>
      <c r="C1336" t="str">
        <f>SUBSTITUTE(Table1[[#This Row],[Fuel]],", ",",")</f>
        <v>fossil gas: natural gas</v>
      </c>
      <c r="D1336" t="s">
        <v>3239</v>
      </c>
      <c r="H1336" t="s">
        <v>3438</v>
      </c>
      <c r="I1336">
        <v>101</v>
      </c>
      <c r="J1336" t="s">
        <v>3446</v>
      </c>
      <c r="K1336">
        <v>2003</v>
      </c>
      <c r="L1336" t="s">
        <v>29</v>
      </c>
      <c r="M1336" t="s">
        <v>29</v>
      </c>
      <c r="N1336">
        <v>57.253655000000002</v>
      </c>
      <c r="O1336">
        <v>-111.506361</v>
      </c>
      <c r="P1336" t="s">
        <v>3480</v>
      </c>
      <c r="Q1336" s="3">
        <f>Table1[[#This Row],[Capacity (MW)]]*0.395*8760*10^-6</f>
        <v>0.34948020000000002</v>
      </c>
      <c r="R1336" s="3" cm="1">
        <f t="array" ref="R1336">AVERAGE(VLOOKUP(_xlfn.TEXTSPLIT(Table1[[#This Row],[Fuel (no space after comma)]], ","), FuelList_Final_EF!$A$2:$B$65, 2, FALSE))</f>
        <v>53.06</v>
      </c>
      <c r="S1336" s="3">
        <f>Table1[[#This Row],[Generation (TWh)]]*10^9*VLOOKUP(Table1[[#This Row],[Turbine/Engine Technology]],Technology_HR!$A$2:$B$11,2,FALSE)*10^-6</f>
        <v>2638226.0297999997</v>
      </c>
      <c r="T1336" s="5">
        <f>Table1[[#This Row],[Fuel Consumption (mmBtu)]]*Table1[[#This Row],[Emission Factor (kg CO2/ mmBtu)]]*10^3</f>
        <v>139984273141.18799</v>
      </c>
      <c r="U1336" s="3">
        <f>Table1[[#This Row],[Emissions (g CO2)]]/(Table1[[#This Row],[Generation (TWh)]]*10^9)</f>
        <v>400.54993999999999</v>
      </c>
    </row>
    <row r="1337" spans="1:21" x14ac:dyDescent="0.35">
      <c r="A1337" t="s">
        <v>352</v>
      </c>
      <c r="B1337" t="s">
        <v>3239</v>
      </c>
      <c r="C1337" t="str">
        <f>SUBSTITUTE(Table1[[#This Row],[Fuel]],", ",",")</f>
        <v>fossil gas: natural gas</v>
      </c>
      <c r="D1337" t="s">
        <v>3239</v>
      </c>
      <c r="H1337" t="s">
        <v>3438</v>
      </c>
      <c r="I1337">
        <v>101</v>
      </c>
      <c r="J1337" t="s">
        <v>3446</v>
      </c>
      <c r="K1337">
        <v>2003</v>
      </c>
      <c r="L1337" t="s">
        <v>29</v>
      </c>
      <c r="M1337" t="s">
        <v>29</v>
      </c>
      <c r="N1337">
        <v>57.253655000000002</v>
      </c>
      <c r="O1337">
        <v>-111.506361</v>
      </c>
      <c r="P1337" t="s">
        <v>3480</v>
      </c>
      <c r="Q1337" s="3">
        <f>Table1[[#This Row],[Capacity (MW)]]*0.395*8760*10^-6</f>
        <v>0.34948020000000002</v>
      </c>
      <c r="R1337" s="3" cm="1">
        <f t="array" ref="R1337">AVERAGE(VLOOKUP(_xlfn.TEXTSPLIT(Table1[[#This Row],[Fuel (no space after comma)]], ","), FuelList_Final_EF!$A$2:$B$65, 2, FALSE))</f>
        <v>53.06</v>
      </c>
      <c r="S1337" s="3">
        <f>Table1[[#This Row],[Generation (TWh)]]*10^9*VLOOKUP(Table1[[#This Row],[Turbine/Engine Technology]],Technology_HR!$A$2:$B$11,2,FALSE)*10^-6</f>
        <v>2638226.0297999997</v>
      </c>
      <c r="T1337" s="5">
        <f>Table1[[#This Row],[Fuel Consumption (mmBtu)]]*Table1[[#This Row],[Emission Factor (kg CO2/ mmBtu)]]*10^3</f>
        <v>139984273141.18799</v>
      </c>
      <c r="U1337" s="3">
        <f>Table1[[#This Row],[Emissions (g CO2)]]/(Table1[[#This Row],[Generation (TWh)]]*10^9)</f>
        <v>400.54993999999999</v>
      </c>
    </row>
    <row r="1338" spans="1:21" x14ac:dyDescent="0.35">
      <c r="A1338" t="s">
        <v>356</v>
      </c>
      <c r="B1338" t="s">
        <v>3239</v>
      </c>
      <c r="C1338" t="str">
        <f>SUBSTITUTE(Table1[[#This Row],[Fuel]],", ",",")</f>
        <v>fossil gas: natural gas</v>
      </c>
      <c r="D1338" t="s">
        <v>3239</v>
      </c>
      <c r="H1338" t="s">
        <v>3438</v>
      </c>
      <c r="I1338">
        <v>900</v>
      </c>
      <c r="J1338" t="s">
        <v>3446</v>
      </c>
      <c r="K1338">
        <v>2020</v>
      </c>
      <c r="L1338" t="s">
        <v>29</v>
      </c>
      <c r="M1338" t="s">
        <v>29</v>
      </c>
      <c r="N1338">
        <v>44.148442000000003</v>
      </c>
      <c r="O1338">
        <v>-76.841299000000006</v>
      </c>
      <c r="P1338" t="s">
        <v>3480</v>
      </c>
      <c r="Q1338" s="3">
        <f>Table1[[#This Row],[Capacity (MW)]]*0.395*8760*10^-6</f>
        <v>3.1141799999999997</v>
      </c>
      <c r="R1338" s="3" cm="1">
        <f t="array" ref="R1338">AVERAGE(VLOOKUP(_xlfn.TEXTSPLIT(Table1[[#This Row],[Fuel (no space after comma)]], ","), FuelList_Final_EF!$A$2:$B$65, 2, FALSE))</f>
        <v>53.06</v>
      </c>
      <c r="S1338" s="3">
        <f>Table1[[#This Row],[Generation (TWh)]]*10^9*VLOOKUP(Table1[[#This Row],[Turbine/Engine Technology]],Technology_HR!$A$2:$B$11,2,FALSE)*10^-6</f>
        <v>23508944.819999997</v>
      </c>
      <c r="T1338" s="5">
        <f>Table1[[#This Row],[Fuel Consumption (mmBtu)]]*Table1[[#This Row],[Emission Factor (kg CO2/ mmBtu)]]*10^3</f>
        <v>1247384612149.2</v>
      </c>
      <c r="U1338" s="3">
        <f>Table1[[#This Row],[Emissions (g CO2)]]/(Table1[[#This Row],[Generation (TWh)]]*10^9)</f>
        <v>400.54994000000005</v>
      </c>
    </row>
    <row r="1339" spans="1:21" x14ac:dyDescent="0.35">
      <c r="A1339" t="s">
        <v>356</v>
      </c>
      <c r="B1339" t="s">
        <v>3239</v>
      </c>
      <c r="C1339" t="str">
        <f>SUBSTITUTE(Table1[[#This Row],[Fuel]],", ",",")</f>
        <v>fossil gas: natural gas</v>
      </c>
      <c r="D1339" t="s">
        <v>3239</v>
      </c>
      <c r="H1339" t="s">
        <v>3436</v>
      </c>
      <c r="I1339">
        <v>430</v>
      </c>
      <c r="J1339" t="s">
        <v>3447</v>
      </c>
      <c r="K1339">
        <v>2028</v>
      </c>
      <c r="L1339" t="s">
        <v>29</v>
      </c>
      <c r="M1339" t="s">
        <v>29</v>
      </c>
      <c r="N1339">
        <v>44.148442000000003</v>
      </c>
      <c r="O1339">
        <v>-76.841299000000006</v>
      </c>
      <c r="P1339" t="s">
        <v>3480</v>
      </c>
      <c r="Q1339" s="3">
        <f>Table1[[#This Row],[Capacity (MW)]]*0.395*8760*10^-6</f>
        <v>1.487886</v>
      </c>
      <c r="R1339" s="3" cm="1">
        <f t="array" ref="R1339">AVERAGE(VLOOKUP(_xlfn.TEXTSPLIT(Table1[[#This Row],[Fuel (no space after comma)]], ","), FuelList_Final_EF!$A$2:$B$65, 2, FALSE))</f>
        <v>53.06</v>
      </c>
      <c r="S1339" s="3">
        <f>Table1[[#This Row],[Generation (TWh)]]*10^9*VLOOKUP(Table1[[#This Row],[Turbine/Engine Technology]],Technology_HR!$A$2:$B$11,2,FALSE)*10^-6</f>
        <v>16381624.859999999</v>
      </c>
      <c r="T1339" s="5">
        <f>Table1[[#This Row],[Fuel Consumption (mmBtu)]]*Table1[[#This Row],[Emission Factor (kg CO2/ mmBtu)]]*10^3</f>
        <v>869209015071.59998</v>
      </c>
      <c r="U1339" s="3">
        <f>Table1[[#This Row],[Emissions (g CO2)]]/(Table1[[#This Row],[Generation (TWh)]]*10^9)</f>
        <v>584.19060000000002</v>
      </c>
    </row>
    <row r="1340" spans="1:21" x14ac:dyDescent="0.35">
      <c r="A1340" t="s">
        <v>384</v>
      </c>
      <c r="B1340" t="s">
        <v>3239</v>
      </c>
      <c r="C1340" t="str">
        <f>SUBSTITUTE(Table1[[#This Row],[Fuel]],", ",",")</f>
        <v>fossil gas: natural gas</v>
      </c>
      <c r="D1340" t="s">
        <v>3239</v>
      </c>
      <c r="H1340" t="s">
        <v>3438</v>
      </c>
      <c r="I1340">
        <v>286</v>
      </c>
      <c r="J1340" t="s">
        <v>3446</v>
      </c>
      <c r="K1340">
        <v>2013</v>
      </c>
      <c r="L1340" t="s">
        <v>29</v>
      </c>
      <c r="M1340" t="s">
        <v>29</v>
      </c>
      <c r="N1340">
        <v>52.683230000000002</v>
      </c>
      <c r="O1340">
        <v>-108.17153999999999</v>
      </c>
      <c r="P1340" t="s">
        <v>3480</v>
      </c>
      <c r="Q1340" s="3">
        <f>Table1[[#This Row],[Capacity (MW)]]*0.395*8760*10^-6</f>
        <v>0.98961719999999986</v>
      </c>
      <c r="R1340" s="3" cm="1">
        <f t="array" ref="R1340">AVERAGE(VLOOKUP(_xlfn.TEXTSPLIT(Table1[[#This Row],[Fuel (no space after comma)]], ","), FuelList_Final_EF!$A$2:$B$65, 2, FALSE))</f>
        <v>53.06</v>
      </c>
      <c r="S1340" s="3">
        <f>Table1[[#This Row],[Generation (TWh)]]*10^9*VLOOKUP(Table1[[#This Row],[Turbine/Engine Technology]],Technology_HR!$A$2:$B$11,2,FALSE)*10^-6</f>
        <v>7470620.2427999983</v>
      </c>
      <c r="T1340" s="5">
        <f>Table1[[#This Row],[Fuel Consumption (mmBtu)]]*Table1[[#This Row],[Emission Factor (kg CO2/ mmBtu)]]*10^3</f>
        <v>396391110082.96796</v>
      </c>
      <c r="U1340" s="3">
        <f>Table1[[#This Row],[Emissions (g CO2)]]/(Table1[[#This Row],[Generation (TWh)]]*10^9)</f>
        <v>400.54993999999999</v>
      </c>
    </row>
    <row r="1341" spans="1:21" x14ac:dyDescent="0.35">
      <c r="A1341" t="s">
        <v>59</v>
      </c>
      <c r="B1341" t="s">
        <v>3239</v>
      </c>
      <c r="C1341" t="str">
        <f>SUBSTITUTE(Table1[[#This Row],[Fuel]],", ",",")</f>
        <v>fossil gas: natural gas</v>
      </c>
      <c r="D1341" t="s">
        <v>3239</v>
      </c>
      <c r="H1341" t="s">
        <v>3438</v>
      </c>
      <c r="I1341">
        <v>37</v>
      </c>
      <c r="J1341" t="s">
        <v>3446</v>
      </c>
      <c r="K1341">
        <v>1992</v>
      </c>
      <c r="L1341" t="s">
        <v>29</v>
      </c>
      <c r="M1341" t="s">
        <v>29</v>
      </c>
      <c r="N1341">
        <v>45.403232000000003</v>
      </c>
      <c r="O1341">
        <v>-75.655231999999998</v>
      </c>
      <c r="P1341" t="s">
        <v>3480</v>
      </c>
      <c r="Q1341" s="3">
        <f>Table1[[#This Row],[Capacity (MW)]]*0.395*8760*10^-6</f>
        <v>0.12802740000000001</v>
      </c>
      <c r="R1341" s="3" cm="1">
        <f t="array" ref="R1341">AVERAGE(VLOOKUP(_xlfn.TEXTSPLIT(Table1[[#This Row],[Fuel (no space after comma)]], ","), FuelList_Final_EF!$A$2:$B$65, 2, FALSE))</f>
        <v>53.06</v>
      </c>
      <c r="S1341" s="3">
        <f>Table1[[#This Row],[Generation (TWh)]]*10^9*VLOOKUP(Table1[[#This Row],[Turbine/Engine Technology]],Technology_HR!$A$2:$B$11,2,FALSE)*10^-6</f>
        <v>966478.84260000009</v>
      </c>
      <c r="T1341" s="5">
        <f>Table1[[#This Row],[Fuel Consumption (mmBtu)]]*Table1[[#This Row],[Emission Factor (kg CO2/ mmBtu)]]*10^3</f>
        <v>51281367388.35601</v>
      </c>
      <c r="U1341" s="3">
        <f>Table1[[#This Row],[Emissions (g CO2)]]/(Table1[[#This Row],[Generation (TWh)]]*10^9)</f>
        <v>400.54994000000005</v>
      </c>
    </row>
    <row r="1342" spans="1:21" x14ac:dyDescent="0.35">
      <c r="A1342" t="s">
        <v>106</v>
      </c>
      <c r="B1342" t="s">
        <v>3239</v>
      </c>
      <c r="C1342" t="str">
        <f>SUBSTITUTE(Table1[[#This Row],[Fuel]],", ",",")</f>
        <v>fossil gas: natural gas</v>
      </c>
      <c r="D1342" t="s">
        <v>3239</v>
      </c>
      <c r="H1342" t="s">
        <v>3438</v>
      </c>
      <c r="I1342">
        <v>37</v>
      </c>
      <c r="J1342" t="s">
        <v>3446</v>
      </c>
      <c r="K1342">
        <v>1992</v>
      </c>
      <c r="L1342" t="s">
        <v>29</v>
      </c>
      <c r="M1342" t="s">
        <v>29</v>
      </c>
      <c r="N1342">
        <v>45.403232000000003</v>
      </c>
      <c r="O1342">
        <v>-75.655231999999998</v>
      </c>
      <c r="P1342" t="s">
        <v>3480</v>
      </c>
      <c r="Q1342" s="3">
        <f>Table1[[#This Row],[Capacity (MW)]]*0.395*8760*10^-6</f>
        <v>0.12802740000000001</v>
      </c>
      <c r="R1342" s="3" cm="1">
        <f t="array" ref="R1342">AVERAGE(VLOOKUP(_xlfn.TEXTSPLIT(Table1[[#This Row],[Fuel (no space after comma)]], ","), FuelList_Final_EF!$A$2:$B$65, 2, FALSE))</f>
        <v>53.06</v>
      </c>
      <c r="S1342" s="3">
        <f>Table1[[#This Row],[Generation (TWh)]]*10^9*VLOOKUP(Table1[[#This Row],[Turbine/Engine Technology]],Technology_HR!$A$2:$B$11,2,FALSE)*10^-6</f>
        <v>966478.84260000009</v>
      </c>
      <c r="T1342" s="5">
        <f>Table1[[#This Row],[Fuel Consumption (mmBtu)]]*Table1[[#This Row],[Emission Factor (kg CO2/ mmBtu)]]*10^3</f>
        <v>51281367388.35601</v>
      </c>
      <c r="U1342" s="3">
        <f>Table1[[#This Row],[Emissions (g CO2)]]/(Table1[[#This Row],[Generation (TWh)]]*10^9)</f>
        <v>400.54994000000005</v>
      </c>
    </row>
    <row r="1343" spans="1:21" x14ac:dyDescent="0.35">
      <c r="A1343" t="s">
        <v>387</v>
      </c>
      <c r="B1343" t="s">
        <v>3239</v>
      </c>
      <c r="C1343" t="str">
        <f>SUBSTITUTE(Table1[[#This Row],[Fuel]],", ",",")</f>
        <v>fossil gas: natural gas</v>
      </c>
      <c r="D1343" t="s">
        <v>3239</v>
      </c>
      <c r="H1343" t="s">
        <v>3440</v>
      </c>
      <c r="I1343">
        <v>150</v>
      </c>
      <c r="J1343" t="s">
        <v>3450</v>
      </c>
      <c r="K1343">
        <v>2028</v>
      </c>
      <c r="L1343" t="s">
        <v>29</v>
      </c>
      <c r="M1343" t="s">
        <v>29</v>
      </c>
      <c r="N1343">
        <v>45.586418000000002</v>
      </c>
      <c r="O1343">
        <v>-61.347679999999997</v>
      </c>
      <c r="P1343" t="s">
        <v>3480</v>
      </c>
      <c r="Q1343" s="3">
        <f>Table1[[#This Row],[Capacity (MW)]]*0.395*8760*10^-6</f>
        <v>0.51902999999999999</v>
      </c>
      <c r="R1343" s="3" cm="1">
        <f t="array" ref="R1343">AVERAGE(VLOOKUP(_xlfn.TEXTSPLIT(Table1[[#This Row],[Fuel (no space after comma)]], ","), FuelList_Final_EF!$A$2:$B$65, 2, FALSE))</f>
        <v>53.06</v>
      </c>
      <c r="S1343" s="3">
        <f>Table1[[#This Row],[Generation (TWh)]]*10^9*VLOOKUP(Table1[[#This Row],[Turbine/Engine Technology]],Technology_HR!$A$2:$B$11,2,FALSE)*10^-6</f>
        <v>5338223.55</v>
      </c>
      <c r="T1343" s="5">
        <f>Table1[[#This Row],[Fuel Consumption (mmBtu)]]*Table1[[#This Row],[Emission Factor (kg CO2/ mmBtu)]]*10^3</f>
        <v>283246141563</v>
      </c>
      <c r="U1343" s="3">
        <f>Table1[[#This Row],[Emissions (g CO2)]]/(Table1[[#This Row],[Generation (TWh)]]*10^9)</f>
        <v>545.72209999999995</v>
      </c>
    </row>
    <row r="1344" spans="1:21" x14ac:dyDescent="0.35">
      <c r="A1344" t="s">
        <v>106</v>
      </c>
      <c r="B1344" t="s">
        <v>3239</v>
      </c>
      <c r="C1344" t="str">
        <f>SUBSTITUTE(Table1[[#This Row],[Fuel]],", ",",")</f>
        <v>fossil gas: natural gas</v>
      </c>
      <c r="D1344" t="s">
        <v>3239</v>
      </c>
      <c r="H1344" t="s">
        <v>3438</v>
      </c>
      <c r="I1344">
        <v>224</v>
      </c>
      <c r="J1344" t="s">
        <v>3446</v>
      </c>
      <c r="K1344">
        <v>2001</v>
      </c>
      <c r="L1344" t="s">
        <v>29</v>
      </c>
      <c r="M1344" t="s">
        <v>29</v>
      </c>
      <c r="N1344">
        <v>57.007952000000003</v>
      </c>
      <c r="O1344">
        <v>-111.486777</v>
      </c>
      <c r="P1344" t="s">
        <v>3480</v>
      </c>
      <c r="Q1344" s="3">
        <f>Table1[[#This Row],[Capacity (MW)]]*0.395*8760*10^-6</f>
        <v>0.77508480000000002</v>
      </c>
      <c r="R1344" s="3" cm="1">
        <f t="array" ref="R1344">AVERAGE(VLOOKUP(_xlfn.TEXTSPLIT(Table1[[#This Row],[Fuel (no space after comma)]], ","), FuelList_Final_EF!$A$2:$B$65, 2, FALSE))</f>
        <v>53.06</v>
      </c>
      <c r="S1344" s="3">
        <f>Table1[[#This Row],[Generation (TWh)]]*10^9*VLOOKUP(Table1[[#This Row],[Turbine/Engine Technology]],Technology_HR!$A$2:$B$11,2,FALSE)*10^-6</f>
        <v>5851115.1551999999</v>
      </c>
      <c r="T1344" s="5">
        <f>Table1[[#This Row],[Fuel Consumption (mmBtu)]]*Table1[[#This Row],[Emission Factor (kg CO2/ mmBtu)]]*10^3</f>
        <v>310460170134.91199</v>
      </c>
      <c r="U1344" s="3">
        <f>Table1[[#This Row],[Emissions (g CO2)]]/(Table1[[#This Row],[Generation (TWh)]]*10^9)</f>
        <v>400.54993999999999</v>
      </c>
    </row>
    <row r="1345" spans="1:21" x14ac:dyDescent="0.35">
      <c r="A1345" t="s">
        <v>356</v>
      </c>
      <c r="B1345" t="s">
        <v>3239</v>
      </c>
      <c r="C1345" t="str">
        <f>SUBSTITUTE(Table1[[#This Row],[Fuel]],", ",",")</f>
        <v>fossil gas: natural gas</v>
      </c>
      <c r="D1345" t="s">
        <v>3239</v>
      </c>
      <c r="H1345" t="s">
        <v>3438</v>
      </c>
      <c r="I1345">
        <v>550</v>
      </c>
      <c r="J1345" t="s">
        <v>3446</v>
      </c>
      <c r="K1345">
        <v>2009</v>
      </c>
      <c r="L1345" t="s">
        <v>29</v>
      </c>
      <c r="M1345" t="s">
        <v>29</v>
      </c>
      <c r="N1345">
        <v>43.649500000000003</v>
      </c>
      <c r="O1345">
        <v>-79.331100000000006</v>
      </c>
      <c r="P1345" t="s">
        <v>3480</v>
      </c>
      <c r="Q1345" s="3">
        <f>Table1[[#This Row],[Capacity (MW)]]*0.395*8760*10^-6</f>
        <v>1.9031099999999999</v>
      </c>
      <c r="R1345" s="3" cm="1">
        <f t="array" ref="R1345">AVERAGE(VLOOKUP(_xlfn.TEXTSPLIT(Table1[[#This Row],[Fuel (no space after comma)]], ","), FuelList_Final_EF!$A$2:$B$65, 2, FALSE))</f>
        <v>53.06</v>
      </c>
      <c r="S1345" s="3">
        <f>Table1[[#This Row],[Generation (TWh)]]*10^9*VLOOKUP(Table1[[#This Row],[Turbine/Engine Technology]],Technology_HR!$A$2:$B$11,2,FALSE)*10^-6</f>
        <v>14366577.389999997</v>
      </c>
      <c r="T1345" s="5">
        <f>Table1[[#This Row],[Fuel Consumption (mmBtu)]]*Table1[[#This Row],[Emission Factor (kg CO2/ mmBtu)]]*10^3</f>
        <v>762290596313.3999</v>
      </c>
      <c r="U1345" s="3">
        <f>Table1[[#This Row],[Emissions (g CO2)]]/(Table1[[#This Row],[Generation (TWh)]]*10^9)</f>
        <v>400.54993999999999</v>
      </c>
    </row>
    <row r="1346" spans="1:21" x14ac:dyDescent="0.35">
      <c r="A1346" t="s">
        <v>393</v>
      </c>
      <c r="B1346" t="s">
        <v>3239</v>
      </c>
      <c r="C1346" t="str">
        <f>SUBSTITUTE(Table1[[#This Row],[Fuel]],", ",",")</f>
        <v>fossil gas: natural gas</v>
      </c>
      <c r="D1346" t="s">
        <v>3239</v>
      </c>
      <c r="H1346" t="s">
        <v>3438</v>
      </c>
      <c r="I1346">
        <v>400</v>
      </c>
      <c r="J1346" t="s">
        <v>3447</v>
      </c>
      <c r="K1346">
        <v>2025</v>
      </c>
      <c r="L1346" t="s">
        <v>29</v>
      </c>
      <c r="M1346" t="s">
        <v>29</v>
      </c>
      <c r="N1346">
        <v>54.847985000000001</v>
      </c>
      <c r="O1346">
        <v>-118.78408899999999</v>
      </c>
      <c r="P1346" t="s">
        <v>3480</v>
      </c>
      <c r="Q1346" s="3">
        <f>Table1[[#This Row],[Capacity (MW)]]*0.395*8760*10^-6</f>
        <v>1.38408</v>
      </c>
      <c r="R1346" s="3" cm="1">
        <f t="array" ref="R1346">AVERAGE(VLOOKUP(_xlfn.TEXTSPLIT(Table1[[#This Row],[Fuel (no space after comma)]], ","), FuelList_Final_EF!$A$2:$B$65, 2, FALSE))</f>
        <v>53.06</v>
      </c>
      <c r="S1346" s="3">
        <f>Table1[[#This Row],[Generation (TWh)]]*10^9*VLOOKUP(Table1[[#This Row],[Turbine/Engine Technology]],Technology_HR!$A$2:$B$11,2,FALSE)*10^-6</f>
        <v>10448419.92</v>
      </c>
      <c r="T1346" s="5">
        <f>Table1[[#This Row],[Fuel Consumption (mmBtu)]]*Table1[[#This Row],[Emission Factor (kg CO2/ mmBtu)]]*10^3</f>
        <v>554393160955.20007</v>
      </c>
      <c r="U1346" s="3">
        <f>Table1[[#This Row],[Emissions (g CO2)]]/(Table1[[#This Row],[Generation (TWh)]]*10^9)</f>
        <v>400.54994000000005</v>
      </c>
    </row>
    <row r="1347" spans="1:21" x14ac:dyDescent="0.35">
      <c r="A1347" t="s">
        <v>352</v>
      </c>
      <c r="B1347" t="s">
        <v>3239</v>
      </c>
      <c r="C1347" t="str">
        <f>SUBSTITUTE(Table1[[#This Row],[Fuel]],", ",",")</f>
        <v>fossil gas: natural gas</v>
      </c>
      <c r="D1347" t="s">
        <v>3239</v>
      </c>
      <c r="H1347" t="s">
        <v>3436</v>
      </c>
      <c r="I1347">
        <v>50</v>
      </c>
      <c r="J1347" t="s">
        <v>3446</v>
      </c>
      <c r="K1347">
        <v>1998</v>
      </c>
      <c r="L1347" t="s">
        <v>29</v>
      </c>
      <c r="M1347" t="s">
        <v>29</v>
      </c>
      <c r="N1347">
        <v>54.696257000000003</v>
      </c>
      <c r="O1347">
        <v>-110.72382</v>
      </c>
      <c r="P1347" t="s">
        <v>3480</v>
      </c>
      <c r="Q1347" s="3">
        <f>Table1[[#This Row],[Capacity (MW)]]*0.395*8760*10^-6</f>
        <v>0.17301</v>
      </c>
      <c r="R1347" s="3" cm="1">
        <f t="array" ref="R1347">AVERAGE(VLOOKUP(_xlfn.TEXTSPLIT(Table1[[#This Row],[Fuel (no space after comma)]], ","), FuelList_Final_EF!$A$2:$B$65, 2, FALSE))</f>
        <v>53.06</v>
      </c>
      <c r="S1347" s="3">
        <f>Table1[[#This Row],[Generation (TWh)]]*10^9*VLOOKUP(Table1[[#This Row],[Turbine/Engine Technology]],Technology_HR!$A$2:$B$11,2,FALSE)*10^-6</f>
        <v>1904840.0999999999</v>
      </c>
      <c r="T1347" s="5">
        <f>Table1[[#This Row],[Fuel Consumption (mmBtu)]]*Table1[[#This Row],[Emission Factor (kg CO2/ mmBtu)]]*10^3</f>
        <v>101070815706</v>
      </c>
      <c r="U1347" s="3">
        <f>Table1[[#This Row],[Emissions (g CO2)]]/(Table1[[#This Row],[Generation (TWh)]]*10^9)</f>
        <v>584.19060000000002</v>
      </c>
    </row>
    <row r="1348" spans="1:21" x14ac:dyDescent="0.35">
      <c r="A1348" t="s">
        <v>394</v>
      </c>
      <c r="B1348" t="s">
        <v>3239</v>
      </c>
      <c r="C1348" t="str">
        <f>SUBSTITUTE(Table1[[#This Row],[Fuel]],", ",",")</f>
        <v>fossil gas: natural gas</v>
      </c>
      <c r="D1348" t="s">
        <v>3239</v>
      </c>
      <c r="H1348" t="s">
        <v>3436</v>
      </c>
      <c r="I1348">
        <v>50</v>
      </c>
      <c r="J1348" t="s">
        <v>3446</v>
      </c>
      <c r="K1348">
        <v>1998</v>
      </c>
      <c r="L1348" t="s">
        <v>29</v>
      </c>
      <c r="M1348" t="s">
        <v>29</v>
      </c>
      <c r="N1348">
        <v>54.696257000000003</v>
      </c>
      <c r="O1348">
        <v>-110.72382</v>
      </c>
      <c r="P1348" t="s">
        <v>3480</v>
      </c>
      <c r="Q1348" s="3">
        <f>Table1[[#This Row],[Capacity (MW)]]*0.395*8760*10^-6</f>
        <v>0.17301</v>
      </c>
      <c r="R1348" s="3" cm="1">
        <f t="array" ref="R1348">AVERAGE(VLOOKUP(_xlfn.TEXTSPLIT(Table1[[#This Row],[Fuel (no space after comma)]], ","), FuelList_Final_EF!$A$2:$B$65, 2, FALSE))</f>
        <v>53.06</v>
      </c>
      <c r="S1348" s="3">
        <f>Table1[[#This Row],[Generation (TWh)]]*10^9*VLOOKUP(Table1[[#This Row],[Turbine/Engine Technology]],Technology_HR!$A$2:$B$11,2,FALSE)*10^-6</f>
        <v>1904840.0999999999</v>
      </c>
      <c r="T1348" s="5">
        <f>Table1[[#This Row],[Fuel Consumption (mmBtu)]]*Table1[[#This Row],[Emission Factor (kg CO2/ mmBtu)]]*10^3</f>
        <v>101070815706</v>
      </c>
      <c r="U1348" s="3">
        <f>Table1[[#This Row],[Emissions (g CO2)]]/(Table1[[#This Row],[Generation (TWh)]]*10^9)</f>
        <v>584.19060000000002</v>
      </c>
    </row>
    <row r="1349" spans="1:21" x14ac:dyDescent="0.35">
      <c r="A1349" t="s">
        <v>348</v>
      </c>
      <c r="B1349" t="s">
        <v>3239</v>
      </c>
      <c r="C1349" t="str">
        <f>SUBSTITUTE(Table1[[#This Row],[Fuel]],", ",",")</f>
        <v>fossil gas: natural gas</v>
      </c>
      <c r="D1349" t="s">
        <v>3239</v>
      </c>
      <c r="H1349" t="s">
        <v>3438</v>
      </c>
      <c r="I1349">
        <v>141</v>
      </c>
      <c r="J1349" t="s">
        <v>3446</v>
      </c>
      <c r="K1349">
        <v>1959</v>
      </c>
      <c r="L1349" t="s">
        <v>29</v>
      </c>
      <c r="M1349" t="s">
        <v>29</v>
      </c>
      <c r="N1349">
        <v>52.0944</v>
      </c>
      <c r="O1349">
        <v>-106.705</v>
      </c>
      <c r="P1349" t="s">
        <v>3480</v>
      </c>
      <c r="Q1349" s="3">
        <f>Table1[[#This Row],[Capacity (MW)]]*0.395*8760*10^-6</f>
        <v>0.48788819999999999</v>
      </c>
      <c r="R1349" s="3" cm="1">
        <f t="array" ref="R1349">AVERAGE(VLOOKUP(_xlfn.TEXTSPLIT(Table1[[#This Row],[Fuel (no space after comma)]], ","), FuelList_Final_EF!$A$2:$B$65, 2, FALSE))</f>
        <v>53.06</v>
      </c>
      <c r="S1349" s="3">
        <f>Table1[[#This Row],[Generation (TWh)]]*10^9*VLOOKUP(Table1[[#This Row],[Turbine/Engine Technology]],Technology_HR!$A$2:$B$11,2,FALSE)*10^-6</f>
        <v>3683068.0217999998</v>
      </c>
      <c r="T1349" s="5">
        <f>Table1[[#This Row],[Fuel Consumption (mmBtu)]]*Table1[[#This Row],[Emission Factor (kg CO2/ mmBtu)]]*10^3</f>
        <v>195423589236.70798</v>
      </c>
      <c r="U1349" s="3">
        <f>Table1[[#This Row],[Emissions (g CO2)]]/(Table1[[#This Row],[Generation (TWh)]]*10^9)</f>
        <v>400.54993999999994</v>
      </c>
    </row>
    <row r="1350" spans="1:21" x14ac:dyDescent="0.35">
      <c r="A1350" t="s">
        <v>348</v>
      </c>
      <c r="B1350" t="s">
        <v>3239</v>
      </c>
      <c r="C1350" t="str">
        <f>SUBSTITUTE(Table1[[#This Row],[Fuel]],", ",",")</f>
        <v>fossil gas: natural gas</v>
      </c>
      <c r="D1350" t="s">
        <v>3239</v>
      </c>
      <c r="H1350" t="s">
        <v>3438</v>
      </c>
      <c r="I1350">
        <v>141</v>
      </c>
      <c r="J1350" t="s">
        <v>3446</v>
      </c>
      <c r="K1350">
        <v>1959</v>
      </c>
      <c r="L1350" t="s">
        <v>29</v>
      </c>
      <c r="M1350" t="s">
        <v>29</v>
      </c>
      <c r="N1350">
        <v>52.0944</v>
      </c>
      <c r="O1350">
        <v>-106.705</v>
      </c>
      <c r="P1350" t="s">
        <v>3480</v>
      </c>
      <c r="Q1350" s="3">
        <f>Table1[[#This Row],[Capacity (MW)]]*0.395*8760*10^-6</f>
        <v>0.48788819999999999</v>
      </c>
      <c r="R1350" s="3" cm="1">
        <f t="array" ref="R1350">AVERAGE(VLOOKUP(_xlfn.TEXTSPLIT(Table1[[#This Row],[Fuel (no space after comma)]], ","), FuelList_Final_EF!$A$2:$B$65, 2, FALSE))</f>
        <v>53.06</v>
      </c>
      <c r="S1350" s="3">
        <f>Table1[[#This Row],[Generation (TWh)]]*10^9*VLOOKUP(Table1[[#This Row],[Turbine/Engine Technology]],Technology_HR!$A$2:$B$11,2,FALSE)*10^-6</f>
        <v>3683068.0217999998</v>
      </c>
      <c r="T1350" s="5">
        <f>Table1[[#This Row],[Fuel Consumption (mmBtu)]]*Table1[[#This Row],[Emission Factor (kg CO2/ mmBtu)]]*10^3</f>
        <v>195423589236.70798</v>
      </c>
      <c r="U1350" s="3">
        <f>Table1[[#This Row],[Emissions (g CO2)]]/(Table1[[#This Row],[Generation (TWh)]]*10^9)</f>
        <v>400.54993999999994</v>
      </c>
    </row>
    <row r="1351" spans="1:21" x14ac:dyDescent="0.35">
      <c r="A1351" t="s">
        <v>348</v>
      </c>
      <c r="B1351" t="s">
        <v>3239</v>
      </c>
      <c r="C1351" t="str">
        <f>SUBSTITUTE(Table1[[#This Row],[Fuel]],", ",",")</f>
        <v>fossil gas: natural gas</v>
      </c>
      <c r="D1351" t="s">
        <v>3239</v>
      </c>
      <c r="H1351" t="s">
        <v>3440</v>
      </c>
      <c r="I1351">
        <v>95</v>
      </c>
      <c r="J1351" t="s">
        <v>3446</v>
      </c>
      <c r="K1351">
        <v>1959</v>
      </c>
      <c r="L1351" t="s">
        <v>29</v>
      </c>
      <c r="M1351" t="s">
        <v>29</v>
      </c>
      <c r="N1351">
        <v>52.0944</v>
      </c>
      <c r="O1351">
        <v>-106.705</v>
      </c>
      <c r="P1351" t="s">
        <v>3480</v>
      </c>
      <c r="Q1351" s="3">
        <f>Table1[[#This Row],[Capacity (MW)]]*0.395*8760*10^-6</f>
        <v>0.32871899999999998</v>
      </c>
      <c r="R1351" s="3" cm="1">
        <f t="array" ref="R1351">AVERAGE(VLOOKUP(_xlfn.TEXTSPLIT(Table1[[#This Row],[Fuel (no space after comma)]], ","), FuelList_Final_EF!$A$2:$B$65, 2, FALSE))</f>
        <v>53.06</v>
      </c>
      <c r="S1351" s="3">
        <f>Table1[[#This Row],[Generation (TWh)]]*10^9*VLOOKUP(Table1[[#This Row],[Turbine/Engine Technology]],Technology_HR!$A$2:$B$11,2,FALSE)*10^-6</f>
        <v>3380874.915</v>
      </c>
      <c r="T1351" s="5">
        <f>Table1[[#This Row],[Fuel Consumption (mmBtu)]]*Table1[[#This Row],[Emission Factor (kg CO2/ mmBtu)]]*10^3</f>
        <v>179389222989.90002</v>
      </c>
      <c r="U1351" s="3">
        <f>Table1[[#This Row],[Emissions (g CO2)]]/(Table1[[#This Row],[Generation (TWh)]]*10^9)</f>
        <v>545.72210000000007</v>
      </c>
    </row>
    <row r="1352" spans="1:21" x14ac:dyDescent="0.35">
      <c r="A1352" t="s">
        <v>348</v>
      </c>
      <c r="B1352" t="s">
        <v>3239</v>
      </c>
      <c r="C1352" t="str">
        <f>SUBSTITUTE(Table1[[#This Row],[Fuel]],", ",",")</f>
        <v>fossil gas: natural gas</v>
      </c>
      <c r="D1352" t="s">
        <v>3239</v>
      </c>
      <c r="H1352" t="s">
        <v>3438</v>
      </c>
      <c r="I1352">
        <v>204</v>
      </c>
      <c r="J1352" t="s">
        <v>3446</v>
      </c>
      <c r="K1352">
        <v>2015</v>
      </c>
      <c r="L1352" t="s">
        <v>29</v>
      </c>
      <c r="M1352" t="s">
        <v>29</v>
      </c>
      <c r="N1352">
        <v>52.0944</v>
      </c>
      <c r="O1352">
        <v>-106.705</v>
      </c>
      <c r="P1352" t="s">
        <v>3480</v>
      </c>
      <c r="Q1352" s="3">
        <f>Table1[[#This Row],[Capacity (MW)]]*0.395*8760*10^-6</f>
        <v>0.70588079999999986</v>
      </c>
      <c r="R1352" s="3" cm="1">
        <f t="array" ref="R1352">AVERAGE(VLOOKUP(_xlfn.TEXTSPLIT(Table1[[#This Row],[Fuel (no space after comma)]], ","), FuelList_Final_EF!$A$2:$B$65, 2, FALSE))</f>
        <v>53.06</v>
      </c>
      <c r="S1352" s="3">
        <f>Table1[[#This Row],[Generation (TWh)]]*10^9*VLOOKUP(Table1[[#This Row],[Turbine/Engine Technology]],Technology_HR!$A$2:$B$11,2,FALSE)*10^-6</f>
        <v>5328694.1591999987</v>
      </c>
      <c r="T1352" s="5">
        <f>Table1[[#This Row],[Fuel Consumption (mmBtu)]]*Table1[[#This Row],[Emission Factor (kg CO2/ mmBtu)]]*10^3</f>
        <v>282740512087.15192</v>
      </c>
      <c r="U1352" s="3">
        <f>Table1[[#This Row],[Emissions (g CO2)]]/(Table1[[#This Row],[Generation (TWh)]]*10^9)</f>
        <v>400.54993999999994</v>
      </c>
    </row>
    <row r="1353" spans="1:21" x14ac:dyDescent="0.35">
      <c r="A1353" t="s">
        <v>59</v>
      </c>
      <c r="B1353" t="s">
        <v>3239</v>
      </c>
      <c r="C1353" t="str">
        <f>SUBSTITUTE(Table1[[#This Row],[Fuel]],", ",",")</f>
        <v>fossil gas: natural gas</v>
      </c>
      <c r="D1353" t="s">
        <v>3239</v>
      </c>
      <c r="H1353" t="s">
        <v>3436</v>
      </c>
      <c r="I1353">
        <v>48.5</v>
      </c>
      <c r="J1353" t="s">
        <v>3446</v>
      </c>
      <c r="K1353" t="s">
        <v>29</v>
      </c>
      <c r="L1353" t="s">
        <v>29</v>
      </c>
      <c r="M1353" t="s">
        <v>29</v>
      </c>
      <c r="N1353">
        <v>58.448300000000003</v>
      </c>
      <c r="O1353">
        <v>-119.23821599999999</v>
      </c>
      <c r="P1353" t="s">
        <v>3480</v>
      </c>
      <c r="Q1353" s="3">
        <f>Table1[[#This Row],[Capacity (MW)]]*0.395*8760*10^-6</f>
        <v>0.16781970000000002</v>
      </c>
      <c r="R1353" s="3" cm="1">
        <f t="array" ref="R1353">AVERAGE(VLOOKUP(_xlfn.TEXTSPLIT(Table1[[#This Row],[Fuel (no space after comma)]], ","), FuelList_Final_EF!$A$2:$B$65, 2, FALSE))</f>
        <v>53.06</v>
      </c>
      <c r="S1353" s="3">
        <f>Table1[[#This Row],[Generation (TWh)]]*10^9*VLOOKUP(Table1[[#This Row],[Turbine/Engine Technology]],Technology_HR!$A$2:$B$11,2,FALSE)*10^-6</f>
        <v>1847694.8970000001</v>
      </c>
      <c r="T1353" s="5">
        <f>Table1[[#This Row],[Fuel Consumption (mmBtu)]]*Table1[[#This Row],[Emission Factor (kg CO2/ mmBtu)]]*10^3</f>
        <v>98038691234.820007</v>
      </c>
      <c r="U1353" s="3">
        <f>Table1[[#This Row],[Emissions (g CO2)]]/(Table1[[#This Row],[Generation (TWh)]]*10^9)</f>
        <v>584.1905999999999</v>
      </c>
    </row>
    <row r="1354" spans="1:21" x14ac:dyDescent="0.35">
      <c r="A1354" t="s">
        <v>352</v>
      </c>
      <c r="B1354" t="s">
        <v>3239</v>
      </c>
      <c r="C1354" t="str">
        <f>SUBSTITUTE(Table1[[#This Row],[Fuel]],", ",",")</f>
        <v>fossil gas: natural gas</v>
      </c>
      <c r="D1354" t="s">
        <v>3239</v>
      </c>
      <c r="H1354" t="s">
        <v>3436</v>
      </c>
      <c r="I1354">
        <v>48.5</v>
      </c>
      <c r="J1354" t="s">
        <v>3446</v>
      </c>
      <c r="K1354" t="s">
        <v>29</v>
      </c>
      <c r="L1354" t="s">
        <v>29</v>
      </c>
      <c r="M1354" t="s">
        <v>29</v>
      </c>
      <c r="N1354">
        <v>58.448300000000003</v>
      </c>
      <c r="O1354">
        <v>-119.23821599999999</v>
      </c>
      <c r="P1354" t="s">
        <v>3480</v>
      </c>
      <c r="Q1354" s="3">
        <f>Table1[[#This Row],[Capacity (MW)]]*0.395*8760*10^-6</f>
        <v>0.16781970000000002</v>
      </c>
      <c r="R1354" s="3" cm="1">
        <f t="array" ref="R1354">AVERAGE(VLOOKUP(_xlfn.TEXTSPLIT(Table1[[#This Row],[Fuel (no space after comma)]], ","), FuelList_Final_EF!$A$2:$B$65, 2, FALSE))</f>
        <v>53.06</v>
      </c>
      <c r="S1354" s="3">
        <f>Table1[[#This Row],[Generation (TWh)]]*10^9*VLOOKUP(Table1[[#This Row],[Turbine/Engine Technology]],Technology_HR!$A$2:$B$11,2,FALSE)*10^-6</f>
        <v>1847694.8970000001</v>
      </c>
      <c r="T1354" s="5">
        <f>Table1[[#This Row],[Fuel Consumption (mmBtu)]]*Table1[[#This Row],[Emission Factor (kg CO2/ mmBtu)]]*10^3</f>
        <v>98038691234.820007</v>
      </c>
      <c r="U1354" s="3">
        <f>Table1[[#This Row],[Emissions (g CO2)]]/(Table1[[#This Row],[Generation (TWh)]]*10^9)</f>
        <v>584.1905999999999</v>
      </c>
    </row>
    <row r="1355" spans="1:21" x14ac:dyDescent="0.35">
      <c r="A1355" t="s">
        <v>353</v>
      </c>
      <c r="B1355" t="s">
        <v>3282</v>
      </c>
      <c r="C1355" t="str">
        <f>SUBSTITUTE(Table1[[#This Row],[Fuel]],", ",",")</f>
        <v>fossil liquids: light fuel oil</v>
      </c>
      <c r="D1355" t="s">
        <v>3282</v>
      </c>
      <c r="H1355" t="s">
        <v>3436</v>
      </c>
      <c r="I1355">
        <v>100</v>
      </c>
      <c r="J1355" t="s">
        <v>3446</v>
      </c>
      <c r="K1355">
        <v>1991</v>
      </c>
      <c r="L1355" t="s">
        <v>29</v>
      </c>
      <c r="M1355" t="s">
        <v>29</v>
      </c>
      <c r="N1355">
        <v>47.6149086</v>
      </c>
      <c r="O1355">
        <v>-64.912251100000006</v>
      </c>
      <c r="P1355" t="s">
        <v>3480</v>
      </c>
      <c r="Q1355" s="3">
        <f>Table1[[#This Row],[Capacity (MW)]]*0.395*8760*10^-6</f>
        <v>0.34601999999999999</v>
      </c>
      <c r="R1355" s="3" cm="1">
        <f t="array" ref="R1355">AVERAGE(VLOOKUP(_xlfn.TEXTSPLIT(Table1[[#This Row],[Fuel (no space after comma)]], ","), FuelList_Final_EF!$A$2:$B$65, 2, FALSE))</f>
        <v>78.123352662098043</v>
      </c>
      <c r="S1355" s="3">
        <f>Table1[[#This Row],[Generation (TWh)]]*10^9*VLOOKUP(Table1[[#This Row],[Turbine/Engine Technology]],Technology_HR!$A$2:$B$11,2,FALSE)*10^-6</f>
        <v>3809680.1999999997</v>
      </c>
      <c r="T1355" s="5">
        <f>Table1[[#This Row],[Fuel Consumption (mmBtu)]]*Table1[[#This Row],[Emission Factor (kg CO2/ mmBtu)]]*10^3</f>
        <v>297624989794.41217</v>
      </c>
      <c r="U1355" s="3">
        <f>Table1[[#This Row],[Emissions (g CO2)]]/(Table1[[#This Row],[Generation (TWh)]]*10^9)</f>
        <v>860.13811280969935</v>
      </c>
    </row>
    <row r="1356" spans="1:21" x14ac:dyDescent="0.35">
      <c r="A1356" t="s">
        <v>106</v>
      </c>
      <c r="B1356" t="s">
        <v>3239</v>
      </c>
      <c r="C1356" t="str">
        <f>SUBSTITUTE(Table1[[#This Row],[Fuel]],", ",",")</f>
        <v>fossil gas: natural gas</v>
      </c>
      <c r="D1356" t="s">
        <v>3239</v>
      </c>
      <c r="H1356" t="s">
        <v>3438</v>
      </c>
      <c r="I1356">
        <v>499</v>
      </c>
      <c r="J1356" t="s">
        <v>3446</v>
      </c>
      <c r="K1356">
        <v>2003</v>
      </c>
      <c r="L1356" t="s">
        <v>29</v>
      </c>
      <c r="M1356" t="s">
        <v>29</v>
      </c>
      <c r="N1356">
        <v>42.934600000000003</v>
      </c>
      <c r="O1356">
        <v>-82.438100000000006</v>
      </c>
      <c r="P1356" t="s">
        <v>3480</v>
      </c>
      <c r="Q1356" s="3">
        <f>Table1[[#This Row],[Capacity (MW)]]*0.395*8760*10^-6</f>
        <v>1.7266398000000001</v>
      </c>
      <c r="R1356" s="3" cm="1">
        <f t="array" ref="R1356">AVERAGE(VLOOKUP(_xlfn.TEXTSPLIT(Table1[[#This Row],[Fuel (no space after comma)]], ","), FuelList_Final_EF!$A$2:$B$65, 2, FALSE))</f>
        <v>53.06</v>
      </c>
      <c r="S1356" s="3">
        <f>Table1[[#This Row],[Generation (TWh)]]*10^9*VLOOKUP(Table1[[#This Row],[Turbine/Engine Technology]],Technology_HR!$A$2:$B$11,2,FALSE)*10^-6</f>
        <v>13034403.850199999</v>
      </c>
      <c r="T1356" s="5">
        <f>Table1[[#This Row],[Fuel Consumption (mmBtu)]]*Table1[[#This Row],[Emission Factor (kg CO2/ mmBtu)]]*10^3</f>
        <v>691605468291.61206</v>
      </c>
      <c r="U1356" s="3">
        <f>Table1[[#This Row],[Emissions (g CO2)]]/(Table1[[#This Row],[Generation (TWh)]]*10^9)</f>
        <v>400.54994000000005</v>
      </c>
    </row>
    <row r="1357" spans="1:21" x14ac:dyDescent="0.35">
      <c r="A1357" t="s">
        <v>364</v>
      </c>
      <c r="B1357" t="s">
        <v>3239</v>
      </c>
      <c r="C1357" t="str">
        <f>SUBSTITUTE(Table1[[#This Row],[Fuel]],", ",",")</f>
        <v>fossil gas: natural gas</v>
      </c>
      <c r="D1357" t="s">
        <v>3239</v>
      </c>
      <c r="H1357" t="s">
        <v>3436</v>
      </c>
      <c r="I1357">
        <v>90</v>
      </c>
      <c r="J1357" t="s">
        <v>3446</v>
      </c>
      <c r="K1357">
        <v>2003</v>
      </c>
      <c r="L1357" t="s">
        <v>29</v>
      </c>
      <c r="M1357" t="s">
        <v>29</v>
      </c>
      <c r="N1357">
        <v>42.957099999999997</v>
      </c>
      <c r="O1357">
        <v>-82.414100000000005</v>
      </c>
      <c r="P1357" t="s">
        <v>3480</v>
      </c>
      <c r="Q1357" s="3">
        <f>Table1[[#This Row],[Capacity (MW)]]*0.395*8760*10^-6</f>
        <v>0.31141800000000003</v>
      </c>
      <c r="R1357" s="3" cm="1">
        <f t="array" ref="R1357">AVERAGE(VLOOKUP(_xlfn.TEXTSPLIT(Table1[[#This Row],[Fuel (no space after comma)]], ","), FuelList_Final_EF!$A$2:$B$65, 2, FALSE))</f>
        <v>53.06</v>
      </c>
      <c r="S1357" s="3">
        <f>Table1[[#This Row],[Generation (TWh)]]*10^9*VLOOKUP(Table1[[#This Row],[Turbine/Engine Technology]],Technology_HR!$A$2:$B$11,2,FALSE)*10^-6</f>
        <v>3428712.1799999997</v>
      </c>
      <c r="T1357" s="5">
        <f>Table1[[#This Row],[Fuel Consumption (mmBtu)]]*Table1[[#This Row],[Emission Factor (kg CO2/ mmBtu)]]*10^3</f>
        <v>181927468270.79999</v>
      </c>
      <c r="U1357" s="3">
        <f>Table1[[#This Row],[Emissions (g CO2)]]/(Table1[[#This Row],[Generation (TWh)]]*10^9)</f>
        <v>584.1905999999999</v>
      </c>
    </row>
    <row r="1358" spans="1:21" x14ac:dyDescent="0.35">
      <c r="A1358" t="s">
        <v>352</v>
      </c>
      <c r="B1358" t="s">
        <v>3239</v>
      </c>
      <c r="C1358" t="str">
        <f>SUBSTITUTE(Table1[[#This Row],[Fuel]],", ",",")</f>
        <v>fossil gas: natural gas</v>
      </c>
      <c r="D1358" t="s">
        <v>3239</v>
      </c>
      <c r="H1358" t="s">
        <v>3438</v>
      </c>
      <c r="I1358">
        <v>195</v>
      </c>
      <c r="J1358" t="s">
        <v>3446</v>
      </c>
      <c r="K1358">
        <v>2003</v>
      </c>
      <c r="L1358" t="s">
        <v>29</v>
      </c>
      <c r="M1358" t="s">
        <v>29</v>
      </c>
      <c r="N1358">
        <v>53.798538000000001</v>
      </c>
      <c r="O1358">
        <v>-113.094336</v>
      </c>
      <c r="P1358" t="s">
        <v>3480</v>
      </c>
      <c r="Q1358" s="3">
        <f>Table1[[#This Row],[Capacity (MW)]]*0.395*8760*10^-6</f>
        <v>0.67473899999999998</v>
      </c>
      <c r="R1358" s="3" cm="1">
        <f t="array" ref="R1358">AVERAGE(VLOOKUP(_xlfn.TEXTSPLIT(Table1[[#This Row],[Fuel (no space after comma)]], ","), FuelList_Final_EF!$A$2:$B$65, 2, FALSE))</f>
        <v>53.06</v>
      </c>
      <c r="S1358" s="3">
        <f>Table1[[#This Row],[Generation (TWh)]]*10^9*VLOOKUP(Table1[[#This Row],[Turbine/Engine Technology]],Technology_HR!$A$2:$B$11,2,FALSE)*10^-6</f>
        <v>5093604.7110000001</v>
      </c>
      <c r="T1358" s="5">
        <f>Table1[[#This Row],[Fuel Consumption (mmBtu)]]*Table1[[#This Row],[Emission Factor (kg CO2/ mmBtu)]]*10^3</f>
        <v>270266665965.66003</v>
      </c>
      <c r="U1358" s="3">
        <f>Table1[[#This Row],[Emissions (g CO2)]]/(Table1[[#This Row],[Generation (TWh)]]*10^9)</f>
        <v>400.54994000000005</v>
      </c>
    </row>
    <row r="1359" spans="1:21" x14ac:dyDescent="0.35">
      <c r="A1359" t="s">
        <v>388</v>
      </c>
      <c r="B1359" t="s">
        <v>3239</v>
      </c>
      <c r="C1359" t="str">
        <f>SUBSTITUTE(Table1[[#This Row],[Fuel]],", ",",")</f>
        <v>fossil gas: natural gas</v>
      </c>
      <c r="D1359" t="s">
        <v>3239</v>
      </c>
      <c r="H1359" t="s">
        <v>3440</v>
      </c>
      <c r="I1359">
        <v>66</v>
      </c>
      <c r="J1359" t="s">
        <v>3448</v>
      </c>
      <c r="K1359">
        <v>1960</v>
      </c>
      <c r="L1359" t="s">
        <v>29</v>
      </c>
      <c r="M1359" t="s">
        <v>29</v>
      </c>
      <c r="N1359">
        <v>50.134407000000003</v>
      </c>
      <c r="O1359">
        <v>-96.851794999999996</v>
      </c>
      <c r="P1359" t="s">
        <v>3480</v>
      </c>
      <c r="Q1359" s="3">
        <f>Table1[[#This Row],[Capacity (MW)]]*0.395*8760*10^-6</f>
        <v>0.2283732</v>
      </c>
      <c r="R1359" s="3" cm="1">
        <f t="array" ref="R1359">AVERAGE(VLOOKUP(_xlfn.TEXTSPLIT(Table1[[#This Row],[Fuel (no space after comma)]], ","), FuelList_Final_EF!$A$2:$B$65, 2, FALSE))</f>
        <v>53.06</v>
      </c>
      <c r="S1359" s="3">
        <f>Table1[[#This Row],[Generation (TWh)]]*10^9*VLOOKUP(Table1[[#This Row],[Turbine/Engine Technology]],Technology_HR!$A$2:$B$11,2,FALSE)*10^-6</f>
        <v>2348818.3619999997</v>
      </c>
      <c r="T1359" s="5">
        <f>Table1[[#This Row],[Fuel Consumption (mmBtu)]]*Table1[[#This Row],[Emission Factor (kg CO2/ mmBtu)]]*10^3</f>
        <v>124628302287.72</v>
      </c>
      <c r="U1359" s="3">
        <f>Table1[[#This Row],[Emissions (g CO2)]]/(Table1[[#This Row],[Generation (TWh)]]*10^9)</f>
        <v>545.72209999999995</v>
      </c>
    </row>
    <row r="1360" spans="1:21" x14ac:dyDescent="0.35">
      <c r="A1360" t="s">
        <v>388</v>
      </c>
      <c r="B1360" t="s">
        <v>3239</v>
      </c>
      <c r="C1360" t="str">
        <f>SUBSTITUTE(Table1[[#This Row],[Fuel]],", ",",")</f>
        <v>fossil gas: natural gas</v>
      </c>
      <c r="D1360" t="s">
        <v>3239</v>
      </c>
      <c r="H1360" t="s">
        <v>3440</v>
      </c>
      <c r="I1360">
        <v>66</v>
      </c>
      <c r="J1360" t="s">
        <v>3448</v>
      </c>
      <c r="K1360">
        <v>1960</v>
      </c>
      <c r="L1360" t="s">
        <v>29</v>
      </c>
      <c r="M1360" t="s">
        <v>29</v>
      </c>
      <c r="N1360">
        <v>50.134407000000003</v>
      </c>
      <c r="O1360">
        <v>-96.851794999999996</v>
      </c>
      <c r="P1360" t="s">
        <v>3480</v>
      </c>
      <c r="Q1360" s="3">
        <f>Table1[[#This Row],[Capacity (MW)]]*0.395*8760*10^-6</f>
        <v>0.2283732</v>
      </c>
      <c r="R1360" s="3" cm="1">
        <f t="array" ref="R1360">AVERAGE(VLOOKUP(_xlfn.TEXTSPLIT(Table1[[#This Row],[Fuel (no space after comma)]], ","), FuelList_Final_EF!$A$2:$B$65, 2, FALSE))</f>
        <v>53.06</v>
      </c>
      <c r="S1360" s="3">
        <f>Table1[[#This Row],[Generation (TWh)]]*10^9*VLOOKUP(Table1[[#This Row],[Turbine/Engine Technology]],Technology_HR!$A$2:$B$11,2,FALSE)*10^-6</f>
        <v>2348818.3619999997</v>
      </c>
      <c r="T1360" s="5">
        <f>Table1[[#This Row],[Fuel Consumption (mmBtu)]]*Table1[[#This Row],[Emission Factor (kg CO2/ mmBtu)]]*10^3</f>
        <v>124628302287.72</v>
      </c>
      <c r="U1360" s="3">
        <f>Table1[[#This Row],[Emissions (g CO2)]]/(Table1[[#This Row],[Generation (TWh)]]*10^9)</f>
        <v>545.72209999999995</v>
      </c>
    </row>
    <row r="1361" spans="1:21" x14ac:dyDescent="0.35">
      <c r="A1361" t="s">
        <v>352</v>
      </c>
      <c r="B1361" t="s">
        <v>3239</v>
      </c>
      <c r="C1361" t="str">
        <f>SUBSTITUTE(Table1[[#This Row],[Fuel]],", ",",")</f>
        <v>fossil gas: natural gas</v>
      </c>
      <c r="D1361" t="s">
        <v>3239</v>
      </c>
      <c r="H1361" t="s">
        <v>3440</v>
      </c>
      <c r="I1361">
        <v>390</v>
      </c>
      <c r="J1361" t="s">
        <v>3446</v>
      </c>
      <c r="K1361">
        <v>2021</v>
      </c>
      <c r="L1361" t="s">
        <v>29</v>
      </c>
      <c r="M1361" t="s">
        <v>29</v>
      </c>
      <c r="N1361">
        <v>51.442717700000003</v>
      </c>
      <c r="O1361">
        <v>-111.7903304</v>
      </c>
      <c r="P1361" t="s">
        <v>3480</v>
      </c>
      <c r="Q1361" s="3">
        <f>Table1[[#This Row],[Capacity (MW)]]*0.395*8760*10^-6</f>
        <v>1.349478</v>
      </c>
      <c r="R1361" s="3" cm="1">
        <f t="array" ref="R1361">AVERAGE(VLOOKUP(_xlfn.TEXTSPLIT(Table1[[#This Row],[Fuel (no space after comma)]], ","), FuelList_Final_EF!$A$2:$B$65, 2, FALSE))</f>
        <v>53.06</v>
      </c>
      <c r="S1361" s="3">
        <f>Table1[[#This Row],[Generation (TWh)]]*10^9*VLOOKUP(Table1[[#This Row],[Turbine/Engine Technology]],Technology_HR!$A$2:$B$11,2,FALSE)*10^-6</f>
        <v>13879381.229999999</v>
      </c>
      <c r="T1361" s="5">
        <f>Table1[[#This Row],[Fuel Consumption (mmBtu)]]*Table1[[#This Row],[Emission Factor (kg CO2/ mmBtu)]]*10^3</f>
        <v>736439968063.79993</v>
      </c>
      <c r="U1361" s="3">
        <f>Table1[[#This Row],[Emissions (g CO2)]]/(Table1[[#This Row],[Generation (TWh)]]*10^9)</f>
        <v>545.72209999999995</v>
      </c>
    </row>
    <row r="1362" spans="1:21" x14ac:dyDescent="0.35">
      <c r="A1362" t="s">
        <v>352</v>
      </c>
      <c r="B1362" t="s">
        <v>3239</v>
      </c>
      <c r="C1362" t="str">
        <f>SUBSTITUTE(Table1[[#This Row],[Fuel]],", ",",")</f>
        <v>fossil gas: natural gas</v>
      </c>
      <c r="D1362" t="s">
        <v>3239</v>
      </c>
      <c r="H1362" t="s">
        <v>3440</v>
      </c>
      <c r="I1362">
        <v>390</v>
      </c>
      <c r="J1362" t="s">
        <v>3446</v>
      </c>
      <c r="K1362">
        <v>2021</v>
      </c>
      <c r="L1362" t="s">
        <v>29</v>
      </c>
      <c r="M1362" t="s">
        <v>29</v>
      </c>
      <c r="N1362">
        <v>51.442717700000003</v>
      </c>
      <c r="O1362">
        <v>-111.7903304</v>
      </c>
      <c r="P1362" t="s">
        <v>3480</v>
      </c>
      <c r="Q1362" s="3">
        <f>Table1[[#This Row],[Capacity (MW)]]*0.395*8760*10^-6</f>
        <v>1.349478</v>
      </c>
      <c r="R1362" s="3" cm="1">
        <f t="array" ref="R1362">AVERAGE(VLOOKUP(_xlfn.TEXTSPLIT(Table1[[#This Row],[Fuel (no space after comma)]], ","), FuelList_Final_EF!$A$2:$B$65, 2, FALSE))</f>
        <v>53.06</v>
      </c>
      <c r="S1362" s="3">
        <f>Table1[[#This Row],[Generation (TWh)]]*10^9*VLOOKUP(Table1[[#This Row],[Turbine/Engine Technology]],Technology_HR!$A$2:$B$11,2,FALSE)*10^-6</f>
        <v>13879381.229999999</v>
      </c>
      <c r="T1362" s="5">
        <f>Table1[[#This Row],[Fuel Consumption (mmBtu)]]*Table1[[#This Row],[Emission Factor (kg CO2/ mmBtu)]]*10^3</f>
        <v>736439968063.79993</v>
      </c>
      <c r="U1362" s="3">
        <f>Table1[[#This Row],[Emissions (g CO2)]]/(Table1[[#This Row],[Generation (TWh)]]*10^9)</f>
        <v>545.72209999999995</v>
      </c>
    </row>
    <row r="1363" spans="1:21" x14ac:dyDescent="0.35">
      <c r="A1363" t="s">
        <v>372</v>
      </c>
      <c r="B1363" t="s">
        <v>3239</v>
      </c>
      <c r="C1363" t="str">
        <f>SUBSTITUTE(Table1[[#This Row],[Fuel]],", ",",")</f>
        <v>fossil gas: natural gas</v>
      </c>
      <c r="D1363" t="s">
        <v>3239</v>
      </c>
      <c r="H1363" t="s">
        <v>3438</v>
      </c>
      <c r="I1363">
        <v>430</v>
      </c>
      <c r="J1363" t="s">
        <v>3446</v>
      </c>
      <c r="K1363">
        <v>2015</v>
      </c>
      <c r="L1363" t="s">
        <v>29</v>
      </c>
      <c r="M1363" t="s">
        <v>29</v>
      </c>
      <c r="N1363">
        <v>50.971328</v>
      </c>
      <c r="O1363">
        <v>-113.885783</v>
      </c>
      <c r="P1363" t="s">
        <v>3480</v>
      </c>
      <c r="Q1363" s="3">
        <f>Table1[[#This Row],[Capacity (MW)]]*0.395*8760*10^-6</f>
        <v>1.487886</v>
      </c>
      <c r="R1363" s="3" cm="1">
        <f t="array" ref="R1363">AVERAGE(VLOOKUP(_xlfn.TEXTSPLIT(Table1[[#This Row],[Fuel (no space after comma)]], ","), FuelList_Final_EF!$A$2:$B$65, 2, FALSE))</f>
        <v>53.06</v>
      </c>
      <c r="S1363" s="3">
        <f>Table1[[#This Row],[Generation (TWh)]]*10^9*VLOOKUP(Table1[[#This Row],[Turbine/Engine Technology]],Technology_HR!$A$2:$B$11,2,FALSE)*10^-6</f>
        <v>11232051.413999999</v>
      </c>
      <c r="T1363" s="5">
        <f>Table1[[#This Row],[Fuel Consumption (mmBtu)]]*Table1[[#This Row],[Emission Factor (kg CO2/ mmBtu)]]*10^3</f>
        <v>595972648026.83997</v>
      </c>
      <c r="U1363" s="3">
        <f>Table1[[#This Row],[Emissions (g CO2)]]/(Table1[[#This Row],[Generation (TWh)]]*10^9)</f>
        <v>400.54993999999999</v>
      </c>
    </row>
    <row r="1364" spans="1:21" x14ac:dyDescent="0.35">
      <c r="A1364" t="s">
        <v>350</v>
      </c>
      <c r="B1364" t="s">
        <v>3239</v>
      </c>
      <c r="C1364" t="str">
        <f>SUBSTITUTE(Table1[[#This Row],[Fuel]],", ",",")</f>
        <v>fossil gas: natural gas</v>
      </c>
      <c r="D1364" t="s">
        <v>3239</v>
      </c>
      <c r="H1364" t="s">
        <v>3438</v>
      </c>
      <c r="I1364">
        <v>430</v>
      </c>
      <c r="J1364" t="s">
        <v>3446</v>
      </c>
      <c r="K1364">
        <v>2015</v>
      </c>
      <c r="L1364" t="s">
        <v>29</v>
      </c>
      <c r="M1364" t="s">
        <v>29</v>
      </c>
      <c r="N1364">
        <v>50.971328</v>
      </c>
      <c r="O1364">
        <v>-113.885783</v>
      </c>
      <c r="P1364" t="s">
        <v>3480</v>
      </c>
      <c r="Q1364" s="3">
        <f>Table1[[#This Row],[Capacity (MW)]]*0.395*8760*10^-6</f>
        <v>1.487886</v>
      </c>
      <c r="R1364" s="3" cm="1">
        <f t="array" ref="R1364">AVERAGE(VLOOKUP(_xlfn.TEXTSPLIT(Table1[[#This Row],[Fuel (no space after comma)]], ","), FuelList_Final_EF!$A$2:$B$65, 2, FALSE))</f>
        <v>53.06</v>
      </c>
      <c r="S1364" s="3">
        <f>Table1[[#This Row],[Generation (TWh)]]*10^9*VLOOKUP(Table1[[#This Row],[Turbine/Engine Technology]],Technology_HR!$A$2:$B$11,2,FALSE)*10^-6</f>
        <v>11232051.413999999</v>
      </c>
      <c r="T1364" s="5">
        <f>Table1[[#This Row],[Fuel Consumption (mmBtu)]]*Table1[[#This Row],[Emission Factor (kg CO2/ mmBtu)]]*10^3</f>
        <v>595972648026.83997</v>
      </c>
      <c r="U1364" s="3">
        <f>Table1[[#This Row],[Emissions (g CO2)]]/(Table1[[#This Row],[Generation (TWh)]]*10^9)</f>
        <v>400.54993999999999</v>
      </c>
    </row>
    <row r="1365" spans="1:21" x14ac:dyDescent="0.35">
      <c r="A1365" t="s">
        <v>395</v>
      </c>
      <c r="B1365" t="s">
        <v>3239</v>
      </c>
      <c r="C1365" t="str">
        <f>SUBSTITUTE(Table1[[#This Row],[Fuel]],", ",",")</f>
        <v>fossil gas: natural gas</v>
      </c>
      <c r="D1365" t="s">
        <v>3239</v>
      </c>
      <c r="H1365" t="s">
        <v>3438</v>
      </c>
      <c r="I1365">
        <v>292</v>
      </c>
      <c r="J1365" t="s">
        <v>3446</v>
      </c>
      <c r="K1365">
        <v>2009</v>
      </c>
      <c r="L1365" t="s">
        <v>29</v>
      </c>
      <c r="M1365" t="s">
        <v>29</v>
      </c>
      <c r="N1365">
        <v>42.897277000000003</v>
      </c>
      <c r="O1365">
        <v>-82.398370999999997</v>
      </c>
      <c r="P1365" t="s">
        <v>3480</v>
      </c>
      <c r="Q1365" s="3">
        <f>Table1[[#This Row],[Capacity (MW)]]*0.395*8760*10^-6</f>
        <v>1.0103784</v>
      </c>
      <c r="R1365" s="3" cm="1">
        <f t="array" ref="R1365">AVERAGE(VLOOKUP(_xlfn.TEXTSPLIT(Table1[[#This Row],[Fuel (no space after comma)]], ","), FuelList_Final_EF!$A$2:$B$65, 2, FALSE))</f>
        <v>53.06</v>
      </c>
      <c r="S1365" s="3">
        <f>Table1[[#This Row],[Generation (TWh)]]*10^9*VLOOKUP(Table1[[#This Row],[Turbine/Engine Technology]],Technology_HR!$A$2:$B$11,2,FALSE)*10^-6</f>
        <v>7627346.5416000001</v>
      </c>
      <c r="T1365" s="5">
        <f>Table1[[#This Row],[Fuel Consumption (mmBtu)]]*Table1[[#This Row],[Emission Factor (kg CO2/ mmBtu)]]*10^3</f>
        <v>404707007497.29602</v>
      </c>
      <c r="U1365" s="3">
        <f>Table1[[#This Row],[Emissions (g CO2)]]/(Table1[[#This Row],[Generation (TWh)]]*10^9)</f>
        <v>400.54993999999999</v>
      </c>
    </row>
    <row r="1366" spans="1:21" x14ac:dyDescent="0.35">
      <c r="A1366" t="s">
        <v>395</v>
      </c>
      <c r="B1366" t="s">
        <v>3239</v>
      </c>
      <c r="C1366" t="str">
        <f>SUBSTITUTE(Table1[[#This Row],[Fuel]],", ",",")</f>
        <v>fossil gas: natural gas</v>
      </c>
      <c r="D1366" t="s">
        <v>3239</v>
      </c>
      <c r="H1366" t="s">
        <v>3438</v>
      </c>
      <c r="I1366">
        <v>292</v>
      </c>
      <c r="J1366" t="s">
        <v>3446</v>
      </c>
      <c r="K1366">
        <v>2009</v>
      </c>
      <c r="L1366" t="s">
        <v>29</v>
      </c>
      <c r="M1366" t="s">
        <v>29</v>
      </c>
      <c r="N1366">
        <v>42.897277000000003</v>
      </c>
      <c r="O1366">
        <v>-82.398370999999997</v>
      </c>
      <c r="P1366" t="s">
        <v>3480</v>
      </c>
      <c r="Q1366" s="3">
        <f>Table1[[#This Row],[Capacity (MW)]]*0.395*8760*10^-6</f>
        <v>1.0103784</v>
      </c>
      <c r="R1366" s="3" cm="1">
        <f t="array" ref="R1366">AVERAGE(VLOOKUP(_xlfn.TEXTSPLIT(Table1[[#This Row],[Fuel (no space after comma)]], ","), FuelList_Final_EF!$A$2:$B$65, 2, FALSE))</f>
        <v>53.06</v>
      </c>
      <c r="S1366" s="3">
        <f>Table1[[#This Row],[Generation (TWh)]]*10^9*VLOOKUP(Table1[[#This Row],[Turbine/Engine Technology]],Technology_HR!$A$2:$B$11,2,FALSE)*10^-6</f>
        <v>7627346.5416000001</v>
      </c>
      <c r="T1366" s="5">
        <f>Table1[[#This Row],[Fuel Consumption (mmBtu)]]*Table1[[#This Row],[Emission Factor (kg CO2/ mmBtu)]]*10^3</f>
        <v>404707007497.29602</v>
      </c>
      <c r="U1366" s="3">
        <f>Table1[[#This Row],[Emissions (g CO2)]]/(Table1[[#This Row],[Generation (TWh)]]*10^9)</f>
        <v>400.54993999999999</v>
      </c>
    </row>
    <row r="1367" spans="1:21" x14ac:dyDescent="0.35">
      <c r="A1367" t="s">
        <v>396</v>
      </c>
      <c r="B1367" t="s">
        <v>3239</v>
      </c>
      <c r="C1367" t="str">
        <f>SUBSTITUTE(Table1[[#This Row],[Fuel]],", ",",")</f>
        <v>fossil gas: natural gas</v>
      </c>
      <c r="D1367" t="s">
        <v>3239</v>
      </c>
      <c r="H1367" t="s">
        <v>3440</v>
      </c>
      <c r="I1367">
        <v>65</v>
      </c>
      <c r="J1367" t="s">
        <v>3446</v>
      </c>
      <c r="K1367" t="s">
        <v>29</v>
      </c>
      <c r="L1367" t="s">
        <v>29</v>
      </c>
      <c r="M1367" t="s">
        <v>29</v>
      </c>
      <c r="N1367">
        <v>42.808745999999999</v>
      </c>
      <c r="O1367">
        <v>-80.081560999999994</v>
      </c>
      <c r="P1367" t="s">
        <v>3480</v>
      </c>
      <c r="Q1367" s="3">
        <f>Table1[[#This Row],[Capacity (MW)]]*0.395*8760*10^-6</f>
        <v>0.224913</v>
      </c>
      <c r="R1367" s="3" cm="1">
        <f t="array" ref="R1367">AVERAGE(VLOOKUP(_xlfn.TEXTSPLIT(Table1[[#This Row],[Fuel (no space after comma)]], ","), FuelList_Final_EF!$A$2:$B$65, 2, FALSE))</f>
        <v>53.06</v>
      </c>
      <c r="S1367" s="3">
        <f>Table1[[#This Row],[Generation (TWh)]]*10^9*VLOOKUP(Table1[[#This Row],[Turbine/Engine Technology]],Technology_HR!$A$2:$B$11,2,FALSE)*10^-6</f>
        <v>2313230.2050000001</v>
      </c>
      <c r="T1367" s="5">
        <f>Table1[[#This Row],[Fuel Consumption (mmBtu)]]*Table1[[#This Row],[Emission Factor (kg CO2/ mmBtu)]]*10^3</f>
        <v>122739994677.3</v>
      </c>
      <c r="U1367" s="3">
        <f>Table1[[#This Row],[Emissions (g CO2)]]/(Table1[[#This Row],[Generation (TWh)]]*10^9)</f>
        <v>545.72210000000007</v>
      </c>
    </row>
    <row r="1368" spans="1:21" x14ac:dyDescent="0.35">
      <c r="A1368" t="s">
        <v>367</v>
      </c>
      <c r="B1368" t="s">
        <v>3239</v>
      </c>
      <c r="C1368" t="str">
        <f>SUBSTITUTE(Table1[[#This Row],[Fuel]],", ",",")</f>
        <v>fossil gas: natural gas</v>
      </c>
      <c r="D1368" t="s">
        <v>3239</v>
      </c>
      <c r="H1368" t="s">
        <v>3438</v>
      </c>
      <c r="I1368">
        <v>403</v>
      </c>
      <c r="J1368" t="s">
        <v>3449</v>
      </c>
      <c r="K1368">
        <v>2024</v>
      </c>
      <c r="L1368" t="s">
        <v>29</v>
      </c>
      <c r="M1368" t="s">
        <v>29</v>
      </c>
      <c r="N1368">
        <v>57.005879</v>
      </c>
      <c r="O1368">
        <v>-111.480846</v>
      </c>
      <c r="P1368" t="s">
        <v>3480</v>
      </c>
      <c r="Q1368" s="3">
        <f>Table1[[#This Row],[Capacity (MW)]]*0.395*8760*10^-6</f>
        <v>1.3944605999999999</v>
      </c>
      <c r="R1368" s="3" cm="1">
        <f t="array" ref="R1368">AVERAGE(VLOOKUP(_xlfn.TEXTSPLIT(Table1[[#This Row],[Fuel (no space after comma)]], ","), FuelList_Final_EF!$A$2:$B$65, 2, FALSE))</f>
        <v>53.06</v>
      </c>
      <c r="S1368" s="3">
        <f>Table1[[#This Row],[Generation (TWh)]]*10^9*VLOOKUP(Table1[[#This Row],[Turbine/Engine Technology]],Technology_HR!$A$2:$B$11,2,FALSE)*10^-6</f>
        <v>10526783.069399999</v>
      </c>
      <c r="T1368" s="5">
        <f>Table1[[#This Row],[Fuel Consumption (mmBtu)]]*Table1[[#This Row],[Emission Factor (kg CO2/ mmBtu)]]*10^3</f>
        <v>558551109662.36401</v>
      </c>
      <c r="U1368" s="3">
        <f>Table1[[#This Row],[Emissions (g CO2)]]/(Table1[[#This Row],[Generation (TWh)]]*10^9)</f>
        <v>400.54993999999999</v>
      </c>
    </row>
    <row r="1369" spans="1:21" x14ac:dyDescent="0.35">
      <c r="A1369" t="s">
        <v>367</v>
      </c>
      <c r="B1369" t="s">
        <v>3239</v>
      </c>
      <c r="C1369" t="str">
        <f>SUBSTITUTE(Table1[[#This Row],[Fuel]],", ",",")</f>
        <v>fossil gas: natural gas</v>
      </c>
      <c r="D1369" t="s">
        <v>3239</v>
      </c>
      <c r="H1369" t="s">
        <v>3438</v>
      </c>
      <c r="I1369">
        <v>403</v>
      </c>
      <c r="J1369" t="s">
        <v>3449</v>
      </c>
      <c r="K1369">
        <v>2024</v>
      </c>
      <c r="L1369" t="s">
        <v>29</v>
      </c>
      <c r="M1369" t="s">
        <v>29</v>
      </c>
      <c r="N1369">
        <v>57.005879</v>
      </c>
      <c r="O1369">
        <v>-111.480846</v>
      </c>
      <c r="P1369" t="s">
        <v>3480</v>
      </c>
      <c r="Q1369" s="3">
        <f>Table1[[#This Row],[Capacity (MW)]]*0.395*8760*10^-6</f>
        <v>1.3944605999999999</v>
      </c>
      <c r="R1369" s="3" cm="1">
        <f t="array" ref="R1369">AVERAGE(VLOOKUP(_xlfn.TEXTSPLIT(Table1[[#This Row],[Fuel (no space after comma)]], ","), FuelList_Final_EF!$A$2:$B$65, 2, FALSE))</f>
        <v>53.06</v>
      </c>
      <c r="S1369" s="3">
        <f>Table1[[#This Row],[Generation (TWh)]]*10^9*VLOOKUP(Table1[[#This Row],[Turbine/Engine Technology]],Technology_HR!$A$2:$B$11,2,FALSE)*10^-6</f>
        <v>10526783.069399999</v>
      </c>
      <c r="T1369" s="5">
        <f>Table1[[#This Row],[Fuel Consumption (mmBtu)]]*Table1[[#This Row],[Emission Factor (kg CO2/ mmBtu)]]*10^3</f>
        <v>558551109662.36401</v>
      </c>
      <c r="U1369" s="3">
        <f>Table1[[#This Row],[Emissions (g CO2)]]/(Table1[[#This Row],[Generation (TWh)]]*10^9)</f>
        <v>400.54993999999999</v>
      </c>
    </row>
    <row r="1370" spans="1:21" x14ac:dyDescent="0.35">
      <c r="A1370" t="s">
        <v>384</v>
      </c>
      <c r="B1370" t="s">
        <v>3239</v>
      </c>
      <c r="C1370" t="str">
        <f>SUBSTITUTE(Table1[[#This Row],[Fuel]],", ",",")</f>
        <v>fossil gas: natural gas</v>
      </c>
      <c r="D1370" t="s">
        <v>3239</v>
      </c>
      <c r="H1370" t="s">
        <v>3438</v>
      </c>
      <c r="I1370">
        <v>265</v>
      </c>
      <c r="J1370" t="s">
        <v>3446</v>
      </c>
      <c r="K1370">
        <v>2010</v>
      </c>
      <c r="L1370" t="s">
        <v>29</v>
      </c>
      <c r="M1370" t="s">
        <v>29</v>
      </c>
      <c r="N1370">
        <v>43.107129999999998</v>
      </c>
      <c r="O1370">
        <v>-79.198342999999994</v>
      </c>
      <c r="P1370" t="s">
        <v>3480</v>
      </c>
      <c r="Q1370" s="3">
        <f>Table1[[#This Row],[Capacity (MW)]]*0.395*8760*10^-6</f>
        <v>0.91695300000000013</v>
      </c>
      <c r="R1370" s="3" cm="1">
        <f t="array" ref="R1370">AVERAGE(VLOOKUP(_xlfn.TEXTSPLIT(Table1[[#This Row],[Fuel (no space after comma)]], ","), FuelList_Final_EF!$A$2:$B$65, 2, FALSE))</f>
        <v>53.06</v>
      </c>
      <c r="S1370" s="3">
        <f>Table1[[#This Row],[Generation (TWh)]]*10^9*VLOOKUP(Table1[[#This Row],[Turbine/Engine Technology]],Technology_HR!$A$2:$B$11,2,FALSE)*10^-6</f>
        <v>6922078.1970000006</v>
      </c>
      <c r="T1370" s="5">
        <f>Table1[[#This Row],[Fuel Consumption (mmBtu)]]*Table1[[#This Row],[Emission Factor (kg CO2/ mmBtu)]]*10^3</f>
        <v>367285469132.82007</v>
      </c>
      <c r="U1370" s="3">
        <f>Table1[[#This Row],[Emissions (g CO2)]]/(Table1[[#This Row],[Generation (TWh)]]*10^9)</f>
        <v>400.54994000000005</v>
      </c>
    </row>
    <row r="1371" spans="1:21" x14ac:dyDescent="0.35">
      <c r="A1371" t="s">
        <v>397</v>
      </c>
      <c r="B1371" t="s">
        <v>3239</v>
      </c>
      <c r="C1371" t="str">
        <f>SUBSTITUTE(Table1[[#This Row],[Fuel]],", ",",")</f>
        <v>fossil gas: natural gas</v>
      </c>
      <c r="D1371" t="s">
        <v>3239</v>
      </c>
      <c r="H1371" t="s">
        <v>3438</v>
      </c>
      <c r="I1371">
        <v>117</v>
      </c>
      <c r="J1371" t="s">
        <v>3446</v>
      </c>
      <c r="K1371">
        <v>2006</v>
      </c>
      <c r="L1371" t="s">
        <v>29</v>
      </c>
      <c r="M1371" t="s">
        <v>29</v>
      </c>
      <c r="N1371">
        <v>43.691099999999999</v>
      </c>
      <c r="O1371">
        <v>-79.610500000000002</v>
      </c>
      <c r="P1371" t="s">
        <v>3480</v>
      </c>
      <c r="Q1371" s="3">
        <f>Table1[[#This Row],[Capacity (MW)]]*0.395*8760*10^-6</f>
        <v>0.40484340000000002</v>
      </c>
      <c r="R1371" s="3" cm="1">
        <f t="array" ref="R1371">AVERAGE(VLOOKUP(_xlfn.TEXTSPLIT(Table1[[#This Row],[Fuel (no space after comma)]], ","), FuelList_Final_EF!$A$2:$B$65, 2, FALSE))</f>
        <v>53.06</v>
      </c>
      <c r="S1371" s="3">
        <f>Table1[[#This Row],[Generation (TWh)]]*10^9*VLOOKUP(Table1[[#This Row],[Turbine/Engine Technology]],Technology_HR!$A$2:$B$11,2,FALSE)*10^-6</f>
        <v>3056162.8265999998</v>
      </c>
      <c r="T1371" s="5">
        <f>Table1[[#This Row],[Fuel Consumption (mmBtu)]]*Table1[[#This Row],[Emission Factor (kg CO2/ mmBtu)]]*10^3</f>
        <v>162159999579.396</v>
      </c>
      <c r="U1371" s="3">
        <f>Table1[[#This Row],[Emissions (g CO2)]]/(Table1[[#This Row],[Generation (TWh)]]*10^9)</f>
        <v>400.54993999999999</v>
      </c>
    </row>
    <row r="1372" spans="1:21" x14ac:dyDescent="0.35">
      <c r="A1372" t="s">
        <v>387</v>
      </c>
      <c r="B1372" t="s">
        <v>3239</v>
      </c>
      <c r="C1372" t="str">
        <f>SUBSTITUTE(Table1[[#This Row],[Fuel]],", ",",")</f>
        <v>fossil gas: natural gas</v>
      </c>
      <c r="D1372" t="s">
        <v>3239</v>
      </c>
      <c r="H1372" t="s">
        <v>3436</v>
      </c>
      <c r="I1372">
        <v>100</v>
      </c>
      <c r="J1372" t="s">
        <v>3446</v>
      </c>
      <c r="K1372">
        <v>1999</v>
      </c>
      <c r="L1372" t="s">
        <v>29</v>
      </c>
      <c r="M1372" t="s">
        <v>29</v>
      </c>
      <c r="N1372">
        <v>44.678232999999999</v>
      </c>
      <c r="O1372">
        <v>-63.594599000000002</v>
      </c>
      <c r="P1372" t="s">
        <v>3480</v>
      </c>
      <c r="Q1372" s="3">
        <f>Table1[[#This Row],[Capacity (MW)]]*0.395*8760*10^-6</f>
        <v>0.34601999999999999</v>
      </c>
      <c r="R1372" s="3" cm="1">
        <f t="array" ref="R1372">AVERAGE(VLOOKUP(_xlfn.TEXTSPLIT(Table1[[#This Row],[Fuel (no space after comma)]], ","), FuelList_Final_EF!$A$2:$B$65, 2, FALSE))</f>
        <v>53.06</v>
      </c>
      <c r="S1372" s="3">
        <f>Table1[[#This Row],[Generation (TWh)]]*10^9*VLOOKUP(Table1[[#This Row],[Turbine/Engine Technology]],Technology_HR!$A$2:$B$11,2,FALSE)*10^-6</f>
        <v>3809680.1999999997</v>
      </c>
      <c r="T1372" s="5">
        <f>Table1[[#This Row],[Fuel Consumption (mmBtu)]]*Table1[[#This Row],[Emission Factor (kg CO2/ mmBtu)]]*10^3</f>
        <v>202141631412</v>
      </c>
      <c r="U1372" s="3">
        <f>Table1[[#This Row],[Emissions (g CO2)]]/(Table1[[#This Row],[Generation (TWh)]]*10^9)</f>
        <v>584.19060000000002</v>
      </c>
    </row>
    <row r="1373" spans="1:21" x14ac:dyDescent="0.35">
      <c r="A1373" t="s">
        <v>387</v>
      </c>
      <c r="B1373" t="s">
        <v>3239</v>
      </c>
      <c r="C1373" t="str">
        <f>SUBSTITUTE(Table1[[#This Row],[Fuel]],", ",",")</f>
        <v>fossil gas: natural gas</v>
      </c>
      <c r="D1373" t="s">
        <v>3239</v>
      </c>
      <c r="H1373" t="s">
        <v>3436</v>
      </c>
      <c r="I1373">
        <v>100</v>
      </c>
      <c r="J1373" t="s">
        <v>3446</v>
      </c>
      <c r="K1373">
        <v>1999</v>
      </c>
      <c r="L1373" t="s">
        <v>29</v>
      </c>
      <c r="M1373" t="s">
        <v>29</v>
      </c>
      <c r="N1373">
        <v>44.678232999999999</v>
      </c>
      <c r="O1373">
        <v>-63.594599000000002</v>
      </c>
      <c r="P1373" t="s">
        <v>3480</v>
      </c>
      <c r="Q1373" s="3">
        <f>Table1[[#This Row],[Capacity (MW)]]*0.395*8760*10^-6</f>
        <v>0.34601999999999999</v>
      </c>
      <c r="R1373" s="3" cm="1">
        <f t="array" ref="R1373">AVERAGE(VLOOKUP(_xlfn.TEXTSPLIT(Table1[[#This Row],[Fuel (no space after comma)]], ","), FuelList_Final_EF!$A$2:$B$65, 2, FALSE))</f>
        <v>53.06</v>
      </c>
      <c r="S1373" s="3">
        <f>Table1[[#This Row],[Generation (TWh)]]*10^9*VLOOKUP(Table1[[#This Row],[Turbine/Engine Technology]],Technology_HR!$A$2:$B$11,2,FALSE)*10^-6</f>
        <v>3809680.1999999997</v>
      </c>
      <c r="T1373" s="5">
        <f>Table1[[#This Row],[Fuel Consumption (mmBtu)]]*Table1[[#This Row],[Emission Factor (kg CO2/ mmBtu)]]*10^3</f>
        <v>202141631412</v>
      </c>
      <c r="U1373" s="3">
        <f>Table1[[#This Row],[Emissions (g CO2)]]/(Table1[[#This Row],[Generation (TWh)]]*10^9)</f>
        <v>584.19060000000002</v>
      </c>
    </row>
    <row r="1374" spans="1:21" x14ac:dyDescent="0.35">
      <c r="A1374" t="s">
        <v>387</v>
      </c>
      <c r="B1374" t="s">
        <v>3239</v>
      </c>
      <c r="C1374" t="str">
        <f>SUBSTITUTE(Table1[[#This Row],[Fuel]],", ",",")</f>
        <v>fossil gas: natural gas</v>
      </c>
      <c r="D1374" t="s">
        <v>3239</v>
      </c>
      <c r="H1374" t="s">
        <v>3436</v>
      </c>
      <c r="I1374">
        <v>150</v>
      </c>
      <c r="J1374" t="s">
        <v>3446</v>
      </c>
      <c r="K1374">
        <v>1999</v>
      </c>
      <c r="L1374" t="s">
        <v>29</v>
      </c>
      <c r="M1374" t="s">
        <v>29</v>
      </c>
      <c r="N1374">
        <v>44.678232999999999</v>
      </c>
      <c r="O1374">
        <v>-63.594599000000002</v>
      </c>
      <c r="P1374" t="s">
        <v>3480</v>
      </c>
      <c r="Q1374" s="3">
        <f>Table1[[#This Row],[Capacity (MW)]]*0.395*8760*10^-6</f>
        <v>0.51902999999999999</v>
      </c>
      <c r="R1374" s="3" cm="1">
        <f t="array" ref="R1374">AVERAGE(VLOOKUP(_xlfn.TEXTSPLIT(Table1[[#This Row],[Fuel (no space after comma)]], ","), FuelList_Final_EF!$A$2:$B$65, 2, FALSE))</f>
        <v>53.06</v>
      </c>
      <c r="S1374" s="3">
        <f>Table1[[#This Row],[Generation (TWh)]]*10^9*VLOOKUP(Table1[[#This Row],[Turbine/Engine Technology]],Technology_HR!$A$2:$B$11,2,FALSE)*10^-6</f>
        <v>5714520.2999999998</v>
      </c>
      <c r="T1374" s="5">
        <f>Table1[[#This Row],[Fuel Consumption (mmBtu)]]*Table1[[#This Row],[Emission Factor (kg CO2/ mmBtu)]]*10^3</f>
        <v>303212447118</v>
      </c>
      <c r="U1374" s="3">
        <f>Table1[[#This Row],[Emissions (g CO2)]]/(Table1[[#This Row],[Generation (TWh)]]*10^9)</f>
        <v>584.19060000000002</v>
      </c>
    </row>
    <row r="1375" spans="1:21" x14ac:dyDescent="0.35">
      <c r="A1375" t="s">
        <v>387</v>
      </c>
      <c r="B1375" t="s">
        <v>3239</v>
      </c>
      <c r="C1375" t="str">
        <f>SUBSTITUTE(Table1[[#This Row],[Fuel]],", ",",")</f>
        <v>fossil gas: natural gas</v>
      </c>
      <c r="D1375" t="s">
        <v>3239</v>
      </c>
      <c r="H1375" t="s">
        <v>3440</v>
      </c>
      <c r="I1375">
        <v>50</v>
      </c>
      <c r="J1375" t="s">
        <v>3446</v>
      </c>
      <c r="K1375">
        <v>2011</v>
      </c>
      <c r="L1375" t="s">
        <v>29</v>
      </c>
      <c r="M1375" t="s">
        <v>29</v>
      </c>
      <c r="N1375">
        <v>44.678232999999999</v>
      </c>
      <c r="O1375">
        <v>-63.594599000000002</v>
      </c>
      <c r="P1375" t="s">
        <v>3480</v>
      </c>
      <c r="Q1375" s="3">
        <f>Table1[[#This Row],[Capacity (MW)]]*0.395*8760*10^-6</f>
        <v>0.17301</v>
      </c>
      <c r="R1375" s="3" cm="1">
        <f t="array" ref="R1375">AVERAGE(VLOOKUP(_xlfn.TEXTSPLIT(Table1[[#This Row],[Fuel (no space after comma)]], ","), FuelList_Final_EF!$A$2:$B$65, 2, FALSE))</f>
        <v>53.06</v>
      </c>
      <c r="S1375" s="3">
        <f>Table1[[#This Row],[Generation (TWh)]]*10^9*VLOOKUP(Table1[[#This Row],[Turbine/Engine Technology]],Technology_HR!$A$2:$B$11,2,FALSE)*10^-6</f>
        <v>1779407.8499999999</v>
      </c>
      <c r="T1375" s="5">
        <f>Table1[[#This Row],[Fuel Consumption (mmBtu)]]*Table1[[#This Row],[Emission Factor (kg CO2/ mmBtu)]]*10^3</f>
        <v>94415380521</v>
      </c>
      <c r="U1375" s="3">
        <f>Table1[[#This Row],[Emissions (g CO2)]]/(Table1[[#This Row],[Generation (TWh)]]*10^9)</f>
        <v>545.72209999999995</v>
      </c>
    </row>
    <row r="1376" spans="1:21" x14ac:dyDescent="0.35">
      <c r="A1376" t="s">
        <v>352</v>
      </c>
      <c r="B1376" t="s">
        <v>3239</v>
      </c>
      <c r="C1376" t="str">
        <f>SUBSTITUTE(Table1[[#This Row],[Fuel]],", ",",")</f>
        <v>fossil gas: natural gas</v>
      </c>
      <c r="D1376" t="s">
        <v>3239</v>
      </c>
      <c r="H1376" t="s">
        <v>3436</v>
      </c>
      <c r="I1376">
        <v>50</v>
      </c>
      <c r="J1376" t="s">
        <v>3446</v>
      </c>
      <c r="K1376">
        <v>2001</v>
      </c>
      <c r="L1376" t="s">
        <v>29</v>
      </c>
      <c r="M1376" t="s">
        <v>29</v>
      </c>
      <c r="N1376">
        <v>54.938927</v>
      </c>
      <c r="O1376">
        <v>-117.205879</v>
      </c>
      <c r="P1376" t="s">
        <v>3480</v>
      </c>
      <c r="Q1376" s="3">
        <f>Table1[[#This Row],[Capacity (MW)]]*0.395*8760*10^-6</f>
        <v>0.17301</v>
      </c>
      <c r="R1376" s="3" cm="1">
        <f t="array" ref="R1376">AVERAGE(VLOOKUP(_xlfn.TEXTSPLIT(Table1[[#This Row],[Fuel (no space after comma)]], ","), FuelList_Final_EF!$A$2:$B$65, 2, FALSE))</f>
        <v>53.06</v>
      </c>
      <c r="S1376" s="3">
        <f>Table1[[#This Row],[Generation (TWh)]]*10^9*VLOOKUP(Table1[[#This Row],[Turbine/Engine Technology]],Technology_HR!$A$2:$B$11,2,FALSE)*10^-6</f>
        <v>1904840.0999999999</v>
      </c>
      <c r="T1376" s="5">
        <f>Table1[[#This Row],[Fuel Consumption (mmBtu)]]*Table1[[#This Row],[Emission Factor (kg CO2/ mmBtu)]]*10^3</f>
        <v>101070815706</v>
      </c>
      <c r="U1376" s="3">
        <f>Table1[[#This Row],[Emissions (g CO2)]]/(Table1[[#This Row],[Generation (TWh)]]*10^9)</f>
        <v>584.19060000000002</v>
      </c>
    </row>
    <row r="1377" spans="1:21" x14ac:dyDescent="0.35">
      <c r="A1377" t="s">
        <v>352</v>
      </c>
      <c r="B1377" t="s">
        <v>3239</v>
      </c>
      <c r="C1377" t="str">
        <f>SUBSTITUTE(Table1[[#This Row],[Fuel]],", ",",")</f>
        <v>fossil gas: natural gas</v>
      </c>
      <c r="D1377" t="s">
        <v>3239</v>
      </c>
      <c r="H1377" t="s">
        <v>3436</v>
      </c>
      <c r="I1377">
        <v>50</v>
      </c>
      <c r="J1377" t="s">
        <v>3446</v>
      </c>
      <c r="K1377">
        <v>2008</v>
      </c>
      <c r="L1377" t="s">
        <v>29</v>
      </c>
      <c r="M1377" t="s">
        <v>29</v>
      </c>
      <c r="N1377">
        <v>54.938927</v>
      </c>
      <c r="O1377">
        <v>-117.205879</v>
      </c>
      <c r="P1377" t="s">
        <v>3480</v>
      </c>
      <c r="Q1377" s="3">
        <f>Table1[[#This Row],[Capacity (MW)]]*0.395*8760*10^-6</f>
        <v>0.17301</v>
      </c>
      <c r="R1377" s="3" cm="1">
        <f t="array" ref="R1377">AVERAGE(VLOOKUP(_xlfn.TEXTSPLIT(Table1[[#This Row],[Fuel (no space after comma)]], ","), FuelList_Final_EF!$A$2:$B$65, 2, FALSE))</f>
        <v>53.06</v>
      </c>
      <c r="S1377" s="3">
        <f>Table1[[#This Row],[Generation (TWh)]]*10^9*VLOOKUP(Table1[[#This Row],[Turbine/Engine Technology]],Technology_HR!$A$2:$B$11,2,FALSE)*10^-6</f>
        <v>1904840.0999999999</v>
      </c>
      <c r="T1377" s="5">
        <f>Table1[[#This Row],[Fuel Consumption (mmBtu)]]*Table1[[#This Row],[Emission Factor (kg CO2/ mmBtu)]]*10^3</f>
        <v>101070815706</v>
      </c>
      <c r="U1377" s="3">
        <f>Table1[[#This Row],[Emissions (g CO2)]]/(Table1[[#This Row],[Generation (TWh)]]*10^9)</f>
        <v>584.19060000000002</v>
      </c>
    </row>
    <row r="1378" spans="1:21" x14ac:dyDescent="0.35">
      <c r="A1378" t="s">
        <v>387</v>
      </c>
      <c r="B1378" t="s">
        <v>3241</v>
      </c>
      <c r="C1378" t="str">
        <f>SUBSTITUTE(Table1[[#This Row],[Fuel]],", ",",")</f>
        <v>fossil liquids: heavy fuel oil</v>
      </c>
      <c r="D1378" t="s">
        <v>3241</v>
      </c>
      <c r="H1378" t="s">
        <v>3437</v>
      </c>
      <c r="I1378">
        <v>66</v>
      </c>
      <c r="J1378" t="s">
        <v>3446</v>
      </c>
      <c r="K1378">
        <v>1976</v>
      </c>
      <c r="L1378" t="s">
        <v>29</v>
      </c>
      <c r="M1378" t="s">
        <v>29</v>
      </c>
      <c r="N1378">
        <v>46.162075999999999</v>
      </c>
      <c r="O1378">
        <v>-60.113010000000003</v>
      </c>
      <c r="P1378" t="s">
        <v>3480</v>
      </c>
      <c r="Q1378" s="3">
        <f>Table1[[#This Row],[Capacity (MW)]]*0.395*8760*10^-6</f>
        <v>0.2283732</v>
      </c>
      <c r="R1378" s="3" cm="1">
        <f t="array" ref="R1378">AVERAGE(VLOOKUP(_xlfn.TEXTSPLIT(Table1[[#This Row],[Fuel (no space after comma)]], ","), FuelList_Final_EF!$A$2:$B$65, 2, FALSE))</f>
        <v>81.602530311017389</v>
      </c>
      <c r="S1378" s="3">
        <f>Table1[[#This Row],[Generation (TWh)]]*10^9*VLOOKUP(Table1[[#This Row],[Turbine/Engine Technology]],Technology_HR!$A$2:$B$11,2,FALSE)*10^-6</f>
        <v>2032521.48</v>
      </c>
      <c r="T1378" s="5">
        <f>Table1[[#This Row],[Fuel Consumption (mmBtu)]]*Table1[[#This Row],[Emission Factor (kg CO2/ mmBtu)]]*10^3</f>
        <v>165858895679.49393</v>
      </c>
      <c r="U1378" s="3">
        <f>Table1[[#This Row],[Emissions (g CO2)]]/(Table1[[#This Row],[Generation (TWh)]]*10^9)</f>
        <v>726.26251976805474</v>
      </c>
    </row>
    <row r="1379" spans="1:21" x14ac:dyDescent="0.35">
      <c r="A1379" t="s">
        <v>398</v>
      </c>
      <c r="B1379" t="s">
        <v>3239</v>
      </c>
      <c r="C1379" t="str">
        <f>SUBSTITUTE(Table1[[#This Row],[Fuel]],", ",",")</f>
        <v>fossil gas: natural gas</v>
      </c>
      <c r="D1379" t="s">
        <v>3239</v>
      </c>
      <c r="H1379" t="s">
        <v>3438</v>
      </c>
      <c r="I1379">
        <v>135.4</v>
      </c>
      <c r="J1379" t="s">
        <v>3446</v>
      </c>
      <c r="K1379">
        <v>1996</v>
      </c>
      <c r="L1379" t="s">
        <v>29</v>
      </c>
      <c r="M1379" t="s">
        <v>29</v>
      </c>
      <c r="N1379">
        <v>42.280700000000003</v>
      </c>
      <c r="O1379">
        <v>-83.087599999999995</v>
      </c>
      <c r="P1379" t="s">
        <v>3480</v>
      </c>
      <c r="Q1379" s="3">
        <f>Table1[[#This Row],[Capacity (MW)]]*0.395*8760*10^-6</f>
        <v>0.46851107999999997</v>
      </c>
      <c r="R1379" s="3" cm="1">
        <f t="array" ref="R1379">AVERAGE(VLOOKUP(_xlfn.TEXTSPLIT(Table1[[#This Row],[Fuel (no space after comma)]], ","), FuelList_Final_EF!$A$2:$B$65, 2, FALSE))</f>
        <v>53.06</v>
      </c>
      <c r="S1379" s="3">
        <f>Table1[[#This Row],[Generation (TWh)]]*10^9*VLOOKUP(Table1[[#This Row],[Turbine/Engine Technology]],Technology_HR!$A$2:$B$11,2,FALSE)*10^-6</f>
        <v>3536790.1429199995</v>
      </c>
      <c r="T1379" s="5">
        <f>Table1[[#This Row],[Fuel Consumption (mmBtu)]]*Table1[[#This Row],[Emission Factor (kg CO2/ mmBtu)]]*10^3</f>
        <v>187662084983.33521</v>
      </c>
      <c r="U1379" s="3">
        <f>Table1[[#This Row],[Emissions (g CO2)]]/(Table1[[#This Row],[Generation (TWh)]]*10^9)</f>
        <v>400.54994000000005</v>
      </c>
    </row>
    <row r="1380" spans="1:21" x14ac:dyDescent="0.35">
      <c r="A1380" t="s">
        <v>399</v>
      </c>
      <c r="B1380" t="s">
        <v>3239</v>
      </c>
      <c r="C1380" t="str">
        <f>SUBSTITUTE(Table1[[#This Row],[Fuel]],", ",",")</f>
        <v>fossil gas: natural gas</v>
      </c>
      <c r="D1380" t="s">
        <v>3239</v>
      </c>
      <c r="H1380" t="s">
        <v>3436</v>
      </c>
      <c r="I1380">
        <v>50</v>
      </c>
      <c r="J1380" t="s">
        <v>3446</v>
      </c>
      <c r="K1380">
        <v>1998</v>
      </c>
      <c r="L1380" t="s">
        <v>29</v>
      </c>
      <c r="M1380" t="s">
        <v>29</v>
      </c>
      <c r="N1380">
        <v>43.859400000000001</v>
      </c>
      <c r="O1380">
        <v>-78.903300000000002</v>
      </c>
      <c r="P1380" t="s">
        <v>3480</v>
      </c>
      <c r="Q1380" s="3">
        <f>Table1[[#This Row],[Capacity (MW)]]*0.395*8760*10^-6</f>
        <v>0.17301</v>
      </c>
      <c r="R1380" s="3" cm="1">
        <f t="array" ref="R1380">AVERAGE(VLOOKUP(_xlfn.TEXTSPLIT(Table1[[#This Row],[Fuel (no space after comma)]], ","), FuelList_Final_EF!$A$2:$B$65, 2, FALSE))</f>
        <v>53.06</v>
      </c>
      <c r="S1380" s="3">
        <f>Table1[[#This Row],[Generation (TWh)]]*10^9*VLOOKUP(Table1[[#This Row],[Turbine/Engine Technology]],Technology_HR!$A$2:$B$11,2,FALSE)*10^-6</f>
        <v>1904840.0999999999</v>
      </c>
      <c r="T1380" s="5">
        <f>Table1[[#This Row],[Fuel Consumption (mmBtu)]]*Table1[[#This Row],[Emission Factor (kg CO2/ mmBtu)]]*10^3</f>
        <v>101070815706</v>
      </c>
      <c r="U1380" s="3">
        <f>Table1[[#This Row],[Emissions (g CO2)]]/(Table1[[#This Row],[Generation (TWh)]]*10^9)</f>
        <v>584.19060000000002</v>
      </c>
    </row>
    <row r="1381" spans="1:21" x14ac:dyDescent="0.35">
      <c r="A1381" t="s">
        <v>106</v>
      </c>
      <c r="B1381" t="s">
        <v>3239</v>
      </c>
      <c r="C1381" t="str">
        <f>SUBSTITUTE(Table1[[#This Row],[Fuel]],", ",",")</f>
        <v>fossil gas: natural gas</v>
      </c>
      <c r="D1381" t="s">
        <v>3239</v>
      </c>
      <c r="H1381" t="s">
        <v>3438</v>
      </c>
      <c r="I1381">
        <v>36</v>
      </c>
      <c r="J1381" t="s">
        <v>3446</v>
      </c>
      <c r="K1381">
        <v>1996</v>
      </c>
      <c r="L1381" t="s">
        <v>29</v>
      </c>
      <c r="M1381" t="s">
        <v>29</v>
      </c>
      <c r="N1381">
        <v>42.287599999999998</v>
      </c>
      <c r="O1381">
        <v>-82.9803</v>
      </c>
      <c r="P1381" t="s">
        <v>3480</v>
      </c>
      <c r="Q1381" s="3">
        <f>Table1[[#This Row],[Capacity (MW)]]*0.395*8760*10^-6</f>
        <v>0.1245672</v>
      </c>
      <c r="R1381" s="3" cm="1">
        <f t="array" ref="R1381">AVERAGE(VLOOKUP(_xlfn.TEXTSPLIT(Table1[[#This Row],[Fuel (no space after comma)]], ","), FuelList_Final_EF!$A$2:$B$65, 2, FALSE))</f>
        <v>53.06</v>
      </c>
      <c r="S1381" s="3">
        <f>Table1[[#This Row],[Generation (TWh)]]*10^9*VLOOKUP(Table1[[#This Row],[Turbine/Engine Technology]],Technology_HR!$A$2:$B$11,2,FALSE)*10^-6</f>
        <v>940357.79279999994</v>
      </c>
      <c r="T1381" s="5">
        <f>Table1[[#This Row],[Fuel Consumption (mmBtu)]]*Table1[[#This Row],[Emission Factor (kg CO2/ mmBtu)]]*10^3</f>
        <v>49895384485.968002</v>
      </c>
      <c r="U1381" s="3">
        <f>Table1[[#This Row],[Emissions (g CO2)]]/(Table1[[#This Row],[Generation (TWh)]]*10^9)</f>
        <v>400.54993999999999</v>
      </c>
    </row>
    <row r="1382" spans="1:21" x14ac:dyDescent="0.35">
      <c r="A1382" t="s">
        <v>59</v>
      </c>
      <c r="B1382" t="s">
        <v>3239</v>
      </c>
      <c r="C1382" t="str">
        <f>SUBSTITUTE(Table1[[#This Row],[Fuel]],", ",",")</f>
        <v>fossil gas: natural gas</v>
      </c>
      <c r="D1382" t="s">
        <v>3239</v>
      </c>
      <c r="H1382" t="s">
        <v>3438</v>
      </c>
      <c r="I1382">
        <v>36</v>
      </c>
      <c r="J1382" t="s">
        <v>3446</v>
      </c>
      <c r="K1382">
        <v>1996</v>
      </c>
      <c r="L1382" t="s">
        <v>29</v>
      </c>
      <c r="M1382" t="s">
        <v>29</v>
      </c>
      <c r="N1382">
        <v>42.287599999999998</v>
      </c>
      <c r="O1382">
        <v>-82.9803</v>
      </c>
      <c r="P1382" t="s">
        <v>3480</v>
      </c>
      <c r="Q1382" s="3">
        <f>Table1[[#This Row],[Capacity (MW)]]*0.395*8760*10^-6</f>
        <v>0.1245672</v>
      </c>
      <c r="R1382" s="3" cm="1">
        <f t="array" ref="R1382">AVERAGE(VLOOKUP(_xlfn.TEXTSPLIT(Table1[[#This Row],[Fuel (no space after comma)]], ","), FuelList_Final_EF!$A$2:$B$65, 2, FALSE))</f>
        <v>53.06</v>
      </c>
      <c r="S1382" s="3">
        <f>Table1[[#This Row],[Generation (TWh)]]*10^9*VLOOKUP(Table1[[#This Row],[Turbine/Engine Technology]],Technology_HR!$A$2:$B$11,2,FALSE)*10^-6</f>
        <v>940357.79279999994</v>
      </c>
      <c r="T1382" s="5">
        <f>Table1[[#This Row],[Fuel Consumption (mmBtu)]]*Table1[[#This Row],[Emission Factor (kg CO2/ mmBtu)]]*10^3</f>
        <v>49895384485.968002</v>
      </c>
      <c r="U1382" s="3">
        <f>Table1[[#This Row],[Emissions (g CO2)]]/(Table1[[#This Row],[Generation (TWh)]]*10^9)</f>
        <v>400.54993999999999</v>
      </c>
    </row>
    <row r="1383" spans="1:21" x14ac:dyDescent="0.35">
      <c r="A1383" t="s">
        <v>400</v>
      </c>
      <c r="B1383" t="s">
        <v>3239</v>
      </c>
      <c r="C1383" t="str">
        <f>SUBSTITUTE(Table1[[#This Row],[Fuel]],", ",",")</f>
        <v>fossil gas: natural gas</v>
      </c>
      <c r="D1383" t="s">
        <v>3239</v>
      </c>
      <c r="H1383" t="s">
        <v>3436</v>
      </c>
      <c r="I1383">
        <v>114</v>
      </c>
      <c r="J1383" t="s">
        <v>3446</v>
      </c>
      <c r="K1383">
        <v>2012</v>
      </c>
      <c r="L1383" t="s">
        <v>29</v>
      </c>
      <c r="M1383" t="s">
        <v>29</v>
      </c>
      <c r="N1383">
        <v>44.075682999999998</v>
      </c>
      <c r="O1383">
        <v>-79.530856999999997</v>
      </c>
      <c r="P1383" t="s">
        <v>3480</v>
      </c>
      <c r="Q1383" s="3">
        <f>Table1[[#This Row],[Capacity (MW)]]*0.395*8760*10^-6</f>
        <v>0.39446279999999995</v>
      </c>
      <c r="R1383" s="3" cm="1">
        <f t="array" ref="R1383">AVERAGE(VLOOKUP(_xlfn.TEXTSPLIT(Table1[[#This Row],[Fuel (no space after comma)]], ","), FuelList_Final_EF!$A$2:$B$65, 2, FALSE))</f>
        <v>53.06</v>
      </c>
      <c r="S1383" s="3">
        <f>Table1[[#This Row],[Generation (TWh)]]*10^9*VLOOKUP(Table1[[#This Row],[Turbine/Engine Technology]],Technology_HR!$A$2:$B$11,2,FALSE)*10^-6</f>
        <v>4343035.4279999994</v>
      </c>
      <c r="T1383" s="5">
        <f>Table1[[#This Row],[Fuel Consumption (mmBtu)]]*Table1[[#This Row],[Emission Factor (kg CO2/ mmBtu)]]*10^3</f>
        <v>230441459809.67999</v>
      </c>
      <c r="U1383" s="3">
        <f>Table1[[#This Row],[Emissions (g CO2)]]/(Table1[[#This Row],[Generation (TWh)]]*10^9)</f>
        <v>584.19060000000002</v>
      </c>
    </row>
    <row r="1384" spans="1:21" x14ac:dyDescent="0.35">
      <c r="A1384" t="s">
        <v>363</v>
      </c>
      <c r="B1384" t="s">
        <v>3239</v>
      </c>
      <c r="C1384" t="str">
        <f>SUBSTITUTE(Table1[[#This Row],[Fuel]],", ",",")</f>
        <v>fossil gas: natural gas</v>
      </c>
      <c r="D1384" t="s">
        <v>3239</v>
      </c>
      <c r="H1384" t="s">
        <v>3436</v>
      </c>
      <c r="I1384">
        <v>114</v>
      </c>
      <c r="J1384" t="s">
        <v>3446</v>
      </c>
      <c r="K1384">
        <v>2012</v>
      </c>
      <c r="L1384" t="s">
        <v>29</v>
      </c>
      <c r="M1384" t="s">
        <v>29</v>
      </c>
      <c r="N1384">
        <v>44.075682999999998</v>
      </c>
      <c r="O1384">
        <v>-79.530856999999997</v>
      </c>
      <c r="P1384" t="s">
        <v>3480</v>
      </c>
      <c r="Q1384" s="3">
        <f>Table1[[#This Row],[Capacity (MW)]]*0.395*8760*10^-6</f>
        <v>0.39446279999999995</v>
      </c>
      <c r="R1384" s="3" cm="1">
        <f t="array" ref="R1384">AVERAGE(VLOOKUP(_xlfn.TEXTSPLIT(Table1[[#This Row],[Fuel (no space after comma)]], ","), FuelList_Final_EF!$A$2:$B$65, 2, FALSE))</f>
        <v>53.06</v>
      </c>
      <c r="S1384" s="3">
        <f>Table1[[#This Row],[Generation (TWh)]]*10^9*VLOOKUP(Table1[[#This Row],[Turbine/Engine Technology]],Technology_HR!$A$2:$B$11,2,FALSE)*10^-6</f>
        <v>4343035.4279999994</v>
      </c>
      <c r="T1384" s="5">
        <f>Table1[[#This Row],[Fuel Consumption (mmBtu)]]*Table1[[#This Row],[Emission Factor (kg CO2/ mmBtu)]]*10^3</f>
        <v>230441459809.67999</v>
      </c>
      <c r="U1384" s="3">
        <f>Table1[[#This Row],[Emissions (g CO2)]]/(Table1[[#This Row],[Generation (TWh)]]*10^9)</f>
        <v>584.19060000000002</v>
      </c>
    </row>
    <row r="1385" spans="1:21" x14ac:dyDescent="0.35">
      <c r="A1385" t="s">
        <v>363</v>
      </c>
      <c r="B1385" t="s">
        <v>3239</v>
      </c>
      <c r="C1385" t="str">
        <f>SUBSTITUTE(Table1[[#This Row],[Fuel]],", ",",")</f>
        <v>fossil gas: natural gas</v>
      </c>
      <c r="D1385" t="s">
        <v>3239</v>
      </c>
      <c r="H1385" t="s">
        <v>3436</v>
      </c>
      <c r="I1385">
        <v>114</v>
      </c>
      <c r="J1385" t="s">
        <v>3446</v>
      </c>
      <c r="K1385">
        <v>2012</v>
      </c>
      <c r="L1385" t="s">
        <v>29</v>
      </c>
      <c r="M1385" t="s">
        <v>29</v>
      </c>
      <c r="N1385">
        <v>44.075682999999998</v>
      </c>
      <c r="O1385">
        <v>-79.530856999999997</v>
      </c>
      <c r="P1385" t="s">
        <v>3480</v>
      </c>
      <c r="Q1385" s="3">
        <f>Table1[[#This Row],[Capacity (MW)]]*0.395*8760*10^-6</f>
        <v>0.39446279999999995</v>
      </c>
      <c r="R1385" s="3" cm="1">
        <f t="array" ref="R1385">AVERAGE(VLOOKUP(_xlfn.TEXTSPLIT(Table1[[#This Row],[Fuel (no space after comma)]], ","), FuelList_Final_EF!$A$2:$B$65, 2, FALSE))</f>
        <v>53.06</v>
      </c>
      <c r="S1385" s="3">
        <f>Table1[[#This Row],[Generation (TWh)]]*10^9*VLOOKUP(Table1[[#This Row],[Turbine/Engine Technology]],Technology_HR!$A$2:$B$11,2,FALSE)*10^-6</f>
        <v>4343035.4279999994</v>
      </c>
      <c r="T1385" s="5">
        <f>Table1[[#This Row],[Fuel Consumption (mmBtu)]]*Table1[[#This Row],[Emission Factor (kg CO2/ mmBtu)]]*10^3</f>
        <v>230441459809.67999</v>
      </c>
      <c r="U1385" s="3">
        <f>Table1[[#This Row],[Emissions (g CO2)]]/(Table1[[#This Row],[Generation (TWh)]]*10^9)</f>
        <v>584.19060000000002</v>
      </c>
    </row>
    <row r="1386" spans="1:21" x14ac:dyDescent="0.35">
      <c r="A1386" t="s">
        <v>400</v>
      </c>
      <c r="B1386" t="s">
        <v>3239</v>
      </c>
      <c r="C1386" t="str">
        <f>SUBSTITUTE(Table1[[#This Row],[Fuel]],", ",",")</f>
        <v>fossil gas: natural gas</v>
      </c>
      <c r="D1386" t="s">
        <v>3239</v>
      </c>
      <c r="H1386" t="s">
        <v>3436</v>
      </c>
      <c r="I1386">
        <v>114</v>
      </c>
      <c r="J1386" t="s">
        <v>3446</v>
      </c>
      <c r="K1386">
        <v>2012</v>
      </c>
      <c r="L1386" t="s">
        <v>29</v>
      </c>
      <c r="M1386" t="s">
        <v>29</v>
      </c>
      <c r="N1386">
        <v>44.075682999999998</v>
      </c>
      <c r="O1386">
        <v>-79.530856999999997</v>
      </c>
      <c r="P1386" t="s">
        <v>3480</v>
      </c>
      <c r="Q1386" s="3">
        <f>Table1[[#This Row],[Capacity (MW)]]*0.395*8760*10^-6</f>
        <v>0.39446279999999995</v>
      </c>
      <c r="R1386" s="3" cm="1">
        <f t="array" ref="R1386">AVERAGE(VLOOKUP(_xlfn.TEXTSPLIT(Table1[[#This Row],[Fuel (no space after comma)]], ","), FuelList_Final_EF!$A$2:$B$65, 2, FALSE))</f>
        <v>53.06</v>
      </c>
      <c r="S1386" s="3">
        <f>Table1[[#This Row],[Generation (TWh)]]*10^9*VLOOKUP(Table1[[#This Row],[Turbine/Engine Technology]],Technology_HR!$A$2:$B$11,2,FALSE)*10^-6</f>
        <v>4343035.4279999994</v>
      </c>
      <c r="T1386" s="5">
        <f>Table1[[#This Row],[Fuel Consumption (mmBtu)]]*Table1[[#This Row],[Emission Factor (kg CO2/ mmBtu)]]*10^3</f>
        <v>230441459809.67999</v>
      </c>
      <c r="U1386" s="3">
        <f>Table1[[#This Row],[Emissions (g CO2)]]/(Table1[[#This Row],[Generation (TWh)]]*10^9)</f>
        <v>584.19060000000002</v>
      </c>
    </row>
    <row r="1387" spans="1:21" x14ac:dyDescent="0.35">
      <c r="A1387" t="s">
        <v>401</v>
      </c>
      <c r="B1387" t="s">
        <v>3283</v>
      </c>
      <c r="C1387" t="str">
        <f>SUBSTITUTE(Table1[[#This Row],[Fuel]],", ",",")</f>
        <v>fossil liquids: diesel,fossil gas: lng</v>
      </c>
      <c r="D1387" t="s">
        <v>3258</v>
      </c>
      <c r="E1387" t="s">
        <v>3242</v>
      </c>
      <c r="H1387" t="s">
        <v>3437</v>
      </c>
      <c r="I1387">
        <v>64</v>
      </c>
      <c r="J1387" t="s">
        <v>3446</v>
      </c>
      <c r="K1387" t="s">
        <v>29</v>
      </c>
      <c r="L1387" t="s">
        <v>29</v>
      </c>
      <c r="M1387" t="s">
        <v>29</v>
      </c>
      <c r="N1387">
        <v>19.302354000000001</v>
      </c>
      <c r="O1387">
        <v>-81.363991999999996</v>
      </c>
      <c r="P1387" t="s">
        <v>3481</v>
      </c>
      <c r="Q1387" s="3">
        <f>Table1[[#This Row],[Capacity (MW)]]*0.395*8760*10^-6</f>
        <v>0.22145280000000001</v>
      </c>
      <c r="R1387" s="3" cm="1">
        <f t="array" ref="R1387">AVERAGE(VLOOKUP(_xlfn.TEXTSPLIT(Table1[[#This Row],[Fuel (no space after comma)]], ","), FuelList_Final_EF!$A$2:$B$65, 2, FALSE))</f>
        <v>72.896251006556298</v>
      </c>
      <c r="S1387" s="3">
        <f>Table1[[#This Row],[Generation (TWh)]]*10^9*VLOOKUP(Table1[[#This Row],[Turbine/Engine Technology]],Technology_HR!$A$2:$B$11,2,FALSE)*10^-6</f>
        <v>1970929.92</v>
      </c>
      <c r="T1387" s="5">
        <f>Table1[[#This Row],[Fuel Consumption (mmBtu)]]*Table1[[#This Row],[Emission Factor (kg CO2/ mmBtu)]]*10^3</f>
        <v>143673402164.65192</v>
      </c>
      <c r="U1387" s="3">
        <f>Table1[[#This Row],[Emissions (g CO2)]]/(Table1[[#This Row],[Generation (TWh)]]*10^9)</f>
        <v>648.776633958351</v>
      </c>
    </row>
    <row r="1388" spans="1:21" x14ac:dyDescent="0.35">
      <c r="A1388" t="s">
        <v>401</v>
      </c>
      <c r="B1388" t="s">
        <v>3258</v>
      </c>
      <c r="C1388" t="str">
        <f>SUBSTITUTE(Table1[[#This Row],[Fuel]],", ",",")</f>
        <v>fossil liquids: diesel</v>
      </c>
      <c r="D1388" t="s">
        <v>3258</v>
      </c>
      <c r="H1388" t="s">
        <v>3437</v>
      </c>
      <c r="I1388">
        <v>50</v>
      </c>
      <c r="J1388" t="s">
        <v>3446</v>
      </c>
      <c r="K1388" t="s">
        <v>29</v>
      </c>
      <c r="L1388" t="s">
        <v>29</v>
      </c>
      <c r="M1388" t="s">
        <v>29</v>
      </c>
      <c r="N1388">
        <v>19.302354000000001</v>
      </c>
      <c r="O1388">
        <v>-81.363991999999996</v>
      </c>
      <c r="P1388" t="s">
        <v>3481</v>
      </c>
      <c r="Q1388" s="3">
        <f>Table1[[#This Row],[Capacity (MW)]]*0.395*8760*10^-6</f>
        <v>0.17301</v>
      </c>
      <c r="R1388" s="3" cm="1">
        <f t="array" ref="R1388">AVERAGE(VLOOKUP(_xlfn.TEXTSPLIT(Table1[[#This Row],[Fuel (no space after comma)]], ","), FuelList_Final_EF!$A$2:$B$65, 2, FALSE))</f>
        <v>78.106682297772565</v>
      </c>
      <c r="S1388" s="3">
        <f>Table1[[#This Row],[Generation (TWh)]]*10^9*VLOOKUP(Table1[[#This Row],[Turbine/Engine Technology]],Technology_HR!$A$2:$B$11,2,FALSE)*10^-6</f>
        <v>1539789</v>
      </c>
      <c r="T1388" s="5">
        <f>Table1[[#This Row],[Fuel Consumption (mmBtu)]]*Table1[[#This Row],[Emission Factor (kg CO2/ mmBtu)]]*10^3</f>
        <v>120267810228.60492</v>
      </c>
      <c r="U1388" s="3">
        <f>Table1[[#This Row],[Emissions (g CO2)]]/(Table1[[#This Row],[Generation (TWh)]]*10^9)</f>
        <v>695.14947245017584</v>
      </c>
    </row>
    <row r="1389" spans="1:21" x14ac:dyDescent="0.35">
      <c r="A1389" t="s">
        <v>402</v>
      </c>
      <c r="B1389" t="s">
        <v>3258</v>
      </c>
      <c r="C1389" t="str">
        <f>SUBSTITUTE(Table1[[#This Row],[Fuel]],", ",",")</f>
        <v>fossil liquids: diesel</v>
      </c>
      <c r="D1389" t="s">
        <v>3258</v>
      </c>
      <c r="H1389" t="s">
        <v>59</v>
      </c>
      <c r="I1389">
        <v>50</v>
      </c>
      <c r="J1389" t="s">
        <v>3446</v>
      </c>
      <c r="K1389">
        <v>2021</v>
      </c>
      <c r="L1389" t="s">
        <v>29</v>
      </c>
      <c r="M1389" t="s">
        <v>29</v>
      </c>
      <c r="N1389">
        <v>4.3895140000000001</v>
      </c>
      <c r="O1389">
        <v>18.553850000000001</v>
      </c>
      <c r="P1389" t="s">
        <v>3482</v>
      </c>
      <c r="Q1389" s="3">
        <f>Table1[[#This Row],[Capacity (MW)]]*0.395*8760*10^-6</f>
        <v>0.17301</v>
      </c>
      <c r="R1389" s="3" cm="1">
        <f t="array" ref="R1389">AVERAGE(VLOOKUP(_xlfn.TEXTSPLIT(Table1[[#This Row],[Fuel (no space after comma)]], ","), FuelList_Final_EF!$A$2:$B$65, 2, FALSE))</f>
        <v>78.106682297772565</v>
      </c>
      <c r="S1389" s="3">
        <f>Table1[[#This Row],[Generation (TWh)]]*10^9*VLOOKUP(Table1[[#This Row],[Turbine/Engine Technology]],Technology_HR!$A$2:$B$11,2,FALSE)*10^-6</f>
        <v>1435204.4549999998</v>
      </c>
      <c r="T1389" s="5">
        <f>Table1[[#This Row],[Fuel Consumption (mmBtu)]]*Table1[[#This Row],[Emission Factor (kg CO2/ mmBtu)]]*10^3</f>
        <v>112099058399.03282</v>
      </c>
      <c r="U1389" s="3">
        <f>Table1[[#This Row],[Emissions (g CO2)]]/(Table1[[#This Row],[Generation (TWh)]]*10^9)</f>
        <v>647.93398300117235</v>
      </c>
    </row>
    <row r="1390" spans="1:21" x14ac:dyDescent="0.35">
      <c r="A1390" t="s">
        <v>403</v>
      </c>
      <c r="B1390" t="s">
        <v>3258</v>
      </c>
      <c r="C1390" t="str">
        <f>SUBSTITUTE(Table1[[#This Row],[Fuel]],", ",",")</f>
        <v>fossil liquids: diesel</v>
      </c>
      <c r="D1390" t="s">
        <v>3258</v>
      </c>
      <c r="H1390" t="s">
        <v>59</v>
      </c>
      <c r="I1390">
        <v>60</v>
      </c>
      <c r="J1390" t="s">
        <v>3446</v>
      </c>
      <c r="K1390" t="s">
        <v>29</v>
      </c>
      <c r="L1390" t="s">
        <v>29</v>
      </c>
      <c r="M1390" t="s">
        <v>29</v>
      </c>
      <c r="N1390">
        <v>12.135009999999999</v>
      </c>
      <c r="O1390">
        <v>14.99649</v>
      </c>
      <c r="P1390" t="s">
        <v>3483</v>
      </c>
      <c r="Q1390" s="3">
        <f>Table1[[#This Row],[Capacity (MW)]]*0.395*8760*10^-6</f>
        <v>0.20761200000000002</v>
      </c>
      <c r="R1390" s="3" cm="1">
        <f t="array" ref="R1390">AVERAGE(VLOOKUP(_xlfn.TEXTSPLIT(Table1[[#This Row],[Fuel (no space after comma)]], ","), FuelList_Final_EF!$A$2:$B$65, 2, FALSE))</f>
        <v>78.106682297772565</v>
      </c>
      <c r="S1390" s="3">
        <f>Table1[[#This Row],[Generation (TWh)]]*10^9*VLOOKUP(Table1[[#This Row],[Turbine/Engine Technology]],Technology_HR!$A$2:$B$11,2,FALSE)*10^-6</f>
        <v>1722245.3460000001</v>
      </c>
      <c r="T1390" s="5">
        <f>Table1[[#This Row],[Fuel Consumption (mmBtu)]]*Table1[[#This Row],[Emission Factor (kg CO2/ mmBtu)]]*10^3</f>
        <v>134518870078.83939</v>
      </c>
      <c r="U1390" s="3">
        <f>Table1[[#This Row],[Emissions (g CO2)]]/(Table1[[#This Row],[Generation (TWh)]]*10^9)</f>
        <v>647.93398300117224</v>
      </c>
    </row>
    <row r="1391" spans="1:21" x14ac:dyDescent="0.35">
      <c r="A1391" t="s">
        <v>403</v>
      </c>
      <c r="B1391" t="s">
        <v>3241</v>
      </c>
      <c r="C1391" t="str">
        <f>SUBSTITUTE(Table1[[#This Row],[Fuel]],", ",",")</f>
        <v>fossil liquids: heavy fuel oil</v>
      </c>
      <c r="D1391" t="s">
        <v>3241</v>
      </c>
      <c r="H1391" t="s">
        <v>59</v>
      </c>
      <c r="I1391">
        <v>90</v>
      </c>
      <c r="J1391" t="s">
        <v>3450</v>
      </c>
      <c r="K1391" t="s">
        <v>29</v>
      </c>
      <c r="L1391" t="s">
        <v>29</v>
      </c>
      <c r="M1391" t="s">
        <v>29</v>
      </c>
      <c r="N1391">
        <v>12.135009999999999</v>
      </c>
      <c r="O1391">
        <v>14.99649</v>
      </c>
      <c r="P1391" t="s">
        <v>3483</v>
      </c>
      <c r="Q1391" s="3">
        <f>Table1[[#This Row],[Capacity (MW)]]*0.395*8760*10^-6</f>
        <v>0.31141800000000003</v>
      </c>
      <c r="R1391" s="3" cm="1">
        <f t="array" ref="R1391">AVERAGE(VLOOKUP(_xlfn.TEXTSPLIT(Table1[[#This Row],[Fuel (no space after comma)]], ","), FuelList_Final_EF!$A$2:$B$65, 2, FALSE))</f>
        <v>81.602530311017389</v>
      </c>
      <c r="S1391" s="3">
        <f>Table1[[#This Row],[Generation (TWh)]]*10^9*VLOOKUP(Table1[[#This Row],[Turbine/Engine Technology]],Technology_HR!$A$2:$B$11,2,FALSE)*10^-6</f>
        <v>2583368.0189999999</v>
      </c>
      <c r="T1391" s="5">
        <f>Table1[[#This Row],[Fuel Consumption (mmBtu)]]*Table1[[#This Row],[Emission Factor (kg CO2/ mmBtu)]]*10^3</f>
        <v>210809367074.96045</v>
      </c>
      <c r="U1391" s="3">
        <f>Table1[[#This Row],[Emissions (g CO2)]]/(Table1[[#This Row],[Generation (TWh)]]*10^9)</f>
        <v>676.93379019504471</v>
      </c>
    </row>
    <row r="1392" spans="1:21" x14ac:dyDescent="0.35">
      <c r="A1392" t="s">
        <v>404</v>
      </c>
      <c r="B1392" t="s">
        <v>3239</v>
      </c>
      <c r="C1392" t="str">
        <f>SUBSTITUTE(Table1[[#This Row],[Fuel]],", ",",")</f>
        <v>fossil gas: natural gas</v>
      </c>
      <c r="D1392" t="s">
        <v>3239</v>
      </c>
      <c r="H1392" t="s">
        <v>3437</v>
      </c>
      <c r="I1392">
        <v>540</v>
      </c>
      <c r="J1392" t="s">
        <v>3445</v>
      </c>
      <c r="K1392" t="s">
        <v>29</v>
      </c>
      <c r="L1392" t="s">
        <v>29</v>
      </c>
      <c r="M1392" t="s">
        <v>29</v>
      </c>
      <c r="N1392">
        <v>-28.577634</v>
      </c>
      <c r="O1392">
        <v>-70.782318000000004</v>
      </c>
      <c r="P1392" t="s">
        <v>3484</v>
      </c>
      <c r="Q1392" s="3">
        <f>Table1[[#This Row],[Capacity (MW)]]*0.395*8760*10^-6</f>
        <v>1.8685079999999998</v>
      </c>
      <c r="R1392" s="3" cm="1">
        <f t="array" ref="R1392">AVERAGE(VLOOKUP(_xlfn.TEXTSPLIT(Table1[[#This Row],[Fuel (no space after comma)]], ","), FuelList_Final_EF!$A$2:$B$65, 2, FALSE))</f>
        <v>53.06</v>
      </c>
      <c r="S1392" s="3">
        <f>Table1[[#This Row],[Generation (TWh)]]*10^9*VLOOKUP(Table1[[#This Row],[Turbine/Engine Technology]],Technology_HR!$A$2:$B$11,2,FALSE)*10^-6</f>
        <v>16629721.199999997</v>
      </c>
      <c r="T1392" s="5">
        <f>Table1[[#This Row],[Fuel Consumption (mmBtu)]]*Table1[[#This Row],[Emission Factor (kg CO2/ mmBtu)]]*10^3</f>
        <v>882373006871.99988</v>
      </c>
      <c r="U1392" s="3">
        <f>Table1[[#This Row],[Emissions (g CO2)]]/(Table1[[#This Row],[Generation (TWh)]]*10^9)</f>
        <v>472.23399999999998</v>
      </c>
    </row>
    <row r="1393" spans="1:21" x14ac:dyDescent="0.35">
      <c r="A1393" t="s">
        <v>405</v>
      </c>
      <c r="B1393" t="s">
        <v>3258</v>
      </c>
      <c r="C1393" t="str">
        <f>SUBSTITUTE(Table1[[#This Row],[Fuel]],", ",",")</f>
        <v>fossil liquids: diesel</v>
      </c>
      <c r="D1393" t="s">
        <v>3258</v>
      </c>
      <c r="H1393" t="s">
        <v>3436</v>
      </c>
      <c r="I1393">
        <v>51</v>
      </c>
      <c r="J1393" t="s">
        <v>3446</v>
      </c>
      <c r="K1393">
        <v>2005</v>
      </c>
      <c r="L1393" t="s">
        <v>29</v>
      </c>
      <c r="M1393" t="s">
        <v>29</v>
      </c>
      <c r="N1393">
        <v>-39.800668000000002</v>
      </c>
      <c r="O1393">
        <v>-73.185198999999997</v>
      </c>
      <c r="P1393" t="s">
        <v>3484</v>
      </c>
      <c r="Q1393" s="3">
        <f>Table1[[#This Row],[Capacity (MW)]]*0.395*8760*10^-6</f>
        <v>0.17647019999999997</v>
      </c>
      <c r="R1393" s="3" cm="1">
        <f t="array" ref="R1393">AVERAGE(VLOOKUP(_xlfn.TEXTSPLIT(Table1[[#This Row],[Fuel (no space after comma)]], ","), FuelList_Final_EF!$A$2:$B$65, 2, FALSE))</f>
        <v>78.106682297772565</v>
      </c>
      <c r="S1393" s="3">
        <f>Table1[[#This Row],[Generation (TWh)]]*10^9*VLOOKUP(Table1[[#This Row],[Turbine/Engine Technology]],Technology_HR!$A$2:$B$11,2,FALSE)*10^-6</f>
        <v>1942936.9019999998</v>
      </c>
      <c r="T1393" s="5">
        <f>Table1[[#This Row],[Fuel Consumption (mmBtu)]]*Table1[[#This Row],[Emission Factor (kg CO2/ mmBtu)]]*10^3</f>
        <v>151756355329.13245</v>
      </c>
      <c r="U1393" s="3">
        <f>Table1[[#This Row],[Emissions (g CO2)]]/(Table1[[#This Row],[Generation (TWh)]]*10^9)</f>
        <v>859.95457209847598</v>
      </c>
    </row>
    <row r="1394" spans="1:21" x14ac:dyDescent="0.35">
      <c r="A1394" t="s">
        <v>405</v>
      </c>
      <c r="B1394" t="s">
        <v>3258</v>
      </c>
      <c r="C1394" t="str">
        <f>SUBSTITUTE(Table1[[#This Row],[Fuel]],", ",",")</f>
        <v>fossil liquids: diesel</v>
      </c>
      <c r="D1394" t="s">
        <v>3258</v>
      </c>
      <c r="H1394" t="s">
        <v>3436</v>
      </c>
      <c r="I1394">
        <v>51</v>
      </c>
      <c r="J1394" t="s">
        <v>3446</v>
      </c>
      <c r="K1394">
        <v>2005</v>
      </c>
      <c r="L1394" t="s">
        <v>29</v>
      </c>
      <c r="M1394" t="s">
        <v>29</v>
      </c>
      <c r="N1394">
        <v>-39.800668000000002</v>
      </c>
      <c r="O1394">
        <v>-73.185198999999997</v>
      </c>
      <c r="P1394" t="s">
        <v>3484</v>
      </c>
      <c r="Q1394" s="3">
        <f>Table1[[#This Row],[Capacity (MW)]]*0.395*8760*10^-6</f>
        <v>0.17647019999999997</v>
      </c>
      <c r="R1394" s="3" cm="1">
        <f t="array" ref="R1394">AVERAGE(VLOOKUP(_xlfn.TEXTSPLIT(Table1[[#This Row],[Fuel (no space after comma)]], ","), FuelList_Final_EF!$A$2:$B$65, 2, FALSE))</f>
        <v>78.106682297772565</v>
      </c>
      <c r="S1394" s="3">
        <f>Table1[[#This Row],[Generation (TWh)]]*10^9*VLOOKUP(Table1[[#This Row],[Turbine/Engine Technology]],Technology_HR!$A$2:$B$11,2,FALSE)*10^-6</f>
        <v>1942936.9019999998</v>
      </c>
      <c r="T1394" s="5">
        <f>Table1[[#This Row],[Fuel Consumption (mmBtu)]]*Table1[[#This Row],[Emission Factor (kg CO2/ mmBtu)]]*10^3</f>
        <v>151756355329.13245</v>
      </c>
      <c r="U1394" s="3">
        <f>Table1[[#This Row],[Emissions (g CO2)]]/(Table1[[#This Row],[Generation (TWh)]]*10^9)</f>
        <v>859.95457209847598</v>
      </c>
    </row>
    <row r="1395" spans="1:21" x14ac:dyDescent="0.35">
      <c r="A1395" t="s">
        <v>406</v>
      </c>
      <c r="B1395" t="s">
        <v>3240</v>
      </c>
      <c r="C1395" t="str">
        <f>SUBSTITUTE(Table1[[#This Row],[Fuel]],", ",",")</f>
        <v>fossil gas: natural gas,fossil liquids: diesel</v>
      </c>
      <c r="D1395" t="s">
        <v>3239</v>
      </c>
      <c r="E1395" t="s">
        <v>3258</v>
      </c>
      <c r="H1395" t="s">
        <v>3438</v>
      </c>
      <c r="I1395">
        <v>358</v>
      </c>
      <c r="J1395" t="s">
        <v>3446</v>
      </c>
      <c r="K1395">
        <v>1999</v>
      </c>
      <c r="L1395" t="s">
        <v>29</v>
      </c>
      <c r="M1395" t="s">
        <v>29</v>
      </c>
      <c r="N1395">
        <v>-23.0898</v>
      </c>
      <c r="O1395">
        <v>-70.416799999999995</v>
      </c>
      <c r="P1395" t="s">
        <v>3484</v>
      </c>
      <c r="Q1395" s="3">
        <f>Table1[[#This Row],[Capacity (MW)]]*0.395*8760*10^-6</f>
        <v>1.2387515999999998</v>
      </c>
      <c r="R1395" s="3" cm="1">
        <f t="array" ref="R1395">AVERAGE(VLOOKUP(_xlfn.TEXTSPLIT(Table1[[#This Row],[Fuel (no space after comma)]], ","), FuelList_Final_EF!$A$2:$B$65, 2, FALSE))</f>
        <v>65.583341148886291</v>
      </c>
      <c r="S1395" s="3">
        <f>Table1[[#This Row],[Generation (TWh)]]*10^9*VLOOKUP(Table1[[#This Row],[Turbine/Engine Technology]],Technology_HR!$A$2:$B$11,2,FALSE)*10^-6</f>
        <v>9351335.8283999972</v>
      </c>
      <c r="T1395" s="5">
        <f>Table1[[#This Row],[Fuel Consumption (mmBtu)]]*Table1[[#This Row],[Emission Factor (kg CO2/ mmBtu)]]*10^3</f>
        <v>613291847831.76013</v>
      </c>
      <c r="U1395" s="3">
        <f>Table1[[#This Row],[Emissions (g CO2)]]/(Table1[[#This Row],[Generation (TWh)]]*10^9)</f>
        <v>495.08864233294247</v>
      </c>
    </row>
    <row r="1396" spans="1:21" x14ac:dyDescent="0.35">
      <c r="A1396" t="s">
        <v>406</v>
      </c>
      <c r="B1396" t="s">
        <v>3240</v>
      </c>
      <c r="C1396" t="str">
        <f>SUBSTITUTE(Table1[[#This Row],[Fuel]],", ",",")</f>
        <v>fossil gas: natural gas,fossil liquids: diesel</v>
      </c>
      <c r="D1396" t="s">
        <v>3239</v>
      </c>
      <c r="E1396" t="s">
        <v>3258</v>
      </c>
      <c r="H1396" t="s">
        <v>3438</v>
      </c>
      <c r="I1396">
        <v>358</v>
      </c>
      <c r="J1396" t="s">
        <v>3446</v>
      </c>
      <c r="K1396">
        <v>2000</v>
      </c>
      <c r="L1396" t="s">
        <v>29</v>
      </c>
      <c r="M1396" t="s">
        <v>29</v>
      </c>
      <c r="N1396">
        <v>-23.0898</v>
      </c>
      <c r="O1396">
        <v>-70.416799999999995</v>
      </c>
      <c r="P1396" t="s">
        <v>3484</v>
      </c>
      <c r="Q1396" s="3">
        <f>Table1[[#This Row],[Capacity (MW)]]*0.395*8760*10^-6</f>
        <v>1.2387515999999998</v>
      </c>
      <c r="R1396" s="3" cm="1">
        <f t="array" ref="R1396">AVERAGE(VLOOKUP(_xlfn.TEXTSPLIT(Table1[[#This Row],[Fuel (no space after comma)]], ","), FuelList_Final_EF!$A$2:$B$65, 2, FALSE))</f>
        <v>65.583341148886291</v>
      </c>
      <c r="S1396" s="3">
        <f>Table1[[#This Row],[Generation (TWh)]]*10^9*VLOOKUP(Table1[[#This Row],[Turbine/Engine Technology]],Technology_HR!$A$2:$B$11,2,FALSE)*10^-6</f>
        <v>9351335.8283999972</v>
      </c>
      <c r="T1396" s="5">
        <f>Table1[[#This Row],[Fuel Consumption (mmBtu)]]*Table1[[#This Row],[Emission Factor (kg CO2/ mmBtu)]]*10^3</f>
        <v>613291847831.76013</v>
      </c>
      <c r="U1396" s="3">
        <f>Table1[[#This Row],[Emissions (g CO2)]]/(Table1[[#This Row],[Generation (TWh)]]*10^9)</f>
        <v>495.08864233294247</v>
      </c>
    </row>
    <row r="1397" spans="1:21" x14ac:dyDescent="0.35">
      <c r="A1397" t="s">
        <v>407</v>
      </c>
      <c r="B1397" t="s">
        <v>3258</v>
      </c>
      <c r="C1397" t="str">
        <f>SUBSTITUTE(Table1[[#This Row],[Fuel]],", ",",")</f>
        <v>fossil liquids: diesel</v>
      </c>
      <c r="D1397" t="s">
        <v>3258</v>
      </c>
      <c r="H1397" t="s">
        <v>3437</v>
      </c>
      <c r="I1397">
        <v>204</v>
      </c>
      <c r="J1397" t="s">
        <v>3447</v>
      </c>
      <c r="K1397" t="s">
        <v>29</v>
      </c>
      <c r="L1397" t="s">
        <v>29</v>
      </c>
      <c r="M1397" t="s">
        <v>29</v>
      </c>
      <c r="N1397">
        <v>-31.108632</v>
      </c>
      <c r="O1397">
        <v>-71.614301999999995</v>
      </c>
      <c r="P1397" t="s">
        <v>3484</v>
      </c>
      <c r="Q1397" s="3">
        <f>Table1[[#This Row],[Capacity (MW)]]*0.395*8760*10^-6</f>
        <v>0.70588079999999986</v>
      </c>
      <c r="R1397" s="3" cm="1">
        <f t="array" ref="R1397">AVERAGE(VLOOKUP(_xlfn.TEXTSPLIT(Table1[[#This Row],[Fuel (no space after comma)]], ","), FuelList_Final_EF!$A$2:$B$65, 2, FALSE))</f>
        <v>78.106682297772565</v>
      </c>
      <c r="S1397" s="3">
        <f>Table1[[#This Row],[Generation (TWh)]]*10^9*VLOOKUP(Table1[[#This Row],[Turbine/Engine Technology]],Technology_HR!$A$2:$B$11,2,FALSE)*10^-6</f>
        <v>6282339.1199999992</v>
      </c>
      <c r="T1397" s="5">
        <f>Table1[[#This Row],[Fuel Consumption (mmBtu)]]*Table1[[#This Row],[Emission Factor (kg CO2/ mmBtu)]]*10^3</f>
        <v>490692665732.70801</v>
      </c>
      <c r="U1397" s="3">
        <f>Table1[[#This Row],[Emissions (g CO2)]]/(Table1[[#This Row],[Generation (TWh)]]*10^9)</f>
        <v>695.14947245017584</v>
      </c>
    </row>
    <row r="1398" spans="1:21" x14ac:dyDescent="0.35">
      <c r="A1398" t="s">
        <v>408</v>
      </c>
      <c r="B1398" t="s">
        <v>3240</v>
      </c>
      <c r="C1398" t="str">
        <f>SUBSTITUTE(Table1[[#This Row],[Fuel]],", ",",")</f>
        <v>fossil gas: natural gas,fossil liquids: diesel</v>
      </c>
      <c r="D1398" t="s">
        <v>3239</v>
      </c>
      <c r="E1398" t="s">
        <v>3258</v>
      </c>
      <c r="H1398" t="s">
        <v>3436</v>
      </c>
      <c r="I1398">
        <v>127</v>
      </c>
      <c r="J1398" t="s">
        <v>3446</v>
      </c>
      <c r="K1398">
        <v>2005</v>
      </c>
      <c r="L1398" t="s">
        <v>29</v>
      </c>
      <c r="M1398" t="s">
        <v>29</v>
      </c>
      <c r="N1398">
        <v>-34.033900000000003</v>
      </c>
      <c r="O1398">
        <v>-70.613799999999998</v>
      </c>
      <c r="P1398" t="s">
        <v>3484</v>
      </c>
      <c r="Q1398" s="3">
        <f>Table1[[#This Row],[Capacity (MW)]]*0.395*8760*10^-6</f>
        <v>0.43944539999999993</v>
      </c>
      <c r="R1398" s="3" cm="1">
        <f t="array" ref="R1398">AVERAGE(VLOOKUP(_xlfn.TEXTSPLIT(Table1[[#This Row],[Fuel (no space after comma)]], ","), FuelList_Final_EF!$A$2:$B$65, 2, FALSE))</f>
        <v>65.583341148886291</v>
      </c>
      <c r="S1398" s="3">
        <f>Table1[[#This Row],[Generation (TWh)]]*10^9*VLOOKUP(Table1[[#This Row],[Turbine/Engine Technology]],Technology_HR!$A$2:$B$11,2,FALSE)*10^-6</f>
        <v>4838293.8539999984</v>
      </c>
      <c r="T1398" s="5">
        <f>Table1[[#This Row],[Fuel Consumption (mmBtu)]]*Table1[[#This Row],[Emission Factor (kg CO2/ mmBtu)]]*10^3</f>
        <v>317311476405.44177</v>
      </c>
      <c r="U1398" s="3">
        <f>Table1[[#This Row],[Emissions (g CO2)]]/(Table1[[#This Row],[Generation (TWh)]]*10^9)</f>
        <v>722.072586049238</v>
      </c>
    </row>
    <row r="1399" spans="1:21" x14ac:dyDescent="0.35">
      <c r="A1399" t="s">
        <v>408</v>
      </c>
      <c r="B1399" t="s">
        <v>3240</v>
      </c>
      <c r="C1399" t="str">
        <f>SUBSTITUTE(Table1[[#This Row],[Fuel]],", ",",")</f>
        <v>fossil gas: natural gas,fossil liquids: diesel</v>
      </c>
      <c r="D1399" t="s">
        <v>3239</v>
      </c>
      <c r="E1399" t="s">
        <v>3258</v>
      </c>
      <c r="H1399" t="s">
        <v>3436</v>
      </c>
      <c r="I1399">
        <v>127</v>
      </c>
      <c r="J1399" t="s">
        <v>3446</v>
      </c>
      <c r="K1399">
        <v>2005</v>
      </c>
      <c r="L1399" t="s">
        <v>29</v>
      </c>
      <c r="M1399" t="s">
        <v>29</v>
      </c>
      <c r="N1399">
        <v>-34.033900000000003</v>
      </c>
      <c r="O1399">
        <v>-70.613799999999998</v>
      </c>
      <c r="P1399" t="s">
        <v>3484</v>
      </c>
      <c r="Q1399" s="3">
        <f>Table1[[#This Row],[Capacity (MW)]]*0.395*8760*10^-6</f>
        <v>0.43944539999999993</v>
      </c>
      <c r="R1399" s="3" cm="1">
        <f t="array" ref="R1399">AVERAGE(VLOOKUP(_xlfn.TEXTSPLIT(Table1[[#This Row],[Fuel (no space after comma)]], ","), FuelList_Final_EF!$A$2:$B$65, 2, FALSE))</f>
        <v>65.583341148886291</v>
      </c>
      <c r="S1399" s="3">
        <f>Table1[[#This Row],[Generation (TWh)]]*10^9*VLOOKUP(Table1[[#This Row],[Turbine/Engine Technology]],Technology_HR!$A$2:$B$11,2,FALSE)*10^-6</f>
        <v>4838293.8539999984</v>
      </c>
      <c r="T1399" s="5">
        <f>Table1[[#This Row],[Fuel Consumption (mmBtu)]]*Table1[[#This Row],[Emission Factor (kg CO2/ mmBtu)]]*10^3</f>
        <v>317311476405.44177</v>
      </c>
      <c r="U1399" s="3">
        <f>Table1[[#This Row],[Emissions (g CO2)]]/(Table1[[#This Row],[Generation (TWh)]]*10^9)</f>
        <v>722.072586049238</v>
      </c>
    </row>
    <row r="1400" spans="1:21" x14ac:dyDescent="0.35">
      <c r="A1400" t="s">
        <v>409</v>
      </c>
      <c r="B1400" t="s">
        <v>3258</v>
      </c>
      <c r="C1400" t="str">
        <f>SUBSTITUTE(Table1[[#This Row],[Fuel]],", ",",")</f>
        <v>fossil liquids: diesel</v>
      </c>
      <c r="D1400" t="s">
        <v>3258</v>
      </c>
      <c r="H1400" t="s">
        <v>3437</v>
      </c>
      <c r="I1400">
        <v>199.8</v>
      </c>
      <c r="J1400" t="s">
        <v>3447</v>
      </c>
      <c r="K1400" t="s">
        <v>29</v>
      </c>
      <c r="L1400" t="s">
        <v>29</v>
      </c>
      <c r="M1400" t="s">
        <v>29</v>
      </c>
      <c r="N1400">
        <v>-31.324228999999999</v>
      </c>
      <c r="O1400">
        <v>-71.594517999999994</v>
      </c>
      <c r="P1400" t="s">
        <v>3484</v>
      </c>
      <c r="Q1400" s="3">
        <f>Table1[[#This Row],[Capacity (MW)]]*0.395*8760*10^-6</f>
        <v>0.69134796000000009</v>
      </c>
      <c r="R1400" s="3" cm="1">
        <f t="array" ref="R1400">AVERAGE(VLOOKUP(_xlfn.TEXTSPLIT(Table1[[#This Row],[Fuel (no space after comma)]], ","), FuelList_Final_EF!$A$2:$B$65, 2, FALSE))</f>
        <v>78.106682297772565</v>
      </c>
      <c r="S1400" s="3">
        <f>Table1[[#This Row],[Generation (TWh)]]*10^9*VLOOKUP(Table1[[#This Row],[Turbine/Engine Technology]],Technology_HR!$A$2:$B$11,2,FALSE)*10^-6</f>
        <v>6152996.8440000005</v>
      </c>
      <c r="T1400" s="5">
        <f>Table1[[#This Row],[Fuel Consumption (mmBtu)]]*Table1[[#This Row],[Emission Factor (kg CO2/ mmBtu)]]*10^3</f>
        <v>480590169673.50531</v>
      </c>
      <c r="U1400" s="3">
        <f>Table1[[#This Row],[Emissions (g CO2)]]/(Table1[[#This Row],[Generation (TWh)]]*10^9)</f>
        <v>695.14947245017584</v>
      </c>
    </row>
    <row r="1401" spans="1:21" x14ac:dyDescent="0.35">
      <c r="A1401" t="s">
        <v>410</v>
      </c>
      <c r="B1401" t="s">
        <v>3258</v>
      </c>
      <c r="C1401" t="str">
        <f>SUBSTITUTE(Table1[[#This Row],[Fuel]],", ",",")</f>
        <v>fossil liquids: diesel</v>
      </c>
      <c r="D1401" t="s">
        <v>3258</v>
      </c>
      <c r="H1401" t="s">
        <v>3436</v>
      </c>
      <c r="I1401">
        <v>154.19999999999999</v>
      </c>
      <c r="J1401" t="s">
        <v>3446</v>
      </c>
      <c r="K1401">
        <v>2009</v>
      </c>
      <c r="L1401" t="s">
        <v>29</v>
      </c>
      <c r="M1401" t="s">
        <v>29</v>
      </c>
      <c r="N1401">
        <v>-27.487974999999999</v>
      </c>
      <c r="O1401">
        <v>-70.385400000000004</v>
      </c>
      <c r="P1401" t="s">
        <v>3484</v>
      </c>
      <c r="Q1401" s="3">
        <f>Table1[[#This Row],[Capacity (MW)]]*0.395*8760*10^-6</f>
        <v>0.53356283999999998</v>
      </c>
      <c r="R1401" s="3" cm="1">
        <f t="array" ref="R1401">AVERAGE(VLOOKUP(_xlfn.TEXTSPLIT(Table1[[#This Row],[Fuel (no space after comma)]], ","), FuelList_Final_EF!$A$2:$B$65, 2, FALSE))</f>
        <v>78.106682297772565</v>
      </c>
      <c r="S1401" s="3">
        <f>Table1[[#This Row],[Generation (TWh)]]*10^9*VLOOKUP(Table1[[#This Row],[Turbine/Engine Technology]],Technology_HR!$A$2:$B$11,2,FALSE)*10^-6</f>
        <v>5874526.8684</v>
      </c>
      <c r="T1401" s="5">
        <f>Table1[[#This Row],[Fuel Consumption (mmBtu)]]*Table1[[#This Row],[Emission Factor (kg CO2/ mmBtu)]]*10^3</f>
        <v>458839803759.8476</v>
      </c>
      <c r="U1401" s="3">
        <f>Table1[[#This Row],[Emissions (g CO2)]]/(Table1[[#This Row],[Generation (TWh)]]*10^9)</f>
        <v>859.95457209847598</v>
      </c>
    </row>
    <row r="1402" spans="1:21" x14ac:dyDescent="0.35">
      <c r="A1402" t="s">
        <v>405</v>
      </c>
      <c r="B1402" t="s">
        <v>3258</v>
      </c>
      <c r="C1402" t="str">
        <f>SUBSTITUTE(Table1[[#This Row],[Fuel]],", ",",")</f>
        <v>fossil liquids: diesel</v>
      </c>
      <c r="D1402" t="s">
        <v>3258</v>
      </c>
      <c r="H1402" t="s">
        <v>3437</v>
      </c>
      <c r="I1402">
        <v>100.8</v>
      </c>
      <c r="J1402" t="s">
        <v>3446</v>
      </c>
      <c r="K1402">
        <v>2021</v>
      </c>
      <c r="L1402" t="s">
        <v>29</v>
      </c>
      <c r="M1402" t="s">
        <v>29</v>
      </c>
      <c r="N1402">
        <v>-31.935704999999999</v>
      </c>
      <c r="O1402">
        <v>-71.476667000000006</v>
      </c>
      <c r="P1402" t="s">
        <v>3484</v>
      </c>
      <c r="Q1402" s="3">
        <f>Table1[[#This Row],[Capacity (MW)]]*0.395*8760*10^-6</f>
        <v>0.34878816000000001</v>
      </c>
      <c r="R1402" s="3" cm="1">
        <f t="array" ref="R1402">AVERAGE(VLOOKUP(_xlfn.TEXTSPLIT(Table1[[#This Row],[Fuel (no space after comma)]], ","), FuelList_Final_EF!$A$2:$B$65, 2, FALSE))</f>
        <v>78.106682297772565</v>
      </c>
      <c r="S1402" s="3">
        <f>Table1[[#This Row],[Generation (TWh)]]*10^9*VLOOKUP(Table1[[#This Row],[Turbine/Engine Technology]],Technology_HR!$A$2:$B$11,2,FALSE)*10^-6</f>
        <v>3104214.6239999998</v>
      </c>
      <c r="T1402" s="5">
        <f>Table1[[#This Row],[Fuel Consumption (mmBtu)]]*Table1[[#This Row],[Emission Factor (kg CO2/ mmBtu)]]*10^3</f>
        <v>242459905420.86749</v>
      </c>
      <c r="U1402" s="3">
        <f>Table1[[#This Row],[Emissions (g CO2)]]/(Table1[[#This Row],[Generation (TWh)]]*10^9)</f>
        <v>695.14947245017572</v>
      </c>
    </row>
    <row r="1403" spans="1:21" x14ac:dyDescent="0.35">
      <c r="A1403" t="s">
        <v>411</v>
      </c>
      <c r="B1403" t="s">
        <v>3239</v>
      </c>
      <c r="C1403" t="str">
        <f>SUBSTITUTE(Table1[[#This Row],[Fuel]],", ",",")</f>
        <v>fossil gas: natural gas</v>
      </c>
      <c r="D1403" t="s">
        <v>3239</v>
      </c>
      <c r="H1403" t="s">
        <v>3436</v>
      </c>
      <c r="I1403">
        <v>51.9</v>
      </c>
      <c r="J1403" t="s">
        <v>3446</v>
      </c>
      <c r="K1403" t="s">
        <v>29</v>
      </c>
      <c r="L1403" t="s">
        <v>29</v>
      </c>
      <c r="M1403" t="s">
        <v>29</v>
      </c>
      <c r="N1403">
        <v>-33.611190999999998</v>
      </c>
      <c r="O1403">
        <v>-70.565297999999999</v>
      </c>
      <c r="P1403" t="s">
        <v>3484</v>
      </c>
      <c r="Q1403" s="3">
        <f>Table1[[#This Row],[Capacity (MW)]]*0.395*8760*10^-6</f>
        <v>0.17958437999999996</v>
      </c>
      <c r="R1403" s="3" cm="1">
        <f t="array" ref="R1403">AVERAGE(VLOOKUP(_xlfn.TEXTSPLIT(Table1[[#This Row],[Fuel (no space after comma)]], ","), FuelList_Final_EF!$A$2:$B$65, 2, FALSE))</f>
        <v>53.06</v>
      </c>
      <c r="S1403" s="3">
        <f>Table1[[#This Row],[Generation (TWh)]]*10^9*VLOOKUP(Table1[[#This Row],[Turbine/Engine Technology]],Technology_HR!$A$2:$B$11,2,FALSE)*10^-6</f>
        <v>1977224.0237999996</v>
      </c>
      <c r="T1403" s="5">
        <f>Table1[[#This Row],[Fuel Consumption (mmBtu)]]*Table1[[#This Row],[Emission Factor (kg CO2/ mmBtu)]]*10^3</f>
        <v>104911506702.82799</v>
      </c>
      <c r="U1403" s="3">
        <f>Table1[[#This Row],[Emissions (g CO2)]]/(Table1[[#This Row],[Generation (TWh)]]*10^9)</f>
        <v>584.19060000000002</v>
      </c>
    </row>
    <row r="1404" spans="1:21" x14ac:dyDescent="0.35">
      <c r="A1404" t="s">
        <v>412</v>
      </c>
      <c r="B1404" t="s">
        <v>3239</v>
      </c>
      <c r="C1404" t="str">
        <f>SUBSTITUTE(Table1[[#This Row],[Fuel]],", ",",")</f>
        <v>fossil gas: natural gas</v>
      </c>
      <c r="D1404" t="s">
        <v>3239</v>
      </c>
      <c r="H1404" t="s">
        <v>3436</v>
      </c>
      <c r="I1404">
        <v>77</v>
      </c>
      <c r="J1404" t="s">
        <v>3446</v>
      </c>
      <c r="K1404">
        <v>2020</v>
      </c>
      <c r="L1404" t="s">
        <v>29</v>
      </c>
      <c r="M1404" t="s">
        <v>29</v>
      </c>
      <c r="N1404">
        <v>-32.927667999999997</v>
      </c>
      <c r="O1404">
        <v>-71.494411999999997</v>
      </c>
      <c r="P1404" t="s">
        <v>3484</v>
      </c>
      <c r="Q1404" s="3">
        <f>Table1[[#This Row],[Capacity (MW)]]*0.395*8760*10^-6</f>
        <v>0.26643539999999999</v>
      </c>
      <c r="R1404" s="3" cm="1">
        <f t="array" ref="R1404">AVERAGE(VLOOKUP(_xlfn.TEXTSPLIT(Table1[[#This Row],[Fuel (no space after comma)]], ","), FuelList_Final_EF!$A$2:$B$65, 2, FALSE))</f>
        <v>53.06</v>
      </c>
      <c r="S1404" s="3">
        <f>Table1[[#This Row],[Generation (TWh)]]*10^9*VLOOKUP(Table1[[#This Row],[Turbine/Engine Technology]],Technology_HR!$A$2:$B$11,2,FALSE)*10^-6</f>
        <v>2933453.7539999997</v>
      </c>
      <c r="T1404" s="5">
        <f>Table1[[#This Row],[Fuel Consumption (mmBtu)]]*Table1[[#This Row],[Emission Factor (kg CO2/ mmBtu)]]*10^3</f>
        <v>155649056187.23999</v>
      </c>
      <c r="U1404" s="3">
        <f>Table1[[#This Row],[Emissions (g CO2)]]/(Table1[[#This Row],[Generation (TWh)]]*10^9)</f>
        <v>584.19060000000002</v>
      </c>
    </row>
    <row r="1405" spans="1:21" x14ac:dyDescent="0.35">
      <c r="A1405" t="s">
        <v>410</v>
      </c>
      <c r="B1405" t="s">
        <v>3254</v>
      </c>
      <c r="C1405" t="str">
        <f>SUBSTITUTE(Table1[[#This Row],[Fuel]],", ",",")</f>
        <v>fossil liquids: diesel,fossil gas: natural gas</v>
      </c>
      <c r="D1405" t="s">
        <v>3258</v>
      </c>
      <c r="E1405" t="s">
        <v>3239</v>
      </c>
      <c r="H1405" t="s">
        <v>3436</v>
      </c>
      <c r="I1405">
        <v>58</v>
      </c>
      <c r="J1405" t="s">
        <v>3446</v>
      </c>
      <c r="K1405">
        <v>2008</v>
      </c>
      <c r="L1405" t="s">
        <v>29</v>
      </c>
      <c r="M1405" t="s">
        <v>29</v>
      </c>
      <c r="N1405">
        <v>-32.929976000000003</v>
      </c>
      <c r="O1405">
        <v>-71.473549000000006</v>
      </c>
      <c r="P1405" t="s">
        <v>3484</v>
      </c>
      <c r="Q1405" s="3">
        <f>Table1[[#This Row],[Capacity (MW)]]*0.395*8760*10^-6</f>
        <v>0.2006916</v>
      </c>
      <c r="R1405" s="3" cm="1">
        <f t="array" ref="R1405">AVERAGE(VLOOKUP(_xlfn.TEXTSPLIT(Table1[[#This Row],[Fuel (no space after comma)]], ","), FuelList_Final_EF!$A$2:$B$65, 2, FALSE))</f>
        <v>65.583341148886291</v>
      </c>
      <c r="S1405" s="3">
        <f>Table1[[#This Row],[Generation (TWh)]]*10^9*VLOOKUP(Table1[[#This Row],[Turbine/Engine Technology]],Technology_HR!$A$2:$B$11,2,FALSE)*10^-6</f>
        <v>2209614.5159999998</v>
      </c>
      <c r="T1405" s="5">
        <f>Table1[[#This Row],[Fuel Consumption (mmBtu)]]*Table1[[#This Row],[Emission Factor (kg CO2/ mmBtu)]]*10^3</f>
        <v>144913902610.35925</v>
      </c>
      <c r="U1405" s="3">
        <f>Table1[[#This Row],[Emissions (g CO2)]]/(Table1[[#This Row],[Generation (TWh)]]*10^9)</f>
        <v>722.072586049238</v>
      </c>
    </row>
    <row r="1406" spans="1:21" x14ac:dyDescent="0.35">
      <c r="A1406" t="s">
        <v>405</v>
      </c>
      <c r="B1406" t="s">
        <v>3258</v>
      </c>
      <c r="C1406" t="str">
        <f>SUBSTITUTE(Table1[[#This Row],[Fuel]],", ",",")</f>
        <v>fossil liquids: diesel</v>
      </c>
      <c r="D1406" t="s">
        <v>3258</v>
      </c>
      <c r="H1406" t="s">
        <v>3437</v>
      </c>
      <c r="I1406">
        <v>79.8</v>
      </c>
      <c r="J1406" t="s">
        <v>3446</v>
      </c>
      <c r="K1406" t="s">
        <v>29</v>
      </c>
      <c r="L1406" t="s">
        <v>29</v>
      </c>
      <c r="M1406" t="s">
        <v>29</v>
      </c>
      <c r="N1406">
        <v>-31.142381</v>
      </c>
      <c r="O1406">
        <v>-71.086315999999997</v>
      </c>
      <c r="P1406" t="s">
        <v>3484</v>
      </c>
      <c r="Q1406" s="3">
        <f>Table1[[#This Row],[Capacity (MW)]]*0.395*8760*10^-6</f>
        <v>0.27612396</v>
      </c>
      <c r="R1406" s="3" cm="1">
        <f t="array" ref="R1406">AVERAGE(VLOOKUP(_xlfn.TEXTSPLIT(Table1[[#This Row],[Fuel (no space after comma)]], ","), FuelList_Final_EF!$A$2:$B$65, 2, FALSE))</f>
        <v>78.106682297772565</v>
      </c>
      <c r="S1406" s="3">
        <f>Table1[[#This Row],[Generation (TWh)]]*10^9*VLOOKUP(Table1[[#This Row],[Turbine/Engine Technology]],Technology_HR!$A$2:$B$11,2,FALSE)*10^-6</f>
        <v>2457503.2439999999</v>
      </c>
      <c r="T1406" s="5">
        <f>Table1[[#This Row],[Fuel Consumption (mmBtu)]]*Table1[[#This Row],[Emission Factor (kg CO2/ mmBtu)]]*10^3</f>
        <v>191947425124.85345</v>
      </c>
      <c r="U1406" s="3">
        <f>Table1[[#This Row],[Emissions (g CO2)]]/(Table1[[#This Row],[Generation (TWh)]]*10^9)</f>
        <v>695.14947245017584</v>
      </c>
    </row>
    <row r="1407" spans="1:21" x14ac:dyDescent="0.35">
      <c r="A1407" t="s">
        <v>405</v>
      </c>
      <c r="B1407" t="s">
        <v>3258</v>
      </c>
      <c r="C1407" t="str">
        <f>SUBSTITUTE(Table1[[#This Row],[Fuel]],", ",",")</f>
        <v>fossil liquids: diesel</v>
      </c>
      <c r="D1407" t="s">
        <v>3258</v>
      </c>
      <c r="H1407" t="s">
        <v>3437</v>
      </c>
      <c r="I1407">
        <v>50.7</v>
      </c>
      <c r="J1407" t="s">
        <v>3446</v>
      </c>
      <c r="K1407" t="s">
        <v>29</v>
      </c>
      <c r="L1407" t="s">
        <v>29</v>
      </c>
      <c r="M1407" t="s">
        <v>29</v>
      </c>
      <c r="N1407">
        <v>-41.877152000000002</v>
      </c>
      <c r="O1407">
        <v>-73.821782999999996</v>
      </c>
      <c r="P1407" t="s">
        <v>3484</v>
      </c>
      <c r="Q1407" s="3">
        <f>Table1[[#This Row],[Capacity (MW)]]*0.395*8760*10^-6</f>
        <v>0.17543214000000001</v>
      </c>
      <c r="R1407" s="3" cm="1">
        <f t="array" ref="R1407">AVERAGE(VLOOKUP(_xlfn.TEXTSPLIT(Table1[[#This Row],[Fuel (no space after comma)]], ","), FuelList_Final_EF!$A$2:$B$65, 2, FALSE))</f>
        <v>78.106682297772565</v>
      </c>
      <c r="S1407" s="3">
        <f>Table1[[#This Row],[Generation (TWh)]]*10^9*VLOOKUP(Table1[[#This Row],[Turbine/Engine Technology]],Technology_HR!$A$2:$B$11,2,FALSE)*10^-6</f>
        <v>1561346.0459999999</v>
      </c>
      <c r="T1407" s="5">
        <f>Table1[[#This Row],[Fuel Consumption (mmBtu)]]*Table1[[#This Row],[Emission Factor (kg CO2/ mmBtu)]]*10^3</f>
        <v>121951559571.80537</v>
      </c>
      <c r="U1407" s="3">
        <f>Table1[[#This Row],[Emissions (g CO2)]]/(Table1[[#This Row],[Generation (TWh)]]*10^9)</f>
        <v>695.14947245017572</v>
      </c>
    </row>
    <row r="1408" spans="1:21" x14ac:dyDescent="0.35">
      <c r="A1408" t="s">
        <v>413</v>
      </c>
      <c r="B1408" t="s">
        <v>3242</v>
      </c>
      <c r="C1408" t="str">
        <f>SUBSTITUTE(Table1[[#This Row],[Fuel]],", ",",")</f>
        <v>fossil gas: lng</v>
      </c>
      <c r="D1408" t="s">
        <v>3242</v>
      </c>
      <c r="H1408" t="s">
        <v>3438</v>
      </c>
      <c r="I1408">
        <v>640</v>
      </c>
      <c r="J1408" t="s">
        <v>3452</v>
      </c>
      <c r="K1408" t="s">
        <v>29</v>
      </c>
      <c r="L1408" t="s">
        <v>29</v>
      </c>
      <c r="M1408" t="s">
        <v>29</v>
      </c>
      <c r="N1408">
        <v>-36.794263999999998</v>
      </c>
      <c r="O1408">
        <v>-72.420310000000001</v>
      </c>
      <c r="P1408" t="s">
        <v>3484</v>
      </c>
      <c r="Q1408" s="3">
        <f>Table1[[#This Row],[Capacity (MW)]]*0.395*8760*10^-6</f>
        <v>2.2145280000000001</v>
      </c>
      <c r="R1408" s="3" cm="1">
        <f t="array" ref="R1408">AVERAGE(VLOOKUP(_xlfn.TEXTSPLIT(Table1[[#This Row],[Fuel (no space after comma)]], ","), FuelList_Final_EF!$A$2:$B$65, 2, FALSE))</f>
        <v>67.685819715340017</v>
      </c>
      <c r="S1408" s="3">
        <f>Table1[[#This Row],[Generation (TWh)]]*10^9*VLOOKUP(Table1[[#This Row],[Turbine/Engine Technology]],Technology_HR!$A$2:$B$11,2,FALSE)*10^-6</f>
        <v>16717471.872</v>
      </c>
      <c r="T1408" s="5">
        <f>Table1[[#This Row],[Fuel Consumption (mmBtu)]]*Table1[[#This Row],[Emission Factor (kg CO2/ mmBtu)]]*10^3</f>
        <v>1131535787224.4597</v>
      </c>
      <c r="U1408" s="3">
        <f>Table1[[#This Row],[Emissions (g CO2)]]/(Table1[[#This Row],[Generation (TWh)]]*10^9)</f>
        <v>510.96025303110179</v>
      </c>
    </row>
    <row r="1409" spans="1:21" x14ac:dyDescent="0.35">
      <c r="A1409" t="s">
        <v>406</v>
      </c>
      <c r="B1409" t="s">
        <v>3258</v>
      </c>
      <c r="C1409" t="str">
        <f>SUBSTITUTE(Table1[[#This Row],[Fuel]],", ",",")</f>
        <v>fossil liquids: diesel</v>
      </c>
      <c r="D1409" t="s">
        <v>3258</v>
      </c>
      <c r="H1409" t="s">
        <v>3437</v>
      </c>
      <c r="I1409">
        <v>81</v>
      </c>
      <c r="J1409" t="s">
        <v>3446</v>
      </c>
      <c r="K1409">
        <v>2009</v>
      </c>
      <c r="L1409" t="s">
        <v>29</v>
      </c>
      <c r="M1409" t="s">
        <v>29</v>
      </c>
      <c r="N1409">
        <v>-30.142199000000002</v>
      </c>
      <c r="O1409">
        <v>-71.229929999999996</v>
      </c>
      <c r="P1409" t="s">
        <v>3484</v>
      </c>
      <c r="Q1409" s="3">
        <f>Table1[[#This Row],[Capacity (MW)]]*0.395*8760*10^-6</f>
        <v>0.28027619999999998</v>
      </c>
      <c r="R1409" s="3" cm="1">
        <f t="array" ref="R1409">AVERAGE(VLOOKUP(_xlfn.TEXTSPLIT(Table1[[#This Row],[Fuel (no space after comma)]], ","), FuelList_Final_EF!$A$2:$B$65, 2, FALSE))</f>
        <v>78.106682297772565</v>
      </c>
      <c r="S1409" s="3">
        <f>Table1[[#This Row],[Generation (TWh)]]*10^9*VLOOKUP(Table1[[#This Row],[Turbine/Engine Technology]],Technology_HR!$A$2:$B$11,2,FALSE)*10^-6</f>
        <v>2494458.1799999997</v>
      </c>
      <c r="T1409" s="5">
        <f>Table1[[#This Row],[Fuel Consumption (mmBtu)]]*Table1[[#This Row],[Emission Factor (kg CO2/ mmBtu)]]*10^3</f>
        <v>194833852570.33994</v>
      </c>
      <c r="U1409" s="3">
        <f>Table1[[#This Row],[Emissions (g CO2)]]/(Table1[[#This Row],[Generation (TWh)]]*10^9)</f>
        <v>695.14947245017572</v>
      </c>
    </row>
    <row r="1410" spans="1:21" x14ac:dyDescent="0.35">
      <c r="A1410" t="s">
        <v>414</v>
      </c>
      <c r="B1410" t="s">
        <v>3239</v>
      </c>
      <c r="C1410" t="str">
        <f>SUBSTITUTE(Table1[[#This Row],[Fuel]],", ",",")</f>
        <v>fossil gas: natural gas</v>
      </c>
      <c r="D1410" t="s">
        <v>3239</v>
      </c>
      <c r="H1410" t="s">
        <v>3436</v>
      </c>
      <c r="I1410">
        <v>255</v>
      </c>
      <c r="J1410" t="s">
        <v>3451</v>
      </c>
      <c r="K1410" t="s">
        <v>29</v>
      </c>
      <c r="L1410" t="s">
        <v>29</v>
      </c>
      <c r="M1410" t="s">
        <v>29</v>
      </c>
      <c r="N1410">
        <v>-23.102884</v>
      </c>
      <c r="O1410">
        <v>-70.456109999999995</v>
      </c>
      <c r="P1410" t="s">
        <v>3484</v>
      </c>
      <c r="Q1410" s="3">
        <f>Table1[[#This Row],[Capacity (MW)]]*0.395*8760*10^-6</f>
        <v>0.88235100000000011</v>
      </c>
      <c r="R1410" s="3" cm="1">
        <f t="array" ref="R1410">AVERAGE(VLOOKUP(_xlfn.TEXTSPLIT(Table1[[#This Row],[Fuel (no space after comma)]], ","), FuelList_Final_EF!$A$2:$B$65, 2, FALSE))</f>
        <v>53.06</v>
      </c>
      <c r="S1410" s="3">
        <f>Table1[[#This Row],[Generation (TWh)]]*10^9*VLOOKUP(Table1[[#This Row],[Turbine/Engine Technology]],Technology_HR!$A$2:$B$11,2,FALSE)*10^-6</f>
        <v>9714684.5100000016</v>
      </c>
      <c r="T1410" s="5">
        <f>Table1[[#This Row],[Fuel Consumption (mmBtu)]]*Table1[[#This Row],[Emission Factor (kg CO2/ mmBtu)]]*10^3</f>
        <v>515461160100.6001</v>
      </c>
      <c r="U1410" s="3">
        <f>Table1[[#This Row],[Emissions (g CO2)]]/(Table1[[#This Row],[Generation (TWh)]]*10^9)</f>
        <v>584.19060000000002</v>
      </c>
    </row>
    <row r="1411" spans="1:21" x14ac:dyDescent="0.35">
      <c r="A1411" t="s">
        <v>415</v>
      </c>
      <c r="B1411" t="s">
        <v>3239</v>
      </c>
      <c r="C1411" t="str">
        <f>SUBSTITUTE(Table1[[#This Row],[Fuel]],", ",",")</f>
        <v>fossil gas: natural gas</v>
      </c>
      <c r="D1411" t="s">
        <v>3239</v>
      </c>
      <c r="H1411" t="s">
        <v>3438</v>
      </c>
      <c r="I1411">
        <v>517.4</v>
      </c>
      <c r="J1411" t="s">
        <v>3446</v>
      </c>
      <c r="K1411">
        <v>2016</v>
      </c>
      <c r="L1411" t="s">
        <v>29</v>
      </c>
      <c r="M1411" t="s">
        <v>29</v>
      </c>
      <c r="N1411">
        <v>-23.035091999999999</v>
      </c>
      <c r="O1411">
        <v>-70.339933000000002</v>
      </c>
      <c r="P1411" t="s">
        <v>3484</v>
      </c>
      <c r="Q1411" s="3">
        <f>Table1[[#This Row],[Capacity (MW)]]*0.395*8760*10^-6</f>
        <v>1.7903074799999998</v>
      </c>
      <c r="R1411" s="3" cm="1">
        <f t="array" ref="R1411">AVERAGE(VLOOKUP(_xlfn.TEXTSPLIT(Table1[[#This Row],[Fuel (no space after comma)]], ","), FuelList_Final_EF!$A$2:$B$65, 2, FALSE))</f>
        <v>53.06</v>
      </c>
      <c r="S1411" s="3">
        <f>Table1[[#This Row],[Generation (TWh)]]*10^9*VLOOKUP(Table1[[#This Row],[Turbine/Engine Technology]],Technology_HR!$A$2:$B$11,2,FALSE)*10^-6</f>
        <v>13515031.166519998</v>
      </c>
      <c r="T1411" s="5">
        <f>Table1[[#This Row],[Fuel Consumption (mmBtu)]]*Table1[[#This Row],[Emission Factor (kg CO2/ mmBtu)]]*10^3</f>
        <v>717107553695.55115</v>
      </c>
      <c r="U1411" s="3">
        <f>Table1[[#This Row],[Emissions (g CO2)]]/(Table1[[#This Row],[Generation (TWh)]]*10^9)</f>
        <v>400.54994000000005</v>
      </c>
    </row>
    <row r="1412" spans="1:21" x14ac:dyDescent="0.35">
      <c r="A1412" t="s">
        <v>405</v>
      </c>
      <c r="B1412" t="s">
        <v>3258</v>
      </c>
      <c r="C1412" t="str">
        <f>SUBSTITUTE(Table1[[#This Row],[Fuel]],", ",",")</f>
        <v>fossil liquids: diesel</v>
      </c>
      <c r="D1412" t="s">
        <v>3258</v>
      </c>
      <c r="H1412" t="s">
        <v>3437</v>
      </c>
      <c r="I1412">
        <v>149.4</v>
      </c>
      <c r="J1412" t="s">
        <v>3446</v>
      </c>
      <c r="K1412">
        <v>2021</v>
      </c>
      <c r="L1412" t="s">
        <v>29</v>
      </c>
      <c r="M1412" t="s">
        <v>29</v>
      </c>
      <c r="N1412">
        <v>-30.149815</v>
      </c>
      <c r="O1412">
        <v>-71.219205000000002</v>
      </c>
      <c r="P1412" t="s">
        <v>3484</v>
      </c>
      <c r="Q1412" s="3">
        <f>Table1[[#This Row],[Capacity (MW)]]*0.395*8760*10^-6</f>
        <v>0.51695388000000009</v>
      </c>
      <c r="R1412" s="3" cm="1">
        <f t="array" ref="R1412">AVERAGE(VLOOKUP(_xlfn.TEXTSPLIT(Table1[[#This Row],[Fuel (no space after comma)]], ","), FuelList_Final_EF!$A$2:$B$65, 2, FALSE))</f>
        <v>78.106682297772565</v>
      </c>
      <c r="S1412" s="3">
        <f>Table1[[#This Row],[Generation (TWh)]]*10^9*VLOOKUP(Table1[[#This Row],[Turbine/Engine Technology]],Technology_HR!$A$2:$B$11,2,FALSE)*10^-6</f>
        <v>4600889.5320000006</v>
      </c>
      <c r="T1412" s="5">
        <f>Table1[[#This Row],[Fuel Consumption (mmBtu)]]*Table1[[#This Row],[Emission Factor (kg CO2/ mmBtu)]]*10^3</f>
        <v>359360216963.07153</v>
      </c>
      <c r="U1412" s="3">
        <f>Table1[[#This Row],[Emissions (g CO2)]]/(Table1[[#This Row],[Generation (TWh)]]*10^9)</f>
        <v>695.14947245017584</v>
      </c>
    </row>
    <row r="1413" spans="1:21" x14ac:dyDescent="0.35">
      <c r="A1413" t="s">
        <v>416</v>
      </c>
      <c r="B1413" t="s">
        <v>3258</v>
      </c>
      <c r="C1413" t="str">
        <f>SUBSTITUTE(Table1[[#This Row],[Fuel]],", ",",")</f>
        <v>fossil liquids: diesel</v>
      </c>
      <c r="D1413" t="s">
        <v>3258</v>
      </c>
      <c r="H1413" t="s">
        <v>3437</v>
      </c>
      <c r="I1413">
        <v>128</v>
      </c>
      <c r="J1413" t="s">
        <v>3446</v>
      </c>
      <c r="K1413">
        <v>2009</v>
      </c>
      <c r="L1413" t="s">
        <v>29</v>
      </c>
      <c r="M1413" t="s">
        <v>29</v>
      </c>
      <c r="N1413">
        <v>-31.883341000000001</v>
      </c>
      <c r="O1413">
        <v>-71.450353000000007</v>
      </c>
      <c r="P1413" t="s">
        <v>3484</v>
      </c>
      <c r="Q1413" s="3">
        <f>Table1[[#This Row],[Capacity (MW)]]*0.395*8760*10^-6</f>
        <v>0.44290560000000001</v>
      </c>
      <c r="R1413" s="3" cm="1">
        <f t="array" ref="R1413">AVERAGE(VLOOKUP(_xlfn.TEXTSPLIT(Table1[[#This Row],[Fuel (no space after comma)]], ","), FuelList_Final_EF!$A$2:$B$65, 2, FALSE))</f>
        <v>78.106682297772565</v>
      </c>
      <c r="S1413" s="3">
        <f>Table1[[#This Row],[Generation (TWh)]]*10^9*VLOOKUP(Table1[[#This Row],[Turbine/Engine Technology]],Technology_HR!$A$2:$B$11,2,FALSE)*10^-6</f>
        <v>3941859.84</v>
      </c>
      <c r="T1413" s="5">
        <f>Table1[[#This Row],[Fuel Consumption (mmBtu)]]*Table1[[#This Row],[Emission Factor (kg CO2/ mmBtu)]]*10^3</f>
        <v>307885594185.22858</v>
      </c>
      <c r="U1413" s="3">
        <f>Table1[[#This Row],[Emissions (g CO2)]]/(Table1[[#This Row],[Generation (TWh)]]*10^9)</f>
        <v>695.14947245017584</v>
      </c>
    </row>
    <row r="1414" spans="1:21" x14ac:dyDescent="0.35">
      <c r="A1414" t="s">
        <v>417</v>
      </c>
      <c r="B1414" t="s">
        <v>3240</v>
      </c>
      <c r="C1414" t="str">
        <f>SUBSTITUTE(Table1[[#This Row],[Fuel]],", ",",")</f>
        <v>fossil gas: natural gas,fossil liquids: diesel</v>
      </c>
      <c r="D1414" t="s">
        <v>3239</v>
      </c>
      <c r="E1414" t="s">
        <v>3258</v>
      </c>
      <c r="H1414" t="s">
        <v>3436</v>
      </c>
      <c r="I1414">
        <v>34.75</v>
      </c>
      <c r="J1414" t="s">
        <v>3446</v>
      </c>
      <c r="K1414">
        <v>2015</v>
      </c>
      <c r="L1414" t="s">
        <v>29</v>
      </c>
      <c r="M1414" t="s">
        <v>29</v>
      </c>
      <c r="N1414">
        <v>-37.101900000000001</v>
      </c>
      <c r="O1414">
        <v>-72.291646</v>
      </c>
      <c r="P1414" t="s">
        <v>3484</v>
      </c>
      <c r="Q1414" s="3">
        <f>Table1[[#This Row],[Capacity (MW)]]*0.395*8760*10^-6</f>
        <v>0.12024194999999999</v>
      </c>
      <c r="R1414" s="3" cm="1">
        <f t="array" ref="R1414">AVERAGE(VLOOKUP(_xlfn.TEXTSPLIT(Table1[[#This Row],[Fuel (no space after comma)]], ","), FuelList_Final_EF!$A$2:$B$65, 2, FALSE))</f>
        <v>65.583341148886291</v>
      </c>
      <c r="S1414" s="3">
        <f>Table1[[#This Row],[Generation (TWh)]]*10^9*VLOOKUP(Table1[[#This Row],[Turbine/Engine Technology]],Technology_HR!$A$2:$B$11,2,FALSE)*10^-6</f>
        <v>1323863.8694999998</v>
      </c>
      <c r="T1414" s="5">
        <f>Table1[[#This Row],[Fuel Consumption (mmBtu)]]*Table1[[#This Row],[Emission Factor (kg CO2/ mmBtu)]]*10^3</f>
        <v>86823415788.103165</v>
      </c>
      <c r="U1414" s="3">
        <f>Table1[[#This Row],[Emissions (g CO2)]]/(Table1[[#This Row],[Generation (TWh)]]*10^9)</f>
        <v>722.072586049238</v>
      </c>
    </row>
    <row r="1415" spans="1:21" x14ac:dyDescent="0.35">
      <c r="A1415" t="s">
        <v>418</v>
      </c>
      <c r="B1415" t="s">
        <v>3240</v>
      </c>
      <c r="C1415" t="str">
        <f>SUBSTITUTE(Table1[[#This Row],[Fuel]],", ",",")</f>
        <v>fossil gas: natural gas,fossil liquids: diesel</v>
      </c>
      <c r="D1415" t="s">
        <v>3239</v>
      </c>
      <c r="E1415" t="s">
        <v>3258</v>
      </c>
      <c r="H1415" t="s">
        <v>3436</v>
      </c>
      <c r="I1415">
        <v>104.25</v>
      </c>
      <c r="J1415" t="s">
        <v>3446</v>
      </c>
      <c r="K1415">
        <v>2015</v>
      </c>
      <c r="L1415" t="s">
        <v>29</v>
      </c>
      <c r="M1415" t="s">
        <v>29</v>
      </c>
      <c r="N1415">
        <v>-37.101900000000001</v>
      </c>
      <c r="O1415">
        <v>-72.291646</v>
      </c>
      <c r="P1415" t="s">
        <v>3484</v>
      </c>
      <c r="Q1415" s="3">
        <f>Table1[[#This Row],[Capacity (MW)]]*0.395*8760*10^-6</f>
        <v>0.36072585000000001</v>
      </c>
      <c r="R1415" s="3" cm="1">
        <f t="array" ref="R1415">AVERAGE(VLOOKUP(_xlfn.TEXTSPLIT(Table1[[#This Row],[Fuel (no space after comma)]], ","), FuelList_Final_EF!$A$2:$B$65, 2, FALSE))</f>
        <v>65.583341148886291</v>
      </c>
      <c r="S1415" s="3">
        <f>Table1[[#This Row],[Generation (TWh)]]*10^9*VLOOKUP(Table1[[#This Row],[Turbine/Engine Technology]],Technology_HR!$A$2:$B$11,2,FALSE)*10^-6</f>
        <v>3971591.6084999996</v>
      </c>
      <c r="T1415" s="5">
        <f>Table1[[#This Row],[Fuel Consumption (mmBtu)]]*Table1[[#This Row],[Emission Factor (kg CO2/ mmBtu)]]*10^3</f>
        <v>260470247364.30951</v>
      </c>
      <c r="U1415" s="3">
        <f>Table1[[#This Row],[Emissions (g CO2)]]/(Table1[[#This Row],[Generation (TWh)]]*10^9)</f>
        <v>722.072586049238</v>
      </c>
    </row>
    <row r="1416" spans="1:21" x14ac:dyDescent="0.35">
      <c r="A1416" t="s">
        <v>417</v>
      </c>
      <c r="B1416" t="s">
        <v>3240</v>
      </c>
      <c r="C1416" t="str">
        <f>SUBSTITUTE(Table1[[#This Row],[Fuel]],", ",",")</f>
        <v>fossil gas: natural gas,fossil liquids: diesel</v>
      </c>
      <c r="D1416" t="s">
        <v>3239</v>
      </c>
      <c r="E1416" t="s">
        <v>3258</v>
      </c>
      <c r="H1416" t="s">
        <v>3436</v>
      </c>
      <c r="I1416">
        <v>33</v>
      </c>
      <c r="J1416" t="s">
        <v>3446</v>
      </c>
      <c r="K1416">
        <v>2019</v>
      </c>
      <c r="L1416" t="s">
        <v>29</v>
      </c>
      <c r="M1416" t="s">
        <v>29</v>
      </c>
      <c r="N1416">
        <v>-37.101900000000001</v>
      </c>
      <c r="O1416">
        <v>-72.291646</v>
      </c>
      <c r="P1416" t="s">
        <v>3484</v>
      </c>
      <c r="Q1416" s="3">
        <f>Table1[[#This Row],[Capacity (MW)]]*0.395*8760*10^-6</f>
        <v>0.1141866</v>
      </c>
      <c r="R1416" s="3" cm="1">
        <f t="array" ref="R1416">AVERAGE(VLOOKUP(_xlfn.TEXTSPLIT(Table1[[#This Row],[Fuel (no space after comma)]], ","), FuelList_Final_EF!$A$2:$B$65, 2, FALSE))</f>
        <v>65.583341148886291</v>
      </c>
      <c r="S1416" s="3">
        <f>Table1[[#This Row],[Generation (TWh)]]*10^9*VLOOKUP(Table1[[#This Row],[Turbine/Engine Technology]],Technology_HR!$A$2:$B$11,2,FALSE)*10^-6</f>
        <v>1257194.466</v>
      </c>
      <c r="T1416" s="5">
        <f>Table1[[#This Row],[Fuel Consumption (mmBtu)]]*Table1[[#This Row],[Emission Factor (kg CO2/ mmBtu)]]*10^3</f>
        <v>82451013554.169922</v>
      </c>
      <c r="U1416" s="3">
        <f>Table1[[#This Row],[Emissions (g CO2)]]/(Table1[[#This Row],[Generation (TWh)]]*10^9)</f>
        <v>722.072586049238</v>
      </c>
    </row>
    <row r="1417" spans="1:21" x14ac:dyDescent="0.35">
      <c r="A1417" t="s">
        <v>418</v>
      </c>
      <c r="B1417" t="s">
        <v>3240</v>
      </c>
      <c r="C1417" t="str">
        <f>SUBSTITUTE(Table1[[#This Row],[Fuel]],", ",",")</f>
        <v>fossil gas: natural gas,fossil liquids: diesel</v>
      </c>
      <c r="D1417" t="s">
        <v>3239</v>
      </c>
      <c r="E1417" t="s">
        <v>3258</v>
      </c>
      <c r="H1417" t="s">
        <v>3436</v>
      </c>
      <c r="I1417">
        <v>99</v>
      </c>
      <c r="J1417" t="s">
        <v>3446</v>
      </c>
      <c r="K1417">
        <v>2019</v>
      </c>
      <c r="L1417" t="s">
        <v>29</v>
      </c>
      <c r="M1417" t="s">
        <v>29</v>
      </c>
      <c r="N1417">
        <v>-37.101900000000001</v>
      </c>
      <c r="O1417">
        <v>-72.291646</v>
      </c>
      <c r="P1417" t="s">
        <v>3484</v>
      </c>
      <c r="Q1417" s="3">
        <f>Table1[[#This Row],[Capacity (MW)]]*0.395*8760*10^-6</f>
        <v>0.34255980000000003</v>
      </c>
      <c r="R1417" s="3" cm="1">
        <f t="array" ref="R1417">AVERAGE(VLOOKUP(_xlfn.TEXTSPLIT(Table1[[#This Row],[Fuel (no space after comma)]], ","), FuelList_Final_EF!$A$2:$B$65, 2, FALSE))</f>
        <v>65.583341148886291</v>
      </c>
      <c r="S1417" s="3">
        <f>Table1[[#This Row],[Generation (TWh)]]*10^9*VLOOKUP(Table1[[#This Row],[Turbine/Engine Technology]],Technology_HR!$A$2:$B$11,2,FALSE)*10^-6</f>
        <v>3771583.398</v>
      </c>
      <c r="T1417" s="5">
        <f>Table1[[#This Row],[Fuel Consumption (mmBtu)]]*Table1[[#This Row],[Emission Factor (kg CO2/ mmBtu)]]*10^3</f>
        <v>247353040662.50977</v>
      </c>
      <c r="U1417" s="3">
        <f>Table1[[#This Row],[Emissions (g CO2)]]/(Table1[[#This Row],[Generation (TWh)]]*10^9)</f>
        <v>722.072586049238</v>
      </c>
    </row>
    <row r="1418" spans="1:21" x14ac:dyDescent="0.35">
      <c r="A1418" t="s">
        <v>417</v>
      </c>
      <c r="B1418" t="s">
        <v>3240</v>
      </c>
      <c r="C1418" t="str">
        <f>SUBSTITUTE(Table1[[#This Row],[Fuel]],", ",",")</f>
        <v>fossil gas: natural gas,fossil liquids: diesel</v>
      </c>
      <c r="D1418" t="s">
        <v>3239</v>
      </c>
      <c r="E1418" t="s">
        <v>3258</v>
      </c>
      <c r="H1418" t="s">
        <v>3440</v>
      </c>
      <c r="I1418">
        <v>35</v>
      </c>
      <c r="J1418" t="s">
        <v>3451</v>
      </c>
      <c r="K1418" t="s">
        <v>29</v>
      </c>
      <c r="L1418" t="s">
        <v>29</v>
      </c>
      <c r="M1418" t="s">
        <v>29</v>
      </c>
      <c r="N1418">
        <v>-37.101900000000001</v>
      </c>
      <c r="O1418">
        <v>-72.291646</v>
      </c>
      <c r="P1418" t="s">
        <v>3484</v>
      </c>
      <c r="Q1418" s="3">
        <f>Table1[[#This Row],[Capacity (MW)]]*0.395*8760*10^-6</f>
        <v>0.12110700000000001</v>
      </c>
      <c r="R1418" s="3" cm="1">
        <f t="array" ref="R1418">AVERAGE(VLOOKUP(_xlfn.TEXTSPLIT(Table1[[#This Row],[Fuel (no space after comma)]], ","), FuelList_Final_EF!$A$2:$B$65, 2, FALSE))</f>
        <v>65.583341148886291</v>
      </c>
      <c r="S1418" s="3">
        <f>Table1[[#This Row],[Generation (TWh)]]*10^9*VLOOKUP(Table1[[#This Row],[Turbine/Engine Technology]],Technology_HR!$A$2:$B$11,2,FALSE)*10^-6</f>
        <v>1245585.4949999999</v>
      </c>
      <c r="T1418" s="5">
        <f>Table1[[#This Row],[Fuel Consumption (mmBtu)]]*Table1[[#This Row],[Emission Factor (kg CO2/ mmBtu)]]*10^3</f>
        <v>81689658448.689392</v>
      </c>
      <c r="U1418" s="3">
        <f>Table1[[#This Row],[Emissions (g CO2)]]/(Table1[[#This Row],[Generation (TWh)]]*10^9)</f>
        <v>674.52466371629544</v>
      </c>
    </row>
    <row r="1419" spans="1:21" x14ac:dyDescent="0.35">
      <c r="A1419" t="s">
        <v>418</v>
      </c>
      <c r="B1419" t="s">
        <v>3240</v>
      </c>
      <c r="C1419" t="str">
        <f>SUBSTITUTE(Table1[[#This Row],[Fuel]],", ",",")</f>
        <v>fossil gas: natural gas,fossil liquids: diesel</v>
      </c>
      <c r="D1419" t="s">
        <v>3239</v>
      </c>
      <c r="E1419" t="s">
        <v>3258</v>
      </c>
      <c r="H1419" t="s">
        <v>3440</v>
      </c>
      <c r="I1419">
        <v>105</v>
      </c>
      <c r="J1419" t="s">
        <v>3451</v>
      </c>
      <c r="K1419" t="s">
        <v>29</v>
      </c>
      <c r="L1419" t="s">
        <v>29</v>
      </c>
      <c r="M1419" t="s">
        <v>29</v>
      </c>
      <c r="N1419">
        <v>-37.101900000000001</v>
      </c>
      <c r="O1419">
        <v>-72.291646</v>
      </c>
      <c r="P1419" t="s">
        <v>3484</v>
      </c>
      <c r="Q1419" s="3">
        <f>Table1[[#This Row],[Capacity (MW)]]*0.395*8760*10^-6</f>
        <v>0.36332100000000001</v>
      </c>
      <c r="R1419" s="3" cm="1">
        <f t="array" ref="R1419">AVERAGE(VLOOKUP(_xlfn.TEXTSPLIT(Table1[[#This Row],[Fuel (no space after comma)]], ","), FuelList_Final_EF!$A$2:$B$65, 2, FALSE))</f>
        <v>65.583341148886291</v>
      </c>
      <c r="S1419" s="3">
        <f>Table1[[#This Row],[Generation (TWh)]]*10^9*VLOOKUP(Table1[[#This Row],[Turbine/Engine Technology]],Technology_HR!$A$2:$B$11,2,FALSE)*10^-6</f>
        <v>3736756.4849999999</v>
      </c>
      <c r="T1419" s="5">
        <f>Table1[[#This Row],[Fuel Consumption (mmBtu)]]*Table1[[#This Row],[Emission Factor (kg CO2/ mmBtu)]]*10^3</f>
        <v>245068975346.06821</v>
      </c>
      <c r="U1419" s="3">
        <f>Table1[[#This Row],[Emissions (g CO2)]]/(Table1[[#This Row],[Generation (TWh)]]*10^9)</f>
        <v>674.52466371629555</v>
      </c>
    </row>
    <row r="1420" spans="1:21" x14ac:dyDescent="0.35">
      <c r="A1420" t="s">
        <v>408</v>
      </c>
      <c r="B1420" t="s">
        <v>3258</v>
      </c>
      <c r="C1420" t="str">
        <f>SUBSTITUTE(Table1[[#This Row],[Fuel]],", ",",")</f>
        <v>fossil liquids: diesel</v>
      </c>
      <c r="D1420" t="s">
        <v>3258</v>
      </c>
      <c r="H1420" t="s">
        <v>3436</v>
      </c>
      <c r="I1420">
        <v>108</v>
      </c>
      <c r="J1420" t="s">
        <v>3446</v>
      </c>
      <c r="K1420">
        <v>2009</v>
      </c>
      <c r="L1420" t="s">
        <v>29</v>
      </c>
      <c r="M1420" t="s">
        <v>29</v>
      </c>
      <c r="N1420">
        <v>-37.086072999999999</v>
      </c>
      <c r="O1420">
        <v>-72.324185999999997</v>
      </c>
      <c r="P1420" t="s">
        <v>3484</v>
      </c>
      <c r="Q1420" s="3">
        <f>Table1[[#This Row],[Capacity (MW)]]*0.395*8760*10^-6</f>
        <v>0.37370160000000002</v>
      </c>
      <c r="R1420" s="3" cm="1">
        <f t="array" ref="R1420">AVERAGE(VLOOKUP(_xlfn.TEXTSPLIT(Table1[[#This Row],[Fuel (no space after comma)]], ","), FuelList_Final_EF!$A$2:$B$65, 2, FALSE))</f>
        <v>78.106682297772565</v>
      </c>
      <c r="S1420" s="3">
        <f>Table1[[#This Row],[Generation (TWh)]]*10^9*VLOOKUP(Table1[[#This Row],[Turbine/Engine Technology]],Technology_HR!$A$2:$B$11,2,FALSE)*10^-6</f>
        <v>4114454.6159999999</v>
      </c>
      <c r="T1420" s="5">
        <f>Table1[[#This Row],[Fuel Consumption (mmBtu)]]*Table1[[#This Row],[Emission Factor (kg CO2/ mmBtu)]]*10^3</f>
        <v>321366399520.51581</v>
      </c>
      <c r="U1420" s="3">
        <f>Table1[[#This Row],[Emissions (g CO2)]]/(Table1[[#This Row],[Generation (TWh)]]*10^9)</f>
        <v>859.95457209847586</v>
      </c>
    </row>
    <row r="1421" spans="1:21" x14ac:dyDescent="0.35">
      <c r="A1421" t="s">
        <v>410</v>
      </c>
      <c r="B1421" t="s">
        <v>3239</v>
      </c>
      <c r="C1421" t="str">
        <f>SUBSTITUTE(Table1[[#This Row],[Fuel]],", ",",")</f>
        <v>fossil gas: natural gas</v>
      </c>
      <c r="D1421" t="s">
        <v>3239</v>
      </c>
      <c r="H1421" t="s">
        <v>3438</v>
      </c>
      <c r="I1421">
        <v>540</v>
      </c>
      <c r="J1421" t="s">
        <v>3445</v>
      </c>
      <c r="K1421" t="s">
        <v>29</v>
      </c>
      <c r="L1421" t="s">
        <v>29</v>
      </c>
      <c r="M1421" t="s">
        <v>29</v>
      </c>
      <c r="N1421">
        <v>-33.001393</v>
      </c>
      <c r="O1421">
        <v>-71.298163000000002</v>
      </c>
      <c r="P1421" t="s">
        <v>3484</v>
      </c>
      <c r="Q1421" s="3">
        <f>Table1[[#This Row],[Capacity (MW)]]*0.395*8760*10^-6</f>
        <v>1.8685079999999998</v>
      </c>
      <c r="R1421" s="3" cm="1">
        <f t="array" ref="R1421">AVERAGE(VLOOKUP(_xlfn.TEXTSPLIT(Table1[[#This Row],[Fuel (no space after comma)]], ","), FuelList_Final_EF!$A$2:$B$65, 2, FALSE))</f>
        <v>53.06</v>
      </c>
      <c r="S1421" s="3">
        <f>Table1[[#This Row],[Generation (TWh)]]*10^9*VLOOKUP(Table1[[#This Row],[Turbine/Engine Technology]],Technology_HR!$A$2:$B$11,2,FALSE)*10^-6</f>
        <v>14105366.891999997</v>
      </c>
      <c r="T1421" s="5">
        <f>Table1[[#This Row],[Fuel Consumption (mmBtu)]]*Table1[[#This Row],[Emission Factor (kg CO2/ mmBtu)]]*10^3</f>
        <v>748430767289.5199</v>
      </c>
      <c r="U1421" s="3">
        <f>Table1[[#This Row],[Emissions (g CO2)]]/(Table1[[#This Row],[Generation (TWh)]]*10^9)</f>
        <v>400.54993999999999</v>
      </c>
    </row>
    <row r="1422" spans="1:21" x14ac:dyDescent="0.35">
      <c r="A1422" t="s">
        <v>413</v>
      </c>
      <c r="B1422" t="s">
        <v>3258</v>
      </c>
      <c r="C1422" t="str">
        <f>SUBSTITUTE(Table1[[#This Row],[Fuel]],", ",",")</f>
        <v>fossil liquids: diesel</v>
      </c>
      <c r="D1422" t="s">
        <v>3258</v>
      </c>
      <c r="H1422" t="s">
        <v>3436</v>
      </c>
      <c r="I1422">
        <v>132</v>
      </c>
      <c r="J1422" t="s">
        <v>3446</v>
      </c>
      <c r="K1422">
        <v>2007</v>
      </c>
      <c r="L1422" t="s">
        <v>29</v>
      </c>
      <c r="M1422" t="s">
        <v>29</v>
      </c>
      <c r="N1422">
        <v>-32.843488000000001</v>
      </c>
      <c r="O1422">
        <v>-71.012330000000006</v>
      </c>
      <c r="P1422" t="s">
        <v>3484</v>
      </c>
      <c r="Q1422" s="3">
        <f>Table1[[#This Row],[Capacity (MW)]]*0.395*8760*10^-6</f>
        <v>0.4567464</v>
      </c>
      <c r="R1422" s="3" cm="1">
        <f t="array" ref="R1422">AVERAGE(VLOOKUP(_xlfn.TEXTSPLIT(Table1[[#This Row],[Fuel (no space after comma)]], ","), FuelList_Final_EF!$A$2:$B$65, 2, FALSE))</f>
        <v>78.106682297772565</v>
      </c>
      <c r="S1422" s="3">
        <f>Table1[[#This Row],[Generation (TWh)]]*10^9*VLOOKUP(Table1[[#This Row],[Turbine/Engine Technology]],Technology_HR!$A$2:$B$11,2,FALSE)*10^-6</f>
        <v>5028777.8640000001</v>
      </c>
      <c r="T1422" s="5">
        <f>Table1[[#This Row],[Fuel Consumption (mmBtu)]]*Table1[[#This Row],[Emission Factor (kg CO2/ mmBtu)]]*10^3</f>
        <v>392781154969.51929</v>
      </c>
      <c r="U1422" s="3">
        <f>Table1[[#This Row],[Emissions (g CO2)]]/(Table1[[#This Row],[Generation (TWh)]]*10^9)</f>
        <v>859.95457209847586</v>
      </c>
    </row>
    <row r="1423" spans="1:21" x14ac:dyDescent="0.35">
      <c r="A1423" t="s">
        <v>419</v>
      </c>
      <c r="B1423" t="s">
        <v>3241</v>
      </c>
      <c r="C1423" t="str">
        <f>SUBSTITUTE(Table1[[#This Row],[Fuel]],", ",",")</f>
        <v>fossil liquids: heavy fuel oil</v>
      </c>
      <c r="D1423" t="s">
        <v>3241</v>
      </c>
      <c r="H1423" t="s">
        <v>3437</v>
      </c>
      <c r="I1423">
        <v>68.400000000000006</v>
      </c>
      <c r="J1423" t="s">
        <v>3446</v>
      </c>
      <c r="K1423">
        <v>2024</v>
      </c>
      <c r="L1423" t="s">
        <v>29</v>
      </c>
      <c r="M1423" t="s">
        <v>29</v>
      </c>
      <c r="N1423">
        <v>-28.507667999999999</v>
      </c>
      <c r="O1423">
        <v>-70.918940000000006</v>
      </c>
      <c r="P1423" t="s">
        <v>3484</v>
      </c>
      <c r="Q1423" s="3">
        <f>Table1[[#This Row],[Capacity (MW)]]*0.395*8760*10^-6</f>
        <v>0.23667768000000003</v>
      </c>
      <c r="R1423" s="3" cm="1">
        <f t="array" ref="R1423">AVERAGE(VLOOKUP(_xlfn.TEXTSPLIT(Table1[[#This Row],[Fuel (no space after comma)]], ","), FuelList_Final_EF!$A$2:$B$65, 2, FALSE))</f>
        <v>81.602530311017389</v>
      </c>
      <c r="S1423" s="3">
        <f>Table1[[#This Row],[Generation (TWh)]]*10^9*VLOOKUP(Table1[[#This Row],[Turbine/Engine Technology]],Technology_HR!$A$2:$B$11,2,FALSE)*10^-6</f>
        <v>2106431.352</v>
      </c>
      <c r="T1423" s="5">
        <f>Table1[[#This Row],[Fuel Consumption (mmBtu)]]*Table1[[#This Row],[Emission Factor (kg CO2/ mmBtu)]]*10^3</f>
        <v>171890128249.65732</v>
      </c>
      <c r="U1423" s="3">
        <f>Table1[[#This Row],[Emissions (g CO2)]]/(Table1[[#This Row],[Generation (TWh)]]*10^9)</f>
        <v>726.26251976805463</v>
      </c>
    </row>
    <row r="1424" spans="1:21" x14ac:dyDescent="0.35">
      <c r="A1424" t="s">
        <v>420</v>
      </c>
      <c r="B1424" t="s">
        <v>3239</v>
      </c>
      <c r="C1424" t="str">
        <f>SUBSTITUTE(Table1[[#This Row],[Fuel]],", ",",")</f>
        <v>fossil gas: natural gas</v>
      </c>
      <c r="D1424" t="s">
        <v>3239</v>
      </c>
      <c r="H1424" t="s">
        <v>3438</v>
      </c>
      <c r="I1424">
        <v>245</v>
      </c>
      <c r="J1424" t="s">
        <v>3446</v>
      </c>
      <c r="K1424">
        <v>2000</v>
      </c>
      <c r="L1424" t="s">
        <v>29</v>
      </c>
      <c r="M1424" t="s">
        <v>29</v>
      </c>
      <c r="N1424">
        <v>-23.089200000000002</v>
      </c>
      <c r="O1424">
        <v>-70.410300000000007</v>
      </c>
      <c r="P1424" t="s">
        <v>3484</v>
      </c>
      <c r="Q1424" s="3">
        <f>Table1[[#This Row],[Capacity (MW)]]*0.395*8760*10^-6</f>
        <v>0.84774899999999997</v>
      </c>
      <c r="R1424" s="3" cm="1">
        <f t="array" ref="R1424">AVERAGE(VLOOKUP(_xlfn.TEXTSPLIT(Table1[[#This Row],[Fuel (no space after comma)]], ","), FuelList_Final_EF!$A$2:$B$65, 2, FALSE))</f>
        <v>53.06</v>
      </c>
      <c r="S1424" s="3">
        <f>Table1[[#This Row],[Generation (TWh)]]*10^9*VLOOKUP(Table1[[#This Row],[Turbine/Engine Technology]],Technology_HR!$A$2:$B$11,2,FALSE)*10^-6</f>
        <v>6399657.2009999994</v>
      </c>
      <c r="T1424" s="5">
        <f>Table1[[#This Row],[Fuel Consumption (mmBtu)]]*Table1[[#This Row],[Emission Factor (kg CO2/ mmBtu)]]*10^3</f>
        <v>339565811085.06</v>
      </c>
      <c r="U1424" s="3">
        <f>Table1[[#This Row],[Emissions (g CO2)]]/(Table1[[#This Row],[Generation (TWh)]]*10^9)</f>
        <v>400.54993999999999</v>
      </c>
    </row>
    <row r="1425" spans="1:21" x14ac:dyDescent="0.35">
      <c r="A1425" t="s">
        <v>420</v>
      </c>
      <c r="B1425" t="s">
        <v>3239</v>
      </c>
      <c r="C1425" t="str">
        <f>SUBSTITUTE(Table1[[#This Row],[Fuel]],", ",",")</f>
        <v>fossil gas: natural gas</v>
      </c>
      <c r="D1425" t="s">
        <v>3239</v>
      </c>
      <c r="H1425" t="s">
        <v>3440</v>
      </c>
      <c r="I1425">
        <v>377</v>
      </c>
      <c r="J1425" t="s">
        <v>3450</v>
      </c>
      <c r="K1425">
        <v>2026</v>
      </c>
      <c r="L1425" t="s">
        <v>29</v>
      </c>
      <c r="M1425" t="s">
        <v>29</v>
      </c>
      <c r="N1425">
        <v>-23.089200000000002</v>
      </c>
      <c r="O1425">
        <v>-70.410300000000007</v>
      </c>
      <c r="P1425" t="s">
        <v>3484</v>
      </c>
      <c r="Q1425" s="3">
        <f>Table1[[#This Row],[Capacity (MW)]]*0.395*8760*10^-6</f>
        <v>1.3044954</v>
      </c>
      <c r="R1425" s="3" cm="1">
        <f t="array" ref="R1425">AVERAGE(VLOOKUP(_xlfn.TEXTSPLIT(Table1[[#This Row],[Fuel (no space after comma)]], ","), FuelList_Final_EF!$A$2:$B$65, 2, FALSE))</f>
        <v>53.06</v>
      </c>
      <c r="S1425" s="3">
        <f>Table1[[#This Row],[Generation (TWh)]]*10^9*VLOOKUP(Table1[[#This Row],[Turbine/Engine Technology]],Technology_HR!$A$2:$B$11,2,FALSE)*10^-6</f>
        <v>13416735.188999999</v>
      </c>
      <c r="T1425" s="5">
        <f>Table1[[#This Row],[Fuel Consumption (mmBtu)]]*Table1[[#This Row],[Emission Factor (kg CO2/ mmBtu)]]*10^3</f>
        <v>711891969128.33997</v>
      </c>
      <c r="U1425" s="3">
        <f>Table1[[#This Row],[Emissions (g CO2)]]/(Table1[[#This Row],[Generation (TWh)]]*10^9)</f>
        <v>545.72209999999995</v>
      </c>
    </row>
    <row r="1426" spans="1:21" x14ac:dyDescent="0.35">
      <c r="A1426" t="s">
        <v>408</v>
      </c>
      <c r="B1426" t="s">
        <v>3240</v>
      </c>
      <c r="C1426" t="str">
        <f>SUBSTITUTE(Table1[[#This Row],[Fuel]],", ",",")</f>
        <v>fossil gas: natural gas,fossil liquids: diesel</v>
      </c>
      <c r="D1426" t="s">
        <v>3239</v>
      </c>
      <c r="E1426" t="s">
        <v>3258</v>
      </c>
      <c r="H1426" t="s">
        <v>3438</v>
      </c>
      <c r="I1426">
        <v>336</v>
      </c>
      <c r="J1426" t="s">
        <v>3446</v>
      </c>
      <c r="K1426">
        <v>1999</v>
      </c>
      <c r="L1426" t="s">
        <v>29</v>
      </c>
      <c r="M1426" t="s">
        <v>29</v>
      </c>
      <c r="N1426">
        <v>-32.936599999999999</v>
      </c>
      <c r="O1426">
        <v>-71.323099999999997</v>
      </c>
      <c r="P1426" t="s">
        <v>3484</v>
      </c>
      <c r="Q1426" s="3">
        <f>Table1[[#This Row],[Capacity (MW)]]*0.395*8760*10^-6</f>
        <v>1.1626272</v>
      </c>
      <c r="R1426" s="3" cm="1">
        <f t="array" ref="R1426">AVERAGE(VLOOKUP(_xlfn.TEXTSPLIT(Table1[[#This Row],[Fuel (no space after comma)]], ","), FuelList_Final_EF!$A$2:$B$65, 2, FALSE))</f>
        <v>65.583341148886291</v>
      </c>
      <c r="S1426" s="3">
        <f>Table1[[#This Row],[Generation (TWh)]]*10^9*VLOOKUP(Table1[[#This Row],[Turbine/Engine Technology]],Technology_HR!$A$2:$B$11,2,FALSE)*10^-6</f>
        <v>8776672.7327999994</v>
      </c>
      <c r="T1426" s="5">
        <f>Table1[[#This Row],[Fuel Consumption (mmBtu)]]*Table1[[#This Row],[Emission Factor (kg CO2/ mmBtu)]]*10^3</f>
        <v>575603521987.35046</v>
      </c>
      <c r="U1426" s="3">
        <f>Table1[[#This Row],[Emissions (g CO2)]]/(Table1[[#This Row],[Generation (TWh)]]*10^9)</f>
        <v>495.08864233294253</v>
      </c>
    </row>
    <row r="1427" spans="1:21" x14ac:dyDescent="0.35">
      <c r="A1427" t="s">
        <v>408</v>
      </c>
      <c r="B1427" t="s">
        <v>3240</v>
      </c>
      <c r="C1427" t="str">
        <f>SUBSTITUTE(Table1[[#This Row],[Fuel]],", ",",")</f>
        <v>fossil gas: natural gas,fossil liquids: diesel</v>
      </c>
      <c r="D1427" t="s">
        <v>3239</v>
      </c>
      <c r="E1427" t="s">
        <v>3258</v>
      </c>
      <c r="H1427" t="s">
        <v>3438</v>
      </c>
      <c r="I1427">
        <v>411</v>
      </c>
      <c r="J1427" t="s">
        <v>3446</v>
      </c>
      <c r="K1427">
        <v>2003</v>
      </c>
      <c r="L1427" t="s">
        <v>29</v>
      </c>
      <c r="M1427" t="s">
        <v>29</v>
      </c>
      <c r="N1427">
        <v>-32.936599999999999</v>
      </c>
      <c r="O1427">
        <v>-71.323099999999997</v>
      </c>
      <c r="P1427" t="s">
        <v>3484</v>
      </c>
      <c r="Q1427" s="3">
        <f>Table1[[#This Row],[Capacity (MW)]]*0.395*8760*10^-6</f>
        <v>1.4221421999999999</v>
      </c>
      <c r="R1427" s="3" cm="1">
        <f t="array" ref="R1427">AVERAGE(VLOOKUP(_xlfn.TEXTSPLIT(Table1[[#This Row],[Fuel (no space after comma)]], ","), FuelList_Final_EF!$A$2:$B$65, 2, FALSE))</f>
        <v>65.583341148886291</v>
      </c>
      <c r="S1427" s="3">
        <f>Table1[[#This Row],[Generation (TWh)]]*10^9*VLOOKUP(Table1[[#This Row],[Turbine/Engine Technology]],Technology_HR!$A$2:$B$11,2,FALSE)*10^-6</f>
        <v>10735751.467799999</v>
      </c>
      <c r="T1427" s="5">
        <f>Table1[[#This Row],[Fuel Consumption (mmBtu)]]*Table1[[#This Row],[Emission Factor (kg CO2/ mmBtu)]]*10^3</f>
        <v>704086451002.38403</v>
      </c>
      <c r="U1427" s="3">
        <f>Table1[[#This Row],[Emissions (g CO2)]]/(Table1[[#This Row],[Generation (TWh)]]*10^9)</f>
        <v>495.08864233294253</v>
      </c>
    </row>
    <row r="1428" spans="1:21" x14ac:dyDescent="0.35">
      <c r="A1428" t="s">
        <v>408</v>
      </c>
      <c r="B1428" t="s">
        <v>3240</v>
      </c>
      <c r="C1428" t="str">
        <f>SUBSTITUTE(Table1[[#This Row],[Fuel]],", ",",")</f>
        <v>fossil gas: natural gas,fossil liquids: diesel</v>
      </c>
      <c r="D1428" t="s">
        <v>3239</v>
      </c>
      <c r="E1428" t="s">
        <v>3258</v>
      </c>
      <c r="H1428" t="s">
        <v>3436</v>
      </c>
      <c r="I1428">
        <v>108</v>
      </c>
      <c r="J1428" t="s">
        <v>3446</v>
      </c>
      <c r="K1428">
        <v>2002</v>
      </c>
      <c r="L1428" t="s">
        <v>29</v>
      </c>
      <c r="M1428" t="s">
        <v>29</v>
      </c>
      <c r="N1428">
        <v>-32.936599999999999</v>
      </c>
      <c r="O1428">
        <v>-71.323099999999997</v>
      </c>
      <c r="P1428" t="s">
        <v>3484</v>
      </c>
      <c r="Q1428" s="3">
        <f>Table1[[#This Row],[Capacity (MW)]]*0.395*8760*10^-6</f>
        <v>0.37370160000000002</v>
      </c>
      <c r="R1428" s="3" cm="1">
        <f t="array" ref="R1428">AVERAGE(VLOOKUP(_xlfn.TEXTSPLIT(Table1[[#This Row],[Fuel (no space after comma)]], ","), FuelList_Final_EF!$A$2:$B$65, 2, FALSE))</f>
        <v>65.583341148886291</v>
      </c>
      <c r="S1428" s="3">
        <f>Table1[[#This Row],[Generation (TWh)]]*10^9*VLOOKUP(Table1[[#This Row],[Turbine/Engine Technology]],Technology_HR!$A$2:$B$11,2,FALSE)*10^-6</f>
        <v>4114454.6159999999</v>
      </c>
      <c r="T1428" s="5">
        <f>Table1[[#This Row],[Fuel Consumption (mmBtu)]]*Table1[[#This Row],[Emission Factor (kg CO2/ mmBtu)]]*10^3</f>
        <v>269839680722.73792</v>
      </c>
      <c r="U1428" s="3">
        <f>Table1[[#This Row],[Emissions (g CO2)]]/(Table1[[#This Row],[Generation (TWh)]]*10^9)</f>
        <v>722.072586049238</v>
      </c>
    </row>
    <row r="1429" spans="1:21" x14ac:dyDescent="0.35">
      <c r="A1429" t="s">
        <v>413</v>
      </c>
      <c r="B1429" t="s">
        <v>3240</v>
      </c>
      <c r="C1429" t="str">
        <f>SUBSTITUTE(Table1[[#This Row],[Fuel]],", ",",")</f>
        <v>fossil gas: natural gas,fossil liquids: diesel</v>
      </c>
      <c r="D1429" t="s">
        <v>3239</v>
      </c>
      <c r="E1429" t="s">
        <v>3258</v>
      </c>
      <c r="H1429" t="s">
        <v>3438</v>
      </c>
      <c r="I1429">
        <v>379</v>
      </c>
      <c r="J1429" t="s">
        <v>3446</v>
      </c>
      <c r="K1429">
        <v>1997</v>
      </c>
      <c r="L1429" t="s">
        <v>29</v>
      </c>
      <c r="M1429" t="s">
        <v>29</v>
      </c>
      <c r="N1429">
        <v>-33.418399999999998</v>
      </c>
      <c r="O1429">
        <v>-70.686999999999998</v>
      </c>
      <c r="P1429" t="s">
        <v>3484</v>
      </c>
      <c r="Q1429" s="3">
        <f>Table1[[#This Row],[Capacity (MW)]]*0.395*8760*10^-6</f>
        <v>1.3114158</v>
      </c>
      <c r="R1429" s="3" cm="1">
        <f t="array" ref="R1429">AVERAGE(VLOOKUP(_xlfn.TEXTSPLIT(Table1[[#This Row],[Fuel (no space after comma)]], ","), FuelList_Final_EF!$A$2:$B$65, 2, FALSE))</f>
        <v>65.583341148886291</v>
      </c>
      <c r="S1429" s="3">
        <f>Table1[[#This Row],[Generation (TWh)]]*10^9*VLOOKUP(Table1[[#This Row],[Turbine/Engine Technology]],Technology_HR!$A$2:$B$11,2,FALSE)*10^-6</f>
        <v>9899877.8741999995</v>
      </c>
      <c r="T1429" s="5">
        <f>Table1[[#This Row],[Fuel Consumption (mmBtu)]]*Table1[[#This Row],[Emission Factor (kg CO2/ mmBtu)]]*10^3</f>
        <v>649267067955.96985</v>
      </c>
      <c r="U1429" s="3">
        <f>Table1[[#This Row],[Emissions (g CO2)]]/(Table1[[#This Row],[Generation (TWh)]]*10^9)</f>
        <v>495.08864233294264</v>
      </c>
    </row>
    <row r="1430" spans="1:21" x14ac:dyDescent="0.35">
      <c r="A1430" t="s">
        <v>416</v>
      </c>
      <c r="B1430" t="s">
        <v>3258</v>
      </c>
      <c r="C1430" t="str">
        <f>SUBSTITUTE(Table1[[#This Row],[Fuel]],", ",",")</f>
        <v>fossil liquids: diesel</v>
      </c>
      <c r="D1430" t="s">
        <v>3258</v>
      </c>
      <c r="H1430" t="s">
        <v>3437</v>
      </c>
      <c r="I1430">
        <v>115.2</v>
      </c>
      <c r="J1430" t="s">
        <v>3446</v>
      </c>
      <c r="K1430">
        <v>2008</v>
      </c>
      <c r="L1430" t="s">
        <v>29</v>
      </c>
      <c r="M1430" t="s">
        <v>29</v>
      </c>
      <c r="N1430">
        <v>-31.941689</v>
      </c>
      <c r="O1430">
        <v>-71.477466000000007</v>
      </c>
      <c r="P1430" t="s">
        <v>3484</v>
      </c>
      <c r="Q1430" s="3">
        <f>Table1[[#This Row],[Capacity (MW)]]*0.395*8760*10^-6</f>
        <v>0.39861504000000003</v>
      </c>
      <c r="R1430" s="3" cm="1">
        <f t="array" ref="R1430">AVERAGE(VLOOKUP(_xlfn.TEXTSPLIT(Table1[[#This Row],[Fuel (no space after comma)]], ","), FuelList_Final_EF!$A$2:$B$65, 2, FALSE))</f>
        <v>78.106682297772565</v>
      </c>
      <c r="S1430" s="3">
        <f>Table1[[#This Row],[Generation (TWh)]]*10^9*VLOOKUP(Table1[[#This Row],[Turbine/Engine Technology]],Technology_HR!$A$2:$B$11,2,FALSE)*10^-6</f>
        <v>3547673.8560000001</v>
      </c>
      <c r="T1430" s="5">
        <f>Table1[[#This Row],[Fuel Consumption (mmBtu)]]*Table1[[#This Row],[Emission Factor (kg CO2/ mmBtu)]]*10^3</f>
        <v>277097034766.70575</v>
      </c>
      <c r="U1430" s="3">
        <f>Table1[[#This Row],[Emissions (g CO2)]]/(Table1[[#This Row],[Generation (TWh)]]*10^9)</f>
        <v>695.14947245017572</v>
      </c>
    </row>
    <row r="1431" spans="1:21" x14ac:dyDescent="0.35">
      <c r="A1431" t="s">
        <v>405</v>
      </c>
      <c r="B1431" t="s">
        <v>3258</v>
      </c>
      <c r="C1431" t="str">
        <f>SUBSTITUTE(Table1[[#This Row],[Fuel]],", ",",")</f>
        <v>fossil liquids: diesel</v>
      </c>
      <c r="D1431" t="s">
        <v>3258</v>
      </c>
      <c r="H1431" t="s">
        <v>3437</v>
      </c>
      <c r="I1431">
        <v>100.8</v>
      </c>
      <c r="J1431" t="s">
        <v>3446</v>
      </c>
      <c r="K1431">
        <v>2021</v>
      </c>
      <c r="L1431" t="s">
        <v>29</v>
      </c>
      <c r="M1431" t="s">
        <v>29</v>
      </c>
      <c r="N1431">
        <v>-29.113887999999999</v>
      </c>
      <c r="O1431">
        <v>-70.914304000000001</v>
      </c>
      <c r="P1431" t="s">
        <v>3484</v>
      </c>
      <c r="Q1431" s="3">
        <f>Table1[[#This Row],[Capacity (MW)]]*0.395*8760*10^-6</f>
        <v>0.34878816000000001</v>
      </c>
      <c r="R1431" s="3" cm="1">
        <f t="array" ref="R1431">AVERAGE(VLOOKUP(_xlfn.TEXTSPLIT(Table1[[#This Row],[Fuel (no space after comma)]], ","), FuelList_Final_EF!$A$2:$B$65, 2, FALSE))</f>
        <v>78.106682297772565</v>
      </c>
      <c r="S1431" s="3">
        <f>Table1[[#This Row],[Generation (TWh)]]*10^9*VLOOKUP(Table1[[#This Row],[Turbine/Engine Technology]],Technology_HR!$A$2:$B$11,2,FALSE)*10^-6</f>
        <v>3104214.6239999998</v>
      </c>
      <c r="T1431" s="5">
        <f>Table1[[#This Row],[Fuel Consumption (mmBtu)]]*Table1[[#This Row],[Emission Factor (kg CO2/ mmBtu)]]*10^3</f>
        <v>242459905420.86749</v>
      </c>
      <c r="U1431" s="3">
        <f>Table1[[#This Row],[Emissions (g CO2)]]/(Table1[[#This Row],[Generation (TWh)]]*10^9)</f>
        <v>695.14947245017572</v>
      </c>
    </row>
    <row r="1432" spans="1:21" x14ac:dyDescent="0.35">
      <c r="A1432" t="s">
        <v>406</v>
      </c>
      <c r="B1432" t="s">
        <v>3240</v>
      </c>
      <c r="C1432" t="str">
        <f>SUBSTITUTE(Table1[[#This Row],[Fuel]],", ",",")</f>
        <v>fossil gas: natural gas,fossil liquids: diesel</v>
      </c>
      <c r="D1432" t="s">
        <v>3239</v>
      </c>
      <c r="E1432" t="s">
        <v>3258</v>
      </c>
      <c r="H1432" t="s">
        <v>3436</v>
      </c>
      <c r="I1432">
        <v>124.2</v>
      </c>
      <c r="J1432" t="s">
        <v>3446</v>
      </c>
      <c r="K1432">
        <v>2009</v>
      </c>
      <c r="L1432" t="s">
        <v>29</v>
      </c>
      <c r="M1432" t="s">
        <v>29</v>
      </c>
      <c r="N1432">
        <v>-32.787500000000001</v>
      </c>
      <c r="O1432">
        <v>-71.485799999999998</v>
      </c>
      <c r="P1432" t="s">
        <v>3484</v>
      </c>
      <c r="Q1432" s="3">
        <f>Table1[[#This Row],[Capacity (MW)]]*0.395*8760*10^-6</f>
        <v>0.42975684000000003</v>
      </c>
      <c r="R1432" s="3" cm="1">
        <f t="array" ref="R1432">AVERAGE(VLOOKUP(_xlfn.TEXTSPLIT(Table1[[#This Row],[Fuel (no space after comma)]], ","), FuelList_Final_EF!$A$2:$B$65, 2, FALSE))</f>
        <v>65.583341148886291</v>
      </c>
      <c r="S1432" s="3">
        <f>Table1[[#This Row],[Generation (TWh)]]*10^9*VLOOKUP(Table1[[#This Row],[Turbine/Engine Technology]],Technology_HR!$A$2:$B$11,2,FALSE)*10^-6</f>
        <v>4731622.8083999995</v>
      </c>
      <c r="T1432" s="5">
        <f>Table1[[#This Row],[Fuel Consumption (mmBtu)]]*Table1[[#This Row],[Emission Factor (kg CO2/ mmBtu)]]*10^3</f>
        <v>310315632831.14862</v>
      </c>
      <c r="U1432" s="3">
        <f>Table1[[#This Row],[Emissions (g CO2)]]/(Table1[[#This Row],[Generation (TWh)]]*10^9)</f>
        <v>722.072586049238</v>
      </c>
    </row>
    <row r="1433" spans="1:21" x14ac:dyDescent="0.35">
      <c r="A1433" t="s">
        <v>406</v>
      </c>
      <c r="B1433" t="s">
        <v>3240</v>
      </c>
      <c r="C1433" t="str">
        <f>SUBSTITUTE(Table1[[#This Row],[Fuel]],", ",",")</f>
        <v>fossil gas: natural gas,fossil liquids: diesel</v>
      </c>
      <c r="D1433" t="s">
        <v>3239</v>
      </c>
      <c r="E1433" t="s">
        <v>3258</v>
      </c>
      <c r="H1433" t="s">
        <v>3436</v>
      </c>
      <c r="I1433">
        <v>124.2</v>
      </c>
      <c r="J1433" t="s">
        <v>3446</v>
      </c>
      <c r="K1433">
        <v>2009</v>
      </c>
      <c r="L1433" t="s">
        <v>29</v>
      </c>
      <c r="M1433" t="s">
        <v>29</v>
      </c>
      <c r="N1433">
        <v>-32.787500000000001</v>
      </c>
      <c r="O1433">
        <v>-71.485799999999998</v>
      </c>
      <c r="P1433" t="s">
        <v>3484</v>
      </c>
      <c r="Q1433" s="3">
        <f>Table1[[#This Row],[Capacity (MW)]]*0.395*8760*10^-6</f>
        <v>0.42975684000000003</v>
      </c>
      <c r="R1433" s="3" cm="1">
        <f t="array" ref="R1433">AVERAGE(VLOOKUP(_xlfn.TEXTSPLIT(Table1[[#This Row],[Fuel (no space after comma)]], ","), FuelList_Final_EF!$A$2:$B$65, 2, FALSE))</f>
        <v>65.583341148886291</v>
      </c>
      <c r="S1433" s="3">
        <f>Table1[[#This Row],[Generation (TWh)]]*10^9*VLOOKUP(Table1[[#This Row],[Turbine/Engine Technology]],Technology_HR!$A$2:$B$11,2,FALSE)*10^-6</f>
        <v>4731622.8083999995</v>
      </c>
      <c r="T1433" s="5">
        <f>Table1[[#This Row],[Fuel Consumption (mmBtu)]]*Table1[[#This Row],[Emission Factor (kg CO2/ mmBtu)]]*10^3</f>
        <v>310315632831.14862</v>
      </c>
      <c r="U1433" s="3">
        <f>Table1[[#This Row],[Emissions (g CO2)]]/(Table1[[#This Row],[Generation (TWh)]]*10^9)</f>
        <v>722.072586049238</v>
      </c>
    </row>
    <row r="1434" spans="1:21" x14ac:dyDescent="0.35">
      <c r="A1434" t="s">
        <v>413</v>
      </c>
      <c r="B1434" t="s">
        <v>3258</v>
      </c>
      <c r="C1434" t="str">
        <f>SUBSTITUTE(Table1[[#This Row],[Fuel]],", ",",")</f>
        <v>fossil liquids: diesel</v>
      </c>
      <c r="D1434" t="s">
        <v>3258</v>
      </c>
      <c r="H1434" t="s">
        <v>3440</v>
      </c>
      <c r="I1434">
        <v>50</v>
      </c>
      <c r="J1434" t="s">
        <v>3446</v>
      </c>
      <c r="K1434">
        <v>1962</v>
      </c>
      <c r="L1434" t="s">
        <v>29</v>
      </c>
      <c r="M1434" t="s">
        <v>29</v>
      </c>
      <c r="N1434">
        <v>-33.417935</v>
      </c>
      <c r="O1434">
        <v>-70.687640000000002</v>
      </c>
      <c r="P1434" t="s">
        <v>3484</v>
      </c>
      <c r="Q1434" s="3">
        <f>Table1[[#This Row],[Capacity (MW)]]*0.395*8760*10^-6</f>
        <v>0.17301</v>
      </c>
      <c r="R1434" s="3" cm="1">
        <f t="array" ref="R1434">AVERAGE(VLOOKUP(_xlfn.TEXTSPLIT(Table1[[#This Row],[Fuel (no space after comma)]], ","), FuelList_Final_EF!$A$2:$B$65, 2, FALSE))</f>
        <v>78.106682297772565</v>
      </c>
      <c r="S1434" s="3">
        <f>Table1[[#This Row],[Generation (TWh)]]*10^9*VLOOKUP(Table1[[#This Row],[Turbine/Engine Technology]],Technology_HR!$A$2:$B$11,2,FALSE)*10^-6</f>
        <v>1779407.8499999999</v>
      </c>
      <c r="T1434" s="5">
        <f>Table1[[#This Row],[Fuel Consumption (mmBtu)]]*Table1[[#This Row],[Emission Factor (kg CO2/ mmBtu)]]*10^3</f>
        <v>138983643618.11255</v>
      </c>
      <c r="U1434" s="3">
        <f>Table1[[#This Row],[Emissions (g CO2)]]/(Table1[[#This Row],[Generation (TWh)]]*10^9)</f>
        <v>803.32722743259092</v>
      </c>
    </row>
    <row r="1435" spans="1:21" x14ac:dyDescent="0.35">
      <c r="A1435" t="s">
        <v>413</v>
      </c>
      <c r="B1435" t="s">
        <v>3258</v>
      </c>
      <c r="C1435" t="str">
        <f>SUBSTITUTE(Table1[[#This Row],[Fuel]],", ",",")</f>
        <v>fossil liquids: diesel</v>
      </c>
      <c r="D1435" t="s">
        <v>3258</v>
      </c>
      <c r="H1435" t="s">
        <v>3440</v>
      </c>
      <c r="I1435">
        <v>50</v>
      </c>
      <c r="J1435" t="s">
        <v>3446</v>
      </c>
      <c r="K1435">
        <v>1962</v>
      </c>
      <c r="L1435" t="s">
        <v>29</v>
      </c>
      <c r="M1435" t="s">
        <v>29</v>
      </c>
      <c r="N1435">
        <v>-33.417935</v>
      </c>
      <c r="O1435">
        <v>-70.687640000000002</v>
      </c>
      <c r="P1435" t="s">
        <v>3484</v>
      </c>
      <c r="Q1435" s="3">
        <f>Table1[[#This Row],[Capacity (MW)]]*0.395*8760*10^-6</f>
        <v>0.17301</v>
      </c>
      <c r="R1435" s="3" cm="1">
        <f t="array" ref="R1435">AVERAGE(VLOOKUP(_xlfn.TEXTSPLIT(Table1[[#This Row],[Fuel (no space after comma)]], ","), FuelList_Final_EF!$A$2:$B$65, 2, FALSE))</f>
        <v>78.106682297772565</v>
      </c>
      <c r="S1435" s="3">
        <f>Table1[[#This Row],[Generation (TWh)]]*10^9*VLOOKUP(Table1[[#This Row],[Turbine/Engine Technology]],Technology_HR!$A$2:$B$11,2,FALSE)*10^-6</f>
        <v>1779407.8499999999</v>
      </c>
      <c r="T1435" s="5">
        <f>Table1[[#This Row],[Fuel Consumption (mmBtu)]]*Table1[[#This Row],[Emission Factor (kg CO2/ mmBtu)]]*10^3</f>
        <v>138983643618.11255</v>
      </c>
      <c r="U1435" s="3">
        <f>Table1[[#This Row],[Emissions (g CO2)]]/(Table1[[#This Row],[Generation (TWh)]]*10^9)</f>
        <v>803.32722743259092</v>
      </c>
    </row>
    <row r="1436" spans="1:21" x14ac:dyDescent="0.35">
      <c r="A1436" t="s">
        <v>406</v>
      </c>
      <c r="B1436" t="s">
        <v>3240</v>
      </c>
      <c r="C1436" t="str">
        <f>SUBSTITUTE(Table1[[#This Row],[Fuel]],", ",",")</f>
        <v>fossil gas: natural gas,fossil liquids: diesel</v>
      </c>
      <c r="D1436" t="s">
        <v>3239</v>
      </c>
      <c r="E1436" t="s">
        <v>3258</v>
      </c>
      <c r="H1436" t="s">
        <v>3438</v>
      </c>
      <c r="I1436">
        <v>371.6</v>
      </c>
      <c r="J1436" t="s">
        <v>3446</v>
      </c>
      <c r="K1436">
        <v>1998</v>
      </c>
      <c r="L1436" t="s">
        <v>29</v>
      </c>
      <c r="M1436" t="s">
        <v>29</v>
      </c>
      <c r="N1436">
        <v>-32.936</v>
      </c>
      <c r="O1436">
        <v>-71.314999999999998</v>
      </c>
      <c r="P1436" t="s">
        <v>3484</v>
      </c>
      <c r="Q1436" s="3">
        <f>Table1[[#This Row],[Capacity (MW)]]*0.395*8760*10^-6</f>
        <v>1.28581032</v>
      </c>
      <c r="R1436" s="3" cm="1">
        <f t="array" ref="R1436">AVERAGE(VLOOKUP(_xlfn.TEXTSPLIT(Table1[[#This Row],[Fuel (no space after comma)]], ","), FuelList_Final_EF!$A$2:$B$65, 2, FALSE))</f>
        <v>65.583341148886291</v>
      </c>
      <c r="S1436" s="3">
        <f>Table1[[#This Row],[Generation (TWh)]]*10^9*VLOOKUP(Table1[[#This Row],[Turbine/Engine Technology]],Technology_HR!$A$2:$B$11,2,FALSE)*10^-6</f>
        <v>9706582.10568</v>
      </c>
      <c r="T1436" s="5">
        <f>Table1[[#This Row],[Fuel Consumption (mmBtu)]]*Table1[[#This Row],[Emission Factor (kg CO2/ mmBtu)]]*10^3</f>
        <v>636590085626.48657</v>
      </c>
      <c r="U1436" s="3">
        <f>Table1[[#This Row],[Emissions (g CO2)]]/(Table1[[#This Row],[Generation (TWh)]]*10^9)</f>
        <v>495.0886423329427</v>
      </c>
    </row>
    <row r="1437" spans="1:21" x14ac:dyDescent="0.35">
      <c r="A1437" t="s">
        <v>406</v>
      </c>
      <c r="B1437" t="s">
        <v>3240</v>
      </c>
      <c r="C1437" t="str">
        <f>SUBSTITUTE(Table1[[#This Row],[Fuel]],", ",",")</f>
        <v>fossil gas: natural gas,fossil liquids: diesel</v>
      </c>
      <c r="D1437" t="s">
        <v>3239</v>
      </c>
      <c r="E1437" t="s">
        <v>3258</v>
      </c>
      <c r="H1437" t="s">
        <v>3438</v>
      </c>
      <c r="I1437">
        <v>380</v>
      </c>
      <c r="J1437" t="s">
        <v>3446</v>
      </c>
      <c r="K1437">
        <v>2008</v>
      </c>
      <c r="L1437" t="s">
        <v>29</v>
      </c>
      <c r="M1437" t="s">
        <v>29</v>
      </c>
      <c r="N1437">
        <v>-32.936</v>
      </c>
      <c r="O1437">
        <v>-71.314999999999998</v>
      </c>
      <c r="P1437" t="s">
        <v>3484</v>
      </c>
      <c r="Q1437" s="3">
        <f>Table1[[#This Row],[Capacity (MW)]]*0.395*8760*10^-6</f>
        <v>1.3148759999999999</v>
      </c>
      <c r="R1437" s="3" cm="1">
        <f t="array" ref="R1437">AVERAGE(VLOOKUP(_xlfn.TEXTSPLIT(Table1[[#This Row],[Fuel (no space after comma)]], ","), FuelList_Final_EF!$A$2:$B$65, 2, FALSE))</f>
        <v>65.583341148886291</v>
      </c>
      <c r="S1437" s="3">
        <f>Table1[[#This Row],[Generation (TWh)]]*10^9*VLOOKUP(Table1[[#This Row],[Turbine/Engine Technology]],Technology_HR!$A$2:$B$11,2,FALSE)*10^-6</f>
        <v>9925998.9239999987</v>
      </c>
      <c r="T1437" s="5">
        <f>Table1[[#This Row],[Fuel Consumption (mmBtu)]]*Table1[[#This Row],[Emission Factor (kg CO2/ mmBtu)]]*10^3</f>
        <v>650980173676.17017</v>
      </c>
      <c r="U1437" s="3">
        <f>Table1[[#This Row],[Emissions (g CO2)]]/(Table1[[#This Row],[Generation (TWh)]]*10^9)</f>
        <v>495.08864233294253</v>
      </c>
    </row>
    <row r="1438" spans="1:21" x14ac:dyDescent="0.35">
      <c r="A1438" t="s">
        <v>405</v>
      </c>
      <c r="B1438" t="s">
        <v>3258</v>
      </c>
      <c r="C1438" t="str">
        <f>SUBSTITUTE(Table1[[#This Row],[Fuel]],", ",",")</f>
        <v>fossil liquids: diesel</v>
      </c>
      <c r="D1438" t="s">
        <v>3258</v>
      </c>
      <c r="H1438" t="s">
        <v>3437</v>
      </c>
      <c r="I1438">
        <v>51</v>
      </c>
      <c r="J1438" t="s">
        <v>3446</v>
      </c>
      <c r="K1438" t="s">
        <v>29</v>
      </c>
      <c r="L1438" t="s">
        <v>29</v>
      </c>
      <c r="M1438" t="s">
        <v>29</v>
      </c>
      <c r="N1438">
        <v>-35.389612999999997</v>
      </c>
      <c r="O1438">
        <v>-72.376838000000006</v>
      </c>
      <c r="P1438" t="s">
        <v>3484</v>
      </c>
      <c r="Q1438" s="3">
        <f>Table1[[#This Row],[Capacity (MW)]]*0.395*8760*10^-6</f>
        <v>0.17647019999999997</v>
      </c>
      <c r="R1438" s="3" cm="1">
        <f t="array" ref="R1438">AVERAGE(VLOOKUP(_xlfn.TEXTSPLIT(Table1[[#This Row],[Fuel (no space after comma)]], ","), FuelList_Final_EF!$A$2:$B$65, 2, FALSE))</f>
        <v>78.106682297772565</v>
      </c>
      <c r="S1438" s="3">
        <f>Table1[[#This Row],[Generation (TWh)]]*10^9*VLOOKUP(Table1[[#This Row],[Turbine/Engine Technology]],Technology_HR!$A$2:$B$11,2,FALSE)*10^-6</f>
        <v>1570584.7799999998</v>
      </c>
      <c r="T1438" s="5">
        <f>Table1[[#This Row],[Fuel Consumption (mmBtu)]]*Table1[[#This Row],[Emission Factor (kg CO2/ mmBtu)]]*10^3</f>
        <v>122673166433.177</v>
      </c>
      <c r="U1438" s="3">
        <f>Table1[[#This Row],[Emissions (g CO2)]]/(Table1[[#This Row],[Generation (TWh)]]*10^9)</f>
        <v>695.14947245017584</v>
      </c>
    </row>
    <row r="1439" spans="1:21" x14ac:dyDescent="0.35">
      <c r="A1439" t="s">
        <v>413</v>
      </c>
      <c r="B1439" t="s">
        <v>3258</v>
      </c>
      <c r="C1439" t="str">
        <f>SUBSTITUTE(Table1[[#This Row],[Fuel]],", ",",")</f>
        <v>fossil liquids: diesel</v>
      </c>
      <c r="D1439" t="s">
        <v>3258</v>
      </c>
      <c r="H1439" t="s">
        <v>3436</v>
      </c>
      <c r="I1439">
        <v>140.9</v>
      </c>
      <c r="J1439" t="s">
        <v>3446</v>
      </c>
      <c r="K1439">
        <v>2009</v>
      </c>
      <c r="L1439" t="s">
        <v>29</v>
      </c>
      <c r="M1439" t="s">
        <v>29</v>
      </c>
      <c r="N1439">
        <v>-37.092489999999998</v>
      </c>
      <c r="O1439">
        <v>-72.316231000000002</v>
      </c>
      <c r="P1439" t="s">
        <v>3484</v>
      </c>
      <c r="Q1439" s="3">
        <f>Table1[[#This Row],[Capacity (MW)]]*0.395*8760*10^-6</f>
        <v>0.48754218000000005</v>
      </c>
      <c r="R1439" s="3" cm="1">
        <f t="array" ref="R1439">AVERAGE(VLOOKUP(_xlfn.TEXTSPLIT(Table1[[#This Row],[Fuel (no space after comma)]], ","), FuelList_Final_EF!$A$2:$B$65, 2, FALSE))</f>
        <v>78.106682297772565</v>
      </c>
      <c r="S1439" s="3">
        <f>Table1[[#This Row],[Generation (TWh)]]*10^9*VLOOKUP(Table1[[#This Row],[Turbine/Engine Technology]],Technology_HR!$A$2:$B$11,2,FALSE)*10^-6</f>
        <v>5367839.401800001</v>
      </c>
      <c r="T1439" s="5">
        <f>Table1[[#This Row],[Fuel Consumption (mmBtu)]]*Table1[[#This Row],[Emission Factor (kg CO2/ mmBtu)]]*10^3</f>
        <v>419264126781.85822</v>
      </c>
      <c r="U1439" s="3">
        <f>Table1[[#This Row],[Emissions (g CO2)]]/(Table1[[#This Row],[Generation (TWh)]]*10^9)</f>
        <v>859.95457209847598</v>
      </c>
    </row>
    <row r="1440" spans="1:21" x14ac:dyDescent="0.35">
      <c r="A1440" t="s">
        <v>406</v>
      </c>
      <c r="B1440" t="s">
        <v>3240</v>
      </c>
      <c r="C1440" t="str">
        <f>SUBSTITUTE(Table1[[#This Row],[Fuel]],", ",",")</f>
        <v>fossil gas: natural gas,fossil liquids: diesel</v>
      </c>
      <c r="D1440" t="s">
        <v>3239</v>
      </c>
      <c r="E1440" t="s">
        <v>3258</v>
      </c>
      <c r="H1440" t="s">
        <v>3436</v>
      </c>
      <c r="I1440">
        <v>120</v>
      </c>
      <c r="J1440" t="s">
        <v>3446</v>
      </c>
      <c r="K1440">
        <v>2000</v>
      </c>
      <c r="L1440" t="s">
        <v>29</v>
      </c>
      <c r="M1440" t="s">
        <v>29</v>
      </c>
      <c r="N1440">
        <v>-24.988800000000001</v>
      </c>
      <c r="O1440">
        <v>-70.465999999999994</v>
      </c>
      <c r="P1440" t="s">
        <v>3484</v>
      </c>
      <c r="Q1440" s="3">
        <f>Table1[[#This Row],[Capacity (MW)]]*0.395*8760*10^-6</f>
        <v>0.41522400000000004</v>
      </c>
      <c r="R1440" s="3" cm="1">
        <f t="array" ref="R1440">AVERAGE(VLOOKUP(_xlfn.TEXTSPLIT(Table1[[#This Row],[Fuel (no space after comma)]], ","), FuelList_Final_EF!$A$2:$B$65, 2, FALSE))</f>
        <v>65.583341148886291</v>
      </c>
      <c r="S1440" s="3">
        <f>Table1[[#This Row],[Generation (TWh)]]*10^9*VLOOKUP(Table1[[#This Row],[Turbine/Engine Technology]],Technology_HR!$A$2:$B$11,2,FALSE)*10^-6</f>
        <v>4571616.2400000012</v>
      </c>
      <c r="T1440" s="5">
        <f>Table1[[#This Row],[Fuel Consumption (mmBtu)]]*Table1[[#This Row],[Emission Factor (kg CO2/ mmBtu)]]*10^3</f>
        <v>299821867469.70892</v>
      </c>
      <c r="U1440" s="3">
        <f>Table1[[#This Row],[Emissions (g CO2)]]/(Table1[[#This Row],[Generation (TWh)]]*10^9)</f>
        <v>722.07258604923823</v>
      </c>
    </row>
    <row r="1441" spans="1:21" x14ac:dyDescent="0.35">
      <c r="A1441" t="s">
        <v>406</v>
      </c>
      <c r="B1441" t="s">
        <v>3240</v>
      </c>
      <c r="C1441" t="str">
        <f>SUBSTITUTE(Table1[[#This Row],[Fuel]],", ",",")</f>
        <v>fossil gas: natural gas,fossil liquids: diesel</v>
      </c>
      <c r="D1441" t="s">
        <v>3239</v>
      </c>
      <c r="E1441" t="s">
        <v>3258</v>
      </c>
      <c r="H1441" t="s">
        <v>3436</v>
      </c>
      <c r="I1441">
        <v>120</v>
      </c>
      <c r="J1441" t="s">
        <v>3446</v>
      </c>
      <c r="K1441">
        <v>2000</v>
      </c>
      <c r="L1441" t="s">
        <v>29</v>
      </c>
      <c r="M1441" t="s">
        <v>29</v>
      </c>
      <c r="N1441">
        <v>-24.988800000000001</v>
      </c>
      <c r="O1441">
        <v>-70.465999999999994</v>
      </c>
      <c r="P1441" t="s">
        <v>3484</v>
      </c>
      <c r="Q1441" s="3">
        <f>Table1[[#This Row],[Capacity (MW)]]*0.395*8760*10^-6</f>
        <v>0.41522400000000004</v>
      </c>
      <c r="R1441" s="3" cm="1">
        <f t="array" ref="R1441">AVERAGE(VLOOKUP(_xlfn.TEXTSPLIT(Table1[[#This Row],[Fuel (no space after comma)]], ","), FuelList_Final_EF!$A$2:$B$65, 2, FALSE))</f>
        <v>65.583341148886291</v>
      </c>
      <c r="S1441" s="3">
        <f>Table1[[#This Row],[Generation (TWh)]]*10^9*VLOOKUP(Table1[[#This Row],[Turbine/Engine Technology]],Technology_HR!$A$2:$B$11,2,FALSE)*10^-6</f>
        <v>4571616.2400000012</v>
      </c>
      <c r="T1441" s="5">
        <f>Table1[[#This Row],[Fuel Consumption (mmBtu)]]*Table1[[#This Row],[Emission Factor (kg CO2/ mmBtu)]]*10^3</f>
        <v>299821867469.70892</v>
      </c>
      <c r="U1441" s="3">
        <f>Table1[[#This Row],[Emissions (g CO2)]]/(Table1[[#This Row],[Generation (TWh)]]*10^9)</f>
        <v>722.07258604923823</v>
      </c>
    </row>
    <row r="1442" spans="1:21" x14ac:dyDescent="0.35">
      <c r="A1442" t="s">
        <v>406</v>
      </c>
      <c r="B1442" t="s">
        <v>3249</v>
      </c>
      <c r="C1442" t="str">
        <f>SUBSTITUTE(Table1[[#This Row],[Fuel]],", ",",")</f>
        <v>fossil gas: waste heat from natural gas</v>
      </c>
      <c r="D1442" t="s">
        <v>3249</v>
      </c>
      <c r="H1442" t="s">
        <v>3440</v>
      </c>
      <c r="I1442">
        <v>130</v>
      </c>
      <c r="J1442" t="s">
        <v>3451</v>
      </c>
      <c r="K1442" t="s">
        <v>29</v>
      </c>
      <c r="L1442" t="s">
        <v>29</v>
      </c>
      <c r="M1442" t="s">
        <v>29</v>
      </c>
      <c r="N1442">
        <v>-24.988800000000001</v>
      </c>
      <c r="O1442">
        <v>-70.465999999999994</v>
      </c>
      <c r="P1442" t="s">
        <v>3484</v>
      </c>
      <c r="Q1442" s="3">
        <f>Table1[[#This Row],[Capacity (MW)]]*0.395*8760*10^-6</f>
        <v>0.449826</v>
      </c>
      <c r="R1442" s="3" cm="1">
        <f t="array" ref="R1442">AVERAGE(VLOOKUP(_xlfn.TEXTSPLIT(Table1[[#This Row],[Fuel (no space after comma)]], ","), FuelList_Final_EF!$A$2:$B$65, 2, FALSE))</f>
        <v>66.33</v>
      </c>
      <c r="S1442" s="3">
        <f>Table1[[#This Row],[Generation (TWh)]]*10^9*VLOOKUP(Table1[[#This Row],[Turbine/Engine Technology]],Technology_HR!$A$2:$B$11,2,FALSE)*10^-6</f>
        <v>4626460.41</v>
      </c>
      <c r="T1442" s="5">
        <f>Table1[[#This Row],[Fuel Consumption (mmBtu)]]*Table1[[#This Row],[Emission Factor (kg CO2/ mmBtu)]]*10^3</f>
        <v>306873118995.29999</v>
      </c>
      <c r="U1442" s="3">
        <f>Table1[[#This Row],[Emissions (g CO2)]]/(Table1[[#This Row],[Generation (TWh)]]*10^9)</f>
        <v>682.20404999999994</v>
      </c>
    </row>
    <row r="1443" spans="1:21" x14ac:dyDescent="0.35">
      <c r="A1443" t="s">
        <v>406</v>
      </c>
      <c r="B1443" t="s">
        <v>3258</v>
      </c>
      <c r="C1443" t="str">
        <f>SUBSTITUTE(Table1[[#This Row],[Fuel]],", ",",")</f>
        <v>fossil liquids: diesel</v>
      </c>
      <c r="D1443" t="s">
        <v>3258</v>
      </c>
      <c r="H1443" t="s">
        <v>3437</v>
      </c>
      <c r="I1443">
        <v>58.3</v>
      </c>
      <c r="J1443" t="s">
        <v>3446</v>
      </c>
      <c r="K1443">
        <v>2009</v>
      </c>
      <c r="L1443" t="s">
        <v>29</v>
      </c>
      <c r="M1443" t="s">
        <v>29</v>
      </c>
      <c r="N1443">
        <v>-34.868544999999997</v>
      </c>
      <c r="O1443">
        <v>-71.142284000000004</v>
      </c>
      <c r="P1443" t="s">
        <v>3484</v>
      </c>
      <c r="Q1443" s="3">
        <f>Table1[[#This Row],[Capacity (MW)]]*0.395*8760*10^-6</f>
        <v>0.20172966000000001</v>
      </c>
      <c r="R1443" s="3" cm="1">
        <f t="array" ref="R1443">AVERAGE(VLOOKUP(_xlfn.TEXTSPLIT(Table1[[#This Row],[Fuel (no space after comma)]], ","), FuelList_Final_EF!$A$2:$B$65, 2, FALSE))</f>
        <v>78.106682297772565</v>
      </c>
      <c r="S1443" s="3">
        <f>Table1[[#This Row],[Generation (TWh)]]*10^9*VLOOKUP(Table1[[#This Row],[Turbine/Engine Technology]],Technology_HR!$A$2:$B$11,2,FALSE)*10^-6</f>
        <v>1795393.9739999999</v>
      </c>
      <c r="T1443" s="5">
        <f>Table1[[#This Row],[Fuel Consumption (mmBtu)]]*Table1[[#This Row],[Emission Factor (kg CO2/ mmBtu)]]*10^3</f>
        <v>140232266726.55331</v>
      </c>
      <c r="U1443" s="3">
        <f>Table1[[#This Row],[Emissions (g CO2)]]/(Table1[[#This Row],[Generation (TWh)]]*10^9)</f>
        <v>695.14947245017572</v>
      </c>
    </row>
    <row r="1444" spans="1:21" x14ac:dyDescent="0.35">
      <c r="A1444" t="s">
        <v>421</v>
      </c>
      <c r="B1444" t="s">
        <v>3239</v>
      </c>
      <c r="C1444" t="str">
        <f>SUBSTITUTE(Table1[[#This Row],[Fuel]],", ",",")</f>
        <v>fossil gas: natural gas</v>
      </c>
      <c r="D1444" t="s">
        <v>3239</v>
      </c>
      <c r="H1444" t="s">
        <v>3438</v>
      </c>
      <c r="I1444">
        <v>600</v>
      </c>
      <c r="J1444" t="s">
        <v>3452</v>
      </c>
      <c r="K1444" t="s">
        <v>29</v>
      </c>
      <c r="L1444" t="s">
        <v>29</v>
      </c>
      <c r="M1444" t="s">
        <v>29</v>
      </c>
      <c r="N1444">
        <v>-37.043118</v>
      </c>
      <c r="O1444">
        <v>-72.405662000000007</v>
      </c>
      <c r="P1444" t="s">
        <v>3484</v>
      </c>
      <c r="Q1444" s="3">
        <f>Table1[[#This Row],[Capacity (MW)]]*0.395*8760*10^-6</f>
        <v>2.07612</v>
      </c>
      <c r="R1444" s="3" cm="1">
        <f t="array" ref="R1444">AVERAGE(VLOOKUP(_xlfn.TEXTSPLIT(Table1[[#This Row],[Fuel (no space after comma)]], ","), FuelList_Final_EF!$A$2:$B$65, 2, FALSE))</f>
        <v>53.06</v>
      </c>
      <c r="S1444" s="3">
        <f>Table1[[#This Row],[Generation (TWh)]]*10^9*VLOOKUP(Table1[[#This Row],[Turbine/Engine Technology]],Technology_HR!$A$2:$B$11,2,FALSE)*10^-6</f>
        <v>15672629.879999999</v>
      </c>
      <c r="T1444" s="5">
        <f>Table1[[#This Row],[Fuel Consumption (mmBtu)]]*Table1[[#This Row],[Emission Factor (kg CO2/ mmBtu)]]*10^3</f>
        <v>831589741432.79993</v>
      </c>
      <c r="U1444" s="3">
        <f>Table1[[#This Row],[Emissions (g CO2)]]/(Table1[[#This Row],[Generation (TWh)]]*10^9)</f>
        <v>400.54993999999999</v>
      </c>
    </row>
    <row r="1445" spans="1:21" x14ac:dyDescent="0.35">
      <c r="A1445" t="s">
        <v>420</v>
      </c>
      <c r="B1445" t="s">
        <v>3239</v>
      </c>
      <c r="C1445" t="str">
        <f>SUBSTITUTE(Table1[[#This Row],[Fuel]],", ",",")</f>
        <v>fossil gas: natural gas</v>
      </c>
      <c r="D1445" t="s">
        <v>3239</v>
      </c>
      <c r="H1445" t="s">
        <v>3438</v>
      </c>
      <c r="I1445">
        <v>394</v>
      </c>
      <c r="J1445" t="s">
        <v>3446</v>
      </c>
      <c r="K1445">
        <v>2001</v>
      </c>
      <c r="L1445" t="s">
        <v>29</v>
      </c>
      <c r="M1445" t="s">
        <v>29</v>
      </c>
      <c r="N1445">
        <v>-22.096385999999999</v>
      </c>
      <c r="O1445">
        <v>-70.211759000000001</v>
      </c>
      <c r="P1445" t="s">
        <v>3484</v>
      </c>
      <c r="Q1445" s="3">
        <f>Table1[[#This Row],[Capacity (MW)]]*0.395*8760*10^-6</f>
        <v>1.3633188000000001</v>
      </c>
      <c r="R1445" s="3" cm="1">
        <f t="array" ref="R1445">AVERAGE(VLOOKUP(_xlfn.TEXTSPLIT(Table1[[#This Row],[Fuel (no space after comma)]], ","), FuelList_Final_EF!$A$2:$B$65, 2, FALSE))</f>
        <v>53.06</v>
      </c>
      <c r="S1445" s="3">
        <f>Table1[[#This Row],[Generation (TWh)]]*10^9*VLOOKUP(Table1[[#This Row],[Turbine/Engine Technology]],Technology_HR!$A$2:$B$11,2,FALSE)*10^-6</f>
        <v>10291693.621199999</v>
      </c>
      <c r="T1445" s="5">
        <f>Table1[[#This Row],[Fuel Consumption (mmBtu)]]*Table1[[#This Row],[Emission Factor (kg CO2/ mmBtu)]]*10^3</f>
        <v>546077263540.87195</v>
      </c>
      <c r="U1445" s="3">
        <f>Table1[[#This Row],[Emissions (g CO2)]]/(Table1[[#This Row],[Generation (TWh)]]*10^9)</f>
        <v>400.54993999999994</v>
      </c>
    </row>
    <row r="1446" spans="1:21" x14ac:dyDescent="0.35">
      <c r="A1446" t="s">
        <v>406</v>
      </c>
      <c r="B1446" t="s">
        <v>3258</v>
      </c>
      <c r="C1446" t="str">
        <f>SUBSTITUTE(Table1[[#This Row],[Fuel]],", ",",")</f>
        <v>fossil liquids: diesel</v>
      </c>
      <c r="D1446" t="s">
        <v>3258</v>
      </c>
      <c r="H1446" t="s">
        <v>3437</v>
      </c>
      <c r="I1446">
        <v>81</v>
      </c>
      <c r="J1446" t="s">
        <v>3446</v>
      </c>
      <c r="K1446">
        <v>2009</v>
      </c>
      <c r="L1446" t="s">
        <v>29</v>
      </c>
      <c r="M1446" t="s">
        <v>29</v>
      </c>
      <c r="N1446">
        <v>-41.517859000000001</v>
      </c>
      <c r="O1446">
        <v>-73.077449999999999</v>
      </c>
      <c r="P1446" t="s">
        <v>3484</v>
      </c>
      <c r="Q1446" s="3">
        <f>Table1[[#This Row],[Capacity (MW)]]*0.395*8760*10^-6</f>
        <v>0.28027619999999998</v>
      </c>
      <c r="R1446" s="3" cm="1">
        <f t="array" ref="R1446">AVERAGE(VLOOKUP(_xlfn.TEXTSPLIT(Table1[[#This Row],[Fuel (no space after comma)]], ","), FuelList_Final_EF!$A$2:$B$65, 2, FALSE))</f>
        <v>78.106682297772565</v>
      </c>
      <c r="S1446" s="3">
        <f>Table1[[#This Row],[Generation (TWh)]]*10^9*VLOOKUP(Table1[[#This Row],[Turbine/Engine Technology]],Technology_HR!$A$2:$B$11,2,FALSE)*10^-6</f>
        <v>2494458.1799999997</v>
      </c>
      <c r="T1446" s="5">
        <f>Table1[[#This Row],[Fuel Consumption (mmBtu)]]*Table1[[#This Row],[Emission Factor (kg CO2/ mmBtu)]]*10^3</f>
        <v>194833852570.33994</v>
      </c>
      <c r="U1446" s="3">
        <f>Table1[[#This Row],[Emissions (g CO2)]]/(Table1[[#This Row],[Generation (TWh)]]*10^9)</f>
        <v>695.14947245017572</v>
      </c>
    </row>
    <row r="1447" spans="1:21" x14ac:dyDescent="0.35">
      <c r="A1447" t="s">
        <v>410</v>
      </c>
      <c r="B1447" t="s">
        <v>3254</v>
      </c>
      <c r="C1447" t="str">
        <f>SUBSTITUTE(Table1[[#This Row],[Fuel]],", ",",")</f>
        <v>fossil liquids: diesel,fossil gas: natural gas</v>
      </c>
      <c r="D1447" t="s">
        <v>3258</v>
      </c>
      <c r="E1447" t="s">
        <v>3239</v>
      </c>
      <c r="H1447" t="s">
        <v>3436</v>
      </c>
      <c r="I1447">
        <v>60</v>
      </c>
      <c r="J1447" t="s">
        <v>3446</v>
      </c>
      <c r="K1447">
        <v>2007</v>
      </c>
      <c r="L1447" t="s">
        <v>29</v>
      </c>
      <c r="M1447" t="s">
        <v>29</v>
      </c>
      <c r="N1447">
        <v>-37.106302999999997</v>
      </c>
      <c r="O1447">
        <v>-72.292882000000006</v>
      </c>
      <c r="P1447" t="s">
        <v>3484</v>
      </c>
      <c r="Q1447" s="3">
        <f>Table1[[#This Row],[Capacity (MW)]]*0.395*8760*10^-6</f>
        <v>0.20761200000000002</v>
      </c>
      <c r="R1447" s="3" cm="1">
        <f t="array" ref="R1447">AVERAGE(VLOOKUP(_xlfn.TEXTSPLIT(Table1[[#This Row],[Fuel (no space after comma)]], ","), FuelList_Final_EF!$A$2:$B$65, 2, FALSE))</f>
        <v>65.583341148886291</v>
      </c>
      <c r="S1447" s="3">
        <f>Table1[[#This Row],[Generation (TWh)]]*10^9*VLOOKUP(Table1[[#This Row],[Turbine/Engine Technology]],Technology_HR!$A$2:$B$11,2,FALSE)*10^-6</f>
        <v>2285808.1200000006</v>
      </c>
      <c r="T1447" s="5">
        <f>Table1[[#This Row],[Fuel Consumption (mmBtu)]]*Table1[[#This Row],[Emission Factor (kg CO2/ mmBtu)]]*10^3</f>
        <v>149910933734.85446</v>
      </c>
      <c r="U1447" s="3">
        <f>Table1[[#This Row],[Emissions (g CO2)]]/(Table1[[#This Row],[Generation (TWh)]]*10^9)</f>
        <v>722.07258604923823</v>
      </c>
    </row>
    <row r="1448" spans="1:21" x14ac:dyDescent="0.35">
      <c r="A1448" t="s">
        <v>410</v>
      </c>
      <c r="B1448" t="s">
        <v>3254</v>
      </c>
      <c r="C1448" t="str">
        <f>SUBSTITUTE(Table1[[#This Row],[Fuel]],", ",",")</f>
        <v>fossil liquids: diesel,fossil gas: natural gas</v>
      </c>
      <c r="D1448" t="s">
        <v>3258</v>
      </c>
      <c r="E1448" t="s">
        <v>3239</v>
      </c>
      <c r="H1448" t="s">
        <v>3436</v>
      </c>
      <c r="I1448">
        <v>60</v>
      </c>
      <c r="J1448" t="s">
        <v>3446</v>
      </c>
      <c r="K1448">
        <v>2007</v>
      </c>
      <c r="L1448" t="s">
        <v>29</v>
      </c>
      <c r="M1448" t="s">
        <v>29</v>
      </c>
      <c r="N1448">
        <v>-37.106302999999997</v>
      </c>
      <c r="O1448">
        <v>-72.292882000000006</v>
      </c>
      <c r="P1448" t="s">
        <v>3484</v>
      </c>
      <c r="Q1448" s="3">
        <f>Table1[[#This Row],[Capacity (MW)]]*0.395*8760*10^-6</f>
        <v>0.20761200000000002</v>
      </c>
      <c r="R1448" s="3" cm="1">
        <f t="array" ref="R1448">AVERAGE(VLOOKUP(_xlfn.TEXTSPLIT(Table1[[#This Row],[Fuel (no space after comma)]], ","), FuelList_Final_EF!$A$2:$B$65, 2, FALSE))</f>
        <v>65.583341148886291</v>
      </c>
      <c r="S1448" s="3">
        <f>Table1[[#This Row],[Generation (TWh)]]*10^9*VLOOKUP(Table1[[#This Row],[Turbine/Engine Technology]],Technology_HR!$A$2:$B$11,2,FALSE)*10^-6</f>
        <v>2285808.1200000006</v>
      </c>
      <c r="T1448" s="5">
        <f>Table1[[#This Row],[Fuel Consumption (mmBtu)]]*Table1[[#This Row],[Emission Factor (kg CO2/ mmBtu)]]*10^3</f>
        <v>149910933734.85446</v>
      </c>
      <c r="U1448" s="3">
        <f>Table1[[#This Row],[Emissions (g CO2)]]/(Table1[[#This Row],[Generation (TWh)]]*10^9)</f>
        <v>722.07258604923823</v>
      </c>
    </row>
    <row r="1449" spans="1:21" x14ac:dyDescent="0.35">
      <c r="A1449" t="s">
        <v>410</v>
      </c>
      <c r="B1449" t="s">
        <v>3254</v>
      </c>
      <c r="C1449" t="str">
        <f>SUBSTITUTE(Table1[[#This Row],[Fuel]],", ",",")</f>
        <v>fossil liquids: diesel,fossil gas: natural gas</v>
      </c>
      <c r="D1449" t="s">
        <v>3258</v>
      </c>
      <c r="E1449" t="s">
        <v>3239</v>
      </c>
      <c r="H1449" t="s">
        <v>3436</v>
      </c>
      <c r="I1449">
        <v>60</v>
      </c>
      <c r="J1449" t="s">
        <v>3446</v>
      </c>
      <c r="K1449">
        <v>2007</v>
      </c>
      <c r="L1449" t="s">
        <v>29</v>
      </c>
      <c r="M1449" t="s">
        <v>29</v>
      </c>
      <c r="N1449">
        <v>-37.106302999999997</v>
      </c>
      <c r="O1449">
        <v>-72.292882000000006</v>
      </c>
      <c r="P1449" t="s">
        <v>3484</v>
      </c>
      <c r="Q1449" s="3">
        <f>Table1[[#This Row],[Capacity (MW)]]*0.395*8760*10^-6</f>
        <v>0.20761200000000002</v>
      </c>
      <c r="R1449" s="3" cm="1">
        <f t="array" ref="R1449">AVERAGE(VLOOKUP(_xlfn.TEXTSPLIT(Table1[[#This Row],[Fuel (no space after comma)]], ","), FuelList_Final_EF!$A$2:$B$65, 2, FALSE))</f>
        <v>65.583341148886291</v>
      </c>
      <c r="S1449" s="3">
        <f>Table1[[#This Row],[Generation (TWh)]]*10^9*VLOOKUP(Table1[[#This Row],[Turbine/Engine Technology]],Technology_HR!$A$2:$B$11,2,FALSE)*10^-6</f>
        <v>2285808.1200000006</v>
      </c>
      <c r="T1449" s="5">
        <f>Table1[[#This Row],[Fuel Consumption (mmBtu)]]*Table1[[#This Row],[Emission Factor (kg CO2/ mmBtu)]]*10^3</f>
        <v>149910933734.85446</v>
      </c>
      <c r="U1449" s="3">
        <f>Table1[[#This Row],[Emissions (g CO2)]]/(Table1[[#This Row],[Generation (TWh)]]*10^9)</f>
        <v>722.07258604923823</v>
      </c>
    </row>
    <row r="1450" spans="1:21" x14ac:dyDescent="0.35">
      <c r="A1450" t="s">
        <v>422</v>
      </c>
      <c r="B1450" t="s">
        <v>3274</v>
      </c>
      <c r="C1450" t="str">
        <f>SUBSTITUTE(Table1[[#This Row],[Fuel]],", ",",")</f>
        <v>industrial by-product: blast furnace gas</v>
      </c>
      <c r="D1450" t="s">
        <v>3274</v>
      </c>
      <c r="H1450" t="s">
        <v>3440</v>
      </c>
      <c r="I1450">
        <v>135</v>
      </c>
      <c r="J1450" t="s">
        <v>3449</v>
      </c>
      <c r="K1450">
        <v>2024</v>
      </c>
      <c r="L1450" t="s">
        <v>29</v>
      </c>
      <c r="M1450" t="s">
        <v>29</v>
      </c>
      <c r="N1450">
        <v>41.1342765197194</v>
      </c>
      <c r="O1450">
        <v>122.9844950223529</v>
      </c>
      <c r="P1450" t="s">
        <v>3485</v>
      </c>
      <c r="Q1450" s="3">
        <f>Table1[[#This Row],[Capacity (MW)]]*0.395*8760*10^-6</f>
        <v>0.46712699999999996</v>
      </c>
      <c r="R1450" s="3" cm="1">
        <f t="array" ref="R1450">AVERAGE(VLOOKUP(_xlfn.TEXTSPLIT(Table1[[#This Row],[Fuel (no space after comma)]], ","), FuelList_Final_EF!$A$2:$B$65, 2, FALSE))</f>
        <v>274.32</v>
      </c>
      <c r="S1450" s="3">
        <f>Table1[[#This Row],[Generation (TWh)]]*10^9*VLOOKUP(Table1[[#This Row],[Turbine/Engine Technology]],Technology_HR!$A$2:$B$11,2,FALSE)*10^-6</f>
        <v>4804401.1949999984</v>
      </c>
      <c r="T1450" s="5">
        <f>Table1[[#This Row],[Fuel Consumption (mmBtu)]]*Table1[[#This Row],[Emission Factor (kg CO2/ mmBtu)]]*10^3</f>
        <v>1317943335812.3997</v>
      </c>
      <c r="U1450" s="3">
        <f>Table1[[#This Row],[Emissions (g CO2)]]/(Table1[[#This Row],[Generation (TWh)]]*10^9)</f>
        <v>2821.3811999999998</v>
      </c>
    </row>
    <row r="1451" spans="1:21" x14ac:dyDescent="0.35">
      <c r="A1451" t="s">
        <v>422</v>
      </c>
      <c r="B1451" t="s">
        <v>3274</v>
      </c>
      <c r="C1451" t="str">
        <f>SUBSTITUTE(Table1[[#This Row],[Fuel]],", ",",")</f>
        <v>industrial by-product: blast furnace gas</v>
      </c>
      <c r="D1451" t="s">
        <v>3274</v>
      </c>
      <c r="H1451" t="s">
        <v>3440</v>
      </c>
      <c r="I1451">
        <v>50</v>
      </c>
      <c r="J1451" t="s">
        <v>3446</v>
      </c>
      <c r="K1451">
        <v>2024</v>
      </c>
      <c r="L1451" t="s">
        <v>29</v>
      </c>
      <c r="M1451" t="s">
        <v>29</v>
      </c>
      <c r="N1451">
        <v>41.541385300000002</v>
      </c>
      <c r="O1451">
        <v>120.38313170000001</v>
      </c>
      <c r="P1451" t="s">
        <v>3485</v>
      </c>
      <c r="Q1451" s="3">
        <f>Table1[[#This Row],[Capacity (MW)]]*0.395*8760*10^-6</f>
        <v>0.17301</v>
      </c>
      <c r="R1451" s="3" cm="1">
        <f t="array" ref="R1451">AVERAGE(VLOOKUP(_xlfn.TEXTSPLIT(Table1[[#This Row],[Fuel (no space after comma)]], ","), FuelList_Final_EF!$A$2:$B$65, 2, FALSE))</f>
        <v>274.32</v>
      </c>
      <c r="S1451" s="3">
        <f>Table1[[#This Row],[Generation (TWh)]]*10^9*VLOOKUP(Table1[[#This Row],[Turbine/Engine Technology]],Technology_HR!$A$2:$B$11,2,FALSE)*10^-6</f>
        <v>1779407.8499999999</v>
      </c>
      <c r="T1451" s="5">
        <f>Table1[[#This Row],[Fuel Consumption (mmBtu)]]*Table1[[#This Row],[Emission Factor (kg CO2/ mmBtu)]]*10^3</f>
        <v>488127161411.99994</v>
      </c>
      <c r="U1451" s="3">
        <f>Table1[[#This Row],[Emissions (g CO2)]]/(Table1[[#This Row],[Generation (TWh)]]*10^9)</f>
        <v>2821.3811999999998</v>
      </c>
    </row>
    <row r="1452" spans="1:21" x14ac:dyDescent="0.35">
      <c r="A1452" t="s">
        <v>422</v>
      </c>
      <c r="B1452" t="s">
        <v>3274</v>
      </c>
      <c r="C1452" t="str">
        <f>SUBSTITUTE(Table1[[#This Row],[Fuel]],", ",",")</f>
        <v>industrial by-product: blast furnace gas</v>
      </c>
      <c r="D1452" t="s">
        <v>3274</v>
      </c>
      <c r="H1452" t="s">
        <v>3440</v>
      </c>
      <c r="I1452">
        <v>50</v>
      </c>
      <c r="J1452" t="s">
        <v>3446</v>
      </c>
      <c r="K1452">
        <v>2024</v>
      </c>
      <c r="L1452" t="s">
        <v>29</v>
      </c>
      <c r="M1452" t="s">
        <v>29</v>
      </c>
      <c r="N1452">
        <v>41.541385300000002</v>
      </c>
      <c r="O1452">
        <v>120.38313170000001</v>
      </c>
      <c r="P1452" t="s">
        <v>3485</v>
      </c>
      <c r="Q1452" s="3">
        <f>Table1[[#This Row],[Capacity (MW)]]*0.395*8760*10^-6</f>
        <v>0.17301</v>
      </c>
      <c r="R1452" s="3" cm="1">
        <f t="array" ref="R1452">AVERAGE(VLOOKUP(_xlfn.TEXTSPLIT(Table1[[#This Row],[Fuel (no space after comma)]], ","), FuelList_Final_EF!$A$2:$B$65, 2, FALSE))</f>
        <v>274.32</v>
      </c>
      <c r="S1452" s="3">
        <f>Table1[[#This Row],[Generation (TWh)]]*10^9*VLOOKUP(Table1[[#This Row],[Turbine/Engine Technology]],Technology_HR!$A$2:$B$11,2,FALSE)*10^-6</f>
        <v>1779407.8499999999</v>
      </c>
      <c r="T1452" s="5">
        <f>Table1[[#This Row],[Fuel Consumption (mmBtu)]]*Table1[[#This Row],[Emission Factor (kg CO2/ mmBtu)]]*10^3</f>
        <v>488127161411.99994</v>
      </c>
      <c r="U1452" s="3">
        <f>Table1[[#This Row],[Emissions (g CO2)]]/(Table1[[#This Row],[Generation (TWh)]]*10^9)</f>
        <v>2821.3811999999998</v>
      </c>
    </row>
    <row r="1453" spans="1:21" x14ac:dyDescent="0.35">
      <c r="A1453" t="s">
        <v>423</v>
      </c>
      <c r="B1453" t="s">
        <v>3274</v>
      </c>
      <c r="C1453" t="str">
        <f>SUBSTITUTE(Table1[[#This Row],[Fuel]],", ",",")</f>
        <v>industrial by-product: blast furnace gas</v>
      </c>
      <c r="D1453" t="s">
        <v>3274</v>
      </c>
      <c r="H1453" t="s">
        <v>3440</v>
      </c>
      <c r="I1453">
        <v>85</v>
      </c>
      <c r="J1453" t="s">
        <v>3446</v>
      </c>
      <c r="K1453">
        <v>2023</v>
      </c>
      <c r="L1453" t="s">
        <v>29</v>
      </c>
      <c r="M1453" t="s">
        <v>29</v>
      </c>
      <c r="N1453">
        <v>31.504218000000002</v>
      </c>
      <c r="O1453">
        <v>118.46496</v>
      </c>
      <c r="P1453" t="s">
        <v>3485</v>
      </c>
      <c r="Q1453" s="3">
        <f>Table1[[#This Row],[Capacity (MW)]]*0.395*8760*10^-6</f>
        <v>0.29411699999999996</v>
      </c>
      <c r="R1453" s="3" cm="1">
        <f t="array" ref="R1453">AVERAGE(VLOOKUP(_xlfn.TEXTSPLIT(Table1[[#This Row],[Fuel (no space after comma)]], ","), FuelList_Final_EF!$A$2:$B$65, 2, FALSE))</f>
        <v>274.32</v>
      </c>
      <c r="S1453" s="3">
        <f>Table1[[#This Row],[Generation (TWh)]]*10^9*VLOOKUP(Table1[[#This Row],[Turbine/Engine Technology]],Technology_HR!$A$2:$B$11,2,FALSE)*10^-6</f>
        <v>3024993.3449999993</v>
      </c>
      <c r="T1453" s="5">
        <f>Table1[[#This Row],[Fuel Consumption (mmBtu)]]*Table1[[#This Row],[Emission Factor (kg CO2/ mmBtu)]]*10^3</f>
        <v>829816174400.39978</v>
      </c>
      <c r="U1453" s="3">
        <f>Table1[[#This Row],[Emissions (g CO2)]]/(Table1[[#This Row],[Generation (TWh)]]*10^9)</f>
        <v>2821.3811999999998</v>
      </c>
    </row>
    <row r="1454" spans="1:21" x14ac:dyDescent="0.35">
      <c r="A1454" t="s">
        <v>423</v>
      </c>
      <c r="B1454" t="s">
        <v>3274</v>
      </c>
      <c r="C1454" t="str">
        <f>SUBSTITUTE(Table1[[#This Row],[Fuel]],", ",",")</f>
        <v>industrial by-product: blast furnace gas</v>
      </c>
      <c r="D1454" t="s">
        <v>3274</v>
      </c>
      <c r="H1454" t="s">
        <v>3440</v>
      </c>
      <c r="I1454">
        <v>85</v>
      </c>
      <c r="J1454" t="s">
        <v>3446</v>
      </c>
      <c r="K1454">
        <v>2024</v>
      </c>
      <c r="L1454" t="s">
        <v>29</v>
      </c>
      <c r="M1454" t="s">
        <v>29</v>
      </c>
      <c r="N1454">
        <v>31.504218000000002</v>
      </c>
      <c r="O1454">
        <v>118.46496</v>
      </c>
      <c r="P1454" t="s">
        <v>3485</v>
      </c>
      <c r="Q1454" s="3">
        <f>Table1[[#This Row],[Capacity (MW)]]*0.395*8760*10^-6</f>
        <v>0.29411699999999996</v>
      </c>
      <c r="R1454" s="3" cm="1">
        <f t="array" ref="R1454">AVERAGE(VLOOKUP(_xlfn.TEXTSPLIT(Table1[[#This Row],[Fuel (no space after comma)]], ","), FuelList_Final_EF!$A$2:$B$65, 2, FALSE))</f>
        <v>274.32</v>
      </c>
      <c r="S1454" s="3">
        <f>Table1[[#This Row],[Generation (TWh)]]*10^9*VLOOKUP(Table1[[#This Row],[Turbine/Engine Technology]],Technology_HR!$A$2:$B$11,2,FALSE)*10^-6</f>
        <v>3024993.3449999993</v>
      </c>
      <c r="T1454" s="5">
        <f>Table1[[#This Row],[Fuel Consumption (mmBtu)]]*Table1[[#This Row],[Emission Factor (kg CO2/ mmBtu)]]*10^3</f>
        <v>829816174400.39978</v>
      </c>
      <c r="U1454" s="3">
        <f>Table1[[#This Row],[Emissions (g CO2)]]/(Table1[[#This Row],[Generation (TWh)]]*10^9)</f>
        <v>2821.3811999999998</v>
      </c>
    </row>
    <row r="1455" spans="1:21" x14ac:dyDescent="0.35">
      <c r="A1455" t="s">
        <v>424</v>
      </c>
      <c r="B1455" t="s">
        <v>3239</v>
      </c>
      <c r="C1455" t="str">
        <f>SUBSTITUTE(Table1[[#This Row],[Fuel]],", ",",")</f>
        <v>fossil gas: natural gas</v>
      </c>
      <c r="D1455" t="s">
        <v>3239</v>
      </c>
      <c r="H1455" t="s">
        <v>3438</v>
      </c>
      <c r="I1455">
        <v>50</v>
      </c>
      <c r="J1455" t="s">
        <v>3446</v>
      </c>
      <c r="K1455">
        <v>2022</v>
      </c>
      <c r="L1455" t="s">
        <v>29</v>
      </c>
      <c r="M1455" t="s">
        <v>29</v>
      </c>
      <c r="N1455">
        <v>31.169350000000001</v>
      </c>
      <c r="O1455">
        <v>118.193387</v>
      </c>
      <c r="P1455" t="s">
        <v>3485</v>
      </c>
      <c r="Q1455" s="3">
        <f>Table1[[#This Row],[Capacity (MW)]]*0.395*8760*10^-6</f>
        <v>0.17301</v>
      </c>
      <c r="R1455" s="3" cm="1">
        <f t="array" ref="R1455">AVERAGE(VLOOKUP(_xlfn.TEXTSPLIT(Table1[[#This Row],[Fuel (no space after comma)]], ","), FuelList_Final_EF!$A$2:$B$65, 2, FALSE))</f>
        <v>53.06</v>
      </c>
      <c r="S1455" s="3">
        <f>Table1[[#This Row],[Generation (TWh)]]*10^9*VLOOKUP(Table1[[#This Row],[Turbine/Engine Technology]],Technology_HR!$A$2:$B$11,2,FALSE)*10^-6</f>
        <v>1306052.49</v>
      </c>
      <c r="T1455" s="5">
        <f>Table1[[#This Row],[Fuel Consumption (mmBtu)]]*Table1[[#This Row],[Emission Factor (kg CO2/ mmBtu)]]*10^3</f>
        <v>69299145119.400009</v>
      </c>
      <c r="U1455" s="3">
        <f>Table1[[#This Row],[Emissions (g CO2)]]/(Table1[[#This Row],[Generation (TWh)]]*10^9)</f>
        <v>400.54994000000005</v>
      </c>
    </row>
    <row r="1456" spans="1:21" x14ac:dyDescent="0.35">
      <c r="A1456" t="s">
        <v>424</v>
      </c>
      <c r="B1456" t="s">
        <v>3239</v>
      </c>
      <c r="C1456" t="str">
        <f>SUBSTITUTE(Table1[[#This Row],[Fuel]],", ",",")</f>
        <v>fossil gas: natural gas</v>
      </c>
      <c r="D1456" t="s">
        <v>3239</v>
      </c>
      <c r="H1456" t="s">
        <v>3438</v>
      </c>
      <c r="I1456">
        <v>50</v>
      </c>
      <c r="J1456" t="s">
        <v>3446</v>
      </c>
      <c r="K1456">
        <v>2023</v>
      </c>
      <c r="L1456" t="s">
        <v>29</v>
      </c>
      <c r="M1456" t="s">
        <v>29</v>
      </c>
      <c r="N1456">
        <v>31.169350000000001</v>
      </c>
      <c r="O1456">
        <v>118.193387</v>
      </c>
      <c r="P1456" t="s">
        <v>3485</v>
      </c>
      <c r="Q1456" s="3">
        <f>Table1[[#This Row],[Capacity (MW)]]*0.395*8760*10^-6</f>
        <v>0.17301</v>
      </c>
      <c r="R1456" s="3" cm="1">
        <f t="array" ref="R1456">AVERAGE(VLOOKUP(_xlfn.TEXTSPLIT(Table1[[#This Row],[Fuel (no space after comma)]], ","), FuelList_Final_EF!$A$2:$B$65, 2, FALSE))</f>
        <v>53.06</v>
      </c>
      <c r="S1456" s="3">
        <f>Table1[[#This Row],[Generation (TWh)]]*10^9*VLOOKUP(Table1[[#This Row],[Turbine/Engine Technology]],Technology_HR!$A$2:$B$11,2,FALSE)*10^-6</f>
        <v>1306052.49</v>
      </c>
      <c r="T1456" s="5">
        <f>Table1[[#This Row],[Fuel Consumption (mmBtu)]]*Table1[[#This Row],[Emission Factor (kg CO2/ mmBtu)]]*10^3</f>
        <v>69299145119.400009</v>
      </c>
      <c r="U1456" s="3">
        <f>Table1[[#This Row],[Emissions (g CO2)]]/(Table1[[#This Row],[Generation (TWh)]]*10^9)</f>
        <v>400.54994000000005</v>
      </c>
    </row>
    <row r="1457" spans="1:21" x14ac:dyDescent="0.35">
      <c r="A1457" t="s">
        <v>425</v>
      </c>
      <c r="B1457" t="s">
        <v>3239</v>
      </c>
      <c r="C1457" t="str">
        <f>SUBSTITUTE(Table1[[#This Row],[Fuel]],", ",",")</f>
        <v>fossil gas: natural gas</v>
      </c>
      <c r="D1457" t="s">
        <v>3239</v>
      </c>
      <c r="H1457" t="s">
        <v>3438</v>
      </c>
      <c r="I1457">
        <v>780</v>
      </c>
      <c r="J1457" t="s">
        <v>3449</v>
      </c>
      <c r="K1457">
        <v>2025</v>
      </c>
      <c r="L1457" t="s">
        <v>29</v>
      </c>
      <c r="M1457" t="s">
        <v>29</v>
      </c>
      <c r="N1457">
        <v>30.792783858262428</v>
      </c>
      <c r="O1457">
        <v>119.79260547944619</v>
      </c>
      <c r="P1457" t="s">
        <v>3485</v>
      </c>
      <c r="Q1457" s="3">
        <f>Table1[[#This Row],[Capacity (MW)]]*0.395*8760*10^-6</f>
        <v>2.6989559999999999</v>
      </c>
      <c r="R1457" s="3" cm="1">
        <f t="array" ref="R1457">AVERAGE(VLOOKUP(_xlfn.TEXTSPLIT(Table1[[#This Row],[Fuel (no space after comma)]], ","), FuelList_Final_EF!$A$2:$B$65, 2, FALSE))</f>
        <v>53.06</v>
      </c>
      <c r="S1457" s="3">
        <f>Table1[[#This Row],[Generation (TWh)]]*10^9*VLOOKUP(Table1[[#This Row],[Turbine/Engine Technology]],Technology_HR!$A$2:$B$11,2,FALSE)*10^-6</f>
        <v>20374418.844000001</v>
      </c>
      <c r="T1457" s="5">
        <f>Table1[[#This Row],[Fuel Consumption (mmBtu)]]*Table1[[#This Row],[Emission Factor (kg CO2/ mmBtu)]]*10^3</f>
        <v>1081066663862.6401</v>
      </c>
      <c r="U1457" s="3">
        <f>Table1[[#This Row],[Emissions (g CO2)]]/(Table1[[#This Row],[Generation (TWh)]]*10^9)</f>
        <v>400.54994000000005</v>
      </c>
    </row>
    <row r="1458" spans="1:21" x14ac:dyDescent="0.35">
      <c r="A1458" t="s">
        <v>425</v>
      </c>
      <c r="B1458" t="s">
        <v>3239</v>
      </c>
      <c r="C1458" t="str">
        <f>SUBSTITUTE(Table1[[#This Row],[Fuel]],", ",",")</f>
        <v>fossil gas: natural gas</v>
      </c>
      <c r="D1458" t="s">
        <v>3239</v>
      </c>
      <c r="H1458" t="s">
        <v>3438</v>
      </c>
      <c r="I1458">
        <v>780</v>
      </c>
      <c r="J1458" t="s">
        <v>3449</v>
      </c>
      <c r="K1458">
        <v>2025</v>
      </c>
      <c r="L1458" t="s">
        <v>29</v>
      </c>
      <c r="M1458" t="s">
        <v>29</v>
      </c>
      <c r="N1458">
        <v>30.792783858262428</v>
      </c>
      <c r="O1458">
        <v>119.79260547944619</v>
      </c>
      <c r="P1458" t="s">
        <v>3485</v>
      </c>
      <c r="Q1458" s="3">
        <f>Table1[[#This Row],[Capacity (MW)]]*0.395*8760*10^-6</f>
        <v>2.6989559999999999</v>
      </c>
      <c r="R1458" s="3" cm="1">
        <f t="array" ref="R1458">AVERAGE(VLOOKUP(_xlfn.TEXTSPLIT(Table1[[#This Row],[Fuel (no space after comma)]], ","), FuelList_Final_EF!$A$2:$B$65, 2, FALSE))</f>
        <v>53.06</v>
      </c>
      <c r="S1458" s="3">
        <f>Table1[[#This Row],[Generation (TWh)]]*10^9*VLOOKUP(Table1[[#This Row],[Turbine/Engine Technology]],Technology_HR!$A$2:$B$11,2,FALSE)*10^-6</f>
        <v>20374418.844000001</v>
      </c>
      <c r="T1458" s="5">
        <f>Table1[[#This Row],[Fuel Consumption (mmBtu)]]*Table1[[#This Row],[Emission Factor (kg CO2/ mmBtu)]]*10^3</f>
        <v>1081066663862.6401</v>
      </c>
      <c r="U1458" s="3">
        <f>Table1[[#This Row],[Emissions (g CO2)]]/(Table1[[#This Row],[Generation (TWh)]]*10^9)</f>
        <v>400.54994000000005</v>
      </c>
    </row>
    <row r="1459" spans="1:21" x14ac:dyDescent="0.35">
      <c r="A1459" t="s">
        <v>426</v>
      </c>
      <c r="B1459" t="s">
        <v>3239</v>
      </c>
      <c r="C1459" t="str">
        <f>SUBSTITUTE(Table1[[#This Row],[Fuel]],", ",",")</f>
        <v>fossil gas: natural gas</v>
      </c>
      <c r="D1459" t="s">
        <v>3239</v>
      </c>
      <c r="H1459" t="s">
        <v>3438</v>
      </c>
      <c r="I1459">
        <v>80</v>
      </c>
      <c r="J1459" t="s">
        <v>3449</v>
      </c>
      <c r="K1459" t="s">
        <v>29</v>
      </c>
      <c r="L1459" t="s">
        <v>29</v>
      </c>
      <c r="M1459" t="s">
        <v>29</v>
      </c>
      <c r="N1459">
        <v>22.370208999999999</v>
      </c>
      <c r="O1459">
        <v>113.056735</v>
      </c>
      <c r="P1459" t="s">
        <v>3485</v>
      </c>
      <c r="Q1459" s="3">
        <f>Table1[[#This Row],[Capacity (MW)]]*0.395*8760*10^-6</f>
        <v>0.27681600000000001</v>
      </c>
      <c r="R1459" s="3" cm="1">
        <f t="array" ref="R1459">AVERAGE(VLOOKUP(_xlfn.TEXTSPLIT(Table1[[#This Row],[Fuel (no space after comma)]], ","), FuelList_Final_EF!$A$2:$B$65, 2, FALSE))</f>
        <v>53.06</v>
      </c>
      <c r="S1459" s="3">
        <f>Table1[[#This Row],[Generation (TWh)]]*10^9*VLOOKUP(Table1[[#This Row],[Turbine/Engine Technology]],Technology_HR!$A$2:$B$11,2,FALSE)*10^-6</f>
        <v>2089683.9839999999</v>
      </c>
      <c r="T1459" s="5">
        <f>Table1[[#This Row],[Fuel Consumption (mmBtu)]]*Table1[[#This Row],[Emission Factor (kg CO2/ mmBtu)]]*10^3</f>
        <v>110878632191.03999</v>
      </c>
      <c r="U1459" s="3">
        <f>Table1[[#This Row],[Emissions (g CO2)]]/(Table1[[#This Row],[Generation (TWh)]]*10^9)</f>
        <v>400.54993999999999</v>
      </c>
    </row>
    <row r="1460" spans="1:21" x14ac:dyDescent="0.35">
      <c r="A1460" t="s">
        <v>426</v>
      </c>
      <c r="B1460" t="s">
        <v>3239</v>
      </c>
      <c r="C1460" t="str">
        <f>SUBSTITUTE(Table1[[#This Row],[Fuel]],", ",",")</f>
        <v>fossil gas: natural gas</v>
      </c>
      <c r="D1460" t="s">
        <v>3239</v>
      </c>
      <c r="H1460" t="s">
        <v>3436</v>
      </c>
      <c r="I1460">
        <v>120</v>
      </c>
      <c r="J1460" t="s">
        <v>3444</v>
      </c>
      <c r="K1460" t="s">
        <v>29</v>
      </c>
      <c r="L1460" t="s">
        <v>29</v>
      </c>
      <c r="M1460" t="s">
        <v>29</v>
      </c>
      <c r="N1460">
        <v>22.370208999999999</v>
      </c>
      <c r="O1460">
        <v>113.056735</v>
      </c>
      <c r="P1460" t="s">
        <v>3485</v>
      </c>
      <c r="Q1460" s="3">
        <f>Table1[[#This Row],[Capacity (MW)]]*0.395*8760*10^-6</f>
        <v>0.41522400000000004</v>
      </c>
      <c r="R1460" s="3" cm="1">
        <f t="array" ref="R1460">AVERAGE(VLOOKUP(_xlfn.TEXTSPLIT(Table1[[#This Row],[Fuel (no space after comma)]], ","), FuelList_Final_EF!$A$2:$B$65, 2, FALSE))</f>
        <v>53.06</v>
      </c>
      <c r="S1460" s="3">
        <f>Table1[[#This Row],[Generation (TWh)]]*10^9*VLOOKUP(Table1[[#This Row],[Turbine/Engine Technology]],Technology_HR!$A$2:$B$11,2,FALSE)*10^-6</f>
        <v>4571616.2400000012</v>
      </c>
      <c r="T1460" s="5">
        <f>Table1[[#This Row],[Fuel Consumption (mmBtu)]]*Table1[[#This Row],[Emission Factor (kg CO2/ mmBtu)]]*10^3</f>
        <v>242569957694.40009</v>
      </c>
      <c r="U1460" s="3">
        <f>Table1[[#This Row],[Emissions (g CO2)]]/(Table1[[#This Row],[Generation (TWh)]]*10^9)</f>
        <v>584.19060000000013</v>
      </c>
    </row>
    <row r="1461" spans="1:21" x14ac:dyDescent="0.35">
      <c r="A1461" t="s">
        <v>426</v>
      </c>
      <c r="B1461" t="s">
        <v>3239</v>
      </c>
      <c r="C1461" t="str">
        <f>SUBSTITUTE(Table1[[#This Row],[Fuel]],", ",",")</f>
        <v>fossil gas: natural gas</v>
      </c>
      <c r="D1461" t="s">
        <v>3239</v>
      </c>
      <c r="H1461" t="s">
        <v>3436</v>
      </c>
      <c r="I1461">
        <v>120</v>
      </c>
      <c r="J1461" t="s">
        <v>3444</v>
      </c>
      <c r="K1461" t="s">
        <v>29</v>
      </c>
      <c r="L1461" t="s">
        <v>29</v>
      </c>
      <c r="M1461" t="s">
        <v>29</v>
      </c>
      <c r="N1461">
        <v>22.370208999999999</v>
      </c>
      <c r="O1461">
        <v>113.056735</v>
      </c>
      <c r="P1461" t="s">
        <v>3485</v>
      </c>
      <c r="Q1461" s="3">
        <f>Table1[[#This Row],[Capacity (MW)]]*0.395*8760*10^-6</f>
        <v>0.41522400000000004</v>
      </c>
      <c r="R1461" s="3" cm="1">
        <f t="array" ref="R1461">AVERAGE(VLOOKUP(_xlfn.TEXTSPLIT(Table1[[#This Row],[Fuel (no space after comma)]], ","), FuelList_Final_EF!$A$2:$B$65, 2, FALSE))</f>
        <v>53.06</v>
      </c>
      <c r="S1461" s="3">
        <f>Table1[[#This Row],[Generation (TWh)]]*10^9*VLOOKUP(Table1[[#This Row],[Turbine/Engine Technology]],Technology_HR!$A$2:$B$11,2,FALSE)*10^-6</f>
        <v>4571616.2400000012</v>
      </c>
      <c r="T1461" s="5">
        <f>Table1[[#This Row],[Fuel Consumption (mmBtu)]]*Table1[[#This Row],[Emission Factor (kg CO2/ mmBtu)]]*10^3</f>
        <v>242569957694.40009</v>
      </c>
      <c r="U1461" s="3">
        <f>Table1[[#This Row],[Emissions (g CO2)]]/(Table1[[#This Row],[Generation (TWh)]]*10^9)</f>
        <v>584.19060000000013</v>
      </c>
    </row>
    <row r="1462" spans="1:21" x14ac:dyDescent="0.35">
      <c r="A1462" t="s">
        <v>427</v>
      </c>
      <c r="B1462" t="s">
        <v>3259</v>
      </c>
      <c r="C1462" t="str">
        <f>SUBSTITUTE(Table1[[#This Row],[Fuel]],", ",",")</f>
        <v>fossil gas: coalbed methane</v>
      </c>
      <c r="D1462" t="s">
        <v>3259</v>
      </c>
      <c r="H1462" t="s">
        <v>3438</v>
      </c>
      <c r="I1462">
        <v>144</v>
      </c>
      <c r="J1462" t="s">
        <v>3446</v>
      </c>
      <c r="K1462">
        <v>2019</v>
      </c>
      <c r="L1462" t="s">
        <v>29</v>
      </c>
      <c r="M1462" t="s">
        <v>29</v>
      </c>
      <c r="N1462">
        <v>38.972741999999997</v>
      </c>
      <c r="O1462">
        <v>110.979596</v>
      </c>
      <c r="P1462" t="s">
        <v>3485</v>
      </c>
      <c r="Q1462" s="3">
        <f>Table1[[#This Row],[Capacity (MW)]]*0.395*8760*10^-6</f>
        <v>0.49826880000000001</v>
      </c>
      <c r="R1462" s="3" cm="1">
        <f t="array" ref="R1462">AVERAGE(VLOOKUP(_xlfn.TEXTSPLIT(Table1[[#This Row],[Fuel (no space after comma)]], ","), FuelList_Final_EF!$A$2:$B$65, 2, FALSE))</f>
        <v>53.06</v>
      </c>
      <c r="S1462" s="3">
        <f>Table1[[#This Row],[Generation (TWh)]]*10^9*VLOOKUP(Table1[[#This Row],[Turbine/Engine Technology]],Technology_HR!$A$2:$B$11,2,FALSE)*10^-6</f>
        <v>3761431.1711999997</v>
      </c>
      <c r="T1462" s="5">
        <f>Table1[[#This Row],[Fuel Consumption (mmBtu)]]*Table1[[#This Row],[Emission Factor (kg CO2/ mmBtu)]]*10^3</f>
        <v>199581537943.87201</v>
      </c>
      <c r="U1462" s="3">
        <f>Table1[[#This Row],[Emissions (g CO2)]]/(Table1[[#This Row],[Generation (TWh)]]*10^9)</f>
        <v>400.54993999999999</v>
      </c>
    </row>
    <row r="1463" spans="1:21" x14ac:dyDescent="0.35">
      <c r="A1463" t="s">
        <v>428</v>
      </c>
      <c r="B1463" t="s">
        <v>3239</v>
      </c>
      <c r="C1463" t="str">
        <f>SUBSTITUTE(Table1[[#This Row],[Fuel]],", ",",")</f>
        <v>fossil gas: natural gas</v>
      </c>
      <c r="D1463" t="s">
        <v>3239</v>
      </c>
      <c r="H1463" t="s">
        <v>3438</v>
      </c>
      <c r="I1463">
        <v>150</v>
      </c>
      <c r="J1463" t="s">
        <v>3446</v>
      </c>
      <c r="K1463" t="s">
        <v>29</v>
      </c>
      <c r="L1463" t="s">
        <v>29</v>
      </c>
      <c r="M1463" t="s">
        <v>29</v>
      </c>
      <c r="N1463">
        <v>31.442166100000001</v>
      </c>
      <c r="O1463">
        <v>121.4355767</v>
      </c>
      <c r="P1463" t="s">
        <v>3485</v>
      </c>
      <c r="Q1463" s="3">
        <f>Table1[[#This Row],[Capacity (MW)]]*0.395*8760*10^-6</f>
        <v>0.51902999999999999</v>
      </c>
      <c r="R1463" s="3" cm="1">
        <f t="array" ref="R1463">AVERAGE(VLOOKUP(_xlfn.TEXTSPLIT(Table1[[#This Row],[Fuel (no space after comma)]], ","), FuelList_Final_EF!$A$2:$B$65, 2, FALSE))</f>
        <v>53.06</v>
      </c>
      <c r="S1463" s="3">
        <f>Table1[[#This Row],[Generation (TWh)]]*10^9*VLOOKUP(Table1[[#This Row],[Turbine/Engine Technology]],Technology_HR!$A$2:$B$11,2,FALSE)*10^-6</f>
        <v>3918157.4699999997</v>
      </c>
      <c r="T1463" s="5">
        <f>Table1[[#This Row],[Fuel Consumption (mmBtu)]]*Table1[[#This Row],[Emission Factor (kg CO2/ mmBtu)]]*10^3</f>
        <v>207897435358.19998</v>
      </c>
      <c r="U1463" s="3">
        <f>Table1[[#This Row],[Emissions (g CO2)]]/(Table1[[#This Row],[Generation (TWh)]]*10^9)</f>
        <v>400.54993999999999</v>
      </c>
    </row>
    <row r="1464" spans="1:21" x14ac:dyDescent="0.35">
      <c r="A1464" t="s">
        <v>428</v>
      </c>
      <c r="B1464" t="s">
        <v>3239</v>
      </c>
      <c r="C1464" t="str">
        <f>SUBSTITUTE(Table1[[#This Row],[Fuel]],", ",",")</f>
        <v>fossil gas: natural gas</v>
      </c>
      <c r="D1464" t="s">
        <v>3239</v>
      </c>
      <c r="H1464" t="s">
        <v>3436</v>
      </c>
      <c r="I1464">
        <v>350</v>
      </c>
      <c r="J1464" t="s">
        <v>3446</v>
      </c>
      <c r="K1464" t="s">
        <v>29</v>
      </c>
      <c r="L1464" t="s">
        <v>29</v>
      </c>
      <c r="M1464" t="s">
        <v>29</v>
      </c>
      <c r="N1464">
        <v>31.442166100000001</v>
      </c>
      <c r="O1464">
        <v>121.4355767</v>
      </c>
      <c r="P1464" t="s">
        <v>3485</v>
      </c>
      <c r="Q1464" s="3">
        <f>Table1[[#This Row],[Capacity (MW)]]*0.395*8760*10^-6</f>
        <v>1.2110699999999999</v>
      </c>
      <c r="R1464" s="3" cm="1">
        <f t="array" ref="R1464">AVERAGE(VLOOKUP(_xlfn.TEXTSPLIT(Table1[[#This Row],[Fuel (no space after comma)]], ","), FuelList_Final_EF!$A$2:$B$65, 2, FALSE))</f>
        <v>53.06</v>
      </c>
      <c r="S1464" s="3">
        <f>Table1[[#This Row],[Generation (TWh)]]*10^9*VLOOKUP(Table1[[#This Row],[Turbine/Engine Technology]],Technology_HR!$A$2:$B$11,2,FALSE)*10^-6</f>
        <v>13333880.699999997</v>
      </c>
      <c r="T1464" s="5">
        <f>Table1[[#This Row],[Fuel Consumption (mmBtu)]]*Table1[[#This Row],[Emission Factor (kg CO2/ mmBtu)]]*10^3</f>
        <v>707495709941.99988</v>
      </c>
      <c r="U1464" s="3">
        <f>Table1[[#This Row],[Emissions (g CO2)]]/(Table1[[#This Row],[Generation (TWh)]]*10^9)</f>
        <v>584.19060000000002</v>
      </c>
    </row>
    <row r="1465" spans="1:21" x14ac:dyDescent="0.35">
      <c r="A1465" t="s">
        <v>428</v>
      </c>
      <c r="B1465" t="s">
        <v>3274</v>
      </c>
      <c r="C1465" t="str">
        <f>SUBSTITUTE(Table1[[#This Row],[Fuel]],", ",",")</f>
        <v>industrial by-product: blast furnace gas</v>
      </c>
      <c r="D1465" t="s">
        <v>3274</v>
      </c>
      <c r="H1465" t="s">
        <v>3440</v>
      </c>
      <c r="I1465">
        <v>150</v>
      </c>
      <c r="J1465" t="s">
        <v>3446</v>
      </c>
      <c r="K1465">
        <v>2022</v>
      </c>
      <c r="L1465" t="s">
        <v>29</v>
      </c>
      <c r="M1465" t="s">
        <v>29</v>
      </c>
      <c r="N1465">
        <v>31.442166100000001</v>
      </c>
      <c r="O1465">
        <v>121.4355767</v>
      </c>
      <c r="P1465" t="s">
        <v>3485</v>
      </c>
      <c r="Q1465" s="3">
        <f>Table1[[#This Row],[Capacity (MW)]]*0.395*8760*10^-6</f>
        <v>0.51902999999999999</v>
      </c>
      <c r="R1465" s="3" cm="1">
        <f t="array" ref="R1465">AVERAGE(VLOOKUP(_xlfn.TEXTSPLIT(Table1[[#This Row],[Fuel (no space after comma)]], ","), FuelList_Final_EF!$A$2:$B$65, 2, FALSE))</f>
        <v>274.32</v>
      </c>
      <c r="S1465" s="3">
        <f>Table1[[#This Row],[Generation (TWh)]]*10^9*VLOOKUP(Table1[[#This Row],[Turbine/Engine Technology]],Technology_HR!$A$2:$B$11,2,FALSE)*10^-6</f>
        <v>5338223.55</v>
      </c>
      <c r="T1465" s="5">
        <f>Table1[[#This Row],[Fuel Consumption (mmBtu)]]*Table1[[#This Row],[Emission Factor (kg CO2/ mmBtu)]]*10^3</f>
        <v>1464381484235.9998</v>
      </c>
      <c r="U1465" s="3">
        <f>Table1[[#This Row],[Emissions (g CO2)]]/(Table1[[#This Row],[Generation (TWh)]]*10^9)</f>
        <v>2821.3811999999994</v>
      </c>
    </row>
    <row r="1466" spans="1:21" x14ac:dyDescent="0.35">
      <c r="A1466" t="s">
        <v>429</v>
      </c>
      <c r="B1466" t="s">
        <v>3276</v>
      </c>
      <c r="C1466" t="str">
        <f>SUBSTITUTE(Table1[[#This Row],[Fuel]],", ",",")</f>
        <v>industrial by-product: blast furnace gas,industrial by-product: coke oven gas</v>
      </c>
      <c r="D1466" t="s">
        <v>3274</v>
      </c>
      <c r="E1466" t="s">
        <v>3278</v>
      </c>
      <c r="H1466" t="s">
        <v>3440</v>
      </c>
      <c r="I1466">
        <v>135</v>
      </c>
      <c r="J1466" t="s">
        <v>3446</v>
      </c>
      <c r="K1466">
        <v>2020</v>
      </c>
      <c r="L1466" t="s">
        <v>29</v>
      </c>
      <c r="M1466" t="s">
        <v>29</v>
      </c>
      <c r="N1466">
        <v>24.704979000000002</v>
      </c>
      <c r="O1466">
        <v>113.631084</v>
      </c>
      <c r="P1466" t="s">
        <v>3485</v>
      </c>
      <c r="Q1466" s="3">
        <f>Table1[[#This Row],[Capacity (MW)]]*0.395*8760*10^-6</f>
        <v>0.46712699999999996</v>
      </c>
      <c r="R1466" s="3" cm="1">
        <f t="array" ref="R1466">AVERAGE(VLOOKUP(_xlfn.TEXTSPLIT(Table1[[#This Row],[Fuel (no space after comma)]], ","), FuelList_Final_EF!$A$2:$B$65, 2, FALSE))</f>
        <v>160.58500000000001</v>
      </c>
      <c r="S1466" s="3">
        <f>Table1[[#This Row],[Generation (TWh)]]*10^9*VLOOKUP(Table1[[#This Row],[Turbine/Engine Technology]],Technology_HR!$A$2:$B$11,2,FALSE)*10^-6</f>
        <v>4804401.1949999984</v>
      </c>
      <c r="T1466" s="5">
        <f>Table1[[#This Row],[Fuel Consumption (mmBtu)]]*Table1[[#This Row],[Emission Factor (kg CO2/ mmBtu)]]*10^3</f>
        <v>771514765899.07483</v>
      </c>
      <c r="U1466" s="3">
        <f>Table1[[#This Row],[Emissions (g CO2)]]/(Table1[[#This Row],[Generation (TWh)]]*10^9)</f>
        <v>1651.6167249999999</v>
      </c>
    </row>
    <row r="1467" spans="1:21" x14ac:dyDescent="0.35">
      <c r="A1467" t="s">
        <v>429</v>
      </c>
      <c r="B1467" t="s">
        <v>3276</v>
      </c>
      <c r="C1467" t="str">
        <f>SUBSTITUTE(Table1[[#This Row],[Fuel]],", ",",")</f>
        <v>industrial by-product: blast furnace gas,industrial by-product: coke oven gas</v>
      </c>
      <c r="D1467" t="s">
        <v>3274</v>
      </c>
      <c r="E1467" t="s">
        <v>3278</v>
      </c>
      <c r="H1467" t="s">
        <v>3440</v>
      </c>
      <c r="I1467">
        <v>135</v>
      </c>
      <c r="J1467" t="s">
        <v>3446</v>
      </c>
      <c r="K1467">
        <v>2022</v>
      </c>
      <c r="L1467" t="s">
        <v>29</v>
      </c>
      <c r="M1467" t="s">
        <v>29</v>
      </c>
      <c r="N1467">
        <v>24.704979000000002</v>
      </c>
      <c r="O1467">
        <v>113.631084</v>
      </c>
      <c r="P1467" t="s">
        <v>3485</v>
      </c>
      <c r="Q1467" s="3">
        <f>Table1[[#This Row],[Capacity (MW)]]*0.395*8760*10^-6</f>
        <v>0.46712699999999996</v>
      </c>
      <c r="R1467" s="3" cm="1">
        <f t="array" ref="R1467">AVERAGE(VLOOKUP(_xlfn.TEXTSPLIT(Table1[[#This Row],[Fuel (no space after comma)]], ","), FuelList_Final_EF!$A$2:$B$65, 2, FALSE))</f>
        <v>160.58500000000001</v>
      </c>
      <c r="S1467" s="3">
        <f>Table1[[#This Row],[Generation (TWh)]]*10^9*VLOOKUP(Table1[[#This Row],[Turbine/Engine Technology]],Technology_HR!$A$2:$B$11,2,FALSE)*10^-6</f>
        <v>4804401.1949999984</v>
      </c>
      <c r="T1467" s="5">
        <f>Table1[[#This Row],[Fuel Consumption (mmBtu)]]*Table1[[#This Row],[Emission Factor (kg CO2/ mmBtu)]]*10^3</f>
        <v>771514765899.07483</v>
      </c>
      <c r="U1467" s="3">
        <f>Table1[[#This Row],[Emissions (g CO2)]]/(Table1[[#This Row],[Generation (TWh)]]*10^9)</f>
        <v>1651.6167249999999</v>
      </c>
    </row>
    <row r="1468" spans="1:21" x14ac:dyDescent="0.35">
      <c r="A1468" t="s">
        <v>430</v>
      </c>
      <c r="B1468" t="s">
        <v>3274</v>
      </c>
      <c r="C1468" t="str">
        <f>SUBSTITUTE(Table1[[#This Row],[Fuel]],", ",",")</f>
        <v>industrial by-product: blast furnace gas</v>
      </c>
      <c r="D1468" t="s">
        <v>3274</v>
      </c>
      <c r="H1468" t="s">
        <v>3440</v>
      </c>
      <c r="I1468">
        <v>80</v>
      </c>
      <c r="J1468" t="s">
        <v>3446</v>
      </c>
      <c r="K1468">
        <v>2021</v>
      </c>
      <c r="L1468" t="s">
        <v>29</v>
      </c>
      <c r="M1468" t="s">
        <v>29</v>
      </c>
      <c r="N1468">
        <v>30.39798</v>
      </c>
      <c r="O1468">
        <v>114.85561800000001</v>
      </c>
      <c r="P1468" t="s">
        <v>3485</v>
      </c>
      <c r="Q1468" s="3">
        <f>Table1[[#This Row],[Capacity (MW)]]*0.395*8760*10^-6</f>
        <v>0.27681600000000001</v>
      </c>
      <c r="R1468" s="3" cm="1">
        <f t="array" ref="R1468">AVERAGE(VLOOKUP(_xlfn.TEXTSPLIT(Table1[[#This Row],[Fuel (no space after comma)]], ","), FuelList_Final_EF!$A$2:$B$65, 2, FALSE))</f>
        <v>274.32</v>
      </c>
      <c r="S1468" s="3">
        <f>Table1[[#This Row],[Generation (TWh)]]*10^9*VLOOKUP(Table1[[#This Row],[Turbine/Engine Technology]],Technology_HR!$A$2:$B$11,2,FALSE)*10^-6</f>
        <v>2847052.56</v>
      </c>
      <c r="T1468" s="5">
        <f>Table1[[#This Row],[Fuel Consumption (mmBtu)]]*Table1[[#This Row],[Emission Factor (kg CO2/ mmBtu)]]*10^3</f>
        <v>781003458259.19995</v>
      </c>
      <c r="U1468" s="3">
        <f>Table1[[#This Row],[Emissions (g CO2)]]/(Table1[[#This Row],[Generation (TWh)]]*10^9)</f>
        <v>2821.3811999999998</v>
      </c>
    </row>
    <row r="1469" spans="1:21" x14ac:dyDescent="0.35">
      <c r="A1469" t="s">
        <v>430</v>
      </c>
      <c r="B1469" t="s">
        <v>3274</v>
      </c>
      <c r="C1469" t="str">
        <f>SUBSTITUTE(Table1[[#This Row],[Fuel]],", ",",")</f>
        <v>industrial by-product: blast furnace gas</v>
      </c>
      <c r="D1469" t="s">
        <v>3274</v>
      </c>
      <c r="H1469" t="s">
        <v>3440</v>
      </c>
      <c r="I1469">
        <v>80</v>
      </c>
      <c r="J1469" t="s">
        <v>3446</v>
      </c>
      <c r="K1469">
        <v>2023</v>
      </c>
      <c r="L1469" t="s">
        <v>29</v>
      </c>
      <c r="M1469" t="s">
        <v>29</v>
      </c>
      <c r="N1469">
        <v>30.39798</v>
      </c>
      <c r="O1469">
        <v>114.85561800000001</v>
      </c>
      <c r="P1469" t="s">
        <v>3485</v>
      </c>
      <c r="Q1469" s="3">
        <f>Table1[[#This Row],[Capacity (MW)]]*0.395*8760*10^-6</f>
        <v>0.27681600000000001</v>
      </c>
      <c r="R1469" s="3" cm="1">
        <f t="array" ref="R1469">AVERAGE(VLOOKUP(_xlfn.TEXTSPLIT(Table1[[#This Row],[Fuel (no space after comma)]], ","), FuelList_Final_EF!$A$2:$B$65, 2, FALSE))</f>
        <v>274.32</v>
      </c>
      <c r="S1469" s="3">
        <f>Table1[[#This Row],[Generation (TWh)]]*10^9*VLOOKUP(Table1[[#This Row],[Turbine/Engine Technology]],Technology_HR!$A$2:$B$11,2,FALSE)*10^-6</f>
        <v>2847052.56</v>
      </c>
      <c r="T1469" s="5">
        <f>Table1[[#This Row],[Fuel Consumption (mmBtu)]]*Table1[[#This Row],[Emission Factor (kg CO2/ mmBtu)]]*10^3</f>
        <v>781003458259.19995</v>
      </c>
      <c r="U1469" s="3">
        <f>Table1[[#This Row],[Emissions (g CO2)]]/(Table1[[#This Row],[Generation (TWh)]]*10^9)</f>
        <v>2821.3811999999998</v>
      </c>
    </row>
    <row r="1470" spans="1:21" x14ac:dyDescent="0.35">
      <c r="A1470" t="s">
        <v>422</v>
      </c>
      <c r="B1470" t="s">
        <v>3274</v>
      </c>
      <c r="C1470" t="str">
        <f>SUBSTITUTE(Table1[[#This Row],[Fuel]],", ",",")</f>
        <v>industrial by-product: blast furnace gas</v>
      </c>
      <c r="D1470" t="s">
        <v>3274</v>
      </c>
      <c r="H1470" t="s">
        <v>3440</v>
      </c>
      <c r="I1470">
        <v>135</v>
      </c>
      <c r="J1470" t="s">
        <v>3446</v>
      </c>
      <c r="K1470">
        <v>2024</v>
      </c>
      <c r="L1470" t="s">
        <v>29</v>
      </c>
      <c r="M1470" t="s">
        <v>29</v>
      </c>
      <c r="N1470">
        <v>40.301548799999999</v>
      </c>
      <c r="O1470">
        <v>122.1235793</v>
      </c>
      <c r="P1470" t="s">
        <v>3485</v>
      </c>
      <c r="Q1470" s="3">
        <f>Table1[[#This Row],[Capacity (MW)]]*0.395*8760*10^-6</f>
        <v>0.46712699999999996</v>
      </c>
      <c r="R1470" s="3" cm="1">
        <f t="array" ref="R1470">AVERAGE(VLOOKUP(_xlfn.TEXTSPLIT(Table1[[#This Row],[Fuel (no space after comma)]], ","), FuelList_Final_EF!$A$2:$B$65, 2, FALSE))</f>
        <v>274.32</v>
      </c>
      <c r="S1470" s="3">
        <f>Table1[[#This Row],[Generation (TWh)]]*10^9*VLOOKUP(Table1[[#This Row],[Turbine/Engine Technology]],Technology_HR!$A$2:$B$11,2,FALSE)*10^-6</f>
        <v>4804401.1949999984</v>
      </c>
      <c r="T1470" s="5">
        <f>Table1[[#This Row],[Fuel Consumption (mmBtu)]]*Table1[[#This Row],[Emission Factor (kg CO2/ mmBtu)]]*10^3</f>
        <v>1317943335812.3997</v>
      </c>
      <c r="U1470" s="3">
        <f>Table1[[#This Row],[Emissions (g CO2)]]/(Table1[[#This Row],[Generation (TWh)]]*10^9)</f>
        <v>2821.3811999999998</v>
      </c>
    </row>
    <row r="1471" spans="1:21" x14ac:dyDescent="0.35">
      <c r="A1471" t="s">
        <v>431</v>
      </c>
      <c r="B1471" t="s">
        <v>3239</v>
      </c>
      <c r="C1471" t="str">
        <f>SUBSTITUTE(Table1[[#This Row],[Fuel]],", ",",")</f>
        <v>fossil gas: natural gas</v>
      </c>
      <c r="D1471" t="s">
        <v>3239</v>
      </c>
      <c r="H1471" t="s">
        <v>3438</v>
      </c>
      <c r="I1471">
        <v>838</v>
      </c>
      <c r="J1471" t="s">
        <v>3446</v>
      </c>
      <c r="K1471">
        <v>2013</v>
      </c>
      <c r="L1471" t="s">
        <v>29</v>
      </c>
      <c r="M1471" t="s">
        <v>29</v>
      </c>
      <c r="N1471">
        <v>39.834924000000001</v>
      </c>
      <c r="O1471">
        <v>116.35102999999999</v>
      </c>
      <c r="P1471" t="s">
        <v>3485</v>
      </c>
      <c r="Q1471" s="3">
        <f>Table1[[#This Row],[Capacity (MW)]]*0.395*8760*10^-6</f>
        <v>2.8996475999999998</v>
      </c>
      <c r="R1471" s="3" cm="1">
        <f t="array" ref="R1471">AVERAGE(VLOOKUP(_xlfn.TEXTSPLIT(Table1[[#This Row],[Fuel (no space after comma)]], ","), FuelList_Final_EF!$A$2:$B$65, 2, FALSE))</f>
        <v>53.06</v>
      </c>
      <c r="S1471" s="3">
        <f>Table1[[#This Row],[Generation (TWh)]]*10^9*VLOOKUP(Table1[[#This Row],[Turbine/Engine Technology]],Technology_HR!$A$2:$B$11,2,FALSE)*10^-6</f>
        <v>21889439.7324</v>
      </c>
      <c r="T1471" s="5">
        <f>Table1[[#This Row],[Fuel Consumption (mmBtu)]]*Table1[[#This Row],[Emission Factor (kg CO2/ mmBtu)]]*10^3</f>
        <v>1161453672201.144</v>
      </c>
      <c r="U1471" s="3">
        <f>Table1[[#This Row],[Emissions (g CO2)]]/(Table1[[#This Row],[Generation (TWh)]]*10^9)</f>
        <v>400.54993999999999</v>
      </c>
    </row>
    <row r="1472" spans="1:21" x14ac:dyDescent="0.35">
      <c r="A1472" t="s">
        <v>432</v>
      </c>
      <c r="B1472" t="s">
        <v>3239</v>
      </c>
      <c r="C1472" t="str">
        <f>SUBSTITUTE(Table1[[#This Row],[Fuel]],", ",",")</f>
        <v>fossil gas: natural gas</v>
      </c>
      <c r="D1472" t="s">
        <v>3239</v>
      </c>
      <c r="H1472" t="s">
        <v>3438</v>
      </c>
      <c r="I1472">
        <v>255</v>
      </c>
      <c r="J1472" t="s">
        <v>3446</v>
      </c>
      <c r="K1472">
        <v>2014</v>
      </c>
      <c r="L1472" t="s">
        <v>29</v>
      </c>
      <c r="M1472" t="s">
        <v>29</v>
      </c>
      <c r="N1472">
        <v>40.101992000000003</v>
      </c>
      <c r="O1472">
        <v>116.468024</v>
      </c>
      <c r="P1472" t="s">
        <v>3485</v>
      </c>
      <c r="Q1472" s="3">
        <f>Table1[[#This Row],[Capacity (MW)]]*0.395*8760*10^-6</f>
        <v>0.88235100000000011</v>
      </c>
      <c r="R1472" s="3" cm="1">
        <f t="array" ref="R1472">AVERAGE(VLOOKUP(_xlfn.TEXTSPLIT(Table1[[#This Row],[Fuel (no space after comma)]], ","), FuelList_Final_EF!$A$2:$B$65, 2, FALSE))</f>
        <v>53.06</v>
      </c>
      <c r="S1472" s="3">
        <f>Table1[[#This Row],[Generation (TWh)]]*10^9*VLOOKUP(Table1[[#This Row],[Turbine/Engine Technology]],Technology_HR!$A$2:$B$11,2,FALSE)*10^-6</f>
        <v>6660867.699000001</v>
      </c>
      <c r="T1472" s="5">
        <f>Table1[[#This Row],[Fuel Consumption (mmBtu)]]*Table1[[#This Row],[Emission Factor (kg CO2/ mmBtu)]]*10^3</f>
        <v>353425640108.94006</v>
      </c>
      <c r="U1472" s="3">
        <f>Table1[[#This Row],[Emissions (g CO2)]]/(Table1[[#This Row],[Generation (TWh)]]*10^9)</f>
        <v>400.54993999999999</v>
      </c>
    </row>
    <row r="1473" spans="1:21" x14ac:dyDescent="0.35">
      <c r="A1473" t="s">
        <v>433</v>
      </c>
      <c r="B1473" t="s">
        <v>3239</v>
      </c>
      <c r="C1473" t="str">
        <f>SUBSTITUTE(Table1[[#This Row],[Fuel]],", ",",")</f>
        <v>fossil gas: natural gas</v>
      </c>
      <c r="D1473" t="s">
        <v>3239</v>
      </c>
      <c r="H1473" t="s">
        <v>3438</v>
      </c>
      <c r="I1473">
        <v>845</v>
      </c>
      <c r="J1473" t="s">
        <v>3446</v>
      </c>
      <c r="K1473">
        <v>2014</v>
      </c>
      <c r="L1473" t="s">
        <v>29</v>
      </c>
      <c r="M1473" t="s">
        <v>29</v>
      </c>
      <c r="N1473">
        <v>39.947119000000001</v>
      </c>
      <c r="O1473">
        <v>116.614327</v>
      </c>
      <c r="P1473" t="s">
        <v>3485</v>
      </c>
      <c r="Q1473" s="3">
        <f>Table1[[#This Row],[Capacity (MW)]]*0.395*8760*10^-6</f>
        <v>2.9238690000000003</v>
      </c>
      <c r="R1473" s="3" cm="1">
        <f t="array" ref="R1473">AVERAGE(VLOOKUP(_xlfn.TEXTSPLIT(Table1[[#This Row],[Fuel (no space after comma)]], ","), FuelList_Final_EF!$A$2:$B$65, 2, FALSE))</f>
        <v>53.06</v>
      </c>
      <c r="S1473" s="3">
        <f>Table1[[#This Row],[Generation (TWh)]]*10^9*VLOOKUP(Table1[[#This Row],[Turbine/Engine Technology]],Technology_HR!$A$2:$B$11,2,FALSE)*10^-6</f>
        <v>22072287.081000004</v>
      </c>
      <c r="T1473" s="5">
        <f>Table1[[#This Row],[Fuel Consumption (mmBtu)]]*Table1[[#This Row],[Emission Factor (kg CO2/ mmBtu)]]*10^3</f>
        <v>1171155552517.8601</v>
      </c>
      <c r="U1473" s="3">
        <f>Table1[[#This Row],[Emissions (g CO2)]]/(Table1[[#This Row],[Generation (TWh)]]*10^9)</f>
        <v>400.54993999999999</v>
      </c>
    </row>
    <row r="1474" spans="1:21" x14ac:dyDescent="0.35">
      <c r="A1474" t="s">
        <v>434</v>
      </c>
      <c r="B1474" t="s">
        <v>3239</v>
      </c>
      <c r="C1474" t="str">
        <f>SUBSTITUTE(Table1[[#This Row],[Fuel]],", ",",")</f>
        <v>fossil gas: natural gas</v>
      </c>
      <c r="D1474" t="s">
        <v>3239</v>
      </c>
      <c r="H1474" t="s">
        <v>3438</v>
      </c>
      <c r="I1474">
        <v>410</v>
      </c>
      <c r="J1474" t="s">
        <v>3446</v>
      </c>
      <c r="K1474">
        <v>2006</v>
      </c>
      <c r="L1474" t="s">
        <v>29</v>
      </c>
      <c r="M1474" t="s">
        <v>29</v>
      </c>
      <c r="N1474">
        <v>39.812615999999998</v>
      </c>
      <c r="O1474">
        <v>116.143368</v>
      </c>
      <c r="P1474" t="s">
        <v>3485</v>
      </c>
      <c r="Q1474" s="3">
        <f>Table1[[#This Row],[Capacity (MW)]]*0.395*8760*10^-6</f>
        <v>1.4186820000000002</v>
      </c>
      <c r="R1474" s="3" cm="1">
        <f t="array" ref="R1474">AVERAGE(VLOOKUP(_xlfn.TEXTSPLIT(Table1[[#This Row],[Fuel (no space after comma)]], ","), FuelList_Final_EF!$A$2:$B$65, 2, FALSE))</f>
        <v>53.06</v>
      </c>
      <c r="S1474" s="3">
        <f>Table1[[#This Row],[Generation (TWh)]]*10^9*VLOOKUP(Table1[[#This Row],[Turbine/Engine Technology]],Technology_HR!$A$2:$B$11,2,FALSE)*10^-6</f>
        <v>10709630.418000001</v>
      </c>
      <c r="T1474" s="5">
        <f>Table1[[#This Row],[Fuel Consumption (mmBtu)]]*Table1[[#This Row],[Emission Factor (kg CO2/ mmBtu)]]*10^3</f>
        <v>568252989979.08008</v>
      </c>
      <c r="U1474" s="3">
        <f>Table1[[#This Row],[Emissions (g CO2)]]/(Table1[[#This Row],[Generation (TWh)]]*10^9)</f>
        <v>400.54993999999999</v>
      </c>
    </row>
    <row r="1475" spans="1:21" x14ac:dyDescent="0.35">
      <c r="A1475" t="s">
        <v>431</v>
      </c>
      <c r="B1475" t="s">
        <v>3239</v>
      </c>
      <c r="C1475" t="str">
        <f>SUBSTITUTE(Table1[[#This Row],[Fuel]],", ",",")</f>
        <v>fossil gas: natural gas</v>
      </c>
      <c r="D1475" t="s">
        <v>3239</v>
      </c>
      <c r="H1475" t="s">
        <v>3438</v>
      </c>
      <c r="I1475">
        <v>873</v>
      </c>
      <c r="J1475" t="s">
        <v>3446</v>
      </c>
      <c r="K1475">
        <v>2014</v>
      </c>
      <c r="L1475" t="s">
        <v>29</v>
      </c>
      <c r="M1475" t="s">
        <v>29</v>
      </c>
      <c r="N1475">
        <v>39.942898</v>
      </c>
      <c r="O1475">
        <v>116.12677600000001</v>
      </c>
      <c r="P1475" t="s">
        <v>3485</v>
      </c>
      <c r="Q1475" s="3">
        <f>Table1[[#This Row],[Capacity (MW)]]*0.395*8760*10^-6</f>
        <v>3.0207546000000001</v>
      </c>
      <c r="R1475" s="3" cm="1">
        <f t="array" ref="R1475">AVERAGE(VLOOKUP(_xlfn.TEXTSPLIT(Table1[[#This Row],[Fuel (no space after comma)]], ","), FuelList_Final_EF!$A$2:$B$65, 2, FALSE))</f>
        <v>53.06</v>
      </c>
      <c r="S1475" s="3">
        <f>Table1[[#This Row],[Generation (TWh)]]*10^9*VLOOKUP(Table1[[#This Row],[Turbine/Engine Technology]],Technology_HR!$A$2:$B$11,2,FALSE)*10^-6</f>
        <v>22803676.475400001</v>
      </c>
      <c r="T1475" s="5">
        <f>Table1[[#This Row],[Fuel Consumption (mmBtu)]]*Table1[[#This Row],[Emission Factor (kg CO2/ mmBtu)]]*10^3</f>
        <v>1209963073784.7239</v>
      </c>
      <c r="U1475" s="3">
        <f>Table1[[#This Row],[Emissions (g CO2)]]/(Table1[[#This Row],[Generation (TWh)]]*10^9)</f>
        <v>400.54993999999994</v>
      </c>
    </row>
    <row r="1476" spans="1:21" x14ac:dyDescent="0.35">
      <c r="A1476" t="s">
        <v>431</v>
      </c>
      <c r="B1476" t="s">
        <v>3239</v>
      </c>
      <c r="C1476" t="str">
        <f>SUBSTITUTE(Table1[[#This Row],[Fuel]],", ",",")</f>
        <v>fossil gas: natural gas</v>
      </c>
      <c r="D1476" t="s">
        <v>3239</v>
      </c>
      <c r="H1476" t="s">
        <v>3438</v>
      </c>
      <c r="I1476">
        <v>434</v>
      </c>
      <c r="J1476" t="s">
        <v>3446</v>
      </c>
      <c r="K1476">
        <v>2014</v>
      </c>
      <c r="L1476" t="s">
        <v>29</v>
      </c>
      <c r="M1476" t="s">
        <v>29</v>
      </c>
      <c r="N1476">
        <v>39.942898</v>
      </c>
      <c r="O1476">
        <v>116.12677600000001</v>
      </c>
      <c r="P1476" t="s">
        <v>3485</v>
      </c>
      <c r="Q1476" s="3">
        <f>Table1[[#This Row],[Capacity (MW)]]*0.395*8760*10^-6</f>
        <v>1.5017267999999999</v>
      </c>
      <c r="R1476" s="3" cm="1">
        <f t="array" ref="R1476">AVERAGE(VLOOKUP(_xlfn.TEXTSPLIT(Table1[[#This Row],[Fuel (no space after comma)]], ","), FuelList_Final_EF!$A$2:$B$65, 2, FALSE))</f>
        <v>53.06</v>
      </c>
      <c r="S1476" s="3">
        <f>Table1[[#This Row],[Generation (TWh)]]*10^9*VLOOKUP(Table1[[#This Row],[Turbine/Engine Technology]],Technology_HR!$A$2:$B$11,2,FALSE)*10^-6</f>
        <v>11336535.6132</v>
      </c>
      <c r="T1476" s="5">
        <f>Table1[[#This Row],[Fuel Consumption (mmBtu)]]*Table1[[#This Row],[Emission Factor (kg CO2/ mmBtu)]]*10^3</f>
        <v>601516579636.39197</v>
      </c>
      <c r="U1476" s="3">
        <f>Table1[[#This Row],[Emissions (g CO2)]]/(Table1[[#This Row],[Generation (TWh)]]*10^9)</f>
        <v>400.54993999999999</v>
      </c>
    </row>
    <row r="1477" spans="1:21" x14ac:dyDescent="0.35">
      <c r="A1477" t="s">
        <v>435</v>
      </c>
      <c r="B1477" t="s">
        <v>3239</v>
      </c>
      <c r="C1477" t="str">
        <f>SUBSTITUTE(Table1[[#This Row],[Fuel]],", ",",")</f>
        <v>fossil gas: natural gas</v>
      </c>
      <c r="D1477" t="s">
        <v>3239</v>
      </c>
      <c r="H1477" t="s">
        <v>3438</v>
      </c>
      <c r="I1477">
        <v>266</v>
      </c>
      <c r="J1477" t="s">
        <v>3446</v>
      </c>
      <c r="K1477">
        <v>2018</v>
      </c>
      <c r="L1477" t="s">
        <v>29</v>
      </c>
      <c r="M1477" t="s">
        <v>29</v>
      </c>
      <c r="N1477">
        <v>40.087063999999998</v>
      </c>
      <c r="O1477">
        <v>116.194772</v>
      </c>
      <c r="P1477" t="s">
        <v>3485</v>
      </c>
      <c r="Q1477" s="3">
        <f>Table1[[#This Row],[Capacity (MW)]]*0.395*8760*10^-6</f>
        <v>0.92041320000000004</v>
      </c>
      <c r="R1477" s="3" cm="1">
        <f t="array" ref="R1477">AVERAGE(VLOOKUP(_xlfn.TEXTSPLIT(Table1[[#This Row],[Fuel (no space after comma)]], ","), FuelList_Final_EF!$A$2:$B$65, 2, FALSE))</f>
        <v>53.06</v>
      </c>
      <c r="S1477" s="3">
        <f>Table1[[#This Row],[Generation (TWh)]]*10^9*VLOOKUP(Table1[[#This Row],[Turbine/Engine Technology]],Technology_HR!$A$2:$B$11,2,FALSE)*10^-6</f>
        <v>6948199.2467999998</v>
      </c>
      <c r="T1477" s="5">
        <f>Table1[[#This Row],[Fuel Consumption (mmBtu)]]*Table1[[#This Row],[Emission Factor (kg CO2/ mmBtu)]]*10^3</f>
        <v>368671452035.20801</v>
      </c>
      <c r="U1477" s="3">
        <f>Table1[[#This Row],[Emissions (g CO2)]]/(Table1[[#This Row],[Generation (TWh)]]*10^9)</f>
        <v>400.54993999999999</v>
      </c>
    </row>
    <row r="1478" spans="1:21" x14ac:dyDescent="0.35">
      <c r="A1478" t="s">
        <v>436</v>
      </c>
      <c r="B1478" t="s">
        <v>3239</v>
      </c>
      <c r="C1478" t="str">
        <f>SUBSTITUTE(Table1[[#This Row],[Fuel]],", ",",")</f>
        <v>fossil gas: natural gas</v>
      </c>
      <c r="D1478" t="s">
        <v>3239</v>
      </c>
      <c r="H1478" t="s">
        <v>3438</v>
      </c>
      <c r="I1478">
        <v>390</v>
      </c>
      <c r="J1478" t="s">
        <v>3446</v>
      </c>
      <c r="K1478">
        <v>2008</v>
      </c>
      <c r="L1478" t="s">
        <v>29</v>
      </c>
      <c r="M1478" t="s">
        <v>29</v>
      </c>
      <c r="N1478">
        <v>39.978557000000002</v>
      </c>
      <c r="O1478">
        <v>116.438761</v>
      </c>
      <c r="P1478" t="s">
        <v>3485</v>
      </c>
      <c r="Q1478" s="3">
        <f>Table1[[#This Row],[Capacity (MW)]]*0.395*8760*10^-6</f>
        <v>1.349478</v>
      </c>
      <c r="R1478" s="3" cm="1">
        <f t="array" ref="R1478">AVERAGE(VLOOKUP(_xlfn.TEXTSPLIT(Table1[[#This Row],[Fuel (no space after comma)]], ","), FuelList_Final_EF!$A$2:$B$65, 2, FALSE))</f>
        <v>53.06</v>
      </c>
      <c r="S1478" s="3">
        <f>Table1[[#This Row],[Generation (TWh)]]*10^9*VLOOKUP(Table1[[#This Row],[Turbine/Engine Technology]],Technology_HR!$A$2:$B$11,2,FALSE)*10^-6</f>
        <v>10187209.422</v>
      </c>
      <c r="T1478" s="5">
        <f>Table1[[#This Row],[Fuel Consumption (mmBtu)]]*Table1[[#This Row],[Emission Factor (kg CO2/ mmBtu)]]*10^3</f>
        <v>540533331931.32007</v>
      </c>
      <c r="U1478" s="3">
        <f>Table1[[#This Row],[Emissions (g CO2)]]/(Table1[[#This Row],[Generation (TWh)]]*10^9)</f>
        <v>400.54994000000005</v>
      </c>
    </row>
    <row r="1479" spans="1:21" x14ac:dyDescent="0.35">
      <c r="A1479" t="s">
        <v>436</v>
      </c>
      <c r="B1479" t="s">
        <v>3239</v>
      </c>
      <c r="C1479" t="str">
        <f>SUBSTITUTE(Table1[[#This Row],[Fuel]],", ",",")</f>
        <v>fossil gas: natural gas</v>
      </c>
      <c r="D1479" t="s">
        <v>3239</v>
      </c>
      <c r="H1479" t="s">
        <v>3438</v>
      </c>
      <c r="I1479">
        <v>390</v>
      </c>
      <c r="J1479" t="s">
        <v>3446</v>
      </c>
      <c r="K1479">
        <v>2008</v>
      </c>
      <c r="L1479" t="s">
        <v>29</v>
      </c>
      <c r="M1479" t="s">
        <v>29</v>
      </c>
      <c r="N1479">
        <v>39.978557000000002</v>
      </c>
      <c r="O1479">
        <v>116.438761</v>
      </c>
      <c r="P1479" t="s">
        <v>3485</v>
      </c>
      <c r="Q1479" s="3">
        <f>Table1[[#This Row],[Capacity (MW)]]*0.395*8760*10^-6</f>
        <v>1.349478</v>
      </c>
      <c r="R1479" s="3" cm="1">
        <f t="array" ref="R1479">AVERAGE(VLOOKUP(_xlfn.TEXTSPLIT(Table1[[#This Row],[Fuel (no space after comma)]], ","), FuelList_Final_EF!$A$2:$B$65, 2, FALSE))</f>
        <v>53.06</v>
      </c>
      <c r="S1479" s="3">
        <f>Table1[[#This Row],[Generation (TWh)]]*10^9*VLOOKUP(Table1[[#This Row],[Turbine/Engine Technology]],Technology_HR!$A$2:$B$11,2,FALSE)*10^-6</f>
        <v>10187209.422</v>
      </c>
      <c r="T1479" s="5">
        <f>Table1[[#This Row],[Fuel Consumption (mmBtu)]]*Table1[[#This Row],[Emission Factor (kg CO2/ mmBtu)]]*10^3</f>
        <v>540533331931.32007</v>
      </c>
      <c r="U1479" s="3">
        <f>Table1[[#This Row],[Emissions (g CO2)]]/(Table1[[#This Row],[Generation (TWh)]]*10^9)</f>
        <v>400.54994000000005</v>
      </c>
    </row>
    <row r="1480" spans="1:21" x14ac:dyDescent="0.35">
      <c r="A1480" t="s">
        <v>437</v>
      </c>
      <c r="B1480" t="s">
        <v>3242</v>
      </c>
      <c r="C1480" t="str">
        <f>SUBSTITUTE(Table1[[#This Row],[Fuel]],", ",",")</f>
        <v>fossil gas: lng</v>
      </c>
      <c r="D1480" t="s">
        <v>3242</v>
      </c>
      <c r="H1480" t="s">
        <v>3438</v>
      </c>
      <c r="I1480">
        <v>465</v>
      </c>
      <c r="J1480" t="s">
        <v>3446</v>
      </c>
      <c r="K1480">
        <v>2020</v>
      </c>
      <c r="L1480" t="s">
        <v>29</v>
      </c>
      <c r="M1480" t="s">
        <v>29</v>
      </c>
      <c r="N1480">
        <v>22.093095000000002</v>
      </c>
      <c r="O1480">
        <v>113.15543099999999</v>
      </c>
      <c r="P1480" t="s">
        <v>3485</v>
      </c>
      <c r="Q1480" s="3">
        <f>Table1[[#This Row],[Capacity (MW)]]*0.395*8760*10^-6</f>
        <v>1.6089929999999999</v>
      </c>
      <c r="R1480" s="3" cm="1">
        <f t="array" ref="R1480">AVERAGE(VLOOKUP(_xlfn.TEXTSPLIT(Table1[[#This Row],[Fuel (no space after comma)]], ","), FuelList_Final_EF!$A$2:$B$65, 2, FALSE))</f>
        <v>67.685819715340017</v>
      </c>
      <c r="S1480" s="3">
        <f>Table1[[#This Row],[Generation (TWh)]]*10^9*VLOOKUP(Table1[[#This Row],[Turbine/Engine Technology]],Technology_HR!$A$2:$B$11,2,FALSE)*10^-6</f>
        <v>12146288.157</v>
      </c>
      <c r="T1480" s="5">
        <f>Table1[[#This Row],[Fuel Consumption (mmBtu)]]*Table1[[#This Row],[Emission Factor (kg CO2/ mmBtu)]]*10^3</f>
        <v>822131470405.27148</v>
      </c>
      <c r="U1480" s="3">
        <f>Table1[[#This Row],[Emissions (g CO2)]]/(Table1[[#This Row],[Generation (TWh)]]*10^9)</f>
        <v>510.96025303110173</v>
      </c>
    </row>
    <row r="1481" spans="1:21" x14ac:dyDescent="0.35">
      <c r="A1481" t="s">
        <v>437</v>
      </c>
      <c r="B1481" t="s">
        <v>3242</v>
      </c>
      <c r="C1481" t="str">
        <f>SUBSTITUTE(Table1[[#This Row],[Fuel]],", ",",")</f>
        <v>fossil gas: lng</v>
      </c>
      <c r="D1481" t="s">
        <v>3242</v>
      </c>
      <c r="H1481" t="s">
        <v>3438</v>
      </c>
      <c r="I1481">
        <v>465</v>
      </c>
      <c r="J1481" t="s">
        <v>3446</v>
      </c>
      <c r="K1481">
        <v>2020</v>
      </c>
      <c r="L1481" t="s">
        <v>29</v>
      </c>
      <c r="M1481" t="s">
        <v>29</v>
      </c>
      <c r="N1481">
        <v>22.093095000000002</v>
      </c>
      <c r="O1481">
        <v>113.15543099999999</v>
      </c>
      <c r="P1481" t="s">
        <v>3485</v>
      </c>
      <c r="Q1481" s="3">
        <f>Table1[[#This Row],[Capacity (MW)]]*0.395*8760*10^-6</f>
        <v>1.6089929999999999</v>
      </c>
      <c r="R1481" s="3" cm="1">
        <f t="array" ref="R1481">AVERAGE(VLOOKUP(_xlfn.TEXTSPLIT(Table1[[#This Row],[Fuel (no space after comma)]], ","), FuelList_Final_EF!$A$2:$B$65, 2, FALSE))</f>
        <v>67.685819715340017</v>
      </c>
      <c r="S1481" s="3">
        <f>Table1[[#This Row],[Generation (TWh)]]*10^9*VLOOKUP(Table1[[#This Row],[Turbine/Engine Technology]],Technology_HR!$A$2:$B$11,2,FALSE)*10^-6</f>
        <v>12146288.157</v>
      </c>
      <c r="T1481" s="5">
        <f>Table1[[#This Row],[Fuel Consumption (mmBtu)]]*Table1[[#This Row],[Emission Factor (kg CO2/ mmBtu)]]*10^3</f>
        <v>822131470405.27148</v>
      </c>
      <c r="U1481" s="3">
        <f>Table1[[#This Row],[Emissions (g CO2)]]/(Table1[[#This Row],[Generation (TWh)]]*10^9)</f>
        <v>510.96025303110173</v>
      </c>
    </row>
    <row r="1482" spans="1:21" x14ac:dyDescent="0.35">
      <c r="A1482" t="s">
        <v>438</v>
      </c>
      <c r="B1482" t="s">
        <v>3239</v>
      </c>
      <c r="C1482" t="str">
        <f>SUBSTITUTE(Table1[[#This Row],[Fuel]],", ",",")</f>
        <v>fossil gas: natural gas</v>
      </c>
      <c r="D1482" t="s">
        <v>3239</v>
      </c>
      <c r="H1482" t="s">
        <v>3438</v>
      </c>
      <c r="I1482">
        <v>400</v>
      </c>
      <c r="J1482" t="s">
        <v>3447</v>
      </c>
      <c r="K1482">
        <v>2025</v>
      </c>
      <c r="L1482" t="s">
        <v>29</v>
      </c>
      <c r="M1482" t="s">
        <v>29</v>
      </c>
      <c r="N1482">
        <v>23.837651999999999</v>
      </c>
      <c r="O1482">
        <v>114.770794</v>
      </c>
      <c r="P1482" t="s">
        <v>3485</v>
      </c>
      <c r="Q1482" s="3">
        <f>Table1[[#This Row],[Capacity (MW)]]*0.395*8760*10^-6</f>
        <v>1.38408</v>
      </c>
      <c r="R1482" s="3" cm="1">
        <f t="array" ref="R1482">AVERAGE(VLOOKUP(_xlfn.TEXTSPLIT(Table1[[#This Row],[Fuel (no space after comma)]], ","), FuelList_Final_EF!$A$2:$B$65, 2, FALSE))</f>
        <v>53.06</v>
      </c>
      <c r="S1482" s="3">
        <f>Table1[[#This Row],[Generation (TWh)]]*10^9*VLOOKUP(Table1[[#This Row],[Turbine/Engine Technology]],Technology_HR!$A$2:$B$11,2,FALSE)*10^-6</f>
        <v>10448419.92</v>
      </c>
      <c r="T1482" s="5">
        <f>Table1[[#This Row],[Fuel Consumption (mmBtu)]]*Table1[[#This Row],[Emission Factor (kg CO2/ mmBtu)]]*10^3</f>
        <v>554393160955.20007</v>
      </c>
      <c r="U1482" s="3">
        <f>Table1[[#This Row],[Emissions (g CO2)]]/(Table1[[#This Row],[Generation (TWh)]]*10^9)</f>
        <v>400.54994000000005</v>
      </c>
    </row>
    <row r="1483" spans="1:21" x14ac:dyDescent="0.35">
      <c r="A1483" t="s">
        <v>438</v>
      </c>
      <c r="B1483" t="s">
        <v>3239</v>
      </c>
      <c r="C1483" t="str">
        <f>SUBSTITUTE(Table1[[#This Row],[Fuel]],", ",",")</f>
        <v>fossil gas: natural gas</v>
      </c>
      <c r="D1483" t="s">
        <v>3239</v>
      </c>
      <c r="H1483" t="s">
        <v>3438</v>
      </c>
      <c r="I1483">
        <v>400</v>
      </c>
      <c r="J1483" t="s">
        <v>3447</v>
      </c>
      <c r="K1483">
        <v>2025</v>
      </c>
      <c r="L1483" t="s">
        <v>29</v>
      </c>
      <c r="M1483" t="s">
        <v>29</v>
      </c>
      <c r="N1483">
        <v>23.837651999999999</v>
      </c>
      <c r="O1483">
        <v>114.770794</v>
      </c>
      <c r="P1483" t="s">
        <v>3485</v>
      </c>
      <c r="Q1483" s="3">
        <f>Table1[[#This Row],[Capacity (MW)]]*0.395*8760*10^-6</f>
        <v>1.38408</v>
      </c>
      <c r="R1483" s="3" cm="1">
        <f t="array" ref="R1483">AVERAGE(VLOOKUP(_xlfn.TEXTSPLIT(Table1[[#This Row],[Fuel (no space after comma)]], ","), FuelList_Final_EF!$A$2:$B$65, 2, FALSE))</f>
        <v>53.06</v>
      </c>
      <c r="S1483" s="3">
        <f>Table1[[#This Row],[Generation (TWh)]]*10^9*VLOOKUP(Table1[[#This Row],[Turbine/Engine Technology]],Technology_HR!$A$2:$B$11,2,FALSE)*10^-6</f>
        <v>10448419.92</v>
      </c>
      <c r="T1483" s="5">
        <f>Table1[[#This Row],[Fuel Consumption (mmBtu)]]*Table1[[#This Row],[Emission Factor (kg CO2/ mmBtu)]]*10^3</f>
        <v>554393160955.20007</v>
      </c>
      <c r="U1483" s="3">
        <f>Table1[[#This Row],[Emissions (g CO2)]]/(Table1[[#This Row],[Generation (TWh)]]*10^9)</f>
        <v>400.54994000000005</v>
      </c>
    </row>
    <row r="1484" spans="1:21" x14ac:dyDescent="0.35">
      <c r="A1484" t="s">
        <v>438</v>
      </c>
      <c r="B1484" t="s">
        <v>3239</v>
      </c>
      <c r="C1484" t="str">
        <f>SUBSTITUTE(Table1[[#This Row],[Fuel]],", ",",")</f>
        <v>fossil gas: natural gas</v>
      </c>
      <c r="D1484" t="s">
        <v>3239</v>
      </c>
      <c r="H1484" t="s">
        <v>3438</v>
      </c>
      <c r="I1484">
        <v>400</v>
      </c>
      <c r="J1484" t="s">
        <v>3447</v>
      </c>
      <c r="K1484" t="s">
        <v>29</v>
      </c>
      <c r="L1484" t="s">
        <v>29</v>
      </c>
      <c r="M1484" t="s">
        <v>29</v>
      </c>
      <c r="N1484">
        <v>23.837651999999999</v>
      </c>
      <c r="O1484">
        <v>114.770794</v>
      </c>
      <c r="P1484" t="s">
        <v>3485</v>
      </c>
      <c r="Q1484" s="3">
        <f>Table1[[#This Row],[Capacity (MW)]]*0.395*8760*10^-6</f>
        <v>1.38408</v>
      </c>
      <c r="R1484" s="3" cm="1">
        <f t="array" ref="R1484">AVERAGE(VLOOKUP(_xlfn.TEXTSPLIT(Table1[[#This Row],[Fuel (no space after comma)]], ","), FuelList_Final_EF!$A$2:$B$65, 2, FALSE))</f>
        <v>53.06</v>
      </c>
      <c r="S1484" s="3">
        <f>Table1[[#This Row],[Generation (TWh)]]*10^9*VLOOKUP(Table1[[#This Row],[Turbine/Engine Technology]],Technology_HR!$A$2:$B$11,2,FALSE)*10^-6</f>
        <v>10448419.92</v>
      </c>
      <c r="T1484" s="5">
        <f>Table1[[#This Row],[Fuel Consumption (mmBtu)]]*Table1[[#This Row],[Emission Factor (kg CO2/ mmBtu)]]*10^3</f>
        <v>554393160955.20007</v>
      </c>
      <c r="U1484" s="3">
        <f>Table1[[#This Row],[Emissions (g CO2)]]/(Table1[[#This Row],[Generation (TWh)]]*10^9)</f>
        <v>400.54994000000005</v>
      </c>
    </row>
    <row r="1485" spans="1:21" x14ac:dyDescent="0.35">
      <c r="A1485" t="s">
        <v>438</v>
      </c>
      <c r="B1485" t="s">
        <v>3239</v>
      </c>
      <c r="C1485" t="str">
        <f>SUBSTITUTE(Table1[[#This Row],[Fuel]],", ",",")</f>
        <v>fossil gas: natural gas</v>
      </c>
      <c r="D1485" t="s">
        <v>3239</v>
      </c>
      <c r="H1485" t="s">
        <v>3438</v>
      </c>
      <c r="I1485">
        <v>400</v>
      </c>
      <c r="J1485" t="s">
        <v>3447</v>
      </c>
      <c r="K1485" t="s">
        <v>29</v>
      </c>
      <c r="L1485" t="s">
        <v>29</v>
      </c>
      <c r="M1485" t="s">
        <v>29</v>
      </c>
      <c r="N1485">
        <v>23.837651999999999</v>
      </c>
      <c r="O1485">
        <v>114.770794</v>
      </c>
      <c r="P1485" t="s">
        <v>3485</v>
      </c>
      <c r="Q1485" s="3">
        <f>Table1[[#This Row],[Capacity (MW)]]*0.395*8760*10^-6</f>
        <v>1.38408</v>
      </c>
      <c r="R1485" s="3" cm="1">
        <f t="array" ref="R1485">AVERAGE(VLOOKUP(_xlfn.TEXTSPLIT(Table1[[#This Row],[Fuel (no space after comma)]], ","), FuelList_Final_EF!$A$2:$B$65, 2, FALSE))</f>
        <v>53.06</v>
      </c>
      <c r="S1485" s="3">
        <f>Table1[[#This Row],[Generation (TWh)]]*10^9*VLOOKUP(Table1[[#This Row],[Turbine/Engine Technology]],Technology_HR!$A$2:$B$11,2,FALSE)*10^-6</f>
        <v>10448419.92</v>
      </c>
      <c r="T1485" s="5">
        <f>Table1[[#This Row],[Fuel Consumption (mmBtu)]]*Table1[[#This Row],[Emission Factor (kg CO2/ mmBtu)]]*10^3</f>
        <v>554393160955.20007</v>
      </c>
      <c r="U1485" s="3">
        <f>Table1[[#This Row],[Emissions (g CO2)]]/(Table1[[#This Row],[Generation (TWh)]]*10^9)</f>
        <v>400.54994000000005</v>
      </c>
    </row>
    <row r="1486" spans="1:21" x14ac:dyDescent="0.35">
      <c r="A1486" t="s">
        <v>439</v>
      </c>
      <c r="B1486" t="s">
        <v>3239</v>
      </c>
      <c r="C1486" t="str">
        <f>SUBSTITUTE(Table1[[#This Row],[Fuel]],", ",",")</f>
        <v>fossil gas: natural gas</v>
      </c>
      <c r="D1486" t="s">
        <v>3239</v>
      </c>
      <c r="H1486" t="s">
        <v>3438</v>
      </c>
      <c r="I1486">
        <v>122</v>
      </c>
      <c r="J1486" t="s">
        <v>3446</v>
      </c>
      <c r="K1486">
        <v>2009</v>
      </c>
      <c r="L1486" t="s">
        <v>29</v>
      </c>
      <c r="M1486" t="s">
        <v>29</v>
      </c>
      <c r="N1486">
        <v>39.971910000000001</v>
      </c>
      <c r="O1486">
        <v>116.494381</v>
      </c>
      <c r="P1486" t="s">
        <v>3485</v>
      </c>
      <c r="Q1486" s="3">
        <f>Table1[[#This Row],[Capacity (MW)]]*0.395*8760*10^-6</f>
        <v>0.42214440000000003</v>
      </c>
      <c r="R1486" s="3" cm="1">
        <f t="array" ref="R1486">AVERAGE(VLOOKUP(_xlfn.TEXTSPLIT(Table1[[#This Row],[Fuel (no space after comma)]], ","), FuelList_Final_EF!$A$2:$B$65, 2, FALSE))</f>
        <v>53.06</v>
      </c>
      <c r="S1486" s="3">
        <f>Table1[[#This Row],[Generation (TWh)]]*10^9*VLOOKUP(Table1[[#This Row],[Turbine/Engine Technology]],Technology_HR!$A$2:$B$11,2,FALSE)*10^-6</f>
        <v>3186768.0756000006</v>
      </c>
      <c r="T1486" s="5">
        <f>Table1[[#This Row],[Fuel Consumption (mmBtu)]]*Table1[[#This Row],[Emission Factor (kg CO2/ mmBtu)]]*10^3</f>
        <v>169089914091.33603</v>
      </c>
      <c r="U1486" s="3">
        <f>Table1[[#This Row],[Emissions (g CO2)]]/(Table1[[#This Row],[Generation (TWh)]]*10^9)</f>
        <v>400.54993999999999</v>
      </c>
    </row>
    <row r="1487" spans="1:21" x14ac:dyDescent="0.35">
      <c r="A1487" t="s">
        <v>440</v>
      </c>
      <c r="B1487" t="s">
        <v>3276</v>
      </c>
      <c r="C1487" t="str">
        <f>SUBSTITUTE(Table1[[#This Row],[Fuel]],", ",",")</f>
        <v>industrial by-product: blast furnace gas,industrial by-product: coke oven gas</v>
      </c>
      <c r="D1487" t="s">
        <v>3274</v>
      </c>
      <c r="E1487" t="s">
        <v>3278</v>
      </c>
      <c r="H1487" t="s">
        <v>3440</v>
      </c>
      <c r="I1487">
        <v>80</v>
      </c>
      <c r="J1487" t="s">
        <v>3446</v>
      </c>
      <c r="K1487">
        <v>2023</v>
      </c>
      <c r="L1487" t="s">
        <v>29</v>
      </c>
      <c r="M1487" t="s">
        <v>29</v>
      </c>
      <c r="N1487">
        <v>41.231665999999997</v>
      </c>
      <c r="O1487">
        <v>123.62724</v>
      </c>
      <c r="P1487" t="s">
        <v>3485</v>
      </c>
      <c r="Q1487" s="3">
        <f>Table1[[#This Row],[Capacity (MW)]]*0.395*8760*10^-6</f>
        <v>0.27681600000000001</v>
      </c>
      <c r="R1487" s="3" cm="1">
        <f t="array" ref="R1487">AVERAGE(VLOOKUP(_xlfn.TEXTSPLIT(Table1[[#This Row],[Fuel (no space after comma)]], ","), FuelList_Final_EF!$A$2:$B$65, 2, FALSE))</f>
        <v>160.58500000000001</v>
      </c>
      <c r="S1487" s="3">
        <f>Table1[[#This Row],[Generation (TWh)]]*10^9*VLOOKUP(Table1[[#This Row],[Turbine/Engine Technology]],Technology_HR!$A$2:$B$11,2,FALSE)*10^-6</f>
        <v>2847052.56</v>
      </c>
      <c r="T1487" s="5">
        <f>Table1[[#This Row],[Fuel Consumption (mmBtu)]]*Table1[[#This Row],[Emission Factor (kg CO2/ mmBtu)]]*10^3</f>
        <v>457193935347.60004</v>
      </c>
      <c r="U1487" s="3">
        <f>Table1[[#This Row],[Emissions (g CO2)]]/(Table1[[#This Row],[Generation (TWh)]]*10^9)</f>
        <v>1651.6167250000001</v>
      </c>
    </row>
    <row r="1488" spans="1:21" x14ac:dyDescent="0.35">
      <c r="A1488" t="s">
        <v>440</v>
      </c>
      <c r="B1488" t="s">
        <v>3274</v>
      </c>
      <c r="C1488" t="str">
        <f>SUBSTITUTE(Table1[[#This Row],[Fuel]],", ",",")</f>
        <v>industrial by-product: blast furnace gas</v>
      </c>
      <c r="D1488" t="s">
        <v>3274</v>
      </c>
      <c r="H1488" t="s">
        <v>3440</v>
      </c>
      <c r="I1488">
        <v>135</v>
      </c>
      <c r="J1488" t="s">
        <v>3447</v>
      </c>
      <c r="K1488" t="s">
        <v>29</v>
      </c>
      <c r="L1488" t="s">
        <v>29</v>
      </c>
      <c r="M1488" t="s">
        <v>29</v>
      </c>
      <c r="N1488">
        <v>41.231665999999997</v>
      </c>
      <c r="O1488">
        <v>123.62724</v>
      </c>
      <c r="P1488" t="s">
        <v>3485</v>
      </c>
      <c r="Q1488" s="3">
        <f>Table1[[#This Row],[Capacity (MW)]]*0.395*8760*10^-6</f>
        <v>0.46712699999999996</v>
      </c>
      <c r="R1488" s="3" cm="1">
        <f t="array" ref="R1488">AVERAGE(VLOOKUP(_xlfn.TEXTSPLIT(Table1[[#This Row],[Fuel (no space after comma)]], ","), FuelList_Final_EF!$A$2:$B$65, 2, FALSE))</f>
        <v>274.32</v>
      </c>
      <c r="S1488" s="3">
        <f>Table1[[#This Row],[Generation (TWh)]]*10^9*VLOOKUP(Table1[[#This Row],[Turbine/Engine Technology]],Technology_HR!$A$2:$B$11,2,FALSE)*10^-6</f>
        <v>4804401.1949999984</v>
      </c>
      <c r="T1488" s="5">
        <f>Table1[[#This Row],[Fuel Consumption (mmBtu)]]*Table1[[#This Row],[Emission Factor (kg CO2/ mmBtu)]]*10^3</f>
        <v>1317943335812.3997</v>
      </c>
      <c r="U1488" s="3">
        <f>Table1[[#This Row],[Emissions (g CO2)]]/(Table1[[#This Row],[Generation (TWh)]]*10^9)</f>
        <v>2821.3811999999998</v>
      </c>
    </row>
    <row r="1489" spans="1:21" x14ac:dyDescent="0.35">
      <c r="A1489" t="s">
        <v>441</v>
      </c>
      <c r="B1489" t="s">
        <v>3276</v>
      </c>
      <c r="C1489" t="str">
        <f>SUBSTITUTE(Table1[[#This Row],[Fuel]],", ",",")</f>
        <v>industrial by-product: blast furnace gas,industrial by-product: coke oven gas</v>
      </c>
      <c r="D1489" t="s">
        <v>3274</v>
      </c>
      <c r="E1489" t="s">
        <v>3278</v>
      </c>
      <c r="H1489" t="s">
        <v>3440</v>
      </c>
      <c r="I1489">
        <v>60</v>
      </c>
      <c r="J1489" t="s">
        <v>3447</v>
      </c>
      <c r="K1489" t="s">
        <v>29</v>
      </c>
      <c r="L1489" t="s">
        <v>29</v>
      </c>
      <c r="M1489" t="s">
        <v>29</v>
      </c>
      <c r="N1489">
        <v>38.287832600000002</v>
      </c>
      <c r="O1489">
        <v>117.8084463</v>
      </c>
      <c r="P1489" t="s">
        <v>3485</v>
      </c>
      <c r="Q1489" s="3">
        <f>Table1[[#This Row],[Capacity (MW)]]*0.395*8760*10^-6</f>
        <v>0.20761200000000002</v>
      </c>
      <c r="R1489" s="3" cm="1">
        <f t="array" ref="R1489">AVERAGE(VLOOKUP(_xlfn.TEXTSPLIT(Table1[[#This Row],[Fuel (no space after comma)]], ","), FuelList_Final_EF!$A$2:$B$65, 2, FALSE))</f>
        <v>160.58500000000001</v>
      </c>
      <c r="S1489" s="3">
        <f>Table1[[#This Row],[Generation (TWh)]]*10^9*VLOOKUP(Table1[[#This Row],[Turbine/Engine Technology]],Technology_HR!$A$2:$B$11,2,FALSE)*10^-6</f>
        <v>2135289.42</v>
      </c>
      <c r="T1489" s="5">
        <f>Table1[[#This Row],[Fuel Consumption (mmBtu)]]*Table1[[#This Row],[Emission Factor (kg CO2/ mmBtu)]]*10^3</f>
        <v>342895451510.70001</v>
      </c>
      <c r="U1489" s="3">
        <f>Table1[[#This Row],[Emissions (g CO2)]]/(Table1[[#This Row],[Generation (TWh)]]*10^9)</f>
        <v>1651.6167249999999</v>
      </c>
    </row>
    <row r="1490" spans="1:21" x14ac:dyDescent="0.35">
      <c r="A1490" t="s">
        <v>441</v>
      </c>
      <c r="B1490" t="s">
        <v>3274</v>
      </c>
      <c r="C1490" t="str">
        <f>SUBSTITUTE(Table1[[#This Row],[Fuel]],", ",",")</f>
        <v>industrial by-product: blast furnace gas</v>
      </c>
      <c r="D1490" t="s">
        <v>3274</v>
      </c>
      <c r="H1490" t="s">
        <v>3440</v>
      </c>
      <c r="I1490">
        <v>60</v>
      </c>
      <c r="J1490" t="s">
        <v>3446</v>
      </c>
      <c r="K1490">
        <v>2017</v>
      </c>
      <c r="L1490" t="s">
        <v>29</v>
      </c>
      <c r="M1490" t="s">
        <v>29</v>
      </c>
      <c r="N1490">
        <v>38.287832600000002</v>
      </c>
      <c r="O1490">
        <v>117.8084463</v>
      </c>
      <c r="P1490" t="s">
        <v>3485</v>
      </c>
      <c r="Q1490" s="3">
        <f>Table1[[#This Row],[Capacity (MW)]]*0.395*8760*10^-6</f>
        <v>0.20761200000000002</v>
      </c>
      <c r="R1490" s="3" cm="1">
        <f t="array" ref="R1490">AVERAGE(VLOOKUP(_xlfn.TEXTSPLIT(Table1[[#This Row],[Fuel (no space after comma)]], ","), FuelList_Final_EF!$A$2:$B$65, 2, FALSE))</f>
        <v>274.32</v>
      </c>
      <c r="S1490" s="3">
        <f>Table1[[#This Row],[Generation (TWh)]]*10^9*VLOOKUP(Table1[[#This Row],[Turbine/Engine Technology]],Technology_HR!$A$2:$B$11,2,FALSE)*10^-6</f>
        <v>2135289.42</v>
      </c>
      <c r="T1490" s="5">
        <f>Table1[[#This Row],[Fuel Consumption (mmBtu)]]*Table1[[#This Row],[Emission Factor (kg CO2/ mmBtu)]]*10^3</f>
        <v>585752593694.3999</v>
      </c>
      <c r="U1490" s="3">
        <f>Table1[[#This Row],[Emissions (g CO2)]]/(Table1[[#This Row],[Generation (TWh)]]*10^9)</f>
        <v>2821.3811999999989</v>
      </c>
    </row>
    <row r="1491" spans="1:21" x14ac:dyDescent="0.35">
      <c r="A1491" t="s">
        <v>441</v>
      </c>
      <c r="B1491" t="s">
        <v>3274</v>
      </c>
      <c r="C1491" t="str">
        <f>SUBSTITUTE(Table1[[#This Row],[Fuel]],", ",",")</f>
        <v>industrial by-product: blast furnace gas</v>
      </c>
      <c r="D1491" t="s">
        <v>3274</v>
      </c>
      <c r="H1491" t="s">
        <v>3440</v>
      </c>
      <c r="I1491">
        <v>60</v>
      </c>
      <c r="J1491" t="s">
        <v>3446</v>
      </c>
      <c r="K1491">
        <v>2017</v>
      </c>
      <c r="L1491" t="s">
        <v>29</v>
      </c>
      <c r="M1491" t="s">
        <v>29</v>
      </c>
      <c r="N1491">
        <v>38.287832600000002</v>
      </c>
      <c r="O1491">
        <v>117.8084463</v>
      </c>
      <c r="P1491" t="s">
        <v>3485</v>
      </c>
      <c r="Q1491" s="3">
        <f>Table1[[#This Row],[Capacity (MW)]]*0.395*8760*10^-6</f>
        <v>0.20761200000000002</v>
      </c>
      <c r="R1491" s="3" cm="1">
        <f t="array" ref="R1491">AVERAGE(VLOOKUP(_xlfn.TEXTSPLIT(Table1[[#This Row],[Fuel (no space after comma)]], ","), FuelList_Final_EF!$A$2:$B$65, 2, FALSE))</f>
        <v>274.32</v>
      </c>
      <c r="S1491" s="3">
        <f>Table1[[#This Row],[Generation (TWh)]]*10^9*VLOOKUP(Table1[[#This Row],[Turbine/Engine Technology]],Technology_HR!$A$2:$B$11,2,FALSE)*10^-6</f>
        <v>2135289.42</v>
      </c>
      <c r="T1491" s="5">
        <f>Table1[[#This Row],[Fuel Consumption (mmBtu)]]*Table1[[#This Row],[Emission Factor (kg CO2/ mmBtu)]]*10^3</f>
        <v>585752593694.3999</v>
      </c>
      <c r="U1491" s="3">
        <f>Table1[[#This Row],[Emissions (g CO2)]]/(Table1[[#This Row],[Generation (TWh)]]*10^9)</f>
        <v>2821.3811999999989</v>
      </c>
    </row>
    <row r="1492" spans="1:21" x14ac:dyDescent="0.35">
      <c r="A1492" t="s">
        <v>442</v>
      </c>
      <c r="B1492" t="s">
        <v>3239</v>
      </c>
      <c r="C1492" t="str">
        <f>SUBSTITUTE(Table1[[#This Row],[Fuel]],", ",",")</f>
        <v>fossil gas: natural gas</v>
      </c>
      <c r="D1492" t="s">
        <v>3239</v>
      </c>
      <c r="H1492" t="s">
        <v>3436</v>
      </c>
      <c r="I1492">
        <v>500</v>
      </c>
      <c r="J1492" t="s">
        <v>3447</v>
      </c>
      <c r="K1492" t="s">
        <v>29</v>
      </c>
      <c r="L1492" t="s">
        <v>29</v>
      </c>
      <c r="M1492" t="s">
        <v>29</v>
      </c>
      <c r="N1492">
        <v>28.488607399999999</v>
      </c>
      <c r="O1492">
        <v>112.79893819999999</v>
      </c>
      <c r="P1492" t="s">
        <v>3485</v>
      </c>
      <c r="Q1492" s="3">
        <f>Table1[[#This Row],[Capacity (MW)]]*0.395*8760*10^-6</f>
        <v>1.7301</v>
      </c>
      <c r="R1492" s="3" cm="1">
        <f t="array" ref="R1492">AVERAGE(VLOOKUP(_xlfn.TEXTSPLIT(Table1[[#This Row],[Fuel (no space after comma)]], ","), FuelList_Final_EF!$A$2:$B$65, 2, FALSE))</f>
        <v>53.06</v>
      </c>
      <c r="S1492" s="3">
        <f>Table1[[#This Row],[Generation (TWh)]]*10^9*VLOOKUP(Table1[[#This Row],[Turbine/Engine Technology]],Technology_HR!$A$2:$B$11,2,FALSE)*10^-6</f>
        <v>19048401</v>
      </c>
      <c r="T1492" s="5">
        <f>Table1[[#This Row],[Fuel Consumption (mmBtu)]]*Table1[[#This Row],[Emission Factor (kg CO2/ mmBtu)]]*10^3</f>
        <v>1010708157060.0001</v>
      </c>
      <c r="U1492" s="3">
        <f>Table1[[#This Row],[Emissions (g CO2)]]/(Table1[[#This Row],[Generation (TWh)]]*10^9)</f>
        <v>584.19060000000002</v>
      </c>
    </row>
    <row r="1493" spans="1:21" x14ac:dyDescent="0.35">
      <c r="A1493" t="s">
        <v>442</v>
      </c>
      <c r="B1493" t="s">
        <v>3239</v>
      </c>
      <c r="C1493" t="str">
        <f>SUBSTITUTE(Table1[[#This Row],[Fuel]],", ",",")</f>
        <v>fossil gas: natural gas</v>
      </c>
      <c r="D1493" t="s">
        <v>3239</v>
      </c>
      <c r="H1493" t="s">
        <v>3436</v>
      </c>
      <c r="I1493">
        <v>500</v>
      </c>
      <c r="J1493" t="s">
        <v>3447</v>
      </c>
      <c r="K1493" t="s">
        <v>29</v>
      </c>
      <c r="L1493" t="s">
        <v>29</v>
      </c>
      <c r="M1493" t="s">
        <v>29</v>
      </c>
      <c r="N1493">
        <v>28.488607399999999</v>
      </c>
      <c r="O1493">
        <v>112.79893819999999</v>
      </c>
      <c r="P1493" t="s">
        <v>3485</v>
      </c>
      <c r="Q1493" s="3">
        <f>Table1[[#This Row],[Capacity (MW)]]*0.395*8760*10^-6</f>
        <v>1.7301</v>
      </c>
      <c r="R1493" s="3" cm="1">
        <f t="array" ref="R1493">AVERAGE(VLOOKUP(_xlfn.TEXTSPLIT(Table1[[#This Row],[Fuel (no space after comma)]], ","), FuelList_Final_EF!$A$2:$B$65, 2, FALSE))</f>
        <v>53.06</v>
      </c>
      <c r="S1493" s="3">
        <f>Table1[[#This Row],[Generation (TWh)]]*10^9*VLOOKUP(Table1[[#This Row],[Turbine/Engine Technology]],Technology_HR!$A$2:$B$11,2,FALSE)*10^-6</f>
        <v>19048401</v>
      </c>
      <c r="T1493" s="5">
        <f>Table1[[#This Row],[Fuel Consumption (mmBtu)]]*Table1[[#This Row],[Emission Factor (kg CO2/ mmBtu)]]*10^3</f>
        <v>1010708157060.0001</v>
      </c>
      <c r="U1493" s="3">
        <f>Table1[[#This Row],[Emissions (g CO2)]]/(Table1[[#This Row],[Generation (TWh)]]*10^9)</f>
        <v>584.19060000000002</v>
      </c>
    </row>
    <row r="1494" spans="1:21" x14ac:dyDescent="0.35">
      <c r="A1494" t="s">
        <v>442</v>
      </c>
      <c r="B1494" t="s">
        <v>3239</v>
      </c>
      <c r="C1494" t="str">
        <f>SUBSTITUTE(Table1[[#This Row],[Fuel]],", ",",")</f>
        <v>fossil gas: natural gas</v>
      </c>
      <c r="D1494" t="s">
        <v>3239</v>
      </c>
      <c r="H1494" t="s">
        <v>3436</v>
      </c>
      <c r="I1494">
        <v>500</v>
      </c>
      <c r="J1494" t="s">
        <v>3450</v>
      </c>
      <c r="K1494" t="s">
        <v>29</v>
      </c>
      <c r="L1494" t="s">
        <v>29</v>
      </c>
      <c r="M1494" t="s">
        <v>29</v>
      </c>
      <c r="N1494">
        <v>28.488607399999999</v>
      </c>
      <c r="O1494">
        <v>112.79893819999999</v>
      </c>
      <c r="P1494" t="s">
        <v>3485</v>
      </c>
      <c r="Q1494" s="3">
        <f>Table1[[#This Row],[Capacity (MW)]]*0.395*8760*10^-6</f>
        <v>1.7301</v>
      </c>
      <c r="R1494" s="3" cm="1">
        <f t="array" ref="R1494">AVERAGE(VLOOKUP(_xlfn.TEXTSPLIT(Table1[[#This Row],[Fuel (no space after comma)]], ","), FuelList_Final_EF!$A$2:$B$65, 2, FALSE))</f>
        <v>53.06</v>
      </c>
      <c r="S1494" s="3">
        <f>Table1[[#This Row],[Generation (TWh)]]*10^9*VLOOKUP(Table1[[#This Row],[Turbine/Engine Technology]],Technology_HR!$A$2:$B$11,2,FALSE)*10^-6</f>
        <v>19048401</v>
      </c>
      <c r="T1494" s="5">
        <f>Table1[[#This Row],[Fuel Consumption (mmBtu)]]*Table1[[#This Row],[Emission Factor (kg CO2/ mmBtu)]]*10^3</f>
        <v>1010708157060.0001</v>
      </c>
      <c r="U1494" s="3">
        <f>Table1[[#This Row],[Emissions (g CO2)]]/(Table1[[#This Row],[Generation (TWh)]]*10^9)</f>
        <v>584.19060000000002</v>
      </c>
    </row>
    <row r="1495" spans="1:21" x14ac:dyDescent="0.35">
      <c r="A1495" t="s">
        <v>442</v>
      </c>
      <c r="B1495" t="s">
        <v>3239</v>
      </c>
      <c r="C1495" t="str">
        <f>SUBSTITUTE(Table1[[#This Row],[Fuel]],", ",",")</f>
        <v>fossil gas: natural gas</v>
      </c>
      <c r="D1495" t="s">
        <v>3239</v>
      </c>
      <c r="H1495" t="s">
        <v>3436</v>
      </c>
      <c r="I1495">
        <v>500</v>
      </c>
      <c r="J1495" t="s">
        <v>3450</v>
      </c>
      <c r="K1495" t="s">
        <v>29</v>
      </c>
      <c r="L1495" t="s">
        <v>29</v>
      </c>
      <c r="M1495" t="s">
        <v>29</v>
      </c>
      <c r="N1495">
        <v>28.488607399999999</v>
      </c>
      <c r="O1495">
        <v>112.79893819999999</v>
      </c>
      <c r="P1495" t="s">
        <v>3485</v>
      </c>
      <c r="Q1495" s="3">
        <f>Table1[[#This Row],[Capacity (MW)]]*0.395*8760*10^-6</f>
        <v>1.7301</v>
      </c>
      <c r="R1495" s="3" cm="1">
        <f t="array" ref="R1495">AVERAGE(VLOOKUP(_xlfn.TEXTSPLIT(Table1[[#This Row],[Fuel (no space after comma)]], ","), FuelList_Final_EF!$A$2:$B$65, 2, FALSE))</f>
        <v>53.06</v>
      </c>
      <c r="S1495" s="3">
        <f>Table1[[#This Row],[Generation (TWh)]]*10^9*VLOOKUP(Table1[[#This Row],[Turbine/Engine Technology]],Technology_HR!$A$2:$B$11,2,FALSE)*10^-6</f>
        <v>19048401</v>
      </c>
      <c r="T1495" s="5">
        <f>Table1[[#This Row],[Fuel Consumption (mmBtu)]]*Table1[[#This Row],[Emission Factor (kg CO2/ mmBtu)]]*10^3</f>
        <v>1010708157060.0001</v>
      </c>
      <c r="U1495" s="3">
        <f>Table1[[#This Row],[Emissions (g CO2)]]/(Table1[[#This Row],[Generation (TWh)]]*10^9)</f>
        <v>584.19060000000002</v>
      </c>
    </row>
    <row r="1496" spans="1:21" x14ac:dyDescent="0.35">
      <c r="A1496" t="s">
        <v>443</v>
      </c>
      <c r="B1496" t="s">
        <v>3274</v>
      </c>
      <c r="C1496" t="str">
        <f>SUBSTITUTE(Table1[[#This Row],[Fuel]],", ",",")</f>
        <v>industrial by-product: blast furnace gas</v>
      </c>
      <c r="D1496" t="s">
        <v>3274</v>
      </c>
      <c r="H1496" t="s">
        <v>3440</v>
      </c>
      <c r="I1496">
        <v>135</v>
      </c>
      <c r="J1496" t="s">
        <v>3446</v>
      </c>
      <c r="K1496">
        <v>2019</v>
      </c>
      <c r="L1496" t="s">
        <v>29</v>
      </c>
      <c r="M1496" t="s">
        <v>29</v>
      </c>
      <c r="N1496">
        <v>31.707781000000001</v>
      </c>
      <c r="O1496">
        <v>120.087777</v>
      </c>
      <c r="P1496" t="s">
        <v>3485</v>
      </c>
      <c r="Q1496" s="3">
        <f>Table1[[#This Row],[Capacity (MW)]]*0.395*8760*10^-6</f>
        <v>0.46712699999999996</v>
      </c>
      <c r="R1496" s="3" cm="1">
        <f t="array" ref="R1496">AVERAGE(VLOOKUP(_xlfn.TEXTSPLIT(Table1[[#This Row],[Fuel (no space after comma)]], ","), FuelList_Final_EF!$A$2:$B$65, 2, FALSE))</f>
        <v>274.32</v>
      </c>
      <c r="S1496" s="3">
        <f>Table1[[#This Row],[Generation (TWh)]]*10^9*VLOOKUP(Table1[[#This Row],[Turbine/Engine Technology]],Technology_HR!$A$2:$B$11,2,FALSE)*10^-6</f>
        <v>4804401.1949999984</v>
      </c>
      <c r="T1496" s="5">
        <f>Table1[[#This Row],[Fuel Consumption (mmBtu)]]*Table1[[#This Row],[Emission Factor (kg CO2/ mmBtu)]]*10^3</f>
        <v>1317943335812.3997</v>
      </c>
      <c r="U1496" s="3">
        <f>Table1[[#This Row],[Emissions (g CO2)]]/(Table1[[#This Row],[Generation (TWh)]]*10^9)</f>
        <v>2821.3811999999998</v>
      </c>
    </row>
    <row r="1497" spans="1:21" x14ac:dyDescent="0.35">
      <c r="A1497" t="s">
        <v>29</v>
      </c>
      <c r="B1497" t="s">
        <v>3239</v>
      </c>
      <c r="C1497" t="str">
        <f>SUBSTITUTE(Table1[[#This Row],[Fuel]],", ",",")</f>
        <v>fossil gas: natural gas</v>
      </c>
      <c r="D1497" t="s">
        <v>3239</v>
      </c>
      <c r="H1497" t="s">
        <v>3438</v>
      </c>
      <c r="I1497">
        <v>100</v>
      </c>
      <c r="J1497" t="s">
        <v>3450</v>
      </c>
      <c r="K1497">
        <v>2028</v>
      </c>
      <c r="L1497" t="s">
        <v>29</v>
      </c>
      <c r="M1497" t="s">
        <v>29</v>
      </c>
      <c r="N1497">
        <v>23.60108621472116</v>
      </c>
      <c r="O1497">
        <v>116.5835873250636</v>
      </c>
      <c r="P1497" t="s">
        <v>3485</v>
      </c>
      <c r="Q1497" s="3">
        <f>Table1[[#This Row],[Capacity (MW)]]*0.395*8760*10^-6</f>
        <v>0.34601999999999999</v>
      </c>
      <c r="R1497" s="3" cm="1">
        <f t="array" ref="R1497">AVERAGE(VLOOKUP(_xlfn.TEXTSPLIT(Table1[[#This Row],[Fuel (no space after comma)]], ","), FuelList_Final_EF!$A$2:$B$65, 2, FALSE))</f>
        <v>53.06</v>
      </c>
      <c r="S1497" s="3">
        <f>Table1[[#This Row],[Generation (TWh)]]*10^9*VLOOKUP(Table1[[#This Row],[Turbine/Engine Technology]],Technology_HR!$A$2:$B$11,2,FALSE)*10^-6</f>
        <v>2612104.98</v>
      </c>
      <c r="T1497" s="5">
        <f>Table1[[#This Row],[Fuel Consumption (mmBtu)]]*Table1[[#This Row],[Emission Factor (kg CO2/ mmBtu)]]*10^3</f>
        <v>138598290238.80002</v>
      </c>
      <c r="U1497" s="3">
        <f>Table1[[#This Row],[Emissions (g CO2)]]/(Table1[[#This Row],[Generation (TWh)]]*10^9)</f>
        <v>400.54994000000005</v>
      </c>
    </row>
    <row r="1498" spans="1:21" x14ac:dyDescent="0.35">
      <c r="A1498" t="s">
        <v>29</v>
      </c>
      <c r="B1498" t="s">
        <v>3239</v>
      </c>
      <c r="C1498" t="str">
        <f>SUBSTITUTE(Table1[[#This Row],[Fuel]],", ",",")</f>
        <v>fossil gas: natural gas</v>
      </c>
      <c r="D1498" t="s">
        <v>3239</v>
      </c>
      <c r="H1498" t="s">
        <v>3438</v>
      </c>
      <c r="I1498">
        <v>100</v>
      </c>
      <c r="J1498" t="s">
        <v>3450</v>
      </c>
      <c r="K1498">
        <v>2028</v>
      </c>
      <c r="L1498" t="s">
        <v>29</v>
      </c>
      <c r="M1498" t="s">
        <v>29</v>
      </c>
      <c r="N1498">
        <v>23.60108621472116</v>
      </c>
      <c r="O1498">
        <v>116.5835873250636</v>
      </c>
      <c r="P1498" t="s">
        <v>3485</v>
      </c>
      <c r="Q1498" s="3">
        <f>Table1[[#This Row],[Capacity (MW)]]*0.395*8760*10^-6</f>
        <v>0.34601999999999999</v>
      </c>
      <c r="R1498" s="3" cm="1">
        <f t="array" ref="R1498">AVERAGE(VLOOKUP(_xlfn.TEXTSPLIT(Table1[[#This Row],[Fuel (no space after comma)]], ","), FuelList_Final_EF!$A$2:$B$65, 2, FALSE))</f>
        <v>53.06</v>
      </c>
      <c r="S1498" s="3">
        <f>Table1[[#This Row],[Generation (TWh)]]*10^9*VLOOKUP(Table1[[#This Row],[Turbine/Engine Technology]],Technology_HR!$A$2:$B$11,2,FALSE)*10^-6</f>
        <v>2612104.98</v>
      </c>
      <c r="T1498" s="5">
        <f>Table1[[#This Row],[Fuel Consumption (mmBtu)]]*Table1[[#This Row],[Emission Factor (kg CO2/ mmBtu)]]*10^3</f>
        <v>138598290238.80002</v>
      </c>
      <c r="U1498" s="3">
        <f>Table1[[#This Row],[Emissions (g CO2)]]/(Table1[[#This Row],[Generation (TWh)]]*10^9)</f>
        <v>400.54994000000005</v>
      </c>
    </row>
    <row r="1499" spans="1:21" x14ac:dyDescent="0.35">
      <c r="A1499" t="s">
        <v>444</v>
      </c>
      <c r="B1499" t="s">
        <v>3274</v>
      </c>
      <c r="C1499" t="str">
        <f>SUBSTITUTE(Table1[[#This Row],[Fuel]],", ",",")</f>
        <v>industrial by-product: blast furnace gas</v>
      </c>
      <c r="D1499" t="s">
        <v>3274</v>
      </c>
      <c r="H1499" t="s">
        <v>3440</v>
      </c>
      <c r="I1499">
        <v>100</v>
      </c>
      <c r="J1499" t="s">
        <v>3446</v>
      </c>
      <c r="K1499">
        <v>2024</v>
      </c>
      <c r="L1499" t="s">
        <v>29</v>
      </c>
      <c r="M1499" t="s">
        <v>29</v>
      </c>
      <c r="N1499">
        <v>41.523476461768112</v>
      </c>
      <c r="O1499">
        <v>120.3719238795114</v>
      </c>
      <c r="P1499" t="s">
        <v>3485</v>
      </c>
      <c r="Q1499" s="3">
        <f>Table1[[#This Row],[Capacity (MW)]]*0.395*8760*10^-6</f>
        <v>0.34601999999999999</v>
      </c>
      <c r="R1499" s="3" cm="1">
        <f t="array" ref="R1499">AVERAGE(VLOOKUP(_xlfn.TEXTSPLIT(Table1[[#This Row],[Fuel (no space after comma)]], ","), FuelList_Final_EF!$A$2:$B$65, 2, FALSE))</f>
        <v>274.32</v>
      </c>
      <c r="S1499" s="3">
        <f>Table1[[#This Row],[Generation (TWh)]]*10^9*VLOOKUP(Table1[[#This Row],[Turbine/Engine Technology]],Technology_HR!$A$2:$B$11,2,FALSE)*10^-6</f>
        <v>3558815.6999999997</v>
      </c>
      <c r="T1499" s="5">
        <f>Table1[[#This Row],[Fuel Consumption (mmBtu)]]*Table1[[#This Row],[Emission Factor (kg CO2/ mmBtu)]]*10^3</f>
        <v>976254322823.99988</v>
      </c>
      <c r="U1499" s="3">
        <f>Table1[[#This Row],[Emissions (g CO2)]]/(Table1[[#This Row],[Generation (TWh)]]*10^9)</f>
        <v>2821.3811999999998</v>
      </c>
    </row>
    <row r="1500" spans="1:21" x14ac:dyDescent="0.35">
      <c r="A1500" t="s">
        <v>445</v>
      </c>
      <c r="B1500" t="s">
        <v>3239</v>
      </c>
      <c r="C1500" t="str">
        <f>SUBSTITUTE(Table1[[#This Row],[Fuel]],", ",",")</f>
        <v>fossil gas: natural gas</v>
      </c>
      <c r="D1500" t="s">
        <v>3239</v>
      </c>
      <c r="H1500" t="s">
        <v>3438</v>
      </c>
      <c r="I1500">
        <v>100</v>
      </c>
      <c r="J1500" t="s">
        <v>3446</v>
      </c>
      <c r="K1500">
        <v>2022</v>
      </c>
      <c r="L1500" t="s">
        <v>29</v>
      </c>
      <c r="M1500" t="s">
        <v>29</v>
      </c>
      <c r="N1500">
        <v>23.646522999999998</v>
      </c>
      <c r="O1500">
        <v>116.792772</v>
      </c>
      <c r="P1500" t="s">
        <v>3485</v>
      </c>
      <c r="Q1500" s="3">
        <f>Table1[[#This Row],[Capacity (MW)]]*0.395*8760*10^-6</f>
        <v>0.34601999999999999</v>
      </c>
      <c r="R1500" s="3" cm="1">
        <f t="array" ref="R1500">AVERAGE(VLOOKUP(_xlfn.TEXTSPLIT(Table1[[#This Row],[Fuel (no space after comma)]], ","), FuelList_Final_EF!$A$2:$B$65, 2, FALSE))</f>
        <v>53.06</v>
      </c>
      <c r="S1500" s="3">
        <f>Table1[[#This Row],[Generation (TWh)]]*10^9*VLOOKUP(Table1[[#This Row],[Turbine/Engine Technology]],Technology_HR!$A$2:$B$11,2,FALSE)*10^-6</f>
        <v>2612104.98</v>
      </c>
      <c r="T1500" s="5">
        <f>Table1[[#This Row],[Fuel Consumption (mmBtu)]]*Table1[[#This Row],[Emission Factor (kg CO2/ mmBtu)]]*10^3</f>
        <v>138598290238.80002</v>
      </c>
      <c r="U1500" s="3">
        <f>Table1[[#This Row],[Emissions (g CO2)]]/(Table1[[#This Row],[Generation (TWh)]]*10^9)</f>
        <v>400.54994000000005</v>
      </c>
    </row>
    <row r="1501" spans="1:21" x14ac:dyDescent="0.35">
      <c r="A1501" t="s">
        <v>445</v>
      </c>
      <c r="B1501" t="s">
        <v>3239</v>
      </c>
      <c r="C1501" t="str">
        <f>SUBSTITUTE(Table1[[#This Row],[Fuel]],", ",",")</f>
        <v>fossil gas: natural gas</v>
      </c>
      <c r="D1501" t="s">
        <v>3239</v>
      </c>
      <c r="H1501" t="s">
        <v>3438</v>
      </c>
      <c r="I1501">
        <v>100</v>
      </c>
      <c r="J1501" t="s">
        <v>3446</v>
      </c>
      <c r="K1501">
        <v>2022</v>
      </c>
      <c r="L1501" t="s">
        <v>29</v>
      </c>
      <c r="M1501" t="s">
        <v>29</v>
      </c>
      <c r="N1501">
        <v>23.646522999999998</v>
      </c>
      <c r="O1501">
        <v>116.792772</v>
      </c>
      <c r="P1501" t="s">
        <v>3485</v>
      </c>
      <c r="Q1501" s="3">
        <f>Table1[[#This Row],[Capacity (MW)]]*0.395*8760*10^-6</f>
        <v>0.34601999999999999</v>
      </c>
      <c r="R1501" s="3" cm="1">
        <f t="array" ref="R1501">AVERAGE(VLOOKUP(_xlfn.TEXTSPLIT(Table1[[#This Row],[Fuel (no space after comma)]], ","), FuelList_Final_EF!$A$2:$B$65, 2, FALSE))</f>
        <v>53.06</v>
      </c>
      <c r="S1501" s="3">
        <f>Table1[[#This Row],[Generation (TWh)]]*10^9*VLOOKUP(Table1[[#This Row],[Turbine/Engine Technology]],Technology_HR!$A$2:$B$11,2,FALSE)*10^-6</f>
        <v>2612104.98</v>
      </c>
      <c r="T1501" s="5">
        <f>Table1[[#This Row],[Fuel Consumption (mmBtu)]]*Table1[[#This Row],[Emission Factor (kg CO2/ mmBtu)]]*10^3</f>
        <v>138598290238.80002</v>
      </c>
      <c r="U1501" s="3">
        <f>Table1[[#This Row],[Emissions (g CO2)]]/(Table1[[#This Row],[Generation (TWh)]]*10^9)</f>
        <v>400.54994000000005</v>
      </c>
    </row>
    <row r="1502" spans="1:21" x14ac:dyDescent="0.35">
      <c r="A1502" t="s">
        <v>445</v>
      </c>
      <c r="B1502" t="s">
        <v>3239</v>
      </c>
      <c r="C1502" t="str">
        <f>SUBSTITUTE(Table1[[#This Row],[Fuel]],", ",",")</f>
        <v>fossil gas: natural gas</v>
      </c>
      <c r="D1502" t="s">
        <v>3239</v>
      </c>
      <c r="H1502" t="s">
        <v>3438</v>
      </c>
      <c r="I1502">
        <v>100</v>
      </c>
      <c r="J1502" t="s">
        <v>3446</v>
      </c>
      <c r="K1502">
        <v>2022</v>
      </c>
      <c r="L1502" t="s">
        <v>29</v>
      </c>
      <c r="M1502" t="s">
        <v>29</v>
      </c>
      <c r="N1502">
        <v>23.477589999999999</v>
      </c>
      <c r="O1502">
        <v>116.59885199999999</v>
      </c>
      <c r="P1502" t="s">
        <v>3485</v>
      </c>
      <c r="Q1502" s="3">
        <f>Table1[[#This Row],[Capacity (MW)]]*0.395*8760*10^-6</f>
        <v>0.34601999999999999</v>
      </c>
      <c r="R1502" s="3" cm="1">
        <f t="array" ref="R1502">AVERAGE(VLOOKUP(_xlfn.TEXTSPLIT(Table1[[#This Row],[Fuel (no space after comma)]], ","), FuelList_Final_EF!$A$2:$B$65, 2, FALSE))</f>
        <v>53.06</v>
      </c>
      <c r="S1502" s="3">
        <f>Table1[[#This Row],[Generation (TWh)]]*10^9*VLOOKUP(Table1[[#This Row],[Turbine/Engine Technology]],Technology_HR!$A$2:$B$11,2,FALSE)*10^-6</f>
        <v>2612104.98</v>
      </c>
      <c r="T1502" s="5">
        <f>Table1[[#This Row],[Fuel Consumption (mmBtu)]]*Table1[[#This Row],[Emission Factor (kg CO2/ mmBtu)]]*10^3</f>
        <v>138598290238.80002</v>
      </c>
      <c r="U1502" s="3">
        <f>Table1[[#This Row],[Emissions (g CO2)]]/(Table1[[#This Row],[Generation (TWh)]]*10^9)</f>
        <v>400.54994000000005</v>
      </c>
    </row>
    <row r="1503" spans="1:21" x14ac:dyDescent="0.35">
      <c r="A1503" t="s">
        <v>445</v>
      </c>
      <c r="B1503" t="s">
        <v>3239</v>
      </c>
      <c r="C1503" t="str">
        <f>SUBSTITUTE(Table1[[#This Row],[Fuel]],", ",",")</f>
        <v>fossil gas: natural gas</v>
      </c>
      <c r="D1503" t="s">
        <v>3239</v>
      </c>
      <c r="H1503" t="s">
        <v>3438</v>
      </c>
      <c r="I1503">
        <v>100</v>
      </c>
      <c r="J1503" t="s">
        <v>3446</v>
      </c>
      <c r="K1503">
        <v>2022</v>
      </c>
      <c r="L1503" t="s">
        <v>29</v>
      </c>
      <c r="M1503" t="s">
        <v>29</v>
      </c>
      <c r="N1503">
        <v>23.477589999999999</v>
      </c>
      <c r="O1503">
        <v>116.59885199999999</v>
      </c>
      <c r="P1503" t="s">
        <v>3485</v>
      </c>
      <c r="Q1503" s="3">
        <f>Table1[[#This Row],[Capacity (MW)]]*0.395*8760*10^-6</f>
        <v>0.34601999999999999</v>
      </c>
      <c r="R1503" s="3" cm="1">
        <f t="array" ref="R1503">AVERAGE(VLOOKUP(_xlfn.TEXTSPLIT(Table1[[#This Row],[Fuel (no space after comma)]], ","), FuelList_Final_EF!$A$2:$B$65, 2, FALSE))</f>
        <v>53.06</v>
      </c>
      <c r="S1503" s="3">
        <f>Table1[[#This Row],[Generation (TWh)]]*10^9*VLOOKUP(Table1[[#This Row],[Turbine/Engine Technology]],Technology_HR!$A$2:$B$11,2,FALSE)*10^-6</f>
        <v>2612104.98</v>
      </c>
      <c r="T1503" s="5">
        <f>Table1[[#This Row],[Fuel Consumption (mmBtu)]]*Table1[[#This Row],[Emission Factor (kg CO2/ mmBtu)]]*10^3</f>
        <v>138598290238.80002</v>
      </c>
      <c r="U1503" s="3">
        <f>Table1[[#This Row],[Emissions (g CO2)]]/(Table1[[#This Row],[Generation (TWh)]]*10^9)</f>
        <v>400.54994000000005</v>
      </c>
    </row>
    <row r="1504" spans="1:21" x14ac:dyDescent="0.35">
      <c r="A1504" t="s">
        <v>446</v>
      </c>
      <c r="B1504" t="s">
        <v>3239</v>
      </c>
      <c r="C1504" t="str">
        <f>SUBSTITUTE(Table1[[#This Row],[Fuel]],", ",",")</f>
        <v>fossil gas: natural gas</v>
      </c>
      <c r="D1504" t="s">
        <v>3239</v>
      </c>
      <c r="H1504" t="s">
        <v>3438</v>
      </c>
      <c r="I1504">
        <v>900</v>
      </c>
      <c r="J1504" t="s">
        <v>3446</v>
      </c>
      <c r="K1504">
        <v>2014</v>
      </c>
      <c r="L1504" t="s">
        <v>29</v>
      </c>
      <c r="M1504" t="s">
        <v>29</v>
      </c>
      <c r="N1504">
        <v>38.962130000000002</v>
      </c>
      <c r="O1504">
        <v>117.185749</v>
      </c>
      <c r="P1504" t="s">
        <v>3485</v>
      </c>
      <c r="Q1504" s="3">
        <f>Table1[[#This Row],[Capacity (MW)]]*0.395*8760*10^-6</f>
        <v>3.1141799999999997</v>
      </c>
      <c r="R1504" s="3" cm="1">
        <f t="array" ref="R1504">AVERAGE(VLOOKUP(_xlfn.TEXTSPLIT(Table1[[#This Row],[Fuel (no space after comma)]], ","), FuelList_Final_EF!$A$2:$B$65, 2, FALSE))</f>
        <v>53.06</v>
      </c>
      <c r="S1504" s="3">
        <f>Table1[[#This Row],[Generation (TWh)]]*10^9*VLOOKUP(Table1[[#This Row],[Turbine/Engine Technology]],Technology_HR!$A$2:$B$11,2,FALSE)*10^-6</f>
        <v>23508944.819999997</v>
      </c>
      <c r="T1504" s="5">
        <f>Table1[[#This Row],[Fuel Consumption (mmBtu)]]*Table1[[#This Row],[Emission Factor (kg CO2/ mmBtu)]]*10^3</f>
        <v>1247384612149.2</v>
      </c>
      <c r="U1504" s="3">
        <f>Table1[[#This Row],[Emissions (g CO2)]]/(Table1[[#This Row],[Generation (TWh)]]*10^9)</f>
        <v>400.54994000000005</v>
      </c>
    </row>
    <row r="1505" spans="1:21" x14ac:dyDescent="0.35">
      <c r="A1505" t="s">
        <v>446</v>
      </c>
      <c r="B1505" t="s">
        <v>3239</v>
      </c>
      <c r="C1505" t="str">
        <f>SUBSTITUTE(Table1[[#This Row],[Fuel]],", ",",")</f>
        <v>fossil gas: natural gas</v>
      </c>
      <c r="D1505" t="s">
        <v>3239</v>
      </c>
      <c r="H1505" t="s">
        <v>3438</v>
      </c>
      <c r="I1505">
        <v>900</v>
      </c>
      <c r="J1505" t="s">
        <v>3446</v>
      </c>
      <c r="K1505">
        <v>2016</v>
      </c>
      <c r="L1505" t="s">
        <v>29</v>
      </c>
      <c r="M1505" t="s">
        <v>29</v>
      </c>
      <c r="N1505">
        <v>38.962130000000002</v>
      </c>
      <c r="O1505">
        <v>117.185749</v>
      </c>
      <c r="P1505" t="s">
        <v>3485</v>
      </c>
      <c r="Q1505" s="3">
        <f>Table1[[#This Row],[Capacity (MW)]]*0.395*8760*10^-6</f>
        <v>3.1141799999999997</v>
      </c>
      <c r="R1505" s="3" cm="1">
        <f t="array" ref="R1505">AVERAGE(VLOOKUP(_xlfn.TEXTSPLIT(Table1[[#This Row],[Fuel (no space after comma)]], ","), FuelList_Final_EF!$A$2:$B$65, 2, FALSE))</f>
        <v>53.06</v>
      </c>
      <c r="S1505" s="3">
        <f>Table1[[#This Row],[Generation (TWh)]]*10^9*VLOOKUP(Table1[[#This Row],[Turbine/Engine Technology]],Technology_HR!$A$2:$B$11,2,FALSE)*10^-6</f>
        <v>23508944.819999997</v>
      </c>
      <c r="T1505" s="5">
        <f>Table1[[#This Row],[Fuel Consumption (mmBtu)]]*Table1[[#This Row],[Emission Factor (kg CO2/ mmBtu)]]*10^3</f>
        <v>1247384612149.2</v>
      </c>
      <c r="U1505" s="3">
        <f>Table1[[#This Row],[Emissions (g CO2)]]/(Table1[[#This Row],[Generation (TWh)]]*10^9)</f>
        <v>400.54994000000005</v>
      </c>
    </row>
    <row r="1506" spans="1:21" x14ac:dyDescent="0.35">
      <c r="A1506" t="s">
        <v>446</v>
      </c>
      <c r="B1506" t="s">
        <v>3239</v>
      </c>
      <c r="C1506" t="str">
        <f>SUBSTITUTE(Table1[[#This Row],[Fuel]],", ",",")</f>
        <v>fossil gas: natural gas</v>
      </c>
      <c r="D1506" t="s">
        <v>3239</v>
      </c>
      <c r="H1506" t="s">
        <v>3438</v>
      </c>
      <c r="I1506">
        <v>900</v>
      </c>
      <c r="J1506" t="s">
        <v>3451</v>
      </c>
      <c r="K1506" t="s">
        <v>29</v>
      </c>
      <c r="L1506" t="s">
        <v>29</v>
      </c>
      <c r="M1506" t="s">
        <v>29</v>
      </c>
      <c r="N1506">
        <v>38.962130000000002</v>
      </c>
      <c r="O1506">
        <v>117.185749</v>
      </c>
      <c r="P1506" t="s">
        <v>3485</v>
      </c>
      <c r="Q1506" s="3">
        <f>Table1[[#This Row],[Capacity (MW)]]*0.395*8760*10^-6</f>
        <v>3.1141799999999997</v>
      </c>
      <c r="R1506" s="3" cm="1">
        <f t="array" ref="R1506">AVERAGE(VLOOKUP(_xlfn.TEXTSPLIT(Table1[[#This Row],[Fuel (no space after comma)]], ","), FuelList_Final_EF!$A$2:$B$65, 2, FALSE))</f>
        <v>53.06</v>
      </c>
      <c r="S1506" s="3">
        <f>Table1[[#This Row],[Generation (TWh)]]*10^9*VLOOKUP(Table1[[#This Row],[Turbine/Engine Technology]],Technology_HR!$A$2:$B$11,2,FALSE)*10^-6</f>
        <v>23508944.819999997</v>
      </c>
      <c r="T1506" s="5">
        <f>Table1[[#This Row],[Fuel Consumption (mmBtu)]]*Table1[[#This Row],[Emission Factor (kg CO2/ mmBtu)]]*10^3</f>
        <v>1247384612149.2</v>
      </c>
      <c r="U1506" s="3">
        <f>Table1[[#This Row],[Emissions (g CO2)]]/(Table1[[#This Row],[Generation (TWh)]]*10^9)</f>
        <v>400.54994000000005</v>
      </c>
    </row>
    <row r="1507" spans="1:21" x14ac:dyDescent="0.35">
      <c r="A1507" t="s">
        <v>446</v>
      </c>
      <c r="B1507" t="s">
        <v>3239</v>
      </c>
      <c r="C1507" t="str">
        <f>SUBSTITUTE(Table1[[#This Row],[Fuel]],", ",",")</f>
        <v>fossil gas: natural gas</v>
      </c>
      <c r="D1507" t="s">
        <v>3239</v>
      </c>
      <c r="H1507" t="s">
        <v>3438</v>
      </c>
      <c r="I1507">
        <v>900</v>
      </c>
      <c r="J1507" t="s">
        <v>3451</v>
      </c>
      <c r="K1507" t="s">
        <v>29</v>
      </c>
      <c r="L1507" t="s">
        <v>29</v>
      </c>
      <c r="M1507" t="s">
        <v>29</v>
      </c>
      <c r="N1507">
        <v>38.962130000000002</v>
      </c>
      <c r="O1507">
        <v>117.185749</v>
      </c>
      <c r="P1507" t="s">
        <v>3485</v>
      </c>
      <c r="Q1507" s="3">
        <f>Table1[[#This Row],[Capacity (MW)]]*0.395*8760*10^-6</f>
        <v>3.1141799999999997</v>
      </c>
      <c r="R1507" s="3" cm="1">
        <f t="array" ref="R1507">AVERAGE(VLOOKUP(_xlfn.TEXTSPLIT(Table1[[#This Row],[Fuel (no space after comma)]], ","), FuelList_Final_EF!$A$2:$B$65, 2, FALSE))</f>
        <v>53.06</v>
      </c>
      <c r="S1507" s="3">
        <f>Table1[[#This Row],[Generation (TWh)]]*10^9*VLOOKUP(Table1[[#This Row],[Turbine/Engine Technology]],Technology_HR!$A$2:$B$11,2,FALSE)*10^-6</f>
        <v>23508944.819999997</v>
      </c>
      <c r="T1507" s="5">
        <f>Table1[[#This Row],[Fuel Consumption (mmBtu)]]*Table1[[#This Row],[Emission Factor (kg CO2/ mmBtu)]]*10^3</f>
        <v>1247384612149.2</v>
      </c>
      <c r="U1507" s="3">
        <f>Table1[[#This Row],[Emissions (g CO2)]]/(Table1[[#This Row],[Generation (TWh)]]*10^9)</f>
        <v>400.54994000000005</v>
      </c>
    </row>
    <row r="1508" spans="1:21" x14ac:dyDescent="0.35">
      <c r="A1508" t="s">
        <v>446</v>
      </c>
      <c r="B1508" t="s">
        <v>3239</v>
      </c>
      <c r="C1508" t="str">
        <f>SUBSTITUTE(Table1[[#This Row],[Fuel]],", ",",")</f>
        <v>fossil gas: natural gas</v>
      </c>
      <c r="D1508" t="s">
        <v>3239</v>
      </c>
      <c r="H1508" t="s">
        <v>3438</v>
      </c>
      <c r="I1508">
        <v>900</v>
      </c>
      <c r="J1508" t="s">
        <v>3451</v>
      </c>
      <c r="K1508" t="s">
        <v>29</v>
      </c>
      <c r="L1508" t="s">
        <v>29</v>
      </c>
      <c r="M1508" t="s">
        <v>29</v>
      </c>
      <c r="N1508">
        <v>38.962130000000002</v>
      </c>
      <c r="O1508">
        <v>117.185749</v>
      </c>
      <c r="P1508" t="s">
        <v>3485</v>
      </c>
      <c r="Q1508" s="3">
        <f>Table1[[#This Row],[Capacity (MW)]]*0.395*8760*10^-6</f>
        <v>3.1141799999999997</v>
      </c>
      <c r="R1508" s="3" cm="1">
        <f t="array" ref="R1508">AVERAGE(VLOOKUP(_xlfn.TEXTSPLIT(Table1[[#This Row],[Fuel (no space after comma)]], ","), FuelList_Final_EF!$A$2:$B$65, 2, FALSE))</f>
        <v>53.06</v>
      </c>
      <c r="S1508" s="3">
        <f>Table1[[#This Row],[Generation (TWh)]]*10^9*VLOOKUP(Table1[[#This Row],[Turbine/Engine Technology]],Technology_HR!$A$2:$B$11,2,FALSE)*10^-6</f>
        <v>23508944.819999997</v>
      </c>
      <c r="T1508" s="5">
        <f>Table1[[#This Row],[Fuel Consumption (mmBtu)]]*Table1[[#This Row],[Emission Factor (kg CO2/ mmBtu)]]*10^3</f>
        <v>1247384612149.2</v>
      </c>
      <c r="U1508" s="3">
        <f>Table1[[#This Row],[Emissions (g CO2)]]/(Table1[[#This Row],[Generation (TWh)]]*10^9)</f>
        <v>400.54994000000005</v>
      </c>
    </row>
    <row r="1509" spans="1:21" x14ac:dyDescent="0.35">
      <c r="A1509" t="s">
        <v>446</v>
      </c>
      <c r="B1509" t="s">
        <v>3239</v>
      </c>
      <c r="C1509" t="str">
        <f>SUBSTITUTE(Table1[[#This Row],[Fuel]],", ",",")</f>
        <v>fossil gas: natural gas</v>
      </c>
      <c r="D1509" t="s">
        <v>3239</v>
      </c>
      <c r="H1509" t="s">
        <v>3438</v>
      </c>
      <c r="I1509">
        <v>900</v>
      </c>
      <c r="J1509" t="s">
        <v>3451</v>
      </c>
      <c r="K1509" t="s">
        <v>29</v>
      </c>
      <c r="L1509" t="s">
        <v>29</v>
      </c>
      <c r="M1509" t="s">
        <v>29</v>
      </c>
      <c r="N1509">
        <v>38.962130000000002</v>
      </c>
      <c r="O1509">
        <v>117.185749</v>
      </c>
      <c r="P1509" t="s">
        <v>3485</v>
      </c>
      <c r="Q1509" s="3">
        <f>Table1[[#This Row],[Capacity (MW)]]*0.395*8760*10^-6</f>
        <v>3.1141799999999997</v>
      </c>
      <c r="R1509" s="3" cm="1">
        <f t="array" ref="R1509">AVERAGE(VLOOKUP(_xlfn.TEXTSPLIT(Table1[[#This Row],[Fuel (no space after comma)]], ","), FuelList_Final_EF!$A$2:$B$65, 2, FALSE))</f>
        <v>53.06</v>
      </c>
      <c r="S1509" s="3">
        <f>Table1[[#This Row],[Generation (TWh)]]*10^9*VLOOKUP(Table1[[#This Row],[Turbine/Engine Technology]],Technology_HR!$A$2:$B$11,2,FALSE)*10^-6</f>
        <v>23508944.819999997</v>
      </c>
      <c r="T1509" s="5">
        <f>Table1[[#This Row],[Fuel Consumption (mmBtu)]]*Table1[[#This Row],[Emission Factor (kg CO2/ mmBtu)]]*10^3</f>
        <v>1247384612149.2</v>
      </c>
      <c r="U1509" s="3">
        <f>Table1[[#This Row],[Emissions (g CO2)]]/(Table1[[#This Row],[Generation (TWh)]]*10^9)</f>
        <v>400.54994000000005</v>
      </c>
    </row>
    <row r="1510" spans="1:21" x14ac:dyDescent="0.35">
      <c r="A1510" t="s">
        <v>447</v>
      </c>
      <c r="B1510" t="s">
        <v>3274</v>
      </c>
      <c r="C1510" t="str">
        <f>SUBSTITUTE(Table1[[#This Row],[Fuel]],", ",",")</f>
        <v>industrial by-product: blast furnace gas</v>
      </c>
      <c r="D1510" t="s">
        <v>3274</v>
      </c>
      <c r="H1510" t="s">
        <v>3440</v>
      </c>
      <c r="I1510">
        <v>55</v>
      </c>
      <c r="J1510" t="s">
        <v>3449</v>
      </c>
      <c r="K1510" t="s">
        <v>29</v>
      </c>
      <c r="L1510" t="s">
        <v>29</v>
      </c>
      <c r="M1510" t="s">
        <v>29</v>
      </c>
      <c r="N1510">
        <v>42.280717000000003</v>
      </c>
      <c r="O1510">
        <v>119.01527</v>
      </c>
      <c r="P1510" t="s">
        <v>3485</v>
      </c>
      <c r="Q1510" s="3">
        <f>Table1[[#This Row],[Capacity (MW)]]*0.395*8760*10^-6</f>
        <v>0.19031099999999998</v>
      </c>
      <c r="R1510" s="3" cm="1">
        <f t="array" ref="R1510">AVERAGE(VLOOKUP(_xlfn.TEXTSPLIT(Table1[[#This Row],[Fuel (no space after comma)]], ","), FuelList_Final_EF!$A$2:$B$65, 2, FALSE))</f>
        <v>274.32</v>
      </c>
      <c r="S1510" s="3">
        <f>Table1[[#This Row],[Generation (TWh)]]*10^9*VLOOKUP(Table1[[#This Row],[Turbine/Engine Technology]],Technology_HR!$A$2:$B$11,2,FALSE)*10^-6</f>
        <v>1957348.6349999998</v>
      </c>
      <c r="T1510" s="5">
        <f>Table1[[#This Row],[Fuel Consumption (mmBtu)]]*Table1[[#This Row],[Emission Factor (kg CO2/ mmBtu)]]*10^3</f>
        <v>536939877553.19989</v>
      </c>
      <c r="U1510" s="3">
        <f>Table1[[#This Row],[Emissions (g CO2)]]/(Table1[[#This Row],[Generation (TWh)]]*10^9)</f>
        <v>2821.3811999999998</v>
      </c>
    </row>
    <row r="1511" spans="1:21" x14ac:dyDescent="0.35">
      <c r="A1511" t="s">
        <v>448</v>
      </c>
      <c r="B1511" t="s">
        <v>3239</v>
      </c>
      <c r="C1511" t="str">
        <f>SUBSTITUTE(Table1[[#This Row],[Fuel]],", ",",")</f>
        <v>fossil gas: natural gas</v>
      </c>
      <c r="D1511" t="s">
        <v>3239</v>
      </c>
      <c r="H1511" t="s">
        <v>3438</v>
      </c>
      <c r="I1511">
        <v>400</v>
      </c>
      <c r="J1511" t="s">
        <v>3447</v>
      </c>
      <c r="K1511" t="s">
        <v>29</v>
      </c>
      <c r="L1511" t="s">
        <v>29</v>
      </c>
      <c r="M1511" t="s">
        <v>29</v>
      </c>
      <c r="N1511">
        <v>18.403369999999999</v>
      </c>
      <c r="O1511">
        <v>109.75003</v>
      </c>
      <c r="P1511" t="s">
        <v>3485</v>
      </c>
      <c r="Q1511" s="3">
        <f>Table1[[#This Row],[Capacity (MW)]]*0.395*8760*10^-6</f>
        <v>1.38408</v>
      </c>
      <c r="R1511" s="3" cm="1">
        <f t="array" ref="R1511">AVERAGE(VLOOKUP(_xlfn.TEXTSPLIT(Table1[[#This Row],[Fuel (no space after comma)]], ","), FuelList_Final_EF!$A$2:$B$65, 2, FALSE))</f>
        <v>53.06</v>
      </c>
      <c r="S1511" s="3">
        <f>Table1[[#This Row],[Generation (TWh)]]*10^9*VLOOKUP(Table1[[#This Row],[Turbine/Engine Technology]],Technology_HR!$A$2:$B$11,2,FALSE)*10^-6</f>
        <v>10448419.92</v>
      </c>
      <c r="T1511" s="5">
        <f>Table1[[#This Row],[Fuel Consumption (mmBtu)]]*Table1[[#This Row],[Emission Factor (kg CO2/ mmBtu)]]*10^3</f>
        <v>554393160955.20007</v>
      </c>
      <c r="U1511" s="3">
        <f>Table1[[#This Row],[Emissions (g CO2)]]/(Table1[[#This Row],[Generation (TWh)]]*10^9)</f>
        <v>400.54994000000005</v>
      </c>
    </row>
    <row r="1512" spans="1:21" x14ac:dyDescent="0.35">
      <c r="A1512" t="s">
        <v>448</v>
      </c>
      <c r="B1512" t="s">
        <v>3239</v>
      </c>
      <c r="C1512" t="str">
        <f>SUBSTITUTE(Table1[[#This Row],[Fuel]],", ",",")</f>
        <v>fossil gas: natural gas</v>
      </c>
      <c r="D1512" t="s">
        <v>3239</v>
      </c>
      <c r="H1512" t="s">
        <v>3438</v>
      </c>
      <c r="I1512">
        <v>400</v>
      </c>
      <c r="J1512" t="s">
        <v>3447</v>
      </c>
      <c r="K1512" t="s">
        <v>29</v>
      </c>
      <c r="L1512" t="s">
        <v>29</v>
      </c>
      <c r="M1512" t="s">
        <v>29</v>
      </c>
      <c r="N1512">
        <v>18.403369999999999</v>
      </c>
      <c r="O1512">
        <v>109.75003</v>
      </c>
      <c r="P1512" t="s">
        <v>3485</v>
      </c>
      <c r="Q1512" s="3">
        <f>Table1[[#This Row],[Capacity (MW)]]*0.395*8760*10^-6</f>
        <v>1.38408</v>
      </c>
      <c r="R1512" s="3" cm="1">
        <f t="array" ref="R1512">AVERAGE(VLOOKUP(_xlfn.TEXTSPLIT(Table1[[#This Row],[Fuel (no space after comma)]], ","), FuelList_Final_EF!$A$2:$B$65, 2, FALSE))</f>
        <v>53.06</v>
      </c>
      <c r="S1512" s="3">
        <f>Table1[[#This Row],[Generation (TWh)]]*10^9*VLOOKUP(Table1[[#This Row],[Turbine/Engine Technology]],Technology_HR!$A$2:$B$11,2,FALSE)*10^-6</f>
        <v>10448419.92</v>
      </c>
      <c r="T1512" s="5">
        <f>Table1[[#This Row],[Fuel Consumption (mmBtu)]]*Table1[[#This Row],[Emission Factor (kg CO2/ mmBtu)]]*10^3</f>
        <v>554393160955.20007</v>
      </c>
      <c r="U1512" s="3">
        <f>Table1[[#This Row],[Emissions (g CO2)]]/(Table1[[#This Row],[Generation (TWh)]]*10^9)</f>
        <v>400.54994000000005</v>
      </c>
    </row>
    <row r="1513" spans="1:21" x14ac:dyDescent="0.35">
      <c r="A1513" t="s">
        <v>449</v>
      </c>
      <c r="B1513" t="s">
        <v>3239</v>
      </c>
      <c r="C1513" t="str">
        <f>SUBSTITUTE(Table1[[#This Row],[Fuel]],", ",",")</f>
        <v>fossil gas: natural gas</v>
      </c>
      <c r="D1513" t="s">
        <v>3239</v>
      </c>
      <c r="H1513" t="s">
        <v>3438</v>
      </c>
      <c r="I1513">
        <v>54</v>
      </c>
      <c r="J1513" t="s">
        <v>3446</v>
      </c>
      <c r="K1513">
        <v>2019</v>
      </c>
      <c r="L1513" t="s">
        <v>29</v>
      </c>
      <c r="M1513" t="s">
        <v>29</v>
      </c>
      <c r="N1513">
        <v>31.800297</v>
      </c>
      <c r="O1513">
        <v>119.86221</v>
      </c>
      <c r="P1513" t="s">
        <v>3485</v>
      </c>
      <c r="Q1513" s="3">
        <f>Table1[[#This Row],[Capacity (MW)]]*0.395*8760*10^-6</f>
        <v>0.18685080000000001</v>
      </c>
      <c r="R1513" s="3" cm="1">
        <f t="array" ref="R1513">AVERAGE(VLOOKUP(_xlfn.TEXTSPLIT(Table1[[#This Row],[Fuel (no space after comma)]], ","), FuelList_Final_EF!$A$2:$B$65, 2, FALSE))</f>
        <v>53.06</v>
      </c>
      <c r="S1513" s="3">
        <f>Table1[[#This Row],[Generation (TWh)]]*10^9*VLOOKUP(Table1[[#This Row],[Turbine/Engine Technology]],Technology_HR!$A$2:$B$11,2,FALSE)*10^-6</f>
        <v>1410536.6891999999</v>
      </c>
      <c r="T1513" s="5">
        <f>Table1[[#This Row],[Fuel Consumption (mmBtu)]]*Table1[[#This Row],[Emission Factor (kg CO2/ mmBtu)]]*10^3</f>
        <v>74843076728.952011</v>
      </c>
      <c r="U1513" s="3">
        <f>Table1[[#This Row],[Emissions (g CO2)]]/(Table1[[#This Row],[Generation (TWh)]]*10^9)</f>
        <v>400.54994000000005</v>
      </c>
    </row>
    <row r="1514" spans="1:21" x14ac:dyDescent="0.35">
      <c r="A1514" t="s">
        <v>449</v>
      </c>
      <c r="B1514" t="s">
        <v>3239</v>
      </c>
      <c r="C1514" t="str">
        <f>SUBSTITUTE(Table1[[#This Row],[Fuel]],", ",",")</f>
        <v>fossil gas: natural gas</v>
      </c>
      <c r="D1514" t="s">
        <v>3239</v>
      </c>
      <c r="H1514" t="s">
        <v>3438</v>
      </c>
      <c r="I1514">
        <v>54</v>
      </c>
      <c r="J1514" t="s">
        <v>3446</v>
      </c>
      <c r="K1514">
        <v>2019</v>
      </c>
      <c r="L1514" t="s">
        <v>29</v>
      </c>
      <c r="M1514" t="s">
        <v>29</v>
      </c>
      <c r="N1514">
        <v>31.800297</v>
      </c>
      <c r="O1514">
        <v>119.86221</v>
      </c>
      <c r="P1514" t="s">
        <v>3485</v>
      </c>
      <c r="Q1514" s="3">
        <f>Table1[[#This Row],[Capacity (MW)]]*0.395*8760*10^-6</f>
        <v>0.18685080000000001</v>
      </c>
      <c r="R1514" s="3" cm="1">
        <f t="array" ref="R1514">AVERAGE(VLOOKUP(_xlfn.TEXTSPLIT(Table1[[#This Row],[Fuel (no space after comma)]], ","), FuelList_Final_EF!$A$2:$B$65, 2, FALSE))</f>
        <v>53.06</v>
      </c>
      <c r="S1514" s="3">
        <f>Table1[[#This Row],[Generation (TWh)]]*10^9*VLOOKUP(Table1[[#This Row],[Turbine/Engine Technology]],Technology_HR!$A$2:$B$11,2,FALSE)*10^-6</f>
        <v>1410536.6891999999</v>
      </c>
      <c r="T1514" s="5">
        <f>Table1[[#This Row],[Fuel Consumption (mmBtu)]]*Table1[[#This Row],[Emission Factor (kg CO2/ mmBtu)]]*10^3</f>
        <v>74843076728.952011</v>
      </c>
      <c r="U1514" s="3">
        <f>Table1[[#This Row],[Emissions (g CO2)]]/(Table1[[#This Row],[Generation (TWh)]]*10^9)</f>
        <v>400.54994000000005</v>
      </c>
    </row>
    <row r="1515" spans="1:21" x14ac:dyDescent="0.35">
      <c r="A1515" t="s">
        <v>450</v>
      </c>
      <c r="B1515" t="s">
        <v>3239</v>
      </c>
      <c r="C1515" t="str">
        <f>SUBSTITUTE(Table1[[#This Row],[Fuel]],", ",",")</f>
        <v>fossil gas: natural gas</v>
      </c>
      <c r="D1515" t="s">
        <v>3239</v>
      </c>
      <c r="H1515" t="s">
        <v>3436</v>
      </c>
      <c r="I1515">
        <v>60</v>
      </c>
      <c r="J1515" t="s">
        <v>3447</v>
      </c>
      <c r="K1515">
        <v>2025</v>
      </c>
      <c r="L1515" t="s">
        <v>29</v>
      </c>
      <c r="M1515" t="s">
        <v>29</v>
      </c>
      <c r="N1515">
        <v>22.681608000000001</v>
      </c>
      <c r="O1515">
        <v>113.52446</v>
      </c>
      <c r="P1515" t="s">
        <v>3485</v>
      </c>
      <c r="Q1515" s="3">
        <f>Table1[[#This Row],[Capacity (MW)]]*0.395*8760*10^-6</f>
        <v>0.20761200000000002</v>
      </c>
      <c r="R1515" s="3" cm="1">
        <f t="array" ref="R1515">AVERAGE(VLOOKUP(_xlfn.TEXTSPLIT(Table1[[#This Row],[Fuel (no space after comma)]], ","), FuelList_Final_EF!$A$2:$B$65, 2, FALSE))</f>
        <v>53.06</v>
      </c>
      <c r="S1515" s="3">
        <f>Table1[[#This Row],[Generation (TWh)]]*10^9*VLOOKUP(Table1[[#This Row],[Turbine/Engine Technology]],Technology_HR!$A$2:$B$11,2,FALSE)*10^-6</f>
        <v>2285808.1200000006</v>
      </c>
      <c r="T1515" s="5">
        <f>Table1[[#This Row],[Fuel Consumption (mmBtu)]]*Table1[[#This Row],[Emission Factor (kg CO2/ mmBtu)]]*10^3</f>
        <v>121284978847.20004</v>
      </c>
      <c r="U1515" s="3">
        <f>Table1[[#This Row],[Emissions (g CO2)]]/(Table1[[#This Row],[Generation (TWh)]]*10^9)</f>
        <v>584.19060000000013</v>
      </c>
    </row>
    <row r="1516" spans="1:21" x14ac:dyDescent="0.35">
      <c r="A1516" t="s">
        <v>450</v>
      </c>
      <c r="B1516" t="s">
        <v>3239</v>
      </c>
      <c r="C1516" t="str">
        <f>SUBSTITUTE(Table1[[#This Row],[Fuel]],", ",",")</f>
        <v>fossil gas: natural gas</v>
      </c>
      <c r="D1516" t="s">
        <v>3239</v>
      </c>
      <c r="H1516" t="s">
        <v>3436</v>
      </c>
      <c r="I1516">
        <v>60</v>
      </c>
      <c r="J1516" t="s">
        <v>3447</v>
      </c>
      <c r="K1516">
        <v>2025</v>
      </c>
      <c r="L1516" t="s">
        <v>29</v>
      </c>
      <c r="M1516" t="s">
        <v>29</v>
      </c>
      <c r="N1516">
        <v>22.681608000000001</v>
      </c>
      <c r="O1516">
        <v>113.52446</v>
      </c>
      <c r="P1516" t="s">
        <v>3485</v>
      </c>
      <c r="Q1516" s="3">
        <f>Table1[[#This Row],[Capacity (MW)]]*0.395*8760*10^-6</f>
        <v>0.20761200000000002</v>
      </c>
      <c r="R1516" s="3" cm="1">
        <f t="array" ref="R1516">AVERAGE(VLOOKUP(_xlfn.TEXTSPLIT(Table1[[#This Row],[Fuel (no space after comma)]], ","), FuelList_Final_EF!$A$2:$B$65, 2, FALSE))</f>
        <v>53.06</v>
      </c>
      <c r="S1516" s="3">
        <f>Table1[[#This Row],[Generation (TWh)]]*10^9*VLOOKUP(Table1[[#This Row],[Turbine/Engine Technology]],Technology_HR!$A$2:$B$11,2,FALSE)*10^-6</f>
        <v>2285808.1200000006</v>
      </c>
      <c r="T1516" s="5">
        <f>Table1[[#This Row],[Fuel Consumption (mmBtu)]]*Table1[[#This Row],[Emission Factor (kg CO2/ mmBtu)]]*10^3</f>
        <v>121284978847.20004</v>
      </c>
      <c r="U1516" s="3">
        <f>Table1[[#This Row],[Emissions (g CO2)]]/(Table1[[#This Row],[Generation (TWh)]]*10^9)</f>
        <v>584.19060000000013</v>
      </c>
    </row>
    <row r="1517" spans="1:21" x14ac:dyDescent="0.35">
      <c r="A1517" t="s">
        <v>450</v>
      </c>
      <c r="B1517" t="s">
        <v>3239</v>
      </c>
      <c r="C1517" t="str">
        <f>SUBSTITUTE(Table1[[#This Row],[Fuel]],", ",",")</f>
        <v>fossil gas: natural gas</v>
      </c>
      <c r="D1517" t="s">
        <v>3239</v>
      </c>
      <c r="H1517" t="s">
        <v>3436</v>
      </c>
      <c r="I1517">
        <v>100</v>
      </c>
      <c r="J1517" t="s">
        <v>3450</v>
      </c>
      <c r="K1517">
        <v>2025</v>
      </c>
      <c r="L1517" t="s">
        <v>29</v>
      </c>
      <c r="M1517" t="s">
        <v>29</v>
      </c>
      <c r="N1517">
        <v>22.681608000000001</v>
      </c>
      <c r="O1517">
        <v>113.52446</v>
      </c>
      <c r="P1517" t="s">
        <v>3485</v>
      </c>
      <c r="Q1517" s="3">
        <f>Table1[[#This Row],[Capacity (MW)]]*0.395*8760*10^-6</f>
        <v>0.34601999999999999</v>
      </c>
      <c r="R1517" s="3" cm="1">
        <f t="array" ref="R1517">AVERAGE(VLOOKUP(_xlfn.TEXTSPLIT(Table1[[#This Row],[Fuel (no space after comma)]], ","), FuelList_Final_EF!$A$2:$B$65, 2, FALSE))</f>
        <v>53.06</v>
      </c>
      <c r="S1517" s="3">
        <f>Table1[[#This Row],[Generation (TWh)]]*10^9*VLOOKUP(Table1[[#This Row],[Turbine/Engine Technology]],Technology_HR!$A$2:$B$11,2,FALSE)*10^-6</f>
        <v>3809680.1999999997</v>
      </c>
      <c r="T1517" s="5">
        <f>Table1[[#This Row],[Fuel Consumption (mmBtu)]]*Table1[[#This Row],[Emission Factor (kg CO2/ mmBtu)]]*10^3</f>
        <v>202141631412</v>
      </c>
      <c r="U1517" s="3">
        <f>Table1[[#This Row],[Emissions (g CO2)]]/(Table1[[#This Row],[Generation (TWh)]]*10^9)</f>
        <v>584.19060000000002</v>
      </c>
    </row>
    <row r="1518" spans="1:21" x14ac:dyDescent="0.35">
      <c r="A1518" t="s">
        <v>450</v>
      </c>
      <c r="B1518" t="s">
        <v>3239</v>
      </c>
      <c r="C1518" t="str">
        <f>SUBSTITUTE(Table1[[#This Row],[Fuel]],", ",",")</f>
        <v>fossil gas: natural gas</v>
      </c>
      <c r="D1518" t="s">
        <v>3239</v>
      </c>
      <c r="H1518" t="s">
        <v>3436</v>
      </c>
      <c r="I1518">
        <v>100</v>
      </c>
      <c r="J1518" t="s">
        <v>3450</v>
      </c>
      <c r="K1518">
        <v>2025</v>
      </c>
      <c r="L1518" t="s">
        <v>29</v>
      </c>
      <c r="M1518" t="s">
        <v>29</v>
      </c>
      <c r="N1518">
        <v>22.681608000000001</v>
      </c>
      <c r="O1518">
        <v>113.52446</v>
      </c>
      <c r="P1518" t="s">
        <v>3485</v>
      </c>
      <c r="Q1518" s="3">
        <f>Table1[[#This Row],[Capacity (MW)]]*0.395*8760*10^-6</f>
        <v>0.34601999999999999</v>
      </c>
      <c r="R1518" s="3" cm="1">
        <f t="array" ref="R1518">AVERAGE(VLOOKUP(_xlfn.TEXTSPLIT(Table1[[#This Row],[Fuel (no space after comma)]], ","), FuelList_Final_EF!$A$2:$B$65, 2, FALSE))</f>
        <v>53.06</v>
      </c>
      <c r="S1518" s="3">
        <f>Table1[[#This Row],[Generation (TWh)]]*10^9*VLOOKUP(Table1[[#This Row],[Turbine/Engine Technology]],Technology_HR!$A$2:$B$11,2,FALSE)*10^-6</f>
        <v>3809680.1999999997</v>
      </c>
      <c r="T1518" s="5">
        <f>Table1[[#This Row],[Fuel Consumption (mmBtu)]]*Table1[[#This Row],[Emission Factor (kg CO2/ mmBtu)]]*10^3</f>
        <v>202141631412</v>
      </c>
      <c r="U1518" s="3">
        <f>Table1[[#This Row],[Emissions (g CO2)]]/(Table1[[#This Row],[Generation (TWh)]]*10^9)</f>
        <v>584.19060000000002</v>
      </c>
    </row>
    <row r="1519" spans="1:21" x14ac:dyDescent="0.35">
      <c r="A1519" t="s">
        <v>451</v>
      </c>
      <c r="B1519" t="s">
        <v>3239</v>
      </c>
      <c r="C1519" t="str">
        <f>SUBSTITUTE(Table1[[#This Row],[Fuel]],", ",",")</f>
        <v>fossil gas: natural gas</v>
      </c>
      <c r="D1519" t="s">
        <v>3239</v>
      </c>
      <c r="H1519" t="s">
        <v>3436</v>
      </c>
      <c r="I1519">
        <v>120</v>
      </c>
      <c r="J1519" t="s">
        <v>3450</v>
      </c>
      <c r="K1519">
        <v>2025</v>
      </c>
      <c r="L1519" t="s">
        <v>29</v>
      </c>
      <c r="M1519" t="s">
        <v>29</v>
      </c>
      <c r="N1519">
        <v>21.270503600000001</v>
      </c>
      <c r="O1519">
        <v>110.45835289999999</v>
      </c>
      <c r="P1519" t="s">
        <v>3485</v>
      </c>
      <c r="Q1519" s="3">
        <f>Table1[[#This Row],[Capacity (MW)]]*0.395*8760*10^-6</f>
        <v>0.41522400000000004</v>
      </c>
      <c r="R1519" s="3" cm="1">
        <f t="array" ref="R1519">AVERAGE(VLOOKUP(_xlfn.TEXTSPLIT(Table1[[#This Row],[Fuel (no space after comma)]], ","), FuelList_Final_EF!$A$2:$B$65, 2, FALSE))</f>
        <v>53.06</v>
      </c>
      <c r="S1519" s="3">
        <f>Table1[[#This Row],[Generation (TWh)]]*10^9*VLOOKUP(Table1[[#This Row],[Turbine/Engine Technology]],Technology_HR!$A$2:$B$11,2,FALSE)*10^-6</f>
        <v>4571616.2400000012</v>
      </c>
      <c r="T1519" s="5">
        <f>Table1[[#This Row],[Fuel Consumption (mmBtu)]]*Table1[[#This Row],[Emission Factor (kg CO2/ mmBtu)]]*10^3</f>
        <v>242569957694.40009</v>
      </c>
      <c r="U1519" s="3">
        <f>Table1[[#This Row],[Emissions (g CO2)]]/(Table1[[#This Row],[Generation (TWh)]]*10^9)</f>
        <v>584.19060000000013</v>
      </c>
    </row>
    <row r="1520" spans="1:21" x14ac:dyDescent="0.35">
      <c r="A1520" t="s">
        <v>451</v>
      </c>
      <c r="B1520" t="s">
        <v>3239</v>
      </c>
      <c r="C1520" t="str">
        <f>SUBSTITUTE(Table1[[#This Row],[Fuel]],", ",",")</f>
        <v>fossil gas: natural gas</v>
      </c>
      <c r="D1520" t="s">
        <v>3239</v>
      </c>
      <c r="H1520" t="s">
        <v>3436</v>
      </c>
      <c r="I1520">
        <v>120</v>
      </c>
      <c r="J1520" t="s">
        <v>3450</v>
      </c>
      <c r="K1520" t="s">
        <v>29</v>
      </c>
      <c r="L1520" t="s">
        <v>29</v>
      </c>
      <c r="M1520" t="s">
        <v>29</v>
      </c>
      <c r="N1520">
        <v>21.270503600000001</v>
      </c>
      <c r="O1520">
        <v>110.45835289999999</v>
      </c>
      <c r="P1520" t="s">
        <v>3485</v>
      </c>
      <c r="Q1520" s="3">
        <f>Table1[[#This Row],[Capacity (MW)]]*0.395*8760*10^-6</f>
        <v>0.41522400000000004</v>
      </c>
      <c r="R1520" s="3" cm="1">
        <f t="array" ref="R1520">AVERAGE(VLOOKUP(_xlfn.TEXTSPLIT(Table1[[#This Row],[Fuel (no space after comma)]], ","), FuelList_Final_EF!$A$2:$B$65, 2, FALSE))</f>
        <v>53.06</v>
      </c>
      <c r="S1520" s="3">
        <f>Table1[[#This Row],[Generation (TWh)]]*10^9*VLOOKUP(Table1[[#This Row],[Turbine/Engine Technology]],Technology_HR!$A$2:$B$11,2,FALSE)*10^-6</f>
        <v>4571616.2400000012</v>
      </c>
      <c r="T1520" s="5">
        <f>Table1[[#This Row],[Fuel Consumption (mmBtu)]]*Table1[[#This Row],[Emission Factor (kg CO2/ mmBtu)]]*10^3</f>
        <v>242569957694.40009</v>
      </c>
      <c r="U1520" s="3">
        <f>Table1[[#This Row],[Emissions (g CO2)]]/(Table1[[#This Row],[Generation (TWh)]]*10^9)</f>
        <v>584.19060000000013</v>
      </c>
    </row>
    <row r="1521" spans="1:21" x14ac:dyDescent="0.35">
      <c r="A1521" t="s">
        <v>452</v>
      </c>
      <c r="B1521" t="s">
        <v>3239</v>
      </c>
      <c r="C1521" t="str">
        <f>SUBSTITUTE(Table1[[#This Row],[Fuel]],", ",",")</f>
        <v>fossil gas: natural gas</v>
      </c>
      <c r="D1521" t="s">
        <v>3239</v>
      </c>
      <c r="H1521" t="s">
        <v>3436</v>
      </c>
      <c r="I1521">
        <v>120</v>
      </c>
      <c r="J1521" t="s">
        <v>3450</v>
      </c>
      <c r="K1521">
        <v>2025</v>
      </c>
      <c r="L1521" t="s">
        <v>29</v>
      </c>
      <c r="M1521" t="s">
        <v>29</v>
      </c>
      <c r="N1521">
        <v>22.903611999999999</v>
      </c>
      <c r="O1521">
        <v>113.95310000000001</v>
      </c>
      <c r="P1521" t="s">
        <v>3485</v>
      </c>
      <c r="Q1521" s="3">
        <f>Table1[[#This Row],[Capacity (MW)]]*0.395*8760*10^-6</f>
        <v>0.41522400000000004</v>
      </c>
      <c r="R1521" s="3" cm="1">
        <f t="array" ref="R1521">AVERAGE(VLOOKUP(_xlfn.TEXTSPLIT(Table1[[#This Row],[Fuel (no space after comma)]], ","), FuelList_Final_EF!$A$2:$B$65, 2, FALSE))</f>
        <v>53.06</v>
      </c>
      <c r="S1521" s="3">
        <f>Table1[[#This Row],[Generation (TWh)]]*10^9*VLOOKUP(Table1[[#This Row],[Turbine/Engine Technology]],Technology_HR!$A$2:$B$11,2,FALSE)*10^-6</f>
        <v>4571616.2400000012</v>
      </c>
      <c r="T1521" s="5">
        <f>Table1[[#This Row],[Fuel Consumption (mmBtu)]]*Table1[[#This Row],[Emission Factor (kg CO2/ mmBtu)]]*10^3</f>
        <v>242569957694.40009</v>
      </c>
      <c r="U1521" s="3">
        <f>Table1[[#This Row],[Emissions (g CO2)]]/(Table1[[#This Row],[Generation (TWh)]]*10^9)</f>
        <v>584.19060000000013</v>
      </c>
    </row>
    <row r="1522" spans="1:21" x14ac:dyDescent="0.35">
      <c r="A1522" t="s">
        <v>452</v>
      </c>
      <c r="B1522" t="s">
        <v>3239</v>
      </c>
      <c r="C1522" t="str">
        <f>SUBSTITUTE(Table1[[#This Row],[Fuel]],", ",",")</f>
        <v>fossil gas: natural gas</v>
      </c>
      <c r="D1522" t="s">
        <v>3239</v>
      </c>
      <c r="H1522" t="s">
        <v>3436</v>
      </c>
      <c r="I1522">
        <v>120</v>
      </c>
      <c r="J1522" t="s">
        <v>3450</v>
      </c>
      <c r="K1522">
        <v>2025</v>
      </c>
      <c r="L1522" t="s">
        <v>29</v>
      </c>
      <c r="M1522" t="s">
        <v>29</v>
      </c>
      <c r="N1522">
        <v>22.903611999999999</v>
      </c>
      <c r="O1522">
        <v>113.95310000000001</v>
      </c>
      <c r="P1522" t="s">
        <v>3485</v>
      </c>
      <c r="Q1522" s="3">
        <f>Table1[[#This Row],[Capacity (MW)]]*0.395*8760*10^-6</f>
        <v>0.41522400000000004</v>
      </c>
      <c r="R1522" s="3" cm="1">
        <f t="array" ref="R1522">AVERAGE(VLOOKUP(_xlfn.TEXTSPLIT(Table1[[#This Row],[Fuel (no space after comma)]], ","), FuelList_Final_EF!$A$2:$B$65, 2, FALSE))</f>
        <v>53.06</v>
      </c>
      <c r="S1522" s="3">
        <f>Table1[[#This Row],[Generation (TWh)]]*10^9*VLOOKUP(Table1[[#This Row],[Turbine/Engine Technology]],Technology_HR!$A$2:$B$11,2,FALSE)*10^-6</f>
        <v>4571616.2400000012</v>
      </c>
      <c r="T1522" s="5">
        <f>Table1[[#This Row],[Fuel Consumption (mmBtu)]]*Table1[[#This Row],[Emission Factor (kg CO2/ mmBtu)]]*10^3</f>
        <v>242569957694.40009</v>
      </c>
      <c r="U1522" s="3">
        <f>Table1[[#This Row],[Emissions (g CO2)]]/(Table1[[#This Row],[Generation (TWh)]]*10^9)</f>
        <v>584.19060000000013</v>
      </c>
    </row>
    <row r="1523" spans="1:21" x14ac:dyDescent="0.35">
      <c r="A1523" t="s">
        <v>453</v>
      </c>
      <c r="B1523" t="s">
        <v>3239</v>
      </c>
      <c r="C1523" t="str">
        <f>SUBSTITUTE(Table1[[#This Row],[Fuel]],", ",",")</f>
        <v>fossil gas: natural gas</v>
      </c>
      <c r="D1523" t="s">
        <v>3239</v>
      </c>
      <c r="H1523" t="s">
        <v>3438</v>
      </c>
      <c r="I1523">
        <v>60</v>
      </c>
      <c r="J1523" t="s">
        <v>3446</v>
      </c>
      <c r="K1523">
        <v>2022</v>
      </c>
      <c r="L1523" t="s">
        <v>29</v>
      </c>
      <c r="M1523" t="s">
        <v>29</v>
      </c>
      <c r="N1523">
        <v>22.149906999999999</v>
      </c>
      <c r="O1523">
        <v>113.14181000000001</v>
      </c>
      <c r="P1523" t="s">
        <v>3485</v>
      </c>
      <c r="Q1523" s="3">
        <f>Table1[[#This Row],[Capacity (MW)]]*0.395*8760*10^-6</f>
        <v>0.20761200000000002</v>
      </c>
      <c r="R1523" s="3" cm="1">
        <f t="array" ref="R1523">AVERAGE(VLOOKUP(_xlfn.TEXTSPLIT(Table1[[#This Row],[Fuel (no space after comma)]], ","), FuelList_Final_EF!$A$2:$B$65, 2, FALSE))</f>
        <v>53.06</v>
      </c>
      <c r="S1523" s="3">
        <f>Table1[[#This Row],[Generation (TWh)]]*10^9*VLOOKUP(Table1[[#This Row],[Turbine/Engine Technology]],Technology_HR!$A$2:$B$11,2,FALSE)*10^-6</f>
        <v>1567262.9880000001</v>
      </c>
      <c r="T1523" s="5">
        <f>Table1[[#This Row],[Fuel Consumption (mmBtu)]]*Table1[[#This Row],[Emission Factor (kg CO2/ mmBtu)]]*10^3</f>
        <v>83158974143.280014</v>
      </c>
      <c r="U1523" s="3">
        <f>Table1[[#This Row],[Emissions (g CO2)]]/(Table1[[#This Row],[Generation (TWh)]]*10^9)</f>
        <v>400.54993999999999</v>
      </c>
    </row>
    <row r="1524" spans="1:21" x14ac:dyDescent="0.35">
      <c r="A1524" t="s">
        <v>453</v>
      </c>
      <c r="B1524" t="s">
        <v>3239</v>
      </c>
      <c r="C1524" t="str">
        <f>SUBSTITUTE(Table1[[#This Row],[Fuel]],", ",",")</f>
        <v>fossil gas: natural gas</v>
      </c>
      <c r="D1524" t="s">
        <v>3239</v>
      </c>
      <c r="H1524" t="s">
        <v>3438</v>
      </c>
      <c r="I1524">
        <v>60</v>
      </c>
      <c r="J1524" t="s">
        <v>3446</v>
      </c>
      <c r="K1524">
        <v>2022</v>
      </c>
      <c r="L1524" t="s">
        <v>29</v>
      </c>
      <c r="M1524" t="s">
        <v>29</v>
      </c>
      <c r="N1524">
        <v>22.149906999999999</v>
      </c>
      <c r="O1524">
        <v>113.14181000000001</v>
      </c>
      <c r="P1524" t="s">
        <v>3485</v>
      </c>
      <c r="Q1524" s="3">
        <f>Table1[[#This Row],[Capacity (MW)]]*0.395*8760*10^-6</f>
        <v>0.20761200000000002</v>
      </c>
      <c r="R1524" s="3" cm="1">
        <f t="array" ref="R1524">AVERAGE(VLOOKUP(_xlfn.TEXTSPLIT(Table1[[#This Row],[Fuel (no space after comma)]], ","), FuelList_Final_EF!$A$2:$B$65, 2, FALSE))</f>
        <v>53.06</v>
      </c>
      <c r="S1524" s="3">
        <f>Table1[[#This Row],[Generation (TWh)]]*10^9*VLOOKUP(Table1[[#This Row],[Turbine/Engine Technology]],Technology_HR!$A$2:$B$11,2,FALSE)*10^-6</f>
        <v>1567262.9880000001</v>
      </c>
      <c r="T1524" s="5">
        <f>Table1[[#This Row],[Fuel Consumption (mmBtu)]]*Table1[[#This Row],[Emission Factor (kg CO2/ mmBtu)]]*10^3</f>
        <v>83158974143.280014</v>
      </c>
      <c r="U1524" s="3">
        <f>Table1[[#This Row],[Emissions (g CO2)]]/(Table1[[#This Row],[Generation (TWh)]]*10^9)</f>
        <v>400.54993999999999</v>
      </c>
    </row>
    <row r="1525" spans="1:21" x14ac:dyDescent="0.35">
      <c r="A1525" t="s">
        <v>454</v>
      </c>
      <c r="B1525" t="s">
        <v>3239</v>
      </c>
      <c r="C1525" t="str">
        <f>SUBSTITUTE(Table1[[#This Row],[Fuel]],", ",",")</f>
        <v>fossil gas: natural gas</v>
      </c>
      <c r="D1525" t="s">
        <v>3239</v>
      </c>
      <c r="H1525" t="s">
        <v>3438</v>
      </c>
      <c r="I1525">
        <v>700</v>
      </c>
      <c r="J1525" t="s">
        <v>3447</v>
      </c>
      <c r="K1525">
        <v>2025</v>
      </c>
      <c r="L1525" t="s">
        <v>29</v>
      </c>
      <c r="M1525" t="s">
        <v>29</v>
      </c>
      <c r="N1525">
        <v>29.859766</v>
      </c>
      <c r="O1525">
        <v>107.070937</v>
      </c>
      <c r="P1525" t="s">
        <v>3485</v>
      </c>
      <c r="Q1525" s="3">
        <f>Table1[[#This Row],[Capacity (MW)]]*0.395*8760*10^-6</f>
        <v>2.4221399999999997</v>
      </c>
      <c r="R1525" s="3" cm="1">
        <f t="array" ref="R1525">AVERAGE(VLOOKUP(_xlfn.TEXTSPLIT(Table1[[#This Row],[Fuel (no space after comma)]], ","), FuelList_Final_EF!$A$2:$B$65, 2, FALSE))</f>
        <v>53.06</v>
      </c>
      <c r="S1525" s="3">
        <f>Table1[[#This Row],[Generation (TWh)]]*10^9*VLOOKUP(Table1[[#This Row],[Turbine/Engine Technology]],Technology_HR!$A$2:$B$11,2,FALSE)*10^-6</f>
        <v>18284734.859999996</v>
      </c>
      <c r="T1525" s="5">
        <f>Table1[[#This Row],[Fuel Consumption (mmBtu)]]*Table1[[#This Row],[Emission Factor (kg CO2/ mmBtu)]]*10^3</f>
        <v>970188031671.59985</v>
      </c>
      <c r="U1525" s="3">
        <f>Table1[[#This Row],[Emissions (g CO2)]]/(Table1[[#This Row],[Generation (TWh)]]*10^9)</f>
        <v>400.54993999999999</v>
      </c>
    </row>
    <row r="1526" spans="1:21" x14ac:dyDescent="0.35">
      <c r="A1526" t="s">
        <v>454</v>
      </c>
      <c r="B1526" t="s">
        <v>3239</v>
      </c>
      <c r="C1526" t="str">
        <f>SUBSTITUTE(Table1[[#This Row],[Fuel]],", ",",")</f>
        <v>fossil gas: natural gas</v>
      </c>
      <c r="D1526" t="s">
        <v>3239</v>
      </c>
      <c r="H1526" t="s">
        <v>3438</v>
      </c>
      <c r="I1526">
        <v>700</v>
      </c>
      <c r="J1526" t="s">
        <v>3447</v>
      </c>
      <c r="K1526">
        <v>2025</v>
      </c>
      <c r="L1526" t="s">
        <v>29</v>
      </c>
      <c r="M1526" t="s">
        <v>29</v>
      </c>
      <c r="N1526">
        <v>29.859766</v>
      </c>
      <c r="O1526">
        <v>107.070937</v>
      </c>
      <c r="P1526" t="s">
        <v>3485</v>
      </c>
      <c r="Q1526" s="3">
        <f>Table1[[#This Row],[Capacity (MW)]]*0.395*8760*10^-6</f>
        <v>2.4221399999999997</v>
      </c>
      <c r="R1526" s="3" cm="1">
        <f t="array" ref="R1526">AVERAGE(VLOOKUP(_xlfn.TEXTSPLIT(Table1[[#This Row],[Fuel (no space after comma)]], ","), FuelList_Final_EF!$A$2:$B$65, 2, FALSE))</f>
        <v>53.06</v>
      </c>
      <c r="S1526" s="3">
        <f>Table1[[#This Row],[Generation (TWh)]]*10^9*VLOOKUP(Table1[[#This Row],[Turbine/Engine Technology]],Technology_HR!$A$2:$B$11,2,FALSE)*10^-6</f>
        <v>18284734.859999996</v>
      </c>
      <c r="T1526" s="5">
        <f>Table1[[#This Row],[Fuel Consumption (mmBtu)]]*Table1[[#This Row],[Emission Factor (kg CO2/ mmBtu)]]*10^3</f>
        <v>970188031671.59985</v>
      </c>
      <c r="U1526" s="3">
        <f>Table1[[#This Row],[Emissions (g CO2)]]/(Table1[[#This Row],[Generation (TWh)]]*10^9)</f>
        <v>400.54993999999999</v>
      </c>
    </row>
    <row r="1527" spans="1:21" x14ac:dyDescent="0.35">
      <c r="A1527" t="s">
        <v>454</v>
      </c>
      <c r="B1527" t="s">
        <v>3239</v>
      </c>
      <c r="C1527" t="str">
        <f>SUBSTITUTE(Table1[[#This Row],[Fuel]],", ",",")</f>
        <v>fossil gas: natural gas</v>
      </c>
      <c r="D1527" t="s">
        <v>3239</v>
      </c>
      <c r="H1527" t="s">
        <v>3438</v>
      </c>
      <c r="I1527">
        <v>700</v>
      </c>
      <c r="J1527" t="s">
        <v>3450</v>
      </c>
      <c r="K1527">
        <v>2025</v>
      </c>
      <c r="L1527" t="s">
        <v>29</v>
      </c>
      <c r="M1527" t="s">
        <v>29</v>
      </c>
      <c r="N1527">
        <v>29.859766</v>
      </c>
      <c r="O1527">
        <v>107.070937</v>
      </c>
      <c r="P1527" t="s">
        <v>3485</v>
      </c>
      <c r="Q1527" s="3">
        <f>Table1[[#This Row],[Capacity (MW)]]*0.395*8760*10^-6</f>
        <v>2.4221399999999997</v>
      </c>
      <c r="R1527" s="3" cm="1">
        <f t="array" ref="R1527">AVERAGE(VLOOKUP(_xlfn.TEXTSPLIT(Table1[[#This Row],[Fuel (no space after comma)]], ","), FuelList_Final_EF!$A$2:$B$65, 2, FALSE))</f>
        <v>53.06</v>
      </c>
      <c r="S1527" s="3">
        <f>Table1[[#This Row],[Generation (TWh)]]*10^9*VLOOKUP(Table1[[#This Row],[Turbine/Engine Technology]],Technology_HR!$A$2:$B$11,2,FALSE)*10^-6</f>
        <v>18284734.859999996</v>
      </c>
      <c r="T1527" s="5">
        <f>Table1[[#This Row],[Fuel Consumption (mmBtu)]]*Table1[[#This Row],[Emission Factor (kg CO2/ mmBtu)]]*10^3</f>
        <v>970188031671.59985</v>
      </c>
      <c r="U1527" s="3">
        <f>Table1[[#This Row],[Emissions (g CO2)]]/(Table1[[#This Row],[Generation (TWh)]]*10^9)</f>
        <v>400.54993999999999</v>
      </c>
    </row>
    <row r="1528" spans="1:21" x14ac:dyDescent="0.35">
      <c r="A1528" t="s">
        <v>454</v>
      </c>
      <c r="B1528" t="s">
        <v>3239</v>
      </c>
      <c r="C1528" t="str">
        <f>SUBSTITUTE(Table1[[#This Row],[Fuel]],", ",",")</f>
        <v>fossil gas: natural gas</v>
      </c>
      <c r="D1528" t="s">
        <v>3239</v>
      </c>
      <c r="H1528" t="s">
        <v>3438</v>
      </c>
      <c r="I1528">
        <v>700</v>
      </c>
      <c r="J1528" t="s">
        <v>3450</v>
      </c>
      <c r="K1528">
        <v>2025</v>
      </c>
      <c r="L1528" t="s">
        <v>29</v>
      </c>
      <c r="M1528" t="s">
        <v>29</v>
      </c>
      <c r="N1528">
        <v>29.859766</v>
      </c>
      <c r="O1528">
        <v>107.070937</v>
      </c>
      <c r="P1528" t="s">
        <v>3485</v>
      </c>
      <c r="Q1528" s="3">
        <f>Table1[[#This Row],[Capacity (MW)]]*0.395*8760*10^-6</f>
        <v>2.4221399999999997</v>
      </c>
      <c r="R1528" s="3" cm="1">
        <f t="array" ref="R1528">AVERAGE(VLOOKUP(_xlfn.TEXTSPLIT(Table1[[#This Row],[Fuel (no space after comma)]], ","), FuelList_Final_EF!$A$2:$B$65, 2, FALSE))</f>
        <v>53.06</v>
      </c>
      <c r="S1528" s="3">
        <f>Table1[[#This Row],[Generation (TWh)]]*10^9*VLOOKUP(Table1[[#This Row],[Turbine/Engine Technology]],Technology_HR!$A$2:$B$11,2,FALSE)*10^-6</f>
        <v>18284734.859999996</v>
      </c>
      <c r="T1528" s="5">
        <f>Table1[[#This Row],[Fuel Consumption (mmBtu)]]*Table1[[#This Row],[Emission Factor (kg CO2/ mmBtu)]]*10^3</f>
        <v>970188031671.59985</v>
      </c>
      <c r="U1528" s="3">
        <f>Table1[[#This Row],[Emissions (g CO2)]]/(Table1[[#This Row],[Generation (TWh)]]*10^9)</f>
        <v>400.54993999999999</v>
      </c>
    </row>
    <row r="1529" spans="1:21" x14ac:dyDescent="0.35">
      <c r="A1529" t="s">
        <v>455</v>
      </c>
      <c r="B1529" t="s">
        <v>3239</v>
      </c>
      <c r="C1529" t="str">
        <f>SUBSTITUTE(Table1[[#This Row],[Fuel]],", ",",")</f>
        <v>fossil gas: natural gas</v>
      </c>
      <c r="D1529" t="s">
        <v>3239</v>
      </c>
      <c r="H1529" t="s">
        <v>3438</v>
      </c>
      <c r="I1529">
        <v>700</v>
      </c>
      <c r="J1529" t="s">
        <v>3450</v>
      </c>
      <c r="K1529">
        <v>2026</v>
      </c>
      <c r="L1529" t="s">
        <v>29</v>
      </c>
      <c r="M1529" t="s">
        <v>29</v>
      </c>
      <c r="N1529">
        <v>31.167899999999999</v>
      </c>
      <c r="O1529">
        <v>108.39599699999999</v>
      </c>
      <c r="P1529" t="s">
        <v>3485</v>
      </c>
      <c r="Q1529" s="3">
        <f>Table1[[#This Row],[Capacity (MW)]]*0.395*8760*10^-6</f>
        <v>2.4221399999999997</v>
      </c>
      <c r="R1529" s="3" cm="1">
        <f t="array" ref="R1529">AVERAGE(VLOOKUP(_xlfn.TEXTSPLIT(Table1[[#This Row],[Fuel (no space after comma)]], ","), FuelList_Final_EF!$A$2:$B$65, 2, FALSE))</f>
        <v>53.06</v>
      </c>
      <c r="S1529" s="3">
        <f>Table1[[#This Row],[Generation (TWh)]]*10^9*VLOOKUP(Table1[[#This Row],[Turbine/Engine Technology]],Technology_HR!$A$2:$B$11,2,FALSE)*10^-6</f>
        <v>18284734.859999996</v>
      </c>
      <c r="T1529" s="5">
        <f>Table1[[#This Row],[Fuel Consumption (mmBtu)]]*Table1[[#This Row],[Emission Factor (kg CO2/ mmBtu)]]*10^3</f>
        <v>970188031671.59985</v>
      </c>
      <c r="U1529" s="3">
        <f>Table1[[#This Row],[Emissions (g CO2)]]/(Table1[[#This Row],[Generation (TWh)]]*10^9)</f>
        <v>400.54993999999999</v>
      </c>
    </row>
    <row r="1530" spans="1:21" x14ac:dyDescent="0.35">
      <c r="A1530" t="s">
        <v>455</v>
      </c>
      <c r="B1530" t="s">
        <v>3239</v>
      </c>
      <c r="C1530" t="str">
        <f>SUBSTITUTE(Table1[[#This Row],[Fuel]],", ",",")</f>
        <v>fossil gas: natural gas</v>
      </c>
      <c r="D1530" t="s">
        <v>3239</v>
      </c>
      <c r="H1530" t="s">
        <v>3438</v>
      </c>
      <c r="I1530">
        <v>700</v>
      </c>
      <c r="J1530" t="s">
        <v>3450</v>
      </c>
      <c r="K1530">
        <v>2026</v>
      </c>
      <c r="L1530" t="s">
        <v>29</v>
      </c>
      <c r="M1530" t="s">
        <v>29</v>
      </c>
      <c r="N1530">
        <v>31.167899999999999</v>
      </c>
      <c r="O1530">
        <v>108.39599699999999</v>
      </c>
      <c r="P1530" t="s">
        <v>3485</v>
      </c>
      <c r="Q1530" s="3">
        <f>Table1[[#This Row],[Capacity (MW)]]*0.395*8760*10^-6</f>
        <v>2.4221399999999997</v>
      </c>
      <c r="R1530" s="3" cm="1">
        <f t="array" ref="R1530">AVERAGE(VLOOKUP(_xlfn.TEXTSPLIT(Table1[[#This Row],[Fuel (no space after comma)]], ","), FuelList_Final_EF!$A$2:$B$65, 2, FALSE))</f>
        <v>53.06</v>
      </c>
      <c r="S1530" s="3">
        <f>Table1[[#This Row],[Generation (TWh)]]*10^9*VLOOKUP(Table1[[#This Row],[Turbine/Engine Technology]],Technology_HR!$A$2:$B$11,2,FALSE)*10^-6</f>
        <v>18284734.859999996</v>
      </c>
      <c r="T1530" s="5">
        <f>Table1[[#This Row],[Fuel Consumption (mmBtu)]]*Table1[[#This Row],[Emission Factor (kg CO2/ mmBtu)]]*10^3</f>
        <v>970188031671.59985</v>
      </c>
      <c r="U1530" s="3">
        <f>Table1[[#This Row],[Emissions (g CO2)]]/(Table1[[#This Row],[Generation (TWh)]]*10^9)</f>
        <v>400.54993999999999</v>
      </c>
    </row>
    <row r="1531" spans="1:21" x14ac:dyDescent="0.35">
      <c r="A1531" t="s">
        <v>456</v>
      </c>
      <c r="B1531" t="s">
        <v>3239</v>
      </c>
      <c r="C1531" t="str">
        <f>SUBSTITUTE(Table1[[#This Row],[Fuel]],", ",",")</f>
        <v>fossil gas: natural gas</v>
      </c>
      <c r="D1531" t="s">
        <v>3239</v>
      </c>
      <c r="H1531" t="s">
        <v>59</v>
      </c>
      <c r="I1531">
        <v>300</v>
      </c>
      <c r="J1531" t="s">
        <v>3450</v>
      </c>
      <c r="K1531" t="s">
        <v>29</v>
      </c>
      <c r="L1531" t="s">
        <v>29</v>
      </c>
      <c r="M1531" t="s">
        <v>29</v>
      </c>
      <c r="N1531">
        <v>29.158123</v>
      </c>
      <c r="O1531">
        <v>107.107426</v>
      </c>
      <c r="P1531" t="s">
        <v>3485</v>
      </c>
      <c r="Q1531" s="3">
        <f>Table1[[#This Row],[Capacity (MW)]]*0.395*8760*10^-6</f>
        <v>1.03806</v>
      </c>
      <c r="R1531" s="3" cm="1">
        <f t="array" ref="R1531">AVERAGE(VLOOKUP(_xlfn.TEXTSPLIT(Table1[[#This Row],[Fuel (no space after comma)]], ","), FuelList_Final_EF!$A$2:$B$65, 2, FALSE))</f>
        <v>53.06</v>
      </c>
      <c r="S1531" s="3">
        <f>Table1[[#This Row],[Generation (TWh)]]*10^9*VLOOKUP(Table1[[#This Row],[Turbine/Engine Technology]],Technology_HR!$A$2:$B$11,2,FALSE)*10^-6</f>
        <v>8611226.7300000004</v>
      </c>
      <c r="T1531" s="5">
        <f>Table1[[#This Row],[Fuel Consumption (mmBtu)]]*Table1[[#This Row],[Emission Factor (kg CO2/ mmBtu)]]*10^3</f>
        <v>456911690293.80005</v>
      </c>
      <c r="U1531" s="3">
        <f>Table1[[#This Row],[Emissions (g CO2)]]/(Table1[[#This Row],[Generation (TWh)]]*10^9)</f>
        <v>440.15923000000004</v>
      </c>
    </row>
    <row r="1532" spans="1:21" x14ac:dyDescent="0.35">
      <c r="A1532" t="s">
        <v>29</v>
      </c>
      <c r="B1532" t="s">
        <v>3239</v>
      </c>
      <c r="C1532" t="str">
        <f>SUBSTITUTE(Table1[[#This Row],[Fuel]],", ",",")</f>
        <v>fossil gas: natural gas</v>
      </c>
      <c r="D1532" t="s">
        <v>3239</v>
      </c>
      <c r="H1532" t="s">
        <v>3438</v>
      </c>
      <c r="I1532">
        <v>480</v>
      </c>
      <c r="J1532" t="s">
        <v>3450</v>
      </c>
      <c r="K1532" t="s">
        <v>29</v>
      </c>
      <c r="L1532" t="s">
        <v>29</v>
      </c>
      <c r="M1532" t="s">
        <v>29</v>
      </c>
      <c r="N1532">
        <v>29.528236</v>
      </c>
      <c r="O1532">
        <v>108.768389</v>
      </c>
      <c r="P1532" t="s">
        <v>3485</v>
      </c>
      <c r="Q1532" s="3">
        <f>Table1[[#This Row],[Capacity (MW)]]*0.395*8760*10^-6</f>
        <v>1.6608960000000002</v>
      </c>
      <c r="R1532" s="3" cm="1">
        <f t="array" ref="R1532">AVERAGE(VLOOKUP(_xlfn.TEXTSPLIT(Table1[[#This Row],[Fuel (no space after comma)]], ","), FuelList_Final_EF!$A$2:$B$65, 2, FALSE))</f>
        <v>53.06</v>
      </c>
      <c r="S1532" s="3">
        <f>Table1[[#This Row],[Generation (TWh)]]*10^9*VLOOKUP(Table1[[#This Row],[Turbine/Engine Technology]],Technology_HR!$A$2:$B$11,2,FALSE)*10^-6</f>
        <v>12538103.904000001</v>
      </c>
      <c r="T1532" s="5">
        <f>Table1[[#This Row],[Fuel Consumption (mmBtu)]]*Table1[[#This Row],[Emission Factor (kg CO2/ mmBtu)]]*10^3</f>
        <v>665271793146.24011</v>
      </c>
      <c r="U1532" s="3">
        <f>Table1[[#This Row],[Emissions (g CO2)]]/(Table1[[#This Row],[Generation (TWh)]]*10^9)</f>
        <v>400.54993999999999</v>
      </c>
    </row>
    <row r="1533" spans="1:21" x14ac:dyDescent="0.35">
      <c r="A1533" t="s">
        <v>457</v>
      </c>
      <c r="B1533" t="s">
        <v>3239</v>
      </c>
      <c r="C1533" t="str">
        <f>SUBSTITUTE(Table1[[#This Row],[Fuel]],", ",",")</f>
        <v>fossil gas: natural gas</v>
      </c>
      <c r="D1533" t="s">
        <v>3239</v>
      </c>
      <c r="H1533" t="s">
        <v>3436</v>
      </c>
      <c r="I1533">
        <v>700</v>
      </c>
      <c r="J1533" t="s">
        <v>3450</v>
      </c>
      <c r="K1533">
        <v>2025</v>
      </c>
      <c r="L1533" t="s">
        <v>29</v>
      </c>
      <c r="M1533" t="s">
        <v>29</v>
      </c>
      <c r="N1533">
        <v>29.966657999999999</v>
      </c>
      <c r="O1533">
        <v>106.27418400000001</v>
      </c>
      <c r="P1533" t="s">
        <v>3485</v>
      </c>
      <c r="Q1533" s="3">
        <f>Table1[[#This Row],[Capacity (MW)]]*0.395*8760*10^-6</f>
        <v>2.4221399999999997</v>
      </c>
      <c r="R1533" s="3" cm="1">
        <f t="array" ref="R1533">AVERAGE(VLOOKUP(_xlfn.TEXTSPLIT(Table1[[#This Row],[Fuel (no space after comma)]], ","), FuelList_Final_EF!$A$2:$B$65, 2, FALSE))</f>
        <v>53.06</v>
      </c>
      <c r="S1533" s="3">
        <f>Table1[[#This Row],[Generation (TWh)]]*10^9*VLOOKUP(Table1[[#This Row],[Turbine/Engine Technology]],Technology_HR!$A$2:$B$11,2,FALSE)*10^-6</f>
        <v>26667761.399999995</v>
      </c>
      <c r="T1533" s="5">
        <f>Table1[[#This Row],[Fuel Consumption (mmBtu)]]*Table1[[#This Row],[Emission Factor (kg CO2/ mmBtu)]]*10^3</f>
        <v>1414991419883.9998</v>
      </c>
      <c r="U1533" s="3">
        <f>Table1[[#This Row],[Emissions (g CO2)]]/(Table1[[#This Row],[Generation (TWh)]]*10^9)</f>
        <v>584.19060000000002</v>
      </c>
    </row>
    <row r="1534" spans="1:21" x14ac:dyDescent="0.35">
      <c r="A1534" t="s">
        <v>457</v>
      </c>
      <c r="B1534" t="s">
        <v>3239</v>
      </c>
      <c r="C1534" t="str">
        <f>SUBSTITUTE(Table1[[#This Row],[Fuel]],", ",",")</f>
        <v>fossil gas: natural gas</v>
      </c>
      <c r="D1534" t="s">
        <v>3239</v>
      </c>
      <c r="H1534" t="s">
        <v>3436</v>
      </c>
      <c r="I1534">
        <v>700</v>
      </c>
      <c r="J1534" t="s">
        <v>3450</v>
      </c>
      <c r="K1534">
        <v>2025</v>
      </c>
      <c r="L1534" t="s">
        <v>29</v>
      </c>
      <c r="M1534" t="s">
        <v>29</v>
      </c>
      <c r="N1534">
        <v>29.966657999999999</v>
      </c>
      <c r="O1534">
        <v>106.27418400000001</v>
      </c>
      <c r="P1534" t="s">
        <v>3485</v>
      </c>
      <c r="Q1534" s="3">
        <f>Table1[[#This Row],[Capacity (MW)]]*0.395*8760*10^-6</f>
        <v>2.4221399999999997</v>
      </c>
      <c r="R1534" s="3" cm="1">
        <f t="array" ref="R1534">AVERAGE(VLOOKUP(_xlfn.TEXTSPLIT(Table1[[#This Row],[Fuel (no space after comma)]], ","), FuelList_Final_EF!$A$2:$B$65, 2, FALSE))</f>
        <v>53.06</v>
      </c>
      <c r="S1534" s="3">
        <f>Table1[[#This Row],[Generation (TWh)]]*10^9*VLOOKUP(Table1[[#This Row],[Turbine/Engine Technology]],Technology_HR!$A$2:$B$11,2,FALSE)*10^-6</f>
        <v>26667761.399999995</v>
      </c>
      <c r="T1534" s="5">
        <f>Table1[[#This Row],[Fuel Consumption (mmBtu)]]*Table1[[#This Row],[Emission Factor (kg CO2/ mmBtu)]]*10^3</f>
        <v>1414991419883.9998</v>
      </c>
      <c r="U1534" s="3">
        <f>Table1[[#This Row],[Emissions (g CO2)]]/(Table1[[#This Row],[Generation (TWh)]]*10^9)</f>
        <v>584.19060000000002</v>
      </c>
    </row>
    <row r="1535" spans="1:21" x14ac:dyDescent="0.35">
      <c r="A1535" t="s">
        <v>457</v>
      </c>
      <c r="B1535" t="s">
        <v>3239</v>
      </c>
      <c r="C1535" t="str">
        <f>SUBSTITUTE(Table1[[#This Row],[Fuel]],", ",",")</f>
        <v>fossil gas: natural gas</v>
      </c>
      <c r="D1535" t="s">
        <v>3239</v>
      </c>
      <c r="H1535" t="s">
        <v>3436</v>
      </c>
      <c r="I1535">
        <v>700</v>
      </c>
      <c r="J1535" t="s">
        <v>3450</v>
      </c>
      <c r="K1535" t="s">
        <v>29</v>
      </c>
      <c r="L1535" t="s">
        <v>29</v>
      </c>
      <c r="M1535" t="s">
        <v>29</v>
      </c>
      <c r="N1535">
        <v>29.966657999999999</v>
      </c>
      <c r="O1535">
        <v>106.27418400000001</v>
      </c>
      <c r="P1535" t="s">
        <v>3485</v>
      </c>
      <c r="Q1535" s="3">
        <f>Table1[[#This Row],[Capacity (MW)]]*0.395*8760*10^-6</f>
        <v>2.4221399999999997</v>
      </c>
      <c r="R1535" s="3" cm="1">
        <f t="array" ref="R1535">AVERAGE(VLOOKUP(_xlfn.TEXTSPLIT(Table1[[#This Row],[Fuel (no space after comma)]], ","), FuelList_Final_EF!$A$2:$B$65, 2, FALSE))</f>
        <v>53.06</v>
      </c>
      <c r="S1535" s="3">
        <f>Table1[[#This Row],[Generation (TWh)]]*10^9*VLOOKUP(Table1[[#This Row],[Turbine/Engine Technology]],Technology_HR!$A$2:$B$11,2,FALSE)*10^-6</f>
        <v>26667761.399999995</v>
      </c>
      <c r="T1535" s="5">
        <f>Table1[[#This Row],[Fuel Consumption (mmBtu)]]*Table1[[#This Row],[Emission Factor (kg CO2/ mmBtu)]]*10^3</f>
        <v>1414991419883.9998</v>
      </c>
      <c r="U1535" s="3">
        <f>Table1[[#This Row],[Emissions (g CO2)]]/(Table1[[#This Row],[Generation (TWh)]]*10^9)</f>
        <v>584.19060000000002</v>
      </c>
    </row>
    <row r="1536" spans="1:21" x14ac:dyDescent="0.35">
      <c r="A1536" t="s">
        <v>457</v>
      </c>
      <c r="B1536" t="s">
        <v>3239</v>
      </c>
      <c r="C1536" t="str">
        <f>SUBSTITUTE(Table1[[#This Row],[Fuel]],", ",",")</f>
        <v>fossil gas: natural gas</v>
      </c>
      <c r="D1536" t="s">
        <v>3239</v>
      </c>
      <c r="H1536" t="s">
        <v>3436</v>
      </c>
      <c r="I1536">
        <v>700</v>
      </c>
      <c r="J1536" t="s">
        <v>3450</v>
      </c>
      <c r="K1536" t="s">
        <v>29</v>
      </c>
      <c r="L1536" t="s">
        <v>29</v>
      </c>
      <c r="M1536" t="s">
        <v>29</v>
      </c>
      <c r="N1536">
        <v>29.966657999999999</v>
      </c>
      <c r="O1536">
        <v>106.27418400000001</v>
      </c>
      <c r="P1536" t="s">
        <v>3485</v>
      </c>
      <c r="Q1536" s="3">
        <f>Table1[[#This Row],[Capacity (MW)]]*0.395*8760*10^-6</f>
        <v>2.4221399999999997</v>
      </c>
      <c r="R1536" s="3" cm="1">
        <f t="array" ref="R1536">AVERAGE(VLOOKUP(_xlfn.TEXTSPLIT(Table1[[#This Row],[Fuel (no space after comma)]], ","), FuelList_Final_EF!$A$2:$B$65, 2, FALSE))</f>
        <v>53.06</v>
      </c>
      <c r="S1536" s="3">
        <f>Table1[[#This Row],[Generation (TWh)]]*10^9*VLOOKUP(Table1[[#This Row],[Turbine/Engine Technology]],Technology_HR!$A$2:$B$11,2,FALSE)*10^-6</f>
        <v>26667761.399999995</v>
      </c>
      <c r="T1536" s="5">
        <f>Table1[[#This Row],[Fuel Consumption (mmBtu)]]*Table1[[#This Row],[Emission Factor (kg CO2/ mmBtu)]]*10^3</f>
        <v>1414991419883.9998</v>
      </c>
      <c r="U1536" s="3">
        <f>Table1[[#This Row],[Emissions (g CO2)]]/(Table1[[#This Row],[Generation (TWh)]]*10^9)</f>
        <v>584.19060000000002</v>
      </c>
    </row>
    <row r="1537" spans="1:21" x14ac:dyDescent="0.35">
      <c r="A1537" t="s">
        <v>458</v>
      </c>
      <c r="B1537" t="s">
        <v>3239</v>
      </c>
      <c r="C1537" t="str">
        <f>SUBSTITUTE(Table1[[#This Row],[Fuel]],", ",",")</f>
        <v>fossil gas: natural gas</v>
      </c>
      <c r="D1537" t="s">
        <v>3239</v>
      </c>
      <c r="H1537" t="s">
        <v>3438</v>
      </c>
      <c r="I1537">
        <v>490</v>
      </c>
      <c r="J1537" t="s">
        <v>3449</v>
      </c>
      <c r="K1537">
        <v>2025</v>
      </c>
      <c r="L1537" t="s">
        <v>29</v>
      </c>
      <c r="M1537" t="s">
        <v>29</v>
      </c>
      <c r="N1537">
        <v>30.708981461066909</v>
      </c>
      <c r="O1537">
        <v>108.3375151639288</v>
      </c>
      <c r="P1537" t="s">
        <v>3485</v>
      </c>
      <c r="Q1537" s="3">
        <f>Table1[[#This Row],[Capacity (MW)]]*0.395*8760*10^-6</f>
        <v>1.6954979999999999</v>
      </c>
      <c r="R1537" s="3" cm="1">
        <f t="array" ref="R1537">AVERAGE(VLOOKUP(_xlfn.TEXTSPLIT(Table1[[#This Row],[Fuel (no space after comma)]], ","), FuelList_Final_EF!$A$2:$B$65, 2, FALSE))</f>
        <v>53.06</v>
      </c>
      <c r="S1537" s="3">
        <f>Table1[[#This Row],[Generation (TWh)]]*10^9*VLOOKUP(Table1[[#This Row],[Turbine/Engine Technology]],Technology_HR!$A$2:$B$11,2,FALSE)*10^-6</f>
        <v>12799314.401999999</v>
      </c>
      <c r="T1537" s="5">
        <f>Table1[[#This Row],[Fuel Consumption (mmBtu)]]*Table1[[#This Row],[Emission Factor (kg CO2/ mmBtu)]]*10^3</f>
        <v>679131622170.12</v>
      </c>
      <c r="U1537" s="3">
        <f>Table1[[#This Row],[Emissions (g CO2)]]/(Table1[[#This Row],[Generation (TWh)]]*10^9)</f>
        <v>400.54993999999999</v>
      </c>
    </row>
    <row r="1538" spans="1:21" x14ac:dyDescent="0.35">
      <c r="A1538" t="s">
        <v>458</v>
      </c>
      <c r="B1538" t="s">
        <v>3239</v>
      </c>
      <c r="C1538" t="str">
        <f>SUBSTITUTE(Table1[[#This Row],[Fuel]],", ",",")</f>
        <v>fossil gas: natural gas</v>
      </c>
      <c r="D1538" t="s">
        <v>3239</v>
      </c>
      <c r="H1538" t="s">
        <v>3438</v>
      </c>
      <c r="I1538">
        <v>490</v>
      </c>
      <c r="J1538" t="s">
        <v>3450</v>
      </c>
      <c r="K1538">
        <v>2026</v>
      </c>
      <c r="L1538" t="s">
        <v>29</v>
      </c>
      <c r="M1538" t="s">
        <v>29</v>
      </c>
      <c r="N1538">
        <v>30.708981461066909</v>
      </c>
      <c r="O1538">
        <v>108.3375151639288</v>
      </c>
      <c r="P1538" t="s">
        <v>3485</v>
      </c>
      <c r="Q1538" s="3">
        <f>Table1[[#This Row],[Capacity (MW)]]*0.395*8760*10^-6</f>
        <v>1.6954979999999999</v>
      </c>
      <c r="R1538" s="3" cm="1">
        <f t="array" ref="R1538">AVERAGE(VLOOKUP(_xlfn.TEXTSPLIT(Table1[[#This Row],[Fuel (no space after comma)]], ","), FuelList_Final_EF!$A$2:$B$65, 2, FALSE))</f>
        <v>53.06</v>
      </c>
      <c r="S1538" s="3">
        <f>Table1[[#This Row],[Generation (TWh)]]*10^9*VLOOKUP(Table1[[#This Row],[Turbine/Engine Technology]],Technology_HR!$A$2:$B$11,2,FALSE)*10^-6</f>
        <v>12799314.401999999</v>
      </c>
      <c r="T1538" s="5">
        <f>Table1[[#This Row],[Fuel Consumption (mmBtu)]]*Table1[[#This Row],[Emission Factor (kg CO2/ mmBtu)]]*10^3</f>
        <v>679131622170.12</v>
      </c>
      <c r="U1538" s="3">
        <f>Table1[[#This Row],[Emissions (g CO2)]]/(Table1[[#This Row],[Generation (TWh)]]*10^9)</f>
        <v>400.54993999999999</v>
      </c>
    </row>
    <row r="1539" spans="1:21" x14ac:dyDescent="0.35">
      <c r="A1539" t="s">
        <v>459</v>
      </c>
      <c r="B1539" t="s">
        <v>3239</v>
      </c>
      <c r="C1539" t="str">
        <f>SUBSTITUTE(Table1[[#This Row],[Fuel]],", ",",")</f>
        <v>fossil gas: natural gas</v>
      </c>
      <c r="D1539" t="s">
        <v>3239</v>
      </c>
      <c r="H1539" t="s">
        <v>3438</v>
      </c>
      <c r="I1539">
        <v>480</v>
      </c>
      <c r="J1539" t="s">
        <v>3450</v>
      </c>
      <c r="K1539" t="s">
        <v>29</v>
      </c>
      <c r="L1539" t="s">
        <v>29</v>
      </c>
      <c r="M1539" t="s">
        <v>29</v>
      </c>
      <c r="N1539">
        <v>29.530055999999998</v>
      </c>
      <c r="O1539">
        <v>108.77027099999999</v>
      </c>
      <c r="P1539" t="s">
        <v>3485</v>
      </c>
      <c r="Q1539" s="3">
        <f>Table1[[#This Row],[Capacity (MW)]]*0.395*8760*10^-6</f>
        <v>1.6608960000000002</v>
      </c>
      <c r="R1539" s="3" cm="1">
        <f t="array" ref="R1539">AVERAGE(VLOOKUP(_xlfn.TEXTSPLIT(Table1[[#This Row],[Fuel (no space after comma)]], ","), FuelList_Final_EF!$A$2:$B$65, 2, FALSE))</f>
        <v>53.06</v>
      </c>
      <c r="S1539" s="3">
        <f>Table1[[#This Row],[Generation (TWh)]]*10^9*VLOOKUP(Table1[[#This Row],[Turbine/Engine Technology]],Technology_HR!$A$2:$B$11,2,FALSE)*10^-6</f>
        <v>12538103.904000001</v>
      </c>
      <c r="T1539" s="5">
        <f>Table1[[#This Row],[Fuel Consumption (mmBtu)]]*Table1[[#This Row],[Emission Factor (kg CO2/ mmBtu)]]*10^3</f>
        <v>665271793146.24011</v>
      </c>
      <c r="U1539" s="3">
        <f>Table1[[#This Row],[Emissions (g CO2)]]/(Table1[[#This Row],[Generation (TWh)]]*10^9)</f>
        <v>400.54993999999999</v>
      </c>
    </row>
    <row r="1540" spans="1:21" x14ac:dyDescent="0.35">
      <c r="A1540" t="s">
        <v>460</v>
      </c>
      <c r="B1540" t="s">
        <v>3239</v>
      </c>
      <c r="C1540" t="str">
        <f>SUBSTITUTE(Table1[[#This Row],[Fuel]],", ",",")</f>
        <v>fossil gas: natural gas</v>
      </c>
      <c r="D1540" t="s">
        <v>3239</v>
      </c>
      <c r="H1540" t="s">
        <v>3438</v>
      </c>
      <c r="I1540">
        <v>700</v>
      </c>
      <c r="J1540" t="s">
        <v>3449</v>
      </c>
      <c r="K1540">
        <v>2024</v>
      </c>
      <c r="L1540" t="s">
        <v>29</v>
      </c>
      <c r="M1540" t="s">
        <v>29</v>
      </c>
      <c r="N1540">
        <v>29.735278000000001</v>
      </c>
      <c r="O1540">
        <v>106.924722</v>
      </c>
      <c r="P1540" t="s">
        <v>3485</v>
      </c>
      <c r="Q1540" s="3">
        <f>Table1[[#This Row],[Capacity (MW)]]*0.395*8760*10^-6</f>
        <v>2.4221399999999997</v>
      </c>
      <c r="R1540" s="3" cm="1">
        <f t="array" ref="R1540">AVERAGE(VLOOKUP(_xlfn.TEXTSPLIT(Table1[[#This Row],[Fuel (no space after comma)]], ","), FuelList_Final_EF!$A$2:$B$65, 2, FALSE))</f>
        <v>53.06</v>
      </c>
      <c r="S1540" s="3">
        <f>Table1[[#This Row],[Generation (TWh)]]*10^9*VLOOKUP(Table1[[#This Row],[Turbine/Engine Technology]],Technology_HR!$A$2:$B$11,2,FALSE)*10^-6</f>
        <v>18284734.859999996</v>
      </c>
      <c r="T1540" s="5">
        <f>Table1[[#This Row],[Fuel Consumption (mmBtu)]]*Table1[[#This Row],[Emission Factor (kg CO2/ mmBtu)]]*10^3</f>
        <v>970188031671.59985</v>
      </c>
      <c r="U1540" s="3">
        <f>Table1[[#This Row],[Emissions (g CO2)]]/(Table1[[#This Row],[Generation (TWh)]]*10^9)</f>
        <v>400.54993999999999</v>
      </c>
    </row>
    <row r="1541" spans="1:21" x14ac:dyDescent="0.35">
      <c r="A1541" t="s">
        <v>461</v>
      </c>
      <c r="B1541" t="s">
        <v>3239</v>
      </c>
      <c r="C1541" t="str">
        <f>SUBSTITUTE(Table1[[#This Row],[Fuel]],", ",",")</f>
        <v>fossil gas: natural gas</v>
      </c>
      <c r="D1541" t="s">
        <v>3239</v>
      </c>
      <c r="H1541" t="s">
        <v>3438</v>
      </c>
      <c r="I1541">
        <v>700</v>
      </c>
      <c r="J1541" t="s">
        <v>3449</v>
      </c>
      <c r="K1541">
        <v>2025</v>
      </c>
      <c r="L1541" t="s">
        <v>29</v>
      </c>
      <c r="M1541" t="s">
        <v>29</v>
      </c>
      <c r="N1541">
        <v>28.784990000000001</v>
      </c>
      <c r="O1541">
        <v>105.27182000000001</v>
      </c>
      <c r="P1541" t="s">
        <v>3485</v>
      </c>
      <c r="Q1541" s="3">
        <f>Table1[[#This Row],[Capacity (MW)]]*0.395*8760*10^-6</f>
        <v>2.4221399999999997</v>
      </c>
      <c r="R1541" s="3" cm="1">
        <f t="array" ref="R1541">AVERAGE(VLOOKUP(_xlfn.TEXTSPLIT(Table1[[#This Row],[Fuel (no space after comma)]], ","), FuelList_Final_EF!$A$2:$B$65, 2, FALSE))</f>
        <v>53.06</v>
      </c>
      <c r="S1541" s="3">
        <f>Table1[[#This Row],[Generation (TWh)]]*10^9*VLOOKUP(Table1[[#This Row],[Turbine/Engine Technology]],Technology_HR!$A$2:$B$11,2,FALSE)*10^-6</f>
        <v>18284734.859999996</v>
      </c>
      <c r="T1541" s="5">
        <f>Table1[[#This Row],[Fuel Consumption (mmBtu)]]*Table1[[#This Row],[Emission Factor (kg CO2/ mmBtu)]]*10^3</f>
        <v>970188031671.59985</v>
      </c>
      <c r="U1541" s="3">
        <f>Table1[[#This Row],[Emissions (g CO2)]]/(Table1[[#This Row],[Generation (TWh)]]*10^9)</f>
        <v>400.54993999999999</v>
      </c>
    </row>
    <row r="1542" spans="1:21" x14ac:dyDescent="0.35">
      <c r="A1542" t="s">
        <v>461</v>
      </c>
      <c r="B1542" t="s">
        <v>3239</v>
      </c>
      <c r="C1542" t="str">
        <f>SUBSTITUTE(Table1[[#This Row],[Fuel]],", ",",")</f>
        <v>fossil gas: natural gas</v>
      </c>
      <c r="D1542" t="s">
        <v>3239</v>
      </c>
      <c r="H1542" t="s">
        <v>3438</v>
      </c>
      <c r="I1542">
        <v>700</v>
      </c>
      <c r="J1542" t="s">
        <v>3449</v>
      </c>
      <c r="K1542">
        <v>2025</v>
      </c>
      <c r="L1542" t="s">
        <v>29</v>
      </c>
      <c r="M1542" t="s">
        <v>29</v>
      </c>
      <c r="N1542">
        <v>28.784990000000001</v>
      </c>
      <c r="O1542">
        <v>105.27182000000001</v>
      </c>
      <c r="P1542" t="s">
        <v>3485</v>
      </c>
      <c r="Q1542" s="3">
        <f>Table1[[#This Row],[Capacity (MW)]]*0.395*8760*10^-6</f>
        <v>2.4221399999999997</v>
      </c>
      <c r="R1542" s="3" cm="1">
        <f t="array" ref="R1542">AVERAGE(VLOOKUP(_xlfn.TEXTSPLIT(Table1[[#This Row],[Fuel (no space after comma)]], ","), FuelList_Final_EF!$A$2:$B$65, 2, FALSE))</f>
        <v>53.06</v>
      </c>
      <c r="S1542" s="3">
        <f>Table1[[#This Row],[Generation (TWh)]]*10^9*VLOOKUP(Table1[[#This Row],[Turbine/Engine Technology]],Technology_HR!$A$2:$B$11,2,FALSE)*10^-6</f>
        <v>18284734.859999996</v>
      </c>
      <c r="T1542" s="5">
        <f>Table1[[#This Row],[Fuel Consumption (mmBtu)]]*Table1[[#This Row],[Emission Factor (kg CO2/ mmBtu)]]*10^3</f>
        <v>970188031671.59985</v>
      </c>
      <c r="U1542" s="3">
        <f>Table1[[#This Row],[Emissions (g CO2)]]/(Table1[[#This Row],[Generation (TWh)]]*10^9)</f>
        <v>400.54993999999999</v>
      </c>
    </row>
    <row r="1543" spans="1:21" x14ac:dyDescent="0.35">
      <c r="A1543" t="s">
        <v>462</v>
      </c>
      <c r="B1543" t="s">
        <v>3242</v>
      </c>
      <c r="C1543" t="str">
        <f>SUBSTITUTE(Table1[[#This Row],[Fuel]],", ",",")</f>
        <v>fossil gas: lng</v>
      </c>
      <c r="D1543" t="s">
        <v>3242</v>
      </c>
      <c r="H1543" t="s">
        <v>3438</v>
      </c>
      <c r="I1543">
        <v>450</v>
      </c>
      <c r="J1543" t="s">
        <v>3446</v>
      </c>
      <c r="K1543">
        <v>2024</v>
      </c>
      <c r="L1543" t="s">
        <v>29</v>
      </c>
      <c r="M1543" t="s">
        <v>29</v>
      </c>
      <c r="N1543">
        <v>32.690914999999997</v>
      </c>
      <c r="O1543">
        <v>118.878849</v>
      </c>
      <c r="P1543" t="s">
        <v>3485</v>
      </c>
      <c r="Q1543" s="3">
        <f>Table1[[#This Row],[Capacity (MW)]]*0.395*8760*10^-6</f>
        <v>1.5570899999999999</v>
      </c>
      <c r="R1543" s="3" cm="1">
        <f t="array" ref="R1543">AVERAGE(VLOOKUP(_xlfn.TEXTSPLIT(Table1[[#This Row],[Fuel (no space after comma)]], ","), FuelList_Final_EF!$A$2:$B$65, 2, FALSE))</f>
        <v>67.685819715340017</v>
      </c>
      <c r="S1543" s="3">
        <f>Table1[[#This Row],[Generation (TWh)]]*10^9*VLOOKUP(Table1[[#This Row],[Turbine/Engine Technology]],Technology_HR!$A$2:$B$11,2,FALSE)*10^-6</f>
        <v>11754472.409999998</v>
      </c>
      <c r="T1543" s="5">
        <f>Table1[[#This Row],[Fuel Consumption (mmBtu)]]*Table1[[#This Row],[Emission Factor (kg CO2/ mmBtu)]]*10^3</f>
        <v>795611100392.19824</v>
      </c>
      <c r="U1543" s="3">
        <f>Table1[[#This Row],[Emissions (g CO2)]]/(Table1[[#This Row],[Generation (TWh)]]*10^9)</f>
        <v>510.96025303110184</v>
      </c>
    </row>
    <row r="1544" spans="1:21" x14ac:dyDescent="0.35">
      <c r="A1544" t="s">
        <v>462</v>
      </c>
      <c r="B1544" t="s">
        <v>3242</v>
      </c>
      <c r="C1544" t="str">
        <f>SUBSTITUTE(Table1[[#This Row],[Fuel]],", ",",")</f>
        <v>fossil gas: lng</v>
      </c>
      <c r="D1544" t="s">
        <v>3242</v>
      </c>
      <c r="H1544" t="s">
        <v>3438</v>
      </c>
      <c r="I1544">
        <v>450</v>
      </c>
      <c r="J1544" t="s">
        <v>3446</v>
      </c>
      <c r="K1544">
        <v>2024</v>
      </c>
      <c r="L1544" t="s">
        <v>29</v>
      </c>
      <c r="M1544" t="s">
        <v>29</v>
      </c>
      <c r="N1544">
        <v>32.690914999999997</v>
      </c>
      <c r="O1544">
        <v>118.878849</v>
      </c>
      <c r="P1544" t="s">
        <v>3485</v>
      </c>
      <c r="Q1544" s="3">
        <f>Table1[[#This Row],[Capacity (MW)]]*0.395*8760*10^-6</f>
        <v>1.5570899999999999</v>
      </c>
      <c r="R1544" s="3" cm="1">
        <f t="array" ref="R1544">AVERAGE(VLOOKUP(_xlfn.TEXTSPLIT(Table1[[#This Row],[Fuel (no space after comma)]], ","), FuelList_Final_EF!$A$2:$B$65, 2, FALSE))</f>
        <v>67.685819715340017</v>
      </c>
      <c r="S1544" s="3">
        <f>Table1[[#This Row],[Generation (TWh)]]*10^9*VLOOKUP(Table1[[#This Row],[Turbine/Engine Technology]],Technology_HR!$A$2:$B$11,2,FALSE)*10^-6</f>
        <v>11754472.409999998</v>
      </c>
      <c r="T1544" s="5">
        <f>Table1[[#This Row],[Fuel Consumption (mmBtu)]]*Table1[[#This Row],[Emission Factor (kg CO2/ mmBtu)]]*10^3</f>
        <v>795611100392.19824</v>
      </c>
      <c r="U1544" s="3">
        <f>Table1[[#This Row],[Emissions (g CO2)]]/(Table1[[#This Row],[Generation (TWh)]]*10^9)</f>
        <v>510.96025303110184</v>
      </c>
    </row>
    <row r="1545" spans="1:21" x14ac:dyDescent="0.35">
      <c r="A1545" t="s">
        <v>463</v>
      </c>
      <c r="B1545" t="s">
        <v>3239</v>
      </c>
      <c r="C1545" t="str">
        <f>SUBSTITUTE(Table1[[#This Row],[Fuel]],", ",",")</f>
        <v>fossil gas: natural gas</v>
      </c>
      <c r="D1545" t="s">
        <v>3239</v>
      </c>
      <c r="H1545" t="s">
        <v>3438</v>
      </c>
      <c r="I1545">
        <v>100</v>
      </c>
      <c r="J1545" t="s">
        <v>3446</v>
      </c>
      <c r="K1545">
        <v>2022</v>
      </c>
      <c r="L1545" t="s">
        <v>29</v>
      </c>
      <c r="M1545" t="s">
        <v>29</v>
      </c>
      <c r="N1545">
        <v>33.770431000000002</v>
      </c>
      <c r="O1545">
        <v>119.841106</v>
      </c>
      <c r="P1545" t="s">
        <v>3485</v>
      </c>
      <c r="Q1545" s="3">
        <f>Table1[[#This Row],[Capacity (MW)]]*0.395*8760*10^-6</f>
        <v>0.34601999999999999</v>
      </c>
      <c r="R1545" s="3" cm="1">
        <f t="array" ref="R1545">AVERAGE(VLOOKUP(_xlfn.TEXTSPLIT(Table1[[#This Row],[Fuel (no space after comma)]], ","), FuelList_Final_EF!$A$2:$B$65, 2, FALSE))</f>
        <v>53.06</v>
      </c>
      <c r="S1545" s="3">
        <f>Table1[[#This Row],[Generation (TWh)]]*10^9*VLOOKUP(Table1[[#This Row],[Turbine/Engine Technology]],Technology_HR!$A$2:$B$11,2,FALSE)*10^-6</f>
        <v>2612104.98</v>
      </c>
      <c r="T1545" s="5">
        <f>Table1[[#This Row],[Fuel Consumption (mmBtu)]]*Table1[[#This Row],[Emission Factor (kg CO2/ mmBtu)]]*10^3</f>
        <v>138598290238.80002</v>
      </c>
      <c r="U1545" s="3">
        <f>Table1[[#This Row],[Emissions (g CO2)]]/(Table1[[#This Row],[Generation (TWh)]]*10^9)</f>
        <v>400.54994000000005</v>
      </c>
    </row>
    <row r="1546" spans="1:21" x14ac:dyDescent="0.35">
      <c r="A1546" t="s">
        <v>463</v>
      </c>
      <c r="B1546" t="s">
        <v>3239</v>
      </c>
      <c r="C1546" t="str">
        <f>SUBSTITUTE(Table1[[#This Row],[Fuel]],", ",",")</f>
        <v>fossil gas: natural gas</v>
      </c>
      <c r="D1546" t="s">
        <v>3239</v>
      </c>
      <c r="H1546" t="s">
        <v>3438</v>
      </c>
      <c r="I1546">
        <v>100</v>
      </c>
      <c r="J1546" t="s">
        <v>3446</v>
      </c>
      <c r="K1546">
        <v>2022</v>
      </c>
      <c r="L1546" t="s">
        <v>29</v>
      </c>
      <c r="M1546" t="s">
        <v>29</v>
      </c>
      <c r="N1546">
        <v>33.770431000000002</v>
      </c>
      <c r="O1546">
        <v>119.841106</v>
      </c>
      <c r="P1546" t="s">
        <v>3485</v>
      </c>
      <c r="Q1546" s="3">
        <f>Table1[[#This Row],[Capacity (MW)]]*0.395*8760*10^-6</f>
        <v>0.34601999999999999</v>
      </c>
      <c r="R1546" s="3" cm="1">
        <f t="array" ref="R1546">AVERAGE(VLOOKUP(_xlfn.TEXTSPLIT(Table1[[#This Row],[Fuel (no space after comma)]], ","), FuelList_Final_EF!$A$2:$B$65, 2, FALSE))</f>
        <v>53.06</v>
      </c>
      <c r="S1546" s="3">
        <f>Table1[[#This Row],[Generation (TWh)]]*10^9*VLOOKUP(Table1[[#This Row],[Turbine/Engine Technology]],Technology_HR!$A$2:$B$11,2,FALSE)*10^-6</f>
        <v>2612104.98</v>
      </c>
      <c r="T1546" s="5">
        <f>Table1[[#This Row],[Fuel Consumption (mmBtu)]]*Table1[[#This Row],[Emission Factor (kg CO2/ mmBtu)]]*10^3</f>
        <v>138598290238.80002</v>
      </c>
      <c r="U1546" s="3">
        <f>Table1[[#This Row],[Emissions (g CO2)]]/(Table1[[#This Row],[Generation (TWh)]]*10^9)</f>
        <v>400.54994000000005</v>
      </c>
    </row>
    <row r="1547" spans="1:21" x14ac:dyDescent="0.35">
      <c r="A1547" t="s">
        <v>464</v>
      </c>
      <c r="B1547" t="s">
        <v>3239</v>
      </c>
      <c r="C1547" t="str">
        <f>SUBSTITUTE(Table1[[#This Row],[Fuel]],", ",",")</f>
        <v>fossil gas: natural gas</v>
      </c>
      <c r="D1547" t="s">
        <v>3239</v>
      </c>
      <c r="H1547" t="s">
        <v>3438</v>
      </c>
      <c r="I1547">
        <v>220</v>
      </c>
      <c r="J1547" t="s">
        <v>3446</v>
      </c>
      <c r="K1547">
        <v>2004</v>
      </c>
      <c r="L1547" t="s">
        <v>29</v>
      </c>
      <c r="M1547" t="s">
        <v>29</v>
      </c>
      <c r="N1547">
        <v>19.724684</v>
      </c>
      <c r="O1547">
        <v>109.179912</v>
      </c>
      <c r="P1547" t="s">
        <v>3485</v>
      </c>
      <c r="Q1547" s="3">
        <f>Table1[[#This Row],[Capacity (MW)]]*0.395*8760*10^-6</f>
        <v>0.76124399999999992</v>
      </c>
      <c r="R1547" s="3" cm="1">
        <f t="array" ref="R1547">AVERAGE(VLOOKUP(_xlfn.TEXTSPLIT(Table1[[#This Row],[Fuel (no space after comma)]], ","), FuelList_Final_EF!$A$2:$B$65, 2, FALSE))</f>
        <v>53.06</v>
      </c>
      <c r="S1547" s="3">
        <f>Table1[[#This Row],[Generation (TWh)]]*10^9*VLOOKUP(Table1[[#This Row],[Turbine/Engine Technology]],Technology_HR!$A$2:$B$11,2,FALSE)*10^-6</f>
        <v>5746630.9559999984</v>
      </c>
      <c r="T1547" s="5">
        <f>Table1[[#This Row],[Fuel Consumption (mmBtu)]]*Table1[[#This Row],[Emission Factor (kg CO2/ mmBtu)]]*10^3</f>
        <v>304916238525.35992</v>
      </c>
      <c r="U1547" s="3">
        <f>Table1[[#This Row],[Emissions (g CO2)]]/(Table1[[#This Row],[Generation (TWh)]]*10^9)</f>
        <v>400.54993999999994</v>
      </c>
    </row>
    <row r="1548" spans="1:21" x14ac:dyDescent="0.35">
      <c r="A1548" t="s">
        <v>464</v>
      </c>
      <c r="B1548" t="s">
        <v>3239</v>
      </c>
      <c r="C1548" t="str">
        <f>SUBSTITUTE(Table1[[#This Row],[Fuel]],", ",",")</f>
        <v>fossil gas: natural gas</v>
      </c>
      <c r="D1548" t="s">
        <v>3239</v>
      </c>
      <c r="H1548" t="s">
        <v>3438</v>
      </c>
      <c r="I1548">
        <v>220</v>
      </c>
      <c r="J1548" t="s">
        <v>3446</v>
      </c>
      <c r="K1548">
        <v>2004</v>
      </c>
      <c r="L1548" t="s">
        <v>29</v>
      </c>
      <c r="M1548" t="s">
        <v>29</v>
      </c>
      <c r="N1548">
        <v>19.724684</v>
      </c>
      <c r="O1548">
        <v>109.179912</v>
      </c>
      <c r="P1548" t="s">
        <v>3485</v>
      </c>
      <c r="Q1548" s="3">
        <f>Table1[[#This Row],[Capacity (MW)]]*0.395*8760*10^-6</f>
        <v>0.76124399999999992</v>
      </c>
      <c r="R1548" s="3" cm="1">
        <f t="array" ref="R1548">AVERAGE(VLOOKUP(_xlfn.TEXTSPLIT(Table1[[#This Row],[Fuel (no space after comma)]], ","), FuelList_Final_EF!$A$2:$B$65, 2, FALSE))</f>
        <v>53.06</v>
      </c>
      <c r="S1548" s="3">
        <f>Table1[[#This Row],[Generation (TWh)]]*10^9*VLOOKUP(Table1[[#This Row],[Turbine/Engine Technology]],Technology_HR!$A$2:$B$11,2,FALSE)*10^-6</f>
        <v>5746630.9559999984</v>
      </c>
      <c r="T1548" s="5">
        <f>Table1[[#This Row],[Fuel Consumption (mmBtu)]]*Table1[[#This Row],[Emission Factor (kg CO2/ mmBtu)]]*10^3</f>
        <v>304916238525.35992</v>
      </c>
      <c r="U1548" s="3">
        <f>Table1[[#This Row],[Emissions (g CO2)]]/(Table1[[#This Row],[Generation (TWh)]]*10^9)</f>
        <v>400.54993999999994</v>
      </c>
    </row>
    <row r="1549" spans="1:21" x14ac:dyDescent="0.35">
      <c r="A1549" t="s">
        <v>464</v>
      </c>
      <c r="B1549" t="s">
        <v>3239</v>
      </c>
      <c r="C1549" t="str">
        <f>SUBSTITUTE(Table1[[#This Row],[Fuel]],", ",",")</f>
        <v>fossil gas: natural gas</v>
      </c>
      <c r="D1549" t="s">
        <v>3239</v>
      </c>
      <c r="H1549" t="s">
        <v>3438</v>
      </c>
      <c r="I1549">
        <v>50</v>
      </c>
      <c r="J1549" t="s">
        <v>3447</v>
      </c>
      <c r="K1549" t="s">
        <v>29</v>
      </c>
      <c r="L1549" t="s">
        <v>29</v>
      </c>
      <c r="M1549" t="s">
        <v>29</v>
      </c>
      <c r="N1549">
        <v>19.724684</v>
      </c>
      <c r="O1549">
        <v>109.179912</v>
      </c>
      <c r="P1549" t="s">
        <v>3485</v>
      </c>
      <c r="Q1549" s="3">
        <f>Table1[[#This Row],[Capacity (MW)]]*0.395*8760*10^-6</f>
        <v>0.17301</v>
      </c>
      <c r="R1549" s="3" cm="1">
        <f t="array" ref="R1549">AVERAGE(VLOOKUP(_xlfn.TEXTSPLIT(Table1[[#This Row],[Fuel (no space after comma)]], ","), FuelList_Final_EF!$A$2:$B$65, 2, FALSE))</f>
        <v>53.06</v>
      </c>
      <c r="S1549" s="3">
        <f>Table1[[#This Row],[Generation (TWh)]]*10^9*VLOOKUP(Table1[[#This Row],[Turbine/Engine Technology]],Technology_HR!$A$2:$B$11,2,FALSE)*10^-6</f>
        <v>1306052.49</v>
      </c>
      <c r="T1549" s="5">
        <f>Table1[[#This Row],[Fuel Consumption (mmBtu)]]*Table1[[#This Row],[Emission Factor (kg CO2/ mmBtu)]]*10^3</f>
        <v>69299145119.400009</v>
      </c>
      <c r="U1549" s="3">
        <f>Table1[[#This Row],[Emissions (g CO2)]]/(Table1[[#This Row],[Generation (TWh)]]*10^9)</f>
        <v>400.54994000000005</v>
      </c>
    </row>
    <row r="1550" spans="1:21" x14ac:dyDescent="0.35">
      <c r="A1550" t="s">
        <v>464</v>
      </c>
      <c r="B1550" t="s">
        <v>3239</v>
      </c>
      <c r="C1550" t="str">
        <f>SUBSTITUTE(Table1[[#This Row],[Fuel]],", ",",")</f>
        <v>fossil gas: natural gas</v>
      </c>
      <c r="D1550" t="s">
        <v>3239</v>
      </c>
      <c r="H1550" t="s">
        <v>3438</v>
      </c>
      <c r="I1550">
        <v>50</v>
      </c>
      <c r="J1550" t="s">
        <v>3447</v>
      </c>
      <c r="K1550" t="s">
        <v>29</v>
      </c>
      <c r="L1550" t="s">
        <v>29</v>
      </c>
      <c r="M1550" t="s">
        <v>29</v>
      </c>
      <c r="N1550">
        <v>19.724684</v>
      </c>
      <c r="O1550">
        <v>109.179912</v>
      </c>
      <c r="P1550" t="s">
        <v>3485</v>
      </c>
      <c r="Q1550" s="3">
        <f>Table1[[#This Row],[Capacity (MW)]]*0.395*8760*10^-6</f>
        <v>0.17301</v>
      </c>
      <c r="R1550" s="3" cm="1">
        <f t="array" ref="R1550">AVERAGE(VLOOKUP(_xlfn.TEXTSPLIT(Table1[[#This Row],[Fuel (no space after comma)]], ","), FuelList_Final_EF!$A$2:$B$65, 2, FALSE))</f>
        <v>53.06</v>
      </c>
      <c r="S1550" s="3">
        <f>Table1[[#This Row],[Generation (TWh)]]*10^9*VLOOKUP(Table1[[#This Row],[Turbine/Engine Technology]],Technology_HR!$A$2:$B$11,2,FALSE)*10^-6</f>
        <v>1306052.49</v>
      </c>
      <c r="T1550" s="5">
        <f>Table1[[#This Row],[Fuel Consumption (mmBtu)]]*Table1[[#This Row],[Emission Factor (kg CO2/ mmBtu)]]*10^3</f>
        <v>69299145119.400009</v>
      </c>
      <c r="U1550" s="3">
        <f>Table1[[#This Row],[Emissions (g CO2)]]/(Table1[[#This Row],[Generation (TWh)]]*10^9)</f>
        <v>400.54994000000005</v>
      </c>
    </row>
    <row r="1551" spans="1:21" x14ac:dyDescent="0.35">
      <c r="A1551" t="s">
        <v>465</v>
      </c>
      <c r="B1551" t="s">
        <v>3239</v>
      </c>
      <c r="C1551" t="str">
        <f>SUBSTITUTE(Table1[[#This Row],[Fuel]],", ",",")</f>
        <v>fossil gas: natural gas</v>
      </c>
      <c r="D1551" t="s">
        <v>3239</v>
      </c>
      <c r="H1551" t="s">
        <v>3438</v>
      </c>
      <c r="I1551">
        <v>100</v>
      </c>
      <c r="J1551" t="s">
        <v>3446</v>
      </c>
      <c r="K1551">
        <v>2022</v>
      </c>
      <c r="L1551" t="s">
        <v>29</v>
      </c>
      <c r="M1551" t="s">
        <v>29</v>
      </c>
      <c r="N1551">
        <v>33.776966999999999</v>
      </c>
      <c r="O1551">
        <v>119.82329300000001</v>
      </c>
      <c r="P1551" t="s">
        <v>3485</v>
      </c>
      <c r="Q1551" s="3">
        <f>Table1[[#This Row],[Capacity (MW)]]*0.395*8760*10^-6</f>
        <v>0.34601999999999999</v>
      </c>
      <c r="R1551" s="3" cm="1">
        <f t="array" ref="R1551">AVERAGE(VLOOKUP(_xlfn.TEXTSPLIT(Table1[[#This Row],[Fuel (no space after comma)]], ","), FuelList_Final_EF!$A$2:$B$65, 2, FALSE))</f>
        <v>53.06</v>
      </c>
      <c r="S1551" s="3">
        <f>Table1[[#This Row],[Generation (TWh)]]*10^9*VLOOKUP(Table1[[#This Row],[Turbine/Engine Technology]],Technology_HR!$A$2:$B$11,2,FALSE)*10^-6</f>
        <v>2612104.98</v>
      </c>
      <c r="T1551" s="5">
        <f>Table1[[#This Row],[Fuel Consumption (mmBtu)]]*Table1[[#This Row],[Emission Factor (kg CO2/ mmBtu)]]*10^3</f>
        <v>138598290238.80002</v>
      </c>
      <c r="U1551" s="3">
        <f>Table1[[#This Row],[Emissions (g CO2)]]/(Table1[[#This Row],[Generation (TWh)]]*10^9)</f>
        <v>400.54994000000005</v>
      </c>
    </row>
    <row r="1552" spans="1:21" x14ac:dyDescent="0.35">
      <c r="A1552" t="s">
        <v>465</v>
      </c>
      <c r="B1552" t="s">
        <v>3239</v>
      </c>
      <c r="C1552" t="str">
        <f>SUBSTITUTE(Table1[[#This Row],[Fuel]],", ",",")</f>
        <v>fossil gas: natural gas</v>
      </c>
      <c r="D1552" t="s">
        <v>3239</v>
      </c>
      <c r="H1552" t="s">
        <v>3438</v>
      </c>
      <c r="I1552">
        <v>100</v>
      </c>
      <c r="J1552" t="s">
        <v>3446</v>
      </c>
      <c r="K1552">
        <v>2022</v>
      </c>
      <c r="L1552" t="s">
        <v>29</v>
      </c>
      <c r="M1552" t="s">
        <v>29</v>
      </c>
      <c r="N1552">
        <v>33.776966999999999</v>
      </c>
      <c r="O1552">
        <v>119.82329300000001</v>
      </c>
      <c r="P1552" t="s">
        <v>3485</v>
      </c>
      <c r="Q1552" s="3">
        <f>Table1[[#This Row],[Capacity (MW)]]*0.395*8760*10^-6</f>
        <v>0.34601999999999999</v>
      </c>
      <c r="R1552" s="3" cm="1">
        <f t="array" ref="R1552">AVERAGE(VLOOKUP(_xlfn.TEXTSPLIT(Table1[[#This Row],[Fuel (no space after comma)]], ","), FuelList_Final_EF!$A$2:$B$65, 2, FALSE))</f>
        <v>53.06</v>
      </c>
      <c r="S1552" s="3">
        <f>Table1[[#This Row],[Generation (TWh)]]*10^9*VLOOKUP(Table1[[#This Row],[Turbine/Engine Technology]],Technology_HR!$A$2:$B$11,2,FALSE)*10^-6</f>
        <v>2612104.98</v>
      </c>
      <c r="T1552" s="5">
        <f>Table1[[#This Row],[Fuel Consumption (mmBtu)]]*Table1[[#This Row],[Emission Factor (kg CO2/ mmBtu)]]*10^3</f>
        <v>138598290238.80002</v>
      </c>
      <c r="U1552" s="3">
        <f>Table1[[#This Row],[Emissions (g CO2)]]/(Table1[[#This Row],[Generation (TWh)]]*10^9)</f>
        <v>400.54994000000005</v>
      </c>
    </row>
    <row r="1553" spans="1:21" x14ac:dyDescent="0.35">
      <c r="A1553" t="s">
        <v>466</v>
      </c>
      <c r="B1553" t="s">
        <v>3242</v>
      </c>
      <c r="C1553" t="str">
        <f>SUBSTITUTE(Table1[[#This Row],[Fuel]],", ",",")</f>
        <v>fossil gas: lng</v>
      </c>
      <c r="D1553" t="s">
        <v>3242</v>
      </c>
      <c r="H1553" t="s">
        <v>3438</v>
      </c>
      <c r="I1553">
        <v>390</v>
      </c>
      <c r="J1553" t="s">
        <v>3446</v>
      </c>
      <c r="K1553">
        <v>2010</v>
      </c>
      <c r="L1553" t="s">
        <v>29</v>
      </c>
      <c r="M1553" t="s">
        <v>29</v>
      </c>
      <c r="N1553">
        <v>25.219753000000001</v>
      </c>
      <c r="O1553">
        <v>119.00278400000001</v>
      </c>
      <c r="P1553" t="s">
        <v>3485</v>
      </c>
      <c r="Q1553" s="3">
        <f>Table1[[#This Row],[Capacity (MW)]]*0.395*8760*10^-6</f>
        <v>1.349478</v>
      </c>
      <c r="R1553" s="3" cm="1">
        <f t="array" ref="R1553">AVERAGE(VLOOKUP(_xlfn.TEXTSPLIT(Table1[[#This Row],[Fuel (no space after comma)]], ","), FuelList_Final_EF!$A$2:$B$65, 2, FALSE))</f>
        <v>67.685819715340017</v>
      </c>
      <c r="S1553" s="3">
        <f>Table1[[#This Row],[Generation (TWh)]]*10^9*VLOOKUP(Table1[[#This Row],[Turbine/Engine Technology]],Technology_HR!$A$2:$B$11,2,FALSE)*10^-6</f>
        <v>10187209.422</v>
      </c>
      <c r="T1553" s="5">
        <f>Table1[[#This Row],[Fuel Consumption (mmBtu)]]*Table1[[#This Row],[Emission Factor (kg CO2/ mmBtu)]]*10^3</f>
        <v>689529620339.90515</v>
      </c>
      <c r="U1553" s="3">
        <f>Table1[[#This Row],[Emissions (g CO2)]]/(Table1[[#This Row],[Generation (TWh)]]*10^9)</f>
        <v>510.96025303110179</v>
      </c>
    </row>
    <row r="1554" spans="1:21" x14ac:dyDescent="0.35">
      <c r="A1554" t="s">
        <v>466</v>
      </c>
      <c r="B1554" t="s">
        <v>3242</v>
      </c>
      <c r="C1554" t="str">
        <f>SUBSTITUTE(Table1[[#This Row],[Fuel]],", ",",")</f>
        <v>fossil gas: lng</v>
      </c>
      <c r="D1554" t="s">
        <v>3242</v>
      </c>
      <c r="H1554" t="s">
        <v>3438</v>
      </c>
      <c r="I1554">
        <v>390</v>
      </c>
      <c r="J1554" t="s">
        <v>3446</v>
      </c>
      <c r="K1554">
        <v>2010</v>
      </c>
      <c r="L1554" t="s">
        <v>29</v>
      </c>
      <c r="M1554" t="s">
        <v>29</v>
      </c>
      <c r="N1554">
        <v>25.219753000000001</v>
      </c>
      <c r="O1554">
        <v>119.00278400000001</v>
      </c>
      <c r="P1554" t="s">
        <v>3485</v>
      </c>
      <c r="Q1554" s="3">
        <f>Table1[[#This Row],[Capacity (MW)]]*0.395*8760*10^-6</f>
        <v>1.349478</v>
      </c>
      <c r="R1554" s="3" cm="1">
        <f t="array" ref="R1554">AVERAGE(VLOOKUP(_xlfn.TEXTSPLIT(Table1[[#This Row],[Fuel (no space after comma)]], ","), FuelList_Final_EF!$A$2:$B$65, 2, FALSE))</f>
        <v>67.685819715340017</v>
      </c>
      <c r="S1554" s="3">
        <f>Table1[[#This Row],[Generation (TWh)]]*10^9*VLOOKUP(Table1[[#This Row],[Turbine/Engine Technology]],Technology_HR!$A$2:$B$11,2,FALSE)*10^-6</f>
        <v>10187209.422</v>
      </c>
      <c r="T1554" s="5">
        <f>Table1[[#This Row],[Fuel Consumption (mmBtu)]]*Table1[[#This Row],[Emission Factor (kg CO2/ mmBtu)]]*10^3</f>
        <v>689529620339.90515</v>
      </c>
      <c r="U1554" s="3">
        <f>Table1[[#This Row],[Emissions (g CO2)]]/(Table1[[#This Row],[Generation (TWh)]]*10^9)</f>
        <v>510.96025303110179</v>
      </c>
    </row>
    <row r="1555" spans="1:21" x14ac:dyDescent="0.35">
      <c r="A1555" t="s">
        <v>466</v>
      </c>
      <c r="B1555" t="s">
        <v>3242</v>
      </c>
      <c r="C1555" t="str">
        <f>SUBSTITUTE(Table1[[#This Row],[Fuel]],", ",",")</f>
        <v>fossil gas: lng</v>
      </c>
      <c r="D1555" t="s">
        <v>3242</v>
      </c>
      <c r="H1555" t="s">
        <v>3438</v>
      </c>
      <c r="I1555">
        <v>390</v>
      </c>
      <c r="J1555" t="s">
        <v>3446</v>
      </c>
      <c r="K1555">
        <v>2010</v>
      </c>
      <c r="L1555" t="s">
        <v>29</v>
      </c>
      <c r="M1555" t="s">
        <v>29</v>
      </c>
      <c r="N1555">
        <v>25.219753000000001</v>
      </c>
      <c r="O1555">
        <v>119.00278400000001</v>
      </c>
      <c r="P1555" t="s">
        <v>3485</v>
      </c>
      <c r="Q1555" s="3">
        <f>Table1[[#This Row],[Capacity (MW)]]*0.395*8760*10^-6</f>
        <v>1.349478</v>
      </c>
      <c r="R1555" s="3" cm="1">
        <f t="array" ref="R1555">AVERAGE(VLOOKUP(_xlfn.TEXTSPLIT(Table1[[#This Row],[Fuel (no space after comma)]], ","), FuelList_Final_EF!$A$2:$B$65, 2, FALSE))</f>
        <v>67.685819715340017</v>
      </c>
      <c r="S1555" s="3">
        <f>Table1[[#This Row],[Generation (TWh)]]*10^9*VLOOKUP(Table1[[#This Row],[Turbine/Engine Technology]],Technology_HR!$A$2:$B$11,2,FALSE)*10^-6</f>
        <v>10187209.422</v>
      </c>
      <c r="T1555" s="5">
        <f>Table1[[#This Row],[Fuel Consumption (mmBtu)]]*Table1[[#This Row],[Emission Factor (kg CO2/ mmBtu)]]*10^3</f>
        <v>689529620339.90515</v>
      </c>
      <c r="U1555" s="3">
        <f>Table1[[#This Row],[Emissions (g CO2)]]/(Table1[[#This Row],[Generation (TWh)]]*10^9)</f>
        <v>510.96025303110179</v>
      </c>
    </row>
    <row r="1556" spans="1:21" x14ac:dyDescent="0.35">
      <c r="A1556" t="s">
        <v>466</v>
      </c>
      <c r="B1556" t="s">
        <v>3242</v>
      </c>
      <c r="C1556" t="str">
        <f>SUBSTITUTE(Table1[[#This Row],[Fuel]],", ",",")</f>
        <v>fossil gas: lng</v>
      </c>
      <c r="D1556" t="s">
        <v>3242</v>
      </c>
      <c r="H1556" t="s">
        <v>3438</v>
      </c>
      <c r="I1556">
        <v>390</v>
      </c>
      <c r="J1556" t="s">
        <v>3446</v>
      </c>
      <c r="K1556">
        <v>2010</v>
      </c>
      <c r="L1556" t="s">
        <v>29</v>
      </c>
      <c r="M1556" t="s">
        <v>29</v>
      </c>
      <c r="N1556">
        <v>25.219753000000001</v>
      </c>
      <c r="O1556">
        <v>119.00278400000001</v>
      </c>
      <c r="P1556" t="s">
        <v>3485</v>
      </c>
      <c r="Q1556" s="3">
        <f>Table1[[#This Row],[Capacity (MW)]]*0.395*8760*10^-6</f>
        <v>1.349478</v>
      </c>
      <c r="R1556" s="3" cm="1">
        <f t="array" ref="R1556">AVERAGE(VLOOKUP(_xlfn.TEXTSPLIT(Table1[[#This Row],[Fuel (no space after comma)]], ","), FuelList_Final_EF!$A$2:$B$65, 2, FALSE))</f>
        <v>67.685819715340017</v>
      </c>
      <c r="S1556" s="3">
        <f>Table1[[#This Row],[Generation (TWh)]]*10^9*VLOOKUP(Table1[[#This Row],[Turbine/Engine Technology]],Technology_HR!$A$2:$B$11,2,FALSE)*10^-6</f>
        <v>10187209.422</v>
      </c>
      <c r="T1556" s="5">
        <f>Table1[[#This Row],[Fuel Consumption (mmBtu)]]*Table1[[#This Row],[Emission Factor (kg CO2/ mmBtu)]]*10^3</f>
        <v>689529620339.90515</v>
      </c>
      <c r="U1556" s="3">
        <f>Table1[[#This Row],[Emissions (g CO2)]]/(Table1[[#This Row],[Generation (TWh)]]*10^9)</f>
        <v>510.96025303110179</v>
      </c>
    </row>
    <row r="1557" spans="1:21" x14ac:dyDescent="0.35">
      <c r="A1557" t="s">
        <v>466</v>
      </c>
      <c r="B1557" t="s">
        <v>3242</v>
      </c>
      <c r="C1557" t="str">
        <f>SUBSTITUTE(Table1[[#This Row],[Fuel]],", ",",")</f>
        <v>fossil gas: lng</v>
      </c>
      <c r="D1557" t="s">
        <v>3242</v>
      </c>
      <c r="H1557" t="s">
        <v>3438</v>
      </c>
      <c r="I1557">
        <v>390</v>
      </c>
      <c r="J1557" t="s">
        <v>3451</v>
      </c>
      <c r="K1557" t="s">
        <v>29</v>
      </c>
      <c r="L1557" t="s">
        <v>29</v>
      </c>
      <c r="M1557" t="s">
        <v>29</v>
      </c>
      <c r="N1557">
        <v>25.219753000000001</v>
      </c>
      <c r="O1557">
        <v>119.00278400000001</v>
      </c>
      <c r="P1557" t="s">
        <v>3485</v>
      </c>
      <c r="Q1557" s="3">
        <f>Table1[[#This Row],[Capacity (MW)]]*0.395*8760*10^-6</f>
        <v>1.349478</v>
      </c>
      <c r="R1557" s="3" cm="1">
        <f t="array" ref="R1557">AVERAGE(VLOOKUP(_xlfn.TEXTSPLIT(Table1[[#This Row],[Fuel (no space after comma)]], ","), FuelList_Final_EF!$A$2:$B$65, 2, FALSE))</f>
        <v>67.685819715340017</v>
      </c>
      <c r="S1557" s="3">
        <f>Table1[[#This Row],[Generation (TWh)]]*10^9*VLOOKUP(Table1[[#This Row],[Turbine/Engine Technology]],Technology_HR!$A$2:$B$11,2,FALSE)*10^-6</f>
        <v>10187209.422</v>
      </c>
      <c r="T1557" s="5">
        <f>Table1[[#This Row],[Fuel Consumption (mmBtu)]]*Table1[[#This Row],[Emission Factor (kg CO2/ mmBtu)]]*10^3</f>
        <v>689529620339.90515</v>
      </c>
      <c r="U1557" s="3">
        <f>Table1[[#This Row],[Emissions (g CO2)]]/(Table1[[#This Row],[Generation (TWh)]]*10^9)</f>
        <v>510.96025303110179</v>
      </c>
    </row>
    <row r="1558" spans="1:21" x14ac:dyDescent="0.35">
      <c r="A1558" t="s">
        <v>466</v>
      </c>
      <c r="B1558" t="s">
        <v>3242</v>
      </c>
      <c r="C1558" t="str">
        <f>SUBSTITUTE(Table1[[#This Row],[Fuel]],", ",",")</f>
        <v>fossil gas: lng</v>
      </c>
      <c r="D1558" t="s">
        <v>3242</v>
      </c>
      <c r="H1558" t="s">
        <v>3438</v>
      </c>
      <c r="I1558">
        <v>390</v>
      </c>
      <c r="J1558" t="s">
        <v>3451</v>
      </c>
      <c r="K1558" t="s">
        <v>29</v>
      </c>
      <c r="L1558" t="s">
        <v>29</v>
      </c>
      <c r="M1558" t="s">
        <v>29</v>
      </c>
      <c r="N1558">
        <v>25.219753000000001</v>
      </c>
      <c r="O1558">
        <v>119.00278400000001</v>
      </c>
      <c r="P1558" t="s">
        <v>3485</v>
      </c>
      <c r="Q1558" s="3">
        <f>Table1[[#This Row],[Capacity (MW)]]*0.395*8760*10^-6</f>
        <v>1.349478</v>
      </c>
      <c r="R1558" s="3" cm="1">
        <f t="array" ref="R1558">AVERAGE(VLOOKUP(_xlfn.TEXTSPLIT(Table1[[#This Row],[Fuel (no space after comma)]], ","), FuelList_Final_EF!$A$2:$B$65, 2, FALSE))</f>
        <v>67.685819715340017</v>
      </c>
      <c r="S1558" s="3">
        <f>Table1[[#This Row],[Generation (TWh)]]*10^9*VLOOKUP(Table1[[#This Row],[Turbine/Engine Technology]],Technology_HR!$A$2:$B$11,2,FALSE)*10^-6</f>
        <v>10187209.422</v>
      </c>
      <c r="T1558" s="5">
        <f>Table1[[#This Row],[Fuel Consumption (mmBtu)]]*Table1[[#This Row],[Emission Factor (kg CO2/ mmBtu)]]*10^3</f>
        <v>689529620339.90515</v>
      </c>
      <c r="U1558" s="3">
        <f>Table1[[#This Row],[Emissions (g CO2)]]/(Table1[[#This Row],[Generation (TWh)]]*10^9)</f>
        <v>510.96025303110179</v>
      </c>
    </row>
    <row r="1559" spans="1:21" x14ac:dyDescent="0.35">
      <c r="A1559" t="s">
        <v>466</v>
      </c>
      <c r="B1559" t="s">
        <v>3242</v>
      </c>
      <c r="C1559" t="str">
        <f>SUBSTITUTE(Table1[[#This Row],[Fuel]],", ",",")</f>
        <v>fossil gas: lng</v>
      </c>
      <c r="D1559" t="s">
        <v>3242</v>
      </c>
      <c r="H1559" t="s">
        <v>3438</v>
      </c>
      <c r="I1559">
        <v>390</v>
      </c>
      <c r="J1559" t="s">
        <v>3451</v>
      </c>
      <c r="K1559" t="s">
        <v>29</v>
      </c>
      <c r="L1559" t="s">
        <v>29</v>
      </c>
      <c r="M1559" t="s">
        <v>29</v>
      </c>
      <c r="N1559">
        <v>25.219753000000001</v>
      </c>
      <c r="O1559">
        <v>119.00278400000001</v>
      </c>
      <c r="P1559" t="s">
        <v>3485</v>
      </c>
      <c r="Q1559" s="3">
        <f>Table1[[#This Row],[Capacity (MW)]]*0.395*8760*10^-6</f>
        <v>1.349478</v>
      </c>
      <c r="R1559" s="3" cm="1">
        <f t="array" ref="R1559">AVERAGE(VLOOKUP(_xlfn.TEXTSPLIT(Table1[[#This Row],[Fuel (no space after comma)]], ","), FuelList_Final_EF!$A$2:$B$65, 2, FALSE))</f>
        <v>67.685819715340017</v>
      </c>
      <c r="S1559" s="3">
        <f>Table1[[#This Row],[Generation (TWh)]]*10^9*VLOOKUP(Table1[[#This Row],[Turbine/Engine Technology]],Technology_HR!$A$2:$B$11,2,FALSE)*10^-6</f>
        <v>10187209.422</v>
      </c>
      <c r="T1559" s="5">
        <f>Table1[[#This Row],[Fuel Consumption (mmBtu)]]*Table1[[#This Row],[Emission Factor (kg CO2/ mmBtu)]]*10^3</f>
        <v>689529620339.90515</v>
      </c>
      <c r="U1559" s="3">
        <f>Table1[[#This Row],[Emissions (g CO2)]]/(Table1[[#This Row],[Generation (TWh)]]*10^9)</f>
        <v>510.96025303110179</v>
      </c>
    </row>
    <row r="1560" spans="1:21" x14ac:dyDescent="0.35">
      <c r="A1560" t="s">
        <v>466</v>
      </c>
      <c r="B1560" t="s">
        <v>3242</v>
      </c>
      <c r="C1560" t="str">
        <f>SUBSTITUTE(Table1[[#This Row],[Fuel]],", ",",")</f>
        <v>fossil gas: lng</v>
      </c>
      <c r="D1560" t="s">
        <v>3242</v>
      </c>
      <c r="H1560" t="s">
        <v>3438</v>
      </c>
      <c r="I1560">
        <v>390</v>
      </c>
      <c r="J1560" t="s">
        <v>3451</v>
      </c>
      <c r="K1560" t="s">
        <v>29</v>
      </c>
      <c r="L1560" t="s">
        <v>29</v>
      </c>
      <c r="M1560" t="s">
        <v>29</v>
      </c>
      <c r="N1560">
        <v>25.219753000000001</v>
      </c>
      <c r="O1560">
        <v>119.00278400000001</v>
      </c>
      <c r="P1560" t="s">
        <v>3485</v>
      </c>
      <c r="Q1560" s="3">
        <f>Table1[[#This Row],[Capacity (MW)]]*0.395*8760*10^-6</f>
        <v>1.349478</v>
      </c>
      <c r="R1560" s="3" cm="1">
        <f t="array" ref="R1560">AVERAGE(VLOOKUP(_xlfn.TEXTSPLIT(Table1[[#This Row],[Fuel (no space after comma)]], ","), FuelList_Final_EF!$A$2:$B$65, 2, FALSE))</f>
        <v>67.685819715340017</v>
      </c>
      <c r="S1560" s="3">
        <f>Table1[[#This Row],[Generation (TWh)]]*10^9*VLOOKUP(Table1[[#This Row],[Turbine/Engine Technology]],Technology_HR!$A$2:$B$11,2,FALSE)*10^-6</f>
        <v>10187209.422</v>
      </c>
      <c r="T1560" s="5">
        <f>Table1[[#This Row],[Fuel Consumption (mmBtu)]]*Table1[[#This Row],[Emission Factor (kg CO2/ mmBtu)]]*10^3</f>
        <v>689529620339.90515</v>
      </c>
      <c r="U1560" s="3">
        <f>Table1[[#This Row],[Emissions (g CO2)]]/(Table1[[#This Row],[Generation (TWh)]]*10^9)</f>
        <v>510.96025303110179</v>
      </c>
    </row>
    <row r="1561" spans="1:21" x14ac:dyDescent="0.35">
      <c r="A1561" t="s">
        <v>467</v>
      </c>
      <c r="B1561" t="s">
        <v>3239</v>
      </c>
      <c r="C1561" t="str">
        <f>SUBSTITUTE(Table1[[#This Row],[Fuel]],", ",",")</f>
        <v>fossil gas: natural gas</v>
      </c>
      <c r="D1561" t="s">
        <v>3239</v>
      </c>
      <c r="H1561" t="s">
        <v>3438</v>
      </c>
      <c r="I1561">
        <v>235</v>
      </c>
      <c r="J1561" t="s">
        <v>3446</v>
      </c>
      <c r="K1561">
        <v>2003</v>
      </c>
      <c r="L1561" t="s">
        <v>29</v>
      </c>
      <c r="M1561" t="s">
        <v>29</v>
      </c>
      <c r="N1561">
        <v>22.557411999999999</v>
      </c>
      <c r="O1561">
        <v>114.491833</v>
      </c>
      <c r="P1561" t="s">
        <v>3485</v>
      </c>
      <c r="Q1561" s="3">
        <f>Table1[[#This Row],[Capacity (MW)]]*0.395*8760*10^-6</f>
        <v>0.81314699999999995</v>
      </c>
      <c r="R1561" s="3" cm="1">
        <f t="array" ref="R1561">AVERAGE(VLOOKUP(_xlfn.TEXTSPLIT(Table1[[#This Row],[Fuel (no space after comma)]], ","), FuelList_Final_EF!$A$2:$B$65, 2, FALSE))</f>
        <v>53.06</v>
      </c>
      <c r="S1561" s="3">
        <f>Table1[[#This Row],[Generation (TWh)]]*10^9*VLOOKUP(Table1[[#This Row],[Turbine/Engine Technology]],Technology_HR!$A$2:$B$11,2,FALSE)*10^-6</f>
        <v>6138446.7029999997</v>
      </c>
      <c r="T1561" s="5">
        <f>Table1[[#This Row],[Fuel Consumption (mmBtu)]]*Table1[[#This Row],[Emission Factor (kg CO2/ mmBtu)]]*10^3</f>
        <v>325705982061.17999</v>
      </c>
      <c r="U1561" s="3">
        <f>Table1[[#This Row],[Emissions (g CO2)]]/(Table1[[#This Row],[Generation (TWh)]]*10^9)</f>
        <v>400.54993999999999</v>
      </c>
    </row>
    <row r="1562" spans="1:21" x14ac:dyDescent="0.35">
      <c r="A1562" t="s">
        <v>467</v>
      </c>
      <c r="B1562" t="s">
        <v>3243</v>
      </c>
      <c r="C1562" t="str">
        <f>SUBSTITUTE(Table1[[#This Row],[Fuel]],", ",",")</f>
        <v>fossil gas: natural gas,fossil liquids: fuel oil</v>
      </c>
      <c r="D1562" t="s">
        <v>3239</v>
      </c>
      <c r="E1562" t="s">
        <v>3275</v>
      </c>
      <c r="H1562" t="s">
        <v>3438</v>
      </c>
      <c r="I1562">
        <v>360</v>
      </c>
      <c r="J1562" t="s">
        <v>3446</v>
      </c>
      <c r="K1562">
        <v>2005</v>
      </c>
      <c r="L1562" t="s">
        <v>29</v>
      </c>
      <c r="M1562" t="s">
        <v>29</v>
      </c>
      <c r="N1562">
        <v>22.557411999999999</v>
      </c>
      <c r="O1562">
        <v>114.491833</v>
      </c>
      <c r="P1562" t="s">
        <v>3485</v>
      </c>
      <c r="Q1562" s="3">
        <f>Table1[[#This Row],[Capacity (MW)]]*0.395*8760*10^-6</f>
        <v>1.2456720000000001</v>
      </c>
      <c r="R1562" s="3" cm="1">
        <f t="array" ref="R1562">AVERAGE(VLOOKUP(_xlfn.TEXTSPLIT(Table1[[#This Row],[Fuel (no space after comma)]], ","), FuelList_Final_EF!$A$2:$B$65, 2, FALSE))</f>
        <v>65.583341148886291</v>
      </c>
      <c r="S1562" s="3">
        <f>Table1[[#This Row],[Generation (TWh)]]*10^9*VLOOKUP(Table1[[#This Row],[Turbine/Engine Technology]],Technology_HR!$A$2:$B$11,2,FALSE)*10^-6</f>
        <v>9403577.9279999994</v>
      </c>
      <c r="T1562" s="5">
        <f>Table1[[#This Row],[Fuel Consumption (mmBtu)]]*Table1[[#This Row],[Emission Factor (kg CO2/ mmBtu)]]*10^3</f>
        <v>616718059272.16125</v>
      </c>
      <c r="U1562" s="3">
        <f>Table1[[#This Row],[Emissions (g CO2)]]/(Table1[[#This Row],[Generation (TWh)]]*10^9)</f>
        <v>495.08864233294258</v>
      </c>
    </row>
    <row r="1563" spans="1:21" x14ac:dyDescent="0.35">
      <c r="A1563" t="s">
        <v>467</v>
      </c>
      <c r="B1563" t="s">
        <v>3280</v>
      </c>
      <c r="C1563" t="str">
        <f>SUBSTITUTE(Table1[[#This Row],[Fuel]],", ",",")</f>
        <v>fossil gas: natural gas,other: hydrogen (unknown)</v>
      </c>
      <c r="D1563" t="s">
        <v>3239</v>
      </c>
      <c r="E1563" t="s">
        <v>3644</v>
      </c>
      <c r="H1563" t="s">
        <v>3438</v>
      </c>
      <c r="I1563">
        <v>530</v>
      </c>
      <c r="J1563" t="s">
        <v>3449</v>
      </c>
      <c r="K1563">
        <v>2025</v>
      </c>
      <c r="L1563" t="s">
        <v>29</v>
      </c>
      <c r="M1563" t="s">
        <v>29</v>
      </c>
      <c r="N1563">
        <v>22.557411999999999</v>
      </c>
      <c r="O1563">
        <v>114.491833</v>
      </c>
      <c r="P1563" t="s">
        <v>3485</v>
      </c>
      <c r="Q1563" s="3">
        <f>Table1[[#This Row],[Capacity (MW)]]*0.395*8760*10^-6</f>
        <v>1.8339060000000003</v>
      </c>
      <c r="R1563" s="3" cm="1">
        <f t="array" ref="R1563">AVERAGE(VLOOKUP(_xlfn.TEXTSPLIT(Table1[[#This Row],[Fuel (no space after comma)]], ","), FuelList_Final_EF!$A$2:$B$65, 2, FALSE))</f>
        <v>26.53</v>
      </c>
      <c r="S1563" s="3">
        <f>Table1[[#This Row],[Generation (TWh)]]*10^9*VLOOKUP(Table1[[#This Row],[Turbine/Engine Technology]],Technology_HR!$A$2:$B$11,2,FALSE)*10^-6</f>
        <v>13844156.394000001</v>
      </c>
      <c r="T1563" s="5">
        <f>Table1[[#This Row],[Fuel Consumption (mmBtu)]]*Table1[[#This Row],[Emission Factor (kg CO2/ mmBtu)]]*10^3</f>
        <v>367285469132.82007</v>
      </c>
      <c r="U1563" s="3">
        <f>Table1[[#This Row],[Emissions (g CO2)]]/(Table1[[#This Row],[Generation (TWh)]]*10^9)</f>
        <v>200.27497000000002</v>
      </c>
    </row>
    <row r="1564" spans="1:21" x14ac:dyDescent="0.35">
      <c r="A1564" t="s">
        <v>467</v>
      </c>
      <c r="B1564" t="s">
        <v>3280</v>
      </c>
      <c r="C1564" t="str">
        <f>SUBSTITUTE(Table1[[#This Row],[Fuel]],", ",",")</f>
        <v>fossil gas: natural gas,other: hydrogen (unknown)</v>
      </c>
      <c r="D1564" t="s">
        <v>3239</v>
      </c>
      <c r="E1564" t="s">
        <v>3644</v>
      </c>
      <c r="H1564" t="s">
        <v>3438</v>
      </c>
      <c r="I1564">
        <v>530</v>
      </c>
      <c r="J1564" t="s">
        <v>3449</v>
      </c>
      <c r="K1564">
        <v>2025</v>
      </c>
      <c r="L1564" t="s">
        <v>29</v>
      </c>
      <c r="M1564" t="s">
        <v>29</v>
      </c>
      <c r="N1564">
        <v>22.557411999999999</v>
      </c>
      <c r="O1564">
        <v>114.491833</v>
      </c>
      <c r="P1564" t="s">
        <v>3485</v>
      </c>
      <c r="Q1564" s="3">
        <f>Table1[[#This Row],[Capacity (MW)]]*0.395*8760*10^-6</f>
        <v>1.8339060000000003</v>
      </c>
      <c r="R1564" s="3" cm="1">
        <f t="array" ref="R1564">AVERAGE(VLOOKUP(_xlfn.TEXTSPLIT(Table1[[#This Row],[Fuel (no space after comma)]], ","), FuelList_Final_EF!$A$2:$B$65, 2, FALSE))</f>
        <v>26.53</v>
      </c>
      <c r="S1564" s="3">
        <f>Table1[[#This Row],[Generation (TWh)]]*10^9*VLOOKUP(Table1[[#This Row],[Turbine/Engine Technology]],Technology_HR!$A$2:$B$11,2,FALSE)*10^-6</f>
        <v>13844156.394000001</v>
      </c>
      <c r="T1564" s="5">
        <f>Table1[[#This Row],[Fuel Consumption (mmBtu)]]*Table1[[#This Row],[Emission Factor (kg CO2/ mmBtu)]]*10^3</f>
        <v>367285469132.82007</v>
      </c>
      <c r="U1564" s="3">
        <f>Table1[[#This Row],[Emissions (g CO2)]]/(Table1[[#This Row],[Generation (TWh)]]*10^9)</f>
        <v>200.27497000000002</v>
      </c>
    </row>
    <row r="1565" spans="1:21" x14ac:dyDescent="0.35">
      <c r="A1565" t="s">
        <v>468</v>
      </c>
      <c r="B1565" t="s">
        <v>3239</v>
      </c>
      <c r="C1565" t="str">
        <f>SUBSTITUTE(Table1[[#This Row],[Fuel]],", ",",")</f>
        <v>fossil gas: natural gas</v>
      </c>
      <c r="D1565" t="s">
        <v>3239</v>
      </c>
      <c r="H1565" t="s">
        <v>3438</v>
      </c>
      <c r="I1565">
        <v>750</v>
      </c>
      <c r="J1565" t="s">
        <v>3447</v>
      </c>
      <c r="K1565">
        <v>2025</v>
      </c>
      <c r="L1565" t="s">
        <v>29</v>
      </c>
      <c r="M1565" t="s">
        <v>29</v>
      </c>
      <c r="N1565">
        <v>29.989267999999999</v>
      </c>
      <c r="O1565">
        <v>121.173311</v>
      </c>
      <c r="P1565" t="s">
        <v>3485</v>
      </c>
      <c r="Q1565" s="3">
        <f>Table1[[#This Row],[Capacity (MW)]]*0.395*8760*10^-6</f>
        <v>2.5951499999999998</v>
      </c>
      <c r="R1565" s="3" cm="1">
        <f t="array" ref="R1565">AVERAGE(VLOOKUP(_xlfn.TEXTSPLIT(Table1[[#This Row],[Fuel (no space after comma)]], ","), FuelList_Final_EF!$A$2:$B$65, 2, FALSE))</f>
        <v>53.06</v>
      </c>
      <c r="S1565" s="3">
        <f>Table1[[#This Row],[Generation (TWh)]]*10^9*VLOOKUP(Table1[[#This Row],[Turbine/Engine Technology]],Technology_HR!$A$2:$B$11,2,FALSE)*10^-6</f>
        <v>19590787.349999998</v>
      </c>
      <c r="T1565" s="5">
        <f>Table1[[#This Row],[Fuel Consumption (mmBtu)]]*Table1[[#This Row],[Emission Factor (kg CO2/ mmBtu)]]*10^3</f>
        <v>1039487176790.9999</v>
      </c>
      <c r="U1565" s="3">
        <f>Table1[[#This Row],[Emissions (g CO2)]]/(Table1[[#This Row],[Generation (TWh)]]*10^9)</f>
        <v>400.54993999999994</v>
      </c>
    </row>
    <row r="1566" spans="1:21" x14ac:dyDescent="0.35">
      <c r="A1566" t="s">
        <v>468</v>
      </c>
      <c r="B1566" t="s">
        <v>3239</v>
      </c>
      <c r="C1566" t="str">
        <f>SUBSTITUTE(Table1[[#This Row],[Fuel]],", ",",")</f>
        <v>fossil gas: natural gas</v>
      </c>
      <c r="D1566" t="s">
        <v>3239</v>
      </c>
      <c r="H1566" t="s">
        <v>3438</v>
      </c>
      <c r="I1566">
        <v>750</v>
      </c>
      <c r="J1566" t="s">
        <v>3447</v>
      </c>
      <c r="K1566">
        <v>2025</v>
      </c>
      <c r="L1566" t="s">
        <v>29</v>
      </c>
      <c r="M1566" t="s">
        <v>29</v>
      </c>
      <c r="N1566">
        <v>29.989267999999999</v>
      </c>
      <c r="O1566">
        <v>121.173311</v>
      </c>
      <c r="P1566" t="s">
        <v>3485</v>
      </c>
      <c r="Q1566" s="3">
        <f>Table1[[#This Row],[Capacity (MW)]]*0.395*8760*10^-6</f>
        <v>2.5951499999999998</v>
      </c>
      <c r="R1566" s="3" cm="1">
        <f t="array" ref="R1566">AVERAGE(VLOOKUP(_xlfn.TEXTSPLIT(Table1[[#This Row],[Fuel (no space after comma)]], ","), FuelList_Final_EF!$A$2:$B$65, 2, FALSE))</f>
        <v>53.06</v>
      </c>
      <c r="S1566" s="3">
        <f>Table1[[#This Row],[Generation (TWh)]]*10^9*VLOOKUP(Table1[[#This Row],[Turbine/Engine Technology]],Technology_HR!$A$2:$B$11,2,FALSE)*10^-6</f>
        <v>19590787.349999998</v>
      </c>
      <c r="T1566" s="5">
        <f>Table1[[#This Row],[Fuel Consumption (mmBtu)]]*Table1[[#This Row],[Emission Factor (kg CO2/ mmBtu)]]*10^3</f>
        <v>1039487176790.9999</v>
      </c>
      <c r="U1566" s="3">
        <f>Table1[[#This Row],[Emissions (g CO2)]]/(Table1[[#This Row],[Generation (TWh)]]*10^9)</f>
        <v>400.54993999999994</v>
      </c>
    </row>
    <row r="1567" spans="1:21" x14ac:dyDescent="0.35">
      <c r="A1567" t="s">
        <v>469</v>
      </c>
      <c r="B1567" t="s">
        <v>3243</v>
      </c>
      <c r="C1567" t="str">
        <f>SUBSTITUTE(Table1[[#This Row],[Fuel]],", ",",")</f>
        <v>fossil gas: natural gas,fossil liquids: fuel oil</v>
      </c>
      <c r="D1567" t="s">
        <v>3239</v>
      </c>
      <c r="E1567" t="s">
        <v>3275</v>
      </c>
      <c r="H1567" t="s">
        <v>3436</v>
      </c>
      <c r="I1567">
        <v>125</v>
      </c>
      <c r="J1567" t="s">
        <v>3446</v>
      </c>
      <c r="K1567">
        <v>1997</v>
      </c>
      <c r="L1567" t="s">
        <v>29</v>
      </c>
      <c r="M1567" t="s">
        <v>29</v>
      </c>
      <c r="N1567">
        <v>22.569977000000002</v>
      </c>
      <c r="O1567">
        <v>113.572525</v>
      </c>
      <c r="P1567" t="s">
        <v>3485</v>
      </c>
      <c r="Q1567" s="3">
        <f>Table1[[#This Row],[Capacity (MW)]]*0.395*8760*10^-6</f>
        <v>0.43252499999999999</v>
      </c>
      <c r="R1567" s="3" cm="1">
        <f t="array" ref="R1567">AVERAGE(VLOOKUP(_xlfn.TEXTSPLIT(Table1[[#This Row],[Fuel (no space after comma)]], ","), FuelList_Final_EF!$A$2:$B$65, 2, FALSE))</f>
        <v>65.583341148886291</v>
      </c>
      <c r="S1567" s="3">
        <f>Table1[[#This Row],[Generation (TWh)]]*10^9*VLOOKUP(Table1[[#This Row],[Turbine/Engine Technology]],Technology_HR!$A$2:$B$11,2,FALSE)*10^-6</f>
        <v>4762100.25</v>
      </c>
      <c r="T1567" s="5">
        <f>Table1[[#This Row],[Fuel Consumption (mmBtu)]]*Table1[[#This Row],[Emission Factor (kg CO2/ mmBtu)]]*10^3</f>
        <v>312314445280.94666</v>
      </c>
      <c r="U1567" s="3">
        <f>Table1[[#This Row],[Emissions (g CO2)]]/(Table1[[#This Row],[Generation (TWh)]]*10^9)</f>
        <v>722.072586049238</v>
      </c>
    </row>
    <row r="1568" spans="1:21" x14ac:dyDescent="0.35">
      <c r="A1568" t="s">
        <v>469</v>
      </c>
      <c r="B1568" t="s">
        <v>3243</v>
      </c>
      <c r="C1568" t="str">
        <f>SUBSTITUTE(Table1[[#This Row],[Fuel]],", ",",")</f>
        <v>fossil gas: natural gas,fossil liquids: fuel oil</v>
      </c>
      <c r="D1568" t="s">
        <v>3239</v>
      </c>
      <c r="E1568" t="s">
        <v>3275</v>
      </c>
      <c r="H1568" t="s">
        <v>3436</v>
      </c>
      <c r="I1568">
        <v>125</v>
      </c>
      <c r="J1568" t="s">
        <v>3446</v>
      </c>
      <c r="K1568">
        <v>1998</v>
      </c>
      <c r="L1568" t="s">
        <v>29</v>
      </c>
      <c r="M1568" t="s">
        <v>29</v>
      </c>
      <c r="N1568">
        <v>22.569977000000002</v>
      </c>
      <c r="O1568">
        <v>113.572525</v>
      </c>
      <c r="P1568" t="s">
        <v>3485</v>
      </c>
      <c r="Q1568" s="3">
        <f>Table1[[#This Row],[Capacity (MW)]]*0.395*8760*10^-6</f>
        <v>0.43252499999999999</v>
      </c>
      <c r="R1568" s="3" cm="1">
        <f t="array" ref="R1568">AVERAGE(VLOOKUP(_xlfn.TEXTSPLIT(Table1[[#This Row],[Fuel (no space after comma)]], ","), FuelList_Final_EF!$A$2:$B$65, 2, FALSE))</f>
        <v>65.583341148886291</v>
      </c>
      <c r="S1568" s="3">
        <f>Table1[[#This Row],[Generation (TWh)]]*10^9*VLOOKUP(Table1[[#This Row],[Turbine/Engine Technology]],Technology_HR!$A$2:$B$11,2,FALSE)*10^-6</f>
        <v>4762100.25</v>
      </c>
      <c r="T1568" s="5">
        <f>Table1[[#This Row],[Fuel Consumption (mmBtu)]]*Table1[[#This Row],[Emission Factor (kg CO2/ mmBtu)]]*10^3</f>
        <v>312314445280.94666</v>
      </c>
      <c r="U1568" s="3">
        <f>Table1[[#This Row],[Emissions (g CO2)]]/(Table1[[#This Row],[Generation (TWh)]]*10^9)</f>
        <v>722.072586049238</v>
      </c>
    </row>
    <row r="1569" spans="1:21" x14ac:dyDescent="0.35">
      <c r="A1569" t="s">
        <v>469</v>
      </c>
      <c r="B1569" t="s">
        <v>3239</v>
      </c>
      <c r="C1569" t="str">
        <f>SUBSTITUTE(Table1[[#This Row],[Fuel]],", ",",")</f>
        <v>fossil gas: natural gas</v>
      </c>
      <c r="D1569" t="s">
        <v>3239</v>
      </c>
      <c r="H1569" t="s">
        <v>3438</v>
      </c>
      <c r="I1569">
        <v>390</v>
      </c>
      <c r="J1569" t="s">
        <v>3446</v>
      </c>
      <c r="K1569">
        <v>2009</v>
      </c>
      <c r="L1569" t="s">
        <v>29</v>
      </c>
      <c r="M1569" t="s">
        <v>29</v>
      </c>
      <c r="N1569">
        <v>22.569977000000002</v>
      </c>
      <c r="O1569">
        <v>113.572525</v>
      </c>
      <c r="P1569" t="s">
        <v>3485</v>
      </c>
      <c r="Q1569" s="3">
        <f>Table1[[#This Row],[Capacity (MW)]]*0.395*8760*10^-6</f>
        <v>1.349478</v>
      </c>
      <c r="R1569" s="3" cm="1">
        <f t="array" ref="R1569">AVERAGE(VLOOKUP(_xlfn.TEXTSPLIT(Table1[[#This Row],[Fuel (no space after comma)]], ","), FuelList_Final_EF!$A$2:$B$65, 2, FALSE))</f>
        <v>53.06</v>
      </c>
      <c r="S1569" s="3">
        <f>Table1[[#This Row],[Generation (TWh)]]*10^9*VLOOKUP(Table1[[#This Row],[Turbine/Engine Technology]],Technology_HR!$A$2:$B$11,2,FALSE)*10^-6</f>
        <v>10187209.422</v>
      </c>
      <c r="T1569" s="5">
        <f>Table1[[#This Row],[Fuel Consumption (mmBtu)]]*Table1[[#This Row],[Emission Factor (kg CO2/ mmBtu)]]*10^3</f>
        <v>540533331931.32007</v>
      </c>
      <c r="U1569" s="3">
        <f>Table1[[#This Row],[Emissions (g CO2)]]/(Table1[[#This Row],[Generation (TWh)]]*10^9)</f>
        <v>400.54994000000005</v>
      </c>
    </row>
    <row r="1570" spans="1:21" x14ac:dyDescent="0.35">
      <c r="A1570" t="s">
        <v>469</v>
      </c>
      <c r="B1570" t="s">
        <v>3239</v>
      </c>
      <c r="C1570" t="str">
        <f>SUBSTITUTE(Table1[[#This Row],[Fuel]],", ",",")</f>
        <v>fossil gas: natural gas</v>
      </c>
      <c r="D1570" t="s">
        <v>3239</v>
      </c>
      <c r="H1570" t="s">
        <v>3438</v>
      </c>
      <c r="I1570">
        <v>390</v>
      </c>
      <c r="J1570" t="s">
        <v>3446</v>
      </c>
      <c r="K1570">
        <v>2009</v>
      </c>
      <c r="L1570" t="s">
        <v>29</v>
      </c>
      <c r="M1570" t="s">
        <v>29</v>
      </c>
      <c r="N1570">
        <v>22.569977000000002</v>
      </c>
      <c r="O1570">
        <v>113.572525</v>
      </c>
      <c r="P1570" t="s">
        <v>3485</v>
      </c>
      <c r="Q1570" s="3">
        <f>Table1[[#This Row],[Capacity (MW)]]*0.395*8760*10^-6</f>
        <v>1.349478</v>
      </c>
      <c r="R1570" s="3" cm="1">
        <f t="array" ref="R1570">AVERAGE(VLOOKUP(_xlfn.TEXTSPLIT(Table1[[#This Row],[Fuel (no space after comma)]], ","), FuelList_Final_EF!$A$2:$B$65, 2, FALSE))</f>
        <v>53.06</v>
      </c>
      <c r="S1570" s="3">
        <f>Table1[[#This Row],[Generation (TWh)]]*10^9*VLOOKUP(Table1[[#This Row],[Turbine/Engine Technology]],Technology_HR!$A$2:$B$11,2,FALSE)*10^-6</f>
        <v>10187209.422</v>
      </c>
      <c r="T1570" s="5">
        <f>Table1[[#This Row],[Fuel Consumption (mmBtu)]]*Table1[[#This Row],[Emission Factor (kg CO2/ mmBtu)]]*10^3</f>
        <v>540533331931.32007</v>
      </c>
      <c r="U1570" s="3">
        <f>Table1[[#This Row],[Emissions (g CO2)]]/(Table1[[#This Row],[Generation (TWh)]]*10^9)</f>
        <v>400.54994000000005</v>
      </c>
    </row>
    <row r="1571" spans="1:21" x14ac:dyDescent="0.35">
      <c r="A1571" t="s">
        <v>469</v>
      </c>
      <c r="B1571" t="s">
        <v>3239</v>
      </c>
      <c r="C1571" t="str">
        <f>SUBSTITUTE(Table1[[#This Row],[Fuel]],", ",",")</f>
        <v>fossil gas: natural gas</v>
      </c>
      <c r="D1571" t="s">
        <v>3239</v>
      </c>
      <c r="H1571" t="s">
        <v>3438</v>
      </c>
      <c r="I1571">
        <v>460</v>
      </c>
      <c r="J1571" t="s">
        <v>3446</v>
      </c>
      <c r="K1571">
        <v>2014</v>
      </c>
      <c r="L1571" t="s">
        <v>29</v>
      </c>
      <c r="M1571" t="s">
        <v>29</v>
      </c>
      <c r="N1571">
        <v>22.569977000000002</v>
      </c>
      <c r="O1571">
        <v>113.572525</v>
      </c>
      <c r="P1571" t="s">
        <v>3485</v>
      </c>
      <c r="Q1571" s="3">
        <f>Table1[[#This Row],[Capacity (MW)]]*0.395*8760*10^-6</f>
        <v>1.5916920000000001</v>
      </c>
      <c r="R1571" s="3" cm="1">
        <f t="array" ref="R1571">AVERAGE(VLOOKUP(_xlfn.TEXTSPLIT(Table1[[#This Row],[Fuel (no space after comma)]], ","), FuelList_Final_EF!$A$2:$B$65, 2, FALSE))</f>
        <v>53.06</v>
      </c>
      <c r="S1571" s="3">
        <f>Table1[[#This Row],[Generation (TWh)]]*10^9*VLOOKUP(Table1[[#This Row],[Turbine/Engine Technology]],Technology_HR!$A$2:$B$11,2,FALSE)*10^-6</f>
        <v>12015682.908</v>
      </c>
      <c r="T1571" s="5">
        <f>Table1[[#This Row],[Fuel Consumption (mmBtu)]]*Table1[[#This Row],[Emission Factor (kg CO2/ mmBtu)]]*10^3</f>
        <v>637552135098.47998</v>
      </c>
      <c r="U1571" s="3">
        <f>Table1[[#This Row],[Emissions (g CO2)]]/(Table1[[#This Row],[Generation (TWh)]]*10^9)</f>
        <v>400.54993999999999</v>
      </c>
    </row>
    <row r="1572" spans="1:21" x14ac:dyDescent="0.35">
      <c r="A1572" t="s">
        <v>469</v>
      </c>
      <c r="B1572" t="s">
        <v>3239</v>
      </c>
      <c r="C1572" t="str">
        <f>SUBSTITUTE(Table1[[#This Row],[Fuel]],", ",",")</f>
        <v>fossil gas: natural gas</v>
      </c>
      <c r="D1572" t="s">
        <v>3239</v>
      </c>
      <c r="H1572" t="s">
        <v>3438</v>
      </c>
      <c r="I1572">
        <v>460</v>
      </c>
      <c r="J1572" t="s">
        <v>3446</v>
      </c>
      <c r="K1572">
        <v>2014</v>
      </c>
      <c r="L1572" t="s">
        <v>29</v>
      </c>
      <c r="M1572" t="s">
        <v>29</v>
      </c>
      <c r="N1572">
        <v>22.569977000000002</v>
      </c>
      <c r="O1572">
        <v>113.572525</v>
      </c>
      <c r="P1572" t="s">
        <v>3485</v>
      </c>
      <c r="Q1572" s="3">
        <f>Table1[[#This Row],[Capacity (MW)]]*0.395*8760*10^-6</f>
        <v>1.5916920000000001</v>
      </c>
      <c r="R1572" s="3" cm="1">
        <f t="array" ref="R1572">AVERAGE(VLOOKUP(_xlfn.TEXTSPLIT(Table1[[#This Row],[Fuel (no space after comma)]], ","), FuelList_Final_EF!$A$2:$B$65, 2, FALSE))</f>
        <v>53.06</v>
      </c>
      <c r="S1572" s="3">
        <f>Table1[[#This Row],[Generation (TWh)]]*10^9*VLOOKUP(Table1[[#This Row],[Turbine/Engine Technology]],Technology_HR!$A$2:$B$11,2,FALSE)*10^-6</f>
        <v>12015682.908</v>
      </c>
      <c r="T1572" s="5">
        <f>Table1[[#This Row],[Fuel Consumption (mmBtu)]]*Table1[[#This Row],[Emission Factor (kg CO2/ mmBtu)]]*10^3</f>
        <v>637552135098.47998</v>
      </c>
      <c r="U1572" s="3">
        <f>Table1[[#This Row],[Emissions (g CO2)]]/(Table1[[#This Row],[Generation (TWh)]]*10^9)</f>
        <v>400.54993999999999</v>
      </c>
    </row>
    <row r="1573" spans="1:21" x14ac:dyDescent="0.35">
      <c r="A1573" t="s">
        <v>469</v>
      </c>
      <c r="B1573" t="s">
        <v>3239</v>
      </c>
      <c r="C1573" t="str">
        <f>SUBSTITUTE(Table1[[#This Row],[Fuel]],", ",",")</f>
        <v>fossil gas: natural gas</v>
      </c>
      <c r="D1573" t="s">
        <v>3239</v>
      </c>
      <c r="H1573" t="s">
        <v>3438</v>
      </c>
      <c r="I1573">
        <v>460</v>
      </c>
      <c r="J1573" t="s">
        <v>3446</v>
      </c>
      <c r="K1573">
        <v>2014</v>
      </c>
      <c r="L1573" t="s">
        <v>29</v>
      </c>
      <c r="M1573" t="s">
        <v>29</v>
      </c>
      <c r="N1573">
        <v>22.569977000000002</v>
      </c>
      <c r="O1573">
        <v>113.572525</v>
      </c>
      <c r="P1573" t="s">
        <v>3485</v>
      </c>
      <c r="Q1573" s="3">
        <f>Table1[[#This Row],[Capacity (MW)]]*0.395*8760*10^-6</f>
        <v>1.5916920000000001</v>
      </c>
      <c r="R1573" s="3" cm="1">
        <f t="array" ref="R1573">AVERAGE(VLOOKUP(_xlfn.TEXTSPLIT(Table1[[#This Row],[Fuel (no space after comma)]], ","), FuelList_Final_EF!$A$2:$B$65, 2, FALSE))</f>
        <v>53.06</v>
      </c>
      <c r="S1573" s="3">
        <f>Table1[[#This Row],[Generation (TWh)]]*10^9*VLOOKUP(Table1[[#This Row],[Turbine/Engine Technology]],Technology_HR!$A$2:$B$11,2,FALSE)*10^-6</f>
        <v>12015682.908</v>
      </c>
      <c r="T1573" s="5">
        <f>Table1[[#This Row],[Fuel Consumption (mmBtu)]]*Table1[[#This Row],[Emission Factor (kg CO2/ mmBtu)]]*10^3</f>
        <v>637552135098.47998</v>
      </c>
      <c r="U1573" s="3">
        <f>Table1[[#This Row],[Emissions (g CO2)]]/(Table1[[#This Row],[Generation (TWh)]]*10^9)</f>
        <v>400.54993999999999</v>
      </c>
    </row>
    <row r="1574" spans="1:21" x14ac:dyDescent="0.35">
      <c r="A1574" t="s">
        <v>470</v>
      </c>
      <c r="B1574" t="s">
        <v>3239</v>
      </c>
      <c r="C1574" t="str">
        <f>SUBSTITUTE(Table1[[#This Row],[Fuel]],", ",",")</f>
        <v>fossil gas: natural gas</v>
      </c>
      <c r="D1574" t="s">
        <v>3239</v>
      </c>
      <c r="H1574" t="s">
        <v>3438</v>
      </c>
      <c r="I1574">
        <v>460</v>
      </c>
      <c r="J1574" t="s">
        <v>3446</v>
      </c>
      <c r="K1574">
        <v>2014</v>
      </c>
      <c r="L1574" t="s">
        <v>29</v>
      </c>
      <c r="M1574" t="s">
        <v>29</v>
      </c>
      <c r="N1574">
        <v>21.922940000000001</v>
      </c>
      <c r="O1574">
        <v>113.220772</v>
      </c>
      <c r="P1574" t="s">
        <v>3485</v>
      </c>
      <c r="Q1574" s="3">
        <f>Table1[[#This Row],[Capacity (MW)]]*0.395*8760*10^-6</f>
        <v>1.5916920000000001</v>
      </c>
      <c r="R1574" s="3" cm="1">
        <f t="array" ref="R1574">AVERAGE(VLOOKUP(_xlfn.TEXTSPLIT(Table1[[#This Row],[Fuel (no space after comma)]], ","), FuelList_Final_EF!$A$2:$B$65, 2, FALSE))</f>
        <v>53.06</v>
      </c>
      <c r="S1574" s="3">
        <f>Table1[[#This Row],[Generation (TWh)]]*10^9*VLOOKUP(Table1[[#This Row],[Turbine/Engine Technology]],Technology_HR!$A$2:$B$11,2,FALSE)*10^-6</f>
        <v>12015682.908</v>
      </c>
      <c r="T1574" s="5">
        <f>Table1[[#This Row],[Fuel Consumption (mmBtu)]]*Table1[[#This Row],[Emission Factor (kg CO2/ mmBtu)]]*10^3</f>
        <v>637552135098.47998</v>
      </c>
      <c r="U1574" s="3">
        <f>Table1[[#This Row],[Emissions (g CO2)]]/(Table1[[#This Row],[Generation (TWh)]]*10^9)</f>
        <v>400.54993999999999</v>
      </c>
    </row>
    <row r="1575" spans="1:21" x14ac:dyDescent="0.35">
      <c r="A1575" t="s">
        <v>470</v>
      </c>
      <c r="B1575" t="s">
        <v>3239</v>
      </c>
      <c r="C1575" t="str">
        <f>SUBSTITUTE(Table1[[#This Row],[Fuel]],", ",",")</f>
        <v>fossil gas: natural gas</v>
      </c>
      <c r="D1575" t="s">
        <v>3239</v>
      </c>
      <c r="H1575" t="s">
        <v>3438</v>
      </c>
      <c r="I1575">
        <v>460</v>
      </c>
      <c r="J1575" t="s">
        <v>3446</v>
      </c>
      <c r="K1575">
        <v>2014</v>
      </c>
      <c r="L1575" t="s">
        <v>29</v>
      </c>
      <c r="M1575" t="s">
        <v>29</v>
      </c>
      <c r="N1575">
        <v>21.922940000000001</v>
      </c>
      <c r="O1575">
        <v>113.220772</v>
      </c>
      <c r="P1575" t="s">
        <v>3485</v>
      </c>
      <c r="Q1575" s="3">
        <f>Table1[[#This Row],[Capacity (MW)]]*0.395*8760*10^-6</f>
        <v>1.5916920000000001</v>
      </c>
      <c r="R1575" s="3" cm="1">
        <f t="array" ref="R1575">AVERAGE(VLOOKUP(_xlfn.TEXTSPLIT(Table1[[#This Row],[Fuel (no space after comma)]], ","), FuelList_Final_EF!$A$2:$B$65, 2, FALSE))</f>
        <v>53.06</v>
      </c>
      <c r="S1575" s="3">
        <f>Table1[[#This Row],[Generation (TWh)]]*10^9*VLOOKUP(Table1[[#This Row],[Turbine/Engine Technology]],Technology_HR!$A$2:$B$11,2,FALSE)*10^-6</f>
        <v>12015682.908</v>
      </c>
      <c r="T1575" s="5">
        <f>Table1[[#This Row],[Fuel Consumption (mmBtu)]]*Table1[[#This Row],[Emission Factor (kg CO2/ mmBtu)]]*10^3</f>
        <v>637552135098.47998</v>
      </c>
      <c r="U1575" s="3">
        <f>Table1[[#This Row],[Emissions (g CO2)]]/(Table1[[#This Row],[Generation (TWh)]]*10^9)</f>
        <v>400.54993999999999</v>
      </c>
    </row>
    <row r="1576" spans="1:21" x14ac:dyDescent="0.35">
      <c r="A1576" t="s">
        <v>470</v>
      </c>
      <c r="B1576" t="s">
        <v>3239</v>
      </c>
      <c r="C1576" t="str">
        <f>SUBSTITUTE(Table1[[#This Row],[Fuel]],", ",",")</f>
        <v>fossil gas: natural gas</v>
      </c>
      <c r="D1576" t="s">
        <v>3239</v>
      </c>
      <c r="H1576" t="s">
        <v>3438</v>
      </c>
      <c r="I1576">
        <v>460</v>
      </c>
      <c r="J1576" t="s">
        <v>3447</v>
      </c>
      <c r="K1576" t="s">
        <v>29</v>
      </c>
      <c r="L1576" t="s">
        <v>29</v>
      </c>
      <c r="M1576" t="s">
        <v>29</v>
      </c>
      <c r="N1576">
        <v>21.922940000000001</v>
      </c>
      <c r="O1576">
        <v>113.220772</v>
      </c>
      <c r="P1576" t="s">
        <v>3485</v>
      </c>
      <c r="Q1576" s="3">
        <f>Table1[[#This Row],[Capacity (MW)]]*0.395*8760*10^-6</f>
        <v>1.5916920000000001</v>
      </c>
      <c r="R1576" s="3" cm="1">
        <f t="array" ref="R1576">AVERAGE(VLOOKUP(_xlfn.TEXTSPLIT(Table1[[#This Row],[Fuel (no space after comma)]], ","), FuelList_Final_EF!$A$2:$B$65, 2, FALSE))</f>
        <v>53.06</v>
      </c>
      <c r="S1576" s="3">
        <f>Table1[[#This Row],[Generation (TWh)]]*10^9*VLOOKUP(Table1[[#This Row],[Turbine/Engine Technology]],Technology_HR!$A$2:$B$11,2,FALSE)*10^-6</f>
        <v>12015682.908</v>
      </c>
      <c r="T1576" s="5">
        <f>Table1[[#This Row],[Fuel Consumption (mmBtu)]]*Table1[[#This Row],[Emission Factor (kg CO2/ mmBtu)]]*10^3</f>
        <v>637552135098.47998</v>
      </c>
      <c r="U1576" s="3">
        <f>Table1[[#This Row],[Emissions (g CO2)]]/(Table1[[#This Row],[Generation (TWh)]]*10^9)</f>
        <v>400.54993999999999</v>
      </c>
    </row>
    <row r="1577" spans="1:21" x14ac:dyDescent="0.35">
      <c r="A1577" t="s">
        <v>470</v>
      </c>
      <c r="B1577" t="s">
        <v>3239</v>
      </c>
      <c r="C1577" t="str">
        <f>SUBSTITUTE(Table1[[#This Row],[Fuel]],", ",",")</f>
        <v>fossil gas: natural gas</v>
      </c>
      <c r="D1577" t="s">
        <v>3239</v>
      </c>
      <c r="H1577" t="s">
        <v>3438</v>
      </c>
      <c r="I1577">
        <v>460</v>
      </c>
      <c r="J1577" t="s">
        <v>3447</v>
      </c>
      <c r="K1577" t="s">
        <v>29</v>
      </c>
      <c r="L1577" t="s">
        <v>29</v>
      </c>
      <c r="M1577" t="s">
        <v>29</v>
      </c>
      <c r="N1577">
        <v>21.922940000000001</v>
      </c>
      <c r="O1577">
        <v>113.220772</v>
      </c>
      <c r="P1577" t="s">
        <v>3485</v>
      </c>
      <c r="Q1577" s="3">
        <f>Table1[[#This Row],[Capacity (MW)]]*0.395*8760*10^-6</f>
        <v>1.5916920000000001</v>
      </c>
      <c r="R1577" s="3" cm="1">
        <f t="array" ref="R1577">AVERAGE(VLOOKUP(_xlfn.TEXTSPLIT(Table1[[#This Row],[Fuel (no space after comma)]], ","), FuelList_Final_EF!$A$2:$B$65, 2, FALSE))</f>
        <v>53.06</v>
      </c>
      <c r="S1577" s="3">
        <f>Table1[[#This Row],[Generation (TWh)]]*10^9*VLOOKUP(Table1[[#This Row],[Turbine/Engine Technology]],Technology_HR!$A$2:$B$11,2,FALSE)*10^-6</f>
        <v>12015682.908</v>
      </c>
      <c r="T1577" s="5">
        <f>Table1[[#This Row],[Fuel Consumption (mmBtu)]]*Table1[[#This Row],[Emission Factor (kg CO2/ mmBtu)]]*10^3</f>
        <v>637552135098.47998</v>
      </c>
      <c r="U1577" s="3">
        <f>Table1[[#This Row],[Emissions (g CO2)]]/(Table1[[#This Row],[Generation (TWh)]]*10^9)</f>
        <v>400.54993999999999</v>
      </c>
    </row>
    <row r="1578" spans="1:21" x14ac:dyDescent="0.35">
      <c r="A1578" t="s">
        <v>471</v>
      </c>
      <c r="B1578" t="s">
        <v>3239</v>
      </c>
      <c r="C1578" t="str">
        <f>SUBSTITUTE(Table1[[#This Row],[Fuel]],", ",",")</f>
        <v>fossil gas: natural gas</v>
      </c>
      <c r="D1578" t="s">
        <v>3239</v>
      </c>
      <c r="H1578" t="s">
        <v>3438</v>
      </c>
      <c r="I1578">
        <v>60</v>
      </c>
      <c r="J1578" t="s">
        <v>3451</v>
      </c>
      <c r="K1578" t="s">
        <v>29</v>
      </c>
      <c r="L1578" t="s">
        <v>29</v>
      </c>
      <c r="M1578" t="s">
        <v>29</v>
      </c>
      <c r="N1578">
        <v>22.406471</v>
      </c>
      <c r="O1578">
        <v>107.43351699999999</v>
      </c>
      <c r="P1578" t="s">
        <v>3485</v>
      </c>
      <c r="Q1578" s="3">
        <f>Table1[[#This Row],[Capacity (MW)]]*0.395*8760*10^-6</f>
        <v>0.20761200000000002</v>
      </c>
      <c r="R1578" s="3" cm="1">
        <f t="array" ref="R1578">AVERAGE(VLOOKUP(_xlfn.TEXTSPLIT(Table1[[#This Row],[Fuel (no space after comma)]], ","), FuelList_Final_EF!$A$2:$B$65, 2, FALSE))</f>
        <v>53.06</v>
      </c>
      <c r="S1578" s="3">
        <f>Table1[[#This Row],[Generation (TWh)]]*10^9*VLOOKUP(Table1[[#This Row],[Turbine/Engine Technology]],Technology_HR!$A$2:$B$11,2,FALSE)*10^-6</f>
        <v>1567262.9880000001</v>
      </c>
      <c r="T1578" s="5">
        <f>Table1[[#This Row],[Fuel Consumption (mmBtu)]]*Table1[[#This Row],[Emission Factor (kg CO2/ mmBtu)]]*10^3</f>
        <v>83158974143.280014</v>
      </c>
      <c r="U1578" s="3">
        <f>Table1[[#This Row],[Emissions (g CO2)]]/(Table1[[#This Row],[Generation (TWh)]]*10^9)</f>
        <v>400.54993999999999</v>
      </c>
    </row>
    <row r="1579" spans="1:21" x14ac:dyDescent="0.35">
      <c r="A1579" t="s">
        <v>471</v>
      </c>
      <c r="B1579" t="s">
        <v>3239</v>
      </c>
      <c r="C1579" t="str">
        <f>SUBSTITUTE(Table1[[#This Row],[Fuel]],", ",",")</f>
        <v>fossil gas: natural gas</v>
      </c>
      <c r="D1579" t="s">
        <v>3239</v>
      </c>
      <c r="H1579" t="s">
        <v>3438</v>
      </c>
      <c r="I1579">
        <v>60</v>
      </c>
      <c r="J1579" t="s">
        <v>3451</v>
      </c>
      <c r="K1579" t="s">
        <v>29</v>
      </c>
      <c r="L1579" t="s">
        <v>29</v>
      </c>
      <c r="M1579" t="s">
        <v>29</v>
      </c>
      <c r="N1579">
        <v>22.406471</v>
      </c>
      <c r="O1579">
        <v>107.43351699999999</v>
      </c>
      <c r="P1579" t="s">
        <v>3485</v>
      </c>
      <c r="Q1579" s="3">
        <f>Table1[[#This Row],[Capacity (MW)]]*0.395*8760*10^-6</f>
        <v>0.20761200000000002</v>
      </c>
      <c r="R1579" s="3" cm="1">
        <f t="array" ref="R1579">AVERAGE(VLOOKUP(_xlfn.TEXTSPLIT(Table1[[#This Row],[Fuel (no space after comma)]], ","), FuelList_Final_EF!$A$2:$B$65, 2, FALSE))</f>
        <v>53.06</v>
      </c>
      <c r="S1579" s="3">
        <f>Table1[[#This Row],[Generation (TWh)]]*10^9*VLOOKUP(Table1[[#This Row],[Turbine/Engine Technology]],Technology_HR!$A$2:$B$11,2,FALSE)*10^-6</f>
        <v>1567262.9880000001</v>
      </c>
      <c r="T1579" s="5">
        <f>Table1[[#This Row],[Fuel Consumption (mmBtu)]]*Table1[[#This Row],[Emission Factor (kg CO2/ mmBtu)]]*10^3</f>
        <v>83158974143.280014</v>
      </c>
      <c r="U1579" s="3">
        <f>Table1[[#This Row],[Emissions (g CO2)]]/(Table1[[#This Row],[Generation (TWh)]]*10^9)</f>
        <v>400.54993999999999</v>
      </c>
    </row>
    <row r="1580" spans="1:21" x14ac:dyDescent="0.35">
      <c r="A1580" t="s">
        <v>471</v>
      </c>
      <c r="B1580" t="s">
        <v>3239</v>
      </c>
      <c r="C1580" t="str">
        <f>SUBSTITUTE(Table1[[#This Row],[Fuel]],", ",",")</f>
        <v>fossil gas: natural gas</v>
      </c>
      <c r="D1580" t="s">
        <v>3239</v>
      </c>
      <c r="H1580" t="s">
        <v>3438</v>
      </c>
      <c r="I1580">
        <v>60</v>
      </c>
      <c r="J1580" t="s">
        <v>3451</v>
      </c>
      <c r="K1580" t="s">
        <v>29</v>
      </c>
      <c r="L1580" t="s">
        <v>29</v>
      </c>
      <c r="M1580" t="s">
        <v>29</v>
      </c>
      <c r="N1580">
        <v>22.406471</v>
      </c>
      <c r="O1580">
        <v>107.43351699999999</v>
      </c>
      <c r="P1580" t="s">
        <v>3485</v>
      </c>
      <c r="Q1580" s="3">
        <f>Table1[[#This Row],[Capacity (MW)]]*0.395*8760*10^-6</f>
        <v>0.20761200000000002</v>
      </c>
      <c r="R1580" s="3" cm="1">
        <f t="array" ref="R1580">AVERAGE(VLOOKUP(_xlfn.TEXTSPLIT(Table1[[#This Row],[Fuel (no space after comma)]], ","), FuelList_Final_EF!$A$2:$B$65, 2, FALSE))</f>
        <v>53.06</v>
      </c>
      <c r="S1580" s="3">
        <f>Table1[[#This Row],[Generation (TWh)]]*10^9*VLOOKUP(Table1[[#This Row],[Turbine/Engine Technology]],Technology_HR!$A$2:$B$11,2,FALSE)*10^-6</f>
        <v>1567262.9880000001</v>
      </c>
      <c r="T1580" s="5">
        <f>Table1[[#This Row],[Fuel Consumption (mmBtu)]]*Table1[[#This Row],[Emission Factor (kg CO2/ mmBtu)]]*10^3</f>
        <v>83158974143.280014</v>
      </c>
      <c r="U1580" s="3">
        <f>Table1[[#This Row],[Emissions (g CO2)]]/(Table1[[#This Row],[Generation (TWh)]]*10^9)</f>
        <v>400.54993999999999</v>
      </c>
    </row>
    <row r="1581" spans="1:21" x14ac:dyDescent="0.35">
      <c r="A1581" t="s">
        <v>471</v>
      </c>
      <c r="B1581" t="s">
        <v>3239</v>
      </c>
      <c r="C1581" t="str">
        <f>SUBSTITUTE(Table1[[#This Row],[Fuel]],", ",",")</f>
        <v>fossil gas: natural gas</v>
      </c>
      <c r="D1581" t="s">
        <v>3239</v>
      </c>
      <c r="H1581" t="s">
        <v>3438</v>
      </c>
      <c r="I1581">
        <v>60</v>
      </c>
      <c r="J1581" t="s">
        <v>3451</v>
      </c>
      <c r="K1581" t="s">
        <v>29</v>
      </c>
      <c r="L1581" t="s">
        <v>29</v>
      </c>
      <c r="M1581" t="s">
        <v>29</v>
      </c>
      <c r="N1581">
        <v>22.406471</v>
      </c>
      <c r="O1581">
        <v>107.43351699999999</v>
      </c>
      <c r="P1581" t="s">
        <v>3485</v>
      </c>
      <c r="Q1581" s="3">
        <f>Table1[[#This Row],[Capacity (MW)]]*0.395*8760*10^-6</f>
        <v>0.20761200000000002</v>
      </c>
      <c r="R1581" s="3" cm="1">
        <f t="array" ref="R1581">AVERAGE(VLOOKUP(_xlfn.TEXTSPLIT(Table1[[#This Row],[Fuel (no space after comma)]], ","), FuelList_Final_EF!$A$2:$B$65, 2, FALSE))</f>
        <v>53.06</v>
      </c>
      <c r="S1581" s="3">
        <f>Table1[[#This Row],[Generation (TWh)]]*10^9*VLOOKUP(Table1[[#This Row],[Turbine/Engine Technology]],Technology_HR!$A$2:$B$11,2,FALSE)*10^-6</f>
        <v>1567262.9880000001</v>
      </c>
      <c r="T1581" s="5">
        <f>Table1[[#This Row],[Fuel Consumption (mmBtu)]]*Table1[[#This Row],[Emission Factor (kg CO2/ mmBtu)]]*10^3</f>
        <v>83158974143.280014</v>
      </c>
      <c r="U1581" s="3">
        <f>Table1[[#This Row],[Emissions (g CO2)]]/(Table1[[#This Row],[Generation (TWh)]]*10^9)</f>
        <v>400.54993999999999</v>
      </c>
    </row>
    <row r="1582" spans="1:21" x14ac:dyDescent="0.35">
      <c r="A1582" t="s">
        <v>472</v>
      </c>
      <c r="B1582" t="s">
        <v>3239</v>
      </c>
      <c r="C1582" t="str">
        <f>SUBSTITUTE(Table1[[#This Row],[Fuel]],", ",",")</f>
        <v>fossil gas: natural gas</v>
      </c>
      <c r="D1582" t="s">
        <v>3239</v>
      </c>
      <c r="H1582" t="s">
        <v>3438</v>
      </c>
      <c r="I1582">
        <v>60</v>
      </c>
      <c r="J1582" t="s">
        <v>3451</v>
      </c>
      <c r="K1582" t="s">
        <v>29</v>
      </c>
      <c r="L1582" t="s">
        <v>29</v>
      </c>
      <c r="M1582" t="s">
        <v>29</v>
      </c>
      <c r="N1582">
        <v>23.041530000000002</v>
      </c>
      <c r="O1582">
        <v>109.63309099999999</v>
      </c>
      <c r="P1582" t="s">
        <v>3485</v>
      </c>
      <c r="Q1582" s="3">
        <f>Table1[[#This Row],[Capacity (MW)]]*0.395*8760*10^-6</f>
        <v>0.20761200000000002</v>
      </c>
      <c r="R1582" s="3" cm="1">
        <f t="array" ref="R1582">AVERAGE(VLOOKUP(_xlfn.TEXTSPLIT(Table1[[#This Row],[Fuel (no space after comma)]], ","), FuelList_Final_EF!$A$2:$B$65, 2, FALSE))</f>
        <v>53.06</v>
      </c>
      <c r="S1582" s="3">
        <f>Table1[[#This Row],[Generation (TWh)]]*10^9*VLOOKUP(Table1[[#This Row],[Turbine/Engine Technology]],Technology_HR!$A$2:$B$11,2,FALSE)*10^-6</f>
        <v>1567262.9880000001</v>
      </c>
      <c r="T1582" s="5">
        <f>Table1[[#This Row],[Fuel Consumption (mmBtu)]]*Table1[[#This Row],[Emission Factor (kg CO2/ mmBtu)]]*10^3</f>
        <v>83158974143.280014</v>
      </c>
      <c r="U1582" s="3">
        <f>Table1[[#This Row],[Emissions (g CO2)]]/(Table1[[#This Row],[Generation (TWh)]]*10^9)</f>
        <v>400.54993999999999</v>
      </c>
    </row>
    <row r="1583" spans="1:21" x14ac:dyDescent="0.35">
      <c r="A1583" t="s">
        <v>472</v>
      </c>
      <c r="B1583" t="s">
        <v>3239</v>
      </c>
      <c r="C1583" t="str">
        <f>SUBSTITUTE(Table1[[#This Row],[Fuel]],", ",",")</f>
        <v>fossil gas: natural gas</v>
      </c>
      <c r="D1583" t="s">
        <v>3239</v>
      </c>
      <c r="H1583" t="s">
        <v>3438</v>
      </c>
      <c r="I1583">
        <v>60</v>
      </c>
      <c r="J1583" t="s">
        <v>3451</v>
      </c>
      <c r="K1583" t="s">
        <v>29</v>
      </c>
      <c r="L1583" t="s">
        <v>29</v>
      </c>
      <c r="M1583" t="s">
        <v>29</v>
      </c>
      <c r="N1583">
        <v>23.041530000000002</v>
      </c>
      <c r="O1583">
        <v>109.63309099999999</v>
      </c>
      <c r="P1583" t="s">
        <v>3485</v>
      </c>
      <c r="Q1583" s="3">
        <f>Table1[[#This Row],[Capacity (MW)]]*0.395*8760*10^-6</f>
        <v>0.20761200000000002</v>
      </c>
      <c r="R1583" s="3" cm="1">
        <f t="array" ref="R1583">AVERAGE(VLOOKUP(_xlfn.TEXTSPLIT(Table1[[#This Row],[Fuel (no space after comma)]], ","), FuelList_Final_EF!$A$2:$B$65, 2, FALSE))</f>
        <v>53.06</v>
      </c>
      <c r="S1583" s="3">
        <f>Table1[[#This Row],[Generation (TWh)]]*10^9*VLOOKUP(Table1[[#This Row],[Turbine/Engine Technology]],Technology_HR!$A$2:$B$11,2,FALSE)*10^-6</f>
        <v>1567262.9880000001</v>
      </c>
      <c r="T1583" s="5">
        <f>Table1[[#This Row],[Fuel Consumption (mmBtu)]]*Table1[[#This Row],[Emission Factor (kg CO2/ mmBtu)]]*10^3</f>
        <v>83158974143.280014</v>
      </c>
      <c r="U1583" s="3">
        <f>Table1[[#This Row],[Emissions (g CO2)]]/(Table1[[#This Row],[Generation (TWh)]]*10^9)</f>
        <v>400.54993999999999</v>
      </c>
    </row>
    <row r="1584" spans="1:21" x14ac:dyDescent="0.35">
      <c r="A1584" t="s">
        <v>473</v>
      </c>
      <c r="B1584" t="s">
        <v>3239</v>
      </c>
      <c r="C1584" t="str">
        <f>SUBSTITUTE(Table1[[#This Row],[Fuel]],", ",",")</f>
        <v>fossil gas: natural gas</v>
      </c>
      <c r="D1584" t="s">
        <v>3239</v>
      </c>
      <c r="H1584" t="s">
        <v>3438</v>
      </c>
      <c r="I1584">
        <v>60</v>
      </c>
      <c r="J1584" t="s">
        <v>3451</v>
      </c>
      <c r="K1584" t="s">
        <v>29</v>
      </c>
      <c r="L1584" t="s">
        <v>29</v>
      </c>
      <c r="M1584" t="s">
        <v>29</v>
      </c>
      <c r="N1584">
        <v>23.323588000000001</v>
      </c>
      <c r="O1584">
        <v>110.069824</v>
      </c>
      <c r="P1584" t="s">
        <v>3485</v>
      </c>
      <c r="Q1584" s="3">
        <f>Table1[[#This Row],[Capacity (MW)]]*0.395*8760*10^-6</f>
        <v>0.20761200000000002</v>
      </c>
      <c r="R1584" s="3" cm="1">
        <f t="array" ref="R1584">AVERAGE(VLOOKUP(_xlfn.TEXTSPLIT(Table1[[#This Row],[Fuel (no space after comma)]], ","), FuelList_Final_EF!$A$2:$B$65, 2, FALSE))</f>
        <v>53.06</v>
      </c>
      <c r="S1584" s="3">
        <f>Table1[[#This Row],[Generation (TWh)]]*10^9*VLOOKUP(Table1[[#This Row],[Turbine/Engine Technology]],Technology_HR!$A$2:$B$11,2,FALSE)*10^-6</f>
        <v>1567262.9880000001</v>
      </c>
      <c r="T1584" s="5">
        <f>Table1[[#This Row],[Fuel Consumption (mmBtu)]]*Table1[[#This Row],[Emission Factor (kg CO2/ mmBtu)]]*10^3</f>
        <v>83158974143.280014</v>
      </c>
      <c r="U1584" s="3">
        <f>Table1[[#This Row],[Emissions (g CO2)]]/(Table1[[#This Row],[Generation (TWh)]]*10^9)</f>
        <v>400.54993999999999</v>
      </c>
    </row>
    <row r="1585" spans="1:21" x14ac:dyDescent="0.35">
      <c r="A1585" t="s">
        <v>473</v>
      </c>
      <c r="B1585" t="s">
        <v>3239</v>
      </c>
      <c r="C1585" t="str">
        <f>SUBSTITUTE(Table1[[#This Row],[Fuel]],", ",",")</f>
        <v>fossil gas: natural gas</v>
      </c>
      <c r="D1585" t="s">
        <v>3239</v>
      </c>
      <c r="H1585" t="s">
        <v>3438</v>
      </c>
      <c r="I1585">
        <v>60</v>
      </c>
      <c r="J1585" t="s">
        <v>3451</v>
      </c>
      <c r="K1585" t="s">
        <v>29</v>
      </c>
      <c r="L1585" t="s">
        <v>29</v>
      </c>
      <c r="M1585" t="s">
        <v>29</v>
      </c>
      <c r="N1585">
        <v>23.323588000000001</v>
      </c>
      <c r="O1585">
        <v>110.069824</v>
      </c>
      <c r="P1585" t="s">
        <v>3485</v>
      </c>
      <c r="Q1585" s="3">
        <f>Table1[[#This Row],[Capacity (MW)]]*0.395*8760*10^-6</f>
        <v>0.20761200000000002</v>
      </c>
      <c r="R1585" s="3" cm="1">
        <f t="array" ref="R1585">AVERAGE(VLOOKUP(_xlfn.TEXTSPLIT(Table1[[#This Row],[Fuel (no space after comma)]], ","), FuelList_Final_EF!$A$2:$B$65, 2, FALSE))</f>
        <v>53.06</v>
      </c>
      <c r="S1585" s="3">
        <f>Table1[[#This Row],[Generation (TWh)]]*10^9*VLOOKUP(Table1[[#This Row],[Turbine/Engine Technology]],Technology_HR!$A$2:$B$11,2,FALSE)*10^-6</f>
        <v>1567262.9880000001</v>
      </c>
      <c r="T1585" s="5">
        <f>Table1[[#This Row],[Fuel Consumption (mmBtu)]]*Table1[[#This Row],[Emission Factor (kg CO2/ mmBtu)]]*10^3</f>
        <v>83158974143.280014</v>
      </c>
      <c r="U1585" s="3">
        <f>Table1[[#This Row],[Emissions (g CO2)]]/(Table1[[#This Row],[Generation (TWh)]]*10^9)</f>
        <v>400.54993999999999</v>
      </c>
    </row>
    <row r="1586" spans="1:21" x14ac:dyDescent="0.35">
      <c r="A1586" t="s">
        <v>474</v>
      </c>
      <c r="B1586" t="s">
        <v>3239</v>
      </c>
      <c r="C1586" t="str">
        <f>SUBSTITUTE(Table1[[#This Row],[Fuel]],", ",",")</f>
        <v>fossil gas: natural gas</v>
      </c>
      <c r="D1586" t="s">
        <v>3239</v>
      </c>
      <c r="H1586" t="s">
        <v>3438</v>
      </c>
      <c r="I1586">
        <v>75</v>
      </c>
      <c r="J1586" t="s">
        <v>3446</v>
      </c>
      <c r="K1586">
        <v>2006</v>
      </c>
      <c r="L1586" t="s">
        <v>29</v>
      </c>
      <c r="M1586" t="s">
        <v>29</v>
      </c>
      <c r="N1586">
        <v>39.781342000000002</v>
      </c>
      <c r="O1586">
        <v>116.502287</v>
      </c>
      <c r="P1586" t="s">
        <v>3485</v>
      </c>
      <c r="Q1586" s="3">
        <f>Table1[[#This Row],[Capacity (MW)]]*0.395*8760*10^-6</f>
        <v>0.259515</v>
      </c>
      <c r="R1586" s="3" cm="1">
        <f t="array" ref="R1586">AVERAGE(VLOOKUP(_xlfn.TEXTSPLIT(Table1[[#This Row],[Fuel (no space after comma)]], ","), FuelList_Final_EF!$A$2:$B$65, 2, FALSE))</f>
        <v>53.06</v>
      </c>
      <c r="S1586" s="3">
        <f>Table1[[#This Row],[Generation (TWh)]]*10^9*VLOOKUP(Table1[[#This Row],[Turbine/Engine Technology]],Technology_HR!$A$2:$B$11,2,FALSE)*10^-6</f>
        <v>1959078.7349999999</v>
      </c>
      <c r="T1586" s="5">
        <f>Table1[[#This Row],[Fuel Consumption (mmBtu)]]*Table1[[#This Row],[Emission Factor (kg CO2/ mmBtu)]]*10^3</f>
        <v>103948717679.09999</v>
      </c>
      <c r="U1586" s="3">
        <f>Table1[[#This Row],[Emissions (g CO2)]]/(Table1[[#This Row],[Generation (TWh)]]*10^9)</f>
        <v>400.54993999999999</v>
      </c>
    </row>
    <row r="1587" spans="1:21" x14ac:dyDescent="0.35">
      <c r="A1587" t="s">
        <v>474</v>
      </c>
      <c r="B1587" t="s">
        <v>3239</v>
      </c>
      <c r="C1587" t="str">
        <f>SUBSTITUTE(Table1[[#This Row],[Fuel]],", ",",")</f>
        <v>fossil gas: natural gas</v>
      </c>
      <c r="D1587" t="s">
        <v>3239</v>
      </c>
      <c r="H1587" t="s">
        <v>3438</v>
      </c>
      <c r="I1587">
        <v>75</v>
      </c>
      <c r="J1587" t="s">
        <v>3446</v>
      </c>
      <c r="K1587">
        <v>2006</v>
      </c>
      <c r="L1587" t="s">
        <v>29</v>
      </c>
      <c r="M1587" t="s">
        <v>29</v>
      </c>
      <c r="N1587">
        <v>39.781342000000002</v>
      </c>
      <c r="O1587">
        <v>116.502287</v>
      </c>
      <c r="P1587" t="s">
        <v>3485</v>
      </c>
      <c r="Q1587" s="3">
        <f>Table1[[#This Row],[Capacity (MW)]]*0.395*8760*10^-6</f>
        <v>0.259515</v>
      </c>
      <c r="R1587" s="3" cm="1">
        <f t="array" ref="R1587">AVERAGE(VLOOKUP(_xlfn.TEXTSPLIT(Table1[[#This Row],[Fuel (no space after comma)]], ","), FuelList_Final_EF!$A$2:$B$65, 2, FALSE))</f>
        <v>53.06</v>
      </c>
      <c r="S1587" s="3">
        <f>Table1[[#This Row],[Generation (TWh)]]*10^9*VLOOKUP(Table1[[#This Row],[Turbine/Engine Technology]],Technology_HR!$A$2:$B$11,2,FALSE)*10^-6</f>
        <v>1959078.7349999999</v>
      </c>
      <c r="T1587" s="5">
        <f>Table1[[#This Row],[Fuel Consumption (mmBtu)]]*Table1[[#This Row],[Emission Factor (kg CO2/ mmBtu)]]*10^3</f>
        <v>103948717679.09999</v>
      </c>
      <c r="U1587" s="3">
        <f>Table1[[#This Row],[Emissions (g CO2)]]/(Table1[[#This Row],[Generation (TWh)]]*10^9)</f>
        <v>400.54993999999999</v>
      </c>
    </row>
    <row r="1588" spans="1:21" x14ac:dyDescent="0.35">
      <c r="A1588" t="s">
        <v>475</v>
      </c>
      <c r="B1588" t="s">
        <v>3239</v>
      </c>
      <c r="C1588" t="str">
        <f>SUBSTITUTE(Table1[[#This Row],[Fuel]],", ",",")</f>
        <v>fossil gas: natural gas</v>
      </c>
      <c r="D1588" t="s">
        <v>3239</v>
      </c>
      <c r="H1588" t="s">
        <v>3438</v>
      </c>
      <c r="I1588">
        <v>80</v>
      </c>
      <c r="J1588" t="s">
        <v>3450</v>
      </c>
      <c r="K1588">
        <v>2025</v>
      </c>
      <c r="L1588" t="s">
        <v>29</v>
      </c>
      <c r="M1588" t="s">
        <v>29</v>
      </c>
      <c r="N1588">
        <v>31.402446000000001</v>
      </c>
      <c r="O1588">
        <v>116.36308</v>
      </c>
      <c r="P1588" t="s">
        <v>3485</v>
      </c>
      <c r="Q1588" s="3">
        <f>Table1[[#This Row],[Capacity (MW)]]*0.395*8760*10^-6</f>
        <v>0.27681600000000001</v>
      </c>
      <c r="R1588" s="3" cm="1">
        <f t="array" ref="R1588">AVERAGE(VLOOKUP(_xlfn.TEXTSPLIT(Table1[[#This Row],[Fuel (no space after comma)]], ","), FuelList_Final_EF!$A$2:$B$65, 2, FALSE))</f>
        <v>53.06</v>
      </c>
      <c r="S1588" s="3">
        <f>Table1[[#This Row],[Generation (TWh)]]*10^9*VLOOKUP(Table1[[#This Row],[Turbine/Engine Technology]],Technology_HR!$A$2:$B$11,2,FALSE)*10^-6</f>
        <v>2089683.9839999999</v>
      </c>
      <c r="T1588" s="5">
        <f>Table1[[#This Row],[Fuel Consumption (mmBtu)]]*Table1[[#This Row],[Emission Factor (kg CO2/ mmBtu)]]*10^3</f>
        <v>110878632191.03999</v>
      </c>
      <c r="U1588" s="3">
        <f>Table1[[#This Row],[Emissions (g CO2)]]/(Table1[[#This Row],[Generation (TWh)]]*10^9)</f>
        <v>400.54993999999999</v>
      </c>
    </row>
    <row r="1589" spans="1:21" x14ac:dyDescent="0.35">
      <c r="A1589" t="s">
        <v>476</v>
      </c>
      <c r="B1589" t="s">
        <v>3239</v>
      </c>
      <c r="C1589" t="str">
        <f>SUBSTITUTE(Table1[[#This Row],[Fuel]],", ",",")</f>
        <v>fossil gas: natural gas</v>
      </c>
      <c r="D1589" t="s">
        <v>3239</v>
      </c>
      <c r="H1589" t="s">
        <v>3438</v>
      </c>
      <c r="I1589">
        <v>100</v>
      </c>
      <c r="J1589" t="s">
        <v>3446</v>
      </c>
      <c r="K1589">
        <v>2023</v>
      </c>
      <c r="L1589" t="s">
        <v>29</v>
      </c>
      <c r="M1589" t="s">
        <v>29</v>
      </c>
      <c r="N1589">
        <v>32.048051000000001</v>
      </c>
      <c r="O1589">
        <v>119.61720699999999</v>
      </c>
      <c r="P1589" t="s">
        <v>3485</v>
      </c>
      <c r="Q1589" s="3">
        <f>Table1[[#This Row],[Capacity (MW)]]*0.395*8760*10^-6</f>
        <v>0.34601999999999999</v>
      </c>
      <c r="R1589" s="3" cm="1">
        <f t="array" ref="R1589">AVERAGE(VLOOKUP(_xlfn.TEXTSPLIT(Table1[[#This Row],[Fuel (no space after comma)]], ","), FuelList_Final_EF!$A$2:$B$65, 2, FALSE))</f>
        <v>53.06</v>
      </c>
      <c r="S1589" s="3">
        <f>Table1[[#This Row],[Generation (TWh)]]*10^9*VLOOKUP(Table1[[#This Row],[Turbine/Engine Technology]],Technology_HR!$A$2:$B$11,2,FALSE)*10^-6</f>
        <v>2612104.98</v>
      </c>
      <c r="T1589" s="5">
        <f>Table1[[#This Row],[Fuel Consumption (mmBtu)]]*Table1[[#This Row],[Emission Factor (kg CO2/ mmBtu)]]*10^3</f>
        <v>138598290238.80002</v>
      </c>
      <c r="U1589" s="3">
        <f>Table1[[#This Row],[Emissions (g CO2)]]/(Table1[[#This Row],[Generation (TWh)]]*10^9)</f>
        <v>400.54994000000005</v>
      </c>
    </row>
    <row r="1590" spans="1:21" x14ac:dyDescent="0.35">
      <c r="A1590" t="s">
        <v>476</v>
      </c>
      <c r="B1590" t="s">
        <v>3239</v>
      </c>
      <c r="C1590" t="str">
        <f>SUBSTITUTE(Table1[[#This Row],[Fuel]],", ",",")</f>
        <v>fossil gas: natural gas</v>
      </c>
      <c r="D1590" t="s">
        <v>3239</v>
      </c>
      <c r="H1590" t="s">
        <v>3438</v>
      </c>
      <c r="I1590">
        <v>100</v>
      </c>
      <c r="J1590" t="s">
        <v>3446</v>
      </c>
      <c r="K1590">
        <v>2023</v>
      </c>
      <c r="L1590" t="s">
        <v>29</v>
      </c>
      <c r="M1590" t="s">
        <v>29</v>
      </c>
      <c r="N1590">
        <v>32.048051000000001</v>
      </c>
      <c r="O1590">
        <v>119.61720699999999</v>
      </c>
      <c r="P1590" t="s">
        <v>3485</v>
      </c>
      <c r="Q1590" s="3">
        <f>Table1[[#This Row],[Capacity (MW)]]*0.395*8760*10^-6</f>
        <v>0.34601999999999999</v>
      </c>
      <c r="R1590" s="3" cm="1">
        <f t="array" ref="R1590">AVERAGE(VLOOKUP(_xlfn.TEXTSPLIT(Table1[[#This Row],[Fuel (no space after comma)]], ","), FuelList_Final_EF!$A$2:$B$65, 2, FALSE))</f>
        <v>53.06</v>
      </c>
      <c r="S1590" s="3">
        <f>Table1[[#This Row],[Generation (TWh)]]*10^9*VLOOKUP(Table1[[#This Row],[Turbine/Engine Technology]],Technology_HR!$A$2:$B$11,2,FALSE)*10^-6</f>
        <v>2612104.98</v>
      </c>
      <c r="T1590" s="5">
        <f>Table1[[#This Row],[Fuel Consumption (mmBtu)]]*Table1[[#This Row],[Emission Factor (kg CO2/ mmBtu)]]*10^3</f>
        <v>138598290238.80002</v>
      </c>
      <c r="U1590" s="3">
        <f>Table1[[#This Row],[Emissions (g CO2)]]/(Table1[[#This Row],[Generation (TWh)]]*10^9)</f>
        <v>400.54994000000005</v>
      </c>
    </row>
    <row r="1591" spans="1:21" x14ac:dyDescent="0.35">
      <c r="A1591" t="s">
        <v>477</v>
      </c>
      <c r="B1591" t="s">
        <v>3239</v>
      </c>
      <c r="C1591" t="str">
        <f>SUBSTITUTE(Table1[[#This Row],[Fuel]],", ",",")</f>
        <v>fossil gas: natural gas</v>
      </c>
      <c r="D1591" t="s">
        <v>3239</v>
      </c>
      <c r="H1591" t="s">
        <v>3438</v>
      </c>
      <c r="I1591">
        <v>180</v>
      </c>
      <c r="J1591" t="s">
        <v>3446</v>
      </c>
      <c r="K1591">
        <v>2003</v>
      </c>
      <c r="L1591" t="s">
        <v>29</v>
      </c>
      <c r="M1591" t="s">
        <v>29</v>
      </c>
      <c r="N1591">
        <v>22.707371999999999</v>
      </c>
      <c r="O1591">
        <v>114.02704900000001</v>
      </c>
      <c r="P1591" t="s">
        <v>3485</v>
      </c>
      <c r="Q1591" s="3">
        <f>Table1[[#This Row],[Capacity (MW)]]*0.395*8760*10^-6</f>
        <v>0.62283600000000006</v>
      </c>
      <c r="R1591" s="3" cm="1">
        <f t="array" ref="R1591">AVERAGE(VLOOKUP(_xlfn.TEXTSPLIT(Table1[[#This Row],[Fuel (no space after comma)]], ","), FuelList_Final_EF!$A$2:$B$65, 2, FALSE))</f>
        <v>53.06</v>
      </c>
      <c r="S1591" s="3">
        <f>Table1[[#This Row],[Generation (TWh)]]*10^9*VLOOKUP(Table1[[#This Row],[Turbine/Engine Technology]],Technology_HR!$A$2:$B$11,2,FALSE)*10^-6</f>
        <v>4701788.9639999997</v>
      </c>
      <c r="T1591" s="5">
        <f>Table1[[#This Row],[Fuel Consumption (mmBtu)]]*Table1[[#This Row],[Emission Factor (kg CO2/ mmBtu)]]*10^3</f>
        <v>249476922429.84</v>
      </c>
      <c r="U1591" s="3">
        <f>Table1[[#This Row],[Emissions (g CO2)]]/(Table1[[#This Row],[Generation (TWh)]]*10^9)</f>
        <v>400.54993999999999</v>
      </c>
    </row>
    <row r="1592" spans="1:21" x14ac:dyDescent="0.35">
      <c r="A1592" t="s">
        <v>477</v>
      </c>
      <c r="B1592" t="s">
        <v>3239</v>
      </c>
      <c r="C1592" t="str">
        <f>SUBSTITUTE(Table1[[#This Row],[Fuel]],", ",",")</f>
        <v>fossil gas: natural gas</v>
      </c>
      <c r="D1592" t="s">
        <v>3239</v>
      </c>
      <c r="H1592" t="s">
        <v>3438</v>
      </c>
      <c r="I1592">
        <v>180</v>
      </c>
      <c r="J1592" t="s">
        <v>3446</v>
      </c>
      <c r="K1592">
        <v>2004</v>
      </c>
      <c r="L1592" t="s">
        <v>29</v>
      </c>
      <c r="M1592" t="s">
        <v>29</v>
      </c>
      <c r="N1592">
        <v>22.707371999999999</v>
      </c>
      <c r="O1592">
        <v>114.02704900000001</v>
      </c>
      <c r="P1592" t="s">
        <v>3485</v>
      </c>
      <c r="Q1592" s="3">
        <f>Table1[[#This Row],[Capacity (MW)]]*0.395*8760*10^-6</f>
        <v>0.62283600000000006</v>
      </c>
      <c r="R1592" s="3" cm="1">
        <f t="array" ref="R1592">AVERAGE(VLOOKUP(_xlfn.TEXTSPLIT(Table1[[#This Row],[Fuel (no space after comma)]], ","), FuelList_Final_EF!$A$2:$B$65, 2, FALSE))</f>
        <v>53.06</v>
      </c>
      <c r="S1592" s="3">
        <f>Table1[[#This Row],[Generation (TWh)]]*10^9*VLOOKUP(Table1[[#This Row],[Turbine/Engine Technology]],Technology_HR!$A$2:$B$11,2,FALSE)*10^-6</f>
        <v>4701788.9639999997</v>
      </c>
      <c r="T1592" s="5">
        <f>Table1[[#This Row],[Fuel Consumption (mmBtu)]]*Table1[[#This Row],[Emission Factor (kg CO2/ mmBtu)]]*10^3</f>
        <v>249476922429.84</v>
      </c>
      <c r="U1592" s="3">
        <f>Table1[[#This Row],[Emissions (g CO2)]]/(Table1[[#This Row],[Generation (TWh)]]*10^9)</f>
        <v>400.54993999999999</v>
      </c>
    </row>
    <row r="1593" spans="1:21" x14ac:dyDescent="0.35">
      <c r="A1593" t="s">
        <v>477</v>
      </c>
      <c r="B1593" t="s">
        <v>3239</v>
      </c>
      <c r="C1593" t="str">
        <f>SUBSTITUTE(Table1[[#This Row],[Fuel]],", ",",")</f>
        <v>fossil gas: natural gas</v>
      </c>
      <c r="D1593" t="s">
        <v>3239</v>
      </c>
      <c r="H1593" t="s">
        <v>3438</v>
      </c>
      <c r="I1593">
        <v>400</v>
      </c>
      <c r="J1593" t="s">
        <v>3446</v>
      </c>
      <c r="K1593">
        <v>2022</v>
      </c>
      <c r="L1593" t="s">
        <v>29</v>
      </c>
      <c r="M1593" t="s">
        <v>29</v>
      </c>
      <c r="N1593">
        <v>22.707371999999999</v>
      </c>
      <c r="O1593">
        <v>114.02704900000001</v>
      </c>
      <c r="P1593" t="s">
        <v>3485</v>
      </c>
      <c r="Q1593" s="3">
        <f>Table1[[#This Row],[Capacity (MW)]]*0.395*8760*10^-6</f>
        <v>1.38408</v>
      </c>
      <c r="R1593" s="3" cm="1">
        <f t="array" ref="R1593">AVERAGE(VLOOKUP(_xlfn.TEXTSPLIT(Table1[[#This Row],[Fuel (no space after comma)]], ","), FuelList_Final_EF!$A$2:$B$65, 2, FALSE))</f>
        <v>53.06</v>
      </c>
      <c r="S1593" s="3">
        <f>Table1[[#This Row],[Generation (TWh)]]*10^9*VLOOKUP(Table1[[#This Row],[Turbine/Engine Technology]],Technology_HR!$A$2:$B$11,2,FALSE)*10^-6</f>
        <v>10448419.92</v>
      </c>
      <c r="T1593" s="5">
        <f>Table1[[#This Row],[Fuel Consumption (mmBtu)]]*Table1[[#This Row],[Emission Factor (kg CO2/ mmBtu)]]*10^3</f>
        <v>554393160955.20007</v>
      </c>
      <c r="U1593" s="3">
        <f>Table1[[#This Row],[Emissions (g CO2)]]/(Table1[[#This Row],[Generation (TWh)]]*10^9)</f>
        <v>400.54994000000005</v>
      </c>
    </row>
    <row r="1594" spans="1:21" x14ac:dyDescent="0.35">
      <c r="A1594" t="s">
        <v>477</v>
      </c>
      <c r="B1594" t="s">
        <v>3239</v>
      </c>
      <c r="C1594" t="str">
        <f>SUBSTITUTE(Table1[[#This Row],[Fuel]],", ",",")</f>
        <v>fossil gas: natural gas</v>
      </c>
      <c r="D1594" t="s">
        <v>3239</v>
      </c>
      <c r="H1594" t="s">
        <v>3438</v>
      </c>
      <c r="I1594">
        <v>400</v>
      </c>
      <c r="J1594" t="s">
        <v>3446</v>
      </c>
      <c r="K1594">
        <v>2022</v>
      </c>
      <c r="L1594" t="s">
        <v>29</v>
      </c>
      <c r="M1594" t="s">
        <v>29</v>
      </c>
      <c r="N1594">
        <v>22.707371999999999</v>
      </c>
      <c r="O1594">
        <v>114.02704900000001</v>
      </c>
      <c r="P1594" t="s">
        <v>3485</v>
      </c>
      <c r="Q1594" s="3">
        <f>Table1[[#This Row],[Capacity (MW)]]*0.395*8760*10^-6</f>
        <v>1.38408</v>
      </c>
      <c r="R1594" s="3" cm="1">
        <f t="array" ref="R1594">AVERAGE(VLOOKUP(_xlfn.TEXTSPLIT(Table1[[#This Row],[Fuel (no space after comma)]], ","), FuelList_Final_EF!$A$2:$B$65, 2, FALSE))</f>
        <v>53.06</v>
      </c>
      <c r="S1594" s="3">
        <f>Table1[[#This Row],[Generation (TWh)]]*10^9*VLOOKUP(Table1[[#This Row],[Turbine/Engine Technology]],Technology_HR!$A$2:$B$11,2,FALSE)*10^-6</f>
        <v>10448419.92</v>
      </c>
      <c r="T1594" s="5">
        <f>Table1[[#This Row],[Fuel Consumption (mmBtu)]]*Table1[[#This Row],[Emission Factor (kg CO2/ mmBtu)]]*10^3</f>
        <v>554393160955.20007</v>
      </c>
      <c r="U1594" s="3">
        <f>Table1[[#This Row],[Emissions (g CO2)]]/(Table1[[#This Row],[Generation (TWh)]]*10^9)</f>
        <v>400.54994000000005</v>
      </c>
    </row>
    <row r="1595" spans="1:21" x14ac:dyDescent="0.35">
      <c r="A1595" t="s">
        <v>478</v>
      </c>
      <c r="B1595" t="s">
        <v>3239</v>
      </c>
      <c r="C1595" t="str">
        <f>SUBSTITUTE(Table1[[#This Row],[Fuel]],", ",",")</f>
        <v>fossil gas: natural gas</v>
      </c>
      <c r="D1595" t="s">
        <v>3239</v>
      </c>
      <c r="H1595" t="s">
        <v>3438</v>
      </c>
      <c r="I1595">
        <v>460</v>
      </c>
      <c r="J1595" t="s">
        <v>3447</v>
      </c>
      <c r="K1595" t="s">
        <v>29</v>
      </c>
      <c r="L1595" t="s">
        <v>29</v>
      </c>
      <c r="M1595" t="s">
        <v>29</v>
      </c>
      <c r="N1595">
        <v>23.587083</v>
      </c>
      <c r="O1595">
        <v>117.12611320000001</v>
      </c>
      <c r="P1595" t="s">
        <v>3485</v>
      </c>
      <c r="Q1595" s="3">
        <f>Table1[[#This Row],[Capacity (MW)]]*0.395*8760*10^-6</f>
        <v>1.5916920000000001</v>
      </c>
      <c r="R1595" s="3" cm="1">
        <f t="array" ref="R1595">AVERAGE(VLOOKUP(_xlfn.TEXTSPLIT(Table1[[#This Row],[Fuel (no space after comma)]], ","), FuelList_Final_EF!$A$2:$B$65, 2, FALSE))</f>
        <v>53.06</v>
      </c>
      <c r="S1595" s="3">
        <f>Table1[[#This Row],[Generation (TWh)]]*10^9*VLOOKUP(Table1[[#This Row],[Turbine/Engine Technology]],Technology_HR!$A$2:$B$11,2,FALSE)*10^-6</f>
        <v>12015682.908</v>
      </c>
      <c r="T1595" s="5">
        <f>Table1[[#This Row],[Fuel Consumption (mmBtu)]]*Table1[[#This Row],[Emission Factor (kg CO2/ mmBtu)]]*10^3</f>
        <v>637552135098.47998</v>
      </c>
      <c r="U1595" s="3">
        <f>Table1[[#This Row],[Emissions (g CO2)]]/(Table1[[#This Row],[Generation (TWh)]]*10^9)</f>
        <v>400.54993999999999</v>
      </c>
    </row>
    <row r="1596" spans="1:21" x14ac:dyDescent="0.35">
      <c r="A1596" t="s">
        <v>478</v>
      </c>
      <c r="B1596" t="s">
        <v>3239</v>
      </c>
      <c r="C1596" t="str">
        <f>SUBSTITUTE(Table1[[#This Row],[Fuel]],", ",",")</f>
        <v>fossil gas: natural gas</v>
      </c>
      <c r="D1596" t="s">
        <v>3239</v>
      </c>
      <c r="H1596" t="s">
        <v>3438</v>
      </c>
      <c r="I1596">
        <v>460</v>
      </c>
      <c r="J1596" t="s">
        <v>3447</v>
      </c>
      <c r="K1596" t="s">
        <v>29</v>
      </c>
      <c r="L1596" t="s">
        <v>29</v>
      </c>
      <c r="M1596" t="s">
        <v>29</v>
      </c>
      <c r="N1596">
        <v>23.587083</v>
      </c>
      <c r="O1596">
        <v>117.12611320000001</v>
      </c>
      <c r="P1596" t="s">
        <v>3485</v>
      </c>
      <c r="Q1596" s="3">
        <f>Table1[[#This Row],[Capacity (MW)]]*0.395*8760*10^-6</f>
        <v>1.5916920000000001</v>
      </c>
      <c r="R1596" s="3" cm="1">
        <f t="array" ref="R1596">AVERAGE(VLOOKUP(_xlfn.TEXTSPLIT(Table1[[#This Row],[Fuel (no space after comma)]], ","), FuelList_Final_EF!$A$2:$B$65, 2, FALSE))</f>
        <v>53.06</v>
      </c>
      <c r="S1596" s="3">
        <f>Table1[[#This Row],[Generation (TWh)]]*10^9*VLOOKUP(Table1[[#This Row],[Turbine/Engine Technology]],Technology_HR!$A$2:$B$11,2,FALSE)*10^-6</f>
        <v>12015682.908</v>
      </c>
      <c r="T1596" s="5">
        <f>Table1[[#This Row],[Fuel Consumption (mmBtu)]]*Table1[[#This Row],[Emission Factor (kg CO2/ mmBtu)]]*10^3</f>
        <v>637552135098.47998</v>
      </c>
      <c r="U1596" s="3">
        <f>Table1[[#This Row],[Emissions (g CO2)]]/(Table1[[#This Row],[Generation (TWh)]]*10^9)</f>
        <v>400.54993999999999</v>
      </c>
    </row>
    <row r="1597" spans="1:21" x14ac:dyDescent="0.35">
      <c r="A1597" t="s">
        <v>479</v>
      </c>
      <c r="B1597" t="s">
        <v>3239</v>
      </c>
      <c r="C1597" t="str">
        <f>SUBSTITUTE(Table1[[#This Row],[Fuel]],", ",",")</f>
        <v>fossil gas: natural gas</v>
      </c>
      <c r="D1597" t="s">
        <v>3239</v>
      </c>
      <c r="H1597" t="s">
        <v>3438</v>
      </c>
      <c r="I1597">
        <v>538</v>
      </c>
      <c r="J1597" t="s">
        <v>3449</v>
      </c>
      <c r="K1597">
        <v>2025</v>
      </c>
      <c r="L1597" t="s">
        <v>29</v>
      </c>
      <c r="M1597" t="s">
        <v>29</v>
      </c>
      <c r="N1597">
        <v>29.265497</v>
      </c>
      <c r="O1597">
        <v>106.453457</v>
      </c>
      <c r="P1597" t="s">
        <v>3485</v>
      </c>
      <c r="Q1597" s="3">
        <f>Table1[[#This Row],[Capacity (MW)]]*0.395*8760*10^-6</f>
        <v>1.8615876</v>
      </c>
      <c r="R1597" s="3" cm="1">
        <f t="array" ref="R1597">AVERAGE(VLOOKUP(_xlfn.TEXTSPLIT(Table1[[#This Row],[Fuel (no space after comma)]], ","), FuelList_Final_EF!$A$2:$B$65, 2, FALSE))</f>
        <v>53.06</v>
      </c>
      <c r="S1597" s="3">
        <f>Table1[[#This Row],[Generation (TWh)]]*10^9*VLOOKUP(Table1[[#This Row],[Turbine/Engine Technology]],Technology_HR!$A$2:$B$11,2,FALSE)*10^-6</f>
        <v>14053124.792399999</v>
      </c>
      <c r="T1597" s="5">
        <f>Table1[[#This Row],[Fuel Consumption (mmBtu)]]*Table1[[#This Row],[Emission Factor (kg CO2/ mmBtu)]]*10^3</f>
        <v>745658801484.7439</v>
      </c>
      <c r="U1597" s="3">
        <f>Table1[[#This Row],[Emissions (g CO2)]]/(Table1[[#This Row],[Generation (TWh)]]*10^9)</f>
        <v>400.54993999999994</v>
      </c>
    </row>
    <row r="1598" spans="1:21" x14ac:dyDescent="0.35">
      <c r="A1598" t="s">
        <v>479</v>
      </c>
      <c r="B1598" t="s">
        <v>3239</v>
      </c>
      <c r="C1598" t="str">
        <f>SUBSTITUTE(Table1[[#This Row],[Fuel]],", ",",")</f>
        <v>fossil gas: natural gas</v>
      </c>
      <c r="D1598" t="s">
        <v>3239</v>
      </c>
      <c r="H1598" t="s">
        <v>3438</v>
      </c>
      <c r="I1598">
        <v>538</v>
      </c>
      <c r="J1598" t="s">
        <v>3449</v>
      </c>
      <c r="K1598">
        <v>2025</v>
      </c>
      <c r="L1598" t="s">
        <v>29</v>
      </c>
      <c r="M1598" t="s">
        <v>29</v>
      </c>
      <c r="N1598">
        <v>29.265497</v>
      </c>
      <c r="O1598">
        <v>106.453457</v>
      </c>
      <c r="P1598" t="s">
        <v>3485</v>
      </c>
      <c r="Q1598" s="3">
        <f>Table1[[#This Row],[Capacity (MW)]]*0.395*8760*10^-6</f>
        <v>1.8615876</v>
      </c>
      <c r="R1598" s="3" cm="1">
        <f t="array" ref="R1598">AVERAGE(VLOOKUP(_xlfn.TEXTSPLIT(Table1[[#This Row],[Fuel (no space after comma)]], ","), FuelList_Final_EF!$A$2:$B$65, 2, FALSE))</f>
        <v>53.06</v>
      </c>
      <c r="S1598" s="3">
        <f>Table1[[#This Row],[Generation (TWh)]]*10^9*VLOOKUP(Table1[[#This Row],[Turbine/Engine Technology]],Technology_HR!$A$2:$B$11,2,FALSE)*10^-6</f>
        <v>14053124.792399999</v>
      </c>
      <c r="T1598" s="5">
        <f>Table1[[#This Row],[Fuel Consumption (mmBtu)]]*Table1[[#This Row],[Emission Factor (kg CO2/ mmBtu)]]*10^3</f>
        <v>745658801484.7439</v>
      </c>
      <c r="U1598" s="3">
        <f>Table1[[#This Row],[Emissions (g CO2)]]/(Table1[[#This Row],[Generation (TWh)]]*10^9)</f>
        <v>400.54993999999994</v>
      </c>
    </row>
    <row r="1599" spans="1:21" x14ac:dyDescent="0.35">
      <c r="A1599" t="s">
        <v>478</v>
      </c>
      <c r="B1599" t="s">
        <v>3239</v>
      </c>
      <c r="C1599" t="str">
        <f>SUBSTITUTE(Table1[[#This Row],[Fuel]],", ",",")</f>
        <v>fossil gas: natural gas</v>
      </c>
      <c r="D1599" t="s">
        <v>3239</v>
      </c>
      <c r="H1599" t="s">
        <v>3436</v>
      </c>
      <c r="I1599">
        <v>791</v>
      </c>
      <c r="J1599" t="s">
        <v>3451</v>
      </c>
      <c r="K1599" t="s">
        <v>29</v>
      </c>
      <c r="L1599" t="s">
        <v>29</v>
      </c>
      <c r="M1599" t="s">
        <v>29</v>
      </c>
      <c r="N1599">
        <v>39.772376999999999</v>
      </c>
      <c r="O1599">
        <v>118.27225199999999</v>
      </c>
      <c r="P1599" t="s">
        <v>3485</v>
      </c>
      <c r="Q1599" s="3">
        <f>Table1[[#This Row],[Capacity (MW)]]*0.395*8760*10^-6</f>
        <v>2.7370181999999996</v>
      </c>
      <c r="R1599" s="3" cm="1">
        <f t="array" ref="R1599">AVERAGE(VLOOKUP(_xlfn.TEXTSPLIT(Table1[[#This Row],[Fuel (no space after comma)]], ","), FuelList_Final_EF!$A$2:$B$65, 2, FALSE))</f>
        <v>53.06</v>
      </c>
      <c r="S1599" s="3">
        <f>Table1[[#This Row],[Generation (TWh)]]*10^9*VLOOKUP(Table1[[#This Row],[Turbine/Engine Technology]],Technology_HR!$A$2:$B$11,2,FALSE)*10^-6</f>
        <v>30134570.381999996</v>
      </c>
      <c r="T1599" s="5">
        <f>Table1[[#This Row],[Fuel Consumption (mmBtu)]]*Table1[[#This Row],[Emission Factor (kg CO2/ mmBtu)]]*10^3</f>
        <v>1598940304468.9197</v>
      </c>
      <c r="U1599" s="3">
        <f>Table1[[#This Row],[Emissions (g CO2)]]/(Table1[[#This Row],[Generation (TWh)]]*10^9)</f>
        <v>584.19060000000002</v>
      </c>
    </row>
    <row r="1600" spans="1:21" x14ac:dyDescent="0.35">
      <c r="A1600" t="s">
        <v>478</v>
      </c>
      <c r="B1600" t="s">
        <v>3239</v>
      </c>
      <c r="C1600" t="str">
        <f>SUBSTITUTE(Table1[[#This Row],[Fuel]],", ",",")</f>
        <v>fossil gas: natural gas</v>
      </c>
      <c r="D1600" t="s">
        <v>3239</v>
      </c>
      <c r="H1600" t="s">
        <v>3436</v>
      </c>
      <c r="I1600">
        <v>791</v>
      </c>
      <c r="J1600" t="s">
        <v>3451</v>
      </c>
      <c r="K1600" t="s">
        <v>29</v>
      </c>
      <c r="L1600" t="s">
        <v>29</v>
      </c>
      <c r="M1600" t="s">
        <v>29</v>
      </c>
      <c r="N1600">
        <v>39.772376999999999</v>
      </c>
      <c r="O1600">
        <v>118.27225199999999</v>
      </c>
      <c r="P1600" t="s">
        <v>3485</v>
      </c>
      <c r="Q1600" s="3">
        <f>Table1[[#This Row],[Capacity (MW)]]*0.395*8760*10^-6</f>
        <v>2.7370181999999996</v>
      </c>
      <c r="R1600" s="3" cm="1">
        <f t="array" ref="R1600">AVERAGE(VLOOKUP(_xlfn.TEXTSPLIT(Table1[[#This Row],[Fuel (no space after comma)]], ","), FuelList_Final_EF!$A$2:$B$65, 2, FALSE))</f>
        <v>53.06</v>
      </c>
      <c r="S1600" s="3">
        <f>Table1[[#This Row],[Generation (TWh)]]*10^9*VLOOKUP(Table1[[#This Row],[Turbine/Engine Technology]],Technology_HR!$A$2:$B$11,2,FALSE)*10^-6</f>
        <v>30134570.381999996</v>
      </c>
      <c r="T1600" s="5">
        <f>Table1[[#This Row],[Fuel Consumption (mmBtu)]]*Table1[[#This Row],[Emission Factor (kg CO2/ mmBtu)]]*10^3</f>
        <v>1598940304468.9197</v>
      </c>
      <c r="U1600" s="3">
        <f>Table1[[#This Row],[Emissions (g CO2)]]/(Table1[[#This Row],[Generation (TWh)]]*10^9)</f>
        <v>584.19060000000002</v>
      </c>
    </row>
    <row r="1601" spans="1:21" x14ac:dyDescent="0.35">
      <c r="A1601" t="s">
        <v>480</v>
      </c>
      <c r="B1601" t="s">
        <v>3239</v>
      </c>
      <c r="C1601" t="str">
        <f>SUBSTITUTE(Table1[[#This Row],[Fuel]],", ",",")</f>
        <v>fossil gas: natural gas</v>
      </c>
      <c r="D1601" t="s">
        <v>3239</v>
      </c>
      <c r="H1601" t="s">
        <v>3438</v>
      </c>
      <c r="I1601">
        <v>400</v>
      </c>
      <c r="J1601" t="s">
        <v>3446</v>
      </c>
      <c r="K1601">
        <v>2022</v>
      </c>
      <c r="L1601" t="s">
        <v>29</v>
      </c>
      <c r="M1601" t="s">
        <v>29</v>
      </c>
      <c r="N1601">
        <v>22.907717999999999</v>
      </c>
      <c r="O1601">
        <v>112.813399</v>
      </c>
      <c r="P1601" t="s">
        <v>3485</v>
      </c>
      <c r="Q1601" s="3">
        <f>Table1[[#This Row],[Capacity (MW)]]*0.395*8760*10^-6</f>
        <v>1.38408</v>
      </c>
      <c r="R1601" s="3" cm="1">
        <f t="array" ref="R1601">AVERAGE(VLOOKUP(_xlfn.TEXTSPLIT(Table1[[#This Row],[Fuel (no space after comma)]], ","), FuelList_Final_EF!$A$2:$B$65, 2, FALSE))</f>
        <v>53.06</v>
      </c>
      <c r="S1601" s="3">
        <f>Table1[[#This Row],[Generation (TWh)]]*10^9*VLOOKUP(Table1[[#This Row],[Turbine/Engine Technology]],Technology_HR!$A$2:$B$11,2,FALSE)*10^-6</f>
        <v>10448419.92</v>
      </c>
      <c r="T1601" s="5">
        <f>Table1[[#This Row],[Fuel Consumption (mmBtu)]]*Table1[[#This Row],[Emission Factor (kg CO2/ mmBtu)]]*10^3</f>
        <v>554393160955.20007</v>
      </c>
      <c r="U1601" s="3">
        <f>Table1[[#This Row],[Emissions (g CO2)]]/(Table1[[#This Row],[Generation (TWh)]]*10^9)</f>
        <v>400.54994000000005</v>
      </c>
    </row>
    <row r="1602" spans="1:21" x14ac:dyDescent="0.35">
      <c r="A1602" t="s">
        <v>480</v>
      </c>
      <c r="B1602" t="s">
        <v>3239</v>
      </c>
      <c r="C1602" t="str">
        <f>SUBSTITUTE(Table1[[#This Row],[Fuel]],", ",",")</f>
        <v>fossil gas: natural gas</v>
      </c>
      <c r="D1602" t="s">
        <v>3239</v>
      </c>
      <c r="H1602" t="s">
        <v>3438</v>
      </c>
      <c r="I1602">
        <v>400</v>
      </c>
      <c r="J1602" t="s">
        <v>3446</v>
      </c>
      <c r="K1602">
        <v>2022</v>
      </c>
      <c r="L1602" t="s">
        <v>29</v>
      </c>
      <c r="M1602" t="s">
        <v>29</v>
      </c>
      <c r="N1602">
        <v>22.907717999999999</v>
      </c>
      <c r="O1602">
        <v>112.813399</v>
      </c>
      <c r="P1602" t="s">
        <v>3485</v>
      </c>
      <c r="Q1602" s="3">
        <f>Table1[[#This Row],[Capacity (MW)]]*0.395*8760*10^-6</f>
        <v>1.38408</v>
      </c>
      <c r="R1602" s="3" cm="1">
        <f t="array" ref="R1602">AVERAGE(VLOOKUP(_xlfn.TEXTSPLIT(Table1[[#This Row],[Fuel (no space after comma)]], ","), FuelList_Final_EF!$A$2:$B$65, 2, FALSE))</f>
        <v>53.06</v>
      </c>
      <c r="S1602" s="3">
        <f>Table1[[#This Row],[Generation (TWh)]]*10^9*VLOOKUP(Table1[[#This Row],[Turbine/Engine Technology]],Technology_HR!$A$2:$B$11,2,FALSE)*10^-6</f>
        <v>10448419.92</v>
      </c>
      <c r="T1602" s="5">
        <f>Table1[[#This Row],[Fuel Consumption (mmBtu)]]*Table1[[#This Row],[Emission Factor (kg CO2/ mmBtu)]]*10^3</f>
        <v>554393160955.20007</v>
      </c>
      <c r="U1602" s="3">
        <f>Table1[[#This Row],[Emissions (g CO2)]]/(Table1[[#This Row],[Generation (TWh)]]*10^9)</f>
        <v>400.54994000000005</v>
      </c>
    </row>
    <row r="1603" spans="1:21" x14ac:dyDescent="0.35">
      <c r="A1603" t="s">
        <v>480</v>
      </c>
      <c r="B1603" t="s">
        <v>3239</v>
      </c>
      <c r="C1603" t="str">
        <f>SUBSTITUTE(Table1[[#This Row],[Fuel]],", ",",")</f>
        <v>fossil gas: natural gas</v>
      </c>
      <c r="D1603" t="s">
        <v>3239</v>
      </c>
      <c r="H1603" t="s">
        <v>3438</v>
      </c>
      <c r="I1603">
        <v>700</v>
      </c>
      <c r="J1603" t="s">
        <v>3447</v>
      </c>
      <c r="K1603" t="s">
        <v>29</v>
      </c>
      <c r="L1603" t="s">
        <v>29</v>
      </c>
      <c r="M1603" t="s">
        <v>29</v>
      </c>
      <c r="N1603">
        <v>22.907717999999999</v>
      </c>
      <c r="O1603">
        <v>112.813399</v>
      </c>
      <c r="P1603" t="s">
        <v>3485</v>
      </c>
      <c r="Q1603" s="3">
        <f>Table1[[#This Row],[Capacity (MW)]]*0.395*8760*10^-6</f>
        <v>2.4221399999999997</v>
      </c>
      <c r="R1603" s="3" cm="1">
        <f t="array" ref="R1603">AVERAGE(VLOOKUP(_xlfn.TEXTSPLIT(Table1[[#This Row],[Fuel (no space after comma)]], ","), FuelList_Final_EF!$A$2:$B$65, 2, FALSE))</f>
        <v>53.06</v>
      </c>
      <c r="S1603" s="3">
        <f>Table1[[#This Row],[Generation (TWh)]]*10^9*VLOOKUP(Table1[[#This Row],[Turbine/Engine Technology]],Technology_HR!$A$2:$B$11,2,FALSE)*10^-6</f>
        <v>18284734.859999996</v>
      </c>
      <c r="T1603" s="5">
        <f>Table1[[#This Row],[Fuel Consumption (mmBtu)]]*Table1[[#This Row],[Emission Factor (kg CO2/ mmBtu)]]*10^3</f>
        <v>970188031671.59985</v>
      </c>
      <c r="U1603" s="3">
        <f>Table1[[#This Row],[Emissions (g CO2)]]/(Table1[[#This Row],[Generation (TWh)]]*10^9)</f>
        <v>400.54993999999999</v>
      </c>
    </row>
    <row r="1604" spans="1:21" x14ac:dyDescent="0.35">
      <c r="A1604" t="s">
        <v>480</v>
      </c>
      <c r="B1604" t="s">
        <v>3239</v>
      </c>
      <c r="C1604" t="str">
        <f>SUBSTITUTE(Table1[[#This Row],[Fuel]],", ",",")</f>
        <v>fossil gas: natural gas</v>
      </c>
      <c r="D1604" t="s">
        <v>3239</v>
      </c>
      <c r="H1604" t="s">
        <v>3438</v>
      </c>
      <c r="I1604">
        <v>700</v>
      </c>
      <c r="J1604" t="s">
        <v>3447</v>
      </c>
      <c r="K1604" t="s">
        <v>29</v>
      </c>
      <c r="L1604" t="s">
        <v>29</v>
      </c>
      <c r="M1604" t="s">
        <v>29</v>
      </c>
      <c r="N1604">
        <v>22.907717999999999</v>
      </c>
      <c r="O1604">
        <v>112.813399</v>
      </c>
      <c r="P1604" t="s">
        <v>3485</v>
      </c>
      <c r="Q1604" s="3">
        <f>Table1[[#This Row],[Capacity (MW)]]*0.395*8760*10^-6</f>
        <v>2.4221399999999997</v>
      </c>
      <c r="R1604" s="3" cm="1">
        <f t="array" ref="R1604">AVERAGE(VLOOKUP(_xlfn.TEXTSPLIT(Table1[[#This Row],[Fuel (no space after comma)]], ","), FuelList_Final_EF!$A$2:$B$65, 2, FALSE))</f>
        <v>53.06</v>
      </c>
      <c r="S1604" s="3">
        <f>Table1[[#This Row],[Generation (TWh)]]*10^9*VLOOKUP(Table1[[#This Row],[Turbine/Engine Technology]],Technology_HR!$A$2:$B$11,2,FALSE)*10^-6</f>
        <v>18284734.859999996</v>
      </c>
      <c r="T1604" s="5">
        <f>Table1[[#This Row],[Fuel Consumption (mmBtu)]]*Table1[[#This Row],[Emission Factor (kg CO2/ mmBtu)]]*10^3</f>
        <v>970188031671.59985</v>
      </c>
      <c r="U1604" s="3">
        <f>Table1[[#This Row],[Emissions (g CO2)]]/(Table1[[#This Row],[Generation (TWh)]]*10^9)</f>
        <v>400.54993999999999</v>
      </c>
    </row>
    <row r="1605" spans="1:21" x14ac:dyDescent="0.35">
      <c r="A1605" t="s">
        <v>478</v>
      </c>
      <c r="B1605" t="s">
        <v>3239</v>
      </c>
      <c r="C1605" t="str">
        <f>SUBSTITUTE(Table1[[#This Row],[Fuel]],", ",",")</f>
        <v>fossil gas: natural gas</v>
      </c>
      <c r="D1605" t="s">
        <v>3239</v>
      </c>
      <c r="H1605" t="s">
        <v>3438</v>
      </c>
      <c r="I1605">
        <v>400</v>
      </c>
      <c r="J1605" t="s">
        <v>3446</v>
      </c>
      <c r="K1605">
        <v>2018</v>
      </c>
      <c r="L1605" t="s">
        <v>29</v>
      </c>
      <c r="M1605" t="s">
        <v>29</v>
      </c>
      <c r="N1605">
        <v>23.13353</v>
      </c>
      <c r="O1605">
        <v>112.77838300000001</v>
      </c>
      <c r="P1605" t="s">
        <v>3485</v>
      </c>
      <c r="Q1605" s="3">
        <f>Table1[[#This Row],[Capacity (MW)]]*0.395*8760*10^-6</f>
        <v>1.38408</v>
      </c>
      <c r="R1605" s="3" cm="1">
        <f t="array" ref="R1605">AVERAGE(VLOOKUP(_xlfn.TEXTSPLIT(Table1[[#This Row],[Fuel (no space after comma)]], ","), FuelList_Final_EF!$A$2:$B$65, 2, FALSE))</f>
        <v>53.06</v>
      </c>
      <c r="S1605" s="3">
        <f>Table1[[#This Row],[Generation (TWh)]]*10^9*VLOOKUP(Table1[[#This Row],[Turbine/Engine Technology]],Technology_HR!$A$2:$B$11,2,FALSE)*10^-6</f>
        <v>10448419.92</v>
      </c>
      <c r="T1605" s="5">
        <f>Table1[[#This Row],[Fuel Consumption (mmBtu)]]*Table1[[#This Row],[Emission Factor (kg CO2/ mmBtu)]]*10^3</f>
        <v>554393160955.20007</v>
      </c>
      <c r="U1605" s="3">
        <f>Table1[[#This Row],[Emissions (g CO2)]]/(Table1[[#This Row],[Generation (TWh)]]*10^9)</f>
        <v>400.54994000000005</v>
      </c>
    </row>
    <row r="1606" spans="1:21" x14ac:dyDescent="0.35">
      <c r="A1606" t="s">
        <v>478</v>
      </c>
      <c r="B1606" t="s">
        <v>3239</v>
      </c>
      <c r="C1606" t="str">
        <f>SUBSTITUTE(Table1[[#This Row],[Fuel]],", ",",")</f>
        <v>fossil gas: natural gas</v>
      </c>
      <c r="D1606" t="s">
        <v>3239</v>
      </c>
      <c r="H1606" t="s">
        <v>3438</v>
      </c>
      <c r="I1606">
        <v>400</v>
      </c>
      <c r="J1606" t="s">
        <v>3446</v>
      </c>
      <c r="K1606">
        <v>2018</v>
      </c>
      <c r="L1606" t="s">
        <v>29</v>
      </c>
      <c r="M1606" t="s">
        <v>29</v>
      </c>
      <c r="N1606">
        <v>23.13353</v>
      </c>
      <c r="O1606">
        <v>112.77838300000001</v>
      </c>
      <c r="P1606" t="s">
        <v>3485</v>
      </c>
      <c r="Q1606" s="3">
        <f>Table1[[#This Row],[Capacity (MW)]]*0.395*8760*10^-6</f>
        <v>1.38408</v>
      </c>
      <c r="R1606" s="3" cm="1">
        <f t="array" ref="R1606">AVERAGE(VLOOKUP(_xlfn.TEXTSPLIT(Table1[[#This Row],[Fuel (no space after comma)]], ","), FuelList_Final_EF!$A$2:$B$65, 2, FALSE))</f>
        <v>53.06</v>
      </c>
      <c r="S1606" s="3">
        <f>Table1[[#This Row],[Generation (TWh)]]*10^9*VLOOKUP(Table1[[#This Row],[Turbine/Engine Technology]],Technology_HR!$A$2:$B$11,2,FALSE)*10^-6</f>
        <v>10448419.92</v>
      </c>
      <c r="T1606" s="5">
        <f>Table1[[#This Row],[Fuel Consumption (mmBtu)]]*Table1[[#This Row],[Emission Factor (kg CO2/ mmBtu)]]*10^3</f>
        <v>554393160955.20007</v>
      </c>
      <c r="U1606" s="3">
        <f>Table1[[#This Row],[Emissions (g CO2)]]/(Table1[[#This Row],[Generation (TWh)]]*10^9)</f>
        <v>400.54994000000005</v>
      </c>
    </row>
    <row r="1607" spans="1:21" x14ac:dyDescent="0.35">
      <c r="A1607" t="s">
        <v>478</v>
      </c>
      <c r="B1607" t="s">
        <v>3239</v>
      </c>
      <c r="C1607" t="str">
        <f>SUBSTITUTE(Table1[[#This Row],[Fuel]],", ",",")</f>
        <v>fossil gas: natural gas</v>
      </c>
      <c r="D1607" t="s">
        <v>3239</v>
      </c>
      <c r="H1607" t="s">
        <v>3438</v>
      </c>
      <c r="I1607">
        <v>460</v>
      </c>
      <c r="J1607" t="s">
        <v>3447</v>
      </c>
      <c r="K1607" t="s">
        <v>29</v>
      </c>
      <c r="L1607" t="s">
        <v>29</v>
      </c>
      <c r="M1607" t="s">
        <v>29</v>
      </c>
      <c r="N1607">
        <v>23.13353</v>
      </c>
      <c r="O1607">
        <v>112.77838300000001</v>
      </c>
      <c r="P1607" t="s">
        <v>3485</v>
      </c>
      <c r="Q1607" s="3">
        <f>Table1[[#This Row],[Capacity (MW)]]*0.395*8760*10^-6</f>
        <v>1.5916920000000001</v>
      </c>
      <c r="R1607" s="3" cm="1">
        <f t="array" ref="R1607">AVERAGE(VLOOKUP(_xlfn.TEXTSPLIT(Table1[[#This Row],[Fuel (no space after comma)]], ","), FuelList_Final_EF!$A$2:$B$65, 2, FALSE))</f>
        <v>53.06</v>
      </c>
      <c r="S1607" s="3">
        <f>Table1[[#This Row],[Generation (TWh)]]*10^9*VLOOKUP(Table1[[#This Row],[Turbine/Engine Technology]],Technology_HR!$A$2:$B$11,2,FALSE)*10^-6</f>
        <v>12015682.908</v>
      </c>
      <c r="T1607" s="5">
        <f>Table1[[#This Row],[Fuel Consumption (mmBtu)]]*Table1[[#This Row],[Emission Factor (kg CO2/ mmBtu)]]*10^3</f>
        <v>637552135098.47998</v>
      </c>
      <c r="U1607" s="3">
        <f>Table1[[#This Row],[Emissions (g CO2)]]/(Table1[[#This Row],[Generation (TWh)]]*10^9)</f>
        <v>400.54993999999999</v>
      </c>
    </row>
    <row r="1608" spans="1:21" x14ac:dyDescent="0.35">
      <c r="A1608" t="s">
        <v>478</v>
      </c>
      <c r="B1608" t="s">
        <v>3239</v>
      </c>
      <c r="C1608" t="str">
        <f>SUBSTITUTE(Table1[[#This Row],[Fuel]],", ",",")</f>
        <v>fossil gas: natural gas</v>
      </c>
      <c r="D1608" t="s">
        <v>3239</v>
      </c>
      <c r="H1608" t="s">
        <v>3438</v>
      </c>
      <c r="I1608">
        <v>460</v>
      </c>
      <c r="J1608" t="s">
        <v>3447</v>
      </c>
      <c r="K1608" t="s">
        <v>29</v>
      </c>
      <c r="L1608" t="s">
        <v>29</v>
      </c>
      <c r="M1608" t="s">
        <v>29</v>
      </c>
      <c r="N1608">
        <v>23.13353</v>
      </c>
      <c r="O1608">
        <v>112.77838300000001</v>
      </c>
      <c r="P1608" t="s">
        <v>3485</v>
      </c>
      <c r="Q1608" s="3">
        <f>Table1[[#This Row],[Capacity (MW)]]*0.395*8760*10^-6</f>
        <v>1.5916920000000001</v>
      </c>
      <c r="R1608" s="3" cm="1">
        <f t="array" ref="R1608">AVERAGE(VLOOKUP(_xlfn.TEXTSPLIT(Table1[[#This Row],[Fuel (no space after comma)]], ","), FuelList_Final_EF!$A$2:$B$65, 2, FALSE))</f>
        <v>53.06</v>
      </c>
      <c r="S1608" s="3">
        <f>Table1[[#This Row],[Generation (TWh)]]*10^9*VLOOKUP(Table1[[#This Row],[Turbine/Engine Technology]],Technology_HR!$A$2:$B$11,2,FALSE)*10^-6</f>
        <v>12015682.908</v>
      </c>
      <c r="T1608" s="5">
        <f>Table1[[#This Row],[Fuel Consumption (mmBtu)]]*Table1[[#This Row],[Emission Factor (kg CO2/ mmBtu)]]*10^3</f>
        <v>637552135098.47998</v>
      </c>
      <c r="U1608" s="3">
        <f>Table1[[#This Row],[Emissions (g CO2)]]/(Table1[[#This Row],[Generation (TWh)]]*10^9)</f>
        <v>400.54993999999999</v>
      </c>
    </row>
    <row r="1609" spans="1:21" x14ac:dyDescent="0.35">
      <c r="A1609" t="s">
        <v>481</v>
      </c>
      <c r="B1609" t="s">
        <v>3239</v>
      </c>
      <c r="C1609" t="str">
        <f>SUBSTITUTE(Table1[[#This Row],[Fuel]],", ",",")</f>
        <v>fossil gas: natural gas</v>
      </c>
      <c r="D1609" t="s">
        <v>3239</v>
      </c>
      <c r="H1609" t="s">
        <v>3438</v>
      </c>
      <c r="I1609">
        <v>460</v>
      </c>
      <c r="J1609" t="s">
        <v>3446</v>
      </c>
      <c r="K1609">
        <v>2024</v>
      </c>
      <c r="L1609" t="s">
        <v>29</v>
      </c>
      <c r="M1609" t="s">
        <v>29</v>
      </c>
      <c r="N1609">
        <v>23.148152700000001</v>
      </c>
      <c r="O1609">
        <v>113.96827519999999</v>
      </c>
      <c r="P1609" t="s">
        <v>3485</v>
      </c>
      <c r="Q1609" s="3">
        <f>Table1[[#This Row],[Capacity (MW)]]*0.395*8760*10^-6</f>
        <v>1.5916920000000001</v>
      </c>
      <c r="R1609" s="3" cm="1">
        <f t="array" ref="R1609">AVERAGE(VLOOKUP(_xlfn.TEXTSPLIT(Table1[[#This Row],[Fuel (no space after comma)]], ","), FuelList_Final_EF!$A$2:$B$65, 2, FALSE))</f>
        <v>53.06</v>
      </c>
      <c r="S1609" s="3">
        <f>Table1[[#This Row],[Generation (TWh)]]*10^9*VLOOKUP(Table1[[#This Row],[Turbine/Engine Technology]],Technology_HR!$A$2:$B$11,2,FALSE)*10^-6</f>
        <v>12015682.908</v>
      </c>
      <c r="T1609" s="5">
        <f>Table1[[#This Row],[Fuel Consumption (mmBtu)]]*Table1[[#This Row],[Emission Factor (kg CO2/ mmBtu)]]*10^3</f>
        <v>637552135098.47998</v>
      </c>
      <c r="U1609" s="3">
        <f>Table1[[#This Row],[Emissions (g CO2)]]/(Table1[[#This Row],[Generation (TWh)]]*10^9)</f>
        <v>400.54993999999999</v>
      </c>
    </row>
    <row r="1610" spans="1:21" x14ac:dyDescent="0.35">
      <c r="A1610" t="s">
        <v>481</v>
      </c>
      <c r="B1610" t="s">
        <v>3239</v>
      </c>
      <c r="C1610" t="str">
        <f>SUBSTITUTE(Table1[[#This Row],[Fuel]],", ",",")</f>
        <v>fossil gas: natural gas</v>
      </c>
      <c r="D1610" t="s">
        <v>3239</v>
      </c>
      <c r="H1610" t="s">
        <v>3438</v>
      </c>
      <c r="I1610">
        <v>460</v>
      </c>
      <c r="J1610" t="s">
        <v>3449</v>
      </c>
      <c r="K1610">
        <v>2025</v>
      </c>
      <c r="L1610" t="s">
        <v>29</v>
      </c>
      <c r="M1610" t="s">
        <v>29</v>
      </c>
      <c r="N1610">
        <v>23.148152700000001</v>
      </c>
      <c r="O1610">
        <v>113.96827519999999</v>
      </c>
      <c r="P1610" t="s">
        <v>3485</v>
      </c>
      <c r="Q1610" s="3">
        <f>Table1[[#This Row],[Capacity (MW)]]*0.395*8760*10^-6</f>
        <v>1.5916920000000001</v>
      </c>
      <c r="R1610" s="3" cm="1">
        <f t="array" ref="R1610">AVERAGE(VLOOKUP(_xlfn.TEXTSPLIT(Table1[[#This Row],[Fuel (no space after comma)]], ","), FuelList_Final_EF!$A$2:$B$65, 2, FALSE))</f>
        <v>53.06</v>
      </c>
      <c r="S1610" s="3">
        <f>Table1[[#This Row],[Generation (TWh)]]*10^9*VLOOKUP(Table1[[#This Row],[Turbine/Engine Technology]],Technology_HR!$A$2:$B$11,2,FALSE)*10^-6</f>
        <v>12015682.908</v>
      </c>
      <c r="T1610" s="5">
        <f>Table1[[#This Row],[Fuel Consumption (mmBtu)]]*Table1[[#This Row],[Emission Factor (kg CO2/ mmBtu)]]*10^3</f>
        <v>637552135098.47998</v>
      </c>
      <c r="U1610" s="3">
        <f>Table1[[#This Row],[Emissions (g CO2)]]/(Table1[[#This Row],[Generation (TWh)]]*10^9)</f>
        <v>400.54993999999999</v>
      </c>
    </row>
    <row r="1611" spans="1:21" x14ac:dyDescent="0.35">
      <c r="A1611" t="s">
        <v>478</v>
      </c>
      <c r="B1611" t="s">
        <v>3239</v>
      </c>
      <c r="C1611" t="str">
        <f>SUBSTITUTE(Table1[[#This Row],[Fuel]],", ",",")</f>
        <v>fossil gas: natural gas</v>
      </c>
      <c r="D1611" t="s">
        <v>3239</v>
      </c>
      <c r="H1611" t="s">
        <v>3436</v>
      </c>
      <c r="I1611">
        <v>700</v>
      </c>
      <c r="J1611" t="s">
        <v>3447</v>
      </c>
      <c r="K1611">
        <v>2026</v>
      </c>
      <c r="L1611" t="s">
        <v>29</v>
      </c>
      <c r="M1611" t="s">
        <v>29</v>
      </c>
      <c r="N1611">
        <v>23.614968999999999</v>
      </c>
      <c r="O1611">
        <v>113.45428800000001</v>
      </c>
      <c r="P1611" t="s">
        <v>3485</v>
      </c>
      <c r="Q1611" s="3">
        <f>Table1[[#This Row],[Capacity (MW)]]*0.395*8760*10^-6</f>
        <v>2.4221399999999997</v>
      </c>
      <c r="R1611" s="3" cm="1">
        <f t="array" ref="R1611">AVERAGE(VLOOKUP(_xlfn.TEXTSPLIT(Table1[[#This Row],[Fuel (no space after comma)]], ","), FuelList_Final_EF!$A$2:$B$65, 2, FALSE))</f>
        <v>53.06</v>
      </c>
      <c r="S1611" s="3">
        <f>Table1[[#This Row],[Generation (TWh)]]*10^9*VLOOKUP(Table1[[#This Row],[Turbine/Engine Technology]],Technology_HR!$A$2:$B$11,2,FALSE)*10^-6</f>
        <v>26667761.399999995</v>
      </c>
      <c r="T1611" s="5">
        <f>Table1[[#This Row],[Fuel Consumption (mmBtu)]]*Table1[[#This Row],[Emission Factor (kg CO2/ mmBtu)]]*10^3</f>
        <v>1414991419883.9998</v>
      </c>
      <c r="U1611" s="3">
        <f>Table1[[#This Row],[Emissions (g CO2)]]/(Table1[[#This Row],[Generation (TWh)]]*10^9)</f>
        <v>584.19060000000002</v>
      </c>
    </row>
    <row r="1612" spans="1:21" x14ac:dyDescent="0.35">
      <c r="A1612" t="s">
        <v>478</v>
      </c>
      <c r="B1612" t="s">
        <v>3239</v>
      </c>
      <c r="C1612" t="str">
        <f>SUBSTITUTE(Table1[[#This Row],[Fuel]],", ",",")</f>
        <v>fossil gas: natural gas</v>
      </c>
      <c r="D1612" t="s">
        <v>3239</v>
      </c>
      <c r="H1612" t="s">
        <v>3436</v>
      </c>
      <c r="I1612">
        <v>700</v>
      </c>
      <c r="J1612" t="s">
        <v>3447</v>
      </c>
      <c r="K1612">
        <v>2026</v>
      </c>
      <c r="L1612" t="s">
        <v>29</v>
      </c>
      <c r="M1612" t="s">
        <v>29</v>
      </c>
      <c r="N1612">
        <v>23.614968999999999</v>
      </c>
      <c r="O1612">
        <v>113.45428800000001</v>
      </c>
      <c r="P1612" t="s">
        <v>3485</v>
      </c>
      <c r="Q1612" s="3">
        <f>Table1[[#This Row],[Capacity (MW)]]*0.395*8760*10^-6</f>
        <v>2.4221399999999997</v>
      </c>
      <c r="R1612" s="3" cm="1">
        <f t="array" ref="R1612">AVERAGE(VLOOKUP(_xlfn.TEXTSPLIT(Table1[[#This Row],[Fuel (no space after comma)]], ","), FuelList_Final_EF!$A$2:$B$65, 2, FALSE))</f>
        <v>53.06</v>
      </c>
      <c r="S1612" s="3">
        <f>Table1[[#This Row],[Generation (TWh)]]*10^9*VLOOKUP(Table1[[#This Row],[Turbine/Engine Technology]],Technology_HR!$A$2:$B$11,2,FALSE)*10^-6</f>
        <v>26667761.399999995</v>
      </c>
      <c r="T1612" s="5">
        <f>Table1[[#This Row],[Fuel Consumption (mmBtu)]]*Table1[[#This Row],[Emission Factor (kg CO2/ mmBtu)]]*10^3</f>
        <v>1414991419883.9998</v>
      </c>
      <c r="U1612" s="3">
        <f>Table1[[#This Row],[Emissions (g CO2)]]/(Table1[[#This Row],[Generation (TWh)]]*10^9)</f>
        <v>584.19060000000002</v>
      </c>
    </row>
    <row r="1613" spans="1:21" x14ac:dyDescent="0.35">
      <c r="A1613" t="s">
        <v>482</v>
      </c>
      <c r="B1613" t="s">
        <v>3239</v>
      </c>
      <c r="C1613" t="str">
        <f>SUBSTITUTE(Table1[[#This Row],[Fuel]],", ",",")</f>
        <v>fossil gas: natural gas</v>
      </c>
      <c r="D1613" t="s">
        <v>3239</v>
      </c>
      <c r="H1613" t="s">
        <v>3438</v>
      </c>
      <c r="I1613">
        <v>487</v>
      </c>
      <c r="J1613" t="s">
        <v>3446</v>
      </c>
      <c r="K1613">
        <v>2022</v>
      </c>
      <c r="L1613" t="s">
        <v>29</v>
      </c>
      <c r="M1613" t="s">
        <v>29</v>
      </c>
      <c r="N1613">
        <v>19.913827999999999</v>
      </c>
      <c r="O1613">
        <v>110.151883</v>
      </c>
      <c r="P1613" t="s">
        <v>3485</v>
      </c>
      <c r="Q1613" s="3">
        <f>Table1[[#This Row],[Capacity (MW)]]*0.395*8760*10^-6</f>
        <v>1.6851174</v>
      </c>
      <c r="R1613" s="3" cm="1">
        <f t="array" ref="R1613">AVERAGE(VLOOKUP(_xlfn.TEXTSPLIT(Table1[[#This Row],[Fuel (no space after comma)]], ","), FuelList_Final_EF!$A$2:$B$65, 2, FALSE))</f>
        <v>53.06</v>
      </c>
      <c r="S1613" s="3">
        <f>Table1[[#This Row],[Generation (TWh)]]*10^9*VLOOKUP(Table1[[#This Row],[Turbine/Engine Technology]],Technology_HR!$A$2:$B$11,2,FALSE)*10^-6</f>
        <v>12720951.252599999</v>
      </c>
      <c r="T1613" s="5">
        <f>Table1[[#This Row],[Fuel Consumption (mmBtu)]]*Table1[[#This Row],[Emission Factor (kg CO2/ mmBtu)]]*10^3</f>
        <v>674973673462.95593</v>
      </c>
      <c r="U1613" s="3">
        <f>Table1[[#This Row],[Emissions (g CO2)]]/(Table1[[#This Row],[Generation (TWh)]]*10^9)</f>
        <v>400.54993999999994</v>
      </c>
    </row>
    <row r="1614" spans="1:21" x14ac:dyDescent="0.35">
      <c r="A1614" t="s">
        <v>482</v>
      </c>
      <c r="B1614" t="s">
        <v>3239</v>
      </c>
      <c r="C1614" t="str">
        <f>SUBSTITUTE(Table1[[#This Row],[Fuel]],", ",",")</f>
        <v>fossil gas: natural gas</v>
      </c>
      <c r="D1614" t="s">
        <v>3239</v>
      </c>
      <c r="H1614" t="s">
        <v>3438</v>
      </c>
      <c r="I1614">
        <v>487</v>
      </c>
      <c r="J1614" t="s">
        <v>3446</v>
      </c>
      <c r="K1614">
        <v>2023</v>
      </c>
      <c r="L1614" t="s">
        <v>29</v>
      </c>
      <c r="M1614" t="s">
        <v>29</v>
      </c>
      <c r="N1614">
        <v>19.913827999999999</v>
      </c>
      <c r="O1614">
        <v>110.151883</v>
      </c>
      <c r="P1614" t="s">
        <v>3485</v>
      </c>
      <c r="Q1614" s="3">
        <f>Table1[[#This Row],[Capacity (MW)]]*0.395*8760*10^-6</f>
        <v>1.6851174</v>
      </c>
      <c r="R1614" s="3" cm="1">
        <f t="array" ref="R1614">AVERAGE(VLOOKUP(_xlfn.TEXTSPLIT(Table1[[#This Row],[Fuel (no space after comma)]], ","), FuelList_Final_EF!$A$2:$B$65, 2, FALSE))</f>
        <v>53.06</v>
      </c>
      <c r="S1614" s="3">
        <f>Table1[[#This Row],[Generation (TWh)]]*10^9*VLOOKUP(Table1[[#This Row],[Turbine/Engine Technology]],Technology_HR!$A$2:$B$11,2,FALSE)*10^-6</f>
        <v>12720951.252599999</v>
      </c>
      <c r="T1614" s="5">
        <f>Table1[[#This Row],[Fuel Consumption (mmBtu)]]*Table1[[#This Row],[Emission Factor (kg CO2/ mmBtu)]]*10^3</f>
        <v>674973673462.95593</v>
      </c>
      <c r="U1614" s="3">
        <f>Table1[[#This Row],[Emissions (g CO2)]]/(Table1[[#This Row],[Generation (TWh)]]*10^9)</f>
        <v>400.54993999999994</v>
      </c>
    </row>
    <row r="1615" spans="1:21" x14ac:dyDescent="0.35">
      <c r="A1615" t="s">
        <v>482</v>
      </c>
      <c r="B1615" t="s">
        <v>3239</v>
      </c>
      <c r="C1615" t="str">
        <f>SUBSTITUTE(Table1[[#This Row],[Fuel]],", ",",")</f>
        <v>fossil gas: natural gas</v>
      </c>
      <c r="D1615" t="s">
        <v>3239</v>
      </c>
      <c r="H1615" t="s">
        <v>3438</v>
      </c>
      <c r="I1615">
        <v>487</v>
      </c>
      <c r="J1615" t="s">
        <v>3450</v>
      </c>
      <c r="K1615" t="s">
        <v>29</v>
      </c>
      <c r="L1615" t="s">
        <v>29</v>
      </c>
      <c r="M1615" t="s">
        <v>29</v>
      </c>
      <c r="N1615">
        <v>19.913827999999999</v>
      </c>
      <c r="O1615">
        <v>110.151883</v>
      </c>
      <c r="P1615" t="s">
        <v>3485</v>
      </c>
      <c r="Q1615" s="3">
        <f>Table1[[#This Row],[Capacity (MW)]]*0.395*8760*10^-6</f>
        <v>1.6851174</v>
      </c>
      <c r="R1615" s="3" cm="1">
        <f t="array" ref="R1615">AVERAGE(VLOOKUP(_xlfn.TEXTSPLIT(Table1[[#This Row],[Fuel (no space after comma)]], ","), FuelList_Final_EF!$A$2:$B$65, 2, FALSE))</f>
        <v>53.06</v>
      </c>
      <c r="S1615" s="3">
        <f>Table1[[#This Row],[Generation (TWh)]]*10^9*VLOOKUP(Table1[[#This Row],[Turbine/Engine Technology]],Technology_HR!$A$2:$B$11,2,FALSE)*10^-6</f>
        <v>12720951.252599999</v>
      </c>
      <c r="T1615" s="5">
        <f>Table1[[#This Row],[Fuel Consumption (mmBtu)]]*Table1[[#This Row],[Emission Factor (kg CO2/ mmBtu)]]*10^3</f>
        <v>674973673462.95593</v>
      </c>
      <c r="U1615" s="3">
        <f>Table1[[#This Row],[Emissions (g CO2)]]/(Table1[[#This Row],[Generation (TWh)]]*10^9)</f>
        <v>400.54993999999994</v>
      </c>
    </row>
    <row r="1616" spans="1:21" x14ac:dyDescent="0.35">
      <c r="A1616" t="s">
        <v>482</v>
      </c>
      <c r="B1616" t="s">
        <v>3239</v>
      </c>
      <c r="C1616" t="str">
        <f>SUBSTITUTE(Table1[[#This Row],[Fuel]],", ",",")</f>
        <v>fossil gas: natural gas</v>
      </c>
      <c r="D1616" t="s">
        <v>3239</v>
      </c>
      <c r="H1616" t="s">
        <v>3438</v>
      </c>
      <c r="I1616">
        <v>487</v>
      </c>
      <c r="J1616" t="s">
        <v>3450</v>
      </c>
      <c r="K1616" t="s">
        <v>29</v>
      </c>
      <c r="L1616" t="s">
        <v>29</v>
      </c>
      <c r="M1616" t="s">
        <v>29</v>
      </c>
      <c r="N1616">
        <v>19.913827999999999</v>
      </c>
      <c r="O1616">
        <v>110.151883</v>
      </c>
      <c r="P1616" t="s">
        <v>3485</v>
      </c>
      <c r="Q1616" s="3">
        <f>Table1[[#This Row],[Capacity (MW)]]*0.395*8760*10^-6</f>
        <v>1.6851174</v>
      </c>
      <c r="R1616" s="3" cm="1">
        <f t="array" ref="R1616">AVERAGE(VLOOKUP(_xlfn.TEXTSPLIT(Table1[[#This Row],[Fuel (no space after comma)]], ","), FuelList_Final_EF!$A$2:$B$65, 2, FALSE))</f>
        <v>53.06</v>
      </c>
      <c r="S1616" s="3">
        <f>Table1[[#This Row],[Generation (TWh)]]*10^9*VLOOKUP(Table1[[#This Row],[Turbine/Engine Technology]],Technology_HR!$A$2:$B$11,2,FALSE)*10^-6</f>
        <v>12720951.252599999</v>
      </c>
      <c r="T1616" s="5">
        <f>Table1[[#This Row],[Fuel Consumption (mmBtu)]]*Table1[[#This Row],[Emission Factor (kg CO2/ mmBtu)]]*10^3</f>
        <v>674973673462.95593</v>
      </c>
      <c r="U1616" s="3">
        <f>Table1[[#This Row],[Emissions (g CO2)]]/(Table1[[#This Row],[Generation (TWh)]]*10^9)</f>
        <v>400.54993999999994</v>
      </c>
    </row>
    <row r="1617" spans="1:21" x14ac:dyDescent="0.35">
      <c r="A1617" t="s">
        <v>483</v>
      </c>
      <c r="B1617" t="s">
        <v>3239</v>
      </c>
      <c r="C1617" t="str">
        <f>SUBSTITUTE(Table1[[#This Row],[Fuel]],", ",",")</f>
        <v>fossil gas: natural gas</v>
      </c>
      <c r="D1617" t="s">
        <v>3239</v>
      </c>
      <c r="H1617" t="s">
        <v>3438</v>
      </c>
      <c r="I1617">
        <v>500</v>
      </c>
      <c r="J1617" t="s">
        <v>3447</v>
      </c>
      <c r="K1617" t="s">
        <v>29</v>
      </c>
      <c r="L1617" t="s">
        <v>29</v>
      </c>
      <c r="M1617" t="s">
        <v>29</v>
      </c>
      <c r="N1617">
        <v>27.829514</v>
      </c>
      <c r="O1617">
        <v>112.96312</v>
      </c>
      <c r="P1617" t="s">
        <v>3485</v>
      </c>
      <c r="Q1617" s="3">
        <f>Table1[[#This Row],[Capacity (MW)]]*0.395*8760*10^-6</f>
        <v>1.7301</v>
      </c>
      <c r="R1617" s="3" cm="1">
        <f t="array" ref="R1617">AVERAGE(VLOOKUP(_xlfn.TEXTSPLIT(Table1[[#This Row],[Fuel (no space after comma)]], ","), FuelList_Final_EF!$A$2:$B$65, 2, FALSE))</f>
        <v>53.06</v>
      </c>
      <c r="S1617" s="3">
        <f>Table1[[#This Row],[Generation (TWh)]]*10^9*VLOOKUP(Table1[[#This Row],[Turbine/Engine Technology]],Technology_HR!$A$2:$B$11,2,FALSE)*10^-6</f>
        <v>13060524.899999999</v>
      </c>
      <c r="T1617" s="5">
        <f>Table1[[#This Row],[Fuel Consumption (mmBtu)]]*Table1[[#This Row],[Emission Factor (kg CO2/ mmBtu)]]*10^3</f>
        <v>692991451194</v>
      </c>
      <c r="U1617" s="3">
        <f>Table1[[#This Row],[Emissions (g CO2)]]/(Table1[[#This Row],[Generation (TWh)]]*10^9)</f>
        <v>400.54993999999999</v>
      </c>
    </row>
    <row r="1618" spans="1:21" x14ac:dyDescent="0.35">
      <c r="A1618" t="s">
        <v>483</v>
      </c>
      <c r="B1618" t="s">
        <v>3239</v>
      </c>
      <c r="C1618" t="str">
        <f>SUBSTITUTE(Table1[[#This Row],[Fuel]],", ",",")</f>
        <v>fossil gas: natural gas</v>
      </c>
      <c r="D1618" t="s">
        <v>3239</v>
      </c>
      <c r="H1618" t="s">
        <v>3438</v>
      </c>
      <c r="I1618">
        <v>500</v>
      </c>
      <c r="J1618" t="s">
        <v>3447</v>
      </c>
      <c r="K1618" t="s">
        <v>29</v>
      </c>
      <c r="L1618" t="s">
        <v>29</v>
      </c>
      <c r="M1618" t="s">
        <v>29</v>
      </c>
      <c r="N1618">
        <v>27.829514</v>
      </c>
      <c r="O1618">
        <v>112.96312</v>
      </c>
      <c r="P1618" t="s">
        <v>3485</v>
      </c>
      <c r="Q1618" s="3">
        <f>Table1[[#This Row],[Capacity (MW)]]*0.395*8760*10^-6</f>
        <v>1.7301</v>
      </c>
      <c r="R1618" s="3" cm="1">
        <f t="array" ref="R1618">AVERAGE(VLOOKUP(_xlfn.TEXTSPLIT(Table1[[#This Row],[Fuel (no space after comma)]], ","), FuelList_Final_EF!$A$2:$B$65, 2, FALSE))</f>
        <v>53.06</v>
      </c>
      <c r="S1618" s="3">
        <f>Table1[[#This Row],[Generation (TWh)]]*10^9*VLOOKUP(Table1[[#This Row],[Turbine/Engine Technology]],Technology_HR!$A$2:$B$11,2,FALSE)*10^-6</f>
        <v>13060524.899999999</v>
      </c>
      <c r="T1618" s="5">
        <f>Table1[[#This Row],[Fuel Consumption (mmBtu)]]*Table1[[#This Row],[Emission Factor (kg CO2/ mmBtu)]]*10^3</f>
        <v>692991451194</v>
      </c>
      <c r="U1618" s="3">
        <f>Table1[[#This Row],[Emissions (g CO2)]]/(Table1[[#This Row],[Generation (TWh)]]*10^9)</f>
        <v>400.54993999999999</v>
      </c>
    </row>
    <row r="1619" spans="1:21" x14ac:dyDescent="0.35">
      <c r="A1619" t="s">
        <v>484</v>
      </c>
      <c r="B1619" t="s">
        <v>3239</v>
      </c>
      <c r="C1619" t="str">
        <f>SUBSTITUTE(Table1[[#This Row],[Fuel]],", ",",")</f>
        <v>fossil gas: natural gas</v>
      </c>
      <c r="D1619" t="s">
        <v>3239</v>
      </c>
      <c r="H1619" t="s">
        <v>3438</v>
      </c>
      <c r="I1619">
        <v>120</v>
      </c>
      <c r="J1619" t="s">
        <v>3446</v>
      </c>
      <c r="K1619">
        <v>2013</v>
      </c>
      <c r="L1619" t="s">
        <v>29</v>
      </c>
      <c r="M1619" t="s">
        <v>29</v>
      </c>
      <c r="N1619">
        <v>28.629348</v>
      </c>
      <c r="O1619">
        <v>118.529704</v>
      </c>
      <c r="P1619" t="s">
        <v>3485</v>
      </c>
      <c r="Q1619" s="3">
        <f>Table1[[#This Row],[Capacity (MW)]]*0.395*8760*10^-6</f>
        <v>0.41522400000000004</v>
      </c>
      <c r="R1619" s="3" cm="1">
        <f t="array" ref="R1619">AVERAGE(VLOOKUP(_xlfn.TEXTSPLIT(Table1[[#This Row],[Fuel (no space after comma)]], ","), FuelList_Final_EF!$A$2:$B$65, 2, FALSE))</f>
        <v>53.06</v>
      </c>
      <c r="S1619" s="3">
        <f>Table1[[#This Row],[Generation (TWh)]]*10^9*VLOOKUP(Table1[[#This Row],[Turbine/Engine Technology]],Technology_HR!$A$2:$B$11,2,FALSE)*10^-6</f>
        <v>3134525.9760000003</v>
      </c>
      <c r="T1619" s="5">
        <f>Table1[[#This Row],[Fuel Consumption (mmBtu)]]*Table1[[#This Row],[Emission Factor (kg CO2/ mmBtu)]]*10^3</f>
        <v>166317948286.56003</v>
      </c>
      <c r="U1619" s="3">
        <f>Table1[[#This Row],[Emissions (g CO2)]]/(Table1[[#This Row],[Generation (TWh)]]*10^9)</f>
        <v>400.54993999999999</v>
      </c>
    </row>
    <row r="1620" spans="1:21" x14ac:dyDescent="0.35">
      <c r="A1620" t="s">
        <v>484</v>
      </c>
      <c r="B1620" t="s">
        <v>3239</v>
      </c>
      <c r="C1620" t="str">
        <f>SUBSTITUTE(Table1[[#This Row],[Fuel]],", ",",")</f>
        <v>fossil gas: natural gas</v>
      </c>
      <c r="D1620" t="s">
        <v>3239</v>
      </c>
      <c r="H1620" t="s">
        <v>3438</v>
      </c>
      <c r="I1620">
        <v>120</v>
      </c>
      <c r="J1620" t="s">
        <v>3446</v>
      </c>
      <c r="K1620">
        <v>2013</v>
      </c>
      <c r="L1620" t="s">
        <v>29</v>
      </c>
      <c r="M1620" t="s">
        <v>29</v>
      </c>
      <c r="N1620">
        <v>28.629348</v>
      </c>
      <c r="O1620">
        <v>118.529704</v>
      </c>
      <c r="P1620" t="s">
        <v>3485</v>
      </c>
      <c r="Q1620" s="3">
        <f>Table1[[#This Row],[Capacity (MW)]]*0.395*8760*10^-6</f>
        <v>0.41522400000000004</v>
      </c>
      <c r="R1620" s="3" cm="1">
        <f t="array" ref="R1620">AVERAGE(VLOOKUP(_xlfn.TEXTSPLIT(Table1[[#This Row],[Fuel (no space after comma)]], ","), FuelList_Final_EF!$A$2:$B$65, 2, FALSE))</f>
        <v>53.06</v>
      </c>
      <c r="S1620" s="3">
        <f>Table1[[#This Row],[Generation (TWh)]]*10^9*VLOOKUP(Table1[[#This Row],[Turbine/Engine Technology]],Technology_HR!$A$2:$B$11,2,FALSE)*10^-6</f>
        <v>3134525.9760000003</v>
      </c>
      <c r="T1620" s="5">
        <f>Table1[[#This Row],[Fuel Consumption (mmBtu)]]*Table1[[#This Row],[Emission Factor (kg CO2/ mmBtu)]]*10^3</f>
        <v>166317948286.56003</v>
      </c>
      <c r="U1620" s="3">
        <f>Table1[[#This Row],[Emissions (g CO2)]]/(Table1[[#This Row],[Generation (TWh)]]*10^9)</f>
        <v>400.54993999999999</v>
      </c>
    </row>
    <row r="1621" spans="1:21" x14ac:dyDescent="0.35">
      <c r="A1621" t="s">
        <v>484</v>
      </c>
      <c r="B1621" t="s">
        <v>3239</v>
      </c>
      <c r="C1621" t="str">
        <f>SUBSTITUTE(Table1[[#This Row],[Fuel]],", ",",")</f>
        <v>fossil gas: natural gas</v>
      </c>
      <c r="D1621" t="s">
        <v>3239</v>
      </c>
      <c r="H1621" t="s">
        <v>3438</v>
      </c>
      <c r="I1621">
        <v>390</v>
      </c>
      <c r="J1621" t="s">
        <v>3451</v>
      </c>
      <c r="K1621" t="s">
        <v>29</v>
      </c>
      <c r="L1621" t="s">
        <v>29</v>
      </c>
      <c r="M1621" t="s">
        <v>29</v>
      </c>
      <c r="N1621">
        <v>28.629348</v>
      </c>
      <c r="O1621">
        <v>118.529704</v>
      </c>
      <c r="P1621" t="s">
        <v>3485</v>
      </c>
      <c r="Q1621" s="3">
        <f>Table1[[#This Row],[Capacity (MW)]]*0.395*8760*10^-6</f>
        <v>1.349478</v>
      </c>
      <c r="R1621" s="3" cm="1">
        <f t="array" ref="R1621">AVERAGE(VLOOKUP(_xlfn.TEXTSPLIT(Table1[[#This Row],[Fuel (no space after comma)]], ","), FuelList_Final_EF!$A$2:$B$65, 2, FALSE))</f>
        <v>53.06</v>
      </c>
      <c r="S1621" s="3">
        <f>Table1[[#This Row],[Generation (TWh)]]*10^9*VLOOKUP(Table1[[#This Row],[Turbine/Engine Technology]],Technology_HR!$A$2:$B$11,2,FALSE)*10^-6</f>
        <v>10187209.422</v>
      </c>
      <c r="T1621" s="5">
        <f>Table1[[#This Row],[Fuel Consumption (mmBtu)]]*Table1[[#This Row],[Emission Factor (kg CO2/ mmBtu)]]*10^3</f>
        <v>540533331931.32007</v>
      </c>
      <c r="U1621" s="3">
        <f>Table1[[#This Row],[Emissions (g CO2)]]/(Table1[[#This Row],[Generation (TWh)]]*10^9)</f>
        <v>400.54994000000005</v>
      </c>
    </row>
    <row r="1622" spans="1:21" x14ac:dyDescent="0.35">
      <c r="A1622" t="s">
        <v>484</v>
      </c>
      <c r="B1622" t="s">
        <v>3239</v>
      </c>
      <c r="C1622" t="str">
        <f>SUBSTITUTE(Table1[[#This Row],[Fuel]],", ",",")</f>
        <v>fossil gas: natural gas</v>
      </c>
      <c r="D1622" t="s">
        <v>3239</v>
      </c>
      <c r="H1622" t="s">
        <v>3438</v>
      </c>
      <c r="I1622">
        <v>390</v>
      </c>
      <c r="J1622" t="s">
        <v>3451</v>
      </c>
      <c r="K1622" t="s">
        <v>29</v>
      </c>
      <c r="L1622" t="s">
        <v>29</v>
      </c>
      <c r="M1622" t="s">
        <v>29</v>
      </c>
      <c r="N1622">
        <v>28.629348</v>
      </c>
      <c r="O1622">
        <v>118.529704</v>
      </c>
      <c r="P1622" t="s">
        <v>3485</v>
      </c>
      <c r="Q1622" s="3">
        <f>Table1[[#This Row],[Capacity (MW)]]*0.395*8760*10^-6</f>
        <v>1.349478</v>
      </c>
      <c r="R1622" s="3" cm="1">
        <f t="array" ref="R1622">AVERAGE(VLOOKUP(_xlfn.TEXTSPLIT(Table1[[#This Row],[Fuel (no space after comma)]], ","), FuelList_Final_EF!$A$2:$B$65, 2, FALSE))</f>
        <v>53.06</v>
      </c>
      <c r="S1622" s="3">
        <f>Table1[[#This Row],[Generation (TWh)]]*10^9*VLOOKUP(Table1[[#This Row],[Turbine/Engine Technology]],Technology_HR!$A$2:$B$11,2,FALSE)*10^-6</f>
        <v>10187209.422</v>
      </c>
      <c r="T1622" s="5">
        <f>Table1[[#This Row],[Fuel Consumption (mmBtu)]]*Table1[[#This Row],[Emission Factor (kg CO2/ mmBtu)]]*10^3</f>
        <v>540533331931.32007</v>
      </c>
      <c r="U1622" s="3">
        <f>Table1[[#This Row],[Emissions (g CO2)]]/(Table1[[#This Row],[Generation (TWh)]]*10^9)</f>
        <v>400.54994000000005</v>
      </c>
    </row>
    <row r="1623" spans="1:21" x14ac:dyDescent="0.35">
      <c r="A1623" t="s">
        <v>481</v>
      </c>
      <c r="B1623" t="s">
        <v>3239</v>
      </c>
      <c r="C1623" t="str">
        <f>SUBSTITUTE(Table1[[#This Row],[Fuel]],", ",",")</f>
        <v>fossil gas: natural gas</v>
      </c>
      <c r="D1623" t="s">
        <v>3239</v>
      </c>
      <c r="H1623" t="s">
        <v>3438</v>
      </c>
      <c r="I1623">
        <v>180</v>
      </c>
      <c r="J1623" t="s">
        <v>3446</v>
      </c>
      <c r="K1623">
        <v>2017</v>
      </c>
      <c r="L1623" t="s">
        <v>29</v>
      </c>
      <c r="M1623" t="s">
        <v>29</v>
      </c>
      <c r="N1623">
        <v>32.481428000000001</v>
      </c>
      <c r="O1623">
        <v>120.09733799999999</v>
      </c>
      <c r="P1623" t="s">
        <v>3485</v>
      </c>
      <c r="Q1623" s="3">
        <f>Table1[[#This Row],[Capacity (MW)]]*0.395*8760*10^-6</f>
        <v>0.62283600000000006</v>
      </c>
      <c r="R1623" s="3" cm="1">
        <f t="array" ref="R1623">AVERAGE(VLOOKUP(_xlfn.TEXTSPLIT(Table1[[#This Row],[Fuel (no space after comma)]], ","), FuelList_Final_EF!$A$2:$B$65, 2, FALSE))</f>
        <v>53.06</v>
      </c>
      <c r="S1623" s="3">
        <f>Table1[[#This Row],[Generation (TWh)]]*10^9*VLOOKUP(Table1[[#This Row],[Turbine/Engine Technology]],Technology_HR!$A$2:$B$11,2,FALSE)*10^-6</f>
        <v>4701788.9639999997</v>
      </c>
      <c r="T1623" s="5">
        <f>Table1[[#This Row],[Fuel Consumption (mmBtu)]]*Table1[[#This Row],[Emission Factor (kg CO2/ mmBtu)]]*10^3</f>
        <v>249476922429.84</v>
      </c>
      <c r="U1623" s="3">
        <f>Table1[[#This Row],[Emissions (g CO2)]]/(Table1[[#This Row],[Generation (TWh)]]*10^9)</f>
        <v>400.54993999999999</v>
      </c>
    </row>
    <row r="1624" spans="1:21" x14ac:dyDescent="0.35">
      <c r="A1624" t="s">
        <v>481</v>
      </c>
      <c r="B1624" t="s">
        <v>3239</v>
      </c>
      <c r="C1624" t="str">
        <f>SUBSTITUTE(Table1[[#This Row],[Fuel]],", ",",")</f>
        <v>fossil gas: natural gas</v>
      </c>
      <c r="D1624" t="s">
        <v>3239</v>
      </c>
      <c r="H1624" t="s">
        <v>3438</v>
      </c>
      <c r="I1624">
        <v>180</v>
      </c>
      <c r="J1624" t="s">
        <v>3446</v>
      </c>
      <c r="K1624">
        <v>2017</v>
      </c>
      <c r="L1624" t="s">
        <v>29</v>
      </c>
      <c r="M1624" t="s">
        <v>29</v>
      </c>
      <c r="N1624">
        <v>32.481428000000001</v>
      </c>
      <c r="O1624">
        <v>120.09733799999999</v>
      </c>
      <c r="P1624" t="s">
        <v>3485</v>
      </c>
      <c r="Q1624" s="3">
        <f>Table1[[#This Row],[Capacity (MW)]]*0.395*8760*10^-6</f>
        <v>0.62283600000000006</v>
      </c>
      <c r="R1624" s="3" cm="1">
        <f t="array" ref="R1624">AVERAGE(VLOOKUP(_xlfn.TEXTSPLIT(Table1[[#This Row],[Fuel (no space after comma)]], ","), FuelList_Final_EF!$A$2:$B$65, 2, FALSE))</f>
        <v>53.06</v>
      </c>
      <c r="S1624" s="3">
        <f>Table1[[#This Row],[Generation (TWh)]]*10^9*VLOOKUP(Table1[[#This Row],[Turbine/Engine Technology]],Technology_HR!$A$2:$B$11,2,FALSE)*10^-6</f>
        <v>4701788.9639999997</v>
      </c>
      <c r="T1624" s="5">
        <f>Table1[[#This Row],[Fuel Consumption (mmBtu)]]*Table1[[#This Row],[Emission Factor (kg CO2/ mmBtu)]]*10^3</f>
        <v>249476922429.84</v>
      </c>
      <c r="U1624" s="3">
        <f>Table1[[#This Row],[Emissions (g CO2)]]/(Table1[[#This Row],[Generation (TWh)]]*10^9)</f>
        <v>400.54993999999999</v>
      </c>
    </row>
    <row r="1625" spans="1:21" x14ac:dyDescent="0.35">
      <c r="A1625" t="s">
        <v>485</v>
      </c>
      <c r="B1625" t="s">
        <v>3239</v>
      </c>
      <c r="C1625" t="str">
        <f>SUBSTITUTE(Table1[[#This Row],[Fuel]],", ",",")</f>
        <v>fossil gas: natural gas</v>
      </c>
      <c r="D1625" t="s">
        <v>3239</v>
      </c>
      <c r="H1625" t="s">
        <v>3436</v>
      </c>
      <c r="I1625">
        <v>400</v>
      </c>
      <c r="J1625" t="s">
        <v>3451</v>
      </c>
      <c r="K1625" t="s">
        <v>29</v>
      </c>
      <c r="L1625" t="s">
        <v>29</v>
      </c>
      <c r="M1625" t="s">
        <v>29</v>
      </c>
      <c r="N1625">
        <v>34.406725999999999</v>
      </c>
      <c r="O1625">
        <v>117.455995</v>
      </c>
      <c r="P1625" t="s">
        <v>3485</v>
      </c>
      <c r="Q1625" s="3">
        <f>Table1[[#This Row],[Capacity (MW)]]*0.395*8760*10^-6</f>
        <v>1.38408</v>
      </c>
      <c r="R1625" s="3" cm="1">
        <f t="array" ref="R1625">AVERAGE(VLOOKUP(_xlfn.TEXTSPLIT(Table1[[#This Row],[Fuel (no space after comma)]], ","), FuelList_Final_EF!$A$2:$B$65, 2, FALSE))</f>
        <v>53.06</v>
      </c>
      <c r="S1625" s="3">
        <f>Table1[[#This Row],[Generation (TWh)]]*10^9*VLOOKUP(Table1[[#This Row],[Turbine/Engine Technology]],Technology_HR!$A$2:$B$11,2,FALSE)*10^-6</f>
        <v>15238720.799999999</v>
      </c>
      <c r="T1625" s="5">
        <f>Table1[[#This Row],[Fuel Consumption (mmBtu)]]*Table1[[#This Row],[Emission Factor (kg CO2/ mmBtu)]]*10^3</f>
        <v>808566525648</v>
      </c>
      <c r="U1625" s="3">
        <f>Table1[[#This Row],[Emissions (g CO2)]]/(Table1[[#This Row],[Generation (TWh)]]*10^9)</f>
        <v>584.19060000000002</v>
      </c>
    </row>
    <row r="1626" spans="1:21" x14ac:dyDescent="0.35">
      <c r="A1626" t="s">
        <v>485</v>
      </c>
      <c r="B1626" t="s">
        <v>3239</v>
      </c>
      <c r="C1626" t="str">
        <f>SUBSTITUTE(Table1[[#This Row],[Fuel]],", ",",")</f>
        <v>fossil gas: natural gas</v>
      </c>
      <c r="D1626" t="s">
        <v>3239</v>
      </c>
      <c r="H1626" t="s">
        <v>3436</v>
      </c>
      <c r="I1626">
        <v>400</v>
      </c>
      <c r="J1626" t="s">
        <v>3451</v>
      </c>
      <c r="K1626" t="s">
        <v>29</v>
      </c>
      <c r="L1626" t="s">
        <v>29</v>
      </c>
      <c r="M1626" t="s">
        <v>29</v>
      </c>
      <c r="N1626">
        <v>34.406725999999999</v>
      </c>
      <c r="O1626">
        <v>117.455995</v>
      </c>
      <c r="P1626" t="s">
        <v>3485</v>
      </c>
      <c r="Q1626" s="3">
        <f>Table1[[#This Row],[Capacity (MW)]]*0.395*8760*10^-6</f>
        <v>1.38408</v>
      </c>
      <c r="R1626" s="3" cm="1">
        <f t="array" ref="R1626">AVERAGE(VLOOKUP(_xlfn.TEXTSPLIT(Table1[[#This Row],[Fuel (no space after comma)]], ","), FuelList_Final_EF!$A$2:$B$65, 2, FALSE))</f>
        <v>53.06</v>
      </c>
      <c r="S1626" s="3">
        <f>Table1[[#This Row],[Generation (TWh)]]*10^9*VLOOKUP(Table1[[#This Row],[Turbine/Engine Technology]],Technology_HR!$A$2:$B$11,2,FALSE)*10^-6</f>
        <v>15238720.799999999</v>
      </c>
      <c r="T1626" s="5">
        <f>Table1[[#This Row],[Fuel Consumption (mmBtu)]]*Table1[[#This Row],[Emission Factor (kg CO2/ mmBtu)]]*10^3</f>
        <v>808566525648</v>
      </c>
      <c r="U1626" s="3">
        <f>Table1[[#This Row],[Emissions (g CO2)]]/(Table1[[#This Row],[Generation (TWh)]]*10^9)</f>
        <v>584.19060000000002</v>
      </c>
    </row>
    <row r="1627" spans="1:21" x14ac:dyDescent="0.35">
      <c r="A1627" t="s">
        <v>485</v>
      </c>
      <c r="B1627" t="s">
        <v>3239</v>
      </c>
      <c r="C1627" t="str">
        <f>SUBSTITUTE(Table1[[#This Row],[Fuel]],", ",",")</f>
        <v>fossil gas: natural gas</v>
      </c>
      <c r="D1627" t="s">
        <v>3239</v>
      </c>
      <c r="H1627" t="s">
        <v>3436</v>
      </c>
      <c r="I1627">
        <v>400</v>
      </c>
      <c r="J1627" t="s">
        <v>3451</v>
      </c>
      <c r="K1627" t="s">
        <v>29</v>
      </c>
      <c r="L1627" t="s">
        <v>29</v>
      </c>
      <c r="M1627" t="s">
        <v>29</v>
      </c>
      <c r="N1627">
        <v>34.406725999999999</v>
      </c>
      <c r="O1627">
        <v>117.455995</v>
      </c>
      <c r="P1627" t="s">
        <v>3485</v>
      </c>
      <c r="Q1627" s="3">
        <f>Table1[[#This Row],[Capacity (MW)]]*0.395*8760*10^-6</f>
        <v>1.38408</v>
      </c>
      <c r="R1627" s="3" cm="1">
        <f t="array" ref="R1627">AVERAGE(VLOOKUP(_xlfn.TEXTSPLIT(Table1[[#This Row],[Fuel (no space after comma)]], ","), FuelList_Final_EF!$A$2:$B$65, 2, FALSE))</f>
        <v>53.06</v>
      </c>
      <c r="S1627" s="3">
        <f>Table1[[#This Row],[Generation (TWh)]]*10^9*VLOOKUP(Table1[[#This Row],[Turbine/Engine Technology]],Technology_HR!$A$2:$B$11,2,FALSE)*10^-6</f>
        <v>15238720.799999999</v>
      </c>
      <c r="T1627" s="5">
        <f>Table1[[#This Row],[Fuel Consumption (mmBtu)]]*Table1[[#This Row],[Emission Factor (kg CO2/ mmBtu)]]*10^3</f>
        <v>808566525648</v>
      </c>
      <c r="U1627" s="3">
        <f>Table1[[#This Row],[Emissions (g CO2)]]/(Table1[[#This Row],[Generation (TWh)]]*10^9)</f>
        <v>584.19060000000002</v>
      </c>
    </row>
    <row r="1628" spans="1:21" x14ac:dyDescent="0.35">
      <c r="A1628" t="s">
        <v>485</v>
      </c>
      <c r="B1628" t="s">
        <v>3239</v>
      </c>
      <c r="C1628" t="str">
        <f>SUBSTITUTE(Table1[[#This Row],[Fuel]],", ",",")</f>
        <v>fossil gas: natural gas</v>
      </c>
      <c r="D1628" t="s">
        <v>3239</v>
      </c>
      <c r="H1628" t="s">
        <v>3436</v>
      </c>
      <c r="I1628">
        <v>400</v>
      </c>
      <c r="J1628" t="s">
        <v>3451</v>
      </c>
      <c r="K1628" t="s">
        <v>29</v>
      </c>
      <c r="L1628" t="s">
        <v>29</v>
      </c>
      <c r="M1628" t="s">
        <v>29</v>
      </c>
      <c r="N1628">
        <v>34.406725999999999</v>
      </c>
      <c r="O1628">
        <v>117.455995</v>
      </c>
      <c r="P1628" t="s">
        <v>3485</v>
      </c>
      <c r="Q1628" s="3">
        <f>Table1[[#This Row],[Capacity (MW)]]*0.395*8760*10^-6</f>
        <v>1.38408</v>
      </c>
      <c r="R1628" s="3" cm="1">
        <f t="array" ref="R1628">AVERAGE(VLOOKUP(_xlfn.TEXTSPLIT(Table1[[#This Row],[Fuel (no space after comma)]], ","), FuelList_Final_EF!$A$2:$B$65, 2, FALSE))</f>
        <v>53.06</v>
      </c>
      <c r="S1628" s="3">
        <f>Table1[[#This Row],[Generation (TWh)]]*10^9*VLOOKUP(Table1[[#This Row],[Turbine/Engine Technology]],Technology_HR!$A$2:$B$11,2,FALSE)*10^-6</f>
        <v>15238720.799999999</v>
      </c>
      <c r="T1628" s="5">
        <f>Table1[[#This Row],[Fuel Consumption (mmBtu)]]*Table1[[#This Row],[Emission Factor (kg CO2/ mmBtu)]]*10^3</f>
        <v>808566525648</v>
      </c>
      <c r="U1628" s="3">
        <f>Table1[[#This Row],[Emissions (g CO2)]]/(Table1[[#This Row],[Generation (TWh)]]*10^9)</f>
        <v>584.19060000000002</v>
      </c>
    </row>
    <row r="1629" spans="1:21" x14ac:dyDescent="0.35">
      <c r="A1629" t="s">
        <v>486</v>
      </c>
      <c r="B1629" t="s">
        <v>3239</v>
      </c>
      <c r="C1629" t="str">
        <f>SUBSTITUTE(Table1[[#This Row],[Fuel]],", ",",")</f>
        <v>fossil gas: natural gas</v>
      </c>
      <c r="D1629" t="s">
        <v>3239</v>
      </c>
      <c r="H1629" t="s">
        <v>3438</v>
      </c>
      <c r="I1629">
        <v>390</v>
      </c>
      <c r="J1629" t="s">
        <v>3451</v>
      </c>
      <c r="K1629" t="s">
        <v>29</v>
      </c>
      <c r="L1629" t="s">
        <v>29</v>
      </c>
      <c r="M1629" t="s">
        <v>29</v>
      </c>
      <c r="N1629">
        <v>38.825366000000002</v>
      </c>
      <c r="O1629">
        <v>116.938731</v>
      </c>
      <c r="P1629" t="s">
        <v>3485</v>
      </c>
      <c r="Q1629" s="3">
        <f>Table1[[#This Row],[Capacity (MW)]]*0.395*8760*10^-6</f>
        <v>1.349478</v>
      </c>
      <c r="R1629" s="3" cm="1">
        <f t="array" ref="R1629">AVERAGE(VLOOKUP(_xlfn.TEXTSPLIT(Table1[[#This Row],[Fuel (no space after comma)]], ","), FuelList_Final_EF!$A$2:$B$65, 2, FALSE))</f>
        <v>53.06</v>
      </c>
      <c r="S1629" s="3">
        <f>Table1[[#This Row],[Generation (TWh)]]*10^9*VLOOKUP(Table1[[#This Row],[Turbine/Engine Technology]],Technology_HR!$A$2:$B$11,2,FALSE)*10^-6</f>
        <v>10187209.422</v>
      </c>
      <c r="T1629" s="5">
        <f>Table1[[#This Row],[Fuel Consumption (mmBtu)]]*Table1[[#This Row],[Emission Factor (kg CO2/ mmBtu)]]*10^3</f>
        <v>540533331931.32007</v>
      </c>
      <c r="U1629" s="3">
        <f>Table1[[#This Row],[Emissions (g CO2)]]/(Table1[[#This Row],[Generation (TWh)]]*10^9)</f>
        <v>400.54994000000005</v>
      </c>
    </row>
    <row r="1630" spans="1:21" x14ac:dyDescent="0.35">
      <c r="A1630" t="s">
        <v>486</v>
      </c>
      <c r="B1630" t="s">
        <v>3239</v>
      </c>
      <c r="C1630" t="str">
        <f>SUBSTITUTE(Table1[[#This Row],[Fuel]],", ",",")</f>
        <v>fossil gas: natural gas</v>
      </c>
      <c r="D1630" t="s">
        <v>3239</v>
      </c>
      <c r="H1630" t="s">
        <v>3438</v>
      </c>
      <c r="I1630">
        <v>390</v>
      </c>
      <c r="J1630" t="s">
        <v>3451</v>
      </c>
      <c r="K1630" t="s">
        <v>29</v>
      </c>
      <c r="L1630" t="s">
        <v>29</v>
      </c>
      <c r="M1630" t="s">
        <v>29</v>
      </c>
      <c r="N1630">
        <v>38.825366000000002</v>
      </c>
      <c r="O1630">
        <v>116.938731</v>
      </c>
      <c r="P1630" t="s">
        <v>3485</v>
      </c>
      <c r="Q1630" s="3">
        <f>Table1[[#This Row],[Capacity (MW)]]*0.395*8760*10^-6</f>
        <v>1.349478</v>
      </c>
      <c r="R1630" s="3" cm="1">
        <f t="array" ref="R1630">AVERAGE(VLOOKUP(_xlfn.TEXTSPLIT(Table1[[#This Row],[Fuel (no space after comma)]], ","), FuelList_Final_EF!$A$2:$B$65, 2, FALSE))</f>
        <v>53.06</v>
      </c>
      <c r="S1630" s="3">
        <f>Table1[[#This Row],[Generation (TWh)]]*10^9*VLOOKUP(Table1[[#This Row],[Turbine/Engine Technology]],Technology_HR!$A$2:$B$11,2,FALSE)*10^-6</f>
        <v>10187209.422</v>
      </c>
      <c r="T1630" s="5">
        <f>Table1[[#This Row],[Fuel Consumption (mmBtu)]]*Table1[[#This Row],[Emission Factor (kg CO2/ mmBtu)]]*10^3</f>
        <v>540533331931.32007</v>
      </c>
      <c r="U1630" s="3">
        <f>Table1[[#This Row],[Emissions (g CO2)]]/(Table1[[#This Row],[Generation (TWh)]]*10^9)</f>
        <v>400.54994000000005</v>
      </c>
    </row>
    <row r="1631" spans="1:21" x14ac:dyDescent="0.35">
      <c r="A1631" t="s">
        <v>478</v>
      </c>
      <c r="B1631" t="s">
        <v>3239</v>
      </c>
      <c r="C1631" t="str">
        <f>SUBSTITUTE(Table1[[#This Row],[Fuel]],", ",",")</f>
        <v>fossil gas: natural gas</v>
      </c>
      <c r="D1631" t="s">
        <v>3239</v>
      </c>
      <c r="H1631" t="s">
        <v>3438</v>
      </c>
      <c r="I1631">
        <v>735</v>
      </c>
      <c r="J1631" t="s">
        <v>3449</v>
      </c>
      <c r="K1631">
        <v>2025</v>
      </c>
      <c r="L1631" t="s">
        <v>29</v>
      </c>
      <c r="M1631" t="s">
        <v>29</v>
      </c>
      <c r="N1631">
        <v>29.099820000000001</v>
      </c>
      <c r="O1631">
        <v>119.61197</v>
      </c>
      <c r="P1631" t="s">
        <v>3485</v>
      </c>
      <c r="Q1631" s="3">
        <f>Table1[[#This Row],[Capacity (MW)]]*0.395*8760*10^-6</f>
        <v>2.543247</v>
      </c>
      <c r="R1631" s="3" cm="1">
        <f t="array" ref="R1631">AVERAGE(VLOOKUP(_xlfn.TEXTSPLIT(Table1[[#This Row],[Fuel (no space after comma)]], ","), FuelList_Final_EF!$A$2:$B$65, 2, FALSE))</f>
        <v>53.06</v>
      </c>
      <c r="S1631" s="3">
        <f>Table1[[#This Row],[Generation (TWh)]]*10^9*VLOOKUP(Table1[[#This Row],[Turbine/Engine Technology]],Technology_HR!$A$2:$B$11,2,FALSE)*10^-6</f>
        <v>19198971.603</v>
      </c>
      <c r="T1631" s="5">
        <f>Table1[[#This Row],[Fuel Consumption (mmBtu)]]*Table1[[#This Row],[Emission Factor (kg CO2/ mmBtu)]]*10^3</f>
        <v>1018697433255.1801</v>
      </c>
      <c r="U1631" s="3">
        <f>Table1[[#This Row],[Emissions (g CO2)]]/(Table1[[#This Row],[Generation (TWh)]]*10^9)</f>
        <v>400.54994000000005</v>
      </c>
    </row>
    <row r="1632" spans="1:21" x14ac:dyDescent="0.35">
      <c r="A1632" t="s">
        <v>478</v>
      </c>
      <c r="B1632" t="s">
        <v>3239</v>
      </c>
      <c r="C1632" t="str">
        <f>SUBSTITUTE(Table1[[#This Row],[Fuel]],", ",",")</f>
        <v>fossil gas: natural gas</v>
      </c>
      <c r="D1632" t="s">
        <v>3239</v>
      </c>
      <c r="H1632" t="s">
        <v>3438</v>
      </c>
      <c r="I1632">
        <v>735</v>
      </c>
      <c r="J1632" t="s">
        <v>3449</v>
      </c>
      <c r="K1632">
        <v>2025</v>
      </c>
      <c r="L1632" t="s">
        <v>29</v>
      </c>
      <c r="M1632" t="s">
        <v>29</v>
      </c>
      <c r="N1632">
        <v>29.099820000000001</v>
      </c>
      <c r="O1632">
        <v>119.61197</v>
      </c>
      <c r="P1632" t="s">
        <v>3485</v>
      </c>
      <c r="Q1632" s="3">
        <f>Table1[[#This Row],[Capacity (MW)]]*0.395*8760*10^-6</f>
        <v>2.543247</v>
      </c>
      <c r="R1632" s="3" cm="1">
        <f t="array" ref="R1632">AVERAGE(VLOOKUP(_xlfn.TEXTSPLIT(Table1[[#This Row],[Fuel (no space after comma)]], ","), FuelList_Final_EF!$A$2:$B$65, 2, FALSE))</f>
        <v>53.06</v>
      </c>
      <c r="S1632" s="3">
        <f>Table1[[#This Row],[Generation (TWh)]]*10^9*VLOOKUP(Table1[[#This Row],[Turbine/Engine Technology]],Technology_HR!$A$2:$B$11,2,FALSE)*10^-6</f>
        <v>19198971.603</v>
      </c>
      <c r="T1632" s="5">
        <f>Table1[[#This Row],[Fuel Consumption (mmBtu)]]*Table1[[#This Row],[Emission Factor (kg CO2/ mmBtu)]]*10^3</f>
        <v>1018697433255.1801</v>
      </c>
      <c r="U1632" s="3">
        <f>Table1[[#This Row],[Emissions (g CO2)]]/(Table1[[#This Row],[Generation (TWh)]]*10^9)</f>
        <v>400.54994000000005</v>
      </c>
    </row>
    <row r="1633" spans="1:21" x14ac:dyDescent="0.35">
      <c r="A1633" t="s">
        <v>487</v>
      </c>
      <c r="B1633" t="s">
        <v>3239</v>
      </c>
      <c r="C1633" t="str">
        <f>SUBSTITUTE(Table1[[#This Row],[Fuel]],", ",",")</f>
        <v>fossil gas: natural gas</v>
      </c>
      <c r="D1633" t="s">
        <v>3239</v>
      </c>
      <c r="H1633" t="s">
        <v>3438</v>
      </c>
      <c r="I1633">
        <v>459</v>
      </c>
      <c r="J1633" t="s">
        <v>3446</v>
      </c>
      <c r="K1633">
        <v>2019</v>
      </c>
      <c r="L1633" t="s">
        <v>29</v>
      </c>
      <c r="M1633" t="s">
        <v>29</v>
      </c>
      <c r="N1633">
        <v>31.773087</v>
      </c>
      <c r="O1633">
        <v>119.608947</v>
      </c>
      <c r="P1633" t="s">
        <v>3485</v>
      </c>
      <c r="Q1633" s="3">
        <f>Table1[[#This Row],[Capacity (MW)]]*0.395*8760*10^-6</f>
        <v>1.5882318</v>
      </c>
      <c r="R1633" s="3" cm="1">
        <f t="array" ref="R1633">AVERAGE(VLOOKUP(_xlfn.TEXTSPLIT(Table1[[#This Row],[Fuel (no space after comma)]], ","), FuelList_Final_EF!$A$2:$B$65, 2, FALSE))</f>
        <v>53.06</v>
      </c>
      <c r="S1633" s="3">
        <f>Table1[[#This Row],[Generation (TWh)]]*10^9*VLOOKUP(Table1[[#This Row],[Turbine/Engine Technology]],Technology_HR!$A$2:$B$11,2,FALSE)*10^-6</f>
        <v>11989561.858199999</v>
      </c>
      <c r="T1633" s="5">
        <f>Table1[[#This Row],[Fuel Consumption (mmBtu)]]*Table1[[#This Row],[Emission Factor (kg CO2/ mmBtu)]]*10^3</f>
        <v>636166152196.09204</v>
      </c>
      <c r="U1633" s="3">
        <f>Table1[[#This Row],[Emissions (g CO2)]]/(Table1[[#This Row],[Generation (TWh)]]*10^9)</f>
        <v>400.54994000000005</v>
      </c>
    </row>
    <row r="1634" spans="1:21" x14ac:dyDescent="0.35">
      <c r="A1634" t="s">
        <v>487</v>
      </c>
      <c r="B1634" t="s">
        <v>3239</v>
      </c>
      <c r="C1634" t="str">
        <f>SUBSTITUTE(Table1[[#This Row],[Fuel]],", ",",")</f>
        <v>fossil gas: natural gas</v>
      </c>
      <c r="D1634" t="s">
        <v>3239</v>
      </c>
      <c r="H1634" t="s">
        <v>3438</v>
      </c>
      <c r="I1634">
        <v>459</v>
      </c>
      <c r="J1634" t="s">
        <v>3446</v>
      </c>
      <c r="K1634">
        <v>2019</v>
      </c>
      <c r="L1634" t="s">
        <v>29</v>
      </c>
      <c r="M1634" t="s">
        <v>29</v>
      </c>
      <c r="N1634">
        <v>31.773087</v>
      </c>
      <c r="O1634">
        <v>119.608947</v>
      </c>
      <c r="P1634" t="s">
        <v>3485</v>
      </c>
      <c r="Q1634" s="3">
        <f>Table1[[#This Row],[Capacity (MW)]]*0.395*8760*10^-6</f>
        <v>1.5882318</v>
      </c>
      <c r="R1634" s="3" cm="1">
        <f t="array" ref="R1634">AVERAGE(VLOOKUP(_xlfn.TEXTSPLIT(Table1[[#This Row],[Fuel (no space after comma)]], ","), FuelList_Final_EF!$A$2:$B$65, 2, FALSE))</f>
        <v>53.06</v>
      </c>
      <c r="S1634" s="3">
        <f>Table1[[#This Row],[Generation (TWh)]]*10^9*VLOOKUP(Table1[[#This Row],[Turbine/Engine Technology]],Technology_HR!$A$2:$B$11,2,FALSE)*10^-6</f>
        <v>11989561.858199999</v>
      </c>
      <c r="T1634" s="5">
        <f>Table1[[#This Row],[Fuel Consumption (mmBtu)]]*Table1[[#This Row],[Emission Factor (kg CO2/ mmBtu)]]*10^3</f>
        <v>636166152196.09204</v>
      </c>
      <c r="U1634" s="3">
        <f>Table1[[#This Row],[Emissions (g CO2)]]/(Table1[[#This Row],[Generation (TWh)]]*10^9)</f>
        <v>400.54994000000005</v>
      </c>
    </row>
    <row r="1635" spans="1:21" x14ac:dyDescent="0.35">
      <c r="A1635" t="s">
        <v>488</v>
      </c>
      <c r="B1635" t="s">
        <v>3239</v>
      </c>
      <c r="C1635" t="str">
        <f>SUBSTITUTE(Table1[[#This Row],[Fuel]],", ",",")</f>
        <v>fossil gas: natural gas</v>
      </c>
      <c r="D1635" t="s">
        <v>3239</v>
      </c>
      <c r="H1635" t="s">
        <v>3436</v>
      </c>
      <c r="I1635">
        <v>800</v>
      </c>
      <c r="J1635" t="s">
        <v>3447</v>
      </c>
      <c r="K1635" t="s">
        <v>29</v>
      </c>
      <c r="L1635" t="s">
        <v>29</v>
      </c>
      <c r="M1635" t="s">
        <v>29</v>
      </c>
      <c r="N1635">
        <v>25.439454478642439</v>
      </c>
      <c r="O1635">
        <v>103.1245931247032</v>
      </c>
      <c r="P1635" t="s">
        <v>3485</v>
      </c>
      <c r="Q1635" s="3">
        <f>Table1[[#This Row],[Capacity (MW)]]*0.395*8760*10^-6</f>
        <v>2.76816</v>
      </c>
      <c r="R1635" s="3" cm="1">
        <f t="array" ref="R1635">AVERAGE(VLOOKUP(_xlfn.TEXTSPLIT(Table1[[#This Row],[Fuel (no space after comma)]], ","), FuelList_Final_EF!$A$2:$B$65, 2, FALSE))</f>
        <v>53.06</v>
      </c>
      <c r="S1635" s="3">
        <f>Table1[[#This Row],[Generation (TWh)]]*10^9*VLOOKUP(Table1[[#This Row],[Turbine/Engine Technology]],Technology_HR!$A$2:$B$11,2,FALSE)*10^-6</f>
        <v>30477441.599999998</v>
      </c>
      <c r="T1635" s="5">
        <f>Table1[[#This Row],[Fuel Consumption (mmBtu)]]*Table1[[#This Row],[Emission Factor (kg CO2/ mmBtu)]]*10^3</f>
        <v>1617133051296</v>
      </c>
      <c r="U1635" s="3">
        <f>Table1[[#This Row],[Emissions (g CO2)]]/(Table1[[#This Row],[Generation (TWh)]]*10^9)</f>
        <v>584.19060000000002</v>
      </c>
    </row>
    <row r="1636" spans="1:21" x14ac:dyDescent="0.35">
      <c r="A1636" t="s">
        <v>488</v>
      </c>
      <c r="B1636" t="s">
        <v>3239</v>
      </c>
      <c r="C1636" t="str">
        <f>SUBSTITUTE(Table1[[#This Row],[Fuel]],", ",",")</f>
        <v>fossil gas: natural gas</v>
      </c>
      <c r="D1636" t="s">
        <v>3239</v>
      </c>
      <c r="H1636" t="s">
        <v>3436</v>
      </c>
      <c r="I1636">
        <v>800</v>
      </c>
      <c r="J1636" t="s">
        <v>3447</v>
      </c>
      <c r="K1636" t="s">
        <v>29</v>
      </c>
      <c r="L1636" t="s">
        <v>29</v>
      </c>
      <c r="M1636" t="s">
        <v>29</v>
      </c>
      <c r="N1636">
        <v>25.439454478642439</v>
      </c>
      <c r="O1636">
        <v>103.1245931247032</v>
      </c>
      <c r="P1636" t="s">
        <v>3485</v>
      </c>
      <c r="Q1636" s="3">
        <f>Table1[[#This Row],[Capacity (MW)]]*0.395*8760*10^-6</f>
        <v>2.76816</v>
      </c>
      <c r="R1636" s="3" cm="1">
        <f t="array" ref="R1636">AVERAGE(VLOOKUP(_xlfn.TEXTSPLIT(Table1[[#This Row],[Fuel (no space after comma)]], ","), FuelList_Final_EF!$A$2:$B$65, 2, FALSE))</f>
        <v>53.06</v>
      </c>
      <c r="S1636" s="3">
        <f>Table1[[#This Row],[Generation (TWh)]]*10^9*VLOOKUP(Table1[[#This Row],[Turbine/Engine Technology]],Technology_HR!$A$2:$B$11,2,FALSE)*10^-6</f>
        <v>30477441.599999998</v>
      </c>
      <c r="T1636" s="5">
        <f>Table1[[#This Row],[Fuel Consumption (mmBtu)]]*Table1[[#This Row],[Emission Factor (kg CO2/ mmBtu)]]*10^3</f>
        <v>1617133051296</v>
      </c>
      <c r="U1636" s="3">
        <f>Table1[[#This Row],[Emissions (g CO2)]]/(Table1[[#This Row],[Generation (TWh)]]*10^9)</f>
        <v>584.19060000000002</v>
      </c>
    </row>
    <row r="1637" spans="1:21" x14ac:dyDescent="0.35">
      <c r="A1637" t="s">
        <v>489</v>
      </c>
      <c r="B1637" t="s">
        <v>3239</v>
      </c>
      <c r="C1637" t="str">
        <f>SUBSTITUTE(Table1[[#This Row],[Fuel]],", ",",")</f>
        <v>fossil gas: natural gas</v>
      </c>
      <c r="D1637" t="s">
        <v>3239</v>
      </c>
      <c r="H1637" t="s">
        <v>3438</v>
      </c>
      <c r="I1637">
        <v>100</v>
      </c>
      <c r="J1637" t="s">
        <v>3446</v>
      </c>
      <c r="K1637">
        <v>2021</v>
      </c>
      <c r="L1637" t="s">
        <v>29</v>
      </c>
      <c r="M1637" t="s">
        <v>29</v>
      </c>
      <c r="N1637">
        <v>31.680565999999999</v>
      </c>
      <c r="O1637">
        <v>118.999543</v>
      </c>
      <c r="P1637" t="s">
        <v>3485</v>
      </c>
      <c r="Q1637" s="3">
        <f>Table1[[#This Row],[Capacity (MW)]]*0.395*8760*10^-6</f>
        <v>0.34601999999999999</v>
      </c>
      <c r="R1637" s="3" cm="1">
        <f t="array" ref="R1637">AVERAGE(VLOOKUP(_xlfn.TEXTSPLIT(Table1[[#This Row],[Fuel (no space after comma)]], ","), FuelList_Final_EF!$A$2:$B$65, 2, FALSE))</f>
        <v>53.06</v>
      </c>
      <c r="S1637" s="3">
        <f>Table1[[#This Row],[Generation (TWh)]]*10^9*VLOOKUP(Table1[[#This Row],[Turbine/Engine Technology]],Technology_HR!$A$2:$B$11,2,FALSE)*10^-6</f>
        <v>2612104.98</v>
      </c>
      <c r="T1637" s="5">
        <f>Table1[[#This Row],[Fuel Consumption (mmBtu)]]*Table1[[#This Row],[Emission Factor (kg CO2/ mmBtu)]]*10^3</f>
        <v>138598290238.80002</v>
      </c>
      <c r="U1637" s="3">
        <f>Table1[[#This Row],[Emissions (g CO2)]]/(Table1[[#This Row],[Generation (TWh)]]*10^9)</f>
        <v>400.54994000000005</v>
      </c>
    </row>
    <row r="1638" spans="1:21" x14ac:dyDescent="0.35">
      <c r="A1638" t="s">
        <v>489</v>
      </c>
      <c r="B1638" t="s">
        <v>3239</v>
      </c>
      <c r="C1638" t="str">
        <f>SUBSTITUTE(Table1[[#This Row],[Fuel]],", ",",")</f>
        <v>fossil gas: natural gas</v>
      </c>
      <c r="D1638" t="s">
        <v>3239</v>
      </c>
      <c r="H1638" t="s">
        <v>3438</v>
      </c>
      <c r="I1638">
        <v>100</v>
      </c>
      <c r="J1638" t="s">
        <v>3446</v>
      </c>
      <c r="K1638">
        <v>2021</v>
      </c>
      <c r="L1638" t="s">
        <v>29</v>
      </c>
      <c r="M1638" t="s">
        <v>29</v>
      </c>
      <c r="N1638">
        <v>31.680565999999999</v>
      </c>
      <c r="O1638">
        <v>118.999543</v>
      </c>
      <c r="P1638" t="s">
        <v>3485</v>
      </c>
      <c r="Q1638" s="3">
        <f>Table1[[#This Row],[Capacity (MW)]]*0.395*8760*10^-6</f>
        <v>0.34601999999999999</v>
      </c>
      <c r="R1638" s="3" cm="1">
        <f t="array" ref="R1638">AVERAGE(VLOOKUP(_xlfn.TEXTSPLIT(Table1[[#This Row],[Fuel (no space after comma)]], ","), FuelList_Final_EF!$A$2:$B$65, 2, FALSE))</f>
        <v>53.06</v>
      </c>
      <c r="S1638" s="3">
        <f>Table1[[#This Row],[Generation (TWh)]]*10^9*VLOOKUP(Table1[[#This Row],[Turbine/Engine Technology]],Technology_HR!$A$2:$B$11,2,FALSE)*10^-6</f>
        <v>2612104.98</v>
      </c>
      <c r="T1638" s="5">
        <f>Table1[[#This Row],[Fuel Consumption (mmBtu)]]*Table1[[#This Row],[Emission Factor (kg CO2/ mmBtu)]]*10^3</f>
        <v>138598290238.80002</v>
      </c>
      <c r="U1638" s="3">
        <f>Table1[[#This Row],[Emissions (g CO2)]]/(Table1[[#This Row],[Generation (TWh)]]*10^9)</f>
        <v>400.54994000000005</v>
      </c>
    </row>
    <row r="1639" spans="1:21" x14ac:dyDescent="0.35">
      <c r="A1639" t="s">
        <v>490</v>
      </c>
      <c r="B1639" t="s">
        <v>3239</v>
      </c>
      <c r="C1639" t="str">
        <f>SUBSTITUTE(Table1[[#This Row],[Fuel]],", ",",")</f>
        <v>fossil gas: natural gas</v>
      </c>
      <c r="D1639" t="s">
        <v>3239</v>
      </c>
      <c r="H1639" t="s">
        <v>3438</v>
      </c>
      <c r="I1639">
        <v>655</v>
      </c>
      <c r="J1639" t="s">
        <v>3447</v>
      </c>
      <c r="K1639" t="s">
        <v>29</v>
      </c>
      <c r="L1639" t="s">
        <v>29</v>
      </c>
      <c r="M1639" t="s">
        <v>29</v>
      </c>
      <c r="N1639">
        <v>32.213520000000003</v>
      </c>
      <c r="O1639">
        <v>119.2103</v>
      </c>
      <c r="P1639" t="s">
        <v>3485</v>
      </c>
      <c r="Q1639" s="3">
        <f>Table1[[#This Row],[Capacity (MW)]]*0.395*8760*10^-6</f>
        <v>2.2664309999999999</v>
      </c>
      <c r="R1639" s="3" cm="1">
        <f t="array" ref="R1639">AVERAGE(VLOOKUP(_xlfn.TEXTSPLIT(Table1[[#This Row],[Fuel (no space after comma)]], ","), FuelList_Final_EF!$A$2:$B$65, 2, FALSE))</f>
        <v>53.06</v>
      </c>
      <c r="S1639" s="3">
        <f>Table1[[#This Row],[Generation (TWh)]]*10^9*VLOOKUP(Table1[[#This Row],[Turbine/Engine Technology]],Technology_HR!$A$2:$B$11,2,FALSE)*10^-6</f>
        <v>17109287.618999999</v>
      </c>
      <c r="T1639" s="5">
        <f>Table1[[#This Row],[Fuel Consumption (mmBtu)]]*Table1[[#This Row],[Emission Factor (kg CO2/ mmBtu)]]*10^3</f>
        <v>907818801064.14001</v>
      </c>
      <c r="U1639" s="3">
        <f>Table1[[#This Row],[Emissions (g CO2)]]/(Table1[[#This Row],[Generation (TWh)]]*10^9)</f>
        <v>400.54993999999999</v>
      </c>
    </row>
    <row r="1640" spans="1:21" x14ac:dyDescent="0.35">
      <c r="A1640" t="s">
        <v>490</v>
      </c>
      <c r="B1640" t="s">
        <v>3239</v>
      </c>
      <c r="C1640" t="str">
        <f>SUBSTITUTE(Table1[[#This Row],[Fuel]],", ",",")</f>
        <v>fossil gas: natural gas</v>
      </c>
      <c r="D1640" t="s">
        <v>3239</v>
      </c>
      <c r="H1640" t="s">
        <v>3438</v>
      </c>
      <c r="I1640">
        <v>655</v>
      </c>
      <c r="J1640" t="s">
        <v>3447</v>
      </c>
      <c r="K1640" t="s">
        <v>29</v>
      </c>
      <c r="L1640" t="s">
        <v>29</v>
      </c>
      <c r="M1640" t="s">
        <v>29</v>
      </c>
      <c r="N1640">
        <v>32.213520000000003</v>
      </c>
      <c r="O1640">
        <v>119.2103</v>
      </c>
      <c r="P1640" t="s">
        <v>3485</v>
      </c>
      <c r="Q1640" s="3">
        <f>Table1[[#This Row],[Capacity (MW)]]*0.395*8760*10^-6</f>
        <v>2.2664309999999999</v>
      </c>
      <c r="R1640" s="3" cm="1">
        <f t="array" ref="R1640">AVERAGE(VLOOKUP(_xlfn.TEXTSPLIT(Table1[[#This Row],[Fuel (no space after comma)]], ","), FuelList_Final_EF!$A$2:$B$65, 2, FALSE))</f>
        <v>53.06</v>
      </c>
      <c r="S1640" s="3">
        <f>Table1[[#This Row],[Generation (TWh)]]*10^9*VLOOKUP(Table1[[#This Row],[Turbine/Engine Technology]],Technology_HR!$A$2:$B$11,2,FALSE)*10^-6</f>
        <v>17109287.618999999</v>
      </c>
      <c r="T1640" s="5">
        <f>Table1[[#This Row],[Fuel Consumption (mmBtu)]]*Table1[[#This Row],[Emission Factor (kg CO2/ mmBtu)]]*10^3</f>
        <v>907818801064.14001</v>
      </c>
      <c r="U1640" s="3">
        <f>Table1[[#This Row],[Emissions (g CO2)]]/(Table1[[#This Row],[Generation (TWh)]]*10^9)</f>
        <v>400.54993999999999</v>
      </c>
    </row>
    <row r="1641" spans="1:21" x14ac:dyDescent="0.35">
      <c r="A1641" t="s">
        <v>491</v>
      </c>
      <c r="B1641" t="s">
        <v>3239</v>
      </c>
      <c r="C1641" t="str">
        <f>SUBSTITUTE(Table1[[#This Row],[Fuel]],", ",",")</f>
        <v>fossil gas: natural gas</v>
      </c>
      <c r="D1641" t="s">
        <v>3239</v>
      </c>
      <c r="H1641" t="s">
        <v>3438</v>
      </c>
      <c r="I1641">
        <v>540</v>
      </c>
      <c r="J1641" t="s">
        <v>3447</v>
      </c>
      <c r="K1641" t="s">
        <v>29</v>
      </c>
      <c r="L1641" t="s">
        <v>29</v>
      </c>
      <c r="M1641" t="s">
        <v>29</v>
      </c>
      <c r="N1641">
        <v>36.160600816065767</v>
      </c>
      <c r="O1641">
        <v>120.36813962931861</v>
      </c>
      <c r="P1641" t="s">
        <v>3485</v>
      </c>
      <c r="Q1641" s="3">
        <f>Table1[[#This Row],[Capacity (MW)]]*0.395*8760*10^-6</f>
        <v>1.8685079999999998</v>
      </c>
      <c r="R1641" s="3" cm="1">
        <f t="array" ref="R1641">AVERAGE(VLOOKUP(_xlfn.TEXTSPLIT(Table1[[#This Row],[Fuel (no space after comma)]], ","), FuelList_Final_EF!$A$2:$B$65, 2, FALSE))</f>
        <v>53.06</v>
      </c>
      <c r="S1641" s="3">
        <f>Table1[[#This Row],[Generation (TWh)]]*10^9*VLOOKUP(Table1[[#This Row],[Turbine/Engine Technology]],Technology_HR!$A$2:$B$11,2,FALSE)*10^-6</f>
        <v>14105366.891999997</v>
      </c>
      <c r="T1641" s="5">
        <f>Table1[[#This Row],[Fuel Consumption (mmBtu)]]*Table1[[#This Row],[Emission Factor (kg CO2/ mmBtu)]]*10^3</f>
        <v>748430767289.5199</v>
      </c>
      <c r="U1641" s="3">
        <f>Table1[[#This Row],[Emissions (g CO2)]]/(Table1[[#This Row],[Generation (TWh)]]*10^9)</f>
        <v>400.54993999999999</v>
      </c>
    </row>
    <row r="1642" spans="1:21" x14ac:dyDescent="0.35">
      <c r="A1642" t="s">
        <v>491</v>
      </c>
      <c r="B1642" t="s">
        <v>3239</v>
      </c>
      <c r="C1642" t="str">
        <f>SUBSTITUTE(Table1[[#This Row],[Fuel]],", ",",")</f>
        <v>fossil gas: natural gas</v>
      </c>
      <c r="D1642" t="s">
        <v>3239</v>
      </c>
      <c r="H1642" t="s">
        <v>3438</v>
      </c>
      <c r="I1642">
        <v>540</v>
      </c>
      <c r="J1642" t="s">
        <v>3447</v>
      </c>
      <c r="K1642" t="s">
        <v>29</v>
      </c>
      <c r="L1642" t="s">
        <v>29</v>
      </c>
      <c r="M1642" t="s">
        <v>29</v>
      </c>
      <c r="N1642">
        <v>36.160600816065767</v>
      </c>
      <c r="O1642">
        <v>120.36813962931861</v>
      </c>
      <c r="P1642" t="s">
        <v>3485</v>
      </c>
      <c r="Q1642" s="3">
        <f>Table1[[#This Row],[Capacity (MW)]]*0.395*8760*10^-6</f>
        <v>1.8685079999999998</v>
      </c>
      <c r="R1642" s="3" cm="1">
        <f t="array" ref="R1642">AVERAGE(VLOOKUP(_xlfn.TEXTSPLIT(Table1[[#This Row],[Fuel (no space after comma)]], ","), FuelList_Final_EF!$A$2:$B$65, 2, FALSE))</f>
        <v>53.06</v>
      </c>
      <c r="S1642" s="3">
        <f>Table1[[#This Row],[Generation (TWh)]]*10^9*VLOOKUP(Table1[[#This Row],[Turbine/Engine Technology]],Technology_HR!$A$2:$B$11,2,FALSE)*10^-6</f>
        <v>14105366.891999997</v>
      </c>
      <c r="T1642" s="5">
        <f>Table1[[#This Row],[Fuel Consumption (mmBtu)]]*Table1[[#This Row],[Emission Factor (kg CO2/ mmBtu)]]*10^3</f>
        <v>748430767289.5199</v>
      </c>
      <c r="U1642" s="3">
        <f>Table1[[#This Row],[Emissions (g CO2)]]/(Table1[[#This Row],[Generation (TWh)]]*10^9)</f>
        <v>400.54993999999999</v>
      </c>
    </row>
    <row r="1643" spans="1:21" x14ac:dyDescent="0.35">
      <c r="A1643" t="s">
        <v>491</v>
      </c>
      <c r="B1643" t="s">
        <v>3239</v>
      </c>
      <c r="C1643" t="str">
        <f>SUBSTITUTE(Table1[[#This Row],[Fuel]],", ",",")</f>
        <v>fossil gas: natural gas</v>
      </c>
      <c r="D1643" t="s">
        <v>3239</v>
      </c>
      <c r="H1643" t="s">
        <v>3438</v>
      </c>
      <c r="I1643">
        <v>460</v>
      </c>
      <c r="J1643" t="s">
        <v>3451</v>
      </c>
      <c r="K1643" t="s">
        <v>29</v>
      </c>
      <c r="L1643" t="s">
        <v>29</v>
      </c>
      <c r="M1643" t="s">
        <v>29</v>
      </c>
      <c r="N1643">
        <v>36.160600816065767</v>
      </c>
      <c r="O1643">
        <v>120.36813962931861</v>
      </c>
      <c r="P1643" t="s">
        <v>3485</v>
      </c>
      <c r="Q1643" s="3">
        <f>Table1[[#This Row],[Capacity (MW)]]*0.395*8760*10^-6</f>
        <v>1.5916920000000001</v>
      </c>
      <c r="R1643" s="3" cm="1">
        <f t="array" ref="R1643">AVERAGE(VLOOKUP(_xlfn.TEXTSPLIT(Table1[[#This Row],[Fuel (no space after comma)]], ","), FuelList_Final_EF!$A$2:$B$65, 2, FALSE))</f>
        <v>53.06</v>
      </c>
      <c r="S1643" s="3">
        <f>Table1[[#This Row],[Generation (TWh)]]*10^9*VLOOKUP(Table1[[#This Row],[Turbine/Engine Technology]],Technology_HR!$A$2:$B$11,2,FALSE)*10^-6</f>
        <v>12015682.908</v>
      </c>
      <c r="T1643" s="5">
        <f>Table1[[#This Row],[Fuel Consumption (mmBtu)]]*Table1[[#This Row],[Emission Factor (kg CO2/ mmBtu)]]*10^3</f>
        <v>637552135098.47998</v>
      </c>
      <c r="U1643" s="3">
        <f>Table1[[#This Row],[Emissions (g CO2)]]/(Table1[[#This Row],[Generation (TWh)]]*10^9)</f>
        <v>400.54993999999999</v>
      </c>
    </row>
    <row r="1644" spans="1:21" x14ac:dyDescent="0.35">
      <c r="A1644" t="s">
        <v>491</v>
      </c>
      <c r="B1644" t="s">
        <v>3239</v>
      </c>
      <c r="C1644" t="str">
        <f>SUBSTITUTE(Table1[[#This Row],[Fuel]],", ",",")</f>
        <v>fossil gas: natural gas</v>
      </c>
      <c r="D1644" t="s">
        <v>3239</v>
      </c>
      <c r="H1644" t="s">
        <v>3438</v>
      </c>
      <c r="I1644">
        <v>460</v>
      </c>
      <c r="J1644" t="s">
        <v>3451</v>
      </c>
      <c r="K1644" t="s">
        <v>29</v>
      </c>
      <c r="L1644" t="s">
        <v>29</v>
      </c>
      <c r="M1644" t="s">
        <v>29</v>
      </c>
      <c r="N1644">
        <v>36.160600816065767</v>
      </c>
      <c r="O1644">
        <v>120.36813962931861</v>
      </c>
      <c r="P1644" t="s">
        <v>3485</v>
      </c>
      <c r="Q1644" s="3">
        <f>Table1[[#This Row],[Capacity (MW)]]*0.395*8760*10^-6</f>
        <v>1.5916920000000001</v>
      </c>
      <c r="R1644" s="3" cm="1">
        <f t="array" ref="R1644">AVERAGE(VLOOKUP(_xlfn.TEXTSPLIT(Table1[[#This Row],[Fuel (no space after comma)]], ","), FuelList_Final_EF!$A$2:$B$65, 2, FALSE))</f>
        <v>53.06</v>
      </c>
      <c r="S1644" s="3">
        <f>Table1[[#This Row],[Generation (TWh)]]*10^9*VLOOKUP(Table1[[#This Row],[Turbine/Engine Technology]],Technology_HR!$A$2:$B$11,2,FALSE)*10^-6</f>
        <v>12015682.908</v>
      </c>
      <c r="T1644" s="5">
        <f>Table1[[#This Row],[Fuel Consumption (mmBtu)]]*Table1[[#This Row],[Emission Factor (kg CO2/ mmBtu)]]*10^3</f>
        <v>637552135098.47998</v>
      </c>
      <c r="U1644" s="3">
        <f>Table1[[#This Row],[Emissions (g CO2)]]/(Table1[[#This Row],[Generation (TWh)]]*10^9)</f>
        <v>400.54993999999999</v>
      </c>
    </row>
    <row r="1645" spans="1:21" x14ac:dyDescent="0.35">
      <c r="A1645" t="s">
        <v>492</v>
      </c>
      <c r="B1645" t="s">
        <v>3239</v>
      </c>
      <c r="C1645" t="str">
        <f>SUBSTITUTE(Table1[[#This Row],[Fuel]],", ",",")</f>
        <v>fossil gas: natural gas</v>
      </c>
      <c r="D1645" t="s">
        <v>3239</v>
      </c>
      <c r="H1645" t="s">
        <v>3438</v>
      </c>
      <c r="I1645">
        <v>92</v>
      </c>
      <c r="J1645" t="s">
        <v>3449</v>
      </c>
      <c r="K1645" t="s">
        <v>29</v>
      </c>
      <c r="L1645" t="s">
        <v>29</v>
      </c>
      <c r="M1645" t="s">
        <v>29</v>
      </c>
      <c r="N1645">
        <v>32.343415</v>
      </c>
      <c r="O1645">
        <v>120.69140400000001</v>
      </c>
      <c r="P1645" t="s">
        <v>3485</v>
      </c>
      <c r="Q1645" s="3">
        <f>Table1[[#This Row],[Capacity (MW)]]*0.395*8760*10^-6</f>
        <v>0.31833840000000002</v>
      </c>
      <c r="R1645" s="3" cm="1">
        <f t="array" ref="R1645">AVERAGE(VLOOKUP(_xlfn.TEXTSPLIT(Table1[[#This Row],[Fuel (no space after comma)]], ","), FuelList_Final_EF!$A$2:$B$65, 2, FALSE))</f>
        <v>53.06</v>
      </c>
      <c r="S1645" s="3">
        <f>Table1[[#This Row],[Generation (TWh)]]*10^9*VLOOKUP(Table1[[#This Row],[Turbine/Engine Technology]],Technology_HR!$A$2:$B$11,2,FALSE)*10^-6</f>
        <v>2403136.5815999997</v>
      </c>
      <c r="T1645" s="5">
        <f>Table1[[#This Row],[Fuel Consumption (mmBtu)]]*Table1[[#This Row],[Emission Factor (kg CO2/ mmBtu)]]*10^3</f>
        <v>127510427019.69598</v>
      </c>
      <c r="U1645" s="3">
        <f>Table1[[#This Row],[Emissions (g CO2)]]/(Table1[[#This Row],[Generation (TWh)]]*10^9)</f>
        <v>400.54993999999994</v>
      </c>
    </row>
    <row r="1646" spans="1:21" x14ac:dyDescent="0.35">
      <c r="A1646" t="s">
        <v>493</v>
      </c>
      <c r="B1646" t="s">
        <v>3239</v>
      </c>
      <c r="C1646" t="str">
        <f>SUBSTITUTE(Table1[[#This Row],[Fuel]],", ",",")</f>
        <v>fossil gas: natural gas</v>
      </c>
      <c r="D1646" t="s">
        <v>3239</v>
      </c>
      <c r="H1646" t="s">
        <v>3438</v>
      </c>
      <c r="I1646">
        <v>452</v>
      </c>
      <c r="J1646" t="s">
        <v>3446</v>
      </c>
      <c r="K1646">
        <v>2013</v>
      </c>
      <c r="L1646" t="s">
        <v>29</v>
      </c>
      <c r="M1646" t="s">
        <v>29</v>
      </c>
      <c r="N1646">
        <v>30.131620000000002</v>
      </c>
      <c r="O1646">
        <v>120.69274799999999</v>
      </c>
      <c r="P1646" t="s">
        <v>3485</v>
      </c>
      <c r="Q1646" s="3">
        <f>Table1[[#This Row],[Capacity (MW)]]*0.395*8760*10^-6</f>
        <v>1.5640104000000001</v>
      </c>
      <c r="R1646" s="3" cm="1">
        <f t="array" ref="R1646">AVERAGE(VLOOKUP(_xlfn.TEXTSPLIT(Table1[[#This Row],[Fuel (no space after comma)]], ","), FuelList_Final_EF!$A$2:$B$65, 2, FALSE))</f>
        <v>53.06</v>
      </c>
      <c r="S1646" s="3">
        <f>Table1[[#This Row],[Generation (TWh)]]*10^9*VLOOKUP(Table1[[#This Row],[Turbine/Engine Technology]],Technology_HR!$A$2:$B$11,2,FALSE)*10^-6</f>
        <v>11806714.509600002</v>
      </c>
      <c r="T1646" s="5">
        <f>Table1[[#This Row],[Fuel Consumption (mmBtu)]]*Table1[[#This Row],[Emission Factor (kg CO2/ mmBtu)]]*10^3</f>
        <v>626464271879.37622</v>
      </c>
      <c r="U1646" s="3">
        <f>Table1[[#This Row],[Emissions (g CO2)]]/(Table1[[#This Row],[Generation (TWh)]]*10^9)</f>
        <v>400.54994000000011</v>
      </c>
    </row>
    <row r="1647" spans="1:21" x14ac:dyDescent="0.35">
      <c r="A1647" t="s">
        <v>493</v>
      </c>
      <c r="B1647" t="s">
        <v>3239</v>
      </c>
      <c r="C1647" t="str">
        <f>SUBSTITUTE(Table1[[#This Row],[Fuel]],", ",",")</f>
        <v>fossil gas: natural gas</v>
      </c>
      <c r="D1647" t="s">
        <v>3239</v>
      </c>
      <c r="H1647" t="s">
        <v>3438</v>
      </c>
      <c r="I1647">
        <v>452</v>
      </c>
      <c r="J1647" t="s">
        <v>3446</v>
      </c>
      <c r="K1647">
        <v>2013</v>
      </c>
      <c r="L1647" t="s">
        <v>29</v>
      </c>
      <c r="M1647" t="s">
        <v>29</v>
      </c>
      <c r="N1647">
        <v>30.131620000000002</v>
      </c>
      <c r="O1647">
        <v>120.69274799999999</v>
      </c>
      <c r="P1647" t="s">
        <v>3485</v>
      </c>
      <c r="Q1647" s="3">
        <f>Table1[[#This Row],[Capacity (MW)]]*0.395*8760*10^-6</f>
        <v>1.5640104000000001</v>
      </c>
      <c r="R1647" s="3" cm="1">
        <f t="array" ref="R1647">AVERAGE(VLOOKUP(_xlfn.TEXTSPLIT(Table1[[#This Row],[Fuel (no space after comma)]], ","), FuelList_Final_EF!$A$2:$B$65, 2, FALSE))</f>
        <v>53.06</v>
      </c>
      <c r="S1647" s="3">
        <f>Table1[[#This Row],[Generation (TWh)]]*10^9*VLOOKUP(Table1[[#This Row],[Turbine/Engine Technology]],Technology_HR!$A$2:$B$11,2,FALSE)*10^-6</f>
        <v>11806714.509600002</v>
      </c>
      <c r="T1647" s="5">
        <f>Table1[[#This Row],[Fuel Consumption (mmBtu)]]*Table1[[#This Row],[Emission Factor (kg CO2/ mmBtu)]]*10^3</f>
        <v>626464271879.37622</v>
      </c>
      <c r="U1647" s="3">
        <f>Table1[[#This Row],[Emissions (g CO2)]]/(Table1[[#This Row],[Generation (TWh)]]*10^9)</f>
        <v>400.54994000000011</v>
      </c>
    </row>
    <row r="1648" spans="1:21" x14ac:dyDescent="0.35">
      <c r="A1648" t="s">
        <v>481</v>
      </c>
      <c r="B1648" t="s">
        <v>3239</v>
      </c>
      <c r="C1648" t="str">
        <f>SUBSTITUTE(Table1[[#This Row],[Fuel]],", ",",")</f>
        <v>fossil gas: natural gas</v>
      </c>
      <c r="D1648" t="s">
        <v>3239</v>
      </c>
      <c r="H1648" t="s">
        <v>3438</v>
      </c>
      <c r="I1648">
        <v>200</v>
      </c>
      <c r="J1648" t="s">
        <v>3446</v>
      </c>
      <c r="K1648">
        <v>2013</v>
      </c>
      <c r="L1648" t="s">
        <v>29</v>
      </c>
      <c r="M1648" t="s">
        <v>29</v>
      </c>
      <c r="N1648">
        <v>31.037375999999998</v>
      </c>
      <c r="O1648">
        <v>120.759901</v>
      </c>
      <c r="P1648" t="s">
        <v>3485</v>
      </c>
      <c r="Q1648" s="3">
        <f>Table1[[#This Row],[Capacity (MW)]]*0.395*8760*10^-6</f>
        <v>0.69203999999999999</v>
      </c>
      <c r="R1648" s="3" cm="1">
        <f t="array" ref="R1648">AVERAGE(VLOOKUP(_xlfn.TEXTSPLIT(Table1[[#This Row],[Fuel (no space after comma)]], ","), FuelList_Final_EF!$A$2:$B$65, 2, FALSE))</f>
        <v>53.06</v>
      </c>
      <c r="S1648" s="3">
        <f>Table1[[#This Row],[Generation (TWh)]]*10^9*VLOOKUP(Table1[[#This Row],[Turbine/Engine Technology]],Technology_HR!$A$2:$B$11,2,FALSE)*10^-6</f>
        <v>5224209.96</v>
      </c>
      <c r="T1648" s="5">
        <f>Table1[[#This Row],[Fuel Consumption (mmBtu)]]*Table1[[#This Row],[Emission Factor (kg CO2/ mmBtu)]]*10^3</f>
        <v>277196580477.60004</v>
      </c>
      <c r="U1648" s="3">
        <f>Table1[[#This Row],[Emissions (g CO2)]]/(Table1[[#This Row],[Generation (TWh)]]*10^9)</f>
        <v>400.54994000000005</v>
      </c>
    </row>
    <row r="1649" spans="1:21" x14ac:dyDescent="0.35">
      <c r="A1649" t="s">
        <v>481</v>
      </c>
      <c r="B1649" t="s">
        <v>3239</v>
      </c>
      <c r="C1649" t="str">
        <f>SUBSTITUTE(Table1[[#This Row],[Fuel]],", ",",")</f>
        <v>fossil gas: natural gas</v>
      </c>
      <c r="D1649" t="s">
        <v>3239</v>
      </c>
      <c r="H1649" t="s">
        <v>3438</v>
      </c>
      <c r="I1649">
        <v>200</v>
      </c>
      <c r="J1649" t="s">
        <v>3446</v>
      </c>
      <c r="K1649">
        <v>2013</v>
      </c>
      <c r="L1649" t="s">
        <v>29</v>
      </c>
      <c r="M1649" t="s">
        <v>29</v>
      </c>
      <c r="N1649">
        <v>31.037375999999998</v>
      </c>
      <c r="O1649">
        <v>120.759901</v>
      </c>
      <c r="P1649" t="s">
        <v>3485</v>
      </c>
      <c r="Q1649" s="3">
        <f>Table1[[#This Row],[Capacity (MW)]]*0.395*8760*10^-6</f>
        <v>0.69203999999999999</v>
      </c>
      <c r="R1649" s="3" cm="1">
        <f t="array" ref="R1649">AVERAGE(VLOOKUP(_xlfn.TEXTSPLIT(Table1[[#This Row],[Fuel (no space after comma)]], ","), FuelList_Final_EF!$A$2:$B$65, 2, FALSE))</f>
        <v>53.06</v>
      </c>
      <c r="S1649" s="3">
        <f>Table1[[#This Row],[Generation (TWh)]]*10^9*VLOOKUP(Table1[[#This Row],[Turbine/Engine Technology]],Technology_HR!$A$2:$B$11,2,FALSE)*10^-6</f>
        <v>5224209.96</v>
      </c>
      <c r="T1649" s="5">
        <f>Table1[[#This Row],[Fuel Consumption (mmBtu)]]*Table1[[#This Row],[Emission Factor (kg CO2/ mmBtu)]]*10^3</f>
        <v>277196580477.60004</v>
      </c>
      <c r="U1649" s="3">
        <f>Table1[[#This Row],[Emissions (g CO2)]]/(Table1[[#This Row],[Generation (TWh)]]*10^9)</f>
        <v>400.54994000000005</v>
      </c>
    </row>
    <row r="1650" spans="1:21" x14ac:dyDescent="0.35">
      <c r="A1650" t="s">
        <v>494</v>
      </c>
      <c r="B1650" t="s">
        <v>3239</v>
      </c>
      <c r="C1650" t="str">
        <f>SUBSTITUTE(Table1[[#This Row],[Fuel]],", ",",")</f>
        <v>fossil gas: natural gas</v>
      </c>
      <c r="D1650" t="s">
        <v>3239</v>
      </c>
      <c r="H1650" t="s">
        <v>3438</v>
      </c>
      <c r="I1650">
        <v>460</v>
      </c>
      <c r="J1650" t="s">
        <v>3446</v>
      </c>
      <c r="K1650">
        <v>2021</v>
      </c>
      <c r="L1650" t="s">
        <v>29</v>
      </c>
      <c r="M1650" t="s">
        <v>29</v>
      </c>
      <c r="N1650">
        <v>18.913193</v>
      </c>
      <c r="O1650">
        <v>110.370316</v>
      </c>
      <c r="P1650" t="s">
        <v>3485</v>
      </c>
      <c r="Q1650" s="3">
        <f>Table1[[#This Row],[Capacity (MW)]]*0.395*8760*10^-6</f>
        <v>1.5916920000000001</v>
      </c>
      <c r="R1650" s="3" cm="1">
        <f t="array" ref="R1650">AVERAGE(VLOOKUP(_xlfn.TEXTSPLIT(Table1[[#This Row],[Fuel (no space after comma)]], ","), FuelList_Final_EF!$A$2:$B$65, 2, FALSE))</f>
        <v>53.06</v>
      </c>
      <c r="S1650" s="3">
        <f>Table1[[#This Row],[Generation (TWh)]]*10^9*VLOOKUP(Table1[[#This Row],[Turbine/Engine Technology]],Technology_HR!$A$2:$B$11,2,FALSE)*10^-6</f>
        <v>12015682.908</v>
      </c>
      <c r="T1650" s="5">
        <f>Table1[[#This Row],[Fuel Consumption (mmBtu)]]*Table1[[#This Row],[Emission Factor (kg CO2/ mmBtu)]]*10^3</f>
        <v>637552135098.47998</v>
      </c>
      <c r="U1650" s="3">
        <f>Table1[[#This Row],[Emissions (g CO2)]]/(Table1[[#This Row],[Generation (TWh)]]*10^9)</f>
        <v>400.54993999999999</v>
      </c>
    </row>
    <row r="1651" spans="1:21" x14ac:dyDescent="0.35">
      <c r="A1651" t="s">
        <v>494</v>
      </c>
      <c r="B1651" t="s">
        <v>3239</v>
      </c>
      <c r="C1651" t="str">
        <f>SUBSTITUTE(Table1[[#This Row],[Fuel]],", ",",")</f>
        <v>fossil gas: natural gas</v>
      </c>
      <c r="D1651" t="s">
        <v>3239</v>
      </c>
      <c r="H1651" t="s">
        <v>3438</v>
      </c>
      <c r="I1651">
        <v>460</v>
      </c>
      <c r="J1651" t="s">
        <v>3446</v>
      </c>
      <c r="K1651">
        <v>2022</v>
      </c>
      <c r="L1651" t="s">
        <v>29</v>
      </c>
      <c r="M1651" t="s">
        <v>29</v>
      </c>
      <c r="N1651">
        <v>18.913193</v>
      </c>
      <c r="O1651">
        <v>110.370316</v>
      </c>
      <c r="P1651" t="s">
        <v>3485</v>
      </c>
      <c r="Q1651" s="3">
        <f>Table1[[#This Row],[Capacity (MW)]]*0.395*8760*10^-6</f>
        <v>1.5916920000000001</v>
      </c>
      <c r="R1651" s="3" cm="1">
        <f t="array" ref="R1651">AVERAGE(VLOOKUP(_xlfn.TEXTSPLIT(Table1[[#This Row],[Fuel (no space after comma)]], ","), FuelList_Final_EF!$A$2:$B$65, 2, FALSE))</f>
        <v>53.06</v>
      </c>
      <c r="S1651" s="3">
        <f>Table1[[#This Row],[Generation (TWh)]]*10^9*VLOOKUP(Table1[[#This Row],[Turbine/Engine Technology]],Technology_HR!$A$2:$B$11,2,FALSE)*10^-6</f>
        <v>12015682.908</v>
      </c>
      <c r="T1651" s="5">
        <f>Table1[[#This Row],[Fuel Consumption (mmBtu)]]*Table1[[#This Row],[Emission Factor (kg CO2/ mmBtu)]]*10^3</f>
        <v>637552135098.47998</v>
      </c>
      <c r="U1651" s="3">
        <f>Table1[[#This Row],[Emissions (g CO2)]]/(Table1[[#This Row],[Generation (TWh)]]*10^9)</f>
        <v>400.54993999999999</v>
      </c>
    </row>
    <row r="1652" spans="1:21" x14ac:dyDescent="0.35">
      <c r="A1652" t="s">
        <v>492</v>
      </c>
      <c r="B1652" t="s">
        <v>3239</v>
      </c>
      <c r="C1652" t="str">
        <f>SUBSTITUTE(Table1[[#This Row],[Fuel]],", ",",")</f>
        <v>fossil gas: natural gas</v>
      </c>
      <c r="D1652" t="s">
        <v>3239</v>
      </c>
      <c r="H1652" t="s">
        <v>3436</v>
      </c>
      <c r="I1652">
        <v>400</v>
      </c>
      <c r="J1652" t="s">
        <v>3444</v>
      </c>
      <c r="K1652" t="s">
        <v>29</v>
      </c>
      <c r="L1652" t="s">
        <v>29</v>
      </c>
      <c r="M1652" t="s">
        <v>29</v>
      </c>
      <c r="N1652">
        <v>34.370747999999999</v>
      </c>
      <c r="O1652">
        <v>118.29714300000001</v>
      </c>
      <c r="P1652" t="s">
        <v>3485</v>
      </c>
      <c r="Q1652" s="3">
        <f>Table1[[#This Row],[Capacity (MW)]]*0.395*8760*10^-6</f>
        <v>1.38408</v>
      </c>
      <c r="R1652" s="3" cm="1">
        <f t="array" ref="R1652">AVERAGE(VLOOKUP(_xlfn.TEXTSPLIT(Table1[[#This Row],[Fuel (no space after comma)]], ","), FuelList_Final_EF!$A$2:$B$65, 2, FALSE))</f>
        <v>53.06</v>
      </c>
      <c r="S1652" s="3">
        <f>Table1[[#This Row],[Generation (TWh)]]*10^9*VLOOKUP(Table1[[#This Row],[Turbine/Engine Technology]],Technology_HR!$A$2:$B$11,2,FALSE)*10^-6</f>
        <v>15238720.799999999</v>
      </c>
      <c r="T1652" s="5">
        <f>Table1[[#This Row],[Fuel Consumption (mmBtu)]]*Table1[[#This Row],[Emission Factor (kg CO2/ mmBtu)]]*10^3</f>
        <v>808566525648</v>
      </c>
      <c r="U1652" s="3">
        <f>Table1[[#This Row],[Emissions (g CO2)]]/(Table1[[#This Row],[Generation (TWh)]]*10^9)</f>
        <v>584.19060000000002</v>
      </c>
    </row>
    <row r="1653" spans="1:21" x14ac:dyDescent="0.35">
      <c r="A1653" t="s">
        <v>492</v>
      </c>
      <c r="B1653" t="s">
        <v>3239</v>
      </c>
      <c r="C1653" t="str">
        <f>SUBSTITUTE(Table1[[#This Row],[Fuel]],", ",",")</f>
        <v>fossil gas: natural gas</v>
      </c>
      <c r="D1653" t="s">
        <v>3239</v>
      </c>
      <c r="H1653" t="s">
        <v>3436</v>
      </c>
      <c r="I1653">
        <v>400</v>
      </c>
      <c r="J1653" t="s">
        <v>3444</v>
      </c>
      <c r="K1653" t="s">
        <v>29</v>
      </c>
      <c r="L1653" t="s">
        <v>29</v>
      </c>
      <c r="M1653" t="s">
        <v>29</v>
      </c>
      <c r="N1653">
        <v>34.370747999999999</v>
      </c>
      <c r="O1653">
        <v>118.29714300000001</v>
      </c>
      <c r="P1653" t="s">
        <v>3485</v>
      </c>
      <c r="Q1653" s="3">
        <f>Table1[[#This Row],[Capacity (MW)]]*0.395*8760*10^-6</f>
        <v>1.38408</v>
      </c>
      <c r="R1653" s="3" cm="1">
        <f t="array" ref="R1653">AVERAGE(VLOOKUP(_xlfn.TEXTSPLIT(Table1[[#This Row],[Fuel (no space after comma)]], ","), FuelList_Final_EF!$A$2:$B$65, 2, FALSE))</f>
        <v>53.06</v>
      </c>
      <c r="S1653" s="3">
        <f>Table1[[#This Row],[Generation (TWh)]]*10^9*VLOOKUP(Table1[[#This Row],[Turbine/Engine Technology]],Technology_HR!$A$2:$B$11,2,FALSE)*10^-6</f>
        <v>15238720.799999999</v>
      </c>
      <c r="T1653" s="5">
        <f>Table1[[#This Row],[Fuel Consumption (mmBtu)]]*Table1[[#This Row],[Emission Factor (kg CO2/ mmBtu)]]*10^3</f>
        <v>808566525648</v>
      </c>
      <c r="U1653" s="3">
        <f>Table1[[#This Row],[Emissions (g CO2)]]/(Table1[[#This Row],[Generation (TWh)]]*10^9)</f>
        <v>584.19060000000002</v>
      </c>
    </row>
    <row r="1654" spans="1:21" x14ac:dyDescent="0.35">
      <c r="A1654" t="s">
        <v>488</v>
      </c>
      <c r="B1654" t="s">
        <v>3239</v>
      </c>
      <c r="C1654" t="str">
        <f>SUBSTITUTE(Table1[[#This Row],[Fuel]],", ",",")</f>
        <v>fossil gas: natural gas</v>
      </c>
      <c r="D1654" t="s">
        <v>3239</v>
      </c>
      <c r="H1654" t="s">
        <v>3436</v>
      </c>
      <c r="I1654">
        <v>460</v>
      </c>
      <c r="J1654" t="s">
        <v>3447</v>
      </c>
      <c r="K1654" t="s">
        <v>29</v>
      </c>
      <c r="L1654" t="s">
        <v>29</v>
      </c>
      <c r="M1654" t="s">
        <v>29</v>
      </c>
      <c r="N1654">
        <v>23.461005799999999</v>
      </c>
      <c r="O1654">
        <v>104.14277749999999</v>
      </c>
      <c r="P1654" t="s">
        <v>3485</v>
      </c>
      <c r="Q1654" s="3">
        <f>Table1[[#This Row],[Capacity (MW)]]*0.395*8760*10^-6</f>
        <v>1.5916920000000001</v>
      </c>
      <c r="R1654" s="3" cm="1">
        <f t="array" ref="R1654">AVERAGE(VLOOKUP(_xlfn.TEXTSPLIT(Table1[[#This Row],[Fuel (no space after comma)]], ","), FuelList_Final_EF!$A$2:$B$65, 2, FALSE))</f>
        <v>53.06</v>
      </c>
      <c r="S1654" s="3">
        <f>Table1[[#This Row],[Generation (TWh)]]*10^9*VLOOKUP(Table1[[#This Row],[Turbine/Engine Technology]],Technology_HR!$A$2:$B$11,2,FALSE)*10^-6</f>
        <v>17524528.919999998</v>
      </c>
      <c r="T1654" s="5">
        <f>Table1[[#This Row],[Fuel Consumption (mmBtu)]]*Table1[[#This Row],[Emission Factor (kg CO2/ mmBtu)]]*10^3</f>
        <v>929851504495.19995</v>
      </c>
      <c r="U1654" s="3">
        <f>Table1[[#This Row],[Emissions (g CO2)]]/(Table1[[#This Row],[Generation (TWh)]]*10^9)</f>
        <v>584.19060000000002</v>
      </c>
    </row>
    <row r="1655" spans="1:21" x14ac:dyDescent="0.35">
      <c r="A1655" t="s">
        <v>488</v>
      </c>
      <c r="B1655" t="s">
        <v>3239</v>
      </c>
      <c r="C1655" t="str">
        <f>SUBSTITUTE(Table1[[#This Row],[Fuel]],", ",",")</f>
        <v>fossil gas: natural gas</v>
      </c>
      <c r="D1655" t="s">
        <v>3239</v>
      </c>
      <c r="H1655" t="s">
        <v>3436</v>
      </c>
      <c r="I1655">
        <v>460</v>
      </c>
      <c r="J1655" t="s">
        <v>3447</v>
      </c>
      <c r="K1655" t="s">
        <v>29</v>
      </c>
      <c r="L1655" t="s">
        <v>29</v>
      </c>
      <c r="M1655" t="s">
        <v>29</v>
      </c>
      <c r="N1655">
        <v>23.461005799999999</v>
      </c>
      <c r="O1655">
        <v>104.14277749999999</v>
      </c>
      <c r="P1655" t="s">
        <v>3485</v>
      </c>
      <c r="Q1655" s="3">
        <f>Table1[[#This Row],[Capacity (MW)]]*0.395*8760*10^-6</f>
        <v>1.5916920000000001</v>
      </c>
      <c r="R1655" s="3" cm="1">
        <f t="array" ref="R1655">AVERAGE(VLOOKUP(_xlfn.TEXTSPLIT(Table1[[#This Row],[Fuel (no space after comma)]], ","), FuelList_Final_EF!$A$2:$B$65, 2, FALSE))</f>
        <v>53.06</v>
      </c>
      <c r="S1655" s="3">
        <f>Table1[[#This Row],[Generation (TWh)]]*10^9*VLOOKUP(Table1[[#This Row],[Turbine/Engine Technology]],Technology_HR!$A$2:$B$11,2,FALSE)*10^-6</f>
        <v>17524528.919999998</v>
      </c>
      <c r="T1655" s="5">
        <f>Table1[[#This Row],[Fuel Consumption (mmBtu)]]*Table1[[#This Row],[Emission Factor (kg CO2/ mmBtu)]]*10^3</f>
        <v>929851504495.19995</v>
      </c>
      <c r="U1655" s="3">
        <f>Table1[[#This Row],[Emissions (g CO2)]]/(Table1[[#This Row],[Generation (TWh)]]*10^9)</f>
        <v>584.19060000000002</v>
      </c>
    </row>
    <row r="1656" spans="1:21" x14ac:dyDescent="0.35">
      <c r="A1656" t="s">
        <v>495</v>
      </c>
      <c r="B1656" t="s">
        <v>3239</v>
      </c>
      <c r="C1656" t="str">
        <f>SUBSTITUTE(Table1[[#This Row],[Fuel]],", ",",")</f>
        <v>fossil gas: natural gas</v>
      </c>
      <c r="D1656" t="s">
        <v>3239</v>
      </c>
      <c r="H1656" t="s">
        <v>3436</v>
      </c>
      <c r="I1656">
        <v>50</v>
      </c>
      <c r="J1656" t="s">
        <v>3451</v>
      </c>
      <c r="K1656" t="s">
        <v>29</v>
      </c>
      <c r="L1656" t="s">
        <v>29</v>
      </c>
      <c r="M1656" t="s">
        <v>29</v>
      </c>
      <c r="N1656">
        <v>31.146121999999998</v>
      </c>
      <c r="O1656">
        <v>107.47461699999999</v>
      </c>
      <c r="P1656" t="s">
        <v>3485</v>
      </c>
      <c r="Q1656" s="3">
        <f>Table1[[#This Row],[Capacity (MW)]]*0.395*8760*10^-6</f>
        <v>0.17301</v>
      </c>
      <c r="R1656" s="3" cm="1">
        <f t="array" ref="R1656">AVERAGE(VLOOKUP(_xlfn.TEXTSPLIT(Table1[[#This Row],[Fuel (no space after comma)]], ","), FuelList_Final_EF!$A$2:$B$65, 2, FALSE))</f>
        <v>53.06</v>
      </c>
      <c r="S1656" s="3">
        <f>Table1[[#This Row],[Generation (TWh)]]*10^9*VLOOKUP(Table1[[#This Row],[Turbine/Engine Technology]],Technology_HR!$A$2:$B$11,2,FALSE)*10^-6</f>
        <v>1904840.0999999999</v>
      </c>
      <c r="T1656" s="5">
        <f>Table1[[#This Row],[Fuel Consumption (mmBtu)]]*Table1[[#This Row],[Emission Factor (kg CO2/ mmBtu)]]*10^3</f>
        <v>101070815706</v>
      </c>
      <c r="U1656" s="3">
        <f>Table1[[#This Row],[Emissions (g CO2)]]/(Table1[[#This Row],[Generation (TWh)]]*10^9)</f>
        <v>584.19060000000002</v>
      </c>
    </row>
    <row r="1657" spans="1:21" x14ac:dyDescent="0.35">
      <c r="A1657" t="s">
        <v>495</v>
      </c>
      <c r="B1657" t="s">
        <v>3239</v>
      </c>
      <c r="C1657" t="str">
        <f>SUBSTITUTE(Table1[[#This Row],[Fuel]],", ",",")</f>
        <v>fossil gas: natural gas</v>
      </c>
      <c r="D1657" t="s">
        <v>3239</v>
      </c>
      <c r="H1657" t="s">
        <v>3436</v>
      </c>
      <c r="I1657">
        <v>50</v>
      </c>
      <c r="J1657" t="s">
        <v>3451</v>
      </c>
      <c r="K1657" t="s">
        <v>29</v>
      </c>
      <c r="L1657" t="s">
        <v>29</v>
      </c>
      <c r="M1657" t="s">
        <v>29</v>
      </c>
      <c r="N1657">
        <v>31.146121999999998</v>
      </c>
      <c r="O1657">
        <v>107.47461699999999</v>
      </c>
      <c r="P1657" t="s">
        <v>3485</v>
      </c>
      <c r="Q1657" s="3">
        <f>Table1[[#This Row],[Capacity (MW)]]*0.395*8760*10^-6</f>
        <v>0.17301</v>
      </c>
      <c r="R1657" s="3" cm="1">
        <f t="array" ref="R1657">AVERAGE(VLOOKUP(_xlfn.TEXTSPLIT(Table1[[#This Row],[Fuel (no space after comma)]], ","), FuelList_Final_EF!$A$2:$B$65, 2, FALSE))</f>
        <v>53.06</v>
      </c>
      <c r="S1657" s="3">
        <f>Table1[[#This Row],[Generation (TWh)]]*10^9*VLOOKUP(Table1[[#This Row],[Turbine/Engine Technology]],Technology_HR!$A$2:$B$11,2,FALSE)*10^-6</f>
        <v>1904840.0999999999</v>
      </c>
      <c r="T1657" s="5">
        <f>Table1[[#This Row],[Fuel Consumption (mmBtu)]]*Table1[[#This Row],[Emission Factor (kg CO2/ mmBtu)]]*10^3</f>
        <v>101070815706</v>
      </c>
      <c r="U1657" s="3">
        <f>Table1[[#This Row],[Emissions (g CO2)]]/(Table1[[#This Row],[Generation (TWh)]]*10^9)</f>
        <v>584.19060000000002</v>
      </c>
    </row>
    <row r="1658" spans="1:21" x14ac:dyDescent="0.35">
      <c r="A1658" t="s">
        <v>495</v>
      </c>
      <c r="B1658" t="s">
        <v>3239</v>
      </c>
      <c r="C1658" t="str">
        <f>SUBSTITUTE(Table1[[#This Row],[Fuel]],", ",",")</f>
        <v>fossil gas: natural gas</v>
      </c>
      <c r="D1658" t="s">
        <v>3239</v>
      </c>
      <c r="H1658" t="s">
        <v>3436</v>
      </c>
      <c r="I1658">
        <v>50</v>
      </c>
      <c r="J1658" t="s">
        <v>3451</v>
      </c>
      <c r="K1658" t="s">
        <v>29</v>
      </c>
      <c r="L1658" t="s">
        <v>29</v>
      </c>
      <c r="M1658" t="s">
        <v>29</v>
      </c>
      <c r="N1658">
        <v>31.146121999999998</v>
      </c>
      <c r="O1658">
        <v>107.47461699999999</v>
      </c>
      <c r="P1658" t="s">
        <v>3485</v>
      </c>
      <c r="Q1658" s="3">
        <f>Table1[[#This Row],[Capacity (MW)]]*0.395*8760*10^-6</f>
        <v>0.17301</v>
      </c>
      <c r="R1658" s="3" cm="1">
        <f t="array" ref="R1658">AVERAGE(VLOOKUP(_xlfn.TEXTSPLIT(Table1[[#This Row],[Fuel (no space after comma)]], ","), FuelList_Final_EF!$A$2:$B$65, 2, FALSE))</f>
        <v>53.06</v>
      </c>
      <c r="S1658" s="3">
        <f>Table1[[#This Row],[Generation (TWh)]]*10^9*VLOOKUP(Table1[[#This Row],[Turbine/Engine Technology]],Technology_HR!$A$2:$B$11,2,FALSE)*10^-6</f>
        <v>1904840.0999999999</v>
      </c>
      <c r="T1658" s="5">
        <f>Table1[[#This Row],[Fuel Consumption (mmBtu)]]*Table1[[#This Row],[Emission Factor (kg CO2/ mmBtu)]]*10^3</f>
        <v>101070815706</v>
      </c>
      <c r="U1658" s="3">
        <f>Table1[[#This Row],[Emissions (g CO2)]]/(Table1[[#This Row],[Generation (TWh)]]*10^9)</f>
        <v>584.19060000000002</v>
      </c>
    </row>
    <row r="1659" spans="1:21" x14ac:dyDescent="0.35">
      <c r="A1659" t="s">
        <v>495</v>
      </c>
      <c r="B1659" t="s">
        <v>3239</v>
      </c>
      <c r="C1659" t="str">
        <f>SUBSTITUTE(Table1[[#This Row],[Fuel]],", ",",")</f>
        <v>fossil gas: natural gas</v>
      </c>
      <c r="D1659" t="s">
        <v>3239</v>
      </c>
      <c r="H1659" t="s">
        <v>3436</v>
      </c>
      <c r="I1659">
        <v>50</v>
      </c>
      <c r="J1659" t="s">
        <v>3451</v>
      </c>
      <c r="K1659" t="s">
        <v>29</v>
      </c>
      <c r="L1659" t="s">
        <v>29</v>
      </c>
      <c r="M1659" t="s">
        <v>29</v>
      </c>
      <c r="N1659">
        <v>31.146121999999998</v>
      </c>
      <c r="O1659">
        <v>107.47461699999999</v>
      </c>
      <c r="P1659" t="s">
        <v>3485</v>
      </c>
      <c r="Q1659" s="3">
        <f>Table1[[#This Row],[Capacity (MW)]]*0.395*8760*10^-6</f>
        <v>0.17301</v>
      </c>
      <c r="R1659" s="3" cm="1">
        <f t="array" ref="R1659">AVERAGE(VLOOKUP(_xlfn.TEXTSPLIT(Table1[[#This Row],[Fuel (no space after comma)]], ","), FuelList_Final_EF!$A$2:$B$65, 2, FALSE))</f>
        <v>53.06</v>
      </c>
      <c r="S1659" s="3">
        <f>Table1[[#This Row],[Generation (TWh)]]*10^9*VLOOKUP(Table1[[#This Row],[Turbine/Engine Technology]],Technology_HR!$A$2:$B$11,2,FALSE)*10^-6</f>
        <v>1904840.0999999999</v>
      </c>
      <c r="T1659" s="5">
        <f>Table1[[#This Row],[Fuel Consumption (mmBtu)]]*Table1[[#This Row],[Emission Factor (kg CO2/ mmBtu)]]*10^3</f>
        <v>101070815706</v>
      </c>
      <c r="U1659" s="3">
        <f>Table1[[#This Row],[Emissions (g CO2)]]/(Table1[[#This Row],[Generation (TWh)]]*10^9)</f>
        <v>584.19060000000002</v>
      </c>
    </row>
    <row r="1660" spans="1:21" x14ac:dyDescent="0.35">
      <c r="A1660" t="s">
        <v>495</v>
      </c>
      <c r="B1660" t="s">
        <v>3239</v>
      </c>
      <c r="C1660" t="str">
        <f>SUBSTITUTE(Table1[[#This Row],[Fuel]],", ",",")</f>
        <v>fossil gas: natural gas</v>
      </c>
      <c r="D1660" t="s">
        <v>3239</v>
      </c>
      <c r="H1660" t="s">
        <v>3436</v>
      </c>
      <c r="I1660">
        <v>50</v>
      </c>
      <c r="J1660" t="s">
        <v>3451</v>
      </c>
      <c r="K1660" t="s">
        <v>29</v>
      </c>
      <c r="L1660" t="s">
        <v>29</v>
      </c>
      <c r="M1660" t="s">
        <v>29</v>
      </c>
      <c r="N1660">
        <v>31.146121999999998</v>
      </c>
      <c r="O1660">
        <v>107.47461699999999</v>
      </c>
      <c r="P1660" t="s">
        <v>3485</v>
      </c>
      <c r="Q1660" s="3">
        <f>Table1[[#This Row],[Capacity (MW)]]*0.395*8760*10^-6</f>
        <v>0.17301</v>
      </c>
      <c r="R1660" s="3" cm="1">
        <f t="array" ref="R1660">AVERAGE(VLOOKUP(_xlfn.TEXTSPLIT(Table1[[#This Row],[Fuel (no space after comma)]], ","), FuelList_Final_EF!$A$2:$B$65, 2, FALSE))</f>
        <v>53.06</v>
      </c>
      <c r="S1660" s="3">
        <f>Table1[[#This Row],[Generation (TWh)]]*10^9*VLOOKUP(Table1[[#This Row],[Turbine/Engine Technology]],Technology_HR!$A$2:$B$11,2,FALSE)*10^-6</f>
        <v>1904840.0999999999</v>
      </c>
      <c r="T1660" s="5">
        <f>Table1[[#This Row],[Fuel Consumption (mmBtu)]]*Table1[[#This Row],[Emission Factor (kg CO2/ mmBtu)]]*10^3</f>
        <v>101070815706</v>
      </c>
      <c r="U1660" s="3">
        <f>Table1[[#This Row],[Emissions (g CO2)]]/(Table1[[#This Row],[Generation (TWh)]]*10^9)</f>
        <v>584.19060000000002</v>
      </c>
    </row>
    <row r="1661" spans="1:21" x14ac:dyDescent="0.35">
      <c r="A1661" t="s">
        <v>495</v>
      </c>
      <c r="B1661" t="s">
        <v>3239</v>
      </c>
      <c r="C1661" t="str">
        <f>SUBSTITUTE(Table1[[#This Row],[Fuel]],", ",",")</f>
        <v>fossil gas: natural gas</v>
      </c>
      <c r="D1661" t="s">
        <v>3239</v>
      </c>
      <c r="H1661" t="s">
        <v>3436</v>
      </c>
      <c r="I1661">
        <v>50</v>
      </c>
      <c r="J1661" t="s">
        <v>3451</v>
      </c>
      <c r="K1661" t="s">
        <v>29</v>
      </c>
      <c r="L1661" t="s">
        <v>29</v>
      </c>
      <c r="M1661" t="s">
        <v>29</v>
      </c>
      <c r="N1661">
        <v>31.146121999999998</v>
      </c>
      <c r="O1661">
        <v>107.47461699999999</v>
      </c>
      <c r="P1661" t="s">
        <v>3485</v>
      </c>
      <c r="Q1661" s="3">
        <f>Table1[[#This Row],[Capacity (MW)]]*0.395*8760*10^-6</f>
        <v>0.17301</v>
      </c>
      <c r="R1661" s="3" cm="1">
        <f t="array" ref="R1661">AVERAGE(VLOOKUP(_xlfn.TEXTSPLIT(Table1[[#This Row],[Fuel (no space after comma)]], ","), FuelList_Final_EF!$A$2:$B$65, 2, FALSE))</f>
        <v>53.06</v>
      </c>
      <c r="S1661" s="3">
        <f>Table1[[#This Row],[Generation (TWh)]]*10^9*VLOOKUP(Table1[[#This Row],[Turbine/Engine Technology]],Technology_HR!$A$2:$B$11,2,FALSE)*10^-6</f>
        <v>1904840.0999999999</v>
      </c>
      <c r="T1661" s="5">
        <f>Table1[[#This Row],[Fuel Consumption (mmBtu)]]*Table1[[#This Row],[Emission Factor (kg CO2/ mmBtu)]]*10^3</f>
        <v>101070815706</v>
      </c>
      <c r="U1661" s="3">
        <f>Table1[[#This Row],[Emissions (g CO2)]]/(Table1[[#This Row],[Generation (TWh)]]*10^9)</f>
        <v>584.19060000000002</v>
      </c>
    </row>
    <row r="1662" spans="1:21" x14ac:dyDescent="0.35">
      <c r="A1662" t="s">
        <v>496</v>
      </c>
      <c r="B1662" t="s">
        <v>3242</v>
      </c>
      <c r="C1662" t="str">
        <f>SUBSTITUTE(Table1[[#This Row],[Fuel]],", ",",")</f>
        <v>fossil gas: lng</v>
      </c>
      <c r="D1662" t="s">
        <v>3242</v>
      </c>
      <c r="H1662" t="s">
        <v>3438</v>
      </c>
      <c r="I1662">
        <v>180</v>
      </c>
      <c r="J1662" t="s">
        <v>3446</v>
      </c>
      <c r="K1662">
        <v>2011</v>
      </c>
      <c r="L1662" t="s">
        <v>29</v>
      </c>
      <c r="M1662" t="s">
        <v>29</v>
      </c>
      <c r="N1662">
        <v>22.975708177805579</v>
      </c>
      <c r="O1662">
        <v>113.8359672077419</v>
      </c>
      <c r="P1662" t="s">
        <v>3485</v>
      </c>
      <c r="Q1662" s="3">
        <f>Table1[[#This Row],[Capacity (MW)]]*0.395*8760*10^-6</f>
        <v>0.62283600000000006</v>
      </c>
      <c r="R1662" s="3" cm="1">
        <f t="array" ref="R1662">AVERAGE(VLOOKUP(_xlfn.TEXTSPLIT(Table1[[#This Row],[Fuel (no space after comma)]], ","), FuelList_Final_EF!$A$2:$B$65, 2, FALSE))</f>
        <v>67.685819715340017</v>
      </c>
      <c r="S1662" s="3">
        <f>Table1[[#This Row],[Generation (TWh)]]*10^9*VLOOKUP(Table1[[#This Row],[Turbine/Engine Technology]],Technology_HR!$A$2:$B$11,2,FALSE)*10^-6</f>
        <v>4701788.9639999997</v>
      </c>
      <c r="T1662" s="5">
        <f>Table1[[#This Row],[Fuel Consumption (mmBtu)]]*Table1[[#This Row],[Emission Factor (kg CO2/ mmBtu)]]*10^3</f>
        <v>318244440156.87933</v>
      </c>
      <c r="U1662" s="3">
        <f>Table1[[#This Row],[Emissions (g CO2)]]/(Table1[[#This Row],[Generation (TWh)]]*10^9)</f>
        <v>510.96025303110184</v>
      </c>
    </row>
    <row r="1663" spans="1:21" x14ac:dyDescent="0.35">
      <c r="A1663" t="s">
        <v>496</v>
      </c>
      <c r="B1663" t="s">
        <v>3242</v>
      </c>
      <c r="C1663" t="str">
        <f>SUBSTITUTE(Table1[[#This Row],[Fuel]],", ",",")</f>
        <v>fossil gas: lng</v>
      </c>
      <c r="D1663" t="s">
        <v>3242</v>
      </c>
      <c r="H1663" t="s">
        <v>3438</v>
      </c>
      <c r="I1663">
        <v>200</v>
      </c>
      <c r="J1663" t="s">
        <v>3452</v>
      </c>
      <c r="K1663" t="s">
        <v>29</v>
      </c>
      <c r="L1663" t="s">
        <v>29</v>
      </c>
      <c r="M1663" t="s">
        <v>29</v>
      </c>
      <c r="N1663">
        <v>22.975708177805579</v>
      </c>
      <c r="O1663">
        <v>113.8359672077419</v>
      </c>
      <c r="P1663" t="s">
        <v>3485</v>
      </c>
      <c r="Q1663" s="3">
        <f>Table1[[#This Row],[Capacity (MW)]]*0.395*8760*10^-6</f>
        <v>0.69203999999999999</v>
      </c>
      <c r="R1663" s="3" cm="1">
        <f t="array" ref="R1663">AVERAGE(VLOOKUP(_xlfn.TEXTSPLIT(Table1[[#This Row],[Fuel (no space after comma)]], ","), FuelList_Final_EF!$A$2:$B$65, 2, FALSE))</f>
        <v>67.685819715340017</v>
      </c>
      <c r="S1663" s="3">
        <f>Table1[[#This Row],[Generation (TWh)]]*10^9*VLOOKUP(Table1[[#This Row],[Turbine/Engine Technology]],Technology_HR!$A$2:$B$11,2,FALSE)*10^-6</f>
        <v>5224209.96</v>
      </c>
      <c r="T1663" s="5">
        <f>Table1[[#This Row],[Fuel Consumption (mmBtu)]]*Table1[[#This Row],[Emission Factor (kg CO2/ mmBtu)]]*10^3</f>
        <v>353604933507.64368</v>
      </c>
      <c r="U1663" s="3">
        <f>Table1[[#This Row],[Emissions (g CO2)]]/(Table1[[#This Row],[Generation (TWh)]]*10^9)</f>
        <v>510.96025303110179</v>
      </c>
    </row>
    <row r="1664" spans="1:21" x14ac:dyDescent="0.35">
      <c r="A1664" t="s">
        <v>496</v>
      </c>
      <c r="B1664" t="s">
        <v>3242</v>
      </c>
      <c r="C1664" t="str">
        <f>SUBSTITUTE(Table1[[#This Row],[Fuel]],", ",",")</f>
        <v>fossil gas: lng</v>
      </c>
      <c r="D1664" t="s">
        <v>3242</v>
      </c>
      <c r="H1664" t="s">
        <v>3438</v>
      </c>
      <c r="I1664">
        <v>200</v>
      </c>
      <c r="J1664" t="s">
        <v>3452</v>
      </c>
      <c r="K1664" t="s">
        <v>29</v>
      </c>
      <c r="L1664" t="s">
        <v>29</v>
      </c>
      <c r="M1664" t="s">
        <v>29</v>
      </c>
      <c r="N1664">
        <v>22.975708177805579</v>
      </c>
      <c r="O1664">
        <v>113.8359672077419</v>
      </c>
      <c r="P1664" t="s">
        <v>3485</v>
      </c>
      <c r="Q1664" s="3">
        <f>Table1[[#This Row],[Capacity (MW)]]*0.395*8760*10^-6</f>
        <v>0.69203999999999999</v>
      </c>
      <c r="R1664" s="3" cm="1">
        <f t="array" ref="R1664">AVERAGE(VLOOKUP(_xlfn.TEXTSPLIT(Table1[[#This Row],[Fuel (no space after comma)]], ","), FuelList_Final_EF!$A$2:$B$65, 2, FALSE))</f>
        <v>67.685819715340017</v>
      </c>
      <c r="S1664" s="3">
        <f>Table1[[#This Row],[Generation (TWh)]]*10^9*VLOOKUP(Table1[[#This Row],[Turbine/Engine Technology]],Technology_HR!$A$2:$B$11,2,FALSE)*10^-6</f>
        <v>5224209.96</v>
      </c>
      <c r="T1664" s="5">
        <f>Table1[[#This Row],[Fuel Consumption (mmBtu)]]*Table1[[#This Row],[Emission Factor (kg CO2/ mmBtu)]]*10^3</f>
        <v>353604933507.64368</v>
      </c>
      <c r="U1664" s="3">
        <f>Table1[[#This Row],[Emissions (g CO2)]]/(Table1[[#This Row],[Generation (TWh)]]*10^9)</f>
        <v>510.96025303110179</v>
      </c>
    </row>
    <row r="1665" spans="1:21" x14ac:dyDescent="0.35">
      <c r="A1665" t="s">
        <v>497</v>
      </c>
      <c r="B1665" t="s">
        <v>3239</v>
      </c>
      <c r="C1665" t="str">
        <f>SUBSTITUTE(Table1[[#This Row],[Fuel]],", ",",")</f>
        <v>fossil gas: natural gas</v>
      </c>
      <c r="D1665" t="s">
        <v>3239</v>
      </c>
      <c r="H1665" t="s">
        <v>3438</v>
      </c>
      <c r="I1665">
        <v>460</v>
      </c>
      <c r="J1665" t="s">
        <v>3446</v>
      </c>
      <c r="K1665">
        <v>2023</v>
      </c>
      <c r="L1665" t="s">
        <v>29</v>
      </c>
      <c r="M1665" t="s">
        <v>29</v>
      </c>
      <c r="N1665">
        <v>22.9297778</v>
      </c>
      <c r="O1665">
        <v>113.5900424</v>
      </c>
      <c r="P1665" t="s">
        <v>3485</v>
      </c>
      <c r="Q1665" s="3">
        <f>Table1[[#This Row],[Capacity (MW)]]*0.395*8760*10^-6</f>
        <v>1.5916920000000001</v>
      </c>
      <c r="R1665" s="3" cm="1">
        <f t="array" ref="R1665">AVERAGE(VLOOKUP(_xlfn.TEXTSPLIT(Table1[[#This Row],[Fuel (no space after comma)]], ","), FuelList_Final_EF!$A$2:$B$65, 2, FALSE))</f>
        <v>53.06</v>
      </c>
      <c r="S1665" s="3">
        <f>Table1[[#This Row],[Generation (TWh)]]*10^9*VLOOKUP(Table1[[#This Row],[Turbine/Engine Technology]],Technology_HR!$A$2:$B$11,2,FALSE)*10^-6</f>
        <v>12015682.908</v>
      </c>
      <c r="T1665" s="5">
        <f>Table1[[#This Row],[Fuel Consumption (mmBtu)]]*Table1[[#This Row],[Emission Factor (kg CO2/ mmBtu)]]*10^3</f>
        <v>637552135098.47998</v>
      </c>
      <c r="U1665" s="3">
        <f>Table1[[#This Row],[Emissions (g CO2)]]/(Table1[[#This Row],[Generation (TWh)]]*10^9)</f>
        <v>400.54993999999999</v>
      </c>
    </row>
    <row r="1666" spans="1:21" x14ac:dyDescent="0.35">
      <c r="A1666" t="s">
        <v>497</v>
      </c>
      <c r="B1666" t="s">
        <v>3239</v>
      </c>
      <c r="C1666" t="str">
        <f>SUBSTITUTE(Table1[[#This Row],[Fuel]],", ",",")</f>
        <v>fossil gas: natural gas</v>
      </c>
      <c r="D1666" t="s">
        <v>3239</v>
      </c>
      <c r="H1666" t="s">
        <v>3438</v>
      </c>
      <c r="I1666">
        <v>460</v>
      </c>
      <c r="J1666" t="s">
        <v>3446</v>
      </c>
      <c r="K1666">
        <v>2024</v>
      </c>
      <c r="L1666" t="s">
        <v>29</v>
      </c>
      <c r="M1666" t="s">
        <v>29</v>
      </c>
      <c r="N1666">
        <v>22.9297778</v>
      </c>
      <c r="O1666">
        <v>113.5900424</v>
      </c>
      <c r="P1666" t="s">
        <v>3485</v>
      </c>
      <c r="Q1666" s="3">
        <f>Table1[[#This Row],[Capacity (MW)]]*0.395*8760*10^-6</f>
        <v>1.5916920000000001</v>
      </c>
      <c r="R1666" s="3" cm="1">
        <f t="array" ref="R1666">AVERAGE(VLOOKUP(_xlfn.TEXTSPLIT(Table1[[#This Row],[Fuel (no space after comma)]], ","), FuelList_Final_EF!$A$2:$B$65, 2, FALSE))</f>
        <v>53.06</v>
      </c>
      <c r="S1666" s="3">
        <f>Table1[[#This Row],[Generation (TWh)]]*10^9*VLOOKUP(Table1[[#This Row],[Turbine/Engine Technology]],Technology_HR!$A$2:$B$11,2,FALSE)*10^-6</f>
        <v>12015682.908</v>
      </c>
      <c r="T1666" s="5">
        <f>Table1[[#This Row],[Fuel Consumption (mmBtu)]]*Table1[[#This Row],[Emission Factor (kg CO2/ mmBtu)]]*10^3</f>
        <v>637552135098.47998</v>
      </c>
      <c r="U1666" s="3">
        <f>Table1[[#This Row],[Emissions (g CO2)]]/(Table1[[#This Row],[Generation (TWh)]]*10^9)</f>
        <v>400.54993999999999</v>
      </c>
    </row>
    <row r="1667" spans="1:21" x14ac:dyDescent="0.35">
      <c r="A1667" t="s">
        <v>498</v>
      </c>
      <c r="B1667" t="s">
        <v>3242</v>
      </c>
      <c r="C1667" t="str">
        <f>SUBSTITUTE(Table1[[#This Row],[Fuel]],", ",",")</f>
        <v>fossil gas: lng</v>
      </c>
      <c r="D1667" t="s">
        <v>3242</v>
      </c>
      <c r="H1667" t="s">
        <v>3438</v>
      </c>
      <c r="I1667">
        <v>180</v>
      </c>
      <c r="J1667" t="s">
        <v>3446</v>
      </c>
      <c r="K1667">
        <v>2005</v>
      </c>
      <c r="L1667" t="s">
        <v>29</v>
      </c>
      <c r="M1667" t="s">
        <v>29</v>
      </c>
      <c r="N1667">
        <v>22.815287999999999</v>
      </c>
      <c r="O1667">
        <v>113.624786</v>
      </c>
      <c r="P1667" t="s">
        <v>3485</v>
      </c>
      <c r="Q1667" s="3">
        <f>Table1[[#This Row],[Capacity (MW)]]*0.395*8760*10^-6</f>
        <v>0.62283600000000006</v>
      </c>
      <c r="R1667" s="3" cm="1">
        <f t="array" ref="R1667">AVERAGE(VLOOKUP(_xlfn.TEXTSPLIT(Table1[[#This Row],[Fuel (no space after comma)]], ","), FuelList_Final_EF!$A$2:$B$65, 2, FALSE))</f>
        <v>67.685819715340017</v>
      </c>
      <c r="S1667" s="3">
        <f>Table1[[#This Row],[Generation (TWh)]]*10^9*VLOOKUP(Table1[[#This Row],[Turbine/Engine Technology]],Technology_HR!$A$2:$B$11,2,FALSE)*10^-6</f>
        <v>4701788.9639999997</v>
      </c>
      <c r="T1667" s="5">
        <f>Table1[[#This Row],[Fuel Consumption (mmBtu)]]*Table1[[#This Row],[Emission Factor (kg CO2/ mmBtu)]]*10^3</f>
        <v>318244440156.87933</v>
      </c>
      <c r="U1667" s="3">
        <f>Table1[[#This Row],[Emissions (g CO2)]]/(Table1[[#This Row],[Generation (TWh)]]*10^9)</f>
        <v>510.96025303110184</v>
      </c>
    </row>
    <row r="1668" spans="1:21" x14ac:dyDescent="0.35">
      <c r="A1668" t="s">
        <v>498</v>
      </c>
      <c r="B1668" t="s">
        <v>3242</v>
      </c>
      <c r="C1668" t="str">
        <f>SUBSTITUTE(Table1[[#This Row],[Fuel]],", ",",")</f>
        <v>fossil gas: lng</v>
      </c>
      <c r="D1668" t="s">
        <v>3242</v>
      </c>
      <c r="H1668" t="s">
        <v>3438</v>
      </c>
      <c r="I1668">
        <v>60</v>
      </c>
      <c r="J1668" t="s">
        <v>3446</v>
      </c>
      <c r="K1668">
        <v>2005</v>
      </c>
      <c r="L1668" t="s">
        <v>29</v>
      </c>
      <c r="M1668" t="s">
        <v>29</v>
      </c>
      <c r="N1668">
        <v>22.815287999999999</v>
      </c>
      <c r="O1668">
        <v>113.624786</v>
      </c>
      <c r="P1668" t="s">
        <v>3485</v>
      </c>
      <c r="Q1668" s="3">
        <f>Table1[[#This Row],[Capacity (MW)]]*0.395*8760*10^-6</f>
        <v>0.20761200000000002</v>
      </c>
      <c r="R1668" s="3" cm="1">
        <f t="array" ref="R1668">AVERAGE(VLOOKUP(_xlfn.TEXTSPLIT(Table1[[#This Row],[Fuel (no space after comma)]], ","), FuelList_Final_EF!$A$2:$B$65, 2, FALSE))</f>
        <v>67.685819715340017</v>
      </c>
      <c r="S1668" s="3">
        <f>Table1[[#This Row],[Generation (TWh)]]*10^9*VLOOKUP(Table1[[#This Row],[Turbine/Engine Technology]],Technology_HR!$A$2:$B$11,2,FALSE)*10^-6</f>
        <v>1567262.9880000001</v>
      </c>
      <c r="T1668" s="5">
        <f>Table1[[#This Row],[Fuel Consumption (mmBtu)]]*Table1[[#This Row],[Emission Factor (kg CO2/ mmBtu)]]*10^3</f>
        <v>106081480052.29311</v>
      </c>
      <c r="U1668" s="3">
        <f>Table1[[#This Row],[Emissions (g CO2)]]/(Table1[[#This Row],[Generation (TWh)]]*10^9)</f>
        <v>510.96025303110173</v>
      </c>
    </row>
    <row r="1669" spans="1:21" x14ac:dyDescent="0.35">
      <c r="A1669" t="s">
        <v>498</v>
      </c>
      <c r="B1669" t="s">
        <v>3242</v>
      </c>
      <c r="C1669" t="str">
        <f>SUBSTITUTE(Table1[[#This Row],[Fuel]],", ",",")</f>
        <v>fossil gas: lng</v>
      </c>
      <c r="D1669" t="s">
        <v>3242</v>
      </c>
      <c r="H1669" t="s">
        <v>3438</v>
      </c>
      <c r="I1669">
        <v>60</v>
      </c>
      <c r="J1669" t="s">
        <v>3446</v>
      </c>
      <c r="K1669">
        <v>2005</v>
      </c>
      <c r="L1669" t="s">
        <v>29</v>
      </c>
      <c r="M1669" t="s">
        <v>29</v>
      </c>
      <c r="N1669">
        <v>22.815287999999999</v>
      </c>
      <c r="O1669">
        <v>113.624786</v>
      </c>
      <c r="P1669" t="s">
        <v>3485</v>
      </c>
      <c r="Q1669" s="3">
        <f>Table1[[#This Row],[Capacity (MW)]]*0.395*8760*10^-6</f>
        <v>0.20761200000000002</v>
      </c>
      <c r="R1669" s="3" cm="1">
        <f t="array" ref="R1669">AVERAGE(VLOOKUP(_xlfn.TEXTSPLIT(Table1[[#This Row],[Fuel (no space after comma)]], ","), FuelList_Final_EF!$A$2:$B$65, 2, FALSE))</f>
        <v>67.685819715340017</v>
      </c>
      <c r="S1669" s="3">
        <f>Table1[[#This Row],[Generation (TWh)]]*10^9*VLOOKUP(Table1[[#This Row],[Turbine/Engine Technology]],Technology_HR!$A$2:$B$11,2,FALSE)*10^-6</f>
        <v>1567262.9880000001</v>
      </c>
      <c r="T1669" s="5">
        <f>Table1[[#This Row],[Fuel Consumption (mmBtu)]]*Table1[[#This Row],[Emission Factor (kg CO2/ mmBtu)]]*10^3</f>
        <v>106081480052.29311</v>
      </c>
      <c r="U1669" s="3">
        <f>Table1[[#This Row],[Emissions (g CO2)]]/(Table1[[#This Row],[Generation (TWh)]]*10^9)</f>
        <v>510.96025303110173</v>
      </c>
    </row>
    <row r="1670" spans="1:21" x14ac:dyDescent="0.35">
      <c r="A1670" t="s">
        <v>498</v>
      </c>
      <c r="B1670" t="s">
        <v>3239</v>
      </c>
      <c r="C1670" t="str">
        <f>SUBSTITUTE(Table1[[#This Row],[Fuel]],", ",",")</f>
        <v>fossil gas: natural gas</v>
      </c>
      <c r="D1670" t="s">
        <v>3239</v>
      </c>
      <c r="H1670" t="s">
        <v>3438</v>
      </c>
      <c r="I1670">
        <v>460</v>
      </c>
      <c r="J1670" t="s">
        <v>3444</v>
      </c>
      <c r="K1670" t="s">
        <v>29</v>
      </c>
      <c r="L1670" t="s">
        <v>29</v>
      </c>
      <c r="M1670" t="s">
        <v>29</v>
      </c>
      <c r="N1670">
        <v>22.815287999999999</v>
      </c>
      <c r="O1670">
        <v>113.624786</v>
      </c>
      <c r="P1670" t="s">
        <v>3485</v>
      </c>
      <c r="Q1670" s="3">
        <f>Table1[[#This Row],[Capacity (MW)]]*0.395*8760*10^-6</f>
        <v>1.5916920000000001</v>
      </c>
      <c r="R1670" s="3" cm="1">
        <f t="array" ref="R1670">AVERAGE(VLOOKUP(_xlfn.TEXTSPLIT(Table1[[#This Row],[Fuel (no space after comma)]], ","), FuelList_Final_EF!$A$2:$B$65, 2, FALSE))</f>
        <v>53.06</v>
      </c>
      <c r="S1670" s="3">
        <f>Table1[[#This Row],[Generation (TWh)]]*10^9*VLOOKUP(Table1[[#This Row],[Turbine/Engine Technology]],Technology_HR!$A$2:$B$11,2,FALSE)*10^-6</f>
        <v>12015682.908</v>
      </c>
      <c r="T1670" s="5">
        <f>Table1[[#This Row],[Fuel Consumption (mmBtu)]]*Table1[[#This Row],[Emission Factor (kg CO2/ mmBtu)]]*10^3</f>
        <v>637552135098.47998</v>
      </c>
      <c r="U1670" s="3">
        <f>Table1[[#This Row],[Emissions (g CO2)]]/(Table1[[#This Row],[Generation (TWh)]]*10^9)</f>
        <v>400.54993999999999</v>
      </c>
    </row>
    <row r="1671" spans="1:21" x14ac:dyDescent="0.35">
      <c r="A1671" t="s">
        <v>499</v>
      </c>
      <c r="B1671" t="s">
        <v>3239</v>
      </c>
      <c r="C1671" t="str">
        <f>SUBSTITUTE(Table1[[#This Row],[Fuel]],", ",",")</f>
        <v>fossil gas: natural gas</v>
      </c>
      <c r="D1671" t="s">
        <v>3239</v>
      </c>
      <c r="H1671" t="s">
        <v>3438</v>
      </c>
      <c r="I1671">
        <v>75</v>
      </c>
      <c r="J1671" t="s">
        <v>3449</v>
      </c>
      <c r="K1671" t="s">
        <v>29</v>
      </c>
      <c r="L1671" t="s">
        <v>29</v>
      </c>
      <c r="M1671" t="s">
        <v>29</v>
      </c>
      <c r="N1671">
        <v>23.055555999999999</v>
      </c>
      <c r="O1671">
        <v>113.68284300000001</v>
      </c>
      <c r="P1671" t="s">
        <v>3485</v>
      </c>
      <c r="Q1671" s="3">
        <f>Table1[[#This Row],[Capacity (MW)]]*0.395*8760*10^-6</f>
        <v>0.259515</v>
      </c>
      <c r="R1671" s="3" cm="1">
        <f t="array" ref="R1671">AVERAGE(VLOOKUP(_xlfn.TEXTSPLIT(Table1[[#This Row],[Fuel (no space after comma)]], ","), FuelList_Final_EF!$A$2:$B$65, 2, FALSE))</f>
        <v>53.06</v>
      </c>
      <c r="S1671" s="3">
        <f>Table1[[#This Row],[Generation (TWh)]]*10^9*VLOOKUP(Table1[[#This Row],[Turbine/Engine Technology]],Technology_HR!$A$2:$B$11,2,FALSE)*10^-6</f>
        <v>1959078.7349999999</v>
      </c>
      <c r="T1671" s="5">
        <f>Table1[[#This Row],[Fuel Consumption (mmBtu)]]*Table1[[#This Row],[Emission Factor (kg CO2/ mmBtu)]]*10^3</f>
        <v>103948717679.09999</v>
      </c>
      <c r="U1671" s="3">
        <f>Table1[[#This Row],[Emissions (g CO2)]]/(Table1[[#This Row],[Generation (TWh)]]*10^9)</f>
        <v>400.54993999999999</v>
      </c>
    </row>
    <row r="1672" spans="1:21" x14ac:dyDescent="0.35">
      <c r="A1672" t="s">
        <v>499</v>
      </c>
      <c r="B1672" t="s">
        <v>3239</v>
      </c>
      <c r="C1672" t="str">
        <f>SUBSTITUTE(Table1[[#This Row],[Fuel]],", ",",")</f>
        <v>fossil gas: natural gas</v>
      </c>
      <c r="D1672" t="s">
        <v>3239</v>
      </c>
      <c r="H1672" t="s">
        <v>3438</v>
      </c>
      <c r="I1672">
        <v>75</v>
      </c>
      <c r="J1672" t="s">
        <v>3447</v>
      </c>
      <c r="K1672" t="s">
        <v>29</v>
      </c>
      <c r="L1672" t="s">
        <v>29</v>
      </c>
      <c r="M1672" t="s">
        <v>29</v>
      </c>
      <c r="N1672">
        <v>23.055555999999999</v>
      </c>
      <c r="O1672">
        <v>113.68284300000001</v>
      </c>
      <c r="P1672" t="s">
        <v>3485</v>
      </c>
      <c r="Q1672" s="3">
        <f>Table1[[#This Row],[Capacity (MW)]]*0.395*8760*10^-6</f>
        <v>0.259515</v>
      </c>
      <c r="R1672" s="3" cm="1">
        <f t="array" ref="R1672">AVERAGE(VLOOKUP(_xlfn.TEXTSPLIT(Table1[[#This Row],[Fuel (no space after comma)]], ","), FuelList_Final_EF!$A$2:$B$65, 2, FALSE))</f>
        <v>53.06</v>
      </c>
      <c r="S1672" s="3">
        <f>Table1[[#This Row],[Generation (TWh)]]*10^9*VLOOKUP(Table1[[#This Row],[Turbine/Engine Technology]],Technology_HR!$A$2:$B$11,2,FALSE)*10^-6</f>
        <v>1959078.7349999999</v>
      </c>
      <c r="T1672" s="5">
        <f>Table1[[#This Row],[Fuel Consumption (mmBtu)]]*Table1[[#This Row],[Emission Factor (kg CO2/ mmBtu)]]*10^3</f>
        <v>103948717679.09999</v>
      </c>
      <c r="U1672" s="3">
        <f>Table1[[#This Row],[Emissions (g CO2)]]/(Table1[[#This Row],[Generation (TWh)]]*10^9)</f>
        <v>400.54993999999999</v>
      </c>
    </row>
    <row r="1673" spans="1:21" x14ac:dyDescent="0.35">
      <c r="A1673" t="s">
        <v>499</v>
      </c>
      <c r="B1673" t="s">
        <v>3239</v>
      </c>
      <c r="C1673" t="str">
        <f>SUBSTITUTE(Table1[[#This Row],[Fuel]],", ",",")</f>
        <v>fossil gas: natural gas</v>
      </c>
      <c r="D1673" t="s">
        <v>3239</v>
      </c>
      <c r="H1673" t="s">
        <v>3438</v>
      </c>
      <c r="I1673">
        <v>75</v>
      </c>
      <c r="J1673" t="s">
        <v>3447</v>
      </c>
      <c r="K1673" t="s">
        <v>29</v>
      </c>
      <c r="L1673" t="s">
        <v>29</v>
      </c>
      <c r="M1673" t="s">
        <v>29</v>
      </c>
      <c r="N1673">
        <v>23.055555999999999</v>
      </c>
      <c r="O1673">
        <v>113.68284300000001</v>
      </c>
      <c r="P1673" t="s">
        <v>3485</v>
      </c>
      <c r="Q1673" s="3">
        <f>Table1[[#This Row],[Capacity (MW)]]*0.395*8760*10^-6</f>
        <v>0.259515</v>
      </c>
      <c r="R1673" s="3" cm="1">
        <f t="array" ref="R1673">AVERAGE(VLOOKUP(_xlfn.TEXTSPLIT(Table1[[#This Row],[Fuel (no space after comma)]], ","), FuelList_Final_EF!$A$2:$B$65, 2, FALSE))</f>
        <v>53.06</v>
      </c>
      <c r="S1673" s="3">
        <f>Table1[[#This Row],[Generation (TWh)]]*10^9*VLOOKUP(Table1[[#This Row],[Turbine/Engine Technology]],Technology_HR!$A$2:$B$11,2,FALSE)*10^-6</f>
        <v>1959078.7349999999</v>
      </c>
      <c r="T1673" s="5">
        <f>Table1[[#This Row],[Fuel Consumption (mmBtu)]]*Table1[[#This Row],[Emission Factor (kg CO2/ mmBtu)]]*10^3</f>
        <v>103948717679.09999</v>
      </c>
      <c r="U1673" s="3">
        <f>Table1[[#This Row],[Emissions (g CO2)]]/(Table1[[#This Row],[Generation (TWh)]]*10^9)</f>
        <v>400.54993999999999</v>
      </c>
    </row>
    <row r="1674" spans="1:21" x14ac:dyDescent="0.35">
      <c r="A1674" t="s">
        <v>500</v>
      </c>
      <c r="B1674" t="s">
        <v>3239</v>
      </c>
      <c r="C1674" t="str">
        <f>SUBSTITUTE(Table1[[#This Row],[Fuel]],", ",",")</f>
        <v>fossil gas: natural gas</v>
      </c>
      <c r="D1674" t="s">
        <v>3239</v>
      </c>
      <c r="H1674" t="s">
        <v>3438</v>
      </c>
      <c r="I1674">
        <v>828</v>
      </c>
      <c r="J1674" t="s">
        <v>3446</v>
      </c>
      <c r="K1674">
        <v>2024</v>
      </c>
      <c r="L1674" t="s">
        <v>29</v>
      </c>
      <c r="M1674" t="s">
        <v>29</v>
      </c>
      <c r="N1674">
        <v>23.024253000000002</v>
      </c>
      <c r="O1674">
        <v>113.596723</v>
      </c>
      <c r="P1674" t="s">
        <v>3485</v>
      </c>
      <c r="Q1674" s="3">
        <f>Table1[[#This Row],[Capacity (MW)]]*0.395*8760*10^-6</f>
        <v>2.8650455999999997</v>
      </c>
      <c r="R1674" s="3" cm="1">
        <f t="array" ref="R1674">AVERAGE(VLOOKUP(_xlfn.TEXTSPLIT(Table1[[#This Row],[Fuel (no space after comma)]], ","), FuelList_Final_EF!$A$2:$B$65, 2, FALSE))</f>
        <v>53.06</v>
      </c>
      <c r="S1674" s="3">
        <f>Table1[[#This Row],[Generation (TWh)]]*10^9*VLOOKUP(Table1[[#This Row],[Turbine/Engine Technology]],Technology_HR!$A$2:$B$11,2,FALSE)*10^-6</f>
        <v>21628229.234399997</v>
      </c>
      <c r="T1674" s="5">
        <f>Table1[[#This Row],[Fuel Consumption (mmBtu)]]*Table1[[#This Row],[Emission Factor (kg CO2/ mmBtu)]]*10^3</f>
        <v>1147593843177.2639</v>
      </c>
      <c r="U1674" s="3">
        <f>Table1[[#This Row],[Emissions (g CO2)]]/(Table1[[#This Row],[Generation (TWh)]]*10^9)</f>
        <v>400.54994000000005</v>
      </c>
    </row>
    <row r="1675" spans="1:21" x14ac:dyDescent="0.35">
      <c r="A1675" t="s">
        <v>500</v>
      </c>
      <c r="B1675" t="s">
        <v>3239</v>
      </c>
      <c r="C1675" t="str">
        <f>SUBSTITUTE(Table1[[#This Row],[Fuel]],", ",",")</f>
        <v>fossil gas: natural gas</v>
      </c>
      <c r="D1675" t="s">
        <v>3239</v>
      </c>
      <c r="H1675" t="s">
        <v>3438</v>
      </c>
      <c r="I1675">
        <v>828</v>
      </c>
      <c r="J1675" t="s">
        <v>3446</v>
      </c>
      <c r="K1675">
        <v>2024</v>
      </c>
      <c r="L1675" t="s">
        <v>29</v>
      </c>
      <c r="M1675" t="s">
        <v>29</v>
      </c>
      <c r="N1675">
        <v>23.024253000000002</v>
      </c>
      <c r="O1675">
        <v>113.596723</v>
      </c>
      <c r="P1675" t="s">
        <v>3485</v>
      </c>
      <c r="Q1675" s="3">
        <f>Table1[[#This Row],[Capacity (MW)]]*0.395*8760*10^-6</f>
        <v>2.8650455999999997</v>
      </c>
      <c r="R1675" s="3" cm="1">
        <f t="array" ref="R1675">AVERAGE(VLOOKUP(_xlfn.TEXTSPLIT(Table1[[#This Row],[Fuel (no space after comma)]], ","), FuelList_Final_EF!$A$2:$B$65, 2, FALSE))</f>
        <v>53.06</v>
      </c>
      <c r="S1675" s="3">
        <f>Table1[[#This Row],[Generation (TWh)]]*10^9*VLOOKUP(Table1[[#This Row],[Turbine/Engine Technology]],Technology_HR!$A$2:$B$11,2,FALSE)*10^-6</f>
        <v>21628229.234399997</v>
      </c>
      <c r="T1675" s="5">
        <f>Table1[[#This Row],[Fuel Consumption (mmBtu)]]*Table1[[#This Row],[Emission Factor (kg CO2/ mmBtu)]]*10^3</f>
        <v>1147593843177.2639</v>
      </c>
      <c r="U1675" s="3">
        <f>Table1[[#This Row],[Emissions (g CO2)]]/(Table1[[#This Row],[Generation (TWh)]]*10^9)</f>
        <v>400.54994000000005</v>
      </c>
    </row>
    <row r="1676" spans="1:21" x14ac:dyDescent="0.35">
      <c r="A1676" t="s">
        <v>500</v>
      </c>
      <c r="B1676" t="s">
        <v>3239</v>
      </c>
      <c r="C1676" t="str">
        <f>SUBSTITUTE(Table1[[#This Row],[Fuel]],", ",",")</f>
        <v>fossil gas: natural gas</v>
      </c>
      <c r="D1676" t="s">
        <v>3239</v>
      </c>
      <c r="H1676" t="s">
        <v>3438</v>
      </c>
      <c r="I1676">
        <v>828</v>
      </c>
      <c r="J1676" t="s">
        <v>3446</v>
      </c>
      <c r="K1676">
        <v>2024</v>
      </c>
      <c r="L1676" t="s">
        <v>29</v>
      </c>
      <c r="M1676" t="s">
        <v>29</v>
      </c>
      <c r="N1676">
        <v>23.024253000000002</v>
      </c>
      <c r="O1676">
        <v>113.596723</v>
      </c>
      <c r="P1676" t="s">
        <v>3485</v>
      </c>
      <c r="Q1676" s="3">
        <f>Table1[[#This Row],[Capacity (MW)]]*0.395*8760*10^-6</f>
        <v>2.8650455999999997</v>
      </c>
      <c r="R1676" s="3" cm="1">
        <f t="array" ref="R1676">AVERAGE(VLOOKUP(_xlfn.TEXTSPLIT(Table1[[#This Row],[Fuel (no space after comma)]], ","), FuelList_Final_EF!$A$2:$B$65, 2, FALSE))</f>
        <v>53.06</v>
      </c>
      <c r="S1676" s="3">
        <f>Table1[[#This Row],[Generation (TWh)]]*10^9*VLOOKUP(Table1[[#This Row],[Turbine/Engine Technology]],Technology_HR!$A$2:$B$11,2,FALSE)*10^-6</f>
        <v>21628229.234399997</v>
      </c>
      <c r="T1676" s="5">
        <f>Table1[[#This Row],[Fuel Consumption (mmBtu)]]*Table1[[#This Row],[Emission Factor (kg CO2/ mmBtu)]]*10^3</f>
        <v>1147593843177.2639</v>
      </c>
      <c r="U1676" s="3">
        <f>Table1[[#This Row],[Emissions (g CO2)]]/(Table1[[#This Row],[Generation (TWh)]]*10^9)</f>
        <v>400.54994000000005</v>
      </c>
    </row>
    <row r="1677" spans="1:21" x14ac:dyDescent="0.35">
      <c r="A1677" t="s">
        <v>501</v>
      </c>
      <c r="B1677" t="s">
        <v>3239</v>
      </c>
      <c r="C1677" t="str">
        <f>SUBSTITUTE(Table1[[#This Row],[Fuel]],", ",",")</f>
        <v>fossil gas: natural gas</v>
      </c>
      <c r="D1677" t="s">
        <v>3239</v>
      </c>
      <c r="H1677" t="s">
        <v>3438</v>
      </c>
      <c r="I1677">
        <v>120</v>
      </c>
      <c r="J1677" t="s">
        <v>3447</v>
      </c>
      <c r="K1677">
        <v>2026</v>
      </c>
      <c r="L1677" t="s">
        <v>29</v>
      </c>
      <c r="M1677" t="s">
        <v>29</v>
      </c>
      <c r="N1677">
        <v>23.048055000000002</v>
      </c>
      <c r="O1677">
        <v>114.063312</v>
      </c>
      <c r="P1677" t="s">
        <v>3485</v>
      </c>
      <c r="Q1677" s="3">
        <f>Table1[[#This Row],[Capacity (MW)]]*0.395*8760*10^-6</f>
        <v>0.41522400000000004</v>
      </c>
      <c r="R1677" s="3" cm="1">
        <f t="array" ref="R1677">AVERAGE(VLOOKUP(_xlfn.TEXTSPLIT(Table1[[#This Row],[Fuel (no space after comma)]], ","), FuelList_Final_EF!$A$2:$B$65, 2, FALSE))</f>
        <v>53.06</v>
      </c>
      <c r="S1677" s="3">
        <f>Table1[[#This Row],[Generation (TWh)]]*10^9*VLOOKUP(Table1[[#This Row],[Turbine/Engine Technology]],Technology_HR!$A$2:$B$11,2,FALSE)*10^-6</f>
        <v>3134525.9760000003</v>
      </c>
      <c r="T1677" s="5">
        <f>Table1[[#This Row],[Fuel Consumption (mmBtu)]]*Table1[[#This Row],[Emission Factor (kg CO2/ mmBtu)]]*10^3</f>
        <v>166317948286.56003</v>
      </c>
      <c r="U1677" s="3">
        <f>Table1[[#This Row],[Emissions (g CO2)]]/(Table1[[#This Row],[Generation (TWh)]]*10^9)</f>
        <v>400.54993999999999</v>
      </c>
    </row>
    <row r="1678" spans="1:21" x14ac:dyDescent="0.35">
      <c r="A1678" t="s">
        <v>501</v>
      </c>
      <c r="B1678" t="s">
        <v>3239</v>
      </c>
      <c r="C1678" t="str">
        <f>SUBSTITUTE(Table1[[#This Row],[Fuel]],", ",",")</f>
        <v>fossil gas: natural gas</v>
      </c>
      <c r="D1678" t="s">
        <v>3239</v>
      </c>
      <c r="H1678" t="s">
        <v>3438</v>
      </c>
      <c r="I1678">
        <v>120</v>
      </c>
      <c r="J1678" t="s">
        <v>3447</v>
      </c>
      <c r="K1678">
        <v>2026</v>
      </c>
      <c r="L1678" t="s">
        <v>29</v>
      </c>
      <c r="M1678" t="s">
        <v>29</v>
      </c>
      <c r="N1678">
        <v>23.048055000000002</v>
      </c>
      <c r="O1678">
        <v>114.063312</v>
      </c>
      <c r="P1678" t="s">
        <v>3485</v>
      </c>
      <c r="Q1678" s="3">
        <f>Table1[[#This Row],[Capacity (MW)]]*0.395*8760*10^-6</f>
        <v>0.41522400000000004</v>
      </c>
      <c r="R1678" s="3" cm="1">
        <f t="array" ref="R1678">AVERAGE(VLOOKUP(_xlfn.TEXTSPLIT(Table1[[#This Row],[Fuel (no space after comma)]], ","), FuelList_Final_EF!$A$2:$B$65, 2, FALSE))</f>
        <v>53.06</v>
      </c>
      <c r="S1678" s="3">
        <f>Table1[[#This Row],[Generation (TWh)]]*10^9*VLOOKUP(Table1[[#This Row],[Turbine/Engine Technology]],Technology_HR!$A$2:$B$11,2,FALSE)*10^-6</f>
        <v>3134525.9760000003</v>
      </c>
      <c r="T1678" s="5">
        <f>Table1[[#This Row],[Fuel Consumption (mmBtu)]]*Table1[[#This Row],[Emission Factor (kg CO2/ mmBtu)]]*10^3</f>
        <v>166317948286.56003</v>
      </c>
      <c r="U1678" s="3">
        <f>Table1[[#This Row],[Emissions (g CO2)]]/(Table1[[#This Row],[Generation (TWh)]]*10^9)</f>
        <v>400.54993999999999</v>
      </c>
    </row>
    <row r="1679" spans="1:21" x14ac:dyDescent="0.35">
      <c r="A1679" t="s">
        <v>29</v>
      </c>
      <c r="B1679" t="s">
        <v>3239</v>
      </c>
      <c r="C1679" t="str">
        <f>SUBSTITUTE(Table1[[#This Row],[Fuel]],", ",",")</f>
        <v>fossil gas: natural gas</v>
      </c>
      <c r="D1679" t="s">
        <v>3239</v>
      </c>
      <c r="H1679" t="s">
        <v>3436</v>
      </c>
      <c r="I1679">
        <v>75</v>
      </c>
      <c r="J1679" t="s">
        <v>3450</v>
      </c>
      <c r="K1679">
        <v>2025</v>
      </c>
      <c r="L1679" t="s">
        <v>29</v>
      </c>
      <c r="M1679" t="s">
        <v>29</v>
      </c>
      <c r="N1679">
        <v>22.85866</v>
      </c>
      <c r="O1679">
        <v>113.639066</v>
      </c>
      <c r="P1679" t="s">
        <v>3485</v>
      </c>
      <c r="Q1679" s="3">
        <f>Table1[[#This Row],[Capacity (MW)]]*0.395*8760*10^-6</f>
        <v>0.259515</v>
      </c>
      <c r="R1679" s="3" cm="1">
        <f t="array" ref="R1679">AVERAGE(VLOOKUP(_xlfn.TEXTSPLIT(Table1[[#This Row],[Fuel (no space after comma)]], ","), FuelList_Final_EF!$A$2:$B$65, 2, FALSE))</f>
        <v>53.06</v>
      </c>
      <c r="S1679" s="3">
        <f>Table1[[#This Row],[Generation (TWh)]]*10^9*VLOOKUP(Table1[[#This Row],[Turbine/Engine Technology]],Technology_HR!$A$2:$B$11,2,FALSE)*10^-6</f>
        <v>2857260.15</v>
      </c>
      <c r="T1679" s="5">
        <f>Table1[[#This Row],[Fuel Consumption (mmBtu)]]*Table1[[#This Row],[Emission Factor (kg CO2/ mmBtu)]]*10^3</f>
        <v>151606223559</v>
      </c>
      <c r="U1679" s="3">
        <f>Table1[[#This Row],[Emissions (g CO2)]]/(Table1[[#This Row],[Generation (TWh)]]*10^9)</f>
        <v>584.19060000000002</v>
      </c>
    </row>
    <row r="1680" spans="1:21" x14ac:dyDescent="0.35">
      <c r="A1680" t="s">
        <v>29</v>
      </c>
      <c r="B1680" t="s">
        <v>3239</v>
      </c>
      <c r="C1680" t="str">
        <f>SUBSTITUTE(Table1[[#This Row],[Fuel]],", ",",")</f>
        <v>fossil gas: natural gas</v>
      </c>
      <c r="D1680" t="s">
        <v>3239</v>
      </c>
      <c r="H1680" t="s">
        <v>3436</v>
      </c>
      <c r="I1680">
        <v>75</v>
      </c>
      <c r="J1680" t="s">
        <v>3450</v>
      </c>
      <c r="K1680">
        <v>2025</v>
      </c>
      <c r="L1680" t="s">
        <v>29</v>
      </c>
      <c r="M1680" t="s">
        <v>29</v>
      </c>
      <c r="N1680">
        <v>22.85866</v>
      </c>
      <c r="O1680">
        <v>113.639066</v>
      </c>
      <c r="P1680" t="s">
        <v>3485</v>
      </c>
      <c r="Q1680" s="3">
        <f>Table1[[#This Row],[Capacity (MW)]]*0.395*8760*10^-6</f>
        <v>0.259515</v>
      </c>
      <c r="R1680" s="3" cm="1">
        <f t="array" ref="R1680">AVERAGE(VLOOKUP(_xlfn.TEXTSPLIT(Table1[[#This Row],[Fuel (no space after comma)]], ","), FuelList_Final_EF!$A$2:$B$65, 2, FALSE))</f>
        <v>53.06</v>
      </c>
      <c r="S1680" s="3">
        <f>Table1[[#This Row],[Generation (TWh)]]*10^9*VLOOKUP(Table1[[#This Row],[Turbine/Engine Technology]],Technology_HR!$A$2:$B$11,2,FALSE)*10^-6</f>
        <v>2857260.15</v>
      </c>
      <c r="T1680" s="5">
        <f>Table1[[#This Row],[Fuel Consumption (mmBtu)]]*Table1[[#This Row],[Emission Factor (kg CO2/ mmBtu)]]*10^3</f>
        <v>151606223559</v>
      </c>
      <c r="U1680" s="3">
        <f>Table1[[#This Row],[Emissions (g CO2)]]/(Table1[[#This Row],[Generation (TWh)]]*10^9)</f>
        <v>584.19060000000002</v>
      </c>
    </row>
    <row r="1681" spans="1:21" x14ac:dyDescent="0.35">
      <c r="A1681" t="s">
        <v>29</v>
      </c>
      <c r="B1681" t="s">
        <v>3239</v>
      </c>
      <c r="C1681" t="str">
        <f>SUBSTITUTE(Table1[[#This Row],[Fuel]],", ",",")</f>
        <v>fossil gas: natural gas</v>
      </c>
      <c r="D1681" t="s">
        <v>3239</v>
      </c>
      <c r="H1681" t="s">
        <v>3438</v>
      </c>
      <c r="I1681">
        <v>53</v>
      </c>
      <c r="J1681" t="s">
        <v>3450</v>
      </c>
      <c r="K1681">
        <v>2025</v>
      </c>
      <c r="L1681" t="s">
        <v>29</v>
      </c>
      <c r="M1681" t="s">
        <v>29</v>
      </c>
      <c r="N1681">
        <v>24.173984000000001</v>
      </c>
      <c r="O1681">
        <v>115.697988</v>
      </c>
      <c r="P1681" t="s">
        <v>3485</v>
      </c>
      <c r="Q1681" s="3">
        <f>Table1[[#This Row],[Capacity (MW)]]*0.395*8760*10^-6</f>
        <v>0.18339059999999999</v>
      </c>
      <c r="R1681" s="3" cm="1">
        <f t="array" ref="R1681">AVERAGE(VLOOKUP(_xlfn.TEXTSPLIT(Table1[[#This Row],[Fuel (no space after comma)]], ","), FuelList_Final_EF!$A$2:$B$65, 2, FALSE))</f>
        <v>53.06</v>
      </c>
      <c r="S1681" s="3">
        <f>Table1[[#This Row],[Generation (TWh)]]*10^9*VLOOKUP(Table1[[#This Row],[Turbine/Engine Technology]],Technology_HR!$A$2:$B$11,2,FALSE)*10^-6</f>
        <v>1384415.6394</v>
      </c>
      <c r="T1681" s="5">
        <f>Table1[[#This Row],[Fuel Consumption (mmBtu)]]*Table1[[#This Row],[Emission Factor (kg CO2/ mmBtu)]]*10^3</f>
        <v>73457093826.563995</v>
      </c>
      <c r="U1681" s="3">
        <f>Table1[[#This Row],[Emissions (g CO2)]]/(Table1[[#This Row],[Generation (TWh)]]*10^9)</f>
        <v>400.54993999999999</v>
      </c>
    </row>
    <row r="1682" spans="1:21" x14ac:dyDescent="0.35">
      <c r="A1682" t="s">
        <v>29</v>
      </c>
      <c r="B1682" t="s">
        <v>3239</v>
      </c>
      <c r="C1682" t="str">
        <f>SUBSTITUTE(Table1[[#This Row],[Fuel]],", ",",")</f>
        <v>fossil gas: natural gas</v>
      </c>
      <c r="D1682" t="s">
        <v>3239</v>
      </c>
      <c r="H1682" t="s">
        <v>3438</v>
      </c>
      <c r="I1682">
        <v>53</v>
      </c>
      <c r="J1682" t="s">
        <v>3450</v>
      </c>
      <c r="K1682">
        <v>2025</v>
      </c>
      <c r="L1682" t="s">
        <v>29</v>
      </c>
      <c r="M1682" t="s">
        <v>29</v>
      </c>
      <c r="N1682">
        <v>24.173984000000001</v>
      </c>
      <c r="O1682">
        <v>115.697988</v>
      </c>
      <c r="P1682" t="s">
        <v>3485</v>
      </c>
      <c r="Q1682" s="3">
        <f>Table1[[#This Row],[Capacity (MW)]]*0.395*8760*10^-6</f>
        <v>0.18339059999999999</v>
      </c>
      <c r="R1682" s="3" cm="1">
        <f t="array" ref="R1682">AVERAGE(VLOOKUP(_xlfn.TEXTSPLIT(Table1[[#This Row],[Fuel (no space after comma)]], ","), FuelList_Final_EF!$A$2:$B$65, 2, FALSE))</f>
        <v>53.06</v>
      </c>
      <c r="S1682" s="3">
        <f>Table1[[#This Row],[Generation (TWh)]]*10^9*VLOOKUP(Table1[[#This Row],[Turbine/Engine Technology]],Technology_HR!$A$2:$B$11,2,FALSE)*10^-6</f>
        <v>1384415.6394</v>
      </c>
      <c r="T1682" s="5">
        <f>Table1[[#This Row],[Fuel Consumption (mmBtu)]]*Table1[[#This Row],[Emission Factor (kg CO2/ mmBtu)]]*10^3</f>
        <v>73457093826.563995</v>
      </c>
      <c r="U1682" s="3">
        <f>Table1[[#This Row],[Emissions (g CO2)]]/(Table1[[#This Row],[Generation (TWh)]]*10^9)</f>
        <v>400.54993999999999</v>
      </c>
    </row>
    <row r="1683" spans="1:21" x14ac:dyDescent="0.35">
      <c r="A1683" t="s">
        <v>502</v>
      </c>
      <c r="B1683" t="s">
        <v>3239</v>
      </c>
      <c r="C1683" t="str">
        <f>SUBSTITUTE(Table1[[#This Row],[Fuel]],", ",",")</f>
        <v>fossil gas: natural gas</v>
      </c>
      <c r="D1683" t="s">
        <v>3239</v>
      </c>
      <c r="H1683" t="s">
        <v>3438</v>
      </c>
      <c r="I1683">
        <v>50</v>
      </c>
      <c r="J1683" t="s">
        <v>3444</v>
      </c>
      <c r="K1683" t="s">
        <v>29</v>
      </c>
      <c r="L1683" t="s">
        <v>29</v>
      </c>
      <c r="M1683" t="s">
        <v>29</v>
      </c>
      <c r="N1683">
        <v>22.890145</v>
      </c>
      <c r="O1683">
        <v>113.880679</v>
      </c>
      <c r="P1683" t="s">
        <v>3485</v>
      </c>
      <c r="Q1683" s="3">
        <f>Table1[[#This Row],[Capacity (MW)]]*0.395*8760*10^-6</f>
        <v>0.17301</v>
      </c>
      <c r="R1683" s="3" cm="1">
        <f t="array" ref="R1683">AVERAGE(VLOOKUP(_xlfn.TEXTSPLIT(Table1[[#This Row],[Fuel (no space after comma)]], ","), FuelList_Final_EF!$A$2:$B$65, 2, FALSE))</f>
        <v>53.06</v>
      </c>
      <c r="S1683" s="3">
        <f>Table1[[#This Row],[Generation (TWh)]]*10^9*VLOOKUP(Table1[[#This Row],[Turbine/Engine Technology]],Technology_HR!$A$2:$B$11,2,FALSE)*10^-6</f>
        <v>1306052.49</v>
      </c>
      <c r="T1683" s="5">
        <f>Table1[[#This Row],[Fuel Consumption (mmBtu)]]*Table1[[#This Row],[Emission Factor (kg CO2/ mmBtu)]]*10^3</f>
        <v>69299145119.400009</v>
      </c>
      <c r="U1683" s="3">
        <f>Table1[[#This Row],[Emissions (g CO2)]]/(Table1[[#This Row],[Generation (TWh)]]*10^9)</f>
        <v>400.54994000000005</v>
      </c>
    </row>
    <row r="1684" spans="1:21" x14ac:dyDescent="0.35">
      <c r="A1684" t="s">
        <v>502</v>
      </c>
      <c r="B1684" t="s">
        <v>3239</v>
      </c>
      <c r="C1684" t="str">
        <f>SUBSTITUTE(Table1[[#This Row],[Fuel]],", ",",")</f>
        <v>fossil gas: natural gas</v>
      </c>
      <c r="D1684" t="s">
        <v>3239</v>
      </c>
      <c r="H1684" t="s">
        <v>3438</v>
      </c>
      <c r="I1684">
        <v>50</v>
      </c>
      <c r="J1684" t="s">
        <v>3444</v>
      </c>
      <c r="K1684" t="s">
        <v>29</v>
      </c>
      <c r="L1684" t="s">
        <v>29</v>
      </c>
      <c r="M1684" t="s">
        <v>29</v>
      </c>
      <c r="N1684">
        <v>22.890145</v>
      </c>
      <c r="O1684">
        <v>113.880679</v>
      </c>
      <c r="P1684" t="s">
        <v>3485</v>
      </c>
      <c r="Q1684" s="3">
        <f>Table1[[#This Row],[Capacity (MW)]]*0.395*8760*10^-6</f>
        <v>0.17301</v>
      </c>
      <c r="R1684" s="3" cm="1">
        <f t="array" ref="R1684">AVERAGE(VLOOKUP(_xlfn.TEXTSPLIT(Table1[[#This Row],[Fuel (no space after comma)]], ","), FuelList_Final_EF!$A$2:$B$65, 2, FALSE))</f>
        <v>53.06</v>
      </c>
      <c r="S1684" s="3">
        <f>Table1[[#This Row],[Generation (TWh)]]*10^9*VLOOKUP(Table1[[#This Row],[Turbine/Engine Technology]],Technology_HR!$A$2:$B$11,2,FALSE)*10^-6</f>
        <v>1306052.49</v>
      </c>
      <c r="T1684" s="5">
        <f>Table1[[#This Row],[Fuel Consumption (mmBtu)]]*Table1[[#This Row],[Emission Factor (kg CO2/ mmBtu)]]*10^3</f>
        <v>69299145119.400009</v>
      </c>
      <c r="U1684" s="3">
        <f>Table1[[#This Row],[Emissions (g CO2)]]/(Table1[[#This Row],[Generation (TWh)]]*10^9)</f>
        <v>400.54994000000005</v>
      </c>
    </row>
    <row r="1685" spans="1:21" x14ac:dyDescent="0.35">
      <c r="A1685" t="s">
        <v>496</v>
      </c>
      <c r="B1685" t="s">
        <v>3239</v>
      </c>
      <c r="C1685" t="str">
        <f>SUBSTITUTE(Table1[[#This Row],[Fuel]],", ",",")</f>
        <v>fossil gas: natural gas</v>
      </c>
      <c r="D1685" t="s">
        <v>3239</v>
      </c>
      <c r="H1685" t="s">
        <v>3438</v>
      </c>
      <c r="I1685">
        <v>180</v>
      </c>
      <c r="J1685" t="s">
        <v>3446</v>
      </c>
      <c r="K1685">
        <v>2006</v>
      </c>
      <c r="L1685" t="s">
        <v>29</v>
      </c>
      <c r="M1685" t="s">
        <v>29</v>
      </c>
      <c r="N1685">
        <v>22.975774999999999</v>
      </c>
      <c r="O1685">
        <v>113.828442</v>
      </c>
      <c r="P1685" t="s">
        <v>3485</v>
      </c>
      <c r="Q1685" s="3">
        <f>Table1[[#This Row],[Capacity (MW)]]*0.395*8760*10^-6</f>
        <v>0.62283600000000006</v>
      </c>
      <c r="R1685" s="3" cm="1">
        <f t="array" ref="R1685">AVERAGE(VLOOKUP(_xlfn.TEXTSPLIT(Table1[[#This Row],[Fuel (no space after comma)]], ","), FuelList_Final_EF!$A$2:$B$65, 2, FALSE))</f>
        <v>53.06</v>
      </c>
      <c r="S1685" s="3">
        <f>Table1[[#This Row],[Generation (TWh)]]*10^9*VLOOKUP(Table1[[#This Row],[Turbine/Engine Technology]],Technology_HR!$A$2:$B$11,2,FALSE)*10^-6</f>
        <v>4701788.9639999997</v>
      </c>
      <c r="T1685" s="5">
        <f>Table1[[#This Row],[Fuel Consumption (mmBtu)]]*Table1[[#This Row],[Emission Factor (kg CO2/ mmBtu)]]*10^3</f>
        <v>249476922429.84</v>
      </c>
      <c r="U1685" s="3">
        <f>Table1[[#This Row],[Emissions (g CO2)]]/(Table1[[#This Row],[Generation (TWh)]]*10^9)</f>
        <v>400.54993999999999</v>
      </c>
    </row>
    <row r="1686" spans="1:21" x14ac:dyDescent="0.35">
      <c r="A1686" t="s">
        <v>496</v>
      </c>
      <c r="B1686" t="s">
        <v>3239</v>
      </c>
      <c r="C1686" t="str">
        <f>SUBSTITUTE(Table1[[#This Row],[Fuel]],", ",",")</f>
        <v>fossil gas: natural gas</v>
      </c>
      <c r="D1686" t="s">
        <v>3239</v>
      </c>
      <c r="H1686" t="s">
        <v>3438</v>
      </c>
      <c r="I1686">
        <v>180</v>
      </c>
      <c r="J1686" t="s">
        <v>3446</v>
      </c>
      <c r="K1686">
        <v>2006</v>
      </c>
      <c r="L1686" t="s">
        <v>29</v>
      </c>
      <c r="M1686" t="s">
        <v>29</v>
      </c>
      <c r="N1686">
        <v>22.975774999999999</v>
      </c>
      <c r="O1686">
        <v>113.828442</v>
      </c>
      <c r="P1686" t="s">
        <v>3485</v>
      </c>
      <c r="Q1686" s="3">
        <f>Table1[[#This Row],[Capacity (MW)]]*0.395*8760*10^-6</f>
        <v>0.62283600000000006</v>
      </c>
      <c r="R1686" s="3" cm="1">
        <f t="array" ref="R1686">AVERAGE(VLOOKUP(_xlfn.TEXTSPLIT(Table1[[#This Row],[Fuel (no space after comma)]], ","), FuelList_Final_EF!$A$2:$B$65, 2, FALSE))</f>
        <v>53.06</v>
      </c>
      <c r="S1686" s="3">
        <f>Table1[[#This Row],[Generation (TWh)]]*10^9*VLOOKUP(Table1[[#This Row],[Turbine/Engine Technology]],Technology_HR!$A$2:$B$11,2,FALSE)*10^-6</f>
        <v>4701788.9639999997</v>
      </c>
      <c r="T1686" s="5">
        <f>Table1[[#This Row],[Fuel Consumption (mmBtu)]]*Table1[[#This Row],[Emission Factor (kg CO2/ mmBtu)]]*10^3</f>
        <v>249476922429.84</v>
      </c>
      <c r="U1686" s="3">
        <f>Table1[[#This Row],[Emissions (g CO2)]]/(Table1[[#This Row],[Generation (TWh)]]*10^9)</f>
        <v>400.54993999999999</v>
      </c>
    </row>
    <row r="1687" spans="1:21" x14ac:dyDescent="0.35">
      <c r="A1687" t="s">
        <v>496</v>
      </c>
      <c r="B1687" t="s">
        <v>3239</v>
      </c>
      <c r="C1687" t="str">
        <f>SUBSTITUTE(Table1[[#This Row],[Fuel]],", ",",")</f>
        <v>fossil gas: natural gas</v>
      </c>
      <c r="D1687" t="s">
        <v>3239</v>
      </c>
      <c r="H1687" t="s">
        <v>3438</v>
      </c>
      <c r="I1687">
        <v>470</v>
      </c>
      <c r="J1687" t="s">
        <v>3446</v>
      </c>
      <c r="K1687">
        <v>2016</v>
      </c>
      <c r="L1687" t="s">
        <v>29</v>
      </c>
      <c r="M1687" t="s">
        <v>29</v>
      </c>
      <c r="N1687">
        <v>22.975774999999999</v>
      </c>
      <c r="O1687">
        <v>113.828442</v>
      </c>
      <c r="P1687" t="s">
        <v>3485</v>
      </c>
      <c r="Q1687" s="3">
        <f>Table1[[#This Row],[Capacity (MW)]]*0.395*8760*10^-6</f>
        <v>1.6262939999999999</v>
      </c>
      <c r="R1687" s="3" cm="1">
        <f t="array" ref="R1687">AVERAGE(VLOOKUP(_xlfn.TEXTSPLIT(Table1[[#This Row],[Fuel (no space after comma)]], ","), FuelList_Final_EF!$A$2:$B$65, 2, FALSE))</f>
        <v>53.06</v>
      </c>
      <c r="S1687" s="3">
        <f>Table1[[#This Row],[Generation (TWh)]]*10^9*VLOOKUP(Table1[[#This Row],[Turbine/Engine Technology]],Technology_HR!$A$2:$B$11,2,FALSE)*10^-6</f>
        <v>12276893.405999999</v>
      </c>
      <c r="T1687" s="5">
        <f>Table1[[#This Row],[Fuel Consumption (mmBtu)]]*Table1[[#This Row],[Emission Factor (kg CO2/ mmBtu)]]*10^3</f>
        <v>651411964122.35999</v>
      </c>
      <c r="U1687" s="3">
        <f>Table1[[#This Row],[Emissions (g CO2)]]/(Table1[[#This Row],[Generation (TWh)]]*10^9)</f>
        <v>400.54993999999999</v>
      </c>
    </row>
    <row r="1688" spans="1:21" x14ac:dyDescent="0.35">
      <c r="A1688" t="s">
        <v>496</v>
      </c>
      <c r="B1688" t="s">
        <v>3239</v>
      </c>
      <c r="C1688" t="str">
        <f>SUBSTITUTE(Table1[[#This Row],[Fuel]],", ",",")</f>
        <v>fossil gas: natural gas</v>
      </c>
      <c r="D1688" t="s">
        <v>3239</v>
      </c>
      <c r="H1688" t="s">
        <v>3438</v>
      </c>
      <c r="I1688">
        <v>470</v>
      </c>
      <c r="J1688" t="s">
        <v>3446</v>
      </c>
      <c r="K1688">
        <v>2016</v>
      </c>
      <c r="L1688" t="s">
        <v>29</v>
      </c>
      <c r="M1688" t="s">
        <v>29</v>
      </c>
      <c r="N1688">
        <v>22.975774999999999</v>
      </c>
      <c r="O1688">
        <v>113.828442</v>
      </c>
      <c r="P1688" t="s">
        <v>3485</v>
      </c>
      <c r="Q1688" s="3">
        <f>Table1[[#This Row],[Capacity (MW)]]*0.395*8760*10^-6</f>
        <v>1.6262939999999999</v>
      </c>
      <c r="R1688" s="3" cm="1">
        <f t="array" ref="R1688">AVERAGE(VLOOKUP(_xlfn.TEXTSPLIT(Table1[[#This Row],[Fuel (no space after comma)]], ","), FuelList_Final_EF!$A$2:$B$65, 2, FALSE))</f>
        <v>53.06</v>
      </c>
      <c r="S1688" s="3">
        <f>Table1[[#This Row],[Generation (TWh)]]*10^9*VLOOKUP(Table1[[#This Row],[Turbine/Engine Technology]],Technology_HR!$A$2:$B$11,2,FALSE)*10^-6</f>
        <v>12276893.405999999</v>
      </c>
      <c r="T1688" s="5">
        <f>Table1[[#This Row],[Fuel Consumption (mmBtu)]]*Table1[[#This Row],[Emission Factor (kg CO2/ mmBtu)]]*10^3</f>
        <v>651411964122.35999</v>
      </c>
      <c r="U1688" s="3">
        <f>Table1[[#This Row],[Emissions (g CO2)]]/(Table1[[#This Row],[Generation (TWh)]]*10^9)</f>
        <v>400.54993999999999</v>
      </c>
    </row>
    <row r="1689" spans="1:21" x14ac:dyDescent="0.35">
      <c r="A1689" t="s">
        <v>503</v>
      </c>
      <c r="B1689" t="s">
        <v>3239</v>
      </c>
      <c r="C1689" t="str">
        <f>SUBSTITUTE(Table1[[#This Row],[Fuel]],", ",",")</f>
        <v>fossil gas: natural gas</v>
      </c>
      <c r="D1689" t="s">
        <v>3239</v>
      </c>
      <c r="H1689" t="s">
        <v>3438</v>
      </c>
      <c r="I1689">
        <v>180</v>
      </c>
      <c r="J1689" t="s">
        <v>3446</v>
      </c>
      <c r="K1689">
        <v>2006</v>
      </c>
      <c r="L1689" t="s">
        <v>29</v>
      </c>
      <c r="M1689" t="s">
        <v>29</v>
      </c>
      <c r="N1689">
        <v>22.972014000000001</v>
      </c>
      <c r="O1689">
        <v>113.845928</v>
      </c>
      <c r="P1689" t="s">
        <v>3485</v>
      </c>
      <c r="Q1689" s="3">
        <f>Table1[[#This Row],[Capacity (MW)]]*0.395*8760*10^-6</f>
        <v>0.62283600000000006</v>
      </c>
      <c r="R1689" s="3" cm="1">
        <f t="array" ref="R1689">AVERAGE(VLOOKUP(_xlfn.TEXTSPLIT(Table1[[#This Row],[Fuel (no space after comma)]], ","), FuelList_Final_EF!$A$2:$B$65, 2, FALSE))</f>
        <v>53.06</v>
      </c>
      <c r="S1689" s="3">
        <f>Table1[[#This Row],[Generation (TWh)]]*10^9*VLOOKUP(Table1[[#This Row],[Turbine/Engine Technology]],Technology_HR!$A$2:$B$11,2,FALSE)*10^-6</f>
        <v>4701788.9639999997</v>
      </c>
      <c r="T1689" s="5">
        <f>Table1[[#This Row],[Fuel Consumption (mmBtu)]]*Table1[[#This Row],[Emission Factor (kg CO2/ mmBtu)]]*10^3</f>
        <v>249476922429.84</v>
      </c>
      <c r="U1689" s="3">
        <f>Table1[[#This Row],[Emissions (g CO2)]]/(Table1[[#This Row],[Generation (TWh)]]*10^9)</f>
        <v>400.54993999999999</v>
      </c>
    </row>
    <row r="1690" spans="1:21" x14ac:dyDescent="0.35">
      <c r="A1690" t="s">
        <v>503</v>
      </c>
      <c r="B1690" t="s">
        <v>3239</v>
      </c>
      <c r="C1690" t="str">
        <f>SUBSTITUTE(Table1[[#This Row],[Fuel]],", ",",")</f>
        <v>fossil gas: natural gas</v>
      </c>
      <c r="D1690" t="s">
        <v>3239</v>
      </c>
      <c r="H1690" t="s">
        <v>3438</v>
      </c>
      <c r="I1690">
        <v>180</v>
      </c>
      <c r="J1690" t="s">
        <v>3446</v>
      </c>
      <c r="K1690">
        <v>2006</v>
      </c>
      <c r="L1690" t="s">
        <v>29</v>
      </c>
      <c r="M1690" t="s">
        <v>29</v>
      </c>
      <c r="N1690">
        <v>22.972014000000001</v>
      </c>
      <c r="O1690">
        <v>113.845928</v>
      </c>
      <c r="P1690" t="s">
        <v>3485</v>
      </c>
      <c r="Q1690" s="3">
        <f>Table1[[#This Row],[Capacity (MW)]]*0.395*8760*10^-6</f>
        <v>0.62283600000000006</v>
      </c>
      <c r="R1690" s="3" cm="1">
        <f t="array" ref="R1690">AVERAGE(VLOOKUP(_xlfn.TEXTSPLIT(Table1[[#This Row],[Fuel (no space after comma)]], ","), FuelList_Final_EF!$A$2:$B$65, 2, FALSE))</f>
        <v>53.06</v>
      </c>
      <c r="S1690" s="3">
        <f>Table1[[#This Row],[Generation (TWh)]]*10^9*VLOOKUP(Table1[[#This Row],[Turbine/Engine Technology]],Technology_HR!$A$2:$B$11,2,FALSE)*10^-6</f>
        <v>4701788.9639999997</v>
      </c>
      <c r="T1690" s="5">
        <f>Table1[[#This Row],[Fuel Consumption (mmBtu)]]*Table1[[#This Row],[Emission Factor (kg CO2/ mmBtu)]]*10^3</f>
        <v>249476922429.84</v>
      </c>
      <c r="U1690" s="3">
        <f>Table1[[#This Row],[Emissions (g CO2)]]/(Table1[[#This Row],[Generation (TWh)]]*10^9)</f>
        <v>400.54993999999999</v>
      </c>
    </row>
    <row r="1691" spans="1:21" x14ac:dyDescent="0.35">
      <c r="A1691" t="s">
        <v>504</v>
      </c>
      <c r="B1691" t="s">
        <v>3239</v>
      </c>
      <c r="C1691" t="str">
        <f>SUBSTITUTE(Table1[[#This Row],[Fuel]],", ",",")</f>
        <v>fossil gas: natural gas</v>
      </c>
      <c r="D1691" t="s">
        <v>3239</v>
      </c>
      <c r="H1691" t="s">
        <v>3438</v>
      </c>
      <c r="I1691">
        <v>400</v>
      </c>
      <c r="J1691" t="s">
        <v>3446</v>
      </c>
      <c r="K1691">
        <v>2021</v>
      </c>
      <c r="L1691" t="s">
        <v>29</v>
      </c>
      <c r="M1691" t="s">
        <v>29</v>
      </c>
      <c r="N1691">
        <v>23.117338400000001</v>
      </c>
      <c r="O1691">
        <v>113.677319</v>
      </c>
      <c r="P1691" t="s">
        <v>3485</v>
      </c>
      <c r="Q1691" s="3">
        <f>Table1[[#This Row],[Capacity (MW)]]*0.395*8760*10^-6</f>
        <v>1.38408</v>
      </c>
      <c r="R1691" s="3" cm="1">
        <f t="array" ref="R1691">AVERAGE(VLOOKUP(_xlfn.TEXTSPLIT(Table1[[#This Row],[Fuel (no space after comma)]], ","), FuelList_Final_EF!$A$2:$B$65, 2, FALSE))</f>
        <v>53.06</v>
      </c>
      <c r="S1691" s="3">
        <f>Table1[[#This Row],[Generation (TWh)]]*10^9*VLOOKUP(Table1[[#This Row],[Turbine/Engine Technology]],Technology_HR!$A$2:$B$11,2,FALSE)*10^-6</f>
        <v>10448419.92</v>
      </c>
      <c r="T1691" s="5">
        <f>Table1[[#This Row],[Fuel Consumption (mmBtu)]]*Table1[[#This Row],[Emission Factor (kg CO2/ mmBtu)]]*10^3</f>
        <v>554393160955.20007</v>
      </c>
      <c r="U1691" s="3">
        <f>Table1[[#This Row],[Emissions (g CO2)]]/(Table1[[#This Row],[Generation (TWh)]]*10^9)</f>
        <v>400.54994000000005</v>
      </c>
    </row>
    <row r="1692" spans="1:21" x14ac:dyDescent="0.35">
      <c r="A1692" t="s">
        <v>504</v>
      </c>
      <c r="B1692" t="s">
        <v>3239</v>
      </c>
      <c r="C1692" t="str">
        <f>SUBSTITUTE(Table1[[#This Row],[Fuel]],", ",",")</f>
        <v>fossil gas: natural gas</v>
      </c>
      <c r="D1692" t="s">
        <v>3239</v>
      </c>
      <c r="H1692" t="s">
        <v>3438</v>
      </c>
      <c r="I1692">
        <v>400</v>
      </c>
      <c r="J1692" t="s">
        <v>3446</v>
      </c>
      <c r="K1692">
        <v>2021</v>
      </c>
      <c r="L1692" t="s">
        <v>29</v>
      </c>
      <c r="M1692" t="s">
        <v>29</v>
      </c>
      <c r="N1692">
        <v>23.117338400000001</v>
      </c>
      <c r="O1692">
        <v>113.677319</v>
      </c>
      <c r="P1692" t="s">
        <v>3485</v>
      </c>
      <c r="Q1692" s="3">
        <f>Table1[[#This Row],[Capacity (MW)]]*0.395*8760*10^-6</f>
        <v>1.38408</v>
      </c>
      <c r="R1692" s="3" cm="1">
        <f t="array" ref="R1692">AVERAGE(VLOOKUP(_xlfn.TEXTSPLIT(Table1[[#This Row],[Fuel (no space after comma)]], ","), FuelList_Final_EF!$A$2:$B$65, 2, FALSE))</f>
        <v>53.06</v>
      </c>
      <c r="S1692" s="3">
        <f>Table1[[#This Row],[Generation (TWh)]]*10^9*VLOOKUP(Table1[[#This Row],[Turbine/Engine Technology]],Technology_HR!$A$2:$B$11,2,FALSE)*10^-6</f>
        <v>10448419.92</v>
      </c>
      <c r="T1692" s="5">
        <f>Table1[[#This Row],[Fuel Consumption (mmBtu)]]*Table1[[#This Row],[Emission Factor (kg CO2/ mmBtu)]]*10^3</f>
        <v>554393160955.20007</v>
      </c>
      <c r="U1692" s="3">
        <f>Table1[[#This Row],[Emissions (g CO2)]]/(Table1[[#This Row],[Generation (TWh)]]*10^9)</f>
        <v>400.54994000000005</v>
      </c>
    </row>
    <row r="1693" spans="1:21" x14ac:dyDescent="0.35">
      <c r="A1693" t="s">
        <v>504</v>
      </c>
      <c r="B1693" t="s">
        <v>3239</v>
      </c>
      <c r="C1693" t="str">
        <f>SUBSTITUTE(Table1[[#This Row],[Fuel]],", ",",")</f>
        <v>fossil gas: natural gas</v>
      </c>
      <c r="D1693" t="s">
        <v>3239</v>
      </c>
      <c r="H1693" t="s">
        <v>3438</v>
      </c>
      <c r="I1693">
        <v>460</v>
      </c>
      <c r="J1693" t="s">
        <v>3446</v>
      </c>
      <c r="K1693">
        <v>2022</v>
      </c>
      <c r="L1693" t="s">
        <v>29</v>
      </c>
      <c r="M1693" t="s">
        <v>29</v>
      </c>
      <c r="N1693">
        <v>23.117338400000001</v>
      </c>
      <c r="O1693">
        <v>113.677319</v>
      </c>
      <c r="P1693" t="s">
        <v>3485</v>
      </c>
      <c r="Q1693" s="3">
        <f>Table1[[#This Row],[Capacity (MW)]]*0.395*8760*10^-6</f>
        <v>1.5916920000000001</v>
      </c>
      <c r="R1693" s="3" cm="1">
        <f t="array" ref="R1693">AVERAGE(VLOOKUP(_xlfn.TEXTSPLIT(Table1[[#This Row],[Fuel (no space after comma)]], ","), FuelList_Final_EF!$A$2:$B$65, 2, FALSE))</f>
        <v>53.06</v>
      </c>
      <c r="S1693" s="3">
        <f>Table1[[#This Row],[Generation (TWh)]]*10^9*VLOOKUP(Table1[[#This Row],[Turbine/Engine Technology]],Technology_HR!$A$2:$B$11,2,FALSE)*10^-6</f>
        <v>12015682.908</v>
      </c>
      <c r="T1693" s="5">
        <f>Table1[[#This Row],[Fuel Consumption (mmBtu)]]*Table1[[#This Row],[Emission Factor (kg CO2/ mmBtu)]]*10^3</f>
        <v>637552135098.47998</v>
      </c>
      <c r="U1693" s="3">
        <f>Table1[[#This Row],[Emissions (g CO2)]]/(Table1[[#This Row],[Generation (TWh)]]*10^9)</f>
        <v>400.54993999999999</v>
      </c>
    </row>
    <row r="1694" spans="1:21" x14ac:dyDescent="0.35">
      <c r="A1694" t="s">
        <v>504</v>
      </c>
      <c r="B1694" t="s">
        <v>3239</v>
      </c>
      <c r="C1694" t="str">
        <f>SUBSTITUTE(Table1[[#This Row],[Fuel]],", ",",")</f>
        <v>fossil gas: natural gas</v>
      </c>
      <c r="D1694" t="s">
        <v>3239</v>
      </c>
      <c r="H1694" t="s">
        <v>3438</v>
      </c>
      <c r="I1694">
        <v>460</v>
      </c>
      <c r="J1694" t="s">
        <v>3446</v>
      </c>
      <c r="K1694">
        <v>2022</v>
      </c>
      <c r="L1694" t="s">
        <v>29</v>
      </c>
      <c r="M1694" t="s">
        <v>29</v>
      </c>
      <c r="N1694">
        <v>23.117338400000001</v>
      </c>
      <c r="O1694">
        <v>113.677319</v>
      </c>
      <c r="P1694" t="s">
        <v>3485</v>
      </c>
      <c r="Q1694" s="3">
        <f>Table1[[#This Row],[Capacity (MW)]]*0.395*8760*10^-6</f>
        <v>1.5916920000000001</v>
      </c>
      <c r="R1694" s="3" cm="1">
        <f t="array" ref="R1694">AVERAGE(VLOOKUP(_xlfn.TEXTSPLIT(Table1[[#This Row],[Fuel (no space after comma)]], ","), FuelList_Final_EF!$A$2:$B$65, 2, FALSE))</f>
        <v>53.06</v>
      </c>
      <c r="S1694" s="3">
        <f>Table1[[#This Row],[Generation (TWh)]]*10^9*VLOOKUP(Table1[[#This Row],[Turbine/Engine Technology]],Technology_HR!$A$2:$B$11,2,FALSE)*10^-6</f>
        <v>12015682.908</v>
      </c>
      <c r="T1694" s="5">
        <f>Table1[[#This Row],[Fuel Consumption (mmBtu)]]*Table1[[#This Row],[Emission Factor (kg CO2/ mmBtu)]]*10^3</f>
        <v>637552135098.47998</v>
      </c>
      <c r="U1694" s="3">
        <f>Table1[[#This Row],[Emissions (g CO2)]]/(Table1[[#This Row],[Generation (TWh)]]*10^9)</f>
        <v>400.54993999999999</v>
      </c>
    </row>
    <row r="1695" spans="1:21" x14ac:dyDescent="0.35">
      <c r="A1695" t="s">
        <v>438</v>
      </c>
      <c r="B1695" t="s">
        <v>3239</v>
      </c>
      <c r="C1695" t="str">
        <f>SUBSTITUTE(Table1[[#This Row],[Fuel]],", ",",")</f>
        <v>fossil gas: natural gas</v>
      </c>
      <c r="D1695" t="s">
        <v>3239</v>
      </c>
      <c r="H1695" t="s">
        <v>3438</v>
      </c>
      <c r="I1695">
        <v>400</v>
      </c>
      <c r="J1695" t="s">
        <v>3447</v>
      </c>
      <c r="K1695">
        <v>2025</v>
      </c>
      <c r="L1695" t="s">
        <v>29</v>
      </c>
      <c r="M1695" t="s">
        <v>29</v>
      </c>
      <c r="N1695">
        <v>23.8492107</v>
      </c>
      <c r="O1695">
        <v>114.7885315</v>
      </c>
      <c r="P1695" t="s">
        <v>3485</v>
      </c>
      <c r="Q1695" s="3">
        <f>Table1[[#This Row],[Capacity (MW)]]*0.395*8760*10^-6</f>
        <v>1.38408</v>
      </c>
      <c r="R1695" s="3" cm="1">
        <f t="array" ref="R1695">AVERAGE(VLOOKUP(_xlfn.TEXTSPLIT(Table1[[#This Row],[Fuel (no space after comma)]], ","), FuelList_Final_EF!$A$2:$B$65, 2, FALSE))</f>
        <v>53.06</v>
      </c>
      <c r="S1695" s="3">
        <f>Table1[[#This Row],[Generation (TWh)]]*10^9*VLOOKUP(Table1[[#This Row],[Turbine/Engine Technology]],Technology_HR!$A$2:$B$11,2,FALSE)*10^-6</f>
        <v>10448419.92</v>
      </c>
      <c r="T1695" s="5">
        <f>Table1[[#This Row],[Fuel Consumption (mmBtu)]]*Table1[[#This Row],[Emission Factor (kg CO2/ mmBtu)]]*10^3</f>
        <v>554393160955.20007</v>
      </c>
      <c r="U1695" s="3">
        <f>Table1[[#This Row],[Emissions (g CO2)]]/(Table1[[#This Row],[Generation (TWh)]]*10^9)</f>
        <v>400.54994000000005</v>
      </c>
    </row>
    <row r="1696" spans="1:21" x14ac:dyDescent="0.35">
      <c r="A1696" t="s">
        <v>438</v>
      </c>
      <c r="B1696" t="s">
        <v>3239</v>
      </c>
      <c r="C1696" t="str">
        <f>SUBSTITUTE(Table1[[#This Row],[Fuel]],", ",",")</f>
        <v>fossil gas: natural gas</v>
      </c>
      <c r="D1696" t="s">
        <v>3239</v>
      </c>
      <c r="H1696" t="s">
        <v>3438</v>
      </c>
      <c r="I1696">
        <v>400</v>
      </c>
      <c r="J1696" t="s">
        <v>3447</v>
      </c>
      <c r="K1696">
        <v>2025</v>
      </c>
      <c r="L1696" t="s">
        <v>29</v>
      </c>
      <c r="M1696" t="s">
        <v>29</v>
      </c>
      <c r="N1696">
        <v>23.8492107</v>
      </c>
      <c r="O1696">
        <v>114.7885315</v>
      </c>
      <c r="P1696" t="s">
        <v>3485</v>
      </c>
      <c r="Q1696" s="3">
        <f>Table1[[#This Row],[Capacity (MW)]]*0.395*8760*10^-6</f>
        <v>1.38408</v>
      </c>
      <c r="R1696" s="3" cm="1">
        <f t="array" ref="R1696">AVERAGE(VLOOKUP(_xlfn.TEXTSPLIT(Table1[[#This Row],[Fuel (no space after comma)]], ","), FuelList_Final_EF!$A$2:$B$65, 2, FALSE))</f>
        <v>53.06</v>
      </c>
      <c r="S1696" s="3">
        <f>Table1[[#This Row],[Generation (TWh)]]*10^9*VLOOKUP(Table1[[#This Row],[Turbine/Engine Technology]],Technology_HR!$A$2:$B$11,2,FALSE)*10^-6</f>
        <v>10448419.92</v>
      </c>
      <c r="T1696" s="5">
        <f>Table1[[#This Row],[Fuel Consumption (mmBtu)]]*Table1[[#This Row],[Emission Factor (kg CO2/ mmBtu)]]*10^3</f>
        <v>554393160955.20007</v>
      </c>
      <c r="U1696" s="3">
        <f>Table1[[#This Row],[Emissions (g CO2)]]/(Table1[[#This Row],[Generation (TWh)]]*10^9)</f>
        <v>400.54994000000005</v>
      </c>
    </row>
    <row r="1697" spans="1:21" x14ac:dyDescent="0.35">
      <c r="A1697" t="s">
        <v>438</v>
      </c>
      <c r="B1697" t="s">
        <v>3239</v>
      </c>
      <c r="C1697" t="str">
        <f>SUBSTITUTE(Table1[[#This Row],[Fuel]],", ",",")</f>
        <v>fossil gas: natural gas</v>
      </c>
      <c r="D1697" t="s">
        <v>3239</v>
      </c>
      <c r="H1697" t="s">
        <v>3438</v>
      </c>
      <c r="I1697">
        <v>400</v>
      </c>
      <c r="J1697" t="s">
        <v>3450</v>
      </c>
      <c r="K1697" t="s">
        <v>29</v>
      </c>
      <c r="L1697" t="s">
        <v>29</v>
      </c>
      <c r="M1697" t="s">
        <v>29</v>
      </c>
      <c r="N1697">
        <v>23.8492107</v>
      </c>
      <c r="O1697">
        <v>114.7885315</v>
      </c>
      <c r="P1697" t="s">
        <v>3485</v>
      </c>
      <c r="Q1697" s="3">
        <f>Table1[[#This Row],[Capacity (MW)]]*0.395*8760*10^-6</f>
        <v>1.38408</v>
      </c>
      <c r="R1697" s="3" cm="1">
        <f t="array" ref="R1697">AVERAGE(VLOOKUP(_xlfn.TEXTSPLIT(Table1[[#This Row],[Fuel (no space after comma)]], ","), FuelList_Final_EF!$A$2:$B$65, 2, FALSE))</f>
        <v>53.06</v>
      </c>
      <c r="S1697" s="3">
        <f>Table1[[#This Row],[Generation (TWh)]]*10^9*VLOOKUP(Table1[[#This Row],[Turbine/Engine Technology]],Technology_HR!$A$2:$B$11,2,FALSE)*10^-6</f>
        <v>10448419.92</v>
      </c>
      <c r="T1697" s="5">
        <f>Table1[[#This Row],[Fuel Consumption (mmBtu)]]*Table1[[#This Row],[Emission Factor (kg CO2/ mmBtu)]]*10^3</f>
        <v>554393160955.20007</v>
      </c>
      <c r="U1697" s="3">
        <f>Table1[[#This Row],[Emissions (g CO2)]]/(Table1[[#This Row],[Generation (TWh)]]*10^9)</f>
        <v>400.54994000000005</v>
      </c>
    </row>
    <row r="1698" spans="1:21" x14ac:dyDescent="0.35">
      <c r="A1698" t="s">
        <v>438</v>
      </c>
      <c r="B1698" t="s">
        <v>3239</v>
      </c>
      <c r="C1698" t="str">
        <f>SUBSTITUTE(Table1[[#This Row],[Fuel]],", ",",")</f>
        <v>fossil gas: natural gas</v>
      </c>
      <c r="D1698" t="s">
        <v>3239</v>
      </c>
      <c r="H1698" t="s">
        <v>3438</v>
      </c>
      <c r="I1698">
        <v>400</v>
      </c>
      <c r="J1698" t="s">
        <v>3450</v>
      </c>
      <c r="K1698" t="s">
        <v>29</v>
      </c>
      <c r="L1698" t="s">
        <v>29</v>
      </c>
      <c r="M1698" t="s">
        <v>29</v>
      </c>
      <c r="N1698">
        <v>23.8492107</v>
      </c>
      <c r="O1698">
        <v>114.7885315</v>
      </c>
      <c r="P1698" t="s">
        <v>3485</v>
      </c>
      <c r="Q1698" s="3">
        <f>Table1[[#This Row],[Capacity (MW)]]*0.395*8760*10^-6</f>
        <v>1.38408</v>
      </c>
      <c r="R1698" s="3" cm="1">
        <f t="array" ref="R1698">AVERAGE(VLOOKUP(_xlfn.TEXTSPLIT(Table1[[#This Row],[Fuel (no space after comma)]], ","), FuelList_Final_EF!$A$2:$B$65, 2, FALSE))</f>
        <v>53.06</v>
      </c>
      <c r="S1698" s="3">
        <f>Table1[[#This Row],[Generation (TWh)]]*10^9*VLOOKUP(Table1[[#This Row],[Turbine/Engine Technology]],Technology_HR!$A$2:$B$11,2,FALSE)*10^-6</f>
        <v>10448419.92</v>
      </c>
      <c r="T1698" s="5">
        <f>Table1[[#This Row],[Fuel Consumption (mmBtu)]]*Table1[[#This Row],[Emission Factor (kg CO2/ mmBtu)]]*10^3</f>
        <v>554393160955.20007</v>
      </c>
      <c r="U1698" s="3">
        <f>Table1[[#This Row],[Emissions (g CO2)]]/(Table1[[#This Row],[Generation (TWh)]]*10^9)</f>
        <v>400.54994000000005</v>
      </c>
    </row>
    <row r="1699" spans="1:21" x14ac:dyDescent="0.35">
      <c r="A1699" t="s">
        <v>505</v>
      </c>
      <c r="B1699" t="s">
        <v>3239</v>
      </c>
      <c r="C1699" t="str">
        <f>SUBSTITUTE(Table1[[#This Row],[Fuel]],", ",",")</f>
        <v>fossil gas: natural gas</v>
      </c>
      <c r="D1699" t="s">
        <v>3239</v>
      </c>
      <c r="H1699" t="s">
        <v>3438</v>
      </c>
      <c r="I1699">
        <v>400</v>
      </c>
      <c r="J1699" t="s">
        <v>3446</v>
      </c>
      <c r="K1699">
        <v>2018</v>
      </c>
      <c r="L1699" t="s">
        <v>29</v>
      </c>
      <c r="M1699" t="s">
        <v>29</v>
      </c>
      <c r="N1699">
        <v>31.695353999999998</v>
      </c>
      <c r="O1699">
        <v>120.465971</v>
      </c>
      <c r="P1699" t="s">
        <v>3485</v>
      </c>
      <c r="Q1699" s="3">
        <f>Table1[[#This Row],[Capacity (MW)]]*0.395*8760*10^-6</f>
        <v>1.38408</v>
      </c>
      <c r="R1699" s="3" cm="1">
        <f t="array" ref="R1699">AVERAGE(VLOOKUP(_xlfn.TEXTSPLIT(Table1[[#This Row],[Fuel (no space after comma)]], ","), FuelList_Final_EF!$A$2:$B$65, 2, FALSE))</f>
        <v>53.06</v>
      </c>
      <c r="S1699" s="3">
        <f>Table1[[#This Row],[Generation (TWh)]]*10^9*VLOOKUP(Table1[[#This Row],[Turbine/Engine Technology]],Technology_HR!$A$2:$B$11,2,FALSE)*10^-6</f>
        <v>10448419.92</v>
      </c>
      <c r="T1699" s="5">
        <f>Table1[[#This Row],[Fuel Consumption (mmBtu)]]*Table1[[#This Row],[Emission Factor (kg CO2/ mmBtu)]]*10^3</f>
        <v>554393160955.20007</v>
      </c>
      <c r="U1699" s="3">
        <f>Table1[[#This Row],[Emissions (g CO2)]]/(Table1[[#This Row],[Generation (TWh)]]*10^9)</f>
        <v>400.54994000000005</v>
      </c>
    </row>
    <row r="1700" spans="1:21" x14ac:dyDescent="0.35">
      <c r="A1700" t="s">
        <v>505</v>
      </c>
      <c r="B1700" t="s">
        <v>3239</v>
      </c>
      <c r="C1700" t="str">
        <f>SUBSTITUTE(Table1[[#This Row],[Fuel]],", ",",")</f>
        <v>fossil gas: natural gas</v>
      </c>
      <c r="D1700" t="s">
        <v>3239</v>
      </c>
      <c r="H1700" t="s">
        <v>3438</v>
      </c>
      <c r="I1700">
        <v>400</v>
      </c>
      <c r="J1700" t="s">
        <v>3446</v>
      </c>
      <c r="K1700">
        <v>2019</v>
      </c>
      <c r="L1700" t="s">
        <v>29</v>
      </c>
      <c r="M1700" t="s">
        <v>29</v>
      </c>
      <c r="N1700">
        <v>31.695353999999998</v>
      </c>
      <c r="O1700">
        <v>120.465971</v>
      </c>
      <c r="P1700" t="s">
        <v>3485</v>
      </c>
      <c r="Q1700" s="3">
        <f>Table1[[#This Row],[Capacity (MW)]]*0.395*8760*10^-6</f>
        <v>1.38408</v>
      </c>
      <c r="R1700" s="3" cm="1">
        <f t="array" ref="R1700">AVERAGE(VLOOKUP(_xlfn.TEXTSPLIT(Table1[[#This Row],[Fuel (no space after comma)]], ","), FuelList_Final_EF!$A$2:$B$65, 2, FALSE))</f>
        <v>53.06</v>
      </c>
      <c r="S1700" s="3">
        <f>Table1[[#This Row],[Generation (TWh)]]*10^9*VLOOKUP(Table1[[#This Row],[Turbine/Engine Technology]],Technology_HR!$A$2:$B$11,2,FALSE)*10^-6</f>
        <v>10448419.92</v>
      </c>
      <c r="T1700" s="5">
        <f>Table1[[#This Row],[Fuel Consumption (mmBtu)]]*Table1[[#This Row],[Emission Factor (kg CO2/ mmBtu)]]*10^3</f>
        <v>554393160955.20007</v>
      </c>
      <c r="U1700" s="3">
        <f>Table1[[#This Row],[Emissions (g CO2)]]/(Table1[[#This Row],[Generation (TWh)]]*10^9)</f>
        <v>400.54994000000005</v>
      </c>
    </row>
    <row r="1701" spans="1:21" x14ac:dyDescent="0.35">
      <c r="A1701" t="s">
        <v>505</v>
      </c>
      <c r="B1701" t="s">
        <v>3239</v>
      </c>
      <c r="C1701" t="str">
        <f>SUBSTITUTE(Table1[[#This Row],[Fuel]],", ",",")</f>
        <v>fossil gas: natural gas</v>
      </c>
      <c r="D1701" t="s">
        <v>3239</v>
      </c>
      <c r="H1701" t="s">
        <v>3438</v>
      </c>
      <c r="I1701">
        <v>400</v>
      </c>
      <c r="J1701" t="s">
        <v>3451</v>
      </c>
      <c r="K1701" t="s">
        <v>29</v>
      </c>
      <c r="L1701" t="s">
        <v>29</v>
      </c>
      <c r="M1701" t="s">
        <v>29</v>
      </c>
      <c r="N1701">
        <v>31.695353999999998</v>
      </c>
      <c r="O1701">
        <v>120.465971</v>
      </c>
      <c r="P1701" t="s">
        <v>3485</v>
      </c>
      <c r="Q1701" s="3">
        <f>Table1[[#This Row],[Capacity (MW)]]*0.395*8760*10^-6</f>
        <v>1.38408</v>
      </c>
      <c r="R1701" s="3" cm="1">
        <f t="array" ref="R1701">AVERAGE(VLOOKUP(_xlfn.TEXTSPLIT(Table1[[#This Row],[Fuel (no space after comma)]], ","), FuelList_Final_EF!$A$2:$B$65, 2, FALSE))</f>
        <v>53.06</v>
      </c>
      <c r="S1701" s="3">
        <f>Table1[[#This Row],[Generation (TWh)]]*10^9*VLOOKUP(Table1[[#This Row],[Turbine/Engine Technology]],Technology_HR!$A$2:$B$11,2,FALSE)*10^-6</f>
        <v>10448419.92</v>
      </c>
      <c r="T1701" s="5">
        <f>Table1[[#This Row],[Fuel Consumption (mmBtu)]]*Table1[[#This Row],[Emission Factor (kg CO2/ mmBtu)]]*10^3</f>
        <v>554393160955.20007</v>
      </c>
      <c r="U1701" s="3">
        <f>Table1[[#This Row],[Emissions (g CO2)]]/(Table1[[#This Row],[Generation (TWh)]]*10^9)</f>
        <v>400.54994000000005</v>
      </c>
    </row>
    <row r="1702" spans="1:21" x14ac:dyDescent="0.35">
      <c r="A1702" t="s">
        <v>505</v>
      </c>
      <c r="B1702" t="s">
        <v>3239</v>
      </c>
      <c r="C1702" t="str">
        <f>SUBSTITUTE(Table1[[#This Row],[Fuel]],", ",",")</f>
        <v>fossil gas: natural gas</v>
      </c>
      <c r="D1702" t="s">
        <v>3239</v>
      </c>
      <c r="H1702" t="s">
        <v>3438</v>
      </c>
      <c r="I1702">
        <v>400</v>
      </c>
      <c r="J1702" t="s">
        <v>3451</v>
      </c>
      <c r="K1702" t="s">
        <v>29</v>
      </c>
      <c r="L1702" t="s">
        <v>29</v>
      </c>
      <c r="M1702" t="s">
        <v>29</v>
      </c>
      <c r="N1702">
        <v>31.695353999999998</v>
      </c>
      <c r="O1702">
        <v>120.465971</v>
      </c>
      <c r="P1702" t="s">
        <v>3485</v>
      </c>
      <c r="Q1702" s="3">
        <f>Table1[[#This Row],[Capacity (MW)]]*0.395*8760*10^-6</f>
        <v>1.38408</v>
      </c>
      <c r="R1702" s="3" cm="1">
        <f t="array" ref="R1702">AVERAGE(VLOOKUP(_xlfn.TEXTSPLIT(Table1[[#This Row],[Fuel (no space after comma)]], ","), FuelList_Final_EF!$A$2:$B$65, 2, FALSE))</f>
        <v>53.06</v>
      </c>
      <c r="S1702" s="3">
        <f>Table1[[#This Row],[Generation (TWh)]]*10^9*VLOOKUP(Table1[[#This Row],[Turbine/Engine Technology]],Technology_HR!$A$2:$B$11,2,FALSE)*10^-6</f>
        <v>10448419.92</v>
      </c>
      <c r="T1702" s="5">
        <f>Table1[[#This Row],[Fuel Consumption (mmBtu)]]*Table1[[#This Row],[Emission Factor (kg CO2/ mmBtu)]]*10^3</f>
        <v>554393160955.20007</v>
      </c>
      <c r="U1702" s="3">
        <f>Table1[[#This Row],[Emissions (g CO2)]]/(Table1[[#This Row],[Generation (TWh)]]*10^9)</f>
        <v>400.54994000000005</v>
      </c>
    </row>
    <row r="1703" spans="1:21" x14ac:dyDescent="0.35">
      <c r="A1703" t="s">
        <v>505</v>
      </c>
      <c r="B1703" t="s">
        <v>3239</v>
      </c>
      <c r="C1703" t="str">
        <f>SUBSTITUTE(Table1[[#This Row],[Fuel]],", ",",")</f>
        <v>fossil gas: natural gas</v>
      </c>
      <c r="D1703" t="s">
        <v>3239</v>
      </c>
      <c r="H1703" t="s">
        <v>3438</v>
      </c>
      <c r="I1703">
        <v>400</v>
      </c>
      <c r="J1703" t="s">
        <v>3451</v>
      </c>
      <c r="K1703" t="s">
        <v>29</v>
      </c>
      <c r="L1703" t="s">
        <v>29</v>
      </c>
      <c r="M1703" t="s">
        <v>29</v>
      </c>
      <c r="N1703">
        <v>31.695353999999998</v>
      </c>
      <c r="O1703">
        <v>120.465971</v>
      </c>
      <c r="P1703" t="s">
        <v>3485</v>
      </c>
      <c r="Q1703" s="3">
        <f>Table1[[#This Row],[Capacity (MW)]]*0.395*8760*10^-6</f>
        <v>1.38408</v>
      </c>
      <c r="R1703" s="3" cm="1">
        <f t="array" ref="R1703">AVERAGE(VLOOKUP(_xlfn.TEXTSPLIT(Table1[[#This Row],[Fuel (no space after comma)]], ","), FuelList_Final_EF!$A$2:$B$65, 2, FALSE))</f>
        <v>53.06</v>
      </c>
      <c r="S1703" s="3">
        <f>Table1[[#This Row],[Generation (TWh)]]*10^9*VLOOKUP(Table1[[#This Row],[Turbine/Engine Technology]],Technology_HR!$A$2:$B$11,2,FALSE)*10^-6</f>
        <v>10448419.92</v>
      </c>
      <c r="T1703" s="5">
        <f>Table1[[#This Row],[Fuel Consumption (mmBtu)]]*Table1[[#This Row],[Emission Factor (kg CO2/ mmBtu)]]*10^3</f>
        <v>554393160955.20007</v>
      </c>
      <c r="U1703" s="3">
        <f>Table1[[#This Row],[Emissions (g CO2)]]/(Table1[[#This Row],[Generation (TWh)]]*10^9)</f>
        <v>400.54994000000005</v>
      </c>
    </row>
    <row r="1704" spans="1:21" x14ac:dyDescent="0.35">
      <c r="A1704" t="s">
        <v>505</v>
      </c>
      <c r="B1704" t="s">
        <v>3239</v>
      </c>
      <c r="C1704" t="str">
        <f>SUBSTITUTE(Table1[[#This Row],[Fuel]],", ",",")</f>
        <v>fossil gas: natural gas</v>
      </c>
      <c r="D1704" t="s">
        <v>3239</v>
      </c>
      <c r="H1704" t="s">
        <v>3438</v>
      </c>
      <c r="I1704">
        <v>400</v>
      </c>
      <c r="J1704" t="s">
        <v>3451</v>
      </c>
      <c r="K1704" t="s">
        <v>29</v>
      </c>
      <c r="L1704" t="s">
        <v>29</v>
      </c>
      <c r="M1704" t="s">
        <v>29</v>
      </c>
      <c r="N1704">
        <v>31.695353999999998</v>
      </c>
      <c r="O1704">
        <v>120.465971</v>
      </c>
      <c r="P1704" t="s">
        <v>3485</v>
      </c>
      <c r="Q1704" s="3">
        <f>Table1[[#This Row],[Capacity (MW)]]*0.395*8760*10^-6</f>
        <v>1.38408</v>
      </c>
      <c r="R1704" s="3" cm="1">
        <f t="array" ref="R1704">AVERAGE(VLOOKUP(_xlfn.TEXTSPLIT(Table1[[#This Row],[Fuel (no space after comma)]], ","), FuelList_Final_EF!$A$2:$B$65, 2, FALSE))</f>
        <v>53.06</v>
      </c>
      <c r="S1704" s="3">
        <f>Table1[[#This Row],[Generation (TWh)]]*10^9*VLOOKUP(Table1[[#This Row],[Turbine/Engine Technology]],Technology_HR!$A$2:$B$11,2,FALSE)*10^-6</f>
        <v>10448419.92</v>
      </c>
      <c r="T1704" s="5">
        <f>Table1[[#This Row],[Fuel Consumption (mmBtu)]]*Table1[[#This Row],[Emission Factor (kg CO2/ mmBtu)]]*10^3</f>
        <v>554393160955.20007</v>
      </c>
      <c r="U1704" s="3">
        <f>Table1[[#This Row],[Emissions (g CO2)]]/(Table1[[#This Row],[Generation (TWh)]]*10^9)</f>
        <v>400.54994000000005</v>
      </c>
    </row>
    <row r="1705" spans="1:21" x14ac:dyDescent="0.35">
      <c r="A1705" t="s">
        <v>506</v>
      </c>
      <c r="B1705" t="s">
        <v>3242</v>
      </c>
      <c r="C1705" t="str">
        <f>SUBSTITUTE(Table1[[#This Row],[Fuel]],", ",",")</f>
        <v>fossil gas: lng</v>
      </c>
      <c r="D1705" t="s">
        <v>3242</v>
      </c>
      <c r="H1705" t="s">
        <v>3438</v>
      </c>
      <c r="I1705">
        <v>120</v>
      </c>
      <c r="J1705" t="s">
        <v>3451</v>
      </c>
      <c r="K1705" t="s">
        <v>29</v>
      </c>
      <c r="L1705" t="s">
        <v>29</v>
      </c>
      <c r="M1705" t="s">
        <v>29</v>
      </c>
      <c r="N1705">
        <v>21.689545200000001</v>
      </c>
      <c r="O1705">
        <v>108.3626015</v>
      </c>
      <c r="P1705" t="s">
        <v>3485</v>
      </c>
      <c r="Q1705" s="3">
        <f>Table1[[#This Row],[Capacity (MW)]]*0.395*8760*10^-6</f>
        <v>0.41522400000000004</v>
      </c>
      <c r="R1705" s="3" cm="1">
        <f t="array" ref="R1705">AVERAGE(VLOOKUP(_xlfn.TEXTSPLIT(Table1[[#This Row],[Fuel (no space after comma)]], ","), FuelList_Final_EF!$A$2:$B$65, 2, FALSE))</f>
        <v>67.685819715340017</v>
      </c>
      <c r="S1705" s="3">
        <f>Table1[[#This Row],[Generation (TWh)]]*10^9*VLOOKUP(Table1[[#This Row],[Turbine/Engine Technology]],Technology_HR!$A$2:$B$11,2,FALSE)*10^-6</f>
        <v>3134525.9760000003</v>
      </c>
      <c r="T1705" s="5">
        <f>Table1[[#This Row],[Fuel Consumption (mmBtu)]]*Table1[[#This Row],[Emission Factor (kg CO2/ mmBtu)]]*10^3</f>
        <v>212162960104.58621</v>
      </c>
      <c r="U1705" s="3">
        <f>Table1[[#This Row],[Emissions (g CO2)]]/(Table1[[#This Row],[Generation (TWh)]]*10^9)</f>
        <v>510.96025303110173</v>
      </c>
    </row>
    <row r="1706" spans="1:21" x14ac:dyDescent="0.35">
      <c r="A1706" t="s">
        <v>506</v>
      </c>
      <c r="B1706" t="s">
        <v>3242</v>
      </c>
      <c r="C1706" t="str">
        <f>SUBSTITUTE(Table1[[#This Row],[Fuel]],", ",",")</f>
        <v>fossil gas: lng</v>
      </c>
      <c r="D1706" t="s">
        <v>3242</v>
      </c>
      <c r="H1706" t="s">
        <v>3438</v>
      </c>
      <c r="I1706">
        <v>120</v>
      </c>
      <c r="J1706" t="s">
        <v>3451</v>
      </c>
      <c r="K1706" t="s">
        <v>29</v>
      </c>
      <c r="L1706" t="s">
        <v>29</v>
      </c>
      <c r="M1706" t="s">
        <v>29</v>
      </c>
      <c r="N1706">
        <v>21.689545200000001</v>
      </c>
      <c r="O1706">
        <v>108.3626015</v>
      </c>
      <c r="P1706" t="s">
        <v>3485</v>
      </c>
      <c r="Q1706" s="3">
        <f>Table1[[#This Row],[Capacity (MW)]]*0.395*8760*10^-6</f>
        <v>0.41522400000000004</v>
      </c>
      <c r="R1706" s="3" cm="1">
        <f t="array" ref="R1706">AVERAGE(VLOOKUP(_xlfn.TEXTSPLIT(Table1[[#This Row],[Fuel (no space after comma)]], ","), FuelList_Final_EF!$A$2:$B$65, 2, FALSE))</f>
        <v>67.685819715340017</v>
      </c>
      <c r="S1706" s="3">
        <f>Table1[[#This Row],[Generation (TWh)]]*10^9*VLOOKUP(Table1[[#This Row],[Turbine/Engine Technology]],Technology_HR!$A$2:$B$11,2,FALSE)*10^-6</f>
        <v>3134525.9760000003</v>
      </c>
      <c r="T1706" s="5">
        <f>Table1[[#This Row],[Fuel Consumption (mmBtu)]]*Table1[[#This Row],[Emission Factor (kg CO2/ mmBtu)]]*10^3</f>
        <v>212162960104.58621</v>
      </c>
      <c r="U1706" s="3">
        <f>Table1[[#This Row],[Emissions (g CO2)]]/(Table1[[#This Row],[Generation (TWh)]]*10^9)</f>
        <v>510.96025303110173</v>
      </c>
    </row>
    <row r="1707" spans="1:21" x14ac:dyDescent="0.35">
      <c r="A1707" t="s">
        <v>506</v>
      </c>
      <c r="B1707" t="s">
        <v>3242</v>
      </c>
      <c r="C1707" t="str">
        <f>SUBSTITUTE(Table1[[#This Row],[Fuel]],", ",",")</f>
        <v>fossil gas: lng</v>
      </c>
      <c r="D1707" t="s">
        <v>3242</v>
      </c>
      <c r="H1707" t="s">
        <v>3438</v>
      </c>
      <c r="I1707">
        <v>120</v>
      </c>
      <c r="J1707" t="s">
        <v>3451</v>
      </c>
      <c r="K1707" t="s">
        <v>29</v>
      </c>
      <c r="L1707" t="s">
        <v>29</v>
      </c>
      <c r="M1707" t="s">
        <v>29</v>
      </c>
      <c r="N1707">
        <v>21.689545200000001</v>
      </c>
      <c r="O1707">
        <v>108.3626015</v>
      </c>
      <c r="P1707" t="s">
        <v>3485</v>
      </c>
      <c r="Q1707" s="3">
        <f>Table1[[#This Row],[Capacity (MW)]]*0.395*8760*10^-6</f>
        <v>0.41522400000000004</v>
      </c>
      <c r="R1707" s="3" cm="1">
        <f t="array" ref="R1707">AVERAGE(VLOOKUP(_xlfn.TEXTSPLIT(Table1[[#This Row],[Fuel (no space after comma)]], ","), FuelList_Final_EF!$A$2:$B$65, 2, FALSE))</f>
        <v>67.685819715340017</v>
      </c>
      <c r="S1707" s="3">
        <f>Table1[[#This Row],[Generation (TWh)]]*10^9*VLOOKUP(Table1[[#This Row],[Turbine/Engine Technology]],Technology_HR!$A$2:$B$11,2,FALSE)*10^-6</f>
        <v>3134525.9760000003</v>
      </c>
      <c r="T1707" s="5">
        <f>Table1[[#This Row],[Fuel Consumption (mmBtu)]]*Table1[[#This Row],[Emission Factor (kg CO2/ mmBtu)]]*10^3</f>
        <v>212162960104.58621</v>
      </c>
      <c r="U1707" s="3">
        <f>Table1[[#This Row],[Emissions (g CO2)]]/(Table1[[#This Row],[Generation (TWh)]]*10^9)</f>
        <v>510.96025303110173</v>
      </c>
    </row>
    <row r="1708" spans="1:21" x14ac:dyDescent="0.35">
      <c r="A1708" t="s">
        <v>506</v>
      </c>
      <c r="B1708" t="s">
        <v>3242</v>
      </c>
      <c r="C1708" t="str">
        <f>SUBSTITUTE(Table1[[#This Row],[Fuel]],", ",",")</f>
        <v>fossil gas: lng</v>
      </c>
      <c r="D1708" t="s">
        <v>3242</v>
      </c>
      <c r="H1708" t="s">
        <v>3438</v>
      </c>
      <c r="I1708">
        <v>120</v>
      </c>
      <c r="J1708" t="s">
        <v>3451</v>
      </c>
      <c r="K1708" t="s">
        <v>29</v>
      </c>
      <c r="L1708" t="s">
        <v>29</v>
      </c>
      <c r="M1708" t="s">
        <v>29</v>
      </c>
      <c r="N1708">
        <v>21.689545200000001</v>
      </c>
      <c r="O1708">
        <v>108.3626015</v>
      </c>
      <c r="P1708" t="s">
        <v>3485</v>
      </c>
      <c r="Q1708" s="3">
        <f>Table1[[#This Row],[Capacity (MW)]]*0.395*8760*10^-6</f>
        <v>0.41522400000000004</v>
      </c>
      <c r="R1708" s="3" cm="1">
        <f t="array" ref="R1708">AVERAGE(VLOOKUP(_xlfn.TEXTSPLIT(Table1[[#This Row],[Fuel (no space after comma)]], ","), FuelList_Final_EF!$A$2:$B$65, 2, FALSE))</f>
        <v>67.685819715340017</v>
      </c>
      <c r="S1708" s="3">
        <f>Table1[[#This Row],[Generation (TWh)]]*10^9*VLOOKUP(Table1[[#This Row],[Turbine/Engine Technology]],Technology_HR!$A$2:$B$11,2,FALSE)*10^-6</f>
        <v>3134525.9760000003</v>
      </c>
      <c r="T1708" s="5">
        <f>Table1[[#This Row],[Fuel Consumption (mmBtu)]]*Table1[[#This Row],[Emission Factor (kg CO2/ mmBtu)]]*10^3</f>
        <v>212162960104.58621</v>
      </c>
      <c r="U1708" s="3">
        <f>Table1[[#This Row],[Emissions (g CO2)]]/(Table1[[#This Row],[Generation (TWh)]]*10^9)</f>
        <v>510.96025303110173</v>
      </c>
    </row>
    <row r="1709" spans="1:21" x14ac:dyDescent="0.35">
      <c r="A1709" t="s">
        <v>506</v>
      </c>
      <c r="B1709" t="s">
        <v>3242</v>
      </c>
      <c r="C1709" t="str">
        <f>SUBSTITUTE(Table1[[#This Row],[Fuel]],", ",",")</f>
        <v>fossil gas: lng</v>
      </c>
      <c r="D1709" t="s">
        <v>3242</v>
      </c>
      <c r="H1709" t="s">
        <v>3438</v>
      </c>
      <c r="I1709">
        <v>120</v>
      </c>
      <c r="J1709" t="s">
        <v>3451</v>
      </c>
      <c r="K1709" t="s">
        <v>29</v>
      </c>
      <c r="L1709" t="s">
        <v>29</v>
      </c>
      <c r="M1709" t="s">
        <v>29</v>
      </c>
      <c r="N1709">
        <v>21.689545200000001</v>
      </c>
      <c r="O1709">
        <v>108.3626015</v>
      </c>
      <c r="P1709" t="s">
        <v>3485</v>
      </c>
      <c r="Q1709" s="3">
        <f>Table1[[#This Row],[Capacity (MW)]]*0.395*8760*10^-6</f>
        <v>0.41522400000000004</v>
      </c>
      <c r="R1709" s="3" cm="1">
        <f t="array" ref="R1709">AVERAGE(VLOOKUP(_xlfn.TEXTSPLIT(Table1[[#This Row],[Fuel (no space after comma)]], ","), FuelList_Final_EF!$A$2:$B$65, 2, FALSE))</f>
        <v>67.685819715340017</v>
      </c>
      <c r="S1709" s="3">
        <f>Table1[[#This Row],[Generation (TWh)]]*10^9*VLOOKUP(Table1[[#This Row],[Turbine/Engine Technology]],Technology_HR!$A$2:$B$11,2,FALSE)*10^-6</f>
        <v>3134525.9760000003</v>
      </c>
      <c r="T1709" s="5">
        <f>Table1[[#This Row],[Fuel Consumption (mmBtu)]]*Table1[[#This Row],[Emission Factor (kg CO2/ mmBtu)]]*10^3</f>
        <v>212162960104.58621</v>
      </c>
      <c r="U1709" s="3">
        <f>Table1[[#This Row],[Emissions (g CO2)]]/(Table1[[#This Row],[Generation (TWh)]]*10^9)</f>
        <v>510.96025303110173</v>
      </c>
    </row>
    <row r="1710" spans="1:21" x14ac:dyDescent="0.35">
      <c r="A1710" t="s">
        <v>507</v>
      </c>
      <c r="B1710" t="s">
        <v>3239</v>
      </c>
      <c r="C1710" t="str">
        <f>SUBSTITUTE(Table1[[#This Row],[Fuel]],", ",",")</f>
        <v>fossil gas: natural gas</v>
      </c>
      <c r="D1710" t="s">
        <v>3239</v>
      </c>
      <c r="H1710" t="s">
        <v>3438</v>
      </c>
      <c r="I1710">
        <v>120</v>
      </c>
      <c r="J1710" t="s">
        <v>3449</v>
      </c>
      <c r="K1710" t="s">
        <v>29</v>
      </c>
      <c r="L1710" t="s">
        <v>29</v>
      </c>
      <c r="M1710" t="s">
        <v>29</v>
      </c>
      <c r="N1710">
        <v>23.165721722636761</v>
      </c>
      <c r="O1710">
        <v>112.8502906717718</v>
      </c>
      <c r="P1710" t="s">
        <v>3485</v>
      </c>
      <c r="Q1710" s="3">
        <f>Table1[[#This Row],[Capacity (MW)]]*0.395*8760*10^-6</f>
        <v>0.41522400000000004</v>
      </c>
      <c r="R1710" s="3" cm="1">
        <f t="array" ref="R1710">AVERAGE(VLOOKUP(_xlfn.TEXTSPLIT(Table1[[#This Row],[Fuel (no space after comma)]], ","), FuelList_Final_EF!$A$2:$B$65, 2, FALSE))</f>
        <v>53.06</v>
      </c>
      <c r="S1710" s="3">
        <f>Table1[[#This Row],[Generation (TWh)]]*10^9*VLOOKUP(Table1[[#This Row],[Turbine/Engine Technology]],Technology_HR!$A$2:$B$11,2,FALSE)*10^-6</f>
        <v>3134525.9760000003</v>
      </c>
      <c r="T1710" s="5">
        <f>Table1[[#This Row],[Fuel Consumption (mmBtu)]]*Table1[[#This Row],[Emission Factor (kg CO2/ mmBtu)]]*10^3</f>
        <v>166317948286.56003</v>
      </c>
      <c r="U1710" s="3">
        <f>Table1[[#This Row],[Emissions (g CO2)]]/(Table1[[#This Row],[Generation (TWh)]]*10^9)</f>
        <v>400.54993999999999</v>
      </c>
    </row>
    <row r="1711" spans="1:21" x14ac:dyDescent="0.35">
      <c r="A1711" t="s">
        <v>507</v>
      </c>
      <c r="B1711" t="s">
        <v>3239</v>
      </c>
      <c r="C1711" t="str">
        <f>SUBSTITUTE(Table1[[#This Row],[Fuel]],", ",",")</f>
        <v>fossil gas: natural gas</v>
      </c>
      <c r="D1711" t="s">
        <v>3239</v>
      </c>
      <c r="H1711" t="s">
        <v>3438</v>
      </c>
      <c r="I1711">
        <v>120</v>
      </c>
      <c r="J1711" t="s">
        <v>3449</v>
      </c>
      <c r="K1711" t="s">
        <v>29</v>
      </c>
      <c r="L1711" t="s">
        <v>29</v>
      </c>
      <c r="M1711" t="s">
        <v>29</v>
      </c>
      <c r="N1711">
        <v>23.165721722636761</v>
      </c>
      <c r="O1711">
        <v>112.8502906717718</v>
      </c>
      <c r="P1711" t="s">
        <v>3485</v>
      </c>
      <c r="Q1711" s="3">
        <f>Table1[[#This Row],[Capacity (MW)]]*0.395*8760*10^-6</f>
        <v>0.41522400000000004</v>
      </c>
      <c r="R1711" s="3" cm="1">
        <f t="array" ref="R1711">AVERAGE(VLOOKUP(_xlfn.TEXTSPLIT(Table1[[#This Row],[Fuel (no space after comma)]], ","), FuelList_Final_EF!$A$2:$B$65, 2, FALSE))</f>
        <v>53.06</v>
      </c>
      <c r="S1711" s="3">
        <f>Table1[[#This Row],[Generation (TWh)]]*10^9*VLOOKUP(Table1[[#This Row],[Turbine/Engine Technology]],Technology_HR!$A$2:$B$11,2,FALSE)*10^-6</f>
        <v>3134525.9760000003</v>
      </c>
      <c r="T1711" s="5">
        <f>Table1[[#This Row],[Fuel Consumption (mmBtu)]]*Table1[[#This Row],[Emission Factor (kg CO2/ mmBtu)]]*10^3</f>
        <v>166317948286.56003</v>
      </c>
      <c r="U1711" s="3">
        <f>Table1[[#This Row],[Emissions (g CO2)]]/(Table1[[#This Row],[Generation (TWh)]]*10^9)</f>
        <v>400.54993999999999</v>
      </c>
    </row>
    <row r="1712" spans="1:21" x14ac:dyDescent="0.35">
      <c r="A1712" t="s">
        <v>508</v>
      </c>
      <c r="B1712" t="s">
        <v>3242</v>
      </c>
      <c r="C1712" t="str">
        <f>SUBSTITUTE(Table1[[#This Row],[Fuel]],", ",",")</f>
        <v>fossil gas: lng</v>
      </c>
      <c r="D1712" t="s">
        <v>3242</v>
      </c>
      <c r="H1712" t="s">
        <v>3438</v>
      </c>
      <c r="I1712">
        <v>180</v>
      </c>
      <c r="J1712" t="s">
        <v>3446</v>
      </c>
      <c r="K1712">
        <v>2003</v>
      </c>
      <c r="L1712" t="s">
        <v>29</v>
      </c>
      <c r="M1712" t="s">
        <v>29</v>
      </c>
      <c r="N1712">
        <v>23.038278999999999</v>
      </c>
      <c r="O1712">
        <v>113.04771</v>
      </c>
      <c r="P1712" t="s">
        <v>3485</v>
      </c>
      <c r="Q1712" s="3">
        <f>Table1[[#This Row],[Capacity (MW)]]*0.395*8760*10^-6</f>
        <v>0.62283600000000006</v>
      </c>
      <c r="R1712" s="3" cm="1">
        <f t="array" ref="R1712">AVERAGE(VLOOKUP(_xlfn.TEXTSPLIT(Table1[[#This Row],[Fuel (no space after comma)]], ","), FuelList_Final_EF!$A$2:$B$65, 2, FALSE))</f>
        <v>67.685819715340017</v>
      </c>
      <c r="S1712" s="3">
        <f>Table1[[#This Row],[Generation (TWh)]]*10^9*VLOOKUP(Table1[[#This Row],[Turbine/Engine Technology]],Technology_HR!$A$2:$B$11,2,FALSE)*10^-6</f>
        <v>4701788.9639999997</v>
      </c>
      <c r="T1712" s="5">
        <f>Table1[[#This Row],[Fuel Consumption (mmBtu)]]*Table1[[#This Row],[Emission Factor (kg CO2/ mmBtu)]]*10^3</f>
        <v>318244440156.87933</v>
      </c>
      <c r="U1712" s="3">
        <f>Table1[[#This Row],[Emissions (g CO2)]]/(Table1[[#This Row],[Generation (TWh)]]*10^9)</f>
        <v>510.96025303110184</v>
      </c>
    </row>
    <row r="1713" spans="1:21" x14ac:dyDescent="0.35">
      <c r="A1713" t="s">
        <v>508</v>
      </c>
      <c r="B1713" t="s">
        <v>3242</v>
      </c>
      <c r="C1713" t="str">
        <f>SUBSTITUTE(Table1[[#This Row],[Fuel]],", ",",")</f>
        <v>fossil gas: lng</v>
      </c>
      <c r="D1713" t="s">
        <v>3242</v>
      </c>
      <c r="H1713" t="s">
        <v>3438</v>
      </c>
      <c r="I1713">
        <v>180</v>
      </c>
      <c r="J1713" t="s">
        <v>3446</v>
      </c>
      <c r="K1713">
        <v>2003</v>
      </c>
      <c r="L1713" t="s">
        <v>29</v>
      </c>
      <c r="M1713" t="s">
        <v>29</v>
      </c>
      <c r="N1713">
        <v>23.038278999999999</v>
      </c>
      <c r="O1713">
        <v>113.04771</v>
      </c>
      <c r="P1713" t="s">
        <v>3485</v>
      </c>
      <c r="Q1713" s="3">
        <f>Table1[[#This Row],[Capacity (MW)]]*0.395*8760*10^-6</f>
        <v>0.62283600000000006</v>
      </c>
      <c r="R1713" s="3" cm="1">
        <f t="array" ref="R1713">AVERAGE(VLOOKUP(_xlfn.TEXTSPLIT(Table1[[#This Row],[Fuel (no space after comma)]], ","), FuelList_Final_EF!$A$2:$B$65, 2, FALSE))</f>
        <v>67.685819715340017</v>
      </c>
      <c r="S1713" s="3">
        <f>Table1[[#This Row],[Generation (TWh)]]*10^9*VLOOKUP(Table1[[#This Row],[Turbine/Engine Technology]],Technology_HR!$A$2:$B$11,2,FALSE)*10^-6</f>
        <v>4701788.9639999997</v>
      </c>
      <c r="T1713" s="5">
        <f>Table1[[#This Row],[Fuel Consumption (mmBtu)]]*Table1[[#This Row],[Emission Factor (kg CO2/ mmBtu)]]*10^3</f>
        <v>318244440156.87933</v>
      </c>
      <c r="U1713" s="3">
        <f>Table1[[#This Row],[Emissions (g CO2)]]/(Table1[[#This Row],[Generation (TWh)]]*10^9)</f>
        <v>510.96025303110184</v>
      </c>
    </row>
    <row r="1714" spans="1:21" x14ac:dyDescent="0.35">
      <c r="A1714" t="s">
        <v>29</v>
      </c>
      <c r="B1714" t="s">
        <v>3239</v>
      </c>
      <c r="C1714" t="str">
        <f>SUBSTITUTE(Table1[[#This Row],[Fuel]],", ",",")</f>
        <v>fossil gas: natural gas</v>
      </c>
      <c r="D1714" t="s">
        <v>3239</v>
      </c>
      <c r="H1714" t="s">
        <v>3438</v>
      </c>
      <c r="I1714">
        <v>59</v>
      </c>
      <c r="J1714" t="s">
        <v>3451</v>
      </c>
      <c r="K1714" t="s">
        <v>29</v>
      </c>
      <c r="L1714" t="s">
        <v>29</v>
      </c>
      <c r="M1714" t="s">
        <v>29</v>
      </c>
      <c r="N1714">
        <v>22.747129000000001</v>
      </c>
      <c r="O1714">
        <v>113.205012</v>
      </c>
      <c r="P1714" t="s">
        <v>3485</v>
      </c>
      <c r="Q1714" s="3">
        <f>Table1[[#This Row],[Capacity (MW)]]*0.395*8760*10^-6</f>
        <v>0.20415179999999997</v>
      </c>
      <c r="R1714" s="3" cm="1">
        <f t="array" ref="R1714">AVERAGE(VLOOKUP(_xlfn.TEXTSPLIT(Table1[[#This Row],[Fuel (no space after comma)]], ","), FuelList_Final_EF!$A$2:$B$65, 2, FALSE))</f>
        <v>53.06</v>
      </c>
      <c r="S1714" s="3">
        <f>Table1[[#This Row],[Generation (TWh)]]*10^9*VLOOKUP(Table1[[#This Row],[Turbine/Engine Technology]],Technology_HR!$A$2:$B$11,2,FALSE)*10^-6</f>
        <v>1541141.9381999997</v>
      </c>
      <c r="T1714" s="5">
        <f>Table1[[#This Row],[Fuel Consumption (mmBtu)]]*Table1[[#This Row],[Emission Factor (kg CO2/ mmBtu)]]*10^3</f>
        <v>81772991240.891998</v>
      </c>
      <c r="U1714" s="3">
        <f>Table1[[#This Row],[Emissions (g CO2)]]/(Table1[[#This Row],[Generation (TWh)]]*10^9)</f>
        <v>400.54994000000005</v>
      </c>
    </row>
    <row r="1715" spans="1:21" x14ac:dyDescent="0.35">
      <c r="A1715" t="s">
        <v>29</v>
      </c>
      <c r="B1715" t="s">
        <v>3239</v>
      </c>
      <c r="C1715" t="str">
        <f>SUBSTITUTE(Table1[[#This Row],[Fuel]],", ",",")</f>
        <v>fossil gas: natural gas</v>
      </c>
      <c r="D1715" t="s">
        <v>3239</v>
      </c>
      <c r="H1715" t="s">
        <v>3438</v>
      </c>
      <c r="I1715">
        <v>59</v>
      </c>
      <c r="J1715" t="s">
        <v>3451</v>
      </c>
      <c r="K1715" t="s">
        <v>29</v>
      </c>
      <c r="L1715" t="s">
        <v>29</v>
      </c>
      <c r="M1715" t="s">
        <v>29</v>
      </c>
      <c r="N1715">
        <v>22.747129000000001</v>
      </c>
      <c r="O1715">
        <v>113.205012</v>
      </c>
      <c r="P1715" t="s">
        <v>3485</v>
      </c>
      <c r="Q1715" s="3">
        <f>Table1[[#This Row],[Capacity (MW)]]*0.395*8760*10^-6</f>
        <v>0.20415179999999997</v>
      </c>
      <c r="R1715" s="3" cm="1">
        <f t="array" ref="R1715">AVERAGE(VLOOKUP(_xlfn.TEXTSPLIT(Table1[[#This Row],[Fuel (no space after comma)]], ","), FuelList_Final_EF!$A$2:$B$65, 2, FALSE))</f>
        <v>53.06</v>
      </c>
      <c r="S1715" s="3">
        <f>Table1[[#This Row],[Generation (TWh)]]*10^9*VLOOKUP(Table1[[#This Row],[Turbine/Engine Technology]],Technology_HR!$A$2:$B$11,2,FALSE)*10^-6</f>
        <v>1541141.9381999997</v>
      </c>
      <c r="T1715" s="5">
        <f>Table1[[#This Row],[Fuel Consumption (mmBtu)]]*Table1[[#This Row],[Emission Factor (kg CO2/ mmBtu)]]*10^3</f>
        <v>81772991240.891998</v>
      </c>
      <c r="U1715" s="3">
        <f>Table1[[#This Row],[Emissions (g CO2)]]/(Table1[[#This Row],[Generation (TWh)]]*10^9)</f>
        <v>400.54994000000005</v>
      </c>
    </row>
    <row r="1716" spans="1:21" x14ac:dyDescent="0.35">
      <c r="A1716" t="s">
        <v>29</v>
      </c>
      <c r="B1716" t="s">
        <v>3239</v>
      </c>
      <c r="C1716" t="str">
        <f>SUBSTITUTE(Table1[[#This Row],[Fuel]],", ",",")</f>
        <v>fossil gas: natural gas</v>
      </c>
      <c r="D1716" t="s">
        <v>3239</v>
      </c>
      <c r="H1716" t="s">
        <v>3438</v>
      </c>
      <c r="I1716">
        <v>59</v>
      </c>
      <c r="J1716" t="s">
        <v>3451</v>
      </c>
      <c r="K1716" t="s">
        <v>29</v>
      </c>
      <c r="L1716" t="s">
        <v>29</v>
      </c>
      <c r="M1716" t="s">
        <v>29</v>
      </c>
      <c r="N1716">
        <v>22.747129000000001</v>
      </c>
      <c r="O1716">
        <v>113.205012</v>
      </c>
      <c r="P1716" t="s">
        <v>3485</v>
      </c>
      <c r="Q1716" s="3">
        <f>Table1[[#This Row],[Capacity (MW)]]*0.395*8760*10^-6</f>
        <v>0.20415179999999997</v>
      </c>
      <c r="R1716" s="3" cm="1">
        <f t="array" ref="R1716">AVERAGE(VLOOKUP(_xlfn.TEXTSPLIT(Table1[[#This Row],[Fuel (no space after comma)]], ","), FuelList_Final_EF!$A$2:$B$65, 2, FALSE))</f>
        <v>53.06</v>
      </c>
      <c r="S1716" s="3">
        <f>Table1[[#This Row],[Generation (TWh)]]*10^9*VLOOKUP(Table1[[#This Row],[Turbine/Engine Technology]],Technology_HR!$A$2:$B$11,2,FALSE)*10^-6</f>
        <v>1541141.9381999997</v>
      </c>
      <c r="T1716" s="5">
        <f>Table1[[#This Row],[Fuel Consumption (mmBtu)]]*Table1[[#This Row],[Emission Factor (kg CO2/ mmBtu)]]*10^3</f>
        <v>81772991240.891998</v>
      </c>
      <c r="U1716" s="3">
        <f>Table1[[#This Row],[Emissions (g CO2)]]/(Table1[[#This Row],[Generation (TWh)]]*10^9)</f>
        <v>400.54994000000005</v>
      </c>
    </row>
    <row r="1717" spans="1:21" x14ac:dyDescent="0.35">
      <c r="A1717" t="s">
        <v>29</v>
      </c>
      <c r="B1717" t="s">
        <v>3239</v>
      </c>
      <c r="C1717" t="str">
        <f>SUBSTITUTE(Table1[[#This Row],[Fuel]],", ",",")</f>
        <v>fossil gas: natural gas</v>
      </c>
      <c r="D1717" t="s">
        <v>3239</v>
      </c>
      <c r="H1717" t="s">
        <v>3438</v>
      </c>
      <c r="I1717">
        <v>59</v>
      </c>
      <c r="J1717" t="s">
        <v>3450</v>
      </c>
      <c r="K1717" t="s">
        <v>29</v>
      </c>
      <c r="L1717" t="s">
        <v>29</v>
      </c>
      <c r="M1717" t="s">
        <v>29</v>
      </c>
      <c r="N1717">
        <v>22.747129000000001</v>
      </c>
      <c r="O1717">
        <v>113.205012</v>
      </c>
      <c r="P1717" t="s">
        <v>3485</v>
      </c>
      <c r="Q1717" s="3">
        <f>Table1[[#This Row],[Capacity (MW)]]*0.395*8760*10^-6</f>
        <v>0.20415179999999997</v>
      </c>
      <c r="R1717" s="3" cm="1">
        <f t="array" ref="R1717">AVERAGE(VLOOKUP(_xlfn.TEXTSPLIT(Table1[[#This Row],[Fuel (no space after comma)]], ","), FuelList_Final_EF!$A$2:$B$65, 2, FALSE))</f>
        <v>53.06</v>
      </c>
      <c r="S1717" s="3">
        <f>Table1[[#This Row],[Generation (TWh)]]*10^9*VLOOKUP(Table1[[#This Row],[Turbine/Engine Technology]],Technology_HR!$A$2:$B$11,2,FALSE)*10^-6</f>
        <v>1541141.9381999997</v>
      </c>
      <c r="T1717" s="5">
        <f>Table1[[#This Row],[Fuel Consumption (mmBtu)]]*Table1[[#This Row],[Emission Factor (kg CO2/ mmBtu)]]*10^3</f>
        <v>81772991240.891998</v>
      </c>
      <c r="U1717" s="3">
        <f>Table1[[#This Row],[Emissions (g CO2)]]/(Table1[[#This Row],[Generation (TWh)]]*10^9)</f>
        <v>400.54994000000005</v>
      </c>
    </row>
    <row r="1718" spans="1:21" x14ac:dyDescent="0.35">
      <c r="A1718" t="s">
        <v>29</v>
      </c>
      <c r="B1718" t="s">
        <v>3239</v>
      </c>
      <c r="C1718" t="str">
        <f>SUBSTITUTE(Table1[[#This Row],[Fuel]],", ",",")</f>
        <v>fossil gas: natural gas</v>
      </c>
      <c r="D1718" t="s">
        <v>3239</v>
      </c>
      <c r="H1718" t="s">
        <v>3438</v>
      </c>
      <c r="I1718">
        <v>59</v>
      </c>
      <c r="J1718" t="s">
        <v>3450</v>
      </c>
      <c r="K1718" t="s">
        <v>29</v>
      </c>
      <c r="L1718" t="s">
        <v>29</v>
      </c>
      <c r="M1718" t="s">
        <v>29</v>
      </c>
      <c r="N1718">
        <v>22.747129000000001</v>
      </c>
      <c r="O1718">
        <v>113.205012</v>
      </c>
      <c r="P1718" t="s">
        <v>3485</v>
      </c>
      <c r="Q1718" s="3">
        <f>Table1[[#This Row],[Capacity (MW)]]*0.395*8760*10^-6</f>
        <v>0.20415179999999997</v>
      </c>
      <c r="R1718" s="3" cm="1">
        <f t="array" ref="R1718">AVERAGE(VLOOKUP(_xlfn.TEXTSPLIT(Table1[[#This Row],[Fuel (no space after comma)]], ","), FuelList_Final_EF!$A$2:$B$65, 2, FALSE))</f>
        <v>53.06</v>
      </c>
      <c r="S1718" s="3">
        <f>Table1[[#This Row],[Generation (TWh)]]*10^9*VLOOKUP(Table1[[#This Row],[Turbine/Engine Technology]],Technology_HR!$A$2:$B$11,2,FALSE)*10^-6</f>
        <v>1541141.9381999997</v>
      </c>
      <c r="T1718" s="5">
        <f>Table1[[#This Row],[Fuel Consumption (mmBtu)]]*Table1[[#This Row],[Emission Factor (kg CO2/ mmBtu)]]*10^3</f>
        <v>81772991240.891998</v>
      </c>
      <c r="U1718" s="3">
        <f>Table1[[#This Row],[Emissions (g CO2)]]/(Table1[[#This Row],[Generation (TWh)]]*10^9)</f>
        <v>400.54994000000005</v>
      </c>
    </row>
    <row r="1719" spans="1:21" x14ac:dyDescent="0.35">
      <c r="A1719" t="s">
        <v>29</v>
      </c>
      <c r="B1719" t="s">
        <v>3239</v>
      </c>
      <c r="C1719" t="str">
        <f>SUBSTITUTE(Table1[[#This Row],[Fuel]],", ",",")</f>
        <v>fossil gas: natural gas</v>
      </c>
      <c r="D1719" t="s">
        <v>3239</v>
      </c>
      <c r="H1719" t="s">
        <v>3438</v>
      </c>
      <c r="I1719">
        <v>59</v>
      </c>
      <c r="J1719" t="s">
        <v>3450</v>
      </c>
      <c r="K1719" t="s">
        <v>29</v>
      </c>
      <c r="L1719" t="s">
        <v>29</v>
      </c>
      <c r="M1719" t="s">
        <v>29</v>
      </c>
      <c r="N1719">
        <v>22.747129000000001</v>
      </c>
      <c r="O1719">
        <v>113.205012</v>
      </c>
      <c r="P1719" t="s">
        <v>3485</v>
      </c>
      <c r="Q1719" s="3">
        <f>Table1[[#This Row],[Capacity (MW)]]*0.395*8760*10^-6</f>
        <v>0.20415179999999997</v>
      </c>
      <c r="R1719" s="3" cm="1">
        <f t="array" ref="R1719">AVERAGE(VLOOKUP(_xlfn.TEXTSPLIT(Table1[[#This Row],[Fuel (no space after comma)]], ","), FuelList_Final_EF!$A$2:$B$65, 2, FALSE))</f>
        <v>53.06</v>
      </c>
      <c r="S1719" s="3">
        <f>Table1[[#This Row],[Generation (TWh)]]*10^9*VLOOKUP(Table1[[#This Row],[Turbine/Engine Technology]],Technology_HR!$A$2:$B$11,2,FALSE)*10^-6</f>
        <v>1541141.9381999997</v>
      </c>
      <c r="T1719" s="5">
        <f>Table1[[#This Row],[Fuel Consumption (mmBtu)]]*Table1[[#This Row],[Emission Factor (kg CO2/ mmBtu)]]*10^3</f>
        <v>81772991240.891998</v>
      </c>
      <c r="U1719" s="3">
        <f>Table1[[#This Row],[Emissions (g CO2)]]/(Table1[[#This Row],[Generation (TWh)]]*10^9)</f>
        <v>400.54994000000005</v>
      </c>
    </row>
    <row r="1720" spans="1:21" x14ac:dyDescent="0.35">
      <c r="A1720" t="s">
        <v>509</v>
      </c>
      <c r="B1720" t="s">
        <v>3274</v>
      </c>
      <c r="C1720" t="str">
        <f>SUBSTITUTE(Table1[[#This Row],[Fuel]],", ",",")</f>
        <v>industrial by-product: blast furnace gas</v>
      </c>
      <c r="D1720" t="s">
        <v>3274</v>
      </c>
      <c r="H1720" t="s">
        <v>3440</v>
      </c>
      <c r="I1720">
        <v>93</v>
      </c>
      <c r="J1720" t="s">
        <v>3444</v>
      </c>
      <c r="K1720" t="s">
        <v>29</v>
      </c>
      <c r="L1720" t="s">
        <v>29</v>
      </c>
      <c r="M1720" t="s">
        <v>29</v>
      </c>
      <c r="N1720">
        <v>25.73809</v>
      </c>
      <c r="O1720">
        <v>119.59000399999999</v>
      </c>
      <c r="P1720" t="s">
        <v>3485</v>
      </c>
      <c r="Q1720" s="3">
        <f>Table1[[#This Row],[Capacity (MW)]]*0.395*8760*10^-6</f>
        <v>0.32179859999999993</v>
      </c>
      <c r="R1720" s="3" cm="1">
        <f t="array" ref="R1720">AVERAGE(VLOOKUP(_xlfn.TEXTSPLIT(Table1[[#This Row],[Fuel (no space after comma)]], ","), FuelList_Final_EF!$A$2:$B$65, 2, FALSE))</f>
        <v>274.32</v>
      </c>
      <c r="S1720" s="3">
        <f>Table1[[#This Row],[Generation (TWh)]]*10^9*VLOOKUP(Table1[[#This Row],[Turbine/Engine Technology]],Technology_HR!$A$2:$B$11,2,FALSE)*10^-6</f>
        <v>3309698.6009999993</v>
      </c>
      <c r="T1720" s="5">
        <f>Table1[[#This Row],[Fuel Consumption (mmBtu)]]*Table1[[#This Row],[Emission Factor (kg CO2/ mmBtu)]]*10^3</f>
        <v>907916520226.31982</v>
      </c>
      <c r="U1720" s="3">
        <f>Table1[[#This Row],[Emissions (g CO2)]]/(Table1[[#This Row],[Generation (TWh)]]*10^9)</f>
        <v>2821.3811999999998</v>
      </c>
    </row>
    <row r="1721" spans="1:21" x14ac:dyDescent="0.35">
      <c r="A1721" t="s">
        <v>509</v>
      </c>
      <c r="B1721" t="s">
        <v>3274</v>
      </c>
      <c r="C1721" t="str">
        <f>SUBSTITUTE(Table1[[#This Row],[Fuel]],", ",",")</f>
        <v>industrial by-product: blast furnace gas</v>
      </c>
      <c r="D1721" t="s">
        <v>3274</v>
      </c>
      <c r="H1721" t="s">
        <v>3440</v>
      </c>
      <c r="I1721">
        <v>135</v>
      </c>
      <c r="J1721" t="s">
        <v>3446</v>
      </c>
      <c r="K1721">
        <v>2021</v>
      </c>
      <c r="L1721" t="s">
        <v>29</v>
      </c>
      <c r="M1721" t="s">
        <v>29</v>
      </c>
      <c r="N1721">
        <v>25.73809</v>
      </c>
      <c r="O1721">
        <v>119.59000399999999</v>
      </c>
      <c r="P1721" t="s">
        <v>3485</v>
      </c>
      <c r="Q1721" s="3">
        <f>Table1[[#This Row],[Capacity (MW)]]*0.395*8760*10^-6</f>
        <v>0.46712699999999996</v>
      </c>
      <c r="R1721" s="3" cm="1">
        <f t="array" ref="R1721">AVERAGE(VLOOKUP(_xlfn.TEXTSPLIT(Table1[[#This Row],[Fuel (no space after comma)]], ","), FuelList_Final_EF!$A$2:$B$65, 2, FALSE))</f>
        <v>274.32</v>
      </c>
      <c r="S1721" s="3">
        <f>Table1[[#This Row],[Generation (TWh)]]*10^9*VLOOKUP(Table1[[#This Row],[Turbine/Engine Technology]],Technology_HR!$A$2:$B$11,2,FALSE)*10^-6</f>
        <v>4804401.1949999984</v>
      </c>
      <c r="T1721" s="5">
        <f>Table1[[#This Row],[Fuel Consumption (mmBtu)]]*Table1[[#This Row],[Emission Factor (kg CO2/ mmBtu)]]*10^3</f>
        <v>1317943335812.3997</v>
      </c>
      <c r="U1721" s="3">
        <f>Table1[[#This Row],[Emissions (g CO2)]]/(Table1[[#This Row],[Generation (TWh)]]*10^9)</f>
        <v>2821.3811999999998</v>
      </c>
    </row>
    <row r="1722" spans="1:21" x14ac:dyDescent="0.35">
      <c r="A1722" t="s">
        <v>510</v>
      </c>
      <c r="B1722" t="s">
        <v>3274</v>
      </c>
      <c r="C1722" t="str">
        <f>SUBSTITUTE(Table1[[#This Row],[Fuel]],", ",",")</f>
        <v>industrial by-product: blast furnace gas</v>
      </c>
      <c r="D1722" t="s">
        <v>3274</v>
      </c>
      <c r="H1722" t="s">
        <v>3440</v>
      </c>
      <c r="I1722">
        <v>55</v>
      </c>
      <c r="J1722" t="s">
        <v>3446</v>
      </c>
      <c r="K1722">
        <v>2021</v>
      </c>
      <c r="L1722" t="s">
        <v>29</v>
      </c>
      <c r="M1722" t="s">
        <v>29</v>
      </c>
      <c r="N1722">
        <v>26.488285000000001</v>
      </c>
      <c r="O1722">
        <v>119.654938</v>
      </c>
      <c r="P1722" t="s">
        <v>3485</v>
      </c>
      <c r="Q1722" s="3">
        <f>Table1[[#This Row],[Capacity (MW)]]*0.395*8760*10^-6</f>
        <v>0.19031099999999998</v>
      </c>
      <c r="R1722" s="3" cm="1">
        <f t="array" ref="R1722">AVERAGE(VLOOKUP(_xlfn.TEXTSPLIT(Table1[[#This Row],[Fuel (no space after comma)]], ","), FuelList_Final_EF!$A$2:$B$65, 2, FALSE))</f>
        <v>274.32</v>
      </c>
      <c r="S1722" s="3">
        <f>Table1[[#This Row],[Generation (TWh)]]*10^9*VLOOKUP(Table1[[#This Row],[Turbine/Engine Technology]],Technology_HR!$A$2:$B$11,2,FALSE)*10^-6</f>
        <v>1957348.6349999998</v>
      </c>
      <c r="T1722" s="5">
        <f>Table1[[#This Row],[Fuel Consumption (mmBtu)]]*Table1[[#This Row],[Emission Factor (kg CO2/ mmBtu)]]*10^3</f>
        <v>536939877553.19989</v>
      </c>
      <c r="U1722" s="3">
        <f>Table1[[#This Row],[Emissions (g CO2)]]/(Table1[[#This Row],[Generation (TWh)]]*10^9)</f>
        <v>2821.3811999999998</v>
      </c>
    </row>
    <row r="1723" spans="1:21" x14ac:dyDescent="0.35">
      <c r="A1723" t="s">
        <v>510</v>
      </c>
      <c r="B1723" t="s">
        <v>3274</v>
      </c>
      <c r="C1723" t="str">
        <f>SUBSTITUTE(Table1[[#This Row],[Fuel]],", ",",")</f>
        <v>industrial by-product: blast furnace gas</v>
      </c>
      <c r="D1723" t="s">
        <v>3274</v>
      </c>
      <c r="H1723" t="s">
        <v>3440</v>
      </c>
      <c r="I1723">
        <v>55</v>
      </c>
      <c r="J1723" t="s">
        <v>3446</v>
      </c>
      <c r="K1723">
        <v>2022</v>
      </c>
      <c r="L1723" t="s">
        <v>29</v>
      </c>
      <c r="M1723" t="s">
        <v>29</v>
      </c>
      <c r="N1723">
        <v>26.488285000000001</v>
      </c>
      <c r="O1723">
        <v>119.654938</v>
      </c>
      <c r="P1723" t="s">
        <v>3485</v>
      </c>
      <c r="Q1723" s="3">
        <f>Table1[[#This Row],[Capacity (MW)]]*0.395*8760*10^-6</f>
        <v>0.19031099999999998</v>
      </c>
      <c r="R1723" s="3" cm="1">
        <f t="array" ref="R1723">AVERAGE(VLOOKUP(_xlfn.TEXTSPLIT(Table1[[#This Row],[Fuel (no space after comma)]], ","), FuelList_Final_EF!$A$2:$B$65, 2, FALSE))</f>
        <v>274.32</v>
      </c>
      <c r="S1723" s="3">
        <f>Table1[[#This Row],[Generation (TWh)]]*10^9*VLOOKUP(Table1[[#This Row],[Turbine/Engine Technology]],Technology_HR!$A$2:$B$11,2,FALSE)*10^-6</f>
        <v>1957348.6349999998</v>
      </c>
      <c r="T1723" s="5">
        <f>Table1[[#This Row],[Fuel Consumption (mmBtu)]]*Table1[[#This Row],[Emission Factor (kg CO2/ mmBtu)]]*10^3</f>
        <v>536939877553.19989</v>
      </c>
      <c r="U1723" s="3">
        <f>Table1[[#This Row],[Emissions (g CO2)]]/(Table1[[#This Row],[Generation (TWh)]]*10^9)</f>
        <v>2821.3811999999998</v>
      </c>
    </row>
    <row r="1724" spans="1:21" x14ac:dyDescent="0.35">
      <c r="A1724" t="s">
        <v>511</v>
      </c>
      <c r="B1724" t="s">
        <v>3274</v>
      </c>
      <c r="C1724" t="str">
        <f>SUBSTITUTE(Table1[[#This Row],[Fuel]],", ",",")</f>
        <v>industrial by-product: blast furnace gas</v>
      </c>
      <c r="D1724" t="s">
        <v>3274</v>
      </c>
      <c r="H1724" t="s">
        <v>3440</v>
      </c>
      <c r="I1724">
        <v>80</v>
      </c>
      <c r="J1724" t="s">
        <v>3449</v>
      </c>
      <c r="K1724" t="s">
        <v>29</v>
      </c>
      <c r="L1724" t="s">
        <v>29</v>
      </c>
      <c r="M1724" t="s">
        <v>29</v>
      </c>
      <c r="N1724">
        <v>25.244404200000002</v>
      </c>
      <c r="O1724">
        <v>118.0298842</v>
      </c>
      <c r="P1724" t="s">
        <v>3485</v>
      </c>
      <c r="Q1724" s="3">
        <f>Table1[[#This Row],[Capacity (MW)]]*0.395*8760*10^-6</f>
        <v>0.27681600000000001</v>
      </c>
      <c r="R1724" s="3" cm="1">
        <f t="array" ref="R1724">AVERAGE(VLOOKUP(_xlfn.TEXTSPLIT(Table1[[#This Row],[Fuel (no space after comma)]], ","), FuelList_Final_EF!$A$2:$B$65, 2, FALSE))</f>
        <v>274.32</v>
      </c>
      <c r="S1724" s="3">
        <f>Table1[[#This Row],[Generation (TWh)]]*10^9*VLOOKUP(Table1[[#This Row],[Turbine/Engine Technology]],Technology_HR!$A$2:$B$11,2,FALSE)*10^-6</f>
        <v>2847052.56</v>
      </c>
      <c r="T1724" s="5">
        <f>Table1[[#This Row],[Fuel Consumption (mmBtu)]]*Table1[[#This Row],[Emission Factor (kg CO2/ mmBtu)]]*10^3</f>
        <v>781003458259.19995</v>
      </c>
      <c r="U1724" s="3">
        <f>Table1[[#This Row],[Emissions (g CO2)]]/(Table1[[#This Row],[Generation (TWh)]]*10^9)</f>
        <v>2821.3811999999998</v>
      </c>
    </row>
    <row r="1725" spans="1:21" x14ac:dyDescent="0.35">
      <c r="A1725" t="s">
        <v>512</v>
      </c>
      <c r="B1725" t="s">
        <v>3274</v>
      </c>
      <c r="C1725" t="str">
        <f>SUBSTITUTE(Table1[[#This Row],[Fuel]],", ",",")</f>
        <v>industrial by-product: blast furnace gas</v>
      </c>
      <c r="D1725" t="s">
        <v>3274</v>
      </c>
      <c r="H1725" t="s">
        <v>3440</v>
      </c>
      <c r="I1725">
        <v>80</v>
      </c>
      <c r="J1725" t="s">
        <v>3446</v>
      </c>
      <c r="K1725">
        <v>2017</v>
      </c>
      <c r="L1725" t="s">
        <v>29</v>
      </c>
      <c r="M1725" t="s">
        <v>29</v>
      </c>
      <c r="N1725">
        <v>26.257283999999999</v>
      </c>
      <c r="O1725">
        <v>117.61424100000001</v>
      </c>
      <c r="P1725" t="s">
        <v>3485</v>
      </c>
      <c r="Q1725" s="3">
        <f>Table1[[#This Row],[Capacity (MW)]]*0.395*8760*10^-6</f>
        <v>0.27681600000000001</v>
      </c>
      <c r="R1725" s="3" cm="1">
        <f t="array" ref="R1725">AVERAGE(VLOOKUP(_xlfn.TEXTSPLIT(Table1[[#This Row],[Fuel (no space after comma)]], ","), FuelList_Final_EF!$A$2:$B$65, 2, FALSE))</f>
        <v>274.32</v>
      </c>
      <c r="S1725" s="3">
        <f>Table1[[#This Row],[Generation (TWh)]]*10^9*VLOOKUP(Table1[[#This Row],[Turbine/Engine Technology]],Technology_HR!$A$2:$B$11,2,FALSE)*10^-6</f>
        <v>2847052.56</v>
      </c>
      <c r="T1725" s="5">
        <f>Table1[[#This Row],[Fuel Consumption (mmBtu)]]*Table1[[#This Row],[Emission Factor (kg CO2/ mmBtu)]]*10^3</f>
        <v>781003458259.19995</v>
      </c>
      <c r="U1725" s="3">
        <f>Table1[[#This Row],[Emissions (g CO2)]]/(Table1[[#This Row],[Generation (TWh)]]*10^9)</f>
        <v>2821.3811999999998</v>
      </c>
    </row>
    <row r="1726" spans="1:21" x14ac:dyDescent="0.35">
      <c r="A1726" t="s">
        <v>512</v>
      </c>
      <c r="B1726" t="s">
        <v>3274</v>
      </c>
      <c r="C1726" t="str">
        <f>SUBSTITUTE(Table1[[#This Row],[Fuel]],", ",",")</f>
        <v>industrial by-product: blast furnace gas</v>
      </c>
      <c r="D1726" t="s">
        <v>3274</v>
      </c>
      <c r="H1726" t="s">
        <v>3440</v>
      </c>
      <c r="I1726">
        <v>80</v>
      </c>
      <c r="J1726" t="s">
        <v>3446</v>
      </c>
      <c r="K1726">
        <v>2023</v>
      </c>
      <c r="L1726" t="s">
        <v>29</v>
      </c>
      <c r="M1726" t="s">
        <v>29</v>
      </c>
      <c r="N1726">
        <v>26.257283999999999</v>
      </c>
      <c r="O1726">
        <v>117.61424100000001</v>
      </c>
      <c r="P1726" t="s">
        <v>3485</v>
      </c>
      <c r="Q1726" s="3">
        <f>Table1[[#This Row],[Capacity (MW)]]*0.395*8760*10^-6</f>
        <v>0.27681600000000001</v>
      </c>
      <c r="R1726" s="3" cm="1">
        <f t="array" ref="R1726">AVERAGE(VLOOKUP(_xlfn.TEXTSPLIT(Table1[[#This Row],[Fuel (no space after comma)]], ","), FuelList_Final_EF!$A$2:$B$65, 2, FALSE))</f>
        <v>274.32</v>
      </c>
      <c r="S1726" s="3">
        <f>Table1[[#This Row],[Generation (TWh)]]*10^9*VLOOKUP(Table1[[#This Row],[Turbine/Engine Technology]],Technology_HR!$A$2:$B$11,2,FALSE)*10^-6</f>
        <v>2847052.56</v>
      </c>
      <c r="T1726" s="5">
        <f>Table1[[#This Row],[Fuel Consumption (mmBtu)]]*Table1[[#This Row],[Emission Factor (kg CO2/ mmBtu)]]*10^3</f>
        <v>781003458259.19995</v>
      </c>
      <c r="U1726" s="3">
        <f>Table1[[#This Row],[Emissions (g CO2)]]/(Table1[[#This Row],[Generation (TWh)]]*10^9)</f>
        <v>2821.3811999999998</v>
      </c>
    </row>
    <row r="1727" spans="1:21" x14ac:dyDescent="0.35">
      <c r="A1727" t="s">
        <v>512</v>
      </c>
      <c r="B1727" t="s">
        <v>3274</v>
      </c>
      <c r="C1727" t="str">
        <f>SUBSTITUTE(Table1[[#This Row],[Fuel]],", ",",")</f>
        <v>industrial by-product: blast furnace gas</v>
      </c>
      <c r="D1727" t="s">
        <v>3274</v>
      </c>
      <c r="H1727" t="s">
        <v>3440</v>
      </c>
      <c r="I1727">
        <v>80</v>
      </c>
      <c r="J1727" t="s">
        <v>3446</v>
      </c>
      <c r="K1727">
        <v>2023</v>
      </c>
      <c r="L1727" t="s">
        <v>29</v>
      </c>
      <c r="M1727" t="s">
        <v>29</v>
      </c>
      <c r="N1727">
        <v>26.257283999999999</v>
      </c>
      <c r="O1727">
        <v>117.61424100000001</v>
      </c>
      <c r="P1727" t="s">
        <v>3485</v>
      </c>
      <c r="Q1727" s="3">
        <f>Table1[[#This Row],[Capacity (MW)]]*0.395*8760*10^-6</f>
        <v>0.27681600000000001</v>
      </c>
      <c r="R1727" s="3" cm="1">
        <f t="array" ref="R1727">AVERAGE(VLOOKUP(_xlfn.TEXTSPLIT(Table1[[#This Row],[Fuel (no space after comma)]], ","), FuelList_Final_EF!$A$2:$B$65, 2, FALSE))</f>
        <v>274.32</v>
      </c>
      <c r="S1727" s="3">
        <f>Table1[[#This Row],[Generation (TWh)]]*10^9*VLOOKUP(Table1[[#This Row],[Turbine/Engine Technology]],Technology_HR!$A$2:$B$11,2,FALSE)*10^-6</f>
        <v>2847052.56</v>
      </c>
      <c r="T1727" s="5">
        <f>Table1[[#This Row],[Fuel Consumption (mmBtu)]]*Table1[[#This Row],[Emission Factor (kg CO2/ mmBtu)]]*10^3</f>
        <v>781003458259.19995</v>
      </c>
      <c r="U1727" s="3">
        <f>Table1[[#This Row],[Emissions (g CO2)]]/(Table1[[#This Row],[Generation (TWh)]]*10^9)</f>
        <v>2821.3811999999998</v>
      </c>
    </row>
    <row r="1728" spans="1:21" x14ac:dyDescent="0.35">
      <c r="A1728" t="s">
        <v>513</v>
      </c>
      <c r="B1728" t="s">
        <v>3239</v>
      </c>
      <c r="C1728" t="str">
        <f>SUBSTITUTE(Table1[[#This Row],[Fuel]],", ",",")</f>
        <v>fossil gas: natural gas</v>
      </c>
      <c r="D1728" t="s">
        <v>3239</v>
      </c>
      <c r="H1728" t="s">
        <v>3438</v>
      </c>
      <c r="I1728">
        <v>490</v>
      </c>
      <c r="J1728" t="s">
        <v>3449</v>
      </c>
      <c r="K1728">
        <v>2025</v>
      </c>
      <c r="L1728" t="s">
        <v>29</v>
      </c>
      <c r="M1728" t="s">
        <v>29</v>
      </c>
      <c r="N1728">
        <v>29.5531276</v>
      </c>
      <c r="O1728">
        <v>107.4860139</v>
      </c>
      <c r="P1728" t="s">
        <v>3485</v>
      </c>
      <c r="Q1728" s="3">
        <f>Table1[[#This Row],[Capacity (MW)]]*0.395*8760*10^-6</f>
        <v>1.6954979999999999</v>
      </c>
      <c r="R1728" s="3" cm="1">
        <f t="array" ref="R1728">AVERAGE(VLOOKUP(_xlfn.TEXTSPLIT(Table1[[#This Row],[Fuel (no space after comma)]], ","), FuelList_Final_EF!$A$2:$B$65, 2, FALSE))</f>
        <v>53.06</v>
      </c>
      <c r="S1728" s="3">
        <f>Table1[[#This Row],[Generation (TWh)]]*10^9*VLOOKUP(Table1[[#This Row],[Turbine/Engine Technology]],Technology_HR!$A$2:$B$11,2,FALSE)*10^-6</f>
        <v>12799314.401999999</v>
      </c>
      <c r="T1728" s="5">
        <f>Table1[[#This Row],[Fuel Consumption (mmBtu)]]*Table1[[#This Row],[Emission Factor (kg CO2/ mmBtu)]]*10^3</f>
        <v>679131622170.12</v>
      </c>
      <c r="U1728" s="3">
        <f>Table1[[#This Row],[Emissions (g CO2)]]/(Table1[[#This Row],[Generation (TWh)]]*10^9)</f>
        <v>400.54993999999999</v>
      </c>
    </row>
    <row r="1729" spans="1:21" x14ac:dyDescent="0.35">
      <c r="A1729" t="s">
        <v>513</v>
      </c>
      <c r="B1729" t="s">
        <v>3239</v>
      </c>
      <c r="C1729" t="str">
        <f>SUBSTITUTE(Table1[[#This Row],[Fuel]],", ",",")</f>
        <v>fossil gas: natural gas</v>
      </c>
      <c r="D1729" t="s">
        <v>3239</v>
      </c>
      <c r="H1729" t="s">
        <v>3438</v>
      </c>
      <c r="I1729">
        <v>490</v>
      </c>
      <c r="J1729" t="s">
        <v>3450</v>
      </c>
      <c r="K1729" t="s">
        <v>29</v>
      </c>
      <c r="L1729" t="s">
        <v>29</v>
      </c>
      <c r="M1729" t="s">
        <v>29</v>
      </c>
      <c r="N1729">
        <v>29.5531276</v>
      </c>
      <c r="O1729">
        <v>107.4860139</v>
      </c>
      <c r="P1729" t="s">
        <v>3485</v>
      </c>
      <c r="Q1729" s="3">
        <f>Table1[[#This Row],[Capacity (MW)]]*0.395*8760*10^-6</f>
        <v>1.6954979999999999</v>
      </c>
      <c r="R1729" s="3" cm="1">
        <f t="array" ref="R1729">AVERAGE(VLOOKUP(_xlfn.TEXTSPLIT(Table1[[#This Row],[Fuel (no space after comma)]], ","), FuelList_Final_EF!$A$2:$B$65, 2, FALSE))</f>
        <v>53.06</v>
      </c>
      <c r="S1729" s="3">
        <f>Table1[[#This Row],[Generation (TWh)]]*10^9*VLOOKUP(Table1[[#This Row],[Turbine/Engine Technology]],Technology_HR!$A$2:$B$11,2,FALSE)*10^-6</f>
        <v>12799314.401999999</v>
      </c>
      <c r="T1729" s="5">
        <f>Table1[[#This Row],[Fuel Consumption (mmBtu)]]*Table1[[#This Row],[Emission Factor (kg CO2/ mmBtu)]]*10^3</f>
        <v>679131622170.12</v>
      </c>
      <c r="U1729" s="3">
        <f>Table1[[#This Row],[Emissions (g CO2)]]/(Table1[[#This Row],[Generation (TWh)]]*10^9)</f>
        <v>400.54993999999999</v>
      </c>
    </row>
    <row r="1730" spans="1:21" x14ac:dyDescent="0.35">
      <c r="A1730" t="s">
        <v>478</v>
      </c>
      <c r="B1730" t="s">
        <v>3239</v>
      </c>
      <c r="C1730" t="str">
        <f>SUBSTITUTE(Table1[[#This Row],[Fuel]],", ",",")</f>
        <v>fossil gas: natural gas</v>
      </c>
      <c r="D1730" t="s">
        <v>3239</v>
      </c>
      <c r="H1730" t="s">
        <v>3438</v>
      </c>
      <c r="I1730">
        <v>350</v>
      </c>
      <c r="J1730" t="s">
        <v>3446</v>
      </c>
      <c r="K1730">
        <v>2014</v>
      </c>
      <c r="L1730" t="s">
        <v>29</v>
      </c>
      <c r="M1730" t="s">
        <v>29</v>
      </c>
      <c r="N1730">
        <v>39.942703000000002</v>
      </c>
      <c r="O1730">
        <v>116.127166</v>
      </c>
      <c r="P1730" t="s">
        <v>3485</v>
      </c>
      <c r="Q1730" s="3">
        <f>Table1[[#This Row],[Capacity (MW)]]*0.395*8760*10^-6</f>
        <v>1.2110699999999999</v>
      </c>
      <c r="R1730" s="3" cm="1">
        <f t="array" ref="R1730">AVERAGE(VLOOKUP(_xlfn.TEXTSPLIT(Table1[[#This Row],[Fuel (no space after comma)]], ","), FuelList_Final_EF!$A$2:$B$65, 2, FALSE))</f>
        <v>53.06</v>
      </c>
      <c r="S1730" s="3">
        <f>Table1[[#This Row],[Generation (TWh)]]*10^9*VLOOKUP(Table1[[#This Row],[Turbine/Engine Technology]],Technology_HR!$A$2:$B$11,2,FALSE)*10^-6</f>
        <v>9142367.4299999978</v>
      </c>
      <c r="T1730" s="5">
        <f>Table1[[#This Row],[Fuel Consumption (mmBtu)]]*Table1[[#This Row],[Emission Factor (kg CO2/ mmBtu)]]*10^3</f>
        <v>485094015835.79993</v>
      </c>
      <c r="U1730" s="3">
        <f>Table1[[#This Row],[Emissions (g CO2)]]/(Table1[[#This Row],[Generation (TWh)]]*10^9)</f>
        <v>400.54993999999999</v>
      </c>
    </row>
    <row r="1731" spans="1:21" x14ac:dyDescent="0.35">
      <c r="A1731" t="s">
        <v>478</v>
      </c>
      <c r="B1731" t="s">
        <v>3239</v>
      </c>
      <c r="C1731" t="str">
        <f>SUBSTITUTE(Table1[[#This Row],[Fuel]],", ",",")</f>
        <v>fossil gas: natural gas</v>
      </c>
      <c r="D1731" t="s">
        <v>3239</v>
      </c>
      <c r="H1731" t="s">
        <v>3438</v>
      </c>
      <c r="I1731">
        <v>350</v>
      </c>
      <c r="J1731" t="s">
        <v>3446</v>
      </c>
      <c r="K1731">
        <v>2014</v>
      </c>
      <c r="L1731" t="s">
        <v>29</v>
      </c>
      <c r="M1731" t="s">
        <v>29</v>
      </c>
      <c r="N1731">
        <v>39.942703000000002</v>
      </c>
      <c r="O1731">
        <v>116.127166</v>
      </c>
      <c r="P1731" t="s">
        <v>3485</v>
      </c>
      <c r="Q1731" s="3">
        <f>Table1[[#This Row],[Capacity (MW)]]*0.395*8760*10^-6</f>
        <v>1.2110699999999999</v>
      </c>
      <c r="R1731" s="3" cm="1">
        <f t="array" ref="R1731">AVERAGE(VLOOKUP(_xlfn.TEXTSPLIT(Table1[[#This Row],[Fuel (no space after comma)]], ","), FuelList_Final_EF!$A$2:$B$65, 2, FALSE))</f>
        <v>53.06</v>
      </c>
      <c r="S1731" s="3">
        <f>Table1[[#This Row],[Generation (TWh)]]*10^9*VLOOKUP(Table1[[#This Row],[Turbine/Engine Technology]],Technology_HR!$A$2:$B$11,2,FALSE)*10^-6</f>
        <v>9142367.4299999978</v>
      </c>
      <c r="T1731" s="5">
        <f>Table1[[#This Row],[Fuel Consumption (mmBtu)]]*Table1[[#This Row],[Emission Factor (kg CO2/ mmBtu)]]*10^3</f>
        <v>485094015835.79993</v>
      </c>
      <c r="U1731" s="3">
        <f>Table1[[#This Row],[Emissions (g CO2)]]/(Table1[[#This Row],[Generation (TWh)]]*10^9)</f>
        <v>400.54993999999999</v>
      </c>
    </row>
    <row r="1732" spans="1:21" x14ac:dyDescent="0.35">
      <c r="A1732" t="s">
        <v>514</v>
      </c>
      <c r="B1732" t="s">
        <v>3239</v>
      </c>
      <c r="C1732" t="str">
        <f>SUBSTITUTE(Table1[[#This Row],[Fuel]],", ",",")</f>
        <v>fossil gas: natural gas</v>
      </c>
      <c r="D1732" t="s">
        <v>3239</v>
      </c>
      <c r="H1732" t="s">
        <v>3436</v>
      </c>
      <c r="I1732">
        <v>120</v>
      </c>
      <c r="J1732" t="s">
        <v>3447</v>
      </c>
      <c r="K1732" t="s">
        <v>29</v>
      </c>
      <c r="L1732" t="s">
        <v>29</v>
      </c>
      <c r="M1732" t="s">
        <v>29</v>
      </c>
      <c r="N1732">
        <v>23.745856550747359</v>
      </c>
      <c r="O1732">
        <v>113.531948866872</v>
      </c>
      <c r="P1732" t="s">
        <v>3485</v>
      </c>
      <c r="Q1732" s="3">
        <f>Table1[[#This Row],[Capacity (MW)]]*0.395*8760*10^-6</f>
        <v>0.41522400000000004</v>
      </c>
      <c r="R1732" s="3" cm="1">
        <f t="array" ref="R1732">AVERAGE(VLOOKUP(_xlfn.TEXTSPLIT(Table1[[#This Row],[Fuel (no space after comma)]], ","), FuelList_Final_EF!$A$2:$B$65, 2, FALSE))</f>
        <v>53.06</v>
      </c>
      <c r="S1732" s="3">
        <f>Table1[[#This Row],[Generation (TWh)]]*10^9*VLOOKUP(Table1[[#This Row],[Turbine/Engine Technology]],Technology_HR!$A$2:$B$11,2,FALSE)*10^-6</f>
        <v>4571616.2400000012</v>
      </c>
      <c r="T1732" s="5">
        <f>Table1[[#This Row],[Fuel Consumption (mmBtu)]]*Table1[[#This Row],[Emission Factor (kg CO2/ mmBtu)]]*10^3</f>
        <v>242569957694.40009</v>
      </c>
      <c r="U1732" s="3">
        <f>Table1[[#This Row],[Emissions (g CO2)]]/(Table1[[#This Row],[Generation (TWh)]]*10^9)</f>
        <v>584.19060000000013</v>
      </c>
    </row>
    <row r="1733" spans="1:21" x14ac:dyDescent="0.35">
      <c r="A1733" t="s">
        <v>514</v>
      </c>
      <c r="B1733" t="s">
        <v>3239</v>
      </c>
      <c r="C1733" t="str">
        <f>SUBSTITUTE(Table1[[#This Row],[Fuel]],", ",",")</f>
        <v>fossil gas: natural gas</v>
      </c>
      <c r="D1733" t="s">
        <v>3239</v>
      </c>
      <c r="H1733" t="s">
        <v>3436</v>
      </c>
      <c r="I1733">
        <v>120</v>
      </c>
      <c r="J1733" t="s">
        <v>3447</v>
      </c>
      <c r="K1733" t="s">
        <v>29</v>
      </c>
      <c r="L1733" t="s">
        <v>29</v>
      </c>
      <c r="M1733" t="s">
        <v>29</v>
      </c>
      <c r="N1733">
        <v>23.745856550747359</v>
      </c>
      <c r="O1733">
        <v>113.531948866872</v>
      </c>
      <c r="P1733" t="s">
        <v>3485</v>
      </c>
      <c r="Q1733" s="3">
        <f>Table1[[#This Row],[Capacity (MW)]]*0.395*8760*10^-6</f>
        <v>0.41522400000000004</v>
      </c>
      <c r="R1733" s="3" cm="1">
        <f t="array" ref="R1733">AVERAGE(VLOOKUP(_xlfn.TEXTSPLIT(Table1[[#This Row],[Fuel (no space after comma)]], ","), FuelList_Final_EF!$A$2:$B$65, 2, FALSE))</f>
        <v>53.06</v>
      </c>
      <c r="S1733" s="3">
        <f>Table1[[#This Row],[Generation (TWh)]]*10^9*VLOOKUP(Table1[[#This Row],[Turbine/Engine Technology]],Technology_HR!$A$2:$B$11,2,FALSE)*10^-6</f>
        <v>4571616.2400000012</v>
      </c>
      <c r="T1733" s="5">
        <f>Table1[[#This Row],[Fuel Consumption (mmBtu)]]*Table1[[#This Row],[Emission Factor (kg CO2/ mmBtu)]]*10^3</f>
        <v>242569957694.40009</v>
      </c>
      <c r="U1733" s="3">
        <f>Table1[[#This Row],[Emissions (g CO2)]]/(Table1[[#This Row],[Generation (TWh)]]*10^9)</f>
        <v>584.19060000000013</v>
      </c>
    </row>
    <row r="1734" spans="1:21" x14ac:dyDescent="0.35">
      <c r="A1734" t="s">
        <v>514</v>
      </c>
      <c r="B1734" t="s">
        <v>3239</v>
      </c>
      <c r="C1734" t="str">
        <f>SUBSTITUTE(Table1[[#This Row],[Fuel]],", ",",")</f>
        <v>fossil gas: natural gas</v>
      </c>
      <c r="D1734" t="s">
        <v>3239</v>
      </c>
      <c r="H1734" t="s">
        <v>3436</v>
      </c>
      <c r="I1734">
        <v>120</v>
      </c>
      <c r="J1734" t="s">
        <v>3450</v>
      </c>
      <c r="K1734" t="s">
        <v>29</v>
      </c>
      <c r="L1734" t="s">
        <v>29</v>
      </c>
      <c r="M1734" t="s">
        <v>29</v>
      </c>
      <c r="N1734">
        <v>23.745856550747359</v>
      </c>
      <c r="O1734">
        <v>113.531948866872</v>
      </c>
      <c r="P1734" t="s">
        <v>3485</v>
      </c>
      <c r="Q1734" s="3">
        <f>Table1[[#This Row],[Capacity (MW)]]*0.395*8760*10^-6</f>
        <v>0.41522400000000004</v>
      </c>
      <c r="R1734" s="3" cm="1">
        <f t="array" ref="R1734">AVERAGE(VLOOKUP(_xlfn.TEXTSPLIT(Table1[[#This Row],[Fuel (no space after comma)]], ","), FuelList_Final_EF!$A$2:$B$65, 2, FALSE))</f>
        <v>53.06</v>
      </c>
      <c r="S1734" s="3">
        <f>Table1[[#This Row],[Generation (TWh)]]*10^9*VLOOKUP(Table1[[#This Row],[Turbine/Engine Technology]],Technology_HR!$A$2:$B$11,2,FALSE)*10^-6</f>
        <v>4571616.2400000012</v>
      </c>
      <c r="T1734" s="5">
        <f>Table1[[#This Row],[Fuel Consumption (mmBtu)]]*Table1[[#This Row],[Emission Factor (kg CO2/ mmBtu)]]*10^3</f>
        <v>242569957694.40009</v>
      </c>
      <c r="U1734" s="3">
        <f>Table1[[#This Row],[Emissions (g CO2)]]/(Table1[[#This Row],[Generation (TWh)]]*10^9)</f>
        <v>584.19060000000013</v>
      </c>
    </row>
    <row r="1735" spans="1:21" x14ac:dyDescent="0.35">
      <c r="A1735" t="s">
        <v>515</v>
      </c>
      <c r="B1735" t="s">
        <v>3239</v>
      </c>
      <c r="C1735" t="str">
        <f>SUBSTITUTE(Table1[[#This Row],[Fuel]],", ",",")</f>
        <v>fossil gas: natural gas</v>
      </c>
      <c r="D1735" t="s">
        <v>3239</v>
      </c>
      <c r="H1735" t="s">
        <v>3438</v>
      </c>
      <c r="I1735">
        <v>100</v>
      </c>
      <c r="J1735" t="s">
        <v>3446</v>
      </c>
      <c r="K1735">
        <v>2023</v>
      </c>
      <c r="L1735" t="s">
        <v>29</v>
      </c>
      <c r="M1735" t="s">
        <v>29</v>
      </c>
      <c r="N1735">
        <v>31.359985000000002</v>
      </c>
      <c r="O1735">
        <v>118.91106499999999</v>
      </c>
      <c r="P1735" t="s">
        <v>3485</v>
      </c>
      <c r="Q1735" s="3">
        <f>Table1[[#This Row],[Capacity (MW)]]*0.395*8760*10^-6</f>
        <v>0.34601999999999999</v>
      </c>
      <c r="R1735" s="3" cm="1">
        <f t="array" ref="R1735">AVERAGE(VLOOKUP(_xlfn.TEXTSPLIT(Table1[[#This Row],[Fuel (no space after comma)]], ","), FuelList_Final_EF!$A$2:$B$65, 2, FALSE))</f>
        <v>53.06</v>
      </c>
      <c r="S1735" s="3">
        <f>Table1[[#This Row],[Generation (TWh)]]*10^9*VLOOKUP(Table1[[#This Row],[Turbine/Engine Technology]],Technology_HR!$A$2:$B$11,2,FALSE)*10^-6</f>
        <v>2612104.98</v>
      </c>
      <c r="T1735" s="5">
        <f>Table1[[#This Row],[Fuel Consumption (mmBtu)]]*Table1[[#This Row],[Emission Factor (kg CO2/ mmBtu)]]*10^3</f>
        <v>138598290238.80002</v>
      </c>
      <c r="U1735" s="3">
        <f>Table1[[#This Row],[Emissions (g CO2)]]/(Table1[[#This Row],[Generation (TWh)]]*10^9)</f>
        <v>400.54994000000005</v>
      </c>
    </row>
    <row r="1736" spans="1:21" x14ac:dyDescent="0.35">
      <c r="A1736" t="s">
        <v>515</v>
      </c>
      <c r="B1736" t="s">
        <v>3239</v>
      </c>
      <c r="C1736" t="str">
        <f>SUBSTITUTE(Table1[[#This Row],[Fuel]],", ",",")</f>
        <v>fossil gas: natural gas</v>
      </c>
      <c r="D1736" t="s">
        <v>3239</v>
      </c>
      <c r="H1736" t="s">
        <v>3438</v>
      </c>
      <c r="I1736">
        <v>100</v>
      </c>
      <c r="J1736" t="s">
        <v>3446</v>
      </c>
      <c r="K1736">
        <v>2023</v>
      </c>
      <c r="L1736" t="s">
        <v>29</v>
      </c>
      <c r="M1736" t="s">
        <v>29</v>
      </c>
      <c r="N1736">
        <v>31.359985000000002</v>
      </c>
      <c r="O1736">
        <v>118.91106499999999</v>
      </c>
      <c r="P1736" t="s">
        <v>3485</v>
      </c>
      <c r="Q1736" s="3">
        <f>Table1[[#This Row],[Capacity (MW)]]*0.395*8760*10^-6</f>
        <v>0.34601999999999999</v>
      </c>
      <c r="R1736" s="3" cm="1">
        <f t="array" ref="R1736">AVERAGE(VLOOKUP(_xlfn.TEXTSPLIT(Table1[[#This Row],[Fuel (no space after comma)]], ","), FuelList_Final_EF!$A$2:$B$65, 2, FALSE))</f>
        <v>53.06</v>
      </c>
      <c r="S1736" s="3">
        <f>Table1[[#This Row],[Generation (TWh)]]*10^9*VLOOKUP(Table1[[#This Row],[Turbine/Engine Technology]],Technology_HR!$A$2:$B$11,2,FALSE)*10^-6</f>
        <v>2612104.98</v>
      </c>
      <c r="T1736" s="5">
        <f>Table1[[#This Row],[Fuel Consumption (mmBtu)]]*Table1[[#This Row],[Emission Factor (kg CO2/ mmBtu)]]*10^3</f>
        <v>138598290238.80002</v>
      </c>
      <c r="U1736" s="3">
        <f>Table1[[#This Row],[Emissions (g CO2)]]/(Table1[[#This Row],[Generation (TWh)]]*10^9)</f>
        <v>400.54994000000005</v>
      </c>
    </row>
    <row r="1737" spans="1:21" x14ac:dyDescent="0.35">
      <c r="A1737" t="s">
        <v>516</v>
      </c>
      <c r="B1737" t="s">
        <v>3239</v>
      </c>
      <c r="C1737" t="str">
        <f>SUBSTITUTE(Table1[[#This Row],[Fuel]],", ",",")</f>
        <v>fossil gas: natural gas</v>
      </c>
      <c r="D1737" t="s">
        <v>3239</v>
      </c>
      <c r="H1737" t="s">
        <v>3438</v>
      </c>
      <c r="I1737">
        <v>75</v>
      </c>
      <c r="J1737" t="s">
        <v>3446</v>
      </c>
      <c r="K1737">
        <v>2020</v>
      </c>
      <c r="L1737" t="s">
        <v>29</v>
      </c>
      <c r="M1737" t="s">
        <v>29</v>
      </c>
      <c r="N1737">
        <v>21.825063</v>
      </c>
      <c r="O1737">
        <v>110.836366</v>
      </c>
      <c r="P1737" t="s">
        <v>3485</v>
      </c>
      <c r="Q1737" s="3">
        <f>Table1[[#This Row],[Capacity (MW)]]*0.395*8760*10^-6</f>
        <v>0.259515</v>
      </c>
      <c r="R1737" s="3" cm="1">
        <f t="array" ref="R1737">AVERAGE(VLOOKUP(_xlfn.TEXTSPLIT(Table1[[#This Row],[Fuel (no space after comma)]], ","), FuelList_Final_EF!$A$2:$B$65, 2, FALSE))</f>
        <v>53.06</v>
      </c>
      <c r="S1737" s="3">
        <f>Table1[[#This Row],[Generation (TWh)]]*10^9*VLOOKUP(Table1[[#This Row],[Turbine/Engine Technology]],Technology_HR!$A$2:$B$11,2,FALSE)*10^-6</f>
        <v>1959078.7349999999</v>
      </c>
      <c r="T1737" s="5">
        <f>Table1[[#This Row],[Fuel Consumption (mmBtu)]]*Table1[[#This Row],[Emission Factor (kg CO2/ mmBtu)]]*10^3</f>
        <v>103948717679.09999</v>
      </c>
      <c r="U1737" s="3">
        <f>Table1[[#This Row],[Emissions (g CO2)]]/(Table1[[#This Row],[Generation (TWh)]]*10^9)</f>
        <v>400.54993999999999</v>
      </c>
    </row>
    <row r="1738" spans="1:21" x14ac:dyDescent="0.35">
      <c r="A1738" t="s">
        <v>516</v>
      </c>
      <c r="B1738" t="s">
        <v>3239</v>
      </c>
      <c r="C1738" t="str">
        <f>SUBSTITUTE(Table1[[#This Row],[Fuel]],", ",",")</f>
        <v>fossil gas: natural gas</v>
      </c>
      <c r="D1738" t="s">
        <v>3239</v>
      </c>
      <c r="H1738" t="s">
        <v>3438</v>
      </c>
      <c r="I1738">
        <v>75</v>
      </c>
      <c r="J1738" t="s">
        <v>3446</v>
      </c>
      <c r="K1738">
        <v>2021</v>
      </c>
      <c r="L1738" t="s">
        <v>29</v>
      </c>
      <c r="M1738" t="s">
        <v>29</v>
      </c>
      <c r="N1738">
        <v>21.825063</v>
      </c>
      <c r="O1738">
        <v>110.836366</v>
      </c>
      <c r="P1738" t="s">
        <v>3485</v>
      </c>
      <c r="Q1738" s="3">
        <f>Table1[[#This Row],[Capacity (MW)]]*0.395*8760*10^-6</f>
        <v>0.259515</v>
      </c>
      <c r="R1738" s="3" cm="1">
        <f t="array" ref="R1738">AVERAGE(VLOOKUP(_xlfn.TEXTSPLIT(Table1[[#This Row],[Fuel (no space after comma)]], ","), FuelList_Final_EF!$A$2:$B$65, 2, FALSE))</f>
        <v>53.06</v>
      </c>
      <c r="S1738" s="3">
        <f>Table1[[#This Row],[Generation (TWh)]]*10^9*VLOOKUP(Table1[[#This Row],[Turbine/Engine Technology]],Technology_HR!$A$2:$B$11,2,FALSE)*10^-6</f>
        <v>1959078.7349999999</v>
      </c>
      <c r="T1738" s="5">
        <f>Table1[[#This Row],[Fuel Consumption (mmBtu)]]*Table1[[#This Row],[Emission Factor (kg CO2/ mmBtu)]]*10^3</f>
        <v>103948717679.09999</v>
      </c>
      <c r="U1738" s="3">
        <f>Table1[[#This Row],[Emissions (g CO2)]]/(Table1[[#This Row],[Generation (TWh)]]*10^9)</f>
        <v>400.54993999999999</v>
      </c>
    </row>
    <row r="1739" spans="1:21" x14ac:dyDescent="0.35">
      <c r="A1739" t="s">
        <v>517</v>
      </c>
      <c r="B1739" t="s">
        <v>3239</v>
      </c>
      <c r="C1739" t="str">
        <f>SUBSTITUTE(Table1[[#This Row],[Fuel]],", ",",")</f>
        <v>fossil gas: natural gas</v>
      </c>
      <c r="D1739" t="s">
        <v>3239</v>
      </c>
      <c r="H1739" t="s">
        <v>3438</v>
      </c>
      <c r="I1739">
        <v>180</v>
      </c>
      <c r="J1739" t="s">
        <v>3446</v>
      </c>
      <c r="K1739">
        <v>2015</v>
      </c>
      <c r="L1739" t="s">
        <v>29</v>
      </c>
      <c r="M1739" t="s">
        <v>29</v>
      </c>
      <c r="N1739">
        <v>23.212501</v>
      </c>
      <c r="O1739">
        <v>113.572592</v>
      </c>
      <c r="P1739" t="s">
        <v>3485</v>
      </c>
      <c r="Q1739" s="3">
        <f>Table1[[#This Row],[Capacity (MW)]]*0.395*8760*10^-6</f>
        <v>0.62283600000000006</v>
      </c>
      <c r="R1739" s="3" cm="1">
        <f t="array" ref="R1739">AVERAGE(VLOOKUP(_xlfn.TEXTSPLIT(Table1[[#This Row],[Fuel (no space after comma)]], ","), FuelList_Final_EF!$A$2:$B$65, 2, FALSE))</f>
        <v>53.06</v>
      </c>
      <c r="S1739" s="3">
        <f>Table1[[#This Row],[Generation (TWh)]]*10^9*VLOOKUP(Table1[[#This Row],[Turbine/Engine Technology]],Technology_HR!$A$2:$B$11,2,FALSE)*10^-6</f>
        <v>4701788.9639999997</v>
      </c>
      <c r="T1739" s="5">
        <f>Table1[[#This Row],[Fuel Consumption (mmBtu)]]*Table1[[#This Row],[Emission Factor (kg CO2/ mmBtu)]]*10^3</f>
        <v>249476922429.84</v>
      </c>
      <c r="U1739" s="3">
        <f>Table1[[#This Row],[Emissions (g CO2)]]/(Table1[[#This Row],[Generation (TWh)]]*10^9)</f>
        <v>400.54993999999999</v>
      </c>
    </row>
    <row r="1740" spans="1:21" x14ac:dyDescent="0.35">
      <c r="A1740" t="s">
        <v>517</v>
      </c>
      <c r="B1740" t="s">
        <v>3239</v>
      </c>
      <c r="C1740" t="str">
        <f>SUBSTITUTE(Table1[[#This Row],[Fuel]],", ",",")</f>
        <v>fossil gas: natural gas</v>
      </c>
      <c r="D1740" t="s">
        <v>3239</v>
      </c>
      <c r="H1740" t="s">
        <v>3438</v>
      </c>
      <c r="I1740">
        <v>180</v>
      </c>
      <c r="J1740" t="s">
        <v>3446</v>
      </c>
      <c r="K1740">
        <v>2015</v>
      </c>
      <c r="L1740" t="s">
        <v>29</v>
      </c>
      <c r="M1740" t="s">
        <v>29</v>
      </c>
      <c r="N1740">
        <v>23.212501</v>
      </c>
      <c r="O1740">
        <v>113.572592</v>
      </c>
      <c r="P1740" t="s">
        <v>3485</v>
      </c>
      <c r="Q1740" s="3">
        <f>Table1[[#This Row],[Capacity (MW)]]*0.395*8760*10^-6</f>
        <v>0.62283600000000006</v>
      </c>
      <c r="R1740" s="3" cm="1">
        <f t="array" ref="R1740">AVERAGE(VLOOKUP(_xlfn.TEXTSPLIT(Table1[[#This Row],[Fuel (no space after comma)]], ","), FuelList_Final_EF!$A$2:$B$65, 2, FALSE))</f>
        <v>53.06</v>
      </c>
      <c r="S1740" s="3">
        <f>Table1[[#This Row],[Generation (TWh)]]*10^9*VLOOKUP(Table1[[#This Row],[Turbine/Engine Technology]],Technology_HR!$A$2:$B$11,2,FALSE)*10^-6</f>
        <v>4701788.9639999997</v>
      </c>
      <c r="T1740" s="5">
        <f>Table1[[#This Row],[Fuel Consumption (mmBtu)]]*Table1[[#This Row],[Emission Factor (kg CO2/ mmBtu)]]*10^3</f>
        <v>249476922429.84</v>
      </c>
      <c r="U1740" s="3">
        <f>Table1[[#This Row],[Emissions (g CO2)]]/(Table1[[#This Row],[Generation (TWh)]]*10^9)</f>
        <v>400.54993999999999</v>
      </c>
    </row>
    <row r="1741" spans="1:21" x14ac:dyDescent="0.35">
      <c r="A1741" t="s">
        <v>518</v>
      </c>
      <c r="B1741" t="s">
        <v>3239</v>
      </c>
      <c r="C1741" t="str">
        <f>SUBSTITUTE(Table1[[#This Row],[Fuel]],", ",",")</f>
        <v>fossil gas: natural gas</v>
      </c>
      <c r="D1741" t="s">
        <v>3239</v>
      </c>
      <c r="H1741" t="s">
        <v>3438</v>
      </c>
      <c r="I1741">
        <v>75</v>
      </c>
      <c r="J1741" t="s">
        <v>3452</v>
      </c>
      <c r="K1741" t="s">
        <v>29</v>
      </c>
      <c r="L1741" t="s">
        <v>29</v>
      </c>
      <c r="M1741" t="s">
        <v>29</v>
      </c>
      <c r="N1741">
        <v>38.337367999999998</v>
      </c>
      <c r="O1741">
        <v>117.30564800000001</v>
      </c>
      <c r="P1741" t="s">
        <v>3485</v>
      </c>
      <c r="Q1741" s="3">
        <f>Table1[[#This Row],[Capacity (MW)]]*0.395*8760*10^-6</f>
        <v>0.259515</v>
      </c>
      <c r="R1741" s="3" cm="1">
        <f t="array" ref="R1741">AVERAGE(VLOOKUP(_xlfn.TEXTSPLIT(Table1[[#This Row],[Fuel (no space after comma)]], ","), FuelList_Final_EF!$A$2:$B$65, 2, FALSE))</f>
        <v>53.06</v>
      </c>
      <c r="S1741" s="3">
        <f>Table1[[#This Row],[Generation (TWh)]]*10^9*VLOOKUP(Table1[[#This Row],[Turbine/Engine Technology]],Technology_HR!$A$2:$B$11,2,FALSE)*10^-6</f>
        <v>1959078.7349999999</v>
      </c>
      <c r="T1741" s="5">
        <f>Table1[[#This Row],[Fuel Consumption (mmBtu)]]*Table1[[#This Row],[Emission Factor (kg CO2/ mmBtu)]]*10^3</f>
        <v>103948717679.09999</v>
      </c>
      <c r="U1741" s="3">
        <f>Table1[[#This Row],[Emissions (g CO2)]]/(Table1[[#This Row],[Generation (TWh)]]*10^9)</f>
        <v>400.54993999999999</v>
      </c>
    </row>
    <row r="1742" spans="1:21" x14ac:dyDescent="0.35">
      <c r="A1742" t="s">
        <v>518</v>
      </c>
      <c r="B1742" t="s">
        <v>3239</v>
      </c>
      <c r="C1742" t="str">
        <f>SUBSTITUTE(Table1[[#This Row],[Fuel]],", ",",")</f>
        <v>fossil gas: natural gas</v>
      </c>
      <c r="D1742" t="s">
        <v>3239</v>
      </c>
      <c r="H1742" t="s">
        <v>3438</v>
      </c>
      <c r="I1742">
        <v>75</v>
      </c>
      <c r="J1742" t="s">
        <v>3452</v>
      </c>
      <c r="K1742" t="s">
        <v>29</v>
      </c>
      <c r="L1742" t="s">
        <v>29</v>
      </c>
      <c r="M1742" t="s">
        <v>29</v>
      </c>
      <c r="N1742">
        <v>38.337367999999998</v>
      </c>
      <c r="O1742">
        <v>117.30564800000001</v>
      </c>
      <c r="P1742" t="s">
        <v>3485</v>
      </c>
      <c r="Q1742" s="3">
        <f>Table1[[#This Row],[Capacity (MW)]]*0.395*8760*10^-6</f>
        <v>0.259515</v>
      </c>
      <c r="R1742" s="3" cm="1">
        <f t="array" ref="R1742">AVERAGE(VLOOKUP(_xlfn.TEXTSPLIT(Table1[[#This Row],[Fuel (no space after comma)]], ","), FuelList_Final_EF!$A$2:$B$65, 2, FALSE))</f>
        <v>53.06</v>
      </c>
      <c r="S1742" s="3">
        <f>Table1[[#This Row],[Generation (TWh)]]*10^9*VLOOKUP(Table1[[#This Row],[Turbine/Engine Technology]],Technology_HR!$A$2:$B$11,2,FALSE)*10^-6</f>
        <v>1959078.7349999999</v>
      </c>
      <c r="T1742" s="5">
        <f>Table1[[#This Row],[Fuel Consumption (mmBtu)]]*Table1[[#This Row],[Emission Factor (kg CO2/ mmBtu)]]*10^3</f>
        <v>103948717679.09999</v>
      </c>
      <c r="U1742" s="3">
        <f>Table1[[#This Row],[Emissions (g CO2)]]/(Table1[[#This Row],[Generation (TWh)]]*10^9)</f>
        <v>400.54993999999999</v>
      </c>
    </row>
    <row r="1743" spans="1:21" x14ac:dyDescent="0.35">
      <c r="A1743" t="s">
        <v>519</v>
      </c>
      <c r="B1743" t="s">
        <v>3239</v>
      </c>
      <c r="C1743" t="str">
        <f>SUBSTITUTE(Table1[[#This Row],[Fuel]],", ",",")</f>
        <v>fossil gas: natural gas</v>
      </c>
      <c r="D1743" t="s">
        <v>3239</v>
      </c>
      <c r="H1743" t="s">
        <v>3438</v>
      </c>
      <c r="I1743">
        <v>60</v>
      </c>
      <c r="J1743" t="s">
        <v>3446</v>
      </c>
      <c r="K1743">
        <v>2018</v>
      </c>
      <c r="L1743" t="s">
        <v>29</v>
      </c>
      <c r="M1743" t="s">
        <v>29</v>
      </c>
      <c r="N1743">
        <v>31.447320999999999</v>
      </c>
      <c r="O1743">
        <v>120.903723</v>
      </c>
      <c r="P1743" t="s">
        <v>3485</v>
      </c>
      <c r="Q1743" s="3">
        <f>Table1[[#This Row],[Capacity (MW)]]*0.395*8760*10^-6</f>
        <v>0.20761200000000002</v>
      </c>
      <c r="R1743" s="3" cm="1">
        <f t="array" ref="R1743">AVERAGE(VLOOKUP(_xlfn.TEXTSPLIT(Table1[[#This Row],[Fuel (no space after comma)]], ","), FuelList_Final_EF!$A$2:$B$65, 2, FALSE))</f>
        <v>53.06</v>
      </c>
      <c r="S1743" s="3">
        <f>Table1[[#This Row],[Generation (TWh)]]*10^9*VLOOKUP(Table1[[#This Row],[Turbine/Engine Technology]],Technology_HR!$A$2:$B$11,2,FALSE)*10^-6</f>
        <v>1567262.9880000001</v>
      </c>
      <c r="T1743" s="5">
        <f>Table1[[#This Row],[Fuel Consumption (mmBtu)]]*Table1[[#This Row],[Emission Factor (kg CO2/ mmBtu)]]*10^3</f>
        <v>83158974143.280014</v>
      </c>
      <c r="U1743" s="3">
        <f>Table1[[#This Row],[Emissions (g CO2)]]/(Table1[[#This Row],[Generation (TWh)]]*10^9)</f>
        <v>400.54993999999999</v>
      </c>
    </row>
    <row r="1744" spans="1:21" x14ac:dyDescent="0.35">
      <c r="A1744" t="s">
        <v>519</v>
      </c>
      <c r="B1744" t="s">
        <v>3239</v>
      </c>
      <c r="C1744" t="str">
        <f>SUBSTITUTE(Table1[[#This Row],[Fuel]],", ",",")</f>
        <v>fossil gas: natural gas</v>
      </c>
      <c r="D1744" t="s">
        <v>3239</v>
      </c>
      <c r="H1744" t="s">
        <v>3438</v>
      </c>
      <c r="I1744">
        <v>60</v>
      </c>
      <c r="J1744" t="s">
        <v>3446</v>
      </c>
      <c r="K1744">
        <v>2018</v>
      </c>
      <c r="L1744" t="s">
        <v>29</v>
      </c>
      <c r="M1744" t="s">
        <v>29</v>
      </c>
      <c r="N1744">
        <v>31.447320999999999</v>
      </c>
      <c r="O1744">
        <v>120.903723</v>
      </c>
      <c r="P1744" t="s">
        <v>3485</v>
      </c>
      <c r="Q1744" s="3">
        <f>Table1[[#This Row],[Capacity (MW)]]*0.395*8760*10^-6</f>
        <v>0.20761200000000002</v>
      </c>
      <c r="R1744" s="3" cm="1">
        <f t="array" ref="R1744">AVERAGE(VLOOKUP(_xlfn.TEXTSPLIT(Table1[[#This Row],[Fuel (no space after comma)]], ","), FuelList_Final_EF!$A$2:$B$65, 2, FALSE))</f>
        <v>53.06</v>
      </c>
      <c r="S1744" s="3">
        <f>Table1[[#This Row],[Generation (TWh)]]*10^9*VLOOKUP(Table1[[#This Row],[Turbine/Engine Technology]],Technology_HR!$A$2:$B$11,2,FALSE)*10^-6</f>
        <v>1567262.9880000001</v>
      </c>
      <c r="T1744" s="5">
        <f>Table1[[#This Row],[Fuel Consumption (mmBtu)]]*Table1[[#This Row],[Emission Factor (kg CO2/ mmBtu)]]*10^3</f>
        <v>83158974143.280014</v>
      </c>
      <c r="U1744" s="3">
        <f>Table1[[#This Row],[Emissions (g CO2)]]/(Table1[[#This Row],[Generation (TWh)]]*10^9)</f>
        <v>400.54993999999999</v>
      </c>
    </row>
    <row r="1745" spans="1:21" x14ac:dyDescent="0.35">
      <c r="A1745" t="s">
        <v>520</v>
      </c>
      <c r="B1745" t="s">
        <v>3239</v>
      </c>
      <c r="C1745" t="str">
        <f>SUBSTITUTE(Table1[[#This Row],[Fuel]],", ",",")</f>
        <v>fossil gas: natural gas</v>
      </c>
      <c r="D1745" t="s">
        <v>3239</v>
      </c>
      <c r="H1745" t="s">
        <v>3438</v>
      </c>
      <c r="I1745">
        <v>200</v>
      </c>
      <c r="J1745" t="s">
        <v>3446</v>
      </c>
      <c r="K1745">
        <v>2018</v>
      </c>
      <c r="L1745" t="s">
        <v>29</v>
      </c>
      <c r="M1745" t="s">
        <v>29</v>
      </c>
      <c r="N1745">
        <v>31.881775000000001</v>
      </c>
      <c r="O1745">
        <v>118.83744</v>
      </c>
      <c r="P1745" t="s">
        <v>3485</v>
      </c>
      <c r="Q1745" s="3">
        <f>Table1[[#This Row],[Capacity (MW)]]*0.395*8760*10^-6</f>
        <v>0.69203999999999999</v>
      </c>
      <c r="R1745" s="3" cm="1">
        <f t="array" ref="R1745">AVERAGE(VLOOKUP(_xlfn.TEXTSPLIT(Table1[[#This Row],[Fuel (no space after comma)]], ","), FuelList_Final_EF!$A$2:$B$65, 2, FALSE))</f>
        <v>53.06</v>
      </c>
      <c r="S1745" s="3">
        <f>Table1[[#This Row],[Generation (TWh)]]*10^9*VLOOKUP(Table1[[#This Row],[Turbine/Engine Technology]],Technology_HR!$A$2:$B$11,2,FALSE)*10^-6</f>
        <v>5224209.96</v>
      </c>
      <c r="T1745" s="5">
        <f>Table1[[#This Row],[Fuel Consumption (mmBtu)]]*Table1[[#This Row],[Emission Factor (kg CO2/ mmBtu)]]*10^3</f>
        <v>277196580477.60004</v>
      </c>
      <c r="U1745" s="3">
        <f>Table1[[#This Row],[Emissions (g CO2)]]/(Table1[[#This Row],[Generation (TWh)]]*10^9)</f>
        <v>400.54994000000005</v>
      </c>
    </row>
    <row r="1746" spans="1:21" x14ac:dyDescent="0.35">
      <c r="A1746" t="s">
        <v>520</v>
      </c>
      <c r="B1746" t="s">
        <v>3239</v>
      </c>
      <c r="C1746" t="str">
        <f>SUBSTITUTE(Table1[[#This Row],[Fuel]],", ",",")</f>
        <v>fossil gas: natural gas</v>
      </c>
      <c r="D1746" t="s">
        <v>3239</v>
      </c>
      <c r="H1746" t="s">
        <v>3438</v>
      </c>
      <c r="I1746">
        <v>200</v>
      </c>
      <c r="J1746" t="s">
        <v>3446</v>
      </c>
      <c r="K1746">
        <v>2018</v>
      </c>
      <c r="L1746" t="s">
        <v>29</v>
      </c>
      <c r="M1746" t="s">
        <v>29</v>
      </c>
      <c r="N1746">
        <v>31.881775000000001</v>
      </c>
      <c r="O1746">
        <v>118.83744</v>
      </c>
      <c r="P1746" t="s">
        <v>3485</v>
      </c>
      <c r="Q1746" s="3">
        <f>Table1[[#This Row],[Capacity (MW)]]*0.395*8760*10^-6</f>
        <v>0.69203999999999999</v>
      </c>
      <c r="R1746" s="3" cm="1">
        <f t="array" ref="R1746">AVERAGE(VLOOKUP(_xlfn.TEXTSPLIT(Table1[[#This Row],[Fuel (no space after comma)]], ","), FuelList_Final_EF!$A$2:$B$65, 2, FALSE))</f>
        <v>53.06</v>
      </c>
      <c r="S1746" s="3">
        <f>Table1[[#This Row],[Generation (TWh)]]*10^9*VLOOKUP(Table1[[#This Row],[Turbine/Engine Technology]],Technology_HR!$A$2:$B$11,2,FALSE)*10^-6</f>
        <v>5224209.96</v>
      </c>
      <c r="T1746" s="5">
        <f>Table1[[#This Row],[Fuel Consumption (mmBtu)]]*Table1[[#This Row],[Emission Factor (kg CO2/ mmBtu)]]*10^3</f>
        <v>277196580477.60004</v>
      </c>
      <c r="U1746" s="3">
        <f>Table1[[#This Row],[Emissions (g CO2)]]/(Table1[[#This Row],[Generation (TWh)]]*10^9)</f>
        <v>400.54994000000005</v>
      </c>
    </row>
    <row r="1747" spans="1:21" x14ac:dyDescent="0.35">
      <c r="A1747" t="s">
        <v>521</v>
      </c>
      <c r="B1747" t="s">
        <v>3269</v>
      </c>
      <c r="C1747" t="str">
        <f>SUBSTITUTE(Table1[[#This Row],[Fuel]],", ",",")</f>
        <v>fossil gas: natural gas,fossil gas: lng</v>
      </c>
      <c r="D1747" t="s">
        <v>3239</v>
      </c>
      <c r="E1747" t="s">
        <v>3242</v>
      </c>
      <c r="H1747" t="s">
        <v>3438</v>
      </c>
      <c r="I1747">
        <v>75</v>
      </c>
      <c r="J1747" t="s">
        <v>3451</v>
      </c>
      <c r="K1747" t="s">
        <v>29</v>
      </c>
      <c r="L1747" t="s">
        <v>29</v>
      </c>
      <c r="M1747" t="s">
        <v>29</v>
      </c>
      <c r="N1747">
        <v>22.740176000000002</v>
      </c>
      <c r="O1747">
        <v>108.279748</v>
      </c>
      <c r="P1747" t="s">
        <v>3485</v>
      </c>
      <c r="Q1747" s="3">
        <f>Table1[[#This Row],[Capacity (MW)]]*0.395*8760*10^-6</f>
        <v>0.259515</v>
      </c>
      <c r="R1747" s="3" cm="1">
        <f t="array" ref="R1747">AVERAGE(VLOOKUP(_xlfn.TEXTSPLIT(Table1[[#This Row],[Fuel (no space after comma)]], ","), FuelList_Final_EF!$A$2:$B$65, 2, FALSE))</f>
        <v>60.37290985767001</v>
      </c>
      <c r="S1747" s="3">
        <f>Table1[[#This Row],[Generation (TWh)]]*10^9*VLOOKUP(Table1[[#This Row],[Turbine/Engine Technology]],Technology_HR!$A$2:$B$11,2,FALSE)*10^-6</f>
        <v>1959078.7349999999</v>
      </c>
      <c r="T1747" s="5">
        <f>Table1[[#This Row],[Fuel Consumption (mmBtu)]]*Table1[[#This Row],[Emission Factor (kg CO2/ mmBtu)]]*10^3</f>
        <v>118275283872.23318</v>
      </c>
      <c r="U1747" s="3">
        <f>Table1[[#This Row],[Emissions (g CO2)]]/(Table1[[#This Row],[Generation (TWh)]]*10^9)</f>
        <v>455.75509651555086</v>
      </c>
    </row>
    <row r="1748" spans="1:21" x14ac:dyDescent="0.35">
      <c r="A1748" t="s">
        <v>521</v>
      </c>
      <c r="B1748" t="s">
        <v>3269</v>
      </c>
      <c r="C1748" t="str">
        <f>SUBSTITUTE(Table1[[#This Row],[Fuel]],", ",",")</f>
        <v>fossil gas: natural gas,fossil gas: lng</v>
      </c>
      <c r="D1748" t="s">
        <v>3239</v>
      </c>
      <c r="E1748" t="s">
        <v>3242</v>
      </c>
      <c r="H1748" t="s">
        <v>3438</v>
      </c>
      <c r="I1748">
        <v>75</v>
      </c>
      <c r="J1748" t="s">
        <v>3451</v>
      </c>
      <c r="K1748" t="s">
        <v>29</v>
      </c>
      <c r="L1748" t="s">
        <v>29</v>
      </c>
      <c r="M1748" t="s">
        <v>29</v>
      </c>
      <c r="N1748">
        <v>22.740176000000002</v>
      </c>
      <c r="O1748">
        <v>108.279748</v>
      </c>
      <c r="P1748" t="s">
        <v>3485</v>
      </c>
      <c r="Q1748" s="3">
        <f>Table1[[#This Row],[Capacity (MW)]]*0.395*8760*10^-6</f>
        <v>0.259515</v>
      </c>
      <c r="R1748" s="3" cm="1">
        <f t="array" ref="R1748">AVERAGE(VLOOKUP(_xlfn.TEXTSPLIT(Table1[[#This Row],[Fuel (no space after comma)]], ","), FuelList_Final_EF!$A$2:$B$65, 2, FALSE))</f>
        <v>60.37290985767001</v>
      </c>
      <c r="S1748" s="3">
        <f>Table1[[#This Row],[Generation (TWh)]]*10^9*VLOOKUP(Table1[[#This Row],[Turbine/Engine Technology]],Technology_HR!$A$2:$B$11,2,FALSE)*10^-6</f>
        <v>1959078.7349999999</v>
      </c>
      <c r="T1748" s="5">
        <f>Table1[[#This Row],[Fuel Consumption (mmBtu)]]*Table1[[#This Row],[Emission Factor (kg CO2/ mmBtu)]]*10^3</f>
        <v>118275283872.23318</v>
      </c>
      <c r="U1748" s="3">
        <f>Table1[[#This Row],[Emissions (g CO2)]]/(Table1[[#This Row],[Generation (TWh)]]*10^9)</f>
        <v>455.75509651555086</v>
      </c>
    </row>
    <row r="1749" spans="1:21" x14ac:dyDescent="0.35">
      <c r="A1749" t="s">
        <v>522</v>
      </c>
      <c r="B1749" t="s">
        <v>3239</v>
      </c>
      <c r="C1749" t="str">
        <f>SUBSTITUTE(Table1[[#This Row],[Fuel]],", ",",")</f>
        <v>fossil gas: natural gas</v>
      </c>
      <c r="D1749" t="s">
        <v>3239</v>
      </c>
      <c r="H1749" t="s">
        <v>3438</v>
      </c>
      <c r="I1749">
        <v>75</v>
      </c>
      <c r="J1749" t="s">
        <v>3446</v>
      </c>
      <c r="K1749">
        <v>2020</v>
      </c>
      <c r="L1749" t="s">
        <v>29</v>
      </c>
      <c r="M1749" t="s">
        <v>29</v>
      </c>
      <c r="N1749">
        <v>21.756050999999999</v>
      </c>
      <c r="O1749">
        <v>108.66820199999999</v>
      </c>
      <c r="P1749" t="s">
        <v>3485</v>
      </c>
      <c r="Q1749" s="3">
        <f>Table1[[#This Row],[Capacity (MW)]]*0.395*8760*10^-6</f>
        <v>0.259515</v>
      </c>
      <c r="R1749" s="3" cm="1">
        <f t="array" ref="R1749">AVERAGE(VLOOKUP(_xlfn.TEXTSPLIT(Table1[[#This Row],[Fuel (no space after comma)]], ","), FuelList_Final_EF!$A$2:$B$65, 2, FALSE))</f>
        <v>53.06</v>
      </c>
      <c r="S1749" s="3">
        <f>Table1[[#This Row],[Generation (TWh)]]*10^9*VLOOKUP(Table1[[#This Row],[Turbine/Engine Technology]],Technology_HR!$A$2:$B$11,2,FALSE)*10^-6</f>
        <v>1959078.7349999999</v>
      </c>
      <c r="T1749" s="5">
        <f>Table1[[#This Row],[Fuel Consumption (mmBtu)]]*Table1[[#This Row],[Emission Factor (kg CO2/ mmBtu)]]*10^3</f>
        <v>103948717679.09999</v>
      </c>
      <c r="U1749" s="3">
        <f>Table1[[#This Row],[Emissions (g CO2)]]/(Table1[[#This Row],[Generation (TWh)]]*10^9)</f>
        <v>400.54993999999999</v>
      </c>
    </row>
    <row r="1750" spans="1:21" x14ac:dyDescent="0.35">
      <c r="A1750" t="s">
        <v>522</v>
      </c>
      <c r="B1750" t="s">
        <v>3239</v>
      </c>
      <c r="C1750" t="str">
        <f>SUBSTITUTE(Table1[[#This Row],[Fuel]],", ",",")</f>
        <v>fossil gas: natural gas</v>
      </c>
      <c r="D1750" t="s">
        <v>3239</v>
      </c>
      <c r="H1750" t="s">
        <v>3438</v>
      </c>
      <c r="I1750">
        <v>75</v>
      </c>
      <c r="J1750" t="s">
        <v>3446</v>
      </c>
      <c r="K1750">
        <v>2021</v>
      </c>
      <c r="L1750" t="s">
        <v>29</v>
      </c>
      <c r="M1750" t="s">
        <v>29</v>
      </c>
      <c r="N1750">
        <v>21.756050999999999</v>
      </c>
      <c r="O1750">
        <v>108.66820199999999</v>
      </c>
      <c r="P1750" t="s">
        <v>3485</v>
      </c>
      <c r="Q1750" s="3">
        <f>Table1[[#This Row],[Capacity (MW)]]*0.395*8760*10^-6</f>
        <v>0.259515</v>
      </c>
      <c r="R1750" s="3" cm="1">
        <f t="array" ref="R1750">AVERAGE(VLOOKUP(_xlfn.TEXTSPLIT(Table1[[#This Row],[Fuel (no space after comma)]], ","), FuelList_Final_EF!$A$2:$B$65, 2, FALSE))</f>
        <v>53.06</v>
      </c>
      <c r="S1750" s="3">
        <f>Table1[[#This Row],[Generation (TWh)]]*10^9*VLOOKUP(Table1[[#This Row],[Turbine/Engine Technology]],Technology_HR!$A$2:$B$11,2,FALSE)*10^-6</f>
        <v>1959078.7349999999</v>
      </c>
      <c r="T1750" s="5">
        <f>Table1[[#This Row],[Fuel Consumption (mmBtu)]]*Table1[[#This Row],[Emission Factor (kg CO2/ mmBtu)]]*10^3</f>
        <v>103948717679.09999</v>
      </c>
      <c r="U1750" s="3">
        <f>Table1[[#This Row],[Emissions (g CO2)]]/(Table1[[#This Row],[Generation (TWh)]]*10^9)</f>
        <v>400.54993999999999</v>
      </c>
    </row>
    <row r="1751" spans="1:21" x14ac:dyDescent="0.35">
      <c r="A1751" t="s">
        <v>523</v>
      </c>
      <c r="B1751" t="s">
        <v>3239</v>
      </c>
      <c r="C1751" t="str">
        <f>SUBSTITUTE(Table1[[#This Row],[Fuel]],", ",",")</f>
        <v>fossil gas: natural gas</v>
      </c>
      <c r="D1751" t="s">
        <v>3239</v>
      </c>
      <c r="H1751" t="s">
        <v>3438</v>
      </c>
      <c r="I1751">
        <v>180</v>
      </c>
      <c r="J1751" t="s">
        <v>3446</v>
      </c>
      <c r="K1751">
        <v>2005</v>
      </c>
      <c r="L1751" t="s">
        <v>29</v>
      </c>
      <c r="M1751" t="s">
        <v>29</v>
      </c>
      <c r="N1751">
        <v>31.300606999999999</v>
      </c>
      <c r="O1751">
        <v>120.799921</v>
      </c>
      <c r="P1751" t="s">
        <v>3485</v>
      </c>
      <c r="Q1751" s="3">
        <f>Table1[[#This Row],[Capacity (MW)]]*0.395*8760*10^-6</f>
        <v>0.62283600000000006</v>
      </c>
      <c r="R1751" s="3" cm="1">
        <f t="array" ref="R1751">AVERAGE(VLOOKUP(_xlfn.TEXTSPLIT(Table1[[#This Row],[Fuel (no space after comma)]], ","), FuelList_Final_EF!$A$2:$B$65, 2, FALSE))</f>
        <v>53.06</v>
      </c>
      <c r="S1751" s="3">
        <f>Table1[[#This Row],[Generation (TWh)]]*10^9*VLOOKUP(Table1[[#This Row],[Turbine/Engine Technology]],Technology_HR!$A$2:$B$11,2,FALSE)*10^-6</f>
        <v>4701788.9639999997</v>
      </c>
      <c r="T1751" s="5">
        <f>Table1[[#This Row],[Fuel Consumption (mmBtu)]]*Table1[[#This Row],[Emission Factor (kg CO2/ mmBtu)]]*10^3</f>
        <v>249476922429.84</v>
      </c>
      <c r="U1751" s="3">
        <f>Table1[[#This Row],[Emissions (g CO2)]]/(Table1[[#This Row],[Generation (TWh)]]*10^9)</f>
        <v>400.54993999999999</v>
      </c>
    </row>
    <row r="1752" spans="1:21" x14ac:dyDescent="0.35">
      <c r="A1752" t="s">
        <v>523</v>
      </c>
      <c r="B1752" t="s">
        <v>3239</v>
      </c>
      <c r="C1752" t="str">
        <f>SUBSTITUTE(Table1[[#This Row],[Fuel]],", ",",")</f>
        <v>fossil gas: natural gas</v>
      </c>
      <c r="D1752" t="s">
        <v>3239</v>
      </c>
      <c r="H1752" t="s">
        <v>3438</v>
      </c>
      <c r="I1752">
        <v>180</v>
      </c>
      <c r="J1752" t="s">
        <v>3446</v>
      </c>
      <c r="K1752">
        <v>2005</v>
      </c>
      <c r="L1752" t="s">
        <v>29</v>
      </c>
      <c r="M1752" t="s">
        <v>29</v>
      </c>
      <c r="N1752">
        <v>31.300606999999999</v>
      </c>
      <c r="O1752">
        <v>120.799921</v>
      </c>
      <c r="P1752" t="s">
        <v>3485</v>
      </c>
      <c r="Q1752" s="3">
        <f>Table1[[#This Row],[Capacity (MW)]]*0.395*8760*10^-6</f>
        <v>0.62283600000000006</v>
      </c>
      <c r="R1752" s="3" cm="1">
        <f t="array" ref="R1752">AVERAGE(VLOOKUP(_xlfn.TEXTSPLIT(Table1[[#This Row],[Fuel (no space after comma)]], ","), FuelList_Final_EF!$A$2:$B$65, 2, FALSE))</f>
        <v>53.06</v>
      </c>
      <c r="S1752" s="3">
        <f>Table1[[#This Row],[Generation (TWh)]]*10^9*VLOOKUP(Table1[[#This Row],[Turbine/Engine Technology]],Technology_HR!$A$2:$B$11,2,FALSE)*10^-6</f>
        <v>4701788.9639999997</v>
      </c>
      <c r="T1752" s="5">
        <f>Table1[[#This Row],[Fuel Consumption (mmBtu)]]*Table1[[#This Row],[Emission Factor (kg CO2/ mmBtu)]]*10^3</f>
        <v>249476922429.84</v>
      </c>
      <c r="U1752" s="3">
        <f>Table1[[#This Row],[Emissions (g CO2)]]/(Table1[[#This Row],[Generation (TWh)]]*10^9)</f>
        <v>400.54993999999999</v>
      </c>
    </row>
    <row r="1753" spans="1:21" x14ac:dyDescent="0.35">
      <c r="A1753" t="s">
        <v>524</v>
      </c>
      <c r="B1753" t="s">
        <v>3239</v>
      </c>
      <c r="C1753" t="str">
        <f>SUBSTITUTE(Table1[[#This Row],[Fuel]],", ",",")</f>
        <v>fossil gas: natural gas</v>
      </c>
      <c r="D1753" t="s">
        <v>3239</v>
      </c>
      <c r="H1753" t="s">
        <v>3438</v>
      </c>
      <c r="I1753">
        <v>180</v>
      </c>
      <c r="J1753" t="s">
        <v>3446</v>
      </c>
      <c r="K1753">
        <v>2013</v>
      </c>
      <c r="L1753" t="s">
        <v>29</v>
      </c>
      <c r="M1753" t="s">
        <v>29</v>
      </c>
      <c r="N1753">
        <v>31.332014000000001</v>
      </c>
      <c r="O1753">
        <v>120.655939</v>
      </c>
      <c r="P1753" t="s">
        <v>3485</v>
      </c>
      <c r="Q1753" s="3">
        <f>Table1[[#This Row],[Capacity (MW)]]*0.395*8760*10^-6</f>
        <v>0.62283600000000006</v>
      </c>
      <c r="R1753" s="3" cm="1">
        <f t="array" ref="R1753">AVERAGE(VLOOKUP(_xlfn.TEXTSPLIT(Table1[[#This Row],[Fuel (no space after comma)]], ","), FuelList_Final_EF!$A$2:$B$65, 2, FALSE))</f>
        <v>53.06</v>
      </c>
      <c r="S1753" s="3">
        <f>Table1[[#This Row],[Generation (TWh)]]*10^9*VLOOKUP(Table1[[#This Row],[Turbine/Engine Technology]],Technology_HR!$A$2:$B$11,2,FALSE)*10^-6</f>
        <v>4701788.9639999997</v>
      </c>
      <c r="T1753" s="5">
        <f>Table1[[#This Row],[Fuel Consumption (mmBtu)]]*Table1[[#This Row],[Emission Factor (kg CO2/ mmBtu)]]*10^3</f>
        <v>249476922429.84</v>
      </c>
      <c r="U1753" s="3">
        <f>Table1[[#This Row],[Emissions (g CO2)]]/(Table1[[#This Row],[Generation (TWh)]]*10^9)</f>
        <v>400.54993999999999</v>
      </c>
    </row>
    <row r="1754" spans="1:21" x14ac:dyDescent="0.35">
      <c r="A1754" t="s">
        <v>524</v>
      </c>
      <c r="B1754" t="s">
        <v>3239</v>
      </c>
      <c r="C1754" t="str">
        <f>SUBSTITUTE(Table1[[#This Row],[Fuel]],", ",",")</f>
        <v>fossil gas: natural gas</v>
      </c>
      <c r="D1754" t="s">
        <v>3239</v>
      </c>
      <c r="H1754" t="s">
        <v>3438</v>
      </c>
      <c r="I1754">
        <v>180</v>
      </c>
      <c r="J1754" t="s">
        <v>3446</v>
      </c>
      <c r="K1754">
        <v>2013</v>
      </c>
      <c r="L1754" t="s">
        <v>29</v>
      </c>
      <c r="M1754" t="s">
        <v>29</v>
      </c>
      <c r="N1754">
        <v>31.332014000000001</v>
      </c>
      <c r="O1754">
        <v>120.655939</v>
      </c>
      <c r="P1754" t="s">
        <v>3485</v>
      </c>
      <c r="Q1754" s="3">
        <f>Table1[[#This Row],[Capacity (MW)]]*0.395*8760*10^-6</f>
        <v>0.62283600000000006</v>
      </c>
      <c r="R1754" s="3" cm="1">
        <f t="array" ref="R1754">AVERAGE(VLOOKUP(_xlfn.TEXTSPLIT(Table1[[#This Row],[Fuel (no space after comma)]], ","), FuelList_Final_EF!$A$2:$B$65, 2, FALSE))</f>
        <v>53.06</v>
      </c>
      <c r="S1754" s="3">
        <f>Table1[[#This Row],[Generation (TWh)]]*10^9*VLOOKUP(Table1[[#This Row],[Turbine/Engine Technology]],Technology_HR!$A$2:$B$11,2,FALSE)*10^-6</f>
        <v>4701788.9639999997</v>
      </c>
      <c r="T1754" s="5">
        <f>Table1[[#This Row],[Fuel Consumption (mmBtu)]]*Table1[[#This Row],[Emission Factor (kg CO2/ mmBtu)]]*10^3</f>
        <v>249476922429.84</v>
      </c>
      <c r="U1754" s="3">
        <f>Table1[[#This Row],[Emissions (g CO2)]]/(Table1[[#This Row],[Generation (TWh)]]*10^9)</f>
        <v>400.54993999999999</v>
      </c>
    </row>
    <row r="1755" spans="1:21" x14ac:dyDescent="0.35">
      <c r="A1755" t="s">
        <v>525</v>
      </c>
      <c r="B1755" t="s">
        <v>3239</v>
      </c>
      <c r="C1755" t="str">
        <f>SUBSTITUTE(Table1[[#This Row],[Fuel]],", ",",")</f>
        <v>fossil gas: natural gas</v>
      </c>
      <c r="D1755" t="s">
        <v>3239</v>
      </c>
      <c r="H1755" t="s">
        <v>3438</v>
      </c>
      <c r="I1755">
        <v>200</v>
      </c>
      <c r="J1755" t="s">
        <v>3446</v>
      </c>
      <c r="K1755">
        <v>2015</v>
      </c>
      <c r="L1755" t="s">
        <v>29</v>
      </c>
      <c r="M1755" t="s">
        <v>29</v>
      </c>
      <c r="N1755">
        <v>31.580908999999998</v>
      </c>
      <c r="O1755">
        <v>120.41729100000001</v>
      </c>
      <c r="P1755" t="s">
        <v>3485</v>
      </c>
      <c r="Q1755" s="3">
        <f>Table1[[#This Row],[Capacity (MW)]]*0.395*8760*10^-6</f>
        <v>0.69203999999999999</v>
      </c>
      <c r="R1755" s="3" cm="1">
        <f t="array" ref="R1755">AVERAGE(VLOOKUP(_xlfn.TEXTSPLIT(Table1[[#This Row],[Fuel (no space after comma)]], ","), FuelList_Final_EF!$A$2:$B$65, 2, FALSE))</f>
        <v>53.06</v>
      </c>
      <c r="S1755" s="3">
        <f>Table1[[#This Row],[Generation (TWh)]]*10^9*VLOOKUP(Table1[[#This Row],[Turbine/Engine Technology]],Technology_HR!$A$2:$B$11,2,FALSE)*10^-6</f>
        <v>5224209.96</v>
      </c>
      <c r="T1755" s="5">
        <f>Table1[[#This Row],[Fuel Consumption (mmBtu)]]*Table1[[#This Row],[Emission Factor (kg CO2/ mmBtu)]]*10^3</f>
        <v>277196580477.60004</v>
      </c>
      <c r="U1755" s="3">
        <f>Table1[[#This Row],[Emissions (g CO2)]]/(Table1[[#This Row],[Generation (TWh)]]*10^9)</f>
        <v>400.54994000000005</v>
      </c>
    </row>
    <row r="1756" spans="1:21" x14ac:dyDescent="0.35">
      <c r="A1756" t="s">
        <v>525</v>
      </c>
      <c r="B1756" t="s">
        <v>3239</v>
      </c>
      <c r="C1756" t="str">
        <f>SUBSTITUTE(Table1[[#This Row],[Fuel]],", ",",")</f>
        <v>fossil gas: natural gas</v>
      </c>
      <c r="D1756" t="s">
        <v>3239</v>
      </c>
      <c r="H1756" t="s">
        <v>3438</v>
      </c>
      <c r="I1756">
        <v>200</v>
      </c>
      <c r="J1756" t="s">
        <v>3446</v>
      </c>
      <c r="K1756">
        <v>2015</v>
      </c>
      <c r="L1756" t="s">
        <v>29</v>
      </c>
      <c r="M1756" t="s">
        <v>29</v>
      </c>
      <c r="N1756">
        <v>31.580908999999998</v>
      </c>
      <c r="O1756">
        <v>120.41729100000001</v>
      </c>
      <c r="P1756" t="s">
        <v>3485</v>
      </c>
      <c r="Q1756" s="3">
        <f>Table1[[#This Row],[Capacity (MW)]]*0.395*8760*10^-6</f>
        <v>0.69203999999999999</v>
      </c>
      <c r="R1756" s="3" cm="1">
        <f t="array" ref="R1756">AVERAGE(VLOOKUP(_xlfn.TEXTSPLIT(Table1[[#This Row],[Fuel (no space after comma)]], ","), FuelList_Final_EF!$A$2:$B$65, 2, FALSE))</f>
        <v>53.06</v>
      </c>
      <c r="S1756" s="3">
        <f>Table1[[#This Row],[Generation (TWh)]]*10^9*VLOOKUP(Table1[[#This Row],[Turbine/Engine Technology]],Technology_HR!$A$2:$B$11,2,FALSE)*10^-6</f>
        <v>5224209.96</v>
      </c>
      <c r="T1756" s="5">
        <f>Table1[[#This Row],[Fuel Consumption (mmBtu)]]*Table1[[#This Row],[Emission Factor (kg CO2/ mmBtu)]]*10^3</f>
        <v>277196580477.60004</v>
      </c>
      <c r="U1756" s="3">
        <f>Table1[[#This Row],[Emissions (g CO2)]]/(Table1[[#This Row],[Generation (TWh)]]*10^9)</f>
        <v>400.54994000000005</v>
      </c>
    </row>
    <row r="1757" spans="1:21" x14ac:dyDescent="0.35">
      <c r="A1757" t="s">
        <v>29</v>
      </c>
      <c r="B1757" t="s">
        <v>3239</v>
      </c>
      <c r="C1757" t="str">
        <f>SUBSTITUTE(Table1[[#This Row],[Fuel]],", ",",")</f>
        <v>fossil gas: natural gas</v>
      </c>
      <c r="D1757" t="s">
        <v>3239</v>
      </c>
      <c r="H1757" t="s">
        <v>59</v>
      </c>
      <c r="I1757">
        <v>360</v>
      </c>
      <c r="J1757" t="s">
        <v>3450</v>
      </c>
      <c r="K1757" t="s">
        <v>29</v>
      </c>
      <c r="L1757" t="s">
        <v>29</v>
      </c>
      <c r="M1757" t="s">
        <v>29</v>
      </c>
      <c r="N1757">
        <v>23.169374999999999</v>
      </c>
      <c r="O1757">
        <v>114.29915</v>
      </c>
      <c r="P1757" t="s">
        <v>3485</v>
      </c>
      <c r="Q1757" s="3">
        <f>Table1[[#This Row],[Capacity (MW)]]*0.395*8760*10^-6</f>
        <v>1.2456720000000001</v>
      </c>
      <c r="R1757" s="3" cm="1">
        <f t="array" ref="R1757">AVERAGE(VLOOKUP(_xlfn.TEXTSPLIT(Table1[[#This Row],[Fuel (no space after comma)]], ","), FuelList_Final_EF!$A$2:$B$65, 2, FALSE))</f>
        <v>53.06</v>
      </c>
      <c r="S1757" s="3">
        <f>Table1[[#This Row],[Generation (TWh)]]*10^9*VLOOKUP(Table1[[#This Row],[Turbine/Engine Technology]],Technology_HR!$A$2:$B$11,2,FALSE)*10^-6</f>
        <v>10333472.075999999</v>
      </c>
      <c r="T1757" s="5">
        <f>Table1[[#This Row],[Fuel Consumption (mmBtu)]]*Table1[[#This Row],[Emission Factor (kg CO2/ mmBtu)]]*10^3</f>
        <v>548294028352.56006</v>
      </c>
      <c r="U1757" s="3">
        <f>Table1[[#This Row],[Emissions (g CO2)]]/(Table1[[#This Row],[Generation (TWh)]]*10^9)</f>
        <v>440.15923000000004</v>
      </c>
    </row>
    <row r="1758" spans="1:21" x14ac:dyDescent="0.35">
      <c r="A1758" t="s">
        <v>526</v>
      </c>
      <c r="B1758" t="s">
        <v>3239</v>
      </c>
      <c r="C1758" t="str">
        <f>SUBSTITUTE(Table1[[#This Row],[Fuel]],", ",",")</f>
        <v>fossil gas: natural gas</v>
      </c>
      <c r="D1758" t="s">
        <v>3239</v>
      </c>
      <c r="H1758" t="s">
        <v>3438</v>
      </c>
      <c r="I1758">
        <v>75</v>
      </c>
      <c r="J1758" t="s">
        <v>3449</v>
      </c>
      <c r="K1758">
        <v>2024</v>
      </c>
      <c r="L1758" t="s">
        <v>29</v>
      </c>
      <c r="M1758" t="s">
        <v>29</v>
      </c>
      <c r="N1758">
        <v>23.533423899999999</v>
      </c>
      <c r="O1758">
        <v>116.81511879999999</v>
      </c>
      <c r="P1758" t="s">
        <v>3485</v>
      </c>
      <c r="Q1758" s="3">
        <f>Table1[[#This Row],[Capacity (MW)]]*0.395*8760*10^-6</f>
        <v>0.259515</v>
      </c>
      <c r="R1758" s="3" cm="1">
        <f t="array" ref="R1758">AVERAGE(VLOOKUP(_xlfn.TEXTSPLIT(Table1[[#This Row],[Fuel (no space after comma)]], ","), FuelList_Final_EF!$A$2:$B$65, 2, FALSE))</f>
        <v>53.06</v>
      </c>
      <c r="S1758" s="3">
        <f>Table1[[#This Row],[Generation (TWh)]]*10^9*VLOOKUP(Table1[[#This Row],[Turbine/Engine Technology]],Technology_HR!$A$2:$B$11,2,FALSE)*10^-6</f>
        <v>1959078.7349999999</v>
      </c>
      <c r="T1758" s="5">
        <f>Table1[[#This Row],[Fuel Consumption (mmBtu)]]*Table1[[#This Row],[Emission Factor (kg CO2/ mmBtu)]]*10^3</f>
        <v>103948717679.09999</v>
      </c>
      <c r="U1758" s="3">
        <f>Table1[[#This Row],[Emissions (g CO2)]]/(Table1[[#This Row],[Generation (TWh)]]*10^9)</f>
        <v>400.54993999999999</v>
      </c>
    </row>
    <row r="1759" spans="1:21" x14ac:dyDescent="0.35">
      <c r="A1759" t="s">
        <v>526</v>
      </c>
      <c r="B1759" t="s">
        <v>3239</v>
      </c>
      <c r="C1759" t="str">
        <f>SUBSTITUTE(Table1[[#This Row],[Fuel]],", ",",")</f>
        <v>fossil gas: natural gas</v>
      </c>
      <c r="D1759" t="s">
        <v>3239</v>
      </c>
      <c r="H1759" t="s">
        <v>3438</v>
      </c>
      <c r="I1759">
        <v>75</v>
      </c>
      <c r="J1759" t="s">
        <v>3449</v>
      </c>
      <c r="K1759">
        <v>2024</v>
      </c>
      <c r="L1759" t="s">
        <v>29</v>
      </c>
      <c r="M1759" t="s">
        <v>29</v>
      </c>
      <c r="N1759">
        <v>23.533423899999999</v>
      </c>
      <c r="O1759">
        <v>116.81511879999999</v>
      </c>
      <c r="P1759" t="s">
        <v>3485</v>
      </c>
      <c r="Q1759" s="3">
        <f>Table1[[#This Row],[Capacity (MW)]]*0.395*8760*10^-6</f>
        <v>0.259515</v>
      </c>
      <c r="R1759" s="3" cm="1">
        <f t="array" ref="R1759">AVERAGE(VLOOKUP(_xlfn.TEXTSPLIT(Table1[[#This Row],[Fuel (no space after comma)]], ","), FuelList_Final_EF!$A$2:$B$65, 2, FALSE))</f>
        <v>53.06</v>
      </c>
      <c r="S1759" s="3">
        <f>Table1[[#This Row],[Generation (TWh)]]*10^9*VLOOKUP(Table1[[#This Row],[Turbine/Engine Technology]],Technology_HR!$A$2:$B$11,2,FALSE)*10^-6</f>
        <v>1959078.7349999999</v>
      </c>
      <c r="T1759" s="5">
        <f>Table1[[#This Row],[Fuel Consumption (mmBtu)]]*Table1[[#This Row],[Emission Factor (kg CO2/ mmBtu)]]*10^3</f>
        <v>103948717679.09999</v>
      </c>
      <c r="U1759" s="3">
        <f>Table1[[#This Row],[Emissions (g CO2)]]/(Table1[[#This Row],[Generation (TWh)]]*10^9)</f>
        <v>400.54993999999999</v>
      </c>
    </row>
    <row r="1760" spans="1:21" x14ac:dyDescent="0.35">
      <c r="A1760" t="s">
        <v>526</v>
      </c>
      <c r="B1760" t="s">
        <v>3239</v>
      </c>
      <c r="C1760" t="str">
        <f>SUBSTITUTE(Table1[[#This Row],[Fuel]],", ",",")</f>
        <v>fossil gas: natural gas</v>
      </c>
      <c r="D1760" t="s">
        <v>3239</v>
      </c>
      <c r="H1760" t="s">
        <v>3438</v>
      </c>
      <c r="I1760">
        <v>75</v>
      </c>
      <c r="J1760" t="s">
        <v>3447</v>
      </c>
      <c r="K1760" t="s">
        <v>29</v>
      </c>
      <c r="L1760" t="s">
        <v>29</v>
      </c>
      <c r="M1760" t="s">
        <v>29</v>
      </c>
      <c r="N1760">
        <v>23.533423899999999</v>
      </c>
      <c r="O1760">
        <v>116.81511879999999</v>
      </c>
      <c r="P1760" t="s">
        <v>3485</v>
      </c>
      <c r="Q1760" s="3">
        <f>Table1[[#This Row],[Capacity (MW)]]*0.395*8760*10^-6</f>
        <v>0.259515</v>
      </c>
      <c r="R1760" s="3" cm="1">
        <f t="array" ref="R1760">AVERAGE(VLOOKUP(_xlfn.TEXTSPLIT(Table1[[#This Row],[Fuel (no space after comma)]], ","), FuelList_Final_EF!$A$2:$B$65, 2, FALSE))</f>
        <v>53.06</v>
      </c>
      <c r="S1760" s="3">
        <f>Table1[[#This Row],[Generation (TWh)]]*10^9*VLOOKUP(Table1[[#This Row],[Turbine/Engine Technology]],Technology_HR!$A$2:$B$11,2,FALSE)*10^-6</f>
        <v>1959078.7349999999</v>
      </c>
      <c r="T1760" s="5">
        <f>Table1[[#This Row],[Fuel Consumption (mmBtu)]]*Table1[[#This Row],[Emission Factor (kg CO2/ mmBtu)]]*10^3</f>
        <v>103948717679.09999</v>
      </c>
      <c r="U1760" s="3">
        <f>Table1[[#This Row],[Emissions (g CO2)]]/(Table1[[#This Row],[Generation (TWh)]]*10^9)</f>
        <v>400.54993999999999</v>
      </c>
    </row>
    <row r="1761" spans="1:21" x14ac:dyDescent="0.35">
      <c r="A1761" t="s">
        <v>526</v>
      </c>
      <c r="B1761" t="s">
        <v>3239</v>
      </c>
      <c r="C1761" t="str">
        <f>SUBSTITUTE(Table1[[#This Row],[Fuel]],", ",",")</f>
        <v>fossil gas: natural gas</v>
      </c>
      <c r="D1761" t="s">
        <v>3239</v>
      </c>
      <c r="H1761" t="s">
        <v>3438</v>
      </c>
      <c r="I1761">
        <v>75</v>
      </c>
      <c r="J1761" t="s">
        <v>3447</v>
      </c>
      <c r="K1761" t="s">
        <v>29</v>
      </c>
      <c r="L1761" t="s">
        <v>29</v>
      </c>
      <c r="M1761" t="s">
        <v>29</v>
      </c>
      <c r="N1761">
        <v>23.533423899999999</v>
      </c>
      <c r="O1761">
        <v>116.81511879999999</v>
      </c>
      <c r="P1761" t="s">
        <v>3485</v>
      </c>
      <c r="Q1761" s="3">
        <f>Table1[[#This Row],[Capacity (MW)]]*0.395*8760*10^-6</f>
        <v>0.259515</v>
      </c>
      <c r="R1761" s="3" cm="1">
        <f t="array" ref="R1761">AVERAGE(VLOOKUP(_xlfn.TEXTSPLIT(Table1[[#This Row],[Fuel (no space after comma)]], ","), FuelList_Final_EF!$A$2:$B$65, 2, FALSE))</f>
        <v>53.06</v>
      </c>
      <c r="S1761" s="3">
        <f>Table1[[#This Row],[Generation (TWh)]]*10^9*VLOOKUP(Table1[[#This Row],[Turbine/Engine Technology]],Technology_HR!$A$2:$B$11,2,FALSE)*10^-6</f>
        <v>1959078.7349999999</v>
      </c>
      <c r="T1761" s="5">
        <f>Table1[[#This Row],[Fuel Consumption (mmBtu)]]*Table1[[#This Row],[Emission Factor (kg CO2/ mmBtu)]]*10^3</f>
        <v>103948717679.09999</v>
      </c>
      <c r="U1761" s="3">
        <f>Table1[[#This Row],[Emissions (g CO2)]]/(Table1[[#This Row],[Generation (TWh)]]*10^9)</f>
        <v>400.54993999999999</v>
      </c>
    </row>
    <row r="1762" spans="1:21" x14ac:dyDescent="0.35">
      <c r="A1762" t="s">
        <v>527</v>
      </c>
      <c r="B1762" t="s">
        <v>3239</v>
      </c>
      <c r="C1762" t="str">
        <f>SUBSTITUTE(Table1[[#This Row],[Fuel]],", ",",")</f>
        <v>fossil gas: natural gas</v>
      </c>
      <c r="D1762" t="s">
        <v>3239</v>
      </c>
      <c r="H1762" t="s">
        <v>3438</v>
      </c>
      <c r="I1762">
        <v>480</v>
      </c>
      <c r="J1762" t="s">
        <v>3449</v>
      </c>
      <c r="K1762">
        <v>2025</v>
      </c>
      <c r="L1762" t="s">
        <v>29</v>
      </c>
      <c r="M1762" t="s">
        <v>29</v>
      </c>
      <c r="N1762">
        <v>22.934069699999998</v>
      </c>
      <c r="O1762">
        <v>116.2221658</v>
      </c>
      <c r="P1762" t="s">
        <v>3485</v>
      </c>
      <c r="Q1762" s="3">
        <f>Table1[[#This Row],[Capacity (MW)]]*0.395*8760*10^-6</f>
        <v>1.6608960000000002</v>
      </c>
      <c r="R1762" s="3" cm="1">
        <f t="array" ref="R1762">AVERAGE(VLOOKUP(_xlfn.TEXTSPLIT(Table1[[#This Row],[Fuel (no space after comma)]], ","), FuelList_Final_EF!$A$2:$B$65, 2, FALSE))</f>
        <v>53.06</v>
      </c>
      <c r="S1762" s="3">
        <f>Table1[[#This Row],[Generation (TWh)]]*10^9*VLOOKUP(Table1[[#This Row],[Turbine/Engine Technology]],Technology_HR!$A$2:$B$11,2,FALSE)*10^-6</f>
        <v>12538103.904000001</v>
      </c>
      <c r="T1762" s="5">
        <f>Table1[[#This Row],[Fuel Consumption (mmBtu)]]*Table1[[#This Row],[Emission Factor (kg CO2/ mmBtu)]]*10^3</f>
        <v>665271793146.24011</v>
      </c>
      <c r="U1762" s="3">
        <f>Table1[[#This Row],[Emissions (g CO2)]]/(Table1[[#This Row],[Generation (TWh)]]*10^9)</f>
        <v>400.54993999999999</v>
      </c>
    </row>
    <row r="1763" spans="1:21" x14ac:dyDescent="0.35">
      <c r="A1763" t="s">
        <v>527</v>
      </c>
      <c r="B1763" t="s">
        <v>3239</v>
      </c>
      <c r="C1763" t="str">
        <f>SUBSTITUTE(Table1[[#This Row],[Fuel]],", ",",")</f>
        <v>fossil gas: natural gas</v>
      </c>
      <c r="D1763" t="s">
        <v>3239</v>
      </c>
      <c r="H1763" t="s">
        <v>3438</v>
      </c>
      <c r="I1763">
        <v>480</v>
      </c>
      <c r="J1763" t="s">
        <v>3449</v>
      </c>
      <c r="K1763">
        <v>2025</v>
      </c>
      <c r="L1763" t="s">
        <v>29</v>
      </c>
      <c r="M1763" t="s">
        <v>29</v>
      </c>
      <c r="N1763">
        <v>22.934069699999998</v>
      </c>
      <c r="O1763">
        <v>116.2221658</v>
      </c>
      <c r="P1763" t="s">
        <v>3485</v>
      </c>
      <c r="Q1763" s="3">
        <f>Table1[[#This Row],[Capacity (MW)]]*0.395*8760*10^-6</f>
        <v>1.6608960000000002</v>
      </c>
      <c r="R1763" s="3" cm="1">
        <f t="array" ref="R1763">AVERAGE(VLOOKUP(_xlfn.TEXTSPLIT(Table1[[#This Row],[Fuel (no space after comma)]], ","), FuelList_Final_EF!$A$2:$B$65, 2, FALSE))</f>
        <v>53.06</v>
      </c>
      <c r="S1763" s="3">
        <f>Table1[[#This Row],[Generation (TWh)]]*10^9*VLOOKUP(Table1[[#This Row],[Turbine/Engine Technology]],Technology_HR!$A$2:$B$11,2,FALSE)*10^-6</f>
        <v>12538103.904000001</v>
      </c>
      <c r="T1763" s="5">
        <f>Table1[[#This Row],[Fuel Consumption (mmBtu)]]*Table1[[#This Row],[Emission Factor (kg CO2/ mmBtu)]]*10^3</f>
        <v>665271793146.24011</v>
      </c>
      <c r="U1763" s="3">
        <f>Table1[[#This Row],[Emissions (g CO2)]]/(Table1[[#This Row],[Generation (TWh)]]*10^9)</f>
        <v>400.54993999999999</v>
      </c>
    </row>
    <row r="1764" spans="1:21" x14ac:dyDescent="0.35">
      <c r="A1764" t="s">
        <v>29</v>
      </c>
      <c r="B1764" t="s">
        <v>3239</v>
      </c>
      <c r="C1764" t="str">
        <f>SUBSTITUTE(Table1[[#This Row],[Fuel]],", ",",")</f>
        <v>fossil gas: natural gas</v>
      </c>
      <c r="D1764" t="s">
        <v>3239</v>
      </c>
      <c r="H1764" t="s">
        <v>59</v>
      </c>
      <c r="I1764">
        <v>240</v>
      </c>
      <c r="J1764" t="s">
        <v>3450</v>
      </c>
      <c r="K1764" t="s">
        <v>29</v>
      </c>
      <c r="L1764" t="s">
        <v>29</v>
      </c>
      <c r="M1764" t="s">
        <v>29</v>
      </c>
      <c r="N1764">
        <v>23.045401999999999</v>
      </c>
      <c r="O1764">
        <v>112.51446</v>
      </c>
      <c r="P1764" t="s">
        <v>3485</v>
      </c>
      <c r="Q1764" s="3">
        <f>Table1[[#This Row],[Capacity (MW)]]*0.395*8760*10^-6</f>
        <v>0.83044800000000008</v>
      </c>
      <c r="R1764" s="3" cm="1">
        <f t="array" ref="R1764">AVERAGE(VLOOKUP(_xlfn.TEXTSPLIT(Table1[[#This Row],[Fuel (no space after comma)]], ","), FuelList_Final_EF!$A$2:$B$65, 2, FALSE))</f>
        <v>53.06</v>
      </c>
      <c r="S1764" s="3">
        <f>Table1[[#This Row],[Generation (TWh)]]*10^9*VLOOKUP(Table1[[#This Row],[Turbine/Engine Technology]],Technology_HR!$A$2:$B$11,2,FALSE)*10^-6</f>
        <v>6888981.3840000005</v>
      </c>
      <c r="T1764" s="5">
        <f>Table1[[#This Row],[Fuel Consumption (mmBtu)]]*Table1[[#This Row],[Emission Factor (kg CO2/ mmBtu)]]*10^3</f>
        <v>365529352235.04004</v>
      </c>
      <c r="U1764" s="3">
        <f>Table1[[#This Row],[Emissions (g CO2)]]/(Table1[[#This Row],[Generation (TWh)]]*10^9)</f>
        <v>440.15922999999998</v>
      </c>
    </row>
    <row r="1765" spans="1:21" x14ac:dyDescent="0.35">
      <c r="A1765" t="s">
        <v>528</v>
      </c>
      <c r="B1765" t="s">
        <v>3239</v>
      </c>
      <c r="C1765" t="str">
        <f>SUBSTITUTE(Table1[[#This Row],[Fuel]],", ",",")</f>
        <v>fossil gas: natural gas</v>
      </c>
      <c r="D1765" t="s">
        <v>3239</v>
      </c>
      <c r="H1765" t="s">
        <v>3438</v>
      </c>
      <c r="I1765">
        <v>460</v>
      </c>
      <c r="J1765" t="s">
        <v>3449</v>
      </c>
      <c r="K1765">
        <v>2026</v>
      </c>
      <c r="L1765" t="s">
        <v>29</v>
      </c>
      <c r="M1765" t="s">
        <v>29</v>
      </c>
      <c r="N1765">
        <v>22.903105</v>
      </c>
      <c r="O1765">
        <v>114.61213100000001</v>
      </c>
      <c r="P1765" t="s">
        <v>3485</v>
      </c>
      <c r="Q1765" s="3">
        <f>Table1[[#This Row],[Capacity (MW)]]*0.395*8760*10^-6</f>
        <v>1.5916920000000001</v>
      </c>
      <c r="R1765" s="3" cm="1">
        <f t="array" ref="R1765">AVERAGE(VLOOKUP(_xlfn.TEXTSPLIT(Table1[[#This Row],[Fuel (no space after comma)]], ","), FuelList_Final_EF!$A$2:$B$65, 2, FALSE))</f>
        <v>53.06</v>
      </c>
      <c r="S1765" s="3">
        <f>Table1[[#This Row],[Generation (TWh)]]*10^9*VLOOKUP(Table1[[#This Row],[Turbine/Engine Technology]],Technology_HR!$A$2:$B$11,2,FALSE)*10^-6</f>
        <v>12015682.908</v>
      </c>
      <c r="T1765" s="5">
        <f>Table1[[#This Row],[Fuel Consumption (mmBtu)]]*Table1[[#This Row],[Emission Factor (kg CO2/ mmBtu)]]*10^3</f>
        <v>637552135098.47998</v>
      </c>
      <c r="U1765" s="3">
        <f>Table1[[#This Row],[Emissions (g CO2)]]/(Table1[[#This Row],[Generation (TWh)]]*10^9)</f>
        <v>400.54993999999999</v>
      </c>
    </row>
    <row r="1766" spans="1:21" x14ac:dyDescent="0.35">
      <c r="A1766" t="s">
        <v>528</v>
      </c>
      <c r="B1766" t="s">
        <v>3239</v>
      </c>
      <c r="C1766" t="str">
        <f>SUBSTITUTE(Table1[[#This Row],[Fuel]],", ",",")</f>
        <v>fossil gas: natural gas</v>
      </c>
      <c r="D1766" t="s">
        <v>3239</v>
      </c>
      <c r="H1766" t="s">
        <v>3438</v>
      </c>
      <c r="I1766">
        <v>460</v>
      </c>
      <c r="J1766" t="s">
        <v>3449</v>
      </c>
      <c r="K1766">
        <v>2026</v>
      </c>
      <c r="L1766" t="s">
        <v>29</v>
      </c>
      <c r="M1766" t="s">
        <v>29</v>
      </c>
      <c r="N1766">
        <v>22.903105</v>
      </c>
      <c r="O1766">
        <v>114.61213100000001</v>
      </c>
      <c r="P1766" t="s">
        <v>3485</v>
      </c>
      <c r="Q1766" s="3">
        <f>Table1[[#This Row],[Capacity (MW)]]*0.395*8760*10^-6</f>
        <v>1.5916920000000001</v>
      </c>
      <c r="R1766" s="3" cm="1">
        <f t="array" ref="R1766">AVERAGE(VLOOKUP(_xlfn.TEXTSPLIT(Table1[[#This Row],[Fuel (no space after comma)]], ","), FuelList_Final_EF!$A$2:$B$65, 2, FALSE))</f>
        <v>53.06</v>
      </c>
      <c r="S1766" s="3">
        <f>Table1[[#This Row],[Generation (TWh)]]*10^9*VLOOKUP(Table1[[#This Row],[Turbine/Engine Technology]],Technology_HR!$A$2:$B$11,2,FALSE)*10^-6</f>
        <v>12015682.908</v>
      </c>
      <c r="T1766" s="5">
        <f>Table1[[#This Row],[Fuel Consumption (mmBtu)]]*Table1[[#This Row],[Emission Factor (kg CO2/ mmBtu)]]*10^3</f>
        <v>637552135098.47998</v>
      </c>
      <c r="U1766" s="3">
        <f>Table1[[#This Row],[Emissions (g CO2)]]/(Table1[[#This Row],[Generation (TWh)]]*10^9)</f>
        <v>400.54993999999999</v>
      </c>
    </row>
    <row r="1767" spans="1:21" x14ac:dyDescent="0.35">
      <c r="A1767" t="s">
        <v>529</v>
      </c>
      <c r="B1767" t="s">
        <v>3239</v>
      </c>
      <c r="C1767" t="str">
        <f>SUBSTITUTE(Table1[[#This Row],[Fuel]],", ",",")</f>
        <v>fossil gas: natural gas</v>
      </c>
      <c r="D1767" t="s">
        <v>3239</v>
      </c>
      <c r="H1767" t="s">
        <v>3436</v>
      </c>
      <c r="I1767">
        <v>600</v>
      </c>
      <c r="J1767" t="s">
        <v>3450</v>
      </c>
      <c r="K1767" t="s">
        <v>29</v>
      </c>
      <c r="L1767" t="s">
        <v>29</v>
      </c>
      <c r="M1767" t="s">
        <v>29</v>
      </c>
      <c r="N1767">
        <v>22.609261</v>
      </c>
      <c r="O1767">
        <v>114.742041</v>
      </c>
      <c r="P1767" t="s">
        <v>3485</v>
      </c>
      <c r="Q1767" s="3">
        <f>Table1[[#This Row],[Capacity (MW)]]*0.395*8760*10^-6</f>
        <v>2.07612</v>
      </c>
      <c r="R1767" s="3" cm="1">
        <f t="array" ref="R1767">AVERAGE(VLOOKUP(_xlfn.TEXTSPLIT(Table1[[#This Row],[Fuel (no space after comma)]], ","), FuelList_Final_EF!$A$2:$B$65, 2, FALSE))</f>
        <v>53.06</v>
      </c>
      <c r="S1767" s="3">
        <f>Table1[[#This Row],[Generation (TWh)]]*10^9*VLOOKUP(Table1[[#This Row],[Turbine/Engine Technology]],Technology_HR!$A$2:$B$11,2,FALSE)*10^-6</f>
        <v>22858081.199999999</v>
      </c>
      <c r="T1767" s="5">
        <f>Table1[[#This Row],[Fuel Consumption (mmBtu)]]*Table1[[#This Row],[Emission Factor (kg CO2/ mmBtu)]]*10^3</f>
        <v>1212849788472</v>
      </c>
      <c r="U1767" s="3">
        <f>Table1[[#This Row],[Emissions (g CO2)]]/(Table1[[#This Row],[Generation (TWh)]]*10^9)</f>
        <v>584.19060000000002</v>
      </c>
    </row>
    <row r="1768" spans="1:21" x14ac:dyDescent="0.35">
      <c r="A1768" t="s">
        <v>529</v>
      </c>
      <c r="B1768" t="s">
        <v>3239</v>
      </c>
      <c r="C1768" t="str">
        <f>SUBSTITUTE(Table1[[#This Row],[Fuel]],", ",",")</f>
        <v>fossil gas: natural gas</v>
      </c>
      <c r="D1768" t="s">
        <v>3239</v>
      </c>
      <c r="H1768" t="s">
        <v>3436</v>
      </c>
      <c r="I1768">
        <v>600</v>
      </c>
      <c r="J1768" t="s">
        <v>3450</v>
      </c>
      <c r="K1768" t="s">
        <v>29</v>
      </c>
      <c r="L1768" t="s">
        <v>29</v>
      </c>
      <c r="M1768" t="s">
        <v>29</v>
      </c>
      <c r="N1768">
        <v>22.609261</v>
      </c>
      <c r="O1768">
        <v>114.742041</v>
      </c>
      <c r="P1768" t="s">
        <v>3485</v>
      </c>
      <c r="Q1768" s="3">
        <f>Table1[[#This Row],[Capacity (MW)]]*0.395*8760*10^-6</f>
        <v>2.07612</v>
      </c>
      <c r="R1768" s="3" cm="1">
        <f t="array" ref="R1768">AVERAGE(VLOOKUP(_xlfn.TEXTSPLIT(Table1[[#This Row],[Fuel (no space after comma)]], ","), FuelList_Final_EF!$A$2:$B$65, 2, FALSE))</f>
        <v>53.06</v>
      </c>
      <c r="S1768" s="3">
        <f>Table1[[#This Row],[Generation (TWh)]]*10^9*VLOOKUP(Table1[[#This Row],[Turbine/Engine Technology]],Technology_HR!$A$2:$B$11,2,FALSE)*10^-6</f>
        <v>22858081.199999999</v>
      </c>
      <c r="T1768" s="5">
        <f>Table1[[#This Row],[Fuel Consumption (mmBtu)]]*Table1[[#This Row],[Emission Factor (kg CO2/ mmBtu)]]*10^3</f>
        <v>1212849788472</v>
      </c>
      <c r="U1768" s="3">
        <f>Table1[[#This Row],[Emissions (g CO2)]]/(Table1[[#This Row],[Generation (TWh)]]*10^9)</f>
        <v>584.19060000000002</v>
      </c>
    </row>
    <row r="1769" spans="1:21" x14ac:dyDescent="0.35">
      <c r="A1769" t="s">
        <v>530</v>
      </c>
      <c r="B1769" t="s">
        <v>3239</v>
      </c>
      <c r="C1769" t="str">
        <f>SUBSTITUTE(Table1[[#This Row],[Fuel]],", ",",")</f>
        <v>fossil gas: natural gas</v>
      </c>
      <c r="D1769" t="s">
        <v>3239</v>
      </c>
      <c r="H1769" t="s">
        <v>3438</v>
      </c>
      <c r="I1769">
        <v>600</v>
      </c>
      <c r="J1769" t="s">
        <v>3447</v>
      </c>
      <c r="K1769" t="s">
        <v>29</v>
      </c>
      <c r="L1769" t="s">
        <v>29</v>
      </c>
      <c r="M1769" t="s">
        <v>29</v>
      </c>
      <c r="N1769">
        <v>22.98694811495675</v>
      </c>
      <c r="O1769">
        <v>114.1201768798321</v>
      </c>
      <c r="P1769" t="s">
        <v>3485</v>
      </c>
      <c r="Q1769" s="3">
        <f>Table1[[#This Row],[Capacity (MW)]]*0.395*8760*10^-6</f>
        <v>2.07612</v>
      </c>
      <c r="R1769" s="3" cm="1">
        <f t="array" ref="R1769">AVERAGE(VLOOKUP(_xlfn.TEXTSPLIT(Table1[[#This Row],[Fuel (no space after comma)]], ","), FuelList_Final_EF!$A$2:$B$65, 2, FALSE))</f>
        <v>53.06</v>
      </c>
      <c r="S1769" s="3">
        <f>Table1[[#This Row],[Generation (TWh)]]*10^9*VLOOKUP(Table1[[#This Row],[Turbine/Engine Technology]],Technology_HR!$A$2:$B$11,2,FALSE)*10^-6</f>
        <v>15672629.879999999</v>
      </c>
      <c r="T1769" s="5">
        <f>Table1[[#This Row],[Fuel Consumption (mmBtu)]]*Table1[[#This Row],[Emission Factor (kg CO2/ mmBtu)]]*10^3</f>
        <v>831589741432.79993</v>
      </c>
      <c r="U1769" s="3">
        <f>Table1[[#This Row],[Emissions (g CO2)]]/(Table1[[#This Row],[Generation (TWh)]]*10^9)</f>
        <v>400.54993999999999</v>
      </c>
    </row>
    <row r="1770" spans="1:21" x14ac:dyDescent="0.35">
      <c r="A1770" t="s">
        <v>530</v>
      </c>
      <c r="B1770" t="s">
        <v>3239</v>
      </c>
      <c r="C1770" t="str">
        <f>SUBSTITUTE(Table1[[#This Row],[Fuel]],", ",",")</f>
        <v>fossil gas: natural gas</v>
      </c>
      <c r="D1770" t="s">
        <v>3239</v>
      </c>
      <c r="H1770" t="s">
        <v>3438</v>
      </c>
      <c r="I1770">
        <v>600</v>
      </c>
      <c r="J1770" t="s">
        <v>3447</v>
      </c>
      <c r="K1770" t="s">
        <v>29</v>
      </c>
      <c r="L1770" t="s">
        <v>29</v>
      </c>
      <c r="M1770" t="s">
        <v>29</v>
      </c>
      <c r="N1770">
        <v>22.98694811495675</v>
      </c>
      <c r="O1770">
        <v>114.1201768798321</v>
      </c>
      <c r="P1770" t="s">
        <v>3485</v>
      </c>
      <c r="Q1770" s="3">
        <f>Table1[[#This Row],[Capacity (MW)]]*0.395*8760*10^-6</f>
        <v>2.07612</v>
      </c>
      <c r="R1770" s="3" cm="1">
        <f t="array" ref="R1770">AVERAGE(VLOOKUP(_xlfn.TEXTSPLIT(Table1[[#This Row],[Fuel (no space after comma)]], ","), FuelList_Final_EF!$A$2:$B$65, 2, FALSE))</f>
        <v>53.06</v>
      </c>
      <c r="S1770" s="3">
        <f>Table1[[#This Row],[Generation (TWh)]]*10^9*VLOOKUP(Table1[[#This Row],[Turbine/Engine Technology]],Technology_HR!$A$2:$B$11,2,FALSE)*10^-6</f>
        <v>15672629.879999999</v>
      </c>
      <c r="T1770" s="5">
        <f>Table1[[#This Row],[Fuel Consumption (mmBtu)]]*Table1[[#This Row],[Emission Factor (kg CO2/ mmBtu)]]*10^3</f>
        <v>831589741432.79993</v>
      </c>
      <c r="U1770" s="3">
        <f>Table1[[#This Row],[Emissions (g CO2)]]/(Table1[[#This Row],[Generation (TWh)]]*10^9)</f>
        <v>400.54993999999999</v>
      </c>
    </row>
    <row r="1771" spans="1:21" x14ac:dyDescent="0.35">
      <c r="A1771" t="s">
        <v>530</v>
      </c>
      <c r="B1771" t="s">
        <v>3239</v>
      </c>
      <c r="C1771" t="str">
        <f>SUBSTITUTE(Table1[[#This Row],[Fuel]],", ",",")</f>
        <v>fossil gas: natural gas</v>
      </c>
      <c r="D1771" t="s">
        <v>3239</v>
      </c>
      <c r="H1771" t="s">
        <v>3438</v>
      </c>
      <c r="I1771">
        <v>460</v>
      </c>
      <c r="J1771" t="s">
        <v>3447</v>
      </c>
      <c r="K1771">
        <v>2025</v>
      </c>
      <c r="L1771" t="s">
        <v>29</v>
      </c>
      <c r="M1771" t="s">
        <v>29</v>
      </c>
      <c r="N1771">
        <v>23.058436</v>
      </c>
      <c r="O1771">
        <v>115.399182</v>
      </c>
      <c r="P1771" t="s">
        <v>3485</v>
      </c>
      <c r="Q1771" s="3">
        <f>Table1[[#This Row],[Capacity (MW)]]*0.395*8760*10^-6</f>
        <v>1.5916920000000001</v>
      </c>
      <c r="R1771" s="3" cm="1">
        <f t="array" ref="R1771">AVERAGE(VLOOKUP(_xlfn.TEXTSPLIT(Table1[[#This Row],[Fuel (no space after comma)]], ","), FuelList_Final_EF!$A$2:$B$65, 2, FALSE))</f>
        <v>53.06</v>
      </c>
      <c r="S1771" s="3">
        <f>Table1[[#This Row],[Generation (TWh)]]*10^9*VLOOKUP(Table1[[#This Row],[Turbine/Engine Technology]],Technology_HR!$A$2:$B$11,2,FALSE)*10^-6</f>
        <v>12015682.908</v>
      </c>
      <c r="T1771" s="5">
        <f>Table1[[#This Row],[Fuel Consumption (mmBtu)]]*Table1[[#This Row],[Emission Factor (kg CO2/ mmBtu)]]*10^3</f>
        <v>637552135098.47998</v>
      </c>
      <c r="U1771" s="3">
        <f>Table1[[#This Row],[Emissions (g CO2)]]/(Table1[[#This Row],[Generation (TWh)]]*10^9)</f>
        <v>400.54993999999999</v>
      </c>
    </row>
    <row r="1772" spans="1:21" x14ac:dyDescent="0.35">
      <c r="A1772" t="s">
        <v>530</v>
      </c>
      <c r="B1772" t="s">
        <v>3239</v>
      </c>
      <c r="C1772" t="str">
        <f>SUBSTITUTE(Table1[[#This Row],[Fuel]],", ",",")</f>
        <v>fossil gas: natural gas</v>
      </c>
      <c r="D1772" t="s">
        <v>3239</v>
      </c>
      <c r="H1772" t="s">
        <v>3438</v>
      </c>
      <c r="I1772">
        <v>460</v>
      </c>
      <c r="J1772" t="s">
        <v>3447</v>
      </c>
      <c r="K1772">
        <v>2025</v>
      </c>
      <c r="L1772" t="s">
        <v>29</v>
      </c>
      <c r="M1772" t="s">
        <v>29</v>
      </c>
      <c r="N1772">
        <v>23.058436</v>
      </c>
      <c r="O1772">
        <v>115.399182</v>
      </c>
      <c r="P1772" t="s">
        <v>3485</v>
      </c>
      <c r="Q1772" s="3">
        <f>Table1[[#This Row],[Capacity (MW)]]*0.395*8760*10^-6</f>
        <v>1.5916920000000001</v>
      </c>
      <c r="R1772" s="3" cm="1">
        <f t="array" ref="R1772">AVERAGE(VLOOKUP(_xlfn.TEXTSPLIT(Table1[[#This Row],[Fuel (no space after comma)]], ","), FuelList_Final_EF!$A$2:$B$65, 2, FALSE))</f>
        <v>53.06</v>
      </c>
      <c r="S1772" s="3">
        <f>Table1[[#This Row],[Generation (TWh)]]*10^9*VLOOKUP(Table1[[#This Row],[Turbine/Engine Technology]],Technology_HR!$A$2:$B$11,2,FALSE)*10^-6</f>
        <v>12015682.908</v>
      </c>
      <c r="T1772" s="5">
        <f>Table1[[#This Row],[Fuel Consumption (mmBtu)]]*Table1[[#This Row],[Emission Factor (kg CO2/ mmBtu)]]*10^3</f>
        <v>637552135098.47998</v>
      </c>
      <c r="U1772" s="3">
        <f>Table1[[#This Row],[Emissions (g CO2)]]/(Table1[[#This Row],[Generation (TWh)]]*10^9)</f>
        <v>400.54993999999999</v>
      </c>
    </row>
    <row r="1773" spans="1:21" x14ac:dyDescent="0.35">
      <c r="A1773" t="s">
        <v>530</v>
      </c>
      <c r="B1773" t="s">
        <v>3239</v>
      </c>
      <c r="C1773" t="str">
        <f>SUBSTITUTE(Table1[[#This Row],[Fuel]],", ",",")</f>
        <v>fossil gas: natural gas</v>
      </c>
      <c r="D1773" t="s">
        <v>3239</v>
      </c>
      <c r="H1773" t="s">
        <v>3436</v>
      </c>
      <c r="I1773">
        <v>115</v>
      </c>
      <c r="J1773" t="s">
        <v>3450</v>
      </c>
      <c r="K1773" t="s">
        <v>29</v>
      </c>
      <c r="L1773" t="s">
        <v>29</v>
      </c>
      <c r="M1773" t="s">
        <v>29</v>
      </c>
      <c r="N1773">
        <v>23.058436</v>
      </c>
      <c r="O1773">
        <v>115.399182</v>
      </c>
      <c r="P1773" t="s">
        <v>3485</v>
      </c>
      <c r="Q1773" s="3">
        <f>Table1[[#This Row],[Capacity (MW)]]*0.395*8760*10^-6</f>
        <v>0.39792300000000003</v>
      </c>
      <c r="R1773" s="3" cm="1">
        <f t="array" ref="R1773">AVERAGE(VLOOKUP(_xlfn.TEXTSPLIT(Table1[[#This Row],[Fuel (no space after comma)]], ","), FuelList_Final_EF!$A$2:$B$65, 2, FALSE))</f>
        <v>53.06</v>
      </c>
      <c r="S1773" s="3">
        <f>Table1[[#This Row],[Generation (TWh)]]*10^9*VLOOKUP(Table1[[#This Row],[Turbine/Engine Technology]],Technology_HR!$A$2:$B$11,2,FALSE)*10^-6</f>
        <v>4381132.2299999995</v>
      </c>
      <c r="T1773" s="5">
        <f>Table1[[#This Row],[Fuel Consumption (mmBtu)]]*Table1[[#This Row],[Emission Factor (kg CO2/ mmBtu)]]*10^3</f>
        <v>232462876123.79999</v>
      </c>
      <c r="U1773" s="3">
        <f>Table1[[#This Row],[Emissions (g CO2)]]/(Table1[[#This Row],[Generation (TWh)]]*10^9)</f>
        <v>584.19060000000002</v>
      </c>
    </row>
    <row r="1774" spans="1:21" x14ac:dyDescent="0.35">
      <c r="A1774" t="s">
        <v>530</v>
      </c>
      <c r="B1774" t="s">
        <v>3239</v>
      </c>
      <c r="C1774" t="str">
        <f>SUBSTITUTE(Table1[[#This Row],[Fuel]],", ",",")</f>
        <v>fossil gas: natural gas</v>
      </c>
      <c r="D1774" t="s">
        <v>3239</v>
      </c>
      <c r="H1774" t="s">
        <v>3436</v>
      </c>
      <c r="I1774">
        <v>115</v>
      </c>
      <c r="J1774" t="s">
        <v>3450</v>
      </c>
      <c r="K1774" t="s">
        <v>29</v>
      </c>
      <c r="L1774" t="s">
        <v>29</v>
      </c>
      <c r="M1774" t="s">
        <v>29</v>
      </c>
      <c r="N1774">
        <v>23.058436</v>
      </c>
      <c r="O1774">
        <v>115.399182</v>
      </c>
      <c r="P1774" t="s">
        <v>3485</v>
      </c>
      <c r="Q1774" s="3">
        <f>Table1[[#This Row],[Capacity (MW)]]*0.395*8760*10^-6</f>
        <v>0.39792300000000003</v>
      </c>
      <c r="R1774" s="3" cm="1">
        <f t="array" ref="R1774">AVERAGE(VLOOKUP(_xlfn.TEXTSPLIT(Table1[[#This Row],[Fuel (no space after comma)]], ","), FuelList_Final_EF!$A$2:$B$65, 2, FALSE))</f>
        <v>53.06</v>
      </c>
      <c r="S1774" s="3">
        <f>Table1[[#This Row],[Generation (TWh)]]*10^9*VLOOKUP(Table1[[#This Row],[Turbine/Engine Technology]],Technology_HR!$A$2:$B$11,2,FALSE)*10^-6</f>
        <v>4381132.2299999995</v>
      </c>
      <c r="T1774" s="5">
        <f>Table1[[#This Row],[Fuel Consumption (mmBtu)]]*Table1[[#This Row],[Emission Factor (kg CO2/ mmBtu)]]*10^3</f>
        <v>232462876123.79999</v>
      </c>
      <c r="U1774" s="3">
        <f>Table1[[#This Row],[Emissions (g CO2)]]/(Table1[[#This Row],[Generation (TWh)]]*10^9)</f>
        <v>584.19060000000002</v>
      </c>
    </row>
    <row r="1775" spans="1:21" x14ac:dyDescent="0.35">
      <c r="A1775" t="s">
        <v>531</v>
      </c>
      <c r="B1775" t="s">
        <v>3239</v>
      </c>
      <c r="C1775" t="str">
        <f>SUBSTITUTE(Table1[[#This Row],[Fuel]],", ",",")</f>
        <v>fossil gas: natural gas</v>
      </c>
      <c r="D1775" t="s">
        <v>3239</v>
      </c>
      <c r="H1775" t="s">
        <v>3436</v>
      </c>
      <c r="I1775">
        <v>50</v>
      </c>
      <c r="J1775" t="s">
        <v>3450</v>
      </c>
      <c r="K1775" t="s">
        <v>29</v>
      </c>
      <c r="L1775" t="s">
        <v>29</v>
      </c>
      <c r="M1775" t="s">
        <v>29</v>
      </c>
      <c r="N1775">
        <v>22.518034</v>
      </c>
      <c r="O1775">
        <v>112.94462900000001</v>
      </c>
      <c r="P1775" t="s">
        <v>3485</v>
      </c>
      <c r="Q1775" s="3">
        <f>Table1[[#This Row],[Capacity (MW)]]*0.395*8760*10^-6</f>
        <v>0.17301</v>
      </c>
      <c r="R1775" s="3" cm="1">
        <f t="array" ref="R1775">AVERAGE(VLOOKUP(_xlfn.TEXTSPLIT(Table1[[#This Row],[Fuel (no space after comma)]], ","), FuelList_Final_EF!$A$2:$B$65, 2, FALSE))</f>
        <v>53.06</v>
      </c>
      <c r="S1775" s="3">
        <f>Table1[[#This Row],[Generation (TWh)]]*10^9*VLOOKUP(Table1[[#This Row],[Turbine/Engine Technology]],Technology_HR!$A$2:$B$11,2,FALSE)*10^-6</f>
        <v>1904840.0999999999</v>
      </c>
      <c r="T1775" s="5">
        <f>Table1[[#This Row],[Fuel Consumption (mmBtu)]]*Table1[[#This Row],[Emission Factor (kg CO2/ mmBtu)]]*10^3</f>
        <v>101070815706</v>
      </c>
      <c r="U1775" s="3">
        <f>Table1[[#This Row],[Emissions (g CO2)]]/(Table1[[#This Row],[Generation (TWh)]]*10^9)</f>
        <v>584.19060000000002</v>
      </c>
    </row>
    <row r="1776" spans="1:21" x14ac:dyDescent="0.35">
      <c r="A1776" t="s">
        <v>531</v>
      </c>
      <c r="B1776" t="s">
        <v>3239</v>
      </c>
      <c r="C1776" t="str">
        <f>SUBSTITUTE(Table1[[#This Row],[Fuel]],", ",",")</f>
        <v>fossil gas: natural gas</v>
      </c>
      <c r="D1776" t="s">
        <v>3239</v>
      </c>
      <c r="H1776" t="s">
        <v>3438</v>
      </c>
      <c r="I1776">
        <v>50</v>
      </c>
      <c r="J1776" t="s">
        <v>3449</v>
      </c>
      <c r="K1776">
        <v>2024</v>
      </c>
      <c r="L1776" t="s">
        <v>29</v>
      </c>
      <c r="M1776" t="s">
        <v>29</v>
      </c>
      <c r="N1776">
        <v>22.518034</v>
      </c>
      <c r="O1776">
        <v>112.94462900000001</v>
      </c>
      <c r="P1776" t="s">
        <v>3485</v>
      </c>
      <c r="Q1776" s="3">
        <f>Table1[[#This Row],[Capacity (MW)]]*0.395*8760*10^-6</f>
        <v>0.17301</v>
      </c>
      <c r="R1776" s="3" cm="1">
        <f t="array" ref="R1776">AVERAGE(VLOOKUP(_xlfn.TEXTSPLIT(Table1[[#This Row],[Fuel (no space after comma)]], ","), FuelList_Final_EF!$A$2:$B$65, 2, FALSE))</f>
        <v>53.06</v>
      </c>
      <c r="S1776" s="3">
        <f>Table1[[#This Row],[Generation (TWh)]]*10^9*VLOOKUP(Table1[[#This Row],[Turbine/Engine Technology]],Technology_HR!$A$2:$B$11,2,FALSE)*10^-6</f>
        <v>1306052.49</v>
      </c>
      <c r="T1776" s="5">
        <f>Table1[[#This Row],[Fuel Consumption (mmBtu)]]*Table1[[#This Row],[Emission Factor (kg CO2/ mmBtu)]]*10^3</f>
        <v>69299145119.400009</v>
      </c>
      <c r="U1776" s="3">
        <f>Table1[[#This Row],[Emissions (g CO2)]]/(Table1[[#This Row],[Generation (TWh)]]*10^9)</f>
        <v>400.54994000000005</v>
      </c>
    </row>
    <row r="1777" spans="1:21" x14ac:dyDescent="0.35">
      <c r="A1777" t="s">
        <v>531</v>
      </c>
      <c r="B1777" t="s">
        <v>3239</v>
      </c>
      <c r="C1777" t="str">
        <f>SUBSTITUTE(Table1[[#This Row],[Fuel]],", ",",")</f>
        <v>fossil gas: natural gas</v>
      </c>
      <c r="D1777" t="s">
        <v>3239</v>
      </c>
      <c r="H1777" t="s">
        <v>3438</v>
      </c>
      <c r="I1777">
        <v>50</v>
      </c>
      <c r="J1777" t="s">
        <v>3449</v>
      </c>
      <c r="K1777">
        <v>2024</v>
      </c>
      <c r="L1777" t="s">
        <v>29</v>
      </c>
      <c r="M1777" t="s">
        <v>29</v>
      </c>
      <c r="N1777">
        <v>22.518034</v>
      </c>
      <c r="O1777">
        <v>112.94462900000001</v>
      </c>
      <c r="P1777" t="s">
        <v>3485</v>
      </c>
      <c r="Q1777" s="3">
        <f>Table1[[#This Row],[Capacity (MW)]]*0.395*8760*10^-6</f>
        <v>0.17301</v>
      </c>
      <c r="R1777" s="3" cm="1">
        <f t="array" ref="R1777">AVERAGE(VLOOKUP(_xlfn.TEXTSPLIT(Table1[[#This Row],[Fuel (no space after comma)]], ","), FuelList_Final_EF!$A$2:$B$65, 2, FALSE))</f>
        <v>53.06</v>
      </c>
      <c r="S1777" s="3">
        <f>Table1[[#This Row],[Generation (TWh)]]*10^9*VLOOKUP(Table1[[#This Row],[Turbine/Engine Technology]],Technology_HR!$A$2:$B$11,2,FALSE)*10^-6</f>
        <v>1306052.49</v>
      </c>
      <c r="T1777" s="5">
        <f>Table1[[#This Row],[Fuel Consumption (mmBtu)]]*Table1[[#This Row],[Emission Factor (kg CO2/ mmBtu)]]*10^3</f>
        <v>69299145119.400009</v>
      </c>
      <c r="U1777" s="3">
        <f>Table1[[#This Row],[Emissions (g CO2)]]/(Table1[[#This Row],[Generation (TWh)]]*10^9)</f>
        <v>400.54994000000005</v>
      </c>
    </row>
    <row r="1778" spans="1:21" x14ac:dyDescent="0.35">
      <c r="A1778" t="s">
        <v>532</v>
      </c>
      <c r="B1778" t="s">
        <v>3239</v>
      </c>
      <c r="C1778" t="str">
        <f>SUBSTITUTE(Table1[[#This Row],[Fuel]],", ",",")</f>
        <v>fossil gas: natural gas</v>
      </c>
      <c r="D1778" t="s">
        <v>3239</v>
      </c>
      <c r="H1778" t="s">
        <v>3438</v>
      </c>
      <c r="I1778">
        <v>120</v>
      </c>
      <c r="J1778" t="s">
        <v>3449</v>
      </c>
      <c r="K1778">
        <v>2025</v>
      </c>
      <c r="L1778" t="s">
        <v>29</v>
      </c>
      <c r="M1778" t="s">
        <v>29</v>
      </c>
      <c r="N1778">
        <v>21.800457999999999</v>
      </c>
      <c r="O1778">
        <v>111.58053200000001</v>
      </c>
      <c r="P1778" t="s">
        <v>3485</v>
      </c>
      <c r="Q1778" s="3">
        <f>Table1[[#This Row],[Capacity (MW)]]*0.395*8760*10^-6</f>
        <v>0.41522400000000004</v>
      </c>
      <c r="R1778" s="3" cm="1">
        <f t="array" ref="R1778">AVERAGE(VLOOKUP(_xlfn.TEXTSPLIT(Table1[[#This Row],[Fuel (no space after comma)]], ","), FuelList_Final_EF!$A$2:$B$65, 2, FALSE))</f>
        <v>53.06</v>
      </c>
      <c r="S1778" s="3">
        <f>Table1[[#This Row],[Generation (TWh)]]*10^9*VLOOKUP(Table1[[#This Row],[Turbine/Engine Technology]],Technology_HR!$A$2:$B$11,2,FALSE)*10^-6</f>
        <v>3134525.9760000003</v>
      </c>
      <c r="T1778" s="5">
        <f>Table1[[#This Row],[Fuel Consumption (mmBtu)]]*Table1[[#This Row],[Emission Factor (kg CO2/ mmBtu)]]*10^3</f>
        <v>166317948286.56003</v>
      </c>
      <c r="U1778" s="3">
        <f>Table1[[#This Row],[Emissions (g CO2)]]/(Table1[[#This Row],[Generation (TWh)]]*10^9)</f>
        <v>400.54993999999999</v>
      </c>
    </row>
    <row r="1779" spans="1:21" x14ac:dyDescent="0.35">
      <c r="A1779" t="s">
        <v>532</v>
      </c>
      <c r="B1779" t="s">
        <v>3239</v>
      </c>
      <c r="C1779" t="str">
        <f>SUBSTITUTE(Table1[[#This Row],[Fuel]],", ",",")</f>
        <v>fossil gas: natural gas</v>
      </c>
      <c r="D1779" t="s">
        <v>3239</v>
      </c>
      <c r="H1779" t="s">
        <v>3438</v>
      </c>
      <c r="I1779">
        <v>120</v>
      </c>
      <c r="J1779" t="s">
        <v>3449</v>
      </c>
      <c r="K1779">
        <v>2025</v>
      </c>
      <c r="L1779" t="s">
        <v>29</v>
      </c>
      <c r="M1779" t="s">
        <v>29</v>
      </c>
      <c r="N1779">
        <v>21.800457999999999</v>
      </c>
      <c r="O1779">
        <v>111.58053200000001</v>
      </c>
      <c r="P1779" t="s">
        <v>3485</v>
      </c>
      <c r="Q1779" s="3">
        <f>Table1[[#This Row],[Capacity (MW)]]*0.395*8760*10^-6</f>
        <v>0.41522400000000004</v>
      </c>
      <c r="R1779" s="3" cm="1">
        <f t="array" ref="R1779">AVERAGE(VLOOKUP(_xlfn.TEXTSPLIT(Table1[[#This Row],[Fuel (no space after comma)]], ","), FuelList_Final_EF!$A$2:$B$65, 2, FALSE))</f>
        <v>53.06</v>
      </c>
      <c r="S1779" s="3">
        <f>Table1[[#This Row],[Generation (TWh)]]*10^9*VLOOKUP(Table1[[#This Row],[Turbine/Engine Technology]],Technology_HR!$A$2:$B$11,2,FALSE)*10^-6</f>
        <v>3134525.9760000003</v>
      </c>
      <c r="T1779" s="5">
        <f>Table1[[#This Row],[Fuel Consumption (mmBtu)]]*Table1[[#This Row],[Emission Factor (kg CO2/ mmBtu)]]*10^3</f>
        <v>166317948286.56003</v>
      </c>
      <c r="U1779" s="3">
        <f>Table1[[#This Row],[Emissions (g CO2)]]/(Table1[[#This Row],[Generation (TWh)]]*10^9)</f>
        <v>400.54993999999999</v>
      </c>
    </row>
    <row r="1780" spans="1:21" x14ac:dyDescent="0.35">
      <c r="A1780" t="s">
        <v>532</v>
      </c>
      <c r="B1780" t="s">
        <v>3239</v>
      </c>
      <c r="C1780" t="str">
        <f>SUBSTITUTE(Table1[[#This Row],[Fuel]],", ",",")</f>
        <v>fossil gas: natural gas</v>
      </c>
      <c r="D1780" t="s">
        <v>3239</v>
      </c>
      <c r="H1780" t="s">
        <v>3438</v>
      </c>
      <c r="I1780">
        <v>120</v>
      </c>
      <c r="J1780" t="s">
        <v>3450</v>
      </c>
      <c r="K1780" t="s">
        <v>29</v>
      </c>
      <c r="L1780" t="s">
        <v>29</v>
      </c>
      <c r="M1780" t="s">
        <v>29</v>
      </c>
      <c r="N1780">
        <v>21.800457999999999</v>
      </c>
      <c r="O1780">
        <v>111.58053200000001</v>
      </c>
      <c r="P1780" t="s">
        <v>3485</v>
      </c>
      <c r="Q1780" s="3">
        <f>Table1[[#This Row],[Capacity (MW)]]*0.395*8760*10^-6</f>
        <v>0.41522400000000004</v>
      </c>
      <c r="R1780" s="3" cm="1">
        <f t="array" ref="R1780">AVERAGE(VLOOKUP(_xlfn.TEXTSPLIT(Table1[[#This Row],[Fuel (no space after comma)]], ","), FuelList_Final_EF!$A$2:$B$65, 2, FALSE))</f>
        <v>53.06</v>
      </c>
      <c r="S1780" s="3">
        <f>Table1[[#This Row],[Generation (TWh)]]*10^9*VLOOKUP(Table1[[#This Row],[Turbine/Engine Technology]],Technology_HR!$A$2:$B$11,2,FALSE)*10^-6</f>
        <v>3134525.9760000003</v>
      </c>
      <c r="T1780" s="5">
        <f>Table1[[#This Row],[Fuel Consumption (mmBtu)]]*Table1[[#This Row],[Emission Factor (kg CO2/ mmBtu)]]*10^3</f>
        <v>166317948286.56003</v>
      </c>
      <c r="U1780" s="3">
        <f>Table1[[#This Row],[Emissions (g CO2)]]/(Table1[[#This Row],[Generation (TWh)]]*10^9)</f>
        <v>400.54993999999999</v>
      </c>
    </row>
    <row r="1781" spans="1:21" x14ac:dyDescent="0.35">
      <c r="A1781" t="s">
        <v>533</v>
      </c>
      <c r="B1781" t="s">
        <v>3239</v>
      </c>
      <c r="C1781" t="str">
        <f>SUBSTITUTE(Table1[[#This Row],[Fuel]],", ",",")</f>
        <v>fossil gas: natural gas</v>
      </c>
      <c r="D1781" t="s">
        <v>3239</v>
      </c>
      <c r="H1781" t="s">
        <v>3438</v>
      </c>
      <c r="I1781">
        <v>460</v>
      </c>
      <c r="J1781" t="s">
        <v>3447</v>
      </c>
      <c r="K1781" t="s">
        <v>29</v>
      </c>
      <c r="L1781" t="s">
        <v>29</v>
      </c>
      <c r="M1781" t="s">
        <v>29</v>
      </c>
      <c r="N1781">
        <v>23.006723000000001</v>
      </c>
      <c r="O1781">
        <v>113.255565</v>
      </c>
      <c r="P1781" t="s">
        <v>3485</v>
      </c>
      <c r="Q1781" s="3">
        <f>Table1[[#This Row],[Capacity (MW)]]*0.395*8760*10^-6</f>
        <v>1.5916920000000001</v>
      </c>
      <c r="R1781" s="3" cm="1">
        <f t="array" ref="R1781">AVERAGE(VLOOKUP(_xlfn.TEXTSPLIT(Table1[[#This Row],[Fuel (no space after comma)]], ","), FuelList_Final_EF!$A$2:$B$65, 2, FALSE))</f>
        <v>53.06</v>
      </c>
      <c r="S1781" s="3">
        <f>Table1[[#This Row],[Generation (TWh)]]*10^9*VLOOKUP(Table1[[#This Row],[Turbine/Engine Technology]],Technology_HR!$A$2:$B$11,2,FALSE)*10^-6</f>
        <v>12015682.908</v>
      </c>
      <c r="T1781" s="5">
        <f>Table1[[#This Row],[Fuel Consumption (mmBtu)]]*Table1[[#This Row],[Emission Factor (kg CO2/ mmBtu)]]*10^3</f>
        <v>637552135098.47998</v>
      </c>
      <c r="U1781" s="3">
        <f>Table1[[#This Row],[Emissions (g CO2)]]/(Table1[[#This Row],[Generation (TWh)]]*10^9)</f>
        <v>400.54993999999999</v>
      </c>
    </row>
    <row r="1782" spans="1:21" x14ac:dyDescent="0.35">
      <c r="A1782" t="s">
        <v>533</v>
      </c>
      <c r="B1782" t="s">
        <v>3239</v>
      </c>
      <c r="C1782" t="str">
        <f>SUBSTITUTE(Table1[[#This Row],[Fuel]],", ",",")</f>
        <v>fossil gas: natural gas</v>
      </c>
      <c r="D1782" t="s">
        <v>3239</v>
      </c>
      <c r="H1782" t="s">
        <v>3438</v>
      </c>
      <c r="I1782">
        <v>460</v>
      </c>
      <c r="J1782" t="s">
        <v>3447</v>
      </c>
      <c r="K1782" t="s">
        <v>29</v>
      </c>
      <c r="L1782" t="s">
        <v>29</v>
      </c>
      <c r="M1782" t="s">
        <v>29</v>
      </c>
      <c r="N1782">
        <v>23.006723000000001</v>
      </c>
      <c r="O1782">
        <v>113.255565</v>
      </c>
      <c r="P1782" t="s">
        <v>3485</v>
      </c>
      <c r="Q1782" s="3">
        <f>Table1[[#This Row],[Capacity (MW)]]*0.395*8760*10^-6</f>
        <v>1.5916920000000001</v>
      </c>
      <c r="R1782" s="3" cm="1">
        <f t="array" ref="R1782">AVERAGE(VLOOKUP(_xlfn.TEXTSPLIT(Table1[[#This Row],[Fuel (no space after comma)]], ","), FuelList_Final_EF!$A$2:$B$65, 2, FALSE))</f>
        <v>53.06</v>
      </c>
      <c r="S1782" s="3">
        <f>Table1[[#This Row],[Generation (TWh)]]*10^9*VLOOKUP(Table1[[#This Row],[Turbine/Engine Technology]],Technology_HR!$A$2:$B$11,2,FALSE)*10^-6</f>
        <v>12015682.908</v>
      </c>
      <c r="T1782" s="5">
        <f>Table1[[#This Row],[Fuel Consumption (mmBtu)]]*Table1[[#This Row],[Emission Factor (kg CO2/ mmBtu)]]*10^3</f>
        <v>637552135098.47998</v>
      </c>
      <c r="U1782" s="3">
        <f>Table1[[#This Row],[Emissions (g CO2)]]/(Table1[[#This Row],[Generation (TWh)]]*10^9)</f>
        <v>400.54993999999999</v>
      </c>
    </row>
    <row r="1783" spans="1:21" x14ac:dyDescent="0.35">
      <c r="A1783" t="s">
        <v>533</v>
      </c>
      <c r="B1783" t="s">
        <v>3239</v>
      </c>
      <c r="C1783" t="str">
        <f>SUBSTITUTE(Table1[[#This Row],[Fuel]],", ",",")</f>
        <v>fossil gas: natural gas</v>
      </c>
      <c r="D1783" t="s">
        <v>3239</v>
      </c>
      <c r="H1783" t="s">
        <v>3438</v>
      </c>
      <c r="I1783">
        <v>460</v>
      </c>
      <c r="J1783" t="s">
        <v>3447</v>
      </c>
      <c r="K1783" t="s">
        <v>29</v>
      </c>
      <c r="L1783" t="s">
        <v>29</v>
      </c>
      <c r="M1783" t="s">
        <v>29</v>
      </c>
      <c r="N1783">
        <v>23.006723000000001</v>
      </c>
      <c r="O1783">
        <v>113.255565</v>
      </c>
      <c r="P1783" t="s">
        <v>3485</v>
      </c>
      <c r="Q1783" s="3">
        <f>Table1[[#This Row],[Capacity (MW)]]*0.395*8760*10^-6</f>
        <v>1.5916920000000001</v>
      </c>
      <c r="R1783" s="3" cm="1">
        <f t="array" ref="R1783">AVERAGE(VLOOKUP(_xlfn.TEXTSPLIT(Table1[[#This Row],[Fuel (no space after comma)]], ","), FuelList_Final_EF!$A$2:$B$65, 2, FALSE))</f>
        <v>53.06</v>
      </c>
      <c r="S1783" s="3">
        <f>Table1[[#This Row],[Generation (TWh)]]*10^9*VLOOKUP(Table1[[#This Row],[Turbine/Engine Technology]],Technology_HR!$A$2:$B$11,2,FALSE)*10^-6</f>
        <v>12015682.908</v>
      </c>
      <c r="T1783" s="5">
        <f>Table1[[#This Row],[Fuel Consumption (mmBtu)]]*Table1[[#This Row],[Emission Factor (kg CO2/ mmBtu)]]*10^3</f>
        <v>637552135098.47998</v>
      </c>
      <c r="U1783" s="3">
        <f>Table1[[#This Row],[Emissions (g CO2)]]/(Table1[[#This Row],[Generation (TWh)]]*10^9)</f>
        <v>400.54993999999999</v>
      </c>
    </row>
    <row r="1784" spans="1:21" x14ac:dyDescent="0.35">
      <c r="A1784" t="s">
        <v>534</v>
      </c>
      <c r="B1784" t="s">
        <v>3239</v>
      </c>
      <c r="C1784" t="str">
        <f>SUBSTITUTE(Table1[[#This Row],[Fuel]],", ",",")</f>
        <v>fossil gas: natural gas</v>
      </c>
      <c r="D1784" t="s">
        <v>3239</v>
      </c>
      <c r="H1784" t="s">
        <v>3438</v>
      </c>
      <c r="I1784">
        <v>500</v>
      </c>
      <c r="J1784" t="s">
        <v>3449</v>
      </c>
      <c r="K1784">
        <v>2024</v>
      </c>
      <c r="L1784" t="s">
        <v>29</v>
      </c>
      <c r="M1784" t="s">
        <v>29</v>
      </c>
      <c r="N1784">
        <v>23.300644900000002</v>
      </c>
      <c r="O1784">
        <v>112.8563297</v>
      </c>
      <c r="P1784" t="s">
        <v>3485</v>
      </c>
      <c r="Q1784" s="3">
        <f>Table1[[#This Row],[Capacity (MW)]]*0.395*8760*10^-6</f>
        <v>1.7301</v>
      </c>
      <c r="R1784" s="3" cm="1">
        <f t="array" ref="R1784">AVERAGE(VLOOKUP(_xlfn.TEXTSPLIT(Table1[[#This Row],[Fuel (no space after comma)]], ","), FuelList_Final_EF!$A$2:$B$65, 2, FALSE))</f>
        <v>53.06</v>
      </c>
      <c r="S1784" s="3">
        <f>Table1[[#This Row],[Generation (TWh)]]*10^9*VLOOKUP(Table1[[#This Row],[Turbine/Engine Technology]],Technology_HR!$A$2:$B$11,2,FALSE)*10^-6</f>
        <v>13060524.899999999</v>
      </c>
      <c r="T1784" s="5">
        <f>Table1[[#This Row],[Fuel Consumption (mmBtu)]]*Table1[[#This Row],[Emission Factor (kg CO2/ mmBtu)]]*10^3</f>
        <v>692991451194</v>
      </c>
      <c r="U1784" s="3">
        <f>Table1[[#This Row],[Emissions (g CO2)]]/(Table1[[#This Row],[Generation (TWh)]]*10^9)</f>
        <v>400.54993999999999</v>
      </c>
    </row>
    <row r="1785" spans="1:21" x14ac:dyDescent="0.35">
      <c r="A1785" t="s">
        <v>534</v>
      </c>
      <c r="B1785" t="s">
        <v>3239</v>
      </c>
      <c r="C1785" t="str">
        <f>SUBSTITUTE(Table1[[#This Row],[Fuel]],", ",",")</f>
        <v>fossil gas: natural gas</v>
      </c>
      <c r="D1785" t="s">
        <v>3239</v>
      </c>
      <c r="H1785" t="s">
        <v>3438</v>
      </c>
      <c r="I1785">
        <v>500</v>
      </c>
      <c r="J1785" t="s">
        <v>3449</v>
      </c>
      <c r="K1785">
        <v>2024</v>
      </c>
      <c r="L1785" t="s">
        <v>29</v>
      </c>
      <c r="M1785" t="s">
        <v>29</v>
      </c>
      <c r="N1785">
        <v>23.300644900000002</v>
      </c>
      <c r="O1785">
        <v>112.8563297</v>
      </c>
      <c r="P1785" t="s">
        <v>3485</v>
      </c>
      <c r="Q1785" s="3">
        <f>Table1[[#This Row],[Capacity (MW)]]*0.395*8760*10^-6</f>
        <v>1.7301</v>
      </c>
      <c r="R1785" s="3" cm="1">
        <f t="array" ref="R1785">AVERAGE(VLOOKUP(_xlfn.TEXTSPLIT(Table1[[#This Row],[Fuel (no space after comma)]], ","), FuelList_Final_EF!$A$2:$B$65, 2, FALSE))</f>
        <v>53.06</v>
      </c>
      <c r="S1785" s="3">
        <f>Table1[[#This Row],[Generation (TWh)]]*10^9*VLOOKUP(Table1[[#This Row],[Turbine/Engine Technology]],Technology_HR!$A$2:$B$11,2,FALSE)*10^-6</f>
        <v>13060524.899999999</v>
      </c>
      <c r="T1785" s="5">
        <f>Table1[[#This Row],[Fuel Consumption (mmBtu)]]*Table1[[#This Row],[Emission Factor (kg CO2/ mmBtu)]]*10^3</f>
        <v>692991451194</v>
      </c>
      <c r="U1785" s="3">
        <f>Table1[[#This Row],[Emissions (g CO2)]]/(Table1[[#This Row],[Generation (TWh)]]*10^9)</f>
        <v>400.54993999999999</v>
      </c>
    </row>
    <row r="1786" spans="1:21" x14ac:dyDescent="0.35">
      <c r="A1786" t="s">
        <v>535</v>
      </c>
      <c r="B1786" t="s">
        <v>3242</v>
      </c>
      <c r="C1786" t="str">
        <f>SUBSTITUTE(Table1[[#This Row],[Fuel]],", ",",")</f>
        <v>fossil gas: lng</v>
      </c>
      <c r="D1786" t="s">
        <v>3242</v>
      </c>
      <c r="H1786" t="s">
        <v>3438</v>
      </c>
      <c r="I1786">
        <v>650</v>
      </c>
      <c r="J1786" t="s">
        <v>3447</v>
      </c>
      <c r="K1786">
        <v>2025</v>
      </c>
      <c r="L1786" t="s">
        <v>29</v>
      </c>
      <c r="M1786" t="s">
        <v>29</v>
      </c>
      <c r="N1786">
        <v>21.991586000000002</v>
      </c>
      <c r="O1786">
        <v>112.98950000000001</v>
      </c>
      <c r="P1786" t="s">
        <v>3485</v>
      </c>
      <c r="Q1786" s="3">
        <f>Table1[[#This Row],[Capacity (MW)]]*0.395*8760*10^-6</f>
        <v>2.2491300000000001</v>
      </c>
      <c r="R1786" s="3" cm="1">
        <f t="array" ref="R1786">AVERAGE(VLOOKUP(_xlfn.TEXTSPLIT(Table1[[#This Row],[Fuel (no space after comma)]], ","), FuelList_Final_EF!$A$2:$B$65, 2, FALSE))</f>
        <v>67.685819715340017</v>
      </c>
      <c r="S1786" s="3">
        <f>Table1[[#This Row],[Generation (TWh)]]*10^9*VLOOKUP(Table1[[#This Row],[Turbine/Engine Technology]],Technology_HR!$A$2:$B$11,2,FALSE)*10^-6</f>
        <v>16978682.370000001</v>
      </c>
      <c r="T1786" s="5">
        <f>Table1[[#This Row],[Fuel Consumption (mmBtu)]]*Table1[[#This Row],[Emission Factor (kg CO2/ mmBtu)]]*10^3</f>
        <v>1149216033899.842</v>
      </c>
      <c r="U1786" s="3">
        <f>Table1[[#This Row],[Emissions (g CO2)]]/(Table1[[#This Row],[Generation (TWh)]]*10^9)</f>
        <v>510.96025303110184</v>
      </c>
    </row>
    <row r="1787" spans="1:21" x14ac:dyDescent="0.35">
      <c r="A1787" t="s">
        <v>535</v>
      </c>
      <c r="B1787" t="s">
        <v>3242</v>
      </c>
      <c r="C1787" t="str">
        <f>SUBSTITUTE(Table1[[#This Row],[Fuel]],", ",",")</f>
        <v>fossil gas: lng</v>
      </c>
      <c r="D1787" t="s">
        <v>3242</v>
      </c>
      <c r="H1787" t="s">
        <v>3438</v>
      </c>
      <c r="I1787">
        <v>650</v>
      </c>
      <c r="J1787" t="s">
        <v>3447</v>
      </c>
      <c r="K1787">
        <v>2025</v>
      </c>
      <c r="L1787" t="s">
        <v>29</v>
      </c>
      <c r="M1787" t="s">
        <v>29</v>
      </c>
      <c r="N1787">
        <v>21.991586000000002</v>
      </c>
      <c r="O1787">
        <v>112.98950000000001</v>
      </c>
      <c r="P1787" t="s">
        <v>3485</v>
      </c>
      <c r="Q1787" s="3">
        <f>Table1[[#This Row],[Capacity (MW)]]*0.395*8760*10^-6</f>
        <v>2.2491300000000001</v>
      </c>
      <c r="R1787" s="3" cm="1">
        <f t="array" ref="R1787">AVERAGE(VLOOKUP(_xlfn.TEXTSPLIT(Table1[[#This Row],[Fuel (no space after comma)]], ","), FuelList_Final_EF!$A$2:$B$65, 2, FALSE))</f>
        <v>67.685819715340017</v>
      </c>
      <c r="S1787" s="3">
        <f>Table1[[#This Row],[Generation (TWh)]]*10^9*VLOOKUP(Table1[[#This Row],[Turbine/Engine Technology]],Technology_HR!$A$2:$B$11,2,FALSE)*10^-6</f>
        <v>16978682.370000001</v>
      </c>
      <c r="T1787" s="5">
        <f>Table1[[#This Row],[Fuel Consumption (mmBtu)]]*Table1[[#This Row],[Emission Factor (kg CO2/ mmBtu)]]*10^3</f>
        <v>1149216033899.842</v>
      </c>
      <c r="U1787" s="3">
        <f>Table1[[#This Row],[Emissions (g CO2)]]/(Table1[[#This Row],[Generation (TWh)]]*10^9)</f>
        <v>510.96025303110184</v>
      </c>
    </row>
    <row r="1788" spans="1:21" x14ac:dyDescent="0.35">
      <c r="A1788" t="s">
        <v>535</v>
      </c>
      <c r="B1788" t="s">
        <v>3242</v>
      </c>
      <c r="C1788" t="str">
        <f>SUBSTITUTE(Table1[[#This Row],[Fuel]],", ",",")</f>
        <v>fossil gas: lng</v>
      </c>
      <c r="D1788" t="s">
        <v>3242</v>
      </c>
      <c r="H1788" t="s">
        <v>3438</v>
      </c>
      <c r="I1788">
        <v>800</v>
      </c>
      <c r="J1788" t="s">
        <v>3450</v>
      </c>
      <c r="K1788" t="s">
        <v>29</v>
      </c>
      <c r="L1788" t="s">
        <v>29</v>
      </c>
      <c r="M1788" t="s">
        <v>29</v>
      </c>
      <c r="N1788">
        <v>21.991586000000002</v>
      </c>
      <c r="O1788">
        <v>112.98950000000001</v>
      </c>
      <c r="P1788" t="s">
        <v>3485</v>
      </c>
      <c r="Q1788" s="3">
        <f>Table1[[#This Row],[Capacity (MW)]]*0.395*8760*10^-6</f>
        <v>2.76816</v>
      </c>
      <c r="R1788" s="3" cm="1">
        <f t="array" ref="R1788">AVERAGE(VLOOKUP(_xlfn.TEXTSPLIT(Table1[[#This Row],[Fuel (no space after comma)]], ","), FuelList_Final_EF!$A$2:$B$65, 2, FALSE))</f>
        <v>67.685819715340017</v>
      </c>
      <c r="S1788" s="3">
        <f>Table1[[#This Row],[Generation (TWh)]]*10^9*VLOOKUP(Table1[[#This Row],[Turbine/Engine Technology]],Technology_HR!$A$2:$B$11,2,FALSE)*10^-6</f>
        <v>20896839.84</v>
      </c>
      <c r="T1788" s="5">
        <f>Table1[[#This Row],[Fuel Consumption (mmBtu)]]*Table1[[#This Row],[Emission Factor (kg CO2/ mmBtu)]]*10^3</f>
        <v>1414419734030.5747</v>
      </c>
      <c r="U1788" s="3">
        <f>Table1[[#This Row],[Emissions (g CO2)]]/(Table1[[#This Row],[Generation (TWh)]]*10^9)</f>
        <v>510.96025303110179</v>
      </c>
    </row>
    <row r="1789" spans="1:21" x14ac:dyDescent="0.35">
      <c r="A1789" t="s">
        <v>535</v>
      </c>
      <c r="B1789" t="s">
        <v>3242</v>
      </c>
      <c r="C1789" t="str">
        <f>SUBSTITUTE(Table1[[#This Row],[Fuel]],", ",",")</f>
        <v>fossil gas: lng</v>
      </c>
      <c r="D1789" t="s">
        <v>3242</v>
      </c>
      <c r="H1789" t="s">
        <v>3438</v>
      </c>
      <c r="I1789">
        <v>800</v>
      </c>
      <c r="J1789" t="s">
        <v>3450</v>
      </c>
      <c r="K1789" t="s">
        <v>29</v>
      </c>
      <c r="L1789" t="s">
        <v>29</v>
      </c>
      <c r="M1789" t="s">
        <v>29</v>
      </c>
      <c r="N1789">
        <v>21.991586000000002</v>
      </c>
      <c r="O1789">
        <v>112.98950000000001</v>
      </c>
      <c r="P1789" t="s">
        <v>3485</v>
      </c>
      <c r="Q1789" s="3">
        <f>Table1[[#This Row],[Capacity (MW)]]*0.395*8760*10^-6</f>
        <v>2.76816</v>
      </c>
      <c r="R1789" s="3" cm="1">
        <f t="array" ref="R1789">AVERAGE(VLOOKUP(_xlfn.TEXTSPLIT(Table1[[#This Row],[Fuel (no space after comma)]], ","), FuelList_Final_EF!$A$2:$B$65, 2, FALSE))</f>
        <v>67.685819715340017</v>
      </c>
      <c r="S1789" s="3">
        <f>Table1[[#This Row],[Generation (TWh)]]*10^9*VLOOKUP(Table1[[#This Row],[Turbine/Engine Technology]],Technology_HR!$A$2:$B$11,2,FALSE)*10^-6</f>
        <v>20896839.84</v>
      </c>
      <c r="T1789" s="5">
        <f>Table1[[#This Row],[Fuel Consumption (mmBtu)]]*Table1[[#This Row],[Emission Factor (kg CO2/ mmBtu)]]*10^3</f>
        <v>1414419734030.5747</v>
      </c>
      <c r="U1789" s="3">
        <f>Table1[[#This Row],[Emissions (g CO2)]]/(Table1[[#This Row],[Generation (TWh)]]*10^9)</f>
        <v>510.96025303110179</v>
      </c>
    </row>
    <row r="1790" spans="1:21" x14ac:dyDescent="0.35">
      <c r="A1790" t="s">
        <v>536</v>
      </c>
      <c r="B1790" t="s">
        <v>3274</v>
      </c>
      <c r="C1790" t="str">
        <f>SUBSTITUTE(Table1[[#This Row],[Fuel]],", ",",")</f>
        <v>industrial by-product: blast furnace gas</v>
      </c>
      <c r="D1790" t="s">
        <v>3274</v>
      </c>
      <c r="H1790" t="s">
        <v>3440</v>
      </c>
      <c r="I1790">
        <v>100</v>
      </c>
      <c r="J1790" t="s">
        <v>3446</v>
      </c>
      <c r="K1790">
        <v>2023</v>
      </c>
      <c r="L1790" t="s">
        <v>29</v>
      </c>
      <c r="M1790" t="s">
        <v>29</v>
      </c>
      <c r="N1790">
        <v>23.369088999999999</v>
      </c>
      <c r="O1790">
        <v>111.16484699999999</v>
      </c>
      <c r="P1790" t="s">
        <v>3485</v>
      </c>
      <c r="Q1790" s="3">
        <f>Table1[[#This Row],[Capacity (MW)]]*0.395*8760*10^-6</f>
        <v>0.34601999999999999</v>
      </c>
      <c r="R1790" s="3" cm="1">
        <f t="array" ref="R1790">AVERAGE(VLOOKUP(_xlfn.TEXTSPLIT(Table1[[#This Row],[Fuel (no space after comma)]], ","), FuelList_Final_EF!$A$2:$B$65, 2, FALSE))</f>
        <v>274.32</v>
      </c>
      <c r="S1790" s="3">
        <f>Table1[[#This Row],[Generation (TWh)]]*10^9*VLOOKUP(Table1[[#This Row],[Turbine/Engine Technology]],Technology_HR!$A$2:$B$11,2,FALSE)*10^-6</f>
        <v>3558815.6999999997</v>
      </c>
      <c r="T1790" s="5">
        <f>Table1[[#This Row],[Fuel Consumption (mmBtu)]]*Table1[[#This Row],[Emission Factor (kg CO2/ mmBtu)]]*10^3</f>
        <v>976254322823.99988</v>
      </c>
      <c r="U1790" s="3">
        <f>Table1[[#This Row],[Emissions (g CO2)]]/(Table1[[#This Row],[Generation (TWh)]]*10^9)</f>
        <v>2821.3811999999998</v>
      </c>
    </row>
    <row r="1791" spans="1:21" x14ac:dyDescent="0.35">
      <c r="A1791" t="s">
        <v>536</v>
      </c>
      <c r="B1791" t="s">
        <v>3274</v>
      </c>
      <c r="C1791" t="str">
        <f>SUBSTITUTE(Table1[[#This Row],[Fuel]],", ",",")</f>
        <v>industrial by-product: blast furnace gas</v>
      </c>
      <c r="D1791" t="s">
        <v>3274</v>
      </c>
      <c r="H1791" t="s">
        <v>3440</v>
      </c>
      <c r="I1791">
        <v>100</v>
      </c>
      <c r="J1791" t="s">
        <v>3446</v>
      </c>
      <c r="K1791">
        <v>2023</v>
      </c>
      <c r="L1791" t="s">
        <v>29</v>
      </c>
      <c r="M1791" t="s">
        <v>29</v>
      </c>
      <c r="N1791">
        <v>23.369088999999999</v>
      </c>
      <c r="O1791">
        <v>111.16484699999999</v>
      </c>
      <c r="P1791" t="s">
        <v>3485</v>
      </c>
      <c r="Q1791" s="3">
        <f>Table1[[#This Row],[Capacity (MW)]]*0.395*8760*10^-6</f>
        <v>0.34601999999999999</v>
      </c>
      <c r="R1791" s="3" cm="1">
        <f t="array" ref="R1791">AVERAGE(VLOOKUP(_xlfn.TEXTSPLIT(Table1[[#This Row],[Fuel (no space after comma)]], ","), FuelList_Final_EF!$A$2:$B$65, 2, FALSE))</f>
        <v>274.32</v>
      </c>
      <c r="S1791" s="3">
        <f>Table1[[#This Row],[Generation (TWh)]]*10^9*VLOOKUP(Table1[[#This Row],[Turbine/Engine Technology]],Technology_HR!$A$2:$B$11,2,FALSE)*10^-6</f>
        <v>3558815.6999999997</v>
      </c>
      <c r="T1791" s="5">
        <f>Table1[[#This Row],[Fuel Consumption (mmBtu)]]*Table1[[#This Row],[Emission Factor (kg CO2/ mmBtu)]]*10^3</f>
        <v>976254322823.99988</v>
      </c>
      <c r="U1791" s="3">
        <f>Table1[[#This Row],[Emissions (g CO2)]]/(Table1[[#This Row],[Generation (TWh)]]*10^9)</f>
        <v>2821.3811999999998</v>
      </c>
    </row>
    <row r="1792" spans="1:21" x14ac:dyDescent="0.35">
      <c r="A1792" t="s">
        <v>536</v>
      </c>
      <c r="B1792" t="s">
        <v>3274</v>
      </c>
      <c r="C1792" t="str">
        <f>SUBSTITUTE(Table1[[#This Row],[Fuel]],", ",",")</f>
        <v>industrial by-product: blast furnace gas</v>
      </c>
      <c r="D1792" t="s">
        <v>3274</v>
      </c>
      <c r="H1792" t="s">
        <v>3440</v>
      </c>
      <c r="I1792">
        <v>80</v>
      </c>
      <c r="J1792" t="s">
        <v>3446</v>
      </c>
      <c r="K1792">
        <v>2023</v>
      </c>
      <c r="L1792" t="s">
        <v>29</v>
      </c>
      <c r="M1792" t="s">
        <v>29</v>
      </c>
      <c r="N1792">
        <v>23.369088999999999</v>
      </c>
      <c r="O1792">
        <v>111.16484699999999</v>
      </c>
      <c r="P1792" t="s">
        <v>3485</v>
      </c>
      <c r="Q1792" s="3">
        <f>Table1[[#This Row],[Capacity (MW)]]*0.395*8760*10^-6</f>
        <v>0.27681600000000001</v>
      </c>
      <c r="R1792" s="3" cm="1">
        <f t="array" ref="R1792">AVERAGE(VLOOKUP(_xlfn.TEXTSPLIT(Table1[[#This Row],[Fuel (no space after comma)]], ","), FuelList_Final_EF!$A$2:$B$65, 2, FALSE))</f>
        <v>274.32</v>
      </c>
      <c r="S1792" s="3">
        <f>Table1[[#This Row],[Generation (TWh)]]*10^9*VLOOKUP(Table1[[#This Row],[Turbine/Engine Technology]],Technology_HR!$A$2:$B$11,2,FALSE)*10^-6</f>
        <v>2847052.56</v>
      </c>
      <c r="T1792" s="5">
        <f>Table1[[#This Row],[Fuel Consumption (mmBtu)]]*Table1[[#This Row],[Emission Factor (kg CO2/ mmBtu)]]*10^3</f>
        <v>781003458259.19995</v>
      </c>
      <c r="U1792" s="3">
        <f>Table1[[#This Row],[Emissions (g CO2)]]/(Table1[[#This Row],[Generation (TWh)]]*10^9)</f>
        <v>2821.3811999999998</v>
      </c>
    </row>
    <row r="1793" spans="1:21" x14ac:dyDescent="0.35">
      <c r="A1793" t="s">
        <v>536</v>
      </c>
      <c r="B1793" t="s">
        <v>3274</v>
      </c>
      <c r="C1793" t="str">
        <f>SUBSTITUTE(Table1[[#This Row],[Fuel]],", ",",")</f>
        <v>industrial by-product: blast furnace gas</v>
      </c>
      <c r="D1793" t="s">
        <v>3274</v>
      </c>
      <c r="H1793" t="s">
        <v>3440</v>
      </c>
      <c r="I1793">
        <v>80</v>
      </c>
      <c r="J1793" t="s">
        <v>3446</v>
      </c>
      <c r="K1793">
        <v>2023</v>
      </c>
      <c r="L1793" t="s">
        <v>29</v>
      </c>
      <c r="M1793" t="s">
        <v>29</v>
      </c>
      <c r="N1793">
        <v>23.369088999999999</v>
      </c>
      <c r="O1793">
        <v>111.16484699999999</v>
      </c>
      <c r="P1793" t="s">
        <v>3485</v>
      </c>
      <c r="Q1793" s="3">
        <f>Table1[[#This Row],[Capacity (MW)]]*0.395*8760*10^-6</f>
        <v>0.27681600000000001</v>
      </c>
      <c r="R1793" s="3" cm="1">
        <f t="array" ref="R1793">AVERAGE(VLOOKUP(_xlfn.TEXTSPLIT(Table1[[#This Row],[Fuel (no space after comma)]], ","), FuelList_Final_EF!$A$2:$B$65, 2, FALSE))</f>
        <v>274.32</v>
      </c>
      <c r="S1793" s="3">
        <f>Table1[[#This Row],[Generation (TWh)]]*10^9*VLOOKUP(Table1[[#This Row],[Turbine/Engine Technology]],Technology_HR!$A$2:$B$11,2,FALSE)*10^-6</f>
        <v>2847052.56</v>
      </c>
      <c r="T1793" s="5">
        <f>Table1[[#This Row],[Fuel Consumption (mmBtu)]]*Table1[[#This Row],[Emission Factor (kg CO2/ mmBtu)]]*10^3</f>
        <v>781003458259.19995</v>
      </c>
      <c r="U1793" s="3">
        <f>Table1[[#This Row],[Emissions (g CO2)]]/(Table1[[#This Row],[Generation (TWh)]]*10^9)</f>
        <v>2821.3811999999998</v>
      </c>
    </row>
    <row r="1794" spans="1:21" x14ac:dyDescent="0.35">
      <c r="A1794" t="s">
        <v>537</v>
      </c>
      <c r="B1794" t="s">
        <v>3239</v>
      </c>
      <c r="C1794" t="str">
        <f>SUBSTITUTE(Table1[[#This Row],[Fuel]],", ",",")</f>
        <v>fossil gas: natural gas</v>
      </c>
      <c r="D1794" t="s">
        <v>3239</v>
      </c>
      <c r="H1794" t="s">
        <v>3438</v>
      </c>
      <c r="I1794">
        <v>530</v>
      </c>
      <c r="J1794" t="s">
        <v>3447</v>
      </c>
      <c r="K1794" t="s">
        <v>29</v>
      </c>
      <c r="L1794" t="s">
        <v>29</v>
      </c>
      <c r="M1794" t="s">
        <v>29</v>
      </c>
      <c r="N1794">
        <v>21.511966000000001</v>
      </c>
      <c r="O1794">
        <v>109.49947</v>
      </c>
      <c r="P1794" t="s">
        <v>3485</v>
      </c>
      <c r="Q1794" s="3">
        <f>Table1[[#This Row],[Capacity (MW)]]*0.395*8760*10^-6</f>
        <v>1.8339060000000003</v>
      </c>
      <c r="R1794" s="3" cm="1">
        <f t="array" ref="R1794">AVERAGE(VLOOKUP(_xlfn.TEXTSPLIT(Table1[[#This Row],[Fuel (no space after comma)]], ","), FuelList_Final_EF!$A$2:$B$65, 2, FALSE))</f>
        <v>53.06</v>
      </c>
      <c r="S1794" s="3">
        <f>Table1[[#This Row],[Generation (TWh)]]*10^9*VLOOKUP(Table1[[#This Row],[Turbine/Engine Technology]],Technology_HR!$A$2:$B$11,2,FALSE)*10^-6</f>
        <v>13844156.394000001</v>
      </c>
      <c r="T1794" s="5">
        <f>Table1[[#This Row],[Fuel Consumption (mmBtu)]]*Table1[[#This Row],[Emission Factor (kg CO2/ mmBtu)]]*10^3</f>
        <v>734570938265.64014</v>
      </c>
      <c r="U1794" s="3">
        <f>Table1[[#This Row],[Emissions (g CO2)]]/(Table1[[#This Row],[Generation (TWh)]]*10^9)</f>
        <v>400.54994000000005</v>
      </c>
    </row>
    <row r="1795" spans="1:21" x14ac:dyDescent="0.35">
      <c r="A1795" t="s">
        <v>537</v>
      </c>
      <c r="B1795" t="s">
        <v>3239</v>
      </c>
      <c r="C1795" t="str">
        <f>SUBSTITUTE(Table1[[#This Row],[Fuel]],", ",",")</f>
        <v>fossil gas: natural gas</v>
      </c>
      <c r="D1795" t="s">
        <v>3239</v>
      </c>
      <c r="H1795" t="s">
        <v>3438</v>
      </c>
      <c r="I1795">
        <v>530</v>
      </c>
      <c r="J1795" t="s">
        <v>3447</v>
      </c>
      <c r="K1795" t="s">
        <v>29</v>
      </c>
      <c r="L1795" t="s">
        <v>29</v>
      </c>
      <c r="M1795" t="s">
        <v>29</v>
      </c>
      <c r="N1795">
        <v>21.511966000000001</v>
      </c>
      <c r="O1795">
        <v>109.49947</v>
      </c>
      <c r="P1795" t="s">
        <v>3485</v>
      </c>
      <c r="Q1795" s="3">
        <f>Table1[[#This Row],[Capacity (MW)]]*0.395*8760*10^-6</f>
        <v>1.8339060000000003</v>
      </c>
      <c r="R1795" s="3" cm="1">
        <f t="array" ref="R1795">AVERAGE(VLOOKUP(_xlfn.TEXTSPLIT(Table1[[#This Row],[Fuel (no space after comma)]], ","), FuelList_Final_EF!$A$2:$B$65, 2, FALSE))</f>
        <v>53.06</v>
      </c>
      <c r="S1795" s="3">
        <f>Table1[[#This Row],[Generation (TWh)]]*10^9*VLOOKUP(Table1[[#This Row],[Turbine/Engine Technology]],Technology_HR!$A$2:$B$11,2,FALSE)*10^-6</f>
        <v>13844156.394000001</v>
      </c>
      <c r="T1795" s="5">
        <f>Table1[[#This Row],[Fuel Consumption (mmBtu)]]*Table1[[#This Row],[Emission Factor (kg CO2/ mmBtu)]]*10^3</f>
        <v>734570938265.64014</v>
      </c>
      <c r="U1795" s="3">
        <f>Table1[[#This Row],[Emissions (g CO2)]]/(Table1[[#This Row],[Generation (TWh)]]*10^9)</f>
        <v>400.54994000000005</v>
      </c>
    </row>
    <row r="1796" spans="1:21" x14ac:dyDescent="0.35">
      <c r="A1796" t="s">
        <v>538</v>
      </c>
      <c r="B1796" t="s">
        <v>3274</v>
      </c>
      <c r="C1796" t="str">
        <f>SUBSTITUTE(Table1[[#This Row],[Fuel]],", ",",")</f>
        <v>industrial by-product: blast furnace gas</v>
      </c>
      <c r="D1796" t="s">
        <v>3274</v>
      </c>
      <c r="H1796" t="s">
        <v>3440</v>
      </c>
      <c r="I1796">
        <v>110</v>
      </c>
      <c r="J1796" t="s">
        <v>3446</v>
      </c>
      <c r="K1796">
        <v>2021</v>
      </c>
      <c r="L1796" t="s">
        <v>29</v>
      </c>
      <c r="M1796" t="s">
        <v>29</v>
      </c>
      <c r="N1796">
        <v>21.677879000000001</v>
      </c>
      <c r="O1796">
        <v>108.40968100000001</v>
      </c>
      <c r="P1796" t="s">
        <v>3485</v>
      </c>
      <c r="Q1796" s="3">
        <f>Table1[[#This Row],[Capacity (MW)]]*0.395*8760*10^-6</f>
        <v>0.38062199999999996</v>
      </c>
      <c r="R1796" s="3" cm="1">
        <f t="array" ref="R1796">AVERAGE(VLOOKUP(_xlfn.TEXTSPLIT(Table1[[#This Row],[Fuel (no space after comma)]], ","), FuelList_Final_EF!$A$2:$B$65, 2, FALSE))</f>
        <v>274.32</v>
      </c>
      <c r="S1796" s="3">
        <f>Table1[[#This Row],[Generation (TWh)]]*10^9*VLOOKUP(Table1[[#This Row],[Turbine/Engine Technology]],Technology_HR!$A$2:$B$11,2,FALSE)*10^-6</f>
        <v>3914697.2699999996</v>
      </c>
      <c r="T1796" s="5">
        <f>Table1[[#This Row],[Fuel Consumption (mmBtu)]]*Table1[[#This Row],[Emission Factor (kg CO2/ mmBtu)]]*10^3</f>
        <v>1073879755106.3998</v>
      </c>
      <c r="U1796" s="3">
        <f>Table1[[#This Row],[Emissions (g CO2)]]/(Table1[[#This Row],[Generation (TWh)]]*10^9)</f>
        <v>2821.3811999999998</v>
      </c>
    </row>
    <row r="1797" spans="1:21" x14ac:dyDescent="0.35">
      <c r="A1797" t="s">
        <v>538</v>
      </c>
      <c r="B1797" t="s">
        <v>3274</v>
      </c>
      <c r="C1797" t="str">
        <f>SUBSTITUTE(Table1[[#This Row],[Fuel]],", ",",")</f>
        <v>industrial by-product: blast furnace gas</v>
      </c>
      <c r="D1797" t="s">
        <v>3274</v>
      </c>
      <c r="H1797" t="s">
        <v>3440</v>
      </c>
      <c r="I1797">
        <v>110</v>
      </c>
      <c r="J1797" t="s">
        <v>3446</v>
      </c>
      <c r="K1797">
        <v>2021</v>
      </c>
      <c r="L1797" t="s">
        <v>29</v>
      </c>
      <c r="M1797" t="s">
        <v>29</v>
      </c>
      <c r="N1797">
        <v>21.677879000000001</v>
      </c>
      <c r="O1797">
        <v>108.40968100000001</v>
      </c>
      <c r="P1797" t="s">
        <v>3485</v>
      </c>
      <c r="Q1797" s="3">
        <f>Table1[[#This Row],[Capacity (MW)]]*0.395*8760*10^-6</f>
        <v>0.38062199999999996</v>
      </c>
      <c r="R1797" s="3" cm="1">
        <f t="array" ref="R1797">AVERAGE(VLOOKUP(_xlfn.TEXTSPLIT(Table1[[#This Row],[Fuel (no space after comma)]], ","), FuelList_Final_EF!$A$2:$B$65, 2, FALSE))</f>
        <v>274.32</v>
      </c>
      <c r="S1797" s="3">
        <f>Table1[[#This Row],[Generation (TWh)]]*10^9*VLOOKUP(Table1[[#This Row],[Turbine/Engine Technology]],Technology_HR!$A$2:$B$11,2,FALSE)*10^-6</f>
        <v>3914697.2699999996</v>
      </c>
      <c r="T1797" s="5">
        <f>Table1[[#This Row],[Fuel Consumption (mmBtu)]]*Table1[[#This Row],[Emission Factor (kg CO2/ mmBtu)]]*10^3</f>
        <v>1073879755106.3998</v>
      </c>
      <c r="U1797" s="3">
        <f>Table1[[#This Row],[Emissions (g CO2)]]/(Table1[[#This Row],[Generation (TWh)]]*10^9)</f>
        <v>2821.3811999999998</v>
      </c>
    </row>
    <row r="1798" spans="1:21" x14ac:dyDescent="0.35">
      <c r="A1798" t="s">
        <v>538</v>
      </c>
      <c r="B1798" t="s">
        <v>3274</v>
      </c>
      <c r="C1798" t="str">
        <f>SUBSTITUTE(Table1[[#This Row],[Fuel]],", ",",")</f>
        <v>industrial by-product: blast furnace gas</v>
      </c>
      <c r="D1798" t="s">
        <v>3274</v>
      </c>
      <c r="H1798" t="s">
        <v>3440</v>
      </c>
      <c r="I1798">
        <v>145</v>
      </c>
      <c r="J1798" t="s">
        <v>3446</v>
      </c>
      <c r="K1798">
        <v>2022</v>
      </c>
      <c r="L1798" t="s">
        <v>29</v>
      </c>
      <c r="M1798" t="s">
        <v>29</v>
      </c>
      <c r="N1798">
        <v>21.677879000000001</v>
      </c>
      <c r="O1798">
        <v>108.40968100000001</v>
      </c>
      <c r="P1798" t="s">
        <v>3485</v>
      </c>
      <c r="Q1798" s="3">
        <f>Table1[[#This Row],[Capacity (MW)]]*0.395*8760*10^-6</f>
        <v>0.50172899999999998</v>
      </c>
      <c r="R1798" s="3" cm="1">
        <f t="array" ref="R1798">AVERAGE(VLOOKUP(_xlfn.TEXTSPLIT(Table1[[#This Row],[Fuel (no space after comma)]], ","), FuelList_Final_EF!$A$2:$B$65, 2, FALSE))</f>
        <v>274.32</v>
      </c>
      <c r="S1798" s="3">
        <f>Table1[[#This Row],[Generation (TWh)]]*10^9*VLOOKUP(Table1[[#This Row],[Turbine/Engine Technology]],Technology_HR!$A$2:$B$11,2,FALSE)*10^-6</f>
        <v>5160282.7649999997</v>
      </c>
      <c r="T1798" s="5">
        <f>Table1[[#This Row],[Fuel Consumption (mmBtu)]]*Table1[[#This Row],[Emission Factor (kg CO2/ mmBtu)]]*10^3</f>
        <v>1415568768094.7998</v>
      </c>
      <c r="U1798" s="3">
        <f>Table1[[#This Row],[Emissions (g CO2)]]/(Table1[[#This Row],[Generation (TWh)]]*10^9)</f>
        <v>2821.3811999999998</v>
      </c>
    </row>
    <row r="1799" spans="1:21" x14ac:dyDescent="0.35">
      <c r="A1799" t="s">
        <v>538</v>
      </c>
      <c r="B1799" t="s">
        <v>3274</v>
      </c>
      <c r="C1799" t="str">
        <f>SUBSTITUTE(Table1[[#This Row],[Fuel]],", ",",")</f>
        <v>industrial by-product: blast furnace gas</v>
      </c>
      <c r="D1799" t="s">
        <v>3274</v>
      </c>
      <c r="H1799" t="s">
        <v>3440</v>
      </c>
      <c r="I1799">
        <v>145</v>
      </c>
      <c r="J1799" t="s">
        <v>3446</v>
      </c>
      <c r="K1799">
        <v>2022</v>
      </c>
      <c r="L1799" t="s">
        <v>29</v>
      </c>
      <c r="M1799" t="s">
        <v>29</v>
      </c>
      <c r="N1799">
        <v>21.677879000000001</v>
      </c>
      <c r="O1799">
        <v>108.40968100000001</v>
      </c>
      <c r="P1799" t="s">
        <v>3485</v>
      </c>
      <c r="Q1799" s="3">
        <f>Table1[[#This Row],[Capacity (MW)]]*0.395*8760*10^-6</f>
        <v>0.50172899999999998</v>
      </c>
      <c r="R1799" s="3" cm="1">
        <f t="array" ref="R1799">AVERAGE(VLOOKUP(_xlfn.TEXTSPLIT(Table1[[#This Row],[Fuel (no space after comma)]], ","), FuelList_Final_EF!$A$2:$B$65, 2, FALSE))</f>
        <v>274.32</v>
      </c>
      <c r="S1799" s="3">
        <f>Table1[[#This Row],[Generation (TWh)]]*10^9*VLOOKUP(Table1[[#This Row],[Turbine/Engine Technology]],Technology_HR!$A$2:$B$11,2,FALSE)*10^-6</f>
        <v>5160282.7649999997</v>
      </c>
      <c r="T1799" s="5">
        <f>Table1[[#This Row],[Fuel Consumption (mmBtu)]]*Table1[[#This Row],[Emission Factor (kg CO2/ mmBtu)]]*10^3</f>
        <v>1415568768094.7998</v>
      </c>
      <c r="U1799" s="3">
        <f>Table1[[#This Row],[Emissions (g CO2)]]/(Table1[[#This Row],[Generation (TWh)]]*10^9)</f>
        <v>2821.3811999999998</v>
      </c>
    </row>
    <row r="1800" spans="1:21" x14ac:dyDescent="0.35">
      <c r="A1800" t="s">
        <v>538</v>
      </c>
      <c r="B1800" t="s">
        <v>3274</v>
      </c>
      <c r="C1800" t="str">
        <f>SUBSTITUTE(Table1[[#This Row],[Fuel]],", ",",")</f>
        <v>industrial by-product: blast furnace gas</v>
      </c>
      <c r="D1800" t="s">
        <v>3274</v>
      </c>
      <c r="H1800" t="s">
        <v>3440</v>
      </c>
      <c r="I1800">
        <v>145</v>
      </c>
      <c r="J1800" t="s">
        <v>3446</v>
      </c>
      <c r="K1800">
        <v>2022</v>
      </c>
      <c r="L1800" t="s">
        <v>29</v>
      </c>
      <c r="M1800" t="s">
        <v>29</v>
      </c>
      <c r="N1800">
        <v>21.677879000000001</v>
      </c>
      <c r="O1800">
        <v>108.40968100000001</v>
      </c>
      <c r="P1800" t="s">
        <v>3485</v>
      </c>
      <c r="Q1800" s="3">
        <f>Table1[[#This Row],[Capacity (MW)]]*0.395*8760*10^-6</f>
        <v>0.50172899999999998</v>
      </c>
      <c r="R1800" s="3" cm="1">
        <f t="array" ref="R1800">AVERAGE(VLOOKUP(_xlfn.TEXTSPLIT(Table1[[#This Row],[Fuel (no space after comma)]], ","), FuelList_Final_EF!$A$2:$B$65, 2, FALSE))</f>
        <v>274.32</v>
      </c>
      <c r="S1800" s="3">
        <f>Table1[[#This Row],[Generation (TWh)]]*10^9*VLOOKUP(Table1[[#This Row],[Turbine/Engine Technology]],Technology_HR!$A$2:$B$11,2,FALSE)*10^-6</f>
        <v>5160282.7649999997</v>
      </c>
      <c r="T1800" s="5">
        <f>Table1[[#This Row],[Fuel Consumption (mmBtu)]]*Table1[[#This Row],[Emission Factor (kg CO2/ mmBtu)]]*10^3</f>
        <v>1415568768094.7998</v>
      </c>
      <c r="U1800" s="3">
        <f>Table1[[#This Row],[Emissions (g CO2)]]/(Table1[[#This Row],[Generation (TWh)]]*10^9)</f>
        <v>2821.3811999999998</v>
      </c>
    </row>
    <row r="1801" spans="1:21" x14ac:dyDescent="0.35">
      <c r="A1801" t="s">
        <v>539</v>
      </c>
      <c r="B1801" t="s">
        <v>3274</v>
      </c>
      <c r="C1801" t="str">
        <f>SUBSTITUTE(Table1[[#This Row],[Fuel]],", ",",")</f>
        <v>industrial by-product: blast furnace gas</v>
      </c>
      <c r="D1801" t="s">
        <v>3274</v>
      </c>
      <c r="H1801" t="s">
        <v>3440</v>
      </c>
      <c r="I1801">
        <v>135</v>
      </c>
      <c r="J1801" t="s">
        <v>3446</v>
      </c>
      <c r="K1801">
        <v>2021</v>
      </c>
      <c r="L1801" t="s">
        <v>29</v>
      </c>
      <c r="M1801" t="s">
        <v>29</v>
      </c>
      <c r="N1801">
        <v>21.548373000000002</v>
      </c>
      <c r="O1801">
        <v>108.394749</v>
      </c>
      <c r="P1801" t="s">
        <v>3485</v>
      </c>
      <c r="Q1801" s="3">
        <f>Table1[[#This Row],[Capacity (MW)]]*0.395*8760*10^-6</f>
        <v>0.46712699999999996</v>
      </c>
      <c r="R1801" s="3" cm="1">
        <f t="array" ref="R1801">AVERAGE(VLOOKUP(_xlfn.TEXTSPLIT(Table1[[#This Row],[Fuel (no space after comma)]], ","), FuelList_Final_EF!$A$2:$B$65, 2, FALSE))</f>
        <v>274.32</v>
      </c>
      <c r="S1801" s="3">
        <f>Table1[[#This Row],[Generation (TWh)]]*10^9*VLOOKUP(Table1[[#This Row],[Turbine/Engine Technology]],Technology_HR!$A$2:$B$11,2,FALSE)*10^-6</f>
        <v>4804401.1949999984</v>
      </c>
      <c r="T1801" s="5">
        <f>Table1[[#This Row],[Fuel Consumption (mmBtu)]]*Table1[[#This Row],[Emission Factor (kg CO2/ mmBtu)]]*10^3</f>
        <v>1317943335812.3997</v>
      </c>
      <c r="U1801" s="3">
        <f>Table1[[#This Row],[Emissions (g CO2)]]/(Table1[[#This Row],[Generation (TWh)]]*10^9)</f>
        <v>2821.3811999999998</v>
      </c>
    </row>
    <row r="1802" spans="1:21" x14ac:dyDescent="0.35">
      <c r="A1802" t="s">
        <v>539</v>
      </c>
      <c r="B1802" t="s">
        <v>3274</v>
      </c>
      <c r="C1802" t="str">
        <f>SUBSTITUTE(Table1[[#This Row],[Fuel]],", ",",")</f>
        <v>industrial by-product: blast furnace gas</v>
      </c>
      <c r="D1802" t="s">
        <v>3274</v>
      </c>
      <c r="H1802" t="s">
        <v>3440</v>
      </c>
      <c r="I1802">
        <v>135</v>
      </c>
      <c r="J1802" t="s">
        <v>3446</v>
      </c>
      <c r="K1802">
        <v>2021</v>
      </c>
      <c r="L1802" t="s">
        <v>29</v>
      </c>
      <c r="M1802" t="s">
        <v>29</v>
      </c>
      <c r="N1802">
        <v>21.548373000000002</v>
      </c>
      <c r="O1802">
        <v>108.394749</v>
      </c>
      <c r="P1802" t="s">
        <v>3485</v>
      </c>
      <c r="Q1802" s="3">
        <f>Table1[[#This Row],[Capacity (MW)]]*0.395*8760*10^-6</f>
        <v>0.46712699999999996</v>
      </c>
      <c r="R1802" s="3" cm="1">
        <f t="array" ref="R1802">AVERAGE(VLOOKUP(_xlfn.TEXTSPLIT(Table1[[#This Row],[Fuel (no space after comma)]], ","), FuelList_Final_EF!$A$2:$B$65, 2, FALSE))</f>
        <v>274.32</v>
      </c>
      <c r="S1802" s="3">
        <f>Table1[[#This Row],[Generation (TWh)]]*10^9*VLOOKUP(Table1[[#This Row],[Turbine/Engine Technology]],Technology_HR!$A$2:$B$11,2,FALSE)*10^-6</f>
        <v>4804401.1949999984</v>
      </c>
      <c r="T1802" s="5">
        <f>Table1[[#This Row],[Fuel Consumption (mmBtu)]]*Table1[[#This Row],[Emission Factor (kg CO2/ mmBtu)]]*10^3</f>
        <v>1317943335812.3997</v>
      </c>
      <c r="U1802" s="3">
        <f>Table1[[#This Row],[Emissions (g CO2)]]/(Table1[[#This Row],[Generation (TWh)]]*10^9)</f>
        <v>2821.3811999999998</v>
      </c>
    </row>
    <row r="1803" spans="1:21" x14ac:dyDescent="0.35">
      <c r="A1803" t="s">
        <v>539</v>
      </c>
      <c r="B1803" t="s">
        <v>3274</v>
      </c>
      <c r="C1803" t="str">
        <f>SUBSTITUTE(Table1[[#This Row],[Fuel]],", ",",")</f>
        <v>industrial by-product: blast furnace gas</v>
      </c>
      <c r="D1803" t="s">
        <v>3274</v>
      </c>
      <c r="H1803" t="s">
        <v>3440</v>
      </c>
      <c r="I1803">
        <v>135</v>
      </c>
      <c r="J1803" t="s">
        <v>3446</v>
      </c>
      <c r="K1803">
        <v>2020</v>
      </c>
      <c r="L1803" t="s">
        <v>29</v>
      </c>
      <c r="M1803" t="s">
        <v>29</v>
      </c>
      <c r="N1803">
        <v>21.548373000000002</v>
      </c>
      <c r="O1803">
        <v>108.394749</v>
      </c>
      <c r="P1803" t="s">
        <v>3485</v>
      </c>
      <c r="Q1803" s="3">
        <f>Table1[[#This Row],[Capacity (MW)]]*0.395*8760*10^-6</f>
        <v>0.46712699999999996</v>
      </c>
      <c r="R1803" s="3" cm="1">
        <f t="array" ref="R1803">AVERAGE(VLOOKUP(_xlfn.TEXTSPLIT(Table1[[#This Row],[Fuel (no space after comma)]], ","), FuelList_Final_EF!$A$2:$B$65, 2, FALSE))</f>
        <v>274.32</v>
      </c>
      <c r="S1803" s="3">
        <f>Table1[[#This Row],[Generation (TWh)]]*10^9*VLOOKUP(Table1[[#This Row],[Turbine/Engine Technology]],Technology_HR!$A$2:$B$11,2,FALSE)*10^-6</f>
        <v>4804401.1949999984</v>
      </c>
      <c r="T1803" s="5">
        <f>Table1[[#This Row],[Fuel Consumption (mmBtu)]]*Table1[[#This Row],[Emission Factor (kg CO2/ mmBtu)]]*10^3</f>
        <v>1317943335812.3997</v>
      </c>
      <c r="U1803" s="3">
        <f>Table1[[#This Row],[Emissions (g CO2)]]/(Table1[[#This Row],[Generation (TWh)]]*10^9)</f>
        <v>2821.3811999999998</v>
      </c>
    </row>
    <row r="1804" spans="1:21" x14ac:dyDescent="0.35">
      <c r="A1804" t="s">
        <v>539</v>
      </c>
      <c r="B1804" t="s">
        <v>3274</v>
      </c>
      <c r="C1804" t="str">
        <f>SUBSTITUTE(Table1[[#This Row],[Fuel]],", ",",")</f>
        <v>industrial by-product: blast furnace gas</v>
      </c>
      <c r="D1804" t="s">
        <v>3274</v>
      </c>
      <c r="H1804" t="s">
        <v>3440</v>
      </c>
      <c r="I1804">
        <v>145</v>
      </c>
      <c r="J1804" t="s">
        <v>3449</v>
      </c>
      <c r="K1804">
        <v>2024</v>
      </c>
      <c r="L1804" t="s">
        <v>29</v>
      </c>
      <c r="M1804" t="s">
        <v>29</v>
      </c>
      <c r="N1804">
        <v>21.548373000000002</v>
      </c>
      <c r="O1804">
        <v>108.394749</v>
      </c>
      <c r="P1804" t="s">
        <v>3485</v>
      </c>
      <c r="Q1804" s="3">
        <f>Table1[[#This Row],[Capacity (MW)]]*0.395*8760*10^-6</f>
        <v>0.50172899999999998</v>
      </c>
      <c r="R1804" s="3" cm="1">
        <f t="array" ref="R1804">AVERAGE(VLOOKUP(_xlfn.TEXTSPLIT(Table1[[#This Row],[Fuel (no space after comma)]], ","), FuelList_Final_EF!$A$2:$B$65, 2, FALSE))</f>
        <v>274.32</v>
      </c>
      <c r="S1804" s="3">
        <f>Table1[[#This Row],[Generation (TWh)]]*10^9*VLOOKUP(Table1[[#This Row],[Turbine/Engine Technology]],Technology_HR!$A$2:$B$11,2,FALSE)*10^-6</f>
        <v>5160282.7649999997</v>
      </c>
      <c r="T1804" s="5">
        <f>Table1[[#This Row],[Fuel Consumption (mmBtu)]]*Table1[[#This Row],[Emission Factor (kg CO2/ mmBtu)]]*10^3</f>
        <v>1415568768094.7998</v>
      </c>
      <c r="U1804" s="3">
        <f>Table1[[#This Row],[Emissions (g CO2)]]/(Table1[[#This Row],[Generation (TWh)]]*10^9)</f>
        <v>2821.3811999999998</v>
      </c>
    </row>
    <row r="1805" spans="1:21" x14ac:dyDescent="0.35">
      <c r="A1805" t="s">
        <v>539</v>
      </c>
      <c r="B1805" t="s">
        <v>3274</v>
      </c>
      <c r="C1805" t="str">
        <f>SUBSTITUTE(Table1[[#This Row],[Fuel]],", ",",")</f>
        <v>industrial by-product: blast furnace gas</v>
      </c>
      <c r="D1805" t="s">
        <v>3274</v>
      </c>
      <c r="H1805" t="s">
        <v>3440</v>
      </c>
      <c r="I1805">
        <v>135</v>
      </c>
      <c r="J1805" t="s">
        <v>3444</v>
      </c>
      <c r="K1805" t="s">
        <v>29</v>
      </c>
      <c r="L1805" t="s">
        <v>29</v>
      </c>
      <c r="M1805" t="s">
        <v>29</v>
      </c>
      <c r="N1805">
        <v>21.548373000000002</v>
      </c>
      <c r="O1805">
        <v>108.394749</v>
      </c>
      <c r="P1805" t="s">
        <v>3485</v>
      </c>
      <c r="Q1805" s="3">
        <f>Table1[[#This Row],[Capacity (MW)]]*0.395*8760*10^-6</f>
        <v>0.46712699999999996</v>
      </c>
      <c r="R1805" s="3" cm="1">
        <f t="array" ref="R1805">AVERAGE(VLOOKUP(_xlfn.TEXTSPLIT(Table1[[#This Row],[Fuel (no space after comma)]], ","), FuelList_Final_EF!$A$2:$B$65, 2, FALSE))</f>
        <v>274.32</v>
      </c>
      <c r="S1805" s="3">
        <f>Table1[[#This Row],[Generation (TWh)]]*10^9*VLOOKUP(Table1[[#This Row],[Turbine/Engine Technology]],Technology_HR!$A$2:$B$11,2,FALSE)*10^-6</f>
        <v>4804401.1949999984</v>
      </c>
      <c r="T1805" s="5">
        <f>Table1[[#This Row],[Fuel Consumption (mmBtu)]]*Table1[[#This Row],[Emission Factor (kg CO2/ mmBtu)]]*10^3</f>
        <v>1317943335812.3997</v>
      </c>
      <c r="U1805" s="3">
        <f>Table1[[#This Row],[Emissions (g CO2)]]/(Table1[[#This Row],[Generation (TWh)]]*10^9)</f>
        <v>2821.3811999999998</v>
      </c>
    </row>
    <row r="1806" spans="1:21" x14ac:dyDescent="0.35">
      <c r="A1806" t="s">
        <v>540</v>
      </c>
      <c r="B1806" t="s">
        <v>3239</v>
      </c>
      <c r="C1806" t="str">
        <f>SUBSTITUTE(Table1[[#This Row],[Fuel]],", ",",")</f>
        <v>fossil gas: natural gas</v>
      </c>
      <c r="D1806" t="s">
        <v>3239</v>
      </c>
      <c r="H1806" t="s">
        <v>3438</v>
      </c>
      <c r="I1806">
        <v>75</v>
      </c>
      <c r="J1806" t="s">
        <v>3446</v>
      </c>
      <c r="K1806">
        <v>2020</v>
      </c>
      <c r="L1806" t="s">
        <v>29</v>
      </c>
      <c r="M1806" t="s">
        <v>29</v>
      </c>
      <c r="N1806">
        <v>21.755831000000001</v>
      </c>
      <c r="O1806">
        <v>108.667225</v>
      </c>
      <c r="P1806" t="s">
        <v>3485</v>
      </c>
      <c r="Q1806" s="3">
        <f>Table1[[#This Row],[Capacity (MW)]]*0.395*8760*10^-6</f>
        <v>0.259515</v>
      </c>
      <c r="R1806" s="3" cm="1">
        <f t="array" ref="R1806">AVERAGE(VLOOKUP(_xlfn.TEXTSPLIT(Table1[[#This Row],[Fuel (no space after comma)]], ","), FuelList_Final_EF!$A$2:$B$65, 2, FALSE))</f>
        <v>53.06</v>
      </c>
      <c r="S1806" s="3">
        <f>Table1[[#This Row],[Generation (TWh)]]*10^9*VLOOKUP(Table1[[#This Row],[Turbine/Engine Technology]],Technology_HR!$A$2:$B$11,2,FALSE)*10^-6</f>
        <v>1959078.7349999999</v>
      </c>
      <c r="T1806" s="5">
        <f>Table1[[#This Row],[Fuel Consumption (mmBtu)]]*Table1[[#This Row],[Emission Factor (kg CO2/ mmBtu)]]*10^3</f>
        <v>103948717679.09999</v>
      </c>
      <c r="U1806" s="3">
        <f>Table1[[#This Row],[Emissions (g CO2)]]/(Table1[[#This Row],[Generation (TWh)]]*10^9)</f>
        <v>400.54993999999999</v>
      </c>
    </row>
    <row r="1807" spans="1:21" x14ac:dyDescent="0.35">
      <c r="A1807" t="s">
        <v>540</v>
      </c>
      <c r="B1807" t="s">
        <v>3239</v>
      </c>
      <c r="C1807" t="str">
        <f>SUBSTITUTE(Table1[[#This Row],[Fuel]],", ",",")</f>
        <v>fossil gas: natural gas</v>
      </c>
      <c r="D1807" t="s">
        <v>3239</v>
      </c>
      <c r="H1807" t="s">
        <v>3438</v>
      </c>
      <c r="I1807">
        <v>75</v>
      </c>
      <c r="J1807" t="s">
        <v>3446</v>
      </c>
      <c r="K1807">
        <v>2020</v>
      </c>
      <c r="L1807" t="s">
        <v>29</v>
      </c>
      <c r="M1807" t="s">
        <v>29</v>
      </c>
      <c r="N1807">
        <v>21.755831000000001</v>
      </c>
      <c r="O1807">
        <v>108.667225</v>
      </c>
      <c r="P1807" t="s">
        <v>3485</v>
      </c>
      <c r="Q1807" s="3">
        <f>Table1[[#This Row],[Capacity (MW)]]*0.395*8760*10^-6</f>
        <v>0.259515</v>
      </c>
      <c r="R1807" s="3" cm="1">
        <f t="array" ref="R1807">AVERAGE(VLOOKUP(_xlfn.TEXTSPLIT(Table1[[#This Row],[Fuel (no space after comma)]], ","), FuelList_Final_EF!$A$2:$B$65, 2, FALSE))</f>
        <v>53.06</v>
      </c>
      <c r="S1807" s="3">
        <f>Table1[[#This Row],[Generation (TWh)]]*10^9*VLOOKUP(Table1[[#This Row],[Turbine/Engine Technology]],Technology_HR!$A$2:$B$11,2,FALSE)*10^-6</f>
        <v>1959078.7349999999</v>
      </c>
      <c r="T1807" s="5">
        <f>Table1[[#This Row],[Fuel Consumption (mmBtu)]]*Table1[[#This Row],[Emission Factor (kg CO2/ mmBtu)]]*10^3</f>
        <v>103948717679.09999</v>
      </c>
      <c r="U1807" s="3">
        <f>Table1[[#This Row],[Emissions (g CO2)]]/(Table1[[#This Row],[Generation (TWh)]]*10^9)</f>
        <v>400.54993999999999</v>
      </c>
    </row>
    <row r="1808" spans="1:21" x14ac:dyDescent="0.35">
      <c r="A1808" t="s">
        <v>539</v>
      </c>
      <c r="B1808" t="s">
        <v>3274</v>
      </c>
      <c r="C1808" t="str">
        <f>SUBSTITUTE(Table1[[#This Row],[Fuel]],", ",",")</f>
        <v>industrial by-product: blast furnace gas</v>
      </c>
      <c r="D1808" t="s">
        <v>3274</v>
      </c>
      <c r="H1808" t="s">
        <v>3440</v>
      </c>
      <c r="I1808">
        <v>100</v>
      </c>
      <c r="J1808" t="s">
        <v>3446</v>
      </c>
      <c r="K1808">
        <v>2022</v>
      </c>
      <c r="L1808" t="s">
        <v>29</v>
      </c>
      <c r="M1808" t="s">
        <v>29</v>
      </c>
      <c r="N1808">
        <v>23.088515999999998</v>
      </c>
      <c r="O1808">
        <v>109.634057</v>
      </c>
      <c r="P1808" t="s">
        <v>3485</v>
      </c>
      <c r="Q1808" s="3">
        <f>Table1[[#This Row],[Capacity (MW)]]*0.395*8760*10^-6</f>
        <v>0.34601999999999999</v>
      </c>
      <c r="R1808" s="3" cm="1">
        <f t="array" ref="R1808">AVERAGE(VLOOKUP(_xlfn.TEXTSPLIT(Table1[[#This Row],[Fuel (no space after comma)]], ","), FuelList_Final_EF!$A$2:$B$65, 2, FALSE))</f>
        <v>274.32</v>
      </c>
      <c r="S1808" s="3">
        <f>Table1[[#This Row],[Generation (TWh)]]*10^9*VLOOKUP(Table1[[#This Row],[Turbine/Engine Technology]],Technology_HR!$A$2:$B$11,2,FALSE)*10^-6</f>
        <v>3558815.6999999997</v>
      </c>
      <c r="T1808" s="5">
        <f>Table1[[#This Row],[Fuel Consumption (mmBtu)]]*Table1[[#This Row],[Emission Factor (kg CO2/ mmBtu)]]*10^3</f>
        <v>976254322823.99988</v>
      </c>
      <c r="U1808" s="3">
        <f>Table1[[#This Row],[Emissions (g CO2)]]/(Table1[[#This Row],[Generation (TWh)]]*10^9)</f>
        <v>2821.3811999999998</v>
      </c>
    </row>
    <row r="1809" spans="1:21" x14ac:dyDescent="0.35">
      <c r="A1809" t="s">
        <v>541</v>
      </c>
      <c r="B1809" t="s">
        <v>3239</v>
      </c>
      <c r="C1809" t="str">
        <f>SUBSTITUTE(Table1[[#This Row],[Fuel]],", ",",")</f>
        <v>fossil gas: natural gas</v>
      </c>
      <c r="D1809" t="s">
        <v>3239</v>
      </c>
      <c r="H1809" t="s">
        <v>3438</v>
      </c>
      <c r="I1809">
        <v>70</v>
      </c>
      <c r="J1809" t="s">
        <v>3446</v>
      </c>
      <c r="K1809">
        <v>2017</v>
      </c>
      <c r="L1809" t="s">
        <v>29</v>
      </c>
      <c r="M1809" t="s">
        <v>29</v>
      </c>
      <c r="N1809">
        <v>25.21</v>
      </c>
      <c r="O1809">
        <v>110.18</v>
      </c>
      <c r="P1809" t="s">
        <v>3485</v>
      </c>
      <c r="Q1809" s="3">
        <f>Table1[[#This Row],[Capacity (MW)]]*0.395*8760*10^-6</f>
        <v>0.24221400000000001</v>
      </c>
      <c r="R1809" s="3" cm="1">
        <f t="array" ref="R1809">AVERAGE(VLOOKUP(_xlfn.TEXTSPLIT(Table1[[#This Row],[Fuel (no space after comma)]], ","), FuelList_Final_EF!$A$2:$B$65, 2, FALSE))</f>
        <v>53.06</v>
      </c>
      <c r="S1809" s="3">
        <f>Table1[[#This Row],[Generation (TWh)]]*10^9*VLOOKUP(Table1[[#This Row],[Turbine/Engine Technology]],Technology_HR!$A$2:$B$11,2,FALSE)*10^-6</f>
        <v>1828473.486</v>
      </c>
      <c r="T1809" s="5">
        <f>Table1[[#This Row],[Fuel Consumption (mmBtu)]]*Table1[[#This Row],[Emission Factor (kg CO2/ mmBtu)]]*10^3</f>
        <v>97018803167.160004</v>
      </c>
      <c r="U1809" s="3">
        <f>Table1[[#This Row],[Emissions (g CO2)]]/(Table1[[#This Row],[Generation (TWh)]]*10^9)</f>
        <v>400.54993999999999</v>
      </c>
    </row>
    <row r="1810" spans="1:21" x14ac:dyDescent="0.35">
      <c r="A1810" t="s">
        <v>541</v>
      </c>
      <c r="B1810" t="s">
        <v>3239</v>
      </c>
      <c r="C1810" t="str">
        <f>SUBSTITUTE(Table1[[#This Row],[Fuel]],", ",",")</f>
        <v>fossil gas: natural gas</v>
      </c>
      <c r="D1810" t="s">
        <v>3239</v>
      </c>
      <c r="H1810" t="s">
        <v>3438</v>
      </c>
      <c r="I1810">
        <v>70</v>
      </c>
      <c r="J1810" t="s">
        <v>3446</v>
      </c>
      <c r="K1810">
        <v>2017</v>
      </c>
      <c r="L1810" t="s">
        <v>29</v>
      </c>
      <c r="M1810" t="s">
        <v>29</v>
      </c>
      <c r="N1810">
        <v>25.21</v>
      </c>
      <c r="O1810">
        <v>110.18</v>
      </c>
      <c r="P1810" t="s">
        <v>3485</v>
      </c>
      <c r="Q1810" s="3">
        <f>Table1[[#This Row],[Capacity (MW)]]*0.395*8760*10^-6</f>
        <v>0.24221400000000001</v>
      </c>
      <c r="R1810" s="3" cm="1">
        <f t="array" ref="R1810">AVERAGE(VLOOKUP(_xlfn.TEXTSPLIT(Table1[[#This Row],[Fuel (no space after comma)]], ","), FuelList_Final_EF!$A$2:$B$65, 2, FALSE))</f>
        <v>53.06</v>
      </c>
      <c r="S1810" s="3">
        <f>Table1[[#This Row],[Generation (TWh)]]*10^9*VLOOKUP(Table1[[#This Row],[Turbine/Engine Technology]],Technology_HR!$A$2:$B$11,2,FALSE)*10^-6</f>
        <v>1828473.486</v>
      </c>
      <c r="T1810" s="5">
        <f>Table1[[#This Row],[Fuel Consumption (mmBtu)]]*Table1[[#This Row],[Emission Factor (kg CO2/ mmBtu)]]*10^3</f>
        <v>97018803167.160004</v>
      </c>
      <c r="U1810" s="3">
        <f>Table1[[#This Row],[Emissions (g CO2)]]/(Table1[[#This Row],[Generation (TWh)]]*10^9)</f>
        <v>400.54993999999999</v>
      </c>
    </row>
    <row r="1811" spans="1:21" x14ac:dyDescent="0.35">
      <c r="A1811" t="s">
        <v>541</v>
      </c>
      <c r="B1811" t="s">
        <v>3239</v>
      </c>
      <c r="C1811" t="str">
        <f>SUBSTITUTE(Table1[[#This Row],[Fuel]],", ",",")</f>
        <v>fossil gas: natural gas</v>
      </c>
      <c r="D1811" t="s">
        <v>3239</v>
      </c>
      <c r="H1811" t="s">
        <v>3438</v>
      </c>
      <c r="I1811">
        <v>70</v>
      </c>
      <c r="J1811" t="s">
        <v>3446</v>
      </c>
      <c r="K1811">
        <v>2017</v>
      </c>
      <c r="L1811" t="s">
        <v>29</v>
      </c>
      <c r="M1811" t="s">
        <v>29</v>
      </c>
      <c r="N1811">
        <v>25.21</v>
      </c>
      <c r="O1811">
        <v>110.18</v>
      </c>
      <c r="P1811" t="s">
        <v>3485</v>
      </c>
      <c r="Q1811" s="3">
        <f>Table1[[#This Row],[Capacity (MW)]]*0.395*8760*10^-6</f>
        <v>0.24221400000000001</v>
      </c>
      <c r="R1811" s="3" cm="1">
        <f t="array" ref="R1811">AVERAGE(VLOOKUP(_xlfn.TEXTSPLIT(Table1[[#This Row],[Fuel (no space after comma)]], ","), FuelList_Final_EF!$A$2:$B$65, 2, FALSE))</f>
        <v>53.06</v>
      </c>
      <c r="S1811" s="3">
        <f>Table1[[#This Row],[Generation (TWh)]]*10^9*VLOOKUP(Table1[[#This Row],[Turbine/Engine Technology]],Technology_HR!$A$2:$B$11,2,FALSE)*10^-6</f>
        <v>1828473.486</v>
      </c>
      <c r="T1811" s="5">
        <f>Table1[[#This Row],[Fuel Consumption (mmBtu)]]*Table1[[#This Row],[Emission Factor (kg CO2/ mmBtu)]]*10^3</f>
        <v>97018803167.160004</v>
      </c>
      <c r="U1811" s="3">
        <f>Table1[[#This Row],[Emissions (g CO2)]]/(Table1[[#This Row],[Generation (TWh)]]*10^9)</f>
        <v>400.54993999999999</v>
      </c>
    </row>
    <row r="1812" spans="1:21" x14ac:dyDescent="0.35">
      <c r="A1812" t="s">
        <v>539</v>
      </c>
      <c r="B1812" t="s">
        <v>3276</v>
      </c>
      <c r="C1812" t="str">
        <f>SUBSTITUTE(Table1[[#This Row],[Fuel]],", ",",")</f>
        <v>industrial by-product: blast furnace gas,industrial by-product: coke oven gas</v>
      </c>
      <c r="D1812" t="s">
        <v>3274</v>
      </c>
      <c r="E1812" t="s">
        <v>3278</v>
      </c>
      <c r="H1812" t="s">
        <v>3440</v>
      </c>
      <c r="I1812">
        <v>135</v>
      </c>
      <c r="J1812" t="s">
        <v>3446</v>
      </c>
      <c r="K1812">
        <v>2023</v>
      </c>
      <c r="L1812" t="s">
        <v>29</v>
      </c>
      <c r="M1812" t="s">
        <v>29</v>
      </c>
      <c r="N1812">
        <v>24.388138999999999</v>
      </c>
      <c r="O1812">
        <v>109.38882700000001</v>
      </c>
      <c r="P1812" t="s">
        <v>3485</v>
      </c>
      <c r="Q1812" s="3">
        <f>Table1[[#This Row],[Capacity (MW)]]*0.395*8760*10^-6</f>
        <v>0.46712699999999996</v>
      </c>
      <c r="R1812" s="3" cm="1">
        <f t="array" ref="R1812">AVERAGE(VLOOKUP(_xlfn.TEXTSPLIT(Table1[[#This Row],[Fuel (no space after comma)]], ","), FuelList_Final_EF!$A$2:$B$65, 2, FALSE))</f>
        <v>160.58500000000001</v>
      </c>
      <c r="S1812" s="3">
        <f>Table1[[#This Row],[Generation (TWh)]]*10^9*VLOOKUP(Table1[[#This Row],[Turbine/Engine Technology]],Technology_HR!$A$2:$B$11,2,FALSE)*10^-6</f>
        <v>4804401.1949999984</v>
      </c>
      <c r="T1812" s="5">
        <f>Table1[[#This Row],[Fuel Consumption (mmBtu)]]*Table1[[#This Row],[Emission Factor (kg CO2/ mmBtu)]]*10^3</f>
        <v>771514765899.07483</v>
      </c>
      <c r="U1812" s="3">
        <f>Table1[[#This Row],[Emissions (g CO2)]]/(Table1[[#This Row],[Generation (TWh)]]*10^9)</f>
        <v>1651.6167249999999</v>
      </c>
    </row>
    <row r="1813" spans="1:21" x14ac:dyDescent="0.35">
      <c r="A1813" t="s">
        <v>29</v>
      </c>
      <c r="B1813" t="s">
        <v>3239</v>
      </c>
      <c r="C1813" t="str">
        <f>SUBSTITUTE(Table1[[#This Row],[Fuel]],", ",",")</f>
        <v>fossil gas: natural gas</v>
      </c>
      <c r="D1813" t="s">
        <v>3239</v>
      </c>
      <c r="H1813" t="s">
        <v>3438</v>
      </c>
      <c r="I1813">
        <v>70</v>
      </c>
      <c r="J1813" t="s">
        <v>3450</v>
      </c>
      <c r="K1813" t="s">
        <v>29</v>
      </c>
      <c r="L1813" t="s">
        <v>29</v>
      </c>
      <c r="M1813" t="s">
        <v>29</v>
      </c>
      <c r="N1813">
        <v>24.029692000000001</v>
      </c>
      <c r="O1813">
        <v>115.996678</v>
      </c>
      <c r="P1813" t="s">
        <v>3485</v>
      </c>
      <c r="Q1813" s="3">
        <f>Table1[[#This Row],[Capacity (MW)]]*0.395*8760*10^-6</f>
        <v>0.24221400000000001</v>
      </c>
      <c r="R1813" s="3" cm="1">
        <f t="array" ref="R1813">AVERAGE(VLOOKUP(_xlfn.TEXTSPLIT(Table1[[#This Row],[Fuel (no space after comma)]], ","), FuelList_Final_EF!$A$2:$B$65, 2, FALSE))</f>
        <v>53.06</v>
      </c>
      <c r="S1813" s="3">
        <f>Table1[[#This Row],[Generation (TWh)]]*10^9*VLOOKUP(Table1[[#This Row],[Turbine/Engine Technology]],Technology_HR!$A$2:$B$11,2,FALSE)*10^-6</f>
        <v>1828473.486</v>
      </c>
      <c r="T1813" s="5">
        <f>Table1[[#This Row],[Fuel Consumption (mmBtu)]]*Table1[[#This Row],[Emission Factor (kg CO2/ mmBtu)]]*10^3</f>
        <v>97018803167.160004</v>
      </c>
      <c r="U1813" s="3">
        <f>Table1[[#This Row],[Emissions (g CO2)]]/(Table1[[#This Row],[Generation (TWh)]]*10^9)</f>
        <v>400.54993999999999</v>
      </c>
    </row>
    <row r="1814" spans="1:21" x14ac:dyDescent="0.35">
      <c r="A1814" t="s">
        <v>29</v>
      </c>
      <c r="B1814" t="s">
        <v>3239</v>
      </c>
      <c r="C1814" t="str">
        <f>SUBSTITUTE(Table1[[#This Row],[Fuel]],", ",",")</f>
        <v>fossil gas: natural gas</v>
      </c>
      <c r="D1814" t="s">
        <v>3239</v>
      </c>
      <c r="H1814" t="s">
        <v>3438</v>
      </c>
      <c r="I1814">
        <v>70</v>
      </c>
      <c r="J1814" t="s">
        <v>3450</v>
      </c>
      <c r="K1814" t="s">
        <v>29</v>
      </c>
      <c r="L1814" t="s">
        <v>29</v>
      </c>
      <c r="M1814" t="s">
        <v>29</v>
      </c>
      <c r="N1814">
        <v>24.029692000000001</v>
      </c>
      <c r="O1814">
        <v>115.996678</v>
      </c>
      <c r="P1814" t="s">
        <v>3485</v>
      </c>
      <c r="Q1814" s="3">
        <f>Table1[[#This Row],[Capacity (MW)]]*0.395*8760*10^-6</f>
        <v>0.24221400000000001</v>
      </c>
      <c r="R1814" s="3" cm="1">
        <f t="array" ref="R1814">AVERAGE(VLOOKUP(_xlfn.TEXTSPLIT(Table1[[#This Row],[Fuel (no space after comma)]], ","), FuelList_Final_EF!$A$2:$B$65, 2, FALSE))</f>
        <v>53.06</v>
      </c>
      <c r="S1814" s="3">
        <f>Table1[[#This Row],[Generation (TWh)]]*10^9*VLOOKUP(Table1[[#This Row],[Turbine/Engine Technology]],Technology_HR!$A$2:$B$11,2,FALSE)*10^-6</f>
        <v>1828473.486</v>
      </c>
      <c r="T1814" s="5">
        <f>Table1[[#This Row],[Fuel Consumption (mmBtu)]]*Table1[[#This Row],[Emission Factor (kg CO2/ mmBtu)]]*10^3</f>
        <v>97018803167.160004</v>
      </c>
      <c r="U1814" s="3">
        <f>Table1[[#This Row],[Emissions (g CO2)]]/(Table1[[#This Row],[Generation (TWh)]]*10^9)</f>
        <v>400.54993999999999</v>
      </c>
    </row>
    <row r="1815" spans="1:21" x14ac:dyDescent="0.35">
      <c r="A1815" t="s">
        <v>542</v>
      </c>
      <c r="B1815" t="s">
        <v>3239</v>
      </c>
      <c r="C1815" t="str">
        <f>SUBSTITUTE(Table1[[#This Row],[Fuel]],", ",",")</f>
        <v>fossil gas: natural gas</v>
      </c>
      <c r="D1815" t="s">
        <v>3239</v>
      </c>
      <c r="H1815" t="s">
        <v>3438</v>
      </c>
      <c r="I1815">
        <v>460</v>
      </c>
      <c r="J1815" t="s">
        <v>3449</v>
      </c>
      <c r="K1815">
        <v>2025</v>
      </c>
      <c r="L1815" t="s">
        <v>29</v>
      </c>
      <c r="M1815" t="s">
        <v>29</v>
      </c>
      <c r="N1815">
        <v>23.2517508</v>
      </c>
      <c r="O1815">
        <v>113.23991119999999</v>
      </c>
      <c r="P1815" t="s">
        <v>3485</v>
      </c>
      <c r="Q1815" s="3">
        <f>Table1[[#This Row],[Capacity (MW)]]*0.395*8760*10^-6</f>
        <v>1.5916920000000001</v>
      </c>
      <c r="R1815" s="3" cm="1">
        <f t="array" ref="R1815">AVERAGE(VLOOKUP(_xlfn.TEXTSPLIT(Table1[[#This Row],[Fuel (no space after comma)]], ","), FuelList_Final_EF!$A$2:$B$65, 2, FALSE))</f>
        <v>53.06</v>
      </c>
      <c r="S1815" s="3">
        <f>Table1[[#This Row],[Generation (TWh)]]*10^9*VLOOKUP(Table1[[#This Row],[Turbine/Engine Technology]],Technology_HR!$A$2:$B$11,2,FALSE)*10^-6</f>
        <v>12015682.908</v>
      </c>
      <c r="T1815" s="5">
        <f>Table1[[#This Row],[Fuel Consumption (mmBtu)]]*Table1[[#This Row],[Emission Factor (kg CO2/ mmBtu)]]*10^3</f>
        <v>637552135098.47998</v>
      </c>
      <c r="U1815" s="3">
        <f>Table1[[#This Row],[Emissions (g CO2)]]/(Table1[[#This Row],[Generation (TWh)]]*10^9)</f>
        <v>400.54993999999999</v>
      </c>
    </row>
    <row r="1816" spans="1:21" x14ac:dyDescent="0.35">
      <c r="A1816" t="s">
        <v>542</v>
      </c>
      <c r="B1816" t="s">
        <v>3239</v>
      </c>
      <c r="C1816" t="str">
        <f>SUBSTITUTE(Table1[[#This Row],[Fuel]],", ",",")</f>
        <v>fossil gas: natural gas</v>
      </c>
      <c r="D1816" t="s">
        <v>3239</v>
      </c>
      <c r="H1816" t="s">
        <v>3438</v>
      </c>
      <c r="I1816">
        <v>460</v>
      </c>
      <c r="J1816" t="s">
        <v>3449</v>
      </c>
      <c r="K1816">
        <v>2025</v>
      </c>
      <c r="L1816" t="s">
        <v>29</v>
      </c>
      <c r="M1816" t="s">
        <v>29</v>
      </c>
      <c r="N1816">
        <v>23.2517508</v>
      </c>
      <c r="O1816">
        <v>113.23991119999999</v>
      </c>
      <c r="P1816" t="s">
        <v>3485</v>
      </c>
      <c r="Q1816" s="3">
        <f>Table1[[#This Row],[Capacity (MW)]]*0.395*8760*10^-6</f>
        <v>1.5916920000000001</v>
      </c>
      <c r="R1816" s="3" cm="1">
        <f t="array" ref="R1816">AVERAGE(VLOOKUP(_xlfn.TEXTSPLIT(Table1[[#This Row],[Fuel (no space after comma)]], ","), FuelList_Final_EF!$A$2:$B$65, 2, FALSE))</f>
        <v>53.06</v>
      </c>
      <c r="S1816" s="3">
        <f>Table1[[#This Row],[Generation (TWh)]]*10^9*VLOOKUP(Table1[[#This Row],[Turbine/Engine Technology]],Technology_HR!$A$2:$B$11,2,FALSE)*10^-6</f>
        <v>12015682.908</v>
      </c>
      <c r="T1816" s="5">
        <f>Table1[[#This Row],[Fuel Consumption (mmBtu)]]*Table1[[#This Row],[Emission Factor (kg CO2/ mmBtu)]]*10^3</f>
        <v>637552135098.47998</v>
      </c>
      <c r="U1816" s="3">
        <f>Table1[[#This Row],[Emissions (g CO2)]]/(Table1[[#This Row],[Generation (TWh)]]*10^9)</f>
        <v>400.54993999999999</v>
      </c>
    </row>
    <row r="1817" spans="1:21" x14ac:dyDescent="0.35">
      <c r="A1817" t="s">
        <v>542</v>
      </c>
      <c r="B1817" t="s">
        <v>3239</v>
      </c>
      <c r="C1817" t="str">
        <f>SUBSTITUTE(Table1[[#This Row],[Fuel]],", ",",")</f>
        <v>fossil gas: natural gas</v>
      </c>
      <c r="D1817" t="s">
        <v>3239</v>
      </c>
      <c r="H1817" t="s">
        <v>3438</v>
      </c>
      <c r="I1817">
        <v>460</v>
      </c>
      <c r="J1817" t="s">
        <v>3450</v>
      </c>
      <c r="K1817" t="s">
        <v>29</v>
      </c>
      <c r="L1817" t="s">
        <v>29</v>
      </c>
      <c r="M1817" t="s">
        <v>29</v>
      </c>
      <c r="N1817">
        <v>23.2517508</v>
      </c>
      <c r="O1817">
        <v>113.23991119999999</v>
      </c>
      <c r="P1817" t="s">
        <v>3485</v>
      </c>
      <c r="Q1817" s="3">
        <f>Table1[[#This Row],[Capacity (MW)]]*0.395*8760*10^-6</f>
        <v>1.5916920000000001</v>
      </c>
      <c r="R1817" s="3" cm="1">
        <f t="array" ref="R1817">AVERAGE(VLOOKUP(_xlfn.TEXTSPLIT(Table1[[#This Row],[Fuel (no space after comma)]], ","), FuelList_Final_EF!$A$2:$B$65, 2, FALSE))</f>
        <v>53.06</v>
      </c>
      <c r="S1817" s="3">
        <f>Table1[[#This Row],[Generation (TWh)]]*10^9*VLOOKUP(Table1[[#This Row],[Turbine/Engine Technology]],Technology_HR!$A$2:$B$11,2,FALSE)*10^-6</f>
        <v>12015682.908</v>
      </c>
      <c r="T1817" s="5">
        <f>Table1[[#This Row],[Fuel Consumption (mmBtu)]]*Table1[[#This Row],[Emission Factor (kg CO2/ mmBtu)]]*10^3</f>
        <v>637552135098.47998</v>
      </c>
      <c r="U1817" s="3">
        <f>Table1[[#This Row],[Emissions (g CO2)]]/(Table1[[#This Row],[Generation (TWh)]]*10^9)</f>
        <v>400.54993999999999</v>
      </c>
    </row>
    <row r="1818" spans="1:21" x14ac:dyDescent="0.35">
      <c r="A1818" t="s">
        <v>543</v>
      </c>
      <c r="B1818" t="s">
        <v>3242</v>
      </c>
      <c r="C1818" t="str">
        <f>SUBSTITUTE(Table1[[#This Row],[Fuel]],", ",",")</f>
        <v>fossil gas: lng</v>
      </c>
      <c r="D1818" t="s">
        <v>3242</v>
      </c>
      <c r="H1818" t="s">
        <v>3438</v>
      </c>
      <c r="I1818">
        <v>390</v>
      </c>
      <c r="J1818" t="s">
        <v>3446</v>
      </c>
      <c r="K1818">
        <v>2006</v>
      </c>
      <c r="L1818" t="s">
        <v>29</v>
      </c>
      <c r="M1818" t="s">
        <v>29</v>
      </c>
      <c r="N1818">
        <v>22.814326000000001</v>
      </c>
      <c r="O1818">
        <v>113.5654</v>
      </c>
      <c r="P1818" t="s">
        <v>3485</v>
      </c>
      <c r="Q1818" s="3">
        <f>Table1[[#This Row],[Capacity (MW)]]*0.395*8760*10^-6</f>
        <v>1.349478</v>
      </c>
      <c r="R1818" s="3" cm="1">
        <f t="array" ref="R1818">AVERAGE(VLOOKUP(_xlfn.TEXTSPLIT(Table1[[#This Row],[Fuel (no space after comma)]], ","), FuelList_Final_EF!$A$2:$B$65, 2, FALSE))</f>
        <v>67.685819715340017</v>
      </c>
      <c r="S1818" s="3">
        <f>Table1[[#This Row],[Generation (TWh)]]*10^9*VLOOKUP(Table1[[#This Row],[Turbine/Engine Technology]],Technology_HR!$A$2:$B$11,2,FALSE)*10^-6</f>
        <v>10187209.422</v>
      </c>
      <c r="T1818" s="5">
        <f>Table1[[#This Row],[Fuel Consumption (mmBtu)]]*Table1[[#This Row],[Emission Factor (kg CO2/ mmBtu)]]*10^3</f>
        <v>689529620339.90515</v>
      </c>
      <c r="U1818" s="3">
        <f>Table1[[#This Row],[Emissions (g CO2)]]/(Table1[[#This Row],[Generation (TWh)]]*10^9)</f>
        <v>510.96025303110179</v>
      </c>
    </row>
    <row r="1819" spans="1:21" x14ac:dyDescent="0.35">
      <c r="A1819" t="s">
        <v>543</v>
      </c>
      <c r="B1819" t="s">
        <v>3242</v>
      </c>
      <c r="C1819" t="str">
        <f>SUBSTITUTE(Table1[[#This Row],[Fuel]],", ",",")</f>
        <v>fossil gas: lng</v>
      </c>
      <c r="D1819" t="s">
        <v>3242</v>
      </c>
      <c r="H1819" t="s">
        <v>3438</v>
      </c>
      <c r="I1819">
        <v>390</v>
      </c>
      <c r="J1819" t="s">
        <v>3446</v>
      </c>
      <c r="K1819">
        <v>2007</v>
      </c>
      <c r="L1819" t="s">
        <v>29</v>
      </c>
      <c r="M1819" t="s">
        <v>29</v>
      </c>
      <c r="N1819">
        <v>22.814326000000001</v>
      </c>
      <c r="O1819">
        <v>113.5654</v>
      </c>
      <c r="P1819" t="s">
        <v>3485</v>
      </c>
      <c r="Q1819" s="3">
        <f>Table1[[#This Row],[Capacity (MW)]]*0.395*8760*10^-6</f>
        <v>1.349478</v>
      </c>
      <c r="R1819" s="3" cm="1">
        <f t="array" ref="R1819">AVERAGE(VLOOKUP(_xlfn.TEXTSPLIT(Table1[[#This Row],[Fuel (no space after comma)]], ","), FuelList_Final_EF!$A$2:$B$65, 2, FALSE))</f>
        <v>67.685819715340017</v>
      </c>
      <c r="S1819" s="3">
        <f>Table1[[#This Row],[Generation (TWh)]]*10^9*VLOOKUP(Table1[[#This Row],[Turbine/Engine Technology]],Technology_HR!$A$2:$B$11,2,FALSE)*10^-6</f>
        <v>10187209.422</v>
      </c>
      <c r="T1819" s="5">
        <f>Table1[[#This Row],[Fuel Consumption (mmBtu)]]*Table1[[#This Row],[Emission Factor (kg CO2/ mmBtu)]]*10^3</f>
        <v>689529620339.90515</v>
      </c>
      <c r="U1819" s="3">
        <f>Table1[[#This Row],[Emissions (g CO2)]]/(Table1[[#This Row],[Generation (TWh)]]*10^9)</f>
        <v>510.96025303110179</v>
      </c>
    </row>
    <row r="1820" spans="1:21" x14ac:dyDescent="0.35">
      <c r="A1820" t="s">
        <v>543</v>
      </c>
      <c r="B1820" t="s">
        <v>3242</v>
      </c>
      <c r="C1820" t="str">
        <f>SUBSTITUTE(Table1[[#This Row],[Fuel]],", ",",")</f>
        <v>fossil gas: lng</v>
      </c>
      <c r="D1820" t="s">
        <v>3242</v>
      </c>
      <c r="H1820" t="s">
        <v>3438</v>
      </c>
      <c r="I1820">
        <v>600</v>
      </c>
      <c r="J1820" t="s">
        <v>3446</v>
      </c>
      <c r="K1820">
        <v>2023</v>
      </c>
      <c r="L1820" t="s">
        <v>29</v>
      </c>
      <c r="M1820" t="s">
        <v>29</v>
      </c>
      <c r="N1820">
        <v>22.814326000000001</v>
      </c>
      <c r="O1820">
        <v>113.5654</v>
      </c>
      <c r="P1820" t="s">
        <v>3485</v>
      </c>
      <c r="Q1820" s="3">
        <f>Table1[[#This Row],[Capacity (MW)]]*0.395*8760*10^-6</f>
        <v>2.07612</v>
      </c>
      <c r="R1820" s="3" cm="1">
        <f t="array" ref="R1820">AVERAGE(VLOOKUP(_xlfn.TEXTSPLIT(Table1[[#This Row],[Fuel (no space after comma)]], ","), FuelList_Final_EF!$A$2:$B$65, 2, FALSE))</f>
        <v>67.685819715340017</v>
      </c>
      <c r="S1820" s="3">
        <f>Table1[[#This Row],[Generation (TWh)]]*10^9*VLOOKUP(Table1[[#This Row],[Turbine/Engine Technology]],Technology_HR!$A$2:$B$11,2,FALSE)*10^-6</f>
        <v>15672629.879999999</v>
      </c>
      <c r="T1820" s="5">
        <f>Table1[[#This Row],[Fuel Consumption (mmBtu)]]*Table1[[#This Row],[Emission Factor (kg CO2/ mmBtu)]]*10^3</f>
        <v>1060814800522.931</v>
      </c>
      <c r="U1820" s="3">
        <f>Table1[[#This Row],[Emissions (g CO2)]]/(Table1[[#This Row],[Generation (TWh)]]*10^9)</f>
        <v>510.96025303110179</v>
      </c>
    </row>
    <row r="1821" spans="1:21" x14ac:dyDescent="0.35">
      <c r="A1821" t="s">
        <v>543</v>
      </c>
      <c r="B1821" t="s">
        <v>3242</v>
      </c>
      <c r="C1821" t="str">
        <f>SUBSTITUTE(Table1[[#This Row],[Fuel]],", ",",")</f>
        <v>fossil gas: lng</v>
      </c>
      <c r="D1821" t="s">
        <v>3242</v>
      </c>
      <c r="H1821" t="s">
        <v>3438</v>
      </c>
      <c r="I1821">
        <v>600</v>
      </c>
      <c r="J1821" t="s">
        <v>3446</v>
      </c>
      <c r="K1821">
        <v>2023</v>
      </c>
      <c r="L1821" t="s">
        <v>29</v>
      </c>
      <c r="M1821" t="s">
        <v>29</v>
      </c>
      <c r="N1821">
        <v>22.814326000000001</v>
      </c>
      <c r="O1821">
        <v>113.5654</v>
      </c>
      <c r="P1821" t="s">
        <v>3485</v>
      </c>
      <c r="Q1821" s="3">
        <f>Table1[[#This Row],[Capacity (MW)]]*0.395*8760*10^-6</f>
        <v>2.07612</v>
      </c>
      <c r="R1821" s="3" cm="1">
        <f t="array" ref="R1821">AVERAGE(VLOOKUP(_xlfn.TEXTSPLIT(Table1[[#This Row],[Fuel (no space after comma)]], ","), FuelList_Final_EF!$A$2:$B$65, 2, FALSE))</f>
        <v>67.685819715340017</v>
      </c>
      <c r="S1821" s="3">
        <f>Table1[[#This Row],[Generation (TWh)]]*10^9*VLOOKUP(Table1[[#This Row],[Turbine/Engine Technology]],Technology_HR!$A$2:$B$11,2,FALSE)*10^-6</f>
        <v>15672629.879999999</v>
      </c>
      <c r="T1821" s="5">
        <f>Table1[[#This Row],[Fuel Consumption (mmBtu)]]*Table1[[#This Row],[Emission Factor (kg CO2/ mmBtu)]]*10^3</f>
        <v>1060814800522.931</v>
      </c>
      <c r="U1821" s="3">
        <f>Table1[[#This Row],[Emissions (g CO2)]]/(Table1[[#This Row],[Generation (TWh)]]*10^9)</f>
        <v>510.96025303110179</v>
      </c>
    </row>
    <row r="1822" spans="1:21" x14ac:dyDescent="0.35">
      <c r="A1822" t="s">
        <v>544</v>
      </c>
      <c r="B1822" t="s">
        <v>3242</v>
      </c>
      <c r="C1822" t="str">
        <f>SUBSTITUTE(Table1[[#This Row],[Fuel]],", ",",")</f>
        <v>fossil gas: lng</v>
      </c>
      <c r="D1822" t="s">
        <v>3242</v>
      </c>
      <c r="H1822" t="s">
        <v>3438</v>
      </c>
      <c r="I1822">
        <v>78</v>
      </c>
      <c r="J1822" t="s">
        <v>3446</v>
      </c>
      <c r="K1822">
        <v>2009</v>
      </c>
      <c r="L1822" t="s">
        <v>29</v>
      </c>
      <c r="M1822" t="s">
        <v>29</v>
      </c>
      <c r="N1822">
        <v>23.023378000000001</v>
      </c>
      <c r="O1822">
        <v>113.398392</v>
      </c>
      <c r="P1822" t="s">
        <v>3485</v>
      </c>
      <c r="Q1822" s="3">
        <f>Table1[[#This Row],[Capacity (MW)]]*0.395*8760*10^-6</f>
        <v>0.26989560000000001</v>
      </c>
      <c r="R1822" s="3" cm="1">
        <f t="array" ref="R1822">AVERAGE(VLOOKUP(_xlfn.TEXTSPLIT(Table1[[#This Row],[Fuel (no space after comma)]], ","), FuelList_Final_EF!$A$2:$B$65, 2, FALSE))</f>
        <v>67.685819715340017</v>
      </c>
      <c r="S1822" s="3">
        <f>Table1[[#This Row],[Generation (TWh)]]*10^9*VLOOKUP(Table1[[#This Row],[Turbine/Engine Technology]],Technology_HR!$A$2:$B$11,2,FALSE)*10^-6</f>
        <v>2037441.8843999999</v>
      </c>
      <c r="T1822" s="5">
        <f>Table1[[#This Row],[Fuel Consumption (mmBtu)]]*Table1[[#This Row],[Emission Factor (kg CO2/ mmBtu)]]*10^3</f>
        <v>137905924067.98105</v>
      </c>
      <c r="U1822" s="3">
        <f>Table1[[#This Row],[Emissions (g CO2)]]/(Table1[[#This Row],[Generation (TWh)]]*10^9)</f>
        <v>510.96025303110184</v>
      </c>
    </row>
    <row r="1823" spans="1:21" x14ac:dyDescent="0.35">
      <c r="A1823" t="s">
        <v>544</v>
      </c>
      <c r="B1823" t="s">
        <v>3242</v>
      </c>
      <c r="C1823" t="str">
        <f>SUBSTITUTE(Table1[[#This Row],[Fuel]],", ",",")</f>
        <v>fossil gas: lng</v>
      </c>
      <c r="D1823" t="s">
        <v>3242</v>
      </c>
      <c r="H1823" t="s">
        <v>3438</v>
      </c>
      <c r="I1823">
        <v>78</v>
      </c>
      <c r="J1823" t="s">
        <v>3446</v>
      </c>
      <c r="K1823">
        <v>2009</v>
      </c>
      <c r="L1823" t="s">
        <v>29</v>
      </c>
      <c r="M1823" t="s">
        <v>29</v>
      </c>
      <c r="N1823">
        <v>23.023378000000001</v>
      </c>
      <c r="O1823">
        <v>113.398392</v>
      </c>
      <c r="P1823" t="s">
        <v>3485</v>
      </c>
      <c r="Q1823" s="3">
        <f>Table1[[#This Row],[Capacity (MW)]]*0.395*8760*10^-6</f>
        <v>0.26989560000000001</v>
      </c>
      <c r="R1823" s="3" cm="1">
        <f t="array" ref="R1823">AVERAGE(VLOOKUP(_xlfn.TEXTSPLIT(Table1[[#This Row],[Fuel (no space after comma)]], ","), FuelList_Final_EF!$A$2:$B$65, 2, FALSE))</f>
        <v>67.685819715340017</v>
      </c>
      <c r="S1823" s="3">
        <f>Table1[[#This Row],[Generation (TWh)]]*10^9*VLOOKUP(Table1[[#This Row],[Turbine/Engine Technology]],Technology_HR!$A$2:$B$11,2,FALSE)*10^-6</f>
        <v>2037441.8843999999</v>
      </c>
      <c r="T1823" s="5">
        <f>Table1[[#This Row],[Fuel Consumption (mmBtu)]]*Table1[[#This Row],[Emission Factor (kg CO2/ mmBtu)]]*10^3</f>
        <v>137905924067.98105</v>
      </c>
      <c r="U1823" s="3">
        <f>Table1[[#This Row],[Emissions (g CO2)]]/(Table1[[#This Row],[Generation (TWh)]]*10^9)</f>
        <v>510.96025303110184</v>
      </c>
    </row>
    <row r="1824" spans="1:21" x14ac:dyDescent="0.35">
      <c r="A1824" t="s">
        <v>544</v>
      </c>
      <c r="B1824" t="s">
        <v>3239</v>
      </c>
      <c r="C1824" t="str">
        <f>SUBSTITUTE(Table1[[#This Row],[Fuel]],", ",",")</f>
        <v>fossil gas: natural gas</v>
      </c>
      <c r="D1824" t="s">
        <v>3239</v>
      </c>
      <c r="H1824" t="s">
        <v>3436</v>
      </c>
      <c r="I1824">
        <v>500</v>
      </c>
      <c r="J1824" t="s">
        <v>3450</v>
      </c>
      <c r="K1824" t="s">
        <v>29</v>
      </c>
      <c r="L1824" t="s">
        <v>29</v>
      </c>
      <c r="M1824" t="s">
        <v>29</v>
      </c>
      <c r="N1824">
        <v>23.023378000000001</v>
      </c>
      <c r="O1824">
        <v>113.398392</v>
      </c>
      <c r="P1824" t="s">
        <v>3485</v>
      </c>
      <c r="Q1824" s="3">
        <f>Table1[[#This Row],[Capacity (MW)]]*0.395*8760*10^-6</f>
        <v>1.7301</v>
      </c>
      <c r="R1824" s="3" cm="1">
        <f t="array" ref="R1824">AVERAGE(VLOOKUP(_xlfn.TEXTSPLIT(Table1[[#This Row],[Fuel (no space after comma)]], ","), FuelList_Final_EF!$A$2:$B$65, 2, FALSE))</f>
        <v>53.06</v>
      </c>
      <c r="S1824" s="3">
        <f>Table1[[#This Row],[Generation (TWh)]]*10^9*VLOOKUP(Table1[[#This Row],[Turbine/Engine Technology]],Technology_HR!$A$2:$B$11,2,FALSE)*10^-6</f>
        <v>19048401</v>
      </c>
      <c r="T1824" s="5">
        <f>Table1[[#This Row],[Fuel Consumption (mmBtu)]]*Table1[[#This Row],[Emission Factor (kg CO2/ mmBtu)]]*10^3</f>
        <v>1010708157060.0001</v>
      </c>
      <c r="U1824" s="3">
        <f>Table1[[#This Row],[Emissions (g CO2)]]/(Table1[[#This Row],[Generation (TWh)]]*10^9)</f>
        <v>584.19060000000002</v>
      </c>
    </row>
    <row r="1825" spans="1:21" x14ac:dyDescent="0.35">
      <c r="A1825" t="s">
        <v>544</v>
      </c>
      <c r="B1825" t="s">
        <v>3239</v>
      </c>
      <c r="C1825" t="str">
        <f>SUBSTITUTE(Table1[[#This Row],[Fuel]],", ",",")</f>
        <v>fossil gas: natural gas</v>
      </c>
      <c r="D1825" t="s">
        <v>3239</v>
      </c>
      <c r="H1825" t="s">
        <v>3437</v>
      </c>
      <c r="I1825">
        <v>58.4</v>
      </c>
      <c r="J1825" t="s">
        <v>3446</v>
      </c>
      <c r="K1825">
        <v>2020</v>
      </c>
      <c r="L1825" t="s">
        <v>29</v>
      </c>
      <c r="M1825" t="s">
        <v>29</v>
      </c>
      <c r="N1825">
        <v>23.008673000000002</v>
      </c>
      <c r="O1825">
        <v>113.347731</v>
      </c>
      <c r="P1825" t="s">
        <v>3485</v>
      </c>
      <c r="Q1825" s="3">
        <f>Table1[[#This Row],[Capacity (MW)]]*0.395*8760*10^-6</f>
        <v>0.20207568000000001</v>
      </c>
      <c r="R1825" s="3" cm="1">
        <f t="array" ref="R1825">AVERAGE(VLOOKUP(_xlfn.TEXTSPLIT(Table1[[#This Row],[Fuel (no space after comma)]], ","), FuelList_Final_EF!$A$2:$B$65, 2, FALSE))</f>
        <v>53.06</v>
      </c>
      <c r="S1825" s="3">
        <f>Table1[[#This Row],[Generation (TWh)]]*10^9*VLOOKUP(Table1[[#This Row],[Turbine/Engine Technology]],Technology_HR!$A$2:$B$11,2,FALSE)*10^-6</f>
        <v>1798473.5519999999</v>
      </c>
      <c r="T1825" s="5">
        <f>Table1[[#This Row],[Fuel Consumption (mmBtu)]]*Table1[[#This Row],[Emission Factor (kg CO2/ mmBtu)]]*10^3</f>
        <v>95427006669.119995</v>
      </c>
      <c r="U1825" s="3">
        <f>Table1[[#This Row],[Emissions (g CO2)]]/(Table1[[#This Row],[Generation (TWh)]]*10^9)</f>
        <v>472.23399999999998</v>
      </c>
    </row>
    <row r="1826" spans="1:21" x14ac:dyDescent="0.35">
      <c r="A1826" t="s">
        <v>545</v>
      </c>
      <c r="B1826" t="s">
        <v>3239</v>
      </c>
      <c r="C1826" t="str">
        <f>SUBSTITUTE(Table1[[#This Row],[Fuel]],", ",",")</f>
        <v>fossil gas: natural gas</v>
      </c>
      <c r="D1826" t="s">
        <v>3239</v>
      </c>
      <c r="H1826" t="s">
        <v>3438</v>
      </c>
      <c r="I1826">
        <v>460</v>
      </c>
      <c r="J1826" t="s">
        <v>3449</v>
      </c>
      <c r="K1826">
        <v>2026</v>
      </c>
      <c r="L1826" t="s">
        <v>29</v>
      </c>
      <c r="M1826" t="s">
        <v>29</v>
      </c>
      <c r="N1826">
        <v>23.09291</v>
      </c>
      <c r="O1826">
        <v>113.56488400000001</v>
      </c>
      <c r="P1826" t="s">
        <v>3485</v>
      </c>
      <c r="Q1826" s="3">
        <f>Table1[[#This Row],[Capacity (MW)]]*0.395*8760*10^-6</f>
        <v>1.5916920000000001</v>
      </c>
      <c r="R1826" s="3" cm="1">
        <f t="array" ref="R1826">AVERAGE(VLOOKUP(_xlfn.TEXTSPLIT(Table1[[#This Row],[Fuel (no space after comma)]], ","), FuelList_Final_EF!$A$2:$B$65, 2, FALSE))</f>
        <v>53.06</v>
      </c>
      <c r="S1826" s="3">
        <f>Table1[[#This Row],[Generation (TWh)]]*10^9*VLOOKUP(Table1[[#This Row],[Turbine/Engine Technology]],Technology_HR!$A$2:$B$11,2,FALSE)*10^-6</f>
        <v>12015682.908</v>
      </c>
      <c r="T1826" s="5">
        <f>Table1[[#This Row],[Fuel Consumption (mmBtu)]]*Table1[[#This Row],[Emission Factor (kg CO2/ mmBtu)]]*10^3</f>
        <v>637552135098.47998</v>
      </c>
      <c r="U1826" s="3">
        <f>Table1[[#This Row],[Emissions (g CO2)]]/(Table1[[#This Row],[Generation (TWh)]]*10^9)</f>
        <v>400.54993999999999</v>
      </c>
    </row>
    <row r="1827" spans="1:21" x14ac:dyDescent="0.35">
      <c r="A1827" t="s">
        <v>545</v>
      </c>
      <c r="B1827" t="s">
        <v>3239</v>
      </c>
      <c r="C1827" t="str">
        <f>SUBSTITUTE(Table1[[#This Row],[Fuel]],", ",",")</f>
        <v>fossil gas: natural gas</v>
      </c>
      <c r="D1827" t="s">
        <v>3239</v>
      </c>
      <c r="H1827" t="s">
        <v>3438</v>
      </c>
      <c r="I1827">
        <v>460</v>
      </c>
      <c r="J1827" t="s">
        <v>3449</v>
      </c>
      <c r="K1827">
        <v>2026</v>
      </c>
      <c r="L1827" t="s">
        <v>29</v>
      </c>
      <c r="M1827" t="s">
        <v>29</v>
      </c>
      <c r="N1827">
        <v>23.09291</v>
      </c>
      <c r="O1827">
        <v>113.56488400000001</v>
      </c>
      <c r="P1827" t="s">
        <v>3485</v>
      </c>
      <c r="Q1827" s="3">
        <f>Table1[[#This Row],[Capacity (MW)]]*0.395*8760*10^-6</f>
        <v>1.5916920000000001</v>
      </c>
      <c r="R1827" s="3" cm="1">
        <f t="array" ref="R1827">AVERAGE(VLOOKUP(_xlfn.TEXTSPLIT(Table1[[#This Row],[Fuel (no space after comma)]], ","), FuelList_Final_EF!$A$2:$B$65, 2, FALSE))</f>
        <v>53.06</v>
      </c>
      <c r="S1827" s="3">
        <f>Table1[[#This Row],[Generation (TWh)]]*10^9*VLOOKUP(Table1[[#This Row],[Turbine/Engine Technology]],Technology_HR!$A$2:$B$11,2,FALSE)*10^-6</f>
        <v>12015682.908</v>
      </c>
      <c r="T1827" s="5">
        <f>Table1[[#This Row],[Fuel Consumption (mmBtu)]]*Table1[[#This Row],[Emission Factor (kg CO2/ mmBtu)]]*10^3</f>
        <v>637552135098.47998</v>
      </c>
      <c r="U1827" s="3">
        <f>Table1[[#This Row],[Emissions (g CO2)]]/(Table1[[#This Row],[Generation (TWh)]]*10^9)</f>
        <v>400.54993999999999</v>
      </c>
    </row>
    <row r="1828" spans="1:21" x14ac:dyDescent="0.35">
      <c r="A1828" t="s">
        <v>546</v>
      </c>
      <c r="B1828" t="s">
        <v>3239</v>
      </c>
      <c r="C1828" t="str">
        <f>SUBSTITUTE(Table1[[#This Row],[Fuel]],", ",",")</f>
        <v>fossil gas: natural gas</v>
      </c>
      <c r="D1828" t="s">
        <v>3239</v>
      </c>
      <c r="H1828" t="s">
        <v>3438</v>
      </c>
      <c r="I1828">
        <v>54</v>
      </c>
      <c r="J1828" t="s">
        <v>3446</v>
      </c>
      <c r="K1828">
        <v>2000</v>
      </c>
      <c r="L1828" t="s">
        <v>29</v>
      </c>
      <c r="M1828" t="s">
        <v>29</v>
      </c>
      <c r="N1828">
        <v>38.985802</v>
      </c>
      <c r="O1828">
        <v>117.65455900000001</v>
      </c>
      <c r="P1828" t="s">
        <v>3485</v>
      </c>
      <c r="Q1828" s="3">
        <f>Table1[[#This Row],[Capacity (MW)]]*0.395*8760*10^-6</f>
        <v>0.18685080000000001</v>
      </c>
      <c r="R1828" s="3" cm="1">
        <f t="array" ref="R1828">AVERAGE(VLOOKUP(_xlfn.TEXTSPLIT(Table1[[#This Row],[Fuel (no space after comma)]], ","), FuelList_Final_EF!$A$2:$B$65, 2, FALSE))</f>
        <v>53.06</v>
      </c>
      <c r="S1828" s="3">
        <f>Table1[[#This Row],[Generation (TWh)]]*10^9*VLOOKUP(Table1[[#This Row],[Turbine/Engine Technology]],Technology_HR!$A$2:$B$11,2,FALSE)*10^-6</f>
        <v>1410536.6891999999</v>
      </c>
      <c r="T1828" s="5">
        <f>Table1[[#This Row],[Fuel Consumption (mmBtu)]]*Table1[[#This Row],[Emission Factor (kg CO2/ mmBtu)]]*10^3</f>
        <v>74843076728.952011</v>
      </c>
      <c r="U1828" s="3">
        <f>Table1[[#This Row],[Emissions (g CO2)]]/(Table1[[#This Row],[Generation (TWh)]]*10^9)</f>
        <v>400.54994000000005</v>
      </c>
    </row>
    <row r="1829" spans="1:21" x14ac:dyDescent="0.35">
      <c r="A1829" t="s">
        <v>547</v>
      </c>
      <c r="B1829" t="s">
        <v>3239</v>
      </c>
      <c r="C1829" t="str">
        <f>SUBSTITUTE(Table1[[#This Row],[Fuel]],", ",",")</f>
        <v>fossil gas: natural gas</v>
      </c>
      <c r="D1829" t="s">
        <v>3239</v>
      </c>
      <c r="H1829" t="s">
        <v>3438</v>
      </c>
      <c r="I1829">
        <v>100</v>
      </c>
      <c r="J1829" t="s">
        <v>3446</v>
      </c>
      <c r="K1829">
        <v>2018</v>
      </c>
      <c r="L1829" t="s">
        <v>29</v>
      </c>
      <c r="M1829" t="s">
        <v>29</v>
      </c>
      <c r="N1829">
        <v>30.860081999999998</v>
      </c>
      <c r="O1829">
        <v>120.34673100000001</v>
      </c>
      <c r="P1829" t="s">
        <v>3485</v>
      </c>
      <c r="Q1829" s="3">
        <f>Table1[[#This Row],[Capacity (MW)]]*0.395*8760*10^-6</f>
        <v>0.34601999999999999</v>
      </c>
      <c r="R1829" s="3" cm="1">
        <f t="array" ref="R1829">AVERAGE(VLOOKUP(_xlfn.TEXTSPLIT(Table1[[#This Row],[Fuel (no space after comma)]], ","), FuelList_Final_EF!$A$2:$B$65, 2, FALSE))</f>
        <v>53.06</v>
      </c>
      <c r="S1829" s="3">
        <f>Table1[[#This Row],[Generation (TWh)]]*10^9*VLOOKUP(Table1[[#This Row],[Turbine/Engine Technology]],Technology_HR!$A$2:$B$11,2,FALSE)*10^-6</f>
        <v>2612104.98</v>
      </c>
      <c r="T1829" s="5">
        <f>Table1[[#This Row],[Fuel Consumption (mmBtu)]]*Table1[[#This Row],[Emission Factor (kg CO2/ mmBtu)]]*10^3</f>
        <v>138598290238.80002</v>
      </c>
      <c r="U1829" s="3">
        <f>Table1[[#This Row],[Emissions (g CO2)]]/(Table1[[#This Row],[Generation (TWh)]]*10^9)</f>
        <v>400.54994000000005</v>
      </c>
    </row>
    <row r="1830" spans="1:21" x14ac:dyDescent="0.35">
      <c r="A1830" t="s">
        <v>547</v>
      </c>
      <c r="B1830" t="s">
        <v>3239</v>
      </c>
      <c r="C1830" t="str">
        <f>SUBSTITUTE(Table1[[#This Row],[Fuel]],", ",",")</f>
        <v>fossil gas: natural gas</v>
      </c>
      <c r="D1830" t="s">
        <v>3239</v>
      </c>
      <c r="H1830" t="s">
        <v>3438</v>
      </c>
      <c r="I1830">
        <v>100</v>
      </c>
      <c r="J1830" t="s">
        <v>3446</v>
      </c>
      <c r="K1830">
        <v>2018</v>
      </c>
      <c r="L1830" t="s">
        <v>29</v>
      </c>
      <c r="M1830" t="s">
        <v>29</v>
      </c>
      <c r="N1830">
        <v>30.860081999999998</v>
      </c>
      <c r="O1830">
        <v>120.34673100000001</v>
      </c>
      <c r="P1830" t="s">
        <v>3485</v>
      </c>
      <c r="Q1830" s="3">
        <f>Table1[[#This Row],[Capacity (MW)]]*0.395*8760*10^-6</f>
        <v>0.34601999999999999</v>
      </c>
      <c r="R1830" s="3" cm="1">
        <f t="array" ref="R1830">AVERAGE(VLOOKUP(_xlfn.TEXTSPLIT(Table1[[#This Row],[Fuel (no space after comma)]], ","), FuelList_Final_EF!$A$2:$B$65, 2, FALSE))</f>
        <v>53.06</v>
      </c>
      <c r="S1830" s="3">
        <f>Table1[[#This Row],[Generation (TWh)]]*10^9*VLOOKUP(Table1[[#This Row],[Turbine/Engine Technology]],Technology_HR!$A$2:$B$11,2,FALSE)*10^-6</f>
        <v>2612104.98</v>
      </c>
      <c r="T1830" s="5">
        <f>Table1[[#This Row],[Fuel Consumption (mmBtu)]]*Table1[[#This Row],[Emission Factor (kg CO2/ mmBtu)]]*10^3</f>
        <v>138598290238.80002</v>
      </c>
      <c r="U1830" s="3">
        <f>Table1[[#This Row],[Emissions (g CO2)]]/(Table1[[#This Row],[Generation (TWh)]]*10^9)</f>
        <v>400.54994000000005</v>
      </c>
    </row>
    <row r="1831" spans="1:21" x14ac:dyDescent="0.35">
      <c r="A1831" t="s">
        <v>548</v>
      </c>
      <c r="B1831" t="s">
        <v>3242</v>
      </c>
      <c r="C1831" t="str">
        <f>SUBSTITUTE(Table1[[#This Row],[Fuel]],", ",",")</f>
        <v>fossil gas: lng</v>
      </c>
      <c r="D1831" t="s">
        <v>3242</v>
      </c>
      <c r="H1831" t="s">
        <v>3438</v>
      </c>
      <c r="I1831">
        <v>390</v>
      </c>
      <c r="J1831" t="s">
        <v>3450</v>
      </c>
      <c r="K1831" t="s">
        <v>29</v>
      </c>
      <c r="L1831" t="s">
        <v>29</v>
      </c>
      <c r="M1831" t="s">
        <v>29</v>
      </c>
      <c r="N1831">
        <v>19.186205999999999</v>
      </c>
      <c r="O1831">
        <v>110.5159189</v>
      </c>
      <c r="P1831" t="s">
        <v>3485</v>
      </c>
      <c r="Q1831" s="3">
        <f>Table1[[#This Row],[Capacity (MW)]]*0.395*8760*10^-6</f>
        <v>1.349478</v>
      </c>
      <c r="R1831" s="3" cm="1">
        <f t="array" ref="R1831">AVERAGE(VLOOKUP(_xlfn.TEXTSPLIT(Table1[[#This Row],[Fuel (no space after comma)]], ","), FuelList_Final_EF!$A$2:$B$65, 2, FALSE))</f>
        <v>67.685819715340017</v>
      </c>
      <c r="S1831" s="3">
        <f>Table1[[#This Row],[Generation (TWh)]]*10^9*VLOOKUP(Table1[[#This Row],[Turbine/Engine Technology]],Technology_HR!$A$2:$B$11,2,FALSE)*10^-6</f>
        <v>10187209.422</v>
      </c>
      <c r="T1831" s="5">
        <f>Table1[[#This Row],[Fuel Consumption (mmBtu)]]*Table1[[#This Row],[Emission Factor (kg CO2/ mmBtu)]]*10^3</f>
        <v>689529620339.90515</v>
      </c>
      <c r="U1831" s="3">
        <f>Table1[[#This Row],[Emissions (g CO2)]]/(Table1[[#This Row],[Generation (TWh)]]*10^9)</f>
        <v>510.96025303110179</v>
      </c>
    </row>
    <row r="1832" spans="1:21" x14ac:dyDescent="0.35">
      <c r="A1832" t="s">
        <v>548</v>
      </c>
      <c r="B1832" t="s">
        <v>3242</v>
      </c>
      <c r="C1832" t="str">
        <f>SUBSTITUTE(Table1[[#This Row],[Fuel]],", ",",")</f>
        <v>fossil gas: lng</v>
      </c>
      <c r="D1832" t="s">
        <v>3242</v>
      </c>
      <c r="H1832" t="s">
        <v>3438</v>
      </c>
      <c r="I1832">
        <v>390</v>
      </c>
      <c r="J1832" t="s">
        <v>3450</v>
      </c>
      <c r="K1832" t="s">
        <v>29</v>
      </c>
      <c r="L1832" t="s">
        <v>29</v>
      </c>
      <c r="M1832" t="s">
        <v>29</v>
      </c>
      <c r="N1832">
        <v>19.186205999999999</v>
      </c>
      <c r="O1832">
        <v>110.5159189</v>
      </c>
      <c r="P1832" t="s">
        <v>3485</v>
      </c>
      <c r="Q1832" s="3">
        <f>Table1[[#This Row],[Capacity (MW)]]*0.395*8760*10^-6</f>
        <v>1.349478</v>
      </c>
      <c r="R1832" s="3" cm="1">
        <f t="array" ref="R1832">AVERAGE(VLOOKUP(_xlfn.TEXTSPLIT(Table1[[#This Row],[Fuel (no space after comma)]], ","), FuelList_Final_EF!$A$2:$B$65, 2, FALSE))</f>
        <v>67.685819715340017</v>
      </c>
      <c r="S1832" s="3">
        <f>Table1[[#This Row],[Generation (TWh)]]*10^9*VLOOKUP(Table1[[#This Row],[Turbine/Engine Technology]],Technology_HR!$A$2:$B$11,2,FALSE)*10^-6</f>
        <v>10187209.422</v>
      </c>
      <c r="T1832" s="5">
        <f>Table1[[#This Row],[Fuel Consumption (mmBtu)]]*Table1[[#This Row],[Emission Factor (kg CO2/ mmBtu)]]*10^3</f>
        <v>689529620339.90515</v>
      </c>
      <c r="U1832" s="3">
        <f>Table1[[#This Row],[Emissions (g CO2)]]/(Table1[[#This Row],[Generation (TWh)]]*10^9)</f>
        <v>510.96025303110179</v>
      </c>
    </row>
    <row r="1833" spans="1:21" x14ac:dyDescent="0.35">
      <c r="A1833" t="s">
        <v>549</v>
      </c>
      <c r="B1833" t="s">
        <v>3239</v>
      </c>
      <c r="C1833" t="str">
        <f>SUBSTITUTE(Table1[[#This Row],[Fuel]],", ",",")</f>
        <v>fossil gas: natural gas</v>
      </c>
      <c r="D1833" t="s">
        <v>3239</v>
      </c>
      <c r="H1833" t="s">
        <v>3438</v>
      </c>
      <c r="I1833">
        <v>269</v>
      </c>
      <c r="J1833" t="s">
        <v>3446</v>
      </c>
      <c r="K1833">
        <v>2019</v>
      </c>
      <c r="L1833" t="s">
        <v>29</v>
      </c>
      <c r="M1833" t="s">
        <v>29</v>
      </c>
      <c r="N1833">
        <v>22.67285</v>
      </c>
      <c r="O1833">
        <v>113.49663200000001</v>
      </c>
      <c r="P1833" t="s">
        <v>3485</v>
      </c>
      <c r="Q1833" s="3">
        <f>Table1[[#This Row],[Capacity (MW)]]*0.395*8760*10^-6</f>
        <v>0.9307938</v>
      </c>
      <c r="R1833" s="3" cm="1">
        <f t="array" ref="R1833">AVERAGE(VLOOKUP(_xlfn.TEXTSPLIT(Table1[[#This Row],[Fuel (no space after comma)]], ","), FuelList_Final_EF!$A$2:$B$65, 2, FALSE))</f>
        <v>53.06</v>
      </c>
      <c r="S1833" s="3">
        <f>Table1[[#This Row],[Generation (TWh)]]*10^9*VLOOKUP(Table1[[#This Row],[Turbine/Engine Technology]],Technology_HR!$A$2:$B$11,2,FALSE)*10^-6</f>
        <v>7026562.3961999994</v>
      </c>
      <c r="T1833" s="5">
        <f>Table1[[#This Row],[Fuel Consumption (mmBtu)]]*Table1[[#This Row],[Emission Factor (kg CO2/ mmBtu)]]*10^3</f>
        <v>372829400742.37195</v>
      </c>
      <c r="U1833" s="3">
        <f>Table1[[#This Row],[Emissions (g CO2)]]/(Table1[[#This Row],[Generation (TWh)]]*10^9)</f>
        <v>400.54993999999994</v>
      </c>
    </row>
    <row r="1834" spans="1:21" x14ac:dyDescent="0.35">
      <c r="A1834" t="s">
        <v>549</v>
      </c>
      <c r="B1834" t="s">
        <v>3239</v>
      </c>
      <c r="C1834" t="str">
        <f>SUBSTITUTE(Table1[[#This Row],[Fuel]],", ",",")</f>
        <v>fossil gas: natural gas</v>
      </c>
      <c r="D1834" t="s">
        <v>3239</v>
      </c>
      <c r="H1834" t="s">
        <v>3438</v>
      </c>
      <c r="I1834">
        <v>269</v>
      </c>
      <c r="J1834" t="s">
        <v>3446</v>
      </c>
      <c r="K1834">
        <v>2019</v>
      </c>
      <c r="L1834" t="s">
        <v>29</v>
      </c>
      <c r="M1834" t="s">
        <v>29</v>
      </c>
      <c r="N1834">
        <v>22.67285</v>
      </c>
      <c r="O1834">
        <v>113.49663200000001</v>
      </c>
      <c r="P1834" t="s">
        <v>3485</v>
      </c>
      <c r="Q1834" s="3">
        <f>Table1[[#This Row],[Capacity (MW)]]*0.395*8760*10^-6</f>
        <v>0.9307938</v>
      </c>
      <c r="R1834" s="3" cm="1">
        <f t="array" ref="R1834">AVERAGE(VLOOKUP(_xlfn.TEXTSPLIT(Table1[[#This Row],[Fuel (no space after comma)]], ","), FuelList_Final_EF!$A$2:$B$65, 2, FALSE))</f>
        <v>53.06</v>
      </c>
      <c r="S1834" s="3">
        <f>Table1[[#This Row],[Generation (TWh)]]*10^9*VLOOKUP(Table1[[#This Row],[Turbine/Engine Technology]],Technology_HR!$A$2:$B$11,2,FALSE)*10^-6</f>
        <v>7026562.3961999994</v>
      </c>
      <c r="T1834" s="5">
        <f>Table1[[#This Row],[Fuel Consumption (mmBtu)]]*Table1[[#This Row],[Emission Factor (kg CO2/ mmBtu)]]*10^3</f>
        <v>372829400742.37195</v>
      </c>
      <c r="U1834" s="3">
        <f>Table1[[#This Row],[Emissions (g CO2)]]/(Table1[[#This Row],[Generation (TWh)]]*10^9)</f>
        <v>400.54993999999994</v>
      </c>
    </row>
    <row r="1835" spans="1:21" x14ac:dyDescent="0.35">
      <c r="A1835" t="s">
        <v>550</v>
      </c>
      <c r="B1835" t="s">
        <v>3239</v>
      </c>
      <c r="C1835" t="str">
        <f>SUBSTITUTE(Table1[[#This Row],[Fuel]],", ",",")</f>
        <v>fossil gas: natural gas</v>
      </c>
      <c r="D1835" t="s">
        <v>3239</v>
      </c>
      <c r="H1835" t="s">
        <v>3438</v>
      </c>
      <c r="I1835">
        <v>780</v>
      </c>
      <c r="J1835" t="s">
        <v>3446</v>
      </c>
      <c r="K1835">
        <v>2007</v>
      </c>
      <c r="L1835" t="s">
        <v>29</v>
      </c>
      <c r="M1835" t="s">
        <v>29</v>
      </c>
      <c r="N1835">
        <v>30.066544</v>
      </c>
      <c r="O1835">
        <v>121.103506</v>
      </c>
      <c r="P1835" t="s">
        <v>3485</v>
      </c>
      <c r="Q1835" s="3">
        <f>Table1[[#This Row],[Capacity (MW)]]*0.395*8760*10^-6</f>
        <v>2.6989559999999999</v>
      </c>
      <c r="R1835" s="3" cm="1">
        <f t="array" ref="R1835">AVERAGE(VLOOKUP(_xlfn.TEXTSPLIT(Table1[[#This Row],[Fuel (no space after comma)]], ","), FuelList_Final_EF!$A$2:$B$65, 2, FALSE))</f>
        <v>53.06</v>
      </c>
      <c r="S1835" s="3">
        <f>Table1[[#This Row],[Generation (TWh)]]*10^9*VLOOKUP(Table1[[#This Row],[Turbine/Engine Technology]],Technology_HR!$A$2:$B$11,2,FALSE)*10^-6</f>
        <v>20374418.844000001</v>
      </c>
      <c r="T1835" s="5">
        <f>Table1[[#This Row],[Fuel Consumption (mmBtu)]]*Table1[[#This Row],[Emission Factor (kg CO2/ mmBtu)]]*10^3</f>
        <v>1081066663862.6401</v>
      </c>
      <c r="U1835" s="3">
        <f>Table1[[#This Row],[Emissions (g CO2)]]/(Table1[[#This Row],[Generation (TWh)]]*10^9)</f>
        <v>400.54994000000005</v>
      </c>
    </row>
    <row r="1836" spans="1:21" x14ac:dyDescent="0.35">
      <c r="A1836" t="s">
        <v>551</v>
      </c>
      <c r="B1836" t="s">
        <v>3239</v>
      </c>
      <c r="C1836" t="str">
        <f>SUBSTITUTE(Table1[[#This Row],[Fuel]],", ",",")</f>
        <v>fossil gas: natural gas</v>
      </c>
      <c r="D1836" t="s">
        <v>3239</v>
      </c>
      <c r="H1836" t="s">
        <v>3438</v>
      </c>
      <c r="I1836">
        <v>100</v>
      </c>
      <c r="J1836" t="s">
        <v>3446</v>
      </c>
      <c r="K1836">
        <v>2017</v>
      </c>
      <c r="L1836" t="s">
        <v>29</v>
      </c>
      <c r="M1836" t="s">
        <v>29</v>
      </c>
      <c r="N1836">
        <v>32.820208000000001</v>
      </c>
      <c r="O1836">
        <v>119.477512</v>
      </c>
      <c r="P1836" t="s">
        <v>3485</v>
      </c>
      <c r="Q1836" s="3">
        <f>Table1[[#This Row],[Capacity (MW)]]*0.395*8760*10^-6</f>
        <v>0.34601999999999999</v>
      </c>
      <c r="R1836" s="3" cm="1">
        <f t="array" ref="R1836">AVERAGE(VLOOKUP(_xlfn.TEXTSPLIT(Table1[[#This Row],[Fuel (no space after comma)]], ","), FuelList_Final_EF!$A$2:$B$65, 2, FALSE))</f>
        <v>53.06</v>
      </c>
      <c r="S1836" s="3">
        <f>Table1[[#This Row],[Generation (TWh)]]*10^9*VLOOKUP(Table1[[#This Row],[Turbine/Engine Technology]],Technology_HR!$A$2:$B$11,2,FALSE)*10^-6</f>
        <v>2612104.98</v>
      </c>
      <c r="T1836" s="5">
        <f>Table1[[#This Row],[Fuel Consumption (mmBtu)]]*Table1[[#This Row],[Emission Factor (kg CO2/ mmBtu)]]*10^3</f>
        <v>138598290238.80002</v>
      </c>
      <c r="U1836" s="3">
        <f>Table1[[#This Row],[Emissions (g CO2)]]/(Table1[[#This Row],[Generation (TWh)]]*10^9)</f>
        <v>400.54994000000005</v>
      </c>
    </row>
    <row r="1837" spans="1:21" x14ac:dyDescent="0.35">
      <c r="A1837" t="s">
        <v>551</v>
      </c>
      <c r="B1837" t="s">
        <v>3239</v>
      </c>
      <c r="C1837" t="str">
        <f>SUBSTITUTE(Table1[[#This Row],[Fuel]],", ",",")</f>
        <v>fossil gas: natural gas</v>
      </c>
      <c r="D1837" t="s">
        <v>3239</v>
      </c>
      <c r="H1837" t="s">
        <v>3438</v>
      </c>
      <c r="I1837">
        <v>100</v>
      </c>
      <c r="J1837" t="s">
        <v>3446</v>
      </c>
      <c r="K1837">
        <v>2017</v>
      </c>
      <c r="L1837" t="s">
        <v>29</v>
      </c>
      <c r="M1837" t="s">
        <v>29</v>
      </c>
      <c r="N1837">
        <v>32.820208000000001</v>
      </c>
      <c r="O1837">
        <v>119.477512</v>
      </c>
      <c r="P1837" t="s">
        <v>3485</v>
      </c>
      <c r="Q1837" s="3">
        <f>Table1[[#This Row],[Capacity (MW)]]*0.395*8760*10^-6</f>
        <v>0.34601999999999999</v>
      </c>
      <c r="R1837" s="3" cm="1">
        <f t="array" ref="R1837">AVERAGE(VLOOKUP(_xlfn.TEXTSPLIT(Table1[[#This Row],[Fuel (no space after comma)]], ","), FuelList_Final_EF!$A$2:$B$65, 2, FALSE))</f>
        <v>53.06</v>
      </c>
      <c r="S1837" s="3">
        <f>Table1[[#This Row],[Generation (TWh)]]*10^9*VLOOKUP(Table1[[#This Row],[Turbine/Engine Technology]],Technology_HR!$A$2:$B$11,2,FALSE)*10^-6</f>
        <v>2612104.98</v>
      </c>
      <c r="T1837" s="5">
        <f>Table1[[#This Row],[Fuel Consumption (mmBtu)]]*Table1[[#This Row],[Emission Factor (kg CO2/ mmBtu)]]*10^3</f>
        <v>138598290238.80002</v>
      </c>
      <c r="U1837" s="3">
        <f>Table1[[#This Row],[Emissions (g CO2)]]/(Table1[[#This Row],[Generation (TWh)]]*10^9)</f>
        <v>400.54994000000005</v>
      </c>
    </row>
    <row r="1838" spans="1:21" x14ac:dyDescent="0.35">
      <c r="A1838" t="s">
        <v>552</v>
      </c>
      <c r="B1838" t="s">
        <v>3239</v>
      </c>
      <c r="C1838" t="str">
        <f>SUBSTITUTE(Table1[[#This Row],[Fuel]],", ",",")</f>
        <v>fossil gas: natural gas</v>
      </c>
      <c r="D1838" t="s">
        <v>3239</v>
      </c>
      <c r="H1838" t="s">
        <v>3438</v>
      </c>
      <c r="I1838">
        <v>180</v>
      </c>
      <c r="J1838" t="s">
        <v>3446</v>
      </c>
      <c r="K1838">
        <v>2017</v>
      </c>
      <c r="L1838" t="s">
        <v>29</v>
      </c>
      <c r="M1838" t="s">
        <v>29</v>
      </c>
      <c r="N1838">
        <v>33.463755999999997</v>
      </c>
      <c r="O1838">
        <v>119.159463</v>
      </c>
      <c r="P1838" t="s">
        <v>3485</v>
      </c>
      <c r="Q1838" s="3">
        <f>Table1[[#This Row],[Capacity (MW)]]*0.395*8760*10^-6</f>
        <v>0.62283600000000006</v>
      </c>
      <c r="R1838" s="3" cm="1">
        <f t="array" ref="R1838">AVERAGE(VLOOKUP(_xlfn.TEXTSPLIT(Table1[[#This Row],[Fuel (no space after comma)]], ","), FuelList_Final_EF!$A$2:$B$65, 2, FALSE))</f>
        <v>53.06</v>
      </c>
      <c r="S1838" s="3">
        <f>Table1[[#This Row],[Generation (TWh)]]*10^9*VLOOKUP(Table1[[#This Row],[Turbine/Engine Technology]],Technology_HR!$A$2:$B$11,2,FALSE)*10^-6</f>
        <v>4701788.9639999997</v>
      </c>
      <c r="T1838" s="5">
        <f>Table1[[#This Row],[Fuel Consumption (mmBtu)]]*Table1[[#This Row],[Emission Factor (kg CO2/ mmBtu)]]*10^3</f>
        <v>249476922429.84</v>
      </c>
      <c r="U1838" s="3">
        <f>Table1[[#This Row],[Emissions (g CO2)]]/(Table1[[#This Row],[Generation (TWh)]]*10^9)</f>
        <v>400.54993999999999</v>
      </c>
    </row>
    <row r="1839" spans="1:21" x14ac:dyDescent="0.35">
      <c r="A1839" t="s">
        <v>552</v>
      </c>
      <c r="B1839" t="s">
        <v>3239</v>
      </c>
      <c r="C1839" t="str">
        <f>SUBSTITUTE(Table1[[#This Row],[Fuel]],", ",",")</f>
        <v>fossil gas: natural gas</v>
      </c>
      <c r="D1839" t="s">
        <v>3239</v>
      </c>
      <c r="H1839" t="s">
        <v>3438</v>
      </c>
      <c r="I1839">
        <v>180</v>
      </c>
      <c r="J1839" t="s">
        <v>3446</v>
      </c>
      <c r="K1839">
        <v>2017</v>
      </c>
      <c r="L1839" t="s">
        <v>29</v>
      </c>
      <c r="M1839" t="s">
        <v>29</v>
      </c>
      <c r="N1839">
        <v>33.463755999999997</v>
      </c>
      <c r="O1839">
        <v>119.159463</v>
      </c>
      <c r="P1839" t="s">
        <v>3485</v>
      </c>
      <c r="Q1839" s="3">
        <f>Table1[[#This Row],[Capacity (MW)]]*0.395*8760*10^-6</f>
        <v>0.62283600000000006</v>
      </c>
      <c r="R1839" s="3" cm="1">
        <f t="array" ref="R1839">AVERAGE(VLOOKUP(_xlfn.TEXTSPLIT(Table1[[#This Row],[Fuel (no space after comma)]], ","), FuelList_Final_EF!$A$2:$B$65, 2, FALSE))</f>
        <v>53.06</v>
      </c>
      <c r="S1839" s="3">
        <f>Table1[[#This Row],[Generation (TWh)]]*10^9*VLOOKUP(Table1[[#This Row],[Turbine/Engine Technology]],Technology_HR!$A$2:$B$11,2,FALSE)*10^-6</f>
        <v>4701788.9639999997</v>
      </c>
      <c r="T1839" s="5">
        <f>Table1[[#This Row],[Fuel Consumption (mmBtu)]]*Table1[[#This Row],[Emission Factor (kg CO2/ mmBtu)]]*10^3</f>
        <v>249476922429.84</v>
      </c>
      <c r="U1839" s="3">
        <f>Table1[[#This Row],[Emissions (g CO2)]]/(Table1[[#This Row],[Generation (TWh)]]*10^9)</f>
        <v>400.54993999999999</v>
      </c>
    </row>
    <row r="1840" spans="1:21" x14ac:dyDescent="0.35">
      <c r="A1840" t="s">
        <v>553</v>
      </c>
      <c r="B1840" t="s">
        <v>3239</v>
      </c>
      <c r="C1840" t="str">
        <f>SUBSTITUTE(Table1[[#This Row],[Fuel]],", ",",")</f>
        <v>fossil gas: natural gas</v>
      </c>
      <c r="D1840" t="s">
        <v>3239</v>
      </c>
      <c r="H1840" t="s">
        <v>3438</v>
      </c>
      <c r="I1840">
        <v>460</v>
      </c>
      <c r="J1840" t="s">
        <v>3446</v>
      </c>
      <c r="K1840">
        <v>2017</v>
      </c>
      <c r="L1840" t="s">
        <v>29</v>
      </c>
      <c r="M1840" t="s">
        <v>29</v>
      </c>
      <c r="N1840">
        <v>33.376849</v>
      </c>
      <c r="O1840">
        <v>119.03021699999999</v>
      </c>
      <c r="P1840" t="s">
        <v>3485</v>
      </c>
      <c r="Q1840" s="3">
        <f>Table1[[#This Row],[Capacity (MW)]]*0.395*8760*10^-6</f>
        <v>1.5916920000000001</v>
      </c>
      <c r="R1840" s="3" cm="1">
        <f t="array" ref="R1840">AVERAGE(VLOOKUP(_xlfn.TEXTSPLIT(Table1[[#This Row],[Fuel (no space after comma)]], ","), FuelList_Final_EF!$A$2:$B$65, 2, FALSE))</f>
        <v>53.06</v>
      </c>
      <c r="S1840" s="3">
        <f>Table1[[#This Row],[Generation (TWh)]]*10^9*VLOOKUP(Table1[[#This Row],[Turbine/Engine Technology]],Technology_HR!$A$2:$B$11,2,FALSE)*10^-6</f>
        <v>12015682.908</v>
      </c>
      <c r="T1840" s="5">
        <f>Table1[[#This Row],[Fuel Consumption (mmBtu)]]*Table1[[#This Row],[Emission Factor (kg CO2/ mmBtu)]]*10^3</f>
        <v>637552135098.47998</v>
      </c>
      <c r="U1840" s="3">
        <f>Table1[[#This Row],[Emissions (g CO2)]]/(Table1[[#This Row],[Generation (TWh)]]*10^9)</f>
        <v>400.54993999999999</v>
      </c>
    </row>
    <row r="1841" spans="1:21" x14ac:dyDescent="0.35">
      <c r="A1841" t="s">
        <v>553</v>
      </c>
      <c r="B1841" t="s">
        <v>3239</v>
      </c>
      <c r="C1841" t="str">
        <f>SUBSTITUTE(Table1[[#This Row],[Fuel]],", ",",")</f>
        <v>fossil gas: natural gas</v>
      </c>
      <c r="D1841" t="s">
        <v>3239</v>
      </c>
      <c r="H1841" t="s">
        <v>3438</v>
      </c>
      <c r="I1841">
        <v>460</v>
      </c>
      <c r="J1841" t="s">
        <v>3446</v>
      </c>
      <c r="K1841">
        <v>2017</v>
      </c>
      <c r="L1841" t="s">
        <v>29</v>
      </c>
      <c r="M1841" t="s">
        <v>29</v>
      </c>
      <c r="N1841">
        <v>33.376849</v>
      </c>
      <c r="O1841">
        <v>119.03021699999999</v>
      </c>
      <c r="P1841" t="s">
        <v>3485</v>
      </c>
      <c r="Q1841" s="3">
        <f>Table1[[#This Row],[Capacity (MW)]]*0.395*8760*10^-6</f>
        <v>1.5916920000000001</v>
      </c>
      <c r="R1841" s="3" cm="1">
        <f t="array" ref="R1841">AVERAGE(VLOOKUP(_xlfn.TEXTSPLIT(Table1[[#This Row],[Fuel (no space after comma)]], ","), FuelList_Final_EF!$A$2:$B$65, 2, FALSE))</f>
        <v>53.06</v>
      </c>
      <c r="S1841" s="3">
        <f>Table1[[#This Row],[Generation (TWh)]]*10^9*VLOOKUP(Table1[[#This Row],[Turbine/Engine Technology]],Technology_HR!$A$2:$B$11,2,FALSE)*10^-6</f>
        <v>12015682.908</v>
      </c>
      <c r="T1841" s="5">
        <f>Table1[[#This Row],[Fuel Consumption (mmBtu)]]*Table1[[#This Row],[Emission Factor (kg CO2/ mmBtu)]]*10^3</f>
        <v>637552135098.47998</v>
      </c>
      <c r="U1841" s="3">
        <f>Table1[[#This Row],[Emissions (g CO2)]]/(Table1[[#This Row],[Generation (TWh)]]*10^9)</f>
        <v>400.54993999999999</v>
      </c>
    </row>
    <row r="1842" spans="1:21" x14ac:dyDescent="0.35">
      <c r="A1842" t="s">
        <v>554</v>
      </c>
      <c r="B1842" t="s">
        <v>3239</v>
      </c>
      <c r="C1842" t="str">
        <f>SUBSTITUTE(Table1[[#This Row],[Fuel]],", ",",")</f>
        <v>fossil gas: natural gas</v>
      </c>
      <c r="D1842" t="s">
        <v>3239</v>
      </c>
      <c r="H1842" t="s">
        <v>3438</v>
      </c>
      <c r="I1842">
        <v>100</v>
      </c>
      <c r="J1842" t="s">
        <v>3444</v>
      </c>
      <c r="K1842" t="s">
        <v>29</v>
      </c>
      <c r="L1842" t="s">
        <v>29</v>
      </c>
      <c r="M1842" t="s">
        <v>29</v>
      </c>
      <c r="N1842">
        <v>31.965116999999999</v>
      </c>
      <c r="O1842">
        <v>120.248897</v>
      </c>
      <c r="P1842" t="s">
        <v>3485</v>
      </c>
      <c r="Q1842" s="3">
        <f>Table1[[#This Row],[Capacity (MW)]]*0.395*8760*10^-6</f>
        <v>0.34601999999999999</v>
      </c>
      <c r="R1842" s="3" cm="1">
        <f t="array" ref="R1842">AVERAGE(VLOOKUP(_xlfn.TEXTSPLIT(Table1[[#This Row],[Fuel (no space after comma)]], ","), FuelList_Final_EF!$A$2:$B$65, 2, FALSE))</f>
        <v>53.06</v>
      </c>
      <c r="S1842" s="3">
        <f>Table1[[#This Row],[Generation (TWh)]]*10^9*VLOOKUP(Table1[[#This Row],[Turbine/Engine Technology]],Technology_HR!$A$2:$B$11,2,FALSE)*10^-6</f>
        <v>2612104.98</v>
      </c>
      <c r="T1842" s="5">
        <f>Table1[[#This Row],[Fuel Consumption (mmBtu)]]*Table1[[#This Row],[Emission Factor (kg CO2/ mmBtu)]]*10^3</f>
        <v>138598290238.80002</v>
      </c>
      <c r="U1842" s="3">
        <f>Table1[[#This Row],[Emissions (g CO2)]]/(Table1[[#This Row],[Generation (TWh)]]*10^9)</f>
        <v>400.54994000000005</v>
      </c>
    </row>
    <row r="1843" spans="1:21" x14ac:dyDescent="0.35">
      <c r="A1843" t="s">
        <v>554</v>
      </c>
      <c r="B1843" t="s">
        <v>3239</v>
      </c>
      <c r="C1843" t="str">
        <f>SUBSTITUTE(Table1[[#This Row],[Fuel]],", ",",")</f>
        <v>fossil gas: natural gas</v>
      </c>
      <c r="D1843" t="s">
        <v>3239</v>
      </c>
      <c r="H1843" t="s">
        <v>3438</v>
      </c>
      <c r="I1843">
        <v>100</v>
      </c>
      <c r="J1843" t="s">
        <v>3444</v>
      </c>
      <c r="K1843" t="s">
        <v>29</v>
      </c>
      <c r="L1843" t="s">
        <v>29</v>
      </c>
      <c r="M1843" t="s">
        <v>29</v>
      </c>
      <c r="N1843">
        <v>31.965116999999999</v>
      </c>
      <c r="O1843">
        <v>120.248897</v>
      </c>
      <c r="P1843" t="s">
        <v>3485</v>
      </c>
      <c r="Q1843" s="3">
        <f>Table1[[#This Row],[Capacity (MW)]]*0.395*8760*10^-6</f>
        <v>0.34601999999999999</v>
      </c>
      <c r="R1843" s="3" cm="1">
        <f t="array" ref="R1843">AVERAGE(VLOOKUP(_xlfn.TEXTSPLIT(Table1[[#This Row],[Fuel (no space after comma)]], ","), FuelList_Final_EF!$A$2:$B$65, 2, FALSE))</f>
        <v>53.06</v>
      </c>
      <c r="S1843" s="3">
        <f>Table1[[#This Row],[Generation (TWh)]]*10^9*VLOOKUP(Table1[[#This Row],[Turbine/Engine Technology]],Technology_HR!$A$2:$B$11,2,FALSE)*10^-6</f>
        <v>2612104.98</v>
      </c>
      <c r="T1843" s="5">
        <f>Table1[[#This Row],[Fuel Consumption (mmBtu)]]*Table1[[#This Row],[Emission Factor (kg CO2/ mmBtu)]]*10^3</f>
        <v>138598290238.80002</v>
      </c>
      <c r="U1843" s="3">
        <f>Table1[[#This Row],[Emissions (g CO2)]]/(Table1[[#This Row],[Generation (TWh)]]*10^9)</f>
        <v>400.54994000000005</v>
      </c>
    </row>
    <row r="1844" spans="1:21" x14ac:dyDescent="0.35">
      <c r="A1844" t="s">
        <v>555</v>
      </c>
      <c r="B1844" t="s">
        <v>3239</v>
      </c>
      <c r="C1844" t="str">
        <f>SUBSTITUTE(Table1[[#This Row],[Fuel]],", ",",")</f>
        <v>fossil gas: natural gas</v>
      </c>
      <c r="D1844" t="s">
        <v>3239</v>
      </c>
      <c r="H1844" t="s">
        <v>3438</v>
      </c>
      <c r="I1844">
        <v>100</v>
      </c>
      <c r="J1844" t="s">
        <v>3451</v>
      </c>
      <c r="K1844" t="s">
        <v>29</v>
      </c>
      <c r="L1844" t="s">
        <v>29</v>
      </c>
      <c r="M1844" t="s">
        <v>29</v>
      </c>
      <c r="N1844">
        <v>33.401443999999998</v>
      </c>
      <c r="O1844">
        <v>120.116541</v>
      </c>
      <c r="P1844" t="s">
        <v>3485</v>
      </c>
      <c r="Q1844" s="3">
        <f>Table1[[#This Row],[Capacity (MW)]]*0.395*8760*10^-6</f>
        <v>0.34601999999999999</v>
      </c>
      <c r="R1844" s="3" cm="1">
        <f t="array" ref="R1844">AVERAGE(VLOOKUP(_xlfn.TEXTSPLIT(Table1[[#This Row],[Fuel (no space after comma)]], ","), FuelList_Final_EF!$A$2:$B$65, 2, FALSE))</f>
        <v>53.06</v>
      </c>
      <c r="S1844" s="3">
        <f>Table1[[#This Row],[Generation (TWh)]]*10^9*VLOOKUP(Table1[[#This Row],[Turbine/Engine Technology]],Technology_HR!$A$2:$B$11,2,FALSE)*10^-6</f>
        <v>2612104.98</v>
      </c>
      <c r="T1844" s="5">
        <f>Table1[[#This Row],[Fuel Consumption (mmBtu)]]*Table1[[#This Row],[Emission Factor (kg CO2/ mmBtu)]]*10^3</f>
        <v>138598290238.80002</v>
      </c>
      <c r="U1844" s="3">
        <f>Table1[[#This Row],[Emissions (g CO2)]]/(Table1[[#This Row],[Generation (TWh)]]*10^9)</f>
        <v>400.54994000000005</v>
      </c>
    </row>
    <row r="1845" spans="1:21" x14ac:dyDescent="0.35">
      <c r="A1845" t="s">
        <v>555</v>
      </c>
      <c r="B1845" t="s">
        <v>3239</v>
      </c>
      <c r="C1845" t="str">
        <f>SUBSTITUTE(Table1[[#This Row],[Fuel]],", ",",")</f>
        <v>fossil gas: natural gas</v>
      </c>
      <c r="D1845" t="s">
        <v>3239</v>
      </c>
      <c r="H1845" t="s">
        <v>3438</v>
      </c>
      <c r="I1845">
        <v>100</v>
      </c>
      <c r="J1845" t="s">
        <v>3451</v>
      </c>
      <c r="K1845" t="s">
        <v>29</v>
      </c>
      <c r="L1845" t="s">
        <v>29</v>
      </c>
      <c r="M1845" t="s">
        <v>29</v>
      </c>
      <c r="N1845">
        <v>33.401443999999998</v>
      </c>
      <c r="O1845">
        <v>120.116541</v>
      </c>
      <c r="P1845" t="s">
        <v>3485</v>
      </c>
      <c r="Q1845" s="3">
        <f>Table1[[#This Row],[Capacity (MW)]]*0.395*8760*10^-6</f>
        <v>0.34601999999999999</v>
      </c>
      <c r="R1845" s="3" cm="1">
        <f t="array" ref="R1845">AVERAGE(VLOOKUP(_xlfn.TEXTSPLIT(Table1[[#This Row],[Fuel (no space after comma)]], ","), FuelList_Final_EF!$A$2:$B$65, 2, FALSE))</f>
        <v>53.06</v>
      </c>
      <c r="S1845" s="3">
        <f>Table1[[#This Row],[Generation (TWh)]]*10^9*VLOOKUP(Table1[[#This Row],[Turbine/Engine Technology]],Technology_HR!$A$2:$B$11,2,FALSE)*10^-6</f>
        <v>2612104.98</v>
      </c>
      <c r="T1845" s="5">
        <f>Table1[[#This Row],[Fuel Consumption (mmBtu)]]*Table1[[#This Row],[Emission Factor (kg CO2/ mmBtu)]]*10^3</f>
        <v>138598290238.80002</v>
      </c>
      <c r="U1845" s="3">
        <f>Table1[[#This Row],[Emissions (g CO2)]]/(Table1[[#This Row],[Generation (TWh)]]*10^9)</f>
        <v>400.54994000000005</v>
      </c>
    </row>
    <row r="1846" spans="1:21" x14ac:dyDescent="0.35">
      <c r="A1846" t="s">
        <v>556</v>
      </c>
      <c r="B1846" t="s">
        <v>3242</v>
      </c>
      <c r="C1846" t="str">
        <f>SUBSTITUTE(Table1[[#This Row],[Fuel]],", ",",")</f>
        <v>fossil gas: lng</v>
      </c>
      <c r="D1846" t="s">
        <v>3242</v>
      </c>
      <c r="H1846" t="s">
        <v>3438</v>
      </c>
      <c r="I1846">
        <v>100</v>
      </c>
      <c r="J1846" t="s">
        <v>3446</v>
      </c>
      <c r="K1846">
        <v>2018</v>
      </c>
      <c r="L1846" t="s">
        <v>29</v>
      </c>
      <c r="M1846" t="s">
        <v>29</v>
      </c>
      <c r="N1846">
        <v>32.301681000000002</v>
      </c>
      <c r="O1846">
        <v>119.18636100000001</v>
      </c>
      <c r="P1846" t="s">
        <v>3485</v>
      </c>
      <c r="Q1846" s="3">
        <f>Table1[[#This Row],[Capacity (MW)]]*0.395*8760*10^-6</f>
        <v>0.34601999999999999</v>
      </c>
      <c r="R1846" s="3" cm="1">
        <f t="array" ref="R1846">AVERAGE(VLOOKUP(_xlfn.TEXTSPLIT(Table1[[#This Row],[Fuel (no space after comma)]], ","), FuelList_Final_EF!$A$2:$B$65, 2, FALSE))</f>
        <v>67.685819715340017</v>
      </c>
      <c r="S1846" s="3">
        <f>Table1[[#This Row],[Generation (TWh)]]*10^9*VLOOKUP(Table1[[#This Row],[Turbine/Engine Technology]],Technology_HR!$A$2:$B$11,2,FALSE)*10^-6</f>
        <v>2612104.98</v>
      </c>
      <c r="T1846" s="5">
        <f>Table1[[#This Row],[Fuel Consumption (mmBtu)]]*Table1[[#This Row],[Emission Factor (kg CO2/ mmBtu)]]*10^3</f>
        <v>176802466753.82184</v>
      </c>
      <c r="U1846" s="3">
        <f>Table1[[#This Row],[Emissions (g CO2)]]/(Table1[[#This Row],[Generation (TWh)]]*10^9)</f>
        <v>510.96025303110179</v>
      </c>
    </row>
    <row r="1847" spans="1:21" x14ac:dyDescent="0.35">
      <c r="A1847" t="s">
        <v>556</v>
      </c>
      <c r="B1847" t="s">
        <v>3242</v>
      </c>
      <c r="C1847" t="str">
        <f>SUBSTITUTE(Table1[[#This Row],[Fuel]],", ",",")</f>
        <v>fossil gas: lng</v>
      </c>
      <c r="D1847" t="s">
        <v>3242</v>
      </c>
      <c r="H1847" t="s">
        <v>3438</v>
      </c>
      <c r="I1847">
        <v>100</v>
      </c>
      <c r="J1847" t="s">
        <v>3446</v>
      </c>
      <c r="K1847">
        <v>2018</v>
      </c>
      <c r="L1847" t="s">
        <v>29</v>
      </c>
      <c r="M1847" t="s">
        <v>29</v>
      </c>
      <c r="N1847">
        <v>32.301681000000002</v>
      </c>
      <c r="O1847">
        <v>119.18636100000001</v>
      </c>
      <c r="P1847" t="s">
        <v>3485</v>
      </c>
      <c r="Q1847" s="3">
        <f>Table1[[#This Row],[Capacity (MW)]]*0.395*8760*10^-6</f>
        <v>0.34601999999999999</v>
      </c>
      <c r="R1847" s="3" cm="1">
        <f t="array" ref="R1847">AVERAGE(VLOOKUP(_xlfn.TEXTSPLIT(Table1[[#This Row],[Fuel (no space after comma)]], ","), FuelList_Final_EF!$A$2:$B$65, 2, FALSE))</f>
        <v>67.685819715340017</v>
      </c>
      <c r="S1847" s="3">
        <f>Table1[[#This Row],[Generation (TWh)]]*10^9*VLOOKUP(Table1[[#This Row],[Turbine/Engine Technology]],Technology_HR!$A$2:$B$11,2,FALSE)*10^-6</f>
        <v>2612104.98</v>
      </c>
      <c r="T1847" s="5">
        <f>Table1[[#This Row],[Fuel Consumption (mmBtu)]]*Table1[[#This Row],[Emission Factor (kg CO2/ mmBtu)]]*10^3</f>
        <v>176802466753.82184</v>
      </c>
      <c r="U1847" s="3">
        <f>Table1[[#This Row],[Emissions (g CO2)]]/(Table1[[#This Row],[Generation (TWh)]]*10^9)</f>
        <v>510.96025303110179</v>
      </c>
    </row>
    <row r="1848" spans="1:21" x14ac:dyDescent="0.35">
      <c r="A1848" t="s">
        <v>557</v>
      </c>
      <c r="B1848" t="s">
        <v>3239</v>
      </c>
      <c r="C1848" t="str">
        <f>SUBSTITUTE(Table1[[#This Row],[Fuel]],", ",",")</f>
        <v>fossil gas: natural gas</v>
      </c>
      <c r="D1848" t="s">
        <v>3239</v>
      </c>
      <c r="H1848" t="s">
        <v>3438</v>
      </c>
      <c r="I1848">
        <v>460</v>
      </c>
      <c r="J1848" t="s">
        <v>3451</v>
      </c>
      <c r="K1848" t="s">
        <v>29</v>
      </c>
      <c r="L1848" t="s">
        <v>29</v>
      </c>
      <c r="M1848" t="s">
        <v>29</v>
      </c>
      <c r="N1848">
        <v>19.357589999999998</v>
      </c>
      <c r="O1848">
        <v>110.63846100000001</v>
      </c>
      <c r="P1848" t="s">
        <v>3485</v>
      </c>
      <c r="Q1848" s="3">
        <f>Table1[[#This Row],[Capacity (MW)]]*0.395*8760*10^-6</f>
        <v>1.5916920000000001</v>
      </c>
      <c r="R1848" s="3" cm="1">
        <f t="array" ref="R1848">AVERAGE(VLOOKUP(_xlfn.TEXTSPLIT(Table1[[#This Row],[Fuel (no space after comma)]], ","), FuelList_Final_EF!$A$2:$B$65, 2, FALSE))</f>
        <v>53.06</v>
      </c>
      <c r="S1848" s="3">
        <f>Table1[[#This Row],[Generation (TWh)]]*10^9*VLOOKUP(Table1[[#This Row],[Turbine/Engine Technology]],Technology_HR!$A$2:$B$11,2,FALSE)*10^-6</f>
        <v>12015682.908</v>
      </c>
      <c r="T1848" s="5">
        <f>Table1[[#This Row],[Fuel Consumption (mmBtu)]]*Table1[[#This Row],[Emission Factor (kg CO2/ mmBtu)]]*10^3</f>
        <v>637552135098.47998</v>
      </c>
      <c r="U1848" s="3">
        <f>Table1[[#This Row],[Emissions (g CO2)]]/(Table1[[#This Row],[Generation (TWh)]]*10^9)</f>
        <v>400.54993999999999</v>
      </c>
    </row>
    <row r="1849" spans="1:21" x14ac:dyDescent="0.35">
      <c r="A1849" t="s">
        <v>557</v>
      </c>
      <c r="B1849" t="s">
        <v>3239</v>
      </c>
      <c r="C1849" t="str">
        <f>SUBSTITUTE(Table1[[#This Row],[Fuel]],", ",",")</f>
        <v>fossil gas: natural gas</v>
      </c>
      <c r="D1849" t="s">
        <v>3239</v>
      </c>
      <c r="H1849" t="s">
        <v>3438</v>
      </c>
      <c r="I1849">
        <v>460</v>
      </c>
      <c r="J1849" t="s">
        <v>3451</v>
      </c>
      <c r="K1849" t="s">
        <v>29</v>
      </c>
      <c r="L1849" t="s">
        <v>29</v>
      </c>
      <c r="M1849" t="s">
        <v>29</v>
      </c>
      <c r="N1849">
        <v>19.357589999999998</v>
      </c>
      <c r="O1849">
        <v>110.63846100000001</v>
      </c>
      <c r="P1849" t="s">
        <v>3485</v>
      </c>
      <c r="Q1849" s="3">
        <f>Table1[[#This Row],[Capacity (MW)]]*0.395*8760*10^-6</f>
        <v>1.5916920000000001</v>
      </c>
      <c r="R1849" s="3" cm="1">
        <f t="array" ref="R1849">AVERAGE(VLOOKUP(_xlfn.TEXTSPLIT(Table1[[#This Row],[Fuel (no space after comma)]], ","), FuelList_Final_EF!$A$2:$B$65, 2, FALSE))</f>
        <v>53.06</v>
      </c>
      <c r="S1849" s="3">
        <f>Table1[[#This Row],[Generation (TWh)]]*10^9*VLOOKUP(Table1[[#This Row],[Turbine/Engine Technology]],Technology_HR!$A$2:$B$11,2,FALSE)*10^-6</f>
        <v>12015682.908</v>
      </c>
      <c r="T1849" s="5">
        <f>Table1[[#This Row],[Fuel Consumption (mmBtu)]]*Table1[[#This Row],[Emission Factor (kg CO2/ mmBtu)]]*10^3</f>
        <v>637552135098.47998</v>
      </c>
      <c r="U1849" s="3">
        <f>Table1[[#This Row],[Emissions (g CO2)]]/(Table1[[#This Row],[Generation (TWh)]]*10^9)</f>
        <v>400.54993999999999</v>
      </c>
    </row>
    <row r="1850" spans="1:21" x14ac:dyDescent="0.35">
      <c r="A1850" t="s">
        <v>558</v>
      </c>
      <c r="B1850" t="s">
        <v>3239</v>
      </c>
      <c r="C1850" t="str">
        <f>SUBSTITUTE(Table1[[#This Row],[Fuel]],", ",",")</f>
        <v>fossil gas: natural gas</v>
      </c>
      <c r="D1850" t="s">
        <v>3239</v>
      </c>
      <c r="H1850" t="s">
        <v>3438</v>
      </c>
      <c r="I1850">
        <v>390</v>
      </c>
      <c r="J1850" t="s">
        <v>3446</v>
      </c>
      <c r="K1850">
        <v>2005</v>
      </c>
      <c r="L1850" t="s">
        <v>29</v>
      </c>
      <c r="M1850" t="s">
        <v>29</v>
      </c>
      <c r="N1850">
        <v>30.361011999999999</v>
      </c>
      <c r="O1850">
        <v>120.14186100000001</v>
      </c>
      <c r="P1850" t="s">
        <v>3485</v>
      </c>
      <c r="Q1850" s="3">
        <f>Table1[[#This Row],[Capacity (MW)]]*0.395*8760*10^-6</f>
        <v>1.349478</v>
      </c>
      <c r="R1850" s="3" cm="1">
        <f t="array" ref="R1850">AVERAGE(VLOOKUP(_xlfn.TEXTSPLIT(Table1[[#This Row],[Fuel (no space after comma)]], ","), FuelList_Final_EF!$A$2:$B$65, 2, FALSE))</f>
        <v>53.06</v>
      </c>
      <c r="S1850" s="3">
        <f>Table1[[#This Row],[Generation (TWh)]]*10^9*VLOOKUP(Table1[[#This Row],[Turbine/Engine Technology]],Technology_HR!$A$2:$B$11,2,FALSE)*10^-6</f>
        <v>10187209.422</v>
      </c>
      <c r="T1850" s="5">
        <f>Table1[[#This Row],[Fuel Consumption (mmBtu)]]*Table1[[#This Row],[Emission Factor (kg CO2/ mmBtu)]]*10^3</f>
        <v>540533331931.32007</v>
      </c>
      <c r="U1850" s="3">
        <f>Table1[[#This Row],[Emissions (g CO2)]]/(Table1[[#This Row],[Generation (TWh)]]*10^9)</f>
        <v>400.54994000000005</v>
      </c>
    </row>
    <row r="1851" spans="1:21" x14ac:dyDescent="0.35">
      <c r="A1851" t="s">
        <v>558</v>
      </c>
      <c r="B1851" t="s">
        <v>3239</v>
      </c>
      <c r="C1851" t="str">
        <f>SUBSTITUTE(Table1[[#This Row],[Fuel]],", ",",")</f>
        <v>fossil gas: natural gas</v>
      </c>
      <c r="D1851" t="s">
        <v>3239</v>
      </c>
      <c r="H1851" t="s">
        <v>3438</v>
      </c>
      <c r="I1851">
        <v>390</v>
      </c>
      <c r="J1851" t="s">
        <v>3446</v>
      </c>
      <c r="K1851">
        <v>2005</v>
      </c>
      <c r="L1851" t="s">
        <v>29</v>
      </c>
      <c r="M1851" t="s">
        <v>29</v>
      </c>
      <c r="N1851">
        <v>30.361011999999999</v>
      </c>
      <c r="O1851">
        <v>120.14186100000001</v>
      </c>
      <c r="P1851" t="s">
        <v>3485</v>
      </c>
      <c r="Q1851" s="3">
        <f>Table1[[#This Row],[Capacity (MW)]]*0.395*8760*10^-6</f>
        <v>1.349478</v>
      </c>
      <c r="R1851" s="3" cm="1">
        <f t="array" ref="R1851">AVERAGE(VLOOKUP(_xlfn.TEXTSPLIT(Table1[[#This Row],[Fuel (no space after comma)]], ","), FuelList_Final_EF!$A$2:$B$65, 2, FALSE))</f>
        <v>53.06</v>
      </c>
      <c r="S1851" s="3">
        <f>Table1[[#This Row],[Generation (TWh)]]*10^9*VLOOKUP(Table1[[#This Row],[Turbine/Engine Technology]],Technology_HR!$A$2:$B$11,2,FALSE)*10^-6</f>
        <v>10187209.422</v>
      </c>
      <c r="T1851" s="5">
        <f>Table1[[#This Row],[Fuel Consumption (mmBtu)]]*Table1[[#This Row],[Emission Factor (kg CO2/ mmBtu)]]*10^3</f>
        <v>540533331931.32007</v>
      </c>
      <c r="U1851" s="3">
        <f>Table1[[#This Row],[Emissions (g CO2)]]/(Table1[[#This Row],[Generation (TWh)]]*10^9)</f>
        <v>400.54994000000005</v>
      </c>
    </row>
    <row r="1852" spans="1:21" x14ac:dyDescent="0.35">
      <c r="A1852" t="s">
        <v>558</v>
      </c>
      <c r="B1852" t="s">
        <v>3239</v>
      </c>
      <c r="C1852" t="str">
        <f>SUBSTITUTE(Table1[[#This Row],[Fuel]],", ",",")</f>
        <v>fossil gas: natural gas</v>
      </c>
      <c r="D1852" t="s">
        <v>3239</v>
      </c>
      <c r="H1852" t="s">
        <v>3438</v>
      </c>
      <c r="I1852">
        <v>390</v>
      </c>
      <c r="J1852" t="s">
        <v>3446</v>
      </c>
      <c r="K1852">
        <v>2005</v>
      </c>
      <c r="L1852" t="s">
        <v>29</v>
      </c>
      <c r="M1852" t="s">
        <v>29</v>
      </c>
      <c r="N1852">
        <v>30.361011999999999</v>
      </c>
      <c r="O1852">
        <v>120.14186100000001</v>
      </c>
      <c r="P1852" t="s">
        <v>3485</v>
      </c>
      <c r="Q1852" s="3">
        <f>Table1[[#This Row],[Capacity (MW)]]*0.395*8760*10^-6</f>
        <v>1.349478</v>
      </c>
      <c r="R1852" s="3" cm="1">
        <f t="array" ref="R1852">AVERAGE(VLOOKUP(_xlfn.TEXTSPLIT(Table1[[#This Row],[Fuel (no space after comma)]], ","), FuelList_Final_EF!$A$2:$B$65, 2, FALSE))</f>
        <v>53.06</v>
      </c>
      <c r="S1852" s="3">
        <f>Table1[[#This Row],[Generation (TWh)]]*10^9*VLOOKUP(Table1[[#This Row],[Turbine/Engine Technology]],Technology_HR!$A$2:$B$11,2,FALSE)*10^-6</f>
        <v>10187209.422</v>
      </c>
      <c r="T1852" s="5">
        <f>Table1[[#This Row],[Fuel Consumption (mmBtu)]]*Table1[[#This Row],[Emission Factor (kg CO2/ mmBtu)]]*10^3</f>
        <v>540533331931.32007</v>
      </c>
      <c r="U1852" s="3">
        <f>Table1[[#This Row],[Emissions (g CO2)]]/(Table1[[#This Row],[Generation (TWh)]]*10^9)</f>
        <v>400.54994000000005</v>
      </c>
    </row>
    <row r="1853" spans="1:21" x14ac:dyDescent="0.35">
      <c r="A1853" t="s">
        <v>558</v>
      </c>
      <c r="B1853" t="s">
        <v>3239</v>
      </c>
      <c r="C1853" t="str">
        <f>SUBSTITUTE(Table1[[#This Row],[Fuel]],", ",",")</f>
        <v>fossil gas: natural gas</v>
      </c>
      <c r="D1853" t="s">
        <v>3239</v>
      </c>
      <c r="H1853" t="s">
        <v>3438</v>
      </c>
      <c r="I1853">
        <v>415</v>
      </c>
      <c r="J1853" t="s">
        <v>3446</v>
      </c>
      <c r="K1853">
        <v>2013</v>
      </c>
      <c r="L1853" t="s">
        <v>29</v>
      </c>
      <c r="M1853" t="s">
        <v>29</v>
      </c>
      <c r="N1853">
        <v>30.361011999999999</v>
      </c>
      <c r="O1853">
        <v>120.14186100000001</v>
      </c>
      <c r="P1853" t="s">
        <v>3485</v>
      </c>
      <c r="Q1853" s="3">
        <f>Table1[[#This Row],[Capacity (MW)]]*0.395*8760*10^-6</f>
        <v>1.435983</v>
      </c>
      <c r="R1853" s="3" cm="1">
        <f t="array" ref="R1853">AVERAGE(VLOOKUP(_xlfn.TEXTSPLIT(Table1[[#This Row],[Fuel (no space after comma)]], ","), FuelList_Final_EF!$A$2:$B$65, 2, FALSE))</f>
        <v>53.06</v>
      </c>
      <c r="S1853" s="3">
        <f>Table1[[#This Row],[Generation (TWh)]]*10^9*VLOOKUP(Table1[[#This Row],[Turbine/Engine Technology]],Technology_HR!$A$2:$B$11,2,FALSE)*10^-6</f>
        <v>10840235.666999999</v>
      </c>
      <c r="T1853" s="5">
        <f>Table1[[#This Row],[Fuel Consumption (mmBtu)]]*Table1[[#This Row],[Emission Factor (kg CO2/ mmBtu)]]*10^3</f>
        <v>575182904491.02002</v>
      </c>
      <c r="U1853" s="3">
        <f>Table1[[#This Row],[Emissions (g CO2)]]/(Table1[[#This Row],[Generation (TWh)]]*10^9)</f>
        <v>400.54993999999999</v>
      </c>
    </row>
    <row r="1854" spans="1:21" x14ac:dyDescent="0.35">
      <c r="A1854" t="s">
        <v>558</v>
      </c>
      <c r="B1854" t="s">
        <v>3239</v>
      </c>
      <c r="C1854" t="str">
        <f>SUBSTITUTE(Table1[[#This Row],[Fuel]],", ",",")</f>
        <v>fossil gas: natural gas</v>
      </c>
      <c r="D1854" t="s">
        <v>3239</v>
      </c>
      <c r="H1854" t="s">
        <v>3438</v>
      </c>
      <c r="I1854">
        <v>415</v>
      </c>
      <c r="J1854" t="s">
        <v>3446</v>
      </c>
      <c r="K1854">
        <v>2013</v>
      </c>
      <c r="L1854" t="s">
        <v>29</v>
      </c>
      <c r="M1854" t="s">
        <v>29</v>
      </c>
      <c r="N1854">
        <v>30.361011999999999</v>
      </c>
      <c r="O1854">
        <v>120.14186100000001</v>
      </c>
      <c r="P1854" t="s">
        <v>3485</v>
      </c>
      <c r="Q1854" s="3">
        <f>Table1[[#This Row],[Capacity (MW)]]*0.395*8760*10^-6</f>
        <v>1.435983</v>
      </c>
      <c r="R1854" s="3" cm="1">
        <f t="array" ref="R1854">AVERAGE(VLOOKUP(_xlfn.TEXTSPLIT(Table1[[#This Row],[Fuel (no space after comma)]], ","), FuelList_Final_EF!$A$2:$B$65, 2, FALSE))</f>
        <v>53.06</v>
      </c>
      <c r="S1854" s="3">
        <f>Table1[[#This Row],[Generation (TWh)]]*10^9*VLOOKUP(Table1[[#This Row],[Turbine/Engine Technology]],Technology_HR!$A$2:$B$11,2,FALSE)*10^-6</f>
        <v>10840235.666999999</v>
      </c>
      <c r="T1854" s="5">
        <f>Table1[[#This Row],[Fuel Consumption (mmBtu)]]*Table1[[#This Row],[Emission Factor (kg CO2/ mmBtu)]]*10^3</f>
        <v>575182904491.02002</v>
      </c>
      <c r="U1854" s="3">
        <f>Table1[[#This Row],[Emissions (g CO2)]]/(Table1[[#This Row],[Generation (TWh)]]*10^9)</f>
        <v>400.54993999999999</v>
      </c>
    </row>
    <row r="1855" spans="1:21" x14ac:dyDescent="0.35">
      <c r="A1855" t="s">
        <v>558</v>
      </c>
      <c r="B1855" t="s">
        <v>3239</v>
      </c>
      <c r="C1855" t="str">
        <f>SUBSTITUTE(Table1[[#This Row],[Fuel]],", ",",")</f>
        <v>fossil gas: natural gas</v>
      </c>
      <c r="D1855" t="s">
        <v>3239</v>
      </c>
      <c r="H1855" t="s">
        <v>3438</v>
      </c>
      <c r="I1855">
        <v>415</v>
      </c>
      <c r="J1855" t="s">
        <v>3446</v>
      </c>
      <c r="K1855">
        <v>2013</v>
      </c>
      <c r="L1855" t="s">
        <v>29</v>
      </c>
      <c r="M1855" t="s">
        <v>29</v>
      </c>
      <c r="N1855">
        <v>30.361011999999999</v>
      </c>
      <c r="O1855">
        <v>120.14186100000001</v>
      </c>
      <c r="P1855" t="s">
        <v>3485</v>
      </c>
      <c r="Q1855" s="3">
        <f>Table1[[#This Row],[Capacity (MW)]]*0.395*8760*10^-6</f>
        <v>1.435983</v>
      </c>
      <c r="R1855" s="3" cm="1">
        <f t="array" ref="R1855">AVERAGE(VLOOKUP(_xlfn.TEXTSPLIT(Table1[[#This Row],[Fuel (no space after comma)]], ","), FuelList_Final_EF!$A$2:$B$65, 2, FALSE))</f>
        <v>53.06</v>
      </c>
      <c r="S1855" s="3">
        <f>Table1[[#This Row],[Generation (TWh)]]*10^9*VLOOKUP(Table1[[#This Row],[Turbine/Engine Technology]],Technology_HR!$A$2:$B$11,2,FALSE)*10^-6</f>
        <v>10840235.666999999</v>
      </c>
      <c r="T1855" s="5">
        <f>Table1[[#This Row],[Fuel Consumption (mmBtu)]]*Table1[[#This Row],[Emission Factor (kg CO2/ mmBtu)]]*10^3</f>
        <v>575182904491.02002</v>
      </c>
      <c r="U1855" s="3">
        <f>Table1[[#This Row],[Emissions (g CO2)]]/(Table1[[#This Row],[Generation (TWh)]]*10^9)</f>
        <v>400.54993999999999</v>
      </c>
    </row>
    <row r="1856" spans="1:21" x14ac:dyDescent="0.35">
      <c r="A1856" t="s">
        <v>559</v>
      </c>
      <c r="B1856" t="s">
        <v>3239</v>
      </c>
      <c r="C1856" t="str">
        <f>SUBSTITUTE(Table1[[#This Row],[Fuel]],", ",",")</f>
        <v>fossil gas: natural gas</v>
      </c>
      <c r="D1856" t="s">
        <v>3239</v>
      </c>
      <c r="H1856" t="s">
        <v>3438</v>
      </c>
      <c r="I1856">
        <v>176.5</v>
      </c>
      <c r="J1856" t="s">
        <v>3446</v>
      </c>
      <c r="K1856">
        <v>2005</v>
      </c>
      <c r="L1856" t="s">
        <v>29</v>
      </c>
      <c r="M1856" t="s">
        <v>29</v>
      </c>
      <c r="N1856">
        <v>30.470794000000001</v>
      </c>
      <c r="O1856">
        <v>114.20353799999999</v>
      </c>
      <c r="P1856" t="s">
        <v>3485</v>
      </c>
      <c r="Q1856" s="3">
        <f>Table1[[#This Row],[Capacity (MW)]]*0.395*8760*10^-6</f>
        <v>0.61072530000000003</v>
      </c>
      <c r="R1856" s="3" cm="1">
        <f t="array" ref="R1856">AVERAGE(VLOOKUP(_xlfn.TEXTSPLIT(Table1[[#This Row],[Fuel (no space after comma)]], ","), FuelList_Final_EF!$A$2:$B$65, 2, FALSE))</f>
        <v>53.06</v>
      </c>
      <c r="S1856" s="3">
        <f>Table1[[#This Row],[Generation (TWh)]]*10^9*VLOOKUP(Table1[[#This Row],[Turbine/Engine Technology]],Technology_HR!$A$2:$B$11,2,FALSE)*10^-6</f>
        <v>4610365.2896999996</v>
      </c>
      <c r="T1856" s="5">
        <f>Table1[[#This Row],[Fuel Consumption (mmBtu)]]*Table1[[#This Row],[Emission Factor (kg CO2/ mmBtu)]]*10^3</f>
        <v>244625982271.48199</v>
      </c>
      <c r="U1856" s="3">
        <f>Table1[[#This Row],[Emissions (g CO2)]]/(Table1[[#This Row],[Generation (TWh)]]*10^9)</f>
        <v>400.54993999999999</v>
      </c>
    </row>
    <row r="1857" spans="1:21" x14ac:dyDescent="0.35">
      <c r="A1857" t="s">
        <v>559</v>
      </c>
      <c r="B1857" t="s">
        <v>3239</v>
      </c>
      <c r="C1857" t="str">
        <f>SUBSTITUTE(Table1[[#This Row],[Fuel]],", ",",")</f>
        <v>fossil gas: natural gas</v>
      </c>
      <c r="D1857" t="s">
        <v>3239</v>
      </c>
      <c r="H1857" t="s">
        <v>3438</v>
      </c>
      <c r="I1857">
        <v>75</v>
      </c>
      <c r="J1857" t="s">
        <v>3446</v>
      </c>
      <c r="K1857">
        <v>2024</v>
      </c>
      <c r="L1857" t="s">
        <v>29</v>
      </c>
      <c r="M1857" t="s">
        <v>29</v>
      </c>
      <c r="N1857">
        <v>30.470794000000001</v>
      </c>
      <c r="O1857">
        <v>114.20353799999999</v>
      </c>
      <c r="P1857" t="s">
        <v>3485</v>
      </c>
      <c r="Q1857" s="3">
        <f>Table1[[#This Row],[Capacity (MW)]]*0.395*8760*10^-6</f>
        <v>0.259515</v>
      </c>
      <c r="R1857" s="3" cm="1">
        <f t="array" ref="R1857">AVERAGE(VLOOKUP(_xlfn.TEXTSPLIT(Table1[[#This Row],[Fuel (no space after comma)]], ","), FuelList_Final_EF!$A$2:$B$65, 2, FALSE))</f>
        <v>53.06</v>
      </c>
      <c r="S1857" s="3">
        <f>Table1[[#This Row],[Generation (TWh)]]*10^9*VLOOKUP(Table1[[#This Row],[Turbine/Engine Technology]],Technology_HR!$A$2:$B$11,2,FALSE)*10^-6</f>
        <v>1959078.7349999999</v>
      </c>
      <c r="T1857" s="5">
        <f>Table1[[#This Row],[Fuel Consumption (mmBtu)]]*Table1[[#This Row],[Emission Factor (kg CO2/ mmBtu)]]*10^3</f>
        <v>103948717679.09999</v>
      </c>
      <c r="U1857" s="3">
        <f>Table1[[#This Row],[Emissions (g CO2)]]/(Table1[[#This Row],[Generation (TWh)]]*10^9)</f>
        <v>400.54993999999999</v>
      </c>
    </row>
    <row r="1858" spans="1:21" x14ac:dyDescent="0.35">
      <c r="A1858" t="s">
        <v>559</v>
      </c>
      <c r="B1858" t="s">
        <v>3239</v>
      </c>
      <c r="C1858" t="str">
        <f>SUBSTITUTE(Table1[[#This Row],[Fuel]],", ",",")</f>
        <v>fossil gas: natural gas</v>
      </c>
      <c r="D1858" t="s">
        <v>3239</v>
      </c>
      <c r="H1858" t="s">
        <v>3438</v>
      </c>
      <c r="I1858">
        <v>75</v>
      </c>
      <c r="J1858" t="s">
        <v>3446</v>
      </c>
      <c r="K1858">
        <v>2023</v>
      </c>
      <c r="L1858" t="s">
        <v>29</v>
      </c>
      <c r="M1858" t="s">
        <v>29</v>
      </c>
      <c r="N1858">
        <v>30.470794000000001</v>
      </c>
      <c r="O1858">
        <v>114.20353799999999</v>
      </c>
      <c r="P1858" t="s">
        <v>3485</v>
      </c>
      <c r="Q1858" s="3">
        <f>Table1[[#This Row],[Capacity (MW)]]*0.395*8760*10^-6</f>
        <v>0.259515</v>
      </c>
      <c r="R1858" s="3" cm="1">
        <f t="array" ref="R1858">AVERAGE(VLOOKUP(_xlfn.TEXTSPLIT(Table1[[#This Row],[Fuel (no space after comma)]], ","), FuelList_Final_EF!$A$2:$B$65, 2, FALSE))</f>
        <v>53.06</v>
      </c>
      <c r="S1858" s="3">
        <f>Table1[[#This Row],[Generation (TWh)]]*10^9*VLOOKUP(Table1[[#This Row],[Turbine/Engine Technology]],Technology_HR!$A$2:$B$11,2,FALSE)*10^-6</f>
        <v>1959078.7349999999</v>
      </c>
      <c r="T1858" s="5">
        <f>Table1[[#This Row],[Fuel Consumption (mmBtu)]]*Table1[[#This Row],[Emission Factor (kg CO2/ mmBtu)]]*10^3</f>
        <v>103948717679.09999</v>
      </c>
      <c r="U1858" s="3">
        <f>Table1[[#This Row],[Emissions (g CO2)]]/(Table1[[#This Row],[Generation (TWh)]]*10^9)</f>
        <v>400.54993999999999</v>
      </c>
    </row>
    <row r="1859" spans="1:21" x14ac:dyDescent="0.35">
      <c r="A1859" t="s">
        <v>560</v>
      </c>
      <c r="B1859" t="s">
        <v>3239</v>
      </c>
      <c r="C1859" t="str">
        <f>SUBSTITUTE(Table1[[#This Row],[Fuel]],", ",",")</f>
        <v>fossil gas: natural gas</v>
      </c>
      <c r="D1859" t="s">
        <v>3239</v>
      </c>
      <c r="H1859" t="s">
        <v>3436</v>
      </c>
      <c r="I1859">
        <v>80</v>
      </c>
      <c r="J1859" t="s">
        <v>3449</v>
      </c>
      <c r="K1859">
        <v>2024</v>
      </c>
      <c r="L1859" t="s">
        <v>29</v>
      </c>
      <c r="M1859" t="s">
        <v>29</v>
      </c>
      <c r="N1859">
        <v>45.800690000000003</v>
      </c>
      <c r="O1859">
        <v>126.523241</v>
      </c>
      <c r="P1859" t="s">
        <v>3485</v>
      </c>
      <c r="Q1859" s="3">
        <f>Table1[[#This Row],[Capacity (MW)]]*0.395*8760*10^-6</f>
        <v>0.27681600000000001</v>
      </c>
      <c r="R1859" s="3" cm="1">
        <f t="array" ref="R1859">AVERAGE(VLOOKUP(_xlfn.TEXTSPLIT(Table1[[#This Row],[Fuel (no space after comma)]], ","), FuelList_Final_EF!$A$2:$B$65, 2, FALSE))</f>
        <v>53.06</v>
      </c>
      <c r="S1859" s="3">
        <f>Table1[[#This Row],[Generation (TWh)]]*10^9*VLOOKUP(Table1[[#This Row],[Turbine/Engine Technology]],Technology_HR!$A$2:$B$11,2,FALSE)*10^-6</f>
        <v>3047744.1599999997</v>
      </c>
      <c r="T1859" s="5">
        <f>Table1[[#This Row],[Fuel Consumption (mmBtu)]]*Table1[[#This Row],[Emission Factor (kg CO2/ mmBtu)]]*10^3</f>
        <v>161713305129.59998</v>
      </c>
      <c r="U1859" s="3">
        <f>Table1[[#This Row],[Emissions (g CO2)]]/(Table1[[#This Row],[Generation (TWh)]]*10^9)</f>
        <v>584.1905999999999</v>
      </c>
    </row>
    <row r="1860" spans="1:21" x14ac:dyDescent="0.35">
      <c r="A1860" t="s">
        <v>560</v>
      </c>
      <c r="B1860" t="s">
        <v>3239</v>
      </c>
      <c r="C1860" t="str">
        <f>SUBSTITUTE(Table1[[#This Row],[Fuel]],", ",",")</f>
        <v>fossil gas: natural gas</v>
      </c>
      <c r="D1860" t="s">
        <v>3239</v>
      </c>
      <c r="H1860" t="s">
        <v>3436</v>
      </c>
      <c r="I1860">
        <v>80</v>
      </c>
      <c r="J1860" t="s">
        <v>3449</v>
      </c>
      <c r="K1860">
        <v>2024</v>
      </c>
      <c r="L1860" t="s">
        <v>29</v>
      </c>
      <c r="M1860" t="s">
        <v>29</v>
      </c>
      <c r="N1860">
        <v>45.800690000000003</v>
      </c>
      <c r="O1860">
        <v>126.523241</v>
      </c>
      <c r="P1860" t="s">
        <v>3485</v>
      </c>
      <c r="Q1860" s="3">
        <f>Table1[[#This Row],[Capacity (MW)]]*0.395*8760*10^-6</f>
        <v>0.27681600000000001</v>
      </c>
      <c r="R1860" s="3" cm="1">
        <f t="array" ref="R1860">AVERAGE(VLOOKUP(_xlfn.TEXTSPLIT(Table1[[#This Row],[Fuel (no space after comma)]], ","), FuelList_Final_EF!$A$2:$B$65, 2, FALSE))</f>
        <v>53.06</v>
      </c>
      <c r="S1860" s="3">
        <f>Table1[[#This Row],[Generation (TWh)]]*10^9*VLOOKUP(Table1[[#This Row],[Turbine/Engine Technology]],Technology_HR!$A$2:$B$11,2,FALSE)*10^-6</f>
        <v>3047744.1599999997</v>
      </c>
      <c r="T1860" s="5">
        <f>Table1[[#This Row],[Fuel Consumption (mmBtu)]]*Table1[[#This Row],[Emission Factor (kg CO2/ mmBtu)]]*10^3</f>
        <v>161713305129.59998</v>
      </c>
      <c r="U1860" s="3">
        <f>Table1[[#This Row],[Emissions (g CO2)]]/(Table1[[#This Row],[Generation (TWh)]]*10^9)</f>
        <v>584.1905999999999</v>
      </c>
    </row>
    <row r="1861" spans="1:21" x14ac:dyDescent="0.35">
      <c r="A1861" t="s">
        <v>561</v>
      </c>
      <c r="B1861" t="s">
        <v>3274</v>
      </c>
      <c r="C1861" t="str">
        <f>SUBSTITUTE(Table1[[#This Row],[Fuel]],", ",",")</f>
        <v>industrial by-product: blast furnace gas</v>
      </c>
      <c r="D1861" t="s">
        <v>3274</v>
      </c>
      <c r="H1861" t="s">
        <v>59</v>
      </c>
      <c r="I1861">
        <v>100</v>
      </c>
      <c r="J1861" t="s">
        <v>3446</v>
      </c>
      <c r="K1861">
        <v>2021</v>
      </c>
      <c r="L1861" t="s">
        <v>29</v>
      </c>
      <c r="M1861" t="s">
        <v>29</v>
      </c>
      <c r="N1861">
        <v>39.273803999999998</v>
      </c>
      <c r="O1861">
        <v>119.05073299999999</v>
      </c>
      <c r="P1861" t="s">
        <v>3485</v>
      </c>
      <c r="Q1861" s="3">
        <f>Table1[[#This Row],[Capacity (MW)]]*0.395*8760*10^-6</f>
        <v>0.34601999999999999</v>
      </c>
      <c r="R1861" s="3" cm="1">
        <f t="array" ref="R1861">AVERAGE(VLOOKUP(_xlfn.TEXTSPLIT(Table1[[#This Row],[Fuel (no space after comma)]], ","), FuelList_Final_EF!$A$2:$B$65, 2, FALSE))</f>
        <v>274.32</v>
      </c>
      <c r="S1861" s="3">
        <f>Table1[[#This Row],[Generation (TWh)]]*10^9*VLOOKUP(Table1[[#This Row],[Turbine/Engine Technology]],Technology_HR!$A$2:$B$11,2,FALSE)*10^-6</f>
        <v>2870408.9099999997</v>
      </c>
      <c r="T1861" s="5">
        <f>Table1[[#This Row],[Fuel Consumption (mmBtu)]]*Table1[[#This Row],[Emission Factor (kg CO2/ mmBtu)]]*10^3</f>
        <v>787410572191.19995</v>
      </c>
      <c r="U1861" s="3">
        <f>Table1[[#This Row],[Emissions (g CO2)]]/(Table1[[#This Row],[Generation (TWh)]]*10^9)</f>
        <v>2275.62156</v>
      </c>
    </row>
    <row r="1862" spans="1:21" x14ac:dyDescent="0.35">
      <c r="A1862" t="s">
        <v>562</v>
      </c>
      <c r="B1862" t="s">
        <v>3274</v>
      </c>
      <c r="C1862" t="str">
        <f>SUBSTITUTE(Table1[[#This Row],[Fuel]],", ",",")</f>
        <v>industrial by-product: blast furnace gas</v>
      </c>
      <c r="D1862" t="s">
        <v>3274</v>
      </c>
      <c r="H1862" t="s">
        <v>3440</v>
      </c>
      <c r="I1862">
        <v>50</v>
      </c>
      <c r="J1862" t="s">
        <v>3446</v>
      </c>
      <c r="K1862">
        <v>2021</v>
      </c>
      <c r="L1862" t="s">
        <v>29</v>
      </c>
      <c r="M1862" t="s">
        <v>29</v>
      </c>
      <c r="N1862">
        <v>39.654122000000001</v>
      </c>
      <c r="O1862">
        <v>118.890597</v>
      </c>
      <c r="P1862" t="s">
        <v>3485</v>
      </c>
      <c r="Q1862" s="3">
        <f>Table1[[#This Row],[Capacity (MW)]]*0.395*8760*10^-6</f>
        <v>0.17301</v>
      </c>
      <c r="R1862" s="3" cm="1">
        <f t="array" ref="R1862">AVERAGE(VLOOKUP(_xlfn.TEXTSPLIT(Table1[[#This Row],[Fuel (no space after comma)]], ","), FuelList_Final_EF!$A$2:$B$65, 2, FALSE))</f>
        <v>274.32</v>
      </c>
      <c r="S1862" s="3">
        <f>Table1[[#This Row],[Generation (TWh)]]*10^9*VLOOKUP(Table1[[#This Row],[Turbine/Engine Technology]],Technology_HR!$A$2:$B$11,2,FALSE)*10^-6</f>
        <v>1779407.8499999999</v>
      </c>
      <c r="T1862" s="5">
        <f>Table1[[#This Row],[Fuel Consumption (mmBtu)]]*Table1[[#This Row],[Emission Factor (kg CO2/ mmBtu)]]*10^3</f>
        <v>488127161411.99994</v>
      </c>
      <c r="U1862" s="3">
        <f>Table1[[#This Row],[Emissions (g CO2)]]/(Table1[[#This Row],[Generation (TWh)]]*10^9)</f>
        <v>2821.3811999999998</v>
      </c>
    </row>
    <row r="1863" spans="1:21" x14ac:dyDescent="0.35">
      <c r="A1863" t="s">
        <v>562</v>
      </c>
      <c r="B1863" t="s">
        <v>3274</v>
      </c>
      <c r="C1863" t="str">
        <f>SUBSTITUTE(Table1[[#This Row],[Fuel]],", ",",")</f>
        <v>industrial by-product: blast furnace gas</v>
      </c>
      <c r="D1863" t="s">
        <v>3274</v>
      </c>
      <c r="H1863" t="s">
        <v>3440</v>
      </c>
      <c r="I1863">
        <v>50</v>
      </c>
      <c r="J1863" t="s">
        <v>3446</v>
      </c>
      <c r="K1863">
        <v>2021</v>
      </c>
      <c r="L1863" t="s">
        <v>29</v>
      </c>
      <c r="M1863" t="s">
        <v>29</v>
      </c>
      <c r="N1863">
        <v>39.654122000000001</v>
      </c>
      <c r="O1863">
        <v>118.890597</v>
      </c>
      <c r="P1863" t="s">
        <v>3485</v>
      </c>
      <c r="Q1863" s="3">
        <f>Table1[[#This Row],[Capacity (MW)]]*0.395*8760*10^-6</f>
        <v>0.17301</v>
      </c>
      <c r="R1863" s="3" cm="1">
        <f t="array" ref="R1863">AVERAGE(VLOOKUP(_xlfn.TEXTSPLIT(Table1[[#This Row],[Fuel (no space after comma)]], ","), FuelList_Final_EF!$A$2:$B$65, 2, FALSE))</f>
        <v>274.32</v>
      </c>
      <c r="S1863" s="3">
        <f>Table1[[#This Row],[Generation (TWh)]]*10^9*VLOOKUP(Table1[[#This Row],[Turbine/Engine Technology]],Technology_HR!$A$2:$B$11,2,FALSE)*10^-6</f>
        <v>1779407.8499999999</v>
      </c>
      <c r="T1863" s="5">
        <f>Table1[[#This Row],[Fuel Consumption (mmBtu)]]*Table1[[#This Row],[Emission Factor (kg CO2/ mmBtu)]]*10^3</f>
        <v>488127161411.99994</v>
      </c>
      <c r="U1863" s="3">
        <f>Table1[[#This Row],[Emissions (g CO2)]]/(Table1[[#This Row],[Generation (TWh)]]*10^9)</f>
        <v>2821.3811999999998</v>
      </c>
    </row>
    <row r="1864" spans="1:21" x14ac:dyDescent="0.35">
      <c r="A1864" t="s">
        <v>562</v>
      </c>
      <c r="B1864" t="s">
        <v>3274</v>
      </c>
      <c r="C1864" t="str">
        <f>SUBSTITUTE(Table1[[#This Row],[Fuel]],", ",",")</f>
        <v>industrial by-product: blast furnace gas</v>
      </c>
      <c r="D1864" t="s">
        <v>3274</v>
      </c>
      <c r="H1864" t="s">
        <v>3440</v>
      </c>
      <c r="I1864">
        <v>50</v>
      </c>
      <c r="J1864" t="s">
        <v>3446</v>
      </c>
      <c r="K1864">
        <v>2021</v>
      </c>
      <c r="L1864" t="s">
        <v>29</v>
      </c>
      <c r="M1864" t="s">
        <v>29</v>
      </c>
      <c r="N1864">
        <v>39.654122000000001</v>
      </c>
      <c r="O1864">
        <v>118.890597</v>
      </c>
      <c r="P1864" t="s">
        <v>3485</v>
      </c>
      <c r="Q1864" s="3">
        <f>Table1[[#This Row],[Capacity (MW)]]*0.395*8760*10^-6</f>
        <v>0.17301</v>
      </c>
      <c r="R1864" s="3" cm="1">
        <f t="array" ref="R1864">AVERAGE(VLOOKUP(_xlfn.TEXTSPLIT(Table1[[#This Row],[Fuel (no space after comma)]], ","), FuelList_Final_EF!$A$2:$B$65, 2, FALSE))</f>
        <v>274.32</v>
      </c>
      <c r="S1864" s="3">
        <f>Table1[[#This Row],[Generation (TWh)]]*10^9*VLOOKUP(Table1[[#This Row],[Turbine/Engine Technology]],Technology_HR!$A$2:$B$11,2,FALSE)*10^-6</f>
        <v>1779407.8499999999</v>
      </c>
      <c r="T1864" s="5">
        <f>Table1[[#This Row],[Fuel Consumption (mmBtu)]]*Table1[[#This Row],[Emission Factor (kg CO2/ mmBtu)]]*10^3</f>
        <v>488127161411.99994</v>
      </c>
      <c r="U1864" s="3">
        <f>Table1[[#This Row],[Emissions (g CO2)]]/(Table1[[#This Row],[Generation (TWh)]]*10^9)</f>
        <v>2821.3811999999998</v>
      </c>
    </row>
    <row r="1865" spans="1:21" x14ac:dyDescent="0.35">
      <c r="A1865" t="s">
        <v>562</v>
      </c>
      <c r="B1865" t="s">
        <v>3274</v>
      </c>
      <c r="C1865" t="str">
        <f>SUBSTITUTE(Table1[[#This Row],[Fuel]],", ",",")</f>
        <v>industrial by-product: blast furnace gas</v>
      </c>
      <c r="D1865" t="s">
        <v>3274</v>
      </c>
      <c r="H1865" t="s">
        <v>3440</v>
      </c>
      <c r="I1865">
        <v>50</v>
      </c>
      <c r="J1865" t="s">
        <v>3446</v>
      </c>
      <c r="K1865">
        <v>2021</v>
      </c>
      <c r="L1865" t="s">
        <v>29</v>
      </c>
      <c r="M1865" t="s">
        <v>29</v>
      </c>
      <c r="N1865">
        <v>39.654122000000001</v>
      </c>
      <c r="O1865">
        <v>118.890597</v>
      </c>
      <c r="P1865" t="s">
        <v>3485</v>
      </c>
      <c r="Q1865" s="3">
        <f>Table1[[#This Row],[Capacity (MW)]]*0.395*8760*10^-6</f>
        <v>0.17301</v>
      </c>
      <c r="R1865" s="3" cm="1">
        <f t="array" ref="R1865">AVERAGE(VLOOKUP(_xlfn.TEXTSPLIT(Table1[[#This Row],[Fuel (no space after comma)]], ","), FuelList_Final_EF!$A$2:$B$65, 2, FALSE))</f>
        <v>274.32</v>
      </c>
      <c r="S1865" s="3">
        <f>Table1[[#This Row],[Generation (TWh)]]*10^9*VLOOKUP(Table1[[#This Row],[Turbine/Engine Technology]],Technology_HR!$A$2:$B$11,2,FALSE)*10^-6</f>
        <v>1779407.8499999999</v>
      </c>
      <c r="T1865" s="5">
        <f>Table1[[#This Row],[Fuel Consumption (mmBtu)]]*Table1[[#This Row],[Emission Factor (kg CO2/ mmBtu)]]*10^3</f>
        <v>488127161411.99994</v>
      </c>
      <c r="U1865" s="3">
        <f>Table1[[#This Row],[Emissions (g CO2)]]/(Table1[[#This Row],[Generation (TWh)]]*10^9)</f>
        <v>2821.3811999999998</v>
      </c>
    </row>
    <row r="1866" spans="1:21" x14ac:dyDescent="0.35">
      <c r="A1866" t="s">
        <v>562</v>
      </c>
      <c r="B1866" t="s">
        <v>3274</v>
      </c>
      <c r="C1866" t="str">
        <f>SUBSTITUTE(Table1[[#This Row],[Fuel]],", ",",")</f>
        <v>industrial by-product: blast furnace gas</v>
      </c>
      <c r="D1866" t="s">
        <v>3274</v>
      </c>
      <c r="H1866" t="s">
        <v>3440</v>
      </c>
      <c r="I1866">
        <v>50</v>
      </c>
      <c r="J1866" t="s">
        <v>3446</v>
      </c>
      <c r="K1866">
        <v>2021</v>
      </c>
      <c r="L1866" t="s">
        <v>29</v>
      </c>
      <c r="M1866" t="s">
        <v>29</v>
      </c>
      <c r="N1866">
        <v>39.654122000000001</v>
      </c>
      <c r="O1866">
        <v>118.890597</v>
      </c>
      <c r="P1866" t="s">
        <v>3485</v>
      </c>
      <c r="Q1866" s="3">
        <f>Table1[[#This Row],[Capacity (MW)]]*0.395*8760*10^-6</f>
        <v>0.17301</v>
      </c>
      <c r="R1866" s="3" cm="1">
        <f t="array" ref="R1866">AVERAGE(VLOOKUP(_xlfn.TEXTSPLIT(Table1[[#This Row],[Fuel (no space after comma)]], ","), FuelList_Final_EF!$A$2:$B$65, 2, FALSE))</f>
        <v>274.32</v>
      </c>
      <c r="S1866" s="3">
        <f>Table1[[#This Row],[Generation (TWh)]]*10^9*VLOOKUP(Table1[[#This Row],[Turbine/Engine Technology]],Technology_HR!$A$2:$B$11,2,FALSE)*10^-6</f>
        <v>1779407.8499999999</v>
      </c>
      <c r="T1866" s="5">
        <f>Table1[[#This Row],[Fuel Consumption (mmBtu)]]*Table1[[#This Row],[Emission Factor (kg CO2/ mmBtu)]]*10^3</f>
        <v>488127161411.99994</v>
      </c>
      <c r="U1866" s="3">
        <f>Table1[[#This Row],[Emissions (g CO2)]]/(Table1[[#This Row],[Generation (TWh)]]*10^9)</f>
        <v>2821.3811999999998</v>
      </c>
    </row>
    <row r="1867" spans="1:21" x14ac:dyDescent="0.35">
      <c r="A1867" t="s">
        <v>562</v>
      </c>
      <c r="B1867" t="s">
        <v>3274</v>
      </c>
      <c r="C1867" t="str">
        <f>SUBSTITUTE(Table1[[#This Row],[Fuel]],", ",",")</f>
        <v>industrial by-product: blast furnace gas</v>
      </c>
      <c r="D1867" t="s">
        <v>3274</v>
      </c>
      <c r="H1867" t="s">
        <v>3440</v>
      </c>
      <c r="I1867">
        <v>100</v>
      </c>
      <c r="J1867" t="s">
        <v>3448</v>
      </c>
      <c r="K1867" t="s">
        <v>29</v>
      </c>
      <c r="L1867" t="s">
        <v>29</v>
      </c>
      <c r="M1867" t="s">
        <v>29</v>
      </c>
      <c r="N1867">
        <v>39.654122000000001</v>
      </c>
      <c r="O1867">
        <v>118.890597</v>
      </c>
      <c r="P1867" t="s">
        <v>3485</v>
      </c>
      <c r="Q1867" s="3">
        <f>Table1[[#This Row],[Capacity (MW)]]*0.395*8760*10^-6</f>
        <v>0.34601999999999999</v>
      </c>
      <c r="R1867" s="3" cm="1">
        <f t="array" ref="R1867">AVERAGE(VLOOKUP(_xlfn.TEXTSPLIT(Table1[[#This Row],[Fuel (no space after comma)]], ","), FuelList_Final_EF!$A$2:$B$65, 2, FALSE))</f>
        <v>274.32</v>
      </c>
      <c r="S1867" s="3">
        <f>Table1[[#This Row],[Generation (TWh)]]*10^9*VLOOKUP(Table1[[#This Row],[Turbine/Engine Technology]],Technology_HR!$A$2:$B$11,2,FALSE)*10^-6</f>
        <v>3558815.6999999997</v>
      </c>
      <c r="T1867" s="5">
        <f>Table1[[#This Row],[Fuel Consumption (mmBtu)]]*Table1[[#This Row],[Emission Factor (kg CO2/ mmBtu)]]*10^3</f>
        <v>976254322823.99988</v>
      </c>
      <c r="U1867" s="3">
        <f>Table1[[#This Row],[Emissions (g CO2)]]/(Table1[[#This Row],[Generation (TWh)]]*10^9)</f>
        <v>2821.3811999999998</v>
      </c>
    </row>
    <row r="1868" spans="1:21" x14ac:dyDescent="0.35">
      <c r="A1868" t="s">
        <v>562</v>
      </c>
      <c r="B1868" t="s">
        <v>3274</v>
      </c>
      <c r="C1868" t="str">
        <f>SUBSTITUTE(Table1[[#This Row],[Fuel]],", ",",")</f>
        <v>industrial by-product: blast furnace gas</v>
      </c>
      <c r="D1868" t="s">
        <v>3274</v>
      </c>
      <c r="H1868" t="s">
        <v>3440</v>
      </c>
      <c r="I1868">
        <v>100</v>
      </c>
      <c r="J1868" t="s">
        <v>3448</v>
      </c>
      <c r="K1868" t="s">
        <v>29</v>
      </c>
      <c r="L1868" t="s">
        <v>29</v>
      </c>
      <c r="M1868" t="s">
        <v>29</v>
      </c>
      <c r="N1868">
        <v>39.654122000000001</v>
      </c>
      <c r="O1868">
        <v>118.890597</v>
      </c>
      <c r="P1868" t="s">
        <v>3485</v>
      </c>
      <c r="Q1868" s="3">
        <f>Table1[[#This Row],[Capacity (MW)]]*0.395*8760*10^-6</f>
        <v>0.34601999999999999</v>
      </c>
      <c r="R1868" s="3" cm="1">
        <f t="array" ref="R1868">AVERAGE(VLOOKUP(_xlfn.TEXTSPLIT(Table1[[#This Row],[Fuel (no space after comma)]], ","), FuelList_Final_EF!$A$2:$B$65, 2, FALSE))</f>
        <v>274.32</v>
      </c>
      <c r="S1868" s="3">
        <f>Table1[[#This Row],[Generation (TWh)]]*10^9*VLOOKUP(Table1[[#This Row],[Turbine/Engine Technology]],Technology_HR!$A$2:$B$11,2,FALSE)*10^-6</f>
        <v>3558815.6999999997</v>
      </c>
      <c r="T1868" s="5">
        <f>Table1[[#This Row],[Fuel Consumption (mmBtu)]]*Table1[[#This Row],[Emission Factor (kg CO2/ mmBtu)]]*10^3</f>
        <v>976254322823.99988</v>
      </c>
      <c r="U1868" s="3">
        <f>Table1[[#This Row],[Emissions (g CO2)]]/(Table1[[#This Row],[Generation (TWh)]]*10^9)</f>
        <v>2821.3811999999998</v>
      </c>
    </row>
    <row r="1869" spans="1:21" x14ac:dyDescent="0.35">
      <c r="A1869" t="s">
        <v>562</v>
      </c>
      <c r="B1869" t="s">
        <v>3274</v>
      </c>
      <c r="C1869" t="str">
        <f>SUBSTITUTE(Table1[[#This Row],[Fuel]],", ",",")</f>
        <v>industrial by-product: blast furnace gas</v>
      </c>
      <c r="D1869" t="s">
        <v>3274</v>
      </c>
      <c r="H1869" t="s">
        <v>3440</v>
      </c>
      <c r="I1869">
        <v>65</v>
      </c>
      <c r="J1869" t="s">
        <v>3444</v>
      </c>
      <c r="K1869" t="s">
        <v>29</v>
      </c>
      <c r="L1869" t="s">
        <v>29</v>
      </c>
      <c r="M1869" t="s">
        <v>29</v>
      </c>
      <c r="N1869">
        <v>39.654122000000001</v>
      </c>
      <c r="O1869">
        <v>118.890597</v>
      </c>
      <c r="P1869" t="s">
        <v>3485</v>
      </c>
      <c r="Q1869" s="3">
        <f>Table1[[#This Row],[Capacity (MW)]]*0.395*8760*10^-6</f>
        <v>0.224913</v>
      </c>
      <c r="R1869" s="3" cm="1">
        <f t="array" ref="R1869">AVERAGE(VLOOKUP(_xlfn.TEXTSPLIT(Table1[[#This Row],[Fuel (no space after comma)]], ","), FuelList_Final_EF!$A$2:$B$65, 2, FALSE))</f>
        <v>274.32</v>
      </c>
      <c r="S1869" s="3">
        <f>Table1[[#This Row],[Generation (TWh)]]*10^9*VLOOKUP(Table1[[#This Row],[Turbine/Engine Technology]],Technology_HR!$A$2:$B$11,2,FALSE)*10^-6</f>
        <v>2313230.2050000001</v>
      </c>
      <c r="T1869" s="5">
        <f>Table1[[#This Row],[Fuel Consumption (mmBtu)]]*Table1[[#This Row],[Emission Factor (kg CO2/ mmBtu)]]*10^3</f>
        <v>634565309835.59998</v>
      </c>
      <c r="U1869" s="3">
        <f>Table1[[#This Row],[Emissions (g CO2)]]/(Table1[[#This Row],[Generation (TWh)]]*10^9)</f>
        <v>2821.3811999999998</v>
      </c>
    </row>
    <row r="1870" spans="1:21" x14ac:dyDescent="0.35">
      <c r="A1870" t="s">
        <v>562</v>
      </c>
      <c r="B1870" t="s">
        <v>3274</v>
      </c>
      <c r="C1870" t="str">
        <f>SUBSTITUTE(Table1[[#This Row],[Fuel]],", ",",")</f>
        <v>industrial by-product: blast furnace gas</v>
      </c>
      <c r="D1870" t="s">
        <v>3274</v>
      </c>
      <c r="H1870" t="s">
        <v>3440</v>
      </c>
      <c r="I1870">
        <v>65</v>
      </c>
      <c r="J1870" t="s">
        <v>3444</v>
      </c>
      <c r="K1870" t="s">
        <v>29</v>
      </c>
      <c r="L1870" t="s">
        <v>29</v>
      </c>
      <c r="M1870" t="s">
        <v>29</v>
      </c>
      <c r="N1870">
        <v>39.654122000000001</v>
      </c>
      <c r="O1870">
        <v>118.890597</v>
      </c>
      <c r="P1870" t="s">
        <v>3485</v>
      </c>
      <c r="Q1870" s="3">
        <f>Table1[[#This Row],[Capacity (MW)]]*0.395*8760*10^-6</f>
        <v>0.224913</v>
      </c>
      <c r="R1870" s="3" cm="1">
        <f t="array" ref="R1870">AVERAGE(VLOOKUP(_xlfn.TEXTSPLIT(Table1[[#This Row],[Fuel (no space after comma)]], ","), FuelList_Final_EF!$A$2:$B$65, 2, FALSE))</f>
        <v>274.32</v>
      </c>
      <c r="S1870" s="3">
        <f>Table1[[#This Row],[Generation (TWh)]]*10^9*VLOOKUP(Table1[[#This Row],[Turbine/Engine Technology]],Technology_HR!$A$2:$B$11,2,FALSE)*10^-6</f>
        <v>2313230.2050000001</v>
      </c>
      <c r="T1870" s="5">
        <f>Table1[[#This Row],[Fuel Consumption (mmBtu)]]*Table1[[#This Row],[Emission Factor (kg CO2/ mmBtu)]]*10^3</f>
        <v>634565309835.59998</v>
      </c>
      <c r="U1870" s="3">
        <f>Table1[[#This Row],[Emissions (g CO2)]]/(Table1[[#This Row],[Generation (TWh)]]*10^9)</f>
        <v>2821.3811999999998</v>
      </c>
    </row>
    <row r="1871" spans="1:21" x14ac:dyDescent="0.35">
      <c r="A1871" t="s">
        <v>562</v>
      </c>
      <c r="B1871" t="s">
        <v>3274</v>
      </c>
      <c r="C1871" t="str">
        <f>SUBSTITUTE(Table1[[#This Row],[Fuel]],", ",",")</f>
        <v>industrial by-product: blast furnace gas</v>
      </c>
      <c r="D1871" t="s">
        <v>3274</v>
      </c>
      <c r="H1871" t="s">
        <v>3440</v>
      </c>
      <c r="I1871">
        <v>100</v>
      </c>
      <c r="J1871" t="s">
        <v>3444</v>
      </c>
      <c r="K1871" t="s">
        <v>29</v>
      </c>
      <c r="L1871" t="s">
        <v>29</v>
      </c>
      <c r="M1871" t="s">
        <v>29</v>
      </c>
      <c r="N1871">
        <v>39.654122000000001</v>
      </c>
      <c r="O1871">
        <v>118.890597</v>
      </c>
      <c r="P1871" t="s">
        <v>3485</v>
      </c>
      <c r="Q1871" s="3">
        <f>Table1[[#This Row],[Capacity (MW)]]*0.395*8760*10^-6</f>
        <v>0.34601999999999999</v>
      </c>
      <c r="R1871" s="3" cm="1">
        <f t="array" ref="R1871">AVERAGE(VLOOKUP(_xlfn.TEXTSPLIT(Table1[[#This Row],[Fuel (no space after comma)]], ","), FuelList_Final_EF!$A$2:$B$65, 2, FALSE))</f>
        <v>274.32</v>
      </c>
      <c r="S1871" s="3">
        <f>Table1[[#This Row],[Generation (TWh)]]*10^9*VLOOKUP(Table1[[#This Row],[Turbine/Engine Technology]],Technology_HR!$A$2:$B$11,2,FALSE)*10^-6</f>
        <v>3558815.6999999997</v>
      </c>
      <c r="T1871" s="5">
        <f>Table1[[#This Row],[Fuel Consumption (mmBtu)]]*Table1[[#This Row],[Emission Factor (kg CO2/ mmBtu)]]*10^3</f>
        <v>976254322823.99988</v>
      </c>
      <c r="U1871" s="3">
        <f>Table1[[#This Row],[Emissions (g CO2)]]/(Table1[[#This Row],[Generation (TWh)]]*10^9)</f>
        <v>2821.3811999999998</v>
      </c>
    </row>
    <row r="1872" spans="1:21" x14ac:dyDescent="0.35">
      <c r="A1872" t="s">
        <v>563</v>
      </c>
      <c r="B1872" t="s">
        <v>3274</v>
      </c>
      <c r="C1872" t="str">
        <f>SUBSTITUTE(Table1[[#This Row],[Fuel]],", ",",")</f>
        <v>industrial by-product: blast furnace gas</v>
      </c>
      <c r="D1872" t="s">
        <v>3274</v>
      </c>
      <c r="H1872" t="s">
        <v>3440</v>
      </c>
      <c r="I1872">
        <v>135</v>
      </c>
      <c r="J1872" t="s">
        <v>3446</v>
      </c>
      <c r="K1872">
        <v>2022</v>
      </c>
      <c r="L1872" t="s">
        <v>29</v>
      </c>
      <c r="M1872" t="s">
        <v>29</v>
      </c>
      <c r="N1872">
        <v>40.211122000000003</v>
      </c>
      <c r="O1872">
        <v>118.221295</v>
      </c>
      <c r="P1872" t="s">
        <v>3485</v>
      </c>
      <c r="Q1872" s="3">
        <f>Table1[[#This Row],[Capacity (MW)]]*0.395*8760*10^-6</f>
        <v>0.46712699999999996</v>
      </c>
      <c r="R1872" s="3" cm="1">
        <f t="array" ref="R1872">AVERAGE(VLOOKUP(_xlfn.TEXTSPLIT(Table1[[#This Row],[Fuel (no space after comma)]], ","), FuelList_Final_EF!$A$2:$B$65, 2, FALSE))</f>
        <v>274.32</v>
      </c>
      <c r="S1872" s="3">
        <f>Table1[[#This Row],[Generation (TWh)]]*10^9*VLOOKUP(Table1[[#This Row],[Turbine/Engine Technology]],Technology_HR!$A$2:$B$11,2,FALSE)*10^-6</f>
        <v>4804401.1949999984</v>
      </c>
      <c r="T1872" s="5">
        <f>Table1[[#This Row],[Fuel Consumption (mmBtu)]]*Table1[[#This Row],[Emission Factor (kg CO2/ mmBtu)]]*10^3</f>
        <v>1317943335812.3997</v>
      </c>
      <c r="U1872" s="3">
        <f>Table1[[#This Row],[Emissions (g CO2)]]/(Table1[[#This Row],[Generation (TWh)]]*10^9)</f>
        <v>2821.3811999999998</v>
      </c>
    </row>
    <row r="1873" spans="1:21" x14ac:dyDescent="0.35">
      <c r="A1873" t="s">
        <v>562</v>
      </c>
      <c r="B1873" t="s">
        <v>3274</v>
      </c>
      <c r="C1873" t="str">
        <f>SUBSTITUTE(Table1[[#This Row],[Fuel]],", ",",")</f>
        <v>industrial by-product: blast furnace gas</v>
      </c>
      <c r="D1873" t="s">
        <v>3274</v>
      </c>
      <c r="H1873" t="s">
        <v>3440</v>
      </c>
      <c r="I1873">
        <v>50</v>
      </c>
      <c r="J1873" t="s">
        <v>3446</v>
      </c>
      <c r="K1873" t="s">
        <v>29</v>
      </c>
      <c r="L1873" t="s">
        <v>29</v>
      </c>
      <c r="M1873" t="s">
        <v>29</v>
      </c>
      <c r="N1873">
        <v>36.732894908968198</v>
      </c>
      <c r="O1873">
        <v>113.92575025838789</v>
      </c>
      <c r="P1873" t="s">
        <v>3485</v>
      </c>
      <c r="Q1873" s="3">
        <f>Table1[[#This Row],[Capacity (MW)]]*0.395*8760*10^-6</f>
        <v>0.17301</v>
      </c>
      <c r="R1873" s="3" cm="1">
        <f t="array" ref="R1873">AVERAGE(VLOOKUP(_xlfn.TEXTSPLIT(Table1[[#This Row],[Fuel (no space after comma)]], ","), FuelList_Final_EF!$A$2:$B$65, 2, FALSE))</f>
        <v>274.32</v>
      </c>
      <c r="S1873" s="3">
        <f>Table1[[#This Row],[Generation (TWh)]]*10^9*VLOOKUP(Table1[[#This Row],[Turbine/Engine Technology]],Technology_HR!$A$2:$B$11,2,FALSE)*10^-6</f>
        <v>1779407.8499999999</v>
      </c>
      <c r="T1873" s="5">
        <f>Table1[[#This Row],[Fuel Consumption (mmBtu)]]*Table1[[#This Row],[Emission Factor (kg CO2/ mmBtu)]]*10^3</f>
        <v>488127161411.99994</v>
      </c>
      <c r="U1873" s="3">
        <f>Table1[[#This Row],[Emissions (g CO2)]]/(Table1[[#This Row],[Generation (TWh)]]*10^9)</f>
        <v>2821.3811999999998</v>
      </c>
    </row>
    <row r="1874" spans="1:21" x14ac:dyDescent="0.35">
      <c r="A1874" t="s">
        <v>562</v>
      </c>
      <c r="B1874" t="s">
        <v>3274</v>
      </c>
      <c r="C1874" t="str">
        <f>SUBSTITUTE(Table1[[#This Row],[Fuel]],", ",",")</f>
        <v>industrial by-product: blast furnace gas</v>
      </c>
      <c r="D1874" t="s">
        <v>3274</v>
      </c>
      <c r="H1874" t="s">
        <v>3440</v>
      </c>
      <c r="I1874">
        <v>80</v>
      </c>
      <c r="J1874" t="s">
        <v>3447</v>
      </c>
      <c r="K1874" t="s">
        <v>29</v>
      </c>
      <c r="L1874" t="s">
        <v>29</v>
      </c>
      <c r="M1874" t="s">
        <v>29</v>
      </c>
      <c r="N1874">
        <v>36.732894908968198</v>
      </c>
      <c r="O1874">
        <v>113.92575025838789</v>
      </c>
      <c r="P1874" t="s">
        <v>3485</v>
      </c>
      <c r="Q1874" s="3">
        <f>Table1[[#This Row],[Capacity (MW)]]*0.395*8760*10^-6</f>
        <v>0.27681600000000001</v>
      </c>
      <c r="R1874" s="3" cm="1">
        <f t="array" ref="R1874">AVERAGE(VLOOKUP(_xlfn.TEXTSPLIT(Table1[[#This Row],[Fuel (no space after comma)]], ","), FuelList_Final_EF!$A$2:$B$65, 2, FALSE))</f>
        <v>274.32</v>
      </c>
      <c r="S1874" s="3">
        <f>Table1[[#This Row],[Generation (TWh)]]*10^9*VLOOKUP(Table1[[#This Row],[Turbine/Engine Technology]],Technology_HR!$A$2:$B$11,2,FALSE)*10^-6</f>
        <v>2847052.56</v>
      </c>
      <c r="T1874" s="5">
        <f>Table1[[#This Row],[Fuel Consumption (mmBtu)]]*Table1[[#This Row],[Emission Factor (kg CO2/ mmBtu)]]*10^3</f>
        <v>781003458259.19995</v>
      </c>
      <c r="U1874" s="3">
        <f>Table1[[#This Row],[Emissions (g CO2)]]/(Table1[[#This Row],[Generation (TWh)]]*10^9)</f>
        <v>2821.3811999999998</v>
      </c>
    </row>
    <row r="1875" spans="1:21" x14ac:dyDescent="0.35">
      <c r="A1875" t="s">
        <v>564</v>
      </c>
      <c r="B1875" t="s">
        <v>3274</v>
      </c>
      <c r="C1875" t="str">
        <f>SUBSTITUTE(Table1[[#This Row],[Fuel]],", ",",")</f>
        <v>industrial by-product: blast furnace gas</v>
      </c>
      <c r="D1875" t="s">
        <v>3274</v>
      </c>
      <c r="H1875" t="s">
        <v>3440</v>
      </c>
      <c r="I1875">
        <v>80</v>
      </c>
      <c r="J1875" t="s">
        <v>3446</v>
      </c>
      <c r="K1875">
        <v>2022</v>
      </c>
      <c r="L1875" t="s">
        <v>29</v>
      </c>
      <c r="M1875" t="s">
        <v>29</v>
      </c>
      <c r="N1875">
        <v>36.607090999999997</v>
      </c>
      <c r="O1875">
        <v>114.07624800000001</v>
      </c>
      <c r="P1875" t="s">
        <v>3485</v>
      </c>
      <c r="Q1875" s="3">
        <f>Table1[[#This Row],[Capacity (MW)]]*0.395*8760*10^-6</f>
        <v>0.27681600000000001</v>
      </c>
      <c r="R1875" s="3" cm="1">
        <f t="array" ref="R1875">AVERAGE(VLOOKUP(_xlfn.TEXTSPLIT(Table1[[#This Row],[Fuel (no space after comma)]], ","), FuelList_Final_EF!$A$2:$B$65, 2, FALSE))</f>
        <v>274.32</v>
      </c>
      <c r="S1875" s="3">
        <f>Table1[[#This Row],[Generation (TWh)]]*10^9*VLOOKUP(Table1[[#This Row],[Turbine/Engine Technology]],Technology_HR!$A$2:$B$11,2,FALSE)*10^-6</f>
        <v>2847052.56</v>
      </c>
      <c r="T1875" s="5">
        <f>Table1[[#This Row],[Fuel Consumption (mmBtu)]]*Table1[[#This Row],[Emission Factor (kg CO2/ mmBtu)]]*10^3</f>
        <v>781003458259.19995</v>
      </c>
      <c r="U1875" s="3">
        <f>Table1[[#This Row],[Emissions (g CO2)]]/(Table1[[#This Row],[Generation (TWh)]]*10^9)</f>
        <v>2821.3811999999998</v>
      </c>
    </row>
    <row r="1876" spans="1:21" x14ac:dyDescent="0.35">
      <c r="A1876" t="s">
        <v>564</v>
      </c>
      <c r="B1876" t="s">
        <v>3274</v>
      </c>
      <c r="C1876" t="str">
        <f>SUBSTITUTE(Table1[[#This Row],[Fuel]],", ",",")</f>
        <v>industrial by-product: blast furnace gas</v>
      </c>
      <c r="D1876" t="s">
        <v>3274</v>
      </c>
      <c r="H1876" t="s">
        <v>3440</v>
      </c>
      <c r="I1876">
        <v>80</v>
      </c>
      <c r="J1876" t="s">
        <v>3446</v>
      </c>
      <c r="K1876">
        <v>2022</v>
      </c>
      <c r="L1876" t="s">
        <v>29</v>
      </c>
      <c r="M1876" t="s">
        <v>29</v>
      </c>
      <c r="N1876">
        <v>36.607090999999997</v>
      </c>
      <c r="O1876">
        <v>114.07624800000001</v>
      </c>
      <c r="P1876" t="s">
        <v>3485</v>
      </c>
      <c r="Q1876" s="3">
        <f>Table1[[#This Row],[Capacity (MW)]]*0.395*8760*10^-6</f>
        <v>0.27681600000000001</v>
      </c>
      <c r="R1876" s="3" cm="1">
        <f t="array" ref="R1876">AVERAGE(VLOOKUP(_xlfn.TEXTSPLIT(Table1[[#This Row],[Fuel (no space after comma)]], ","), FuelList_Final_EF!$A$2:$B$65, 2, FALSE))</f>
        <v>274.32</v>
      </c>
      <c r="S1876" s="3">
        <f>Table1[[#This Row],[Generation (TWh)]]*10^9*VLOOKUP(Table1[[#This Row],[Turbine/Engine Technology]],Technology_HR!$A$2:$B$11,2,FALSE)*10^-6</f>
        <v>2847052.56</v>
      </c>
      <c r="T1876" s="5">
        <f>Table1[[#This Row],[Fuel Consumption (mmBtu)]]*Table1[[#This Row],[Emission Factor (kg CO2/ mmBtu)]]*10^3</f>
        <v>781003458259.19995</v>
      </c>
      <c r="U1876" s="3">
        <f>Table1[[#This Row],[Emissions (g CO2)]]/(Table1[[#This Row],[Generation (TWh)]]*10^9)</f>
        <v>2821.3811999999998</v>
      </c>
    </row>
    <row r="1877" spans="1:21" x14ac:dyDescent="0.35">
      <c r="A1877" t="s">
        <v>564</v>
      </c>
      <c r="B1877" t="s">
        <v>3274</v>
      </c>
      <c r="C1877" t="str">
        <f>SUBSTITUTE(Table1[[#This Row],[Fuel]],", ",",")</f>
        <v>industrial by-product: blast furnace gas</v>
      </c>
      <c r="D1877" t="s">
        <v>3274</v>
      </c>
      <c r="H1877" t="s">
        <v>3440</v>
      </c>
      <c r="I1877">
        <v>65</v>
      </c>
      <c r="J1877" t="s">
        <v>3446</v>
      </c>
      <c r="K1877">
        <v>2023</v>
      </c>
      <c r="L1877" t="s">
        <v>29</v>
      </c>
      <c r="M1877" t="s">
        <v>29</v>
      </c>
      <c r="N1877">
        <v>36.607090999999997</v>
      </c>
      <c r="O1877">
        <v>114.07624800000001</v>
      </c>
      <c r="P1877" t="s">
        <v>3485</v>
      </c>
      <c r="Q1877" s="3">
        <f>Table1[[#This Row],[Capacity (MW)]]*0.395*8760*10^-6</f>
        <v>0.224913</v>
      </c>
      <c r="R1877" s="3" cm="1">
        <f t="array" ref="R1877">AVERAGE(VLOOKUP(_xlfn.TEXTSPLIT(Table1[[#This Row],[Fuel (no space after comma)]], ","), FuelList_Final_EF!$A$2:$B$65, 2, FALSE))</f>
        <v>274.32</v>
      </c>
      <c r="S1877" s="3">
        <f>Table1[[#This Row],[Generation (TWh)]]*10^9*VLOOKUP(Table1[[#This Row],[Turbine/Engine Technology]],Technology_HR!$A$2:$B$11,2,FALSE)*10^-6</f>
        <v>2313230.2050000001</v>
      </c>
      <c r="T1877" s="5">
        <f>Table1[[#This Row],[Fuel Consumption (mmBtu)]]*Table1[[#This Row],[Emission Factor (kg CO2/ mmBtu)]]*10^3</f>
        <v>634565309835.59998</v>
      </c>
      <c r="U1877" s="3">
        <f>Table1[[#This Row],[Emissions (g CO2)]]/(Table1[[#This Row],[Generation (TWh)]]*10^9)</f>
        <v>2821.3811999999998</v>
      </c>
    </row>
    <row r="1878" spans="1:21" x14ac:dyDescent="0.35">
      <c r="A1878" t="s">
        <v>564</v>
      </c>
      <c r="B1878" t="s">
        <v>3274</v>
      </c>
      <c r="C1878" t="str">
        <f>SUBSTITUTE(Table1[[#This Row],[Fuel]],", ",",")</f>
        <v>industrial by-product: blast furnace gas</v>
      </c>
      <c r="D1878" t="s">
        <v>3274</v>
      </c>
      <c r="H1878" t="s">
        <v>3440</v>
      </c>
      <c r="I1878">
        <v>65</v>
      </c>
      <c r="J1878" t="s">
        <v>3446</v>
      </c>
      <c r="K1878">
        <v>2023</v>
      </c>
      <c r="L1878" t="s">
        <v>29</v>
      </c>
      <c r="M1878" t="s">
        <v>29</v>
      </c>
      <c r="N1878">
        <v>36.607090999999997</v>
      </c>
      <c r="O1878">
        <v>114.07624800000001</v>
      </c>
      <c r="P1878" t="s">
        <v>3485</v>
      </c>
      <c r="Q1878" s="3">
        <f>Table1[[#This Row],[Capacity (MW)]]*0.395*8760*10^-6</f>
        <v>0.224913</v>
      </c>
      <c r="R1878" s="3" cm="1">
        <f t="array" ref="R1878">AVERAGE(VLOOKUP(_xlfn.TEXTSPLIT(Table1[[#This Row],[Fuel (no space after comma)]], ","), FuelList_Final_EF!$A$2:$B$65, 2, FALSE))</f>
        <v>274.32</v>
      </c>
      <c r="S1878" s="3">
        <f>Table1[[#This Row],[Generation (TWh)]]*10^9*VLOOKUP(Table1[[#This Row],[Turbine/Engine Technology]],Technology_HR!$A$2:$B$11,2,FALSE)*10^-6</f>
        <v>2313230.2050000001</v>
      </c>
      <c r="T1878" s="5">
        <f>Table1[[#This Row],[Fuel Consumption (mmBtu)]]*Table1[[#This Row],[Emission Factor (kg CO2/ mmBtu)]]*10^3</f>
        <v>634565309835.59998</v>
      </c>
      <c r="U1878" s="3">
        <f>Table1[[#This Row],[Emissions (g CO2)]]/(Table1[[#This Row],[Generation (TWh)]]*10^9)</f>
        <v>2821.3811999999998</v>
      </c>
    </row>
    <row r="1879" spans="1:21" x14ac:dyDescent="0.35">
      <c r="A1879" t="s">
        <v>564</v>
      </c>
      <c r="B1879" t="s">
        <v>3274</v>
      </c>
      <c r="C1879" t="str">
        <f>SUBSTITUTE(Table1[[#This Row],[Fuel]],", ",",")</f>
        <v>industrial by-product: blast furnace gas</v>
      </c>
      <c r="D1879" t="s">
        <v>3274</v>
      </c>
      <c r="H1879" t="s">
        <v>3440</v>
      </c>
      <c r="I1879">
        <v>100</v>
      </c>
      <c r="J1879" t="s">
        <v>3446</v>
      </c>
      <c r="K1879">
        <v>2023</v>
      </c>
      <c r="L1879" t="s">
        <v>29</v>
      </c>
      <c r="M1879" t="s">
        <v>29</v>
      </c>
      <c r="N1879">
        <v>36.607090999999997</v>
      </c>
      <c r="O1879">
        <v>114.07624800000001</v>
      </c>
      <c r="P1879" t="s">
        <v>3485</v>
      </c>
      <c r="Q1879" s="3">
        <f>Table1[[#This Row],[Capacity (MW)]]*0.395*8760*10^-6</f>
        <v>0.34601999999999999</v>
      </c>
      <c r="R1879" s="3" cm="1">
        <f t="array" ref="R1879">AVERAGE(VLOOKUP(_xlfn.TEXTSPLIT(Table1[[#This Row],[Fuel (no space after comma)]], ","), FuelList_Final_EF!$A$2:$B$65, 2, FALSE))</f>
        <v>274.32</v>
      </c>
      <c r="S1879" s="3">
        <f>Table1[[#This Row],[Generation (TWh)]]*10^9*VLOOKUP(Table1[[#This Row],[Turbine/Engine Technology]],Technology_HR!$A$2:$B$11,2,FALSE)*10^-6</f>
        <v>3558815.6999999997</v>
      </c>
      <c r="T1879" s="5">
        <f>Table1[[#This Row],[Fuel Consumption (mmBtu)]]*Table1[[#This Row],[Emission Factor (kg CO2/ mmBtu)]]*10^3</f>
        <v>976254322823.99988</v>
      </c>
      <c r="U1879" s="3">
        <f>Table1[[#This Row],[Emissions (g CO2)]]/(Table1[[#This Row],[Generation (TWh)]]*10^9)</f>
        <v>2821.3811999999998</v>
      </c>
    </row>
    <row r="1880" spans="1:21" x14ac:dyDescent="0.35">
      <c r="A1880" t="s">
        <v>564</v>
      </c>
      <c r="B1880" t="s">
        <v>3274</v>
      </c>
      <c r="C1880" t="str">
        <f>SUBSTITUTE(Table1[[#This Row],[Fuel]],", ",",")</f>
        <v>industrial by-product: blast furnace gas</v>
      </c>
      <c r="D1880" t="s">
        <v>3274</v>
      </c>
      <c r="H1880" t="s">
        <v>3440</v>
      </c>
      <c r="I1880">
        <v>100</v>
      </c>
      <c r="J1880" t="s">
        <v>3447</v>
      </c>
      <c r="K1880" t="s">
        <v>29</v>
      </c>
      <c r="L1880" t="s">
        <v>29</v>
      </c>
      <c r="M1880" t="s">
        <v>29</v>
      </c>
      <c r="N1880">
        <v>36.607090999999997</v>
      </c>
      <c r="O1880">
        <v>114.07624800000001</v>
      </c>
      <c r="P1880" t="s">
        <v>3485</v>
      </c>
      <c r="Q1880" s="3">
        <f>Table1[[#This Row],[Capacity (MW)]]*0.395*8760*10^-6</f>
        <v>0.34601999999999999</v>
      </c>
      <c r="R1880" s="3" cm="1">
        <f t="array" ref="R1880">AVERAGE(VLOOKUP(_xlfn.TEXTSPLIT(Table1[[#This Row],[Fuel (no space after comma)]], ","), FuelList_Final_EF!$A$2:$B$65, 2, FALSE))</f>
        <v>274.32</v>
      </c>
      <c r="S1880" s="3">
        <f>Table1[[#This Row],[Generation (TWh)]]*10^9*VLOOKUP(Table1[[#This Row],[Turbine/Engine Technology]],Technology_HR!$A$2:$B$11,2,FALSE)*10^-6</f>
        <v>3558815.6999999997</v>
      </c>
      <c r="T1880" s="5">
        <f>Table1[[#This Row],[Fuel Consumption (mmBtu)]]*Table1[[#This Row],[Emission Factor (kg CO2/ mmBtu)]]*10^3</f>
        <v>976254322823.99988</v>
      </c>
      <c r="U1880" s="3">
        <f>Table1[[#This Row],[Emissions (g CO2)]]/(Table1[[#This Row],[Generation (TWh)]]*10^9)</f>
        <v>2821.3811999999998</v>
      </c>
    </row>
    <row r="1881" spans="1:21" x14ac:dyDescent="0.35">
      <c r="A1881" t="s">
        <v>565</v>
      </c>
      <c r="B1881" t="s">
        <v>3274</v>
      </c>
      <c r="C1881" t="str">
        <f>SUBSTITUTE(Table1[[#This Row],[Fuel]],", ",",")</f>
        <v>industrial by-product: blast furnace gas</v>
      </c>
      <c r="D1881" t="s">
        <v>3274</v>
      </c>
      <c r="H1881" t="s">
        <v>3440</v>
      </c>
      <c r="I1881">
        <v>65</v>
      </c>
      <c r="J1881" t="s">
        <v>3446</v>
      </c>
      <c r="K1881">
        <v>2023</v>
      </c>
      <c r="L1881" t="s">
        <v>29</v>
      </c>
      <c r="M1881" t="s">
        <v>29</v>
      </c>
      <c r="N1881">
        <v>39.166628000000003</v>
      </c>
      <c r="O1881">
        <v>118.425763</v>
      </c>
      <c r="P1881" t="s">
        <v>3485</v>
      </c>
      <c r="Q1881" s="3">
        <f>Table1[[#This Row],[Capacity (MW)]]*0.395*8760*10^-6</f>
        <v>0.224913</v>
      </c>
      <c r="R1881" s="3" cm="1">
        <f t="array" ref="R1881">AVERAGE(VLOOKUP(_xlfn.TEXTSPLIT(Table1[[#This Row],[Fuel (no space after comma)]], ","), FuelList_Final_EF!$A$2:$B$65, 2, FALSE))</f>
        <v>274.32</v>
      </c>
      <c r="S1881" s="3">
        <f>Table1[[#This Row],[Generation (TWh)]]*10^9*VLOOKUP(Table1[[#This Row],[Turbine/Engine Technology]],Technology_HR!$A$2:$B$11,2,FALSE)*10^-6</f>
        <v>2313230.2050000001</v>
      </c>
      <c r="T1881" s="5">
        <f>Table1[[#This Row],[Fuel Consumption (mmBtu)]]*Table1[[#This Row],[Emission Factor (kg CO2/ mmBtu)]]*10^3</f>
        <v>634565309835.59998</v>
      </c>
      <c r="U1881" s="3">
        <f>Table1[[#This Row],[Emissions (g CO2)]]/(Table1[[#This Row],[Generation (TWh)]]*10^9)</f>
        <v>2821.3811999999998</v>
      </c>
    </row>
    <row r="1882" spans="1:21" x14ac:dyDescent="0.35">
      <c r="A1882" t="s">
        <v>565</v>
      </c>
      <c r="B1882" t="s">
        <v>3274</v>
      </c>
      <c r="C1882" t="str">
        <f>SUBSTITUTE(Table1[[#This Row],[Fuel]],", ",",")</f>
        <v>industrial by-product: blast furnace gas</v>
      </c>
      <c r="D1882" t="s">
        <v>3274</v>
      </c>
      <c r="H1882" t="s">
        <v>3440</v>
      </c>
      <c r="I1882">
        <v>65</v>
      </c>
      <c r="J1882" t="s">
        <v>3446</v>
      </c>
      <c r="K1882">
        <v>2023</v>
      </c>
      <c r="L1882" t="s">
        <v>29</v>
      </c>
      <c r="M1882" t="s">
        <v>29</v>
      </c>
      <c r="N1882">
        <v>39.166628000000003</v>
      </c>
      <c r="O1882">
        <v>118.425763</v>
      </c>
      <c r="P1882" t="s">
        <v>3485</v>
      </c>
      <c r="Q1882" s="3">
        <f>Table1[[#This Row],[Capacity (MW)]]*0.395*8760*10^-6</f>
        <v>0.224913</v>
      </c>
      <c r="R1882" s="3" cm="1">
        <f t="array" ref="R1882">AVERAGE(VLOOKUP(_xlfn.TEXTSPLIT(Table1[[#This Row],[Fuel (no space after comma)]], ","), FuelList_Final_EF!$A$2:$B$65, 2, FALSE))</f>
        <v>274.32</v>
      </c>
      <c r="S1882" s="3">
        <f>Table1[[#This Row],[Generation (TWh)]]*10^9*VLOOKUP(Table1[[#This Row],[Turbine/Engine Technology]],Technology_HR!$A$2:$B$11,2,FALSE)*10^-6</f>
        <v>2313230.2050000001</v>
      </c>
      <c r="T1882" s="5">
        <f>Table1[[#This Row],[Fuel Consumption (mmBtu)]]*Table1[[#This Row],[Emission Factor (kg CO2/ mmBtu)]]*10^3</f>
        <v>634565309835.59998</v>
      </c>
      <c r="U1882" s="3">
        <f>Table1[[#This Row],[Emissions (g CO2)]]/(Table1[[#This Row],[Generation (TWh)]]*10^9)</f>
        <v>2821.3811999999998</v>
      </c>
    </row>
    <row r="1883" spans="1:21" x14ac:dyDescent="0.35">
      <c r="A1883" t="s">
        <v>566</v>
      </c>
      <c r="B1883" t="s">
        <v>3274</v>
      </c>
      <c r="C1883" t="str">
        <f>SUBSTITUTE(Table1[[#This Row],[Fuel]],", ",",")</f>
        <v>industrial by-product: blast furnace gas</v>
      </c>
      <c r="D1883" t="s">
        <v>3274</v>
      </c>
      <c r="H1883" t="s">
        <v>3440</v>
      </c>
      <c r="I1883">
        <v>80</v>
      </c>
      <c r="J1883" t="s">
        <v>3446</v>
      </c>
      <c r="K1883">
        <v>2022</v>
      </c>
      <c r="L1883" t="s">
        <v>29</v>
      </c>
      <c r="M1883" t="s">
        <v>29</v>
      </c>
      <c r="N1883">
        <v>39.282941999999998</v>
      </c>
      <c r="O1883">
        <v>119.02265300000001</v>
      </c>
      <c r="P1883" t="s">
        <v>3485</v>
      </c>
      <c r="Q1883" s="3">
        <f>Table1[[#This Row],[Capacity (MW)]]*0.395*8760*10^-6</f>
        <v>0.27681600000000001</v>
      </c>
      <c r="R1883" s="3" cm="1">
        <f t="array" ref="R1883">AVERAGE(VLOOKUP(_xlfn.TEXTSPLIT(Table1[[#This Row],[Fuel (no space after comma)]], ","), FuelList_Final_EF!$A$2:$B$65, 2, FALSE))</f>
        <v>274.32</v>
      </c>
      <c r="S1883" s="3">
        <f>Table1[[#This Row],[Generation (TWh)]]*10^9*VLOOKUP(Table1[[#This Row],[Turbine/Engine Technology]],Technology_HR!$A$2:$B$11,2,FALSE)*10^-6</f>
        <v>2847052.56</v>
      </c>
      <c r="T1883" s="5">
        <f>Table1[[#This Row],[Fuel Consumption (mmBtu)]]*Table1[[#This Row],[Emission Factor (kg CO2/ mmBtu)]]*10^3</f>
        <v>781003458259.19995</v>
      </c>
      <c r="U1883" s="3">
        <f>Table1[[#This Row],[Emissions (g CO2)]]/(Table1[[#This Row],[Generation (TWh)]]*10^9)</f>
        <v>2821.3811999999998</v>
      </c>
    </row>
    <row r="1884" spans="1:21" x14ac:dyDescent="0.35">
      <c r="A1884" t="s">
        <v>566</v>
      </c>
      <c r="B1884" t="s">
        <v>3274</v>
      </c>
      <c r="C1884" t="str">
        <f>SUBSTITUTE(Table1[[#This Row],[Fuel]],", ",",")</f>
        <v>industrial by-product: blast furnace gas</v>
      </c>
      <c r="D1884" t="s">
        <v>3274</v>
      </c>
      <c r="H1884" t="s">
        <v>3440</v>
      </c>
      <c r="I1884">
        <v>80</v>
      </c>
      <c r="J1884" t="s">
        <v>3446</v>
      </c>
      <c r="K1884">
        <v>2022</v>
      </c>
      <c r="L1884" t="s">
        <v>29</v>
      </c>
      <c r="M1884" t="s">
        <v>29</v>
      </c>
      <c r="N1884">
        <v>39.282941999999998</v>
      </c>
      <c r="O1884">
        <v>119.02265300000001</v>
      </c>
      <c r="P1884" t="s">
        <v>3485</v>
      </c>
      <c r="Q1884" s="3">
        <f>Table1[[#This Row],[Capacity (MW)]]*0.395*8760*10^-6</f>
        <v>0.27681600000000001</v>
      </c>
      <c r="R1884" s="3" cm="1">
        <f t="array" ref="R1884">AVERAGE(VLOOKUP(_xlfn.TEXTSPLIT(Table1[[#This Row],[Fuel (no space after comma)]], ","), FuelList_Final_EF!$A$2:$B$65, 2, FALSE))</f>
        <v>274.32</v>
      </c>
      <c r="S1884" s="3">
        <f>Table1[[#This Row],[Generation (TWh)]]*10^9*VLOOKUP(Table1[[#This Row],[Turbine/Engine Technology]],Technology_HR!$A$2:$B$11,2,FALSE)*10^-6</f>
        <v>2847052.56</v>
      </c>
      <c r="T1884" s="5">
        <f>Table1[[#This Row],[Fuel Consumption (mmBtu)]]*Table1[[#This Row],[Emission Factor (kg CO2/ mmBtu)]]*10^3</f>
        <v>781003458259.19995</v>
      </c>
      <c r="U1884" s="3">
        <f>Table1[[#This Row],[Emissions (g CO2)]]/(Table1[[#This Row],[Generation (TWh)]]*10^9)</f>
        <v>2821.3811999999998</v>
      </c>
    </row>
    <row r="1885" spans="1:21" x14ac:dyDescent="0.35">
      <c r="A1885" t="s">
        <v>567</v>
      </c>
      <c r="B1885" t="s">
        <v>3239</v>
      </c>
      <c r="C1885" t="str">
        <f>SUBSTITUTE(Table1[[#This Row],[Fuel]],", ",",")</f>
        <v>fossil gas: natural gas</v>
      </c>
      <c r="D1885" t="s">
        <v>3239</v>
      </c>
      <c r="H1885" t="s">
        <v>3438</v>
      </c>
      <c r="I1885">
        <v>350</v>
      </c>
      <c r="J1885" t="s">
        <v>3447</v>
      </c>
      <c r="K1885" t="s">
        <v>29</v>
      </c>
      <c r="L1885" t="s">
        <v>29</v>
      </c>
      <c r="M1885" t="s">
        <v>29</v>
      </c>
      <c r="N1885">
        <v>37.983149332436533</v>
      </c>
      <c r="O1885">
        <v>114.6687115198293</v>
      </c>
      <c r="P1885" t="s">
        <v>3485</v>
      </c>
      <c r="Q1885" s="3">
        <f>Table1[[#This Row],[Capacity (MW)]]*0.395*8760*10^-6</f>
        <v>1.2110699999999999</v>
      </c>
      <c r="R1885" s="3" cm="1">
        <f t="array" ref="R1885">AVERAGE(VLOOKUP(_xlfn.TEXTSPLIT(Table1[[#This Row],[Fuel (no space after comma)]], ","), FuelList_Final_EF!$A$2:$B$65, 2, FALSE))</f>
        <v>53.06</v>
      </c>
      <c r="S1885" s="3">
        <f>Table1[[#This Row],[Generation (TWh)]]*10^9*VLOOKUP(Table1[[#This Row],[Turbine/Engine Technology]],Technology_HR!$A$2:$B$11,2,FALSE)*10^-6</f>
        <v>9142367.4299999978</v>
      </c>
      <c r="T1885" s="5">
        <f>Table1[[#This Row],[Fuel Consumption (mmBtu)]]*Table1[[#This Row],[Emission Factor (kg CO2/ mmBtu)]]*10^3</f>
        <v>485094015835.79993</v>
      </c>
      <c r="U1885" s="3">
        <f>Table1[[#This Row],[Emissions (g CO2)]]/(Table1[[#This Row],[Generation (TWh)]]*10^9)</f>
        <v>400.54993999999999</v>
      </c>
    </row>
    <row r="1886" spans="1:21" x14ac:dyDescent="0.35">
      <c r="A1886" t="s">
        <v>567</v>
      </c>
      <c r="B1886" t="s">
        <v>3239</v>
      </c>
      <c r="C1886" t="str">
        <f>SUBSTITUTE(Table1[[#This Row],[Fuel]],", ",",")</f>
        <v>fossil gas: natural gas</v>
      </c>
      <c r="D1886" t="s">
        <v>3239</v>
      </c>
      <c r="H1886" t="s">
        <v>3438</v>
      </c>
      <c r="I1886">
        <v>350</v>
      </c>
      <c r="J1886" t="s">
        <v>3447</v>
      </c>
      <c r="K1886" t="s">
        <v>29</v>
      </c>
      <c r="L1886" t="s">
        <v>29</v>
      </c>
      <c r="M1886" t="s">
        <v>29</v>
      </c>
      <c r="N1886">
        <v>37.983149332436533</v>
      </c>
      <c r="O1886">
        <v>114.6687115198293</v>
      </c>
      <c r="P1886" t="s">
        <v>3485</v>
      </c>
      <c r="Q1886" s="3">
        <f>Table1[[#This Row],[Capacity (MW)]]*0.395*8760*10^-6</f>
        <v>1.2110699999999999</v>
      </c>
      <c r="R1886" s="3" cm="1">
        <f t="array" ref="R1886">AVERAGE(VLOOKUP(_xlfn.TEXTSPLIT(Table1[[#This Row],[Fuel (no space after comma)]], ","), FuelList_Final_EF!$A$2:$B$65, 2, FALSE))</f>
        <v>53.06</v>
      </c>
      <c r="S1886" s="3">
        <f>Table1[[#This Row],[Generation (TWh)]]*10^9*VLOOKUP(Table1[[#This Row],[Turbine/Engine Technology]],Technology_HR!$A$2:$B$11,2,FALSE)*10^-6</f>
        <v>9142367.4299999978</v>
      </c>
      <c r="T1886" s="5">
        <f>Table1[[#This Row],[Fuel Consumption (mmBtu)]]*Table1[[#This Row],[Emission Factor (kg CO2/ mmBtu)]]*10^3</f>
        <v>485094015835.79993</v>
      </c>
      <c r="U1886" s="3">
        <f>Table1[[#This Row],[Emissions (g CO2)]]/(Table1[[#This Row],[Generation (TWh)]]*10^9)</f>
        <v>400.54993999999999</v>
      </c>
    </row>
    <row r="1887" spans="1:21" x14ac:dyDescent="0.35">
      <c r="A1887" t="s">
        <v>567</v>
      </c>
      <c r="B1887" t="s">
        <v>3239</v>
      </c>
      <c r="C1887" t="str">
        <f>SUBSTITUTE(Table1[[#This Row],[Fuel]],", ",",")</f>
        <v>fossil gas: natural gas</v>
      </c>
      <c r="D1887" t="s">
        <v>3239</v>
      </c>
      <c r="H1887" t="s">
        <v>3438</v>
      </c>
      <c r="I1887">
        <v>350</v>
      </c>
      <c r="J1887" t="s">
        <v>3451</v>
      </c>
      <c r="K1887" t="s">
        <v>29</v>
      </c>
      <c r="L1887" t="s">
        <v>29</v>
      </c>
      <c r="M1887" t="s">
        <v>29</v>
      </c>
      <c r="N1887">
        <v>37.983149332436533</v>
      </c>
      <c r="O1887">
        <v>114.6687115198293</v>
      </c>
      <c r="P1887" t="s">
        <v>3485</v>
      </c>
      <c r="Q1887" s="3">
        <f>Table1[[#This Row],[Capacity (MW)]]*0.395*8760*10^-6</f>
        <v>1.2110699999999999</v>
      </c>
      <c r="R1887" s="3" cm="1">
        <f t="array" ref="R1887">AVERAGE(VLOOKUP(_xlfn.TEXTSPLIT(Table1[[#This Row],[Fuel (no space after comma)]], ","), FuelList_Final_EF!$A$2:$B$65, 2, FALSE))</f>
        <v>53.06</v>
      </c>
      <c r="S1887" s="3">
        <f>Table1[[#This Row],[Generation (TWh)]]*10^9*VLOOKUP(Table1[[#This Row],[Turbine/Engine Technology]],Technology_HR!$A$2:$B$11,2,FALSE)*10^-6</f>
        <v>9142367.4299999978</v>
      </c>
      <c r="T1887" s="5">
        <f>Table1[[#This Row],[Fuel Consumption (mmBtu)]]*Table1[[#This Row],[Emission Factor (kg CO2/ mmBtu)]]*10^3</f>
        <v>485094015835.79993</v>
      </c>
      <c r="U1887" s="3">
        <f>Table1[[#This Row],[Emissions (g CO2)]]/(Table1[[#This Row],[Generation (TWh)]]*10^9)</f>
        <v>400.54993999999999</v>
      </c>
    </row>
    <row r="1888" spans="1:21" x14ac:dyDescent="0.35">
      <c r="A1888" t="s">
        <v>567</v>
      </c>
      <c r="B1888" t="s">
        <v>3239</v>
      </c>
      <c r="C1888" t="str">
        <f>SUBSTITUTE(Table1[[#This Row],[Fuel]],", ",",")</f>
        <v>fossil gas: natural gas</v>
      </c>
      <c r="D1888" t="s">
        <v>3239</v>
      </c>
      <c r="H1888" t="s">
        <v>3438</v>
      </c>
      <c r="I1888">
        <v>350</v>
      </c>
      <c r="J1888" t="s">
        <v>3451</v>
      </c>
      <c r="K1888" t="s">
        <v>29</v>
      </c>
      <c r="L1888" t="s">
        <v>29</v>
      </c>
      <c r="M1888" t="s">
        <v>29</v>
      </c>
      <c r="N1888">
        <v>37.983149332436533</v>
      </c>
      <c r="O1888">
        <v>114.6687115198293</v>
      </c>
      <c r="P1888" t="s">
        <v>3485</v>
      </c>
      <c r="Q1888" s="3">
        <f>Table1[[#This Row],[Capacity (MW)]]*0.395*8760*10^-6</f>
        <v>1.2110699999999999</v>
      </c>
      <c r="R1888" s="3" cm="1">
        <f t="array" ref="R1888">AVERAGE(VLOOKUP(_xlfn.TEXTSPLIT(Table1[[#This Row],[Fuel (no space after comma)]], ","), FuelList_Final_EF!$A$2:$B$65, 2, FALSE))</f>
        <v>53.06</v>
      </c>
      <c r="S1888" s="3">
        <f>Table1[[#This Row],[Generation (TWh)]]*10^9*VLOOKUP(Table1[[#This Row],[Turbine/Engine Technology]],Technology_HR!$A$2:$B$11,2,FALSE)*10^-6</f>
        <v>9142367.4299999978</v>
      </c>
      <c r="T1888" s="5">
        <f>Table1[[#This Row],[Fuel Consumption (mmBtu)]]*Table1[[#This Row],[Emission Factor (kg CO2/ mmBtu)]]*10^3</f>
        <v>485094015835.79993</v>
      </c>
      <c r="U1888" s="3">
        <f>Table1[[#This Row],[Emissions (g CO2)]]/(Table1[[#This Row],[Generation (TWh)]]*10^9)</f>
        <v>400.54993999999999</v>
      </c>
    </row>
    <row r="1889" spans="1:21" x14ac:dyDescent="0.35">
      <c r="A1889" t="s">
        <v>568</v>
      </c>
      <c r="B1889" t="s">
        <v>3274</v>
      </c>
      <c r="C1889" t="str">
        <f>SUBSTITUTE(Table1[[#This Row],[Fuel]],", ",",")</f>
        <v>industrial by-product: blast furnace gas</v>
      </c>
      <c r="D1889" t="s">
        <v>3274</v>
      </c>
      <c r="H1889" t="s">
        <v>3440</v>
      </c>
      <c r="I1889">
        <v>100</v>
      </c>
      <c r="J1889" t="s">
        <v>3446</v>
      </c>
      <c r="K1889">
        <v>2019</v>
      </c>
      <c r="L1889" t="s">
        <v>29</v>
      </c>
      <c r="M1889" t="s">
        <v>29</v>
      </c>
      <c r="N1889">
        <v>39.896616999999999</v>
      </c>
      <c r="O1889">
        <v>118.57898400000001</v>
      </c>
      <c r="P1889" t="s">
        <v>3485</v>
      </c>
      <c r="Q1889" s="3">
        <f>Table1[[#This Row],[Capacity (MW)]]*0.395*8760*10^-6</f>
        <v>0.34601999999999999</v>
      </c>
      <c r="R1889" s="3" cm="1">
        <f t="array" ref="R1889">AVERAGE(VLOOKUP(_xlfn.TEXTSPLIT(Table1[[#This Row],[Fuel (no space after comma)]], ","), FuelList_Final_EF!$A$2:$B$65, 2, FALSE))</f>
        <v>274.32</v>
      </c>
      <c r="S1889" s="3">
        <f>Table1[[#This Row],[Generation (TWh)]]*10^9*VLOOKUP(Table1[[#This Row],[Turbine/Engine Technology]],Technology_HR!$A$2:$B$11,2,FALSE)*10^-6</f>
        <v>3558815.6999999997</v>
      </c>
      <c r="T1889" s="5">
        <f>Table1[[#This Row],[Fuel Consumption (mmBtu)]]*Table1[[#This Row],[Emission Factor (kg CO2/ mmBtu)]]*10^3</f>
        <v>976254322823.99988</v>
      </c>
      <c r="U1889" s="3">
        <f>Table1[[#This Row],[Emissions (g CO2)]]/(Table1[[#This Row],[Generation (TWh)]]*10^9)</f>
        <v>2821.3811999999998</v>
      </c>
    </row>
    <row r="1890" spans="1:21" x14ac:dyDescent="0.35">
      <c r="A1890" t="s">
        <v>568</v>
      </c>
      <c r="B1890" t="s">
        <v>3274</v>
      </c>
      <c r="C1890" t="str">
        <f>SUBSTITUTE(Table1[[#This Row],[Fuel]],", ",",")</f>
        <v>industrial by-product: blast furnace gas</v>
      </c>
      <c r="D1890" t="s">
        <v>3274</v>
      </c>
      <c r="H1890" t="s">
        <v>3440</v>
      </c>
      <c r="I1890">
        <v>110</v>
      </c>
      <c r="J1890" t="s">
        <v>3446</v>
      </c>
      <c r="K1890">
        <v>2019</v>
      </c>
      <c r="L1890" t="s">
        <v>29</v>
      </c>
      <c r="M1890" t="s">
        <v>29</v>
      </c>
      <c r="N1890">
        <v>39.896616999999999</v>
      </c>
      <c r="O1890">
        <v>118.57898400000001</v>
      </c>
      <c r="P1890" t="s">
        <v>3485</v>
      </c>
      <c r="Q1890" s="3">
        <f>Table1[[#This Row],[Capacity (MW)]]*0.395*8760*10^-6</f>
        <v>0.38062199999999996</v>
      </c>
      <c r="R1890" s="3" cm="1">
        <f t="array" ref="R1890">AVERAGE(VLOOKUP(_xlfn.TEXTSPLIT(Table1[[#This Row],[Fuel (no space after comma)]], ","), FuelList_Final_EF!$A$2:$B$65, 2, FALSE))</f>
        <v>274.32</v>
      </c>
      <c r="S1890" s="3">
        <f>Table1[[#This Row],[Generation (TWh)]]*10^9*VLOOKUP(Table1[[#This Row],[Turbine/Engine Technology]],Technology_HR!$A$2:$B$11,2,FALSE)*10^-6</f>
        <v>3914697.2699999996</v>
      </c>
      <c r="T1890" s="5">
        <f>Table1[[#This Row],[Fuel Consumption (mmBtu)]]*Table1[[#This Row],[Emission Factor (kg CO2/ mmBtu)]]*10^3</f>
        <v>1073879755106.3998</v>
      </c>
      <c r="U1890" s="3">
        <f>Table1[[#This Row],[Emissions (g CO2)]]/(Table1[[#This Row],[Generation (TWh)]]*10^9)</f>
        <v>2821.3811999999998</v>
      </c>
    </row>
    <row r="1891" spans="1:21" x14ac:dyDescent="0.35">
      <c r="A1891" t="s">
        <v>568</v>
      </c>
      <c r="B1891" t="s">
        <v>3274</v>
      </c>
      <c r="C1891" t="str">
        <f>SUBSTITUTE(Table1[[#This Row],[Fuel]],", ",",")</f>
        <v>industrial by-product: blast furnace gas</v>
      </c>
      <c r="D1891" t="s">
        <v>3274</v>
      </c>
      <c r="H1891" t="s">
        <v>3440</v>
      </c>
      <c r="I1891">
        <v>100</v>
      </c>
      <c r="J1891" t="s">
        <v>3446</v>
      </c>
      <c r="K1891">
        <v>2023</v>
      </c>
      <c r="L1891" t="s">
        <v>29</v>
      </c>
      <c r="M1891" t="s">
        <v>29</v>
      </c>
      <c r="N1891">
        <v>36.718131999999997</v>
      </c>
      <c r="O1891">
        <v>114.21516800000001</v>
      </c>
      <c r="P1891" t="s">
        <v>3485</v>
      </c>
      <c r="Q1891" s="3">
        <f>Table1[[#This Row],[Capacity (MW)]]*0.395*8760*10^-6</f>
        <v>0.34601999999999999</v>
      </c>
      <c r="R1891" s="3" cm="1">
        <f t="array" ref="R1891">AVERAGE(VLOOKUP(_xlfn.TEXTSPLIT(Table1[[#This Row],[Fuel (no space after comma)]], ","), FuelList_Final_EF!$A$2:$B$65, 2, FALSE))</f>
        <v>274.32</v>
      </c>
      <c r="S1891" s="3">
        <f>Table1[[#This Row],[Generation (TWh)]]*10^9*VLOOKUP(Table1[[#This Row],[Turbine/Engine Technology]],Technology_HR!$A$2:$B$11,2,FALSE)*10^-6</f>
        <v>3558815.6999999997</v>
      </c>
      <c r="T1891" s="5">
        <f>Table1[[#This Row],[Fuel Consumption (mmBtu)]]*Table1[[#This Row],[Emission Factor (kg CO2/ mmBtu)]]*10^3</f>
        <v>976254322823.99988</v>
      </c>
      <c r="U1891" s="3">
        <f>Table1[[#This Row],[Emissions (g CO2)]]/(Table1[[#This Row],[Generation (TWh)]]*10^9)</f>
        <v>2821.3811999999998</v>
      </c>
    </row>
    <row r="1892" spans="1:21" x14ac:dyDescent="0.35">
      <c r="A1892" t="s">
        <v>564</v>
      </c>
      <c r="B1892" t="s">
        <v>3274</v>
      </c>
      <c r="C1892" t="str">
        <f>SUBSTITUTE(Table1[[#This Row],[Fuel]],", ",",")</f>
        <v>industrial by-product: blast furnace gas</v>
      </c>
      <c r="D1892" t="s">
        <v>3274</v>
      </c>
      <c r="H1892" t="s">
        <v>3440</v>
      </c>
      <c r="I1892">
        <v>135</v>
      </c>
      <c r="J1892" t="s">
        <v>3446</v>
      </c>
      <c r="K1892">
        <v>2023</v>
      </c>
      <c r="L1892" t="s">
        <v>29</v>
      </c>
      <c r="M1892" t="s">
        <v>29</v>
      </c>
      <c r="N1892">
        <v>39.924460000000003</v>
      </c>
      <c r="O1892">
        <v>118.67285800000001</v>
      </c>
      <c r="P1892" t="s">
        <v>3485</v>
      </c>
      <c r="Q1892" s="3">
        <f>Table1[[#This Row],[Capacity (MW)]]*0.395*8760*10^-6</f>
        <v>0.46712699999999996</v>
      </c>
      <c r="R1892" s="3" cm="1">
        <f t="array" ref="R1892">AVERAGE(VLOOKUP(_xlfn.TEXTSPLIT(Table1[[#This Row],[Fuel (no space after comma)]], ","), FuelList_Final_EF!$A$2:$B$65, 2, FALSE))</f>
        <v>274.32</v>
      </c>
      <c r="S1892" s="3">
        <f>Table1[[#This Row],[Generation (TWh)]]*10^9*VLOOKUP(Table1[[#This Row],[Turbine/Engine Technology]],Technology_HR!$A$2:$B$11,2,FALSE)*10^-6</f>
        <v>4804401.1949999984</v>
      </c>
      <c r="T1892" s="5">
        <f>Table1[[#This Row],[Fuel Consumption (mmBtu)]]*Table1[[#This Row],[Emission Factor (kg CO2/ mmBtu)]]*10^3</f>
        <v>1317943335812.3997</v>
      </c>
      <c r="U1892" s="3">
        <f>Table1[[#This Row],[Emissions (g CO2)]]/(Table1[[#This Row],[Generation (TWh)]]*10^9)</f>
        <v>2821.3811999999998</v>
      </c>
    </row>
    <row r="1893" spans="1:21" x14ac:dyDescent="0.35">
      <c r="A1893" t="s">
        <v>564</v>
      </c>
      <c r="B1893" t="s">
        <v>3274</v>
      </c>
      <c r="C1893" t="str">
        <f>SUBSTITUTE(Table1[[#This Row],[Fuel]],", ",",")</f>
        <v>industrial by-product: blast furnace gas</v>
      </c>
      <c r="D1893" t="s">
        <v>3274</v>
      </c>
      <c r="H1893" t="s">
        <v>3440</v>
      </c>
      <c r="I1893">
        <v>135</v>
      </c>
      <c r="J1893" t="s">
        <v>3449</v>
      </c>
      <c r="K1893" t="s">
        <v>29</v>
      </c>
      <c r="L1893" t="s">
        <v>29</v>
      </c>
      <c r="M1893" t="s">
        <v>29</v>
      </c>
      <c r="N1893">
        <v>39.924460000000003</v>
      </c>
      <c r="O1893">
        <v>118.67285800000001</v>
      </c>
      <c r="P1893" t="s">
        <v>3485</v>
      </c>
      <c r="Q1893" s="3">
        <f>Table1[[#This Row],[Capacity (MW)]]*0.395*8760*10^-6</f>
        <v>0.46712699999999996</v>
      </c>
      <c r="R1893" s="3" cm="1">
        <f t="array" ref="R1893">AVERAGE(VLOOKUP(_xlfn.TEXTSPLIT(Table1[[#This Row],[Fuel (no space after comma)]], ","), FuelList_Final_EF!$A$2:$B$65, 2, FALSE))</f>
        <v>274.32</v>
      </c>
      <c r="S1893" s="3">
        <f>Table1[[#This Row],[Generation (TWh)]]*10^9*VLOOKUP(Table1[[#This Row],[Turbine/Engine Technology]],Technology_HR!$A$2:$B$11,2,FALSE)*10^-6</f>
        <v>4804401.1949999984</v>
      </c>
      <c r="T1893" s="5">
        <f>Table1[[#This Row],[Fuel Consumption (mmBtu)]]*Table1[[#This Row],[Emission Factor (kg CO2/ mmBtu)]]*10^3</f>
        <v>1317943335812.3997</v>
      </c>
      <c r="U1893" s="3">
        <f>Table1[[#This Row],[Emissions (g CO2)]]/(Table1[[#This Row],[Generation (TWh)]]*10^9)</f>
        <v>2821.3811999999998</v>
      </c>
    </row>
    <row r="1894" spans="1:21" x14ac:dyDescent="0.35">
      <c r="A1894" t="s">
        <v>569</v>
      </c>
      <c r="B1894" t="s">
        <v>3239</v>
      </c>
      <c r="C1894" t="str">
        <f>SUBSTITUTE(Table1[[#This Row],[Fuel]],", ",",")</f>
        <v>fossil gas: natural gas</v>
      </c>
      <c r="D1894" t="s">
        <v>3239</v>
      </c>
      <c r="H1894" t="s">
        <v>3438</v>
      </c>
      <c r="I1894">
        <v>400</v>
      </c>
      <c r="J1894" t="s">
        <v>3444</v>
      </c>
      <c r="K1894" t="s">
        <v>29</v>
      </c>
      <c r="L1894" t="s">
        <v>29</v>
      </c>
      <c r="M1894" t="s">
        <v>29</v>
      </c>
      <c r="N1894">
        <v>24.499445999999999</v>
      </c>
      <c r="O1894">
        <v>108.60674299999999</v>
      </c>
      <c r="P1894" t="s">
        <v>3485</v>
      </c>
      <c r="Q1894" s="3">
        <f>Table1[[#This Row],[Capacity (MW)]]*0.395*8760*10^-6</f>
        <v>1.38408</v>
      </c>
      <c r="R1894" s="3" cm="1">
        <f t="array" ref="R1894">AVERAGE(VLOOKUP(_xlfn.TEXTSPLIT(Table1[[#This Row],[Fuel (no space after comma)]], ","), FuelList_Final_EF!$A$2:$B$65, 2, FALSE))</f>
        <v>53.06</v>
      </c>
      <c r="S1894" s="3">
        <f>Table1[[#This Row],[Generation (TWh)]]*10^9*VLOOKUP(Table1[[#This Row],[Turbine/Engine Technology]],Technology_HR!$A$2:$B$11,2,FALSE)*10^-6</f>
        <v>10448419.92</v>
      </c>
      <c r="T1894" s="5">
        <f>Table1[[#This Row],[Fuel Consumption (mmBtu)]]*Table1[[#This Row],[Emission Factor (kg CO2/ mmBtu)]]*10^3</f>
        <v>554393160955.20007</v>
      </c>
      <c r="U1894" s="3">
        <f>Table1[[#This Row],[Emissions (g CO2)]]/(Table1[[#This Row],[Generation (TWh)]]*10^9)</f>
        <v>400.54994000000005</v>
      </c>
    </row>
    <row r="1895" spans="1:21" x14ac:dyDescent="0.35">
      <c r="A1895" t="s">
        <v>569</v>
      </c>
      <c r="B1895" t="s">
        <v>3239</v>
      </c>
      <c r="C1895" t="str">
        <f>SUBSTITUTE(Table1[[#This Row],[Fuel]],", ",",")</f>
        <v>fossil gas: natural gas</v>
      </c>
      <c r="D1895" t="s">
        <v>3239</v>
      </c>
      <c r="H1895" t="s">
        <v>3438</v>
      </c>
      <c r="I1895">
        <v>400</v>
      </c>
      <c r="J1895" t="s">
        <v>3444</v>
      </c>
      <c r="K1895" t="s">
        <v>29</v>
      </c>
      <c r="L1895" t="s">
        <v>29</v>
      </c>
      <c r="M1895" t="s">
        <v>29</v>
      </c>
      <c r="N1895">
        <v>24.499445999999999</v>
      </c>
      <c r="O1895">
        <v>108.60674299999999</v>
      </c>
      <c r="P1895" t="s">
        <v>3485</v>
      </c>
      <c r="Q1895" s="3">
        <f>Table1[[#This Row],[Capacity (MW)]]*0.395*8760*10^-6</f>
        <v>1.38408</v>
      </c>
      <c r="R1895" s="3" cm="1">
        <f t="array" ref="R1895">AVERAGE(VLOOKUP(_xlfn.TEXTSPLIT(Table1[[#This Row],[Fuel (no space after comma)]], ","), FuelList_Final_EF!$A$2:$B$65, 2, FALSE))</f>
        <v>53.06</v>
      </c>
      <c r="S1895" s="3">
        <f>Table1[[#This Row],[Generation (TWh)]]*10^9*VLOOKUP(Table1[[#This Row],[Turbine/Engine Technology]],Technology_HR!$A$2:$B$11,2,FALSE)*10^-6</f>
        <v>10448419.92</v>
      </c>
      <c r="T1895" s="5">
        <f>Table1[[#This Row],[Fuel Consumption (mmBtu)]]*Table1[[#This Row],[Emission Factor (kg CO2/ mmBtu)]]*10^3</f>
        <v>554393160955.20007</v>
      </c>
      <c r="U1895" s="3">
        <f>Table1[[#This Row],[Emissions (g CO2)]]/(Table1[[#This Row],[Generation (TWh)]]*10^9)</f>
        <v>400.54994000000005</v>
      </c>
    </row>
    <row r="1896" spans="1:21" x14ac:dyDescent="0.35">
      <c r="A1896" t="s">
        <v>569</v>
      </c>
      <c r="B1896" t="s">
        <v>3239</v>
      </c>
      <c r="C1896" t="str">
        <f>SUBSTITUTE(Table1[[#This Row],[Fuel]],", ",",")</f>
        <v>fossil gas: natural gas</v>
      </c>
      <c r="D1896" t="s">
        <v>3239</v>
      </c>
      <c r="H1896" t="s">
        <v>3438</v>
      </c>
      <c r="I1896">
        <v>400</v>
      </c>
      <c r="J1896" t="s">
        <v>3444</v>
      </c>
      <c r="K1896" t="s">
        <v>29</v>
      </c>
      <c r="L1896" t="s">
        <v>29</v>
      </c>
      <c r="M1896" t="s">
        <v>29</v>
      </c>
      <c r="N1896">
        <v>24.499445999999999</v>
      </c>
      <c r="O1896">
        <v>108.60674299999999</v>
      </c>
      <c r="P1896" t="s">
        <v>3485</v>
      </c>
      <c r="Q1896" s="3">
        <f>Table1[[#This Row],[Capacity (MW)]]*0.395*8760*10^-6</f>
        <v>1.38408</v>
      </c>
      <c r="R1896" s="3" cm="1">
        <f t="array" ref="R1896">AVERAGE(VLOOKUP(_xlfn.TEXTSPLIT(Table1[[#This Row],[Fuel (no space after comma)]], ","), FuelList_Final_EF!$A$2:$B$65, 2, FALSE))</f>
        <v>53.06</v>
      </c>
      <c r="S1896" s="3">
        <f>Table1[[#This Row],[Generation (TWh)]]*10^9*VLOOKUP(Table1[[#This Row],[Turbine/Engine Technology]],Technology_HR!$A$2:$B$11,2,FALSE)*10^-6</f>
        <v>10448419.92</v>
      </c>
      <c r="T1896" s="5">
        <f>Table1[[#This Row],[Fuel Consumption (mmBtu)]]*Table1[[#This Row],[Emission Factor (kg CO2/ mmBtu)]]*10^3</f>
        <v>554393160955.20007</v>
      </c>
      <c r="U1896" s="3">
        <f>Table1[[#This Row],[Emissions (g CO2)]]/(Table1[[#This Row],[Generation (TWh)]]*10^9)</f>
        <v>400.54994000000005</v>
      </c>
    </row>
    <row r="1897" spans="1:21" x14ac:dyDescent="0.35">
      <c r="A1897" t="s">
        <v>569</v>
      </c>
      <c r="B1897" t="s">
        <v>3239</v>
      </c>
      <c r="C1897" t="str">
        <f>SUBSTITUTE(Table1[[#This Row],[Fuel]],", ",",")</f>
        <v>fossil gas: natural gas</v>
      </c>
      <c r="D1897" t="s">
        <v>3239</v>
      </c>
      <c r="H1897" t="s">
        <v>3438</v>
      </c>
      <c r="I1897">
        <v>400</v>
      </c>
      <c r="J1897" t="s">
        <v>3444</v>
      </c>
      <c r="K1897" t="s">
        <v>29</v>
      </c>
      <c r="L1897" t="s">
        <v>29</v>
      </c>
      <c r="M1897" t="s">
        <v>29</v>
      </c>
      <c r="N1897">
        <v>24.499445999999999</v>
      </c>
      <c r="O1897">
        <v>108.60674299999999</v>
      </c>
      <c r="P1897" t="s">
        <v>3485</v>
      </c>
      <c r="Q1897" s="3">
        <f>Table1[[#This Row],[Capacity (MW)]]*0.395*8760*10^-6</f>
        <v>1.38408</v>
      </c>
      <c r="R1897" s="3" cm="1">
        <f t="array" ref="R1897">AVERAGE(VLOOKUP(_xlfn.TEXTSPLIT(Table1[[#This Row],[Fuel (no space after comma)]], ","), FuelList_Final_EF!$A$2:$B$65, 2, FALSE))</f>
        <v>53.06</v>
      </c>
      <c r="S1897" s="3">
        <f>Table1[[#This Row],[Generation (TWh)]]*10^9*VLOOKUP(Table1[[#This Row],[Turbine/Engine Technology]],Technology_HR!$A$2:$B$11,2,FALSE)*10^-6</f>
        <v>10448419.92</v>
      </c>
      <c r="T1897" s="5">
        <f>Table1[[#This Row],[Fuel Consumption (mmBtu)]]*Table1[[#This Row],[Emission Factor (kg CO2/ mmBtu)]]*10^3</f>
        <v>554393160955.20007</v>
      </c>
      <c r="U1897" s="3">
        <f>Table1[[#This Row],[Emissions (g CO2)]]/(Table1[[#This Row],[Generation (TWh)]]*10^9)</f>
        <v>400.54994000000005</v>
      </c>
    </row>
    <row r="1898" spans="1:21" x14ac:dyDescent="0.35">
      <c r="A1898" t="s">
        <v>29</v>
      </c>
      <c r="B1898" t="s">
        <v>3239</v>
      </c>
      <c r="C1898" t="str">
        <f>SUBSTITUTE(Table1[[#This Row],[Fuel]],", ",",")</f>
        <v>fossil gas: natural gas</v>
      </c>
      <c r="D1898" t="s">
        <v>3239</v>
      </c>
      <c r="H1898" t="s">
        <v>3436</v>
      </c>
      <c r="I1898">
        <v>80</v>
      </c>
      <c r="J1898" t="s">
        <v>3444</v>
      </c>
      <c r="K1898" t="s">
        <v>29</v>
      </c>
      <c r="L1898" t="s">
        <v>29</v>
      </c>
      <c r="M1898" t="s">
        <v>29</v>
      </c>
      <c r="N1898">
        <v>29.972200000000001</v>
      </c>
      <c r="O1898">
        <v>106.27379999999999</v>
      </c>
      <c r="P1898" t="s">
        <v>3485</v>
      </c>
      <c r="Q1898" s="3">
        <f>Table1[[#This Row],[Capacity (MW)]]*0.395*8760*10^-6</f>
        <v>0.27681600000000001</v>
      </c>
      <c r="R1898" s="3" cm="1">
        <f t="array" ref="R1898">AVERAGE(VLOOKUP(_xlfn.TEXTSPLIT(Table1[[#This Row],[Fuel (no space after comma)]], ","), FuelList_Final_EF!$A$2:$B$65, 2, FALSE))</f>
        <v>53.06</v>
      </c>
      <c r="S1898" s="3">
        <f>Table1[[#This Row],[Generation (TWh)]]*10^9*VLOOKUP(Table1[[#This Row],[Turbine/Engine Technology]],Technology_HR!$A$2:$B$11,2,FALSE)*10^-6</f>
        <v>3047744.1599999997</v>
      </c>
      <c r="T1898" s="5">
        <f>Table1[[#This Row],[Fuel Consumption (mmBtu)]]*Table1[[#This Row],[Emission Factor (kg CO2/ mmBtu)]]*10^3</f>
        <v>161713305129.59998</v>
      </c>
      <c r="U1898" s="3">
        <f>Table1[[#This Row],[Emissions (g CO2)]]/(Table1[[#This Row],[Generation (TWh)]]*10^9)</f>
        <v>584.1905999999999</v>
      </c>
    </row>
    <row r="1899" spans="1:21" x14ac:dyDescent="0.35">
      <c r="A1899" t="s">
        <v>570</v>
      </c>
      <c r="B1899" t="s">
        <v>3239</v>
      </c>
      <c r="C1899" t="str">
        <f>SUBSTITUTE(Table1[[#This Row],[Fuel]],", ",",")</f>
        <v>fossil gas: natural gas</v>
      </c>
      <c r="D1899" t="s">
        <v>3239</v>
      </c>
      <c r="H1899" t="s">
        <v>3438</v>
      </c>
      <c r="I1899">
        <v>60</v>
      </c>
      <c r="J1899" t="s">
        <v>3446</v>
      </c>
      <c r="K1899">
        <v>2018</v>
      </c>
      <c r="L1899" t="s">
        <v>29</v>
      </c>
      <c r="M1899" t="s">
        <v>29</v>
      </c>
      <c r="N1899">
        <v>31.961048000000002</v>
      </c>
      <c r="O1899">
        <v>117.020871</v>
      </c>
      <c r="P1899" t="s">
        <v>3485</v>
      </c>
      <c r="Q1899" s="3">
        <f>Table1[[#This Row],[Capacity (MW)]]*0.395*8760*10^-6</f>
        <v>0.20761200000000002</v>
      </c>
      <c r="R1899" s="3" cm="1">
        <f t="array" ref="R1899">AVERAGE(VLOOKUP(_xlfn.TEXTSPLIT(Table1[[#This Row],[Fuel (no space after comma)]], ","), FuelList_Final_EF!$A$2:$B$65, 2, FALSE))</f>
        <v>53.06</v>
      </c>
      <c r="S1899" s="3">
        <f>Table1[[#This Row],[Generation (TWh)]]*10^9*VLOOKUP(Table1[[#This Row],[Turbine/Engine Technology]],Technology_HR!$A$2:$B$11,2,FALSE)*10^-6</f>
        <v>1567262.9880000001</v>
      </c>
      <c r="T1899" s="5">
        <f>Table1[[#This Row],[Fuel Consumption (mmBtu)]]*Table1[[#This Row],[Emission Factor (kg CO2/ mmBtu)]]*10^3</f>
        <v>83158974143.280014</v>
      </c>
      <c r="U1899" s="3">
        <f>Table1[[#This Row],[Emissions (g CO2)]]/(Table1[[#This Row],[Generation (TWh)]]*10^9)</f>
        <v>400.54993999999999</v>
      </c>
    </row>
    <row r="1900" spans="1:21" x14ac:dyDescent="0.35">
      <c r="A1900" t="s">
        <v>570</v>
      </c>
      <c r="B1900" t="s">
        <v>3239</v>
      </c>
      <c r="C1900" t="str">
        <f>SUBSTITUTE(Table1[[#This Row],[Fuel]],", ",",")</f>
        <v>fossil gas: natural gas</v>
      </c>
      <c r="D1900" t="s">
        <v>3239</v>
      </c>
      <c r="H1900" t="s">
        <v>3438</v>
      </c>
      <c r="I1900">
        <v>60</v>
      </c>
      <c r="J1900" t="s">
        <v>3446</v>
      </c>
      <c r="K1900">
        <v>2018</v>
      </c>
      <c r="L1900" t="s">
        <v>29</v>
      </c>
      <c r="M1900" t="s">
        <v>29</v>
      </c>
      <c r="N1900">
        <v>31.961048000000002</v>
      </c>
      <c r="O1900">
        <v>117.020871</v>
      </c>
      <c r="P1900" t="s">
        <v>3485</v>
      </c>
      <c r="Q1900" s="3">
        <f>Table1[[#This Row],[Capacity (MW)]]*0.395*8760*10^-6</f>
        <v>0.20761200000000002</v>
      </c>
      <c r="R1900" s="3" cm="1">
        <f t="array" ref="R1900">AVERAGE(VLOOKUP(_xlfn.TEXTSPLIT(Table1[[#This Row],[Fuel (no space after comma)]], ","), FuelList_Final_EF!$A$2:$B$65, 2, FALSE))</f>
        <v>53.06</v>
      </c>
      <c r="S1900" s="3">
        <f>Table1[[#This Row],[Generation (TWh)]]*10^9*VLOOKUP(Table1[[#This Row],[Turbine/Engine Technology]],Technology_HR!$A$2:$B$11,2,FALSE)*10^-6</f>
        <v>1567262.9880000001</v>
      </c>
      <c r="T1900" s="5">
        <f>Table1[[#This Row],[Fuel Consumption (mmBtu)]]*Table1[[#This Row],[Emission Factor (kg CO2/ mmBtu)]]*10^3</f>
        <v>83158974143.280014</v>
      </c>
      <c r="U1900" s="3">
        <f>Table1[[#This Row],[Emissions (g CO2)]]/(Table1[[#This Row],[Generation (TWh)]]*10^9)</f>
        <v>400.54993999999999</v>
      </c>
    </row>
    <row r="1901" spans="1:21" x14ac:dyDescent="0.35">
      <c r="A1901" t="s">
        <v>571</v>
      </c>
      <c r="B1901" t="s">
        <v>3274</v>
      </c>
      <c r="C1901" t="str">
        <f>SUBSTITUTE(Table1[[#This Row],[Fuel]],", ",",")</f>
        <v>industrial by-product: blast furnace gas</v>
      </c>
      <c r="D1901" t="s">
        <v>3274</v>
      </c>
      <c r="H1901" t="s">
        <v>3440</v>
      </c>
      <c r="I1901">
        <v>50</v>
      </c>
      <c r="J1901" t="s">
        <v>3446</v>
      </c>
      <c r="K1901">
        <v>2022</v>
      </c>
      <c r="L1901" t="s">
        <v>29</v>
      </c>
      <c r="M1901" t="s">
        <v>29</v>
      </c>
      <c r="N1901">
        <v>36.131666000000003</v>
      </c>
      <c r="O1901">
        <v>113.872158</v>
      </c>
      <c r="P1901" t="s">
        <v>3485</v>
      </c>
      <c r="Q1901" s="3">
        <f>Table1[[#This Row],[Capacity (MW)]]*0.395*8760*10^-6</f>
        <v>0.17301</v>
      </c>
      <c r="R1901" s="3" cm="1">
        <f t="array" ref="R1901">AVERAGE(VLOOKUP(_xlfn.TEXTSPLIT(Table1[[#This Row],[Fuel (no space after comma)]], ","), FuelList_Final_EF!$A$2:$B$65, 2, FALSE))</f>
        <v>274.32</v>
      </c>
      <c r="S1901" s="3">
        <f>Table1[[#This Row],[Generation (TWh)]]*10^9*VLOOKUP(Table1[[#This Row],[Turbine/Engine Technology]],Technology_HR!$A$2:$B$11,2,FALSE)*10^-6</f>
        <v>1779407.8499999999</v>
      </c>
      <c r="T1901" s="5">
        <f>Table1[[#This Row],[Fuel Consumption (mmBtu)]]*Table1[[#This Row],[Emission Factor (kg CO2/ mmBtu)]]*10^3</f>
        <v>488127161411.99994</v>
      </c>
      <c r="U1901" s="3">
        <f>Table1[[#This Row],[Emissions (g CO2)]]/(Table1[[#This Row],[Generation (TWh)]]*10^9)</f>
        <v>2821.3811999999998</v>
      </c>
    </row>
    <row r="1902" spans="1:21" x14ac:dyDescent="0.35">
      <c r="A1902" t="s">
        <v>572</v>
      </c>
      <c r="B1902" t="s">
        <v>3274</v>
      </c>
      <c r="C1902" t="str">
        <f>SUBSTITUTE(Table1[[#This Row],[Fuel]],", ",",")</f>
        <v>industrial by-product: blast furnace gas</v>
      </c>
      <c r="D1902" t="s">
        <v>3274</v>
      </c>
      <c r="H1902" t="s">
        <v>3440</v>
      </c>
      <c r="I1902">
        <v>80</v>
      </c>
      <c r="J1902" t="s">
        <v>3446</v>
      </c>
      <c r="K1902">
        <v>2018</v>
      </c>
      <c r="L1902" t="s">
        <v>29</v>
      </c>
      <c r="M1902" t="s">
        <v>29</v>
      </c>
      <c r="N1902">
        <v>35.084091000000001</v>
      </c>
      <c r="O1902">
        <v>112.551053</v>
      </c>
      <c r="P1902" t="s">
        <v>3485</v>
      </c>
      <c r="Q1902" s="3">
        <f>Table1[[#This Row],[Capacity (MW)]]*0.395*8760*10^-6</f>
        <v>0.27681600000000001</v>
      </c>
      <c r="R1902" s="3" cm="1">
        <f t="array" ref="R1902">AVERAGE(VLOOKUP(_xlfn.TEXTSPLIT(Table1[[#This Row],[Fuel (no space after comma)]], ","), FuelList_Final_EF!$A$2:$B$65, 2, FALSE))</f>
        <v>274.32</v>
      </c>
      <c r="S1902" s="3">
        <f>Table1[[#This Row],[Generation (TWh)]]*10^9*VLOOKUP(Table1[[#This Row],[Turbine/Engine Technology]],Technology_HR!$A$2:$B$11,2,FALSE)*10^-6</f>
        <v>2847052.56</v>
      </c>
      <c r="T1902" s="5">
        <f>Table1[[#This Row],[Fuel Consumption (mmBtu)]]*Table1[[#This Row],[Emission Factor (kg CO2/ mmBtu)]]*10^3</f>
        <v>781003458259.19995</v>
      </c>
      <c r="U1902" s="3">
        <f>Table1[[#This Row],[Emissions (g CO2)]]/(Table1[[#This Row],[Generation (TWh)]]*10^9)</f>
        <v>2821.3811999999998</v>
      </c>
    </row>
    <row r="1903" spans="1:21" x14ac:dyDescent="0.35">
      <c r="A1903" t="s">
        <v>572</v>
      </c>
      <c r="B1903" t="s">
        <v>3274</v>
      </c>
      <c r="C1903" t="str">
        <f>SUBSTITUTE(Table1[[#This Row],[Fuel]],", ",",")</f>
        <v>industrial by-product: blast furnace gas</v>
      </c>
      <c r="D1903" t="s">
        <v>3274</v>
      </c>
      <c r="H1903" t="s">
        <v>3440</v>
      </c>
      <c r="I1903">
        <v>80</v>
      </c>
      <c r="J1903" t="s">
        <v>3446</v>
      </c>
      <c r="K1903">
        <v>2021</v>
      </c>
      <c r="L1903" t="s">
        <v>29</v>
      </c>
      <c r="M1903" t="s">
        <v>29</v>
      </c>
      <c r="N1903">
        <v>35.084091000000001</v>
      </c>
      <c r="O1903">
        <v>112.551053</v>
      </c>
      <c r="P1903" t="s">
        <v>3485</v>
      </c>
      <c r="Q1903" s="3">
        <f>Table1[[#This Row],[Capacity (MW)]]*0.395*8760*10^-6</f>
        <v>0.27681600000000001</v>
      </c>
      <c r="R1903" s="3" cm="1">
        <f t="array" ref="R1903">AVERAGE(VLOOKUP(_xlfn.TEXTSPLIT(Table1[[#This Row],[Fuel (no space after comma)]], ","), FuelList_Final_EF!$A$2:$B$65, 2, FALSE))</f>
        <v>274.32</v>
      </c>
      <c r="S1903" s="3">
        <f>Table1[[#This Row],[Generation (TWh)]]*10^9*VLOOKUP(Table1[[#This Row],[Turbine/Engine Technology]],Technology_HR!$A$2:$B$11,2,FALSE)*10^-6</f>
        <v>2847052.56</v>
      </c>
      <c r="T1903" s="5">
        <f>Table1[[#This Row],[Fuel Consumption (mmBtu)]]*Table1[[#This Row],[Emission Factor (kg CO2/ mmBtu)]]*10^3</f>
        <v>781003458259.19995</v>
      </c>
      <c r="U1903" s="3">
        <f>Table1[[#This Row],[Emissions (g CO2)]]/(Table1[[#This Row],[Generation (TWh)]]*10^9)</f>
        <v>2821.3811999999998</v>
      </c>
    </row>
    <row r="1904" spans="1:21" x14ac:dyDescent="0.35">
      <c r="A1904" t="s">
        <v>573</v>
      </c>
      <c r="B1904" t="s">
        <v>3239</v>
      </c>
      <c r="C1904" t="str">
        <f>SUBSTITUTE(Table1[[#This Row],[Fuel]],", ",",")</f>
        <v>fossil gas: natural gas</v>
      </c>
      <c r="D1904" t="s">
        <v>3239</v>
      </c>
      <c r="H1904" t="s">
        <v>3438</v>
      </c>
      <c r="I1904">
        <v>460</v>
      </c>
      <c r="J1904" t="s">
        <v>3446</v>
      </c>
      <c r="K1904">
        <v>2023</v>
      </c>
      <c r="L1904" t="s">
        <v>29</v>
      </c>
      <c r="M1904" t="s">
        <v>29</v>
      </c>
      <c r="N1904">
        <v>23.065525999999998</v>
      </c>
      <c r="O1904">
        <v>113.498244</v>
      </c>
      <c r="P1904" t="s">
        <v>3485</v>
      </c>
      <c r="Q1904" s="3">
        <f>Table1[[#This Row],[Capacity (MW)]]*0.395*8760*10^-6</f>
        <v>1.5916920000000001</v>
      </c>
      <c r="R1904" s="3" cm="1">
        <f t="array" ref="R1904">AVERAGE(VLOOKUP(_xlfn.TEXTSPLIT(Table1[[#This Row],[Fuel (no space after comma)]], ","), FuelList_Final_EF!$A$2:$B$65, 2, FALSE))</f>
        <v>53.06</v>
      </c>
      <c r="S1904" s="3">
        <f>Table1[[#This Row],[Generation (TWh)]]*10^9*VLOOKUP(Table1[[#This Row],[Turbine/Engine Technology]],Technology_HR!$A$2:$B$11,2,FALSE)*10^-6</f>
        <v>12015682.908</v>
      </c>
      <c r="T1904" s="5">
        <f>Table1[[#This Row],[Fuel Consumption (mmBtu)]]*Table1[[#This Row],[Emission Factor (kg CO2/ mmBtu)]]*10^3</f>
        <v>637552135098.47998</v>
      </c>
      <c r="U1904" s="3">
        <f>Table1[[#This Row],[Emissions (g CO2)]]/(Table1[[#This Row],[Generation (TWh)]]*10^9)</f>
        <v>400.54993999999999</v>
      </c>
    </row>
    <row r="1905" spans="1:21" x14ac:dyDescent="0.35">
      <c r="A1905" t="s">
        <v>573</v>
      </c>
      <c r="B1905" t="s">
        <v>3239</v>
      </c>
      <c r="C1905" t="str">
        <f>SUBSTITUTE(Table1[[#This Row],[Fuel]],", ",",")</f>
        <v>fossil gas: natural gas</v>
      </c>
      <c r="D1905" t="s">
        <v>3239</v>
      </c>
      <c r="H1905" t="s">
        <v>3438</v>
      </c>
      <c r="I1905">
        <v>460</v>
      </c>
      <c r="J1905" t="s">
        <v>3446</v>
      </c>
      <c r="K1905">
        <v>2023</v>
      </c>
      <c r="L1905" t="s">
        <v>29</v>
      </c>
      <c r="M1905" t="s">
        <v>29</v>
      </c>
      <c r="N1905">
        <v>23.065525999999998</v>
      </c>
      <c r="O1905">
        <v>113.498244</v>
      </c>
      <c r="P1905" t="s">
        <v>3485</v>
      </c>
      <c r="Q1905" s="3">
        <f>Table1[[#This Row],[Capacity (MW)]]*0.395*8760*10^-6</f>
        <v>1.5916920000000001</v>
      </c>
      <c r="R1905" s="3" cm="1">
        <f t="array" ref="R1905">AVERAGE(VLOOKUP(_xlfn.TEXTSPLIT(Table1[[#This Row],[Fuel (no space after comma)]], ","), FuelList_Final_EF!$A$2:$B$65, 2, FALSE))</f>
        <v>53.06</v>
      </c>
      <c r="S1905" s="3">
        <f>Table1[[#This Row],[Generation (TWh)]]*10^9*VLOOKUP(Table1[[#This Row],[Turbine/Engine Technology]],Technology_HR!$A$2:$B$11,2,FALSE)*10^-6</f>
        <v>12015682.908</v>
      </c>
      <c r="T1905" s="5">
        <f>Table1[[#This Row],[Fuel Consumption (mmBtu)]]*Table1[[#This Row],[Emission Factor (kg CO2/ mmBtu)]]*10^3</f>
        <v>637552135098.47998</v>
      </c>
      <c r="U1905" s="3">
        <f>Table1[[#This Row],[Emissions (g CO2)]]/(Table1[[#This Row],[Generation (TWh)]]*10^9)</f>
        <v>400.54993999999999</v>
      </c>
    </row>
    <row r="1906" spans="1:21" x14ac:dyDescent="0.35">
      <c r="A1906" t="s">
        <v>574</v>
      </c>
      <c r="B1906" t="s">
        <v>3239</v>
      </c>
      <c r="C1906" t="str">
        <f>SUBSTITUTE(Table1[[#This Row],[Fuel]],", ",",")</f>
        <v>fossil gas: natural gas</v>
      </c>
      <c r="D1906" t="s">
        <v>3239</v>
      </c>
      <c r="H1906" t="s">
        <v>3438</v>
      </c>
      <c r="I1906">
        <v>450</v>
      </c>
      <c r="J1906" t="s">
        <v>3451</v>
      </c>
      <c r="K1906" t="s">
        <v>29</v>
      </c>
      <c r="L1906" t="s">
        <v>29</v>
      </c>
      <c r="M1906" t="s">
        <v>29</v>
      </c>
      <c r="N1906">
        <v>32.183759000000002</v>
      </c>
      <c r="O1906">
        <v>114.489507</v>
      </c>
      <c r="P1906" t="s">
        <v>3485</v>
      </c>
      <c r="Q1906" s="3">
        <f>Table1[[#This Row],[Capacity (MW)]]*0.395*8760*10^-6</f>
        <v>1.5570899999999999</v>
      </c>
      <c r="R1906" s="3" cm="1">
        <f t="array" ref="R1906">AVERAGE(VLOOKUP(_xlfn.TEXTSPLIT(Table1[[#This Row],[Fuel (no space after comma)]], ","), FuelList_Final_EF!$A$2:$B$65, 2, FALSE))</f>
        <v>53.06</v>
      </c>
      <c r="S1906" s="3">
        <f>Table1[[#This Row],[Generation (TWh)]]*10^9*VLOOKUP(Table1[[#This Row],[Turbine/Engine Technology]],Technology_HR!$A$2:$B$11,2,FALSE)*10^-6</f>
        <v>11754472.409999998</v>
      </c>
      <c r="T1906" s="5">
        <f>Table1[[#This Row],[Fuel Consumption (mmBtu)]]*Table1[[#This Row],[Emission Factor (kg CO2/ mmBtu)]]*10^3</f>
        <v>623692306074.59998</v>
      </c>
      <c r="U1906" s="3">
        <f>Table1[[#This Row],[Emissions (g CO2)]]/(Table1[[#This Row],[Generation (TWh)]]*10^9)</f>
        <v>400.54994000000005</v>
      </c>
    </row>
    <row r="1907" spans="1:21" x14ac:dyDescent="0.35">
      <c r="A1907" t="s">
        <v>574</v>
      </c>
      <c r="B1907" t="s">
        <v>3239</v>
      </c>
      <c r="C1907" t="str">
        <f>SUBSTITUTE(Table1[[#This Row],[Fuel]],", ",",")</f>
        <v>fossil gas: natural gas</v>
      </c>
      <c r="D1907" t="s">
        <v>3239</v>
      </c>
      <c r="H1907" t="s">
        <v>3438</v>
      </c>
      <c r="I1907">
        <v>450</v>
      </c>
      <c r="J1907" t="s">
        <v>3451</v>
      </c>
      <c r="K1907" t="s">
        <v>29</v>
      </c>
      <c r="L1907" t="s">
        <v>29</v>
      </c>
      <c r="M1907" t="s">
        <v>29</v>
      </c>
      <c r="N1907">
        <v>32.183759000000002</v>
      </c>
      <c r="O1907">
        <v>114.489507</v>
      </c>
      <c r="P1907" t="s">
        <v>3485</v>
      </c>
      <c r="Q1907" s="3">
        <f>Table1[[#This Row],[Capacity (MW)]]*0.395*8760*10^-6</f>
        <v>1.5570899999999999</v>
      </c>
      <c r="R1907" s="3" cm="1">
        <f t="array" ref="R1907">AVERAGE(VLOOKUP(_xlfn.TEXTSPLIT(Table1[[#This Row],[Fuel (no space after comma)]], ","), FuelList_Final_EF!$A$2:$B$65, 2, FALSE))</f>
        <v>53.06</v>
      </c>
      <c r="S1907" s="3">
        <f>Table1[[#This Row],[Generation (TWh)]]*10^9*VLOOKUP(Table1[[#This Row],[Turbine/Engine Technology]],Technology_HR!$A$2:$B$11,2,FALSE)*10^-6</f>
        <v>11754472.409999998</v>
      </c>
      <c r="T1907" s="5">
        <f>Table1[[#This Row],[Fuel Consumption (mmBtu)]]*Table1[[#This Row],[Emission Factor (kg CO2/ mmBtu)]]*10^3</f>
        <v>623692306074.59998</v>
      </c>
      <c r="U1907" s="3">
        <f>Table1[[#This Row],[Emissions (g CO2)]]/(Table1[[#This Row],[Generation (TWh)]]*10^9)</f>
        <v>400.54994000000005</v>
      </c>
    </row>
    <row r="1908" spans="1:21" x14ac:dyDescent="0.35">
      <c r="A1908" t="s">
        <v>575</v>
      </c>
      <c r="B1908" t="s">
        <v>3239</v>
      </c>
      <c r="C1908" t="str">
        <f>SUBSTITUTE(Table1[[#This Row],[Fuel]],", ",",")</f>
        <v>fossil gas: natural gas</v>
      </c>
      <c r="D1908" t="s">
        <v>3239</v>
      </c>
      <c r="H1908" t="s">
        <v>3438</v>
      </c>
      <c r="I1908">
        <v>390</v>
      </c>
      <c r="J1908" t="s">
        <v>3446</v>
      </c>
      <c r="K1908">
        <v>2005</v>
      </c>
      <c r="L1908" t="s">
        <v>29</v>
      </c>
      <c r="M1908" t="s">
        <v>29</v>
      </c>
      <c r="N1908">
        <v>31.886990000000001</v>
      </c>
      <c r="O1908">
        <v>120.595839</v>
      </c>
      <c r="P1908" t="s">
        <v>3485</v>
      </c>
      <c r="Q1908" s="3">
        <f>Table1[[#This Row],[Capacity (MW)]]*0.395*8760*10^-6</f>
        <v>1.349478</v>
      </c>
      <c r="R1908" s="3" cm="1">
        <f t="array" ref="R1908">AVERAGE(VLOOKUP(_xlfn.TEXTSPLIT(Table1[[#This Row],[Fuel (no space after comma)]], ","), FuelList_Final_EF!$A$2:$B$65, 2, FALSE))</f>
        <v>53.06</v>
      </c>
      <c r="S1908" s="3">
        <f>Table1[[#This Row],[Generation (TWh)]]*10^9*VLOOKUP(Table1[[#This Row],[Turbine/Engine Technology]],Technology_HR!$A$2:$B$11,2,FALSE)*10^-6</f>
        <v>10187209.422</v>
      </c>
      <c r="T1908" s="5">
        <f>Table1[[#This Row],[Fuel Consumption (mmBtu)]]*Table1[[#This Row],[Emission Factor (kg CO2/ mmBtu)]]*10^3</f>
        <v>540533331931.32007</v>
      </c>
      <c r="U1908" s="3">
        <f>Table1[[#This Row],[Emissions (g CO2)]]/(Table1[[#This Row],[Generation (TWh)]]*10^9)</f>
        <v>400.54994000000005</v>
      </c>
    </row>
    <row r="1909" spans="1:21" x14ac:dyDescent="0.35">
      <c r="A1909" t="s">
        <v>575</v>
      </c>
      <c r="B1909" t="s">
        <v>3239</v>
      </c>
      <c r="C1909" t="str">
        <f>SUBSTITUTE(Table1[[#This Row],[Fuel]],", ",",")</f>
        <v>fossil gas: natural gas</v>
      </c>
      <c r="D1909" t="s">
        <v>3239</v>
      </c>
      <c r="H1909" t="s">
        <v>3438</v>
      </c>
      <c r="I1909">
        <v>390</v>
      </c>
      <c r="J1909" t="s">
        <v>3446</v>
      </c>
      <c r="K1909">
        <v>2006</v>
      </c>
      <c r="L1909" t="s">
        <v>29</v>
      </c>
      <c r="M1909" t="s">
        <v>29</v>
      </c>
      <c r="N1909">
        <v>31.886990000000001</v>
      </c>
      <c r="O1909">
        <v>120.595839</v>
      </c>
      <c r="P1909" t="s">
        <v>3485</v>
      </c>
      <c r="Q1909" s="3">
        <f>Table1[[#This Row],[Capacity (MW)]]*0.395*8760*10^-6</f>
        <v>1.349478</v>
      </c>
      <c r="R1909" s="3" cm="1">
        <f t="array" ref="R1909">AVERAGE(VLOOKUP(_xlfn.TEXTSPLIT(Table1[[#This Row],[Fuel (no space after comma)]], ","), FuelList_Final_EF!$A$2:$B$65, 2, FALSE))</f>
        <v>53.06</v>
      </c>
      <c r="S1909" s="3">
        <f>Table1[[#This Row],[Generation (TWh)]]*10^9*VLOOKUP(Table1[[#This Row],[Turbine/Engine Technology]],Technology_HR!$A$2:$B$11,2,FALSE)*10^-6</f>
        <v>10187209.422</v>
      </c>
      <c r="T1909" s="5">
        <f>Table1[[#This Row],[Fuel Consumption (mmBtu)]]*Table1[[#This Row],[Emission Factor (kg CO2/ mmBtu)]]*10^3</f>
        <v>540533331931.32007</v>
      </c>
      <c r="U1909" s="3">
        <f>Table1[[#This Row],[Emissions (g CO2)]]/(Table1[[#This Row],[Generation (TWh)]]*10^9)</f>
        <v>400.54994000000005</v>
      </c>
    </row>
    <row r="1910" spans="1:21" x14ac:dyDescent="0.35">
      <c r="A1910" t="s">
        <v>575</v>
      </c>
      <c r="B1910" t="s">
        <v>3239</v>
      </c>
      <c r="C1910" t="str">
        <f>SUBSTITUTE(Table1[[#This Row],[Fuel]],", ",",")</f>
        <v>fossil gas: natural gas</v>
      </c>
      <c r="D1910" t="s">
        <v>3239</v>
      </c>
      <c r="H1910" t="s">
        <v>3438</v>
      </c>
      <c r="I1910">
        <v>400</v>
      </c>
      <c r="J1910" t="s">
        <v>3446</v>
      </c>
      <c r="K1910">
        <v>2021</v>
      </c>
      <c r="L1910" t="s">
        <v>29</v>
      </c>
      <c r="M1910" t="s">
        <v>29</v>
      </c>
      <c r="N1910">
        <v>31.886990000000001</v>
      </c>
      <c r="O1910">
        <v>120.595839</v>
      </c>
      <c r="P1910" t="s">
        <v>3485</v>
      </c>
      <c r="Q1910" s="3">
        <f>Table1[[#This Row],[Capacity (MW)]]*0.395*8760*10^-6</f>
        <v>1.38408</v>
      </c>
      <c r="R1910" s="3" cm="1">
        <f t="array" ref="R1910">AVERAGE(VLOOKUP(_xlfn.TEXTSPLIT(Table1[[#This Row],[Fuel (no space after comma)]], ","), FuelList_Final_EF!$A$2:$B$65, 2, FALSE))</f>
        <v>53.06</v>
      </c>
      <c r="S1910" s="3">
        <f>Table1[[#This Row],[Generation (TWh)]]*10^9*VLOOKUP(Table1[[#This Row],[Turbine/Engine Technology]],Technology_HR!$A$2:$B$11,2,FALSE)*10^-6</f>
        <v>10448419.92</v>
      </c>
      <c r="T1910" s="5">
        <f>Table1[[#This Row],[Fuel Consumption (mmBtu)]]*Table1[[#This Row],[Emission Factor (kg CO2/ mmBtu)]]*10^3</f>
        <v>554393160955.20007</v>
      </c>
      <c r="U1910" s="3">
        <f>Table1[[#This Row],[Emissions (g CO2)]]/(Table1[[#This Row],[Generation (TWh)]]*10^9)</f>
        <v>400.54994000000005</v>
      </c>
    </row>
    <row r="1911" spans="1:21" x14ac:dyDescent="0.35">
      <c r="A1911" t="s">
        <v>575</v>
      </c>
      <c r="B1911" t="s">
        <v>3239</v>
      </c>
      <c r="C1911" t="str">
        <f>SUBSTITUTE(Table1[[#This Row],[Fuel]],", ",",")</f>
        <v>fossil gas: natural gas</v>
      </c>
      <c r="D1911" t="s">
        <v>3239</v>
      </c>
      <c r="H1911" t="s">
        <v>3438</v>
      </c>
      <c r="I1911">
        <v>400</v>
      </c>
      <c r="J1911" t="s">
        <v>3446</v>
      </c>
      <c r="K1911">
        <v>2021</v>
      </c>
      <c r="L1911" t="s">
        <v>29</v>
      </c>
      <c r="M1911" t="s">
        <v>29</v>
      </c>
      <c r="N1911">
        <v>31.886990000000001</v>
      </c>
      <c r="O1911">
        <v>120.595839</v>
      </c>
      <c r="P1911" t="s">
        <v>3485</v>
      </c>
      <c r="Q1911" s="3">
        <f>Table1[[#This Row],[Capacity (MW)]]*0.395*8760*10^-6</f>
        <v>1.38408</v>
      </c>
      <c r="R1911" s="3" cm="1">
        <f t="array" ref="R1911">AVERAGE(VLOOKUP(_xlfn.TEXTSPLIT(Table1[[#This Row],[Fuel (no space after comma)]], ","), FuelList_Final_EF!$A$2:$B$65, 2, FALSE))</f>
        <v>53.06</v>
      </c>
      <c r="S1911" s="3">
        <f>Table1[[#This Row],[Generation (TWh)]]*10^9*VLOOKUP(Table1[[#This Row],[Turbine/Engine Technology]],Technology_HR!$A$2:$B$11,2,FALSE)*10^-6</f>
        <v>10448419.92</v>
      </c>
      <c r="T1911" s="5">
        <f>Table1[[#This Row],[Fuel Consumption (mmBtu)]]*Table1[[#This Row],[Emission Factor (kg CO2/ mmBtu)]]*10^3</f>
        <v>554393160955.20007</v>
      </c>
      <c r="U1911" s="3">
        <f>Table1[[#This Row],[Emissions (g CO2)]]/(Table1[[#This Row],[Generation (TWh)]]*10^9)</f>
        <v>400.54994000000005</v>
      </c>
    </row>
    <row r="1912" spans="1:21" x14ac:dyDescent="0.35">
      <c r="A1912" t="s">
        <v>576</v>
      </c>
      <c r="B1912" t="s">
        <v>3239</v>
      </c>
      <c r="C1912" t="str">
        <f>SUBSTITUTE(Table1[[#This Row],[Fuel]],", ",",")</f>
        <v>fossil gas: natural gas</v>
      </c>
      <c r="D1912" t="s">
        <v>3239</v>
      </c>
      <c r="H1912" t="s">
        <v>3438</v>
      </c>
      <c r="I1912">
        <v>254</v>
      </c>
      <c r="J1912" t="s">
        <v>3446</v>
      </c>
      <c r="K1912">
        <v>2008</v>
      </c>
      <c r="L1912" t="s">
        <v>29</v>
      </c>
      <c r="M1912" t="s">
        <v>29</v>
      </c>
      <c r="N1912">
        <v>39.889521999999999</v>
      </c>
      <c r="O1912">
        <v>116.272586</v>
      </c>
      <c r="P1912" t="s">
        <v>3485</v>
      </c>
      <c r="Q1912" s="3">
        <f>Table1[[#This Row],[Capacity (MW)]]*0.395*8760*10^-6</f>
        <v>0.87889079999999986</v>
      </c>
      <c r="R1912" s="3" cm="1">
        <f t="array" ref="R1912">AVERAGE(VLOOKUP(_xlfn.TEXTSPLIT(Table1[[#This Row],[Fuel (no space after comma)]], ","), FuelList_Final_EF!$A$2:$B$65, 2, FALSE))</f>
        <v>53.06</v>
      </c>
      <c r="S1912" s="3">
        <f>Table1[[#This Row],[Generation (TWh)]]*10^9*VLOOKUP(Table1[[#This Row],[Turbine/Engine Technology]],Technology_HR!$A$2:$B$11,2,FALSE)*10^-6</f>
        <v>6634746.6491999989</v>
      </c>
      <c r="T1912" s="5">
        <f>Table1[[#This Row],[Fuel Consumption (mmBtu)]]*Table1[[#This Row],[Emission Factor (kg CO2/ mmBtu)]]*10^3</f>
        <v>352039657206.55194</v>
      </c>
      <c r="U1912" s="3">
        <f>Table1[[#This Row],[Emissions (g CO2)]]/(Table1[[#This Row],[Generation (TWh)]]*10^9)</f>
        <v>400.54993999999999</v>
      </c>
    </row>
    <row r="1913" spans="1:21" x14ac:dyDescent="0.35">
      <c r="A1913" t="s">
        <v>576</v>
      </c>
      <c r="B1913" t="s">
        <v>3239</v>
      </c>
      <c r="C1913" t="str">
        <f>SUBSTITUTE(Table1[[#This Row],[Fuel]],", ",",")</f>
        <v>fossil gas: natural gas</v>
      </c>
      <c r="D1913" t="s">
        <v>3239</v>
      </c>
      <c r="H1913" t="s">
        <v>3438</v>
      </c>
      <c r="I1913">
        <v>254</v>
      </c>
      <c r="J1913" t="s">
        <v>3446</v>
      </c>
      <c r="K1913">
        <v>2008</v>
      </c>
      <c r="L1913" t="s">
        <v>29</v>
      </c>
      <c r="M1913" t="s">
        <v>29</v>
      </c>
      <c r="N1913">
        <v>39.889521999999999</v>
      </c>
      <c r="O1913">
        <v>116.272586</v>
      </c>
      <c r="P1913" t="s">
        <v>3485</v>
      </c>
      <c r="Q1913" s="3">
        <f>Table1[[#This Row],[Capacity (MW)]]*0.395*8760*10^-6</f>
        <v>0.87889079999999986</v>
      </c>
      <c r="R1913" s="3" cm="1">
        <f t="array" ref="R1913">AVERAGE(VLOOKUP(_xlfn.TEXTSPLIT(Table1[[#This Row],[Fuel (no space after comma)]], ","), FuelList_Final_EF!$A$2:$B$65, 2, FALSE))</f>
        <v>53.06</v>
      </c>
      <c r="S1913" s="3">
        <f>Table1[[#This Row],[Generation (TWh)]]*10^9*VLOOKUP(Table1[[#This Row],[Turbine/Engine Technology]],Technology_HR!$A$2:$B$11,2,FALSE)*10^-6</f>
        <v>6634746.6491999989</v>
      </c>
      <c r="T1913" s="5">
        <f>Table1[[#This Row],[Fuel Consumption (mmBtu)]]*Table1[[#This Row],[Emission Factor (kg CO2/ mmBtu)]]*10^3</f>
        <v>352039657206.55194</v>
      </c>
      <c r="U1913" s="3">
        <f>Table1[[#This Row],[Emissions (g CO2)]]/(Table1[[#This Row],[Generation (TWh)]]*10^9)</f>
        <v>400.54993999999999</v>
      </c>
    </row>
    <row r="1914" spans="1:21" x14ac:dyDescent="0.35">
      <c r="A1914" t="s">
        <v>577</v>
      </c>
      <c r="B1914" t="s">
        <v>3239</v>
      </c>
      <c r="C1914" t="str">
        <f>SUBSTITUTE(Table1[[#This Row],[Fuel]],", ",",")</f>
        <v>fossil gas: natural gas</v>
      </c>
      <c r="D1914" t="s">
        <v>3239</v>
      </c>
      <c r="H1914" t="s">
        <v>3438</v>
      </c>
      <c r="I1914">
        <v>80</v>
      </c>
      <c r="J1914" t="s">
        <v>3446</v>
      </c>
      <c r="K1914">
        <v>2018</v>
      </c>
      <c r="L1914" t="s">
        <v>29</v>
      </c>
      <c r="M1914" t="s">
        <v>29</v>
      </c>
      <c r="N1914">
        <v>39.907848000000001</v>
      </c>
      <c r="O1914">
        <v>116.69462900000001</v>
      </c>
      <c r="P1914" t="s">
        <v>3485</v>
      </c>
      <c r="Q1914" s="3">
        <f>Table1[[#This Row],[Capacity (MW)]]*0.395*8760*10^-6</f>
        <v>0.27681600000000001</v>
      </c>
      <c r="R1914" s="3" cm="1">
        <f t="array" ref="R1914">AVERAGE(VLOOKUP(_xlfn.TEXTSPLIT(Table1[[#This Row],[Fuel (no space after comma)]], ","), FuelList_Final_EF!$A$2:$B$65, 2, FALSE))</f>
        <v>53.06</v>
      </c>
      <c r="S1914" s="3">
        <f>Table1[[#This Row],[Generation (TWh)]]*10^9*VLOOKUP(Table1[[#This Row],[Turbine/Engine Technology]],Technology_HR!$A$2:$B$11,2,FALSE)*10^-6</f>
        <v>2089683.9839999999</v>
      </c>
      <c r="T1914" s="5">
        <f>Table1[[#This Row],[Fuel Consumption (mmBtu)]]*Table1[[#This Row],[Emission Factor (kg CO2/ mmBtu)]]*10^3</f>
        <v>110878632191.03999</v>
      </c>
      <c r="U1914" s="3">
        <f>Table1[[#This Row],[Emissions (g CO2)]]/(Table1[[#This Row],[Generation (TWh)]]*10^9)</f>
        <v>400.54993999999999</v>
      </c>
    </row>
    <row r="1915" spans="1:21" x14ac:dyDescent="0.35">
      <c r="A1915" t="s">
        <v>577</v>
      </c>
      <c r="B1915" t="s">
        <v>3239</v>
      </c>
      <c r="C1915" t="str">
        <f>SUBSTITUTE(Table1[[#This Row],[Fuel]],", ",",")</f>
        <v>fossil gas: natural gas</v>
      </c>
      <c r="D1915" t="s">
        <v>3239</v>
      </c>
      <c r="H1915" t="s">
        <v>3438</v>
      </c>
      <c r="I1915">
        <v>74</v>
      </c>
      <c r="J1915" t="s">
        <v>3446</v>
      </c>
      <c r="K1915">
        <v>2019</v>
      </c>
      <c r="L1915" t="s">
        <v>29</v>
      </c>
      <c r="M1915" t="s">
        <v>29</v>
      </c>
      <c r="N1915">
        <v>39.907848000000001</v>
      </c>
      <c r="O1915">
        <v>116.69462900000001</v>
      </c>
      <c r="P1915" t="s">
        <v>3485</v>
      </c>
      <c r="Q1915" s="3">
        <f>Table1[[#This Row],[Capacity (MW)]]*0.395*8760*10^-6</f>
        <v>0.25605480000000003</v>
      </c>
      <c r="R1915" s="3" cm="1">
        <f t="array" ref="R1915">AVERAGE(VLOOKUP(_xlfn.TEXTSPLIT(Table1[[#This Row],[Fuel (no space after comma)]], ","), FuelList_Final_EF!$A$2:$B$65, 2, FALSE))</f>
        <v>53.06</v>
      </c>
      <c r="S1915" s="3">
        <f>Table1[[#This Row],[Generation (TWh)]]*10^9*VLOOKUP(Table1[[#This Row],[Turbine/Engine Technology]],Technology_HR!$A$2:$B$11,2,FALSE)*10^-6</f>
        <v>1932957.6852000002</v>
      </c>
      <c r="T1915" s="5">
        <f>Table1[[#This Row],[Fuel Consumption (mmBtu)]]*Table1[[#This Row],[Emission Factor (kg CO2/ mmBtu)]]*10^3</f>
        <v>102562734776.71202</v>
      </c>
      <c r="U1915" s="3">
        <f>Table1[[#This Row],[Emissions (g CO2)]]/(Table1[[#This Row],[Generation (TWh)]]*10^9)</f>
        <v>400.54994000000005</v>
      </c>
    </row>
    <row r="1916" spans="1:21" x14ac:dyDescent="0.35">
      <c r="A1916" t="s">
        <v>577</v>
      </c>
      <c r="B1916" t="s">
        <v>3239</v>
      </c>
      <c r="C1916" t="str">
        <f>SUBSTITUTE(Table1[[#This Row],[Fuel]],", ",",")</f>
        <v>fossil gas: natural gas</v>
      </c>
      <c r="D1916" t="s">
        <v>3239</v>
      </c>
      <c r="H1916" t="s">
        <v>3438</v>
      </c>
      <c r="I1916">
        <v>74</v>
      </c>
      <c r="J1916" t="s">
        <v>3446</v>
      </c>
      <c r="K1916">
        <v>2020</v>
      </c>
      <c r="L1916" t="s">
        <v>29</v>
      </c>
      <c r="M1916" t="s">
        <v>29</v>
      </c>
      <c r="N1916">
        <v>39.907848000000001</v>
      </c>
      <c r="O1916">
        <v>116.69462900000001</v>
      </c>
      <c r="P1916" t="s">
        <v>3485</v>
      </c>
      <c r="Q1916" s="3">
        <f>Table1[[#This Row],[Capacity (MW)]]*0.395*8760*10^-6</f>
        <v>0.25605480000000003</v>
      </c>
      <c r="R1916" s="3" cm="1">
        <f t="array" ref="R1916">AVERAGE(VLOOKUP(_xlfn.TEXTSPLIT(Table1[[#This Row],[Fuel (no space after comma)]], ","), FuelList_Final_EF!$A$2:$B$65, 2, FALSE))</f>
        <v>53.06</v>
      </c>
      <c r="S1916" s="3">
        <f>Table1[[#This Row],[Generation (TWh)]]*10^9*VLOOKUP(Table1[[#This Row],[Turbine/Engine Technology]],Technology_HR!$A$2:$B$11,2,FALSE)*10^-6</f>
        <v>1932957.6852000002</v>
      </c>
      <c r="T1916" s="5">
        <f>Table1[[#This Row],[Fuel Consumption (mmBtu)]]*Table1[[#This Row],[Emission Factor (kg CO2/ mmBtu)]]*10^3</f>
        <v>102562734776.71202</v>
      </c>
      <c r="U1916" s="3">
        <f>Table1[[#This Row],[Emissions (g CO2)]]/(Table1[[#This Row],[Generation (TWh)]]*10^9)</f>
        <v>400.54994000000005</v>
      </c>
    </row>
    <row r="1917" spans="1:21" x14ac:dyDescent="0.35">
      <c r="A1917" t="s">
        <v>578</v>
      </c>
      <c r="B1917" t="s">
        <v>3239</v>
      </c>
      <c r="C1917" t="str">
        <f>SUBSTITUTE(Table1[[#This Row],[Fuel]],", ",",")</f>
        <v>fossil gas: natural gas</v>
      </c>
      <c r="D1917" t="s">
        <v>3239</v>
      </c>
      <c r="H1917" t="s">
        <v>3438</v>
      </c>
      <c r="I1917">
        <v>200</v>
      </c>
      <c r="J1917" t="s">
        <v>3451</v>
      </c>
      <c r="K1917" t="s">
        <v>29</v>
      </c>
      <c r="L1917" t="s">
        <v>29</v>
      </c>
      <c r="M1917" t="s">
        <v>29</v>
      </c>
      <c r="N1917">
        <v>31.567354999999999</v>
      </c>
      <c r="O1917">
        <v>117.88017000000001</v>
      </c>
      <c r="P1917" t="s">
        <v>3485</v>
      </c>
      <c r="Q1917" s="3">
        <f>Table1[[#This Row],[Capacity (MW)]]*0.395*8760*10^-6</f>
        <v>0.69203999999999999</v>
      </c>
      <c r="R1917" s="3" cm="1">
        <f t="array" ref="R1917">AVERAGE(VLOOKUP(_xlfn.TEXTSPLIT(Table1[[#This Row],[Fuel (no space after comma)]], ","), FuelList_Final_EF!$A$2:$B$65, 2, FALSE))</f>
        <v>53.06</v>
      </c>
      <c r="S1917" s="3">
        <f>Table1[[#This Row],[Generation (TWh)]]*10^9*VLOOKUP(Table1[[#This Row],[Turbine/Engine Technology]],Technology_HR!$A$2:$B$11,2,FALSE)*10^-6</f>
        <v>5224209.96</v>
      </c>
      <c r="T1917" s="5">
        <f>Table1[[#This Row],[Fuel Consumption (mmBtu)]]*Table1[[#This Row],[Emission Factor (kg CO2/ mmBtu)]]*10^3</f>
        <v>277196580477.60004</v>
      </c>
      <c r="U1917" s="3">
        <f>Table1[[#This Row],[Emissions (g CO2)]]/(Table1[[#This Row],[Generation (TWh)]]*10^9)</f>
        <v>400.54994000000005</v>
      </c>
    </row>
    <row r="1918" spans="1:21" x14ac:dyDescent="0.35">
      <c r="A1918" t="s">
        <v>454</v>
      </c>
      <c r="B1918" t="s">
        <v>3239</v>
      </c>
      <c r="C1918" t="str">
        <f>SUBSTITUTE(Table1[[#This Row],[Fuel]],", ",",")</f>
        <v>fossil gas: natural gas</v>
      </c>
      <c r="D1918" t="s">
        <v>3239</v>
      </c>
      <c r="H1918" t="s">
        <v>3438</v>
      </c>
      <c r="I1918">
        <v>500</v>
      </c>
      <c r="J1918" t="s">
        <v>3449</v>
      </c>
      <c r="K1918">
        <v>2025</v>
      </c>
      <c r="L1918" t="s">
        <v>29</v>
      </c>
      <c r="M1918" t="s">
        <v>29</v>
      </c>
      <c r="N1918">
        <v>30.195494</v>
      </c>
      <c r="O1918">
        <v>105.84528899999999</v>
      </c>
      <c r="P1918" t="s">
        <v>3485</v>
      </c>
      <c r="Q1918" s="3">
        <f>Table1[[#This Row],[Capacity (MW)]]*0.395*8760*10^-6</f>
        <v>1.7301</v>
      </c>
      <c r="R1918" s="3" cm="1">
        <f t="array" ref="R1918">AVERAGE(VLOOKUP(_xlfn.TEXTSPLIT(Table1[[#This Row],[Fuel (no space after comma)]], ","), FuelList_Final_EF!$A$2:$B$65, 2, FALSE))</f>
        <v>53.06</v>
      </c>
      <c r="S1918" s="3">
        <f>Table1[[#This Row],[Generation (TWh)]]*10^9*VLOOKUP(Table1[[#This Row],[Turbine/Engine Technology]],Technology_HR!$A$2:$B$11,2,FALSE)*10^-6</f>
        <v>13060524.899999999</v>
      </c>
      <c r="T1918" s="5">
        <f>Table1[[#This Row],[Fuel Consumption (mmBtu)]]*Table1[[#This Row],[Emission Factor (kg CO2/ mmBtu)]]*10^3</f>
        <v>692991451194</v>
      </c>
      <c r="U1918" s="3">
        <f>Table1[[#This Row],[Emissions (g CO2)]]/(Table1[[#This Row],[Generation (TWh)]]*10^9)</f>
        <v>400.54993999999999</v>
      </c>
    </row>
    <row r="1919" spans="1:21" x14ac:dyDescent="0.35">
      <c r="A1919" t="s">
        <v>454</v>
      </c>
      <c r="B1919" t="s">
        <v>3239</v>
      </c>
      <c r="C1919" t="str">
        <f>SUBSTITUTE(Table1[[#This Row],[Fuel]],", ",",")</f>
        <v>fossil gas: natural gas</v>
      </c>
      <c r="D1919" t="s">
        <v>3239</v>
      </c>
      <c r="H1919" t="s">
        <v>3438</v>
      </c>
      <c r="I1919">
        <v>500</v>
      </c>
      <c r="J1919" t="s">
        <v>3449</v>
      </c>
      <c r="K1919">
        <v>2026</v>
      </c>
      <c r="L1919" t="s">
        <v>29</v>
      </c>
      <c r="M1919" t="s">
        <v>29</v>
      </c>
      <c r="N1919">
        <v>30.195494</v>
      </c>
      <c r="O1919">
        <v>105.84528899999999</v>
      </c>
      <c r="P1919" t="s">
        <v>3485</v>
      </c>
      <c r="Q1919" s="3">
        <f>Table1[[#This Row],[Capacity (MW)]]*0.395*8760*10^-6</f>
        <v>1.7301</v>
      </c>
      <c r="R1919" s="3" cm="1">
        <f t="array" ref="R1919">AVERAGE(VLOOKUP(_xlfn.TEXTSPLIT(Table1[[#This Row],[Fuel (no space after comma)]], ","), FuelList_Final_EF!$A$2:$B$65, 2, FALSE))</f>
        <v>53.06</v>
      </c>
      <c r="S1919" s="3">
        <f>Table1[[#This Row],[Generation (TWh)]]*10^9*VLOOKUP(Table1[[#This Row],[Turbine/Engine Technology]],Technology_HR!$A$2:$B$11,2,FALSE)*10^-6</f>
        <v>13060524.899999999</v>
      </c>
      <c r="T1919" s="5">
        <f>Table1[[#This Row],[Fuel Consumption (mmBtu)]]*Table1[[#This Row],[Emission Factor (kg CO2/ mmBtu)]]*10^3</f>
        <v>692991451194</v>
      </c>
      <c r="U1919" s="3">
        <f>Table1[[#This Row],[Emissions (g CO2)]]/(Table1[[#This Row],[Generation (TWh)]]*10^9)</f>
        <v>400.54993999999999</v>
      </c>
    </row>
    <row r="1920" spans="1:21" x14ac:dyDescent="0.35">
      <c r="A1920" t="s">
        <v>454</v>
      </c>
      <c r="B1920" t="s">
        <v>3239</v>
      </c>
      <c r="C1920" t="str">
        <f>SUBSTITUTE(Table1[[#This Row],[Fuel]],", ",",")</f>
        <v>fossil gas: natural gas</v>
      </c>
      <c r="D1920" t="s">
        <v>3239</v>
      </c>
      <c r="H1920" t="s">
        <v>3438</v>
      </c>
      <c r="I1920">
        <v>500</v>
      </c>
      <c r="J1920" t="s">
        <v>3450</v>
      </c>
      <c r="K1920" t="s">
        <v>29</v>
      </c>
      <c r="L1920" t="s">
        <v>29</v>
      </c>
      <c r="M1920" t="s">
        <v>29</v>
      </c>
      <c r="N1920">
        <v>30.195494</v>
      </c>
      <c r="O1920">
        <v>105.84528899999999</v>
      </c>
      <c r="P1920" t="s">
        <v>3485</v>
      </c>
      <c r="Q1920" s="3">
        <f>Table1[[#This Row],[Capacity (MW)]]*0.395*8760*10^-6</f>
        <v>1.7301</v>
      </c>
      <c r="R1920" s="3" cm="1">
        <f t="array" ref="R1920">AVERAGE(VLOOKUP(_xlfn.TEXTSPLIT(Table1[[#This Row],[Fuel (no space after comma)]], ","), FuelList_Final_EF!$A$2:$B$65, 2, FALSE))</f>
        <v>53.06</v>
      </c>
      <c r="S1920" s="3">
        <f>Table1[[#This Row],[Generation (TWh)]]*10^9*VLOOKUP(Table1[[#This Row],[Turbine/Engine Technology]],Technology_HR!$A$2:$B$11,2,FALSE)*10^-6</f>
        <v>13060524.899999999</v>
      </c>
      <c r="T1920" s="5">
        <f>Table1[[#This Row],[Fuel Consumption (mmBtu)]]*Table1[[#This Row],[Emission Factor (kg CO2/ mmBtu)]]*10^3</f>
        <v>692991451194</v>
      </c>
      <c r="U1920" s="3">
        <f>Table1[[#This Row],[Emissions (g CO2)]]/(Table1[[#This Row],[Generation (TWh)]]*10^9)</f>
        <v>400.54993999999999</v>
      </c>
    </row>
    <row r="1921" spans="1:21" x14ac:dyDescent="0.35">
      <c r="A1921" t="s">
        <v>454</v>
      </c>
      <c r="B1921" t="s">
        <v>3239</v>
      </c>
      <c r="C1921" t="str">
        <f>SUBSTITUTE(Table1[[#This Row],[Fuel]],", ",",")</f>
        <v>fossil gas: natural gas</v>
      </c>
      <c r="D1921" t="s">
        <v>3239</v>
      </c>
      <c r="H1921" t="s">
        <v>3436</v>
      </c>
      <c r="I1921">
        <v>500</v>
      </c>
      <c r="J1921" t="s">
        <v>3450</v>
      </c>
      <c r="K1921" t="s">
        <v>29</v>
      </c>
      <c r="L1921" t="s">
        <v>29</v>
      </c>
      <c r="M1921" t="s">
        <v>29</v>
      </c>
      <c r="N1921">
        <v>30.195494</v>
      </c>
      <c r="O1921">
        <v>105.84528899999999</v>
      </c>
      <c r="P1921" t="s">
        <v>3485</v>
      </c>
      <c r="Q1921" s="3">
        <f>Table1[[#This Row],[Capacity (MW)]]*0.395*8760*10^-6</f>
        <v>1.7301</v>
      </c>
      <c r="R1921" s="3" cm="1">
        <f t="array" ref="R1921">AVERAGE(VLOOKUP(_xlfn.TEXTSPLIT(Table1[[#This Row],[Fuel (no space after comma)]], ","), FuelList_Final_EF!$A$2:$B$65, 2, FALSE))</f>
        <v>53.06</v>
      </c>
      <c r="S1921" s="3">
        <f>Table1[[#This Row],[Generation (TWh)]]*10^9*VLOOKUP(Table1[[#This Row],[Turbine/Engine Technology]],Technology_HR!$A$2:$B$11,2,FALSE)*10^-6</f>
        <v>19048401</v>
      </c>
      <c r="T1921" s="5">
        <f>Table1[[#This Row],[Fuel Consumption (mmBtu)]]*Table1[[#This Row],[Emission Factor (kg CO2/ mmBtu)]]*10^3</f>
        <v>1010708157060.0001</v>
      </c>
      <c r="U1921" s="3">
        <f>Table1[[#This Row],[Emissions (g CO2)]]/(Table1[[#This Row],[Generation (TWh)]]*10^9)</f>
        <v>584.19060000000002</v>
      </c>
    </row>
    <row r="1922" spans="1:21" x14ac:dyDescent="0.35">
      <c r="A1922" t="s">
        <v>579</v>
      </c>
      <c r="B1922" t="s">
        <v>3239</v>
      </c>
      <c r="C1922" t="str">
        <f>SUBSTITUTE(Table1[[#This Row],[Fuel]],", ",",")</f>
        <v>fossil gas: natural gas</v>
      </c>
      <c r="D1922" t="s">
        <v>3239</v>
      </c>
      <c r="H1922" t="s">
        <v>3438</v>
      </c>
      <c r="I1922">
        <v>600</v>
      </c>
      <c r="J1922" t="s">
        <v>3447</v>
      </c>
      <c r="K1922" t="s">
        <v>29</v>
      </c>
      <c r="L1922" t="s">
        <v>29</v>
      </c>
      <c r="M1922" t="s">
        <v>29</v>
      </c>
      <c r="N1922">
        <v>39.625093</v>
      </c>
      <c r="O1922">
        <v>116.83474200000001</v>
      </c>
      <c r="P1922" t="s">
        <v>3485</v>
      </c>
      <c r="Q1922" s="3">
        <f>Table1[[#This Row],[Capacity (MW)]]*0.395*8760*10^-6</f>
        <v>2.07612</v>
      </c>
      <c r="R1922" s="3" cm="1">
        <f t="array" ref="R1922">AVERAGE(VLOOKUP(_xlfn.TEXTSPLIT(Table1[[#This Row],[Fuel (no space after comma)]], ","), FuelList_Final_EF!$A$2:$B$65, 2, FALSE))</f>
        <v>53.06</v>
      </c>
      <c r="S1922" s="3">
        <f>Table1[[#This Row],[Generation (TWh)]]*10^9*VLOOKUP(Table1[[#This Row],[Turbine/Engine Technology]],Technology_HR!$A$2:$B$11,2,FALSE)*10^-6</f>
        <v>15672629.879999999</v>
      </c>
      <c r="T1922" s="5">
        <f>Table1[[#This Row],[Fuel Consumption (mmBtu)]]*Table1[[#This Row],[Emission Factor (kg CO2/ mmBtu)]]*10^3</f>
        <v>831589741432.79993</v>
      </c>
      <c r="U1922" s="3">
        <f>Table1[[#This Row],[Emissions (g CO2)]]/(Table1[[#This Row],[Generation (TWh)]]*10^9)</f>
        <v>400.54993999999999</v>
      </c>
    </row>
    <row r="1923" spans="1:21" x14ac:dyDescent="0.35">
      <c r="A1923" t="s">
        <v>579</v>
      </c>
      <c r="B1923" t="s">
        <v>3239</v>
      </c>
      <c r="C1923" t="str">
        <f>SUBSTITUTE(Table1[[#This Row],[Fuel]],", ",",")</f>
        <v>fossil gas: natural gas</v>
      </c>
      <c r="D1923" t="s">
        <v>3239</v>
      </c>
      <c r="H1923" t="s">
        <v>3438</v>
      </c>
      <c r="I1923">
        <v>600</v>
      </c>
      <c r="J1923" t="s">
        <v>3447</v>
      </c>
      <c r="K1923" t="s">
        <v>29</v>
      </c>
      <c r="L1923" t="s">
        <v>29</v>
      </c>
      <c r="M1923" t="s">
        <v>29</v>
      </c>
      <c r="N1923">
        <v>39.625093</v>
      </c>
      <c r="O1923">
        <v>116.83474200000001</v>
      </c>
      <c r="P1923" t="s">
        <v>3485</v>
      </c>
      <c r="Q1923" s="3">
        <f>Table1[[#This Row],[Capacity (MW)]]*0.395*8760*10^-6</f>
        <v>2.07612</v>
      </c>
      <c r="R1923" s="3" cm="1">
        <f t="array" ref="R1923">AVERAGE(VLOOKUP(_xlfn.TEXTSPLIT(Table1[[#This Row],[Fuel (no space after comma)]], ","), FuelList_Final_EF!$A$2:$B$65, 2, FALSE))</f>
        <v>53.06</v>
      </c>
      <c r="S1923" s="3">
        <f>Table1[[#This Row],[Generation (TWh)]]*10^9*VLOOKUP(Table1[[#This Row],[Turbine/Engine Technology]],Technology_HR!$A$2:$B$11,2,FALSE)*10^-6</f>
        <v>15672629.879999999</v>
      </c>
      <c r="T1923" s="5">
        <f>Table1[[#This Row],[Fuel Consumption (mmBtu)]]*Table1[[#This Row],[Emission Factor (kg CO2/ mmBtu)]]*10^3</f>
        <v>831589741432.79993</v>
      </c>
      <c r="U1923" s="3">
        <f>Table1[[#This Row],[Emissions (g CO2)]]/(Table1[[#This Row],[Generation (TWh)]]*10^9)</f>
        <v>400.54993999999999</v>
      </c>
    </row>
    <row r="1924" spans="1:21" x14ac:dyDescent="0.35">
      <c r="A1924" t="s">
        <v>580</v>
      </c>
      <c r="B1924" t="s">
        <v>3239</v>
      </c>
      <c r="C1924" t="str">
        <f>SUBSTITUTE(Table1[[#This Row],[Fuel]],", ",",")</f>
        <v>fossil gas: natural gas</v>
      </c>
      <c r="D1924" t="s">
        <v>3239</v>
      </c>
      <c r="H1924" t="s">
        <v>3438</v>
      </c>
      <c r="I1924">
        <v>123</v>
      </c>
      <c r="J1924" t="s">
        <v>3446</v>
      </c>
      <c r="K1924">
        <v>2014</v>
      </c>
      <c r="L1924" t="s">
        <v>29</v>
      </c>
      <c r="M1924" t="s">
        <v>29</v>
      </c>
      <c r="N1924">
        <v>30.340843</v>
      </c>
      <c r="O1924">
        <v>120.349535</v>
      </c>
      <c r="P1924" t="s">
        <v>3485</v>
      </c>
      <c r="Q1924" s="3">
        <f>Table1[[#This Row],[Capacity (MW)]]*0.395*8760*10^-6</f>
        <v>0.4256046</v>
      </c>
      <c r="R1924" s="3" cm="1">
        <f t="array" ref="R1924">AVERAGE(VLOOKUP(_xlfn.TEXTSPLIT(Table1[[#This Row],[Fuel (no space after comma)]], ","), FuelList_Final_EF!$A$2:$B$65, 2, FALSE))</f>
        <v>53.06</v>
      </c>
      <c r="S1924" s="3">
        <f>Table1[[#This Row],[Generation (TWh)]]*10^9*VLOOKUP(Table1[[#This Row],[Turbine/Engine Technology]],Technology_HR!$A$2:$B$11,2,FALSE)*10^-6</f>
        <v>3212889.1253999998</v>
      </c>
      <c r="T1924" s="5">
        <f>Table1[[#This Row],[Fuel Consumption (mmBtu)]]*Table1[[#This Row],[Emission Factor (kg CO2/ mmBtu)]]*10^3</f>
        <v>170475896993.724</v>
      </c>
      <c r="U1924" s="3">
        <f>Table1[[#This Row],[Emissions (g CO2)]]/(Table1[[#This Row],[Generation (TWh)]]*10^9)</f>
        <v>400.54993999999999</v>
      </c>
    </row>
    <row r="1925" spans="1:21" x14ac:dyDescent="0.35">
      <c r="A1925" t="s">
        <v>580</v>
      </c>
      <c r="B1925" t="s">
        <v>3239</v>
      </c>
      <c r="C1925" t="str">
        <f>SUBSTITUTE(Table1[[#This Row],[Fuel]],", ",",")</f>
        <v>fossil gas: natural gas</v>
      </c>
      <c r="D1925" t="s">
        <v>3239</v>
      </c>
      <c r="H1925" t="s">
        <v>3438</v>
      </c>
      <c r="I1925">
        <v>123</v>
      </c>
      <c r="J1925" t="s">
        <v>3446</v>
      </c>
      <c r="K1925">
        <v>2014</v>
      </c>
      <c r="L1925" t="s">
        <v>29</v>
      </c>
      <c r="M1925" t="s">
        <v>29</v>
      </c>
      <c r="N1925">
        <v>30.340843</v>
      </c>
      <c r="O1925">
        <v>120.349535</v>
      </c>
      <c r="P1925" t="s">
        <v>3485</v>
      </c>
      <c r="Q1925" s="3">
        <f>Table1[[#This Row],[Capacity (MW)]]*0.395*8760*10^-6</f>
        <v>0.4256046</v>
      </c>
      <c r="R1925" s="3" cm="1">
        <f t="array" ref="R1925">AVERAGE(VLOOKUP(_xlfn.TEXTSPLIT(Table1[[#This Row],[Fuel (no space after comma)]], ","), FuelList_Final_EF!$A$2:$B$65, 2, FALSE))</f>
        <v>53.06</v>
      </c>
      <c r="S1925" s="3">
        <f>Table1[[#This Row],[Generation (TWh)]]*10^9*VLOOKUP(Table1[[#This Row],[Turbine/Engine Technology]],Technology_HR!$A$2:$B$11,2,FALSE)*10^-6</f>
        <v>3212889.1253999998</v>
      </c>
      <c r="T1925" s="5">
        <f>Table1[[#This Row],[Fuel Consumption (mmBtu)]]*Table1[[#This Row],[Emission Factor (kg CO2/ mmBtu)]]*10^3</f>
        <v>170475896993.724</v>
      </c>
      <c r="U1925" s="3">
        <f>Table1[[#This Row],[Emissions (g CO2)]]/(Table1[[#This Row],[Generation (TWh)]]*10^9)</f>
        <v>400.54993999999999</v>
      </c>
    </row>
    <row r="1926" spans="1:21" x14ac:dyDescent="0.35">
      <c r="A1926" t="s">
        <v>581</v>
      </c>
      <c r="B1926" t="s">
        <v>3239</v>
      </c>
      <c r="C1926" t="str">
        <f>SUBSTITUTE(Table1[[#This Row],[Fuel]],", ",",")</f>
        <v>fossil gas: natural gas</v>
      </c>
      <c r="D1926" t="s">
        <v>3239</v>
      </c>
      <c r="H1926" t="s">
        <v>3438</v>
      </c>
      <c r="I1926">
        <v>115</v>
      </c>
      <c r="J1926" t="s">
        <v>3447</v>
      </c>
      <c r="K1926">
        <v>2025</v>
      </c>
      <c r="L1926" t="s">
        <v>29</v>
      </c>
      <c r="M1926" t="s">
        <v>29</v>
      </c>
      <c r="N1926">
        <v>22.780068</v>
      </c>
      <c r="O1926">
        <v>112.902984</v>
      </c>
      <c r="P1926" t="s">
        <v>3485</v>
      </c>
      <c r="Q1926" s="3">
        <f>Table1[[#This Row],[Capacity (MW)]]*0.395*8760*10^-6</f>
        <v>0.39792300000000003</v>
      </c>
      <c r="R1926" s="3" cm="1">
        <f t="array" ref="R1926">AVERAGE(VLOOKUP(_xlfn.TEXTSPLIT(Table1[[#This Row],[Fuel (no space after comma)]], ","), FuelList_Final_EF!$A$2:$B$65, 2, FALSE))</f>
        <v>53.06</v>
      </c>
      <c r="S1926" s="3">
        <f>Table1[[#This Row],[Generation (TWh)]]*10^9*VLOOKUP(Table1[[#This Row],[Turbine/Engine Technology]],Technology_HR!$A$2:$B$11,2,FALSE)*10^-6</f>
        <v>3003920.727</v>
      </c>
      <c r="T1926" s="5">
        <f>Table1[[#This Row],[Fuel Consumption (mmBtu)]]*Table1[[#This Row],[Emission Factor (kg CO2/ mmBtu)]]*10^3</f>
        <v>159388033774.62</v>
      </c>
      <c r="U1926" s="3">
        <f>Table1[[#This Row],[Emissions (g CO2)]]/(Table1[[#This Row],[Generation (TWh)]]*10^9)</f>
        <v>400.54993999999999</v>
      </c>
    </row>
    <row r="1927" spans="1:21" x14ac:dyDescent="0.35">
      <c r="A1927" t="s">
        <v>581</v>
      </c>
      <c r="B1927" t="s">
        <v>3239</v>
      </c>
      <c r="C1927" t="str">
        <f>SUBSTITUTE(Table1[[#This Row],[Fuel]],", ",",")</f>
        <v>fossil gas: natural gas</v>
      </c>
      <c r="D1927" t="s">
        <v>3239</v>
      </c>
      <c r="H1927" t="s">
        <v>3438</v>
      </c>
      <c r="I1927">
        <v>115</v>
      </c>
      <c r="J1927" t="s">
        <v>3447</v>
      </c>
      <c r="K1927">
        <v>2025</v>
      </c>
      <c r="L1927" t="s">
        <v>29</v>
      </c>
      <c r="M1927" t="s">
        <v>29</v>
      </c>
      <c r="N1927">
        <v>22.780068</v>
      </c>
      <c r="O1927">
        <v>112.902984</v>
      </c>
      <c r="P1927" t="s">
        <v>3485</v>
      </c>
      <c r="Q1927" s="3">
        <f>Table1[[#This Row],[Capacity (MW)]]*0.395*8760*10^-6</f>
        <v>0.39792300000000003</v>
      </c>
      <c r="R1927" s="3" cm="1">
        <f t="array" ref="R1927">AVERAGE(VLOOKUP(_xlfn.TEXTSPLIT(Table1[[#This Row],[Fuel (no space after comma)]], ","), FuelList_Final_EF!$A$2:$B$65, 2, FALSE))</f>
        <v>53.06</v>
      </c>
      <c r="S1927" s="3">
        <f>Table1[[#This Row],[Generation (TWh)]]*10^9*VLOOKUP(Table1[[#This Row],[Turbine/Engine Technology]],Technology_HR!$A$2:$B$11,2,FALSE)*10^-6</f>
        <v>3003920.727</v>
      </c>
      <c r="T1927" s="5">
        <f>Table1[[#This Row],[Fuel Consumption (mmBtu)]]*Table1[[#This Row],[Emission Factor (kg CO2/ mmBtu)]]*10^3</f>
        <v>159388033774.62</v>
      </c>
      <c r="U1927" s="3">
        <f>Table1[[#This Row],[Emissions (g CO2)]]/(Table1[[#This Row],[Generation (TWh)]]*10^9)</f>
        <v>400.54993999999999</v>
      </c>
    </row>
    <row r="1928" spans="1:21" x14ac:dyDescent="0.35">
      <c r="A1928" t="s">
        <v>581</v>
      </c>
      <c r="B1928" t="s">
        <v>3239</v>
      </c>
      <c r="C1928" t="str">
        <f>SUBSTITUTE(Table1[[#This Row],[Fuel]],", ",",")</f>
        <v>fossil gas: natural gas</v>
      </c>
      <c r="D1928" t="s">
        <v>3239</v>
      </c>
      <c r="H1928" t="s">
        <v>3438</v>
      </c>
      <c r="I1928">
        <v>115</v>
      </c>
      <c r="J1928" t="s">
        <v>3450</v>
      </c>
      <c r="K1928" t="s">
        <v>29</v>
      </c>
      <c r="L1928" t="s">
        <v>29</v>
      </c>
      <c r="M1928" t="s">
        <v>29</v>
      </c>
      <c r="N1928">
        <v>22.780068</v>
      </c>
      <c r="O1928">
        <v>112.902984</v>
      </c>
      <c r="P1928" t="s">
        <v>3485</v>
      </c>
      <c r="Q1928" s="3">
        <f>Table1[[#This Row],[Capacity (MW)]]*0.395*8760*10^-6</f>
        <v>0.39792300000000003</v>
      </c>
      <c r="R1928" s="3" cm="1">
        <f t="array" ref="R1928">AVERAGE(VLOOKUP(_xlfn.TEXTSPLIT(Table1[[#This Row],[Fuel (no space after comma)]], ","), FuelList_Final_EF!$A$2:$B$65, 2, FALSE))</f>
        <v>53.06</v>
      </c>
      <c r="S1928" s="3">
        <f>Table1[[#This Row],[Generation (TWh)]]*10^9*VLOOKUP(Table1[[#This Row],[Turbine/Engine Technology]],Technology_HR!$A$2:$B$11,2,FALSE)*10^-6</f>
        <v>3003920.727</v>
      </c>
      <c r="T1928" s="5">
        <f>Table1[[#This Row],[Fuel Consumption (mmBtu)]]*Table1[[#This Row],[Emission Factor (kg CO2/ mmBtu)]]*10^3</f>
        <v>159388033774.62</v>
      </c>
      <c r="U1928" s="3">
        <f>Table1[[#This Row],[Emissions (g CO2)]]/(Table1[[#This Row],[Generation (TWh)]]*10^9)</f>
        <v>400.54993999999999</v>
      </c>
    </row>
    <row r="1929" spans="1:21" x14ac:dyDescent="0.35">
      <c r="A1929" t="s">
        <v>582</v>
      </c>
      <c r="B1929" t="s">
        <v>3239</v>
      </c>
      <c r="C1929" t="str">
        <f>SUBSTITUTE(Table1[[#This Row],[Fuel]],", ",",")</f>
        <v>fossil gas: natural gas</v>
      </c>
      <c r="D1929" t="s">
        <v>3239</v>
      </c>
      <c r="H1929" t="s">
        <v>3438</v>
      </c>
      <c r="I1929">
        <v>535</v>
      </c>
      <c r="J1929" t="s">
        <v>3446</v>
      </c>
      <c r="K1929">
        <v>2024</v>
      </c>
      <c r="L1929" t="s">
        <v>29</v>
      </c>
      <c r="M1929" t="s">
        <v>29</v>
      </c>
      <c r="N1929">
        <v>23.116553</v>
      </c>
      <c r="O1929">
        <v>114.516829</v>
      </c>
      <c r="P1929" t="s">
        <v>3485</v>
      </c>
      <c r="Q1929" s="3">
        <f>Table1[[#This Row],[Capacity (MW)]]*0.395*8760*10^-6</f>
        <v>1.851207</v>
      </c>
      <c r="R1929" s="3" cm="1">
        <f t="array" ref="R1929">AVERAGE(VLOOKUP(_xlfn.TEXTSPLIT(Table1[[#This Row],[Fuel (no space after comma)]], ","), FuelList_Final_EF!$A$2:$B$65, 2, FALSE))</f>
        <v>53.06</v>
      </c>
      <c r="S1929" s="3">
        <f>Table1[[#This Row],[Generation (TWh)]]*10^9*VLOOKUP(Table1[[#This Row],[Turbine/Engine Technology]],Technology_HR!$A$2:$B$11,2,FALSE)*10^-6</f>
        <v>13974761.642999999</v>
      </c>
      <c r="T1929" s="5">
        <f>Table1[[#This Row],[Fuel Consumption (mmBtu)]]*Table1[[#This Row],[Emission Factor (kg CO2/ mmBtu)]]*10^3</f>
        <v>741500852777.58008</v>
      </c>
      <c r="U1929" s="3">
        <f>Table1[[#This Row],[Emissions (g CO2)]]/(Table1[[#This Row],[Generation (TWh)]]*10^9)</f>
        <v>400.54994000000005</v>
      </c>
    </row>
    <row r="1930" spans="1:21" x14ac:dyDescent="0.35">
      <c r="A1930" t="s">
        <v>582</v>
      </c>
      <c r="B1930" t="s">
        <v>3239</v>
      </c>
      <c r="C1930" t="str">
        <f>SUBSTITUTE(Table1[[#This Row],[Fuel]],", ",",")</f>
        <v>fossil gas: natural gas</v>
      </c>
      <c r="D1930" t="s">
        <v>3239</v>
      </c>
      <c r="H1930" t="s">
        <v>3438</v>
      </c>
      <c r="I1930">
        <v>535</v>
      </c>
      <c r="J1930" t="s">
        <v>3446</v>
      </c>
      <c r="K1930">
        <v>2024</v>
      </c>
      <c r="L1930" t="s">
        <v>29</v>
      </c>
      <c r="M1930" t="s">
        <v>29</v>
      </c>
      <c r="N1930">
        <v>23.116553</v>
      </c>
      <c r="O1930">
        <v>114.516829</v>
      </c>
      <c r="P1930" t="s">
        <v>3485</v>
      </c>
      <c r="Q1930" s="3">
        <f>Table1[[#This Row],[Capacity (MW)]]*0.395*8760*10^-6</f>
        <v>1.851207</v>
      </c>
      <c r="R1930" s="3" cm="1">
        <f t="array" ref="R1930">AVERAGE(VLOOKUP(_xlfn.TEXTSPLIT(Table1[[#This Row],[Fuel (no space after comma)]], ","), FuelList_Final_EF!$A$2:$B$65, 2, FALSE))</f>
        <v>53.06</v>
      </c>
      <c r="S1930" s="3">
        <f>Table1[[#This Row],[Generation (TWh)]]*10^9*VLOOKUP(Table1[[#This Row],[Turbine/Engine Technology]],Technology_HR!$A$2:$B$11,2,FALSE)*10^-6</f>
        <v>13974761.642999999</v>
      </c>
      <c r="T1930" s="5">
        <f>Table1[[#This Row],[Fuel Consumption (mmBtu)]]*Table1[[#This Row],[Emission Factor (kg CO2/ mmBtu)]]*10^3</f>
        <v>741500852777.58008</v>
      </c>
      <c r="U1930" s="3">
        <f>Table1[[#This Row],[Emissions (g CO2)]]/(Table1[[#This Row],[Generation (TWh)]]*10^9)</f>
        <v>400.54994000000005</v>
      </c>
    </row>
    <row r="1931" spans="1:21" x14ac:dyDescent="0.35">
      <c r="A1931" t="s">
        <v>583</v>
      </c>
      <c r="B1931" t="s">
        <v>3239</v>
      </c>
      <c r="C1931" t="str">
        <f>SUBSTITUTE(Table1[[#This Row],[Fuel]],", ",",")</f>
        <v>fossil gas: natural gas</v>
      </c>
      <c r="D1931" t="s">
        <v>3239</v>
      </c>
      <c r="H1931" t="s">
        <v>3438</v>
      </c>
      <c r="I1931">
        <v>480</v>
      </c>
      <c r="J1931" t="s">
        <v>3446</v>
      </c>
      <c r="K1931">
        <v>2015</v>
      </c>
      <c r="L1931" t="s">
        <v>29</v>
      </c>
      <c r="M1931" t="s">
        <v>29</v>
      </c>
      <c r="N1931">
        <v>30.343409000000001</v>
      </c>
      <c r="O1931">
        <v>120.55216900000001</v>
      </c>
      <c r="P1931" t="s">
        <v>3485</v>
      </c>
      <c r="Q1931" s="3">
        <f>Table1[[#This Row],[Capacity (MW)]]*0.395*8760*10^-6</f>
        <v>1.6608960000000002</v>
      </c>
      <c r="R1931" s="3" cm="1">
        <f t="array" ref="R1931">AVERAGE(VLOOKUP(_xlfn.TEXTSPLIT(Table1[[#This Row],[Fuel (no space after comma)]], ","), FuelList_Final_EF!$A$2:$B$65, 2, FALSE))</f>
        <v>53.06</v>
      </c>
      <c r="S1931" s="3">
        <f>Table1[[#This Row],[Generation (TWh)]]*10^9*VLOOKUP(Table1[[#This Row],[Turbine/Engine Technology]],Technology_HR!$A$2:$B$11,2,FALSE)*10^-6</f>
        <v>12538103.904000001</v>
      </c>
      <c r="T1931" s="5">
        <f>Table1[[#This Row],[Fuel Consumption (mmBtu)]]*Table1[[#This Row],[Emission Factor (kg CO2/ mmBtu)]]*10^3</f>
        <v>665271793146.24011</v>
      </c>
      <c r="U1931" s="3">
        <f>Table1[[#This Row],[Emissions (g CO2)]]/(Table1[[#This Row],[Generation (TWh)]]*10^9)</f>
        <v>400.54993999999999</v>
      </c>
    </row>
    <row r="1932" spans="1:21" x14ac:dyDescent="0.35">
      <c r="A1932" t="s">
        <v>583</v>
      </c>
      <c r="B1932" t="s">
        <v>3239</v>
      </c>
      <c r="C1932" t="str">
        <f>SUBSTITUTE(Table1[[#This Row],[Fuel]],", ",",")</f>
        <v>fossil gas: natural gas</v>
      </c>
      <c r="D1932" t="s">
        <v>3239</v>
      </c>
      <c r="H1932" t="s">
        <v>3438</v>
      </c>
      <c r="I1932">
        <v>480</v>
      </c>
      <c r="J1932" t="s">
        <v>3446</v>
      </c>
      <c r="K1932">
        <v>2015</v>
      </c>
      <c r="L1932" t="s">
        <v>29</v>
      </c>
      <c r="M1932" t="s">
        <v>29</v>
      </c>
      <c r="N1932">
        <v>30.343409000000001</v>
      </c>
      <c r="O1932">
        <v>120.55216900000001</v>
      </c>
      <c r="P1932" t="s">
        <v>3485</v>
      </c>
      <c r="Q1932" s="3">
        <f>Table1[[#This Row],[Capacity (MW)]]*0.395*8760*10^-6</f>
        <v>1.6608960000000002</v>
      </c>
      <c r="R1932" s="3" cm="1">
        <f t="array" ref="R1932">AVERAGE(VLOOKUP(_xlfn.TEXTSPLIT(Table1[[#This Row],[Fuel (no space after comma)]], ","), FuelList_Final_EF!$A$2:$B$65, 2, FALSE))</f>
        <v>53.06</v>
      </c>
      <c r="S1932" s="3">
        <f>Table1[[#This Row],[Generation (TWh)]]*10^9*VLOOKUP(Table1[[#This Row],[Turbine/Engine Technology]],Technology_HR!$A$2:$B$11,2,FALSE)*10^-6</f>
        <v>12538103.904000001</v>
      </c>
      <c r="T1932" s="5">
        <f>Table1[[#This Row],[Fuel Consumption (mmBtu)]]*Table1[[#This Row],[Emission Factor (kg CO2/ mmBtu)]]*10^3</f>
        <v>665271793146.24011</v>
      </c>
      <c r="U1932" s="3">
        <f>Table1[[#This Row],[Emissions (g CO2)]]/(Table1[[#This Row],[Generation (TWh)]]*10^9)</f>
        <v>400.54993999999999</v>
      </c>
    </row>
    <row r="1933" spans="1:21" x14ac:dyDescent="0.35">
      <c r="A1933" t="s">
        <v>584</v>
      </c>
      <c r="B1933" t="s">
        <v>3239</v>
      </c>
      <c r="C1933" t="str">
        <f>SUBSTITUTE(Table1[[#This Row],[Fuel]],", ",",")</f>
        <v>fossil gas: natural gas</v>
      </c>
      <c r="D1933" t="s">
        <v>3239</v>
      </c>
      <c r="H1933" t="s">
        <v>3438</v>
      </c>
      <c r="I1933">
        <v>115</v>
      </c>
      <c r="J1933" t="s">
        <v>3446</v>
      </c>
      <c r="K1933">
        <v>2018</v>
      </c>
      <c r="L1933" t="s">
        <v>29</v>
      </c>
      <c r="M1933" t="s">
        <v>29</v>
      </c>
      <c r="N1933">
        <v>22.693712000000001</v>
      </c>
      <c r="O1933">
        <v>112.996593</v>
      </c>
      <c r="P1933" t="s">
        <v>3485</v>
      </c>
      <c r="Q1933" s="3">
        <f>Table1[[#This Row],[Capacity (MW)]]*0.395*8760*10^-6</f>
        <v>0.39792300000000003</v>
      </c>
      <c r="R1933" s="3" cm="1">
        <f t="array" ref="R1933">AVERAGE(VLOOKUP(_xlfn.TEXTSPLIT(Table1[[#This Row],[Fuel (no space after comma)]], ","), FuelList_Final_EF!$A$2:$B$65, 2, FALSE))</f>
        <v>53.06</v>
      </c>
      <c r="S1933" s="3">
        <f>Table1[[#This Row],[Generation (TWh)]]*10^9*VLOOKUP(Table1[[#This Row],[Turbine/Engine Technology]],Technology_HR!$A$2:$B$11,2,FALSE)*10^-6</f>
        <v>3003920.727</v>
      </c>
      <c r="T1933" s="5">
        <f>Table1[[#This Row],[Fuel Consumption (mmBtu)]]*Table1[[#This Row],[Emission Factor (kg CO2/ mmBtu)]]*10^3</f>
        <v>159388033774.62</v>
      </c>
      <c r="U1933" s="3">
        <f>Table1[[#This Row],[Emissions (g CO2)]]/(Table1[[#This Row],[Generation (TWh)]]*10^9)</f>
        <v>400.54993999999999</v>
      </c>
    </row>
    <row r="1934" spans="1:21" x14ac:dyDescent="0.35">
      <c r="A1934" t="s">
        <v>584</v>
      </c>
      <c r="B1934" t="s">
        <v>3239</v>
      </c>
      <c r="C1934" t="str">
        <f>SUBSTITUTE(Table1[[#This Row],[Fuel]],", ",",")</f>
        <v>fossil gas: natural gas</v>
      </c>
      <c r="D1934" t="s">
        <v>3239</v>
      </c>
      <c r="H1934" t="s">
        <v>3438</v>
      </c>
      <c r="I1934">
        <v>115</v>
      </c>
      <c r="J1934" t="s">
        <v>3446</v>
      </c>
      <c r="K1934">
        <v>2018</v>
      </c>
      <c r="L1934" t="s">
        <v>29</v>
      </c>
      <c r="M1934" t="s">
        <v>29</v>
      </c>
      <c r="N1934">
        <v>22.693712000000001</v>
      </c>
      <c r="O1934">
        <v>112.996593</v>
      </c>
      <c r="P1934" t="s">
        <v>3485</v>
      </c>
      <c r="Q1934" s="3">
        <f>Table1[[#This Row],[Capacity (MW)]]*0.395*8760*10^-6</f>
        <v>0.39792300000000003</v>
      </c>
      <c r="R1934" s="3" cm="1">
        <f t="array" ref="R1934">AVERAGE(VLOOKUP(_xlfn.TEXTSPLIT(Table1[[#This Row],[Fuel (no space after comma)]], ","), FuelList_Final_EF!$A$2:$B$65, 2, FALSE))</f>
        <v>53.06</v>
      </c>
      <c r="S1934" s="3">
        <f>Table1[[#This Row],[Generation (TWh)]]*10^9*VLOOKUP(Table1[[#This Row],[Turbine/Engine Technology]],Technology_HR!$A$2:$B$11,2,FALSE)*10^-6</f>
        <v>3003920.727</v>
      </c>
      <c r="T1934" s="5">
        <f>Table1[[#This Row],[Fuel Consumption (mmBtu)]]*Table1[[#This Row],[Emission Factor (kg CO2/ mmBtu)]]*10^3</f>
        <v>159388033774.62</v>
      </c>
      <c r="U1934" s="3">
        <f>Table1[[#This Row],[Emissions (g CO2)]]/(Table1[[#This Row],[Generation (TWh)]]*10^9)</f>
        <v>400.54993999999999</v>
      </c>
    </row>
    <row r="1935" spans="1:21" x14ac:dyDescent="0.35">
      <c r="A1935" t="s">
        <v>584</v>
      </c>
      <c r="B1935" t="s">
        <v>3239</v>
      </c>
      <c r="C1935" t="str">
        <f>SUBSTITUTE(Table1[[#This Row],[Fuel]],", ",",")</f>
        <v>fossil gas: natural gas</v>
      </c>
      <c r="D1935" t="s">
        <v>3239</v>
      </c>
      <c r="H1935" t="s">
        <v>3438</v>
      </c>
      <c r="I1935">
        <v>115</v>
      </c>
      <c r="J1935" t="s">
        <v>3450</v>
      </c>
      <c r="K1935" t="s">
        <v>29</v>
      </c>
      <c r="L1935" t="s">
        <v>29</v>
      </c>
      <c r="M1935" t="s">
        <v>29</v>
      </c>
      <c r="N1935">
        <v>22.693712000000001</v>
      </c>
      <c r="O1935">
        <v>112.996593</v>
      </c>
      <c r="P1935" t="s">
        <v>3485</v>
      </c>
      <c r="Q1935" s="3">
        <f>Table1[[#This Row],[Capacity (MW)]]*0.395*8760*10^-6</f>
        <v>0.39792300000000003</v>
      </c>
      <c r="R1935" s="3" cm="1">
        <f t="array" ref="R1935">AVERAGE(VLOOKUP(_xlfn.TEXTSPLIT(Table1[[#This Row],[Fuel (no space after comma)]], ","), FuelList_Final_EF!$A$2:$B$65, 2, FALSE))</f>
        <v>53.06</v>
      </c>
      <c r="S1935" s="3">
        <f>Table1[[#This Row],[Generation (TWh)]]*10^9*VLOOKUP(Table1[[#This Row],[Turbine/Engine Technology]],Technology_HR!$A$2:$B$11,2,FALSE)*10^-6</f>
        <v>3003920.727</v>
      </c>
      <c r="T1935" s="5">
        <f>Table1[[#This Row],[Fuel Consumption (mmBtu)]]*Table1[[#This Row],[Emission Factor (kg CO2/ mmBtu)]]*10^3</f>
        <v>159388033774.62</v>
      </c>
      <c r="U1935" s="3">
        <f>Table1[[#This Row],[Emissions (g CO2)]]/(Table1[[#This Row],[Generation (TWh)]]*10^9)</f>
        <v>400.54993999999999</v>
      </c>
    </row>
    <row r="1936" spans="1:21" x14ac:dyDescent="0.35">
      <c r="A1936" t="s">
        <v>584</v>
      </c>
      <c r="B1936" t="s">
        <v>3239</v>
      </c>
      <c r="C1936" t="str">
        <f>SUBSTITUTE(Table1[[#This Row],[Fuel]],", ",",")</f>
        <v>fossil gas: natural gas</v>
      </c>
      <c r="D1936" t="s">
        <v>3239</v>
      </c>
      <c r="H1936" t="s">
        <v>3438</v>
      </c>
      <c r="I1936">
        <v>115</v>
      </c>
      <c r="J1936" t="s">
        <v>3450</v>
      </c>
      <c r="K1936" t="s">
        <v>29</v>
      </c>
      <c r="L1936" t="s">
        <v>29</v>
      </c>
      <c r="M1936" t="s">
        <v>29</v>
      </c>
      <c r="N1936">
        <v>22.693712000000001</v>
      </c>
      <c r="O1936">
        <v>112.996593</v>
      </c>
      <c r="P1936" t="s">
        <v>3485</v>
      </c>
      <c r="Q1936" s="3">
        <f>Table1[[#This Row],[Capacity (MW)]]*0.395*8760*10^-6</f>
        <v>0.39792300000000003</v>
      </c>
      <c r="R1936" s="3" cm="1">
        <f t="array" ref="R1936">AVERAGE(VLOOKUP(_xlfn.TEXTSPLIT(Table1[[#This Row],[Fuel (no space after comma)]], ","), FuelList_Final_EF!$A$2:$B$65, 2, FALSE))</f>
        <v>53.06</v>
      </c>
      <c r="S1936" s="3">
        <f>Table1[[#This Row],[Generation (TWh)]]*10^9*VLOOKUP(Table1[[#This Row],[Turbine/Engine Technology]],Technology_HR!$A$2:$B$11,2,FALSE)*10^-6</f>
        <v>3003920.727</v>
      </c>
      <c r="T1936" s="5">
        <f>Table1[[#This Row],[Fuel Consumption (mmBtu)]]*Table1[[#This Row],[Emission Factor (kg CO2/ mmBtu)]]*10^3</f>
        <v>159388033774.62</v>
      </c>
      <c r="U1936" s="3">
        <f>Table1[[#This Row],[Emissions (g CO2)]]/(Table1[[#This Row],[Generation (TWh)]]*10^9)</f>
        <v>400.54993999999999</v>
      </c>
    </row>
    <row r="1937" spans="1:21" x14ac:dyDescent="0.35">
      <c r="A1937" t="s">
        <v>585</v>
      </c>
      <c r="B1937" t="s">
        <v>3239</v>
      </c>
      <c r="C1937" t="str">
        <f>SUBSTITUTE(Table1[[#This Row],[Fuel]],", ",",")</f>
        <v>fossil gas: natural gas</v>
      </c>
      <c r="D1937" t="s">
        <v>3239</v>
      </c>
      <c r="H1937" t="s">
        <v>3438</v>
      </c>
      <c r="I1937">
        <v>451</v>
      </c>
      <c r="J1937" t="s">
        <v>3446</v>
      </c>
      <c r="K1937">
        <v>2017</v>
      </c>
      <c r="L1937" t="s">
        <v>29</v>
      </c>
      <c r="M1937" t="s">
        <v>29</v>
      </c>
      <c r="N1937">
        <v>31.346910000000001</v>
      </c>
      <c r="O1937">
        <v>121.05760100000001</v>
      </c>
      <c r="P1937" t="s">
        <v>3485</v>
      </c>
      <c r="Q1937" s="3">
        <f>Table1[[#This Row],[Capacity (MW)]]*0.395*8760*10^-6</f>
        <v>1.5605502000000002</v>
      </c>
      <c r="R1937" s="3" cm="1">
        <f t="array" ref="R1937">AVERAGE(VLOOKUP(_xlfn.TEXTSPLIT(Table1[[#This Row],[Fuel (no space after comma)]], ","), FuelList_Final_EF!$A$2:$B$65, 2, FALSE))</f>
        <v>53.06</v>
      </c>
      <c r="S1937" s="3">
        <f>Table1[[#This Row],[Generation (TWh)]]*10^9*VLOOKUP(Table1[[#This Row],[Turbine/Engine Technology]],Technology_HR!$A$2:$B$11,2,FALSE)*10^-6</f>
        <v>11780593.459800001</v>
      </c>
      <c r="T1937" s="5">
        <f>Table1[[#This Row],[Fuel Consumption (mmBtu)]]*Table1[[#This Row],[Emission Factor (kg CO2/ mmBtu)]]*10^3</f>
        <v>625078288976.98804</v>
      </c>
      <c r="U1937" s="3">
        <f>Table1[[#This Row],[Emissions (g CO2)]]/(Table1[[#This Row],[Generation (TWh)]]*10^9)</f>
        <v>400.54993999999994</v>
      </c>
    </row>
    <row r="1938" spans="1:21" x14ac:dyDescent="0.35">
      <c r="A1938" t="s">
        <v>585</v>
      </c>
      <c r="B1938" t="s">
        <v>3239</v>
      </c>
      <c r="C1938" t="str">
        <f>SUBSTITUTE(Table1[[#This Row],[Fuel]],", ",",")</f>
        <v>fossil gas: natural gas</v>
      </c>
      <c r="D1938" t="s">
        <v>3239</v>
      </c>
      <c r="H1938" t="s">
        <v>3438</v>
      </c>
      <c r="I1938">
        <v>451</v>
      </c>
      <c r="J1938" t="s">
        <v>3446</v>
      </c>
      <c r="K1938">
        <v>2017</v>
      </c>
      <c r="L1938" t="s">
        <v>29</v>
      </c>
      <c r="M1938" t="s">
        <v>29</v>
      </c>
      <c r="N1938">
        <v>31.346910000000001</v>
      </c>
      <c r="O1938">
        <v>121.05760100000001</v>
      </c>
      <c r="P1938" t="s">
        <v>3485</v>
      </c>
      <c r="Q1938" s="3">
        <f>Table1[[#This Row],[Capacity (MW)]]*0.395*8760*10^-6</f>
        <v>1.5605502000000002</v>
      </c>
      <c r="R1938" s="3" cm="1">
        <f t="array" ref="R1938">AVERAGE(VLOOKUP(_xlfn.TEXTSPLIT(Table1[[#This Row],[Fuel (no space after comma)]], ","), FuelList_Final_EF!$A$2:$B$65, 2, FALSE))</f>
        <v>53.06</v>
      </c>
      <c r="S1938" s="3">
        <f>Table1[[#This Row],[Generation (TWh)]]*10^9*VLOOKUP(Table1[[#This Row],[Turbine/Engine Technology]],Technology_HR!$A$2:$B$11,2,FALSE)*10^-6</f>
        <v>11780593.459800001</v>
      </c>
      <c r="T1938" s="5">
        <f>Table1[[#This Row],[Fuel Consumption (mmBtu)]]*Table1[[#This Row],[Emission Factor (kg CO2/ mmBtu)]]*10^3</f>
        <v>625078288976.98804</v>
      </c>
      <c r="U1938" s="3">
        <f>Table1[[#This Row],[Emissions (g CO2)]]/(Table1[[#This Row],[Generation (TWh)]]*10^9)</f>
        <v>400.54993999999994</v>
      </c>
    </row>
    <row r="1939" spans="1:21" x14ac:dyDescent="0.35">
      <c r="A1939" t="s">
        <v>585</v>
      </c>
      <c r="B1939" t="s">
        <v>3239</v>
      </c>
      <c r="C1939" t="str">
        <f>SUBSTITUTE(Table1[[#This Row],[Fuel]],", ",",")</f>
        <v>fossil gas: natural gas</v>
      </c>
      <c r="D1939" t="s">
        <v>3239</v>
      </c>
      <c r="H1939" t="s">
        <v>3438</v>
      </c>
      <c r="I1939">
        <v>400</v>
      </c>
      <c r="J1939" t="s">
        <v>3450</v>
      </c>
      <c r="K1939" t="s">
        <v>29</v>
      </c>
      <c r="L1939" t="s">
        <v>29</v>
      </c>
      <c r="M1939" t="s">
        <v>29</v>
      </c>
      <c r="N1939">
        <v>31.346910000000001</v>
      </c>
      <c r="O1939">
        <v>121.05760100000001</v>
      </c>
      <c r="P1939" t="s">
        <v>3485</v>
      </c>
      <c r="Q1939" s="3">
        <f>Table1[[#This Row],[Capacity (MW)]]*0.395*8760*10^-6</f>
        <v>1.38408</v>
      </c>
      <c r="R1939" s="3" cm="1">
        <f t="array" ref="R1939">AVERAGE(VLOOKUP(_xlfn.TEXTSPLIT(Table1[[#This Row],[Fuel (no space after comma)]], ","), FuelList_Final_EF!$A$2:$B$65, 2, FALSE))</f>
        <v>53.06</v>
      </c>
      <c r="S1939" s="3">
        <f>Table1[[#This Row],[Generation (TWh)]]*10^9*VLOOKUP(Table1[[#This Row],[Turbine/Engine Technology]],Technology_HR!$A$2:$B$11,2,FALSE)*10^-6</f>
        <v>10448419.92</v>
      </c>
      <c r="T1939" s="5">
        <f>Table1[[#This Row],[Fuel Consumption (mmBtu)]]*Table1[[#This Row],[Emission Factor (kg CO2/ mmBtu)]]*10^3</f>
        <v>554393160955.20007</v>
      </c>
      <c r="U1939" s="3">
        <f>Table1[[#This Row],[Emissions (g CO2)]]/(Table1[[#This Row],[Generation (TWh)]]*10^9)</f>
        <v>400.54994000000005</v>
      </c>
    </row>
    <row r="1940" spans="1:21" x14ac:dyDescent="0.35">
      <c r="A1940" t="s">
        <v>585</v>
      </c>
      <c r="B1940" t="s">
        <v>3239</v>
      </c>
      <c r="C1940" t="str">
        <f>SUBSTITUTE(Table1[[#This Row],[Fuel]],", ",",")</f>
        <v>fossil gas: natural gas</v>
      </c>
      <c r="D1940" t="s">
        <v>3239</v>
      </c>
      <c r="H1940" t="s">
        <v>3438</v>
      </c>
      <c r="I1940">
        <v>400</v>
      </c>
      <c r="J1940" t="s">
        <v>3450</v>
      </c>
      <c r="K1940" t="s">
        <v>29</v>
      </c>
      <c r="L1940" t="s">
        <v>29</v>
      </c>
      <c r="M1940" t="s">
        <v>29</v>
      </c>
      <c r="N1940">
        <v>31.346910000000001</v>
      </c>
      <c r="O1940">
        <v>121.05760100000001</v>
      </c>
      <c r="P1940" t="s">
        <v>3485</v>
      </c>
      <c r="Q1940" s="3">
        <f>Table1[[#This Row],[Capacity (MW)]]*0.395*8760*10^-6</f>
        <v>1.38408</v>
      </c>
      <c r="R1940" s="3" cm="1">
        <f t="array" ref="R1940">AVERAGE(VLOOKUP(_xlfn.TEXTSPLIT(Table1[[#This Row],[Fuel (no space after comma)]], ","), FuelList_Final_EF!$A$2:$B$65, 2, FALSE))</f>
        <v>53.06</v>
      </c>
      <c r="S1940" s="3">
        <f>Table1[[#This Row],[Generation (TWh)]]*10^9*VLOOKUP(Table1[[#This Row],[Turbine/Engine Technology]],Technology_HR!$A$2:$B$11,2,FALSE)*10^-6</f>
        <v>10448419.92</v>
      </c>
      <c r="T1940" s="5">
        <f>Table1[[#This Row],[Fuel Consumption (mmBtu)]]*Table1[[#This Row],[Emission Factor (kg CO2/ mmBtu)]]*10^3</f>
        <v>554393160955.20007</v>
      </c>
      <c r="U1940" s="3">
        <f>Table1[[#This Row],[Emissions (g CO2)]]/(Table1[[#This Row],[Generation (TWh)]]*10^9)</f>
        <v>400.54994000000005</v>
      </c>
    </row>
    <row r="1941" spans="1:21" x14ac:dyDescent="0.35">
      <c r="A1941" t="s">
        <v>586</v>
      </c>
      <c r="B1941" t="s">
        <v>3239</v>
      </c>
      <c r="C1941" t="str">
        <f>SUBSTITUTE(Table1[[#This Row],[Fuel]],", ",",")</f>
        <v>fossil gas: natural gas</v>
      </c>
      <c r="D1941" t="s">
        <v>3239</v>
      </c>
      <c r="H1941" t="s">
        <v>3438</v>
      </c>
      <c r="I1941">
        <v>203</v>
      </c>
      <c r="J1941" t="s">
        <v>3446</v>
      </c>
      <c r="K1941">
        <v>2015</v>
      </c>
      <c r="L1941" t="s">
        <v>29</v>
      </c>
      <c r="M1941" t="s">
        <v>29</v>
      </c>
      <c r="N1941">
        <v>29.102800999999999</v>
      </c>
      <c r="O1941">
        <v>119.223022</v>
      </c>
      <c r="P1941" t="s">
        <v>3485</v>
      </c>
      <c r="Q1941" s="3">
        <f>Table1[[#This Row],[Capacity (MW)]]*0.395*8760*10^-6</f>
        <v>0.70242059999999995</v>
      </c>
      <c r="R1941" s="3" cm="1">
        <f t="array" ref="R1941">AVERAGE(VLOOKUP(_xlfn.TEXTSPLIT(Table1[[#This Row],[Fuel (no space after comma)]], ","), FuelList_Final_EF!$A$2:$B$65, 2, FALSE))</f>
        <v>53.06</v>
      </c>
      <c r="S1941" s="3">
        <f>Table1[[#This Row],[Generation (TWh)]]*10^9*VLOOKUP(Table1[[#This Row],[Turbine/Engine Technology]],Technology_HR!$A$2:$B$11,2,FALSE)*10^-6</f>
        <v>5302573.1093999995</v>
      </c>
      <c r="T1941" s="5">
        <f>Table1[[#This Row],[Fuel Consumption (mmBtu)]]*Table1[[#This Row],[Emission Factor (kg CO2/ mmBtu)]]*10^3</f>
        <v>281354529184.76398</v>
      </c>
      <c r="U1941" s="3">
        <f>Table1[[#This Row],[Emissions (g CO2)]]/(Table1[[#This Row],[Generation (TWh)]]*10^9)</f>
        <v>400.54993999999999</v>
      </c>
    </row>
    <row r="1942" spans="1:21" x14ac:dyDescent="0.35">
      <c r="A1942" t="s">
        <v>586</v>
      </c>
      <c r="B1942" t="s">
        <v>3239</v>
      </c>
      <c r="C1942" t="str">
        <f>SUBSTITUTE(Table1[[#This Row],[Fuel]],", ",",")</f>
        <v>fossil gas: natural gas</v>
      </c>
      <c r="D1942" t="s">
        <v>3239</v>
      </c>
      <c r="H1942" t="s">
        <v>3438</v>
      </c>
      <c r="I1942">
        <v>203</v>
      </c>
      <c r="J1942" t="s">
        <v>3446</v>
      </c>
      <c r="K1942">
        <v>2015</v>
      </c>
      <c r="L1942" t="s">
        <v>29</v>
      </c>
      <c r="M1942" t="s">
        <v>29</v>
      </c>
      <c r="N1942">
        <v>29.102800999999999</v>
      </c>
      <c r="O1942">
        <v>119.223022</v>
      </c>
      <c r="P1942" t="s">
        <v>3485</v>
      </c>
      <c r="Q1942" s="3">
        <f>Table1[[#This Row],[Capacity (MW)]]*0.395*8760*10^-6</f>
        <v>0.70242059999999995</v>
      </c>
      <c r="R1942" s="3" cm="1">
        <f t="array" ref="R1942">AVERAGE(VLOOKUP(_xlfn.TEXTSPLIT(Table1[[#This Row],[Fuel (no space after comma)]], ","), FuelList_Final_EF!$A$2:$B$65, 2, FALSE))</f>
        <v>53.06</v>
      </c>
      <c r="S1942" s="3">
        <f>Table1[[#This Row],[Generation (TWh)]]*10^9*VLOOKUP(Table1[[#This Row],[Turbine/Engine Technology]],Technology_HR!$A$2:$B$11,2,FALSE)*10^-6</f>
        <v>5302573.1093999995</v>
      </c>
      <c r="T1942" s="5">
        <f>Table1[[#This Row],[Fuel Consumption (mmBtu)]]*Table1[[#This Row],[Emission Factor (kg CO2/ mmBtu)]]*10^3</f>
        <v>281354529184.76398</v>
      </c>
      <c r="U1942" s="3">
        <f>Table1[[#This Row],[Emissions (g CO2)]]/(Table1[[#This Row],[Generation (TWh)]]*10^9)</f>
        <v>400.54993999999999</v>
      </c>
    </row>
    <row r="1943" spans="1:21" x14ac:dyDescent="0.35">
      <c r="A1943" t="s">
        <v>587</v>
      </c>
      <c r="B1943" t="s">
        <v>3239</v>
      </c>
      <c r="C1943" t="str">
        <f>SUBSTITUTE(Table1[[#This Row],[Fuel]],", ",",")</f>
        <v>fossil gas: natural gas</v>
      </c>
      <c r="D1943" t="s">
        <v>3239</v>
      </c>
      <c r="H1943" t="s">
        <v>3438</v>
      </c>
      <c r="I1943">
        <v>60</v>
      </c>
      <c r="J1943" t="s">
        <v>3446</v>
      </c>
      <c r="K1943">
        <v>2014</v>
      </c>
      <c r="L1943" t="s">
        <v>29</v>
      </c>
      <c r="M1943" t="s">
        <v>29</v>
      </c>
      <c r="N1943">
        <v>22.799468000000001</v>
      </c>
      <c r="O1943">
        <v>108.23897599999999</v>
      </c>
      <c r="P1943" t="s">
        <v>3485</v>
      </c>
      <c r="Q1943" s="3">
        <f>Table1[[#This Row],[Capacity (MW)]]*0.395*8760*10^-6</f>
        <v>0.20761200000000002</v>
      </c>
      <c r="R1943" s="3" cm="1">
        <f t="array" ref="R1943">AVERAGE(VLOOKUP(_xlfn.TEXTSPLIT(Table1[[#This Row],[Fuel (no space after comma)]], ","), FuelList_Final_EF!$A$2:$B$65, 2, FALSE))</f>
        <v>53.06</v>
      </c>
      <c r="S1943" s="3">
        <f>Table1[[#This Row],[Generation (TWh)]]*10^9*VLOOKUP(Table1[[#This Row],[Turbine/Engine Technology]],Technology_HR!$A$2:$B$11,2,FALSE)*10^-6</f>
        <v>1567262.9880000001</v>
      </c>
      <c r="T1943" s="5">
        <f>Table1[[#This Row],[Fuel Consumption (mmBtu)]]*Table1[[#This Row],[Emission Factor (kg CO2/ mmBtu)]]*10^3</f>
        <v>83158974143.280014</v>
      </c>
      <c r="U1943" s="3">
        <f>Table1[[#This Row],[Emissions (g CO2)]]/(Table1[[#This Row],[Generation (TWh)]]*10^9)</f>
        <v>400.54993999999999</v>
      </c>
    </row>
    <row r="1944" spans="1:21" x14ac:dyDescent="0.35">
      <c r="A1944" t="s">
        <v>587</v>
      </c>
      <c r="B1944" t="s">
        <v>3239</v>
      </c>
      <c r="C1944" t="str">
        <f>SUBSTITUTE(Table1[[#This Row],[Fuel]],", ",",")</f>
        <v>fossil gas: natural gas</v>
      </c>
      <c r="D1944" t="s">
        <v>3239</v>
      </c>
      <c r="H1944" t="s">
        <v>3438</v>
      </c>
      <c r="I1944">
        <v>60</v>
      </c>
      <c r="J1944" t="s">
        <v>3446</v>
      </c>
      <c r="K1944">
        <v>2014</v>
      </c>
      <c r="L1944" t="s">
        <v>29</v>
      </c>
      <c r="M1944" t="s">
        <v>29</v>
      </c>
      <c r="N1944">
        <v>22.799468000000001</v>
      </c>
      <c r="O1944">
        <v>108.23897599999999</v>
      </c>
      <c r="P1944" t="s">
        <v>3485</v>
      </c>
      <c r="Q1944" s="3">
        <f>Table1[[#This Row],[Capacity (MW)]]*0.395*8760*10^-6</f>
        <v>0.20761200000000002</v>
      </c>
      <c r="R1944" s="3" cm="1">
        <f t="array" ref="R1944">AVERAGE(VLOOKUP(_xlfn.TEXTSPLIT(Table1[[#This Row],[Fuel (no space after comma)]], ","), FuelList_Final_EF!$A$2:$B$65, 2, FALSE))</f>
        <v>53.06</v>
      </c>
      <c r="S1944" s="3">
        <f>Table1[[#This Row],[Generation (TWh)]]*10^9*VLOOKUP(Table1[[#This Row],[Turbine/Engine Technology]],Technology_HR!$A$2:$B$11,2,FALSE)*10^-6</f>
        <v>1567262.9880000001</v>
      </c>
      <c r="T1944" s="5">
        <f>Table1[[#This Row],[Fuel Consumption (mmBtu)]]*Table1[[#This Row],[Emission Factor (kg CO2/ mmBtu)]]*10^3</f>
        <v>83158974143.280014</v>
      </c>
      <c r="U1944" s="3">
        <f>Table1[[#This Row],[Emissions (g CO2)]]/(Table1[[#This Row],[Generation (TWh)]]*10^9)</f>
        <v>400.54993999999999</v>
      </c>
    </row>
    <row r="1945" spans="1:21" x14ac:dyDescent="0.35">
      <c r="A1945" t="s">
        <v>588</v>
      </c>
      <c r="B1945" t="s">
        <v>3239</v>
      </c>
      <c r="C1945" t="str">
        <f>SUBSTITUTE(Table1[[#This Row],[Fuel]],", ",",")</f>
        <v>fossil gas: natural gas</v>
      </c>
      <c r="D1945" t="s">
        <v>3239</v>
      </c>
      <c r="H1945" t="s">
        <v>3438</v>
      </c>
      <c r="I1945">
        <v>120</v>
      </c>
      <c r="J1945" t="s">
        <v>3446</v>
      </c>
      <c r="K1945">
        <v>2018</v>
      </c>
      <c r="L1945" t="s">
        <v>29</v>
      </c>
      <c r="M1945" t="s">
        <v>29</v>
      </c>
      <c r="N1945">
        <v>22.727748999999999</v>
      </c>
      <c r="O1945">
        <v>114.396292</v>
      </c>
      <c r="P1945" t="s">
        <v>3485</v>
      </c>
      <c r="Q1945" s="3">
        <f>Table1[[#This Row],[Capacity (MW)]]*0.395*8760*10^-6</f>
        <v>0.41522400000000004</v>
      </c>
      <c r="R1945" s="3" cm="1">
        <f t="array" ref="R1945">AVERAGE(VLOOKUP(_xlfn.TEXTSPLIT(Table1[[#This Row],[Fuel (no space after comma)]], ","), FuelList_Final_EF!$A$2:$B$65, 2, FALSE))</f>
        <v>53.06</v>
      </c>
      <c r="S1945" s="3">
        <f>Table1[[#This Row],[Generation (TWh)]]*10^9*VLOOKUP(Table1[[#This Row],[Turbine/Engine Technology]],Technology_HR!$A$2:$B$11,2,FALSE)*10^-6</f>
        <v>3134525.9760000003</v>
      </c>
      <c r="T1945" s="5">
        <f>Table1[[#This Row],[Fuel Consumption (mmBtu)]]*Table1[[#This Row],[Emission Factor (kg CO2/ mmBtu)]]*10^3</f>
        <v>166317948286.56003</v>
      </c>
      <c r="U1945" s="3">
        <f>Table1[[#This Row],[Emissions (g CO2)]]/(Table1[[#This Row],[Generation (TWh)]]*10^9)</f>
        <v>400.54993999999999</v>
      </c>
    </row>
    <row r="1946" spans="1:21" x14ac:dyDescent="0.35">
      <c r="A1946" t="s">
        <v>588</v>
      </c>
      <c r="B1946" t="s">
        <v>3239</v>
      </c>
      <c r="C1946" t="str">
        <f>SUBSTITUTE(Table1[[#This Row],[Fuel]],", ",",")</f>
        <v>fossil gas: natural gas</v>
      </c>
      <c r="D1946" t="s">
        <v>3239</v>
      </c>
      <c r="H1946" t="s">
        <v>3438</v>
      </c>
      <c r="I1946">
        <v>245</v>
      </c>
      <c r="J1946" t="s">
        <v>3446</v>
      </c>
      <c r="K1946">
        <v>2019</v>
      </c>
      <c r="L1946" t="s">
        <v>29</v>
      </c>
      <c r="M1946" t="s">
        <v>29</v>
      </c>
      <c r="N1946">
        <v>22.727748999999999</v>
      </c>
      <c r="O1946">
        <v>114.396292</v>
      </c>
      <c r="P1946" t="s">
        <v>3485</v>
      </c>
      <c r="Q1946" s="3">
        <f>Table1[[#This Row],[Capacity (MW)]]*0.395*8760*10^-6</f>
        <v>0.84774899999999997</v>
      </c>
      <c r="R1946" s="3" cm="1">
        <f t="array" ref="R1946">AVERAGE(VLOOKUP(_xlfn.TEXTSPLIT(Table1[[#This Row],[Fuel (no space after comma)]], ","), FuelList_Final_EF!$A$2:$B$65, 2, FALSE))</f>
        <v>53.06</v>
      </c>
      <c r="S1946" s="3">
        <f>Table1[[#This Row],[Generation (TWh)]]*10^9*VLOOKUP(Table1[[#This Row],[Turbine/Engine Technology]],Technology_HR!$A$2:$B$11,2,FALSE)*10^-6</f>
        <v>6399657.2009999994</v>
      </c>
      <c r="T1946" s="5">
        <f>Table1[[#This Row],[Fuel Consumption (mmBtu)]]*Table1[[#This Row],[Emission Factor (kg CO2/ mmBtu)]]*10^3</f>
        <v>339565811085.06</v>
      </c>
      <c r="U1946" s="3">
        <f>Table1[[#This Row],[Emissions (g CO2)]]/(Table1[[#This Row],[Generation (TWh)]]*10^9)</f>
        <v>400.54993999999999</v>
      </c>
    </row>
    <row r="1947" spans="1:21" x14ac:dyDescent="0.35">
      <c r="A1947" t="s">
        <v>589</v>
      </c>
      <c r="B1947" t="s">
        <v>3239</v>
      </c>
      <c r="C1947" t="str">
        <f>SUBSTITUTE(Table1[[#This Row],[Fuel]],", ",",")</f>
        <v>fossil gas: natural gas</v>
      </c>
      <c r="D1947" t="s">
        <v>3239</v>
      </c>
      <c r="H1947" t="s">
        <v>3438</v>
      </c>
      <c r="I1947">
        <v>114</v>
      </c>
      <c r="J1947" t="s">
        <v>3451</v>
      </c>
      <c r="K1947" t="s">
        <v>29</v>
      </c>
      <c r="L1947" t="s">
        <v>29</v>
      </c>
      <c r="M1947" t="s">
        <v>29</v>
      </c>
      <c r="N1947">
        <v>40.029446999999998</v>
      </c>
      <c r="O1947">
        <v>118.75618</v>
      </c>
      <c r="P1947" t="s">
        <v>3485</v>
      </c>
      <c r="Q1947" s="3">
        <f>Table1[[#This Row],[Capacity (MW)]]*0.395*8760*10^-6</f>
        <v>0.39446279999999995</v>
      </c>
      <c r="R1947" s="3" cm="1">
        <f t="array" ref="R1947">AVERAGE(VLOOKUP(_xlfn.TEXTSPLIT(Table1[[#This Row],[Fuel (no space after comma)]], ","), FuelList_Final_EF!$A$2:$B$65, 2, FALSE))</f>
        <v>53.06</v>
      </c>
      <c r="S1947" s="3">
        <f>Table1[[#This Row],[Generation (TWh)]]*10^9*VLOOKUP(Table1[[#This Row],[Turbine/Engine Technology]],Technology_HR!$A$2:$B$11,2,FALSE)*10^-6</f>
        <v>2977799.6771999993</v>
      </c>
      <c r="T1947" s="5">
        <f>Table1[[#This Row],[Fuel Consumption (mmBtu)]]*Table1[[#This Row],[Emission Factor (kg CO2/ mmBtu)]]*10^3</f>
        <v>158002050872.23196</v>
      </c>
      <c r="U1947" s="3">
        <f>Table1[[#This Row],[Emissions (g CO2)]]/(Table1[[#This Row],[Generation (TWh)]]*10^9)</f>
        <v>400.54993999999999</v>
      </c>
    </row>
    <row r="1948" spans="1:21" x14ac:dyDescent="0.35">
      <c r="A1948" t="s">
        <v>590</v>
      </c>
      <c r="B1948" t="s">
        <v>3242</v>
      </c>
      <c r="C1948" t="str">
        <f>SUBSTITUTE(Table1[[#This Row],[Fuel]],", ",",")</f>
        <v>fossil gas: lng</v>
      </c>
      <c r="D1948" t="s">
        <v>3242</v>
      </c>
      <c r="H1948" t="s">
        <v>3438</v>
      </c>
      <c r="I1948">
        <v>505</v>
      </c>
      <c r="J1948" t="s">
        <v>3446</v>
      </c>
      <c r="K1948">
        <v>2023</v>
      </c>
      <c r="L1948" t="s">
        <v>29</v>
      </c>
      <c r="M1948" t="s">
        <v>29</v>
      </c>
      <c r="N1948">
        <v>36.112335999999999</v>
      </c>
      <c r="O1948">
        <v>120.331687</v>
      </c>
      <c r="P1948" t="s">
        <v>3485</v>
      </c>
      <c r="Q1948" s="3">
        <f>Table1[[#This Row],[Capacity (MW)]]*0.395*8760*10^-6</f>
        <v>1.7474010000000002</v>
      </c>
      <c r="R1948" s="3" cm="1">
        <f t="array" ref="R1948">AVERAGE(VLOOKUP(_xlfn.TEXTSPLIT(Table1[[#This Row],[Fuel (no space after comma)]], ","), FuelList_Final_EF!$A$2:$B$65, 2, FALSE))</f>
        <v>67.685819715340017</v>
      </c>
      <c r="S1948" s="3">
        <f>Table1[[#This Row],[Generation (TWh)]]*10^9*VLOOKUP(Table1[[#This Row],[Turbine/Engine Technology]],Technology_HR!$A$2:$B$11,2,FALSE)*10^-6</f>
        <v>13191130.149000002</v>
      </c>
      <c r="T1948" s="5">
        <f>Table1[[#This Row],[Fuel Consumption (mmBtu)]]*Table1[[#This Row],[Emission Factor (kg CO2/ mmBtu)]]*10^3</f>
        <v>892852457106.80042</v>
      </c>
      <c r="U1948" s="3">
        <f>Table1[[#This Row],[Emissions (g CO2)]]/(Table1[[#This Row],[Generation (TWh)]]*10^9)</f>
        <v>510.96025303110179</v>
      </c>
    </row>
    <row r="1949" spans="1:21" x14ac:dyDescent="0.35">
      <c r="A1949" t="s">
        <v>590</v>
      </c>
      <c r="B1949" t="s">
        <v>3242</v>
      </c>
      <c r="C1949" t="str">
        <f>SUBSTITUTE(Table1[[#This Row],[Fuel]],", ",",")</f>
        <v>fossil gas: lng</v>
      </c>
      <c r="D1949" t="s">
        <v>3242</v>
      </c>
      <c r="H1949" t="s">
        <v>3438</v>
      </c>
      <c r="I1949">
        <v>505</v>
      </c>
      <c r="J1949" t="s">
        <v>3446</v>
      </c>
      <c r="K1949">
        <v>2024</v>
      </c>
      <c r="L1949" t="s">
        <v>29</v>
      </c>
      <c r="M1949" t="s">
        <v>29</v>
      </c>
      <c r="N1949">
        <v>36.112335999999999</v>
      </c>
      <c r="O1949">
        <v>120.331687</v>
      </c>
      <c r="P1949" t="s">
        <v>3485</v>
      </c>
      <c r="Q1949" s="3">
        <f>Table1[[#This Row],[Capacity (MW)]]*0.395*8760*10^-6</f>
        <v>1.7474010000000002</v>
      </c>
      <c r="R1949" s="3" cm="1">
        <f t="array" ref="R1949">AVERAGE(VLOOKUP(_xlfn.TEXTSPLIT(Table1[[#This Row],[Fuel (no space after comma)]], ","), FuelList_Final_EF!$A$2:$B$65, 2, FALSE))</f>
        <v>67.685819715340017</v>
      </c>
      <c r="S1949" s="3">
        <f>Table1[[#This Row],[Generation (TWh)]]*10^9*VLOOKUP(Table1[[#This Row],[Turbine/Engine Technology]],Technology_HR!$A$2:$B$11,2,FALSE)*10^-6</f>
        <v>13191130.149000002</v>
      </c>
      <c r="T1949" s="5">
        <f>Table1[[#This Row],[Fuel Consumption (mmBtu)]]*Table1[[#This Row],[Emission Factor (kg CO2/ mmBtu)]]*10^3</f>
        <v>892852457106.80042</v>
      </c>
      <c r="U1949" s="3">
        <f>Table1[[#This Row],[Emissions (g CO2)]]/(Table1[[#This Row],[Generation (TWh)]]*10^9)</f>
        <v>510.96025303110179</v>
      </c>
    </row>
    <row r="1950" spans="1:21" x14ac:dyDescent="0.35">
      <c r="A1950" t="s">
        <v>591</v>
      </c>
      <c r="B1950" t="s">
        <v>3239</v>
      </c>
      <c r="C1950" t="str">
        <f>SUBSTITUTE(Table1[[#This Row],[Fuel]],", ",",")</f>
        <v>fossil gas: natural gas</v>
      </c>
      <c r="D1950" t="s">
        <v>3239</v>
      </c>
      <c r="H1950" t="s">
        <v>3438</v>
      </c>
      <c r="I1950">
        <v>460</v>
      </c>
      <c r="J1950" t="s">
        <v>3446</v>
      </c>
      <c r="K1950">
        <v>2021</v>
      </c>
      <c r="L1950" t="s">
        <v>29</v>
      </c>
      <c r="M1950" t="s">
        <v>29</v>
      </c>
      <c r="N1950">
        <v>24.323806999999999</v>
      </c>
      <c r="O1950">
        <v>113.39742200000001</v>
      </c>
      <c r="P1950" t="s">
        <v>3485</v>
      </c>
      <c r="Q1950" s="3">
        <f>Table1[[#This Row],[Capacity (MW)]]*0.395*8760*10^-6</f>
        <v>1.5916920000000001</v>
      </c>
      <c r="R1950" s="3" cm="1">
        <f t="array" ref="R1950">AVERAGE(VLOOKUP(_xlfn.TEXTSPLIT(Table1[[#This Row],[Fuel (no space after comma)]], ","), FuelList_Final_EF!$A$2:$B$65, 2, FALSE))</f>
        <v>53.06</v>
      </c>
      <c r="S1950" s="3">
        <f>Table1[[#This Row],[Generation (TWh)]]*10^9*VLOOKUP(Table1[[#This Row],[Turbine/Engine Technology]],Technology_HR!$A$2:$B$11,2,FALSE)*10^-6</f>
        <v>12015682.908</v>
      </c>
      <c r="T1950" s="5">
        <f>Table1[[#This Row],[Fuel Consumption (mmBtu)]]*Table1[[#This Row],[Emission Factor (kg CO2/ mmBtu)]]*10^3</f>
        <v>637552135098.47998</v>
      </c>
      <c r="U1950" s="3">
        <f>Table1[[#This Row],[Emissions (g CO2)]]/(Table1[[#This Row],[Generation (TWh)]]*10^9)</f>
        <v>400.54993999999999</v>
      </c>
    </row>
    <row r="1951" spans="1:21" x14ac:dyDescent="0.35">
      <c r="A1951" t="s">
        <v>591</v>
      </c>
      <c r="B1951" t="s">
        <v>3239</v>
      </c>
      <c r="C1951" t="str">
        <f>SUBSTITUTE(Table1[[#This Row],[Fuel]],", ",",")</f>
        <v>fossil gas: natural gas</v>
      </c>
      <c r="D1951" t="s">
        <v>3239</v>
      </c>
      <c r="H1951" t="s">
        <v>3438</v>
      </c>
      <c r="I1951">
        <v>460</v>
      </c>
      <c r="J1951" t="s">
        <v>3446</v>
      </c>
      <c r="K1951">
        <v>2021</v>
      </c>
      <c r="L1951" t="s">
        <v>29</v>
      </c>
      <c r="M1951" t="s">
        <v>29</v>
      </c>
      <c r="N1951">
        <v>24.323806999999999</v>
      </c>
      <c r="O1951">
        <v>113.39742200000001</v>
      </c>
      <c r="P1951" t="s">
        <v>3485</v>
      </c>
      <c r="Q1951" s="3">
        <f>Table1[[#This Row],[Capacity (MW)]]*0.395*8760*10^-6</f>
        <v>1.5916920000000001</v>
      </c>
      <c r="R1951" s="3" cm="1">
        <f t="array" ref="R1951">AVERAGE(VLOOKUP(_xlfn.TEXTSPLIT(Table1[[#This Row],[Fuel (no space after comma)]], ","), FuelList_Final_EF!$A$2:$B$65, 2, FALSE))</f>
        <v>53.06</v>
      </c>
      <c r="S1951" s="3">
        <f>Table1[[#This Row],[Generation (TWh)]]*10^9*VLOOKUP(Table1[[#This Row],[Turbine/Engine Technology]],Technology_HR!$A$2:$B$11,2,FALSE)*10^-6</f>
        <v>12015682.908</v>
      </c>
      <c r="T1951" s="5">
        <f>Table1[[#This Row],[Fuel Consumption (mmBtu)]]*Table1[[#This Row],[Emission Factor (kg CO2/ mmBtu)]]*10^3</f>
        <v>637552135098.47998</v>
      </c>
      <c r="U1951" s="3">
        <f>Table1[[#This Row],[Emissions (g CO2)]]/(Table1[[#This Row],[Generation (TWh)]]*10^9)</f>
        <v>400.54993999999999</v>
      </c>
    </row>
    <row r="1952" spans="1:21" x14ac:dyDescent="0.35">
      <c r="A1952" t="s">
        <v>592</v>
      </c>
      <c r="B1952" t="s">
        <v>3239</v>
      </c>
      <c r="C1952" t="str">
        <f>SUBSTITUTE(Table1[[#This Row],[Fuel]],", ",",")</f>
        <v>fossil gas: natural gas</v>
      </c>
      <c r="D1952" t="s">
        <v>3239</v>
      </c>
      <c r="H1952" t="s">
        <v>3438</v>
      </c>
      <c r="I1952">
        <v>75</v>
      </c>
      <c r="J1952" t="s">
        <v>3446</v>
      </c>
      <c r="K1952">
        <v>2023</v>
      </c>
      <c r="L1952" t="s">
        <v>29</v>
      </c>
      <c r="M1952" t="s">
        <v>29</v>
      </c>
      <c r="N1952">
        <v>24.220006000000001</v>
      </c>
      <c r="O1952">
        <v>113.67496300000001</v>
      </c>
      <c r="P1952" t="s">
        <v>3485</v>
      </c>
      <c r="Q1952" s="3">
        <f>Table1[[#This Row],[Capacity (MW)]]*0.395*8760*10^-6</f>
        <v>0.259515</v>
      </c>
      <c r="R1952" s="3" cm="1">
        <f t="array" ref="R1952">AVERAGE(VLOOKUP(_xlfn.TEXTSPLIT(Table1[[#This Row],[Fuel (no space after comma)]], ","), FuelList_Final_EF!$A$2:$B$65, 2, FALSE))</f>
        <v>53.06</v>
      </c>
      <c r="S1952" s="3">
        <f>Table1[[#This Row],[Generation (TWh)]]*10^9*VLOOKUP(Table1[[#This Row],[Turbine/Engine Technology]],Technology_HR!$A$2:$B$11,2,FALSE)*10^-6</f>
        <v>1959078.7349999999</v>
      </c>
      <c r="T1952" s="5">
        <f>Table1[[#This Row],[Fuel Consumption (mmBtu)]]*Table1[[#This Row],[Emission Factor (kg CO2/ mmBtu)]]*10^3</f>
        <v>103948717679.09999</v>
      </c>
      <c r="U1952" s="3">
        <f>Table1[[#This Row],[Emissions (g CO2)]]/(Table1[[#This Row],[Generation (TWh)]]*10^9)</f>
        <v>400.54993999999999</v>
      </c>
    </row>
    <row r="1953" spans="1:21" x14ac:dyDescent="0.35">
      <c r="A1953" t="s">
        <v>592</v>
      </c>
      <c r="B1953" t="s">
        <v>3239</v>
      </c>
      <c r="C1953" t="str">
        <f>SUBSTITUTE(Table1[[#This Row],[Fuel]],", ",",")</f>
        <v>fossil gas: natural gas</v>
      </c>
      <c r="D1953" t="s">
        <v>3239</v>
      </c>
      <c r="H1953" t="s">
        <v>3438</v>
      </c>
      <c r="I1953">
        <v>75</v>
      </c>
      <c r="J1953" t="s">
        <v>3446</v>
      </c>
      <c r="K1953">
        <v>2023</v>
      </c>
      <c r="L1953" t="s">
        <v>29</v>
      </c>
      <c r="M1953" t="s">
        <v>29</v>
      </c>
      <c r="N1953">
        <v>24.220006000000001</v>
      </c>
      <c r="O1953">
        <v>113.67496300000001</v>
      </c>
      <c r="P1953" t="s">
        <v>3485</v>
      </c>
      <c r="Q1953" s="3">
        <f>Table1[[#This Row],[Capacity (MW)]]*0.395*8760*10^-6</f>
        <v>0.259515</v>
      </c>
      <c r="R1953" s="3" cm="1">
        <f t="array" ref="R1953">AVERAGE(VLOOKUP(_xlfn.TEXTSPLIT(Table1[[#This Row],[Fuel (no space after comma)]], ","), FuelList_Final_EF!$A$2:$B$65, 2, FALSE))</f>
        <v>53.06</v>
      </c>
      <c r="S1953" s="3">
        <f>Table1[[#This Row],[Generation (TWh)]]*10^9*VLOOKUP(Table1[[#This Row],[Turbine/Engine Technology]],Technology_HR!$A$2:$B$11,2,FALSE)*10^-6</f>
        <v>1959078.7349999999</v>
      </c>
      <c r="T1953" s="5">
        <f>Table1[[#This Row],[Fuel Consumption (mmBtu)]]*Table1[[#This Row],[Emission Factor (kg CO2/ mmBtu)]]*10^3</f>
        <v>103948717679.09999</v>
      </c>
      <c r="U1953" s="3">
        <f>Table1[[#This Row],[Emissions (g CO2)]]/(Table1[[#This Row],[Generation (TWh)]]*10^9)</f>
        <v>400.54993999999999</v>
      </c>
    </row>
    <row r="1954" spans="1:21" x14ac:dyDescent="0.35">
      <c r="A1954" t="s">
        <v>592</v>
      </c>
      <c r="B1954" t="s">
        <v>3239</v>
      </c>
      <c r="C1954" t="str">
        <f>SUBSTITUTE(Table1[[#This Row],[Fuel]],", ",",")</f>
        <v>fossil gas: natural gas</v>
      </c>
      <c r="D1954" t="s">
        <v>3239</v>
      </c>
      <c r="H1954" t="s">
        <v>3436</v>
      </c>
      <c r="I1954">
        <v>50</v>
      </c>
      <c r="J1954" t="s">
        <v>3446</v>
      </c>
      <c r="K1954">
        <v>2023</v>
      </c>
      <c r="L1954" t="s">
        <v>29</v>
      </c>
      <c r="M1954" t="s">
        <v>29</v>
      </c>
      <c r="N1954">
        <v>24.220006000000001</v>
      </c>
      <c r="O1954">
        <v>113.67496300000001</v>
      </c>
      <c r="P1954" t="s">
        <v>3485</v>
      </c>
      <c r="Q1954" s="3">
        <f>Table1[[#This Row],[Capacity (MW)]]*0.395*8760*10^-6</f>
        <v>0.17301</v>
      </c>
      <c r="R1954" s="3" cm="1">
        <f t="array" ref="R1954">AVERAGE(VLOOKUP(_xlfn.TEXTSPLIT(Table1[[#This Row],[Fuel (no space after comma)]], ","), FuelList_Final_EF!$A$2:$B$65, 2, FALSE))</f>
        <v>53.06</v>
      </c>
      <c r="S1954" s="3">
        <f>Table1[[#This Row],[Generation (TWh)]]*10^9*VLOOKUP(Table1[[#This Row],[Turbine/Engine Technology]],Technology_HR!$A$2:$B$11,2,FALSE)*10^-6</f>
        <v>1904840.0999999999</v>
      </c>
      <c r="T1954" s="5">
        <f>Table1[[#This Row],[Fuel Consumption (mmBtu)]]*Table1[[#This Row],[Emission Factor (kg CO2/ mmBtu)]]*10^3</f>
        <v>101070815706</v>
      </c>
      <c r="U1954" s="3">
        <f>Table1[[#This Row],[Emissions (g CO2)]]/(Table1[[#This Row],[Generation (TWh)]]*10^9)</f>
        <v>584.19060000000002</v>
      </c>
    </row>
    <row r="1955" spans="1:21" x14ac:dyDescent="0.35">
      <c r="A1955" t="s">
        <v>592</v>
      </c>
      <c r="B1955" t="s">
        <v>3239</v>
      </c>
      <c r="C1955" t="str">
        <f>SUBSTITUTE(Table1[[#This Row],[Fuel]],", ",",")</f>
        <v>fossil gas: natural gas</v>
      </c>
      <c r="D1955" t="s">
        <v>3239</v>
      </c>
      <c r="H1955" t="s">
        <v>3436</v>
      </c>
      <c r="I1955">
        <v>50</v>
      </c>
      <c r="J1955" t="s">
        <v>3446</v>
      </c>
      <c r="K1955">
        <v>2023</v>
      </c>
      <c r="L1955" t="s">
        <v>29</v>
      </c>
      <c r="M1955" t="s">
        <v>29</v>
      </c>
      <c r="N1955">
        <v>24.220006000000001</v>
      </c>
      <c r="O1955">
        <v>113.67496300000001</v>
      </c>
      <c r="P1955" t="s">
        <v>3485</v>
      </c>
      <c r="Q1955" s="3">
        <f>Table1[[#This Row],[Capacity (MW)]]*0.395*8760*10^-6</f>
        <v>0.17301</v>
      </c>
      <c r="R1955" s="3" cm="1">
        <f t="array" ref="R1955">AVERAGE(VLOOKUP(_xlfn.TEXTSPLIT(Table1[[#This Row],[Fuel (no space after comma)]], ","), FuelList_Final_EF!$A$2:$B$65, 2, FALSE))</f>
        <v>53.06</v>
      </c>
      <c r="S1955" s="3">
        <f>Table1[[#This Row],[Generation (TWh)]]*10^9*VLOOKUP(Table1[[#This Row],[Turbine/Engine Technology]],Technology_HR!$A$2:$B$11,2,FALSE)*10^-6</f>
        <v>1904840.0999999999</v>
      </c>
      <c r="T1955" s="5">
        <f>Table1[[#This Row],[Fuel Consumption (mmBtu)]]*Table1[[#This Row],[Emission Factor (kg CO2/ mmBtu)]]*10^3</f>
        <v>101070815706</v>
      </c>
      <c r="U1955" s="3">
        <f>Table1[[#This Row],[Emissions (g CO2)]]/(Table1[[#This Row],[Generation (TWh)]]*10^9)</f>
        <v>584.19060000000002</v>
      </c>
    </row>
    <row r="1956" spans="1:21" x14ac:dyDescent="0.35">
      <c r="A1956" t="s">
        <v>593</v>
      </c>
      <c r="B1956" t="s">
        <v>3239</v>
      </c>
      <c r="C1956" t="str">
        <f>SUBSTITUTE(Table1[[#This Row],[Fuel]],", ",",")</f>
        <v>fossil gas: natural gas</v>
      </c>
      <c r="D1956" t="s">
        <v>3239</v>
      </c>
      <c r="H1956" t="s">
        <v>3438</v>
      </c>
      <c r="I1956">
        <v>390</v>
      </c>
      <c r="J1956" t="s">
        <v>3446</v>
      </c>
      <c r="K1956">
        <v>2005</v>
      </c>
      <c r="L1956" t="s">
        <v>29</v>
      </c>
      <c r="M1956" t="s">
        <v>29</v>
      </c>
      <c r="N1956">
        <v>31.735994000000002</v>
      </c>
      <c r="O1956">
        <v>120.036947</v>
      </c>
      <c r="P1956" t="s">
        <v>3485</v>
      </c>
      <c r="Q1956" s="3">
        <f>Table1[[#This Row],[Capacity (MW)]]*0.395*8760*10^-6</f>
        <v>1.349478</v>
      </c>
      <c r="R1956" s="3" cm="1">
        <f t="array" ref="R1956">AVERAGE(VLOOKUP(_xlfn.TEXTSPLIT(Table1[[#This Row],[Fuel (no space after comma)]], ","), FuelList_Final_EF!$A$2:$B$65, 2, FALSE))</f>
        <v>53.06</v>
      </c>
      <c r="S1956" s="3">
        <f>Table1[[#This Row],[Generation (TWh)]]*10^9*VLOOKUP(Table1[[#This Row],[Turbine/Engine Technology]],Technology_HR!$A$2:$B$11,2,FALSE)*10^-6</f>
        <v>10187209.422</v>
      </c>
      <c r="T1956" s="5">
        <f>Table1[[#This Row],[Fuel Consumption (mmBtu)]]*Table1[[#This Row],[Emission Factor (kg CO2/ mmBtu)]]*10^3</f>
        <v>540533331931.32007</v>
      </c>
      <c r="U1956" s="3">
        <f>Table1[[#This Row],[Emissions (g CO2)]]/(Table1[[#This Row],[Generation (TWh)]]*10^9)</f>
        <v>400.54994000000005</v>
      </c>
    </row>
    <row r="1957" spans="1:21" x14ac:dyDescent="0.35">
      <c r="A1957" t="s">
        <v>593</v>
      </c>
      <c r="B1957" t="s">
        <v>3239</v>
      </c>
      <c r="C1957" t="str">
        <f>SUBSTITUTE(Table1[[#This Row],[Fuel]],", ",",")</f>
        <v>fossil gas: natural gas</v>
      </c>
      <c r="D1957" t="s">
        <v>3239</v>
      </c>
      <c r="H1957" t="s">
        <v>3438</v>
      </c>
      <c r="I1957">
        <v>390</v>
      </c>
      <c r="J1957" t="s">
        <v>3446</v>
      </c>
      <c r="K1957">
        <v>2005</v>
      </c>
      <c r="L1957" t="s">
        <v>29</v>
      </c>
      <c r="M1957" t="s">
        <v>29</v>
      </c>
      <c r="N1957">
        <v>31.735994000000002</v>
      </c>
      <c r="O1957">
        <v>120.036947</v>
      </c>
      <c r="P1957" t="s">
        <v>3485</v>
      </c>
      <c r="Q1957" s="3">
        <f>Table1[[#This Row],[Capacity (MW)]]*0.395*8760*10^-6</f>
        <v>1.349478</v>
      </c>
      <c r="R1957" s="3" cm="1">
        <f t="array" ref="R1957">AVERAGE(VLOOKUP(_xlfn.TEXTSPLIT(Table1[[#This Row],[Fuel (no space after comma)]], ","), FuelList_Final_EF!$A$2:$B$65, 2, FALSE))</f>
        <v>53.06</v>
      </c>
      <c r="S1957" s="3">
        <f>Table1[[#This Row],[Generation (TWh)]]*10^9*VLOOKUP(Table1[[#This Row],[Turbine/Engine Technology]],Technology_HR!$A$2:$B$11,2,FALSE)*10^-6</f>
        <v>10187209.422</v>
      </c>
      <c r="T1957" s="5">
        <f>Table1[[#This Row],[Fuel Consumption (mmBtu)]]*Table1[[#This Row],[Emission Factor (kg CO2/ mmBtu)]]*10^3</f>
        <v>540533331931.32007</v>
      </c>
      <c r="U1957" s="3">
        <f>Table1[[#This Row],[Emissions (g CO2)]]/(Table1[[#This Row],[Generation (TWh)]]*10^9)</f>
        <v>400.54994000000005</v>
      </c>
    </row>
    <row r="1958" spans="1:21" x14ac:dyDescent="0.35">
      <c r="A1958" t="s">
        <v>593</v>
      </c>
      <c r="B1958" t="s">
        <v>3239</v>
      </c>
      <c r="C1958" t="str">
        <f>SUBSTITUTE(Table1[[#This Row],[Fuel]],", ",",")</f>
        <v>fossil gas: natural gas</v>
      </c>
      <c r="D1958" t="s">
        <v>3239</v>
      </c>
      <c r="H1958" t="s">
        <v>3438</v>
      </c>
      <c r="I1958">
        <v>220</v>
      </c>
      <c r="J1958" t="s">
        <v>3446</v>
      </c>
      <c r="K1958">
        <v>2011</v>
      </c>
      <c r="L1958" t="s">
        <v>29</v>
      </c>
      <c r="M1958" t="s">
        <v>29</v>
      </c>
      <c r="N1958">
        <v>31.735994000000002</v>
      </c>
      <c r="O1958">
        <v>120.036947</v>
      </c>
      <c r="P1958" t="s">
        <v>3485</v>
      </c>
      <c r="Q1958" s="3">
        <f>Table1[[#This Row],[Capacity (MW)]]*0.395*8760*10^-6</f>
        <v>0.76124399999999992</v>
      </c>
      <c r="R1958" s="3" cm="1">
        <f t="array" ref="R1958">AVERAGE(VLOOKUP(_xlfn.TEXTSPLIT(Table1[[#This Row],[Fuel (no space after comma)]], ","), FuelList_Final_EF!$A$2:$B$65, 2, FALSE))</f>
        <v>53.06</v>
      </c>
      <c r="S1958" s="3">
        <f>Table1[[#This Row],[Generation (TWh)]]*10^9*VLOOKUP(Table1[[#This Row],[Turbine/Engine Technology]],Technology_HR!$A$2:$B$11,2,FALSE)*10^-6</f>
        <v>5746630.9559999984</v>
      </c>
      <c r="T1958" s="5">
        <f>Table1[[#This Row],[Fuel Consumption (mmBtu)]]*Table1[[#This Row],[Emission Factor (kg CO2/ mmBtu)]]*10^3</f>
        <v>304916238525.35992</v>
      </c>
      <c r="U1958" s="3">
        <f>Table1[[#This Row],[Emissions (g CO2)]]/(Table1[[#This Row],[Generation (TWh)]]*10^9)</f>
        <v>400.54993999999994</v>
      </c>
    </row>
    <row r="1959" spans="1:21" x14ac:dyDescent="0.35">
      <c r="A1959" t="s">
        <v>593</v>
      </c>
      <c r="B1959" t="s">
        <v>3239</v>
      </c>
      <c r="C1959" t="str">
        <f>SUBSTITUTE(Table1[[#This Row],[Fuel]],", ",",")</f>
        <v>fossil gas: natural gas</v>
      </c>
      <c r="D1959" t="s">
        <v>3239</v>
      </c>
      <c r="H1959" t="s">
        <v>3438</v>
      </c>
      <c r="I1959">
        <v>220</v>
      </c>
      <c r="J1959" t="s">
        <v>3446</v>
      </c>
      <c r="K1959">
        <v>2011</v>
      </c>
      <c r="L1959" t="s">
        <v>29</v>
      </c>
      <c r="M1959" t="s">
        <v>29</v>
      </c>
      <c r="N1959">
        <v>31.735994000000002</v>
      </c>
      <c r="O1959">
        <v>120.036947</v>
      </c>
      <c r="P1959" t="s">
        <v>3485</v>
      </c>
      <c r="Q1959" s="3">
        <f>Table1[[#This Row],[Capacity (MW)]]*0.395*8760*10^-6</f>
        <v>0.76124399999999992</v>
      </c>
      <c r="R1959" s="3" cm="1">
        <f t="array" ref="R1959">AVERAGE(VLOOKUP(_xlfn.TEXTSPLIT(Table1[[#This Row],[Fuel (no space after comma)]], ","), FuelList_Final_EF!$A$2:$B$65, 2, FALSE))</f>
        <v>53.06</v>
      </c>
      <c r="S1959" s="3">
        <f>Table1[[#This Row],[Generation (TWh)]]*10^9*VLOOKUP(Table1[[#This Row],[Turbine/Engine Technology]],Technology_HR!$A$2:$B$11,2,FALSE)*10^-6</f>
        <v>5746630.9559999984</v>
      </c>
      <c r="T1959" s="5">
        <f>Table1[[#This Row],[Fuel Consumption (mmBtu)]]*Table1[[#This Row],[Emission Factor (kg CO2/ mmBtu)]]*10^3</f>
        <v>304916238525.35992</v>
      </c>
      <c r="U1959" s="3">
        <f>Table1[[#This Row],[Emissions (g CO2)]]/(Table1[[#This Row],[Generation (TWh)]]*10^9)</f>
        <v>400.54993999999994</v>
      </c>
    </row>
    <row r="1960" spans="1:21" x14ac:dyDescent="0.35">
      <c r="A1960" t="s">
        <v>593</v>
      </c>
      <c r="B1960" t="s">
        <v>3239</v>
      </c>
      <c r="C1960" t="str">
        <f>SUBSTITUTE(Table1[[#This Row],[Fuel]],", ",",")</f>
        <v>fossil gas: natural gas</v>
      </c>
      <c r="D1960" t="s">
        <v>3239</v>
      </c>
      <c r="H1960" t="s">
        <v>3438</v>
      </c>
      <c r="I1960">
        <v>475</v>
      </c>
      <c r="J1960" t="s">
        <v>3446</v>
      </c>
      <c r="K1960">
        <v>2015</v>
      </c>
      <c r="L1960" t="s">
        <v>29</v>
      </c>
      <c r="M1960" t="s">
        <v>29</v>
      </c>
      <c r="N1960">
        <v>31.735994000000002</v>
      </c>
      <c r="O1960">
        <v>120.036947</v>
      </c>
      <c r="P1960" t="s">
        <v>3485</v>
      </c>
      <c r="Q1960" s="3">
        <f>Table1[[#This Row],[Capacity (MW)]]*0.395*8760*10^-6</f>
        <v>1.6435949999999999</v>
      </c>
      <c r="R1960" s="3" cm="1">
        <f t="array" ref="R1960">AVERAGE(VLOOKUP(_xlfn.TEXTSPLIT(Table1[[#This Row],[Fuel (no space after comma)]], ","), FuelList_Final_EF!$A$2:$B$65, 2, FALSE))</f>
        <v>53.06</v>
      </c>
      <c r="S1960" s="3">
        <f>Table1[[#This Row],[Generation (TWh)]]*10^9*VLOOKUP(Table1[[#This Row],[Turbine/Engine Technology]],Technology_HR!$A$2:$B$11,2,FALSE)*10^-6</f>
        <v>12407498.654999999</v>
      </c>
      <c r="T1960" s="5">
        <f>Table1[[#This Row],[Fuel Consumption (mmBtu)]]*Table1[[#This Row],[Emission Factor (kg CO2/ mmBtu)]]*10^3</f>
        <v>658341878634.30005</v>
      </c>
      <c r="U1960" s="3">
        <f>Table1[[#This Row],[Emissions (g CO2)]]/(Table1[[#This Row],[Generation (TWh)]]*10^9)</f>
        <v>400.54994000000005</v>
      </c>
    </row>
    <row r="1961" spans="1:21" x14ac:dyDescent="0.35">
      <c r="A1961" t="s">
        <v>593</v>
      </c>
      <c r="B1961" t="s">
        <v>3239</v>
      </c>
      <c r="C1961" t="str">
        <f>SUBSTITUTE(Table1[[#This Row],[Fuel]],", ",",")</f>
        <v>fossil gas: natural gas</v>
      </c>
      <c r="D1961" t="s">
        <v>3239</v>
      </c>
      <c r="H1961" t="s">
        <v>3438</v>
      </c>
      <c r="I1961">
        <v>475</v>
      </c>
      <c r="J1961" t="s">
        <v>3446</v>
      </c>
      <c r="K1961">
        <v>2015</v>
      </c>
      <c r="L1961" t="s">
        <v>29</v>
      </c>
      <c r="M1961" t="s">
        <v>29</v>
      </c>
      <c r="N1961">
        <v>31.735994000000002</v>
      </c>
      <c r="O1961">
        <v>120.036947</v>
      </c>
      <c r="P1961" t="s">
        <v>3485</v>
      </c>
      <c r="Q1961" s="3">
        <f>Table1[[#This Row],[Capacity (MW)]]*0.395*8760*10^-6</f>
        <v>1.6435949999999999</v>
      </c>
      <c r="R1961" s="3" cm="1">
        <f t="array" ref="R1961">AVERAGE(VLOOKUP(_xlfn.TEXTSPLIT(Table1[[#This Row],[Fuel (no space after comma)]], ","), FuelList_Final_EF!$A$2:$B$65, 2, FALSE))</f>
        <v>53.06</v>
      </c>
      <c r="S1961" s="3">
        <f>Table1[[#This Row],[Generation (TWh)]]*10^9*VLOOKUP(Table1[[#This Row],[Turbine/Engine Technology]],Technology_HR!$A$2:$B$11,2,FALSE)*10^-6</f>
        <v>12407498.654999999</v>
      </c>
      <c r="T1961" s="5">
        <f>Table1[[#This Row],[Fuel Consumption (mmBtu)]]*Table1[[#This Row],[Emission Factor (kg CO2/ mmBtu)]]*10^3</f>
        <v>658341878634.30005</v>
      </c>
      <c r="U1961" s="3">
        <f>Table1[[#This Row],[Emissions (g CO2)]]/(Table1[[#This Row],[Generation (TWh)]]*10^9)</f>
        <v>400.54994000000005</v>
      </c>
    </row>
    <row r="1962" spans="1:21" x14ac:dyDescent="0.35">
      <c r="A1962" t="s">
        <v>581</v>
      </c>
      <c r="B1962" t="s">
        <v>3239</v>
      </c>
      <c r="C1962" t="str">
        <f>SUBSTITUTE(Table1[[#This Row],[Fuel]],", ",",")</f>
        <v>fossil gas: natural gas</v>
      </c>
      <c r="D1962" t="s">
        <v>3239</v>
      </c>
      <c r="H1962" t="s">
        <v>3438</v>
      </c>
      <c r="I1962">
        <v>59</v>
      </c>
      <c r="J1962" t="s">
        <v>3446</v>
      </c>
      <c r="K1962">
        <v>2018</v>
      </c>
      <c r="L1962" t="s">
        <v>29</v>
      </c>
      <c r="M1962" t="s">
        <v>29</v>
      </c>
      <c r="N1962">
        <v>23.259401</v>
      </c>
      <c r="O1962">
        <v>112.99097399999999</v>
      </c>
      <c r="P1962" t="s">
        <v>3485</v>
      </c>
      <c r="Q1962" s="3">
        <f>Table1[[#This Row],[Capacity (MW)]]*0.395*8760*10^-6</f>
        <v>0.20415179999999997</v>
      </c>
      <c r="R1962" s="3" cm="1">
        <f t="array" ref="R1962">AVERAGE(VLOOKUP(_xlfn.TEXTSPLIT(Table1[[#This Row],[Fuel (no space after comma)]], ","), FuelList_Final_EF!$A$2:$B$65, 2, FALSE))</f>
        <v>53.06</v>
      </c>
      <c r="S1962" s="3">
        <f>Table1[[#This Row],[Generation (TWh)]]*10^9*VLOOKUP(Table1[[#This Row],[Turbine/Engine Technology]],Technology_HR!$A$2:$B$11,2,FALSE)*10^-6</f>
        <v>1541141.9381999997</v>
      </c>
      <c r="T1962" s="5">
        <f>Table1[[#This Row],[Fuel Consumption (mmBtu)]]*Table1[[#This Row],[Emission Factor (kg CO2/ mmBtu)]]*10^3</f>
        <v>81772991240.891998</v>
      </c>
      <c r="U1962" s="3">
        <f>Table1[[#This Row],[Emissions (g CO2)]]/(Table1[[#This Row],[Generation (TWh)]]*10^9)</f>
        <v>400.54994000000005</v>
      </c>
    </row>
    <row r="1963" spans="1:21" x14ac:dyDescent="0.35">
      <c r="A1963" t="s">
        <v>581</v>
      </c>
      <c r="B1963" t="s">
        <v>3239</v>
      </c>
      <c r="C1963" t="str">
        <f>SUBSTITUTE(Table1[[#This Row],[Fuel]],", ",",")</f>
        <v>fossil gas: natural gas</v>
      </c>
      <c r="D1963" t="s">
        <v>3239</v>
      </c>
      <c r="H1963" t="s">
        <v>3438</v>
      </c>
      <c r="I1963">
        <v>59</v>
      </c>
      <c r="J1963" t="s">
        <v>3446</v>
      </c>
      <c r="K1963">
        <v>2018</v>
      </c>
      <c r="L1963" t="s">
        <v>29</v>
      </c>
      <c r="M1963" t="s">
        <v>29</v>
      </c>
      <c r="N1963">
        <v>23.259401</v>
      </c>
      <c r="O1963">
        <v>112.99097399999999</v>
      </c>
      <c r="P1963" t="s">
        <v>3485</v>
      </c>
      <c r="Q1963" s="3">
        <f>Table1[[#This Row],[Capacity (MW)]]*0.395*8760*10^-6</f>
        <v>0.20415179999999997</v>
      </c>
      <c r="R1963" s="3" cm="1">
        <f t="array" ref="R1963">AVERAGE(VLOOKUP(_xlfn.TEXTSPLIT(Table1[[#This Row],[Fuel (no space after comma)]], ","), FuelList_Final_EF!$A$2:$B$65, 2, FALSE))</f>
        <v>53.06</v>
      </c>
      <c r="S1963" s="3">
        <f>Table1[[#This Row],[Generation (TWh)]]*10^9*VLOOKUP(Table1[[#This Row],[Turbine/Engine Technology]],Technology_HR!$A$2:$B$11,2,FALSE)*10^-6</f>
        <v>1541141.9381999997</v>
      </c>
      <c r="T1963" s="5">
        <f>Table1[[#This Row],[Fuel Consumption (mmBtu)]]*Table1[[#This Row],[Emission Factor (kg CO2/ mmBtu)]]*10^3</f>
        <v>81772991240.891998</v>
      </c>
      <c r="U1963" s="3">
        <f>Table1[[#This Row],[Emissions (g CO2)]]/(Table1[[#This Row],[Generation (TWh)]]*10^9)</f>
        <v>400.54994000000005</v>
      </c>
    </row>
    <row r="1964" spans="1:21" x14ac:dyDescent="0.35">
      <c r="A1964" t="s">
        <v>594</v>
      </c>
      <c r="B1964" t="s">
        <v>3239</v>
      </c>
      <c r="C1964" t="str">
        <f>SUBSTITUTE(Table1[[#This Row],[Fuel]],", ",",")</f>
        <v>fossil gas: natural gas</v>
      </c>
      <c r="D1964" t="s">
        <v>3239</v>
      </c>
      <c r="H1964" t="s">
        <v>3438</v>
      </c>
      <c r="I1964">
        <v>180</v>
      </c>
      <c r="J1964" t="s">
        <v>3446</v>
      </c>
      <c r="K1964">
        <v>2004</v>
      </c>
      <c r="L1964" t="s">
        <v>29</v>
      </c>
      <c r="M1964" t="s">
        <v>29</v>
      </c>
      <c r="N1964">
        <v>30.976344000000001</v>
      </c>
      <c r="O1964">
        <v>121.495892</v>
      </c>
      <c r="P1964" t="s">
        <v>3485</v>
      </c>
      <c r="Q1964" s="3">
        <f>Table1[[#This Row],[Capacity (MW)]]*0.395*8760*10^-6</f>
        <v>0.62283600000000006</v>
      </c>
      <c r="R1964" s="3" cm="1">
        <f t="array" ref="R1964">AVERAGE(VLOOKUP(_xlfn.TEXTSPLIT(Table1[[#This Row],[Fuel (no space after comma)]], ","), FuelList_Final_EF!$A$2:$B$65, 2, FALSE))</f>
        <v>53.06</v>
      </c>
      <c r="S1964" s="3">
        <f>Table1[[#This Row],[Generation (TWh)]]*10^9*VLOOKUP(Table1[[#This Row],[Turbine/Engine Technology]],Technology_HR!$A$2:$B$11,2,FALSE)*10^-6</f>
        <v>4701788.9639999997</v>
      </c>
      <c r="T1964" s="5">
        <f>Table1[[#This Row],[Fuel Consumption (mmBtu)]]*Table1[[#This Row],[Emission Factor (kg CO2/ mmBtu)]]*10^3</f>
        <v>249476922429.84</v>
      </c>
      <c r="U1964" s="3">
        <f>Table1[[#This Row],[Emissions (g CO2)]]/(Table1[[#This Row],[Generation (TWh)]]*10^9)</f>
        <v>400.54993999999999</v>
      </c>
    </row>
    <row r="1965" spans="1:21" x14ac:dyDescent="0.35">
      <c r="A1965" t="s">
        <v>594</v>
      </c>
      <c r="B1965" t="s">
        <v>3239</v>
      </c>
      <c r="C1965" t="str">
        <f>SUBSTITUTE(Table1[[#This Row],[Fuel]],", ",",")</f>
        <v>fossil gas: natural gas</v>
      </c>
      <c r="D1965" t="s">
        <v>3239</v>
      </c>
      <c r="H1965" t="s">
        <v>3438</v>
      </c>
      <c r="I1965">
        <v>180</v>
      </c>
      <c r="J1965" t="s">
        <v>3446</v>
      </c>
      <c r="K1965">
        <v>2004</v>
      </c>
      <c r="L1965" t="s">
        <v>29</v>
      </c>
      <c r="M1965" t="s">
        <v>29</v>
      </c>
      <c r="N1965">
        <v>30.976344000000001</v>
      </c>
      <c r="O1965">
        <v>121.495892</v>
      </c>
      <c r="P1965" t="s">
        <v>3485</v>
      </c>
      <c r="Q1965" s="3">
        <f>Table1[[#This Row],[Capacity (MW)]]*0.395*8760*10^-6</f>
        <v>0.62283600000000006</v>
      </c>
      <c r="R1965" s="3" cm="1">
        <f t="array" ref="R1965">AVERAGE(VLOOKUP(_xlfn.TEXTSPLIT(Table1[[#This Row],[Fuel (no space after comma)]], ","), FuelList_Final_EF!$A$2:$B$65, 2, FALSE))</f>
        <v>53.06</v>
      </c>
      <c r="S1965" s="3">
        <f>Table1[[#This Row],[Generation (TWh)]]*10^9*VLOOKUP(Table1[[#This Row],[Turbine/Engine Technology]],Technology_HR!$A$2:$B$11,2,FALSE)*10^-6</f>
        <v>4701788.9639999997</v>
      </c>
      <c r="T1965" s="5">
        <f>Table1[[#This Row],[Fuel Consumption (mmBtu)]]*Table1[[#This Row],[Emission Factor (kg CO2/ mmBtu)]]*10^3</f>
        <v>249476922429.84</v>
      </c>
      <c r="U1965" s="3">
        <f>Table1[[#This Row],[Emissions (g CO2)]]/(Table1[[#This Row],[Generation (TWh)]]*10^9)</f>
        <v>400.54993999999999</v>
      </c>
    </row>
    <row r="1966" spans="1:21" x14ac:dyDescent="0.35">
      <c r="A1966" t="s">
        <v>594</v>
      </c>
      <c r="B1966" t="s">
        <v>3239</v>
      </c>
      <c r="C1966" t="str">
        <f>SUBSTITUTE(Table1[[#This Row],[Fuel]],", ",",")</f>
        <v>fossil gas: natural gas</v>
      </c>
      <c r="D1966" t="s">
        <v>3239</v>
      </c>
      <c r="H1966" t="s">
        <v>3438</v>
      </c>
      <c r="I1966">
        <v>180</v>
      </c>
      <c r="J1966" t="s">
        <v>3446</v>
      </c>
      <c r="K1966">
        <v>2004</v>
      </c>
      <c r="L1966" t="s">
        <v>29</v>
      </c>
      <c r="M1966" t="s">
        <v>29</v>
      </c>
      <c r="N1966">
        <v>30.976344000000001</v>
      </c>
      <c r="O1966">
        <v>121.495892</v>
      </c>
      <c r="P1966" t="s">
        <v>3485</v>
      </c>
      <c r="Q1966" s="3">
        <f>Table1[[#This Row],[Capacity (MW)]]*0.395*8760*10^-6</f>
        <v>0.62283600000000006</v>
      </c>
      <c r="R1966" s="3" cm="1">
        <f t="array" ref="R1966">AVERAGE(VLOOKUP(_xlfn.TEXTSPLIT(Table1[[#This Row],[Fuel (no space after comma)]], ","), FuelList_Final_EF!$A$2:$B$65, 2, FALSE))</f>
        <v>53.06</v>
      </c>
      <c r="S1966" s="3">
        <f>Table1[[#This Row],[Generation (TWh)]]*10^9*VLOOKUP(Table1[[#This Row],[Turbine/Engine Technology]],Technology_HR!$A$2:$B$11,2,FALSE)*10^-6</f>
        <v>4701788.9639999997</v>
      </c>
      <c r="T1966" s="5">
        <f>Table1[[#This Row],[Fuel Consumption (mmBtu)]]*Table1[[#This Row],[Emission Factor (kg CO2/ mmBtu)]]*10^3</f>
        <v>249476922429.84</v>
      </c>
      <c r="U1966" s="3">
        <f>Table1[[#This Row],[Emissions (g CO2)]]/(Table1[[#This Row],[Generation (TWh)]]*10^9)</f>
        <v>400.54993999999999</v>
      </c>
    </row>
    <row r="1967" spans="1:21" x14ac:dyDescent="0.35">
      <c r="A1967" t="s">
        <v>594</v>
      </c>
      <c r="B1967" t="s">
        <v>3239</v>
      </c>
      <c r="C1967" t="str">
        <f>SUBSTITUTE(Table1[[#This Row],[Fuel]],", ",",")</f>
        <v>fossil gas: natural gas</v>
      </c>
      <c r="D1967" t="s">
        <v>3239</v>
      </c>
      <c r="H1967" t="s">
        <v>3438</v>
      </c>
      <c r="I1967">
        <v>180</v>
      </c>
      <c r="J1967" t="s">
        <v>3446</v>
      </c>
      <c r="K1967">
        <v>2004</v>
      </c>
      <c r="L1967" t="s">
        <v>29</v>
      </c>
      <c r="M1967" t="s">
        <v>29</v>
      </c>
      <c r="N1967">
        <v>30.976344000000001</v>
      </c>
      <c r="O1967">
        <v>121.495892</v>
      </c>
      <c r="P1967" t="s">
        <v>3485</v>
      </c>
      <c r="Q1967" s="3">
        <f>Table1[[#This Row],[Capacity (MW)]]*0.395*8760*10^-6</f>
        <v>0.62283600000000006</v>
      </c>
      <c r="R1967" s="3" cm="1">
        <f t="array" ref="R1967">AVERAGE(VLOOKUP(_xlfn.TEXTSPLIT(Table1[[#This Row],[Fuel (no space after comma)]], ","), FuelList_Final_EF!$A$2:$B$65, 2, FALSE))</f>
        <v>53.06</v>
      </c>
      <c r="S1967" s="3">
        <f>Table1[[#This Row],[Generation (TWh)]]*10^9*VLOOKUP(Table1[[#This Row],[Turbine/Engine Technology]],Technology_HR!$A$2:$B$11,2,FALSE)*10^-6</f>
        <v>4701788.9639999997</v>
      </c>
      <c r="T1967" s="5">
        <f>Table1[[#This Row],[Fuel Consumption (mmBtu)]]*Table1[[#This Row],[Emission Factor (kg CO2/ mmBtu)]]*10^3</f>
        <v>249476922429.84</v>
      </c>
      <c r="U1967" s="3">
        <f>Table1[[#This Row],[Emissions (g CO2)]]/(Table1[[#This Row],[Generation (TWh)]]*10^9)</f>
        <v>400.54993999999999</v>
      </c>
    </row>
    <row r="1968" spans="1:21" x14ac:dyDescent="0.35">
      <c r="A1968" t="s">
        <v>594</v>
      </c>
      <c r="B1968" t="s">
        <v>3239</v>
      </c>
      <c r="C1968" t="str">
        <f>SUBSTITUTE(Table1[[#This Row],[Fuel]],", ",",")</f>
        <v>fossil gas: natural gas</v>
      </c>
      <c r="D1968" t="s">
        <v>3239</v>
      </c>
      <c r="H1968" t="s">
        <v>3438</v>
      </c>
      <c r="I1968">
        <v>430</v>
      </c>
      <c r="J1968" t="s">
        <v>3446</v>
      </c>
      <c r="K1968">
        <v>2015</v>
      </c>
      <c r="L1968" t="s">
        <v>29</v>
      </c>
      <c r="M1968" t="s">
        <v>29</v>
      </c>
      <c r="N1968">
        <v>30.976344000000001</v>
      </c>
      <c r="O1968">
        <v>121.495892</v>
      </c>
      <c r="P1968" t="s">
        <v>3485</v>
      </c>
      <c r="Q1968" s="3">
        <f>Table1[[#This Row],[Capacity (MW)]]*0.395*8760*10^-6</f>
        <v>1.487886</v>
      </c>
      <c r="R1968" s="3" cm="1">
        <f t="array" ref="R1968">AVERAGE(VLOOKUP(_xlfn.TEXTSPLIT(Table1[[#This Row],[Fuel (no space after comma)]], ","), FuelList_Final_EF!$A$2:$B$65, 2, FALSE))</f>
        <v>53.06</v>
      </c>
      <c r="S1968" s="3">
        <f>Table1[[#This Row],[Generation (TWh)]]*10^9*VLOOKUP(Table1[[#This Row],[Turbine/Engine Technology]],Technology_HR!$A$2:$B$11,2,FALSE)*10^-6</f>
        <v>11232051.413999999</v>
      </c>
      <c r="T1968" s="5">
        <f>Table1[[#This Row],[Fuel Consumption (mmBtu)]]*Table1[[#This Row],[Emission Factor (kg CO2/ mmBtu)]]*10^3</f>
        <v>595972648026.83997</v>
      </c>
      <c r="U1968" s="3">
        <f>Table1[[#This Row],[Emissions (g CO2)]]/(Table1[[#This Row],[Generation (TWh)]]*10^9)</f>
        <v>400.54993999999999</v>
      </c>
    </row>
    <row r="1969" spans="1:21" x14ac:dyDescent="0.35">
      <c r="A1969" t="s">
        <v>594</v>
      </c>
      <c r="B1969" t="s">
        <v>3239</v>
      </c>
      <c r="C1969" t="str">
        <f>SUBSTITUTE(Table1[[#This Row],[Fuel]],", ",",")</f>
        <v>fossil gas: natural gas</v>
      </c>
      <c r="D1969" t="s">
        <v>3239</v>
      </c>
      <c r="H1969" t="s">
        <v>3438</v>
      </c>
      <c r="I1969">
        <v>430</v>
      </c>
      <c r="J1969" t="s">
        <v>3446</v>
      </c>
      <c r="K1969">
        <v>2015</v>
      </c>
      <c r="L1969" t="s">
        <v>29</v>
      </c>
      <c r="M1969" t="s">
        <v>29</v>
      </c>
      <c r="N1969">
        <v>30.976344000000001</v>
      </c>
      <c r="O1969">
        <v>121.495892</v>
      </c>
      <c r="P1969" t="s">
        <v>3485</v>
      </c>
      <c r="Q1969" s="3">
        <f>Table1[[#This Row],[Capacity (MW)]]*0.395*8760*10^-6</f>
        <v>1.487886</v>
      </c>
      <c r="R1969" s="3" cm="1">
        <f t="array" ref="R1969">AVERAGE(VLOOKUP(_xlfn.TEXTSPLIT(Table1[[#This Row],[Fuel (no space after comma)]], ","), FuelList_Final_EF!$A$2:$B$65, 2, FALSE))</f>
        <v>53.06</v>
      </c>
      <c r="S1969" s="3">
        <f>Table1[[#This Row],[Generation (TWh)]]*10^9*VLOOKUP(Table1[[#This Row],[Turbine/Engine Technology]],Technology_HR!$A$2:$B$11,2,FALSE)*10^-6</f>
        <v>11232051.413999999</v>
      </c>
      <c r="T1969" s="5">
        <f>Table1[[#This Row],[Fuel Consumption (mmBtu)]]*Table1[[#This Row],[Emission Factor (kg CO2/ mmBtu)]]*10^3</f>
        <v>595972648026.83997</v>
      </c>
      <c r="U1969" s="3">
        <f>Table1[[#This Row],[Emissions (g CO2)]]/(Table1[[#This Row],[Generation (TWh)]]*10^9)</f>
        <v>400.54993999999999</v>
      </c>
    </row>
    <row r="1970" spans="1:21" x14ac:dyDescent="0.35">
      <c r="A1970" t="s">
        <v>595</v>
      </c>
      <c r="B1970" t="s">
        <v>3239</v>
      </c>
      <c r="C1970" t="str">
        <f>SUBSTITUTE(Table1[[#This Row],[Fuel]],", ",",")</f>
        <v>fossil gas: natural gas</v>
      </c>
      <c r="D1970" t="s">
        <v>3239</v>
      </c>
      <c r="H1970" t="s">
        <v>3438</v>
      </c>
      <c r="I1970">
        <v>453</v>
      </c>
      <c r="J1970" t="s">
        <v>3446</v>
      </c>
      <c r="K1970">
        <v>2020</v>
      </c>
      <c r="L1970" t="s">
        <v>29</v>
      </c>
      <c r="M1970" t="s">
        <v>29</v>
      </c>
      <c r="N1970">
        <v>38.062139999999999</v>
      </c>
      <c r="O1970">
        <v>114.523836</v>
      </c>
      <c r="P1970" t="s">
        <v>3485</v>
      </c>
      <c r="Q1970" s="3">
        <f>Table1[[#This Row],[Capacity (MW)]]*0.395*8760*10^-6</f>
        <v>1.5674706</v>
      </c>
      <c r="R1970" s="3" cm="1">
        <f t="array" ref="R1970">AVERAGE(VLOOKUP(_xlfn.TEXTSPLIT(Table1[[#This Row],[Fuel (no space after comma)]], ","), FuelList_Final_EF!$A$2:$B$65, 2, FALSE))</f>
        <v>53.06</v>
      </c>
      <c r="S1970" s="3">
        <f>Table1[[#This Row],[Generation (TWh)]]*10^9*VLOOKUP(Table1[[#This Row],[Turbine/Engine Technology]],Technology_HR!$A$2:$B$11,2,FALSE)*10^-6</f>
        <v>11832835.5594</v>
      </c>
      <c r="T1970" s="5">
        <f>Table1[[#This Row],[Fuel Consumption (mmBtu)]]*Table1[[#This Row],[Emission Factor (kg CO2/ mmBtu)]]*10^3</f>
        <v>627850254781.76404</v>
      </c>
      <c r="U1970" s="3">
        <f>Table1[[#This Row],[Emissions (g CO2)]]/(Table1[[#This Row],[Generation (TWh)]]*10^9)</f>
        <v>400.54994000000005</v>
      </c>
    </row>
    <row r="1971" spans="1:21" x14ac:dyDescent="0.35">
      <c r="A1971" t="s">
        <v>595</v>
      </c>
      <c r="B1971" t="s">
        <v>3239</v>
      </c>
      <c r="C1971" t="str">
        <f>SUBSTITUTE(Table1[[#This Row],[Fuel]],", ",",")</f>
        <v>fossil gas: natural gas</v>
      </c>
      <c r="D1971" t="s">
        <v>3239</v>
      </c>
      <c r="H1971" t="s">
        <v>3438</v>
      </c>
      <c r="I1971">
        <v>453</v>
      </c>
      <c r="J1971" t="s">
        <v>3446</v>
      </c>
      <c r="K1971">
        <v>2019</v>
      </c>
      <c r="L1971" t="s">
        <v>29</v>
      </c>
      <c r="M1971" t="s">
        <v>29</v>
      </c>
      <c r="N1971">
        <v>38.062139999999999</v>
      </c>
      <c r="O1971">
        <v>114.523836</v>
      </c>
      <c r="P1971" t="s">
        <v>3485</v>
      </c>
      <c r="Q1971" s="3">
        <f>Table1[[#This Row],[Capacity (MW)]]*0.395*8760*10^-6</f>
        <v>1.5674706</v>
      </c>
      <c r="R1971" s="3" cm="1">
        <f t="array" ref="R1971">AVERAGE(VLOOKUP(_xlfn.TEXTSPLIT(Table1[[#This Row],[Fuel (no space after comma)]], ","), FuelList_Final_EF!$A$2:$B$65, 2, FALSE))</f>
        <v>53.06</v>
      </c>
      <c r="S1971" s="3">
        <f>Table1[[#This Row],[Generation (TWh)]]*10^9*VLOOKUP(Table1[[#This Row],[Turbine/Engine Technology]],Technology_HR!$A$2:$B$11,2,FALSE)*10^-6</f>
        <v>11832835.5594</v>
      </c>
      <c r="T1971" s="5">
        <f>Table1[[#This Row],[Fuel Consumption (mmBtu)]]*Table1[[#This Row],[Emission Factor (kg CO2/ mmBtu)]]*10^3</f>
        <v>627850254781.76404</v>
      </c>
      <c r="U1971" s="3">
        <f>Table1[[#This Row],[Emissions (g CO2)]]/(Table1[[#This Row],[Generation (TWh)]]*10^9)</f>
        <v>400.54994000000005</v>
      </c>
    </row>
    <row r="1972" spans="1:21" x14ac:dyDescent="0.35">
      <c r="A1972" t="s">
        <v>581</v>
      </c>
      <c r="B1972" t="s">
        <v>3239</v>
      </c>
      <c r="C1972" t="str">
        <f>SUBSTITUTE(Table1[[#This Row],[Fuel]],", ",",")</f>
        <v>fossil gas: natural gas</v>
      </c>
      <c r="D1972" t="s">
        <v>3239</v>
      </c>
      <c r="H1972" t="s">
        <v>3438</v>
      </c>
      <c r="I1972">
        <v>76</v>
      </c>
      <c r="J1972" t="s">
        <v>3447</v>
      </c>
      <c r="K1972" t="s">
        <v>29</v>
      </c>
      <c r="L1972" t="s">
        <v>29</v>
      </c>
      <c r="M1972" t="s">
        <v>29</v>
      </c>
      <c r="N1972">
        <v>22.868009300000001</v>
      </c>
      <c r="O1972">
        <v>113.01185270000001</v>
      </c>
      <c r="P1972" t="s">
        <v>3485</v>
      </c>
      <c r="Q1972" s="3">
        <f>Table1[[#This Row],[Capacity (MW)]]*0.395*8760*10^-6</f>
        <v>0.26297520000000002</v>
      </c>
      <c r="R1972" s="3" cm="1">
        <f t="array" ref="R1972">AVERAGE(VLOOKUP(_xlfn.TEXTSPLIT(Table1[[#This Row],[Fuel (no space after comma)]], ","), FuelList_Final_EF!$A$2:$B$65, 2, FALSE))</f>
        <v>53.06</v>
      </c>
      <c r="S1972" s="3">
        <f>Table1[[#This Row],[Generation (TWh)]]*10^9*VLOOKUP(Table1[[#This Row],[Turbine/Engine Technology]],Technology_HR!$A$2:$B$11,2,FALSE)*10^-6</f>
        <v>1985199.7848000003</v>
      </c>
      <c r="T1972" s="5">
        <f>Table1[[#This Row],[Fuel Consumption (mmBtu)]]*Table1[[#This Row],[Emission Factor (kg CO2/ mmBtu)]]*10^3</f>
        <v>105334700581.48801</v>
      </c>
      <c r="U1972" s="3">
        <f>Table1[[#This Row],[Emissions (g CO2)]]/(Table1[[#This Row],[Generation (TWh)]]*10^9)</f>
        <v>400.54993999999999</v>
      </c>
    </row>
    <row r="1973" spans="1:21" x14ac:dyDescent="0.35">
      <c r="A1973" t="s">
        <v>581</v>
      </c>
      <c r="B1973" t="s">
        <v>3239</v>
      </c>
      <c r="C1973" t="str">
        <f>SUBSTITUTE(Table1[[#This Row],[Fuel]],", ",",")</f>
        <v>fossil gas: natural gas</v>
      </c>
      <c r="D1973" t="s">
        <v>3239</v>
      </c>
      <c r="H1973" t="s">
        <v>3438</v>
      </c>
      <c r="I1973">
        <v>76</v>
      </c>
      <c r="J1973" t="s">
        <v>3447</v>
      </c>
      <c r="K1973" t="s">
        <v>29</v>
      </c>
      <c r="L1973" t="s">
        <v>29</v>
      </c>
      <c r="M1973" t="s">
        <v>29</v>
      </c>
      <c r="N1973">
        <v>22.868009300000001</v>
      </c>
      <c r="O1973">
        <v>113.01185270000001</v>
      </c>
      <c r="P1973" t="s">
        <v>3485</v>
      </c>
      <c r="Q1973" s="3">
        <f>Table1[[#This Row],[Capacity (MW)]]*0.395*8760*10^-6</f>
        <v>0.26297520000000002</v>
      </c>
      <c r="R1973" s="3" cm="1">
        <f t="array" ref="R1973">AVERAGE(VLOOKUP(_xlfn.TEXTSPLIT(Table1[[#This Row],[Fuel (no space after comma)]], ","), FuelList_Final_EF!$A$2:$B$65, 2, FALSE))</f>
        <v>53.06</v>
      </c>
      <c r="S1973" s="3">
        <f>Table1[[#This Row],[Generation (TWh)]]*10^9*VLOOKUP(Table1[[#This Row],[Turbine/Engine Technology]],Technology_HR!$A$2:$B$11,2,FALSE)*10^-6</f>
        <v>1985199.7848000003</v>
      </c>
      <c r="T1973" s="5">
        <f>Table1[[#This Row],[Fuel Consumption (mmBtu)]]*Table1[[#This Row],[Emission Factor (kg CO2/ mmBtu)]]*10^3</f>
        <v>105334700581.48801</v>
      </c>
      <c r="U1973" s="3">
        <f>Table1[[#This Row],[Emissions (g CO2)]]/(Table1[[#This Row],[Generation (TWh)]]*10^9)</f>
        <v>400.54993999999999</v>
      </c>
    </row>
    <row r="1974" spans="1:21" x14ac:dyDescent="0.35">
      <c r="A1974" t="s">
        <v>581</v>
      </c>
      <c r="B1974" t="s">
        <v>3239</v>
      </c>
      <c r="C1974" t="str">
        <f>SUBSTITUTE(Table1[[#This Row],[Fuel]],", ",",")</f>
        <v>fossil gas: natural gas</v>
      </c>
      <c r="D1974" t="s">
        <v>3239</v>
      </c>
      <c r="H1974" t="s">
        <v>3438</v>
      </c>
      <c r="I1974">
        <v>76</v>
      </c>
      <c r="J1974" t="s">
        <v>3451</v>
      </c>
      <c r="K1974" t="s">
        <v>29</v>
      </c>
      <c r="L1974" t="s">
        <v>29</v>
      </c>
      <c r="M1974" t="s">
        <v>29</v>
      </c>
      <c r="N1974">
        <v>22.868009300000001</v>
      </c>
      <c r="O1974">
        <v>113.01185270000001</v>
      </c>
      <c r="P1974" t="s">
        <v>3485</v>
      </c>
      <c r="Q1974" s="3">
        <f>Table1[[#This Row],[Capacity (MW)]]*0.395*8760*10^-6</f>
        <v>0.26297520000000002</v>
      </c>
      <c r="R1974" s="3" cm="1">
        <f t="array" ref="R1974">AVERAGE(VLOOKUP(_xlfn.TEXTSPLIT(Table1[[#This Row],[Fuel (no space after comma)]], ","), FuelList_Final_EF!$A$2:$B$65, 2, FALSE))</f>
        <v>53.06</v>
      </c>
      <c r="S1974" s="3">
        <f>Table1[[#This Row],[Generation (TWh)]]*10^9*VLOOKUP(Table1[[#This Row],[Turbine/Engine Technology]],Technology_HR!$A$2:$B$11,2,FALSE)*10^-6</f>
        <v>1985199.7848000003</v>
      </c>
      <c r="T1974" s="5">
        <f>Table1[[#This Row],[Fuel Consumption (mmBtu)]]*Table1[[#This Row],[Emission Factor (kg CO2/ mmBtu)]]*10^3</f>
        <v>105334700581.48801</v>
      </c>
      <c r="U1974" s="3">
        <f>Table1[[#This Row],[Emissions (g CO2)]]/(Table1[[#This Row],[Generation (TWh)]]*10^9)</f>
        <v>400.54993999999999</v>
      </c>
    </row>
    <row r="1975" spans="1:21" x14ac:dyDescent="0.35">
      <c r="A1975" t="s">
        <v>596</v>
      </c>
      <c r="B1975" t="s">
        <v>3239</v>
      </c>
      <c r="C1975" t="str">
        <f>SUBSTITUTE(Table1[[#This Row],[Fuel]],", ",",")</f>
        <v>fossil gas: natural gas</v>
      </c>
      <c r="D1975" t="s">
        <v>3239</v>
      </c>
      <c r="H1975" t="s">
        <v>3438</v>
      </c>
      <c r="I1975">
        <v>60</v>
      </c>
      <c r="J1975" t="s">
        <v>3446</v>
      </c>
      <c r="K1975">
        <v>2018</v>
      </c>
      <c r="L1975" t="s">
        <v>29</v>
      </c>
      <c r="M1975" t="s">
        <v>29</v>
      </c>
      <c r="N1975">
        <v>39.300646</v>
      </c>
      <c r="O1975">
        <v>117.19054199999999</v>
      </c>
      <c r="P1975" t="s">
        <v>3485</v>
      </c>
      <c r="Q1975" s="3">
        <f>Table1[[#This Row],[Capacity (MW)]]*0.395*8760*10^-6</f>
        <v>0.20761200000000002</v>
      </c>
      <c r="R1975" s="3" cm="1">
        <f t="array" ref="R1975">AVERAGE(VLOOKUP(_xlfn.TEXTSPLIT(Table1[[#This Row],[Fuel (no space after comma)]], ","), FuelList_Final_EF!$A$2:$B$65, 2, FALSE))</f>
        <v>53.06</v>
      </c>
      <c r="S1975" s="3">
        <f>Table1[[#This Row],[Generation (TWh)]]*10^9*VLOOKUP(Table1[[#This Row],[Turbine/Engine Technology]],Technology_HR!$A$2:$B$11,2,FALSE)*10^-6</f>
        <v>1567262.9880000001</v>
      </c>
      <c r="T1975" s="5">
        <f>Table1[[#This Row],[Fuel Consumption (mmBtu)]]*Table1[[#This Row],[Emission Factor (kg CO2/ mmBtu)]]*10^3</f>
        <v>83158974143.280014</v>
      </c>
      <c r="U1975" s="3">
        <f>Table1[[#This Row],[Emissions (g CO2)]]/(Table1[[#This Row],[Generation (TWh)]]*10^9)</f>
        <v>400.54993999999999</v>
      </c>
    </row>
    <row r="1976" spans="1:21" x14ac:dyDescent="0.35">
      <c r="A1976" t="s">
        <v>596</v>
      </c>
      <c r="B1976" t="s">
        <v>3239</v>
      </c>
      <c r="C1976" t="str">
        <f>SUBSTITUTE(Table1[[#This Row],[Fuel]],", ",",")</f>
        <v>fossil gas: natural gas</v>
      </c>
      <c r="D1976" t="s">
        <v>3239</v>
      </c>
      <c r="H1976" t="s">
        <v>3438</v>
      </c>
      <c r="I1976">
        <v>60</v>
      </c>
      <c r="J1976" t="s">
        <v>3446</v>
      </c>
      <c r="K1976">
        <v>2018</v>
      </c>
      <c r="L1976" t="s">
        <v>29</v>
      </c>
      <c r="M1976" t="s">
        <v>29</v>
      </c>
      <c r="N1976">
        <v>39.300646</v>
      </c>
      <c r="O1976">
        <v>117.19054199999999</v>
      </c>
      <c r="P1976" t="s">
        <v>3485</v>
      </c>
      <c r="Q1976" s="3">
        <f>Table1[[#This Row],[Capacity (MW)]]*0.395*8760*10^-6</f>
        <v>0.20761200000000002</v>
      </c>
      <c r="R1976" s="3" cm="1">
        <f t="array" ref="R1976">AVERAGE(VLOOKUP(_xlfn.TEXTSPLIT(Table1[[#This Row],[Fuel (no space after comma)]], ","), FuelList_Final_EF!$A$2:$B$65, 2, FALSE))</f>
        <v>53.06</v>
      </c>
      <c r="S1976" s="3">
        <f>Table1[[#This Row],[Generation (TWh)]]*10^9*VLOOKUP(Table1[[#This Row],[Turbine/Engine Technology]],Technology_HR!$A$2:$B$11,2,FALSE)*10^-6</f>
        <v>1567262.9880000001</v>
      </c>
      <c r="T1976" s="5">
        <f>Table1[[#This Row],[Fuel Consumption (mmBtu)]]*Table1[[#This Row],[Emission Factor (kg CO2/ mmBtu)]]*10^3</f>
        <v>83158974143.280014</v>
      </c>
      <c r="U1976" s="3">
        <f>Table1[[#This Row],[Emissions (g CO2)]]/(Table1[[#This Row],[Generation (TWh)]]*10^9)</f>
        <v>400.54993999999999</v>
      </c>
    </row>
    <row r="1977" spans="1:21" x14ac:dyDescent="0.35">
      <c r="A1977" t="s">
        <v>579</v>
      </c>
      <c r="B1977" t="s">
        <v>3239</v>
      </c>
      <c r="C1977" t="str">
        <f>SUBSTITUTE(Table1[[#This Row],[Fuel]],", ",",")</f>
        <v>fossil gas: natural gas</v>
      </c>
      <c r="D1977" t="s">
        <v>3239</v>
      </c>
      <c r="H1977" t="s">
        <v>3438</v>
      </c>
      <c r="I1977">
        <v>200</v>
      </c>
      <c r="J1977" t="s">
        <v>3446</v>
      </c>
      <c r="K1977">
        <v>2014</v>
      </c>
      <c r="L1977" t="s">
        <v>29</v>
      </c>
      <c r="M1977" t="s">
        <v>29</v>
      </c>
      <c r="N1977">
        <v>39.434615999999998</v>
      </c>
      <c r="O1977">
        <v>116.983947</v>
      </c>
      <c r="P1977" t="s">
        <v>3485</v>
      </c>
      <c r="Q1977" s="3">
        <f>Table1[[#This Row],[Capacity (MW)]]*0.395*8760*10^-6</f>
        <v>0.69203999999999999</v>
      </c>
      <c r="R1977" s="3" cm="1">
        <f t="array" ref="R1977">AVERAGE(VLOOKUP(_xlfn.TEXTSPLIT(Table1[[#This Row],[Fuel (no space after comma)]], ","), FuelList_Final_EF!$A$2:$B$65, 2, FALSE))</f>
        <v>53.06</v>
      </c>
      <c r="S1977" s="3">
        <f>Table1[[#This Row],[Generation (TWh)]]*10^9*VLOOKUP(Table1[[#This Row],[Turbine/Engine Technology]],Technology_HR!$A$2:$B$11,2,FALSE)*10^-6</f>
        <v>5224209.96</v>
      </c>
      <c r="T1977" s="5">
        <f>Table1[[#This Row],[Fuel Consumption (mmBtu)]]*Table1[[#This Row],[Emission Factor (kg CO2/ mmBtu)]]*10^3</f>
        <v>277196580477.60004</v>
      </c>
      <c r="U1977" s="3">
        <f>Table1[[#This Row],[Emissions (g CO2)]]/(Table1[[#This Row],[Generation (TWh)]]*10^9)</f>
        <v>400.54994000000005</v>
      </c>
    </row>
    <row r="1978" spans="1:21" x14ac:dyDescent="0.35">
      <c r="A1978" t="s">
        <v>579</v>
      </c>
      <c r="B1978" t="s">
        <v>3239</v>
      </c>
      <c r="C1978" t="str">
        <f>SUBSTITUTE(Table1[[#This Row],[Fuel]],", ",",")</f>
        <v>fossil gas: natural gas</v>
      </c>
      <c r="D1978" t="s">
        <v>3239</v>
      </c>
      <c r="H1978" t="s">
        <v>3438</v>
      </c>
      <c r="I1978">
        <v>200</v>
      </c>
      <c r="J1978" t="s">
        <v>3446</v>
      </c>
      <c r="K1978">
        <v>2014</v>
      </c>
      <c r="L1978" t="s">
        <v>29</v>
      </c>
      <c r="M1978" t="s">
        <v>29</v>
      </c>
      <c r="N1978">
        <v>39.434615999999998</v>
      </c>
      <c r="O1978">
        <v>116.983947</v>
      </c>
      <c r="P1978" t="s">
        <v>3485</v>
      </c>
      <c r="Q1978" s="3">
        <f>Table1[[#This Row],[Capacity (MW)]]*0.395*8760*10^-6</f>
        <v>0.69203999999999999</v>
      </c>
      <c r="R1978" s="3" cm="1">
        <f t="array" ref="R1978">AVERAGE(VLOOKUP(_xlfn.TEXTSPLIT(Table1[[#This Row],[Fuel (no space after comma)]], ","), FuelList_Final_EF!$A$2:$B$65, 2, FALSE))</f>
        <v>53.06</v>
      </c>
      <c r="S1978" s="3">
        <f>Table1[[#This Row],[Generation (TWh)]]*10^9*VLOOKUP(Table1[[#This Row],[Turbine/Engine Technology]],Technology_HR!$A$2:$B$11,2,FALSE)*10^-6</f>
        <v>5224209.96</v>
      </c>
      <c r="T1978" s="5">
        <f>Table1[[#This Row],[Fuel Consumption (mmBtu)]]*Table1[[#This Row],[Emission Factor (kg CO2/ mmBtu)]]*10^3</f>
        <v>277196580477.60004</v>
      </c>
      <c r="U1978" s="3">
        <f>Table1[[#This Row],[Emissions (g CO2)]]/(Table1[[#This Row],[Generation (TWh)]]*10^9)</f>
        <v>400.54994000000005</v>
      </c>
    </row>
    <row r="1979" spans="1:21" x14ac:dyDescent="0.35">
      <c r="A1979" t="s">
        <v>579</v>
      </c>
      <c r="B1979" t="s">
        <v>3239</v>
      </c>
      <c r="C1979" t="str">
        <f>SUBSTITUTE(Table1[[#This Row],[Fuel]],", ",",")</f>
        <v>fossil gas: natural gas</v>
      </c>
      <c r="D1979" t="s">
        <v>3239</v>
      </c>
      <c r="H1979" t="s">
        <v>3438</v>
      </c>
      <c r="I1979">
        <v>600</v>
      </c>
      <c r="J1979" t="s">
        <v>3451</v>
      </c>
      <c r="K1979" t="s">
        <v>29</v>
      </c>
      <c r="L1979" t="s">
        <v>29</v>
      </c>
      <c r="M1979" t="s">
        <v>29</v>
      </c>
      <c r="N1979">
        <v>39.434615999999998</v>
      </c>
      <c r="O1979">
        <v>116.983947</v>
      </c>
      <c r="P1979" t="s">
        <v>3485</v>
      </c>
      <c r="Q1979" s="3">
        <f>Table1[[#This Row],[Capacity (MW)]]*0.395*8760*10^-6</f>
        <v>2.07612</v>
      </c>
      <c r="R1979" s="3" cm="1">
        <f t="array" ref="R1979">AVERAGE(VLOOKUP(_xlfn.TEXTSPLIT(Table1[[#This Row],[Fuel (no space after comma)]], ","), FuelList_Final_EF!$A$2:$B$65, 2, FALSE))</f>
        <v>53.06</v>
      </c>
      <c r="S1979" s="3">
        <f>Table1[[#This Row],[Generation (TWh)]]*10^9*VLOOKUP(Table1[[#This Row],[Turbine/Engine Technology]],Technology_HR!$A$2:$B$11,2,FALSE)*10^-6</f>
        <v>15672629.879999999</v>
      </c>
      <c r="T1979" s="5">
        <f>Table1[[#This Row],[Fuel Consumption (mmBtu)]]*Table1[[#This Row],[Emission Factor (kg CO2/ mmBtu)]]*10^3</f>
        <v>831589741432.79993</v>
      </c>
      <c r="U1979" s="3">
        <f>Table1[[#This Row],[Emissions (g CO2)]]/(Table1[[#This Row],[Generation (TWh)]]*10^9)</f>
        <v>400.54993999999999</v>
      </c>
    </row>
    <row r="1980" spans="1:21" x14ac:dyDescent="0.35">
      <c r="A1980" t="s">
        <v>597</v>
      </c>
      <c r="B1980" t="s">
        <v>3242</v>
      </c>
      <c r="C1980" t="str">
        <f>SUBSTITUTE(Table1[[#This Row],[Fuel]],", ",",")</f>
        <v>fossil gas: lng</v>
      </c>
      <c r="D1980" t="s">
        <v>3242</v>
      </c>
      <c r="H1980" t="s">
        <v>3438</v>
      </c>
      <c r="I1980">
        <v>930</v>
      </c>
      <c r="J1980" t="s">
        <v>3446</v>
      </c>
      <c r="K1980">
        <v>2019</v>
      </c>
      <c r="L1980" t="s">
        <v>29</v>
      </c>
      <c r="M1980" t="s">
        <v>29</v>
      </c>
      <c r="N1980">
        <v>38.958533000000003</v>
      </c>
      <c r="O1980">
        <v>117.57606800000001</v>
      </c>
      <c r="P1980" t="s">
        <v>3485</v>
      </c>
      <c r="Q1980" s="3">
        <f>Table1[[#This Row],[Capacity (MW)]]*0.395*8760*10^-6</f>
        <v>3.2179859999999998</v>
      </c>
      <c r="R1980" s="3" cm="1">
        <f t="array" ref="R1980">AVERAGE(VLOOKUP(_xlfn.TEXTSPLIT(Table1[[#This Row],[Fuel (no space after comma)]], ","), FuelList_Final_EF!$A$2:$B$65, 2, FALSE))</f>
        <v>67.685819715340017</v>
      </c>
      <c r="S1980" s="3">
        <f>Table1[[#This Row],[Generation (TWh)]]*10^9*VLOOKUP(Table1[[#This Row],[Turbine/Engine Technology]],Technology_HR!$A$2:$B$11,2,FALSE)*10^-6</f>
        <v>24292576.313999999</v>
      </c>
      <c r="T1980" s="5">
        <f>Table1[[#This Row],[Fuel Consumption (mmBtu)]]*Table1[[#This Row],[Emission Factor (kg CO2/ mmBtu)]]*10^3</f>
        <v>1644262940810.543</v>
      </c>
      <c r="U1980" s="3">
        <f>Table1[[#This Row],[Emissions (g CO2)]]/(Table1[[#This Row],[Generation (TWh)]]*10^9)</f>
        <v>510.96025303110173</v>
      </c>
    </row>
    <row r="1981" spans="1:21" x14ac:dyDescent="0.35">
      <c r="A1981" t="s">
        <v>598</v>
      </c>
      <c r="B1981" t="s">
        <v>3239</v>
      </c>
      <c r="C1981" t="str">
        <f>SUBSTITUTE(Table1[[#This Row],[Fuel]],", ",",")</f>
        <v>fossil gas: natural gas</v>
      </c>
      <c r="D1981" t="s">
        <v>3239</v>
      </c>
      <c r="H1981" t="s">
        <v>3438</v>
      </c>
      <c r="I1981">
        <v>185</v>
      </c>
      <c r="J1981" t="s">
        <v>3446</v>
      </c>
      <c r="K1981">
        <v>2010</v>
      </c>
      <c r="L1981" t="s">
        <v>29</v>
      </c>
      <c r="M1981" t="s">
        <v>29</v>
      </c>
      <c r="N1981">
        <v>30.579805</v>
      </c>
      <c r="O1981">
        <v>114.312095</v>
      </c>
      <c r="P1981" t="s">
        <v>3485</v>
      </c>
      <c r="Q1981" s="3">
        <f>Table1[[#This Row],[Capacity (MW)]]*0.395*8760*10^-6</f>
        <v>0.64013699999999996</v>
      </c>
      <c r="R1981" s="3" cm="1">
        <f t="array" ref="R1981">AVERAGE(VLOOKUP(_xlfn.TEXTSPLIT(Table1[[#This Row],[Fuel (no space after comma)]], ","), FuelList_Final_EF!$A$2:$B$65, 2, FALSE))</f>
        <v>53.06</v>
      </c>
      <c r="S1981" s="3">
        <f>Table1[[#This Row],[Generation (TWh)]]*10^9*VLOOKUP(Table1[[#This Row],[Turbine/Engine Technology]],Technology_HR!$A$2:$B$11,2,FALSE)*10^-6</f>
        <v>4832394.2129999995</v>
      </c>
      <c r="T1981" s="5">
        <f>Table1[[#This Row],[Fuel Consumption (mmBtu)]]*Table1[[#This Row],[Emission Factor (kg CO2/ mmBtu)]]*10^3</f>
        <v>256406836941.77997</v>
      </c>
      <c r="U1981" s="3">
        <f>Table1[[#This Row],[Emissions (g CO2)]]/(Table1[[#This Row],[Generation (TWh)]]*10^9)</f>
        <v>400.54993999999994</v>
      </c>
    </row>
    <row r="1982" spans="1:21" x14ac:dyDescent="0.35">
      <c r="A1982" t="s">
        <v>598</v>
      </c>
      <c r="B1982" t="s">
        <v>3239</v>
      </c>
      <c r="C1982" t="str">
        <f>SUBSTITUTE(Table1[[#This Row],[Fuel]],", ",",")</f>
        <v>fossil gas: natural gas</v>
      </c>
      <c r="D1982" t="s">
        <v>3239</v>
      </c>
      <c r="H1982" t="s">
        <v>3438</v>
      </c>
      <c r="I1982">
        <v>185</v>
      </c>
      <c r="J1982" t="s">
        <v>3446</v>
      </c>
      <c r="K1982">
        <v>2015</v>
      </c>
      <c r="L1982" t="s">
        <v>29</v>
      </c>
      <c r="M1982" t="s">
        <v>29</v>
      </c>
      <c r="N1982">
        <v>30.579805</v>
      </c>
      <c r="O1982">
        <v>114.312095</v>
      </c>
      <c r="P1982" t="s">
        <v>3485</v>
      </c>
      <c r="Q1982" s="3">
        <f>Table1[[#This Row],[Capacity (MW)]]*0.395*8760*10^-6</f>
        <v>0.64013699999999996</v>
      </c>
      <c r="R1982" s="3" cm="1">
        <f t="array" ref="R1982">AVERAGE(VLOOKUP(_xlfn.TEXTSPLIT(Table1[[#This Row],[Fuel (no space after comma)]], ","), FuelList_Final_EF!$A$2:$B$65, 2, FALSE))</f>
        <v>53.06</v>
      </c>
      <c r="S1982" s="3">
        <f>Table1[[#This Row],[Generation (TWh)]]*10^9*VLOOKUP(Table1[[#This Row],[Turbine/Engine Technology]],Technology_HR!$A$2:$B$11,2,FALSE)*10^-6</f>
        <v>4832394.2129999995</v>
      </c>
      <c r="T1982" s="5">
        <f>Table1[[#This Row],[Fuel Consumption (mmBtu)]]*Table1[[#This Row],[Emission Factor (kg CO2/ mmBtu)]]*10^3</f>
        <v>256406836941.77997</v>
      </c>
      <c r="U1982" s="3">
        <f>Table1[[#This Row],[Emissions (g CO2)]]/(Table1[[#This Row],[Generation (TWh)]]*10^9)</f>
        <v>400.54993999999994</v>
      </c>
    </row>
    <row r="1983" spans="1:21" x14ac:dyDescent="0.35">
      <c r="A1983" t="s">
        <v>585</v>
      </c>
      <c r="B1983" t="s">
        <v>3239</v>
      </c>
      <c r="C1983" t="str">
        <f>SUBSTITUTE(Table1[[#This Row],[Fuel]],", ",",")</f>
        <v>fossil gas: natural gas</v>
      </c>
      <c r="D1983" t="s">
        <v>3239</v>
      </c>
      <c r="H1983" t="s">
        <v>3438</v>
      </c>
      <c r="I1983">
        <v>180</v>
      </c>
      <c r="J1983" t="s">
        <v>3446</v>
      </c>
      <c r="K1983">
        <v>2013</v>
      </c>
      <c r="L1983" t="s">
        <v>29</v>
      </c>
      <c r="M1983" t="s">
        <v>29</v>
      </c>
      <c r="N1983">
        <v>30.973956000000001</v>
      </c>
      <c r="O1983">
        <v>120.628798</v>
      </c>
      <c r="P1983" t="s">
        <v>3485</v>
      </c>
      <c r="Q1983" s="3">
        <f>Table1[[#This Row],[Capacity (MW)]]*0.395*8760*10^-6</f>
        <v>0.62283600000000006</v>
      </c>
      <c r="R1983" s="3" cm="1">
        <f t="array" ref="R1983">AVERAGE(VLOOKUP(_xlfn.TEXTSPLIT(Table1[[#This Row],[Fuel (no space after comma)]], ","), FuelList_Final_EF!$A$2:$B$65, 2, FALSE))</f>
        <v>53.06</v>
      </c>
      <c r="S1983" s="3">
        <f>Table1[[#This Row],[Generation (TWh)]]*10^9*VLOOKUP(Table1[[#This Row],[Turbine/Engine Technology]],Technology_HR!$A$2:$B$11,2,FALSE)*10^-6</f>
        <v>4701788.9639999997</v>
      </c>
      <c r="T1983" s="5">
        <f>Table1[[#This Row],[Fuel Consumption (mmBtu)]]*Table1[[#This Row],[Emission Factor (kg CO2/ mmBtu)]]*10^3</f>
        <v>249476922429.84</v>
      </c>
      <c r="U1983" s="3">
        <f>Table1[[#This Row],[Emissions (g CO2)]]/(Table1[[#This Row],[Generation (TWh)]]*10^9)</f>
        <v>400.54993999999999</v>
      </c>
    </row>
    <row r="1984" spans="1:21" x14ac:dyDescent="0.35">
      <c r="A1984" t="s">
        <v>585</v>
      </c>
      <c r="B1984" t="s">
        <v>3239</v>
      </c>
      <c r="C1984" t="str">
        <f>SUBSTITUTE(Table1[[#This Row],[Fuel]],", ",",")</f>
        <v>fossil gas: natural gas</v>
      </c>
      <c r="D1984" t="s">
        <v>3239</v>
      </c>
      <c r="H1984" t="s">
        <v>3438</v>
      </c>
      <c r="I1984">
        <v>180</v>
      </c>
      <c r="J1984" t="s">
        <v>3446</v>
      </c>
      <c r="K1984">
        <v>2013</v>
      </c>
      <c r="L1984" t="s">
        <v>29</v>
      </c>
      <c r="M1984" t="s">
        <v>29</v>
      </c>
      <c r="N1984">
        <v>30.973956000000001</v>
      </c>
      <c r="O1984">
        <v>120.628798</v>
      </c>
      <c r="P1984" t="s">
        <v>3485</v>
      </c>
      <c r="Q1984" s="3">
        <f>Table1[[#This Row],[Capacity (MW)]]*0.395*8760*10^-6</f>
        <v>0.62283600000000006</v>
      </c>
      <c r="R1984" s="3" cm="1">
        <f t="array" ref="R1984">AVERAGE(VLOOKUP(_xlfn.TEXTSPLIT(Table1[[#This Row],[Fuel (no space after comma)]], ","), FuelList_Final_EF!$A$2:$B$65, 2, FALSE))</f>
        <v>53.06</v>
      </c>
      <c r="S1984" s="3">
        <f>Table1[[#This Row],[Generation (TWh)]]*10^9*VLOOKUP(Table1[[#This Row],[Turbine/Engine Technology]],Technology_HR!$A$2:$B$11,2,FALSE)*10^-6</f>
        <v>4701788.9639999997</v>
      </c>
      <c r="T1984" s="5">
        <f>Table1[[#This Row],[Fuel Consumption (mmBtu)]]*Table1[[#This Row],[Emission Factor (kg CO2/ mmBtu)]]*10^3</f>
        <v>249476922429.84</v>
      </c>
      <c r="U1984" s="3">
        <f>Table1[[#This Row],[Emissions (g CO2)]]/(Table1[[#This Row],[Generation (TWh)]]*10^9)</f>
        <v>400.54993999999999</v>
      </c>
    </row>
    <row r="1985" spans="1:21" x14ac:dyDescent="0.35">
      <c r="A1985" t="s">
        <v>599</v>
      </c>
      <c r="B1985" t="s">
        <v>3239</v>
      </c>
      <c r="C1985" t="str">
        <f>SUBSTITUTE(Table1[[#This Row],[Fuel]],", ",",")</f>
        <v>fossil gas: natural gas</v>
      </c>
      <c r="D1985" t="s">
        <v>3239</v>
      </c>
      <c r="H1985" t="s">
        <v>3438</v>
      </c>
      <c r="I1985">
        <v>350</v>
      </c>
      <c r="J1985" t="s">
        <v>3447</v>
      </c>
      <c r="K1985">
        <v>2027</v>
      </c>
      <c r="L1985" t="s">
        <v>29</v>
      </c>
      <c r="M1985" t="s">
        <v>29</v>
      </c>
      <c r="N1985">
        <v>39.800325899999997</v>
      </c>
      <c r="O1985">
        <v>117.01460470000001</v>
      </c>
      <c r="P1985" t="s">
        <v>3485</v>
      </c>
      <c r="Q1985" s="3">
        <f>Table1[[#This Row],[Capacity (MW)]]*0.395*8760*10^-6</f>
        <v>1.2110699999999999</v>
      </c>
      <c r="R1985" s="3" cm="1">
        <f t="array" ref="R1985">AVERAGE(VLOOKUP(_xlfn.TEXTSPLIT(Table1[[#This Row],[Fuel (no space after comma)]], ","), FuelList_Final_EF!$A$2:$B$65, 2, FALSE))</f>
        <v>53.06</v>
      </c>
      <c r="S1985" s="3">
        <f>Table1[[#This Row],[Generation (TWh)]]*10^9*VLOOKUP(Table1[[#This Row],[Turbine/Engine Technology]],Technology_HR!$A$2:$B$11,2,FALSE)*10^-6</f>
        <v>9142367.4299999978</v>
      </c>
      <c r="T1985" s="5">
        <f>Table1[[#This Row],[Fuel Consumption (mmBtu)]]*Table1[[#This Row],[Emission Factor (kg CO2/ mmBtu)]]*10^3</f>
        <v>485094015835.79993</v>
      </c>
      <c r="U1985" s="3">
        <f>Table1[[#This Row],[Emissions (g CO2)]]/(Table1[[#This Row],[Generation (TWh)]]*10^9)</f>
        <v>400.54993999999999</v>
      </c>
    </row>
    <row r="1986" spans="1:21" x14ac:dyDescent="0.35">
      <c r="A1986" t="s">
        <v>599</v>
      </c>
      <c r="B1986" t="s">
        <v>3239</v>
      </c>
      <c r="C1986" t="str">
        <f>SUBSTITUTE(Table1[[#This Row],[Fuel]],", ",",")</f>
        <v>fossil gas: natural gas</v>
      </c>
      <c r="D1986" t="s">
        <v>3239</v>
      </c>
      <c r="H1986" t="s">
        <v>3438</v>
      </c>
      <c r="I1986">
        <v>350</v>
      </c>
      <c r="J1986" t="s">
        <v>3447</v>
      </c>
      <c r="K1986">
        <v>2027</v>
      </c>
      <c r="L1986" t="s">
        <v>29</v>
      </c>
      <c r="M1986" t="s">
        <v>29</v>
      </c>
      <c r="N1986">
        <v>39.800325899999997</v>
      </c>
      <c r="O1986">
        <v>117.01460470000001</v>
      </c>
      <c r="P1986" t="s">
        <v>3485</v>
      </c>
      <c r="Q1986" s="3">
        <f>Table1[[#This Row],[Capacity (MW)]]*0.395*8760*10^-6</f>
        <v>1.2110699999999999</v>
      </c>
      <c r="R1986" s="3" cm="1">
        <f t="array" ref="R1986">AVERAGE(VLOOKUP(_xlfn.TEXTSPLIT(Table1[[#This Row],[Fuel (no space after comma)]], ","), FuelList_Final_EF!$A$2:$B$65, 2, FALSE))</f>
        <v>53.06</v>
      </c>
      <c r="S1986" s="3">
        <f>Table1[[#This Row],[Generation (TWh)]]*10^9*VLOOKUP(Table1[[#This Row],[Turbine/Engine Technology]],Technology_HR!$A$2:$B$11,2,FALSE)*10^-6</f>
        <v>9142367.4299999978</v>
      </c>
      <c r="T1986" s="5">
        <f>Table1[[#This Row],[Fuel Consumption (mmBtu)]]*Table1[[#This Row],[Emission Factor (kg CO2/ mmBtu)]]*10^3</f>
        <v>485094015835.79993</v>
      </c>
      <c r="U1986" s="3">
        <f>Table1[[#This Row],[Emissions (g CO2)]]/(Table1[[#This Row],[Generation (TWh)]]*10^9)</f>
        <v>400.54993999999999</v>
      </c>
    </row>
    <row r="1987" spans="1:21" x14ac:dyDescent="0.35">
      <c r="A1987" t="s">
        <v>599</v>
      </c>
      <c r="B1987" t="s">
        <v>3239</v>
      </c>
      <c r="C1987" t="str">
        <f>SUBSTITUTE(Table1[[#This Row],[Fuel]],", ",",")</f>
        <v>fossil gas: natural gas</v>
      </c>
      <c r="D1987" t="s">
        <v>3239</v>
      </c>
      <c r="H1987" t="s">
        <v>3438</v>
      </c>
      <c r="I1987">
        <v>495</v>
      </c>
      <c r="J1987" t="s">
        <v>3447</v>
      </c>
      <c r="K1987" t="s">
        <v>29</v>
      </c>
      <c r="L1987" t="s">
        <v>29</v>
      </c>
      <c r="M1987" t="s">
        <v>29</v>
      </c>
      <c r="N1987">
        <v>39.800325899999997</v>
      </c>
      <c r="O1987">
        <v>117.01460470000001</v>
      </c>
      <c r="P1987" t="s">
        <v>3485</v>
      </c>
      <c r="Q1987" s="3">
        <f>Table1[[#This Row],[Capacity (MW)]]*0.395*8760*10^-6</f>
        <v>1.712799</v>
      </c>
      <c r="R1987" s="3" cm="1">
        <f t="array" ref="R1987">AVERAGE(VLOOKUP(_xlfn.TEXTSPLIT(Table1[[#This Row],[Fuel (no space after comma)]], ","), FuelList_Final_EF!$A$2:$B$65, 2, FALSE))</f>
        <v>53.06</v>
      </c>
      <c r="S1987" s="3">
        <f>Table1[[#This Row],[Generation (TWh)]]*10^9*VLOOKUP(Table1[[#This Row],[Turbine/Engine Technology]],Technology_HR!$A$2:$B$11,2,FALSE)*10^-6</f>
        <v>12929919.650999999</v>
      </c>
      <c r="T1987" s="5">
        <f>Table1[[#This Row],[Fuel Consumption (mmBtu)]]*Table1[[#This Row],[Emission Factor (kg CO2/ mmBtu)]]*10^3</f>
        <v>686061536682.06006</v>
      </c>
      <c r="U1987" s="3">
        <f>Table1[[#This Row],[Emissions (g CO2)]]/(Table1[[#This Row],[Generation (TWh)]]*10^9)</f>
        <v>400.54994000000005</v>
      </c>
    </row>
    <row r="1988" spans="1:21" x14ac:dyDescent="0.35">
      <c r="A1988" t="s">
        <v>599</v>
      </c>
      <c r="B1988" t="s">
        <v>3239</v>
      </c>
      <c r="C1988" t="str">
        <f>SUBSTITUTE(Table1[[#This Row],[Fuel]],", ",",")</f>
        <v>fossil gas: natural gas</v>
      </c>
      <c r="D1988" t="s">
        <v>3239</v>
      </c>
      <c r="H1988" t="s">
        <v>3438</v>
      </c>
      <c r="I1988">
        <v>495</v>
      </c>
      <c r="J1988" t="s">
        <v>3447</v>
      </c>
      <c r="K1988" t="s">
        <v>29</v>
      </c>
      <c r="L1988" t="s">
        <v>29</v>
      </c>
      <c r="M1988" t="s">
        <v>29</v>
      </c>
      <c r="N1988">
        <v>39.800325899999997</v>
      </c>
      <c r="O1988">
        <v>117.01460470000001</v>
      </c>
      <c r="P1988" t="s">
        <v>3485</v>
      </c>
      <c r="Q1988" s="3">
        <f>Table1[[#This Row],[Capacity (MW)]]*0.395*8760*10^-6</f>
        <v>1.712799</v>
      </c>
      <c r="R1988" s="3" cm="1">
        <f t="array" ref="R1988">AVERAGE(VLOOKUP(_xlfn.TEXTSPLIT(Table1[[#This Row],[Fuel (no space after comma)]], ","), FuelList_Final_EF!$A$2:$B$65, 2, FALSE))</f>
        <v>53.06</v>
      </c>
      <c r="S1988" s="3">
        <f>Table1[[#This Row],[Generation (TWh)]]*10^9*VLOOKUP(Table1[[#This Row],[Turbine/Engine Technology]],Technology_HR!$A$2:$B$11,2,FALSE)*10^-6</f>
        <v>12929919.650999999</v>
      </c>
      <c r="T1988" s="5">
        <f>Table1[[#This Row],[Fuel Consumption (mmBtu)]]*Table1[[#This Row],[Emission Factor (kg CO2/ mmBtu)]]*10^3</f>
        <v>686061536682.06006</v>
      </c>
      <c r="U1988" s="3">
        <f>Table1[[#This Row],[Emissions (g CO2)]]/(Table1[[#This Row],[Generation (TWh)]]*10^9)</f>
        <v>400.54994000000005</v>
      </c>
    </row>
    <row r="1989" spans="1:21" x14ac:dyDescent="0.35">
      <c r="A1989" t="s">
        <v>600</v>
      </c>
      <c r="B1989" t="s">
        <v>3239</v>
      </c>
      <c r="C1989" t="str">
        <f>SUBSTITUTE(Table1[[#This Row],[Fuel]],", ",",")</f>
        <v>fossil gas: natural gas</v>
      </c>
      <c r="D1989" t="s">
        <v>3239</v>
      </c>
      <c r="H1989" t="s">
        <v>3438</v>
      </c>
      <c r="I1989">
        <v>122.8</v>
      </c>
      <c r="J1989" t="s">
        <v>3446</v>
      </c>
      <c r="K1989">
        <v>2021</v>
      </c>
      <c r="L1989" t="s">
        <v>29</v>
      </c>
      <c r="M1989" t="s">
        <v>29</v>
      </c>
      <c r="N1989">
        <v>32.075760000000002</v>
      </c>
      <c r="O1989">
        <v>112.086038</v>
      </c>
      <c r="P1989" t="s">
        <v>3485</v>
      </c>
      <c r="Q1989" s="3">
        <f>Table1[[#This Row],[Capacity (MW)]]*0.395*8760*10^-6</f>
        <v>0.42491255999999999</v>
      </c>
      <c r="R1989" s="3" cm="1">
        <f t="array" ref="R1989">AVERAGE(VLOOKUP(_xlfn.TEXTSPLIT(Table1[[#This Row],[Fuel (no space after comma)]], ","), FuelList_Final_EF!$A$2:$B$65, 2, FALSE))</f>
        <v>53.06</v>
      </c>
      <c r="S1989" s="3">
        <f>Table1[[#This Row],[Generation (TWh)]]*10^9*VLOOKUP(Table1[[#This Row],[Turbine/Engine Technology]],Technology_HR!$A$2:$B$11,2,FALSE)*10^-6</f>
        <v>3207664.9154399997</v>
      </c>
      <c r="T1989" s="5">
        <f>Table1[[#This Row],[Fuel Consumption (mmBtu)]]*Table1[[#This Row],[Emission Factor (kg CO2/ mmBtu)]]*10^3</f>
        <v>170198700413.2464</v>
      </c>
      <c r="U1989" s="3">
        <f>Table1[[#This Row],[Emissions (g CO2)]]/(Table1[[#This Row],[Generation (TWh)]]*10^9)</f>
        <v>400.54993999999999</v>
      </c>
    </row>
    <row r="1990" spans="1:21" x14ac:dyDescent="0.35">
      <c r="A1990" t="s">
        <v>600</v>
      </c>
      <c r="B1990" t="s">
        <v>3239</v>
      </c>
      <c r="C1990" t="str">
        <f>SUBSTITUTE(Table1[[#This Row],[Fuel]],", ",",")</f>
        <v>fossil gas: natural gas</v>
      </c>
      <c r="D1990" t="s">
        <v>3239</v>
      </c>
      <c r="H1990" t="s">
        <v>3438</v>
      </c>
      <c r="I1990">
        <v>122.8</v>
      </c>
      <c r="J1990" t="s">
        <v>3446</v>
      </c>
      <c r="K1990">
        <v>2021</v>
      </c>
      <c r="L1990" t="s">
        <v>29</v>
      </c>
      <c r="M1990" t="s">
        <v>29</v>
      </c>
      <c r="N1990">
        <v>32.075760000000002</v>
      </c>
      <c r="O1990">
        <v>112.086038</v>
      </c>
      <c r="P1990" t="s">
        <v>3485</v>
      </c>
      <c r="Q1990" s="3">
        <f>Table1[[#This Row],[Capacity (MW)]]*0.395*8760*10^-6</f>
        <v>0.42491255999999999</v>
      </c>
      <c r="R1990" s="3" cm="1">
        <f t="array" ref="R1990">AVERAGE(VLOOKUP(_xlfn.TEXTSPLIT(Table1[[#This Row],[Fuel (no space after comma)]], ","), FuelList_Final_EF!$A$2:$B$65, 2, FALSE))</f>
        <v>53.06</v>
      </c>
      <c r="S1990" s="3">
        <f>Table1[[#This Row],[Generation (TWh)]]*10^9*VLOOKUP(Table1[[#This Row],[Turbine/Engine Technology]],Technology_HR!$A$2:$B$11,2,FALSE)*10^-6</f>
        <v>3207664.9154399997</v>
      </c>
      <c r="T1990" s="5">
        <f>Table1[[#This Row],[Fuel Consumption (mmBtu)]]*Table1[[#This Row],[Emission Factor (kg CO2/ mmBtu)]]*10^3</f>
        <v>170198700413.2464</v>
      </c>
      <c r="U1990" s="3">
        <f>Table1[[#This Row],[Emissions (g CO2)]]/(Table1[[#This Row],[Generation (TWh)]]*10^9)</f>
        <v>400.54993999999999</v>
      </c>
    </row>
    <row r="1991" spans="1:21" x14ac:dyDescent="0.35">
      <c r="A1991" t="s">
        <v>601</v>
      </c>
      <c r="B1991" t="s">
        <v>3239</v>
      </c>
      <c r="C1991" t="str">
        <f>SUBSTITUTE(Table1[[#This Row],[Fuel]],", ",",")</f>
        <v>fossil gas: natural gas</v>
      </c>
      <c r="D1991" t="s">
        <v>3239</v>
      </c>
      <c r="H1991" t="s">
        <v>3438</v>
      </c>
      <c r="I1991">
        <v>475</v>
      </c>
      <c r="J1991" t="s">
        <v>3446</v>
      </c>
      <c r="K1991">
        <v>2017</v>
      </c>
      <c r="L1991" t="s">
        <v>29</v>
      </c>
      <c r="M1991" t="s">
        <v>29</v>
      </c>
      <c r="N1991">
        <v>32.42998</v>
      </c>
      <c r="O1991">
        <v>119.4759</v>
      </c>
      <c r="P1991" t="s">
        <v>3485</v>
      </c>
      <c r="Q1991" s="3">
        <f>Table1[[#This Row],[Capacity (MW)]]*0.395*8760*10^-6</f>
        <v>1.6435949999999999</v>
      </c>
      <c r="R1991" s="3" cm="1">
        <f t="array" ref="R1991">AVERAGE(VLOOKUP(_xlfn.TEXTSPLIT(Table1[[#This Row],[Fuel (no space after comma)]], ","), FuelList_Final_EF!$A$2:$B$65, 2, FALSE))</f>
        <v>53.06</v>
      </c>
      <c r="S1991" s="3">
        <f>Table1[[#This Row],[Generation (TWh)]]*10^9*VLOOKUP(Table1[[#This Row],[Turbine/Engine Technology]],Technology_HR!$A$2:$B$11,2,FALSE)*10^-6</f>
        <v>12407498.654999999</v>
      </c>
      <c r="T1991" s="5">
        <f>Table1[[#This Row],[Fuel Consumption (mmBtu)]]*Table1[[#This Row],[Emission Factor (kg CO2/ mmBtu)]]*10^3</f>
        <v>658341878634.30005</v>
      </c>
      <c r="U1991" s="3">
        <f>Table1[[#This Row],[Emissions (g CO2)]]/(Table1[[#This Row],[Generation (TWh)]]*10^9)</f>
        <v>400.54994000000005</v>
      </c>
    </row>
    <row r="1992" spans="1:21" x14ac:dyDescent="0.35">
      <c r="A1992" t="s">
        <v>601</v>
      </c>
      <c r="B1992" t="s">
        <v>3239</v>
      </c>
      <c r="C1992" t="str">
        <f>SUBSTITUTE(Table1[[#This Row],[Fuel]],", ",",")</f>
        <v>fossil gas: natural gas</v>
      </c>
      <c r="D1992" t="s">
        <v>3239</v>
      </c>
      <c r="H1992" t="s">
        <v>3438</v>
      </c>
      <c r="I1992">
        <v>475</v>
      </c>
      <c r="J1992" t="s">
        <v>3446</v>
      </c>
      <c r="K1992">
        <v>2017</v>
      </c>
      <c r="L1992" t="s">
        <v>29</v>
      </c>
      <c r="M1992" t="s">
        <v>29</v>
      </c>
      <c r="N1992">
        <v>32.42998</v>
      </c>
      <c r="O1992">
        <v>119.4759</v>
      </c>
      <c r="P1992" t="s">
        <v>3485</v>
      </c>
      <c r="Q1992" s="3">
        <f>Table1[[#This Row],[Capacity (MW)]]*0.395*8760*10^-6</f>
        <v>1.6435949999999999</v>
      </c>
      <c r="R1992" s="3" cm="1">
        <f t="array" ref="R1992">AVERAGE(VLOOKUP(_xlfn.TEXTSPLIT(Table1[[#This Row],[Fuel (no space after comma)]], ","), FuelList_Final_EF!$A$2:$B$65, 2, FALSE))</f>
        <v>53.06</v>
      </c>
      <c r="S1992" s="3">
        <f>Table1[[#This Row],[Generation (TWh)]]*10^9*VLOOKUP(Table1[[#This Row],[Turbine/Engine Technology]],Technology_HR!$A$2:$B$11,2,FALSE)*10^-6</f>
        <v>12407498.654999999</v>
      </c>
      <c r="T1992" s="5">
        <f>Table1[[#This Row],[Fuel Consumption (mmBtu)]]*Table1[[#This Row],[Emission Factor (kg CO2/ mmBtu)]]*10^3</f>
        <v>658341878634.30005</v>
      </c>
      <c r="U1992" s="3">
        <f>Table1[[#This Row],[Emissions (g CO2)]]/(Table1[[#This Row],[Generation (TWh)]]*10^9)</f>
        <v>400.54994000000005</v>
      </c>
    </row>
    <row r="1993" spans="1:21" x14ac:dyDescent="0.35">
      <c r="A1993" t="s">
        <v>556</v>
      </c>
      <c r="B1993" t="s">
        <v>3239</v>
      </c>
      <c r="C1993" t="str">
        <f>SUBSTITUTE(Table1[[#This Row],[Fuel]],", ",",")</f>
        <v>fossil gas: natural gas</v>
      </c>
      <c r="D1993" t="s">
        <v>3239</v>
      </c>
      <c r="H1993" t="s">
        <v>3438</v>
      </c>
      <c r="I1993">
        <v>200</v>
      </c>
      <c r="J1993" t="s">
        <v>3446</v>
      </c>
      <c r="K1993">
        <v>2012</v>
      </c>
      <c r="L1993" t="s">
        <v>29</v>
      </c>
      <c r="M1993" t="s">
        <v>29</v>
      </c>
      <c r="N1993">
        <v>32.287236</v>
      </c>
      <c r="O1993">
        <v>119.054979</v>
      </c>
      <c r="P1993" t="s">
        <v>3485</v>
      </c>
      <c r="Q1993" s="3">
        <f>Table1[[#This Row],[Capacity (MW)]]*0.395*8760*10^-6</f>
        <v>0.69203999999999999</v>
      </c>
      <c r="R1993" s="3" cm="1">
        <f t="array" ref="R1993">AVERAGE(VLOOKUP(_xlfn.TEXTSPLIT(Table1[[#This Row],[Fuel (no space after comma)]], ","), FuelList_Final_EF!$A$2:$B$65, 2, FALSE))</f>
        <v>53.06</v>
      </c>
      <c r="S1993" s="3">
        <f>Table1[[#This Row],[Generation (TWh)]]*10^9*VLOOKUP(Table1[[#This Row],[Turbine/Engine Technology]],Technology_HR!$A$2:$B$11,2,FALSE)*10^-6</f>
        <v>5224209.96</v>
      </c>
      <c r="T1993" s="5">
        <f>Table1[[#This Row],[Fuel Consumption (mmBtu)]]*Table1[[#This Row],[Emission Factor (kg CO2/ mmBtu)]]*10^3</f>
        <v>277196580477.60004</v>
      </c>
      <c r="U1993" s="3">
        <f>Table1[[#This Row],[Emissions (g CO2)]]/(Table1[[#This Row],[Generation (TWh)]]*10^9)</f>
        <v>400.54994000000005</v>
      </c>
    </row>
    <row r="1994" spans="1:21" x14ac:dyDescent="0.35">
      <c r="A1994" t="s">
        <v>556</v>
      </c>
      <c r="B1994" t="s">
        <v>3239</v>
      </c>
      <c r="C1994" t="str">
        <f>SUBSTITUTE(Table1[[#This Row],[Fuel]],", ",",")</f>
        <v>fossil gas: natural gas</v>
      </c>
      <c r="D1994" t="s">
        <v>3239</v>
      </c>
      <c r="H1994" t="s">
        <v>3438</v>
      </c>
      <c r="I1994">
        <v>200</v>
      </c>
      <c r="J1994" t="s">
        <v>3446</v>
      </c>
      <c r="K1994">
        <v>2012</v>
      </c>
      <c r="L1994" t="s">
        <v>29</v>
      </c>
      <c r="M1994" t="s">
        <v>29</v>
      </c>
      <c r="N1994">
        <v>32.287236</v>
      </c>
      <c r="O1994">
        <v>119.054979</v>
      </c>
      <c r="P1994" t="s">
        <v>3485</v>
      </c>
      <c r="Q1994" s="3">
        <f>Table1[[#This Row],[Capacity (MW)]]*0.395*8760*10^-6</f>
        <v>0.69203999999999999</v>
      </c>
      <c r="R1994" s="3" cm="1">
        <f t="array" ref="R1994">AVERAGE(VLOOKUP(_xlfn.TEXTSPLIT(Table1[[#This Row],[Fuel (no space after comma)]], ","), FuelList_Final_EF!$A$2:$B$65, 2, FALSE))</f>
        <v>53.06</v>
      </c>
      <c r="S1994" s="3">
        <f>Table1[[#This Row],[Generation (TWh)]]*10^9*VLOOKUP(Table1[[#This Row],[Turbine/Engine Technology]],Technology_HR!$A$2:$B$11,2,FALSE)*10^-6</f>
        <v>5224209.96</v>
      </c>
      <c r="T1994" s="5">
        <f>Table1[[#This Row],[Fuel Consumption (mmBtu)]]*Table1[[#This Row],[Emission Factor (kg CO2/ mmBtu)]]*10^3</f>
        <v>277196580477.60004</v>
      </c>
      <c r="U1994" s="3">
        <f>Table1[[#This Row],[Emissions (g CO2)]]/(Table1[[#This Row],[Generation (TWh)]]*10^9)</f>
        <v>400.54994000000005</v>
      </c>
    </row>
    <row r="1995" spans="1:21" x14ac:dyDescent="0.35">
      <c r="A1995" t="s">
        <v>556</v>
      </c>
      <c r="B1995" t="s">
        <v>3239</v>
      </c>
      <c r="C1995" t="str">
        <f>SUBSTITUTE(Table1[[#This Row],[Fuel]],", ",",")</f>
        <v>fossil gas: natural gas</v>
      </c>
      <c r="D1995" t="s">
        <v>3239</v>
      </c>
      <c r="H1995" t="s">
        <v>3438</v>
      </c>
      <c r="I1995">
        <v>200</v>
      </c>
      <c r="J1995" t="s">
        <v>3446</v>
      </c>
      <c r="K1995">
        <v>2012</v>
      </c>
      <c r="L1995" t="s">
        <v>29</v>
      </c>
      <c r="M1995" t="s">
        <v>29</v>
      </c>
      <c r="N1995">
        <v>32.287236</v>
      </c>
      <c r="O1995">
        <v>119.054979</v>
      </c>
      <c r="P1995" t="s">
        <v>3485</v>
      </c>
      <c r="Q1995" s="3">
        <f>Table1[[#This Row],[Capacity (MW)]]*0.395*8760*10^-6</f>
        <v>0.69203999999999999</v>
      </c>
      <c r="R1995" s="3" cm="1">
        <f t="array" ref="R1995">AVERAGE(VLOOKUP(_xlfn.TEXTSPLIT(Table1[[#This Row],[Fuel (no space after comma)]], ","), FuelList_Final_EF!$A$2:$B$65, 2, FALSE))</f>
        <v>53.06</v>
      </c>
      <c r="S1995" s="3">
        <f>Table1[[#This Row],[Generation (TWh)]]*10^9*VLOOKUP(Table1[[#This Row],[Turbine/Engine Technology]],Technology_HR!$A$2:$B$11,2,FALSE)*10^-6</f>
        <v>5224209.96</v>
      </c>
      <c r="T1995" s="5">
        <f>Table1[[#This Row],[Fuel Consumption (mmBtu)]]*Table1[[#This Row],[Emission Factor (kg CO2/ mmBtu)]]*10^3</f>
        <v>277196580477.60004</v>
      </c>
      <c r="U1995" s="3">
        <f>Table1[[#This Row],[Emissions (g CO2)]]/(Table1[[#This Row],[Generation (TWh)]]*10^9)</f>
        <v>400.54994000000005</v>
      </c>
    </row>
    <row r="1996" spans="1:21" x14ac:dyDescent="0.35">
      <c r="A1996" t="s">
        <v>556</v>
      </c>
      <c r="B1996" t="s">
        <v>3239</v>
      </c>
      <c r="C1996" t="str">
        <f>SUBSTITUTE(Table1[[#This Row],[Fuel]],", ",",")</f>
        <v>fossil gas: natural gas</v>
      </c>
      <c r="D1996" t="s">
        <v>3239</v>
      </c>
      <c r="H1996" t="s">
        <v>3438</v>
      </c>
      <c r="I1996">
        <v>200</v>
      </c>
      <c r="J1996" t="s">
        <v>3451</v>
      </c>
      <c r="K1996" t="s">
        <v>29</v>
      </c>
      <c r="L1996" t="s">
        <v>29</v>
      </c>
      <c r="M1996" t="s">
        <v>29</v>
      </c>
      <c r="N1996">
        <v>32.287236</v>
      </c>
      <c r="O1996">
        <v>119.054979</v>
      </c>
      <c r="P1996" t="s">
        <v>3485</v>
      </c>
      <c r="Q1996" s="3">
        <f>Table1[[#This Row],[Capacity (MW)]]*0.395*8760*10^-6</f>
        <v>0.69203999999999999</v>
      </c>
      <c r="R1996" s="3" cm="1">
        <f t="array" ref="R1996">AVERAGE(VLOOKUP(_xlfn.TEXTSPLIT(Table1[[#This Row],[Fuel (no space after comma)]], ","), FuelList_Final_EF!$A$2:$B$65, 2, FALSE))</f>
        <v>53.06</v>
      </c>
      <c r="S1996" s="3">
        <f>Table1[[#This Row],[Generation (TWh)]]*10^9*VLOOKUP(Table1[[#This Row],[Turbine/Engine Technology]],Technology_HR!$A$2:$B$11,2,FALSE)*10^-6</f>
        <v>5224209.96</v>
      </c>
      <c r="T1996" s="5">
        <f>Table1[[#This Row],[Fuel Consumption (mmBtu)]]*Table1[[#This Row],[Emission Factor (kg CO2/ mmBtu)]]*10^3</f>
        <v>277196580477.60004</v>
      </c>
      <c r="U1996" s="3">
        <f>Table1[[#This Row],[Emissions (g CO2)]]/(Table1[[#This Row],[Generation (TWh)]]*10^9)</f>
        <v>400.54994000000005</v>
      </c>
    </row>
    <row r="1997" spans="1:21" x14ac:dyDescent="0.35">
      <c r="A1997" t="s">
        <v>556</v>
      </c>
      <c r="B1997" t="s">
        <v>3239</v>
      </c>
      <c r="C1997" t="str">
        <f>SUBSTITUTE(Table1[[#This Row],[Fuel]],", ",",")</f>
        <v>fossil gas: natural gas</v>
      </c>
      <c r="D1997" t="s">
        <v>3239</v>
      </c>
      <c r="H1997" t="s">
        <v>3438</v>
      </c>
      <c r="I1997">
        <v>200</v>
      </c>
      <c r="J1997" t="s">
        <v>3451</v>
      </c>
      <c r="K1997" t="s">
        <v>29</v>
      </c>
      <c r="L1997" t="s">
        <v>29</v>
      </c>
      <c r="M1997" t="s">
        <v>29</v>
      </c>
      <c r="N1997">
        <v>32.287236</v>
      </c>
      <c r="O1997">
        <v>119.054979</v>
      </c>
      <c r="P1997" t="s">
        <v>3485</v>
      </c>
      <c r="Q1997" s="3">
        <f>Table1[[#This Row],[Capacity (MW)]]*0.395*8760*10^-6</f>
        <v>0.69203999999999999</v>
      </c>
      <c r="R1997" s="3" cm="1">
        <f t="array" ref="R1997">AVERAGE(VLOOKUP(_xlfn.TEXTSPLIT(Table1[[#This Row],[Fuel (no space after comma)]], ","), FuelList_Final_EF!$A$2:$B$65, 2, FALSE))</f>
        <v>53.06</v>
      </c>
      <c r="S1997" s="3">
        <f>Table1[[#This Row],[Generation (TWh)]]*10^9*VLOOKUP(Table1[[#This Row],[Turbine/Engine Technology]],Technology_HR!$A$2:$B$11,2,FALSE)*10^-6</f>
        <v>5224209.96</v>
      </c>
      <c r="T1997" s="5">
        <f>Table1[[#This Row],[Fuel Consumption (mmBtu)]]*Table1[[#This Row],[Emission Factor (kg CO2/ mmBtu)]]*10^3</f>
        <v>277196580477.60004</v>
      </c>
      <c r="U1997" s="3">
        <f>Table1[[#This Row],[Emissions (g CO2)]]/(Table1[[#This Row],[Generation (TWh)]]*10^9)</f>
        <v>400.54994000000005</v>
      </c>
    </row>
    <row r="1998" spans="1:21" x14ac:dyDescent="0.35">
      <c r="A1998" t="s">
        <v>556</v>
      </c>
      <c r="B1998" t="s">
        <v>3239</v>
      </c>
      <c r="C1998" t="str">
        <f>SUBSTITUTE(Table1[[#This Row],[Fuel]],", ",",")</f>
        <v>fossil gas: natural gas</v>
      </c>
      <c r="D1998" t="s">
        <v>3239</v>
      </c>
      <c r="H1998" t="s">
        <v>3438</v>
      </c>
      <c r="I1998">
        <v>200</v>
      </c>
      <c r="J1998" t="s">
        <v>3451</v>
      </c>
      <c r="K1998" t="s">
        <v>29</v>
      </c>
      <c r="L1998" t="s">
        <v>29</v>
      </c>
      <c r="M1998" t="s">
        <v>29</v>
      </c>
      <c r="N1998">
        <v>32.287236</v>
      </c>
      <c r="O1998">
        <v>119.054979</v>
      </c>
      <c r="P1998" t="s">
        <v>3485</v>
      </c>
      <c r="Q1998" s="3">
        <f>Table1[[#This Row],[Capacity (MW)]]*0.395*8760*10^-6</f>
        <v>0.69203999999999999</v>
      </c>
      <c r="R1998" s="3" cm="1">
        <f t="array" ref="R1998">AVERAGE(VLOOKUP(_xlfn.TEXTSPLIT(Table1[[#This Row],[Fuel (no space after comma)]], ","), FuelList_Final_EF!$A$2:$B$65, 2, FALSE))</f>
        <v>53.06</v>
      </c>
      <c r="S1998" s="3">
        <f>Table1[[#This Row],[Generation (TWh)]]*10^9*VLOOKUP(Table1[[#This Row],[Turbine/Engine Technology]],Technology_HR!$A$2:$B$11,2,FALSE)*10^-6</f>
        <v>5224209.96</v>
      </c>
      <c r="T1998" s="5">
        <f>Table1[[#This Row],[Fuel Consumption (mmBtu)]]*Table1[[#This Row],[Emission Factor (kg CO2/ mmBtu)]]*10^3</f>
        <v>277196580477.60004</v>
      </c>
      <c r="U1998" s="3">
        <f>Table1[[#This Row],[Emissions (g CO2)]]/(Table1[[#This Row],[Generation (TWh)]]*10^9)</f>
        <v>400.54994000000005</v>
      </c>
    </row>
    <row r="1999" spans="1:21" x14ac:dyDescent="0.35">
      <c r="A1999" t="s">
        <v>602</v>
      </c>
      <c r="B1999" t="s">
        <v>3239</v>
      </c>
      <c r="C1999" t="str">
        <f>SUBSTITUTE(Table1[[#This Row],[Fuel]],", ",",")</f>
        <v>fossil gas: natural gas</v>
      </c>
      <c r="D1999" t="s">
        <v>3239</v>
      </c>
      <c r="H1999" t="s">
        <v>3438</v>
      </c>
      <c r="I1999">
        <v>400</v>
      </c>
      <c r="J1999" t="s">
        <v>3451</v>
      </c>
      <c r="K1999" t="s">
        <v>29</v>
      </c>
      <c r="L1999" t="s">
        <v>29</v>
      </c>
      <c r="M1999" t="s">
        <v>29</v>
      </c>
      <c r="N1999">
        <v>37.952243000000003</v>
      </c>
      <c r="O1999">
        <v>114.51970799999999</v>
      </c>
      <c r="P1999" t="s">
        <v>3485</v>
      </c>
      <c r="Q1999" s="3">
        <f>Table1[[#This Row],[Capacity (MW)]]*0.395*8760*10^-6</f>
        <v>1.38408</v>
      </c>
      <c r="R1999" s="3" cm="1">
        <f t="array" ref="R1999">AVERAGE(VLOOKUP(_xlfn.TEXTSPLIT(Table1[[#This Row],[Fuel (no space after comma)]], ","), FuelList_Final_EF!$A$2:$B$65, 2, FALSE))</f>
        <v>53.06</v>
      </c>
      <c r="S1999" s="3">
        <f>Table1[[#This Row],[Generation (TWh)]]*10^9*VLOOKUP(Table1[[#This Row],[Turbine/Engine Technology]],Technology_HR!$A$2:$B$11,2,FALSE)*10^-6</f>
        <v>10448419.92</v>
      </c>
      <c r="T1999" s="5">
        <f>Table1[[#This Row],[Fuel Consumption (mmBtu)]]*Table1[[#This Row],[Emission Factor (kg CO2/ mmBtu)]]*10^3</f>
        <v>554393160955.20007</v>
      </c>
      <c r="U1999" s="3">
        <f>Table1[[#This Row],[Emissions (g CO2)]]/(Table1[[#This Row],[Generation (TWh)]]*10^9)</f>
        <v>400.54994000000005</v>
      </c>
    </row>
    <row r="2000" spans="1:21" x14ac:dyDescent="0.35">
      <c r="A2000" t="s">
        <v>602</v>
      </c>
      <c r="B2000" t="s">
        <v>3239</v>
      </c>
      <c r="C2000" t="str">
        <f>SUBSTITUTE(Table1[[#This Row],[Fuel]],", ",",")</f>
        <v>fossil gas: natural gas</v>
      </c>
      <c r="D2000" t="s">
        <v>3239</v>
      </c>
      <c r="H2000" t="s">
        <v>3438</v>
      </c>
      <c r="I2000">
        <v>400</v>
      </c>
      <c r="J2000" t="s">
        <v>3451</v>
      </c>
      <c r="K2000" t="s">
        <v>29</v>
      </c>
      <c r="L2000" t="s">
        <v>29</v>
      </c>
      <c r="M2000" t="s">
        <v>29</v>
      </c>
      <c r="N2000">
        <v>37.952243000000003</v>
      </c>
      <c r="O2000">
        <v>114.51970799999999</v>
      </c>
      <c r="P2000" t="s">
        <v>3485</v>
      </c>
      <c r="Q2000" s="3">
        <f>Table1[[#This Row],[Capacity (MW)]]*0.395*8760*10^-6</f>
        <v>1.38408</v>
      </c>
      <c r="R2000" s="3" cm="1">
        <f t="array" ref="R2000">AVERAGE(VLOOKUP(_xlfn.TEXTSPLIT(Table1[[#This Row],[Fuel (no space after comma)]], ","), FuelList_Final_EF!$A$2:$B$65, 2, FALSE))</f>
        <v>53.06</v>
      </c>
      <c r="S2000" s="3">
        <f>Table1[[#This Row],[Generation (TWh)]]*10^9*VLOOKUP(Table1[[#This Row],[Turbine/Engine Technology]],Technology_HR!$A$2:$B$11,2,FALSE)*10^-6</f>
        <v>10448419.92</v>
      </c>
      <c r="T2000" s="5">
        <f>Table1[[#This Row],[Fuel Consumption (mmBtu)]]*Table1[[#This Row],[Emission Factor (kg CO2/ mmBtu)]]*10^3</f>
        <v>554393160955.20007</v>
      </c>
      <c r="U2000" s="3">
        <f>Table1[[#This Row],[Emissions (g CO2)]]/(Table1[[#This Row],[Generation (TWh)]]*10^9)</f>
        <v>400.54994000000005</v>
      </c>
    </row>
    <row r="2001" spans="1:21" x14ac:dyDescent="0.35">
      <c r="A2001" t="s">
        <v>603</v>
      </c>
      <c r="B2001" t="s">
        <v>3239</v>
      </c>
      <c r="C2001" t="str">
        <f>SUBSTITUTE(Table1[[#This Row],[Fuel]],", ",",")</f>
        <v>fossil gas: natural gas</v>
      </c>
      <c r="D2001" t="s">
        <v>3239</v>
      </c>
      <c r="H2001" t="s">
        <v>3438</v>
      </c>
      <c r="I2001">
        <v>670</v>
      </c>
      <c r="J2001" t="s">
        <v>3446</v>
      </c>
      <c r="K2001">
        <v>2020</v>
      </c>
      <c r="L2001" t="s">
        <v>29</v>
      </c>
      <c r="M2001" t="s">
        <v>29</v>
      </c>
      <c r="N2001">
        <v>23.172274000000002</v>
      </c>
      <c r="O2001">
        <v>113.676664</v>
      </c>
      <c r="P2001" t="s">
        <v>3485</v>
      </c>
      <c r="Q2001" s="3">
        <f>Table1[[#This Row],[Capacity (MW)]]*0.395*8760*10^-6</f>
        <v>2.3183340000000006</v>
      </c>
      <c r="R2001" s="3" cm="1">
        <f t="array" ref="R2001">AVERAGE(VLOOKUP(_xlfn.TEXTSPLIT(Table1[[#This Row],[Fuel (no space after comma)]], ","), FuelList_Final_EF!$A$2:$B$65, 2, FALSE))</f>
        <v>53.06</v>
      </c>
      <c r="S2001" s="3">
        <f>Table1[[#This Row],[Generation (TWh)]]*10^9*VLOOKUP(Table1[[#This Row],[Turbine/Engine Technology]],Technology_HR!$A$2:$B$11,2,FALSE)*10^-6</f>
        <v>17501103.366000004</v>
      </c>
      <c r="T2001" s="5">
        <f>Table1[[#This Row],[Fuel Consumption (mmBtu)]]*Table1[[#This Row],[Emission Factor (kg CO2/ mmBtu)]]*10^3</f>
        <v>928608544599.96021</v>
      </c>
      <c r="U2001" s="3">
        <f>Table1[[#This Row],[Emissions (g CO2)]]/(Table1[[#This Row],[Generation (TWh)]]*10^9)</f>
        <v>400.54993999999999</v>
      </c>
    </row>
    <row r="2002" spans="1:21" x14ac:dyDescent="0.35">
      <c r="A2002" t="s">
        <v>603</v>
      </c>
      <c r="B2002" t="s">
        <v>3239</v>
      </c>
      <c r="C2002" t="str">
        <f>SUBSTITUTE(Table1[[#This Row],[Fuel]],", ",",")</f>
        <v>fossil gas: natural gas</v>
      </c>
      <c r="D2002" t="s">
        <v>3239</v>
      </c>
      <c r="H2002" t="s">
        <v>3438</v>
      </c>
      <c r="I2002">
        <v>670</v>
      </c>
      <c r="J2002" t="s">
        <v>3446</v>
      </c>
      <c r="K2002">
        <v>2020</v>
      </c>
      <c r="L2002" t="s">
        <v>29</v>
      </c>
      <c r="M2002" t="s">
        <v>29</v>
      </c>
      <c r="N2002">
        <v>23.172274000000002</v>
      </c>
      <c r="O2002">
        <v>113.676664</v>
      </c>
      <c r="P2002" t="s">
        <v>3485</v>
      </c>
      <c r="Q2002" s="3">
        <f>Table1[[#This Row],[Capacity (MW)]]*0.395*8760*10^-6</f>
        <v>2.3183340000000006</v>
      </c>
      <c r="R2002" s="3" cm="1">
        <f t="array" ref="R2002">AVERAGE(VLOOKUP(_xlfn.TEXTSPLIT(Table1[[#This Row],[Fuel (no space after comma)]], ","), FuelList_Final_EF!$A$2:$B$65, 2, FALSE))</f>
        <v>53.06</v>
      </c>
      <c r="S2002" s="3">
        <f>Table1[[#This Row],[Generation (TWh)]]*10^9*VLOOKUP(Table1[[#This Row],[Turbine/Engine Technology]],Technology_HR!$A$2:$B$11,2,FALSE)*10^-6</f>
        <v>17501103.366000004</v>
      </c>
      <c r="T2002" s="5">
        <f>Table1[[#This Row],[Fuel Consumption (mmBtu)]]*Table1[[#This Row],[Emission Factor (kg CO2/ mmBtu)]]*10^3</f>
        <v>928608544599.96021</v>
      </c>
      <c r="U2002" s="3">
        <f>Table1[[#This Row],[Emissions (g CO2)]]/(Table1[[#This Row],[Generation (TWh)]]*10^9)</f>
        <v>400.54993999999999</v>
      </c>
    </row>
    <row r="2003" spans="1:21" x14ac:dyDescent="0.35">
      <c r="A2003" t="s">
        <v>603</v>
      </c>
      <c r="B2003" t="s">
        <v>3239</v>
      </c>
      <c r="C2003" t="str">
        <f>SUBSTITUTE(Table1[[#This Row],[Fuel]],", ",",")</f>
        <v>fossil gas: natural gas</v>
      </c>
      <c r="D2003" t="s">
        <v>3239</v>
      </c>
      <c r="H2003" t="s">
        <v>3436</v>
      </c>
      <c r="I2003">
        <v>600</v>
      </c>
      <c r="J2003" t="s">
        <v>3450</v>
      </c>
      <c r="K2003" t="s">
        <v>29</v>
      </c>
      <c r="L2003" t="s">
        <v>29</v>
      </c>
      <c r="M2003" t="s">
        <v>29</v>
      </c>
      <c r="N2003">
        <v>23.172274000000002</v>
      </c>
      <c r="O2003">
        <v>113.676664</v>
      </c>
      <c r="P2003" t="s">
        <v>3485</v>
      </c>
      <c r="Q2003" s="3">
        <f>Table1[[#This Row],[Capacity (MW)]]*0.395*8760*10^-6</f>
        <v>2.07612</v>
      </c>
      <c r="R2003" s="3" cm="1">
        <f t="array" ref="R2003">AVERAGE(VLOOKUP(_xlfn.TEXTSPLIT(Table1[[#This Row],[Fuel (no space after comma)]], ","), FuelList_Final_EF!$A$2:$B$65, 2, FALSE))</f>
        <v>53.06</v>
      </c>
      <c r="S2003" s="3">
        <f>Table1[[#This Row],[Generation (TWh)]]*10^9*VLOOKUP(Table1[[#This Row],[Turbine/Engine Technology]],Technology_HR!$A$2:$B$11,2,FALSE)*10^-6</f>
        <v>22858081.199999999</v>
      </c>
      <c r="T2003" s="5">
        <f>Table1[[#This Row],[Fuel Consumption (mmBtu)]]*Table1[[#This Row],[Emission Factor (kg CO2/ mmBtu)]]*10^3</f>
        <v>1212849788472</v>
      </c>
      <c r="U2003" s="3">
        <f>Table1[[#This Row],[Emissions (g CO2)]]/(Table1[[#This Row],[Generation (TWh)]]*10^9)</f>
        <v>584.19060000000002</v>
      </c>
    </row>
    <row r="2004" spans="1:21" x14ac:dyDescent="0.35">
      <c r="A2004" t="s">
        <v>603</v>
      </c>
      <c r="B2004" t="s">
        <v>3239</v>
      </c>
      <c r="C2004" t="str">
        <f>SUBSTITUTE(Table1[[#This Row],[Fuel]],", ",",")</f>
        <v>fossil gas: natural gas</v>
      </c>
      <c r="D2004" t="s">
        <v>3239</v>
      </c>
      <c r="H2004" t="s">
        <v>3436</v>
      </c>
      <c r="I2004">
        <v>600</v>
      </c>
      <c r="J2004" t="s">
        <v>3450</v>
      </c>
      <c r="K2004" t="s">
        <v>29</v>
      </c>
      <c r="L2004" t="s">
        <v>29</v>
      </c>
      <c r="M2004" t="s">
        <v>29</v>
      </c>
      <c r="N2004">
        <v>23.172274000000002</v>
      </c>
      <c r="O2004">
        <v>113.676664</v>
      </c>
      <c r="P2004" t="s">
        <v>3485</v>
      </c>
      <c r="Q2004" s="3">
        <f>Table1[[#This Row],[Capacity (MW)]]*0.395*8760*10^-6</f>
        <v>2.07612</v>
      </c>
      <c r="R2004" s="3" cm="1">
        <f t="array" ref="R2004">AVERAGE(VLOOKUP(_xlfn.TEXTSPLIT(Table1[[#This Row],[Fuel (no space after comma)]], ","), FuelList_Final_EF!$A$2:$B$65, 2, FALSE))</f>
        <v>53.06</v>
      </c>
      <c r="S2004" s="3">
        <f>Table1[[#This Row],[Generation (TWh)]]*10^9*VLOOKUP(Table1[[#This Row],[Turbine/Engine Technology]],Technology_HR!$A$2:$B$11,2,FALSE)*10^-6</f>
        <v>22858081.199999999</v>
      </c>
      <c r="T2004" s="5">
        <f>Table1[[#This Row],[Fuel Consumption (mmBtu)]]*Table1[[#This Row],[Emission Factor (kg CO2/ mmBtu)]]*10^3</f>
        <v>1212849788472</v>
      </c>
      <c r="U2004" s="3">
        <f>Table1[[#This Row],[Emissions (g CO2)]]/(Table1[[#This Row],[Generation (TWh)]]*10^9)</f>
        <v>584.19060000000002</v>
      </c>
    </row>
    <row r="2005" spans="1:21" x14ac:dyDescent="0.35">
      <c r="A2005" t="s">
        <v>604</v>
      </c>
      <c r="B2005" t="s">
        <v>3239</v>
      </c>
      <c r="C2005" t="str">
        <f>SUBSTITUTE(Table1[[#This Row],[Fuel]],", ",",")</f>
        <v>fossil gas: natural gas</v>
      </c>
      <c r="D2005" t="s">
        <v>3239</v>
      </c>
      <c r="H2005" t="s">
        <v>3438</v>
      </c>
      <c r="I2005">
        <v>400</v>
      </c>
      <c r="J2005" t="s">
        <v>3446</v>
      </c>
      <c r="K2005">
        <v>2024</v>
      </c>
      <c r="L2005" t="s">
        <v>29</v>
      </c>
      <c r="M2005" t="s">
        <v>29</v>
      </c>
      <c r="N2005">
        <v>36.727986999999999</v>
      </c>
      <c r="O2005">
        <v>117.399261</v>
      </c>
      <c r="P2005" t="s">
        <v>3485</v>
      </c>
      <c r="Q2005" s="3">
        <f>Table1[[#This Row],[Capacity (MW)]]*0.395*8760*10^-6</f>
        <v>1.38408</v>
      </c>
      <c r="R2005" s="3" cm="1">
        <f t="array" ref="R2005">AVERAGE(VLOOKUP(_xlfn.TEXTSPLIT(Table1[[#This Row],[Fuel (no space after comma)]], ","), FuelList_Final_EF!$A$2:$B$65, 2, FALSE))</f>
        <v>53.06</v>
      </c>
      <c r="S2005" s="3">
        <f>Table1[[#This Row],[Generation (TWh)]]*10^9*VLOOKUP(Table1[[#This Row],[Turbine/Engine Technology]],Technology_HR!$A$2:$B$11,2,FALSE)*10^-6</f>
        <v>10448419.92</v>
      </c>
      <c r="T2005" s="5">
        <f>Table1[[#This Row],[Fuel Consumption (mmBtu)]]*Table1[[#This Row],[Emission Factor (kg CO2/ mmBtu)]]*10^3</f>
        <v>554393160955.20007</v>
      </c>
      <c r="U2005" s="3">
        <f>Table1[[#This Row],[Emissions (g CO2)]]/(Table1[[#This Row],[Generation (TWh)]]*10^9)</f>
        <v>400.54994000000005</v>
      </c>
    </row>
    <row r="2006" spans="1:21" x14ac:dyDescent="0.35">
      <c r="A2006" t="s">
        <v>604</v>
      </c>
      <c r="B2006" t="s">
        <v>3239</v>
      </c>
      <c r="C2006" t="str">
        <f>SUBSTITUTE(Table1[[#This Row],[Fuel]],", ",",")</f>
        <v>fossil gas: natural gas</v>
      </c>
      <c r="D2006" t="s">
        <v>3239</v>
      </c>
      <c r="H2006" t="s">
        <v>3438</v>
      </c>
      <c r="I2006">
        <v>400</v>
      </c>
      <c r="J2006" t="s">
        <v>3446</v>
      </c>
      <c r="K2006">
        <v>2024</v>
      </c>
      <c r="L2006" t="s">
        <v>29</v>
      </c>
      <c r="M2006" t="s">
        <v>29</v>
      </c>
      <c r="N2006">
        <v>36.727986999999999</v>
      </c>
      <c r="O2006">
        <v>117.399261</v>
      </c>
      <c r="P2006" t="s">
        <v>3485</v>
      </c>
      <c r="Q2006" s="3">
        <f>Table1[[#This Row],[Capacity (MW)]]*0.395*8760*10^-6</f>
        <v>1.38408</v>
      </c>
      <c r="R2006" s="3" cm="1">
        <f t="array" ref="R2006">AVERAGE(VLOOKUP(_xlfn.TEXTSPLIT(Table1[[#This Row],[Fuel (no space after comma)]], ","), FuelList_Final_EF!$A$2:$B$65, 2, FALSE))</f>
        <v>53.06</v>
      </c>
      <c r="S2006" s="3">
        <f>Table1[[#This Row],[Generation (TWh)]]*10^9*VLOOKUP(Table1[[#This Row],[Turbine/Engine Technology]],Technology_HR!$A$2:$B$11,2,FALSE)*10^-6</f>
        <v>10448419.92</v>
      </c>
      <c r="T2006" s="5">
        <f>Table1[[#This Row],[Fuel Consumption (mmBtu)]]*Table1[[#This Row],[Emission Factor (kg CO2/ mmBtu)]]*10^3</f>
        <v>554393160955.20007</v>
      </c>
      <c r="U2006" s="3">
        <f>Table1[[#This Row],[Emissions (g CO2)]]/(Table1[[#This Row],[Generation (TWh)]]*10^9)</f>
        <v>400.54994000000005</v>
      </c>
    </row>
    <row r="2007" spans="1:21" x14ac:dyDescent="0.35">
      <c r="A2007" t="s">
        <v>581</v>
      </c>
      <c r="B2007" t="s">
        <v>3239</v>
      </c>
      <c r="C2007" t="str">
        <f>SUBSTITUTE(Table1[[#This Row],[Fuel]],", ",",")</f>
        <v>fossil gas: natural gas</v>
      </c>
      <c r="D2007" t="s">
        <v>3239</v>
      </c>
      <c r="H2007" t="s">
        <v>3438</v>
      </c>
      <c r="I2007">
        <v>115</v>
      </c>
      <c r="J2007" t="s">
        <v>3447</v>
      </c>
      <c r="K2007" t="s">
        <v>29</v>
      </c>
      <c r="L2007" t="s">
        <v>29</v>
      </c>
      <c r="M2007" t="s">
        <v>29</v>
      </c>
      <c r="N2007">
        <v>22.255987000000001</v>
      </c>
      <c r="O2007">
        <v>113.337675</v>
      </c>
      <c r="P2007" t="s">
        <v>3485</v>
      </c>
      <c r="Q2007" s="3">
        <f>Table1[[#This Row],[Capacity (MW)]]*0.395*8760*10^-6</f>
        <v>0.39792300000000003</v>
      </c>
      <c r="R2007" s="3" cm="1">
        <f t="array" ref="R2007">AVERAGE(VLOOKUP(_xlfn.TEXTSPLIT(Table1[[#This Row],[Fuel (no space after comma)]], ","), FuelList_Final_EF!$A$2:$B$65, 2, FALSE))</f>
        <v>53.06</v>
      </c>
      <c r="S2007" s="3">
        <f>Table1[[#This Row],[Generation (TWh)]]*10^9*VLOOKUP(Table1[[#This Row],[Turbine/Engine Technology]],Technology_HR!$A$2:$B$11,2,FALSE)*10^-6</f>
        <v>3003920.727</v>
      </c>
      <c r="T2007" s="5">
        <f>Table1[[#This Row],[Fuel Consumption (mmBtu)]]*Table1[[#This Row],[Emission Factor (kg CO2/ mmBtu)]]*10^3</f>
        <v>159388033774.62</v>
      </c>
      <c r="U2007" s="3">
        <f>Table1[[#This Row],[Emissions (g CO2)]]/(Table1[[#This Row],[Generation (TWh)]]*10^9)</f>
        <v>400.54993999999999</v>
      </c>
    </row>
    <row r="2008" spans="1:21" x14ac:dyDescent="0.35">
      <c r="A2008" t="s">
        <v>581</v>
      </c>
      <c r="B2008" t="s">
        <v>3239</v>
      </c>
      <c r="C2008" t="str">
        <f>SUBSTITUTE(Table1[[#This Row],[Fuel]],", ",",")</f>
        <v>fossil gas: natural gas</v>
      </c>
      <c r="D2008" t="s">
        <v>3239</v>
      </c>
      <c r="H2008" t="s">
        <v>3438</v>
      </c>
      <c r="I2008">
        <v>115</v>
      </c>
      <c r="J2008" t="s">
        <v>3447</v>
      </c>
      <c r="K2008" t="s">
        <v>29</v>
      </c>
      <c r="L2008" t="s">
        <v>29</v>
      </c>
      <c r="M2008" t="s">
        <v>29</v>
      </c>
      <c r="N2008">
        <v>22.255987000000001</v>
      </c>
      <c r="O2008">
        <v>113.337675</v>
      </c>
      <c r="P2008" t="s">
        <v>3485</v>
      </c>
      <c r="Q2008" s="3">
        <f>Table1[[#This Row],[Capacity (MW)]]*0.395*8760*10^-6</f>
        <v>0.39792300000000003</v>
      </c>
      <c r="R2008" s="3" cm="1">
        <f t="array" ref="R2008">AVERAGE(VLOOKUP(_xlfn.TEXTSPLIT(Table1[[#This Row],[Fuel (no space after comma)]], ","), FuelList_Final_EF!$A$2:$B$65, 2, FALSE))</f>
        <v>53.06</v>
      </c>
      <c r="S2008" s="3">
        <f>Table1[[#This Row],[Generation (TWh)]]*10^9*VLOOKUP(Table1[[#This Row],[Turbine/Engine Technology]],Technology_HR!$A$2:$B$11,2,FALSE)*10^-6</f>
        <v>3003920.727</v>
      </c>
      <c r="T2008" s="5">
        <f>Table1[[#This Row],[Fuel Consumption (mmBtu)]]*Table1[[#This Row],[Emission Factor (kg CO2/ mmBtu)]]*10^3</f>
        <v>159388033774.62</v>
      </c>
      <c r="U2008" s="3">
        <f>Table1[[#This Row],[Emissions (g CO2)]]/(Table1[[#This Row],[Generation (TWh)]]*10^9)</f>
        <v>400.54993999999999</v>
      </c>
    </row>
    <row r="2009" spans="1:21" x14ac:dyDescent="0.35">
      <c r="A2009" t="s">
        <v>605</v>
      </c>
      <c r="B2009" t="s">
        <v>3239</v>
      </c>
      <c r="C2009" t="str">
        <f>SUBSTITUTE(Table1[[#This Row],[Fuel]],", ",",")</f>
        <v>fossil gas: natural gas</v>
      </c>
      <c r="D2009" t="s">
        <v>3239</v>
      </c>
      <c r="H2009" t="s">
        <v>3438</v>
      </c>
      <c r="I2009">
        <v>850</v>
      </c>
      <c r="J2009" t="s">
        <v>3447</v>
      </c>
      <c r="K2009" t="s">
        <v>29</v>
      </c>
      <c r="L2009" t="s">
        <v>29</v>
      </c>
      <c r="M2009" t="s">
        <v>29</v>
      </c>
      <c r="N2009">
        <v>36.813299999999998</v>
      </c>
      <c r="O2009">
        <v>118.0551</v>
      </c>
      <c r="P2009" t="s">
        <v>3485</v>
      </c>
      <c r="Q2009" s="3">
        <f>Table1[[#This Row],[Capacity (MW)]]*0.395*8760*10^-6</f>
        <v>2.9411700000000001</v>
      </c>
      <c r="R2009" s="3" cm="1">
        <f t="array" ref="R2009">AVERAGE(VLOOKUP(_xlfn.TEXTSPLIT(Table1[[#This Row],[Fuel (no space after comma)]], ","), FuelList_Final_EF!$A$2:$B$65, 2, FALSE))</f>
        <v>53.06</v>
      </c>
      <c r="S2009" s="3">
        <f>Table1[[#This Row],[Generation (TWh)]]*10^9*VLOOKUP(Table1[[#This Row],[Turbine/Engine Technology]],Technology_HR!$A$2:$B$11,2,FALSE)*10^-6</f>
        <v>22202892.329999998</v>
      </c>
      <c r="T2009" s="5">
        <f>Table1[[#This Row],[Fuel Consumption (mmBtu)]]*Table1[[#This Row],[Emission Factor (kg CO2/ mmBtu)]]*10^3</f>
        <v>1178085467029.8</v>
      </c>
      <c r="U2009" s="3">
        <f>Table1[[#This Row],[Emissions (g CO2)]]/(Table1[[#This Row],[Generation (TWh)]]*10^9)</f>
        <v>400.54993999999999</v>
      </c>
    </row>
    <row r="2010" spans="1:21" x14ac:dyDescent="0.35">
      <c r="A2010" t="s">
        <v>605</v>
      </c>
      <c r="B2010" t="s">
        <v>3239</v>
      </c>
      <c r="C2010" t="str">
        <f>SUBSTITUTE(Table1[[#This Row],[Fuel]],", ",",")</f>
        <v>fossil gas: natural gas</v>
      </c>
      <c r="D2010" t="s">
        <v>3239</v>
      </c>
      <c r="H2010" t="s">
        <v>3438</v>
      </c>
      <c r="I2010">
        <v>850</v>
      </c>
      <c r="J2010" t="s">
        <v>3447</v>
      </c>
      <c r="K2010" t="s">
        <v>29</v>
      </c>
      <c r="L2010" t="s">
        <v>29</v>
      </c>
      <c r="M2010" t="s">
        <v>29</v>
      </c>
      <c r="N2010">
        <v>36.813299999999998</v>
      </c>
      <c r="O2010">
        <v>118.0551</v>
      </c>
      <c r="P2010" t="s">
        <v>3485</v>
      </c>
      <c r="Q2010" s="3">
        <f>Table1[[#This Row],[Capacity (MW)]]*0.395*8760*10^-6</f>
        <v>2.9411700000000001</v>
      </c>
      <c r="R2010" s="3" cm="1">
        <f t="array" ref="R2010">AVERAGE(VLOOKUP(_xlfn.TEXTSPLIT(Table1[[#This Row],[Fuel (no space after comma)]], ","), FuelList_Final_EF!$A$2:$B$65, 2, FALSE))</f>
        <v>53.06</v>
      </c>
      <c r="S2010" s="3">
        <f>Table1[[#This Row],[Generation (TWh)]]*10^9*VLOOKUP(Table1[[#This Row],[Turbine/Engine Technology]],Technology_HR!$A$2:$B$11,2,FALSE)*10^-6</f>
        <v>22202892.329999998</v>
      </c>
      <c r="T2010" s="5">
        <f>Table1[[#This Row],[Fuel Consumption (mmBtu)]]*Table1[[#This Row],[Emission Factor (kg CO2/ mmBtu)]]*10^3</f>
        <v>1178085467029.8</v>
      </c>
      <c r="U2010" s="3">
        <f>Table1[[#This Row],[Emissions (g CO2)]]/(Table1[[#This Row],[Generation (TWh)]]*10^9)</f>
        <v>400.54993999999999</v>
      </c>
    </row>
    <row r="2011" spans="1:21" x14ac:dyDescent="0.35">
      <c r="A2011" t="s">
        <v>606</v>
      </c>
      <c r="B2011" t="s">
        <v>3239</v>
      </c>
      <c r="C2011" t="str">
        <f>SUBSTITUTE(Table1[[#This Row],[Fuel]],", ",",")</f>
        <v>fossil gas: natural gas</v>
      </c>
      <c r="D2011" t="s">
        <v>3239</v>
      </c>
      <c r="H2011" t="s">
        <v>3438</v>
      </c>
      <c r="I2011">
        <v>60</v>
      </c>
      <c r="J2011" t="s">
        <v>3446</v>
      </c>
      <c r="K2011">
        <v>2015</v>
      </c>
      <c r="L2011" t="s">
        <v>29</v>
      </c>
      <c r="M2011" t="s">
        <v>29</v>
      </c>
      <c r="N2011">
        <v>31.059584999999998</v>
      </c>
      <c r="O2011">
        <v>121.357885</v>
      </c>
      <c r="P2011" t="s">
        <v>3485</v>
      </c>
      <c r="Q2011" s="3">
        <f>Table1[[#This Row],[Capacity (MW)]]*0.395*8760*10^-6</f>
        <v>0.20761200000000002</v>
      </c>
      <c r="R2011" s="3" cm="1">
        <f t="array" ref="R2011">AVERAGE(VLOOKUP(_xlfn.TEXTSPLIT(Table1[[#This Row],[Fuel (no space after comma)]], ","), FuelList_Final_EF!$A$2:$B$65, 2, FALSE))</f>
        <v>53.06</v>
      </c>
      <c r="S2011" s="3">
        <f>Table1[[#This Row],[Generation (TWh)]]*10^9*VLOOKUP(Table1[[#This Row],[Turbine/Engine Technology]],Technology_HR!$A$2:$B$11,2,FALSE)*10^-6</f>
        <v>1567262.9880000001</v>
      </c>
      <c r="T2011" s="5">
        <f>Table1[[#This Row],[Fuel Consumption (mmBtu)]]*Table1[[#This Row],[Emission Factor (kg CO2/ mmBtu)]]*10^3</f>
        <v>83158974143.280014</v>
      </c>
      <c r="U2011" s="3">
        <f>Table1[[#This Row],[Emissions (g CO2)]]/(Table1[[#This Row],[Generation (TWh)]]*10^9)</f>
        <v>400.54993999999999</v>
      </c>
    </row>
    <row r="2012" spans="1:21" x14ac:dyDescent="0.35">
      <c r="A2012" t="s">
        <v>606</v>
      </c>
      <c r="B2012" t="s">
        <v>3239</v>
      </c>
      <c r="C2012" t="str">
        <f>SUBSTITUTE(Table1[[#This Row],[Fuel]],", ",",")</f>
        <v>fossil gas: natural gas</v>
      </c>
      <c r="D2012" t="s">
        <v>3239</v>
      </c>
      <c r="H2012" t="s">
        <v>3438</v>
      </c>
      <c r="I2012">
        <v>60</v>
      </c>
      <c r="J2012" t="s">
        <v>3446</v>
      </c>
      <c r="K2012">
        <v>2015</v>
      </c>
      <c r="L2012" t="s">
        <v>29</v>
      </c>
      <c r="M2012" t="s">
        <v>29</v>
      </c>
      <c r="N2012">
        <v>31.059584999999998</v>
      </c>
      <c r="O2012">
        <v>121.357885</v>
      </c>
      <c r="P2012" t="s">
        <v>3485</v>
      </c>
      <c r="Q2012" s="3">
        <f>Table1[[#This Row],[Capacity (MW)]]*0.395*8760*10^-6</f>
        <v>0.20761200000000002</v>
      </c>
      <c r="R2012" s="3" cm="1">
        <f t="array" ref="R2012">AVERAGE(VLOOKUP(_xlfn.TEXTSPLIT(Table1[[#This Row],[Fuel (no space after comma)]], ","), FuelList_Final_EF!$A$2:$B$65, 2, FALSE))</f>
        <v>53.06</v>
      </c>
      <c r="S2012" s="3">
        <f>Table1[[#This Row],[Generation (TWh)]]*10^9*VLOOKUP(Table1[[#This Row],[Turbine/Engine Technology]],Technology_HR!$A$2:$B$11,2,FALSE)*10^-6</f>
        <v>1567262.9880000001</v>
      </c>
      <c r="T2012" s="5">
        <f>Table1[[#This Row],[Fuel Consumption (mmBtu)]]*Table1[[#This Row],[Emission Factor (kg CO2/ mmBtu)]]*10^3</f>
        <v>83158974143.280014</v>
      </c>
      <c r="U2012" s="3">
        <f>Table1[[#This Row],[Emissions (g CO2)]]/(Table1[[#This Row],[Generation (TWh)]]*10^9)</f>
        <v>400.54993999999999</v>
      </c>
    </row>
    <row r="2013" spans="1:21" x14ac:dyDescent="0.35">
      <c r="A2013" t="s">
        <v>607</v>
      </c>
      <c r="B2013" t="s">
        <v>3239</v>
      </c>
      <c r="C2013" t="str">
        <f>SUBSTITUTE(Table1[[#This Row],[Fuel]],", ",",")</f>
        <v>fossil gas: natural gas</v>
      </c>
      <c r="D2013" t="s">
        <v>3239</v>
      </c>
      <c r="H2013" t="s">
        <v>3438</v>
      </c>
      <c r="I2013">
        <v>120</v>
      </c>
      <c r="J2013" t="s">
        <v>3446</v>
      </c>
      <c r="K2013">
        <v>2024</v>
      </c>
      <c r="L2013" t="s">
        <v>29</v>
      </c>
      <c r="M2013" t="s">
        <v>29</v>
      </c>
      <c r="N2013">
        <v>23.16294950107136</v>
      </c>
      <c r="O2013">
        <v>111.8157099315341</v>
      </c>
      <c r="P2013" t="s">
        <v>3485</v>
      </c>
      <c r="Q2013" s="3">
        <f>Table1[[#This Row],[Capacity (MW)]]*0.395*8760*10^-6</f>
        <v>0.41522400000000004</v>
      </c>
      <c r="R2013" s="3" cm="1">
        <f t="array" ref="R2013">AVERAGE(VLOOKUP(_xlfn.TEXTSPLIT(Table1[[#This Row],[Fuel (no space after comma)]], ","), FuelList_Final_EF!$A$2:$B$65, 2, FALSE))</f>
        <v>53.06</v>
      </c>
      <c r="S2013" s="3">
        <f>Table1[[#This Row],[Generation (TWh)]]*10^9*VLOOKUP(Table1[[#This Row],[Turbine/Engine Technology]],Technology_HR!$A$2:$B$11,2,FALSE)*10^-6</f>
        <v>3134525.9760000003</v>
      </c>
      <c r="T2013" s="5">
        <f>Table1[[#This Row],[Fuel Consumption (mmBtu)]]*Table1[[#This Row],[Emission Factor (kg CO2/ mmBtu)]]*10^3</f>
        <v>166317948286.56003</v>
      </c>
      <c r="U2013" s="3">
        <f>Table1[[#This Row],[Emissions (g CO2)]]/(Table1[[#This Row],[Generation (TWh)]]*10^9)</f>
        <v>400.54993999999999</v>
      </c>
    </row>
    <row r="2014" spans="1:21" x14ac:dyDescent="0.35">
      <c r="A2014" t="s">
        <v>607</v>
      </c>
      <c r="B2014" t="s">
        <v>3239</v>
      </c>
      <c r="C2014" t="str">
        <f>SUBSTITUTE(Table1[[#This Row],[Fuel]],", ",",")</f>
        <v>fossil gas: natural gas</v>
      </c>
      <c r="D2014" t="s">
        <v>3239</v>
      </c>
      <c r="H2014" t="s">
        <v>3438</v>
      </c>
      <c r="I2014">
        <v>120</v>
      </c>
      <c r="J2014" t="s">
        <v>3446</v>
      </c>
      <c r="K2014">
        <v>2024</v>
      </c>
      <c r="L2014" t="s">
        <v>29</v>
      </c>
      <c r="M2014" t="s">
        <v>29</v>
      </c>
      <c r="N2014">
        <v>23.16294950107136</v>
      </c>
      <c r="O2014">
        <v>111.8157099315341</v>
      </c>
      <c r="P2014" t="s">
        <v>3485</v>
      </c>
      <c r="Q2014" s="3">
        <f>Table1[[#This Row],[Capacity (MW)]]*0.395*8760*10^-6</f>
        <v>0.41522400000000004</v>
      </c>
      <c r="R2014" s="3" cm="1">
        <f t="array" ref="R2014">AVERAGE(VLOOKUP(_xlfn.TEXTSPLIT(Table1[[#This Row],[Fuel (no space after comma)]], ","), FuelList_Final_EF!$A$2:$B$65, 2, FALSE))</f>
        <v>53.06</v>
      </c>
      <c r="S2014" s="3">
        <f>Table1[[#This Row],[Generation (TWh)]]*10^9*VLOOKUP(Table1[[#This Row],[Turbine/Engine Technology]],Technology_HR!$A$2:$B$11,2,FALSE)*10^-6</f>
        <v>3134525.9760000003</v>
      </c>
      <c r="T2014" s="5">
        <f>Table1[[#This Row],[Fuel Consumption (mmBtu)]]*Table1[[#This Row],[Emission Factor (kg CO2/ mmBtu)]]*10^3</f>
        <v>166317948286.56003</v>
      </c>
      <c r="U2014" s="3">
        <f>Table1[[#This Row],[Emissions (g CO2)]]/(Table1[[#This Row],[Generation (TWh)]]*10^9)</f>
        <v>400.54993999999999</v>
      </c>
    </row>
    <row r="2015" spans="1:21" x14ac:dyDescent="0.35">
      <c r="A2015" t="s">
        <v>608</v>
      </c>
      <c r="B2015" t="s">
        <v>3239</v>
      </c>
      <c r="C2015" t="str">
        <f>SUBSTITUTE(Table1[[#This Row],[Fuel]],", ",",")</f>
        <v>fossil gas: natural gas</v>
      </c>
      <c r="D2015" t="s">
        <v>3239</v>
      </c>
      <c r="H2015" t="s">
        <v>3438</v>
      </c>
      <c r="I2015">
        <v>924</v>
      </c>
      <c r="J2015" t="s">
        <v>3446</v>
      </c>
      <c r="K2015">
        <v>2011</v>
      </c>
      <c r="L2015" t="s">
        <v>29</v>
      </c>
      <c r="M2015" t="s">
        <v>29</v>
      </c>
      <c r="N2015">
        <v>39.885361000000003</v>
      </c>
      <c r="O2015">
        <v>116.53537</v>
      </c>
      <c r="P2015" t="s">
        <v>3485</v>
      </c>
      <c r="Q2015" s="3">
        <f>Table1[[#This Row],[Capacity (MW)]]*0.395*8760*10^-6</f>
        <v>3.1972248000000003</v>
      </c>
      <c r="R2015" s="3" cm="1">
        <f t="array" ref="R2015">AVERAGE(VLOOKUP(_xlfn.TEXTSPLIT(Table1[[#This Row],[Fuel (no space after comma)]], ","), FuelList_Final_EF!$A$2:$B$65, 2, FALSE))</f>
        <v>53.06</v>
      </c>
      <c r="S2015" s="3">
        <f>Table1[[#This Row],[Generation (TWh)]]*10^9*VLOOKUP(Table1[[#This Row],[Turbine/Engine Technology]],Technology_HR!$A$2:$B$11,2,FALSE)*10^-6</f>
        <v>24135850.015200004</v>
      </c>
      <c r="T2015" s="5">
        <f>Table1[[#This Row],[Fuel Consumption (mmBtu)]]*Table1[[#This Row],[Emission Factor (kg CO2/ mmBtu)]]*10^3</f>
        <v>1280648201806.5125</v>
      </c>
      <c r="U2015" s="3">
        <f>Table1[[#This Row],[Emissions (g CO2)]]/(Table1[[#This Row],[Generation (TWh)]]*10^9)</f>
        <v>400.54994000000011</v>
      </c>
    </row>
    <row r="2016" spans="1:21" x14ac:dyDescent="0.35">
      <c r="A2016" t="s">
        <v>608</v>
      </c>
      <c r="B2016" t="s">
        <v>3239</v>
      </c>
      <c r="C2016" t="str">
        <f>SUBSTITUTE(Table1[[#This Row],[Fuel]],", ",",")</f>
        <v>fossil gas: natural gas</v>
      </c>
      <c r="D2016" t="s">
        <v>3239</v>
      </c>
      <c r="H2016" t="s">
        <v>3438</v>
      </c>
      <c r="I2016">
        <v>998</v>
      </c>
      <c r="J2016" t="s">
        <v>3446</v>
      </c>
      <c r="K2016">
        <v>2017</v>
      </c>
      <c r="L2016" t="s">
        <v>29</v>
      </c>
      <c r="M2016" t="s">
        <v>29</v>
      </c>
      <c r="N2016">
        <v>39.885361000000003</v>
      </c>
      <c r="O2016">
        <v>116.53537</v>
      </c>
      <c r="P2016" t="s">
        <v>3485</v>
      </c>
      <c r="Q2016" s="3">
        <f>Table1[[#This Row],[Capacity (MW)]]*0.395*8760*10^-6</f>
        <v>3.4532796000000001</v>
      </c>
      <c r="R2016" s="3" cm="1">
        <f t="array" ref="R2016">AVERAGE(VLOOKUP(_xlfn.TEXTSPLIT(Table1[[#This Row],[Fuel (no space after comma)]], ","), FuelList_Final_EF!$A$2:$B$65, 2, FALSE))</f>
        <v>53.06</v>
      </c>
      <c r="S2016" s="3">
        <f>Table1[[#This Row],[Generation (TWh)]]*10^9*VLOOKUP(Table1[[#This Row],[Turbine/Engine Technology]],Technology_HR!$A$2:$B$11,2,FALSE)*10^-6</f>
        <v>26068807.700399999</v>
      </c>
      <c r="T2016" s="5">
        <f>Table1[[#This Row],[Fuel Consumption (mmBtu)]]*Table1[[#This Row],[Emission Factor (kg CO2/ mmBtu)]]*10^3</f>
        <v>1383210936583.2241</v>
      </c>
      <c r="U2016" s="3">
        <f>Table1[[#This Row],[Emissions (g CO2)]]/(Table1[[#This Row],[Generation (TWh)]]*10^9)</f>
        <v>400.54994000000005</v>
      </c>
    </row>
    <row r="2017" spans="1:21" x14ac:dyDescent="0.35">
      <c r="A2017" t="s">
        <v>479</v>
      </c>
      <c r="B2017" t="s">
        <v>3239</v>
      </c>
      <c r="C2017" t="str">
        <f>SUBSTITUTE(Table1[[#This Row],[Fuel]],", ",",")</f>
        <v>fossil gas: natural gas</v>
      </c>
      <c r="D2017" t="s">
        <v>3239</v>
      </c>
      <c r="H2017" t="s">
        <v>3438</v>
      </c>
      <c r="I2017">
        <v>470</v>
      </c>
      <c r="J2017" t="s">
        <v>3446</v>
      </c>
      <c r="K2017">
        <v>2014</v>
      </c>
      <c r="L2017" t="s">
        <v>29</v>
      </c>
      <c r="M2017" t="s">
        <v>29</v>
      </c>
      <c r="N2017">
        <v>29.784344999999998</v>
      </c>
      <c r="O2017">
        <v>106.51269499999999</v>
      </c>
      <c r="P2017" t="s">
        <v>3485</v>
      </c>
      <c r="Q2017" s="3">
        <f>Table1[[#This Row],[Capacity (MW)]]*0.395*8760*10^-6</f>
        <v>1.6262939999999999</v>
      </c>
      <c r="R2017" s="3" cm="1">
        <f t="array" ref="R2017">AVERAGE(VLOOKUP(_xlfn.TEXTSPLIT(Table1[[#This Row],[Fuel (no space after comma)]], ","), FuelList_Final_EF!$A$2:$B$65, 2, FALSE))</f>
        <v>53.06</v>
      </c>
      <c r="S2017" s="3">
        <f>Table1[[#This Row],[Generation (TWh)]]*10^9*VLOOKUP(Table1[[#This Row],[Turbine/Engine Technology]],Technology_HR!$A$2:$B$11,2,FALSE)*10^-6</f>
        <v>12276893.405999999</v>
      </c>
      <c r="T2017" s="5">
        <f>Table1[[#This Row],[Fuel Consumption (mmBtu)]]*Table1[[#This Row],[Emission Factor (kg CO2/ mmBtu)]]*10^3</f>
        <v>651411964122.35999</v>
      </c>
      <c r="U2017" s="3">
        <f>Table1[[#This Row],[Emissions (g CO2)]]/(Table1[[#This Row],[Generation (TWh)]]*10^9)</f>
        <v>400.54993999999999</v>
      </c>
    </row>
    <row r="2018" spans="1:21" x14ac:dyDescent="0.35">
      <c r="A2018" t="s">
        <v>479</v>
      </c>
      <c r="B2018" t="s">
        <v>3239</v>
      </c>
      <c r="C2018" t="str">
        <f>SUBSTITUTE(Table1[[#This Row],[Fuel]],", ",",")</f>
        <v>fossil gas: natural gas</v>
      </c>
      <c r="D2018" t="s">
        <v>3239</v>
      </c>
      <c r="H2018" t="s">
        <v>3438</v>
      </c>
      <c r="I2018">
        <v>470</v>
      </c>
      <c r="J2018" t="s">
        <v>3446</v>
      </c>
      <c r="K2018">
        <v>2014</v>
      </c>
      <c r="L2018" t="s">
        <v>29</v>
      </c>
      <c r="M2018" t="s">
        <v>29</v>
      </c>
      <c r="N2018">
        <v>29.784344999999998</v>
      </c>
      <c r="O2018">
        <v>106.51269499999999</v>
      </c>
      <c r="P2018" t="s">
        <v>3485</v>
      </c>
      <c r="Q2018" s="3">
        <f>Table1[[#This Row],[Capacity (MW)]]*0.395*8760*10^-6</f>
        <v>1.6262939999999999</v>
      </c>
      <c r="R2018" s="3" cm="1">
        <f t="array" ref="R2018">AVERAGE(VLOOKUP(_xlfn.TEXTSPLIT(Table1[[#This Row],[Fuel (no space after comma)]], ","), FuelList_Final_EF!$A$2:$B$65, 2, FALSE))</f>
        <v>53.06</v>
      </c>
      <c r="S2018" s="3">
        <f>Table1[[#This Row],[Generation (TWh)]]*10^9*VLOOKUP(Table1[[#This Row],[Turbine/Engine Technology]],Technology_HR!$A$2:$B$11,2,FALSE)*10^-6</f>
        <v>12276893.405999999</v>
      </c>
      <c r="T2018" s="5">
        <f>Table1[[#This Row],[Fuel Consumption (mmBtu)]]*Table1[[#This Row],[Emission Factor (kg CO2/ mmBtu)]]*10^3</f>
        <v>651411964122.35999</v>
      </c>
      <c r="U2018" s="3">
        <f>Table1[[#This Row],[Emissions (g CO2)]]/(Table1[[#This Row],[Generation (TWh)]]*10^9)</f>
        <v>400.54993999999999</v>
      </c>
    </row>
    <row r="2019" spans="1:21" x14ac:dyDescent="0.35">
      <c r="A2019" t="s">
        <v>479</v>
      </c>
      <c r="B2019" t="s">
        <v>3239</v>
      </c>
      <c r="C2019" t="str">
        <f>SUBSTITUTE(Table1[[#This Row],[Fuel]],", ",",")</f>
        <v>fossil gas: natural gas</v>
      </c>
      <c r="D2019" t="s">
        <v>3239</v>
      </c>
      <c r="H2019" t="s">
        <v>3438</v>
      </c>
      <c r="I2019">
        <v>742</v>
      </c>
      <c r="J2019" t="s">
        <v>3449</v>
      </c>
      <c r="K2019">
        <v>2025</v>
      </c>
      <c r="L2019" t="s">
        <v>29</v>
      </c>
      <c r="M2019" t="s">
        <v>29</v>
      </c>
      <c r="N2019">
        <v>29.784344999999998</v>
      </c>
      <c r="O2019">
        <v>106.51269499999999</v>
      </c>
      <c r="P2019" t="s">
        <v>3485</v>
      </c>
      <c r="Q2019" s="3">
        <f>Table1[[#This Row],[Capacity (MW)]]*0.395*8760*10^-6</f>
        <v>2.5674684000000001</v>
      </c>
      <c r="R2019" s="3" cm="1">
        <f t="array" ref="R2019">AVERAGE(VLOOKUP(_xlfn.TEXTSPLIT(Table1[[#This Row],[Fuel (no space after comma)]], ","), FuelList_Final_EF!$A$2:$B$65, 2, FALSE))</f>
        <v>53.06</v>
      </c>
      <c r="S2019" s="3">
        <f>Table1[[#This Row],[Generation (TWh)]]*10^9*VLOOKUP(Table1[[#This Row],[Turbine/Engine Technology]],Technology_HR!$A$2:$B$11,2,FALSE)*10^-6</f>
        <v>19381818.9516</v>
      </c>
      <c r="T2019" s="5">
        <f>Table1[[#This Row],[Fuel Consumption (mmBtu)]]*Table1[[#This Row],[Emission Factor (kg CO2/ mmBtu)]]*10^3</f>
        <v>1028399313571.8961</v>
      </c>
      <c r="U2019" s="3">
        <f>Table1[[#This Row],[Emissions (g CO2)]]/(Table1[[#This Row],[Generation (TWh)]]*10^9)</f>
        <v>400.54994000000005</v>
      </c>
    </row>
    <row r="2020" spans="1:21" x14ac:dyDescent="0.35">
      <c r="A2020" t="s">
        <v>479</v>
      </c>
      <c r="B2020" t="s">
        <v>3239</v>
      </c>
      <c r="C2020" t="str">
        <f>SUBSTITUTE(Table1[[#This Row],[Fuel]],", ",",")</f>
        <v>fossil gas: natural gas</v>
      </c>
      <c r="D2020" t="s">
        <v>3239</v>
      </c>
      <c r="H2020" t="s">
        <v>3438</v>
      </c>
      <c r="I2020">
        <v>742</v>
      </c>
      <c r="J2020" t="s">
        <v>3449</v>
      </c>
      <c r="K2020">
        <v>2026</v>
      </c>
      <c r="L2020" t="s">
        <v>29</v>
      </c>
      <c r="M2020" t="s">
        <v>29</v>
      </c>
      <c r="N2020">
        <v>29.784344999999998</v>
      </c>
      <c r="O2020">
        <v>106.51269499999999</v>
      </c>
      <c r="P2020" t="s">
        <v>3485</v>
      </c>
      <c r="Q2020" s="3">
        <f>Table1[[#This Row],[Capacity (MW)]]*0.395*8760*10^-6</f>
        <v>2.5674684000000001</v>
      </c>
      <c r="R2020" s="3" cm="1">
        <f t="array" ref="R2020">AVERAGE(VLOOKUP(_xlfn.TEXTSPLIT(Table1[[#This Row],[Fuel (no space after comma)]], ","), FuelList_Final_EF!$A$2:$B$65, 2, FALSE))</f>
        <v>53.06</v>
      </c>
      <c r="S2020" s="3">
        <f>Table1[[#This Row],[Generation (TWh)]]*10^9*VLOOKUP(Table1[[#This Row],[Turbine/Engine Technology]],Technology_HR!$A$2:$B$11,2,FALSE)*10^-6</f>
        <v>19381818.9516</v>
      </c>
      <c r="T2020" s="5">
        <f>Table1[[#This Row],[Fuel Consumption (mmBtu)]]*Table1[[#This Row],[Emission Factor (kg CO2/ mmBtu)]]*10^3</f>
        <v>1028399313571.8961</v>
      </c>
      <c r="U2020" s="3">
        <f>Table1[[#This Row],[Emissions (g CO2)]]/(Table1[[#This Row],[Generation (TWh)]]*10^9)</f>
        <v>400.54994000000005</v>
      </c>
    </row>
    <row r="2021" spans="1:21" x14ac:dyDescent="0.35">
      <c r="A2021" t="s">
        <v>479</v>
      </c>
      <c r="B2021" t="s">
        <v>3239</v>
      </c>
      <c r="C2021" t="str">
        <f>SUBSTITUTE(Table1[[#This Row],[Fuel]],", ",",")</f>
        <v>fossil gas: natural gas</v>
      </c>
      <c r="D2021" t="s">
        <v>3239</v>
      </c>
      <c r="H2021" t="s">
        <v>3438</v>
      </c>
      <c r="I2021">
        <v>700</v>
      </c>
      <c r="J2021" t="s">
        <v>3452</v>
      </c>
      <c r="K2021" t="s">
        <v>29</v>
      </c>
      <c r="L2021" t="s">
        <v>29</v>
      </c>
      <c r="M2021" t="s">
        <v>29</v>
      </c>
      <c r="N2021">
        <v>29.784344999999998</v>
      </c>
      <c r="O2021">
        <v>106.51269499999999</v>
      </c>
      <c r="P2021" t="s">
        <v>3485</v>
      </c>
      <c r="Q2021" s="3">
        <f>Table1[[#This Row],[Capacity (MW)]]*0.395*8760*10^-6</f>
        <v>2.4221399999999997</v>
      </c>
      <c r="R2021" s="3" cm="1">
        <f t="array" ref="R2021">AVERAGE(VLOOKUP(_xlfn.TEXTSPLIT(Table1[[#This Row],[Fuel (no space after comma)]], ","), FuelList_Final_EF!$A$2:$B$65, 2, FALSE))</f>
        <v>53.06</v>
      </c>
      <c r="S2021" s="3">
        <f>Table1[[#This Row],[Generation (TWh)]]*10^9*VLOOKUP(Table1[[#This Row],[Turbine/Engine Technology]],Technology_HR!$A$2:$B$11,2,FALSE)*10^-6</f>
        <v>18284734.859999996</v>
      </c>
      <c r="T2021" s="5">
        <f>Table1[[#This Row],[Fuel Consumption (mmBtu)]]*Table1[[#This Row],[Emission Factor (kg CO2/ mmBtu)]]*10^3</f>
        <v>970188031671.59985</v>
      </c>
      <c r="U2021" s="3">
        <f>Table1[[#This Row],[Emissions (g CO2)]]/(Table1[[#This Row],[Generation (TWh)]]*10^9)</f>
        <v>400.54993999999999</v>
      </c>
    </row>
    <row r="2022" spans="1:21" x14ac:dyDescent="0.35">
      <c r="A2022" t="s">
        <v>609</v>
      </c>
      <c r="B2022" t="s">
        <v>3239</v>
      </c>
      <c r="C2022" t="str">
        <f>SUBSTITUTE(Table1[[#This Row],[Fuel]],", ",",")</f>
        <v>fossil gas: natural gas</v>
      </c>
      <c r="D2022" t="s">
        <v>3239</v>
      </c>
      <c r="H2022" t="s">
        <v>3438</v>
      </c>
      <c r="I2022">
        <v>100</v>
      </c>
      <c r="J2022" t="s">
        <v>3447</v>
      </c>
      <c r="K2022" t="s">
        <v>29</v>
      </c>
      <c r="L2022" t="s">
        <v>29</v>
      </c>
      <c r="M2022" t="s">
        <v>29</v>
      </c>
      <c r="N2022">
        <v>32.725448999999998</v>
      </c>
      <c r="O2022">
        <v>120.067667</v>
      </c>
      <c r="P2022" t="s">
        <v>3485</v>
      </c>
      <c r="Q2022" s="3">
        <f>Table1[[#This Row],[Capacity (MW)]]*0.395*8760*10^-6</f>
        <v>0.34601999999999999</v>
      </c>
      <c r="R2022" s="3" cm="1">
        <f t="array" ref="R2022">AVERAGE(VLOOKUP(_xlfn.TEXTSPLIT(Table1[[#This Row],[Fuel (no space after comma)]], ","), FuelList_Final_EF!$A$2:$B$65, 2, FALSE))</f>
        <v>53.06</v>
      </c>
      <c r="S2022" s="3">
        <f>Table1[[#This Row],[Generation (TWh)]]*10^9*VLOOKUP(Table1[[#This Row],[Turbine/Engine Technology]],Technology_HR!$A$2:$B$11,2,FALSE)*10^-6</f>
        <v>2612104.98</v>
      </c>
      <c r="T2022" s="5">
        <f>Table1[[#This Row],[Fuel Consumption (mmBtu)]]*Table1[[#This Row],[Emission Factor (kg CO2/ mmBtu)]]*10^3</f>
        <v>138598290238.80002</v>
      </c>
      <c r="U2022" s="3">
        <f>Table1[[#This Row],[Emissions (g CO2)]]/(Table1[[#This Row],[Generation (TWh)]]*10^9)</f>
        <v>400.54994000000005</v>
      </c>
    </row>
    <row r="2023" spans="1:21" x14ac:dyDescent="0.35">
      <c r="A2023" t="s">
        <v>609</v>
      </c>
      <c r="B2023" t="s">
        <v>3239</v>
      </c>
      <c r="C2023" t="str">
        <f>SUBSTITUTE(Table1[[#This Row],[Fuel]],", ",",")</f>
        <v>fossil gas: natural gas</v>
      </c>
      <c r="D2023" t="s">
        <v>3239</v>
      </c>
      <c r="H2023" t="s">
        <v>3438</v>
      </c>
      <c r="I2023">
        <v>100</v>
      </c>
      <c r="J2023" t="s">
        <v>3447</v>
      </c>
      <c r="K2023" t="s">
        <v>29</v>
      </c>
      <c r="L2023" t="s">
        <v>29</v>
      </c>
      <c r="M2023" t="s">
        <v>29</v>
      </c>
      <c r="N2023">
        <v>32.725448999999998</v>
      </c>
      <c r="O2023">
        <v>120.067667</v>
      </c>
      <c r="P2023" t="s">
        <v>3485</v>
      </c>
      <c r="Q2023" s="3">
        <f>Table1[[#This Row],[Capacity (MW)]]*0.395*8760*10^-6</f>
        <v>0.34601999999999999</v>
      </c>
      <c r="R2023" s="3" cm="1">
        <f t="array" ref="R2023">AVERAGE(VLOOKUP(_xlfn.TEXTSPLIT(Table1[[#This Row],[Fuel (no space after comma)]], ","), FuelList_Final_EF!$A$2:$B$65, 2, FALSE))</f>
        <v>53.06</v>
      </c>
      <c r="S2023" s="3">
        <f>Table1[[#This Row],[Generation (TWh)]]*10^9*VLOOKUP(Table1[[#This Row],[Turbine/Engine Technology]],Technology_HR!$A$2:$B$11,2,FALSE)*10^-6</f>
        <v>2612104.98</v>
      </c>
      <c r="T2023" s="5">
        <f>Table1[[#This Row],[Fuel Consumption (mmBtu)]]*Table1[[#This Row],[Emission Factor (kg CO2/ mmBtu)]]*10^3</f>
        <v>138598290238.80002</v>
      </c>
      <c r="U2023" s="3">
        <f>Table1[[#This Row],[Emissions (g CO2)]]/(Table1[[#This Row],[Generation (TWh)]]*10^9)</f>
        <v>400.54994000000005</v>
      </c>
    </row>
    <row r="2024" spans="1:21" x14ac:dyDescent="0.35">
      <c r="A2024" t="s">
        <v>610</v>
      </c>
      <c r="B2024" t="s">
        <v>3239</v>
      </c>
      <c r="C2024" t="str">
        <f>SUBSTITUTE(Table1[[#This Row],[Fuel]],", ",",")</f>
        <v>fossil gas: natural gas</v>
      </c>
      <c r="D2024" t="s">
        <v>3239</v>
      </c>
      <c r="H2024" t="s">
        <v>3438</v>
      </c>
      <c r="I2024">
        <v>473</v>
      </c>
      <c r="J2024" t="s">
        <v>3446</v>
      </c>
      <c r="K2024">
        <v>2020</v>
      </c>
      <c r="L2024" t="s">
        <v>29</v>
      </c>
      <c r="M2024" t="s">
        <v>29</v>
      </c>
      <c r="N2024">
        <v>22.983207</v>
      </c>
      <c r="O2024">
        <v>114.10251700000001</v>
      </c>
      <c r="P2024" t="s">
        <v>3485</v>
      </c>
      <c r="Q2024" s="3">
        <f>Table1[[#This Row],[Capacity (MW)]]*0.395*8760*10^-6</f>
        <v>1.6366746000000001</v>
      </c>
      <c r="R2024" s="3" cm="1">
        <f t="array" ref="R2024">AVERAGE(VLOOKUP(_xlfn.TEXTSPLIT(Table1[[#This Row],[Fuel (no space after comma)]], ","), FuelList_Final_EF!$A$2:$B$65, 2, FALSE))</f>
        <v>53.06</v>
      </c>
      <c r="S2024" s="3">
        <f>Table1[[#This Row],[Generation (TWh)]]*10^9*VLOOKUP(Table1[[#This Row],[Turbine/Engine Technology]],Technology_HR!$A$2:$B$11,2,FALSE)*10^-6</f>
        <v>12355256.555399999</v>
      </c>
      <c r="T2024" s="5">
        <f>Table1[[#This Row],[Fuel Consumption (mmBtu)]]*Table1[[#This Row],[Emission Factor (kg CO2/ mmBtu)]]*10^3</f>
        <v>655569912829.52393</v>
      </c>
      <c r="U2024" s="3">
        <f>Table1[[#This Row],[Emissions (g CO2)]]/(Table1[[#This Row],[Generation (TWh)]]*10^9)</f>
        <v>400.54993999999994</v>
      </c>
    </row>
    <row r="2025" spans="1:21" x14ac:dyDescent="0.35">
      <c r="A2025" t="s">
        <v>610</v>
      </c>
      <c r="B2025" t="s">
        <v>3239</v>
      </c>
      <c r="C2025" t="str">
        <f>SUBSTITUTE(Table1[[#This Row],[Fuel]],", ",",")</f>
        <v>fossil gas: natural gas</v>
      </c>
      <c r="D2025" t="s">
        <v>3239</v>
      </c>
      <c r="H2025" t="s">
        <v>3438</v>
      </c>
      <c r="I2025">
        <v>472.5</v>
      </c>
      <c r="J2025" t="s">
        <v>3446</v>
      </c>
      <c r="K2025">
        <v>2020</v>
      </c>
      <c r="L2025" t="s">
        <v>29</v>
      </c>
      <c r="M2025" t="s">
        <v>29</v>
      </c>
      <c r="N2025">
        <v>22.983207</v>
      </c>
      <c r="O2025">
        <v>114.10251700000001</v>
      </c>
      <c r="P2025" t="s">
        <v>3485</v>
      </c>
      <c r="Q2025" s="3">
        <f>Table1[[#This Row],[Capacity (MW)]]*0.395*8760*10^-6</f>
        <v>1.6349445000000002</v>
      </c>
      <c r="R2025" s="3" cm="1">
        <f t="array" ref="R2025">AVERAGE(VLOOKUP(_xlfn.TEXTSPLIT(Table1[[#This Row],[Fuel (no space after comma)]], ","), FuelList_Final_EF!$A$2:$B$65, 2, FALSE))</f>
        <v>53.06</v>
      </c>
      <c r="S2025" s="3">
        <f>Table1[[#This Row],[Generation (TWh)]]*10^9*VLOOKUP(Table1[[#This Row],[Turbine/Engine Technology]],Technology_HR!$A$2:$B$11,2,FALSE)*10^-6</f>
        <v>12342196.030500002</v>
      </c>
      <c r="T2025" s="5">
        <f>Table1[[#This Row],[Fuel Consumption (mmBtu)]]*Table1[[#This Row],[Emission Factor (kg CO2/ mmBtu)]]*10^3</f>
        <v>654876921378.33008</v>
      </c>
      <c r="U2025" s="3">
        <f>Table1[[#This Row],[Emissions (g CO2)]]/(Table1[[#This Row],[Generation (TWh)]]*10^9)</f>
        <v>400.54993999999999</v>
      </c>
    </row>
    <row r="2026" spans="1:21" x14ac:dyDescent="0.35">
      <c r="A2026" t="s">
        <v>610</v>
      </c>
      <c r="B2026" t="s">
        <v>3239</v>
      </c>
      <c r="C2026" t="str">
        <f>SUBSTITUTE(Table1[[#This Row],[Fuel]],", ",",")</f>
        <v>fossil gas: natural gas</v>
      </c>
      <c r="D2026" t="s">
        <v>3239</v>
      </c>
      <c r="H2026" t="s">
        <v>3438</v>
      </c>
      <c r="I2026">
        <v>498</v>
      </c>
      <c r="J2026" t="s">
        <v>3449</v>
      </c>
      <c r="K2026">
        <v>2025</v>
      </c>
      <c r="L2026" t="s">
        <v>29</v>
      </c>
      <c r="M2026" t="s">
        <v>29</v>
      </c>
      <c r="N2026">
        <v>22.983207</v>
      </c>
      <c r="O2026">
        <v>114.10251700000001</v>
      </c>
      <c r="P2026" t="s">
        <v>3485</v>
      </c>
      <c r="Q2026" s="3">
        <f>Table1[[#This Row],[Capacity (MW)]]*0.395*8760*10^-6</f>
        <v>1.7231795999999999</v>
      </c>
      <c r="R2026" s="3" cm="1">
        <f t="array" ref="R2026">AVERAGE(VLOOKUP(_xlfn.TEXTSPLIT(Table1[[#This Row],[Fuel (no space after comma)]], ","), FuelList_Final_EF!$A$2:$B$65, 2, FALSE))</f>
        <v>53.06</v>
      </c>
      <c r="S2026" s="3">
        <f>Table1[[#This Row],[Generation (TWh)]]*10^9*VLOOKUP(Table1[[#This Row],[Turbine/Engine Technology]],Technology_HR!$A$2:$B$11,2,FALSE)*10^-6</f>
        <v>13008282.8004</v>
      </c>
      <c r="T2026" s="5">
        <f>Table1[[#This Row],[Fuel Consumption (mmBtu)]]*Table1[[#This Row],[Emission Factor (kg CO2/ mmBtu)]]*10^3</f>
        <v>690219485389.224</v>
      </c>
      <c r="U2026" s="3">
        <f>Table1[[#This Row],[Emissions (g CO2)]]/(Table1[[#This Row],[Generation (TWh)]]*10^9)</f>
        <v>400.54993999999999</v>
      </c>
    </row>
    <row r="2027" spans="1:21" x14ac:dyDescent="0.35">
      <c r="A2027" t="s">
        <v>610</v>
      </c>
      <c r="B2027" t="s">
        <v>3239</v>
      </c>
      <c r="C2027" t="str">
        <f>SUBSTITUTE(Table1[[#This Row],[Fuel]],", ",",")</f>
        <v>fossil gas: natural gas</v>
      </c>
      <c r="D2027" t="s">
        <v>3239</v>
      </c>
      <c r="H2027" t="s">
        <v>3438</v>
      </c>
      <c r="I2027">
        <v>498</v>
      </c>
      <c r="J2027" t="s">
        <v>3449</v>
      </c>
      <c r="K2027">
        <v>2025</v>
      </c>
      <c r="L2027" t="s">
        <v>29</v>
      </c>
      <c r="M2027" t="s">
        <v>29</v>
      </c>
      <c r="N2027">
        <v>22.983207</v>
      </c>
      <c r="O2027">
        <v>114.10251700000001</v>
      </c>
      <c r="P2027" t="s">
        <v>3485</v>
      </c>
      <c r="Q2027" s="3">
        <f>Table1[[#This Row],[Capacity (MW)]]*0.395*8760*10^-6</f>
        <v>1.7231795999999999</v>
      </c>
      <c r="R2027" s="3" cm="1">
        <f t="array" ref="R2027">AVERAGE(VLOOKUP(_xlfn.TEXTSPLIT(Table1[[#This Row],[Fuel (no space after comma)]], ","), FuelList_Final_EF!$A$2:$B$65, 2, FALSE))</f>
        <v>53.06</v>
      </c>
      <c r="S2027" s="3">
        <f>Table1[[#This Row],[Generation (TWh)]]*10^9*VLOOKUP(Table1[[#This Row],[Turbine/Engine Technology]],Technology_HR!$A$2:$B$11,2,FALSE)*10^-6</f>
        <v>13008282.8004</v>
      </c>
      <c r="T2027" s="5">
        <f>Table1[[#This Row],[Fuel Consumption (mmBtu)]]*Table1[[#This Row],[Emission Factor (kg CO2/ mmBtu)]]*10^3</f>
        <v>690219485389.224</v>
      </c>
      <c r="U2027" s="3">
        <f>Table1[[#This Row],[Emissions (g CO2)]]/(Table1[[#This Row],[Generation (TWh)]]*10^9)</f>
        <v>400.54993999999999</v>
      </c>
    </row>
    <row r="2028" spans="1:21" x14ac:dyDescent="0.35">
      <c r="A2028" t="s">
        <v>611</v>
      </c>
      <c r="B2028" t="s">
        <v>3239</v>
      </c>
      <c r="C2028" t="str">
        <f>SUBSTITUTE(Table1[[#This Row],[Fuel]],", ",",")</f>
        <v>fossil gas: natural gas</v>
      </c>
      <c r="D2028" t="s">
        <v>3239</v>
      </c>
      <c r="H2028" t="s">
        <v>3436</v>
      </c>
      <c r="I2028">
        <v>120</v>
      </c>
      <c r="J2028" t="s">
        <v>3450</v>
      </c>
      <c r="K2028" t="s">
        <v>29</v>
      </c>
      <c r="L2028" t="s">
        <v>29</v>
      </c>
      <c r="M2028" t="s">
        <v>29</v>
      </c>
      <c r="N2028">
        <v>23.689729</v>
      </c>
      <c r="O2028">
        <v>114.29295</v>
      </c>
      <c r="P2028" t="s">
        <v>3485</v>
      </c>
      <c r="Q2028" s="3">
        <f>Table1[[#This Row],[Capacity (MW)]]*0.395*8760*10^-6</f>
        <v>0.41522400000000004</v>
      </c>
      <c r="R2028" s="3" cm="1">
        <f t="array" ref="R2028">AVERAGE(VLOOKUP(_xlfn.TEXTSPLIT(Table1[[#This Row],[Fuel (no space after comma)]], ","), FuelList_Final_EF!$A$2:$B$65, 2, FALSE))</f>
        <v>53.06</v>
      </c>
      <c r="S2028" s="3">
        <f>Table1[[#This Row],[Generation (TWh)]]*10^9*VLOOKUP(Table1[[#This Row],[Turbine/Engine Technology]],Technology_HR!$A$2:$B$11,2,FALSE)*10^-6</f>
        <v>4571616.2400000012</v>
      </c>
      <c r="T2028" s="5">
        <f>Table1[[#This Row],[Fuel Consumption (mmBtu)]]*Table1[[#This Row],[Emission Factor (kg CO2/ mmBtu)]]*10^3</f>
        <v>242569957694.40009</v>
      </c>
      <c r="U2028" s="3">
        <f>Table1[[#This Row],[Emissions (g CO2)]]/(Table1[[#This Row],[Generation (TWh)]]*10^9)</f>
        <v>584.19060000000013</v>
      </c>
    </row>
    <row r="2029" spans="1:21" x14ac:dyDescent="0.35">
      <c r="A2029" t="s">
        <v>611</v>
      </c>
      <c r="B2029" t="s">
        <v>3239</v>
      </c>
      <c r="C2029" t="str">
        <f>SUBSTITUTE(Table1[[#This Row],[Fuel]],", ",",")</f>
        <v>fossil gas: natural gas</v>
      </c>
      <c r="D2029" t="s">
        <v>3239</v>
      </c>
      <c r="H2029" t="s">
        <v>3436</v>
      </c>
      <c r="I2029">
        <v>120</v>
      </c>
      <c r="J2029" t="s">
        <v>3450</v>
      </c>
      <c r="K2029" t="s">
        <v>29</v>
      </c>
      <c r="L2029" t="s">
        <v>29</v>
      </c>
      <c r="M2029" t="s">
        <v>29</v>
      </c>
      <c r="N2029">
        <v>23.689729</v>
      </c>
      <c r="O2029">
        <v>114.29295</v>
      </c>
      <c r="P2029" t="s">
        <v>3485</v>
      </c>
      <c r="Q2029" s="3">
        <f>Table1[[#This Row],[Capacity (MW)]]*0.395*8760*10^-6</f>
        <v>0.41522400000000004</v>
      </c>
      <c r="R2029" s="3" cm="1">
        <f t="array" ref="R2029">AVERAGE(VLOOKUP(_xlfn.TEXTSPLIT(Table1[[#This Row],[Fuel (no space after comma)]], ","), FuelList_Final_EF!$A$2:$B$65, 2, FALSE))</f>
        <v>53.06</v>
      </c>
      <c r="S2029" s="3">
        <f>Table1[[#This Row],[Generation (TWh)]]*10^9*VLOOKUP(Table1[[#This Row],[Turbine/Engine Technology]],Technology_HR!$A$2:$B$11,2,FALSE)*10^-6</f>
        <v>4571616.2400000012</v>
      </c>
      <c r="T2029" s="5">
        <f>Table1[[#This Row],[Fuel Consumption (mmBtu)]]*Table1[[#This Row],[Emission Factor (kg CO2/ mmBtu)]]*10^3</f>
        <v>242569957694.40009</v>
      </c>
      <c r="U2029" s="3">
        <f>Table1[[#This Row],[Emissions (g CO2)]]/(Table1[[#This Row],[Generation (TWh)]]*10^9)</f>
        <v>584.19060000000013</v>
      </c>
    </row>
    <row r="2030" spans="1:21" x14ac:dyDescent="0.35">
      <c r="A2030" t="s">
        <v>541</v>
      </c>
      <c r="B2030" t="s">
        <v>3239</v>
      </c>
      <c r="C2030" t="str">
        <f>SUBSTITUTE(Table1[[#This Row],[Fuel]],", ",",")</f>
        <v>fossil gas: natural gas</v>
      </c>
      <c r="D2030" t="s">
        <v>3239</v>
      </c>
      <c r="H2030" t="s">
        <v>3438</v>
      </c>
      <c r="I2030">
        <v>70</v>
      </c>
      <c r="J2030" t="s">
        <v>3446</v>
      </c>
      <c r="K2030">
        <v>2017</v>
      </c>
      <c r="L2030" t="s">
        <v>29</v>
      </c>
      <c r="M2030" t="s">
        <v>29</v>
      </c>
      <c r="N2030">
        <v>25.210685999999999</v>
      </c>
      <c r="O2030">
        <v>110.180593</v>
      </c>
      <c r="P2030" t="s">
        <v>3485</v>
      </c>
      <c r="Q2030" s="3">
        <f>Table1[[#This Row],[Capacity (MW)]]*0.395*8760*10^-6</f>
        <v>0.24221400000000001</v>
      </c>
      <c r="R2030" s="3" cm="1">
        <f t="array" ref="R2030">AVERAGE(VLOOKUP(_xlfn.TEXTSPLIT(Table1[[#This Row],[Fuel (no space after comma)]], ","), FuelList_Final_EF!$A$2:$B$65, 2, FALSE))</f>
        <v>53.06</v>
      </c>
      <c r="S2030" s="3">
        <f>Table1[[#This Row],[Generation (TWh)]]*10^9*VLOOKUP(Table1[[#This Row],[Turbine/Engine Technology]],Technology_HR!$A$2:$B$11,2,FALSE)*10^-6</f>
        <v>1828473.486</v>
      </c>
      <c r="T2030" s="5">
        <f>Table1[[#This Row],[Fuel Consumption (mmBtu)]]*Table1[[#This Row],[Emission Factor (kg CO2/ mmBtu)]]*10^3</f>
        <v>97018803167.160004</v>
      </c>
      <c r="U2030" s="3">
        <f>Table1[[#This Row],[Emissions (g CO2)]]/(Table1[[#This Row],[Generation (TWh)]]*10^9)</f>
        <v>400.54993999999999</v>
      </c>
    </row>
    <row r="2031" spans="1:21" x14ac:dyDescent="0.35">
      <c r="A2031" t="s">
        <v>541</v>
      </c>
      <c r="B2031" t="s">
        <v>3239</v>
      </c>
      <c r="C2031" t="str">
        <f>SUBSTITUTE(Table1[[#This Row],[Fuel]],", ",",")</f>
        <v>fossil gas: natural gas</v>
      </c>
      <c r="D2031" t="s">
        <v>3239</v>
      </c>
      <c r="H2031" t="s">
        <v>3438</v>
      </c>
      <c r="I2031">
        <v>70</v>
      </c>
      <c r="J2031" t="s">
        <v>3446</v>
      </c>
      <c r="K2031">
        <v>2017</v>
      </c>
      <c r="L2031" t="s">
        <v>29</v>
      </c>
      <c r="M2031" t="s">
        <v>29</v>
      </c>
      <c r="N2031">
        <v>25.210685999999999</v>
      </c>
      <c r="O2031">
        <v>110.180593</v>
      </c>
      <c r="P2031" t="s">
        <v>3485</v>
      </c>
      <c r="Q2031" s="3">
        <f>Table1[[#This Row],[Capacity (MW)]]*0.395*8760*10^-6</f>
        <v>0.24221400000000001</v>
      </c>
      <c r="R2031" s="3" cm="1">
        <f t="array" ref="R2031">AVERAGE(VLOOKUP(_xlfn.TEXTSPLIT(Table1[[#This Row],[Fuel (no space after comma)]], ","), FuelList_Final_EF!$A$2:$B$65, 2, FALSE))</f>
        <v>53.06</v>
      </c>
      <c r="S2031" s="3">
        <f>Table1[[#This Row],[Generation (TWh)]]*10^9*VLOOKUP(Table1[[#This Row],[Turbine/Engine Technology]],Technology_HR!$A$2:$B$11,2,FALSE)*10^-6</f>
        <v>1828473.486</v>
      </c>
      <c r="T2031" s="5">
        <f>Table1[[#This Row],[Fuel Consumption (mmBtu)]]*Table1[[#This Row],[Emission Factor (kg CO2/ mmBtu)]]*10^3</f>
        <v>97018803167.160004</v>
      </c>
      <c r="U2031" s="3">
        <f>Table1[[#This Row],[Emissions (g CO2)]]/(Table1[[#This Row],[Generation (TWh)]]*10^9)</f>
        <v>400.54993999999999</v>
      </c>
    </row>
    <row r="2032" spans="1:21" x14ac:dyDescent="0.35">
      <c r="A2032" t="s">
        <v>541</v>
      </c>
      <c r="B2032" t="s">
        <v>3239</v>
      </c>
      <c r="C2032" t="str">
        <f>SUBSTITUTE(Table1[[#This Row],[Fuel]],", ",",")</f>
        <v>fossil gas: natural gas</v>
      </c>
      <c r="D2032" t="s">
        <v>3239</v>
      </c>
      <c r="H2032" t="s">
        <v>3438</v>
      </c>
      <c r="I2032">
        <v>70</v>
      </c>
      <c r="J2032" t="s">
        <v>3446</v>
      </c>
      <c r="K2032">
        <v>2017</v>
      </c>
      <c r="L2032" t="s">
        <v>29</v>
      </c>
      <c r="M2032" t="s">
        <v>29</v>
      </c>
      <c r="N2032">
        <v>25.210685999999999</v>
      </c>
      <c r="O2032">
        <v>110.180593</v>
      </c>
      <c r="P2032" t="s">
        <v>3485</v>
      </c>
      <c r="Q2032" s="3">
        <f>Table1[[#This Row],[Capacity (MW)]]*0.395*8760*10^-6</f>
        <v>0.24221400000000001</v>
      </c>
      <c r="R2032" s="3" cm="1">
        <f t="array" ref="R2032">AVERAGE(VLOOKUP(_xlfn.TEXTSPLIT(Table1[[#This Row],[Fuel (no space after comma)]], ","), FuelList_Final_EF!$A$2:$B$65, 2, FALSE))</f>
        <v>53.06</v>
      </c>
      <c r="S2032" s="3">
        <f>Table1[[#This Row],[Generation (TWh)]]*10^9*VLOOKUP(Table1[[#This Row],[Turbine/Engine Technology]],Technology_HR!$A$2:$B$11,2,FALSE)*10^-6</f>
        <v>1828473.486</v>
      </c>
      <c r="T2032" s="5">
        <f>Table1[[#This Row],[Fuel Consumption (mmBtu)]]*Table1[[#This Row],[Emission Factor (kg CO2/ mmBtu)]]*10^3</f>
        <v>97018803167.160004</v>
      </c>
      <c r="U2032" s="3">
        <f>Table1[[#This Row],[Emissions (g CO2)]]/(Table1[[#This Row],[Generation (TWh)]]*10^9)</f>
        <v>400.54993999999999</v>
      </c>
    </row>
    <row r="2033" spans="1:21" x14ac:dyDescent="0.35">
      <c r="A2033" t="s">
        <v>612</v>
      </c>
      <c r="B2033" t="s">
        <v>3239</v>
      </c>
      <c r="C2033" t="str">
        <f>SUBSTITUTE(Table1[[#This Row],[Fuel]],", ",",")</f>
        <v>fossil gas: natural gas</v>
      </c>
      <c r="D2033" t="s">
        <v>3239</v>
      </c>
      <c r="H2033" t="s">
        <v>3438</v>
      </c>
      <c r="I2033">
        <v>460</v>
      </c>
      <c r="J2033" t="s">
        <v>3444</v>
      </c>
      <c r="K2033" t="s">
        <v>29</v>
      </c>
      <c r="L2033" t="s">
        <v>29</v>
      </c>
      <c r="M2033" t="s">
        <v>29</v>
      </c>
      <c r="N2033">
        <v>19.961827</v>
      </c>
      <c r="O2033">
        <v>110.03595300000001</v>
      </c>
      <c r="P2033" t="s">
        <v>3485</v>
      </c>
      <c r="Q2033" s="3">
        <f>Table1[[#This Row],[Capacity (MW)]]*0.395*8760*10^-6</f>
        <v>1.5916920000000001</v>
      </c>
      <c r="R2033" s="3" cm="1">
        <f t="array" ref="R2033">AVERAGE(VLOOKUP(_xlfn.TEXTSPLIT(Table1[[#This Row],[Fuel (no space after comma)]], ","), FuelList_Final_EF!$A$2:$B$65, 2, FALSE))</f>
        <v>53.06</v>
      </c>
      <c r="S2033" s="3">
        <f>Table1[[#This Row],[Generation (TWh)]]*10^9*VLOOKUP(Table1[[#This Row],[Turbine/Engine Technology]],Technology_HR!$A$2:$B$11,2,FALSE)*10^-6</f>
        <v>12015682.908</v>
      </c>
      <c r="T2033" s="5">
        <f>Table1[[#This Row],[Fuel Consumption (mmBtu)]]*Table1[[#This Row],[Emission Factor (kg CO2/ mmBtu)]]*10^3</f>
        <v>637552135098.47998</v>
      </c>
      <c r="U2033" s="3">
        <f>Table1[[#This Row],[Emissions (g CO2)]]/(Table1[[#This Row],[Generation (TWh)]]*10^9)</f>
        <v>400.54993999999999</v>
      </c>
    </row>
    <row r="2034" spans="1:21" x14ac:dyDescent="0.35">
      <c r="A2034" t="s">
        <v>612</v>
      </c>
      <c r="B2034" t="s">
        <v>3239</v>
      </c>
      <c r="C2034" t="str">
        <f>SUBSTITUTE(Table1[[#This Row],[Fuel]],", ",",")</f>
        <v>fossil gas: natural gas</v>
      </c>
      <c r="D2034" t="s">
        <v>3239</v>
      </c>
      <c r="H2034" t="s">
        <v>3438</v>
      </c>
      <c r="I2034">
        <v>460</v>
      </c>
      <c r="J2034" t="s">
        <v>3444</v>
      </c>
      <c r="K2034" t="s">
        <v>29</v>
      </c>
      <c r="L2034" t="s">
        <v>29</v>
      </c>
      <c r="M2034" t="s">
        <v>29</v>
      </c>
      <c r="N2034">
        <v>19.961827</v>
      </c>
      <c r="O2034">
        <v>110.03595300000001</v>
      </c>
      <c r="P2034" t="s">
        <v>3485</v>
      </c>
      <c r="Q2034" s="3">
        <f>Table1[[#This Row],[Capacity (MW)]]*0.395*8760*10^-6</f>
        <v>1.5916920000000001</v>
      </c>
      <c r="R2034" s="3" cm="1">
        <f t="array" ref="R2034">AVERAGE(VLOOKUP(_xlfn.TEXTSPLIT(Table1[[#This Row],[Fuel (no space after comma)]], ","), FuelList_Final_EF!$A$2:$B$65, 2, FALSE))</f>
        <v>53.06</v>
      </c>
      <c r="S2034" s="3">
        <f>Table1[[#This Row],[Generation (TWh)]]*10^9*VLOOKUP(Table1[[#This Row],[Turbine/Engine Technology]],Technology_HR!$A$2:$B$11,2,FALSE)*10^-6</f>
        <v>12015682.908</v>
      </c>
      <c r="T2034" s="5">
        <f>Table1[[#This Row],[Fuel Consumption (mmBtu)]]*Table1[[#This Row],[Emission Factor (kg CO2/ mmBtu)]]*10^3</f>
        <v>637552135098.47998</v>
      </c>
      <c r="U2034" s="3">
        <f>Table1[[#This Row],[Emissions (g CO2)]]/(Table1[[#This Row],[Generation (TWh)]]*10^9)</f>
        <v>400.54993999999999</v>
      </c>
    </row>
    <row r="2035" spans="1:21" x14ac:dyDescent="0.35">
      <c r="A2035" t="s">
        <v>613</v>
      </c>
      <c r="B2035" t="s">
        <v>3239</v>
      </c>
      <c r="C2035" t="str">
        <f>SUBSTITUTE(Table1[[#This Row],[Fuel]],", ",",")</f>
        <v>fossil gas: natural gas</v>
      </c>
      <c r="D2035" t="s">
        <v>3239</v>
      </c>
      <c r="H2035" t="s">
        <v>3438</v>
      </c>
      <c r="I2035">
        <v>400</v>
      </c>
      <c r="J2035" t="s">
        <v>3446</v>
      </c>
      <c r="K2035">
        <v>2020</v>
      </c>
      <c r="L2035" t="s">
        <v>29</v>
      </c>
      <c r="M2035" t="s">
        <v>29</v>
      </c>
      <c r="N2035">
        <v>31.759170999999998</v>
      </c>
      <c r="O2035">
        <v>120.385457</v>
      </c>
      <c r="P2035" t="s">
        <v>3485</v>
      </c>
      <c r="Q2035" s="3">
        <f>Table1[[#This Row],[Capacity (MW)]]*0.395*8760*10^-6</f>
        <v>1.38408</v>
      </c>
      <c r="R2035" s="3" cm="1">
        <f t="array" ref="R2035">AVERAGE(VLOOKUP(_xlfn.TEXTSPLIT(Table1[[#This Row],[Fuel (no space after comma)]], ","), FuelList_Final_EF!$A$2:$B$65, 2, FALSE))</f>
        <v>53.06</v>
      </c>
      <c r="S2035" s="3">
        <f>Table1[[#This Row],[Generation (TWh)]]*10^9*VLOOKUP(Table1[[#This Row],[Turbine/Engine Technology]],Technology_HR!$A$2:$B$11,2,FALSE)*10^-6</f>
        <v>10448419.92</v>
      </c>
      <c r="T2035" s="5">
        <f>Table1[[#This Row],[Fuel Consumption (mmBtu)]]*Table1[[#This Row],[Emission Factor (kg CO2/ mmBtu)]]*10^3</f>
        <v>554393160955.20007</v>
      </c>
      <c r="U2035" s="3">
        <f>Table1[[#This Row],[Emissions (g CO2)]]/(Table1[[#This Row],[Generation (TWh)]]*10^9)</f>
        <v>400.54994000000005</v>
      </c>
    </row>
    <row r="2036" spans="1:21" x14ac:dyDescent="0.35">
      <c r="A2036" t="s">
        <v>613</v>
      </c>
      <c r="B2036" t="s">
        <v>3239</v>
      </c>
      <c r="C2036" t="str">
        <f>SUBSTITUTE(Table1[[#This Row],[Fuel]],", ",",")</f>
        <v>fossil gas: natural gas</v>
      </c>
      <c r="D2036" t="s">
        <v>3239</v>
      </c>
      <c r="H2036" t="s">
        <v>3438</v>
      </c>
      <c r="I2036">
        <v>400</v>
      </c>
      <c r="J2036" t="s">
        <v>3446</v>
      </c>
      <c r="K2036">
        <v>2020</v>
      </c>
      <c r="L2036" t="s">
        <v>29</v>
      </c>
      <c r="M2036" t="s">
        <v>29</v>
      </c>
      <c r="N2036">
        <v>31.759170999999998</v>
      </c>
      <c r="O2036">
        <v>120.385457</v>
      </c>
      <c r="P2036" t="s">
        <v>3485</v>
      </c>
      <c r="Q2036" s="3">
        <f>Table1[[#This Row],[Capacity (MW)]]*0.395*8760*10^-6</f>
        <v>1.38408</v>
      </c>
      <c r="R2036" s="3" cm="1">
        <f t="array" ref="R2036">AVERAGE(VLOOKUP(_xlfn.TEXTSPLIT(Table1[[#This Row],[Fuel (no space after comma)]], ","), FuelList_Final_EF!$A$2:$B$65, 2, FALSE))</f>
        <v>53.06</v>
      </c>
      <c r="S2036" s="3">
        <f>Table1[[#This Row],[Generation (TWh)]]*10^9*VLOOKUP(Table1[[#This Row],[Turbine/Engine Technology]],Technology_HR!$A$2:$B$11,2,FALSE)*10^-6</f>
        <v>10448419.92</v>
      </c>
      <c r="T2036" s="5">
        <f>Table1[[#This Row],[Fuel Consumption (mmBtu)]]*Table1[[#This Row],[Emission Factor (kg CO2/ mmBtu)]]*10^3</f>
        <v>554393160955.20007</v>
      </c>
      <c r="U2036" s="3">
        <f>Table1[[#This Row],[Emissions (g CO2)]]/(Table1[[#This Row],[Generation (TWh)]]*10^9)</f>
        <v>400.54994000000005</v>
      </c>
    </row>
    <row r="2037" spans="1:21" x14ac:dyDescent="0.35">
      <c r="A2037" t="s">
        <v>614</v>
      </c>
      <c r="B2037" t="s">
        <v>3239</v>
      </c>
      <c r="C2037" t="str">
        <f>SUBSTITUTE(Table1[[#This Row],[Fuel]],", ",",")</f>
        <v>fossil gas: natural gas</v>
      </c>
      <c r="D2037" t="s">
        <v>3239</v>
      </c>
      <c r="H2037" t="s">
        <v>3438</v>
      </c>
      <c r="I2037">
        <v>830</v>
      </c>
      <c r="J2037" t="s">
        <v>3447</v>
      </c>
      <c r="K2037">
        <v>2026</v>
      </c>
      <c r="L2037" t="s">
        <v>29</v>
      </c>
      <c r="M2037" t="s">
        <v>29</v>
      </c>
      <c r="N2037">
        <v>45.124699999999997</v>
      </c>
      <c r="O2037">
        <v>124.7972</v>
      </c>
      <c r="P2037" t="s">
        <v>3485</v>
      </c>
      <c r="Q2037" s="3">
        <f>Table1[[#This Row],[Capacity (MW)]]*0.395*8760*10^-6</f>
        <v>2.871966</v>
      </c>
      <c r="R2037" s="3" cm="1">
        <f t="array" ref="R2037">AVERAGE(VLOOKUP(_xlfn.TEXTSPLIT(Table1[[#This Row],[Fuel (no space after comma)]], ","), FuelList_Final_EF!$A$2:$B$65, 2, FALSE))</f>
        <v>53.06</v>
      </c>
      <c r="S2037" s="3">
        <f>Table1[[#This Row],[Generation (TWh)]]*10^9*VLOOKUP(Table1[[#This Row],[Turbine/Engine Technology]],Technology_HR!$A$2:$B$11,2,FALSE)*10^-6</f>
        <v>21680471.333999999</v>
      </c>
      <c r="T2037" s="5">
        <f>Table1[[#This Row],[Fuel Consumption (mmBtu)]]*Table1[[#This Row],[Emission Factor (kg CO2/ mmBtu)]]*10^3</f>
        <v>1150365808982.04</v>
      </c>
      <c r="U2037" s="3">
        <f>Table1[[#This Row],[Emissions (g CO2)]]/(Table1[[#This Row],[Generation (TWh)]]*10^9)</f>
        <v>400.54993999999999</v>
      </c>
    </row>
    <row r="2038" spans="1:21" x14ac:dyDescent="0.35">
      <c r="A2038" t="s">
        <v>614</v>
      </c>
      <c r="B2038" t="s">
        <v>3239</v>
      </c>
      <c r="C2038" t="str">
        <f>SUBSTITUTE(Table1[[#This Row],[Fuel]],", ",",")</f>
        <v>fossil gas: natural gas</v>
      </c>
      <c r="D2038" t="s">
        <v>3239</v>
      </c>
      <c r="H2038" t="s">
        <v>3438</v>
      </c>
      <c r="I2038">
        <v>830</v>
      </c>
      <c r="J2038" t="s">
        <v>3447</v>
      </c>
      <c r="K2038">
        <v>2026</v>
      </c>
      <c r="L2038" t="s">
        <v>29</v>
      </c>
      <c r="M2038" t="s">
        <v>29</v>
      </c>
      <c r="N2038">
        <v>45.124699999999997</v>
      </c>
      <c r="O2038">
        <v>124.7972</v>
      </c>
      <c r="P2038" t="s">
        <v>3485</v>
      </c>
      <c r="Q2038" s="3">
        <f>Table1[[#This Row],[Capacity (MW)]]*0.395*8760*10^-6</f>
        <v>2.871966</v>
      </c>
      <c r="R2038" s="3" cm="1">
        <f t="array" ref="R2038">AVERAGE(VLOOKUP(_xlfn.TEXTSPLIT(Table1[[#This Row],[Fuel (no space after comma)]], ","), FuelList_Final_EF!$A$2:$B$65, 2, FALSE))</f>
        <v>53.06</v>
      </c>
      <c r="S2038" s="3">
        <f>Table1[[#This Row],[Generation (TWh)]]*10^9*VLOOKUP(Table1[[#This Row],[Turbine/Engine Technology]],Technology_HR!$A$2:$B$11,2,FALSE)*10^-6</f>
        <v>21680471.333999999</v>
      </c>
      <c r="T2038" s="5">
        <f>Table1[[#This Row],[Fuel Consumption (mmBtu)]]*Table1[[#This Row],[Emission Factor (kg CO2/ mmBtu)]]*10^3</f>
        <v>1150365808982.04</v>
      </c>
      <c r="U2038" s="3">
        <f>Table1[[#This Row],[Emissions (g CO2)]]/(Table1[[#This Row],[Generation (TWh)]]*10^9)</f>
        <v>400.54993999999999</v>
      </c>
    </row>
    <row r="2039" spans="1:21" x14ac:dyDescent="0.35">
      <c r="A2039" t="s">
        <v>611</v>
      </c>
      <c r="B2039" t="s">
        <v>3239</v>
      </c>
      <c r="C2039" t="str">
        <f>SUBSTITUTE(Table1[[#This Row],[Fuel]],", ",",")</f>
        <v>fossil gas: natural gas</v>
      </c>
      <c r="D2039" t="s">
        <v>3239</v>
      </c>
      <c r="H2039" t="s">
        <v>3436</v>
      </c>
      <c r="I2039">
        <v>460</v>
      </c>
      <c r="J2039" t="s">
        <v>3451</v>
      </c>
      <c r="K2039" t="s">
        <v>29</v>
      </c>
      <c r="L2039" t="s">
        <v>29</v>
      </c>
      <c r="M2039" t="s">
        <v>29</v>
      </c>
      <c r="N2039">
        <v>23.689872999999999</v>
      </c>
      <c r="O2039">
        <v>114.29032599999999</v>
      </c>
      <c r="P2039" t="s">
        <v>3485</v>
      </c>
      <c r="Q2039" s="3">
        <f>Table1[[#This Row],[Capacity (MW)]]*0.395*8760*10^-6</f>
        <v>1.5916920000000001</v>
      </c>
      <c r="R2039" s="3" cm="1">
        <f t="array" ref="R2039">AVERAGE(VLOOKUP(_xlfn.TEXTSPLIT(Table1[[#This Row],[Fuel (no space after comma)]], ","), FuelList_Final_EF!$A$2:$B$65, 2, FALSE))</f>
        <v>53.06</v>
      </c>
      <c r="S2039" s="3">
        <f>Table1[[#This Row],[Generation (TWh)]]*10^9*VLOOKUP(Table1[[#This Row],[Turbine/Engine Technology]],Technology_HR!$A$2:$B$11,2,FALSE)*10^-6</f>
        <v>17524528.919999998</v>
      </c>
      <c r="T2039" s="5">
        <f>Table1[[#This Row],[Fuel Consumption (mmBtu)]]*Table1[[#This Row],[Emission Factor (kg CO2/ mmBtu)]]*10^3</f>
        <v>929851504495.19995</v>
      </c>
      <c r="U2039" s="3">
        <f>Table1[[#This Row],[Emissions (g CO2)]]/(Table1[[#This Row],[Generation (TWh)]]*10^9)</f>
        <v>584.19060000000002</v>
      </c>
    </row>
    <row r="2040" spans="1:21" x14ac:dyDescent="0.35">
      <c r="A2040" t="s">
        <v>611</v>
      </c>
      <c r="B2040" t="s">
        <v>3239</v>
      </c>
      <c r="C2040" t="str">
        <f>SUBSTITUTE(Table1[[#This Row],[Fuel]],", ",",")</f>
        <v>fossil gas: natural gas</v>
      </c>
      <c r="D2040" t="s">
        <v>3239</v>
      </c>
      <c r="H2040" t="s">
        <v>3436</v>
      </c>
      <c r="I2040">
        <v>460</v>
      </c>
      <c r="J2040" t="s">
        <v>3451</v>
      </c>
      <c r="K2040" t="s">
        <v>29</v>
      </c>
      <c r="L2040" t="s">
        <v>29</v>
      </c>
      <c r="M2040" t="s">
        <v>29</v>
      </c>
      <c r="N2040">
        <v>23.689872999999999</v>
      </c>
      <c r="O2040">
        <v>114.29032599999999</v>
      </c>
      <c r="P2040" t="s">
        <v>3485</v>
      </c>
      <c r="Q2040" s="3">
        <f>Table1[[#This Row],[Capacity (MW)]]*0.395*8760*10^-6</f>
        <v>1.5916920000000001</v>
      </c>
      <c r="R2040" s="3" cm="1">
        <f t="array" ref="R2040">AVERAGE(VLOOKUP(_xlfn.TEXTSPLIT(Table1[[#This Row],[Fuel (no space after comma)]], ","), FuelList_Final_EF!$A$2:$B$65, 2, FALSE))</f>
        <v>53.06</v>
      </c>
      <c r="S2040" s="3">
        <f>Table1[[#This Row],[Generation (TWh)]]*10^9*VLOOKUP(Table1[[#This Row],[Turbine/Engine Technology]],Technology_HR!$A$2:$B$11,2,FALSE)*10^-6</f>
        <v>17524528.919999998</v>
      </c>
      <c r="T2040" s="5">
        <f>Table1[[#This Row],[Fuel Consumption (mmBtu)]]*Table1[[#This Row],[Emission Factor (kg CO2/ mmBtu)]]*10^3</f>
        <v>929851504495.19995</v>
      </c>
      <c r="U2040" s="3">
        <f>Table1[[#This Row],[Emissions (g CO2)]]/(Table1[[#This Row],[Generation (TWh)]]*10^9)</f>
        <v>584.19060000000002</v>
      </c>
    </row>
    <row r="2041" spans="1:21" x14ac:dyDescent="0.35">
      <c r="A2041" t="s">
        <v>615</v>
      </c>
      <c r="B2041" t="s">
        <v>3239</v>
      </c>
      <c r="C2041" t="str">
        <f>SUBSTITUTE(Table1[[#This Row],[Fuel]],", ",",")</f>
        <v>fossil gas: natural gas</v>
      </c>
      <c r="D2041" t="s">
        <v>3239</v>
      </c>
      <c r="H2041" t="s">
        <v>3438</v>
      </c>
      <c r="I2041">
        <v>390</v>
      </c>
      <c r="J2041" t="s">
        <v>3446</v>
      </c>
      <c r="K2041">
        <v>2006</v>
      </c>
      <c r="L2041" t="s">
        <v>29</v>
      </c>
      <c r="M2041" t="s">
        <v>29</v>
      </c>
      <c r="N2041">
        <v>32.170428000000001</v>
      </c>
      <c r="O2041">
        <v>119.011004</v>
      </c>
      <c r="P2041" t="s">
        <v>3485</v>
      </c>
      <c r="Q2041" s="3">
        <f>Table1[[#This Row],[Capacity (MW)]]*0.395*8760*10^-6</f>
        <v>1.349478</v>
      </c>
      <c r="R2041" s="3" cm="1">
        <f t="array" ref="R2041">AVERAGE(VLOOKUP(_xlfn.TEXTSPLIT(Table1[[#This Row],[Fuel (no space after comma)]], ","), FuelList_Final_EF!$A$2:$B$65, 2, FALSE))</f>
        <v>53.06</v>
      </c>
      <c r="S2041" s="3">
        <f>Table1[[#This Row],[Generation (TWh)]]*10^9*VLOOKUP(Table1[[#This Row],[Turbine/Engine Technology]],Technology_HR!$A$2:$B$11,2,FALSE)*10^-6</f>
        <v>10187209.422</v>
      </c>
      <c r="T2041" s="5">
        <f>Table1[[#This Row],[Fuel Consumption (mmBtu)]]*Table1[[#This Row],[Emission Factor (kg CO2/ mmBtu)]]*10^3</f>
        <v>540533331931.32007</v>
      </c>
      <c r="U2041" s="3">
        <f>Table1[[#This Row],[Emissions (g CO2)]]/(Table1[[#This Row],[Generation (TWh)]]*10^9)</f>
        <v>400.54994000000005</v>
      </c>
    </row>
    <row r="2042" spans="1:21" x14ac:dyDescent="0.35">
      <c r="A2042" t="s">
        <v>615</v>
      </c>
      <c r="B2042" t="s">
        <v>3239</v>
      </c>
      <c r="C2042" t="str">
        <f>SUBSTITUTE(Table1[[#This Row],[Fuel]],", ",",")</f>
        <v>fossil gas: natural gas</v>
      </c>
      <c r="D2042" t="s">
        <v>3239</v>
      </c>
      <c r="H2042" t="s">
        <v>3438</v>
      </c>
      <c r="I2042">
        <v>390</v>
      </c>
      <c r="J2042" t="s">
        <v>3446</v>
      </c>
      <c r="K2042">
        <v>2007</v>
      </c>
      <c r="L2042" t="s">
        <v>29</v>
      </c>
      <c r="M2042" t="s">
        <v>29</v>
      </c>
      <c r="N2042">
        <v>32.170428000000001</v>
      </c>
      <c r="O2042">
        <v>119.011004</v>
      </c>
      <c r="P2042" t="s">
        <v>3485</v>
      </c>
      <c r="Q2042" s="3">
        <f>Table1[[#This Row],[Capacity (MW)]]*0.395*8760*10^-6</f>
        <v>1.349478</v>
      </c>
      <c r="R2042" s="3" cm="1">
        <f t="array" ref="R2042">AVERAGE(VLOOKUP(_xlfn.TEXTSPLIT(Table1[[#This Row],[Fuel (no space after comma)]], ","), FuelList_Final_EF!$A$2:$B$65, 2, FALSE))</f>
        <v>53.06</v>
      </c>
      <c r="S2042" s="3">
        <f>Table1[[#This Row],[Generation (TWh)]]*10^9*VLOOKUP(Table1[[#This Row],[Turbine/Engine Technology]],Technology_HR!$A$2:$B$11,2,FALSE)*10^-6</f>
        <v>10187209.422</v>
      </c>
      <c r="T2042" s="5">
        <f>Table1[[#This Row],[Fuel Consumption (mmBtu)]]*Table1[[#This Row],[Emission Factor (kg CO2/ mmBtu)]]*10^3</f>
        <v>540533331931.32007</v>
      </c>
      <c r="U2042" s="3">
        <f>Table1[[#This Row],[Emissions (g CO2)]]/(Table1[[#This Row],[Generation (TWh)]]*10^9)</f>
        <v>400.54994000000005</v>
      </c>
    </row>
    <row r="2043" spans="1:21" x14ac:dyDescent="0.35">
      <c r="A2043" t="s">
        <v>615</v>
      </c>
      <c r="B2043" t="s">
        <v>3239</v>
      </c>
      <c r="C2043" t="str">
        <f>SUBSTITUTE(Table1[[#This Row],[Fuel]],", ",",")</f>
        <v>fossil gas: natural gas</v>
      </c>
      <c r="D2043" t="s">
        <v>3239</v>
      </c>
      <c r="H2043" t="s">
        <v>3438</v>
      </c>
      <c r="I2043">
        <v>191</v>
      </c>
      <c r="J2043" t="s">
        <v>3446</v>
      </c>
      <c r="K2043">
        <v>2013</v>
      </c>
      <c r="L2043" t="s">
        <v>29</v>
      </c>
      <c r="M2043" t="s">
        <v>29</v>
      </c>
      <c r="N2043">
        <v>32.170428000000001</v>
      </c>
      <c r="O2043">
        <v>119.011004</v>
      </c>
      <c r="P2043" t="s">
        <v>3485</v>
      </c>
      <c r="Q2043" s="3">
        <f>Table1[[#This Row],[Capacity (MW)]]*0.395*8760*10^-6</f>
        <v>0.66089819999999999</v>
      </c>
      <c r="R2043" s="3" cm="1">
        <f t="array" ref="R2043">AVERAGE(VLOOKUP(_xlfn.TEXTSPLIT(Table1[[#This Row],[Fuel (no space after comma)]], ","), FuelList_Final_EF!$A$2:$B$65, 2, FALSE))</f>
        <v>53.06</v>
      </c>
      <c r="S2043" s="3">
        <f>Table1[[#This Row],[Generation (TWh)]]*10^9*VLOOKUP(Table1[[#This Row],[Turbine/Engine Technology]],Technology_HR!$A$2:$B$11,2,FALSE)*10^-6</f>
        <v>4989120.5117999995</v>
      </c>
      <c r="T2043" s="5">
        <f>Table1[[#This Row],[Fuel Consumption (mmBtu)]]*Table1[[#This Row],[Emission Factor (kg CO2/ mmBtu)]]*10^3</f>
        <v>264722734356.10797</v>
      </c>
      <c r="U2043" s="3">
        <f>Table1[[#This Row],[Emissions (g CO2)]]/(Table1[[#This Row],[Generation (TWh)]]*10^9)</f>
        <v>400.54993999999994</v>
      </c>
    </row>
    <row r="2044" spans="1:21" x14ac:dyDescent="0.35">
      <c r="A2044" t="s">
        <v>615</v>
      </c>
      <c r="B2044" t="s">
        <v>3239</v>
      </c>
      <c r="C2044" t="str">
        <f>SUBSTITUTE(Table1[[#This Row],[Fuel]],", ",",")</f>
        <v>fossil gas: natural gas</v>
      </c>
      <c r="D2044" t="s">
        <v>3239</v>
      </c>
      <c r="H2044" t="s">
        <v>3438</v>
      </c>
      <c r="I2044">
        <v>191</v>
      </c>
      <c r="J2044" t="s">
        <v>3446</v>
      </c>
      <c r="K2044">
        <v>2013</v>
      </c>
      <c r="L2044" t="s">
        <v>29</v>
      </c>
      <c r="M2044" t="s">
        <v>29</v>
      </c>
      <c r="N2044">
        <v>32.170428000000001</v>
      </c>
      <c r="O2044">
        <v>119.011004</v>
      </c>
      <c r="P2044" t="s">
        <v>3485</v>
      </c>
      <c r="Q2044" s="3">
        <f>Table1[[#This Row],[Capacity (MW)]]*0.395*8760*10^-6</f>
        <v>0.66089819999999999</v>
      </c>
      <c r="R2044" s="3" cm="1">
        <f t="array" ref="R2044">AVERAGE(VLOOKUP(_xlfn.TEXTSPLIT(Table1[[#This Row],[Fuel (no space after comma)]], ","), FuelList_Final_EF!$A$2:$B$65, 2, FALSE))</f>
        <v>53.06</v>
      </c>
      <c r="S2044" s="3">
        <f>Table1[[#This Row],[Generation (TWh)]]*10^9*VLOOKUP(Table1[[#This Row],[Turbine/Engine Technology]],Technology_HR!$A$2:$B$11,2,FALSE)*10^-6</f>
        <v>4989120.5117999995</v>
      </c>
      <c r="T2044" s="5">
        <f>Table1[[#This Row],[Fuel Consumption (mmBtu)]]*Table1[[#This Row],[Emission Factor (kg CO2/ mmBtu)]]*10^3</f>
        <v>264722734356.10797</v>
      </c>
      <c r="U2044" s="3">
        <f>Table1[[#This Row],[Emissions (g CO2)]]/(Table1[[#This Row],[Generation (TWh)]]*10^9)</f>
        <v>400.54993999999994</v>
      </c>
    </row>
    <row r="2045" spans="1:21" x14ac:dyDescent="0.35">
      <c r="A2045" t="s">
        <v>612</v>
      </c>
      <c r="B2045" t="s">
        <v>3242</v>
      </c>
      <c r="C2045" t="str">
        <f>SUBSTITUTE(Table1[[#This Row],[Fuel]],", ",",")</f>
        <v>fossil gas: lng</v>
      </c>
      <c r="D2045" t="s">
        <v>3242</v>
      </c>
      <c r="H2045" t="s">
        <v>3438</v>
      </c>
      <c r="I2045">
        <v>66</v>
      </c>
      <c r="J2045" t="s">
        <v>3446</v>
      </c>
      <c r="K2045">
        <v>1994</v>
      </c>
      <c r="L2045" t="s">
        <v>29</v>
      </c>
      <c r="M2045" t="s">
        <v>29</v>
      </c>
      <c r="N2045">
        <v>18.318066000000002</v>
      </c>
      <c r="O2045">
        <v>109.159802</v>
      </c>
      <c r="P2045" t="s">
        <v>3485</v>
      </c>
      <c r="Q2045" s="3">
        <f>Table1[[#This Row],[Capacity (MW)]]*0.395*8760*10^-6</f>
        <v>0.2283732</v>
      </c>
      <c r="R2045" s="3" cm="1">
        <f t="array" ref="R2045">AVERAGE(VLOOKUP(_xlfn.TEXTSPLIT(Table1[[#This Row],[Fuel (no space after comma)]], ","), FuelList_Final_EF!$A$2:$B$65, 2, FALSE))</f>
        <v>67.685819715340017</v>
      </c>
      <c r="S2045" s="3">
        <f>Table1[[#This Row],[Generation (TWh)]]*10^9*VLOOKUP(Table1[[#This Row],[Turbine/Engine Technology]],Technology_HR!$A$2:$B$11,2,FALSE)*10^-6</f>
        <v>1723989.2867999999</v>
      </c>
      <c r="T2045" s="5">
        <f>Table1[[#This Row],[Fuel Consumption (mmBtu)]]*Table1[[#This Row],[Emission Factor (kg CO2/ mmBtu)]]*10^3</f>
        <v>116689628057.5224</v>
      </c>
      <c r="U2045" s="3">
        <f>Table1[[#This Row],[Emissions (g CO2)]]/(Table1[[#This Row],[Generation (TWh)]]*10^9)</f>
        <v>510.96025303110173</v>
      </c>
    </row>
    <row r="2046" spans="1:21" x14ac:dyDescent="0.35">
      <c r="A2046" t="s">
        <v>612</v>
      </c>
      <c r="B2046" t="s">
        <v>3242</v>
      </c>
      <c r="C2046" t="str">
        <f>SUBSTITUTE(Table1[[#This Row],[Fuel]],", ",",")</f>
        <v>fossil gas: lng</v>
      </c>
      <c r="D2046" t="s">
        <v>3242</v>
      </c>
      <c r="H2046" t="s">
        <v>3438</v>
      </c>
      <c r="I2046">
        <v>66</v>
      </c>
      <c r="J2046" t="s">
        <v>3446</v>
      </c>
      <c r="K2046">
        <v>1995</v>
      </c>
      <c r="L2046" t="s">
        <v>29</v>
      </c>
      <c r="M2046" t="s">
        <v>29</v>
      </c>
      <c r="N2046">
        <v>18.318066000000002</v>
      </c>
      <c r="O2046">
        <v>109.159802</v>
      </c>
      <c r="P2046" t="s">
        <v>3485</v>
      </c>
      <c r="Q2046" s="3">
        <f>Table1[[#This Row],[Capacity (MW)]]*0.395*8760*10^-6</f>
        <v>0.2283732</v>
      </c>
      <c r="R2046" s="3" cm="1">
        <f t="array" ref="R2046">AVERAGE(VLOOKUP(_xlfn.TEXTSPLIT(Table1[[#This Row],[Fuel (no space after comma)]], ","), FuelList_Final_EF!$A$2:$B$65, 2, FALSE))</f>
        <v>67.685819715340017</v>
      </c>
      <c r="S2046" s="3">
        <f>Table1[[#This Row],[Generation (TWh)]]*10^9*VLOOKUP(Table1[[#This Row],[Turbine/Engine Technology]],Technology_HR!$A$2:$B$11,2,FALSE)*10^-6</f>
        <v>1723989.2867999999</v>
      </c>
      <c r="T2046" s="5">
        <f>Table1[[#This Row],[Fuel Consumption (mmBtu)]]*Table1[[#This Row],[Emission Factor (kg CO2/ mmBtu)]]*10^3</f>
        <v>116689628057.5224</v>
      </c>
      <c r="U2046" s="3">
        <f>Table1[[#This Row],[Emissions (g CO2)]]/(Table1[[#This Row],[Generation (TWh)]]*10^9)</f>
        <v>510.96025303110173</v>
      </c>
    </row>
    <row r="2047" spans="1:21" x14ac:dyDescent="0.35">
      <c r="A2047" t="s">
        <v>612</v>
      </c>
      <c r="B2047" t="s">
        <v>3242</v>
      </c>
      <c r="C2047" t="str">
        <f>SUBSTITUTE(Table1[[#This Row],[Fuel]],", ",",")</f>
        <v>fossil gas: lng</v>
      </c>
      <c r="D2047" t="s">
        <v>3242</v>
      </c>
      <c r="H2047" t="s">
        <v>3438</v>
      </c>
      <c r="I2047">
        <v>460</v>
      </c>
      <c r="J2047" t="s">
        <v>3449</v>
      </c>
      <c r="K2047" t="s">
        <v>29</v>
      </c>
      <c r="L2047" t="s">
        <v>29</v>
      </c>
      <c r="M2047" t="s">
        <v>29</v>
      </c>
      <c r="N2047">
        <v>18.318066000000002</v>
      </c>
      <c r="O2047">
        <v>109.159802</v>
      </c>
      <c r="P2047" t="s">
        <v>3485</v>
      </c>
      <c r="Q2047" s="3">
        <f>Table1[[#This Row],[Capacity (MW)]]*0.395*8760*10^-6</f>
        <v>1.5916920000000001</v>
      </c>
      <c r="R2047" s="3" cm="1">
        <f t="array" ref="R2047">AVERAGE(VLOOKUP(_xlfn.TEXTSPLIT(Table1[[#This Row],[Fuel (no space after comma)]], ","), FuelList_Final_EF!$A$2:$B$65, 2, FALSE))</f>
        <v>67.685819715340017</v>
      </c>
      <c r="S2047" s="3">
        <f>Table1[[#This Row],[Generation (TWh)]]*10^9*VLOOKUP(Table1[[#This Row],[Turbine/Engine Technology]],Technology_HR!$A$2:$B$11,2,FALSE)*10^-6</f>
        <v>12015682.908</v>
      </c>
      <c r="T2047" s="5">
        <f>Table1[[#This Row],[Fuel Consumption (mmBtu)]]*Table1[[#This Row],[Emission Factor (kg CO2/ mmBtu)]]*10^3</f>
        <v>813291347067.58044</v>
      </c>
      <c r="U2047" s="3">
        <f>Table1[[#This Row],[Emissions (g CO2)]]/(Table1[[#This Row],[Generation (TWh)]]*10^9)</f>
        <v>510.96025303110179</v>
      </c>
    </row>
    <row r="2048" spans="1:21" x14ac:dyDescent="0.35">
      <c r="A2048" t="s">
        <v>612</v>
      </c>
      <c r="B2048" t="s">
        <v>3242</v>
      </c>
      <c r="C2048" t="str">
        <f>SUBSTITUTE(Table1[[#This Row],[Fuel]],", ",",")</f>
        <v>fossil gas: lng</v>
      </c>
      <c r="D2048" t="s">
        <v>3242</v>
      </c>
      <c r="H2048" t="s">
        <v>3438</v>
      </c>
      <c r="I2048">
        <v>460</v>
      </c>
      <c r="J2048" t="s">
        <v>3449</v>
      </c>
      <c r="K2048" t="s">
        <v>29</v>
      </c>
      <c r="L2048" t="s">
        <v>29</v>
      </c>
      <c r="M2048" t="s">
        <v>29</v>
      </c>
      <c r="N2048">
        <v>18.318066000000002</v>
      </c>
      <c r="O2048">
        <v>109.159802</v>
      </c>
      <c r="P2048" t="s">
        <v>3485</v>
      </c>
      <c r="Q2048" s="3">
        <f>Table1[[#This Row],[Capacity (MW)]]*0.395*8760*10^-6</f>
        <v>1.5916920000000001</v>
      </c>
      <c r="R2048" s="3" cm="1">
        <f t="array" ref="R2048">AVERAGE(VLOOKUP(_xlfn.TEXTSPLIT(Table1[[#This Row],[Fuel (no space after comma)]], ","), FuelList_Final_EF!$A$2:$B$65, 2, FALSE))</f>
        <v>67.685819715340017</v>
      </c>
      <c r="S2048" s="3">
        <f>Table1[[#This Row],[Generation (TWh)]]*10^9*VLOOKUP(Table1[[#This Row],[Turbine/Engine Technology]],Technology_HR!$A$2:$B$11,2,FALSE)*10^-6</f>
        <v>12015682.908</v>
      </c>
      <c r="T2048" s="5">
        <f>Table1[[#This Row],[Fuel Consumption (mmBtu)]]*Table1[[#This Row],[Emission Factor (kg CO2/ mmBtu)]]*10^3</f>
        <v>813291347067.58044</v>
      </c>
      <c r="U2048" s="3">
        <f>Table1[[#This Row],[Emissions (g CO2)]]/(Table1[[#This Row],[Generation (TWh)]]*10^9)</f>
        <v>510.96025303110179</v>
      </c>
    </row>
    <row r="2049" spans="1:21" x14ac:dyDescent="0.35">
      <c r="A2049" t="s">
        <v>609</v>
      </c>
      <c r="B2049" t="s">
        <v>3239</v>
      </c>
      <c r="C2049" t="str">
        <f>SUBSTITUTE(Table1[[#This Row],[Fuel]],", ",",")</f>
        <v>fossil gas: natural gas</v>
      </c>
      <c r="D2049" t="s">
        <v>3239</v>
      </c>
      <c r="H2049" t="s">
        <v>3438</v>
      </c>
      <c r="I2049">
        <v>745</v>
      </c>
      <c r="J2049" t="s">
        <v>3449</v>
      </c>
      <c r="K2049">
        <v>2026</v>
      </c>
      <c r="L2049" t="s">
        <v>29</v>
      </c>
      <c r="M2049" t="s">
        <v>29</v>
      </c>
      <c r="N2049">
        <v>32.032139999999998</v>
      </c>
      <c r="O2049">
        <v>120.76956</v>
      </c>
      <c r="P2049" t="s">
        <v>3485</v>
      </c>
      <c r="Q2049" s="3">
        <f>Table1[[#This Row],[Capacity (MW)]]*0.395*8760*10^-6</f>
        <v>2.5778490000000005</v>
      </c>
      <c r="R2049" s="3" cm="1">
        <f t="array" ref="R2049">AVERAGE(VLOOKUP(_xlfn.TEXTSPLIT(Table1[[#This Row],[Fuel (no space after comma)]], ","), FuelList_Final_EF!$A$2:$B$65, 2, FALSE))</f>
        <v>53.06</v>
      </c>
      <c r="S2049" s="3">
        <f>Table1[[#This Row],[Generation (TWh)]]*10^9*VLOOKUP(Table1[[#This Row],[Turbine/Engine Technology]],Technology_HR!$A$2:$B$11,2,FALSE)*10^-6</f>
        <v>19460182.101000004</v>
      </c>
      <c r="T2049" s="5">
        <f>Table1[[#This Row],[Fuel Consumption (mmBtu)]]*Table1[[#This Row],[Emission Factor (kg CO2/ mmBtu)]]*10^3</f>
        <v>1032557262279.0603</v>
      </c>
      <c r="U2049" s="3">
        <f>Table1[[#This Row],[Emissions (g CO2)]]/(Table1[[#This Row],[Generation (TWh)]]*10^9)</f>
        <v>400.54994000000005</v>
      </c>
    </row>
    <row r="2050" spans="1:21" x14ac:dyDescent="0.35">
      <c r="A2050" t="s">
        <v>609</v>
      </c>
      <c r="B2050" t="s">
        <v>3239</v>
      </c>
      <c r="C2050" t="str">
        <f>SUBSTITUTE(Table1[[#This Row],[Fuel]],", ",",")</f>
        <v>fossil gas: natural gas</v>
      </c>
      <c r="D2050" t="s">
        <v>3239</v>
      </c>
      <c r="H2050" t="s">
        <v>3438</v>
      </c>
      <c r="I2050">
        <v>745</v>
      </c>
      <c r="J2050" t="s">
        <v>3449</v>
      </c>
      <c r="K2050">
        <v>2028</v>
      </c>
      <c r="L2050" t="s">
        <v>29</v>
      </c>
      <c r="M2050" t="s">
        <v>29</v>
      </c>
      <c r="N2050">
        <v>32.032139999999998</v>
      </c>
      <c r="O2050">
        <v>120.76956</v>
      </c>
      <c r="P2050" t="s">
        <v>3485</v>
      </c>
      <c r="Q2050" s="3">
        <f>Table1[[#This Row],[Capacity (MW)]]*0.395*8760*10^-6</f>
        <v>2.5778490000000005</v>
      </c>
      <c r="R2050" s="3" cm="1">
        <f t="array" ref="R2050">AVERAGE(VLOOKUP(_xlfn.TEXTSPLIT(Table1[[#This Row],[Fuel (no space after comma)]], ","), FuelList_Final_EF!$A$2:$B$65, 2, FALSE))</f>
        <v>53.06</v>
      </c>
      <c r="S2050" s="3">
        <f>Table1[[#This Row],[Generation (TWh)]]*10^9*VLOOKUP(Table1[[#This Row],[Turbine/Engine Technology]],Technology_HR!$A$2:$B$11,2,FALSE)*10^-6</f>
        <v>19460182.101000004</v>
      </c>
      <c r="T2050" s="5">
        <f>Table1[[#This Row],[Fuel Consumption (mmBtu)]]*Table1[[#This Row],[Emission Factor (kg CO2/ mmBtu)]]*10^3</f>
        <v>1032557262279.0603</v>
      </c>
      <c r="U2050" s="3">
        <f>Table1[[#This Row],[Emissions (g CO2)]]/(Table1[[#This Row],[Generation (TWh)]]*10^9)</f>
        <v>400.54994000000005</v>
      </c>
    </row>
    <row r="2051" spans="1:21" x14ac:dyDescent="0.35">
      <c r="A2051" t="s">
        <v>616</v>
      </c>
      <c r="B2051" t="s">
        <v>3239</v>
      </c>
      <c r="C2051" t="str">
        <f>SUBSTITUTE(Table1[[#This Row],[Fuel]],", ",",")</f>
        <v>fossil gas: natural gas</v>
      </c>
      <c r="D2051" t="s">
        <v>3239</v>
      </c>
      <c r="H2051" t="s">
        <v>3438</v>
      </c>
      <c r="I2051">
        <v>400</v>
      </c>
      <c r="J2051" t="s">
        <v>3449</v>
      </c>
      <c r="K2051">
        <v>2026</v>
      </c>
      <c r="L2051" t="s">
        <v>29</v>
      </c>
      <c r="M2051" t="s">
        <v>29</v>
      </c>
      <c r="N2051">
        <v>31.0659539</v>
      </c>
      <c r="O2051">
        <v>103.9130129</v>
      </c>
      <c r="P2051" t="s">
        <v>3485</v>
      </c>
      <c r="Q2051" s="3">
        <f>Table1[[#This Row],[Capacity (MW)]]*0.395*8760*10^-6</f>
        <v>1.38408</v>
      </c>
      <c r="R2051" s="3" cm="1">
        <f t="array" ref="R2051">AVERAGE(VLOOKUP(_xlfn.TEXTSPLIT(Table1[[#This Row],[Fuel (no space after comma)]], ","), FuelList_Final_EF!$A$2:$B$65, 2, FALSE))</f>
        <v>53.06</v>
      </c>
      <c r="S2051" s="3">
        <f>Table1[[#This Row],[Generation (TWh)]]*10^9*VLOOKUP(Table1[[#This Row],[Turbine/Engine Technology]],Technology_HR!$A$2:$B$11,2,FALSE)*10^-6</f>
        <v>10448419.92</v>
      </c>
      <c r="T2051" s="5">
        <f>Table1[[#This Row],[Fuel Consumption (mmBtu)]]*Table1[[#This Row],[Emission Factor (kg CO2/ mmBtu)]]*10^3</f>
        <v>554393160955.20007</v>
      </c>
      <c r="U2051" s="3">
        <f>Table1[[#This Row],[Emissions (g CO2)]]/(Table1[[#This Row],[Generation (TWh)]]*10^9)</f>
        <v>400.54994000000005</v>
      </c>
    </row>
    <row r="2052" spans="1:21" x14ac:dyDescent="0.35">
      <c r="A2052" t="s">
        <v>616</v>
      </c>
      <c r="B2052" t="s">
        <v>3239</v>
      </c>
      <c r="C2052" t="str">
        <f>SUBSTITUTE(Table1[[#This Row],[Fuel]],", ",",")</f>
        <v>fossil gas: natural gas</v>
      </c>
      <c r="D2052" t="s">
        <v>3239</v>
      </c>
      <c r="H2052" t="s">
        <v>3438</v>
      </c>
      <c r="I2052">
        <v>400</v>
      </c>
      <c r="J2052" t="s">
        <v>3449</v>
      </c>
      <c r="K2052">
        <v>2026</v>
      </c>
      <c r="L2052" t="s">
        <v>29</v>
      </c>
      <c r="M2052" t="s">
        <v>29</v>
      </c>
      <c r="N2052">
        <v>31.0659539</v>
      </c>
      <c r="O2052">
        <v>103.9130129</v>
      </c>
      <c r="P2052" t="s">
        <v>3485</v>
      </c>
      <c r="Q2052" s="3">
        <f>Table1[[#This Row],[Capacity (MW)]]*0.395*8760*10^-6</f>
        <v>1.38408</v>
      </c>
      <c r="R2052" s="3" cm="1">
        <f t="array" ref="R2052">AVERAGE(VLOOKUP(_xlfn.TEXTSPLIT(Table1[[#This Row],[Fuel (no space after comma)]], ","), FuelList_Final_EF!$A$2:$B$65, 2, FALSE))</f>
        <v>53.06</v>
      </c>
      <c r="S2052" s="3">
        <f>Table1[[#This Row],[Generation (TWh)]]*10^9*VLOOKUP(Table1[[#This Row],[Turbine/Engine Technology]],Technology_HR!$A$2:$B$11,2,FALSE)*10^-6</f>
        <v>10448419.92</v>
      </c>
      <c r="T2052" s="5">
        <f>Table1[[#This Row],[Fuel Consumption (mmBtu)]]*Table1[[#This Row],[Emission Factor (kg CO2/ mmBtu)]]*10^3</f>
        <v>554393160955.20007</v>
      </c>
      <c r="U2052" s="3">
        <f>Table1[[#This Row],[Emissions (g CO2)]]/(Table1[[#This Row],[Generation (TWh)]]*10^9)</f>
        <v>400.54994000000005</v>
      </c>
    </row>
    <row r="2053" spans="1:21" x14ac:dyDescent="0.35">
      <c r="A2053" t="s">
        <v>610</v>
      </c>
      <c r="B2053" t="s">
        <v>3239</v>
      </c>
      <c r="C2053" t="str">
        <f>SUBSTITUTE(Table1[[#This Row],[Fuel]],", ",",")</f>
        <v>fossil gas: natural gas</v>
      </c>
      <c r="D2053" t="s">
        <v>3239</v>
      </c>
      <c r="H2053" t="s">
        <v>3438</v>
      </c>
      <c r="I2053">
        <v>120</v>
      </c>
      <c r="J2053" t="s">
        <v>3449</v>
      </c>
      <c r="K2053">
        <v>2024</v>
      </c>
      <c r="L2053" t="s">
        <v>29</v>
      </c>
      <c r="M2053" t="s">
        <v>29</v>
      </c>
      <c r="N2053">
        <v>23.637690816597381</v>
      </c>
      <c r="O2053">
        <v>113.04282063602039</v>
      </c>
      <c r="P2053" t="s">
        <v>3485</v>
      </c>
      <c r="Q2053" s="3">
        <f>Table1[[#This Row],[Capacity (MW)]]*0.395*8760*10^-6</f>
        <v>0.41522400000000004</v>
      </c>
      <c r="R2053" s="3" cm="1">
        <f t="array" ref="R2053">AVERAGE(VLOOKUP(_xlfn.TEXTSPLIT(Table1[[#This Row],[Fuel (no space after comma)]], ","), FuelList_Final_EF!$A$2:$B$65, 2, FALSE))</f>
        <v>53.06</v>
      </c>
      <c r="S2053" s="3">
        <f>Table1[[#This Row],[Generation (TWh)]]*10^9*VLOOKUP(Table1[[#This Row],[Turbine/Engine Technology]],Technology_HR!$A$2:$B$11,2,FALSE)*10^-6</f>
        <v>3134525.9760000003</v>
      </c>
      <c r="T2053" s="5">
        <f>Table1[[#This Row],[Fuel Consumption (mmBtu)]]*Table1[[#This Row],[Emission Factor (kg CO2/ mmBtu)]]*10^3</f>
        <v>166317948286.56003</v>
      </c>
      <c r="U2053" s="3">
        <f>Table1[[#This Row],[Emissions (g CO2)]]/(Table1[[#This Row],[Generation (TWh)]]*10^9)</f>
        <v>400.54993999999999</v>
      </c>
    </row>
    <row r="2054" spans="1:21" x14ac:dyDescent="0.35">
      <c r="A2054" t="s">
        <v>610</v>
      </c>
      <c r="B2054" t="s">
        <v>3239</v>
      </c>
      <c r="C2054" t="str">
        <f>SUBSTITUTE(Table1[[#This Row],[Fuel]],", ",",")</f>
        <v>fossil gas: natural gas</v>
      </c>
      <c r="D2054" t="s">
        <v>3239</v>
      </c>
      <c r="H2054" t="s">
        <v>3438</v>
      </c>
      <c r="I2054">
        <v>120</v>
      </c>
      <c r="J2054" t="s">
        <v>3449</v>
      </c>
      <c r="K2054">
        <v>2024</v>
      </c>
      <c r="L2054" t="s">
        <v>29</v>
      </c>
      <c r="M2054" t="s">
        <v>29</v>
      </c>
      <c r="N2054">
        <v>23.637690816597381</v>
      </c>
      <c r="O2054">
        <v>113.04282063602039</v>
      </c>
      <c r="P2054" t="s">
        <v>3485</v>
      </c>
      <c r="Q2054" s="3">
        <f>Table1[[#This Row],[Capacity (MW)]]*0.395*8760*10^-6</f>
        <v>0.41522400000000004</v>
      </c>
      <c r="R2054" s="3" cm="1">
        <f t="array" ref="R2054">AVERAGE(VLOOKUP(_xlfn.TEXTSPLIT(Table1[[#This Row],[Fuel (no space after comma)]], ","), FuelList_Final_EF!$A$2:$B$65, 2, FALSE))</f>
        <v>53.06</v>
      </c>
      <c r="S2054" s="3">
        <f>Table1[[#This Row],[Generation (TWh)]]*10^9*VLOOKUP(Table1[[#This Row],[Turbine/Engine Technology]],Technology_HR!$A$2:$B$11,2,FALSE)*10^-6</f>
        <v>3134525.9760000003</v>
      </c>
      <c r="T2054" s="5">
        <f>Table1[[#This Row],[Fuel Consumption (mmBtu)]]*Table1[[#This Row],[Emission Factor (kg CO2/ mmBtu)]]*10^3</f>
        <v>166317948286.56003</v>
      </c>
      <c r="U2054" s="3">
        <f>Table1[[#This Row],[Emissions (g CO2)]]/(Table1[[#This Row],[Generation (TWh)]]*10^9)</f>
        <v>400.54993999999999</v>
      </c>
    </row>
    <row r="2055" spans="1:21" x14ac:dyDescent="0.35">
      <c r="A2055" t="s">
        <v>610</v>
      </c>
      <c r="B2055" t="s">
        <v>3239</v>
      </c>
      <c r="C2055" t="str">
        <f>SUBSTITUTE(Table1[[#This Row],[Fuel]],", ",",")</f>
        <v>fossil gas: natural gas</v>
      </c>
      <c r="D2055" t="s">
        <v>3239</v>
      </c>
      <c r="H2055" t="s">
        <v>3438</v>
      </c>
      <c r="I2055">
        <v>460</v>
      </c>
      <c r="J2055" t="s">
        <v>3450</v>
      </c>
      <c r="K2055" t="s">
        <v>29</v>
      </c>
      <c r="L2055" t="s">
        <v>29</v>
      </c>
      <c r="M2055" t="s">
        <v>29</v>
      </c>
      <c r="N2055">
        <v>23.637690816597381</v>
      </c>
      <c r="O2055">
        <v>113.04282063602039</v>
      </c>
      <c r="P2055" t="s">
        <v>3485</v>
      </c>
      <c r="Q2055" s="3">
        <f>Table1[[#This Row],[Capacity (MW)]]*0.395*8760*10^-6</f>
        <v>1.5916920000000001</v>
      </c>
      <c r="R2055" s="3" cm="1">
        <f t="array" ref="R2055">AVERAGE(VLOOKUP(_xlfn.TEXTSPLIT(Table1[[#This Row],[Fuel (no space after comma)]], ","), FuelList_Final_EF!$A$2:$B$65, 2, FALSE))</f>
        <v>53.06</v>
      </c>
      <c r="S2055" s="3">
        <f>Table1[[#This Row],[Generation (TWh)]]*10^9*VLOOKUP(Table1[[#This Row],[Turbine/Engine Technology]],Technology_HR!$A$2:$B$11,2,FALSE)*10^-6</f>
        <v>12015682.908</v>
      </c>
      <c r="T2055" s="5">
        <f>Table1[[#This Row],[Fuel Consumption (mmBtu)]]*Table1[[#This Row],[Emission Factor (kg CO2/ mmBtu)]]*10^3</f>
        <v>637552135098.47998</v>
      </c>
      <c r="U2055" s="3">
        <f>Table1[[#This Row],[Emissions (g CO2)]]/(Table1[[#This Row],[Generation (TWh)]]*10^9)</f>
        <v>400.54993999999999</v>
      </c>
    </row>
    <row r="2056" spans="1:21" x14ac:dyDescent="0.35">
      <c r="A2056" t="s">
        <v>610</v>
      </c>
      <c r="B2056" t="s">
        <v>3239</v>
      </c>
      <c r="C2056" t="str">
        <f>SUBSTITUTE(Table1[[#This Row],[Fuel]],", ",",")</f>
        <v>fossil gas: natural gas</v>
      </c>
      <c r="D2056" t="s">
        <v>3239</v>
      </c>
      <c r="H2056" t="s">
        <v>3438</v>
      </c>
      <c r="I2056">
        <v>460</v>
      </c>
      <c r="J2056" t="s">
        <v>3450</v>
      </c>
      <c r="K2056" t="s">
        <v>29</v>
      </c>
      <c r="L2056" t="s">
        <v>29</v>
      </c>
      <c r="M2056" t="s">
        <v>29</v>
      </c>
      <c r="N2056">
        <v>23.637690816597381</v>
      </c>
      <c r="O2056">
        <v>113.04282063602039</v>
      </c>
      <c r="P2056" t="s">
        <v>3485</v>
      </c>
      <c r="Q2056" s="3">
        <f>Table1[[#This Row],[Capacity (MW)]]*0.395*8760*10^-6</f>
        <v>1.5916920000000001</v>
      </c>
      <c r="R2056" s="3" cm="1">
        <f t="array" ref="R2056">AVERAGE(VLOOKUP(_xlfn.TEXTSPLIT(Table1[[#This Row],[Fuel (no space after comma)]], ","), FuelList_Final_EF!$A$2:$B$65, 2, FALSE))</f>
        <v>53.06</v>
      </c>
      <c r="S2056" s="3">
        <f>Table1[[#This Row],[Generation (TWh)]]*10^9*VLOOKUP(Table1[[#This Row],[Turbine/Engine Technology]],Technology_HR!$A$2:$B$11,2,FALSE)*10^-6</f>
        <v>12015682.908</v>
      </c>
      <c r="T2056" s="5">
        <f>Table1[[#This Row],[Fuel Consumption (mmBtu)]]*Table1[[#This Row],[Emission Factor (kg CO2/ mmBtu)]]*10^3</f>
        <v>637552135098.47998</v>
      </c>
      <c r="U2056" s="3">
        <f>Table1[[#This Row],[Emissions (g CO2)]]/(Table1[[#This Row],[Generation (TWh)]]*10^9)</f>
        <v>400.54993999999999</v>
      </c>
    </row>
    <row r="2057" spans="1:21" x14ac:dyDescent="0.35">
      <c r="A2057" t="s">
        <v>610</v>
      </c>
      <c r="B2057" t="s">
        <v>3239</v>
      </c>
      <c r="C2057" t="str">
        <f>SUBSTITUTE(Table1[[#This Row],[Fuel]],", ",",")</f>
        <v>fossil gas: natural gas</v>
      </c>
      <c r="D2057" t="s">
        <v>3239</v>
      </c>
      <c r="H2057" t="s">
        <v>3436</v>
      </c>
      <c r="I2057">
        <v>460</v>
      </c>
      <c r="J2057" t="s">
        <v>3450</v>
      </c>
      <c r="K2057" t="s">
        <v>29</v>
      </c>
      <c r="L2057" t="s">
        <v>29</v>
      </c>
      <c r="M2057" t="s">
        <v>29</v>
      </c>
      <c r="N2057">
        <v>23.637690816597381</v>
      </c>
      <c r="O2057">
        <v>113.04282063602039</v>
      </c>
      <c r="P2057" t="s">
        <v>3485</v>
      </c>
      <c r="Q2057" s="3">
        <f>Table1[[#This Row],[Capacity (MW)]]*0.395*8760*10^-6</f>
        <v>1.5916920000000001</v>
      </c>
      <c r="R2057" s="3" cm="1">
        <f t="array" ref="R2057">AVERAGE(VLOOKUP(_xlfn.TEXTSPLIT(Table1[[#This Row],[Fuel (no space after comma)]], ","), FuelList_Final_EF!$A$2:$B$65, 2, FALSE))</f>
        <v>53.06</v>
      </c>
      <c r="S2057" s="3">
        <f>Table1[[#This Row],[Generation (TWh)]]*10^9*VLOOKUP(Table1[[#This Row],[Turbine/Engine Technology]],Technology_HR!$A$2:$B$11,2,FALSE)*10^-6</f>
        <v>17524528.919999998</v>
      </c>
      <c r="T2057" s="5">
        <f>Table1[[#This Row],[Fuel Consumption (mmBtu)]]*Table1[[#This Row],[Emission Factor (kg CO2/ mmBtu)]]*10^3</f>
        <v>929851504495.19995</v>
      </c>
      <c r="U2057" s="3">
        <f>Table1[[#This Row],[Emissions (g CO2)]]/(Table1[[#This Row],[Generation (TWh)]]*10^9)</f>
        <v>584.19060000000002</v>
      </c>
    </row>
    <row r="2058" spans="1:21" x14ac:dyDescent="0.35">
      <c r="A2058" t="s">
        <v>617</v>
      </c>
      <c r="B2058" t="s">
        <v>3239</v>
      </c>
      <c r="C2058" t="str">
        <f>SUBSTITUTE(Table1[[#This Row],[Fuel]],", ",",")</f>
        <v>fossil gas: natural gas</v>
      </c>
      <c r="D2058" t="s">
        <v>3239</v>
      </c>
      <c r="H2058" t="s">
        <v>3436</v>
      </c>
      <c r="I2058">
        <v>660</v>
      </c>
      <c r="J2058" t="s">
        <v>3450</v>
      </c>
      <c r="K2058" t="s">
        <v>29</v>
      </c>
      <c r="L2058" t="s">
        <v>29</v>
      </c>
      <c r="M2058" t="s">
        <v>29</v>
      </c>
      <c r="N2058">
        <v>35.346422817295696</v>
      </c>
      <c r="O2058">
        <v>119.51082960594449</v>
      </c>
      <c r="P2058" t="s">
        <v>3485</v>
      </c>
      <c r="Q2058" s="3">
        <f>Table1[[#This Row],[Capacity (MW)]]*0.395*8760*10^-6</f>
        <v>2.2837320000000001</v>
      </c>
      <c r="R2058" s="3" cm="1">
        <f t="array" ref="R2058">AVERAGE(VLOOKUP(_xlfn.TEXTSPLIT(Table1[[#This Row],[Fuel (no space after comma)]], ","), FuelList_Final_EF!$A$2:$B$65, 2, FALSE))</f>
        <v>53.06</v>
      </c>
      <c r="S2058" s="3">
        <f>Table1[[#This Row],[Generation (TWh)]]*10^9*VLOOKUP(Table1[[#This Row],[Turbine/Engine Technology]],Technology_HR!$A$2:$B$11,2,FALSE)*10^-6</f>
        <v>25143889.32</v>
      </c>
      <c r="T2058" s="5">
        <f>Table1[[#This Row],[Fuel Consumption (mmBtu)]]*Table1[[#This Row],[Emission Factor (kg CO2/ mmBtu)]]*10^3</f>
        <v>1334134767319.2</v>
      </c>
      <c r="U2058" s="3">
        <f>Table1[[#This Row],[Emissions (g CO2)]]/(Table1[[#This Row],[Generation (TWh)]]*10^9)</f>
        <v>584.19060000000002</v>
      </c>
    </row>
    <row r="2059" spans="1:21" x14ac:dyDescent="0.35">
      <c r="A2059" t="s">
        <v>617</v>
      </c>
      <c r="B2059" t="s">
        <v>3239</v>
      </c>
      <c r="C2059" t="str">
        <f>SUBSTITUTE(Table1[[#This Row],[Fuel]],", ",",")</f>
        <v>fossil gas: natural gas</v>
      </c>
      <c r="D2059" t="s">
        <v>3239</v>
      </c>
      <c r="H2059" t="s">
        <v>3436</v>
      </c>
      <c r="I2059">
        <v>660</v>
      </c>
      <c r="J2059" t="s">
        <v>3450</v>
      </c>
      <c r="K2059" t="s">
        <v>29</v>
      </c>
      <c r="L2059" t="s">
        <v>29</v>
      </c>
      <c r="M2059" t="s">
        <v>29</v>
      </c>
      <c r="N2059">
        <v>35.346422817295696</v>
      </c>
      <c r="O2059">
        <v>119.51082960594449</v>
      </c>
      <c r="P2059" t="s">
        <v>3485</v>
      </c>
      <c r="Q2059" s="3">
        <f>Table1[[#This Row],[Capacity (MW)]]*0.395*8760*10^-6</f>
        <v>2.2837320000000001</v>
      </c>
      <c r="R2059" s="3" cm="1">
        <f t="array" ref="R2059">AVERAGE(VLOOKUP(_xlfn.TEXTSPLIT(Table1[[#This Row],[Fuel (no space after comma)]], ","), FuelList_Final_EF!$A$2:$B$65, 2, FALSE))</f>
        <v>53.06</v>
      </c>
      <c r="S2059" s="3">
        <f>Table1[[#This Row],[Generation (TWh)]]*10^9*VLOOKUP(Table1[[#This Row],[Turbine/Engine Technology]],Technology_HR!$A$2:$B$11,2,FALSE)*10^-6</f>
        <v>25143889.32</v>
      </c>
      <c r="T2059" s="5">
        <f>Table1[[#This Row],[Fuel Consumption (mmBtu)]]*Table1[[#This Row],[Emission Factor (kg CO2/ mmBtu)]]*10^3</f>
        <v>1334134767319.2</v>
      </c>
      <c r="U2059" s="3">
        <f>Table1[[#This Row],[Emissions (g CO2)]]/(Table1[[#This Row],[Generation (TWh)]]*10^9)</f>
        <v>584.19060000000002</v>
      </c>
    </row>
    <row r="2060" spans="1:21" x14ac:dyDescent="0.35">
      <c r="A2060" t="s">
        <v>618</v>
      </c>
      <c r="B2060" t="s">
        <v>3239</v>
      </c>
      <c r="C2060" t="str">
        <f>SUBSTITUTE(Table1[[#This Row],[Fuel]],", ",",")</f>
        <v>fossil gas: natural gas</v>
      </c>
      <c r="D2060" t="s">
        <v>3239</v>
      </c>
      <c r="H2060" t="s">
        <v>3438</v>
      </c>
      <c r="I2060">
        <v>400</v>
      </c>
      <c r="J2060" t="s">
        <v>3446</v>
      </c>
      <c r="K2060">
        <v>2006</v>
      </c>
      <c r="L2060" t="s">
        <v>29</v>
      </c>
      <c r="M2060" t="s">
        <v>29</v>
      </c>
      <c r="N2060">
        <v>31.463899999999999</v>
      </c>
      <c r="O2060">
        <v>121.4044</v>
      </c>
      <c r="P2060" t="s">
        <v>3485</v>
      </c>
      <c r="Q2060" s="3">
        <f>Table1[[#This Row],[Capacity (MW)]]*0.395*8760*10^-6</f>
        <v>1.38408</v>
      </c>
      <c r="R2060" s="3" cm="1">
        <f t="array" ref="R2060">AVERAGE(VLOOKUP(_xlfn.TEXTSPLIT(Table1[[#This Row],[Fuel (no space after comma)]], ","), FuelList_Final_EF!$A$2:$B$65, 2, FALSE))</f>
        <v>53.06</v>
      </c>
      <c r="S2060" s="3">
        <f>Table1[[#This Row],[Generation (TWh)]]*10^9*VLOOKUP(Table1[[#This Row],[Turbine/Engine Technology]],Technology_HR!$A$2:$B$11,2,FALSE)*10^-6</f>
        <v>10448419.92</v>
      </c>
      <c r="T2060" s="5">
        <f>Table1[[#This Row],[Fuel Consumption (mmBtu)]]*Table1[[#This Row],[Emission Factor (kg CO2/ mmBtu)]]*10^3</f>
        <v>554393160955.20007</v>
      </c>
      <c r="U2060" s="3">
        <f>Table1[[#This Row],[Emissions (g CO2)]]/(Table1[[#This Row],[Generation (TWh)]]*10^9)</f>
        <v>400.54994000000005</v>
      </c>
    </row>
    <row r="2061" spans="1:21" x14ac:dyDescent="0.35">
      <c r="A2061" t="s">
        <v>618</v>
      </c>
      <c r="B2061" t="s">
        <v>3239</v>
      </c>
      <c r="C2061" t="str">
        <f>SUBSTITUTE(Table1[[#This Row],[Fuel]],", ",",")</f>
        <v>fossil gas: natural gas</v>
      </c>
      <c r="D2061" t="s">
        <v>3239</v>
      </c>
      <c r="H2061" t="s">
        <v>3438</v>
      </c>
      <c r="I2061">
        <v>400</v>
      </c>
      <c r="J2061" t="s">
        <v>3446</v>
      </c>
      <c r="K2061">
        <v>2006</v>
      </c>
      <c r="L2061" t="s">
        <v>29</v>
      </c>
      <c r="M2061" t="s">
        <v>29</v>
      </c>
      <c r="N2061">
        <v>31.463899999999999</v>
      </c>
      <c r="O2061">
        <v>121.4044</v>
      </c>
      <c r="P2061" t="s">
        <v>3485</v>
      </c>
      <c r="Q2061" s="3">
        <f>Table1[[#This Row],[Capacity (MW)]]*0.395*8760*10^-6</f>
        <v>1.38408</v>
      </c>
      <c r="R2061" s="3" cm="1">
        <f t="array" ref="R2061">AVERAGE(VLOOKUP(_xlfn.TEXTSPLIT(Table1[[#This Row],[Fuel (no space after comma)]], ","), FuelList_Final_EF!$A$2:$B$65, 2, FALSE))</f>
        <v>53.06</v>
      </c>
      <c r="S2061" s="3">
        <f>Table1[[#This Row],[Generation (TWh)]]*10^9*VLOOKUP(Table1[[#This Row],[Turbine/Engine Technology]],Technology_HR!$A$2:$B$11,2,FALSE)*10^-6</f>
        <v>10448419.92</v>
      </c>
      <c r="T2061" s="5">
        <f>Table1[[#This Row],[Fuel Consumption (mmBtu)]]*Table1[[#This Row],[Emission Factor (kg CO2/ mmBtu)]]*10^3</f>
        <v>554393160955.20007</v>
      </c>
      <c r="U2061" s="3">
        <f>Table1[[#This Row],[Emissions (g CO2)]]/(Table1[[#This Row],[Generation (TWh)]]*10^9)</f>
        <v>400.54994000000005</v>
      </c>
    </row>
    <row r="2062" spans="1:21" x14ac:dyDescent="0.35">
      <c r="A2062" t="s">
        <v>618</v>
      </c>
      <c r="B2062" t="s">
        <v>3239</v>
      </c>
      <c r="C2062" t="str">
        <f>SUBSTITUTE(Table1[[#This Row],[Fuel]],", ",",")</f>
        <v>fossil gas: natural gas</v>
      </c>
      <c r="D2062" t="s">
        <v>3239</v>
      </c>
      <c r="H2062" t="s">
        <v>3438</v>
      </c>
      <c r="I2062">
        <v>400</v>
      </c>
      <c r="J2062" t="s">
        <v>3446</v>
      </c>
      <c r="K2062">
        <v>2006</v>
      </c>
      <c r="L2062" t="s">
        <v>29</v>
      </c>
      <c r="M2062" t="s">
        <v>29</v>
      </c>
      <c r="N2062">
        <v>31.463899999999999</v>
      </c>
      <c r="O2062">
        <v>121.4044</v>
      </c>
      <c r="P2062" t="s">
        <v>3485</v>
      </c>
      <c r="Q2062" s="3">
        <f>Table1[[#This Row],[Capacity (MW)]]*0.395*8760*10^-6</f>
        <v>1.38408</v>
      </c>
      <c r="R2062" s="3" cm="1">
        <f t="array" ref="R2062">AVERAGE(VLOOKUP(_xlfn.TEXTSPLIT(Table1[[#This Row],[Fuel (no space after comma)]], ","), FuelList_Final_EF!$A$2:$B$65, 2, FALSE))</f>
        <v>53.06</v>
      </c>
      <c r="S2062" s="3">
        <f>Table1[[#This Row],[Generation (TWh)]]*10^9*VLOOKUP(Table1[[#This Row],[Turbine/Engine Technology]],Technology_HR!$A$2:$B$11,2,FALSE)*10^-6</f>
        <v>10448419.92</v>
      </c>
      <c r="T2062" s="5">
        <f>Table1[[#This Row],[Fuel Consumption (mmBtu)]]*Table1[[#This Row],[Emission Factor (kg CO2/ mmBtu)]]*10^3</f>
        <v>554393160955.20007</v>
      </c>
      <c r="U2062" s="3">
        <f>Table1[[#This Row],[Emissions (g CO2)]]/(Table1[[#This Row],[Generation (TWh)]]*10^9)</f>
        <v>400.54994000000005</v>
      </c>
    </row>
    <row r="2063" spans="1:21" x14ac:dyDescent="0.35">
      <c r="A2063" t="s">
        <v>619</v>
      </c>
      <c r="B2063" t="s">
        <v>3239</v>
      </c>
      <c r="C2063" t="str">
        <f>SUBSTITUTE(Table1[[#This Row],[Fuel]],", ",",")</f>
        <v>fossil gas: natural gas</v>
      </c>
      <c r="D2063" t="s">
        <v>3239</v>
      </c>
      <c r="H2063" t="s">
        <v>3436</v>
      </c>
      <c r="I2063">
        <v>470</v>
      </c>
      <c r="J2063" t="s">
        <v>3450</v>
      </c>
      <c r="K2063" t="s">
        <v>29</v>
      </c>
      <c r="L2063" t="s">
        <v>29</v>
      </c>
      <c r="M2063" t="s">
        <v>29</v>
      </c>
      <c r="N2063">
        <v>23.284289999999999</v>
      </c>
      <c r="O2063">
        <v>116.72024999999999</v>
      </c>
      <c r="P2063" t="s">
        <v>3485</v>
      </c>
      <c r="Q2063" s="3">
        <f>Table1[[#This Row],[Capacity (MW)]]*0.395*8760*10^-6</f>
        <v>1.6262939999999999</v>
      </c>
      <c r="R2063" s="3" cm="1">
        <f t="array" ref="R2063">AVERAGE(VLOOKUP(_xlfn.TEXTSPLIT(Table1[[#This Row],[Fuel (no space after comma)]], ","), FuelList_Final_EF!$A$2:$B$65, 2, FALSE))</f>
        <v>53.06</v>
      </c>
      <c r="S2063" s="3">
        <f>Table1[[#This Row],[Generation (TWh)]]*10^9*VLOOKUP(Table1[[#This Row],[Turbine/Engine Technology]],Technology_HR!$A$2:$B$11,2,FALSE)*10^-6</f>
        <v>17905496.939999998</v>
      </c>
      <c r="T2063" s="5">
        <f>Table1[[#This Row],[Fuel Consumption (mmBtu)]]*Table1[[#This Row],[Emission Factor (kg CO2/ mmBtu)]]*10^3</f>
        <v>950065667636.3999</v>
      </c>
      <c r="U2063" s="3">
        <f>Table1[[#This Row],[Emissions (g CO2)]]/(Table1[[#This Row],[Generation (TWh)]]*10^9)</f>
        <v>584.1905999999999</v>
      </c>
    </row>
    <row r="2064" spans="1:21" x14ac:dyDescent="0.35">
      <c r="A2064" t="s">
        <v>619</v>
      </c>
      <c r="B2064" t="s">
        <v>3239</v>
      </c>
      <c r="C2064" t="str">
        <f>SUBSTITUTE(Table1[[#This Row],[Fuel]],", ",",")</f>
        <v>fossil gas: natural gas</v>
      </c>
      <c r="D2064" t="s">
        <v>3239</v>
      </c>
      <c r="H2064" t="s">
        <v>3436</v>
      </c>
      <c r="I2064">
        <v>470</v>
      </c>
      <c r="J2064" t="s">
        <v>3450</v>
      </c>
      <c r="K2064" t="s">
        <v>29</v>
      </c>
      <c r="L2064" t="s">
        <v>29</v>
      </c>
      <c r="M2064" t="s">
        <v>29</v>
      </c>
      <c r="N2064">
        <v>23.284289999999999</v>
      </c>
      <c r="O2064">
        <v>116.72024999999999</v>
      </c>
      <c r="P2064" t="s">
        <v>3485</v>
      </c>
      <c r="Q2064" s="3">
        <f>Table1[[#This Row],[Capacity (MW)]]*0.395*8760*10^-6</f>
        <v>1.6262939999999999</v>
      </c>
      <c r="R2064" s="3" cm="1">
        <f t="array" ref="R2064">AVERAGE(VLOOKUP(_xlfn.TEXTSPLIT(Table1[[#This Row],[Fuel (no space after comma)]], ","), FuelList_Final_EF!$A$2:$B$65, 2, FALSE))</f>
        <v>53.06</v>
      </c>
      <c r="S2064" s="3">
        <f>Table1[[#This Row],[Generation (TWh)]]*10^9*VLOOKUP(Table1[[#This Row],[Turbine/Engine Technology]],Technology_HR!$A$2:$B$11,2,FALSE)*10^-6</f>
        <v>17905496.939999998</v>
      </c>
      <c r="T2064" s="5">
        <f>Table1[[#This Row],[Fuel Consumption (mmBtu)]]*Table1[[#This Row],[Emission Factor (kg CO2/ mmBtu)]]*10^3</f>
        <v>950065667636.3999</v>
      </c>
      <c r="U2064" s="3">
        <f>Table1[[#This Row],[Emissions (g CO2)]]/(Table1[[#This Row],[Generation (TWh)]]*10^9)</f>
        <v>584.1905999999999</v>
      </c>
    </row>
    <row r="2065" spans="1:21" x14ac:dyDescent="0.35">
      <c r="A2065" t="s">
        <v>620</v>
      </c>
      <c r="B2065" t="s">
        <v>3239</v>
      </c>
      <c r="C2065" t="str">
        <f>SUBSTITUTE(Table1[[#This Row],[Fuel]],", ",",")</f>
        <v>fossil gas: natural gas</v>
      </c>
      <c r="D2065" t="s">
        <v>3239</v>
      </c>
      <c r="H2065" t="s">
        <v>3438</v>
      </c>
      <c r="I2065">
        <v>450</v>
      </c>
      <c r="J2065" t="s">
        <v>3449</v>
      </c>
      <c r="K2065">
        <v>2025</v>
      </c>
      <c r="L2065" t="s">
        <v>29</v>
      </c>
      <c r="M2065" t="s">
        <v>29</v>
      </c>
      <c r="N2065">
        <v>31.8828</v>
      </c>
      <c r="O2065">
        <v>107.261742</v>
      </c>
      <c r="P2065" t="s">
        <v>3485</v>
      </c>
      <c r="Q2065" s="3">
        <f>Table1[[#This Row],[Capacity (MW)]]*0.395*8760*10^-6</f>
        <v>1.5570899999999999</v>
      </c>
      <c r="R2065" s="3" cm="1">
        <f t="array" ref="R2065">AVERAGE(VLOOKUP(_xlfn.TEXTSPLIT(Table1[[#This Row],[Fuel (no space after comma)]], ","), FuelList_Final_EF!$A$2:$B$65, 2, FALSE))</f>
        <v>53.06</v>
      </c>
      <c r="S2065" s="3">
        <f>Table1[[#This Row],[Generation (TWh)]]*10^9*VLOOKUP(Table1[[#This Row],[Turbine/Engine Technology]],Technology_HR!$A$2:$B$11,2,FALSE)*10^-6</f>
        <v>11754472.409999998</v>
      </c>
      <c r="T2065" s="5">
        <f>Table1[[#This Row],[Fuel Consumption (mmBtu)]]*Table1[[#This Row],[Emission Factor (kg CO2/ mmBtu)]]*10^3</f>
        <v>623692306074.59998</v>
      </c>
      <c r="U2065" s="3">
        <f>Table1[[#This Row],[Emissions (g CO2)]]/(Table1[[#This Row],[Generation (TWh)]]*10^9)</f>
        <v>400.54994000000005</v>
      </c>
    </row>
    <row r="2066" spans="1:21" x14ac:dyDescent="0.35">
      <c r="A2066" t="s">
        <v>620</v>
      </c>
      <c r="B2066" t="s">
        <v>3239</v>
      </c>
      <c r="C2066" t="str">
        <f>SUBSTITUTE(Table1[[#This Row],[Fuel]],", ",",")</f>
        <v>fossil gas: natural gas</v>
      </c>
      <c r="D2066" t="s">
        <v>3239</v>
      </c>
      <c r="H2066" t="s">
        <v>3438</v>
      </c>
      <c r="I2066">
        <v>450</v>
      </c>
      <c r="J2066" t="s">
        <v>3449</v>
      </c>
      <c r="K2066">
        <v>2025</v>
      </c>
      <c r="L2066" t="s">
        <v>29</v>
      </c>
      <c r="M2066" t="s">
        <v>29</v>
      </c>
      <c r="N2066">
        <v>31.8828</v>
      </c>
      <c r="O2066">
        <v>107.261742</v>
      </c>
      <c r="P2066" t="s">
        <v>3485</v>
      </c>
      <c r="Q2066" s="3">
        <f>Table1[[#This Row],[Capacity (MW)]]*0.395*8760*10^-6</f>
        <v>1.5570899999999999</v>
      </c>
      <c r="R2066" s="3" cm="1">
        <f t="array" ref="R2066">AVERAGE(VLOOKUP(_xlfn.TEXTSPLIT(Table1[[#This Row],[Fuel (no space after comma)]], ","), FuelList_Final_EF!$A$2:$B$65, 2, FALSE))</f>
        <v>53.06</v>
      </c>
      <c r="S2066" s="3">
        <f>Table1[[#This Row],[Generation (TWh)]]*10^9*VLOOKUP(Table1[[#This Row],[Turbine/Engine Technology]],Technology_HR!$A$2:$B$11,2,FALSE)*10^-6</f>
        <v>11754472.409999998</v>
      </c>
      <c r="T2066" s="5">
        <f>Table1[[#This Row],[Fuel Consumption (mmBtu)]]*Table1[[#This Row],[Emission Factor (kg CO2/ mmBtu)]]*10^3</f>
        <v>623692306074.59998</v>
      </c>
      <c r="U2066" s="3">
        <f>Table1[[#This Row],[Emissions (g CO2)]]/(Table1[[#This Row],[Generation (TWh)]]*10^9)</f>
        <v>400.54994000000005</v>
      </c>
    </row>
    <row r="2067" spans="1:21" x14ac:dyDescent="0.35">
      <c r="A2067" t="s">
        <v>620</v>
      </c>
      <c r="B2067" t="s">
        <v>3239</v>
      </c>
      <c r="C2067" t="str">
        <f>SUBSTITUTE(Table1[[#This Row],[Fuel]],", ",",")</f>
        <v>fossil gas: natural gas</v>
      </c>
      <c r="D2067" t="s">
        <v>3239</v>
      </c>
      <c r="H2067" t="s">
        <v>3438</v>
      </c>
      <c r="I2067">
        <v>450</v>
      </c>
      <c r="J2067" t="s">
        <v>3450</v>
      </c>
      <c r="K2067" t="s">
        <v>29</v>
      </c>
      <c r="L2067" t="s">
        <v>29</v>
      </c>
      <c r="M2067" t="s">
        <v>29</v>
      </c>
      <c r="N2067">
        <v>31.8828</v>
      </c>
      <c r="O2067">
        <v>107.261742</v>
      </c>
      <c r="P2067" t="s">
        <v>3485</v>
      </c>
      <c r="Q2067" s="3">
        <f>Table1[[#This Row],[Capacity (MW)]]*0.395*8760*10^-6</f>
        <v>1.5570899999999999</v>
      </c>
      <c r="R2067" s="3" cm="1">
        <f t="array" ref="R2067">AVERAGE(VLOOKUP(_xlfn.TEXTSPLIT(Table1[[#This Row],[Fuel (no space after comma)]], ","), FuelList_Final_EF!$A$2:$B$65, 2, FALSE))</f>
        <v>53.06</v>
      </c>
      <c r="S2067" s="3">
        <f>Table1[[#This Row],[Generation (TWh)]]*10^9*VLOOKUP(Table1[[#This Row],[Turbine/Engine Technology]],Technology_HR!$A$2:$B$11,2,FALSE)*10^-6</f>
        <v>11754472.409999998</v>
      </c>
      <c r="T2067" s="5">
        <f>Table1[[#This Row],[Fuel Consumption (mmBtu)]]*Table1[[#This Row],[Emission Factor (kg CO2/ mmBtu)]]*10^3</f>
        <v>623692306074.59998</v>
      </c>
      <c r="U2067" s="3">
        <f>Table1[[#This Row],[Emissions (g CO2)]]/(Table1[[#This Row],[Generation (TWh)]]*10^9)</f>
        <v>400.54994000000005</v>
      </c>
    </row>
    <row r="2068" spans="1:21" x14ac:dyDescent="0.35">
      <c r="A2068" t="s">
        <v>620</v>
      </c>
      <c r="B2068" t="s">
        <v>3239</v>
      </c>
      <c r="C2068" t="str">
        <f>SUBSTITUTE(Table1[[#This Row],[Fuel]],", ",",")</f>
        <v>fossil gas: natural gas</v>
      </c>
      <c r="D2068" t="s">
        <v>3239</v>
      </c>
      <c r="H2068" t="s">
        <v>3438</v>
      </c>
      <c r="I2068">
        <v>450</v>
      </c>
      <c r="J2068" t="s">
        <v>3450</v>
      </c>
      <c r="K2068" t="s">
        <v>29</v>
      </c>
      <c r="L2068" t="s">
        <v>29</v>
      </c>
      <c r="M2068" t="s">
        <v>29</v>
      </c>
      <c r="N2068">
        <v>31.8828</v>
      </c>
      <c r="O2068">
        <v>107.261742</v>
      </c>
      <c r="P2068" t="s">
        <v>3485</v>
      </c>
      <c r="Q2068" s="3">
        <f>Table1[[#This Row],[Capacity (MW)]]*0.395*8760*10^-6</f>
        <v>1.5570899999999999</v>
      </c>
      <c r="R2068" s="3" cm="1">
        <f t="array" ref="R2068">AVERAGE(VLOOKUP(_xlfn.TEXTSPLIT(Table1[[#This Row],[Fuel (no space after comma)]], ","), FuelList_Final_EF!$A$2:$B$65, 2, FALSE))</f>
        <v>53.06</v>
      </c>
      <c r="S2068" s="3">
        <f>Table1[[#This Row],[Generation (TWh)]]*10^9*VLOOKUP(Table1[[#This Row],[Turbine/Engine Technology]],Technology_HR!$A$2:$B$11,2,FALSE)*10^-6</f>
        <v>11754472.409999998</v>
      </c>
      <c r="T2068" s="5">
        <f>Table1[[#This Row],[Fuel Consumption (mmBtu)]]*Table1[[#This Row],[Emission Factor (kg CO2/ mmBtu)]]*10^3</f>
        <v>623692306074.59998</v>
      </c>
      <c r="U2068" s="3">
        <f>Table1[[#This Row],[Emissions (g CO2)]]/(Table1[[#This Row],[Generation (TWh)]]*10^9)</f>
        <v>400.54994000000005</v>
      </c>
    </row>
    <row r="2069" spans="1:21" x14ac:dyDescent="0.35">
      <c r="A2069" t="s">
        <v>621</v>
      </c>
      <c r="B2069" t="s">
        <v>3239</v>
      </c>
      <c r="C2069" t="str">
        <f>SUBSTITUTE(Table1[[#This Row],[Fuel]],", ",",")</f>
        <v>fossil gas: natural gas</v>
      </c>
      <c r="D2069" t="s">
        <v>3239</v>
      </c>
      <c r="H2069" t="s">
        <v>3438</v>
      </c>
      <c r="I2069">
        <v>255</v>
      </c>
      <c r="J2069" t="s">
        <v>3446</v>
      </c>
      <c r="K2069">
        <v>2017</v>
      </c>
      <c r="L2069" t="s">
        <v>29</v>
      </c>
      <c r="M2069" t="s">
        <v>29</v>
      </c>
      <c r="N2069">
        <v>31.262456</v>
      </c>
      <c r="O2069">
        <v>120.56433800000001</v>
      </c>
      <c r="P2069" t="s">
        <v>3485</v>
      </c>
      <c r="Q2069" s="3">
        <f>Table1[[#This Row],[Capacity (MW)]]*0.395*8760*10^-6</f>
        <v>0.88235100000000011</v>
      </c>
      <c r="R2069" s="3" cm="1">
        <f t="array" ref="R2069">AVERAGE(VLOOKUP(_xlfn.TEXTSPLIT(Table1[[#This Row],[Fuel (no space after comma)]], ","), FuelList_Final_EF!$A$2:$B$65, 2, FALSE))</f>
        <v>53.06</v>
      </c>
      <c r="S2069" s="3">
        <f>Table1[[#This Row],[Generation (TWh)]]*10^9*VLOOKUP(Table1[[#This Row],[Turbine/Engine Technology]],Technology_HR!$A$2:$B$11,2,FALSE)*10^-6</f>
        <v>6660867.699000001</v>
      </c>
      <c r="T2069" s="5">
        <f>Table1[[#This Row],[Fuel Consumption (mmBtu)]]*Table1[[#This Row],[Emission Factor (kg CO2/ mmBtu)]]*10^3</f>
        <v>353425640108.94006</v>
      </c>
      <c r="U2069" s="3">
        <f>Table1[[#This Row],[Emissions (g CO2)]]/(Table1[[#This Row],[Generation (TWh)]]*10^9)</f>
        <v>400.54993999999999</v>
      </c>
    </row>
    <row r="2070" spans="1:21" x14ac:dyDescent="0.35">
      <c r="A2070" t="s">
        <v>621</v>
      </c>
      <c r="B2070" t="s">
        <v>3239</v>
      </c>
      <c r="C2070" t="str">
        <f>SUBSTITUTE(Table1[[#This Row],[Fuel]],", ",",")</f>
        <v>fossil gas: natural gas</v>
      </c>
      <c r="D2070" t="s">
        <v>3239</v>
      </c>
      <c r="H2070" t="s">
        <v>3438</v>
      </c>
      <c r="I2070">
        <v>255</v>
      </c>
      <c r="J2070" t="s">
        <v>3446</v>
      </c>
      <c r="K2070">
        <v>2017</v>
      </c>
      <c r="L2070" t="s">
        <v>29</v>
      </c>
      <c r="M2070" t="s">
        <v>29</v>
      </c>
      <c r="N2070">
        <v>31.262456</v>
      </c>
      <c r="O2070">
        <v>120.56433800000001</v>
      </c>
      <c r="P2070" t="s">
        <v>3485</v>
      </c>
      <c r="Q2070" s="3">
        <f>Table1[[#This Row],[Capacity (MW)]]*0.395*8760*10^-6</f>
        <v>0.88235100000000011</v>
      </c>
      <c r="R2070" s="3" cm="1">
        <f t="array" ref="R2070">AVERAGE(VLOOKUP(_xlfn.TEXTSPLIT(Table1[[#This Row],[Fuel (no space after comma)]], ","), FuelList_Final_EF!$A$2:$B$65, 2, FALSE))</f>
        <v>53.06</v>
      </c>
      <c r="S2070" s="3">
        <f>Table1[[#This Row],[Generation (TWh)]]*10^9*VLOOKUP(Table1[[#This Row],[Turbine/Engine Technology]],Technology_HR!$A$2:$B$11,2,FALSE)*10^-6</f>
        <v>6660867.699000001</v>
      </c>
      <c r="T2070" s="5">
        <f>Table1[[#This Row],[Fuel Consumption (mmBtu)]]*Table1[[#This Row],[Emission Factor (kg CO2/ mmBtu)]]*10^3</f>
        <v>353425640108.94006</v>
      </c>
      <c r="U2070" s="3">
        <f>Table1[[#This Row],[Emissions (g CO2)]]/(Table1[[#This Row],[Generation (TWh)]]*10^9)</f>
        <v>400.54993999999999</v>
      </c>
    </row>
    <row r="2071" spans="1:21" x14ac:dyDescent="0.35">
      <c r="A2071" t="s">
        <v>622</v>
      </c>
      <c r="B2071" t="s">
        <v>3239</v>
      </c>
      <c r="C2071" t="str">
        <f>SUBSTITUTE(Table1[[#This Row],[Fuel]],", ",",")</f>
        <v>fossil gas: natural gas</v>
      </c>
      <c r="D2071" t="s">
        <v>3239</v>
      </c>
      <c r="H2071" t="s">
        <v>3438</v>
      </c>
      <c r="I2071">
        <v>217</v>
      </c>
      <c r="J2071" t="s">
        <v>3449</v>
      </c>
      <c r="K2071" t="s">
        <v>29</v>
      </c>
      <c r="L2071" t="s">
        <v>29</v>
      </c>
      <c r="M2071" t="s">
        <v>29</v>
      </c>
      <c r="N2071">
        <v>31.406701335994569</v>
      </c>
      <c r="O2071">
        <v>120.474643141125</v>
      </c>
      <c r="P2071" t="s">
        <v>3485</v>
      </c>
      <c r="Q2071" s="3">
        <f>Table1[[#This Row],[Capacity (MW)]]*0.395*8760*10^-6</f>
        <v>0.75086339999999996</v>
      </c>
      <c r="R2071" s="3" cm="1">
        <f t="array" ref="R2071">AVERAGE(VLOOKUP(_xlfn.TEXTSPLIT(Table1[[#This Row],[Fuel (no space after comma)]], ","), FuelList_Final_EF!$A$2:$B$65, 2, FALSE))</f>
        <v>53.06</v>
      </c>
      <c r="S2071" s="3">
        <f>Table1[[#This Row],[Generation (TWh)]]*10^9*VLOOKUP(Table1[[#This Row],[Turbine/Engine Technology]],Technology_HR!$A$2:$B$11,2,FALSE)*10^-6</f>
        <v>5668267.8065999998</v>
      </c>
      <c r="T2071" s="5">
        <f>Table1[[#This Row],[Fuel Consumption (mmBtu)]]*Table1[[#This Row],[Emission Factor (kg CO2/ mmBtu)]]*10^3</f>
        <v>300758289818.19598</v>
      </c>
      <c r="U2071" s="3">
        <f>Table1[[#This Row],[Emissions (g CO2)]]/(Table1[[#This Row],[Generation (TWh)]]*10^9)</f>
        <v>400.54993999999999</v>
      </c>
    </row>
    <row r="2072" spans="1:21" x14ac:dyDescent="0.35">
      <c r="A2072" t="s">
        <v>622</v>
      </c>
      <c r="B2072" t="s">
        <v>3239</v>
      </c>
      <c r="C2072" t="str">
        <f>SUBSTITUTE(Table1[[#This Row],[Fuel]],", ",",")</f>
        <v>fossil gas: natural gas</v>
      </c>
      <c r="D2072" t="s">
        <v>3239</v>
      </c>
      <c r="H2072" t="s">
        <v>3438</v>
      </c>
      <c r="I2072">
        <v>217</v>
      </c>
      <c r="J2072" t="s">
        <v>3446</v>
      </c>
      <c r="K2072">
        <v>2024</v>
      </c>
      <c r="L2072" t="s">
        <v>29</v>
      </c>
      <c r="M2072" t="s">
        <v>29</v>
      </c>
      <c r="N2072">
        <v>31.406701335994569</v>
      </c>
      <c r="O2072">
        <v>120.474643141125</v>
      </c>
      <c r="P2072" t="s">
        <v>3485</v>
      </c>
      <c r="Q2072" s="3">
        <f>Table1[[#This Row],[Capacity (MW)]]*0.395*8760*10^-6</f>
        <v>0.75086339999999996</v>
      </c>
      <c r="R2072" s="3" cm="1">
        <f t="array" ref="R2072">AVERAGE(VLOOKUP(_xlfn.TEXTSPLIT(Table1[[#This Row],[Fuel (no space after comma)]], ","), FuelList_Final_EF!$A$2:$B$65, 2, FALSE))</f>
        <v>53.06</v>
      </c>
      <c r="S2072" s="3">
        <f>Table1[[#This Row],[Generation (TWh)]]*10^9*VLOOKUP(Table1[[#This Row],[Turbine/Engine Technology]],Technology_HR!$A$2:$B$11,2,FALSE)*10^-6</f>
        <v>5668267.8065999998</v>
      </c>
      <c r="T2072" s="5">
        <f>Table1[[#This Row],[Fuel Consumption (mmBtu)]]*Table1[[#This Row],[Emission Factor (kg CO2/ mmBtu)]]*10^3</f>
        <v>300758289818.19598</v>
      </c>
      <c r="U2072" s="3">
        <f>Table1[[#This Row],[Emissions (g CO2)]]/(Table1[[#This Row],[Generation (TWh)]]*10^9)</f>
        <v>400.54993999999999</v>
      </c>
    </row>
    <row r="2073" spans="1:21" x14ac:dyDescent="0.35">
      <c r="A2073" t="s">
        <v>623</v>
      </c>
      <c r="B2073" t="s">
        <v>3239</v>
      </c>
      <c r="C2073" t="str">
        <f>SUBSTITUTE(Table1[[#This Row],[Fuel]],", ",",")</f>
        <v>fossil gas: natural gas</v>
      </c>
      <c r="D2073" t="s">
        <v>3239</v>
      </c>
      <c r="H2073" t="s">
        <v>3438</v>
      </c>
      <c r="I2073">
        <v>430</v>
      </c>
      <c r="J2073" t="s">
        <v>3446</v>
      </c>
      <c r="K2073">
        <v>2015</v>
      </c>
      <c r="L2073" t="s">
        <v>29</v>
      </c>
      <c r="M2073" t="s">
        <v>29</v>
      </c>
      <c r="N2073">
        <v>37.871270227319783</v>
      </c>
      <c r="O2073">
        <v>112.63135437041279</v>
      </c>
      <c r="P2073" t="s">
        <v>3485</v>
      </c>
      <c r="Q2073" s="3">
        <f>Table1[[#This Row],[Capacity (MW)]]*0.395*8760*10^-6</f>
        <v>1.487886</v>
      </c>
      <c r="R2073" s="3" cm="1">
        <f t="array" ref="R2073">AVERAGE(VLOOKUP(_xlfn.TEXTSPLIT(Table1[[#This Row],[Fuel (no space after comma)]], ","), FuelList_Final_EF!$A$2:$B$65, 2, FALSE))</f>
        <v>53.06</v>
      </c>
      <c r="S2073" s="3">
        <f>Table1[[#This Row],[Generation (TWh)]]*10^9*VLOOKUP(Table1[[#This Row],[Turbine/Engine Technology]],Technology_HR!$A$2:$B$11,2,FALSE)*10^-6</f>
        <v>11232051.413999999</v>
      </c>
      <c r="T2073" s="5">
        <f>Table1[[#This Row],[Fuel Consumption (mmBtu)]]*Table1[[#This Row],[Emission Factor (kg CO2/ mmBtu)]]*10^3</f>
        <v>595972648026.83997</v>
      </c>
      <c r="U2073" s="3">
        <f>Table1[[#This Row],[Emissions (g CO2)]]/(Table1[[#This Row],[Generation (TWh)]]*10^9)</f>
        <v>400.54993999999999</v>
      </c>
    </row>
    <row r="2074" spans="1:21" x14ac:dyDescent="0.35">
      <c r="A2074" t="s">
        <v>623</v>
      </c>
      <c r="B2074" t="s">
        <v>3239</v>
      </c>
      <c r="C2074" t="str">
        <f>SUBSTITUTE(Table1[[#This Row],[Fuel]],", ",",")</f>
        <v>fossil gas: natural gas</v>
      </c>
      <c r="D2074" t="s">
        <v>3239</v>
      </c>
      <c r="H2074" t="s">
        <v>3438</v>
      </c>
      <c r="I2074">
        <v>430</v>
      </c>
      <c r="J2074" t="s">
        <v>3446</v>
      </c>
      <c r="K2074">
        <v>2015</v>
      </c>
      <c r="L2074" t="s">
        <v>29</v>
      </c>
      <c r="M2074" t="s">
        <v>29</v>
      </c>
      <c r="N2074">
        <v>37.871270227319783</v>
      </c>
      <c r="O2074">
        <v>112.63135437041279</v>
      </c>
      <c r="P2074" t="s">
        <v>3485</v>
      </c>
      <c r="Q2074" s="3">
        <f>Table1[[#This Row],[Capacity (MW)]]*0.395*8760*10^-6</f>
        <v>1.487886</v>
      </c>
      <c r="R2074" s="3" cm="1">
        <f t="array" ref="R2074">AVERAGE(VLOOKUP(_xlfn.TEXTSPLIT(Table1[[#This Row],[Fuel (no space after comma)]], ","), FuelList_Final_EF!$A$2:$B$65, 2, FALSE))</f>
        <v>53.06</v>
      </c>
      <c r="S2074" s="3">
        <f>Table1[[#This Row],[Generation (TWh)]]*10^9*VLOOKUP(Table1[[#This Row],[Turbine/Engine Technology]],Technology_HR!$A$2:$B$11,2,FALSE)*10^-6</f>
        <v>11232051.413999999</v>
      </c>
      <c r="T2074" s="5">
        <f>Table1[[#This Row],[Fuel Consumption (mmBtu)]]*Table1[[#This Row],[Emission Factor (kg CO2/ mmBtu)]]*10^3</f>
        <v>595972648026.83997</v>
      </c>
      <c r="U2074" s="3">
        <f>Table1[[#This Row],[Emissions (g CO2)]]/(Table1[[#This Row],[Generation (TWh)]]*10^9)</f>
        <v>400.54993999999999</v>
      </c>
    </row>
    <row r="2075" spans="1:21" x14ac:dyDescent="0.35">
      <c r="A2075" t="s">
        <v>624</v>
      </c>
      <c r="B2075" t="s">
        <v>3239</v>
      </c>
      <c r="C2075" t="str">
        <f>SUBSTITUTE(Table1[[#This Row],[Fuel]],", ",",")</f>
        <v>fossil gas: natural gas</v>
      </c>
      <c r="D2075" t="s">
        <v>3239</v>
      </c>
      <c r="H2075" t="s">
        <v>3438</v>
      </c>
      <c r="I2075">
        <v>463</v>
      </c>
      <c r="J2075" t="s">
        <v>3446</v>
      </c>
      <c r="K2075">
        <v>2014</v>
      </c>
      <c r="L2075" t="s">
        <v>29</v>
      </c>
      <c r="M2075" t="s">
        <v>29</v>
      </c>
      <c r="N2075">
        <v>38.923729000000002</v>
      </c>
      <c r="O2075">
        <v>117.72779</v>
      </c>
      <c r="P2075" t="s">
        <v>3485</v>
      </c>
      <c r="Q2075" s="3">
        <f>Table1[[#This Row],[Capacity (MW)]]*0.395*8760*10^-6</f>
        <v>1.6020726000000001</v>
      </c>
      <c r="R2075" s="3" cm="1">
        <f t="array" ref="R2075">AVERAGE(VLOOKUP(_xlfn.TEXTSPLIT(Table1[[#This Row],[Fuel (no space after comma)]], ","), FuelList_Final_EF!$A$2:$B$65, 2, FALSE))</f>
        <v>53.06</v>
      </c>
      <c r="S2075" s="3">
        <f>Table1[[#This Row],[Generation (TWh)]]*10^9*VLOOKUP(Table1[[#This Row],[Turbine/Engine Technology]],Technology_HR!$A$2:$B$11,2,FALSE)*10^-6</f>
        <v>12094046.057399999</v>
      </c>
      <c r="T2075" s="5">
        <f>Table1[[#This Row],[Fuel Consumption (mmBtu)]]*Table1[[#This Row],[Emission Factor (kg CO2/ mmBtu)]]*10^3</f>
        <v>641710083805.64404</v>
      </c>
      <c r="U2075" s="3">
        <f>Table1[[#This Row],[Emissions (g CO2)]]/(Table1[[#This Row],[Generation (TWh)]]*10^9)</f>
        <v>400.54994000000005</v>
      </c>
    </row>
    <row r="2076" spans="1:21" x14ac:dyDescent="0.35">
      <c r="A2076" t="s">
        <v>624</v>
      </c>
      <c r="B2076" t="s">
        <v>3239</v>
      </c>
      <c r="C2076" t="str">
        <f>SUBSTITUTE(Table1[[#This Row],[Fuel]],", ",",")</f>
        <v>fossil gas: natural gas</v>
      </c>
      <c r="D2076" t="s">
        <v>3239</v>
      </c>
      <c r="H2076" t="s">
        <v>3438</v>
      </c>
      <c r="I2076">
        <v>450</v>
      </c>
      <c r="J2076" t="s">
        <v>3447</v>
      </c>
      <c r="K2076" t="s">
        <v>29</v>
      </c>
      <c r="L2076" t="s">
        <v>29</v>
      </c>
      <c r="M2076" t="s">
        <v>29</v>
      </c>
      <c r="N2076">
        <v>38.923729000000002</v>
      </c>
      <c r="O2076">
        <v>117.72779</v>
      </c>
      <c r="P2076" t="s">
        <v>3485</v>
      </c>
      <c r="Q2076" s="3">
        <f>Table1[[#This Row],[Capacity (MW)]]*0.395*8760*10^-6</f>
        <v>1.5570899999999999</v>
      </c>
      <c r="R2076" s="3" cm="1">
        <f t="array" ref="R2076">AVERAGE(VLOOKUP(_xlfn.TEXTSPLIT(Table1[[#This Row],[Fuel (no space after comma)]], ","), FuelList_Final_EF!$A$2:$B$65, 2, FALSE))</f>
        <v>53.06</v>
      </c>
      <c r="S2076" s="3">
        <f>Table1[[#This Row],[Generation (TWh)]]*10^9*VLOOKUP(Table1[[#This Row],[Turbine/Engine Technology]],Technology_HR!$A$2:$B$11,2,FALSE)*10^-6</f>
        <v>11754472.409999998</v>
      </c>
      <c r="T2076" s="5">
        <f>Table1[[#This Row],[Fuel Consumption (mmBtu)]]*Table1[[#This Row],[Emission Factor (kg CO2/ mmBtu)]]*10^3</f>
        <v>623692306074.59998</v>
      </c>
      <c r="U2076" s="3">
        <f>Table1[[#This Row],[Emissions (g CO2)]]/(Table1[[#This Row],[Generation (TWh)]]*10^9)</f>
        <v>400.54994000000005</v>
      </c>
    </row>
    <row r="2077" spans="1:21" x14ac:dyDescent="0.35">
      <c r="A2077" t="s">
        <v>610</v>
      </c>
      <c r="B2077" t="s">
        <v>3239</v>
      </c>
      <c r="C2077" t="str">
        <f>SUBSTITUTE(Table1[[#This Row],[Fuel]],", ",",")</f>
        <v>fossil gas: natural gas</v>
      </c>
      <c r="D2077" t="s">
        <v>3239</v>
      </c>
      <c r="H2077" t="s">
        <v>3438</v>
      </c>
      <c r="I2077">
        <v>229</v>
      </c>
      <c r="J2077" t="s">
        <v>3446</v>
      </c>
      <c r="K2077">
        <v>2014</v>
      </c>
      <c r="L2077" t="s">
        <v>29</v>
      </c>
      <c r="M2077" t="s">
        <v>29</v>
      </c>
      <c r="N2077">
        <v>30.593104</v>
      </c>
      <c r="O2077">
        <v>120.35733</v>
      </c>
      <c r="P2077" t="s">
        <v>3485</v>
      </c>
      <c r="Q2077" s="3">
        <f>Table1[[#This Row],[Capacity (MW)]]*0.395*8760*10^-6</f>
        <v>0.79238579999999992</v>
      </c>
      <c r="R2077" s="3" cm="1">
        <f t="array" ref="R2077">AVERAGE(VLOOKUP(_xlfn.TEXTSPLIT(Table1[[#This Row],[Fuel (no space after comma)]], ","), FuelList_Final_EF!$A$2:$B$65, 2, FALSE))</f>
        <v>53.06</v>
      </c>
      <c r="S2077" s="3">
        <f>Table1[[#This Row],[Generation (TWh)]]*10^9*VLOOKUP(Table1[[#This Row],[Turbine/Engine Technology]],Technology_HR!$A$2:$B$11,2,FALSE)*10^-6</f>
        <v>5981720.4041999988</v>
      </c>
      <c r="T2077" s="5">
        <f>Table1[[#This Row],[Fuel Consumption (mmBtu)]]*Table1[[#This Row],[Emission Factor (kg CO2/ mmBtu)]]*10^3</f>
        <v>317390084646.85193</v>
      </c>
      <c r="U2077" s="3">
        <f>Table1[[#This Row],[Emissions (g CO2)]]/(Table1[[#This Row],[Generation (TWh)]]*10^9)</f>
        <v>400.54993999999999</v>
      </c>
    </row>
    <row r="2078" spans="1:21" x14ac:dyDescent="0.35">
      <c r="A2078" t="s">
        <v>610</v>
      </c>
      <c r="B2078" t="s">
        <v>3239</v>
      </c>
      <c r="C2078" t="str">
        <f>SUBSTITUTE(Table1[[#This Row],[Fuel]],", ",",")</f>
        <v>fossil gas: natural gas</v>
      </c>
      <c r="D2078" t="s">
        <v>3239</v>
      </c>
      <c r="H2078" t="s">
        <v>3438</v>
      </c>
      <c r="I2078">
        <v>229</v>
      </c>
      <c r="J2078" t="s">
        <v>3446</v>
      </c>
      <c r="K2078">
        <v>2014</v>
      </c>
      <c r="L2078" t="s">
        <v>29</v>
      </c>
      <c r="M2078" t="s">
        <v>29</v>
      </c>
      <c r="N2078">
        <v>30.593104</v>
      </c>
      <c r="O2078">
        <v>120.35733</v>
      </c>
      <c r="P2078" t="s">
        <v>3485</v>
      </c>
      <c r="Q2078" s="3">
        <f>Table1[[#This Row],[Capacity (MW)]]*0.395*8760*10^-6</f>
        <v>0.79238579999999992</v>
      </c>
      <c r="R2078" s="3" cm="1">
        <f t="array" ref="R2078">AVERAGE(VLOOKUP(_xlfn.TEXTSPLIT(Table1[[#This Row],[Fuel (no space after comma)]], ","), FuelList_Final_EF!$A$2:$B$65, 2, FALSE))</f>
        <v>53.06</v>
      </c>
      <c r="S2078" s="3">
        <f>Table1[[#This Row],[Generation (TWh)]]*10^9*VLOOKUP(Table1[[#This Row],[Turbine/Engine Technology]],Technology_HR!$A$2:$B$11,2,FALSE)*10^-6</f>
        <v>5981720.4041999988</v>
      </c>
      <c r="T2078" s="5">
        <f>Table1[[#This Row],[Fuel Consumption (mmBtu)]]*Table1[[#This Row],[Emission Factor (kg CO2/ mmBtu)]]*10^3</f>
        <v>317390084646.85193</v>
      </c>
      <c r="U2078" s="3">
        <f>Table1[[#This Row],[Emissions (g CO2)]]/(Table1[[#This Row],[Generation (TWh)]]*10^9)</f>
        <v>400.54993999999999</v>
      </c>
    </row>
    <row r="2079" spans="1:21" x14ac:dyDescent="0.35">
      <c r="A2079" t="s">
        <v>610</v>
      </c>
      <c r="B2079" t="s">
        <v>3239</v>
      </c>
      <c r="C2079" t="str">
        <f>SUBSTITUTE(Table1[[#This Row],[Fuel]],", ",",")</f>
        <v>fossil gas: natural gas</v>
      </c>
      <c r="D2079" t="s">
        <v>3239</v>
      </c>
      <c r="H2079" t="s">
        <v>3440</v>
      </c>
      <c r="I2079">
        <v>58</v>
      </c>
      <c r="J2079" t="s">
        <v>3446</v>
      </c>
      <c r="K2079">
        <v>2024</v>
      </c>
      <c r="L2079" t="s">
        <v>29</v>
      </c>
      <c r="M2079" t="s">
        <v>29</v>
      </c>
      <c r="N2079">
        <v>30.593104</v>
      </c>
      <c r="O2079">
        <v>120.35733</v>
      </c>
      <c r="P2079" t="s">
        <v>3485</v>
      </c>
      <c r="Q2079" s="3">
        <f>Table1[[#This Row],[Capacity (MW)]]*0.395*8760*10^-6</f>
        <v>0.2006916</v>
      </c>
      <c r="R2079" s="3" cm="1">
        <f t="array" ref="R2079">AVERAGE(VLOOKUP(_xlfn.TEXTSPLIT(Table1[[#This Row],[Fuel (no space after comma)]], ","), FuelList_Final_EF!$A$2:$B$65, 2, FALSE))</f>
        <v>53.06</v>
      </c>
      <c r="S2079" s="3">
        <f>Table1[[#This Row],[Generation (TWh)]]*10^9*VLOOKUP(Table1[[#This Row],[Turbine/Engine Technology]],Technology_HR!$A$2:$B$11,2,FALSE)*10^-6</f>
        <v>2064113.1059999999</v>
      </c>
      <c r="T2079" s="5">
        <f>Table1[[#This Row],[Fuel Consumption (mmBtu)]]*Table1[[#This Row],[Emission Factor (kg CO2/ mmBtu)]]*10^3</f>
        <v>109521841404.36</v>
      </c>
      <c r="U2079" s="3">
        <f>Table1[[#This Row],[Emissions (g CO2)]]/(Table1[[#This Row],[Generation (TWh)]]*10^9)</f>
        <v>545.72209999999995</v>
      </c>
    </row>
    <row r="2080" spans="1:21" x14ac:dyDescent="0.35">
      <c r="A2080" t="s">
        <v>625</v>
      </c>
      <c r="B2080" t="s">
        <v>3239</v>
      </c>
      <c r="C2080" t="str">
        <f>SUBSTITUTE(Table1[[#This Row],[Fuel]],", ",",")</f>
        <v>fossil gas: natural gas</v>
      </c>
      <c r="D2080" t="s">
        <v>3239</v>
      </c>
      <c r="H2080" t="s">
        <v>3438</v>
      </c>
      <c r="I2080">
        <v>490</v>
      </c>
      <c r="J2080" t="s">
        <v>3447</v>
      </c>
      <c r="K2080">
        <v>2025</v>
      </c>
      <c r="L2080" t="s">
        <v>29</v>
      </c>
      <c r="M2080" t="s">
        <v>29</v>
      </c>
      <c r="N2080">
        <v>28.627886</v>
      </c>
      <c r="O2080">
        <v>112.92864899999999</v>
      </c>
      <c r="P2080" t="s">
        <v>3485</v>
      </c>
      <c r="Q2080" s="3">
        <f>Table1[[#This Row],[Capacity (MW)]]*0.395*8760*10^-6</f>
        <v>1.6954979999999999</v>
      </c>
      <c r="R2080" s="3" cm="1">
        <f t="array" ref="R2080">AVERAGE(VLOOKUP(_xlfn.TEXTSPLIT(Table1[[#This Row],[Fuel (no space after comma)]], ","), FuelList_Final_EF!$A$2:$B$65, 2, FALSE))</f>
        <v>53.06</v>
      </c>
      <c r="S2080" s="3">
        <f>Table1[[#This Row],[Generation (TWh)]]*10^9*VLOOKUP(Table1[[#This Row],[Turbine/Engine Technology]],Technology_HR!$A$2:$B$11,2,FALSE)*10^-6</f>
        <v>12799314.401999999</v>
      </c>
      <c r="T2080" s="5">
        <f>Table1[[#This Row],[Fuel Consumption (mmBtu)]]*Table1[[#This Row],[Emission Factor (kg CO2/ mmBtu)]]*10^3</f>
        <v>679131622170.12</v>
      </c>
      <c r="U2080" s="3">
        <f>Table1[[#This Row],[Emissions (g CO2)]]/(Table1[[#This Row],[Generation (TWh)]]*10^9)</f>
        <v>400.54993999999999</v>
      </c>
    </row>
    <row r="2081" spans="1:21" x14ac:dyDescent="0.35">
      <c r="A2081" t="s">
        <v>625</v>
      </c>
      <c r="B2081" t="s">
        <v>3239</v>
      </c>
      <c r="C2081" t="str">
        <f>SUBSTITUTE(Table1[[#This Row],[Fuel]],", ",",")</f>
        <v>fossil gas: natural gas</v>
      </c>
      <c r="D2081" t="s">
        <v>3239</v>
      </c>
      <c r="H2081" t="s">
        <v>3438</v>
      </c>
      <c r="I2081">
        <v>490</v>
      </c>
      <c r="J2081" t="s">
        <v>3447</v>
      </c>
      <c r="K2081">
        <v>2025</v>
      </c>
      <c r="L2081" t="s">
        <v>29</v>
      </c>
      <c r="M2081" t="s">
        <v>29</v>
      </c>
      <c r="N2081">
        <v>28.627886</v>
      </c>
      <c r="O2081">
        <v>112.92864899999999</v>
      </c>
      <c r="P2081" t="s">
        <v>3485</v>
      </c>
      <c r="Q2081" s="3">
        <f>Table1[[#This Row],[Capacity (MW)]]*0.395*8760*10^-6</f>
        <v>1.6954979999999999</v>
      </c>
      <c r="R2081" s="3" cm="1">
        <f t="array" ref="R2081">AVERAGE(VLOOKUP(_xlfn.TEXTSPLIT(Table1[[#This Row],[Fuel (no space after comma)]], ","), FuelList_Final_EF!$A$2:$B$65, 2, FALSE))</f>
        <v>53.06</v>
      </c>
      <c r="S2081" s="3">
        <f>Table1[[#This Row],[Generation (TWh)]]*10^9*VLOOKUP(Table1[[#This Row],[Turbine/Engine Technology]],Technology_HR!$A$2:$B$11,2,FALSE)*10^-6</f>
        <v>12799314.401999999</v>
      </c>
      <c r="T2081" s="5">
        <f>Table1[[#This Row],[Fuel Consumption (mmBtu)]]*Table1[[#This Row],[Emission Factor (kg CO2/ mmBtu)]]*10^3</f>
        <v>679131622170.12</v>
      </c>
      <c r="U2081" s="3">
        <f>Table1[[#This Row],[Emissions (g CO2)]]/(Table1[[#This Row],[Generation (TWh)]]*10^9)</f>
        <v>400.54993999999999</v>
      </c>
    </row>
    <row r="2082" spans="1:21" x14ac:dyDescent="0.35">
      <c r="A2082" t="s">
        <v>614</v>
      </c>
      <c r="B2082" t="s">
        <v>3239</v>
      </c>
      <c r="C2082" t="str">
        <f>SUBSTITUTE(Table1[[#This Row],[Fuel]],", ",",")</f>
        <v>fossil gas: natural gas</v>
      </c>
      <c r="D2082" t="s">
        <v>3239</v>
      </c>
      <c r="H2082" t="s">
        <v>3438</v>
      </c>
      <c r="I2082">
        <v>470</v>
      </c>
      <c r="J2082" t="s">
        <v>3447</v>
      </c>
      <c r="K2082" t="s">
        <v>29</v>
      </c>
      <c r="L2082" t="s">
        <v>29</v>
      </c>
      <c r="M2082" t="s">
        <v>29</v>
      </c>
      <c r="N2082">
        <v>36.877484000000003</v>
      </c>
      <c r="O2082">
        <v>118.29549900000001</v>
      </c>
      <c r="P2082" t="s">
        <v>3485</v>
      </c>
      <c r="Q2082" s="3">
        <f>Table1[[#This Row],[Capacity (MW)]]*0.395*8760*10^-6</f>
        <v>1.6262939999999999</v>
      </c>
      <c r="R2082" s="3" cm="1">
        <f t="array" ref="R2082">AVERAGE(VLOOKUP(_xlfn.TEXTSPLIT(Table1[[#This Row],[Fuel (no space after comma)]], ","), FuelList_Final_EF!$A$2:$B$65, 2, FALSE))</f>
        <v>53.06</v>
      </c>
      <c r="S2082" s="3">
        <f>Table1[[#This Row],[Generation (TWh)]]*10^9*VLOOKUP(Table1[[#This Row],[Turbine/Engine Technology]],Technology_HR!$A$2:$B$11,2,FALSE)*10^-6</f>
        <v>12276893.405999999</v>
      </c>
      <c r="T2082" s="5">
        <f>Table1[[#This Row],[Fuel Consumption (mmBtu)]]*Table1[[#This Row],[Emission Factor (kg CO2/ mmBtu)]]*10^3</f>
        <v>651411964122.35999</v>
      </c>
      <c r="U2082" s="3">
        <f>Table1[[#This Row],[Emissions (g CO2)]]/(Table1[[#This Row],[Generation (TWh)]]*10^9)</f>
        <v>400.54993999999999</v>
      </c>
    </row>
    <row r="2083" spans="1:21" x14ac:dyDescent="0.35">
      <c r="A2083" t="s">
        <v>614</v>
      </c>
      <c r="B2083" t="s">
        <v>3239</v>
      </c>
      <c r="C2083" t="str">
        <f>SUBSTITUTE(Table1[[#This Row],[Fuel]],", ",",")</f>
        <v>fossil gas: natural gas</v>
      </c>
      <c r="D2083" t="s">
        <v>3239</v>
      </c>
      <c r="H2083" t="s">
        <v>3438</v>
      </c>
      <c r="I2083">
        <v>470</v>
      </c>
      <c r="J2083" t="s">
        <v>3447</v>
      </c>
      <c r="K2083" t="s">
        <v>29</v>
      </c>
      <c r="L2083" t="s">
        <v>29</v>
      </c>
      <c r="M2083" t="s">
        <v>29</v>
      </c>
      <c r="N2083">
        <v>36.877484000000003</v>
      </c>
      <c r="O2083">
        <v>118.29549900000001</v>
      </c>
      <c r="P2083" t="s">
        <v>3485</v>
      </c>
      <c r="Q2083" s="3">
        <f>Table1[[#This Row],[Capacity (MW)]]*0.395*8760*10^-6</f>
        <v>1.6262939999999999</v>
      </c>
      <c r="R2083" s="3" cm="1">
        <f t="array" ref="R2083">AVERAGE(VLOOKUP(_xlfn.TEXTSPLIT(Table1[[#This Row],[Fuel (no space after comma)]], ","), FuelList_Final_EF!$A$2:$B$65, 2, FALSE))</f>
        <v>53.06</v>
      </c>
      <c r="S2083" s="3">
        <f>Table1[[#This Row],[Generation (TWh)]]*10^9*VLOOKUP(Table1[[#This Row],[Turbine/Engine Technology]],Technology_HR!$A$2:$B$11,2,FALSE)*10^-6</f>
        <v>12276893.405999999</v>
      </c>
      <c r="T2083" s="5">
        <f>Table1[[#This Row],[Fuel Consumption (mmBtu)]]*Table1[[#This Row],[Emission Factor (kg CO2/ mmBtu)]]*10^3</f>
        <v>651411964122.35999</v>
      </c>
      <c r="U2083" s="3">
        <f>Table1[[#This Row],[Emissions (g CO2)]]/(Table1[[#This Row],[Generation (TWh)]]*10^9)</f>
        <v>400.54993999999999</v>
      </c>
    </row>
    <row r="2084" spans="1:21" x14ac:dyDescent="0.35">
      <c r="A2084" t="s">
        <v>626</v>
      </c>
      <c r="B2084" t="s">
        <v>3239</v>
      </c>
      <c r="C2084" t="str">
        <f>SUBSTITUTE(Table1[[#This Row],[Fuel]],", ",",")</f>
        <v>fossil gas: natural gas</v>
      </c>
      <c r="D2084" t="s">
        <v>3239</v>
      </c>
      <c r="H2084" t="s">
        <v>3438</v>
      </c>
      <c r="I2084">
        <v>495</v>
      </c>
      <c r="J2084" t="s">
        <v>3446</v>
      </c>
      <c r="K2084">
        <v>2022</v>
      </c>
      <c r="L2084" t="s">
        <v>29</v>
      </c>
      <c r="M2084" t="s">
        <v>29</v>
      </c>
      <c r="N2084">
        <v>19.832144</v>
      </c>
      <c r="O2084">
        <v>109.203812</v>
      </c>
      <c r="P2084" t="s">
        <v>3485</v>
      </c>
      <c r="Q2084" s="3">
        <f>Table1[[#This Row],[Capacity (MW)]]*0.395*8760*10^-6</f>
        <v>1.712799</v>
      </c>
      <c r="R2084" s="3" cm="1">
        <f t="array" ref="R2084">AVERAGE(VLOOKUP(_xlfn.TEXTSPLIT(Table1[[#This Row],[Fuel (no space after comma)]], ","), FuelList_Final_EF!$A$2:$B$65, 2, FALSE))</f>
        <v>53.06</v>
      </c>
      <c r="S2084" s="3">
        <f>Table1[[#This Row],[Generation (TWh)]]*10^9*VLOOKUP(Table1[[#This Row],[Turbine/Engine Technology]],Technology_HR!$A$2:$B$11,2,FALSE)*10^-6</f>
        <v>12929919.650999999</v>
      </c>
      <c r="T2084" s="5">
        <f>Table1[[#This Row],[Fuel Consumption (mmBtu)]]*Table1[[#This Row],[Emission Factor (kg CO2/ mmBtu)]]*10^3</f>
        <v>686061536682.06006</v>
      </c>
      <c r="U2084" s="3">
        <f>Table1[[#This Row],[Emissions (g CO2)]]/(Table1[[#This Row],[Generation (TWh)]]*10^9)</f>
        <v>400.54994000000005</v>
      </c>
    </row>
    <row r="2085" spans="1:21" x14ac:dyDescent="0.35">
      <c r="A2085" t="s">
        <v>626</v>
      </c>
      <c r="B2085" t="s">
        <v>3239</v>
      </c>
      <c r="C2085" t="str">
        <f>SUBSTITUTE(Table1[[#This Row],[Fuel]],", ",",")</f>
        <v>fossil gas: natural gas</v>
      </c>
      <c r="D2085" t="s">
        <v>3239</v>
      </c>
      <c r="H2085" t="s">
        <v>3438</v>
      </c>
      <c r="I2085">
        <v>495</v>
      </c>
      <c r="J2085" t="s">
        <v>3446</v>
      </c>
      <c r="K2085">
        <v>2022</v>
      </c>
      <c r="L2085" t="s">
        <v>29</v>
      </c>
      <c r="M2085" t="s">
        <v>29</v>
      </c>
      <c r="N2085">
        <v>19.832144</v>
      </c>
      <c r="O2085">
        <v>109.203812</v>
      </c>
      <c r="P2085" t="s">
        <v>3485</v>
      </c>
      <c r="Q2085" s="3">
        <f>Table1[[#This Row],[Capacity (MW)]]*0.395*8760*10^-6</f>
        <v>1.712799</v>
      </c>
      <c r="R2085" s="3" cm="1">
        <f t="array" ref="R2085">AVERAGE(VLOOKUP(_xlfn.TEXTSPLIT(Table1[[#This Row],[Fuel (no space after comma)]], ","), FuelList_Final_EF!$A$2:$B$65, 2, FALSE))</f>
        <v>53.06</v>
      </c>
      <c r="S2085" s="3">
        <f>Table1[[#This Row],[Generation (TWh)]]*10^9*VLOOKUP(Table1[[#This Row],[Turbine/Engine Technology]],Technology_HR!$A$2:$B$11,2,FALSE)*10^-6</f>
        <v>12929919.650999999</v>
      </c>
      <c r="T2085" s="5">
        <f>Table1[[#This Row],[Fuel Consumption (mmBtu)]]*Table1[[#This Row],[Emission Factor (kg CO2/ mmBtu)]]*10^3</f>
        <v>686061536682.06006</v>
      </c>
      <c r="U2085" s="3">
        <f>Table1[[#This Row],[Emissions (g CO2)]]/(Table1[[#This Row],[Generation (TWh)]]*10^9)</f>
        <v>400.54994000000005</v>
      </c>
    </row>
    <row r="2086" spans="1:21" x14ac:dyDescent="0.35">
      <c r="A2086" t="s">
        <v>486</v>
      </c>
      <c r="B2086" t="s">
        <v>3239</v>
      </c>
      <c r="C2086" t="str">
        <f>SUBSTITUTE(Table1[[#This Row],[Fuel]],", ",",")</f>
        <v>fossil gas: natural gas</v>
      </c>
      <c r="D2086" t="s">
        <v>3239</v>
      </c>
      <c r="H2086" t="s">
        <v>3438</v>
      </c>
      <c r="I2086">
        <v>490</v>
      </c>
      <c r="J2086" t="s">
        <v>3449</v>
      </c>
      <c r="K2086">
        <v>2025</v>
      </c>
      <c r="L2086" t="s">
        <v>29</v>
      </c>
      <c r="M2086" t="s">
        <v>29</v>
      </c>
      <c r="N2086">
        <v>37.499431784209087</v>
      </c>
      <c r="O2086">
        <v>121.17302819272371</v>
      </c>
      <c r="P2086" t="s">
        <v>3485</v>
      </c>
      <c r="Q2086" s="3">
        <f>Table1[[#This Row],[Capacity (MW)]]*0.395*8760*10^-6</f>
        <v>1.6954979999999999</v>
      </c>
      <c r="R2086" s="3" cm="1">
        <f t="array" ref="R2086">AVERAGE(VLOOKUP(_xlfn.TEXTSPLIT(Table1[[#This Row],[Fuel (no space after comma)]], ","), FuelList_Final_EF!$A$2:$B$65, 2, FALSE))</f>
        <v>53.06</v>
      </c>
      <c r="S2086" s="3">
        <f>Table1[[#This Row],[Generation (TWh)]]*10^9*VLOOKUP(Table1[[#This Row],[Turbine/Engine Technology]],Technology_HR!$A$2:$B$11,2,FALSE)*10^-6</f>
        <v>12799314.401999999</v>
      </c>
      <c r="T2086" s="5">
        <f>Table1[[#This Row],[Fuel Consumption (mmBtu)]]*Table1[[#This Row],[Emission Factor (kg CO2/ mmBtu)]]*10^3</f>
        <v>679131622170.12</v>
      </c>
      <c r="U2086" s="3">
        <f>Table1[[#This Row],[Emissions (g CO2)]]/(Table1[[#This Row],[Generation (TWh)]]*10^9)</f>
        <v>400.54993999999999</v>
      </c>
    </row>
    <row r="2087" spans="1:21" x14ac:dyDescent="0.35">
      <c r="A2087" t="s">
        <v>486</v>
      </c>
      <c r="B2087" t="s">
        <v>3239</v>
      </c>
      <c r="C2087" t="str">
        <f>SUBSTITUTE(Table1[[#This Row],[Fuel]],", ",",")</f>
        <v>fossil gas: natural gas</v>
      </c>
      <c r="D2087" t="s">
        <v>3239</v>
      </c>
      <c r="H2087" t="s">
        <v>3438</v>
      </c>
      <c r="I2087">
        <v>490</v>
      </c>
      <c r="J2087" t="s">
        <v>3449</v>
      </c>
      <c r="K2087">
        <v>2025</v>
      </c>
      <c r="L2087" t="s">
        <v>29</v>
      </c>
      <c r="M2087" t="s">
        <v>29</v>
      </c>
      <c r="N2087">
        <v>37.499431784209087</v>
      </c>
      <c r="O2087">
        <v>121.17302819272371</v>
      </c>
      <c r="P2087" t="s">
        <v>3485</v>
      </c>
      <c r="Q2087" s="3">
        <f>Table1[[#This Row],[Capacity (MW)]]*0.395*8760*10^-6</f>
        <v>1.6954979999999999</v>
      </c>
      <c r="R2087" s="3" cm="1">
        <f t="array" ref="R2087">AVERAGE(VLOOKUP(_xlfn.TEXTSPLIT(Table1[[#This Row],[Fuel (no space after comma)]], ","), FuelList_Final_EF!$A$2:$B$65, 2, FALSE))</f>
        <v>53.06</v>
      </c>
      <c r="S2087" s="3">
        <f>Table1[[#This Row],[Generation (TWh)]]*10^9*VLOOKUP(Table1[[#This Row],[Turbine/Engine Technology]],Technology_HR!$A$2:$B$11,2,FALSE)*10^-6</f>
        <v>12799314.401999999</v>
      </c>
      <c r="T2087" s="5">
        <f>Table1[[#This Row],[Fuel Consumption (mmBtu)]]*Table1[[#This Row],[Emission Factor (kg CO2/ mmBtu)]]*10^3</f>
        <v>679131622170.12</v>
      </c>
      <c r="U2087" s="3">
        <f>Table1[[#This Row],[Emissions (g CO2)]]/(Table1[[#This Row],[Generation (TWh)]]*10^9)</f>
        <v>400.54993999999999</v>
      </c>
    </row>
    <row r="2088" spans="1:21" x14ac:dyDescent="0.35">
      <c r="A2088" t="s">
        <v>627</v>
      </c>
      <c r="B2088" t="s">
        <v>3239</v>
      </c>
      <c r="C2088" t="str">
        <f>SUBSTITUTE(Table1[[#This Row],[Fuel]],", ",",")</f>
        <v>fossil gas: natural gas</v>
      </c>
      <c r="D2088" t="s">
        <v>3239</v>
      </c>
      <c r="H2088" t="s">
        <v>3438</v>
      </c>
      <c r="I2088">
        <v>390</v>
      </c>
      <c r="J2088" t="s">
        <v>3446</v>
      </c>
      <c r="K2088">
        <v>2007</v>
      </c>
      <c r="L2088" t="s">
        <v>29</v>
      </c>
      <c r="M2088" t="s">
        <v>29</v>
      </c>
      <c r="N2088">
        <v>32.957828999999997</v>
      </c>
      <c r="O2088">
        <v>114.063822</v>
      </c>
      <c r="P2088" t="s">
        <v>3485</v>
      </c>
      <c r="Q2088" s="3">
        <f>Table1[[#This Row],[Capacity (MW)]]*0.395*8760*10^-6</f>
        <v>1.349478</v>
      </c>
      <c r="R2088" s="3" cm="1">
        <f t="array" ref="R2088">AVERAGE(VLOOKUP(_xlfn.TEXTSPLIT(Table1[[#This Row],[Fuel (no space after comma)]], ","), FuelList_Final_EF!$A$2:$B$65, 2, FALSE))</f>
        <v>53.06</v>
      </c>
      <c r="S2088" s="3">
        <f>Table1[[#This Row],[Generation (TWh)]]*10^9*VLOOKUP(Table1[[#This Row],[Turbine/Engine Technology]],Technology_HR!$A$2:$B$11,2,FALSE)*10^-6</f>
        <v>10187209.422</v>
      </c>
      <c r="T2088" s="5">
        <f>Table1[[#This Row],[Fuel Consumption (mmBtu)]]*Table1[[#This Row],[Emission Factor (kg CO2/ mmBtu)]]*10^3</f>
        <v>540533331931.32007</v>
      </c>
      <c r="U2088" s="3">
        <f>Table1[[#This Row],[Emissions (g CO2)]]/(Table1[[#This Row],[Generation (TWh)]]*10^9)</f>
        <v>400.54994000000005</v>
      </c>
    </row>
    <row r="2089" spans="1:21" x14ac:dyDescent="0.35">
      <c r="A2089" t="s">
        <v>627</v>
      </c>
      <c r="B2089" t="s">
        <v>3239</v>
      </c>
      <c r="C2089" t="str">
        <f>SUBSTITUTE(Table1[[#This Row],[Fuel]],", ",",")</f>
        <v>fossil gas: natural gas</v>
      </c>
      <c r="D2089" t="s">
        <v>3239</v>
      </c>
      <c r="H2089" t="s">
        <v>3438</v>
      </c>
      <c r="I2089">
        <v>390</v>
      </c>
      <c r="J2089" t="s">
        <v>3446</v>
      </c>
      <c r="K2089">
        <v>2008</v>
      </c>
      <c r="L2089" t="s">
        <v>29</v>
      </c>
      <c r="M2089" t="s">
        <v>29</v>
      </c>
      <c r="N2089">
        <v>32.957828999999997</v>
      </c>
      <c r="O2089">
        <v>114.063822</v>
      </c>
      <c r="P2089" t="s">
        <v>3485</v>
      </c>
      <c r="Q2089" s="3">
        <f>Table1[[#This Row],[Capacity (MW)]]*0.395*8760*10^-6</f>
        <v>1.349478</v>
      </c>
      <c r="R2089" s="3" cm="1">
        <f t="array" ref="R2089">AVERAGE(VLOOKUP(_xlfn.TEXTSPLIT(Table1[[#This Row],[Fuel (no space after comma)]], ","), FuelList_Final_EF!$A$2:$B$65, 2, FALSE))</f>
        <v>53.06</v>
      </c>
      <c r="S2089" s="3">
        <f>Table1[[#This Row],[Generation (TWh)]]*10^9*VLOOKUP(Table1[[#This Row],[Turbine/Engine Technology]],Technology_HR!$A$2:$B$11,2,FALSE)*10^-6</f>
        <v>10187209.422</v>
      </c>
      <c r="T2089" s="5">
        <f>Table1[[#This Row],[Fuel Consumption (mmBtu)]]*Table1[[#This Row],[Emission Factor (kg CO2/ mmBtu)]]*10^3</f>
        <v>540533331931.32007</v>
      </c>
      <c r="U2089" s="3">
        <f>Table1[[#This Row],[Emissions (g CO2)]]/(Table1[[#This Row],[Generation (TWh)]]*10^9)</f>
        <v>400.54994000000005</v>
      </c>
    </row>
    <row r="2090" spans="1:21" x14ac:dyDescent="0.35">
      <c r="A2090" t="s">
        <v>628</v>
      </c>
      <c r="B2090" t="s">
        <v>3239</v>
      </c>
      <c r="C2090" t="str">
        <f>SUBSTITUTE(Table1[[#This Row],[Fuel]],", ",",")</f>
        <v>fossil gas: natural gas</v>
      </c>
      <c r="D2090" t="s">
        <v>3239</v>
      </c>
      <c r="H2090" t="s">
        <v>3438</v>
      </c>
      <c r="I2090">
        <v>470</v>
      </c>
      <c r="J2090" t="s">
        <v>3447</v>
      </c>
      <c r="K2090" t="s">
        <v>29</v>
      </c>
      <c r="L2090" t="s">
        <v>29</v>
      </c>
      <c r="M2090" t="s">
        <v>29</v>
      </c>
      <c r="N2090">
        <v>36.70776</v>
      </c>
      <c r="O2090">
        <v>117.08796</v>
      </c>
      <c r="P2090" t="s">
        <v>3485</v>
      </c>
      <c r="Q2090" s="3">
        <f>Table1[[#This Row],[Capacity (MW)]]*0.395*8760*10^-6</f>
        <v>1.6262939999999999</v>
      </c>
      <c r="R2090" s="3" cm="1">
        <f t="array" ref="R2090">AVERAGE(VLOOKUP(_xlfn.TEXTSPLIT(Table1[[#This Row],[Fuel (no space after comma)]], ","), FuelList_Final_EF!$A$2:$B$65, 2, FALSE))</f>
        <v>53.06</v>
      </c>
      <c r="S2090" s="3">
        <f>Table1[[#This Row],[Generation (TWh)]]*10^9*VLOOKUP(Table1[[#This Row],[Turbine/Engine Technology]],Technology_HR!$A$2:$B$11,2,FALSE)*10^-6</f>
        <v>12276893.405999999</v>
      </c>
      <c r="T2090" s="5">
        <f>Table1[[#This Row],[Fuel Consumption (mmBtu)]]*Table1[[#This Row],[Emission Factor (kg CO2/ mmBtu)]]*10^3</f>
        <v>651411964122.35999</v>
      </c>
      <c r="U2090" s="3">
        <f>Table1[[#This Row],[Emissions (g CO2)]]/(Table1[[#This Row],[Generation (TWh)]]*10^9)</f>
        <v>400.54993999999999</v>
      </c>
    </row>
    <row r="2091" spans="1:21" x14ac:dyDescent="0.35">
      <c r="A2091" t="s">
        <v>628</v>
      </c>
      <c r="B2091" t="s">
        <v>3239</v>
      </c>
      <c r="C2091" t="str">
        <f>SUBSTITUTE(Table1[[#This Row],[Fuel]],", ",",")</f>
        <v>fossil gas: natural gas</v>
      </c>
      <c r="D2091" t="s">
        <v>3239</v>
      </c>
      <c r="H2091" t="s">
        <v>3438</v>
      </c>
      <c r="I2091">
        <v>470</v>
      </c>
      <c r="J2091" t="s">
        <v>3447</v>
      </c>
      <c r="K2091" t="s">
        <v>29</v>
      </c>
      <c r="L2091" t="s">
        <v>29</v>
      </c>
      <c r="M2091" t="s">
        <v>29</v>
      </c>
      <c r="N2091">
        <v>36.70776</v>
      </c>
      <c r="O2091">
        <v>117.08796</v>
      </c>
      <c r="P2091" t="s">
        <v>3485</v>
      </c>
      <c r="Q2091" s="3">
        <f>Table1[[#This Row],[Capacity (MW)]]*0.395*8760*10^-6</f>
        <v>1.6262939999999999</v>
      </c>
      <c r="R2091" s="3" cm="1">
        <f t="array" ref="R2091">AVERAGE(VLOOKUP(_xlfn.TEXTSPLIT(Table1[[#This Row],[Fuel (no space after comma)]], ","), FuelList_Final_EF!$A$2:$B$65, 2, FALSE))</f>
        <v>53.06</v>
      </c>
      <c r="S2091" s="3">
        <f>Table1[[#This Row],[Generation (TWh)]]*10^9*VLOOKUP(Table1[[#This Row],[Turbine/Engine Technology]],Technology_HR!$A$2:$B$11,2,FALSE)*10^-6</f>
        <v>12276893.405999999</v>
      </c>
      <c r="T2091" s="5">
        <f>Table1[[#This Row],[Fuel Consumption (mmBtu)]]*Table1[[#This Row],[Emission Factor (kg CO2/ mmBtu)]]*10^3</f>
        <v>651411964122.35999</v>
      </c>
      <c r="U2091" s="3">
        <f>Table1[[#This Row],[Emissions (g CO2)]]/(Table1[[#This Row],[Generation (TWh)]]*10^9)</f>
        <v>400.54993999999999</v>
      </c>
    </row>
    <row r="2092" spans="1:21" x14ac:dyDescent="0.35">
      <c r="A2092" t="s">
        <v>452</v>
      </c>
      <c r="B2092" t="s">
        <v>3239</v>
      </c>
      <c r="C2092" t="str">
        <f>SUBSTITUTE(Table1[[#This Row],[Fuel]],", ",",")</f>
        <v>fossil gas: natural gas</v>
      </c>
      <c r="D2092" t="s">
        <v>3239</v>
      </c>
      <c r="H2092" t="s">
        <v>3438</v>
      </c>
      <c r="I2092">
        <v>470</v>
      </c>
      <c r="J2092" t="s">
        <v>3447</v>
      </c>
      <c r="K2092">
        <v>2025</v>
      </c>
      <c r="L2092" t="s">
        <v>29</v>
      </c>
      <c r="M2092" t="s">
        <v>29</v>
      </c>
      <c r="N2092">
        <v>22.940080999999999</v>
      </c>
      <c r="O2092">
        <v>113.944774</v>
      </c>
      <c r="P2092" t="s">
        <v>3485</v>
      </c>
      <c r="Q2092" s="3">
        <f>Table1[[#This Row],[Capacity (MW)]]*0.395*8760*10^-6</f>
        <v>1.6262939999999999</v>
      </c>
      <c r="R2092" s="3" cm="1">
        <f t="array" ref="R2092">AVERAGE(VLOOKUP(_xlfn.TEXTSPLIT(Table1[[#This Row],[Fuel (no space after comma)]], ","), FuelList_Final_EF!$A$2:$B$65, 2, FALSE))</f>
        <v>53.06</v>
      </c>
      <c r="S2092" s="3">
        <f>Table1[[#This Row],[Generation (TWh)]]*10^9*VLOOKUP(Table1[[#This Row],[Turbine/Engine Technology]],Technology_HR!$A$2:$B$11,2,FALSE)*10^-6</f>
        <v>12276893.405999999</v>
      </c>
      <c r="T2092" s="5">
        <f>Table1[[#This Row],[Fuel Consumption (mmBtu)]]*Table1[[#This Row],[Emission Factor (kg CO2/ mmBtu)]]*10^3</f>
        <v>651411964122.35999</v>
      </c>
      <c r="U2092" s="3">
        <f>Table1[[#This Row],[Emissions (g CO2)]]/(Table1[[#This Row],[Generation (TWh)]]*10^9)</f>
        <v>400.54993999999999</v>
      </c>
    </row>
    <row r="2093" spans="1:21" x14ac:dyDescent="0.35">
      <c r="A2093" t="s">
        <v>452</v>
      </c>
      <c r="B2093" t="s">
        <v>3239</v>
      </c>
      <c r="C2093" t="str">
        <f>SUBSTITUTE(Table1[[#This Row],[Fuel]],", ",",")</f>
        <v>fossil gas: natural gas</v>
      </c>
      <c r="D2093" t="s">
        <v>3239</v>
      </c>
      <c r="H2093" t="s">
        <v>3438</v>
      </c>
      <c r="I2093">
        <v>470</v>
      </c>
      <c r="J2093" t="s">
        <v>3447</v>
      </c>
      <c r="K2093">
        <v>2025</v>
      </c>
      <c r="L2093" t="s">
        <v>29</v>
      </c>
      <c r="M2093" t="s">
        <v>29</v>
      </c>
      <c r="N2093">
        <v>22.940080999999999</v>
      </c>
      <c r="O2093">
        <v>113.944774</v>
      </c>
      <c r="P2093" t="s">
        <v>3485</v>
      </c>
      <c r="Q2093" s="3">
        <f>Table1[[#This Row],[Capacity (MW)]]*0.395*8760*10^-6</f>
        <v>1.6262939999999999</v>
      </c>
      <c r="R2093" s="3" cm="1">
        <f t="array" ref="R2093">AVERAGE(VLOOKUP(_xlfn.TEXTSPLIT(Table1[[#This Row],[Fuel (no space after comma)]], ","), FuelList_Final_EF!$A$2:$B$65, 2, FALSE))</f>
        <v>53.06</v>
      </c>
      <c r="S2093" s="3">
        <f>Table1[[#This Row],[Generation (TWh)]]*10^9*VLOOKUP(Table1[[#This Row],[Turbine/Engine Technology]],Technology_HR!$A$2:$B$11,2,FALSE)*10^-6</f>
        <v>12276893.405999999</v>
      </c>
      <c r="T2093" s="5">
        <f>Table1[[#This Row],[Fuel Consumption (mmBtu)]]*Table1[[#This Row],[Emission Factor (kg CO2/ mmBtu)]]*10^3</f>
        <v>651411964122.35999</v>
      </c>
      <c r="U2093" s="3">
        <f>Table1[[#This Row],[Emissions (g CO2)]]/(Table1[[#This Row],[Generation (TWh)]]*10^9)</f>
        <v>400.54993999999999</v>
      </c>
    </row>
    <row r="2094" spans="1:21" x14ac:dyDescent="0.35">
      <c r="A2094" t="s">
        <v>452</v>
      </c>
      <c r="B2094" t="s">
        <v>3239</v>
      </c>
      <c r="C2094" t="str">
        <f>SUBSTITUTE(Table1[[#This Row],[Fuel]],", ",",")</f>
        <v>fossil gas: natural gas</v>
      </c>
      <c r="D2094" t="s">
        <v>3239</v>
      </c>
      <c r="H2094" t="s">
        <v>3436</v>
      </c>
      <c r="I2094">
        <v>460</v>
      </c>
      <c r="J2094" t="s">
        <v>3450</v>
      </c>
      <c r="K2094" t="s">
        <v>29</v>
      </c>
      <c r="L2094" t="s">
        <v>29</v>
      </c>
      <c r="M2094" t="s">
        <v>29</v>
      </c>
      <c r="N2094">
        <v>21.230003</v>
      </c>
      <c r="O2094">
        <v>110.363512</v>
      </c>
      <c r="P2094" t="s">
        <v>3485</v>
      </c>
      <c r="Q2094" s="3">
        <f>Table1[[#This Row],[Capacity (MW)]]*0.395*8760*10^-6</f>
        <v>1.5916920000000001</v>
      </c>
      <c r="R2094" s="3" cm="1">
        <f t="array" ref="R2094">AVERAGE(VLOOKUP(_xlfn.TEXTSPLIT(Table1[[#This Row],[Fuel (no space after comma)]], ","), FuelList_Final_EF!$A$2:$B$65, 2, FALSE))</f>
        <v>53.06</v>
      </c>
      <c r="S2094" s="3">
        <f>Table1[[#This Row],[Generation (TWh)]]*10^9*VLOOKUP(Table1[[#This Row],[Turbine/Engine Technology]],Technology_HR!$A$2:$B$11,2,FALSE)*10^-6</f>
        <v>17524528.919999998</v>
      </c>
      <c r="T2094" s="5">
        <f>Table1[[#This Row],[Fuel Consumption (mmBtu)]]*Table1[[#This Row],[Emission Factor (kg CO2/ mmBtu)]]*10^3</f>
        <v>929851504495.19995</v>
      </c>
      <c r="U2094" s="3">
        <f>Table1[[#This Row],[Emissions (g CO2)]]/(Table1[[#This Row],[Generation (TWh)]]*10^9)</f>
        <v>584.19060000000002</v>
      </c>
    </row>
    <row r="2095" spans="1:21" x14ac:dyDescent="0.35">
      <c r="A2095" t="s">
        <v>452</v>
      </c>
      <c r="B2095" t="s">
        <v>3239</v>
      </c>
      <c r="C2095" t="str">
        <f>SUBSTITUTE(Table1[[#This Row],[Fuel]],", ",",")</f>
        <v>fossil gas: natural gas</v>
      </c>
      <c r="D2095" t="s">
        <v>3239</v>
      </c>
      <c r="H2095" t="s">
        <v>3436</v>
      </c>
      <c r="I2095">
        <v>460</v>
      </c>
      <c r="J2095" t="s">
        <v>3450</v>
      </c>
      <c r="K2095" t="s">
        <v>29</v>
      </c>
      <c r="L2095" t="s">
        <v>29</v>
      </c>
      <c r="M2095" t="s">
        <v>29</v>
      </c>
      <c r="N2095">
        <v>21.230003</v>
      </c>
      <c r="O2095">
        <v>110.363512</v>
      </c>
      <c r="P2095" t="s">
        <v>3485</v>
      </c>
      <c r="Q2095" s="3">
        <f>Table1[[#This Row],[Capacity (MW)]]*0.395*8760*10^-6</f>
        <v>1.5916920000000001</v>
      </c>
      <c r="R2095" s="3" cm="1">
        <f t="array" ref="R2095">AVERAGE(VLOOKUP(_xlfn.TEXTSPLIT(Table1[[#This Row],[Fuel (no space after comma)]], ","), FuelList_Final_EF!$A$2:$B$65, 2, FALSE))</f>
        <v>53.06</v>
      </c>
      <c r="S2095" s="3">
        <f>Table1[[#This Row],[Generation (TWh)]]*10^9*VLOOKUP(Table1[[#This Row],[Turbine/Engine Technology]],Technology_HR!$A$2:$B$11,2,FALSE)*10^-6</f>
        <v>17524528.919999998</v>
      </c>
      <c r="T2095" s="5">
        <f>Table1[[#This Row],[Fuel Consumption (mmBtu)]]*Table1[[#This Row],[Emission Factor (kg CO2/ mmBtu)]]*10^3</f>
        <v>929851504495.19995</v>
      </c>
      <c r="U2095" s="3">
        <f>Table1[[#This Row],[Emissions (g CO2)]]/(Table1[[#This Row],[Generation (TWh)]]*10^9)</f>
        <v>584.19060000000002</v>
      </c>
    </row>
    <row r="2096" spans="1:21" x14ac:dyDescent="0.35">
      <c r="A2096" t="s">
        <v>629</v>
      </c>
      <c r="B2096" t="s">
        <v>3274</v>
      </c>
      <c r="C2096" t="str">
        <f>SUBSTITUTE(Table1[[#This Row],[Fuel]],", ",",")</f>
        <v>industrial by-product: blast furnace gas</v>
      </c>
      <c r="D2096" t="s">
        <v>3274</v>
      </c>
      <c r="H2096" t="s">
        <v>3440</v>
      </c>
      <c r="I2096">
        <v>80</v>
      </c>
      <c r="J2096" t="s">
        <v>3446</v>
      </c>
      <c r="K2096">
        <v>2018</v>
      </c>
      <c r="L2096" t="s">
        <v>29</v>
      </c>
      <c r="M2096" t="s">
        <v>29</v>
      </c>
      <c r="N2096">
        <v>29.918413000000001</v>
      </c>
      <c r="O2096">
        <v>113.82467699999999</v>
      </c>
      <c r="P2096" t="s">
        <v>3485</v>
      </c>
      <c r="Q2096" s="3">
        <f>Table1[[#This Row],[Capacity (MW)]]*0.395*8760*10^-6</f>
        <v>0.27681600000000001</v>
      </c>
      <c r="R2096" s="3" cm="1">
        <f t="array" ref="R2096">AVERAGE(VLOOKUP(_xlfn.TEXTSPLIT(Table1[[#This Row],[Fuel (no space after comma)]], ","), FuelList_Final_EF!$A$2:$B$65, 2, FALSE))</f>
        <v>274.32</v>
      </c>
      <c r="S2096" s="3">
        <f>Table1[[#This Row],[Generation (TWh)]]*10^9*VLOOKUP(Table1[[#This Row],[Turbine/Engine Technology]],Technology_HR!$A$2:$B$11,2,FALSE)*10^-6</f>
        <v>2847052.56</v>
      </c>
      <c r="T2096" s="5">
        <f>Table1[[#This Row],[Fuel Consumption (mmBtu)]]*Table1[[#This Row],[Emission Factor (kg CO2/ mmBtu)]]*10^3</f>
        <v>781003458259.19995</v>
      </c>
      <c r="U2096" s="3">
        <f>Table1[[#This Row],[Emissions (g CO2)]]/(Table1[[#This Row],[Generation (TWh)]]*10^9)</f>
        <v>2821.3811999999998</v>
      </c>
    </row>
    <row r="2097" spans="1:21" x14ac:dyDescent="0.35">
      <c r="A2097" t="s">
        <v>629</v>
      </c>
      <c r="B2097" t="s">
        <v>3274</v>
      </c>
      <c r="C2097" t="str">
        <f>SUBSTITUTE(Table1[[#This Row],[Fuel]],", ",",")</f>
        <v>industrial by-product: blast furnace gas</v>
      </c>
      <c r="D2097" t="s">
        <v>3274</v>
      </c>
      <c r="H2097" t="s">
        <v>3440</v>
      </c>
      <c r="I2097">
        <v>100</v>
      </c>
      <c r="J2097" t="s">
        <v>3446</v>
      </c>
      <c r="K2097">
        <v>2021</v>
      </c>
      <c r="L2097" t="s">
        <v>29</v>
      </c>
      <c r="M2097" t="s">
        <v>29</v>
      </c>
      <c r="N2097">
        <v>29.918413000000001</v>
      </c>
      <c r="O2097">
        <v>113.82467699999999</v>
      </c>
      <c r="P2097" t="s">
        <v>3485</v>
      </c>
      <c r="Q2097" s="3">
        <f>Table1[[#This Row],[Capacity (MW)]]*0.395*8760*10^-6</f>
        <v>0.34601999999999999</v>
      </c>
      <c r="R2097" s="3" cm="1">
        <f t="array" ref="R2097">AVERAGE(VLOOKUP(_xlfn.TEXTSPLIT(Table1[[#This Row],[Fuel (no space after comma)]], ","), FuelList_Final_EF!$A$2:$B$65, 2, FALSE))</f>
        <v>274.32</v>
      </c>
      <c r="S2097" s="3">
        <f>Table1[[#This Row],[Generation (TWh)]]*10^9*VLOOKUP(Table1[[#This Row],[Turbine/Engine Technology]],Technology_HR!$A$2:$B$11,2,FALSE)*10^-6</f>
        <v>3558815.6999999997</v>
      </c>
      <c r="T2097" s="5">
        <f>Table1[[#This Row],[Fuel Consumption (mmBtu)]]*Table1[[#This Row],[Emission Factor (kg CO2/ mmBtu)]]*10^3</f>
        <v>976254322823.99988</v>
      </c>
      <c r="U2097" s="3">
        <f>Table1[[#This Row],[Emissions (g CO2)]]/(Table1[[#This Row],[Generation (TWh)]]*10^9)</f>
        <v>2821.3811999999998</v>
      </c>
    </row>
    <row r="2098" spans="1:21" x14ac:dyDescent="0.35">
      <c r="A2098" t="s">
        <v>630</v>
      </c>
      <c r="B2098" t="s">
        <v>3239</v>
      </c>
      <c r="C2098" t="str">
        <f>SUBSTITUTE(Table1[[#This Row],[Fuel]],", ",",")</f>
        <v>fossil gas: natural gas</v>
      </c>
      <c r="D2098" t="s">
        <v>3239</v>
      </c>
      <c r="H2098" t="s">
        <v>3438</v>
      </c>
      <c r="I2098">
        <v>500</v>
      </c>
      <c r="J2098" t="s">
        <v>3446</v>
      </c>
      <c r="K2098">
        <v>2024</v>
      </c>
      <c r="L2098" t="s">
        <v>29</v>
      </c>
      <c r="M2098" t="s">
        <v>29</v>
      </c>
      <c r="N2098">
        <v>22.753070000000001</v>
      </c>
      <c r="O2098">
        <v>114.62675</v>
      </c>
      <c r="P2098" t="s">
        <v>3485</v>
      </c>
      <c r="Q2098" s="3">
        <f>Table1[[#This Row],[Capacity (MW)]]*0.395*8760*10^-6</f>
        <v>1.7301</v>
      </c>
      <c r="R2098" s="3" cm="1">
        <f t="array" ref="R2098">AVERAGE(VLOOKUP(_xlfn.TEXTSPLIT(Table1[[#This Row],[Fuel (no space after comma)]], ","), FuelList_Final_EF!$A$2:$B$65, 2, FALSE))</f>
        <v>53.06</v>
      </c>
      <c r="S2098" s="3">
        <f>Table1[[#This Row],[Generation (TWh)]]*10^9*VLOOKUP(Table1[[#This Row],[Turbine/Engine Technology]],Technology_HR!$A$2:$B$11,2,FALSE)*10^-6</f>
        <v>13060524.899999999</v>
      </c>
      <c r="T2098" s="5">
        <f>Table1[[#This Row],[Fuel Consumption (mmBtu)]]*Table1[[#This Row],[Emission Factor (kg CO2/ mmBtu)]]*10^3</f>
        <v>692991451194</v>
      </c>
      <c r="U2098" s="3">
        <f>Table1[[#This Row],[Emissions (g CO2)]]/(Table1[[#This Row],[Generation (TWh)]]*10^9)</f>
        <v>400.54993999999999</v>
      </c>
    </row>
    <row r="2099" spans="1:21" x14ac:dyDescent="0.35">
      <c r="A2099" t="s">
        <v>630</v>
      </c>
      <c r="B2099" t="s">
        <v>3239</v>
      </c>
      <c r="C2099" t="str">
        <f>SUBSTITUTE(Table1[[#This Row],[Fuel]],", ",",")</f>
        <v>fossil gas: natural gas</v>
      </c>
      <c r="D2099" t="s">
        <v>3239</v>
      </c>
      <c r="H2099" t="s">
        <v>3438</v>
      </c>
      <c r="I2099">
        <v>500</v>
      </c>
      <c r="J2099" t="s">
        <v>3446</v>
      </c>
      <c r="K2099" t="s">
        <v>29</v>
      </c>
      <c r="L2099" t="s">
        <v>29</v>
      </c>
      <c r="M2099" t="s">
        <v>29</v>
      </c>
      <c r="N2099">
        <v>22.753070000000001</v>
      </c>
      <c r="O2099">
        <v>114.62675</v>
      </c>
      <c r="P2099" t="s">
        <v>3485</v>
      </c>
      <c r="Q2099" s="3">
        <f>Table1[[#This Row],[Capacity (MW)]]*0.395*8760*10^-6</f>
        <v>1.7301</v>
      </c>
      <c r="R2099" s="3" cm="1">
        <f t="array" ref="R2099">AVERAGE(VLOOKUP(_xlfn.TEXTSPLIT(Table1[[#This Row],[Fuel (no space after comma)]], ","), FuelList_Final_EF!$A$2:$B$65, 2, FALSE))</f>
        <v>53.06</v>
      </c>
      <c r="S2099" s="3">
        <f>Table1[[#This Row],[Generation (TWh)]]*10^9*VLOOKUP(Table1[[#This Row],[Turbine/Engine Technology]],Technology_HR!$A$2:$B$11,2,FALSE)*10^-6</f>
        <v>13060524.899999999</v>
      </c>
      <c r="T2099" s="5">
        <f>Table1[[#This Row],[Fuel Consumption (mmBtu)]]*Table1[[#This Row],[Emission Factor (kg CO2/ mmBtu)]]*10^3</f>
        <v>692991451194</v>
      </c>
      <c r="U2099" s="3">
        <f>Table1[[#This Row],[Emissions (g CO2)]]/(Table1[[#This Row],[Generation (TWh)]]*10^9)</f>
        <v>400.54993999999999</v>
      </c>
    </row>
    <row r="2100" spans="1:21" x14ac:dyDescent="0.35">
      <c r="A2100" t="s">
        <v>631</v>
      </c>
      <c r="B2100" t="s">
        <v>3272</v>
      </c>
      <c r="C2100" t="str">
        <f>SUBSTITUTE(Table1[[#This Row],[Fuel]],", ",",")</f>
        <v>fossil gas: natural gas [90%],other: hydrogen (unknown) [10%]</v>
      </c>
      <c r="D2100" t="s">
        <v>3650</v>
      </c>
      <c r="E2100" t="s">
        <v>3651</v>
      </c>
      <c r="H2100" t="s">
        <v>3438</v>
      </c>
      <c r="I2100">
        <v>665</v>
      </c>
      <c r="J2100" t="s">
        <v>3446</v>
      </c>
      <c r="K2100">
        <v>2024</v>
      </c>
      <c r="L2100" t="s">
        <v>29</v>
      </c>
      <c r="M2100" t="s">
        <v>29</v>
      </c>
      <c r="N2100">
        <v>22.739812000000001</v>
      </c>
      <c r="O2100">
        <v>114.563676</v>
      </c>
      <c r="P2100" t="s">
        <v>3485</v>
      </c>
      <c r="Q2100" s="3">
        <f>Table1[[#This Row],[Capacity (MW)]]*0.395*8760*10^-6</f>
        <v>2.3010329999999999</v>
      </c>
      <c r="R2100" s="3" cm="1">
        <f t="array" ref="R2100">AVERAGE(VLOOKUP(_xlfn.TEXTSPLIT(Table1[[#This Row],[Fuel (no space after comma)]], ","), FuelList_Final_EF!$A$2:$B$65, 2, FALSE))</f>
        <v>47.754000000000005</v>
      </c>
      <c r="S2100" s="3">
        <f>Table1[[#This Row],[Generation (TWh)]]*10^9*VLOOKUP(Table1[[#This Row],[Turbine/Engine Technology]],Technology_HR!$A$2:$B$11,2,FALSE)*10^-6</f>
        <v>17370498.116999999</v>
      </c>
      <c r="T2100" s="5">
        <f>Table1[[#This Row],[Fuel Consumption (mmBtu)]]*Table1[[#This Row],[Emission Factor (kg CO2/ mmBtu)]]*10^3</f>
        <v>829510767079.21802</v>
      </c>
      <c r="U2100" s="3">
        <f>Table1[[#This Row],[Emissions (g CO2)]]/(Table1[[#This Row],[Generation (TWh)]]*10^9)</f>
        <v>360.49494600000003</v>
      </c>
    </row>
    <row r="2101" spans="1:21" x14ac:dyDescent="0.35">
      <c r="A2101" t="s">
        <v>631</v>
      </c>
      <c r="B2101" t="s">
        <v>3272</v>
      </c>
      <c r="C2101" t="str">
        <f>SUBSTITUTE(Table1[[#This Row],[Fuel]],", ",",")</f>
        <v>fossil gas: natural gas [90%],other: hydrogen (unknown) [10%]</v>
      </c>
      <c r="D2101" t="s">
        <v>3650</v>
      </c>
      <c r="E2101" t="s">
        <v>3651</v>
      </c>
      <c r="H2101" t="s">
        <v>3438</v>
      </c>
      <c r="I2101">
        <v>665</v>
      </c>
      <c r="J2101" t="s">
        <v>3446</v>
      </c>
      <c r="K2101">
        <v>2024</v>
      </c>
      <c r="L2101" t="s">
        <v>29</v>
      </c>
      <c r="M2101" t="s">
        <v>29</v>
      </c>
      <c r="N2101">
        <v>22.739812000000001</v>
      </c>
      <c r="O2101">
        <v>114.563676</v>
      </c>
      <c r="P2101" t="s">
        <v>3485</v>
      </c>
      <c r="Q2101" s="3">
        <f>Table1[[#This Row],[Capacity (MW)]]*0.395*8760*10^-6</f>
        <v>2.3010329999999999</v>
      </c>
      <c r="R2101" s="3" cm="1">
        <f t="array" ref="R2101">AVERAGE(VLOOKUP(_xlfn.TEXTSPLIT(Table1[[#This Row],[Fuel (no space after comma)]], ","), FuelList_Final_EF!$A$2:$B$65, 2, FALSE))</f>
        <v>47.754000000000005</v>
      </c>
      <c r="S2101" s="3">
        <f>Table1[[#This Row],[Generation (TWh)]]*10^9*VLOOKUP(Table1[[#This Row],[Turbine/Engine Technology]],Technology_HR!$A$2:$B$11,2,FALSE)*10^-6</f>
        <v>17370498.116999999</v>
      </c>
      <c r="T2101" s="5">
        <f>Table1[[#This Row],[Fuel Consumption (mmBtu)]]*Table1[[#This Row],[Emission Factor (kg CO2/ mmBtu)]]*10^3</f>
        <v>829510767079.21802</v>
      </c>
      <c r="U2101" s="3">
        <f>Table1[[#This Row],[Emissions (g CO2)]]/(Table1[[#This Row],[Generation (TWh)]]*10^9)</f>
        <v>360.49494600000003</v>
      </c>
    </row>
    <row r="2102" spans="1:21" x14ac:dyDescent="0.35">
      <c r="A2102" t="s">
        <v>530</v>
      </c>
      <c r="B2102" t="s">
        <v>3239</v>
      </c>
      <c r="C2102" t="str">
        <f>SUBSTITUTE(Table1[[#This Row],[Fuel]],", ",",")</f>
        <v>fossil gas: natural gas</v>
      </c>
      <c r="D2102" t="s">
        <v>3239</v>
      </c>
      <c r="H2102" t="s">
        <v>3438</v>
      </c>
      <c r="I2102">
        <v>530</v>
      </c>
      <c r="J2102" t="s">
        <v>3450</v>
      </c>
      <c r="K2102" t="s">
        <v>29</v>
      </c>
      <c r="L2102" t="s">
        <v>29</v>
      </c>
      <c r="M2102" t="s">
        <v>29</v>
      </c>
      <c r="N2102">
        <v>22.739812000000001</v>
      </c>
      <c r="O2102">
        <v>114.563676</v>
      </c>
      <c r="P2102" t="s">
        <v>3485</v>
      </c>
      <c r="Q2102" s="3">
        <f>Table1[[#This Row],[Capacity (MW)]]*0.395*8760*10^-6</f>
        <v>1.8339060000000003</v>
      </c>
      <c r="R2102" s="3" cm="1">
        <f t="array" ref="R2102">AVERAGE(VLOOKUP(_xlfn.TEXTSPLIT(Table1[[#This Row],[Fuel (no space after comma)]], ","), FuelList_Final_EF!$A$2:$B$65, 2, FALSE))</f>
        <v>53.06</v>
      </c>
      <c r="S2102" s="3">
        <f>Table1[[#This Row],[Generation (TWh)]]*10^9*VLOOKUP(Table1[[#This Row],[Turbine/Engine Technology]],Technology_HR!$A$2:$B$11,2,FALSE)*10^-6</f>
        <v>13844156.394000001</v>
      </c>
      <c r="T2102" s="5">
        <f>Table1[[#This Row],[Fuel Consumption (mmBtu)]]*Table1[[#This Row],[Emission Factor (kg CO2/ mmBtu)]]*10^3</f>
        <v>734570938265.64014</v>
      </c>
      <c r="U2102" s="3">
        <f>Table1[[#This Row],[Emissions (g CO2)]]/(Table1[[#This Row],[Generation (TWh)]]*10^9)</f>
        <v>400.54994000000005</v>
      </c>
    </row>
    <row r="2103" spans="1:21" x14ac:dyDescent="0.35">
      <c r="A2103" t="s">
        <v>530</v>
      </c>
      <c r="B2103" t="s">
        <v>3239</v>
      </c>
      <c r="C2103" t="str">
        <f>SUBSTITUTE(Table1[[#This Row],[Fuel]],", ",",")</f>
        <v>fossil gas: natural gas</v>
      </c>
      <c r="D2103" t="s">
        <v>3239</v>
      </c>
      <c r="H2103" t="s">
        <v>3438</v>
      </c>
      <c r="I2103">
        <v>530</v>
      </c>
      <c r="J2103" t="s">
        <v>3450</v>
      </c>
      <c r="K2103" t="s">
        <v>29</v>
      </c>
      <c r="L2103" t="s">
        <v>29</v>
      </c>
      <c r="M2103" t="s">
        <v>29</v>
      </c>
      <c r="N2103">
        <v>22.739812000000001</v>
      </c>
      <c r="O2103">
        <v>114.563676</v>
      </c>
      <c r="P2103" t="s">
        <v>3485</v>
      </c>
      <c r="Q2103" s="3">
        <f>Table1[[#This Row],[Capacity (MW)]]*0.395*8760*10^-6</f>
        <v>1.8339060000000003</v>
      </c>
      <c r="R2103" s="3" cm="1">
        <f t="array" ref="R2103">AVERAGE(VLOOKUP(_xlfn.TEXTSPLIT(Table1[[#This Row],[Fuel (no space after comma)]], ","), FuelList_Final_EF!$A$2:$B$65, 2, FALSE))</f>
        <v>53.06</v>
      </c>
      <c r="S2103" s="3">
        <f>Table1[[#This Row],[Generation (TWh)]]*10^9*VLOOKUP(Table1[[#This Row],[Turbine/Engine Technology]],Technology_HR!$A$2:$B$11,2,FALSE)*10^-6</f>
        <v>13844156.394000001</v>
      </c>
      <c r="T2103" s="5">
        <f>Table1[[#This Row],[Fuel Consumption (mmBtu)]]*Table1[[#This Row],[Emission Factor (kg CO2/ mmBtu)]]*10^3</f>
        <v>734570938265.64014</v>
      </c>
      <c r="U2103" s="3">
        <f>Table1[[#This Row],[Emissions (g CO2)]]/(Table1[[#This Row],[Generation (TWh)]]*10^9)</f>
        <v>400.54994000000005</v>
      </c>
    </row>
    <row r="2104" spans="1:21" x14ac:dyDescent="0.35">
      <c r="A2104" t="s">
        <v>632</v>
      </c>
      <c r="B2104" t="s">
        <v>3274</v>
      </c>
      <c r="C2104" t="str">
        <f>SUBSTITUTE(Table1[[#This Row],[Fuel]],", ",",")</f>
        <v>industrial by-product: blast furnace gas</v>
      </c>
      <c r="D2104" t="s">
        <v>3274</v>
      </c>
      <c r="H2104" t="s">
        <v>3440</v>
      </c>
      <c r="I2104">
        <v>135</v>
      </c>
      <c r="J2104" t="s">
        <v>3446</v>
      </c>
      <c r="K2104">
        <v>2013</v>
      </c>
      <c r="L2104" t="s">
        <v>29</v>
      </c>
      <c r="M2104" t="s">
        <v>29</v>
      </c>
      <c r="N2104">
        <v>27.746392</v>
      </c>
      <c r="O2104">
        <v>111.96521300000001</v>
      </c>
      <c r="P2104" t="s">
        <v>3485</v>
      </c>
      <c r="Q2104" s="3">
        <f>Table1[[#This Row],[Capacity (MW)]]*0.395*8760*10^-6</f>
        <v>0.46712699999999996</v>
      </c>
      <c r="R2104" s="3" cm="1">
        <f t="array" ref="R2104">AVERAGE(VLOOKUP(_xlfn.TEXTSPLIT(Table1[[#This Row],[Fuel (no space after comma)]], ","), FuelList_Final_EF!$A$2:$B$65, 2, FALSE))</f>
        <v>274.32</v>
      </c>
      <c r="S2104" s="3">
        <f>Table1[[#This Row],[Generation (TWh)]]*10^9*VLOOKUP(Table1[[#This Row],[Turbine/Engine Technology]],Technology_HR!$A$2:$B$11,2,FALSE)*10^-6</f>
        <v>4804401.1949999984</v>
      </c>
      <c r="T2104" s="5">
        <f>Table1[[#This Row],[Fuel Consumption (mmBtu)]]*Table1[[#This Row],[Emission Factor (kg CO2/ mmBtu)]]*10^3</f>
        <v>1317943335812.3997</v>
      </c>
      <c r="U2104" s="3">
        <f>Table1[[#This Row],[Emissions (g CO2)]]/(Table1[[#This Row],[Generation (TWh)]]*10^9)</f>
        <v>2821.3811999999998</v>
      </c>
    </row>
    <row r="2105" spans="1:21" x14ac:dyDescent="0.35">
      <c r="A2105" t="s">
        <v>632</v>
      </c>
      <c r="B2105" t="s">
        <v>3274</v>
      </c>
      <c r="C2105" t="str">
        <f>SUBSTITUTE(Table1[[#This Row],[Fuel]],", ",",")</f>
        <v>industrial by-product: blast furnace gas</v>
      </c>
      <c r="D2105" t="s">
        <v>3274</v>
      </c>
      <c r="H2105" t="s">
        <v>3440</v>
      </c>
      <c r="I2105">
        <v>135</v>
      </c>
      <c r="J2105" t="s">
        <v>3446</v>
      </c>
      <c r="K2105">
        <v>2015</v>
      </c>
      <c r="L2105" t="s">
        <v>29</v>
      </c>
      <c r="M2105" t="s">
        <v>29</v>
      </c>
      <c r="N2105">
        <v>27.746392</v>
      </c>
      <c r="O2105">
        <v>111.96521300000001</v>
      </c>
      <c r="P2105" t="s">
        <v>3485</v>
      </c>
      <c r="Q2105" s="3">
        <f>Table1[[#This Row],[Capacity (MW)]]*0.395*8760*10^-6</f>
        <v>0.46712699999999996</v>
      </c>
      <c r="R2105" s="3" cm="1">
        <f t="array" ref="R2105">AVERAGE(VLOOKUP(_xlfn.TEXTSPLIT(Table1[[#This Row],[Fuel (no space after comma)]], ","), FuelList_Final_EF!$A$2:$B$65, 2, FALSE))</f>
        <v>274.32</v>
      </c>
      <c r="S2105" s="3">
        <f>Table1[[#This Row],[Generation (TWh)]]*10^9*VLOOKUP(Table1[[#This Row],[Turbine/Engine Technology]],Technology_HR!$A$2:$B$11,2,FALSE)*10^-6</f>
        <v>4804401.1949999984</v>
      </c>
      <c r="T2105" s="5">
        <f>Table1[[#This Row],[Fuel Consumption (mmBtu)]]*Table1[[#This Row],[Emission Factor (kg CO2/ mmBtu)]]*10^3</f>
        <v>1317943335812.3997</v>
      </c>
      <c r="U2105" s="3">
        <f>Table1[[#This Row],[Emissions (g CO2)]]/(Table1[[#This Row],[Generation (TWh)]]*10^9)</f>
        <v>2821.3811999999998</v>
      </c>
    </row>
    <row r="2106" spans="1:21" x14ac:dyDescent="0.35">
      <c r="A2106" t="s">
        <v>632</v>
      </c>
      <c r="B2106" t="s">
        <v>3274</v>
      </c>
      <c r="C2106" t="str">
        <f>SUBSTITUTE(Table1[[#This Row],[Fuel]],", ",",")</f>
        <v>industrial by-product: blast furnace gas</v>
      </c>
      <c r="D2106" t="s">
        <v>3274</v>
      </c>
      <c r="H2106" t="s">
        <v>3440</v>
      </c>
      <c r="I2106">
        <v>150</v>
      </c>
      <c r="J2106" t="s">
        <v>3446</v>
      </c>
      <c r="K2106">
        <v>2021</v>
      </c>
      <c r="L2106" t="s">
        <v>29</v>
      </c>
      <c r="M2106" t="s">
        <v>29</v>
      </c>
      <c r="N2106">
        <v>27.746392</v>
      </c>
      <c r="O2106">
        <v>111.96521300000001</v>
      </c>
      <c r="P2106" t="s">
        <v>3485</v>
      </c>
      <c r="Q2106" s="3">
        <f>Table1[[#This Row],[Capacity (MW)]]*0.395*8760*10^-6</f>
        <v>0.51902999999999999</v>
      </c>
      <c r="R2106" s="3" cm="1">
        <f t="array" ref="R2106">AVERAGE(VLOOKUP(_xlfn.TEXTSPLIT(Table1[[#This Row],[Fuel (no space after comma)]], ","), FuelList_Final_EF!$A$2:$B$65, 2, FALSE))</f>
        <v>274.32</v>
      </c>
      <c r="S2106" s="3">
        <f>Table1[[#This Row],[Generation (TWh)]]*10^9*VLOOKUP(Table1[[#This Row],[Turbine/Engine Technology]],Technology_HR!$A$2:$B$11,2,FALSE)*10^-6</f>
        <v>5338223.55</v>
      </c>
      <c r="T2106" s="5">
        <f>Table1[[#This Row],[Fuel Consumption (mmBtu)]]*Table1[[#This Row],[Emission Factor (kg CO2/ mmBtu)]]*10^3</f>
        <v>1464381484235.9998</v>
      </c>
      <c r="U2106" s="3">
        <f>Table1[[#This Row],[Emissions (g CO2)]]/(Table1[[#This Row],[Generation (TWh)]]*10^9)</f>
        <v>2821.3811999999994</v>
      </c>
    </row>
    <row r="2107" spans="1:21" x14ac:dyDescent="0.35">
      <c r="A2107" t="s">
        <v>633</v>
      </c>
      <c r="B2107" t="s">
        <v>3239</v>
      </c>
      <c r="C2107" t="str">
        <f>SUBSTITUTE(Table1[[#This Row],[Fuel]],", ",",")</f>
        <v>fossil gas: natural gas</v>
      </c>
      <c r="D2107" t="s">
        <v>3239</v>
      </c>
      <c r="H2107" t="s">
        <v>3438</v>
      </c>
      <c r="I2107">
        <v>150</v>
      </c>
      <c r="J2107" t="s">
        <v>3446</v>
      </c>
      <c r="K2107">
        <v>2006</v>
      </c>
      <c r="L2107" t="s">
        <v>29</v>
      </c>
      <c r="M2107" t="s">
        <v>29</v>
      </c>
      <c r="N2107">
        <v>38.539664999999999</v>
      </c>
      <c r="O2107">
        <v>108.813119</v>
      </c>
      <c r="P2107" t="s">
        <v>3485</v>
      </c>
      <c r="Q2107" s="3">
        <f>Table1[[#This Row],[Capacity (MW)]]*0.395*8760*10^-6</f>
        <v>0.51902999999999999</v>
      </c>
      <c r="R2107" s="3" cm="1">
        <f t="array" ref="R2107">AVERAGE(VLOOKUP(_xlfn.TEXTSPLIT(Table1[[#This Row],[Fuel (no space after comma)]], ","), FuelList_Final_EF!$A$2:$B$65, 2, FALSE))</f>
        <v>53.06</v>
      </c>
      <c r="S2107" s="3">
        <f>Table1[[#This Row],[Generation (TWh)]]*10^9*VLOOKUP(Table1[[#This Row],[Turbine/Engine Technology]],Technology_HR!$A$2:$B$11,2,FALSE)*10^-6</f>
        <v>3918157.4699999997</v>
      </c>
      <c r="T2107" s="5">
        <f>Table1[[#This Row],[Fuel Consumption (mmBtu)]]*Table1[[#This Row],[Emission Factor (kg CO2/ mmBtu)]]*10^3</f>
        <v>207897435358.19998</v>
      </c>
      <c r="U2107" s="3">
        <f>Table1[[#This Row],[Emissions (g CO2)]]/(Table1[[#This Row],[Generation (TWh)]]*10^9)</f>
        <v>400.54993999999999</v>
      </c>
    </row>
    <row r="2108" spans="1:21" x14ac:dyDescent="0.35">
      <c r="A2108" t="s">
        <v>633</v>
      </c>
      <c r="B2108" t="s">
        <v>3239</v>
      </c>
      <c r="C2108" t="str">
        <f>SUBSTITUTE(Table1[[#This Row],[Fuel]],", ",",")</f>
        <v>fossil gas: natural gas</v>
      </c>
      <c r="D2108" t="s">
        <v>3239</v>
      </c>
      <c r="H2108" t="s">
        <v>3438</v>
      </c>
      <c r="I2108">
        <v>150</v>
      </c>
      <c r="J2108" t="s">
        <v>3446</v>
      </c>
      <c r="K2108">
        <v>2006</v>
      </c>
      <c r="L2108" t="s">
        <v>29</v>
      </c>
      <c r="M2108" t="s">
        <v>29</v>
      </c>
      <c r="N2108">
        <v>38.539664999999999</v>
      </c>
      <c r="O2108">
        <v>108.813119</v>
      </c>
      <c r="P2108" t="s">
        <v>3485</v>
      </c>
      <c r="Q2108" s="3">
        <f>Table1[[#This Row],[Capacity (MW)]]*0.395*8760*10^-6</f>
        <v>0.51902999999999999</v>
      </c>
      <c r="R2108" s="3" cm="1">
        <f t="array" ref="R2108">AVERAGE(VLOOKUP(_xlfn.TEXTSPLIT(Table1[[#This Row],[Fuel (no space after comma)]], ","), FuelList_Final_EF!$A$2:$B$65, 2, FALSE))</f>
        <v>53.06</v>
      </c>
      <c r="S2108" s="3">
        <f>Table1[[#This Row],[Generation (TWh)]]*10^9*VLOOKUP(Table1[[#This Row],[Turbine/Engine Technology]],Technology_HR!$A$2:$B$11,2,FALSE)*10^-6</f>
        <v>3918157.4699999997</v>
      </c>
      <c r="T2108" s="5">
        <f>Table1[[#This Row],[Fuel Consumption (mmBtu)]]*Table1[[#This Row],[Emission Factor (kg CO2/ mmBtu)]]*10^3</f>
        <v>207897435358.19998</v>
      </c>
      <c r="U2108" s="3">
        <f>Table1[[#This Row],[Emissions (g CO2)]]/(Table1[[#This Row],[Generation (TWh)]]*10^9)</f>
        <v>400.54993999999999</v>
      </c>
    </row>
    <row r="2109" spans="1:21" x14ac:dyDescent="0.35">
      <c r="A2109" t="s">
        <v>634</v>
      </c>
      <c r="B2109" t="s">
        <v>3274</v>
      </c>
      <c r="C2109" t="str">
        <f>SUBSTITUTE(Table1[[#This Row],[Fuel]],", ",",")</f>
        <v>industrial by-product: blast furnace gas</v>
      </c>
      <c r="D2109" t="s">
        <v>3274</v>
      </c>
      <c r="H2109" t="s">
        <v>3440</v>
      </c>
      <c r="I2109">
        <v>50</v>
      </c>
      <c r="J2109" t="s">
        <v>3446</v>
      </c>
      <c r="K2109">
        <v>2022</v>
      </c>
      <c r="L2109" t="s">
        <v>29</v>
      </c>
      <c r="M2109" t="s">
        <v>29</v>
      </c>
      <c r="N2109">
        <v>40.688420000000001</v>
      </c>
      <c r="O2109">
        <v>110.220817</v>
      </c>
      <c r="P2109" t="s">
        <v>3485</v>
      </c>
      <c r="Q2109" s="3">
        <f>Table1[[#This Row],[Capacity (MW)]]*0.395*8760*10^-6</f>
        <v>0.17301</v>
      </c>
      <c r="R2109" s="3" cm="1">
        <f t="array" ref="R2109">AVERAGE(VLOOKUP(_xlfn.TEXTSPLIT(Table1[[#This Row],[Fuel (no space after comma)]], ","), FuelList_Final_EF!$A$2:$B$65, 2, FALSE))</f>
        <v>274.32</v>
      </c>
      <c r="S2109" s="3">
        <f>Table1[[#This Row],[Generation (TWh)]]*10^9*VLOOKUP(Table1[[#This Row],[Turbine/Engine Technology]],Technology_HR!$A$2:$B$11,2,FALSE)*10^-6</f>
        <v>1779407.8499999999</v>
      </c>
      <c r="T2109" s="5">
        <f>Table1[[#This Row],[Fuel Consumption (mmBtu)]]*Table1[[#This Row],[Emission Factor (kg CO2/ mmBtu)]]*10^3</f>
        <v>488127161411.99994</v>
      </c>
      <c r="U2109" s="3">
        <f>Table1[[#This Row],[Emissions (g CO2)]]/(Table1[[#This Row],[Generation (TWh)]]*10^9)</f>
        <v>2821.3811999999998</v>
      </c>
    </row>
    <row r="2110" spans="1:21" x14ac:dyDescent="0.35">
      <c r="A2110" t="s">
        <v>635</v>
      </c>
      <c r="B2110" t="s">
        <v>3239</v>
      </c>
      <c r="C2110" t="str">
        <f>SUBSTITUTE(Table1[[#This Row],[Fuel]],", ",",")</f>
        <v>fossil gas: natural gas</v>
      </c>
      <c r="D2110" t="s">
        <v>3239</v>
      </c>
      <c r="H2110" t="s">
        <v>3438</v>
      </c>
      <c r="I2110">
        <v>60</v>
      </c>
      <c r="J2110" t="s">
        <v>3446</v>
      </c>
      <c r="K2110">
        <v>2021</v>
      </c>
      <c r="L2110" t="s">
        <v>29</v>
      </c>
      <c r="M2110" t="s">
        <v>29</v>
      </c>
      <c r="N2110">
        <v>22.576336000000001</v>
      </c>
      <c r="O2110">
        <v>113.16225300000001</v>
      </c>
      <c r="P2110" t="s">
        <v>3485</v>
      </c>
      <c r="Q2110" s="3">
        <f>Table1[[#This Row],[Capacity (MW)]]*0.395*8760*10^-6</f>
        <v>0.20761200000000002</v>
      </c>
      <c r="R2110" s="3" cm="1">
        <f t="array" ref="R2110">AVERAGE(VLOOKUP(_xlfn.TEXTSPLIT(Table1[[#This Row],[Fuel (no space after comma)]], ","), FuelList_Final_EF!$A$2:$B$65, 2, FALSE))</f>
        <v>53.06</v>
      </c>
      <c r="S2110" s="3">
        <f>Table1[[#This Row],[Generation (TWh)]]*10^9*VLOOKUP(Table1[[#This Row],[Turbine/Engine Technology]],Technology_HR!$A$2:$B$11,2,FALSE)*10^-6</f>
        <v>1567262.9880000001</v>
      </c>
      <c r="T2110" s="5">
        <f>Table1[[#This Row],[Fuel Consumption (mmBtu)]]*Table1[[#This Row],[Emission Factor (kg CO2/ mmBtu)]]*10^3</f>
        <v>83158974143.280014</v>
      </c>
      <c r="U2110" s="3">
        <f>Table1[[#This Row],[Emissions (g CO2)]]/(Table1[[#This Row],[Generation (TWh)]]*10^9)</f>
        <v>400.54993999999999</v>
      </c>
    </row>
    <row r="2111" spans="1:21" x14ac:dyDescent="0.35">
      <c r="A2111" t="s">
        <v>635</v>
      </c>
      <c r="B2111" t="s">
        <v>3239</v>
      </c>
      <c r="C2111" t="str">
        <f>SUBSTITUTE(Table1[[#This Row],[Fuel]],", ",",")</f>
        <v>fossil gas: natural gas</v>
      </c>
      <c r="D2111" t="s">
        <v>3239</v>
      </c>
      <c r="H2111" t="s">
        <v>3438</v>
      </c>
      <c r="I2111">
        <v>60</v>
      </c>
      <c r="J2111" t="s">
        <v>3446</v>
      </c>
      <c r="K2111">
        <v>2021</v>
      </c>
      <c r="L2111" t="s">
        <v>29</v>
      </c>
      <c r="M2111" t="s">
        <v>29</v>
      </c>
      <c r="N2111">
        <v>22.576336000000001</v>
      </c>
      <c r="O2111">
        <v>113.16225300000001</v>
      </c>
      <c r="P2111" t="s">
        <v>3485</v>
      </c>
      <c r="Q2111" s="3">
        <f>Table1[[#This Row],[Capacity (MW)]]*0.395*8760*10^-6</f>
        <v>0.20761200000000002</v>
      </c>
      <c r="R2111" s="3" cm="1">
        <f t="array" ref="R2111">AVERAGE(VLOOKUP(_xlfn.TEXTSPLIT(Table1[[#This Row],[Fuel (no space after comma)]], ","), FuelList_Final_EF!$A$2:$B$65, 2, FALSE))</f>
        <v>53.06</v>
      </c>
      <c r="S2111" s="3">
        <f>Table1[[#This Row],[Generation (TWh)]]*10^9*VLOOKUP(Table1[[#This Row],[Turbine/Engine Technology]],Technology_HR!$A$2:$B$11,2,FALSE)*10^-6</f>
        <v>1567262.9880000001</v>
      </c>
      <c r="T2111" s="5">
        <f>Table1[[#This Row],[Fuel Consumption (mmBtu)]]*Table1[[#This Row],[Emission Factor (kg CO2/ mmBtu)]]*10^3</f>
        <v>83158974143.280014</v>
      </c>
      <c r="U2111" s="3">
        <f>Table1[[#This Row],[Emissions (g CO2)]]/(Table1[[#This Row],[Generation (TWh)]]*10^9)</f>
        <v>400.54993999999999</v>
      </c>
    </row>
    <row r="2112" spans="1:21" x14ac:dyDescent="0.35">
      <c r="A2112" t="s">
        <v>636</v>
      </c>
      <c r="B2112" t="s">
        <v>3239</v>
      </c>
      <c r="C2112" t="str">
        <f>SUBSTITUTE(Table1[[#This Row],[Fuel]],", ",",")</f>
        <v>fossil gas: natural gas</v>
      </c>
      <c r="D2112" t="s">
        <v>3239</v>
      </c>
      <c r="H2112" t="s">
        <v>3438</v>
      </c>
      <c r="I2112">
        <v>60</v>
      </c>
      <c r="J2112" t="s">
        <v>3449</v>
      </c>
      <c r="K2112">
        <v>2028</v>
      </c>
      <c r="L2112" t="s">
        <v>29</v>
      </c>
      <c r="M2112" t="s">
        <v>29</v>
      </c>
      <c r="N2112">
        <v>22.274512000000001</v>
      </c>
      <c r="O2112">
        <v>113.093824</v>
      </c>
      <c r="P2112" t="s">
        <v>3485</v>
      </c>
      <c r="Q2112" s="3">
        <f>Table1[[#This Row],[Capacity (MW)]]*0.395*8760*10^-6</f>
        <v>0.20761200000000002</v>
      </c>
      <c r="R2112" s="3" cm="1">
        <f t="array" ref="R2112">AVERAGE(VLOOKUP(_xlfn.TEXTSPLIT(Table1[[#This Row],[Fuel (no space after comma)]], ","), FuelList_Final_EF!$A$2:$B$65, 2, FALSE))</f>
        <v>53.06</v>
      </c>
      <c r="S2112" s="3">
        <f>Table1[[#This Row],[Generation (TWh)]]*10^9*VLOOKUP(Table1[[#This Row],[Turbine/Engine Technology]],Technology_HR!$A$2:$B$11,2,FALSE)*10^-6</f>
        <v>1567262.9880000001</v>
      </c>
      <c r="T2112" s="5">
        <f>Table1[[#This Row],[Fuel Consumption (mmBtu)]]*Table1[[#This Row],[Emission Factor (kg CO2/ mmBtu)]]*10^3</f>
        <v>83158974143.280014</v>
      </c>
      <c r="U2112" s="3">
        <f>Table1[[#This Row],[Emissions (g CO2)]]/(Table1[[#This Row],[Generation (TWh)]]*10^9)</f>
        <v>400.54993999999999</v>
      </c>
    </row>
    <row r="2113" spans="1:21" x14ac:dyDescent="0.35">
      <c r="A2113" t="s">
        <v>636</v>
      </c>
      <c r="B2113" t="s">
        <v>3239</v>
      </c>
      <c r="C2113" t="str">
        <f>SUBSTITUTE(Table1[[#This Row],[Fuel]],", ",",")</f>
        <v>fossil gas: natural gas</v>
      </c>
      <c r="D2113" t="s">
        <v>3239</v>
      </c>
      <c r="H2113" t="s">
        <v>3438</v>
      </c>
      <c r="I2113">
        <v>60</v>
      </c>
      <c r="J2113" t="s">
        <v>3449</v>
      </c>
      <c r="K2113">
        <v>2028</v>
      </c>
      <c r="L2113" t="s">
        <v>29</v>
      </c>
      <c r="M2113" t="s">
        <v>29</v>
      </c>
      <c r="N2113">
        <v>22.274512000000001</v>
      </c>
      <c r="O2113">
        <v>113.093824</v>
      </c>
      <c r="P2113" t="s">
        <v>3485</v>
      </c>
      <c r="Q2113" s="3">
        <f>Table1[[#This Row],[Capacity (MW)]]*0.395*8760*10^-6</f>
        <v>0.20761200000000002</v>
      </c>
      <c r="R2113" s="3" cm="1">
        <f t="array" ref="R2113">AVERAGE(VLOOKUP(_xlfn.TEXTSPLIT(Table1[[#This Row],[Fuel (no space after comma)]], ","), FuelList_Final_EF!$A$2:$B$65, 2, FALSE))</f>
        <v>53.06</v>
      </c>
      <c r="S2113" s="3">
        <f>Table1[[#This Row],[Generation (TWh)]]*10^9*VLOOKUP(Table1[[#This Row],[Turbine/Engine Technology]],Technology_HR!$A$2:$B$11,2,FALSE)*10^-6</f>
        <v>1567262.9880000001</v>
      </c>
      <c r="T2113" s="5">
        <f>Table1[[#This Row],[Fuel Consumption (mmBtu)]]*Table1[[#This Row],[Emission Factor (kg CO2/ mmBtu)]]*10^3</f>
        <v>83158974143.280014</v>
      </c>
      <c r="U2113" s="3">
        <f>Table1[[#This Row],[Emissions (g CO2)]]/(Table1[[#This Row],[Generation (TWh)]]*10^9)</f>
        <v>400.54993999999999</v>
      </c>
    </row>
    <row r="2114" spans="1:21" x14ac:dyDescent="0.35">
      <c r="A2114" t="s">
        <v>29</v>
      </c>
      <c r="B2114" t="s">
        <v>3239</v>
      </c>
      <c r="C2114" t="str">
        <f>SUBSTITUTE(Table1[[#This Row],[Fuel]],", ",",")</f>
        <v>fossil gas: natural gas</v>
      </c>
      <c r="D2114" t="s">
        <v>3239</v>
      </c>
      <c r="H2114" t="s">
        <v>3438</v>
      </c>
      <c r="I2114">
        <v>120</v>
      </c>
      <c r="J2114" t="s">
        <v>3450</v>
      </c>
      <c r="K2114">
        <v>2025</v>
      </c>
      <c r="L2114" t="s">
        <v>29</v>
      </c>
      <c r="M2114" t="s">
        <v>29</v>
      </c>
      <c r="N2114">
        <v>22.765537999999999</v>
      </c>
      <c r="O2114">
        <v>112.96397399999999</v>
      </c>
      <c r="P2114" t="s">
        <v>3485</v>
      </c>
      <c r="Q2114" s="3">
        <f>Table1[[#This Row],[Capacity (MW)]]*0.395*8760*10^-6</f>
        <v>0.41522400000000004</v>
      </c>
      <c r="R2114" s="3" cm="1">
        <f t="array" ref="R2114">AVERAGE(VLOOKUP(_xlfn.TEXTSPLIT(Table1[[#This Row],[Fuel (no space after comma)]], ","), FuelList_Final_EF!$A$2:$B$65, 2, FALSE))</f>
        <v>53.06</v>
      </c>
      <c r="S2114" s="3">
        <f>Table1[[#This Row],[Generation (TWh)]]*10^9*VLOOKUP(Table1[[#This Row],[Turbine/Engine Technology]],Technology_HR!$A$2:$B$11,2,FALSE)*10^-6</f>
        <v>3134525.9760000003</v>
      </c>
      <c r="T2114" s="5">
        <f>Table1[[#This Row],[Fuel Consumption (mmBtu)]]*Table1[[#This Row],[Emission Factor (kg CO2/ mmBtu)]]*10^3</f>
        <v>166317948286.56003</v>
      </c>
      <c r="U2114" s="3">
        <f>Table1[[#This Row],[Emissions (g CO2)]]/(Table1[[#This Row],[Generation (TWh)]]*10^9)</f>
        <v>400.54993999999999</v>
      </c>
    </row>
    <row r="2115" spans="1:21" x14ac:dyDescent="0.35">
      <c r="A2115" t="s">
        <v>29</v>
      </c>
      <c r="B2115" t="s">
        <v>3239</v>
      </c>
      <c r="C2115" t="str">
        <f>SUBSTITUTE(Table1[[#This Row],[Fuel]],", ",",")</f>
        <v>fossil gas: natural gas</v>
      </c>
      <c r="D2115" t="s">
        <v>3239</v>
      </c>
      <c r="H2115" t="s">
        <v>3438</v>
      </c>
      <c r="I2115">
        <v>120</v>
      </c>
      <c r="J2115" t="s">
        <v>3450</v>
      </c>
      <c r="K2115">
        <v>2025</v>
      </c>
      <c r="L2115" t="s">
        <v>29</v>
      </c>
      <c r="M2115" t="s">
        <v>29</v>
      </c>
      <c r="N2115">
        <v>22.765537999999999</v>
      </c>
      <c r="O2115">
        <v>112.96397399999999</v>
      </c>
      <c r="P2115" t="s">
        <v>3485</v>
      </c>
      <c r="Q2115" s="3">
        <f>Table1[[#This Row],[Capacity (MW)]]*0.395*8760*10^-6</f>
        <v>0.41522400000000004</v>
      </c>
      <c r="R2115" s="3" cm="1">
        <f t="array" ref="R2115">AVERAGE(VLOOKUP(_xlfn.TEXTSPLIT(Table1[[#This Row],[Fuel (no space after comma)]], ","), FuelList_Final_EF!$A$2:$B$65, 2, FALSE))</f>
        <v>53.06</v>
      </c>
      <c r="S2115" s="3">
        <f>Table1[[#This Row],[Generation (TWh)]]*10^9*VLOOKUP(Table1[[#This Row],[Turbine/Engine Technology]],Technology_HR!$A$2:$B$11,2,FALSE)*10^-6</f>
        <v>3134525.9760000003</v>
      </c>
      <c r="T2115" s="5">
        <f>Table1[[#This Row],[Fuel Consumption (mmBtu)]]*Table1[[#This Row],[Emission Factor (kg CO2/ mmBtu)]]*10^3</f>
        <v>166317948286.56003</v>
      </c>
      <c r="U2115" s="3">
        <f>Table1[[#This Row],[Emissions (g CO2)]]/(Table1[[#This Row],[Generation (TWh)]]*10^9)</f>
        <v>400.54993999999999</v>
      </c>
    </row>
    <row r="2116" spans="1:21" x14ac:dyDescent="0.35">
      <c r="A2116" t="s">
        <v>637</v>
      </c>
      <c r="B2116" t="s">
        <v>3239</v>
      </c>
      <c r="C2116" t="str">
        <f>SUBSTITUTE(Table1[[#This Row],[Fuel]],", ",",")</f>
        <v>fossil gas: natural gas</v>
      </c>
      <c r="D2116" t="s">
        <v>3239</v>
      </c>
      <c r="H2116" t="s">
        <v>3438</v>
      </c>
      <c r="I2116">
        <v>60</v>
      </c>
      <c r="J2116" t="s">
        <v>3446</v>
      </c>
      <c r="K2116">
        <v>2024</v>
      </c>
      <c r="L2116" t="s">
        <v>29</v>
      </c>
      <c r="M2116" t="s">
        <v>29</v>
      </c>
      <c r="N2116">
        <v>22.380379999999999</v>
      </c>
      <c r="O2116">
        <v>112.82408599999999</v>
      </c>
      <c r="P2116" t="s">
        <v>3485</v>
      </c>
      <c r="Q2116" s="3">
        <f>Table1[[#This Row],[Capacity (MW)]]*0.395*8760*10^-6</f>
        <v>0.20761200000000002</v>
      </c>
      <c r="R2116" s="3" cm="1">
        <f t="array" ref="R2116">AVERAGE(VLOOKUP(_xlfn.TEXTSPLIT(Table1[[#This Row],[Fuel (no space after comma)]], ","), FuelList_Final_EF!$A$2:$B$65, 2, FALSE))</f>
        <v>53.06</v>
      </c>
      <c r="S2116" s="3">
        <f>Table1[[#This Row],[Generation (TWh)]]*10^9*VLOOKUP(Table1[[#This Row],[Turbine/Engine Technology]],Technology_HR!$A$2:$B$11,2,FALSE)*10^-6</f>
        <v>1567262.9880000001</v>
      </c>
      <c r="T2116" s="5">
        <f>Table1[[#This Row],[Fuel Consumption (mmBtu)]]*Table1[[#This Row],[Emission Factor (kg CO2/ mmBtu)]]*10^3</f>
        <v>83158974143.280014</v>
      </c>
      <c r="U2116" s="3">
        <f>Table1[[#This Row],[Emissions (g CO2)]]/(Table1[[#This Row],[Generation (TWh)]]*10^9)</f>
        <v>400.54993999999999</v>
      </c>
    </row>
    <row r="2117" spans="1:21" x14ac:dyDescent="0.35">
      <c r="A2117" t="s">
        <v>637</v>
      </c>
      <c r="B2117" t="s">
        <v>3239</v>
      </c>
      <c r="C2117" t="str">
        <f>SUBSTITUTE(Table1[[#This Row],[Fuel]],", ",",")</f>
        <v>fossil gas: natural gas</v>
      </c>
      <c r="D2117" t="s">
        <v>3239</v>
      </c>
      <c r="H2117" t="s">
        <v>3438</v>
      </c>
      <c r="I2117">
        <v>60</v>
      </c>
      <c r="J2117" t="s">
        <v>3446</v>
      </c>
      <c r="K2117">
        <v>2024</v>
      </c>
      <c r="L2117" t="s">
        <v>29</v>
      </c>
      <c r="M2117" t="s">
        <v>29</v>
      </c>
      <c r="N2117">
        <v>22.380379999999999</v>
      </c>
      <c r="O2117">
        <v>112.82408599999999</v>
      </c>
      <c r="P2117" t="s">
        <v>3485</v>
      </c>
      <c r="Q2117" s="3">
        <f>Table1[[#This Row],[Capacity (MW)]]*0.395*8760*10^-6</f>
        <v>0.20761200000000002</v>
      </c>
      <c r="R2117" s="3" cm="1">
        <f t="array" ref="R2117">AVERAGE(VLOOKUP(_xlfn.TEXTSPLIT(Table1[[#This Row],[Fuel (no space after comma)]], ","), FuelList_Final_EF!$A$2:$B$65, 2, FALSE))</f>
        <v>53.06</v>
      </c>
      <c r="S2117" s="3">
        <f>Table1[[#This Row],[Generation (TWh)]]*10^9*VLOOKUP(Table1[[#This Row],[Turbine/Engine Technology]],Technology_HR!$A$2:$B$11,2,FALSE)*10^-6</f>
        <v>1567262.9880000001</v>
      </c>
      <c r="T2117" s="5">
        <f>Table1[[#This Row],[Fuel Consumption (mmBtu)]]*Table1[[#This Row],[Emission Factor (kg CO2/ mmBtu)]]*10^3</f>
        <v>83158974143.280014</v>
      </c>
      <c r="U2117" s="3">
        <f>Table1[[#This Row],[Emissions (g CO2)]]/(Table1[[#This Row],[Generation (TWh)]]*10^9)</f>
        <v>400.54993999999999</v>
      </c>
    </row>
    <row r="2118" spans="1:21" x14ac:dyDescent="0.35">
      <c r="A2118" t="s">
        <v>637</v>
      </c>
      <c r="B2118" t="s">
        <v>3239</v>
      </c>
      <c r="C2118" t="str">
        <f>SUBSTITUTE(Table1[[#This Row],[Fuel]],", ",",")</f>
        <v>fossil gas: natural gas</v>
      </c>
      <c r="D2118" t="s">
        <v>3239</v>
      </c>
      <c r="H2118" t="s">
        <v>3438</v>
      </c>
      <c r="I2118">
        <v>60</v>
      </c>
      <c r="J2118" t="s">
        <v>3450</v>
      </c>
      <c r="K2118" t="s">
        <v>29</v>
      </c>
      <c r="L2118" t="s">
        <v>29</v>
      </c>
      <c r="M2118" t="s">
        <v>29</v>
      </c>
      <c r="N2118">
        <v>22.380379999999999</v>
      </c>
      <c r="O2118">
        <v>112.82408599999999</v>
      </c>
      <c r="P2118" t="s">
        <v>3485</v>
      </c>
      <c r="Q2118" s="3">
        <f>Table1[[#This Row],[Capacity (MW)]]*0.395*8760*10^-6</f>
        <v>0.20761200000000002</v>
      </c>
      <c r="R2118" s="3" cm="1">
        <f t="array" ref="R2118">AVERAGE(VLOOKUP(_xlfn.TEXTSPLIT(Table1[[#This Row],[Fuel (no space after comma)]], ","), FuelList_Final_EF!$A$2:$B$65, 2, FALSE))</f>
        <v>53.06</v>
      </c>
      <c r="S2118" s="3">
        <f>Table1[[#This Row],[Generation (TWh)]]*10^9*VLOOKUP(Table1[[#This Row],[Turbine/Engine Technology]],Technology_HR!$A$2:$B$11,2,FALSE)*10^-6</f>
        <v>1567262.9880000001</v>
      </c>
      <c r="T2118" s="5">
        <f>Table1[[#This Row],[Fuel Consumption (mmBtu)]]*Table1[[#This Row],[Emission Factor (kg CO2/ mmBtu)]]*10^3</f>
        <v>83158974143.280014</v>
      </c>
      <c r="U2118" s="3">
        <f>Table1[[#This Row],[Emissions (g CO2)]]/(Table1[[#This Row],[Generation (TWh)]]*10^9)</f>
        <v>400.54993999999999</v>
      </c>
    </row>
    <row r="2119" spans="1:21" x14ac:dyDescent="0.35">
      <c r="A2119" t="s">
        <v>638</v>
      </c>
      <c r="B2119" t="s">
        <v>3239</v>
      </c>
      <c r="C2119" t="str">
        <f>SUBSTITUTE(Table1[[#This Row],[Fuel]],", ",",")</f>
        <v>fossil gas: natural gas</v>
      </c>
      <c r="D2119" t="s">
        <v>3239</v>
      </c>
      <c r="H2119" t="s">
        <v>3438</v>
      </c>
      <c r="I2119">
        <v>75</v>
      </c>
      <c r="J2119" t="s">
        <v>3446</v>
      </c>
      <c r="K2119">
        <v>2020</v>
      </c>
      <c r="L2119" t="s">
        <v>29</v>
      </c>
      <c r="M2119" t="s">
        <v>29</v>
      </c>
      <c r="N2119">
        <v>32.259029699999999</v>
      </c>
      <c r="O2119">
        <v>119.55194160000001</v>
      </c>
      <c r="P2119" t="s">
        <v>3485</v>
      </c>
      <c r="Q2119" s="3">
        <f>Table1[[#This Row],[Capacity (MW)]]*0.395*8760*10^-6</f>
        <v>0.259515</v>
      </c>
      <c r="R2119" s="3" cm="1">
        <f t="array" ref="R2119">AVERAGE(VLOOKUP(_xlfn.TEXTSPLIT(Table1[[#This Row],[Fuel (no space after comma)]], ","), FuelList_Final_EF!$A$2:$B$65, 2, FALSE))</f>
        <v>53.06</v>
      </c>
      <c r="S2119" s="3">
        <f>Table1[[#This Row],[Generation (TWh)]]*10^9*VLOOKUP(Table1[[#This Row],[Turbine/Engine Technology]],Technology_HR!$A$2:$B$11,2,FALSE)*10^-6</f>
        <v>1959078.7349999999</v>
      </c>
      <c r="T2119" s="5">
        <f>Table1[[#This Row],[Fuel Consumption (mmBtu)]]*Table1[[#This Row],[Emission Factor (kg CO2/ mmBtu)]]*10^3</f>
        <v>103948717679.09999</v>
      </c>
      <c r="U2119" s="3">
        <f>Table1[[#This Row],[Emissions (g CO2)]]/(Table1[[#This Row],[Generation (TWh)]]*10^9)</f>
        <v>400.54993999999999</v>
      </c>
    </row>
    <row r="2120" spans="1:21" x14ac:dyDescent="0.35">
      <c r="A2120" t="s">
        <v>638</v>
      </c>
      <c r="B2120" t="s">
        <v>3239</v>
      </c>
      <c r="C2120" t="str">
        <f>SUBSTITUTE(Table1[[#This Row],[Fuel]],", ",",")</f>
        <v>fossil gas: natural gas</v>
      </c>
      <c r="D2120" t="s">
        <v>3239</v>
      </c>
      <c r="H2120" t="s">
        <v>3438</v>
      </c>
      <c r="I2120">
        <v>75</v>
      </c>
      <c r="J2120" t="s">
        <v>3446</v>
      </c>
      <c r="K2120">
        <v>2020</v>
      </c>
      <c r="L2120" t="s">
        <v>29</v>
      </c>
      <c r="M2120" t="s">
        <v>29</v>
      </c>
      <c r="N2120">
        <v>32.259029699999999</v>
      </c>
      <c r="O2120">
        <v>119.55194160000001</v>
      </c>
      <c r="P2120" t="s">
        <v>3485</v>
      </c>
      <c r="Q2120" s="3">
        <f>Table1[[#This Row],[Capacity (MW)]]*0.395*8760*10^-6</f>
        <v>0.259515</v>
      </c>
      <c r="R2120" s="3" cm="1">
        <f t="array" ref="R2120">AVERAGE(VLOOKUP(_xlfn.TEXTSPLIT(Table1[[#This Row],[Fuel (no space after comma)]], ","), FuelList_Final_EF!$A$2:$B$65, 2, FALSE))</f>
        <v>53.06</v>
      </c>
      <c r="S2120" s="3">
        <f>Table1[[#This Row],[Generation (TWh)]]*10^9*VLOOKUP(Table1[[#This Row],[Turbine/Engine Technology]],Technology_HR!$A$2:$B$11,2,FALSE)*10^-6</f>
        <v>1959078.7349999999</v>
      </c>
      <c r="T2120" s="5">
        <f>Table1[[#This Row],[Fuel Consumption (mmBtu)]]*Table1[[#This Row],[Emission Factor (kg CO2/ mmBtu)]]*10^3</f>
        <v>103948717679.09999</v>
      </c>
      <c r="U2120" s="3">
        <f>Table1[[#This Row],[Emissions (g CO2)]]/(Table1[[#This Row],[Generation (TWh)]]*10^9)</f>
        <v>400.54993999999999</v>
      </c>
    </row>
    <row r="2121" spans="1:21" x14ac:dyDescent="0.35">
      <c r="A2121" t="s">
        <v>639</v>
      </c>
      <c r="B2121" t="s">
        <v>3239</v>
      </c>
      <c r="C2121" t="str">
        <f>SUBSTITUTE(Table1[[#This Row],[Fuel]],", ",",")</f>
        <v>fossil gas: natural gas</v>
      </c>
      <c r="D2121" t="s">
        <v>3239</v>
      </c>
      <c r="H2121" t="s">
        <v>3438</v>
      </c>
      <c r="I2121">
        <v>51</v>
      </c>
      <c r="J2121" t="s">
        <v>3446</v>
      </c>
      <c r="K2121">
        <v>1996</v>
      </c>
      <c r="L2121" t="s">
        <v>29</v>
      </c>
      <c r="M2121" t="s">
        <v>29</v>
      </c>
      <c r="N2121">
        <v>31.842036</v>
      </c>
      <c r="O2121">
        <v>119.963182</v>
      </c>
      <c r="P2121" t="s">
        <v>3485</v>
      </c>
      <c r="Q2121" s="3">
        <f>Table1[[#This Row],[Capacity (MW)]]*0.395*8760*10^-6</f>
        <v>0.17647019999999997</v>
      </c>
      <c r="R2121" s="3" cm="1">
        <f t="array" ref="R2121">AVERAGE(VLOOKUP(_xlfn.TEXTSPLIT(Table1[[#This Row],[Fuel (no space after comma)]], ","), FuelList_Final_EF!$A$2:$B$65, 2, FALSE))</f>
        <v>53.06</v>
      </c>
      <c r="S2121" s="3">
        <f>Table1[[#This Row],[Generation (TWh)]]*10^9*VLOOKUP(Table1[[#This Row],[Turbine/Engine Technology]],Technology_HR!$A$2:$B$11,2,FALSE)*10^-6</f>
        <v>1332173.5397999997</v>
      </c>
      <c r="T2121" s="5">
        <f>Table1[[#This Row],[Fuel Consumption (mmBtu)]]*Table1[[#This Row],[Emission Factor (kg CO2/ mmBtu)]]*10^3</f>
        <v>70685128021.787979</v>
      </c>
      <c r="U2121" s="3">
        <f>Table1[[#This Row],[Emissions (g CO2)]]/(Table1[[#This Row],[Generation (TWh)]]*10^9)</f>
        <v>400.54993999999994</v>
      </c>
    </row>
    <row r="2122" spans="1:21" x14ac:dyDescent="0.35">
      <c r="A2122" t="s">
        <v>640</v>
      </c>
      <c r="B2122" t="s">
        <v>3239</v>
      </c>
      <c r="C2122" t="str">
        <f>SUBSTITUTE(Table1[[#This Row],[Fuel]],", ",",")</f>
        <v>fossil gas: natural gas</v>
      </c>
      <c r="D2122" t="s">
        <v>3239</v>
      </c>
      <c r="H2122" t="s">
        <v>3438</v>
      </c>
      <c r="I2122">
        <v>200</v>
      </c>
      <c r="J2122" t="s">
        <v>3446</v>
      </c>
      <c r="K2122">
        <v>2016</v>
      </c>
      <c r="L2122" t="s">
        <v>29</v>
      </c>
      <c r="M2122" t="s">
        <v>29</v>
      </c>
      <c r="N2122">
        <v>32.016714999999998</v>
      </c>
      <c r="O2122">
        <v>121.053118</v>
      </c>
      <c r="P2122" t="s">
        <v>3485</v>
      </c>
      <c r="Q2122" s="3">
        <f>Table1[[#This Row],[Capacity (MW)]]*0.395*8760*10^-6</f>
        <v>0.69203999999999999</v>
      </c>
      <c r="R2122" s="3" cm="1">
        <f t="array" ref="R2122">AVERAGE(VLOOKUP(_xlfn.TEXTSPLIT(Table1[[#This Row],[Fuel (no space after comma)]], ","), FuelList_Final_EF!$A$2:$B$65, 2, FALSE))</f>
        <v>53.06</v>
      </c>
      <c r="S2122" s="3">
        <f>Table1[[#This Row],[Generation (TWh)]]*10^9*VLOOKUP(Table1[[#This Row],[Turbine/Engine Technology]],Technology_HR!$A$2:$B$11,2,FALSE)*10^-6</f>
        <v>5224209.96</v>
      </c>
      <c r="T2122" s="5">
        <f>Table1[[#This Row],[Fuel Consumption (mmBtu)]]*Table1[[#This Row],[Emission Factor (kg CO2/ mmBtu)]]*10^3</f>
        <v>277196580477.60004</v>
      </c>
      <c r="U2122" s="3">
        <f>Table1[[#This Row],[Emissions (g CO2)]]/(Table1[[#This Row],[Generation (TWh)]]*10^9)</f>
        <v>400.54994000000005</v>
      </c>
    </row>
    <row r="2123" spans="1:21" x14ac:dyDescent="0.35">
      <c r="A2123" t="s">
        <v>640</v>
      </c>
      <c r="B2123" t="s">
        <v>3239</v>
      </c>
      <c r="C2123" t="str">
        <f>SUBSTITUTE(Table1[[#This Row],[Fuel]],", ",",")</f>
        <v>fossil gas: natural gas</v>
      </c>
      <c r="D2123" t="s">
        <v>3239</v>
      </c>
      <c r="H2123" t="s">
        <v>3438</v>
      </c>
      <c r="I2123">
        <v>200</v>
      </c>
      <c r="J2123" t="s">
        <v>3446</v>
      </c>
      <c r="K2123">
        <v>2016</v>
      </c>
      <c r="L2123" t="s">
        <v>29</v>
      </c>
      <c r="M2123" t="s">
        <v>29</v>
      </c>
      <c r="N2123">
        <v>32.016714999999998</v>
      </c>
      <c r="O2123">
        <v>121.053118</v>
      </c>
      <c r="P2123" t="s">
        <v>3485</v>
      </c>
      <c r="Q2123" s="3">
        <f>Table1[[#This Row],[Capacity (MW)]]*0.395*8760*10^-6</f>
        <v>0.69203999999999999</v>
      </c>
      <c r="R2123" s="3" cm="1">
        <f t="array" ref="R2123">AVERAGE(VLOOKUP(_xlfn.TEXTSPLIT(Table1[[#This Row],[Fuel (no space after comma)]], ","), FuelList_Final_EF!$A$2:$B$65, 2, FALSE))</f>
        <v>53.06</v>
      </c>
      <c r="S2123" s="3">
        <f>Table1[[#This Row],[Generation (TWh)]]*10^9*VLOOKUP(Table1[[#This Row],[Turbine/Engine Technology]],Technology_HR!$A$2:$B$11,2,FALSE)*10^-6</f>
        <v>5224209.96</v>
      </c>
      <c r="T2123" s="5">
        <f>Table1[[#This Row],[Fuel Consumption (mmBtu)]]*Table1[[#This Row],[Emission Factor (kg CO2/ mmBtu)]]*10^3</f>
        <v>277196580477.60004</v>
      </c>
      <c r="U2123" s="3">
        <f>Table1[[#This Row],[Emissions (g CO2)]]/(Table1[[#This Row],[Generation (TWh)]]*10^9)</f>
        <v>400.54994000000005</v>
      </c>
    </row>
    <row r="2124" spans="1:21" x14ac:dyDescent="0.35">
      <c r="A2124" t="s">
        <v>640</v>
      </c>
      <c r="B2124" t="s">
        <v>3239</v>
      </c>
      <c r="C2124" t="str">
        <f>SUBSTITUTE(Table1[[#This Row],[Fuel]],", ",",")</f>
        <v>fossil gas: natural gas</v>
      </c>
      <c r="D2124" t="s">
        <v>3239</v>
      </c>
      <c r="H2124" t="s">
        <v>3438</v>
      </c>
      <c r="I2124">
        <v>200</v>
      </c>
      <c r="J2124" t="s">
        <v>3451</v>
      </c>
      <c r="K2124" t="s">
        <v>29</v>
      </c>
      <c r="L2124" t="s">
        <v>29</v>
      </c>
      <c r="M2124" t="s">
        <v>29</v>
      </c>
      <c r="N2124">
        <v>32.016714999999998</v>
      </c>
      <c r="O2124">
        <v>121.053118</v>
      </c>
      <c r="P2124" t="s">
        <v>3485</v>
      </c>
      <c r="Q2124" s="3">
        <f>Table1[[#This Row],[Capacity (MW)]]*0.395*8760*10^-6</f>
        <v>0.69203999999999999</v>
      </c>
      <c r="R2124" s="3" cm="1">
        <f t="array" ref="R2124">AVERAGE(VLOOKUP(_xlfn.TEXTSPLIT(Table1[[#This Row],[Fuel (no space after comma)]], ","), FuelList_Final_EF!$A$2:$B$65, 2, FALSE))</f>
        <v>53.06</v>
      </c>
      <c r="S2124" s="3">
        <f>Table1[[#This Row],[Generation (TWh)]]*10^9*VLOOKUP(Table1[[#This Row],[Turbine/Engine Technology]],Technology_HR!$A$2:$B$11,2,FALSE)*10^-6</f>
        <v>5224209.96</v>
      </c>
      <c r="T2124" s="5">
        <f>Table1[[#This Row],[Fuel Consumption (mmBtu)]]*Table1[[#This Row],[Emission Factor (kg CO2/ mmBtu)]]*10^3</f>
        <v>277196580477.60004</v>
      </c>
      <c r="U2124" s="3">
        <f>Table1[[#This Row],[Emissions (g CO2)]]/(Table1[[#This Row],[Generation (TWh)]]*10^9)</f>
        <v>400.54994000000005</v>
      </c>
    </row>
    <row r="2125" spans="1:21" x14ac:dyDescent="0.35">
      <c r="A2125" t="s">
        <v>640</v>
      </c>
      <c r="B2125" t="s">
        <v>3239</v>
      </c>
      <c r="C2125" t="str">
        <f>SUBSTITUTE(Table1[[#This Row],[Fuel]],", ",",")</f>
        <v>fossil gas: natural gas</v>
      </c>
      <c r="D2125" t="s">
        <v>3239</v>
      </c>
      <c r="H2125" t="s">
        <v>3438</v>
      </c>
      <c r="I2125">
        <v>200</v>
      </c>
      <c r="J2125" t="s">
        <v>3451</v>
      </c>
      <c r="K2125" t="s">
        <v>29</v>
      </c>
      <c r="L2125" t="s">
        <v>29</v>
      </c>
      <c r="M2125" t="s">
        <v>29</v>
      </c>
      <c r="N2125">
        <v>32.016714999999998</v>
      </c>
      <c r="O2125">
        <v>121.053118</v>
      </c>
      <c r="P2125" t="s">
        <v>3485</v>
      </c>
      <c r="Q2125" s="3">
        <f>Table1[[#This Row],[Capacity (MW)]]*0.395*8760*10^-6</f>
        <v>0.69203999999999999</v>
      </c>
      <c r="R2125" s="3" cm="1">
        <f t="array" ref="R2125">AVERAGE(VLOOKUP(_xlfn.TEXTSPLIT(Table1[[#This Row],[Fuel (no space after comma)]], ","), FuelList_Final_EF!$A$2:$B$65, 2, FALSE))</f>
        <v>53.06</v>
      </c>
      <c r="S2125" s="3">
        <f>Table1[[#This Row],[Generation (TWh)]]*10^9*VLOOKUP(Table1[[#This Row],[Turbine/Engine Technology]],Technology_HR!$A$2:$B$11,2,FALSE)*10^-6</f>
        <v>5224209.96</v>
      </c>
      <c r="T2125" s="5">
        <f>Table1[[#This Row],[Fuel Consumption (mmBtu)]]*Table1[[#This Row],[Emission Factor (kg CO2/ mmBtu)]]*10^3</f>
        <v>277196580477.60004</v>
      </c>
      <c r="U2125" s="3">
        <f>Table1[[#This Row],[Emissions (g CO2)]]/(Table1[[#This Row],[Generation (TWh)]]*10^9)</f>
        <v>400.54994000000005</v>
      </c>
    </row>
    <row r="2126" spans="1:21" x14ac:dyDescent="0.35">
      <c r="A2126" t="s">
        <v>641</v>
      </c>
      <c r="B2126" t="s">
        <v>3239</v>
      </c>
      <c r="C2126" t="str">
        <f>SUBSTITUTE(Table1[[#This Row],[Fuel]],", ",",")</f>
        <v>fossil gas: natural gas</v>
      </c>
      <c r="D2126" t="s">
        <v>3239</v>
      </c>
      <c r="H2126" t="s">
        <v>3438</v>
      </c>
      <c r="I2126">
        <v>50</v>
      </c>
      <c r="J2126" t="s">
        <v>3446</v>
      </c>
      <c r="K2126">
        <v>2021</v>
      </c>
      <c r="L2126" t="s">
        <v>29</v>
      </c>
      <c r="M2126" t="s">
        <v>29</v>
      </c>
      <c r="N2126">
        <v>32.036670000000001</v>
      </c>
      <c r="O2126">
        <v>121.72994799999999</v>
      </c>
      <c r="P2126" t="s">
        <v>3485</v>
      </c>
      <c r="Q2126" s="3">
        <f>Table1[[#This Row],[Capacity (MW)]]*0.395*8760*10^-6</f>
        <v>0.17301</v>
      </c>
      <c r="R2126" s="3" cm="1">
        <f t="array" ref="R2126">AVERAGE(VLOOKUP(_xlfn.TEXTSPLIT(Table1[[#This Row],[Fuel (no space after comma)]], ","), FuelList_Final_EF!$A$2:$B$65, 2, FALSE))</f>
        <v>53.06</v>
      </c>
      <c r="S2126" s="3">
        <f>Table1[[#This Row],[Generation (TWh)]]*10^9*VLOOKUP(Table1[[#This Row],[Turbine/Engine Technology]],Technology_HR!$A$2:$B$11,2,FALSE)*10^-6</f>
        <v>1306052.49</v>
      </c>
      <c r="T2126" s="5">
        <f>Table1[[#This Row],[Fuel Consumption (mmBtu)]]*Table1[[#This Row],[Emission Factor (kg CO2/ mmBtu)]]*10^3</f>
        <v>69299145119.400009</v>
      </c>
      <c r="U2126" s="3">
        <f>Table1[[#This Row],[Emissions (g CO2)]]/(Table1[[#This Row],[Generation (TWh)]]*10^9)</f>
        <v>400.54994000000005</v>
      </c>
    </row>
    <row r="2127" spans="1:21" x14ac:dyDescent="0.35">
      <c r="A2127" t="s">
        <v>641</v>
      </c>
      <c r="B2127" t="s">
        <v>3239</v>
      </c>
      <c r="C2127" t="str">
        <f>SUBSTITUTE(Table1[[#This Row],[Fuel]],", ",",")</f>
        <v>fossil gas: natural gas</v>
      </c>
      <c r="D2127" t="s">
        <v>3239</v>
      </c>
      <c r="H2127" t="s">
        <v>3438</v>
      </c>
      <c r="I2127">
        <v>50</v>
      </c>
      <c r="J2127" t="s">
        <v>3446</v>
      </c>
      <c r="K2127">
        <v>2021</v>
      </c>
      <c r="L2127" t="s">
        <v>29</v>
      </c>
      <c r="M2127" t="s">
        <v>29</v>
      </c>
      <c r="N2127">
        <v>32.036670000000001</v>
      </c>
      <c r="O2127">
        <v>121.72994799999999</v>
      </c>
      <c r="P2127" t="s">
        <v>3485</v>
      </c>
      <c r="Q2127" s="3">
        <f>Table1[[#This Row],[Capacity (MW)]]*0.395*8760*10^-6</f>
        <v>0.17301</v>
      </c>
      <c r="R2127" s="3" cm="1">
        <f t="array" ref="R2127">AVERAGE(VLOOKUP(_xlfn.TEXTSPLIT(Table1[[#This Row],[Fuel (no space after comma)]], ","), FuelList_Final_EF!$A$2:$B$65, 2, FALSE))</f>
        <v>53.06</v>
      </c>
      <c r="S2127" s="3">
        <f>Table1[[#This Row],[Generation (TWh)]]*10^9*VLOOKUP(Table1[[#This Row],[Turbine/Engine Technology]],Technology_HR!$A$2:$B$11,2,FALSE)*10^-6</f>
        <v>1306052.49</v>
      </c>
      <c r="T2127" s="5">
        <f>Table1[[#This Row],[Fuel Consumption (mmBtu)]]*Table1[[#This Row],[Emission Factor (kg CO2/ mmBtu)]]*10^3</f>
        <v>69299145119.400009</v>
      </c>
      <c r="U2127" s="3">
        <f>Table1[[#This Row],[Emissions (g CO2)]]/(Table1[[#This Row],[Generation (TWh)]]*10^9)</f>
        <v>400.54994000000005</v>
      </c>
    </row>
    <row r="2128" spans="1:21" x14ac:dyDescent="0.35">
      <c r="A2128" t="s">
        <v>642</v>
      </c>
      <c r="B2128" t="s">
        <v>3274</v>
      </c>
      <c r="C2128" t="str">
        <f>SUBSTITUTE(Table1[[#This Row],[Fuel]],", ",",")</f>
        <v>industrial by-product: blast furnace gas</v>
      </c>
      <c r="D2128" t="s">
        <v>3274</v>
      </c>
      <c r="H2128" t="s">
        <v>3440</v>
      </c>
      <c r="I2128">
        <v>80</v>
      </c>
      <c r="J2128" t="s">
        <v>3446</v>
      </c>
      <c r="K2128">
        <v>2018</v>
      </c>
      <c r="L2128" t="s">
        <v>29</v>
      </c>
      <c r="M2128" t="s">
        <v>29</v>
      </c>
      <c r="N2128">
        <v>33.564216999999999</v>
      </c>
      <c r="O2128">
        <v>118.98301499999999</v>
      </c>
      <c r="P2128" t="s">
        <v>3485</v>
      </c>
      <c r="Q2128" s="3">
        <f>Table1[[#This Row],[Capacity (MW)]]*0.395*8760*10^-6</f>
        <v>0.27681600000000001</v>
      </c>
      <c r="R2128" s="3" cm="1">
        <f t="array" ref="R2128">AVERAGE(VLOOKUP(_xlfn.TEXTSPLIT(Table1[[#This Row],[Fuel (no space after comma)]], ","), FuelList_Final_EF!$A$2:$B$65, 2, FALSE))</f>
        <v>274.32</v>
      </c>
      <c r="S2128" s="3">
        <f>Table1[[#This Row],[Generation (TWh)]]*10^9*VLOOKUP(Table1[[#This Row],[Turbine/Engine Technology]],Technology_HR!$A$2:$B$11,2,FALSE)*10^-6</f>
        <v>2847052.56</v>
      </c>
      <c r="T2128" s="5">
        <f>Table1[[#This Row],[Fuel Consumption (mmBtu)]]*Table1[[#This Row],[Emission Factor (kg CO2/ mmBtu)]]*10^3</f>
        <v>781003458259.19995</v>
      </c>
      <c r="U2128" s="3">
        <f>Table1[[#This Row],[Emissions (g CO2)]]/(Table1[[#This Row],[Generation (TWh)]]*10^9)</f>
        <v>2821.3811999999998</v>
      </c>
    </row>
    <row r="2129" spans="1:21" x14ac:dyDescent="0.35">
      <c r="A2129" t="s">
        <v>643</v>
      </c>
      <c r="B2129" t="s">
        <v>3274</v>
      </c>
      <c r="C2129" t="str">
        <f>SUBSTITUTE(Table1[[#This Row],[Fuel]],", ",",")</f>
        <v>industrial by-product: blast furnace gas</v>
      </c>
      <c r="D2129" t="s">
        <v>3274</v>
      </c>
      <c r="H2129" t="s">
        <v>3440</v>
      </c>
      <c r="I2129">
        <v>80</v>
      </c>
      <c r="J2129" t="s">
        <v>3446</v>
      </c>
      <c r="K2129">
        <v>2019</v>
      </c>
      <c r="L2129" t="s">
        <v>29</v>
      </c>
      <c r="M2129" t="s">
        <v>29</v>
      </c>
      <c r="N2129">
        <v>35.094997999999997</v>
      </c>
      <c r="O2129">
        <v>119.27950300000001</v>
      </c>
      <c r="P2129" t="s">
        <v>3485</v>
      </c>
      <c r="Q2129" s="3">
        <f>Table1[[#This Row],[Capacity (MW)]]*0.395*8760*10^-6</f>
        <v>0.27681600000000001</v>
      </c>
      <c r="R2129" s="3" cm="1">
        <f t="array" ref="R2129">AVERAGE(VLOOKUP(_xlfn.TEXTSPLIT(Table1[[#This Row],[Fuel (no space after comma)]], ","), FuelList_Final_EF!$A$2:$B$65, 2, FALSE))</f>
        <v>274.32</v>
      </c>
      <c r="S2129" s="3">
        <f>Table1[[#This Row],[Generation (TWh)]]*10^9*VLOOKUP(Table1[[#This Row],[Turbine/Engine Technology]],Technology_HR!$A$2:$B$11,2,FALSE)*10^-6</f>
        <v>2847052.56</v>
      </c>
      <c r="T2129" s="5">
        <f>Table1[[#This Row],[Fuel Consumption (mmBtu)]]*Table1[[#This Row],[Emission Factor (kg CO2/ mmBtu)]]*10^3</f>
        <v>781003458259.19995</v>
      </c>
      <c r="U2129" s="3">
        <f>Table1[[#This Row],[Emissions (g CO2)]]/(Table1[[#This Row],[Generation (TWh)]]*10^9)</f>
        <v>2821.3811999999998</v>
      </c>
    </row>
    <row r="2130" spans="1:21" x14ac:dyDescent="0.35">
      <c r="A2130" t="s">
        <v>643</v>
      </c>
      <c r="B2130" t="s">
        <v>3274</v>
      </c>
      <c r="C2130" t="str">
        <f>SUBSTITUTE(Table1[[#This Row],[Fuel]],", ",",")</f>
        <v>industrial by-product: blast furnace gas</v>
      </c>
      <c r="D2130" t="s">
        <v>3274</v>
      </c>
      <c r="H2130" t="s">
        <v>3440</v>
      </c>
      <c r="I2130">
        <v>80</v>
      </c>
      <c r="J2130" t="s">
        <v>3446</v>
      </c>
      <c r="K2130">
        <v>2019</v>
      </c>
      <c r="L2130" t="s">
        <v>29</v>
      </c>
      <c r="M2130" t="s">
        <v>29</v>
      </c>
      <c r="N2130">
        <v>35.094997999999997</v>
      </c>
      <c r="O2130">
        <v>119.27950300000001</v>
      </c>
      <c r="P2130" t="s">
        <v>3485</v>
      </c>
      <c r="Q2130" s="3">
        <f>Table1[[#This Row],[Capacity (MW)]]*0.395*8760*10^-6</f>
        <v>0.27681600000000001</v>
      </c>
      <c r="R2130" s="3" cm="1">
        <f t="array" ref="R2130">AVERAGE(VLOOKUP(_xlfn.TEXTSPLIT(Table1[[#This Row],[Fuel (no space after comma)]], ","), FuelList_Final_EF!$A$2:$B$65, 2, FALSE))</f>
        <v>274.32</v>
      </c>
      <c r="S2130" s="3">
        <f>Table1[[#This Row],[Generation (TWh)]]*10^9*VLOOKUP(Table1[[#This Row],[Turbine/Engine Technology]],Technology_HR!$A$2:$B$11,2,FALSE)*10^-6</f>
        <v>2847052.56</v>
      </c>
      <c r="T2130" s="5">
        <f>Table1[[#This Row],[Fuel Consumption (mmBtu)]]*Table1[[#This Row],[Emission Factor (kg CO2/ mmBtu)]]*10^3</f>
        <v>781003458259.19995</v>
      </c>
      <c r="U2130" s="3">
        <f>Table1[[#This Row],[Emissions (g CO2)]]/(Table1[[#This Row],[Generation (TWh)]]*10^9)</f>
        <v>2821.3811999999998</v>
      </c>
    </row>
    <row r="2131" spans="1:21" x14ac:dyDescent="0.35">
      <c r="A2131" t="s">
        <v>643</v>
      </c>
      <c r="B2131" t="s">
        <v>3274</v>
      </c>
      <c r="C2131" t="str">
        <f>SUBSTITUTE(Table1[[#This Row],[Fuel]],", ",",")</f>
        <v>industrial by-product: blast furnace gas</v>
      </c>
      <c r="D2131" t="s">
        <v>3274</v>
      </c>
      <c r="H2131" t="s">
        <v>3440</v>
      </c>
      <c r="I2131">
        <v>150</v>
      </c>
      <c r="J2131" t="s">
        <v>3446</v>
      </c>
      <c r="K2131">
        <v>2023</v>
      </c>
      <c r="L2131" t="s">
        <v>29</v>
      </c>
      <c r="M2131" t="s">
        <v>29</v>
      </c>
      <c r="N2131">
        <v>35.094997999999997</v>
      </c>
      <c r="O2131">
        <v>119.27950300000001</v>
      </c>
      <c r="P2131" t="s">
        <v>3485</v>
      </c>
      <c r="Q2131" s="3">
        <f>Table1[[#This Row],[Capacity (MW)]]*0.395*8760*10^-6</f>
        <v>0.51902999999999999</v>
      </c>
      <c r="R2131" s="3" cm="1">
        <f t="array" ref="R2131">AVERAGE(VLOOKUP(_xlfn.TEXTSPLIT(Table1[[#This Row],[Fuel (no space after comma)]], ","), FuelList_Final_EF!$A$2:$B$65, 2, FALSE))</f>
        <v>274.32</v>
      </c>
      <c r="S2131" s="3">
        <f>Table1[[#This Row],[Generation (TWh)]]*10^9*VLOOKUP(Table1[[#This Row],[Turbine/Engine Technology]],Technology_HR!$A$2:$B$11,2,FALSE)*10^-6</f>
        <v>5338223.55</v>
      </c>
      <c r="T2131" s="5">
        <f>Table1[[#This Row],[Fuel Consumption (mmBtu)]]*Table1[[#This Row],[Emission Factor (kg CO2/ mmBtu)]]*10^3</f>
        <v>1464381484235.9998</v>
      </c>
      <c r="U2131" s="3">
        <f>Table1[[#This Row],[Emissions (g CO2)]]/(Table1[[#This Row],[Generation (TWh)]]*10^9)</f>
        <v>2821.3811999999994</v>
      </c>
    </row>
    <row r="2132" spans="1:21" x14ac:dyDescent="0.35">
      <c r="A2132" t="s">
        <v>644</v>
      </c>
      <c r="B2132" t="s">
        <v>3242</v>
      </c>
      <c r="C2132" t="str">
        <f>SUBSTITUTE(Table1[[#This Row],[Fuel]],", ",",")</f>
        <v>fossil gas: lng</v>
      </c>
      <c r="D2132" t="s">
        <v>3242</v>
      </c>
      <c r="H2132" t="s">
        <v>3438</v>
      </c>
      <c r="I2132">
        <v>1560</v>
      </c>
      <c r="J2132" t="s">
        <v>3451</v>
      </c>
      <c r="K2132" t="s">
        <v>29</v>
      </c>
      <c r="L2132" t="s">
        <v>29</v>
      </c>
      <c r="M2132" t="s">
        <v>29</v>
      </c>
      <c r="N2132">
        <v>32.450155000000002</v>
      </c>
      <c r="O2132">
        <v>121.30362700000001</v>
      </c>
      <c r="P2132" t="s">
        <v>3485</v>
      </c>
      <c r="Q2132" s="3">
        <f>Table1[[#This Row],[Capacity (MW)]]*0.395*8760*10^-6</f>
        <v>5.3979119999999998</v>
      </c>
      <c r="R2132" s="3" cm="1">
        <f t="array" ref="R2132">AVERAGE(VLOOKUP(_xlfn.TEXTSPLIT(Table1[[#This Row],[Fuel (no space after comma)]], ","), FuelList_Final_EF!$A$2:$B$65, 2, FALSE))</f>
        <v>67.685819715340017</v>
      </c>
      <c r="S2132" s="3">
        <f>Table1[[#This Row],[Generation (TWh)]]*10^9*VLOOKUP(Table1[[#This Row],[Turbine/Engine Technology]],Technology_HR!$A$2:$B$11,2,FALSE)*10^-6</f>
        <v>40748837.688000001</v>
      </c>
      <c r="T2132" s="5">
        <f>Table1[[#This Row],[Fuel Consumption (mmBtu)]]*Table1[[#This Row],[Emission Factor (kg CO2/ mmBtu)]]*10^3</f>
        <v>2758118481359.6206</v>
      </c>
      <c r="U2132" s="3">
        <f>Table1[[#This Row],[Emissions (g CO2)]]/(Table1[[#This Row],[Generation (TWh)]]*10^9)</f>
        <v>510.96025303110179</v>
      </c>
    </row>
    <row r="2133" spans="1:21" x14ac:dyDescent="0.35">
      <c r="A2133" t="s">
        <v>645</v>
      </c>
      <c r="B2133" t="s">
        <v>3242</v>
      </c>
      <c r="C2133" t="str">
        <f>SUBSTITUTE(Table1[[#This Row],[Fuel]],", ",",")</f>
        <v>fossil gas: lng</v>
      </c>
      <c r="D2133" t="s">
        <v>3242</v>
      </c>
      <c r="H2133" t="s">
        <v>3438</v>
      </c>
      <c r="I2133">
        <v>1560</v>
      </c>
      <c r="J2133" t="s">
        <v>3451</v>
      </c>
      <c r="K2133" t="s">
        <v>29</v>
      </c>
      <c r="L2133" t="s">
        <v>29</v>
      </c>
      <c r="M2133" t="s">
        <v>29</v>
      </c>
      <c r="N2133">
        <v>32.450155000000002</v>
      </c>
      <c r="O2133">
        <v>121.30362700000001</v>
      </c>
      <c r="P2133" t="s">
        <v>3485</v>
      </c>
      <c r="Q2133" s="3">
        <f>Table1[[#This Row],[Capacity (MW)]]*0.395*8760*10^-6</f>
        <v>5.3979119999999998</v>
      </c>
      <c r="R2133" s="3" cm="1">
        <f t="array" ref="R2133">AVERAGE(VLOOKUP(_xlfn.TEXTSPLIT(Table1[[#This Row],[Fuel (no space after comma)]], ","), FuelList_Final_EF!$A$2:$B$65, 2, FALSE))</f>
        <v>67.685819715340017</v>
      </c>
      <c r="S2133" s="3">
        <f>Table1[[#This Row],[Generation (TWh)]]*10^9*VLOOKUP(Table1[[#This Row],[Turbine/Engine Technology]],Technology_HR!$A$2:$B$11,2,FALSE)*10^-6</f>
        <v>40748837.688000001</v>
      </c>
      <c r="T2133" s="5">
        <f>Table1[[#This Row],[Fuel Consumption (mmBtu)]]*Table1[[#This Row],[Emission Factor (kg CO2/ mmBtu)]]*10^3</f>
        <v>2758118481359.6206</v>
      </c>
      <c r="U2133" s="3">
        <f>Table1[[#This Row],[Emissions (g CO2)]]/(Table1[[#This Row],[Generation (TWh)]]*10^9)</f>
        <v>510.96025303110179</v>
      </c>
    </row>
    <row r="2134" spans="1:21" x14ac:dyDescent="0.35">
      <c r="A2134" t="s">
        <v>646</v>
      </c>
      <c r="B2134" t="s">
        <v>3242</v>
      </c>
      <c r="C2134" t="str">
        <f>SUBSTITUTE(Table1[[#This Row],[Fuel]],", ",",")</f>
        <v>fossil gas: lng</v>
      </c>
      <c r="D2134" t="s">
        <v>3242</v>
      </c>
      <c r="H2134" t="s">
        <v>3438</v>
      </c>
      <c r="I2134">
        <v>858.00000000000011</v>
      </c>
      <c r="J2134" t="s">
        <v>3451</v>
      </c>
      <c r="K2134" t="s">
        <v>29</v>
      </c>
      <c r="L2134" t="s">
        <v>29</v>
      </c>
      <c r="M2134" t="s">
        <v>29</v>
      </c>
      <c r="N2134">
        <v>32.450155000000002</v>
      </c>
      <c r="O2134">
        <v>121.30362700000001</v>
      </c>
      <c r="P2134" t="s">
        <v>3485</v>
      </c>
      <c r="Q2134" s="3">
        <f>Table1[[#This Row],[Capacity (MW)]]*0.395*8760*10^-6</f>
        <v>2.9688516000000003</v>
      </c>
      <c r="R2134" s="3" cm="1">
        <f t="array" ref="R2134">AVERAGE(VLOOKUP(_xlfn.TEXTSPLIT(Table1[[#This Row],[Fuel (no space after comma)]], ","), FuelList_Final_EF!$A$2:$B$65, 2, FALSE))</f>
        <v>67.685819715340017</v>
      </c>
      <c r="S2134" s="3">
        <f>Table1[[#This Row],[Generation (TWh)]]*10^9*VLOOKUP(Table1[[#This Row],[Turbine/Engine Technology]],Technology_HR!$A$2:$B$11,2,FALSE)*10^-6</f>
        <v>22411860.728400003</v>
      </c>
      <c r="T2134" s="5">
        <f>Table1[[#This Row],[Fuel Consumption (mmBtu)]]*Table1[[#This Row],[Emission Factor (kg CO2/ mmBtu)]]*10^3</f>
        <v>1516965164747.7915</v>
      </c>
      <c r="U2134" s="3">
        <f>Table1[[#This Row],[Emissions (g CO2)]]/(Table1[[#This Row],[Generation (TWh)]]*10^9)</f>
        <v>510.96025303110173</v>
      </c>
    </row>
    <row r="2135" spans="1:21" x14ac:dyDescent="0.35">
      <c r="A2135" t="s">
        <v>645</v>
      </c>
      <c r="B2135" t="s">
        <v>3242</v>
      </c>
      <c r="C2135" t="str">
        <f>SUBSTITUTE(Table1[[#This Row],[Fuel]],", ",",")</f>
        <v>fossil gas: lng</v>
      </c>
      <c r="D2135" t="s">
        <v>3242</v>
      </c>
      <c r="H2135" t="s">
        <v>3438</v>
      </c>
      <c r="I2135">
        <v>1560</v>
      </c>
      <c r="J2135" t="s">
        <v>3451</v>
      </c>
      <c r="K2135" t="s">
        <v>29</v>
      </c>
      <c r="L2135" t="s">
        <v>29</v>
      </c>
      <c r="M2135" t="s">
        <v>29</v>
      </c>
      <c r="N2135">
        <v>32.450155000000002</v>
      </c>
      <c r="O2135">
        <v>121.30362700000001</v>
      </c>
      <c r="P2135" t="s">
        <v>3485</v>
      </c>
      <c r="Q2135" s="3">
        <f>Table1[[#This Row],[Capacity (MW)]]*0.395*8760*10^-6</f>
        <v>5.3979119999999998</v>
      </c>
      <c r="R2135" s="3" cm="1">
        <f t="array" ref="R2135">AVERAGE(VLOOKUP(_xlfn.TEXTSPLIT(Table1[[#This Row],[Fuel (no space after comma)]], ","), FuelList_Final_EF!$A$2:$B$65, 2, FALSE))</f>
        <v>67.685819715340017</v>
      </c>
      <c r="S2135" s="3">
        <f>Table1[[#This Row],[Generation (TWh)]]*10^9*VLOOKUP(Table1[[#This Row],[Turbine/Engine Technology]],Technology_HR!$A$2:$B$11,2,FALSE)*10^-6</f>
        <v>40748837.688000001</v>
      </c>
      <c r="T2135" s="5">
        <f>Table1[[#This Row],[Fuel Consumption (mmBtu)]]*Table1[[#This Row],[Emission Factor (kg CO2/ mmBtu)]]*10^3</f>
        <v>2758118481359.6206</v>
      </c>
      <c r="U2135" s="3">
        <f>Table1[[#This Row],[Emissions (g CO2)]]/(Table1[[#This Row],[Generation (TWh)]]*10^9)</f>
        <v>510.96025303110179</v>
      </c>
    </row>
    <row r="2136" spans="1:21" x14ac:dyDescent="0.35">
      <c r="A2136" t="s">
        <v>646</v>
      </c>
      <c r="B2136" t="s">
        <v>3242</v>
      </c>
      <c r="C2136" t="str">
        <f>SUBSTITUTE(Table1[[#This Row],[Fuel]],", ",",")</f>
        <v>fossil gas: lng</v>
      </c>
      <c r="D2136" t="s">
        <v>3242</v>
      </c>
      <c r="H2136" t="s">
        <v>3438</v>
      </c>
      <c r="I2136">
        <v>858.00000000000011</v>
      </c>
      <c r="J2136" t="s">
        <v>3451</v>
      </c>
      <c r="K2136" t="s">
        <v>29</v>
      </c>
      <c r="L2136" t="s">
        <v>29</v>
      </c>
      <c r="M2136" t="s">
        <v>29</v>
      </c>
      <c r="N2136">
        <v>32.450155000000002</v>
      </c>
      <c r="O2136">
        <v>121.30362700000001</v>
      </c>
      <c r="P2136" t="s">
        <v>3485</v>
      </c>
      <c r="Q2136" s="3">
        <f>Table1[[#This Row],[Capacity (MW)]]*0.395*8760*10^-6</f>
        <v>2.9688516000000003</v>
      </c>
      <c r="R2136" s="3" cm="1">
        <f t="array" ref="R2136">AVERAGE(VLOOKUP(_xlfn.TEXTSPLIT(Table1[[#This Row],[Fuel (no space after comma)]], ","), FuelList_Final_EF!$A$2:$B$65, 2, FALSE))</f>
        <v>67.685819715340017</v>
      </c>
      <c r="S2136" s="3">
        <f>Table1[[#This Row],[Generation (TWh)]]*10^9*VLOOKUP(Table1[[#This Row],[Turbine/Engine Technology]],Technology_HR!$A$2:$B$11,2,FALSE)*10^-6</f>
        <v>22411860.728400003</v>
      </c>
      <c r="T2136" s="5">
        <f>Table1[[#This Row],[Fuel Consumption (mmBtu)]]*Table1[[#This Row],[Emission Factor (kg CO2/ mmBtu)]]*10^3</f>
        <v>1516965164747.7915</v>
      </c>
      <c r="U2136" s="3">
        <f>Table1[[#This Row],[Emissions (g CO2)]]/(Table1[[#This Row],[Generation (TWh)]]*10^9)</f>
        <v>510.96025303110173</v>
      </c>
    </row>
    <row r="2137" spans="1:21" x14ac:dyDescent="0.35">
      <c r="A2137" t="s">
        <v>644</v>
      </c>
      <c r="B2137" t="s">
        <v>3242</v>
      </c>
      <c r="C2137" t="str">
        <f>SUBSTITUTE(Table1[[#This Row],[Fuel]],", ",",")</f>
        <v>fossil gas: lng</v>
      </c>
      <c r="D2137" t="s">
        <v>3242</v>
      </c>
      <c r="H2137" t="s">
        <v>3438</v>
      </c>
      <c r="I2137">
        <v>1560</v>
      </c>
      <c r="J2137" t="s">
        <v>3451</v>
      </c>
      <c r="K2137" t="s">
        <v>29</v>
      </c>
      <c r="L2137" t="s">
        <v>29</v>
      </c>
      <c r="M2137" t="s">
        <v>29</v>
      </c>
      <c r="N2137">
        <v>32.450155000000002</v>
      </c>
      <c r="O2137">
        <v>121.30362700000001</v>
      </c>
      <c r="P2137" t="s">
        <v>3485</v>
      </c>
      <c r="Q2137" s="3">
        <f>Table1[[#This Row],[Capacity (MW)]]*0.395*8760*10^-6</f>
        <v>5.3979119999999998</v>
      </c>
      <c r="R2137" s="3" cm="1">
        <f t="array" ref="R2137">AVERAGE(VLOOKUP(_xlfn.TEXTSPLIT(Table1[[#This Row],[Fuel (no space after comma)]], ","), FuelList_Final_EF!$A$2:$B$65, 2, FALSE))</f>
        <v>67.685819715340017</v>
      </c>
      <c r="S2137" s="3">
        <f>Table1[[#This Row],[Generation (TWh)]]*10^9*VLOOKUP(Table1[[#This Row],[Turbine/Engine Technology]],Technology_HR!$A$2:$B$11,2,FALSE)*10^-6</f>
        <v>40748837.688000001</v>
      </c>
      <c r="T2137" s="5">
        <f>Table1[[#This Row],[Fuel Consumption (mmBtu)]]*Table1[[#This Row],[Emission Factor (kg CO2/ mmBtu)]]*10^3</f>
        <v>2758118481359.6206</v>
      </c>
      <c r="U2137" s="3">
        <f>Table1[[#This Row],[Emissions (g CO2)]]/(Table1[[#This Row],[Generation (TWh)]]*10^9)</f>
        <v>510.96025303110179</v>
      </c>
    </row>
    <row r="2138" spans="1:21" x14ac:dyDescent="0.35">
      <c r="A2138" t="s">
        <v>647</v>
      </c>
      <c r="B2138" t="s">
        <v>3239</v>
      </c>
      <c r="C2138" t="str">
        <f>SUBSTITUTE(Table1[[#This Row],[Fuel]],", ",",")</f>
        <v>fossil gas: natural gas</v>
      </c>
      <c r="D2138" t="s">
        <v>3239</v>
      </c>
      <c r="H2138" t="s">
        <v>3438</v>
      </c>
      <c r="I2138">
        <v>475</v>
      </c>
      <c r="J2138" t="s">
        <v>3446</v>
      </c>
      <c r="K2138">
        <v>2021</v>
      </c>
      <c r="L2138" t="s">
        <v>29</v>
      </c>
      <c r="M2138" t="s">
        <v>29</v>
      </c>
      <c r="N2138">
        <v>32.127040000000001</v>
      </c>
      <c r="O2138">
        <v>119.479817</v>
      </c>
      <c r="P2138" t="s">
        <v>3485</v>
      </c>
      <c r="Q2138" s="3">
        <f>Table1[[#This Row],[Capacity (MW)]]*0.395*8760*10^-6</f>
        <v>1.6435949999999999</v>
      </c>
      <c r="R2138" s="3" cm="1">
        <f t="array" ref="R2138">AVERAGE(VLOOKUP(_xlfn.TEXTSPLIT(Table1[[#This Row],[Fuel (no space after comma)]], ","), FuelList_Final_EF!$A$2:$B$65, 2, FALSE))</f>
        <v>53.06</v>
      </c>
      <c r="S2138" s="3">
        <f>Table1[[#This Row],[Generation (TWh)]]*10^9*VLOOKUP(Table1[[#This Row],[Turbine/Engine Technology]],Technology_HR!$A$2:$B$11,2,FALSE)*10^-6</f>
        <v>12407498.654999999</v>
      </c>
      <c r="T2138" s="5">
        <f>Table1[[#This Row],[Fuel Consumption (mmBtu)]]*Table1[[#This Row],[Emission Factor (kg CO2/ mmBtu)]]*10^3</f>
        <v>658341878634.30005</v>
      </c>
      <c r="U2138" s="3">
        <f>Table1[[#This Row],[Emissions (g CO2)]]/(Table1[[#This Row],[Generation (TWh)]]*10^9)</f>
        <v>400.54994000000005</v>
      </c>
    </row>
    <row r="2139" spans="1:21" x14ac:dyDescent="0.35">
      <c r="A2139" t="s">
        <v>647</v>
      </c>
      <c r="B2139" t="s">
        <v>3239</v>
      </c>
      <c r="C2139" t="str">
        <f>SUBSTITUTE(Table1[[#This Row],[Fuel]],", ",",")</f>
        <v>fossil gas: natural gas</v>
      </c>
      <c r="D2139" t="s">
        <v>3239</v>
      </c>
      <c r="H2139" t="s">
        <v>3438</v>
      </c>
      <c r="I2139">
        <v>475</v>
      </c>
      <c r="J2139" t="s">
        <v>3446</v>
      </c>
      <c r="K2139">
        <v>2021</v>
      </c>
      <c r="L2139" t="s">
        <v>29</v>
      </c>
      <c r="M2139" t="s">
        <v>29</v>
      </c>
      <c r="N2139">
        <v>32.127040000000001</v>
      </c>
      <c r="O2139">
        <v>119.479817</v>
      </c>
      <c r="P2139" t="s">
        <v>3485</v>
      </c>
      <c r="Q2139" s="3">
        <f>Table1[[#This Row],[Capacity (MW)]]*0.395*8760*10^-6</f>
        <v>1.6435949999999999</v>
      </c>
      <c r="R2139" s="3" cm="1">
        <f t="array" ref="R2139">AVERAGE(VLOOKUP(_xlfn.TEXTSPLIT(Table1[[#This Row],[Fuel (no space after comma)]], ","), FuelList_Final_EF!$A$2:$B$65, 2, FALSE))</f>
        <v>53.06</v>
      </c>
      <c r="S2139" s="3">
        <f>Table1[[#This Row],[Generation (TWh)]]*10^9*VLOOKUP(Table1[[#This Row],[Turbine/Engine Technology]],Technology_HR!$A$2:$B$11,2,FALSE)*10^-6</f>
        <v>12407498.654999999</v>
      </c>
      <c r="T2139" s="5">
        <f>Table1[[#This Row],[Fuel Consumption (mmBtu)]]*Table1[[#This Row],[Emission Factor (kg CO2/ mmBtu)]]*10^3</f>
        <v>658341878634.30005</v>
      </c>
      <c r="U2139" s="3">
        <f>Table1[[#This Row],[Emissions (g CO2)]]/(Table1[[#This Row],[Generation (TWh)]]*10^9)</f>
        <v>400.54994000000005</v>
      </c>
    </row>
    <row r="2140" spans="1:21" x14ac:dyDescent="0.35">
      <c r="A2140" t="s">
        <v>613</v>
      </c>
      <c r="B2140" t="s">
        <v>3239</v>
      </c>
      <c r="C2140" t="str">
        <f>SUBSTITUTE(Table1[[#This Row],[Fuel]],", ",",")</f>
        <v>fossil gas: natural gas</v>
      </c>
      <c r="D2140" t="s">
        <v>3239</v>
      </c>
      <c r="H2140" t="s">
        <v>3438</v>
      </c>
      <c r="I2140">
        <v>100</v>
      </c>
      <c r="J2140" t="s">
        <v>3446</v>
      </c>
      <c r="K2140">
        <v>2022</v>
      </c>
      <c r="L2140" t="s">
        <v>29</v>
      </c>
      <c r="M2140" t="s">
        <v>29</v>
      </c>
      <c r="N2140">
        <v>31.843641000000002</v>
      </c>
      <c r="O2140">
        <v>120.410341</v>
      </c>
      <c r="P2140" t="s">
        <v>3485</v>
      </c>
      <c r="Q2140" s="3">
        <f>Table1[[#This Row],[Capacity (MW)]]*0.395*8760*10^-6</f>
        <v>0.34601999999999999</v>
      </c>
      <c r="R2140" s="3" cm="1">
        <f t="array" ref="R2140">AVERAGE(VLOOKUP(_xlfn.TEXTSPLIT(Table1[[#This Row],[Fuel (no space after comma)]], ","), FuelList_Final_EF!$A$2:$B$65, 2, FALSE))</f>
        <v>53.06</v>
      </c>
      <c r="S2140" s="3">
        <f>Table1[[#This Row],[Generation (TWh)]]*10^9*VLOOKUP(Table1[[#This Row],[Turbine/Engine Technology]],Technology_HR!$A$2:$B$11,2,FALSE)*10^-6</f>
        <v>2612104.98</v>
      </c>
      <c r="T2140" s="5">
        <f>Table1[[#This Row],[Fuel Consumption (mmBtu)]]*Table1[[#This Row],[Emission Factor (kg CO2/ mmBtu)]]*10^3</f>
        <v>138598290238.80002</v>
      </c>
      <c r="U2140" s="3">
        <f>Table1[[#This Row],[Emissions (g CO2)]]/(Table1[[#This Row],[Generation (TWh)]]*10^9)</f>
        <v>400.54994000000005</v>
      </c>
    </row>
    <row r="2141" spans="1:21" x14ac:dyDescent="0.35">
      <c r="A2141" t="s">
        <v>613</v>
      </c>
      <c r="B2141" t="s">
        <v>3239</v>
      </c>
      <c r="C2141" t="str">
        <f>SUBSTITUTE(Table1[[#This Row],[Fuel]],", ",",")</f>
        <v>fossil gas: natural gas</v>
      </c>
      <c r="D2141" t="s">
        <v>3239</v>
      </c>
      <c r="H2141" t="s">
        <v>3438</v>
      </c>
      <c r="I2141">
        <v>100</v>
      </c>
      <c r="J2141" t="s">
        <v>3446</v>
      </c>
      <c r="K2141">
        <v>2022</v>
      </c>
      <c r="L2141" t="s">
        <v>29</v>
      </c>
      <c r="M2141" t="s">
        <v>29</v>
      </c>
      <c r="N2141">
        <v>31.843641000000002</v>
      </c>
      <c r="O2141">
        <v>120.410341</v>
      </c>
      <c r="P2141" t="s">
        <v>3485</v>
      </c>
      <c r="Q2141" s="3">
        <f>Table1[[#This Row],[Capacity (MW)]]*0.395*8760*10^-6</f>
        <v>0.34601999999999999</v>
      </c>
      <c r="R2141" s="3" cm="1">
        <f t="array" ref="R2141">AVERAGE(VLOOKUP(_xlfn.TEXTSPLIT(Table1[[#This Row],[Fuel (no space after comma)]], ","), FuelList_Final_EF!$A$2:$B$65, 2, FALSE))</f>
        <v>53.06</v>
      </c>
      <c r="S2141" s="3">
        <f>Table1[[#This Row],[Generation (TWh)]]*10^9*VLOOKUP(Table1[[#This Row],[Turbine/Engine Technology]],Technology_HR!$A$2:$B$11,2,FALSE)*10^-6</f>
        <v>2612104.98</v>
      </c>
      <c r="T2141" s="5">
        <f>Table1[[#This Row],[Fuel Consumption (mmBtu)]]*Table1[[#This Row],[Emission Factor (kg CO2/ mmBtu)]]*10^3</f>
        <v>138598290238.80002</v>
      </c>
      <c r="U2141" s="3">
        <f>Table1[[#This Row],[Emissions (g CO2)]]/(Table1[[#This Row],[Generation (TWh)]]*10^9)</f>
        <v>400.54994000000005</v>
      </c>
    </row>
    <row r="2142" spans="1:21" x14ac:dyDescent="0.35">
      <c r="A2142" t="s">
        <v>613</v>
      </c>
      <c r="B2142" t="s">
        <v>3239</v>
      </c>
      <c r="C2142" t="str">
        <f>SUBSTITUTE(Table1[[#This Row],[Fuel]],", ",",")</f>
        <v>fossil gas: natural gas</v>
      </c>
      <c r="D2142" t="s">
        <v>3239</v>
      </c>
      <c r="H2142" t="s">
        <v>3436</v>
      </c>
      <c r="I2142">
        <v>489</v>
      </c>
      <c r="J2142" t="s">
        <v>3449</v>
      </c>
      <c r="K2142" t="s">
        <v>29</v>
      </c>
      <c r="L2142" t="s">
        <v>29</v>
      </c>
      <c r="M2142" t="s">
        <v>29</v>
      </c>
      <c r="N2142">
        <v>31.843641000000002</v>
      </c>
      <c r="O2142">
        <v>120.410341</v>
      </c>
      <c r="P2142" t="s">
        <v>3485</v>
      </c>
      <c r="Q2142" s="3">
        <f>Table1[[#This Row],[Capacity (MW)]]*0.395*8760*10^-6</f>
        <v>1.6920378</v>
      </c>
      <c r="R2142" s="3" cm="1">
        <f t="array" ref="R2142">AVERAGE(VLOOKUP(_xlfn.TEXTSPLIT(Table1[[#This Row],[Fuel (no space after comma)]], ","), FuelList_Final_EF!$A$2:$B$65, 2, FALSE))</f>
        <v>53.06</v>
      </c>
      <c r="S2142" s="3">
        <f>Table1[[#This Row],[Generation (TWh)]]*10^9*VLOOKUP(Table1[[#This Row],[Turbine/Engine Technology]],Technology_HR!$A$2:$B$11,2,FALSE)*10^-6</f>
        <v>18629336.177999999</v>
      </c>
      <c r="T2142" s="5">
        <f>Table1[[#This Row],[Fuel Consumption (mmBtu)]]*Table1[[#This Row],[Emission Factor (kg CO2/ mmBtu)]]*10^3</f>
        <v>988472577604.68005</v>
      </c>
      <c r="U2142" s="3">
        <f>Table1[[#This Row],[Emissions (g CO2)]]/(Table1[[#This Row],[Generation (TWh)]]*10^9)</f>
        <v>584.19060000000002</v>
      </c>
    </row>
    <row r="2143" spans="1:21" x14ac:dyDescent="0.35">
      <c r="A2143" t="s">
        <v>613</v>
      </c>
      <c r="B2143" t="s">
        <v>3239</v>
      </c>
      <c r="C2143" t="str">
        <f>SUBSTITUTE(Table1[[#This Row],[Fuel]],", ",",")</f>
        <v>fossil gas: natural gas</v>
      </c>
      <c r="D2143" t="s">
        <v>3239</v>
      </c>
      <c r="H2143" t="s">
        <v>3436</v>
      </c>
      <c r="I2143">
        <v>489</v>
      </c>
      <c r="J2143" t="s">
        <v>3450</v>
      </c>
      <c r="K2143" t="s">
        <v>29</v>
      </c>
      <c r="L2143" t="s">
        <v>29</v>
      </c>
      <c r="M2143" t="s">
        <v>29</v>
      </c>
      <c r="N2143">
        <v>31.843641000000002</v>
      </c>
      <c r="O2143">
        <v>120.410341</v>
      </c>
      <c r="P2143" t="s">
        <v>3485</v>
      </c>
      <c r="Q2143" s="3">
        <f>Table1[[#This Row],[Capacity (MW)]]*0.395*8760*10^-6</f>
        <v>1.6920378</v>
      </c>
      <c r="R2143" s="3" cm="1">
        <f t="array" ref="R2143">AVERAGE(VLOOKUP(_xlfn.TEXTSPLIT(Table1[[#This Row],[Fuel (no space after comma)]], ","), FuelList_Final_EF!$A$2:$B$65, 2, FALSE))</f>
        <v>53.06</v>
      </c>
      <c r="S2143" s="3">
        <f>Table1[[#This Row],[Generation (TWh)]]*10^9*VLOOKUP(Table1[[#This Row],[Turbine/Engine Technology]],Technology_HR!$A$2:$B$11,2,FALSE)*10^-6</f>
        <v>18629336.177999999</v>
      </c>
      <c r="T2143" s="5">
        <f>Table1[[#This Row],[Fuel Consumption (mmBtu)]]*Table1[[#This Row],[Emission Factor (kg CO2/ mmBtu)]]*10^3</f>
        <v>988472577604.68005</v>
      </c>
      <c r="U2143" s="3">
        <f>Table1[[#This Row],[Emissions (g CO2)]]/(Table1[[#This Row],[Generation (TWh)]]*10^9)</f>
        <v>584.19060000000002</v>
      </c>
    </row>
    <row r="2144" spans="1:21" x14ac:dyDescent="0.35">
      <c r="A2144" t="s">
        <v>648</v>
      </c>
      <c r="B2144" t="s">
        <v>3276</v>
      </c>
      <c r="C2144" t="str">
        <f>SUBSTITUTE(Table1[[#This Row],[Fuel]],", ",",")</f>
        <v>industrial by-product: blast furnace gas,industrial by-product: coke oven gas</v>
      </c>
      <c r="D2144" t="s">
        <v>3274</v>
      </c>
      <c r="E2144" t="s">
        <v>3278</v>
      </c>
      <c r="H2144" t="s">
        <v>3440</v>
      </c>
      <c r="I2144">
        <v>65</v>
      </c>
      <c r="J2144" t="s">
        <v>3446</v>
      </c>
      <c r="K2144">
        <v>2017</v>
      </c>
      <c r="L2144" t="s">
        <v>29</v>
      </c>
      <c r="M2144" t="s">
        <v>29</v>
      </c>
      <c r="N2144">
        <v>42.323281999999999</v>
      </c>
      <c r="O2144">
        <v>125.24038299999999</v>
      </c>
      <c r="P2144" t="s">
        <v>3485</v>
      </c>
      <c r="Q2144" s="3">
        <f>Table1[[#This Row],[Capacity (MW)]]*0.395*8760*10^-6</f>
        <v>0.224913</v>
      </c>
      <c r="R2144" s="3" cm="1">
        <f t="array" ref="R2144">AVERAGE(VLOOKUP(_xlfn.TEXTSPLIT(Table1[[#This Row],[Fuel (no space after comma)]], ","), FuelList_Final_EF!$A$2:$B$65, 2, FALSE))</f>
        <v>160.58500000000001</v>
      </c>
      <c r="S2144" s="3">
        <f>Table1[[#This Row],[Generation (TWh)]]*10^9*VLOOKUP(Table1[[#This Row],[Turbine/Engine Technology]],Technology_HR!$A$2:$B$11,2,FALSE)*10^-6</f>
        <v>2313230.2050000001</v>
      </c>
      <c r="T2144" s="5">
        <f>Table1[[#This Row],[Fuel Consumption (mmBtu)]]*Table1[[#This Row],[Emission Factor (kg CO2/ mmBtu)]]*10^3</f>
        <v>371470072469.92505</v>
      </c>
      <c r="U2144" s="3">
        <f>Table1[[#This Row],[Emissions (g CO2)]]/(Table1[[#This Row],[Generation (TWh)]]*10^9)</f>
        <v>1651.6167250000003</v>
      </c>
    </row>
    <row r="2145" spans="1:21" x14ac:dyDescent="0.35">
      <c r="A2145" t="s">
        <v>648</v>
      </c>
      <c r="B2145" t="s">
        <v>3276</v>
      </c>
      <c r="C2145" t="str">
        <f>SUBSTITUTE(Table1[[#This Row],[Fuel]],", ",",")</f>
        <v>industrial by-product: blast furnace gas,industrial by-product: coke oven gas</v>
      </c>
      <c r="D2145" t="s">
        <v>3274</v>
      </c>
      <c r="E2145" t="s">
        <v>3278</v>
      </c>
      <c r="H2145" t="s">
        <v>3440</v>
      </c>
      <c r="I2145">
        <v>100</v>
      </c>
      <c r="J2145" t="s">
        <v>3446</v>
      </c>
      <c r="K2145">
        <v>2022</v>
      </c>
      <c r="L2145" t="s">
        <v>29</v>
      </c>
      <c r="M2145" t="s">
        <v>29</v>
      </c>
      <c r="N2145">
        <v>42.323281999999999</v>
      </c>
      <c r="O2145">
        <v>125.24038299999999</v>
      </c>
      <c r="P2145" t="s">
        <v>3485</v>
      </c>
      <c r="Q2145" s="3">
        <f>Table1[[#This Row],[Capacity (MW)]]*0.395*8760*10^-6</f>
        <v>0.34601999999999999</v>
      </c>
      <c r="R2145" s="3" cm="1">
        <f t="array" ref="R2145">AVERAGE(VLOOKUP(_xlfn.TEXTSPLIT(Table1[[#This Row],[Fuel (no space after comma)]], ","), FuelList_Final_EF!$A$2:$B$65, 2, FALSE))</f>
        <v>160.58500000000001</v>
      </c>
      <c r="S2145" s="3">
        <f>Table1[[#This Row],[Generation (TWh)]]*10^9*VLOOKUP(Table1[[#This Row],[Turbine/Engine Technology]],Technology_HR!$A$2:$B$11,2,FALSE)*10^-6</f>
        <v>3558815.6999999997</v>
      </c>
      <c r="T2145" s="5">
        <f>Table1[[#This Row],[Fuel Consumption (mmBtu)]]*Table1[[#This Row],[Emission Factor (kg CO2/ mmBtu)]]*10^3</f>
        <v>571492419184.5</v>
      </c>
      <c r="U2145" s="3">
        <f>Table1[[#This Row],[Emissions (g CO2)]]/(Table1[[#This Row],[Generation (TWh)]]*10^9)</f>
        <v>1651.6167250000001</v>
      </c>
    </row>
    <row r="2146" spans="1:21" x14ac:dyDescent="0.35">
      <c r="A2146" t="s">
        <v>649</v>
      </c>
      <c r="B2146" t="s">
        <v>3239</v>
      </c>
      <c r="C2146" t="str">
        <f>SUBSTITUTE(Table1[[#This Row],[Fuel]],", ",",")</f>
        <v>fossil gas: natural gas</v>
      </c>
      <c r="D2146" t="s">
        <v>3239</v>
      </c>
      <c r="H2146" t="s">
        <v>3438</v>
      </c>
      <c r="I2146">
        <v>430</v>
      </c>
      <c r="J2146" t="s">
        <v>3447</v>
      </c>
      <c r="K2146" t="s">
        <v>29</v>
      </c>
      <c r="L2146" t="s">
        <v>29</v>
      </c>
      <c r="M2146" t="s">
        <v>29</v>
      </c>
      <c r="N2146">
        <v>43.922804200000002</v>
      </c>
      <c r="O2146">
        <v>126.5074128</v>
      </c>
      <c r="P2146" t="s">
        <v>3485</v>
      </c>
      <c r="Q2146" s="3">
        <f>Table1[[#This Row],[Capacity (MW)]]*0.395*8760*10^-6</f>
        <v>1.487886</v>
      </c>
      <c r="R2146" s="3" cm="1">
        <f t="array" ref="R2146">AVERAGE(VLOOKUP(_xlfn.TEXTSPLIT(Table1[[#This Row],[Fuel (no space after comma)]], ","), FuelList_Final_EF!$A$2:$B$65, 2, FALSE))</f>
        <v>53.06</v>
      </c>
      <c r="S2146" s="3">
        <f>Table1[[#This Row],[Generation (TWh)]]*10^9*VLOOKUP(Table1[[#This Row],[Turbine/Engine Technology]],Technology_HR!$A$2:$B$11,2,FALSE)*10^-6</f>
        <v>11232051.413999999</v>
      </c>
      <c r="T2146" s="5">
        <f>Table1[[#This Row],[Fuel Consumption (mmBtu)]]*Table1[[#This Row],[Emission Factor (kg CO2/ mmBtu)]]*10^3</f>
        <v>595972648026.83997</v>
      </c>
      <c r="U2146" s="3">
        <f>Table1[[#This Row],[Emissions (g CO2)]]/(Table1[[#This Row],[Generation (TWh)]]*10^9)</f>
        <v>400.54993999999999</v>
      </c>
    </row>
    <row r="2147" spans="1:21" x14ac:dyDescent="0.35">
      <c r="A2147" t="s">
        <v>649</v>
      </c>
      <c r="B2147" t="s">
        <v>3239</v>
      </c>
      <c r="C2147" t="str">
        <f>SUBSTITUTE(Table1[[#This Row],[Fuel]],", ",",")</f>
        <v>fossil gas: natural gas</v>
      </c>
      <c r="D2147" t="s">
        <v>3239</v>
      </c>
      <c r="H2147" t="s">
        <v>3438</v>
      </c>
      <c r="I2147">
        <v>430</v>
      </c>
      <c r="J2147" t="s">
        <v>3447</v>
      </c>
      <c r="K2147" t="s">
        <v>29</v>
      </c>
      <c r="L2147" t="s">
        <v>29</v>
      </c>
      <c r="M2147" t="s">
        <v>29</v>
      </c>
      <c r="N2147">
        <v>43.922804200000002</v>
      </c>
      <c r="O2147">
        <v>126.5074128</v>
      </c>
      <c r="P2147" t="s">
        <v>3485</v>
      </c>
      <c r="Q2147" s="3">
        <f>Table1[[#This Row],[Capacity (MW)]]*0.395*8760*10^-6</f>
        <v>1.487886</v>
      </c>
      <c r="R2147" s="3" cm="1">
        <f t="array" ref="R2147">AVERAGE(VLOOKUP(_xlfn.TEXTSPLIT(Table1[[#This Row],[Fuel (no space after comma)]], ","), FuelList_Final_EF!$A$2:$B$65, 2, FALSE))</f>
        <v>53.06</v>
      </c>
      <c r="S2147" s="3">
        <f>Table1[[#This Row],[Generation (TWh)]]*10^9*VLOOKUP(Table1[[#This Row],[Turbine/Engine Technology]],Technology_HR!$A$2:$B$11,2,FALSE)*10^-6</f>
        <v>11232051.413999999</v>
      </c>
      <c r="T2147" s="5">
        <f>Table1[[#This Row],[Fuel Consumption (mmBtu)]]*Table1[[#This Row],[Emission Factor (kg CO2/ mmBtu)]]*10^3</f>
        <v>595972648026.83997</v>
      </c>
      <c r="U2147" s="3">
        <f>Table1[[#This Row],[Emissions (g CO2)]]/(Table1[[#This Row],[Generation (TWh)]]*10^9)</f>
        <v>400.54993999999999</v>
      </c>
    </row>
    <row r="2148" spans="1:21" x14ac:dyDescent="0.35">
      <c r="A2148" t="s">
        <v>650</v>
      </c>
      <c r="B2148" t="s">
        <v>3274</v>
      </c>
      <c r="C2148" t="str">
        <f>SUBSTITUTE(Table1[[#This Row],[Fuel]],", ",",")</f>
        <v>industrial by-product: blast furnace gas</v>
      </c>
      <c r="D2148" t="s">
        <v>3274</v>
      </c>
      <c r="H2148" t="s">
        <v>3440</v>
      </c>
      <c r="I2148">
        <v>80</v>
      </c>
      <c r="J2148" t="s">
        <v>3446</v>
      </c>
      <c r="K2148" t="s">
        <v>29</v>
      </c>
      <c r="L2148" t="s">
        <v>29</v>
      </c>
      <c r="M2148" t="s">
        <v>29</v>
      </c>
      <c r="N2148">
        <v>36.719154099999997</v>
      </c>
      <c r="O2148">
        <v>114.1117306</v>
      </c>
      <c r="P2148" t="s">
        <v>3485</v>
      </c>
      <c r="Q2148" s="3">
        <f>Table1[[#This Row],[Capacity (MW)]]*0.395*8760*10^-6</f>
        <v>0.27681600000000001</v>
      </c>
      <c r="R2148" s="3" cm="1">
        <f t="array" ref="R2148">AVERAGE(VLOOKUP(_xlfn.TEXTSPLIT(Table1[[#This Row],[Fuel (no space after comma)]], ","), FuelList_Final_EF!$A$2:$B$65, 2, FALSE))</f>
        <v>274.32</v>
      </c>
      <c r="S2148" s="3">
        <f>Table1[[#This Row],[Generation (TWh)]]*10^9*VLOOKUP(Table1[[#This Row],[Turbine/Engine Technology]],Technology_HR!$A$2:$B$11,2,FALSE)*10^-6</f>
        <v>2847052.56</v>
      </c>
      <c r="T2148" s="5">
        <f>Table1[[#This Row],[Fuel Consumption (mmBtu)]]*Table1[[#This Row],[Emission Factor (kg CO2/ mmBtu)]]*10^3</f>
        <v>781003458259.19995</v>
      </c>
      <c r="U2148" s="3">
        <f>Table1[[#This Row],[Emissions (g CO2)]]/(Table1[[#This Row],[Generation (TWh)]]*10^9)</f>
        <v>2821.3811999999998</v>
      </c>
    </row>
    <row r="2149" spans="1:21" x14ac:dyDescent="0.35">
      <c r="A2149" t="s">
        <v>650</v>
      </c>
      <c r="B2149" t="s">
        <v>3274</v>
      </c>
      <c r="C2149" t="str">
        <f>SUBSTITUTE(Table1[[#This Row],[Fuel]],", ",",")</f>
        <v>industrial by-product: blast furnace gas</v>
      </c>
      <c r="D2149" t="s">
        <v>3274</v>
      </c>
      <c r="H2149" t="s">
        <v>3440</v>
      </c>
      <c r="I2149">
        <v>80</v>
      </c>
      <c r="J2149" t="s">
        <v>3446</v>
      </c>
      <c r="K2149" t="s">
        <v>29</v>
      </c>
      <c r="L2149" t="s">
        <v>29</v>
      </c>
      <c r="M2149" t="s">
        <v>29</v>
      </c>
      <c r="N2149">
        <v>36.719154099999997</v>
      </c>
      <c r="O2149">
        <v>114.1117306</v>
      </c>
      <c r="P2149" t="s">
        <v>3485</v>
      </c>
      <c r="Q2149" s="3">
        <f>Table1[[#This Row],[Capacity (MW)]]*0.395*8760*10^-6</f>
        <v>0.27681600000000001</v>
      </c>
      <c r="R2149" s="3" cm="1">
        <f t="array" ref="R2149">AVERAGE(VLOOKUP(_xlfn.TEXTSPLIT(Table1[[#This Row],[Fuel (no space after comma)]], ","), FuelList_Final_EF!$A$2:$B$65, 2, FALSE))</f>
        <v>274.32</v>
      </c>
      <c r="S2149" s="3">
        <f>Table1[[#This Row],[Generation (TWh)]]*10^9*VLOOKUP(Table1[[#This Row],[Turbine/Engine Technology]],Technology_HR!$A$2:$B$11,2,FALSE)*10^-6</f>
        <v>2847052.56</v>
      </c>
      <c r="T2149" s="5">
        <f>Table1[[#This Row],[Fuel Consumption (mmBtu)]]*Table1[[#This Row],[Emission Factor (kg CO2/ mmBtu)]]*10^3</f>
        <v>781003458259.19995</v>
      </c>
      <c r="U2149" s="3">
        <f>Table1[[#This Row],[Emissions (g CO2)]]/(Table1[[#This Row],[Generation (TWh)]]*10^9)</f>
        <v>2821.3811999999998</v>
      </c>
    </row>
    <row r="2150" spans="1:21" x14ac:dyDescent="0.35">
      <c r="A2150" t="s">
        <v>650</v>
      </c>
      <c r="B2150" t="s">
        <v>3274</v>
      </c>
      <c r="C2150" t="str">
        <f>SUBSTITUTE(Table1[[#This Row],[Fuel]],", ",",")</f>
        <v>industrial by-product: blast furnace gas</v>
      </c>
      <c r="D2150" t="s">
        <v>3274</v>
      </c>
      <c r="H2150" t="s">
        <v>3440</v>
      </c>
      <c r="I2150">
        <v>135</v>
      </c>
      <c r="J2150" t="s">
        <v>3447</v>
      </c>
      <c r="K2150" t="s">
        <v>29</v>
      </c>
      <c r="L2150" t="s">
        <v>29</v>
      </c>
      <c r="M2150" t="s">
        <v>29</v>
      </c>
      <c r="N2150">
        <v>36.719154099999997</v>
      </c>
      <c r="O2150">
        <v>114.1117306</v>
      </c>
      <c r="P2150" t="s">
        <v>3485</v>
      </c>
      <c r="Q2150" s="3">
        <f>Table1[[#This Row],[Capacity (MW)]]*0.395*8760*10^-6</f>
        <v>0.46712699999999996</v>
      </c>
      <c r="R2150" s="3" cm="1">
        <f t="array" ref="R2150">AVERAGE(VLOOKUP(_xlfn.TEXTSPLIT(Table1[[#This Row],[Fuel (no space after comma)]], ","), FuelList_Final_EF!$A$2:$B$65, 2, FALSE))</f>
        <v>274.32</v>
      </c>
      <c r="S2150" s="3">
        <f>Table1[[#This Row],[Generation (TWh)]]*10^9*VLOOKUP(Table1[[#This Row],[Turbine/Engine Technology]],Technology_HR!$A$2:$B$11,2,FALSE)*10^-6</f>
        <v>4804401.1949999984</v>
      </c>
      <c r="T2150" s="5">
        <f>Table1[[#This Row],[Fuel Consumption (mmBtu)]]*Table1[[#This Row],[Emission Factor (kg CO2/ mmBtu)]]*10^3</f>
        <v>1317943335812.3997</v>
      </c>
      <c r="U2150" s="3">
        <f>Table1[[#This Row],[Emissions (g CO2)]]/(Table1[[#This Row],[Generation (TWh)]]*10^9)</f>
        <v>2821.3811999999998</v>
      </c>
    </row>
    <row r="2151" spans="1:21" x14ac:dyDescent="0.35">
      <c r="A2151" t="s">
        <v>650</v>
      </c>
      <c r="B2151" t="s">
        <v>3274</v>
      </c>
      <c r="C2151" t="str">
        <f>SUBSTITUTE(Table1[[#This Row],[Fuel]],", ",",")</f>
        <v>industrial by-product: blast furnace gas</v>
      </c>
      <c r="D2151" t="s">
        <v>3274</v>
      </c>
      <c r="H2151" t="s">
        <v>3440</v>
      </c>
      <c r="I2151">
        <v>135</v>
      </c>
      <c r="J2151" t="s">
        <v>3447</v>
      </c>
      <c r="K2151" t="s">
        <v>29</v>
      </c>
      <c r="L2151" t="s">
        <v>29</v>
      </c>
      <c r="M2151" t="s">
        <v>29</v>
      </c>
      <c r="N2151">
        <v>36.719154099999997</v>
      </c>
      <c r="O2151">
        <v>114.1117306</v>
      </c>
      <c r="P2151" t="s">
        <v>3485</v>
      </c>
      <c r="Q2151" s="3">
        <f>Table1[[#This Row],[Capacity (MW)]]*0.395*8760*10^-6</f>
        <v>0.46712699999999996</v>
      </c>
      <c r="R2151" s="3" cm="1">
        <f t="array" ref="R2151">AVERAGE(VLOOKUP(_xlfn.TEXTSPLIT(Table1[[#This Row],[Fuel (no space after comma)]], ","), FuelList_Final_EF!$A$2:$B$65, 2, FALSE))</f>
        <v>274.32</v>
      </c>
      <c r="S2151" s="3">
        <f>Table1[[#This Row],[Generation (TWh)]]*10^9*VLOOKUP(Table1[[#This Row],[Turbine/Engine Technology]],Technology_HR!$A$2:$B$11,2,FALSE)*10^-6</f>
        <v>4804401.1949999984</v>
      </c>
      <c r="T2151" s="5">
        <f>Table1[[#This Row],[Fuel Consumption (mmBtu)]]*Table1[[#This Row],[Emission Factor (kg CO2/ mmBtu)]]*10^3</f>
        <v>1317943335812.3997</v>
      </c>
      <c r="U2151" s="3">
        <f>Table1[[#This Row],[Emissions (g CO2)]]/(Table1[[#This Row],[Generation (TWh)]]*10^9)</f>
        <v>2821.3811999999998</v>
      </c>
    </row>
    <row r="2152" spans="1:21" x14ac:dyDescent="0.35">
      <c r="A2152" t="s">
        <v>651</v>
      </c>
      <c r="B2152" t="s">
        <v>3280</v>
      </c>
      <c r="C2152" t="str">
        <f>SUBSTITUTE(Table1[[#This Row],[Fuel]],", ",",")</f>
        <v>fossil gas: natural gas,other: hydrogen (unknown)</v>
      </c>
      <c r="D2152" t="s">
        <v>3239</v>
      </c>
      <c r="E2152" t="s">
        <v>3644</v>
      </c>
      <c r="H2152" t="s">
        <v>3438</v>
      </c>
      <c r="I2152">
        <v>64</v>
      </c>
      <c r="J2152" t="s">
        <v>3446</v>
      </c>
      <c r="K2152">
        <v>2021</v>
      </c>
      <c r="L2152" t="s">
        <v>29</v>
      </c>
      <c r="M2152" t="s">
        <v>29</v>
      </c>
      <c r="N2152">
        <v>30.932292</v>
      </c>
      <c r="O2152">
        <v>112.18848699999999</v>
      </c>
      <c r="P2152" t="s">
        <v>3485</v>
      </c>
      <c r="Q2152" s="3">
        <f>Table1[[#This Row],[Capacity (MW)]]*0.395*8760*10^-6</f>
        <v>0.22145280000000001</v>
      </c>
      <c r="R2152" s="3" cm="1">
        <f t="array" ref="R2152">AVERAGE(VLOOKUP(_xlfn.TEXTSPLIT(Table1[[#This Row],[Fuel (no space after comma)]], ","), FuelList_Final_EF!$A$2:$B$65, 2, FALSE))</f>
        <v>26.53</v>
      </c>
      <c r="S2152" s="3">
        <f>Table1[[#This Row],[Generation (TWh)]]*10^9*VLOOKUP(Table1[[#This Row],[Turbine/Engine Technology]],Technology_HR!$A$2:$B$11,2,FALSE)*10^-6</f>
        <v>1671747.1871999998</v>
      </c>
      <c r="T2152" s="5">
        <f>Table1[[#This Row],[Fuel Consumption (mmBtu)]]*Table1[[#This Row],[Emission Factor (kg CO2/ mmBtu)]]*10^3</f>
        <v>44351452876.416</v>
      </c>
      <c r="U2152" s="3">
        <f>Table1[[#This Row],[Emissions (g CO2)]]/(Table1[[#This Row],[Generation (TWh)]]*10^9)</f>
        <v>200.27497</v>
      </c>
    </row>
    <row r="2153" spans="1:21" x14ac:dyDescent="0.35">
      <c r="A2153" t="s">
        <v>651</v>
      </c>
      <c r="B2153" t="s">
        <v>3280</v>
      </c>
      <c r="C2153" t="str">
        <f>SUBSTITUTE(Table1[[#This Row],[Fuel]],", ",",")</f>
        <v>fossil gas: natural gas,other: hydrogen (unknown)</v>
      </c>
      <c r="D2153" t="s">
        <v>3239</v>
      </c>
      <c r="E2153" t="s">
        <v>3644</v>
      </c>
      <c r="H2153" t="s">
        <v>3438</v>
      </c>
      <c r="I2153">
        <v>64</v>
      </c>
      <c r="J2153" t="s">
        <v>3446</v>
      </c>
      <c r="K2153">
        <v>2021</v>
      </c>
      <c r="L2153" t="s">
        <v>29</v>
      </c>
      <c r="M2153" t="s">
        <v>29</v>
      </c>
      <c r="N2153">
        <v>30.932292</v>
      </c>
      <c r="O2153">
        <v>112.18848699999999</v>
      </c>
      <c r="P2153" t="s">
        <v>3485</v>
      </c>
      <c r="Q2153" s="3">
        <f>Table1[[#This Row],[Capacity (MW)]]*0.395*8760*10^-6</f>
        <v>0.22145280000000001</v>
      </c>
      <c r="R2153" s="3" cm="1">
        <f t="array" ref="R2153">AVERAGE(VLOOKUP(_xlfn.TEXTSPLIT(Table1[[#This Row],[Fuel (no space after comma)]], ","), FuelList_Final_EF!$A$2:$B$65, 2, FALSE))</f>
        <v>26.53</v>
      </c>
      <c r="S2153" s="3">
        <f>Table1[[#This Row],[Generation (TWh)]]*10^9*VLOOKUP(Table1[[#This Row],[Turbine/Engine Technology]],Technology_HR!$A$2:$B$11,2,FALSE)*10^-6</f>
        <v>1671747.1871999998</v>
      </c>
      <c r="T2153" s="5">
        <f>Table1[[#This Row],[Fuel Consumption (mmBtu)]]*Table1[[#This Row],[Emission Factor (kg CO2/ mmBtu)]]*10^3</f>
        <v>44351452876.416</v>
      </c>
      <c r="U2153" s="3">
        <f>Table1[[#This Row],[Emissions (g CO2)]]/(Table1[[#This Row],[Generation (TWh)]]*10^9)</f>
        <v>200.27497</v>
      </c>
    </row>
    <row r="2154" spans="1:21" x14ac:dyDescent="0.35">
      <c r="A2154" t="s">
        <v>652</v>
      </c>
      <c r="B2154" t="s">
        <v>3242</v>
      </c>
      <c r="C2154" t="str">
        <f>SUBSTITUTE(Table1[[#This Row],[Fuel]],", ",",")</f>
        <v>fossil gas: lng</v>
      </c>
      <c r="D2154" t="s">
        <v>3242</v>
      </c>
      <c r="H2154" t="s">
        <v>3438</v>
      </c>
      <c r="I2154">
        <v>390</v>
      </c>
      <c r="J2154" t="s">
        <v>3446</v>
      </c>
      <c r="K2154">
        <v>2009</v>
      </c>
      <c r="L2154" t="s">
        <v>29</v>
      </c>
      <c r="M2154" t="s">
        <v>29</v>
      </c>
      <c r="N2154">
        <v>24.563737</v>
      </c>
      <c r="O2154">
        <v>118.643338</v>
      </c>
      <c r="P2154" t="s">
        <v>3485</v>
      </c>
      <c r="Q2154" s="3">
        <f>Table1[[#This Row],[Capacity (MW)]]*0.395*8760*10^-6</f>
        <v>1.349478</v>
      </c>
      <c r="R2154" s="3" cm="1">
        <f t="array" ref="R2154">AVERAGE(VLOOKUP(_xlfn.TEXTSPLIT(Table1[[#This Row],[Fuel (no space after comma)]], ","), FuelList_Final_EF!$A$2:$B$65, 2, FALSE))</f>
        <v>67.685819715340017</v>
      </c>
      <c r="S2154" s="3">
        <f>Table1[[#This Row],[Generation (TWh)]]*10^9*VLOOKUP(Table1[[#This Row],[Turbine/Engine Technology]],Technology_HR!$A$2:$B$11,2,FALSE)*10^-6</f>
        <v>10187209.422</v>
      </c>
      <c r="T2154" s="5">
        <f>Table1[[#This Row],[Fuel Consumption (mmBtu)]]*Table1[[#This Row],[Emission Factor (kg CO2/ mmBtu)]]*10^3</f>
        <v>689529620339.90515</v>
      </c>
      <c r="U2154" s="3">
        <f>Table1[[#This Row],[Emissions (g CO2)]]/(Table1[[#This Row],[Generation (TWh)]]*10^9)</f>
        <v>510.96025303110179</v>
      </c>
    </row>
    <row r="2155" spans="1:21" x14ac:dyDescent="0.35">
      <c r="A2155" t="s">
        <v>652</v>
      </c>
      <c r="B2155" t="s">
        <v>3242</v>
      </c>
      <c r="C2155" t="str">
        <f>SUBSTITUTE(Table1[[#This Row],[Fuel]],", ",",")</f>
        <v>fossil gas: lng</v>
      </c>
      <c r="D2155" t="s">
        <v>3242</v>
      </c>
      <c r="H2155" t="s">
        <v>3438</v>
      </c>
      <c r="I2155">
        <v>390</v>
      </c>
      <c r="J2155" t="s">
        <v>3446</v>
      </c>
      <c r="K2155">
        <v>2009</v>
      </c>
      <c r="L2155" t="s">
        <v>29</v>
      </c>
      <c r="M2155" t="s">
        <v>29</v>
      </c>
      <c r="N2155">
        <v>24.563737</v>
      </c>
      <c r="O2155">
        <v>118.643338</v>
      </c>
      <c r="P2155" t="s">
        <v>3485</v>
      </c>
      <c r="Q2155" s="3">
        <f>Table1[[#This Row],[Capacity (MW)]]*0.395*8760*10^-6</f>
        <v>1.349478</v>
      </c>
      <c r="R2155" s="3" cm="1">
        <f t="array" ref="R2155">AVERAGE(VLOOKUP(_xlfn.TEXTSPLIT(Table1[[#This Row],[Fuel (no space after comma)]], ","), FuelList_Final_EF!$A$2:$B$65, 2, FALSE))</f>
        <v>67.685819715340017</v>
      </c>
      <c r="S2155" s="3">
        <f>Table1[[#This Row],[Generation (TWh)]]*10^9*VLOOKUP(Table1[[#This Row],[Turbine/Engine Technology]],Technology_HR!$A$2:$B$11,2,FALSE)*10^-6</f>
        <v>10187209.422</v>
      </c>
      <c r="T2155" s="5">
        <f>Table1[[#This Row],[Fuel Consumption (mmBtu)]]*Table1[[#This Row],[Emission Factor (kg CO2/ mmBtu)]]*10^3</f>
        <v>689529620339.90515</v>
      </c>
      <c r="U2155" s="3">
        <f>Table1[[#This Row],[Emissions (g CO2)]]/(Table1[[#This Row],[Generation (TWh)]]*10^9)</f>
        <v>510.96025303110179</v>
      </c>
    </row>
    <row r="2156" spans="1:21" x14ac:dyDescent="0.35">
      <c r="A2156" t="s">
        <v>652</v>
      </c>
      <c r="B2156" t="s">
        <v>3242</v>
      </c>
      <c r="C2156" t="str">
        <f>SUBSTITUTE(Table1[[#This Row],[Fuel]],", ",",")</f>
        <v>fossil gas: lng</v>
      </c>
      <c r="D2156" t="s">
        <v>3242</v>
      </c>
      <c r="H2156" t="s">
        <v>3438</v>
      </c>
      <c r="I2156">
        <v>390</v>
      </c>
      <c r="J2156" t="s">
        <v>3446</v>
      </c>
      <c r="K2156">
        <v>2010</v>
      </c>
      <c r="L2156" t="s">
        <v>29</v>
      </c>
      <c r="M2156" t="s">
        <v>29</v>
      </c>
      <c r="N2156">
        <v>24.563737</v>
      </c>
      <c r="O2156">
        <v>118.643338</v>
      </c>
      <c r="P2156" t="s">
        <v>3485</v>
      </c>
      <c r="Q2156" s="3">
        <f>Table1[[#This Row],[Capacity (MW)]]*0.395*8760*10^-6</f>
        <v>1.349478</v>
      </c>
      <c r="R2156" s="3" cm="1">
        <f t="array" ref="R2156">AVERAGE(VLOOKUP(_xlfn.TEXTSPLIT(Table1[[#This Row],[Fuel (no space after comma)]], ","), FuelList_Final_EF!$A$2:$B$65, 2, FALSE))</f>
        <v>67.685819715340017</v>
      </c>
      <c r="S2156" s="3">
        <f>Table1[[#This Row],[Generation (TWh)]]*10^9*VLOOKUP(Table1[[#This Row],[Turbine/Engine Technology]],Technology_HR!$A$2:$B$11,2,FALSE)*10^-6</f>
        <v>10187209.422</v>
      </c>
      <c r="T2156" s="5">
        <f>Table1[[#This Row],[Fuel Consumption (mmBtu)]]*Table1[[#This Row],[Emission Factor (kg CO2/ mmBtu)]]*10^3</f>
        <v>689529620339.90515</v>
      </c>
      <c r="U2156" s="3">
        <f>Table1[[#This Row],[Emissions (g CO2)]]/(Table1[[#This Row],[Generation (TWh)]]*10^9)</f>
        <v>510.96025303110179</v>
      </c>
    </row>
    <row r="2157" spans="1:21" x14ac:dyDescent="0.35">
      <c r="A2157" t="s">
        <v>652</v>
      </c>
      <c r="B2157" t="s">
        <v>3242</v>
      </c>
      <c r="C2157" t="str">
        <f>SUBSTITUTE(Table1[[#This Row],[Fuel]],", ",",")</f>
        <v>fossil gas: lng</v>
      </c>
      <c r="D2157" t="s">
        <v>3242</v>
      </c>
      <c r="H2157" t="s">
        <v>3438</v>
      </c>
      <c r="I2157">
        <v>390</v>
      </c>
      <c r="J2157" t="s">
        <v>3446</v>
      </c>
      <c r="K2157">
        <v>2010</v>
      </c>
      <c r="L2157" t="s">
        <v>29</v>
      </c>
      <c r="M2157" t="s">
        <v>29</v>
      </c>
      <c r="N2157">
        <v>24.563737</v>
      </c>
      <c r="O2157">
        <v>118.643338</v>
      </c>
      <c r="P2157" t="s">
        <v>3485</v>
      </c>
      <c r="Q2157" s="3">
        <f>Table1[[#This Row],[Capacity (MW)]]*0.395*8760*10^-6</f>
        <v>1.349478</v>
      </c>
      <c r="R2157" s="3" cm="1">
        <f t="array" ref="R2157">AVERAGE(VLOOKUP(_xlfn.TEXTSPLIT(Table1[[#This Row],[Fuel (no space after comma)]], ","), FuelList_Final_EF!$A$2:$B$65, 2, FALSE))</f>
        <v>67.685819715340017</v>
      </c>
      <c r="S2157" s="3">
        <f>Table1[[#This Row],[Generation (TWh)]]*10^9*VLOOKUP(Table1[[#This Row],[Turbine/Engine Technology]],Technology_HR!$A$2:$B$11,2,FALSE)*10^-6</f>
        <v>10187209.422</v>
      </c>
      <c r="T2157" s="5">
        <f>Table1[[#This Row],[Fuel Consumption (mmBtu)]]*Table1[[#This Row],[Emission Factor (kg CO2/ mmBtu)]]*10^3</f>
        <v>689529620339.90515</v>
      </c>
      <c r="U2157" s="3">
        <f>Table1[[#This Row],[Emissions (g CO2)]]/(Table1[[#This Row],[Generation (TWh)]]*10^9)</f>
        <v>510.96025303110179</v>
      </c>
    </row>
    <row r="2158" spans="1:21" x14ac:dyDescent="0.35">
      <c r="A2158" t="s">
        <v>650</v>
      </c>
      <c r="B2158" t="s">
        <v>3239</v>
      </c>
      <c r="C2158" t="str">
        <f>SUBSTITUTE(Table1[[#This Row],[Fuel]],", ",",")</f>
        <v>fossil gas: natural gas</v>
      </c>
      <c r="D2158" t="s">
        <v>3239</v>
      </c>
      <c r="H2158" t="s">
        <v>3438</v>
      </c>
      <c r="I2158">
        <v>180</v>
      </c>
      <c r="J2158" t="s">
        <v>3446</v>
      </c>
      <c r="K2158">
        <v>2019</v>
      </c>
      <c r="L2158" t="s">
        <v>29</v>
      </c>
      <c r="M2158" t="s">
        <v>29</v>
      </c>
      <c r="N2158">
        <v>39.848224999999999</v>
      </c>
      <c r="O2158">
        <v>98.228877999999995</v>
      </c>
      <c r="P2158" t="s">
        <v>3485</v>
      </c>
      <c r="Q2158" s="3">
        <f>Table1[[#This Row],[Capacity (MW)]]*0.395*8760*10^-6</f>
        <v>0.62283600000000006</v>
      </c>
      <c r="R2158" s="3" cm="1">
        <f t="array" ref="R2158">AVERAGE(VLOOKUP(_xlfn.TEXTSPLIT(Table1[[#This Row],[Fuel (no space after comma)]], ","), FuelList_Final_EF!$A$2:$B$65, 2, FALSE))</f>
        <v>53.06</v>
      </c>
      <c r="S2158" s="3">
        <f>Table1[[#This Row],[Generation (TWh)]]*10^9*VLOOKUP(Table1[[#This Row],[Turbine/Engine Technology]],Technology_HR!$A$2:$B$11,2,FALSE)*10^-6</f>
        <v>4701788.9639999997</v>
      </c>
      <c r="T2158" s="5">
        <f>Table1[[#This Row],[Fuel Consumption (mmBtu)]]*Table1[[#This Row],[Emission Factor (kg CO2/ mmBtu)]]*10^3</f>
        <v>249476922429.84</v>
      </c>
      <c r="U2158" s="3">
        <f>Table1[[#This Row],[Emissions (g CO2)]]/(Table1[[#This Row],[Generation (TWh)]]*10^9)</f>
        <v>400.54993999999999</v>
      </c>
    </row>
    <row r="2159" spans="1:21" x14ac:dyDescent="0.35">
      <c r="A2159" t="s">
        <v>653</v>
      </c>
      <c r="B2159" t="s">
        <v>3274</v>
      </c>
      <c r="C2159" t="str">
        <f>SUBSTITUTE(Table1[[#This Row],[Fuel]],", ",",")</f>
        <v>industrial by-product: blast furnace gas</v>
      </c>
      <c r="D2159" t="s">
        <v>3274</v>
      </c>
      <c r="H2159" t="s">
        <v>3440</v>
      </c>
      <c r="I2159">
        <v>55</v>
      </c>
      <c r="J2159" t="s">
        <v>3446</v>
      </c>
      <c r="K2159">
        <v>2018</v>
      </c>
      <c r="L2159" t="s">
        <v>29</v>
      </c>
      <c r="M2159" t="s">
        <v>29</v>
      </c>
      <c r="N2159">
        <v>29.782753</v>
      </c>
      <c r="O2159">
        <v>116.281054</v>
      </c>
      <c r="P2159" t="s">
        <v>3485</v>
      </c>
      <c r="Q2159" s="3">
        <f>Table1[[#This Row],[Capacity (MW)]]*0.395*8760*10^-6</f>
        <v>0.19031099999999998</v>
      </c>
      <c r="R2159" s="3" cm="1">
        <f t="array" ref="R2159">AVERAGE(VLOOKUP(_xlfn.TEXTSPLIT(Table1[[#This Row],[Fuel (no space after comma)]], ","), FuelList_Final_EF!$A$2:$B$65, 2, FALSE))</f>
        <v>274.32</v>
      </c>
      <c r="S2159" s="3">
        <f>Table1[[#This Row],[Generation (TWh)]]*10^9*VLOOKUP(Table1[[#This Row],[Turbine/Engine Technology]],Technology_HR!$A$2:$B$11,2,FALSE)*10^-6</f>
        <v>1957348.6349999998</v>
      </c>
      <c r="T2159" s="5">
        <f>Table1[[#This Row],[Fuel Consumption (mmBtu)]]*Table1[[#This Row],[Emission Factor (kg CO2/ mmBtu)]]*10^3</f>
        <v>536939877553.19989</v>
      </c>
      <c r="U2159" s="3">
        <f>Table1[[#This Row],[Emissions (g CO2)]]/(Table1[[#This Row],[Generation (TWh)]]*10^9)</f>
        <v>2821.3811999999998</v>
      </c>
    </row>
    <row r="2160" spans="1:21" x14ac:dyDescent="0.35">
      <c r="A2160" t="s">
        <v>653</v>
      </c>
      <c r="B2160" t="s">
        <v>3274</v>
      </c>
      <c r="C2160" t="str">
        <f>SUBSTITUTE(Table1[[#This Row],[Fuel]],", ",",")</f>
        <v>industrial by-product: blast furnace gas</v>
      </c>
      <c r="D2160" t="s">
        <v>3274</v>
      </c>
      <c r="H2160" t="s">
        <v>3440</v>
      </c>
      <c r="I2160">
        <v>125</v>
      </c>
      <c r="J2160" t="s">
        <v>3446</v>
      </c>
      <c r="K2160" t="s">
        <v>29</v>
      </c>
      <c r="L2160" t="s">
        <v>29</v>
      </c>
      <c r="M2160" t="s">
        <v>29</v>
      </c>
      <c r="N2160">
        <v>29.782753</v>
      </c>
      <c r="O2160">
        <v>116.281054</v>
      </c>
      <c r="P2160" t="s">
        <v>3485</v>
      </c>
      <c r="Q2160" s="3">
        <f>Table1[[#This Row],[Capacity (MW)]]*0.395*8760*10^-6</f>
        <v>0.43252499999999999</v>
      </c>
      <c r="R2160" s="3" cm="1">
        <f t="array" ref="R2160">AVERAGE(VLOOKUP(_xlfn.TEXTSPLIT(Table1[[#This Row],[Fuel (no space after comma)]], ","), FuelList_Final_EF!$A$2:$B$65, 2, FALSE))</f>
        <v>274.32</v>
      </c>
      <c r="S2160" s="3">
        <f>Table1[[#This Row],[Generation (TWh)]]*10^9*VLOOKUP(Table1[[#This Row],[Turbine/Engine Technology]],Technology_HR!$A$2:$B$11,2,FALSE)*10^-6</f>
        <v>4448519.625</v>
      </c>
      <c r="T2160" s="5">
        <f>Table1[[#This Row],[Fuel Consumption (mmBtu)]]*Table1[[#This Row],[Emission Factor (kg CO2/ mmBtu)]]*10^3</f>
        <v>1220317903530</v>
      </c>
      <c r="U2160" s="3">
        <f>Table1[[#This Row],[Emissions (g CO2)]]/(Table1[[#This Row],[Generation (TWh)]]*10^9)</f>
        <v>2821.3811999999998</v>
      </c>
    </row>
    <row r="2161" spans="1:21" x14ac:dyDescent="0.35">
      <c r="A2161" t="s">
        <v>653</v>
      </c>
      <c r="B2161" t="s">
        <v>3274</v>
      </c>
      <c r="C2161" t="str">
        <f>SUBSTITUTE(Table1[[#This Row],[Fuel]],", ",",")</f>
        <v>industrial by-product: blast furnace gas</v>
      </c>
      <c r="D2161" t="s">
        <v>3274</v>
      </c>
      <c r="H2161" t="s">
        <v>3440</v>
      </c>
      <c r="I2161">
        <v>80</v>
      </c>
      <c r="J2161" t="s">
        <v>3449</v>
      </c>
      <c r="K2161">
        <v>2025</v>
      </c>
      <c r="L2161" t="s">
        <v>29</v>
      </c>
      <c r="M2161" t="s">
        <v>29</v>
      </c>
      <c r="N2161">
        <v>29.782753</v>
      </c>
      <c r="O2161">
        <v>116.281054</v>
      </c>
      <c r="P2161" t="s">
        <v>3485</v>
      </c>
      <c r="Q2161" s="3">
        <f>Table1[[#This Row],[Capacity (MW)]]*0.395*8760*10^-6</f>
        <v>0.27681600000000001</v>
      </c>
      <c r="R2161" s="3" cm="1">
        <f t="array" ref="R2161">AVERAGE(VLOOKUP(_xlfn.TEXTSPLIT(Table1[[#This Row],[Fuel (no space after comma)]], ","), FuelList_Final_EF!$A$2:$B$65, 2, FALSE))</f>
        <v>274.32</v>
      </c>
      <c r="S2161" s="3">
        <f>Table1[[#This Row],[Generation (TWh)]]*10^9*VLOOKUP(Table1[[#This Row],[Turbine/Engine Technology]],Technology_HR!$A$2:$B$11,2,FALSE)*10^-6</f>
        <v>2847052.56</v>
      </c>
      <c r="T2161" s="5">
        <f>Table1[[#This Row],[Fuel Consumption (mmBtu)]]*Table1[[#This Row],[Emission Factor (kg CO2/ mmBtu)]]*10^3</f>
        <v>781003458259.19995</v>
      </c>
      <c r="U2161" s="3">
        <f>Table1[[#This Row],[Emissions (g CO2)]]/(Table1[[#This Row],[Generation (TWh)]]*10^9)</f>
        <v>2821.3811999999998</v>
      </c>
    </row>
    <row r="2162" spans="1:21" x14ac:dyDescent="0.35">
      <c r="A2162" t="s">
        <v>654</v>
      </c>
      <c r="B2162" t="s">
        <v>3239</v>
      </c>
      <c r="C2162" t="str">
        <f>SUBSTITUTE(Table1[[#This Row],[Fuel]],", ",",")</f>
        <v>fossil gas: natural gas</v>
      </c>
      <c r="D2162" t="s">
        <v>3239</v>
      </c>
      <c r="H2162" t="s">
        <v>3436</v>
      </c>
      <c r="I2162">
        <v>135</v>
      </c>
      <c r="J2162" t="s">
        <v>3446</v>
      </c>
      <c r="K2162">
        <v>2021</v>
      </c>
      <c r="L2162" t="s">
        <v>29</v>
      </c>
      <c r="M2162" t="s">
        <v>29</v>
      </c>
      <c r="N2162">
        <v>23.034925399999999</v>
      </c>
      <c r="O2162">
        <v>113.5365599</v>
      </c>
      <c r="P2162" t="s">
        <v>3485</v>
      </c>
      <c r="Q2162" s="3">
        <f>Table1[[#This Row],[Capacity (MW)]]*0.395*8760*10^-6</f>
        <v>0.46712699999999996</v>
      </c>
      <c r="R2162" s="3" cm="1">
        <f t="array" ref="R2162">AVERAGE(VLOOKUP(_xlfn.TEXTSPLIT(Table1[[#This Row],[Fuel (no space after comma)]], ","), FuelList_Final_EF!$A$2:$B$65, 2, FALSE))</f>
        <v>53.06</v>
      </c>
      <c r="S2162" s="3">
        <f>Table1[[#This Row],[Generation (TWh)]]*10^9*VLOOKUP(Table1[[#This Row],[Turbine/Engine Technology]],Technology_HR!$A$2:$B$11,2,FALSE)*10^-6</f>
        <v>5143068.2699999986</v>
      </c>
      <c r="T2162" s="5">
        <f>Table1[[#This Row],[Fuel Consumption (mmBtu)]]*Table1[[#This Row],[Emission Factor (kg CO2/ mmBtu)]]*10^3</f>
        <v>272891202406.19992</v>
      </c>
      <c r="U2162" s="3">
        <f>Table1[[#This Row],[Emissions (g CO2)]]/(Table1[[#This Row],[Generation (TWh)]]*10^9)</f>
        <v>584.1905999999999</v>
      </c>
    </row>
    <row r="2163" spans="1:21" x14ac:dyDescent="0.35">
      <c r="A2163" t="s">
        <v>654</v>
      </c>
      <c r="B2163" t="s">
        <v>3239</v>
      </c>
      <c r="C2163" t="str">
        <f>SUBSTITUTE(Table1[[#This Row],[Fuel]],", ",",")</f>
        <v>fossil gas: natural gas</v>
      </c>
      <c r="D2163" t="s">
        <v>3239</v>
      </c>
      <c r="H2163" t="s">
        <v>3436</v>
      </c>
      <c r="I2163">
        <v>135</v>
      </c>
      <c r="J2163" t="s">
        <v>3447</v>
      </c>
      <c r="K2163" t="s">
        <v>29</v>
      </c>
      <c r="L2163" t="s">
        <v>29</v>
      </c>
      <c r="M2163" t="s">
        <v>29</v>
      </c>
      <c r="N2163">
        <v>23.034925399999999</v>
      </c>
      <c r="O2163">
        <v>113.5365599</v>
      </c>
      <c r="P2163" t="s">
        <v>3485</v>
      </c>
      <c r="Q2163" s="3">
        <f>Table1[[#This Row],[Capacity (MW)]]*0.395*8760*10^-6</f>
        <v>0.46712699999999996</v>
      </c>
      <c r="R2163" s="3" cm="1">
        <f t="array" ref="R2163">AVERAGE(VLOOKUP(_xlfn.TEXTSPLIT(Table1[[#This Row],[Fuel (no space after comma)]], ","), FuelList_Final_EF!$A$2:$B$65, 2, FALSE))</f>
        <v>53.06</v>
      </c>
      <c r="S2163" s="3">
        <f>Table1[[#This Row],[Generation (TWh)]]*10^9*VLOOKUP(Table1[[#This Row],[Turbine/Engine Technology]],Technology_HR!$A$2:$B$11,2,FALSE)*10^-6</f>
        <v>5143068.2699999986</v>
      </c>
      <c r="T2163" s="5">
        <f>Table1[[#This Row],[Fuel Consumption (mmBtu)]]*Table1[[#This Row],[Emission Factor (kg CO2/ mmBtu)]]*10^3</f>
        <v>272891202406.19992</v>
      </c>
      <c r="U2163" s="3">
        <f>Table1[[#This Row],[Emissions (g CO2)]]/(Table1[[#This Row],[Generation (TWh)]]*10^9)</f>
        <v>584.1905999999999</v>
      </c>
    </row>
    <row r="2164" spans="1:21" x14ac:dyDescent="0.35">
      <c r="A2164" t="s">
        <v>654</v>
      </c>
      <c r="B2164" t="s">
        <v>3239</v>
      </c>
      <c r="C2164" t="str">
        <f>SUBSTITUTE(Table1[[#This Row],[Fuel]],", ",",")</f>
        <v>fossil gas: natural gas</v>
      </c>
      <c r="D2164" t="s">
        <v>3239</v>
      </c>
      <c r="H2164" t="s">
        <v>3436</v>
      </c>
      <c r="I2164">
        <v>135</v>
      </c>
      <c r="J2164" t="s">
        <v>3447</v>
      </c>
      <c r="K2164" t="s">
        <v>29</v>
      </c>
      <c r="L2164" t="s">
        <v>29</v>
      </c>
      <c r="M2164" t="s">
        <v>29</v>
      </c>
      <c r="N2164">
        <v>23.034925399999999</v>
      </c>
      <c r="O2164">
        <v>113.5365599</v>
      </c>
      <c r="P2164" t="s">
        <v>3485</v>
      </c>
      <c r="Q2164" s="3">
        <f>Table1[[#This Row],[Capacity (MW)]]*0.395*8760*10^-6</f>
        <v>0.46712699999999996</v>
      </c>
      <c r="R2164" s="3" cm="1">
        <f t="array" ref="R2164">AVERAGE(VLOOKUP(_xlfn.TEXTSPLIT(Table1[[#This Row],[Fuel (no space after comma)]], ","), FuelList_Final_EF!$A$2:$B$65, 2, FALSE))</f>
        <v>53.06</v>
      </c>
      <c r="S2164" s="3">
        <f>Table1[[#This Row],[Generation (TWh)]]*10^9*VLOOKUP(Table1[[#This Row],[Turbine/Engine Technology]],Technology_HR!$A$2:$B$11,2,FALSE)*10^-6</f>
        <v>5143068.2699999986</v>
      </c>
      <c r="T2164" s="5">
        <f>Table1[[#This Row],[Fuel Consumption (mmBtu)]]*Table1[[#This Row],[Emission Factor (kg CO2/ mmBtu)]]*10^3</f>
        <v>272891202406.19992</v>
      </c>
      <c r="U2164" s="3">
        <f>Table1[[#This Row],[Emissions (g CO2)]]/(Table1[[#This Row],[Generation (TWh)]]*10^9)</f>
        <v>584.1905999999999</v>
      </c>
    </row>
    <row r="2165" spans="1:21" x14ac:dyDescent="0.35">
      <c r="A2165" t="s">
        <v>654</v>
      </c>
      <c r="B2165" t="s">
        <v>3239</v>
      </c>
      <c r="C2165" t="str">
        <f>SUBSTITUTE(Table1[[#This Row],[Fuel]],", ",",")</f>
        <v>fossil gas: natural gas</v>
      </c>
      <c r="D2165" t="s">
        <v>3239</v>
      </c>
      <c r="H2165" t="s">
        <v>3436</v>
      </c>
      <c r="I2165">
        <v>135</v>
      </c>
      <c r="J2165" t="s">
        <v>3447</v>
      </c>
      <c r="K2165" t="s">
        <v>29</v>
      </c>
      <c r="L2165" t="s">
        <v>29</v>
      </c>
      <c r="M2165" t="s">
        <v>29</v>
      </c>
      <c r="N2165">
        <v>23.034925399999999</v>
      </c>
      <c r="O2165">
        <v>113.5365599</v>
      </c>
      <c r="P2165" t="s">
        <v>3485</v>
      </c>
      <c r="Q2165" s="3">
        <f>Table1[[#This Row],[Capacity (MW)]]*0.395*8760*10^-6</f>
        <v>0.46712699999999996</v>
      </c>
      <c r="R2165" s="3" cm="1">
        <f t="array" ref="R2165">AVERAGE(VLOOKUP(_xlfn.TEXTSPLIT(Table1[[#This Row],[Fuel (no space after comma)]], ","), FuelList_Final_EF!$A$2:$B$65, 2, FALSE))</f>
        <v>53.06</v>
      </c>
      <c r="S2165" s="3">
        <f>Table1[[#This Row],[Generation (TWh)]]*10^9*VLOOKUP(Table1[[#This Row],[Turbine/Engine Technology]],Technology_HR!$A$2:$B$11,2,FALSE)*10^-6</f>
        <v>5143068.2699999986</v>
      </c>
      <c r="T2165" s="5">
        <f>Table1[[#This Row],[Fuel Consumption (mmBtu)]]*Table1[[#This Row],[Emission Factor (kg CO2/ mmBtu)]]*10^3</f>
        <v>272891202406.19992</v>
      </c>
      <c r="U2165" s="3">
        <f>Table1[[#This Row],[Emissions (g CO2)]]/(Table1[[#This Row],[Generation (TWh)]]*10^9)</f>
        <v>584.1905999999999</v>
      </c>
    </row>
    <row r="2166" spans="1:21" x14ac:dyDescent="0.35">
      <c r="A2166" t="s">
        <v>654</v>
      </c>
      <c r="B2166" t="s">
        <v>3239</v>
      </c>
      <c r="C2166" t="str">
        <f>SUBSTITUTE(Table1[[#This Row],[Fuel]],", ",",")</f>
        <v>fossil gas: natural gas</v>
      </c>
      <c r="D2166" t="s">
        <v>3239</v>
      </c>
      <c r="H2166" t="s">
        <v>3438</v>
      </c>
      <c r="I2166">
        <v>135</v>
      </c>
      <c r="J2166" t="s">
        <v>3447</v>
      </c>
      <c r="K2166" t="s">
        <v>29</v>
      </c>
      <c r="L2166" t="s">
        <v>29</v>
      </c>
      <c r="M2166" t="s">
        <v>29</v>
      </c>
      <c r="N2166">
        <v>23.034925399999999</v>
      </c>
      <c r="O2166">
        <v>113.5365599</v>
      </c>
      <c r="P2166" t="s">
        <v>3485</v>
      </c>
      <c r="Q2166" s="3">
        <f>Table1[[#This Row],[Capacity (MW)]]*0.395*8760*10^-6</f>
        <v>0.46712699999999996</v>
      </c>
      <c r="R2166" s="3" cm="1">
        <f t="array" ref="R2166">AVERAGE(VLOOKUP(_xlfn.TEXTSPLIT(Table1[[#This Row],[Fuel (no space after comma)]], ","), FuelList_Final_EF!$A$2:$B$65, 2, FALSE))</f>
        <v>53.06</v>
      </c>
      <c r="S2166" s="3">
        <f>Table1[[#This Row],[Generation (TWh)]]*10^9*VLOOKUP(Table1[[#This Row],[Turbine/Engine Technology]],Technology_HR!$A$2:$B$11,2,FALSE)*10^-6</f>
        <v>3526341.7229999993</v>
      </c>
      <c r="T2166" s="5">
        <f>Table1[[#This Row],[Fuel Consumption (mmBtu)]]*Table1[[#This Row],[Emission Factor (kg CO2/ mmBtu)]]*10^3</f>
        <v>187107691822.37997</v>
      </c>
      <c r="U2166" s="3">
        <f>Table1[[#This Row],[Emissions (g CO2)]]/(Table1[[#This Row],[Generation (TWh)]]*10^9)</f>
        <v>400.54993999999999</v>
      </c>
    </row>
    <row r="2167" spans="1:21" x14ac:dyDescent="0.35">
      <c r="A2167" t="s">
        <v>655</v>
      </c>
      <c r="B2167" t="s">
        <v>3239</v>
      </c>
      <c r="C2167" t="str">
        <f>SUBSTITUTE(Table1[[#This Row],[Fuel]],", ",",")</f>
        <v>fossil gas: natural gas</v>
      </c>
      <c r="D2167" t="s">
        <v>3239</v>
      </c>
      <c r="H2167" t="s">
        <v>3438</v>
      </c>
      <c r="I2167">
        <v>75</v>
      </c>
      <c r="J2167" t="s">
        <v>3447</v>
      </c>
      <c r="K2167" t="s">
        <v>29</v>
      </c>
      <c r="L2167" t="s">
        <v>29</v>
      </c>
      <c r="M2167" t="s">
        <v>29</v>
      </c>
      <c r="N2167">
        <v>36.757252329891919</v>
      </c>
      <c r="O2167">
        <v>117.0969961445505</v>
      </c>
      <c r="P2167" t="s">
        <v>3485</v>
      </c>
      <c r="Q2167" s="3">
        <f>Table1[[#This Row],[Capacity (MW)]]*0.395*8760*10^-6</f>
        <v>0.259515</v>
      </c>
      <c r="R2167" s="3" cm="1">
        <f t="array" ref="R2167">AVERAGE(VLOOKUP(_xlfn.TEXTSPLIT(Table1[[#This Row],[Fuel (no space after comma)]], ","), FuelList_Final_EF!$A$2:$B$65, 2, FALSE))</f>
        <v>53.06</v>
      </c>
      <c r="S2167" s="3">
        <f>Table1[[#This Row],[Generation (TWh)]]*10^9*VLOOKUP(Table1[[#This Row],[Turbine/Engine Technology]],Technology_HR!$A$2:$B$11,2,FALSE)*10^-6</f>
        <v>1959078.7349999999</v>
      </c>
      <c r="T2167" s="5">
        <f>Table1[[#This Row],[Fuel Consumption (mmBtu)]]*Table1[[#This Row],[Emission Factor (kg CO2/ mmBtu)]]*10^3</f>
        <v>103948717679.09999</v>
      </c>
      <c r="U2167" s="3">
        <f>Table1[[#This Row],[Emissions (g CO2)]]/(Table1[[#This Row],[Generation (TWh)]]*10^9)</f>
        <v>400.54993999999999</v>
      </c>
    </row>
    <row r="2168" spans="1:21" x14ac:dyDescent="0.35">
      <c r="A2168" t="s">
        <v>655</v>
      </c>
      <c r="B2168" t="s">
        <v>3239</v>
      </c>
      <c r="C2168" t="str">
        <f>SUBSTITUTE(Table1[[#This Row],[Fuel]],", ",",")</f>
        <v>fossil gas: natural gas</v>
      </c>
      <c r="D2168" t="s">
        <v>3239</v>
      </c>
      <c r="H2168" t="s">
        <v>3438</v>
      </c>
      <c r="I2168">
        <v>75</v>
      </c>
      <c r="J2168" t="s">
        <v>3447</v>
      </c>
      <c r="K2168" t="s">
        <v>29</v>
      </c>
      <c r="L2168" t="s">
        <v>29</v>
      </c>
      <c r="M2168" t="s">
        <v>29</v>
      </c>
      <c r="N2168">
        <v>36.757252329891919</v>
      </c>
      <c r="O2168">
        <v>117.0969961445505</v>
      </c>
      <c r="P2168" t="s">
        <v>3485</v>
      </c>
      <c r="Q2168" s="3">
        <f>Table1[[#This Row],[Capacity (MW)]]*0.395*8760*10^-6</f>
        <v>0.259515</v>
      </c>
      <c r="R2168" s="3" cm="1">
        <f t="array" ref="R2168">AVERAGE(VLOOKUP(_xlfn.TEXTSPLIT(Table1[[#This Row],[Fuel (no space after comma)]], ","), FuelList_Final_EF!$A$2:$B$65, 2, FALSE))</f>
        <v>53.06</v>
      </c>
      <c r="S2168" s="3">
        <f>Table1[[#This Row],[Generation (TWh)]]*10^9*VLOOKUP(Table1[[#This Row],[Turbine/Engine Technology]],Technology_HR!$A$2:$B$11,2,FALSE)*10^-6</f>
        <v>1959078.7349999999</v>
      </c>
      <c r="T2168" s="5">
        <f>Table1[[#This Row],[Fuel Consumption (mmBtu)]]*Table1[[#This Row],[Emission Factor (kg CO2/ mmBtu)]]*10^3</f>
        <v>103948717679.09999</v>
      </c>
      <c r="U2168" s="3">
        <f>Table1[[#This Row],[Emissions (g CO2)]]/(Table1[[#This Row],[Generation (TWh)]]*10^9)</f>
        <v>400.54993999999999</v>
      </c>
    </row>
    <row r="2169" spans="1:21" x14ac:dyDescent="0.35">
      <c r="A2169" t="s">
        <v>656</v>
      </c>
      <c r="B2169" t="s">
        <v>3239</v>
      </c>
      <c r="C2169" t="str">
        <f>SUBSTITUTE(Table1[[#This Row],[Fuel]],", ",",")</f>
        <v>fossil gas: natural gas</v>
      </c>
      <c r="D2169" t="s">
        <v>3239</v>
      </c>
      <c r="H2169" t="s">
        <v>3438</v>
      </c>
      <c r="I2169">
        <v>650</v>
      </c>
      <c r="J2169" t="s">
        <v>3446</v>
      </c>
      <c r="K2169">
        <v>2021</v>
      </c>
      <c r="L2169" t="s">
        <v>29</v>
      </c>
      <c r="M2169" t="s">
        <v>29</v>
      </c>
      <c r="N2169">
        <v>39.053130000000003</v>
      </c>
      <c r="O2169">
        <v>117.41226</v>
      </c>
      <c r="P2169" t="s">
        <v>3485</v>
      </c>
      <c r="Q2169" s="3">
        <f>Table1[[#This Row],[Capacity (MW)]]*0.395*8760*10^-6</f>
        <v>2.2491300000000001</v>
      </c>
      <c r="R2169" s="3" cm="1">
        <f t="array" ref="R2169">AVERAGE(VLOOKUP(_xlfn.TEXTSPLIT(Table1[[#This Row],[Fuel (no space after comma)]], ","), FuelList_Final_EF!$A$2:$B$65, 2, FALSE))</f>
        <v>53.06</v>
      </c>
      <c r="S2169" s="3">
        <f>Table1[[#This Row],[Generation (TWh)]]*10^9*VLOOKUP(Table1[[#This Row],[Turbine/Engine Technology]],Technology_HR!$A$2:$B$11,2,FALSE)*10^-6</f>
        <v>16978682.370000001</v>
      </c>
      <c r="T2169" s="5">
        <f>Table1[[#This Row],[Fuel Consumption (mmBtu)]]*Table1[[#This Row],[Emission Factor (kg CO2/ mmBtu)]]*10^3</f>
        <v>900888886552.20007</v>
      </c>
      <c r="U2169" s="3">
        <f>Table1[[#This Row],[Emissions (g CO2)]]/(Table1[[#This Row],[Generation (TWh)]]*10^9)</f>
        <v>400.54994000000005</v>
      </c>
    </row>
    <row r="2170" spans="1:21" x14ac:dyDescent="0.35">
      <c r="A2170" t="s">
        <v>657</v>
      </c>
      <c r="B2170" t="s">
        <v>3239</v>
      </c>
      <c r="C2170" t="str">
        <f>SUBSTITUTE(Table1[[#This Row],[Fuel]],", ",",")</f>
        <v>fossil gas: natural gas</v>
      </c>
      <c r="D2170" t="s">
        <v>3239</v>
      </c>
      <c r="H2170" t="s">
        <v>3438</v>
      </c>
      <c r="I2170">
        <v>230</v>
      </c>
      <c r="J2170" t="s">
        <v>3447</v>
      </c>
      <c r="K2170" t="s">
        <v>29</v>
      </c>
      <c r="L2170" t="s">
        <v>29</v>
      </c>
      <c r="M2170" t="s">
        <v>29</v>
      </c>
      <c r="N2170">
        <v>36.842993999999997</v>
      </c>
      <c r="O2170">
        <v>120.406747</v>
      </c>
      <c r="P2170" t="s">
        <v>3485</v>
      </c>
      <c r="Q2170" s="3">
        <f>Table1[[#This Row],[Capacity (MW)]]*0.395*8760*10^-6</f>
        <v>0.79584600000000005</v>
      </c>
      <c r="R2170" s="3" cm="1">
        <f t="array" ref="R2170">AVERAGE(VLOOKUP(_xlfn.TEXTSPLIT(Table1[[#This Row],[Fuel (no space after comma)]], ","), FuelList_Final_EF!$A$2:$B$65, 2, FALSE))</f>
        <v>53.06</v>
      </c>
      <c r="S2170" s="3">
        <f>Table1[[#This Row],[Generation (TWh)]]*10^9*VLOOKUP(Table1[[#This Row],[Turbine/Engine Technology]],Technology_HR!$A$2:$B$11,2,FALSE)*10^-6</f>
        <v>6007841.4539999999</v>
      </c>
      <c r="T2170" s="5">
        <f>Table1[[#This Row],[Fuel Consumption (mmBtu)]]*Table1[[#This Row],[Emission Factor (kg CO2/ mmBtu)]]*10^3</f>
        <v>318776067549.23999</v>
      </c>
      <c r="U2170" s="3">
        <f>Table1[[#This Row],[Emissions (g CO2)]]/(Table1[[#This Row],[Generation (TWh)]]*10^9)</f>
        <v>400.54993999999999</v>
      </c>
    </row>
    <row r="2171" spans="1:21" x14ac:dyDescent="0.35">
      <c r="A2171" t="s">
        <v>657</v>
      </c>
      <c r="B2171" t="s">
        <v>3239</v>
      </c>
      <c r="C2171" t="str">
        <f>SUBSTITUTE(Table1[[#This Row],[Fuel]],", ",",")</f>
        <v>fossil gas: natural gas</v>
      </c>
      <c r="D2171" t="s">
        <v>3239</v>
      </c>
      <c r="H2171" t="s">
        <v>3438</v>
      </c>
      <c r="I2171">
        <v>230</v>
      </c>
      <c r="J2171" t="s">
        <v>3447</v>
      </c>
      <c r="K2171" t="s">
        <v>29</v>
      </c>
      <c r="L2171" t="s">
        <v>29</v>
      </c>
      <c r="M2171" t="s">
        <v>29</v>
      </c>
      <c r="N2171">
        <v>36.842993999999997</v>
      </c>
      <c r="O2171">
        <v>120.406747</v>
      </c>
      <c r="P2171" t="s">
        <v>3485</v>
      </c>
      <c r="Q2171" s="3">
        <f>Table1[[#This Row],[Capacity (MW)]]*0.395*8760*10^-6</f>
        <v>0.79584600000000005</v>
      </c>
      <c r="R2171" s="3" cm="1">
        <f t="array" ref="R2171">AVERAGE(VLOOKUP(_xlfn.TEXTSPLIT(Table1[[#This Row],[Fuel (no space after comma)]], ","), FuelList_Final_EF!$A$2:$B$65, 2, FALSE))</f>
        <v>53.06</v>
      </c>
      <c r="S2171" s="3">
        <f>Table1[[#This Row],[Generation (TWh)]]*10^9*VLOOKUP(Table1[[#This Row],[Turbine/Engine Technology]],Technology_HR!$A$2:$B$11,2,FALSE)*10^-6</f>
        <v>6007841.4539999999</v>
      </c>
      <c r="T2171" s="5">
        <f>Table1[[#This Row],[Fuel Consumption (mmBtu)]]*Table1[[#This Row],[Emission Factor (kg CO2/ mmBtu)]]*10^3</f>
        <v>318776067549.23999</v>
      </c>
      <c r="U2171" s="3">
        <f>Table1[[#This Row],[Emissions (g CO2)]]/(Table1[[#This Row],[Generation (TWh)]]*10^9)</f>
        <v>400.54993999999999</v>
      </c>
    </row>
    <row r="2172" spans="1:21" x14ac:dyDescent="0.35">
      <c r="A2172" t="s">
        <v>658</v>
      </c>
      <c r="B2172" t="s">
        <v>3239</v>
      </c>
      <c r="C2172" t="str">
        <f>SUBSTITUTE(Table1[[#This Row],[Fuel]],", ",",")</f>
        <v>fossil gas: natural gas</v>
      </c>
      <c r="D2172" t="s">
        <v>3239</v>
      </c>
      <c r="H2172" t="s">
        <v>3438</v>
      </c>
      <c r="I2172">
        <v>75</v>
      </c>
      <c r="J2172" t="s">
        <v>3447</v>
      </c>
      <c r="K2172" t="s">
        <v>29</v>
      </c>
      <c r="L2172" t="s">
        <v>29</v>
      </c>
      <c r="M2172" t="s">
        <v>29</v>
      </c>
      <c r="N2172">
        <v>22.938025</v>
      </c>
      <c r="O2172">
        <v>113.58978999999999</v>
      </c>
      <c r="P2172" t="s">
        <v>3485</v>
      </c>
      <c r="Q2172" s="3">
        <f>Table1[[#This Row],[Capacity (MW)]]*0.395*8760*10^-6</f>
        <v>0.259515</v>
      </c>
      <c r="R2172" s="3" cm="1">
        <f t="array" ref="R2172">AVERAGE(VLOOKUP(_xlfn.TEXTSPLIT(Table1[[#This Row],[Fuel (no space after comma)]], ","), FuelList_Final_EF!$A$2:$B$65, 2, FALSE))</f>
        <v>53.06</v>
      </c>
      <c r="S2172" s="3">
        <f>Table1[[#This Row],[Generation (TWh)]]*10^9*VLOOKUP(Table1[[#This Row],[Turbine/Engine Technology]],Technology_HR!$A$2:$B$11,2,FALSE)*10^-6</f>
        <v>1959078.7349999999</v>
      </c>
      <c r="T2172" s="5">
        <f>Table1[[#This Row],[Fuel Consumption (mmBtu)]]*Table1[[#This Row],[Emission Factor (kg CO2/ mmBtu)]]*10^3</f>
        <v>103948717679.09999</v>
      </c>
      <c r="U2172" s="3">
        <f>Table1[[#This Row],[Emissions (g CO2)]]/(Table1[[#This Row],[Generation (TWh)]]*10^9)</f>
        <v>400.54993999999999</v>
      </c>
    </row>
    <row r="2173" spans="1:21" x14ac:dyDescent="0.35">
      <c r="A2173" t="s">
        <v>658</v>
      </c>
      <c r="B2173" t="s">
        <v>3239</v>
      </c>
      <c r="C2173" t="str">
        <f>SUBSTITUTE(Table1[[#This Row],[Fuel]],", ",",")</f>
        <v>fossil gas: natural gas</v>
      </c>
      <c r="D2173" t="s">
        <v>3239</v>
      </c>
      <c r="H2173" t="s">
        <v>3438</v>
      </c>
      <c r="I2173">
        <v>75</v>
      </c>
      <c r="J2173" t="s">
        <v>3447</v>
      </c>
      <c r="K2173" t="s">
        <v>29</v>
      </c>
      <c r="L2173" t="s">
        <v>29</v>
      </c>
      <c r="M2173" t="s">
        <v>29</v>
      </c>
      <c r="N2173">
        <v>22.938025</v>
      </c>
      <c r="O2173">
        <v>113.58978999999999</v>
      </c>
      <c r="P2173" t="s">
        <v>3485</v>
      </c>
      <c r="Q2173" s="3">
        <f>Table1[[#This Row],[Capacity (MW)]]*0.395*8760*10^-6</f>
        <v>0.259515</v>
      </c>
      <c r="R2173" s="3" cm="1">
        <f t="array" ref="R2173">AVERAGE(VLOOKUP(_xlfn.TEXTSPLIT(Table1[[#This Row],[Fuel (no space after comma)]], ","), FuelList_Final_EF!$A$2:$B$65, 2, FALSE))</f>
        <v>53.06</v>
      </c>
      <c r="S2173" s="3">
        <f>Table1[[#This Row],[Generation (TWh)]]*10^9*VLOOKUP(Table1[[#This Row],[Turbine/Engine Technology]],Technology_HR!$A$2:$B$11,2,FALSE)*10^-6</f>
        <v>1959078.7349999999</v>
      </c>
      <c r="T2173" s="5">
        <f>Table1[[#This Row],[Fuel Consumption (mmBtu)]]*Table1[[#This Row],[Emission Factor (kg CO2/ mmBtu)]]*10^3</f>
        <v>103948717679.09999</v>
      </c>
      <c r="U2173" s="3">
        <f>Table1[[#This Row],[Emissions (g CO2)]]/(Table1[[#This Row],[Generation (TWh)]]*10^9)</f>
        <v>400.54993999999999</v>
      </c>
    </row>
    <row r="2174" spans="1:21" x14ac:dyDescent="0.35">
      <c r="A2174" t="s">
        <v>658</v>
      </c>
      <c r="B2174" t="s">
        <v>3239</v>
      </c>
      <c r="C2174" t="str">
        <f>SUBSTITUTE(Table1[[#This Row],[Fuel]],", ",",")</f>
        <v>fossil gas: natural gas</v>
      </c>
      <c r="D2174" t="s">
        <v>3239</v>
      </c>
      <c r="H2174" t="s">
        <v>3440</v>
      </c>
      <c r="I2174">
        <v>50</v>
      </c>
      <c r="J2174" t="s">
        <v>3447</v>
      </c>
      <c r="K2174" t="s">
        <v>29</v>
      </c>
      <c r="L2174" t="s">
        <v>29</v>
      </c>
      <c r="M2174" t="s">
        <v>29</v>
      </c>
      <c r="N2174">
        <v>22.938025</v>
      </c>
      <c r="O2174">
        <v>113.58978999999999</v>
      </c>
      <c r="P2174" t="s">
        <v>3485</v>
      </c>
      <c r="Q2174" s="3">
        <f>Table1[[#This Row],[Capacity (MW)]]*0.395*8760*10^-6</f>
        <v>0.17301</v>
      </c>
      <c r="R2174" s="3" cm="1">
        <f t="array" ref="R2174">AVERAGE(VLOOKUP(_xlfn.TEXTSPLIT(Table1[[#This Row],[Fuel (no space after comma)]], ","), FuelList_Final_EF!$A$2:$B$65, 2, FALSE))</f>
        <v>53.06</v>
      </c>
      <c r="S2174" s="3">
        <f>Table1[[#This Row],[Generation (TWh)]]*10^9*VLOOKUP(Table1[[#This Row],[Turbine/Engine Technology]],Technology_HR!$A$2:$B$11,2,FALSE)*10^-6</f>
        <v>1779407.8499999999</v>
      </c>
      <c r="T2174" s="5">
        <f>Table1[[#This Row],[Fuel Consumption (mmBtu)]]*Table1[[#This Row],[Emission Factor (kg CO2/ mmBtu)]]*10^3</f>
        <v>94415380521</v>
      </c>
      <c r="U2174" s="3">
        <f>Table1[[#This Row],[Emissions (g CO2)]]/(Table1[[#This Row],[Generation (TWh)]]*10^9)</f>
        <v>545.72209999999995</v>
      </c>
    </row>
    <row r="2175" spans="1:21" x14ac:dyDescent="0.35">
      <c r="A2175" t="s">
        <v>659</v>
      </c>
      <c r="B2175" t="s">
        <v>3239</v>
      </c>
      <c r="C2175" t="str">
        <f>SUBSTITUTE(Table1[[#This Row],[Fuel]],", ",",")</f>
        <v>fossil gas: natural gas</v>
      </c>
      <c r="D2175" t="s">
        <v>3239</v>
      </c>
      <c r="H2175" t="s">
        <v>3438</v>
      </c>
      <c r="I2175">
        <v>400</v>
      </c>
      <c r="J2175" t="s">
        <v>3444</v>
      </c>
      <c r="K2175" t="s">
        <v>29</v>
      </c>
      <c r="L2175" t="s">
        <v>29</v>
      </c>
      <c r="M2175" t="s">
        <v>29</v>
      </c>
      <c r="N2175">
        <v>33.801991999999998</v>
      </c>
      <c r="O2175">
        <v>119.22771899999999</v>
      </c>
      <c r="P2175" t="s">
        <v>3485</v>
      </c>
      <c r="Q2175" s="3">
        <f>Table1[[#This Row],[Capacity (MW)]]*0.395*8760*10^-6</f>
        <v>1.38408</v>
      </c>
      <c r="R2175" s="3" cm="1">
        <f t="array" ref="R2175">AVERAGE(VLOOKUP(_xlfn.TEXTSPLIT(Table1[[#This Row],[Fuel (no space after comma)]], ","), FuelList_Final_EF!$A$2:$B$65, 2, FALSE))</f>
        <v>53.06</v>
      </c>
      <c r="S2175" s="3">
        <f>Table1[[#This Row],[Generation (TWh)]]*10^9*VLOOKUP(Table1[[#This Row],[Turbine/Engine Technology]],Technology_HR!$A$2:$B$11,2,FALSE)*10^-6</f>
        <v>10448419.92</v>
      </c>
      <c r="T2175" s="5">
        <f>Table1[[#This Row],[Fuel Consumption (mmBtu)]]*Table1[[#This Row],[Emission Factor (kg CO2/ mmBtu)]]*10^3</f>
        <v>554393160955.20007</v>
      </c>
      <c r="U2175" s="3">
        <f>Table1[[#This Row],[Emissions (g CO2)]]/(Table1[[#This Row],[Generation (TWh)]]*10^9)</f>
        <v>400.54994000000005</v>
      </c>
    </row>
    <row r="2176" spans="1:21" x14ac:dyDescent="0.35">
      <c r="A2176" t="s">
        <v>659</v>
      </c>
      <c r="B2176" t="s">
        <v>3239</v>
      </c>
      <c r="C2176" t="str">
        <f>SUBSTITUTE(Table1[[#This Row],[Fuel]],", ",",")</f>
        <v>fossil gas: natural gas</v>
      </c>
      <c r="D2176" t="s">
        <v>3239</v>
      </c>
      <c r="H2176" t="s">
        <v>3438</v>
      </c>
      <c r="I2176">
        <v>400</v>
      </c>
      <c r="J2176" t="s">
        <v>3444</v>
      </c>
      <c r="K2176" t="s">
        <v>29</v>
      </c>
      <c r="L2176" t="s">
        <v>29</v>
      </c>
      <c r="M2176" t="s">
        <v>29</v>
      </c>
      <c r="N2176">
        <v>33.801991999999998</v>
      </c>
      <c r="O2176">
        <v>119.22771899999999</v>
      </c>
      <c r="P2176" t="s">
        <v>3485</v>
      </c>
      <c r="Q2176" s="3">
        <f>Table1[[#This Row],[Capacity (MW)]]*0.395*8760*10^-6</f>
        <v>1.38408</v>
      </c>
      <c r="R2176" s="3" cm="1">
        <f t="array" ref="R2176">AVERAGE(VLOOKUP(_xlfn.TEXTSPLIT(Table1[[#This Row],[Fuel (no space after comma)]], ","), FuelList_Final_EF!$A$2:$B$65, 2, FALSE))</f>
        <v>53.06</v>
      </c>
      <c r="S2176" s="3">
        <f>Table1[[#This Row],[Generation (TWh)]]*10^9*VLOOKUP(Table1[[#This Row],[Turbine/Engine Technology]],Technology_HR!$A$2:$B$11,2,FALSE)*10^-6</f>
        <v>10448419.92</v>
      </c>
      <c r="T2176" s="5">
        <f>Table1[[#This Row],[Fuel Consumption (mmBtu)]]*Table1[[#This Row],[Emission Factor (kg CO2/ mmBtu)]]*10^3</f>
        <v>554393160955.20007</v>
      </c>
      <c r="U2176" s="3">
        <f>Table1[[#This Row],[Emissions (g CO2)]]/(Table1[[#This Row],[Generation (TWh)]]*10^9)</f>
        <v>400.54994000000005</v>
      </c>
    </row>
    <row r="2177" spans="1:21" x14ac:dyDescent="0.35">
      <c r="A2177" t="s">
        <v>660</v>
      </c>
      <c r="B2177" t="s">
        <v>3274</v>
      </c>
      <c r="C2177" t="str">
        <f>SUBSTITUTE(Table1[[#This Row],[Fuel]],", ",",")</f>
        <v>industrial by-product: blast furnace gas</v>
      </c>
      <c r="D2177" t="s">
        <v>3274</v>
      </c>
      <c r="H2177" t="s">
        <v>3440</v>
      </c>
      <c r="I2177">
        <v>80</v>
      </c>
      <c r="J2177" t="s">
        <v>3449</v>
      </c>
      <c r="K2177" t="s">
        <v>29</v>
      </c>
      <c r="L2177" t="s">
        <v>29</v>
      </c>
      <c r="M2177" t="s">
        <v>29</v>
      </c>
      <c r="N2177">
        <v>34.384405999999998</v>
      </c>
      <c r="O2177">
        <v>119.78617300000001</v>
      </c>
      <c r="P2177" t="s">
        <v>3485</v>
      </c>
      <c r="Q2177" s="3">
        <f>Table1[[#This Row],[Capacity (MW)]]*0.395*8760*10^-6</f>
        <v>0.27681600000000001</v>
      </c>
      <c r="R2177" s="3" cm="1">
        <f t="array" ref="R2177">AVERAGE(VLOOKUP(_xlfn.TEXTSPLIT(Table1[[#This Row],[Fuel (no space after comma)]], ","), FuelList_Final_EF!$A$2:$B$65, 2, FALSE))</f>
        <v>274.32</v>
      </c>
      <c r="S2177" s="3">
        <f>Table1[[#This Row],[Generation (TWh)]]*10^9*VLOOKUP(Table1[[#This Row],[Turbine/Engine Technology]],Technology_HR!$A$2:$B$11,2,FALSE)*10^-6</f>
        <v>2847052.56</v>
      </c>
      <c r="T2177" s="5">
        <f>Table1[[#This Row],[Fuel Consumption (mmBtu)]]*Table1[[#This Row],[Emission Factor (kg CO2/ mmBtu)]]*10^3</f>
        <v>781003458259.19995</v>
      </c>
      <c r="U2177" s="3">
        <f>Table1[[#This Row],[Emissions (g CO2)]]/(Table1[[#This Row],[Generation (TWh)]]*10^9)</f>
        <v>2821.3811999999998</v>
      </c>
    </row>
    <row r="2178" spans="1:21" x14ac:dyDescent="0.35">
      <c r="A2178" t="s">
        <v>660</v>
      </c>
      <c r="B2178" t="s">
        <v>3274</v>
      </c>
      <c r="C2178" t="str">
        <f>SUBSTITUTE(Table1[[#This Row],[Fuel]],", ",",")</f>
        <v>industrial by-product: blast furnace gas</v>
      </c>
      <c r="D2178" t="s">
        <v>3274</v>
      </c>
      <c r="H2178" t="s">
        <v>3440</v>
      </c>
      <c r="I2178">
        <v>80</v>
      </c>
      <c r="J2178" t="s">
        <v>3447</v>
      </c>
      <c r="K2178" t="s">
        <v>29</v>
      </c>
      <c r="L2178" t="s">
        <v>29</v>
      </c>
      <c r="M2178" t="s">
        <v>29</v>
      </c>
      <c r="N2178">
        <v>34.423786</v>
      </c>
      <c r="O2178">
        <v>119.778311</v>
      </c>
      <c r="P2178" t="s">
        <v>3485</v>
      </c>
      <c r="Q2178" s="3">
        <f>Table1[[#This Row],[Capacity (MW)]]*0.395*8760*10^-6</f>
        <v>0.27681600000000001</v>
      </c>
      <c r="R2178" s="3" cm="1">
        <f t="array" ref="R2178">AVERAGE(VLOOKUP(_xlfn.TEXTSPLIT(Table1[[#This Row],[Fuel (no space after comma)]], ","), FuelList_Final_EF!$A$2:$B$65, 2, FALSE))</f>
        <v>274.32</v>
      </c>
      <c r="S2178" s="3">
        <f>Table1[[#This Row],[Generation (TWh)]]*10^9*VLOOKUP(Table1[[#This Row],[Turbine/Engine Technology]],Technology_HR!$A$2:$B$11,2,FALSE)*10^-6</f>
        <v>2847052.56</v>
      </c>
      <c r="T2178" s="5">
        <f>Table1[[#This Row],[Fuel Consumption (mmBtu)]]*Table1[[#This Row],[Emission Factor (kg CO2/ mmBtu)]]*10^3</f>
        <v>781003458259.19995</v>
      </c>
      <c r="U2178" s="3">
        <f>Table1[[#This Row],[Emissions (g CO2)]]/(Table1[[#This Row],[Generation (TWh)]]*10^9)</f>
        <v>2821.3811999999998</v>
      </c>
    </row>
    <row r="2179" spans="1:21" x14ac:dyDescent="0.35">
      <c r="A2179" t="s">
        <v>660</v>
      </c>
      <c r="B2179" t="s">
        <v>3274</v>
      </c>
      <c r="C2179" t="str">
        <f>SUBSTITUTE(Table1[[#This Row],[Fuel]],", ",",")</f>
        <v>industrial by-product: blast furnace gas</v>
      </c>
      <c r="D2179" t="s">
        <v>3274</v>
      </c>
      <c r="H2179" t="s">
        <v>3440</v>
      </c>
      <c r="I2179">
        <v>80</v>
      </c>
      <c r="J2179" t="s">
        <v>3447</v>
      </c>
      <c r="K2179" t="s">
        <v>29</v>
      </c>
      <c r="L2179" t="s">
        <v>29</v>
      </c>
      <c r="M2179" t="s">
        <v>29</v>
      </c>
      <c r="N2179">
        <v>34.423786</v>
      </c>
      <c r="O2179">
        <v>119.778311</v>
      </c>
      <c r="P2179" t="s">
        <v>3485</v>
      </c>
      <c r="Q2179" s="3">
        <f>Table1[[#This Row],[Capacity (MW)]]*0.395*8760*10^-6</f>
        <v>0.27681600000000001</v>
      </c>
      <c r="R2179" s="3" cm="1">
        <f t="array" ref="R2179">AVERAGE(VLOOKUP(_xlfn.TEXTSPLIT(Table1[[#This Row],[Fuel (no space after comma)]], ","), FuelList_Final_EF!$A$2:$B$65, 2, FALSE))</f>
        <v>274.32</v>
      </c>
      <c r="S2179" s="3">
        <f>Table1[[#This Row],[Generation (TWh)]]*10^9*VLOOKUP(Table1[[#This Row],[Turbine/Engine Technology]],Technology_HR!$A$2:$B$11,2,FALSE)*10^-6</f>
        <v>2847052.56</v>
      </c>
      <c r="T2179" s="5">
        <f>Table1[[#This Row],[Fuel Consumption (mmBtu)]]*Table1[[#This Row],[Emission Factor (kg CO2/ mmBtu)]]*10^3</f>
        <v>781003458259.19995</v>
      </c>
      <c r="U2179" s="3">
        <f>Table1[[#This Row],[Emissions (g CO2)]]/(Table1[[#This Row],[Generation (TWh)]]*10^9)</f>
        <v>2821.3811999999998</v>
      </c>
    </row>
    <row r="2180" spans="1:21" x14ac:dyDescent="0.35">
      <c r="A2180" t="s">
        <v>661</v>
      </c>
      <c r="B2180" t="s">
        <v>3274</v>
      </c>
      <c r="C2180" t="str">
        <f>SUBSTITUTE(Table1[[#This Row],[Fuel]],", ",",")</f>
        <v>industrial by-product: blast furnace gas</v>
      </c>
      <c r="D2180" t="s">
        <v>3274</v>
      </c>
      <c r="H2180" t="s">
        <v>3440</v>
      </c>
      <c r="I2180">
        <v>80</v>
      </c>
      <c r="J2180" t="s">
        <v>3446</v>
      </c>
      <c r="K2180">
        <v>2022</v>
      </c>
      <c r="L2180" t="s">
        <v>29</v>
      </c>
      <c r="M2180" t="s">
        <v>29</v>
      </c>
      <c r="N2180">
        <v>35.152213000000003</v>
      </c>
      <c r="O2180">
        <v>119.131906</v>
      </c>
      <c r="P2180" t="s">
        <v>3485</v>
      </c>
      <c r="Q2180" s="3">
        <f>Table1[[#This Row],[Capacity (MW)]]*0.395*8760*10^-6</f>
        <v>0.27681600000000001</v>
      </c>
      <c r="R2180" s="3" cm="1">
        <f t="array" ref="R2180">AVERAGE(VLOOKUP(_xlfn.TEXTSPLIT(Table1[[#This Row],[Fuel (no space after comma)]], ","), FuelList_Final_EF!$A$2:$B$65, 2, FALSE))</f>
        <v>274.32</v>
      </c>
      <c r="S2180" s="3">
        <f>Table1[[#This Row],[Generation (TWh)]]*10^9*VLOOKUP(Table1[[#This Row],[Turbine/Engine Technology]],Technology_HR!$A$2:$B$11,2,FALSE)*10^-6</f>
        <v>2847052.56</v>
      </c>
      <c r="T2180" s="5">
        <f>Table1[[#This Row],[Fuel Consumption (mmBtu)]]*Table1[[#This Row],[Emission Factor (kg CO2/ mmBtu)]]*10^3</f>
        <v>781003458259.19995</v>
      </c>
      <c r="U2180" s="3">
        <f>Table1[[#This Row],[Emissions (g CO2)]]/(Table1[[#This Row],[Generation (TWh)]]*10^9)</f>
        <v>2821.3811999999998</v>
      </c>
    </row>
    <row r="2181" spans="1:21" x14ac:dyDescent="0.35">
      <c r="A2181" t="s">
        <v>614</v>
      </c>
      <c r="B2181" t="s">
        <v>3239</v>
      </c>
      <c r="C2181" t="str">
        <f>SUBSTITUTE(Table1[[#This Row],[Fuel]],", ",",")</f>
        <v>fossil gas: natural gas</v>
      </c>
      <c r="D2181" t="s">
        <v>3239</v>
      </c>
      <c r="H2181" t="s">
        <v>3436</v>
      </c>
      <c r="I2181">
        <v>475</v>
      </c>
      <c r="J2181" t="s">
        <v>3444</v>
      </c>
      <c r="K2181" t="s">
        <v>29</v>
      </c>
      <c r="L2181" t="s">
        <v>29</v>
      </c>
      <c r="M2181" t="s">
        <v>29</v>
      </c>
      <c r="N2181">
        <v>35.007129999999997</v>
      </c>
      <c r="O2181">
        <v>118.32388</v>
      </c>
      <c r="P2181" t="s">
        <v>3485</v>
      </c>
      <c r="Q2181" s="3">
        <f>Table1[[#This Row],[Capacity (MW)]]*0.395*8760*10^-6</f>
        <v>1.6435949999999999</v>
      </c>
      <c r="R2181" s="3" cm="1">
        <f t="array" ref="R2181">AVERAGE(VLOOKUP(_xlfn.TEXTSPLIT(Table1[[#This Row],[Fuel (no space after comma)]], ","), FuelList_Final_EF!$A$2:$B$65, 2, FALSE))</f>
        <v>53.06</v>
      </c>
      <c r="S2181" s="3">
        <f>Table1[[#This Row],[Generation (TWh)]]*10^9*VLOOKUP(Table1[[#This Row],[Turbine/Engine Technology]],Technology_HR!$A$2:$B$11,2,FALSE)*10^-6</f>
        <v>18095980.949999999</v>
      </c>
      <c r="T2181" s="5">
        <f>Table1[[#This Row],[Fuel Consumption (mmBtu)]]*Table1[[#This Row],[Emission Factor (kg CO2/ mmBtu)]]*10^3</f>
        <v>960172749207</v>
      </c>
      <c r="U2181" s="3">
        <f>Table1[[#This Row],[Emissions (g CO2)]]/(Table1[[#This Row],[Generation (TWh)]]*10^9)</f>
        <v>584.19060000000002</v>
      </c>
    </row>
    <row r="2182" spans="1:21" x14ac:dyDescent="0.35">
      <c r="A2182" t="s">
        <v>614</v>
      </c>
      <c r="B2182" t="s">
        <v>3239</v>
      </c>
      <c r="C2182" t="str">
        <f>SUBSTITUTE(Table1[[#This Row],[Fuel]],", ",",")</f>
        <v>fossil gas: natural gas</v>
      </c>
      <c r="D2182" t="s">
        <v>3239</v>
      </c>
      <c r="H2182" t="s">
        <v>3436</v>
      </c>
      <c r="I2182">
        <v>475</v>
      </c>
      <c r="J2182" t="s">
        <v>3444</v>
      </c>
      <c r="K2182" t="s">
        <v>29</v>
      </c>
      <c r="L2182" t="s">
        <v>29</v>
      </c>
      <c r="M2182" t="s">
        <v>29</v>
      </c>
      <c r="N2182">
        <v>35.007129999999997</v>
      </c>
      <c r="O2182">
        <v>118.32388</v>
      </c>
      <c r="P2182" t="s">
        <v>3485</v>
      </c>
      <c r="Q2182" s="3">
        <f>Table1[[#This Row],[Capacity (MW)]]*0.395*8760*10^-6</f>
        <v>1.6435949999999999</v>
      </c>
      <c r="R2182" s="3" cm="1">
        <f t="array" ref="R2182">AVERAGE(VLOOKUP(_xlfn.TEXTSPLIT(Table1[[#This Row],[Fuel (no space after comma)]], ","), FuelList_Final_EF!$A$2:$B$65, 2, FALSE))</f>
        <v>53.06</v>
      </c>
      <c r="S2182" s="3">
        <f>Table1[[#This Row],[Generation (TWh)]]*10^9*VLOOKUP(Table1[[#This Row],[Turbine/Engine Technology]],Technology_HR!$A$2:$B$11,2,FALSE)*10^-6</f>
        <v>18095980.949999999</v>
      </c>
      <c r="T2182" s="5">
        <f>Table1[[#This Row],[Fuel Consumption (mmBtu)]]*Table1[[#This Row],[Emission Factor (kg CO2/ mmBtu)]]*10^3</f>
        <v>960172749207</v>
      </c>
      <c r="U2182" s="3">
        <f>Table1[[#This Row],[Emissions (g CO2)]]/(Table1[[#This Row],[Generation (TWh)]]*10^9)</f>
        <v>584.19060000000002</v>
      </c>
    </row>
    <row r="2183" spans="1:21" x14ac:dyDescent="0.35">
      <c r="A2183" t="s">
        <v>662</v>
      </c>
      <c r="B2183" t="s">
        <v>3239</v>
      </c>
      <c r="C2183" t="str">
        <f>SUBSTITUTE(Table1[[#This Row],[Fuel]],", ",",")</f>
        <v>fossil gas: natural gas</v>
      </c>
      <c r="D2183" t="s">
        <v>3239</v>
      </c>
      <c r="H2183" t="s">
        <v>3436</v>
      </c>
      <c r="I2183">
        <v>120</v>
      </c>
      <c r="J2183" t="s">
        <v>3450</v>
      </c>
      <c r="K2183" t="s">
        <v>29</v>
      </c>
      <c r="L2183" t="s">
        <v>29</v>
      </c>
      <c r="M2183" t="s">
        <v>29</v>
      </c>
      <c r="N2183">
        <v>23.073004000000001</v>
      </c>
      <c r="O2183">
        <v>112.01276</v>
      </c>
      <c r="P2183" t="s">
        <v>3485</v>
      </c>
      <c r="Q2183" s="3">
        <f>Table1[[#This Row],[Capacity (MW)]]*0.395*8760*10^-6</f>
        <v>0.41522400000000004</v>
      </c>
      <c r="R2183" s="3" cm="1">
        <f t="array" ref="R2183">AVERAGE(VLOOKUP(_xlfn.TEXTSPLIT(Table1[[#This Row],[Fuel (no space after comma)]], ","), FuelList_Final_EF!$A$2:$B$65, 2, FALSE))</f>
        <v>53.06</v>
      </c>
      <c r="S2183" s="3">
        <f>Table1[[#This Row],[Generation (TWh)]]*10^9*VLOOKUP(Table1[[#This Row],[Turbine/Engine Technology]],Technology_HR!$A$2:$B$11,2,FALSE)*10^-6</f>
        <v>4571616.2400000012</v>
      </c>
      <c r="T2183" s="5">
        <f>Table1[[#This Row],[Fuel Consumption (mmBtu)]]*Table1[[#This Row],[Emission Factor (kg CO2/ mmBtu)]]*10^3</f>
        <v>242569957694.40009</v>
      </c>
      <c r="U2183" s="3">
        <f>Table1[[#This Row],[Emissions (g CO2)]]/(Table1[[#This Row],[Generation (TWh)]]*10^9)</f>
        <v>584.19060000000013</v>
      </c>
    </row>
    <row r="2184" spans="1:21" x14ac:dyDescent="0.35">
      <c r="A2184" t="s">
        <v>662</v>
      </c>
      <c r="B2184" t="s">
        <v>3239</v>
      </c>
      <c r="C2184" t="str">
        <f>SUBSTITUTE(Table1[[#This Row],[Fuel]],", ",",")</f>
        <v>fossil gas: natural gas</v>
      </c>
      <c r="D2184" t="s">
        <v>3239</v>
      </c>
      <c r="H2184" t="s">
        <v>3436</v>
      </c>
      <c r="I2184">
        <v>120</v>
      </c>
      <c r="J2184" t="s">
        <v>3450</v>
      </c>
      <c r="K2184" t="s">
        <v>29</v>
      </c>
      <c r="L2184" t="s">
        <v>29</v>
      </c>
      <c r="M2184" t="s">
        <v>29</v>
      </c>
      <c r="N2184">
        <v>23.073004000000001</v>
      </c>
      <c r="O2184">
        <v>112.01276</v>
      </c>
      <c r="P2184" t="s">
        <v>3485</v>
      </c>
      <c r="Q2184" s="3">
        <f>Table1[[#This Row],[Capacity (MW)]]*0.395*8760*10^-6</f>
        <v>0.41522400000000004</v>
      </c>
      <c r="R2184" s="3" cm="1">
        <f t="array" ref="R2184">AVERAGE(VLOOKUP(_xlfn.TEXTSPLIT(Table1[[#This Row],[Fuel (no space after comma)]], ","), FuelList_Final_EF!$A$2:$B$65, 2, FALSE))</f>
        <v>53.06</v>
      </c>
      <c r="S2184" s="3">
        <f>Table1[[#This Row],[Generation (TWh)]]*10^9*VLOOKUP(Table1[[#This Row],[Turbine/Engine Technology]],Technology_HR!$A$2:$B$11,2,FALSE)*10^-6</f>
        <v>4571616.2400000012</v>
      </c>
      <c r="T2184" s="5">
        <f>Table1[[#This Row],[Fuel Consumption (mmBtu)]]*Table1[[#This Row],[Emission Factor (kg CO2/ mmBtu)]]*10^3</f>
        <v>242569957694.40009</v>
      </c>
      <c r="U2184" s="3">
        <f>Table1[[#This Row],[Emissions (g CO2)]]/(Table1[[#This Row],[Generation (TWh)]]*10^9)</f>
        <v>584.19060000000013</v>
      </c>
    </row>
    <row r="2185" spans="1:21" x14ac:dyDescent="0.35">
      <c r="A2185" t="s">
        <v>663</v>
      </c>
      <c r="B2185" t="s">
        <v>3239</v>
      </c>
      <c r="C2185" t="str">
        <f>SUBSTITUTE(Table1[[#This Row],[Fuel]],", ",",")</f>
        <v>fossil gas: natural gas</v>
      </c>
      <c r="D2185" t="s">
        <v>3239</v>
      </c>
      <c r="H2185" t="s">
        <v>3438</v>
      </c>
      <c r="I2185">
        <v>460</v>
      </c>
      <c r="J2185" t="s">
        <v>3450</v>
      </c>
      <c r="K2185" t="s">
        <v>29</v>
      </c>
      <c r="L2185" t="s">
        <v>29</v>
      </c>
      <c r="M2185" t="s">
        <v>29</v>
      </c>
      <c r="N2185">
        <v>22.8044935</v>
      </c>
      <c r="O2185">
        <v>111.6182819</v>
      </c>
      <c r="P2185" t="s">
        <v>3485</v>
      </c>
      <c r="Q2185" s="3">
        <f>Table1[[#This Row],[Capacity (MW)]]*0.395*8760*10^-6</f>
        <v>1.5916920000000001</v>
      </c>
      <c r="R2185" s="3" cm="1">
        <f t="array" ref="R2185">AVERAGE(VLOOKUP(_xlfn.TEXTSPLIT(Table1[[#This Row],[Fuel (no space after comma)]], ","), FuelList_Final_EF!$A$2:$B$65, 2, FALSE))</f>
        <v>53.06</v>
      </c>
      <c r="S2185" s="3">
        <f>Table1[[#This Row],[Generation (TWh)]]*10^9*VLOOKUP(Table1[[#This Row],[Turbine/Engine Technology]],Technology_HR!$A$2:$B$11,2,FALSE)*10^-6</f>
        <v>12015682.908</v>
      </c>
      <c r="T2185" s="5">
        <f>Table1[[#This Row],[Fuel Consumption (mmBtu)]]*Table1[[#This Row],[Emission Factor (kg CO2/ mmBtu)]]*10^3</f>
        <v>637552135098.47998</v>
      </c>
      <c r="U2185" s="3">
        <f>Table1[[#This Row],[Emissions (g CO2)]]/(Table1[[#This Row],[Generation (TWh)]]*10^9)</f>
        <v>400.54993999999999</v>
      </c>
    </row>
    <row r="2186" spans="1:21" x14ac:dyDescent="0.35">
      <c r="A2186" t="s">
        <v>663</v>
      </c>
      <c r="B2186" t="s">
        <v>3239</v>
      </c>
      <c r="C2186" t="str">
        <f>SUBSTITUTE(Table1[[#This Row],[Fuel]],", ",",")</f>
        <v>fossil gas: natural gas</v>
      </c>
      <c r="D2186" t="s">
        <v>3239</v>
      </c>
      <c r="H2186" t="s">
        <v>3438</v>
      </c>
      <c r="I2186">
        <v>460</v>
      </c>
      <c r="J2186" t="s">
        <v>3450</v>
      </c>
      <c r="K2186" t="s">
        <v>29</v>
      </c>
      <c r="L2186" t="s">
        <v>29</v>
      </c>
      <c r="M2186" t="s">
        <v>29</v>
      </c>
      <c r="N2186">
        <v>22.8044935</v>
      </c>
      <c r="O2186">
        <v>111.6182819</v>
      </c>
      <c r="P2186" t="s">
        <v>3485</v>
      </c>
      <c r="Q2186" s="3">
        <f>Table1[[#This Row],[Capacity (MW)]]*0.395*8760*10^-6</f>
        <v>1.5916920000000001</v>
      </c>
      <c r="R2186" s="3" cm="1">
        <f t="array" ref="R2186">AVERAGE(VLOOKUP(_xlfn.TEXTSPLIT(Table1[[#This Row],[Fuel (no space after comma)]], ","), FuelList_Final_EF!$A$2:$B$65, 2, FALSE))</f>
        <v>53.06</v>
      </c>
      <c r="S2186" s="3">
        <f>Table1[[#This Row],[Generation (TWh)]]*10^9*VLOOKUP(Table1[[#This Row],[Turbine/Engine Technology]],Technology_HR!$A$2:$B$11,2,FALSE)*10^-6</f>
        <v>12015682.908</v>
      </c>
      <c r="T2186" s="5">
        <f>Table1[[#This Row],[Fuel Consumption (mmBtu)]]*Table1[[#This Row],[Emission Factor (kg CO2/ mmBtu)]]*10^3</f>
        <v>637552135098.47998</v>
      </c>
      <c r="U2186" s="3">
        <f>Table1[[#This Row],[Emissions (g CO2)]]/(Table1[[#This Row],[Generation (TWh)]]*10^9)</f>
        <v>400.54993999999999</v>
      </c>
    </row>
    <row r="2187" spans="1:21" x14ac:dyDescent="0.35">
      <c r="A2187" t="s">
        <v>664</v>
      </c>
      <c r="B2187" t="s">
        <v>3239</v>
      </c>
      <c r="C2187" t="str">
        <f>SUBSTITUTE(Table1[[#This Row],[Fuel]],", ",",")</f>
        <v>fossil gas: natural gas</v>
      </c>
      <c r="D2187" t="s">
        <v>3239</v>
      </c>
      <c r="H2187" t="s">
        <v>3438</v>
      </c>
      <c r="I2187">
        <v>450</v>
      </c>
      <c r="J2187" t="s">
        <v>3446</v>
      </c>
      <c r="K2187">
        <v>2018</v>
      </c>
      <c r="L2187" t="s">
        <v>29</v>
      </c>
      <c r="M2187" t="s">
        <v>29</v>
      </c>
      <c r="N2187">
        <v>34.908259000000001</v>
      </c>
      <c r="O2187">
        <v>112.624757</v>
      </c>
      <c r="P2187" t="s">
        <v>3485</v>
      </c>
      <c r="Q2187" s="3">
        <f>Table1[[#This Row],[Capacity (MW)]]*0.395*8760*10^-6</f>
        <v>1.5570899999999999</v>
      </c>
      <c r="R2187" s="3" cm="1">
        <f t="array" ref="R2187">AVERAGE(VLOOKUP(_xlfn.TEXTSPLIT(Table1[[#This Row],[Fuel (no space after comma)]], ","), FuelList_Final_EF!$A$2:$B$65, 2, FALSE))</f>
        <v>53.06</v>
      </c>
      <c r="S2187" s="3">
        <f>Table1[[#This Row],[Generation (TWh)]]*10^9*VLOOKUP(Table1[[#This Row],[Turbine/Engine Technology]],Technology_HR!$A$2:$B$11,2,FALSE)*10^-6</f>
        <v>11754472.409999998</v>
      </c>
      <c r="T2187" s="5">
        <f>Table1[[#This Row],[Fuel Consumption (mmBtu)]]*Table1[[#This Row],[Emission Factor (kg CO2/ mmBtu)]]*10^3</f>
        <v>623692306074.59998</v>
      </c>
      <c r="U2187" s="3">
        <f>Table1[[#This Row],[Emissions (g CO2)]]/(Table1[[#This Row],[Generation (TWh)]]*10^9)</f>
        <v>400.54994000000005</v>
      </c>
    </row>
    <row r="2188" spans="1:21" x14ac:dyDescent="0.35">
      <c r="A2188" t="s">
        <v>664</v>
      </c>
      <c r="B2188" t="s">
        <v>3239</v>
      </c>
      <c r="C2188" t="str">
        <f>SUBSTITUTE(Table1[[#This Row],[Fuel]],", ",",")</f>
        <v>fossil gas: natural gas</v>
      </c>
      <c r="D2188" t="s">
        <v>3239</v>
      </c>
      <c r="H2188" t="s">
        <v>3438</v>
      </c>
      <c r="I2188">
        <v>450</v>
      </c>
      <c r="J2188" t="s">
        <v>3446</v>
      </c>
      <c r="K2188">
        <v>2019</v>
      </c>
      <c r="L2188" t="s">
        <v>29</v>
      </c>
      <c r="M2188" t="s">
        <v>29</v>
      </c>
      <c r="N2188">
        <v>34.908259000000001</v>
      </c>
      <c r="O2188">
        <v>112.624757</v>
      </c>
      <c r="P2188" t="s">
        <v>3485</v>
      </c>
      <c r="Q2188" s="3">
        <f>Table1[[#This Row],[Capacity (MW)]]*0.395*8760*10^-6</f>
        <v>1.5570899999999999</v>
      </c>
      <c r="R2188" s="3" cm="1">
        <f t="array" ref="R2188">AVERAGE(VLOOKUP(_xlfn.TEXTSPLIT(Table1[[#This Row],[Fuel (no space after comma)]], ","), FuelList_Final_EF!$A$2:$B$65, 2, FALSE))</f>
        <v>53.06</v>
      </c>
      <c r="S2188" s="3">
        <f>Table1[[#This Row],[Generation (TWh)]]*10^9*VLOOKUP(Table1[[#This Row],[Turbine/Engine Technology]],Technology_HR!$A$2:$B$11,2,FALSE)*10^-6</f>
        <v>11754472.409999998</v>
      </c>
      <c r="T2188" s="5">
        <f>Table1[[#This Row],[Fuel Consumption (mmBtu)]]*Table1[[#This Row],[Emission Factor (kg CO2/ mmBtu)]]*10^3</f>
        <v>623692306074.59998</v>
      </c>
      <c r="U2188" s="3">
        <f>Table1[[#This Row],[Emissions (g CO2)]]/(Table1[[#This Row],[Generation (TWh)]]*10^9)</f>
        <v>400.54994000000005</v>
      </c>
    </row>
    <row r="2189" spans="1:21" x14ac:dyDescent="0.35">
      <c r="A2189" t="s">
        <v>664</v>
      </c>
      <c r="B2189" t="s">
        <v>3239</v>
      </c>
      <c r="C2189" t="str">
        <f>SUBSTITUTE(Table1[[#This Row],[Fuel]],", ",",")</f>
        <v>fossil gas: natural gas</v>
      </c>
      <c r="D2189" t="s">
        <v>3239</v>
      </c>
      <c r="H2189" t="s">
        <v>3438</v>
      </c>
      <c r="I2189">
        <v>350</v>
      </c>
      <c r="J2189" t="s">
        <v>3444</v>
      </c>
      <c r="K2189" t="s">
        <v>29</v>
      </c>
      <c r="L2189" t="s">
        <v>29</v>
      </c>
      <c r="M2189" t="s">
        <v>29</v>
      </c>
      <c r="N2189">
        <v>34.908259000000001</v>
      </c>
      <c r="O2189">
        <v>112.624757</v>
      </c>
      <c r="P2189" t="s">
        <v>3485</v>
      </c>
      <c r="Q2189" s="3">
        <f>Table1[[#This Row],[Capacity (MW)]]*0.395*8760*10^-6</f>
        <v>1.2110699999999999</v>
      </c>
      <c r="R2189" s="3" cm="1">
        <f t="array" ref="R2189">AVERAGE(VLOOKUP(_xlfn.TEXTSPLIT(Table1[[#This Row],[Fuel (no space after comma)]], ","), FuelList_Final_EF!$A$2:$B$65, 2, FALSE))</f>
        <v>53.06</v>
      </c>
      <c r="S2189" s="3">
        <f>Table1[[#This Row],[Generation (TWh)]]*10^9*VLOOKUP(Table1[[#This Row],[Turbine/Engine Technology]],Technology_HR!$A$2:$B$11,2,FALSE)*10^-6</f>
        <v>9142367.4299999978</v>
      </c>
      <c r="T2189" s="5">
        <f>Table1[[#This Row],[Fuel Consumption (mmBtu)]]*Table1[[#This Row],[Emission Factor (kg CO2/ mmBtu)]]*10^3</f>
        <v>485094015835.79993</v>
      </c>
      <c r="U2189" s="3">
        <f>Table1[[#This Row],[Emissions (g CO2)]]/(Table1[[#This Row],[Generation (TWh)]]*10^9)</f>
        <v>400.54993999999999</v>
      </c>
    </row>
    <row r="2190" spans="1:21" x14ac:dyDescent="0.35">
      <c r="A2190" t="s">
        <v>664</v>
      </c>
      <c r="B2190" t="s">
        <v>3239</v>
      </c>
      <c r="C2190" t="str">
        <f>SUBSTITUTE(Table1[[#This Row],[Fuel]],", ",",")</f>
        <v>fossil gas: natural gas</v>
      </c>
      <c r="D2190" t="s">
        <v>3239</v>
      </c>
      <c r="H2190" t="s">
        <v>3438</v>
      </c>
      <c r="I2190">
        <v>350</v>
      </c>
      <c r="J2190" t="s">
        <v>3444</v>
      </c>
      <c r="K2190" t="s">
        <v>29</v>
      </c>
      <c r="L2190" t="s">
        <v>29</v>
      </c>
      <c r="M2190" t="s">
        <v>29</v>
      </c>
      <c r="N2190">
        <v>34.908259000000001</v>
      </c>
      <c r="O2190">
        <v>112.624757</v>
      </c>
      <c r="P2190" t="s">
        <v>3485</v>
      </c>
      <c r="Q2190" s="3">
        <f>Table1[[#This Row],[Capacity (MW)]]*0.395*8760*10^-6</f>
        <v>1.2110699999999999</v>
      </c>
      <c r="R2190" s="3" cm="1">
        <f t="array" ref="R2190">AVERAGE(VLOOKUP(_xlfn.TEXTSPLIT(Table1[[#This Row],[Fuel (no space after comma)]], ","), FuelList_Final_EF!$A$2:$B$65, 2, FALSE))</f>
        <v>53.06</v>
      </c>
      <c r="S2190" s="3">
        <f>Table1[[#This Row],[Generation (TWh)]]*10^9*VLOOKUP(Table1[[#This Row],[Turbine/Engine Technology]],Technology_HR!$A$2:$B$11,2,FALSE)*10^-6</f>
        <v>9142367.4299999978</v>
      </c>
      <c r="T2190" s="5">
        <f>Table1[[#This Row],[Fuel Consumption (mmBtu)]]*Table1[[#This Row],[Emission Factor (kg CO2/ mmBtu)]]*10^3</f>
        <v>485094015835.79993</v>
      </c>
      <c r="U2190" s="3">
        <f>Table1[[#This Row],[Emissions (g CO2)]]/(Table1[[#This Row],[Generation (TWh)]]*10^9)</f>
        <v>400.54993999999999</v>
      </c>
    </row>
    <row r="2191" spans="1:21" x14ac:dyDescent="0.35">
      <c r="A2191" t="s">
        <v>665</v>
      </c>
      <c r="B2191" t="s">
        <v>3274</v>
      </c>
      <c r="C2191" t="str">
        <f>SUBSTITUTE(Table1[[#This Row],[Fuel]],", ",",")</f>
        <v>industrial by-product: blast furnace gas</v>
      </c>
      <c r="D2191" t="s">
        <v>3274</v>
      </c>
      <c r="H2191" t="s">
        <v>3440</v>
      </c>
      <c r="I2191">
        <v>65</v>
      </c>
      <c r="J2191" t="s">
        <v>3446</v>
      </c>
      <c r="K2191">
        <v>2021</v>
      </c>
      <c r="L2191" t="s">
        <v>29</v>
      </c>
      <c r="M2191" t="s">
        <v>29</v>
      </c>
      <c r="N2191">
        <v>37.450249999999997</v>
      </c>
      <c r="O2191">
        <v>112.052094</v>
      </c>
      <c r="P2191" t="s">
        <v>3485</v>
      </c>
      <c r="Q2191" s="3">
        <f>Table1[[#This Row],[Capacity (MW)]]*0.395*8760*10^-6</f>
        <v>0.224913</v>
      </c>
      <c r="R2191" s="3" cm="1">
        <f t="array" ref="R2191">AVERAGE(VLOOKUP(_xlfn.TEXTSPLIT(Table1[[#This Row],[Fuel (no space after comma)]], ","), FuelList_Final_EF!$A$2:$B$65, 2, FALSE))</f>
        <v>274.32</v>
      </c>
      <c r="S2191" s="3">
        <f>Table1[[#This Row],[Generation (TWh)]]*10^9*VLOOKUP(Table1[[#This Row],[Turbine/Engine Technology]],Technology_HR!$A$2:$B$11,2,FALSE)*10^-6</f>
        <v>2313230.2050000001</v>
      </c>
      <c r="T2191" s="5">
        <f>Table1[[#This Row],[Fuel Consumption (mmBtu)]]*Table1[[#This Row],[Emission Factor (kg CO2/ mmBtu)]]*10^3</f>
        <v>634565309835.59998</v>
      </c>
      <c r="U2191" s="3">
        <f>Table1[[#This Row],[Emissions (g CO2)]]/(Table1[[#This Row],[Generation (TWh)]]*10^9)</f>
        <v>2821.3811999999998</v>
      </c>
    </row>
    <row r="2192" spans="1:21" x14ac:dyDescent="0.35">
      <c r="A2192" t="s">
        <v>665</v>
      </c>
      <c r="B2192" t="s">
        <v>3274</v>
      </c>
      <c r="C2192" t="str">
        <f>SUBSTITUTE(Table1[[#This Row],[Fuel]],", ",",")</f>
        <v>industrial by-product: blast furnace gas</v>
      </c>
      <c r="D2192" t="s">
        <v>3274</v>
      </c>
      <c r="H2192" t="s">
        <v>3440</v>
      </c>
      <c r="I2192">
        <v>65</v>
      </c>
      <c r="J2192" t="s">
        <v>3446</v>
      </c>
      <c r="K2192">
        <v>2021</v>
      </c>
      <c r="L2192" t="s">
        <v>29</v>
      </c>
      <c r="M2192" t="s">
        <v>29</v>
      </c>
      <c r="N2192">
        <v>37.450249999999997</v>
      </c>
      <c r="O2192">
        <v>112.052094</v>
      </c>
      <c r="P2192" t="s">
        <v>3485</v>
      </c>
      <c r="Q2192" s="3">
        <f>Table1[[#This Row],[Capacity (MW)]]*0.395*8760*10^-6</f>
        <v>0.224913</v>
      </c>
      <c r="R2192" s="3" cm="1">
        <f t="array" ref="R2192">AVERAGE(VLOOKUP(_xlfn.TEXTSPLIT(Table1[[#This Row],[Fuel (no space after comma)]], ","), FuelList_Final_EF!$A$2:$B$65, 2, FALSE))</f>
        <v>274.32</v>
      </c>
      <c r="S2192" s="3">
        <f>Table1[[#This Row],[Generation (TWh)]]*10^9*VLOOKUP(Table1[[#This Row],[Turbine/Engine Technology]],Technology_HR!$A$2:$B$11,2,FALSE)*10^-6</f>
        <v>2313230.2050000001</v>
      </c>
      <c r="T2192" s="5">
        <f>Table1[[#This Row],[Fuel Consumption (mmBtu)]]*Table1[[#This Row],[Emission Factor (kg CO2/ mmBtu)]]*10^3</f>
        <v>634565309835.59998</v>
      </c>
      <c r="U2192" s="3">
        <f>Table1[[#This Row],[Emissions (g CO2)]]/(Table1[[#This Row],[Generation (TWh)]]*10^9)</f>
        <v>2821.3811999999998</v>
      </c>
    </row>
    <row r="2193" spans="1:21" x14ac:dyDescent="0.35">
      <c r="A2193" t="s">
        <v>666</v>
      </c>
      <c r="B2193" t="s">
        <v>3239</v>
      </c>
      <c r="C2193" t="str">
        <f>SUBSTITUTE(Table1[[#This Row],[Fuel]],", ",",")</f>
        <v>fossil gas: natural gas</v>
      </c>
      <c r="D2193" t="s">
        <v>3239</v>
      </c>
      <c r="H2193" t="s">
        <v>3438</v>
      </c>
      <c r="I2193">
        <v>460</v>
      </c>
      <c r="J2193" t="s">
        <v>3449</v>
      </c>
      <c r="K2193">
        <v>2025</v>
      </c>
      <c r="L2193" t="s">
        <v>29</v>
      </c>
      <c r="M2193" t="s">
        <v>29</v>
      </c>
      <c r="N2193">
        <v>21.68453430617685</v>
      </c>
      <c r="O2193">
        <v>110.8196412729102</v>
      </c>
      <c r="P2193" t="s">
        <v>3485</v>
      </c>
      <c r="Q2193" s="3">
        <f>Table1[[#This Row],[Capacity (MW)]]*0.395*8760*10^-6</f>
        <v>1.5916920000000001</v>
      </c>
      <c r="R2193" s="3" cm="1">
        <f t="array" ref="R2193">AVERAGE(VLOOKUP(_xlfn.TEXTSPLIT(Table1[[#This Row],[Fuel (no space after comma)]], ","), FuelList_Final_EF!$A$2:$B$65, 2, FALSE))</f>
        <v>53.06</v>
      </c>
      <c r="S2193" s="3">
        <f>Table1[[#This Row],[Generation (TWh)]]*10^9*VLOOKUP(Table1[[#This Row],[Turbine/Engine Technology]],Technology_HR!$A$2:$B$11,2,FALSE)*10^-6</f>
        <v>12015682.908</v>
      </c>
      <c r="T2193" s="5">
        <f>Table1[[#This Row],[Fuel Consumption (mmBtu)]]*Table1[[#This Row],[Emission Factor (kg CO2/ mmBtu)]]*10^3</f>
        <v>637552135098.47998</v>
      </c>
      <c r="U2193" s="3">
        <f>Table1[[#This Row],[Emissions (g CO2)]]/(Table1[[#This Row],[Generation (TWh)]]*10^9)</f>
        <v>400.54993999999999</v>
      </c>
    </row>
    <row r="2194" spans="1:21" x14ac:dyDescent="0.35">
      <c r="A2194" t="s">
        <v>666</v>
      </c>
      <c r="B2194" t="s">
        <v>3239</v>
      </c>
      <c r="C2194" t="str">
        <f>SUBSTITUTE(Table1[[#This Row],[Fuel]],", ",",")</f>
        <v>fossil gas: natural gas</v>
      </c>
      <c r="D2194" t="s">
        <v>3239</v>
      </c>
      <c r="H2194" t="s">
        <v>3438</v>
      </c>
      <c r="I2194">
        <v>120</v>
      </c>
      <c r="J2194" t="s">
        <v>3449</v>
      </c>
      <c r="K2194">
        <v>2025</v>
      </c>
      <c r="L2194" t="s">
        <v>29</v>
      </c>
      <c r="M2194" t="s">
        <v>29</v>
      </c>
      <c r="N2194">
        <v>21.68453430617685</v>
      </c>
      <c r="O2194">
        <v>110.8196412729102</v>
      </c>
      <c r="P2194" t="s">
        <v>3485</v>
      </c>
      <c r="Q2194" s="3">
        <f>Table1[[#This Row],[Capacity (MW)]]*0.395*8760*10^-6</f>
        <v>0.41522400000000004</v>
      </c>
      <c r="R2194" s="3" cm="1">
        <f t="array" ref="R2194">AVERAGE(VLOOKUP(_xlfn.TEXTSPLIT(Table1[[#This Row],[Fuel (no space after comma)]], ","), FuelList_Final_EF!$A$2:$B$65, 2, FALSE))</f>
        <v>53.06</v>
      </c>
      <c r="S2194" s="3">
        <f>Table1[[#This Row],[Generation (TWh)]]*10^9*VLOOKUP(Table1[[#This Row],[Turbine/Engine Technology]],Technology_HR!$A$2:$B$11,2,FALSE)*10^-6</f>
        <v>3134525.9760000003</v>
      </c>
      <c r="T2194" s="5">
        <f>Table1[[#This Row],[Fuel Consumption (mmBtu)]]*Table1[[#This Row],[Emission Factor (kg CO2/ mmBtu)]]*10^3</f>
        <v>166317948286.56003</v>
      </c>
      <c r="U2194" s="3">
        <f>Table1[[#This Row],[Emissions (g CO2)]]/(Table1[[#This Row],[Generation (TWh)]]*10^9)</f>
        <v>400.54993999999999</v>
      </c>
    </row>
    <row r="2195" spans="1:21" x14ac:dyDescent="0.35">
      <c r="A2195" t="s">
        <v>667</v>
      </c>
      <c r="B2195" t="s">
        <v>3239</v>
      </c>
      <c r="C2195" t="str">
        <f>SUBSTITUTE(Table1[[#This Row],[Fuel]],", ",",")</f>
        <v>fossil gas: natural gas</v>
      </c>
      <c r="D2195" t="s">
        <v>3239</v>
      </c>
      <c r="H2195" t="s">
        <v>3438</v>
      </c>
      <c r="I2195">
        <v>681</v>
      </c>
      <c r="J2195" t="s">
        <v>3449</v>
      </c>
      <c r="K2195">
        <v>2024</v>
      </c>
      <c r="L2195" t="s">
        <v>29</v>
      </c>
      <c r="M2195" t="s">
        <v>29</v>
      </c>
      <c r="N2195">
        <v>22.481568599999999</v>
      </c>
      <c r="O2195">
        <v>113.8715649</v>
      </c>
      <c r="P2195" t="s">
        <v>3485</v>
      </c>
      <c r="Q2195" s="3">
        <f>Table1[[#This Row],[Capacity (MW)]]*0.395*8760*10^-6</f>
        <v>2.3563962000000003</v>
      </c>
      <c r="R2195" s="3" cm="1">
        <f t="array" ref="R2195">AVERAGE(VLOOKUP(_xlfn.TEXTSPLIT(Table1[[#This Row],[Fuel (no space after comma)]], ","), FuelList_Final_EF!$A$2:$B$65, 2, FALSE))</f>
        <v>53.06</v>
      </c>
      <c r="S2195" s="3">
        <f>Table1[[#This Row],[Generation (TWh)]]*10^9*VLOOKUP(Table1[[#This Row],[Turbine/Engine Technology]],Technology_HR!$A$2:$B$11,2,FALSE)*10^-6</f>
        <v>17788434.913800005</v>
      </c>
      <c r="T2195" s="5">
        <f>Table1[[#This Row],[Fuel Consumption (mmBtu)]]*Table1[[#This Row],[Emission Factor (kg CO2/ mmBtu)]]*10^3</f>
        <v>943854356526.22827</v>
      </c>
      <c r="U2195" s="3">
        <f>Table1[[#This Row],[Emissions (g CO2)]]/(Table1[[#This Row],[Generation (TWh)]]*10^9)</f>
        <v>400.54994000000005</v>
      </c>
    </row>
    <row r="2196" spans="1:21" x14ac:dyDescent="0.35">
      <c r="A2196" t="s">
        <v>667</v>
      </c>
      <c r="B2196" t="s">
        <v>3239</v>
      </c>
      <c r="C2196" t="str">
        <f>SUBSTITUTE(Table1[[#This Row],[Fuel]],", ",",")</f>
        <v>fossil gas: natural gas</v>
      </c>
      <c r="D2196" t="s">
        <v>3239</v>
      </c>
      <c r="H2196" t="s">
        <v>3438</v>
      </c>
      <c r="I2196">
        <v>600</v>
      </c>
      <c r="J2196" t="s">
        <v>3450</v>
      </c>
      <c r="K2196" t="s">
        <v>29</v>
      </c>
      <c r="L2196" t="s">
        <v>29</v>
      </c>
      <c r="M2196" t="s">
        <v>29</v>
      </c>
      <c r="N2196">
        <v>22.481568599999999</v>
      </c>
      <c r="O2196">
        <v>113.8715649</v>
      </c>
      <c r="P2196" t="s">
        <v>3485</v>
      </c>
      <c r="Q2196" s="3">
        <f>Table1[[#This Row],[Capacity (MW)]]*0.395*8760*10^-6</f>
        <v>2.07612</v>
      </c>
      <c r="R2196" s="3" cm="1">
        <f t="array" ref="R2196">AVERAGE(VLOOKUP(_xlfn.TEXTSPLIT(Table1[[#This Row],[Fuel (no space after comma)]], ","), FuelList_Final_EF!$A$2:$B$65, 2, FALSE))</f>
        <v>53.06</v>
      </c>
      <c r="S2196" s="3">
        <f>Table1[[#This Row],[Generation (TWh)]]*10^9*VLOOKUP(Table1[[#This Row],[Turbine/Engine Technology]],Technology_HR!$A$2:$B$11,2,FALSE)*10^-6</f>
        <v>15672629.879999999</v>
      </c>
      <c r="T2196" s="5">
        <f>Table1[[#This Row],[Fuel Consumption (mmBtu)]]*Table1[[#This Row],[Emission Factor (kg CO2/ mmBtu)]]*10^3</f>
        <v>831589741432.79993</v>
      </c>
      <c r="U2196" s="3">
        <f>Table1[[#This Row],[Emissions (g CO2)]]/(Table1[[#This Row],[Generation (TWh)]]*10^9)</f>
        <v>400.54993999999999</v>
      </c>
    </row>
    <row r="2197" spans="1:21" x14ac:dyDescent="0.35">
      <c r="A2197" t="s">
        <v>650</v>
      </c>
      <c r="B2197" t="s">
        <v>3274</v>
      </c>
      <c r="C2197" t="str">
        <f>SUBSTITUTE(Table1[[#This Row],[Fuel]],", ",",")</f>
        <v>industrial by-product: blast furnace gas</v>
      </c>
      <c r="D2197" t="s">
        <v>3274</v>
      </c>
      <c r="H2197" t="s">
        <v>3440</v>
      </c>
      <c r="I2197">
        <v>80</v>
      </c>
      <c r="J2197" t="s">
        <v>3446</v>
      </c>
      <c r="K2197">
        <v>2023</v>
      </c>
      <c r="L2197" t="s">
        <v>29</v>
      </c>
      <c r="M2197" t="s">
        <v>29</v>
      </c>
      <c r="N2197">
        <v>34.010579999999997</v>
      </c>
      <c r="O2197">
        <v>116.42264400000001</v>
      </c>
      <c r="P2197" t="s">
        <v>3485</v>
      </c>
      <c r="Q2197" s="3">
        <f>Table1[[#This Row],[Capacity (MW)]]*0.395*8760*10^-6</f>
        <v>0.27681600000000001</v>
      </c>
      <c r="R2197" s="3" cm="1">
        <f t="array" ref="R2197">AVERAGE(VLOOKUP(_xlfn.TEXTSPLIT(Table1[[#This Row],[Fuel (no space after comma)]], ","), FuelList_Final_EF!$A$2:$B$65, 2, FALSE))</f>
        <v>274.32</v>
      </c>
      <c r="S2197" s="3">
        <f>Table1[[#This Row],[Generation (TWh)]]*10^9*VLOOKUP(Table1[[#This Row],[Turbine/Engine Technology]],Technology_HR!$A$2:$B$11,2,FALSE)*10^-6</f>
        <v>2847052.56</v>
      </c>
      <c r="T2197" s="5">
        <f>Table1[[#This Row],[Fuel Consumption (mmBtu)]]*Table1[[#This Row],[Emission Factor (kg CO2/ mmBtu)]]*10^3</f>
        <v>781003458259.19995</v>
      </c>
      <c r="U2197" s="3">
        <f>Table1[[#This Row],[Emissions (g CO2)]]/(Table1[[#This Row],[Generation (TWh)]]*10^9)</f>
        <v>2821.3811999999998</v>
      </c>
    </row>
    <row r="2198" spans="1:21" x14ac:dyDescent="0.35">
      <c r="A2198" t="s">
        <v>668</v>
      </c>
      <c r="B2198" t="s">
        <v>3239</v>
      </c>
      <c r="C2198" t="str">
        <f>SUBSTITUTE(Table1[[#This Row],[Fuel]],", ",",")</f>
        <v>fossil gas: natural gas</v>
      </c>
      <c r="D2198" t="s">
        <v>3239</v>
      </c>
      <c r="H2198" t="s">
        <v>3438</v>
      </c>
      <c r="I2198">
        <v>100</v>
      </c>
      <c r="J2198" t="s">
        <v>3451</v>
      </c>
      <c r="K2198" t="s">
        <v>29</v>
      </c>
      <c r="L2198" t="s">
        <v>29</v>
      </c>
      <c r="M2198" t="s">
        <v>29</v>
      </c>
      <c r="N2198">
        <v>22.939267000000001</v>
      </c>
      <c r="O2198">
        <v>112.899185</v>
      </c>
      <c r="P2198" t="s">
        <v>3485</v>
      </c>
      <c r="Q2198" s="3">
        <f>Table1[[#This Row],[Capacity (MW)]]*0.395*8760*10^-6</f>
        <v>0.34601999999999999</v>
      </c>
      <c r="R2198" s="3" cm="1">
        <f t="array" ref="R2198">AVERAGE(VLOOKUP(_xlfn.TEXTSPLIT(Table1[[#This Row],[Fuel (no space after comma)]], ","), FuelList_Final_EF!$A$2:$B$65, 2, FALSE))</f>
        <v>53.06</v>
      </c>
      <c r="S2198" s="3">
        <f>Table1[[#This Row],[Generation (TWh)]]*10^9*VLOOKUP(Table1[[#This Row],[Turbine/Engine Technology]],Technology_HR!$A$2:$B$11,2,FALSE)*10^-6</f>
        <v>2612104.98</v>
      </c>
      <c r="T2198" s="5">
        <f>Table1[[#This Row],[Fuel Consumption (mmBtu)]]*Table1[[#This Row],[Emission Factor (kg CO2/ mmBtu)]]*10^3</f>
        <v>138598290238.80002</v>
      </c>
      <c r="U2198" s="3">
        <f>Table1[[#This Row],[Emissions (g CO2)]]/(Table1[[#This Row],[Generation (TWh)]]*10^9)</f>
        <v>400.54994000000005</v>
      </c>
    </row>
    <row r="2199" spans="1:21" x14ac:dyDescent="0.35">
      <c r="A2199" t="s">
        <v>668</v>
      </c>
      <c r="B2199" t="s">
        <v>3239</v>
      </c>
      <c r="C2199" t="str">
        <f>SUBSTITUTE(Table1[[#This Row],[Fuel]],", ",",")</f>
        <v>fossil gas: natural gas</v>
      </c>
      <c r="D2199" t="s">
        <v>3239</v>
      </c>
      <c r="H2199" t="s">
        <v>3438</v>
      </c>
      <c r="I2199">
        <v>100</v>
      </c>
      <c r="J2199" t="s">
        <v>3451</v>
      </c>
      <c r="K2199" t="s">
        <v>29</v>
      </c>
      <c r="L2199" t="s">
        <v>29</v>
      </c>
      <c r="M2199" t="s">
        <v>29</v>
      </c>
      <c r="N2199">
        <v>22.939267000000001</v>
      </c>
      <c r="O2199">
        <v>112.899185</v>
      </c>
      <c r="P2199" t="s">
        <v>3485</v>
      </c>
      <c r="Q2199" s="3">
        <f>Table1[[#This Row],[Capacity (MW)]]*0.395*8760*10^-6</f>
        <v>0.34601999999999999</v>
      </c>
      <c r="R2199" s="3" cm="1">
        <f t="array" ref="R2199">AVERAGE(VLOOKUP(_xlfn.TEXTSPLIT(Table1[[#This Row],[Fuel (no space after comma)]], ","), FuelList_Final_EF!$A$2:$B$65, 2, FALSE))</f>
        <v>53.06</v>
      </c>
      <c r="S2199" s="3">
        <f>Table1[[#This Row],[Generation (TWh)]]*10^9*VLOOKUP(Table1[[#This Row],[Turbine/Engine Technology]],Technology_HR!$A$2:$B$11,2,FALSE)*10^-6</f>
        <v>2612104.98</v>
      </c>
      <c r="T2199" s="5">
        <f>Table1[[#This Row],[Fuel Consumption (mmBtu)]]*Table1[[#This Row],[Emission Factor (kg CO2/ mmBtu)]]*10^3</f>
        <v>138598290238.80002</v>
      </c>
      <c r="U2199" s="3">
        <f>Table1[[#This Row],[Emissions (g CO2)]]/(Table1[[#This Row],[Generation (TWh)]]*10^9)</f>
        <v>400.54994000000005</v>
      </c>
    </row>
    <row r="2200" spans="1:21" x14ac:dyDescent="0.35">
      <c r="A2200" t="s">
        <v>668</v>
      </c>
      <c r="B2200" t="s">
        <v>3239</v>
      </c>
      <c r="C2200" t="str">
        <f>SUBSTITUTE(Table1[[#This Row],[Fuel]],", ",",")</f>
        <v>fossil gas: natural gas</v>
      </c>
      <c r="D2200" t="s">
        <v>3239</v>
      </c>
      <c r="H2200" t="s">
        <v>3438</v>
      </c>
      <c r="I2200">
        <v>100</v>
      </c>
      <c r="J2200" t="s">
        <v>3446</v>
      </c>
      <c r="K2200">
        <v>2022</v>
      </c>
      <c r="L2200" t="s">
        <v>29</v>
      </c>
      <c r="M2200" t="s">
        <v>29</v>
      </c>
      <c r="N2200">
        <v>22.939267000000001</v>
      </c>
      <c r="O2200">
        <v>112.899185</v>
      </c>
      <c r="P2200" t="s">
        <v>3485</v>
      </c>
      <c r="Q2200" s="3">
        <f>Table1[[#This Row],[Capacity (MW)]]*0.395*8760*10^-6</f>
        <v>0.34601999999999999</v>
      </c>
      <c r="R2200" s="3" cm="1">
        <f t="array" ref="R2200">AVERAGE(VLOOKUP(_xlfn.TEXTSPLIT(Table1[[#This Row],[Fuel (no space after comma)]], ","), FuelList_Final_EF!$A$2:$B$65, 2, FALSE))</f>
        <v>53.06</v>
      </c>
      <c r="S2200" s="3">
        <f>Table1[[#This Row],[Generation (TWh)]]*10^9*VLOOKUP(Table1[[#This Row],[Turbine/Engine Technology]],Technology_HR!$A$2:$B$11,2,FALSE)*10^-6</f>
        <v>2612104.98</v>
      </c>
      <c r="T2200" s="5">
        <f>Table1[[#This Row],[Fuel Consumption (mmBtu)]]*Table1[[#This Row],[Emission Factor (kg CO2/ mmBtu)]]*10^3</f>
        <v>138598290238.80002</v>
      </c>
      <c r="U2200" s="3">
        <f>Table1[[#This Row],[Emissions (g CO2)]]/(Table1[[#This Row],[Generation (TWh)]]*10^9)</f>
        <v>400.54994000000005</v>
      </c>
    </row>
    <row r="2201" spans="1:21" x14ac:dyDescent="0.35">
      <c r="A2201" t="s">
        <v>668</v>
      </c>
      <c r="B2201" t="s">
        <v>3239</v>
      </c>
      <c r="C2201" t="str">
        <f>SUBSTITUTE(Table1[[#This Row],[Fuel]],", ",",")</f>
        <v>fossil gas: natural gas</v>
      </c>
      <c r="D2201" t="s">
        <v>3239</v>
      </c>
      <c r="H2201" t="s">
        <v>3438</v>
      </c>
      <c r="I2201">
        <v>100</v>
      </c>
      <c r="J2201" t="s">
        <v>3446</v>
      </c>
      <c r="K2201">
        <v>2022</v>
      </c>
      <c r="L2201" t="s">
        <v>29</v>
      </c>
      <c r="M2201" t="s">
        <v>29</v>
      </c>
      <c r="N2201">
        <v>22.939267000000001</v>
      </c>
      <c r="O2201">
        <v>112.899185</v>
      </c>
      <c r="P2201" t="s">
        <v>3485</v>
      </c>
      <c r="Q2201" s="3">
        <f>Table1[[#This Row],[Capacity (MW)]]*0.395*8760*10^-6</f>
        <v>0.34601999999999999</v>
      </c>
      <c r="R2201" s="3" cm="1">
        <f t="array" ref="R2201">AVERAGE(VLOOKUP(_xlfn.TEXTSPLIT(Table1[[#This Row],[Fuel (no space after comma)]], ","), FuelList_Final_EF!$A$2:$B$65, 2, FALSE))</f>
        <v>53.06</v>
      </c>
      <c r="S2201" s="3">
        <f>Table1[[#This Row],[Generation (TWh)]]*10^9*VLOOKUP(Table1[[#This Row],[Turbine/Engine Technology]],Technology_HR!$A$2:$B$11,2,FALSE)*10^-6</f>
        <v>2612104.98</v>
      </c>
      <c r="T2201" s="5">
        <f>Table1[[#This Row],[Fuel Consumption (mmBtu)]]*Table1[[#This Row],[Emission Factor (kg CO2/ mmBtu)]]*10^3</f>
        <v>138598290238.80002</v>
      </c>
      <c r="U2201" s="3">
        <f>Table1[[#This Row],[Emissions (g CO2)]]/(Table1[[#This Row],[Generation (TWh)]]*10^9)</f>
        <v>400.54994000000005</v>
      </c>
    </row>
    <row r="2202" spans="1:21" x14ac:dyDescent="0.35">
      <c r="A2202" t="s">
        <v>668</v>
      </c>
      <c r="B2202" t="s">
        <v>3239</v>
      </c>
      <c r="C2202" t="str">
        <f>SUBSTITUTE(Table1[[#This Row],[Fuel]],", ",",")</f>
        <v>fossil gas: natural gas</v>
      </c>
      <c r="D2202" t="s">
        <v>3239</v>
      </c>
      <c r="H2202" t="s">
        <v>3438</v>
      </c>
      <c r="I2202">
        <v>100</v>
      </c>
      <c r="J2202" t="s">
        <v>3446</v>
      </c>
      <c r="K2202">
        <v>2022</v>
      </c>
      <c r="L2202" t="s">
        <v>29</v>
      </c>
      <c r="M2202" t="s">
        <v>29</v>
      </c>
      <c r="N2202">
        <v>22.939267000000001</v>
      </c>
      <c r="O2202">
        <v>112.899185</v>
      </c>
      <c r="P2202" t="s">
        <v>3485</v>
      </c>
      <c r="Q2202" s="3">
        <f>Table1[[#This Row],[Capacity (MW)]]*0.395*8760*10^-6</f>
        <v>0.34601999999999999</v>
      </c>
      <c r="R2202" s="3" cm="1">
        <f t="array" ref="R2202">AVERAGE(VLOOKUP(_xlfn.TEXTSPLIT(Table1[[#This Row],[Fuel (no space after comma)]], ","), FuelList_Final_EF!$A$2:$B$65, 2, FALSE))</f>
        <v>53.06</v>
      </c>
      <c r="S2202" s="3">
        <f>Table1[[#This Row],[Generation (TWh)]]*10^9*VLOOKUP(Table1[[#This Row],[Turbine/Engine Technology]],Technology_HR!$A$2:$B$11,2,FALSE)*10^-6</f>
        <v>2612104.98</v>
      </c>
      <c r="T2202" s="5">
        <f>Table1[[#This Row],[Fuel Consumption (mmBtu)]]*Table1[[#This Row],[Emission Factor (kg CO2/ mmBtu)]]*10^3</f>
        <v>138598290238.80002</v>
      </c>
      <c r="U2202" s="3">
        <f>Table1[[#This Row],[Emissions (g CO2)]]/(Table1[[#This Row],[Generation (TWh)]]*10^9)</f>
        <v>400.54994000000005</v>
      </c>
    </row>
    <row r="2203" spans="1:21" x14ac:dyDescent="0.35">
      <c r="A2203" t="s">
        <v>669</v>
      </c>
      <c r="B2203" t="s">
        <v>3239</v>
      </c>
      <c r="C2203" t="str">
        <f>SUBSTITUTE(Table1[[#This Row],[Fuel]],", ",",")</f>
        <v>fossil gas: natural gas</v>
      </c>
      <c r="D2203" t="s">
        <v>3239</v>
      </c>
      <c r="H2203" t="s">
        <v>3438</v>
      </c>
      <c r="I2203">
        <v>52</v>
      </c>
      <c r="J2203" t="s">
        <v>3446</v>
      </c>
      <c r="K2203">
        <v>2005</v>
      </c>
      <c r="L2203" t="s">
        <v>29</v>
      </c>
      <c r="M2203" t="s">
        <v>29</v>
      </c>
      <c r="N2203">
        <v>32.246701999999999</v>
      </c>
      <c r="O2203">
        <v>118.805386</v>
      </c>
      <c r="P2203" t="s">
        <v>3485</v>
      </c>
      <c r="Q2203" s="3">
        <f>Table1[[#This Row],[Capacity (MW)]]*0.395*8760*10^-6</f>
        <v>0.17993039999999999</v>
      </c>
      <c r="R2203" s="3" cm="1">
        <f t="array" ref="R2203">AVERAGE(VLOOKUP(_xlfn.TEXTSPLIT(Table1[[#This Row],[Fuel (no space after comma)]], ","), FuelList_Final_EF!$A$2:$B$65, 2, FALSE))</f>
        <v>53.06</v>
      </c>
      <c r="S2203" s="3">
        <f>Table1[[#This Row],[Generation (TWh)]]*10^9*VLOOKUP(Table1[[#This Row],[Turbine/Engine Technology]],Technology_HR!$A$2:$B$11,2,FALSE)*10^-6</f>
        <v>1358294.5895999998</v>
      </c>
      <c r="T2203" s="5">
        <f>Table1[[#This Row],[Fuel Consumption (mmBtu)]]*Table1[[#This Row],[Emission Factor (kg CO2/ mmBtu)]]*10^3</f>
        <v>72071110924.175995</v>
      </c>
      <c r="U2203" s="3">
        <f>Table1[[#This Row],[Emissions (g CO2)]]/(Table1[[#This Row],[Generation (TWh)]]*10^9)</f>
        <v>400.54993999999999</v>
      </c>
    </row>
    <row r="2204" spans="1:21" x14ac:dyDescent="0.35">
      <c r="A2204" t="s">
        <v>669</v>
      </c>
      <c r="B2204" t="s">
        <v>3239</v>
      </c>
      <c r="C2204" t="str">
        <f>SUBSTITUTE(Table1[[#This Row],[Fuel]],", ",",")</f>
        <v>fossil gas: natural gas</v>
      </c>
      <c r="D2204" t="s">
        <v>3239</v>
      </c>
      <c r="H2204" t="s">
        <v>3438</v>
      </c>
      <c r="I2204">
        <v>52</v>
      </c>
      <c r="J2204" t="s">
        <v>3446</v>
      </c>
      <c r="K2204">
        <v>2005</v>
      </c>
      <c r="L2204" t="s">
        <v>29</v>
      </c>
      <c r="M2204" t="s">
        <v>29</v>
      </c>
      <c r="N2204">
        <v>32.246701999999999</v>
      </c>
      <c r="O2204">
        <v>118.805386</v>
      </c>
      <c r="P2204" t="s">
        <v>3485</v>
      </c>
      <c r="Q2204" s="3">
        <f>Table1[[#This Row],[Capacity (MW)]]*0.395*8760*10^-6</f>
        <v>0.17993039999999999</v>
      </c>
      <c r="R2204" s="3" cm="1">
        <f t="array" ref="R2204">AVERAGE(VLOOKUP(_xlfn.TEXTSPLIT(Table1[[#This Row],[Fuel (no space after comma)]], ","), FuelList_Final_EF!$A$2:$B$65, 2, FALSE))</f>
        <v>53.06</v>
      </c>
      <c r="S2204" s="3">
        <f>Table1[[#This Row],[Generation (TWh)]]*10^9*VLOOKUP(Table1[[#This Row],[Turbine/Engine Technology]],Technology_HR!$A$2:$B$11,2,FALSE)*10^-6</f>
        <v>1358294.5895999998</v>
      </c>
      <c r="T2204" s="5">
        <f>Table1[[#This Row],[Fuel Consumption (mmBtu)]]*Table1[[#This Row],[Emission Factor (kg CO2/ mmBtu)]]*10^3</f>
        <v>72071110924.175995</v>
      </c>
      <c r="U2204" s="3">
        <f>Table1[[#This Row],[Emissions (g CO2)]]/(Table1[[#This Row],[Generation (TWh)]]*10^9)</f>
        <v>400.54993999999999</v>
      </c>
    </row>
    <row r="2205" spans="1:21" x14ac:dyDescent="0.35">
      <c r="A2205" t="s">
        <v>669</v>
      </c>
      <c r="B2205" t="s">
        <v>3239</v>
      </c>
      <c r="C2205" t="str">
        <f>SUBSTITUTE(Table1[[#This Row],[Fuel]],", ",",")</f>
        <v>fossil gas: natural gas</v>
      </c>
      <c r="D2205" t="s">
        <v>3239</v>
      </c>
      <c r="H2205" t="s">
        <v>3438</v>
      </c>
      <c r="I2205">
        <v>52</v>
      </c>
      <c r="J2205" t="s">
        <v>3446</v>
      </c>
      <c r="K2205">
        <v>2005</v>
      </c>
      <c r="L2205" t="s">
        <v>29</v>
      </c>
      <c r="M2205" t="s">
        <v>29</v>
      </c>
      <c r="N2205">
        <v>32.246701999999999</v>
      </c>
      <c r="O2205">
        <v>118.805386</v>
      </c>
      <c r="P2205" t="s">
        <v>3485</v>
      </c>
      <c r="Q2205" s="3">
        <f>Table1[[#This Row],[Capacity (MW)]]*0.395*8760*10^-6</f>
        <v>0.17993039999999999</v>
      </c>
      <c r="R2205" s="3" cm="1">
        <f t="array" ref="R2205">AVERAGE(VLOOKUP(_xlfn.TEXTSPLIT(Table1[[#This Row],[Fuel (no space after comma)]], ","), FuelList_Final_EF!$A$2:$B$65, 2, FALSE))</f>
        <v>53.06</v>
      </c>
      <c r="S2205" s="3">
        <f>Table1[[#This Row],[Generation (TWh)]]*10^9*VLOOKUP(Table1[[#This Row],[Turbine/Engine Technology]],Technology_HR!$A$2:$B$11,2,FALSE)*10^-6</f>
        <v>1358294.5895999998</v>
      </c>
      <c r="T2205" s="5">
        <f>Table1[[#This Row],[Fuel Consumption (mmBtu)]]*Table1[[#This Row],[Emission Factor (kg CO2/ mmBtu)]]*10^3</f>
        <v>72071110924.175995</v>
      </c>
      <c r="U2205" s="3">
        <f>Table1[[#This Row],[Emissions (g CO2)]]/(Table1[[#This Row],[Generation (TWh)]]*10^9)</f>
        <v>400.54993999999999</v>
      </c>
    </row>
    <row r="2206" spans="1:21" x14ac:dyDescent="0.35">
      <c r="A2206" t="s">
        <v>670</v>
      </c>
      <c r="B2206" t="s">
        <v>3274</v>
      </c>
      <c r="C2206" t="str">
        <f>SUBSTITUTE(Table1[[#This Row],[Fuel]],", ",",")</f>
        <v>industrial by-product: blast furnace gas</v>
      </c>
      <c r="D2206" t="s">
        <v>3274</v>
      </c>
      <c r="H2206" t="s">
        <v>59</v>
      </c>
      <c r="I2206">
        <v>50</v>
      </c>
      <c r="J2206" t="s">
        <v>3446</v>
      </c>
      <c r="K2206" t="s">
        <v>29</v>
      </c>
      <c r="L2206" t="s">
        <v>29</v>
      </c>
      <c r="M2206" t="s">
        <v>29</v>
      </c>
      <c r="N2206">
        <v>32.187364000000002</v>
      </c>
      <c r="O2206">
        <v>118.73032000000001</v>
      </c>
      <c r="P2206" t="s">
        <v>3485</v>
      </c>
      <c r="Q2206" s="3">
        <f>Table1[[#This Row],[Capacity (MW)]]*0.395*8760*10^-6</f>
        <v>0.17301</v>
      </c>
      <c r="R2206" s="3" cm="1">
        <f t="array" ref="R2206">AVERAGE(VLOOKUP(_xlfn.TEXTSPLIT(Table1[[#This Row],[Fuel (no space after comma)]], ","), FuelList_Final_EF!$A$2:$B$65, 2, FALSE))</f>
        <v>274.32</v>
      </c>
      <c r="S2206" s="3">
        <f>Table1[[#This Row],[Generation (TWh)]]*10^9*VLOOKUP(Table1[[#This Row],[Turbine/Engine Technology]],Technology_HR!$A$2:$B$11,2,FALSE)*10^-6</f>
        <v>1435204.4549999998</v>
      </c>
      <c r="T2206" s="5">
        <f>Table1[[#This Row],[Fuel Consumption (mmBtu)]]*Table1[[#This Row],[Emission Factor (kg CO2/ mmBtu)]]*10^3</f>
        <v>393705286095.59998</v>
      </c>
      <c r="U2206" s="3">
        <f>Table1[[#This Row],[Emissions (g CO2)]]/(Table1[[#This Row],[Generation (TWh)]]*10^9)</f>
        <v>2275.62156</v>
      </c>
    </row>
    <row r="2207" spans="1:21" x14ac:dyDescent="0.35">
      <c r="A2207" t="s">
        <v>670</v>
      </c>
      <c r="B2207" t="s">
        <v>3274</v>
      </c>
      <c r="C2207" t="str">
        <f>SUBSTITUTE(Table1[[#This Row],[Fuel]],", ",",")</f>
        <v>industrial by-product: blast furnace gas</v>
      </c>
      <c r="D2207" t="s">
        <v>3274</v>
      </c>
      <c r="H2207" t="s">
        <v>59</v>
      </c>
      <c r="I2207">
        <v>50</v>
      </c>
      <c r="J2207" t="s">
        <v>3446</v>
      </c>
      <c r="K2207" t="s">
        <v>29</v>
      </c>
      <c r="L2207" t="s">
        <v>29</v>
      </c>
      <c r="M2207" t="s">
        <v>29</v>
      </c>
      <c r="N2207">
        <v>32.187364000000002</v>
      </c>
      <c r="O2207">
        <v>118.73032000000001</v>
      </c>
      <c r="P2207" t="s">
        <v>3485</v>
      </c>
      <c r="Q2207" s="3">
        <f>Table1[[#This Row],[Capacity (MW)]]*0.395*8760*10^-6</f>
        <v>0.17301</v>
      </c>
      <c r="R2207" s="3" cm="1">
        <f t="array" ref="R2207">AVERAGE(VLOOKUP(_xlfn.TEXTSPLIT(Table1[[#This Row],[Fuel (no space after comma)]], ","), FuelList_Final_EF!$A$2:$B$65, 2, FALSE))</f>
        <v>274.32</v>
      </c>
      <c r="S2207" s="3">
        <f>Table1[[#This Row],[Generation (TWh)]]*10^9*VLOOKUP(Table1[[#This Row],[Turbine/Engine Technology]],Technology_HR!$A$2:$B$11,2,FALSE)*10^-6</f>
        <v>1435204.4549999998</v>
      </c>
      <c r="T2207" s="5">
        <f>Table1[[#This Row],[Fuel Consumption (mmBtu)]]*Table1[[#This Row],[Emission Factor (kg CO2/ mmBtu)]]*10^3</f>
        <v>393705286095.59998</v>
      </c>
      <c r="U2207" s="3">
        <f>Table1[[#This Row],[Emissions (g CO2)]]/(Table1[[#This Row],[Generation (TWh)]]*10^9)</f>
        <v>2275.62156</v>
      </c>
    </row>
    <row r="2208" spans="1:21" x14ac:dyDescent="0.35">
      <c r="A2208" t="s">
        <v>670</v>
      </c>
      <c r="B2208" t="s">
        <v>3274</v>
      </c>
      <c r="C2208" t="str">
        <f>SUBSTITUTE(Table1[[#This Row],[Fuel]],", ",",")</f>
        <v>industrial by-product: blast furnace gas</v>
      </c>
      <c r="D2208" t="s">
        <v>3274</v>
      </c>
      <c r="H2208" t="s">
        <v>59</v>
      </c>
      <c r="I2208">
        <v>50</v>
      </c>
      <c r="J2208" t="s">
        <v>3446</v>
      </c>
      <c r="K2208" t="s">
        <v>29</v>
      </c>
      <c r="L2208" t="s">
        <v>29</v>
      </c>
      <c r="M2208" t="s">
        <v>29</v>
      </c>
      <c r="N2208">
        <v>32.187364000000002</v>
      </c>
      <c r="O2208">
        <v>118.73032000000001</v>
      </c>
      <c r="P2208" t="s">
        <v>3485</v>
      </c>
      <c r="Q2208" s="3">
        <f>Table1[[#This Row],[Capacity (MW)]]*0.395*8760*10^-6</f>
        <v>0.17301</v>
      </c>
      <c r="R2208" s="3" cm="1">
        <f t="array" ref="R2208">AVERAGE(VLOOKUP(_xlfn.TEXTSPLIT(Table1[[#This Row],[Fuel (no space after comma)]], ","), FuelList_Final_EF!$A$2:$B$65, 2, FALSE))</f>
        <v>274.32</v>
      </c>
      <c r="S2208" s="3">
        <f>Table1[[#This Row],[Generation (TWh)]]*10^9*VLOOKUP(Table1[[#This Row],[Turbine/Engine Technology]],Technology_HR!$A$2:$B$11,2,FALSE)*10^-6</f>
        <v>1435204.4549999998</v>
      </c>
      <c r="T2208" s="5">
        <f>Table1[[#This Row],[Fuel Consumption (mmBtu)]]*Table1[[#This Row],[Emission Factor (kg CO2/ mmBtu)]]*10^3</f>
        <v>393705286095.59998</v>
      </c>
      <c r="U2208" s="3">
        <f>Table1[[#This Row],[Emissions (g CO2)]]/(Table1[[#This Row],[Generation (TWh)]]*10^9)</f>
        <v>2275.62156</v>
      </c>
    </row>
    <row r="2209" spans="1:21" x14ac:dyDescent="0.35">
      <c r="A2209" t="s">
        <v>670</v>
      </c>
      <c r="B2209" t="s">
        <v>3274</v>
      </c>
      <c r="C2209" t="str">
        <f>SUBSTITUTE(Table1[[#This Row],[Fuel]],", ",",")</f>
        <v>industrial by-product: blast furnace gas</v>
      </c>
      <c r="D2209" t="s">
        <v>3274</v>
      </c>
      <c r="H2209" t="s">
        <v>3440</v>
      </c>
      <c r="I2209">
        <v>120</v>
      </c>
      <c r="J2209" t="s">
        <v>3446</v>
      </c>
      <c r="K2209">
        <v>2020</v>
      </c>
      <c r="L2209" t="s">
        <v>29</v>
      </c>
      <c r="M2209" t="s">
        <v>29</v>
      </c>
      <c r="N2209">
        <v>32.187364000000002</v>
      </c>
      <c r="O2209">
        <v>118.73032000000001</v>
      </c>
      <c r="P2209" t="s">
        <v>3485</v>
      </c>
      <c r="Q2209" s="3">
        <f>Table1[[#This Row],[Capacity (MW)]]*0.395*8760*10^-6</f>
        <v>0.41522400000000004</v>
      </c>
      <c r="R2209" s="3" cm="1">
        <f t="array" ref="R2209">AVERAGE(VLOOKUP(_xlfn.TEXTSPLIT(Table1[[#This Row],[Fuel (no space after comma)]], ","), FuelList_Final_EF!$A$2:$B$65, 2, FALSE))</f>
        <v>274.32</v>
      </c>
      <c r="S2209" s="3">
        <f>Table1[[#This Row],[Generation (TWh)]]*10^9*VLOOKUP(Table1[[#This Row],[Turbine/Engine Technology]],Technology_HR!$A$2:$B$11,2,FALSE)*10^-6</f>
        <v>4270578.84</v>
      </c>
      <c r="T2209" s="5">
        <f>Table1[[#This Row],[Fuel Consumption (mmBtu)]]*Table1[[#This Row],[Emission Factor (kg CO2/ mmBtu)]]*10^3</f>
        <v>1171505187388.7998</v>
      </c>
      <c r="U2209" s="3">
        <f>Table1[[#This Row],[Emissions (g CO2)]]/(Table1[[#This Row],[Generation (TWh)]]*10^9)</f>
        <v>2821.3811999999989</v>
      </c>
    </row>
    <row r="2210" spans="1:21" x14ac:dyDescent="0.35">
      <c r="A2210" t="s">
        <v>670</v>
      </c>
      <c r="B2210" t="s">
        <v>3274</v>
      </c>
      <c r="C2210" t="str">
        <f>SUBSTITUTE(Table1[[#This Row],[Fuel]],", ",",")</f>
        <v>industrial by-product: blast furnace gas</v>
      </c>
      <c r="D2210" t="s">
        <v>3274</v>
      </c>
      <c r="H2210" t="s">
        <v>3440</v>
      </c>
      <c r="I2210">
        <v>120</v>
      </c>
      <c r="J2210" t="s">
        <v>3446</v>
      </c>
      <c r="K2210">
        <v>2022</v>
      </c>
      <c r="L2210" t="s">
        <v>29</v>
      </c>
      <c r="M2210" t="s">
        <v>29</v>
      </c>
      <c r="N2210">
        <v>32.187364000000002</v>
      </c>
      <c r="O2210">
        <v>118.73032000000001</v>
      </c>
      <c r="P2210" t="s">
        <v>3485</v>
      </c>
      <c r="Q2210" s="3">
        <f>Table1[[#This Row],[Capacity (MW)]]*0.395*8760*10^-6</f>
        <v>0.41522400000000004</v>
      </c>
      <c r="R2210" s="3" cm="1">
        <f t="array" ref="R2210">AVERAGE(VLOOKUP(_xlfn.TEXTSPLIT(Table1[[#This Row],[Fuel (no space after comma)]], ","), FuelList_Final_EF!$A$2:$B$65, 2, FALSE))</f>
        <v>274.32</v>
      </c>
      <c r="S2210" s="3">
        <f>Table1[[#This Row],[Generation (TWh)]]*10^9*VLOOKUP(Table1[[#This Row],[Turbine/Engine Technology]],Technology_HR!$A$2:$B$11,2,FALSE)*10^-6</f>
        <v>4270578.84</v>
      </c>
      <c r="T2210" s="5">
        <f>Table1[[#This Row],[Fuel Consumption (mmBtu)]]*Table1[[#This Row],[Emission Factor (kg CO2/ mmBtu)]]*10^3</f>
        <v>1171505187388.7998</v>
      </c>
      <c r="U2210" s="3">
        <f>Table1[[#This Row],[Emissions (g CO2)]]/(Table1[[#This Row],[Generation (TWh)]]*10^9)</f>
        <v>2821.3811999999989</v>
      </c>
    </row>
    <row r="2211" spans="1:21" x14ac:dyDescent="0.35">
      <c r="A2211" t="s">
        <v>671</v>
      </c>
      <c r="B2211" t="s">
        <v>3239</v>
      </c>
      <c r="C2211" t="str">
        <f>SUBSTITUTE(Table1[[#This Row],[Fuel]],", ",",")</f>
        <v>fossil gas: natural gas</v>
      </c>
      <c r="D2211" t="s">
        <v>3239</v>
      </c>
      <c r="H2211" t="s">
        <v>3438</v>
      </c>
      <c r="I2211">
        <v>475</v>
      </c>
      <c r="J2211" t="s">
        <v>3449</v>
      </c>
      <c r="K2211" t="s">
        <v>29</v>
      </c>
      <c r="L2211" t="s">
        <v>29</v>
      </c>
      <c r="M2211" t="s">
        <v>29</v>
      </c>
      <c r="N2211">
        <v>29.524511799999999</v>
      </c>
      <c r="O2211">
        <v>105.0120762</v>
      </c>
      <c r="P2211" t="s">
        <v>3485</v>
      </c>
      <c r="Q2211" s="3">
        <f>Table1[[#This Row],[Capacity (MW)]]*0.395*8760*10^-6</f>
        <v>1.6435949999999999</v>
      </c>
      <c r="R2211" s="3" cm="1">
        <f t="array" ref="R2211">AVERAGE(VLOOKUP(_xlfn.TEXTSPLIT(Table1[[#This Row],[Fuel (no space after comma)]], ","), FuelList_Final_EF!$A$2:$B$65, 2, FALSE))</f>
        <v>53.06</v>
      </c>
      <c r="S2211" s="3">
        <f>Table1[[#This Row],[Generation (TWh)]]*10^9*VLOOKUP(Table1[[#This Row],[Turbine/Engine Technology]],Technology_HR!$A$2:$B$11,2,FALSE)*10^-6</f>
        <v>12407498.654999999</v>
      </c>
      <c r="T2211" s="5">
        <f>Table1[[#This Row],[Fuel Consumption (mmBtu)]]*Table1[[#This Row],[Emission Factor (kg CO2/ mmBtu)]]*10^3</f>
        <v>658341878634.30005</v>
      </c>
      <c r="U2211" s="3">
        <f>Table1[[#This Row],[Emissions (g CO2)]]/(Table1[[#This Row],[Generation (TWh)]]*10^9)</f>
        <v>400.54994000000005</v>
      </c>
    </row>
    <row r="2212" spans="1:21" x14ac:dyDescent="0.35">
      <c r="A2212" t="s">
        <v>671</v>
      </c>
      <c r="B2212" t="s">
        <v>3239</v>
      </c>
      <c r="C2212" t="str">
        <f>SUBSTITUTE(Table1[[#This Row],[Fuel]],", ",",")</f>
        <v>fossil gas: natural gas</v>
      </c>
      <c r="D2212" t="s">
        <v>3239</v>
      </c>
      <c r="H2212" t="s">
        <v>3438</v>
      </c>
      <c r="I2212">
        <v>475</v>
      </c>
      <c r="J2212" t="s">
        <v>3449</v>
      </c>
      <c r="K2212">
        <v>2024</v>
      </c>
      <c r="L2212" t="s">
        <v>29</v>
      </c>
      <c r="M2212" t="s">
        <v>29</v>
      </c>
      <c r="N2212">
        <v>29.524511799999999</v>
      </c>
      <c r="O2212">
        <v>105.0120762</v>
      </c>
      <c r="P2212" t="s">
        <v>3485</v>
      </c>
      <c r="Q2212" s="3">
        <f>Table1[[#This Row],[Capacity (MW)]]*0.395*8760*10^-6</f>
        <v>1.6435949999999999</v>
      </c>
      <c r="R2212" s="3" cm="1">
        <f t="array" ref="R2212">AVERAGE(VLOOKUP(_xlfn.TEXTSPLIT(Table1[[#This Row],[Fuel (no space after comma)]], ","), FuelList_Final_EF!$A$2:$B$65, 2, FALSE))</f>
        <v>53.06</v>
      </c>
      <c r="S2212" s="3">
        <f>Table1[[#This Row],[Generation (TWh)]]*10^9*VLOOKUP(Table1[[#This Row],[Turbine/Engine Technology]],Technology_HR!$A$2:$B$11,2,FALSE)*10^-6</f>
        <v>12407498.654999999</v>
      </c>
      <c r="T2212" s="5">
        <f>Table1[[#This Row],[Fuel Consumption (mmBtu)]]*Table1[[#This Row],[Emission Factor (kg CO2/ mmBtu)]]*10^3</f>
        <v>658341878634.30005</v>
      </c>
      <c r="U2212" s="3">
        <f>Table1[[#This Row],[Emissions (g CO2)]]/(Table1[[#This Row],[Generation (TWh)]]*10^9)</f>
        <v>400.54994000000005</v>
      </c>
    </row>
    <row r="2213" spans="1:21" x14ac:dyDescent="0.35">
      <c r="A2213" t="s">
        <v>671</v>
      </c>
      <c r="B2213" t="s">
        <v>3239</v>
      </c>
      <c r="C2213" t="str">
        <f>SUBSTITUTE(Table1[[#This Row],[Fuel]],", ",",")</f>
        <v>fossil gas: natural gas</v>
      </c>
      <c r="D2213" t="s">
        <v>3239</v>
      </c>
      <c r="H2213" t="s">
        <v>3438</v>
      </c>
      <c r="I2213">
        <v>475</v>
      </c>
      <c r="J2213" t="s">
        <v>3450</v>
      </c>
      <c r="K2213" t="s">
        <v>29</v>
      </c>
      <c r="L2213" t="s">
        <v>29</v>
      </c>
      <c r="M2213" t="s">
        <v>29</v>
      </c>
      <c r="N2213">
        <v>29.524511799999999</v>
      </c>
      <c r="O2213">
        <v>105.0120762</v>
      </c>
      <c r="P2213" t="s">
        <v>3485</v>
      </c>
      <c r="Q2213" s="3">
        <f>Table1[[#This Row],[Capacity (MW)]]*0.395*8760*10^-6</f>
        <v>1.6435949999999999</v>
      </c>
      <c r="R2213" s="3" cm="1">
        <f t="array" ref="R2213">AVERAGE(VLOOKUP(_xlfn.TEXTSPLIT(Table1[[#This Row],[Fuel (no space after comma)]], ","), FuelList_Final_EF!$A$2:$B$65, 2, FALSE))</f>
        <v>53.06</v>
      </c>
      <c r="S2213" s="3">
        <f>Table1[[#This Row],[Generation (TWh)]]*10^9*VLOOKUP(Table1[[#This Row],[Turbine/Engine Technology]],Technology_HR!$A$2:$B$11,2,FALSE)*10^-6</f>
        <v>12407498.654999999</v>
      </c>
      <c r="T2213" s="5">
        <f>Table1[[#This Row],[Fuel Consumption (mmBtu)]]*Table1[[#This Row],[Emission Factor (kg CO2/ mmBtu)]]*10^3</f>
        <v>658341878634.30005</v>
      </c>
      <c r="U2213" s="3">
        <f>Table1[[#This Row],[Emissions (g CO2)]]/(Table1[[#This Row],[Generation (TWh)]]*10^9)</f>
        <v>400.54994000000005</v>
      </c>
    </row>
    <row r="2214" spans="1:21" x14ac:dyDescent="0.35">
      <c r="A2214" t="s">
        <v>671</v>
      </c>
      <c r="B2214" t="s">
        <v>3239</v>
      </c>
      <c r="C2214" t="str">
        <f>SUBSTITUTE(Table1[[#This Row],[Fuel]],", ",",")</f>
        <v>fossil gas: natural gas</v>
      </c>
      <c r="D2214" t="s">
        <v>3239</v>
      </c>
      <c r="H2214" t="s">
        <v>3438</v>
      </c>
      <c r="I2214">
        <v>475</v>
      </c>
      <c r="J2214" t="s">
        <v>3450</v>
      </c>
      <c r="K2214" t="s">
        <v>29</v>
      </c>
      <c r="L2214" t="s">
        <v>29</v>
      </c>
      <c r="M2214" t="s">
        <v>29</v>
      </c>
      <c r="N2214">
        <v>29.524511799999999</v>
      </c>
      <c r="O2214">
        <v>105.0120762</v>
      </c>
      <c r="P2214" t="s">
        <v>3485</v>
      </c>
      <c r="Q2214" s="3">
        <f>Table1[[#This Row],[Capacity (MW)]]*0.395*8760*10^-6</f>
        <v>1.6435949999999999</v>
      </c>
      <c r="R2214" s="3" cm="1">
        <f t="array" ref="R2214">AVERAGE(VLOOKUP(_xlfn.TEXTSPLIT(Table1[[#This Row],[Fuel (no space after comma)]], ","), FuelList_Final_EF!$A$2:$B$65, 2, FALSE))</f>
        <v>53.06</v>
      </c>
      <c r="S2214" s="3">
        <f>Table1[[#This Row],[Generation (TWh)]]*10^9*VLOOKUP(Table1[[#This Row],[Turbine/Engine Technology]],Technology_HR!$A$2:$B$11,2,FALSE)*10^-6</f>
        <v>12407498.654999999</v>
      </c>
      <c r="T2214" s="5">
        <f>Table1[[#This Row],[Fuel Consumption (mmBtu)]]*Table1[[#This Row],[Emission Factor (kg CO2/ mmBtu)]]*10^3</f>
        <v>658341878634.30005</v>
      </c>
      <c r="U2214" s="3">
        <f>Table1[[#This Row],[Emissions (g CO2)]]/(Table1[[#This Row],[Generation (TWh)]]*10^9)</f>
        <v>400.54994000000005</v>
      </c>
    </row>
    <row r="2215" spans="1:21" x14ac:dyDescent="0.35">
      <c r="A2215" t="s">
        <v>672</v>
      </c>
      <c r="B2215" t="s">
        <v>3239</v>
      </c>
      <c r="C2215" t="str">
        <f>SUBSTITUTE(Table1[[#This Row],[Fuel]],", ",",")</f>
        <v>fossil gas: natural gas</v>
      </c>
      <c r="D2215" t="s">
        <v>3239</v>
      </c>
      <c r="H2215" t="s">
        <v>3438</v>
      </c>
      <c r="I2215">
        <v>51.5</v>
      </c>
      <c r="J2215" t="s">
        <v>3446</v>
      </c>
      <c r="K2215">
        <v>2006</v>
      </c>
      <c r="L2215" t="s">
        <v>29</v>
      </c>
      <c r="M2215" t="s">
        <v>29</v>
      </c>
      <c r="N2215">
        <v>29.873633999999999</v>
      </c>
      <c r="O2215">
        <v>121.64885700000001</v>
      </c>
      <c r="P2215" t="s">
        <v>3485</v>
      </c>
      <c r="Q2215" s="3">
        <f>Table1[[#This Row],[Capacity (MW)]]*0.395*8760*10^-6</f>
        <v>0.17820030000000001</v>
      </c>
      <c r="R2215" s="3" cm="1">
        <f t="array" ref="R2215">AVERAGE(VLOOKUP(_xlfn.TEXTSPLIT(Table1[[#This Row],[Fuel (no space after comma)]], ","), FuelList_Final_EF!$A$2:$B$65, 2, FALSE))</f>
        <v>53.06</v>
      </c>
      <c r="S2215" s="3">
        <f>Table1[[#This Row],[Generation (TWh)]]*10^9*VLOOKUP(Table1[[#This Row],[Turbine/Engine Technology]],Technology_HR!$A$2:$B$11,2,FALSE)*10^-6</f>
        <v>1345234.0647</v>
      </c>
      <c r="T2215" s="5">
        <f>Table1[[#This Row],[Fuel Consumption (mmBtu)]]*Table1[[#This Row],[Emission Factor (kg CO2/ mmBtu)]]*10^3</f>
        <v>71378119472.98201</v>
      </c>
      <c r="U2215" s="3">
        <f>Table1[[#This Row],[Emissions (g CO2)]]/(Table1[[#This Row],[Generation (TWh)]]*10^9)</f>
        <v>400.54994000000005</v>
      </c>
    </row>
    <row r="2216" spans="1:21" x14ac:dyDescent="0.35">
      <c r="A2216" t="s">
        <v>672</v>
      </c>
      <c r="B2216" t="s">
        <v>3239</v>
      </c>
      <c r="C2216" t="str">
        <f>SUBSTITUTE(Table1[[#This Row],[Fuel]],", ",",")</f>
        <v>fossil gas: natural gas</v>
      </c>
      <c r="D2216" t="s">
        <v>3239</v>
      </c>
      <c r="H2216" t="s">
        <v>3438</v>
      </c>
      <c r="I2216">
        <v>54.6</v>
      </c>
      <c r="J2216" t="s">
        <v>3446</v>
      </c>
      <c r="K2216">
        <v>2013</v>
      </c>
      <c r="L2216" t="s">
        <v>29</v>
      </c>
      <c r="M2216" t="s">
        <v>29</v>
      </c>
      <c r="N2216">
        <v>29.873633999999999</v>
      </c>
      <c r="O2216">
        <v>121.64885700000001</v>
      </c>
      <c r="P2216" t="s">
        <v>3485</v>
      </c>
      <c r="Q2216" s="3">
        <f>Table1[[#This Row],[Capacity (MW)]]*0.395*8760*10^-6</f>
        <v>0.18892692</v>
      </c>
      <c r="R2216" s="3" cm="1">
        <f t="array" ref="R2216">AVERAGE(VLOOKUP(_xlfn.TEXTSPLIT(Table1[[#This Row],[Fuel (no space after comma)]], ","), FuelList_Final_EF!$A$2:$B$65, 2, FALSE))</f>
        <v>53.06</v>
      </c>
      <c r="S2216" s="3">
        <f>Table1[[#This Row],[Generation (TWh)]]*10^9*VLOOKUP(Table1[[#This Row],[Turbine/Engine Technology]],Technology_HR!$A$2:$B$11,2,FALSE)*10^-6</f>
        <v>1426209.31908</v>
      </c>
      <c r="T2216" s="5">
        <f>Table1[[#This Row],[Fuel Consumption (mmBtu)]]*Table1[[#This Row],[Emission Factor (kg CO2/ mmBtu)]]*10^3</f>
        <v>75674666470.384811</v>
      </c>
      <c r="U2216" s="3">
        <f>Table1[[#This Row],[Emissions (g CO2)]]/(Table1[[#This Row],[Generation (TWh)]]*10^9)</f>
        <v>400.54994000000005</v>
      </c>
    </row>
    <row r="2217" spans="1:21" x14ac:dyDescent="0.35">
      <c r="A2217" t="s">
        <v>673</v>
      </c>
      <c r="B2217" t="s">
        <v>3242</v>
      </c>
      <c r="C2217" t="str">
        <f>SUBSTITUTE(Table1[[#This Row],[Fuel]],", ",",")</f>
        <v>fossil gas: lng</v>
      </c>
      <c r="D2217" t="s">
        <v>3242</v>
      </c>
      <c r="H2217" t="s">
        <v>3436</v>
      </c>
      <c r="I2217">
        <v>101</v>
      </c>
      <c r="J2217" t="s">
        <v>3446</v>
      </c>
      <c r="K2217">
        <v>2009</v>
      </c>
      <c r="L2217" t="s">
        <v>29</v>
      </c>
      <c r="M2217" t="s">
        <v>29</v>
      </c>
      <c r="N2217">
        <v>29.871568</v>
      </c>
      <c r="O2217">
        <v>121.413095</v>
      </c>
      <c r="P2217" t="s">
        <v>3485</v>
      </c>
      <c r="Q2217" s="3">
        <f>Table1[[#This Row],[Capacity (MW)]]*0.395*8760*10^-6</f>
        <v>0.34948020000000002</v>
      </c>
      <c r="R2217" s="3" cm="1">
        <f t="array" ref="R2217">AVERAGE(VLOOKUP(_xlfn.TEXTSPLIT(Table1[[#This Row],[Fuel (no space after comma)]], ","), FuelList_Final_EF!$A$2:$B$65, 2, FALSE))</f>
        <v>67.685819715340017</v>
      </c>
      <c r="S2217" s="3">
        <f>Table1[[#This Row],[Generation (TWh)]]*10^9*VLOOKUP(Table1[[#This Row],[Turbine/Engine Technology]],Technology_HR!$A$2:$B$11,2,FALSE)*10^-6</f>
        <v>3847777.0019999999</v>
      </c>
      <c r="T2217" s="5">
        <f>Table1[[#This Row],[Fuel Consumption (mmBtu)]]*Table1[[#This Row],[Emission Factor (kg CO2/ mmBtu)]]*10^3</f>
        <v>260439940462.20349</v>
      </c>
      <c r="U2217" s="3">
        <f>Table1[[#This Row],[Emissions (g CO2)]]/(Table1[[#This Row],[Generation (TWh)]]*10^9)</f>
        <v>745.22087506589355</v>
      </c>
    </row>
    <row r="2218" spans="1:21" x14ac:dyDescent="0.35">
      <c r="A2218" t="s">
        <v>674</v>
      </c>
      <c r="B2218" t="s">
        <v>3239</v>
      </c>
      <c r="C2218" t="str">
        <f>SUBSTITUTE(Table1[[#This Row],[Fuel]],", ",",")</f>
        <v>fossil gas: natural gas</v>
      </c>
      <c r="D2218" t="s">
        <v>3239</v>
      </c>
      <c r="H2218" t="s">
        <v>3438</v>
      </c>
      <c r="I2218">
        <v>54.6</v>
      </c>
      <c r="J2218" t="s">
        <v>3446</v>
      </c>
      <c r="K2218">
        <v>2016</v>
      </c>
      <c r="L2218" t="s">
        <v>29</v>
      </c>
      <c r="M2218" t="s">
        <v>29</v>
      </c>
      <c r="N2218">
        <v>29.745607</v>
      </c>
      <c r="O2218">
        <v>121.87562800000001</v>
      </c>
      <c r="P2218" t="s">
        <v>3485</v>
      </c>
      <c r="Q2218" s="3">
        <f>Table1[[#This Row],[Capacity (MW)]]*0.395*8760*10^-6</f>
        <v>0.18892692</v>
      </c>
      <c r="R2218" s="3" cm="1">
        <f t="array" ref="R2218">AVERAGE(VLOOKUP(_xlfn.TEXTSPLIT(Table1[[#This Row],[Fuel (no space after comma)]], ","), FuelList_Final_EF!$A$2:$B$65, 2, FALSE))</f>
        <v>53.06</v>
      </c>
      <c r="S2218" s="3">
        <f>Table1[[#This Row],[Generation (TWh)]]*10^9*VLOOKUP(Table1[[#This Row],[Turbine/Engine Technology]],Technology_HR!$A$2:$B$11,2,FALSE)*10^-6</f>
        <v>1426209.31908</v>
      </c>
      <c r="T2218" s="5">
        <f>Table1[[#This Row],[Fuel Consumption (mmBtu)]]*Table1[[#This Row],[Emission Factor (kg CO2/ mmBtu)]]*10^3</f>
        <v>75674666470.384811</v>
      </c>
      <c r="U2218" s="3">
        <f>Table1[[#This Row],[Emissions (g CO2)]]/(Table1[[#This Row],[Generation (TWh)]]*10^9)</f>
        <v>400.54994000000005</v>
      </c>
    </row>
    <row r="2219" spans="1:21" x14ac:dyDescent="0.35">
      <c r="A2219" t="s">
        <v>675</v>
      </c>
      <c r="B2219" t="s">
        <v>3242</v>
      </c>
      <c r="C2219" t="str">
        <f>SUBSTITUTE(Table1[[#This Row],[Fuel]],", ",",")</f>
        <v>fossil gas: lng</v>
      </c>
      <c r="D2219" t="s">
        <v>3242</v>
      </c>
      <c r="H2219" t="s">
        <v>3438</v>
      </c>
      <c r="I2219">
        <v>200</v>
      </c>
      <c r="J2219" t="s">
        <v>3446</v>
      </c>
      <c r="K2219">
        <v>2014</v>
      </c>
      <c r="L2219" t="s">
        <v>29</v>
      </c>
      <c r="M2219" t="s">
        <v>29</v>
      </c>
      <c r="N2219">
        <v>38.511733</v>
      </c>
      <c r="O2219">
        <v>106.324551</v>
      </c>
      <c r="P2219" t="s">
        <v>3485</v>
      </c>
      <c r="Q2219" s="3">
        <f>Table1[[#This Row],[Capacity (MW)]]*0.395*8760*10^-6</f>
        <v>0.69203999999999999</v>
      </c>
      <c r="R2219" s="3" cm="1">
        <f t="array" ref="R2219">AVERAGE(VLOOKUP(_xlfn.TEXTSPLIT(Table1[[#This Row],[Fuel (no space after comma)]], ","), FuelList_Final_EF!$A$2:$B$65, 2, FALSE))</f>
        <v>67.685819715340017</v>
      </c>
      <c r="S2219" s="3">
        <f>Table1[[#This Row],[Generation (TWh)]]*10^9*VLOOKUP(Table1[[#This Row],[Turbine/Engine Technology]],Technology_HR!$A$2:$B$11,2,FALSE)*10^-6</f>
        <v>5224209.96</v>
      </c>
      <c r="T2219" s="5">
        <f>Table1[[#This Row],[Fuel Consumption (mmBtu)]]*Table1[[#This Row],[Emission Factor (kg CO2/ mmBtu)]]*10^3</f>
        <v>353604933507.64368</v>
      </c>
      <c r="U2219" s="3">
        <f>Table1[[#This Row],[Emissions (g CO2)]]/(Table1[[#This Row],[Generation (TWh)]]*10^9)</f>
        <v>510.96025303110179</v>
      </c>
    </row>
    <row r="2220" spans="1:21" x14ac:dyDescent="0.35">
      <c r="A2220" t="s">
        <v>675</v>
      </c>
      <c r="B2220" t="s">
        <v>3242</v>
      </c>
      <c r="C2220" t="str">
        <f>SUBSTITUTE(Table1[[#This Row],[Fuel]],", ",",")</f>
        <v>fossil gas: lng</v>
      </c>
      <c r="D2220" t="s">
        <v>3242</v>
      </c>
      <c r="H2220" t="s">
        <v>3438</v>
      </c>
      <c r="I2220">
        <v>200</v>
      </c>
      <c r="J2220" t="s">
        <v>3446</v>
      </c>
      <c r="K2220">
        <v>2014</v>
      </c>
      <c r="L2220" t="s">
        <v>29</v>
      </c>
      <c r="M2220" t="s">
        <v>29</v>
      </c>
      <c r="N2220">
        <v>38.511733</v>
      </c>
      <c r="O2220">
        <v>106.324551</v>
      </c>
      <c r="P2220" t="s">
        <v>3485</v>
      </c>
      <c r="Q2220" s="3">
        <f>Table1[[#This Row],[Capacity (MW)]]*0.395*8760*10^-6</f>
        <v>0.69203999999999999</v>
      </c>
      <c r="R2220" s="3" cm="1">
        <f t="array" ref="R2220">AVERAGE(VLOOKUP(_xlfn.TEXTSPLIT(Table1[[#This Row],[Fuel (no space after comma)]], ","), FuelList_Final_EF!$A$2:$B$65, 2, FALSE))</f>
        <v>67.685819715340017</v>
      </c>
      <c r="S2220" s="3">
        <f>Table1[[#This Row],[Generation (TWh)]]*10^9*VLOOKUP(Table1[[#This Row],[Turbine/Engine Technology]],Technology_HR!$A$2:$B$11,2,FALSE)*10^-6</f>
        <v>5224209.96</v>
      </c>
      <c r="T2220" s="5">
        <f>Table1[[#This Row],[Fuel Consumption (mmBtu)]]*Table1[[#This Row],[Emission Factor (kg CO2/ mmBtu)]]*10^3</f>
        <v>353604933507.64368</v>
      </c>
      <c r="U2220" s="3">
        <f>Table1[[#This Row],[Emissions (g CO2)]]/(Table1[[#This Row],[Generation (TWh)]]*10^9)</f>
        <v>510.96025303110179</v>
      </c>
    </row>
    <row r="2221" spans="1:21" x14ac:dyDescent="0.35">
      <c r="A2221" t="s">
        <v>675</v>
      </c>
      <c r="B2221" t="s">
        <v>3242</v>
      </c>
      <c r="C2221" t="str">
        <f>SUBSTITUTE(Table1[[#This Row],[Fuel]],", ",",")</f>
        <v>fossil gas: lng</v>
      </c>
      <c r="D2221" t="s">
        <v>3242</v>
      </c>
      <c r="H2221" t="s">
        <v>3438</v>
      </c>
      <c r="I2221">
        <v>200</v>
      </c>
      <c r="J2221" t="s">
        <v>3446</v>
      </c>
      <c r="K2221">
        <v>2014</v>
      </c>
      <c r="L2221" t="s">
        <v>29</v>
      </c>
      <c r="M2221" t="s">
        <v>29</v>
      </c>
      <c r="N2221">
        <v>38.511733</v>
      </c>
      <c r="O2221">
        <v>106.324551</v>
      </c>
      <c r="P2221" t="s">
        <v>3485</v>
      </c>
      <c r="Q2221" s="3">
        <f>Table1[[#This Row],[Capacity (MW)]]*0.395*8760*10^-6</f>
        <v>0.69203999999999999</v>
      </c>
      <c r="R2221" s="3" cm="1">
        <f t="array" ref="R2221">AVERAGE(VLOOKUP(_xlfn.TEXTSPLIT(Table1[[#This Row],[Fuel (no space after comma)]], ","), FuelList_Final_EF!$A$2:$B$65, 2, FALSE))</f>
        <v>67.685819715340017</v>
      </c>
      <c r="S2221" s="3">
        <f>Table1[[#This Row],[Generation (TWh)]]*10^9*VLOOKUP(Table1[[#This Row],[Turbine/Engine Technology]],Technology_HR!$A$2:$B$11,2,FALSE)*10^-6</f>
        <v>5224209.96</v>
      </c>
      <c r="T2221" s="5">
        <f>Table1[[#This Row],[Fuel Consumption (mmBtu)]]*Table1[[#This Row],[Emission Factor (kg CO2/ mmBtu)]]*10^3</f>
        <v>353604933507.64368</v>
      </c>
      <c r="U2221" s="3">
        <f>Table1[[#This Row],[Emissions (g CO2)]]/(Table1[[#This Row],[Generation (TWh)]]*10^9)</f>
        <v>510.96025303110179</v>
      </c>
    </row>
    <row r="2222" spans="1:21" x14ac:dyDescent="0.35">
      <c r="A2222" t="s">
        <v>675</v>
      </c>
      <c r="B2222" t="s">
        <v>3242</v>
      </c>
      <c r="C2222" t="str">
        <f>SUBSTITUTE(Table1[[#This Row],[Fuel]],", ",",")</f>
        <v>fossil gas: lng</v>
      </c>
      <c r="D2222" t="s">
        <v>3242</v>
      </c>
      <c r="H2222" t="s">
        <v>3438</v>
      </c>
      <c r="I2222">
        <v>200</v>
      </c>
      <c r="J2222" t="s">
        <v>3446</v>
      </c>
      <c r="K2222">
        <v>2014</v>
      </c>
      <c r="L2222" t="s">
        <v>29</v>
      </c>
      <c r="M2222" t="s">
        <v>29</v>
      </c>
      <c r="N2222">
        <v>38.511733</v>
      </c>
      <c r="O2222">
        <v>106.324551</v>
      </c>
      <c r="P2222" t="s">
        <v>3485</v>
      </c>
      <c r="Q2222" s="3">
        <f>Table1[[#This Row],[Capacity (MW)]]*0.395*8760*10^-6</f>
        <v>0.69203999999999999</v>
      </c>
      <c r="R2222" s="3" cm="1">
        <f t="array" ref="R2222">AVERAGE(VLOOKUP(_xlfn.TEXTSPLIT(Table1[[#This Row],[Fuel (no space after comma)]], ","), FuelList_Final_EF!$A$2:$B$65, 2, FALSE))</f>
        <v>67.685819715340017</v>
      </c>
      <c r="S2222" s="3">
        <f>Table1[[#This Row],[Generation (TWh)]]*10^9*VLOOKUP(Table1[[#This Row],[Turbine/Engine Technology]],Technology_HR!$A$2:$B$11,2,FALSE)*10^-6</f>
        <v>5224209.96</v>
      </c>
      <c r="T2222" s="5">
        <f>Table1[[#This Row],[Fuel Consumption (mmBtu)]]*Table1[[#This Row],[Emission Factor (kg CO2/ mmBtu)]]*10^3</f>
        <v>353604933507.64368</v>
      </c>
      <c r="U2222" s="3">
        <f>Table1[[#This Row],[Emissions (g CO2)]]/(Table1[[#This Row],[Generation (TWh)]]*10^9)</f>
        <v>510.96025303110179</v>
      </c>
    </row>
    <row r="2223" spans="1:21" x14ac:dyDescent="0.35">
      <c r="A2223" t="s">
        <v>676</v>
      </c>
      <c r="B2223" t="s">
        <v>3274</v>
      </c>
      <c r="C2223" t="str">
        <f>SUBSTITUTE(Table1[[#This Row],[Fuel]],", ",",")</f>
        <v>industrial by-product: blast furnace gas</v>
      </c>
      <c r="D2223" t="s">
        <v>3274</v>
      </c>
      <c r="H2223" t="s">
        <v>3440</v>
      </c>
      <c r="I2223">
        <v>55</v>
      </c>
      <c r="J2223" t="s">
        <v>3446</v>
      </c>
      <c r="K2223">
        <v>2022</v>
      </c>
      <c r="L2223" t="s">
        <v>29</v>
      </c>
      <c r="M2223" t="s">
        <v>29</v>
      </c>
      <c r="N2223">
        <v>37.641033499999999</v>
      </c>
      <c r="O2223">
        <v>105.2324349</v>
      </c>
      <c r="P2223" t="s">
        <v>3485</v>
      </c>
      <c r="Q2223" s="3">
        <f>Table1[[#This Row],[Capacity (MW)]]*0.395*8760*10^-6</f>
        <v>0.19031099999999998</v>
      </c>
      <c r="R2223" s="3" cm="1">
        <f t="array" ref="R2223">AVERAGE(VLOOKUP(_xlfn.TEXTSPLIT(Table1[[#This Row],[Fuel (no space after comma)]], ","), FuelList_Final_EF!$A$2:$B$65, 2, FALSE))</f>
        <v>274.32</v>
      </c>
      <c r="S2223" s="3">
        <f>Table1[[#This Row],[Generation (TWh)]]*10^9*VLOOKUP(Table1[[#This Row],[Turbine/Engine Technology]],Technology_HR!$A$2:$B$11,2,FALSE)*10^-6</f>
        <v>1957348.6349999998</v>
      </c>
      <c r="T2223" s="5">
        <f>Table1[[#This Row],[Fuel Consumption (mmBtu)]]*Table1[[#This Row],[Emission Factor (kg CO2/ mmBtu)]]*10^3</f>
        <v>536939877553.19989</v>
      </c>
      <c r="U2223" s="3">
        <f>Table1[[#This Row],[Emissions (g CO2)]]/(Table1[[#This Row],[Generation (TWh)]]*10^9)</f>
        <v>2821.3811999999998</v>
      </c>
    </row>
    <row r="2224" spans="1:21" x14ac:dyDescent="0.35">
      <c r="A2224" t="s">
        <v>677</v>
      </c>
      <c r="B2224" t="s">
        <v>3274</v>
      </c>
      <c r="C2224" t="str">
        <f>SUBSTITUTE(Table1[[#This Row],[Fuel]],", ",",")</f>
        <v>industrial by-product: blast furnace gas</v>
      </c>
      <c r="D2224" t="s">
        <v>3274</v>
      </c>
      <c r="H2224" t="s">
        <v>3440</v>
      </c>
      <c r="I2224">
        <v>80</v>
      </c>
      <c r="J2224" t="s">
        <v>3446</v>
      </c>
      <c r="K2224" t="s">
        <v>29</v>
      </c>
      <c r="L2224" t="s">
        <v>29</v>
      </c>
      <c r="M2224" t="s">
        <v>29</v>
      </c>
      <c r="N2224">
        <v>39.216687200000003</v>
      </c>
      <c r="O2224">
        <v>106.69379669999999</v>
      </c>
      <c r="P2224" t="s">
        <v>3485</v>
      </c>
      <c r="Q2224" s="3">
        <f>Table1[[#This Row],[Capacity (MW)]]*0.395*8760*10^-6</f>
        <v>0.27681600000000001</v>
      </c>
      <c r="R2224" s="3" cm="1">
        <f t="array" ref="R2224">AVERAGE(VLOOKUP(_xlfn.TEXTSPLIT(Table1[[#This Row],[Fuel (no space after comma)]], ","), FuelList_Final_EF!$A$2:$B$65, 2, FALSE))</f>
        <v>274.32</v>
      </c>
      <c r="S2224" s="3">
        <f>Table1[[#This Row],[Generation (TWh)]]*10^9*VLOOKUP(Table1[[#This Row],[Turbine/Engine Technology]],Technology_HR!$A$2:$B$11,2,FALSE)*10^-6</f>
        <v>2847052.56</v>
      </c>
      <c r="T2224" s="5">
        <f>Table1[[#This Row],[Fuel Consumption (mmBtu)]]*Table1[[#This Row],[Emission Factor (kg CO2/ mmBtu)]]*10^3</f>
        <v>781003458259.19995</v>
      </c>
      <c r="U2224" s="3">
        <f>Table1[[#This Row],[Emissions (g CO2)]]/(Table1[[#This Row],[Generation (TWh)]]*10^9)</f>
        <v>2821.3811999999998</v>
      </c>
    </row>
    <row r="2225" spans="1:21" x14ac:dyDescent="0.35">
      <c r="A2225" t="s">
        <v>677</v>
      </c>
      <c r="B2225" t="s">
        <v>3274</v>
      </c>
      <c r="C2225" t="str">
        <f>SUBSTITUTE(Table1[[#This Row],[Fuel]],", ",",")</f>
        <v>industrial by-product: blast furnace gas</v>
      </c>
      <c r="D2225" t="s">
        <v>3274</v>
      </c>
      <c r="H2225" t="s">
        <v>3440</v>
      </c>
      <c r="I2225">
        <v>80</v>
      </c>
      <c r="J2225" t="s">
        <v>3444</v>
      </c>
      <c r="K2225" t="s">
        <v>29</v>
      </c>
      <c r="L2225" t="s">
        <v>29</v>
      </c>
      <c r="M2225" t="s">
        <v>29</v>
      </c>
      <c r="N2225">
        <v>39.216687200000003</v>
      </c>
      <c r="O2225">
        <v>106.69379669999999</v>
      </c>
      <c r="P2225" t="s">
        <v>3485</v>
      </c>
      <c r="Q2225" s="3">
        <f>Table1[[#This Row],[Capacity (MW)]]*0.395*8760*10^-6</f>
        <v>0.27681600000000001</v>
      </c>
      <c r="R2225" s="3" cm="1">
        <f t="array" ref="R2225">AVERAGE(VLOOKUP(_xlfn.TEXTSPLIT(Table1[[#This Row],[Fuel (no space after comma)]], ","), FuelList_Final_EF!$A$2:$B$65, 2, FALSE))</f>
        <v>274.32</v>
      </c>
      <c r="S2225" s="3">
        <f>Table1[[#This Row],[Generation (TWh)]]*10^9*VLOOKUP(Table1[[#This Row],[Turbine/Engine Technology]],Technology_HR!$A$2:$B$11,2,FALSE)*10^-6</f>
        <v>2847052.56</v>
      </c>
      <c r="T2225" s="5">
        <f>Table1[[#This Row],[Fuel Consumption (mmBtu)]]*Table1[[#This Row],[Emission Factor (kg CO2/ mmBtu)]]*10^3</f>
        <v>781003458259.19995</v>
      </c>
      <c r="U2225" s="3">
        <f>Table1[[#This Row],[Emissions (g CO2)]]/(Table1[[#This Row],[Generation (TWh)]]*10^9)</f>
        <v>2821.3811999999998</v>
      </c>
    </row>
    <row r="2226" spans="1:21" x14ac:dyDescent="0.35">
      <c r="A2226" t="s">
        <v>675</v>
      </c>
      <c r="B2226" t="s">
        <v>3242</v>
      </c>
      <c r="C2226" t="str">
        <f>SUBSTITUTE(Table1[[#This Row],[Fuel]],", ",",")</f>
        <v>fossil gas: lng</v>
      </c>
      <c r="D2226" t="s">
        <v>3242</v>
      </c>
      <c r="H2226" t="s">
        <v>3438</v>
      </c>
      <c r="I2226">
        <v>64</v>
      </c>
      <c r="J2226" t="s">
        <v>3446</v>
      </c>
      <c r="K2226">
        <v>2009</v>
      </c>
      <c r="L2226" t="s">
        <v>29</v>
      </c>
      <c r="M2226" t="s">
        <v>29</v>
      </c>
      <c r="N2226">
        <v>38.473008999999998</v>
      </c>
      <c r="O2226">
        <v>106.25673399999999</v>
      </c>
      <c r="P2226" t="s">
        <v>3485</v>
      </c>
      <c r="Q2226" s="3">
        <f>Table1[[#This Row],[Capacity (MW)]]*0.395*8760*10^-6</f>
        <v>0.22145280000000001</v>
      </c>
      <c r="R2226" s="3" cm="1">
        <f t="array" ref="R2226">AVERAGE(VLOOKUP(_xlfn.TEXTSPLIT(Table1[[#This Row],[Fuel (no space after comma)]], ","), FuelList_Final_EF!$A$2:$B$65, 2, FALSE))</f>
        <v>67.685819715340017</v>
      </c>
      <c r="S2226" s="3">
        <f>Table1[[#This Row],[Generation (TWh)]]*10^9*VLOOKUP(Table1[[#This Row],[Turbine/Engine Technology]],Technology_HR!$A$2:$B$11,2,FALSE)*10^-6</f>
        <v>1671747.1871999998</v>
      </c>
      <c r="T2226" s="5">
        <f>Table1[[#This Row],[Fuel Consumption (mmBtu)]]*Table1[[#This Row],[Emission Factor (kg CO2/ mmBtu)]]*10^3</f>
        <v>113153578722.44597</v>
      </c>
      <c r="U2226" s="3">
        <f>Table1[[#This Row],[Emissions (g CO2)]]/(Table1[[#This Row],[Generation (TWh)]]*10^9)</f>
        <v>510.96025303110173</v>
      </c>
    </row>
    <row r="2227" spans="1:21" x14ac:dyDescent="0.35">
      <c r="A2227" t="s">
        <v>675</v>
      </c>
      <c r="B2227" t="s">
        <v>3242</v>
      </c>
      <c r="C2227" t="str">
        <f>SUBSTITUTE(Table1[[#This Row],[Fuel]],", ",",")</f>
        <v>fossil gas: lng</v>
      </c>
      <c r="D2227" t="s">
        <v>3242</v>
      </c>
      <c r="H2227" t="s">
        <v>3438</v>
      </c>
      <c r="I2227">
        <v>200</v>
      </c>
      <c r="J2227" t="s">
        <v>3446</v>
      </c>
      <c r="K2227" t="s">
        <v>29</v>
      </c>
      <c r="L2227" t="s">
        <v>29</v>
      </c>
      <c r="M2227" t="s">
        <v>29</v>
      </c>
      <c r="N2227">
        <v>38.473008999999998</v>
      </c>
      <c r="O2227">
        <v>106.25673399999999</v>
      </c>
      <c r="P2227" t="s">
        <v>3485</v>
      </c>
      <c r="Q2227" s="3">
        <f>Table1[[#This Row],[Capacity (MW)]]*0.395*8760*10^-6</f>
        <v>0.69203999999999999</v>
      </c>
      <c r="R2227" s="3" cm="1">
        <f t="array" ref="R2227">AVERAGE(VLOOKUP(_xlfn.TEXTSPLIT(Table1[[#This Row],[Fuel (no space after comma)]], ","), FuelList_Final_EF!$A$2:$B$65, 2, FALSE))</f>
        <v>67.685819715340017</v>
      </c>
      <c r="S2227" s="3">
        <f>Table1[[#This Row],[Generation (TWh)]]*10^9*VLOOKUP(Table1[[#This Row],[Turbine/Engine Technology]],Technology_HR!$A$2:$B$11,2,FALSE)*10^-6</f>
        <v>5224209.96</v>
      </c>
      <c r="T2227" s="5">
        <f>Table1[[#This Row],[Fuel Consumption (mmBtu)]]*Table1[[#This Row],[Emission Factor (kg CO2/ mmBtu)]]*10^3</f>
        <v>353604933507.64368</v>
      </c>
      <c r="U2227" s="3">
        <f>Table1[[#This Row],[Emissions (g CO2)]]/(Table1[[#This Row],[Generation (TWh)]]*10^9)</f>
        <v>510.96025303110179</v>
      </c>
    </row>
    <row r="2228" spans="1:21" x14ac:dyDescent="0.35">
      <c r="A2228" t="s">
        <v>678</v>
      </c>
      <c r="B2228" t="s">
        <v>3274</v>
      </c>
      <c r="C2228" t="str">
        <f>SUBSTITUTE(Table1[[#This Row],[Fuel]],", ",",")</f>
        <v>industrial by-product: blast furnace gas</v>
      </c>
      <c r="D2228" t="s">
        <v>3274</v>
      </c>
      <c r="H2228" t="s">
        <v>3440</v>
      </c>
      <c r="I2228">
        <v>100</v>
      </c>
      <c r="J2228" t="s">
        <v>3446</v>
      </c>
      <c r="K2228">
        <v>2022</v>
      </c>
      <c r="L2228" t="s">
        <v>29</v>
      </c>
      <c r="M2228" t="s">
        <v>29</v>
      </c>
      <c r="N2228">
        <v>26.563898999999999</v>
      </c>
      <c r="O2228">
        <v>101.677869</v>
      </c>
      <c r="P2228" t="s">
        <v>3485</v>
      </c>
      <c r="Q2228" s="3">
        <f>Table1[[#This Row],[Capacity (MW)]]*0.395*8760*10^-6</f>
        <v>0.34601999999999999</v>
      </c>
      <c r="R2228" s="3" cm="1">
        <f t="array" ref="R2228">AVERAGE(VLOOKUP(_xlfn.TEXTSPLIT(Table1[[#This Row],[Fuel (no space after comma)]], ","), FuelList_Final_EF!$A$2:$B$65, 2, FALSE))</f>
        <v>274.32</v>
      </c>
      <c r="S2228" s="3">
        <f>Table1[[#This Row],[Generation (TWh)]]*10^9*VLOOKUP(Table1[[#This Row],[Turbine/Engine Technology]],Technology_HR!$A$2:$B$11,2,FALSE)*10^-6</f>
        <v>3558815.6999999997</v>
      </c>
      <c r="T2228" s="5">
        <f>Table1[[#This Row],[Fuel Consumption (mmBtu)]]*Table1[[#This Row],[Emission Factor (kg CO2/ mmBtu)]]*10^3</f>
        <v>976254322823.99988</v>
      </c>
      <c r="U2228" s="3">
        <f>Table1[[#This Row],[Emissions (g CO2)]]/(Table1[[#This Row],[Generation (TWh)]]*10^9)</f>
        <v>2821.3811999999998</v>
      </c>
    </row>
    <row r="2229" spans="1:21" x14ac:dyDescent="0.35">
      <c r="A2229" t="s">
        <v>679</v>
      </c>
      <c r="B2229" t="s">
        <v>3274</v>
      </c>
      <c r="C2229" t="str">
        <f>SUBSTITUTE(Table1[[#This Row],[Fuel]],", ",",")</f>
        <v>industrial by-product: blast furnace gas</v>
      </c>
      <c r="D2229" t="s">
        <v>3274</v>
      </c>
      <c r="H2229" t="s">
        <v>3440</v>
      </c>
      <c r="I2229">
        <v>100</v>
      </c>
      <c r="J2229" t="s">
        <v>3446</v>
      </c>
      <c r="K2229">
        <v>2024</v>
      </c>
      <c r="L2229" t="s">
        <v>29</v>
      </c>
      <c r="M2229" t="s">
        <v>29</v>
      </c>
      <c r="N2229">
        <v>26.563898999999999</v>
      </c>
      <c r="O2229">
        <v>101.677869</v>
      </c>
      <c r="P2229" t="s">
        <v>3485</v>
      </c>
      <c r="Q2229" s="3">
        <f>Table1[[#This Row],[Capacity (MW)]]*0.395*8760*10^-6</f>
        <v>0.34601999999999999</v>
      </c>
      <c r="R2229" s="3" cm="1">
        <f t="array" ref="R2229">AVERAGE(VLOOKUP(_xlfn.TEXTSPLIT(Table1[[#This Row],[Fuel (no space after comma)]], ","), FuelList_Final_EF!$A$2:$B$65, 2, FALSE))</f>
        <v>274.32</v>
      </c>
      <c r="S2229" s="3">
        <f>Table1[[#This Row],[Generation (TWh)]]*10^9*VLOOKUP(Table1[[#This Row],[Turbine/Engine Technology]],Technology_HR!$A$2:$B$11,2,FALSE)*10^-6</f>
        <v>3558815.6999999997</v>
      </c>
      <c r="T2229" s="5">
        <f>Table1[[#This Row],[Fuel Consumption (mmBtu)]]*Table1[[#This Row],[Emission Factor (kg CO2/ mmBtu)]]*10^3</f>
        <v>976254322823.99988</v>
      </c>
      <c r="U2229" s="3">
        <f>Table1[[#This Row],[Emissions (g CO2)]]/(Table1[[#This Row],[Generation (TWh)]]*10^9)</f>
        <v>2821.3811999999998</v>
      </c>
    </row>
    <row r="2230" spans="1:21" x14ac:dyDescent="0.35">
      <c r="A2230" t="s">
        <v>680</v>
      </c>
      <c r="B2230" t="s">
        <v>3274</v>
      </c>
      <c r="C2230" t="str">
        <f>SUBSTITUTE(Table1[[#This Row],[Fuel]],", ",",")</f>
        <v>industrial by-product: blast furnace gas</v>
      </c>
      <c r="D2230" t="s">
        <v>3274</v>
      </c>
      <c r="H2230" t="s">
        <v>3440</v>
      </c>
      <c r="I2230">
        <v>50</v>
      </c>
      <c r="J2230" t="s">
        <v>3446</v>
      </c>
      <c r="K2230">
        <v>2022</v>
      </c>
      <c r="L2230" t="s">
        <v>29</v>
      </c>
      <c r="M2230" t="s">
        <v>29</v>
      </c>
      <c r="N2230">
        <v>27.648237200000001</v>
      </c>
      <c r="O2230">
        <v>113.9116405</v>
      </c>
      <c r="P2230" t="s">
        <v>3485</v>
      </c>
      <c r="Q2230" s="3">
        <f>Table1[[#This Row],[Capacity (MW)]]*0.395*8760*10^-6</f>
        <v>0.17301</v>
      </c>
      <c r="R2230" s="3" cm="1">
        <f t="array" ref="R2230">AVERAGE(VLOOKUP(_xlfn.TEXTSPLIT(Table1[[#This Row],[Fuel (no space after comma)]], ","), FuelList_Final_EF!$A$2:$B$65, 2, FALSE))</f>
        <v>274.32</v>
      </c>
      <c r="S2230" s="3">
        <f>Table1[[#This Row],[Generation (TWh)]]*10^9*VLOOKUP(Table1[[#This Row],[Turbine/Engine Technology]],Technology_HR!$A$2:$B$11,2,FALSE)*10^-6</f>
        <v>1779407.8499999999</v>
      </c>
      <c r="T2230" s="5">
        <f>Table1[[#This Row],[Fuel Consumption (mmBtu)]]*Table1[[#This Row],[Emission Factor (kg CO2/ mmBtu)]]*10^3</f>
        <v>488127161411.99994</v>
      </c>
      <c r="U2230" s="3">
        <f>Table1[[#This Row],[Emissions (g CO2)]]/(Table1[[#This Row],[Generation (TWh)]]*10^9)</f>
        <v>2821.3811999999998</v>
      </c>
    </row>
    <row r="2231" spans="1:21" x14ac:dyDescent="0.35">
      <c r="A2231" t="s">
        <v>681</v>
      </c>
      <c r="B2231" t="s">
        <v>3274</v>
      </c>
      <c r="C2231" t="str">
        <f>SUBSTITUTE(Table1[[#This Row],[Fuel]],", ",",")</f>
        <v>industrial by-product: blast furnace gas</v>
      </c>
      <c r="D2231" t="s">
        <v>3274</v>
      </c>
      <c r="H2231" t="s">
        <v>3440</v>
      </c>
      <c r="I2231">
        <v>50</v>
      </c>
      <c r="J2231" t="s">
        <v>3446</v>
      </c>
      <c r="K2231">
        <v>2008</v>
      </c>
      <c r="L2231" t="s">
        <v>29</v>
      </c>
      <c r="M2231" t="s">
        <v>29</v>
      </c>
      <c r="N2231">
        <v>38.395156700000001</v>
      </c>
      <c r="O2231">
        <v>114.14165439999999</v>
      </c>
      <c r="P2231" t="s">
        <v>3485</v>
      </c>
      <c r="Q2231" s="3">
        <f>Table1[[#This Row],[Capacity (MW)]]*0.395*8760*10^-6</f>
        <v>0.17301</v>
      </c>
      <c r="R2231" s="3" cm="1">
        <f t="array" ref="R2231">AVERAGE(VLOOKUP(_xlfn.TEXTSPLIT(Table1[[#This Row],[Fuel (no space after comma)]], ","), FuelList_Final_EF!$A$2:$B$65, 2, FALSE))</f>
        <v>274.32</v>
      </c>
      <c r="S2231" s="3">
        <f>Table1[[#This Row],[Generation (TWh)]]*10^9*VLOOKUP(Table1[[#This Row],[Turbine/Engine Technology]],Technology_HR!$A$2:$B$11,2,FALSE)*10^-6</f>
        <v>1779407.8499999999</v>
      </c>
      <c r="T2231" s="5">
        <f>Table1[[#This Row],[Fuel Consumption (mmBtu)]]*Table1[[#This Row],[Emission Factor (kg CO2/ mmBtu)]]*10^3</f>
        <v>488127161411.99994</v>
      </c>
      <c r="U2231" s="3">
        <f>Table1[[#This Row],[Emissions (g CO2)]]/(Table1[[#This Row],[Generation (TWh)]]*10^9)</f>
        <v>2821.3811999999998</v>
      </c>
    </row>
    <row r="2232" spans="1:21" x14ac:dyDescent="0.35">
      <c r="A2232" t="s">
        <v>681</v>
      </c>
      <c r="B2232" t="s">
        <v>3274</v>
      </c>
      <c r="C2232" t="str">
        <f>SUBSTITUTE(Table1[[#This Row],[Fuel]],", ",",")</f>
        <v>industrial by-product: blast furnace gas</v>
      </c>
      <c r="D2232" t="s">
        <v>3274</v>
      </c>
      <c r="H2232" t="s">
        <v>3440</v>
      </c>
      <c r="I2232">
        <v>50</v>
      </c>
      <c r="J2232" t="s">
        <v>3446</v>
      </c>
      <c r="K2232">
        <v>2008</v>
      </c>
      <c r="L2232" t="s">
        <v>29</v>
      </c>
      <c r="M2232" t="s">
        <v>29</v>
      </c>
      <c r="N2232">
        <v>38.395156700000001</v>
      </c>
      <c r="O2232">
        <v>114.14165439999999</v>
      </c>
      <c r="P2232" t="s">
        <v>3485</v>
      </c>
      <c r="Q2232" s="3">
        <f>Table1[[#This Row],[Capacity (MW)]]*0.395*8760*10^-6</f>
        <v>0.17301</v>
      </c>
      <c r="R2232" s="3" cm="1">
        <f t="array" ref="R2232">AVERAGE(VLOOKUP(_xlfn.TEXTSPLIT(Table1[[#This Row],[Fuel (no space after comma)]], ","), FuelList_Final_EF!$A$2:$B$65, 2, FALSE))</f>
        <v>274.32</v>
      </c>
      <c r="S2232" s="3">
        <f>Table1[[#This Row],[Generation (TWh)]]*10^9*VLOOKUP(Table1[[#This Row],[Turbine/Engine Technology]],Technology_HR!$A$2:$B$11,2,FALSE)*10^-6</f>
        <v>1779407.8499999999</v>
      </c>
      <c r="T2232" s="5">
        <f>Table1[[#This Row],[Fuel Consumption (mmBtu)]]*Table1[[#This Row],[Emission Factor (kg CO2/ mmBtu)]]*10^3</f>
        <v>488127161411.99994</v>
      </c>
      <c r="U2232" s="3">
        <f>Table1[[#This Row],[Emissions (g CO2)]]/(Table1[[#This Row],[Generation (TWh)]]*10^9)</f>
        <v>2821.3811999999998</v>
      </c>
    </row>
    <row r="2233" spans="1:21" x14ac:dyDescent="0.35">
      <c r="A2233" t="s">
        <v>681</v>
      </c>
      <c r="B2233" t="s">
        <v>3274</v>
      </c>
      <c r="C2233" t="str">
        <f>SUBSTITUTE(Table1[[#This Row],[Fuel]],", ",",")</f>
        <v>industrial by-product: blast furnace gas</v>
      </c>
      <c r="D2233" t="s">
        <v>3274</v>
      </c>
      <c r="H2233" t="s">
        <v>3440</v>
      </c>
      <c r="I2233">
        <v>50</v>
      </c>
      <c r="J2233" t="s">
        <v>3446</v>
      </c>
      <c r="K2233">
        <v>2012</v>
      </c>
      <c r="L2233" t="s">
        <v>29</v>
      </c>
      <c r="M2233" t="s">
        <v>29</v>
      </c>
      <c r="N2233">
        <v>38.395156700000001</v>
      </c>
      <c r="O2233">
        <v>114.14165439999999</v>
      </c>
      <c r="P2233" t="s">
        <v>3485</v>
      </c>
      <c r="Q2233" s="3">
        <f>Table1[[#This Row],[Capacity (MW)]]*0.395*8760*10^-6</f>
        <v>0.17301</v>
      </c>
      <c r="R2233" s="3" cm="1">
        <f t="array" ref="R2233">AVERAGE(VLOOKUP(_xlfn.TEXTSPLIT(Table1[[#This Row],[Fuel (no space after comma)]], ","), FuelList_Final_EF!$A$2:$B$65, 2, FALSE))</f>
        <v>274.32</v>
      </c>
      <c r="S2233" s="3">
        <f>Table1[[#This Row],[Generation (TWh)]]*10^9*VLOOKUP(Table1[[#This Row],[Turbine/Engine Technology]],Technology_HR!$A$2:$B$11,2,FALSE)*10^-6</f>
        <v>1779407.8499999999</v>
      </c>
      <c r="T2233" s="5">
        <f>Table1[[#This Row],[Fuel Consumption (mmBtu)]]*Table1[[#This Row],[Emission Factor (kg CO2/ mmBtu)]]*10^3</f>
        <v>488127161411.99994</v>
      </c>
      <c r="U2233" s="3">
        <f>Table1[[#This Row],[Emissions (g CO2)]]/(Table1[[#This Row],[Generation (TWh)]]*10^9)</f>
        <v>2821.3811999999998</v>
      </c>
    </row>
    <row r="2234" spans="1:21" x14ac:dyDescent="0.35">
      <c r="A2234" t="s">
        <v>681</v>
      </c>
      <c r="B2234" t="s">
        <v>3274</v>
      </c>
      <c r="C2234" t="str">
        <f>SUBSTITUTE(Table1[[#This Row],[Fuel]],", ",",")</f>
        <v>industrial by-product: blast furnace gas</v>
      </c>
      <c r="D2234" t="s">
        <v>3274</v>
      </c>
      <c r="H2234" t="s">
        <v>3440</v>
      </c>
      <c r="I2234">
        <v>50</v>
      </c>
      <c r="J2234" t="s">
        <v>3446</v>
      </c>
      <c r="K2234">
        <v>2012</v>
      </c>
      <c r="L2234" t="s">
        <v>29</v>
      </c>
      <c r="M2234" t="s">
        <v>29</v>
      </c>
      <c r="N2234">
        <v>38.395156700000001</v>
      </c>
      <c r="O2234">
        <v>114.14165439999999</v>
      </c>
      <c r="P2234" t="s">
        <v>3485</v>
      </c>
      <c r="Q2234" s="3">
        <f>Table1[[#This Row],[Capacity (MW)]]*0.395*8760*10^-6</f>
        <v>0.17301</v>
      </c>
      <c r="R2234" s="3" cm="1">
        <f t="array" ref="R2234">AVERAGE(VLOOKUP(_xlfn.TEXTSPLIT(Table1[[#This Row],[Fuel (no space after comma)]], ","), FuelList_Final_EF!$A$2:$B$65, 2, FALSE))</f>
        <v>274.32</v>
      </c>
      <c r="S2234" s="3">
        <f>Table1[[#This Row],[Generation (TWh)]]*10^9*VLOOKUP(Table1[[#This Row],[Turbine/Engine Technology]],Technology_HR!$A$2:$B$11,2,FALSE)*10^-6</f>
        <v>1779407.8499999999</v>
      </c>
      <c r="T2234" s="5">
        <f>Table1[[#This Row],[Fuel Consumption (mmBtu)]]*Table1[[#This Row],[Emission Factor (kg CO2/ mmBtu)]]*10^3</f>
        <v>488127161411.99994</v>
      </c>
      <c r="U2234" s="3">
        <f>Table1[[#This Row],[Emissions (g CO2)]]/(Table1[[#This Row],[Generation (TWh)]]*10^9)</f>
        <v>2821.3811999999998</v>
      </c>
    </row>
    <row r="2235" spans="1:21" x14ac:dyDescent="0.35">
      <c r="A2235" t="s">
        <v>681</v>
      </c>
      <c r="B2235" t="s">
        <v>3274</v>
      </c>
      <c r="C2235" t="str">
        <f>SUBSTITUTE(Table1[[#This Row],[Fuel]],", ",",")</f>
        <v>industrial by-product: blast furnace gas</v>
      </c>
      <c r="D2235" t="s">
        <v>3274</v>
      </c>
      <c r="H2235" t="s">
        <v>3440</v>
      </c>
      <c r="I2235">
        <v>50</v>
      </c>
      <c r="J2235" t="s">
        <v>3446</v>
      </c>
      <c r="K2235">
        <v>2012</v>
      </c>
      <c r="L2235" t="s">
        <v>29</v>
      </c>
      <c r="M2235" t="s">
        <v>29</v>
      </c>
      <c r="N2235">
        <v>38.395156700000001</v>
      </c>
      <c r="O2235">
        <v>114.14165439999999</v>
      </c>
      <c r="P2235" t="s">
        <v>3485</v>
      </c>
      <c r="Q2235" s="3">
        <f>Table1[[#This Row],[Capacity (MW)]]*0.395*8760*10^-6</f>
        <v>0.17301</v>
      </c>
      <c r="R2235" s="3" cm="1">
        <f t="array" ref="R2235">AVERAGE(VLOOKUP(_xlfn.TEXTSPLIT(Table1[[#This Row],[Fuel (no space after comma)]], ","), FuelList_Final_EF!$A$2:$B$65, 2, FALSE))</f>
        <v>274.32</v>
      </c>
      <c r="S2235" s="3">
        <f>Table1[[#This Row],[Generation (TWh)]]*10^9*VLOOKUP(Table1[[#This Row],[Turbine/Engine Technology]],Technology_HR!$A$2:$B$11,2,FALSE)*10^-6</f>
        <v>1779407.8499999999</v>
      </c>
      <c r="T2235" s="5">
        <f>Table1[[#This Row],[Fuel Consumption (mmBtu)]]*Table1[[#This Row],[Emission Factor (kg CO2/ mmBtu)]]*10^3</f>
        <v>488127161411.99994</v>
      </c>
      <c r="U2235" s="3">
        <f>Table1[[#This Row],[Emissions (g CO2)]]/(Table1[[#This Row],[Generation (TWh)]]*10^9)</f>
        <v>2821.3811999999998</v>
      </c>
    </row>
    <row r="2236" spans="1:21" x14ac:dyDescent="0.35">
      <c r="A2236" t="s">
        <v>681</v>
      </c>
      <c r="B2236" t="s">
        <v>3274</v>
      </c>
      <c r="C2236" t="str">
        <f>SUBSTITUTE(Table1[[#This Row],[Fuel]],", ",",")</f>
        <v>industrial by-product: blast furnace gas</v>
      </c>
      <c r="D2236" t="s">
        <v>3274</v>
      </c>
      <c r="H2236" t="s">
        <v>3440</v>
      </c>
      <c r="I2236">
        <v>60</v>
      </c>
      <c r="J2236" t="s">
        <v>3446</v>
      </c>
      <c r="K2236">
        <v>2020</v>
      </c>
      <c r="L2236" t="s">
        <v>29</v>
      </c>
      <c r="M2236" t="s">
        <v>29</v>
      </c>
      <c r="N2236">
        <v>38.395156700000001</v>
      </c>
      <c r="O2236">
        <v>114.14165439999999</v>
      </c>
      <c r="P2236" t="s">
        <v>3485</v>
      </c>
      <c r="Q2236" s="3">
        <f>Table1[[#This Row],[Capacity (MW)]]*0.395*8760*10^-6</f>
        <v>0.20761200000000002</v>
      </c>
      <c r="R2236" s="3" cm="1">
        <f t="array" ref="R2236">AVERAGE(VLOOKUP(_xlfn.TEXTSPLIT(Table1[[#This Row],[Fuel (no space after comma)]], ","), FuelList_Final_EF!$A$2:$B$65, 2, FALSE))</f>
        <v>274.32</v>
      </c>
      <c r="S2236" s="3">
        <f>Table1[[#This Row],[Generation (TWh)]]*10^9*VLOOKUP(Table1[[#This Row],[Turbine/Engine Technology]],Technology_HR!$A$2:$B$11,2,FALSE)*10^-6</f>
        <v>2135289.42</v>
      </c>
      <c r="T2236" s="5">
        <f>Table1[[#This Row],[Fuel Consumption (mmBtu)]]*Table1[[#This Row],[Emission Factor (kg CO2/ mmBtu)]]*10^3</f>
        <v>585752593694.3999</v>
      </c>
      <c r="U2236" s="3">
        <f>Table1[[#This Row],[Emissions (g CO2)]]/(Table1[[#This Row],[Generation (TWh)]]*10^9)</f>
        <v>2821.3811999999989</v>
      </c>
    </row>
    <row r="2237" spans="1:21" x14ac:dyDescent="0.35">
      <c r="A2237" t="s">
        <v>681</v>
      </c>
      <c r="B2237" t="s">
        <v>3274</v>
      </c>
      <c r="C2237" t="str">
        <f>SUBSTITUTE(Table1[[#This Row],[Fuel]],", ",",")</f>
        <v>industrial by-product: blast furnace gas</v>
      </c>
      <c r="D2237" t="s">
        <v>3274</v>
      </c>
      <c r="H2237" t="s">
        <v>3440</v>
      </c>
      <c r="I2237">
        <v>145</v>
      </c>
      <c r="J2237" t="s">
        <v>3446</v>
      </c>
      <c r="K2237">
        <v>2024</v>
      </c>
      <c r="L2237" t="s">
        <v>29</v>
      </c>
      <c r="M2237" t="s">
        <v>29</v>
      </c>
      <c r="N2237">
        <v>38.395156700000001</v>
      </c>
      <c r="O2237">
        <v>114.14165439999999</v>
      </c>
      <c r="P2237" t="s">
        <v>3485</v>
      </c>
      <c r="Q2237" s="3">
        <f>Table1[[#This Row],[Capacity (MW)]]*0.395*8760*10^-6</f>
        <v>0.50172899999999998</v>
      </c>
      <c r="R2237" s="3" cm="1">
        <f t="array" ref="R2237">AVERAGE(VLOOKUP(_xlfn.TEXTSPLIT(Table1[[#This Row],[Fuel (no space after comma)]], ","), FuelList_Final_EF!$A$2:$B$65, 2, FALSE))</f>
        <v>274.32</v>
      </c>
      <c r="S2237" s="3">
        <f>Table1[[#This Row],[Generation (TWh)]]*10^9*VLOOKUP(Table1[[#This Row],[Turbine/Engine Technology]],Technology_HR!$A$2:$B$11,2,FALSE)*10^-6</f>
        <v>5160282.7649999997</v>
      </c>
      <c r="T2237" s="5">
        <f>Table1[[#This Row],[Fuel Consumption (mmBtu)]]*Table1[[#This Row],[Emission Factor (kg CO2/ mmBtu)]]*10^3</f>
        <v>1415568768094.7998</v>
      </c>
      <c r="U2237" s="3">
        <f>Table1[[#This Row],[Emissions (g CO2)]]/(Table1[[#This Row],[Generation (TWh)]]*10^9)</f>
        <v>2821.3811999999998</v>
      </c>
    </row>
    <row r="2238" spans="1:21" x14ac:dyDescent="0.35">
      <c r="A2238" t="s">
        <v>681</v>
      </c>
      <c r="B2238" t="s">
        <v>3274</v>
      </c>
      <c r="C2238" t="str">
        <f>SUBSTITUTE(Table1[[#This Row],[Fuel]],", ",",")</f>
        <v>industrial by-product: blast furnace gas</v>
      </c>
      <c r="D2238" t="s">
        <v>3274</v>
      </c>
      <c r="H2238" t="s">
        <v>3440</v>
      </c>
      <c r="I2238">
        <v>145</v>
      </c>
      <c r="J2238" t="s">
        <v>3449</v>
      </c>
      <c r="K2238" t="s">
        <v>29</v>
      </c>
      <c r="L2238" t="s">
        <v>29</v>
      </c>
      <c r="M2238" t="s">
        <v>29</v>
      </c>
      <c r="N2238">
        <v>38.395156700000001</v>
      </c>
      <c r="O2238">
        <v>114.14165439999999</v>
      </c>
      <c r="P2238" t="s">
        <v>3485</v>
      </c>
      <c r="Q2238" s="3">
        <f>Table1[[#This Row],[Capacity (MW)]]*0.395*8760*10^-6</f>
        <v>0.50172899999999998</v>
      </c>
      <c r="R2238" s="3" cm="1">
        <f t="array" ref="R2238">AVERAGE(VLOOKUP(_xlfn.TEXTSPLIT(Table1[[#This Row],[Fuel (no space after comma)]], ","), FuelList_Final_EF!$A$2:$B$65, 2, FALSE))</f>
        <v>274.32</v>
      </c>
      <c r="S2238" s="3">
        <f>Table1[[#This Row],[Generation (TWh)]]*10^9*VLOOKUP(Table1[[#This Row],[Turbine/Engine Technology]],Technology_HR!$A$2:$B$11,2,FALSE)*10^-6</f>
        <v>5160282.7649999997</v>
      </c>
      <c r="T2238" s="5">
        <f>Table1[[#This Row],[Fuel Consumption (mmBtu)]]*Table1[[#This Row],[Emission Factor (kg CO2/ mmBtu)]]*10^3</f>
        <v>1415568768094.7998</v>
      </c>
      <c r="U2238" s="3">
        <f>Table1[[#This Row],[Emissions (g CO2)]]/(Table1[[#This Row],[Generation (TWh)]]*10^9)</f>
        <v>2821.3811999999998</v>
      </c>
    </row>
    <row r="2239" spans="1:21" x14ac:dyDescent="0.35">
      <c r="A2239" t="s">
        <v>681</v>
      </c>
      <c r="B2239" t="s">
        <v>3274</v>
      </c>
      <c r="C2239" t="str">
        <f>SUBSTITUTE(Table1[[#This Row],[Fuel]],", ",",")</f>
        <v>industrial by-product: blast furnace gas</v>
      </c>
      <c r="D2239" t="s">
        <v>3274</v>
      </c>
      <c r="H2239" t="s">
        <v>3440</v>
      </c>
      <c r="I2239">
        <v>145</v>
      </c>
      <c r="J2239" t="s">
        <v>3449</v>
      </c>
      <c r="K2239" t="s">
        <v>29</v>
      </c>
      <c r="L2239" t="s">
        <v>29</v>
      </c>
      <c r="M2239" t="s">
        <v>29</v>
      </c>
      <c r="N2239">
        <v>38.395156700000001</v>
      </c>
      <c r="O2239">
        <v>114.14165439999999</v>
      </c>
      <c r="P2239" t="s">
        <v>3485</v>
      </c>
      <c r="Q2239" s="3">
        <f>Table1[[#This Row],[Capacity (MW)]]*0.395*8760*10^-6</f>
        <v>0.50172899999999998</v>
      </c>
      <c r="R2239" s="3" cm="1">
        <f t="array" ref="R2239">AVERAGE(VLOOKUP(_xlfn.TEXTSPLIT(Table1[[#This Row],[Fuel (no space after comma)]], ","), FuelList_Final_EF!$A$2:$B$65, 2, FALSE))</f>
        <v>274.32</v>
      </c>
      <c r="S2239" s="3">
        <f>Table1[[#This Row],[Generation (TWh)]]*10^9*VLOOKUP(Table1[[#This Row],[Turbine/Engine Technology]],Technology_HR!$A$2:$B$11,2,FALSE)*10^-6</f>
        <v>5160282.7649999997</v>
      </c>
      <c r="T2239" s="5">
        <f>Table1[[#This Row],[Fuel Consumption (mmBtu)]]*Table1[[#This Row],[Emission Factor (kg CO2/ mmBtu)]]*10^3</f>
        <v>1415568768094.7998</v>
      </c>
      <c r="U2239" s="3">
        <f>Table1[[#This Row],[Emissions (g CO2)]]/(Table1[[#This Row],[Generation (TWh)]]*10^9)</f>
        <v>2821.3811999999998</v>
      </c>
    </row>
    <row r="2240" spans="1:21" x14ac:dyDescent="0.35">
      <c r="A2240" t="s">
        <v>682</v>
      </c>
      <c r="B2240" t="s">
        <v>3239</v>
      </c>
      <c r="C2240" t="str">
        <f>SUBSTITUTE(Table1[[#This Row],[Fuel]],", ",",")</f>
        <v>fossil gas: natural gas</v>
      </c>
      <c r="D2240" t="s">
        <v>3239</v>
      </c>
      <c r="H2240" t="s">
        <v>3438</v>
      </c>
      <c r="I2240">
        <v>158</v>
      </c>
      <c r="J2240" t="s">
        <v>3446</v>
      </c>
      <c r="K2240">
        <v>2014</v>
      </c>
      <c r="L2240" t="s">
        <v>29</v>
      </c>
      <c r="M2240" t="s">
        <v>29</v>
      </c>
      <c r="N2240">
        <v>30.670138000000001</v>
      </c>
      <c r="O2240">
        <v>119.68563899999999</v>
      </c>
      <c r="P2240" t="s">
        <v>3485</v>
      </c>
      <c r="Q2240" s="3">
        <f>Table1[[#This Row],[Capacity (MW)]]*0.395*8760*10^-6</f>
        <v>0.54671159999999996</v>
      </c>
      <c r="R2240" s="3" cm="1">
        <f t="array" ref="R2240">AVERAGE(VLOOKUP(_xlfn.TEXTSPLIT(Table1[[#This Row],[Fuel (no space after comma)]], ","), FuelList_Final_EF!$A$2:$B$65, 2, FALSE))</f>
        <v>53.06</v>
      </c>
      <c r="S2240" s="3">
        <f>Table1[[#This Row],[Generation (TWh)]]*10^9*VLOOKUP(Table1[[#This Row],[Turbine/Engine Technology]],Technology_HR!$A$2:$B$11,2,FALSE)*10^-6</f>
        <v>4127125.8684</v>
      </c>
      <c r="T2240" s="5">
        <f>Table1[[#This Row],[Fuel Consumption (mmBtu)]]*Table1[[#This Row],[Emission Factor (kg CO2/ mmBtu)]]*10^3</f>
        <v>218985298577.30402</v>
      </c>
      <c r="U2240" s="3">
        <f>Table1[[#This Row],[Emissions (g CO2)]]/(Table1[[#This Row],[Generation (TWh)]]*10^9)</f>
        <v>400.54994000000005</v>
      </c>
    </row>
    <row r="2241" spans="1:21" x14ac:dyDescent="0.35">
      <c r="A2241" t="s">
        <v>683</v>
      </c>
      <c r="B2241" t="s">
        <v>3239</v>
      </c>
      <c r="C2241" t="str">
        <f>SUBSTITUTE(Table1[[#This Row],[Fuel]],", ",",")</f>
        <v>fossil gas: natural gas</v>
      </c>
      <c r="D2241" t="s">
        <v>3239</v>
      </c>
      <c r="H2241" t="s">
        <v>3438</v>
      </c>
      <c r="I2241">
        <v>56</v>
      </c>
      <c r="J2241" t="s">
        <v>3446</v>
      </c>
      <c r="K2241">
        <v>2005</v>
      </c>
      <c r="L2241" t="s">
        <v>29</v>
      </c>
      <c r="M2241" t="s">
        <v>29</v>
      </c>
      <c r="N2241">
        <v>30.555568000000001</v>
      </c>
      <c r="O2241">
        <v>120.006221</v>
      </c>
      <c r="P2241" t="s">
        <v>3485</v>
      </c>
      <c r="Q2241" s="3">
        <f>Table1[[#This Row],[Capacity (MW)]]*0.395*8760*10^-6</f>
        <v>0.1937712</v>
      </c>
      <c r="R2241" s="3" cm="1">
        <f t="array" ref="R2241">AVERAGE(VLOOKUP(_xlfn.TEXTSPLIT(Table1[[#This Row],[Fuel (no space after comma)]], ","), FuelList_Final_EF!$A$2:$B$65, 2, FALSE))</f>
        <v>53.06</v>
      </c>
      <c r="S2241" s="3">
        <f>Table1[[#This Row],[Generation (TWh)]]*10^9*VLOOKUP(Table1[[#This Row],[Turbine/Engine Technology]],Technology_HR!$A$2:$B$11,2,FALSE)*10^-6</f>
        <v>1462778.7888</v>
      </c>
      <c r="T2241" s="5">
        <f>Table1[[#This Row],[Fuel Consumption (mmBtu)]]*Table1[[#This Row],[Emission Factor (kg CO2/ mmBtu)]]*10^3</f>
        <v>77615042533.727997</v>
      </c>
      <c r="U2241" s="3">
        <f>Table1[[#This Row],[Emissions (g CO2)]]/(Table1[[#This Row],[Generation (TWh)]]*10^9)</f>
        <v>400.54993999999999</v>
      </c>
    </row>
    <row r="2242" spans="1:21" x14ac:dyDescent="0.35">
      <c r="A2242" t="s">
        <v>683</v>
      </c>
      <c r="B2242" t="s">
        <v>3239</v>
      </c>
      <c r="C2242" t="str">
        <f>SUBSTITUTE(Table1[[#This Row],[Fuel]],", ",",")</f>
        <v>fossil gas: natural gas</v>
      </c>
      <c r="D2242" t="s">
        <v>3239</v>
      </c>
      <c r="H2242" t="s">
        <v>3438</v>
      </c>
      <c r="I2242">
        <v>56</v>
      </c>
      <c r="J2242" t="s">
        <v>3446</v>
      </c>
      <c r="K2242">
        <v>2005</v>
      </c>
      <c r="L2242" t="s">
        <v>29</v>
      </c>
      <c r="M2242" t="s">
        <v>29</v>
      </c>
      <c r="N2242">
        <v>30.555568000000001</v>
      </c>
      <c r="O2242">
        <v>120.006221</v>
      </c>
      <c r="P2242" t="s">
        <v>3485</v>
      </c>
      <c r="Q2242" s="3">
        <f>Table1[[#This Row],[Capacity (MW)]]*0.395*8760*10^-6</f>
        <v>0.1937712</v>
      </c>
      <c r="R2242" s="3" cm="1">
        <f t="array" ref="R2242">AVERAGE(VLOOKUP(_xlfn.TEXTSPLIT(Table1[[#This Row],[Fuel (no space after comma)]], ","), FuelList_Final_EF!$A$2:$B$65, 2, FALSE))</f>
        <v>53.06</v>
      </c>
      <c r="S2242" s="3">
        <f>Table1[[#This Row],[Generation (TWh)]]*10^9*VLOOKUP(Table1[[#This Row],[Turbine/Engine Technology]],Technology_HR!$A$2:$B$11,2,FALSE)*10^-6</f>
        <v>1462778.7888</v>
      </c>
      <c r="T2242" s="5">
        <f>Table1[[#This Row],[Fuel Consumption (mmBtu)]]*Table1[[#This Row],[Emission Factor (kg CO2/ mmBtu)]]*10^3</f>
        <v>77615042533.727997</v>
      </c>
      <c r="U2242" s="3">
        <f>Table1[[#This Row],[Emissions (g CO2)]]/(Table1[[#This Row],[Generation (TWh)]]*10^9)</f>
        <v>400.54993999999999</v>
      </c>
    </row>
    <row r="2243" spans="1:21" x14ac:dyDescent="0.35">
      <c r="A2243" t="s">
        <v>684</v>
      </c>
      <c r="B2243" t="s">
        <v>3239</v>
      </c>
      <c r="C2243" t="str">
        <f>SUBSTITUTE(Table1[[#This Row],[Fuel]],", ",",")</f>
        <v>fossil gas: natural gas</v>
      </c>
      <c r="D2243" t="s">
        <v>3239</v>
      </c>
      <c r="H2243" t="s">
        <v>3438</v>
      </c>
      <c r="I2243">
        <v>75</v>
      </c>
      <c r="J2243" t="s">
        <v>3446</v>
      </c>
      <c r="K2243">
        <v>2006</v>
      </c>
      <c r="L2243" t="s">
        <v>29</v>
      </c>
      <c r="M2243" t="s">
        <v>29</v>
      </c>
      <c r="N2243">
        <v>30.992142999999999</v>
      </c>
      <c r="O2243">
        <v>119.92818200000001</v>
      </c>
      <c r="P2243" t="s">
        <v>3485</v>
      </c>
      <c r="Q2243" s="3">
        <f>Table1[[#This Row],[Capacity (MW)]]*0.395*8760*10^-6</f>
        <v>0.259515</v>
      </c>
      <c r="R2243" s="3" cm="1">
        <f t="array" ref="R2243">AVERAGE(VLOOKUP(_xlfn.TEXTSPLIT(Table1[[#This Row],[Fuel (no space after comma)]], ","), FuelList_Final_EF!$A$2:$B$65, 2, FALSE))</f>
        <v>53.06</v>
      </c>
      <c r="S2243" s="3">
        <f>Table1[[#This Row],[Generation (TWh)]]*10^9*VLOOKUP(Table1[[#This Row],[Turbine/Engine Technology]],Technology_HR!$A$2:$B$11,2,FALSE)*10^-6</f>
        <v>1959078.7349999999</v>
      </c>
      <c r="T2243" s="5">
        <f>Table1[[#This Row],[Fuel Consumption (mmBtu)]]*Table1[[#This Row],[Emission Factor (kg CO2/ mmBtu)]]*10^3</f>
        <v>103948717679.09999</v>
      </c>
      <c r="U2243" s="3">
        <f>Table1[[#This Row],[Emissions (g CO2)]]/(Table1[[#This Row],[Generation (TWh)]]*10^9)</f>
        <v>400.54993999999999</v>
      </c>
    </row>
    <row r="2244" spans="1:21" x14ac:dyDescent="0.35">
      <c r="A2244" t="s">
        <v>685</v>
      </c>
      <c r="B2244" t="s">
        <v>3239</v>
      </c>
      <c r="C2244" t="str">
        <f>SUBSTITUTE(Table1[[#This Row],[Fuel]],", ",",")</f>
        <v>fossil gas: natural gas</v>
      </c>
      <c r="D2244" t="s">
        <v>3239</v>
      </c>
      <c r="H2244" t="s">
        <v>3438</v>
      </c>
      <c r="I2244">
        <v>56</v>
      </c>
      <c r="J2244" t="s">
        <v>3446</v>
      </c>
      <c r="K2244">
        <v>2006</v>
      </c>
      <c r="L2244" t="s">
        <v>29</v>
      </c>
      <c r="M2244" t="s">
        <v>29</v>
      </c>
      <c r="N2244">
        <v>30.390084000000002</v>
      </c>
      <c r="O2244">
        <v>120.126259</v>
      </c>
      <c r="P2244" t="s">
        <v>3485</v>
      </c>
      <c r="Q2244" s="3">
        <f>Table1[[#This Row],[Capacity (MW)]]*0.395*8760*10^-6</f>
        <v>0.1937712</v>
      </c>
      <c r="R2244" s="3" cm="1">
        <f t="array" ref="R2244">AVERAGE(VLOOKUP(_xlfn.TEXTSPLIT(Table1[[#This Row],[Fuel (no space after comma)]], ","), FuelList_Final_EF!$A$2:$B$65, 2, FALSE))</f>
        <v>53.06</v>
      </c>
      <c r="S2244" s="3">
        <f>Table1[[#This Row],[Generation (TWh)]]*10^9*VLOOKUP(Table1[[#This Row],[Turbine/Engine Technology]],Technology_HR!$A$2:$B$11,2,FALSE)*10^-6</f>
        <v>1462778.7888</v>
      </c>
      <c r="T2244" s="5">
        <f>Table1[[#This Row],[Fuel Consumption (mmBtu)]]*Table1[[#This Row],[Emission Factor (kg CO2/ mmBtu)]]*10^3</f>
        <v>77615042533.727997</v>
      </c>
      <c r="U2244" s="3">
        <f>Table1[[#This Row],[Emissions (g CO2)]]/(Table1[[#This Row],[Generation (TWh)]]*10^9)</f>
        <v>400.54993999999999</v>
      </c>
    </row>
    <row r="2245" spans="1:21" x14ac:dyDescent="0.35">
      <c r="A2245" t="s">
        <v>685</v>
      </c>
      <c r="B2245" t="s">
        <v>3239</v>
      </c>
      <c r="C2245" t="str">
        <f>SUBSTITUTE(Table1[[#This Row],[Fuel]],", ",",")</f>
        <v>fossil gas: natural gas</v>
      </c>
      <c r="D2245" t="s">
        <v>3239</v>
      </c>
      <c r="H2245" t="s">
        <v>3438</v>
      </c>
      <c r="I2245">
        <v>56</v>
      </c>
      <c r="J2245" t="s">
        <v>3446</v>
      </c>
      <c r="K2245">
        <v>2006</v>
      </c>
      <c r="L2245" t="s">
        <v>29</v>
      </c>
      <c r="M2245" t="s">
        <v>29</v>
      </c>
      <c r="N2245">
        <v>30.390084000000002</v>
      </c>
      <c r="O2245">
        <v>120.126259</v>
      </c>
      <c r="P2245" t="s">
        <v>3485</v>
      </c>
      <c r="Q2245" s="3">
        <f>Table1[[#This Row],[Capacity (MW)]]*0.395*8760*10^-6</f>
        <v>0.1937712</v>
      </c>
      <c r="R2245" s="3" cm="1">
        <f t="array" ref="R2245">AVERAGE(VLOOKUP(_xlfn.TEXTSPLIT(Table1[[#This Row],[Fuel (no space after comma)]], ","), FuelList_Final_EF!$A$2:$B$65, 2, FALSE))</f>
        <v>53.06</v>
      </c>
      <c r="S2245" s="3">
        <f>Table1[[#This Row],[Generation (TWh)]]*10^9*VLOOKUP(Table1[[#This Row],[Turbine/Engine Technology]],Technology_HR!$A$2:$B$11,2,FALSE)*10^-6</f>
        <v>1462778.7888</v>
      </c>
      <c r="T2245" s="5">
        <f>Table1[[#This Row],[Fuel Consumption (mmBtu)]]*Table1[[#This Row],[Emission Factor (kg CO2/ mmBtu)]]*10^3</f>
        <v>77615042533.727997</v>
      </c>
      <c r="U2245" s="3">
        <f>Table1[[#This Row],[Emissions (g CO2)]]/(Table1[[#This Row],[Generation (TWh)]]*10^9)</f>
        <v>400.54993999999999</v>
      </c>
    </row>
    <row r="2246" spans="1:21" x14ac:dyDescent="0.35">
      <c r="A2246" t="s">
        <v>686</v>
      </c>
      <c r="B2246" t="s">
        <v>3239</v>
      </c>
      <c r="C2246" t="str">
        <f>SUBSTITUTE(Table1[[#This Row],[Fuel]],", ",",")</f>
        <v>fossil gas: natural gas</v>
      </c>
      <c r="D2246" t="s">
        <v>3239</v>
      </c>
      <c r="H2246" t="s">
        <v>3438</v>
      </c>
      <c r="I2246">
        <v>115</v>
      </c>
      <c r="J2246" t="s">
        <v>3446</v>
      </c>
      <c r="K2246">
        <v>2014</v>
      </c>
      <c r="L2246" t="s">
        <v>29</v>
      </c>
      <c r="M2246" t="s">
        <v>29</v>
      </c>
      <c r="N2246">
        <v>28.923375</v>
      </c>
      <c r="O2246">
        <v>118.769502</v>
      </c>
      <c r="P2246" t="s">
        <v>3485</v>
      </c>
      <c r="Q2246" s="3">
        <f>Table1[[#This Row],[Capacity (MW)]]*0.395*8760*10^-6</f>
        <v>0.39792300000000003</v>
      </c>
      <c r="R2246" s="3" cm="1">
        <f t="array" ref="R2246">AVERAGE(VLOOKUP(_xlfn.TEXTSPLIT(Table1[[#This Row],[Fuel (no space after comma)]], ","), FuelList_Final_EF!$A$2:$B$65, 2, FALSE))</f>
        <v>53.06</v>
      </c>
      <c r="S2246" s="3">
        <f>Table1[[#This Row],[Generation (TWh)]]*10^9*VLOOKUP(Table1[[#This Row],[Turbine/Engine Technology]],Technology_HR!$A$2:$B$11,2,FALSE)*10^-6</f>
        <v>3003920.727</v>
      </c>
      <c r="T2246" s="5">
        <f>Table1[[#This Row],[Fuel Consumption (mmBtu)]]*Table1[[#This Row],[Emission Factor (kg CO2/ mmBtu)]]*10^3</f>
        <v>159388033774.62</v>
      </c>
      <c r="U2246" s="3">
        <f>Table1[[#This Row],[Emissions (g CO2)]]/(Table1[[#This Row],[Generation (TWh)]]*10^9)</f>
        <v>400.54993999999999</v>
      </c>
    </row>
    <row r="2247" spans="1:21" x14ac:dyDescent="0.35">
      <c r="A2247" t="s">
        <v>686</v>
      </c>
      <c r="B2247" t="s">
        <v>3239</v>
      </c>
      <c r="C2247" t="str">
        <f>SUBSTITUTE(Table1[[#This Row],[Fuel]],", ",",")</f>
        <v>fossil gas: natural gas</v>
      </c>
      <c r="D2247" t="s">
        <v>3239</v>
      </c>
      <c r="H2247" t="s">
        <v>3438</v>
      </c>
      <c r="I2247">
        <v>115</v>
      </c>
      <c r="J2247" t="s">
        <v>3446</v>
      </c>
      <c r="K2247">
        <v>2014</v>
      </c>
      <c r="L2247" t="s">
        <v>29</v>
      </c>
      <c r="M2247" t="s">
        <v>29</v>
      </c>
      <c r="N2247">
        <v>28.923375</v>
      </c>
      <c r="O2247">
        <v>118.769502</v>
      </c>
      <c r="P2247" t="s">
        <v>3485</v>
      </c>
      <c r="Q2247" s="3">
        <f>Table1[[#This Row],[Capacity (MW)]]*0.395*8760*10^-6</f>
        <v>0.39792300000000003</v>
      </c>
      <c r="R2247" s="3" cm="1">
        <f t="array" ref="R2247">AVERAGE(VLOOKUP(_xlfn.TEXTSPLIT(Table1[[#This Row],[Fuel (no space after comma)]], ","), FuelList_Final_EF!$A$2:$B$65, 2, FALSE))</f>
        <v>53.06</v>
      </c>
      <c r="S2247" s="3">
        <f>Table1[[#This Row],[Generation (TWh)]]*10^9*VLOOKUP(Table1[[#This Row],[Turbine/Engine Technology]],Technology_HR!$A$2:$B$11,2,FALSE)*10^-6</f>
        <v>3003920.727</v>
      </c>
      <c r="T2247" s="5">
        <f>Table1[[#This Row],[Fuel Consumption (mmBtu)]]*Table1[[#This Row],[Emission Factor (kg CO2/ mmBtu)]]*10^3</f>
        <v>159388033774.62</v>
      </c>
      <c r="U2247" s="3">
        <f>Table1[[#This Row],[Emissions (g CO2)]]/(Table1[[#This Row],[Generation (TWh)]]*10^9)</f>
        <v>400.54993999999999</v>
      </c>
    </row>
    <row r="2248" spans="1:21" x14ac:dyDescent="0.35">
      <c r="A2248" t="s">
        <v>687</v>
      </c>
      <c r="B2248" t="s">
        <v>3274</v>
      </c>
      <c r="C2248" t="str">
        <f>SUBSTITUTE(Table1[[#This Row],[Fuel]],", ",",")</f>
        <v>industrial by-product: blast furnace gas</v>
      </c>
      <c r="D2248" t="s">
        <v>3274</v>
      </c>
      <c r="H2248" t="s">
        <v>3440</v>
      </c>
      <c r="I2248">
        <v>100</v>
      </c>
      <c r="J2248" t="s">
        <v>3446</v>
      </c>
      <c r="K2248">
        <v>2021</v>
      </c>
      <c r="L2248" t="s">
        <v>29</v>
      </c>
      <c r="M2248" t="s">
        <v>29</v>
      </c>
      <c r="N2248">
        <v>39.947803</v>
      </c>
      <c r="O2248">
        <v>118.56464699999999</v>
      </c>
      <c r="P2248" t="s">
        <v>3485</v>
      </c>
      <c r="Q2248" s="3">
        <f>Table1[[#This Row],[Capacity (MW)]]*0.395*8760*10^-6</f>
        <v>0.34601999999999999</v>
      </c>
      <c r="R2248" s="3" cm="1">
        <f t="array" ref="R2248">AVERAGE(VLOOKUP(_xlfn.TEXTSPLIT(Table1[[#This Row],[Fuel (no space after comma)]], ","), FuelList_Final_EF!$A$2:$B$65, 2, FALSE))</f>
        <v>274.32</v>
      </c>
      <c r="S2248" s="3">
        <f>Table1[[#This Row],[Generation (TWh)]]*10^9*VLOOKUP(Table1[[#This Row],[Turbine/Engine Technology]],Technology_HR!$A$2:$B$11,2,FALSE)*10^-6</f>
        <v>3558815.6999999997</v>
      </c>
      <c r="T2248" s="5">
        <f>Table1[[#This Row],[Fuel Consumption (mmBtu)]]*Table1[[#This Row],[Emission Factor (kg CO2/ mmBtu)]]*10^3</f>
        <v>976254322823.99988</v>
      </c>
      <c r="U2248" s="3">
        <f>Table1[[#This Row],[Emissions (g CO2)]]/(Table1[[#This Row],[Generation (TWh)]]*10^9)</f>
        <v>2821.3811999999998</v>
      </c>
    </row>
    <row r="2249" spans="1:21" x14ac:dyDescent="0.35">
      <c r="A2249" t="s">
        <v>687</v>
      </c>
      <c r="B2249" t="s">
        <v>3274</v>
      </c>
      <c r="C2249" t="str">
        <f>SUBSTITUTE(Table1[[#This Row],[Fuel]],", ",",")</f>
        <v>industrial by-product: blast furnace gas</v>
      </c>
      <c r="D2249" t="s">
        <v>3274</v>
      </c>
      <c r="H2249" t="s">
        <v>3440</v>
      </c>
      <c r="I2249">
        <v>100</v>
      </c>
      <c r="J2249" t="s">
        <v>3446</v>
      </c>
      <c r="K2249">
        <v>2021</v>
      </c>
      <c r="L2249" t="s">
        <v>29</v>
      </c>
      <c r="M2249" t="s">
        <v>29</v>
      </c>
      <c r="N2249">
        <v>39.947803</v>
      </c>
      <c r="O2249">
        <v>118.56464699999999</v>
      </c>
      <c r="P2249" t="s">
        <v>3485</v>
      </c>
      <c r="Q2249" s="3">
        <f>Table1[[#This Row],[Capacity (MW)]]*0.395*8760*10^-6</f>
        <v>0.34601999999999999</v>
      </c>
      <c r="R2249" s="3" cm="1">
        <f t="array" ref="R2249">AVERAGE(VLOOKUP(_xlfn.TEXTSPLIT(Table1[[#This Row],[Fuel (no space after comma)]], ","), FuelList_Final_EF!$A$2:$B$65, 2, FALSE))</f>
        <v>274.32</v>
      </c>
      <c r="S2249" s="3">
        <f>Table1[[#This Row],[Generation (TWh)]]*10^9*VLOOKUP(Table1[[#This Row],[Turbine/Engine Technology]],Technology_HR!$A$2:$B$11,2,FALSE)*10^-6</f>
        <v>3558815.6999999997</v>
      </c>
      <c r="T2249" s="5">
        <f>Table1[[#This Row],[Fuel Consumption (mmBtu)]]*Table1[[#This Row],[Emission Factor (kg CO2/ mmBtu)]]*10^3</f>
        <v>976254322823.99988</v>
      </c>
      <c r="U2249" s="3">
        <f>Table1[[#This Row],[Emissions (g CO2)]]/(Table1[[#This Row],[Generation (TWh)]]*10^9)</f>
        <v>2821.3811999999998</v>
      </c>
    </row>
    <row r="2250" spans="1:21" x14ac:dyDescent="0.35">
      <c r="A2250" t="s">
        <v>687</v>
      </c>
      <c r="B2250" t="s">
        <v>3274</v>
      </c>
      <c r="C2250" t="str">
        <f>SUBSTITUTE(Table1[[#This Row],[Fuel]],", ",",")</f>
        <v>industrial by-product: blast furnace gas</v>
      </c>
      <c r="D2250" t="s">
        <v>3274</v>
      </c>
      <c r="H2250" t="s">
        <v>3440</v>
      </c>
      <c r="I2250">
        <v>145</v>
      </c>
      <c r="J2250" t="s">
        <v>3446</v>
      </c>
      <c r="K2250">
        <v>2023</v>
      </c>
      <c r="L2250" t="s">
        <v>29</v>
      </c>
      <c r="M2250" t="s">
        <v>29</v>
      </c>
      <c r="N2250">
        <v>39.947803</v>
      </c>
      <c r="O2250">
        <v>118.56464699999999</v>
      </c>
      <c r="P2250" t="s">
        <v>3485</v>
      </c>
      <c r="Q2250" s="3">
        <f>Table1[[#This Row],[Capacity (MW)]]*0.395*8760*10^-6</f>
        <v>0.50172899999999998</v>
      </c>
      <c r="R2250" s="3" cm="1">
        <f t="array" ref="R2250">AVERAGE(VLOOKUP(_xlfn.TEXTSPLIT(Table1[[#This Row],[Fuel (no space after comma)]], ","), FuelList_Final_EF!$A$2:$B$65, 2, FALSE))</f>
        <v>274.32</v>
      </c>
      <c r="S2250" s="3">
        <f>Table1[[#This Row],[Generation (TWh)]]*10^9*VLOOKUP(Table1[[#This Row],[Turbine/Engine Technology]],Technology_HR!$A$2:$B$11,2,FALSE)*10^-6</f>
        <v>5160282.7649999997</v>
      </c>
      <c r="T2250" s="5">
        <f>Table1[[#This Row],[Fuel Consumption (mmBtu)]]*Table1[[#This Row],[Emission Factor (kg CO2/ mmBtu)]]*10^3</f>
        <v>1415568768094.7998</v>
      </c>
      <c r="U2250" s="3">
        <f>Table1[[#This Row],[Emissions (g CO2)]]/(Table1[[#This Row],[Generation (TWh)]]*10^9)</f>
        <v>2821.3811999999998</v>
      </c>
    </row>
    <row r="2251" spans="1:21" x14ac:dyDescent="0.35">
      <c r="A2251" t="s">
        <v>688</v>
      </c>
      <c r="B2251" t="s">
        <v>3239</v>
      </c>
      <c r="C2251" t="str">
        <f>SUBSTITUTE(Table1[[#This Row],[Fuel]],", ",",")</f>
        <v>fossil gas: natural gas</v>
      </c>
      <c r="D2251" t="s">
        <v>3239</v>
      </c>
      <c r="H2251" t="s">
        <v>3438</v>
      </c>
      <c r="I2251">
        <v>100</v>
      </c>
      <c r="J2251" t="s">
        <v>3446</v>
      </c>
      <c r="K2251">
        <v>2023</v>
      </c>
      <c r="L2251" t="s">
        <v>29</v>
      </c>
      <c r="M2251" t="s">
        <v>29</v>
      </c>
      <c r="N2251">
        <v>23.50356</v>
      </c>
      <c r="O2251">
        <v>112.96635999999999</v>
      </c>
      <c r="P2251" t="s">
        <v>3485</v>
      </c>
      <c r="Q2251" s="3">
        <f>Table1[[#This Row],[Capacity (MW)]]*0.395*8760*10^-6</f>
        <v>0.34601999999999999</v>
      </c>
      <c r="R2251" s="3" cm="1">
        <f t="array" ref="R2251">AVERAGE(VLOOKUP(_xlfn.TEXTSPLIT(Table1[[#This Row],[Fuel (no space after comma)]], ","), FuelList_Final_EF!$A$2:$B$65, 2, FALSE))</f>
        <v>53.06</v>
      </c>
      <c r="S2251" s="3">
        <f>Table1[[#This Row],[Generation (TWh)]]*10^9*VLOOKUP(Table1[[#This Row],[Turbine/Engine Technology]],Technology_HR!$A$2:$B$11,2,FALSE)*10^-6</f>
        <v>2612104.98</v>
      </c>
      <c r="T2251" s="5">
        <f>Table1[[#This Row],[Fuel Consumption (mmBtu)]]*Table1[[#This Row],[Emission Factor (kg CO2/ mmBtu)]]*10^3</f>
        <v>138598290238.80002</v>
      </c>
      <c r="U2251" s="3">
        <f>Table1[[#This Row],[Emissions (g CO2)]]/(Table1[[#This Row],[Generation (TWh)]]*10^9)</f>
        <v>400.54994000000005</v>
      </c>
    </row>
    <row r="2252" spans="1:21" x14ac:dyDescent="0.35">
      <c r="A2252" t="s">
        <v>688</v>
      </c>
      <c r="B2252" t="s">
        <v>3239</v>
      </c>
      <c r="C2252" t="str">
        <f>SUBSTITUTE(Table1[[#This Row],[Fuel]],", ",",")</f>
        <v>fossil gas: natural gas</v>
      </c>
      <c r="D2252" t="s">
        <v>3239</v>
      </c>
      <c r="H2252" t="s">
        <v>3438</v>
      </c>
      <c r="I2252">
        <v>100</v>
      </c>
      <c r="J2252" t="s">
        <v>3446</v>
      </c>
      <c r="K2252">
        <v>2024</v>
      </c>
      <c r="L2252" t="s">
        <v>29</v>
      </c>
      <c r="M2252" t="s">
        <v>29</v>
      </c>
      <c r="N2252">
        <v>23.50356</v>
      </c>
      <c r="O2252">
        <v>112.96635999999999</v>
      </c>
      <c r="P2252" t="s">
        <v>3485</v>
      </c>
      <c r="Q2252" s="3">
        <f>Table1[[#This Row],[Capacity (MW)]]*0.395*8760*10^-6</f>
        <v>0.34601999999999999</v>
      </c>
      <c r="R2252" s="3" cm="1">
        <f t="array" ref="R2252">AVERAGE(VLOOKUP(_xlfn.TEXTSPLIT(Table1[[#This Row],[Fuel (no space after comma)]], ","), FuelList_Final_EF!$A$2:$B$65, 2, FALSE))</f>
        <v>53.06</v>
      </c>
      <c r="S2252" s="3">
        <f>Table1[[#This Row],[Generation (TWh)]]*10^9*VLOOKUP(Table1[[#This Row],[Turbine/Engine Technology]],Technology_HR!$A$2:$B$11,2,FALSE)*10^-6</f>
        <v>2612104.98</v>
      </c>
      <c r="T2252" s="5">
        <f>Table1[[#This Row],[Fuel Consumption (mmBtu)]]*Table1[[#This Row],[Emission Factor (kg CO2/ mmBtu)]]*10^3</f>
        <v>138598290238.80002</v>
      </c>
      <c r="U2252" s="3">
        <f>Table1[[#This Row],[Emissions (g CO2)]]/(Table1[[#This Row],[Generation (TWh)]]*10^9)</f>
        <v>400.54994000000005</v>
      </c>
    </row>
    <row r="2253" spans="1:21" x14ac:dyDescent="0.35">
      <c r="A2253" t="s">
        <v>689</v>
      </c>
      <c r="B2253" t="s">
        <v>3274</v>
      </c>
      <c r="C2253" t="str">
        <f>SUBSTITUTE(Table1[[#This Row],[Fuel]],", ",",")</f>
        <v>industrial by-product: blast furnace gas</v>
      </c>
      <c r="D2253" t="s">
        <v>3274</v>
      </c>
      <c r="H2253" t="s">
        <v>3440</v>
      </c>
      <c r="I2253">
        <v>50</v>
      </c>
      <c r="J2253" t="s">
        <v>3446</v>
      </c>
      <c r="K2253">
        <v>2022</v>
      </c>
      <c r="L2253" t="s">
        <v>29</v>
      </c>
      <c r="M2253" t="s">
        <v>29</v>
      </c>
      <c r="N2253">
        <v>35.167265999999998</v>
      </c>
      <c r="O2253">
        <v>119.36754999999999</v>
      </c>
      <c r="P2253" t="s">
        <v>3485</v>
      </c>
      <c r="Q2253" s="3">
        <f>Table1[[#This Row],[Capacity (MW)]]*0.395*8760*10^-6</f>
        <v>0.17301</v>
      </c>
      <c r="R2253" s="3" cm="1">
        <f t="array" ref="R2253">AVERAGE(VLOOKUP(_xlfn.TEXTSPLIT(Table1[[#This Row],[Fuel (no space after comma)]], ","), FuelList_Final_EF!$A$2:$B$65, 2, FALSE))</f>
        <v>274.32</v>
      </c>
      <c r="S2253" s="3">
        <f>Table1[[#This Row],[Generation (TWh)]]*10^9*VLOOKUP(Table1[[#This Row],[Turbine/Engine Technology]],Technology_HR!$A$2:$B$11,2,FALSE)*10^-6</f>
        <v>1779407.8499999999</v>
      </c>
      <c r="T2253" s="5">
        <f>Table1[[#This Row],[Fuel Consumption (mmBtu)]]*Table1[[#This Row],[Emission Factor (kg CO2/ mmBtu)]]*10^3</f>
        <v>488127161411.99994</v>
      </c>
      <c r="U2253" s="3">
        <f>Table1[[#This Row],[Emissions (g CO2)]]/(Table1[[#This Row],[Generation (TWh)]]*10^9)</f>
        <v>2821.3811999999998</v>
      </c>
    </row>
    <row r="2254" spans="1:21" x14ac:dyDescent="0.35">
      <c r="A2254" t="s">
        <v>690</v>
      </c>
      <c r="B2254" t="s">
        <v>3274</v>
      </c>
      <c r="C2254" t="str">
        <f>SUBSTITUTE(Table1[[#This Row],[Fuel]],", ",",")</f>
        <v>industrial by-product: blast furnace gas</v>
      </c>
      <c r="D2254" t="s">
        <v>3274</v>
      </c>
      <c r="H2254" t="s">
        <v>3440</v>
      </c>
      <c r="I2254">
        <v>135</v>
      </c>
      <c r="J2254" t="s">
        <v>3446</v>
      </c>
      <c r="K2254">
        <v>2021</v>
      </c>
      <c r="L2254" t="s">
        <v>29</v>
      </c>
      <c r="M2254" t="s">
        <v>29</v>
      </c>
      <c r="N2254">
        <v>35.148927</v>
      </c>
      <c r="O2254">
        <v>119.36903599999999</v>
      </c>
      <c r="P2254" t="s">
        <v>3485</v>
      </c>
      <c r="Q2254" s="3">
        <f>Table1[[#This Row],[Capacity (MW)]]*0.395*8760*10^-6</f>
        <v>0.46712699999999996</v>
      </c>
      <c r="R2254" s="3" cm="1">
        <f t="array" ref="R2254">AVERAGE(VLOOKUP(_xlfn.TEXTSPLIT(Table1[[#This Row],[Fuel (no space after comma)]], ","), FuelList_Final_EF!$A$2:$B$65, 2, FALSE))</f>
        <v>274.32</v>
      </c>
      <c r="S2254" s="3">
        <f>Table1[[#This Row],[Generation (TWh)]]*10^9*VLOOKUP(Table1[[#This Row],[Turbine/Engine Technology]],Technology_HR!$A$2:$B$11,2,FALSE)*10^-6</f>
        <v>4804401.1949999984</v>
      </c>
      <c r="T2254" s="5">
        <f>Table1[[#This Row],[Fuel Consumption (mmBtu)]]*Table1[[#This Row],[Emission Factor (kg CO2/ mmBtu)]]*10^3</f>
        <v>1317943335812.3997</v>
      </c>
      <c r="U2254" s="3">
        <f>Table1[[#This Row],[Emissions (g CO2)]]/(Table1[[#This Row],[Generation (TWh)]]*10^9)</f>
        <v>2821.3811999999998</v>
      </c>
    </row>
    <row r="2255" spans="1:21" x14ac:dyDescent="0.35">
      <c r="A2255" t="s">
        <v>690</v>
      </c>
      <c r="B2255" t="s">
        <v>3274</v>
      </c>
      <c r="C2255" t="str">
        <f>SUBSTITUTE(Table1[[#This Row],[Fuel]],", ",",")</f>
        <v>industrial by-product: blast furnace gas</v>
      </c>
      <c r="D2255" t="s">
        <v>3274</v>
      </c>
      <c r="H2255" t="s">
        <v>3440</v>
      </c>
      <c r="I2255">
        <v>135</v>
      </c>
      <c r="J2255" t="s">
        <v>3446</v>
      </c>
      <c r="K2255">
        <v>2021</v>
      </c>
      <c r="L2255" t="s">
        <v>29</v>
      </c>
      <c r="M2255" t="s">
        <v>29</v>
      </c>
      <c r="N2255">
        <v>35.148927</v>
      </c>
      <c r="O2255">
        <v>119.36903599999999</v>
      </c>
      <c r="P2255" t="s">
        <v>3485</v>
      </c>
      <c r="Q2255" s="3">
        <f>Table1[[#This Row],[Capacity (MW)]]*0.395*8760*10^-6</f>
        <v>0.46712699999999996</v>
      </c>
      <c r="R2255" s="3" cm="1">
        <f t="array" ref="R2255">AVERAGE(VLOOKUP(_xlfn.TEXTSPLIT(Table1[[#This Row],[Fuel (no space after comma)]], ","), FuelList_Final_EF!$A$2:$B$65, 2, FALSE))</f>
        <v>274.32</v>
      </c>
      <c r="S2255" s="3">
        <f>Table1[[#This Row],[Generation (TWh)]]*10^9*VLOOKUP(Table1[[#This Row],[Turbine/Engine Technology]],Technology_HR!$A$2:$B$11,2,FALSE)*10^-6</f>
        <v>4804401.1949999984</v>
      </c>
      <c r="T2255" s="5">
        <f>Table1[[#This Row],[Fuel Consumption (mmBtu)]]*Table1[[#This Row],[Emission Factor (kg CO2/ mmBtu)]]*10^3</f>
        <v>1317943335812.3997</v>
      </c>
      <c r="U2255" s="3">
        <f>Table1[[#This Row],[Emissions (g CO2)]]/(Table1[[#This Row],[Generation (TWh)]]*10^9)</f>
        <v>2821.3811999999998</v>
      </c>
    </row>
    <row r="2256" spans="1:21" x14ac:dyDescent="0.35">
      <c r="A2256" t="s">
        <v>690</v>
      </c>
      <c r="B2256" t="s">
        <v>3274</v>
      </c>
      <c r="C2256" t="str">
        <f>SUBSTITUTE(Table1[[#This Row],[Fuel]],", ",",")</f>
        <v>industrial by-product: blast furnace gas</v>
      </c>
      <c r="D2256" t="s">
        <v>3274</v>
      </c>
      <c r="H2256" t="s">
        <v>3440</v>
      </c>
      <c r="I2256">
        <v>135</v>
      </c>
      <c r="J2256" t="s">
        <v>3446</v>
      </c>
      <c r="K2256">
        <v>2022</v>
      </c>
      <c r="L2256" t="s">
        <v>29</v>
      </c>
      <c r="M2256" t="s">
        <v>29</v>
      </c>
      <c r="N2256">
        <v>35.148927</v>
      </c>
      <c r="O2256">
        <v>119.36903599999999</v>
      </c>
      <c r="P2256" t="s">
        <v>3485</v>
      </c>
      <c r="Q2256" s="3">
        <f>Table1[[#This Row],[Capacity (MW)]]*0.395*8760*10^-6</f>
        <v>0.46712699999999996</v>
      </c>
      <c r="R2256" s="3" cm="1">
        <f t="array" ref="R2256">AVERAGE(VLOOKUP(_xlfn.TEXTSPLIT(Table1[[#This Row],[Fuel (no space after comma)]], ","), FuelList_Final_EF!$A$2:$B$65, 2, FALSE))</f>
        <v>274.32</v>
      </c>
      <c r="S2256" s="3">
        <f>Table1[[#This Row],[Generation (TWh)]]*10^9*VLOOKUP(Table1[[#This Row],[Turbine/Engine Technology]],Technology_HR!$A$2:$B$11,2,FALSE)*10^-6</f>
        <v>4804401.1949999984</v>
      </c>
      <c r="T2256" s="5">
        <f>Table1[[#This Row],[Fuel Consumption (mmBtu)]]*Table1[[#This Row],[Emission Factor (kg CO2/ mmBtu)]]*10^3</f>
        <v>1317943335812.3997</v>
      </c>
      <c r="U2256" s="3">
        <f>Table1[[#This Row],[Emissions (g CO2)]]/(Table1[[#This Row],[Generation (TWh)]]*10^9)</f>
        <v>2821.3811999999998</v>
      </c>
    </row>
    <row r="2257" spans="1:21" x14ac:dyDescent="0.35">
      <c r="A2257" t="s">
        <v>691</v>
      </c>
      <c r="B2257" t="s">
        <v>3274</v>
      </c>
      <c r="C2257" t="str">
        <f>SUBSTITUTE(Table1[[#This Row],[Fuel]],", ",",")</f>
        <v>industrial by-product: blast furnace gas</v>
      </c>
      <c r="D2257" t="s">
        <v>3274</v>
      </c>
      <c r="H2257" t="s">
        <v>59</v>
      </c>
      <c r="I2257">
        <v>65</v>
      </c>
      <c r="J2257" t="s">
        <v>3446</v>
      </c>
      <c r="K2257">
        <v>2019</v>
      </c>
      <c r="L2257" t="s">
        <v>29</v>
      </c>
      <c r="M2257" t="s">
        <v>29</v>
      </c>
      <c r="N2257">
        <v>38.97128</v>
      </c>
      <c r="O2257">
        <v>117.506264</v>
      </c>
      <c r="P2257" t="s">
        <v>3485</v>
      </c>
      <c r="Q2257" s="3">
        <f>Table1[[#This Row],[Capacity (MW)]]*0.395*8760*10^-6</f>
        <v>0.224913</v>
      </c>
      <c r="R2257" s="3" cm="1">
        <f t="array" ref="R2257">AVERAGE(VLOOKUP(_xlfn.TEXTSPLIT(Table1[[#This Row],[Fuel (no space after comma)]], ","), FuelList_Final_EF!$A$2:$B$65, 2, FALSE))</f>
        <v>274.32</v>
      </c>
      <c r="S2257" s="3">
        <f>Table1[[#This Row],[Generation (TWh)]]*10^9*VLOOKUP(Table1[[#This Row],[Turbine/Engine Technology]],Technology_HR!$A$2:$B$11,2,FALSE)*10^-6</f>
        <v>1865765.7914999998</v>
      </c>
      <c r="T2257" s="5">
        <f>Table1[[#This Row],[Fuel Consumption (mmBtu)]]*Table1[[#This Row],[Emission Factor (kg CO2/ mmBtu)]]*10^3</f>
        <v>511816871924.27991</v>
      </c>
      <c r="U2257" s="3">
        <f>Table1[[#This Row],[Emissions (g CO2)]]/(Table1[[#This Row],[Generation (TWh)]]*10^9)</f>
        <v>2275.6215599999996</v>
      </c>
    </row>
    <row r="2258" spans="1:21" x14ac:dyDescent="0.35">
      <c r="A2258" t="s">
        <v>691</v>
      </c>
      <c r="B2258" t="s">
        <v>3274</v>
      </c>
      <c r="C2258" t="str">
        <f>SUBSTITUTE(Table1[[#This Row],[Fuel]],", ",",")</f>
        <v>industrial by-product: blast furnace gas</v>
      </c>
      <c r="D2258" t="s">
        <v>3274</v>
      </c>
      <c r="H2258" t="s">
        <v>3440</v>
      </c>
      <c r="I2258">
        <v>55</v>
      </c>
      <c r="J2258" t="s">
        <v>3446</v>
      </c>
      <c r="K2258">
        <v>2022</v>
      </c>
      <c r="L2258" t="s">
        <v>29</v>
      </c>
      <c r="M2258" t="s">
        <v>29</v>
      </c>
      <c r="N2258">
        <v>38.97128</v>
      </c>
      <c r="O2258">
        <v>117.506264</v>
      </c>
      <c r="P2258" t="s">
        <v>3485</v>
      </c>
      <c r="Q2258" s="3">
        <f>Table1[[#This Row],[Capacity (MW)]]*0.395*8760*10^-6</f>
        <v>0.19031099999999998</v>
      </c>
      <c r="R2258" s="3" cm="1">
        <f t="array" ref="R2258">AVERAGE(VLOOKUP(_xlfn.TEXTSPLIT(Table1[[#This Row],[Fuel (no space after comma)]], ","), FuelList_Final_EF!$A$2:$B$65, 2, FALSE))</f>
        <v>274.32</v>
      </c>
      <c r="S2258" s="3">
        <f>Table1[[#This Row],[Generation (TWh)]]*10^9*VLOOKUP(Table1[[#This Row],[Turbine/Engine Technology]],Technology_HR!$A$2:$B$11,2,FALSE)*10^-6</f>
        <v>1957348.6349999998</v>
      </c>
      <c r="T2258" s="5">
        <f>Table1[[#This Row],[Fuel Consumption (mmBtu)]]*Table1[[#This Row],[Emission Factor (kg CO2/ mmBtu)]]*10^3</f>
        <v>536939877553.19989</v>
      </c>
      <c r="U2258" s="3">
        <f>Table1[[#This Row],[Emissions (g CO2)]]/(Table1[[#This Row],[Generation (TWh)]]*10^9)</f>
        <v>2821.3811999999998</v>
      </c>
    </row>
    <row r="2259" spans="1:21" x14ac:dyDescent="0.35">
      <c r="A2259" t="s">
        <v>692</v>
      </c>
      <c r="B2259" t="s">
        <v>3242</v>
      </c>
      <c r="C2259" t="str">
        <f>SUBSTITUTE(Table1[[#This Row],[Fuel]],", ",",")</f>
        <v>fossil gas: lng</v>
      </c>
      <c r="D2259" t="s">
        <v>3242</v>
      </c>
      <c r="H2259" t="s">
        <v>3438</v>
      </c>
      <c r="I2259">
        <v>200</v>
      </c>
      <c r="J2259" t="s">
        <v>3446</v>
      </c>
      <c r="K2259">
        <v>2019</v>
      </c>
      <c r="L2259" t="s">
        <v>29</v>
      </c>
      <c r="M2259" t="s">
        <v>29</v>
      </c>
      <c r="N2259">
        <v>37.101894000000001</v>
      </c>
      <c r="O2259">
        <v>122.403614</v>
      </c>
      <c r="P2259" t="s">
        <v>3485</v>
      </c>
      <c r="Q2259" s="3">
        <f>Table1[[#This Row],[Capacity (MW)]]*0.395*8760*10^-6</f>
        <v>0.69203999999999999</v>
      </c>
      <c r="R2259" s="3" cm="1">
        <f t="array" ref="R2259">AVERAGE(VLOOKUP(_xlfn.TEXTSPLIT(Table1[[#This Row],[Fuel (no space after comma)]], ","), FuelList_Final_EF!$A$2:$B$65, 2, FALSE))</f>
        <v>67.685819715340017</v>
      </c>
      <c r="S2259" s="3">
        <f>Table1[[#This Row],[Generation (TWh)]]*10^9*VLOOKUP(Table1[[#This Row],[Turbine/Engine Technology]],Technology_HR!$A$2:$B$11,2,FALSE)*10^-6</f>
        <v>5224209.96</v>
      </c>
      <c r="T2259" s="5">
        <f>Table1[[#This Row],[Fuel Consumption (mmBtu)]]*Table1[[#This Row],[Emission Factor (kg CO2/ mmBtu)]]*10^3</f>
        <v>353604933507.64368</v>
      </c>
      <c r="U2259" s="3">
        <f>Table1[[#This Row],[Emissions (g CO2)]]/(Table1[[#This Row],[Generation (TWh)]]*10^9)</f>
        <v>510.96025303110179</v>
      </c>
    </row>
    <row r="2260" spans="1:21" x14ac:dyDescent="0.35">
      <c r="A2260" t="s">
        <v>692</v>
      </c>
      <c r="B2260" t="s">
        <v>3242</v>
      </c>
      <c r="C2260" t="str">
        <f>SUBSTITUTE(Table1[[#This Row],[Fuel]],", ",",")</f>
        <v>fossil gas: lng</v>
      </c>
      <c r="D2260" t="s">
        <v>3242</v>
      </c>
      <c r="H2260" t="s">
        <v>3438</v>
      </c>
      <c r="I2260">
        <v>200</v>
      </c>
      <c r="J2260" t="s">
        <v>3446</v>
      </c>
      <c r="K2260">
        <v>2019</v>
      </c>
      <c r="L2260" t="s">
        <v>29</v>
      </c>
      <c r="M2260" t="s">
        <v>29</v>
      </c>
      <c r="N2260">
        <v>37.101894000000001</v>
      </c>
      <c r="O2260">
        <v>122.403614</v>
      </c>
      <c r="P2260" t="s">
        <v>3485</v>
      </c>
      <c r="Q2260" s="3">
        <f>Table1[[#This Row],[Capacity (MW)]]*0.395*8760*10^-6</f>
        <v>0.69203999999999999</v>
      </c>
      <c r="R2260" s="3" cm="1">
        <f t="array" ref="R2260">AVERAGE(VLOOKUP(_xlfn.TEXTSPLIT(Table1[[#This Row],[Fuel (no space after comma)]], ","), FuelList_Final_EF!$A$2:$B$65, 2, FALSE))</f>
        <v>67.685819715340017</v>
      </c>
      <c r="S2260" s="3">
        <f>Table1[[#This Row],[Generation (TWh)]]*10^9*VLOOKUP(Table1[[#This Row],[Turbine/Engine Technology]],Technology_HR!$A$2:$B$11,2,FALSE)*10^-6</f>
        <v>5224209.96</v>
      </c>
      <c r="T2260" s="5">
        <f>Table1[[#This Row],[Fuel Consumption (mmBtu)]]*Table1[[#This Row],[Emission Factor (kg CO2/ mmBtu)]]*10^3</f>
        <v>353604933507.64368</v>
      </c>
      <c r="U2260" s="3">
        <f>Table1[[#This Row],[Emissions (g CO2)]]/(Table1[[#This Row],[Generation (TWh)]]*10^9)</f>
        <v>510.96025303110179</v>
      </c>
    </row>
    <row r="2261" spans="1:21" x14ac:dyDescent="0.35">
      <c r="A2261" t="s">
        <v>692</v>
      </c>
      <c r="B2261" t="s">
        <v>3242</v>
      </c>
      <c r="C2261" t="str">
        <f>SUBSTITUTE(Table1[[#This Row],[Fuel]],", ",",")</f>
        <v>fossil gas: lng</v>
      </c>
      <c r="D2261" t="s">
        <v>3242</v>
      </c>
      <c r="H2261" t="s">
        <v>3438</v>
      </c>
      <c r="I2261">
        <v>200</v>
      </c>
      <c r="J2261" t="s">
        <v>3449</v>
      </c>
      <c r="K2261" t="s">
        <v>29</v>
      </c>
      <c r="L2261" t="s">
        <v>29</v>
      </c>
      <c r="M2261" t="s">
        <v>29</v>
      </c>
      <c r="N2261">
        <v>37.101894000000001</v>
      </c>
      <c r="O2261">
        <v>122.403614</v>
      </c>
      <c r="P2261" t="s">
        <v>3485</v>
      </c>
      <c r="Q2261" s="3">
        <f>Table1[[#This Row],[Capacity (MW)]]*0.395*8760*10^-6</f>
        <v>0.69203999999999999</v>
      </c>
      <c r="R2261" s="3" cm="1">
        <f t="array" ref="R2261">AVERAGE(VLOOKUP(_xlfn.TEXTSPLIT(Table1[[#This Row],[Fuel (no space after comma)]], ","), FuelList_Final_EF!$A$2:$B$65, 2, FALSE))</f>
        <v>67.685819715340017</v>
      </c>
      <c r="S2261" s="3">
        <f>Table1[[#This Row],[Generation (TWh)]]*10^9*VLOOKUP(Table1[[#This Row],[Turbine/Engine Technology]],Technology_HR!$A$2:$B$11,2,FALSE)*10^-6</f>
        <v>5224209.96</v>
      </c>
      <c r="T2261" s="5">
        <f>Table1[[#This Row],[Fuel Consumption (mmBtu)]]*Table1[[#This Row],[Emission Factor (kg CO2/ mmBtu)]]*10^3</f>
        <v>353604933507.64368</v>
      </c>
      <c r="U2261" s="3">
        <f>Table1[[#This Row],[Emissions (g CO2)]]/(Table1[[#This Row],[Generation (TWh)]]*10^9)</f>
        <v>510.96025303110179</v>
      </c>
    </row>
    <row r="2262" spans="1:21" x14ac:dyDescent="0.35">
      <c r="A2262" t="s">
        <v>692</v>
      </c>
      <c r="B2262" t="s">
        <v>3242</v>
      </c>
      <c r="C2262" t="str">
        <f>SUBSTITUTE(Table1[[#This Row],[Fuel]],", ",",")</f>
        <v>fossil gas: lng</v>
      </c>
      <c r="D2262" t="s">
        <v>3242</v>
      </c>
      <c r="H2262" t="s">
        <v>3438</v>
      </c>
      <c r="I2262">
        <v>200</v>
      </c>
      <c r="J2262" t="s">
        <v>3449</v>
      </c>
      <c r="K2262" t="s">
        <v>29</v>
      </c>
      <c r="L2262" t="s">
        <v>29</v>
      </c>
      <c r="M2262" t="s">
        <v>29</v>
      </c>
      <c r="N2262">
        <v>37.101894000000001</v>
      </c>
      <c r="O2262">
        <v>122.403614</v>
      </c>
      <c r="P2262" t="s">
        <v>3485</v>
      </c>
      <c r="Q2262" s="3">
        <f>Table1[[#This Row],[Capacity (MW)]]*0.395*8760*10^-6</f>
        <v>0.69203999999999999</v>
      </c>
      <c r="R2262" s="3" cm="1">
        <f t="array" ref="R2262">AVERAGE(VLOOKUP(_xlfn.TEXTSPLIT(Table1[[#This Row],[Fuel (no space after comma)]], ","), FuelList_Final_EF!$A$2:$B$65, 2, FALSE))</f>
        <v>67.685819715340017</v>
      </c>
      <c r="S2262" s="3">
        <f>Table1[[#This Row],[Generation (TWh)]]*10^9*VLOOKUP(Table1[[#This Row],[Turbine/Engine Technology]],Technology_HR!$A$2:$B$11,2,FALSE)*10^-6</f>
        <v>5224209.96</v>
      </c>
      <c r="T2262" s="5">
        <f>Table1[[#This Row],[Fuel Consumption (mmBtu)]]*Table1[[#This Row],[Emission Factor (kg CO2/ mmBtu)]]*10^3</f>
        <v>353604933507.64368</v>
      </c>
      <c r="U2262" s="3">
        <f>Table1[[#This Row],[Emissions (g CO2)]]/(Table1[[#This Row],[Generation (TWh)]]*10^9)</f>
        <v>510.96025303110179</v>
      </c>
    </row>
    <row r="2263" spans="1:21" x14ac:dyDescent="0.35">
      <c r="A2263" t="s">
        <v>692</v>
      </c>
      <c r="B2263" t="s">
        <v>3242</v>
      </c>
      <c r="C2263" t="str">
        <f>SUBSTITUTE(Table1[[#This Row],[Fuel]],", ",",")</f>
        <v>fossil gas: lng</v>
      </c>
      <c r="D2263" t="s">
        <v>3242</v>
      </c>
      <c r="H2263" t="s">
        <v>3438</v>
      </c>
      <c r="I2263">
        <v>200</v>
      </c>
      <c r="J2263" t="s">
        <v>3449</v>
      </c>
      <c r="K2263" t="s">
        <v>29</v>
      </c>
      <c r="L2263" t="s">
        <v>29</v>
      </c>
      <c r="M2263" t="s">
        <v>29</v>
      </c>
      <c r="N2263">
        <v>37.101894000000001</v>
      </c>
      <c r="O2263">
        <v>122.403614</v>
      </c>
      <c r="P2263" t="s">
        <v>3485</v>
      </c>
      <c r="Q2263" s="3">
        <f>Table1[[#This Row],[Capacity (MW)]]*0.395*8760*10^-6</f>
        <v>0.69203999999999999</v>
      </c>
      <c r="R2263" s="3" cm="1">
        <f t="array" ref="R2263">AVERAGE(VLOOKUP(_xlfn.TEXTSPLIT(Table1[[#This Row],[Fuel (no space after comma)]], ","), FuelList_Final_EF!$A$2:$B$65, 2, FALSE))</f>
        <v>67.685819715340017</v>
      </c>
      <c r="S2263" s="3">
        <f>Table1[[#This Row],[Generation (TWh)]]*10^9*VLOOKUP(Table1[[#This Row],[Turbine/Engine Technology]],Technology_HR!$A$2:$B$11,2,FALSE)*10^-6</f>
        <v>5224209.96</v>
      </c>
      <c r="T2263" s="5">
        <f>Table1[[#This Row],[Fuel Consumption (mmBtu)]]*Table1[[#This Row],[Emission Factor (kg CO2/ mmBtu)]]*10^3</f>
        <v>353604933507.64368</v>
      </c>
      <c r="U2263" s="3">
        <f>Table1[[#This Row],[Emissions (g CO2)]]/(Table1[[#This Row],[Generation (TWh)]]*10^9)</f>
        <v>510.96025303110179</v>
      </c>
    </row>
    <row r="2264" spans="1:21" x14ac:dyDescent="0.35">
      <c r="A2264" t="s">
        <v>693</v>
      </c>
      <c r="B2264" t="s">
        <v>3284</v>
      </c>
      <c r="C2264" t="str">
        <f>SUBSTITUTE(Table1[[#This Row],[Fuel]],", ",",")</f>
        <v>fossil gas: natural gas [90%],other: hydrogen (green) [10%]</v>
      </c>
      <c r="D2264" t="s">
        <v>3650</v>
      </c>
      <c r="E2264" t="s">
        <v>3652</v>
      </c>
      <c r="H2264" t="s">
        <v>3438</v>
      </c>
      <c r="I2264">
        <v>745</v>
      </c>
      <c r="J2264" t="s">
        <v>3449</v>
      </c>
      <c r="K2264">
        <v>2025</v>
      </c>
      <c r="L2264" t="s">
        <v>29</v>
      </c>
      <c r="M2264" t="s">
        <v>29</v>
      </c>
      <c r="N2264">
        <v>30.093640000000001</v>
      </c>
      <c r="O2264">
        <v>122.21316</v>
      </c>
      <c r="P2264" t="s">
        <v>3485</v>
      </c>
      <c r="Q2264" s="3">
        <f>Table1[[#This Row],[Capacity (MW)]]*0.395*8760*10^-6</f>
        <v>2.5778490000000005</v>
      </c>
      <c r="R2264" s="3" cm="1">
        <f t="array" ref="R2264">AVERAGE(VLOOKUP(_xlfn.TEXTSPLIT(Table1[[#This Row],[Fuel (no space after comma)]], ","), FuelList_Final_EF!$A$2:$B$65, 2, FALSE))</f>
        <v>47.754000000000005</v>
      </c>
      <c r="S2264" s="3">
        <f>Table1[[#This Row],[Generation (TWh)]]*10^9*VLOOKUP(Table1[[#This Row],[Turbine/Engine Technology]],Technology_HR!$A$2:$B$11,2,FALSE)*10^-6</f>
        <v>19460182.101000004</v>
      </c>
      <c r="T2264" s="5">
        <f>Table1[[#This Row],[Fuel Consumption (mmBtu)]]*Table1[[#This Row],[Emission Factor (kg CO2/ mmBtu)]]*10^3</f>
        <v>929301536051.1543</v>
      </c>
      <c r="U2264" s="3">
        <f>Table1[[#This Row],[Emissions (g CO2)]]/(Table1[[#This Row],[Generation (TWh)]]*10^9)</f>
        <v>360.49494600000003</v>
      </c>
    </row>
    <row r="2265" spans="1:21" x14ac:dyDescent="0.35">
      <c r="A2265" t="s">
        <v>693</v>
      </c>
      <c r="B2265" t="s">
        <v>3284</v>
      </c>
      <c r="C2265" t="str">
        <f>SUBSTITUTE(Table1[[#This Row],[Fuel]],", ",",")</f>
        <v>fossil gas: natural gas [90%],other: hydrogen (green) [10%]</v>
      </c>
      <c r="D2265" t="s">
        <v>3650</v>
      </c>
      <c r="E2265" t="s">
        <v>3652</v>
      </c>
      <c r="H2265" t="s">
        <v>3438</v>
      </c>
      <c r="I2265">
        <v>745</v>
      </c>
      <c r="J2265" t="s">
        <v>3449</v>
      </c>
      <c r="K2265" t="s">
        <v>29</v>
      </c>
      <c r="L2265" t="s">
        <v>29</v>
      </c>
      <c r="M2265" t="s">
        <v>29</v>
      </c>
      <c r="N2265">
        <v>30.093640000000001</v>
      </c>
      <c r="O2265">
        <v>122.21316</v>
      </c>
      <c r="P2265" t="s">
        <v>3485</v>
      </c>
      <c r="Q2265" s="3">
        <f>Table1[[#This Row],[Capacity (MW)]]*0.395*8760*10^-6</f>
        <v>2.5778490000000005</v>
      </c>
      <c r="R2265" s="3" cm="1">
        <f t="array" ref="R2265">AVERAGE(VLOOKUP(_xlfn.TEXTSPLIT(Table1[[#This Row],[Fuel (no space after comma)]], ","), FuelList_Final_EF!$A$2:$B$65, 2, FALSE))</f>
        <v>47.754000000000005</v>
      </c>
      <c r="S2265" s="3">
        <f>Table1[[#This Row],[Generation (TWh)]]*10^9*VLOOKUP(Table1[[#This Row],[Turbine/Engine Technology]],Technology_HR!$A$2:$B$11,2,FALSE)*10^-6</f>
        <v>19460182.101000004</v>
      </c>
      <c r="T2265" s="5">
        <f>Table1[[#This Row],[Fuel Consumption (mmBtu)]]*Table1[[#This Row],[Emission Factor (kg CO2/ mmBtu)]]*10^3</f>
        <v>929301536051.1543</v>
      </c>
      <c r="U2265" s="3">
        <f>Table1[[#This Row],[Emissions (g CO2)]]/(Table1[[#This Row],[Generation (TWh)]]*10^9)</f>
        <v>360.49494600000003</v>
      </c>
    </row>
    <row r="2266" spans="1:21" x14ac:dyDescent="0.35">
      <c r="A2266" t="s">
        <v>694</v>
      </c>
      <c r="B2266" t="s">
        <v>3276</v>
      </c>
      <c r="C2266" t="str">
        <f>SUBSTITUTE(Table1[[#This Row],[Fuel]],", ",",")</f>
        <v>industrial by-product: blast furnace gas,industrial by-product: coke oven gas</v>
      </c>
      <c r="D2266" t="s">
        <v>3274</v>
      </c>
      <c r="E2266" t="s">
        <v>3278</v>
      </c>
      <c r="H2266" t="s">
        <v>3440</v>
      </c>
      <c r="I2266">
        <v>93</v>
      </c>
      <c r="J2266" t="s">
        <v>3446</v>
      </c>
      <c r="K2266">
        <v>2021</v>
      </c>
      <c r="L2266" t="s">
        <v>29</v>
      </c>
      <c r="M2266" t="s">
        <v>29</v>
      </c>
      <c r="N2266">
        <v>35.603805000000001</v>
      </c>
      <c r="O2266">
        <v>110.565091</v>
      </c>
      <c r="P2266" t="s">
        <v>3485</v>
      </c>
      <c r="Q2266" s="3">
        <f>Table1[[#This Row],[Capacity (MW)]]*0.395*8760*10^-6</f>
        <v>0.32179859999999993</v>
      </c>
      <c r="R2266" s="3" cm="1">
        <f t="array" ref="R2266">AVERAGE(VLOOKUP(_xlfn.TEXTSPLIT(Table1[[#This Row],[Fuel (no space after comma)]], ","), FuelList_Final_EF!$A$2:$B$65, 2, FALSE))</f>
        <v>160.58500000000001</v>
      </c>
      <c r="S2266" s="3">
        <f>Table1[[#This Row],[Generation (TWh)]]*10^9*VLOOKUP(Table1[[#This Row],[Turbine/Engine Technology]],Technology_HR!$A$2:$B$11,2,FALSE)*10^-6</f>
        <v>3309698.6009999993</v>
      </c>
      <c r="T2266" s="5">
        <f>Table1[[#This Row],[Fuel Consumption (mmBtu)]]*Table1[[#This Row],[Emission Factor (kg CO2/ mmBtu)]]*10^3</f>
        <v>531487949841.5849</v>
      </c>
      <c r="U2266" s="3">
        <f>Table1[[#This Row],[Emissions (g CO2)]]/(Table1[[#This Row],[Generation (TWh)]]*10^9)</f>
        <v>1651.6167250000001</v>
      </c>
    </row>
    <row r="2267" spans="1:21" x14ac:dyDescent="0.35">
      <c r="A2267" t="s">
        <v>695</v>
      </c>
      <c r="B2267" t="s">
        <v>3239</v>
      </c>
      <c r="C2267" t="str">
        <f>SUBSTITUTE(Table1[[#This Row],[Fuel]],", ",",")</f>
        <v>fossil gas: natural gas</v>
      </c>
      <c r="D2267" t="s">
        <v>3239</v>
      </c>
      <c r="H2267" t="s">
        <v>3438</v>
      </c>
      <c r="I2267">
        <v>470</v>
      </c>
      <c r="J2267" t="s">
        <v>3450</v>
      </c>
      <c r="K2267" t="s">
        <v>29</v>
      </c>
      <c r="L2267" t="s">
        <v>29</v>
      </c>
      <c r="M2267" t="s">
        <v>29</v>
      </c>
      <c r="N2267">
        <v>37.039079999999998</v>
      </c>
      <c r="O2267">
        <v>119.04728</v>
      </c>
      <c r="P2267" t="s">
        <v>3485</v>
      </c>
      <c r="Q2267" s="3">
        <f>Table1[[#This Row],[Capacity (MW)]]*0.395*8760*10^-6</f>
        <v>1.6262939999999999</v>
      </c>
      <c r="R2267" s="3" cm="1">
        <f t="array" ref="R2267">AVERAGE(VLOOKUP(_xlfn.TEXTSPLIT(Table1[[#This Row],[Fuel (no space after comma)]], ","), FuelList_Final_EF!$A$2:$B$65, 2, FALSE))</f>
        <v>53.06</v>
      </c>
      <c r="S2267" s="3">
        <f>Table1[[#This Row],[Generation (TWh)]]*10^9*VLOOKUP(Table1[[#This Row],[Turbine/Engine Technology]],Technology_HR!$A$2:$B$11,2,FALSE)*10^-6</f>
        <v>12276893.405999999</v>
      </c>
      <c r="T2267" s="5">
        <f>Table1[[#This Row],[Fuel Consumption (mmBtu)]]*Table1[[#This Row],[Emission Factor (kg CO2/ mmBtu)]]*10^3</f>
        <v>651411964122.35999</v>
      </c>
      <c r="U2267" s="3">
        <f>Table1[[#This Row],[Emissions (g CO2)]]/(Table1[[#This Row],[Generation (TWh)]]*10^9)</f>
        <v>400.54993999999999</v>
      </c>
    </row>
    <row r="2268" spans="1:21" x14ac:dyDescent="0.35">
      <c r="A2268" t="s">
        <v>695</v>
      </c>
      <c r="B2268" t="s">
        <v>3239</v>
      </c>
      <c r="C2268" t="str">
        <f>SUBSTITUTE(Table1[[#This Row],[Fuel]],", ",",")</f>
        <v>fossil gas: natural gas</v>
      </c>
      <c r="D2268" t="s">
        <v>3239</v>
      </c>
      <c r="H2268" t="s">
        <v>3438</v>
      </c>
      <c r="I2268">
        <v>470</v>
      </c>
      <c r="J2268" t="s">
        <v>3450</v>
      </c>
      <c r="K2268" t="s">
        <v>29</v>
      </c>
      <c r="L2268" t="s">
        <v>29</v>
      </c>
      <c r="M2268" t="s">
        <v>29</v>
      </c>
      <c r="N2268">
        <v>37.039079999999998</v>
      </c>
      <c r="O2268">
        <v>119.04728</v>
      </c>
      <c r="P2268" t="s">
        <v>3485</v>
      </c>
      <c r="Q2268" s="3">
        <f>Table1[[#This Row],[Capacity (MW)]]*0.395*8760*10^-6</f>
        <v>1.6262939999999999</v>
      </c>
      <c r="R2268" s="3" cm="1">
        <f t="array" ref="R2268">AVERAGE(VLOOKUP(_xlfn.TEXTSPLIT(Table1[[#This Row],[Fuel (no space after comma)]], ","), FuelList_Final_EF!$A$2:$B$65, 2, FALSE))</f>
        <v>53.06</v>
      </c>
      <c r="S2268" s="3">
        <f>Table1[[#This Row],[Generation (TWh)]]*10^9*VLOOKUP(Table1[[#This Row],[Turbine/Engine Technology]],Technology_HR!$A$2:$B$11,2,FALSE)*10^-6</f>
        <v>12276893.405999999</v>
      </c>
      <c r="T2268" s="5">
        <f>Table1[[#This Row],[Fuel Consumption (mmBtu)]]*Table1[[#This Row],[Emission Factor (kg CO2/ mmBtu)]]*10^3</f>
        <v>651411964122.35999</v>
      </c>
      <c r="U2268" s="3">
        <f>Table1[[#This Row],[Emissions (g CO2)]]/(Table1[[#This Row],[Generation (TWh)]]*10^9)</f>
        <v>400.54993999999999</v>
      </c>
    </row>
    <row r="2269" spans="1:21" x14ac:dyDescent="0.35">
      <c r="A2269" t="s">
        <v>696</v>
      </c>
      <c r="B2269" t="s">
        <v>3239</v>
      </c>
      <c r="C2269" t="str">
        <f>SUBSTITUTE(Table1[[#This Row],[Fuel]],", ",",")</f>
        <v>fossil gas: natural gas</v>
      </c>
      <c r="D2269" t="s">
        <v>3239</v>
      </c>
      <c r="H2269" t="s">
        <v>3438</v>
      </c>
      <c r="I2269">
        <v>200</v>
      </c>
      <c r="J2269" t="s">
        <v>3446</v>
      </c>
      <c r="K2269">
        <v>2023</v>
      </c>
      <c r="L2269" t="s">
        <v>29</v>
      </c>
      <c r="M2269" t="s">
        <v>29</v>
      </c>
      <c r="N2269">
        <v>34.742087384375971</v>
      </c>
      <c r="O2269">
        <v>117.537123037559</v>
      </c>
      <c r="P2269" t="s">
        <v>3485</v>
      </c>
      <c r="Q2269" s="3">
        <f>Table1[[#This Row],[Capacity (MW)]]*0.395*8760*10^-6</f>
        <v>0.69203999999999999</v>
      </c>
      <c r="R2269" s="3" cm="1">
        <f t="array" ref="R2269">AVERAGE(VLOOKUP(_xlfn.TEXTSPLIT(Table1[[#This Row],[Fuel (no space after comma)]], ","), FuelList_Final_EF!$A$2:$B$65, 2, FALSE))</f>
        <v>53.06</v>
      </c>
      <c r="S2269" s="3">
        <f>Table1[[#This Row],[Generation (TWh)]]*10^9*VLOOKUP(Table1[[#This Row],[Turbine/Engine Technology]],Technology_HR!$A$2:$B$11,2,FALSE)*10^-6</f>
        <v>5224209.96</v>
      </c>
      <c r="T2269" s="5">
        <f>Table1[[#This Row],[Fuel Consumption (mmBtu)]]*Table1[[#This Row],[Emission Factor (kg CO2/ mmBtu)]]*10^3</f>
        <v>277196580477.60004</v>
      </c>
      <c r="U2269" s="3">
        <f>Table1[[#This Row],[Emissions (g CO2)]]/(Table1[[#This Row],[Generation (TWh)]]*10^9)</f>
        <v>400.54994000000005</v>
      </c>
    </row>
    <row r="2270" spans="1:21" x14ac:dyDescent="0.35">
      <c r="A2270" t="s">
        <v>696</v>
      </c>
      <c r="B2270" t="s">
        <v>3239</v>
      </c>
      <c r="C2270" t="str">
        <f>SUBSTITUTE(Table1[[#This Row],[Fuel]],", ",",")</f>
        <v>fossil gas: natural gas</v>
      </c>
      <c r="D2270" t="s">
        <v>3239</v>
      </c>
      <c r="H2270" t="s">
        <v>3438</v>
      </c>
      <c r="I2270">
        <v>200</v>
      </c>
      <c r="J2270" t="s">
        <v>3449</v>
      </c>
      <c r="K2270">
        <v>2024</v>
      </c>
      <c r="L2270" t="s">
        <v>29</v>
      </c>
      <c r="M2270" t="s">
        <v>29</v>
      </c>
      <c r="N2270">
        <v>34.742087384375971</v>
      </c>
      <c r="O2270">
        <v>117.537123037559</v>
      </c>
      <c r="P2270" t="s">
        <v>3485</v>
      </c>
      <c r="Q2270" s="3">
        <f>Table1[[#This Row],[Capacity (MW)]]*0.395*8760*10^-6</f>
        <v>0.69203999999999999</v>
      </c>
      <c r="R2270" s="3" cm="1">
        <f t="array" ref="R2270">AVERAGE(VLOOKUP(_xlfn.TEXTSPLIT(Table1[[#This Row],[Fuel (no space after comma)]], ","), FuelList_Final_EF!$A$2:$B$65, 2, FALSE))</f>
        <v>53.06</v>
      </c>
      <c r="S2270" s="3">
        <f>Table1[[#This Row],[Generation (TWh)]]*10^9*VLOOKUP(Table1[[#This Row],[Turbine/Engine Technology]],Technology_HR!$A$2:$B$11,2,FALSE)*10^-6</f>
        <v>5224209.96</v>
      </c>
      <c r="T2270" s="5">
        <f>Table1[[#This Row],[Fuel Consumption (mmBtu)]]*Table1[[#This Row],[Emission Factor (kg CO2/ mmBtu)]]*10^3</f>
        <v>277196580477.60004</v>
      </c>
      <c r="U2270" s="3">
        <f>Table1[[#This Row],[Emissions (g CO2)]]/(Table1[[#This Row],[Generation (TWh)]]*10^9)</f>
        <v>400.54994000000005</v>
      </c>
    </row>
    <row r="2271" spans="1:21" x14ac:dyDescent="0.35">
      <c r="A2271" t="s">
        <v>697</v>
      </c>
      <c r="B2271" t="s">
        <v>3274</v>
      </c>
      <c r="C2271" t="str">
        <f>SUBSTITUTE(Table1[[#This Row],[Fuel]],", ",",")</f>
        <v>industrial by-product: blast furnace gas</v>
      </c>
      <c r="D2271" t="s">
        <v>3274</v>
      </c>
      <c r="H2271" t="s">
        <v>3440</v>
      </c>
      <c r="I2271">
        <v>65</v>
      </c>
      <c r="J2271" t="s">
        <v>3446</v>
      </c>
      <c r="K2271">
        <v>2020</v>
      </c>
      <c r="L2271" t="s">
        <v>29</v>
      </c>
      <c r="M2271" t="s">
        <v>29</v>
      </c>
      <c r="N2271">
        <v>36.307648999999998</v>
      </c>
      <c r="O2271">
        <v>117.537144</v>
      </c>
      <c r="P2271" t="s">
        <v>3485</v>
      </c>
      <c r="Q2271" s="3">
        <f>Table1[[#This Row],[Capacity (MW)]]*0.395*8760*10^-6</f>
        <v>0.224913</v>
      </c>
      <c r="R2271" s="3" cm="1">
        <f t="array" ref="R2271">AVERAGE(VLOOKUP(_xlfn.TEXTSPLIT(Table1[[#This Row],[Fuel (no space after comma)]], ","), FuelList_Final_EF!$A$2:$B$65, 2, FALSE))</f>
        <v>274.32</v>
      </c>
      <c r="S2271" s="3">
        <f>Table1[[#This Row],[Generation (TWh)]]*10^9*VLOOKUP(Table1[[#This Row],[Turbine/Engine Technology]],Technology_HR!$A$2:$B$11,2,FALSE)*10^-6</f>
        <v>2313230.2050000001</v>
      </c>
      <c r="T2271" s="5">
        <f>Table1[[#This Row],[Fuel Consumption (mmBtu)]]*Table1[[#This Row],[Emission Factor (kg CO2/ mmBtu)]]*10^3</f>
        <v>634565309835.59998</v>
      </c>
      <c r="U2271" s="3">
        <f>Table1[[#This Row],[Emissions (g CO2)]]/(Table1[[#This Row],[Generation (TWh)]]*10^9)</f>
        <v>2821.3811999999998</v>
      </c>
    </row>
    <row r="2272" spans="1:21" x14ac:dyDescent="0.35">
      <c r="A2272" t="s">
        <v>697</v>
      </c>
      <c r="B2272" t="s">
        <v>3274</v>
      </c>
      <c r="C2272" t="str">
        <f>SUBSTITUTE(Table1[[#This Row],[Fuel]],", ",",")</f>
        <v>industrial by-product: blast furnace gas</v>
      </c>
      <c r="D2272" t="s">
        <v>3274</v>
      </c>
      <c r="H2272" t="s">
        <v>3440</v>
      </c>
      <c r="I2272">
        <v>65</v>
      </c>
      <c r="J2272" t="s">
        <v>3446</v>
      </c>
      <c r="K2272">
        <v>2020</v>
      </c>
      <c r="L2272" t="s">
        <v>29</v>
      </c>
      <c r="M2272" t="s">
        <v>29</v>
      </c>
      <c r="N2272">
        <v>36.307648999999998</v>
      </c>
      <c r="O2272">
        <v>117.537144</v>
      </c>
      <c r="P2272" t="s">
        <v>3485</v>
      </c>
      <c r="Q2272" s="3">
        <f>Table1[[#This Row],[Capacity (MW)]]*0.395*8760*10^-6</f>
        <v>0.224913</v>
      </c>
      <c r="R2272" s="3" cm="1">
        <f t="array" ref="R2272">AVERAGE(VLOOKUP(_xlfn.TEXTSPLIT(Table1[[#This Row],[Fuel (no space after comma)]], ","), FuelList_Final_EF!$A$2:$B$65, 2, FALSE))</f>
        <v>274.32</v>
      </c>
      <c r="S2272" s="3">
        <f>Table1[[#This Row],[Generation (TWh)]]*10^9*VLOOKUP(Table1[[#This Row],[Turbine/Engine Technology]],Technology_HR!$A$2:$B$11,2,FALSE)*10^-6</f>
        <v>2313230.2050000001</v>
      </c>
      <c r="T2272" s="5">
        <f>Table1[[#This Row],[Fuel Consumption (mmBtu)]]*Table1[[#This Row],[Emission Factor (kg CO2/ mmBtu)]]*10^3</f>
        <v>634565309835.59998</v>
      </c>
      <c r="U2272" s="3">
        <f>Table1[[#This Row],[Emissions (g CO2)]]/(Table1[[#This Row],[Generation (TWh)]]*10^9)</f>
        <v>2821.3811999999998</v>
      </c>
    </row>
    <row r="2273" spans="1:21" x14ac:dyDescent="0.35">
      <c r="A2273" t="s">
        <v>486</v>
      </c>
      <c r="B2273" t="s">
        <v>3239</v>
      </c>
      <c r="C2273" t="str">
        <f>SUBSTITUTE(Table1[[#This Row],[Fuel]],", ",",")</f>
        <v>fossil gas: natural gas</v>
      </c>
      <c r="D2273" t="s">
        <v>3239</v>
      </c>
      <c r="H2273" t="s">
        <v>3438</v>
      </c>
      <c r="I2273">
        <v>500</v>
      </c>
      <c r="J2273" t="s">
        <v>3449</v>
      </c>
      <c r="K2273" t="s">
        <v>29</v>
      </c>
      <c r="L2273" t="s">
        <v>29</v>
      </c>
      <c r="M2273" t="s">
        <v>29</v>
      </c>
      <c r="N2273">
        <v>36.067638000000002</v>
      </c>
      <c r="O2273">
        <v>117.08110499999999</v>
      </c>
      <c r="P2273" t="s">
        <v>3485</v>
      </c>
      <c r="Q2273" s="3">
        <f>Table1[[#This Row],[Capacity (MW)]]*0.395*8760*10^-6</f>
        <v>1.7301</v>
      </c>
      <c r="R2273" s="3" cm="1">
        <f t="array" ref="R2273">AVERAGE(VLOOKUP(_xlfn.TEXTSPLIT(Table1[[#This Row],[Fuel (no space after comma)]], ","), FuelList_Final_EF!$A$2:$B$65, 2, FALSE))</f>
        <v>53.06</v>
      </c>
      <c r="S2273" s="3">
        <f>Table1[[#This Row],[Generation (TWh)]]*10^9*VLOOKUP(Table1[[#This Row],[Turbine/Engine Technology]],Technology_HR!$A$2:$B$11,2,FALSE)*10^-6</f>
        <v>13060524.899999999</v>
      </c>
      <c r="T2273" s="5">
        <f>Table1[[#This Row],[Fuel Consumption (mmBtu)]]*Table1[[#This Row],[Emission Factor (kg CO2/ mmBtu)]]*10^3</f>
        <v>692991451194</v>
      </c>
      <c r="U2273" s="3">
        <f>Table1[[#This Row],[Emissions (g CO2)]]/(Table1[[#This Row],[Generation (TWh)]]*10^9)</f>
        <v>400.54993999999999</v>
      </c>
    </row>
    <row r="2274" spans="1:21" x14ac:dyDescent="0.35">
      <c r="A2274" t="s">
        <v>486</v>
      </c>
      <c r="B2274" t="s">
        <v>3239</v>
      </c>
      <c r="C2274" t="str">
        <f>SUBSTITUTE(Table1[[#This Row],[Fuel]],", ",",")</f>
        <v>fossil gas: natural gas</v>
      </c>
      <c r="D2274" t="s">
        <v>3239</v>
      </c>
      <c r="H2274" t="s">
        <v>3438</v>
      </c>
      <c r="I2274">
        <v>500</v>
      </c>
      <c r="J2274" t="s">
        <v>3449</v>
      </c>
      <c r="K2274" t="s">
        <v>29</v>
      </c>
      <c r="L2274" t="s">
        <v>29</v>
      </c>
      <c r="M2274" t="s">
        <v>29</v>
      </c>
      <c r="N2274">
        <v>36.067638000000002</v>
      </c>
      <c r="O2274">
        <v>117.08110499999999</v>
      </c>
      <c r="P2274" t="s">
        <v>3485</v>
      </c>
      <c r="Q2274" s="3">
        <f>Table1[[#This Row],[Capacity (MW)]]*0.395*8760*10^-6</f>
        <v>1.7301</v>
      </c>
      <c r="R2274" s="3" cm="1">
        <f t="array" ref="R2274">AVERAGE(VLOOKUP(_xlfn.TEXTSPLIT(Table1[[#This Row],[Fuel (no space after comma)]], ","), FuelList_Final_EF!$A$2:$B$65, 2, FALSE))</f>
        <v>53.06</v>
      </c>
      <c r="S2274" s="3">
        <f>Table1[[#This Row],[Generation (TWh)]]*10^9*VLOOKUP(Table1[[#This Row],[Turbine/Engine Technology]],Technology_HR!$A$2:$B$11,2,FALSE)*10^-6</f>
        <v>13060524.899999999</v>
      </c>
      <c r="T2274" s="5">
        <f>Table1[[#This Row],[Fuel Consumption (mmBtu)]]*Table1[[#This Row],[Emission Factor (kg CO2/ mmBtu)]]*10^3</f>
        <v>692991451194</v>
      </c>
      <c r="U2274" s="3">
        <f>Table1[[#This Row],[Emissions (g CO2)]]/(Table1[[#This Row],[Generation (TWh)]]*10^9)</f>
        <v>400.54993999999999</v>
      </c>
    </row>
    <row r="2275" spans="1:21" x14ac:dyDescent="0.35">
      <c r="A2275" t="s">
        <v>698</v>
      </c>
      <c r="B2275" t="s">
        <v>3274</v>
      </c>
      <c r="C2275" t="str">
        <f>SUBSTITUTE(Table1[[#This Row],[Fuel]],", ",",")</f>
        <v>industrial by-product: blast furnace gas</v>
      </c>
      <c r="D2275" t="s">
        <v>3274</v>
      </c>
      <c r="H2275" t="s">
        <v>3440</v>
      </c>
      <c r="I2275">
        <v>135</v>
      </c>
      <c r="J2275" t="s">
        <v>3447</v>
      </c>
      <c r="K2275" t="s">
        <v>29</v>
      </c>
      <c r="L2275" t="s">
        <v>29</v>
      </c>
      <c r="M2275" t="s">
        <v>29</v>
      </c>
      <c r="N2275">
        <v>35.137844999999999</v>
      </c>
      <c r="O2275">
        <v>119.07439100000001</v>
      </c>
      <c r="P2275" t="s">
        <v>3485</v>
      </c>
      <c r="Q2275" s="3">
        <f>Table1[[#This Row],[Capacity (MW)]]*0.395*8760*10^-6</f>
        <v>0.46712699999999996</v>
      </c>
      <c r="R2275" s="3" cm="1">
        <f t="array" ref="R2275">AVERAGE(VLOOKUP(_xlfn.TEXTSPLIT(Table1[[#This Row],[Fuel (no space after comma)]], ","), FuelList_Final_EF!$A$2:$B$65, 2, FALSE))</f>
        <v>274.32</v>
      </c>
      <c r="S2275" s="3">
        <f>Table1[[#This Row],[Generation (TWh)]]*10^9*VLOOKUP(Table1[[#This Row],[Turbine/Engine Technology]],Technology_HR!$A$2:$B$11,2,FALSE)*10^-6</f>
        <v>4804401.1949999984</v>
      </c>
      <c r="T2275" s="5">
        <f>Table1[[#This Row],[Fuel Consumption (mmBtu)]]*Table1[[#This Row],[Emission Factor (kg CO2/ mmBtu)]]*10^3</f>
        <v>1317943335812.3997</v>
      </c>
      <c r="U2275" s="3">
        <f>Table1[[#This Row],[Emissions (g CO2)]]/(Table1[[#This Row],[Generation (TWh)]]*10^9)</f>
        <v>2821.3811999999998</v>
      </c>
    </row>
    <row r="2276" spans="1:21" x14ac:dyDescent="0.35">
      <c r="A2276" t="s">
        <v>698</v>
      </c>
      <c r="B2276" t="s">
        <v>3274</v>
      </c>
      <c r="C2276" t="str">
        <f>SUBSTITUTE(Table1[[#This Row],[Fuel]],", ",",")</f>
        <v>industrial by-product: blast furnace gas</v>
      </c>
      <c r="D2276" t="s">
        <v>3274</v>
      </c>
      <c r="H2276" t="s">
        <v>3440</v>
      </c>
      <c r="I2276">
        <v>135</v>
      </c>
      <c r="J2276" t="s">
        <v>3447</v>
      </c>
      <c r="K2276" t="s">
        <v>29</v>
      </c>
      <c r="L2276" t="s">
        <v>29</v>
      </c>
      <c r="M2276" t="s">
        <v>29</v>
      </c>
      <c r="N2276">
        <v>35.137844999999999</v>
      </c>
      <c r="O2276">
        <v>119.07439100000001</v>
      </c>
      <c r="P2276" t="s">
        <v>3485</v>
      </c>
      <c r="Q2276" s="3">
        <f>Table1[[#This Row],[Capacity (MW)]]*0.395*8760*10^-6</f>
        <v>0.46712699999999996</v>
      </c>
      <c r="R2276" s="3" cm="1">
        <f t="array" ref="R2276">AVERAGE(VLOOKUP(_xlfn.TEXTSPLIT(Table1[[#This Row],[Fuel (no space after comma)]], ","), FuelList_Final_EF!$A$2:$B$65, 2, FALSE))</f>
        <v>274.32</v>
      </c>
      <c r="S2276" s="3">
        <f>Table1[[#This Row],[Generation (TWh)]]*10^9*VLOOKUP(Table1[[#This Row],[Turbine/Engine Technology]],Technology_HR!$A$2:$B$11,2,FALSE)*10^-6</f>
        <v>4804401.1949999984</v>
      </c>
      <c r="T2276" s="5">
        <f>Table1[[#This Row],[Fuel Consumption (mmBtu)]]*Table1[[#This Row],[Emission Factor (kg CO2/ mmBtu)]]*10^3</f>
        <v>1317943335812.3997</v>
      </c>
      <c r="U2276" s="3">
        <f>Table1[[#This Row],[Emissions (g CO2)]]/(Table1[[#This Row],[Generation (TWh)]]*10^9)</f>
        <v>2821.3811999999998</v>
      </c>
    </row>
    <row r="2277" spans="1:21" x14ac:dyDescent="0.35">
      <c r="A2277" t="s">
        <v>699</v>
      </c>
      <c r="B2277" t="s">
        <v>3274</v>
      </c>
      <c r="C2277" t="str">
        <f>SUBSTITUTE(Table1[[#This Row],[Fuel]],", ",",")</f>
        <v>industrial by-product: blast furnace gas</v>
      </c>
      <c r="D2277" t="s">
        <v>3274</v>
      </c>
      <c r="H2277" t="s">
        <v>3440</v>
      </c>
      <c r="I2277">
        <v>70</v>
      </c>
      <c r="J2277" t="s">
        <v>3446</v>
      </c>
      <c r="K2277">
        <v>2022</v>
      </c>
      <c r="L2277" t="s">
        <v>29</v>
      </c>
      <c r="M2277" t="s">
        <v>29</v>
      </c>
      <c r="N2277">
        <v>36.087716999999998</v>
      </c>
      <c r="O2277">
        <v>117.827927</v>
      </c>
      <c r="P2277" t="s">
        <v>3485</v>
      </c>
      <c r="Q2277" s="3">
        <f>Table1[[#This Row],[Capacity (MW)]]*0.395*8760*10^-6</f>
        <v>0.24221400000000001</v>
      </c>
      <c r="R2277" s="3" cm="1">
        <f t="array" ref="R2277">AVERAGE(VLOOKUP(_xlfn.TEXTSPLIT(Table1[[#This Row],[Fuel (no space after comma)]], ","), FuelList_Final_EF!$A$2:$B$65, 2, FALSE))</f>
        <v>274.32</v>
      </c>
      <c r="S2277" s="3">
        <f>Table1[[#This Row],[Generation (TWh)]]*10^9*VLOOKUP(Table1[[#This Row],[Turbine/Engine Technology]],Technology_HR!$A$2:$B$11,2,FALSE)*10^-6</f>
        <v>2491170.9899999998</v>
      </c>
      <c r="T2277" s="5">
        <f>Table1[[#This Row],[Fuel Consumption (mmBtu)]]*Table1[[#This Row],[Emission Factor (kg CO2/ mmBtu)]]*10^3</f>
        <v>683378025976.79993</v>
      </c>
      <c r="U2277" s="3">
        <f>Table1[[#This Row],[Emissions (g CO2)]]/(Table1[[#This Row],[Generation (TWh)]]*10^9)</f>
        <v>2821.3811999999998</v>
      </c>
    </row>
    <row r="2278" spans="1:21" x14ac:dyDescent="0.35">
      <c r="A2278" t="s">
        <v>699</v>
      </c>
      <c r="B2278" t="s">
        <v>3274</v>
      </c>
      <c r="C2278" t="str">
        <f>SUBSTITUTE(Table1[[#This Row],[Fuel]],", ",",")</f>
        <v>industrial by-product: blast furnace gas</v>
      </c>
      <c r="D2278" t="s">
        <v>3274</v>
      </c>
      <c r="H2278" t="s">
        <v>3440</v>
      </c>
      <c r="I2278">
        <v>70</v>
      </c>
      <c r="J2278" t="s">
        <v>3446</v>
      </c>
      <c r="K2278">
        <v>2022</v>
      </c>
      <c r="L2278" t="s">
        <v>29</v>
      </c>
      <c r="M2278" t="s">
        <v>29</v>
      </c>
      <c r="N2278">
        <v>36.087716999999998</v>
      </c>
      <c r="O2278">
        <v>117.827927</v>
      </c>
      <c r="P2278" t="s">
        <v>3485</v>
      </c>
      <c r="Q2278" s="3">
        <f>Table1[[#This Row],[Capacity (MW)]]*0.395*8760*10^-6</f>
        <v>0.24221400000000001</v>
      </c>
      <c r="R2278" s="3" cm="1">
        <f t="array" ref="R2278">AVERAGE(VLOOKUP(_xlfn.TEXTSPLIT(Table1[[#This Row],[Fuel (no space after comma)]], ","), FuelList_Final_EF!$A$2:$B$65, 2, FALSE))</f>
        <v>274.32</v>
      </c>
      <c r="S2278" s="3">
        <f>Table1[[#This Row],[Generation (TWh)]]*10^9*VLOOKUP(Table1[[#This Row],[Turbine/Engine Technology]],Technology_HR!$A$2:$B$11,2,FALSE)*10^-6</f>
        <v>2491170.9899999998</v>
      </c>
      <c r="T2278" s="5">
        <f>Table1[[#This Row],[Fuel Consumption (mmBtu)]]*Table1[[#This Row],[Emission Factor (kg CO2/ mmBtu)]]*10^3</f>
        <v>683378025976.79993</v>
      </c>
      <c r="U2278" s="3">
        <f>Table1[[#This Row],[Emissions (g CO2)]]/(Table1[[#This Row],[Generation (TWh)]]*10^9)</f>
        <v>2821.3811999999998</v>
      </c>
    </row>
    <row r="2279" spans="1:21" x14ac:dyDescent="0.35">
      <c r="A2279" t="s">
        <v>700</v>
      </c>
      <c r="B2279" t="s">
        <v>3239</v>
      </c>
      <c r="C2279" t="str">
        <f>SUBSTITUTE(Table1[[#This Row],[Fuel]],", ",",")</f>
        <v>fossil gas: natural gas</v>
      </c>
      <c r="D2279" t="s">
        <v>3239</v>
      </c>
      <c r="H2279" t="s">
        <v>3438</v>
      </c>
      <c r="I2279">
        <v>460</v>
      </c>
      <c r="J2279" t="s">
        <v>3447</v>
      </c>
      <c r="K2279">
        <v>2025</v>
      </c>
      <c r="L2279" t="s">
        <v>29</v>
      </c>
      <c r="M2279" t="s">
        <v>29</v>
      </c>
      <c r="N2279">
        <v>36.899498000000001</v>
      </c>
      <c r="O2279">
        <v>120.504987</v>
      </c>
      <c r="P2279" t="s">
        <v>3485</v>
      </c>
      <c r="Q2279" s="3">
        <f>Table1[[#This Row],[Capacity (MW)]]*0.395*8760*10^-6</f>
        <v>1.5916920000000001</v>
      </c>
      <c r="R2279" s="3" cm="1">
        <f t="array" ref="R2279">AVERAGE(VLOOKUP(_xlfn.TEXTSPLIT(Table1[[#This Row],[Fuel (no space after comma)]], ","), FuelList_Final_EF!$A$2:$B$65, 2, FALSE))</f>
        <v>53.06</v>
      </c>
      <c r="S2279" s="3">
        <f>Table1[[#This Row],[Generation (TWh)]]*10^9*VLOOKUP(Table1[[#This Row],[Turbine/Engine Technology]],Technology_HR!$A$2:$B$11,2,FALSE)*10^-6</f>
        <v>12015682.908</v>
      </c>
      <c r="T2279" s="5">
        <f>Table1[[#This Row],[Fuel Consumption (mmBtu)]]*Table1[[#This Row],[Emission Factor (kg CO2/ mmBtu)]]*10^3</f>
        <v>637552135098.47998</v>
      </c>
      <c r="U2279" s="3">
        <f>Table1[[#This Row],[Emissions (g CO2)]]/(Table1[[#This Row],[Generation (TWh)]]*10^9)</f>
        <v>400.54993999999999</v>
      </c>
    </row>
    <row r="2280" spans="1:21" x14ac:dyDescent="0.35">
      <c r="A2280" t="s">
        <v>700</v>
      </c>
      <c r="B2280" t="s">
        <v>3239</v>
      </c>
      <c r="C2280" t="str">
        <f>SUBSTITUTE(Table1[[#This Row],[Fuel]],", ",",")</f>
        <v>fossil gas: natural gas</v>
      </c>
      <c r="D2280" t="s">
        <v>3239</v>
      </c>
      <c r="H2280" t="s">
        <v>3438</v>
      </c>
      <c r="I2280">
        <v>460</v>
      </c>
      <c r="J2280" t="s">
        <v>3447</v>
      </c>
      <c r="K2280">
        <v>2025</v>
      </c>
      <c r="L2280" t="s">
        <v>29</v>
      </c>
      <c r="M2280" t="s">
        <v>29</v>
      </c>
      <c r="N2280">
        <v>36.899498000000001</v>
      </c>
      <c r="O2280">
        <v>120.504987</v>
      </c>
      <c r="P2280" t="s">
        <v>3485</v>
      </c>
      <c r="Q2280" s="3">
        <f>Table1[[#This Row],[Capacity (MW)]]*0.395*8760*10^-6</f>
        <v>1.5916920000000001</v>
      </c>
      <c r="R2280" s="3" cm="1">
        <f t="array" ref="R2280">AVERAGE(VLOOKUP(_xlfn.TEXTSPLIT(Table1[[#This Row],[Fuel (no space after comma)]], ","), FuelList_Final_EF!$A$2:$B$65, 2, FALSE))</f>
        <v>53.06</v>
      </c>
      <c r="S2280" s="3">
        <f>Table1[[#This Row],[Generation (TWh)]]*10^9*VLOOKUP(Table1[[#This Row],[Turbine/Engine Technology]],Technology_HR!$A$2:$B$11,2,FALSE)*10^-6</f>
        <v>12015682.908</v>
      </c>
      <c r="T2280" s="5">
        <f>Table1[[#This Row],[Fuel Consumption (mmBtu)]]*Table1[[#This Row],[Emission Factor (kg CO2/ mmBtu)]]*10^3</f>
        <v>637552135098.47998</v>
      </c>
      <c r="U2280" s="3">
        <f>Table1[[#This Row],[Emissions (g CO2)]]/(Table1[[#This Row],[Generation (TWh)]]*10^9)</f>
        <v>400.54993999999999</v>
      </c>
    </row>
    <row r="2281" spans="1:21" x14ac:dyDescent="0.35">
      <c r="A2281" t="s">
        <v>701</v>
      </c>
      <c r="B2281" t="s">
        <v>3274</v>
      </c>
      <c r="C2281" t="str">
        <f>SUBSTITUTE(Table1[[#This Row],[Fuel]],", ",",")</f>
        <v>industrial by-product: blast furnace gas</v>
      </c>
      <c r="D2281" t="s">
        <v>3274</v>
      </c>
      <c r="H2281" t="s">
        <v>3440</v>
      </c>
      <c r="I2281">
        <v>80</v>
      </c>
      <c r="J2281" t="s">
        <v>3449</v>
      </c>
      <c r="K2281" t="s">
        <v>29</v>
      </c>
      <c r="L2281" t="s">
        <v>29</v>
      </c>
      <c r="M2281" t="s">
        <v>29</v>
      </c>
      <c r="N2281">
        <v>33.134121999999998</v>
      </c>
      <c r="O2281">
        <v>106.66130099999999</v>
      </c>
      <c r="P2281" t="s">
        <v>3485</v>
      </c>
      <c r="Q2281" s="3">
        <f>Table1[[#This Row],[Capacity (MW)]]*0.395*8760*10^-6</f>
        <v>0.27681600000000001</v>
      </c>
      <c r="R2281" s="3" cm="1">
        <f t="array" ref="R2281">AVERAGE(VLOOKUP(_xlfn.TEXTSPLIT(Table1[[#This Row],[Fuel (no space after comma)]], ","), FuelList_Final_EF!$A$2:$B$65, 2, FALSE))</f>
        <v>274.32</v>
      </c>
      <c r="S2281" s="3">
        <f>Table1[[#This Row],[Generation (TWh)]]*10^9*VLOOKUP(Table1[[#This Row],[Turbine/Engine Technology]],Technology_HR!$A$2:$B$11,2,FALSE)*10^-6</f>
        <v>2847052.56</v>
      </c>
      <c r="T2281" s="5">
        <f>Table1[[#This Row],[Fuel Consumption (mmBtu)]]*Table1[[#This Row],[Emission Factor (kg CO2/ mmBtu)]]*10^3</f>
        <v>781003458259.19995</v>
      </c>
      <c r="U2281" s="3">
        <f>Table1[[#This Row],[Emissions (g CO2)]]/(Table1[[#This Row],[Generation (TWh)]]*10^9)</f>
        <v>2821.3811999999998</v>
      </c>
    </row>
    <row r="2282" spans="1:21" x14ac:dyDescent="0.35">
      <c r="A2282" t="s">
        <v>702</v>
      </c>
      <c r="B2282" t="s">
        <v>3242</v>
      </c>
      <c r="C2282" t="str">
        <f>SUBSTITUTE(Table1[[#This Row],[Fuel]],", ",",")</f>
        <v>fossil gas: lng</v>
      </c>
      <c r="D2282" t="s">
        <v>3242</v>
      </c>
      <c r="H2282" t="s">
        <v>3438</v>
      </c>
      <c r="I2282">
        <v>330</v>
      </c>
      <c r="J2282" t="s">
        <v>3446</v>
      </c>
      <c r="K2282">
        <v>2005</v>
      </c>
      <c r="L2282" t="s">
        <v>29</v>
      </c>
      <c r="M2282" t="s">
        <v>29</v>
      </c>
      <c r="N2282">
        <v>30.762899000000001</v>
      </c>
      <c r="O2282">
        <v>121.406645</v>
      </c>
      <c r="P2282" t="s">
        <v>3485</v>
      </c>
      <c r="Q2282" s="3">
        <f>Table1[[#This Row],[Capacity (MW)]]*0.395*8760*10^-6</f>
        <v>1.141866</v>
      </c>
      <c r="R2282" s="3" cm="1">
        <f t="array" ref="R2282">AVERAGE(VLOOKUP(_xlfn.TEXTSPLIT(Table1[[#This Row],[Fuel (no space after comma)]], ","), FuelList_Final_EF!$A$2:$B$65, 2, FALSE))</f>
        <v>67.685819715340017</v>
      </c>
      <c r="S2282" s="3">
        <f>Table1[[#This Row],[Generation (TWh)]]*10^9*VLOOKUP(Table1[[#This Row],[Turbine/Engine Technology]],Technology_HR!$A$2:$B$11,2,FALSE)*10^-6</f>
        <v>8619946.4340000004</v>
      </c>
      <c r="T2282" s="5">
        <f>Table1[[#This Row],[Fuel Consumption (mmBtu)]]*Table1[[#This Row],[Emission Factor (kg CO2/ mmBtu)]]*10^3</f>
        <v>583448140287.61206</v>
      </c>
      <c r="U2282" s="3">
        <f>Table1[[#This Row],[Emissions (g CO2)]]/(Table1[[#This Row],[Generation (TWh)]]*10^9)</f>
        <v>510.96025303110179</v>
      </c>
    </row>
    <row r="2283" spans="1:21" x14ac:dyDescent="0.35">
      <c r="A2283" t="s">
        <v>702</v>
      </c>
      <c r="B2283" t="s">
        <v>3242</v>
      </c>
      <c r="C2283" t="str">
        <f>SUBSTITUTE(Table1[[#This Row],[Fuel]],", ",",")</f>
        <v>fossil gas: lng</v>
      </c>
      <c r="D2283" t="s">
        <v>3242</v>
      </c>
      <c r="H2283" t="s">
        <v>3438</v>
      </c>
      <c r="I2283">
        <v>328</v>
      </c>
      <c r="J2283" t="s">
        <v>3446</v>
      </c>
      <c r="K2283">
        <v>2005</v>
      </c>
      <c r="L2283" t="s">
        <v>29</v>
      </c>
      <c r="M2283" t="s">
        <v>29</v>
      </c>
      <c r="N2283">
        <v>30.762899000000001</v>
      </c>
      <c r="O2283">
        <v>121.406645</v>
      </c>
      <c r="P2283" t="s">
        <v>3485</v>
      </c>
      <c r="Q2283" s="3">
        <f>Table1[[#This Row],[Capacity (MW)]]*0.395*8760*10^-6</f>
        <v>1.1349456</v>
      </c>
      <c r="R2283" s="3" cm="1">
        <f t="array" ref="R2283">AVERAGE(VLOOKUP(_xlfn.TEXTSPLIT(Table1[[#This Row],[Fuel (no space after comma)]], ","), FuelList_Final_EF!$A$2:$B$65, 2, FALSE))</f>
        <v>67.685819715340017</v>
      </c>
      <c r="S2283" s="3">
        <f>Table1[[#This Row],[Generation (TWh)]]*10^9*VLOOKUP(Table1[[#This Row],[Turbine/Engine Technology]],Technology_HR!$A$2:$B$11,2,FALSE)*10^-6</f>
        <v>8567704.3344000001</v>
      </c>
      <c r="T2283" s="5">
        <f>Table1[[#This Row],[Fuel Consumption (mmBtu)]]*Table1[[#This Row],[Emission Factor (kg CO2/ mmBtu)]]*10^3</f>
        <v>579912090952.53564</v>
      </c>
      <c r="U2283" s="3">
        <f>Table1[[#This Row],[Emissions (g CO2)]]/(Table1[[#This Row],[Generation (TWh)]]*10^9)</f>
        <v>510.96025303110179</v>
      </c>
    </row>
    <row r="2284" spans="1:21" x14ac:dyDescent="0.35">
      <c r="A2284" t="s">
        <v>703</v>
      </c>
      <c r="B2284" t="s">
        <v>3239</v>
      </c>
      <c r="C2284" t="str">
        <f>SUBSTITUTE(Table1[[#This Row],[Fuel]],", ",",")</f>
        <v>fossil gas: natural gas</v>
      </c>
      <c r="D2284" t="s">
        <v>3239</v>
      </c>
      <c r="H2284" t="s">
        <v>3438</v>
      </c>
      <c r="I2284">
        <v>200</v>
      </c>
      <c r="J2284" t="s">
        <v>3446</v>
      </c>
      <c r="K2284">
        <v>2015</v>
      </c>
      <c r="L2284" t="s">
        <v>29</v>
      </c>
      <c r="M2284" t="s">
        <v>29</v>
      </c>
      <c r="N2284">
        <v>31.467468</v>
      </c>
      <c r="O2284">
        <v>121.383146</v>
      </c>
      <c r="P2284" t="s">
        <v>3485</v>
      </c>
      <c r="Q2284" s="3">
        <f>Table1[[#This Row],[Capacity (MW)]]*0.395*8760*10^-6</f>
        <v>0.69203999999999999</v>
      </c>
      <c r="R2284" s="3" cm="1">
        <f t="array" ref="R2284">AVERAGE(VLOOKUP(_xlfn.TEXTSPLIT(Table1[[#This Row],[Fuel (no space after comma)]], ","), FuelList_Final_EF!$A$2:$B$65, 2, FALSE))</f>
        <v>53.06</v>
      </c>
      <c r="S2284" s="3">
        <f>Table1[[#This Row],[Generation (TWh)]]*10^9*VLOOKUP(Table1[[#This Row],[Turbine/Engine Technology]],Technology_HR!$A$2:$B$11,2,FALSE)*10^-6</f>
        <v>5224209.96</v>
      </c>
      <c r="T2284" s="5">
        <f>Table1[[#This Row],[Fuel Consumption (mmBtu)]]*Table1[[#This Row],[Emission Factor (kg CO2/ mmBtu)]]*10^3</f>
        <v>277196580477.60004</v>
      </c>
      <c r="U2284" s="3">
        <f>Table1[[#This Row],[Emissions (g CO2)]]/(Table1[[#This Row],[Generation (TWh)]]*10^9)</f>
        <v>400.54994000000005</v>
      </c>
    </row>
    <row r="2285" spans="1:21" x14ac:dyDescent="0.35">
      <c r="A2285" t="s">
        <v>703</v>
      </c>
      <c r="B2285" t="s">
        <v>3239</v>
      </c>
      <c r="C2285" t="str">
        <f>SUBSTITUTE(Table1[[#This Row],[Fuel]],", ",",")</f>
        <v>fossil gas: natural gas</v>
      </c>
      <c r="D2285" t="s">
        <v>3239</v>
      </c>
      <c r="H2285" t="s">
        <v>3438</v>
      </c>
      <c r="I2285">
        <v>200</v>
      </c>
      <c r="J2285" t="s">
        <v>3446</v>
      </c>
      <c r="K2285">
        <v>2015</v>
      </c>
      <c r="L2285" t="s">
        <v>29</v>
      </c>
      <c r="M2285" t="s">
        <v>29</v>
      </c>
      <c r="N2285">
        <v>31.467468</v>
      </c>
      <c r="O2285">
        <v>121.383146</v>
      </c>
      <c r="P2285" t="s">
        <v>3485</v>
      </c>
      <c r="Q2285" s="3">
        <f>Table1[[#This Row],[Capacity (MW)]]*0.395*8760*10^-6</f>
        <v>0.69203999999999999</v>
      </c>
      <c r="R2285" s="3" cm="1">
        <f t="array" ref="R2285">AVERAGE(VLOOKUP(_xlfn.TEXTSPLIT(Table1[[#This Row],[Fuel (no space after comma)]], ","), FuelList_Final_EF!$A$2:$B$65, 2, FALSE))</f>
        <v>53.06</v>
      </c>
      <c r="S2285" s="3">
        <f>Table1[[#This Row],[Generation (TWh)]]*10^9*VLOOKUP(Table1[[#This Row],[Turbine/Engine Technology]],Technology_HR!$A$2:$B$11,2,FALSE)*10^-6</f>
        <v>5224209.96</v>
      </c>
      <c r="T2285" s="5">
        <f>Table1[[#This Row],[Fuel Consumption (mmBtu)]]*Table1[[#This Row],[Emission Factor (kg CO2/ mmBtu)]]*10^3</f>
        <v>277196580477.60004</v>
      </c>
      <c r="U2285" s="3">
        <f>Table1[[#This Row],[Emissions (g CO2)]]/(Table1[[#This Row],[Generation (TWh)]]*10^9)</f>
        <v>400.54994000000005</v>
      </c>
    </row>
    <row r="2286" spans="1:21" x14ac:dyDescent="0.35">
      <c r="A2286" t="s">
        <v>704</v>
      </c>
      <c r="B2286" t="s">
        <v>3239</v>
      </c>
      <c r="C2286" t="str">
        <f>SUBSTITUTE(Table1[[#This Row],[Fuel]],", ",",")</f>
        <v>fossil gas: natural gas</v>
      </c>
      <c r="D2286" t="s">
        <v>3239</v>
      </c>
      <c r="H2286" t="s">
        <v>3438</v>
      </c>
      <c r="I2286">
        <v>468</v>
      </c>
      <c r="J2286" t="s">
        <v>3446</v>
      </c>
      <c r="K2286">
        <v>2021</v>
      </c>
      <c r="L2286" t="s">
        <v>29</v>
      </c>
      <c r="M2286" t="s">
        <v>29</v>
      </c>
      <c r="N2286">
        <v>30.990974999999999</v>
      </c>
      <c r="O2286">
        <v>121.37750200000001</v>
      </c>
      <c r="P2286" t="s">
        <v>3485</v>
      </c>
      <c r="Q2286" s="3">
        <f>Table1[[#This Row],[Capacity (MW)]]*0.395*8760*10^-6</f>
        <v>1.6193736000000001</v>
      </c>
      <c r="R2286" s="3" cm="1">
        <f t="array" ref="R2286">AVERAGE(VLOOKUP(_xlfn.TEXTSPLIT(Table1[[#This Row],[Fuel (no space after comma)]], ","), FuelList_Final_EF!$A$2:$B$65, 2, FALSE))</f>
        <v>53.06</v>
      </c>
      <c r="S2286" s="3">
        <f>Table1[[#This Row],[Generation (TWh)]]*10^9*VLOOKUP(Table1[[#This Row],[Turbine/Engine Technology]],Technology_HR!$A$2:$B$11,2,FALSE)*10^-6</f>
        <v>12224651.306399999</v>
      </c>
      <c r="T2286" s="5">
        <f>Table1[[#This Row],[Fuel Consumption (mmBtu)]]*Table1[[#This Row],[Emission Factor (kg CO2/ mmBtu)]]*10^3</f>
        <v>648639998317.58398</v>
      </c>
      <c r="U2286" s="3">
        <f>Table1[[#This Row],[Emissions (g CO2)]]/(Table1[[#This Row],[Generation (TWh)]]*10^9)</f>
        <v>400.54993999999999</v>
      </c>
    </row>
    <row r="2287" spans="1:21" x14ac:dyDescent="0.35">
      <c r="A2287" t="s">
        <v>704</v>
      </c>
      <c r="B2287" t="s">
        <v>3239</v>
      </c>
      <c r="C2287" t="str">
        <f>SUBSTITUTE(Table1[[#This Row],[Fuel]],", ",",")</f>
        <v>fossil gas: natural gas</v>
      </c>
      <c r="D2287" t="s">
        <v>3239</v>
      </c>
      <c r="H2287" t="s">
        <v>3438</v>
      </c>
      <c r="I2287">
        <v>745</v>
      </c>
      <c r="J2287" t="s">
        <v>3446</v>
      </c>
      <c r="K2287">
        <v>2022</v>
      </c>
      <c r="L2287" t="s">
        <v>29</v>
      </c>
      <c r="M2287" t="s">
        <v>29</v>
      </c>
      <c r="N2287">
        <v>30.990974999999999</v>
      </c>
      <c r="O2287">
        <v>121.37750200000001</v>
      </c>
      <c r="P2287" t="s">
        <v>3485</v>
      </c>
      <c r="Q2287" s="3">
        <f>Table1[[#This Row],[Capacity (MW)]]*0.395*8760*10^-6</f>
        <v>2.5778490000000005</v>
      </c>
      <c r="R2287" s="3" cm="1">
        <f t="array" ref="R2287">AVERAGE(VLOOKUP(_xlfn.TEXTSPLIT(Table1[[#This Row],[Fuel (no space after comma)]], ","), FuelList_Final_EF!$A$2:$B$65, 2, FALSE))</f>
        <v>53.06</v>
      </c>
      <c r="S2287" s="3">
        <f>Table1[[#This Row],[Generation (TWh)]]*10^9*VLOOKUP(Table1[[#This Row],[Turbine/Engine Technology]],Technology_HR!$A$2:$B$11,2,FALSE)*10^-6</f>
        <v>19460182.101000004</v>
      </c>
      <c r="T2287" s="5">
        <f>Table1[[#This Row],[Fuel Consumption (mmBtu)]]*Table1[[#This Row],[Emission Factor (kg CO2/ mmBtu)]]*10^3</f>
        <v>1032557262279.0603</v>
      </c>
      <c r="U2287" s="3">
        <f>Table1[[#This Row],[Emissions (g CO2)]]/(Table1[[#This Row],[Generation (TWh)]]*10^9)</f>
        <v>400.54994000000005</v>
      </c>
    </row>
    <row r="2288" spans="1:21" x14ac:dyDescent="0.35">
      <c r="A2288" t="s">
        <v>705</v>
      </c>
      <c r="B2288" t="s">
        <v>3242</v>
      </c>
      <c r="C2288" t="str">
        <f>SUBSTITUTE(Table1[[#This Row],[Fuel]],", ",",")</f>
        <v>fossil gas: lng</v>
      </c>
      <c r="D2288" t="s">
        <v>3242</v>
      </c>
      <c r="H2288" t="s">
        <v>3436</v>
      </c>
      <c r="I2288">
        <v>1600</v>
      </c>
      <c r="J2288" t="s">
        <v>3447</v>
      </c>
      <c r="K2288">
        <v>2030</v>
      </c>
      <c r="L2288" t="s">
        <v>29</v>
      </c>
      <c r="M2288" t="s">
        <v>29</v>
      </c>
      <c r="N2288">
        <v>30.777033299999999</v>
      </c>
      <c r="O2288">
        <v>121.4400948</v>
      </c>
      <c r="P2288" t="s">
        <v>3485</v>
      </c>
      <c r="Q2288" s="3">
        <f>Table1[[#This Row],[Capacity (MW)]]*0.395*8760*10^-6</f>
        <v>5.5363199999999999</v>
      </c>
      <c r="R2288" s="3" cm="1">
        <f t="array" ref="R2288">AVERAGE(VLOOKUP(_xlfn.TEXTSPLIT(Table1[[#This Row],[Fuel (no space after comma)]], ","), FuelList_Final_EF!$A$2:$B$65, 2, FALSE))</f>
        <v>67.685819715340017</v>
      </c>
      <c r="S2288" s="3">
        <f>Table1[[#This Row],[Generation (TWh)]]*10^9*VLOOKUP(Table1[[#This Row],[Turbine/Engine Technology]],Technology_HR!$A$2:$B$11,2,FALSE)*10^-6</f>
        <v>60954883.199999996</v>
      </c>
      <c r="T2288" s="5">
        <f>Table1[[#This Row],[Fuel Consumption (mmBtu)]]*Table1[[#This Row],[Emission Factor (kg CO2/ mmBtu)]]*10^3</f>
        <v>4125781235044.8081</v>
      </c>
      <c r="U2288" s="3">
        <f>Table1[[#This Row],[Emissions (g CO2)]]/(Table1[[#This Row],[Generation (TWh)]]*10^9)</f>
        <v>745.22087506589367</v>
      </c>
    </row>
    <row r="2289" spans="1:21" x14ac:dyDescent="0.35">
      <c r="A2289" t="s">
        <v>706</v>
      </c>
      <c r="B2289" t="s">
        <v>3239</v>
      </c>
      <c r="C2289" t="str">
        <f>SUBSTITUTE(Table1[[#This Row],[Fuel]],", ",",")</f>
        <v>fossil gas: natural gas</v>
      </c>
      <c r="D2289" t="s">
        <v>3239</v>
      </c>
      <c r="H2289" t="s">
        <v>3438</v>
      </c>
      <c r="I2289">
        <v>460</v>
      </c>
      <c r="J2289" t="s">
        <v>3449</v>
      </c>
      <c r="K2289" t="s">
        <v>29</v>
      </c>
      <c r="L2289" t="s">
        <v>29</v>
      </c>
      <c r="M2289" t="s">
        <v>29</v>
      </c>
      <c r="N2289">
        <v>23.419651999999999</v>
      </c>
      <c r="O2289">
        <v>116.726208</v>
      </c>
      <c r="P2289" t="s">
        <v>3485</v>
      </c>
      <c r="Q2289" s="3">
        <f>Table1[[#This Row],[Capacity (MW)]]*0.395*8760*10^-6</f>
        <v>1.5916920000000001</v>
      </c>
      <c r="R2289" s="3" cm="1">
        <f t="array" ref="R2289">AVERAGE(VLOOKUP(_xlfn.TEXTSPLIT(Table1[[#This Row],[Fuel (no space after comma)]], ","), FuelList_Final_EF!$A$2:$B$65, 2, FALSE))</f>
        <v>53.06</v>
      </c>
      <c r="S2289" s="3">
        <f>Table1[[#This Row],[Generation (TWh)]]*10^9*VLOOKUP(Table1[[#This Row],[Turbine/Engine Technology]],Technology_HR!$A$2:$B$11,2,FALSE)*10^-6</f>
        <v>12015682.908</v>
      </c>
      <c r="T2289" s="5">
        <f>Table1[[#This Row],[Fuel Consumption (mmBtu)]]*Table1[[#This Row],[Emission Factor (kg CO2/ mmBtu)]]*10^3</f>
        <v>637552135098.47998</v>
      </c>
      <c r="U2289" s="3">
        <f>Table1[[#This Row],[Emissions (g CO2)]]/(Table1[[#This Row],[Generation (TWh)]]*10^9)</f>
        <v>400.54993999999999</v>
      </c>
    </row>
    <row r="2290" spans="1:21" x14ac:dyDescent="0.35">
      <c r="A2290" t="s">
        <v>706</v>
      </c>
      <c r="B2290" t="s">
        <v>3239</v>
      </c>
      <c r="C2290" t="str">
        <f>SUBSTITUTE(Table1[[#This Row],[Fuel]],", ",",")</f>
        <v>fossil gas: natural gas</v>
      </c>
      <c r="D2290" t="s">
        <v>3239</v>
      </c>
      <c r="H2290" t="s">
        <v>3438</v>
      </c>
      <c r="I2290">
        <v>460</v>
      </c>
      <c r="J2290" t="s">
        <v>3449</v>
      </c>
      <c r="K2290" t="s">
        <v>29</v>
      </c>
      <c r="L2290" t="s">
        <v>29</v>
      </c>
      <c r="M2290" t="s">
        <v>29</v>
      </c>
      <c r="N2290">
        <v>23.419651999999999</v>
      </c>
      <c r="O2290">
        <v>116.726208</v>
      </c>
      <c r="P2290" t="s">
        <v>3485</v>
      </c>
      <c r="Q2290" s="3">
        <f>Table1[[#This Row],[Capacity (MW)]]*0.395*8760*10^-6</f>
        <v>1.5916920000000001</v>
      </c>
      <c r="R2290" s="3" cm="1">
        <f t="array" ref="R2290">AVERAGE(VLOOKUP(_xlfn.TEXTSPLIT(Table1[[#This Row],[Fuel (no space after comma)]], ","), FuelList_Final_EF!$A$2:$B$65, 2, FALSE))</f>
        <v>53.06</v>
      </c>
      <c r="S2290" s="3">
        <f>Table1[[#This Row],[Generation (TWh)]]*10^9*VLOOKUP(Table1[[#This Row],[Turbine/Engine Technology]],Technology_HR!$A$2:$B$11,2,FALSE)*10^-6</f>
        <v>12015682.908</v>
      </c>
      <c r="T2290" s="5">
        <f>Table1[[#This Row],[Fuel Consumption (mmBtu)]]*Table1[[#This Row],[Emission Factor (kg CO2/ mmBtu)]]*10^3</f>
        <v>637552135098.47998</v>
      </c>
      <c r="U2290" s="3">
        <f>Table1[[#This Row],[Emissions (g CO2)]]/(Table1[[#This Row],[Generation (TWh)]]*10^9)</f>
        <v>400.54993999999999</v>
      </c>
    </row>
    <row r="2291" spans="1:21" x14ac:dyDescent="0.35">
      <c r="A2291" t="s">
        <v>707</v>
      </c>
      <c r="B2291" t="s">
        <v>3276</v>
      </c>
      <c r="C2291" t="str">
        <f>SUBSTITUTE(Table1[[#This Row],[Fuel]],", ",",")</f>
        <v>industrial by-product: blast furnace gas,industrial by-product: coke oven gas</v>
      </c>
      <c r="D2291" t="s">
        <v>3274</v>
      </c>
      <c r="E2291" t="s">
        <v>3278</v>
      </c>
      <c r="H2291" t="s">
        <v>3440</v>
      </c>
      <c r="I2291">
        <v>150</v>
      </c>
      <c r="J2291" t="s">
        <v>3449</v>
      </c>
      <c r="K2291" t="s">
        <v>29</v>
      </c>
      <c r="L2291" t="s">
        <v>29</v>
      </c>
      <c r="M2291" t="s">
        <v>29</v>
      </c>
      <c r="N2291">
        <v>35.658079000000001</v>
      </c>
      <c r="O2291">
        <v>110.96882600000001</v>
      </c>
      <c r="P2291" t="s">
        <v>3485</v>
      </c>
      <c r="Q2291" s="3">
        <f>Table1[[#This Row],[Capacity (MW)]]*0.395*8760*10^-6</f>
        <v>0.51902999999999999</v>
      </c>
      <c r="R2291" s="3" cm="1">
        <f t="array" ref="R2291">AVERAGE(VLOOKUP(_xlfn.TEXTSPLIT(Table1[[#This Row],[Fuel (no space after comma)]], ","), FuelList_Final_EF!$A$2:$B$65, 2, FALSE))</f>
        <v>160.58500000000001</v>
      </c>
      <c r="S2291" s="3">
        <f>Table1[[#This Row],[Generation (TWh)]]*10^9*VLOOKUP(Table1[[#This Row],[Turbine/Engine Technology]],Technology_HR!$A$2:$B$11,2,FALSE)*10^-6</f>
        <v>5338223.55</v>
      </c>
      <c r="T2291" s="5">
        <f>Table1[[#This Row],[Fuel Consumption (mmBtu)]]*Table1[[#This Row],[Emission Factor (kg CO2/ mmBtu)]]*10^3</f>
        <v>857238628776.75</v>
      </c>
      <c r="U2291" s="3">
        <f>Table1[[#This Row],[Emissions (g CO2)]]/(Table1[[#This Row],[Generation (TWh)]]*10^9)</f>
        <v>1651.6167250000001</v>
      </c>
    </row>
    <row r="2292" spans="1:21" x14ac:dyDescent="0.35">
      <c r="A2292" t="s">
        <v>708</v>
      </c>
      <c r="B2292" t="s">
        <v>3274</v>
      </c>
      <c r="C2292" t="str">
        <f>SUBSTITUTE(Table1[[#This Row],[Fuel]],", ",",")</f>
        <v>industrial by-product: blast furnace gas</v>
      </c>
      <c r="D2292" t="s">
        <v>3274</v>
      </c>
      <c r="H2292" t="s">
        <v>3440</v>
      </c>
      <c r="I2292">
        <v>80</v>
      </c>
      <c r="J2292" t="s">
        <v>3446</v>
      </c>
      <c r="K2292">
        <v>2023</v>
      </c>
      <c r="L2292" t="s">
        <v>29</v>
      </c>
      <c r="M2292" t="s">
        <v>29</v>
      </c>
      <c r="N2292">
        <v>35.588321000000001</v>
      </c>
      <c r="O2292">
        <v>111.25904800000001</v>
      </c>
      <c r="P2292" t="s">
        <v>3485</v>
      </c>
      <c r="Q2292" s="3">
        <f>Table1[[#This Row],[Capacity (MW)]]*0.395*8760*10^-6</f>
        <v>0.27681600000000001</v>
      </c>
      <c r="R2292" s="3" cm="1">
        <f t="array" ref="R2292">AVERAGE(VLOOKUP(_xlfn.TEXTSPLIT(Table1[[#This Row],[Fuel (no space after comma)]], ","), FuelList_Final_EF!$A$2:$B$65, 2, FALSE))</f>
        <v>274.32</v>
      </c>
      <c r="S2292" s="3">
        <f>Table1[[#This Row],[Generation (TWh)]]*10^9*VLOOKUP(Table1[[#This Row],[Turbine/Engine Technology]],Technology_HR!$A$2:$B$11,2,FALSE)*10^-6</f>
        <v>2847052.56</v>
      </c>
      <c r="T2292" s="5">
        <f>Table1[[#This Row],[Fuel Consumption (mmBtu)]]*Table1[[#This Row],[Emission Factor (kg CO2/ mmBtu)]]*10^3</f>
        <v>781003458259.19995</v>
      </c>
      <c r="U2292" s="3">
        <f>Table1[[#This Row],[Emissions (g CO2)]]/(Table1[[#This Row],[Generation (TWh)]]*10^9)</f>
        <v>2821.3811999999998</v>
      </c>
    </row>
    <row r="2293" spans="1:21" x14ac:dyDescent="0.35">
      <c r="A2293" t="s">
        <v>709</v>
      </c>
      <c r="B2293" t="s">
        <v>3274</v>
      </c>
      <c r="C2293" t="str">
        <f>SUBSTITUTE(Table1[[#This Row],[Fuel]],", ",",")</f>
        <v>industrial by-product: blast furnace gas</v>
      </c>
      <c r="D2293" t="s">
        <v>3274</v>
      </c>
      <c r="H2293" t="s">
        <v>3440</v>
      </c>
      <c r="I2293">
        <v>100</v>
      </c>
      <c r="J2293" t="s">
        <v>3446</v>
      </c>
      <c r="K2293">
        <v>2022</v>
      </c>
      <c r="L2293" t="s">
        <v>29</v>
      </c>
      <c r="M2293" t="s">
        <v>29</v>
      </c>
      <c r="N2293">
        <v>35.702134999999998</v>
      </c>
      <c r="O2293">
        <v>110.78622799999999</v>
      </c>
      <c r="P2293" t="s">
        <v>3485</v>
      </c>
      <c r="Q2293" s="3">
        <f>Table1[[#This Row],[Capacity (MW)]]*0.395*8760*10^-6</f>
        <v>0.34601999999999999</v>
      </c>
      <c r="R2293" s="3" cm="1">
        <f t="array" ref="R2293">AVERAGE(VLOOKUP(_xlfn.TEXTSPLIT(Table1[[#This Row],[Fuel (no space after comma)]], ","), FuelList_Final_EF!$A$2:$B$65, 2, FALSE))</f>
        <v>274.32</v>
      </c>
      <c r="S2293" s="3">
        <f>Table1[[#This Row],[Generation (TWh)]]*10^9*VLOOKUP(Table1[[#This Row],[Turbine/Engine Technology]],Technology_HR!$A$2:$B$11,2,FALSE)*10^-6</f>
        <v>3558815.6999999997</v>
      </c>
      <c r="T2293" s="5">
        <f>Table1[[#This Row],[Fuel Consumption (mmBtu)]]*Table1[[#This Row],[Emission Factor (kg CO2/ mmBtu)]]*10^3</f>
        <v>976254322823.99988</v>
      </c>
      <c r="U2293" s="3">
        <f>Table1[[#This Row],[Emissions (g CO2)]]/(Table1[[#This Row],[Generation (TWh)]]*10^9)</f>
        <v>2821.3811999999998</v>
      </c>
    </row>
    <row r="2294" spans="1:21" x14ac:dyDescent="0.35">
      <c r="A2294" t="s">
        <v>710</v>
      </c>
      <c r="B2294" t="s">
        <v>3259</v>
      </c>
      <c r="C2294" t="str">
        <f>SUBSTITUTE(Table1[[#This Row],[Fuel]],", ",",")</f>
        <v>fossil gas: coalbed methane</v>
      </c>
      <c r="D2294" t="s">
        <v>3259</v>
      </c>
      <c r="H2294" t="s">
        <v>3438</v>
      </c>
      <c r="I2294">
        <v>298</v>
      </c>
      <c r="J2294" t="s">
        <v>3446</v>
      </c>
      <c r="K2294">
        <v>2014</v>
      </c>
      <c r="L2294" t="s">
        <v>29</v>
      </c>
      <c r="M2294" t="s">
        <v>29</v>
      </c>
      <c r="N2294">
        <v>37.756968999999998</v>
      </c>
      <c r="O2294">
        <v>112.545759</v>
      </c>
      <c r="P2294" t="s">
        <v>3485</v>
      </c>
      <c r="Q2294" s="3">
        <f>Table1[[#This Row],[Capacity (MW)]]*0.395*8760*10^-6</f>
        <v>1.0311396000000002</v>
      </c>
      <c r="R2294" s="3" cm="1">
        <f t="array" ref="R2294">AVERAGE(VLOOKUP(_xlfn.TEXTSPLIT(Table1[[#This Row],[Fuel (no space after comma)]], ","), FuelList_Final_EF!$A$2:$B$65, 2, FALSE))</f>
        <v>53.06</v>
      </c>
      <c r="S2294" s="3">
        <f>Table1[[#This Row],[Generation (TWh)]]*10^9*VLOOKUP(Table1[[#This Row],[Turbine/Engine Technology]],Technology_HR!$A$2:$B$11,2,FALSE)*10^-6</f>
        <v>7784072.840400001</v>
      </c>
      <c r="T2294" s="5">
        <f>Table1[[#This Row],[Fuel Consumption (mmBtu)]]*Table1[[#This Row],[Emission Factor (kg CO2/ mmBtu)]]*10^3</f>
        <v>413022904911.62408</v>
      </c>
      <c r="U2294" s="3">
        <f>Table1[[#This Row],[Emissions (g CO2)]]/(Table1[[#This Row],[Generation (TWh)]]*10^9)</f>
        <v>400.54994000000005</v>
      </c>
    </row>
    <row r="2295" spans="1:21" x14ac:dyDescent="0.35">
      <c r="A2295" t="s">
        <v>710</v>
      </c>
      <c r="B2295" t="s">
        <v>3259</v>
      </c>
      <c r="C2295" t="str">
        <f>SUBSTITUTE(Table1[[#This Row],[Fuel]],", ",",")</f>
        <v>fossil gas: coalbed methane</v>
      </c>
      <c r="D2295" t="s">
        <v>3259</v>
      </c>
      <c r="H2295" t="s">
        <v>3438</v>
      </c>
      <c r="I2295">
        <v>298</v>
      </c>
      <c r="J2295" t="s">
        <v>3446</v>
      </c>
      <c r="K2295">
        <v>2014</v>
      </c>
      <c r="L2295" t="s">
        <v>29</v>
      </c>
      <c r="M2295" t="s">
        <v>29</v>
      </c>
      <c r="N2295">
        <v>37.756968999999998</v>
      </c>
      <c r="O2295">
        <v>112.545759</v>
      </c>
      <c r="P2295" t="s">
        <v>3485</v>
      </c>
      <c r="Q2295" s="3">
        <f>Table1[[#This Row],[Capacity (MW)]]*0.395*8760*10^-6</f>
        <v>1.0311396000000002</v>
      </c>
      <c r="R2295" s="3" cm="1">
        <f t="array" ref="R2295">AVERAGE(VLOOKUP(_xlfn.TEXTSPLIT(Table1[[#This Row],[Fuel (no space after comma)]], ","), FuelList_Final_EF!$A$2:$B$65, 2, FALSE))</f>
        <v>53.06</v>
      </c>
      <c r="S2295" s="3">
        <f>Table1[[#This Row],[Generation (TWh)]]*10^9*VLOOKUP(Table1[[#This Row],[Turbine/Engine Technology]],Technology_HR!$A$2:$B$11,2,FALSE)*10^-6</f>
        <v>7784072.840400001</v>
      </c>
      <c r="T2295" s="5">
        <f>Table1[[#This Row],[Fuel Consumption (mmBtu)]]*Table1[[#This Row],[Emission Factor (kg CO2/ mmBtu)]]*10^3</f>
        <v>413022904911.62408</v>
      </c>
      <c r="U2295" s="3">
        <f>Table1[[#This Row],[Emissions (g CO2)]]/(Table1[[#This Row],[Generation (TWh)]]*10^9)</f>
        <v>400.54994000000005</v>
      </c>
    </row>
    <row r="2296" spans="1:21" x14ac:dyDescent="0.35">
      <c r="A2296" t="s">
        <v>710</v>
      </c>
      <c r="B2296" t="s">
        <v>3259</v>
      </c>
      <c r="C2296" t="str">
        <f>SUBSTITUTE(Table1[[#This Row],[Fuel]],", ",",")</f>
        <v>fossil gas: coalbed methane</v>
      </c>
      <c r="D2296" t="s">
        <v>3259</v>
      </c>
      <c r="H2296" t="s">
        <v>3438</v>
      </c>
      <c r="I2296">
        <v>264</v>
      </c>
      <c r="J2296" t="s">
        <v>3446</v>
      </c>
      <c r="K2296">
        <v>2015</v>
      </c>
      <c r="L2296" t="s">
        <v>29</v>
      </c>
      <c r="M2296" t="s">
        <v>29</v>
      </c>
      <c r="N2296">
        <v>37.756968999999998</v>
      </c>
      <c r="O2296">
        <v>112.545759</v>
      </c>
      <c r="P2296" t="s">
        <v>3485</v>
      </c>
      <c r="Q2296" s="3">
        <f>Table1[[#This Row],[Capacity (MW)]]*0.395*8760*10^-6</f>
        <v>0.91349279999999999</v>
      </c>
      <c r="R2296" s="3" cm="1">
        <f t="array" ref="R2296">AVERAGE(VLOOKUP(_xlfn.TEXTSPLIT(Table1[[#This Row],[Fuel (no space after comma)]], ","), FuelList_Final_EF!$A$2:$B$65, 2, FALSE))</f>
        <v>53.06</v>
      </c>
      <c r="S2296" s="3">
        <f>Table1[[#This Row],[Generation (TWh)]]*10^9*VLOOKUP(Table1[[#This Row],[Turbine/Engine Technology]],Technology_HR!$A$2:$B$11,2,FALSE)*10^-6</f>
        <v>6895957.1471999995</v>
      </c>
      <c r="T2296" s="5">
        <f>Table1[[#This Row],[Fuel Consumption (mmBtu)]]*Table1[[#This Row],[Emission Factor (kg CO2/ mmBtu)]]*10^3</f>
        <v>365899486230.43195</v>
      </c>
      <c r="U2296" s="3">
        <f>Table1[[#This Row],[Emissions (g CO2)]]/(Table1[[#This Row],[Generation (TWh)]]*10^9)</f>
        <v>400.54993999999994</v>
      </c>
    </row>
    <row r="2297" spans="1:21" x14ac:dyDescent="0.35">
      <c r="A2297" t="s">
        <v>711</v>
      </c>
      <c r="B2297" t="s">
        <v>3274</v>
      </c>
      <c r="C2297" t="str">
        <f>SUBSTITUTE(Table1[[#This Row],[Fuel]],", ",",")</f>
        <v>industrial by-product: blast furnace gas</v>
      </c>
      <c r="D2297" t="s">
        <v>3274</v>
      </c>
      <c r="H2297" t="s">
        <v>3440</v>
      </c>
      <c r="I2297">
        <v>100</v>
      </c>
      <c r="J2297" t="s">
        <v>3446</v>
      </c>
      <c r="K2297" t="s">
        <v>29</v>
      </c>
      <c r="L2297" t="s">
        <v>29</v>
      </c>
      <c r="M2297" t="s">
        <v>29</v>
      </c>
      <c r="N2297">
        <v>35.439694299999999</v>
      </c>
      <c r="O2297">
        <v>111.3203427</v>
      </c>
      <c r="P2297" t="s">
        <v>3485</v>
      </c>
      <c r="Q2297" s="3">
        <f>Table1[[#This Row],[Capacity (MW)]]*0.395*8760*10^-6</f>
        <v>0.34601999999999999</v>
      </c>
      <c r="R2297" s="3" cm="1">
        <f t="array" ref="R2297">AVERAGE(VLOOKUP(_xlfn.TEXTSPLIT(Table1[[#This Row],[Fuel (no space after comma)]], ","), FuelList_Final_EF!$A$2:$B$65, 2, FALSE))</f>
        <v>274.32</v>
      </c>
      <c r="S2297" s="3">
        <f>Table1[[#This Row],[Generation (TWh)]]*10^9*VLOOKUP(Table1[[#This Row],[Turbine/Engine Technology]],Technology_HR!$A$2:$B$11,2,FALSE)*10^-6</f>
        <v>3558815.6999999997</v>
      </c>
      <c r="T2297" s="5">
        <f>Table1[[#This Row],[Fuel Consumption (mmBtu)]]*Table1[[#This Row],[Emission Factor (kg CO2/ mmBtu)]]*10^3</f>
        <v>976254322823.99988</v>
      </c>
      <c r="U2297" s="3">
        <f>Table1[[#This Row],[Emissions (g CO2)]]/(Table1[[#This Row],[Generation (TWh)]]*10^9)</f>
        <v>2821.3811999999998</v>
      </c>
    </row>
    <row r="2298" spans="1:21" x14ac:dyDescent="0.35">
      <c r="A2298" t="s">
        <v>711</v>
      </c>
      <c r="B2298" t="s">
        <v>3274</v>
      </c>
      <c r="C2298" t="str">
        <f>SUBSTITUTE(Table1[[#This Row],[Fuel]],", ",",")</f>
        <v>industrial by-product: blast furnace gas</v>
      </c>
      <c r="D2298" t="s">
        <v>3274</v>
      </c>
      <c r="H2298" t="s">
        <v>3440</v>
      </c>
      <c r="I2298">
        <v>100</v>
      </c>
      <c r="J2298" t="s">
        <v>3446</v>
      </c>
      <c r="K2298" t="s">
        <v>29</v>
      </c>
      <c r="L2298" t="s">
        <v>29</v>
      </c>
      <c r="M2298" t="s">
        <v>29</v>
      </c>
      <c r="N2298">
        <v>35.439694299999999</v>
      </c>
      <c r="O2298">
        <v>111.3203427</v>
      </c>
      <c r="P2298" t="s">
        <v>3485</v>
      </c>
      <c r="Q2298" s="3">
        <f>Table1[[#This Row],[Capacity (MW)]]*0.395*8760*10^-6</f>
        <v>0.34601999999999999</v>
      </c>
      <c r="R2298" s="3" cm="1">
        <f t="array" ref="R2298">AVERAGE(VLOOKUP(_xlfn.TEXTSPLIT(Table1[[#This Row],[Fuel (no space after comma)]], ","), FuelList_Final_EF!$A$2:$B$65, 2, FALSE))</f>
        <v>274.32</v>
      </c>
      <c r="S2298" s="3">
        <f>Table1[[#This Row],[Generation (TWh)]]*10^9*VLOOKUP(Table1[[#This Row],[Turbine/Engine Technology]],Technology_HR!$A$2:$B$11,2,FALSE)*10^-6</f>
        <v>3558815.6999999997</v>
      </c>
      <c r="T2298" s="5">
        <f>Table1[[#This Row],[Fuel Consumption (mmBtu)]]*Table1[[#This Row],[Emission Factor (kg CO2/ mmBtu)]]*10^3</f>
        <v>976254322823.99988</v>
      </c>
      <c r="U2298" s="3">
        <f>Table1[[#This Row],[Emissions (g CO2)]]/(Table1[[#This Row],[Generation (TWh)]]*10^9)</f>
        <v>2821.3811999999998</v>
      </c>
    </row>
    <row r="2299" spans="1:21" x14ac:dyDescent="0.35">
      <c r="A2299" t="s">
        <v>712</v>
      </c>
      <c r="B2299" t="s">
        <v>3274</v>
      </c>
      <c r="C2299" t="str">
        <f>SUBSTITUTE(Table1[[#This Row],[Fuel]],", ",",")</f>
        <v>industrial by-product: blast furnace gas</v>
      </c>
      <c r="D2299" t="s">
        <v>3274</v>
      </c>
      <c r="H2299" t="s">
        <v>3440</v>
      </c>
      <c r="I2299">
        <v>100</v>
      </c>
      <c r="J2299" t="s">
        <v>3446</v>
      </c>
      <c r="K2299">
        <v>2020</v>
      </c>
      <c r="L2299" t="s">
        <v>29</v>
      </c>
      <c r="M2299" t="s">
        <v>29</v>
      </c>
      <c r="N2299">
        <v>35.661439999999999</v>
      </c>
      <c r="O2299">
        <v>112.875584</v>
      </c>
      <c r="P2299" t="s">
        <v>3485</v>
      </c>
      <c r="Q2299" s="3">
        <f>Table1[[#This Row],[Capacity (MW)]]*0.395*8760*10^-6</f>
        <v>0.34601999999999999</v>
      </c>
      <c r="R2299" s="3" cm="1">
        <f t="array" ref="R2299">AVERAGE(VLOOKUP(_xlfn.TEXTSPLIT(Table1[[#This Row],[Fuel (no space after comma)]], ","), FuelList_Final_EF!$A$2:$B$65, 2, FALSE))</f>
        <v>274.32</v>
      </c>
      <c r="S2299" s="3">
        <f>Table1[[#This Row],[Generation (TWh)]]*10^9*VLOOKUP(Table1[[#This Row],[Turbine/Engine Technology]],Technology_HR!$A$2:$B$11,2,FALSE)*10^-6</f>
        <v>3558815.6999999997</v>
      </c>
      <c r="T2299" s="5">
        <f>Table1[[#This Row],[Fuel Consumption (mmBtu)]]*Table1[[#This Row],[Emission Factor (kg CO2/ mmBtu)]]*10^3</f>
        <v>976254322823.99988</v>
      </c>
      <c r="U2299" s="3">
        <f>Table1[[#This Row],[Emissions (g CO2)]]/(Table1[[#This Row],[Generation (TWh)]]*10^9)</f>
        <v>2821.3811999999998</v>
      </c>
    </row>
    <row r="2300" spans="1:21" x14ac:dyDescent="0.35">
      <c r="A2300" t="s">
        <v>712</v>
      </c>
      <c r="B2300" t="s">
        <v>3274</v>
      </c>
      <c r="C2300" t="str">
        <f>SUBSTITUTE(Table1[[#This Row],[Fuel]],", ",",")</f>
        <v>industrial by-product: blast furnace gas</v>
      </c>
      <c r="D2300" t="s">
        <v>3274</v>
      </c>
      <c r="H2300" t="s">
        <v>3440</v>
      </c>
      <c r="I2300">
        <v>100</v>
      </c>
      <c r="J2300" t="s">
        <v>3446</v>
      </c>
      <c r="K2300">
        <v>2020</v>
      </c>
      <c r="L2300" t="s">
        <v>29</v>
      </c>
      <c r="M2300" t="s">
        <v>29</v>
      </c>
      <c r="N2300">
        <v>35.661439999999999</v>
      </c>
      <c r="O2300">
        <v>112.875584</v>
      </c>
      <c r="P2300" t="s">
        <v>3485</v>
      </c>
      <c r="Q2300" s="3">
        <f>Table1[[#This Row],[Capacity (MW)]]*0.395*8760*10^-6</f>
        <v>0.34601999999999999</v>
      </c>
      <c r="R2300" s="3" cm="1">
        <f t="array" ref="R2300">AVERAGE(VLOOKUP(_xlfn.TEXTSPLIT(Table1[[#This Row],[Fuel (no space after comma)]], ","), FuelList_Final_EF!$A$2:$B$65, 2, FALSE))</f>
        <v>274.32</v>
      </c>
      <c r="S2300" s="3">
        <f>Table1[[#This Row],[Generation (TWh)]]*10^9*VLOOKUP(Table1[[#This Row],[Turbine/Engine Technology]],Technology_HR!$A$2:$B$11,2,FALSE)*10^-6</f>
        <v>3558815.6999999997</v>
      </c>
      <c r="T2300" s="5">
        <f>Table1[[#This Row],[Fuel Consumption (mmBtu)]]*Table1[[#This Row],[Emission Factor (kg CO2/ mmBtu)]]*10^3</f>
        <v>976254322823.99988</v>
      </c>
      <c r="U2300" s="3">
        <f>Table1[[#This Row],[Emissions (g CO2)]]/(Table1[[#This Row],[Generation (TWh)]]*10^9)</f>
        <v>2821.3811999999998</v>
      </c>
    </row>
    <row r="2301" spans="1:21" x14ac:dyDescent="0.35">
      <c r="A2301" t="s">
        <v>712</v>
      </c>
      <c r="B2301" t="s">
        <v>3274</v>
      </c>
      <c r="C2301" t="str">
        <f>SUBSTITUTE(Table1[[#This Row],[Fuel]],", ",",")</f>
        <v>industrial by-product: blast furnace gas</v>
      </c>
      <c r="D2301" t="s">
        <v>3274</v>
      </c>
      <c r="H2301" t="s">
        <v>3440</v>
      </c>
      <c r="I2301">
        <v>100</v>
      </c>
      <c r="J2301" t="s">
        <v>3446</v>
      </c>
      <c r="K2301">
        <v>2022</v>
      </c>
      <c r="L2301" t="s">
        <v>29</v>
      </c>
      <c r="M2301" t="s">
        <v>29</v>
      </c>
      <c r="N2301">
        <v>35.661439999999999</v>
      </c>
      <c r="O2301">
        <v>112.875584</v>
      </c>
      <c r="P2301" t="s">
        <v>3485</v>
      </c>
      <c r="Q2301" s="3">
        <f>Table1[[#This Row],[Capacity (MW)]]*0.395*8760*10^-6</f>
        <v>0.34601999999999999</v>
      </c>
      <c r="R2301" s="3" cm="1">
        <f t="array" ref="R2301">AVERAGE(VLOOKUP(_xlfn.TEXTSPLIT(Table1[[#This Row],[Fuel (no space after comma)]], ","), FuelList_Final_EF!$A$2:$B$65, 2, FALSE))</f>
        <v>274.32</v>
      </c>
      <c r="S2301" s="3">
        <f>Table1[[#This Row],[Generation (TWh)]]*10^9*VLOOKUP(Table1[[#This Row],[Turbine/Engine Technology]],Technology_HR!$A$2:$B$11,2,FALSE)*10^-6</f>
        <v>3558815.6999999997</v>
      </c>
      <c r="T2301" s="5">
        <f>Table1[[#This Row],[Fuel Consumption (mmBtu)]]*Table1[[#This Row],[Emission Factor (kg CO2/ mmBtu)]]*10^3</f>
        <v>976254322823.99988</v>
      </c>
      <c r="U2301" s="3">
        <f>Table1[[#This Row],[Emissions (g CO2)]]/(Table1[[#This Row],[Generation (TWh)]]*10^9)</f>
        <v>2821.3811999999998</v>
      </c>
    </row>
    <row r="2302" spans="1:21" x14ac:dyDescent="0.35">
      <c r="A2302" t="s">
        <v>713</v>
      </c>
      <c r="B2302" t="s">
        <v>3274</v>
      </c>
      <c r="C2302" t="str">
        <f>SUBSTITUTE(Table1[[#This Row],[Fuel]],", ",",")</f>
        <v>industrial by-product: blast furnace gas</v>
      </c>
      <c r="D2302" t="s">
        <v>3274</v>
      </c>
      <c r="H2302" t="s">
        <v>3440</v>
      </c>
      <c r="I2302">
        <v>135</v>
      </c>
      <c r="J2302" t="s">
        <v>3446</v>
      </c>
      <c r="K2302">
        <v>2022</v>
      </c>
      <c r="L2302" t="s">
        <v>29</v>
      </c>
      <c r="M2302" t="s">
        <v>29</v>
      </c>
      <c r="N2302">
        <v>35.701180999999998</v>
      </c>
      <c r="O2302">
        <v>111.42753</v>
      </c>
      <c r="P2302" t="s">
        <v>3485</v>
      </c>
      <c r="Q2302" s="3">
        <f>Table1[[#This Row],[Capacity (MW)]]*0.395*8760*10^-6</f>
        <v>0.46712699999999996</v>
      </c>
      <c r="R2302" s="3" cm="1">
        <f t="array" ref="R2302">AVERAGE(VLOOKUP(_xlfn.TEXTSPLIT(Table1[[#This Row],[Fuel (no space after comma)]], ","), FuelList_Final_EF!$A$2:$B$65, 2, FALSE))</f>
        <v>274.32</v>
      </c>
      <c r="S2302" s="3">
        <f>Table1[[#This Row],[Generation (TWh)]]*10^9*VLOOKUP(Table1[[#This Row],[Turbine/Engine Technology]],Technology_HR!$A$2:$B$11,2,FALSE)*10^-6</f>
        <v>4804401.1949999984</v>
      </c>
      <c r="T2302" s="5">
        <f>Table1[[#This Row],[Fuel Consumption (mmBtu)]]*Table1[[#This Row],[Emission Factor (kg CO2/ mmBtu)]]*10^3</f>
        <v>1317943335812.3997</v>
      </c>
      <c r="U2302" s="3">
        <f>Table1[[#This Row],[Emissions (g CO2)]]/(Table1[[#This Row],[Generation (TWh)]]*10^9)</f>
        <v>2821.3811999999998</v>
      </c>
    </row>
    <row r="2303" spans="1:21" x14ac:dyDescent="0.35">
      <c r="A2303" t="s">
        <v>714</v>
      </c>
      <c r="B2303" t="s">
        <v>3274</v>
      </c>
      <c r="C2303" t="str">
        <f>SUBSTITUTE(Table1[[#This Row],[Fuel]],", ",",")</f>
        <v>industrial by-product: blast furnace gas</v>
      </c>
      <c r="D2303" t="s">
        <v>3274</v>
      </c>
      <c r="H2303" t="s">
        <v>3440</v>
      </c>
      <c r="I2303">
        <v>80</v>
      </c>
      <c r="J2303" t="s">
        <v>3446</v>
      </c>
      <c r="K2303">
        <v>2018</v>
      </c>
      <c r="L2303" t="s">
        <v>29</v>
      </c>
      <c r="M2303" t="s">
        <v>29</v>
      </c>
      <c r="N2303">
        <v>35.700262000000002</v>
      </c>
      <c r="O2303">
        <v>111.431077</v>
      </c>
      <c r="P2303" t="s">
        <v>3485</v>
      </c>
      <c r="Q2303" s="3">
        <f>Table1[[#This Row],[Capacity (MW)]]*0.395*8760*10^-6</f>
        <v>0.27681600000000001</v>
      </c>
      <c r="R2303" s="3" cm="1">
        <f t="array" ref="R2303">AVERAGE(VLOOKUP(_xlfn.TEXTSPLIT(Table1[[#This Row],[Fuel (no space after comma)]], ","), FuelList_Final_EF!$A$2:$B$65, 2, FALSE))</f>
        <v>274.32</v>
      </c>
      <c r="S2303" s="3">
        <f>Table1[[#This Row],[Generation (TWh)]]*10^9*VLOOKUP(Table1[[#This Row],[Turbine/Engine Technology]],Technology_HR!$A$2:$B$11,2,FALSE)*10^-6</f>
        <v>2847052.56</v>
      </c>
      <c r="T2303" s="5">
        <f>Table1[[#This Row],[Fuel Consumption (mmBtu)]]*Table1[[#This Row],[Emission Factor (kg CO2/ mmBtu)]]*10^3</f>
        <v>781003458259.19995</v>
      </c>
      <c r="U2303" s="3">
        <f>Table1[[#This Row],[Emissions (g CO2)]]/(Table1[[#This Row],[Generation (TWh)]]*10^9)</f>
        <v>2821.3811999999998</v>
      </c>
    </row>
    <row r="2304" spans="1:21" x14ac:dyDescent="0.35">
      <c r="A2304" t="s">
        <v>714</v>
      </c>
      <c r="B2304" t="s">
        <v>3274</v>
      </c>
      <c r="C2304" t="str">
        <f>SUBSTITUTE(Table1[[#This Row],[Fuel]],", ",",")</f>
        <v>industrial by-product: blast furnace gas</v>
      </c>
      <c r="D2304" t="s">
        <v>3274</v>
      </c>
      <c r="H2304" t="s">
        <v>3440</v>
      </c>
      <c r="I2304">
        <v>93</v>
      </c>
      <c r="J2304" t="s">
        <v>3446</v>
      </c>
      <c r="K2304">
        <v>2021</v>
      </c>
      <c r="L2304" t="s">
        <v>29</v>
      </c>
      <c r="M2304" t="s">
        <v>29</v>
      </c>
      <c r="N2304">
        <v>35.700262000000002</v>
      </c>
      <c r="O2304">
        <v>111.431077</v>
      </c>
      <c r="P2304" t="s">
        <v>3485</v>
      </c>
      <c r="Q2304" s="3">
        <f>Table1[[#This Row],[Capacity (MW)]]*0.395*8760*10^-6</f>
        <v>0.32179859999999993</v>
      </c>
      <c r="R2304" s="3" cm="1">
        <f t="array" ref="R2304">AVERAGE(VLOOKUP(_xlfn.TEXTSPLIT(Table1[[#This Row],[Fuel (no space after comma)]], ","), FuelList_Final_EF!$A$2:$B$65, 2, FALSE))</f>
        <v>274.32</v>
      </c>
      <c r="S2304" s="3">
        <f>Table1[[#This Row],[Generation (TWh)]]*10^9*VLOOKUP(Table1[[#This Row],[Turbine/Engine Technology]],Technology_HR!$A$2:$B$11,2,FALSE)*10^-6</f>
        <v>3309698.6009999993</v>
      </c>
      <c r="T2304" s="5">
        <f>Table1[[#This Row],[Fuel Consumption (mmBtu)]]*Table1[[#This Row],[Emission Factor (kg CO2/ mmBtu)]]*10^3</f>
        <v>907916520226.31982</v>
      </c>
      <c r="U2304" s="3">
        <f>Table1[[#This Row],[Emissions (g CO2)]]/(Table1[[#This Row],[Generation (TWh)]]*10^9)</f>
        <v>2821.3811999999998</v>
      </c>
    </row>
    <row r="2305" spans="1:21" x14ac:dyDescent="0.35">
      <c r="A2305" t="s">
        <v>715</v>
      </c>
      <c r="B2305" t="s">
        <v>3239</v>
      </c>
      <c r="C2305" t="str">
        <f>SUBSTITUTE(Table1[[#This Row],[Fuel]],", ",",")</f>
        <v>fossil gas: natural gas</v>
      </c>
      <c r="D2305" t="s">
        <v>3239</v>
      </c>
      <c r="H2305" t="s">
        <v>3438</v>
      </c>
      <c r="I2305">
        <v>424.2</v>
      </c>
      <c r="J2305" t="s">
        <v>3446</v>
      </c>
      <c r="K2305">
        <v>2018</v>
      </c>
      <c r="L2305" t="s">
        <v>29</v>
      </c>
      <c r="M2305" t="s">
        <v>29</v>
      </c>
      <c r="N2305">
        <v>31.588556000000001</v>
      </c>
      <c r="O2305">
        <v>121.47392600000001</v>
      </c>
      <c r="P2305" t="s">
        <v>3485</v>
      </c>
      <c r="Q2305" s="3">
        <f>Table1[[#This Row],[Capacity (MW)]]*0.395*8760*10^-6</f>
        <v>1.46781684</v>
      </c>
      <c r="R2305" s="3" cm="1">
        <f t="array" ref="R2305">AVERAGE(VLOOKUP(_xlfn.TEXTSPLIT(Table1[[#This Row],[Fuel (no space after comma)]], ","), FuelList_Final_EF!$A$2:$B$65, 2, FALSE))</f>
        <v>53.06</v>
      </c>
      <c r="S2305" s="3">
        <f>Table1[[#This Row],[Generation (TWh)]]*10^9*VLOOKUP(Table1[[#This Row],[Turbine/Engine Technology]],Technology_HR!$A$2:$B$11,2,FALSE)*10^-6</f>
        <v>11080549.325159999</v>
      </c>
      <c r="T2305" s="5">
        <f>Table1[[#This Row],[Fuel Consumption (mmBtu)]]*Table1[[#This Row],[Emission Factor (kg CO2/ mmBtu)]]*10^3</f>
        <v>587933947192.98962</v>
      </c>
      <c r="U2305" s="3">
        <f>Table1[[#This Row],[Emissions (g CO2)]]/(Table1[[#This Row],[Generation (TWh)]]*10^9)</f>
        <v>400.54993999999999</v>
      </c>
    </row>
    <row r="2306" spans="1:21" x14ac:dyDescent="0.35">
      <c r="A2306" t="s">
        <v>715</v>
      </c>
      <c r="B2306" t="s">
        <v>3239</v>
      </c>
      <c r="C2306" t="str">
        <f>SUBSTITUTE(Table1[[#This Row],[Fuel]],", ",",")</f>
        <v>fossil gas: natural gas</v>
      </c>
      <c r="D2306" t="s">
        <v>3239</v>
      </c>
      <c r="H2306" t="s">
        <v>3438</v>
      </c>
      <c r="I2306">
        <v>424.2</v>
      </c>
      <c r="J2306" t="s">
        <v>3446</v>
      </c>
      <c r="K2306">
        <v>2018</v>
      </c>
      <c r="L2306" t="s">
        <v>29</v>
      </c>
      <c r="M2306" t="s">
        <v>29</v>
      </c>
      <c r="N2306">
        <v>31.588556000000001</v>
      </c>
      <c r="O2306">
        <v>121.47392600000001</v>
      </c>
      <c r="P2306" t="s">
        <v>3485</v>
      </c>
      <c r="Q2306" s="3">
        <f>Table1[[#This Row],[Capacity (MW)]]*0.395*8760*10^-6</f>
        <v>1.46781684</v>
      </c>
      <c r="R2306" s="3" cm="1">
        <f t="array" ref="R2306">AVERAGE(VLOOKUP(_xlfn.TEXTSPLIT(Table1[[#This Row],[Fuel (no space after comma)]], ","), FuelList_Final_EF!$A$2:$B$65, 2, FALSE))</f>
        <v>53.06</v>
      </c>
      <c r="S2306" s="3">
        <f>Table1[[#This Row],[Generation (TWh)]]*10^9*VLOOKUP(Table1[[#This Row],[Turbine/Engine Technology]],Technology_HR!$A$2:$B$11,2,FALSE)*10^-6</f>
        <v>11080549.325159999</v>
      </c>
      <c r="T2306" s="5">
        <f>Table1[[#This Row],[Fuel Consumption (mmBtu)]]*Table1[[#This Row],[Emission Factor (kg CO2/ mmBtu)]]*10^3</f>
        <v>587933947192.98962</v>
      </c>
      <c r="U2306" s="3">
        <f>Table1[[#This Row],[Emissions (g CO2)]]/(Table1[[#This Row],[Generation (TWh)]]*10^9)</f>
        <v>400.54993999999999</v>
      </c>
    </row>
    <row r="2307" spans="1:21" x14ac:dyDescent="0.35">
      <c r="A2307" t="s">
        <v>716</v>
      </c>
      <c r="B2307" t="s">
        <v>3239</v>
      </c>
      <c r="C2307" t="str">
        <f>SUBSTITUTE(Table1[[#This Row],[Fuel]],", ",",")</f>
        <v>fossil gas: natural gas</v>
      </c>
      <c r="D2307" t="s">
        <v>3239</v>
      </c>
      <c r="H2307" t="s">
        <v>3438</v>
      </c>
      <c r="I2307">
        <v>460</v>
      </c>
      <c r="J2307" t="s">
        <v>3446</v>
      </c>
      <c r="K2307">
        <v>2019</v>
      </c>
      <c r="L2307" t="s">
        <v>29</v>
      </c>
      <c r="M2307" t="s">
        <v>29</v>
      </c>
      <c r="N2307">
        <v>30.820439</v>
      </c>
      <c r="O2307">
        <v>121.436126</v>
      </c>
      <c r="P2307" t="s">
        <v>3485</v>
      </c>
      <c r="Q2307" s="3">
        <f>Table1[[#This Row],[Capacity (MW)]]*0.395*8760*10^-6</f>
        <v>1.5916920000000001</v>
      </c>
      <c r="R2307" s="3" cm="1">
        <f t="array" ref="R2307">AVERAGE(VLOOKUP(_xlfn.TEXTSPLIT(Table1[[#This Row],[Fuel (no space after comma)]], ","), FuelList_Final_EF!$A$2:$B$65, 2, FALSE))</f>
        <v>53.06</v>
      </c>
      <c r="S2307" s="3">
        <f>Table1[[#This Row],[Generation (TWh)]]*10^9*VLOOKUP(Table1[[#This Row],[Turbine/Engine Technology]],Technology_HR!$A$2:$B$11,2,FALSE)*10^-6</f>
        <v>12015682.908</v>
      </c>
      <c r="T2307" s="5">
        <f>Table1[[#This Row],[Fuel Consumption (mmBtu)]]*Table1[[#This Row],[Emission Factor (kg CO2/ mmBtu)]]*10^3</f>
        <v>637552135098.47998</v>
      </c>
      <c r="U2307" s="3">
        <f>Table1[[#This Row],[Emissions (g CO2)]]/(Table1[[#This Row],[Generation (TWh)]]*10^9)</f>
        <v>400.54993999999999</v>
      </c>
    </row>
    <row r="2308" spans="1:21" x14ac:dyDescent="0.35">
      <c r="A2308" t="s">
        <v>716</v>
      </c>
      <c r="B2308" t="s">
        <v>3239</v>
      </c>
      <c r="C2308" t="str">
        <f>SUBSTITUTE(Table1[[#This Row],[Fuel]],", ",",")</f>
        <v>fossil gas: natural gas</v>
      </c>
      <c r="D2308" t="s">
        <v>3239</v>
      </c>
      <c r="H2308" t="s">
        <v>3438</v>
      </c>
      <c r="I2308">
        <v>460</v>
      </c>
      <c r="J2308" t="s">
        <v>3446</v>
      </c>
      <c r="K2308">
        <v>2019</v>
      </c>
      <c r="L2308" t="s">
        <v>29</v>
      </c>
      <c r="M2308" t="s">
        <v>29</v>
      </c>
      <c r="N2308">
        <v>30.820439</v>
      </c>
      <c r="O2308">
        <v>121.436126</v>
      </c>
      <c r="P2308" t="s">
        <v>3485</v>
      </c>
      <c r="Q2308" s="3">
        <f>Table1[[#This Row],[Capacity (MW)]]*0.395*8760*10^-6</f>
        <v>1.5916920000000001</v>
      </c>
      <c r="R2308" s="3" cm="1">
        <f t="array" ref="R2308">AVERAGE(VLOOKUP(_xlfn.TEXTSPLIT(Table1[[#This Row],[Fuel (no space after comma)]], ","), FuelList_Final_EF!$A$2:$B$65, 2, FALSE))</f>
        <v>53.06</v>
      </c>
      <c r="S2308" s="3">
        <f>Table1[[#This Row],[Generation (TWh)]]*10^9*VLOOKUP(Table1[[#This Row],[Turbine/Engine Technology]],Technology_HR!$A$2:$B$11,2,FALSE)*10^-6</f>
        <v>12015682.908</v>
      </c>
      <c r="T2308" s="5">
        <f>Table1[[#This Row],[Fuel Consumption (mmBtu)]]*Table1[[#This Row],[Emission Factor (kg CO2/ mmBtu)]]*10^3</f>
        <v>637552135098.47998</v>
      </c>
      <c r="U2308" s="3">
        <f>Table1[[#This Row],[Emissions (g CO2)]]/(Table1[[#This Row],[Generation (TWh)]]*10^9)</f>
        <v>400.54993999999999</v>
      </c>
    </row>
    <row r="2309" spans="1:21" x14ac:dyDescent="0.35">
      <c r="A2309" t="s">
        <v>717</v>
      </c>
      <c r="B2309" t="s">
        <v>3242</v>
      </c>
      <c r="C2309" t="str">
        <f>SUBSTITUTE(Table1[[#This Row],[Fuel]],", ",",")</f>
        <v>fossil gas: lng</v>
      </c>
      <c r="D2309" t="s">
        <v>3242</v>
      </c>
      <c r="H2309" t="s">
        <v>3438</v>
      </c>
      <c r="I2309">
        <v>400</v>
      </c>
      <c r="J2309" t="s">
        <v>3446</v>
      </c>
      <c r="K2309">
        <v>2011</v>
      </c>
      <c r="L2309" t="s">
        <v>29</v>
      </c>
      <c r="M2309" t="s">
        <v>29</v>
      </c>
      <c r="N2309">
        <v>30.850728</v>
      </c>
      <c r="O2309">
        <v>121.787516</v>
      </c>
      <c r="P2309" t="s">
        <v>3485</v>
      </c>
      <c r="Q2309" s="3">
        <f>Table1[[#This Row],[Capacity (MW)]]*0.395*8760*10^-6</f>
        <v>1.38408</v>
      </c>
      <c r="R2309" s="3" cm="1">
        <f t="array" ref="R2309">AVERAGE(VLOOKUP(_xlfn.TEXTSPLIT(Table1[[#This Row],[Fuel (no space after comma)]], ","), FuelList_Final_EF!$A$2:$B$65, 2, FALSE))</f>
        <v>67.685819715340017</v>
      </c>
      <c r="S2309" s="3">
        <f>Table1[[#This Row],[Generation (TWh)]]*10^9*VLOOKUP(Table1[[#This Row],[Turbine/Engine Technology]],Technology_HR!$A$2:$B$11,2,FALSE)*10^-6</f>
        <v>10448419.92</v>
      </c>
      <c r="T2309" s="5">
        <f>Table1[[#This Row],[Fuel Consumption (mmBtu)]]*Table1[[#This Row],[Emission Factor (kg CO2/ mmBtu)]]*10^3</f>
        <v>707209867015.28735</v>
      </c>
      <c r="U2309" s="3">
        <f>Table1[[#This Row],[Emissions (g CO2)]]/(Table1[[#This Row],[Generation (TWh)]]*10^9)</f>
        <v>510.96025303110179</v>
      </c>
    </row>
    <row r="2310" spans="1:21" x14ac:dyDescent="0.35">
      <c r="A2310" t="s">
        <v>717</v>
      </c>
      <c r="B2310" t="s">
        <v>3242</v>
      </c>
      <c r="C2310" t="str">
        <f>SUBSTITUTE(Table1[[#This Row],[Fuel]],", ",",")</f>
        <v>fossil gas: lng</v>
      </c>
      <c r="D2310" t="s">
        <v>3242</v>
      </c>
      <c r="H2310" t="s">
        <v>3438</v>
      </c>
      <c r="I2310">
        <v>400</v>
      </c>
      <c r="J2310" t="s">
        <v>3446</v>
      </c>
      <c r="K2310">
        <v>2011</v>
      </c>
      <c r="L2310" t="s">
        <v>29</v>
      </c>
      <c r="M2310" t="s">
        <v>29</v>
      </c>
      <c r="N2310">
        <v>30.850728</v>
      </c>
      <c r="O2310">
        <v>121.787516</v>
      </c>
      <c r="P2310" t="s">
        <v>3485</v>
      </c>
      <c r="Q2310" s="3">
        <f>Table1[[#This Row],[Capacity (MW)]]*0.395*8760*10^-6</f>
        <v>1.38408</v>
      </c>
      <c r="R2310" s="3" cm="1">
        <f t="array" ref="R2310">AVERAGE(VLOOKUP(_xlfn.TEXTSPLIT(Table1[[#This Row],[Fuel (no space after comma)]], ","), FuelList_Final_EF!$A$2:$B$65, 2, FALSE))</f>
        <v>67.685819715340017</v>
      </c>
      <c r="S2310" s="3">
        <f>Table1[[#This Row],[Generation (TWh)]]*10^9*VLOOKUP(Table1[[#This Row],[Turbine/Engine Technology]],Technology_HR!$A$2:$B$11,2,FALSE)*10^-6</f>
        <v>10448419.92</v>
      </c>
      <c r="T2310" s="5">
        <f>Table1[[#This Row],[Fuel Consumption (mmBtu)]]*Table1[[#This Row],[Emission Factor (kg CO2/ mmBtu)]]*10^3</f>
        <v>707209867015.28735</v>
      </c>
      <c r="U2310" s="3">
        <f>Table1[[#This Row],[Emissions (g CO2)]]/(Table1[[#This Row],[Generation (TWh)]]*10^9)</f>
        <v>510.96025303110179</v>
      </c>
    </row>
    <row r="2311" spans="1:21" x14ac:dyDescent="0.35">
      <c r="A2311" t="s">
        <v>717</v>
      </c>
      <c r="B2311" t="s">
        <v>3242</v>
      </c>
      <c r="C2311" t="str">
        <f>SUBSTITUTE(Table1[[#This Row],[Fuel]],", ",",")</f>
        <v>fossil gas: lng</v>
      </c>
      <c r="D2311" t="s">
        <v>3242</v>
      </c>
      <c r="H2311" t="s">
        <v>3438</v>
      </c>
      <c r="I2311">
        <v>400</v>
      </c>
      <c r="J2311" t="s">
        <v>3446</v>
      </c>
      <c r="K2311">
        <v>2011</v>
      </c>
      <c r="L2311" t="s">
        <v>29</v>
      </c>
      <c r="M2311" t="s">
        <v>29</v>
      </c>
      <c r="N2311">
        <v>30.850728</v>
      </c>
      <c r="O2311">
        <v>121.787516</v>
      </c>
      <c r="P2311" t="s">
        <v>3485</v>
      </c>
      <c r="Q2311" s="3">
        <f>Table1[[#This Row],[Capacity (MW)]]*0.395*8760*10^-6</f>
        <v>1.38408</v>
      </c>
      <c r="R2311" s="3" cm="1">
        <f t="array" ref="R2311">AVERAGE(VLOOKUP(_xlfn.TEXTSPLIT(Table1[[#This Row],[Fuel (no space after comma)]], ","), FuelList_Final_EF!$A$2:$B$65, 2, FALSE))</f>
        <v>67.685819715340017</v>
      </c>
      <c r="S2311" s="3">
        <f>Table1[[#This Row],[Generation (TWh)]]*10^9*VLOOKUP(Table1[[#This Row],[Turbine/Engine Technology]],Technology_HR!$A$2:$B$11,2,FALSE)*10^-6</f>
        <v>10448419.92</v>
      </c>
      <c r="T2311" s="5">
        <f>Table1[[#This Row],[Fuel Consumption (mmBtu)]]*Table1[[#This Row],[Emission Factor (kg CO2/ mmBtu)]]*10^3</f>
        <v>707209867015.28735</v>
      </c>
      <c r="U2311" s="3">
        <f>Table1[[#This Row],[Emissions (g CO2)]]/(Table1[[#This Row],[Generation (TWh)]]*10^9)</f>
        <v>510.96025303110179</v>
      </c>
    </row>
    <row r="2312" spans="1:21" x14ac:dyDescent="0.35">
      <c r="A2312" t="s">
        <v>717</v>
      </c>
      <c r="B2312" t="s">
        <v>3242</v>
      </c>
      <c r="C2312" t="str">
        <f>SUBSTITUTE(Table1[[#This Row],[Fuel]],", ",",")</f>
        <v>fossil gas: lng</v>
      </c>
      <c r="D2312" t="s">
        <v>3242</v>
      </c>
      <c r="H2312" t="s">
        <v>3438</v>
      </c>
      <c r="I2312">
        <v>400</v>
      </c>
      <c r="J2312" t="s">
        <v>3446</v>
      </c>
      <c r="K2312">
        <v>2012</v>
      </c>
      <c r="L2312" t="s">
        <v>29</v>
      </c>
      <c r="M2312" t="s">
        <v>29</v>
      </c>
      <c r="N2312">
        <v>30.850728</v>
      </c>
      <c r="O2312">
        <v>121.787516</v>
      </c>
      <c r="P2312" t="s">
        <v>3485</v>
      </c>
      <c r="Q2312" s="3">
        <f>Table1[[#This Row],[Capacity (MW)]]*0.395*8760*10^-6</f>
        <v>1.38408</v>
      </c>
      <c r="R2312" s="3" cm="1">
        <f t="array" ref="R2312">AVERAGE(VLOOKUP(_xlfn.TEXTSPLIT(Table1[[#This Row],[Fuel (no space after comma)]], ","), FuelList_Final_EF!$A$2:$B$65, 2, FALSE))</f>
        <v>67.685819715340017</v>
      </c>
      <c r="S2312" s="3">
        <f>Table1[[#This Row],[Generation (TWh)]]*10^9*VLOOKUP(Table1[[#This Row],[Turbine/Engine Technology]],Technology_HR!$A$2:$B$11,2,FALSE)*10^-6</f>
        <v>10448419.92</v>
      </c>
      <c r="T2312" s="5">
        <f>Table1[[#This Row],[Fuel Consumption (mmBtu)]]*Table1[[#This Row],[Emission Factor (kg CO2/ mmBtu)]]*10^3</f>
        <v>707209867015.28735</v>
      </c>
      <c r="U2312" s="3">
        <f>Table1[[#This Row],[Emissions (g CO2)]]/(Table1[[#This Row],[Generation (TWh)]]*10^9)</f>
        <v>510.96025303110179</v>
      </c>
    </row>
    <row r="2313" spans="1:21" x14ac:dyDescent="0.35">
      <c r="A2313" t="s">
        <v>718</v>
      </c>
      <c r="B2313" t="s">
        <v>3239</v>
      </c>
      <c r="C2313" t="str">
        <f>SUBSTITUTE(Table1[[#This Row],[Fuel]],", ",",")</f>
        <v>fossil gas: natural gas</v>
      </c>
      <c r="D2313" t="s">
        <v>3239</v>
      </c>
      <c r="H2313" t="s">
        <v>3438</v>
      </c>
      <c r="I2313">
        <v>951</v>
      </c>
      <c r="J2313" t="s">
        <v>3446</v>
      </c>
      <c r="K2313">
        <v>2015</v>
      </c>
      <c r="L2313" t="s">
        <v>29</v>
      </c>
      <c r="M2313" t="s">
        <v>29</v>
      </c>
      <c r="N2313">
        <v>39.951256999999998</v>
      </c>
      <c r="O2313">
        <v>116.61927300000001</v>
      </c>
      <c r="P2313" t="s">
        <v>3485</v>
      </c>
      <c r="Q2313" s="3">
        <f>Table1[[#This Row],[Capacity (MW)]]*0.395*8760*10^-6</f>
        <v>3.2906502</v>
      </c>
      <c r="R2313" s="3" cm="1">
        <f t="array" ref="R2313">AVERAGE(VLOOKUP(_xlfn.TEXTSPLIT(Table1[[#This Row],[Fuel (no space after comma)]], ","), FuelList_Final_EF!$A$2:$B$65, 2, FALSE))</f>
        <v>53.06</v>
      </c>
      <c r="S2313" s="3">
        <f>Table1[[#This Row],[Generation (TWh)]]*10^9*VLOOKUP(Table1[[#This Row],[Turbine/Engine Technology]],Technology_HR!$A$2:$B$11,2,FALSE)*10^-6</f>
        <v>24841118.3598</v>
      </c>
      <c r="T2313" s="5">
        <f>Table1[[#This Row],[Fuel Consumption (mmBtu)]]*Table1[[#This Row],[Emission Factor (kg CO2/ mmBtu)]]*10^3</f>
        <v>1318069740170.988</v>
      </c>
      <c r="U2313" s="3">
        <f>Table1[[#This Row],[Emissions (g CO2)]]/(Table1[[#This Row],[Generation (TWh)]]*10^9)</f>
        <v>400.54993999999999</v>
      </c>
    </row>
    <row r="2314" spans="1:21" x14ac:dyDescent="0.35">
      <c r="A2314" t="s">
        <v>719</v>
      </c>
      <c r="B2314" t="s">
        <v>3242</v>
      </c>
      <c r="C2314" t="str">
        <f>SUBSTITUTE(Table1[[#This Row],[Fuel]],", ",",")</f>
        <v>fossil gas: lng</v>
      </c>
      <c r="D2314" t="s">
        <v>3242</v>
      </c>
      <c r="H2314" t="s">
        <v>3438</v>
      </c>
      <c r="I2314">
        <v>180</v>
      </c>
      <c r="J2314" t="s">
        <v>3446</v>
      </c>
      <c r="K2314">
        <v>2006</v>
      </c>
      <c r="L2314" t="s">
        <v>29</v>
      </c>
      <c r="M2314" t="s">
        <v>29</v>
      </c>
      <c r="N2314">
        <v>23.126695000000002</v>
      </c>
      <c r="O2314">
        <v>113.755391</v>
      </c>
      <c r="P2314" t="s">
        <v>3485</v>
      </c>
      <c r="Q2314" s="3">
        <f>Table1[[#This Row],[Capacity (MW)]]*0.395*8760*10^-6</f>
        <v>0.62283600000000006</v>
      </c>
      <c r="R2314" s="3" cm="1">
        <f t="array" ref="R2314">AVERAGE(VLOOKUP(_xlfn.TEXTSPLIT(Table1[[#This Row],[Fuel (no space after comma)]], ","), FuelList_Final_EF!$A$2:$B$65, 2, FALSE))</f>
        <v>67.685819715340017</v>
      </c>
      <c r="S2314" s="3">
        <f>Table1[[#This Row],[Generation (TWh)]]*10^9*VLOOKUP(Table1[[#This Row],[Turbine/Engine Technology]],Technology_HR!$A$2:$B$11,2,FALSE)*10^-6</f>
        <v>4701788.9639999997</v>
      </c>
      <c r="T2314" s="5">
        <f>Table1[[#This Row],[Fuel Consumption (mmBtu)]]*Table1[[#This Row],[Emission Factor (kg CO2/ mmBtu)]]*10^3</f>
        <v>318244440156.87933</v>
      </c>
      <c r="U2314" s="3">
        <f>Table1[[#This Row],[Emissions (g CO2)]]/(Table1[[#This Row],[Generation (TWh)]]*10^9)</f>
        <v>510.96025303110184</v>
      </c>
    </row>
    <row r="2315" spans="1:21" x14ac:dyDescent="0.35">
      <c r="A2315" t="s">
        <v>719</v>
      </c>
      <c r="B2315" t="s">
        <v>3242</v>
      </c>
      <c r="C2315" t="str">
        <f>SUBSTITUTE(Table1[[#This Row],[Fuel]],", ",",")</f>
        <v>fossil gas: lng</v>
      </c>
      <c r="D2315" t="s">
        <v>3242</v>
      </c>
      <c r="H2315" t="s">
        <v>3438</v>
      </c>
      <c r="I2315">
        <v>180</v>
      </c>
      <c r="J2315" t="s">
        <v>3446</v>
      </c>
      <c r="K2315">
        <v>2006</v>
      </c>
      <c r="L2315" t="s">
        <v>29</v>
      </c>
      <c r="M2315" t="s">
        <v>29</v>
      </c>
      <c r="N2315">
        <v>23.126695000000002</v>
      </c>
      <c r="O2315">
        <v>113.755391</v>
      </c>
      <c r="P2315" t="s">
        <v>3485</v>
      </c>
      <c r="Q2315" s="3">
        <f>Table1[[#This Row],[Capacity (MW)]]*0.395*8760*10^-6</f>
        <v>0.62283600000000006</v>
      </c>
      <c r="R2315" s="3" cm="1">
        <f t="array" ref="R2315">AVERAGE(VLOOKUP(_xlfn.TEXTSPLIT(Table1[[#This Row],[Fuel (no space after comma)]], ","), FuelList_Final_EF!$A$2:$B$65, 2, FALSE))</f>
        <v>67.685819715340017</v>
      </c>
      <c r="S2315" s="3">
        <f>Table1[[#This Row],[Generation (TWh)]]*10^9*VLOOKUP(Table1[[#This Row],[Turbine/Engine Technology]],Technology_HR!$A$2:$B$11,2,FALSE)*10^-6</f>
        <v>4701788.9639999997</v>
      </c>
      <c r="T2315" s="5">
        <f>Table1[[#This Row],[Fuel Consumption (mmBtu)]]*Table1[[#This Row],[Emission Factor (kg CO2/ mmBtu)]]*10^3</f>
        <v>318244440156.87933</v>
      </c>
      <c r="U2315" s="3">
        <f>Table1[[#This Row],[Emissions (g CO2)]]/(Table1[[#This Row],[Generation (TWh)]]*10^9)</f>
        <v>510.96025303110184</v>
      </c>
    </row>
    <row r="2316" spans="1:21" x14ac:dyDescent="0.35">
      <c r="A2316" t="s">
        <v>719</v>
      </c>
      <c r="B2316" t="s">
        <v>3242</v>
      </c>
      <c r="C2316" t="str">
        <f>SUBSTITUTE(Table1[[#This Row],[Fuel]],", ",",")</f>
        <v>fossil gas: lng</v>
      </c>
      <c r="D2316" t="s">
        <v>3242</v>
      </c>
      <c r="H2316" t="s">
        <v>3438</v>
      </c>
      <c r="I2316">
        <v>470</v>
      </c>
      <c r="J2316" t="s">
        <v>3446</v>
      </c>
      <c r="K2316">
        <v>2024</v>
      </c>
      <c r="L2316" t="s">
        <v>29</v>
      </c>
      <c r="M2316" t="s">
        <v>29</v>
      </c>
      <c r="N2316">
        <v>23.126695000000002</v>
      </c>
      <c r="O2316">
        <v>113.755391</v>
      </c>
      <c r="P2316" t="s">
        <v>3485</v>
      </c>
      <c r="Q2316" s="3">
        <f>Table1[[#This Row],[Capacity (MW)]]*0.395*8760*10^-6</f>
        <v>1.6262939999999999</v>
      </c>
      <c r="R2316" s="3" cm="1">
        <f t="array" ref="R2316">AVERAGE(VLOOKUP(_xlfn.TEXTSPLIT(Table1[[#This Row],[Fuel (no space after comma)]], ","), FuelList_Final_EF!$A$2:$B$65, 2, FALSE))</f>
        <v>67.685819715340017</v>
      </c>
      <c r="S2316" s="3">
        <f>Table1[[#This Row],[Generation (TWh)]]*10^9*VLOOKUP(Table1[[#This Row],[Turbine/Engine Technology]],Technology_HR!$A$2:$B$11,2,FALSE)*10^-6</f>
        <v>12276893.405999999</v>
      </c>
      <c r="T2316" s="5">
        <f>Table1[[#This Row],[Fuel Consumption (mmBtu)]]*Table1[[#This Row],[Emission Factor (kg CO2/ mmBtu)]]*10^3</f>
        <v>830971593742.96265</v>
      </c>
      <c r="U2316" s="3">
        <f>Table1[[#This Row],[Emissions (g CO2)]]/(Table1[[#This Row],[Generation (TWh)]]*10^9)</f>
        <v>510.96025303110179</v>
      </c>
    </row>
    <row r="2317" spans="1:21" x14ac:dyDescent="0.35">
      <c r="A2317" t="s">
        <v>719</v>
      </c>
      <c r="B2317" t="s">
        <v>3242</v>
      </c>
      <c r="C2317" t="str">
        <f>SUBSTITUTE(Table1[[#This Row],[Fuel]],", ",",")</f>
        <v>fossil gas: lng</v>
      </c>
      <c r="D2317" t="s">
        <v>3242</v>
      </c>
      <c r="H2317" t="s">
        <v>3438</v>
      </c>
      <c r="I2317">
        <v>470</v>
      </c>
      <c r="J2317" t="s">
        <v>3449</v>
      </c>
      <c r="K2317">
        <v>2025</v>
      </c>
      <c r="L2317" t="s">
        <v>29</v>
      </c>
      <c r="M2317" t="s">
        <v>29</v>
      </c>
      <c r="N2317">
        <v>23.126695000000002</v>
      </c>
      <c r="O2317">
        <v>113.755391</v>
      </c>
      <c r="P2317" t="s">
        <v>3485</v>
      </c>
      <c r="Q2317" s="3">
        <f>Table1[[#This Row],[Capacity (MW)]]*0.395*8760*10^-6</f>
        <v>1.6262939999999999</v>
      </c>
      <c r="R2317" s="3" cm="1">
        <f t="array" ref="R2317">AVERAGE(VLOOKUP(_xlfn.TEXTSPLIT(Table1[[#This Row],[Fuel (no space after comma)]], ","), FuelList_Final_EF!$A$2:$B$65, 2, FALSE))</f>
        <v>67.685819715340017</v>
      </c>
      <c r="S2317" s="3">
        <f>Table1[[#This Row],[Generation (TWh)]]*10^9*VLOOKUP(Table1[[#This Row],[Turbine/Engine Technology]],Technology_HR!$A$2:$B$11,2,FALSE)*10^-6</f>
        <v>12276893.405999999</v>
      </c>
      <c r="T2317" s="5">
        <f>Table1[[#This Row],[Fuel Consumption (mmBtu)]]*Table1[[#This Row],[Emission Factor (kg CO2/ mmBtu)]]*10^3</f>
        <v>830971593742.96265</v>
      </c>
      <c r="U2317" s="3">
        <f>Table1[[#This Row],[Emissions (g CO2)]]/(Table1[[#This Row],[Generation (TWh)]]*10^9)</f>
        <v>510.96025303110179</v>
      </c>
    </row>
    <row r="2318" spans="1:21" x14ac:dyDescent="0.35">
      <c r="A2318" t="s">
        <v>720</v>
      </c>
      <c r="B2318" t="s">
        <v>3242</v>
      </c>
      <c r="C2318" t="str">
        <f>SUBSTITUTE(Table1[[#This Row],[Fuel]],", ",",")</f>
        <v>fossil gas: lng</v>
      </c>
      <c r="D2318" t="s">
        <v>3242</v>
      </c>
      <c r="H2318" t="s">
        <v>3438</v>
      </c>
      <c r="I2318">
        <v>180</v>
      </c>
      <c r="J2318" t="s">
        <v>3446</v>
      </c>
      <c r="K2318">
        <v>2003</v>
      </c>
      <c r="L2318" t="s">
        <v>29</v>
      </c>
      <c r="M2318" t="s">
        <v>29</v>
      </c>
      <c r="N2318">
        <v>22.513172000000001</v>
      </c>
      <c r="O2318">
        <v>113.89305299999999</v>
      </c>
      <c r="P2318" t="s">
        <v>3485</v>
      </c>
      <c r="Q2318" s="3">
        <f>Table1[[#This Row],[Capacity (MW)]]*0.395*8760*10^-6</f>
        <v>0.62283600000000006</v>
      </c>
      <c r="R2318" s="3" cm="1">
        <f t="array" ref="R2318">AVERAGE(VLOOKUP(_xlfn.TEXTSPLIT(Table1[[#This Row],[Fuel (no space after comma)]], ","), FuelList_Final_EF!$A$2:$B$65, 2, FALSE))</f>
        <v>67.685819715340017</v>
      </c>
      <c r="S2318" s="3">
        <f>Table1[[#This Row],[Generation (TWh)]]*10^9*VLOOKUP(Table1[[#This Row],[Turbine/Engine Technology]],Technology_HR!$A$2:$B$11,2,FALSE)*10^-6</f>
        <v>4701788.9639999997</v>
      </c>
      <c r="T2318" s="5">
        <f>Table1[[#This Row],[Fuel Consumption (mmBtu)]]*Table1[[#This Row],[Emission Factor (kg CO2/ mmBtu)]]*10^3</f>
        <v>318244440156.87933</v>
      </c>
      <c r="U2318" s="3">
        <f>Table1[[#This Row],[Emissions (g CO2)]]/(Table1[[#This Row],[Generation (TWh)]]*10^9)</f>
        <v>510.96025303110184</v>
      </c>
    </row>
    <row r="2319" spans="1:21" x14ac:dyDescent="0.35">
      <c r="A2319" t="s">
        <v>720</v>
      </c>
      <c r="B2319" t="s">
        <v>3242</v>
      </c>
      <c r="C2319" t="str">
        <f>SUBSTITUTE(Table1[[#This Row],[Fuel]],", ",",")</f>
        <v>fossil gas: lng</v>
      </c>
      <c r="D2319" t="s">
        <v>3242</v>
      </c>
      <c r="H2319" t="s">
        <v>3438</v>
      </c>
      <c r="I2319">
        <v>180</v>
      </c>
      <c r="J2319" t="s">
        <v>3446</v>
      </c>
      <c r="K2319">
        <v>2003</v>
      </c>
      <c r="L2319" t="s">
        <v>29</v>
      </c>
      <c r="M2319" t="s">
        <v>29</v>
      </c>
      <c r="N2319">
        <v>22.513172000000001</v>
      </c>
      <c r="O2319">
        <v>113.89305299999999</v>
      </c>
      <c r="P2319" t="s">
        <v>3485</v>
      </c>
      <c r="Q2319" s="3">
        <f>Table1[[#This Row],[Capacity (MW)]]*0.395*8760*10^-6</f>
        <v>0.62283600000000006</v>
      </c>
      <c r="R2319" s="3" cm="1">
        <f t="array" ref="R2319">AVERAGE(VLOOKUP(_xlfn.TEXTSPLIT(Table1[[#This Row],[Fuel (no space after comma)]], ","), FuelList_Final_EF!$A$2:$B$65, 2, FALSE))</f>
        <v>67.685819715340017</v>
      </c>
      <c r="S2319" s="3">
        <f>Table1[[#This Row],[Generation (TWh)]]*10^9*VLOOKUP(Table1[[#This Row],[Turbine/Engine Technology]],Technology_HR!$A$2:$B$11,2,FALSE)*10^-6</f>
        <v>4701788.9639999997</v>
      </c>
      <c r="T2319" s="5">
        <f>Table1[[#This Row],[Fuel Consumption (mmBtu)]]*Table1[[#This Row],[Emission Factor (kg CO2/ mmBtu)]]*10^3</f>
        <v>318244440156.87933</v>
      </c>
      <c r="U2319" s="3">
        <f>Table1[[#This Row],[Emissions (g CO2)]]/(Table1[[#This Row],[Generation (TWh)]]*10^9)</f>
        <v>510.96025303110184</v>
      </c>
    </row>
    <row r="2320" spans="1:21" x14ac:dyDescent="0.35">
      <c r="A2320" t="s">
        <v>720</v>
      </c>
      <c r="B2320" t="s">
        <v>3242</v>
      </c>
      <c r="C2320" t="str">
        <f>SUBSTITUTE(Table1[[#This Row],[Fuel]],", ",",")</f>
        <v>fossil gas: lng</v>
      </c>
      <c r="D2320" t="s">
        <v>3242</v>
      </c>
      <c r="H2320" t="s">
        <v>3438</v>
      </c>
      <c r="I2320">
        <v>180</v>
      </c>
      <c r="J2320" t="s">
        <v>3446</v>
      </c>
      <c r="K2320">
        <v>2003</v>
      </c>
      <c r="L2320" t="s">
        <v>29</v>
      </c>
      <c r="M2320" t="s">
        <v>29</v>
      </c>
      <c r="N2320">
        <v>22.513172000000001</v>
      </c>
      <c r="O2320">
        <v>113.89305299999999</v>
      </c>
      <c r="P2320" t="s">
        <v>3485</v>
      </c>
      <c r="Q2320" s="3">
        <f>Table1[[#This Row],[Capacity (MW)]]*0.395*8760*10^-6</f>
        <v>0.62283600000000006</v>
      </c>
      <c r="R2320" s="3" cm="1">
        <f t="array" ref="R2320">AVERAGE(VLOOKUP(_xlfn.TEXTSPLIT(Table1[[#This Row],[Fuel (no space after comma)]], ","), FuelList_Final_EF!$A$2:$B$65, 2, FALSE))</f>
        <v>67.685819715340017</v>
      </c>
      <c r="S2320" s="3">
        <f>Table1[[#This Row],[Generation (TWh)]]*10^9*VLOOKUP(Table1[[#This Row],[Turbine/Engine Technology]],Technology_HR!$A$2:$B$11,2,FALSE)*10^-6</f>
        <v>4701788.9639999997</v>
      </c>
      <c r="T2320" s="5">
        <f>Table1[[#This Row],[Fuel Consumption (mmBtu)]]*Table1[[#This Row],[Emission Factor (kg CO2/ mmBtu)]]*10^3</f>
        <v>318244440156.87933</v>
      </c>
      <c r="U2320" s="3">
        <f>Table1[[#This Row],[Emissions (g CO2)]]/(Table1[[#This Row],[Generation (TWh)]]*10^9)</f>
        <v>510.96025303110184</v>
      </c>
    </row>
    <row r="2321" spans="1:21" x14ac:dyDescent="0.35">
      <c r="A2321" t="s">
        <v>445</v>
      </c>
      <c r="B2321" t="s">
        <v>3239</v>
      </c>
      <c r="C2321" t="str">
        <f>SUBSTITUTE(Table1[[#This Row],[Fuel]],", ",",")</f>
        <v>fossil gas: natural gas</v>
      </c>
      <c r="D2321" t="s">
        <v>3239</v>
      </c>
      <c r="H2321" t="s">
        <v>3436</v>
      </c>
      <c r="I2321">
        <v>100</v>
      </c>
      <c r="J2321" t="s">
        <v>3449</v>
      </c>
      <c r="K2321" t="s">
        <v>29</v>
      </c>
      <c r="L2321" t="s">
        <v>29</v>
      </c>
      <c r="M2321" t="s">
        <v>29</v>
      </c>
      <c r="N2321">
        <v>23.487530299026979</v>
      </c>
      <c r="O2321">
        <v>116.59788567778899</v>
      </c>
      <c r="P2321" t="s">
        <v>3485</v>
      </c>
      <c r="Q2321" s="3">
        <f>Table1[[#This Row],[Capacity (MW)]]*0.395*8760*10^-6</f>
        <v>0.34601999999999999</v>
      </c>
      <c r="R2321" s="3" cm="1">
        <f t="array" ref="R2321">AVERAGE(VLOOKUP(_xlfn.TEXTSPLIT(Table1[[#This Row],[Fuel (no space after comma)]], ","), FuelList_Final_EF!$A$2:$B$65, 2, FALSE))</f>
        <v>53.06</v>
      </c>
      <c r="S2321" s="3">
        <f>Table1[[#This Row],[Generation (TWh)]]*10^9*VLOOKUP(Table1[[#This Row],[Turbine/Engine Technology]],Technology_HR!$A$2:$B$11,2,FALSE)*10^-6</f>
        <v>3809680.1999999997</v>
      </c>
      <c r="T2321" s="5">
        <f>Table1[[#This Row],[Fuel Consumption (mmBtu)]]*Table1[[#This Row],[Emission Factor (kg CO2/ mmBtu)]]*10^3</f>
        <v>202141631412</v>
      </c>
      <c r="U2321" s="3">
        <f>Table1[[#This Row],[Emissions (g CO2)]]/(Table1[[#This Row],[Generation (TWh)]]*10^9)</f>
        <v>584.19060000000002</v>
      </c>
    </row>
    <row r="2322" spans="1:21" x14ac:dyDescent="0.35">
      <c r="A2322" t="s">
        <v>445</v>
      </c>
      <c r="B2322" t="s">
        <v>3239</v>
      </c>
      <c r="C2322" t="str">
        <f>SUBSTITUTE(Table1[[#This Row],[Fuel]],", ",",")</f>
        <v>fossil gas: natural gas</v>
      </c>
      <c r="D2322" t="s">
        <v>3239</v>
      </c>
      <c r="H2322" t="s">
        <v>3436</v>
      </c>
      <c r="I2322">
        <v>100</v>
      </c>
      <c r="J2322" t="s">
        <v>3449</v>
      </c>
      <c r="K2322" t="s">
        <v>29</v>
      </c>
      <c r="L2322" t="s">
        <v>29</v>
      </c>
      <c r="M2322" t="s">
        <v>29</v>
      </c>
      <c r="N2322">
        <v>23.487530299026979</v>
      </c>
      <c r="O2322">
        <v>116.59788567778899</v>
      </c>
      <c r="P2322" t="s">
        <v>3485</v>
      </c>
      <c r="Q2322" s="3">
        <f>Table1[[#This Row],[Capacity (MW)]]*0.395*8760*10^-6</f>
        <v>0.34601999999999999</v>
      </c>
      <c r="R2322" s="3" cm="1">
        <f t="array" ref="R2322">AVERAGE(VLOOKUP(_xlfn.TEXTSPLIT(Table1[[#This Row],[Fuel (no space after comma)]], ","), FuelList_Final_EF!$A$2:$B$65, 2, FALSE))</f>
        <v>53.06</v>
      </c>
      <c r="S2322" s="3">
        <f>Table1[[#This Row],[Generation (TWh)]]*10^9*VLOOKUP(Table1[[#This Row],[Turbine/Engine Technology]],Technology_HR!$A$2:$B$11,2,FALSE)*10^-6</f>
        <v>3809680.1999999997</v>
      </c>
      <c r="T2322" s="5">
        <f>Table1[[#This Row],[Fuel Consumption (mmBtu)]]*Table1[[#This Row],[Emission Factor (kg CO2/ mmBtu)]]*10^3</f>
        <v>202141631412</v>
      </c>
      <c r="U2322" s="3">
        <f>Table1[[#This Row],[Emissions (g CO2)]]/(Table1[[#This Row],[Generation (TWh)]]*10^9)</f>
        <v>584.19060000000002</v>
      </c>
    </row>
    <row r="2323" spans="1:21" x14ac:dyDescent="0.35">
      <c r="A2323" t="s">
        <v>721</v>
      </c>
      <c r="B2323" t="s">
        <v>3242</v>
      </c>
      <c r="C2323" t="str">
        <f>SUBSTITUTE(Table1[[#This Row],[Fuel]],", ",",")</f>
        <v>fossil gas: lng</v>
      </c>
      <c r="D2323" t="s">
        <v>3242</v>
      </c>
      <c r="H2323" t="s">
        <v>3438</v>
      </c>
      <c r="I2323">
        <v>350</v>
      </c>
      <c r="J2323" t="s">
        <v>3446</v>
      </c>
      <c r="K2323">
        <v>2007</v>
      </c>
      <c r="L2323" t="s">
        <v>29</v>
      </c>
      <c r="M2323" t="s">
        <v>29</v>
      </c>
      <c r="N2323">
        <v>22.575253</v>
      </c>
      <c r="O2323">
        <v>114.442407</v>
      </c>
      <c r="P2323" t="s">
        <v>3485</v>
      </c>
      <c r="Q2323" s="3">
        <f>Table1[[#This Row],[Capacity (MW)]]*0.395*8760*10^-6</f>
        <v>1.2110699999999999</v>
      </c>
      <c r="R2323" s="3" cm="1">
        <f t="array" ref="R2323">AVERAGE(VLOOKUP(_xlfn.TEXTSPLIT(Table1[[#This Row],[Fuel (no space after comma)]], ","), FuelList_Final_EF!$A$2:$B$65, 2, FALSE))</f>
        <v>67.685819715340017</v>
      </c>
      <c r="S2323" s="3">
        <f>Table1[[#This Row],[Generation (TWh)]]*10^9*VLOOKUP(Table1[[#This Row],[Turbine/Engine Technology]],Technology_HR!$A$2:$B$11,2,FALSE)*10^-6</f>
        <v>9142367.4299999978</v>
      </c>
      <c r="T2323" s="5">
        <f>Table1[[#This Row],[Fuel Consumption (mmBtu)]]*Table1[[#This Row],[Emission Factor (kg CO2/ mmBtu)]]*10^3</f>
        <v>618808633638.37634</v>
      </c>
      <c r="U2323" s="3">
        <f>Table1[[#This Row],[Emissions (g CO2)]]/(Table1[[#This Row],[Generation (TWh)]]*10^9)</f>
        <v>510.96025303110179</v>
      </c>
    </row>
    <row r="2324" spans="1:21" x14ac:dyDescent="0.35">
      <c r="A2324" t="s">
        <v>721</v>
      </c>
      <c r="B2324" t="s">
        <v>3242</v>
      </c>
      <c r="C2324" t="str">
        <f>SUBSTITUTE(Table1[[#This Row],[Fuel]],", ",",")</f>
        <v>fossil gas: lng</v>
      </c>
      <c r="D2324" t="s">
        <v>3242</v>
      </c>
      <c r="H2324" t="s">
        <v>3438</v>
      </c>
      <c r="I2324">
        <v>350</v>
      </c>
      <c r="J2324" t="s">
        <v>3446</v>
      </c>
      <c r="K2324">
        <v>2007</v>
      </c>
      <c r="L2324" t="s">
        <v>29</v>
      </c>
      <c r="M2324" t="s">
        <v>29</v>
      </c>
      <c r="N2324">
        <v>22.575253</v>
      </c>
      <c r="O2324">
        <v>114.442407</v>
      </c>
      <c r="P2324" t="s">
        <v>3485</v>
      </c>
      <c r="Q2324" s="3">
        <f>Table1[[#This Row],[Capacity (MW)]]*0.395*8760*10^-6</f>
        <v>1.2110699999999999</v>
      </c>
      <c r="R2324" s="3" cm="1">
        <f t="array" ref="R2324">AVERAGE(VLOOKUP(_xlfn.TEXTSPLIT(Table1[[#This Row],[Fuel (no space after comma)]], ","), FuelList_Final_EF!$A$2:$B$65, 2, FALSE))</f>
        <v>67.685819715340017</v>
      </c>
      <c r="S2324" s="3">
        <f>Table1[[#This Row],[Generation (TWh)]]*10^9*VLOOKUP(Table1[[#This Row],[Turbine/Engine Technology]],Technology_HR!$A$2:$B$11,2,FALSE)*10^-6</f>
        <v>9142367.4299999978</v>
      </c>
      <c r="T2324" s="5">
        <f>Table1[[#This Row],[Fuel Consumption (mmBtu)]]*Table1[[#This Row],[Emission Factor (kg CO2/ mmBtu)]]*10^3</f>
        <v>618808633638.37634</v>
      </c>
      <c r="U2324" s="3">
        <f>Table1[[#This Row],[Emissions (g CO2)]]/(Table1[[#This Row],[Generation (TWh)]]*10^9)</f>
        <v>510.96025303110179</v>
      </c>
    </row>
    <row r="2325" spans="1:21" x14ac:dyDescent="0.35">
      <c r="A2325" t="s">
        <v>721</v>
      </c>
      <c r="B2325" t="s">
        <v>3242</v>
      </c>
      <c r="C2325" t="str">
        <f>SUBSTITUTE(Table1[[#This Row],[Fuel]],", ",",")</f>
        <v>fossil gas: lng</v>
      </c>
      <c r="D2325" t="s">
        <v>3242</v>
      </c>
      <c r="H2325" t="s">
        <v>3438</v>
      </c>
      <c r="I2325">
        <v>350</v>
      </c>
      <c r="J2325" t="s">
        <v>3446</v>
      </c>
      <c r="K2325">
        <v>2007</v>
      </c>
      <c r="L2325" t="s">
        <v>29</v>
      </c>
      <c r="M2325" t="s">
        <v>29</v>
      </c>
      <c r="N2325">
        <v>22.575253</v>
      </c>
      <c r="O2325">
        <v>114.442407</v>
      </c>
      <c r="P2325" t="s">
        <v>3485</v>
      </c>
      <c r="Q2325" s="3">
        <f>Table1[[#This Row],[Capacity (MW)]]*0.395*8760*10^-6</f>
        <v>1.2110699999999999</v>
      </c>
      <c r="R2325" s="3" cm="1">
        <f t="array" ref="R2325">AVERAGE(VLOOKUP(_xlfn.TEXTSPLIT(Table1[[#This Row],[Fuel (no space after comma)]], ","), FuelList_Final_EF!$A$2:$B$65, 2, FALSE))</f>
        <v>67.685819715340017</v>
      </c>
      <c r="S2325" s="3">
        <f>Table1[[#This Row],[Generation (TWh)]]*10^9*VLOOKUP(Table1[[#This Row],[Turbine/Engine Technology]],Technology_HR!$A$2:$B$11,2,FALSE)*10^-6</f>
        <v>9142367.4299999978</v>
      </c>
      <c r="T2325" s="5">
        <f>Table1[[#This Row],[Fuel Consumption (mmBtu)]]*Table1[[#This Row],[Emission Factor (kg CO2/ mmBtu)]]*10^3</f>
        <v>618808633638.37634</v>
      </c>
      <c r="U2325" s="3">
        <f>Table1[[#This Row],[Emissions (g CO2)]]/(Table1[[#This Row],[Generation (TWh)]]*10^9)</f>
        <v>510.96025303110179</v>
      </c>
    </row>
    <row r="2326" spans="1:21" x14ac:dyDescent="0.35">
      <c r="A2326" t="s">
        <v>721</v>
      </c>
      <c r="B2326" t="s">
        <v>3242</v>
      </c>
      <c r="C2326" t="str">
        <f>SUBSTITUTE(Table1[[#This Row],[Fuel]],", ",",")</f>
        <v>fossil gas: lng</v>
      </c>
      <c r="D2326" t="s">
        <v>3242</v>
      </c>
      <c r="H2326" t="s">
        <v>3438</v>
      </c>
      <c r="I2326">
        <v>670</v>
      </c>
      <c r="J2326" t="s">
        <v>3446</v>
      </c>
      <c r="K2326">
        <v>2024</v>
      </c>
      <c r="L2326" t="s">
        <v>29</v>
      </c>
      <c r="M2326" t="s">
        <v>29</v>
      </c>
      <c r="N2326">
        <v>22.575253</v>
      </c>
      <c r="O2326">
        <v>114.442407</v>
      </c>
      <c r="P2326" t="s">
        <v>3485</v>
      </c>
      <c r="Q2326" s="3">
        <f>Table1[[#This Row],[Capacity (MW)]]*0.395*8760*10^-6</f>
        <v>2.3183340000000006</v>
      </c>
      <c r="R2326" s="3" cm="1">
        <f t="array" ref="R2326">AVERAGE(VLOOKUP(_xlfn.TEXTSPLIT(Table1[[#This Row],[Fuel (no space after comma)]], ","), FuelList_Final_EF!$A$2:$B$65, 2, FALSE))</f>
        <v>67.685819715340017</v>
      </c>
      <c r="S2326" s="3">
        <f>Table1[[#This Row],[Generation (TWh)]]*10^9*VLOOKUP(Table1[[#This Row],[Turbine/Engine Technology]],Technology_HR!$A$2:$B$11,2,FALSE)*10^-6</f>
        <v>17501103.366000004</v>
      </c>
      <c r="T2326" s="5">
        <f>Table1[[#This Row],[Fuel Consumption (mmBtu)]]*Table1[[#This Row],[Emission Factor (kg CO2/ mmBtu)]]*10^3</f>
        <v>1184576527250.6064</v>
      </c>
      <c r="U2326" s="3">
        <f>Table1[[#This Row],[Emissions (g CO2)]]/(Table1[[#This Row],[Generation (TWh)]]*10^9)</f>
        <v>510.96025303110173</v>
      </c>
    </row>
    <row r="2327" spans="1:21" x14ac:dyDescent="0.35">
      <c r="A2327" t="s">
        <v>721</v>
      </c>
      <c r="B2327" t="s">
        <v>3242</v>
      </c>
      <c r="C2327" t="str">
        <f>SUBSTITUTE(Table1[[#This Row],[Fuel]],", ",",")</f>
        <v>fossil gas: lng</v>
      </c>
      <c r="D2327" t="s">
        <v>3242</v>
      </c>
      <c r="H2327" t="s">
        <v>3438</v>
      </c>
      <c r="I2327">
        <v>670</v>
      </c>
      <c r="J2327" t="s">
        <v>3446</v>
      </c>
      <c r="K2327">
        <v>2024</v>
      </c>
      <c r="L2327" t="s">
        <v>29</v>
      </c>
      <c r="M2327" t="s">
        <v>29</v>
      </c>
      <c r="N2327">
        <v>22.575253</v>
      </c>
      <c r="O2327">
        <v>114.442407</v>
      </c>
      <c r="P2327" t="s">
        <v>3485</v>
      </c>
      <c r="Q2327" s="3">
        <f>Table1[[#This Row],[Capacity (MW)]]*0.395*8760*10^-6</f>
        <v>2.3183340000000006</v>
      </c>
      <c r="R2327" s="3" cm="1">
        <f t="array" ref="R2327">AVERAGE(VLOOKUP(_xlfn.TEXTSPLIT(Table1[[#This Row],[Fuel (no space after comma)]], ","), FuelList_Final_EF!$A$2:$B$65, 2, FALSE))</f>
        <v>67.685819715340017</v>
      </c>
      <c r="S2327" s="3">
        <f>Table1[[#This Row],[Generation (TWh)]]*10^9*VLOOKUP(Table1[[#This Row],[Turbine/Engine Technology]],Technology_HR!$A$2:$B$11,2,FALSE)*10^-6</f>
        <v>17501103.366000004</v>
      </c>
      <c r="T2327" s="5">
        <f>Table1[[#This Row],[Fuel Consumption (mmBtu)]]*Table1[[#This Row],[Emission Factor (kg CO2/ mmBtu)]]*10^3</f>
        <v>1184576527250.6064</v>
      </c>
      <c r="U2327" s="3">
        <f>Table1[[#This Row],[Emissions (g CO2)]]/(Table1[[#This Row],[Generation (TWh)]]*10^9)</f>
        <v>510.96025303110173</v>
      </c>
    </row>
    <row r="2328" spans="1:21" x14ac:dyDescent="0.35">
      <c r="A2328" t="s">
        <v>721</v>
      </c>
      <c r="B2328" t="s">
        <v>3242</v>
      </c>
      <c r="C2328" t="str">
        <f>SUBSTITUTE(Table1[[#This Row],[Fuel]],", ",",")</f>
        <v>fossil gas: lng</v>
      </c>
      <c r="D2328" t="s">
        <v>3242</v>
      </c>
      <c r="H2328" t="s">
        <v>3438</v>
      </c>
      <c r="I2328">
        <v>850</v>
      </c>
      <c r="J2328" t="s">
        <v>3450</v>
      </c>
      <c r="K2328" t="s">
        <v>29</v>
      </c>
      <c r="L2328" t="s">
        <v>29</v>
      </c>
      <c r="M2328" t="s">
        <v>29</v>
      </c>
      <c r="N2328">
        <v>22.575253</v>
      </c>
      <c r="O2328">
        <v>114.442407</v>
      </c>
      <c r="P2328" t="s">
        <v>3485</v>
      </c>
      <c r="Q2328" s="3">
        <f>Table1[[#This Row],[Capacity (MW)]]*0.395*8760*10^-6</f>
        <v>2.9411700000000001</v>
      </c>
      <c r="R2328" s="3" cm="1">
        <f t="array" ref="R2328">AVERAGE(VLOOKUP(_xlfn.TEXTSPLIT(Table1[[#This Row],[Fuel (no space after comma)]], ","), FuelList_Final_EF!$A$2:$B$65, 2, FALSE))</f>
        <v>67.685819715340017</v>
      </c>
      <c r="S2328" s="3">
        <f>Table1[[#This Row],[Generation (TWh)]]*10^9*VLOOKUP(Table1[[#This Row],[Turbine/Engine Technology]],Technology_HR!$A$2:$B$11,2,FALSE)*10^-6</f>
        <v>22202892.329999998</v>
      </c>
      <c r="T2328" s="5">
        <f>Table1[[#This Row],[Fuel Consumption (mmBtu)]]*Table1[[#This Row],[Emission Factor (kg CO2/ mmBtu)]]*10^3</f>
        <v>1502820967407.4856</v>
      </c>
      <c r="U2328" s="3">
        <f>Table1[[#This Row],[Emissions (g CO2)]]/(Table1[[#This Row],[Generation (TWh)]]*10^9)</f>
        <v>510.96025303110179</v>
      </c>
    </row>
    <row r="2329" spans="1:21" x14ac:dyDescent="0.35">
      <c r="A2329" t="s">
        <v>721</v>
      </c>
      <c r="B2329" t="s">
        <v>3242</v>
      </c>
      <c r="C2329" t="str">
        <f>SUBSTITUTE(Table1[[#This Row],[Fuel]],", ",",")</f>
        <v>fossil gas: lng</v>
      </c>
      <c r="D2329" t="s">
        <v>3242</v>
      </c>
      <c r="H2329" t="s">
        <v>3438</v>
      </c>
      <c r="I2329">
        <v>850</v>
      </c>
      <c r="J2329" t="s">
        <v>3450</v>
      </c>
      <c r="K2329" t="s">
        <v>29</v>
      </c>
      <c r="L2329" t="s">
        <v>29</v>
      </c>
      <c r="M2329" t="s">
        <v>29</v>
      </c>
      <c r="N2329">
        <v>22.575253</v>
      </c>
      <c r="O2329">
        <v>114.442407</v>
      </c>
      <c r="P2329" t="s">
        <v>3485</v>
      </c>
      <c r="Q2329" s="3">
        <f>Table1[[#This Row],[Capacity (MW)]]*0.395*8760*10^-6</f>
        <v>2.9411700000000001</v>
      </c>
      <c r="R2329" s="3" cm="1">
        <f t="array" ref="R2329">AVERAGE(VLOOKUP(_xlfn.TEXTSPLIT(Table1[[#This Row],[Fuel (no space after comma)]], ","), FuelList_Final_EF!$A$2:$B$65, 2, FALSE))</f>
        <v>67.685819715340017</v>
      </c>
      <c r="S2329" s="3">
        <f>Table1[[#This Row],[Generation (TWh)]]*10^9*VLOOKUP(Table1[[#This Row],[Turbine/Engine Technology]],Technology_HR!$A$2:$B$11,2,FALSE)*10^-6</f>
        <v>22202892.329999998</v>
      </c>
      <c r="T2329" s="5">
        <f>Table1[[#This Row],[Fuel Consumption (mmBtu)]]*Table1[[#This Row],[Emission Factor (kg CO2/ mmBtu)]]*10^3</f>
        <v>1502820967407.4856</v>
      </c>
      <c r="U2329" s="3">
        <f>Table1[[#This Row],[Emissions (g CO2)]]/(Table1[[#This Row],[Generation (TWh)]]*10^9)</f>
        <v>510.96025303110179</v>
      </c>
    </row>
    <row r="2330" spans="1:21" x14ac:dyDescent="0.35">
      <c r="A2330" t="s">
        <v>721</v>
      </c>
      <c r="B2330" t="s">
        <v>3242</v>
      </c>
      <c r="C2330" t="str">
        <f>SUBSTITUTE(Table1[[#This Row],[Fuel]],", ",",")</f>
        <v>fossil gas: lng</v>
      </c>
      <c r="D2330" t="s">
        <v>3242</v>
      </c>
      <c r="H2330" t="s">
        <v>3438</v>
      </c>
      <c r="I2330">
        <v>850</v>
      </c>
      <c r="J2330" t="s">
        <v>3450</v>
      </c>
      <c r="K2330" t="s">
        <v>29</v>
      </c>
      <c r="L2330" t="s">
        <v>29</v>
      </c>
      <c r="M2330" t="s">
        <v>29</v>
      </c>
      <c r="N2330">
        <v>22.575253</v>
      </c>
      <c r="O2330">
        <v>114.442407</v>
      </c>
      <c r="P2330" t="s">
        <v>3485</v>
      </c>
      <c r="Q2330" s="3">
        <f>Table1[[#This Row],[Capacity (MW)]]*0.395*8760*10^-6</f>
        <v>2.9411700000000001</v>
      </c>
      <c r="R2330" s="3" cm="1">
        <f t="array" ref="R2330">AVERAGE(VLOOKUP(_xlfn.TEXTSPLIT(Table1[[#This Row],[Fuel (no space after comma)]], ","), FuelList_Final_EF!$A$2:$B$65, 2, FALSE))</f>
        <v>67.685819715340017</v>
      </c>
      <c r="S2330" s="3">
        <f>Table1[[#This Row],[Generation (TWh)]]*10^9*VLOOKUP(Table1[[#This Row],[Turbine/Engine Technology]],Technology_HR!$A$2:$B$11,2,FALSE)*10^-6</f>
        <v>22202892.329999998</v>
      </c>
      <c r="T2330" s="5">
        <f>Table1[[#This Row],[Fuel Consumption (mmBtu)]]*Table1[[#This Row],[Emission Factor (kg CO2/ mmBtu)]]*10^3</f>
        <v>1502820967407.4856</v>
      </c>
      <c r="U2330" s="3">
        <f>Table1[[#This Row],[Emissions (g CO2)]]/(Table1[[#This Row],[Generation (TWh)]]*10^9)</f>
        <v>510.96025303110179</v>
      </c>
    </row>
    <row r="2331" spans="1:21" x14ac:dyDescent="0.35">
      <c r="A2331" t="s">
        <v>722</v>
      </c>
      <c r="B2331" t="s">
        <v>3239</v>
      </c>
      <c r="C2331" t="str">
        <f>SUBSTITUTE(Table1[[#This Row],[Fuel]],", ",",")</f>
        <v>fossil gas: natural gas</v>
      </c>
      <c r="D2331" t="s">
        <v>3239</v>
      </c>
      <c r="H2331" t="s">
        <v>3438</v>
      </c>
      <c r="I2331">
        <v>180</v>
      </c>
      <c r="J2331" t="s">
        <v>3446</v>
      </c>
      <c r="K2331">
        <v>2005</v>
      </c>
      <c r="L2331" t="s">
        <v>29</v>
      </c>
      <c r="M2331" t="s">
        <v>29</v>
      </c>
      <c r="N2331">
        <v>22.982216999999999</v>
      </c>
      <c r="O2331">
        <v>114.488468</v>
      </c>
      <c r="P2331" t="s">
        <v>3485</v>
      </c>
      <c r="Q2331" s="3">
        <f>Table1[[#This Row],[Capacity (MW)]]*0.395*8760*10^-6</f>
        <v>0.62283600000000006</v>
      </c>
      <c r="R2331" s="3" cm="1">
        <f t="array" ref="R2331">AVERAGE(VLOOKUP(_xlfn.TEXTSPLIT(Table1[[#This Row],[Fuel (no space after comma)]], ","), FuelList_Final_EF!$A$2:$B$65, 2, FALSE))</f>
        <v>53.06</v>
      </c>
      <c r="S2331" s="3">
        <f>Table1[[#This Row],[Generation (TWh)]]*10^9*VLOOKUP(Table1[[#This Row],[Turbine/Engine Technology]],Technology_HR!$A$2:$B$11,2,FALSE)*10^-6</f>
        <v>4701788.9639999997</v>
      </c>
      <c r="T2331" s="5">
        <f>Table1[[#This Row],[Fuel Consumption (mmBtu)]]*Table1[[#This Row],[Emission Factor (kg CO2/ mmBtu)]]*10^3</f>
        <v>249476922429.84</v>
      </c>
      <c r="U2331" s="3">
        <f>Table1[[#This Row],[Emissions (g CO2)]]/(Table1[[#This Row],[Generation (TWh)]]*10^9)</f>
        <v>400.54993999999999</v>
      </c>
    </row>
    <row r="2332" spans="1:21" x14ac:dyDescent="0.35">
      <c r="A2332" t="s">
        <v>722</v>
      </c>
      <c r="B2332" t="s">
        <v>3239</v>
      </c>
      <c r="C2332" t="str">
        <f>SUBSTITUTE(Table1[[#This Row],[Fuel]],", ",",")</f>
        <v>fossil gas: natural gas</v>
      </c>
      <c r="D2332" t="s">
        <v>3239</v>
      </c>
      <c r="H2332" t="s">
        <v>3438</v>
      </c>
      <c r="I2332">
        <v>180</v>
      </c>
      <c r="J2332" t="s">
        <v>3446</v>
      </c>
      <c r="K2332">
        <v>2005</v>
      </c>
      <c r="L2332" t="s">
        <v>29</v>
      </c>
      <c r="M2332" t="s">
        <v>29</v>
      </c>
      <c r="N2332">
        <v>22.982216999999999</v>
      </c>
      <c r="O2332">
        <v>114.488468</v>
      </c>
      <c r="P2332" t="s">
        <v>3485</v>
      </c>
      <c r="Q2332" s="3">
        <f>Table1[[#This Row],[Capacity (MW)]]*0.395*8760*10^-6</f>
        <v>0.62283600000000006</v>
      </c>
      <c r="R2332" s="3" cm="1">
        <f t="array" ref="R2332">AVERAGE(VLOOKUP(_xlfn.TEXTSPLIT(Table1[[#This Row],[Fuel (no space after comma)]], ","), FuelList_Final_EF!$A$2:$B$65, 2, FALSE))</f>
        <v>53.06</v>
      </c>
      <c r="S2332" s="3">
        <f>Table1[[#This Row],[Generation (TWh)]]*10^9*VLOOKUP(Table1[[#This Row],[Turbine/Engine Technology]],Technology_HR!$A$2:$B$11,2,FALSE)*10^-6</f>
        <v>4701788.9639999997</v>
      </c>
      <c r="T2332" s="5">
        <f>Table1[[#This Row],[Fuel Consumption (mmBtu)]]*Table1[[#This Row],[Emission Factor (kg CO2/ mmBtu)]]*10^3</f>
        <v>249476922429.84</v>
      </c>
      <c r="U2332" s="3">
        <f>Table1[[#This Row],[Emissions (g CO2)]]/(Table1[[#This Row],[Generation (TWh)]]*10^9)</f>
        <v>400.54993999999999</v>
      </c>
    </row>
    <row r="2333" spans="1:21" x14ac:dyDescent="0.35">
      <c r="A2333" t="s">
        <v>722</v>
      </c>
      <c r="B2333" t="s">
        <v>3239</v>
      </c>
      <c r="C2333" t="str">
        <f>SUBSTITUTE(Table1[[#This Row],[Fuel]],", ",",")</f>
        <v>fossil gas: natural gas</v>
      </c>
      <c r="D2333" t="s">
        <v>3239</v>
      </c>
      <c r="H2333" t="s">
        <v>3438</v>
      </c>
      <c r="I2333">
        <v>460</v>
      </c>
      <c r="J2333" t="s">
        <v>3446</v>
      </c>
      <c r="K2333">
        <v>2023</v>
      </c>
      <c r="L2333" t="s">
        <v>29</v>
      </c>
      <c r="M2333" t="s">
        <v>29</v>
      </c>
      <c r="N2333">
        <v>22.982216999999999</v>
      </c>
      <c r="O2333">
        <v>114.488468</v>
      </c>
      <c r="P2333" t="s">
        <v>3485</v>
      </c>
      <c r="Q2333" s="3">
        <f>Table1[[#This Row],[Capacity (MW)]]*0.395*8760*10^-6</f>
        <v>1.5916920000000001</v>
      </c>
      <c r="R2333" s="3" cm="1">
        <f t="array" ref="R2333">AVERAGE(VLOOKUP(_xlfn.TEXTSPLIT(Table1[[#This Row],[Fuel (no space after comma)]], ","), FuelList_Final_EF!$A$2:$B$65, 2, FALSE))</f>
        <v>53.06</v>
      </c>
      <c r="S2333" s="3">
        <f>Table1[[#This Row],[Generation (TWh)]]*10^9*VLOOKUP(Table1[[#This Row],[Turbine/Engine Technology]],Technology_HR!$A$2:$B$11,2,FALSE)*10^-6</f>
        <v>12015682.908</v>
      </c>
      <c r="T2333" s="5">
        <f>Table1[[#This Row],[Fuel Consumption (mmBtu)]]*Table1[[#This Row],[Emission Factor (kg CO2/ mmBtu)]]*10^3</f>
        <v>637552135098.47998</v>
      </c>
      <c r="U2333" s="3">
        <f>Table1[[#This Row],[Emissions (g CO2)]]/(Table1[[#This Row],[Generation (TWh)]]*10^9)</f>
        <v>400.54993999999999</v>
      </c>
    </row>
    <row r="2334" spans="1:21" x14ac:dyDescent="0.35">
      <c r="A2334" t="s">
        <v>722</v>
      </c>
      <c r="B2334" t="s">
        <v>3239</v>
      </c>
      <c r="C2334" t="str">
        <f>SUBSTITUTE(Table1[[#This Row],[Fuel]],", ",",")</f>
        <v>fossil gas: natural gas</v>
      </c>
      <c r="D2334" t="s">
        <v>3239</v>
      </c>
      <c r="H2334" t="s">
        <v>3438</v>
      </c>
      <c r="I2334">
        <v>460</v>
      </c>
      <c r="J2334" t="s">
        <v>3446</v>
      </c>
      <c r="K2334">
        <v>2023</v>
      </c>
      <c r="L2334" t="s">
        <v>29</v>
      </c>
      <c r="M2334" t="s">
        <v>29</v>
      </c>
      <c r="N2334">
        <v>22.982216999999999</v>
      </c>
      <c r="O2334">
        <v>114.488468</v>
      </c>
      <c r="P2334" t="s">
        <v>3485</v>
      </c>
      <c r="Q2334" s="3">
        <f>Table1[[#This Row],[Capacity (MW)]]*0.395*8760*10^-6</f>
        <v>1.5916920000000001</v>
      </c>
      <c r="R2334" s="3" cm="1">
        <f t="array" ref="R2334">AVERAGE(VLOOKUP(_xlfn.TEXTSPLIT(Table1[[#This Row],[Fuel (no space after comma)]], ","), FuelList_Final_EF!$A$2:$B$65, 2, FALSE))</f>
        <v>53.06</v>
      </c>
      <c r="S2334" s="3">
        <f>Table1[[#This Row],[Generation (TWh)]]*10^9*VLOOKUP(Table1[[#This Row],[Turbine/Engine Technology]],Technology_HR!$A$2:$B$11,2,FALSE)*10^-6</f>
        <v>12015682.908</v>
      </c>
      <c r="T2334" s="5">
        <f>Table1[[#This Row],[Fuel Consumption (mmBtu)]]*Table1[[#This Row],[Emission Factor (kg CO2/ mmBtu)]]*10^3</f>
        <v>637552135098.47998</v>
      </c>
      <c r="U2334" s="3">
        <f>Table1[[#This Row],[Emissions (g CO2)]]/(Table1[[#This Row],[Generation (TWh)]]*10^9)</f>
        <v>400.54993999999999</v>
      </c>
    </row>
    <row r="2335" spans="1:21" x14ac:dyDescent="0.35">
      <c r="A2335" t="s">
        <v>722</v>
      </c>
      <c r="B2335" t="s">
        <v>3239</v>
      </c>
      <c r="C2335" t="str">
        <f>SUBSTITUTE(Table1[[#This Row],[Fuel]],", ",",")</f>
        <v>fossil gas: natural gas</v>
      </c>
      <c r="D2335" t="s">
        <v>3239</v>
      </c>
      <c r="H2335" t="s">
        <v>3436</v>
      </c>
      <c r="I2335">
        <v>460</v>
      </c>
      <c r="J2335" t="s">
        <v>3447</v>
      </c>
      <c r="K2335" t="s">
        <v>29</v>
      </c>
      <c r="L2335" t="s">
        <v>29</v>
      </c>
      <c r="M2335" t="s">
        <v>29</v>
      </c>
      <c r="N2335">
        <v>22.982216999999999</v>
      </c>
      <c r="O2335">
        <v>114.488468</v>
      </c>
      <c r="P2335" t="s">
        <v>3485</v>
      </c>
      <c r="Q2335" s="3">
        <f>Table1[[#This Row],[Capacity (MW)]]*0.395*8760*10^-6</f>
        <v>1.5916920000000001</v>
      </c>
      <c r="R2335" s="3" cm="1">
        <f t="array" ref="R2335">AVERAGE(VLOOKUP(_xlfn.TEXTSPLIT(Table1[[#This Row],[Fuel (no space after comma)]], ","), FuelList_Final_EF!$A$2:$B$65, 2, FALSE))</f>
        <v>53.06</v>
      </c>
      <c r="S2335" s="3">
        <f>Table1[[#This Row],[Generation (TWh)]]*10^9*VLOOKUP(Table1[[#This Row],[Turbine/Engine Technology]],Technology_HR!$A$2:$B$11,2,FALSE)*10^-6</f>
        <v>17524528.919999998</v>
      </c>
      <c r="T2335" s="5">
        <f>Table1[[#This Row],[Fuel Consumption (mmBtu)]]*Table1[[#This Row],[Emission Factor (kg CO2/ mmBtu)]]*10^3</f>
        <v>929851504495.19995</v>
      </c>
      <c r="U2335" s="3">
        <f>Table1[[#This Row],[Emissions (g CO2)]]/(Table1[[#This Row],[Generation (TWh)]]*10^9)</f>
        <v>584.19060000000002</v>
      </c>
    </row>
    <row r="2336" spans="1:21" x14ac:dyDescent="0.35">
      <c r="A2336" t="s">
        <v>722</v>
      </c>
      <c r="B2336" t="s">
        <v>3239</v>
      </c>
      <c r="C2336" t="str">
        <f>SUBSTITUTE(Table1[[#This Row],[Fuel]],", ",",")</f>
        <v>fossil gas: natural gas</v>
      </c>
      <c r="D2336" t="s">
        <v>3239</v>
      </c>
      <c r="H2336" t="s">
        <v>3436</v>
      </c>
      <c r="I2336">
        <v>460</v>
      </c>
      <c r="J2336" t="s">
        <v>3447</v>
      </c>
      <c r="K2336" t="s">
        <v>29</v>
      </c>
      <c r="L2336" t="s">
        <v>29</v>
      </c>
      <c r="M2336" t="s">
        <v>29</v>
      </c>
      <c r="N2336">
        <v>22.982216999999999</v>
      </c>
      <c r="O2336">
        <v>114.488468</v>
      </c>
      <c r="P2336" t="s">
        <v>3485</v>
      </c>
      <c r="Q2336" s="3">
        <f>Table1[[#This Row],[Capacity (MW)]]*0.395*8760*10^-6</f>
        <v>1.5916920000000001</v>
      </c>
      <c r="R2336" s="3" cm="1">
        <f t="array" ref="R2336">AVERAGE(VLOOKUP(_xlfn.TEXTSPLIT(Table1[[#This Row],[Fuel (no space after comma)]], ","), FuelList_Final_EF!$A$2:$B$65, 2, FALSE))</f>
        <v>53.06</v>
      </c>
      <c r="S2336" s="3">
        <f>Table1[[#This Row],[Generation (TWh)]]*10^9*VLOOKUP(Table1[[#This Row],[Turbine/Engine Technology]],Technology_HR!$A$2:$B$11,2,FALSE)*10^-6</f>
        <v>17524528.919999998</v>
      </c>
      <c r="T2336" s="5">
        <f>Table1[[#This Row],[Fuel Consumption (mmBtu)]]*Table1[[#This Row],[Emission Factor (kg CO2/ mmBtu)]]*10^3</f>
        <v>929851504495.19995</v>
      </c>
      <c r="U2336" s="3">
        <f>Table1[[#This Row],[Emissions (g CO2)]]/(Table1[[#This Row],[Generation (TWh)]]*10^9)</f>
        <v>584.19060000000002</v>
      </c>
    </row>
    <row r="2337" spans="1:21" x14ac:dyDescent="0.35">
      <c r="A2337" t="s">
        <v>722</v>
      </c>
      <c r="B2337" t="s">
        <v>3239</v>
      </c>
      <c r="C2337" t="str">
        <f>SUBSTITUTE(Table1[[#This Row],[Fuel]],", ",",")</f>
        <v>fossil gas: natural gas</v>
      </c>
      <c r="D2337" t="s">
        <v>3239</v>
      </c>
      <c r="H2337" t="s">
        <v>3436</v>
      </c>
      <c r="I2337">
        <v>460</v>
      </c>
      <c r="J2337" t="s">
        <v>3447</v>
      </c>
      <c r="K2337" t="s">
        <v>29</v>
      </c>
      <c r="L2337" t="s">
        <v>29</v>
      </c>
      <c r="M2337" t="s">
        <v>29</v>
      </c>
      <c r="N2337">
        <v>22.982216999999999</v>
      </c>
      <c r="O2337">
        <v>114.488468</v>
      </c>
      <c r="P2337" t="s">
        <v>3485</v>
      </c>
      <c r="Q2337" s="3">
        <f>Table1[[#This Row],[Capacity (MW)]]*0.395*8760*10^-6</f>
        <v>1.5916920000000001</v>
      </c>
      <c r="R2337" s="3" cm="1">
        <f t="array" ref="R2337">AVERAGE(VLOOKUP(_xlfn.TEXTSPLIT(Table1[[#This Row],[Fuel (no space after comma)]], ","), FuelList_Final_EF!$A$2:$B$65, 2, FALSE))</f>
        <v>53.06</v>
      </c>
      <c r="S2337" s="3">
        <f>Table1[[#This Row],[Generation (TWh)]]*10^9*VLOOKUP(Table1[[#This Row],[Turbine/Engine Technology]],Technology_HR!$A$2:$B$11,2,FALSE)*10^-6</f>
        <v>17524528.919999998</v>
      </c>
      <c r="T2337" s="5">
        <f>Table1[[#This Row],[Fuel Consumption (mmBtu)]]*Table1[[#This Row],[Emission Factor (kg CO2/ mmBtu)]]*10^3</f>
        <v>929851504495.19995</v>
      </c>
      <c r="U2337" s="3">
        <f>Table1[[#This Row],[Emissions (g CO2)]]/(Table1[[#This Row],[Generation (TWh)]]*10^9)</f>
        <v>584.19060000000002</v>
      </c>
    </row>
    <row r="2338" spans="1:21" x14ac:dyDescent="0.35">
      <c r="A2338" t="s">
        <v>721</v>
      </c>
      <c r="B2338" t="s">
        <v>3239</v>
      </c>
      <c r="C2338" t="str">
        <f>SUBSTITUTE(Table1[[#This Row],[Fuel]],", ",",")</f>
        <v>fossil gas: natural gas</v>
      </c>
      <c r="D2338" t="s">
        <v>3239</v>
      </c>
      <c r="H2338" t="s">
        <v>3438</v>
      </c>
      <c r="I2338">
        <v>600</v>
      </c>
      <c r="J2338" t="s">
        <v>3446</v>
      </c>
      <c r="K2338">
        <v>2024</v>
      </c>
      <c r="L2338" t="s">
        <v>29</v>
      </c>
      <c r="M2338" t="s">
        <v>29</v>
      </c>
      <c r="N2338">
        <v>22.742770199999999</v>
      </c>
      <c r="O2338">
        <v>113.9051008</v>
      </c>
      <c r="P2338" t="s">
        <v>3485</v>
      </c>
      <c r="Q2338" s="3">
        <f>Table1[[#This Row],[Capacity (MW)]]*0.395*8760*10^-6</f>
        <v>2.07612</v>
      </c>
      <c r="R2338" s="3" cm="1">
        <f t="array" ref="R2338">AVERAGE(VLOOKUP(_xlfn.TEXTSPLIT(Table1[[#This Row],[Fuel (no space after comma)]], ","), FuelList_Final_EF!$A$2:$B$65, 2, FALSE))</f>
        <v>53.06</v>
      </c>
      <c r="S2338" s="3">
        <f>Table1[[#This Row],[Generation (TWh)]]*10^9*VLOOKUP(Table1[[#This Row],[Turbine/Engine Technology]],Technology_HR!$A$2:$B$11,2,FALSE)*10^-6</f>
        <v>15672629.879999999</v>
      </c>
      <c r="T2338" s="5">
        <f>Table1[[#This Row],[Fuel Consumption (mmBtu)]]*Table1[[#This Row],[Emission Factor (kg CO2/ mmBtu)]]*10^3</f>
        <v>831589741432.79993</v>
      </c>
      <c r="U2338" s="3">
        <f>Table1[[#This Row],[Emissions (g CO2)]]/(Table1[[#This Row],[Generation (TWh)]]*10^9)</f>
        <v>400.54993999999999</v>
      </c>
    </row>
    <row r="2339" spans="1:21" x14ac:dyDescent="0.35">
      <c r="A2339" t="s">
        <v>721</v>
      </c>
      <c r="B2339" t="s">
        <v>3239</v>
      </c>
      <c r="C2339" t="str">
        <f>SUBSTITUTE(Table1[[#This Row],[Fuel]],", ",",")</f>
        <v>fossil gas: natural gas</v>
      </c>
      <c r="D2339" t="s">
        <v>3239</v>
      </c>
      <c r="H2339" t="s">
        <v>3438</v>
      </c>
      <c r="I2339">
        <v>600</v>
      </c>
      <c r="J2339" t="s">
        <v>3446</v>
      </c>
      <c r="K2339">
        <v>2024</v>
      </c>
      <c r="L2339" t="s">
        <v>29</v>
      </c>
      <c r="M2339" t="s">
        <v>29</v>
      </c>
      <c r="N2339">
        <v>22.742770199999999</v>
      </c>
      <c r="O2339">
        <v>113.9051008</v>
      </c>
      <c r="P2339" t="s">
        <v>3485</v>
      </c>
      <c r="Q2339" s="3">
        <f>Table1[[#This Row],[Capacity (MW)]]*0.395*8760*10^-6</f>
        <v>2.07612</v>
      </c>
      <c r="R2339" s="3" cm="1">
        <f t="array" ref="R2339">AVERAGE(VLOOKUP(_xlfn.TEXTSPLIT(Table1[[#This Row],[Fuel (no space after comma)]], ","), FuelList_Final_EF!$A$2:$B$65, 2, FALSE))</f>
        <v>53.06</v>
      </c>
      <c r="S2339" s="3">
        <f>Table1[[#This Row],[Generation (TWh)]]*10^9*VLOOKUP(Table1[[#This Row],[Turbine/Engine Technology]],Technology_HR!$A$2:$B$11,2,FALSE)*10^-6</f>
        <v>15672629.879999999</v>
      </c>
      <c r="T2339" s="5">
        <f>Table1[[#This Row],[Fuel Consumption (mmBtu)]]*Table1[[#This Row],[Emission Factor (kg CO2/ mmBtu)]]*10^3</f>
        <v>831589741432.79993</v>
      </c>
      <c r="U2339" s="3">
        <f>Table1[[#This Row],[Emissions (g CO2)]]/(Table1[[#This Row],[Generation (TWh)]]*10^9)</f>
        <v>400.54993999999999</v>
      </c>
    </row>
    <row r="2340" spans="1:21" x14ac:dyDescent="0.35">
      <c r="A2340" t="s">
        <v>721</v>
      </c>
      <c r="B2340" t="s">
        <v>3239</v>
      </c>
      <c r="C2340" t="str">
        <f>SUBSTITUTE(Table1[[#This Row],[Fuel]],", ",",")</f>
        <v>fossil gas: natural gas</v>
      </c>
      <c r="D2340" t="s">
        <v>3239</v>
      </c>
      <c r="H2340" t="s">
        <v>3438</v>
      </c>
      <c r="I2340">
        <v>600</v>
      </c>
      <c r="J2340" t="s">
        <v>3446</v>
      </c>
      <c r="K2340">
        <v>2024</v>
      </c>
      <c r="L2340" t="s">
        <v>29</v>
      </c>
      <c r="M2340" t="s">
        <v>29</v>
      </c>
      <c r="N2340">
        <v>22.742770199999999</v>
      </c>
      <c r="O2340">
        <v>113.9051008</v>
      </c>
      <c r="P2340" t="s">
        <v>3485</v>
      </c>
      <c r="Q2340" s="3">
        <f>Table1[[#This Row],[Capacity (MW)]]*0.395*8760*10^-6</f>
        <v>2.07612</v>
      </c>
      <c r="R2340" s="3" cm="1">
        <f t="array" ref="R2340">AVERAGE(VLOOKUP(_xlfn.TEXTSPLIT(Table1[[#This Row],[Fuel (no space after comma)]], ","), FuelList_Final_EF!$A$2:$B$65, 2, FALSE))</f>
        <v>53.06</v>
      </c>
      <c r="S2340" s="3">
        <f>Table1[[#This Row],[Generation (TWh)]]*10^9*VLOOKUP(Table1[[#This Row],[Turbine/Engine Technology]],Technology_HR!$A$2:$B$11,2,FALSE)*10^-6</f>
        <v>15672629.879999999</v>
      </c>
      <c r="T2340" s="5">
        <f>Table1[[#This Row],[Fuel Consumption (mmBtu)]]*Table1[[#This Row],[Emission Factor (kg CO2/ mmBtu)]]*10^3</f>
        <v>831589741432.79993</v>
      </c>
      <c r="U2340" s="3">
        <f>Table1[[#This Row],[Emissions (g CO2)]]/(Table1[[#This Row],[Generation (TWh)]]*10^9)</f>
        <v>400.54993999999999</v>
      </c>
    </row>
    <row r="2341" spans="1:21" x14ac:dyDescent="0.35">
      <c r="A2341" t="s">
        <v>721</v>
      </c>
      <c r="B2341" t="s">
        <v>3239</v>
      </c>
      <c r="C2341" t="str">
        <f>SUBSTITUTE(Table1[[#This Row],[Fuel]],", ",",")</f>
        <v>fossil gas: natural gas</v>
      </c>
      <c r="D2341" t="s">
        <v>3239</v>
      </c>
      <c r="H2341" t="s">
        <v>3438</v>
      </c>
      <c r="I2341">
        <v>600</v>
      </c>
      <c r="J2341" t="s">
        <v>3450</v>
      </c>
      <c r="K2341">
        <v>2025</v>
      </c>
      <c r="L2341" t="s">
        <v>29</v>
      </c>
      <c r="M2341" t="s">
        <v>29</v>
      </c>
      <c r="N2341">
        <v>22.742770199999999</v>
      </c>
      <c r="O2341">
        <v>113.9051008</v>
      </c>
      <c r="P2341" t="s">
        <v>3485</v>
      </c>
      <c r="Q2341" s="3">
        <f>Table1[[#This Row],[Capacity (MW)]]*0.395*8760*10^-6</f>
        <v>2.07612</v>
      </c>
      <c r="R2341" s="3" cm="1">
        <f t="array" ref="R2341">AVERAGE(VLOOKUP(_xlfn.TEXTSPLIT(Table1[[#This Row],[Fuel (no space after comma)]], ","), FuelList_Final_EF!$A$2:$B$65, 2, FALSE))</f>
        <v>53.06</v>
      </c>
      <c r="S2341" s="3">
        <f>Table1[[#This Row],[Generation (TWh)]]*10^9*VLOOKUP(Table1[[#This Row],[Turbine/Engine Technology]],Technology_HR!$A$2:$B$11,2,FALSE)*10^-6</f>
        <v>15672629.879999999</v>
      </c>
      <c r="T2341" s="5">
        <f>Table1[[#This Row],[Fuel Consumption (mmBtu)]]*Table1[[#This Row],[Emission Factor (kg CO2/ mmBtu)]]*10^3</f>
        <v>831589741432.79993</v>
      </c>
      <c r="U2341" s="3">
        <f>Table1[[#This Row],[Emissions (g CO2)]]/(Table1[[#This Row],[Generation (TWh)]]*10^9)</f>
        <v>400.54993999999999</v>
      </c>
    </row>
    <row r="2342" spans="1:21" x14ac:dyDescent="0.35">
      <c r="A2342" t="s">
        <v>721</v>
      </c>
      <c r="B2342" t="s">
        <v>3239</v>
      </c>
      <c r="C2342" t="str">
        <f>SUBSTITUTE(Table1[[#This Row],[Fuel]],", ",",")</f>
        <v>fossil gas: natural gas</v>
      </c>
      <c r="D2342" t="s">
        <v>3239</v>
      </c>
      <c r="H2342" t="s">
        <v>3438</v>
      </c>
      <c r="I2342">
        <v>600</v>
      </c>
      <c r="J2342" t="s">
        <v>3450</v>
      </c>
      <c r="K2342">
        <v>2025</v>
      </c>
      <c r="L2342" t="s">
        <v>29</v>
      </c>
      <c r="M2342" t="s">
        <v>29</v>
      </c>
      <c r="N2342">
        <v>22.742770199999999</v>
      </c>
      <c r="O2342">
        <v>113.9051008</v>
      </c>
      <c r="P2342" t="s">
        <v>3485</v>
      </c>
      <c r="Q2342" s="3">
        <f>Table1[[#This Row],[Capacity (MW)]]*0.395*8760*10^-6</f>
        <v>2.07612</v>
      </c>
      <c r="R2342" s="3" cm="1">
        <f t="array" ref="R2342">AVERAGE(VLOOKUP(_xlfn.TEXTSPLIT(Table1[[#This Row],[Fuel (no space after comma)]], ","), FuelList_Final_EF!$A$2:$B$65, 2, FALSE))</f>
        <v>53.06</v>
      </c>
      <c r="S2342" s="3">
        <f>Table1[[#This Row],[Generation (TWh)]]*10^9*VLOOKUP(Table1[[#This Row],[Turbine/Engine Technology]],Technology_HR!$A$2:$B$11,2,FALSE)*10^-6</f>
        <v>15672629.879999999</v>
      </c>
      <c r="T2342" s="5">
        <f>Table1[[#This Row],[Fuel Consumption (mmBtu)]]*Table1[[#This Row],[Emission Factor (kg CO2/ mmBtu)]]*10^3</f>
        <v>831589741432.79993</v>
      </c>
      <c r="U2342" s="3">
        <f>Table1[[#This Row],[Emissions (g CO2)]]/(Table1[[#This Row],[Generation (TWh)]]*10^9)</f>
        <v>400.54993999999999</v>
      </c>
    </row>
    <row r="2343" spans="1:21" x14ac:dyDescent="0.35">
      <c r="A2343" t="s">
        <v>723</v>
      </c>
      <c r="B2343" t="s">
        <v>3239</v>
      </c>
      <c r="C2343" t="str">
        <f>SUBSTITUTE(Table1[[#This Row],[Fuel]],", ",",")</f>
        <v>fossil gas: natural gas</v>
      </c>
      <c r="D2343" t="s">
        <v>3239</v>
      </c>
      <c r="H2343" t="s">
        <v>3438</v>
      </c>
      <c r="I2343">
        <v>180</v>
      </c>
      <c r="J2343" t="s">
        <v>3446</v>
      </c>
      <c r="K2343">
        <v>2005</v>
      </c>
      <c r="L2343" t="s">
        <v>29</v>
      </c>
      <c r="M2343" t="s">
        <v>29</v>
      </c>
      <c r="N2343">
        <v>22.174941</v>
      </c>
      <c r="O2343">
        <v>113.47290599999999</v>
      </c>
      <c r="P2343" t="s">
        <v>3485</v>
      </c>
      <c r="Q2343" s="3">
        <f>Table1[[#This Row],[Capacity (MW)]]*0.395*8760*10^-6</f>
        <v>0.62283600000000006</v>
      </c>
      <c r="R2343" s="3" cm="1">
        <f t="array" ref="R2343">AVERAGE(VLOOKUP(_xlfn.TEXTSPLIT(Table1[[#This Row],[Fuel (no space after comma)]], ","), FuelList_Final_EF!$A$2:$B$65, 2, FALSE))</f>
        <v>53.06</v>
      </c>
      <c r="S2343" s="3">
        <f>Table1[[#This Row],[Generation (TWh)]]*10^9*VLOOKUP(Table1[[#This Row],[Turbine/Engine Technology]],Technology_HR!$A$2:$B$11,2,FALSE)*10^-6</f>
        <v>4701788.9639999997</v>
      </c>
      <c r="T2343" s="5">
        <f>Table1[[#This Row],[Fuel Consumption (mmBtu)]]*Table1[[#This Row],[Emission Factor (kg CO2/ mmBtu)]]*10^3</f>
        <v>249476922429.84</v>
      </c>
      <c r="U2343" s="3">
        <f>Table1[[#This Row],[Emissions (g CO2)]]/(Table1[[#This Row],[Generation (TWh)]]*10^9)</f>
        <v>400.54993999999999</v>
      </c>
    </row>
    <row r="2344" spans="1:21" x14ac:dyDescent="0.35">
      <c r="A2344" t="s">
        <v>723</v>
      </c>
      <c r="B2344" t="s">
        <v>3239</v>
      </c>
      <c r="C2344" t="str">
        <f>SUBSTITUTE(Table1[[#This Row],[Fuel]],", ",",")</f>
        <v>fossil gas: natural gas</v>
      </c>
      <c r="D2344" t="s">
        <v>3239</v>
      </c>
      <c r="H2344" t="s">
        <v>3438</v>
      </c>
      <c r="I2344">
        <v>180</v>
      </c>
      <c r="J2344" t="s">
        <v>3446</v>
      </c>
      <c r="K2344">
        <v>2005</v>
      </c>
      <c r="L2344" t="s">
        <v>29</v>
      </c>
      <c r="M2344" t="s">
        <v>29</v>
      </c>
      <c r="N2344">
        <v>22.174941</v>
      </c>
      <c r="O2344">
        <v>113.47290599999999</v>
      </c>
      <c r="P2344" t="s">
        <v>3485</v>
      </c>
      <c r="Q2344" s="3">
        <f>Table1[[#This Row],[Capacity (MW)]]*0.395*8760*10^-6</f>
        <v>0.62283600000000006</v>
      </c>
      <c r="R2344" s="3" cm="1">
        <f t="array" ref="R2344">AVERAGE(VLOOKUP(_xlfn.TEXTSPLIT(Table1[[#This Row],[Fuel (no space after comma)]], ","), FuelList_Final_EF!$A$2:$B$65, 2, FALSE))</f>
        <v>53.06</v>
      </c>
      <c r="S2344" s="3">
        <f>Table1[[#This Row],[Generation (TWh)]]*10^9*VLOOKUP(Table1[[#This Row],[Turbine/Engine Technology]],Technology_HR!$A$2:$B$11,2,FALSE)*10^-6</f>
        <v>4701788.9639999997</v>
      </c>
      <c r="T2344" s="5">
        <f>Table1[[#This Row],[Fuel Consumption (mmBtu)]]*Table1[[#This Row],[Emission Factor (kg CO2/ mmBtu)]]*10^3</f>
        <v>249476922429.84</v>
      </c>
      <c r="U2344" s="3">
        <f>Table1[[#This Row],[Emissions (g CO2)]]/(Table1[[#This Row],[Generation (TWh)]]*10^9)</f>
        <v>400.54993999999999</v>
      </c>
    </row>
    <row r="2345" spans="1:21" x14ac:dyDescent="0.35">
      <c r="A2345" t="s">
        <v>723</v>
      </c>
      <c r="B2345" t="s">
        <v>3239</v>
      </c>
      <c r="C2345" t="str">
        <f>SUBSTITUTE(Table1[[#This Row],[Fuel]],", ",",")</f>
        <v>fossil gas: natural gas</v>
      </c>
      <c r="D2345" t="s">
        <v>3239</v>
      </c>
      <c r="H2345" t="s">
        <v>3438</v>
      </c>
      <c r="I2345">
        <v>400</v>
      </c>
      <c r="J2345" t="s">
        <v>3449</v>
      </c>
      <c r="K2345">
        <v>2025</v>
      </c>
      <c r="L2345" t="s">
        <v>29</v>
      </c>
      <c r="M2345" t="s">
        <v>29</v>
      </c>
      <c r="N2345">
        <v>22.174941</v>
      </c>
      <c r="O2345">
        <v>113.47290599999999</v>
      </c>
      <c r="P2345" t="s">
        <v>3485</v>
      </c>
      <c r="Q2345" s="3">
        <f>Table1[[#This Row],[Capacity (MW)]]*0.395*8760*10^-6</f>
        <v>1.38408</v>
      </c>
      <c r="R2345" s="3" cm="1">
        <f t="array" ref="R2345">AVERAGE(VLOOKUP(_xlfn.TEXTSPLIT(Table1[[#This Row],[Fuel (no space after comma)]], ","), FuelList_Final_EF!$A$2:$B$65, 2, FALSE))</f>
        <v>53.06</v>
      </c>
      <c r="S2345" s="3">
        <f>Table1[[#This Row],[Generation (TWh)]]*10^9*VLOOKUP(Table1[[#This Row],[Turbine/Engine Technology]],Technology_HR!$A$2:$B$11,2,FALSE)*10^-6</f>
        <v>10448419.92</v>
      </c>
      <c r="T2345" s="5">
        <f>Table1[[#This Row],[Fuel Consumption (mmBtu)]]*Table1[[#This Row],[Emission Factor (kg CO2/ mmBtu)]]*10^3</f>
        <v>554393160955.20007</v>
      </c>
      <c r="U2345" s="3">
        <f>Table1[[#This Row],[Emissions (g CO2)]]/(Table1[[#This Row],[Generation (TWh)]]*10^9)</f>
        <v>400.54994000000005</v>
      </c>
    </row>
    <row r="2346" spans="1:21" x14ac:dyDescent="0.35">
      <c r="A2346" t="s">
        <v>723</v>
      </c>
      <c r="B2346" t="s">
        <v>3239</v>
      </c>
      <c r="C2346" t="str">
        <f>SUBSTITUTE(Table1[[#This Row],[Fuel]],", ",",")</f>
        <v>fossil gas: natural gas</v>
      </c>
      <c r="D2346" t="s">
        <v>3239</v>
      </c>
      <c r="H2346" t="s">
        <v>3438</v>
      </c>
      <c r="I2346">
        <v>400</v>
      </c>
      <c r="J2346" t="s">
        <v>3449</v>
      </c>
      <c r="K2346">
        <v>2025</v>
      </c>
      <c r="L2346" t="s">
        <v>29</v>
      </c>
      <c r="M2346" t="s">
        <v>29</v>
      </c>
      <c r="N2346">
        <v>22.174941</v>
      </c>
      <c r="O2346">
        <v>113.47290599999999</v>
      </c>
      <c r="P2346" t="s">
        <v>3485</v>
      </c>
      <c r="Q2346" s="3">
        <f>Table1[[#This Row],[Capacity (MW)]]*0.395*8760*10^-6</f>
        <v>1.38408</v>
      </c>
      <c r="R2346" s="3" cm="1">
        <f t="array" ref="R2346">AVERAGE(VLOOKUP(_xlfn.TEXTSPLIT(Table1[[#This Row],[Fuel (no space after comma)]], ","), FuelList_Final_EF!$A$2:$B$65, 2, FALSE))</f>
        <v>53.06</v>
      </c>
      <c r="S2346" s="3">
        <f>Table1[[#This Row],[Generation (TWh)]]*10^9*VLOOKUP(Table1[[#This Row],[Turbine/Engine Technology]],Technology_HR!$A$2:$B$11,2,FALSE)*10^-6</f>
        <v>10448419.92</v>
      </c>
      <c r="T2346" s="5">
        <f>Table1[[#This Row],[Fuel Consumption (mmBtu)]]*Table1[[#This Row],[Emission Factor (kg CO2/ mmBtu)]]*10^3</f>
        <v>554393160955.20007</v>
      </c>
      <c r="U2346" s="3">
        <f>Table1[[#This Row],[Emissions (g CO2)]]/(Table1[[#This Row],[Generation (TWh)]]*10^9)</f>
        <v>400.54994000000005</v>
      </c>
    </row>
    <row r="2347" spans="1:21" x14ac:dyDescent="0.35">
      <c r="A2347" t="s">
        <v>724</v>
      </c>
      <c r="B2347" t="s">
        <v>3239</v>
      </c>
      <c r="C2347" t="str">
        <f>SUBSTITUTE(Table1[[#This Row],[Fuel]],", ",",")</f>
        <v>fossil gas: natural gas</v>
      </c>
      <c r="D2347" t="s">
        <v>3239</v>
      </c>
      <c r="H2347" t="s">
        <v>3438</v>
      </c>
      <c r="I2347">
        <v>400</v>
      </c>
      <c r="J2347" t="s">
        <v>3451</v>
      </c>
      <c r="K2347" t="s">
        <v>29</v>
      </c>
      <c r="L2347" t="s">
        <v>29</v>
      </c>
      <c r="M2347" t="s">
        <v>29</v>
      </c>
      <c r="N2347">
        <v>34.757455</v>
      </c>
      <c r="O2347">
        <v>116.09724300000001</v>
      </c>
      <c r="P2347" t="s">
        <v>3485</v>
      </c>
      <c r="Q2347" s="3">
        <f>Table1[[#This Row],[Capacity (MW)]]*0.395*8760*10^-6</f>
        <v>1.38408</v>
      </c>
      <c r="R2347" s="3" cm="1">
        <f t="array" ref="R2347">AVERAGE(VLOOKUP(_xlfn.TEXTSPLIT(Table1[[#This Row],[Fuel (no space after comma)]], ","), FuelList_Final_EF!$A$2:$B$65, 2, FALSE))</f>
        <v>53.06</v>
      </c>
      <c r="S2347" s="3">
        <f>Table1[[#This Row],[Generation (TWh)]]*10^9*VLOOKUP(Table1[[#This Row],[Turbine/Engine Technology]],Technology_HR!$A$2:$B$11,2,FALSE)*10^-6</f>
        <v>10448419.92</v>
      </c>
      <c r="T2347" s="5">
        <f>Table1[[#This Row],[Fuel Consumption (mmBtu)]]*Table1[[#This Row],[Emission Factor (kg CO2/ mmBtu)]]*10^3</f>
        <v>554393160955.20007</v>
      </c>
      <c r="U2347" s="3">
        <f>Table1[[#This Row],[Emissions (g CO2)]]/(Table1[[#This Row],[Generation (TWh)]]*10^9)</f>
        <v>400.54994000000005</v>
      </c>
    </row>
    <row r="2348" spans="1:21" x14ac:dyDescent="0.35">
      <c r="A2348" t="s">
        <v>724</v>
      </c>
      <c r="B2348" t="s">
        <v>3239</v>
      </c>
      <c r="C2348" t="str">
        <f>SUBSTITUTE(Table1[[#This Row],[Fuel]],", ",",")</f>
        <v>fossil gas: natural gas</v>
      </c>
      <c r="D2348" t="s">
        <v>3239</v>
      </c>
      <c r="H2348" t="s">
        <v>3438</v>
      </c>
      <c r="I2348">
        <v>400</v>
      </c>
      <c r="J2348" t="s">
        <v>3451</v>
      </c>
      <c r="K2348" t="s">
        <v>29</v>
      </c>
      <c r="L2348" t="s">
        <v>29</v>
      </c>
      <c r="M2348" t="s">
        <v>29</v>
      </c>
      <c r="N2348">
        <v>34.757455</v>
      </c>
      <c r="O2348">
        <v>116.09724300000001</v>
      </c>
      <c r="P2348" t="s">
        <v>3485</v>
      </c>
      <c r="Q2348" s="3">
        <f>Table1[[#This Row],[Capacity (MW)]]*0.395*8760*10^-6</f>
        <v>1.38408</v>
      </c>
      <c r="R2348" s="3" cm="1">
        <f t="array" ref="R2348">AVERAGE(VLOOKUP(_xlfn.TEXTSPLIT(Table1[[#This Row],[Fuel (no space after comma)]], ","), FuelList_Final_EF!$A$2:$B$65, 2, FALSE))</f>
        <v>53.06</v>
      </c>
      <c r="S2348" s="3">
        <f>Table1[[#This Row],[Generation (TWh)]]*10^9*VLOOKUP(Table1[[#This Row],[Turbine/Engine Technology]],Technology_HR!$A$2:$B$11,2,FALSE)*10^-6</f>
        <v>10448419.92</v>
      </c>
      <c r="T2348" s="5">
        <f>Table1[[#This Row],[Fuel Consumption (mmBtu)]]*Table1[[#This Row],[Emission Factor (kg CO2/ mmBtu)]]*10^3</f>
        <v>554393160955.20007</v>
      </c>
      <c r="U2348" s="3">
        <f>Table1[[#This Row],[Emissions (g CO2)]]/(Table1[[#This Row],[Generation (TWh)]]*10^9)</f>
        <v>400.54994000000005</v>
      </c>
    </row>
    <row r="2349" spans="1:21" x14ac:dyDescent="0.35">
      <c r="A2349" t="s">
        <v>725</v>
      </c>
      <c r="B2349" t="s">
        <v>3239</v>
      </c>
      <c r="C2349" t="str">
        <f>SUBSTITUTE(Table1[[#This Row],[Fuel]],", ",",")</f>
        <v>fossil gas: natural gas</v>
      </c>
      <c r="D2349" t="s">
        <v>3239</v>
      </c>
      <c r="H2349" t="s">
        <v>3436</v>
      </c>
      <c r="I2349">
        <v>470</v>
      </c>
      <c r="J2349" t="s">
        <v>3450</v>
      </c>
      <c r="K2349">
        <v>2025</v>
      </c>
      <c r="L2349" t="s">
        <v>29</v>
      </c>
      <c r="M2349" t="s">
        <v>29</v>
      </c>
      <c r="N2349">
        <v>22.887915</v>
      </c>
      <c r="O2349">
        <v>114.09395000000001</v>
      </c>
      <c r="P2349" t="s">
        <v>3485</v>
      </c>
      <c r="Q2349" s="3">
        <f>Table1[[#This Row],[Capacity (MW)]]*0.395*8760*10^-6</f>
        <v>1.6262939999999999</v>
      </c>
      <c r="R2349" s="3" cm="1">
        <f t="array" ref="R2349">AVERAGE(VLOOKUP(_xlfn.TEXTSPLIT(Table1[[#This Row],[Fuel (no space after comma)]], ","), FuelList_Final_EF!$A$2:$B$65, 2, FALSE))</f>
        <v>53.06</v>
      </c>
      <c r="S2349" s="3">
        <f>Table1[[#This Row],[Generation (TWh)]]*10^9*VLOOKUP(Table1[[#This Row],[Turbine/Engine Technology]],Technology_HR!$A$2:$B$11,2,FALSE)*10^-6</f>
        <v>17905496.939999998</v>
      </c>
      <c r="T2349" s="5">
        <f>Table1[[#This Row],[Fuel Consumption (mmBtu)]]*Table1[[#This Row],[Emission Factor (kg CO2/ mmBtu)]]*10^3</f>
        <v>950065667636.3999</v>
      </c>
      <c r="U2349" s="3">
        <f>Table1[[#This Row],[Emissions (g CO2)]]/(Table1[[#This Row],[Generation (TWh)]]*10^9)</f>
        <v>584.1905999999999</v>
      </c>
    </row>
    <row r="2350" spans="1:21" x14ac:dyDescent="0.35">
      <c r="A2350" t="s">
        <v>725</v>
      </c>
      <c r="B2350" t="s">
        <v>3285</v>
      </c>
      <c r="C2350" t="str">
        <f>SUBSTITUTE(Table1[[#This Row],[Fuel]],", ",",")</f>
        <v>fossil gas: lng,fossil liquids: fuel oil</v>
      </c>
      <c r="D2350" t="s">
        <v>3242</v>
      </c>
      <c r="E2350" t="s">
        <v>3275</v>
      </c>
      <c r="H2350" t="s">
        <v>3438</v>
      </c>
      <c r="I2350">
        <v>180</v>
      </c>
      <c r="J2350" t="s">
        <v>3446</v>
      </c>
      <c r="K2350">
        <v>2004</v>
      </c>
      <c r="L2350" t="s">
        <v>29</v>
      </c>
      <c r="M2350" t="s">
        <v>29</v>
      </c>
      <c r="N2350">
        <v>22.887915</v>
      </c>
      <c r="O2350">
        <v>114.09395000000001</v>
      </c>
      <c r="P2350" t="s">
        <v>3485</v>
      </c>
      <c r="Q2350" s="3">
        <f>Table1[[#This Row],[Capacity (MW)]]*0.395*8760*10^-6</f>
        <v>0.62283600000000006</v>
      </c>
      <c r="R2350" s="3" cm="1">
        <f t="array" ref="R2350">AVERAGE(VLOOKUP(_xlfn.TEXTSPLIT(Table1[[#This Row],[Fuel (no space after comma)]], ","), FuelList_Final_EF!$A$2:$B$65, 2, FALSE))</f>
        <v>72.896251006556298</v>
      </c>
      <c r="S2350" s="3">
        <f>Table1[[#This Row],[Generation (TWh)]]*10^9*VLOOKUP(Table1[[#This Row],[Turbine/Engine Technology]],Technology_HR!$A$2:$B$11,2,FALSE)*10^-6</f>
        <v>4701788.9639999997</v>
      </c>
      <c r="T2350" s="5">
        <f>Table1[[#This Row],[Fuel Consumption (mmBtu)]]*Table1[[#This Row],[Emission Factor (kg CO2/ mmBtu)]]*10^3</f>
        <v>342742788499.60028</v>
      </c>
      <c r="U2350" s="3">
        <f>Table1[[#This Row],[Emissions (g CO2)]]/(Table1[[#This Row],[Generation (TWh)]]*10^9)</f>
        <v>550.29379884849345</v>
      </c>
    </row>
    <row r="2351" spans="1:21" x14ac:dyDescent="0.35">
      <c r="A2351" t="s">
        <v>725</v>
      </c>
      <c r="B2351" t="s">
        <v>3285</v>
      </c>
      <c r="C2351" t="str">
        <f>SUBSTITUTE(Table1[[#This Row],[Fuel]],", ",",")</f>
        <v>fossil gas: lng,fossil liquids: fuel oil</v>
      </c>
      <c r="D2351" t="s">
        <v>3242</v>
      </c>
      <c r="E2351" t="s">
        <v>3275</v>
      </c>
      <c r="H2351" t="s">
        <v>3438</v>
      </c>
      <c r="I2351">
        <v>180</v>
      </c>
      <c r="J2351" t="s">
        <v>3446</v>
      </c>
      <c r="K2351">
        <v>2004</v>
      </c>
      <c r="L2351" t="s">
        <v>29</v>
      </c>
      <c r="M2351" t="s">
        <v>29</v>
      </c>
      <c r="N2351">
        <v>22.887915</v>
      </c>
      <c r="O2351">
        <v>114.09395000000001</v>
      </c>
      <c r="P2351" t="s">
        <v>3485</v>
      </c>
      <c r="Q2351" s="3">
        <f>Table1[[#This Row],[Capacity (MW)]]*0.395*8760*10^-6</f>
        <v>0.62283600000000006</v>
      </c>
      <c r="R2351" s="3" cm="1">
        <f t="array" ref="R2351">AVERAGE(VLOOKUP(_xlfn.TEXTSPLIT(Table1[[#This Row],[Fuel (no space after comma)]], ","), FuelList_Final_EF!$A$2:$B$65, 2, FALSE))</f>
        <v>72.896251006556298</v>
      </c>
      <c r="S2351" s="3">
        <f>Table1[[#This Row],[Generation (TWh)]]*10^9*VLOOKUP(Table1[[#This Row],[Turbine/Engine Technology]],Technology_HR!$A$2:$B$11,2,FALSE)*10^-6</f>
        <v>4701788.9639999997</v>
      </c>
      <c r="T2351" s="5">
        <f>Table1[[#This Row],[Fuel Consumption (mmBtu)]]*Table1[[#This Row],[Emission Factor (kg CO2/ mmBtu)]]*10^3</f>
        <v>342742788499.60028</v>
      </c>
      <c r="U2351" s="3">
        <f>Table1[[#This Row],[Emissions (g CO2)]]/(Table1[[#This Row],[Generation (TWh)]]*10^9)</f>
        <v>550.29379884849345</v>
      </c>
    </row>
    <row r="2352" spans="1:21" x14ac:dyDescent="0.35">
      <c r="A2352" t="s">
        <v>725</v>
      </c>
      <c r="B2352" t="s">
        <v>3242</v>
      </c>
      <c r="C2352" t="str">
        <f>SUBSTITUTE(Table1[[#This Row],[Fuel]],", ",",")</f>
        <v>fossil gas: lng</v>
      </c>
      <c r="D2352" t="s">
        <v>3242</v>
      </c>
      <c r="H2352" t="s">
        <v>3438</v>
      </c>
      <c r="I2352">
        <v>390</v>
      </c>
      <c r="J2352" t="s">
        <v>3446</v>
      </c>
      <c r="K2352">
        <v>2021</v>
      </c>
      <c r="L2352" t="s">
        <v>29</v>
      </c>
      <c r="M2352" t="s">
        <v>29</v>
      </c>
      <c r="N2352">
        <v>22.887915</v>
      </c>
      <c r="O2352">
        <v>114.09395000000001</v>
      </c>
      <c r="P2352" t="s">
        <v>3485</v>
      </c>
      <c r="Q2352" s="3">
        <f>Table1[[#This Row],[Capacity (MW)]]*0.395*8760*10^-6</f>
        <v>1.349478</v>
      </c>
      <c r="R2352" s="3" cm="1">
        <f t="array" ref="R2352">AVERAGE(VLOOKUP(_xlfn.TEXTSPLIT(Table1[[#This Row],[Fuel (no space after comma)]], ","), FuelList_Final_EF!$A$2:$B$65, 2, FALSE))</f>
        <v>67.685819715340017</v>
      </c>
      <c r="S2352" s="3">
        <f>Table1[[#This Row],[Generation (TWh)]]*10^9*VLOOKUP(Table1[[#This Row],[Turbine/Engine Technology]],Technology_HR!$A$2:$B$11,2,FALSE)*10^-6</f>
        <v>10187209.422</v>
      </c>
      <c r="T2352" s="5">
        <f>Table1[[#This Row],[Fuel Consumption (mmBtu)]]*Table1[[#This Row],[Emission Factor (kg CO2/ mmBtu)]]*10^3</f>
        <v>689529620339.90515</v>
      </c>
      <c r="U2352" s="3">
        <f>Table1[[#This Row],[Emissions (g CO2)]]/(Table1[[#This Row],[Generation (TWh)]]*10^9)</f>
        <v>510.96025303110179</v>
      </c>
    </row>
    <row r="2353" spans="1:21" x14ac:dyDescent="0.35">
      <c r="A2353" t="s">
        <v>725</v>
      </c>
      <c r="B2353" t="s">
        <v>3242</v>
      </c>
      <c r="C2353" t="str">
        <f>SUBSTITUTE(Table1[[#This Row],[Fuel]],", ",",")</f>
        <v>fossil gas: lng</v>
      </c>
      <c r="D2353" t="s">
        <v>3242</v>
      </c>
      <c r="H2353" t="s">
        <v>3438</v>
      </c>
      <c r="I2353">
        <v>390</v>
      </c>
      <c r="J2353" t="s">
        <v>3446</v>
      </c>
      <c r="K2353">
        <v>2021</v>
      </c>
      <c r="L2353" t="s">
        <v>29</v>
      </c>
      <c r="M2353" t="s">
        <v>29</v>
      </c>
      <c r="N2353">
        <v>22.887915</v>
      </c>
      <c r="O2353">
        <v>114.09395000000001</v>
      </c>
      <c r="P2353" t="s">
        <v>3485</v>
      </c>
      <c r="Q2353" s="3">
        <f>Table1[[#This Row],[Capacity (MW)]]*0.395*8760*10^-6</f>
        <v>1.349478</v>
      </c>
      <c r="R2353" s="3" cm="1">
        <f t="array" ref="R2353">AVERAGE(VLOOKUP(_xlfn.TEXTSPLIT(Table1[[#This Row],[Fuel (no space after comma)]], ","), FuelList_Final_EF!$A$2:$B$65, 2, FALSE))</f>
        <v>67.685819715340017</v>
      </c>
      <c r="S2353" s="3">
        <f>Table1[[#This Row],[Generation (TWh)]]*10^9*VLOOKUP(Table1[[#This Row],[Turbine/Engine Technology]],Technology_HR!$A$2:$B$11,2,FALSE)*10^-6</f>
        <v>10187209.422</v>
      </c>
      <c r="T2353" s="5">
        <f>Table1[[#This Row],[Fuel Consumption (mmBtu)]]*Table1[[#This Row],[Emission Factor (kg CO2/ mmBtu)]]*10^3</f>
        <v>689529620339.90515</v>
      </c>
      <c r="U2353" s="3">
        <f>Table1[[#This Row],[Emissions (g CO2)]]/(Table1[[#This Row],[Generation (TWh)]]*10^9)</f>
        <v>510.96025303110179</v>
      </c>
    </row>
    <row r="2354" spans="1:21" x14ac:dyDescent="0.35">
      <c r="A2354" t="s">
        <v>726</v>
      </c>
      <c r="B2354" t="s">
        <v>3242</v>
      </c>
      <c r="C2354" t="str">
        <f>SUBSTITUTE(Table1[[#This Row],[Fuel]],", ",",")</f>
        <v>fossil gas: lng</v>
      </c>
      <c r="D2354" t="s">
        <v>3242</v>
      </c>
      <c r="H2354" t="s">
        <v>3438</v>
      </c>
      <c r="I2354">
        <v>244</v>
      </c>
      <c r="J2354" t="s">
        <v>3446</v>
      </c>
      <c r="K2354">
        <v>2014</v>
      </c>
      <c r="L2354" t="s">
        <v>29</v>
      </c>
      <c r="M2354" t="s">
        <v>29</v>
      </c>
      <c r="N2354">
        <v>22.54909</v>
      </c>
      <c r="O2354">
        <v>113.99929299999999</v>
      </c>
      <c r="P2354" t="s">
        <v>3485</v>
      </c>
      <c r="Q2354" s="3">
        <f>Table1[[#This Row],[Capacity (MW)]]*0.395*8760*10^-6</f>
        <v>0.84428880000000006</v>
      </c>
      <c r="R2354" s="3" cm="1">
        <f t="array" ref="R2354">AVERAGE(VLOOKUP(_xlfn.TEXTSPLIT(Table1[[#This Row],[Fuel (no space after comma)]], ","), FuelList_Final_EF!$A$2:$B$65, 2, FALSE))</f>
        <v>67.685819715340017</v>
      </c>
      <c r="S2354" s="3">
        <f>Table1[[#This Row],[Generation (TWh)]]*10^9*VLOOKUP(Table1[[#This Row],[Turbine/Engine Technology]],Technology_HR!$A$2:$B$11,2,FALSE)*10^-6</f>
        <v>6373536.1512000011</v>
      </c>
      <c r="T2354" s="5">
        <f>Table1[[#This Row],[Fuel Consumption (mmBtu)]]*Table1[[#This Row],[Emission Factor (kg CO2/ mmBtu)]]*10^3</f>
        <v>431398018879.32538</v>
      </c>
      <c r="U2354" s="3">
        <f>Table1[[#This Row],[Emissions (g CO2)]]/(Table1[[#This Row],[Generation (TWh)]]*10^9)</f>
        <v>510.96025303110184</v>
      </c>
    </row>
    <row r="2355" spans="1:21" x14ac:dyDescent="0.35">
      <c r="A2355" t="s">
        <v>726</v>
      </c>
      <c r="B2355" t="s">
        <v>3242</v>
      </c>
      <c r="C2355" t="str">
        <f>SUBSTITUTE(Table1[[#This Row],[Fuel]],", ",",")</f>
        <v>fossil gas: lng</v>
      </c>
      <c r="D2355" t="s">
        <v>3242</v>
      </c>
      <c r="H2355" t="s">
        <v>3438</v>
      </c>
      <c r="I2355">
        <v>180</v>
      </c>
      <c r="J2355" t="s">
        <v>3446</v>
      </c>
      <c r="K2355">
        <v>2007</v>
      </c>
      <c r="L2355" t="s">
        <v>29</v>
      </c>
      <c r="M2355" t="s">
        <v>29</v>
      </c>
      <c r="N2355">
        <v>22.54909</v>
      </c>
      <c r="O2355">
        <v>113.99929299999999</v>
      </c>
      <c r="P2355" t="s">
        <v>3485</v>
      </c>
      <c r="Q2355" s="3">
        <f>Table1[[#This Row],[Capacity (MW)]]*0.395*8760*10^-6</f>
        <v>0.62283600000000006</v>
      </c>
      <c r="R2355" s="3" cm="1">
        <f t="array" ref="R2355">AVERAGE(VLOOKUP(_xlfn.TEXTSPLIT(Table1[[#This Row],[Fuel (no space after comma)]], ","), FuelList_Final_EF!$A$2:$B$65, 2, FALSE))</f>
        <v>67.685819715340017</v>
      </c>
      <c r="S2355" s="3">
        <f>Table1[[#This Row],[Generation (TWh)]]*10^9*VLOOKUP(Table1[[#This Row],[Turbine/Engine Technology]],Technology_HR!$A$2:$B$11,2,FALSE)*10^-6</f>
        <v>4701788.9639999997</v>
      </c>
      <c r="T2355" s="5">
        <f>Table1[[#This Row],[Fuel Consumption (mmBtu)]]*Table1[[#This Row],[Emission Factor (kg CO2/ mmBtu)]]*10^3</f>
        <v>318244440156.87933</v>
      </c>
      <c r="U2355" s="3">
        <f>Table1[[#This Row],[Emissions (g CO2)]]/(Table1[[#This Row],[Generation (TWh)]]*10^9)</f>
        <v>510.96025303110184</v>
      </c>
    </row>
    <row r="2356" spans="1:21" x14ac:dyDescent="0.35">
      <c r="A2356" t="s">
        <v>726</v>
      </c>
      <c r="B2356" t="s">
        <v>3242</v>
      </c>
      <c r="C2356" t="str">
        <f>SUBSTITUTE(Table1[[#This Row],[Fuel]],", ",",")</f>
        <v>fossil gas: lng</v>
      </c>
      <c r="D2356" t="s">
        <v>3242</v>
      </c>
      <c r="H2356" t="s">
        <v>3438</v>
      </c>
      <c r="I2356">
        <v>260</v>
      </c>
      <c r="J2356" t="s">
        <v>3446</v>
      </c>
      <c r="K2356">
        <v>2014</v>
      </c>
      <c r="L2356" t="s">
        <v>29</v>
      </c>
      <c r="M2356" t="s">
        <v>29</v>
      </c>
      <c r="N2356">
        <v>22.54909</v>
      </c>
      <c r="O2356">
        <v>113.99929299999999</v>
      </c>
      <c r="P2356" t="s">
        <v>3485</v>
      </c>
      <c r="Q2356" s="3">
        <f>Table1[[#This Row],[Capacity (MW)]]*0.395*8760*10^-6</f>
        <v>0.89965200000000001</v>
      </c>
      <c r="R2356" s="3" cm="1">
        <f t="array" ref="R2356">AVERAGE(VLOOKUP(_xlfn.TEXTSPLIT(Table1[[#This Row],[Fuel (no space after comma)]], ","), FuelList_Final_EF!$A$2:$B$65, 2, FALSE))</f>
        <v>67.685819715340017</v>
      </c>
      <c r="S2356" s="3">
        <f>Table1[[#This Row],[Generation (TWh)]]*10^9*VLOOKUP(Table1[[#This Row],[Turbine/Engine Technology]],Technology_HR!$A$2:$B$11,2,FALSE)*10^-6</f>
        <v>6791472.9479999999</v>
      </c>
      <c r="T2356" s="5">
        <f>Table1[[#This Row],[Fuel Consumption (mmBtu)]]*Table1[[#This Row],[Emission Factor (kg CO2/ mmBtu)]]*10^3</f>
        <v>459686413559.93677</v>
      </c>
      <c r="U2356" s="3">
        <f>Table1[[#This Row],[Emissions (g CO2)]]/(Table1[[#This Row],[Generation (TWh)]]*10^9)</f>
        <v>510.96025303110179</v>
      </c>
    </row>
    <row r="2357" spans="1:21" x14ac:dyDescent="0.35">
      <c r="A2357" t="s">
        <v>727</v>
      </c>
      <c r="B2357" t="s">
        <v>3239</v>
      </c>
      <c r="C2357" t="str">
        <f>SUBSTITUTE(Table1[[#This Row],[Fuel]],", ",",")</f>
        <v>fossil gas: natural gas</v>
      </c>
      <c r="D2357" t="s">
        <v>3239</v>
      </c>
      <c r="H2357" t="s">
        <v>3438</v>
      </c>
      <c r="I2357">
        <v>180</v>
      </c>
      <c r="J2357" t="s">
        <v>3446</v>
      </c>
      <c r="K2357">
        <v>2004</v>
      </c>
      <c r="L2357" t="s">
        <v>29</v>
      </c>
      <c r="M2357" t="s">
        <v>29</v>
      </c>
      <c r="N2357">
        <v>22.716169000000001</v>
      </c>
      <c r="O2357">
        <v>114.13615900000001</v>
      </c>
      <c r="P2357" t="s">
        <v>3485</v>
      </c>
      <c r="Q2357" s="3">
        <f>Table1[[#This Row],[Capacity (MW)]]*0.395*8760*10^-6</f>
        <v>0.62283600000000006</v>
      </c>
      <c r="R2357" s="3" cm="1">
        <f t="array" ref="R2357">AVERAGE(VLOOKUP(_xlfn.TEXTSPLIT(Table1[[#This Row],[Fuel (no space after comma)]], ","), FuelList_Final_EF!$A$2:$B$65, 2, FALSE))</f>
        <v>53.06</v>
      </c>
      <c r="S2357" s="3">
        <f>Table1[[#This Row],[Generation (TWh)]]*10^9*VLOOKUP(Table1[[#This Row],[Turbine/Engine Technology]],Technology_HR!$A$2:$B$11,2,FALSE)*10^-6</f>
        <v>4701788.9639999997</v>
      </c>
      <c r="T2357" s="5">
        <f>Table1[[#This Row],[Fuel Consumption (mmBtu)]]*Table1[[#This Row],[Emission Factor (kg CO2/ mmBtu)]]*10^3</f>
        <v>249476922429.84</v>
      </c>
      <c r="U2357" s="3">
        <f>Table1[[#This Row],[Emissions (g CO2)]]/(Table1[[#This Row],[Generation (TWh)]]*10^9)</f>
        <v>400.54993999999999</v>
      </c>
    </row>
    <row r="2358" spans="1:21" x14ac:dyDescent="0.35">
      <c r="A2358" t="s">
        <v>727</v>
      </c>
      <c r="B2358" t="s">
        <v>3239</v>
      </c>
      <c r="C2358" t="str">
        <f>SUBSTITUTE(Table1[[#This Row],[Fuel]],", ",",")</f>
        <v>fossil gas: natural gas</v>
      </c>
      <c r="D2358" t="s">
        <v>3239</v>
      </c>
      <c r="H2358" t="s">
        <v>3438</v>
      </c>
      <c r="I2358">
        <v>180</v>
      </c>
      <c r="J2358" t="s">
        <v>3446</v>
      </c>
      <c r="K2358">
        <v>2004</v>
      </c>
      <c r="L2358" t="s">
        <v>29</v>
      </c>
      <c r="M2358" t="s">
        <v>29</v>
      </c>
      <c r="N2358">
        <v>22.716169000000001</v>
      </c>
      <c r="O2358">
        <v>114.13615900000001</v>
      </c>
      <c r="P2358" t="s">
        <v>3485</v>
      </c>
      <c r="Q2358" s="3">
        <f>Table1[[#This Row],[Capacity (MW)]]*0.395*8760*10^-6</f>
        <v>0.62283600000000006</v>
      </c>
      <c r="R2358" s="3" cm="1">
        <f t="array" ref="R2358">AVERAGE(VLOOKUP(_xlfn.TEXTSPLIT(Table1[[#This Row],[Fuel (no space after comma)]], ","), FuelList_Final_EF!$A$2:$B$65, 2, FALSE))</f>
        <v>53.06</v>
      </c>
      <c r="S2358" s="3">
        <f>Table1[[#This Row],[Generation (TWh)]]*10^9*VLOOKUP(Table1[[#This Row],[Turbine/Engine Technology]],Technology_HR!$A$2:$B$11,2,FALSE)*10^-6</f>
        <v>4701788.9639999997</v>
      </c>
      <c r="T2358" s="5">
        <f>Table1[[#This Row],[Fuel Consumption (mmBtu)]]*Table1[[#This Row],[Emission Factor (kg CO2/ mmBtu)]]*10^3</f>
        <v>249476922429.84</v>
      </c>
      <c r="U2358" s="3">
        <f>Table1[[#This Row],[Emissions (g CO2)]]/(Table1[[#This Row],[Generation (TWh)]]*10^9)</f>
        <v>400.54993999999999</v>
      </c>
    </row>
    <row r="2359" spans="1:21" x14ac:dyDescent="0.35">
      <c r="A2359" t="s">
        <v>727</v>
      </c>
      <c r="B2359" t="s">
        <v>3239</v>
      </c>
      <c r="C2359" t="str">
        <f>SUBSTITUTE(Table1[[#This Row],[Fuel]],", ",",")</f>
        <v>fossil gas: natural gas</v>
      </c>
      <c r="D2359" t="s">
        <v>3239</v>
      </c>
      <c r="H2359" t="s">
        <v>3438</v>
      </c>
      <c r="I2359">
        <v>430</v>
      </c>
      <c r="J2359" t="s">
        <v>3447</v>
      </c>
      <c r="K2359" t="s">
        <v>29</v>
      </c>
      <c r="L2359" t="s">
        <v>29</v>
      </c>
      <c r="M2359" t="s">
        <v>29</v>
      </c>
      <c r="N2359">
        <v>22.716169000000001</v>
      </c>
      <c r="O2359">
        <v>114.13615900000001</v>
      </c>
      <c r="P2359" t="s">
        <v>3485</v>
      </c>
      <c r="Q2359" s="3">
        <f>Table1[[#This Row],[Capacity (MW)]]*0.395*8760*10^-6</f>
        <v>1.487886</v>
      </c>
      <c r="R2359" s="3" cm="1">
        <f t="array" ref="R2359">AVERAGE(VLOOKUP(_xlfn.TEXTSPLIT(Table1[[#This Row],[Fuel (no space after comma)]], ","), FuelList_Final_EF!$A$2:$B$65, 2, FALSE))</f>
        <v>53.06</v>
      </c>
      <c r="S2359" s="3">
        <f>Table1[[#This Row],[Generation (TWh)]]*10^9*VLOOKUP(Table1[[#This Row],[Turbine/Engine Technology]],Technology_HR!$A$2:$B$11,2,FALSE)*10^-6</f>
        <v>11232051.413999999</v>
      </c>
      <c r="T2359" s="5">
        <f>Table1[[#This Row],[Fuel Consumption (mmBtu)]]*Table1[[#This Row],[Emission Factor (kg CO2/ mmBtu)]]*10^3</f>
        <v>595972648026.83997</v>
      </c>
      <c r="U2359" s="3">
        <f>Table1[[#This Row],[Emissions (g CO2)]]/(Table1[[#This Row],[Generation (TWh)]]*10^9)</f>
        <v>400.54993999999999</v>
      </c>
    </row>
    <row r="2360" spans="1:21" x14ac:dyDescent="0.35">
      <c r="A2360" t="s">
        <v>727</v>
      </c>
      <c r="B2360" t="s">
        <v>3239</v>
      </c>
      <c r="C2360" t="str">
        <f>SUBSTITUTE(Table1[[#This Row],[Fuel]],", ",",")</f>
        <v>fossil gas: natural gas</v>
      </c>
      <c r="D2360" t="s">
        <v>3239</v>
      </c>
      <c r="H2360" t="s">
        <v>3438</v>
      </c>
      <c r="I2360">
        <v>430</v>
      </c>
      <c r="J2360" t="s">
        <v>3447</v>
      </c>
      <c r="K2360" t="s">
        <v>29</v>
      </c>
      <c r="L2360" t="s">
        <v>29</v>
      </c>
      <c r="M2360" t="s">
        <v>29</v>
      </c>
      <c r="N2360">
        <v>22.716169000000001</v>
      </c>
      <c r="O2360">
        <v>114.13615900000001</v>
      </c>
      <c r="P2360" t="s">
        <v>3485</v>
      </c>
      <c r="Q2360" s="3">
        <f>Table1[[#This Row],[Capacity (MW)]]*0.395*8760*10^-6</f>
        <v>1.487886</v>
      </c>
      <c r="R2360" s="3" cm="1">
        <f t="array" ref="R2360">AVERAGE(VLOOKUP(_xlfn.TEXTSPLIT(Table1[[#This Row],[Fuel (no space after comma)]], ","), FuelList_Final_EF!$A$2:$B$65, 2, FALSE))</f>
        <v>53.06</v>
      </c>
      <c r="S2360" s="3">
        <f>Table1[[#This Row],[Generation (TWh)]]*10^9*VLOOKUP(Table1[[#This Row],[Turbine/Engine Technology]],Technology_HR!$A$2:$B$11,2,FALSE)*10^-6</f>
        <v>11232051.413999999</v>
      </c>
      <c r="T2360" s="5">
        <f>Table1[[#This Row],[Fuel Consumption (mmBtu)]]*Table1[[#This Row],[Emission Factor (kg CO2/ mmBtu)]]*10^3</f>
        <v>595972648026.83997</v>
      </c>
      <c r="U2360" s="3">
        <f>Table1[[#This Row],[Emissions (g CO2)]]/(Table1[[#This Row],[Generation (TWh)]]*10^9)</f>
        <v>400.54993999999999</v>
      </c>
    </row>
    <row r="2361" spans="1:21" x14ac:dyDescent="0.35">
      <c r="A2361" t="s">
        <v>728</v>
      </c>
      <c r="B2361" t="s">
        <v>3274</v>
      </c>
      <c r="C2361" t="str">
        <f>SUBSTITUTE(Table1[[#This Row],[Fuel]],", ",",")</f>
        <v>industrial by-product: blast furnace gas</v>
      </c>
      <c r="D2361" t="s">
        <v>3274</v>
      </c>
      <c r="H2361" t="s">
        <v>3440</v>
      </c>
      <c r="I2361">
        <v>65</v>
      </c>
      <c r="J2361" t="s">
        <v>3446</v>
      </c>
      <c r="K2361">
        <v>2021</v>
      </c>
      <c r="L2361" t="s">
        <v>29</v>
      </c>
      <c r="M2361" t="s">
        <v>29</v>
      </c>
      <c r="N2361">
        <v>36.210251</v>
      </c>
      <c r="O2361">
        <v>116.51476700000001</v>
      </c>
      <c r="P2361" t="s">
        <v>3485</v>
      </c>
      <c r="Q2361" s="3">
        <f>Table1[[#This Row],[Capacity (MW)]]*0.395*8760*10^-6</f>
        <v>0.224913</v>
      </c>
      <c r="R2361" s="3" cm="1">
        <f t="array" ref="R2361">AVERAGE(VLOOKUP(_xlfn.TEXTSPLIT(Table1[[#This Row],[Fuel (no space after comma)]], ","), FuelList_Final_EF!$A$2:$B$65, 2, FALSE))</f>
        <v>274.32</v>
      </c>
      <c r="S2361" s="3">
        <f>Table1[[#This Row],[Generation (TWh)]]*10^9*VLOOKUP(Table1[[#This Row],[Turbine/Engine Technology]],Technology_HR!$A$2:$B$11,2,FALSE)*10^-6</f>
        <v>2313230.2050000001</v>
      </c>
      <c r="T2361" s="5">
        <f>Table1[[#This Row],[Fuel Consumption (mmBtu)]]*Table1[[#This Row],[Emission Factor (kg CO2/ mmBtu)]]*10^3</f>
        <v>634565309835.59998</v>
      </c>
      <c r="U2361" s="3">
        <f>Table1[[#This Row],[Emissions (g CO2)]]/(Table1[[#This Row],[Generation (TWh)]]*10^9)</f>
        <v>2821.3811999999998</v>
      </c>
    </row>
    <row r="2362" spans="1:21" x14ac:dyDescent="0.35">
      <c r="A2362" t="s">
        <v>728</v>
      </c>
      <c r="B2362" t="s">
        <v>3274</v>
      </c>
      <c r="C2362" t="str">
        <f>SUBSTITUTE(Table1[[#This Row],[Fuel]],", ",",")</f>
        <v>industrial by-product: blast furnace gas</v>
      </c>
      <c r="D2362" t="s">
        <v>3274</v>
      </c>
      <c r="H2362" t="s">
        <v>3440</v>
      </c>
      <c r="I2362">
        <v>65</v>
      </c>
      <c r="J2362" t="s">
        <v>3446</v>
      </c>
      <c r="K2362">
        <v>2021</v>
      </c>
      <c r="L2362" t="s">
        <v>29</v>
      </c>
      <c r="M2362" t="s">
        <v>29</v>
      </c>
      <c r="N2362">
        <v>36.210251</v>
      </c>
      <c r="O2362">
        <v>116.51476700000001</v>
      </c>
      <c r="P2362" t="s">
        <v>3485</v>
      </c>
      <c r="Q2362" s="3">
        <f>Table1[[#This Row],[Capacity (MW)]]*0.395*8760*10^-6</f>
        <v>0.224913</v>
      </c>
      <c r="R2362" s="3" cm="1">
        <f t="array" ref="R2362">AVERAGE(VLOOKUP(_xlfn.TEXTSPLIT(Table1[[#This Row],[Fuel (no space after comma)]], ","), FuelList_Final_EF!$A$2:$B$65, 2, FALSE))</f>
        <v>274.32</v>
      </c>
      <c r="S2362" s="3">
        <f>Table1[[#This Row],[Generation (TWh)]]*10^9*VLOOKUP(Table1[[#This Row],[Turbine/Engine Technology]],Technology_HR!$A$2:$B$11,2,FALSE)*10^-6</f>
        <v>2313230.2050000001</v>
      </c>
      <c r="T2362" s="5">
        <f>Table1[[#This Row],[Fuel Consumption (mmBtu)]]*Table1[[#This Row],[Emission Factor (kg CO2/ mmBtu)]]*10^3</f>
        <v>634565309835.59998</v>
      </c>
      <c r="U2362" s="3">
        <f>Table1[[#This Row],[Emissions (g CO2)]]/(Table1[[#This Row],[Generation (TWh)]]*10^9)</f>
        <v>2821.3811999999998</v>
      </c>
    </row>
    <row r="2363" spans="1:21" x14ac:dyDescent="0.35">
      <c r="A2363" t="s">
        <v>595</v>
      </c>
      <c r="B2363" t="s">
        <v>3239</v>
      </c>
      <c r="C2363" t="str">
        <f>SUBSTITUTE(Table1[[#This Row],[Fuel]],", ",",")</f>
        <v>fossil gas: natural gas</v>
      </c>
      <c r="D2363" t="s">
        <v>3239</v>
      </c>
      <c r="H2363" t="s">
        <v>3438</v>
      </c>
      <c r="I2363">
        <v>400</v>
      </c>
      <c r="J2363" t="s">
        <v>3451</v>
      </c>
      <c r="K2363" t="s">
        <v>29</v>
      </c>
      <c r="L2363" t="s">
        <v>29</v>
      </c>
      <c r="M2363" t="s">
        <v>29</v>
      </c>
      <c r="N2363">
        <v>38.051558</v>
      </c>
      <c r="O2363">
        <v>114.31773800000001</v>
      </c>
      <c r="P2363" t="s">
        <v>3485</v>
      </c>
      <c r="Q2363" s="3">
        <f>Table1[[#This Row],[Capacity (MW)]]*0.395*8760*10^-6</f>
        <v>1.38408</v>
      </c>
      <c r="R2363" s="3" cm="1">
        <f t="array" ref="R2363">AVERAGE(VLOOKUP(_xlfn.TEXTSPLIT(Table1[[#This Row],[Fuel (no space after comma)]], ","), FuelList_Final_EF!$A$2:$B$65, 2, FALSE))</f>
        <v>53.06</v>
      </c>
      <c r="S2363" s="3">
        <f>Table1[[#This Row],[Generation (TWh)]]*10^9*VLOOKUP(Table1[[#This Row],[Turbine/Engine Technology]],Technology_HR!$A$2:$B$11,2,FALSE)*10^-6</f>
        <v>10448419.92</v>
      </c>
      <c r="T2363" s="5">
        <f>Table1[[#This Row],[Fuel Consumption (mmBtu)]]*Table1[[#This Row],[Emission Factor (kg CO2/ mmBtu)]]*10^3</f>
        <v>554393160955.20007</v>
      </c>
      <c r="U2363" s="3">
        <f>Table1[[#This Row],[Emissions (g CO2)]]/(Table1[[#This Row],[Generation (TWh)]]*10^9)</f>
        <v>400.54994000000005</v>
      </c>
    </row>
    <row r="2364" spans="1:21" x14ac:dyDescent="0.35">
      <c r="A2364" t="s">
        <v>595</v>
      </c>
      <c r="B2364" t="s">
        <v>3239</v>
      </c>
      <c r="C2364" t="str">
        <f>SUBSTITUTE(Table1[[#This Row],[Fuel]],", ",",")</f>
        <v>fossil gas: natural gas</v>
      </c>
      <c r="D2364" t="s">
        <v>3239</v>
      </c>
      <c r="H2364" t="s">
        <v>3438</v>
      </c>
      <c r="I2364">
        <v>400</v>
      </c>
      <c r="J2364" t="s">
        <v>3451</v>
      </c>
      <c r="K2364" t="s">
        <v>29</v>
      </c>
      <c r="L2364" t="s">
        <v>29</v>
      </c>
      <c r="M2364" t="s">
        <v>29</v>
      </c>
      <c r="N2364">
        <v>38.051558</v>
      </c>
      <c r="O2364">
        <v>114.31773800000001</v>
      </c>
      <c r="P2364" t="s">
        <v>3485</v>
      </c>
      <c r="Q2364" s="3">
        <f>Table1[[#This Row],[Capacity (MW)]]*0.395*8760*10^-6</f>
        <v>1.38408</v>
      </c>
      <c r="R2364" s="3" cm="1">
        <f t="array" ref="R2364">AVERAGE(VLOOKUP(_xlfn.TEXTSPLIT(Table1[[#This Row],[Fuel (no space after comma)]], ","), FuelList_Final_EF!$A$2:$B$65, 2, FALSE))</f>
        <v>53.06</v>
      </c>
      <c r="S2364" s="3">
        <f>Table1[[#This Row],[Generation (TWh)]]*10^9*VLOOKUP(Table1[[#This Row],[Turbine/Engine Technology]],Technology_HR!$A$2:$B$11,2,FALSE)*10^-6</f>
        <v>10448419.92</v>
      </c>
      <c r="T2364" s="5">
        <f>Table1[[#This Row],[Fuel Consumption (mmBtu)]]*Table1[[#This Row],[Emission Factor (kg CO2/ mmBtu)]]*10^3</f>
        <v>554393160955.20007</v>
      </c>
      <c r="U2364" s="3">
        <f>Table1[[#This Row],[Emissions (g CO2)]]/(Table1[[#This Row],[Generation (TWh)]]*10^9)</f>
        <v>400.54994000000005</v>
      </c>
    </row>
    <row r="2365" spans="1:21" x14ac:dyDescent="0.35">
      <c r="A2365" t="s">
        <v>729</v>
      </c>
      <c r="B2365" t="s">
        <v>3274</v>
      </c>
      <c r="C2365" t="str">
        <f>SUBSTITUTE(Table1[[#This Row],[Fuel]],", ",",")</f>
        <v>industrial by-product: blast furnace gas</v>
      </c>
      <c r="D2365" t="s">
        <v>3274</v>
      </c>
      <c r="H2365" t="s">
        <v>3440</v>
      </c>
      <c r="I2365">
        <v>65</v>
      </c>
      <c r="J2365" t="s">
        <v>3449</v>
      </c>
      <c r="K2365">
        <v>2025</v>
      </c>
      <c r="L2365" t="s">
        <v>29</v>
      </c>
      <c r="M2365" t="s">
        <v>29</v>
      </c>
      <c r="N2365">
        <v>36.356403999999998</v>
      </c>
      <c r="O2365">
        <v>113.06080900000001</v>
      </c>
      <c r="P2365" t="s">
        <v>3485</v>
      </c>
      <c r="Q2365" s="3">
        <f>Table1[[#This Row],[Capacity (MW)]]*0.395*8760*10^-6</f>
        <v>0.224913</v>
      </c>
      <c r="R2365" s="3" cm="1">
        <f t="array" ref="R2365">AVERAGE(VLOOKUP(_xlfn.TEXTSPLIT(Table1[[#This Row],[Fuel (no space after comma)]], ","), FuelList_Final_EF!$A$2:$B$65, 2, FALSE))</f>
        <v>274.32</v>
      </c>
      <c r="S2365" s="3">
        <f>Table1[[#This Row],[Generation (TWh)]]*10^9*VLOOKUP(Table1[[#This Row],[Turbine/Engine Technology]],Technology_HR!$A$2:$B$11,2,FALSE)*10^-6</f>
        <v>2313230.2050000001</v>
      </c>
      <c r="T2365" s="5">
        <f>Table1[[#This Row],[Fuel Consumption (mmBtu)]]*Table1[[#This Row],[Emission Factor (kg CO2/ mmBtu)]]*10^3</f>
        <v>634565309835.59998</v>
      </c>
      <c r="U2365" s="3">
        <f>Table1[[#This Row],[Emissions (g CO2)]]/(Table1[[#This Row],[Generation (TWh)]]*10^9)</f>
        <v>2821.3811999999998</v>
      </c>
    </row>
    <row r="2366" spans="1:21" x14ac:dyDescent="0.35">
      <c r="A2366" t="s">
        <v>730</v>
      </c>
      <c r="B2366" t="s">
        <v>3274</v>
      </c>
      <c r="C2366" t="str">
        <f>SUBSTITUTE(Table1[[#This Row],[Fuel]],", ",",")</f>
        <v>industrial by-product: blast furnace gas</v>
      </c>
      <c r="D2366" t="s">
        <v>3274</v>
      </c>
      <c r="H2366" t="s">
        <v>3440</v>
      </c>
      <c r="I2366">
        <v>100</v>
      </c>
      <c r="J2366" t="s">
        <v>3446</v>
      </c>
      <c r="K2366">
        <v>2024</v>
      </c>
      <c r="L2366" t="s">
        <v>29</v>
      </c>
      <c r="M2366" t="s">
        <v>29</v>
      </c>
      <c r="N2366">
        <v>38.962477999999997</v>
      </c>
      <c r="O2366">
        <v>118.498333</v>
      </c>
      <c r="P2366" t="s">
        <v>3485</v>
      </c>
      <c r="Q2366" s="3">
        <f>Table1[[#This Row],[Capacity (MW)]]*0.395*8760*10^-6</f>
        <v>0.34601999999999999</v>
      </c>
      <c r="R2366" s="3" cm="1">
        <f t="array" ref="R2366">AVERAGE(VLOOKUP(_xlfn.TEXTSPLIT(Table1[[#This Row],[Fuel (no space after comma)]], ","), FuelList_Final_EF!$A$2:$B$65, 2, FALSE))</f>
        <v>274.32</v>
      </c>
      <c r="S2366" s="3">
        <f>Table1[[#This Row],[Generation (TWh)]]*10^9*VLOOKUP(Table1[[#This Row],[Turbine/Engine Technology]],Technology_HR!$A$2:$B$11,2,FALSE)*10^-6</f>
        <v>3558815.6999999997</v>
      </c>
      <c r="T2366" s="5">
        <f>Table1[[#This Row],[Fuel Consumption (mmBtu)]]*Table1[[#This Row],[Emission Factor (kg CO2/ mmBtu)]]*10^3</f>
        <v>976254322823.99988</v>
      </c>
      <c r="U2366" s="3">
        <f>Table1[[#This Row],[Emissions (g CO2)]]/(Table1[[#This Row],[Generation (TWh)]]*10^9)</f>
        <v>2821.3811999999998</v>
      </c>
    </row>
    <row r="2367" spans="1:21" x14ac:dyDescent="0.35">
      <c r="A2367" t="s">
        <v>731</v>
      </c>
      <c r="B2367" t="s">
        <v>3286</v>
      </c>
      <c r="C2367" t="str">
        <f>SUBSTITUTE(Table1[[#This Row],[Fuel]],", ",",")</f>
        <v>industrial by-product: blast furnace gas [90%],industrial by-product: coke oven gas [10%]</v>
      </c>
      <c r="D2367" t="s">
        <v>3653</v>
      </c>
      <c r="E2367" t="s">
        <v>3654</v>
      </c>
      <c r="H2367" t="s">
        <v>3438</v>
      </c>
      <c r="I2367">
        <v>150</v>
      </c>
      <c r="J2367" t="s">
        <v>3446</v>
      </c>
      <c r="K2367">
        <v>2015</v>
      </c>
      <c r="L2367" t="s">
        <v>29</v>
      </c>
      <c r="M2367" t="s">
        <v>29</v>
      </c>
      <c r="N2367">
        <v>39.976818600000001</v>
      </c>
      <c r="O2367">
        <v>118.5587455</v>
      </c>
      <c r="P2367" t="s">
        <v>3485</v>
      </c>
      <c r="Q2367" s="3">
        <f>Table1[[#This Row],[Capacity (MW)]]*0.395*8760*10^-6</f>
        <v>0.51902999999999999</v>
      </c>
      <c r="R2367" s="3" cm="1">
        <f t="array" ref="R2367">AVERAGE(VLOOKUP(_xlfn.TEXTSPLIT(Table1[[#This Row],[Fuel (no space after comma)]], ","), FuelList_Final_EF!$A$2:$B$65, 2, FALSE))</f>
        <v>251.57300000000001</v>
      </c>
      <c r="S2367" s="3">
        <f>Table1[[#This Row],[Generation (TWh)]]*10^9*VLOOKUP(Table1[[#This Row],[Turbine/Engine Technology]],Technology_HR!$A$2:$B$11,2,FALSE)*10^-6</f>
        <v>3918157.4699999997</v>
      </c>
      <c r="T2367" s="5">
        <f>Table1[[#This Row],[Fuel Consumption (mmBtu)]]*Table1[[#This Row],[Emission Factor (kg CO2/ mmBtu)]]*10^3</f>
        <v>985702629200.30994</v>
      </c>
      <c r="U2367" s="3">
        <f>Table1[[#This Row],[Emissions (g CO2)]]/(Table1[[#This Row],[Generation (TWh)]]*10^9)</f>
        <v>1899.1245769999998</v>
      </c>
    </row>
    <row r="2368" spans="1:21" x14ac:dyDescent="0.35">
      <c r="A2368" t="s">
        <v>732</v>
      </c>
      <c r="B2368" t="s">
        <v>3239</v>
      </c>
      <c r="C2368" t="str">
        <f>SUBSTITUTE(Table1[[#This Row],[Fuel]],", ",",")</f>
        <v>fossil gas: natural gas</v>
      </c>
      <c r="D2368" t="s">
        <v>3239</v>
      </c>
      <c r="H2368" t="s">
        <v>3438</v>
      </c>
      <c r="I2368">
        <v>460</v>
      </c>
      <c r="J2368" t="s">
        <v>3447</v>
      </c>
      <c r="K2368" t="s">
        <v>29</v>
      </c>
      <c r="L2368" t="s">
        <v>29</v>
      </c>
      <c r="M2368" t="s">
        <v>29</v>
      </c>
      <c r="N2368">
        <v>22.703163</v>
      </c>
      <c r="O2368">
        <v>113.11035099999999</v>
      </c>
      <c r="P2368" t="s">
        <v>3485</v>
      </c>
      <c r="Q2368" s="3">
        <f>Table1[[#This Row],[Capacity (MW)]]*0.395*8760*10^-6</f>
        <v>1.5916920000000001</v>
      </c>
      <c r="R2368" s="3" cm="1">
        <f t="array" ref="R2368">AVERAGE(VLOOKUP(_xlfn.TEXTSPLIT(Table1[[#This Row],[Fuel (no space after comma)]], ","), FuelList_Final_EF!$A$2:$B$65, 2, FALSE))</f>
        <v>53.06</v>
      </c>
      <c r="S2368" s="3">
        <f>Table1[[#This Row],[Generation (TWh)]]*10^9*VLOOKUP(Table1[[#This Row],[Turbine/Engine Technology]],Technology_HR!$A$2:$B$11,2,FALSE)*10^-6</f>
        <v>12015682.908</v>
      </c>
      <c r="T2368" s="5">
        <f>Table1[[#This Row],[Fuel Consumption (mmBtu)]]*Table1[[#This Row],[Emission Factor (kg CO2/ mmBtu)]]*10^3</f>
        <v>637552135098.47998</v>
      </c>
      <c r="U2368" s="3">
        <f>Table1[[#This Row],[Emissions (g CO2)]]/(Table1[[#This Row],[Generation (TWh)]]*10^9)</f>
        <v>400.54993999999999</v>
      </c>
    </row>
    <row r="2369" spans="1:21" x14ac:dyDescent="0.35">
      <c r="A2369" t="s">
        <v>732</v>
      </c>
      <c r="B2369" t="s">
        <v>3239</v>
      </c>
      <c r="C2369" t="str">
        <f>SUBSTITUTE(Table1[[#This Row],[Fuel]],", ",",")</f>
        <v>fossil gas: natural gas</v>
      </c>
      <c r="D2369" t="s">
        <v>3239</v>
      </c>
      <c r="H2369" t="s">
        <v>3438</v>
      </c>
      <c r="I2369">
        <v>460</v>
      </c>
      <c r="J2369" t="s">
        <v>3447</v>
      </c>
      <c r="K2369" t="s">
        <v>29</v>
      </c>
      <c r="L2369" t="s">
        <v>29</v>
      </c>
      <c r="M2369" t="s">
        <v>29</v>
      </c>
      <c r="N2369">
        <v>22.703163</v>
      </c>
      <c r="O2369">
        <v>113.11035099999999</v>
      </c>
      <c r="P2369" t="s">
        <v>3485</v>
      </c>
      <c r="Q2369" s="3">
        <f>Table1[[#This Row],[Capacity (MW)]]*0.395*8760*10^-6</f>
        <v>1.5916920000000001</v>
      </c>
      <c r="R2369" s="3" cm="1">
        <f t="array" ref="R2369">AVERAGE(VLOOKUP(_xlfn.TEXTSPLIT(Table1[[#This Row],[Fuel (no space after comma)]], ","), FuelList_Final_EF!$A$2:$B$65, 2, FALSE))</f>
        <v>53.06</v>
      </c>
      <c r="S2369" s="3">
        <f>Table1[[#This Row],[Generation (TWh)]]*10^9*VLOOKUP(Table1[[#This Row],[Turbine/Engine Technology]],Technology_HR!$A$2:$B$11,2,FALSE)*10^-6</f>
        <v>12015682.908</v>
      </c>
      <c r="T2369" s="5">
        <f>Table1[[#This Row],[Fuel Consumption (mmBtu)]]*Table1[[#This Row],[Emission Factor (kg CO2/ mmBtu)]]*10^3</f>
        <v>637552135098.47998</v>
      </c>
      <c r="U2369" s="3">
        <f>Table1[[#This Row],[Emissions (g CO2)]]/(Table1[[#This Row],[Generation (TWh)]]*10^9)</f>
        <v>400.54993999999999</v>
      </c>
    </row>
    <row r="2370" spans="1:21" x14ac:dyDescent="0.35">
      <c r="A2370" t="s">
        <v>732</v>
      </c>
      <c r="B2370" t="s">
        <v>3239</v>
      </c>
      <c r="C2370" t="str">
        <f>SUBSTITUTE(Table1[[#This Row],[Fuel]],", ",",")</f>
        <v>fossil gas: natural gas</v>
      </c>
      <c r="D2370" t="s">
        <v>3239</v>
      </c>
      <c r="H2370" t="s">
        <v>3438</v>
      </c>
      <c r="I2370">
        <v>460</v>
      </c>
      <c r="J2370" t="s">
        <v>3451</v>
      </c>
      <c r="K2370" t="s">
        <v>29</v>
      </c>
      <c r="L2370" t="s">
        <v>29</v>
      </c>
      <c r="M2370" t="s">
        <v>29</v>
      </c>
      <c r="N2370">
        <v>22.703163</v>
      </c>
      <c r="O2370">
        <v>113.11035099999999</v>
      </c>
      <c r="P2370" t="s">
        <v>3485</v>
      </c>
      <c r="Q2370" s="3">
        <f>Table1[[#This Row],[Capacity (MW)]]*0.395*8760*10^-6</f>
        <v>1.5916920000000001</v>
      </c>
      <c r="R2370" s="3" cm="1">
        <f t="array" ref="R2370">AVERAGE(VLOOKUP(_xlfn.TEXTSPLIT(Table1[[#This Row],[Fuel (no space after comma)]], ","), FuelList_Final_EF!$A$2:$B$65, 2, FALSE))</f>
        <v>53.06</v>
      </c>
      <c r="S2370" s="3">
        <f>Table1[[#This Row],[Generation (TWh)]]*10^9*VLOOKUP(Table1[[#This Row],[Turbine/Engine Technology]],Technology_HR!$A$2:$B$11,2,FALSE)*10^-6</f>
        <v>12015682.908</v>
      </c>
      <c r="T2370" s="5">
        <f>Table1[[#This Row],[Fuel Consumption (mmBtu)]]*Table1[[#This Row],[Emission Factor (kg CO2/ mmBtu)]]*10^3</f>
        <v>637552135098.47998</v>
      </c>
      <c r="U2370" s="3">
        <f>Table1[[#This Row],[Emissions (g CO2)]]/(Table1[[#This Row],[Generation (TWh)]]*10^9)</f>
        <v>400.54993999999999</v>
      </c>
    </row>
    <row r="2371" spans="1:21" x14ac:dyDescent="0.35">
      <c r="A2371" t="s">
        <v>732</v>
      </c>
      <c r="B2371" t="s">
        <v>3239</v>
      </c>
      <c r="C2371" t="str">
        <f>SUBSTITUTE(Table1[[#This Row],[Fuel]],", ",",")</f>
        <v>fossil gas: natural gas</v>
      </c>
      <c r="D2371" t="s">
        <v>3239</v>
      </c>
      <c r="H2371" t="s">
        <v>3438</v>
      </c>
      <c r="I2371">
        <v>460</v>
      </c>
      <c r="J2371" t="s">
        <v>3451</v>
      </c>
      <c r="K2371" t="s">
        <v>29</v>
      </c>
      <c r="L2371" t="s">
        <v>29</v>
      </c>
      <c r="M2371" t="s">
        <v>29</v>
      </c>
      <c r="N2371">
        <v>22.703163</v>
      </c>
      <c r="O2371">
        <v>113.11035099999999</v>
      </c>
      <c r="P2371" t="s">
        <v>3485</v>
      </c>
      <c r="Q2371" s="3">
        <f>Table1[[#This Row],[Capacity (MW)]]*0.395*8760*10^-6</f>
        <v>1.5916920000000001</v>
      </c>
      <c r="R2371" s="3" cm="1">
        <f t="array" ref="R2371">AVERAGE(VLOOKUP(_xlfn.TEXTSPLIT(Table1[[#This Row],[Fuel (no space after comma)]], ","), FuelList_Final_EF!$A$2:$B$65, 2, FALSE))</f>
        <v>53.06</v>
      </c>
      <c r="S2371" s="3">
        <f>Table1[[#This Row],[Generation (TWh)]]*10^9*VLOOKUP(Table1[[#This Row],[Turbine/Engine Technology]],Technology_HR!$A$2:$B$11,2,FALSE)*10^-6</f>
        <v>12015682.908</v>
      </c>
      <c r="T2371" s="5">
        <f>Table1[[#This Row],[Fuel Consumption (mmBtu)]]*Table1[[#This Row],[Emission Factor (kg CO2/ mmBtu)]]*10^3</f>
        <v>637552135098.47998</v>
      </c>
      <c r="U2371" s="3">
        <f>Table1[[#This Row],[Emissions (g CO2)]]/(Table1[[#This Row],[Generation (TWh)]]*10^9)</f>
        <v>400.54993999999999</v>
      </c>
    </row>
    <row r="2372" spans="1:21" x14ac:dyDescent="0.35">
      <c r="A2372" t="s">
        <v>732</v>
      </c>
      <c r="B2372" t="s">
        <v>3239</v>
      </c>
      <c r="C2372" t="str">
        <f>SUBSTITUTE(Table1[[#This Row],[Fuel]],", ",",")</f>
        <v>fossil gas: natural gas</v>
      </c>
      <c r="D2372" t="s">
        <v>3239</v>
      </c>
      <c r="H2372" t="s">
        <v>3438</v>
      </c>
      <c r="I2372">
        <v>460</v>
      </c>
      <c r="J2372" t="s">
        <v>3451</v>
      </c>
      <c r="K2372" t="s">
        <v>29</v>
      </c>
      <c r="L2372" t="s">
        <v>29</v>
      </c>
      <c r="M2372" t="s">
        <v>29</v>
      </c>
      <c r="N2372">
        <v>22.703163</v>
      </c>
      <c r="O2372">
        <v>113.11035099999999</v>
      </c>
      <c r="P2372" t="s">
        <v>3485</v>
      </c>
      <c r="Q2372" s="3">
        <f>Table1[[#This Row],[Capacity (MW)]]*0.395*8760*10^-6</f>
        <v>1.5916920000000001</v>
      </c>
      <c r="R2372" s="3" cm="1">
        <f t="array" ref="R2372">AVERAGE(VLOOKUP(_xlfn.TEXTSPLIT(Table1[[#This Row],[Fuel (no space after comma)]], ","), FuelList_Final_EF!$A$2:$B$65, 2, FALSE))</f>
        <v>53.06</v>
      </c>
      <c r="S2372" s="3">
        <f>Table1[[#This Row],[Generation (TWh)]]*10^9*VLOOKUP(Table1[[#This Row],[Turbine/Engine Technology]],Technology_HR!$A$2:$B$11,2,FALSE)*10^-6</f>
        <v>12015682.908</v>
      </c>
      <c r="T2372" s="5">
        <f>Table1[[#This Row],[Fuel Consumption (mmBtu)]]*Table1[[#This Row],[Emission Factor (kg CO2/ mmBtu)]]*10^3</f>
        <v>637552135098.47998</v>
      </c>
      <c r="U2372" s="3">
        <f>Table1[[#This Row],[Emissions (g CO2)]]/(Table1[[#This Row],[Generation (TWh)]]*10^9)</f>
        <v>400.54993999999999</v>
      </c>
    </row>
    <row r="2373" spans="1:21" x14ac:dyDescent="0.35">
      <c r="A2373" t="s">
        <v>732</v>
      </c>
      <c r="B2373" t="s">
        <v>3239</v>
      </c>
      <c r="C2373" t="str">
        <f>SUBSTITUTE(Table1[[#This Row],[Fuel]],", ",",")</f>
        <v>fossil gas: natural gas</v>
      </c>
      <c r="D2373" t="s">
        <v>3239</v>
      </c>
      <c r="H2373" t="s">
        <v>3438</v>
      </c>
      <c r="I2373">
        <v>460</v>
      </c>
      <c r="J2373" t="s">
        <v>3451</v>
      </c>
      <c r="K2373" t="s">
        <v>29</v>
      </c>
      <c r="L2373" t="s">
        <v>29</v>
      </c>
      <c r="M2373" t="s">
        <v>29</v>
      </c>
      <c r="N2373">
        <v>22.703163</v>
      </c>
      <c r="O2373">
        <v>113.11035099999999</v>
      </c>
      <c r="P2373" t="s">
        <v>3485</v>
      </c>
      <c r="Q2373" s="3">
        <f>Table1[[#This Row],[Capacity (MW)]]*0.395*8760*10^-6</f>
        <v>1.5916920000000001</v>
      </c>
      <c r="R2373" s="3" cm="1">
        <f t="array" ref="R2373">AVERAGE(VLOOKUP(_xlfn.TEXTSPLIT(Table1[[#This Row],[Fuel (no space after comma)]], ","), FuelList_Final_EF!$A$2:$B$65, 2, FALSE))</f>
        <v>53.06</v>
      </c>
      <c r="S2373" s="3">
        <f>Table1[[#This Row],[Generation (TWh)]]*10^9*VLOOKUP(Table1[[#This Row],[Turbine/Engine Technology]],Technology_HR!$A$2:$B$11,2,FALSE)*10^-6</f>
        <v>12015682.908</v>
      </c>
      <c r="T2373" s="5">
        <f>Table1[[#This Row],[Fuel Consumption (mmBtu)]]*Table1[[#This Row],[Emission Factor (kg CO2/ mmBtu)]]*10^3</f>
        <v>637552135098.47998</v>
      </c>
      <c r="U2373" s="3">
        <f>Table1[[#This Row],[Emissions (g CO2)]]/(Table1[[#This Row],[Generation (TWh)]]*10^9)</f>
        <v>400.54993999999999</v>
      </c>
    </row>
    <row r="2374" spans="1:21" x14ac:dyDescent="0.35">
      <c r="A2374" t="s">
        <v>581</v>
      </c>
      <c r="B2374" t="s">
        <v>3239</v>
      </c>
      <c r="C2374" t="str">
        <f>SUBSTITUTE(Table1[[#This Row],[Fuel]],", ",",")</f>
        <v>fossil gas: natural gas</v>
      </c>
      <c r="D2374" t="s">
        <v>3239</v>
      </c>
      <c r="H2374" t="s">
        <v>3438</v>
      </c>
      <c r="I2374">
        <v>50</v>
      </c>
      <c r="J2374" t="s">
        <v>3446</v>
      </c>
      <c r="K2374">
        <v>2018</v>
      </c>
      <c r="L2374" t="s">
        <v>29</v>
      </c>
      <c r="M2374" t="s">
        <v>29</v>
      </c>
      <c r="N2374">
        <v>22.751708600000001</v>
      </c>
      <c r="O2374">
        <v>113.2048441</v>
      </c>
      <c r="P2374" t="s">
        <v>3485</v>
      </c>
      <c r="Q2374" s="3">
        <f>Table1[[#This Row],[Capacity (MW)]]*0.395*8760*10^-6</f>
        <v>0.17301</v>
      </c>
      <c r="R2374" s="3" cm="1">
        <f t="array" ref="R2374">AVERAGE(VLOOKUP(_xlfn.TEXTSPLIT(Table1[[#This Row],[Fuel (no space after comma)]], ","), FuelList_Final_EF!$A$2:$B$65, 2, FALSE))</f>
        <v>53.06</v>
      </c>
      <c r="S2374" s="3">
        <f>Table1[[#This Row],[Generation (TWh)]]*10^9*VLOOKUP(Table1[[#This Row],[Turbine/Engine Technology]],Technology_HR!$A$2:$B$11,2,FALSE)*10^-6</f>
        <v>1306052.49</v>
      </c>
      <c r="T2374" s="5">
        <f>Table1[[#This Row],[Fuel Consumption (mmBtu)]]*Table1[[#This Row],[Emission Factor (kg CO2/ mmBtu)]]*10^3</f>
        <v>69299145119.400009</v>
      </c>
      <c r="U2374" s="3">
        <f>Table1[[#This Row],[Emissions (g CO2)]]/(Table1[[#This Row],[Generation (TWh)]]*10^9)</f>
        <v>400.54994000000005</v>
      </c>
    </row>
    <row r="2375" spans="1:21" x14ac:dyDescent="0.35">
      <c r="A2375" t="s">
        <v>581</v>
      </c>
      <c r="B2375" t="s">
        <v>3239</v>
      </c>
      <c r="C2375" t="str">
        <f>SUBSTITUTE(Table1[[#This Row],[Fuel]],", ",",")</f>
        <v>fossil gas: natural gas</v>
      </c>
      <c r="D2375" t="s">
        <v>3239</v>
      </c>
      <c r="H2375" t="s">
        <v>3438</v>
      </c>
      <c r="I2375">
        <v>50</v>
      </c>
      <c r="J2375" t="s">
        <v>3446</v>
      </c>
      <c r="K2375">
        <v>2018</v>
      </c>
      <c r="L2375" t="s">
        <v>29</v>
      </c>
      <c r="M2375" t="s">
        <v>29</v>
      </c>
      <c r="N2375">
        <v>22.751708600000001</v>
      </c>
      <c r="O2375">
        <v>113.2048441</v>
      </c>
      <c r="P2375" t="s">
        <v>3485</v>
      </c>
      <c r="Q2375" s="3">
        <f>Table1[[#This Row],[Capacity (MW)]]*0.395*8760*10^-6</f>
        <v>0.17301</v>
      </c>
      <c r="R2375" s="3" cm="1">
        <f t="array" ref="R2375">AVERAGE(VLOOKUP(_xlfn.TEXTSPLIT(Table1[[#This Row],[Fuel (no space after comma)]], ","), FuelList_Final_EF!$A$2:$B$65, 2, FALSE))</f>
        <v>53.06</v>
      </c>
      <c r="S2375" s="3">
        <f>Table1[[#This Row],[Generation (TWh)]]*10^9*VLOOKUP(Table1[[#This Row],[Turbine/Engine Technology]],Technology_HR!$A$2:$B$11,2,FALSE)*10^-6</f>
        <v>1306052.49</v>
      </c>
      <c r="T2375" s="5">
        <f>Table1[[#This Row],[Fuel Consumption (mmBtu)]]*Table1[[#This Row],[Emission Factor (kg CO2/ mmBtu)]]*10^3</f>
        <v>69299145119.400009</v>
      </c>
      <c r="U2375" s="3">
        <f>Table1[[#This Row],[Emissions (g CO2)]]/(Table1[[#This Row],[Generation (TWh)]]*10^9)</f>
        <v>400.54994000000005</v>
      </c>
    </row>
    <row r="2376" spans="1:21" x14ac:dyDescent="0.35">
      <c r="A2376" t="s">
        <v>581</v>
      </c>
      <c r="B2376" t="s">
        <v>3239</v>
      </c>
      <c r="C2376" t="str">
        <f>SUBSTITUTE(Table1[[#This Row],[Fuel]],", ",",")</f>
        <v>fossil gas: natural gas</v>
      </c>
      <c r="D2376" t="s">
        <v>3239</v>
      </c>
      <c r="H2376" t="s">
        <v>3438</v>
      </c>
      <c r="I2376">
        <v>50</v>
      </c>
      <c r="J2376" t="s">
        <v>3446</v>
      </c>
      <c r="K2376">
        <v>2018</v>
      </c>
      <c r="L2376" t="s">
        <v>29</v>
      </c>
      <c r="M2376" t="s">
        <v>29</v>
      </c>
      <c r="N2376">
        <v>22.751708600000001</v>
      </c>
      <c r="O2376">
        <v>113.2048441</v>
      </c>
      <c r="P2376" t="s">
        <v>3485</v>
      </c>
      <c r="Q2376" s="3">
        <f>Table1[[#This Row],[Capacity (MW)]]*0.395*8760*10^-6</f>
        <v>0.17301</v>
      </c>
      <c r="R2376" s="3" cm="1">
        <f t="array" ref="R2376">AVERAGE(VLOOKUP(_xlfn.TEXTSPLIT(Table1[[#This Row],[Fuel (no space after comma)]], ","), FuelList_Final_EF!$A$2:$B$65, 2, FALSE))</f>
        <v>53.06</v>
      </c>
      <c r="S2376" s="3">
        <f>Table1[[#This Row],[Generation (TWh)]]*10^9*VLOOKUP(Table1[[#This Row],[Turbine/Engine Technology]],Technology_HR!$A$2:$B$11,2,FALSE)*10^-6</f>
        <v>1306052.49</v>
      </c>
      <c r="T2376" s="5">
        <f>Table1[[#This Row],[Fuel Consumption (mmBtu)]]*Table1[[#This Row],[Emission Factor (kg CO2/ mmBtu)]]*10^3</f>
        <v>69299145119.400009</v>
      </c>
      <c r="U2376" s="3">
        <f>Table1[[#This Row],[Emissions (g CO2)]]/(Table1[[#This Row],[Generation (TWh)]]*10^9)</f>
        <v>400.54994000000005</v>
      </c>
    </row>
    <row r="2377" spans="1:21" x14ac:dyDescent="0.35">
      <c r="A2377" t="s">
        <v>733</v>
      </c>
      <c r="B2377" t="s">
        <v>3239</v>
      </c>
      <c r="C2377" t="str">
        <f>SUBSTITUTE(Table1[[#This Row],[Fuel]],", ",",")</f>
        <v>fossil gas: natural gas</v>
      </c>
      <c r="D2377" t="s">
        <v>3239</v>
      </c>
      <c r="H2377" t="s">
        <v>3438</v>
      </c>
      <c r="I2377">
        <v>500</v>
      </c>
      <c r="J2377" t="s">
        <v>3447</v>
      </c>
      <c r="K2377" t="s">
        <v>29</v>
      </c>
      <c r="L2377" t="s">
        <v>29</v>
      </c>
      <c r="M2377" t="s">
        <v>29</v>
      </c>
      <c r="N2377">
        <v>22.751708600000001</v>
      </c>
      <c r="O2377">
        <v>113.2048441</v>
      </c>
      <c r="P2377" t="s">
        <v>3485</v>
      </c>
      <c r="Q2377" s="3">
        <f>Table1[[#This Row],[Capacity (MW)]]*0.395*8760*10^-6</f>
        <v>1.7301</v>
      </c>
      <c r="R2377" s="3" cm="1">
        <f t="array" ref="R2377">AVERAGE(VLOOKUP(_xlfn.TEXTSPLIT(Table1[[#This Row],[Fuel (no space after comma)]], ","), FuelList_Final_EF!$A$2:$B$65, 2, FALSE))</f>
        <v>53.06</v>
      </c>
      <c r="S2377" s="3">
        <f>Table1[[#This Row],[Generation (TWh)]]*10^9*VLOOKUP(Table1[[#This Row],[Turbine/Engine Technology]],Technology_HR!$A$2:$B$11,2,FALSE)*10^-6</f>
        <v>13060524.899999999</v>
      </c>
      <c r="T2377" s="5">
        <f>Table1[[#This Row],[Fuel Consumption (mmBtu)]]*Table1[[#This Row],[Emission Factor (kg CO2/ mmBtu)]]*10^3</f>
        <v>692991451194</v>
      </c>
      <c r="U2377" s="3">
        <f>Table1[[#This Row],[Emissions (g CO2)]]/(Table1[[#This Row],[Generation (TWh)]]*10^9)</f>
        <v>400.54993999999999</v>
      </c>
    </row>
    <row r="2378" spans="1:21" x14ac:dyDescent="0.35">
      <c r="A2378" t="s">
        <v>734</v>
      </c>
      <c r="B2378" t="s">
        <v>3274</v>
      </c>
      <c r="C2378" t="str">
        <f>SUBSTITUTE(Table1[[#This Row],[Fuel]],", ",",")</f>
        <v>industrial by-product: blast furnace gas</v>
      </c>
      <c r="D2378" t="s">
        <v>3274</v>
      </c>
      <c r="H2378" t="s">
        <v>3440</v>
      </c>
      <c r="I2378">
        <v>50</v>
      </c>
      <c r="J2378" t="s">
        <v>3446</v>
      </c>
      <c r="K2378">
        <v>2024</v>
      </c>
      <c r="L2378" t="s">
        <v>29</v>
      </c>
      <c r="M2378" t="s">
        <v>29</v>
      </c>
      <c r="N2378">
        <v>29.3957482</v>
      </c>
      <c r="O2378">
        <v>103.54258299999999</v>
      </c>
      <c r="P2378" t="s">
        <v>3485</v>
      </c>
      <c r="Q2378" s="3">
        <f>Table1[[#This Row],[Capacity (MW)]]*0.395*8760*10^-6</f>
        <v>0.17301</v>
      </c>
      <c r="R2378" s="3" cm="1">
        <f t="array" ref="R2378">AVERAGE(VLOOKUP(_xlfn.TEXTSPLIT(Table1[[#This Row],[Fuel (no space after comma)]], ","), FuelList_Final_EF!$A$2:$B$65, 2, FALSE))</f>
        <v>274.32</v>
      </c>
      <c r="S2378" s="3">
        <f>Table1[[#This Row],[Generation (TWh)]]*10^9*VLOOKUP(Table1[[#This Row],[Turbine/Engine Technology]],Technology_HR!$A$2:$B$11,2,FALSE)*10^-6</f>
        <v>1779407.8499999999</v>
      </c>
      <c r="T2378" s="5">
        <f>Table1[[#This Row],[Fuel Consumption (mmBtu)]]*Table1[[#This Row],[Emission Factor (kg CO2/ mmBtu)]]*10^3</f>
        <v>488127161411.99994</v>
      </c>
      <c r="U2378" s="3">
        <f>Table1[[#This Row],[Emissions (g CO2)]]/(Table1[[#This Row],[Generation (TWh)]]*10^9)</f>
        <v>2821.3811999999998</v>
      </c>
    </row>
    <row r="2379" spans="1:21" x14ac:dyDescent="0.35">
      <c r="A2379" t="s">
        <v>472</v>
      </c>
      <c r="B2379" t="s">
        <v>3239</v>
      </c>
      <c r="C2379" t="str">
        <f>SUBSTITUTE(Table1[[#This Row],[Fuel]],", ",",")</f>
        <v>fossil gas: natural gas</v>
      </c>
      <c r="D2379" t="s">
        <v>3239</v>
      </c>
      <c r="H2379" t="s">
        <v>3438</v>
      </c>
      <c r="I2379">
        <v>70</v>
      </c>
      <c r="J2379" t="s">
        <v>3446</v>
      </c>
      <c r="K2379">
        <v>2023</v>
      </c>
      <c r="L2379" t="s">
        <v>29</v>
      </c>
      <c r="M2379" t="s">
        <v>29</v>
      </c>
      <c r="N2379">
        <v>31.075493000000002</v>
      </c>
      <c r="O2379">
        <v>104.353167</v>
      </c>
      <c r="P2379" t="s">
        <v>3485</v>
      </c>
      <c r="Q2379" s="3">
        <f>Table1[[#This Row],[Capacity (MW)]]*0.395*8760*10^-6</f>
        <v>0.24221400000000001</v>
      </c>
      <c r="R2379" s="3" cm="1">
        <f t="array" ref="R2379">AVERAGE(VLOOKUP(_xlfn.TEXTSPLIT(Table1[[#This Row],[Fuel (no space after comma)]], ","), FuelList_Final_EF!$A$2:$B$65, 2, FALSE))</f>
        <v>53.06</v>
      </c>
      <c r="S2379" s="3">
        <f>Table1[[#This Row],[Generation (TWh)]]*10^9*VLOOKUP(Table1[[#This Row],[Turbine/Engine Technology]],Technology_HR!$A$2:$B$11,2,FALSE)*10^-6</f>
        <v>1828473.486</v>
      </c>
      <c r="T2379" s="5">
        <f>Table1[[#This Row],[Fuel Consumption (mmBtu)]]*Table1[[#This Row],[Emission Factor (kg CO2/ mmBtu)]]*10^3</f>
        <v>97018803167.160004</v>
      </c>
      <c r="U2379" s="3">
        <f>Table1[[#This Row],[Emissions (g CO2)]]/(Table1[[#This Row],[Generation (TWh)]]*10^9)</f>
        <v>400.54993999999999</v>
      </c>
    </row>
    <row r="2380" spans="1:21" x14ac:dyDescent="0.35">
      <c r="A2380" t="s">
        <v>735</v>
      </c>
      <c r="B2380" t="s">
        <v>3239</v>
      </c>
      <c r="C2380" t="str">
        <f>SUBSTITUTE(Table1[[#This Row],[Fuel]],", ",",")</f>
        <v>fossil gas: natural gas</v>
      </c>
      <c r="D2380" t="s">
        <v>3239</v>
      </c>
      <c r="H2380" t="s">
        <v>3438</v>
      </c>
      <c r="I2380">
        <v>700</v>
      </c>
      <c r="J2380" t="s">
        <v>3449</v>
      </c>
      <c r="K2380">
        <v>2025</v>
      </c>
      <c r="L2380" t="s">
        <v>29</v>
      </c>
      <c r="M2380" t="s">
        <v>29</v>
      </c>
      <c r="N2380">
        <v>30.858185200000001</v>
      </c>
      <c r="O2380">
        <v>104.6199854</v>
      </c>
      <c r="P2380" t="s">
        <v>3485</v>
      </c>
      <c r="Q2380" s="3">
        <f>Table1[[#This Row],[Capacity (MW)]]*0.395*8760*10^-6</f>
        <v>2.4221399999999997</v>
      </c>
      <c r="R2380" s="3" cm="1">
        <f t="array" ref="R2380">AVERAGE(VLOOKUP(_xlfn.TEXTSPLIT(Table1[[#This Row],[Fuel (no space after comma)]], ","), FuelList_Final_EF!$A$2:$B$65, 2, FALSE))</f>
        <v>53.06</v>
      </c>
      <c r="S2380" s="3">
        <f>Table1[[#This Row],[Generation (TWh)]]*10^9*VLOOKUP(Table1[[#This Row],[Turbine/Engine Technology]],Technology_HR!$A$2:$B$11,2,FALSE)*10^-6</f>
        <v>18284734.859999996</v>
      </c>
      <c r="T2380" s="5">
        <f>Table1[[#This Row],[Fuel Consumption (mmBtu)]]*Table1[[#This Row],[Emission Factor (kg CO2/ mmBtu)]]*10^3</f>
        <v>970188031671.59985</v>
      </c>
      <c r="U2380" s="3">
        <f>Table1[[#This Row],[Emissions (g CO2)]]/(Table1[[#This Row],[Generation (TWh)]]*10^9)</f>
        <v>400.54993999999999</v>
      </c>
    </row>
    <row r="2381" spans="1:21" x14ac:dyDescent="0.35">
      <c r="A2381" t="s">
        <v>735</v>
      </c>
      <c r="B2381" t="s">
        <v>3239</v>
      </c>
      <c r="C2381" t="str">
        <f>SUBSTITUTE(Table1[[#This Row],[Fuel]],", ",",")</f>
        <v>fossil gas: natural gas</v>
      </c>
      <c r="D2381" t="s">
        <v>3239</v>
      </c>
      <c r="H2381" t="s">
        <v>3438</v>
      </c>
      <c r="I2381">
        <v>700</v>
      </c>
      <c r="J2381" t="s">
        <v>3449</v>
      </c>
      <c r="K2381">
        <v>2025</v>
      </c>
      <c r="L2381" t="s">
        <v>29</v>
      </c>
      <c r="M2381" t="s">
        <v>29</v>
      </c>
      <c r="N2381">
        <v>30.858185200000001</v>
      </c>
      <c r="O2381">
        <v>104.6199854</v>
      </c>
      <c r="P2381" t="s">
        <v>3485</v>
      </c>
      <c r="Q2381" s="3">
        <f>Table1[[#This Row],[Capacity (MW)]]*0.395*8760*10^-6</f>
        <v>2.4221399999999997</v>
      </c>
      <c r="R2381" s="3" cm="1">
        <f t="array" ref="R2381">AVERAGE(VLOOKUP(_xlfn.TEXTSPLIT(Table1[[#This Row],[Fuel (no space after comma)]], ","), FuelList_Final_EF!$A$2:$B$65, 2, FALSE))</f>
        <v>53.06</v>
      </c>
      <c r="S2381" s="3">
        <f>Table1[[#This Row],[Generation (TWh)]]*10^9*VLOOKUP(Table1[[#This Row],[Turbine/Engine Technology]],Technology_HR!$A$2:$B$11,2,FALSE)*10^-6</f>
        <v>18284734.859999996</v>
      </c>
      <c r="T2381" s="5">
        <f>Table1[[#This Row],[Fuel Consumption (mmBtu)]]*Table1[[#This Row],[Emission Factor (kg CO2/ mmBtu)]]*10^3</f>
        <v>970188031671.59985</v>
      </c>
      <c r="U2381" s="3">
        <f>Table1[[#This Row],[Emissions (g CO2)]]/(Table1[[#This Row],[Generation (TWh)]]*10^9)</f>
        <v>400.54993999999999</v>
      </c>
    </row>
    <row r="2382" spans="1:21" x14ac:dyDescent="0.35">
      <c r="A2382" t="s">
        <v>735</v>
      </c>
      <c r="B2382" t="s">
        <v>3239</v>
      </c>
      <c r="C2382" t="str">
        <f>SUBSTITUTE(Table1[[#This Row],[Fuel]],", ",",")</f>
        <v>fossil gas: natural gas</v>
      </c>
      <c r="D2382" t="s">
        <v>3239</v>
      </c>
      <c r="H2382" t="s">
        <v>3438</v>
      </c>
      <c r="I2382">
        <v>700</v>
      </c>
      <c r="J2382" t="s">
        <v>3450</v>
      </c>
      <c r="K2382" t="s">
        <v>29</v>
      </c>
      <c r="L2382" t="s">
        <v>29</v>
      </c>
      <c r="M2382" t="s">
        <v>29</v>
      </c>
      <c r="N2382">
        <v>30.858185200000001</v>
      </c>
      <c r="O2382">
        <v>104.6199854</v>
      </c>
      <c r="P2382" t="s">
        <v>3485</v>
      </c>
      <c r="Q2382" s="3">
        <f>Table1[[#This Row],[Capacity (MW)]]*0.395*8760*10^-6</f>
        <v>2.4221399999999997</v>
      </c>
      <c r="R2382" s="3" cm="1">
        <f t="array" ref="R2382">AVERAGE(VLOOKUP(_xlfn.TEXTSPLIT(Table1[[#This Row],[Fuel (no space after comma)]], ","), FuelList_Final_EF!$A$2:$B$65, 2, FALSE))</f>
        <v>53.06</v>
      </c>
      <c r="S2382" s="3">
        <f>Table1[[#This Row],[Generation (TWh)]]*10^9*VLOOKUP(Table1[[#This Row],[Turbine/Engine Technology]],Technology_HR!$A$2:$B$11,2,FALSE)*10^-6</f>
        <v>18284734.859999996</v>
      </c>
      <c r="T2382" s="5">
        <f>Table1[[#This Row],[Fuel Consumption (mmBtu)]]*Table1[[#This Row],[Emission Factor (kg CO2/ mmBtu)]]*10^3</f>
        <v>970188031671.59985</v>
      </c>
      <c r="U2382" s="3">
        <f>Table1[[#This Row],[Emissions (g CO2)]]/(Table1[[#This Row],[Generation (TWh)]]*10^9)</f>
        <v>400.54993999999999</v>
      </c>
    </row>
    <row r="2383" spans="1:21" x14ac:dyDescent="0.35">
      <c r="A2383" t="s">
        <v>735</v>
      </c>
      <c r="B2383" t="s">
        <v>3239</v>
      </c>
      <c r="C2383" t="str">
        <f>SUBSTITUTE(Table1[[#This Row],[Fuel]],", ",",")</f>
        <v>fossil gas: natural gas</v>
      </c>
      <c r="D2383" t="s">
        <v>3239</v>
      </c>
      <c r="H2383" t="s">
        <v>3438</v>
      </c>
      <c r="I2383">
        <v>700</v>
      </c>
      <c r="J2383" t="s">
        <v>3450</v>
      </c>
      <c r="K2383" t="s">
        <v>29</v>
      </c>
      <c r="L2383" t="s">
        <v>29</v>
      </c>
      <c r="M2383" t="s">
        <v>29</v>
      </c>
      <c r="N2383">
        <v>30.858185200000001</v>
      </c>
      <c r="O2383">
        <v>104.6199854</v>
      </c>
      <c r="P2383" t="s">
        <v>3485</v>
      </c>
      <c r="Q2383" s="3">
        <f>Table1[[#This Row],[Capacity (MW)]]*0.395*8760*10^-6</f>
        <v>2.4221399999999997</v>
      </c>
      <c r="R2383" s="3" cm="1">
        <f t="array" ref="R2383">AVERAGE(VLOOKUP(_xlfn.TEXTSPLIT(Table1[[#This Row],[Fuel (no space after comma)]], ","), FuelList_Final_EF!$A$2:$B$65, 2, FALSE))</f>
        <v>53.06</v>
      </c>
      <c r="S2383" s="3">
        <f>Table1[[#This Row],[Generation (TWh)]]*10^9*VLOOKUP(Table1[[#This Row],[Turbine/Engine Technology]],Technology_HR!$A$2:$B$11,2,FALSE)*10^-6</f>
        <v>18284734.859999996</v>
      </c>
      <c r="T2383" s="5">
        <f>Table1[[#This Row],[Fuel Consumption (mmBtu)]]*Table1[[#This Row],[Emission Factor (kg CO2/ mmBtu)]]*10^3</f>
        <v>970188031671.59985</v>
      </c>
      <c r="U2383" s="3">
        <f>Table1[[#This Row],[Emissions (g CO2)]]/(Table1[[#This Row],[Generation (TWh)]]*10^9)</f>
        <v>400.54993999999999</v>
      </c>
    </row>
    <row r="2384" spans="1:21" x14ac:dyDescent="0.35">
      <c r="A2384" t="s">
        <v>735</v>
      </c>
      <c r="B2384" t="s">
        <v>3239</v>
      </c>
      <c r="C2384" t="str">
        <f>SUBSTITUTE(Table1[[#This Row],[Fuel]],", ",",")</f>
        <v>fossil gas: natural gas</v>
      </c>
      <c r="D2384" t="s">
        <v>3239</v>
      </c>
      <c r="H2384" t="s">
        <v>3438</v>
      </c>
      <c r="I2384">
        <v>700</v>
      </c>
      <c r="J2384" t="s">
        <v>3446</v>
      </c>
      <c r="K2384">
        <v>2024</v>
      </c>
      <c r="L2384" t="s">
        <v>29</v>
      </c>
      <c r="M2384" t="s">
        <v>29</v>
      </c>
      <c r="N2384">
        <v>32.394867300000001</v>
      </c>
      <c r="O2384">
        <v>105.6679683</v>
      </c>
      <c r="P2384" t="s">
        <v>3485</v>
      </c>
      <c r="Q2384" s="3">
        <f>Table1[[#This Row],[Capacity (MW)]]*0.395*8760*10^-6</f>
        <v>2.4221399999999997</v>
      </c>
      <c r="R2384" s="3" cm="1">
        <f t="array" ref="R2384">AVERAGE(VLOOKUP(_xlfn.TEXTSPLIT(Table1[[#This Row],[Fuel (no space after comma)]], ","), FuelList_Final_EF!$A$2:$B$65, 2, FALSE))</f>
        <v>53.06</v>
      </c>
      <c r="S2384" s="3">
        <f>Table1[[#This Row],[Generation (TWh)]]*10^9*VLOOKUP(Table1[[#This Row],[Turbine/Engine Technology]],Technology_HR!$A$2:$B$11,2,FALSE)*10^-6</f>
        <v>18284734.859999996</v>
      </c>
      <c r="T2384" s="5">
        <f>Table1[[#This Row],[Fuel Consumption (mmBtu)]]*Table1[[#This Row],[Emission Factor (kg CO2/ mmBtu)]]*10^3</f>
        <v>970188031671.59985</v>
      </c>
      <c r="U2384" s="3">
        <f>Table1[[#This Row],[Emissions (g CO2)]]/(Table1[[#This Row],[Generation (TWh)]]*10^9)</f>
        <v>400.54993999999999</v>
      </c>
    </row>
    <row r="2385" spans="1:21" x14ac:dyDescent="0.35">
      <c r="A2385" t="s">
        <v>735</v>
      </c>
      <c r="B2385" t="s">
        <v>3239</v>
      </c>
      <c r="C2385" t="str">
        <f>SUBSTITUTE(Table1[[#This Row],[Fuel]],", ",",")</f>
        <v>fossil gas: natural gas</v>
      </c>
      <c r="D2385" t="s">
        <v>3239</v>
      </c>
      <c r="H2385" t="s">
        <v>3438</v>
      </c>
      <c r="I2385">
        <v>700</v>
      </c>
      <c r="J2385" t="s">
        <v>3446</v>
      </c>
      <c r="K2385">
        <v>2024</v>
      </c>
      <c r="L2385" t="s">
        <v>29</v>
      </c>
      <c r="M2385" t="s">
        <v>29</v>
      </c>
      <c r="N2385">
        <v>32.394867300000001</v>
      </c>
      <c r="O2385">
        <v>105.6679683</v>
      </c>
      <c r="P2385" t="s">
        <v>3485</v>
      </c>
      <c r="Q2385" s="3">
        <f>Table1[[#This Row],[Capacity (MW)]]*0.395*8760*10^-6</f>
        <v>2.4221399999999997</v>
      </c>
      <c r="R2385" s="3" cm="1">
        <f t="array" ref="R2385">AVERAGE(VLOOKUP(_xlfn.TEXTSPLIT(Table1[[#This Row],[Fuel (no space after comma)]], ","), FuelList_Final_EF!$A$2:$B$65, 2, FALSE))</f>
        <v>53.06</v>
      </c>
      <c r="S2385" s="3">
        <f>Table1[[#This Row],[Generation (TWh)]]*10^9*VLOOKUP(Table1[[#This Row],[Turbine/Engine Technology]],Technology_HR!$A$2:$B$11,2,FALSE)*10^-6</f>
        <v>18284734.859999996</v>
      </c>
      <c r="T2385" s="5">
        <f>Table1[[#This Row],[Fuel Consumption (mmBtu)]]*Table1[[#This Row],[Emission Factor (kg CO2/ mmBtu)]]*10^3</f>
        <v>970188031671.59985</v>
      </c>
      <c r="U2385" s="3">
        <f>Table1[[#This Row],[Emissions (g CO2)]]/(Table1[[#This Row],[Generation (TWh)]]*10^9)</f>
        <v>400.54993999999999</v>
      </c>
    </row>
    <row r="2386" spans="1:21" x14ac:dyDescent="0.35">
      <c r="A2386" t="s">
        <v>616</v>
      </c>
      <c r="B2386" t="s">
        <v>3239</v>
      </c>
      <c r="C2386" t="str">
        <f>SUBSTITUTE(Table1[[#This Row],[Fuel]],", ",",")</f>
        <v>fossil gas: natural gas</v>
      </c>
      <c r="D2386" t="s">
        <v>3239</v>
      </c>
      <c r="H2386" t="s">
        <v>3438</v>
      </c>
      <c r="I2386">
        <v>700</v>
      </c>
      <c r="J2386" t="s">
        <v>3444</v>
      </c>
      <c r="K2386" t="s">
        <v>29</v>
      </c>
      <c r="L2386" t="s">
        <v>29</v>
      </c>
      <c r="M2386" t="s">
        <v>29</v>
      </c>
      <c r="N2386">
        <v>30.347363000000001</v>
      </c>
      <c r="O2386">
        <v>106.300622</v>
      </c>
      <c r="P2386" t="s">
        <v>3485</v>
      </c>
      <c r="Q2386" s="3">
        <f>Table1[[#This Row],[Capacity (MW)]]*0.395*8760*10^-6</f>
        <v>2.4221399999999997</v>
      </c>
      <c r="R2386" s="3" cm="1">
        <f t="array" ref="R2386">AVERAGE(VLOOKUP(_xlfn.TEXTSPLIT(Table1[[#This Row],[Fuel (no space after comma)]], ","), FuelList_Final_EF!$A$2:$B$65, 2, FALSE))</f>
        <v>53.06</v>
      </c>
      <c r="S2386" s="3">
        <f>Table1[[#This Row],[Generation (TWh)]]*10^9*VLOOKUP(Table1[[#This Row],[Turbine/Engine Technology]],Technology_HR!$A$2:$B$11,2,FALSE)*10^-6</f>
        <v>18284734.859999996</v>
      </c>
      <c r="T2386" s="5">
        <f>Table1[[#This Row],[Fuel Consumption (mmBtu)]]*Table1[[#This Row],[Emission Factor (kg CO2/ mmBtu)]]*10^3</f>
        <v>970188031671.59985</v>
      </c>
      <c r="U2386" s="3">
        <f>Table1[[#This Row],[Emissions (g CO2)]]/(Table1[[#This Row],[Generation (TWh)]]*10^9)</f>
        <v>400.54993999999999</v>
      </c>
    </row>
    <row r="2387" spans="1:21" x14ac:dyDescent="0.35">
      <c r="A2387" t="s">
        <v>616</v>
      </c>
      <c r="B2387" t="s">
        <v>3239</v>
      </c>
      <c r="C2387" t="str">
        <f>SUBSTITUTE(Table1[[#This Row],[Fuel]],", ",",")</f>
        <v>fossil gas: natural gas</v>
      </c>
      <c r="D2387" t="s">
        <v>3239</v>
      </c>
      <c r="H2387" t="s">
        <v>3438</v>
      </c>
      <c r="I2387">
        <v>700</v>
      </c>
      <c r="J2387" t="s">
        <v>3444</v>
      </c>
      <c r="K2387" t="s">
        <v>29</v>
      </c>
      <c r="L2387" t="s">
        <v>29</v>
      </c>
      <c r="M2387" t="s">
        <v>29</v>
      </c>
      <c r="N2387">
        <v>30.347363000000001</v>
      </c>
      <c r="O2387">
        <v>106.300622</v>
      </c>
      <c r="P2387" t="s">
        <v>3485</v>
      </c>
      <c r="Q2387" s="3">
        <f>Table1[[#This Row],[Capacity (MW)]]*0.395*8760*10^-6</f>
        <v>2.4221399999999997</v>
      </c>
      <c r="R2387" s="3" cm="1">
        <f t="array" ref="R2387">AVERAGE(VLOOKUP(_xlfn.TEXTSPLIT(Table1[[#This Row],[Fuel (no space after comma)]], ","), FuelList_Final_EF!$A$2:$B$65, 2, FALSE))</f>
        <v>53.06</v>
      </c>
      <c r="S2387" s="3">
        <f>Table1[[#This Row],[Generation (TWh)]]*10^9*VLOOKUP(Table1[[#This Row],[Turbine/Engine Technology]],Technology_HR!$A$2:$B$11,2,FALSE)*10^-6</f>
        <v>18284734.859999996</v>
      </c>
      <c r="T2387" s="5">
        <f>Table1[[#This Row],[Fuel Consumption (mmBtu)]]*Table1[[#This Row],[Emission Factor (kg CO2/ mmBtu)]]*10^3</f>
        <v>970188031671.59985</v>
      </c>
      <c r="U2387" s="3">
        <f>Table1[[#This Row],[Emissions (g CO2)]]/(Table1[[#This Row],[Generation (TWh)]]*10^9)</f>
        <v>400.54993999999999</v>
      </c>
    </row>
    <row r="2388" spans="1:21" x14ac:dyDescent="0.35">
      <c r="A2388" t="s">
        <v>461</v>
      </c>
      <c r="B2388" t="s">
        <v>3239</v>
      </c>
      <c r="C2388" t="str">
        <f>SUBSTITUTE(Table1[[#This Row],[Fuel]],", ",",")</f>
        <v>fossil gas: natural gas</v>
      </c>
      <c r="D2388" t="s">
        <v>3239</v>
      </c>
      <c r="H2388" t="s">
        <v>3438</v>
      </c>
      <c r="I2388">
        <v>350</v>
      </c>
      <c r="J2388" t="s">
        <v>3446</v>
      </c>
      <c r="K2388">
        <v>2015</v>
      </c>
      <c r="L2388" t="s">
        <v>29</v>
      </c>
      <c r="M2388" t="s">
        <v>29</v>
      </c>
      <c r="N2388">
        <v>31.114961999999998</v>
      </c>
      <c r="O2388">
        <v>107.484887</v>
      </c>
      <c r="P2388" t="s">
        <v>3485</v>
      </c>
      <c r="Q2388" s="3">
        <f>Table1[[#This Row],[Capacity (MW)]]*0.395*8760*10^-6</f>
        <v>1.2110699999999999</v>
      </c>
      <c r="R2388" s="3" cm="1">
        <f t="array" ref="R2388">AVERAGE(VLOOKUP(_xlfn.TEXTSPLIT(Table1[[#This Row],[Fuel (no space after comma)]], ","), FuelList_Final_EF!$A$2:$B$65, 2, FALSE))</f>
        <v>53.06</v>
      </c>
      <c r="S2388" s="3">
        <f>Table1[[#This Row],[Generation (TWh)]]*10^9*VLOOKUP(Table1[[#This Row],[Turbine/Engine Technology]],Technology_HR!$A$2:$B$11,2,FALSE)*10^-6</f>
        <v>9142367.4299999978</v>
      </c>
      <c r="T2388" s="5">
        <f>Table1[[#This Row],[Fuel Consumption (mmBtu)]]*Table1[[#This Row],[Emission Factor (kg CO2/ mmBtu)]]*10^3</f>
        <v>485094015835.79993</v>
      </c>
      <c r="U2388" s="3">
        <f>Table1[[#This Row],[Emissions (g CO2)]]/(Table1[[#This Row],[Generation (TWh)]]*10^9)</f>
        <v>400.54993999999999</v>
      </c>
    </row>
    <row r="2389" spans="1:21" x14ac:dyDescent="0.35">
      <c r="A2389" t="s">
        <v>461</v>
      </c>
      <c r="B2389" t="s">
        <v>3239</v>
      </c>
      <c r="C2389" t="str">
        <f>SUBSTITUTE(Table1[[#This Row],[Fuel]],", ",",")</f>
        <v>fossil gas: natural gas</v>
      </c>
      <c r="D2389" t="s">
        <v>3239</v>
      </c>
      <c r="H2389" t="s">
        <v>3438</v>
      </c>
      <c r="I2389">
        <v>350</v>
      </c>
      <c r="J2389" t="s">
        <v>3446</v>
      </c>
      <c r="K2389">
        <v>2015</v>
      </c>
      <c r="L2389" t="s">
        <v>29</v>
      </c>
      <c r="M2389" t="s">
        <v>29</v>
      </c>
      <c r="N2389">
        <v>31.114961999999998</v>
      </c>
      <c r="O2389">
        <v>107.484887</v>
      </c>
      <c r="P2389" t="s">
        <v>3485</v>
      </c>
      <c r="Q2389" s="3">
        <f>Table1[[#This Row],[Capacity (MW)]]*0.395*8760*10^-6</f>
        <v>1.2110699999999999</v>
      </c>
      <c r="R2389" s="3" cm="1">
        <f t="array" ref="R2389">AVERAGE(VLOOKUP(_xlfn.TEXTSPLIT(Table1[[#This Row],[Fuel (no space after comma)]], ","), FuelList_Final_EF!$A$2:$B$65, 2, FALSE))</f>
        <v>53.06</v>
      </c>
      <c r="S2389" s="3">
        <f>Table1[[#This Row],[Generation (TWh)]]*10^9*VLOOKUP(Table1[[#This Row],[Turbine/Engine Technology]],Technology_HR!$A$2:$B$11,2,FALSE)*10^-6</f>
        <v>9142367.4299999978</v>
      </c>
      <c r="T2389" s="5">
        <f>Table1[[#This Row],[Fuel Consumption (mmBtu)]]*Table1[[#This Row],[Emission Factor (kg CO2/ mmBtu)]]*10^3</f>
        <v>485094015835.79993</v>
      </c>
      <c r="U2389" s="3">
        <f>Table1[[#This Row],[Emissions (g CO2)]]/(Table1[[#This Row],[Generation (TWh)]]*10^9)</f>
        <v>400.54993999999999</v>
      </c>
    </row>
    <row r="2390" spans="1:21" x14ac:dyDescent="0.35">
      <c r="A2390" t="s">
        <v>461</v>
      </c>
      <c r="B2390" t="s">
        <v>3239</v>
      </c>
      <c r="C2390" t="str">
        <f>SUBSTITUTE(Table1[[#This Row],[Fuel]],", ",",")</f>
        <v>fossil gas: natural gas</v>
      </c>
      <c r="D2390" t="s">
        <v>3239</v>
      </c>
      <c r="H2390" t="s">
        <v>3438</v>
      </c>
      <c r="I2390">
        <v>741.2</v>
      </c>
      <c r="J2390" t="s">
        <v>3449</v>
      </c>
      <c r="K2390">
        <v>2025</v>
      </c>
      <c r="L2390" t="s">
        <v>29</v>
      </c>
      <c r="M2390" t="s">
        <v>29</v>
      </c>
      <c r="N2390">
        <v>31.114961999999998</v>
      </c>
      <c r="O2390">
        <v>107.484887</v>
      </c>
      <c r="P2390" t="s">
        <v>3485</v>
      </c>
      <c r="Q2390" s="3">
        <f>Table1[[#This Row],[Capacity (MW)]]*0.395*8760*10^-6</f>
        <v>2.5647002400000005</v>
      </c>
      <c r="R2390" s="3" cm="1">
        <f t="array" ref="R2390">AVERAGE(VLOOKUP(_xlfn.TEXTSPLIT(Table1[[#This Row],[Fuel (no space after comma)]], ","), FuelList_Final_EF!$A$2:$B$65, 2, FALSE))</f>
        <v>53.06</v>
      </c>
      <c r="S2390" s="3">
        <f>Table1[[#This Row],[Generation (TWh)]]*10^9*VLOOKUP(Table1[[#This Row],[Turbine/Engine Technology]],Technology_HR!$A$2:$B$11,2,FALSE)*10^-6</f>
        <v>19360922.111760002</v>
      </c>
      <c r="T2390" s="5">
        <f>Table1[[#This Row],[Fuel Consumption (mmBtu)]]*Table1[[#This Row],[Emission Factor (kg CO2/ mmBtu)]]*10^3</f>
        <v>1027290527249.9857</v>
      </c>
      <c r="U2390" s="3">
        <f>Table1[[#This Row],[Emissions (g CO2)]]/(Table1[[#This Row],[Generation (TWh)]]*10^9)</f>
        <v>400.54993999999999</v>
      </c>
    </row>
    <row r="2391" spans="1:21" x14ac:dyDescent="0.35">
      <c r="A2391" t="s">
        <v>461</v>
      </c>
      <c r="B2391" t="s">
        <v>3239</v>
      </c>
      <c r="C2391" t="str">
        <f>SUBSTITUTE(Table1[[#This Row],[Fuel]],", ",",")</f>
        <v>fossil gas: natural gas</v>
      </c>
      <c r="D2391" t="s">
        <v>3239</v>
      </c>
      <c r="H2391" t="s">
        <v>3438</v>
      </c>
      <c r="I2391">
        <v>741.2</v>
      </c>
      <c r="J2391" t="s">
        <v>3449</v>
      </c>
      <c r="K2391">
        <v>2025</v>
      </c>
      <c r="L2391" t="s">
        <v>29</v>
      </c>
      <c r="M2391" t="s">
        <v>29</v>
      </c>
      <c r="N2391">
        <v>31.114961999999998</v>
      </c>
      <c r="O2391">
        <v>107.484887</v>
      </c>
      <c r="P2391" t="s">
        <v>3485</v>
      </c>
      <c r="Q2391" s="3">
        <f>Table1[[#This Row],[Capacity (MW)]]*0.395*8760*10^-6</f>
        <v>2.5647002400000005</v>
      </c>
      <c r="R2391" s="3" cm="1">
        <f t="array" ref="R2391">AVERAGE(VLOOKUP(_xlfn.TEXTSPLIT(Table1[[#This Row],[Fuel (no space after comma)]], ","), FuelList_Final_EF!$A$2:$B$65, 2, FALSE))</f>
        <v>53.06</v>
      </c>
      <c r="S2391" s="3">
        <f>Table1[[#This Row],[Generation (TWh)]]*10^9*VLOOKUP(Table1[[#This Row],[Turbine/Engine Technology]],Technology_HR!$A$2:$B$11,2,FALSE)*10^-6</f>
        <v>19360922.111760002</v>
      </c>
      <c r="T2391" s="5">
        <f>Table1[[#This Row],[Fuel Consumption (mmBtu)]]*Table1[[#This Row],[Emission Factor (kg CO2/ mmBtu)]]*10^3</f>
        <v>1027290527249.9857</v>
      </c>
      <c r="U2391" s="3">
        <f>Table1[[#This Row],[Emissions (g CO2)]]/(Table1[[#This Row],[Generation (TWh)]]*10^9)</f>
        <v>400.54993999999999</v>
      </c>
    </row>
    <row r="2392" spans="1:21" x14ac:dyDescent="0.35">
      <c r="A2392" t="s">
        <v>461</v>
      </c>
      <c r="B2392" t="s">
        <v>3239</v>
      </c>
      <c r="C2392" t="str">
        <f>SUBSTITUTE(Table1[[#This Row],[Fuel]],", ",",")</f>
        <v>fossil gas: natural gas</v>
      </c>
      <c r="D2392" t="s">
        <v>3239</v>
      </c>
      <c r="H2392" t="s">
        <v>3438</v>
      </c>
      <c r="I2392">
        <v>740</v>
      </c>
      <c r="J2392" t="s">
        <v>3446</v>
      </c>
      <c r="K2392">
        <v>2024</v>
      </c>
      <c r="L2392" t="s">
        <v>29</v>
      </c>
      <c r="M2392" t="s">
        <v>29</v>
      </c>
      <c r="N2392">
        <v>30.078213999999999</v>
      </c>
      <c r="O2392">
        <v>105.423753</v>
      </c>
      <c r="P2392" t="s">
        <v>3485</v>
      </c>
      <c r="Q2392" s="3">
        <f>Table1[[#This Row],[Capacity (MW)]]*0.395*8760*10^-6</f>
        <v>2.5605479999999998</v>
      </c>
      <c r="R2392" s="3" cm="1">
        <f t="array" ref="R2392">AVERAGE(VLOOKUP(_xlfn.TEXTSPLIT(Table1[[#This Row],[Fuel (no space after comma)]], ","), FuelList_Final_EF!$A$2:$B$65, 2, FALSE))</f>
        <v>53.06</v>
      </c>
      <c r="S2392" s="3">
        <f>Table1[[#This Row],[Generation (TWh)]]*10^9*VLOOKUP(Table1[[#This Row],[Turbine/Engine Technology]],Technology_HR!$A$2:$B$11,2,FALSE)*10^-6</f>
        <v>19329576.851999998</v>
      </c>
      <c r="T2392" s="5">
        <f>Table1[[#This Row],[Fuel Consumption (mmBtu)]]*Table1[[#This Row],[Emission Factor (kg CO2/ mmBtu)]]*10^3</f>
        <v>1025627347767.1199</v>
      </c>
      <c r="U2392" s="3">
        <f>Table1[[#This Row],[Emissions (g CO2)]]/(Table1[[#This Row],[Generation (TWh)]]*10^9)</f>
        <v>400.54993999999994</v>
      </c>
    </row>
    <row r="2393" spans="1:21" x14ac:dyDescent="0.35">
      <c r="A2393" t="s">
        <v>461</v>
      </c>
      <c r="B2393" t="s">
        <v>3239</v>
      </c>
      <c r="C2393" t="str">
        <f>SUBSTITUTE(Table1[[#This Row],[Fuel]],", ",",")</f>
        <v>fossil gas: natural gas</v>
      </c>
      <c r="D2393" t="s">
        <v>3239</v>
      </c>
      <c r="H2393" t="s">
        <v>3438</v>
      </c>
      <c r="I2393">
        <v>740</v>
      </c>
      <c r="J2393" t="s">
        <v>3446</v>
      </c>
      <c r="K2393">
        <v>2024</v>
      </c>
      <c r="L2393" t="s">
        <v>29</v>
      </c>
      <c r="M2393" t="s">
        <v>29</v>
      </c>
      <c r="N2393">
        <v>30.078213999999999</v>
      </c>
      <c r="O2393">
        <v>105.423753</v>
      </c>
      <c r="P2393" t="s">
        <v>3485</v>
      </c>
      <c r="Q2393" s="3">
        <f>Table1[[#This Row],[Capacity (MW)]]*0.395*8760*10^-6</f>
        <v>2.5605479999999998</v>
      </c>
      <c r="R2393" s="3" cm="1">
        <f t="array" ref="R2393">AVERAGE(VLOOKUP(_xlfn.TEXTSPLIT(Table1[[#This Row],[Fuel (no space after comma)]], ","), FuelList_Final_EF!$A$2:$B$65, 2, FALSE))</f>
        <v>53.06</v>
      </c>
      <c r="S2393" s="3">
        <f>Table1[[#This Row],[Generation (TWh)]]*10^9*VLOOKUP(Table1[[#This Row],[Turbine/Engine Technology]],Technology_HR!$A$2:$B$11,2,FALSE)*10^-6</f>
        <v>19329576.851999998</v>
      </c>
      <c r="T2393" s="5">
        <f>Table1[[#This Row],[Fuel Consumption (mmBtu)]]*Table1[[#This Row],[Emission Factor (kg CO2/ mmBtu)]]*10^3</f>
        <v>1025627347767.1199</v>
      </c>
      <c r="U2393" s="3">
        <f>Table1[[#This Row],[Emissions (g CO2)]]/(Table1[[#This Row],[Generation (TWh)]]*10^9)</f>
        <v>400.54993999999994</v>
      </c>
    </row>
    <row r="2394" spans="1:21" x14ac:dyDescent="0.35">
      <c r="A2394" t="s">
        <v>461</v>
      </c>
      <c r="B2394" t="s">
        <v>3239</v>
      </c>
      <c r="C2394" t="str">
        <f>SUBSTITUTE(Table1[[#This Row],[Fuel]],", ",",")</f>
        <v>fossil gas: natural gas</v>
      </c>
      <c r="D2394" t="s">
        <v>3239</v>
      </c>
      <c r="H2394" t="s">
        <v>3438</v>
      </c>
      <c r="I2394">
        <v>700</v>
      </c>
      <c r="J2394" t="s">
        <v>3447</v>
      </c>
      <c r="K2394" t="s">
        <v>29</v>
      </c>
      <c r="L2394" t="s">
        <v>29</v>
      </c>
      <c r="M2394" t="s">
        <v>29</v>
      </c>
      <c r="N2394">
        <v>30.078213999999999</v>
      </c>
      <c r="O2394">
        <v>105.423753</v>
      </c>
      <c r="P2394" t="s">
        <v>3485</v>
      </c>
      <c r="Q2394" s="3">
        <f>Table1[[#This Row],[Capacity (MW)]]*0.395*8760*10^-6</f>
        <v>2.4221399999999997</v>
      </c>
      <c r="R2394" s="3" cm="1">
        <f t="array" ref="R2394">AVERAGE(VLOOKUP(_xlfn.TEXTSPLIT(Table1[[#This Row],[Fuel (no space after comma)]], ","), FuelList_Final_EF!$A$2:$B$65, 2, FALSE))</f>
        <v>53.06</v>
      </c>
      <c r="S2394" s="3">
        <f>Table1[[#This Row],[Generation (TWh)]]*10^9*VLOOKUP(Table1[[#This Row],[Turbine/Engine Technology]],Technology_HR!$A$2:$B$11,2,FALSE)*10^-6</f>
        <v>18284734.859999996</v>
      </c>
      <c r="T2394" s="5">
        <f>Table1[[#This Row],[Fuel Consumption (mmBtu)]]*Table1[[#This Row],[Emission Factor (kg CO2/ mmBtu)]]*10^3</f>
        <v>970188031671.59985</v>
      </c>
      <c r="U2394" s="3">
        <f>Table1[[#This Row],[Emissions (g CO2)]]/(Table1[[#This Row],[Generation (TWh)]]*10^9)</f>
        <v>400.54993999999999</v>
      </c>
    </row>
    <row r="2395" spans="1:21" x14ac:dyDescent="0.35">
      <c r="A2395" t="s">
        <v>461</v>
      </c>
      <c r="B2395" t="s">
        <v>3239</v>
      </c>
      <c r="C2395" t="str">
        <f>SUBSTITUTE(Table1[[#This Row],[Fuel]],", ",",")</f>
        <v>fossil gas: natural gas</v>
      </c>
      <c r="D2395" t="s">
        <v>3239</v>
      </c>
      <c r="H2395" t="s">
        <v>3438</v>
      </c>
      <c r="I2395">
        <v>700</v>
      </c>
      <c r="J2395" t="s">
        <v>3447</v>
      </c>
      <c r="K2395" t="s">
        <v>29</v>
      </c>
      <c r="L2395" t="s">
        <v>29</v>
      </c>
      <c r="M2395" t="s">
        <v>29</v>
      </c>
      <c r="N2395">
        <v>30.078213999999999</v>
      </c>
      <c r="O2395">
        <v>105.423753</v>
      </c>
      <c r="P2395" t="s">
        <v>3485</v>
      </c>
      <c r="Q2395" s="3">
        <f>Table1[[#This Row],[Capacity (MW)]]*0.395*8760*10^-6</f>
        <v>2.4221399999999997</v>
      </c>
      <c r="R2395" s="3" cm="1">
        <f t="array" ref="R2395">AVERAGE(VLOOKUP(_xlfn.TEXTSPLIT(Table1[[#This Row],[Fuel (no space after comma)]], ","), FuelList_Final_EF!$A$2:$B$65, 2, FALSE))</f>
        <v>53.06</v>
      </c>
      <c r="S2395" s="3">
        <f>Table1[[#This Row],[Generation (TWh)]]*10^9*VLOOKUP(Table1[[#This Row],[Turbine/Engine Technology]],Technology_HR!$A$2:$B$11,2,FALSE)*10^-6</f>
        <v>18284734.859999996</v>
      </c>
      <c r="T2395" s="5">
        <f>Table1[[#This Row],[Fuel Consumption (mmBtu)]]*Table1[[#This Row],[Emission Factor (kg CO2/ mmBtu)]]*10^3</f>
        <v>970188031671.59985</v>
      </c>
      <c r="U2395" s="3">
        <f>Table1[[#This Row],[Emissions (g CO2)]]/(Table1[[#This Row],[Generation (TWh)]]*10^9)</f>
        <v>400.54993999999999</v>
      </c>
    </row>
    <row r="2396" spans="1:21" x14ac:dyDescent="0.35">
      <c r="A2396" t="s">
        <v>616</v>
      </c>
      <c r="B2396" t="s">
        <v>3239</v>
      </c>
      <c r="C2396" t="str">
        <f>SUBSTITUTE(Table1[[#This Row],[Fuel]],", ",",")</f>
        <v>fossil gas: natural gas</v>
      </c>
      <c r="D2396" t="s">
        <v>3239</v>
      </c>
      <c r="H2396" t="s">
        <v>3438</v>
      </c>
      <c r="I2396">
        <v>600</v>
      </c>
      <c r="J2396" t="s">
        <v>3444</v>
      </c>
      <c r="K2396" t="s">
        <v>29</v>
      </c>
      <c r="L2396" t="s">
        <v>29</v>
      </c>
      <c r="M2396" t="s">
        <v>29</v>
      </c>
      <c r="N2396">
        <v>29.994502000000001</v>
      </c>
      <c r="O2396">
        <v>104.13231</v>
      </c>
      <c r="P2396" t="s">
        <v>3485</v>
      </c>
      <c r="Q2396" s="3">
        <f>Table1[[#This Row],[Capacity (MW)]]*0.395*8760*10^-6</f>
        <v>2.07612</v>
      </c>
      <c r="R2396" s="3" cm="1">
        <f t="array" ref="R2396">AVERAGE(VLOOKUP(_xlfn.TEXTSPLIT(Table1[[#This Row],[Fuel (no space after comma)]], ","), FuelList_Final_EF!$A$2:$B$65, 2, FALSE))</f>
        <v>53.06</v>
      </c>
      <c r="S2396" s="3">
        <f>Table1[[#This Row],[Generation (TWh)]]*10^9*VLOOKUP(Table1[[#This Row],[Turbine/Engine Technology]],Technology_HR!$A$2:$B$11,2,FALSE)*10^-6</f>
        <v>15672629.879999999</v>
      </c>
      <c r="T2396" s="5">
        <f>Table1[[#This Row],[Fuel Consumption (mmBtu)]]*Table1[[#This Row],[Emission Factor (kg CO2/ mmBtu)]]*10^3</f>
        <v>831589741432.79993</v>
      </c>
      <c r="U2396" s="3">
        <f>Table1[[#This Row],[Emissions (g CO2)]]/(Table1[[#This Row],[Generation (TWh)]]*10^9)</f>
        <v>400.54993999999999</v>
      </c>
    </row>
    <row r="2397" spans="1:21" x14ac:dyDescent="0.35">
      <c r="A2397" t="s">
        <v>616</v>
      </c>
      <c r="B2397" t="s">
        <v>3239</v>
      </c>
      <c r="C2397" t="str">
        <f>SUBSTITUTE(Table1[[#This Row],[Fuel]],", ",",")</f>
        <v>fossil gas: natural gas</v>
      </c>
      <c r="D2397" t="s">
        <v>3239</v>
      </c>
      <c r="H2397" t="s">
        <v>3438</v>
      </c>
      <c r="I2397">
        <v>600</v>
      </c>
      <c r="J2397" t="s">
        <v>3444</v>
      </c>
      <c r="K2397" t="s">
        <v>29</v>
      </c>
      <c r="L2397" t="s">
        <v>29</v>
      </c>
      <c r="M2397" t="s">
        <v>29</v>
      </c>
      <c r="N2397">
        <v>29.994502000000001</v>
      </c>
      <c r="O2397">
        <v>104.13231</v>
      </c>
      <c r="P2397" t="s">
        <v>3485</v>
      </c>
      <c r="Q2397" s="3">
        <f>Table1[[#This Row],[Capacity (MW)]]*0.395*8760*10^-6</f>
        <v>2.07612</v>
      </c>
      <c r="R2397" s="3" cm="1">
        <f t="array" ref="R2397">AVERAGE(VLOOKUP(_xlfn.TEXTSPLIT(Table1[[#This Row],[Fuel (no space after comma)]], ","), FuelList_Final_EF!$A$2:$B$65, 2, FALSE))</f>
        <v>53.06</v>
      </c>
      <c r="S2397" s="3">
        <f>Table1[[#This Row],[Generation (TWh)]]*10^9*VLOOKUP(Table1[[#This Row],[Turbine/Engine Technology]],Technology_HR!$A$2:$B$11,2,FALSE)*10^-6</f>
        <v>15672629.879999999</v>
      </c>
      <c r="T2397" s="5">
        <f>Table1[[#This Row],[Fuel Consumption (mmBtu)]]*Table1[[#This Row],[Emission Factor (kg CO2/ mmBtu)]]*10^3</f>
        <v>831589741432.79993</v>
      </c>
      <c r="U2397" s="3">
        <f>Table1[[#This Row],[Emissions (g CO2)]]/(Table1[[#This Row],[Generation (TWh)]]*10^9)</f>
        <v>400.54993999999999</v>
      </c>
    </row>
    <row r="2398" spans="1:21" x14ac:dyDescent="0.35">
      <c r="A2398" t="s">
        <v>735</v>
      </c>
      <c r="B2398" t="s">
        <v>3239</v>
      </c>
      <c r="C2398" t="str">
        <f>SUBSTITUTE(Table1[[#This Row],[Fuel]],", ",",")</f>
        <v>fossil gas: natural gas</v>
      </c>
      <c r="D2398" t="s">
        <v>3239</v>
      </c>
      <c r="H2398" t="s">
        <v>3438</v>
      </c>
      <c r="I2398">
        <v>700</v>
      </c>
      <c r="J2398" t="s">
        <v>3449</v>
      </c>
      <c r="K2398" t="s">
        <v>29</v>
      </c>
      <c r="L2398" t="s">
        <v>29</v>
      </c>
      <c r="M2398" t="s">
        <v>29</v>
      </c>
      <c r="N2398">
        <v>30.333603799999999</v>
      </c>
      <c r="O2398">
        <v>105.4868699</v>
      </c>
      <c r="P2398" t="s">
        <v>3485</v>
      </c>
      <c r="Q2398" s="3">
        <f>Table1[[#This Row],[Capacity (MW)]]*0.395*8760*10^-6</f>
        <v>2.4221399999999997</v>
      </c>
      <c r="R2398" s="3" cm="1">
        <f t="array" ref="R2398">AVERAGE(VLOOKUP(_xlfn.TEXTSPLIT(Table1[[#This Row],[Fuel (no space after comma)]], ","), FuelList_Final_EF!$A$2:$B$65, 2, FALSE))</f>
        <v>53.06</v>
      </c>
      <c r="S2398" s="3">
        <f>Table1[[#This Row],[Generation (TWh)]]*10^9*VLOOKUP(Table1[[#This Row],[Turbine/Engine Technology]],Technology_HR!$A$2:$B$11,2,FALSE)*10^-6</f>
        <v>18284734.859999996</v>
      </c>
      <c r="T2398" s="5">
        <f>Table1[[#This Row],[Fuel Consumption (mmBtu)]]*Table1[[#This Row],[Emission Factor (kg CO2/ mmBtu)]]*10^3</f>
        <v>970188031671.59985</v>
      </c>
      <c r="U2398" s="3">
        <f>Table1[[#This Row],[Emissions (g CO2)]]/(Table1[[#This Row],[Generation (TWh)]]*10^9)</f>
        <v>400.54993999999999</v>
      </c>
    </row>
    <row r="2399" spans="1:21" x14ac:dyDescent="0.35">
      <c r="A2399" t="s">
        <v>735</v>
      </c>
      <c r="B2399" t="s">
        <v>3239</v>
      </c>
      <c r="C2399" t="str">
        <f>SUBSTITUTE(Table1[[#This Row],[Fuel]],", ",",")</f>
        <v>fossil gas: natural gas</v>
      </c>
      <c r="D2399" t="s">
        <v>3239</v>
      </c>
      <c r="H2399" t="s">
        <v>3438</v>
      </c>
      <c r="I2399">
        <v>700</v>
      </c>
      <c r="J2399" t="s">
        <v>3449</v>
      </c>
      <c r="K2399" t="s">
        <v>29</v>
      </c>
      <c r="L2399" t="s">
        <v>29</v>
      </c>
      <c r="M2399" t="s">
        <v>29</v>
      </c>
      <c r="N2399">
        <v>30.333603799999999</v>
      </c>
      <c r="O2399">
        <v>105.4868699</v>
      </c>
      <c r="P2399" t="s">
        <v>3485</v>
      </c>
      <c r="Q2399" s="3">
        <f>Table1[[#This Row],[Capacity (MW)]]*0.395*8760*10^-6</f>
        <v>2.4221399999999997</v>
      </c>
      <c r="R2399" s="3" cm="1">
        <f t="array" ref="R2399">AVERAGE(VLOOKUP(_xlfn.TEXTSPLIT(Table1[[#This Row],[Fuel (no space after comma)]], ","), FuelList_Final_EF!$A$2:$B$65, 2, FALSE))</f>
        <v>53.06</v>
      </c>
      <c r="S2399" s="3">
        <f>Table1[[#This Row],[Generation (TWh)]]*10^9*VLOOKUP(Table1[[#This Row],[Turbine/Engine Technology]],Technology_HR!$A$2:$B$11,2,FALSE)*10^-6</f>
        <v>18284734.859999996</v>
      </c>
      <c r="T2399" s="5">
        <f>Table1[[#This Row],[Fuel Consumption (mmBtu)]]*Table1[[#This Row],[Emission Factor (kg CO2/ mmBtu)]]*10^3</f>
        <v>970188031671.59985</v>
      </c>
      <c r="U2399" s="3">
        <f>Table1[[#This Row],[Emissions (g CO2)]]/(Table1[[#This Row],[Generation (TWh)]]*10^9)</f>
        <v>400.54993999999999</v>
      </c>
    </row>
    <row r="2400" spans="1:21" x14ac:dyDescent="0.35">
      <c r="A2400" t="s">
        <v>735</v>
      </c>
      <c r="B2400" t="s">
        <v>3239</v>
      </c>
      <c r="C2400" t="str">
        <f>SUBSTITUTE(Table1[[#This Row],[Fuel]],", ",",")</f>
        <v>fossil gas: natural gas</v>
      </c>
      <c r="D2400" t="s">
        <v>3239</v>
      </c>
      <c r="H2400" t="s">
        <v>3438</v>
      </c>
      <c r="I2400">
        <v>700</v>
      </c>
      <c r="J2400" t="s">
        <v>3450</v>
      </c>
      <c r="K2400" t="s">
        <v>29</v>
      </c>
      <c r="L2400" t="s">
        <v>29</v>
      </c>
      <c r="M2400" t="s">
        <v>29</v>
      </c>
      <c r="N2400">
        <v>30.333603799999999</v>
      </c>
      <c r="O2400">
        <v>105.4868699</v>
      </c>
      <c r="P2400" t="s">
        <v>3485</v>
      </c>
      <c r="Q2400" s="3">
        <f>Table1[[#This Row],[Capacity (MW)]]*0.395*8760*10^-6</f>
        <v>2.4221399999999997</v>
      </c>
      <c r="R2400" s="3" cm="1">
        <f t="array" ref="R2400">AVERAGE(VLOOKUP(_xlfn.TEXTSPLIT(Table1[[#This Row],[Fuel (no space after comma)]], ","), FuelList_Final_EF!$A$2:$B$65, 2, FALSE))</f>
        <v>53.06</v>
      </c>
      <c r="S2400" s="3">
        <f>Table1[[#This Row],[Generation (TWh)]]*10^9*VLOOKUP(Table1[[#This Row],[Turbine/Engine Technology]],Technology_HR!$A$2:$B$11,2,FALSE)*10^-6</f>
        <v>18284734.859999996</v>
      </c>
      <c r="T2400" s="5">
        <f>Table1[[#This Row],[Fuel Consumption (mmBtu)]]*Table1[[#This Row],[Emission Factor (kg CO2/ mmBtu)]]*10^3</f>
        <v>970188031671.59985</v>
      </c>
      <c r="U2400" s="3">
        <f>Table1[[#This Row],[Emissions (g CO2)]]/(Table1[[#This Row],[Generation (TWh)]]*10^9)</f>
        <v>400.54993999999999</v>
      </c>
    </row>
    <row r="2401" spans="1:21" x14ac:dyDescent="0.35">
      <c r="A2401" t="s">
        <v>735</v>
      </c>
      <c r="B2401" t="s">
        <v>3239</v>
      </c>
      <c r="C2401" t="str">
        <f>SUBSTITUTE(Table1[[#This Row],[Fuel]],", ",",")</f>
        <v>fossil gas: natural gas</v>
      </c>
      <c r="D2401" t="s">
        <v>3239</v>
      </c>
      <c r="H2401" t="s">
        <v>3438</v>
      </c>
      <c r="I2401">
        <v>700</v>
      </c>
      <c r="J2401" t="s">
        <v>3450</v>
      </c>
      <c r="K2401" t="s">
        <v>29</v>
      </c>
      <c r="L2401" t="s">
        <v>29</v>
      </c>
      <c r="M2401" t="s">
        <v>29</v>
      </c>
      <c r="N2401">
        <v>30.333603799999999</v>
      </c>
      <c r="O2401">
        <v>105.4868699</v>
      </c>
      <c r="P2401" t="s">
        <v>3485</v>
      </c>
      <c r="Q2401" s="3">
        <f>Table1[[#This Row],[Capacity (MW)]]*0.395*8760*10^-6</f>
        <v>2.4221399999999997</v>
      </c>
      <c r="R2401" s="3" cm="1">
        <f t="array" ref="R2401">AVERAGE(VLOOKUP(_xlfn.TEXTSPLIT(Table1[[#This Row],[Fuel (no space after comma)]], ","), FuelList_Final_EF!$A$2:$B$65, 2, FALSE))</f>
        <v>53.06</v>
      </c>
      <c r="S2401" s="3">
        <f>Table1[[#This Row],[Generation (TWh)]]*10^9*VLOOKUP(Table1[[#This Row],[Turbine/Engine Technology]],Technology_HR!$A$2:$B$11,2,FALSE)*10^-6</f>
        <v>18284734.859999996</v>
      </c>
      <c r="T2401" s="5">
        <f>Table1[[#This Row],[Fuel Consumption (mmBtu)]]*Table1[[#This Row],[Emission Factor (kg CO2/ mmBtu)]]*10^3</f>
        <v>970188031671.59985</v>
      </c>
      <c r="U2401" s="3">
        <f>Table1[[#This Row],[Emissions (g CO2)]]/(Table1[[#This Row],[Generation (TWh)]]*10^9)</f>
        <v>400.54993999999999</v>
      </c>
    </row>
    <row r="2402" spans="1:21" x14ac:dyDescent="0.35">
      <c r="A2402" t="s">
        <v>736</v>
      </c>
      <c r="B2402" t="s">
        <v>3242</v>
      </c>
      <c r="C2402" t="str">
        <f>SUBSTITUTE(Table1[[#This Row],[Fuel]],", ",",")</f>
        <v>fossil gas: lng</v>
      </c>
      <c r="D2402" t="s">
        <v>3242</v>
      </c>
      <c r="H2402" t="s">
        <v>59</v>
      </c>
      <c r="I2402">
        <v>50</v>
      </c>
      <c r="J2402" t="s">
        <v>3446</v>
      </c>
      <c r="K2402">
        <v>2005</v>
      </c>
      <c r="L2402" t="s">
        <v>29</v>
      </c>
      <c r="M2402" t="s">
        <v>29</v>
      </c>
      <c r="N2402">
        <v>19.568646999999999</v>
      </c>
      <c r="O2402">
        <v>110.764405</v>
      </c>
      <c r="P2402" t="s">
        <v>3485</v>
      </c>
      <c r="Q2402" s="3">
        <f>Table1[[#This Row],[Capacity (MW)]]*0.395*8760*10^-6</f>
        <v>0.17301</v>
      </c>
      <c r="R2402" s="3" cm="1">
        <f t="array" ref="R2402">AVERAGE(VLOOKUP(_xlfn.TEXTSPLIT(Table1[[#This Row],[Fuel (no space after comma)]], ","), FuelList_Final_EF!$A$2:$B$65, 2, FALSE))</f>
        <v>67.685819715340017</v>
      </c>
      <c r="S2402" s="3">
        <f>Table1[[#This Row],[Generation (TWh)]]*10^9*VLOOKUP(Table1[[#This Row],[Turbine/Engine Technology]],Technology_HR!$A$2:$B$11,2,FALSE)*10^-6</f>
        <v>1435204.4549999998</v>
      </c>
      <c r="T2402" s="5">
        <f>Table1[[#This Row],[Fuel Consumption (mmBtu)]]*Table1[[#This Row],[Emission Factor (kg CO2/ mmBtu)]]*10^3</f>
        <v>97142989995.782806</v>
      </c>
      <c r="U2402" s="3">
        <f>Table1[[#This Row],[Emissions (g CO2)]]/(Table1[[#This Row],[Generation (TWh)]]*10^9)</f>
        <v>561.48771744860301</v>
      </c>
    </row>
    <row r="2403" spans="1:21" x14ac:dyDescent="0.35">
      <c r="A2403" t="s">
        <v>736</v>
      </c>
      <c r="B2403" t="s">
        <v>3242</v>
      </c>
      <c r="C2403" t="str">
        <f>SUBSTITUTE(Table1[[#This Row],[Fuel]],", ",",")</f>
        <v>fossil gas: lng</v>
      </c>
      <c r="D2403" t="s">
        <v>3242</v>
      </c>
      <c r="H2403" t="s">
        <v>59</v>
      </c>
      <c r="I2403">
        <v>50</v>
      </c>
      <c r="J2403" t="s">
        <v>3446</v>
      </c>
      <c r="K2403">
        <v>2005</v>
      </c>
      <c r="L2403" t="s">
        <v>29</v>
      </c>
      <c r="M2403" t="s">
        <v>29</v>
      </c>
      <c r="N2403">
        <v>19.568646999999999</v>
      </c>
      <c r="O2403">
        <v>110.764405</v>
      </c>
      <c r="P2403" t="s">
        <v>3485</v>
      </c>
      <c r="Q2403" s="3">
        <f>Table1[[#This Row],[Capacity (MW)]]*0.395*8760*10^-6</f>
        <v>0.17301</v>
      </c>
      <c r="R2403" s="3" cm="1">
        <f t="array" ref="R2403">AVERAGE(VLOOKUP(_xlfn.TEXTSPLIT(Table1[[#This Row],[Fuel (no space after comma)]], ","), FuelList_Final_EF!$A$2:$B$65, 2, FALSE))</f>
        <v>67.685819715340017</v>
      </c>
      <c r="S2403" s="3">
        <f>Table1[[#This Row],[Generation (TWh)]]*10^9*VLOOKUP(Table1[[#This Row],[Turbine/Engine Technology]],Technology_HR!$A$2:$B$11,2,FALSE)*10^-6</f>
        <v>1435204.4549999998</v>
      </c>
      <c r="T2403" s="5">
        <f>Table1[[#This Row],[Fuel Consumption (mmBtu)]]*Table1[[#This Row],[Emission Factor (kg CO2/ mmBtu)]]*10^3</f>
        <v>97142989995.782806</v>
      </c>
      <c r="U2403" s="3">
        <f>Table1[[#This Row],[Emissions (g CO2)]]/(Table1[[#This Row],[Generation (TWh)]]*10^9)</f>
        <v>561.48771744860301</v>
      </c>
    </row>
    <row r="2404" spans="1:21" x14ac:dyDescent="0.35">
      <c r="A2404" t="s">
        <v>736</v>
      </c>
      <c r="B2404" t="s">
        <v>3242</v>
      </c>
      <c r="C2404" t="str">
        <f>SUBSTITUTE(Table1[[#This Row],[Fuel]],", ",",")</f>
        <v>fossil gas: lng</v>
      </c>
      <c r="D2404" t="s">
        <v>3242</v>
      </c>
      <c r="H2404" t="s">
        <v>59</v>
      </c>
      <c r="I2404">
        <v>50</v>
      </c>
      <c r="J2404" t="s">
        <v>3446</v>
      </c>
      <c r="K2404">
        <v>2005</v>
      </c>
      <c r="L2404" t="s">
        <v>29</v>
      </c>
      <c r="M2404" t="s">
        <v>29</v>
      </c>
      <c r="N2404">
        <v>19.568646999999999</v>
      </c>
      <c r="O2404">
        <v>110.764405</v>
      </c>
      <c r="P2404" t="s">
        <v>3485</v>
      </c>
      <c r="Q2404" s="3">
        <f>Table1[[#This Row],[Capacity (MW)]]*0.395*8760*10^-6</f>
        <v>0.17301</v>
      </c>
      <c r="R2404" s="3" cm="1">
        <f t="array" ref="R2404">AVERAGE(VLOOKUP(_xlfn.TEXTSPLIT(Table1[[#This Row],[Fuel (no space after comma)]], ","), FuelList_Final_EF!$A$2:$B$65, 2, FALSE))</f>
        <v>67.685819715340017</v>
      </c>
      <c r="S2404" s="3">
        <f>Table1[[#This Row],[Generation (TWh)]]*10^9*VLOOKUP(Table1[[#This Row],[Turbine/Engine Technology]],Technology_HR!$A$2:$B$11,2,FALSE)*10^-6</f>
        <v>1435204.4549999998</v>
      </c>
      <c r="T2404" s="5">
        <f>Table1[[#This Row],[Fuel Consumption (mmBtu)]]*Table1[[#This Row],[Emission Factor (kg CO2/ mmBtu)]]*10^3</f>
        <v>97142989995.782806</v>
      </c>
      <c r="U2404" s="3">
        <f>Table1[[#This Row],[Emissions (g CO2)]]/(Table1[[#This Row],[Generation (TWh)]]*10^9)</f>
        <v>561.48771744860301</v>
      </c>
    </row>
    <row r="2405" spans="1:21" x14ac:dyDescent="0.35">
      <c r="A2405" t="s">
        <v>737</v>
      </c>
      <c r="B2405" t="s">
        <v>3239</v>
      </c>
      <c r="C2405" t="str">
        <f>SUBSTITUTE(Table1[[#This Row],[Fuel]],", ",",")</f>
        <v>fossil gas: natural gas</v>
      </c>
      <c r="D2405" t="s">
        <v>3239</v>
      </c>
      <c r="H2405" t="s">
        <v>3438</v>
      </c>
      <c r="I2405">
        <v>460</v>
      </c>
      <c r="J2405" t="s">
        <v>3446</v>
      </c>
      <c r="K2405">
        <v>2020</v>
      </c>
      <c r="L2405" t="s">
        <v>29</v>
      </c>
      <c r="M2405" t="s">
        <v>29</v>
      </c>
      <c r="N2405">
        <v>19.788535</v>
      </c>
      <c r="O2405">
        <v>110.716477</v>
      </c>
      <c r="P2405" t="s">
        <v>3485</v>
      </c>
      <c r="Q2405" s="3">
        <f>Table1[[#This Row],[Capacity (MW)]]*0.395*8760*10^-6</f>
        <v>1.5916920000000001</v>
      </c>
      <c r="R2405" s="3" cm="1">
        <f t="array" ref="R2405">AVERAGE(VLOOKUP(_xlfn.TEXTSPLIT(Table1[[#This Row],[Fuel (no space after comma)]], ","), FuelList_Final_EF!$A$2:$B$65, 2, FALSE))</f>
        <v>53.06</v>
      </c>
      <c r="S2405" s="3">
        <f>Table1[[#This Row],[Generation (TWh)]]*10^9*VLOOKUP(Table1[[#This Row],[Turbine/Engine Technology]],Technology_HR!$A$2:$B$11,2,FALSE)*10^-6</f>
        <v>12015682.908</v>
      </c>
      <c r="T2405" s="5">
        <f>Table1[[#This Row],[Fuel Consumption (mmBtu)]]*Table1[[#This Row],[Emission Factor (kg CO2/ mmBtu)]]*10^3</f>
        <v>637552135098.47998</v>
      </c>
      <c r="U2405" s="3">
        <f>Table1[[#This Row],[Emissions (g CO2)]]/(Table1[[#This Row],[Generation (TWh)]]*10^9)</f>
        <v>400.54993999999999</v>
      </c>
    </row>
    <row r="2406" spans="1:21" x14ac:dyDescent="0.35">
      <c r="A2406" t="s">
        <v>737</v>
      </c>
      <c r="B2406" t="s">
        <v>3239</v>
      </c>
      <c r="C2406" t="str">
        <f>SUBSTITUTE(Table1[[#This Row],[Fuel]],", ",",")</f>
        <v>fossil gas: natural gas</v>
      </c>
      <c r="D2406" t="s">
        <v>3239</v>
      </c>
      <c r="H2406" t="s">
        <v>3438</v>
      </c>
      <c r="I2406">
        <v>460</v>
      </c>
      <c r="J2406" t="s">
        <v>3446</v>
      </c>
      <c r="K2406">
        <v>2020</v>
      </c>
      <c r="L2406" t="s">
        <v>29</v>
      </c>
      <c r="M2406" t="s">
        <v>29</v>
      </c>
      <c r="N2406">
        <v>19.788535</v>
      </c>
      <c r="O2406">
        <v>110.716477</v>
      </c>
      <c r="P2406" t="s">
        <v>3485</v>
      </c>
      <c r="Q2406" s="3">
        <f>Table1[[#This Row],[Capacity (MW)]]*0.395*8760*10^-6</f>
        <v>1.5916920000000001</v>
      </c>
      <c r="R2406" s="3" cm="1">
        <f t="array" ref="R2406">AVERAGE(VLOOKUP(_xlfn.TEXTSPLIT(Table1[[#This Row],[Fuel (no space after comma)]], ","), FuelList_Final_EF!$A$2:$B$65, 2, FALSE))</f>
        <v>53.06</v>
      </c>
      <c r="S2406" s="3">
        <f>Table1[[#This Row],[Generation (TWh)]]*10^9*VLOOKUP(Table1[[#This Row],[Turbine/Engine Technology]],Technology_HR!$A$2:$B$11,2,FALSE)*10^-6</f>
        <v>12015682.908</v>
      </c>
      <c r="T2406" s="5">
        <f>Table1[[#This Row],[Fuel Consumption (mmBtu)]]*Table1[[#This Row],[Emission Factor (kg CO2/ mmBtu)]]*10^3</f>
        <v>637552135098.47998</v>
      </c>
      <c r="U2406" s="3">
        <f>Table1[[#This Row],[Emissions (g CO2)]]/(Table1[[#This Row],[Generation (TWh)]]*10^9)</f>
        <v>400.54993999999999</v>
      </c>
    </row>
    <row r="2407" spans="1:21" x14ac:dyDescent="0.35">
      <c r="A2407" t="s">
        <v>737</v>
      </c>
      <c r="B2407" t="s">
        <v>3239</v>
      </c>
      <c r="C2407" t="str">
        <f>SUBSTITUTE(Table1[[#This Row],[Fuel]],", ",",")</f>
        <v>fossil gas: natural gas</v>
      </c>
      <c r="D2407" t="s">
        <v>3239</v>
      </c>
      <c r="H2407" t="s">
        <v>3438</v>
      </c>
      <c r="I2407">
        <v>460</v>
      </c>
      <c r="J2407" t="s">
        <v>3451</v>
      </c>
      <c r="K2407" t="s">
        <v>29</v>
      </c>
      <c r="L2407" t="s">
        <v>29</v>
      </c>
      <c r="M2407" t="s">
        <v>29</v>
      </c>
      <c r="N2407">
        <v>19.788535</v>
      </c>
      <c r="O2407">
        <v>110.716477</v>
      </c>
      <c r="P2407" t="s">
        <v>3485</v>
      </c>
      <c r="Q2407" s="3">
        <f>Table1[[#This Row],[Capacity (MW)]]*0.395*8760*10^-6</f>
        <v>1.5916920000000001</v>
      </c>
      <c r="R2407" s="3" cm="1">
        <f t="array" ref="R2407">AVERAGE(VLOOKUP(_xlfn.TEXTSPLIT(Table1[[#This Row],[Fuel (no space after comma)]], ","), FuelList_Final_EF!$A$2:$B$65, 2, FALSE))</f>
        <v>53.06</v>
      </c>
      <c r="S2407" s="3">
        <f>Table1[[#This Row],[Generation (TWh)]]*10^9*VLOOKUP(Table1[[#This Row],[Turbine/Engine Technology]],Technology_HR!$A$2:$B$11,2,FALSE)*10^-6</f>
        <v>12015682.908</v>
      </c>
      <c r="T2407" s="5">
        <f>Table1[[#This Row],[Fuel Consumption (mmBtu)]]*Table1[[#This Row],[Emission Factor (kg CO2/ mmBtu)]]*10^3</f>
        <v>637552135098.47998</v>
      </c>
      <c r="U2407" s="3">
        <f>Table1[[#This Row],[Emissions (g CO2)]]/(Table1[[#This Row],[Generation (TWh)]]*10^9)</f>
        <v>400.54993999999999</v>
      </c>
    </row>
    <row r="2408" spans="1:21" x14ac:dyDescent="0.35">
      <c r="A2408" t="s">
        <v>737</v>
      </c>
      <c r="B2408" t="s">
        <v>3239</v>
      </c>
      <c r="C2408" t="str">
        <f>SUBSTITUTE(Table1[[#This Row],[Fuel]],", ",",")</f>
        <v>fossil gas: natural gas</v>
      </c>
      <c r="D2408" t="s">
        <v>3239</v>
      </c>
      <c r="H2408" t="s">
        <v>3438</v>
      </c>
      <c r="I2408">
        <v>460</v>
      </c>
      <c r="J2408" t="s">
        <v>3451</v>
      </c>
      <c r="K2408" t="s">
        <v>29</v>
      </c>
      <c r="L2408" t="s">
        <v>29</v>
      </c>
      <c r="M2408" t="s">
        <v>29</v>
      </c>
      <c r="N2408">
        <v>19.788535</v>
      </c>
      <c r="O2408">
        <v>110.716477</v>
      </c>
      <c r="P2408" t="s">
        <v>3485</v>
      </c>
      <c r="Q2408" s="3">
        <f>Table1[[#This Row],[Capacity (MW)]]*0.395*8760*10^-6</f>
        <v>1.5916920000000001</v>
      </c>
      <c r="R2408" s="3" cm="1">
        <f t="array" ref="R2408">AVERAGE(VLOOKUP(_xlfn.TEXTSPLIT(Table1[[#This Row],[Fuel (no space after comma)]], ","), FuelList_Final_EF!$A$2:$B$65, 2, FALSE))</f>
        <v>53.06</v>
      </c>
      <c r="S2408" s="3">
        <f>Table1[[#This Row],[Generation (TWh)]]*10^9*VLOOKUP(Table1[[#This Row],[Turbine/Engine Technology]],Technology_HR!$A$2:$B$11,2,FALSE)*10^-6</f>
        <v>12015682.908</v>
      </c>
      <c r="T2408" s="5">
        <f>Table1[[#This Row],[Fuel Consumption (mmBtu)]]*Table1[[#This Row],[Emission Factor (kg CO2/ mmBtu)]]*10^3</f>
        <v>637552135098.47998</v>
      </c>
      <c r="U2408" s="3">
        <f>Table1[[#This Row],[Emissions (g CO2)]]/(Table1[[#This Row],[Generation (TWh)]]*10^9)</f>
        <v>400.54993999999999</v>
      </c>
    </row>
    <row r="2409" spans="1:21" x14ac:dyDescent="0.35">
      <c r="A2409" t="s">
        <v>738</v>
      </c>
      <c r="B2409" t="s">
        <v>3239</v>
      </c>
      <c r="C2409" t="str">
        <f>SUBSTITUTE(Table1[[#This Row],[Fuel]],", ",",")</f>
        <v>fossil gas: natural gas</v>
      </c>
      <c r="D2409" t="s">
        <v>3239</v>
      </c>
      <c r="H2409" t="s">
        <v>3438</v>
      </c>
      <c r="I2409">
        <v>100</v>
      </c>
      <c r="J2409" t="s">
        <v>3446</v>
      </c>
      <c r="K2409">
        <v>2022</v>
      </c>
      <c r="L2409" t="s">
        <v>29</v>
      </c>
      <c r="M2409" t="s">
        <v>29</v>
      </c>
      <c r="N2409">
        <v>31.598177</v>
      </c>
      <c r="O2409">
        <v>120.84341000000001</v>
      </c>
      <c r="P2409" t="s">
        <v>3485</v>
      </c>
      <c r="Q2409" s="3">
        <f>Table1[[#This Row],[Capacity (MW)]]*0.395*8760*10^-6</f>
        <v>0.34601999999999999</v>
      </c>
      <c r="R2409" s="3" cm="1">
        <f t="array" ref="R2409">AVERAGE(VLOOKUP(_xlfn.TEXTSPLIT(Table1[[#This Row],[Fuel (no space after comma)]], ","), FuelList_Final_EF!$A$2:$B$65, 2, FALSE))</f>
        <v>53.06</v>
      </c>
      <c r="S2409" s="3">
        <f>Table1[[#This Row],[Generation (TWh)]]*10^9*VLOOKUP(Table1[[#This Row],[Turbine/Engine Technology]],Technology_HR!$A$2:$B$11,2,FALSE)*10^-6</f>
        <v>2612104.98</v>
      </c>
      <c r="T2409" s="5">
        <f>Table1[[#This Row],[Fuel Consumption (mmBtu)]]*Table1[[#This Row],[Emission Factor (kg CO2/ mmBtu)]]*10^3</f>
        <v>138598290238.80002</v>
      </c>
      <c r="U2409" s="3">
        <f>Table1[[#This Row],[Emissions (g CO2)]]/(Table1[[#This Row],[Generation (TWh)]]*10^9)</f>
        <v>400.54994000000005</v>
      </c>
    </row>
    <row r="2410" spans="1:21" x14ac:dyDescent="0.35">
      <c r="A2410" t="s">
        <v>738</v>
      </c>
      <c r="B2410" t="s">
        <v>3239</v>
      </c>
      <c r="C2410" t="str">
        <f>SUBSTITUTE(Table1[[#This Row],[Fuel]],", ",",")</f>
        <v>fossil gas: natural gas</v>
      </c>
      <c r="D2410" t="s">
        <v>3239</v>
      </c>
      <c r="H2410" t="s">
        <v>3438</v>
      </c>
      <c r="I2410">
        <v>100</v>
      </c>
      <c r="J2410" t="s">
        <v>3446</v>
      </c>
      <c r="K2410">
        <v>2022</v>
      </c>
      <c r="L2410" t="s">
        <v>29</v>
      </c>
      <c r="M2410" t="s">
        <v>29</v>
      </c>
      <c r="N2410">
        <v>31.598177</v>
      </c>
      <c r="O2410">
        <v>120.84341000000001</v>
      </c>
      <c r="P2410" t="s">
        <v>3485</v>
      </c>
      <c r="Q2410" s="3">
        <f>Table1[[#This Row],[Capacity (MW)]]*0.395*8760*10^-6</f>
        <v>0.34601999999999999</v>
      </c>
      <c r="R2410" s="3" cm="1">
        <f t="array" ref="R2410">AVERAGE(VLOOKUP(_xlfn.TEXTSPLIT(Table1[[#This Row],[Fuel (no space after comma)]], ","), FuelList_Final_EF!$A$2:$B$65, 2, FALSE))</f>
        <v>53.06</v>
      </c>
      <c r="S2410" s="3">
        <f>Table1[[#This Row],[Generation (TWh)]]*10^9*VLOOKUP(Table1[[#This Row],[Turbine/Engine Technology]],Technology_HR!$A$2:$B$11,2,FALSE)*10^-6</f>
        <v>2612104.98</v>
      </c>
      <c r="T2410" s="5">
        <f>Table1[[#This Row],[Fuel Consumption (mmBtu)]]*Table1[[#This Row],[Emission Factor (kg CO2/ mmBtu)]]*10^3</f>
        <v>138598290238.80002</v>
      </c>
      <c r="U2410" s="3">
        <f>Table1[[#This Row],[Emissions (g CO2)]]/(Table1[[#This Row],[Generation (TWh)]]*10^9)</f>
        <v>400.54994000000005</v>
      </c>
    </row>
    <row r="2411" spans="1:21" x14ac:dyDescent="0.35">
      <c r="A2411" t="s">
        <v>739</v>
      </c>
      <c r="B2411" t="s">
        <v>3242</v>
      </c>
      <c r="C2411" t="str">
        <f>SUBSTITUTE(Table1[[#This Row],[Fuel]],", ",",")</f>
        <v>fossil gas: lng</v>
      </c>
      <c r="D2411" t="s">
        <v>3242</v>
      </c>
      <c r="H2411" t="s">
        <v>3438</v>
      </c>
      <c r="I2411">
        <v>470</v>
      </c>
      <c r="J2411" t="s">
        <v>3447</v>
      </c>
      <c r="K2411" t="s">
        <v>29</v>
      </c>
      <c r="L2411" t="s">
        <v>29</v>
      </c>
      <c r="M2411" t="s">
        <v>29</v>
      </c>
      <c r="N2411">
        <v>23.028656999999999</v>
      </c>
      <c r="O2411">
        <v>113.783407</v>
      </c>
      <c r="P2411" t="s">
        <v>3485</v>
      </c>
      <c r="Q2411" s="3">
        <f>Table1[[#This Row],[Capacity (MW)]]*0.395*8760*10^-6</f>
        <v>1.6262939999999999</v>
      </c>
      <c r="R2411" s="3" cm="1">
        <f t="array" ref="R2411">AVERAGE(VLOOKUP(_xlfn.TEXTSPLIT(Table1[[#This Row],[Fuel (no space after comma)]], ","), FuelList_Final_EF!$A$2:$B$65, 2, FALSE))</f>
        <v>67.685819715340017</v>
      </c>
      <c r="S2411" s="3">
        <f>Table1[[#This Row],[Generation (TWh)]]*10^9*VLOOKUP(Table1[[#This Row],[Turbine/Engine Technology]],Technology_HR!$A$2:$B$11,2,FALSE)*10^-6</f>
        <v>12276893.405999999</v>
      </c>
      <c r="T2411" s="5">
        <f>Table1[[#This Row],[Fuel Consumption (mmBtu)]]*Table1[[#This Row],[Emission Factor (kg CO2/ mmBtu)]]*10^3</f>
        <v>830971593742.96265</v>
      </c>
      <c r="U2411" s="3">
        <f>Table1[[#This Row],[Emissions (g CO2)]]/(Table1[[#This Row],[Generation (TWh)]]*10^9)</f>
        <v>510.96025303110179</v>
      </c>
    </row>
    <row r="2412" spans="1:21" x14ac:dyDescent="0.35">
      <c r="A2412" t="s">
        <v>740</v>
      </c>
      <c r="B2412" t="s">
        <v>3242</v>
      </c>
      <c r="C2412" t="str">
        <f>SUBSTITUTE(Table1[[#This Row],[Fuel]],", ",",")</f>
        <v>fossil gas: lng</v>
      </c>
      <c r="D2412" t="s">
        <v>3242</v>
      </c>
      <c r="H2412" t="s">
        <v>3438</v>
      </c>
      <c r="I2412">
        <v>390</v>
      </c>
      <c r="J2412" t="s">
        <v>3446</v>
      </c>
      <c r="K2412">
        <v>2014</v>
      </c>
      <c r="L2412" t="s">
        <v>29</v>
      </c>
      <c r="M2412" t="s">
        <v>29</v>
      </c>
      <c r="N2412">
        <v>22.127293999999999</v>
      </c>
      <c r="O2412">
        <v>113.465923</v>
      </c>
      <c r="P2412" t="s">
        <v>3485</v>
      </c>
      <c r="Q2412" s="3">
        <f>Table1[[#This Row],[Capacity (MW)]]*0.395*8760*10^-6</f>
        <v>1.349478</v>
      </c>
      <c r="R2412" s="3" cm="1">
        <f t="array" ref="R2412">AVERAGE(VLOOKUP(_xlfn.TEXTSPLIT(Table1[[#This Row],[Fuel (no space after comma)]], ","), FuelList_Final_EF!$A$2:$B$65, 2, FALSE))</f>
        <v>67.685819715340017</v>
      </c>
      <c r="S2412" s="3">
        <f>Table1[[#This Row],[Generation (TWh)]]*10^9*VLOOKUP(Table1[[#This Row],[Turbine/Engine Technology]],Technology_HR!$A$2:$B$11,2,FALSE)*10^-6</f>
        <v>10187209.422</v>
      </c>
      <c r="T2412" s="5">
        <f>Table1[[#This Row],[Fuel Consumption (mmBtu)]]*Table1[[#This Row],[Emission Factor (kg CO2/ mmBtu)]]*10^3</f>
        <v>689529620339.90515</v>
      </c>
      <c r="U2412" s="3">
        <f>Table1[[#This Row],[Emissions (g CO2)]]/(Table1[[#This Row],[Generation (TWh)]]*10^9)</f>
        <v>510.96025303110179</v>
      </c>
    </row>
    <row r="2413" spans="1:21" x14ac:dyDescent="0.35">
      <c r="A2413" t="s">
        <v>740</v>
      </c>
      <c r="B2413" t="s">
        <v>3242</v>
      </c>
      <c r="C2413" t="str">
        <f>SUBSTITUTE(Table1[[#This Row],[Fuel]],", ",",")</f>
        <v>fossil gas: lng</v>
      </c>
      <c r="D2413" t="s">
        <v>3242</v>
      </c>
      <c r="H2413" t="s">
        <v>3438</v>
      </c>
      <c r="I2413">
        <v>390</v>
      </c>
      <c r="J2413" t="s">
        <v>3446</v>
      </c>
      <c r="K2413">
        <v>2014</v>
      </c>
      <c r="L2413" t="s">
        <v>29</v>
      </c>
      <c r="M2413" t="s">
        <v>29</v>
      </c>
      <c r="N2413">
        <v>22.127293999999999</v>
      </c>
      <c r="O2413">
        <v>113.465923</v>
      </c>
      <c r="P2413" t="s">
        <v>3485</v>
      </c>
      <c r="Q2413" s="3">
        <f>Table1[[#This Row],[Capacity (MW)]]*0.395*8760*10^-6</f>
        <v>1.349478</v>
      </c>
      <c r="R2413" s="3" cm="1">
        <f t="array" ref="R2413">AVERAGE(VLOOKUP(_xlfn.TEXTSPLIT(Table1[[#This Row],[Fuel (no space after comma)]], ","), FuelList_Final_EF!$A$2:$B$65, 2, FALSE))</f>
        <v>67.685819715340017</v>
      </c>
      <c r="S2413" s="3">
        <f>Table1[[#This Row],[Generation (TWh)]]*10^9*VLOOKUP(Table1[[#This Row],[Turbine/Engine Technology]],Technology_HR!$A$2:$B$11,2,FALSE)*10^-6</f>
        <v>10187209.422</v>
      </c>
      <c r="T2413" s="5">
        <f>Table1[[#This Row],[Fuel Consumption (mmBtu)]]*Table1[[#This Row],[Emission Factor (kg CO2/ mmBtu)]]*10^3</f>
        <v>689529620339.90515</v>
      </c>
      <c r="U2413" s="3">
        <f>Table1[[#This Row],[Emissions (g CO2)]]/(Table1[[#This Row],[Generation (TWh)]]*10^9)</f>
        <v>510.96025303110179</v>
      </c>
    </row>
    <row r="2414" spans="1:21" x14ac:dyDescent="0.35">
      <c r="A2414" t="s">
        <v>635</v>
      </c>
      <c r="B2414" t="s">
        <v>3239</v>
      </c>
      <c r="C2414" t="str">
        <f>SUBSTITUTE(Table1[[#This Row],[Fuel]],", ",",")</f>
        <v>fossil gas: natural gas</v>
      </c>
      <c r="D2414" t="s">
        <v>3239</v>
      </c>
      <c r="H2414" t="s">
        <v>3438</v>
      </c>
      <c r="I2414">
        <v>130</v>
      </c>
      <c r="J2414" t="s">
        <v>3446</v>
      </c>
      <c r="K2414">
        <v>2020</v>
      </c>
      <c r="L2414" t="s">
        <v>29</v>
      </c>
      <c r="M2414" t="s">
        <v>29</v>
      </c>
      <c r="N2414">
        <v>22.537043000000001</v>
      </c>
      <c r="O2414">
        <v>113.163246</v>
      </c>
      <c r="P2414" t="s">
        <v>3485</v>
      </c>
      <c r="Q2414" s="3">
        <f>Table1[[#This Row],[Capacity (MW)]]*0.395*8760*10^-6</f>
        <v>0.449826</v>
      </c>
      <c r="R2414" s="3" cm="1">
        <f t="array" ref="R2414">AVERAGE(VLOOKUP(_xlfn.TEXTSPLIT(Table1[[#This Row],[Fuel (no space after comma)]], ","), FuelList_Final_EF!$A$2:$B$65, 2, FALSE))</f>
        <v>53.06</v>
      </c>
      <c r="S2414" s="3">
        <f>Table1[[#This Row],[Generation (TWh)]]*10^9*VLOOKUP(Table1[[#This Row],[Turbine/Engine Technology]],Technology_HR!$A$2:$B$11,2,FALSE)*10^-6</f>
        <v>3395736.4739999999</v>
      </c>
      <c r="T2414" s="5">
        <f>Table1[[#This Row],[Fuel Consumption (mmBtu)]]*Table1[[#This Row],[Emission Factor (kg CO2/ mmBtu)]]*10^3</f>
        <v>180177777310.44</v>
      </c>
      <c r="U2414" s="3">
        <f>Table1[[#This Row],[Emissions (g CO2)]]/(Table1[[#This Row],[Generation (TWh)]]*10^9)</f>
        <v>400.54993999999999</v>
      </c>
    </row>
    <row r="2415" spans="1:21" x14ac:dyDescent="0.35">
      <c r="A2415" t="s">
        <v>635</v>
      </c>
      <c r="B2415" t="s">
        <v>3239</v>
      </c>
      <c r="C2415" t="str">
        <f>SUBSTITUTE(Table1[[#This Row],[Fuel]],", ",",")</f>
        <v>fossil gas: natural gas</v>
      </c>
      <c r="D2415" t="s">
        <v>3239</v>
      </c>
      <c r="H2415" t="s">
        <v>3438</v>
      </c>
      <c r="I2415">
        <v>130</v>
      </c>
      <c r="J2415" t="s">
        <v>3446</v>
      </c>
      <c r="K2415">
        <v>2021</v>
      </c>
      <c r="L2415" t="s">
        <v>29</v>
      </c>
      <c r="M2415" t="s">
        <v>29</v>
      </c>
      <c r="N2415">
        <v>22.537043000000001</v>
      </c>
      <c r="O2415">
        <v>113.163246</v>
      </c>
      <c r="P2415" t="s">
        <v>3485</v>
      </c>
      <c r="Q2415" s="3">
        <f>Table1[[#This Row],[Capacity (MW)]]*0.395*8760*10^-6</f>
        <v>0.449826</v>
      </c>
      <c r="R2415" s="3" cm="1">
        <f t="array" ref="R2415">AVERAGE(VLOOKUP(_xlfn.TEXTSPLIT(Table1[[#This Row],[Fuel (no space after comma)]], ","), FuelList_Final_EF!$A$2:$B$65, 2, FALSE))</f>
        <v>53.06</v>
      </c>
      <c r="S2415" s="3">
        <f>Table1[[#This Row],[Generation (TWh)]]*10^9*VLOOKUP(Table1[[#This Row],[Turbine/Engine Technology]],Technology_HR!$A$2:$B$11,2,FALSE)*10^-6</f>
        <v>3395736.4739999999</v>
      </c>
      <c r="T2415" s="5">
        <f>Table1[[#This Row],[Fuel Consumption (mmBtu)]]*Table1[[#This Row],[Emission Factor (kg CO2/ mmBtu)]]*10^3</f>
        <v>180177777310.44</v>
      </c>
      <c r="U2415" s="3">
        <f>Table1[[#This Row],[Emissions (g CO2)]]/(Table1[[#This Row],[Generation (TWh)]]*10^9)</f>
        <v>400.54993999999999</v>
      </c>
    </row>
    <row r="2416" spans="1:21" x14ac:dyDescent="0.35">
      <c r="A2416" t="s">
        <v>741</v>
      </c>
      <c r="B2416" t="s">
        <v>3242</v>
      </c>
      <c r="C2416" t="str">
        <f>SUBSTITUTE(Table1[[#This Row],[Fuel]],", ",",")</f>
        <v>fossil gas: lng</v>
      </c>
      <c r="D2416" t="s">
        <v>3242</v>
      </c>
      <c r="H2416" t="s">
        <v>3438</v>
      </c>
      <c r="I2416">
        <v>100</v>
      </c>
      <c r="J2416" t="s">
        <v>3446</v>
      </c>
      <c r="K2416">
        <v>2022</v>
      </c>
      <c r="L2416" t="s">
        <v>29</v>
      </c>
      <c r="M2416" t="s">
        <v>29</v>
      </c>
      <c r="N2416">
        <v>23.615487999999999</v>
      </c>
      <c r="O2416">
        <v>116.42478199999999</v>
      </c>
      <c r="P2416" t="s">
        <v>3485</v>
      </c>
      <c r="Q2416" s="3">
        <f>Table1[[#This Row],[Capacity (MW)]]*0.395*8760*10^-6</f>
        <v>0.34601999999999999</v>
      </c>
      <c r="R2416" s="3" cm="1">
        <f t="array" ref="R2416">AVERAGE(VLOOKUP(_xlfn.TEXTSPLIT(Table1[[#This Row],[Fuel (no space after comma)]], ","), FuelList_Final_EF!$A$2:$B$65, 2, FALSE))</f>
        <v>67.685819715340017</v>
      </c>
      <c r="S2416" s="3">
        <f>Table1[[#This Row],[Generation (TWh)]]*10^9*VLOOKUP(Table1[[#This Row],[Turbine/Engine Technology]],Technology_HR!$A$2:$B$11,2,FALSE)*10^-6</f>
        <v>2612104.98</v>
      </c>
      <c r="T2416" s="5">
        <f>Table1[[#This Row],[Fuel Consumption (mmBtu)]]*Table1[[#This Row],[Emission Factor (kg CO2/ mmBtu)]]*10^3</f>
        <v>176802466753.82184</v>
      </c>
      <c r="U2416" s="3">
        <f>Table1[[#This Row],[Emissions (g CO2)]]/(Table1[[#This Row],[Generation (TWh)]]*10^9)</f>
        <v>510.96025303110179</v>
      </c>
    </row>
    <row r="2417" spans="1:21" x14ac:dyDescent="0.35">
      <c r="A2417" t="s">
        <v>741</v>
      </c>
      <c r="B2417" t="s">
        <v>3242</v>
      </c>
      <c r="C2417" t="str">
        <f>SUBSTITUTE(Table1[[#This Row],[Fuel]],", ",",")</f>
        <v>fossil gas: lng</v>
      </c>
      <c r="D2417" t="s">
        <v>3242</v>
      </c>
      <c r="H2417" t="s">
        <v>3438</v>
      </c>
      <c r="I2417">
        <v>100</v>
      </c>
      <c r="J2417" t="s">
        <v>3446</v>
      </c>
      <c r="K2417">
        <v>2022</v>
      </c>
      <c r="L2417" t="s">
        <v>29</v>
      </c>
      <c r="M2417" t="s">
        <v>29</v>
      </c>
      <c r="N2417">
        <v>23.615487999999999</v>
      </c>
      <c r="O2417">
        <v>116.42478199999999</v>
      </c>
      <c r="P2417" t="s">
        <v>3485</v>
      </c>
      <c r="Q2417" s="3">
        <f>Table1[[#This Row],[Capacity (MW)]]*0.395*8760*10^-6</f>
        <v>0.34601999999999999</v>
      </c>
      <c r="R2417" s="3" cm="1">
        <f t="array" ref="R2417">AVERAGE(VLOOKUP(_xlfn.TEXTSPLIT(Table1[[#This Row],[Fuel (no space after comma)]], ","), FuelList_Final_EF!$A$2:$B$65, 2, FALSE))</f>
        <v>67.685819715340017</v>
      </c>
      <c r="S2417" s="3">
        <f>Table1[[#This Row],[Generation (TWh)]]*10^9*VLOOKUP(Table1[[#This Row],[Turbine/Engine Technology]],Technology_HR!$A$2:$B$11,2,FALSE)*10^-6</f>
        <v>2612104.98</v>
      </c>
      <c r="T2417" s="5">
        <f>Table1[[#This Row],[Fuel Consumption (mmBtu)]]*Table1[[#This Row],[Emission Factor (kg CO2/ mmBtu)]]*10^3</f>
        <v>176802466753.82184</v>
      </c>
      <c r="U2417" s="3">
        <f>Table1[[#This Row],[Emissions (g CO2)]]/(Table1[[#This Row],[Generation (TWh)]]*10^9)</f>
        <v>510.96025303110179</v>
      </c>
    </row>
    <row r="2418" spans="1:21" x14ac:dyDescent="0.35">
      <c r="A2418" t="s">
        <v>741</v>
      </c>
      <c r="B2418" t="s">
        <v>3242</v>
      </c>
      <c r="C2418" t="str">
        <f>SUBSTITUTE(Table1[[#This Row],[Fuel]],", ",",")</f>
        <v>fossil gas: lng</v>
      </c>
      <c r="D2418" t="s">
        <v>3242</v>
      </c>
      <c r="H2418" t="s">
        <v>3438</v>
      </c>
      <c r="I2418">
        <v>100</v>
      </c>
      <c r="J2418" t="s">
        <v>3447</v>
      </c>
      <c r="K2418" t="s">
        <v>29</v>
      </c>
      <c r="L2418" t="s">
        <v>29</v>
      </c>
      <c r="M2418" t="s">
        <v>29</v>
      </c>
      <c r="N2418">
        <v>23.615487999999999</v>
      </c>
      <c r="O2418">
        <v>116.42478199999999</v>
      </c>
      <c r="P2418" t="s">
        <v>3485</v>
      </c>
      <c r="Q2418" s="3">
        <f>Table1[[#This Row],[Capacity (MW)]]*0.395*8760*10^-6</f>
        <v>0.34601999999999999</v>
      </c>
      <c r="R2418" s="3" cm="1">
        <f t="array" ref="R2418">AVERAGE(VLOOKUP(_xlfn.TEXTSPLIT(Table1[[#This Row],[Fuel (no space after comma)]], ","), FuelList_Final_EF!$A$2:$B$65, 2, FALSE))</f>
        <v>67.685819715340017</v>
      </c>
      <c r="S2418" s="3">
        <f>Table1[[#This Row],[Generation (TWh)]]*10^9*VLOOKUP(Table1[[#This Row],[Turbine/Engine Technology]],Technology_HR!$A$2:$B$11,2,FALSE)*10^-6</f>
        <v>2612104.98</v>
      </c>
      <c r="T2418" s="5">
        <f>Table1[[#This Row],[Fuel Consumption (mmBtu)]]*Table1[[#This Row],[Emission Factor (kg CO2/ mmBtu)]]*10^3</f>
        <v>176802466753.82184</v>
      </c>
      <c r="U2418" s="3">
        <f>Table1[[#This Row],[Emissions (g CO2)]]/(Table1[[#This Row],[Generation (TWh)]]*10^9)</f>
        <v>510.96025303110179</v>
      </c>
    </row>
    <row r="2419" spans="1:21" x14ac:dyDescent="0.35">
      <c r="A2419" t="s">
        <v>741</v>
      </c>
      <c r="B2419" t="s">
        <v>3242</v>
      </c>
      <c r="C2419" t="str">
        <f>SUBSTITUTE(Table1[[#This Row],[Fuel]],", ",",")</f>
        <v>fossil gas: lng</v>
      </c>
      <c r="D2419" t="s">
        <v>3242</v>
      </c>
      <c r="H2419" t="s">
        <v>3438</v>
      </c>
      <c r="I2419">
        <v>100</v>
      </c>
      <c r="J2419" t="s">
        <v>3447</v>
      </c>
      <c r="K2419" t="s">
        <v>29</v>
      </c>
      <c r="L2419" t="s">
        <v>29</v>
      </c>
      <c r="M2419" t="s">
        <v>29</v>
      </c>
      <c r="N2419">
        <v>23.615487999999999</v>
      </c>
      <c r="O2419">
        <v>116.42478199999999</v>
      </c>
      <c r="P2419" t="s">
        <v>3485</v>
      </c>
      <c r="Q2419" s="3">
        <f>Table1[[#This Row],[Capacity (MW)]]*0.395*8760*10^-6</f>
        <v>0.34601999999999999</v>
      </c>
      <c r="R2419" s="3" cm="1">
        <f t="array" ref="R2419">AVERAGE(VLOOKUP(_xlfn.TEXTSPLIT(Table1[[#This Row],[Fuel (no space after comma)]], ","), FuelList_Final_EF!$A$2:$B$65, 2, FALSE))</f>
        <v>67.685819715340017</v>
      </c>
      <c r="S2419" s="3">
        <f>Table1[[#This Row],[Generation (TWh)]]*10^9*VLOOKUP(Table1[[#This Row],[Turbine/Engine Technology]],Technology_HR!$A$2:$B$11,2,FALSE)*10^-6</f>
        <v>2612104.98</v>
      </c>
      <c r="T2419" s="5">
        <f>Table1[[#This Row],[Fuel Consumption (mmBtu)]]*Table1[[#This Row],[Emission Factor (kg CO2/ mmBtu)]]*10^3</f>
        <v>176802466753.82184</v>
      </c>
      <c r="U2419" s="3">
        <f>Table1[[#This Row],[Emissions (g CO2)]]/(Table1[[#This Row],[Generation (TWh)]]*10^9)</f>
        <v>510.96025303110179</v>
      </c>
    </row>
    <row r="2420" spans="1:21" x14ac:dyDescent="0.35">
      <c r="A2420" t="s">
        <v>742</v>
      </c>
      <c r="B2420" t="s">
        <v>3239</v>
      </c>
      <c r="C2420" t="str">
        <f>SUBSTITUTE(Table1[[#This Row],[Fuel]],", ",",")</f>
        <v>fossil gas: natural gas</v>
      </c>
      <c r="D2420" t="s">
        <v>3239</v>
      </c>
      <c r="H2420" t="s">
        <v>3438</v>
      </c>
      <c r="I2420">
        <v>100</v>
      </c>
      <c r="J2420" t="s">
        <v>3446</v>
      </c>
      <c r="K2420">
        <v>2023</v>
      </c>
      <c r="L2420" t="s">
        <v>29</v>
      </c>
      <c r="M2420" t="s">
        <v>29</v>
      </c>
      <c r="N2420">
        <v>22.43616864376574</v>
      </c>
      <c r="O2420">
        <v>112.665903045687</v>
      </c>
      <c r="P2420" t="s">
        <v>3485</v>
      </c>
      <c r="Q2420" s="3">
        <f>Table1[[#This Row],[Capacity (MW)]]*0.395*8760*10^-6</f>
        <v>0.34601999999999999</v>
      </c>
      <c r="R2420" s="3" cm="1">
        <f t="array" ref="R2420">AVERAGE(VLOOKUP(_xlfn.TEXTSPLIT(Table1[[#This Row],[Fuel (no space after comma)]], ","), FuelList_Final_EF!$A$2:$B$65, 2, FALSE))</f>
        <v>53.06</v>
      </c>
      <c r="S2420" s="3">
        <f>Table1[[#This Row],[Generation (TWh)]]*10^9*VLOOKUP(Table1[[#This Row],[Turbine/Engine Technology]],Technology_HR!$A$2:$B$11,2,FALSE)*10^-6</f>
        <v>2612104.98</v>
      </c>
      <c r="T2420" s="5">
        <f>Table1[[#This Row],[Fuel Consumption (mmBtu)]]*Table1[[#This Row],[Emission Factor (kg CO2/ mmBtu)]]*10^3</f>
        <v>138598290238.80002</v>
      </c>
      <c r="U2420" s="3">
        <f>Table1[[#This Row],[Emissions (g CO2)]]/(Table1[[#This Row],[Generation (TWh)]]*10^9)</f>
        <v>400.54994000000005</v>
      </c>
    </row>
    <row r="2421" spans="1:21" x14ac:dyDescent="0.35">
      <c r="A2421" t="s">
        <v>742</v>
      </c>
      <c r="B2421" t="s">
        <v>3239</v>
      </c>
      <c r="C2421" t="str">
        <f>SUBSTITUTE(Table1[[#This Row],[Fuel]],", ",",")</f>
        <v>fossil gas: natural gas</v>
      </c>
      <c r="D2421" t="s">
        <v>3239</v>
      </c>
      <c r="H2421" t="s">
        <v>3438</v>
      </c>
      <c r="I2421">
        <v>100</v>
      </c>
      <c r="J2421" t="s">
        <v>3446</v>
      </c>
      <c r="K2421">
        <v>2023</v>
      </c>
      <c r="L2421" t="s">
        <v>29</v>
      </c>
      <c r="M2421" t="s">
        <v>29</v>
      </c>
      <c r="N2421">
        <v>22.43616864376574</v>
      </c>
      <c r="O2421">
        <v>112.665903045687</v>
      </c>
      <c r="P2421" t="s">
        <v>3485</v>
      </c>
      <c r="Q2421" s="3">
        <f>Table1[[#This Row],[Capacity (MW)]]*0.395*8760*10^-6</f>
        <v>0.34601999999999999</v>
      </c>
      <c r="R2421" s="3" cm="1">
        <f t="array" ref="R2421">AVERAGE(VLOOKUP(_xlfn.TEXTSPLIT(Table1[[#This Row],[Fuel (no space after comma)]], ","), FuelList_Final_EF!$A$2:$B$65, 2, FALSE))</f>
        <v>53.06</v>
      </c>
      <c r="S2421" s="3">
        <f>Table1[[#This Row],[Generation (TWh)]]*10^9*VLOOKUP(Table1[[#This Row],[Turbine/Engine Technology]],Technology_HR!$A$2:$B$11,2,FALSE)*10^-6</f>
        <v>2612104.98</v>
      </c>
      <c r="T2421" s="5">
        <f>Table1[[#This Row],[Fuel Consumption (mmBtu)]]*Table1[[#This Row],[Emission Factor (kg CO2/ mmBtu)]]*10^3</f>
        <v>138598290238.80002</v>
      </c>
      <c r="U2421" s="3">
        <f>Table1[[#This Row],[Emissions (g CO2)]]/(Table1[[#This Row],[Generation (TWh)]]*10^9)</f>
        <v>400.54994000000005</v>
      </c>
    </row>
    <row r="2422" spans="1:21" x14ac:dyDescent="0.35">
      <c r="A2422" t="s">
        <v>742</v>
      </c>
      <c r="B2422" t="s">
        <v>3239</v>
      </c>
      <c r="C2422" t="str">
        <f>SUBSTITUTE(Table1[[#This Row],[Fuel]],", ",",")</f>
        <v>fossil gas: natural gas</v>
      </c>
      <c r="D2422" t="s">
        <v>3239</v>
      </c>
      <c r="H2422" t="s">
        <v>3438</v>
      </c>
      <c r="I2422">
        <v>50</v>
      </c>
      <c r="J2422" t="s">
        <v>3447</v>
      </c>
      <c r="K2422">
        <v>2025</v>
      </c>
      <c r="L2422" t="s">
        <v>29</v>
      </c>
      <c r="M2422" t="s">
        <v>29</v>
      </c>
      <c r="N2422">
        <v>22.43616864376574</v>
      </c>
      <c r="O2422">
        <v>112.665903045687</v>
      </c>
      <c r="P2422" t="s">
        <v>3485</v>
      </c>
      <c r="Q2422" s="3">
        <f>Table1[[#This Row],[Capacity (MW)]]*0.395*8760*10^-6</f>
        <v>0.17301</v>
      </c>
      <c r="R2422" s="3" cm="1">
        <f t="array" ref="R2422">AVERAGE(VLOOKUP(_xlfn.TEXTSPLIT(Table1[[#This Row],[Fuel (no space after comma)]], ","), FuelList_Final_EF!$A$2:$B$65, 2, FALSE))</f>
        <v>53.06</v>
      </c>
      <c r="S2422" s="3">
        <f>Table1[[#This Row],[Generation (TWh)]]*10^9*VLOOKUP(Table1[[#This Row],[Turbine/Engine Technology]],Technology_HR!$A$2:$B$11,2,FALSE)*10^-6</f>
        <v>1306052.49</v>
      </c>
      <c r="T2422" s="5">
        <f>Table1[[#This Row],[Fuel Consumption (mmBtu)]]*Table1[[#This Row],[Emission Factor (kg CO2/ mmBtu)]]*10^3</f>
        <v>69299145119.400009</v>
      </c>
      <c r="U2422" s="3">
        <f>Table1[[#This Row],[Emissions (g CO2)]]/(Table1[[#This Row],[Generation (TWh)]]*10^9)</f>
        <v>400.54994000000005</v>
      </c>
    </row>
    <row r="2423" spans="1:21" x14ac:dyDescent="0.35">
      <c r="A2423" t="s">
        <v>742</v>
      </c>
      <c r="B2423" t="s">
        <v>3239</v>
      </c>
      <c r="C2423" t="str">
        <f>SUBSTITUTE(Table1[[#This Row],[Fuel]],", ",",")</f>
        <v>fossil gas: natural gas</v>
      </c>
      <c r="D2423" t="s">
        <v>3239</v>
      </c>
      <c r="H2423" t="s">
        <v>3438</v>
      </c>
      <c r="I2423">
        <v>50</v>
      </c>
      <c r="J2423" t="s">
        <v>3447</v>
      </c>
      <c r="K2423">
        <v>2025</v>
      </c>
      <c r="L2423" t="s">
        <v>29</v>
      </c>
      <c r="M2423" t="s">
        <v>29</v>
      </c>
      <c r="N2423">
        <v>22.43616864376574</v>
      </c>
      <c r="O2423">
        <v>112.665903045687</v>
      </c>
      <c r="P2423" t="s">
        <v>3485</v>
      </c>
      <c r="Q2423" s="3">
        <f>Table1[[#This Row],[Capacity (MW)]]*0.395*8760*10^-6</f>
        <v>0.17301</v>
      </c>
      <c r="R2423" s="3" cm="1">
        <f t="array" ref="R2423">AVERAGE(VLOOKUP(_xlfn.TEXTSPLIT(Table1[[#This Row],[Fuel (no space after comma)]], ","), FuelList_Final_EF!$A$2:$B$65, 2, FALSE))</f>
        <v>53.06</v>
      </c>
      <c r="S2423" s="3">
        <f>Table1[[#This Row],[Generation (TWh)]]*10^9*VLOOKUP(Table1[[#This Row],[Turbine/Engine Technology]],Technology_HR!$A$2:$B$11,2,FALSE)*10^-6</f>
        <v>1306052.49</v>
      </c>
      <c r="T2423" s="5">
        <f>Table1[[#This Row],[Fuel Consumption (mmBtu)]]*Table1[[#This Row],[Emission Factor (kg CO2/ mmBtu)]]*10^3</f>
        <v>69299145119.400009</v>
      </c>
      <c r="U2423" s="3">
        <f>Table1[[#This Row],[Emissions (g CO2)]]/(Table1[[#This Row],[Generation (TWh)]]*10^9)</f>
        <v>400.54994000000005</v>
      </c>
    </row>
    <row r="2424" spans="1:21" x14ac:dyDescent="0.35">
      <c r="A2424" t="s">
        <v>743</v>
      </c>
      <c r="B2424" t="s">
        <v>3239</v>
      </c>
      <c r="C2424" t="str">
        <f>SUBSTITUTE(Table1[[#This Row],[Fuel]],", ",",")</f>
        <v>fossil gas: natural gas</v>
      </c>
      <c r="D2424" t="s">
        <v>3239</v>
      </c>
      <c r="H2424" t="s">
        <v>3438</v>
      </c>
      <c r="I2424">
        <v>400</v>
      </c>
      <c r="J2424" t="s">
        <v>3446</v>
      </c>
      <c r="K2424">
        <v>2019</v>
      </c>
      <c r="L2424" t="s">
        <v>29</v>
      </c>
      <c r="M2424" t="s">
        <v>29</v>
      </c>
      <c r="N2424">
        <v>39.471088000000002</v>
      </c>
      <c r="O2424">
        <v>116.653469</v>
      </c>
      <c r="P2424" t="s">
        <v>3485</v>
      </c>
      <c r="Q2424" s="3">
        <f>Table1[[#This Row],[Capacity (MW)]]*0.395*8760*10^-6</f>
        <v>1.38408</v>
      </c>
      <c r="R2424" s="3" cm="1">
        <f t="array" ref="R2424">AVERAGE(VLOOKUP(_xlfn.TEXTSPLIT(Table1[[#This Row],[Fuel (no space after comma)]], ","), FuelList_Final_EF!$A$2:$B$65, 2, FALSE))</f>
        <v>53.06</v>
      </c>
      <c r="S2424" s="3">
        <f>Table1[[#This Row],[Generation (TWh)]]*10^9*VLOOKUP(Table1[[#This Row],[Turbine/Engine Technology]],Technology_HR!$A$2:$B$11,2,FALSE)*10^-6</f>
        <v>10448419.92</v>
      </c>
      <c r="T2424" s="5">
        <f>Table1[[#This Row],[Fuel Consumption (mmBtu)]]*Table1[[#This Row],[Emission Factor (kg CO2/ mmBtu)]]*10^3</f>
        <v>554393160955.20007</v>
      </c>
      <c r="U2424" s="3">
        <f>Table1[[#This Row],[Emissions (g CO2)]]/(Table1[[#This Row],[Generation (TWh)]]*10^9)</f>
        <v>400.54994000000005</v>
      </c>
    </row>
    <row r="2425" spans="1:21" x14ac:dyDescent="0.35">
      <c r="A2425" t="s">
        <v>743</v>
      </c>
      <c r="B2425" t="s">
        <v>3239</v>
      </c>
      <c r="C2425" t="str">
        <f>SUBSTITUTE(Table1[[#This Row],[Fuel]],", ",",")</f>
        <v>fossil gas: natural gas</v>
      </c>
      <c r="D2425" t="s">
        <v>3239</v>
      </c>
      <c r="H2425" t="s">
        <v>3438</v>
      </c>
      <c r="I2425">
        <v>400</v>
      </c>
      <c r="J2425" t="s">
        <v>3446</v>
      </c>
      <c r="K2425">
        <v>2019</v>
      </c>
      <c r="L2425" t="s">
        <v>29</v>
      </c>
      <c r="M2425" t="s">
        <v>29</v>
      </c>
      <c r="N2425">
        <v>39.471088000000002</v>
      </c>
      <c r="O2425">
        <v>116.653469</v>
      </c>
      <c r="P2425" t="s">
        <v>3485</v>
      </c>
      <c r="Q2425" s="3">
        <f>Table1[[#This Row],[Capacity (MW)]]*0.395*8760*10^-6</f>
        <v>1.38408</v>
      </c>
      <c r="R2425" s="3" cm="1">
        <f t="array" ref="R2425">AVERAGE(VLOOKUP(_xlfn.TEXTSPLIT(Table1[[#This Row],[Fuel (no space after comma)]], ","), FuelList_Final_EF!$A$2:$B$65, 2, FALSE))</f>
        <v>53.06</v>
      </c>
      <c r="S2425" s="3">
        <f>Table1[[#This Row],[Generation (TWh)]]*10^9*VLOOKUP(Table1[[#This Row],[Turbine/Engine Technology]],Technology_HR!$A$2:$B$11,2,FALSE)*10^-6</f>
        <v>10448419.92</v>
      </c>
      <c r="T2425" s="5">
        <f>Table1[[#This Row],[Fuel Consumption (mmBtu)]]*Table1[[#This Row],[Emission Factor (kg CO2/ mmBtu)]]*10^3</f>
        <v>554393160955.20007</v>
      </c>
      <c r="U2425" s="3">
        <f>Table1[[#This Row],[Emissions (g CO2)]]/(Table1[[#This Row],[Generation (TWh)]]*10^9)</f>
        <v>400.54994000000005</v>
      </c>
    </row>
    <row r="2426" spans="1:21" x14ac:dyDescent="0.35">
      <c r="A2426" t="s">
        <v>496</v>
      </c>
      <c r="B2426" t="s">
        <v>3242</v>
      </c>
      <c r="C2426" t="str">
        <f>SUBSTITUTE(Table1[[#This Row],[Fuel]],", ",",")</f>
        <v>fossil gas: lng</v>
      </c>
      <c r="D2426" t="s">
        <v>3242</v>
      </c>
      <c r="H2426" t="s">
        <v>3438</v>
      </c>
      <c r="I2426">
        <v>200</v>
      </c>
      <c r="J2426" t="s">
        <v>3446</v>
      </c>
      <c r="K2426">
        <v>2020</v>
      </c>
      <c r="L2426" t="s">
        <v>29</v>
      </c>
      <c r="M2426" t="s">
        <v>29</v>
      </c>
      <c r="N2426">
        <v>22.956527000000001</v>
      </c>
      <c r="O2426">
        <v>113.575401</v>
      </c>
      <c r="P2426" t="s">
        <v>3485</v>
      </c>
      <c r="Q2426" s="3">
        <f>Table1[[#This Row],[Capacity (MW)]]*0.395*8760*10^-6</f>
        <v>0.69203999999999999</v>
      </c>
      <c r="R2426" s="3" cm="1">
        <f t="array" ref="R2426">AVERAGE(VLOOKUP(_xlfn.TEXTSPLIT(Table1[[#This Row],[Fuel (no space after comma)]], ","), FuelList_Final_EF!$A$2:$B$65, 2, FALSE))</f>
        <v>67.685819715340017</v>
      </c>
      <c r="S2426" s="3">
        <f>Table1[[#This Row],[Generation (TWh)]]*10^9*VLOOKUP(Table1[[#This Row],[Turbine/Engine Technology]],Technology_HR!$A$2:$B$11,2,FALSE)*10^-6</f>
        <v>5224209.96</v>
      </c>
      <c r="T2426" s="5">
        <f>Table1[[#This Row],[Fuel Consumption (mmBtu)]]*Table1[[#This Row],[Emission Factor (kg CO2/ mmBtu)]]*10^3</f>
        <v>353604933507.64368</v>
      </c>
      <c r="U2426" s="3">
        <f>Table1[[#This Row],[Emissions (g CO2)]]/(Table1[[#This Row],[Generation (TWh)]]*10^9)</f>
        <v>510.96025303110179</v>
      </c>
    </row>
    <row r="2427" spans="1:21" x14ac:dyDescent="0.35">
      <c r="A2427" t="s">
        <v>496</v>
      </c>
      <c r="B2427" t="s">
        <v>3242</v>
      </c>
      <c r="C2427" t="str">
        <f>SUBSTITUTE(Table1[[#This Row],[Fuel]],", ",",")</f>
        <v>fossil gas: lng</v>
      </c>
      <c r="D2427" t="s">
        <v>3242</v>
      </c>
      <c r="H2427" t="s">
        <v>3438</v>
      </c>
      <c r="I2427">
        <v>200</v>
      </c>
      <c r="J2427" t="s">
        <v>3446</v>
      </c>
      <c r="K2427">
        <v>2020</v>
      </c>
      <c r="L2427" t="s">
        <v>29</v>
      </c>
      <c r="M2427" t="s">
        <v>29</v>
      </c>
      <c r="N2427">
        <v>22.956527000000001</v>
      </c>
      <c r="O2427">
        <v>113.575401</v>
      </c>
      <c r="P2427" t="s">
        <v>3485</v>
      </c>
      <c r="Q2427" s="3">
        <f>Table1[[#This Row],[Capacity (MW)]]*0.395*8760*10^-6</f>
        <v>0.69203999999999999</v>
      </c>
      <c r="R2427" s="3" cm="1">
        <f t="array" ref="R2427">AVERAGE(VLOOKUP(_xlfn.TEXTSPLIT(Table1[[#This Row],[Fuel (no space after comma)]], ","), FuelList_Final_EF!$A$2:$B$65, 2, FALSE))</f>
        <v>67.685819715340017</v>
      </c>
      <c r="S2427" s="3">
        <f>Table1[[#This Row],[Generation (TWh)]]*10^9*VLOOKUP(Table1[[#This Row],[Turbine/Engine Technology]],Technology_HR!$A$2:$B$11,2,FALSE)*10^-6</f>
        <v>5224209.96</v>
      </c>
      <c r="T2427" s="5">
        <f>Table1[[#This Row],[Fuel Consumption (mmBtu)]]*Table1[[#This Row],[Emission Factor (kg CO2/ mmBtu)]]*10^3</f>
        <v>353604933507.64368</v>
      </c>
      <c r="U2427" s="3">
        <f>Table1[[#This Row],[Emissions (g CO2)]]/(Table1[[#This Row],[Generation (TWh)]]*10^9)</f>
        <v>510.96025303110179</v>
      </c>
    </row>
    <row r="2428" spans="1:21" x14ac:dyDescent="0.35">
      <c r="A2428" t="s">
        <v>744</v>
      </c>
      <c r="B2428" t="s">
        <v>3239</v>
      </c>
      <c r="C2428" t="str">
        <f>SUBSTITUTE(Table1[[#This Row],[Fuel]],", ",",")</f>
        <v>fossil gas: natural gas</v>
      </c>
      <c r="D2428" t="s">
        <v>3239</v>
      </c>
      <c r="H2428" t="s">
        <v>3438</v>
      </c>
      <c r="I2428">
        <v>60</v>
      </c>
      <c r="J2428" t="s">
        <v>3451</v>
      </c>
      <c r="K2428" t="s">
        <v>29</v>
      </c>
      <c r="L2428" t="s">
        <v>29</v>
      </c>
      <c r="M2428" t="s">
        <v>29</v>
      </c>
      <c r="N2428">
        <v>27.696802999999999</v>
      </c>
      <c r="O2428">
        <v>111.71027599999999</v>
      </c>
      <c r="P2428" t="s">
        <v>3485</v>
      </c>
      <c r="Q2428" s="3">
        <f>Table1[[#This Row],[Capacity (MW)]]*0.395*8760*10^-6</f>
        <v>0.20761200000000002</v>
      </c>
      <c r="R2428" s="3" cm="1">
        <f t="array" ref="R2428">AVERAGE(VLOOKUP(_xlfn.TEXTSPLIT(Table1[[#This Row],[Fuel (no space after comma)]], ","), FuelList_Final_EF!$A$2:$B$65, 2, FALSE))</f>
        <v>53.06</v>
      </c>
      <c r="S2428" s="3">
        <f>Table1[[#This Row],[Generation (TWh)]]*10^9*VLOOKUP(Table1[[#This Row],[Turbine/Engine Technology]],Technology_HR!$A$2:$B$11,2,FALSE)*10^-6</f>
        <v>1567262.9880000001</v>
      </c>
      <c r="T2428" s="5">
        <f>Table1[[#This Row],[Fuel Consumption (mmBtu)]]*Table1[[#This Row],[Emission Factor (kg CO2/ mmBtu)]]*10^3</f>
        <v>83158974143.280014</v>
      </c>
      <c r="U2428" s="3">
        <f>Table1[[#This Row],[Emissions (g CO2)]]/(Table1[[#This Row],[Generation (TWh)]]*10^9)</f>
        <v>400.54993999999999</v>
      </c>
    </row>
    <row r="2429" spans="1:21" x14ac:dyDescent="0.35">
      <c r="A2429" t="s">
        <v>744</v>
      </c>
      <c r="B2429" t="s">
        <v>3239</v>
      </c>
      <c r="C2429" t="str">
        <f>SUBSTITUTE(Table1[[#This Row],[Fuel]],", ",",")</f>
        <v>fossil gas: natural gas</v>
      </c>
      <c r="D2429" t="s">
        <v>3239</v>
      </c>
      <c r="H2429" t="s">
        <v>3438</v>
      </c>
      <c r="I2429">
        <v>60</v>
      </c>
      <c r="J2429" t="s">
        <v>3451</v>
      </c>
      <c r="K2429" t="s">
        <v>29</v>
      </c>
      <c r="L2429" t="s">
        <v>29</v>
      </c>
      <c r="M2429" t="s">
        <v>29</v>
      </c>
      <c r="N2429">
        <v>27.696802999999999</v>
      </c>
      <c r="O2429">
        <v>111.71027599999999</v>
      </c>
      <c r="P2429" t="s">
        <v>3485</v>
      </c>
      <c r="Q2429" s="3">
        <f>Table1[[#This Row],[Capacity (MW)]]*0.395*8760*10^-6</f>
        <v>0.20761200000000002</v>
      </c>
      <c r="R2429" s="3" cm="1">
        <f t="array" ref="R2429">AVERAGE(VLOOKUP(_xlfn.TEXTSPLIT(Table1[[#This Row],[Fuel (no space after comma)]], ","), FuelList_Final_EF!$A$2:$B$65, 2, FALSE))</f>
        <v>53.06</v>
      </c>
      <c r="S2429" s="3">
        <f>Table1[[#This Row],[Generation (TWh)]]*10^9*VLOOKUP(Table1[[#This Row],[Turbine/Engine Technology]],Technology_HR!$A$2:$B$11,2,FALSE)*10^-6</f>
        <v>1567262.9880000001</v>
      </c>
      <c r="T2429" s="5">
        <f>Table1[[#This Row],[Fuel Consumption (mmBtu)]]*Table1[[#This Row],[Emission Factor (kg CO2/ mmBtu)]]*10^3</f>
        <v>83158974143.280014</v>
      </c>
      <c r="U2429" s="3">
        <f>Table1[[#This Row],[Emissions (g CO2)]]/(Table1[[#This Row],[Generation (TWh)]]*10^9)</f>
        <v>400.54993999999999</v>
      </c>
    </row>
    <row r="2430" spans="1:21" x14ac:dyDescent="0.35">
      <c r="A2430" t="s">
        <v>744</v>
      </c>
      <c r="B2430" t="s">
        <v>3239</v>
      </c>
      <c r="C2430" t="str">
        <f>SUBSTITUTE(Table1[[#This Row],[Fuel]],", ",",")</f>
        <v>fossil gas: natural gas</v>
      </c>
      <c r="D2430" t="s">
        <v>3239</v>
      </c>
      <c r="H2430" t="s">
        <v>3438</v>
      </c>
      <c r="I2430">
        <v>60</v>
      </c>
      <c r="J2430" t="s">
        <v>3451</v>
      </c>
      <c r="K2430" t="s">
        <v>29</v>
      </c>
      <c r="L2430" t="s">
        <v>29</v>
      </c>
      <c r="M2430" t="s">
        <v>29</v>
      </c>
      <c r="N2430">
        <v>27.696802999999999</v>
      </c>
      <c r="O2430">
        <v>111.71027599999999</v>
      </c>
      <c r="P2430" t="s">
        <v>3485</v>
      </c>
      <c r="Q2430" s="3">
        <f>Table1[[#This Row],[Capacity (MW)]]*0.395*8760*10^-6</f>
        <v>0.20761200000000002</v>
      </c>
      <c r="R2430" s="3" cm="1">
        <f t="array" ref="R2430">AVERAGE(VLOOKUP(_xlfn.TEXTSPLIT(Table1[[#This Row],[Fuel (no space after comma)]], ","), FuelList_Final_EF!$A$2:$B$65, 2, FALSE))</f>
        <v>53.06</v>
      </c>
      <c r="S2430" s="3">
        <f>Table1[[#This Row],[Generation (TWh)]]*10^9*VLOOKUP(Table1[[#This Row],[Turbine/Engine Technology]],Technology_HR!$A$2:$B$11,2,FALSE)*10^-6</f>
        <v>1567262.9880000001</v>
      </c>
      <c r="T2430" s="5">
        <f>Table1[[#This Row],[Fuel Consumption (mmBtu)]]*Table1[[#This Row],[Emission Factor (kg CO2/ mmBtu)]]*10^3</f>
        <v>83158974143.280014</v>
      </c>
      <c r="U2430" s="3">
        <f>Table1[[#This Row],[Emissions (g CO2)]]/(Table1[[#This Row],[Generation (TWh)]]*10^9)</f>
        <v>400.54993999999999</v>
      </c>
    </row>
    <row r="2431" spans="1:21" x14ac:dyDescent="0.35">
      <c r="A2431" t="s">
        <v>744</v>
      </c>
      <c r="B2431" t="s">
        <v>3239</v>
      </c>
      <c r="C2431" t="str">
        <f>SUBSTITUTE(Table1[[#This Row],[Fuel]],", ",",")</f>
        <v>fossil gas: natural gas</v>
      </c>
      <c r="D2431" t="s">
        <v>3239</v>
      </c>
      <c r="H2431" t="s">
        <v>3438</v>
      </c>
      <c r="I2431">
        <v>60</v>
      </c>
      <c r="J2431" t="s">
        <v>3451</v>
      </c>
      <c r="K2431" t="s">
        <v>29</v>
      </c>
      <c r="L2431" t="s">
        <v>29</v>
      </c>
      <c r="M2431" t="s">
        <v>29</v>
      </c>
      <c r="N2431">
        <v>27.696802999999999</v>
      </c>
      <c r="O2431">
        <v>111.71027599999999</v>
      </c>
      <c r="P2431" t="s">
        <v>3485</v>
      </c>
      <c r="Q2431" s="3">
        <f>Table1[[#This Row],[Capacity (MW)]]*0.395*8760*10^-6</f>
        <v>0.20761200000000002</v>
      </c>
      <c r="R2431" s="3" cm="1">
        <f t="array" ref="R2431">AVERAGE(VLOOKUP(_xlfn.TEXTSPLIT(Table1[[#This Row],[Fuel (no space after comma)]], ","), FuelList_Final_EF!$A$2:$B$65, 2, FALSE))</f>
        <v>53.06</v>
      </c>
      <c r="S2431" s="3">
        <f>Table1[[#This Row],[Generation (TWh)]]*10^9*VLOOKUP(Table1[[#This Row],[Turbine/Engine Technology]],Technology_HR!$A$2:$B$11,2,FALSE)*10^-6</f>
        <v>1567262.9880000001</v>
      </c>
      <c r="T2431" s="5">
        <f>Table1[[#This Row],[Fuel Consumption (mmBtu)]]*Table1[[#This Row],[Emission Factor (kg CO2/ mmBtu)]]*10^3</f>
        <v>83158974143.280014</v>
      </c>
      <c r="U2431" s="3">
        <f>Table1[[#This Row],[Emissions (g CO2)]]/(Table1[[#This Row],[Generation (TWh)]]*10^9)</f>
        <v>400.54993999999999</v>
      </c>
    </row>
    <row r="2432" spans="1:21" x14ac:dyDescent="0.35">
      <c r="A2432" t="s">
        <v>744</v>
      </c>
      <c r="B2432" t="s">
        <v>3239</v>
      </c>
      <c r="C2432" t="str">
        <f>SUBSTITUTE(Table1[[#This Row],[Fuel]],", ",",")</f>
        <v>fossil gas: natural gas</v>
      </c>
      <c r="D2432" t="s">
        <v>3239</v>
      </c>
      <c r="H2432" t="s">
        <v>3436</v>
      </c>
      <c r="I2432">
        <v>390</v>
      </c>
      <c r="J2432" t="s">
        <v>3451</v>
      </c>
      <c r="K2432" t="s">
        <v>29</v>
      </c>
      <c r="L2432" t="s">
        <v>29</v>
      </c>
      <c r="M2432" t="s">
        <v>29</v>
      </c>
      <c r="N2432">
        <v>27.696802999999999</v>
      </c>
      <c r="O2432">
        <v>111.71027599999999</v>
      </c>
      <c r="P2432" t="s">
        <v>3485</v>
      </c>
      <c r="Q2432" s="3">
        <f>Table1[[#This Row],[Capacity (MW)]]*0.395*8760*10^-6</f>
        <v>1.349478</v>
      </c>
      <c r="R2432" s="3" cm="1">
        <f t="array" ref="R2432">AVERAGE(VLOOKUP(_xlfn.TEXTSPLIT(Table1[[#This Row],[Fuel (no space after comma)]], ","), FuelList_Final_EF!$A$2:$B$65, 2, FALSE))</f>
        <v>53.06</v>
      </c>
      <c r="S2432" s="3">
        <f>Table1[[#This Row],[Generation (TWh)]]*10^9*VLOOKUP(Table1[[#This Row],[Turbine/Engine Technology]],Technology_HR!$A$2:$B$11,2,FALSE)*10^-6</f>
        <v>14857752.779999999</v>
      </c>
      <c r="T2432" s="5">
        <f>Table1[[#This Row],[Fuel Consumption (mmBtu)]]*Table1[[#This Row],[Emission Factor (kg CO2/ mmBtu)]]*10^3</f>
        <v>788352362506.80005</v>
      </c>
      <c r="U2432" s="3">
        <f>Table1[[#This Row],[Emissions (g CO2)]]/(Table1[[#This Row],[Generation (TWh)]]*10^9)</f>
        <v>584.19060000000002</v>
      </c>
    </row>
    <row r="2433" spans="1:21" x14ac:dyDescent="0.35">
      <c r="A2433" t="s">
        <v>744</v>
      </c>
      <c r="B2433" t="s">
        <v>3239</v>
      </c>
      <c r="C2433" t="str">
        <f>SUBSTITUTE(Table1[[#This Row],[Fuel]],", ",",")</f>
        <v>fossil gas: natural gas</v>
      </c>
      <c r="D2433" t="s">
        <v>3239</v>
      </c>
      <c r="H2433" t="s">
        <v>3436</v>
      </c>
      <c r="I2433">
        <v>390</v>
      </c>
      <c r="J2433" t="s">
        <v>3451</v>
      </c>
      <c r="K2433" t="s">
        <v>29</v>
      </c>
      <c r="L2433" t="s">
        <v>29</v>
      </c>
      <c r="M2433" t="s">
        <v>29</v>
      </c>
      <c r="N2433">
        <v>27.696802999999999</v>
      </c>
      <c r="O2433">
        <v>111.71027599999999</v>
      </c>
      <c r="P2433" t="s">
        <v>3485</v>
      </c>
      <c r="Q2433" s="3">
        <f>Table1[[#This Row],[Capacity (MW)]]*0.395*8760*10^-6</f>
        <v>1.349478</v>
      </c>
      <c r="R2433" s="3" cm="1">
        <f t="array" ref="R2433">AVERAGE(VLOOKUP(_xlfn.TEXTSPLIT(Table1[[#This Row],[Fuel (no space after comma)]], ","), FuelList_Final_EF!$A$2:$B$65, 2, FALSE))</f>
        <v>53.06</v>
      </c>
      <c r="S2433" s="3">
        <f>Table1[[#This Row],[Generation (TWh)]]*10^9*VLOOKUP(Table1[[#This Row],[Turbine/Engine Technology]],Technology_HR!$A$2:$B$11,2,FALSE)*10^-6</f>
        <v>14857752.779999999</v>
      </c>
      <c r="T2433" s="5">
        <f>Table1[[#This Row],[Fuel Consumption (mmBtu)]]*Table1[[#This Row],[Emission Factor (kg CO2/ mmBtu)]]*10^3</f>
        <v>788352362506.80005</v>
      </c>
      <c r="U2433" s="3">
        <f>Table1[[#This Row],[Emissions (g CO2)]]/(Table1[[#This Row],[Generation (TWh)]]*10^9)</f>
        <v>584.19060000000002</v>
      </c>
    </row>
    <row r="2434" spans="1:21" x14ac:dyDescent="0.35">
      <c r="A2434" t="s">
        <v>569</v>
      </c>
      <c r="B2434" t="s">
        <v>3239</v>
      </c>
      <c r="C2434" t="str">
        <f>SUBSTITUTE(Table1[[#This Row],[Fuel]],", ",",")</f>
        <v>fossil gas: natural gas</v>
      </c>
      <c r="D2434" t="s">
        <v>3239</v>
      </c>
      <c r="H2434" t="s">
        <v>3438</v>
      </c>
      <c r="I2434">
        <v>400</v>
      </c>
      <c r="J2434" t="s">
        <v>3446</v>
      </c>
      <c r="K2434">
        <v>2018</v>
      </c>
      <c r="L2434" t="s">
        <v>29</v>
      </c>
      <c r="M2434" t="s">
        <v>29</v>
      </c>
      <c r="N2434">
        <v>23.315626000000002</v>
      </c>
      <c r="O2434">
        <v>112.785549</v>
      </c>
      <c r="P2434" t="s">
        <v>3485</v>
      </c>
      <c r="Q2434" s="3">
        <f>Table1[[#This Row],[Capacity (MW)]]*0.395*8760*10^-6</f>
        <v>1.38408</v>
      </c>
      <c r="R2434" s="3" cm="1">
        <f t="array" ref="R2434">AVERAGE(VLOOKUP(_xlfn.TEXTSPLIT(Table1[[#This Row],[Fuel (no space after comma)]], ","), FuelList_Final_EF!$A$2:$B$65, 2, FALSE))</f>
        <v>53.06</v>
      </c>
      <c r="S2434" s="3">
        <f>Table1[[#This Row],[Generation (TWh)]]*10^9*VLOOKUP(Table1[[#This Row],[Turbine/Engine Technology]],Technology_HR!$A$2:$B$11,2,FALSE)*10^-6</f>
        <v>10448419.92</v>
      </c>
      <c r="T2434" s="5">
        <f>Table1[[#This Row],[Fuel Consumption (mmBtu)]]*Table1[[#This Row],[Emission Factor (kg CO2/ mmBtu)]]*10^3</f>
        <v>554393160955.20007</v>
      </c>
      <c r="U2434" s="3">
        <f>Table1[[#This Row],[Emissions (g CO2)]]/(Table1[[#This Row],[Generation (TWh)]]*10^9)</f>
        <v>400.54994000000005</v>
      </c>
    </row>
    <row r="2435" spans="1:21" x14ac:dyDescent="0.35">
      <c r="A2435" t="s">
        <v>569</v>
      </c>
      <c r="B2435" t="s">
        <v>3239</v>
      </c>
      <c r="C2435" t="str">
        <f>SUBSTITUTE(Table1[[#This Row],[Fuel]],", ",",")</f>
        <v>fossil gas: natural gas</v>
      </c>
      <c r="D2435" t="s">
        <v>3239</v>
      </c>
      <c r="H2435" t="s">
        <v>3438</v>
      </c>
      <c r="I2435">
        <v>400</v>
      </c>
      <c r="J2435" t="s">
        <v>3446</v>
      </c>
      <c r="K2435">
        <v>2018</v>
      </c>
      <c r="L2435" t="s">
        <v>29</v>
      </c>
      <c r="M2435" t="s">
        <v>29</v>
      </c>
      <c r="N2435">
        <v>23.315626000000002</v>
      </c>
      <c r="O2435">
        <v>112.785549</v>
      </c>
      <c r="P2435" t="s">
        <v>3485</v>
      </c>
      <c r="Q2435" s="3">
        <f>Table1[[#This Row],[Capacity (MW)]]*0.395*8760*10^-6</f>
        <v>1.38408</v>
      </c>
      <c r="R2435" s="3" cm="1">
        <f t="array" ref="R2435">AVERAGE(VLOOKUP(_xlfn.TEXTSPLIT(Table1[[#This Row],[Fuel (no space after comma)]], ","), FuelList_Final_EF!$A$2:$B$65, 2, FALSE))</f>
        <v>53.06</v>
      </c>
      <c r="S2435" s="3">
        <f>Table1[[#This Row],[Generation (TWh)]]*10^9*VLOOKUP(Table1[[#This Row],[Turbine/Engine Technology]],Technology_HR!$A$2:$B$11,2,FALSE)*10^-6</f>
        <v>10448419.92</v>
      </c>
      <c r="T2435" s="5">
        <f>Table1[[#This Row],[Fuel Consumption (mmBtu)]]*Table1[[#This Row],[Emission Factor (kg CO2/ mmBtu)]]*10^3</f>
        <v>554393160955.20007</v>
      </c>
      <c r="U2435" s="3">
        <f>Table1[[#This Row],[Emissions (g CO2)]]/(Table1[[#This Row],[Generation (TWh)]]*10^9)</f>
        <v>400.54994000000005</v>
      </c>
    </row>
    <row r="2436" spans="1:21" x14ac:dyDescent="0.35">
      <c r="A2436" t="s">
        <v>569</v>
      </c>
      <c r="B2436" t="s">
        <v>3239</v>
      </c>
      <c r="C2436" t="str">
        <f>SUBSTITUTE(Table1[[#This Row],[Fuel]],", ",",")</f>
        <v>fossil gas: natural gas</v>
      </c>
      <c r="D2436" t="s">
        <v>3239</v>
      </c>
      <c r="H2436" t="s">
        <v>3438</v>
      </c>
      <c r="I2436">
        <v>400</v>
      </c>
      <c r="J2436" t="s">
        <v>3450</v>
      </c>
      <c r="K2436" t="s">
        <v>29</v>
      </c>
      <c r="L2436" t="s">
        <v>29</v>
      </c>
      <c r="M2436" t="s">
        <v>29</v>
      </c>
      <c r="N2436">
        <v>23.315626000000002</v>
      </c>
      <c r="O2436">
        <v>112.785549</v>
      </c>
      <c r="P2436" t="s">
        <v>3485</v>
      </c>
      <c r="Q2436" s="3">
        <f>Table1[[#This Row],[Capacity (MW)]]*0.395*8760*10^-6</f>
        <v>1.38408</v>
      </c>
      <c r="R2436" s="3" cm="1">
        <f t="array" ref="R2436">AVERAGE(VLOOKUP(_xlfn.TEXTSPLIT(Table1[[#This Row],[Fuel (no space after comma)]], ","), FuelList_Final_EF!$A$2:$B$65, 2, FALSE))</f>
        <v>53.06</v>
      </c>
      <c r="S2436" s="3">
        <f>Table1[[#This Row],[Generation (TWh)]]*10^9*VLOOKUP(Table1[[#This Row],[Turbine/Engine Technology]],Technology_HR!$A$2:$B$11,2,FALSE)*10^-6</f>
        <v>10448419.92</v>
      </c>
      <c r="T2436" s="5">
        <f>Table1[[#This Row],[Fuel Consumption (mmBtu)]]*Table1[[#This Row],[Emission Factor (kg CO2/ mmBtu)]]*10^3</f>
        <v>554393160955.20007</v>
      </c>
      <c r="U2436" s="3">
        <f>Table1[[#This Row],[Emissions (g CO2)]]/(Table1[[#This Row],[Generation (TWh)]]*10^9)</f>
        <v>400.54994000000005</v>
      </c>
    </row>
    <row r="2437" spans="1:21" x14ac:dyDescent="0.35">
      <c r="A2437" t="s">
        <v>569</v>
      </c>
      <c r="B2437" t="s">
        <v>3239</v>
      </c>
      <c r="C2437" t="str">
        <f>SUBSTITUTE(Table1[[#This Row],[Fuel]],", ",",")</f>
        <v>fossil gas: natural gas</v>
      </c>
      <c r="D2437" t="s">
        <v>3239</v>
      </c>
      <c r="H2437" t="s">
        <v>3438</v>
      </c>
      <c r="I2437">
        <v>400</v>
      </c>
      <c r="J2437" t="s">
        <v>3450</v>
      </c>
      <c r="K2437" t="s">
        <v>29</v>
      </c>
      <c r="L2437" t="s">
        <v>29</v>
      </c>
      <c r="M2437" t="s">
        <v>29</v>
      </c>
      <c r="N2437">
        <v>23.315626000000002</v>
      </c>
      <c r="O2437">
        <v>112.785549</v>
      </c>
      <c r="P2437" t="s">
        <v>3485</v>
      </c>
      <c r="Q2437" s="3">
        <f>Table1[[#This Row],[Capacity (MW)]]*0.395*8760*10^-6</f>
        <v>1.38408</v>
      </c>
      <c r="R2437" s="3" cm="1">
        <f t="array" ref="R2437">AVERAGE(VLOOKUP(_xlfn.TEXTSPLIT(Table1[[#This Row],[Fuel (no space after comma)]], ","), FuelList_Final_EF!$A$2:$B$65, 2, FALSE))</f>
        <v>53.06</v>
      </c>
      <c r="S2437" s="3">
        <f>Table1[[#This Row],[Generation (TWh)]]*10^9*VLOOKUP(Table1[[#This Row],[Turbine/Engine Technology]],Technology_HR!$A$2:$B$11,2,FALSE)*10^-6</f>
        <v>10448419.92</v>
      </c>
      <c r="T2437" s="5">
        <f>Table1[[#This Row],[Fuel Consumption (mmBtu)]]*Table1[[#This Row],[Emission Factor (kg CO2/ mmBtu)]]*10^3</f>
        <v>554393160955.20007</v>
      </c>
      <c r="U2437" s="3">
        <f>Table1[[#This Row],[Emissions (g CO2)]]/(Table1[[#This Row],[Generation (TWh)]]*10^9)</f>
        <v>400.54994000000005</v>
      </c>
    </row>
    <row r="2438" spans="1:21" x14ac:dyDescent="0.35">
      <c r="A2438" t="s">
        <v>569</v>
      </c>
      <c r="B2438" t="s">
        <v>3239</v>
      </c>
      <c r="C2438" t="str">
        <f>SUBSTITUTE(Table1[[#This Row],[Fuel]],", ",",")</f>
        <v>fossil gas: natural gas</v>
      </c>
      <c r="D2438" t="s">
        <v>3239</v>
      </c>
      <c r="H2438" t="s">
        <v>3438</v>
      </c>
      <c r="I2438">
        <v>400</v>
      </c>
      <c r="J2438" t="s">
        <v>3450</v>
      </c>
      <c r="K2438" t="s">
        <v>29</v>
      </c>
      <c r="L2438" t="s">
        <v>29</v>
      </c>
      <c r="M2438" t="s">
        <v>29</v>
      </c>
      <c r="N2438">
        <v>23.315626000000002</v>
      </c>
      <c r="O2438">
        <v>112.785549</v>
      </c>
      <c r="P2438" t="s">
        <v>3485</v>
      </c>
      <c r="Q2438" s="3">
        <f>Table1[[#This Row],[Capacity (MW)]]*0.395*8760*10^-6</f>
        <v>1.38408</v>
      </c>
      <c r="R2438" s="3" cm="1">
        <f t="array" ref="R2438">AVERAGE(VLOOKUP(_xlfn.TEXTSPLIT(Table1[[#This Row],[Fuel (no space after comma)]], ","), FuelList_Final_EF!$A$2:$B$65, 2, FALSE))</f>
        <v>53.06</v>
      </c>
      <c r="S2438" s="3">
        <f>Table1[[#This Row],[Generation (TWh)]]*10^9*VLOOKUP(Table1[[#This Row],[Turbine/Engine Technology]],Technology_HR!$A$2:$B$11,2,FALSE)*10^-6</f>
        <v>10448419.92</v>
      </c>
      <c r="T2438" s="5">
        <f>Table1[[#This Row],[Fuel Consumption (mmBtu)]]*Table1[[#This Row],[Emission Factor (kg CO2/ mmBtu)]]*10^3</f>
        <v>554393160955.20007</v>
      </c>
      <c r="U2438" s="3">
        <f>Table1[[#This Row],[Emissions (g CO2)]]/(Table1[[#This Row],[Generation (TWh)]]*10^9)</f>
        <v>400.54994000000005</v>
      </c>
    </row>
    <row r="2439" spans="1:21" x14ac:dyDescent="0.35">
      <c r="A2439" t="s">
        <v>569</v>
      </c>
      <c r="B2439" t="s">
        <v>3239</v>
      </c>
      <c r="C2439" t="str">
        <f>SUBSTITUTE(Table1[[#This Row],[Fuel]],", ",",")</f>
        <v>fossil gas: natural gas</v>
      </c>
      <c r="D2439" t="s">
        <v>3239</v>
      </c>
      <c r="H2439" t="s">
        <v>3438</v>
      </c>
      <c r="I2439">
        <v>400</v>
      </c>
      <c r="J2439" t="s">
        <v>3450</v>
      </c>
      <c r="K2439" t="s">
        <v>29</v>
      </c>
      <c r="L2439" t="s">
        <v>29</v>
      </c>
      <c r="M2439" t="s">
        <v>29</v>
      </c>
      <c r="N2439">
        <v>23.315626000000002</v>
      </c>
      <c r="O2439">
        <v>112.785549</v>
      </c>
      <c r="P2439" t="s">
        <v>3485</v>
      </c>
      <c r="Q2439" s="3">
        <f>Table1[[#This Row],[Capacity (MW)]]*0.395*8760*10^-6</f>
        <v>1.38408</v>
      </c>
      <c r="R2439" s="3" cm="1">
        <f t="array" ref="R2439">AVERAGE(VLOOKUP(_xlfn.TEXTSPLIT(Table1[[#This Row],[Fuel (no space after comma)]], ","), FuelList_Final_EF!$A$2:$B$65, 2, FALSE))</f>
        <v>53.06</v>
      </c>
      <c r="S2439" s="3">
        <f>Table1[[#This Row],[Generation (TWh)]]*10^9*VLOOKUP(Table1[[#This Row],[Turbine/Engine Technology]],Technology_HR!$A$2:$B$11,2,FALSE)*10^-6</f>
        <v>10448419.92</v>
      </c>
      <c r="T2439" s="5">
        <f>Table1[[#This Row],[Fuel Consumption (mmBtu)]]*Table1[[#This Row],[Emission Factor (kg CO2/ mmBtu)]]*10^3</f>
        <v>554393160955.20007</v>
      </c>
      <c r="U2439" s="3">
        <f>Table1[[#This Row],[Emissions (g CO2)]]/(Table1[[#This Row],[Generation (TWh)]]*10^9)</f>
        <v>400.54994000000005</v>
      </c>
    </row>
    <row r="2440" spans="1:21" x14ac:dyDescent="0.35">
      <c r="A2440" t="s">
        <v>455</v>
      </c>
      <c r="B2440" t="s">
        <v>3239</v>
      </c>
      <c r="C2440" t="str">
        <f>SUBSTITUTE(Table1[[#This Row],[Fuel]],", ",",")</f>
        <v>fossil gas: natural gas</v>
      </c>
      <c r="D2440" t="s">
        <v>3239</v>
      </c>
      <c r="H2440" t="s">
        <v>3436</v>
      </c>
      <c r="I2440">
        <v>150</v>
      </c>
      <c r="J2440" t="s">
        <v>3447</v>
      </c>
      <c r="K2440">
        <v>2025</v>
      </c>
      <c r="L2440" t="s">
        <v>29</v>
      </c>
      <c r="M2440" t="s">
        <v>29</v>
      </c>
      <c r="N2440">
        <v>29.844978600000001</v>
      </c>
      <c r="O2440">
        <v>106.05637830000001</v>
      </c>
      <c r="P2440" t="s">
        <v>3485</v>
      </c>
      <c r="Q2440" s="3">
        <f>Table1[[#This Row],[Capacity (MW)]]*0.395*8760*10^-6</f>
        <v>0.51902999999999999</v>
      </c>
      <c r="R2440" s="3" cm="1">
        <f t="array" ref="R2440">AVERAGE(VLOOKUP(_xlfn.TEXTSPLIT(Table1[[#This Row],[Fuel (no space after comma)]], ","), FuelList_Final_EF!$A$2:$B$65, 2, FALSE))</f>
        <v>53.06</v>
      </c>
      <c r="S2440" s="3">
        <f>Table1[[#This Row],[Generation (TWh)]]*10^9*VLOOKUP(Table1[[#This Row],[Turbine/Engine Technology]],Technology_HR!$A$2:$B$11,2,FALSE)*10^-6</f>
        <v>5714520.2999999998</v>
      </c>
      <c r="T2440" s="5">
        <f>Table1[[#This Row],[Fuel Consumption (mmBtu)]]*Table1[[#This Row],[Emission Factor (kg CO2/ mmBtu)]]*10^3</f>
        <v>303212447118</v>
      </c>
      <c r="U2440" s="3">
        <f>Table1[[#This Row],[Emissions (g CO2)]]/(Table1[[#This Row],[Generation (TWh)]]*10^9)</f>
        <v>584.19060000000002</v>
      </c>
    </row>
    <row r="2441" spans="1:21" x14ac:dyDescent="0.35">
      <c r="A2441" t="s">
        <v>455</v>
      </c>
      <c r="B2441" t="s">
        <v>3239</v>
      </c>
      <c r="C2441" t="str">
        <f>SUBSTITUTE(Table1[[#This Row],[Fuel]],", ",",")</f>
        <v>fossil gas: natural gas</v>
      </c>
      <c r="D2441" t="s">
        <v>3239</v>
      </c>
      <c r="H2441" t="s">
        <v>3436</v>
      </c>
      <c r="I2441">
        <v>150</v>
      </c>
      <c r="J2441" t="s">
        <v>3447</v>
      </c>
      <c r="K2441">
        <v>2025</v>
      </c>
      <c r="L2441" t="s">
        <v>29</v>
      </c>
      <c r="M2441" t="s">
        <v>29</v>
      </c>
      <c r="N2441">
        <v>29.844978600000001</v>
      </c>
      <c r="O2441">
        <v>106.05637830000001</v>
      </c>
      <c r="P2441" t="s">
        <v>3485</v>
      </c>
      <c r="Q2441" s="3">
        <f>Table1[[#This Row],[Capacity (MW)]]*0.395*8760*10^-6</f>
        <v>0.51902999999999999</v>
      </c>
      <c r="R2441" s="3" cm="1">
        <f t="array" ref="R2441">AVERAGE(VLOOKUP(_xlfn.TEXTSPLIT(Table1[[#This Row],[Fuel (no space after comma)]], ","), FuelList_Final_EF!$A$2:$B$65, 2, FALSE))</f>
        <v>53.06</v>
      </c>
      <c r="S2441" s="3">
        <f>Table1[[#This Row],[Generation (TWh)]]*10^9*VLOOKUP(Table1[[#This Row],[Turbine/Engine Technology]],Technology_HR!$A$2:$B$11,2,FALSE)*10^-6</f>
        <v>5714520.2999999998</v>
      </c>
      <c r="T2441" s="5">
        <f>Table1[[#This Row],[Fuel Consumption (mmBtu)]]*Table1[[#This Row],[Emission Factor (kg CO2/ mmBtu)]]*10^3</f>
        <v>303212447118</v>
      </c>
      <c r="U2441" s="3">
        <f>Table1[[#This Row],[Emissions (g CO2)]]/(Table1[[#This Row],[Generation (TWh)]]*10^9)</f>
        <v>584.19060000000002</v>
      </c>
    </row>
    <row r="2442" spans="1:21" x14ac:dyDescent="0.35">
      <c r="A2442" t="s">
        <v>745</v>
      </c>
      <c r="B2442" t="s">
        <v>3239</v>
      </c>
      <c r="C2442" t="str">
        <f>SUBSTITUTE(Table1[[#This Row],[Fuel]],", ",",")</f>
        <v>fossil gas: natural gas</v>
      </c>
      <c r="D2442" t="s">
        <v>3239</v>
      </c>
      <c r="H2442" t="s">
        <v>3438</v>
      </c>
      <c r="I2442">
        <v>80</v>
      </c>
      <c r="J2442" t="s">
        <v>3446</v>
      </c>
      <c r="K2442">
        <v>2022</v>
      </c>
      <c r="L2442" t="s">
        <v>29</v>
      </c>
      <c r="M2442" t="s">
        <v>29</v>
      </c>
      <c r="N2442">
        <v>31.236778999999999</v>
      </c>
      <c r="O2442">
        <v>120.66456700000001</v>
      </c>
      <c r="P2442" t="s">
        <v>3485</v>
      </c>
      <c r="Q2442" s="3">
        <f>Table1[[#This Row],[Capacity (MW)]]*0.395*8760*10^-6</f>
        <v>0.27681600000000001</v>
      </c>
      <c r="R2442" s="3" cm="1">
        <f t="array" ref="R2442">AVERAGE(VLOOKUP(_xlfn.TEXTSPLIT(Table1[[#This Row],[Fuel (no space after comma)]], ","), FuelList_Final_EF!$A$2:$B$65, 2, FALSE))</f>
        <v>53.06</v>
      </c>
      <c r="S2442" s="3">
        <f>Table1[[#This Row],[Generation (TWh)]]*10^9*VLOOKUP(Table1[[#This Row],[Turbine/Engine Technology]],Technology_HR!$A$2:$B$11,2,FALSE)*10^-6</f>
        <v>2089683.9839999999</v>
      </c>
      <c r="T2442" s="5">
        <f>Table1[[#This Row],[Fuel Consumption (mmBtu)]]*Table1[[#This Row],[Emission Factor (kg CO2/ mmBtu)]]*10^3</f>
        <v>110878632191.03999</v>
      </c>
      <c r="U2442" s="3">
        <f>Table1[[#This Row],[Emissions (g CO2)]]/(Table1[[#This Row],[Generation (TWh)]]*10^9)</f>
        <v>400.54993999999999</v>
      </c>
    </row>
    <row r="2443" spans="1:21" x14ac:dyDescent="0.35">
      <c r="A2443" t="s">
        <v>745</v>
      </c>
      <c r="B2443" t="s">
        <v>3239</v>
      </c>
      <c r="C2443" t="str">
        <f>SUBSTITUTE(Table1[[#This Row],[Fuel]],", ",",")</f>
        <v>fossil gas: natural gas</v>
      </c>
      <c r="D2443" t="s">
        <v>3239</v>
      </c>
      <c r="H2443" t="s">
        <v>3438</v>
      </c>
      <c r="I2443">
        <v>80</v>
      </c>
      <c r="J2443" t="s">
        <v>3446</v>
      </c>
      <c r="K2443">
        <v>2023</v>
      </c>
      <c r="L2443" t="s">
        <v>29</v>
      </c>
      <c r="M2443" t="s">
        <v>29</v>
      </c>
      <c r="N2443">
        <v>31.236778999999999</v>
      </c>
      <c r="O2443">
        <v>120.66456700000001</v>
      </c>
      <c r="P2443" t="s">
        <v>3485</v>
      </c>
      <c r="Q2443" s="3">
        <f>Table1[[#This Row],[Capacity (MW)]]*0.395*8760*10^-6</f>
        <v>0.27681600000000001</v>
      </c>
      <c r="R2443" s="3" cm="1">
        <f t="array" ref="R2443">AVERAGE(VLOOKUP(_xlfn.TEXTSPLIT(Table1[[#This Row],[Fuel (no space after comma)]], ","), FuelList_Final_EF!$A$2:$B$65, 2, FALSE))</f>
        <v>53.06</v>
      </c>
      <c r="S2443" s="3">
        <f>Table1[[#This Row],[Generation (TWh)]]*10^9*VLOOKUP(Table1[[#This Row],[Turbine/Engine Technology]],Technology_HR!$A$2:$B$11,2,FALSE)*10^-6</f>
        <v>2089683.9839999999</v>
      </c>
      <c r="T2443" s="5">
        <f>Table1[[#This Row],[Fuel Consumption (mmBtu)]]*Table1[[#This Row],[Emission Factor (kg CO2/ mmBtu)]]*10^3</f>
        <v>110878632191.03999</v>
      </c>
      <c r="U2443" s="3">
        <f>Table1[[#This Row],[Emissions (g CO2)]]/(Table1[[#This Row],[Generation (TWh)]]*10^9)</f>
        <v>400.54993999999999</v>
      </c>
    </row>
    <row r="2444" spans="1:21" x14ac:dyDescent="0.35">
      <c r="A2444" t="s">
        <v>746</v>
      </c>
      <c r="B2444" t="s">
        <v>3239</v>
      </c>
      <c r="C2444" t="str">
        <f>SUBSTITUTE(Table1[[#This Row],[Fuel]],", ",",")</f>
        <v>fossil gas: natural gas</v>
      </c>
      <c r="D2444" t="s">
        <v>3239</v>
      </c>
      <c r="H2444" t="s">
        <v>3438</v>
      </c>
      <c r="I2444">
        <v>400</v>
      </c>
      <c r="J2444" t="s">
        <v>3446</v>
      </c>
      <c r="K2444">
        <v>2018</v>
      </c>
      <c r="L2444" t="s">
        <v>29</v>
      </c>
      <c r="M2444" t="s">
        <v>29</v>
      </c>
      <c r="N2444">
        <v>38.224620389065457</v>
      </c>
      <c r="O2444">
        <v>114.6580388265086</v>
      </c>
      <c r="P2444" t="s">
        <v>3485</v>
      </c>
      <c r="Q2444" s="3">
        <f>Table1[[#This Row],[Capacity (MW)]]*0.395*8760*10^-6</f>
        <v>1.38408</v>
      </c>
      <c r="R2444" s="3" cm="1">
        <f t="array" ref="R2444">AVERAGE(VLOOKUP(_xlfn.TEXTSPLIT(Table1[[#This Row],[Fuel (no space after comma)]], ","), FuelList_Final_EF!$A$2:$B$65, 2, FALSE))</f>
        <v>53.06</v>
      </c>
      <c r="S2444" s="3">
        <f>Table1[[#This Row],[Generation (TWh)]]*10^9*VLOOKUP(Table1[[#This Row],[Turbine/Engine Technology]],Technology_HR!$A$2:$B$11,2,FALSE)*10^-6</f>
        <v>10448419.92</v>
      </c>
      <c r="T2444" s="5">
        <f>Table1[[#This Row],[Fuel Consumption (mmBtu)]]*Table1[[#This Row],[Emission Factor (kg CO2/ mmBtu)]]*10^3</f>
        <v>554393160955.20007</v>
      </c>
      <c r="U2444" s="3">
        <f>Table1[[#This Row],[Emissions (g CO2)]]/(Table1[[#This Row],[Generation (TWh)]]*10^9)</f>
        <v>400.54994000000005</v>
      </c>
    </row>
    <row r="2445" spans="1:21" x14ac:dyDescent="0.35">
      <c r="A2445" t="s">
        <v>746</v>
      </c>
      <c r="B2445" t="s">
        <v>3239</v>
      </c>
      <c r="C2445" t="str">
        <f>SUBSTITUTE(Table1[[#This Row],[Fuel]],", ",",")</f>
        <v>fossil gas: natural gas</v>
      </c>
      <c r="D2445" t="s">
        <v>3239</v>
      </c>
      <c r="H2445" t="s">
        <v>3438</v>
      </c>
      <c r="I2445">
        <v>400</v>
      </c>
      <c r="J2445" t="s">
        <v>3446</v>
      </c>
      <c r="K2445">
        <v>2018</v>
      </c>
      <c r="L2445" t="s">
        <v>29</v>
      </c>
      <c r="M2445" t="s">
        <v>29</v>
      </c>
      <c r="N2445">
        <v>38.224620389065457</v>
      </c>
      <c r="O2445">
        <v>114.6580388265086</v>
      </c>
      <c r="P2445" t="s">
        <v>3485</v>
      </c>
      <c r="Q2445" s="3">
        <f>Table1[[#This Row],[Capacity (MW)]]*0.395*8760*10^-6</f>
        <v>1.38408</v>
      </c>
      <c r="R2445" s="3" cm="1">
        <f t="array" ref="R2445">AVERAGE(VLOOKUP(_xlfn.TEXTSPLIT(Table1[[#This Row],[Fuel (no space after comma)]], ","), FuelList_Final_EF!$A$2:$B$65, 2, FALSE))</f>
        <v>53.06</v>
      </c>
      <c r="S2445" s="3">
        <f>Table1[[#This Row],[Generation (TWh)]]*10^9*VLOOKUP(Table1[[#This Row],[Turbine/Engine Technology]],Technology_HR!$A$2:$B$11,2,FALSE)*10^-6</f>
        <v>10448419.92</v>
      </c>
      <c r="T2445" s="5">
        <f>Table1[[#This Row],[Fuel Consumption (mmBtu)]]*Table1[[#This Row],[Emission Factor (kg CO2/ mmBtu)]]*10^3</f>
        <v>554393160955.20007</v>
      </c>
      <c r="U2445" s="3">
        <f>Table1[[#This Row],[Emissions (g CO2)]]/(Table1[[#This Row],[Generation (TWh)]]*10^9)</f>
        <v>400.54994000000005</v>
      </c>
    </row>
    <row r="2446" spans="1:21" x14ac:dyDescent="0.35">
      <c r="A2446" t="s">
        <v>746</v>
      </c>
      <c r="B2446" t="s">
        <v>3239</v>
      </c>
      <c r="C2446" t="str">
        <f>SUBSTITUTE(Table1[[#This Row],[Fuel]],", ",",")</f>
        <v>fossil gas: natural gas</v>
      </c>
      <c r="D2446" t="s">
        <v>3239</v>
      </c>
      <c r="H2446" t="s">
        <v>3438</v>
      </c>
      <c r="I2446">
        <v>400</v>
      </c>
      <c r="J2446" t="s">
        <v>3451</v>
      </c>
      <c r="K2446" t="s">
        <v>29</v>
      </c>
      <c r="L2446" t="s">
        <v>29</v>
      </c>
      <c r="M2446" t="s">
        <v>29</v>
      </c>
      <c r="N2446">
        <v>38.224620389065457</v>
      </c>
      <c r="O2446">
        <v>114.6580388265086</v>
      </c>
      <c r="P2446" t="s">
        <v>3485</v>
      </c>
      <c r="Q2446" s="3">
        <f>Table1[[#This Row],[Capacity (MW)]]*0.395*8760*10^-6</f>
        <v>1.38408</v>
      </c>
      <c r="R2446" s="3" cm="1">
        <f t="array" ref="R2446">AVERAGE(VLOOKUP(_xlfn.TEXTSPLIT(Table1[[#This Row],[Fuel (no space after comma)]], ","), FuelList_Final_EF!$A$2:$B$65, 2, FALSE))</f>
        <v>53.06</v>
      </c>
      <c r="S2446" s="3">
        <f>Table1[[#This Row],[Generation (TWh)]]*10^9*VLOOKUP(Table1[[#This Row],[Turbine/Engine Technology]],Technology_HR!$A$2:$B$11,2,FALSE)*10^-6</f>
        <v>10448419.92</v>
      </c>
      <c r="T2446" s="5">
        <f>Table1[[#This Row],[Fuel Consumption (mmBtu)]]*Table1[[#This Row],[Emission Factor (kg CO2/ mmBtu)]]*10^3</f>
        <v>554393160955.20007</v>
      </c>
      <c r="U2446" s="3">
        <f>Table1[[#This Row],[Emissions (g CO2)]]/(Table1[[#This Row],[Generation (TWh)]]*10^9)</f>
        <v>400.54994000000005</v>
      </c>
    </row>
    <row r="2447" spans="1:21" x14ac:dyDescent="0.35">
      <c r="A2447" t="s">
        <v>746</v>
      </c>
      <c r="B2447" t="s">
        <v>3239</v>
      </c>
      <c r="C2447" t="str">
        <f>SUBSTITUTE(Table1[[#This Row],[Fuel]],", ",",")</f>
        <v>fossil gas: natural gas</v>
      </c>
      <c r="D2447" t="s">
        <v>3239</v>
      </c>
      <c r="H2447" t="s">
        <v>3438</v>
      </c>
      <c r="I2447">
        <v>400</v>
      </c>
      <c r="J2447" t="s">
        <v>3451</v>
      </c>
      <c r="K2447" t="s">
        <v>29</v>
      </c>
      <c r="L2447" t="s">
        <v>29</v>
      </c>
      <c r="M2447" t="s">
        <v>29</v>
      </c>
      <c r="N2447">
        <v>38.224620389065457</v>
      </c>
      <c r="O2447">
        <v>114.6580388265086</v>
      </c>
      <c r="P2447" t="s">
        <v>3485</v>
      </c>
      <c r="Q2447" s="3">
        <f>Table1[[#This Row],[Capacity (MW)]]*0.395*8760*10^-6</f>
        <v>1.38408</v>
      </c>
      <c r="R2447" s="3" cm="1">
        <f t="array" ref="R2447">AVERAGE(VLOOKUP(_xlfn.TEXTSPLIT(Table1[[#This Row],[Fuel (no space after comma)]], ","), FuelList_Final_EF!$A$2:$B$65, 2, FALSE))</f>
        <v>53.06</v>
      </c>
      <c r="S2447" s="3">
        <f>Table1[[#This Row],[Generation (TWh)]]*10^9*VLOOKUP(Table1[[#This Row],[Turbine/Engine Technology]],Technology_HR!$A$2:$B$11,2,FALSE)*10^-6</f>
        <v>10448419.92</v>
      </c>
      <c r="T2447" s="5">
        <f>Table1[[#This Row],[Fuel Consumption (mmBtu)]]*Table1[[#This Row],[Emission Factor (kg CO2/ mmBtu)]]*10^3</f>
        <v>554393160955.20007</v>
      </c>
      <c r="U2447" s="3">
        <f>Table1[[#This Row],[Emissions (g CO2)]]/(Table1[[#This Row],[Generation (TWh)]]*10^9)</f>
        <v>400.54994000000005</v>
      </c>
    </row>
    <row r="2448" spans="1:21" x14ac:dyDescent="0.35">
      <c r="A2448" t="s">
        <v>747</v>
      </c>
      <c r="B2448" t="s">
        <v>3239</v>
      </c>
      <c r="C2448" t="str">
        <f>SUBSTITUTE(Table1[[#This Row],[Fuel]],", ",",")</f>
        <v>fossil gas: natural gas</v>
      </c>
      <c r="D2448" t="s">
        <v>3239</v>
      </c>
      <c r="H2448" t="s">
        <v>3438</v>
      </c>
      <c r="I2448">
        <v>390</v>
      </c>
      <c r="J2448" t="s">
        <v>3446</v>
      </c>
      <c r="K2448">
        <v>2007</v>
      </c>
      <c r="L2448" t="s">
        <v>29</v>
      </c>
      <c r="M2448" t="s">
        <v>29</v>
      </c>
      <c r="N2448">
        <v>34.796773999999999</v>
      </c>
      <c r="O2448">
        <v>113.52719999999999</v>
      </c>
      <c r="P2448" t="s">
        <v>3485</v>
      </c>
      <c r="Q2448" s="3">
        <f>Table1[[#This Row],[Capacity (MW)]]*0.395*8760*10^-6</f>
        <v>1.349478</v>
      </c>
      <c r="R2448" s="3" cm="1">
        <f t="array" ref="R2448">AVERAGE(VLOOKUP(_xlfn.TEXTSPLIT(Table1[[#This Row],[Fuel (no space after comma)]], ","), FuelList_Final_EF!$A$2:$B$65, 2, FALSE))</f>
        <v>53.06</v>
      </c>
      <c r="S2448" s="3">
        <f>Table1[[#This Row],[Generation (TWh)]]*10^9*VLOOKUP(Table1[[#This Row],[Turbine/Engine Technology]],Technology_HR!$A$2:$B$11,2,FALSE)*10^-6</f>
        <v>10187209.422</v>
      </c>
      <c r="T2448" s="5">
        <f>Table1[[#This Row],[Fuel Consumption (mmBtu)]]*Table1[[#This Row],[Emission Factor (kg CO2/ mmBtu)]]*10^3</f>
        <v>540533331931.32007</v>
      </c>
      <c r="U2448" s="3">
        <f>Table1[[#This Row],[Emissions (g CO2)]]/(Table1[[#This Row],[Generation (TWh)]]*10^9)</f>
        <v>400.54994000000005</v>
      </c>
    </row>
    <row r="2449" spans="1:21" x14ac:dyDescent="0.35">
      <c r="A2449" t="s">
        <v>747</v>
      </c>
      <c r="B2449" t="s">
        <v>3239</v>
      </c>
      <c r="C2449" t="str">
        <f>SUBSTITUTE(Table1[[#This Row],[Fuel]],", ",",")</f>
        <v>fossil gas: natural gas</v>
      </c>
      <c r="D2449" t="s">
        <v>3239</v>
      </c>
      <c r="H2449" t="s">
        <v>3438</v>
      </c>
      <c r="I2449">
        <v>390</v>
      </c>
      <c r="J2449" t="s">
        <v>3446</v>
      </c>
      <c r="K2449">
        <v>2007</v>
      </c>
      <c r="L2449" t="s">
        <v>29</v>
      </c>
      <c r="M2449" t="s">
        <v>29</v>
      </c>
      <c r="N2449">
        <v>34.796773999999999</v>
      </c>
      <c r="O2449">
        <v>113.52719999999999</v>
      </c>
      <c r="P2449" t="s">
        <v>3485</v>
      </c>
      <c r="Q2449" s="3">
        <f>Table1[[#This Row],[Capacity (MW)]]*0.395*8760*10^-6</f>
        <v>1.349478</v>
      </c>
      <c r="R2449" s="3" cm="1">
        <f t="array" ref="R2449">AVERAGE(VLOOKUP(_xlfn.TEXTSPLIT(Table1[[#This Row],[Fuel (no space after comma)]], ","), FuelList_Final_EF!$A$2:$B$65, 2, FALSE))</f>
        <v>53.06</v>
      </c>
      <c r="S2449" s="3">
        <f>Table1[[#This Row],[Generation (TWh)]]*10^9*VLOOKUP(Table1[[#This Row],[Turbine/Engine Technology]],Technology_HR!$A$2:$B$11,2,FALSE)*10^-6</f>
        <v>10187209.422</v>
      </c>
      <c r="T2449" s="5">
        <f>Table1[[#This Row],[Fuel Consumption (mmBtu)]]*Table1[[#This Row],[Emission Factor (kg CO2/ mmBtu)]]*10^3</f>
        <v>540533331931.32007</v>
      </c>
      <c r="U2449" s="3">
        <f>Table1[[#This Row],[Emissions (g CO2)]]/(Table1[[#This Row],[Generation (TWh)]]*10^9)</f>
        <v>400.54994000000005</v>
      </c>
    </row>
    <row r="2450" spans="1:21" x14ac:dyDescent="0.35">
      <c r="A2450" t="s">
        <v>747</v>
      </c>
      <c r="B2450" t="s">
        <v>3239</v>
      </c>
      <c r="C2450" t="str">
        <f>SUBSTITUTE(Table1[[#This Row],[Fuel]],", ",",")</f>
        <v>fossil gas: natural gas</v>
      </c>
      <c r="D2450" t="s">
        <v>3239</v>
      </c>
      <c r="H2450" t="s">
        <v>3438</v>
      </c>
      <c r="I2450">
        <v>450</v>
      </c>
      <c r="J2450" t="s">
        <v>3446</v>
      </c>
      <c r="K2450">
        <v>2018</v>
      </c>
      <c r="L2450" t="s">
        <v>29</v>
      </c>
      <c r="M2450" t="s">
        <v>29</v>
      </c>
      <c r="N2450">
        <v>33.427934999999998</v>
      </c>
      <c r="O2450">
        <v>114.93767800000001</v>
      </c>
      <c r="P2450" t="s">
        <v>3485</v>
      </c>
      <c r="Q2450" s="3">
        <f>Table1[[#This Row],[Capacity (MW)]]*0.395*8760*10^-6</f>
        <v>1.5570899999999999</v>
      </c>
      <c r="R2450" s="3" cm="1">
        <f t="array" ref="R2450">AVERAGE(VLOOKUP(_xlfn.TEXTSPLIT(Table1[[#This Row],[Fuel (no space after comma)]], ","), FuelList_Final_EF!$A$2:$B$65, 2, FALSE))</f>
        <v>53.06</v>
      </c>
      <c r="S2450" s="3">
        <f>Table1[[#This Row],[Generation (TWh)]]*10^9*VLOOKUP(Table1[[#This Row],[Turbine/Engine Technology]],Technology_HR!$A$2:$B$11,2,FALSE)*10^-6</f>
        <v>11754472.409999998</v>
      </c>
      <c r="T2450" s="5">
        <f>Table1[[#This Row],[Fuel Consumption (mmBtu)]]*Table1[[#This Row],[Emission Factor (kg CO2/ mmBtu)]]*10^3</f>
        <v>623692306074.59998</v>
      </c>
      <c r="U2450" s="3">
        <f>Table1[[#This Row],[Emissions (g CO2)]]/(Table1[[#This Row],[Generation (TWh)]]*10^9)</f>
        <v>400.54994000000005</v>
      </c>
    </row>
    <row r="2451" spans="1:21" x14ac:dyDescent="0.35">
      <c r="A2451" t="s">
        <v>747</v>
      </c>
      <c r="B2451" t="s">
        <v>3239</v>
      </c>
      <c r="C2451" t="str">
        <f>SUBSTITUTE(Table1[[#This Row],[Fuel]],", ",",")</f>
        <v>fossil gas: natural gas</v>
      </c>
      <c r="D2451" t="s">
        <v>3239</v>
      </c>
      <c r="H2451" t="s">
        <v>3438</v>
      </c>
      <c r="I2451">
        <v>450</v>
      </c>
      <c r="J2451" t="s">
        <v>3446</v>
      </c>
      <c r="K2451">
        <v>2019</v>
      </c>
      <c r="L2451" t="s">
        <v>29</v>
      </c>
      <c r="M2451" t="s">
        <v>29</v>
      </c>
      <c r="N2451">
        <v>33.427934999999998</v>
      </c>
      <c r="O2451">
        <v>114.93767800000001</v>
      </c>
      <c r="P2451" t="s">
        <v>3485</v>
      </c>
      <c r="Q2451" s="3">
        <f>Table1[[#This Row],[Capacity (MW)]]*0.395*8760*10^-6</f>
        <v>1.5570899999999999</v>
      </c>
      <c r="R2451" s="3" cm="1">
        <f t="array" ref="R2451">AVERAGE(VLOOKUP(_xlfn.TEXTSPLIT(Table1[[#This Row],[Fuel (no space after comma)]], ","), FuelList_Final_EF!$A$2:$B$65, 2, FALSE))</f>
        <v>53.06</v>
      </c>
      <c r="S2451" s="3">
        <f>Table1[[#This Row],[Generation (TWh)]]*10^9*VLOOKUP(Table1[[#This Row],[Turbine/Engine Technology]],Technology_HR!$A$2:$B$11,2,FALSE)*10^-6</f>
        <v>11754472.409999998</v>
      </c>
      <c r="T2451" s="5">
        <f>Table1[[#This Row],[Fuel Consumption (mmBtu)]]*Table1[[#This Row],[Emission Factor (kg CO2/ mmBtu)]]*10^3</f>
        <v>623692306074.59998</v>
      </c>
      <c r="U2451" s="3">
        <f>Table1[[#This Row],[Emissions (g CO2)]]/(Table1[[#This Row],[Generation (TWh)]]*10^9)</f>
        <v>400.54994000000005</v>
      </c>
    </row>
    <row r="2452" spans="1:21" x14ac:dyDescent="0.35">
      <c r="A2452" t="s">
        <v>748</v>
      </c>
      <c r="B2452" t="s">
        <v>3242</v>
      </c>
      <c r="C2452" t="str">
        <f>SUBSTITUTE(Table1[[#This Row],[Fuel]],", ",",")</f>
        <v>fossil gas: lng</v>
      </c>
      <c r="D2452" t="s">
        <v>3242</v>
      </c>
      <c r="H2452" t="s">
        <v>3438</v>
      </c>
      <c r="I2452">
        <v>180</v>
      </c>
      <c r="J2452" t="s">
        <v>3446</v>
      </c>
      <c r="K2452">
        <v>2011</v>
      </c>
      <c r="L2452" t="s">
        <v>29</v>
      </c>
      <c r="M2452" t="s">
        <v>29</v>
      </c>
      <c r="N2452">
        <v>29.651599999999998</v>
      </c>
      <c r="O2452">
        <v>90.959419999999994</v>
      </c>
      <c r="P2452" t="s">
        <v>3485</v>
      </c>
      <c r="Q2452" s="3">
        <f>Table1[[#This Row],[Capacity (MW)]]*0.395*8760*10^-6</f>
        <v>0.62283600000000006</v>
      </c>
      <c r="R2452" s="3" cm="1">
        <f t="array" ref="R2452">AVERAGE(VLOOKUP(_xlfn.TEXTSPLIT(Table1[[#This Row],[Fuel (no space after comma)]], ","), FuelList_Final_EF!$A$2:$B$65, 2, FALSE))</f>
        <v>67.685819715340017</v>
      </c>
      <c r="S2452" s="3">
        <f>Table1[[#This Row],[Generation (TWh)]]*10^9*VLOOKUP(Table1[[#This Row],[Turbine/Engine Technology]],Technology_HR!$A$2:$B$11,2,FALSE)*10^-6</f>
        <v>4701788.9639999997</v>
      </c>
      <c r="T2452" s="5">
        <f>Table1[[#This Row],[Fuel Consumption (mmBtu)]]*Table1[[#This Row],[Emission Factor (kg CO2/ mmBtu)]]*10^3</f>
        <v>318244440156.87933</v>
      </c>
      <c r="U2452" s="3">
        <f>Table1[[#This Row],[Emissions (g CO2)]]/(Table1[[#This Row],[Generation (TWh)]]*10^9)</f>
        <v>510.96025303110184</v>
      </c>
    </row>
    <row r="2453" spans="1:21" x14ac:dyDescent="0.35">
      <c r="A2453" t="s">
        <v>471</v>
      </c>
      <c r="B2453" t="s">
        <v>3239</v>
      </c>
      <c r="C2453" t="str">
        <f>SUBSTITUTE(Table1[[#This Row],[Fuel]],", ",",")</f>
        <v>fossil gas: natural gas</v>
      </c>
      <c r="D2453" t="s">
        <v>3239</v>
      </c>
      <c r="H2453" t="s">
        <v>3436</v>
      </c>
      <c r="I2453">
        <v>60</v>
      </c>
      <c r="J2453" t="s">
        <v>3451</v>
      </c>
      <c r="K2453" t="s">
        <v>29</v>
      </c>
      <c r="L2453" t="s">
        <v>29</v>
      </c>
      <c r="M2453" t="s">
        <v>29</v>
      </c>
      <c r="N2453">
        <v>32.653660000000002</v>
      </c>
      <c r="O2453">
        <v>112.829314</v>
      </c>
      <c r="P2453" t="s">
        <v>3485</v>
      </c>
      <c r="Q2453" s="3">
        <f>Table1[[#This Row],[Capacity (MW)]]*0.395*8760*10^-6</f>
        <v>0.20761200000000002</v>
      </c>
      <c r="R2453" s="3" cm="1">
        <f t="array" ref="R2453">AVERAGE(VLOOKUP(_xlfn.TEXTSPLIT(Table1[[#This Row],[Fuel (no space after comma)]], ","), FuelList_Final_EF!$A$2:$B$65, 2, FALSE))</f>
        <v>53.06</v>
      </c>
      <c r="S2453" s="3">
        <f>Table1[[#This Row],[Generation (TWh)]]*10^9*VLOOKUP(Table1[[#This Row],[Turbine/Engine Technology]],Technology_HR!$A$2:$B$11,2,FALSE)*10^-6</f>
        <v>2285808.1200000006</v>
      </c>
      <c r="T2453" s="5">
        <f>Table1[[#This Row],[Fuel Consumption (mmBtu)]]*Table1[[#This Row],[Emission Factor (kg CO2/ mmBtu)]]*10^3</f>
        <v>121284978847.20004</v>
      </c>
      <c r="U2453" s="3">
        <f>Table1[[#This Row],[Emissions (g CO2)]]/(Table1[[#This Row],[Generation (TWh)]]*10^9)</f>
        <v>584.19060000000013</v>
      </c>
    </row>
    <row r="2454" spans="1:21" x14ac:dyDescent="0.35">
      <c r="A2454" t="s">
        <v>471</v>
      </c>
      <c r="B2454" t="s">
        <v>3239</v>
      </c>
      <c r="C2454" t="str">
        <f>SUBSTITUTE(Table1[[#This Row],[Fuel]],", ",",")</f>
        <v>fossil gas: natural gas</v>
      </c>
      <c r="D2454" t="s">
        <v>3239</v>
      </c>
      <c r="H2454" t="s">
        <v>3436</v>
      </c>
      <c r="I2454">
        <v>60</v>
      </c>
      <c r="J2454" t="s">
        <v>3451</v>
      </c>
      <c r="K2454" t="s">
        <v>29</v>
      </c>
      <c r="L2454" t="s">
        <v>29</v>
      </c>
      <c r="M2454" t="s">
        <v>29</v>
      </c>
      <c r="N2454">
        <v>32.653660000000002</v>
      </c>
      <c r="O2454">
        <v>112.829314</v>
      </c>
      <c r="P2454" t="s">
        <v>3485</v>
      </c>
      <c r="Q2454" s="3">
        <f>Table1[[#This Row],[Capacity (MW)]]*0.395*8760*10^-6</f>
        <v>0.20761200000000002</v>
      </c>
      <c r="R2454" s="3" cm="1">
        <f t="array" ref="R2454">AVERAGE(VLOOKUP(_xlfn.TEXTSPLIT(Table1[[#This Row],[Fuel (no space after comma)]], ","), FuelList_Final_EF!$A$2:$B$65, 2, FALSE))</f>
        <v>53.06</v>
      </c>
      <c r="S2454" s="3">
        <f>Table1[[#This Row],[Generation (TWh)]]*10^9*VLOOKUP(Table1[[#This Row],[Turbine/Engine Technology]],Technology_HR!$A$2:$B$11,2,FALSE)*10^-6</f>
        <v>2285808.1200000006</v>
      </c>
      <c r="T2454" s="5">
        <f>Table1[[#This Row],[Fuel Consumption (mmBtu)]]*Table1[[#This Row],[Emission Factor (kg CO2/ mmBtu)]]*10^3</f>
        <v>121284978847.20004</v>
      </c>
      <c r="U2454" s="3">
        <f>Table1[[#This Row],[Emissions (g CO2)]]/(Table1[[#This Row],[Generation (TWh)]]*10^9)</f>
        <v>584.19060000000013</v>
      </c>
    </row>
    <row r="2455" spans="1:21" x14ac:dyDescent="0.35">
      <c r="A2455" t="s">
        <v>471</v>
      </c>
      <c r="B2455" t="s">
        <v>3239</v>
      </c>
      <c r="C2455" t="str">
        <f>SUBSTITUTE(Table1[[#This Row],[Fuel]],", ",",")</f>
        <v>fossil gas: natural gas</v>
      </c>
      <c r="D2455" t="s">
        <v>3239</v>
      </c>
      <c r="H2455" t="s">
        <v>3436</v>
      </c>
      <c r="I2455">
        <v>60</v>
      </c>
      <c r="J2455" t="s">
        <v>3451</v>
      </c>
      <c r="K2455" t="s">
        <v>29</v>
      </c>
      <c r="L2455" t="s">
        <v>29</v>
      </c>
      <c r="M2455" t="s">
        <v>29</v>
      </c>
      <c r="N2455">
        <v>32.653660000000002</v>
      </c>
      <c r="O2455">
        <v>112.829314</v>
      </c>
      <c r="P2455" t="s">
        <v>3485</v>
      </c>
      <c r="Q2455" s="3">
        <f>Table1[[#This Row],[Capacity (MW)]]*0.395*8760*10^-6</f>
        <v>0.20761200000000002</v>
      </c>
      <c r="R2455" s="3" cm="1">
        <f t="array" ref="R2455">AVERAGE(VLOOKUP(_xlfn.TEXTSPLIT(Table1[[#This Row],[Fuel (no space after comma)]], ","), FuelList_Final_EF!$A$2:$B$65, 2, FALSE))</f>
        <v>53.06</v>
      </c>
      <c r="S2455" s="3">
        <f>Table1[[#This Row],[Generation (TWh)]]*10^9*VLOOKUP(Table1[[#This Row],[Turbine/Engine Technology]],Technology_HR!$A$2:$B$11,2,FALSE)*10^-6</f>
        <v>2285808.1200000006</v>
      </c>
      <c r="T2455" s="5">
        <f>Table1[[#This Row],[Fuel Consumption (mmBtu)]]*Table1[[#This Row],[Emission Factor (kg CO2/ mmBtu)]]*10^3</f>
        <v>121284978847.20004</v>
      </c>
      <c r="U2455" s="3">
        <f>Table1[[#This Row],[Emissions (g CO2)]]/(Table1[[#This Row],[Generation (TWh)]]*10^9)</f>
        <v>584.19060000000013</v>
      </c>
    </row>
    <row r="2456" spans="1:21" x14ac:dyDescent="0.35">
      <c r="A2456" t="s">
        <v>471</v>
      </c>
      <c r="B2456" t="s">
        <v>3239</v>
      </c>
      <c r="C2456" t="str">
        <f>SUBSTITUTE(Table1[[#This Row],[Fuel]],", ",",")</f>
        <v>fossil gas: natural gas</v>
      </c>
      <c r="D2456" t="s">
        <v>3239</v>
      </c>
      <c r="H2456" t="s">
        <v>3436</v>
      </c>
      <c r="I2456">
        <v>60</v>
      </c>
      <c r="J2456" t="s">
        <v>3451</v>
      </c>
      <c r="K2456" t="s">
        <v>29</v>
      </c>
      <c r="L2456" t="s">
        <v>29</v>
      </c>
      <c r="M2456" t="s">
        <v>29</v>
      </c>
      <c r="N2456">
        <v>32.653660000000002</v>
      </c>
      <c r="O2456">
        <v>112.829314</v>
      </c>
      <c r="P2456" t="s">
        <v>3485</v>
      </c>
      <c r="Q2456" s="3">
        <f>Table1[[#This Row],[Capacity (MW)]]*0.395*8760*10^-6</f>
        <v>0.20761200000000002</v>
      </c>
      <c r="R2456" s="3" cm="1">
        <f t="array" ref="R2456">AVERAGE(VLOOKUP(_xlfn.TEXTSPLIT(Table1[[#This Row],[Fuel (no space after comma)]], ","), FuelList_Final_EF!$A$2:$B$65, 2, FALSE))</f>
        <v>53.06</v>
      </c>
      <c r="S2456" s="3">
        <f>Table1[[#This Row],[Generation (TWh)]]*10^9*VLOOKUP(Table1[[#This Row],[Turbine/Engine Technology]],Technology_HR!$A$2:$B$11,2,FALSE)*10^-6</f>
        <v>2285808.1200000006</v>
      </c>
      <c r="T2456" s="5">
        <f>Table1[[#This Row],[Fuel Consumption (mmBtu)]]*Table1[[#This Row],[Emission Factor (kg CO2/ mmBtu)]]*10^3</f>
        <v>121284978847.20004</v>
      </c>
      <c r="U2456" s="3">
        <f>Table1[[#This Row],[Emissions (g CO2)]]/(Table1[[#This Row],[Generation (TWh)]]*10^9)</f>
        <v>584.19060000000013</v>
      </c>
    </row>
    <row r="2457" spans="1:21" x14ac:dyDescent="0.35">
      <c r="A2457" t="s">
        <v>749</v>
      </c>
      <c r="B2457" t="s">
        <v>3274</v>
      </c>
      <c r="C2457" t="str">
        <f>SUBSTITUTE(Table1[[#This Row],[Fuel]],", ",",")</f>
        <v>industrial by-product: blast furnace gas</v>
      </c>
      <c r="D2457" t="s">
        <v>3274</v>
      </c>
      <c r="H2457" t="s">
        <v>3440</v>
      </c>
      <c r="I2457">
        <v>93</v>
      </c>
      <c r="J2457" t="s">
        <v>3446</v>
      </c>
      <c r="K2457">
        <v>2021</v>
      </c>
      <c r="L2457" t="s">
        <v>29</v>
      </c>
      <c r="M2457" t="s">
        <v>29</v>
      </c>
      <c r="N2457">
        <v>39.748170999999999</v>
      </c>
      <c r="O2457">
        <v>118.62281900000001</v>
      </c>
      <c r="P2457" t="s">
        <v>3485</v>
      </c>
      <c r="Q2457" s="3">
        <f>Table1[[#This Row],[Capacity (MW)]]*0.395*8760*10^-6</f>
        <v>0.32179859999999993</v>
      </c>
      <c r="R2457" s="3" cm="1">
        <f t="array" ref="R2457">AVERAGE(VLOOKUP(_xlfn.TEXTSPLIT(Table1[[#This Row],[Fuel (no space after comma)]], ","), FuelList_Final_EF!$A$2:$B$65, 2, FALSE))</f>
        <v>274.32</v>
      </c>
      <c r="S2457" s="3">
        <f>Table1[[#This Row],[Generation (TWh)]]*10^9*VLOOKUP(Table1[[#This Row],[Turbine/Engine Technology]],Technology_HR!$A$2:$B$11,2,FALSE)*10^-6</f>
        <v>3309698.6009999993</v>
      </c>
      <c r="T2457" s="5">
        <f>Table1[[#This Row],[Fuel Consumption (mmBtu)]]*Table1[[#This Row],[Emission Factor (kg CO2/ mmBtu)]]*10^3</f>
        <v>907916520226.31982</v>
      </c>
      <c r="U2457" s="3">
        <f>Table1[[#This Row],[Emissions (g CO2)]]/(Table1[[#This Row],[Generation (TWh)]]*10^9)</f>
        <v>2821.3811999999998</v>
      </c>
    </row>
    <row r="2458" spans="1:21" x14ac:dyDescent="0.35">
      <c r="A2458" t="s">
        <v>749</v>
      </c>
      <c r="B2458" t="s">
        <v>3274</v>
      </c>
      <c r="C2458" t="str">
        <f>SUBSTITUTE(Table1[[#This Row],[Fuel]],", ",",")</f>
        <v>industrial by-product: blast furnace gas</v>
      </c>
      <c r="D2458" t="s">
        <v>3274</v>
      </c>
      <c r="H2458" t="s">
        <v>3440</v>
      </c>
      <c r="I2458">
        <v>100</v>
      </c>
      <c r="J2458" t="s">
        <v>3446</v>
      </c>
      <c r="K2458">
        <v>2022</v>
      </c>
      <c r="L2458" t="s">
        <v>29</v>
      </c>
      <c r="M2458" t="s">
        <v>29</v>
      </c>
      <c r="N2458">
        <v>39.748170999999999</v>
      </c>
      <c r="O2458">
        <v>118.62281900000001</v>
      </c>
      <c r="P2458" t="s">
        <v>3485</v>
      </c>
      <c r="Q2458" s="3">
        <f>Table1[[#This Row],[Capacity (MW)]]*0.395*8760*10^-6</f>
        <v>0.34601999999999999</v>
      </c>
      <c r="R2458" s="3" cm="1">
        <f t="array" ref="R2458">AVERAGE(VLOOKUP(_xlfn.TEXTSPLIT(Table1[[#This Row],[Fuel (no space after comma)]], ","), FuelList_Final_EF!$A$2:$B$65, 2, FALSE))</f>
        <v>274.32</v>
      </c>
      <c r="S2458" s="3">
        <f>Table1[[#This Row],[Generation (TWh)]]*10^9*VLOOKUP(Table1[[#This Row],[Turbine/Engine Technology]],Technology_HR!$A$2:$B$11,2,FALSE)*10^-6</f>
        <v>3558815.6999999997</v>
      </c>
      <c r="T2458" s="5">
        <f>Table1[[#This Row],[Fuel Consumption (mmBtu)]]*Table1[[#This Row],[Emission Factor (kg CO2/ mmBtu)]]*10^3</f>
        <v>976254322823.99988</v>
      </c>
      <c r="U2458" s="3">
        <f>Table1[[#This Row],[Emissions (g CO2)]]/(Table1[[#This Row],[Generation (TWh)]]*10^9)</f>
        <v>2821.3811999999998</v>
      </c>
    </row>
    <row r="2459" spans="1:21" x14ac:dyDescent="0.35">
      <c r="A2459" t="s">
        <v>750</v>
      </c>
      <c r="B2459" t="s">
        <v>3274</v>
      </c>
      <c r="C2459" t="str">
        <f>SUBSTITUTE(Table1[[#This Row],[Fuel]],", ",",")</f>
        <v>industrial by-product: blast furnace gas</v>
      </c>
      <c r="D2459" t="s">
        <v>3274</v>
      </c>
      <c r="H2459" t="s">
        <v>3440</v>
      </c>
      <c r="I2459">
        <v>80</v>
      </c>
      <c r="J2459" t="s">
        <v>3446</v>
      </c>
      <c r="K2459">
        <v>2019</v>
      </c>
      <c r="L2459" t="s">
        <v>29</v>
      </c>
      <c r="M2459" t="s">
        <v>29</v>
      </c>
      <c r="N2459">
        <v>39.470412000000003</v>
      </c>
      <c r="O2459">
        <v>118.257758</v>
      </c>
      <c r="P2459" t="s">
        <v>3485</v>
      </c>
      <c r="Q2459" s="3">
        <f>Table1[[#This Row],[Capacity (MW)]]*0.395*8760*10^-6</f>
        <v>0.27681600000000001</v>
      </c>
      <c r="R2459" s="3" cm="1">
        <f t="array" ref="R2459">AVERAGE(VLOOKUP(_xlfn.TEXTSPLIT(Table1[[#This Row],[Fuel (no space after comma)]], ","), FuelList_Final_EF!$A$2:$B$65, 2, FALSE))</f>
        <v>274.32</v>
      </c>
      <c r="S2459" s="3">
        <f>Table1[[#This Row],[Generation (TWh)]]*10^9*VLOOKUP(Table1[[#This Row],[Turbine/Engine Technology]],Technology_HR!$A$2:$B$11,2,FALSE)*10^-6</f>
        <v>2847052.56</v>
      </c>
      <c r="T2459" s="5">
        <f>Table1[[#This Row],[Fuel Consumption (mmBtu)]]*Table1[[#This Row],[Emission Factor (kg CO2/ mmBtu)]]*10^3</f>
        <v>781003458259.19995</v>
      </c>
      <c r="U2459" s="3">
        <f>Table1[[#This Row],[Emissions (g CO2)]]/(Table1[[#This Row],[Generation (TWh)]]*10^9)</f>
        <v>2821.3811999999998</v>
      </c>
    </row>
    <row r="2460" spans="1:21" x14ac:dyDescent="0.35">
      <c r="A2460" t="s">
        <v>750</v>
      </c>
      <c r="B2460" t="s">
        <v>3274</v>
      </c>
      <c r="C2460" t="str">
        <f>SUBSTITUTE(Table1[[#This Row],[Fuel]],", ",",")</f>
        <v>industrial by-product: blast furnace gas</v>
      </c>
      <c r="D2460" t="s">
        <v>3274</v>
      </c>
      <c r="H2460" t="s">
        <v>3440</v>
      </c>
      <c r="I2460">
        <v>93</v>
      </c>
      <c r="J2460" t="s">
        <v>3449</v>
      </c>
      <c r="K2460" t="s">
        <v>29</v>
      </c>
      <c r="L2460" t="s">
        <v>29</v>
      </c>
      <c r="M2460" t="s">
        <v>29</v>
      </c>
      <c r="N2460">
        <v>39.470412000000003</v>
      </c>
      <c r="O2460">
        <v>118.257758</v>
      </c>
      <c r="P2460" t="s">
        <v>3485</v>
      </c>
      <c r="Q2460" s="3">
        <f>Table1[[#This Row],[Capacity (MW)]]*0.395*8760*10^-6</f>
        <v>0.32179859999999993</v>
      </c>
      <c r="R2460" s="3" cm="1">
        <f t="array" ref="R2460">AVERAGE(VLOOKUP(_xlfn.TEXTSPLIT(Table1[[#This Row],[Fuel (no space after comma)]], ","), FuelList_Final_EF!$A$2:$B$65, 2, FALSE))</f>
        <v>274.32</v>
      </c>
      <c r="S2460" s="3">
        <f>Table1[[#This Row],[Generation (TWh)]]*10^9*VLOOKUP(Table1[[#This Row],[Turbine/Engine Technology]],Technology_HR!$A$2:$B$11,2,FALSE)*10^-6</f>
        <v>3309698.6009999993</v>
      </c>
      <c r="T2460" s="5">
        <f>Table1[[#This Row],[Fuel Consumption (mmBtu)]]*Table1[[#This Row],[Emission Factor (kg CO2/ mmBtu)]]*10^3</f>
        <v>907916520226.31982</v>
      </c>
      <c r="U2460" s="3">
        <f>Table1[[#This Row],[Emissions (g CO2)]]/(Table1[[#This Row],[Generation (TWh)]]*10^9)</f>
        <v>2821.3811999999998</v>
      </c>
    </row>
    <row r="2461" spans="1:21" x14ac:dyDescent="0.35">
      <c r="A2461" t="s">
        <v>750</v>
      </c>
      <c r="B2461" t="s">
        <v>3274</v>
      </c>
      <c r="C2461" t="str">
        <f>SUBSTITUTE(Table1[[#This Row],[Fuel]],", ",",")</f>
        <v>industrial by-product: blast furnace gas</v>
      </c>
      <c r="D2461" t="s">
        <v>3274</v>
      </c>
      <c r="H2461" t="s">
        <v>3440</v>
      </c>
      <c r="I2461">
        <v>93</v>
      </c>
      <c r="J2461" t="s">
        <v>3449</v>
      </c>
      <c r="K2461" t="s">
        <v>29</v>
      </c>
      <c r="L2461" t="s">
        <v>29</v>
      </c>
      <c r="M2461" t="s">
        <v>29</v>
      </c>
      <c r="N2461">
        <v>39.470412000000003</v>
      </c>
      <c r="O2461">
        <v>118.257758</v>
      </c>
      <c r="P2461" t="s">
        <v>3485</v>
      </c>
      <c r="Q2461" s="3">
        <f>Table1[[#This Row],[Capacity (MW)]]*0.395*8760*10^-6</f>
        <v>0.32179859999999993</v>
      </c>
      <c r="R2461" s="3" cm="1">
        <f t="array" ref="R2461">AVERAGE(VLOOKUP(_xlfn.TEXTSPLIT(Table1[[#This Row],[Fuel (no space after comma)]], ","), FuelList_Final_EF!$A$2:$B$65, 2, FALSE))</f>
        <v>274.32</v>
      </c>
      <c r="S2461" s="3">
        <f>Table1[[#This Row],[Generation (TWh)]]*10^9*VLOOKUP(Table1[[#This Row],[Turbine/Engine Technology]],Technology_HR!$A$2:$B$11,2,FALSE)*10^-6</f>
        <v>3309698.6009999993</v>
      </c>
      <c r="T2461" s="5">
        <f>Table1[[#This Row],[Fuel Consumption (mmBtu)]]*Table1[[#This Row],[Emission Factor (kg CO2/ mmBtu)]]*10^3</f>
        <v>907916520226.31982</v>
      </c>
      <c r="U2461" s="3">
        <f>Table1[[#This Row],[Emissions (g CO2)]]/(Table1[[#This Row],[Generation (TWh)]]*10^9)</f>
        <v>2821.3811999999998</v>
      </c>
    </row>
    <row r="2462" spans="1:21" x14ac:dyDescent="0.35">
      <c r="A2462" t="s">
        <v>751</v>
      </c>
      <c r="B2462" t="s">
        <v>3274</v>
      </c>
      <c r="C2462" t="str">
        <f>SUBSTITUTE(Table1[[#This Row],[Fuel]],", ",",")</f>
        <v>industrial by-product: blast furnace gas</v>
      </c>
      <c r="D2462" t="s">
        <v>3274</v>
      </c>
      <c r="H2462" t="s">
        <v>3440</v>
      </c>
      <c r="I2462">
        <v>135</v>
      </c>
      <c r="J2462" t="s">
        <v>3449</v>
      </c>
      <c r="K2462" t="s">
        <v>29</v>
      </c>
      <c r="L2462" t="s">
        <v>29</v>
      </c>
      <c r="M2462" t="s">
        <v>29</v>
      </c>
      <c r="N2462">
        <v>40.188738000000001</v>
      </c>
      <c r="O2462">
        <v>118.066642</v>
      </c>
      <c r="P2462" t="s">
        <v>3485</v>
      </c>
      <c r="Q2462" s="3">
        <f>Table1[[#This Row],[Capacity (MW)]]*0.395*8760*10^-6</f>
        <v>0.46712699999999996</v>
      </c>
      <c r="R2462" s="3" cm="1">
        <f t="array" ref="R2462">AVERAGE(VLOOKUP(_xlfn.TEXTSPLIT(Table1[[#This Row],[Fuel (no space after comma)]], ","), FuelList_Final_EF!$A$2:$B$65, 2, FALSE))</f>
        <v>274.32</v>
      </c>
      <c r="S2462" s="3">
        <f>Table1[[#This Row],[Generation (TWh)]]*10^9*VLOOKUP(Table1[[#This Row],[Turbine/Engine Technology]],Technology_HR!$A$2:$B$11,2,FALSE)*10^-6</f>
        <v>4804401.1949999984</v>
      </c>
      <c r="T2462" s="5">
        <f>Table1[[#This Row],[Fuel Consumption (mmBtu)]]*Table1[[#This Row],[Emission Factor (kg CO2/ mmBtu)]]*10^3</f>
        <v>1317943335812.3997</v>
      </c>
      <c r="U2462" s="3">
        <f>Table1[[#This Row],[Emissions (g CO2)]]/(Table1[[#This Row],[Generation (TWh)]]*10^9)</f>
        <v>2821.3811999999998</v>
      </c>
    </row>
    <row r="2463" spans="1:21" x14ac:dyDescent="0.35">
      <c r="A2463" t="s">
        <v>752</v>
      </c>
      <c r="B2463" t="s">
        <v>3274</v>
      </c>
      <c r="C2463" t="str">
        <f>SUBSTITUTE(Table1[[#This Row],[Fuel]],", ",",")</f>
        <v>industrial by-product: blast furnace gas</v>
      </c>
      <c r="D2463" t="s">
        <v>3274</v>
      </c>
      <c r="H2463" t="s">
        <v>3440</v>
      </c>
      <c r="I2463">
        <v>80</v>
      </c>
      <c r="J2463" t="s">
        <v>3444</v>
      </c>
      <c r="K2463" t="s">
        <v>29</v>
      </c>
      <c r="L2463" t="s">
        <v>29</v>
      </c>
      <c r="M2463" t="s">
        <v>29</v>
      </c>
      <c r="N2463">
        <v>39.267944</v>
      </c>
      <c r="O2463">
        <v>119.027402</v>
      </c>
      <c r="P2463" t="s">
        <v>3485</v>
      </c>
      <c r="Q2463" s="3">
        <f>Table1[[#This Row],[Capacity (MW)]]*0.395*8760*10^-6</f>
        <v>0.27681600000000001</v>
      </c>
      <c r="R2463" s="3" cm="1">
        <f t="array" ref="R2463">AVERAGE(VLOOKUP(_xlfn.TEXTSPLIT(Table1[[#This Row],[Fuel (no space after comma)]], ","), FuelList_Final_EF!$A$2:$B$65, 2, FALSE))</f>
        <v>274.32</v>
      </c>
      <c r="S2463" s="3">
        <f>Table1[[#This Row],[Generation (TWh)]]*10^9*VLOOKUP(Table1[[#This Row],[Turbine/Engine Technology]],Technology_HR!$A$2:$B$11,2,FALSE)*10^-6</f>
        <v>2847052.56</v>
      </c>
      <c r="T2463" s="5">
        <f>Table1[[#This Row],[Fuel Consumption (mmBtu)]]*Table1[[#This Row],[Emission Factor (kg CO2/ mmBtu)]]*10^3</f>
        <v>781003458259.19995</v>
      </c>
      <c r="U2463" s="3">
        <f>Table1[[#This Row],[Emissions (g CO2)]]/(Table1[[#This Row],[Generation (TWh)]]*10^9)</f>
        <v>2821.3811999999998</v>
      </c>
    </row>
    <row r="2464" spans="1:21" x14ac:dyDescent="0.35">
      <c r="A2464" t="s">
        <v>752</v>
      </c>
      <c r="B2464" t="s">
        <v>3274</v>
      </c>
      <c r="C2464" t="str">
        <f>SUBSTITUTE(Table1[[#This Row],[Fuel]],", ",",")</f>
        <v>industrial by-product: blast furnace gas</v>
      </c>
      <c r="D2464" t="s">
        <v>3274</v>
      </c>
      <c r="H2464" t="s">
        <v>3440</v>
      </c>
      <c r="I2464">
        <v>80</v>
      </c>
      <c r="J2464" t="s">
        <v>3444</v>
      </c>
      <c r="K2464" t="s">
        <v>29</v>
      </c>
      <c r="L2464" t="s">
        <v>29</v>
      </c>
      <c r="M2464" t="s">
        <v>29</v>
      </c>
      <c r="N2464">
        <v>39.267944</v>
      </c>
      <c r="O2464">
        <v>119.027402</v>
      </c>
      <c r="P2464" t="s">
        <v>3485</v>
      </c>
      <c r="Q2464" s="3">
        <f>Table1[[#This Row],[Capacity (MW)]]*0.395*8760*10^-6</f>
        <v>0.27681600000000001</v>
      </c>
      <c r="R2464" s="3" cm="1">
        <f t="array" ref="R2464">AVERAGE(VLOOKUP(_xlfn.TEXTSPLIT(Table1[[#This Row],[Fuel (no space after comma)]], ","), FuelList_Final_EF!$A$2:$B$65, 2, FALSE))</f>
        <v>274.32</v>
      </c>
      <c r="S2464" s="3">
        <f>Table1[[#This Row],[Generation (TWh)]]*10^9*VLOOKUP(Table1[[#This Row],[Turbine/Engine Technology]],Technology_HR!$A$2:$B$11,2,FALSE)*10^-6</f>
        <v>2847052.56</v>
      </c>
      <c r="T2464" s="5">
        <f>Table1[[#This Row],[Fuel Consumption (mmBtu)]]*Table1[[#This Row],[Emission Factor (kg CO2/ mmBtu)]]*10^3</f>
        <v>781003458259.19995</v>
      </c>
      <c r="U2464" s="3">
        <f>Table1[[#This Row],[Emissions (g CO2)]]/(Table1[[#This Row],[Generation (TWh)]]*10^9)</f>
        <v>2821.3811999999998</v>
      </c>
    </row>
    <row r="2465" spans="1:21" x14ac:dyDescent="0.35">
      <c r="A2465" t="s">
        <v>753</v>
      </c>
      <c r="B2465" t="s">
        <v>3274</v>
      </c>
      <c r="C2465" t="str">
        <f>SUBSTITUTE(Table1[[#This Row],[Fuel]],", ",",")</f>
        <v>industrial by-product: blast furnace gas</v>
      </c>
      <c r="D2465" t="s">
        <v>3274</v>
      </c>
      <c r="H2465" t="s">
        <v>3440</v>
      </c>
      <c r="I2465">
        <v>135</v>
      </c>
      <c r="J2465" t="s">
        <v>3446</v>
      </c>
      <c r="K2465">
        <v>2021</v>
      </c>
      <c r="L2465" t="s">
        <v>29</v>
      </c>
      <c r="M2465" t="s">
        <v>29</v>
      </c>
      <c r="N2465">
        <v>39.250618000000003</v>
      </c>
      <c r="O2465">
        <v>119.028807</v>
      </c>
      <c r="P2465" t="s">
        <v>3485</v>
      </c>
      <c r="Q2465" s="3">
        <f>Table1[[#This Row],[Capacity (MW)]]*0.395*8760*10^-6</f>
        <v>0.46712699999999996</v>
      </c>
      <c r="R2465" s="3" cm="1">
        <f t="array" ref="R2465">AVERAGE(VLOOKUP(_xlfn.TEXTSPLIT(Table1[[#This Row],[Fuel (no space after comma)]], ","), FuelList_Final_EF!$A$2:$B$65, 2, FALSE))</f>
        <v>274.32</v>
      </c>
      <c r="S2465" s="3">
        <f>Table1[[#This Row],[Generation (TWh)]]*10^9*VLOOKUP(Table1[[#This Row],[Turbine/Engine Technology]],Technology_HR!$A$2:$B$11,2,FALSE)*10^-6</f>
        <v>4804401.1949999984</v>
      </c>
      <c r="T2465" s="5">
        <f>Table1[[#This Row],[Fuel Consumption (mmBtu)]]*Table1[[#This Row],[Emission Factor (kg CO2/ mmBtu)]]*10^3</f>
        <v>1317943335812.3997</v>
      </c>
      <c r="U2465" s="3">
        <f>Table1[[#This Row],[Emissions (g CO2)]]/(Table1[[#This Row],[Generation (TWh)]]*10^9)</f>
        <v>2821.3811999999998</v>
      </c>
    </row>
    <row r="2466" spans="1:21" x14ac:dyDescent="0.35">
      <c r="A2466" t="s">
        <v>754</v>
      </c>
      <c r="B2466" t="s">
        <v>3274</v>
      </c>
      <c r="C2466" t="str">
        <f>SUBSTITUTE(Table1[[#This Row],[Fuel]],", ",",")</f>
        <v>industrial by-product: blast furnace gas</v>
      </c>
      <c r="D2466" t="s">
        <v>3274</v>
      </c>
      <c r="H2466" t="s">
        <v>3440</v>
      </c>
      <c r="I2466">
        <v>80</v>
      </c>
      <c r="J2466" t="s">
        <v>3446</v>
      </c>
      <c r="K2466">
        <v>2020</v>
      </c>
      <c r="L2466" t="s">
        <v>29</v>
      </c>
      <c r="M2466" t="s">
        <v>29</v>
      </c>
      <c r="N2466">
        <v>39.502941999999997</v>
      </c>
      <c r="O2466">
        <v>118.278453</v>
      </c>
      <c r="P2466" t="s">
        <v>3485</v>
      </c>
      <c r="Q2466" s="3">
        <f>Table1[[#This Row],[Capacity (MW)]]*0.395*8760*10^-6</f>
        <v>0.27681600000000001</v>
      </c>
      <c r="R2466" s="3" cm="1">
        <f t="array" ref="R2466">AVERAGE(VLOOKUP(_xlfn.TEXTSPLIT(Table1[[#This Row],[Fuel (no space after comma)]], ","), FuelList_Final_EF!$A$2:$B$65, 2, FALSE))</f>
        <v>274.32</v>
      </c>
      <c r="S2466" s="3">
        <f>Table1[[#This Row],[Generation (TWh)]]*10^9*VLOOKUP(Table1[[#This Row],[Turbine/Engine Technology]],Technology_HR!$A$2:$B$11,2,FALSE)*10^-6</f>
        <v>2847052.56</v>
      </c>
      <c r="T2466" s="5">
        <f>Table1[[#This Row],[Fuel Consumption (mmBtu)]]*Table1[[#This Row],[Emission Factor (kg CO2/ mmBtu)]]*10^3</f>
        <v>781003458259.19995</v>
      </c>
      <c r="U2466" s="3">
        <f>Table1[[#This Row],[Emissions (g CO2)]]/(Table1[[#This Row],[Generation (TWh)]]*10^9)</f>
        <v>2821.3811999999998</v>
      </c>
    </row>
    <row r="2467" spans="1:21" x14ac:dyDescent="0.35">
      <c r="A2467" t="s">
        <v>754</v>
      </c>
      <c r="B2467" t="s">
        <v>3274</v>
      </c>
      <c r="C2467" t="str">
        <f>SUBSTITUTE(Table1[[#This Row],[Fuel]],", ",",")</f>
        <v>industrial by-product: blast furnace gas</v>
      </c>
      <c r="D2467" t="s">
        <v>3274</v>
      </c>
      <c r="H2467" t="s">
        <v>3440</v>
      </c>
      <c r="I2467">
        <v>80</v>
      </c>
      <c r="J2467" t="s">
        <v>3446</v>
      </c>
      <c r="K2467">
        <v>2020</v>
      </c>
      <c r="L2467" t="s">
        <v>29</v>
      </c>
      <c r="M2467" t="s">
        <v>29</v>
      </c>
      <c r="N2467">
        <v>39.502941999999997</v>
      </c>
      <c r="O2467">
        <v>118.278453</v>
      </c>
      <c r="P2467" t="s">
        <v>3485</v>
      </c>
      <c r="Q2467" s="3">
        <f>Table1[[#This Row],[Capacity (MW)]]*0.395*8760*10^-6</f>
        <v>0.27681600000000001</v>
      </c>
      <c r="R2467" s="3" cm="1">
        <f t="array" ref="R2467">AVERAGE(VLOOKUP(_xlfn.TEXTSPLIT(Table1[[#This Row],[Fuel (no space after comma)]], ","), FuelList_Final_EF!$A$2:$B$65, 2, FALSE))</f>
        <v>274.32</v>
      </c>
      <c r="S2467" s="3">
        <f>Table1[[#This Row],[Generation (TWh)]]*10^9*VLOOKUP(Table1[[#This Row],[Turbine/Engine Technology]],Technology_HR!$A$2:$B$11,2,FALSE)*10^-6</f>
        <v>2847052.56</v>
      </c>
      <c r="T2467" s="5">
        <f>Table1[[#This Row],[Fuel Consumption (mmBtu)]]*Table1[[#This Row],[Emission Factor (kg CO2/ mmBtu)]]*10^3</f>
        <v>781003458259.19995</v>
      </c>
      <c r="U2467" s="3">
        <f>Table1[[#This Row],[Emissions (g CO2)]]/(Table1[[#This Row],[Generation (TWh)]]*10^9)</f>
        <v>2821.3811999999998</v>
      </c>
    </row>
    <row r="2468" spans="1:21" x14ac:dyDescent="0.35">
      <c r="A2468" t="s">
        <v>754</v>
      </c>
      <c r="B2468" t="s">
        <v>3274</v>
      </c>
      <c r="C2468" t="str">
        <f>SUBSTITUTE(Table1[[#This Row],[Fuel]],", ",",")</f>
        <v>industrial by-product: blast furnace gas</v>
      </c>
      <c r="D2468" t="s">
        <v>3274</v>
      </c>
      <c r="H2468" t="s">
        <v>3440</v>
      </c>
      <c r="I2468">
        <v>100</v>
      </c>
      <c r="J2468" t="s">
        <v>3446</v>
      </c>
      <c r="K2468">
        <v>2020</v>
      </c>
      <c r="L2468" t="s">
        <v>29</v>
      </c>
      <c r="M2468" t="s">
        <v>29</v>
      </c>
      <c r="N2468">
        <v>39.502941999999997</v>
      </c>
      <c r="O2468">
        <v>118.278453</v>
      </c>
      <c r="P2468" t="s">
        <v>3485</v>
      </c>
      <c r="Q2468" s="3">
        <f>Table1[[#This Row],[Capacity (MW)]]*0.395*8760*10^-6</f>
        <v>0.34601999999999999</v>
      </c>
      <c r="R2468" s="3" cm="1">
        <f t="array" ref="R2468">AVERAGE(VLOOKUP(_xlfn.TEXTSPLIT(Table1[[#This Row],[Fuel (no space after comma)]], ","), FuelList_Final_EF!$A$2:$B$65, 2, FALSE))</f>
        <v>274.32</v>
      </c>
      <c r="S2468" s="3">
        <f>Table1[[#This Row],[Generation (TWh)]]*10^9*VLOOKUP(Table1[[#This Row],[Turbine/Engine Technology]],Technology_HR!$A$2:$B$11,2,FALSE)*10^-6</f>
        <v>3558815.6999999997</v>
      </c>
      <c r="T2468" s="5">
        <f>Table1[[#This Row],[Fuel Consumption (mmBtu)]]*Table1[[#This Row],[Emission Factor (kg CO2/ mmBtu)]]*10^3</f>
        <v>976254322823.99988</v>
      </c>
      <c r="U2468" s="3">
        <f>Table1[[#This Row],[Emissions (g CO2)]]/(Table1[[#This Row],[Generation (TWh)]]*10^9)</f>
        <v>2821.3811999999998</v>
      </c>
    </row>
    <row r="2469" spans="1:21" x14ac:dyDescent="0.35">
      <c r="A2469" t="s">
        <v>755</v>
      </c>
      <c r="B2469" t="s">
        <v>3274</v>
      </c>
      <c r="C2469" t="str">
        <f>SUBSTITUTE(Table1[[#This Row],[Fuel]],", ",",")</f>
        <v>industrial by-product: blast furnace gas</v>
      </c>
      <c r="D2469" t="s">
        <v>3274</v>
      </c>
      <c r="H2469" t="s">
        <v>3440</v>
      </c>
      <c r="I2469">
        <v>65</v>
      </c>
      <c r="J2469" t="s">
        <v>3446</v>
      </c>
      <c r="K2469">
        <v>2021</v>
      </c>
      <c r="L2469" t="s">
        <v>29</v>
      </c>
      <c r="M2469" t="s">
        <v>29</v>
      </c>
      <c r="N2469">
        <v>39.142225000000003</v>
      </c>
      <c r="O2469">
        <v>118.427274</v>
      </c>
      <c r="P2469" t="s">
        <v>3485</v>
      </c>
      <c r="Q2469" s="3">
        <f>Table1[[#This Row],[Capacity (MW)]]*0.395*8760*10^-6</f>
        <v>0.224913</v>
      </c>
      <c r="R2469" s="3" cm="1">
        <f t="array" ref="R2469">AVERAGE(VLOOKUP(_xlfn.TEXTSPLIT(Table1[[#This Row],[Fuel (no space after comma)]], ","), FuelList_Final_EF!$A$2:$B$65, 2, FALSE))</f>
        <v>274.32</v>
      </c>
      <c r="S2469" s="3">
        <f>Table1[[#This Row],[Generation (TWh)]]*10^9*VLOOKUP(Table1[[#This Row],[Turbine/Engine Technology]],Technology_HR!$A$2:$B$11,2,FALSE)*10^-6</f>
        <v>2313230.2050000001</v>
      </c>
      <c r="T2469" s="5">
        <f>Table1[[#This Row],[Fuel Consumption (mmBtu)]]*Table1[[#This Row],[Emission Factor (kg CO2/ mmBtu)]]*10^3</f>
        <v>634565309835.59998</v>
      </c>
      <c r="U2469" s="3">
        <f>Table1[[#This Row],[Emissions (g CO2)]]/(Table1[[#This Row],[Generation (TWh)]]*10^9)</f>
        <v>2821.3811999999998</v>
      </c>
    </row>
    <row r="2470" spans="1:21" x14ac:dyDescent="0.35">
      <c r="A2470" t="s">
        <v>756</v>
      </c>
      <c r="B2470" t="s">
        <v>3239</v>
      </c>
      <c r="C2470" t="str">
        <f>SUBSTITUTE(Table1[[#This Row],[Fuel]],", ",",")</f>
        <v>fossil gas: natural gas</v>
      </c>
      <c r="D2470" t="s">
        <v>3239</v>
      </c>
      <c r="H2470" t="s">
        <v>3438</v>
      </c>
      <c r="I2470">
        <v>500</v>
      </c>
      <c r="J2470" t="s">
        <v>3449</v>
      </c>
      <c r="K2470" t="s">
        <v>29</v>
      </c>
      <c r="L2470" t="s">
        <v>29</v>
      </c>
      <c r="M2470" t="s">
        <v>29</v>
      </c>
      <c r="N2470">
        <v>40.612409</v>
      </c>
      <c r="O2470">
        <v>122.34242</v>
      </c>
      <c r="P2470" t="s">
        <v>3485</v>
      </c>
      <c r="Q2470" s="3">
        <f>Table1[[#This Row],[Capacity (MW)]]*0.395*8760*10^-6</f>
        <v>1.7301</v>
      </c>
      <c r="R2470" s="3" cm="1">
        <f t="array" ref="R2470">AVERAGE(VLOOKUP(_xlfn.TEXTSPLIT(Table1[[#This Row],[Fuel (no space after comma)]], ","), FuelList_Final_EF!$A$2:$B$65, 2, FALSE))</f>
        <v>53.06</v>
      </c>
      <c r="S2470" s="3">
        <f>Table1[[#This Row],[Generation (TWh)]]*10^9*VLOOKUP(Table1[[#This Row],[Turbine/Engine Technology]],Technology_HR!$A$2:$B$11,2,FALSE)*10^-6</f>
        <v>13060524.899999999</v>
      </c>
      <c r="T2470" s="5">
        <f>Table1[[#This Row],[Fuel Consumption (mmBtu)]]*Table1[[#This Row],[Emission Factor (kg CO2/ mmBtu)]]*10^3</f>
        <v>692991451194</v>
      </c>
      <c r="U2470" s="3">
        <f>Table1[[#This Row],[Emissions (g CO2)]]/(Table1[[#This Row],[Generation (TWh)]]*10^9)</f>
        <v>400.54993999999999</v>
      </c>
    </row>
    <row r="2471" spans="1:21" x14ac:dyDescent="0.35">
      <c r="A2471" t="s">
        <v>756</v>
      </c>
      <c r="B2471" t="s">
        <v>3239</v>
      </c>
      <c r="C2471" t="str">
        <f>SUBSTITUTE(Table1[[#This Row],[Fuel]],", ",",")</f>
        <v>fossil gas: natural gas</v>
      </c>
      <c r="D2471" t="s">
        <v>3239</v>
      </c>
      <c r="H2471" t="s">
        <v>3438</v>
      </c>
      <c r="I2471">
        <v>500</v>
      </c>
      <c r="J2471" t="s">
        <v>3449</v>
      </c>
      <c r="K2471" t="s">
        <v>29</v>
      </c>
      <c r="L2471" t="s">
        <v>29</v>
      </c>
      <c r="M2471" t="s">
        <v>29</v>
      </c>
      <c r="N2471">
        <v>40.612409</v>
      </c>
      <c r="O2471">
        <v>122.34242</v>
      </c>
      <c r="P2471" t="s">
        <v>3485</v>
      </c>
      <c r="Q2471" s="3">
        <f>Table1[[#This Row],[Capacity (MW)]]*0.395*8760*10^-6</f>
        <v>1.7301</v>
      </c>
      <c r="R2471" s="3" cm="1">
        <f t="array" ref="R2471">AVERAGE(VLOOKUP(_xlfn.TEXTSPLIT(Table1[[#This Row],[Fuel (no space after comma)]], ","), FuelList_Final_EF!$A$2:$B$65, 2, FALSE))</f>
        <v>53.06</v>
      </c>
      <c r="S2471" s="3">
        <f>Table1[[#This Row],[Generation (TWh)]]*10^9*VLOOKUP(Table1[[#This Row],[Turbine/Engine Technology]],Technology_HR!$A$2:$B$11,2,FALSE)*10^-6</f>
        <v>13060524.899999999</v>
      </c>
      <c r="T2471" s="5">
        <f>Table1[[#This Row],[Fuel Consumption (mmBtu)]]*Table1[[#This Row],[Emission Factor (kg CO2/ mmBtu)]]*10^3</f>
        <v>692991451194</v>
      </c>
      <c r="U2471" s="3">
        <f>Table1[[#This Row],[Emissions (g CO2)]]/(Table1[[#This Row],[Generation (TWh)]]*10^9)</f>
        <v>400.54993999999999</v>
      </c>
    </row>
    <row r="2472" spans="1:21" x14ac:dyDescent="0.35">
      <c r="A2472" t="s">
        <v>757</v>
      </c>
      <c r="B2472" t="s">
        <v>3239</v>
      </c>
      <c r="C2472" t="str">
        <f>SUBSTITUTE(Table1[[#This Row],[Fuel]],", ",",")</f>
        <v>fossil gas: natural gas</v>
      </c>
      <c r="D2472" t="s">
        <v>3239</v>
      </c>
      <c r="H2472" t="s">
        <v>3438</v>
      </c>
      <c r="I2472">
        <v>450</v>
      </c>
      <c r="J2472" t="s">
        <v>3447</v>
      </c>
      <c r="K2472" t="s">
        <v>29</v>
      </c>
      <c r="L2472" t="s">
        <v>29</v>
      </c>
      <c r="M2472" t="s">
        <v>29</v>
      </c>
      <c r="N2472">
        <v>39.234251999999998</v>
      </c>
      <c r="O2472">
        <v>117.11092600000001</v>
      </c>
      <c r="P2472" t="s">
        <v>3485</v>
      </c>
      <c r="Q2472" s="3">
        <f>Table1[[#This Row],[Capacity (MW)]]*0.395*8760*10^-6</f>
        <v>1.5570899999999999</v>
      </c>
      <c r="R2472" s="3" cm="1">
        <f t="array" ref="R2472">AVERAGE(VLOOKUP(_xlfn.TEXTSPLIT(Table1[[#This Row],[Fuel (no space after comma)]], ","), FuelList_Final_EF!$A$2:$B$65, 2, FALSE))</f>
        <v>53.06</v>
      </c>
      <c r="S2472" s="3">
        <f>Table1[[#This Row],[Generation (TWh)]]*10^9*VLOOKUP(Table1[[#This Row],[Turbine/Engine Technology]],Technology_HR!$A$2:$B$11,2,FALSE)*10^-6</f>
        <v>11754472.409999998</v>
      </c>
      <c r="T2472" s="5">
        <f>Table1[[#This Row],[Fuel Consumption (mmBtu)]]*Table1[[#This Row],[Emission Factor (kg CO2/ mmBtu)]]*10^3</f>
        <v>623692306074.59998</v>
      </c>
      <c r="U2472" s="3">
        <f>Table1[[#This Row],[Emissions (g CO2)]]/(Table1[[#This Row],[Generation (TWh)]]*10^9)</f>
        <v>400.54994000000005</v>
      </c>
    </row>
    <row r="2473" spans="1:21" x14ac:dyDescent="0.35">
      <c r="A2473" t="s">
        <v>757</v>
      </c>
      <c r="B2473" t="s">
        <v>3239</v>
      </c>
      <c r="C2473" t="str">
        <f>SUBSTITUTE(Table1[[#This Row],[Fuel]],", ",",")</f>
        <v>fossil gas: natural gas</v>
      </c>
      <c r="D2473" t="s">
        <v>3239</v>
      </c>
      <c r="H2473" t="s">
        <v>3438</v>
      </c>
      <c r="I2473">
        <v>450</v>
      </c>
      <c r="J2473" t="s">
        <v>3447</v>
      </c>
      <c r="K2473" t="s">
        <v>29</v>
      </c>
      <c r="L2473" t="s">
        <v>29</v>
      </c>
      <c r="M2473" t="s">
        <v>29</v>
      </c>
      <c r="N2473">
        <v>39.234251999999998</v>
      </c>
      <c r="O2473">
        <v>117.11092600000001</v>
      </c>
      <c r="P2473" t="s">
        <v>3485</v>
      </c>
      <c r="Q2473" s="3">
        <f>Table1[[#This Row],[Capacity (MW)]]*0.395*8760*10^-6</f>
        <v>1.5570899999999999</v>
      </c>
      <c r="R2473" s="3" cm="1">
        <f t="array" ref="R2473">AVERAGE(VLOOKUP(_xlfn.TEXTSPLIT(Table1[[#This Row],[Fuel (no space after comma)]], ","), FuelList_Final_EF!$A$2:$B$65, 2, FALSE))</f>
        <v>53.06</v>
      </c>
      <c r="S2473" s="3">
        <f>Table1[[#This Row],[Generation (TWh)]]*10^9*VLOOKUP(Table1[[#This Row],[Turbine/Engine Technology]],Technology_HR!$A$2:$B$11,2,FALSE)*10^-6</f>
        <v>11754472.409999998</v>
      </c>
      <c r="T2473" s="5">
        <f>Table1[[#This Row],[Fuel Consumption (mmBtu)]]*Table1[[#This Row],[Emission Factor (kg CO2/ mmBtu)]]*10^3</f>
        <v>623692306074.59998</v>
      </c>
      <c r="U2473" s="3">
        <f>Table1[[#This Row],[Emissions (g CO2)]]/(Table1[[#This Row],[Generation (TWh)]]*10^9)</f>
        <v>400.54994000000005</v>
      </c>
    </row>
    <row r="2474" spans="1:21" x14ac:dyDescent="0.35">
      <c r="A2474" t="s">
        <v>650</v>
      </c>
      <c r="B2474" t="s">
        <v>3274</v>
      </c>
      <c r="C2474" t="str">
        <f>SUBSTITUTE(Table1[[#This Row],[Fuel]],", ",",")</f>
        <v>industrial by-product: blast furnace gas</v>
      </c>
      <c r="D2474" t="s">
        <v>3274</v>
      </c>
      <c r="H2474" t="s">
        <v>3440</v>
      </c>
      <c r="I2474">
        <v>100</v>
      </c>
      <c r="J2474" t="s">
        <v>3447</v>
      </c>
      <c r="K2474" t="s">
        <v>29</v>
      </c>
      <c r="L2474" t="s">
        <v>29</v>
      </c>
      <c r="M2474" t="s">
        <v>29</v>
      </c>
      <c r="N2474">
        <v>39.0312524</v>
      </c>
      <c r="O2474">
        <v>117.49734119999999</v>
      </c>
      <c r="P2474" t="s">
        <v>3485</v>
      </c>
      <c r="Q2474" s="3">
        <f>Table1[[#This Row],[Capacity (MW)]]*0.395*8760*10^-6</f>
        <v>0.34601999999999999</v>
      </c>
      <c r="R2474" s="3" cm="1">
        <f t="array" ref="R2474">AVERAGE(VLOOKUP(_xlfn.TEXTSPLIT(Table1[[#This Row],[Fuel (no space after comma)]], ","), FuelList_Final_EF!$A$2:$B$65, 2, FALSE))</f>
        <v>274.32</v>
      </c>
      <c r="S2474" s="3">
        <f>Table1[[#This Row],[Generation (TWh)]]*10^9*VLOOKUP(Table1[[#This Row],[Turbine/Engine Technology]],Technology_HR!$A$2:$B$11,2,FALSE)*10^-6</f>
        <v>3558815.6999999997</v>
      </c>
      <c r="T2474" s="5">
        <f>Table1[[#This Row],[Fuel Consumption (mmBtu)]]*Table1[[#This Row],[Emission Factor (kg CO2/ mmBtu)]]*10^3</f>
        <v>976254322823.99988</v>
      </c>
      <c r="U2474" s="3">
        <f>Table1[[#This Row],[Emissions (g CO2)]]/(Table1[[#This Row],[Generation (TWh)]]*10^9)</f>
        <v>2821.3811999999998</v>
      </c>
    </row>
    <row r="2475" spans="1:21" x14ac:dyDescent="0.35">
      <c r="A2475" t="s">
        <v>758</v>
      </c>
      <c r="B2475" t="s">
        <v>3276</v>
      </c>
      <c r="C2475" t="str">
        <f>SUBSTITUTE(Table1[[#This Row],[Fuel]],", ",",")</f>
        <v>industrial by-product: blast furnace gas,industrial by-product: coke oven gas</v>
      </c>
      <c r="D2475" t="s">
        <v>3274</v>
      </c>
      <c r="E2475" t="s">
        <v>3278</v>
      </c>
      <c r="H2475" t="s">
        <v>3440</v>
      </c>
      <c r="I2475">
        <v>100</v>
      </c>
      <c r="J2475" t="s">
        <v>3446</v>
      </c>
      <c r="K2475">
        <v>2021</v>
      </c>
      <c r="L2475" t="s">
        <v>29</v>
      </c>
      <c r="M2475" t="s">
        <v>29</v>
      </c>
      <c r="N2475">
        <v>36.589889700000001</v>
      </c>
      <c r="O2475">
        <v>113.7458242</v>
      </c>
      <c r="P2475" t="s">
        <v>3485</v>
      </c>
      <c r="Q2475" s="3">
        <f>Table1[[#This Row],[Capacity (MW)]]*0.395*8760*10^-6</f>
        <v>0.34601999999999999</v>
      </c>
      <c r="R2475" s="3" cm="1">
        <f t="array" ref="R2475">AVERAGE(VLOOKUP(_xlfn.TEXTSPLIT(Table1[[#This Row],[Fuel (no space after comma)]], ","), FuelList_Final_EF!$A$2:$B$65, 2, FALSE))</f>
        <v>160.58500000000001</v>
      </c>
      <c r="S2475" s="3">
        <f>Table1[[#This Row],[Generation (TWh)]]*10^9*VLOOKUP(Table1[[#This Row],[Turbine/Engine Technology]],Technology_HR!$A$2:$B$11,2,FALSE)*10^-6</f>
        <v>3558815.6999999997</v>
      </c>
      <c r="T2475" s="5">
        <f>Table1[[#This Row],[Fuel Consumption (mmBtu)]]*Table1[[#This Row],[Emission Factor (kg CO2/ mmBtu)]]*10^3</f>
        <v>571492419184.5</v>
      </c>
      <c r="U2475" s="3">
        <f>Table1[[#This Row],[Emissions (g CO2)]]/(Table1[[#This Row],[Generation (TWh)]]*10^9)</f>
        <v>1651.6167250000001</v>
      </c>
    </row>
    <row r="2476" spans="1:21" x14ac:dyDescent="0.35">
      <c r="A2476" t="s">
        <v>758</v>
      </c>
      <c r="B2476" t="s">
        <v>3276</v>
      </c>
      <c r="C2476" t="str">
        <f>SUBSTITUTE(Table1[[#This Row],[Fuel]],", ",",")</f>
        <v>industrial by-product: blast furnace gas,industrial by-product: coke oven gas</v>
      </c>
      <c r="D2476" t="s">
        <v>3274</v>
      </c>
      <c r="E2476" t="s">
        <v>3278</v>
      </c>
      <c r="H2476" t="s">
        <v>3440</v>
      </c>
      <c r="I2476">
        <v>100</v>
      </c>
      <c r="J2476" t="s">
        <v>3446</v>
      </c>
      <c r="K2476">
        <v>2021</v>
      </c>
      <c r="L2476" t="s">
        <v>29</v>
      </c>
      <c r="M2476" t="s">
        <v>29</v>
      </c>
      <c r="N2476">
        <v>36.589889700000001</v>
      </c>
      <c r="O2476">
        <v>113.7458242</v>
      </c>
      <c r="P2476" t="s">
        <v>3485</v>
      </c>
      <c r="Q2476" s="3">
        <f>Table1[[#This Row],[Capacity (MW)]]*0.395*8760*10^-6</f>
        <v>0.34601999999999999</v>
      </c>
      <c r="R2476" s="3" cm="1">
        <f t="array" ref="R2476">AVERAGE(VLOOKUP(_xlfn.TEXTSPLIT(Table1[[#This Row],[Fuel (no space after comma)]], ","), FuelList_Final_EF!$A$2:$B$65, 2, FALSE))</f>
        <v>160.58500000000001</v>
      </c>
      <c r="S2476" s="3">
        <f>Table1[[#This Row],[Generation (TWh)]]*10^9*VLOOKUP(Table1[[#This Row],[Turbine/Engine Technology]],Technology_HR!$A$2:$B$11,2,FALSE)*10^-6</f>
        <v>3558815.6999999997</v>
      </c>
      <c r="T2476" s="5">
        <f>Table1[[#This Row],[Fuel Consumption (mmBtu)]]*Table1[[#This Row],[Emission Factor (kg CO2/ mmBtu)]]*10^3</f>
        <v>571492419184.5</v>
      </c>
      <c r="U2476" s="3">
        <f>Table1[[#This Row],[Emissions (g CO2)]]/(Table1[[#This Row],[Generation (TWh)]]*10^9)</f>
        <v>1651.6167250000001</v>
      </c>
    </row>
    <row r="2477" spans="1:21" x14ac:dyDescent="0.35">
      <c r="A2477" t="s">
        <v>759</v>
      </c>
      <c r="B2477" t="s">
        <v>3239</v>
      </c>
      <c r="C2477" t="str">
        <f>SUBSTITUTE(Table1[[#This Row],[Fuel]],", ",",")</f>
        <v>fossil gas: natural gas</v>
      </c>
      <c r="D2477" t="s">
        <v>3239</v>
      </c>
      <c r="H2477" t="s">
        <v>3438</v>
      </c>
      <c r="I2477">
        <v>390</v>
      </c>
      <c r="J2477" t="s">
        <v>3446</v>
      </c>
      <c r="K2477">
        <v>2005</v>
      </c>
      <c r="L2477" t="s">
        <v>29</v>
      </c>
      <c r="M2477" t="s">
        <v>29</v>
      </c>
      <c r="N2477">
        <v>31.44435</v>
      </c>
      <c r="O2477">
        <v>120.437</v>
      </c>
      <c r="P2477" t="s">
        <v>3485</v>
      </c>
      <c r="Q2477" s="3">
        <f>Table1[[#This Row],[Capacity (MW)]]*0.395*8760*10^-6</f>
        <v>1.349478</v>
      </c>
      <c r="R2477" s="3" cm="1">
        <f t="array" ref="R2477">AVERAGE(VLOOKUP(_xlfn.TEXTSPLIT(Table1[[#This Row],[Fuel (no space after comma)]], ","), FuelList_Final_EF!$A$2:$B$65, 2, FALSE))</f>
        <v>53.06</v>
      </c>
      <c r="S2477" s="3">
        <f>Table1[[#This Row],[Generation (TWh)]]*10^9*VLOOKUP(Table1[[#This Row],[Turbine/Engine Technology]],Technology_HR!$A$2:$B$11,2,FALSE)*10^-6</f>
        <v>10187209.422</v>
      </c>
      <c r="T2477" s="5">
        <f>Table1[[#This Row],[Fuel Consumption (mmBtu)]]*Table1[[#This Row],[Emission Factor (kg CO2/ mmBtu)]]*10^3</f>
        <v>540533331931.32007</v>
      </c>
      <c r="U2477" s="3">
        <f>Table1[[#This Row],[Emissions (g CO2)]]/(Table1[[#This Row],[Generation (TWh)]]*10^9)</f>
        <v>400.54994000000005</v>
      </c>
    </row>
    <row r="2478" spans="1:21" x14ac:dyDescent="0.35">
      <c r="A2478" t="s">
        <v>759</v>
      </c>
      <c r="B2478" t="s">
        <v>3239</v>
      </c>
      <c r="C2478" t="str">
        <f>SUBSTITUTE(Table1[[#This Row],[Fuel]],", ",",")</f>
        <v>fossil gas: natural gas</v>
      </c>
      <c r="D2478" t="s">
        <v>3239</v>
      </c>
      <c r="H2478" t="s">
        <v>3438</v>
      </c>
      <c r="I2478">
        <v>390</v>
      </c>
      <c r="J2478" t="s">
        <v>3446</v>
      </c>
      <c r="K2478">
        <v>2005</v>
      </c>
      <c r="L2478" t="s">
        <v>29</v>
      </c>
      <c r="M2478" t="s">
        <v>29</v>
      </c>
      <c r="N2478">
        <v>31.44435</v>
      </c>
      <c r="O2478">
        <v>120.437</v>
      </c>
      <c r="P2478" t="s">
        <v>3485</v>
      </c>
      <c r="Q2478" s="3">
        <f>Table1[[#This Row],[Capacity (MW)]]*0.395*8760*10^-6</f>
        <v>1.349478</v>
      </c>
      <c r="R2478" s="3" cm="1">
        <f t="array" ref="R2478">AVERAGE(VLOOKUP(_xlfn.TEXTSPLIT(Table1[[#This Row],[Fuel (no space after comma)]], ","), FuelList_Final_EF!$A$2:$B$65, 2, FALSE))</f>
        <v>53.06</v>
      </c>
      <c r="S2478" s="3">
        <f>Table1[[#This Row],[Generation (TWh)]]*10^9*VLOOKUP(Table1[[#This Row],[Turbine/Engine Technology]],Technology_HR!$A$2:$B$11,2,FALSE)*10^-6</f>
        <v>10187209.422</v>
      </c>
      <c r="T2478" s="5">
        <f>Table1[[#This Row],[Fuel Consumption (mmBtu)]]*Table1[[#This Row],[Emission Factor (kg CO2/ mmBtu)]]*10^3</f>
        <v>540533331931.32007</v>
      </c>
      <c r="U2478" s="3">
        <f>Table1[[#This Row],[Emissions (g CO2)]]/(Table1[[#This Row],[Generation (TWh)]]*10^9)</f>
        <v>400.54994000000005</v>
      </c>
    </row>
    <row r="2479" spans="1:21" x14ac:dyDescent="0.35">
      <c r="A2479" t="s">
        <v>759</v>
      </c>
      <c r="B2479" t="s">
        <v>3239</v>
      </c>
      <c r="C2479" t="str">
        <f>SUBSTITUTE(Table1[[#This Row],[Fuel]],", ",",")</f>
        <v>fossil gas: natural gas</v>
      </c>
      <c r="D2479" t="s">
        <v>3239</v>
      </c>
      <c r="H2479" t="s">
        <v>3438</v>
      </c>
      <c r="I2479">
        <v>485</v>
      </c>
      <c r="J2479" t="s">
        <v>3449</v>
      </c>
      <c r="K2479">
        <v>2025</v>
      </c>
      <c r="L2479" t="s">
        <v>29</v>
      </c>
      <c r="M2479" t="s">
        <v>29</v>
      </c>
      <c r="N2479">
        <v>31.44435</v>
      </c>
      <c r="O2479">
        <v>120.437</v>
      </c>
      <c r="P2479" t="s">
        <v>3485</v>
      </c>
      <c r="Q2479" s="3">
        <f>Table1[[#This Row],[Capacity (MW)]]*0.395*8760*10^-6</f>
        <v>1.6781970000000002</v>
      </c>
      <c r="R2479" s="3" cm="1">
        <f t="array" ref="R2479">AVERAGE(VLOOKUP(_xlfn.TEXTSPLIT(Table1[[#This Row],[Fuel (no space after comma)]], ","), FuelList_Final_EF!$A$2:$B$65, 2, FALSE))</f>
        <v>53.06</v>
      </c>
      <c r="S2479" s="3">
        <f>Table1[[#This Row],[Generation (TWh)]]*10^9*VLOOKUP(Table1[[#This Row],[Turbine/Engine Technology]],Technology_HR!$A$2:$B$11,2,FALSE)*10^-6</f>
        <v>12668709.153000001</v>
      </c>
      <c r="T2479" s="5">
        <f>Table1[[#This Row],[Fuel Consumption (mmBtu)]]*Table1[[#This Row],[Emission Factor (kg CO2/ mmBtu)]]*10^3</f>
        <v>672201707658.18018</v>
      </c>
      <c r="U2479" s="3">
        <f>Table1[[#This Row],[Emissions (g CO2)]]/(Table1[[#This Row],[Generation (TWh)]]*10^9)</f>
        <v>400.54994000000005</v>
      </c>
    </row>
    <row r="2480" spans="1:21" x14ac:dyDescent="0.35">
      <c r="A2480" t="s">
        <v>759</v>
      </c>
      <c r="B2480" t="s">
        <v>3239</v>
      </c>
      <c r="C2480" t="str">
        <f>SUBSTITUTE(Table1[[#This Row],[Fuel]],", ",",")</f>
        <v>fossil gas: natural gas</v>
      </c>
      <c r="D2480" t="s">
        <v>3239</v>
      </c>
      <c r="H2480" t="s">
        <v>3438</v>
      </c>
      <c r="I2480">
        <v>485</v>
      </c>
      <c r="J2480" t="s">
        <v>3449</v>
      </c>
      <c r="K2480">
        <v>2025</v>
      </c>
      <c r="L2480" t="s">
        <v>29</v>
      </c>
      <c r="M2480" t="s">
        <v>29</v>
      </c>
      <c r="N2480">
        <v>31.44435</v>
      </c>
      <c r="O2480">
        <v>120.437</v>
      </c>
      <c r="P2480" t="s">
        <v>3485</v>
      </c>
      <c r="Q2480" s="3">
        <f>Table1[[#This Row],[Capacity (MW)]]*0.395*8760*10^-6</f>
        <v>1.6781970000000002</v>
      </c>
      <c r="R2480" s="3" cm="1">
        <f t="array" ref="R2480">AVERAGE(VLOOKUP(_xlfn.TEXTSPLIT(Table1[[#This Row],[Fuel (no space after comma)]], ","), FuelList_Final_EF!$A$2:$B$65, 2, FALSE))</f>
        <v>53.06</v>
      </c>
      <c r="S2480" s="3">
        <f>Table1[[#This Row],[Generation (TWh)]]*10^9*VLOOKUP(Table1[[#This Row],[Turbine/Engine Technology]],Technology_HR!$A$2:$B$11,2,FALSE)*10^-6</f>
        <v>12668709.153000001</v>
      </c>
      <c r="T2480" s="5">
        <f>Table1[[#This Row],[Fuel Consumption (mmBtu)]]*Table1[[#This Row],[Emission Factor (kg CO2/ mmBtu)]]*10^3</f>
        <v>672201707658.18018</v>
      </c>
      <c r="U2480" s="3">
        <f>Table1[[#This Row],[Emissions (g CO2)]]/(Table1[[#This Row],[Generation (TWh)]]*10^9)</f>
        <v>400.54994000000005</v>
      </c>
    </row>
    <row r="2481" spans="1:21" x14ac:dyDescent="0.35">
      <c r="A2481" t="s">
        <v>760</v>
      </c>
      <c r="B2481" t="s">
        <v>3239</v>
      </c>
      <c r="C2481" t="str">
        <f>SUBSTITUTE(Table1[[#This Row],[Fuel]],", ",",")</f>
        <v>fossil gas: natural gas</v>
      </c>
      <c r="D2481" t="s">
        <v>3239</v>
      </c>
      <c r="H2481" t="s">
        <v>3438</v>
      </c>
      <c r="I2481">
        <v>450</v>
      </c>
      <c r="J2481" t="s">
        <v>3446</v>
      </c>
      <c r="K2481">
        <v>2024</v>
      </c>
      <c r="L2481" t="s">
        <v>29</v>
      </c>
      <c r="M2481" t="s">
        <v>29</v>
      </c>
      <c r="N2481">
        <v>32.399834881861629</v>
      </c>
      <c r="O2481">
        <v>117.2455003614764</v>
      </c>
      <c r="P2481" t="s">
        <v>3485</v>
      </c>
      <c r="Q2481" s="3">
        <f>Table1[[#This Row],[Capacity (MW)]]*0.395*8760*10^-6</f>
        <v>1.5570899999999999</v>
      </c>
      <c r="R2481" s="3" cm="1">
        <f t="array" ref="R2481">AVERAGE(VLOOKUP(_xlfn.TEXTSPLIT(Table1[[#This Row],[Fuel (no space after comma)]], ","), FuelList_Final_EF!$A$2:$B$65, 2, FALSE))</f>
        <v>53.06</v>
      </c>
      <c r="S2481" s="3">
        <f>Table1[[#This Row],[Generation (TWh)]]*10^9*VLOOKUP(Table1[[#This Row],[Turbine/Engine Technology]],Technology_HR!$A$2:$B$11,2,FALSE)*10^-6</f>
        <v>11754472.409999998</v>
      </c>
      <c r="T2481" s="5">
        <f>Table1[[#This Row],[Fuel Consumption (mmBtu)]]*Table1[[#This Row],[Emission Factor (kg CO2/ mmBtu)]]*10^3</f>
        <v>623692306074.59998</v>
      </c>
      <c r="U2481" s="3">
        <f>Table1[[#This Row],[Emissions (g CO2)]]/(Table1[[#This Row],[Generation (TWh)]]*10^9)</f>
        <v>400.54994000000005</v>
      </c>
    </row>
    <row r="2482" spans="1:21" x14ac:dyDescent="0.35">
      <c r="A2482" t="s">
        <v>760</v>
      </c>
      <c r="B2482" t="s">
        <v>3239</v>
      </c>
      <c r="C2482" t="str">
        <f>SUBSTITUTE(Table1[[#This Row],[Fuel]],", ",",")</f>
        <v>fossil gas: natural gas</v>
      </c>
      <c r="D2482" t="s">
        <v>3239</v>
      </c>
      <c r="H2482" t="s">
        <v>3438</v>
      </c>
      <c r="I2482">
        <v>450</v>
      </c>
      <c r="J2482" t="s">
        <v>3446</v>
      </c>
      <c r="K2482">
        <v>2024</v>
      </c>
      <c r="L2482" t="s">
        <v>29</v>
      </c>
      <c r="M2482" t="s">
        <v>29</v>
      </c>
      <c r="N2482">
        <v>32.399834881861629</v>
      </c>
      <c r="O2482">
        <v>117.2455003614764</v>
      </c>
      <c r="P2482" t="s">
        <v>3485</v>
      </c>
      <c r="Q2482" s="3">
        <f>Table1[[#This Row],[Capacity (MW)]]*0.395*8760*10^-6</f>
        <v>1.5570899999999999</v>
      </c>
      <c r="R2482" s="3" cm="1">
        <f t="array" ref="R2482">AVERAGE(VLOOKUP(_xlfn.TEXTSPLIT(Table1[[#This Row],[Fuel (no space after comma)]], ","), FuelList_Final_EF!$A$2:$B$65, 2, FALSE))</f>
        <v>53.06</v>
      </c>
      <c r="S2482" s="3">
        <f>Table1[[#This Row],[Generation (TWh)]]*10^9*VLOOKUP(Table1[[#This Row],[Turbine/Engine Technology]],Technology_HR!$A$2:$B$11,2,FALSE)*10^-6</f>
        <v>11754472.409999998</v>
      </c>
      <c r="T2482" s="5">
        <f>Table1[[#This Row],[Fuel Consumption (mmBtu)]]*Table1[[#This Row],[Emission Factor (kg CO2/ mmBtu)]]*10^3</f>
        <v>623692306074.59998</v>
      </c>
      <c r="U2482" s="3">
        <f>Table1[[#This Row],[Emissions (g CO2)]]/(Table1[[#This Row],[Generation (TWh)]]*10^9)</f>
        <v>400.54994000000005</v>
      </c>
    </row>
    <row r="2483" spans="1:21" x14ac:dyDescent="0.35">
      <c r="A2483" t="s">
        <v>761</v>
      </c>
      <c r="B2483" t="s">
        <v>3242</v>
      </c>
      <c r="C2483" t="str">
        <f>SUBSTITUTE(Table1[[#This Row],[Fuel]],", ",",")</f>
        <v>fossil gas: lng</v>
      </c>
      <c r="D2483" t="s">
        <v>3242</v>
      </c>
      <c r="H2483" t="s">
        <v>3438</v>
      </c>
      <c r="I2483">
        <v>474</v>
      </c>
      <c r="J2483" t="s">
        <v>3447</v>
      </c>
      <c r="K2483" t="s">
        <v>29</v>
      </c>
      <c r="L2483" t="s">
        <v>29</v>
      </c>
      <c r="M2483" t="s">
        <v>29</v>
      </c>
      <c r="N2483">
        <v>36.974738600000002</v>
      </c>
      <c r="O2483">
        <v>122.0235394</v>
      </c>
      <c r="P2483" t="s">
        <v>3485</v>
      </c>
      <c r="Q2483" s="3">
        <f>Table1[[#This Row],[Capacity (MW)]]*0.395*8760*10^-6</f>
        <v>1.6401348</v>
      </c>
      <c r="R2483" s="3" cm="1">
        <f t="array" ref="R2483">AVERAGE(VLOOKUP(_xlfn.TEXTSPLIT(Table1[[#This Row],[Fuel (no space after comma)]], ","), FuelList_Final_EF!$A$2:$B$65, 2, FALSE))</f>
        <v>67.685819715340017</v>
      </c>
      <c r="S2483" s="3">
        <f>Table1[[#This Row],[Generation (TWh)]]*10^9*VLOOKUP(Table1[[#This Row],[Turbine/Engine Technology]],Technology_HR!$A$2:$B$11,2,FALSE)*10^-6</f>
        <v>12381377.6052</v>
      </c>
      <c r="T2483" s="5">
        <f>Table1[[#This Row],[Fuel Consumption (mmBtu)]]*Table1[[#This Row],[Emission Factor (kg CO2/ mmBtu)]]*10^3</f>
        <v>838043692413.11548</v>
      </c>
      <c r="U2483" s="3">
        <f>Table1[[#This Row],[Emissions (g CO2)]]/(Table1[[#This Row],[Generation (TWh)]]*10^9)</f>
        <v>510.96025303110179</v>
      </c>
    </row>
    <row r="2484" spans="1:21" x14ac:dyDescent="0.35">
      <c r="A2484" t="s">
        <v>761</v>
      </c>
      <c r="B2484" t="s">
        <v>3242</v>
      </c>
      <c r="C2484" t="str">
        <f>SUBSTITUTE(Table1[[#This Row],[Fuel]],", ",",")</f>
        <v>fossil gas: lng</v>
      </c>
      <c r="D2484" t="s">
        <v>3242</v>
      </c>
      <c r="H2484" t="s">
        <v>3438</v>
      </c>
      <c r="I2484">
        <v>474</v>
      </c>
      <c r="J2484" t="s">
        <v>3447</v>
      </c>
      <c r="K2484" t="s">
        <v>29</v>
      </c>
      <c r="L2484" t="s">
        <v>29</v>
      </c>
      <c r="M2484" t="s">
        <v>29</v>
      </c>
      <c r="N2484">
        <v>36.974738600000002</v>
      </c>
      <c r="O2484">
        <v>122.0235394</v>
      </c>
      <c r="P2484" t="s">
        <v>3485</v>
      </c>
      <c r="Q2484" s="3">
        <f>Table1[[#This Row],[Capacity (MW)]]*0.395*8760*10^-6</f>
        <v>1.6401348</v>
      </c>
      <c r="R2484" s="3" cm="1">
        <f t="array" ref="R2484">AVERAGE(VLOOKUP(_xlfn.TEXTSPLIT(Table1[[#This Row],[Fuel (no space after comma)]], ","), FuelList_Final_EF!$A$2:$B$65, 2, FALSE))</f>
        <v>67.685819715340017</v>
      </c>
      <c r="S2484" s="3">
        <f>Table1[[#This Row],[Generation (TWh)]]*10^9*VLOOKUP(Table1[[#This Row],[Turbine/Engine Technology]],Technology_HR!$A$2:$B$11,2,FALSE)*10^-6</f>
        <v>12381377.6052</v>
      </c>
      <c r="T2484" s="5">
        <f>Table1[[#This Row],[Fuel Consumption (mmBtu)]]*Table1[[#This Row],[Emission Factor (kg CO2/ mmBtu)]]*10^3</f>
        <v>838043692413.11548</v>
      </c>
      <c r="U2484" s="3">
        <f>Table1[[#This Row],[Emissions (g CO2)]]/(Table1[[#This Row],[Generation (TWh)]]*10^9)</f>
        <v>510.96025303110179</v>
      </c>
    </row>
    <row r="2485" spans="1:21" x14ac:dyDescent="0.35">
      <c r="A2485" t="s">
        <v>761</v>
      </c>
      <c r="B2485" t="s">
        <v>3242</v>
      </c>
      <c r="C2485" t="str">
        <f>SUBSTITUTE(Table1[[#This Row],[Fuel]],", ",",")</f>
        <v>fossil gas: lng</v>
      </c>
      <c r="D2485" t="s">
        <v>3242</v>
      </c>
      <c r="H2485" t="s">
        <v>3438</v>
      </c>
      <c r="I2485">
        <v>474</v>
      </c>
      <c r="J2485" t="s">
        <v>3450</v>
      </c>
      <c r="K2485">
        <v>2030</v>
      </c>
      <c r="L2485" t="s">
        <v>29</v>
      </c>
      <c r="M2485" t="s">
        <v>29</v>
      </c>
      <c r="N2485">
        <v>36.974738600000002</v>
      </c>
      <c r="O2485">
        <v>122.0235394</v>
      </c>
      <c r="P2485" t="s">
        <v>3485</v>
      </c>
      <c r="Q2485" s="3">
        <f>Table1[[#This Row],[Capacity (MW)]]*0.395*8760*10^-6</f>
        <v>1.6401348</v>
      </c>
      <c r="R2485" s="3" cm="1">
        <f t="array" ref="R2485">AVERAGE(VLOOKUP(_xlfn.TEXTSPLIT(Table1[[#This Row],[Fuel (no space after comma)]], ","), FuelList_Final_EF!$A$2:$B$65, 2, FALSE))</f>
        <v>67.685819715340017</v>
      </c>
      <c r="S2485" s="3">
        <f>Table1[[#This Row],[Generation (TWh)]]*10^9*VLOOKUP(Table1[[#This Row],[Turbine/Engine Technology]],Technology_HR!$A$2:$B$11,2,FALSE)*10^-6</f>
        <v>12381377.6052</v>
      </c>
      <c r="T2485" s="5">
        <f>Table1[[#This Row],[Fuel Consumption (mmBtu)]]*Table1[[#This Row],[Emission Factor (kg CO2/ mmBtu)]]*10^3</f>
        <v>838043692413.11548</v>
      </c>
      <c r="U2485" s="3">
        <f>Table1[[#This Row],[Emissions (g CO2)]]/(Table1[[#This Row],[Generation (TWh)]]*10^9)</f>
        <v>510.96025303110179</v>
      </c>
    </row>
    <row r="2486" spans="1:21" x14ac:dyDescent="0.35">
      <c r="A2486" t="s">
        <v>761</v>
      </c>
      <c r="B2486" t="s">
        <v>3242</v>
      </c>
      <c r="C2486" t="str">
        <f>SUBSTITUTE(Table1[[#This Row],[Fuel]],", ",",")</f>
        <v>fossil gas: lng</v>
      </c>
      <c r="D2486" t="s">
        <v>3242</v>
      </c>
      <c r="H2486" t="s">
        <v>3438</v>
      </c>
      <c r="I2486">
        <v>474</v>
      </c>
      <c r="J2486" t="s">
        <v>3450</v>
      </c>
      <c r="K2486" t="s">
        <v>29</v>
      </c>
      <c r="L2486" t="s">
        <v>29</v>
      </c>
      <c r="M2486" t="s">
        <v>29</v>
      </c>
      <c r="N2486">
        <v>36.974738600000002</v>
      </c>
      <c r="O2486">
        <v>122.0235394</v>
      </c>
      <c r="P2486" t="s">
        <v>3485</v>
      </c>
      <c r="Q2486" s="3">
        <f>Table1[[#This Row],[Capacity (MW)]]*0.395*8760*10^-6</f>
        <v>1.6401348</v>
      </c>
      <c r="R2486" s="3" cm="1">
        <f t="array" ref="R2486">AVERAGE(VLOOKUP(_xlfn.TEXTSPLIT(Table1[[#This Row],[Fuel (no space after comma)]], ","), FuelList_Final_EF!$A$2:$B$65, 2, FALSE))</f>
        <v>67.685819715340017</v>
      </c>
      <c r="S2486" s="3">
        <f>Table1[[#This Row],[Generation (TWh)]]*10^9*VLOOKUP(Table1[[#This Row],[Turbine/Engine Technology]],Technology_HR!$A$2:$B$11,2,FALSE)*10^-6</f>
        <v>12381377.6052</v>
      </c>
      <c r="T2486" s="5">
        <f>Table1[[#This Row],[Fuel Consumption (mmBtu)]]*Table1[[#This Row],[Emission Factor (kg CO2/ mmBtu)]]*10^3</f>
        <v>838043692413.11548</v>
      </c>
      <c r="U2486" s="3">
        <f>Table1[[#This Row],[Emissions (g CO2)]]/(Table1[[#This Row],[Generation (TWh)]]*10^9)</f>
        <v>510.96025303110179</v>
      </c>
    </row>
    <row r="2487" spans="1:21" x14ac:dyDescent="0.35">
      <c r="A2487" t="s">
        <v>762</v>
      </c>
      <c r="B2487" t="s">
        <v>3242</v>
      </c>
      <c r="C2487" t="str">
        <f>SUBSTITUTE(Table1[[#This Row],[Fuel]],", ",",")</f>
        <v>fossil gas: lng</v>
      </c>
      <c r="D2487" t="s">
        <v>3242</v>
      </c>
      <c r="H2487" t="s">
        <v>3438</v>
      </c>
      <c r="I2487">
        <v>780</v>
      </c>
      <c r="J2487" t="s">
        <v>3447</v>
      </c>
      <c r="K2487" t="s">
        <v>29</v>
      </c>
      <c r="L2487" t="s">
        <v>29</v>
      </c>
      <c r="M2487" t="s">
        <v>29</v>
      </c>
      <c r="N2487">
        <v>27.966270000000002</v>
      </c>
      <c r="O2487">
        <v>121.08571999999999</v>
      </c>
      <c r="P2487" t="s">
        <v>3485</v>
      </c>
      <c r="Q2487" s="3">
        <f>Table1[[#This Row],[Capacity (MW)]]*0.395*8760*10^-6</f>
        <v>2.6989559999999999</v>
      </c>
      <c r="R2487" s="3" cm="1">
        <f t="array" ref="R2487">AVERAGE(VLOOKUP(_xlfn.TEXTSPLIT(Table1[[#This Row],[Fuel (no space after comma)]], ","), FuelList_Final_EF!$A$2:$B$65, 2, FALSE))</f>
        <v>67.685819715340017</v>
      </c>
      <c r="S2487" s="3">
        <f>Table1[[#This Row],[Generation (TWh)]]*10^9*VLOOKUP(Table1[[#This Row],[Turbine/Engine Technology]],Technology_HR!$A$2:$B$11,2,FALSE)*10^-6</f>
        <v>20374418.844000001</v>
      </c>
      <c r="T2487" s="5">
        <f>Table1[[#This Row],[Fuel Consumption (mmBtu)]]*Table1[[#This Row],[Emission Factor (kg CO2/ mmBtu)]]*10^3</f>
        <v>1379059240679.8103</v>
      </c>
      <c r="U2487" s="3">
        <f>Table1[[#This Row],[Emissions (g CO2)]]/(Table1[[#This Row],[Generation (TWh)]]*10^9)</f>
        <v>510.96025303110179</v>
      </c>
    </row>
    <row r="2488" spans="1:21" x14ac:dyDescent="0.35">
      <c r="A2488" t="s">
        <v>762</v>
      </c>
      <c r="B2488" t="s">
        <v>3242</v>
      </c>
      <c r="C2488" t="str">
        <f>SUBSTITUTE(Table1[[#This Row],[Fuel]],", ",",")</f>
        <v>fossil gas: lng</v>
      </c>
      <c r="D2488" t="s">
        <v>3242</v>
      </c>
      <c r="H2488" t="s">
        <v>3438</v>
      </c>
      <c r="I2488">
        <v>780</v>
      </c>
      <c r="J2488" t="s">
        <v>3447</v>
      </c>
      <c r="K2488" t="s">
        <v>29</v>
      </c>
      <c r="L2488" t="s">
        <v>29</v>
      </c>
      <c r="M2488" t="s">
        <v>29</v>
      </c>
      <c r="N2488">
        <v>27.966270000000002</v>
      </c>
      <c r="O2488">
        <v>121.08571999999999</v>
      </c>
      <c r="P2488" t="s">
        <v>3485</v>
      </c>
      <c r="Q2488" s="3">
        <f>Table1[[#This Row],[Capacity (MW)]]*0.395*8760*10^-6</f>
        <v>2.6989559999999999</v>
      </c>
      <c r="R2488" s="3" cm="1">
        <f t="array" ref="R2488">AVERAGE(VLOOKUP(_xlfn.TEXTSPLIT(Table1[[#This Row],[Fuel (no space after comma)]], ","), FuelList_Final_EF!$A$2:$B$65, 2, FALSE))</f>
        <v>67.685819715340017</v>
      </c>
      <c r="S2488" s="3">
        <f>Table1[[#This Row],[Generation (TWh)]]*10^9*VLOOKUP(Table1[[#This Row],[Turbine/Engine Technology]],Technology_HR!$A$2:$B$11,2,FALSE)*10^-6</f>
        <v>20374418.844000001</v>
      </c>
      <c r="T2488" s="5">
        <f>Table1[[#This Row],[Fuel Consumption (mmBtu)]]*Table1[[#This Row],[Emission Factor (kg CO2/ mmBtu)]]*10^3</f>
        <v>1379059240679.8103</v>
      </c>
      <c r="U2488" s="3">
        <f>Table1[[#This Row],[Emissions (g CO2)]]/(Table1[[#This Row],[Generation (TWh)]]*10^9)</f>
        <v>510.96025303110179</v>
      </c>
    </row>
    <row r="2489" spans="1:21" x14ac:dyDescent="0.35">
      <c r="A2489" t="s">
        <v>762</v>
      </c>
      <c r="B2489" t="s">
        <v>3242</v>
      </c>
      <c r="C2489" t="str">
        <f>SUBSTITUTE(Table1[[#This Row],[Fuel]],", ",",")</f>
        <v>fossil gas: lng</v>
      </c>
      <c r="D2489" t="s">
        <v>3242</v>
      </c>
      <c r="H2489" t="s">
        <v>3438</v>
      </c>
      <c r="I2489">
        <v>780</v>
      </c>
      <c r="J2489" t="s">
        <v>3447</v>
      </c>
      <c r="K2489" t="s">
        <v>29</v>
      </c>
      <c r="L2489" t="s">
        <v>29</v>
      </c>
      <c r="M2489" t="s">
        <v>29</v>
      </c>
      <c r="N2489">
        <v>27.966270000000002</v>
      </c>
      <c r="O2489">
        <v>121.08571999999999</v>
      </c>
      <c r="P2489" t="s">
        <v>3485</v>
      </c>
      <c r="Q2489" s="3">
        <f>Table1[[#This Row],[Capacity (MW)]]*0.395*8760*10^-6</f>
        <v>2.6989559999999999</v>
      </c>
      <c r="R2489" s="3" cm="1">
        <f t="array" ref="R2489">AVERAGE(VLOOKUP(_xlfn.TEXTSPLIT(Table1[[#This Row],[Fuel (no space after comma)]], ","), FuelList_Final_EF!$A$2:$B$65, 2, FALSE))</f>
        <v>67.685819715340017</v>
      </c>
      <c r="S2489" s="3">
        <f>Table1[[#This Row],[Generation (TWh)]]*10^9*VLOOKUP(Table1[[#This Row],[Turbine/Engine Technology]],Technology_HR!$A$2:$B$11,2,FALSE)*10^-6</f>
        <v>20374418.844000001</v>
      </c>
      <c r="T2489" s="5">
        <f>Table1[[#This Row],[Fuel Consumption (mmBtu)]]*Table1[[#This Row],[Emission Factor (kg CO2/ mmBtu)]]*10^3</f>
        <v>1379059240679.8103</v>
      </c>
      <c r="U2489" s="3">
        <f>Table1[[#This Row],[Emissions (g CO2)]]/(Table1[[#This Row],[Generation (TWh)]]*10^9)</f>
        <v>510.96025303110179</v>
      </c>
    </row>
    <row r="2490" spans="1:21" x14ac:dyDescent="0.35">
      <c r="A2490" t="s">
        <v>762</v>
      </c>
      <c r="B2490" t="s">
        <v>3242</v>
      </c>
      <c r="C2490" t="str">
        <f>SUBSTITUTE(Table1[[#This Row],[Fuel]],", ",",")</f>
        <v>fossil gas: lng</v>
      </c>
      <c r="D2490" t="s">
        <v>3242</v>
      </c>
      <c r="H2490" t="s">
        <v>3438</v>
      </c>
      <c r="I2490">
        <v>780</v>
      </c>
      <c r="J2490" t="s">
        <v>3447</v>
      </c>
      <c r="K2490" t="s">
        <v>29</v>
      </c>
      <c r="L2490" t="s">
        <v>29</v>
      </c>
      <c r="M2490" t="s">
        <v>29</v>
      </c>
      <c r="N2490">
        <v>27.966270000000002</v>
      </c>
      <c r="O2490">
        <v>121.08571999999999</v>
      </c>
      <c r="P2490" t="s">
        <v>3485</v>
      </c>
      <c r="Q2490" s="3">
        <f>Table1[[#This Row],[Capacity (MW)]]*0.395*8760*10^-6</f>
        <v>2.6989559999999999</v>
      </c>
      <c r="R2490" s="3" cm="1">
        <f t="array" ref="R2490">AVERAGE(VLOOKUP(_xlfn.TEXTSPLIT(Table1[[#This Row],[Fuel (no space after comma)]], ","), FuelList_Final_EF!$A$2:$B$65, 2, FALSE))</f>
        <v>67.685819715340017</v>
      </c>
      <c r="S2490" s="3">
        <f>Table1[[#This Row],[Generation (TWh)]]*10^9*VLOOKUP(Table1[[#This Row],[Turbine/Engine Technology]],Technology_HR!$A$2:$B$11,2,FALSE)*10^-6</f>
        <v>20374418.844000001</v>
      </c>
      <c r="T2490" s="5">
        <f>Table1[[#This Row],[Fuel Consumption (mmBtu)]]*Table1[[#This Row],[Emission Factor (kg CO2/ mmBtu)]]*10^3</f>
        <v>1379059240679.8103</v>
      </c>
      <c r="U2490" s="3">
        <f>Table1[[#This Row],[Emissions (g CO2)]]/(Table1[[#This Row],[Generation (TWh)]]*10^9)</f>
        <v>510.96025303110179</v>
      </c>
    </row>
    <row r="2491" spans="1:21" x14ac:dyDescent="0.35">
      <c r="A2491" t="s">
        <v>763</v>
      </c>
      <c r="B2491" t="s">
        <v>3274</v>
      </c>
      <c r="C2491" t="str">
        <f>SUBSTITUTE(Table1[[#This Row],[Fuel]],", ",",")</f>
        <v>industrial by-product: blast furnace gas</v>
      </c>
      <c r="D2491" t="s">
        <v>3274</v>
      </c>
      <c r="H2491" t="s">
        <v>3440</v>
      </c>
      <c r="I2491">
        <v>80</v>
      </c>
      <c r="J2491" t="s">
        <v>3446</v>
      </c>
      <c r="K2491">
        <v>2016</v>
      </c>
      <c r="L2491" t="s">
        <v>29</v>
      </c>
      <c r="M2491" t="s">
        <v>29</v>
      </c>
      <c r="N2491">
        <v>36.731752</v>
      </c>
      <c r="O2491">
        <v>114.098377</v>
      </c>
      <c r="P2491" t="s">
        <v>3485</v>
      </c>
      <c r="Q2491" s="3">
        <f>Table1[[#This Row],[Capacity (MW)]]*0.395*8760*10^-6</f>
        <v>0.27681600000000001</v>
      </c>
      <c r="R2491" s="3" cm="1">
        <f t="array" ref="R2491">AVERAGE(VLOOKUP(_xlfn.TEXTSPLIT(Table1[[#This Row],[Fuel (no space after comma)]], ","), FuelList_Final_EF!$A$2:$B$65, 2, FALSE))</f>
        <v>274.32</v>
      </c>
      <c r="S2491" s="3">
        <f>Table1[[#This Row],[Generation (TWh)]]*10^9*VLOOKUP(Table1[[#This Row],[Turbine/Engine Technology]],Technology_HR!$A$2:$B$11,2,FALSE)*10^-6</f>
        <v>2847052.56</v>
      </c>
      <c r="T2491" s="5">
        <f>Table1[[#This Row],[Fuel Consumption (mmBtu)]]*Table1[[#This Row],[Emission Factor (kg CO2/ mmBtu)]]*10^3</f>
        <v>781003458259.19995</v>
      </c>
      <c r="U2491" s="3">
        <f>Table1[[#This Row],[Emissions (g CO2)]]/(Table1[[#This Row],[Generation (TWh)]]*10^9)</f>
        <v>2821.3811999999998</v>
      </c>
    </row>
    <row r="2492" spans="1:21" x14ac:dyDescent="0.35">
      <c r="A2492" t="s">
        <v>764</v>
      </c>
      <c r="B2492" t="s">
        <v>3239</v>
      </c>
      <c r="C2492" t="str">
        <f>SUBSTITUTE(Table1[[#This Row],[Fuel]],", ",",")</f>
        <v>fossil gas: natural gas</v>
      </c>
      <c r="D2492" t="s">
        <v>3239</v>
      </c>
      <c r="H2492" t="s">
        <v>3438</v>
      </c>
      <c r="I2492">
        <v>185</v>
      </c>
      <c r="J2492" t="s">
        <v>3446</v>
      </c>
      <c r="K2492">
        <v>2015</v>
      </c>
      <c r="L2492" t="s">
        <v>29</v>
      </c>
      <c r="M2492" t="s">
        <v>29</v>
      </c>
      <c r="N2492">
        <v>30.486156999999999</v>
      </c>
      <c r="O2492">
        <v>114.421491</v>
      </c>
      <c r="P2492" t="s">
        <v>3485</v>
      </c>
      <c r="Q2492" s="3">
        <f>Table1[[#This Row],[Capacity (MW)]]*0.395*8760*10^-6</f>
        <v>0.64013699999999996</v>
      </c>
      <c r="R2492" s="3" cm="1">
        <f t="array" ref="R2492">AVERAGE(VLOOKUP(_xlfn.TEXTSPLIT(Table1[[#This Row],[Fuel (no space after comma)]], ","), FuelList_Final_EF!$A$2:$B$65, 2, FALSE))</f>
        <v>53.06</v>
      </c>
      <c r="S2492" s="3">
        <f>Table1[[#This Row],[Generation (TWh)]]*10^9*VLOOKUP(Table1[[#This Row],[Turbine/Engine Technology]],Technology_HR!$A$2:$B$11,2,FALSE)*10^-6</f>
        <v>4832394.2129999995</v>
      </c>
      <c r="T2492" s="5">
        <f>Table1[[#This Row],[Fuel Consumption (mmBtu)]]*Table1[[#This Row],[Emission Factor (kg CO2/ mmBtu)]]*10^3</f>
        <v>256406836941.77997</v>
      </c>
      <c r="U2492" s="3">
        <f>Table1[[#This Row],[Emissions (g CO2)]]/(Table1[[#This Row],[Generation (TWh)]]*10^9)</f>
        <v>400.54993999999994</v>
      </c>
    </row>
    <row r="2493" spans="1:21" x14ac:dyDescent="0.35">
      <c r="A2493" t="s">
        <v>764</v>
      </c>
      <c r="B2493" t="s">
        <v>3239</v>
      </c>
      <c r="C2493" t="str">
        <f>SUBSTITUTE(Table1[[#This Row],[Fuel]],", ",",")</f>
        <v>fossil gas: natural gas</v>
      </c>
      <c r="D2493" t="s">
        <v>3239</v>
      </c>
      <c r="H2493" t="s">
        <v>3438</v>
      </c>
      <c r="I2493">
        <v>185</v>
      </c>
      <c r="J2493" t="s">
        <v>3446</v>
      </c>
      <c r="K2493">
        <v>2017</v>
      </c>
      <c r="L2493" t="s">
        <v>29</v>
      </c>
      <c r="M2493" t="s">
        <v>29</v>
      </c>
      <c r="N2493">
        <v>30.486156999999999</v>
      </c>
      <c r="O2493">
        <v>114.421491</v>
      </c>
      <c r="P2493" t="s">
        <v>3485</v>
      </c>
      <c r="Q2493" s="3">
        <f>Table1[[#This Row],[Capacity (MW)]]*0.395*8760*10^-6</f>
        <v>0.64013699999999996</v>
      </c>
      <c r="R2493" s="3" cm="1">
        <f t="array" ref="R2493">AVERAGE(VLOOKUP(_xlfn.TEXTSPLIT(Table1[[#This Row],[Fuel (no space after comma)]], ","), FuelList_Final_EF!$A$2:$B$65, 2, FALSE))</f>
        <v>53.06</v>
      </c>
      <c r="S2493" s="3">
        <f>Table1[[#This Row],[Generation (TWh)]]*10^9*VLOOKUP(Table1[[#This Row],[Turbine/Engine Technology]],Technology_HR!$A$2:$B$11,2,FALSE)*10^-6</f>
        <v>4832394.2129999995</v>
      </c>
      <c r="T2493" s="5">
        <f>Table1[[#This Row],[Fuel Consumption (mmBtu)]]*Table1[[#This Row],[Emission Factor (kg CO2/ mmBtu)]]*10^3</f>
        <v>256406836941.77997</v>
      </c>
      <c r="U2493" s="3">
        <f>Table1[[#This Row],[Emissions (g CO2)]]/(Table1[[#This Row],[Generation (TWh)]]*10^9)</f>
        <v>400.54993999999994</v>
      </c>
    </row>
    <row r="2494" spans="1:21" x14ac:dyDescent="0.35">
      <c r="A2494" t="s">
        <v>764</v>
      </c>
      <c r="B2494" t="s">
        <v>3239</v>
      </c>
      <c r="C2494" t="str">
        <f>SUBSTITUTE(Table1[[#This Row],[Fuel]],", ",",")</f>
        <v>fossil gas: natural gas</v>
      </c>
      <c r="D2494" t="s">
        <v>3239</v>
      </c>
      <c r="H2494" t="s">
        <v>3438</v>
      </c>
      <c r="I2494">
        <v>450</v>
      </c>
      <c r="J2494" t="s">
        <v>3444</v>
      </c>
      <c r="K2494" t="s">
        <v>29</v>
      </c>
      <c r="L2494" t="s">
        <v>29</v>
      </c>
      <c r="M2494" t="s">
        <v>29</v>
      </c>
      <c r="N2494">
        <v>30.486156999999999</v>
      </c>
      <c r="O2494">
        <v>114.421491</v>
      </c>
      <c r="P2494" t="s">
        <v>3485</v>
      </c>
      <c r="Q2494" s="3">
        <f>Table1[[#This Row],[Capacity (MW)]]*0.395*8760*10^-6</f>
        <v>1.5570899999999999</v>
      </c>
      <c r="R2494" s="3" cm="1">
        <f t="array" ref="R2494">AVERAGE(VLOOKUP(_xlfn.TEXTSPLIT(Table1[[#This Row],[Fuel (no space after comma)]], ","), FuelList_Final_EF!$A$2:$B$65, 2, FALSE))</f>
        <v>53.06</v>
      </c>
      <c r="S2494" s="3">
        <f>Table1[[#This Row],[Generation (TWh)]]*10^9*VLOOKUP(Table1[[#This Row],[Turbine/Engine Technology]],Technology_HR!$A$2:$B$11,2,FALSE)*10^-6</f>
        <v>11754472.409999998</v>
      </c>
      <c r="T2494" s="5">
        <f>Table1[[#This Row],[Fuel Consumption (mmBtu)]]*Table1[[#This Row],[Emission Factor (kg CO2/ mmBtu)]]*10^3</f>
        <v>623692306074.59998</v>
      </c>
      <c r="U2494" s="3">
        <f>Table1[[#This Row],[Emissions (g CO2)]]/(Table1[[#This Row],[Generation (TWh)]]*10^9)</f>
        <v>400.54994000000005</v>
      </c>
    </row>
    <row r="2495" spans="1:21" x14ac:dyDescent="0.35">
      <c r="A2495" t="s">
        <v>764</v>
      </c>
      <c r="B2495" t="s">
        <v>3239</v>
      </c>
      <c r="C2495" t="str">
        <f>SUBSTITUTE(Table1[[#This Row],[Fuel]],", ",",")</f>
        <v>fossil gas: natural gas</v>
      </c>
      <c r="D2495" t="s">
        <v>3239</v>
      </c>
      <c r="H2495" t="s">
        <v>3438</v>
      </c>
      <c r="I2495">
        <v>450</v>
      </c>
      <c r="J2495" t="s">
        <v>3444</v>
      </c>
      <c r="K2495" t="s">
        <v>29</v>
      </c>
      <c r="L2495" t="s">
        <v>29</v>
      </c>
      <c r="M2495" t="s">
        <v>29</v>
      </c>
      <c r="N2495">
        <v>30.486156999999999</v>
      </c>
      <c r="O2495">
        <v>114.421491</v>
      </c>
      <c r="P2495" t="s">
        <v>3485</v>
      </c>
      <c r="Q2495" s="3">
        <f>Table1[[#This Row],[Capacity (MW)]]*0.395*8760*10^-6</f>
        <v>1.5570899999999999</v>
      </c>
      <c r="R2495" s="3" cm="1">
        <f t="array" ref="R2495">AVERAGE(VLOOKUP(_xlfn.TEXTSPLIT(Table1[[#This Row],[Fuel (no space after comma)]], ","), FuelList_Final_EF!$A$2:$B$65, 2, FALSE))</f>
        <v>53.06</v>
      </c>
      <c r="S2495" s="3">
        <f>Table1[[#This Row],[Generation (TWh)]]*10^9*VLOOKUP(Table1[[#This Row],[Turbine/Engine Technology]],Technology_HR!$A$2:$B$11,2,FALSE)*10^-6</f>
        <v>11754472.409999998</v>
      </c>
      <c r="T2495" s="5">
        <f>Table1[[#This Row],[Fuel Consumption (mmBtu)]]*Table1[[#This Row],[Emission Factor (kg CO2/ mmBtu)]]*10^3</f>
        <v>623692306074.59998</v>
      </c>
      <c r="U2495" s="3">
        <f>Table1[[#This Row],[Emissions (g CO2)]]/(Table1[[#This Row],[Generation (TWh)]]*10^9)</f>
        <v>400.54994000000005</v>
      </c>
    </row>
    <row r="2496" spans="1:21" x14ac:dyDescent="0.35">
      <c r="A2496" t="s">
        <v>680</v>
      </c>
      <c r="B2496" t="s">
        <v>3274</v>
      </c>
      <c r="C2496" t="str">
        <f>SUBSTITUTE(Table1[[#This Row],[Fuel]],", ",",")</f>
        <v>industrial by-product: blast furnace gas</v>
      </c>
      <c r="D2496" t="s">
        <v>3274</v>
      </c>
      <c r="H2496" t="s">
        <v>3440</v>
      </c>
      <c r="I2496">
        <v>100</v>
      </c>
      <c r="J2496" t="s">
        <v>3446</v>
      </c>
      <c r="K2496">
        <v>2022</v>
      </c>
      <c r="L2496" t="s">
        <v>29</v>
      </c>
      <c r="M2496" t="s">
        <v>29</v>
      </c>
      <c r="N2496">
        <v>30.632466000000001</v>
      </c>
      <c r="O2496">
        <v>114.436255</v>
      </c>
      <c r="P2496" t="s">
        <v>3485</v>
      </c>
      <c r="Q2496" s="3">
        <f>Table1[[#This Row],[Capacity (MW)]]*0.395*8760*10^-6</f>
        <v>0.34601999999999999</v>
      </c>
      <c r="R2496" s="3" cm="1">
        <f t="array" ref="R2496">AVERAGE(VLOOKUP(_xlfn.TEXTSPLIT(Table1[[#This Row],[Fuel (no space after comma)]], ","), FuelList_Final_EF!$A$2:$B$65, 2, FALSE))</f>
        <v>274.32</v>
      </c>
      <c r="S2496" s="3">
        <f>Table1[[#This Row],[Generation (TWh)]]*10^9*VLOOKUP(Table1[[#This Row],[Turbine/Engine Technology]],Technology_HR!$A$2:$B$11,2,FALSE)*10^-6</f>
        <v>3558815.6999999997</v>
      </c>
      <c r="T2496" s="5">
        <f>Table1[[#This Row],[Fuel Consumption (mmBtu)]]*Table1[[#This Row],[Emission Factor (kg CO2/ mmBtu)]]*10^3</f>
        <v>976254322823.99988</v>
      </c>
      <c r="U2496" s="3">
        <f>Table1[[#This Row],[Emissions (g CO2)]]/(Table1[[#This Row],[Generation (TWh)]]*10^9)</f>
        <v>2821.3811999999998</v>
      </c>
    </row>
    <row r="2497" spans="1:21" x14ac:dyDescent="0.35">
      <c r="A2497" t="s">
        <v>680</v>
      </c>
      <c r="B2497" t="s">
        <v>3274</v>
      </c>
      <c r="C2497" t="str">
        <f>SUBSTITUTE(Table1[[#This Row],[Fuel]],", ",",")</f>
        <v>industrial by-product: blast furnace gas</v>
      </c>
      <c r="D2497" t="s">
        <v>3274</v>
      </c>
      <c r="H2497" t="s">
        <v>3440</v>
      </c>
      <c r="I2497">
        <v>100</v>
      </c>
      <c r="J2497" t="s">
        <v>3446</v>
      </c>
      <c r="K2497">
        <v>2022</v>
      </c>
      <c r="L2497" t="s">
        <v>29</v>
      </c>
      <c r="M2497" t="s">
        <v>29</v>
      </c>
      <c r="N2497">
        <v>30.632466000000001</v>
      </c>
      <c r="O2497">
        <v>114.436255</v>
      </c>
      <c r="P2497" t="s">
        <v>3485</v>
      </c>
      <c r="Q2497" s="3">
        <f>Table1[[#This Row],[Capacity (MW)]]*0.395*8760*10^-6</f>
        <v>0.34601999999999999</v>
      </c>
      <c r="R2497" s="3" cm="1">
        <f t="array" ref="R2497">AVERAGE(VLOOKUP(_xlfn.TEXTSPLIT(Table1[[#This Row],[Fuel (no space after comma)]], ","), FuelList_Final_EF!$A$2:$B$65, 2, FALSE))</f>
        <v>274.32</v>
      </c>
      <c r="S2497" s="3">
        <f>Table1[[#This Row],[Generation (TWh)]]*10^9*VLOOKUP(Table1[[#This Row],[Turbine/Engine Technology]],Technology_HR!$A$2:$B$11,2,FALSE)*10^-6</f>
        <v>3558815.6999999997</v>
      </c>
      <c r="T2497" s="5">
        <f>Table1[[#This Row],[Fuel Consumption (mmBtu)]]*Table1[[#This Row],[Emission Factor (kg CO2/ mmBtu)]]*10^3</f>
        <v>976254322823.99988</v>
      </c>
      <c r="U2497" s="3">
        <f>Table1[[#This Row],[Emissions (g CO2)]]/(Table1[[#This Row],[Generation (TWh)]]*10^9)</f>
        <v>2821.3811999999998</v>
      </c>
    </row>
    <row r="2498" spans="1:21" x14ac:dyDescent="0.35">
      <c r="A2498" t="s">
        <v>765</v>
      </c>
      <c r="B2498" t="s">
        <v>3239</v>
      </c>
      <c r="C2498" t="str">
        <f>SUBSTITUTE(Table1[[#This Row],[Fuel]],", ",",")</f>
        <v>fossil gas: natural gas</v>
      </c>
      <c r="D2498" t="s">
        <v>3239</v>
      </c>
      <c r="H2498" t="s">
        <v>3438</v>
      </c>
      <c r="I2498">
        <v>100</v>
      </c>
      <c r="J2498" t="s">
        <v>3446</v>
      </c>
      <c r="K2498">
        <v>2023</v>
      </c>
      <c r="L2498" t="s">
        <v>29</v>
      </c>
      <c r="M2498" t="s">
        <v>29</v>
      </c>
      <c r="N2498">
        <v>30.880827</v>
      </c>
      <c r="O2498">
        <v>120.599227</v>
      </c>
      <c r="P2498" t="s">
        <v>3485</v>
      </c>
      <c r="Q2498" s="3">
        <f>Table1[[#This Row],[Capacity (MW)]]*0.395*8760*10^-6</f>
        <v>0.34601999999999999</v>
      </c>
      <c r="R2498" s="3" cm="1">
        <f t="array" ref="R2498">AVERAGE(VLOOKUP(_xlfn.TEXTSPLIT(Table1[[#This Row],[Fuel (no space after comma)]], ","), FuelList_Final_EF!$A$2:$B$65, 2, FALSE))</f>
        <v>53.06</v>
      </c>
      <c r="S2498" s="3">
        <f>Table1[[#This Row],[Generation (TWh)]]*10^9*VLOOKUP(Table1[[#This Row],[Turbine/Engine Technology]],Technology_HR!$A$2:$B$11,2,FALSE)*10^-6</f>
        <v>2612104.98</v>
      </c>
      <c r="T2498" s="5">
        <f>Table1[[#This Row],[Fuel Consumption (mmBtu)]]*Table1[[#This Row],[Emission Factor (kg CO2/ mmBtu)]]*10^3</f>
        <v>138598290238.80002</v>
      </c>
      <c r="U2498" s="3">
        <f>Table1[[#This Row],[Emissions (g CO2)]]/(Table1[[#This Row],[Generation (TWh)]]*10^9)</f>
        <v>400.54994000000005</v>
      </c>
    </row>
    <row r="2499" spans="1:21" x14ac:dyDescent="0.35">
      <c r="A2499" t="s">
        <v>765</v>
      </c>
      <c r="B2499" t="s">
        <v>3239</v>
      </c>
      <c r="C2499" t="str">
        <f>SUBSTITUTE(Table1[[#This Row],[Fuel]],", ",",")</f>
        <v>fossil gas: natural gas</v>
      </c>
      <c r="D2499" t="s">
        <v>3239</v>
      </c>
      <c r="H2499" t="s">
        <v>3438</v>
      </c>
      <c r="I2499">
        <v>100</v>
      </c>
      <c r="J2499" t="s">
        <v>3446</v>
      </c>
      <c r="K2499">
        <v>2023</v>
      </c>
      <c r="L2499" t="s">
        <v>29</v>
      </c>
      <c r="M2499" t="s">
        <v>29</v>
      </c>
      <c r="N2499">
        <v>30.880827</v>
      </c>
      <c r="O2499">
        <v>120.599227</v>
      </c>
      <c r="P2499" t="s">
        <v>3485</v>
      </c>
      <c r="Q2499" s="3">
        <f>Table1[[#This Row],[Capacity (MW)]]*0.395*8760*10^-6</f>
        <v>0.34601999999999999</v>
      </c>
      <c r="R2499" s="3" cm="1">
        <f t="array" ref="R2499">AVERAGE(VLOOKUP(_xlfn.TEXTSPLIT(Table1[[#This Row],[Fuel (no space after comma)]], ","), FuelList_Final_EF!$A$2:$B$65, 2, FALSE))</f>
        <v>53.06</v>
      </c>
      <c r="S2499" s="3">
        <f>Table1[[#This Row],[Generation (TWh)]]*10^9*VLOOKUP(Table1[[#This Row],[Turbine/Engine Technology]],Technology_HR!$A$2:$B$11,2,FALSE)*10^-6</f>
        <v>2612104.98</v>
      </c>
      <c r="T2499" s="5">
        <f>Table1[[#This Row],[Fuel Consumption (mmBtu)]]*Table1[[#This Row],[Emission Factor (kg CO2/ mmBtu)]]*10^3</f>
        <v>138598290238.80002</v>
      </c>
      <c r="U2499" s="3">
        <f>Table1[[#This Row],[Emissions (g CO2)]]/(Table1[[#This Row],[Generation (TWh)]]*10^9)</f>
        <v>400.54994000000005</v>
      </c>
    </row>
    <row r="2500" spans="1:21" x14ac:dyDescent="0.35">
      <c r="A2500" t="s">
        <v>680</v>
      </c>
      <c r="B2500" t="s">
        <v>3274</v>
      </c>
      <c r="C2500" t="str">
        <f>SUBSTITUTE(Table1[[#This Row],[Fuel]],", ",",")</f>
        <v>industrial by-product: blast furnace gas</v>
      </c>
      <c r="D2500" t="s">
        <v>3274</v>
      </c>
      <c r="H2500" t="s">
        <v>3440</v>
      </c>
      <c r="I2500">
        <v>50</v>
      </c>
      <c r="J2500" t="s">
        <v>3446</v>
      </c>
      <c r="K2500">
        <v>2022</v>
      </c>
      <c r="L2500" t="s">
        <v>29</v>
      </c>
      <c r="M2500" t="s">
        <v>29</v>
      </c>
      <c r="N2500">
        <v>46.055684999999997</v>
      </c>
      <c r="O2500">
        <v>122.063282</v>
      </c>
      <c r="P2500" t="s">
        <v>3485</v>
      </c>
      <c r="Q2500" s="3">
        <f>Table1[[#This Row],[Capacity (MW)]]*0.395*8760*10^-6</f>
        <v>0.17301</v>
      </c>
      <c r="R2500" s="3" cm="1">
        <f t="array" ref="R2500">AVERAGE(VLOOKUP(_xlfn.TEXTSPLIT(Table1[[#This Row],[Fuel (no space after comma)]], ","), FuelList_Final_EF!$A$2:$B$65, 2, FALSE))</f>
        <v>274.32</v>
      </c>
      <c r="S2500" s="3">
        <f>Table1[[#This Row],[Generation (TWh)]]*10^9*VLOOKUP(Table1[[#This Row],[Turbine/Engine Technology]],Technology_HR!$A$2:$B$11,2,FALSE)*10^-6</f>
        <v>1779407.8499999999</v>
      </c>
      <c r="T2500" s="5">
        <f>Table1[[#This Row],[Fuel Consumption (mmBtu)]]*Table1[[#This Row],[Emission Factor (kg CO2/ mmBtu)]]*10^3</f>
        <v>488127161411.99994</v>
      </c>
      <c r="U2500" s="3">
        <f>Table1[[#This Row],[Emissions (g CO2)]]/(Table1[[#This Row],[Generation (TWh)]]*10^9)</f>
        <v>2821.3811999999998</v>
      </c>
    </row>
    <row r="2501" spans="1:21" x14ac:dyDescent="0.35">
      <c r="A2501" t="s">
        <v>766</v>
      </c>
      <c r="B2501" t="s">
        <v>3239</v>
      </c>
      <c r="C2501" t="str">
        <f>SUBSTITUTE(Table1[[#This Row],[Fuel]],", ",",")</f>
        <v>fossil gas: natural gas</v>
      </c>
      <c r="D2501" t="s">
        <v>3239</v>
      </c>
      <c r="H2501" t="s">
        <v>3438</v>
      </c>
      <c r="I2501">
        <v>400</v>
      </c>
      <c r="J2501" t="s">
        <v>3446</v>
      </c>
      <c r="K2501">
        <v>2016</v>
      </c>
      <c r="L2501" t="s">
        <v>29</v>
      </c>
      <c r="M2501" t="s">
        <v>29</v>
      </c>
      <c r="N2501">
        <v>31.634457000000001</v>
      </c>
      <c r="O2501">
        <v>120.232722</v>
      </c>
      <c r="P2501" t="s">
        <v>3485</v>
      </c>
      <c r="Q2501" s="3">
        <f>Table1[[#This Row],[Capacity (MW)]]*0.395*8760*10^-6</f>
        <v>1.38408</v>
      </c>
      <c r="R2501" s="3" cm="1">
        <f t="array" ref="R2501">AVERAGE(VLOOKUP(_xlfn.TEXTSPLIT(Table1[[#This Row],[Fuel (no space after comma)]], ","), FuelList_Final_EF!$A$2:$B$65, 2, FALSE))</f>
        <v>53.06</v>
      </c>
      <c r="S2501" s="3">
        <f>Table1[[#This Row],[Generation (TWh)]]*10^9*VLOOKUP(Table1[[#This Row],[Turbine/Engine Technology]],Technology_HR!$A$2:$B$11,2,FALSE)*10^-6</f>
        <v>10448419.92</v>
      </c>
      <c r="T2501" s="5">
        <f>Table1[[#This Row],[Fuel Consumption (mmBtu)]]*Table1[[#This Row],[Emission Factor (kg CO2/ mmBtu)]]*10^3</f>
        <v>554393160955.20007</v>
      </c>
      <c r="U2501" s="3">
        <f>Table1[[#This Row],[Emissions (g CO2)]]/(Table1[[#This Row],[Generation (TWh)]]*10^9)</f>
        <v>400.54994000000005</v>
      </c>
    </row>
    <row r="2502" spans="1:21" x14ac:dyDescent="0.35">
      <c r="A2502" t="s">
        <v>766</v>
      </c>
      <c r="B2502" t="s">
        <v>3239</v>
      </c>
      <c r="C2502" t="str">
        <f>SUBSTITUTE(Table1[[#This Row],[Fuel]],", ",",")</f>
        <v>fossil gas: natural gas</v>
      </c>
      <c r="D2502" t="s">
        <v>3239</v>
      </c>
      <c r="H2502" t="s">
        <v>3438</v>
      </c>
      <c r="I2502">
        <v>450</v>
      </c>
      <c r="J2502" t="s">
        <v>3446</v>
      </c>
      <c r="K2502">
        <v>2024</v>
      </c>
      <c r="L2502" t="s">
        <v>29</v>
      </c>
      <c r="M2502" t="s">
        <v>29</v>
      </c>
      <c r="N2502">
        <v>31.634457000000001</v>
      </c>
      <c r="O2502">
        <v>120.232722</v>
      </c>
      <c r="P2502" t="s">
        <v>3485</v>
      </c>
      <c r="Q2502" s="3">
        <f>Table1[[#This Row],[Capacity (MW)]]*0.395*8760*10^-6</f>
        <v>1.5570899999999999</v>
      </c>
      <c r="R2502" s="3" cm="1">
        <f t="array" ref="R2502">AVERAGE(VLOOKUP(_xlfn.TEXTSPLIT(Table1[[#This Row],[Fuel (no space after comma)]], ","), FuelList_Final_EF!$A$2:$B$65, 2, FALSE))</f>
        <v>53.06</v>
      </c>
      <c r="S2502" s="3">
        <f>Table1[[#This Row],[Generation (TWh)]]*10^9*VLOOKUP(Table1[[#This Row],[Turbine/Engine Technology]],Technology_HR!$A$2:$B$11,2,FALSE)*10^-6</f>
        <v>11754472.409999998</v>
      </c>
      <c r="T2502" s="5">
        <f>Table1[[#This Row],[Fuel Consumption (mmBtu)]]*Table1[[#This Row],[Emission Factor (kg CO2/ mmBtu)]]*10^3</f>
        <v>623692306074.59998</v>
      </c>
      <c r="U2502" s="3">
        <f>Table1[[#This Row],[Emissions (g CO2)]]/(Table1[[#This Row],[Generation (TWh)]]*10^9)</f>
        <v>400.54994000000005</v>
      </c>
    </row>
    <row r="2503" spans="1:21" x14ac:dyDescent="0.35">
      <c r="A2503" t="s">
        <v>767</v>
      </c>
      <c r="B2503" t="s">
        <v>3242</v>
      </c>
      <c r="C2503" t="str">
        <f>SUBSTITUTE(Table1[[#This Row],[Fuel]],", ",",")</f>
        <v>fossil gas: lng</v>
      </c>
      <c r="D2503" t="s">
        <v>3242</v>
      </c>
      <c r="H2503" t="s">
        <v>3438</v>
      </c>
      <c r="I2503">
        <v>390</v>
      </c>
      <c r="J2503" t="s">
        <v>3446</v>
      </c>
      <c r="K2503">
        <v>2009</v>
      </c>
      <c r="L2503" t="s">
        <v>29</v>
      </c>
      <c r="M2503" t="s">
        <v>29</v>
      </c>
      <c r="N2503">
        <v>24.545909999999999</v>
      </c>
      <c r="O2503">
        <v>118.226434</v>
      </c>
      <c r="P2503" t="s">
        <v>3485</v>
      </c>
      <c r="Q2503" s="3">
        <f>Table1[[#This Row],[Capacity (MW)]]*0.395*8760*10^-6</f>
        <v>1.349478</v>
      </c>
      <c r="R2503" s="3" cm="1">
        <f t="array" ref="R2503">AVERAGE(VLOOKUP(_xlfn.TEXTSPLIT(Table1[[#This Row],[Fuel (no space after comma)]], ","), FuelList_Final_EF!$A$2:$B$65, 2, FALSE))</f>
        <v>67.685819715340017</v>
      </c>
      <c r="S2503" s="3">
        <f>Table1[[#This Row],[Generation (TWh)]]*10^9*VLOOKUP(Table1[[#This Row],[Turbine/Engine Technology]],Technology_HR!$A$2:$B$11,2,FALSE)*10^-6</f>
        <v>10187209.422</v>
      </c>
      <c r="T2503" s="5">
        <f>Table1[[#This Row],[Fuel Consumption (mmBtu)]]*Table1[[#This Row],[Emission Factor (kg CO2/ mmBtu)]]*10^3</f>
        <v>689529620339.90515</v>
      </c>
      <c r="U2503" s="3">
        <f>Table1[[#This Row],[Emissions (g CO2)]]/(Table1[[#This Row],[Generation (TWh)]]*10^9)</f>
        <v>510.96025303110179</v>
      </c>
    </row>
    <row r="2504" spans="1:21" x14ac:dyDescent="0.35">
      <c r="A2504" t="s">
        <v>767</v>
      </c>
      <c r="B2504" t="s">
        <v>3242</v>
      </c>
      <c r="C2504" t="str">
        <f>SUBSTITUTE(Table1[[#This Row],[Fuel]],", ",",")</f>
        <v>fossil gas: lng</v>
      </c>
      <c r="D2504" t="s">
        <v>3242</v>
      </c>
      <c r="H2504" t="s">
        <v>3438</v>
      </c>
      <c r="I2504">
        <v>390</v>
      </c>
      <c r="J2504" t="s">
        <v>3446</v>
      </c>
      <c r="K2504">
        <v>2010</v>
      </c>
      <c r="L2504" t="s">
        <v>29</v>
      </c>
      <c r="M2504" t="s">
        <v>29</v>
      </c>
      <c r="N2504">
        <v>24.545909999999999</v>
      </c>
      <c r="O2504">
        <v>118.226434</v>
      </c>
      <c r="P2504" t="s">
        <v>3485</v>
      </c>
      <c r="Q2504" s="3">
        <f>Table1[[#This Row],[Capacity (MW)]]*0.395*8760*10^-6</f>
        <v>1.349478</v>
      </c>
      <c r="R2504" s="3" cm="1">
        <f t="array" ref="R2504">AVERAGE(VLOOKUP(_xlfn.TEXTSPLIT(Table1[[#This Row],[Fuel (no space after comma)]], ","), FuelList_Final_EF!$A$2:$B$65, 2, FALSE))</f>
        <v>67.685819715340017</v>
      </c>
      <c r="S2504" s="3">
        <f>Table1[[#This Row],[Generation (TWh)]]*10^9*VLOOKUP(Table1[[#This Row],[Turbine/Engine Technology]],Technology_HR!$A$2:$B$11,2,FALSE)*10^-6</f>
        <v>10187209.422</v>
      </c>
      <c r="T2504" s="5">
        <f>Table1[[#This Row],[Fuel Consumption (mmBtu)]]*Table1[[#This Row],[Emission Factor (kg CO2/ mmBtu)]]*10^3</f>
        <v>689529620339.90515</v>
      </c>
      <c r="U2504" s="3">
        <f>Table1[[#This Row],[Emissions (g CO2)]]/(Table1[[#This Row],[Generation (TWh)]]*10^9)</f>
        <v>510.96025303110179</v>
      </c>
    </row>
    <row r="2505" spans="1:21" x14ac:dyDescent="0.35">
      <c r="A2505" t="s">
        <v>768</v>
      </c>
      <c r="B2505" t="s">
        <v>3239</v>
      </c>
      <c r="C2505" t="str">
        <f>SUBSTITUTE(Table1[[#This Row],[Fuel]],", ",",")</f>
        <v>fossil gas: natural gas</v>
      </c>
      <c r="D2505" t="s">
        <v>3239</v>
      </c>
      <c r="H2505" t="s">
        <v>3438</v>
      </c>
      <c r="I2505">
        <v>490</v>
      </c>
      <c r="J2505" t="s">
        <v>3446</v>
      </c>
      <c r="K2505">
        <v>2024</v>
      </c>
      <c r="L2505" t="s">
        <v>29</v>
      </c>
      <c r="M2505" t="s">
        <v>29</v>
      </c>
      <c r="N2505">
        <v>26.995031513689501</v>
      </c>
      <c r="O2505">
        <v>112.7918204215112</v>
      </c>
      <c r="P2505" t="s">
        <v>3485</v>
      </c>
      <c r="Q2505" s="3">
        <f>Table1[[#This Row],[Capacity (MW)]]*0.395*8760*10^-6</f>
        <v>1.6954979999999999</v>
      </c>
      <c r="R2505" s="3" cm="1">
        <f t="array" ref="R2505">AVERAGE(VLOOKUP(_xlfn.TEXTSPLIT(Table1[[#This Row],[Fuel (no space after comma)]], ","), FuelList_Final_EF!$A$2:$B$65, 2, FALSE))</f>
        <v>53.06</v>
      </c>
      <c r="S2505" s="3">
        <f>Table1[[#This Row],[Generation (TWh)]]*10^9*VLOOKUP(Table1[[#This Row],[Turbine/Engine Technology]],Technology_HR!$A$2:$B$11,2,FALSE)*10^-6</f>
        <v>12799314.401999999</v>
      </c>
      <c r="T2505" s="5">
        <f>Table1[[#This Row],[Fuel Consumption (mmBtu)]]*Table1[[#This Row],[Emission Factor (kg CO2/ mmBtu)]]*10^3</f>
        <v>679131622170.12</v>
      </c>
      <c r="U2505" s="3">
        <f>Table1[[#This Row],[Emissions (g CO2)]]/(Table1[[#This Row],[Generation (TWh)]]*10^9)</f>
        <v>400.54993999999999</v>
      </c>
    </row>
    <row r="2506" spans="1:21" x14ac:dyDescent="0.35">
      <c r="A2506" t="s">
        <v>768</v>
      </c>
      <c r="B2506" t="s">
        <v>3239</v>
      </c>
      <c r="C2506" t="str">
        <f>SUBSTITUTE(Table1[[#This Row],[Fuel]],", ",",")</f>
        <v>fossil gas: natural gas</v>
      </c>
      <c r="D2506" t="s">
        <v>3239</v>
      </c>
      <c r="H2506" t="s">
        <v>3438</v>
      </c>
      <c r="I2506">
        <v>490</v>
      </c>
      <c r="J2506" t="s">
        <v>3449</v>
      </c>
      <c r="K2506" t="s">
        <v>29</v>
      </c>
      <c r="L2506" t="s">
        <v>29</v>
      </c>
      <c r="M2506" t="s">
        <v>29</v>
      </c>
      <c r="N2506">
        <v>26.995031513689501</v>
      </c>
      <c r="O2506">
        <v>112.7918204215112</v>
      </c>
      <c r="P2506" t="s">
        <v>3485</v>
      </c>
      <c r="Q2506" s="3">
        <f>Table1[[#This Row],[Capacity (MW)]]*0.395*8760*10^-6</f>
        <v>1.6954979999999999</v>
      </c>
      <c r="R2506" s="3" cm="1">
        <f t="array" ref="R2506">AVERAGE(VLOOKUP(_xlfn.TEXTSPLIT(Table1[[#This Row],[Fuel (no space after comma)]], ","), FuelList_Final_EF!$A$2:$B$65, 2, FALSE))</f>
        <v>53.06</v>
      </c>
      <c r="S2506" s="3">
        <f>Table1[[#This Row],[Generation (TWh)]]*10^9*VLOOKUP(Table1[[#This Row],[Turbine/Engine Technology]],Technology_HR!$A$2:$B$11,2,FALSE)*10^-6</f>
        <v>12799314.401999999</v>
      </c>
      <c r="T2506" s="5">
        <f>Table1[[#This Row],[Fuel Consumption (mmBtu)]]*Table1[[#This Row],[Emission Factor (kg CO2/ mmBtu)]]*10^3</f>
        <v>679131622170.12</v>
      </c>
      <c r="U2506" s="3">
        <f>Table1[[#This Row],[Emissions (g CO2)]]/(Table1[[#This Row],[Generation (TWh)]]*10^9)</f>
        <v>400.54993999999999</v>
      </c>
    </row>
    <row r="2507" spans="1:21" x14ac:dyDescent="0.35">
      <c r="A2507" t="s">
        <v>768</v>
      </c>
      <c r="B2507" t="s">
        <v>3239</v>
      </c>
      <c r="C2507" t="str">
        <f>SUBSTITUTE(Table1[[#This Row],[Fuel]],", ",",")</f>
        <v>fossil gas: natural gas</v>
      </c>
      <c r="D2507" t="s">
        <v>3239</v>
      </c>
      <c r="H2507" t="s">
        <v>3438</v>
      </c>
      <c r="I2507">
        <v>500</v>
      </c>
      <c r="J2507" t="s">
        <v>3447</v>
      </c>
      <c r="K2507">
        <v>2025</v>
      </c>
      <c r="L2507" t="s">
        <v>29</v>
      </c>
      <c r="M2507" t="s">
        <v>29</v>
      </c>
      <c r="N2507">
        <v>26.2627694</v>
      </c>
      <c r="O2507">
        <v>111.7041344</v>
      </c>
      <c r="P2507" t="s">
        <v>3485</v>
      </c>
      <c r="Q2507" s="3">
        <f>Table1[[#This Row],[Capacity (MW)]]*0.395*8760*10^-6</f>
        <v>1.7301</v>
      </c>
      <c r="R2507" s="3" cm="1">
        <f t="array" ref="R2507">AVERAGE(VLOOKUP(_xlfn.TEXTSPLIT(Table1[[#This Row],[Fuel (no space after comma)]], ","), FuelList_Final_EF!$A$2:$B$65, 2, FALSE))</f>
        <v>53.06</v>
      </c>
      <c r="S2507" s="3">
        <f>Table1[[#This Row],[Generation (TWh)]]*10^9*VLOOKUP(Table1[[#This Row],[Turbine/Engine Technology]],Technology_HR!$A$2:$B$11,2,FALSE)*10^-6</f>
        <v>13060524.899999999</v>
      </c>
      <c r="T2507" s="5">
        <f>Table1[[#This Row],[Fuel Consumption (mmBtu)]]*Table1[[#This Row],[Emission Factor (kg CO2/ mmBtu)]]*10^3</f>
        <v>692991451194</v>
      </c>
      <c r="U2507" s="3">
        <f>Table1[[#This Row],[Emissions (g CO2)]]/(Table1[[#This Row],[Generation (TWh)]]*10^9)</f>
        <v>400.54993999999999</v>
      </c>
    </row>
    <row r="2508" spans="1:21" x14ac:dyDescent="0.35">
      <c r="A2508" t="s">
        <v>768</v>
      </c>
      <c r="B2508" t="s">
        <v>3239</v>
      </c>
      <c r="C2508" t="str">
        <f>SUBSTITUTE(Table1[[#This Row],[Fuel]],", ",",")</f>
        <v>fossil gas: natural gas</v>
      </c>
      <c r="D2508" t="s">
        <v>3239</v>
      </c>
      <c r="H2508" t="s">
        <v>3438</v>
      </c>
      <c r="I2508">
        <v>500</v>
      </c>
      <c r="J2508" t="s">
        <v>3447</v>
      </c>
      <c r="K2508">
        <v>2025</v>
      </c>
      <c r="L2508" t="s">
        <v>29</v>
      </c>
      <c r="M2508" t="s">
        <v>29</v>
      </c>
      <c r="N2508">
        <v>26.2627694</v>
      </c>
      <c r="O2508">
        <v>111.7041344</v>
      </c>
      <c r="P2508" t="s">
        <v>3485</v>
      </c>
      <c r="Q2508" s="3">
        <f>Table1[[#This Row],[Capacity (MW)]]*0.395*8760*10^-6</f>
        <v>1.7301</v>
      </c>
      <c r="R2508" s="3" cm="1">
        <f t="array" ref="R2508">AVERAGE(VLOOKUP(_xlfn.TEXTSPLIT(Table1[[#This Row],[Fuel (no space after comma)]], ","), FuelList_Final_EF!$A$2:$B$65, 2, FALSE))</f>
        <v>53.06</v>
      </c>
      <c r="S2508" s="3">
        <f>Table1[[#This Row],[Generation (TWh)]]*10^9*VLOOKUP(Table1[[#This Row],[Turbine/Engine Technology]],Technology_HR!$A$2:$B$11,2,FALSE)*10^-6</f>
        <v>13060524.899999999</v>
      </c>
      <c r="T2508" s="5">
        <f>Table1[[#This Row],[Fuel Consumption (mmBtu)]]*Table1[[#This Row],[Emission Factor (kg CO2/ mmBtu)]]*10^3</f>
        <v>692991451194</v>
      </c>
      <c r="U2508" s="3">
        <f>Table1[[#This Row],[Emissions (g CO2)]]/(Table1[[#This Row],[Generation (TWh)]]*10^9)</f>
        <v>400.54993999999999</v>
      </c>
    </row>
    <row r="2509" spans="1:21" x14ac:dyDescent="0.35">
      <c r="A2509" t="s">
        <v>540</v>
      </c>
      <c r="B2509" t="s">
        <v>3239</v>
      </c>
      <c r="C2509" t="str">
        <f>SUBSTITUTE(Table1[[#This Row],[Fuel]],", ",",")</f>
        <v>fossil gas: natural gas</v>
      </c>
      <c r="D2509" t="s">
        <v>3239</v>
      </c>
      <c r="H2509" t="s">
        <v>3438</v>
      </c>
      <c r="I2509">
        <v>75</v>
      </c>
      <c r="J2509" t="s">
        <v>3451</v>
      </c>
      <c r="K2509" t="s">
        <v>29</v>
      </c>
      <c r="L2509" t="s">
        <v>29</v>
      </c>
      <c r="M2509" t="s">
        <v>29</v>
      </c>
      <c r="N2509">
        <v>32.187683</v>
      </c>
      <c r="O2509">
        <v>112.113362</v>
      </c>
      <c r="P2509" t="s">
        <v>3485</v>
      </c>
      <c r="Q2509" s="3">
        <f>Table1[[#This Row],[Capacity (MW)]]*0.395*8760*10^-6</f>
        <v>0.259515</v>
      </c>
      <c r="R2509" s="3" cm="1">
        <f t="array" ref="R2509">AVERAGE(VLOOKUP(_xlfn.TEXTSPLIT(Table1[[#This Row],[Fuel (no space after comma)]], ","), FuelList_Final_EF!$A$2:$B$65, 2, FALSE))</f>
        <v>53.06</v>
      </c>
      <c r="S2509" s="3">
        <f>Table1[[#This Row],[Generation (TWh)]]*10^9*VLOOKUP(Table1[[#This Row],[Turbine/Engine Technology]],Technology_HR!$A$2:$B$11,2,FALSE)*10^-6</f>
        <v>1959078.7349999999</v>
      </c>
      <c r="T2509" s="5">
        <f>Table1[[#This Row],[Fuel Consumption (mmBtu)]]*Table1[[#This Row],[Emission Factor (kg CO2/ mmBtu)]]*10^3</f>
        <v>103948717679.09999</v>
      </c>
      <c r="U2509" s="3">
        <f>Table1[[#This Row],[Emissions (g CO2)]]/(Table1[[#This Row],[Generation (TWh)]]*10^9)</f>
        <v>400.54993999999999</v>
      </c>
    </row>
    <row r="2510" spans="1:21" x14ac:dyDescent="0.35">
      <c r="A2510" t="s">
        <v>540</v>
      </c>
      <c r="B2510" t="s">
        <v>3239</v>
      </c>
      <c r="C2510" t="str">
        <f>SUBSTITUTE(Table1[[#This Row],[Fuel]],", ",",")</f>
        <v>fossil gas: natural gas</v>
      </c>
      <c r="D2510" t="s">
        <v>3239</v>
      </c>
      <c r="H2510" t="s">
        <v>3438</v>
      </c>
      <c r="I2510">
        <v>75</v>
      </c>
      <c r="J2510" t="s">
        <v>3451</v>
      </c>
      <c r="K2510" t="s">
        <v>29</v>
      </c>
      <c r="L2510" t="s">
        <v>29</v>
      </c>
      <c r="M2510" t="s">
        <v>29</v>
      </c>
      <c r="N2510">
        <v>32.187683</v>
      </c>
      <c r="O2510">
        <v>112.113362</v>
      </c>
      <c r="P2510" t="s">
        <v>3485</v>
      </c>
      <c r="Q2510" s="3">
        <f>Table1[[#This Row],[Capacity (MW)]]*0.395*8760*10^-6</f>
        <v>0.259515</v>
      </c>
      <c r="R2510" s="3" cm="1">
        <f t="array" ref="R2510">AVERAGE(VLOOKUP(_xlfn.TEXTSPLIT(Table1[[#This Row],[Fuel (no space after comma)]], ","), FuelList_Final_EF!$A$2:$B$65, 2, FALSE))</f>
        <v>53.06</v>
      </c>
      <c r="S2510" s="3">
        <f>Table1[[#This Row],[Generation (TWh)]]*10^9*VLOOKUP(Table1[[#This Row],[Turbine/Engine Technology]],Technology_HR!$A$2:$B$11,2,FALSE)*10^-6</f>
        <v>1959078.7349999999</v>
      </c>
      <c r="T2510" s="5">
        <f>Table1[[#This Row],[Fuel Consumption (mmBtu)]]*Table1[[#This Row],[Emission Factor (kg CO2/ mmBtu)]]*10^3</f>
        <v>103948717679.09999</v>
      </c>
      <c r="U2510" s="3">
        <f>Table1[[#This Row],[Emissions (g CO2)]]/(Table1[[#This Row],[Generation (TWh)]]*10^9)</f>
        <v>400.54993999999999</v>
      </c>
    </row>
    <row r="2511" spans="1:21" x14ac:dyDescent="0.35">
      <c r="A2511" t="s">
        <v>769</v>
      </c>
      <c r="B2511" t="s">
        <v>3239</v>
      </c>
      <c r="C2511" t="str">
        <f>SUBSTITUTE(Table1[[#This Row],[Fuel]],", ",",")</f>
        <v>fossil gas: natural gas</v>
      </c>
      <c r="D2511" t="s">
        <v>3239</v>
      </c>
      <c r="H2511" t="s">
        <v>3438</v>
      </c>
      <c r="I2511">
        <v>400</v>
      </c>
      <c r="J2511" t="s">
        <v>3446</v>
      </c>
      <c r="K2511">
        <v>2008</v>
      </c>
      <c r="L2511" t="s">
        <v>29</v>
      </c>
      <c r="M2511" t="s">
        <v>29</v>
      </c>
      <c r="N2511">
        <v>30.05</v>
      </c>
      <c r="O2511">
        <v>120.2323</v>
      </c>
      <c r="P2511" t="s">
        <v>3485</v>
      </c>
      <c r="Q2511" s="3">
        <f>Table1[[#This Row],[Capacity (MW)]]*0.395*8760*10^-6</f>
        <v>1.38408</v>
      </c>
      <c r="R2511" s="3" cm="1">
        <f t="array" ref="R2511">AVERAGE(VLOOKUP(_xlfn.TEXTSPLIT(Table1[[#This Row],[Fuel (no space after comma)]], ","), FuelList_Final_EF!$A$2:$B$65, 2, FALSE))</f>
        <v>53.06</v>
      </c>
      <c r="S2511" s="3">
        <f>Table1[[#This Row],[Generation (TWh)]]*10^9*VLOOKUP(Table1[[#This Row],[Turbine/Engine Technology]],Technology_HR!$A$2:$B$11,2,FALSE)*10^-6</f>
        <v>10448419.92</v>
      </c>
      <c r="T2511" s="5">
        <f>Table1[[#This Row],[Fuel Consumption (mmBtu)]]*Table1[[#This Row],[Emission Factor (kg CO2/ mmBtu)]]*10^3</f>
        <v>554393160955.20007</v>
      </c>
      <c r="U2511" s="3">
        <f>Table1[[#This Row],[Emissions (g CO2)]]/(Table1[[#This Row],[Generation (TWh)]]*10^9)</f>
        <v>400.54994000000005</v>
      </c>
    </row>
    <row r="2512" spans="1:21" x14ac:dyDescent="0.35">
      <c r="A2512" t="s">
        <v>769</v>
      </c>
      <c r="B2512" t="s">
        <v>3239</v>
      </c>
      <c r="C2512" t="str">
        <f>SUBSTITUTE(Table1[[#This Row],[Fuel]],", ",",")</f>
        <v>fossil gas: natural gas</v>
      </c>
      <c r="D2512" t="s">
        <v>3239</v>
      </c>
      <c r="H2512" t="s">
        <v>3438</v>
      </c>
      <c r="I2512">
        <v>400</v>
      </c>
      <c r="J2512" t="s">
        <v>3446</v>
      </c>
      <c r="K2512">
        <v>2008</v>
      </c>
      <c r="L2512" t="s">
        <v>29</v>
      </c>
      <c r="M2512" t="s">
        <v>29</v>
      </c>
      <c r="N2512">
        <v>30.05</v>
      </c>
      <c r="O2512">
        <v>120.2323</v>
      </c>
      <c r="P2512" t="s">
        <v>3485</v>
      </c>
      <c r="Q2512" s="3">
        <f>Table1[[#This Row],[Capacity (MW)]]*0.395*8760*10^-6</f>
        <v>1.38408</v>
      </c>
      <c r="R2512" s="3" cm="1">
        <f t="array" ref="R2512">AVERAGE(VLOOKUP(_xlfn.TEXTSPLIT(Table1[[#This Row],[Fuel (no space after comma)]], ","), FuelList_Final_EF!$A$2:$B$65, 2, FALSE))</f>
        <v>53.06</v>
      </c>
      <c r="S2512" s="3">
        <f>Table1[[#This Row],[Generation (TWh)]]*10^9*VLOOKUP(Table1[[#This Row],[Turbine/Engine Technology]],Technology_HR!$A$2:$B$11,2,FALSE)*10^-6</f>
        <v>10448419.92</v>
      </c>
      <c r="T2512" s="5">
        <f>Table1[[#This Row],[Fuel Consumption (mmBtu)]]*Table1[[#This Row],[Emission Factor (kg CO2/ mmBtu)]]*10^3</f>
        <v>554393160955.20007</v>
      </c>
      <c r="U2512" s="3">
        <f>Table1[[#This Row],[Emissions (g CO2)]]/(Table1[[#This Row],[Generation (TWh)]]*10^9)</f>
        <v>400.54994000000005</v>
      </c>
    </row>
    <row r="2513" spans="1:21" x14ac:dyDescent="0.35">
      <c r="A2513" t="s">
        <v>769</v>
      </c>
      <c r="B2513" t="s">
        <v>3239</v>
      </c>
      <c r="C2513" t="str">
        <f>SUBSTITUTE(Table1[[#This Row],[Fuel]],", ",",")</f>
        <v>fossil gas: natural gas</v>
      </c>
      <c r="D2513" t="s">
        <v>3239</v>
      </c>
      <c r="H2513" t="s">
        <v>3438</v>
      </c>
      <c r="I2513">
        <v>420</v>
      </c>
      <c r="J2513" t="s">
        <v>3446</v>
      </c>
      <c r="K2513">
        <v>2012</v>
      </c>
      <c r="L2513" t="s">
        <v>29</v>
      </c>
      <c r="M2513" t="s">
        <v>29</v>
      </c>
      <c r="N2513">
        <v>30.05</v>
      </c>
      <c r="O2513">
        <v>120.2323</v>
      </c>
      <c r="P2513" t="s">
        <v>3485</v>
      </c>
      <c r="Q2513" s="3">
        <f>Table1[[#This Row],[Capacity (MW)]]*0.395*8760*10^-6</f>
        <v>1.453284</v>
      </c>
      <c r="R2513" s="3" cm="1">
        <f t="array" ref="R2513">AVERAGE(VLOOKUP(_xlfn.TEXTSPLIT(Table1[[#This Row],[Fuel (no space after comma)]], ","), FuelList_Final_EF!$A$2:$B$65, 2, FALSE))</f>
        <v>53.06</v>
      </c>
      <c r="S2513" s="3">
        <f>Table1[[#This Row],[Generation (TWh)]]*10^9*VLOOKUP(Table1[[#This Row],[Turbine/Engine Technology]],Technology_HR!$A$2:$B$11,2,FALSE)*10^-6</f>
        <v>10970840.915999999</v>
      </c>
      <c r="T2513" s="5">
        <f>Table1[[#This Row],[Fuel Consumption (mmBtu)]]*Table1[[#This Row],[Emission Factor (kg CO2/ mmBtu)]]*10^3</f>
        <v>582112819002.95996</v>
      </c>
      <c r="U2513" s="3">
        <f>Table1[[#This Row],[Emissions (g CO2)]]/(Table1[[#This Row],[Generation (TWh)]]*10^9)</f>
        <v>400.54993999999999</v>
      </c>
    </row>
    <row r="2514" spans="1:21" x14ac:dyDescent="0.35">
      <c r="A2514" t="s">
        <v>770</v>
      </c>
      <c r="B2514" t="s">
        <v>3274</v>
      </c>
      <c r="C2514" t="str">
        <f>SUBSTITUTE(Table1[[#This Row],[Fuel]],", ",",")</f>
        <v>industrial by-product: blast furnace gas</v>
      </c>
      <c r="D2514" t="s">
        <v>3274</v>
      </c>
      <c r="H2514" t="s">
        <v>3440</v>
      </c>
      <c r="I2514">
        <v>80</v>
      </c>
      <c r="J2514" t="s">
        <v>3446</v>
      </c>
      <c r="K2514">
        <v>2020</v>
      </c>
      <c r="L2514" t="s">
        <v>29</v>
      </c>
      <c r="M2514" t="s">
        <v>29</v>
      </c>
      <c r="N2514">
        <v>37.750224000000003</v>
      </c>
      <c r="O2514">
        <v>115.18525700000001</v>
      </c>
      <c r="P2514" t="s">
        <v>3485</v>
      </c>
      <c r="Q2514" s="3">
        <f>Table1[[#This Row],[Capacity (MW)]]*0.395*8760*10^-6</f>
        <v>0.27681600000000001</v>
      </c>
      <c r="R2514" s="3" cm="1">
        <f t="array" ref="R2514">AVERAGE(VLOOKUP(_xlfn.TEXTSPLIT(Table1[[#This Row],[Fuel (no space after comma)]], ","), FuelList_Final_EF!$A$2:$B$65, 2, FALSE))</f>
        <v>274.32</v>
      </c>
      <c r="S2514" s="3">
        <f>Table1[[#This Row],[Generation (TWh)]]*10^9*VLOOKUP(Table1[[#This Row],[Turbine/Engine Technology]],Technology_HR!$A$2:$B$11,2,FALSE)*10^-6</f>
        <v>2847052.56</v>
      </c>
      <c r="T2514" s="5">
        <f>Table1[[#This Row],[Fuel Consumption (mmBtu)]]*Table1[[#This Row],[Emission Factor (kg CO2/ mmBtu)]]*10^3</f>
        <v>781003458259.19995</v>
      </c>
      <c r="U2514" s="3">
        <f>Table1[[#This Row],[Emissions (g CO2)]]/(Table1[[#This Row],[Generation (TWh)]]*10^9)</f>
        <v>2821.3811999999998</v>
      </c>
    </row>
    <row r="2515" spans="1:21" x14ac:dyDescent="0.35">
      <c r="A2515" t="s">
        <v>770</v>
      </c>
      <c r="B2515" t="s">
        <v>3287</v>
      </c>
      <c r="C2515" t="str">
        <f>SUBSTITUTE(Table1[[#This Row],[Fuel]],", ",",")</f>
        <v>industrial by-product: blast furnace gas,fossil gas: coalbed methane</v>
      </c>
      <c r="D2515" t="s">
        <v>3274</v>
      </c>
      <c r="E2515" t="s">
        <v>3259</v>
      </c>
      <c r="H2515" t="s">
        <v>3440</v>
      </c>
      <c r="I2515">
        <v>100</v>
      </c>
      <c r="J2515" t="s">
        <v>3446</v>
      </c>
      <c r="K2515">
        <v>2021</v>
      </c>
      <c r="L2515" t="s">
        <v>29</v>
      </c>
      <c r="M2515" t="s">
        <v>29</v>
      </c>
      <c r="N2515">
        <v>37.750224000000003</v>
      </c>
      <c r="O2515">
        <v>115.18525700000001</v>
      </c>
      <c r="P2515" t="s">
        <v>3485</v>
      </c>
      <c r="Q2515" s="3">
        <f>Table1[[#This Row],[Capacity (MW)]]*0.395*8760*10^-6</f>
        <v>0.34601999999999999</v>
      </c>
      <c r="R2515" s="3" cm="1">
        <f t="array" ref="R2515">AVERAGE(VLOOKUP(_xlfn.TEXTSPLIT(Table1[[#This Row],[Fuel (no space after comma)]], ","), FuelList_Final_EF!$A$2:$B$65, 2, FALSE))</f>
        <v>163.69</v>
      </c>
      <c r="S2515" s="3">
        <f>Table1[[#This Row],[Generation (TWh)]]*10^9*VLOOKUP(Table1[[#This Row],[Turbine/Engine Technology]],Technology_HR!$A$2:$B$11,2,FALSE)*10^-6</f>
        <v>3558815.6999999997</v>
      </c>
      <c r="T2515" s="5">
        <f>Table1[[#This Row],[Fuel Consumption (mmBtu)]]*Table1[[#This Row],[Emission Factor (kg CO2/ mmBtu)]]*10^3</f>
        <v>582542541933</v>
      </c>
      <c r="U2515" s="3">
        <f>Table1[[#This Row],[Emissions (g CO2)]]/(Table1[[#This Row],[Generation (TWh)]]*10^9)</f>
        <v>1683.5516500000001</v>
      </c>
    </row>
    <row r="2516" spans="1:21" x14ac:dyDescent="0.35">
      <c r="A2516" t="s">
        <v>771</v>
      </c>
      <c r="B2516" t="s">
        <v>3239</v>
      </c>
      <c r="C2516" t="str">
        <f>SUBSTITUTE(Table1[[#This Row],[Fuel]],", ",",")</f>
        <v>fossil gas: natural gas</v>
      </c>
      <c r="D2516" t="s">
        <v>3239</v>
      </c>
      <c r="H2516" t="s">
        <v>59</v>
      </c>
      <c r="I2516">
        <v>50</v>
      </c>
      <c r="J2516" t="s">
        <v>3446</v>
      </c>
      <c r="K2516">
        <v>2004</v>
      </c>
      <c r="L2516" t="s">
        <v>29</v>
      </c>
      <c r="M2516" t="s">
        <v>29</v>
      </c>
      <c r="N2516">
        <v>37.095719000000003</v>
      </c>
      <c r="O2516">
        <v>79.939212999999995</v>
      </c>
      <c r="P2516" t="s">
        <v>3485</v>
      </c>
      <c r="Q2516" s="3">
        <f>Table1[[#This Row],[Capacity (MW)]]*0.395*8760*10^-6</f>
        <v>0.17301</v>
      </c>
      <c r="R2516" s="3" cm="1">
        <f t="array" ref="R2516">AVERAGE(VLOOKUP(_xlfn.TEXTSPLIT(Table1[[#This Row],[Fuel (no space after comma)]], ","), FuelList_Final_EF!$A$2:$B$65, 2, FALSE))</f>
        <v>53.06</v>
      </c>
      <c r="S2516" s="3">
        <f>Table1[[#This Row],[Generation (TWh)]]*10^9*VLOOKUP(Table1[[#This Row],[Turbine/Engine Technology]],Technology_HR!$A$2:$B$11,2,FALSE)*10^-6</f>
        <v>1435204.4549999998</v>
      </c>
      <c r="T2516" s="5">
        <f>Table1[[#This Row],[Fuel Consumption (mmBtu)]]*Table1[[#This Row],[Emission Factor (kg CO2/ mmBtu)]]*10^3</f>
        <v>76151948382.299988</v>
      </c>
      <c r="U2516" s="3">
        <f>Table1[[#This Row],[Emissions (g CO2)]]/(Table1[[#This Row],[Generation (TWh)]]*10^9)</f>
        <v>440.15922999999992</v>
      </c>
    </row>
    <row r="2517" spans="1:21" x14ac:dyDescent="0.35">
      <c r="A2517" t="s">
        <v>771</v>
      </c>
      <c r="B2517" t="s">
        <v>3239</v>
      </c>
      <c r="C2517" t="str">
        <f>SUBSTITUTE(Table1[[#This Row],[Fuel]],", ",",")</f>
        <v>fossil gas: natural gas</v>
      </c>
      <c r="D2517" t="s">
        <v>3239</v>
      </c>
      <c r="H2517" t="s">
        <v>3438</v>
      </c>
      <c r="I2517">
        <v>69</v>
      </c>
      <c r="J2517" t="s">
        <v>3446</v>
      </c>
      <c r="K2517">
        <v>1991</v>
      </c>
      <c r="L2517" t="s">
        <v>29</v>
      </c>
      <c r="M2517" t="s">
        <v>29</v>
      </c>
      <c r="N2517">
        <v>45.691429999999997</v>
      </c>
      <c r="O2517">
        <v>85.118875000000003</v>
      </c>
      <c r="P2517" t="s">
        <v>3485</v>
      </c>
      <c r="Q2517" s="3">
        <f>Table1[[#This Row],[Capacity (MW)]]*0.395*8760*10^-6</f>
        <v>0.23875380000000002</v>
      </c>
      <c r="R2517" s="3" cm="1">
        <f t="array" ref="R2517">AVERAGE(VLOOKUP(_xlfn.TEXTSPLIT(Table1[[#This Row],[Fuel (no space after comma)]], ","), FuelList_Final_EF!$A$2:$B$65, 2, FALSE))</f>
        <v>53.06</v>
      </c>
      <c r="S2517" s="3">
        <f>Table1[[#This Row],[Generation (TWh)]]*10^9*VLOOKUP(Table1[[#This Row],[Turbine/Engine Technology]],Technology_HR!$A$2:$B$11,2,FALSE)*10^-6</f>
        <v>1802352.4362000001</v>
      </c>
      <c r="T2517" s="5">
        <f>Table1[[#This Row],[Fuel Consumption (mmBtu)]]*Table1[[#This Row],[Emission Factor (kg CO2/ mmBtu)]]*10^3</f>
        <v>95632820264.772018</v>
      </c>
      <c r="U2517" s="3">
        <f>Table1[[#This Row],[Emissions (g CO2)]]/(Table1[[#This Row],[Generation (TWh)]]*10^9)</f>
        <v>400.54994000000005</v>
      </c>
    </row>
    <row r="2518" spans="1:21" x14ac:dyDescent="0.35">
      <c r="A2518" t="s">
        <v>771</v>
      </c>
      <c r="B2518" t="s">
        <v>3239</v>
      </c>
      <c r="C2518" t="str">
        <f>SUBSTITUTE(Table1[[#This Row],[Fuel]],", ",",")</f>
        <v>fossil gas: natural gas</v>
      </c>
      <c r="D2518" t="s">
        <v>3239</v>
      </c>
      <c r="H2518" t="s">
        <v>3438</v>
      </c>
      <c r="I2518">
        <v>69</v>
      </c>
      <c r="J2518" t="s">
        <v>3446</v>
      </c>
      <c r="K2518">
        <v>1997</v>
      </c>
      <c r="L2518" t="s">
        <v>29</v>
      </c>
      <c r="M2518" t="s">
        <v>29</v>
      </c>
      <c r="N2518">
        <v>45.691429999999997</v>
      </c>
      <c r="O2518">
        <v>85.118875000000003</v>
      </c>
      <c r="P2518" t="s">
        <v>3485</v>
      </c>
      <c r="Q2518" s="3">
        <f>Table1[[#This Row],[Capacity (MW)]]*0.395*8760*10^-6</f>
        <v>0.23875380000000002</v>
      </c>
      <c r="R2518" s="3" cm="1">
        <f t="array" ref="R2518">AVERAGE(VLOOKUP(_xlfn.TEXTSPLIT(Table1[[#This Row],[Fuel (no space after comma)]], ","), FuelList_Final_EF!$A$2:$B$65, 2, FALSE))</f>
        <v>53.06</v>
      </c>
      <c r="S2518" s="3">
        <f>Table1[[#This Row],[Generation (TWh)]]*10^9*VLOOKUP(Table1[[#This Row],[Turbine/Engine Technology]],Technology_HR!$A$2:$B$11,2,FALSE)*10^-6</f>
        <v>1802352.4362000001</v>
      </c>
      <c r="T2518" s="5">
        <f>Table1[[#This Row],[Fuel Consumption (mmBtu)]]*Table1[[#This Row],[Emission Factor (kg CO2/ mmBtu)]]*10^3</f>
        <v>95632820264.772018</v>
      </c>
      <c r="U2518" s="3">
        <f>Table1[[#This Row],[Emissions (g CO2)]]/(Table1[[#This Row],[Generation (TWh)]]*10^9)</f>
        <v>400.54994000000005</v>
      </c>
    </row>
    <row r="2519" spans="1:21" x14ac:dyDescent="0.35">
      <c r="A2519" t="s">
        <v>771</v>
      </c>
      <c r="B2519" t="s">
        <v>3239</v>
      </c>
      <c r="C2519" t="str">
        <f>SUBSTITUTE(Table1[[#This Row],[Fuel]],", ",",")</f>
        <v>fossil gas: natural gas</v>
      </c>
      <c r="D2519" t="s">
        <v>3239</v>
      </c>
      <c r="H2519" t="s">
        <v>3438</v>
      </c>
      <c r="I2519">
        <v>69</v>
      </c>
      <c r="J2519" t="s">
        <v>3446</v>
      </c>
      <c r="K2519">
        <v>2004</v>
      </c>
      <c r="L2519" t="s">
        <v>29</v>
      </c>
      <c r="M2519" t="s">
        <v>29</v>
      </c>
      <c r="N2519">
        <v>45.691429999999997</v>
      </c>
      <c r="O2519">
        <v>85.118875000000003</v>
      </c>
      <c r="P2519" t="s">
        <v>3485</v>
      </c>
      <c r="Q2519" s="3">
        <f>Table1[[#This Row],[Capacity (MW)]]*0.395*8760*10^-6</f>
        <v>0.23875380000000002</v>
      </c>
      <c r="R2519" s="3" cm="1">
        <f t="array" ref="R2519">AVERAGE(VLOOKUP(_xlfn.TEXTSPLIT(Table1[[#This Row],[Fuel (no space after comma)]], ","), FuelList_Final_EF!$A$2:$B$65, 2, FALSE))</f>
        <v>53.06</v>
      </c>
      <c r="S2519" s="3">
        <f>Table1[[#This Row],[Generation (TWh)]]*10^9*VLOOKUP(Table1[[#This Row],[Turbine/Engine Technology]],Technology_HR!$A$2:$B$11,2,FALSE)*10^-6</f>
        <v>1802352.4362000001</v>
      </c>
      <c r="T2519" s="5">
        <f>Table1[[#This Row],[Fuel Consumption (mmBtu)]]*Table1[[#This Row],[Emission Factor (kg CO2/ mmBtu)]]*10^3</f>
        <v>95632820264.772018</v>
      </c>
      <c r="U2519" s="3">
        <f>Table1[[#This Row],[Emissions (g CO2)]]/(Table1[[#This Row],[Generation (TWh)]]*10^9)</f>
        <v>400.54994000000005</v>
      </c>
    </row>
    <row r="2520" spans="1:21" x14ac:dyDescent="0.35">
      <c r="A2520" t="s">
        <v>771</v>
      </c>
      <c r="B2520" t="s">
        <v>3239</v>
      </c>
      <c r="C2520" t="str">
        <f>SUBSTITUTE(Table1[[#This Row],[Fuel]],", ",",")</f>
        <v>fossil gas: natural gas</v>
      </c>
      <c r="D2520" t="s">
        <v>3239</v>
      </c>
      <c r="H2520" t="s">
        <v>3438</v>
      </c>
      <c r="I2520">
        <v>111.9</v>
      </c>
      <c r="J2520" t="s">
        <v>3446</v>
      </c>
      <c r="K2520">
        <v>2009</v>
      </c>
      <c r="L2520" t="s">
        <v>29</v>
      </c>
      <c r="M2520" t="s">
        <v>29</v>
      </c>
      <c r="N2520">
        <v>45.691429999999997</v>
      </c>
      <c r="O2520">
        <v>85.118875000000003</v>
      </c>
      <c r="P2520" t="s">
        <v>3485</v>
      </c>
      <c r="Q2520" s="3">
        <f>Table1[[#This Row],[Capacity (MW)]]*0.395*8760*10^-6</f>
        <v>0.38719638000000006</v>
      </c>
      <c r="R2520" s="3" cm="1">
        <f t="array" ref="R2520">AVERAGE(VLOOKUP(_xlfn.TEXTSPLIT(Table1[[#This Row],[Fuel (no space after comma)]], ","), FuelList_Final_EF!$A$2:$B$65, 2, FALSE))</f>
        <v>53.06</v>
      </c>
      <c r="S2520" s="3">
        <f>Table1[[#This Row],[Generation (TWh)]]*10^9*VLOOKUP(Table1[[#This Row],[Turbine/Engine Technology]],Technology_HR!$A$2:$B$11,2,FALSE)*10^-6</f>
        <v>2922945.4726200001</v>
      </c>
      <c r="T2520" s="5">
        <f>Table1[[#This Row],[Fuel Consumption (mmBtu)]]*Table1[[#This Row],[Emission Factor (kg CO2/ mmBtu)]]*10^3</f>
        <v>155091486777.21722</v>
      </c>
      <c r="U2520" s="3">
        <f>Table1[[#This Row],[Emissions (g CO2)]]/(Table1[[#This Row],[Generation (TWh)]]*10^9)</f>
        <v>400.54993999999999</v>
      </c>
    </row>
    <row r="2521" spans="1:21" x14ac:dyDescent="0.35">
      <c r="A2521" t="s">
        <v>772</v>
      </c>
      <c r="B2521" t="s">
        <v>3239</v>
      </c>
      <c r="C2521" t="str">
        <f>SUBSTITUTE(Table1[[#This Row],[Fuel]],", ",",")</f>
        <v>fossil gas: natural gas</v>
      </c>
      <c r="D2521" t="s">
        <v>3239</v>
      </c>
      <c r="H2521" t="s">
        <v>3440</v>
      </c>
      <c r="I2521">
        <v>135</v>
      </c>
      <c r="J2521" t="s">
        <v>3447</v>
      </c>
      <c r="K2521" t="s">
        <v>29</v>
      </c>
      <c r="L2521" t="s">
        <v>29</v>
      </c>
      <c r="M2521" t="s">
        <v>29</v>
      </c>
      <c r="N2521">
        <v>43.682772999999997</v>
      </c>
      <c r="O2521">
        <v>95.020092000000005</v>
      </c>
      <c r="P2521" t="s">
        <v>3485</v>
      </c>
      <c r="Q2521" s="3">
        <f>Table1[[#This Row],[Capacity (MW)]]*0.395*8760*10^-6</f>
        <v>0.46712699999999996</v>
      </c>
      <c r="R2521" s="3" cm="1">
        <f t="array" ref="R2521">AVERAGE(VLOOKUP(_xlfn.TEXTSPLIT(Table1[[#This Row],[Fuel (no space after comma)]], ","), FuelList_Final_EF!$A$2:$B$65, 2, FALSE))</f>
        <v>53.06</v>
      </c>
      <c r="S2521" s="3">
        <f>Table1[[#This Row],[Generation (TWh)]]*10^9*VLOOKUP(Table1[[#This Row],[Turbine/Engine Technology]],Technology_HR!$A$2:$B$11,2,FALSE)*10^-6</f>
        <v>4804401.1949999984</v>
      </c>
      <c r="T2521" s="5">
        <f>Table1[[#This Row],[Fuel Consumption (mmBtu)]]*Table1[[#This Row],[Emission Factor (kg CO2/ mmBtu)]]*10^3</f>
        <v>254921527406.69992</v>
      </c>
      <c r="U2521" s="3">
        <f>Table1[[#This Row],[Emissions (g CO2)]]/(Table1[[#This Row],[Generation (TWh)]]*10^9)</f>
        <v>545.72209999999995</v>
      </c>
    </row>
    <row r="2522" spans="1:21" x14ac:dyDescent="0.35">
      <c r="A2522" t="s">
        <v>772</v>
      </c>
      <c r="B2522" t="s">
        <v>3239</v>
      </c>
      <c r="C2522" t="str">
        <f>SUBSTITUTE(Table1[[#This Row],[Fuel]],", ",",")</f>
        <v>fossil gas: natural gas</v>
      </c>
      <c r="D2522" t="s">
        <v>3239</v>
      </c>
      <c r="H2522" t="s">
        <v>3440</v>
      </c>
      <c r="I2522">
        <v>135</v>
      </c>
      <c r="J2522" t="s">
        <v>3447</v>
      </c>
      <c r="K2522" t="s">
        <v>29</v>
      </c>
      <c r="L2522" t="s">
        <v>29</v>
      </c>
      <c r="M2522" t="s">
        <v>29</v>
      </c>
      <c r="N2522">
        <v>43.682772999999997</v>
      </c>
      <c r="O2522">
        <v>95.020092000000005</v>
      </c>
      <c r="P2522" t="s">
        <v>3485</v>
      </c>
      <c r="Q2522" s="3">
        <f>Table1[[#This Row],[Capacity (MW)]]*0.395*8760*10^-6</f>
        <v>0.46712699999999996</v>
      </c>
      <c r="R2522" s="3" cm="1">
        <f t="array" ref="R2522">AVERAGE(VLOOKUP(_xlfn.TEXTSPLIT(Table1[[#This Row],[Fuel (no space after comma)]], ","), FuelList_Final_EF!$A$2:$B$65, 2, FALSE))</f>
        <v>53.06</v>
      </c>
      <c r="S2522" s="3">
        <f>Table1[[#This Row],[Generation (TWh)]]*10^9*VLOOKUP(Table1[[#This Row],[Turbine/Engine Technology]],Technology_HR!$A$2:$B$11,2,FALSE)*10^-6</f>
        <v>4804401.1949999984</v>
      </c>
      <c r="T2522" s="5">
        <f>Table1[[#This Row],[Fuel Consumption (mmBtu)]]*Table1[[#This Row],[Emission Factor (kg CO2/ mmBtu)]]*10^3</f>
        <v>254921527406.69992</v>
      </c>
      <c r="U2522" s="3">
        <f>Table1[[#This Row],[Emissions (g CO2)]]/(Table1[[#This Row],[Generation (TWh)]]*10^9)</f>
        <v>545.72209999999995</v>
      </c>
    </row>
    <row r="2523" spans="1:21" x14ac:dyDescent="0.35">
      <c r="A2523" t="s">
        <v>772</v>
      </c>
      <c r="B2523" t="s">
        <v>3239</v>
      </c>
      <c r="C2523" t="str">
        <f>SUBSTITUTE(Table1[[#This Row],[Fuel]],", ",",")</f>
        <v>fossil gas: natural gas</v>
      </c>
      <c r="D2523" t="s">
        <v>3239</v>
      </c>
      <c r="H2523" t="s">
        <v>3440</v>
      </c>
      <c r="I2523">
        <v>135</v>
      </c>
      <c r="J2523" t="s">
        <v>3447</v>
      </c>
      <c r="K2523" t="s">
        <v>29</v>
      </c>
      <c r="L2523" t="s">
        <v>29</v>
      </c>
      <c r="M2523" t="s">
        <v>29</v>
      </c>
      <c r="N2523">
        <v>43.682772999999997</v>
      </c>
      <c r="O2523">
        <v>95.020092000000005</v>
      </c>
      <c r="P2523" t="s">
        <v>3485</v>
      </c>
      <c r="Q2523" s="3">
        <f>Table1[[#This Row],[Capacity (MW)]]*0.395*8760*10^-6</f>
        <v>0.46712699999999996</v>
      </c>
      <c r="R2523" s="3" cm="1">
        <f t="array" ref="R2523">AVERAGE(VLOOKUP(_xlfn.TEXTSPLIT(Table1[[#This Row],[Fuel (no space after comma)]], ","), FuelList_Final_EF!$A$2:$B$65, 2, FALSE))</f>
        <v>53.06</v>
      </c>
      <c r="S2523" s="3">
        <f>Table1[[#This Row],[Generation (TWh)]]*10^9*VLOOKUP(Table1[[#This Row],[Turbine/Engine Technology]],Technology_HR!$A$2:$B$11,2,FALSE)*10^-6</f>
        <v>4804401.1949999984</v>
      </c>
      <c r="T2523" s="5">
        <f>Table1[[#This Row],[Fuel Consumption (mmBtu)]]*Table1[[#This Row],[Emission Factor (kg CO2/ mmBtu)]]*10^3</f>
        <v>254921527406.69992</v>
      </c>
      <c r="U2523" s="3">
        <f>Table1[[#This Row],[Emissions (g CO2)]]/(Table1[[#This Row],[Generation (TWh)]]*10^9)</f>
        <v>545.72209999999995</v>
      </c>
    </row>
    <row r="2524" spans="1:21" x14ac:dyDescent="0.35">
      <c r="A2524" t="s">
        <v>772</v>
      </c>
      <c r="B2524" t="s">
        <v>3239</v>
      </c>
      <c r="C2524" t="str">
        <f>SUBSTITUTE(Table1[[#This Row],[Fuel]],", ",",")</f>
        <v>fossil gas: natural gas</v>
      </c>
      <c r="D2524" t="s">
        <v>3239</v>
      </c>
      <c r="H2524" t="s">
        <v>3440</v>
      </c>
      <c r="I2524">
        <v>135</v>
      </c>
      <c r="J2524" t="s">
        <v>3447</v>
      </c>
      <c r="K2524" t="s">
        <v>29</v>
      </c>
      <c r="L2524" t="s">
        <v>29</v>
      </c>
      <c r="M2524" t="s">
        <v>29</v>
      </c>
      <c r="N2524">
        <v>43.682772999999997</v>
      </c>
      <c r="O2524">
        <v>95.020092000000005</v>
      </c>
      <c r="P2524" t="s">
        <v>3485</v>
      </c>
      <c r="Q2524" s="3">
        <f>Table1[[#This Row],[Capacity (MW)]]*0.395*8760*10^-6</f>
        <v>0.46712699999999996</v>
      </c>
      <c r="R2524" s="3" cm="1">
        <f t="array" ref="R2524">AVERAGE(VLOOKUP(_xlfn.TEXTSPLIT(Table1[[#This Row],[Fuel (no space after comma)]], ","), FuelList_Final_EF!$A$2:$B$65, 2, FALSE))</f>
        <v>53.06</v>
      </c>
      <c r="S2524" s="3">
        <f>Table1[[#This Row],[Generation (TWh)]]*10^9*VLOOKUP(Table1[[#This Row],[Turbine/Engine Technology]],Technology_HR!$A$2:$B$11,2,FALSE)*10^-6</f>
        <v>4804401.1949999984</v>
      </c>
      <c r="T2524" s="5">
        <f>Table1[[#This Row],[Fuel Consumption (mmBtu)]]*Table1[[#This Row],[Emission Factor (kg CO2/ mmBtu)]]*10^3</f>
        <v>254921527406.69992</v>
      </c>
      <c r="U2524" s="3">
        <f>Table1[[#This Row],[Emissions (g CO2)]]/(Table1[[#This Row],[Generation (TWh)]]*10^9)</f>
        <v>545.72209999999995</v>
      </c>
    </row>
    <row r="2525" spans="1:21" x14ac:dyDescent="0.35">
      <c r="A2525" t="s">
        <v>773</v>
      </c>
      <c r="B2525" t="s">
        <v>3274</v>
      </c>
      <c r="C2525" t="str">
        <f>SUBSTITUTE(Table1[[#This Row],[Fuel]],", ",",")</f>
        <v>industrial by-product: blast furnace gas</v>
      </c>
      <c r="D2525" t="s">
        <v>3274</v>
      </c>
      <c r="H2525" t="s">
        <v>3440</v>
      </c>
      <c r="I2525">
        <v>93</v>
      </c>
      <c r="J2525" t="s">
        <v>3446</v>
      </c>
      <c r="K2525">
        <v>2017</v>
      </c>
      <c r="L2525" t="s">
        <v>29</v>
      </c>
      <c r="M2525" t="s">
        <v>29</v>
      </c>
      <c r="N2525">
        <v>27.780470999999999</v>
      </c>
      <c r="O2525">
        <v>114.920804</v>
      </c>
      <c r="P2525" t="s">
        <v>3485</v>
      </c>
      <c r="Q2525" s="3">
        <f>Table1[[#This Row],[Capacity (MW)]]*0.395*8760*10^-6</f>
        <v>0.32179859999999993</v>
      </c>
      <c r="R2525" s="3" cm="1">
        <f t="array" ref="R2525">AVERAGE(VLOOKUP(_xlfn.TEXTSPLIT(Table1[[#This Row],[Fuel (no space after comma)]], ","), FuelList_Final_EF!$A$2:$B$65, 2, FALSE))</f>
        <v>274.32</v>
      </c>
      <c r="S2525" s="3">
        <f>Table1[[#This Row],[Generation (TWh)]]*10^9*VLOOKUP(Table1[[#This Row],[Turbine/Engine Technology]],Technology_HR!$A$2:$B$11,2,FALSE)*10^-6</f>
        <v>3309698.6009999993</v>
      </c>
      <c r="T2525" s="5">
        <f>Table1[[#This Row],[Fuel Consumption (mmBtu)]]*Table1[[#This Row],[Emission Factor (kg CO2/ mmBtu)]]*10^3</f>
        <v>907916520226.31982</v>
      </c>
      <c r="U2525" s="3">
        <f>Table1[[#This Row],[Emissions (g CO2)]]/(Table1[[#This Row],[Generation (TWh)]]*10^9)</f>
        <v>2821.3811999999998</v>
      </c>
    </row>
    <row r="2526" spans="1:21" x14ac:dyDescent="0.35">
      <c r="A2526" t="s">
        <v>773</v>
      </c>
      <c r="B2526" t="s">
        <v>3274</v>
      </c>
      <c r="C2526" t="str">
        <f>SUBSTITUTE(Table1[[#This Row],[Fuel]],", ",",")</f>
        <v>industrial by-product: blast furnace gas</v>
      </c>
      <c r="D2526" t="s">
        <v>3274</v>
      </c>
      <c r="H2526" t="s">
        <v>3440</v>
      </c>
      <c r="I2526">
        <v>93</v>
      </c>
      <c r="J2526" t="s">
        <v>3446</v>
      </c>
      <c r="K2526">
        <v>2018</v>
      </c>
      <c r="L2526" t="s">
        <v>29</v>
      </c>
      <c r="M2526" t="s">
        <v>29</v>
      </c>
      <c r="N2526">
        <v>27.780470999999999</v>
      </c>
      <c r="O2526">
        <v>114.920804</v>
      </c>
      <c r="P2526" t="s">
        <v>3485</v>
      </c>
      <c r="Q2526" s="3">
        <f>Table1[[#This Row],[Capacity (MW)]]*0.395*8760*10^-6</f>
        <v>0.32179859999999993</v>
      </c>
      <c r="R2526" s="3" cm="1">
        <f t="array" ref="R2526">AVERAGE(VLOOKUP(_xlfn.TEXTSPLIT(Table1[[#This Row],[Fuel (no space after comma)]], ","), FuelList_Final_EF!$A$2:$B$65, 2, FALSE))</f>
        <v>274.32</v>
      </c>
      <c r="S2526" s="3">
        <f>Table1[[#This Row],[Generation (TWh)]]*10^9*VLOOKUP(Table1[[#This Row],[Turbine/Engine Technology]],Technology_HR!$A$2:$B$11,2,FALSE)*10^-6</f>
        <v>3309698.6009999993</v>
      </c>
      <c r="T2526" s="5">
        <f>Table1[[#This Row],[Fuel Consumption (mmBtu)]]*Table1[[#This Row],[Emission Factor (kg CO2/ mmBtu)]]*10^3</f>
        <v>907916520226.31982</v>
      </c>
      <c r="U2526" s="3">
        <f>Table1[[#This Row],[Emissions (g CO2)]]/(Table1[[#This Row],[Generation (TWh)]]*10^9)</f>
        <v>2821.3811999999998</v>
      </c>
    </row>
    <row r="2527" spans="1:21" x14ac:dyDescent="0.35">
      <c r="A2527" t="s">
        <v>773</v>
      </c>
      <c r="B2527" t="s">
        <v>3276</v>
      </c>
      <c r="C2527" t="str">
        <f>SUBSTITUTE(Table1[[#This Row],[Fuel]],", ",",")</f>
        <v>industrial by-product: blast furnace gas,industrial by-product: coke oven gas</v>
      </c>
      <c r="D2527" t="s">
        <v>3274</v>
      </c>
      <c r="E2527" t="s">
        <v>3278</v>
      </c>
      <c r="H2527" t="s">
        <v>3440</v>
      </c>
      <c r="I2527">
        <v>93</v>
      </c>
      <c r="J2527" t="s">
        <v>3446</v>
      </c>
      <c r="K2527">
        <v>2020</v>
      </c>
      <c r="L2527" t="s">
        <v>29</v>
      </c>
      <c r="M2527" t="s">
        <v>29</v>
      </c>
      <c r="N2527">
        <v>27.780470999999999</v>
      </c>
      <c r="O2527">
        <v>114.920804</v>
      </c>
      <c r="P2527" t="s">
        <v>3485</v>
      </c>
      <c r="Q2527" s="3">
        <f>Table1[[#This Row],[Capacity (MW)]]*0.395*8760*10^-6</f>
        <v>0.32179859999999993</v>
      </c>
      <c r="R2527" s="3" cm="1">
        <f t="array" ref="R2527">AVERAGE(VLOOKUP(_xlfn.TEXTSPLIT(Table1[[#This Row],[Fuel (no space after comma)]], ","), FuelList_Final_EF!$A$2:$B$65, 2, FALSE))</f>
        <v>160.58500000000001</v>
      </c>
      <c r="S2527" s="3">
        <f>Table1[[#This Row],[Generation (TWh)]]*10^9*VLOOKUP(Table1[[#This Row],[Turbine/Engine Technology]],Technology_HR!$A$2:$B$11,2,FALSE)*10^-6</f>
        <v>3309698.6009999993</v>
      </c>
      <c r="T2527" s="5">
        <f>Table1[[#This Row],[Fuel Consumption (mmBtu)]]*Table1[[#This Row],[Emission Factor (kg CO2/ mmBtu)]]*10^3</f>
        <v>531487949841.5849</v>
      </c>
      <c r="U2527" s="3">
        <f>Table1[[#This Row],[Emissions (g CO2)]]/(Table1[[#This Row],[Generation (TWh)]]*10^9)</f>
        <v>1651.6167250000001</v>
      </c>
    </row>
    <row r="2528" spans="1:21" x14ac:dyDescent="0.35">
      <c r="A2528" t="s">
        <v>774</v>
      </c>
      <c r="B2528" t="s">
        <v>3259</v>
      </c>
      <c r="C2528" t="str">
        <f>SUBSTITUTE(Table1[[#This Row],[Fuel]],", ",",")</f>
        <v>fossil gas: coalbed methane</v>
      </c>
      <c r="D2528" t="s">
        <v>3259</v>
      </c>
      <c r="H2528" t="s">
        <v>3438</v>
      </c>
      <c r="I2528">
        <v>144</v>
      </c>
      <c r="J2528" t="s">
        <v>3446</v>
      </c>
      <c r="K2528">
        <v>2020</v>
      </c>
      <c r="L2528" t="s">
        <v>29</v>
      </c>
      <c r="M2528" t="s">
        <v>29</v>
      </c>
      <c r="N2528">
        <v>37.598773999999999</v>
      </c>
      <c r="O2528">
        <v>113.725553</v>
      </c>
      <c r="P2528" t="s">
        <v>3485</v>
      </c>
      <c r="Q2528" s="3">
        <f>Table1[[#This Row],[Capacity (MW)]]*0.395*8760*10^-6</f>
        <v>0.49826880000000001</v>
      </c>
      <c r="R2528" s="3" cm="1">
        <f t="array" ref="R2528">AVERAGE(VLOOKUP(_xlfn.TEXTSPLIT(Table1[[#This Row],[Fuel (no space after comma)]], ","), FuelList_Final_EF!$A$2:$B$65, 2, FALSE))</f>
        <v>53.06</v>
      </c>
      <c r="S2528" s="3">
        <f>Table1[[#This Row],[Generation (TWh)]]*10^9*VLOOKUP(Table1[[#This Row],[Turbine/Engine Technology]],Technology_HR!$A$2:$B$11,2,FALSE)*10^-6</f>
        <v>3761431.1711999997</v>
      </c>
      <c r="T2528" s="5">
        <f>Table1[[#This Row],[Fuel Consumption (mmBtu)]]*Table1[[#This Row],[Emission Factor (kg CO2/ mmBtu)]]*10^3</f>
        <v>199581537943.87201</v>
      </c>
      <c r="U2528" s="3">
        <f>Table1[[#This Row],[Emissions (g CO2)]]/(Table1[[#This Row],[Generation (TWh)]]*10^9)</f>
        <v>400.54993999999999</v>
      </c>
    </row>
    <row r="2529" spans="1:21" x14ac:dyDescent="0.35">
      <c r="A2529" t="s">
        <v>775</v>
      </c>
      <c r="B2529" t="s">
        <v>3239</v>
      </c>
      <c r="C2529" t="str">
        <f>SUBSTITUTE(Table1[[#This Row],[Fuel]],", ",",")</f>
        <v>fossil gas: natural gas</v>
      </c>
      <c r="D2529" t="s">
        <v>3239</v>
      </c>
      <c r="H2529" t="s">
        <v>3438</v>
      </c>
      <c r="I2529">
        <v>100</v>
      </c>
      <c r="J2529" t="s">
        <v>3444</v>
      </c>
      <c r="K2529" t="s">
        <v>29</v>
      </c>
      <c r="L2529" t="s">
        <v>29</v>
      </c>
      <c r="M2529" t="s">
        <v>29</v>
      </c>
      <c r="N2529">
        <v>34.136243</v>
      </c>
      <c r="O2529">
        <v>117.17211</v>
      </c>
      <c r="P2529" t="s">
        <v>3485</v>
      </c>
      <c r="Q2529" s="3">
        <f>Table1[[#This Row],[Capacity (MW)]]*0.395*8760*10^-6</f>
        <v>0.34601999999999999</v>
      </c>
      <c r="R2529" s="3" cm="1">
        <f t="array" ref="R2529">AVERAGE(VLOOKUP(_xlfn.TEXTSPLIT(Table1[[#This Row],[Fuel (no space after comma)]], ","), FuelList_Final_EF!$A$2:$B$65, 2, FALSE))</f>
        <v>53.06</v>
      </c>
      <c r="S2529" s="3">
        <f>Table1[[#This Row],[Generation (TWh)]]*10^9*VLOOKUP(Table1[[#This Row],[Turbine/Engine Technology]],Technology_HR!$A$2:$B$11,2,FALSE)*10^-6</f>
        <v>2612104.98</v>
      </c>
      <c r="T2529" s="5">
        <f>Table1[[#This Row],[Fuel Consumption (mmBtu)]]*Table1[[#This Row],[Emission Factor (kg CO2/ mmBtu)]]*10^3</f>
        <v>138598290238.80002</v>
      </c>
      <c r="U2529" s="3">
        <f>Table1[[#This Row],[Emissions (g CO2)]]/(Table1[[#This Row],[Generation (TWh)]]*10^9)</f>
        <v>400.54994000000005</v>
      </c>
    </row>
    <row r="2530" spans="1:21" x14ac:dyDescent="0.35">
      <c r="A2530" t="s">
        <v>775</v>
      </c>
      <c r="B2530" t="s">
        <v>3239</v>
      </c>
      <c r="C2530" t="str">
        <f>SUBSTITUTE(Table1[[#This Row],[Fuel]],", ",",")</f>
        <v>fossil gas: natural gas</v>
      </c>
      <c r="D2530" t="s">
        <v>3239</v>
      </c>
      <c r="H2530" t="s">
        <v>3438</v>
      </c>
      <c r="I2530">
        <v>100</v>
      </c>
      <c r="J2530" t="s">
        <v>3444</v>
      </c>
      <c r="K2530" t="s">
        <v>29</v>
      </c>
      <c r="L2530" t="s">
        <v>29</v>
      </c>
      <c r="M2530" t="s">
        <v>29</v>
      </c>
      <c r="N2530">
        <v>34.136243</v>
      </c>
      <c r="O2530">
        <v>117.17211</v>
      </c>
      <c r="P2530" t="s">
        <v>3485</v>
      </c>
      <c r="Q2530" s="3">
        <f>Table1[[#This Row],[Capacity (MW)]]*0.395*8760*10^-6</f>
        <v>0.34601999999999999</v>
      </c>
      <c r="R2530" s="3" cm="1">
        <f t="array" ref="R2530">AVERAGE(VLOOKUP(_xlfn.TEXTSPLIT(Table1[[#This Row],[Fuel (no space after comma)]], ","), FuelList_Final_EF!$A$2:$B$65, 2, FALSE))</f>
        <v>53.06</v>
      </c>
      <c r="S2530" s="3">
        <f>Table1[[#This Row],[Generation (TWh)]]*10^9*VLOOKUP(Table1[[#This Row],[Turbine/Engine Technology]],Technology_HR!$A$2:$B$11,2,FALSE)*10^-6</f>
        <v>2612104.98</v>
      </c>
      <c r="T2530" s="5">
        <f>Table1[[#This Row],[Fuel Consumption (mmBtu)]]*Table1[[#This Row],[Emission Factor (kg CO2/ mmBtu)]]*10^3</f>
        <v>138598290238.80002</v>
      </c>
      <c r="U2530" s="3">
        <f>Table1[[#This Row],[Emissions (g CO2)]]/(Table1[[#This Row],[Generation (TWh)]]*10^9)</f>
        <v>400.54994000000005</v>
      </c>
    </row>
    <row r="2531" spans="1:21" x14ac:dyDescent="0.35">
      <c r="A2531" t="s">
        <v>776</v>
      </c>
      <c r="B2531" t="s">
        <v>3274</v>
      </c>
      <c r="C2531" t="str">
        <f>SUBSTITUTE(Table1[[#This Row],[Fuel]],", ",",")</f>
        <v>industrial by-product: blast furnace gas</v>
      </c>
      <c r="D2531" t="s">
        <v>3274</v>
      </c>
      <c r="H2531" t="s">
        <v>3440</v>
      </c>
      <c r="I2531">
        <v>150</v>
      </c>
      <c r="J2531" t="s">
        <v>3446</v>
      </c>
      <c r="K2531">
        <v>2022</v>
      </c>
      <c r="L2531" t="s">
        <v>29</v>
      </c>
      <c r="M2531" t="s">
        <v>29</v>
      </c>
      <c r="N2531">
        <v>22.078373899999999</v>
      </c>
      <c r="O2531">
        <v>111.64226290000001</v>
      </c>
      <c r="P2531" t="s">
        <v>3485</v>
      </c>
      <c r="Q2531" s="3">
        <f>Table1[[#This Row],[Capacity (MW)]]*0.395*8760*10^-6</f>
        <v>0.51902999999999999</v>
      </c>
      <c r="R2531" s="3" cm="1">
        <f t="array" ref="R2531">AVERAGE(VLOOKUP(_xlfn.TEXTSPLIT(Table1[[#This Row],[Fuel (no space after comma)]], ","), FuelList_Final_EF!$A$2:$B$65, 2, FALSE))</f>
        <v>274.32</v>
      </c>
      <c r="S2531" s="3">
        <f>Table1[[#This Row],[Generation (TWh)]]*10^9*VLOOKUP(Table1[[#This Row],[Turbine/Engine Technology]],Technology_HR!$A$2:$B$11,2,FALSE)*10^-6</f>
        <v>5338223.55</v>
      </c>
      <c r="T2531" s="5">
        <f>Table1[[#This Row],[Fuel Consumption (mmBtu)]]*Table1[[#This Row],[Emission Factor (kg CO2/ mmBtu)]]*10^3</f>
        <v>1464381484235.9998</v>
      </c>
      <c r="U2531" s="3">
        <f>Table1[[#This Row],[Emissions (g CO2)]]/(Table1[[#This Row],[Generation (TWh)]]*10^9)</f>
        <v>2821.3811999999994</v>
      </c>
    </row>
    <row r="2532" spans="1:21" x14ac:dyDescent="0.35">
      <c r="A2532" t="s">
        <v>777</v>
      </c>
      <c r="B2532" t="s">
        <v>3242</v>
      </c>
      <c r="C2532" t="str">
        <f>SUBSTITUTE(Table1[[#This Row],[Fuel]],", ",",")</f>
        <v>fossil gas: lng</v>
      </c>
      <c r="D2532" t="s">
        <v>3242</v>
      </c>
      <c r="H2532" t="s">
        <v>3438</v>
      </c>
      <c r="I2532">
        <v>120</v>
      </c>
      <c r="J2532" t="s">
        <v>3449</v>
      </c>
      <c r="K2532">
        <v>2025</v>
      </c>
      <c r="L2532" t="s">
        <v>29</v>
      </c>
      <c r="M2532" t="s">
        <v>29</v>
      </c>
      <c r="N2532">
        <v>21.703485325271089</v>
      </c>
      <c r="O2532">
        <v>111.8633154159964</v>
      </c>
      <c r="P2532" t="s">
        <v>3485</v>
      </c>
      <c r="Q2532" s="3">
        <f>Table1[[#This Row],[Capacity (MW)]]*0.395*8760*10^-6</f>
        <v>0.41522400000000004</v>
      </c>
      <c r="R2532" s="3" cm="1">
        <f t="array" ref="R2532">AVERAGE(VLOOKUP(_xlfn.TEXTSPLIT(Table1[[#This Row],[Fuel (no space after comma)]], ","), FuelList_Final_EF!$A$2:$B$65, 2, FALSE))</f>
        <v>67.685819715340017</v>
      </c>
      <c r="S2532" s="3">
        <f>Table1[[#This Row],[Generation (TWh)]]*10^9*VLOOKUP(Table1[[#This Row],[Turbine/Engine Technology]],Technology_HR!$A$2:$B$11,2,FALSE)*10^-6</f>
        <v>3134525.9760000003</v>
      </c>
      <c r="T2532" s="5">
        <f>Table1[[#This Row],[Fuel Consumption (mmBtu)]]*Table1[[#This Row],[Emission Factor (kg CO2/ mmBtu)]]*10^3</f>
        <v>212162960104.58621</v>
      </c>
      <c r="U2532" s="3">
        <f>Table1[[#This Row],[Emissions (g CO2)]]/(Table1[[#This Row],[Generation (TWh)]]*10^9)</f>
        <v>510.96025303110173</v>
      </c>
    </row>
    <row r="2533" spans="1:21" x14ac:dyDescent="0.35">
      <c r="A2533" t="s">
        <v>777</v>
      </c>
      <c r="B2533" t="s">
        <v>3242</v>
      </c>
      <c r="C2533" t="str">
        <f>SUBSTITUTE(Table1[[#This Row],[Fuel]],", ",",")</f>
        <v>fossil gas: lng</v>
      </c>
      <c r="D2533" t="s">
        <v>3242</v>
      </c>
      <c r="H2533" t="s">
        <v>3438</v>
      </c>
      <c r="I2533">
        <v>120</v>
      </c>
      <c r="J2533" t="s">
        <v>3449</v>
      </c>
      <c r="K2533">
        <v>2025</v>
      </c>
      <c r="L2533" t="s">
        <v>29</v>
      </c>
      <c r="M2533" t="s">
        <v>29</v>
      </c>
      <c r="N2533">
        <v>21.703485325271089</v>
      </c>
      <c r="O2533">
        <v>111.8633154159964</v>
      </c>
      <c r="P2533" t="s">
        <v>3485</v>
      </c>
      <c r="Q2533" s="3">
        <f>Table1[[#This Row],[Capacity (MW)]]*0.395*8760*10^-6</f>
        <v>0.41522400000000004</v>
      </c>
      <c r="R2533" s="3" cm="1">
        <f t="array" ref="R2533">AVERAGE(VLOOKUP(_xlfn.TEXTSPLIT(Table1[[#This Row],[Fuel (no space after comma)]], ","), FuelList_Final_EF!$A$2:$B$65, 2, FALSE))</f>
        <v>67.685819715340017</v>
      </c>
      <c r="S2533" s="3">
        <f>Table1[[#This Row],[Generation (TWh)]]*10^9*VLOOKUP(Table1[[#This Row],[Turbine/Engine Technology]],Technology_HR!$A$2:$B$11,2,FALSE)*10^-6</f>
        <v>3134525.9760000003</v>
      </c>
      <c r="T2533" s="5">
        <f>Table1[[#This Row],[Fuel Consumption (mmBtu)]]*Table1[[#This Row],[Emission Factor (kg CO2/ mmBtu)]]*10^3</f>
        <v>212162960104.58621</v>
      </c>
      <c r="U2533" s="3">
        <f>Table1[[#This Row],[Emissions (g CO2)]]/(Table1[[#This Row],[Generation (TWh)]]*10^9)</f>
        <v>510.96025303110173</v>
      </c>
    </row>
    <row r="2534" spans="1:21" x14ac:dyDescent="0.35">
      <c r="A2534" t="s">
        <v>777</v>
      </c>
      <c r="B2534" t="s">
        <v>3242</v>
      </c>
      <c r="C2534" t="str">
        <f>SUBSTITUTE(Table1[[#This Row],[Fuel]],", ",",")</f>
        <v>fossil gas: lng</v>
      </c>
      <c r="D2534" t="s">
        <v>3242</v>
      </c>
      <c r="H2534" t="s">
        <v>3438</v>
      </c>
      <c r="I2534">
        <v>450</v>
      </c>
      <c r="J2534" t="s">
        <v>3450</v>
      </c>
      <c r="K2534" t="s">
        <v>29</v>
      </c>
      <c r="L2534" t="s">
        <v>29</v>
      </c>
      <c r="M2534" t="s">
        <v>29</v>
      </c>
      <c r="N2534">
        <v>21.703485325271089</v>
      </c>
      <c r="O2534">
        <v>111.8633154159964</v>
      </c>
      <c r="P2534" t="s">
        <v>3485</v>
      </c>
      <c r="Q2534" s="3">
        <f>Table1[[#This Row],[Capacity (MW)]]*0.395*8760*10^-6</f>
        <v>1.5570899999999999</v>
      </c>
      <c r="R2534" s="3" cm="1">
        <f t="array" ref="R2534">AVERAGE(VLOOKUP(_xlfn.TEXTSPLIT(Table1[[#This Row],[Fuel (no space after comma)]], ","), FuelList_Final_EF!$A$2:$B$65, 2, FALSE))</f>
        <v>67.685819715340017</v>
      </c>
      <c r="S2534" s="3">
        <f>Table1[[#This Row],[Generation (TWh)]]*10^9*VLOOKUP(Table1[[#This Row],[Turbine/Engine Technology]],Technology_HR!$A$2:$B$11,2,FALSE)*10^-6</f>
        <v>11754472.409999998</v>
      </c>
      <c r="T2534" s="5">
        <f>Table1[[#This Row],[Fuel Consumption (mmBtu)]]*Table1[[#This Row],[Emission Factor (kg CO2/ mmBtu)]]*10^3</f>
        <v>795611100392.19824</v>
      </c>
      <c r="U2534" s="3">
        <f>Table1[[#This Row],[Emissions (g CO2)]]/(Table1[[#This Row],[Generation (TWh)]]*10^9)</f>
        <v>510.96025303110184</v>
      </c>
    </row>
    <row r="2535" spans="1:21" x14ac:dyDescent="0.35">
      <c r="A2535" t="s">
        <v>777</v>
      </c>
      <c r="B2535" t="s">
        <v>3242</v>
      </c>
      <c r="C2535" t="str">
        <f>SUBSTITUTE(Table1[[#This Row],[Fuel]],", ",",")</f>
        <v>fossil gas: lng</v>
      </c>
      <c r="D2535" t="s">
        <v>3242</v>
      </c>
      <c r="H2535" t="s">
        <v>3438</v>
      </c>
      <c r="I2535">
        <v>450</v>
      </c>
      <c r="J2535" t="s">
        <v>3450</v>
      </c>
      <c r="K2535" t="s">
        <v>29</v>
      </c>
      <c r="L2535" t="s">
        <v>29</v>
      </c>
      <c r="M2535" t="s">
        <v>29</v>
      </c>
      <c r="N2535">
        <v>21.703485325271089</v>
      </c>
      <c r="O2535">
        <v>111.8633154159964</v>
      </c>
      <c r="P2535" t="s">
        <v>3485</v>
      </c>
      <c r="Q2535" s="3">
        <f>Table1[[#This Row],[Capacity (MW)]]*0.395*8760*10^-6</f>
        <v>1.5570899999999999</v>
      </c>
      <c r="R2535" s="3" cm="1">
        <f t="array" ref="R2535">AVERAGE(VLOOKUP(_xlfn.TEXTSPLIT(Table1[[#This Row],[Fuel (no space after comma)]], ","), FuelList_Final_EF!$A$2:$B$65, 2, FALSE))</f>
        <v>67.685819715340017</v>
      </c>
      <c r="S2535" s="3">
        <f>Table1[[#This Row],[Generation (TWh)]]*10^9*VLOOKUP(Table1[[#This Row],[Turbine/Engine Technology]],Technology_HR!$A$2:$B$11,2,FALSE)*10^-6</f>
        <v>11754472.409999998</v>
      </c>
      <c r="T2535" s="5">
        <f>Table1[[#This Row],[Fuel Consumption (mmBtu)]]*Table1[[#This Row],[Emission Factor (kg CO2/ mmBtu)]]*10^3</f>
        <v>795611100392.19824</v>
      </c>
      <c r="U2535" s="3">
        <f>Table1[[#This Row],[Emissions (g CO2)]]/(Table1[[#This Row],[Generation (TWh)]]*10^9)</f>
        <v>510.96025303110184</v>
      </c>
    </row>
    <row r="2536" spans="1:21" x14ac:dyDescent="0.35">
      <c r="A2536" t="s">
        <v>778</v>
      </c>
      <c r="B2536" t="s">
        <v>3274</v>
      </c>
      <c r="C2536" t="str">
        <f>SUBSTITUTE(Table1[[#This Row],[Fuel]],", ",",")</f>
        <v>industrial by-product: blast furnace gas</v>
      </c>
      <c r="D2536" t="s">
        <v>3274</v>
      </c>
      <c r="H2536" t="s">
        <v>3440</v>
      </c>
      <c r="I2536">
        <v>65</v>
      </c>
      <c r="J2536" t="s">
        <v>3446</v>
      </c>
      <c r="K2536">
        <v>2018</v>
      </c>
      <c r="L2536" t="s">
        <v>29</v>
      </c>
      <c r="M2536" t="s">
        <v>29</v>
      </c>
      <c r="N2536">
        <v>32.244782000000001</v>
      </c>
      <c r="O2536">
        <v>119.620862</v>
      </c>
      <c r="P2536" t="s">
        <v>3485</v>
      </c>
      <c r="Q2536" s="3">
        <f>Table1[[#This Row],[Capacity (MW)]]*0.395*8760*10^-6</f>
        <v>0.224913</v>
      </c>
      <c r="R2536" s="3" cm="1">
        <f t="array" ref="R2536">AVERAGE(VLOOKUP(_xlfn.TEXTSPLIT(Table1[[#This Row],[Fuel (no space after comma)]], ","), FuelList_Final_EF!$A$2:$B$65, 2, FALSE))</f>
        <v>274.32</v>
      </c>
      <c r="S2536" s="3">
        <f>Table1[[#This Row],[Generation (TWh)]]*10^9*VLOOKUP(Table1[[#This Row],[Turbine/Engine Technology]],Technology_HR!$A$2:$B$11,2,FALSE)*10^-6</f>
        <v>2313230.2050000001</v>
      </c>
      <c r="T2536" s="5">
        <f>Table1[[#This Row],[Fuel Consumption (mmBtu)]]*Table1[[#This Row],[Emission Factor (kg CO2/ mmBtu)]]*10^3</f>
        <v>634565309835.59998</v>
      </c>
      <c r="U2536" s="3">
        <f>Table1[[#This Row],[Emissions (g CO2)]]/(Table1[[#This Row],[Generation (TWh)]]*10^9)</f>
        <v>2821.3811999999998</v>
      </c>
    </row>
    <row r="2537" spans="1:21" x14ac:dyDescent="0.35">
      <c r="A2537" t="s">
        <v>778</v>
      </c>
      <c r="B2537" t="s">
        <v>3274</v>
      </c>
      <c r="C2537" t="str">
        <f>SUBSTITUTE(Table1[[#This Row],[Fuel]],", ",",")</f>
        <v>industrial by-product: blast furnace gas</v>
      </c>
      <c r="D2537" t="s">
        <v>3274</v>
      </c>
      <c r="H2537" t="s">
        <v>3440</v>
      </c>
      <c r="I2537">
        <v>65</v>
      </c>
      <c r="J2537" t="s">
        <v>3446</v>
      </c>
      <c r="K2537">
        <v>2018</v>
      </c>
      <c r="L2537" t="s">
        <v>29</v>
      </c>
      <c r="M2537" t="s">
        <v>29</v>
      </c>
      <c r="N2537">
        <v>32.244782000000001</v>
      </c>
      <c r="O2537">
        <v>119.620862</v>
      </c>
      <c r="P2537" t="s">
        <v>3485</v>
      </c>
      <c r="Q2537" s="3">
        <f>Table1[[#This Row],[Capacity (MW)]]*0.395*8760*10^-6</f>
        <v>0.224913</v>
      </c>
      <c r="R2537" s="3" cm="1">
        <f t="array" ref="R2537">AVERAGE(VLOOKUP(_xlfn.TEXTSPLIT(Table1[[#This Row],[Fuel (no space after comma)]], ","), FuelList_Final_EF!$A$2:$B$65, 2, FALSE))</f>
        <v>274.32</v>
      </c>
      <c r="S2537" s="3">
        <f>Table1[[#This Row],[Generation (TWh)]]*10^9*VLOOKUP(Table1[[#This Row],[Turbine/Engine Technology]],Technology_HR!$A$2:$B$11,2,FALSE)*10^-6</f>
        <v>2313230.2050000001</v>
      </c>
      <c r="T2537" s="5">
        <f>Table1[[#This Row],[Fuel Consumption (mmBtu)]]*Table1[[#This Row],[Emission Factor (kg CO2/ mmBtu)]]*10^3</f>
        <v>634565309835.59998</v>
      </c>
      <c r="U2537" s="3">
        <f>Table1[[#This Row],[Emissions (g CO2)]]/(Table1[[#This Row],[Generation (TWh)]]*10^9)</f>
        <v>2821.3811999999998</v>
      </c>
    </row>
    <row r="2538" spans="1:21" x14ac:dyDescent="0.35">
      <c r="A2538" t="s">
        <v>779</v>
      </c>
      <c r="B2538" t="s">
        <v>3274</v>
      </c>
      <c r="C2538" t="str">
        <f>SUBSTITUTE(Table1[[#This Row],[Fuel]],", ",",")</f>
        <v>industrial by-product: blast furnace gas</v>
      </c>
      <c r="D2538" t="s">
        <v>3274</v>
      </c>
      <c r="H2538" t="s">
        <v>3440</v>
      </c>
      <c r="I2538">
        <v>65</v>
      </c>
      <c r="J2538" t="s">
        <v>3447</v>
      </c>
      <c r="K2538" t="s">
        <v>29</v>
      </c>
      <c r="L2538" t="s">
        <v>29</v>
      </c>
      <c r="M2538" t="s">
        <v>29</v>
      </c>
      <c r="N2538">
        <v>32.838703000000002</v>
      </c>
      <c r="O2538">
        <v>119.425236</v>
      </c>
      <c r="P2538" t="s">
        <v>3485</v>
      </c>
      <c r="Q2538" s="3">
        <f>Table1[[#This Row],[Capacity (MW)]]*0.395*8760*10^-6</f>
        <v>0.224913</v>
      </c>
      <c r="R2538" s="3" cm="1">
        <f t="array" ref="R2538">AVERAGE(VLOOKUP(_xlfn.TEXTSPLIT(Table1[[#This Row],[Fuel (no space after comma)]], ","), FuelList_Final_EF!$A$2:$B$65, 2, FALSE))</f>
        <v>274.32</v>
      </c>
      <c r="S2538" s="3">
        <f>Table1[[#This Row],[Generation (TWh)]]*10^9*VLOOKUP(Table1[[#This Row],[Turbine/Engine Technology]],Technology_HR!$A$2:$B$11,2,FALSE)*10^-6</f>
        <v>2313230.2050000001</v>
      </c>
      <c r="T2538" s="5">
        <f>Table1[[#This Row],[Fuel Consumption (mmBtu)]]*Table1[[#This Row],[Emission Factor (kg CO2/ mmBtu)]]*10^3</f>
        <v>634565309835.59998</v>
      </c>
      <c r="U2538" s="3">
        <f>Table1[[#This Row],[Emissions (g CO2)]]/(Table1[[#This Row],[Generation (TWh)]]*10^9)</f>
        <v>2821.3811999999998</v>
      </c>
    </row>
    <row r="2539" spans="1:21" x14ac:dyDescent="0.35">
      <c r="A2539" t="s">
        <v>780</v>
      </c>
      <c r="B2539" t="s">
        <v>3239</v>
      </c>
      <c r="C2539" t="str">
        <f>SUBSTITUTE(Table1[[#This Row],[Fuel]],", ",",")</f>
        <v>fossil gas: natural gas</v>
      </c>
      <c r="D2539" t="s">
        <v>3239</v>
      </c>
      <c r="H2539" t="s">
        <v>3438</v>
      </c>
      <c r="I2539">
        <v>400</v>
      </c>
      <c r="J2539" t="s">
        <v>3451</v>
      </c>
      <c r="K2539" t="s">
        <v>29</v>
      </c>
      <c r="L2539" t="s">
        <v>29</v>
      </c>
      <c r="M2539" t="s">
        <v>29</v>
      </c>
      <c r="N2539">
        <v>37.532622000000003</v>
      </c>
      <c r="O2539">
        <v>121.27661999999999</v>
      </c>
      <c r="P2539" t="s">
        <v>3485</v>
      </c>
      <c r="Q2539" s="3">
        <f>Table1[[#This Row],[Capacity (MW)]]*0.395*8760*10^-6</f>
        <v>1.38408</v>
      </c>
      <c r="R2539" s="3" cm="1">
        <f t="array" ref="R2539">AVERAGE(VLOOKUP(_xlfn.TEXTSPLIT(Table1[[#This Row],[Fuel (no space after comma)]], ","), FuelList_Final_EF!$A$2:$B$65, 2, FALSE))</f>
        <v>53.06</v>
      </c>
      <c r="S2539" s="3">
        <f>Table1[[#This Row],[Generation (TWh)]]*10^9*VLOOKUP(Table1[[#This Row],[Turbine/Engine Technology]],Technology_HR!$A$2:$B$11,2,FALSE)*10^-6</f>
        <v>10448419.92</v>
      </c>
      <c r="T2539" s="5">
        <f>Table1[[#This Row],[Fuel Consumption (mmBtu)]]*Table1[[#This Row],[Emission Factor (kg CO2/ mmBtu)]]*10^3</f>
        <v>554393160955.20007</v>
      </c>
      <c r="U2539" s="3">
        <f>Table1[[#This Row],[Emissions (g CO2)]]/(Table1[[#This Row],[Generation (TWh)]]*10^9)</f>
        <v>400.54994000000005</v>
      </c>
    </row>
    <row r="2540" spans="1:21" x14ac:dyDescent="0.35">
      <c r="A2540" t="s">
        <v>780</v>
      </c>
      <c r="B2540" t="s">
        <v>3239</v>
      </c>
      <c r="C2540" t="str">
        <f>SUBSTITUTE(Table1[[#This Row],[Fuel]],", ",",")</f>
        <v>fossil gas: natural gas</v>
      </c>
      <c r="D2540" t="s">
        <v>3239</v>
      </c>
      <c r="H2540" t="s">
        <v>3438</v>
      </c>
      <c r="I2540">
        <v>400</v>
      </c>
      <c r="J2540" t="s">
        <v>3451</v>
      </c>
      <c r="K2540" t="s">
        <v>29</v>
      </c>
      <c r="L2540" t="s">
        <v>29</v>
      </c>
      <c r="M2540" t="s">
        <v>29</v>
      </c>
      <c r="N2540">
        <v>37.532622000000003</v>
      </c>
      <c r="O2540">
        <v>121.27661999999999</v>
      </c>
      <c r="P2540" t="s">
        <v>3485</v>
      </c>
      <c r="Q2540" s="3">
        <f>Table1[[#This Row],[Capacity (MW)]]*0.395*8760*10^-6</f>
        <v>1.38408</v>
      </c>
      <c r="R2540" s="3" cm="1">
        <f t="array" ref="R2540">AVERAGE(VLOOKUP(_xlfn.TEXTSPLIT(Table1[[#This Row],[Fuel (no space after comma)]], ","), FuelList_Final_EF!$A$2:$B$65, 2, FALSE))</f>
        <v>53.06</v>
      </c>
      <c r="S2540" s="3">
        <f>Table1[[#This Row],[Generation (TWh)]]*10^9*VLOOKUP(Table1[[#This Row],[Turbine/Engine Technology]],Technology_HR!$A$2:$B$11,2,FALSE)*10^-6</f>
        <v>10448419.92</v>
      </c>
      <c r="T2540" s="5">
        <f>Table1[[#This Row],[Fuel Consumption (mmBtu)]]*Table1[[#This Row],[Emission Factor (kg CO2/ mmBtu)]]*10^3</f>
        <v>554393160955.20007</v>
      </c>
      <c r="U2540" s="3">
        <f>Table1[[#This Row],[Emissions (g CO2)]]/(Table1[[#This Row],[Generation (TWh)]]*10^9)</f>
        <v>400.54994000000005</v>
      </c>
    </row>
    <row r="2541" spans="1:21" x14ac:dyDescent="0.35">
      <c r="A2541" t="s">
        <v>781</v>
      </c>
      <c r="B2541" t="s">
        <v>3242</v>
      </c>
      <c r="C2541" t="str">
        <f>SUBSTITUTE(Table1[[#This Row],[Fuel]],", ",",")</f>
        <v>fossil gas: lng</v>
      </c>
      <c r="D2541" t="s">
        <v>3242</v>
      </c>
      <c r="H2541" t="s">
        <v>3438</v>
      </c>
      <c r="I2541">
        <v>480</v>
      </c>
      <c r="J2541" t="s">
        <v>3450</v>
      </c>
      <c r="K2541" t="s">
        <v>29</v>
      </c>
      <c r="L2541" t="s">
        <v>29</v>
      </c>
      <c r="M2541" t="s">
        <v>29</v>
      </c>
      <c r="N2541">
        <v>37.800697999999997</v>
      </c>
      <c r="O2541">
        <v>120.85213400000001</v>
      </c>
      <c r="P2541" t="s">
        <v>3485</v>
      </c>
      <c r="Q2541" s="3">
        <f>Table1[[#This Row],[Capacity (MW)]]*0.395*8760*10^-6</f>
        <v>1.6608960000000002</v>
      </c>
      <c r="R2541" s="3" cm="1">
        <f t="array" ref="R2541">AVERAGE(VLOOKUP(_xlfn.TEXTSPLIT(Table1[[#This Row],[Fuel (no space after comma)]], ","), FuelList_Final_EF!$A$2:$B$65, 2, FALSE))</f>
        <v>67.685819715340017</v>
      </c>
      <c r="S2541" s="3">
        <f>Table1[[#This Row],[Generation (TWh)]]*10^9*VLOOKUP(Table1[[#This Row],[Turbine/Engine Technology]],Technology_HR!$A$2:$B$11,2,FALSE)*10^-6</f>
        <v>12538103.904000001</v>
      </c>
      <c r="T2541" s="5">
        <f>Table1[[#This Row],[Fuel Consumption (mmBtu)]]*Table1[[#This Row],[Emission Factor (kg CO2/ mmBtu)]]*10^3</f>
        <v>848651840418.34485</v>
      </c>
      <c r="U2541" s="3">
        <f>Table1[[#This Row],[Emissions (g CO2)]]/(Table1[[#This Row],[Generation (TWh)]]*10^9)</f>
        <v>510.96025303110173</v>
      </c>
    </row>
    <row r="2542" spans="1:21" x14ac:dyDescent="0.35">
      <c r="A2542" t="s">
        <v>781</v>
      </c>
      <c r="B2542" t="s">
        <v>3242</v>
      </c>
      <c r="C2542" t="str">
        <f>SUBSTITUTE(Table1[[#This Row],[Fuel]],", ",",")</f>
        <v>fossil gas: lng</v>
      </c>
      <c r="D2542" t="s">
        <v>3242</v>
      </c>
      <c r="H2542" t="s">
        <v>3438</v>
      </c>
      <c r="I2542">
        <v>480</v>
      </c>
      <c r="J2542" t="s">
        <v>3450</v>
      </c>
      <c r="K2542" t="s">
        <v>29</v>
      </c>
      <c r="L2542" t="s">
        <v>29</v>
      </c>
      <c r="M2542" t="s">
        <v>29</v>
      </c>
      <c r="N2542">
        <v>37.800697999999997</v>
      </c>
      <c r="O2542">
        <v>120.85213400000001</v>
      </c>
      <c r="P2542" t="s">
        <v>3485</v>
      </c>
      <c r="Q2542" s="3">
        <f>Table1[[#This Row],[Capacity (MW)]]*0.395*8760*10^-6</f>
        <v>1.6608960000000002</v>
      </c>
      <c r="R2542" s="3" cm="1">
        <f t="array" ref="R2542">AVERAGE(VLOOKUP(_xlfn.TEXTSPLIT(Table1[[#This Row],[Fuel (no space after comma)]], ","), FuelList_Final_EF!$A$2:$B$65, 2, FALSE))</f>
        <v>67.685819715340017</v>
      </c>
      <c r="S2542" s="3">
        <f>Table1[[#This Row],[Generation (TWh)]]*10^9*VLOOKUP(Table1[[#This Row],[Turbine/Engine Technology]],Technology_HR!$A$2:$B$11,2,FALSE)*10^-6</f>
        <v>12538103.904000001</v>
      </c>
      <c r="T2542" s="5">
        <f>Table1[[#This Row],[Fuel Consumption (mmBtu)]]*Table1[[#This Row],[Emission Factor (kg CO2/ mmBtu)]]*10^3</f>
        <v>848651840418.34485</v>
      </c>
      <c r="U2542" s="3">
        <f>Table1[[#This Row],[Emissions (g CO2)]]/(Table1[[#This Row],[Generation (TWh)]]*10^9)</f>
        <v>510.96025303110173</v>
      </c>
    </row>
    <row r="2543" spans="1:21" x14ac:dyDescent="0.35">
      <c r="A2543" t="s">
        <v>782</v>
      </c>
      <c r="B2543" t="s">
        <v>3239</v>
      </c>
      <c r="C2543" t="str">
        <f>SUBSTITUTE(Table1[[#This Row],[Fuel]],", ",",")</f>
        <v>fossil gas: natural gas</v>
      </c>
      <c r="D2543" t="s">
        <v>3239</v>
      </c>
      <c r="H2543" t="s">
        <v>3438</v>
      </c>
      <c r="I2543">
        <v>400</v>
      </c>
      <c r="J2543" t="s">
        <v>3444</v>
      </c>
      <c r="K2543" t="s">
        <v>29</v>
      </c>
      <c r="L2543" t="s">
        <v>29</v>
      </c>
      <c r="M2543" t="s">
        <v>29</v>
      </c>
      <c r="N2543">
        <v>37.413739</v>
      </c>
      <c r="O2543">
        <v>121.486949</v>
      </c>
      <c r="P2543" t="s">
        <v>3485</v>
      </c>
      <c r="Q2543" s="3">
        <f>Table1[[#This Row],[Capacity (MW)]]*0.395*8760*10^-6</f>
        <v>1.38408</v>
      </c>
      <c r="R2543" s="3" cm="1">
        <f t="array" ref="R2543">AVERAGE(VLOOKUP(_xlfn.TEXTSPLIT(Table1[[#This Row],[Fuel (no space after comma)]], ","), FuelList_Final_EF!$A$2:$B$65, 2, FALSE))</f>
        <v>53.06</v>
      </c>
      <c r="S2543" s="3">
        <f>Table1[[#This Row],[Generation (TWh)]]*10^9*VLOOKUP(Table1[[#This Row],[Turbine/Engine Technology]],Technology_HR!$A$2:$B$11,2,FALSE)*10^-6</f>
        <v>10448419.92</v>
      </c>
      <c r="T2543" s="5">
        <f>Table1[[#This Row],[Fuel Consumption (mmBtu)]]*Table1[[#This Row],[Emission Factor (kg CO2/ mmBtu)]]*10^3</f>
        <v>554393160955.20007</v>
      </c>
      <c r="U2543" s="3">
        <f>Table1[[#This Row],[Emissions (g CO2)]]/(Table1[[#This Row],[Generation (TWh)]]*10^9)</f>
        <v>400.54994000000005</v>
      </c>
    </row>
    <row r="2544" spans="1:21" x14ac:dyDescent="0.35">
      <c r="A2544" t="s">
        <v>782</v>
      </c>
      <c r="B2544" t="s">
        <v>3239</v>
      </c>
      <c r="C2544" t="str">
        <f>SUBSTITUTE(Table1[[#This Row],[Fuel]],", ",",")</f>
        <v>fossil gas: natural gas</v>
      </c>
      <c r="D2544" t="s">
        <v>3239</v>
      </c>
      <c r="H2544" t="s">
        <v>3438</v>
      </c>
      <c r="I2544">
        <v>400</v>
      </c>
      <c r="J2544" t="s">
        <v>3444</v>
      </c>
      <c r="K2544" t="s">
        <v>29</v>
      </c>
      <c r="L2544" t="s">
        <v>29</v>
      </c>
      <c r="M2544" t="s">
        <v>29</v>
      </c>
      <c r="N2544">
        <v>37.413739</v>
      </c>
      <c r="O2544">
        <v>121.486949</v>
      </c>
      <c r="P2544" t="s">
        <v>3485</v>
      </c>
      <c r="Q2544" s="3">
        <f>Table1[[#This Row],[Capacity (MW)]]*0.395*8760*10^-6</f>
        <v>1.38408</v>
      </c>
      <c r="R2544" s="3" cm="1">
        <f t="array" ref="R2544">AVERAGE(VLOOKUP(_xlfn.TEXTSPLIT(Table1[[#This Row],[Fuel (no space after comma)]], ","), FuelList_Final_EF!$A$2:$B$65, 2, FALSE))</f>
        <v>53.06</v>
      </c>
      <c r="S2544" s="3">
        <f>Table1[[#This Row],[Generation (TWh)]]*10^9*VLOOKUP(Table1[[#This Row],[Turbine/Engine Technology]],Technology_HR!$A$2:$B$11,2,FALSE)*10^-6</f>
        <v>10448419.92</v>
      </c>
      <c r="T2544" s="5">
        <f>Table1[[#This Row],[Fuel Consumption (mmBtu)]]*Table1[[#This Row],[Emission Factor (kg CO2/ mmBtu)]]*10^3</f>
        <v>554393160955.20007</v>
      </c>
      <c r="U2544" s="3">
        <f>Table1[[#This Row],[Emissions (g CO2)]]/(Table1[[#This Row],[Generation (TWh)]]*10^9)</f>
        <v>400.54994000000005</v>
      </c>
    </row>
    <row r="2545" spans="1:21" x14ac:dyDescent="0.35">
      <c r="A2545" t="s">
        <v>783</v>
      </c>
      <c r="B2545" t="s">
        <v>3239</v>
      </c>
      <c r="C2545" t="str">
        <f>SUBSTITUTE(Table1[[#This Row],[Fuel]],", ",",")</f>
        <v>fossil gas: natural gas</v>
      </c>
      <c r="D2545" t="s">
        <v>3239</v>
      </c>
      <c r="H2545" t="s">
        <v>3438</v>
      </c>
      <c r="I2545">
        <v>75</v>
      </c>
      <c r="J2545" t="s">
        <v>3446</v>
      </c>
      <c r="K2545">
        <v>2024</v>
      </c>
      <c r="L2545" t="s">
        <v>29</v>
      </c>
      <c r="M2545" t="s">
        <v>29</v>
      </c>
      <c r="N2545">
        <v>30.790639449846129</v>
      </c>
      <c r="O2545">
        <v>111.35979065156</v>
      </c>
      <c r="P2545" t="s">
        <v>3485</v>
      </c>
      <c r="Q2545" s="3">
        <f>Table1[[#This Row],[Capacity (MW)]]*0.395*8760*10^-6</f>
        <v>0.259515</v>
      </c>
      <c r="R2545" s="3" cm="1">
        <f t="array" ref="R2545">AVERAGE(VLOOKUP(_xlfn.TEXTSPLIT(Table1[[#This Row],[Fuel (no space after comma)]], ","), FuelList_Final_EF!$A$2:$B$65, 2, FALSE))</f>
        <v>53.06</v>
      </c>
      <c r="S2545" s="3">
        <f>Table1[[#This Row],[Generation (TWh)]]*10^9*VLOOKUP(Table1[[#This Row],[Turbine/Engine Technology]],Technology_HR!$A$2:$B$11,2,FALSE)*10^-6</f>
        <v>1959078.7349999999</v>
      </c>
      <c r="T2545" s="5">
        <f>Table1[[#This Row],[Fuel Consumption (mmBtu)]]*Table1[[#This Row],[Emission Factor (kg CO2/ mmBtu)]]*10^3</f>
        <v>103948717679.09999</v>
      </c>
      <c r="U2545" s="3">
        <f>Table1[[#This Row],[Emissions (g CO2)]]/(Table1[[#This Row],[Generation (TWh)]]*10^9)</f>
        <v>400.54993999999999</v>
      </c>
    </row>
    <row r="2546" spans="1:21" x14ac:dyDescent="0.35">
      <c r="A2546" t="s">
        <v>783</v>
      </c>
      <c r="B2546" t="s">
        <v>3239</v>
      </c>
      <c r="C2546" t="str">
        <f>SUBSTITUTE(Table1[[#This Row],[Fuel]],", ",",")</f>
        <v>fossil gas: natural gas</v>
      </c>
      <c r="D2546" t="s">
        <v>3239</v>
      </c>
      <c r="H2546" t="s">
        <v>3438</v>
      </c>
      <c r="I2546">
        <v>75</v>
      </c>
      <c r="J2546" t="s">
        <v>3446</v>
      </c>
      <c r="K2546">
        <v>2024</v>
      </c>
      <c r="L2546" t="s">
        <v>29</v>
      </c>
      <c r="M2546" t="s">
        <v>29</v>
      </c>
      <c r="N2546">
        <v>30.790639449846129</v>
      </c>
      <c r="O2546">
        <v>111.35979065156</v>
      </c>
      <c r="P2546" t="s">
        <v>3485</v>
      </c>
      <c r="Q2546" s="3">
        <f>Table1[[#This Row],[Capacity (MW)]]*0.395*8760*10^-6</f>
        <v>0.259515</v>
      </c>
      <c r="R2546" s="3" cm="1">
        <f t="array" ref="R2546">AVERAGE(VLOOKUP(_xlfn.TEXTSPLIT(Table1[[#This Row],[Fuel (no space after comma)]], ","), FuelList_Final_EF!$A$2:$B$65, 2, FALSE))</f>
        <v>53.06</v>
      </c>
      <c r="S2546" s="3">
        <f>Table1[[#This Row],[Generation (TWh)]]*10^9*VLOOKUP(Table1[[#This Row],[Turbine/Engine Technology]],Technology_HR!$A$2:$B$11,2,FALSE)*10^-6</f>
        <v>1959078.7349999999</v>
      </c>
      <c r="T2546" s="5">
        <f>Table1[[#This Row],[Fuel Consumption (mmBtu)]]*Table1[[#This Row],[Emission Factor (kg CO2/ mmBtu)]]*10^3</f>
        <v>103948717679.09999</v>
      </c>
      <c r="U2546" s="3">
        <f>Table1[[#This Row],[Emissions (g CO2)]]/(Table1[[#This Row],[Generation (TWh)]]*10^9)</f>
        <v>400.54993999999999</v>
      </c>
    </row>
    <row r="2547" spans="1:21" x14ac:dyDescent="0.35">
      <c r="A2547" t="s">
        <v>784</v>
      </c>
      <c r="B2547" t="s">
        <v>3274</v>
      </c>
      <c r="C2547" t="str">
        <f>SUBSTITUTE(Table1[[#This Row],[Fuel]],", ",",")</f>
        <v>industrial by-product: blast furnace gas</v>
      </c>
      <c r="D2547" t="s">
        <v>3274</v>
      </c>
      <c r="H2547" t="s">
        <v>3440</v>
      </c>
      <c r="I2547">
        <v>150</v>
      </c>
      <c r="J2547" t="s">
        <v>3446</v>
      </c>
      <c r="K2547" t="s">
        <v>29</v>
      </c>
      <c r="L2547" t="s">
        <v>29</v>
      </c>
      <c r="M2547" t="s">
        <v>29</v>
      </c>
      <c r="N2547">
        <v>40.62501933998648</v>
      </c>
      <c r="O2547">
        <v>122.3757873746421</v>
      </c>
      <c r="P2547" t="s">
        <v>3485</v>
      </c>
      <c r="Q2547" s="3">
        <f>Table1[[#This Row],[Capacity (MW)]]*0.395*8760*10^-6</f>
        <v>0.51902999999999999</v>
      </c>
      <c r="R2547" s="3" cm="1">
        <f t="array" ref="R2547">AVERAGE(VLOOKUP(_xlfn.TEXTSPLIT(Table1[[#This Row],[Fuel (no space after comma)]], ","), FuelList_Final_EF!$A$2:$B$65, 2, FALSE))</f>
        <v>274.32</v>
      </c>
      <c r="S2547" s="3">
        <f>Table1[[#This Row],[Generation (TWh)]]*10^9*VLOOKUP(Table1[[#This Row],[Turbine/Engine Technology]],Technology_HR!$A$2:$B$11,2,FALSE)*10^-6</f>
        <v>5338223.55</v>
      </c>
      <c r="T2547" s="5">
        <f>Table1[[#This Row],[Fuel Consumption (mmBtu)]]*Table1[[#This Row],[Emission Factor (kg CO2/ mmBtu)]]*10^3</f>
        <v>1464381484235.9998</v>
      </c>
      <c r="U2547" s="3">
        <f>Table1[[#This Row],[Emissions (g CO2)]]/(Table1[[#This Row],[Generation (TWh)]]*10^9)</f>
        <v>2821.3811999999994</v>
      </c>
    </row>
    <row r="2548" spans="1:21" x14ac:dyDescent="0.35">
      <c r="A2548" t="s">
        <v>784</v>
      </c>
      <c r="B2548" t="s">
        <v>3274</v>
      </c>
      <c r="C2548" t="str">
        <f>SUBSTITUTE(Table1[[#This Row],[Fuel]],", ",",")</f>
        <v>industrial by-product: blast furnace gas</v>
      </c>
      <c r="D2548" t="s">
        <v>3274</v>
      </c>
      <c r="H2548" t="s">
        <v>3440</v>
      </c>
      <c r="I2548">
        <v>100</v>
      </c>
      <c r="J2548" t="s">
        <v>3451</v>
      </c>
      <c r="K2548" t="s">
        <v>29</v>
      </c>
      <c r="L2548" t="s">
        <v>29</v>
      </c>
      <c r="M2548" t="s">
        <v>29</v>
      </c>
      <c r="N2548">
        <v>40.62501933998648</v>
      </c>
      <c r="O2548">
        <v>122.3757873746421</v>
      </c>
      <c r="P2548" t="s">
        <v>3485</v>
      </c>
      <c r="Q2548" s="3">
        <f>Table1[[#This Row],[Capacity (MW)]]*0.395*8760*10^-6</f>
        <v>0.34601999999999999</v>
      </c>
      <c r="R2548" s="3" cm="1">
        <f t="array" ref="R2548">AVERAGE(VLOOKUP(_xlfn.TEXTSPLIT(Table1[[#This Row],[Fuel (no space after comma)]], ","), FuelList_Final_EF!$A$2:$B$65, 2, FALSE))</f>
        <v>274.32</v>
      </c>
      <c r="S2548" s="3">
        <f>Table1[[#This Row],[Generation (TWh)]]*10^9*VLOOKUP(Table1[[#This Row],[Turbine/Engine Technology]],Technology_HR!$A$2:$B$11,2,FALSE)*10^-6</f>
        <v>3558815.6999999997</v>
      </c>
      <c r="T2548" s="5">
        <f>Table1[[#This Row],[Fuel Consumption (mmBtu)]]*Table1[[#This Row],[Emission Factor (kg CO2/ mmBtu)]]*10^3</f>
        <v>976254322823.99988</v>
      </c>
      <c r="U2548" s="3">
        <f>Table1[[#This Row],[Emissions (g CO2)]]/(Table1[[#This Row],[Generation (TWh)]]*10^9)</f>
        <v>2821.3811999999998</v>
      </c>
    </row>
    <row r="2549" spans="1:21" x14ac:dyDescent="0.35">
      <c r="A2549" t="s">
        <v>552</v>
      </c>
      <c r="B2549" t="s">
        <v>3239</v>
      </c>
      <c r="C2549" t="str">
        <f>SUBSTITUTE(Table1[[#This Row],[Fuel]],", ",",")</f>
        <v>fossil gas: natural gas</v>
      </c>
      <c r="D2549" t="s">
        <v>3239</v>
      </c>
      <c r="H2549" t="s">
        <v>3438</v>
      </c>
      <c r="I2549">
        <v>420</v>
      </c>
      <c r="J2549" t="s">
        <v>3446</v>
      </c>
      <c r="K2549">
        <v>2015</v>
      </c>
      <c r="L2549" t="s">
        <v>29</v>
      </c>
      <c r="M2549" t="s">
        <v>29</v>
      </c>
      <c r="N2549">
        <v>31.396011000000001</v>
      </c>
      <c r="O2549">
        <v>119.82837000000001</v>
      </c>
      <c r="P2549" t="s">
        <v>3485</v>
      </c>
      <c r="Q2549" s="3">
        <f>Table1[[#This Row],[Capacity (MW)]]*0.395*8760*10^-6</f>
        <v>1.453284</v>
      </c>
      <c r="R2549" s="3" cm="1">
        <f t="array" ref="R2549">AVERAGE(VLOOKUP(_xlfn.TEXTSPLIT(Table1[[#This Row],[Fuel (no space after comma)]], ","), FuelList_Final_EF!$A$2:$B$65, 2, FALSE))</f>
        <v>53.06</v>
      </c>
      <c r="S2549" s="3">
        <f>Table1[[#This Row],[Generation (TWh)]]*10^9*VLOOKUP(Table1[[#This Row],[Turbine/Engine Technology]],Technology_HR!$A$2:$B$11,2,FALSE)*10^-6</f>
        <v>10970840.915999999</v>
      </c>
      <c r="T2549" s="5">
        <f>Table1[[#This Row],[Fuel Consumption (mmBtu)]]*Table1[[#This Row],[Emission Factor (kg CO2/ mmBtu)]]*10^3</f>
        <v>582112819002.95996</v>
      </c>
      <c r="U2549" s="3">
        <f>Table1[[#This Row],[Emissions (g CO2)]]/(Table1[[#This Row],[Generation (TWh)]]*10^9)</f>
        <v>400.54993999999999</v>
      </c>
    </row>
    <row r="2550" spans="1:21" x14ac:dyDescent="0.35">
      <c r="A2550" t="s">
        <v>552</v>
      </c>
      <c r="B2550" t="s">
        <v>3239</v>
      </c>
      <c r="C2550" t="str">
        <f>SUBSTITUTE(Table1[[#This Row],[Fuel]],", ",",")</f>
        <v>fossil gas: natural gas</v>
      </c>
      <c r="D2550" t="s">
        <v>3239</v>
      </c>
      <c r="H2550" t="s">
        <v>3438</v>
      </c>
      <c r="I2550">
        <v>420</v>
      </c>
      <c r="J2550" t="s">
        <v>3446</v>
      </c>
      <c r="K2550">
        <v>2015</v>
      </c>
      <c r="L2550" t="s">
        <v>29</v>
      </c>
      <c r="M2550" t="s">
        <v>29</v>
      </c>
      <c r="N2550">
        <v>31.396011000000001</v>
      </c>
      <c r="O2550">
        <v>119.82837000000001</v>
      </c>
      <c r="P2550" t="s">
        <v>3485</v>
      </c>
      <c r="Q2550" s="3">
        <f>Table1[[#This Row],[Capacity (MW)]]*0.395*8760*10^-6</f>
        <v>1.453284</v>
      </c>
      <c r="R2550" s="3" cm="1">
        <f t="array" ref="R2550">AVERAGE(VLOOKUP(_xlfn.TEXTSPLIT(Table1[[#This Row],[Fuel (no space after comma)]], ","), FuelList_Final_EF!$A$2:$B$65, 2, FALSE))</f>
        <v>53.06</v>
      </c>
      <c r="S2550" s="3">
        <f>Table1[[#This Row],[Generation (TWh)]]*10^9*VLOOKUP(Table1[[#This Row],[Turbine/Engine Technology]],Technology_HR!$A$2:$B$11,2,FALSE)*10^-6</f>
        <v>10970840.915999999</v>
      </c>
      <c r="T2550" s="5">
        <f>Table1[[#This Row],[Fuel Consumption (mmBtu)]]*Table1[[#This Row],[Emission Factor (kg CO2/ mmBtu)]]*10^3</f>
        <v>582112819002.95996</v>
      </c>
      <c r="U2550" s="3">
        <f>Table1[[#This Row],[Emissions (g CO2)]]/(Table1[[#This Row],[Generation (TWh)]]*10^9)</f>
        <v>400.54993999999999</v>
      </c>
    </row>
    <row r="2551" spans="1:21" x14ac:dyDescent="0.35">
      <c r="A2551" t="s">
        <v>785</v>
      </c>
      <c r="B2551" t="s">
        <v>3239</v>
      </c>
      <c r="C2551" t="str">
        <f>SUBSTITUTE(Table1[[#This Row],[Fuel]],", ",",")</f>
        <v>fossil gas: natural gas</v>
      </c>
      <c r="D2551" t="s">
        <v>3239</v>
      </c>
      <c r="H2551" t="s">
        <v>3438</v>
      </c>
      <c r="I2551">
        <v>490</v>
      </c>
      <c r="J2551" t="s">
        <v>3446</v>
      </c>
      <c r="K2551">
        <v>2023</v>
      </c>
      <c r="L2551" t="s">
        <v>29</v>
      </c>
      <c r="M2551" t="s">
        <v>29</v>
      </c>
      <c r="N2551">
        <v>29.366667</v>
      </c>
      <c r="O2551">
        <v>105.9</v>
      </c>
      <c r="P2551" t="s">
        <v>3485</v>
      </c>
      <c r="Q2551" s="3">
        <f>Table1[[#This Row],[Capacity (MW)]]*0.395*8760*10^-6</f>
        <v>1.6954979999999999</v>
      </c>
      <c r="R2551" s="3" cm="1">
        <f t="array" ref="R2551">AVERAGE(VLOOKUP(_xlfn.TEXTSPLIT(Table1[[#This Row],[Fuel (no space after comma)]], ","), FuelList_Final_EF!$A$2:$B$65, 2, FALSE))</f>
        <v>53.06</v>
      </c>
      <c r="S2551" s="3">
        <f>Table1[[#This Row],[Generation (TWh)]]*10^9*VLOOKUP(Table1[[#This Row],[Turbine/Engine Technology]],Technology_HR!$A$2:$B$11,2,FALSE)*10^-6</f>
        <v>12799314.401999999</v>
      </c>
      <c r="T2551" s="5">
        <f>Table1[[#This Row],[Fuel Consumption (mmBtu)]]*Table1[[#This Row],[Emission Factor (kg CO2/ mmBtu)]]*10^3</f>
        <v>679131622170.12</v>
      </c>
      <c r="U2551" s="3">
        <f>Table1[[#This Row],[Emissions (g CO2)]]/(Table1[[#This Row],[Generation (TWh)]]*10^9)</f>
        <v>400.54993999999999</v>
      </c>
    </row>
    <row r="2552" spans="1:21" x14ac:dyDescent="0.35">
      <c r="A2552" t="s">
        <v>785</v>
      </c>
      <c r="B2552" t="s">
        <v>3239</v>
      </c>
      <c r="C2552" t="str">
        <f>SUBSTITUTE(Table1[[#This Row],[Fuel]],", ",",")</f>
        <v>fossil gas: natural gas</v>
      </c>
      <c r="D2552" t="s">
        <v>3239</v>
      </c>
      <c r="H2552" t="s">
        <v>3438</v>
      </c>
      <c r="I2552">
        <v>490</v>
      </c>
      <c r="J2552" t="s">
        <v>3446</v>
      </c>
      <c r="K2552">
        <v>2023</v>
      </c>
      <c r="L2552" t="s">
        <v>29</v>
      </c>
      <c r="M2552" t="s">
        <v>29</v>
      </c>
      <c r="N2552">
        <v>29.366667</v>
      </c>
      <c r="O2552">
        <v>105.9</v>
      </c>
      <c r="P2552" t="s">
        <v>3485</v>
      </c>
      <c r="Q2552" s="3">
        <f>Table1[[#This Row],[Capacity (MW)]]*0.395*8760*10^-6</f>
        <v>1.6954979999999999</v>
      </c>
      <c r="R2552" s="3" cm="1">
        <f t="array" ref="R2552">AVERAGE(VLOOKUP(_xlfn.TEXTSPLIT(Table1[[#This Row],[Fuel (no space after comma)]], ","), FuelList_Final_EF!$A$2:$B$65, 2, FALSE))</f>
        <v>53.06</v>
      </c>
      <c r="S2552" s="3">
        <f>Table1[[#This Row],[Generation (TWh)]]*10^9*VLOOKUP(Table1[[#This Row],[Turbine/Engine Technology]],Technology_HR!$A$2:$B$11,2,FALSE)*10^-6</f>
        <v>12799314.401999999</v>
      </c>
      <c r="T2552" s="5">
        <f>Table1[[#This Row],[Fuel Consumption (mmBtu)]]*Table1[[#This Row],[Emission Factor (kg CO2/ mmBtu)]]*10^3</f>
        <v>679131622170.12</v>
      </c>
      <c r="U2552" s="3">
        <f>Table1[[#This Row],[Emissions (g CO2)]]/(Table1[[#This Row],[Generation (TWh)]]*10^9)</f>
        <v>400.54993999999999</v>
      </c>
    </row>
    <row r="2553" spans="1:21" x14ac:dyDescent="0.35">
      <c r="A2553" t="s">
        <v>786</v>
      </c>
      <c r="B2553" t="s">
        <v>3239</v>
      </c>
      <c r="C2553" t="str">
        <f>SUBSTITUTE(Table1[[#This Row],[Fuel]],", ",",")</f>
        <v>fossil gas: natural gas</v>
      </c>
      <c r="D2553" t="s">
        <v>3239</v>
      </c>
      <c r="H2553" t="s">
        <v>3438</v>
      </c>
      <c r="I2553">
        <v>460</v>
      </c>
      <c r="J2553" t="s">
        <v>3446</v>
      </c>
      <c r="K2553">
        <v>2023</v>
      </c>
      <c r="L2553" t="s">
        <v>29</v>
      </c>
      <c r="M2553" t="s">
        <v>29</v>
      </c>
      <c r="N2553">
        <v>23.180543</v>
      </c>
      <c r="O2553">
        <v>112.728855</v>
      </c>
      <c r="P2553" t="s">
        <v>3485</v>
      </c>
      <c r="Q2553" s="3">
        <f>Table1[[#This Row],[Capacity (MW)]]*0.395*8760*10^-6</f>
        <v>1.5916920000000001</v>
      </c>
      <c r="R2553" s="3" cm="1">
        <f t="array" ref="R2553">AVERAGE(VLOOKUP(_xlfn.TEXTSPLIT(Table1[[#This Row],[Fuel (no space after comma)]], ","), FuelList_Final_EF!$A$2:$B$65, 2, FALSE))</f>
        <v>53.06</v>
      </c>
      <c r="S2553" s="3">
        <f>Table1[[#This Row],[Generation (TWh)]]*10^9*VLOOKUP(Table1[[#This Row],[Turbine/Engine Technology]],Technology_HR!$A$2:$B$11,2,FALSE)*10^-6</f>
        <v>12015682.908</v>
      </c>
      <c r="T2553" s="5">
        <f>Table1[[#This Row],[Fuel Consumption (mmBtu)]]*Table1[[#This Row],[Emission Factor (kg CO2/ mmBtu)]]*10^3</f>
        <v>637552135098.47998</v>
      </c>
      <c r="U2553" s="3">
        <f>Table1[[#This Row],[Emissions (g CO2)]]/(Table1[[#This Row],[Generation (TWh)]]*10^9)</f>
        <v>400.54993999999999</v>
      </c>
    </row>
    <row r="2554" spans="1:21" x14ac:dyDescent="0.35">
      <c r="A2554" t="s">
        <v>786</v>
      </c>
      <c r="B2554" t="s">
        <v>3239</v>
      </c>
      <c r="C2554" t="str">
        <f>SUBSTITUTE(Table1[[#This Row],[Fuel]],", ",",")</f>
        <v>fossil gas: natural gas</v>
      </c>
      <c r="D2554" t="s">
        <v>3239</v>
      </c>
      <c r="H2554" t="s">
        <v>3438</v>
      </c>
      <c r="I2554">
        <v>460</v>
      </c>
      <c r="J2554" t="s">
        <v>3446</v>
      </c>
      <c r="K2554">
        <v>2023</v>
      </c>
      <c r="L2554" t="s">
        <v>29</v>
      </c>
      <c r="M2554" t="s">
        <v>29</v>
      </c>
      <c r="N2554">
        <v>23.180543</v>
      </c>
      <c r="O2554">
        <v>112.728855</v>
      </c>
      <c r="P2554" t="s">
        <v>3485</v>
      </c>
      <c r="Q2554" s="3">
        <f>Table1[[#This Row],[Capacity (MW)]]*0.395*8760*10^-6</f>
        <v>1.5916920000000001</v>
      </c>
      <c r="R2554" s="3" cm="1">
        <f t="array" ref="R2554">AVERAGE(VLOOKUP(_xlfn.TEXTSPLIT(Table1[[#This Row],[Fuel (no space after comma)]], ","), FuelList_Final_EF!$A$2:$B$65, 2, FALSE))</f>
        <v>53.06</v>
      </c>
      <c r="S2554" s="3">
        <f>Table1[[#This Row],[Generation (TWh)]]*10^9*VLOOKUP(Table1[[#This Row],[Turbine/Engine Technology]],Technology_HR!$A$2:$B$11,2,FALSE)*10^-6</f>
        <v>12015682.908</v>
      </c>
      <c r="T2554" s="5">
        <f>Table1[[#This Row],[Fuel Consumption (mmBtu)]]*Table1[[#This Row],[Emission Factor (kg CO2/ mmBtu)]]*10^3</f>
        <v>637552135098.47998</v>
      </c>
      <c r="U2554" s="3">
        <f>Table1[[#This Row],[Emissions (g CO2)]]/(Table1[[#This Row],[Generation (TWh)]]*10^9)</f>
        <v>400.54993999999999</v>
      </c>
    </row>
    <row r="2555" spans="1:21" x14ac:dyDescent="0.35">
      <c r="A2555" t="s">
        <v>787</v>
      </c>
      <c r="B2555" t="s">
        <v>3239</v>
      </c>
      <c r="C2555" t="str">
        <f>SUBSTITUTE(Table1[[#This Row],[Fuel]],", ",",")</f>
        <v>fossil gas: natural gas</v>
      </c>
      <c r="D2555" t="s">
        <v>3239</v>
      </c>
      <c r="H2555" t="s">
        <v>3438</v>
      </c>
      <c r="I2555">
        <v>460</v>
      </c>
      <c r="J2555" t="s">
        <v>3446</v>
      </c>
      <c r="K2555">
        <v>2022</v>
      </c>
      <c r="L2555" t="s">
        <v>29</v>
      </c>
      <c r="M2555" t="s">
        <v>29</v>
      </c>
      <c r="N2555">
        <v>23.362915000000001</v>
      </c>
      <c r="O2555">
        <v>113.093</v>
      </c>
      <c r="P2555" t="s">
        <v>3485</v>
      </c>
      <c r="Q2555" s="3">
        <f>Table1[[#This Row],[Capacity (MW)]]*0.395*8760*10^-6</f>
        <v>1.5916920000000001</v>
      </c>
      <c r="R2555" s="3" cm="1">
        <f t="array" ref="R2555">AVERAGE(VLOOKUP(_xlfn.TEXTSPLIT(Table1[[#This Row],[Fuel (no space after comma)]], ","), FuelList_Final_EF!$A$2:$B$65, 2, FALSE))</f>
        <v>53.06</v>
      </c>
      <c r="S2555" s="3">
        <f>Table1[[#This Row],[Generation (TWh)]]*10^9*VLOOKUP(Table1[[#This Row],[Turbine/Engine Technology]],Technology_HR!$A$2:$B$11,2,FALSE)*10^-6</f>
        <v>12015682.908</v>
      </c>
      <c r="T2555" s="5">
        <f>Table1[[#This Row],[Fuel Consumption (mmBtu)]]*Table1[[#This Row],[Emission Factor (kg CO2/ mmBtu)]]*10^3</f>
        <v>637552135098.47998</v>
      </c>
      <c r="U2555" s="3">
        <f>Table1[[#This Row],[Emissions (g CO2)]]/(Table1[[#This Row],[Generation (TWh)]]*10^9)</f>
        <v>400.54993999999999</v>
      </c>
    </row>
    <row r="2556" spans="1:21" x14ac:dyDescent="0.35">
      <c r="A2556" t="s">
        <v>787</v>
      </c>
      <c r="B2556" t="s">
        <v>3239</v>
      </c>
      <c r="C2556" t="str">
        <f>SUBSTITUTE(Table1[[#This Row],[Fuel]],", ",",")</f>
        <v>fossil gas: natural gas</v>
      </c>
      <c r="D2556" t="s">
        <v>3239</v>
      </c>
      <c r="H2556" t="s">
        <v>3438</v>
      </c>
      <c r="I2556">
        <v>460</v>
      </c>
      <c r="J2556" t="s">
        <v>3446</v>
      </c>
      <c r="K2556">
        <v>2022</v>
      </c>
      <c r="L2556" t="s">
        <v>29</v>
      </c>
      <c r="M2556" t="s">
        <v>29</v>
      </c>
      <c r="N2556">
        <v>23.362915000000001</v>
      </c>
      <c r="O2556">
        <v>113.093</v>
      </c>
      <c r="P2556" t="s">
        <v>3485</v>
      </c>
      <c r="Q2556" s="3">
        <f>Table1[[#This Row],[Capacity (MW)]]*0.395*8760*10^-6</f>
        <v>1.5916920000000001</v>
      </c>
      <c r="R2556" s="3" cm="1">
        <f t="array" ref="R2556">AVERAGE(VLOOKUP(_xlfn.TEXTSPLIT(Table1[[#This Row],[Fuel (no space after comma)]], ","), FuelList_Final_EF!$A$2:$B$65, 2, FALSE))</f>
        <v>53.06</v>
      </c>
      <c r="S2556" s="3">
        <f>Table1[[#This Row],[Generation (TWh)]]*10^9*VLOOKUP(Table1[[#This Row],[Turbine/Engine Technology]],Technology_HR!$A$2:$B$11,2,FALSE)*10^-6</f>
        <v>12015682.908</v>
      </c>
      <c r="T2556" s="5">
        <f>Table1[[#This Row],[Fuel Consumption (mmBtu)]]*Table1[[#This Row],[Emission Factor (kg CO2/ mmBtu)]]*10^3</f>
        <v>637552135098.47998</v>
      </c>
      <c r="U2556" s="3">
        <f>Table1[[#This Row],[Emissions (g CO2)]]/(Table1[[#This Row],[Generation (TWh)]]*10^9)</f>
        <v>400.54993999999999</v>
      </c>
    </row>
    <row r="2557" spans="1:21" x14ac:dyDescent="0.35">
      <c r="A2557" t="s">
        <v>787</v>
      </c>
      <c r="B2557" t="s">
        <v>3239</v>
      </c>
      <c r="C2557" t="str">
        <f>SUBSTITUTE(Table1[[#This Row],[Fuel]],", ",",")</f>
        <v>fossil gas: natural gas</v>
      </c>
      <c r="D2557" t="s">
        <v>3239</v>
      </c>
      <c r="H2557" t="s">
        <v>59</v>
      </c>
      <c r="I2557">
        <v>400</v>
      </c>
      <c r="J2557" t="s">
        <v>3450</v>
      </c>
      <c r="K2557" t="s">
        <v>29</v>
      </c>
      <c r="L2557" t="s">
        <v>29</v>
      </c>
      <c r="M2557" t="s">
        <v>29</v>
      </c>
      <c r="N2557">
        <v>23.362915000000001</v>
      </c>
      <c r="O2557">
        <v>113.093</v>
      </c>
      <c r="P2557" t="s">
        <v>3485</v>
      </c>
      <c r="Q2557" s="3">
        <f>Table1[[#This Row],[Capacity (MW)]]*0.395*8760*10^-6</f>
        <v>1.38408</v>
      </c>
      <c r="R2557" s="3" cm="1">
        <f t="array" ref="R2557">AVERAGE(VLOOKUP(_xlfn.TEXTSPLIT(Table1[[#This Row],[Fuel (no space after comma)]], ","), FuelList_Final_EF!$A$2:$B$65, 2, FALSE))</f>
        <v>53.06</v>
      </c>
      <c r="S2557" s="3">
        <f>Table1[[#This Row],[Generation (TWh)]]*10^9*VLOOKUP(Table1[[#This Row],[Turbine/Engine Technology]],Technology_HR!$A$2:$B$11,2,FALSE)*10^-6</f>
        <v>11481635.639999999</v>
      </c>
      <c r="T2557" s="5">
        <f>Table1[[#This Row],[Fuel Consumption (mmBtu)]]*Table1[[#This Row],[Emission Factor (kg CO2/ mmBtu)]]*10^3</f>
        <v>609215587058.3999</v>
      </c>
      <c r="U2557" s="3">
        <f>Table1[[#This Row],[Emissions (g CO2)]]/(Table1[[#This Row],[Generation (TWh)]]*10^9)</f>
        <v>440.15922999999992</v>
      </c>
    </row>
    <row r="2558" spans="1:21" x14ac:dyDescent="0.35">
      <c r="A2558" t="s">
        <v>787</v>
      </c>
      <c r="B2558" t="s">
        <v>3239</v>
      </c>
      <c r="C2558" t="str">
        <f>SUBSTITUTE(Table1[[#This Row],[Fuel]],", ",",")</f>
        <v>fossil gas: natural gas</v>
      </c>
      <c r="D2558" t="s">
        <v>3239</v>
      </c>
      <c r="H2558" t="s">
        <v>59</v>
      </c>
      <c r="I2558">
        <v>400</v>
      </c>
      <c r="J2558" t="s">
        <v>3450</v>
      </c>
      <c r="K2558" t="s">
        <v>29</v>
      </c>
      <c r="L2558" t="s">
        <v>29</v>
      </c>
      <c r="M2558" t="s">
        <v>29</v>
      </c>
      <c r="N2558">
        <v>23.362915000000001</v>
      </c>
      <c r="O2558">
        <v>113.093</v>
      </c>
      <c r="P2558" t="s">
        <v>3485</v>
      </c>
      <c r="Q2558" s="3">
        <f>Table1[[#This Row],[Capacity (MW)]]*0.395*8760*10^-6</f>
        <v>1.38408</v>
      </c>
      <c r="R2558" s="3" cm="1">
        <f t="array" ref="R2558">AVERAGE(VLOOKUP(_xlfn.TEXTSPLIT(Table1[[#This Row],[Fuel (no space after comma)]], ","), FuelList_Final_EF!$A$2:$B$65, 2, FALSE))</f>
        <v>53.06</v>
      </c>
      <c r="S2558" s="3">
        <f>Table1[[#This Row],[Generation (TWh)]]*10^9*VLOOKUP(Table1[[#This Row],[Turbine/Engine Technology]],Technology_HR!$A$2:$B$11,2,FALSE)*10^-6</f>
        <v>11481635.639999999</v>
      </c>
      <c r="T2558" s="5">
        <f>Table1[[#This Row],[Fuel Consumption (mmBtu)]]*Table1[[#This Row],[Emission Factor (kg CO2/ mmBtu)]]*10^3</f>
        <v>609215587058.3999</v>
      </c>
      <c r="U2558" s="3">
        <f>Table1[[#This Row],[Emissions (g CO2)]]/(Table1[[#This Row],[Generation (TWh)]]*10^9)</f>
        <v>440.15922999999992</v>
      </c>
    </row>
    <row r="2559" spans="1:21" x14ac:dyDescent="0.35">
      <c r="A2559" t="s">
        <v>788</v>
      </c>
      <c r="B2559" t="s">
        <v>3242</v>
      </c>
      <c r="C2559" t="str">
        <f>SUBSTITUTE(Table1[[#This Row],[Fuel]],", ",",")</f>
        <v>fossil gas: lng</v>
      </c>
      <c r="D2559" t="s">
        <v>3242</v>
      </c>
      <c r="H2559" t="s">
        <v>3438</v>
      </c>
      <c r="I2559">
        <v>390</v>
      </c>
      <c r="J2559" t="s">
        <v>3446</v>
      </c>
      <c r="K2559">
        <v>2007</v>
      </c>
      <c r="L2559" t="s">
        <v>29</v>
      </c>
      <c r="M2559" t="s">
        <v>29</v>
      </c>
      <c r="N2559">
        <v>22.759326999999999</v>
      </c>
      <c r="O2559">
        <v>114.613691</v>
      </c>
      <c r="P2559" t="s">
        <v>3485</v>
      </c>
      <c r="Q2559" s="3">
        <f>Table1[[#This Row],[Capacity (MW)]]*0.395*8760*10^-6</f>
        <v>1.349478</v>
      </c>
      <c r="R2559" s="3" cm="1">
        <f t="array" ref="R2559">AVERAGE(VLOOKUP(_xlfn.TEXTSPLIT(Table1[[#This Row],[Fuel (no space after comma)]], ","), FuelList_Final_EF!$A$2:$B$65, 2, FALSE))</f>
        <v>67.685819715340017</v>
      </c>
      <c r="S2559" s="3">
        <f>Table1[[#This Row],[Generation (TWh)]]*10^9*VLOOKUP(Table1[[#This Row],[Turbine/Engine Technology]],Technology_HR!$A$2:$B$11,2,FALSE)*10^-6</f>
        <v>10187209.422</v>
      </c>
      <c r="T2559" s="5">
        <f>Table1[[#This Row],[Fuel Consumption (mmBtu)]]*Table1[[#This Row],[Emission Factor (kg CO2/ mmBtu)]]*10^3</f>
        <v>689529620339.90515</v>
      </c>
      <c r="U2559" s="3">
        <f>Table1[[#This Row],[Emissions (g CO2)]]/(Table1[[#This Row],[Generation (TWh)]]*10^9)</f>
        <v>510.96025303110179</v>
      </c>
    </row>
    <row r="2560" spans="1:21" x14ac:dyDescent="0.35">
      <c r="A2560" t="s">
        <v>788</v>
      </c>
      <c r="B2560" t="s">
        <v>3242</v>
      </c>
      <c r="C2560" t="str">
        <f>SUBSTITUTE(Table1[[#This Row],[Fuel]],", ",",")</f>
        <v>fossil gas: lng</v>
      </c>
      <c r="D2560" t="s">
        <v>3242</v>
      </c>
      <c r="H2560" t="s">
        <v>3438</v>
      </c>
      <c r="I2560">
        <v>390</v>
      </c>
      <c r="J2560" t="s">
        <v>3446</v>
      </c>
      <c r="K2560">
        <v>2007</v>
      </c>
      <c r="L2560" t="s">
        <v>29</v>
      </c>
      <c r="M2560" t="s">
        <v>29</v>
      </c>
      <c r="N2560">
        <v>22.759326999999999</v>
      </c>
      <c r="O2560">
        <v>114.613691</v>
      </c>
      <c r="P2560" t="s">
        <v>3485</v>
      </c>
      <c r="Q2560" s="3">
        <f>Table1[[#This Row],[Capacity (MW)]]*0.395*8760*10^-6</f>
        <v>1.349478</v>
      </c>
      <c r="R2560" s="3" cm="1">
        <f t="array" ref="R2560">AVERAGE(VLOOKUP(_xlfn.TEXTSPLIT(Table1[[#This Row],[Fuel (no space after comma)]], ","), FuelList_Final_EF!$A$2:$B$65, 2, FALSE))</f>
        <v>67.685819715340017</v>
      </c>
      <c r="S2560" s="3">
        <f>Table1[[#This Row],[Generation (TWh)]]*10^9*VLOOKUP(Table1[[#This Row],[Turbine/Engine Technology]],Technology_HR!$A$2:$B$11,2,FALSE)*10^-6</f>
        <v>10187209.422</v>
      </c>
      <c r="T2560" s="5">
        <f>Table1[[#This Row],[Fuel Consumption (mmBtu)]]*Table1[[#This Row],[Emission Factor (kg CO2/ mmBtu)]]*10^3</f>
        <v>689529620339.90515</v>
      </c>
      <c r="U2560" s="3">
        <f>Table1[[#This Row],[Emissions (g CO2)]]/(Table1[[#This Row],[Generation (TWh)]]*10^9)</f>
        <v>510.96025303110179</v>
      </c>
    </row>
    <row r="2561" spans="1:21" x14ac:dyDescent="0.35">
      <c r="A2561" t="s">
        <v>788</v>
      </c>
      <c r="B2561" t="s">
        <v>3242</v>
      </c>
      <c r="C2561" t="str">
        <f>SUBSTITUTE(Table1[[#This Row],[Fuel]],", ",",")</f>
        <v>fossil gas: lng</v>
      </c>
      <c r="D2561" t="s">
        <v>3242</v>
      </c>
      <c r="H2561" t="s">
        <v>3438</v>
      </c>
      <c r="I2561">
        <v>390</v>
      </c>
      <c r="J2561" t="s">
        <v>3446</v>
      </c>
      <c r="K2561">
        <v>2007</v>
      </c>
      <c r="L2561" t="s">
        <v>29</v>
      </c>
      <c r="M2561" t="s">
        <v>29</v>
      </c>
      <c r="N2561">
        <v>22.759326999999999</v>
      </c>
      <c r="O2561">
        <v>114.613691</v>
      </c>
      <c r="P2561" t="s">
        <v>3485</v>
      </c>
      <c r="Q2561" s="3">
        <f>Table1[[#This Row],[Capacity (MW)]]*0.395*8760*10^-6</f>
        <v>1.349478</v>
      </c>
      <c r="R2561" s="3" cm="1">
        <f t="array" ref="R2561">AVERAGE(VLOOKUP(_xlfn.TEXTSPLIT(Table1[[#This Row],[Fuel (no space after comma)]], ","), FuelList_Final_EF!$A$2:$B$65, 2, FALSE))</f>
        <v>67.685819715340017</v>
      </c>
      <c r="S2561" s="3">
        <f>Table1[[#This Row],[Generation (TWh)]]*10^9*VLOOKUP(Table1[[#This Row],[Turbine/Engine Technology]],Technology_HR!$A$2:$B$11,2,FALSE)*10^-6</f>
        <v>10187209.422</v>
      </c>
      <c r="T2561" s="5">
        <f>Table1[[#This Row],[Fuel Consumption (mmBtu)]]*Table1[[#This Row],[Emission Factor (kg CO2/ mmBtu)]]*10^3</f>
        <v>689529620339.90515</v>
      </c>
      <c r="U2561" s="3">
        <f>Table1[[#This Row],[Emissions (g CO2)]]/(Table1[[#This Row],[Generation (TWh)]]*10^9)</f>
        <v>510.96025303110179</v>
      </c>
    </row>
    <row r="2562" spans="1:21" x14ac:dyDescent="0.35">
      <c r="A2562" t="s">
        <v>788</v>
      </c>
      <c r="B2562" t="s">
        <v>3242</v>
      </c>
      <c r="C2562" t="str">
        <f>SUBSTITUTE(Table1[[#This Row],[Fuel]],", ",",")</f>
        <v>fossil gas: lng</v>
      </c>
      <c r="D2562" t="s">
        <v>3242</v>
      </c>
      <c r="H2562" t="s">
        <v>3438</v>
      </c>
      <c r="I2562">
        <v>460</v>
      </c>
      <c r="J2562" t="s">
        <v>3446</v>
      </c>
      <c r="K2562">
        <v>2019</v>
      </c>
      <c r="L2562" t="s">
        <v>29</v>
      </c>
      <c r="M2562" t="s">
        <v>29</v>
      </c>
      <c r="N2562">
        <v>22.759326999999999</v>
      </c>
      <c r="O2562">
        <v>114.613691</v>
      </c>
      <c r="P2562" t="s">
        <v>3485</v>
      </c>
      <c r="Q2562" s="3">
        <f>Table1[[#This Row],[Capacity (MW)]]*0.395*8760*10^-6</f>
        <v>1.5916920000000001</v>
      </c>
      <c r="R2562" s="3" cm="1">
        <f t="array" ref="R2562">AVERAGE(VLOOKUP(_xlfn.TEXTSPLIT(Table1[[#This Row],[Fuel (no space after comma)]], ","), FuelList_Final_EF!$A$2:$B$65, 2, FALSE))</f>
        <v>67.685819715340017</v>
      </c>
      <c r="S2562" s="3">
        <f>Table1[[#This Row],[Generation (TWh)]]*10^9*VLOOKUP(Table1[[#This Row],[Turbine/Engine Technology]],Technology_HR!$A$2:$B$11,2,FALSE)*10^-6</f>
        <v>12015682.908</v>
      </c>
      <c r="T2562" s="5">
        <f>Table1[[#This Row],[Fuel Consumption (mmBtu)]]*Table1[[#This Row],[Emission Factor (kg CO2/ mmBtu)]]*10^3</f>
        <v>813291347067.58044</v>
      </c>
      <c r="U2562" s="3">
        <f>Table1[[#This Row],[Emissions (g CO2)]]/(Table1[[#This Row],[Generation (TWh)]]*10^9)</f>
        <v>510.96025303110179</v>
      </c>
    </row>
    <row r="2563" spans="1:21" x14ac:dyDescent="0.35">
      <c r="A2563" t="s">
        <v>788</v>
      </c>
      <c r="B2563" t="s">
        <v>3242</v>
      </c>
      <c r="C2563" t="str">
        <f>SUBSTITUTE(Table1[[#This Row],[Fuel]],", ",",")</f>
        <v>fossil gas: lng</v>
      </c>
      <c r="D2563" t="s">
        <v>3242</v>
      </c>
      <c r="H2563" t="s">
        <v>3438</v>
      </c>
      <c r="I2563">
        <v>460</v>
      </c>
      <c r="J2563" t="s">
        <v>3446</v>
      </c>
      <c r="K2563">
        <v>2019</v>
      </c>
      <c r="L2563" t="s">
        <v>29</v>
      </c>
      <c r="M2563" t="s">
        <v>29</v>
      </c>
      <c r="N2563">
        <v>22.759326999999999</v>
      </c>
      <c r="O2563">
        <v>114.613691</v>
      </c>
      <c r="P2563" t="s">
        <v>3485</v>
      </c>
      <c r="Q2563" s="3">
        <f>Table1[[#This Row],[Capacity (MW)]]*0.395*8760*10^-6</f>
        <v>1.5916920000000001</v>
      </c>
      <c r="R2563" s="3" cm="1">
        <f t="array" ref="R2563">AVERAGE(VLOOKUP(_xlfn.TEXTSPLIT(Table1[[#This Row],[Fuel (no space after comma)]], ","), FuelList_Final_EF!$A$2:$B$65, 2, FALSE))</f>
        <v>67.685819715340017</v>
      </c>
      <c r="S2563" s="3">
        <f>Table1[[#This Row],[Generation (TWh)]]*10^9*VLOOKUP(Table1[[#This Row],[Turbine/Engine Technology]],Technology_HR!$A$2:$B$11,2,FALSE)*10^-6</f>
        <v>12015682.908</v>
      </c>
      <c r="T2563" s="5">
        <f>Table1[[#This Row],[Fuel Consumption (mmBtu)]]*Table1[[#This Row],[Emission Factor (kg CO2/ mmBtu)]]*10^3</f>
        <v>813291347067.58044</v>
      </c>
      <c r="U2563" s="3">
        <f>Table1[[#This Row],[Emissions (g CO2)]]/(Table1[[#This Row],[Generation (TWh)]]*10^9)</f>
        <v>510.96025303110179</v>
      </c>
    </row>
    <row r="2564" spans="1:21" x14ac:dyDescent="0.35">
      <c r="A2564" t="s">
        <v>788</v>
      </c>
      <c r="B2564" t="s">
        <v>3242</v>
      </c>
      <c r="C2564" t="str">
        <f>SUBSTITUTE(Table1[[#This Row],[Fuel]],", ",",")</f>
        <v>fossil gas: lng</v>
      </c>
      <c r="D2564" t="s">
        <v>3242</v>
      </c>
      <c r="H2564" t="s">
        <v>3438</v>
      </c>
      <c r="I2564">
        <v>460</v>
      </c>
      <c r="J2564" t="s">
        <v>3446</v>
      </c>
      <c r="K2564">
        <v>2019</v>
      </c>
      <c r="L2564" t="s">
        <v>29</v>
      </c>
      <c r="M2564" t="s">
        <v>29</v>
      </c>
      <c r="N2564">
        <v>22.759326999999999</v>
      </c>
      <c r="O2564">
        <v>114.613691</v>
      </c>
      <c r="P2564" t="s">
        <v>3485</v>
      </c>
      <c r="Q2564" s="3">
        <f>Table1[[#This Row],[Capacity (MW)]]*0.395*8760*10^-6</f>
        <v>1.5916920000000001</v>
      </c>
      <c r="R2564" s="3" cm="1">
        <f t="array" ref="R2564">AVERAGE(VLOOKUP(_xlfn.TEXTSPLIT(Table1[[#This Row],[Fuel (no space after comma)]], ","), FuelList_Final_EF!$A$2:$B$65, 2, FALSE))</f>
        <v>67.685819715340017</v>
      </c>
      <c r="S2564" s="3">
        <f>Table1[[#This Row],[Generation (TWh)]]*10^9*VLOOKUP(Table1[[#This Row],[Turbine/Engine Technology]],Technology_HR!$A$2:$B$11,2,FALSE)*10^-6</f>
        <v>12015682.908</v>
      </c>
      <c r="T2564" s="5">
        <f>Table1[[#This Row],[Fuel Consumption (mmBtu)]]*Table1[[#This Row],[Emission Factor (kg CO2/ mmBtu)]]*10^3</f>
        <v>813291347067.58044</v>
      </c>
      <c r="U2564" s="3">
        <f>Table1[[#This Row],[Emissions (g CO2)]]/(Table1[[#This Row],[Generation (TWh)]]*10^9)</f>
        <v>510.96025303110179</v>
      </c>
    </row>
    <row r="2565" spans="1:21" x14ac:dyDescent="0.35">
      <c r="A2565" t="s">
        <v>788</v>
      </c>
      <c r="B2565" t="s">
        <v>3242</v>
      </c>
      <c r="C2565" t="str">
        <f>SUBSTITUTE(Table1[[#This Row],[Fuel]],", ",",")</f>
        <v>fossil gas: lng</v>
      </c>
      <c r="D2565" t="s">
        <v>3242</v>
      </c>
      <c r="H2565" t="s">
        <v>3438</v>
      </c>
      <c r="I2565">
        <v>175</v>
      </c>
      <c r="J2565" t="s">
        <v>3444</v>
      </c>
      <c r="K2565" t="s">
        <v>29</v>
      </c>
      <c r="L2565" t="s">
        <v>29</v>
      </c>
      <c r="M2565" t="s">
        <v>29</v>
      </c>
      <c r="N2565">
        <v>22.759326999999999</v>
      </c>
      <c r="O2565">
        <v>114.613691</v>
      </c>
      <c r="P2565" t="s">
        <v>3485</v>
      </c>
      <c r="Q2565" s="3">
        <f>Table1[[#This Row],[Capacity (MW)]]*0.395*8760*10^-6</f>
        <v>0.60553499999999993</v>
      </c>
      <c r="R2565" s="3" cm="1">
        <f t="array" ref="R2565">AVERAGE(VLOOKUP(_xlfn.TEXTSPLIT(Table1[[#This Row],[Fuel (no space after comma)]], ","), FuelList_Final_EF!$A$2:$B$65, 2, FALSE))</f>
        <v>67.685819715340017</v>
      </c>
      <c r="S2565" s="3">
        <f>Table1[[#This Row],[Generation (TWh)]]*10^9*VLOOKUP(Table1[[#This Row],[Turbine/Engine Technology]],Technology_HR!$A$2:$B$11,2,FALSE)*10^-6</f>
        <v>4571183.7149999989</v>
      </c>
      <c r="T2565" s="5">
        <f>Table1[[#This Row],[Fuel Consumption (mmBtu)]]*Table1[[#This Row],[Emission Factor (kg CO2/ mmBtu)]]*10^3</f>
        <v>309404316819.18817</v>
      </c>
      <c r="U2565" s="3">
        <f>Table1[[#This Row],[Emissions (g CO2)]]/(Table1[[#This Row],[Generation (TWh)]]*10^9)</f>
        <v>510.96025303110179</v>
      </c>
    </row>
    <row r="2566" spans="1:21" x14ac:dyDescent="0.35">
      <c r="A2566" t="s">
        <v>788</v>
      </c>
      <c r="B2566" t="s">
        <v>3242</v>
      </c>
      <c r="C2566" t="str">
        <f>SUBSTITUTE(Table1[[#This Row],[Fuel]],", ",",")</f>
        <v>fossil gas: lng</v>
      </c>
      <c r="D2566" t="s">
        <v>3242</v>
      </c>
      <c r="H2566" t="s">
        <v>3438</v>
      </c>
      <c r="I2566">
        <v>175</v>
      </c>
      <c r="J2566" t="s">
        <v>3444</v>
      </c>
      <c r="K2566" t="s">
        <v>29</v>
      </c>
      <c r="L2566" t="s">
        <v>29</v>
      </c>
      <c r="M2566" t="s">
        <v>29</v>
      </c>
      <c r="N2566">
        <v>22.759326999999999</v>
      </c>
      <c r="O2566">
        <v>114.613691</v>
      </c>
      <c r="P2566" t="s">
        <v>3485</v>
      </c>
      <c r="Q2566" s="3">
        <f>Table1[[#This Row],[Capacity (MW)]]*0.395*8760*10^-6</f>
        <v>0.60553499999999993</v>
      </c>
      <c r="R2566" s="3" cm="1">
        <f t="array" ref="R2566">AVERAGE(VLOOKUP(_xlfn.TEXTSPLIT(Table1[[#This Row],[Fuel (no space after comma)]], ","), FuelList_Final_EF!$A$2:$B$65, 2, FALSE))</f>
        <v>67.685819715340017</v>
      </c>
      <c r="S2566" s="3">
        <f>Table1[[#This Row],[Generation (TWh)]]*10^9*VLOOKUP(Table1[[#This Row],[Turbine/Engine Technology]],Technology_HR!$A$2:$B$11,2,FALSE)*10^-6</f>
        <v>4571183.7149999989</v>
      </c>
      <c r="T2566" s="5">
        <f>Table1[[#This Row],[Fuel Consumption (mmBtu)]]*Table1[[#This Row],[Emission Factor (kg CO2/ mmBtu)]]*10^3</f>
        <v>309404316819.18817</v>
      </c>
      <c r="U2566" s="3">
        <f>Table1[[#This Row],[Emissions (g CO2)]]/(Table1[[#This Row],[Generation (TWh)]]*10^9)</f>
        <v>510.96025303110179</v>
      </c>
    </row>
    <row r="2567" spans="1:21" x14ac:dyDescent="0.35">
      <c r="A2567" t="s">
        <v>788</v>
      </c>
      <c r="B2567" t="s">
        <v>3242</v>
      </c>
      <c r="C2567" t="str">
        <f>SUBSTITUTE(Table1[[#This Row],[Fuel]],", ",",")</f>
        <v>fossil gas: lng</v>
      </c>
      <c r="D2567" t="s">
        <v>3242</v>
      </c>
      <c r="H2567" t="s">
        <v>3438</v>
      </c>
      <c r="I2567">
        <v>175</v>
      </c>
      <c r="J2567" t="s">
        <v>3444</v>
      </c>
      <c r="K2567" t="s">
        <v>29</v>
      </c>
      <c r="L2567" t="s">
        <v>29</v>
      </c>
      <c r="M2567" t="s">
        <v>29</v>
      </c>
      <c r="N2567">
        <v>22.759326999999999</v>
      </c>
      <c r="O2567">
        <v>114.613691</v>
      </c>
      <c r="P2567" t="s">
        <v>3485</v>
      </c>
      <c r="Q2567" s="3">
        <f>Table1[[#This Row],[Capacity (MW)]]*0.395*8760*10^-6</f>
        <v>0.60553499999999993</v>
      </c>
      <c r="R2567" s="3" cm="1">
        <f t="array" ref="R2567">AVERAGE(VLOOKUP(_xlfn.TEXTSPLIT(Table1[[#This Row],[Fuel (no space after comma)]], ","), FuelList_Final_EF!$A$2:$B$65, 2, FALSE))</f>
        <v>67.685819715340017</v>
      </c>
      <c r="S2567" s="3">
        <f>Table1[[#This Row],[Generation (TWh)]]*10^9*VLOOKUP(Table1[[#This Row],[Turbine/Engine Technology]],Technology_HR!$A$2:$B$11,2,FALSE)*10^-6</f>
        <v>4571183.7149999989</v>
      </c>
      <c r="T2567" s="5">
        <f>Table1[[#This Row],[Fuel Consumption (mmBtu)]]*Table1[[#This Row],[Emission Factor (kg CO2/ mmBtu)]]*10^3</f>
        <v>309404316819.18817</v>
      </c>
      <c r="U2567" s="3">
        <f>Table1[[#This Row],[Emissions (g CO2)]]/(Table1[[#This Row],[Generation (TWh)]]*10^9)</f>
        <v>510.96025303110179</v>
      </c>
    </row>
    <row r="2568" spans="1:21" x14ac:dyDescent="0.35">
      <c r="A2568" t="s">
        <v>788</v>
      </c>
      <c r="B2568" t="s">
        <v>3242</v>
      </c>
      <c r="C2568" t="str">
        <f>SUBSTITUTE(Table1[[#This Row],[Fuel]],", ",",")</f>
        <v>fossil gas: lng</v>
      </c>
      <c r="D2568" t="s">
        <v>3242</v>
      </c>
      <c r="H2568" t="s">
        <v>3438</v>
      </c>
      <c r="I2568">
        <v>175</v>
      </c>
      <c r="J2568" t="s">
        <v>3444</v>
      </c>
      <c r="K2568" t="s">
        <v>29</v>
      </c>
      <c r="L2568" t="s">
        <v>29</v>
      </c>
      <c r="M2568" t="s">
        <v>29</v>
      </c>
      <c r="N2568">
        <v>22.759326999999999</v>
      </c>
      <c r="O2568">
        <v>114.613691</v>
      </c>
      <c r="P2568" t="s">
        <v>3485</v>
      </c>
      <c r="Q2568" s="3">
        <f>Table1[[#This Row],[Capacity (MW)]]*0.395*8760*10^-6</f>
        <v>0.60553499999999993</v>
      </c>
      <c r="R2568" s="3" cm="1">
        <f t="array" ref="R2568">AVERAGE(VLOOKUP(_xlfn.TEXTSPLIT(Table1[[#This Row],[Fuel (no space after comma)]], ","), FuelList_Final_EF!$A$2:$B$65, 2, FALSE))</f>
        <v>67.685819715340017</v>
      </c>
      <c r="S2568" s="3">
        <f>Table1[[#This Row],[Generation (TWh)]]*10^9*VLOOKUP(Table1[[#This Row],[Turbine/Engine Technology]],Technology_HR!$A$2:$B$11,2,FALSE)*10^-6</f>
        <v>4571183.7149999989</v>
      </c>
      <c r="T2568" s="5">
        <f>Table1[[#This Row],[Fuel Consumption (mmBtu)]]*Table1[[#This Row],[Emission Factor (kg CO2/ mmBtu)]]*10^3</f>
        <v>309404316819.18817</v>
      </c>
      <c r="U2568" s="3">
        <f>Table1[[#This Row],[Emissions (g CO2)]]/(Table1[[#This Row],[Generation (TWh)]]*10^9)</f>
        <v>510.96025303110179</v>
      </c>
    </row>
    <row r="2569" spans="1:21" x14ac:dyDescent="0.35">
      <c r="A2569" t="s">
        <v>789</v>
      </c>
      <c r="B2569" t="s">
        <v>3242</v>
      </c>
      <c r="C2569" t="str">
        <f>SUBSTITUTE(Table1[[#This Row],[Fuel]],", ",",")</f>
        <v>fossil gas: lng</v>
      </c>
      <c r="D2569" t="s">
        <v>3242</v>
      </c>
      <c r="H2569" t="s">
        <v>3438</v>
      </c>
      <c r="I2569">
        <v>390</v>
      </c>
      <c r="J2569" t="s">
        <v>3446</v>
      </c>
      <c r="K2569">
        <v>2007</v>
      </c>
      <c r="L2569" t="s">
        <v>29</v>
      </c>
      <c r="M2569" t="s">
        <v>29</v>
      </c>
      <c r="N2569">
        <v>22.507850000000001</v>
      </c>
      <c r="O2569">
        <v>113.849683</v>
      </c>
      <c r="P2569" t="s">
        <v>3485</v>
      </c>
      <c r="Q2569" s="3">
        <f>Table1[[#This Row],[Capacity (MW)]]*0.395*8760*10^-6</f>
        <v>1.349478</v>
      </c>
      <c r="R2569" s="3" cm="1">
        <f t="array" ref="R2569">AVERAGE(VLOOKUP(_xlfn.TEXTSPLIT(Table1[[#This Row],[Fuel (no space after comma)]], ","), FuelList_Final_EF!$A$2:$B$65, 2, FALSE))</f>
        <v>67.685819715340017</v>
      </c>
      <c r="S2569" s="3">
        <f>Table1[[#This Row],[Generation (TWh)]]*10^9*VLOOKUP(Table1[[#This Row],[Turbine/Engine Technology]],Technology_HR!$A$2:$B$11,2,FALSE)*10^-6</f>
        <v>10187209.422</v>
      </c>
      <c r="T2569" s="5">
        <f>Table1[[#This Row],[Fuel Consumption (mmBtu)]]*Table1[[#This Row],[Emission Factor (kg CO2/ mmBtu)]]*10^3</f>
        <v>689529620339.90515</v>
      </c>
      <c r="U2569" s="3">
        <f>Table1[[#This Row],[Emissions (g CO2)]]/(Table1[[#This Row],[Generation (TWh)]]*10^9)</f>
        <v>510.96025303110179</v>
      </c>
    </row>
    <row r="2570" spans="1:21" x14ac:dyDescent="0.35">
      <c r="A2570" t="s">
        <v>789</v>
      </c>
      <c r="B2570" t="s">
        <v>3242</v>
      </c>
      <c r="C2570" t="str">
        <f>SUBSTITUTE(Table1[[#This Row],[Fuel]],", ",",")</f>
        <v>fossil gas: lng</v>
      </c>
      <c r="D2570" t="s">
        <v>3242</v>
      </c>
      <c r="H2570" t="s">
        <v>3438</v>
      </c>
      <c r="I2570">
        <v>390</v>
      </c>
      <c r="J2570" t="s">
        <v>3446</v>
      </c>
      <c r="K2570">
        <v>2007</v>
      </c>
      <c r="L2570" t="s">
        <v>29</v>
      </c>
      <c r="M2570" t="s">
        <v>29</v>
      </c>
      <c r="N2570">
        <v>22.507850000000001</v>
      </c>
      <c r="O2570">
        <v>113.849683</v>
      </c>
      <c r="P2570" t="s">
        <v>3485</v>
      </c>
      <c r="Q2570" s="3">
        <f>Table1[[#This Row],[Capacity (MW)]]*0.395*8760*10^-6</f>
        <v>1.349478</v>
      </c>
      <c r="R2570" s="3" cm="1">
        <f t="array" ref="R2570">AVERAGE(VLOOKUP(_xlfn.TEXTSPLIT(Table1[[#This Row],[Fuel (no space after comma)]], ","), FuelList_Final_EF!$A$2:$B$65, 2, FALSE))</f>
        <v>67.685819715340017</v>
      </c>
      <c r="S2570" s="3">
        <f>Table1[[#This Row],[Generation (TWh)]]*10^9*VLOOKUP(Table1[[#This Row],[Turbine/Engine Technology]],Technology_HR!$A$2:$B$11,2,FALSE)*10^-6</f>
        <v>10187209.422</v>
      </c>
      <c r="T2570" s="5">
        <f>Table1[[#This Row],[Fuel Consumption (mmBtu)]]*Table1[[#This Row],[Emission Factor (kg CO2/ mmBtu)]]*10^3</f>
        <v>689529620339.90515</v>
      </c>
      <c r="U2570" s="3">
        <f>Table1[[#This Row],[Emissions (g CO2)]]/(Table1[[#This Row],[Generation (TWh)]]*10^9)</f>
        <v>510.96025303110179</v>
      </c>
    </row>
    <row r="2571" spans="1:21" x14ac:dyDescent="0.35">
      <c r="A2571" t="s">
        <v>789</v>
      </c>
      <c r="B2571" t="s">
        <v>3242</v>
      </c>
      <c r="C2571" t="str">
        <f>SUBSTITUTE(Table1[[#This Row],[Fuel]],", ",",")</f>
        <v>fossil gas: lng</v>
      </c>
      <c r="D2571" t="s">
        <v>3242</v>
      </c>
      <c r="H2571" t="s">
        <v>3438</v>
      </c>
      <c r="I2571">
        <v>390</v>
      </c>
      <c r="J2571" t="s">
        <v>3446</v>
      </c>
      <c r="K2571">
        <v>2007</v>
      </c>
      <c r="L2571" t="s">
        <v>29</v>
      </c>
      <c r="M2571" t="s">
        <v>29</v>
      </c>
      <c r="N2571">
        <v>22.507850000000001</v>
      </c>
      <c r="O2571">
        <v>113.849683</v>
      </c>
      <c r="P2571" t="s">
        <v>3485</v>
      </c>
      <c r="Q2571" s="3">
        <f>Table1[[#This Row],[Capacity (MW)]]*0.395*8760*10^-6</f>
        <v>1.349478</v>
      </c>
      <c r="R2571" s="3" cm="1">
        <f t="array" ref="R2571">AVERAGE(VLOOKUP(_xlfn.TEXTSPLIT(Table1[[#This Row],[Fuel (no space after comma)]], ","), FuelList_Final_EF!$A$2:$B$65, 2, FALSE))</f>
        <v>67.685819715340017</v>
      </c>
      <c r="S2571" s="3">
        <f>Table1[[#This Row],[Generation (TWh)]]*10^9*VLOOKUP(Table1[[#This Row],[Turbine/Engine Technology]],Technology_HR!$A$2:$B$11,2,FALSE)*10^-6</f>
        <v>10187209.422</v>
      </c>
      <c r="T2571" s="5">
        <f>Table1[[#This Row],[Fuel Consumption (mmBtu)]]*Table1[[#This Row],[Emission Factor (kg CO2/ mmBtu)]]*10^3</f>
        <v>689529620339.90515</v>
      </c>
      <c r="U2571" s="3">
        <f>Table1[[#This Row],[Emissions (g CO2)]]/(Table1[[#This Row],[Generation (TWh)]]*10^9)</f>
        <v>510.96025303110179</v>
      </c>
    </row>
    <row r="2572" spans="1:21" x14ac:dyDescent="0.35">
      <c r="A2572" t="s">
        <v>789</v>
      </c>
      <c r="B2572" t="s">
        <v>3242</v>
      </c>
      <c r="C2572" t="str">
        <f>SUBSTITUTE(Table1[[#This Row],[Fuel]],", ",",")</f>
        <v>fossil gas: lng</v>
      </c>
      <c r="D2572" t="s">
        <v>3242</v>
      </c>
      <c r="H2572" t="s">
        <v>3438</v>
      </c>
      <c r="I2572">
        <v>390</v>
      </c>
      <c r="J2572" t="s">
        <v>3444</v>
      </c>
      <c r="K2572" t="s">
        <v>29</v>
      </c>
      <c r="L2572" t="s">
        <v>29</v>
      </c>
      <c r="M2572" t="s">
        <v>29</v>
      </c>
      <c r="N2572">
        <v>22.507850000000001</v>
      </c>
      <c r="O2572">
        <v>113.849683</v>
      </c>
      <c r="P2572" t="s">
        <v>3485</v>
      </c>
      <c r="Q2572" s="3">
        <f>Table1[[#This Row],[Capacity (MW)]]*0.395*8760*10^-6</f>
        <v>1.349478</v>
      </c>
      <c r="R2572" s="3" cm="1">
        <f t="array" ref="R2572">AVERAGE(VLOOKUP(_xlfn.TEXTSPLIT(Table1[[#This Row],[Fuel (no space after comma)]], ","), FuelList_Final_EF!$A$2:$B$65, 2, FALSE))</f>
        <v>67.685819715340017</v>
      </c>
      <c r="S2572" s="3">
        <f>Table1[[#This Row],[Generation (TWh)]]*10^9*VLOOKUP(Table1[[#This Row],[Turbine/Engine Technology]],Technology_HR!$A$2:$B$11,2,FALSE)*10^-6</f>
        <v>10187209.422</v>
      </c>
      <c r="T2572" s="5">
        <f>Table1[[#This Row],[Fuel Consumption (mmBtu)]]*Table1[[#This Row],[Emission Factor (kg CO2/ mmBtu)]]*10^3</f>
        <v>689529620339.90515</v>
      </c>
      <c r="U2572" s="3">
        <f>Table1[[#This Row],[Emissions (g CO2)]]/(Table1[[#This Row],[Generation (TWh)]]*10^9)</f>
        <v>510.96025303110179</v>
      </c>
    </row>
    <row r="2573" spans="1:21" x14ac:dyDescent="0.35">
      <c r="A2573" t="s">
        <v>789</v>
      </c>
      <c r="B2573" t="s">
        <v>3242</v>
      </c>
      <c r="C2573" t="str">
        <f>SUBSTITUTE(Table1[[#This Row],[Fuel]],", ",",")</f>
        <v>fossil gas: lng</v>
      </c>
      <c r="D2573" t="s">
        <v>3242</v>
      </c>
      <c r="H2573" t="s">
        <v>3438</v>
      </c>
      <c r="I2573">
        <v>390</v>
      </c>
      <c r="J2573" t="s">
        <v>3444</v>
      </c>
      <c r="K2573">
        <v>2024</v>
      </c>
      <c r="L2573" t="s">
        <v>29</v>
      </c>
      <c r="M2573" t="s">
        <v>29</v>
      </c>
      <c r="N2573">
        <v>22.507850000000001</v>
      </c>
      <c r="O2573">
        <v>113.849683</v>
      </c>
      <c r="P2573" t="s">
        <v>3485</v>
      </c>
      <c r="Q2573" s="3">
        <f>Table1[[#This Row],[Capacity (MW)]]*0.395*8760*10^-6</f>
        <v>1.349478</v>
      </c>
      <c r="R2573" s="3" cm="1">
        <f t="array" ref="R2573">AVERAGE(VLOOKUP(_xlfn.TEXTSPLIT(Table1[[#This Row],[Fuel (no space after comma)]], ","), FuelList_Final_EF!$A$2:$B$65, 2, FALSE))</f>
        <v>67.685819715340017</v>
      </c>
      <c r="S2573" s="3">
        <f>Table1[[#This Row],[Generation (TWh)]]*10^9*VLOOKUP(Table1[[#This Row],[Turbine/Engine Technology]],Technology_HR!$A$2:$B$11,2,FALSE)*10^-6</f>
        <v>10187209.422</v>
      </c>
      <c r="T2573" s="5">
        <f>Table1[[#This Row],[Fuel Consumption (mmBtu)]]*Table1[[#This Row],[Emission Factor (kg CO2/ mmBtu)]]*10^3</f>
        <v>689529620339.90515</v>
      </c>
      <c r="U2573" s="3">
        <f>Table1[[#This Row],[Emissions (g CO2)]]/(Table1[[#This Row],[Generation (TWh)]]*10^9)</f>
        <v>510.96025303110179</v>
      </c>
    </row>
    <row r="2574" spans="1:21" x14ac:dyDescent="0.35">
      <c r="A2574" t="s">
        <v>789</v>
      </c>
      <c r="B2574" t="s">
        <v>3242</v>
      </c>
      <c r="C2574" t="str">
        <f>SUBSTITUTE(Table1[[#This Row],[Fuel]],", ",",")</f>
        <v>fossil gas: lng</v>
      </c>
      <c r="D2574" t="s">
        <v>3242</v>
      </c>
      <c r="H2574" t="s">
        <v>3438</v>
      </c>
      <c r="I2574">
        <v>390</v>
      </c>
      <c r="J2574" t="s">
        <v>3444</v>
      </c>
      <c r="K2574">
        <v>2024</v>
      </c>
      <c r="L2574" t="s">
        <v>29</v>
      </c>
      <c r="M2574" t="s">
        <v>29</v>
      </c>
      <c r="N2574">
        <v>22.507850000000001</v>
      </c>
      <c r="O2574">
        <v>113.849683</v>
      </c>
      <c r="P2574" t="s">
        <v>3485</v>
      </c>
      <c r="Q2574" s="3">
        <f>Table1[[#This Row],[Capacity (MW)]]*0.395*8760*10^-6</f>
        <v>1.349478</v>
      </c>
      <c r="R2574" s="3" cm="1">
        <f t="array" ref="R2574">AVERAGE(VLOOKUP(_xlfn.TEXTSPLIT(Table1[[#This Row],[Fuel (no space after comma)]], ","), FuelList_Final_EF!$A$2:$B$65, 2, FALSE))</f>
        <v>67.685819715340017</v>
      </c>
      <c r="S2574" s="3">
        <f>Table1[[#This Row],[Generation (TWh)]]*10^9*VLOOKUP(Table1[[#This Row],[Turbine/Engine Technology]],Technology_HR!$A$2:$B$11,2,FALSE)*10^-6</f>
        <v>10187209.422</v>
      </c>
      <c r="T2574" s="5">
        <f>Table1[[#This Row],[Fuel Consumption (mmBtu)]]*Table1[[#This Row],[Emission Factor (kg CO2/ mmBtu)]]*10^3</f>
        <v>689529620339.90515</v>
      </c>
      <c r="U2574" s="3">
        <f>Table1[[#This Row],[Emissions (g CO2)]]/(Table1[[#This Row],[Generation (TWh)]]*10^9)</f>
        <v>510.96025303110179</v>
      </c>
    </row>
    <row r="2575" spans="1:21" x14ac:dyDescent="0.35">
      <c r="A2575" t="s">
        <v>535</v>
      </c>
      <c r="B2575" t="s">
        <v>3242</v>
      </c>
      <c r="C2575" t="str">
        <f>SUBSTITUTE(Table1[[#This Row],[Fuel]],", ",",")</f>
        <v>fossil gas: lng</v>
      </c>
      <c r="D2575" t="s">
        <v>3242</v>
      </c>
      <c r="H2575" t="s">
        <v>3438</v>
      </c>
      <c r="I2575">
        <v>390</v>
      </c>
      <c r="J2575" t="s">
        <v>3446</v>
      </c>
      <c r="K2575">
        <v>2018</v>
      </c>
      <c r="L2575" t="s">
        <v>29</v>
      </c>
      <c r="M2575" t="s">
        <v>29</v>
      </c>
      <c r="N2575">
        <v>22.253854</v>
      </c>
      <c r="O2575">
        <v>113.06606499999999</v>
      </c>
      <c r="P2575" t="s">
        <v>3485</v>
      </c>
      <c r="Q2575" s="3">
        <f>Table1[[#This Row],[Capacity (MW)]]*0.395*8760*10^-6</f>
        <v>1.349478</v>
      </c>
      <c r="R2575" s="3" cm="1">
        <f t="array" ref="R2575">AVERAGE(VLOOKUP(_xlfn.TEXTSPLIT(Table1[[#This Row],[Fuel (no space after comma)]], ","), FuelList_Final_EF!$A$2:$B$65, 2, FALSE))</f>
        <v>67.685819715340017</v>
      </c>
      <c r="S2575" s="3">
        <f>Table1[[#This Row],[Generation (TWh)]]*10^9*VLOOKUP(Table1[[#This Row],[Turbine/Engine Technology]],Technology_HR!$A$2:$B$11,2,FALSE)*10^-6</f>
        <v>10187209.422</v>
      </c>
      <c r="T2575" s="5">
        <f>Table1[[#This Row],[Fuel Consumption (mmBtu)]]*Table1[[#This Row],[Emission Factor (kg CO2/ mmBtu)]]*10^3</f>
        <v>689529620339.90515</v>
      </c>
      <c r="U2575" s="3">
        <f>Table1[[#This Row],[Emissions (g CO2)]]/(Table1[[#This Row],[Generation (TWh)]]*10^9)</f>
        <v>510.96025303110179</v>
      </c>
    </row>
    <row r="2576" spans="1:21" x14ac:dyDescent="0.35">
      <c r="A2576" t="s">
        <v>535</v>
      </c>
      <c r="B2576" t="s">
        <v>3242</v>
      </c>
      <c r="C2576" t="str">
        <f>SUBSTITUTE(Table1[[#This Row],[Fuel]],", ",",")</f>
        <v>fossil gas: lng</v>
      </c>
      <c r="D2576" t="s">
        <v>3242</v>
      </c>
      <c r="H2576" t="s">
        <v>3438</v>
      </c>
      <c r="I2576">
        <v>390</v>
      </c>
      <c r="J2576" t="s">
        <v>3446</v>
      </c>
      <c r="K2576">
        <v>2018</v>
      </c>
      <c r="L2576" t="s">
        <v>29</v>
      </c>
      <c r="M2576" t="s">
        <v>29</v>
      </c>
      <c r="N2576">
        <v>22.253854</v>
      </c>
      <c r="O2576">
        <v>113.06606499999999</v>
      </c>
      <c r="P2576" t="s">
        <v>3485</v>
      </c>
      <c r="Q2576" s="3">
        <f>Table1[[#This Row],[Capacity (MW)]]*0.395*8760*10^-6</f>
        <v>1.349478</v>
      </c>
      <c r="R2576" s="3" cm="1">
        <f t="array" ref="R2576">AVERAGE(VLOOKUP(_xlfn.TEXTSPLIT(Table1[[#This Row],[Fuel (no space after comma)]], ","), FuelList_Final_EF!$A$2:$B$65, 2, FALSE))</f>
        <v>67.685819715340017</v>
      </c>
      <c r="S2576" s="3">
        <f>Table1[[#This Row],[Generation (TWh)]]*10^9*VLOOKUP(Table1[[#This Row],[Turbine/Engine Technology]],Technology_HR!$A$2:$B$11,2,FALSE)*10^-6</f>
        <v>10187209.422</v>
      </c>
      <c r="T2576" s="5">
        <f>Table1[[#This Row],[Fuel Consumption (mmBtu)]]*Table1[[#This Row],[Emission Factor (kg CO2/ mmBtu)]]*10^3</f>
        <v>689529620339.90515</v>
      </c>
      <c r="U2576" s="3">
        <f>Table1[[#This Row],[Emissions (g CO2)]]/(Table1[[#This Row],[Generation (TWh)]]*10^9)</f>
        <v>510.96025303110179</v>
      </c>
    </row>
    <row r="2577" spans="1:21" x14ac:dyDescent="0.35">
      <c r="A2577" t="s">
        <v>535</v>
      </c>
      <c r="B2577" t="s">
        <v>3242</v>
      </c>
      <c r="C2577" t="str">
        <f>SUBSTITUTE(Table1[[#This Row],[Fuel]],", ",",")</f>
        <v>fossil gas: lng</v>
      </c>
      <c r="D2577" t="s">
        <v>3242</v>
      </c>
      <c r="H2577" t="s">
        <v>3436</v>
      </c>
      <c r="I2577">
        <v>800</v>
      </c>
      <c r="J2577" t="s">
        <v>3447</v>
      </c>
      <c r="K2577">
        <v>2025</v>
      </c>
      <c r="L2577" t="s">
        <v>29</v>
      </c>
      <c r="M2577" t="s">
        <v>29</v>
      </c>
      <c r="N2577">
        <v>22.253854</v>
      </c>
      <c r="O2577">
        <v>113.06606499999999</v>
      </c>
      <c r="P2577" t="s">
        <v>3485</v>
      </c>
      <c r="Q2577" s="3">
        <f>Table1[[#This Row],[Capacity (MW)]]*0.395*8760*10^-6</f>
        <v>2.76816</v>
      </c>
      <c r="R2577" s="3" cm="1">
        <f t="array" ref="R2577">AVERAGE(VLOOKUP(_xlfn.TEXTSPLIT(Table1[[#This Row],[Fuel (no space after comma)]], ","), FuelList_Final_EF!$A$2:$B$65, 2, FALSE))</f>
        <v>67.685819715340017</v>
      </c>
      <c r="S2577" s="3">
        <f>Table1[[#This Row],[Generation (TWh)]]*10^9*VLOOKUP(Table1[[#This Row],[Turbine/Engine Technology]],Technology_HR!$A$2:$B$11,2,FALSE)*10^-6</f>
        <v>30477441.599999998</v>
      </c>
      <c r="T2577" s="5">
        <f>Table1[[#This Row],[Fuel Consumption (mmBtu)]]*Table1[[#This Row],[Emission Factor (kg CO2/ mmBtu)]]*10^3</f>
        <v>2062890617522.4041</v>
      </c>
      <c r="U2577" s="3">
        <f>Table1[[#This Row],[Emissions (g CO2)]]/(Table1[[#This Row],[Generation (TWh)]]*10^9)</f>
        <v>745.22087506589367</v>
      </c>
    </row>
    <row r="2578" spans="1:21" x14ac:dyDescent="0.35">
      <c r="A2578" t="s">
        <v>535</v>
      </c>
      <c r="B2578" t="s">
        <v>3242</v>
      </c>
      <c r="C2578" t="str">
        <f>SUBSTITUTE(Table1[[#This Row],[Fuel]],", ",",")</f>
        <v>fossil gas: lng</v>
      </c>
      <c r="D2578" t="s">
        <v>3242</v>
      </c>
      <c r="H2578" t="s">
        <v>3436</v>
      </c>
      <c r="I2578">
        <v>800</v>
      </c>
      <c r="J2578" t="s">
        <v>3447</v>
      </c>
      <c r="K2578">
        <v>2025</v>
      </c>
      <c r="L2578" t="s">
        <v>29</v>
      </c>
      <c r="M2578" t="s">
        <v>29</v>
      </c>
      <c r="N2578">
        <v>22.253854</v>
      </c>
      <c r="O2578">
        <v>113.06606499999999</v>
      </c>
      <c r="P2578" t="s">
        <v>3485</v>
      </c>
      <c r="Q2578" s="3">
        <f>Table1[[#This Row],[Capacity (MW)]]*0.395*8760*10^-6</f>
        <v>2.76816</v>
      </c>
      <c r="R2578" s="3" cm="1">
        <f t="array" ref="R2578">AVERAGE(VLOOKUP(_xlfn.TEXTSPLIT(Table1[[#This Row],[Fuel (no space after comma)]], ","), FuelList_Final_EF!$A$2:$B$65, 2, FALSE))</f>
        <v>67.685819715340017</v>
      </c>
      <c r="S2578" s="3">
        <f>Table1[[#This Row],[Generation (TWh)]]*10^9*VLOOKUP(Table1[[#This Row],[Turbine/Engine Technology]],Technology_HR!$A$2:$B$11,2,FALSE)*10^-6</f>
        <v>30477441.599999998</v>
      </c>
      <c r="T2578" s="5">
        <f>Table1[[#This Row],[Fuel Consumption (mmBtu)]]*Table1[[#This Row],[Emission Factor (kg CO2/ mmBtu)]]*10^3</f>
        <v>2062890617522.4041</v>
      </c>
      <c r="U2578" s="3">
        <f>Table1[[#This Row],[Emissions (g CO2)]]/(Table1[[#This Row],[Generation (TWh)]]*10^9)</f>
        <v>745.22087506589367</v>
      </c>
    </row>
    <row r="2579" spans="1:21" x14ac:dyDescent="0.35">
      <c r="A2579" t="s">
        <v>790</v>
      </c>
      <c r="B2579" t="s">
        <v>3242</v>
      </c>
      <c r="C2579" t="str">
        <f>SUBSTITUTE(Table1[[#This Row],[Fuel]],", ",",")</f>
        <v>fossil gas: lng</v>
      </c>
      <c r="D2579" t="s">
        <v>3242</v>
      </c>
      <c r="H2579" t="s">
        <v>3438</v>
      </c>
      <c r="I2579">
        <v>460</v>
      </c>
      <c r="J2579" t="s">
        <v>3446</v>
      </c>
      <c r="K2579">
        <v>2018</v>
      </c>
      <c r="L2579" t="s">
        <v>29</v>
      </c>
      <c r="M2579" t="s">
        <v>29</v>
      </c>
      <c r="N2579">
        <v>22.712865000000001</v>
      </c>
      <c r="O2579">
        <v>113.440746</v>
      </c>
      <c r="P2579" t="s">
        <v>3485</v>
      </c>
      <c r="Q2579" s="3">
        <f>Table1[[#This Row],[Capacity (MW)]]*0.395*8760*10^-6</f>
        <v>1.5916920000000001</v>
      </c>
      <c r="R2579" s="3" cm="1">
        <f t="array" ref="R2579">AVERAGE(VLOOKUP(_xlfn.TEXTSPLIT(Table1[[#This Row],[Fuel (no space after comma)]], ","), FuelList_Final_EF!$A$2:$B$65, 2, FALSE))</f>
        <v>67.685819715340017</v>
      </c>
      <c r="S2579" s="3">
        <f>Table1[[#This Row],[Generation (TWh)]]*10^9*VLOOKUP(Table1[[#This Row],[Turbine/Engine Technology]],Technology_HR!$A$2:$B$11,2,FALSE)*10^-6</f>
        <v>12015682.908</v>
      </c>
      <c r="T2579" s="5">
        <f>Table1[[#This Row],[Fuel Consumption (mmBtu)]]*Table1[[#This Row],[Emission Factor (kg CO2/ mmBtu)]]*10^3</f>
        <v>813291347067.58044</v>
      </c>
      <c r="U2579" s="3">
        <f>Table1[[#This Row],[Emissions (g CO2)]]/(Table1[[#This Row],[Generation (TWh)]]*10^9)</f>
        <v>510.96025303110179</v>
      </c>
    </row>
    <row r="2580" spans="1:21" x14ac:dyDescent="0.35">
      <c r="A2580" t="s">
        <v>790</v>
      </c>
      <c r="B2580" t="s">
        <v>3242</v>
      </c>
      <c r="C2580" t="str">
        <f>SUBSTITUTE(Table1[[#This Row],[Fuel]],", ",",")</f>
        <v>fossil gas: lng</v>
      </c>
      <c r="D2580" t="s">
        <v>3242</v>
      </c>
      <c r="H2580" t="s">
        <v>3438</v>
      </c>
      <c r="I2580">
        <v>460</v>
      </c>
      <c r="J2580" t="s">
        <v>3446</v>
      </c>
      <c r="K2580">
        <v>2019</v>
      </c>
      <c r="L2580" t="s">
        <v>29</v>
      </c>
      <c r="M2580" t="s">
        <v>29</v>
      </c>
      <c r="N2580">
        <v>22.712865000000001</v>
      </c>
      <c r="O2580">
        <v>113.440746</v>
      </c>
      <c r="P2580" t="s">
        <v>3485</v>
      </c>
      <c r="Q2580" s="3">
        <f>Table1[[#This Row],[Capacity (MW)]]*0.395*8760*10^-6</f>
        <v>1.5916920000000001</v>
      </c>
      <c r="R2580" s="3" cm="1">
        <f t="array" ref="R2580">AVERAGE(VLOOKUP(_xlfn.TEXTSPLIT(Table1[[#This Row],[Fuel (no space after comma)]], ","), FuelList_Final_EF!$A$2:$B$65, 2, FALSE))</f>
        <v>67.685819715340017</v>
      </c>
      <c r="S2580" s="3">
        <f>Table1[[#This Row],[Generation (TWh)]]*10^9*VLOOKUP(Table1[[#This Row],[Turbine/Engine Technology]],Technology_HR!$A$2:$B$11,2,FALSE)*10^-6</f>
        <v>12015682.908</v>
      </c>
      <c r="T2580" s="5">
        <f>Table1[[#This Row],[Fuel Consumption (mmBtu)]]*Table1[[#This Row],[Emission Factor (kg CO2/ mmBtu)]]*10^3</f>
        <v>813291347067.58044</v>
      </c>
      <c r="U2580" s="3">
        <f>Table1[[#This Row],[Emissions (g CO2)]]/(Table1[[#This Row],[Generation (TWh)]]*10^9)</f>
        <v>510.96025303110179</v>
      </c>
    </row>
    <row r="2581" spans="1:21" x14ac:dyDescent="0.35">
      <c r="A2581" t="s">
        <v>790</v>
      </c>
      <c r="B2581" t="s">
        <v>3242</v>
      </c>
      <c r="C2581" t="str">
        <f>SUBSTITUTE(Table1[[#This Row],[Fuel]],", ",",")</f>
        <v>fossil gas: lng</v>
      </c>
      <c r="D2581" t="s">
        <v>3242</v>
      </c>
      <c r="H2581" t="s">
        <v>3438</v>
      </c>
      <c r="I2581">
        <v>460</v>
      </c>
      <c r="J2581" t="s">
        <v>3446</v>
      </c>
      <c r="K2581">
        <v>2019</v>
      </c>
      <c r="L2581" t="s">
        <v>29</v>
      </c>
      <c r="M2581" t="s">
        <v>29</v>
      </c>
      <c r="N2581">
        <v>22.712865000000001</v>
      </c>
      <c r="O2581">
        <v>113.440746</v>
      </c>
      <c r="P2581" t="s">
        <v>3485</v>
      </c>
      <c r="Q2581" s="3">
        <f>Table1[[#This Row],[Capacity (MW)]]*0.395*8760*10^-6</f>
        <v>1.5916920000000001</v>
      </c>
      <c r="R2581" s="3" cm="1">
        <f t="array" ref="R2581">AVERAGE(VLOOKUP(_xlfn.TEXTSPLIT(Table1[[#This Row],[Fuel (no space after comma)]], ","), FuelList_Final_EF!$A$2:$B$65, 2, FALSE))</f>
        <v>67.685819715340017</v>
      </c>
      <c r="S2581" s="3">
        <f>Table1[[#This Row],[Generation (TWh)]]*10^9*VLOOKUP(Table1[[#This Row],[Turbine/Engine Technology]],Technology_HR!$A$2:$B$11,2,FALSE)*10^-6</f>
        <v>12015682.908</v>
      </c>
      <c r="T2581" s="5">
        <f>Table1[[#This Row],[Fuel Consumption (mmBtu)]]*Table1[[#This Row],[Emission Factor (kg CO2/ mmBtu)]]*10^3</f>
        <v>813291347067.58044</v>
      </c>
      <c r="U2581" s="3">
        <f>Table1[[#This Row],[Emissions (g CO2)]]/(Table1[[#This Row],[Generation (TWh)]]*10^9)</f>
        <v>510.96025303110179</v>
      </c>
    </row>
    <row r="2582" spans="1:21" x14ac:dyDescent="0.35">
      <c r="A2582" t="s">
        <v>791</v>
      </c>
      <c r="B2582" t="s">
        <v>3239</v>
      </c>
      <c r="C2582" t="str">
        <f>SUBSTITUTE(Table1[[#This Row],[Fuel]],", ",",")</f>
        <v>fossil gas: natural gas</v>
      </c>
      <c r="D2582" t="s">
        <v>3239</v>
      </c>
      <c r="H2582" t="s">
        <v>3438</v>
      </c>
      <c r="I2582">
        <v>423</v>
      </c>
      <c r="J2582" t="s">
        <v>3446</v>
      </c>
      <c r="K2582">
        <v>2020</v>
      </c>
      <c r="L2582" t="s">
        <v>29</v>
      </c>
      <c r="M2582" t="s">
        <v>29</v>
      </c>
      <c r="N2582">
        <v>23.078627000000001</v>
      </c>
      <c r="O2582">
        <v>113.500547</v>
      </c>
      <c r="P2582" t="s">
        <v>3485</v>
      </c>
      <c r="Q2582" s="3">
        <f>Table1[[#This Row],[Capacity (MW)]]*0.395*8760*10^-6</f>
        <v>1.4636646</v>
      </c>
      <c r="R2582" s="3" cm="1">
        <f t="array" ref="R2582">AVERAGE(VLOOKUP(_xlfn.TEXTSPLIT(Table1[[#This Row],[Fuel (no space after comma)]], ","), FuelList_Final_EF!$A$2:$B$65, 2, FALSE))</f>
        <v>53.06</v>
      </c>
      <c r="S2582" s="3">
        <f>Table1[[#This Row],[Generation (TWh)]]*10^9*VLOOKUP(Table1[[#This Row],[Turbine/Engine Technology]],Technology_HR!$A$2:$B$11,2,FALSE)*10^-6</f>
        <v>11049204.065399999</v>
      </c>
      <c r="T2582" s="5">
        <f>Table1[[#This Row],[Fuel Consumption (mmBtu)]]*Table1[[#This Row],[Emission Factor (kg CO2/ mmBtu)]]*10^3</f>
        <v>586270767710.12402</v>
      </c>
      <c r="U2582" s="3">
        <f>Table1[[#This Row],[Emissions (g CO2)]]/(Table1[[#This Row],[Generation (TWh)]]*10^9)</f>
        <v>400.54993999999999</v>
      </c>
    </row>
    <row r="2583" spans="1:21" x14ac:dyDescent="0.35">
      <c r="A2583" t="s">
        <v>791</v>
      </c>
      <c r="B2583" t="s">
        <v>3239</v>
      </c>
      <c r="C2583" t="str">
        <f>SUBSTITUTE(Table1[[#This Row],[Fuel]],", ",",")</f>
        <v>fossil gas: natural gas</v>
      </c>
      <c r="D2583" t="s">
        <v>3239</v>
      </c>
      <c r="H2583" t="s">
        <v>3438</v>
      </c>
      <c r="I2583">
        <v>423</v>
      </c>
      <c r="J2583" t="s">
        <v>3446</v>
      </c>
      <c r="K2583">
        <v>2020</v>
      </c>
      <c r="L2583" t="s">
        <v>29</v>
      </c>
      <c r="M2583" t="s">
        <v>29</v>
      </c>
      <c r="N2583">
        <v>23.078627000000001</v>
      </c>
      <c r="O2583">
        <v>113.500547</v>
      </c>
      <c r="P2583" t="s">
        <v>3485</v>
      </c>
      <c r="Q2583" s="3">
        <f>Table1[[#This Row],[Capacity (MW)]]*0.395*8760*10^-6</f>
        <v>1.4636646</v>
      </c>
      <c r="R2583" s="3" cm="1">
        <f t="array" ref="R2583">AVERAGE(VLOOKUP(_xlfn.TEXTSPLIT(Table1[[#This Row],[Fuel (no space after comma)]], ","), FuelList_Final_EF!$A$2:$B$65, 2, FALSE))</f>
        <v>53.06</v>
      </c>
      <c r="S2583" s="3">
        <f>Table1[[#This Row],[Generation (TWh)]]*10^9*VLOOKUP(Table1[[#This Row],[Turbine/Engine Technology]],Technology_HR!$A$2:$B$11,2,FALSE)*10^-6</f>
        <v>11049204.065399999</v>
      </c>
      <c r="T2583" s="5">
        <f>Table1[[#This Row],[Fuel Consumption (mmBtu)]]*Table1[[#This Row],[Emission Factor (kg CO2/ mmBtu)]]*10^3</f>
        <v>586270767710.12402</v>
      </c>
      <c r="U2583" s="3">
        <f>Table1[[#This Row],[Emissions (g CO2)]]/(Table1[[#This Row],[Generation (TWh)]]*10^9)</f>
        <v>400.54993999999999</v>
      </c>
    </row>
    <row r="2584" spans="1:21" x14ac:dyDescent="0.35">
      <c r="A2584" t="s">
        <v>791</v>
      </c>
      <c r="B2584" t="s">
        <v>3239</v>
      </c>
      <c r="C2584" t="str">
        <f>SUBSTITUTE(Table1[[#This Row],[Fuel]],", ",",")</f>
        <v>fossil gas: natural gas</v>
      </c>
      <c r="D2584" t="s">
        <v>3239</v>
      </c>
      <c r="H2584" t="s">
        <v>3438</v>
      </c>
      <c r="I2584">
        <v>667</v>
      </c>
      <c r="J2584" t="s">
        <v>3446</v>
      </c>
      <c r="K2584">
        <v>2024</v>
      </c>
      <c r="L2584" t="s">
        <v>29</v>
      </c>
      <c r="M2584" t="s">
        <v>29</v>
      </c>
      <c r="N2584">
        <v>23.078627000000001</v>
      </c>
      <c r="O2584">
        <v>113.500547</v>
      </c>
      <c r="P2584" t="s">
        <v>3485</v>
      </c>
      <c r="Q2584" s="3">
        <f>Table1[[#This Row],[Capacity (MW)]]*0.395*8760*10^-6</f>
        <v>2.3079534000000002</v>
      </c>
      <c r="R2584" s="3" cm="1">
        <f t="array" ref="R2584">AVERAGE(VLOOKUP(_xlfn.TEXTSPLIT(Table1[[#This Row],[Fuel (no space after comma)]], ","), FuelList_Final_EF!$A$2:$B$65, 2, FALSE))</f>
        <v>53.06</v>
      </c>
      <c r="S2584" s="3">
        <f>Table1[[#This Row],[Generation (TWh)]]*10^9*VLOOKUP(Table1[[#This Row],[Turbine/Engine Technology]],Technology_HR!$A$2:$B$11,2,FALSE)*10^-6</f>
        <v>17422740.216600001</v>
      </c>
      <c r="T2584" s="5">
        <f>Table1[[#This Row],[Fuel Consumption (mmBtu)]]*Table1[[#This Row],[Emission Factor (kg CO2/ mmBtu)]]*10^3</f>
        <v>924450595892.79602</v>
      </c>
      <c r="U2584" s="3">
        <f>Table1[[#This Row],[Emissions (g CO2)]]/(Table1[[#This Row],[Generation (TWh)]]*10^9)</f>
        <v>400.54993999999999</v>
      </c>
    </row>
    <row r="2585" spans="1:21" x14ac:dyDescent="0.35">
      <c r="A2585" t="s">
        <v>792</v>
      </c>
      <c r="B2585" t="s">
        <v>3239</v>
      </c>
      <c r="C2585" t="str">
        <f>SUBSTITUTE(Table1[[#This Row],[Fuel]],", ",",")</f>
        <v>fossil gas: natural gas</v>
      </c>
      <c r="D2585" t="s">
        <v>3239</v>
      </c>
      <c r="H2585" t="s">
        <v>3438</v>
      </c>
      <c r="I2585">
        <v>100</v>
      </c>
      <c r="J2585" t="s">
        <v>3451</v>
      </c>
      <c r="K2585" t="s">
        <v>29</v>
      </c>
      <c r="L2585" t="s">
        <v>29</v>
      </c>
      <c r="M2585" t="s">
        <v>29</v>
      </c>
      <c r="N2585">
        <v>22.657724999999999</v>
      </c>
      <c r="O2585">
        <v>110.056727</v>
      </c>
      <c r="P2585" t="s">
        <v>3485</v>
      </c>
      <c r="Q2585" s="3">
        <f>Table1[[#This Row],[Capacity (MW)]]*0.395*8760*10^-6</f>
        <v>0.34601999999999999</v>
      </c>
      <c r="R2585" s="3" cm="1">
        <f t="array" ref="R2585">AVERAGE(VLOOKUP(_xlfn.TEXTSPLIT(Table1[[#This Row],[Fuel (no space after comma)]], ","), FuelList_Final_EF!$A$2:$B$65, 2, FALSE))</f>
        <v>53.06</v>
      </c>
      <c r="S2585" s="3">
        <f>Table1[[#This Row],[Generation (TWh)]]*10^9*VLOOKUP(Table1[[#This Row],[Turbine/Engine Technology]],Technology_HR!$A$2:$B$11,2,FALSE)*10^-6</f>
        <v>2612104.98</v>
      </c>
      <c r="T2585" s="5">
        <f>Table1[[#This Row],[Fuel Consumption (mmBtu)]]*Table1[[#This Row],[Emission Factor (kg CO2/ mmBtu)]]*10^3</f>
        <v>138598290238.80002</v>
      </c>
      <c r="U2585" s="3">
        <f>Table1[[#This Row],[Emissions (g CO2)]]/(Table1[[#This Row],[Generation (TWh)]]*10^9)</f>
        <v>400.54994000000005</v>
      </c>
    </row>
    <row r="2586" spans="1:21" x14ac:dyDescent="0.35">
      <c r="A2586" t="s">
        <v>792</v>
      </c>
      <c r="B2586" t="s">
        <v>3239</v>
      </c>
      <c r="C2586" t="str">
        <f>SUBSTITUTE(Table1[[#This Row],[Fuel]],", ",",")</f>
        <v>fossil gas: natural gas</v>
      </c>
      <c r="D2586" t="s">
        <v>3239</v>
      </c>
      <c r="H2586" t="s">
        <v>3438</v>
      </c>
      <c r="I2586">
        <v>100</v>
      </c>
      <c r="J2586" t="s">
        <v>3451</v>
      </c>
      <c r="K2586" t="s">
        <v>29</v>
      </c>
      <c r="L2586" t="s">
        <v>29</v>
      </c>
      <c r="M2586" t="s">
        <v>29</v>
      </c>
      <c r="N2586">
        <v>22.657724999999999</v>
      </c>
      <c r="O2586">
        <v>110.056727</v>
      </c>
      <c r="P2586" t="s">
        <v>3485</v>
      </c>
      <c r="Q2586" s="3">
        <f>Table1[[#This Row],[Capacity (MW)]]*0.395*8760*10^-6</f>
        <v>0.34601999999999999</v>
      </c>
      <c r="R2586" s="3" cm="1">
        <f t="array" ref="R2586">AVERAGE(VLOOKUP(_xlfn.TEXTSPLIT(Table1[[#This Row],[Fuel (no space after comma)]], ","), FuelList_Final_EF!$A$2:$B$65, 2, FALSE))</f>
        <v>53.06</v>
      </c>
      <c r="S2586" s="3">
        <f>Table1[[#This Row],[Generation (TWh)]]*10^9*VLOOKUP(Table1[[#This Row],[Turbine/Engine Technology]],Technology_HR!$A$2:$B$11,2,FALSE)*10^-6</f>
        <v>2612104.98</v>
      </c>
      <c r="T2586" s="5">
        <f>Table1[[#This Row],[Fuel Consumption (mmBtu)]]*Table1[[#This Row],[Emission Factor (kg CO2/ mmBtu)]]*10^3</f>
        <v>138598290238.80002</v>
      </c>
      <c r="U2586" s="3">
        <f>Table1[[#This Row],[Emissions (g CO2)]]/(Table1[[#This Row],[Generation (TWh)]]*10^9)</f>
        <v>400.54994000000005</v>
      </c>
    </row>
    <row r="2587" spans="1:21" x14ac:dyDescent="0.35">
      <c r="A2587" t="s">
        <v>619</v>
      </c>
      <c r="B2587" t="s">
        <v>3239</v>
      </c>
      <c r="C2587" t="str">
        <f>SUBSTITUTE(Table1[[#This Row],[Fuel]],", ",",")</f>
        <v>fossil gas: natural gas</v>
      </c>
      <c r="D2587" t="s">
        <v>3239</v>
      </c>
      <c r="H2587" t="s">
        <v>3438</v>
      </c>
      <c r="I2587">
        <v>470</v>
      </c>
      <c r="J2587" t="s">
        <v>3450</v>
      </c>
      <c r="K2587" t="s">
        <v>29</v>
      </c>
      <c r="L2587" t="s">
        <v>29</v>
      </c>
      <c r="M2587" t="s">
        <v>29</v>
      </c>
      <c r="N2587">
        <v>23.235292300000001</v>
      </c>
      <c r="O2587">
        <v>111.5745036</v>
      </c>
      <c r="P2587" t="s">
        <v>3485</v>
      </c>
      <c r="Q2587" s="3">
        <f>Table1[[#This Row],[Capacity (MW)]]*0.395*8760*10^-6</f>
        <v>1.6262939999999999</v>
      </c>
      <c r="R2587" s="3" cm="1">
        <f t="array" ref="R2587">AVERAGE(VLOOKUP(_xlfn.TEXTSPLIT(Table1[[#This Row],[Fuel (no space after comma)]], ","), FuelList_Final_EF!$A$2:$B$65, 2, FALSE))</f>
        <v>53.06</v>
      </c>
      <c r="S2587" s="3">
        <f>Table1[[#This Row],[Generation (TWh)]]*10^9*VLOOKUP(Table1[[#This Row],[Turbine/Engine Technology]],Technology_HR!$A$2:$B$11,2,FALSE)*10^-6</f>
        <v>12276893.405999999</v>
      </c>
      <c r="T2587" s="5">
        <f>Table1[[#This Row],[Fuel Consumption (mmBtu)]]*Table1[[#This Row],[Emission Factor (kg CO2/ mmBtu)]]*10^3</f>
        <v>651411964122.35999</v>
      </c>
      <c r="U2587" s="3">
        <f>Table1[[#This Row],[Emissions (g CO2)]]/(Table1[[#This Row],[Generation (TWh)]]*10^9)</f>
        <v>400.54993999999999</v>
      </c>
    </row>
    <row r="2588" spans="1:21" x14ac:dyDescent="0.35">
      <c r="A2588" t="s">
        <v>619</v>
      </c>
      <c r="B2588" t="s">
        <v>3239</v>
      </c>
      <c r="C2588" t="str">
        <f>SUBSTITUTE(Table1[[#This Row],[Fuel]],", ",",")</f>
        <v>fossil gas: natural gas</v>
      </c>
      <c r="D2588" t="s">
        <v>3239</v>
      </c>
      <c r="H2588" t="s">
        <v>3438</v>
      </c>
      <c r="I2588">
        <v>470</v>
      </c>
      <c r="J2588" t="s">
        <v>3450</v>
      </c>
      <c r="K2588" t="s">
        <v>29</v>
      </c>
      <c r="L2588" t="s">
        <v>29</v>
      </c>
      <c r="M2588" t="s">
        <v>29</v>
      </c>
      <c r="N2588">
        <v>23.235292300000001</v>
      </c>
      <c r="O2588">
        <v>111.5745036</v>
      </c>
      <c r="P2588" t="s">
        <v>3485</v>
      </c>
      <c r="Q2588" s="3">
        <f>Table1[[#This Row],[Capacity (MW)]]*0.395*8760*10^-6</f>
        <v>1.6262939999999999</v>
      </c>
      <c r="R2588" s="3" cm="1">
        <f t="array" ref="R2588">AVERAGE(VLOOKUP(_xlfn.TEXTSPLIT(Table1[[#This Row],[Fuel (no space after comma)]], ","), FuelList_Final_EF!$A$2:$B$65, 2, FALSE))</f>
        <v>53.06</v>
      </c>
      <c r="S2588" s="3">
        <f>Table1[[#This Row],[Generation (TWh)]]*10^9*VLOOKUP(Table1[[#This Row],[Turbine/Engine Technology]],Technology_HR!$A$2:$B$11,2,FALSE)*10^-6</f>
        <v>12276893.405999999</v>
      </c>
      <c r="T2588" s="5">
        <f>Table1[[#This Row],[Fuel Consumption (mmBtu)]]*Table1[[#This Row],[Emission Factor (kg CO2/ mmBtu)]]*10^3</f>
        <v>651411964122.35999</v>
      </c>
      <c r="U2588" s="3">
        <f>Table1[[#This Row],[Emissions (g CO2)]]/(Table1[[#This Row],[Generation (TWh)]]*10^9)</f>
        <v>400.54993999999999</v>
      </c>
    </row>
    <row r="2589" spans="1:21" x14ac:dyDescent="0.35">
      <c r="A2589" t="s">
        <v>619</v>
      </c>
      <c r="B2589" t="s">
        <v>3239</v>
      </c>
      <c r="C2589" t="str">
        <f>SUBSTITUTE(Table1[[#This Row],[Fuel]],", ",",")</f>
        <v>fossil gas: natural gas</v>
      </c>
      <c r="D2589" t="s">
        <v>3239</v>
      </c>
      <c r="H2589" t="s">
        <v>3438</v>
      </c>
      <c r="I2589">
        <v>470</v>
      </c>
      <c r="J2589" t="s">
        <v>3450</v>
      </c>
      <c r="K2589" t="s">
        <v>29</v>
      </c>
      <c r="L2589" t="s">
        <v>29</v>
      </c>
      <c r="M2589" t="s">
        <v>29</v>
      </c>
      <c r="N2589">
        <v>23.235292300000001</v>
      </c>
      <c r="O2589">
        <v>111.5745036</v>
      </c>
      <c r="P2589" t="s">
        <v>3485</v>
      </c>
      <c r="Q2589" s="3">
        <f>Table1[[#This Row],[Capacity (MW)]]*0.395*8760*10^-6</f>
        <v>1.6262939999999999</v>
      </c>
      <c r="R2589" s="3" cm="1">
        <f t="array" ref="R2589">AVERAGE(VLOOKUP(_xlfn.TEXTSPLIT(Table1[[#This Row],[Fuel (no space after comma)]], ","), FuelList_Final_EF!$A$2:$B$65, 2, FALSE))</f>
        <v>53.06</v>
      </c>
      <c r="S2589" s="3">
        <f>Table1[[#This Row],[Generation (TWh)]]*10^9*VLOOKUP(Table1[[#This Row],[Turbine/Engine Technology]],Technology_HR!$A$2:$B$11,2,FALSE)*10^-6</f>
        <v>12276893.405999999</v>
      </c>
      <c r="T2589" s="5">
        <f>Table1[[#This Row],[Fuel Consumption (mmBtu)]]*Table1[[#This Row],[Emission Factor (kg CO2/ mmBtu)]]*10^3</f>
        <v>651411964122.35999</v>
      </c>
      <c r="U2589" s="3">
        <f>Table1[[#This Row],[Emissions (g CO2)]]/(Table1[[#This Row],[Generation (TWh)]]*10^9)</f>
        <v>400.54993999999999</v>
      </c>
    </row>
    <row r="2590" spans="1:21" x14ac:dyDescent="0.35">
      <c r="A2590" t="s">
        <v>619</v>
      </c>
      <c r="B2590" t="s">
        <v>3239</v>
      </c>
      <c r="C2590" t="str">
        <f>SUBSTITUTE(Table1[[#This Row],[Fuel]],", ",",")</f>
        <v>fossil gas: natural gas</v>
      </c>
      <c r="D2590" t="s">
        <v>3239</v>
      </c>
      <c r="H2590" t="s">
        <v>3438</v>
      </c>
      <c r="I2590">
        <v>470</v>
      </c>
      <c r="J2590" t="s">
        <v>3450</v>
      </c>
      <c r="K2590" t="s">
        <v>29</v>
      </c>
      <c r="L2590" t="s">
        <v>29</v>
      </c>
      <c r="M2590" t="s">
        <v>29</v>
      </c>
      <c r="N2590">
        <v>23.235292300000001</v>
      </c>
      <c r="O2590">
        <v>111.5745036</v>
      </c>
      <c r="P2590" t="s">
        <v>3485</v>
      </c>
      <c r="Q2590" s="3">
        <f>Table1[[#This Row],[Capacity (MW)]]*0.395*8760*10^-6</f>
        <v>1.6262939999999999</v>
      </c>
      <c r="R2590" s="3" cm="1">
        <f t="array" ref="R2590">AVERAGE(VLOOKUP(_xlfn.TEXTSPLIT(Table1[[#This Row],[Fuel (no space after comma)]], ","), FuelList_Final_EF!$A$2:$B$65, 2, FALSE))</f>
        <v>53.06</v>
      </c>
      <c r="S2590" s="3">
        <f>Table1[[#This Row],[Generation (TWh)]]*10^9*VLOOKUP(Table1[[#This Row],[Turbine/Engine Technology]],Technology_HR!$A$2:$B$11,2,FALSE)*10^-6</f>
        <v>12276893.405999999</v>
      </c>
      <c r="T2590" s="5">
        <f>Table1[[#This Row],[Fuel Consumption (mmBtu)]]*Table1[[#This Row],[Emission Factor (kg CO2/ mmBtu)]]*10^3</f>
        <v>651411964122.35999</v>
      </c>
      <c r="U2590" s="3">
        <f>Table1[[#This Row],[Emissions (g CO2)]]/(Table1[[#This Row],[Generation (TWh)]]*10^9)</f>
        <v>400.54993999999999</v>
      </c>
    </row>
    <row r="2591" spans="1:21" x14ac:dyDescent="0.35">
      <c r="A2591" t="s">
        <v>793</v>
      </c>
      <c r="B2591" t="s">
        <v>3239</v>
      </c>
      <c r="C2591" t="str">
        <f>SUBSTITUTE(Table1[[#This Row],[Fuel]],", ",",")</f>
        <v>fossil gas: natural gas</v>
      </c>
      <c r="D2591" t="s">
        <v>3239</v>
      </c>
      <c r="H2591" t="s">
        <v>3438</v>
      </c>
      <c r="I2591">
        <v>460</v>
      </c>
      <c r="J2591" t="s">
        <v>3449</v>
      </c>
      <c r="K2591">
        <v>2025</v>
      </c>
      <c r="L2591" t="s">
        <v>29</v>
      </c>
      <c r="M2591" t="s">
        <v>29</v>
      </c>
      <c r="N2591">
        <v>22.984866400000001</v>
      </c>
      <c r="O2591">
        <v>112.10062979999999</v>
      </c>
      <c r="P2591" t="s">
        <v>3485</v>
      </c>
      <c r="Q2591" s="3">
        <f>Table1[[#This Row],[Capacity (MW)]]*0.395*8760*10^-6</f>
        <v>1.5916920000000001</v>
      </c>
      <c r="R2591" s="3" cm="1">
        <f t="array" ref="R2591">AVERAGE(VLOOKUP(_xlfn.TEXTSPLIT(Table1[[#This Row],[Fuel (no space after comma)]], ","), FuelList_Final_EF!$A$2:$B$65, 2, FALSE))</f>
        <v>53.06</v>
      </c>
      <c r="S2591" s="3">
        <f>Table1[[#This Row],[Generation (TWh)]]*10^9*VLOOKUP(Table1[[#This Row],[Turbine/Engine Technology]],Technology_HR!$A$2:$B$11,2,FALSE)*10^-6</f>
        <v>12015682.908</v>
      </c>
      <c r="T2591" s="5">
        <f>Table1[[#This Row],[Fuel Consumption (mmBtu)]]*Table1[[#This Row],[Emission Factor (kg CO2/ mmBtu)]]*10^3</f>
        <v>637552135098.47998</v>
      </c>
      <c r="U2591" s="3">
        <f>Table1[[#This Row],[Emissions (g CO2)]]/(Table1[[#This Row],[Generation (TWh)]]*10^9)</f>
        <v>400.54993999999999</v>
      </c>
    </row>
    <row r="2592" spans="1:21" x14ac:dyDescent="0.35">
      <c r="A2592" t="s">
        <v>793</v>
      </c>
      <c r="B2592" t="s">
        <v>3239</v>
      </c>
      <c r="C2592" t="str">
        <f>SUBSTITUTE(Table1[[#This Row],[Fuel]],", ",",")</f>
        <v>fossil gas: natural gas</v>
      </c>
      <c r="D2592" t="s">
        <v>3239</v>
      </c>
      <c r="H2592" t="s">
        <v>3438</v>
      </c>
      <c r="I2592">
        <v>460</v>
      </c>
      <c r="J2592" t="s">
        <v>3449</v>
      </c>
      <c r="K2592">
        <v>2025</v>
      </c>
      <c r="L2592" t="s">
        <v>29</v>
      </c>
      <c r="M2592" t="s">
        <v>29</v>
      </c>
      <c r="N2592">
        <v>22.984866400000001</v>
      </c>
      <c r="O2592">
        <v>112.10062979999999</v>
      </c>
      <c r="P2592" t="s">
        <v>3485</v>
      </c>
      <c r="Q2592" s="3">
        <f>Table1[[#This Row],[Capacity (MW)]]*0.395*8760*10^-6</f>
        <v>1.5916920000000001</v>
      </c>
      <c r="R2592" s="3" cm="1">
        <f t="array" ref="R2592">AVERAGE(VLOOKUP(_xlfn.TEXTSPLIT(Table1[[#This Row],[Fuel (no space after comma)]], ","), FuelList_Final_EF!$A$2:$B$65, 2, FALSE))</f>
        <v>53.06</v>
      </c>
      <c r="S2592" s="3">
        <f>Table1[[#This Row],[Generation (TWh)]]*10^9*VLOOKUP(Table1[[#This Row],[Turbine/Engine Technology]],Technology_HR!$A$2:$B$11,2,FALSE)*10^-6</f>
        <v>12015682.908</v>
      </c>
      <c r="T2592" s="5">
        <f>Table1[[#This Row],[Fuel Consumption (mmBtu)]]*Table1[[#This Row],[Emission Factor (kg CO2/ mmBtu)]]*10^3</f>
        <v>637552135098.47998</v>
      </c>
      <c r="U2592" s="3">
        <f>Table1[[#This Row],[Emissions (g CO2)]]/(Table1[[#This Row],[Generation (TWh)]]*10^9)</f>
        <v>400.54993999999999</v>
      </c>
    </row>
    <row r="2593" spans="1:21" x14ac:dyDescent="0.35">
      <c r="A2593" t="s">
        <v>794</v>
      </c>
      <c r="B2593" t="s">
        <v>3276</v>
      </c>
      <c r="C2593" t="str">
        <f>SUBSTITUTE(Table1[[#This Row],[Fuel]],", ",",")</f>
        <v>industrial by-product: blast furnace gas,industrial by-product: coke oven gas</v>
      </c>
      <c r="D2593" t="s">
        <v>3274</v>
      </c>
      <c r="E2593" t="s">
        <v>3278</v>
      </c>
      <c r="H2593" t="s">
        <v>3440</v>
      </c>
      <c r="I2593">
        <v>100</v>
      </c>
      <c r="J2593" t="s">
        <v>3446</v>
      </c>
      <c r="K2593">
        <v>2022</v>
      </c>
      <c r="L2593" t="s">
        <v>29</v>
      </c>
      <c r="M2593" t="s">
        <v>29</v>
      </c>
      <c r="N2593">
        <v>32.111552000000003</v>
      </c>
      <c r="O2593">
        <v>121.499754</v>
      </c>
      <c r="P2593" t="s">
        <v>3485</v>
      </c>
      <c r="Q2593" s="3">
        <f>Table1[[#This Row],[Capacity (MW)]]*0.395*8760*10^-6</f>
        <v>0.34601999999999999</v>
      </c>
      <c r="R2593" s="3" cm="1">
        <f t="array" ref="R2593">AVERAGE(VLOOKUP(_xlfn.TEXTSPLIT(Table1[[#This Row],[Fuel (no space after comma)]], ","), FuelList_Final_EF!$A$2:$B$65, 2, FALSE))</f>
        <v>160.58500000000001</v>
      </c>
      <c r="S2593" s="3">
        <f>Table1[[#This Row],[Generation (TWh)]]*10^9*VLOOKUP(Table1[[#This Row],[Turbine/Engine Technology]],Technology_HR!$A$2:$B$11,2,FALSE)*10^-6</f>
        <v>3558815.6999999997</v>
      </c>
      <c r="T2593" s="5">
        <f>Table1[[#This Row],[Fuel Consumption (mmBtu)]]*Table1[[#This Row],[Emission Factor (kg CO2/ mmBtu)]]*10^3</f>
        <v>571492419184.5</v>
      </c>
      <c r="U2593" s="3">
        <f>Table1[[#This Row],[Emissions (g CO2)]]/(Table1[[#This Row],[Generation (TWh)]]*10^9)</f>
        <v>1651.6167250000001</v>
      </c>
    </row>
    <row r="2594" spans="1:21" x14ac:dyDescent="0.35">
      <c r="A2594" t="s">
        <v>794</v>
      </c>
      <c r="B2594" t="s">
        <v>3276</v>
      </c>
      <c r="C2594" t="str">
        <f>SUBSTITUTE(Table1[[#This Row],[Fuel]],", ",",")</f>
        <v>industrial by-product: blast furnace gas,industrial by-product: coke oven gas</v>
      </c>
      <c r="D2594" t="s">
        <v>3274</v>
      </c>
      <c r="E2594" t="s">
        <v>3278</v>
      </c>
      <c r="H2594" t="s">
        <v>3440</v>
      </c>
      <c r="I2594">
        <v>100</v>
      </c>
      <c r="J2594" t="s">
        <v>3449</v>
      </c>
      <c r="K2594" t="s">
        <v>29</v>
      </c>
      <c r="L2594" t="s">
        <v>29</v>
      </c>
      <c r="M2594" t="s">
        <v>29</v>
      </c>
      <c r="N2594">
        <v>32.111552000000003</v>
      </c>
      <c r="O2594">
        <v>121.499754</v>
      </c>
      <c r="P2594" t="s">
        <v>3485</v>
      </c>
      <c r="Q2594" s="3">
        <f>Table1[[#This Row],[Capacity (MW)]]*0.395*8760*10^-6</f>
        <v>0.34601999999999999</v>
      </c>
      <c r="R2594" s="3" cm="1">
        <f t="array" ref="R2594">AVERAGE(VLOOKUP(_xlfn.TEXTSPLIT(Table1[[#This Row],[Fuel (no space after comma)]], ","), FuelList_Final_EF!$A$2:$B$65, 2, FALSE))</f>
        <v>160.58500000000001</v>
      </c>
      <c r="S2594" s="3">
        <f>Table1[[#This Row],[Generation (TWh)]]*10^9*VLOOKUP(Table1[[#This Row],[Turbine/Engine Technology]],Technology_HR!$A$2:$B$11,2,FALSE)*10^-6</f>
        <v>3558815.6999999997</v>
      </c>
      <c r="T2594" s="5">
        <f>Table1[[#This Row],[Fuel Consumption (mmBtu)]]*Table1[[#This Row],[Emission Factor (kg CO2/ mmBtu)]]*10^3</f>
        <v>571492419184.5</v>
      </c>
      <c r="U2594" s="3">
        <f>Table1[[#This Row],[Emissions (g CO2)]]/(Table1[[#This Row],[Generation (TWh)]]*10^9)</f>
        <v>1651.6167250000001</v>
      </c>
    </row>
    <row r="2595" spans="1:21" x14ac:dyDescent="0.35">
      <c r="A2595" t="s">
        <v>794</v>
      </c>
      <c r="B2595" t="s">
        <v>3276</v>
      </c>
      <c r="C2595" t="str">
        <f>SUBSTITUTE(Table1[[#This Row],[Fuel]],", ",",")</f>
        <v>industrial by-product: blast furnace gas,industrial by-product: coke oven gas</v>
      </c>
      <c r="D2595" t="s">
        <v>3274</v>
      </c>
      <c r="E2595" t="s">
        <v>3278</v>
      </c>
      <c r="H2595" t="s">
        <v>3440</v>
      </c>
      <c r="I2595">
        <v>100</v>
      </c>
      <c r="J2595" t="s">
        <v>3449</v>
      </c>
      <c r="K2595" t="s">
        <v>29</v>
      </c>
      <c r="L2595" t="s">
        <v>29</v>
      </c>
      <c r="M2595" t="s">
        <v>29</v>
      </c>
      <c r="N2595">
        <v>32.111552000000003</v>
      </c>
      <c r="O2595">
        <v>121.499754</v>
      </c>
      <c r="P2595" t="s">
        <v>3485</v>
      </c>
      <c r="Q2595" s="3">
        <f>Table1[[#This Row],[Capacity (MW)]]*0.395*8760*10^-6</f>
        <v>0.34601999999999999</v>
      </c>
      <c r="R2595" s="3" cm="1">
        <f t="array" ref="R2595">AVERAGE(VLOOKUP(_xlfn.TEXTSPLIT(Table1[[#This Row],[Fuel (no space after comma)]], ","), FuelList_Final_EF!$A$2:$B$65, 2, FALSE))</f>
        <v>160.58500000000001</v>
      </c>
      <c r="S2595" s="3">
        <f>Table1[[#This Row],[Generation (TWh)]]*10^9*VLOOKUP(Table1[[#This Row],[Turbine/Engine Technology]],Technology_HR!$A$2:$B$11,2,FALSE)*10^-6</f>
        <v>3558815.6999999997</v>
      </c>
      <c r="T2595" s="5">
        <f>Table1[[#This Row],[Fuel Consumption (mmBtu)]]*Table1[[#This Row],[Emission Factor (kg CO2/ mmBtu)]]*10^3</f>
        <v>571492419184.5</v>
      </c>
      <c r="U2595" s="3">
        <f>Table1[[#This Row],[Emissions (g CO2)]]/(Table1[[#This Row],[Generation (TWh)]]*10^9)</f>
        <v>1651.6167250000001</v>
      </c>
    </row>
    <row r="2596" spans="1:21" x14ac:dyDescent="0.35">
      <c r="A2596" t="s">
        <v>794</v>
      </c>
      <c r="B2596" t="s">
        <v>3276</v>
      </c>
      <c r="C2596" t="str">
        <f>SUBSTITUTE(Table1[[#This Row],[Fuel]],", ",",")</f>
        <v>industrial by-product: blast furnace gas,industrial by-product: coke oven gas</v>
      </c>
      <c r="D2596" t="s">
        <v>3274</v>
      </c>
      <c r="E2596" t="s">
        <v>3278</v>
      </c>
      <c r="H2596" t="s">
        <v>3440</v>
      </c>
      <c r="I2596">
        <v>100</v>
      </c>
      <c r="J2596" t="s">
        <v>3449</v>
      </c>
      <c r="K2596" t="s">
        <v>29</v>
      </c>
      <c r="L2596" t="s">
        <v>29</v>
      </c>
      <c r="M2596" t="s">
        <v>29</v>
      </c>
      <c r="N2596">
        <v>32.111552000000003</v>
      </c>
      <c r="O2596">
        <v>121.499754</v>
      </c>
      <c r="P2596" t="s">
        <v>3485</v>
      </c>
      <c r="Q2596" s="3">
        <f>Table1[[#This Row],[Capacity (MW)]]*0.395*8760*10^-6</f>
        <v>0.34601999999999999</v>
      </c>
      <c r="R2596" s="3" cm="1">
        <f t="array" ref="R2596">AVERAGE(VLOOKUP(_xlfn.TEXTSPLIT(Table1[[#This Row],[Fuel (no space after comma)]], ","), FuelList_Final_EF!$A$2:$B$65, 2, FALSE))</f>
        <v>160.58500000000001</v>
      </c>
      <c r="S2596" s="3">
        <f>Table1[[#This Row],[Generation (TWh)]]*10^9*VLOOKUP(Table1[[#This Row],[Turbine/Engine Technology]],Technology_HR!$A$2:$B$11,2,FALSE)*10^-6</f>
        <v>3558815.6999999997</v>
      </c>
      <c r="T2596" s="5">
        <f>Table1[[#This Row],[Fuel Consumption (mmBtu)]]*Table1[[#This Row],[Emission Factor (kg CO2/ mmBtu)]]*10^3</f>
        <v>571492419184.5</v>
      </c>
      <c r="U2596" s="3">
        <f>Table1[[#This Row],[Emissions (g CO2)]]/(Table1[[#This Row],[Generation (TWh)]]*10^9)</f>
        <v>1651.6167250000001</v>
      </c>
    </row>
    <row r="2597" spans="1:21" x14ac:dyDescent="0.35">
      <c r="A2597" t="s">
        <v>29</v>
      </c>
      <c r="B2597" t="s">
        <v>3239</v>
      </c>
      <c r="C2597" t="str">
        <f>SUBSTITUTE(Table1[[#This Row],[Fuel]],", ",",")</f>
        <v>fossil gas: natural gas</v>
      </c>
      <c r="D2597" t="s">
        <v>3239</v>
      </c>
      <c r="H2597" t="s">
        <v>3438</v>
      </c>
      <c r="I2597">
        <v>120</v>
      </c>
      <c r="J2597" t="s">
        <v>3450</v>
      </c>
      <c r="K2597" t="s">
        <v>29</v>
      </c>
      <c r="L2597" t="s">
        <v>29</v>
      </c>
      <c r="M2597" t="s">
        <v>29</v>
      </c>
      <c r="N2597">
        <v>21.294708</v>
      </c>
      <c r="O2597">
        <v>110.340456</v>
      </c>
      <c r="P2597" t="s">
        <v>3485</v>
      </c>
      <c r="Q2597" s="3">
        <f>Table1[[#This Row],[Capacity (MW)]]*0.395*8760*10^-6</f>
        <v>0.41522400000000004</v>
      </c>
      <c r="R2597" s="3" cm="1">
        <f t="array" ref="R2597">AVERAGE(VLOOKUP(_xlfn.TEXTSPLIT(Table1[[#This Row],[Fuel (no space after comma)]], ","), FuelList_Final_EF!$A$2:$B$65, 2, FALSE))</f>
        <v>53.06</v>
      </c>
      <c r="S2597" s="3">
        <f>Table1[[#This Row],[Generation (TWh)]]*10^9*VLOOKUP(Table1[[#This Row],[Turbine/Engine Technology]],Technology_HR!$A$2:$B$11,2,FALSE)*10^-6</f>
        <v>3134525.9760000003</v>
      </c>
      <c r="T2597" s="5">
        <f>Table1[[#This Row],[Fuel Consumption (mmBtu)]]*Table1[[#This Row],[Emission Factor (kg CO2/ mmBtu)]]*10^3</f>
        <v>166317948286.56003</v>
      </c>
      <c r="U2597" s="3">
        <f>Table1[[#This Row],[Emissions (g CO2)]]/(Table1[[#This Row],[Generation (TWh)]]*10^9)</f>
        <v>400.54993999999999</v>
      </c>
    </row>
    <row r="2598" spans="1:21" x14ac:dyDescent="0.35">
      <c r="A2598" t="s">
        <v>29</v>
      </c>
      <c r="B2598" t="s">
        <v>3239</v>
      </c>
      <c r="C2598" t="str">
        <f>SUBSTITUTE(Table1[[#This Row],[Fuel]],", ",",")</f>
        <v>fossil gas: natural gas</v>
      </c>
      <c r="D2598" t="s">
        <v>3239</v>
      </c>
      <c r="H2598" t="s">
        <v>3438</v>
      </c>
      <c r="I2598">
        <v>460</v>
      </c>
      <c r="J2598" t="s">
        <v>3450</v>
      </c>
      <c r="K2598" t="s">
        <v>29</v>
      </c>
      <c r="L2598" t="s">
        <v>29</v>
      </c>
      <c r="M2598" t="s">
        <v>29</v>
      </c>
      <c r="N2598">
        <v>21.294708</v>
      </c>
      <c r="O2598">
        <v>110.340456</v>
      </c>
      <c r="P2598" t="s">
        <v>3485</v>
      </c>
      <c r="Q2598" s="3">
        <f>Table1[[#This Row],[Capacity (MW)]]*0.395*8760*10^-6</f>
        <v>1.5916920000000001</v>
      </c>
      <c r="R2598" s="3" cm="1">
        <f t="array" ref="R2598">AVERAGE(VLOOKUP(_xlfn.TEXTSPLIT(Table1[[#This Row],[Fuel (no space after comma)]], ","), FuelList_Final_EF!$A$2:$B$65, 2, FALSE))</f>
        <v>53.06</v>
      </c>
      <c r="S2598" s="3">
        <f>Table1[[#This Row],[Generation (TWh)]]*10^9*VLOOKUP(Table1[[#This Row],[Turbine/Engine Technology]],Technology_HR!$A$2:$B$11,2,FALSE)*10^-6</f>
        <v>12015682.908</v>
      </c>
      <c r="T2598" s="5">
        <f>Table1[[#This Row],[Fuel Consumption (mmBtu)]]*Table1[[#This Row],[Emission Factor (kg CO2/ mmBtu)]]*10^3</f>
        <v>637552135098.47998</v>
      </c>
      <c r="U2598" s="3">
        <f>Table1[[#This Row],[Emissions (g CO2)]]/(Table1[[#This Row],[Generation (TWh)]]*10^9)</f>
        <v>400.54993999999999</v>
      </c>
    </row>
    <row r="2599" spans="1:21" x14ac:dyDescent="0.35">
      <c r="A2599" t="s">
        <v>795</v>
      </c>
      <c r="B2599" t="s">
        <v>3239</v>
      </c>
      <c r="C2599" t="str">
        <f>SUBSTITUTE(Table1[[#This Row],[Fuel]],", ",",")</f>
        <v>fossil gas: natural gas</v>
      </c>
      <c r="D2599" t="s">
        <v>3239</v>
      </c>
      <c r="H2599" t="s">
        <v>3438</v>
      </c>
      <c r="I2599">
        <v>400</v>
      </c>
      <c r="J2599" t="s">
        <v>3451</v>
      </c>
      <c r="K2599" t="s">
        <v>29</v>
      </c>
      <c r="L2599" t="s">
        <v>29</v>
      </c>
      <c r="M2599" t="s">
        <v>29</v>
      </c>
      <c r="N2599">
        <v>37.376669999999997</v>
      </c>
      <c r="O2599">
        <v>120.300802</v>
      </c>
      <c r="P2599" t="s">
        <v>3485</v>
      </c>
      <c r="Q2599" s="3">
        <f>Table1[[#This Row],[Capacity (MW)]]*0.395*8760*10^-6</f>
        <v>1.38408</v>
      </c>
      <c r="R2599" s="3" cm="1">
        <f t="array" ref="R2599">AVERAGE(VLOOKUP(_xlfn.TEXTSPLIT(Table1[[#This Row],[Fuel (no space after comma)]], ","), FuelList_Final_EF!$A$2:$B$65, 2, FALSE))</f>
        <v>53.06</v>
      </c>
      <c r="S2599" s="3">
        <f>Table1[[#This Row],[Generation (TWh)]]*10^9*VLOOKUP(Table1[[#This Row],[Turbine/Engine Technology]],Technology_HR!$A$2:$B$11,2,FALSE)*10^-6</f>
        <v>10448419.92</v>
      </c>
      <c r="T2599" s="5">
        <f>Table1[[#This Row],[Fuel Consumption (mmBtu)]]*Table1[[#This Row],[Emission Factor (kg CO2/ mmBtu)]]*10^3</f>
        <v>554393160955.20007</v>
      </c>
      <c r="U2599" s="3">
        <f>Table1[[#This Row],[Emissions (g CO2)]]/(Table1[[#This Row],[Generation (TWh)]]*10^9)</f>
        <v>400.54994000000005</v>
      </c>
    </row>
    <row r="2600" spans="1:21" x14ac:dyDescent="0.35">
      <c r="A2600" t="s">
        <v>795</v>
      </c>
      <c r="B2600" t="s">
        <v>3239</v>
      </c>
      <c r="C2600" t="str">
        <f>SUBSTITUTE(Table1[[#This Row],[Fuel]],", ",",")</f>
        <v>fossil gas: natural gas</v>
      </c>
      <c r="D2600" t="s">
        <v>3239</v>
      </c>
      <c r="H2600" t="s">
        <v>3438</v>
      </c>
      <c r="I2600">
        <v>400</v>
      </c>
      <c r="J2600" t="s">
        <v>3451</v>
      </c>
      <c r="K2600" t="s">
        <v>29</v>
      </c>
      <c r="L2600" t="s">
        <v>29</v>
      </c>
      <c r="M2600" t="s">
        <v>29</v>
      </c>
      <c r="N2600">
        <v>37.376669999999997</v>
      </c>
      <c r="O2600">
        <v>120.300802</v>
      </c>
      <c r="P2600" t="s">
        <v>3485</v>
      </c>
      <c r="Q2600" s="3">
        <f>Table1[[#This Row],[Capacity (MW)]]*0.395*8760*10^-6</f>
        <v>1.38408</v>
      </c>
      <c r="R2600" s="3" cm="1">
        <f t="array" ref="R2600">AVERAGE(VLOOKUP(_xlfn.TEXTSPLIT(Table1[[#This Row],[Fuel (no space after comma)]], ","), FuelList_Final_EF!$A$2:$B$65, 2, FALSE))</f>
        <v>53.06</v>
      </c>
      <c r="S2600" s="3">
        <f>Table1[[#This Row],[Generation (TWh)]]*10^9*VLOOKUP(Table1[[#This Row],[Turbine/Engine Technology]],Technology_HR!$A$2:$B$11,2,FALSE)*10^-6</f>
        <v>10448419.92</v>
      </c>
      <c r="T2600" s="5">
        <f>Table1[[#This Row],[Fuel Consumption (mmBtu)]]*Table1[[#This Row],[Emission Factor (kg CO2/ mmBtu)]]*10^3</f>
        <v>554393160955.20007</v>
      </c>
      <c r="U2600" s="3">
        <f>Table1[[#This Row],[Emissions (g CO2)]]/(Table1[[#This Row],[Generation (TWh)]]*10^9)</f>
        <v>400.54994000000005</v>
      </c>
    </row>
    <row r="2601" spans="1:21" x14ac:dyDescent="0.35">
      <c r="A2601" t="s">
        <v>796</v>
      </c>
      <c r="B2601" t="s">
        <v>3239</v>
      </c>
      <c r="C2601" t="str">
        <f>SUBSTITUTE(Table1[[#This Row],[Fuel]],", ",",")</f>
        <v>fossil gas: natural gas</v>
      </c>
      <c r="D2601" t="s">
        <v>3239</v>
      </c>
      <c r="H2601" t="s">
        <v>3438</v>
      </c>
      <c r="I2601">
        <v>491</v>
      </c>
      <c r="J2601" t="s">
        <v>3449</v>
      </c>
      <c r="K2601" t="s">
        <v>29</v>
      </c>
      <c r="L2601" t="s">
        <v>29</v>
      </c>
      <c r="M2601" t="s">
        <v>29</v>
      </c>
      <c r="N2601">
        <v>29.070951999999998</v>
      </c>
      <c r="O2601">
        <v>119.58037400000001</v>
      </c>
      <c r="P2601" t="s">
        <v>3485</v>
      </c>
      <c r="Q2601" s="3">
        <f>Table1[[#This Row],[Capacity (MW)]]*0.395*8760*10^-6</f>
        <v>1.6989582000000001</v>
      </c>
      <c r="R2601" s="3" cm="1">
        <f t="array" ref="R2601">AVERAGE(VLOOKUP(_xlfn.TEXTSPLIT(Table1[[#This Row],[Fuel (no space after comma)]], ","), FuelList_Final_EF!$A$2:$B$65, 2, FALSE))</f>
        <v>53.06</v>
      </c>
      <c r="S2601" s="3">
        <f>Table1[[#This Row],[Generation (TWh)]]*10^9*VLOOKUP(Table1[[#This Row],[Turbine/Engine Technology]],Technology_HR!$A$2:$B$11,2,FALSE)*10^-6</f>
        <v>12825435.4518</v>
      </c>
      <c r="T2601" s="5">
        <f>Table1[[#This Row],[Fuel Consumption (mmBtu)]]*Table1[[#This Row],[Emission Factor (kg CO2/ mmBtu)]]*10^3</f>
        <v>680517605072.50793</v>
      </c>
      <c r="U2601" s="3">
        <f>Table1[[#This Row],[Emissions (g CO2)]]/(Table1[[#This Row],[Generation (TWh)]]*10^9)</f>
        <v>400.54993999999994</v>
      </c>
    </row>
    <row r="2602" spans="1:21" x14ac:dyDescent="0.35">
      <c r="A2602" t="s">
        <v>797</v>
      </c>
      <c r="B2602" t="s">
        <v>3239</v>
      </c>
      <c r="C2602" t="str">
        <f>SUBSTITUTE(Table1[[#This Row],[Fuel]],", ",",")</f>
        <v>fossil gas: natural gas</v>
      </c>
      <c r="D2602" t="s">
        <v>3239</v>
      </c>
      <c r="H2602" t="s">
        <v>3438</v>
      </c>
      <c r="I2602">
        <v>430</v>
      </c>
      <c r="J2602" t="s">
        <v>3446</v>
      </c>
      <c r="K2602">
        <v>2024</v>
      </c>
      <c r="L2602" t="s">
        <v>29</v>
      </c>
      <c r="M2602" t="s">
        <v>29</v>
      </c>
      <c r="N2602">
        <v>30.023696000000001</v>
      </c>
      <c r="O2602">
        <v>121.662627</v>
      </c>
      <c r="P2602" t="s">
        <v>3485</v>
      </c>
      <c r="Q2602" s="3">
        <f>Table1[[#This Row],[Capacity (MW)]]*0.395*8760*10^-6</f>
        <v>1.487886</v>
      </c>
      <c r="R2602" s="3" cm="1">
        <f t="array" ref="R2602">AVERAGE(VLOOKUP(_xlfn.TEXTSPLIT(Table1[[#This Row],[Fuel (no space after comma)]], ","), FuelList_Final_EF!$A$2:$B$65, 2, FALSE))</f>
        <v>53.06</v>
      </c>
      <c r="S2602" s="3">
        <f>Table1[[#This Row],[Generation (TWh)]]*10^9*VLOOKUP(Table1[[#This Row],[Turbine/Engine Technology]],Technology_HR!$A$2:$B$11,2,FALSE)*10^-6</f>
        <v>11232051.413999999</v>
      </c>
      <c r="T2602" s="5">
        <f>Table1[[#This Row],[Fuel Consumption (mmBtu)]]*Table1[[#This Row],[Emission Factor (kg CO2/ mmBtu)]]*10^3</f>
        <v>595972648026.83997</v>
      </c>
      <c r="U2602" s="3">
        <f>Table1[[#This Row],[Emissions (g CO2)]]/(Table1[[#This Row],[Generation (TWh)]]*10^9)</f>
        <v>400.54993999999999</v>
      </c>
    </row>
    <row r="2603" spans="1:21" x14ac:dyDescent="0.35">
      <c r="A2603" t="s">
        <v>797</v>
      </c>
      <c r="B2603" t="s">
        <v>3239</v>
      </c>
      <c r="C2603" t="str">
        <f>SUBSTITUTE(Table1[[#This Row],[Fuel]],", ",",")</f>
        <v>fossil gas: natural gas</v>
      </c>
      <c r="D2603" t="s">
        <v>3239</v>
      </c>
      <c r="H2603" t="s">
        <v>3438</v>
      </c>
      <c r="I2603">
        <v>430</v>
      </c>
      <c r="J2603" t="s">
        <v>3449</v>
      </c>
      <c r="K2603" t="s">
        <v>29</v>
      </c>
      <c r="L2603" t="s">
        <v>29</v>
      </c>
      <c r="M2603" t="s">
        <v>29</v>
      </c>
      <c r="N2603">
        <v>30.023696000000001</v>
      </c>
      <c r="O2603">
        <v>121.662627</v>
      </c>
      <c r="P2603" t="s">
        <v>3485</v>
      </c>
      <c r="Q2603" s="3">
        <f>Table1[[#This Row],[Capacity (MW)]]*0.395*8760*10^-6</f>
        <v>1.487886</v>
      </c>
      <c r="R2603" s="3" cm="1">
        <f t="array" ref="R2603">AVERAGE(VLOOKUP(_xlfn.TEXTSPLIT(Table1[[#This Row],[Fuel (no space after comma)]], ","), FuelList_Final_EF!$A$2:$B$65, 2, FALSE))</f>
        <v>53.06</v>
      </c>
      <c r="S2603" s="3">
        <f>Table1[[#This Row],[Generation (TWh)]]*10^9*VLOOKUP(Table1[[#This Row],[Turbine/Engine Technology]],Technology_HR!$A$2:$B$11,2,FALSE)*10^-6</f>
        <v>11232051.413999999</v>
      </c>
      <c r="T2603" s="5">
        <f>Table1[[#This Row],[Fuel Consumption (mmBtu)]]*Table1[[#This Row],[Emission Factor (kg CO2/ mmBtu)]]*10^3</f>
        <v>595972648026.83997</v>
      </c>
      <c r="U2603" s="3">
        <f>Table1[[#This Row],[Emissions (g CO2)]]/(Table1[[#This Row],[Generation (TWh)]]*10^9)</f>
        <v>400.54993999999999</v>
      </c>
    </row>
    <row r="2604" spans="1:21" x14ac:dyDescent="0.35">
      <c r="A2604" t="s">
        <v>797</v>
      </c>
      <c r="B2604" t="s">
        <v>3269</v>
      </c>
      <c r="C2604" t="str">
        <f>SUBSTITUTE(Table1[[#This Row],[Fuel]],", ",",")</f>
        <v>fossil gas: natural gas,fossil gas: lng</v>
      </c>
      <c r="D2604" t="s">
        <v>3239</v>
      </c>
      <c r="E2604" t="s">
        <v>3242</v>
      </c>
      <c r="H2604" t="s">
        <v>3438</v>
      </c>
      <c r="I2604">
        <v>458</v>
      </c>
      <c r="J2604" t="s">
        <v>3446</v>
      </c>
      <c r="K2604">
        <v>2014</v>
      </c>
      <c r="L2604" t="s">
        <v>29</v>
      </c>
      <c r="M2604" t="s">
        <v>29</v>
      </c>
      <c r="N2604">
        <v>28.925712000000001</v>
      </c>
      <c r="O2604">
        <v>118.462985</v>
      </c>
      <c r="P2604" t="s">
        <v>3485</v>
      </c>
      <c r="Q2604" s="3">
        <f>Table1[[#This Row],[Capacity (MW)]]*0.395*8760*10^-6</f>
        <v>1.5847715999999998</v>
      </c>
      <c r="R2604" s="3" cm="1">
        <f t="array" ref="R2604">AVERAGE(VLOOKUP(_xlfn.TEXTSPLIT(Table1[[#This Row],[Fuel (no space after comma)]], ","), FuelList_Final_EF!$A$2:$B$65, 2, FALSE))</f>
        <v>60.37290985767001</v>
      </c>
      <c r="S2604" s="3">
        <f>Table1[[#This Row],[Generation (TWh)]]*10^9*VLOOKUP(Table1[[#This Row],[Turbine/Engine Technology]],Technology_HR!$A$2:$B$11,2,FALSE)*10^-6</f>
        <v>11963440.808399998</v>
      </c>
      <c r="T2604" s="5">
        <f>Table1[[#This Row],[Fuel Consumption (mmBtu)]]*Table1[[#This Row],[Emission Factor (kg CO2/ mmBtu)]]*10^3</f>
        <v>722267733513.10388</v>
      </c>
      <c r="U2604" s="3">
        <f>Table1[[#This Row],[Emissions (g CO2)]]/(Table1[[#This Row],[Generation (TWh)]]*10^9)</f>
        <v>455.75509651555086</v>
      </c>
    </row>
    <row r="2605" spans="1:21" x14ac:dyDescent="0.35">
      <c r="A2605" t="s">
        <v>798</v>
      </c>
      <c r="B2605" t="s">
        <v>3239</v>
      </c>
      <c r="C2605" t="str">
        <f>SUBSTITUTE(Table1[[#This Row],[Fuel]],", ",",")</f>
        <v>fossil gas: natural gas</v>
      </c>
      <c r="D2605" t="s">
        <v>3239</v>
      </c>
      <c r="H2605" t="s">
        <v>3438</v>
      </c>
      <c r="I2605">
        <v>435</v>
      </c>
      <c r="J2605" t="s">
        <v>3446</v>
      </c>
      <c r="K2605">
        <v>2013</v>
      </c>
      <c r="L2605" t="s">
        <v>29</v>
      </c>
      <c r="M2605" t="s">
        <v>29</v>
      </c>
      <c r="N2605">
        <v>30.979486999999999</v>
      </c>
      <c r="O2605">
        <v>119.92028000000001</v>
      </c>
      <c r="P2605" t="s">
        <v>3485</v>
      </c>
      <c r="Q2605" s="3">
        <f>Table1[[#This Row],[Capacity (MW)]]*0.395*8760*10^-6</f>
        <v>1.5051870000000003</v>
      </c>
      <c r="R2605" s="3" cm="1">
        <f t="array" ref="R2605">AVERAGE(VLOOKUP(_xlfn.TEXTSPLIT(Table1[[#This Row],[Fuel (no space after comma)]], ","), FuelList_Final_EF!$A$2:$B$65, 2, FALSE))</f>
        <v>53.06</v>
      </c>
      <c r="S2605" s="3">
        <f>Table1[[#This Row],[Generation (TWh)]]*10^9*VLOOKUP(Table1[[#This Row],[Turbine/Engine Technology]],Technology_HR!$A$2:$B$11,2,FALSE)*10^-6</f>
        <v>11362656.663000001</v>
      </c>
      <c r="T2605" s="5">
        <f>Table1[[#This Row],[Fuel Consumption (mmBtu)]]*Table1[[#This Row],[Emission Factor (kg CO2/ mmBtu)]]*10^3</f>
        <v>602902562538.78015</v>
      </c>
      <c r="U2605" s="3">
        <f>Table1[[#This Row],[Emissions (g CO2)]]/(Table1[[#This Row],[Generation (TWh)]]*10^9)</f>
        <v>400.54994000000005</v>
      </c>
    </row>
    <row r="2606" spans="1:21" x14ac:dyDescent="0.35">
      <c r="A2606" t="s">
        <v>798</v>
      </c>
      <c r="B2606" t="s">
        <v>3239</v>
      </c>
      <c r="C2606" t="str">
        <f>SUBSTITUTE(Table1[[#This Row],[Fuel]],", ",",")</f>
        <v>fossil gas: natural gas</v>
      </c>
      <c r="D2606" t="s">
        <v>3239</v>
      </c>
      <c r="H2606" t="s">
        <v>3438</v>
      </c>
      <c r="I2606">
        <v>435</v>
      </c>
      <c r="J2606" t="s">
        <v>3446</v>
      </c>
      <c r="K2606">
        <v>2013</v>
      </c>
      <c r="L2606" t="s">
        <v>29</v>
      </c>
      <c r="M2606" t="s">
        <v>29</v>
      </c>
      <c r="N2606">
        <v>30.979486999999999</v>
      </c>
      <c r="O2606">
        <v>119.92028000000001</v>
      </c>
      <c r="P2606" t="s">
        <v>3485</v>
      </c>
      <c r="Q2606" s="3">
        <f>Table1[[#This Row],[Capacity (MW)]]*0.395*8760*10^-6</f>
        <v>1.5051870000000003</v>
      </c>
      <c r="R2606" s="3" cm="1">
        <f t="array" ref="R2606">AVERAGE(VLOOKUP(_xlfn.TEXTSPLIT(Table1[[#This Row],[Fuel (no space after comma)]], ","), FuelList_Final_EF!$A$2:$B$65, 2, FALSE))</f>
        <v>53.06</v>
      </c>
      <c r="S2606" s="3">
        <f>Table1[[#This Row],[Generation (TWh)]]*10^9*VLOOKUP(Table1[[#This Row],[Turbine/Engine Technology]],Technology_HR!$A$2:$B$11,2,FALSE)*10^-6</f>
        <v>11362656.663000001</v>
      </c>
      <c r="T2606" s="5">
        <f>Table1[[#This Row],[Fuel Consumption (mmBtu)]]*Table1[[#This Row],[Emission Factor (kg CO2/ mmBtu)]]*10^3</f>
        <v>602902562538.78015</v>
      </c>
      <c r="U2606" s="3">
        <f>Table1[[#This Row],[Emissions (g CO2)]]/(Table1[[#This Row],[Generation (TWh)]]*10^9)</f>
        <v>400.54994000000005</v>
      </c>
    </row>
    <row r="2607" spans="1:21" x14ac:dyDescent="0.35">
      <c r="A2607" t="s">
        <v>799</v>
      </c>
      <c r="B2607" t="s">
        <v>3239</v>
      </c>
      <c r="C2607" t="str">
        <f>SUBSTITUTE(Table1[[#This Row],[Fuel]],", ",",")</f>
        <v>fossil gas: natural gas</v>
      </c>
      <c r="D2607" t="s">
        <v>3239</v>
      </c>
      <c r="H2607" t="s">
        <v>3438</v>
      </c>
      <c r="I2607">
        <v>186</v>
      </c>
      <c r="J2607" t="s">
        <v>3446</v>
      </c>
      <c r="K2607">
        <v>2005</v>
      </c>
      <c r="L2607" t="s">
        <v>29</v>
      </c>
      <c r="M2607" t="s">
        <v>29</v>
      </c>
      <c r="N2607">
        <v>29.069832999999999</v>
      </c>
      <c r="O2607">
        <v>119.580378</v>
      </c>
      <c r="P2607" t="s">
        <v>3485</v>
      </c>
      <c r="Q2607" s="3">
        <f>Table1[[#This Row],[Capacity (MW)]]*0.395*8760*10^-6</f>
        <v>0.64359719999999987</v>
      </c>
      <c r="R2607" s="3" cm="1">
        <f t="array" ref="R2607">AVERAGE(VLOOKUP(_xlfn.TEXTSPLIT(Table1[[#This Row],[Fuel (no space after comma)]], ","), FuelList_Final_EF!$A$2:$B$65, 2, FALSE))</f>
        <v>53.06</v>
      </c>
      <c r="S2607" s="3">
        <f>Table1[[#This Row],[Generation (TWh)]]*10^9*VLOOKUP(Table1[[#This Row],[Turbine/Engine Technology]],Technology_HR!$A$2:$B$11,2,FALSE)*10^-6</f>
        <v>4858515.2627999987</v>
      </c>
      <c r="T2607" s="5">
        <f>Table1[[#This Row],[Fuel Consumption (mmBtu)]]*Table1[[#This Row],[Emission Factor (kg CO2/ mmBtu)]]*10^3</f>
        <v>257792819844.16794</v>
      </c>
      <c r="U2607" s="3">
        <f>Table1[[#This Row],[Emissions (g CO2)]]/(Table1[[#This Row],[Generation (TWh)]]*10^9)</f>
        <v>400.54993999999999</v>
      </c>
    </row>
    <row r="2608" spans="1:21" x14ac:dyDescent="0.35">
      <c r="A2608" t="s">
        <v>800</v>
      </c>
      <c r="B2608" t="s">
        <v>3242</v>
      </c>
      <c r="C2608" t="str">
        <f>SUBSTITUTE(Table1[[#This Row],[Fuel]],", ",",")</f>
        <v>fossil gas: lng</v>
      </c>
      <c r="D2608" t="s">
        <v>3242</v>
      </c>
      <c r="H2608" t="s">
        <v>3438</v>
      </c>
      <c r="I2608">
        <v>350</v>
      </c>
      <c r="J2608" t="s">
        <v>3446</v>
      </c>
      <c r="K2608">
        <v>2014</v>
      </c>
      <c r="L2608" t="s">
        <v>29</v>
      </c>
      <c r="M2608" t="s">
        <v>29</v>
      </c>
      <c r="N2608">
        <v>30.022470999999999</v>
      </c>
      <c r="O2608">
        <v>121.661074</v>
      </c>
      <c r="P2608" t="s">
        <v>3485</v>
      </c>
      <c r="Q2608" s="3">
        <f>Table1[[#This Row],[Capacity (MW)]]*0.395*8760*10^-6</f>
        <v>1.2110699999999999</v>
      </c>
      <c r="R2608" s="3" cm="1">
        <f t="array" ref="R2608">AVERAGE(VLOOKUP(_xlfn.TEXTSPLIT(Table1[[#This Row],[Fuel (no space after comma)]], ","), FuelList_Final_EF!$A$2:$B$65, 2, FALSE))</f>
        <v>67.685819715340017</v>
      </c>
      <c r="S2608" s="3">
        <f>Table1[[#This Row],[Generation (TWh)]]*10^9*VLOOKUP(Table1[[#This Row],[Turbine/Engine Technology]],Technology_HR!$A$2:$B$11,2,FALSE)*10^-6</f>
        <v>9142367.4299999978</v>
      </c>
      <c r="T2608" s="5">
        <f>Table1[[#This Row],[Fuel Consumption (mmBtu)]]*Table1[[#This Row],[Emission Factor (kg CO2/ mmBtu)]]*10^3</f>
        <v>618808633638.37634</v>
      </c>
      <c r="U2608" s="3">
        <f>Table1[[#This Row],[Emissions (g CO2)]]/(Table1[[#This Row],[Generation (TWh)]]*10^9)</f>
        <v>510.96025303110179</v>
      </c>
    </row>
    <row r="2609" spans="1:21" x14ac:dyDescent="0.35">
      <c r="A2609" t="s">
        <v>800</v>
      </c>
      <c r="B2609" t="s">
        <v>3242</v>
      </c>
      <c r="C2609" t="str">
        <f>SUBSTITUTE(Table1[[#This Row],[Fuel]],", ",",")</f>
        <v>fossil gas: lng</v>
      </c>
      <c r="D2609" t="s">
        <v>3242</v>
      </c>
      <c r="H2609" t="s">
        <v>3438</v>
      </c>
      <c r="I2609">
        <v>350</v>
      </c>
      <c r="J2609" t="s">
        <v>3446</v>
      </c>
      <c r="K2609">
        <v>2014</v>
      </c>
      <c r="L2609" t="s">
        <v>29</v>
      </c>
      <c r="M2609" t="s">
        <v>29</v>
      </c>
      <c r="N2609">
        <v>30.022470999999999</v>
      </c>
      <c r="O2609">
        <v>121.661074</v>
      </c>
      <c r="P2609" t="s">
        <v>3485</v>
      </c>
      <c r="Q2609" s="3">
        <f>Table1[[#This Row],[Capacity (MW)]]*0.395*8760*10^-6</f>
        <v>1.2110699999999999</v>
      </c>
      <c r="R2609" s="3" cm="1">
        <f t="array" ref="R2609">AVERAGE(VLOOKUP(_xlfn.TEXTSPLIT(Table1[[#This Row],[Fuel (no space after comma)]], ","), FuelList_Final_EF!$A$2:$B$65, 2, FALSE))</f>
        <v>67.685819715340017</v>
      </c>
      <c r="S2609" s="3">
        <f>Table1[[#This Row],[Generation (TWh)]]*10^9*VLOOKUP(Table1[[#This Row],[Turbine/Engine Technology]],Technology_HR!$A$2:$B$11,2,FALSE)*10^-6</f>
        <v>9142367.4299999978</v>
      </c>
      <c r="T2609" s="5">
        <f>Table1[[#This Row],[Fuel Consumption (mmBtu)]]*Table1[[#This Row],[Emission Factor (kg CO2/ mmBtu)]]*10^3</f>
        <v>618808633638.37634</v>
      </c>
      <c r="U2609" s="3">
        <f>Table1[[#This Row],[Emissions (g CO2)]]/(Table1[[#This Row],[Generation (TWh)]]*10^9)</f>
        <v>510.96025303110179</v>
      </c>
    </row>
    <row r="2610" spans="1:21" x14ac:dyDescent="0.35">
      <c r="A2610" t="s">
        <v>801</v>
      </c>
      <c r="B2610" t="s">
        <v>3239</v>
      </c>
      <c r="C2610" t="str">
        <f>SUBSTITUTE(Table1[[#This Row],[Fuel]],", ",",")</f>
        <v>fossil gas: natural gas</v>
      </c>
      <c r="D2610" t="s">
        <v>3239</v>
      </c>
      <c r="H2610" t="s">
        <v>3438</v>
      </c>
      <c r="I2610">
        <v>342</v>
      </c>
      <c r="J2610" t="s">
        <v>3446</v>
      </c>
      <c r="K2610">
        <v>1999</v>
      </c>
      <c r="L2610" t="s">
        <v>29</v>
      </c>
      <c r="M2610" t="s">
        <v>29</v>
      </c>
      <c r="N2610">
        <v>27.968582999999999</v>
      </c>
      <c r="O2610">
        <v>120.807422</v>
      </c>
      <c r="P2610" t="s">
        <v>3485</v>
      </c>
      <c r="Q2610" s="3">
        <f>Table1[[#This Row],[Capacity (MW)]]*0.395*8760*10^-6</f>
        <v>1.1833884000000001</v>
      </c>
      <c r="R2610" s="3" cm="1">
        <f t="array" ref="R2610">AVERAGE(VLOOKUP(_xlfn.TEXTSPLIT(Table1[[#This Row],[Fuel (no space after comma)]], ","), FuelList_Final_EF!$A$2:$B$65, 2, FALSE))</f>
        <v>53.06</v>
      </c>
      <c r="S2610" s="3">
        <f>Table1[[#This Row],[Generation (TWh)]]*10^9*VLOOKUP(Table1[[#This Row],[Turbine/Engine Technology]],Technology_HR!$A$2:$B$11,2,FALSE)*10^-6</f>
        <v>8933399.0316000003</v>
      </c>
      <c r="T2610" s="5">
        <f>Table1[[#This Row],[Fuel Consumption (mmBtu)]]*Table1[[#This Row],[Emission Factor (kg CO2/ mmBtu)]]*10^3</f>
        <v>474006152616.69604</v>
      </c>
      <c r="U2610" s="3">
        <f>Table1[[#This Row],[Emissions (g CO2)]]/(Table1[[#This Row],[Generation (TWh)]]*10^9)</f>
        <v>400.54994000000005</v>
      </c>
    </row>
    <row r="2611" spans="1:21" x14ac:dyDescent="0.35">
      <c r="A2611" t="s">
        <v>797</v>
      </c>
      <c r="B2611" t="s">
        <v>3239</v>
      </c>
      <c r="C2611" t="str">
        <f>SUBSTITUTE(Table1[[#This Row],[Fuel]],", ",",")</f>
        <v>fossil gas: natural gas</v>
      </c>
      <c r="D2611" t="s">
        <v>3239</v>
      </c>
      <c r="H2611" t="s">
        <v>3438</v>
      </c>
      <c r="I2611">
        <v>395</v>
      </c>
      <c r="J2611" t="s">
        <v>3446</v>
      </c>
      <c r="K2611">
        <v>2007</v>
      </c>
      <c r="L2611" t="s">
        <v>29</v>
      </c>
      <c r="M2611" t="s">
        <v>29</v>
      </c>
      <c r="N2611">
        <v>29.946169000000001</v>
      </c>
      <c r="O2611">
        <v>121.688796</v>
      </c>
      <c r="P2611" t="s">
        <v>3485</v>
      </c>
      <c r="Q2611" s="3">
        <f>Table1[[#This Row],[Capacity (MW)]]*0.395*8760*10^-6</f>
        <v>1.366779</v>
      </c>
      <c r="R2611" s="3" cm="1">
        <f t="array" ref="R2611">AVERAGE(VLOOKUP(_xlfn.TEXTSPLIT(Table1[[#This Row],[Fuel (no space after comma)]], ","), FuelList_Final_EF!$A$2:$B$65, 2, FALSE))</f>
        <v>53.06</v>
      </c>
      <c r="S2611" s="3">
        <f>Table1[[#This Row],[Generation (TWh)]]*10^9*VLOOKUP(Table1[[#This Row],[Turbine/Engine Technology]],Technology_HR!$A$2:$B$11,2,FALSE)*10^-6</f>
        <v>10317814.671</v>
      </c>
      <c r="T2611" s="5">
        <f>Table1[[#This Row],[Fuel Consumption (mmBtu)]]*Table1[[#This Row],[Emission Factor (kg CO2/ mmBtu)]]*10^3</f>
        <v>547463246443.26007</v>
      </c>
      <c r="U2611" s="3">
        <f>Table1[[#This Row],[Emissions (g CO2)]]/(Table1[[#This Row],[Generation (TWh)]]*10^9)</f>
        <v>400.54994000000005</v>
      </c>
    </row>
    <row r="2612" spans="1:21" x14ac:dyDescent="0.35">
      <c r="A2612" t="s">
        <v>797</v>
      </c>
      <c r="B2612" t="s">
        <v>3239</v>
      </c>
      <c r="C2612" t="str">
        <f>SUBSTITUTE(Table1[[#This Row],[Fuel]],", ",",")</f>
        <v>fossil gas: natural gas</v>
      </c>
      <c r="D2612" t="s">
        <v>3239</v>
      </c>
      <c r="H2612" t="s">
        <v>3438</v>
      </c>
      <c r="I2612">
        <v>395</v>
      </c>
      <c r="J2612" t="s">
        <v>3446</v>
      </c>
      <c r="K2612">
        <v>2007</v>
      </c>
      <c r="L2612" t="s">
        <v>29</v>
      </c>
      <c r="M2612" t="s">
        <v>29</v>
      </c>
      <c r="N2612">
        <v>29.946169000000001</v>
      </c>
      <c r="O2612">
        <v>121.688796</v>
      </c>
      <c r="P2612" t="s">
        <v>3485</v>
      </c>
      <c r="Q2612" s="3">
        <f>Table1[[#This Row],[Capacity (MW)]]*0.395*8760*10^-6</f>
        <v>1.366779</v>
      </c>
      <c r="R2612" s="3" cm="1">
        <f t="array" ref="R2612">AVERAGE(VLOOKUP(_xlfn.TEXTSPLIT(Table1[[#This Row],[Fuel (no space after comma)]], ","), FuelList_Final_EF!$A$2:$B$65, 2, FALSE))</f>
        <v>53.06</v>
      </c>
      <c r="S2612" s="3">
        <f>Table1[[#This Row],[Generation (TWh)]]*10^9*VLOOKUP(Table1[[#This Row],[Turbine/Engine Technology]],Technology_HR!$A$2:$B$11,2,FALSE)*10^-6</f>
        <v>10317814.671</v>
      </c>
      <c r="T2612" s="5">
        <f>Table1[[#This Row],[Fuel Consumption (mmBtu)]]*Table1[[#This Row],[Emission Factor (kg CO2/ mmBtu)]]*10^3</f>
        <v>547463246443.26007</v>
      </c>
      <c r="U2612" s="3">
        <f>Table1[[#This Row],[Emissions (g CO2)]]/(Table1[[#This Row],[Generation (TWh)]]*10^9)</f>
        <v>400.54994000000005</v>
      </c>
    </row>
    <row r="2613" spans="1:21" x14ac:dyDescent="0.35">
      <c r="A2613" t="s">
        <v>802</v>
      </c>
      <c r="B2613" t="s">
        <v>3239</v>
      </c>
      <c r="C2613" t="str">
        <f>SUBSTITUTE(Table1[[#This Row],[Fuel]],", ",",")</f>
        <v>fossil gas: natural gas</v>
      </c>
      <c r="D2613" t="s">
        <v>3239</v>
      </c>
      <c r="H2613" t="s">
        <v>3438</v>
      </c>
      <c r="I2613">
        <v>344</v>
      </c>
      <c r="J2613" t="s">
        <v>3446</v>
      </c>
      <c r="K2613">
        <v>1999</v>
      </c>
      <c r="L2613" t="s">
        <v>29</v>
      </c>
      <c r="M2613" t="s">
        <v>29</v>
      </c>
      <c r="N2613">
        <v>29.943895000000001</v>
      </c>
      <c r="O2613">
        <v>121.68400699999999</v>
      </c>
      <c r="P2613" t="s">
        <v>3485</v>
      </c>
      <c r="Q2613" s="3">
        <f>Table1[[#This Row],[Capacity (MW)]]*0.395*8760*10^-6</f>
        <v>1.1903087999999999</v>
      </c>
      <c r="R2613" s="3" cm="1">
        <f t="array" ref="R2613">AVERAGE(VLOOKUP(_xlfn.TEXTSPLIT(Table1[[#This Row],[Fuel (no space after comma)]], ","), FuelList_Final_EF!$A$2:$B$65, 2, FALSE))</f>
        <v>53.06</v>
      </c>
      <c r="S2613" s="3">
        <f>Table1[[#This Row],[Generation (TWh)]]*10^9*VLOOKUP(Table1[[#This Row],[Turbine/Engine Technology]],Technology_HR!$A$2:$B$11,2,FALSE)*10^-6</f>
        <v>8985641.1311999988</v>
      </c>
      <c r="T2613" s="5">
        <f>Table1[[#This Row],[Fuel Consumption (mmBtu)]]*Table1[[#This Row],[Emission Factor (kg CO2/ mmBtu)]]*10^3</f>
        <v>476778118421.47192</v>
      </c>
      <c r="U2613" s="3">
        <f>Table1[[#This Row],[Emissions (g CO2)]]/(Table1[[#This Row],[Generation (TWh)]]*10^9)</f>
        <v>400.54993999999994</v>
      </c>
    </row>
    <row r="2614" spans="1:21" x14ac:dyDescent="0.35">
      <c r="A2614" t="s">
        <v>542</v>
      </c>
      <c r="B2614" t="s">
        <v>3239</v>
      </c>
      <c r="C2614" t="str">
        <f>SUBSTITUTE(Table1[[#This Row],[Fuel]],", ",",")</f>
        <v>fossil gas: natural gas</v>
      </c>
      <c r="D2614" t="s">
        <v>3239</v>
      </c>
      <c r="H2614" t="s">
        <v>3438</v>
      </c>
      <c r="I2614">
        <v>460</v>
      </c>
      <c r="J2614" t="s">
        <v>3447</v>
      </c>
      <c r="K2614" t="s">
        <v>29</v>
      </c>
      <c r="L2614" t="s">
        <v>29</v>
      </c>
      <c r="M2614" t="s">
        <v>29</v>
      </c>
      <c r="N2614">
        <v>23.355235</v>
      </c>
      <c r="O2614">
        <v>113.517932</v>
      </c>
      <c r="P2614" t="s">
        <v>3485</v>
      </c>
      <c r="Q2614" s="3">
        <f>Table1[[#This Row],[Capacity (MW)]]*0.395*8760*10^-6</f>
        <v>1.5916920000000001</v>
      </c>
      <c r="R2614" s="3" cm="1">
        <f t="array" ref="R2614">AVERAGE(VLOOKUP(_xlfn.TEXTSPLIT(Table1[[#This Row],[Fuel (no space after comma)]], ","), FuelList_Final_EF!$A$2:$B$65, 2, FALSE))</f>
        <v>53.06</v>
      </c>
      <c r="S2614" s="3">
        <f>Table1[[#This Row],[Generation (TWh)]]*10^9*VLOOKUP(Table1[[#This Row],[Turbine/Engine Technology]],Technology_HR!$A$2:$B$11,2,FALSE)*10^-6</f>
        <v>12015682.908</v>
      </c>
      <c r="T2614" s="5">
        <f>Table1[[#This Row],[Fuel Consumption (mmBtu)]]*Table1[[#This Row],[Emission Factor (kg CO2/ mmBtu)]]*10^3</f>
        <v>637552135098.47998</v>
      </c>
      <c r="U2614" s="3">
        <f>Table1[[#This Row],[Emissions (g CO2)]]/(Table1[[#This Row],[Generation (TWh)]]*10^9)</f>
        <v>400.54993999999999</v>
      </c>
    </row>
    <row r="2615" spans="1:21" x14ac:dyDescent="0.35">
      <c r="A2615" t="s">
        <v>542</v>
      </c>
      <c r="B2615" t="s">
        <v>3239</v>
      </c>
      <c r="C2615" t="str">
        <f>SUBSTITUTE(Table1[[#This Row],[Fuel]],", ",",")</f>
        <v>fossil gas: natural gas</v>
      </c>
      <c r="D2615" t="s">
        <v>3239</v>
      </c>
      <c r="H2615" t="s">
        <v>3438</v>
      </c>
      <c r="I2615">
        <v>460</v>
      </c>
      <c r="J2615" t="s">
        <v>3447</v>
      </c>
      <c r="K2615" t="s">
        <v>29</v>
      </c>
      <c r="L2615" t="s">
        <v>29</v>
      </c>
      <c r="M2615" t="s">
        <v>29</v>
      </c>
      <c r="N2615">
        <v>23.355235</v>
      </c>
      <c r="O2615">
        <v>113.517932</v>
      </c>
      <c r="P2615" t="s">
        <v>3485</v>
      </c>
      <c r="Q2615" s="3">
        <f>Table1[[#This Row],[Capacity (MW)]]*0.395*8760*10^-6</f>
        <v>1.5916920000000001</v>
      </c>
      <c r="R2615" s="3" cm="1">
        <f t="array" ref="R2615">AVERAGE(VLOOKUP(_xlfn.TEXTSPLIT(Table1[[#This Row],[Fuel (no space after comma)]], ","), FuelList_Final_EF!$A$2:$B$65, 2, FALSE))</f>
        <v>53.06</v>
      </c>
      <c r="S2615" s="3">
        <f>Table1[[#This Row],[Generation (TWh)]]*10^9*VLOOKUP(Table1[[#This Row],[Turbine/Engine Technology]],Technology_HR!$A$2:$B$11,2,FALSE)*10^-6</f>
        <v>12015682.908</v>
      </c>
      <c r="T2615" s="5">
        <f>Table1[[#This Row],[Fuel Consumption (mmBtu)]]*Table1[[#This Row],[Emission Factor (kg CO2/ mmBtu)]]*10^3</f>
        <v>637552135098.47998</v>
      </c>
      <c r="U2615" s="3">
        <f>Table1[[#This Row],[Emissions (g CO2)]]/(Table1[[#This Row],[Generation (TWh)]]*10^9)</f>
        <v>400.54993999999999</v>
      </c>
    </row>
    <row r="2616" spans="1:21" x14ac:dyDescent="0.35">
      <c r="A2616" t="s">
        <v>803</v>
      </c>
      <c r="B2616" t="s">
        <v>3242</v>
      </c>
      <c r="C2616" t="str">
        <f>SUBSTITUTE(Table1[[#This Row],[Fuel]],", ",",")</f>
        <v>fossil gas: lng</v>
      </c>
      <c r="D2616" t="s">
        <v>3242</v>
      </c>
      <c r="H2616" t="s">
        <v>3438</v>
      </c>
      <c r="I2616">
        <v>180</v>
      </c>
      <c r="J2616" t="s">
        <v>3446</v>
      </c>
      <c r="K2616">
        <v>2005</v>
      </c>
      <c r="L2616" t="s">
        <v>29</v>
      </c>
      <c r="M2616" t="s">
        <v>29</v>
      </c>
      <c r="N2616">
        <v>22.552029999999998</v>
      </c>
      <c r="O2616">
        <v>113.5694</v>
      </c>
      <c r="P2616" t="s">
        <v>3485</v>
      </c>
      <c r="Q2616" s="3">
        <f>Table1[[#This Row],[Capacity (MW)]]*0.395*8760*10^-6</f>
        <v>0.62283600000000006</v>
      </c>
      <c r="R2616" s="3" cm="1">
        <f t="array" ref="R2616">AVERAGE(VLOOKUP(_xlfn.TEXTSPLIT(Table1[[#This Row],[Fuel (no space after comma)]], ","), FuelList_Final_EF!$A$2:$B$65, 2, FALSE))</f>
        <v>67.685819715340017</v>
      </c>
      <c r="S2616" s="3">
        <f>Table1[[#This Row],[Generation (TWh)]]*10^9*VLOOKUP(Table1[[#This Row],[Turbine/Engine Technology]],Technology_HR!$A$2:$B$11,2,FALSE)*10^-6</f>
        <v>4701788.9639999997</v>
      </c>
      <c r="T2616" s="5">
        <f>Table1[[#This Row],[Fuel Consumption (mmBtu)]]*Table1[[#This Row],[Emission Factor (kg CO2/ mmBtu)]]*10^3</f>
        <v>318244440156.87933</v>
      </c>
      <c r="U2616" s="3">
        <f>Table1[[#This Row],[Emissions (g CO2)]]/(Table1[[#This Row],[Generation (TWh)]]*10^9)</f>
        <v>510.96025303110184</v>
      </c>
    </row>
    <row r="2617" spans="1:21" x14ac:dyDescent="0.35">
      <c r="A2617" t="s">
        <v>803</v>
      </c>
      <c r="B2617" t="s">
        <v>3242</v>
      </c>
      <c r="C2617" t="str">
        <f>SUBSTITUTE(Table1[[#This Row],[Fuel]],", ",",")</f>
        <v>fossil gas: lng</v>
      </c>
      <c r="D2617" t="s">
        <v>3242</v>
      </c>
      <c r="H2617" t="s">
        <v>3438</v>
      </c>
      <c r="I2617">
        <v>180</v>
      </c>
      <c r="J2617" t="s">
        <v>3446</v>
      </c>
      <c r="K2617">
        <v>2005</v>
      </c>
      <c r="L2617" t="s">
        <v>29</v>
      </c>
      <c r="M2617" t="s">
        <v>29</v>
      </c>
      <c r="N2617">
        <v>22.552029999999998</v>
      </c>
      <c r="O2617">
        <v>113.5694</v>
      </c>
      <c r="P2617" t="s">
        <v>3485</v>
      </c>
      <c r="Q2617" s="3">
        <f>Table1[[#This Row],[Capacity (MW)]]*0.395*8760*10^-6</f>
        <v>0.62283600000000006</v>
      </c>
      <c r="R2617" s="3" cm="1">
        <f t="array" ref="R2617">AVERAGE(VLOOKUP(_xlfn.TEXTSPLIT(Table1[[#This Row],[Fuel (no space after comma)]], ","), FuelList_Final_EF!$A$2:$B$65, 2, FALSE))</f>
        <v>67.685819715340017</v>
      </c>
      <c r="S2617" s="3">
        <f>Table1[[#This Row],[Generation (TWh)]]*10^9*VLOOKUP(Table1[[#This Row],[Turbine/Engine Technology]],Technology_HR!$A$2:$B$11,2,FALSE)*10^-6</f>
        <v>4701788.9639999997</v>
      </c>
      <c r="T2617" s="5">
        <f>Table1[[#This Row],[Fuel Consumption (mmBtu)]]*Table1[[#This Row],[Emission Factor (kg CO2/ mmBtu)]]*10^3</f>
        <v>318244440156.87933</v>
      </c>
      <c r="U2617" s="3">
        <f>Table1[[#This Row],[Emissions (g CO2)]]/(Table1[[#This Row],[Generation (TWh)]]*10^9)</f>
        <v>510.96025303110184</v>
      </c>
    </row>
    <row r="2618" spans="1:21" x14ac:dyDescent="0.35">
      <c r="A2618" t="s">
        <v>804</v>
      </c>
      <c r="B2618" t="s">
        <v>3242</v>
      </c>
      <c r="C2618" t="str">
        <f>SUBSTITUTE(Table1[[#This Row],[Fuel]],", ",",")</f>
        <v>fossil gas: lng</v>
      </c>
      <c r="D2618" t="s">
        <v>3242</v>
      </c>
      <c r="H2618" t="s">
        <v>3438</v>
      </c>
      <c r="I2618">
        <v>180</v>
      </c>
      <c r="J2618" t="s">
        <v>3446</v>
      </c>
      <c r="K2618">
        <v>2005</v>
      </c>
      <c r="L2618" t="s">
        <v>29</v>
      </c>
      <c r="M2618" t="s">
        <v>29</v>
      </c>
      <c r="N2618">
        <v>22.665361000000001</v>
      </c>
      <c r="O2618">
        <v>113.195853</v>
      </c>
      <c r="P2618" t="s">
        <v>3485</v>
      </c>
      <c r="Q2618" s="3">
        <f>Table1[[#This Row],[Capacity (MW)]]*0.395*8760*10^-6</f>
        <v>0.62283600000000006</v>
      </c>
      <c r="R2618" s="3" cm="1">
        <f t="array" ref="R2618">AVERAGE(VLOOKUP(_xlfn.TEXTSPLIT(Table1[[#This Row],[Fuel (no space after comma)]], ","), FuelList_Final_EF!$A$2:$B$65, 2, FALSE))</f>
        <v>67.685819715340017</v>
      </c>
      <c r="S2618" s="3">
        <f>Table1[[#This Row],[Generation (TWh)]]*10^9*VLOOKUP(Table1[[#This Row],[Turbine/Engine Technology]],Technology_HR!$A$2:$B$11,2,FALSE)*10^-6</f>
        <v>4701788.9639999997</v>
      </c>
      <c r="T2618" s="5">
        <f>Table1[[#This Row],[Fuel Consumption (mmBtu)]]*Table1[[#This Row],[Emission Factor (kg CO2/ mmBtu)]]*10^3</f>
        <v>318244440156.87933</v>
      </c>
      <c r="U2618" s="3">
        <f>Table1[[#This Row],[Emissions (g CO2)]]/(Table1[[#This Row],[Generation (TWh)]]*10^9)</f>
        <v>510.96025303110184</v>
      </c>
    </row>
    <row r="2619" spans="1:21" x14ac:dyDescent="0.35">
      <c r="A2619" t="s">
        <v>804</v>
      </c>
      <c r="B2619" t="s">
        <v>3242</v>
      </c>
      <c r="C2619" t="str">
        <f>SUBSTITUTE(Table1[[#This Row],[Fuel]],", ",",")</f>
        <v>fossil gas: lng</v>
      </c>
      <c r="D2619" t="s">
        <v>3242</v>
      </c>
      <c r="H2619" t="s">
        <v>3438</v>
      </c>
      <c r="I2619">
        <v>220</v>
      </c>
      <c r="J2619" t="s">
        <v>3447</v>
      </c>
      <c r="K2619" t="s">
        <v>29</v>
      </c>
      <c r="L2619" t="s">
        <v>29</v>
      </c>
      <c r="M2619" t="s">
        <v>29</v>
      </c>
      <c r="N2619">
        <v>22.665361000000001</v>
      </c>
      <c r="O2619">
        <v>113.195853</v>
      </c>
      <c r="P2619" t="s">
        <v>3485</v>
      </c>
      <c r="Q2619" s="3">
        <f>Table1[[#This Row],[Capacity (MW)]]*0.395*8760*10^-6</f>
        <v>0.76124399999999992</v>
      </c>
      <c r="R2619" s="3" cm="1">
        <f t="array" ref="R2619">AVERAGE(VLOOKUP(_xlfn.TEXTSPLIT(Table1[[#This Row],[Fuel (no space after comma)]], ","), FuelList_Final_EF!$A$2:$B$65, 2, FALSE))</f>
        <v>67.685819715340017</v>
      </c>
      <c r="S2619" s="3">
        <f>Table1[[#This Row],[Generation (TWh)]]*10^9*VLOOKUP(Table1[[#This Row],[Turbine/Engine Technology]],Technology_HR!$A$2:$B$11,2,FALSE)*10^-6</f>
        <v>5746630.9559999984</v>
      </c>
      <c r="T2619" s="5">
        <f>Table1[[#This Row],[Fuel Consumption (mmBtu)]]*Table1[[#This Row],[Emission Factor (kg CO2/ mmBtu)]]*10^3</f>
        <v>388965426858.4079</v>
      </c>
      <c r="U2619" s="3">
        <f>Table1[[#This Row],[Emissions (g CO2)]]/(Table1[[#This Row],[Generation (TWh)]]*10^9)</f>
        <v>510.96025303110167</v>
      </c>
    </row>
    <row r="2620" spans="1:21" x14ac:dyDescent="0.35">
      <c r="A2620" t="s">
        <v>805</v>
      </c>
      <c r="B2620" t="s">
        <v>3239</v>
      </c>
      <c r="C2620" t="str">
        <f>SUBSTITUTE(Table1[[#This Row],[Fuel]],", ",",")</f>
        <v>fossil gas: natural gas</v>
      </c>
      <c r="D2620" t="s">
        <v>3239</v>
      </c>
      <c r="H2620" t="s">
        <v>3438</v>
      </c>
      <c r="I2620">
        <v>700</v>
      </c>
      <c r="J2620" t="s">
        <v>3447</v>
      </c>
      <c r="K2620" t="s">
        <v>29</v>
      </c>
      <c r="L2620" t="s">
        <v>29</v>
      </c>
      <c r="M2620" t="s">
        <v>29</v>
      </c>
      <c r="N2620">
        <v>23.781245999999999</v>
      </c>
      <c r="O2620">
        <v>113.392989</v>
      </c>
      <c r="P2620" t="s">
        <v>3485</v>
      </c>
      <c r="Q2620" s="3">
        <f>Table1[[#This Row],[Capacity (MW)]]*0.395*8760*10^-6</f>
        <v>2.4221399999999997</v>
      </c>
      <c r="R2620" s="3" cm="1">
        <f t="array" ref="R2620">AVERAGE(VLOOKUP(_xlfn.TEXTSPLIT(Table1[[#This Row],[Fuel (no space after comma)]], ","), FuelList_Final_EF!$A$2:$B$65, 2, FALSE))</f>
        <v>53.06</v>
      </c>
      <c r="S2620" s="3">
        <f>Table1[[#This Row],[Generation (TWh)]]*10^9*VLOOKUP(Table1[[#This Row],[Turbine/Engine Technology]],Technology_HR!$A$2:$B$11,2,FALSE)*10^-6</f>
        <v>18284734.859999996</v>
      </c>
      <c r="T2620" s="5">
        <f>Table1[[#This Row],[Fuel Consumption (mmBtu)]]*Table1[[#This Row],[Emission Factor (kg CO2/ mmBtu)]]*10^3</f>
        <v>970188031671.59985</v>
      </c>
      <c r="U2620" s="3">
        <f>Table1[[#This Row],[Emissions (g CO2)]]/(Table1[[#This Row],[Generation (TWh)]]*10^9)</f>
        <v>400.54993999999999</v>
      </c>
    </row>
    <row r="2621" spans="1:21" x14ac:dyDescent="0.35">
      <c r="A2621" t="s">
        <v>805</v>
      </c>
      <c r="B2621" t="s">
        <v>3239</v>
      </c>
      <c r="C2621" t="str">
        <f>SUBSTITUTE(Table1[[#This Row],[Fuel]],", ",",")</f>
        <v>fossil gas: natural gas</v>
      </c>
      <c r="D2621" t="s">
        <v>3239</v>
      </c>
      <c r="H2621" t="s">
        <v>3438</v>
      </c>
      <c r="I2621">
        <v>700</v>
      </c>
      <c r="J2621" t="s">
        <v>3447</v>
      </c>
      <c r="K2621" t="s">
        <v>29</v>
      </c>
      <c r="L2621" t="s">
        <v>29</v>
      </c>
      <c r="M2621" t="s">
        <v>29</v>
      </c>
      <c r="N2621">
        <v>23.781245999999999</v>
      </c>
      <c r="O2621">
        <v>113.392989</v>
      </c>
      <c r="P2621" t="s">
        <v>3485</v>
      </c>
      <c r="Q2621" s="3">
        <f>Table1[[#This Row],[Capacity (MW)]]*0.395*8760*10^-6</f>
        <v>2.4221399999999997</v>
      </c>
      <c r="R2621" s="3" cm="1">
        <f t="array" ref="R2621">AVERAGE(VLOOKUP(_xlfn.TEXTSPLIT(Table1[[#This Row],[Fuel (no space after comma)]], ","), FuelList_Final_EF!$A$2:$B$65, 2, FALSE))</f>
        <v>53.06</v>
      </c>
      <c r="S2621" s="3">
        <f>Table1[[#This Row],[Generation (TWh)]]*10^9*VLOOKUP(Table1[[#This Row],[Turbine/Engine Technology]],Technology_HR!$A$2:$B$11,2,FALSE)*10^-6</f>
        <v>18284734.859999996</v>
      </c>
      <c r="T2621" s="5">
        <f>Table1[[#This Row],[Fuel Consumption (mmBtu)]]*Table1[[#This Row],[Emission Factor (kg CO2/ mmBtu)]]*10^3</f>
        <v>970188031671.59985</v>
      </c>
      <c r="U2621" s="3">
        <f>Table1[[#This Row],[Emissions (g CO2)]]/(Table1[[#This Row],[Generation (TWh)]]*10^9)</f>
        <v>400.54993999999999</v>
      </c>
    </row>
    <row r="2622" spans="1:21" x14ac:dyDescent="0.35">
      <c r="A2622" t="s">
        <v>805</v>
      </c>
      <c r="B2622" t="s">
        <v>3239</v>
      </c>
      <c r="C2622" t="str">
        <f>SUBSTITUTE(Table1[[#This Row],[Fuel]],", ",",")</f>
        <v>fossil gas: natural gas</v>
      </c>
      <c r="D2622" t="s">
        <v>3239</v>
      </c>
      <c r="H2622" t="s">
        <v>3438</v>
      </c>
      <c r="I2622">
        <v>700</v>
      </c>
      <c r="J2622" t="s">
        <v>3450</v>
      </c>
      <c r="K2622" t="s">
        <v>29</v>
      </c>
      <c r="L2622" t="s">
        <v>29</v>
      </c>
      <c r="M2622" t="s">
        <v>29</v>
      </c>
      <c r="N2622">
        <v>23.781245999999999</v>
      </c>
      <c r="O2622">
        <v>113.392989</v>
      </c>
      <c r="P2622" t="s">
        <v>3485</v>
      </c>
      <c r="Q2622" s="3">
        <f>Table1[[#This Row],[Capacity (MW)]]*0.395*8760*10^-6</f>
        <v>2.4221399999999997</v>
      </c>
      <c r="R2622" s="3" cm="1">
        <f t="array" ref="R2622">AVERAGE(VLOOKUP(_xlfn.TEXTSPLIT(Table1[[#This Row],[Fuel (no space after comma)]], ","), FuelList_Final_EF!$A$2:$B$65, 2, FALSE))</f>
        <v>53.06</v>
      </c>
      <c r="S2622" s="3">
        <f>Table1[[#This Row],[Generation (TWh)]]*10^9*VLOOKUP(Table1[[#This Row],[Turbine/Engine Technology]],Technology_HR!$A$2:$B$11,2,FALSE)*10^-6</f>
        <v>18284734.859999996</v>
      </c>
      <c r="T2622" s="5">
        <f>Table1[[#This Row],[Fuel Consumption (mmBtu)]]*Table1[[#This Row],[Emission Factor (kg CO2/ mmBtu)]]*10^3</f>
        <v>970188031671.59985</v>
      </c>
      <c r="U2622" s="3">
        <f>Table1[[#This Row],[Emissions (g CO2)]]/(Table1[[#This Row],[Generation (TWh)]]*10^9)</f>
        <v>400.54993999999999</v>
      </c>
    </row>
    <row r="2623" spans="1:21" x14ac:dyDescent="0.35">
      <c r="A2623" t="s">
        <v>805</v>
      </c>
      <c r="B2623" t="s">
        <v>3239</v>
      </c>
      <c r="C2623" t="str">
        <f>SUBSTITUTE(Table1[[#This Row],[Fuel]],", ",",")</f>
        <v>fossil gas: natural gas</v>
      </c>
      <c r="D2623" t="s">
        <v>3239</v>
      </c>
      <c r="H2623" t="s">
        <v>3438</v>
      </c>
      <c r="I2623">
        <v>700</v>
      </c>
      <c r="J2623" t="s">
        <v>3450</v>
      </c>
      <c r="K2623" t="s">
        <v>29</v>
      </c>
      <c r="L2623" t="s">
        <v>29</v>
      </c>
      <c r="M2623" t="s">
        <v>29</v>
      </c>
      <c r="N2623">
        <v>23.781245999999999</v>
      </c>
      <c r="O2623">
        <v>113.392989</v>
      </c>
      <c r="P2623" t="s">
        <v>3485</v>
      </c>
      <c r="Q2623" s="3">
        <f>Table1[[#This Row],[Capacity (MW)]]*0.395*8760*10^-6</f>
        <v>2.4221399999999997</v>
      </c>
      <c r="R2623" s="3" cm="1">
        <f t="array" ref="R2623">AVERAGE(VLOOKUP(_xlfn.TEXTSPLIT(Table1[[#This Row],[Fuel (no space after comma)]], ","), FuelList_Final_EF!$A$2:$B$65, 2, FALSE))</f>
        <v>53.06</v>
      </c>
      <c r="S2623" s="3">
        <f>Table1[[#This Row],[Generation (TWh)]]*10^9*VLOOKUP(Table1[[#This Row],[Turbine/Engine Technology]],Technology_HR!$A$2:$B$11,2,FALSE)*10^-6</f>
        <v>18284734.859999996</v>
      </c>
      <c r="T2623" s="5">
        <f>Table1[[#This Row],[Fuel Consumption (mmBtu)]]*Table1[[#This Row],[Emission Factor (kg CO2/ mmBtu)]]*10^3</f>
        <v>970188031671.59985</v>
      </c>
      <c r="U2623" s="3">
        <f>Table1[[#This Row],[Emissions (g CO2)]]/(Table1[[#This Row],[Generation (TWh)]]*10^9)</f>
        <v>400.54993999999999</v>
      </c>
    </row>
    <row r="2624" spans="1:21" x14ac:dyDescent="0.35">
      <c r="A2624" t="s">
        <v>806</v>
      </c>
      <c r="B2624" t="s">
        <v>3274</v>
      </c>
      <c r="C2624" t="str">
        <f>SUBSTITUTE(Table1[[#This Row],[Fuel]],", ",",")</f>
        <v>industrial by-product: blast furnace gas</v>
      </c>
      <c r="D2624" t="s">
        <v>3274</v>
      </c>
      <c r="H2624" t="s">
        <v>3440</v>
      </c>
      <c r="I2624">
        <v>65</v>
      </c>
      <c r="J2624" t="s">
        <v>3446</v>
      </c>
      <c r="K2624">
        <v>2021</v>
      </c>
      <c r="L2624" t="s">
        <v>29</v>
      </c>
      <c r="M2624" t="s">
        <v>29</v>
      </c>
      <c r="N2624">
        <v>34.361429000000001</v>
      </c>
      <c r="O2624">
        <v>118.266992</v>
      </c>
      <c r="P2624" t="s">
        <v>3485</v>
      </c>
      <c r="Q2624" s="3">
        <f>Table1[[#This Row],[Capacity (MW)]]*0.395*8760*10^-6</f>
        <v>0.224913</v>
      </c>
      <c r="R2624" s="3" cm="1">
        <f t="array" ref="R2624">AVERAGE(VLOOKUP(_xlfn.TEXTSPLIT(Table1[[#This Row],[Fuel (no space after comma)]], ","), FuelList_Final_EF!$A$2:$B$65, 2, FALSE))</f>
        <v>274.32</v>
      </c>
      <c r="S2624" s="3">
        <f>Table1[[#This Row],[Generation (TWh)]]*10^9*VLOOKUP(Table1[[#This Row],[Turbine/Engine Technology]],Technology_HR!$A$2:$B$11,2,FALSE)*10^-6</f>
        <v>2313230.2050000001</v>
      </c>
      <c r="T2624" s="5">
        <f>Table1[[#This Row],[Fuel Consumption (mmBtu)]]*Table1[[#This Row],[Emission Factor (kg CO2/ mmBtu)]]*10^3</f>
        <v>634565309835.59998</v>
      </c>
      <c r="U2624" s="3">
        <f>Table1[[#This Row],[Emissions (g CO2)]]/(Table1[[#This Row],[Generation (TWh)]]*10^9)</f>
        <v>2821.3811999999998</v>
      </c>
    </row>
    <row r="2625" spans="1:21" x14ac:dyDescent="0.35">
      <c r="A2625" t="s">
        <v>806</v>
      </c>
      <c r="B2625" t="s">
        <v>3274</v>
      </c>
      <c r="C2625" t="str">
        <f>SUBSTITUTE(Table1[[#This Row],[Fuel]],", ",",")</f>
        <v>industrial by-product: blast furnace gas</v>
      </c>
      <c r="D2625" t="s">
        <v>3274</v>
      </c>
      <c r="H2625" t="s">
        <v>3440</v>
      </c>
      <c r="I2625">
        <v>65</v>
      </c>
      <c r="J2625" t="s">
        <v>3446</v>
      </c>
      <c r="K2625">
        <v>2021</v>
      </c>
      <c r="L2625" t="s">
        <v>29</v>
      </c>
      <c r="M2625" t="s">
        <v>29</v>
      </c>
      <c r="N2625">
        <v>34.361429000000001</v>
      </c>
      <c r="O2625">
        <v>118.266992</v>
      </c>
      <c r="P2625" t="s">
        <v>3485</v>
      </c>
      <c r="Q2625" s="3">
        <f>Table1[[#This Row],[Capacity (MW)]]*0.395*8760*10^-6</f>
        <v>0.224913</v>
      </c>
      <c r="R2625" s="3" cm="1">
        <f t="array" ref="R2625">AVERAGE(VLOOKUP(_xlfn.TEXTSPLIT(Table1[[#This Row],[Fuel (no space after comma)]], ","), FuelList_Final_EF!$A$2:$B$65, 2, FALSE))</f>
        <v>274.32</v>
      </c>
      <c r="S2625" s="3">
        <f>Table1[[#This Row],[Generation (TWh)]]*10^9*VLOOKUP(Table1[[#This Row],[Turbine/Engine Technology]],Technology_HR!$A$2:$B$11,2,FALSE)*10^-6</f>
        <v>2313230.2050000001</v>
      </c>
      <c r="T2625" s="5">
        <f>Table1[[#This Row],[Fuel Consumption (mmBtu)]]*Table1[[#This Row],[Emission Factor (kg CO2/ mmBtu)]]*10^3</f>
        <v>634565309835.59998</v>
      </c>
      <c r="U2625" s="3">
        <f>Table1[[#This Row],[Emissions (g CO2)]]/(Table1[[#This Row],[Generation (TWh)]]*10^9)</f>
        <v>2821.3811999999998</v>
      </c>
    </row>
    <row r="2626" spans="1:21" x14ac:dyDescent="0.35">
      <c r="A2626" t="s">
        <v>807</v>
      </c>
      <c r="B2626" t="s">
        <v>3288</v>
      </c>
      <c r="C2626" t="str">
        <f>SUBSTITUTE(Table1[[#This Row],[Fuel]],", ",",")</f>
        <v>fossil gas: lng [80%],other: hydrogen (unknown) [20%]</v>
      </c>
      <c r="D2626" t="s">
        <v>3655</v>
      </c>
      <c r="E2626" t="s">
        <v>3656</v>
      </c>
      <c r="H2626" t="s">
        <v>3438</v>
      </c>
      <c r="I2626">
        <v>180</v>
      </c>
      <c r="J2626" t="s">
        <v>3447</v>
      </c>
      <c r="K2626" t="s">
        <v>29</v>
      </c>
      <c r="L2626" t="s">
        <v>29</v>
      </c>
      <c r="M2626" t="s">
        <v>29</v>
      </c>
      <c r="N2626">
        <v>30.326031</v>
      </c>
      <c r="O2626">
        <v>121.95825600000001</v>
      </c>
      <c r="P2626" t="s">
        <v>3485</v>
      </c>
      <c r="Q2626" s="3">
        <f>Table1[[#This Row],[Capacity (MW)]]*0.395*8760*10^-6</f>
        <v>0.62283600000000006</v>
      </c>
      <c r="R2626" s="3" cm="1">
        <f t="array" ref="R2626">AVERAGE(VLOOKUP(_xlfn.TEXTSPLIT(Table1[[#This Row],[Fuel (no space after comma)]], ","), FuelList_Final_EF!$A$2:$B$65, 2, FALSE))</f>
        <v>54.148655772272015</v>
      </c>
      <c r="S2626" s="3">
        <f>Table1[[#This Row],[Generation (TWh)]]*10^9*VLOOKUP(Table1[[#This Row],[Turbine/Engine Technology]],Technology_HR!$A$2:$B$11,2,FALSE)*10^-6</f>
        <v>4701788.9639999997</v>
      </c>
      <c r="T2626" s="5">
        <f>Table1[[#This Row],[Fuel Consumption (mmBtu)]]*Table1[[#This Row],[Emission Factor (kg CO2/ mmBtu)]]*10^3</f>
        <v>254595552125.50345</v>
      </c>
      <c r="U2626" s="3">
        <f>Table1[[#This Row],[Emissions (g CO2)]]/(Table1[[#This Row],[Generation (TWh)]]*10^9)</f>
        <v>408.76820242488145</v>
      </c>
    </row>
    <row r="2627" spans="1:21" x14ac:dyDescent="0.35">
      <c r="A2627" t="s">
        <v>807</v>
      </c>
      <c r="B2627" t="s">
        <v>3288</v>
      </c>
      <c r="C2627" t="str">
        <f>SUBSTITUTE(Table1[[#This Row],[Fuel]],", ",",")</f>
        <v>fossil gas: lng [80%],other: hydrogen (unknown) [20%]</v>
      </c>
      <c r="D2627" t="s">
        <v>3655</v>
      </c>
      <c r="E2627" t="s">
        <v>3656</v>
      </c>
      <c r="H2627" t="s">
        <v>3438</v>
      </c>
      <c r="I2627">
        <v>180</v>
      </c>
      <c r="J2627" t="s">
        <v>3447</v>
      </c>
      <c r="K2627" t="s">
        <v>29</v>
      </c>
      <c r="L2627" t="s">
        <v>29</v>
      </c>
      <c r="M2627" t="s">
        <v>29</v>
      </c>
      <c r="N2627">
        <v>30.326031</v>
      </c>
      <c r="O2627">
        <v>121.95825600000001</v>
      </c>
      <c r="P2627" t="s">
        <v>3485</v>
      </c>
      <c r="Q2627" s="3">
        <f>Table1[[#This Row],[Capacity (MW)]]*0.395*8760*10^-6</f>
        <v>0.62283600000000006</v>
      </c>
      <c r="R2627" s="3" cm="1">
        <f t="array" ref="R2627">AVERAGE(VLOOKUP(_xlfn.TEXTSPLIT(Table1[[#This Row],[Fuel (no space after comma)]], ","), FuelList_Final_EF!$A$2:$B$65, 2, FALSE))</f>
        <v>54.148655772272015</v>
      </c>
      <c r="S2627" s="3">
        <f>Table1[[#This Row],[Generation (TWh)]]*10^9*VLOOKUP(Table1[[#This Row],[Turbine/Engine Technology]],Technology_HR!$A$2:$B$11,2,FALSE)*10^-6</f>
        <v>4701788.9639999997</v>
      </c>
      <c r="T2627" s="5">
        <f>Table1[[#This Row],[Fuel Consumption (mmBtu)]]*Table1[[#This Row],[Emission Factor (kg CO2/ mmBtu)]]*10^3</f>
        <v>254595552125.50345</v>
      </c>
      <c r="U2627" s="3">
        <f>Table1[[#This Row],[Emissions (g CO2)]]/(Table1[[#This Row],[Generation (TWh)]]*10^9)</f>
        <v>408.76820242488145</v>
      </c>
    </row>
    <row r="2628" spans="1:21" x14ac:dyDescent="0.35">
      <c r="A2628" t="s">
        <v>807</v>
      </c>
      <c r="B2628" t="s">
        <v>3288</v>
      </c>
      <c r="C2628" t="str">
        <f>SUBSTITUTE(Table1[[#This Row],[Fuel]],", ",",")</f>
        <v>fossil gas: lng [80%],other: hydrogen (unknown) [20%]</v>
      </c>
      <c r="D2628" t="s">
        <v>3655</v>
      </c>
      <c r="E2628" t="s">
        <v>3656</v>
      </c>
      <c r="H2628" t="s">
        <v>3438</v>
      </c>
      <c r="I2628">
        <v>180</v>
      </c>
      <c r="J2628" t="s">
        <v>3447</v>
      </c>
      <c r="K2628" t="s">
        <v>29</v>
      </c>
      <c r="L2628" t="s">
        <v>29</v>
      </c>
      <c r="M2628" t="s">
        <v>29</v>
      </c>
      <c r="N2628">
        <v>30.326031</v>
      </c>
      <c r="O2628">
        <v>121.95825600000001</v>
      </c>
      <c r="P2628" t="s">
        <v>3485</v>
      </c>
      <c r="Q2628" s="3">
        <f>Table1[[#This Row],[Capacity (MW)]]*0.395*8760*10^-6</f>
        <v>0.62283600000000006</v>
      </c>
      <c r="R2628" s="3" cm="1">
        <f t="array" ref="R2628">AVERAGE(VLOOKUP(_xlfn.TEXTSPLIT(Table1[[#This Row],[Fuel (no space after comma)]], ","), FuelList_Final_EF!$A$2:$B$65, 2, FALSE))</f>
        <v>54.148655772272015</v>
      </c>
      <c r="S2628" s="3">
        <f>Table1[[#This Row],[Generation (TWh)]]*10^9*VLOOKUP(Table1[[#This Row],[Turbine/Engine Technology]],Technology_HR!$A$2:$B$11,2,FALSE)*10^-6</f>
        <v>4701788.9639999997</v>
      </c>
      <c r="T2628" s="5">
        <f>Table1[[#This Row],[Fuel Consumption (mmBtu)]]*Table1[[#This Row],[Emission Factor (kg CO2/ mmBtu)]]*10^3</f>
        <v>254595552125.50345</v>
      </c>
      <c r="U2628" s="3">
        <f>Table1[[#This Row],[Emissions (g CO2)]]/(Table1[[#This Row],[Generation (TWh)]]*10^9)</f>
        <v>408.76820242488145</v>
      </c>
    </row>
    <row r="2629" spans="1:21" x14ac:dyDescent="0.35">
      <c r="A2629" t="s">
        <v>808</v>
      </c>
      <c r="B2629" t="s">
        <v>3239</v>
      </c>
      <c r="C2629" t="str">
        <f>SUBSTITUTE(Table1[[#This Row],[Fuel]],", ",",")</f>
        <v>fossil gas: natural gas</v>
      </c>
      <c r="D2629" t="s">
        <v>3239</v>
      </c>
      <c r="H2629" t="s">
        <v>3436</v>
      </c>
      <c r="I2629">
        <v>270</v>
      </c>
      <c r="J2629" t="s">
        <v>3450</v>
      </c>
      <c r="K2629">
        <v>2026</v>
      </c>
      <c r="L2629" t="s">
        <v>29</v>
      </c>
      <c r="M2629" t="s">
        <v>29</v>
      </c>
      <c r="N2629">
        <v>3.9028679999999998</v>
      </c>
      <c r="O2629">
        <v>-77.080658999999997</v>
      </c>
      <c r="P2629" t="s">
        <v>3486</v>
      </c>
      <c r="Q2629" s="3">
        <f>Table1[[#This Row],[Capacity (MW)]]*0.395*8760*10^-6</f>
        <v>0.93425399999999992</v>
      </c>
      <c r="R2629" s="3" cm="1">
        <f t="array" ref="R2629">AVERAGE(VLOOKUP(_xlfn.TEXTSPLIT(Table1[[#This Row],[Fuel (no space after comma)]], ","), FuelList_Final_EF!$A$2:$B$65, 2, FALSE))</f>
        <v>53.06</v>
      </c>
      <c r="S2629" s="3">
        <f>Table1[[#This Row],[Generation (TWh)]]*10^9*VLOOKUP(Table1[[#This Row],[Turbine/Engine Technology]],Technology_HR!$A$2:$B$11,2,FALSE)*10^-6</f>
        <v>10286136.539999997</v>
      </c>
      <c r="T2629" s="5">
        <f>Table1[[#This Row],[Fuel Consumption (mmBtu)]]*Table1[[#This Row],[Emission Factor (kg CO2/ mmBtu)]]*10^3</f>
        <v>545782404812.39984</v>
      </c>
      <c r="U2629" s="3">
        <f>Table1[[#This Row],[Emissions (g CO2)]]/(Table1[[#This Row],[Generation (TWh)]]*10^9)</f>
        <v>584.1905999999999</v>
      </c>
    </row>
    <row r="2630" spans="1:21" x14ac:dyDescent="0.35">
      <c r="A2630" t="s">
        <v>808</v>
      </c>
      <c r="B2630" t="s">
        <v>3249</v>
      </c>
      <c r="C2630" t="str">
        <f>SUBSTITUTE(Table1[[#This Row],[Fuel]],", ",",")</f>
        <v>fossil gas: waste heat from natural gas</v>
      </c>
      <c r="D2630" t="s">
        <v>3249</v>
      </c>
      <c r="H2630" t="s">
        <v>3440</v>
      </c>
      <c r="I2630">
        <v>130</v>
      </c>
      <c r="J2630" t="s">
        <v>3450</v>
      </c>
      <c r="K2630" t="s">
        <v>29</v>
      </c>
      <c r="L2630" t="s">
        <v>29</v>
      </c>
      <c r="M2630" t="s">
        <v>29</v>
      </c>
      <c r="N2630">
        <v>3.9028679999999998</v>
      </c>
      <c r="O2630">
        <v>-77.080658999999997</v>
      </c>
      <c r="P2630" t="s">
        <v>3486</v>
      </c>
      <c r="Q2630" s="3">
        <f>Table1[[#This Row],[Capacity (MW)]]*0.395*8760*10^-6</f>
        <v>0.449826</v>
      </c>
      <c r="R2630" s="3" cm="1">
        <f t="array" ref="R2630">AVERAGE(VLOOKUP(_xlfn.TEXTSPLIT(Table1[[#This Row],[Fuel (no space after comma)]], ","), FuelList_Final_EF!$A$2:$B$65, 2, FALSE))</f>
        <v>66.33</v>
      </c>
      <c r="S2630" s="3">
        <f>Table1[[#This Row],[Generation (TWh)]]*10^9*VLOOKUP(Table1[[#This Row],[Turbine/Engine Technology]],Technology_HR!$A$2:$B$11,2,FALSE)*10^-6</f>
        <v>4626460.41</v>
      </c>
      <c r="T2630" s="5">
        <f>Table1[[#This Row],[Fuel Consumption (mmBtu)]]*Table1[[#This Row],[Emission Factor (kg CO2/ mmBtu)]]*10^3</f>
        <v>306873118995.29999</v>
      </c>
      <c r="U2630" s="3">
        <f>Table1[[#This Row],[Emissions (g CO2)]]/(Table1[[#This Row],[Generation (TWh)]]*10^9)</f>
        <v>682.20404999999994</v>
      </c>
    </row>
    <row r="2631" spans="1:21" x14ac:dyDescent="0.35">
      <c r="A2631" t="s">
        <v>809</v>
      </c>
      <c r="B2631" t="s">
        <v>3243</v>
      </c>
      <c r="C2631" t="str">
        <f>SUBSTITUTE(Table1[[#This Row],[Fuel]],", ",",")</f>
        <v>fossil gas: natural gas,fossil liquids: fuel oil</v>
      </c>
      <c r="D2631" t="s">
        <v>3239</v>
      </c>
      <c r="E2631" t="s">
        <v>3275</v>
      </c>
      <c r="H2631" t="s">
        <v>3440</v>
      </c>
      <c r="I2631">
        <v>66</v>
      </c>
      <c r="J2631" t="s">
        <v>3446</v>
      </c>
      <c r="K2631">
        <v>1973</v>
      </c>
      <c r="L2631" t="s">
        <v>29</v>
      </c>
      <c r="M2631" t="s">
        <v>29</v>
      </c>
      <c r="N2631">
        <v>10.355499999999999</v>
      </c>
      <c r="O2631">
        <v>-75.510900000000007</v>
      </c>
      <c r="P2631" t="s">
        <v>3486</v>
      </c>
      <c r="Q2631" s="3">
        <f>Table1[[#This Row],[Capacity (MW)]]*0.395*8760*10^-6</f>
        <v>0.2283732</v>
      </c>
      <c r="R2631" s="3" cm="1">
        <f t="array" ref="R2631">AVERAGE(VLOOKUP(_xlfn.TEXTSPLIT(Table1[[#This Row],[Fuel (no space after comma)]], ","), FuelList_Final_EF!$A$2:$B$65, 2, FALSE))</f>
        <v>65.583341148886291</v>
      </c>
      <c r="S2631" s="3">
        <f>Table1[[#This Row],[Generation (TWh)]]*10^9*VLOOKUP(Table1[[#This Row],[Turbine/Engine Technology]],Technology_HR!$A$2:$B$11,2,FALSE)*10^-6</f>
        <v>2348818.3619999997</v>
      </c>
      <c r="T2631" s="5">
        <f>Table1[[#This Row],[Fuel Consumption (mmBtu)]]*Table1[[#This Row],[Emission Factor (kg CO2/ mmBtu)]]*10^3</f>
        <v>154043355931.81427</v>
      </c>
      <c r="U2631" s="3">
        <f>Table1[[#This Row],[Emissions (g CO2)]]/(Table1[[#This Row],[Generation (TWh)]]*10^9)</f>
        <v>674.52466371629544</v>
      </c>
    </row>
    <row r="2632" spans="1:21" x14ac:dyDescent="0.35">
      <c r="A2632" t="s">
        <v>809</v>
      </c>
      <c r="B2632" t="s">
        <v>3243</v>
      </c>
      <c r="C2632" t="str">
        <f>SUBSTITUTE(Table1[[#This Row],[Fuel]],", ",",")</f>
        <v>fossil gas: natural gas,fossil liquids: fuel oil</v>
      </c>
      <c r="D2632" t="s">
        <v>3239</v>
      </c>
      <c r="E2632" t="s">
        <v>3275</v>
      </c>
      <c r="H2632" t="s">
        <v>3440</v>
      </c>
      <c r="I2632">
        <v>66</v>
      </c>
      <c r="J2632" t="s">
        <v>3446</v>
      </c>
      <c r="K2632">
        <v>1976</v>
      </c>
      <c r="L2632" t="s">
        <v>29</v>
      </c>
      <c r="M2632" t="s">
        <v>29</v>
      </c>
      <c r="N2632">
        <v>10.355499999999999</v>
      </c>
      <c r="O2632">
        <v>-75.510900000000007</v>
      </c>
      <c r="P2632" t="s">
        <v>3486</v>
      </c>
      <c r="Q2632" s="3">
        <f>Table1[[#This Row],[Capacity (MW)]]*0.395*8760*10^-6</f>
        <v>0.2283732</v>
      </c>
      <c r="R2632" s="3" cm="1">
        <f t="array" ref="R2632">AVERAGE(VLOOKUP(_xlfn.TEXTSPLIT(Table1[[#This Row],[Fuel (no space after comma)]], ","), FuelList_Final_EF!$A$2:$B$65, 2, FALSE))</f>
        <v>65.583341148886291</v>
      </c>
      <c r="S2632" s="3">
        <f>Table1[[#This Row],[Generation (TWh)]]*10^9*VLOOKUP(Table1[[#This Row],[Turbine/Engine Technology]],Technology_HR!$A$2:$B$11,2,FALSE)*10^-6</f>
        <v>2348818.3619999997</v>
      </c>
      <c r="T2632" s="5">
        <f>Table1[[#This Row],[Fuel Consumption (mmBtu)]]*Table1[[#This Row],[Emission Factor (kg CO2/ mmBtu)]]*10^3</f>
        <v>154043355931.81427</v>
      </c>
      <c r="U2632" s="3">
        <f>Table1[[#This Row],[Emissions (g CO2)]]/(Table1[[#This Row],[Generation (TWh)]]*10^9)</f>
        <v>674.52466371629544</v>
      </c>
    </row>
    <row r="2633" spans="1:21" x14ac:dyDescent="0.35">
      <c r="A2633" t="s">
        <v>809</v>
      </c>
      <c r="B2633" t="s">
        <v>3243</v>
      </c>
      <c r="C2633" t="str">
        <f>SUBSTITUTE(Table1[[#This Row],[Fuel]],", ",",")</f>
        <v>fossil gas: natural gas,fossil liquids: fuel oil</v>
      </c>
      <c r="D2633" t="s">
        <v>3239</v>
      </c>
      <c r="E2633" t="s">
        <v>3275</v>
      </c>
      <c r="H2633" t="s">
        <v>3440</v>
      </c>
      <c r="I2633">
        <v>71</v>
      </c>
      <c r="J2633" t="s">
        <v>3446</v>
      </c>
      <c r="K2633">
        <v>1980</v>
      </c>
      <c r="L2633" t="s">
        <v>29</v>
      </c>
      <c r="M2633" t="s">
        <v>29</v>
      </c>
      <c r="N2633">
        <v>10.355499999999999</v>
      </c>
      <c r="O2633">
        <v>-75.510900000000007</v>
      </c>
      <c r="P2633" t="s">
        <v>3486</v>
      </c>
      <c r="Q2633" s="3">
        <f>Table1[[#This Row],[Capacity (MW)]]*0.395*8760*10^-6</f>
        <v>0.24567420000000001</v>
      </c>
      <c r="R2633" s="3" cm="1">
        <f t="array" ref="R2633">AVERAGE(VLOOKUP(_xlfn.TEXTSPLIT(Table1[[#This Row],[Fuel (no space after comma)]], ","), FuelList_Final_EF!$A$2:$B$65, 2, FALSE))</f>
        <v>65.583341148886291</v>
      </c>
      <c r="S2633" s="3">
        <f>Table1[[#This Row],[Generation (TWh)]]*10^9*VLOOKUP(Table1[[#This Row],[Turbine/Engine Technology]],Technology_HR!$A$2:$B$11,2,FALSE)*10^-6</f>
        <v>2526759.1469999999</v>
      </c>
      <c r="T2633" s="5">
        <f>Table1[[#This Row],[Fuel Consumption (mmBtu)]]*Table1[[#This Row],[Emission Factor (kg CO2/ mmBtu)]]*10^3</f>
        <v>165713307138.76993</v>
      </c>
      <c r="U2633" s="3">
        <f>Table1[[#This Row],[Emissions (g CO2)]]/(Table1[[#This Row],[Generation (TWh)]]*10^9)</f>
        <v>674.52466371629555</v>
      </c>
    </row>
    <row r="2634" spans="1:21" x14ac:dyDescent="0.35">
      <c r="A2634" t="s">
        <v>810</v>
      </c>
      <c r="B2634" t="s">
        <v>3239</v>
      </c>
      <c r="C2634" t="str">
        <f>SUBSTITUTE(Table1[[#This Row],[Fuel]],", ",",")</f>
        <v>fossil gas: natural gas</v>
      </c>
      <c r="D2634" t="s">
        <v>3239</v>
      </c>
      <c r="H2634" t="s">
        <v>3437</v>
      </c>
      <c r="I2634">
        <v>209</v>
      </c>
      <c r="J2634" t="s">
        <v>3446</v>
      </c>
      <c r="K2634">
        <v>2022</v>
      </c>
      <c r="L2634" t="s">
        <v>29</v>
      </c>
      <c r="M2634" t="s">
        <v>29</v>
      </c>
      <c r="N2634">
        <v>8.6466440000000002</v>
      </c>
      <c r="O2634">
        <v>-75.459429999999998</v>
      </c>
      <c r="P2634" t="s">
        <v>3486</v>
      </c>
      <c r="Q2634" s="3">
        <f>Table1[[#This Row],[Capacity (MW)]]*0.395*8760*10^-6</f>
        <v>0.72318179999999999</v>
      </c>
      <c r="R2634" s="3" cm="1">
        <f t="array" ref="R2634">AVERAGE(VLOOKUP(_xlfn.TEXTSPLIT(Table1[[#This Row],[Fuel (no space after comma)]], ","), FuelList_Final_EF!$A$2:$B$65, 2, FALSE))</f>
        <v>53.06</v>
      </c>
      <c r="S2634" s="3">
        <f>Table1[[#This Row],[Generation (TWh)]]*10^9*VLOOKUP(Table1[[#This Row],[Turbine/Engine Technology]],Technology_HR!$A$2:$B$11,2,FALSE)*10^-6</f>
        <v>6436318.0199999996</v>
      </c>
      <c r="T2634" s="5">
        <f>Table1[[#This Row],[Fuel Consumption (mmBtu)]]*Table1[[#This Row],[Emission Factor (kg CO2/ mmBtu)]]*10^3</f>
        <v>341511034141.20001</v>
      </c>
      <c r="U2634" s="3">
        <f>Table1[[#This Row],[Emissions (g CO2)]]/(Table1[[#This Row],[Generation (TWh)]]*10^9)</f>
        <v>472.23400000000004</v>
      </c>
    </row>
    <row r="2635" spans="1:21" x14ac:dyDescent="0.35">
      <c r="A2635" t="s">
        <v>811</v>
      </c>
      <c r="B2635" t="s">
        <v>3239</v>
      </c>
      <c r="C2635" t="str">
        <f>SUBSTITUTE(Table1[[#This Row],[Fuel]],", ",",")</f>
        <v>fossil gas: natural gas</v>
      </c>
      <c r="D2635" t="s">
        <v>3239</v>
      </c>
      <c r="H2635" t="s">
        <v>3438</v>
      </c>
      <c r="I2635">
        <v>700</v>
      </c>
      <c r="J2635" t="s">
        <v>3452</v>
      </c>
      <c r="K2635" t="s">
        <v>29</v>
      </c>
      <c r="L2635" t="s">
        <v>29</v>
      </c>
      <c r="M2635" t="s">
        <v>29</v>
      </c>
      <c r="N2635">
        <v>7.240011</v>
      </c>
      <c r="O2635">
        <v>-75.484065000000001</v>
      </c>
      <c r="P2635" t="s">
        <v>3486</v>
      </c>
      <c r="Q2635" s="3">
        <f>Table1[[#This Row],[Capacity (MW)]]*0.395*8760*10^-6</f>
        <v>2.4221399999999997</v>
      </c>
      <c r="R2635" s="3" cm="1">
        <f t="array" ref="R2635">AVERAGE(VLOOKUP(_xlfn.TEXTSPLIT(Table1[[#This Row],[Fuel (no space after comma)]], ","), FuelList_Final_EF!$A$2:$B$65, 2, FALSE))</f>
        <v>53.06</v>
      </c>
      <c r="S2635" s="3">
        <f>Table1[[#This Row],[Generation (TWh)]]*10^9*VLOOKUP(Table1[[#This Row],[Turbine/Engine Technology]],Technology_HR!$A$2:$B$11,2,FALSE)*10^-6</f>
        <v>18284734.859999996</v>
      </c>
      <c r="T2635" s="5">
        <f>Table1[[#This Row],[Fuel Consumption (mmBtu)]]*Table1[[#This Row],[Emission Factor (kg CO2/ mmBtu)]]*10^3</f>
        <v>970188031671.59985</v>
      </c>
      <c r="U2635" s="3">
        <f>Table1[[#This Row],[Emissions (g CO2)]]/(Table1[[#This Row],[Generation (TWh)]]*10^9)</f>
        <v>400.54993999999999</v>
      </c>
    </row>
    <row r="2636" spans="1:21" x14ac:dyDescent="0.35">
      <c r="A2636" t="s">
        <v>812</v>
      </c>
      <c r="B2636" t="s">
        <v>3239</v>
      </c>
      <c r="C2636" t="str">
        <f>SUBSTITUTE(Table1[[#This Row],[Fuel]],", ",",")</f>
        <v>fossil gas: natural gas</v>
      </c>
      <c r="D2636" t="s">
        <v>3239</v>
      </c>
      <c r="H2636" t="s">
        <v>3436</v>
      </c>
      <c r="I2636">
        <v>50</v>
      </c>
      <c r="J2636" t="s">
        <v>3446</v>
      </c>
      <c r="K2636">
        <v>1993</v>
      </c>
      <c r="L2636" t="s">
        <v>29</v>
      </c>
      <c r="M2636" t="s">
        <v>29</v>
      </c>
      <c r="N2636">
        <v>10.350740999999999</v>
      </c>
      <c r="O2636">
        <v>-75.493065000000001</v>
      </c>
      <c r="P2636" t="s">
        <v>3486</v>
      </c>
      <c r="Q2636" s="3">
        <f>Table1[[#This Row],[Capacity (MW)]]*0.395*8760*10^-6</f>
        <v>0.17301</v>
      </c>
      <c r="R2636" s="3" cm="1">
        <f t="array" ref="R2636">AVERAGE(VLOOKUP(_xlfn.TEXTSPLIT(Table1[[#This Row],[Fuel (no space after comma)]], ","), FuelList_Final_EF!$A$2:$B$65, 2, FALSE))</f>
        <v>53.06</v>
      </c>
      <c r="S2636" s="3">
        <f>Table1[[#This Row],[Generation (TWh)]]*10^9*VLOOKUP(Table1[[#This Row],[Turbine/Engine Technology]],Technology_HR!$A$2:$B$11,2,FALSE)*10^-6</f>
        <v>1904840.0999999999</v>
      </c>
      <c r="T2636" s="5">
        <f>Table1[[#This Row],[Fuel Consumption (mmBtu)]]*Table1[[#This Row],[Emission Factor (kg CO2/ mmBtu)]]*10^3</f>
        <v>101070815706</v>
      </c>
      <c r="U2636" s="3">
        <f>Table1[[#This Row],[Emissions (g CO2)]]/(Table1[[#This Row],[Generation (TWh)]]*10^9)</f>
        <v>584.19060000000002</v>
      </c>
    </row>
    <row r="2637" spans="1:21" x14ac:dyDescent="0.35">
      <c r="A2637" t="s">
        <v>812</v>
      </c>
      <c r="B2637" t="s">
        <v>3239</v>
      </c>
      <c r="C2637" t="str">
        <f>SUBSTITUTE(Table1[[#This Row],[Fuel]],", ",",")</f>
        <v>fossil gas: natural gas</v>
      </c>
      <c r="D2637" t="s">
        <v>3239</v>
      </c>
      <c r="H2637" t="s">
        <v>3436</v>
      </c>
      <c r="I2637">
        <v>50</v>
      </c>
      <c r="J2637" t="s">
        <v>3446</v>
      </c>
      <c r="K2637">
        <v>1993</v>
      </c>
      <c r="L2637" t="s">
        <v>29</v>
      </c>
      <c r="M2637" t="s">
        <v>29</v>
      </c>
      <c r="N2637">
        <v>10.350740999999999</v>
      </c>
      <c r="O2637">
        <v>-75.493065000000001</v>
      </c>
      <c r="P2637" t="s">
        <v>3486</v>
      </c>
      <c r="Q2637" s="3">
        <f>Table1[[#This Row],[Capacity (MW)]]*0.395*8760*10^-6</f>
        <v>0.17301</v>
      </c>
      <c r="R2637" s="3" cm="1">
        <f t="array" ref="R2637">AVERAGE(VLOOKUP(_xlfn.TEXTSPLIT(Table1[[#This Row],[Fuel (no space after comma)]], ","), FuelList_Final_EF!$A$2:$B$65, 2, FALSE))</f>
        <v>53.06</v>
      </c>
      <c r="S2637" s="3">
        <f>Table1[[#This Row],[Generation (TWh)]]*10^9*VLOOKUP(Table1[[#This Row],[Turbine/Engine Technology]],Technology_HR!$A$2:$B$11,2,FALSE)*10^-6</f>
        <v>1904840.0999999999</v>
      </c>
      <c r="T2637" s="5">
        <f>Table1[[#This Row],[Fuel Consumption (mmBtu)]]*Table1[[#This Row],[Emission Factor (kg CO2/ mmBtu)]]*10^3</f>
        <v>101070815706</v>
      </c>
      <c r="U2637" s="3">
        <f>Table1[[#This Row],[Emissions (g CO2)]]/(Table1[[#This Row],[Generation (TWh)]]*10^9)</f>
        <v>584.19060000000002</v>
      </c>
    </row>
    <row r="2638" spans="1:21" x14ac:dyDescent="0.35">
      <c r="A2638" t="s">
        <v>810</v>
      </c>
      <c r="B2638" t="s">
        <v>3239</v>
      </c>
      <c r="C2638" t="str">
        <f>SUBSTITUTE(Table1[[#This Row],[Fuel]],", ",",")</f>
        <v>fossil gas: natural gas</v>
      </c>
      <c r="D2638" t="s">
        <v>3239</v>
      </c>
      <c r="H2638" t="s">
        <v>3436</v>
      </c>
      <c r="I2638">
        <v>167</v>
      </c>
      <c r="J2638" t="s">
        <v>3446</v>
      </c>
      <c r="K2638">
        <v>1998</v>
      </c>
      <c r="L2638" t="s">
        <v>29</v>
      </c>
      <c r="M2638" t="s">
        <v>29</v>
      </c>
      <c r="N2638">
        <v>7.0542999999999996</v>
      </c>
      <c r="O2638">
        <v>-73.819999999999993</v>
      </c>
      <c r="P2638" t="s">
        <v>3486</v>
      </c>
      <c r="Q2638" s="3">
        <f>Table1[[#This Row],[Capacity (MW)]]*0.395*8760*10^-6</f>
        <v>0.57785339999999996</v>
      </c>
      <c r="R2638" s="3" cm="1">
        <f t="array" ref="R2638">AVERAGE(VLOOKUP(_xlfn.TEXTSPLIT(Table1[[#This Row],[Fuel (no space after comma)]], ","), FuelList_Final_EF!$A$2:$B$65, 2, FALSE))</f>
        <v>53.06</v>
      </c>
      <c r="S2638" s="3">
        <f>Table1[[#This Row],[Generation (TWh)]]*10^9*VLOOKUP(Table1[[#This Row],[Turbine/Engine Technology]],Technology_HR!$A$2:$B$11,2,FALSE)*10^-6</f>
        <v>6362165.9339999994</v>
      </c>
      <c r="T2638" s="5">
        <f>Table1[[#This Row],[Fuel Consumption (mmBtu)]]*Table1[[#This Row],[Emission Factor (kg CO2/ mmBtu)]]*10^3</f>
        <v>337576524458.03998</v>
      </c>
      <c r="U2638" s="3">
        <f>Table1[[#This Row],[Emissions (g CO2)]]/(Table1[[#This Row],[Generation (TWh)]]*10^9)</f>
        <v>584.19060000000002</v>
      </c>
    </row>
    <row r="2639" spans="1:21" x14ac:dyDescent="0.35">
      <c r="A2639" t="s">
        <v>813</v>
      </c>
      <c r="B2639" t="s">
        <v>3239</v>
      </c>
      <c r="C2639" t="str">
        <f>SUBSTITUTE(Table1[[#This Row],[Fuel]],", ",",")</f>
        <v>fossil gas: natural gas</v>
      </c>
      <c r="D2639" t="s">
        <v>3239</v>
      </c>
      <c r="H2639" t="s">
        <v>3436</v>
      </c>
      <c r="I2639">
        <v>747</v>
      </c>
      <c r="J2639" t="s">
        <v>3444</v>
      </c>
      <c r="K2639">
        <v>2025</v>
      </c>
      <c r="L2639" t="s">
        <v>29</v>
      </c>
      <c r="M2639" t="s">
        <v>29</v>
      </c>
      <c r="N2639">
        <v>11.264542</v>
      </c>
      <c r="O2639">
        <v>-74.096968000000004</v>
      </c>
      <c r="P2639" t="s">
        <v>3486</v>
      </c>
      <c r="Q2639" s="3">
        <f>Table1[[#This Row],[Capacity (MW)]]*0.395*8760*10^-6</f>
        <v>2.5847693999999999</v>
      </c>
      <c r="R2639" s="3" cm="1">
        <f t="array" ref="R2639">AVERAGE(VLOOKUP(_xlfn.TEXTSPLIT(Table1[[#This Row],[Fuel (no space after comma)]], ","), FuelList_Final_EF!$A$2:$B$65, 2, FALSE))</f>
        <v>53.06</v>
      </c>
      <c r="S2639" s="3">
        <f>Table1[[#This Row],[Generation (TWh)]]*10^9*VLOOKUP(Table1[[#This Row],[Turbine/Engine Technology]],Technology_HR!$A$2:$B$11,2,FALSE)*10^-6</f>
        <v>28458311.094000001</v>
      </c>
      <c r="T2639" s="5">
        <f>Table1[[#This Row],[Fuel Consumption (mmBtu)]]*Table1[[#This Row],[Emission Factor (kg CO2/ mmBtu)]]*10^3</f>
        <v>1509997986647.6399</v>
      </c>
      <c r="U2639" s="3">
        <f>Table1[[#This Row],[Emissions (g CO2)]]/(Table1[[#This Row],[Generation (TWh)]]*10^9)</f>
        <v>584.1905999999999</v>
      </c>
    </row>
    <row r="2640" spans="1:21" x14ac:dyDescent="0.35">
      <c r="A2640" t="s">
        <v>813</v>
      </c>
      <c r="B2640" t="s">
        <v>3239</v>
      </c>
      <c r="C2640" t="str">
        <f>SUBSTITUTE(Table1[[#This Row],[Fuel]],", ",",")</f>
        <v>fossil gas: natural gas</v>
      </c>
      <c r="D2640" t="s">
        <v>3239</v>
      </c>
      <c r="H2640" t="s">
        <v>3436</v>
      </c>
      <c r="I2640">
        <v>747</v>
      </c>
      <c r="J2640" t="s">
        <v>3444</v>
      </c>
      <c r="K2640">
        <v>2025</v>
      </c>
      <c r="L2640" t="s">
        <v>29</v>
      </c>
      <c r="M2640" t="s">
        <v>29</v>
      </c>
      <c r="N2640">
        <v>11.264542</v>
      </c>
      <c r="O2640">
        <v>-74.096968000000004</v>
      </c>
      <c r="P2640" t="s">
        <v>3486</v>
      </c>
      <c r="Q2640" s="3">
        <f>Table1[[#This Row],[Capacity (MW)]]*0.395*8760*10^-6</f>
        <v>2.5847693999999999</v>
      </c>
      <c r="R2640" s="3" cm="1">
        <f t="array" ref="R2640">AVERAGE(VLOOKUP(_xlfn.TEXTSPLIT(Table1[[#This Row],[Fuel (no space after comma)]], ","), FuelList_Final_EF!$A$2:$B$65, 2, FALSE))</f>
        <v>53.06</v>
      </c>
      <c r="S2640" s="3">
        <f>Table1[[#This Row],[Generation (TWh)]]*10^9*VLOOKUP(Table1[[#This Row],[Turbine/Engine Technology]],Technology_HR!$A$2:$B$11,2,FALSE)*10^-6</f>
        <v>28458311.094000001</v>
      </c>
      <c r="T2640" s="5">
        <f>Table1[[#This Row],[Fuel Consumption (mmBtu)]]*Table1[[#This Row],[Emission Factor (kg CO2/ mmBtu)]]*10^3</f>
        <v>1509997986647.6399</v>
      </c>
      <c r="U2640" s="3">
        <f>Table1[[#This Row],[Emissions (g CO2)]]/(Table1[[#This Row],[Generation (TWh)]]*10^9)</f>
        <v>584.1905999999999</v>
      </c>
    </row>
    <row r="2641" spans="1:21" x14ac:dyDescent="0.35">
      <c r="A2641" t="s">
        <v>813</v>
      </c>
      <c r="B2641" t="s">
        <v>3239</v>
      </c>
      <c r="C2641" t="str">
        <f>SUBSTITUTE(Table1[[#This Row],[Fuel]],", ",",")</f>
        <v>fossil gas: natural gas</v>
      </c>
      <c r="D2641" t="s">
        <v>3239</v>
      </c>
      <c r="H2641" t="s">
        <v>3436</v>
      </c>
      <c r="I2641">
        <v>747</v>
      </c>
      <c r="J2641" t="s">
        <v>3444</v>
      </c>
      <c r="K2641">
        <v>2025</v>
      </c>
      <c r="L2641" t="s">
        <v>29</v>
      </c>
      <c r="M2641" t="s">
        <v>29</v>
      </c>
      <c r="N2641">
        <v>11.264542</v>
      </c>
      <c r="O2641">
        <v>-74.096968000000004</v>
      </c>
      <c r="P2641" t="s">
        <v>3486</v>
      </c>
      <c r="Q2641" s="3">
        <f>Table1[[#This Row],[Capacity (MW)]]*0.395*8760*10^-6</f>
        <v>2.5847693999999999</v>
      </c>
      <c r="R2641" s="3" cm="1">
        <f t="array" ref="R2641">AVERAGE(VLOOKUP(_xlfn.TEXTSPLIT(Table1[[#This Row],[Fuel (no space after comma)]], ","), FuelList_Final_EF!$A$2:$B$65, 2, FALSE))</f>
        <v>53.06</v>
      </c>
      <c r="S2641" s="3">
        <f>Table1[[#This Row],[Generation (TWh)]]*10^9*VLOOKUP(Table1[[#This Row],[Turbine/Engine Technology]],Technology_HR!$A$2:$B$11,2,FALSE)*10^-6</f>
        <v>28458311.094000001</v>
      </c>
      <c r="T2641" s="5">
        <f>Table1[[#This Row],[Fuel Consumption (mmBtu)]]*Table1[[#This Row],[Emission Factor (kg CO2/ mmBtu)]]*10^3</f>
        <v>1509997986647.6399</v>
      </c>
      <c r="U2641" s="3">
        <f>Table1[[#This Row],[Emissions (g CO2)]]/(Table1[[#This Row],[Generation (TWh)]]*10^9)</f>
        <v>584.1905999999999</v>
      </c>
    </row>
    <row r="2642" spans="1:21" x14ac:dyDescent="0.35">
      <c r="A2642" t="s">
        <v>814</v>
      </c>
      <c r="B2642" t="s">
        <v>3239</v>
      </c>
      <c r="C2642" t="str">
        <f>SUBSTITUTE(Table1[[#This Row],[Fuel]],", ",",")</f>
        <v>fossil gas: natural gas</v>
      </c>
      <c r="D2642" t="s">
        <v>3239</v>
      </c>
      <c r="H2642" t="s">
        <v>3438</v>
      </c>
      <c r="I2642">
        <v>135</v>
      </c>
      <c r="J2642" t="s">
        <v>3450</v>
      </c>
      <c r="K2642" t="s">
        <v>29</v>
      </c>
      <c r="L2642" t="s">
        <v>29</v>
      </c>
      <c r="M2642" t="s">
        <v>29</v>
      </c>
      <c r="N2642">
        <v>6.4811740000000002</v>
      </c>
      <c r="O2642">
        <v>-74.409284</v>
      </c>
      <c r="P2642" t="s">
        <v>3486</v>
      </c>
      <c r="Q2642" s="3">
        <f>Table1[[#This Row],[Capacity (MW)]]*0.395*8760*10^-6</f>
        <v>0.46712699999999996</v>
      </c>
      <c r="R2642" s="3" cm="1">
        <f t="array" ref="R2642">AVERAGE(VLOOKUP(_xlfn.TEXTSPLIT(Table1[[#This Row],[Fuel (no space after comma)]], ","), FuelList_Final_EF!$A$2:$B$65, 2, FALSE))</f>
        <v>53.06</v>
      </c>
      <c r="S2642" s="3">
        <f>Table1[[#This Row],[Generation (TWh)]]*10^9*VLOOKUP(Table1[[#This Row],[Turbine/Engine Technology]],Technology_HR!$A$2:$B$11,2,FALSE)*10^-6</f>
        <v>3526341.7229999993</v>
      </c>
      <c r="T2642" s="5">
        <f>Table1[[#This Row],[Fuel Consumption (mmBtu)]]*Table1[[#This Row],[Emission Factor (kg CO2/ mmBtu)]]*10^3</f>
        <v>187107691822.37997</v>
      </c>
      <c r="U2642" s="3">
        <f>Table1[[#This Row],[Emissions (g CO2)]]/(Table1[[#This Row],[Generation (TWh)]]*10^9)</f>
        <v>400.54993999999999</v>
      </c>
    </row>
    <row r="2643" spans="1:21" x14ac:dyDescent="0.35">
      <c r="A2643" t="s">
        <v>815</v>
      </c>
      <c r="B2643" t="s">
        <v>3240</v>
      </c>
      <c r="C2643" t="str">
        <f>SUBSTITUTE(Table1[[#This Row],[Fuel]],", ",",")</f>
        <v>fossil gas: natural gas,fossil liquids: diesel</v>
      </c>
      <c r="D2643" t="s">
        <v>3239</v>
      </c>
      <c r="E2643" t="s">
        <v>3258</v>
      </c>
      <c r="H2643" t="s">
        <v>3438</v>
      </c>
      <c r="I2643">
        <v>160</v>
      </c>
      <c r="J2643" t="s">
        <v>3446</v>
      </c>
      <c r="K2643">
        <v>1993</v>
      </c>
      <c r="L2643" t="s">
        <v>29</v>
      </c>
      <c r="M2643" t="s">
        <v>29</v>
      </c>
      <c r="N2643">
        <v>11.026</v>
      </c>
      <c r="O2643">
        <v>-74.8125</v>
      </c>
      <c r="P2643" t="s">
        <v>3486</v>
      </c>
      <c r="Q2643" s="3">
        <f>Table1[[#This Row],[Capacity (MW)]]*0.395*8760*10^-6</f>
        <v>0.55363200000000001</v>
      </c>
      <c r="R2643" s="3" cm="1">
        <f t="array" ref="R2643">AVERAGE(VLOOKUP(_xlfn.TEXTSPLIT(Table1[[#This Row],[Fuel (no space after comma)]], ","), FuelList_Final_EF!$A$2:$B$65, 2, FALSE))</f>
        <v>65.583341148886291</v>
      </c>
      <c r="S2643" s="3">
        <f>Table1[[#This Row],[Generation (TWh)]]*10^9*VLOOKUP(Table1[[#This Row],[Turbine/Engine Technology]],Technology_HR!$A$2:$B$11,2,FALSE)*10^-6</f>
        <v>4179367.9679999999</v>
      </c>
      <c r="T2643" s="5">
        <f>Table1[[#This Row],[Fuel Consumption (mmBtu)]]*Table1[[#This Row],[Emission Factor (kg CO2/ mmBtu)]]*10^3</f>
        <v>274096915232.07169</v>
      </c>
      <c r="U2643" s="3">
        <f>Table1[[#This Row],[Emissions (g CO2)]]/(Table1[[#This Row],[Generation (TWh)]]*10^9)</f>
        <v>495.08864233294264</v>
      </c>
    </row>
    <row r="2644" spans="1:21" x14ac:dyDescent="0.35">
      <c r="A2644" t="s">
        <v>815</v>
      </c>
      <c r="B2644" t="s">
        <v>3240</v>
      </c>
      <c r="C2644" t="str">
        <f>SUBSTITUTE(Table1[[#This Row],[Fuel]],", ",",")</f>
        <v>fossil gas: natural gas,fossil liquids: diesel</v>
      </c>
      <c r="D2644" t="s">
        <v>3239</v>
      </c>
      <c r="E2644" t="s">
        <v>3258</v>
      </c>
      <c r="H2644" t="s">
        <v>3438</v>
      </c>
      <c r="I2644">
        <v>450</v>
      </c>
      <c r="J2644" t="s">
        <v>3446</v>
      </c>
      <c r="K2644">
        <v>2011</v>
      </c>
      <c r="L2644" t="s">
        <v>29</v>
      </c>
      <c r="M2644" t="s">
        <v>29</v>
      </c>
      <c r="N2644">
        <v>11.026</v>
      </c>
      <c r="O2644">
        <v>-74.8125</v>
      </c>
      <c r="P2644" t="s">
        <v>3486</v>
      </c>
      <c r="Q2644" s="3">
        <f>Table1[[#This Row],[Capacity (MW)]]*0.395*8760*10^-6</f>
        <v>1.5570899999999999</v>
      </c>
      <c r="R2644" s="3" cm="1">
        <f t="array" ref="R2644">AVERAGE(VLOOKUP(_xlfn.TEXTSPLIT(Table1[[#This Row],[Fuel (no space after comma)]], ","), FuelList_Final_EF!$A$2:$B$65, 2, FALSE))</f>
        <v>65.583341148886291</v>
      </c>
      <c r="S2644" s="3">
        <f>Table1[[#This Row],[Generation (TWh)]]*10^9*VLOOKUP(Table1[[#This Row],[Turbine/Engine Technology]],Technology_HR!$A$2:$B$11,2,FALSE)*10^-6</f>
        <v>11754472.409999998</v>
      </c>
      <c r="T2644" s="5">
        <f>Table1[[#This Row],[Fuel Consumption (mmBtu)]]*Table1[[#This Row],[Emission Factor (kg CO2/ mmBtu)]]*10^3</f>
        <v>770897574090.20154</v>
      </c>
      <c r="U2644" s="3">
        <f>Table1[[#This Row],[Emissions (g CO2)]]/(Table1[[#This Row],[Generation (TWh)]]*10^9)</f>
        <v>495.08864233294264</v>
      </c>
    </row>
    <row r="2645" spans="1:21" x14ac:dyDescent="0.35">
      <c r="A2645" t="s">
        <v>815</v>
      </c>
      <c r="B2645" t="s">
        <v>3239</v>
      </c>
      <c r="C2645" t="str">
        <f>SUBSTITUTE(Table1[[#This Row],[Fuel]],", ",",")</f>
        <v>fossil gas: natural gas</v>
      </c>
      <c r="D2645" t="s">
        <v>3239</v>
      </c>
      <c r="H2645" t="s">
        <v>3436</v>
      </c>
      <c r="I2645">
        <v>50</v>
      </c>
      <c r="J2645" t="s">
        <v>3450</v>
      </c>
      <c r="K2645">
        <v>2025</v>
      </c>
      <c r="L2645" t="s">
        <v>29</v>
      </c>
      <c r="M2645" t="s">
        <v>29</v>
      </c>
      <c r="N2645">
        <v>11.026</v>
      </c>
      <c r="O2645">
        <v>-74.8125</v>
      </c>
      <c r="P2645" t="s">
        <v>3486</v>
      </c>
      <c r="Q2645" s="3">
        <f>Table1[[#This Row],[Capacity (MW)]]*0.395*8760*10^-6</f>
        <v>0.17301</v>
      </c>
      <c r="R2645" s="3" cm="1">
        <f t="array" ref="R2645">AVERAGE(VLOOKUP(_xlfn.TEXTSPLIT(Table1[[#This Row],[Fuel (no space after comma)]], ","), FuelList_Final_EF!$A$2:$B$65, 2, FALSE))</f>
        <v>53.06</v>
      </c>
      <c r="S2645" s="3">
        <f>Table1[[#This Row],[Generation (TWh)]]*10^9*VLOOKUP(Table1[[#This Row],[Turbine/Engine Technology]],Technology_HR!$A$2:$B$11,2,FALSE)*10^-6</f>
        <v>1904840.0999999999</v>
      </c>
      <c r="T2645" s="5">
        <f>Table1[[#This Row],[Fuel Consumption (mmBtu)]]*Table1[[#This Row],[Emission Factor (kg CO2/ mmBtu)]]*10^3</f>
        <v>101070815706</v>
      </c>
      <c r="U2645" s="3">
        <f>Table1[[#This Row],[Emissions (g CO2)]]/(Table1[[#This Row],[Generation (TWh)]]*10^9)</f>
        <v>584.19060000000002</v>
      </c>
    </row>
    <row r="2646" spans="1:21" x14ac:dyDescent="0.35">
      <c r="A2646" t="s">
        <v>815</v>
      </c>
      <c r="B2646" t="s">
        <v>3239</v>
      </c>
      <c r="C2646" t="str">
        <f>SUBSTITUTE(Table1[[#This Row],[Fuel]],", ",",")</f>
        <v>fossil gas: natural gas</v>
      </c>
      <c r="D2646" t="s">
        <v>3239</v>
      </c>
      <c r="H2646" t="s">
        <v>3436</v>
      </c>
      <c r="I2646">
        <v>50</v>
      </c>
      <c r="J2646" t="s">
        <v>3450</v>
      </c>
      <c r="K2646">
        <v>2025</v>
      </c>
      <c r="L2646" t="s">
        <v>29</v>
      </c>
      <c r="M2646" t="s">
        <v>29</v>
      </c>
      <c r="N2646">
        <v>11.026</v>
      </c>
      <c r="O2646">
        <v>-74.8125</v>
      </c>
      <c r="P2646" t="s">
        <v>3486</v>
      </c>
      <c r="Q2646" s="3">
        <f>Table1[[#This Row],[Capacity (MW)]]*0.395*8760*10^-6</f>
        <v>0.17301</v>
      </c>
      <c r="R2646" s="3" cm="1">
        <f t="array" ref="R2646">AVERAGE(VLOOKUP(_xlfn.TEXTSPLIT(Table1[[#This Row],[Fuel (no space after comma)]], ","), FuelList_Final_EF!$A$2:$B$65, 2, FALSE))</f>
        <v>53.06</v>
      </c>
      <c r="S2646" s="3">
        <f>Table1[[#This Row],[Generation (TWh)]]*10^9*VLOOKUP(Table1[[#This Row],[Turbine/Engine Technology]],Technology_HR!$A$2:$B$11,2,FALSE)*10^-6</f>
        <v>1904840.0999999999</v>
      </c>
      <c r="T2646" s="5">
        <f>Table1[[#This Row],[Fuel Consumption (mmBtu)]]*Table1[[#This Row],[Emission Factor (kg CO2/ mmBtu)]]*10^3</f>
        <v>101070815706</v>
      </c>
      <c r="U2646" s="3">
        <f>Table1[[#This Row],[Emissions (g CO2)]]/(Table1[[#This Row],[Generation (TWh)]]*10^9)</f>
        <v>584.19060000000002</v>
      </c>
    </row>
    <row r="2647" spans="1:21" x14ac:dyDescent="0.35">
      <c r="A2647" t="s">
        <v>815</v>
      </c>
      <c r="B2647" t="s">
        <v>3239</v>
      </c>
      <c r="C2647" t="str">
        <f>SUBSTITUTE(Table1[[#This Row],[Fuel]],", ",",")</f>
        <v>fossil gas: natural gas</v>
      </c>
      <c r="D2647" t="s">
        <v>3239</v>
      </c>
      <c r="H2647" t="s">
        <v>3436</v>
      </c>
      <c r="I2647">
        <v>50</v>
      </c>
      <c r="J2647" t="s">
        <v>3450</v>
      </c>
      <c r="K2647">
        <v>2025</v>
      </c>
      <c r="L2647" t="s">
        <v>29</v>
      </c>
      <c r="M2647" t="s">
        <v>29</v>
      </c>
      <c r="N2647">
        <v>11.026</v>
      </c>
      <c r="O2647">
        <v>-74.8125</v>
      </c>
      <c r="P2647" t="s">
        <v>3486</v>
      </c>
      <c r="Q2647" s="3">
        <f>Table1[[#This Row],[Capacity (MW)]]*0.395*8760*10^-6</f>
        <v>0.17301</v>
      </c>
      <c r="R2647" s="3" cm="1">
        <f t="array" ref="R2647">AVERAGE(VLOOKUP(_xlfn.TEXTSPLIT(Table1[[#This Row],[Fuel (no space after comma)]], ","), FuelList_Final_EF!$A$2:$B$65, 2, FALSE))</f>
        <v>53.06</v>
      </c>
      <c r="S2647" s="3">
        <f>Table1[[#This Row],[Generation (TWh)]]*10^9*VLOOKUP(Table1[[#This Row],[Turbine/Engine Technology]],Technology_HR!$A$2:$B$11,2,FALSE)*10^-6</f>
        <v>1904840.0999999999</v>
      </c>
      <c r="T2647" s="5">
        <f>Table1[[#This Row],[Fuel Consumption (mmBtu)]]*Table1[[#This Row],[Emission Factor (kg CO2/ mmBtu)]]*10^3</f>
        <v>101070815706</v>
      </c>
      <c r="U2647" s="3">
        <f>Table1[[#This Row],[Emissions (g CO2)]]/(Table1[[#This Row],[Generation (TWh)]]*10^9)</f>
        <v>584.19060000000002</v>
      </c>
    </row>
    <row r="2648" spans="1:21" x14ac:dyDescent="0.35">
      <c r="A2648" t="s">
        <v>816</v>
      </c>
      <c r="B2648" t="s">
        <v>3239</v>
      </c>
      <c r="C2648" t="str">
        <f>SUBSTITUTE(Table1[[#This Row],[Fuel]],", ",",")</f>
        <v>fossil gas: natural gas</v>
      </c>
      <c r="D2648" t="s">
        <v>3239</v>
      </c>
      <c r="H2648" t="s">
        <v>3440</v>
      </c>
      <c r="I2648">
        <v>64</v>
      </c>
      <c r="J2648" t="s">
        <v>3446</v>
      </c>
      <c r="K2648">
        <v>1980</v>
      </c>
      <c r="L2648" t="s">
        <v>29</v>
      </c>
      <c r="M2648" t="s">
        <v>29</v>
      </c>
      <c r="N2648">
        <v>10.937252000000001</v>
      </c>
      <c r="O2648">
        <v>-74.764098000000004</v>
      </c>
      <c r="P2648" t="s">
        <v>3486</v>
      </c>
      <c r="Q2648" s="3">
        <f>Table1[[#This Row],[Capacity (MW)]]*0.395*8760*10^-6</f>
        <v>0.22145280000000001</v>
      </c>
      <c r="R2648" s="3" cm="1">
        <f t="array" ref="R2648">AVERAGE(VLOOKUP(_xlfn.TEXTSPLIT(Table1[[#This Row],[Fuel (no space after comma)]], ","), FuelList_Final_EF!$A$2:$B$65, 2, FALSE))</f>
        <v>53.06</v>
      </c>
      <c r="S2648" s="3">
        <f>Table1[[#This Row],[Generation (TWh)]]*10^9*VLOOKUP(Table1[[#This Row],[Turbine/Engine Technology]],Technology_HR!$A$2:$B$11,2,FALSE)*10^-6</f>
        <v>2277642.048</v>
      </c>
      <c r="T2648" s="5">
        <f>Table1[[#This Row],[Fuel Consumption (mmBtu)]]*Table1[[#This Row],[Emission Factor (kg CO2/ mmBtu)]]*10^3</f>
        <v>120851687066.88</v>
      </c>
      <c r="U2648" s="3">
        <f>Table1[[#This Row],[Emissions (g CO2)]]/(Table1[[#This Row],[Generation (TWh)]]*10^9)</f>
        <v>545.72210000000007</v>
      </c>
    </row>
    <row r="2649" spans="1:21" x14ac:dyDescent="0.35">
      <c r="A2649" t="s">
        <v>816</v>
      </c>
      <c r="B2649" t="s">
        <v>3239</v>
      </c>
      <c r="C2649" t="str">
        <f>SUBSTITUTE(Table1[[#This Row],[Fuel]],", ",",")</f>
        <v>fossil gas: natural gas</v>
      </c>
      <c r="D2649" t="s">
        <v>3239</v>
      </c>
      <c r="H2649" t="s">
        <v>3440</v>
      </c>
      <c r="I2649">
        <v>63</v>
      </c>
      <c r="J2649" t="s">
        <v>3446</v>
      </c>
      <c r="K2649">
        <v>1980</v>
      </c>
      <c r="L2649" t="s">
        <v>29</v>
      </c>
      <c r="M2649" t="s">
        <v>29</v>
      </c>
      <c r="N2649">
        <v>10.937252000000001</v>
      </c>
      <c r="O2649">
        <v>-74.764098000000004</v>
      </c>
      <c r="P2649" t="s">
        <v>3486</v>
      </c>
      <c r="Q2649" s="3">
        <f>Table1[[#This Row],[Capacity (MW)]]*0.395*8760*10^-6</f>
        <v>0.21799260000000001</v>
      </c>
      <c r="R2649" s="3" cm="1">
        <f t="array" ref="R2649">AVERAGE(VLOOKUP(_xlfn.TEXTSPLIT(Table1[[#This Row],[Fuel (no space after comma)]], ","), FuelList_Final_EF!$A$2:$B$65, 2, FALSE))</f>
        <v>53.06</v>
      </c>
      <c r="S2649" s="3">
        <f>Table1[[#This Row],[Generation (TWh)]]*10^9*VLOOKUP(Table1[[#This Row],[Turbine/Engine Technology]],Technology_HR!$A$2:$B$11,2,FALSE)*10^-6</f>
        <v>2242053.8909999998</v>
      </c>
      <c r="T2649" s="5">
        <f>Table1[[#This Row],[Fuel Consumption (mmBtu)]]*Table1[[#This Row],[Emission Factor (kg CO2/ mmBtu)]]*10^3</f>
        <v>118963379456.45999</v>
      </c>
      <c r="U2649" s="3">
        <f>Table1[[#This Row],[Emissions (g CO2)]]/(Table1[[#This Row],[Generation (TWh)]]*10^9)</f>
        <v>545.72209999999995</v>
      </c>
    </row>
    <row r="2650" spans="1:21" x14ac:dyDescent="0.35">
      <c r="A2650" t="s">
        <v>816</v>
      </c>
      <c r="B2650" t="s">
        <v>3239</v>
      </c>
      <c r="C2650" t="str">
        <f>SUBSTITUTE(Table1[[#This Row],[Fuel]],", ",",")</f>
        <v>fossil gas: natural gas</v>
      </c>
      <c r="D2650" t="s">
        <v>3239</v>
      </c>
      <c r="H2650" t="s">
        <v>3438</v>
      </c>
      <c r="I2650">
        <v>791</v>
      </c>
      <c r="J2650" t="s">
        <v>3446</v>
      </c>
      <c r="K2650">
        <v>1998</v>
      </c>
      <c r="L2650" t="s">
        <v>29</v>
      </c>
      <c r="M2650" t="s">
        <v>29</v>
      </c>
      <c r="N2650">
        <v>10.937252000000001</v>
      </c>
      <c r="O2650">
        <v>-74.764098000000004</v>
      </c>
      <c r="P2650" t="s">
        <v>3486</v>
      </c>
      <c r="Q2650" s="3">
        <f>Table1[[#This Row],[Capacity (MW)]]*0.395*8760*10^-6</f>
        <v>2.7370181999999996</v>
      </c>
      <c r="R2650" s="3" cm="1">
        <f t="array" ref="R2650">AVERAGE(VLOOKUP(_xlfn.TEXTSPLIT(Table1[[#This Row],[Fuel (no space after comma)]], ","), FuelList_Final_EF!$A$2:$B$65, 2, FALSE))</f>
        <v>53.06</v>
      </c>
      <c r="S2650" s="3">
        <f>Table1[[#This Row],[Generation (TWh)]]*10^9*VLOOKUP(Table1[[#This Row],[Turbine/Engine Technology]],Technology_HR!$A$2:$B$11,2,FALSE)*10^-6</f>
        <v>20661750.391799994</v>
      </c>
      <c r="T2650" s="5">
        <f>Table1[[#This Row],[Fuel Consumption (mmBtu)]]*Table1[[#This Row],[Emission Factor (kg CO2/ mmBtu)]]*10^3</f>
        <v>1096312475788.9077</v>
      </c>
      <c r="U2650" s="3">
        <f>Table1[[#This Row],[Emissions (g CO2)]]/(Table1[[#This Row],[Generation (TWh)]]*10^9)</f>
        <v>400.54993999999999</v>
      </c>
    </row>
    <row r="2651" spans="1:21" x14ac:dyDescent="0.35">
      <c r="A2651" t="s">
        <v>816</v>
      </c>
      <c r="B2651" t="s">
        <v>3239</v>
      </c>
      <c r="C2651" t="str">
        <f>SUBSTITUTE(Table1[[#This Row],[Fuel]],", ",",")</f>
        <v>fossil gas: natural gas</v>
      </c>
      <c r="D2651" t="s">
        <v>3239</v>
      </c>
      <c r="H2651" t="s">
        <v>3438</v>
      </c>
      <c r="I2651">
        <v>60</v>
      </c>
      <c r="J2651" t="s">
        <v>3450</v>
      </c>
      <c r="K2651">
        <v>2027</v>
      </c>
      <c r="L2651" t="s">
        <v>29</v>
      </c>
      <c r="M2651" t="s">
        <v>29</v>
      </c>
      <c r="N2651">
        <v>10.937252000000001</v>
      </c>
      <c r="O2651">
        <v>-74.764098000000004</v>
      </c>
      <c r="P2651" t="s">
        <v>3486</v>
      </c>
      <c r="Q2651" s="3">
        <f>Table1[[#This Row],[Capacity (MW)]]*0.395*8760*10^-6</f>
        <v>0.20761200000000002</v>
      </c>
      <c r="R2651" s="3" cm="1">
        <f t="array" ref="R2651">AVERAGE(VLOOKUP(_xlfn.TEXTSPLIT(Table1[[#This Row],[Fuel (no space after comma)]], ","), FuelList_Final_EF!$A$2:$B$65, 2, FALSE))</f>
        <v>53.06</v>
      </c>
      <c r="S2651" s="3">
        <f>Table1[[#This Row],[Generation (TWh)]]*10^9*VLOOKUP(Table1[[#This Row],[Turbine/Engine Technology]],Technology_HR!$A$2:$B$11,2,FALSE)*10^-6</f>
        <v>1567262.9880000001</v>
      </c>
      <c r="T2651" s="5">
        <f>Table1[[#This Row],[Fuel Consumption (mmBtu)]]*Table1[[#This Row],[Emission Factor (kg CO2/ mmBtu)]]*10^3</f>
        <v>83158974143.280014</v>
      </c>
      <c r="U2651" s="3">
        <f>Table1[[#This Row],[Emissions (g CO2)]]/(Table1[[#This Row],[Generation (TWh)]]*10^9)</f>
        <v>400.54993999999999</v>
      </c>
    </row>
    <row r="2652" spans="1:21" x14ac:dyDescent="0.35">
      <c r="A2652" t="s">
        <v>816</v>
      </c>
      <c r="B2652" t="s">
        <v>3239</v>
      </c>
      <c r="C2652" t="str">
        <f>SUBSTITUTE(Table1[[#This Row],[Fuel]],", ",",")</f>
        <v>fossil gas: natural gas</v>
      </c>
      <c r="D2652" t="s">
        <v>3239</v>
      </c>
      <c r="H2652" t="s">
        <v>3438</v>
      </c>
      <c r="I2652">
        <v>60</v>
      </c>
      <c r="J2652" t="s">
        <v>3450</v>
      </c>
      <c r="K2652">
        <v>2027</v>
      </c>
      <c r="L2652" t="s">
        <v>29</v>
      </c>
      <c r="M2652" t="s">
        <v>29</v>
      </c>
      <c r="N2652">
        <v>10.937252000000001</v>
      </c>
      <c r="O2652">
        <v>-74.764098000000004</v>
      </c>
      <c r="P2652" t="s">
        <v>3486</v>
      </c>
      <c r="Q2652" s="3">
        <f>Table1[[#This Row],[Capacity (MW)]]*0.395*8760*10^-6</f>
        <v>0.20761200000000002</v>
      </c>
      <c r="R2652" s="3" cm="1">
        <f t="array" ref="R2652">AVERAGE(VLOOKUP(_xlfn.TEXTSPLIT(Table1[[#This Row],[Fuel (no space after comma)]], ","), FuelList_Final_EF!$A$2:$B$65, 2, FALSE))</f>
        <v>53.06</v>
      </c>
      <c r="S2652" s="3">
        <f>Table1[[#This Row],[Generation (TWh)]]*10^9*VLOOKUP(Table1[[#This Row],[Turbine/Engine Technology]],Technology_HR!$A$2:$B$11,2,FALSE)*10^-6</f>
        <v>1567262.9880000001</v>
      </c>
      <c r="T2652" s="5">
        <f>Table1[[#This Row],[Fuel Consumption (mmBtu)]]*Table1[[#This Row],[Emission Factor (kg CO2/ mmBtu)]]*10^3</f>
        <v>83158974143.280014</v>
      </c>
      <c r="U2652" s="3">
        <f>Table1[[#This Row],[Emissions (g CO2)]]/(Table1[[#This Row],[Generation (TWh)]]*10^9)</f>
        <v>400.54993999999999</v>
      </c>
    </row>
    <row r="2653" spans="1:21" x14ac:dyDescent="0.35">
      <c r="A2653" t="s">
        <v>816</v>
      </c>
      <c r="B2653" t="s">
        <v>3239</v>
      </c>
      <c r="C2653" t="str">
        <f>SUBSTITUTE(Table1[[#This Row],[Fuel]],", ",",")</f>
        <v>fossil gas: natural gas</v>
      </c>
      <c r="D2653" t="s">
        <v>3239</v>
      </c>
      <c r="H2653" t="s">
        <v>3436</v>
      </c>
      <c r="I2653">
        <v>320</v>
      </c>
      <c r="J2653" t="s">
        <v>3450</v>
      </c>
      <c r="K2653">
        <v>2025</v>
      </c>
      <c r="L2653" t="s">
        <v>29</v>
      </c>
      <c r="M2653" t="s">
        <v>29</v>
      </c>
      <c r="N2653">
        <v>10.937252000000001</v>
      </c>
      <c r="O2653">
        <v>-74.764098000000004</v>
      </c>
      <c r="P2653" t="s">
        <v>3486</v>
      </c>
      <c r="Q2653" s="3">
        <f>Table1[[#This Row],[Capacity (MW)]]*0.395*8760*10^-6</f>
        <v>1.107264</v>
      </c>
      <c r="R2653" s="3" cm="1">
        <f t="array" ref="R2653">AVERAGE(VLOOKUP(_xlfn.TEXTSPLIT(Table1[[#This Row],[Fuel (no space after comma)]], ","), FuelList_Final_EF!$A$2:$B$65, 2, FALSE))</f>
        <v>53.06</v>
      </c>
      <c r="S2653" s="3">
        <f>Table1[[#This Row],[Generation (TWh)]]*10^9*VLOOKUP(Table1[[#This Row],[Turbine/Engine Technology]],Technology_HR!$A$2:$B$11,2,FALSE)*10^-6</f>
        <v>12190976.639999999</v>
      </c>
      <c r="T2653" s="5">
        <f>Table1[[#This Row],[Fuel Consumption (mmBtu)]]*Table1[[#This Row],[Emission Factor (kg CO2/ mmBtu)]]*10^3</f>
        <v>646853220518.3999</v>
      </c>
      <c r="U2653" s="3">
        <f>Table1[[#This Row],[Emissions (g CO2)]]/(Table1[[#This Row],[Generation (TWh)]]*10^9)</f>
        <v>584.1905999999999</v>
      </c>
    </row>
    <row r="2654" spans="1:21" x14ac:dyDescent="0.35">
      <c r="A2654" t="s">
        <v>817</v>
      </c>
      <c r="B2654" t="s">
        <v>3281</v>
      </c>
      <c r="C2654" t="str">
        <f>SUBSTITUTE(Table1[[#This Row],[Fuel]],", ",",")</f>
        <v>fossil gas: natural gas,coal: unknown</v>
      </c>
      <c r="D2654" t="s">
        <v>3239</v>
      </c>
      <c r="E2654" t="s">
        <v>3645</v>
      </c>
      <c r="H2654" t="s">
        <v>59</v>
      </c>
      <c r="I2654">
        <v>700</v>
      </c>
      <c r="J2654" t="s">
        <v>3452</v>
      </c>
      <c r="K2654" t="s">
        <v>29</v>
      </c>
      <c r="L2654" t="s">
        <v>29</v>
      </c>
      <c r="M2654" t="s">
        <v>29</v>
      </c>
      <c r="N2654">
        <v>6.4436780000000002</v>
      </c>
      <c r="O2654">
        <v>-74.384075999999993</v>
      </c>
      <c r="P2654" t="s">
        <v>3486</v>
      </c>
      <c r="Q2654" s="3">
        <f>Table1[[#This Row],[Capacity (MW)]]*0.395*8760*10^-6</f>
        <v>2.4221399999999997</v>
      </c>
      <c r="R2654" s="3" cm="1">
        <f t="array" ref="R2654">AVERAGE(VLOOKUP(_xlfn.TEXTSPLIT(Table1[[#This Row],[Fuel (no space after comma)]], ","), FuelList_Final_EF!$A$2:$B$65, 2, FALSE))</f>
        <v>76.661787032156042</v>
      </c>
      <c r="S2654" s="3">
        <f>Table1[[#This Row],[Generation (TWh)]]*10^9*VLOOKUP(Table1[[#This Row],[Turbine/Engine Technology]],Technology_HR!$A$2:$B$11,2,FALSE)*10^-6</f>
        <v>20092862.369999994</v>
      </c>
      <c r="T2654" s="5">
        <f>Table1[[#This Row],[Fuel Consumption (mmBtu)]]*Table1[[#This Row],[Emission Factor (kg CO2/ mmBtu)]]*10^3</f>
        <v>1540354735875.3616</v>
      </c>
      <c r="U2654" s="3">
        <f>Table1[[#This Row],[Emissions (g CO2)]]/(Table1[[#This Row],[Generation (TWh)]]*10^9)</f>
        <v>635.94785432525032</v>
      </c>
    </row>
    <row r="2655" spans="1:21" x14ac:dyDescent="0.35">
      <c r="A2655" t="s">
        <v>813</v>
      </c>
      <c r="B2655" t="s">
        <v>3289</v>
      </c>
      <c r="C2655" t="str">
        <f>SUBSTITUTE(Table1[[#This Row],[Fuel]],", ",",")</f>
        <v>fossil gas: natural gas,fossil liquids: diesel,other: hydrogen (unknown)</v>
      </c>
      <c r="D2655" t="s">
        <v>3239</v>
      </c>
      <c r="E2655" t="s">
        <v>3258</v>
      </c>
      <c r="F2655" t="s">
        <v>3644</v>
      </c>
      <c r="H2655" t="s">
        <v>3436</v>
      </c>
      <c r="I2655">
        <v>94</v>
      </c>
      <c r="J2655" t="s">
        <v>3450</v>
      </c>
      <c r="K2655">
        <v>2025</v>
      </c>
      <c r="L2655" t="s">
        <v>29</v>
      </c>
      <c r="M2655" t="s">
        <v>29</v>
      </c>
      <c r="N2655">
        <v>11.258061</v>
      </c>
      <c r="O2655">
        <v>-74.109437999999997</v>
      </c>
      <c r="P2655" t="s">
        <v>3486</v>
      </c>
      <c r="Q2655" s="3">
        <f>Table1[[#This Row],[Capacity (MW)]]*0.395*8760*10^-6</f>
        <v>0.32525880000000001</v>
      </c>
      <c r="R2655" s="3" cm="1">
        <f t="array" ref="R2655">AVERAGE(VLOOKUP(_xlfn.TEXTSPLIT(Table1[[#This Row],[Fuel (no space after comma)]], ","), FuelList_Final_EF!$A$2:$B$65, 2, FALSE))</f>
        <v>43.722227432590863</v>
      </c>
      <c r="S2655" s="3">
        <f>Table1[[#This Row],[Generation (TWh)]]*10^9*VLOOKUP(Table1[[#This Row],[Turbine/Engine Technology]],Technology_HR!$A$2:$B$11,2,FALSE)*10^-6</f>
        <v>3581099.3879999998</v>
      </c>
      <c r="T2655" s="5">
        <f>Table1[[#This Row],[Fuel Consumption (mmBtu)]]*Table1[[#This Row],[Emission Factor (kg CO2/ mmBtu)]]*10^3</f>
        <v>156573641900.84793</v>
      </c>
      <c r="U2655" s="3">
        <f>Table1[[#This Row],[Emissions (g CO2)]]/(Table1[[#This Row],[Generation (TWh)]]*10^9)</f>
        <v>481.38172403282533</v>
      </c>
    </row>
    <row r="2656" spans="1:21" x14ac:dyDescent="0.35">
      <c r="A2656" t="s">
        <v>818</v>
      </c>
      <c r="B2656" t="s">
        <v>3248</v>
      </c>
      <c r="C2656" t="str">
        <f>SUBSTITUTE(Table1[[#This Row],[Fuel]],", ",",")</f>
        <v>fossil gas: natural gas,fossil liquids: diesel,fossil liquids: fuel oil</v>
      </c>
      <c r="D2656" t="s">
        <v>3239</v>
      </c>
      <c r="E2656" t="s">
        <v>3258</v>
      </c>
      <c r="F2656" t="s">
        <v>3275</v>
      </c>
      <c r="H2656" t="s">
        <v>3438</v>
      </c>
      <c r="I2656">
        <v>566</v>
      </c>
      <c r="J2656" t="s">
        <v>3446</v>
      </c>
      <c r="K2656">
        <v>2023</v>
      </c>
      <c r="L2656" t="s">
        <v>29</v>
      </c>
      <c r="M2656" t="s">
        <v>29</v>
      </c>
      <c r="N2656">
        <v>10.358499999999999</v>
      </c>
      <c r="O2656">
        <v>-75.485600000000005</v>
      </c>
      <c r="P2656" t="s">
        <v>3486</v>
      </c>
      <c r="Q2656" s="3">
        <f>Table1[[#This Row],[Capacity (MW)]]*0.395*8760*10^-6</f>
        <v>1.9584732</v>
      </c>
      <c r="R2656" s="3" cm="1">
        <f t="array" ref="R2656">AVERAGE(VLOOKUP(_xlfn.TEXTSPLIT(Table1[[#This Row],[Fuel (no space after comma)]], ","), FuelList_Final_EF!$A$2:$B$65, 2, FALSE))</f>
        <v>69.757788198515058</v>
      </c>
      <c r="S2656" s="3">
        <f>Table1[[#This Row],[Generation (TWh)]]*10^9*VLOOKUP(Table1[[#This Row],[Turbine/Engine Technology]],Technology_HR!$A$2:$B$11,2,FALSE)*10^-6</f>
        <v>14784514.186799999</v>
      </c>
      <c r="T2656" s="5">
        <f>Table1[[#This Row],[Fuel Consumption (mmBtu)]]*Table1[[#This Row],[Emission Factor (kg CO2/ mmBtu)]]*10^3</f>
        <v>1031335009260.7354</v>
      </c>
      <c r="U2656" s="3">
        <f>Table1[[#This Row],[Emissions (g CO2)]]/(Table1[[#This Row],[Generation (TWh)]]*10^9)</f>
        <v>526.60154311059011</v>
      </c>
    </row>
    <row r="2657" spans="1:21" x14ac:dyDescent="0.35">
      <c r="A2657" t="s">
        <v>819</v>
      </c>
      <c r="B2657" t="s">
        <v>3290</v>
      </c>
      <c r="C2657" t="str">
        <f>SUBSTITUTE(Table1[[#This Row],[Fuel]],", ",",")</f>
        <v>fossil gas: natural gas,fossil liquids: jet fuel</v>
      </c>
      <c r="D2657" t="s">
        <v>3239</v>
      </c>
      <c r="E2657" t="s">
        <v>3401</v>
      </c>
      <c r="H2657" t="s">
        <v>3438</v>
      </c>
      <c r="I2657">
        <v>300</v>
      </c>
      <c r="J2657" t="s">
        <v>3446</v>
      </c>
      <c r="K2657">
        <v>2000</v>
      </c>
      <c r="L2657" t="s">
        <v>29</v>
      </c>
      <c r="M2657" t="s">
        <v>29</v>
      </c>
      <c r="N2657">
        <v>6.4444809999999997</v>
      </c>
      <c r="O2657">
        <v>-74.380683000000005</v>
      </c>
      <c r="P2657" t="s">
        <v>3486</v>
      </c>
      <c r="Q2657" s="3">
        <f>Table1[[#This Row],[Capacity (MW)]]*0.395*8760*10^-6</f>
        <v>1.03806</v>
      </c>
      <c r="R2657" s="3" cm="1">
        <f t="array" ref="R2657">AVERAGE(VLOOKUP(_xlfn.TEXTSPLIT(Table1[[#This Row],[Fuel (no space after comma)]], ","), FuelList_Final_EF!$A$2:$B$65, 2, FALSE))</f>
        <v>62.64</v>
      </c>
      <c r="S2657" s="3">
        <f>Table1[[#This Row],[Generation (TWh)]]*10^9*VLOOKUP(Table1[[#This Row],[Turbine/Engine Technology]],Technology_HR!$A$2:$B$11,2,FALSE)*10^-6</f>
        <v>7836314.9399999995</v>
      </c>
      <c r="T2657" s="5">
        <f>Table1[[#This Row],[Fuel Consumption (mmBtu)]]*Table1[[#This Row],[Emission Factor (kg CO2/ mmBtu)]]*10^3</f>
        <v>490866767841.59998</v>
      </c>
      <c r="U2657" s="3">
        <f>Table1[[#This Row],[Emissions (g CO2)]]/(Table1[[#This Row],[Generation (TWh)]]*10^9)</f>
        <v>472.86935999999997</v>
      </c>
    </row>
    <row r="2658" spans="1:21" x14ac:dyDescent="0.35">
      <c r="A2658" t="s">
        <v>813</v>
      </c>
      <c r="B2658" t="s">
        <v>3289</v>
      </c>
      <c r="C2658" t="str">
        <f>SUBSTITUTE(Table1[[#This Row],[Fuel]],", ",",")</f>
        <v>fossil gas: natural gas,fossil liquids: diesel,other: hydrogen (unknown)</v>
      </c>
      <c r="D2658" t="s">
        <v>3239</v>
      </c>
      <c r="E2658" t="s">
        <v>3258</v>
      </c>
      <c r="F2658" t="s">
        <v>3644</v>
      </c>
      <c r="H2658" t="s">
        <v>3436</v>
      </c>
      <c r="I2658">
        <v>94</v>
      </c>
      <c r="J2658" t="s">
        <v>3450</v>
      </c>
      <c r="K2658">
        <v>2025</v>
      </c>
      <c r="L2658" t="s">
        <v>29</v>
      </c>
      <c r="M2658" t="s">
        <v>29</v>
      </c>
      <c r="N2658">
        <v>11.258061</v>
      </c>
      <c r="O2658">
        <v>-74.109437999999997</v>
      </c>
      <c r="P2658" t="s">
        <v>3486</v>
      </c>
      <c r="Q2658" s="3">
        <f>Table1[[#This Row],[Capacity (MW)]]*0.395*8760*10^-6</f>
        <v>0.32525880000000001</v>
      </c>
      <c r="R2658" s="3" cm="1">
        <f t="array" ref="R2658">AVERAGE(VLOOKUP(_xlfn.TEXTSPLIT(Table1[[#This Row],[Fuel (no space after comma)]], ","), FuelList_Final_EF!$A$2:$B$65, 2, FALSE))</f>
        <v>43.722227432590863</v>
      </c>
      <c r="S2658" s="3">
        <f>Table1[[#This Row],[Generation (TWh)]]*10^9*VLOOKUP(Table1[[#This Row],[Turbine/Engine Technology]],Technology_HR!$A$2:$B$11,2,FALSE)*10^-6</f>
        <v>3581099.3879999998</v>
      </c>
      <c r="T2658" s="5">
        <f>Table1[[#This Row],[Fuel Consumption (mmBtu)]]*Table1[[#This Row],[Emission Factor (kg CO2/ mmBtu)]]*10^3</f>
        <v>156573641900.84793</v>
      </c>
      <c r="U2658" s="3">
        <f>Table1[[#This Row],[Emissions (g CO2)]]/(Table1[[#This Row],[Generation (TWh)]]*10^9)</f>
        <v>481.38172403282533</v>
      </c>
    </row>
    <row r="2659" spans="1:21" x14ac:dyDescent="0.35">
      <c r="A2659" t="s">
        <v>820</v>
      </c>
      <c r="B2659" t="s">
        <v>3291</v>
      </c>
      <c r="C2659" t="str">
        <f>SUBSTITUTE(Table1[[#This Row],[Fuel]],", ",",")</f>
        <v>fossil gas: natural gas,fossil liquids: diesel,fossil liquids: jet fuel</v>
      </c>
      <c r="D2659" t="s">
        <v>3239</v>
      </c>
      <c r="E2659" t="s">
        <v>3258</v>
      </c>
      <c r="F2659" t="s">
        <v>3401</v>
      </c>
      <c r="H2659" t="s">
        <v>3436</v>
      </c>
      <c r="I2659">
        <v>50</v>
      </c>
      <c r="J2659" t="s">
        <v>3446</v>
      </c>
      <c r="K2659">
        <v>1997</v>
      </c>
      <c r="L2659" t="s">
        <v>29</v>
      </c>
      <c r="M2659" t="s">
        <v>29</v>
      </c>
      <c r="N2659">
        <v>5.4452660000000002</v>
      </c>
      <c r="O2659">
        <v>-74.674434000000005</v>
      </c>
      <c r="P2659" t="s">
        <v>3486</v>
      </c>
      <c r="Q2659" s="3">
        <f>Table1[[#This Row],[Capacity (MW)]]*0.395*8760*10^-6</f>
        <v>0.17301</v>
      </c>
      <c r="R2659" s="3" cm="1">
        <f t="array" ref="R2659">AVERAGE(VLOOKUP(_xlfn.TEXTSPLIT(Table1[[#This Row],[Fuel (no space after comma)]], ","), FuelList_Final_EF!$A$2:$B$65, 2, FALSE))</f>
        <v>67.795560765924193</v>
      </c>
      <c r="S2659" s="3">
        <f>Table1[[#This Row],[Generation (TWh)]]*10^9*VLOOKUP(Table1[[#This Row],[Turbine/Engine Technology]],Technology_HR!$A$2:$B$11,2,FALSE)*10^-6</f>
        <v>1904840.0999999999</v>
      </c>
      <c r="T2659" s="5">
        <f>Table1[[#This Row],[Fuel Consumption (mmBtu)]]*Table1[[#This Row],[Emission Factor (kg CO2/ mmBtu)]]*10^3</f>
        <v>129139702748.91911</v>
      </c>
      <c r="U2659" s="3">
        <f>Table1[[#This Row],[Emissions (g CO2)]]/(Table1[[#This Row],[Generation (TWh)]]*10^9)</f>
        <v>746.42912403282537</v>
      </c>
    </row>
    <row r="2660" spans="1:21" x14ac:dyDescent="0.35">
      <c r="A2660" t="s">
        <v>821</v>
      </c>
      <c r="B2660" t="s">
        <v>3240</v>
      </c>
      <c r="C2660" t="str">
        <f>SUBSTITUTE(Table1[[#This Row],[Fuel]],", ",",")</f>
        <v>fossil gas: natural gas,fossil liquids: diesel</v>
      </c>
      <c r="D2660" t="s">
        <v>3239</v>
      </c>
      <c r="E2660" t="s">
        <v>3258</v>
      </c>
      <c r="H2660" t="s">
        <v>3438</v>
      </c>
      <c r="I2660">
        <v>240</v>
      </c>
      <c r="J2660" t="s">
        <v>3446</v>
      </c>
      <c r="K2660">
        <v>1999</v>
      </c>
      <c r="L2660" t="s">
        <v>29</v>
      </c>
      <c r="M2660" t="s">
        <v>29</v>
      </c>
      <c r="N2660">
        <v>3.559812</v>
      </c>
      <c r="O2660">
        <v>-76.468675000000005</v>
      </c>
      <c r="P2660" t="s">
        <v>3486</v>
      </c>
      <c r="Q2660" s="3">
        <f>Table1[[#This Row],[Capacity (MW)]]*0.395*8760*10^-6</f>
        <v>0.83044800000000008</v>
      </c>
      <c r="R2660" s="3" cm="1">
        <f t="array" ref="R2660">AVERAGE(VLOOKUP(_xlfn.TEXTSPLIT(Table1[[#This Row],[Fuel (no space after comma)]], ","), FuelList_Final_EF!$A$2:$B$65, 2, FALSE))</f>
        <v>65.583341148886291</v>
      </c>
      <c r="S2660" s="3">
        <f>Table1[[#This Row],[Generation (TWh)]]*10^9*VLOOKUP(Table1[[#This Row],[Turbine/Engine Technology]],Technology_HR!$A$2:$B$11,2,FALSE)*10^-6</f>
        <v>6269051.9520000005</v>
      </c>
      <c r="T2660" s="5">
        <f>Table1[[#This Row],[Fuel Consumption (mmBtu)]]*Table1[[#This Row],[Emission Factor (kg CO2/ mmBtu)]]*10^3</f>
        <v>411145372848.1076</v>
      </c>
      <c r="U2660" s="3">
        <f>Table1[[#This Row],[Emissions (g CO2)]]/(Table1[[#This Row],[Generation (TWh)]]*10^9)</f>
        <v>495.08864233294264</v>
      </c>
    </row>
    <row r="2661" spans="1:21" x14ac:dyDescent="0.35">
      <c r="A2661" t="s">
        <v>813</v>
      </c>
      <c r="B2661" t="s">
        <v>3289</v>
      </c>
      <c r="C2661" t="str">
        <f>SUBSTITUTE(Table1[[#This Row],[Fuel]],", ",",")</f>
        <v>fossil gas: natural gas,fossil liquids: diesel,other: hydrogen (unknown)</v>
      </c>
      <c r="D2661" t="s">
        <v>3239</v>
      </c>
      <c r="E2661" t="s">
        <v>3258</v>
      </c>
      <c r="F2661" t="s">
        <v>3644</v>
      </c>
      <c r="H2661" t="s">
        <v>3436</v>
      </c>
      <c r="I2661">
        <v>94</v>
      </c>
      <c r="J2661" t="s">
        <v>3450</v>
      </c>
      <c r="K2661">
        <v>2025</v>
      </c>
      <c r="L2661" t="s">
        <v>29</v>
      </c>
      <c r="M2661" t="s">
        <v>29</v>
      </c>
      <c r="N2661">
        <v>11.258061</v>
      </c>
      <c r="O2661">
        <v>-74.109437999999997</v>
      </c>
      <c r="P2661" t="s">
        <v>3486</v>
      </c>
      <c r="Q2661" s="3">
        <f>Table1[[#This Row],[Capacity (MW)]]*0.395*8760*10^-6</f>
        <v>0.32525880000000001</v>
      </c>
      <c r="R2661" s="3" cm="1">
        <f t="array" ref="R2661">AVERAGE(VLOOKUP(_xlfn.TEXTSPLIT(Table1[[#This Row],[Fuel (no space after comma)]], ","), FuelList_Final_EF!$A$2:$B$65, 2, FALSE))</f>
        <v>43.722227432590863</v>
      </c>
      <c r="S2661" s="3">
        <f>Table1[[#This Row],[Generation (TWh)]]*10^9*VLOOKUP(Table1[[#This Row],[Turbine/Engine Technology]],Technology_HR!$A$2:$B$11,2,FALSE)*10^-6</f>
        <v>3581099.3879999998</v>
      </c>
      <c r="T2661" s="5">
        <f>Table1[[#This Row],[Fuel Consumption (mmBtu)]]*Table1[[#This Row],[Emission Factor (kg CO2/ mmBtu)]]*10^3</f>
        <v>156573641900.84793</v>
      </c>
      <c r="U2661" s="3">
        <f>Table1[[#This Row],[Emissions (g CO2)]]/(Table1[[#This Row],[Generation (TWh)]]*10^9)</f>
        <v>481.38172403282533</v>
      </c>
    </row>
    <row r="2662" spans="1:21" x14ac:dyDescent="0.35">
      <c r="A2662" t="s">
        <v>822</v>
      </c>
      <c r="B2662" t="s">
        <v>3250</v>
      </c>
      <c r="C2662" t="str">
        <f>SUBSTITUTE(Table1[[#This Row],[Fuel]],", ",",")</f>
        <v>fossil gas: natural gas,fossil liquids: diesel,fossil liquids: heavy fuel oil</v>
      </c>
      <c r="D2662" t="s">
        <v>3239</v>
      </c>
      <c r="E2662" t="s">
        <v>3258</v>
      </c>
      <c r="F2662" t="s">
        <v>3241</v>
      </c>
      <c r="H2662" t="s">
        <v>3437</v>
      </c>
      <c r="I2662">
        <v>93</v>
      </c>
      <c r="J2662" t="s">
        <v>3446</v>
      </c>
      <c r="K2662">
        <v>2018</v>
      </c>
      <c r="L2662" t="s">
        <v>29</v>
      </c>
      <c r="M2662" t="s">
        <v>29</v>
      </c>
      <c r="N2662">
        <v>11.259618</v>
      </c>
      <c r="O2662">
        <v>-74.103375999999997</v>
      </c>
      <c r="P2662" t="s">
        <v>3486</v>
      </c>
      <c r="Q2662" s="3">
        <f>Table1[[#This Row],[Capacity (MW)]]*0.395*8760*10^-6</f>
        <v>0.32179859999999993</v>
      </c>
      <c r="R2662" s="3" cm="1">
        <f t="array" ref="R2662">AVERAGE(VLOOKUP(_xlfn.TEXTSPLIT(Table1[[#This Row],[Fuel (no space after comma)]], ","), FuelList_Final_EF!$A$2:$B$65, 2, FALSE))</f>
        <v>70.923070869596657</v>
      </c>
      <c r="S2662" s="3">
        <f>Table1[[#This Row],[Generation (TWh)]]*10^9*VLOOKUP(Table1[[#This Row],[Turbine/Engine Technology]],Technology_HR!$A$2:$B$11,2,FALSE)*10^-6</f>
        <v>2864007.5399999996</v>
      </c>
      <c r="T2662" s="5">
        <f>Table1[[#This Row],[Fuel Consumption (mmBtu)]]*Table1[[#This Row],[Emission Factor (kg CO2/ mmBtu)]]*10^3</f>
        <v>203124209730.47916</v>
      </c>
      <c r="U2662" s="3">
        <f>Table1[[#This Row],[Emissions (g CO2)]]/(Table1[[#This Row],[Generation (TWh)]]*10^9)</f>
        <v>631.21533073941032</v>
      </c>
    </row>
    <row r="2663" spans="1:21" x14ac:dyDescent="0.35">
      <c r="A2663" t="s">
        <v>823</v>
      </c>
      <c r="B2663" t="s">
        <v>3239</v>
      </c>
      <c r="C2663" t="str">
        <f>SUBSTITUTE(Table1[[#This Row],[Fuel]],", ",",")</f>
        <v>fossil gas: natural gas</v>
      </c>
      <c r="D2663" t="s">
        <v>3239</v>
      </c>
      <c r="H2663" t="s">
        <v>3436</v>
      </c>
      <c r="I2663">
        <v>270</v>
      </c>
      <c r="J2663" t="s">
        <v>3450</v>
      </c>
      <c r="K2663">
        <v>2027</v>
      </c>
      <c r="L2663" t="s">
        <v>29</v>
      </c>
      <c r="M2663" t="s">
        <v>29</v>
      </c>
      <c r="N2663">
        <v>10.41058</v>
      </c>
      <c r="O2663">
        <v>-75.397210000000001</v>
      </c>
      <c r="P2663" t="s">
        <v>3486</v>
      </c>
      <c r="Q2663" s="3">
        <f>Table1[[#This Row],[Capacity (MW)]]*0.395*8760*10^-6</f>
        <v>0.93425399999999992</v>
      </c>
      <c r="R2663" s="3" cm="1">
        <f t="array" ref="R2663">AVERAGE(VLOOKUP(_xlfn.TEXTSPLIT(Table1[[#This Row],[Fuel (no space after comma)]], ","), FuelList_Final_EF!$A$2:$B$65, 2, FALSE))</f>
        <v>53.06</v>
      </c>
      <c r="S2663" s="3">
        <f>Table1[[#This Row],[Generation (TWh)]]*10^9*VLOOKUP(Table1[[#This Row],[Turbine/Engine Technology]],Technology_HR!$A$2:$B$11,2,FALSE)*10^-6</f>
        <v>10286136.539999997</v>
      </c>
      <c r="T2663" s="5">
        <f>Table1[[#This Row],[Fuel Consumption (mmBtu)]]*Table1[[#This Row],[Emission Factor (kg CO2/ mmBtu)]]*10^3</f>
        <v>545782404812.39984</v>
      </c>
      <c r="U2663" s="3">
        <f>Table1[[#This Row],[Emissions (g CO2)]]/(Table1[[#This Row],[Generation (TWh)]]*10^9)</f>
        <v>584.1905999999999</v>
      </c>
    </row>
    <row r="2664" spans="1:21" x14ac:dyDescent="0.35">
      <c r="A2664" t="s">
        <v>823</v>
      </c>
      <c r="B2664" t="s">
        <v>3239</v>
      </c>
      <c r="C2664" t="str">
        <f>SUBSTITUTE(Table1[[#This Row],[Fuel]],", ",",")</f>
        <v>fossil gas: natural gas</v>
      </c>
      <c r="D2664" t="s">
        <v>3239</v>
      </c>
      <c r="H2664" t="s">
        <v>3438</v>
      </c>
      <c r="I2664">
        <v>650</v>
      </c>
      <c r="J2664" t="s">
        <v>3444</v>
      </c>
      <c r="K2664" t="s">
        <v>29</v>
      </c>
      <c r="L2664" t="s">
        <v>29</v>
      </c>
      <c r="M2664" t="s">
        <v>29</v>
      </c>
      <c r="N2664">
        <v>10.41058</v>
      </c>
      <c r="O2664">
        <v>-75.397210000000001</v>
      </c>
      <c r="P2664" t="s">
        <v>3486</v>
      </c>
      <c r="Q2664" s="3">
        <f>Table1[[#This Row],[Capacity (MW)]]*0.395*8760*10^-6</f>
        <v>2.2491300000000001</v>
      </c>
      <c r="R2664" s="3" cm="1">
        <f t="array" ref="R2664">AVERAGE(VLOOKUP(_xlfn.TEXTSPLIT(Table1[[#This Row],[Fuel (no space after comma)]], ","), FuelList_Final_EF!$A$2:$B$65, 2, FALSE))</f>
        <v>53.06</v>
      </c>
      <c r="S2664" s="3">
        <f>Table1[[#This Row],[Generation (TWh)]]*10^9*VLOOKUP(Table1[[#This Row],[Turbine/Engine Technology]],Technology_HR!$A$2:$B$11,2,FALSE)*10^-6</f>
        <v>16978682.370000001</v>
      </c>
      <c r="T2664" s="5">
        <f>Table1[[#This Row],[Fuel Consumption (mmBtu)]]*Table1[[#This Row],[Emission Factor (kg CO2/ mmBtu)]]*10^3</f>
        <v>900888886552.20007</v>
      </c>
      <c r="U2664" s="3">
        <f>Table1[[#This Row],[Emissions (g CO2)]]/(Table1[[#This Row],[Generation (TWh)]]*10^9)</f>
        <v>400.54994000000005</v>
      </c>
    </row>
    <row r="2665" spans="1:21" x14ac:dyDescent="0.35">
      <c r="A2665" t="s">
        <v>824</v>
      </c>
      <c r="B2665" t="s">
        <v>3240</v>
      </c>
      <c r="C2665" t="str">
        <f>SUBSTITUTE(Table1[[#This Row],[Fuel]],", ",",")</f>
        <v>fossil gas: natural gas,fossil liquids: diesel</v>
      </c>
      <c r="D2665" t="s">
        <v>3239</v>
      </c>
      <c r="E2665" t="s">
        <v>3258</v>
      </c>
      <c r="H2665" t="s">
        <v>3438</v>
      </c>
      <c r="I2665">
        <v>460</v>
      </c>
      <c r="J2665" t="s">
        <v>3446</v>
      </c>
      <c r="K2665">
        <v>2001</v>
      </c>
      <c r="L2665" t="s">
        <v>29</v>
      </c>
      <c r="M2665" t="s">
        <v>29</v>
      </c>
      <c r="N2665">
        <v>6.2360499999999996</v>
      </c>
      <c r="O2665">
        <v>-74.561158000000006</v>
      </c>
      <c r="P2665" t="s">
        <v>3486</v>
      </c>
      <c r="Q2665" s="3">
        <f>Table1[[#This Row],[Capacity (MW)]]*0.395*8760*10^-6</f>
        <v>1.5916920000000001</v>
      </c>
      <c r="R2665" s="3" cm="1">
        <f t="array" ref="R2665">AVERAGE(VLOOKUP(_xlfn.TEXTSPLIT(Table1[[#This Row],[Fuel (no space after comma)]], ","), FuelList_Final_EF!$A$2:$B$65, 2, FALSE))</f>
        <v>65.583341148886291</v>
      </c>
      <c r="S2665" s="3">
        <f>Table1[[#This Row],[Generation (TWh)]]*10^9*VLOOKUP(Table1[[#This Row],[Turbine/Engine Technology]],Technology_HR!$A$2:$B$11,2,FALSE)*10^-6</f>
        <v>12015682.908</v>
      </c>
      <c r="T2665" s="5">
        <f>Table1[[#This Row],[Fuel Consumption (mmBtu)]]*Table1[[#This Row],[Emission Factor (kg CO2/ mmBtu)]]*10^3</f>
        <v>788028631292.20605</v>
      </c>
      <c r="U2665" s="3">
        <f>Table1[[#This Row],[Emissions (g CO2)]]/(Table1[[#This Row],[Generation (TWh)]]*10^9)</f>
        <v>495.08864233294258</v>
      </c>
    </row>
    <row r="2666" spans="1:21" x14ac:dyDescent="0.35">
      <c r="A2666" t="s">
        <v>825</v>
      </c>
      <c r="B2666" t="s">
        <v>3292</v>
      </c>
      <c r="C2666" t="str">
        <f>SUBSTITUTE(Table1[[#This Row],[Fuel]],", ",",")</f>
        <v>fossil liquids: liquefied petroleum gas,fossil gas: natural gas</v>
      </c>
      <c r="D2666" t="s">
        <v>3328</v>
      </c>
      <c r="E2666" t="s">
        <v>3239</v>
      </c>
      <c r="H2666" t="s">
        <v>3438</v>
      </c>
      <c r="I2666">
        <v>148</v>
      </c>
      <c r="J2666" t="s">
        <v>3450</v>
      </c>
      <c r="K2666">
        <v>2026</v>
      </c>
      <c r="L2666" t="s">
        <v>29</v>
      </c>
      <c r="M2666" t="s">
        <v>29</v>
      </c>
      <c r="N2666">
        <v>3.5220090000000002</v>
      </c>
      <c r="O2666">
        <v>-76.317696999999995</v>
      </c>
      <c r="P2666" t="s">
        <v>3486</v>
      </c>
      <c r="Q2666" s="3">
        <f>Table1[[#This Row],[Capacity (MW)]]*0.395*8760*10^-6</f>
        <v>0.51210960000000005</v>
      </c>
      <c r="R2666" s="3" cm="1">
        <f t="array" ref="R2666">AVERAGE(VLOOKUP(_xlfn.TEXTSPLIT(Table1[[#This Row],[Fuel (no space after comma)]], ","), FuelList_Final_EF!$A$2:$B$65, 2, FALSE))</f>
        <v>57.385000000000005</v>
      </c>
      <c r="S2666" s="3">
        <f>Table1[[#This Row],[Generation (TWh)]]*10^9*VLOOKUP(Table1[[#This Row],[Turbine/Engine Technology]],Technology_HR!$A$2:$B$11,2,FALSE)*10^-6</f>
        <v>3865915.3704000004</v>
      </c>
      <c r="T2666" s="5">
        <f>Table1[[#This Row],[Fuel Consumption (mmBtu)]]*Table1[[#This Row],[Emission Factor (kg CO2/ mmBtu)]]*10^3</f>
        <v>221845553530.40402</v>
      </c>
      <c r="U2666" s="3">
        <f>Table1[[#This Row],[Emissions (g CO2)]]/(Table1[[#This Row],[Generation (TWh)]]*10^9)</f>
        <v>433.199365</v>
      </c>
    </row>
    <row r="2667" spans="1:21" x14ac:dyDescent="0.35">
      <c r="A2667" t="s">
        <v>825</v>
      </c>
      <c r="B2667" t="s">
        <v>3292</v>
      </c>
      <c r="C2667" t="str">
        <f>SUBSTITUTE(Table1[[#This Row],[Fuel]],", ",",")</f>
        <v>fossil liquids: liquefied petroleum gas,fossil gas: natural gas</v>
      </c>
      <c r="D2667" t="s">
        <v>3328</v>
      </c>
      <c r="E2667" t="s">
        <v>3239</v>
      </c>
      <c r="H2667" t="s">
        <v>3438</v>
      </c>
      <c r="I2667">
        <v>80</v>
      </c>
      <c r="J2667" t="s">
        <v>3450</v>
      </c>
      <c r="K2667">
        <v>2026</v>
      </c>
      <c r="L2667" t="s">
        <v>29</v>
      </c>
      <c r="M2667" t="s">
        <v>29</v>
      </c>
      <c r="N2667">
        <v>3.8757470000000001</v>
      </c>
      <c r="O2667">
        <v>-77.058222000000001</v>
      </c>
      <c r="P2667" t="s">
        <v>3486</v>
      </c>
      <c r="Q2667" s="3">
        <f>Table1[[#This Row],[Capacity (MW)]]*0.395*8760*10^-6</f>
        <v>0.27681600000000001</v>
      </c>
      <c r="R2667" s="3" cm="1">
        <f t="array" ref="R2667">AVERAGE(VLOOKUP(_xlfn.TEXTSPLIT(Table1[[#This Row],[Fuel (no space after comma)]], ","), FuelList_Final_EF!$A$2:$B$65, 2, FALSE))</f>
        <v>57.385000000000005</v>
      </c>
      <c r="S2667" s="3">
        <f>Table1[[#This Row],[Generation (TWh)]]*10^9*VLOOKUP(Table1[[#This Row],[Turbine/Engine Technology]],Technology_HR!$A$2:$B$11,2,FALSE)*10^-6</f>
        <v>2089683.9839999999</v>
      </c>
      <c r="T2667" s="5">
        <f>Table1[[#This Row],[Fuel Consumption (mmBtu)]]*Table1[[#This Row],[Emission Factor (kg CO2/ mmBtu)]]*10^3</f>
        <v>119916515421.84001</v>
      </c>
      <c r="U2667" s="3">
        <f>Table1[[#This Row],[Emissions (g CO2)]]/(Table1[[#This Row],[Generation (TWh)]]*10^9)</f>
        <v>433.19936500000006</v>
      </c>
    </row>
    <row r="2668" spans="1:21" x14ac:dyDescent="0.35">
      <c r="A2668" t="s">
        <v>815</v>
      </c>
      <c r="B2668" t="s">
        <v>3240</v>
      </c>
      <c r="C2668" t="str">
        <f>SUBSTITUTE(Table1[[#This Row],[Fuel]],", ",",")</f>
        <v>fossil gas: natural gas,fossil liquids: diesel</v>
      </c>
      <c r="D2668" t="s">
        <v>3239</v>
      </c>
      <c r="E2668" t="s">
        <v>3258</v>
      </c>
      <c r="H2668" t="s">
        <v>3438</v>
      </c>
      <c r="I2668">
        <v>241</v>
      </c>
      <c r="J2668" t="s">
        <v>3446</v>
      </c>
      <c r="K2668">
        <v>1998</v>
      </c>
      <c r="L2668" t="s">
        <v>29</v>
      </c>
      <c r="M2668" t="s">
        <v>29</v>
      </c>
      <c r="N2668">
        <v>3.564867</v>
      </c>
      <c r="O2668">
        <v>-76.453228999999993</v>
      </c>
      <c r="P2668" t="s">
        <v>3486</v>
      </c>
      <c r="Q2668" s="3">
        <f>Table1[[#This Row],[Capacity (MW)]]*0.395*8760*10^-6</f>
        <v>0.83390819999999999</v>
      </c>
      <c r="R2668" s="3" cm="1">
        <f t="array" ref="R2668">AVERAGE(VLOOKUP(_xlfn.TEXTSPLIT(Table1[[#This Row],[Fuel (no space after comma)]], ","), FuelList_Final_EF!$A$2:$B$65, 2, FALSE))</f>
        <v>65.583341148886291</v>
      </c>
      <c r="S2668" s="3">
        <f>Table1[[#This Row],[Generation (TWh)]]*10^9*VLOOKUP(Table1[[#This Row],[Turbine/Engine Technology]],Technology_HR!$A$2:$B$11,2,FALSE)*10^-6</f>
        <v>6295173.0017999997</v>
      </c>
      <c r="T2668" s="5">
        <f>Table1[[#This Row],[Fuel Consumption (mmBtu)]]*Table1[[#This Row],[Emission Factor (kg CO2/ mmBtu)]]*10^3</f>
        <v>412858478568.30792</v>
      </c>
      <c r="U2668" s="3">
        <f>Table1[[#This Row],[Emissions (g CO2)]]/(Table1[[#This Row],[Generation (TWh)]]*10^9)</f>
        <v>495.08864233294253</v>
      </c>
    </row>
    <row r="2669" spans="1:21" x14ac:dyDescent="0.35">
      <c r="A2669" t="s">
        <v>826</v>
      </c>
      <c r="B2669" t="s">
        <v>3239</v>
      </c>
      <c r="C2669" t="str">
        <f>SUBSTITUTE(Table1[[#This Row],[Fuel]],", ",",")</f>
        <v>fossil gas: natural gas</v>
      </c>
      <c r="D2669" t="s">
        <v>3239</v>
      </c>
      <c r="H2669" t="s">
        <v>3436</v>
      </c>
      <c r="I2669">
        <v>50</v>
      </c>
      <c r="J2669" t="s">
        <v>3446</v>
      </c>
      <c r="K2669">
        <v>2020</v>
      </c>
      <c r="L2669" t="s">
        <v>29</v>
      </c>
      <c r="M2669" t="s">
        <v>29</v>
      </c>
      <c r="N2669">
        <v>5.4445589999999999</v>
      </c>
      <c r="O2669">
        <v>-72.453532999999993</v>
      </c>
      <c r="P2669" t="s">
        <v>3486</v>
      </c>
      <c r="Q2669" s="3">
        <f>Table1[[#This Row],[Capacity (MW)]]*0.395*8760*10^-6</f>
        <v>0.17301</v>
      </c>
      <c r="R2669" s="3" cm="1">
        <f t="array" ref="R2669">AVERAGE(VLOOKUP(_xlfn.TEXTSPLIT(Table1[[#This Row],[Fuel (no space after comma)]], ","), FuelList_Final_EF!$A$2:$B$65, 2, FALSE))</f>
        <v>53.06</v>
      </c>
      <c r="S2669" s="3">
        <f>Table1[[#This Row],[Generation (TWh)]]*10^9*VLOOKUP(Table1[[#This Row],[Turbine/Engine Technology]],Technology_HR!$A$2:$B$11,2,FALSE)*10^-6</f>
        <v>1904840.0999999999</v>
      </c>
      <c r="T2669" s="5">
        <f>Table1[[#This Row],[Fuel Consumption (mmBtu)]]*Table1[[#This Row],[Emission Factor (kg CO2/ mmBtu)]]*10^3</f>
        <v>101070815706</v>
      </c>
      <c r="U2669" s="3">
        <f>Table1[[#This Row],[Emissions (g CO2)]]/(Table1[[#This Row],[Generation (TWh)]]*10^9)</f>
        <v>584.19060000000002</v>
      </c>
    </row>
    <row r="2670" spans="1:21" x14ac:dyDescent="0.35">
      <c r="A2670" t="s">
        <v>826</v>
      </c>
      <c r="B2670" t="s">
        <v>3239</v>
      </c>
      <c r="C2670" t="str">
        <f>SUBSTITUTE(Table1[[#This Row],[Fuel]],", ",",")</f>
        <v>fossil gas: natural gas</v>
      </c>
      <c r="D2670" t="s">
        <v>3239</v>
      </c>
      <c r="H2670" t="s">
        <v>3436</v>
      </c>
      <c r="I2670">
        <v>50</v>
      </c>
      <c r="J2670" t="s">
        <v>3446</v>
      </c>
      <c r="K2670">
        <v>2020</v>
      </c>
      <c r="L2670" t="s">
        <v>29</v>
      </c>
      <c r="M2670" t="s">
        <v>29</v>
      </c>
      <c r="N2670">
        <v>5.4445589999999999</v>
      </c>
      <c r="O2670">
        <v>-72.453532999999993</v>
      </c>
      <c r="P2670" t="s">
        <v>3486</v>
      </c>
      <c r="Q2670" s="3">
        <f>Table1[[#This Row],[Capacity (MW)]]*0.395*8760*10^-6</f>
        <v>0.17301</v>
      </c>
      <c r="R2670" s="3" cm="1">
        <f t="array" ref="R2670">AVERAGE(VLOOKUP(_xlfn.TEXTSPLIT(Table1[[#This Row],[Fuel (no space after comma)]], ","), FuelList_Final_EF!$A$2:$B$65, 2, FALSE))</f>
        <v>53.06</v>
      </c>
      <c r="S2670" s="3">
        <f>Table1[[#This Row],[Generation (TWh)]]*10^9*VLOOKUP(Table1[[#This Row],[Turbine/Engine Technology]],Technology_HR!$A$2:$B$11,2,FALSE)*10^-6</f>
        <v>1904840.0999999999</v>
      </c>
      <c r="T2670" s="5">
        <f>Table1[[#This Row],[Fuel Consumption (mmBtu)]]*Table1[[#This Row],[Emission Factor (kg CO2/ mmBtu)]]*10^3</f>
        <v>101070815706</v>
      </c>
      <c r="U2670" s="3">
        <f>Table1[[#This Row],[Emissions (g CO2)]]/(Table1[[#This Row],[Generation (TWh)]]*10^9)</f>
        <v>584.19060000000002</v>
      </c>
    </row>
    <row r="2671" spans="1:21" x14ac:dyDescent="0.35">
      <c r="A2671" t="s">
        <v>826</v>
      </c>
      <c r="B2671" t="s">
        <v>3239</v>
      </c>
      <c r="C2671" t="str">
        <f>SUBSTITUTE(Table1[[#This Row],[Fuel]],", ",",")</f>
        <v>fossil gas: natural gas</v>
      </c>
      <c r="D2671" t="s">
        <v>3239</v>
      </c>
      <c r="H2671" t="s">
        <v>3436</v>
      </c>
      <c r="I2671">
        <v>50</v>
      </c>
      <c r="J2671" t="s">
        <v>3446</v>
      </c>
      <c r="K2671">
        <v>2021</v>
      </c>
      <c r="L2671" t="s">
        <v>29</v>
      </c>
      <c r="M2671" t="s">
        <v>29</v>
      </c>
      <c r="N2671">
        <v>5.4445589999999999</v>
      </c>
      <c r="O2671">
        <v>-72.453532999999993</v>
      </c>
      <c r="P2671" t="s">
        <v>3486</v>
      </c>
      <c r="Q2671" s="3">
        <f>Table1[[#This Row],[Capacity (MW)]]*0.395*8760*10^-6</f>
        <v>0.17301</v>
      </c>
      <c r="R2671" s="3" cm="1">
        <f t="array" ref="R2671">AVERAGE(VLOOKUP(_xlfn.TEXTSPLIT(Table1[[#This Row],[Fuel (no space after comma)]], ","), FuelList_Final_EF!$A$2:$B$65, 2, FALSE))</f>
        <v>53.06</v>
      </c>
      <c r="S2671" s="3">
        <f>Table1[[#This Row],[Generation (TWh)]]*10^9*VLOOKUP(Table1[[#This Row],[Turbine/Engine Technology]],Technology_HR!$A$2:$B$11,2,FALSE)*10^-6</f>
        <v>1904840.0999999999</v>
      </c>
      <c r="T2671" s="5">
        <f>Table1[[#This Row],[Fuel Consumption (mmBtu)]]*Table1[[#This Row],[Emission Factor (kg CO2/ mmBtu)]]*10^3</f>
        <v>101070815706</v>
      </c>
      <c r="U2671" s="3">
        <f>Table1[[#This Row],[Emissions (g CO2)]]/(Table1[[#This Row],[Generation (TWh)]]*10^9)</f>
        <v>584.19060000000002</v>
      </c>
    </row>
    <row r="2672" spans="1:21" x14ac:dyDescent="0.35">
      <c r="A2672" t="s">
        <v>827</v>
      </c>
      <c r="B2672" t="s">
        <v>3277</v>
      </c>
      <c r="C2672" t="str">
        <f>SUBSTITUTE(Table1[[#This Row],[Fuel]],", ",",")</f>
        <v>fossil liquids: heavy fuel oil,fossil liquids: diesel</v>
      </c>
      <c r="D2672" t="s">
        <v>3241</v>
      </c>
      <c r="E2672" t="s">
        <v>3258</v>
      </c>
      <c r="H2672" t="s">
        <v>3437</v>
      </c>
      <c r="I2672">
        <v>202.4</v>
      </c>
      <c r="J2672" t="s">
        <v>3446</v>
      </c>
      <c r="K2672">
        <v>2011</v>
      </c>
      <c r="L2672" t="s">
        <v>29</v>
      </c>
      <c r="M2672" t="s">
        <v>29</v>
      </c>
      <c r="N2672">
        <v>10.04397</v>
      </c>
      <c r="O2672">
        <v>-84.759770000000003</v>
      </c>
      <c r="P2672" t="s">
        <v>3487</v>
      </c>
      <c r="Q2672" s="3">
        <f>Table1[[#This Row],[Capacity (MW)]]*0.395*8760*10^-6</f>
        <v>0.70034448000000005</v>
      </c>
      <c r="R2672" s="3" cm="1">
        <f t="array" ref="R2672">AVERAGE(VLOOKUP(_xlfn.TEXTSPLIT(Table1[[#This Row],[Fuel (no space after comma)]], ","), FuelList_Final_EF!$A$2:$B$65, 2, FALSE))</f>
        <v>79.854606304394977</v>
      </c>
      <c r="S2672" s="3">
        <f>Table1[[#This Row],[Generation (TWh)]]*10^9*VLOOKUP(Table1[[#This Row],[Turbine/Engine Technology]],Technology_HR!$A$2:$B$11,2,FALSE)*10^-6</f>
        <v>6233065.8719999995</v>
      </c>
      <c r="T2672" s="5">
        <f>Table1[[#This Row],[Fuel Consumption (mmBtu)]]*Table1[[#This Row],[Emission Factor (kg CO2/ mmBtu)]]*10^3</f>
        <v>497739021277.92035</v>
      </c>
      <c r="U2672" s="3">
        <f>Table1[[#This Row],[Emissions (g CO2)]]/(Table1[[#This Row],[Generation (TWh)]]*10^9)</f>
        <v>710.70599610911529</v>
      </c>
    </row>
    <row r="2673" spans="1:21" x14ac:dyDescent="0.35">
      <c r="A2673" t="s">
        <v>149</v>
      </c>
      <c r="B2673" t="s">
        <v>3241</v>
      </c>
      <c r="C2673" t="str">
        <f>SUBSTITUTE(Table1[[#This Row],[Fuel]],", ",",")</f>
        <v>fossil liquids: heavy fuel oil</v>
      </c>
      <c r="D2673" t="s">
        <v>3241</v>
      </c>
      <c r="H2673" t="s">
        <v>59</v>
      </c>
      <c r="I2673">
        <v>100</v>
      </c>
      <c r="J2673" t="s">
        <v>3446</v>
      </c>
      <c r="K2673">
        <v>2013</v>
      </c>
      <c r="L2673" t="s">
        <v>29</v>
      </c>
      <c r="M2673" t="s">
        <v>29</v>
      </c>
      <c r="N2673">
        <v>5.2585920000000002</v>
      </c>
      <c r="O2673">
        <v>-4.0068440000000001</v>
      </c>
      <c r="P2673" t="s">
        <v>3488</v>
      </c>
      <c r="Q2673" s="3">
        <f>Table1[[#This Row],[Capacity (MW)]]*0.395*8760*10^-6</f>
        <v>0.34601999999999999</v>
      </c>
      <c r="R2673" s="3" cm="1">
        <f t="array" ref="R2673">AVERAGE(VLOOKUP(_xlfn.TEXTSPLIT(Table1[[#This Row],[Fuel (no space after comma)]], ","), FuelList_Final_EF!$A$2:$B$65, 2, FALSE))</f>
        <v>81.602530311017389</v>
      </c>
      <c r="S2673" s="3">
        <f>Table1[[#This Row],[Generation (TWh)]]*10^9*VLOOKUP(Table1[[#This Row],[Turbine/Engine Technology]],Technology_HR!$A$2:$B$11,2,FALSE)*10^-6</f>
        <v>2870408.9099999997</v>
      </c>
      <c r="T2673" s="5">
        <f>Table1[[#This Row],[Fuel Consumption (mmBtu)]]*Table1[[#This Row],[Emission Factor (kg CO2/ mmBtu)]]*10^3</f>
        <v>234232630083.28937</v>
      </c>
      <c r="U2673" s="3">
        <f>Table1[[#This Row],[Emissions (g CO2)]]/(Table1[[#This Row],[Generation (TWh)]]*10^9)</f>
        <v>676.93379019504471</v>
      </c>
    </row>
    <row r="2674" spans="1:21" x14ac:dyDescent="0.35">
      <c r="A2674" t="s">
        <v>149</v>
      </c>
      <c r="B2674" t="s">
        <v>3241</v>
      </c>
      <c r="C2674" t="str">
        <f>SUBSTITUTE(Table1[[#This Row],[Fuel]],", ",",")</f>
        <v>fossil liquids: heavy fuel oil</v>
      </c>
      <c r="D2674" t="s">
        <v>3241</v>
      </c>
      <c r="H2674" t="s">
        <v>59</v>
      </c>
      <c r="I2674">
        <v>100</v>
      </c>
      <c r="J2674" t="s">
        <v>3446</v>
      </c>
      <c r="K2674">
        <v>2010</v>
      </c>
      <c r="L2674" t="s">
        <v>29</v>
      </c>
      <c r="M2674" t="s">
        <v>29</v>
      </c>
      <c r="N2674">
        <v>5.2585920000000002</v>
      </c>
      <c r="O2674">
        <v>-4.0068440000000001</v>
      </c>
      <c r="P2674" t="s">
        <v>3488</v>
      </c>
      <c r="Q2674" s="3">
        <f>Table1[[#This Row],[Capacity (MW)]]*0.395*8760*10^-6</f>
        <v>0.34601999999999999</v>
      </c>
      <c r="R2674" s="3" cm="1">
        <f t="array" ref="R2674">AVERAGE(VLOOKUP(_xlfn.TEXTSPLIT(Table1[[#This Row],[Fuel (no space after comma)]], ","), FuelList_Final_EF!$A$2:$B$65, 2, FALSE))</f>
        <v>81.602530311017389</v>
      </c>
      <c r="S2674" s="3">
        <f>Table1[[#This Row],[Generation (TWh)]]*10^9*VLOOKUP(Table1[[#This Row],[Turbine/Engine Technology]],Technology_HR!$A$2:$B$11,2,FALSE)*10^-6</f>
        <v>2870408.9099999997</v>
      </c>
      <c r="T2674" s="5">
        <f>Table1[[#This Row],[Fuel Consumption (mmBtu)]]*Table1[[#This Row],[Emission Factor (kg CO2/ mmBtu)]]*10^3</f>
        <v>234232630083.28937</v>
      </c>
      <c r="U2674" s="3">
        <f>Table1[[#This Row],[Emissions (g CO2)]]/(Table1[[#This Row],[Generation (TWh)]]*10^9)</f>
        <v>676.93379019504471</v>
      </c>
    </row>
    <row r="2675" spans="1:21" x14ac:dyDescent="0.35">
      <c r="A2675" t="s">
        <v>828</v>
      </c>
      <c r="B2675" t="s">
        <v>3239</v>
      </c>
      <c r="C2675" t="str">
        <f>SUBSTITUTE(Table1[[#This Row],[Fuel]],", ",",")</f>
        <v>fossil gas: natural gas</v>
      </c>
      <c r="D2675" t="s">
        <v>3239</v>
      </c>
      <c r="H2675" t="s">
        <v>3438</v>
      </c>
      <c r="I2675">
        <v>390</v>
      </c>
      <c r="J2675" t="s">
        <v>3449</v>
      </c>
      <c r="K2675">
        <v>2024</v>
      </c>
      <c r="L2675" t="s">
        <v>29</v>
      </c>
      <c r="M2675" t="s">
        <v>29</v>
      </c>
      <c r="N2675">
        <v>5.2580260000000001</v>
      </c>
      <c r="O2675">
        <v>-4.3265310000000001</v>
      </c>
      <c r="P2675" t="s">
        <v>3488</v>
      </c>
      <c r="Q2675" s="3">
        <f>Table1[[#This Row],[Capacity (MW)]]*0.395*8760*10^-6</f>
        <v>1.349478</v>
      </c>
      <c r="R2675" s="3" cm="1">
        <f t="array" ref="R2675">AVERAGE(VLOOKUP(_xlfn.TEXTSPLIT(Table1[[#This Row],[Fuel (no space after comma)]], ","), FuelList_Final_EF!$A$2:$B$65, 2, FALSE))</f>
        <v>53.06</v>
      </c>
      <c r="S2675" s="3">
        <f>Table1[[#This Row],[Generation (TWh)]]*10^9*VLOOKUP(Table1[[#This Row],[Turbine/Engine Technology]],Technology_HR!$A$2:$B$11,2,FALSE)*10^-6</f>
        <v>10187209.422</v>
      </c>
      <c r="T2675" s="5">
        <f>Table1[[#This Row],[Fuel Consumption (mmBtu)]]*Table1[[#This Row],[Emission Factor (kg CO2/ mmBtu)]]*10^3</f>
        <v>540533331931.32007</v>
      </c>
      <c r="U2675" s="3">
        <f>Table1[[#This Row],[Emissions (g CO2)]]/(Table1[[#This Row],[Generation (TWh)]]*10^9)</f>
        <v>400.54994000000005</v>
      </c>
    </row>
    <row r="2676" spans="1:21" x14ac:dyDescent="0.35">
      <c r="A2676" t="s">
        <v>829</v>
      </c>
      <c r="B2676" t="s">
        <v>3243</v>
      </c>
      <c r="C2676" t="str">
        <f>SUBSTITUTE(Table1[[#This Row],[Fuel]],", ",",")</f>
        <v>fossil gas: natural gas,fossil liquids: fuel oil</v>
      </c>
      <c r="D2676" t="s">
        <v>3239</v>
      </c>
      <c r="E2676" t="s">
        <v>3275</v>
      </c>
      <c r="H2676" t="s">
        <v>3438</v>
      </c>
      <c r="I2676">
        <v>253</v>
      </c>
      <c r="J2676" t="s">
        <v>3446</v>
      </c>
      <c r="K2676">
        <v>2022</v>
      </c>
      <c r="L2676" t="s">
        <v>29</v>
      </c>
      <c r="M2676" t="s">
        <v>29</v>
      </c>
      <c r="N2676">
        <v>5.3015499999999998</v>
      </c>
      <c r="O2676">
        <v>-4.0762999999999998</v>
      </c>
      <c r="P2676" t="s">
        <v>3488</v>
      </c>
      <c r="Q2676" s="3">
        <f>Table1[[#This Row],[Capacity (MW)]]*0.395*8760*10^-6</f>
        <v>0.87543059999999995</v>
      </c>
      <c r="R2676" s="3" cm="1">
        <f t="array" ref="R2676">AVERAGE(VLOOKUP(_xlfn.TEXTSPLIT(Table1[[#This Row],[Fuel (no space after comma)]], ","), FuelList_Final_EF!$A$2:$B$65, 2, FALSE))</f>
        <v>65.583341148886291</v>
      </c>
      <c r="S2676" s="3">
        <f>Table1[[#This Row],[Generation (TWh)]]*10^9*VLOOKUP(Table1[[#This Row],[Turbine/Engine Technology]],Technology_HR!$A$2:$B$11,2,FALSE)*10^-6</f>
        <v>6608625.5993999997</v>
      </c>
      <c r="T2676" s="5">
        <f>Table1[[#This Row],[Fuel Consumption (mmBtu)]]*Table1[[#This Row],[Emission Factor (kg CO2/ mmBtu)]]*10^3</f>
        <v>433415747210.71332</v>
      </c>
      <c r="U2676" s="3">
        <f>Table1[[#This Row],[Emissions (g CO2)]]/(Table1[[#This Row],[Generation (TWh)]]*10^9)</f>
        <v>495.08864233294258</v>
      </c>
    </row>
    <row r="2677" spans="1:21" x14ac:dyDescent="0.35">
      <c r="A2677" t="s">
        <v>829</v>
      </c>
      <c r="B2677" t="s">
        <v>3243</v>
      </c>
      <c r="C2677" t="str">
        <f>SUBSTITUTE(Table1[[#This Row],[Fuel]],", ",",")</f>
        <v>fossil gas: natural gas,fossil liquids: fuel oil</v>
      </c>
      <c r="D2677" t="s">
        <v>3239</v>
      </c>
      <c r="E2677" t="s">
        <v>3275</v>
      </c>
      <c r="H2677" t="s">
        <v>3438</v>
      </c>
      <c r="I2677">
        <v>460</v>
      </c>
      <c r="J2677" t="s">
        <v>3446</v>
      </c>
      <c r="K2677">
        <v>2015</v>
      </c>
      <c r="L2677" t="s">
        <v>29</v>
      </c>
      <c r="M2677" t="s">
        <v>29</v>
      </c>
      <c r="N2677">
        <v>5.3015499999999998</v>
      </c>
      <c r="O2677">
        <v>-4.0762999999999998</v>
      </c>
      <c r="P2677" t="s">
        <v>3488</v>
      </c>
      <c r="Q2677" s="3">
        <f>Table1[[#This Row],[Capacity (MW)]]*0.395*8760*10^-6</f>
        <v>1.5916920000000001</v>
      </c>
      <c r="R2677" s="3" cm="1">
        <f t="array" ref="R2677">AVERAGE(VLOOKUP(_xlfn.TEXTSPLIT(Table1[[#This Row],[Fuel (no space after comma)]], ","), FuelList_Final_EF!$A$2:$B$65, 2, FALSE))</f>
        <v>65.583341148886291</v>
      </c>
      <c r="S2677" s="3">
        <f>Table1[[#This Row],[Generation (TWh)]]*10^9*VLOOKUP(Table1[[#This Row],[Turbine/Engine Technology]],Technology_HR!$A$2:$B$11,2,FALSE)*10^-6</f>
        <v>12015682.908</v>
      </c>
      <c r="T2677" s="5">
        <f>Table1[[#This Row],[Fuel Consumption (mmBtu)]]*Table1[[#This Row],[Emission Factor (kg CO2/ mmBtu)]]*10^3</f>
        <v>788028631292.20605</v>
      </c>
      <c r="U2677" s="3">
        <f>Table1[[#This Row],[Emissions (g CO2)]]/(Table1[[#This Row],[Generation (TWh)]]*10^9)</f>
        <v>495.08864233294258</v>
      </c>
    </row>
    <row r="2678" spans="1:21" x14ac:dyDescent="0.35">
      <c r="A2678" t="s">
        <v>830</v>
      </c>
      <c r="B2678" t="s">
        <v>3243</v>
      </c>
      <c r="C2678" t="str">
        <f>SUBSTITUTE(Table1[[#This Row],[Fuel]],", ",",")</f>
        <v>fossil gas: natural gas,fossil liquids: fuel oil</v>
      </c>
      <c r="D2678" t="s">
        <v>3239</v>
      </c>
      <c r="E2678" t="s">
        <v>3275</v>
      </c>
      <c r="H2678" t="s">
        <v>3436</v>
      </c>
      <c r="I2678">
        <v>111</v>
      </c>
      <c r="J2678" t="s">
        <v>3446</v>
      </c>
      <c r="K2678">
        <v>1997</v>
      </c>
      <c r="L2678" t="s">
        <v>29</v>
      </c>
      <c r="M2678" t="s">
        <v>29</v>
      </c>
      <c r="N2678">
        <v>5.2642939999999996</v>
      </c>
      <c r="O2678">
        <v>-4.0198080000000003</v>
      </c>
      <c r="P2678" t="s">
        <v>3488</v>
      </c>
      <c r="Q2678" s="3">
        <f>Table1[[#This Row],[Capacity (MW)]]*0.395*8760*10^-6</f>
        <v>0.38408219999999998</v>
      </c>
      <c r="R2678" s="3" cm="1">
        <f t="array" ref="R2678">AVERAGE(VLOOKUP(_xlfn.TEXTSPLIT(Table1[[#This Row],[Fuel (no space after comma)]], ","), FuelList_Final_EF!$A$2:$B$65, 2, FALSE))</f>
        <v>65.583341148886291</v>
      </c>
      <c r="S2678" s="3">
        <f>Table1[[#This Row],[Generation (TWh)]]*10^9*VLOOKUP(Table1[[#This Row],[Turbine/Engine Technology]],Technology_HR!$A$2:$B$11,2,FALSE)*10^-6</f>
        <v>4228745.0219999999</v>
      </c>
      <c r="T2678" s="5">
        <f>Table1[[#This Row],[Fuel Consumption (mmBtu)]]*Table1[[#This Row],[Emission Factor (kg CO2/ mmBtu)]]*10^3</f>
        <v>277335227409.48065</v>
      </c>
      <c r="U2678" s="3">
        <f>Table1[[#This Row],[Emissions (g CO2)]]/(Table1[[#This Row],[Generation (TWh)]]*10^9)</f>
        <v>722.072586049238</v>
      </c>
    </row>
    <row r="2679" spans="1:21" x14ac:dyDescent="0.35">
      <c r="A2679" t="s">
        <v>830</v>
      </c>
      <c r="B2679" t="s">
        <v>3243</v>
      </c>
      <c r="C2679" t="str">
        <f>SUBSTITUTE(Table1[[#This Row],[Fuel]],", ",",")</f>
        <v>fossil gas: natural gas,fossil liquids: fuel oil</v>
      </c>
      <c r="D2679" t="s">
        <v>3239</v>
      </c>
      <c r="E2679" t="s">
        <v>3275</v>
      </c>
      <c r="H2679" t="s">
        <v>3438</v>
      </c>
      <c r="I2679">
        <v>255</v>
      </c>
      <c r="J2679" t="s">
        <v>3446</v>
      </c>
      <c r="K2679">
        <v>2016</v>
      </c>
      <c r="L2679" t="s">
        <v>29</v>
      </c>
      <c r="M2679" t="s">
        <v>29</v>
      </c>
      <c r="N2679">
        <v>5.2642939999999996</v>
      </c>
      <c r="O2679">
        <v>-4.0198080000000003</v>
      </c>
      <c r="P2679" t="s">
        <v>3488</v>
      </c>
      <c r="Q2679" s="3">
        <f>Table1[[#This Row],[Capacity (MW)]]*0.395*8760*10^-6</f>
        <v>0.88235100000000011</v>
      </c>
      <c r="R2679" s="3" cm="1">
        <f t="array" ref="R2679">AVERAGE(VLOOKUP(_xlfn.TEXTSPLIT(Table1[[#This Row],[Fuel (no space after comma)]], ","), FuelList_Final_EF!$A$2:$B$65, 2, FALSE))</f>
        <v>65.583341148886291</v>
      </c>
      <c r="S2679" s="3">
        <f>Table1[[#This Row],[Generation (TWh)]]*10^9*VLOOKUP(Table1[[#This Row],[Turbine/Engine Technology]],Technology_HR!$A$2:$B$11,2,FALSE)*10^-6</f>
        <v>6660867.699000001</v>
      </c>
      <c r="T2679" s="5">
        <f>Table1[[#This Row],[Fuel Consumption (mmBtu)]]*Table1[[#This Row],[Emission Factor (kg CO2/ mmBtu)]]*10^3</f>
        <v>436841958651.11426</v>
      </c>
      <c r="U2679" s="3">
        <f>Table1[[#This Row],[Emissions (g CO2)]]/(Table1[[#This Row],[Generation (TWh)]]*10^9)</f>
        <v>495.08864233294258</v>
      </c>
    </row>
    <row r="2680" spans="1:21" x14ac:dyDescent="0.35">
      <c r="A2680" t="s">
        <v>831</v>
      </c>
      <c r="B2680" t="s">
        <v>3239</v>
      </c>
      <c r="C2680" t="str">
        <f>SUBSTITUTE(Table1[[#This Row],[Fuel]],", ",",")</f>
        <v>fossil gas: natural gas</v>
      </c>
      <c r="D2680" t="s">
        <v>3239</v>
      </c>
      <c r="H2680" t="s">
        <v>59</v>
      </c>
      <c r="I2680">
        <v>370</v>
      </c>
      <c r="J2680" t="s">
        <v>3451</v>
      </c>
      <c r="K2680" t="s">
        <v>29</v>
      </c>
      <c r="L2680" t="s">
        <v>29</v>
      </c>
      <c r="M2680" t="s">
        <v>29</v>
      </c>
      <c r="N2680">
        <v>5.231732</v>
      </c>
      <c r="O2680">
        <v>-3.8438460000000001</v>
      </c>
      <c r="P2680" t="s">
        <v>3488</v>
      </c>
      <c r="Q2680" s="3">
        <f>Table1[[#This Row],[Capacity (MW)]]*0.395*8760*10^-6</f>
        <v>1.2802739999999999</v>
      </c>
      <c r="R2680" s="3" cm="1">
        <f t="array" ref="R2680">AVERAGE(VLOOKUP(_xlfn.TEXTSPLIT(Table1[[#This Row],[Fuel (no space after comma)]], ","), FuelList_Final_EF!$A$2:$B$65, 2, FALSE))</f>
        <v>53.06</v>
      </c>
      <c r="S2680" s="3">
        <f>Table1[[#This Row],[Generation (TWh)]]*10^9*VLOOKUP(Table1[[#This Row],[Turbine/Engine Technology]],Technology_HR!$A$2:$B$11,2,FALSE)*10^-6</f>
        <v>10620512.967</v>
      </c>
      <c r="T2680" s="5">
        <f>Table1[[#This Row],[Fuel Consumption (mmBtu)]]*Table1[[#This Row],[Emission Factor (kg CO2/ mmBtu)]]*10^3</f>
        <v>563524418029.02002</v>
      </c>
      <c r="U2680" s="3">
        <f>Table1[[#This Row],[Emissions (g CO2)]]/(Table1[[#This Row],[Generation (TWh)]]*10^9)</f>
        <v>440.15923000000004</v>
      </c>
    </row>
    <row r="2681" spans="1:21" x14ac:dyDescent="0.35">
      <c r="A2681" t="s">
        <v>832</v>
      </c>
      <c r="B2681" t="s">
        <v>3242</v>
      </c>
      <c r="C2681" t="str">
        <f>SUBSTITUTE(Table1[[#This Row],[Fuel]],", ",",")</f>
        <v>fossil gas: lng</v>
      </c>
      <c r="D2681" t="s">
        <v>3242</v>
      </c>
      <c r="H2681" t="s">
        <v>3438</v>
      </c>
      <c r="I2681">
        <v>186</v>
      </c>
      <c r="J2681" t="s">
        <v>3447</v>
      </c>
      <c r="K2681" t="s">
        <v>29</v>
      </c>
      <c r="L2681" t="s">
        <v>29</v>
      </c>
      <c r="M2681" t="s">
        <v>29</v>
      </c>
      <c r="N2681">
        <v>5.3166539999999998</v>
      </c>
      <c r="O2681">
        <v>-4.2494350000000001</v>
      </c>
      <c r="P2681" t="s">
        <v>3488</v>
      </c>
      <c r="Q2681" s="3">
        <f>Table1[[#This Row],[Capacity (MW)]]*0.395*8760*10^-6</f>
        <v>0.64359719999999987</v>
      </c>
      <c r="R2681" s="3" cm="1">
        <f t="array" ref="R2681">AVERAGE(VLOOKUP(_xlfn.TEXTSPLIT(Table1[[#This Row],[Fuel (no space after comma)]], ","), FuelList_Final_EF!$A$2:$B$65, 2, FALSE))</f>
        <v>67.685819715340017</v>
      </c>
      <c r="S2681" s="3">
        <f>Table1[[#This Row],[Generation (TWh)]]*10^9*VLOOKUP(Table1[[#This Row],[Turbine/Engine Technology]],Technology_HR!$A$2:$B$11,2,FALSE)*10^-6</f>
        <v>4858515.2627999987</v>
      </c>
      <c r="T2681" s="5">
        <f>Table1[[#This Row],[Fuel Consumption (mmBtu)]]*Table1[[#This Row],[Emission Factor (kg CO2/ mmBtu)]]*10^3</f>
        <v>328852588162.10852</v>
      </c>
      <c r="U2681" s="3">
        <f>Table1[[#This Row],[Emissions (g CO2)]]/(Table1[[#This Row],[Generation (TWh)]]*10^9)</f>
        <v>510.96025303110173</v>
      </c>
    </row>
    <row r="2682" spans="1:21" x14ac:dyDescent="0.35">
      <c r="A2682" t="s">
        <v>833</v>
      </c>
      <c r="B2682" t="s">
        <v>3242</v>
      </c>
      <c r="C2682" t="str">
        <f>SUBSTITUTE(Table1[[#This Row],[Fuel]],", ",",")</f>
        <v>fossil gas: lng</v>
      </c>
      <c r="D2682" t="s">
        <v>3242</v>
      </c>
      <c r="H2682" t="s">
        <v>3438</v>
      </c>
      <c r="I2682">
        <v>186</v>
      </c>
      <c r="J2682" t="s">
        <v>3447</v>
      </c>
      <c r="K2682" t="s">
        <v>29</v>
      </c>
      <c r="L2682" t="s">
        <v>29</v>
      </c>
      <c r="M2682" t="s">
        <v>29</v>
      </c>
      <c r="N2682">
        <v>5.3166539999999998</v>
      </c>
      <c r="O2682">
        <v>-4.2494350000000001</v>
      </c>
      <c r="P2682" t="s">
        <v>3488</v>
      </c>
      <c r="Q2682" s="3">
        <f>Table1[[#This Row],[Capacity (MW)]]*0.395*8760*10^-6</f>
        <v>0.64359719999999987</v>
      </c>
      <c r="R2682" s="3" cm="1">
        <f t="array" ref="R2682">AVERAGE(VLOOKUP(_xlfn.TEXTSPLIT(Table1[[#This Row],[Fuel (no space after comma)]], ","), FuelList_Final_EF!$A$2:$B$65, 2, FALSE))</f>
        <v>67.685819715340017</v>
      </c>
      <c r="S2682" s="3">
        <f>Table1[[#This Row],[Generation (TWh)]]*10^9*VLOOKUP(Table1[[#This Row],[Turbine/Engine Technology]],Technology_HR!$A$2:$B$11,2,FALSE)*10^-6</f>
        <v>4858515.2627999987</v>
      </c>
      <c r="T2682" s="5">
        <f>Table1[[#This Row],[Fuel Consumption (mmBtu)]]*Table1[[#This Row],[Emission Factor (kg CO2/ mmBtu)]]*10^3</f>
        <v>328852588162.10852</v>
      </c>
      <c r="U2682" s="3">
        <f>Table1[[#This Row],[Emissions (g CO2)]]/(Table1[[#This Row],[Generation (TWh)]]*10^9)</f>
        <v>510.96025303110173</v>
      </c>
    </row>
    <row r="2683" spans="1:21" x14ac:dyDescent="0.35">
      <c r="A2683" t="s">
        <v>834</v>
      </c>
      <c r="B2683" t="s">
        <v>3239</v>
      </c>
      <c r="C2683" t="str">
        <f>SUBSTITUTE(Table1[[#This Row],[Fuel]],", ",",")</f>
        <v>fossil gas: natural gas</v>
      </c>
      <c r="D2683" t="s">
        <v>3239</v>
      </c>
      <c r="H2683" t="s">
        <v>3438</v>
      </c>
      <c r="I2683">
        <v>250</v>
      </c>
      <c r="J2683" t="s">
        <v>3449</v>
      </c>
      <c r="K2683">
        <v>2024</v>
      </c>
      <c r="L2683" t="s">
        <v>29</v>
      </c>
      <c r="M2683" t="s">
        <v>29</v>
      </c>
      <c r="N2683">
        <v>45.140560000000001</v>
      </c>
      <c r="O2683">
        <v>18.006029999999999</v>
      </c>
      <c r="P2683" t="s">
        <v>3489</v>
      </c>
      <c r="Q2683" s="3">
        <f>Table1[[#This Row],[Capacity (MW)]]*0.395*8760*10^-6</f>
        <v>0.86504999999999999</v>
      </c>
      <c r="R2683" s="3" cm="1">
        <f t="array" ref="R2683">AVERAGE(VLOOKUP(_xlfn.TEXTSPLIT(Table1[[#This Row],[Fuel (no space after comma)]], ","), FuelList_Final_EF!$A$2:$B$65, 2, FALSE))</f>
        <v>53.06</v>
      </c>
      <c r="S2683" s="3">
        <f>Table1[[#This Row],[Generation (TWh)]]*10^9*VLOOKUP(Table1[[#This Row],[Turbine/Engine Technology]],Technology_HR!$A$2:$B$11,2,FALSE)*10^-6</f>
        <v>6530262.4499999993</v>
      </c>
      <c r="T2683" s="5">
        <f>Table1[[#This Row],[Fuel Consumption (mmBtu)]]*Table1[[#This Row],[Emission Factor (kg CO2/ mmBtu)]]*10^3</f>
        <v>346495725597</v>
      </c>
      <c r="U2683" s="3">
        <f>Table1[[#This Row],[Emissions (g CO2)]]/(Table1[[#This Row],[Generation (TWh)]]*10^9)</f>
        <v>400.54993999999999</v>
      </c>
    </row>
    <row r="2684" spans="1:21" x14ac:dyDescent="0.35">
      <c r="A2684" t="s">
        <v>834</v>
      </c>
      <c r="B2684" t="s">
        <v>3239</v>
      </c>
      <c r="C2684" t="str">
        <f>SUBSTITUTE(Table1[[#This Row],[Fuel]],", ",",")</f>
        <v>fossil gas: natural gas</v>
      </c>
      <c r="D2684" t="s">
        <v>3239</v>
      </c>
      <c r="H2684" t="s">
        <v>3438</v>
      </c>
      <c r="I2684">
        <v>250</v>
      </c>
      <c r="J2684" t="s">
        <v>3449</v>
      </c>
      <c r="K2684">
        <v>2024</v>
      </c>
      <c r="L2684" t="s">
        <v>29</v>
      </c>
      <c r="M2684" t="s">
        <v>29</v>
      </c>
      <c r="N2684">
        <v>45.140560000000001</v>
      </c>
      <c r="O2684">
        <v>18.006029999999999</v>
      </c>
      <c r="P2684" t="s">
        <v>3489</v>
      </c>
      <c r="Q2684" s="3">
        <f>Table1[[#This Row],[Capacity (MW)]]*0.395*8760*10^-6</f>
        <v>0.86504999999999999</v>
      </c>
      <c r="R2684" s="3" cm="1">
        <f t="array" ref="R2684">AVERAGE(VLOOKUP(_xlfn.TEXTSPLIT(Table1[[#This Row],[Fuel (no space after comma)]], ","), FuelList_Final_EF!$A$2:$B$65, 2, FALSE))</f>
        <v>53.06</v>
      </c>
      <c r="S2684" s="3">
        <f>Table1[[#This Row],[Generation (TWh)]]*10^9*VLOOKUP(Table1[[#This Row],[Turbine/Engine Technology]],Technology_HR!$A$2:$B$11,2,FALSE)*10^-6</f>
        <v>6530262.4499999993</v>
      </c>
      <c r="T2684" s="5">
        <f>Table1[[#This Row],[Fuel Consumption (mmBtu)]]*Table1[[#This Row],[Emission Factor (kg CO2/ mmBtu)]]*10^3</f>
        <v>346495725597</v>
      </c>
      <c r="U2684" s="3">
        <f>Table1[[#This Row],[Emissions (g CO2)]]/(Table1[[#This Row],[Generation (TWh)]]*10^9)</f>
        <v>400.54993999999999</v>
      </c>
    </row>
    <row r="2685" spans="1:21" x14ac:dyDescent="0.35">
      <c r="A2685" t="s">
        <v>835</v>
      </c>
      <c r="B2685" t="s">
        <v>3243</v>
      </c>
      <c r="C2685" t="str">
        <f>SUBSTITUTE(Table1[[#This Row],[Fuel]],", ",",")</f>
        <v>fossil gas: natural gas,fossil liquids: fuel oil</v>
      </c>
      <c r="D2685" t="s">
        <v>3239</v>
      </c>
      <c r="E2685" t="s">
        <v>3275</v>
      </c>
      <c r="H2685" t="s">
        <v>3438</v>
      </c>
      <c r="I2685">
        <v>30</v>
      </c>
      <c r="J2685" t="s">
        <v>3446</v>
      </c>
      <c r="K2685">
        <v>1980</v>
      </c>
      <c r="L2685" t="s">
        <v>29</v>
      </c>
      <c r="M2685" t="s">
        <v>29</v>
      </c>
      <c r="N2685">
        <v>45.808059999999998</v>
      </c>
      <c r="O2685">
        <v>15.94819</v>
      </c>
      <c r="P2685" t="s">
        <v>3489</v>
      </c>
      <c r="Q2685" s="3">
        <f>Table1[[#This Row],[Capacity (MW)]]*0.395*8760*10^-6</f>
        <v>0.10380600000000001</v>
      </c>
      <c r="R2685" s="3" cm="1">
        <f t="array" ref="R2685">AVERAGE(VLOOKUP(_xlfn.TEXTSPLIT(Table1[[#This Row],[Fuel (no space after comma)]], ","), FuelList_Final_EF!$A$2:$B$65, 2, FALSE))</f>
        <v>65.583341148886291</v>
      </c>
      <c r="S2685" s="3">
        <f>Table1[[#This Row],[Generation (TWh)]]*10^9*VLOOKUP(Table1[[#This Row],[Turbine/Engine Technology]],Technology_HR!$A$2:$B$11,2,FALSE)*10^-6</f>
        <v>783631.49400000006</v>
      </c>
      <c r="T2685" s="5">
        <f>Table1[[#This Row],[Fuel Consumption (mmBtu)]]*Table1[[#This Row],[Emission Factor (kg CO2/ mmBtu)]]*10^3</f>
        <v>51393171606.013451</v>
      </c>
      <c r="U2685" s="3">
        <f>Table1[[#This Row],[Emissions (g CO2)]]/(Table1[[#This Row],[Generation (TWh)]]*10^9)</f>
        <v>495.08864233294264</v>
      </c>
    </row>
    <row r="2686" spans="1:21" x14ac:dyDescent="0.35">
      <c r="A2686" t="s">
        <v>835</v>
      </c>
      <c r="B2686" t="s">
        <v>3239</v>
      </c>
      <c r="C2686" t="str">
        <f>SUBSTITUTE(Table1[[#This Row],[Fuel]],", ",",")</f>
        <v>fossil gas: natural gas</v>
      </c>
      <c r="D2686" t="s">
        <v>3239</v>
      </c>
      <c r="H2686" t="s">
        <v>3438</v>
      </c>
      <c r="I2686">
        <v>150</v>
      </c>
      <c r="J2686" t="s">
        <v>3446</v>
      </c>
      <c r="K2686">
        <v>2024</v>
      </c>
      <c r="L2686" t="s">
        <v>29</v>
      </c>
      <c r="M2686" t="s">
        <v>29</v>
      </c>
      <c r="N2686">
        <v>45.808059999999998</v>
      </c>
      <c r="O2686">
        <v>15.94819</v>
      </c>
      <c r="P2686" t="s">
        <v>3489</v>
      </c>
      <c r="Q2686" s="3">
        <f>Table1[[#This Row],[Capacity (MW)]]*0.395*8760*10^-6</f>
        <v>0.51902999999999999</v>
      </c>
      <c r="R2686" s="3" cm="1">
        <f t="array" ref="R2686">AVERAGE(VLOOKUP(_xlfn.TEXTSPLIT(Table1[[#This Row],[Fuel (no space after comma)]], ","), FuelList_Final_EF!$A$2:$B$65, 2, FALSE))</f>
        <v>53.06</v>
      </c>
      <c r="S2686" s="3">
        <f>Table1[[#This Row],[Generation (TWh)]]*10^9*VLOOKUP(Table1[[#This Row],[Turbine/Engine Technology]],Technology_HR!$A$2:$B$11,2,FALSE)*10^-6</f>
        <v>3918157.4699999997</v>
      </c>
      <c r="T2686" s="5">
        <f>Table1[[#This Row],[Fuel Consumption (mmBtu)]]*Table1[[#This Row],[Emission Factor (kg CO2/ mmBtu)]]*10^3</f>
        <v>207897435358.19998</v>
      </c>
      <c r="U2686" s="3">
        <f>Table1[[#This Row],[Emissions (g CO2)]]/(Table1[[#This Row],[Generation (TWh)]]*10^9)</f>
        <v>400.54993999999999</v>
      </c>
    </row>
    <row r="2687" spans="1:21" x14ac:dyDescent="0.35">
      <c r="A2687" t="s">
        <v>835</v>
      </c>
      <c r="B2687" t="s">
        <v>3239</v>
      </c>
      <c r="C2687" t="str">
        <f>SUBSTITUTE(Table1[[#This Row],[Fuel]],", ",",")</f>
        <v>fossil gas: natural gas</v>
      </c>
      <c r="D2687" t="s">
        <v>3239</v>
      </c>
      <c r="H2687" t="s">
        <v>3438</v>
      </c>
      <c r="I2687">
        <v>47.8</v>
      </c>
      <c r="J2687" t="s">
        <v>3446</v>
      </c>
      <c r="K2687">
        <v>1998</v>
      </c>
      <c r="L2687" t="s">
        <v>29</v>
      </c>
      <c r="M2687" t="s">
        <v>29</v>
      </c>
      <c r="N2687">
        <v>45.808059999999998</v>
      </c>
      <c r="O2687">
        <v>15.94819</v>
      </c>
      <c r="P2687" t="s">
        <v>3489</v>
      </c>
      <c r="Q2687" s="3">
        <f>Table1[[#This Row],[Capacity (MW)]]*0.395*8760*10^-6</f>
        <v>0.16539756</v>
      </c>
      <c r="R2687" s="3" cm="1">
        <f t="array" ref="R2687">AVERAGE(VLOOKUP(_xlfn.TEXTSPLIT(Table1[[#This Row],[Fuel (no space after comma)]], ","), FuelList_Final_EF!$A$2:$B$65, 2, FALSE))</f>
        <v>53.06</v>
      </c>
      <c r="S2687" s="3">
        <f>Table1[[#This Row],[Generation (TWh)]]*10^9*VLOOKUP(Table1[[#This Row],[Turbine/Engine Technology]],Technology_HR!$A$2:$B$11,2,FALSE)*10^-6</f>
        <v>1248586.18044</v>
      </c>
      <c r="T2687" s="5">
        <f>Table1[[#This Row],[Fuel Consumption (mmBtu)]]*Table1[[#This Row],[Emission Factor (kg CO2/ mmBtu)]]*10^3</f>
        <v>66249982734.1464</v>
      </c>
      <c r="U2687" s="3">
        <f>Table1[[#This Row],[Emissions (g CO2)]]/(Table1[[#This Row],[Generation (TWh)]]*10^9)</f>
        <v>400.54993999999999</v>
      </c>
    </row>
    <row r="2688" spans="1:21" x14ac:dyDescent="0.35">
      <c r="A2688" t="s">
        <v>836</v>
      </c>
      <c r="B2688" t="s">
        <v>3246</v>
      </c>
      <c r="C2688" t="str">
        <f>SUBSTITUTE(Table1[[#This Row],[Fuel]],", ",",")</f>
        <v>fossil gas: natural gas,fossil liquids: light fuel oil</v>
      </c>
      <c r="D2688" t="s">
        <v>3239</v>
      </c>
      <c r="E2688" t="s">
        <v>3282</v>
      </c>
      <c r="H2688" t="s">
        <v>3438</v>
      </c>
      <c r="I2688">
        <v>88</v>
      </c>
      <c r="J2688" t="s">
        <v>3446</v>
      </c>
      <c r="K2688">
        <v>1980</v>
      </c>
      <c r="L2688" t="s">
        <v>29</v>
      </c>
      <c r="M2688" t="s">
        <v>29</v>
      </c>
      <c r="N2688">
        <v>46.038760000000003</v>
      </c>
      <c r="O2688">
        <v>16.179290000000002</v>
      </c>
      <c r="P2688" t="s">
        <v>3489</v>
      </c>
      <c r="Q2688" s="3">
        <f>Table1[[#This Row],[Capacity (MW)]]*0.395*8760*10^-6</f>
        <v>0.30449760000000003</v>
      </c>
      <c r="R2688" s="3" cm="1">
        <f t="array" ref="R2688">AVERAGE(VLOOKUP(_xlfn.TEXTSPLIT(Table1[[#This Row],[Fuel (no space after comma)]], ","), FuelList_Final_EF!$A$2:$B$65, 2, FALSE))</f>
        <v>65.59167633104903</v>
      </c>
      <c r="S2688" s="3">
        <f>Table1[[#This Row],[Generation (TWh)]]*10^9*VLOOKUP(Table1[[#This Row],[Turbine/Engine Technology]],Technology_HR!$A$2:$B$11,2,FALSE)*10^-6</f>
        <v>2298652.3824000005</v>
      </c>
      <c r="T2688" s="5">
        <f>Table1[[#This Row],[Fuel Consumption (mmBtu)]]*Table1[[#This Row],[Emission Factor (kg CO2/ mmBtu)]]*10^3</f>
        <v>150772463063.97559</v>
      </c>
      <c r="U2688" s="3">
        <f>Table1[[#This Row],[Emissions (g CO2)]]/(Table1[[#This Row],[Generation (TWh)]]*10^9)</f>
        <v>495.15156462308914</v>
      </c>
    </row>
    <row r="2689" spans="1:21" x14ac:dyDescent="0.35">
      <c r="A2689" t="s">
        <v>837</v>
      </c>
      <c r="B2689" t="s">
        <v>3239</v>
      </c>
      <c r="C2689" t="str">
        <f>SUBSTITUTE(Table1[[#This Row],[Fuel]],", ",",")</f>
        <v>fossil gas: natural gas</v>
      </c>
      <c r="D2689" t="s">
        <v>3239</v>
      </c>
      <c r="H2689" t="s">
        <v>3438</v>
      </c>
      <c r="I2689">
        <v>483</v>
      </c>
      <c r="J2689" t="s">
        <v>3450</v>
      </c>
      <c r="K2689" t="s">
        <v>29</v>
      </c>
      <c r="L2689" t="s">
        <v>29</v>
      </c>
      <c r="M2689" t="s">
        <v>29</v>
      </c>
      <c r="N2689">
        <v>46.282499999999999</v>
      </c>
      <c r="O2689">
        <v>16.782299999999999</v>
      </c>
      <c r="P2689" t="s">
        <v>3489</v>
      </c>
      <c r="Q2689" s="3">
        <f>Table1[[#This Row],[Capacity (MW)]]*0.395*8760*10^-6</f>
        <v>1.6712765999999999</v>
      </c>
      <c r="R2689" s="3" cm="1">
        <f t="array" ref="R2689">AVERAGE(VLOOKUP(_xlfn.TEXTSPLIT(Table1[[#This Row],[Fuel (no space after comma)]], ","), FuelList_Final_EF!$A$2:$B$65, 2, FALSE))</f>
        <v>53.06</v>
      </c>
      <c r="S2689" s="3">
        <f>Table1[[#This Row],[Generation (TWh)]]*10^9*VLOOKUP(Table1[[#This Row],[Turbine/Engine Technology]],Technology_HR!$A$2:$B$11,2,FALSE)*10^-6</f>
        <v>12616467.053399999</v>
      </c>
      <c r="T2689" s="5">
        <f>Table1[[#This Row],[Fuel Consumption (mmBtu)]]*Table1[[#This Row],[Emission Factor (kg CO2/ mmBtu)]]*10^3</f>
        <v>669429741853.40393</v>
      </c>
      <c r="U2689" s="3">
        <f>Table1[[#This Row],[Emissions (g CO2)]]/(Table1[[#This Row],[Generation (TWh)]]*10^9)</f>
        <v>400.54993999999994</v>
      </c>
    </row>
    <row r="2690" spans="1:21" x14ac:dyDescent="0.35">
      <c r="A2690" t="s">
        <v>836</v>
      </c>
      <c r="B2690" t="s">
        <v>3293</v>
      </c>
      <c r="C2690" t="str">
        <f>SUBSTITUTE(Table1[[#This Row],[Fuel]],", ",",")</f>
        <v>fossil liquids: light fuel oil,fossil gas: natural gas</v>
      </c>
      <c r="D2690" t="s">
        <v>3282</v>
      </c>
      <c r="E2690" t="s">
        <v>3239</v>
      </c>
      <c r="H2690" t="s">
        <v>3436</v>
      </c>
      <c r="I2690">
        <v>45</v>
      </c>
      <c r="J2690" t="s">
        <v>3446</v>
      </c>
      <c r="K2690">
        <v>1985</v>
      </c>
      <c r="L2690" t="s">
        <v>29</v>
      </c>
      <c r="M2690" t="s">
        <v>29</v>
      </c>
      <c r="N2690">
        <v>45.542000000000002</v>
      </c>
      <c r="O2690">
        <v>18.744900000000001</v>
      </c>
      <c r="P2690" t="s">
        <v>3489</v>
      </c>
      <c r="Q2690" s="3">
        <f>Table1[[#This Row],[Capacity (MW)]]*0.395*8760*10^-6</f>
        <v>0.15570900000000001</v>
      </c>
      <c r="R2690" s="3" cm="1">
        <f t="array" ref="R2690">AVERAGE(VLOOKUP(_xlfn.TEXTSPLIT(Table1[[#This Row],[Fuel (no space after comma)]], ","), FuelList_Final_EF!$A$2:$B$65, 2, FALSE))</f>
        <v>65.59167633104903</v>
      </c>
      <c r="S2690" s="3">
        <f>Table1[[#This Row],[Generation (TWh)]]*10^9*VLOOKUP(Table1[[#This Row],[Turbine/Engine Technology]],Technology_HR!$A$2:$B$11,2,FALSE)*10^-6</f>
        <v>1714356.0899999999</v>
      </c>
      <c r="T2690" s="5">
        <f>Table1[[#This Row],[Fuel Consumption (mmBtu)]]*Table1[[#This Row],[Emission Factor (kg CO2/ mmBtu)]]*10^3</f>
        <v>112447489771.44275</v>
      </c>
      <c r="U2690" s="3">
        <f>Table1[[#This Row],[Emissions (g CO2)]]/(Table1[[#This Row],[Generation (TWh)]]*10^9)</f>
        <v>722.16435640484974</v>
      </c>
    </row>
    <row r="2691" spans="1:21" x14ac:dyDescent="0.35">
      <c r="A2691" t="s">
        <v>836</v>
      </c>
      <c r="B2691" t="s">
        <v>3293</v>
      </c>
      <c r="C2691" t="str">
        <f>SUBSTITUTE(Table1[[#This Row],[Fuel]],", ",",")</f>
        <v>fossil liquids: light fuel oil,fossil gas: natural gas</v>
      </c>
      <c r="D2691" t="s">
        <v>3282</v>
      </c>
      <c r="E2691" t="s">
        <v>3239</v>
      </c>
      <c r="H2691" t="s">
        <v>3436</v>
      </c>
      <c r="I2691">
        <v>25</v>
      </c>
      <c r="J2691" t="s">
        <v>3446</v>
      </c>
      <c r="K2691">
        <v>1976</v>
      </c>
      <c r="L2691" t="s">
        <v>29</v>
      </c>
      <c r="M2691" t="s">
        <v>29</v>
      </c>
      <c r="N2691">
        <v>45.542000000000002</v>
      </c>
      <c r="O2691">
        <v>18.744900000000001</v>
      </c>
      <c r="P2691" t="s">
        <v>3489</v>
      </c>
      <c r="Q2691" s="3">
        <f>Table1[[#This Row],[Capacity (MW)]]*0.395*8760*10^-6</f>
        <v>8.6504999999999999E-2</v>
      </c>
      <c r="R2691" s="3" cm="1">
        <f t="array" ref="R2691">AVERAGE(VLOOKUP(_xlfn.TEXTSPLIT(Table1[[#This Row],[Fuel (no space after comma)]], ","), FuelList_Final_EF!$A$2:$B$65, 2, FALSE))</f>
        <v>65.59167633104903</v>
      </c>
      <c r="S2691" s="3">
        <f>Table1[[#This Row],[Generation (TWh)]]*10^9*VLOOKUP(Table1[[#This Row],[Turbine/Engine Technology]],Technology_HR!$A$2:$B$11,2,FALSE)*10^-6</f>
        <v>952420.04999999993</v>
      </c>
      <c r="T2691" s="5">
        <f>Table1[[#This Row],[Fuel Consumption (mmBtu)]]*Table1[[#This Row],[Emission Factor (kg CO2/ mmBtu)]]*10^3</f>
        <v>62470827650.801529</v>
      </c>
      <c r="U2691" s="3">
        <f>Table1[[#This Row],[Emissions (g CO2)]]/(Table1[[#This Row],[Generation (TWh)]]*10^9)</f>
        <v>722.16435640484974</v>
      </c>
    </row>
    <row r="2692" spans="1:21" x14ac:dyDescent="0.35">
      <c r="A2692" t="s">
        <v>836</v>
      </c>
      <c r="B2692" t="s">
        <v>3293</v>
      </c>
      <c r="C2692" t="str">
        <f>SUBSTITUTE(Table1[[#This Row],[Fuel]],", ",",")</f>
        <v>fossil liquids: light fuel oil,fossil gas: natural gas</v>
      </c>
      <c r="D2692" t="s">
        <v>3282</v>
      </c>
      <c r="E2692" t="s">
        <v>3239</v>
      </c>
      <c r="H2692" t="s">
        <v>3436</v>
      </c>
      <c r="I2692">
        <v>25</v>
      </c>
      <c r="J2692" t="s">
        <v>3446</v>
      </c>
      <c r="K2692">
        <v>1976</v>
      </c>
      <c r="L2692" t="s">
        <v>29</v>
      </c>
      <c r="M2692" t="s">
        <v>29</v>
      </c>
      <c r="N2692">
        <v>45.542000000000002</v>
      </c>
      <c r="O2692">
        <v>18.744900000000001</v>
      </c>
      <c r="P2692" t="s">
        <v>3489</v>
      </c>
      <c r="Q2692" s="3">
        <f>Table1[[#This Row],[Capacity (MW)]]*0.395*8760*10^-6</f>
        <v>8.6504999999999999E-2</v>
      </c>
      <c r="R2692" s="3" cm="1">
        <f t="array" ref="R2692">AVERAGE(VLOOKUP(_xlfn.TEXTSPLIT(Table1[[#This Row],[Fuel (no space after comma)]], ","), FuelList_Final_EF!$A$2:$B$65, 2, FALSE))</f>
        <v>65.59167633104903</v>
      </c>
      <c r="S2692" s="3">
        <f>Table1[[#This Row],[Generation (TWh)]]*10^9*VLOOKUP(Table1[[#This Row],[Turbine/Engine Technology]],Technology_HR!$A$2:$B$11,2,FALSE)*10^-6</f>
        <v>952420.04999999993</v>
      </c>
      <c r="T2692" s="5">
        <f>Table1[[#This Row],[Fuel Consumption (mmBtu)]]*Table1[[#This Row],[Emission Factor (kg CO2/ mmBtu)]]*10^3</f>
        <v>62470827650.801529</v>
      </c>
      <c r="U2692" s="3">
        <f>Table1[[#This Row],[Emissions (g CO2)]]/(Table1[[#This Row],[Generation (TWh)]]*10^9)</f>
        <v>722.16435640484974</v>
      </c>
    </row>
    <row r="2693" spans="1:21" x14ac:dyDescent="0.35">
      <c r="A2693" t="s">
        <v>836</v>
      </c>
      <c r="B2693" t="s">
        <v>3239</v>
      </c>
      <c r="C2693" t="str">
        <f>SUBSTITUTE(Table1[[#This Row],[Fuel]],", ",",")</f>
        <v>fossil gas: natural gas</v>
      </c>
      <c r="D2693" t="s">
        <v>3239</v>
      </c>
      <c r="H2693" t="s">
        <v>3438</v>
      </c>
      <c r="I2693">
        <v>85</v>
      </c>
      <c r="J2693" t="s">
        <v>3444</v>
      </c>
      <c r="K2693" t="s">
        <v>29</v>
      </c>
      <c r="L2693" t="s">
        <v>29</v>
      </c>
      <c r="M2693" t="s">
        <v>29</v>
      </c>
      <c r="N2693">
        <v>45.542000000000002</v>
      </c>
      <c r="O2693">
        <v>18.744900000000001</v>
      </c>
      <c r="P2693" t="s">
        <v>3489</v>
      </c>
      <c r="Q2693" s="3">
        <f>Table1[[#This Row],[Capacity (MW)]]*0.395*8760*10^-6</f>
        <v>0.29411699999999996</v>
      </c>
      <c r="R2693" s="3" cm="1">
        <f t="array" ref="R2693">AVERAGE(VLOOKUP(_xlfn.TEXTSPLIT(Table1[[#This Row],[Fuel (no space after comma)]], ","), FuelList_Final_EF!$A$2:$B$65, 2, FALSE))</f>
        <v>53.06</v>
      </c>
      <c r="S2693" s="3">
        <f>Table1[[#This Row],[Generation (TWh)]]*10^9*VLOOKUP(Table1[[#This Row],[Turbine/Engine Technology]],Technology_HR!$A$2:$B$11,2,FALSE)*10^-6</f>
        <v>2220289.2329999995</v>
      </c>
      <c r="T2693" s="5">
        <f>Table1[[#This Row],[Fuel Consumption (mmBtu)]]*Table1[[#This Row],[Emission Factor (kg CO2/ mmBtu)]]*10^3</f>
        <v>117808546702.97998</v>
      </c>
      <c r="U2693" s="3">
        <f>Table1[[#This Row],[Emissions (g CO2)]]/(Table1[[#This Row],[Generation (TWh)]]*10^9)</f>
        <v>400.54993999999999</v>
      </c>
    </row>
    <row r="2694" spans="1:21" x14ac:dyDescent="0.35">
      <c r="A2694" t="s">
        <v>838</v>
      </c>
      <c r="B2694" t="s">
        <v>3239</v>
      </c>
      <c r="C2694" t="str">
        <f>SUBSTITUTE(Table1[[#This Row],[Fuel]],", ",",")</f>
        <v>fossil gas: natural gas</v>
      </c>
      <c r="D2694" t="s">
        <v>3239</v>
      </c>
      <c r="H2694" t="s">
        <v>3440</v>
      </c>
      <c r="I2694">
        <v>35</v>
      </c>
      <c r="J2694" t="s">
        <v>3446</v>
      </c>
      <c r="K2694">
        <v>1983</v>
      </c>
      <c r="L2694" t="s">
        <v>29</v>
      </c>
      <c r="M2694" t="s">
        <v>29</v>
      </c>
      <c r="N2694">
        <v>45.471290000000003</v>
      </c>
      <c r="O2694">
        <v>16.79232</v>
      </c>
      <c r="P2694" t="s">
        <v>3489</v>
      </c>
      <c r="Q2694" s="3">
        <f>Table1[[#This Row],[Capacity (MW)]]*0.395*8760*10^-6</f>
        <v>0.12110700000000001</v>
      </c>
      <c r="R2694" s="3" cm="1">
        <f t="array" ref="R2694">AVERAGE(VLOOKUP(_xlfn.TEXTSPLIT(Table1[[#This Row],[Fuel (no space after comma)]], ","), FuelList_Final_EF!$A$2:$B$65, 2, FALSE))</f>
        <v>53.06</v>
      </c>
      <c r="S2694" s="3">
        <f>Table1[[#This Row],[Generation (TWh)]]*10^9*VLOOKUP(Table1[[#This Row],[Turbine/Engine Technology]],Technology_HR!$A$2:$B$11,2,FALSE)*10^-6</f>
        <v>1245585.4949999999</v>
      </c>
      <c r="T2694" s="5">
        <f>Table1[[#This Row],[Fuel Consumption (mmBtu)]]*Table1[[#This Row],[Emission Factor (kg CO2/ mmBtu)]]*10^3</f>
        <v>66090766364.699997</v>
      </c>
      <c r="U2694" s="3">
        <f>Table1[[#This Row],[Emissions (g CO2)]]/(Table1[[#This Row],[Generation (TWh)]]*10^9)</f>
        <v>545.72209999999995</v>
      </c>
    </row>
    <row r="2695" spans="1:21" x14ac:dyDescent="0.35">
      <c r="A2695" t="s">
        <v>836</v>
      </c>
      <c r="B2695" t="s">
        <v>3275</v>
      </c>
      <c r="C2695" t="str">
        <f>SUBSTITUTE(Table1[[#This Row],[Fuel]],", ",",")</f>
        <v>fossil liquids: fuel oil</v>
      </c>
      <c r="D2695" t="s">
        <v>3275</v>
      </c>
      <c r="H2695" t="s">
        <v>3440</v>
      </c>
      <c r="I2695">
        <v>320</v>
      </c>
      <c r="J2695" t="s">
        <v>3446</v>
      </c>
      <c r="K2695">
        <v>1978</v>
      </c>
      <c r="L2695" t="s">
        <v>29</v>
      </c>
      <c r="M2695" t="s">
        <v>29</v>
      </c>
      <c r="N2695">
        <v>45.2861999</v>
      </c>
      <c r="O2695">
        <v>14.521235900000001</v>
      </c>
      <c r="P2695" t="s">
        <v>3489</v>
      </c>
      <c r="Q2695" s="3">
        <f>Table1[[#This Row],[Capacity (MW)]]*0.395*8760*10^-6</f>
        <v>1.107264</v>
      </c>
      <c r="R2695" s="3" cm="1">
        <f t="array" ref="R2695">AVERAGE(VLOOKUP(_xlfn.TEXTSPLIT(Table1[[#This Row],[Fuel (no space after comma)]], ","), FuelList_Final_EF!$A$2:$B$65, 2, FALSE))</f>
        <v>78.106682297772565</v>
      </c>
      <c r="S2695" s="3">
        <f>Table1[[#This Row],[Generation (TWh)]]*10^9*VLOOKUP(Table1[[#This Row],[Turbine/Engine Technology]],Technology_HR!$A$2:$B$11,2,FALSE)*10^-6</f>
        <v>11388210.24</v>
      </c>
      <c r="T2695" s="5">
        <f>Table1[[#This Row],[Fuel Consumption (mmBtu)]]*Table1[[#This Row],[Emission Factor (kg CO2/ mmBtu)]]*10^3</f>
        <v>889495319155.92029</v>
      </c>
      <c r="U2695" s="3">
        <f>Table1[[#This Row],[Emissions (g CO2)]]/(Table1[[#This Row],[Generation (TWh)]]*10^9)</f>
        <v>803.32722743259092</v>
      </c>
    </row>
    <row r="2696" spans="1:21" x14ac:dyDescent="0.35">
      <c r="A2696" t="s">
        <v>836</v>
      </c>
      <c r="B2696" t="s">
        <v>3293</v>
      </c>
      <c r="C2696" t="str">
        <f>SUBSTITUTE(Table1[[#This Row],[Fuel]],", ",",")</f>
        <v>fossil liquids: light fuel oil,fossil gas: natural gas</v>
      </c>
      <c r="D2696" t="s">
        <v>3282</v>
      </c>
      <c r="E2696" t="s">
        <v>3239</v>
      </c>
      <c r="H2696" t="s">
        <v>3438</v>
      </c>
      <c r="I2696">
        <v>235</v>
      </c>
      <c r="J2696" t="s">
        <v>3446</v>
      </c>
      <c r="K2696">
        <v>2017</v>
      </c>
      <c r="L2696" t="s">
        <v>29</v>
      </c>
      <c r="M2696" t="s">
        <v>29</v>
      </c>
      <c r="N2696">
        <v>45.454270000000001</v>
      </c>
      <c r="O2696">
        <v>16.41461</v>
      </c>
      <c r="P2696" t="s">
        <v>3489</v>
      </c>
      <c r="Q2696" s="3">
        <f>Table1[[#This Row],[Capacity (MW)]]*0.395*8760*10^-6</f>
        <v>0.81314699999999995</v>
      </c>
      <c r="R2696" s="3" cm="1">
        <f t="array" ref="R2696">AVERAGE(VLOOKUP(_xlfn.TEXTSPLIT(Table1[[#This Row],[Fuel (no space after comma)]], ","), FuelList_Final_EF!$A$2:$B$65, 2, FALSE))</f>
        <v>65.59167633104903</v>
      </c>
      <c r="S2696" s="3">
        <f>Table1[[#This Row],[Generation (TWh)]]*10^9*VLOOKUP(Table1[[#This Row],[Turbine/Engine Technology]],Technology_HR!$A$2:$B$11,2,FALSE)*10^-6</f>
        <v>6138446.7029999997</v>
      </c>
      <c r="T2696" s="5">
        <f>Table1[[#This Row],[Fuel Consumption (mmBtu)]]*Table1[[#This Row],[Emission Factor (kg CO2/ mmBtu)]]*10^3</f>
        <v>402631009318.57104</v>
      </c>
      <c r="U2696" s="3">
        <f>Table1[[#This Row],[Emissions (g CO2)]]/(Table1[[#This Row],[Generation (TWh)]]*10^9)</f>
        <v>495.15156462308914</v>
      </c>
    </row>
    <row r="2697" spans="1:21" x14ac:dyDescent="0.35">
      <c r="A2697" t="s">
        <v>836</v>
      </c>
      <c r="B2697" t="s">
        <v>3293</v>
      </c>
      <c r="C2697" t="str">
        <f>SUBSTITUTE(Table1[[#This Row],[Fuel]],", ",",")</f>
        <v>fossil liquids: light fuel oil,fossil gas: natural gas</v>
      </c>
      <c r="D2697" t="s">
        <v>3282</v>
      </c>
      <c r="E2697" t="s">
        <v>3239</v>
      </c>
      <c r="H2697" t="s">
        <v>3438</v>
      </c>
      <c r="I2697">
        <v>120</v>
      </c>
      <c r="J2697" t="s">
        <v>3446</v>
      </c>
      <c r="K2697">
        <v>1979</v>
      </c>
      <c r="L2697" t="s">
        <v>29</v>
      </c>
      <c r="M2697" t="s">
        <v>29</v>
      </c>
      <c r="N2697">
        <v>45.782130000000002</v>
      </c>
      <c r="O2697">
        <v>16.01632</v>
      </c>
      <c r="P2697" t="s">
        <v>3489</v>
      </c>
      <c r="Q2697" s="3">
        <f>Table1[[#This Row],[Capacity (MW)]]*0.395*8760*10^-6</f>
        <v>0.41522400000000004</v>
      </c>
      <c r="R2697" s="3" cm="1">
        <f t="array" ref="R2697">AVERAGE(VLOOKUP(_xlfn.TEXTSPLIT(Table1[[#This Row],[Fuel (no space after comma)]], ","), FuelList_Final_EF!$A$2:$B$65, 2, FALSE))</f>
        <v>65.59167633104903</v>
      </c>
      <c r="S2697" s="3">
        <f>Table1[[#This Row],[Generation (TWh)]]*10^9*VLOOKUP(Table1[[#This Row],[Turbine/Engine Technology]],Technology_HR!$A$2:$B$11,2,FALSE)*10^-6</f>
        <v>3134525.9760000003</v>
      </c>
      <c r="T2697" s="5">
        <f>Table1[[#This Row],[Fuel Consumption (mmBtu)]]*Table1[[#This Row],[Emission Factor (kg CO2/ mmBtu)]]*10^3</f>
        <v>205598813269.05759</v>
      </c>
      <c r="U2697" s="3">
        <f>Table1[[#This Row],[Emissions (g CO2)]]/(Table1[[#This Row],[Generation (TWh)]]*10^9)</f>
        <v>495.15156462308914</v>
      </c>
    </row>
    <row r="2698" spans="1:21" x14ac:dyDescent="0.35">
      <c r="A2698" t="s">
        <v>836</v>
      </c>
      <c r="B2698" t="s">
        <v>3293</v>
      </c>
      <c r="C2698" t="str">
        <f>SUBSTITUTE(Table1[[#This Row],[Fuel]],", ",",")</f>
        <v>fossil liquids: light fuel oil,fossil gas: natural gas</v>
      </c>
      <c r="D2698" t="s">
        <v>3282</v>
      </c>
      <c r="E2698" t="s">
        <v>3239</v>
      </c>
      <c r="H2698" t="s">
        <v>3438</v>
      </c>
      <c r="I2698">
        <v>200</v>
      </c>
      <c r="J2698" t="s">
        <v>3446</v>
      </c>
      <c r="K2698">
        <v>2003</v>
      </c>
      <c r="L2698" t="s">
        <v>29</v>
      </c>
      <c r="M2698" t="s">
        <v>29</v>
      </c>
      <c r="N2698">
        <v>45.782130000000002</v>
      </c>
      <c r="O2698">
        <v>16.01632</v>
      </c>
      <c r="P2698" t="s">
        <v>3489</v>
      </c>
      <c r="Q2698" s="3">
        <f>Table1[[#This Row],[Capacity (MW)]]*0.395*8760*10^-6</f>
        <v>0.69203999999999999</v>
      </c>
      <c r="R2698" s="3" cm="1">
        <f t="array" ref="R2698">AVERAGE(VLOOKUP(_xlfn.TEXTSPLIT(Table1[[#This Row],[Fuel (no space after comma)]], ","), FuelList_Final_EF!$A$2:$B$65, 2, FALSE))</f>
        <v>65.59167633104903</v>
      </c>
      <c r="S2698" s="3">
        <f>Table1[[#This Row],[Generation (TWh)]]*10^9*VLOOKUP(Table1[[#This Row],[Turbine/Engine Technology]],Technology_HR!$A$2:$B$11,2,FALSE)*10^-6</f>
        <v>5224209.96</v>
      </c>
      <c r="T2698" s="5">
        <f>Table1[[#This Row],[Fuel Consumption (mmBtu)]]*Table1[[#This Row],[Emission Factor (kg CO2/ mmBtu)]]*10^3</f>
        <v>342664688781.76257</v>
      </c>
      <c r="U2698" s="3">
        <f>Table1[[#This Row],[Emissions (g CO2)]]/(Table1[[#This Row],[Generation (TWh)]]*10^9)</f>
        <v>495.15156462308909</v>
      </c>
    </row>
    <row r="2699" spans="1:21" x14ac:dyDescent="0.35">
      <c r="A2699" t="s">
        <v>836</v>
      </c>
      <c r="B2699" t="s">
        <v>3293</v>
      </c>
      <c r="C2699" t="str">
        <f>SUBSTITUTE(Table1[[#This Row],[Fuel]],", ",",")</f>
        <v>fossil liquids: light fuel oil,fossil gas: natural gas</v>
      </c>
      <c r="D2699" t="s">
        <v>3282</v>
      </c>
      <c r="E2699" t="s">
        <v>3239</v>
      </c>
      <c r="H2699" t="s">
        <v>3438</v>
      </c>
      <c r="I2699">
        <v>100</v>
      </c>
      <c r="J2699" t="s">
        <v>3446</v>
      </c>
      <c r="K2699">
        <v>2009</v>
      </c>
      <c r="L2699" t="s">
        <v>29</v>
      </c>
      <c r="M2699" t="s">
        <v>29</v>
      </c>
      <c r="N2699">
        <v>45.782130000000002</v>
      </c>
      <c r="O2699">
        <v>16.01632</v>
      </c>
      <c r="P2699" t="s">
        <v>3489</v>
      </c>
      <c r="Q2699" s="3">
        <f>Table1[[#This Row],[Capacity (MW)]]*0.395*8760*10^-6</f>
        <v>0.34601999999999999</v>
      </c>
      <c r="R2699" s="3" cm="1">
        <f t="array" ref="R2699">AVERAGE(VLOOKUP(_xlfn.TEXTSPLIT(Table1[[#This Row],[Fuel (no space after comma)]], ","), FuelList_Final_EF!$A$2:$B$65, 2, FALSE))</f>
        <v>65.59167633104903</v>
      </c>
      <c r="S2699" s="3">
        <f>Table1[[#This Row],[Generation (TWh)]]*10^9*VLOOKUP(Table1[[#This Row],[Turbine/Engine Technology]],Technology_HR!$A$2:$B$11,2,FALSE)*10^-6</f>
        <v>2612104.98</v>
      </c>
      <c r="T2699" s="5">
        <f>Table1[[#This Row],[Fuel Consumption (mmBtu)]]*Table1[[#This Row],[Emission Factor (kg CO2/ mmBtu)]]*10^3</f>
        <v>171332344390.88129</v>
      </c>
      <c r="U2699" s="3">
        <f>Table1[[#This Row],[Emissions (g CO2)]]/(Table1[[#This Row],[Generation (TWh)]]*10^9)</f>
        <v>495.15156462308909</v>
      </c>
    </row>
    <row r="2700" spans="1:21" x14ac:dyDescent="0.35">
      <c r="A2700" t="s">
        <v>839</v>
      </c>
      <c r="B2700" t="s">
        <v>3294</v>
      </c>
      <c r="C2700" t="str">
        <f>SUBSTITUTE(Table1[[#This Row],[Fuel]],", ",",")</f>
        <v>fossil liquids: crude oil,fossil liquids: heavy fuel oil</v>
      </c>
      <c r="D2700" t="s">
        <v>3247</v>
      </c>
      <c r="E2700" t="s">
        <v>3241</v>
      </c>
      <c r="H2700" t="s">
        <v>3440</v>
      </c>
      <c r="I2700">
        <v>330</v>
      </c>
      <c r="J2700" t="s">
        <v>3448</v>
      </c>
      <c r="K2700">
        <v>1989</v>
      </c>
      <c r="L2700" t="s">
        <v>29</v>
      </c>
      <c r="M2700" t="s">
        <v>29</v>
      </c>
      <c r="N2700">
        <v>23.102632</v>
      </c>
      <c r="O2700">
        <v>-81.529443999999998</v>
      </c>
      <c r="P2700" t="s">
        <v>3490</v>
      </c>
      <c r="Q2700" s="3">
        <f>Table1[[#This Row],[Capacity (MW)]]*0.395*8760*10^-6</f>
        <v>1.141866</v>
      </c>
      <c r="R2700" s="3" cm="1">
        <f t="array" ref="R2700">AVERAGE(VLOOKUP(_xlfn.TEXTSPLIT(Table1[[#This Row],[Fuel (no space after comma)]], ","), FuelList_Final_EF!$A$2:$B$65, 2, FALSE))</f>
        <v>78.071265155508698</v>
      </c>
      <c r="S2700" s="3">
        <f>Table1[[#This Row],[Generation (TWh)]]*10^9*VLOOKUP(Table1[[#This Row],[Turbine/Engine Technology]],Technology_HR!$A$2:$B$11,2,FALSE)*10^-6</f>
        <v>11744091.809999999</v>
      </c>
      <c r="T2700" s="5">
        <f>Table1[[#This Row],[Fuel Consumption (mmBtu)]]*Table1[[#This Row],[Emission Factor (kg CO2/ mmBtu)]]*10^3</f>
        <v>916876105709.14795</v>
      </c>
      <c r="U2700" s="3">
        <f>Table1[[#This Row],[Emissions (g CO2)]]/(Table1[[#This Row],[Generation (TWh)]]*10^9)</f>
        <v>802.96296212440689</v>
      </c>
    </row>
    <row r="2701" spans="1:21" x14ac:dyDescent="0.35">
      <c r="A2701" t="s">
        <v>839</v>
      </c>
      <c r="B2701" t="s">
        <v>3241</v>
      </c>
      <c r="C2701" t="str">
        <f>SUBSTITUTE(Table1[[#This Row],[Fuel]],", ",",")</f>
        <v>fossil liquids: heavy fuel oil</v>
      </c>
      <c r="D2701" t="s">
        <v>3241</v>
      </c>
      <c r="H2701" t="s">
        <v>3440</v>
      </c>
      <c r="I2701">
        <v>50</v>
      </c>
      <c r="J2701" t="s">
        <v>3448</v>
      </c>
      <c r="K2701">
        <v>1967</v>
      </c>
      <c r="L2701" t="s">
        <v>29</v>
      </c>
      <c r="M2701" t="s">
        <v>29</v>
      </c>
      <c r="N2701">
        <v>19.995484999999999</v>
      </c>
      <c r="O2701">
        <v>-75.871003000000002</v>
      </c>
      <c r="P2701" t="s">
        <v>3490</v>
      </c>
      <c r="Q2701" s="3">
        <f>Table1[[#This Row],[Capacity (MW)]]*0.395*8760*10^-6</f>
        <v>0.17301</v>
      </c>
      <c r="R2701" s="3" cm="1">
        <f t="array" ref="R2701">AVERAGE(VLOOKUP(_xlfn.TEXTSPLIT(Table1[[#This Row],[Fuel (no space after comma)]], ","), FuelList_Final_EF!$A$2:$B$65, 2, FALSE))</f>
        <v>81.602530311017389</v>
      </c>
      <c r="S2701" s="3">
        <f>Table1[[#This Row],[Generation (TWh)]]*10^9*VLOOKUP(Table1[[#This Row],[Turbine/Engine Technology]],Technology_HR!$A$2:$B$11,2,FALSE)*10^-6</f>
        <v>1779407.8499999999</v>
      </c>
      <c r="T2701" s="5">
        <f>Table1[[#This Row],[Fuel Consumption (mmBtu)]]*Table1[[#This Row],[Emission Factor (kg CO2/ mmBtu)]]*10^3</f>
        <v>145204183015.28729</v>
      </c>
      <c r="U2701" s="3">
        <f>Table1[[#This Row],[Emissions (g CO2)]]/(Table1[[#This Row],[Generation (TWh)]]*10^9)</f>
        <v>839.28202424881385</v>
      </c>
    </row>
    <row r="2702" spans="1:21" x14ac:dyDescent="0.35">
      <c r="A2702" t="s">
        <v>839</v>
      </c>
      <c r="B2702" t="s">
        <v>3241</v>
      </c>
      <c r="C2702" t="str">
        <f>SUBSTITUTE(Table1[[#This Row],[Fuel]],", ",",")</f>
        <v>fossil liquids: heavy fuel oil</v>
      </c>
      <c r="D2702" t="s">
        <v>3241</v>
      </c>
      <c r="H2702" t="s">
        <v>3440</v>
      </c>
      <c r="I2702">
        <v>50</v>
      </c>
      <c r="J2702" t="s">
        <v>3448</v>
      </c>
      <c r="K2702">
        <v>1967</v>
      </c>
      <c r="L2702" t="s">
        <v>29</v>
      </c>
      <c r="M2702" t="s">
        <v>29</v>
      </c>
      <c r="N2702">
        <v>19.995484999999999</v>
      </c>
      <c r="O2702">
        <v>-75.871003000000002</v>
      </c>
      <c r="P2702" t="s">
        <v>3490</v>
      </c>
      <c r="Q2702" s="3">
        <f>Table1[[#This Row],[Capacity (MW)]]*0.395*8760*10^-6</f>
        <v>0.17301</v>
      </c>
      <c r="R2702" s="3" cm="1">
        <f t="array" ref="R2702">AVERAGE(VLOOKUP(_xlfn.TEXTSPLIT(Table1[[#This Row],[Fuel (no space after comma)]], ","), FuelList_Final_EF!$A$2:$B$65, 2, FALSE))</f>
        <v>81.602530311017389</v>
      </c>
      <c r="S2702" s="3">
        <f>Table1[[#This Row],[Generation (TWh)]]*10^9*VLOOKUP(Table1[[#This Row],[Turbine/Engine Technology]],Technology_HR!$A$2:$B$11,2,FALSE)*10^-6</f>
        <v>1779407.8499999999</v>
      </c>
      <c r="T2702" s="5">
        <f>Table1[[#This Row],[Fuel Consumption (mmBtu)]]*Table1[[#This Row],[Emission Factor (kg CO2/ mmBtu)]]*10^3</f>
        <v>145204183015.28729</v>
      </c>
      <c r="U2702" s="3">
        <f>Table1[[#This Row],[Emissions (g CO2)]]/(Table1[[#This Row],[Generation (TWh)]]*10^9)</f>
        <v>839.28202424881385</v>
      </c>
    </row>
    <row r="2703" spans="1:21" x14ac:dyDescent="0.35">
      <c r="A2703" t="s">
        <v>839</v>
      </c>
      <c r="B2703" t="s">
        <v>3294</v>
      </c>
      <c r="C2703" t="str">
        <f>SUBSTITUTE(Table1[[#This Row],[Fuel]],", ",",")</f>
        <v>fossil liquids: crude oil,fossil liquids: heavy fuel oil</v>
      </c>
      <c r="D2703" t="s">
        <v>3247</v>
      </c>
      <c r="E2703" t="s">
        <v>3241</v>
      </c>
      <c r="H2703" t="s">
        <v>3440</v>
      </c>
      <c r="I2703">
        <v>95</v>
      </c>
      <c r="J2703" t="s">
        <v>3446</v>
      </c>
      <c r="K2703">
        <v>1984</v>
      </c>
      <c r="L2703" t="s">
        <v>29</v>
      </c>
      <c r="M2703" t="s">
        <v>29</v>
      </c>
      <c r="N2703">
        <v>19.995484999999999</v>
      </c>
      <c r="O2703">
        <v>-75.871003000000002</v>
      </c>
      <c r="P2703" t="s">
        <v>3490</v>
      </c>
      <c r="Q2703" s="3">
        <f>Table1[[#This Row],[Capacity (MW)]]*0.395*8760*10^-6</f>
        <v>0.32871899999999998</v>
      </c>
      <c r="R2703" s="3" cm="1">
        <f t="array" ref="R2703">AVERAGE(VLOOKUP(_xlfn.TEXTSPLIT(Table1[[#This Row],[Fuel (no space after comma)]], ","), FuelList_Final_EF!$A$2:$B$65, 2, FALSE))</f>
        <v>78.071265155508698</v>
      </c>
      <c r="S2703" s="3">
        <f>Table1[[#This Row],[Generation (TWh)]]*10^9*VLOOKUP(Table1[[#This Row],[Turbine/Engine Technology]],Technology_HR!$A$2:$B$11,2,FALSE)*10^-6</f>
        <v>3380874.915</v>
      </c>
      <c r="T2703" s="5">
        <f>Table1[[#This Row],[Fuel Consumption (mmBtu)]]*Table1[[#This Row],[Emission Factor (kg CO2/ mmBtu)]]*10^3</f>
        <v>263949181946.57294</v>
      </c>
      <c r="U2703" s="3">
        <f>Table1[[#This Row],[Emissions (g CO2)]]/(Table1[[#This Row],[Generation (TWh)]]*10^9)</f>
        <v>802.962962124407</v>
      </c>
    </row>
    <row r="2704" spans="1:21" x14ac:dyDescent="0.35">
      <c r="A2704" t="s">
        <v>839</v>
      </c>
      <c r="B2704" t="s">
        <v>3294</v>
      </c>
      <c r="C2704" t="str">
        <f>SUBSTITUTE(Table1[[#This Row],[Fuel]],", ",",")</f>
        <v>fossil liquids: crude oil,fossil liquids: heavy fuel oil</v>
      </c>
      <c r="D2704" t="s">
        <v>3247</v>
      </c>
      <c r="E2704" t="s">
        <v>3241</v>
      </c>
      <c r="H2704" t="s">
        <v>3440</v>
      </c>
      <c r="I2704">
        <v>95</v>
      </c>
      <c r="J2704" t="s">
        <v>3448</v>
      </c>
      <c r="K2704">
        <v>1984</v>
      </c>
      <c r="L2704" t="s">
        <v>29</v>
      </c>
      <c r="M2704" t="s">
        <v>29</v>
      </c>
      <c r="N2704">
        <v>19.995484999999999</v>
      </c>
      <c r="O2704">
        <v>-75.871003000000002</v>
      </c>
      <c r="P2704" t="s">
        <v>3490</v>
      </c>
      <c r="Q2704" s="3">
        <f>Table1[[#This Row],[Capacity (MW)]]*0.395*8760*10^-6</f>
        <v>0.32871899999999998</v>
      </c>
      <c r="R2704" s="3" cm="1">
        <f t="array" ref="R2704">AVERAGE(VLOOKUP(_xlfn.TEXTSPLIT(Table1[[#This Row],[Fuel (no space after comma)]], ","), FuelList_Final_EF!$A$2:$B$65, 2, FALSE))</f>
        <v>78.071265155508698</v>
      </c>
      <c r="S2704" s="3">
        <f>Table1[[#This Row],[Generation (TWh)]]*10^9*VLOOKUP(Table1[[#This Row],[Turbine/Engine Technology]],Technology_HR!$A$2:$B$11,2,FALSE)*10^-6</f>
        <v>3380874.915</v>
      </c>
      <c r="T2704" s="5">
        <f>Table1[[#This Row],[Fuel Consumption (mmBtu)]]*Table1[[#This Row],[Emission Factor (kg CO2/ mmBtu)]]*10^3</f>
        <v>263949181946.57294</v>
      </c>
      <c r="U2704" s="3">
        <f>Table1[[#This Row],[Emissions (g CO2)]]/(Table1[[#This Row],[Generation (TWh)]]*10^9)</f>
        <v>802.962962124407</v>
      </c>
    </row>
    <row r="2705" spans="1:21" x14ac:dyDescent="0.35">
      <c r="A2705" t="s">
        <v>839</v>
      </c>
      <c r="B2705" t="s">
        <v>3294</v>
      </c>
      <c r="C2705" t="str">
        <f>SUBSTITUTE(Table1[[#This Row],[Fuel]],", ",",")</f>
        <v>fossil liquids: crude oil,fossil liquids: heavy fuel oil</v>
      </c>
      <c r="D2705" t="s">
        <v>3247</v>
      </c>
      <c r="E2705" t="s">
        <v>3241</v>
      </c>
      <c r="H2705" t="s">
        <v>3440</v>
      </c>
      <c r="I2705">
        <v>95</v>
      </c>
      <c r="J2705" t="s">
        <v>3446</v>
      </c>
      <c r="K2705">
        <v>1984</v>
      </c>
      <c r="L2705" t="s">
        <v>29</v>
      </c>
      <c r="M2705" t="s">
        <v>29</v>
      </c>
      <c r="N2705">
        <v>19.995484999999999</v>
      </c>
      <c r="O2705">
        <v>-75.871003000000002</v>
      </c>
      <c r="P2705" t="s">
        <v>3490</v>
      </c>
      <c r="Q2705" s="3">
        <f>Table1[[#This Row],[Capacity (MW)]]*0.395*8760*10^-6</f>
        <v>0.32871899999999998</v>
      </c>
      <c r="R2705" s="3" cm="1">
        <f t="array" ref="R2705">AVERAGE(VLOOKUP(_xlfn.TEXTSPLIT(Table1[[#This Row],[Fuel (no space after comma)]], ","), FuelList_Final_EF!$A$2:$B$65, 2, FALSE))</f>
        <v>78.071265155508698</v>
      </c>
      <c r="S2705" s="3">
        <f>Table1[[#This Row],[Generation (TWh)]]*10^9*VLOOKUP(Table1[[#This Row],[Turbine/Engine Technology]],Technology_HR!$A$2:$B$11,2,FALSE)*10^-6</f>
        <v>3380874.915</v>
      </c>
      <c r="T2705" s="5">
        <f>Table1[[#This Row],[Fuel Consumption (mmBtu)]]*Table1[[#This Row],[Emission Factor (kg CO2/ mmBtu)]]*10^3</f>
        <v>263949181946.57294</v>
      </c>
      <c r="U2705" s="3">
        <f>Table1[[#This Row],[Emissions (g CO2)]]/(Table1[[#This Row],[Generation (TWh)]]*10^9)</f>
        <v>802.962962124407</v>
      </c>
    </row>
    <row r="2706" spans="1:21" x14ac:dyDescent="0.35">
      <c r="A2706" t="s">
        <v>839</v>
      </c>
      <c r="B2706" t="s">
        <v>3294</v>
      </c>
      <c r="C2706" t="str">
        <f>SUBSTITUTE(Table1[[#This Row],[Fuel]],", ",",")</f>
        <v>fossil liquids: crude oil,fossil liquids: heavy fuel oil</v>
      </c>
      <c r="D2706" t="s">
        <v>3247</v>
      </c>
      <c r="E2706" t="s">
        <v>3241</v>
      </c>
      <c r="H2706" t="s">
        <v>3440</v>
      </c>
      <c r="I2706">
        <v>95</v>
      </c>
      <c r="J2706" t="s">
        <v>3446</v>
      </c>
      <c r="K2706">
        <v>1984</v>
      </c>
      <c r="L2706" t="s">
        <v>29</v>
      </c>
      <c r="M2706" t="s">
        <v>29</v>
      </c>
      <c r="N2706">
        <v>19.995484999999999</v>
      </c>
      <c r="O2706">
        <v>-75.871003000000002</v>
      </c>
      <c r="P2706" t="s">
        <v>3490</v>
      </c>
      <c r="Q2706" s="3">
        <f>Table1[[#This Row],[Capacity (MW)]]*0.395*8760*10^-6</f>
        <v>0.32871899999999998</v>
      </c>
      <c r="R2706" s="3" cm="1">
        <f t="array" ref="R2706">AVERAGE(VLOOKUP(_xlfn.TEXTSPLIT(Table1[[#This Row],[Fuel (no space after comma)]], ","), FuelList_Final_EF!$A$2:$B$65, 2, FALSE))</f>
        <v>78.071265155508698</v>
      </c>
      <c r="S2706" s="3">
        <f>Table1[[#This Row],[Generation (TWh)]]*10^9*VLOOKUP(Table1[[#This Row],[Turbine/Engine Technology]],Technology_HR!$A$2:$B$11,2,FALSE)*10^-6</f>
        <v>3380874.915</v>
      </c>
      <c r="T2706" s="5">
        <f>Table1[[#This Row],[Fuel Consumption (mmBtu)]]*Table1[[#This Row],[Emission Factor (kg CO2/ mmBtu)]]*10^3</f>
        <v>263949181946.57294</v>
      </c>
      <c r="U2706" s="3">
        <f>Table1[[#This Row],[Emissions (g CO2)]]/(Table1[[#This Row],[Generation (TWh)]]*10^9)</f>
        <v>802.962962124407</v>
      </c>
    </row>
    <row r="2707" spans="1:21" x14ac:dyDescent="0.35">
      <c r="A2707" t="s">
        <v>840</v>
      </c>
      <c r="B2707" t="s">
        <v>3239</v>
      </c>
      <c r="C2707" t="str">
        <f>SUBSTITUTE(Table1[[#This Row],[Fuel]],", ",",")</f>
        <v>fossil gas: natural gas</v>
      </c>
      <c r="D2707" t="s">
        <v>3239</v>
      </c>
      <c r="H2707" t="s">
        <v>3438</v>
      </c>
      <c r="I2707">
        <v>313</v>
      </c>
      <c r="J2707" t="s">
        <v>3446</v>
      </c>
      <c r="K2707">
        <v>2015</v>
      </c>
      <c r="L2707" t="s">
        <v>29</v>
      </c>
      <c r="M2707" t="s">
        <v>29</v>
      </c>
      <c r="N2707">
        <v>23.182200000000002</v>
      </c>
      <c r="O2707">
        <v>-82.017099999999999</v>
      </c>
      <c r="P2707" t="s">
        <v>3490</v>
      </c>
      <c r="Q2707" s="3">
        <f>Table1[[#This Row],[Capacity (MW)]]*0.395*8760*10^-6</f>
        <v>1.0830426</v>
      </c>
      <c r="R2707" s="3" cm="1">
        <f t="array" ref="R2707">AVERAGE(VLOOKUP(_xlfn.TEXTSPLIT(Table1[[#This Row],[Fuel (no space after comma)]], ","), FuelList_Final_EF!$A$2:$B$65, 2, FALSE))</f>
        <v>53.06</v>
      </c>
      <c r="S2707" s="3">
        <f>Table1[[#This Row],[Generation (TWh)]]*10^9*VLOOKUP(Table1[[#This Row],[Turbine/Engine Technology]],Technology_HR!$A$2:$B$11,2,FALSE)*10^-6</f>
        <v>8175888.5873999996</v>
      </c>
      <c r="T2707" s="5">
        <f>Table1[[#This Row],[Fuel Consumption (mmBtu)]]*Table1[[#This Row],[Emission Factor (kg CO2/ mmBtu)]]*10^3</f>
        <v>433812648447.44403</v>
      </c>
      <c r="U2707" s="3">
        <f>Table1[[#This Row],[Emissions (g CO2)]]/(Table1[[#This Row],[Generation (TWh)]]*10^9)</f>
        <v>400.54994000000005</v>
      </c>
    </row>
    <row r="2708" spans="1:21" x14ac:dyDescent="0.35">
      <c r="A2708" t="s">
        <v>839</v>
      </c>
      <c r="B2708" t="s">
        <v>3258</v>
      </c>
      <c r="C2708" t="str">
        <f>SUBSTITUTE(Table1[[#This Row],[Fuel]],", ",",")</f>
        <v>fossil liquids: diesel</v>
      </c>
      <c r="D2708" t="s">
        <v>3258</v>
      </c>
      <c r="H2708" t="s">
        <v>3437</v>
      </c>
      <c r="I2708">
        <v>84</v>
      </c>
      <c r="J2708" t="s">
        <v>3446</v>
      </c>
      <c r="K2708">
        <v>2018</v>
      </c>
      <c r="L2708" t="s">
        <v>29</v>
      </c>
      <c r="M2708" t="s">
        <v>29</v>
      </c>
      <c r="N2708">
        <v>22.1999</v>
      </c>
      <c r="O2708">
        <v>-80.530879999999996</v>
      </c>
      <c r="P2708" t="s">
        <v>3490</v>
      </c>
      <c r="Q2708" s="3">
        <f>Table1[[#This Row],[Capacity (MW)]]*0.395*8760*10^-6</f>
        <v>0.29065679999999999</v>
      </c>
      <c r="R2708" s="3" cm="1">
        <f t="array" ref="R2708">AVERAGE(VLOOKUP(_xlfn.TEXTSPLIT(Table1[[#This Row],[Fuel (no space after comma)]], ","), FuelList_Final_EF!$A$2:$B$65, 2, FALSE))</f>
        <v>78.106682297772565</v>
      </c>
      <c r="S2708" s="3">
        <f>Table1[[#This Row],[Generation (TWh)]]*10^9*VLOOKUP(Table1[[#This Row],[Turbine/Engine Technology]],Technology_HR!$A$2:$B$11,2,FALSE)*10^-6</f>
        <v>2586845.52</v>
      </c>
      <c r="T2708" s="5">
        <f>Table1[[#This Row],[Fuel Consumption (mmBtu)]]*Table1[[#This Row],[Emission Factor (kg CO2/ mmBtu)]]*10^3</f>
        <v>202049921184.05627</v>
      </c>
      <c r="U2708" s="3">
        <f>Table1[[#This Row],[Emissions (g CO2)]]/(Table1[[#This Row],[Generation (TWh)]]*10^9)</f>
        <v>695.14947245017584</v>
      </c>
    </row>
    <row r="2709" spans="1:21" x14ac:dyDescent="0.35">
      <c r="A2709" t="s">
        <v>839</v>
      </c>
      <c r="B2709" t="s">
        <v>3295</v>
      </c>
      <c r="C2709" t="str">
        <f>SUBSTITUTE(Table1[[#This Row],[Fuel]],", ",",")</f>
        <v>fossil liquids: diesel,fossil liquids: heavy fuel oil</v>
      </c>
      <c r="D2709" t="s">
        <v>3258</v>
      </c>
      <c r="E2709" t="s">
        <v>3241</v>
      </c>
      <c r="H2709" t="s">
        <v>3437</v>
      </c>
      <c r="I2709">
        <v>184</v>
      </c>
      <c r="J2709" t="s">
        <v>3446</v>
      </c>
      <c r="K2709">
        <v>2015</v>
      </c>
      <c r="L2709" t="s">
        <v>29</v>
      </c>
      <c r="M2709" t="s">
        <v>29</v>
      </c>
      <c r="N2709">
        <v>20.681826000000001</v>
      </c>
      <c r="O2709">
        <v>-74.972021999999996</v>
      </c>
      <c r="P2709" t="s">
        <v>3490</v>
      </c>
      <c r="Q2709" s="3">
        <f>Table1[[#This Row],[Capacity (MW)]]*0.395*8760*10^-6</f>
        <v>0.63667680000000004</v>
      </c>
      <c r="R2709" s="3" cm="1">
        <f t="array" ref="R2709">AVERAGE(VLOOKUP(_xlfn.TEXTSPLIT(Table1[[#This Row],[Fuel (no space after comma)]], ","), FuelList_Final_EF!$A$2:$B$65, 2, FALSE))</f>
        <v>79.854606304394977</v>
      </c>
      <c r="S2709" s="3">
        <f>Table1[[#This Row],[Generation (TWh)]]*10^9*VLOOKUP(Table1[[#This Row],[Turbine/Engine Technology]],Technology_HR!$A$2:$B$11,2,FALSE)*10^-6</f>
        <v>5666423.5199999996</v>
      </c>
      <c r="T2709" s="5">
        <f>Table1[[#This Row],[Fuel Consumption (mmBtu)]]*Table1[[#This Row],[Emission Factor (kg CO2/ mmBtu)]]*10^3</f>
        <v>452490019343.5639</v>
      </c>
      <c r="U2709" s="3">
        <f>Table1[[#This Row],[Emissions (g CO2)]]/(Table1[[#This Row],[Generation (TWh)]]*10^9)</f>
        <v>710.70599610911518</v>
      </c>
    </row>
    <row r="2710" spans="1:21" x14ac:dyDescent="0.35">
      <c r="A2710" t="s">
        <v>839</v>
      </c>
      <c r="B2710" t="s">
        <v>3241</v>
      </c>
      <c r="C2710" t="str">
        <f>SUBSTITUTE(Table1[[#This Row],[Fuel]],", ",",")</f>
        <v>fossil liquids: heavy fuel oil</v>
      </c>
      <c r="D2710" t="s">
        <v>3241</v>
      </c>
      <c r="H2710" t="s">
        <v>3440</v>
      </c>
      <c r="I2710">
        <v>64</v>
      </c>
      <c r="J2710" t="s">
        <v>3448</v>
      </c>
      <c r="K2710">
        <v>1969</v>
      </c>
      <c r="L2710" t="s">
        <v>29</v>
      </c>
      <c r="M2710" t="s">
        <v>29</v>
      </c>
      <c r="N2710">
        <v>21.567036999999999</v>
      </c>
      <c r="O2710">
        <v>-77.271583000000007</v>
      </c>
      <c r="P2710" t="s">
        <v>3490</v>
      </c>
      <c r="Q2710" s="3">
        <f>Table1[[#This Row],[Capacity (MW)]]*0.395*8760*10^-6</f>
        <v>0.22145280000000001</v>
      </c>
      <c r="R2710" s="3" cm="1">
        <f t="array" ref="R2710">AVERAGE(VLOOKUP(_xlfn.TEXTSPLIT(Table1[[#This Row],[Fuel (no space after comma)]], ","), FuelList_Final_EF!$A$2:$B$65, 2, FALSE))</f>
        <v>81.602530311017389</v>
      </c>
      <c r="S2710" s="3">
        <f>Table1[[#This Row],[Generation (TWh)]]*10^9*VLOOKUP(Table1[[#This Row],[Turbine/Engine Technology]],Technology_HR!$A$2:$B$11,2,FALSE)*10^-6</f>
        <v>2277642.048</v>
      </c>
      <c r="T2710" s="5">
        <f>Table1[[#This Row],[Fuel Consumption (mmBtu)]]*Table1[[#This Row],[Emission Factor (kg CO2/ mmBtu)]]*10^3</f>
        <v>185861354259.56772</v>
      </c>
      <c r="U2710" s="3">
        <f>Table1[[#This Row],[Emissions (g CO2)]]/(Table1[[#This Row],[Generation (TWh)]]*10^9)</f>
        <v>839.28202424881385</v>
      </c>
    </row>
    <row r="2711" spans="1:21" x14ac:dyDescent="0.35">
      <c r="A2711" t="s">
        <v>839</v>
      </c>
      <c r="B2711" t="s">
        <v>3241</v>
      </c>
      <c r="C2711" t="str">
        <f>SUBSTITUTE(Table1[[#This Row],[Fuel]],", ",",")</f>
        <v>fossil liquids: heavy fuel oil</v>
      </c>
      <c r="D2711" t="s">
        <v>3241</v>
      </c>
      <c r="H2711" t="s">
        <v>3440</v>
      </c>
      <c r="I2711">
        <v>64</v>
      </c>
      <c r="J2711" t="s">
        <v>3448</v>
      </c>
      <c r="K2711">
        <v>1969</v>
      </c>
      <c r="L2711" t="s">
        <v>29</v>
      </c>
      <c r="M2711" t="s">
        <v>29</v>
      </c>
      <c r="N2711">
        <v>21.567036999999999</v>
      </c>
      <c r="O2711">
        <v>-77.271583000000007</v>
      </c>
      <c r="P2711" t="s">
        <v>3490</v>
      </c>
      <c r="Q2711" s="3">
        <f>Table1[[#This Row],[Capacity (MW)]]*0.395*8760*10^-6</f>
        <v>0.22145280000000001</v>
      </c>
      <c r="R2711" s="3" cm="1">
        <f t="array" ref="R2711">AVERAGE(VLOOKUP(_xlfn.TEXTSPLIT(Table1[[#This Row],[Fuel (no space after comma)]], ","), FuelList_Final_EF!$A$2:$B$65, 2, FALSE))</f>
        <v>81.602530311017389</v>
      </c>
      <c r="S2711" s="3">
        <f>Table1[[#This Row],[Generation (TWh)]]*10^9*VLOOKUP(Table1[[#This Row],[Turbine/Engine Technology]],Technology_HR!$A$2:$B$11,2,FALSE)*10^-6</f>
        <v>2277642.048</v>
      </c>
      <c r="T2711" s="5">
        <f>Table1[[#This Row],[Fuel Consumption (mmBtu)]]*Table1[[#This Row],[Emission Factor (kg CO2/ mmBtu)]]*10^3</f>
        <v>185861354259.56772</v>
      </c>
      <c r="U2711" s="3">
        <f>Table1[[#This Row],[Emissions (g CO2)]]/(Table1[[#This Row],[Generation (TWh)]]*10^9)</f>
        <v>839.28202424881385</v>
      </c>
    </row>
    <row r="2712" spans="1:21" x14ac:dyDescent="0.35">
      <c r="A2712" t="s">
        <v>839</v>
      </c>
      <c r="B2712" t="s">
        <v>3241</v>
      </c>
      <c r="C2712" t="str">
        <f>SUBSTITUTE(Table1[[#This Row],[Fuel]],", ",",")</f>
        <v>fossil liquids: heavy fuel oil</v>
      </c>
      <c r="D2712" t="s">
        <v>3241</v>
      </c>
      <c r="H2712" t="s">
        <v>3440</v>
      </c>
      <c r="I2712">
        <v>64</v>
      </c>
      <c r="J2712" t="s">
        <v>3448</v>
      </c>
      <c r="K2712">
        <v>1969</v>
      </c>
      <c r="L2712" t="s">
        <v>29</v>
      </c>
      <c r="M2712" t="s">
        <v>29</v>
      </c>
      <c r="N2712">
        <v>21.567036999999999</v>
      </c>
      <c r="O2712">
        <v>-77.271583000000007</v>
      </c>
      <c r="P2712" t="s">
        <v>3490</v>
      </c>
      <c r="Q2712" s="3">
        <f>Table1[[#This Row],[Capacity (MW)]]*0.395*8760*10^-6</f>
        <v>0.22145280000000001</v>
      </c>
      <c r="R2712" s="3" cm="1">
        <f t="array" ref="R2712">AVERAGE(VLOOKUP(_xlfn.TEXTSPLIT(Table1[[#This Row],[Fuel (no space after comma)]], ","), FuelList_Final_EF!$A$2:$B$65, 2, FALSE))</f>
        <v>81.602530311017389</v>
      </c>
      <c r="S2712" s="3">
        <f>Table1[[#This Row],[Generation (TWh)]]*10^9*VLOOKUP(Table1[[#This Row],[Turbine/Engine Technology]],Technology_HR!$A$2:$B$11,2,FALSE)*10^-6</f>
        <v>2277642.048</v>
      </c>
      <c r="T2712" s="5">
        <f>Table1[[#This Row],[Fuel Consumption (mmBtu)]]*Table1[[#This Row],[Emission Factor (kg CO2/ mmBtu)]]*10^3</f>
        <v>185861354259.56772</v>
      </c>
      <c r="U2712" s="3">
        <f>Table1[[#This Row],[Emissions (g CO2)]]/(Table1[[#This Row],[Generation (TWh)]]*10^9)</f>
        <v>839.28202424881385</v>
      </c>
    </row>
    <row r="2713" spans="1:21" x14ac:dyDescent="0.35">
      <c r="A2713" t="s">
        <v>839</v>
      </c>
      <c r="B2713" t="s">
        <v>3294</v>
      </c>
      <c r="C2713" t="str">
        <f>SUBSTITUTE(Table1[[#This Row],[Fuel]],", ",",")</f>
        <v>fossil liquids: crude oil,fossil liquids: heavy fuel oil</v>
      </c>
      <c r="D2713" t="s">
        <v>3247</v>
      </c>
      <c r="E2713" t="s">
        <v>3241</v>
      </c>
      <c r="H2713" t="s">
        <v>3440</v>
      </c>
      <c r="I2713">
        <v>125</v>
      </c>
      <c r="J2713" t="s">
        <v>3446</v>
      </c>
      <c r="K2713">
        <v>1969</v>
      </c>
      <c r="L2713" t="s">
        <v>29</v>
      </c>
      <c r="M2713" t="s">
        <v>29</v>
      </c>
      <c r="N2713">
        <v>21.567036999999999</v>
      </c>
      <c r="O2713">
        <v>-77.271583000000007</v>
      </c>
      <c r="P2713" t="s">
        <v>3490</v>
      </c>
      <c r="Q2713" s="3">
        <f>Table1[[#This Row],[Capacity (MW)]]*0.395*8760*10^-6</f>
        <v>0.43252499999999999</v>
      </c>
      <c r="R2713" s="3" cm="1">
        <f t="array" ref="R2713">AVERAGE(VLOOKUP(_xlfn.TEXTSPLIT(Table1[[#This Row],[Fuel (no space after comma)]], ","), FuelList_Final_EF!$A$2:$B$65, 2, FALSE))</f>
        <v>78.071265155508698</v>
      </c>
      <c r="S2713" s="3">
        <f>Table1[[#This Row],[Generation (TWh)]]*10^9*VLOOKUP(Table1[[#This Row],[Turbine/Engine Technology]],Technology_HR!$A$2:$B$11,2,FALSE)*10^-6</f>
        <v>4448519.625</v>
      </c>
      <c r="T2713" s="5">
        <f>Table1[[#This Row],[Fuel Consumption (mmBtu)]]*Table1[[#This Row],[Emission Factor (kg CO2/ mmBtu)]]*10^3</f>
        <v>347301555192.85913</v>
      </c>
      <c r="U2713" s="3">
        <f>Table1[[#This Row],[Emissions (g CO2)]]/(Table1[[#This Row],[Generation (TWh)]]*10^9)</f>
        <v>802.962962124407</v>
      </c>
    </row>
    <row r="2714" spans="1:21" x14ac:dyDescent="0.35">
      <c r="A2714" t="s">
        <v>839</v>
      </c>
      <c r="B2714" t="s">
        <v>3294</v>
      </c>
      <c r="C2714" t="str">
        <f>SUBSTITUTE(Table1[[#This Row],[Fuel]],", ",",")</f>
        <v>fossil liquids: crude oil,fossil liquids: heavy fuel oil</v>
      </c>
      <c r="D2714" t="s">
        <v>3247</v>
      </c>
      <c r="E2714" t="s">
        <v>3241</v>
      </c>
      <c r="H2714" t="s">
        <v>3440</v>
      </c>
      <c r="I2714">
        <v>125</v>
      </c>
      <c r="J2714" t="s">
        <v>3448</v>
      </c>
      <c r="K2714">
        <v>1969</v>
      </c>
      <c r="L2714" t="s">
        <v>29</v>
      </c>
      <c r="M2714" t="s">
        <v>29</v>
      </c>
      <c r="N2714">
        <v>21.567036999999999</v>
      </c>
      <c r="O2714">
        <v>-77.271583000000007</v>
      </c>
      <c r="P2714" t="s">
        <v>3490</v>
      </c>
      <c r="Q2714" s="3">
        <f>Table1[[#This Row],[Capacity (MW)]]*0.395*8760*10^-6</f>
        <v>0.43252499999999999</v>
      </c>
      <c r="R2714" s="3" cm="1">
        <f t="array" ref="R2714">AVERAGE(VLOOKUP(_xlfn.TEXTSPLIT(Table1[[#This Row],[Fuel (no space after comma)]], ","), FuelList_Final_EF!$A$2:$B$65, 2, FALSE))</f>
        <v>78.071265155508698</v>
      </c>
      <c r="S2714" s="3">
        <f>Table1[[#This Row],[Generation (TWh)]]*10^9*VLOOKUP(Table1[[#This Row],[Turbine/Engine Technology]],Technology_HR!$A$2:$B$11,2,FALSE)*10^-6</f>
        <v>4448519.625</v>
      </c>
      <c r="T2714" s="5">
        <f>Table1[[#This Row],[Fuel Consumption (mmBtu)]]*Table1[[#This Row],[Emission Factor (kg CO2/ mmBtu)]]*10^3</f>
        <v>347301555192.85913</v>
      </c>
      <c r="U2714" s="3">
        <f>Table1[[#This Row],[Emissions (g CO2)]]/(Table1[[#This Row],[Generation (TWh)]]*10^9)</f>
        <v>802.962962124407</v>
      </c>
    </row>
    <row r="2715" spans="1:21" x14ac:dyDescent="0.35">
      <c r="A2715" t="s">
        <v>839</v>
      </c>
      <c r="B2715" t="s">
        <v>3294</v>
      </c>
      <c r="C2715" t="str">
        <f>SUBSTITUTE(Table1[[#This Row],[Fuel]],", ",",")</f>
        <v>fossil liquids: crude oil,fossil liquids: heavy fuel oil</v>
      </c>
      <c r="D2715" t="s">
        <v>3247</v>
      </c>
      <c r="E2715" t="s">
        <v>3241</v>
      </c>
      <c r="H2715" t="s">
        <v>3440</v>
      </c>
      <c r="I2715">
        <v>125</v>
      </c>
      <c r="J2715" t="s">
        <v>3446</v>
      </c>
      <c r="K2715">
        <v>1969</v>
      </c>
      <c r="L2715" t="s">
        <v>29</v>
      </c>
      <c r="M2715" t="s">
        <v>29</v>
      </c>
      <c r="N2715">
        <v>21.567036999999999</v>
      </c>
      <c r="O2715">
        <v>-77.271583000000007</v>
      </c>
      <c r="P2715" t="s">
        <v>3490</v>
      </c>
      <c r="Q2715" s="3">
        <f>Table1[[#This Row],[Capacity (MW)]]*0.395*8760*10^-6</f>
        <v>0.43252499999999999</v>
      </c>
      <c r="R2715" s="3" cm="1">
        <f t="array" ref="R2715">AVERAGE(VLOOKUP(_xlfn.TEXTSPLIT(Table1[[#This Row],[Fuel (no space after comma)]], ","), FuelList_Final_EF!$A$2:$B$65, 2, FALSE))</f>
        <v>78.071265155508698</v>
      </c>
      <c r="S2715" s="3">
        <f>Table1[[#This Row],[Generation (TWh)]]*10^9*VLOOKUP(Table1[[#This Row],[Turbine/Engine Technology]],Technology_HR!$A$2:$B$11,2,FALSE)*10^-6</f>
        <v>4448519.625</v>
      </c>
      <c r="T2715" s="5">
        <f>Table1[[#This Row],[Fuel Consumption (mmBtu)]]*Table1[[#This Row],[Emission Factor (kg CO2/ mmBtu)]]*10^3</f>
        <v>347301555192.85913</v>
      </c>
      <c r="U2715" s="3">
        <f>Table1[[#This Row],[Emissions (g CO2)]]/(Table1[[#This Row],[Generation (TWh)]]*10^9)</f>
        <v>802.962962124407</v>
      </c>
    </row>
    <row r="2716" spans="1:21" x14ac:dyDescent="0.35">
      <c r="A2716" t="s">
        <v>839</v>
      </c>
      <c r="B2716" t="s">
        <v>3294</v>
      </c>
      <c r="C2716" t="str">
        <f>SUBSTITUTE(Table1[[#This Row],[Fuel]],", ",",")</f>
        <v>fossil liquids: crude oil,fossil liquids: heavy fuel oil</v>
      </c>
      <c r="D2716" t="s">
        <v>3247</v>
      </c>
      <c r="E2716" t="s">
        <v>3241</v>
      </c>
      <c r="H2716" t="s">
        <v>3440</v>
      </c>
      <c r="I2716">
        <v>158</v>
      </c>
      <c r="J2716" t="s">
        <v>3448</v>
      </c>
      <c r="K2716">
        <v>1978</v>
      </c>
      <c r="L2716" t="s">
        <v>29</v>
      </c>
      <c r="M2716" t="s">
        <v>29</v>
      </c>
      <c r="N2716">
        <v>22.160736</v>
      </c>
      <c r="O2716">
        <v>-80.455670999999995</v>
      </c>
      <c r="P2716" t="s">
        <v>3490</v>
      </c>
      <c r="Q2716" s="3">
        <f>Table1[[#This Row],[Capacity (MW)]]*0.395*8760*10^-6</f>
        <v>0.54671159999999996</v>
      </c>
      <c r="R2716" s="3" cm="1">
        <f t="array" ref="R2716">AVERAGE(VLOOKUP(_xlfn.TEXTSPLIT(Table1[[#This Row],[Fuel (no space after comma)]], ","), FuelList_Final_EF!$A$2:$B$65, 2, FALSE))</f>
        <v>78.071265155508698</v>
      </c>
      <c r="S2716" s="3">
        <f>Table1[[#This Row],[Generation (TWh)]]*10^9*VLOOKUP(Table1[[#This Row],[Turbine/Engine Technology]],Technology_HR!$A$2:$B$11,2,FALSE)*10^-6</f>
        <v>5622928.8059999999</v>
      </c>
      <c r="T2716" s="5">
        <f>Table1[[#This Row],[Fuel Consumption (mmBtu)]]*Table1[[#This Row],[Emission Factor (kg CO2/ mmBtu)]]*10^3</f>
        <v>438989165763.77393</v>
      </c>
      <c r="U2716" s="3">
        <f>Table1[[#This Row],[Emissions (g CO2)]]/(Table1[[#This Row],[Generation (TWh)]]*10^9)</f>
        <v>802.962962124407</v>
      </c>
    </row>
    <row r="2717" spans="1:21" x14ac:dyDescent="0.35">
      <c r="A2717" t="s">
        <v>839</v>
      </c>
      <c r="B2717" t="s">
        <v>3294</v>
      </c>
      <c r="C2717" t="str">
        <f>SUBSTITUTE(Table1[[#This Row],[Fuel]],", ",",")</f>
        <v>fossil liquids: crude oil,fossil liquids: heavy fuel oil</v>
      </c>
      <c r="D2717" t="s">
        <v>3247</v>
      </c>
      <c r="E2717" t="s">
        <v>3241</v>
      </c>
      <c r="H2717" t="s">
        <v>3440</v>
      </c>
      <c r="I2717">
        <v>158</v>
      </c>
      <c r="J2717" t="s">
        <v>3446</v>
      </c>
      <c r="K2717">
        <v>1979</v>
      </c>
      <c r="L2717" t="s">
        <v>29</v>
      </c>
      <c r="M2717" t="s">
        <v>29</v>
      </c>
      <c r="N2717">
        <v>22.160736</v>
      </c>
      <c r="O2717">
        <v>-80.455670999999995</v>
      </c>
      <c r="P2717" t="s">
        <v>3490</v>
      </c>
      <c r="Q2717" s="3">
        <f>Table1[[#This Row],[Capacity (MW)]]*0.395*8760*10^-6</f>
        <v>0.54671159999999996</v>
      </c>
      <c r="R2717" s="3" cm="1">
        <f t="array" ref="R2717">AVERAGE(VLOOKUP(_xlfn.TEXTSPLIT(Table1[[#This Row],[Fuel (no space after comma)]], ","), FuelList_Final_EF!$A$2:$B$65, 2, FALSE))</f>
        <v>78.071265155508698</v>
      </c>
      <c r="S2717" s="3">
        <f>Table1[[#This Row],[Generation (TWh)]]*10^9*VLOOKUP(Table1[[#This Row],[Turbine/Engine Technology]],Technology_HR!$A$2:$B$11,2,FALSE)*10^-6</f>
        <v>5622928.8059999999</v>
      </c>
      <c r="T2717" s="5">
        <f>Table1[[#This Row],[Fuel Consumption (mmBtu)]]*Table1[[#This Row],[Emission Factor (kg CO2/ mmBtu)]]*10^3</f>
        <v>438989165763.77393</v>
      </c>
      <c r="U2717" s="3">
        <f>Table1[[#This Row],[Emissions (g CO2)]]/(Table1[[#This Row],[Generation (TWh)]]*10^9)</f>
        <v>802.962962124407</v>
      </c>
    </row>
    <row r="2718" spans="1:21" x14ac:dyDescent="0.35">
      <c r="A2718" t="s">
        <v>839</v>
      </c>
      <c r="B2718" t="s">
        <v>3294</v>
      </c>
      <c r="C2718" t="str">
        <f>SUBSTITUTE(Table1[[#This Row],[Fuel]],", ",",")</f>
        <v>fossil liquids: crude oil,fossil liquids: heavy fuel oil</v>
      </c>
      <c r="D2718" t="s">
        <v>3247</v>
      </c>
      <c r="E2718" t="s">
        <v>3241</v>
      </c>
      <c r="H2718" t="s">
        <v>3440</v>
      </c>
      <c r="I2718">
        <v>250</v>
      </c>
      <c r="J2718" t="s">
        <v>3446</v>
      </c>
      <c r="K2718">
        <v>1996</v>
      </c>
      <c r="L2718" t="s">
        <v>29</v>
      </c>
      <c r="M2718" t="s">
        <v>29</v>
      </c>
      <c r="N2718">
        <v>20.727357000000001</v>
      </c>
      <c r="O2718">
        <v>-75.596748000000005</v>
      </c>
      <c r="P2718" t="s">
        <v>3490</v>
      </c>
      <c r="Q2718" s="3">
        <f>Table1[[#This Row],[Capacity (MW)]]*0.395*8760*10^-6</f>
        <v>0.86504999999999999</v>
      </c>
      <c r="R2718" s="3" cm="1">
        <f t="array" ref="R2718">AVERAGE(VLOOKUP(_xlfn.TEXTSPLIT(Table1[[#This Row],[Fuel (no space after comma)]], ","), FuelList_Final_EF!$A$2:$B$65, 2, FALSE))</f>
        <v>78.071265155508698</v>
      </c>
      <c r="S2718" s="3">
        <f>Table1[[#This Row],[Generation (TWh)]]*10^9*VLOOKUP(Table1[[#This Row],[Turbine/Engine Technology]],Technology_HR!$A$2:$B$11,2,FALSE)*10^-6</f>
        <v>8897039.25</v>
      </c>
      <c r="T2718" s="5">
        <f>Table1[[#This Row],[Fuel Consumption (mmBtu)]]*Table1[[#This Row],[Emission Factor (kg CO2/ mmBtu)]]*10^3</f>
        <v>694603110385.71826</v>
      </c>
      <c r="U2718" s="3">
        <f>Table1[[#This Row],[Emissions (g CO2)]]/(Table1[[#This Row],[Generation (TWh)]]*10^9)</f>
        <v>802.962962124407</v>
      </c>
    </row>
    <row r="2719" spans="1:21" x14ac:dyDescent="0.35">
      <c r="A2719" t="s">
        <v>839</v>
      </c>
      <c r="B2719" t="s">
        <v>3294</v>
      </c>
      <c r="C2719" t="str">
        <f>SUBSTITUTE(Table1[[#This Row],[Fuel]],", ",",")</f>
        <v>fossil liquids: crude oil,fossil liquids: heavy fuel oil</v>
      </c>
      <c r="D2719" t="s">
        <v>3247</v>
      </c>
      <c r="E2719" t="s">
        <v>3241</v>
      </c>
      <c r="H2719" t="s">
        <v>3440</v>
      </c>
      <c r="I2719">
        <v>230</v>
      </c>
      <c r="J2719" t="s">
        <v>3448</v>
      </c>
      <c r="K2719">
        <v>2000</v>
      </c>
      <c r="L2719" t="s">
        <v>29</v>
      </c>
      <c r="M2719" t="s">
        <v>29</v>
      </c>
      <c r="N2719">
        <v>20.727357000000001</v>
      </c>
      <c r="O2719">
        <v>-75.596748000000005</v>
      </c>
      <c r="P2719" t="s">
        <v>3490</v>
      </c>
      <c r="Q2719" s="3">
        <f>Table1[[#This Row],[Capacity (MW)]]*0.395*8760*10^-6</f>
        <v>0.79584600000000005</v>
      </c>
      <c r="R2719" s="3" cm="1">
        <f t="array" ref="R2719">AVERAGE(VLOOKUP(_xlfn.TEXTSPLIT(Table1[[#This Row],[Fuel (no space after comma)]], ","), FuelList_Final_EF!$A$2:$B$65, 2, FALSE))</f>
        <v>78.071265155508698</v>
      </c>
      <c r="S2719" s="3">
        <f>Table1[[#This Row],[Generation (TWh)]]*10^9*VLOOKUP(Table1[[#This Row],[Turbine/Engine Technology]],Technology_HR!$A$2:$B$11,2,FALSE)*10^-6</f>
        <v>8185276.1099999994</v>
      </c>
      <c r="T2719" s="5">
        <f>Table1[[#This Row],[Fuel Consumption (mmBtu)]]*Table1[[#This Row],[Emission Factor (kg CO2/ mmBtu)]]*10^3</f>
        <v>639034861554.86072</v>
      </c>
      <c r="U2719" s="3">
        <f>Table1[[#This Row],[Emissions (g CO2)]]/(Table1[[#This Row],[Generation (TWh)]]*10^9)</f>
        <v>802.96296212440689</v>
      </c>
    </row>
    <row r="2720" spans="1:21" x14ac:dyDescent="0.35">
      <c r="A2720" t="s">
        <v>839</v>
      </c>
      <c r="B2720" t="s">
        <v>3294</v>
      </c>
      <c r="C2720" t="str">
        <f>SUBSTITUTE(Table1[[#This Row],[Fuel]],", ",",")</f>
        <v>fossil liquids: crude oil,fossil liquids: heavy fuel oil</v>
      </c>
      <c r="D2720" t="s">
        <v>3247</v>
      </c>
      <c r="E2720" t="s">
        <v>3241</v>
      </c>
      <c r="H2720" t="s">
        <v>3440</v>
      </c>
      <c r="I2720">
        <v>90</v>
      </c>
      <c r="J2720" t="s">
        <v>3448</v>
      </c>
      <c r="K2720">
        <v>1982</v>
      </c>
      <c r="L2720" t="s">
        <v>29</v>
      </c>
      <c r="M2720" t="s">
        <v>29</v>
      </c>
      <c r="N2720">
        <v>23.019234000000001</v>
      </c>
      <c r="O2720">
        <v>-82.748869999999997</v>
      </c>
      <c r="P2720" t="s">
        <v>3490</v>
      </c>
      <c r="Q2720" s="3">
        <f>Table1[[#This Row],[Capacity (MW)]]*0.395*8760*10^-6</f>
        <v>0.31141800000000003</v>
      </c>
      <c r="R2720" s="3" cm="1">
        <f t="array" ref="R2720">AVERAGE(VLOOKUP(_xlfn.TEXTSPLIT(Table1[[#This Row],[Fuel (no space after comma)]], ","), FuelList_Final_EF!$A$2:$B$65, 2, FALSE))</f>
        <v>78.071265155508698</v>
      </c>
      <c r="S2720" s="3">
        <f>Table1[[#This Row],[Generation (TWh)]]*10^9*VLOOKUP(Table1[[#This Row],[Turbine/Engine Technology]],Technology_HR!$A$2:$B$11,2,FALSE)*10^-6</f>
        <v>3202934.13</v>
      </c>
      <c r="T2720" s="5">
        <f>Table1[[#This Row],[Fuel Consumption (mmBtu)]]*Table1[[#This Row],[Emission Factor (kg CO2/ mmBtu)]]*10^3</f>
        <v>250057119738.85855</v>
      </c>
      <c r="U2720" s="3">
        <f>Table1[[#This Row],[Emissions (g CO2)]]/(Table1[[#This Row],[Generation (TWh)]]*10^9)</f>
        <v>802.96296212440689</v>
      </c>
    </row>
    <row r="2721" spans="1:21" x14ac:dyDescent="0.35">
      <c r="A2721" t="s">
        <v>839</v>
      </c>
      <c r="B2721" t="s">
        <v>3294</v>
      </c>
      <c r="C2721" t="str">
        <f>SUBSTITUTE(Table1[[#This Row],[Fuel]],", ",",")</f>
        <v>fossil liquids: crude oil,fossil liquids: heavy fuel oil</v>
      </c>
      <c r="D2721" t="s">
        <v>3247</v>
      </c>
      <c r="E2721" t="s">
        <v>3241</v>
      </c>
      <c r="H2721" t="s">
        <v>3440</v>
      </c>
      <c r="I2721">
        <v>100</v>
      </c>
      <c r="J2721" t="s">
        <v>3446</v>
      </c>
      <c r="K2721">
        <v>1982</v>
      </c>
      <c r="L2721" t="s">
        <v>29</v>
      </c>
      <c r="M2721" t="s">
        <v>29</v>
      </c>
      <c r="N2721">
        <v>23.019234000000001</v>
      </c>
      <c r="O2721">
        <v>-82.748869999999997</v>
      </c>
      <c r="P2721" t="s">
        <v>3490</v>
      </c>
      <c r="Q2721" s="3">
        <f>Table1[[#This Row],[Capacity (MW)]]*0.395*8760*10^-6</f>
        <v>0.34601999999999999</v>
      </c>
      <c r="R2721" s="3" cm="1">
        <f t="array" ref="R2721">AVERAGE(VLOOKUP(_xlfn.TEXTSPLIT(Table1[[#This Row],[Fuel (no space after comma)]], ","), FuelList_Final_EF!$A$2:$B$65, 2, FALSE))</f>
        <v>78.071265155508698</v>
      </c>
      <c r="S2721" s="3">
        <f>Table1[[#This Row],[Generation (TWh)]]*10^9*VLOOKUP(Table1[[#This Row],[Turbine/Engine Technology]],Technology_HR!$A$2:$B$11,2,FALSE)*10^-6</f>
        <v>3558815.6999999997</v>
      </c>
      <c r="T2721" s="5">
        <f>Table1[[#This Row],[Fuel Consumption (mmBtu)]]*Table1[[#This Row],[Emission Factor (kg CO2/ mmBtu)]]*10^3</f>
        <v>277841244154.28729</v>
      </c>
      <c r="U2721" s="3">
        <f>Table1[[#This Row],[Emissions (g CO2)]]/(Table1[[#This Row],[Generation (TWh)]]*10^9)</f>
        <v>802.962962124407</v>
      </c>
    </row>
    <row r="2722" spans="1:21" x14ac:dyDescent="0.35">
      <c r="A2722" t="s">
        <v>839</v>
      </c>
      <c r="B2722" t="s">
        <v>3294</v>
      </c>
      <c r="C2722" t="str">
        <f>SUBSTITUTE(Table1[[#This Row],[Fuel]],", ",",")</f>
        <v>fossil liquids: crude oil,fossil liquids: heavy fuel oil</v>
      </c>
      <c r="D2722" t="s">
        <v>3247</v>
      </c>
      <c r="E2722" t="s">
        <v>3241</v>
      </c>
      <c r="H2722" t="s">
        <v>3440</v>
      </c>
      <c r="I2722">
        <v>90</v>
      </c>
      <c r="J2722" t="s">
        <v>3448</v>
      </c>
      <c r="K2722">
        <v>1982</v>
      </c>
      <c r="L2722" t="s">
        <v>29</v>
      </c>
      <c r="M2722" t="s">
        <v>29</v>
      </c>
      <c r="N2722">
        <v>23.019234000000001</v>
      </c>
      <c r="O2722">
        <v>-82.748869999999997</v>
      </c>
      <c r="P2722" t="s">
        <v>3490</v>
      </c>
      <c r="Q2722" s="3">
        <f>Table1[[#This Row],[Capacity (MW)]]*0.395*8760*10^-6</f>
        <v>0.31141800000000003</v>
      </c>
      <c r="R2722" s="3" cm="1">
        <f t="array" ref="R2722">AVERAGE(VLOOKUP(_xlfn.TEXTSPLIT(Table1[[#This Row],[Fuel (no space after comma)]], ","), FuelList_Final_EF!$A$2:$B$65, 2, FALSE))</f>
        <v>78.071265155508698</v>
      </c>
      <c r="S2722" s="3">
        <f>Table1[[#This Row],[Generation (TWh)]]*10^9*VLOOKUP(Table1[[#This Row],[Turbine/Engine Technology]],Technology_HR!$A$2:$B$11,2,FALSE)*10^-6</f>
        <v>3202934.13</v>
      </c>
      <c r="T2722" s="5">
        <f>Table1[[#This Row],[Fuel Consumption (mmBtu)]]*Table1[[#This Row],[Emission Factor (kg CO2/ mmBtu)]]*10^3</f>
        <v>250057119738.85855</v>
      </c>
      <c r="U2722" s="3">
        <f>Table1[[#This Row],[Emissions (g CO2)]]/(Table1[[#This Row],[Generation (TWh)]]*10^9)</f>
        <v>802.96296212440689</v>
      </c>
    </row>
    <row r="2723" spans="1:21" x14ac:dyDescent="0.35">
      <c r="A2723" t="s">
        <v>839</v>
      </c>
      <c r="B2723" t="s">
        <v>3294</v>
      </c>
      <c r="C2723" t="str">
        <f>SUBSTITUTE(Table1[[#This Row],[Fuel]],", ",",")</f>
        <v>fossil liquids: crude oil,fossil liquids: heavy fuel oil</v>
      </c>
      <c r="D2723" t="s">
        <v>3247</v>
      </c>
      <c r="E2723" t="s">
        <v>3241</v>
      </c>
      <c r="H2723" t="s">
        <v>3440</v>
      </c>
      <c r="I2723">
        <v>90</v>
      </c>
      <c r="J2723" t="s">
        <v>3446</v>
      </c>
      <c r="K2723">
        <v>1982</v>
      </c>
      <c r="L2723" t="s">
        <v>29</v>
      </c>
      <c r="M2723" t="s">
        <v>29</v>
      </c>
      <c r="N2723">
        <v>23.019234000000001</v>
      </c>
      <c r="O2723">
        <v>-82.748869999999997</v>
      </c>
      <c r="P2723" t="s">
        <v>3490</v>
      </c>
      <c r="Q2723" s="3">
        <f>Table1[[#This Row],[Capacity (MW)]]*0.395*8760*10^-6</f>
        <v>0.31141800000000003</v>
      </c>
      <c r="R2723" s="3" cm="1">
        <f t="array" ref="R2723">AVERAGE(VLOOKUP(_xlfn.TEXTSPLIT(Table1[[#This Row],[Fuel (no space after comma)]], ","), FuelList_Final_EF!$A$2:$B$65, 2, FALSE))</f>
        <v>78.071265155508698</v>
      </c>
      <c r="S2723" s="3">
        <f>Table1[[#This Row],[Generation (TWh)]]*10^9*VLOOKUP(Table1[[#This Row],[Turbine/Engine Technology]],Technology_HR!$A$2:$B$11,2,FALSE)*10^-6</f>
        <v>3202934.13</v>
      </c>
      <c r="T2723" s="5">
        <f>Table1[[#This Row],[Fuel Consumption (mmBtu)]]*Table1[[#This Row],[Emission Factor (kg CO2/ mmBtu)]]*10^3</f>
        <v>250057119738.85855</v>
      </c>
      <c r="U2723" s="3">
        <f>Table1[[#This Row],[Emissions (g CO2)]]/(Table1[[#This Row],[Generation (TWh)]]*10^9)</f>
        <v>802.96296212440689</v>
      </c>
    </row>
    <row r="2724" spans="1:21" x14ac:dyDescent="0.35">
      <c r="A2724" t="s">
        <v>839</v>
      </c>
      <c r="B2724" t="s">
        <v>3241</v>
      </c>
      <c r="C2724" t="str">
        <f>SUBSTITUTE(Table1[[#This Row],[Fuel]],", ",",")</f>
        <v>fossil liquids: heavy fuel oil</v>
      </c>
      <c r="D2724" t="s">
        <v>3241</v>
      </c>
      <c r="H2724" t="s">
        <v>3437</v>
      </c>
      <c r="I2724">
        <v>60</v>
      </c>
      <c r="J2724" t="s">
        <v>3446</v>
      </c>
      <c r="K2724">
        <v>2010</v>
      </c>
      <c r="L2724" t="s">
        <v>29</v>
      </c>
      <c r="M2724" t="s">
        <v>29</v>
      </c>
      <c r="N2724">
        <v>20.727387</v>
      </c>
      <c r="O2724">
        <v>-75.596644999999995</v>
      </c>
      <c r="P2724" t="s">
        <v>3490</v>
      </c>
      <c r="Q2724" s="3">
        <f>Table1[[#This Row],[Capacity (MW)]]*0.395*8760*10^-6</f>
        <v>0.20761200000000002</v>
      </c>
      <c r="R2724" s="3" cm="1">
        <f t="array" ref="R2724">AVERAGE(VLOOKUP(_xlfn.TEXTSPLIT(Table1[[#This Row],[Fuel (no space after comma)]], ","), FuelList_Final_EF!$A$2:$B$65, 2, FALSE))</f>
        <v>81.602530311017389</v>
      </c>
      <c r="S2724" s="3">
        <f>Table1[[#This Row],[Generation (TWh)]]*10^9*VLOOKUP(Table1[[#This Row],[Turbine/Engine Technology]],Technology_HR!$A$2:$B$11,2,FALSE)*10^-6</f>
        <v>1847746.8</v>
      </c>
      <c r="T2724" s="5">
        <f>Table1[[#This Row],[Fuel Consumption (mmBtu)]]*Table1[[#This Row],[Emission Factor (kg CO2/ mmBtu)]]*10^3</f>
        <v>150780814254.08539</v>
      </c>
      <c r="U2724" s="3">
        <f>Table1[[#This Row],[Emissions (g CO2)]]/(Table1[[#This Row],[Generation (TWh)]]*10^9)</f>
        <v>726.26251976805463</v>
      </c>
    </row>
    <row r="2725" spans="1:21" x14ac:dyDescent="0.35">
      <c r="A2725" t="s">
        <v>839</v>
      </c>
      <c r="B2725" t="s">
        <v>3241</v>
      </c>
      <c r="C2725" t="str">
        <f>SUBSTITUTE(Table1[[#This Row],[Fuel]],", ",",")</f>
        <v>fossil liquids: heavy fuel oil</v>
      </c>
      <c r="D2725" t="s">
        <v>3241</v>
      </c>
      <c r="H2725" t="s">
        <v>3437</v>
      </c>
      <c r="I2725">
        <v>147.4</v>
      </c>
      <c r="J2725" t="s">
        <v>3448</v>
      </c>
      <c r="K2725" t="s">
        <v>29</v>
      </c>
      <c r="L2725" t="s">
        <v>29</v>
      </c>
      <c r="M2725" t="s">
        <v>29</v>
      </c>
      <c r="N2725">
        <v>23.019133</v>
      </c>
      <c r="O2725">
        <v>-82.748874999999998</v>
      </c>
      <c r="P2725" t="s">
        <v>3490</v>
      </c>
      <c r="Q2725" s="3">
        <f>Table1[[#This Row],[Capacity (MW)]]*0.395*8760*10^-6</f>
        <v>0.51003348000000004</v>
      </c>
      <c r="R2725" s="3" cm="1">
        <f t="array" ref="R2725">AVERAGE(VLOOKUP(_xlfn.TEXTSPLIT(Table1[[#This Row],[Fuel (no space after comma)]], ","), FuelList_Final_EF!$A$2:$B$65, 2, FALSE))</f>
        <v>81.602530311017389</v>
      </c>
      <c r="S2725" s="3">
        <f>Table1[[#This Row],[Generation (TWh)]]*10^9*VLOOKUP(Table1[[#This Row],[Turbine/Engine Technology]],Technology_HR!$A$2:$B$11,2,FALSE)*10^-6</f>
        <v>4539297.972000001</v>
      </c>
      <c r="T2725" s="5">
        <f>Table1[[#This Row],[Fuel Consumption (mmBtu)]]*Table1[[#This Row],[Emission Factor (kg CO2/ mmBtu)]]*10^3</f>
        <v>370418200350.86981</v>
      </c>
      <c r="U2725" s="3">
        <f>Table1[[#This Row],[Emissions (g CO2)]]/(Table1[[#This Row],[Generation (TWh)]]*10^9)</f>
        <v>726.26251976805474</v>
      </c>
    </row>
    <row r="2726" spans="1:21" x14ac:dyDescent="0.35">
      <c r="A2726" t="s">
        <v>839</v>
      </c>
      <c r="B2726" t="s">
        <v>3241</v>
      </c>
      <c r="C2726" t="str">
        <f>SUBSTITUTE(Table1[[#This Row],[Fuel]],", ",",")</f>
        <v>fossil liquids: heavy fuel oil</v>
      </c>
      <c r="D2726" t="s">
        <v>3241</v>
      </c>
      <c r="H2726" t="s">
        <v>3437</v>
      </c>
      <c r="I2726">
        <v>174</v>
      </c>
      <c r="J2726" t="s">
        <v>3446</v>
      </c>
      <c r="K2726">
        <v>2008</v>
      </c>
      <c r="L2726" t="s">
        <v>29</v>
      </c>
      <c r="M2726" t="s">
        <v>29</v>
      </c>
      <c r="N2726">
        <v>20.630410000000001</v>
      </c>
      <c r="O2726">
        <v>-74.858638999999997</v>
      </c>
      <c r="P2726" t="s">
        <v>3490</v>
      </c>
      <c r="Q2726" s="3">
        <f>Table1[[#This Row],[Capacity (MW)]]*0.395*8760*10^-6</f>
        <v>0.60207480000000002</v>
      </c>
      <c r="R2726" s="3" cm="1">
        <f t="array" ref="R2726">AVERAGE(VLOOKUP(_xlfn.TEXTSPLIT(Table1[[#This Row],[Fuel (no space after comma)]], ","), FuelList_Final_EF!$A$2:$B$65, 2, FALSE))</f>
        <v>81.602530311017389</v>
      </c>
      <c r="S2726" s="3">
        <f>Table1[[#This Row],[Generation (TWh)]]*10^9*VLOOKUP(Table1[[#This Row],[Turbine/Engine Technology]],Technology_HR!$A$2:$B$11,2,FALSE)*10^-6</f>
        <v>5358465.72</v>
      </c>
      <c r="T2726" s="5">
        <f>Table1[[#This Row],[Fuel Consumption (mmBtu)]]*Table1[[#This Row],[Emission Factor (kg CO2/ mmBtu)]]*10^3</f>
        <v>437264361336.8476</v>
      </c>
      <c r="U2726" s="3">
        <f>Table1[[#This Row],[Emissions (g CO2)]]/(Table1[[#This Row],[Generation (TWh)]]*10^9)</f>
        <v>726.26251976805474</v>
      </c>
    </row>
    <row r="2727" spans="1:21" x14ac:dyDescent="0.35">
      <c r="A2727" t="s">
        <v>839</v>
      </c>
      <c r="B2727" t="s">
        <v>3241</v>
      </c>
      <c r="C2727" t="str">
        <f>SUBSTITUTE(Table1[[#This Row],[Fuel]],", ",",")</f>
        <v>fossil liquids: heavy fuel oil</v>
      </c>
      <c r="D2727" t="s">
        <v>3241</v>
      </c>
      <c r="H2727" t="s">
        <v>3440</v>
      </c>
      <c r="I2727">
        <v>60</v>
      </c>
      <c r="J2727" t="s">
        <v>3446</v>
      </c>
      <c r="K2727">
        <v>1971</v>
      </c>
      <c r="L2727" t="s">
        <v>29</v>
      </c>
      <c r="M2727" t="s">
        <v>29</v>
      </c>
      <c r="N2727">
        <v>23.125426000000001</v>
      </c>
      <c r="O2727">
        <v>-82.358980000000003</v>
      </c>
      <c r="P2727" t="s">
        <v>3490</v>
      </c>
      <c r="Q2727" s="3">
        <f>Table1[[#This Row],[Capacity (MW)]]*0.395*8760*10^-6</f>
        <v>0.20761200000000002</v>
      </c>
      <c r="R2727" s="3" cm="1">
        <f t="array" ref="R2727">AVERAGE(VLOOKUP(_xlfn.TEXTSPLIT(Table1[[#This Row],[Fuel (no space after comma)]], ","), FuelList_Final_EF!$A$2:$B$65, 2, FALSE))</f>
        <v>81.602530311017389</v>
      </c>
      <c r="S2727" s="3">
        <f>Table1[[#This Row],[Generation (TWh)]]*10^9*VLOOKUP(Table1[[#This Row],[Turbine/Engine Technology]],Technology_HR!$A$2:$B$11,2,FALSE)*10^-6</f>
        <v>2135289.42</v>
      </c>
      <c r="T2727" s="5">
        <f>Table1[[#This Row],[Fuel Consumption (mmBtu)]]*Table1[[#This Row],[Emission Factor (kg CO2/ mmBtu)]]*10^3</f>
        <v>174245019618.34473</v>
      </c>
      <c r="U2727" s="3">
        <f>Table1[[#This Row],[Emissions (g CO2)]]/(Table1[[#This Row],[Generation (TWh)]]*10^9)</f>
        <v>839.28202424881363</v>
      </c>
    </row>
    <row r="2728" spans="1:21" x14ac:dyDescent="0.35">
      <c r="A2728" t="s">
        <v>841</v>
      </c>
      <c r="B2728" t="s">
        <v>3241</v>
      </c>
      <c r="C2728" t="str">
        <f>SUBSTITUTE(Table1[[#This Row],[Fuel]],", ",",")</f>
        <v>fossil liquids: heavy fuel oil</v>
      </c>
      <c r="D2728" t="s">
        <v>3241</v>
      </c>
      <c r="H2728" t="s">
        <v>3441</v>
      </c>
      <c r="I2728">
        <v>80</v>
      </c>
      <c r="J2728" t="s">
        <v>3446</v>
      </c>
      <c r="K2728">
        <v>2019</v>
      </c>
      <c r="L2728" t="s">
        <v>29</v>
      </c>
      <c r="M2728" t="s">
        <v>29</v>
      </c>
      <c r="N2728">
        <v>23.016629999999999</v>
      </c>
      <c r="O2728">
        <v>-82.752115000000003</v>
      </c>
      <c r="P2728" t="s">
        <v>3490</v>
      </c>
      <c r="Q2728" s="3">
        <f>Table1[[#This Row],[Capacity (MW)]]*0.395*8760*10^-6</f>
        <v>0.27681600000000001</v>
      </c>
      <c r="R2728" s="3" cm="1">
        <f t="array" ref="R2728">AVERAGE(VLOOKUP(_xlfn.TEXTSPLIT(Table1[[#This Row],[Fuel (no space after comma)]], ","), FuelList_Final_EF!$A$2:$B$65, 2, FALSE))</f>
        <v>81.602530311017389</v>
      </c>
      <c r="S2728" s="3">
        <f>Table1[[#This Row],[Generation (TWh)]]*10^9*VLOOKUP(Table1[[#This Row],[Turbine/Engine Technology]],Technology_HR!$A$2:$B$11,2,FALSE)*10^-6</f>
        <v>2089683.9839999999</v>
      </c>
      <c r="T2728" s="5">
        <f>Table1[[#This Row],[Fuel Consumption (mmBtu)]]*Table1[[#This Row],[Emission Factor (kg CO2/ mmBtu)]]*10^3</f>
        <v>170523500644.80759</v>
      </c>
      <c r="U2728" s="3">
        <f>Table1[[#This Row],[Emissions (g CO2)]]/(Table1[[#This Row],[Generation (TWh)]]*10^9)</f>
        <v>616.01750131787026</v>
      </c>
    </row>
    <row r="2729" spans="1:21" x14ac:dyDescent="0.35">
      <c r="A2729" t="s">
        <v>841</v>
      </c>
      <c r="B2729" t="s">
        <v>3241</v>
      </c>
      <c r="C2729" t="str">
        <f>SUBSTITUTE(Table1[[#This Row],[Fuel]],", ",",")</f>
        <v>fossil liquids: heavy fuel oil</v>
      </c>
      <c r="D2729" t="s">
        <v>3241</v>
      </c>
      <c r="H2729" t="s">
        <v>3441</v>
      </c>
      <c r="I2729">
        <v>130</v>
      </c>
      <c r="J2729" t="s">
        <v>3446</v>
      </c>
      <c r="K2729">
        <v>2021</v>
      </c>
      <c r="L2729" t="s">
        <v>29</v>
      </c>
      <c r="M2729" t="s">
        <v>29</v>
      </c>
      <c r="N2729">
        <v>19.990985999999999</v>
      </c>
      <c r="O2729">
        <v>-75.876693000000003</v>
      </c>
      <c r="P2729" t="s">
        <v>3490</v>
      </c>
      <c r="Q2729" s="3">
        <f>Table1[[#This Row],[Capacity (MW)]]*0.395*8760*10^-6</f>
        <v>0.449826</v>
      </c>
      <c r="R2729" s="3" cm="1">
        <f t="array" ref="R2729">AVERAGE(VLOOKUP(_xlfn.TEXTSPLIT(Table1[[#This Row],[Fuel (no space after comma)]], ","), FuelList_Final_EF!$A$2:$B$65, 2, FALSE))</f>
        <v>81.602530311017389</v>
      </c>
      <c r="S2729" s="3">
        <f>Table1[[#This Row],[Generation (TWh)]]*10^9*VLOOKUP(Table1[[#This Row],[Turbine/Engine Technology]],Technology_HR!$A$2:$B$11,2,FALSE)*10^-6</f>
        <v>3395736.4739999999</v>
      </c>
      <c r="T2729" s="5">
        <f>Table1[[#This Row],[Fuel Consumption (mmBtu)]]*Table1[[#This Row],[Emission Factor (kg CO2/ mmBtu)]]*10^3</f>
        <v>277100688547.81226</v>
      </c>
      <c r="U2729" s="3">
        <f>Table1[[#This Row],[Emissions (g CO2)]]/(Table1[[#This Row],[Generation (TWh)]]*10^9)</f>
        <v>616.01750131787014</v>
      </c>
    </row>
    <row r="2730" spans="1:21" x14ac:dyDescent="0.35">
      <c r="A2730" t="s">
        <v>841</v>
      </c>
      <c r="B2730" t="s">
        <v>3241</v>
      </c>
      <c r="C2730" t="str">
        <f>SUBSTITUTE(Table1[[#This Row],[Fuel]],", ",",")</f>
        <v>fossil liquids: heavy fuel oil</v>
      </c>
      <c r="D2730" t="s">
        <v>3241</v>
      </c>
      <c r="H2730" t="s">
        <v>3441</v>
      </c>
      <c r="I2730">
        <v>63</v>
      </c>
      <c r="J2730" t="s">
        <v>3446</v>
      </c>
      <c r="K2730" t="s">
        <v>29</v>
      </c>
      <c r="L2730" t="s">
        <v>29</v>
      </c>
      <c r="M2730" t="s">
        <v>29</v>
      </c>
      <c r="N2730">
        <v>23.116564</v>
      </c>
      <c r="O2730">
        <v>-82.337581999999998</v>
      </c>
      <c r="P2730" t="s">
        <v>3490</v>
      </c>
      <c r="Q2730" s="3">
        <f>Table1[[#This Row],[Capacity (MW)]]*0.395*8760*10^-6</f>
        <v>0.21799260000000001</v>
      </c>
      <c r="R2730" s="3" cm="1">
        <f t="array" ref="R2730">AVERAGE(VLOOKUP(_xlfn.TEXTSPLIT(Table1[[#This Row],[Fuel (no space after comma)]], ","), FuelList_Final_EF!$A$2:$B$65, 2, FALSE))</f>
        <v>81.602530311017389</v>
      </c>
      <c r="S2730" s="3">
        <f>Table1[[#This Row],[Generation (TWh)]]*10^9*VLOOKUP(Table1[[#This Row],[Turbine/Engine Technology]],Technology_HR!$A$2:$B$11,2,FALSE)*10^-6</f>
        <v>1645626.1373999999</v>
      </c>
      <c r="T2730" s="5">
        <f>Table1[[#This Row],[Fuel Consumption (mmBtu)]]*Table1[[#This Row],[Emission Factor (kg CO2/ mmBtu)]]*10^3</f>
        <v>134287256757.78595</v>
      </c>
      <c r="U2730" s="3">
        <f>Table1[[#This Row],[Emissions (g CO2)]]/(Table1[[#This Row],[Generation (TWh)]]*10^9)</f>
        <v>616.01750131787014</v>
      </c>
    </row>
    <row r="2731" spans="1:21" x14ac:dyDescent="0.35">
      <c r="A2731" t="s">
        <v>841</v>
      </c>
      <c r="B2731" t="s">
        <v>3241</v>
      </c>
      <c r="C2731" t="str">
        <f>SUBSTITUTE(Table1[[#This Row],[Fuel]],", ",",")</f>
        <v>fossil liquids: heavy fuel oil</v>
      </c>
      <c r="D2731" t="s">
        <v>3241</v>
      </c>
      <c r="H2731" t="s">
        <v>3441</v>
      </c>
      <c r="I2731">
        <v>240</v>
      </c>
      <c r="J2731" t="s">
        <v>3446</v>
      </c>
      <c r="K2731">
        <v>2023</v>
      </c>
      <c r="L2731" t="s">
        <v>29</v>
      </c>
      <c r="M2731" t="s">
        <v>29</v>
      </c>
      <c r="N2731">
        <v>23.122239</v>
      </c>
      <c r="O2731">
        <v>-82.352992999999998</v>
      </c>
      <c r="P2731" t="s">
        <v>3490</v>
      </c>
      <c r="Q2731" s="3">
        <f>Table1[[#This Row],[Capacity (MW)]]*0.395*8760*10^-6</f>
        <v>0.83044800000000008</v>
      </c>
      <c r="R2731" s="3" cm="1">
        <f t="array" ref="R2731">AVERAGE(VLOOKUP(_xlfn.TEXTSPLIT(Table1[[#This Row],[Fuel (no space after comma)]], ","), FuelList_Final_EF!$A$2:$B$65, 2, FALSE))</f>
        <v>81.602530311017389</v>
      </c>
      <c r="S2731" s="3">
        <f>Table1[[#This Row],[Generation (TWh)]]*10^9*VLOOKUP(Table1[[#This Row],[Turbine/Engine Technology]],Technology_HR!$A$2:$B$11,2,FALSE)*10^-6</f>
        <v>6269051.9520000005</v>
      </c>
      <c r="T2731" s="5">
        <f>Table1[[#This Row],[Fuel Consumption (mmBtu)]]*Table1[[#This Row],[Emission Factor (kg CO2/ mmBtu)]]*10^3</f>
        <v>511570501934.42279</v>
      </c>
      <c r="U2731" s="3">
        <f>Table1[[#This Row],[Emissions (g CO2)]]/(Table1[[#This Row],[Generation (TWh)]]*10^9)</f>
        <v>616.01750131787026</v>
      </c>
    </row>
    <row r="2732" spans="1:21" x14ac:dyDescent="0.35">
      <c r="A2732" t="s">
        <v>839</v>
      </c>
      <c r="B2732" t="s">
        <v>3294</v>
      </c>
      <c r="C2732" t="str">
        <f>SUBSTITUTE(Table1[[#This Row],[Fuel]],", ",",")</f>
        <v>fossil liquids: crude oil,fossil liquids: heavy fuel oil</v>
      </c>
      <c r="D2732" t="s">
        <v>3247</v>
      </c>
      <c r="E2732" t="s">
        <v>3241</v>
      </c>
      <c r="H2732" t="s">
        <v>3440</v>
      </c>
      <c r="I2732">
        <v>100</v>
      </c>
      <c r="J2732" t="s">
        <v>3448</v>
      </c>
      <c r="K2732">
        <v>1991</v>
      </c>
      <c r="L2732" t="s">
        <v>29</v>
      </c>
      <c r="M2732" t="s">
        <v>29</v>
      </c>
      <c r="N2732">
        <v>23.019234000000001</v>
      </c>
      <c r="O2732">
        <v>-82.748869999999997</v>
      </c>
      <c r="P2732" t="s">
        <v>3490</v>
      </c>
      <c r="Q2732" s="3">
        <f>Table1[[#This Row],[Capacity (MW)]]*0.395*8760*10^-6</f>
        <v>0.34601999999999999</v>
      </c>
      <c r="R2732" s="3" cm="1">
        <f t="array" ref="R2732">AVERAGE(VLOOKUP(_xlfn.TEXTSPLIT(Table1[[#This Row],[Fuel (no space after comma)]], ","), FuelList_Final_EF!$A$2:$B$65, 2, FALSE))</f>
        <v>78.071265155508698</v>
      </c>
      <c r="S2732" s="3">
        <f>Table1[[#This Row],[Generation (TWh)]]*10^9*VLOOKUP(Table1[[#This Row],[Turbine/Engine Technology]],Technology_HR!$A$2:$B$11,2,FALSE)*10^-6</f>
        <v>3558815.6999999997</v>
      </c>
      <c r="T2732" s="5">
        <f>Table1[[#This Row],[Fuel Consumption (mmBtu)]]*Table1[[#This Row],[Emission Factor (kg CO2/ mmBtu)]]*10^3</f>
        <v>277841244154.28729</v>
      </c>
      <c r="U2732" s="3">
        <f>Table1[[#This Row],[Emissions (g CO2)]]/(Table1[[#This Row],[Generation (TWh)]]*10^9)</f>
        <v>802.962962124407</v>
      </c>
    </row>
    <row r="2733" spans="1:21" x14ac:dyDescent="0.35">
      <c r="A2733" t="s">
        <v>839</v>
      </c>
      <c r="B2733" t="s">
        <v>3294</v>
      </c>
      <c r="C2733" t="str">
        <f>SUBSTITUTE(Table1[[#This Row],[Fuel]],", ",",")</f>
        <v>fossil liquids: crude oil,fossil liquids: heavy fuel oil</v>
      </c>
      <c r="D2733" t="s">
        <v>3247</v>
      </c>
      <c r="E2733" t="s">
        <v>3241</v>
      </c>
      <c r="H2733" t="s">
        <v>3440</v>
      </c>
      <c r="I2733">
        <v>100</v>
      </c>
      <c r="J2733" t="s">
        <v>3448</v>
      </c>
      <c r="K2733">
        <v>1991</v>
      </c>
      <c r="L2733" t="s">
        <v>29</v>
      </c>
      <c r="M2733" t="s">
        <v>29</v>
      </c>
      <c r="N2733">
        <v>23.019234000000001</v>
      </c>
      <c r="O2733">
        <v>-82.748869999999997</v>
      </c>
      <c r="P2733" t="s">
        <v>3490</v>
      </c>
      <c r="Q2733" s="3">
        <f>Table1[[#This Row],[Capacity (MW)]]*0.395*8760*10^-6</f>
        <v>0.34601999999999999</v>
      </c>
      <c r="R2733" s="3" cm="1">
        <f t="array" ref="R2733">AVERAGE(VLOOKUP(_xlfn.TEXTSPLIT(Table1[[#This Row],[Fuel (no space after comma)]], ","), FuelList_Final_EF!$A$2:$B$65, 2, FALSE))</f>
        <v>78.071265155508698</v>
      </c>
      <c r="S2733" s="3">
        <f>Table1[[#This Row],[Generation (TWh)]]*10^9*VLOOKUP(Table1[[#This Row],[Turbine/Engine Technology]],Technology_HR!$A$2:$B$11,2,FALSE)*10^-6</f>
        <v>3558815.6999999997</v>
      </c>
      <c r="T2733" s="5">
        <f>Table1[[#This Row],[Fuel Consumption (mmBtu)]]*Table1[[#This Row],[Emission Factor (kg CO2/ mmBtu)]]*10^3</f>
        <v>277841244154.28729</v>
      </c>
      <c r="U2733" s="3">
        <f>Table1[[#This Row],[Emissions (g CO2)]]/(Table1[[#This Row],[Generation (TWh)]]*10^9)</f>
        <v>802.962962124407</v>
      </c>
    </row>
    <row r="2734" spans="1:21" x14ac:dyDescent="0.35">
      <c r="A2734" t="s">
        <v>839</v>
      </c>
      <c r="B2734" t="s">
        <v>3294</v>
      </c>
      <c r="C2734" t="str">
        <f>SUBSTITUTE(Table1[[#This Row],[Fuel]],", ",",")</f>
        <v>fossil liquids: crude oil,fossil liquids: heavy fuel oil</v>
      </c>
      <c r="D2734" t="s">
        <v>3247</v>
      </c>
      <c r="E2734" t="s">
        <v>3241</v>
      </c>
      <c r="H2734" t="s">
        <v>3440</v>
      </c>
      <c r="I2734">
        <v>95</v>
      </c>
      <c r="J2734" t="s">
        <v>3448</v>
      </c>
      <c r="K2734">
        <v>1991</v>
      </c>
      <c r="L2734" t="s">
        <v>29</v>
      </c>
      <c r="M2734" t="s">
        <v>29</v>
      </c>
      <c r="N2734">
        <v>23.019234000000001</v>
      </c>
      <c r="O2734">
        <v>-82.748869999999997</v>
      </c>
      <c r="P2734" t="s">
        <v>3490</v>
      </c>
      <c r="Q2734" s="3">
        <f>Table1[[#This Row],[Capacity (MW)]]*0.395*8760*10^-6</f>
        <v>0.32871899999999998</v>
      </c>
      <c r="R2734" s="3" cm="1">
        <f t="array" ref="R2734">AVERAGE(VLOOKUP(_xlfn.TEXTSPLIT(Table1[[#This Row],[Fuel (no space after comma)]], ","), FuelList_Final_EF!$A$2:$B$65, 2, FALSE))</f>
        <v>78.071265155508698</v>
      </c>
      <c r="S2734" s="3">
        <f>Table1[[#This Row],[Generation (TWh)]]*10^9*VLOOKUP(Table1[[#This Row],[Turbine/Engine Technology]],Technology_HR!$A$2:$B$11,2,FALSE)*10^-6</f>
        <v>3380874.915</v>
      </c>
      <c r="T2734" s="5">
        <f>Table1[[#This Row],[Fuel Consumption (mmBtu)]]*Table1[[#This Row],[Emission Factor (kg CO2/ mmBtu)]]*10^3</f>
        <v>263949181946.57294</v>
      </c>
      <c r="U2734" s="3">
        <f>Table1[[#This Row],[Emissions (g CO2)]]/(Table1[[#This Row],[Generation (TWh)]]*10^9)</f>
        <v>802.962962124407</v>
      </c>
    </row>
    <row r="2735" spans="1:21" x14ac:dyDescent="0.35">
      <c r="A2735" t="s">
        <v>840</v>
      </c>
      <c r="B2735" t="s">
        <v>3239</v>
      </c>
      <c r="C2735" t="str">
        <f>SUBSTITUTE(Table1[[#This Row],[Fuel]],", ",",")</f>
        <v>fossil gas: natural gas</v>
      </c>
      <c r="D2735" t="s">
        <v>3239</v>
      </c>
      <c r="H2735" t="s">
        <v>3438</v>
      </c>
      <c r="I2735">
        <v>173</v>
      </c>
      <c r="J2735" t="s">
        <v>3446</v>
      </c>
      <c r="K2735">
        <v>2003</v>
      </c>
      <c r="L2735" t="s">
        <v>29</v>
      </c>
      <c r="M2735" t="s">
        <v>29</v>
      </c>
      <c r="N2735">
        <v>23.087568000000001</v>
      </c>
      <c r="O2735">
        <v>-81.268878000000001</v>
      </c>
      <c r="P2735" t="s">
        <v>3490</v>
      </c>
      <c r="Q2735" s="3">
        <f>Table1[[#This Row],[Capacity (MW)]]*0.395*8760*10^-6</f>
        <v>0.59861460000000011</v>
      </c>
      <c r="R2735" s="3" cm="1">
        <f t="array" ref="R2735">AVERAGE(VLOOKUP(_xlfn.TEXTSPLIT(Table1[[#This Row],[Fuel (no space after comma)]], ","), FuelList_Final_EF!$A$2:$B$65, 2, FALSE))</f>
        <v>53.06</v>
      </c>
      <c r="S2735" s="3">
        <f>Table1[[#This Row],[Generation (TWh)]]*10^9*VLOOKUP(Table1[[#This Row],[Turbine/Engine Technology]],Technology_HR!$A$2:$B$11,2,FALSE)*10^-6</f>
        <v>4518941.6154000005</v>
      </c>
      <c r="T2735" s="5">
        <f>Table1[[#This Row],[Fuel Consumption (mmBtu)]]*Table1[[#This Row],[Emission Factor (kg CO2/ mmBtu)]]*10^3</f>
        <v>239775042113.12405</v>
      </c>
      <c r="U2735" s="3">
        <f>Table1[[#This Row],[Emissions (g CO2)]]/(Table1[[#This Row],[Generation (TWh)]]*10^9)</f>
        <v>400.54993999999999</v>
      </c>
    </row>
    <row r="2736" spans="1:21" x14ac:dyDescent="0.35">
      <c r="A2736" t="s">
        <v>842</v>
      </c>
      <c r="B2736" t="s">
        <v>3241</v>
      </c>
      <c r="C2736" t="str">
        <f>SUBSTITUTE(Table1[[#This Row],[Fuel]],", ",",")</f>
        <v>fossil liquids: heavy fuel oil</v>
      </c>
      <c r="D2736" t="s">
        <v>3241</v>
      </c>
      <c r="H2736" t="s">
        <v>3440</v>
      </c>
      <c r="I2736">
        <v>60</v>
      </c>
      <c r="J2736" t="s">
        <v>3446</v>
      </c>
      <c r="K2736">
        <v>1982</v>
      </c>
      <c r="L2736" t="s">
        <v>29</v>
      </c>
      <c r="M2736" t="s">
        <v>29</v>
      </c>
      <c r="N2736">
        <v>34.980400000000003</v>
      </c>
      <c r="O2736">
        <v>33.745699999999999</v>
      </c>
      <c r="P2736" t="s">
        <v>3491</v>
      </c>
      <c r="Q2736" s="3">
        <f>Table1[[#This Row],[Capacity (MW)]]*0.395*8760*10^-6</f>
        <v>0.20761200000000002</v>
      </c>
      <c r="R2736" s="3" cm="1">
        <f t="array" ref="R2736">AVERAGE(VLOOKUP(_xlfn.TEXTSPLIT(Table1[[#This Row],[Fuel (no space after comma)]], ","), FuelList_Final_EF!$A$2:$B$65, 2, FALSE))</f>
        <v>81.602530311017389</v>
      </c>
      <c r="S2736" s="3">
        <f>Table1[[#This Row],[Generation (TWh)]]*10^9*VLOOKUP(Table1[[#This Row],[Turbine/Engine Technology]],Technology_HR!$A$2:$B$11,2,FALSE)*10^-6</f>
        <v>2135289.42</v>
      </c>
      <c r="T2736" s="5">
        <f>Table1[[#This Row],[Fuel Consumption (mmBtu)]]*Table1[[#This Row],[Emission Factor (kg CO2/ mmBtu)]]*10^3</f>
        <v>174245019618.34473</v>
      </c>
      <c r="U2736" s="3">
        <f>Table1[[#This Row],[Emissions (g CO2)]]/(Table1[[#This Row],[Generation (TWh)]]*10^9)</f>
        <v>839.28202424881363</v>
      </c>
    </row>
    <row r="2737" spans="1:21" x14ac:dyDescent="0.35">
      <c r="A2737" t="s">
        <v>842</v>
      </c>
      <c r="B2737" t="s">
        <v>3241</v>
      </c>
      <c r="C2737" t="str">
        <f>SUBSTITUTE(Table1[[#This Row],[Fuel]],", ",",")</f>
        <v>fossil liquids: heavy fuel oil</v>
      </c>
      <c r="D2737" t="s">
        <v>3241</v>
      </c>
      <c r="H2737" t="s">
        <v>3440</v>
      </c>
      <c r="I2737">
        <v>60</v>
      </c>
      <c r="J2737" t="s">
        <v>3446</v>
      </c>
      <c r="K2737">
        <v>1983</v>
      </c>
      <c r="L2737" t="s">
        <v>29</v>
      </c>
      <c r="M2737" t="s">
        <v>29</v>
      </c>
      <c r="N2737">
        <v>34.980400000000003</v>
      </c>
      <c r="O2737">
        <v>33.745699999999999</v>
      </c>
      <c r="P2737" t="s">
        <v>3491</v>
      </c>
      <c r="Q2737" s="3">
        <f>Table1[[#This Row],[Capacity (MW)]]*0.395*8760*10^-6</f>
        <v>0.20761200000000002</v>
      </c>
      <c r="R2737" s="3" cm="1">
        <f t="array" ref="R2737">AVERAGE(VLOOKUP(_xlfn.TEXTSPLIT(Table1[[#This Row],[Fuel (no space after comma)]], ","), FuelList_Final_EF!$A$2:$B$65, 2, FALSE))</f>
        <v>81.602530311017389</v>
      </c>
      <c r="S2737" s="3">
        <f>Table1[[#This Row],[Generation (TWh)]]*10^9*VLOOKUP(Table1[[#This Row],[Turbine/Engine Technology]],Technology_HR!$A$2:$B$11,2,FALSE)*10^-6</f>
        <v>2135289.42</v>
      </c>
      <c r="T2737" s="5">
        <f>Table1[[#This Row],[Fuel Consumption (mmBtu)]]*Table1[[#This Row],[Emission Factor (kg CO2/ mmBtu)]]*10^3</f>
        <v>174245019618.34473</v>
      </c>
      <c r="U2737" s="3">
        <f>Table1[[#This Row],[Emissions (g CO2)]]/(Table1[[#This Row],[Generation (TWh)]]*10^9)</f>
        <v>839.28202424881363</v>
      </c>
    </row>
    <row r="2738" spans="1:21" x14ac:dyDescent="0.35">
      <c r="A2738" t="s">
        <v>842</v>
      </c>
      <c r="B2738" t="s">
        <v>3241</v>
      </c>
      <c r="C2738" t="str">
        <f>SUBSTITUTE(Table1[[#This Row],[Fuel]],", ",",")</f>
        <v>fossil liquids: heavy fuel oil</v>
      </c>
      <c r="D2738" t="s">
        <v>3241</v>
      </c>
      <c r="H2738" t="s">
        <v>3440</v>
      </c>
      <c r="I2738">
        <v>60</v>
      </c>
      <c r="J2738" t="s">
        <v>3446</v>
      </c>
      <c r="K2738">
        <v>1986</v>
      </c>
      <c r="L2738" t="s">
        <v>29</v>
      </c>
      <c r="M2738" t="s">
        <v>29</v>
      </c>
      <c r="N2738">
        <v>34.980400000000003</v>
      </c>
      <c r="O2738">
        <v>33.745699999999999</v>
      </c>
      <c r="P2738" t="s">
        <v>3491</v>
      </c>
      <c r="Q2738" s="3">
        <f>Table1[[#This Row],[Capacity (MW)]]*0.395*8760*10^-6</f>
        <v>0.20761200000000002</v>
      </c>
      <c r="R2738" s="3" cm="1">
        <f t="array" ref="R2738">AVERAGE(VLOOKUP(_xlfn.TEXTSPLIT(Table1[[#This Row],[Fuel (no space after comma)]], ","), FuelList_Final_EF!$A$2:$B$65, 2, FALSE))</f>
        <v>81.602530311017389</v>
      </c>
      <c r="S2738" s="3">
        <f>Table1[[#This Row],[Generation (TWh)]]*10^9*VLOOKUP(Table1[[#This Row],[Turbine/Engine Technology]],Technology_HR!$A$2:$B$11,2,FALSE)*10^-6</f>
        <v>2135289.42</v>
      </c>
      <c r="T2738" s="5">
        <f>Table1[[#This Row],[Fuel Consumption (mmBtu)]]*Table1[[#This Row],[Emission Factor (kg CO2/ mmBtu)]]*10^3</f>
        <v>174245019618.34473</v>
      </c>
      <c r="U2738" s="3">
        <f>Table1[[#This Row],[Emissions (g CO2)]]/(Table1[[#This Row],[Generation (TWh)]]*10^9)</f>
        <v>839.28202424881363</v>
      </c>
    </row>
    <row r="2739" spans="1:21" x14ac:dyDescent="0.35">
      <c r="A2739" t="s">
        <v>842</v>
      </c>
      <c r="B2739" t="s">
        <v>3241</v>
      </c>
      <c r="C2739" t="str">
        <f>SUBSTITUTE(Table1[[#This Row],[Fuel]],", ",",")</f>
        <v>fossil liquids: heavy fuel oil</v>
      </c>
      <c r="D2739" t="s">
        <v>3241</v>
      </c>
      <c r="H2739" t="s">
        <v>3440</v>
      </c>
      <c r="I2739">
        <v>60</v>
      </c>
      <c r="J2739" t="s">
        <v>3446</v>
      </c>
      <c r="K2739">
        <v>1986</v>
      </c>
      <c r="L2739" t="s">
        <v>29</v>
      </c>
      <c r="M2739" t="s">
        <v>29</v>
      </c>
      <c r="N2739">
        <v>34.980400000000003</v>
      </c>
      <c r="O2739">
        <v>33.745699999999999</v>
      </c>
      <c r="P2739" t="s">
        <v>3491</v>
      </c>
      <c r="Q2739" s="3">
        <f>Table1[[#This Row],[Capacity (MW)]]*0.395*8760*10^-6</f>
        <v>0.20761200000000002</v>
      </c>
      <c r="R2739" s="3" cm="1">
        <f t="array" ref="R2739">AVERAGE(VLOOKUP(_xlfn.TEXTSPLIT(Table1[[#This Row],[Fuel (no space after comma)]], ","), FuelList_Final_EF!$A$2:$B$65, 2, FALSE))</f>
        <v>81.602530311017389</v>
      </c>
      <c r="S2739" s="3">
        <f>Table1[[#This Row],[Generation (TWh)]]*10^9*VLOOKUP(Table1[[#This Row],[Turbine/Engine Technology]],Technology_HR!$A$2:$B$11,2,FALSE)*10^-6</f>
        <v>2135289.42</v>
      </c>
      <c r="T2739" s="5">
        <f>Table1[[#This Row],[Fuel Consumption (mmBtu)]]*Table1[[#This Row],[Emission Factor (kg CO2/ mmBtu)]]*10^3</f>
        <v>174245019618.34473</v>
      </c>
      <c r="U2739" s="3">
        <f>Table1[[#This Row],[Emissions (g CO2)]]/(Table1[[#This Row],[Generation (TWh)]]*10^9)</f>
        <v>839.28202424881363</v>
      </c>
    </row>
    <row r="2740" spans="1:21" x14ac:dyDescent="0.35">
      <c r="A2740" t="s">
        <v>842</v>
      </c>
      <c r="B2740" t="s">
        <v>3241</v>
      </c>
      <c r="C2740" t="str">
        <f>SUBSTITUTE(Table1[[#This Row],[Fuel]],", ",",")</f>
        <v>fossil liquids: heavy fuel oil</v>
      </c>
      <c r="D2740" t="s">
        <v>3241</v>
      </c>
      <c r="H2740" t="s">
        <v>3440</v>
      </c>
      <c r="I2740">
        <v>60</v>
      </c>
      <c r="J2740" t="s">
        <v>3446</v>
      </c>
      <c r="K2740">
        <v>1992</v>
      </c>
      <c r="L2740" t="s">
        <v>29</v>
      </c>
      <c r="M2740" t="s">
        <v>29</v>
      </c>
      <c r="N2740">
        <v>34.980400000000003</v>
      </c>
      <c r="O2740">
        <v>33.745699999999999</v>
      </c>
      <c r="P2740" t="s">
        <v>3491</v>
      </c>
      <c r="Q2740" s="3">
        <f>Table1[[#This Row],[Capacity (MW)]]*0.395*8760*10^-6</f>
        <v>0.20761200000000002</v>
      </c>
      <c r="R2740" s="3" cm="1">
        <f t="array" ref="R2740">AVERAGE(VLOOKUP(_xlfn.TEXTSPLIT(Table1[[#This Row],[Fuel (no space after comma)]], ","), FuelList_Final_EF!$A$2:$B$65, 2, FALSE))</f>
        <v>81.602530311017389</v>
      </c>
      <c r="S2740" s="3">
        <f>Table1[[#This Row],[Generation (TWh)]]*10^9*VLOOKUP(Table1[[#This Row],[Turbine/Engine Technology]],Technology_HR!$A$2:$B$11,2,FALSE)*10^-6</f>
        <v>2135289.42</v>
      </c>
      <c r="T2740" s="5">
        <f>Table1[[#This Row],[Fuel Consumption (mmBtu)]]*Table1[[#This Row],[Emission Factor (kg CO2/ mmBtu)]]*10^3</f>
        <v>174245019618.34473</v>
      </c>
      <c r="U2740" s="3">
        <f>Table1[[#This Row],[Emissions (g CO2)]]/(Table1[[#This Row],[Generation (TWh)]]*10^9)</f>
        <v>839.28202424881363</v>
      </c>
    </row>
    <row r="2741" spans="1:21" x14ac:dyDescent="0.35">
      <c r="A2741" t="s">
        <v>842</v>
      </c>
      <c r="B2741" t="s">
        <v>3241</v>
      </c>
      <c r="C2741" t="str">
        <f>SUBSTITUTE(Table1[[#This Row],[Fuel]],", ",",")</f>
        <v>fossil liquids: heavy fuel oil</v>
      </c>
      <c r="D2741" t="s">
        <v>3241</v>
      </c>
      <c r="H2741" t="s">
        <v>3440</v>
      </c>
      <c r="I2741">
        <v>60</v>
      </c>
      <c r="J2741" t="s">
        <v>3446</v>
      </c>
      <c r="K2741">
        <v>1993</v>
      </c>
      <c r="L2741" t="s">
        <v>29</v>
      </c>
      <c r="M2741" t="s">
        <v>29</v>
      </c>
      <c r="N2741">
        <v>34.980400000000003</v>
      </c>
      <c r="O2741">
        <v>33.745699999999999</v>
      </c>
      <c r="P2741" t="s">
        <v>3491</v>
      </c>
      <c r="Q2741" s="3">
        <f>Table1[[#This Row],[Capacity (MW)]]*0.395*8760*10^-6</f>
        <v>0.20761200000000002</v>
      </c>
      <c r="R2741" s="3" cm="1">
        <f t="array" ref="R2741">AVERAGE(VLOOKUP(_xlfn.TEXTSPLIT(Table1[[#This Row],[Fuel (no space after comma)]], ","), FuelList_Final_EF!$A$2:$B$65, 2, FALSE))</f>
        <v>81.602530311017389</v>
      </c>
      <c r="S2741" s="3">
        <f>Table1[[#This Row],[Generation (TWh)]]*10^9*VLOOKUP(Table1[[#This Row],[Turbine/Engine Technology]],Technology_HR!$A$2:$B$11,2,FALSE)*10^-6</f>
        <v>2135289.42</v>
      </c>
      <c r="T2741" s="5">
        <f>Table1[[#This Row],[Fuel Consumption (mmBtu)]]*Table1[[#This Row],[Emission Factor (kg CO2/ mmBtu)]]*10^3</f>
        <v>174245019618.34473</v>
      </c>
      <c r="U2741" s="3">
        <f>Table1[[#This Row],[Emissions (g CO2)]]/(Table1[[#This Row],[Generation (TWh)]]*10^9)</f>
        <v>839.28202424881363</v>
      </c>
    </row>
    <row r="2742" spans="1:21" x14ac:dyDescent="0.35">
      <c r="A2742" t="s">
        <v>842</v>
      </c>
      <c r="B2742" t="s">
        <v>3254</v>
      </c>
      <c r="C2742" t="str">
        <f>SUBSTITUTE(Table1[[#This Row],[Fuel]],", ",",")</f>
        <v>fossil liquids: diesel,fossil gas: natural gas</v>
      </c>
      <c r="D2742" t="s">
        <v>3258</v>
      </c>
      <c r="E2742" t="s">
        <v>3239</v>
      </c>
      <c r="H2742" t="s">
        <v>3436</v>
      </c>
      <c r="I2742">
        <v>40</v>
      </c>
      <c r="J2742" t="s">
        <v>3450</v>
      </c>
      <c r="K2742">
        <v>2026</v>
      </c>
      <c r="L2742" t="s">
        <v>29</v>
      </c>
      <c r="M2742" t="s">
        <v>29</v>
      </c>
      <c r="N2742">
        <v>34.980400000000003</v>
      </c>
      <c r="O2742">
        <v>33.745699999999999</v>
      </c>
      <c r="P2742" t="s">
        <v>3491</v>
      </c>
      <c r="Q2742" s="3">
        <f>Table1[[#This Row],[Capacity (MW)]]*0.395*8760*10^-6</f>
        <v>0.138408</v>
      </c>
      <c r="R2742" s="3" cm="1">
        <f t="array" ref="R2742">AVERAGE(VLOOKUP(_xlfn.TEXTSPLIT(Table1[[#This Row],[Fuel (no space after comma)]], ","), FuelList_Final_EF!$A$2:$B$65, 2, FALSE))</f>
        <v>65.583341148886291</v>
      </c>
      <c r="S2742" s="3">
        <f>Table1[[#This Row],[Generation (TWh)]]*10^9*VLOOKUP(Table1[[#This Row],[Turbine/Engine Technology]],Technology_HR!$A$2:$B$11,2,FALSE)*10^-6</f>
        <v>1523872.0799999998</v>
      </c>
      <c r="T2742" s="5">
        <f>Table1[[#This Row],[Fuel Consumption (mmBtu)]]*Table1[[#This Row],[Emission Factor (kg CO2/ mmBtu)]]*10^3</f>
        <v>99940622489.902924</v>
      </c>
      <c r="U2742" s="3">
        <f>Table1[[#This Row],[Emissions (g CO2)]]/(Table1[[#This Row],[Generation (TWh)]]*10^9)</f>
        <v>722.07258604923788</v>
      </c>
    </row>
    <row r="2743" spans="1:21" x14ac:dyDescent="0.35">
      <c r="A2743" t="s">
        <v>842</v>
      </c>
      <c r="B2743" t="s">
        <v>3254</v>
      </c>
      <c r="C2743" t="str">
        <f>SUBSTITUTE(Table1[[#This Row],[Fuel]],", ",",")</f>
        <v>fossil liquids: diesel,fossil gas: natural gas</v>
      </c>
      <c r="D2743" t="s">
        <v>3258</v>
      </c>
      <c r="E2743" t="s">
        <v>3239</v>
      </c>
      <c r="H2743" t="s">
        <v>3436</v>
      </c>
      <c r="I2743">
        <v>40</v>
      </c>
      <c r="J2743" t="s">
        <v>3450</v>
      </c>
      <c r="K2743">
        <v>2026</v>
      </c>
      <c r="L2743" t="s">
        <v>29</v>
      </c>
      <c r="M2743" t="s">
        <v>29</v>
      </c>
      <c r="N2743">
        <v>34.980400000000003</v>
      </c>
      <c r="O2743">
        <v>33.745699999999999</v>
      </c>
      <c r="P2743" t="s">
        <v>3491</v>
      </c>
      <c r="Q2743" s="3">
        <f>Table1[[#This Row],[Capacity (MW)]]*0.395*8760*10^-6</f>
        <v>0.138408</v>
      </c>
      <c r="R2743" s="3" cm="1">
        <f t="array" ref="R2743">AVERAGE(VLOOKUP(_xlfn.TEXTSPLIT(Table1[[#This Row],[Fuel (no space after comma)]], ","), FuelList_Final_EF!$A$2:$B$65, 2, FALSE))</f>
        <v>65.583341148886291</v>
      </c>
      <c r="S2743" s="3">
        <f>Table1[[#This Row],[Generation (TWh)]]*10^9*VLOOKUP(Table1[[#This Row],[Turbine/Engine Technology]],Technology_HR!$A$2:$B$11,2,FALSE)*10^-6</f>
        <v>1523872.0799999998</v>
      </c>
      <c r="T2743" s="5">
        <f>Table1[[#This Row],[Fuel Consumption (mmBtu)]]*Table1[[#This Row],[Emission Factor (kg CO2/ mmBtu)]]*10^3</f>
        <v>99940622489.902924</v>
      </c>
      <c r="U2743" s="3">
        <f>Table1[[#This Row],[Emissions (g CO2)]]/(Table1[[#This Row],[Generation (TWh)]]*10^9)</f>
        <v>722.07258604923788</v>
      </c>
    </row>
    <row r="2744" spans="1:21" x14ac:dyDescent="0.35">
      <c r="A2744" t="s">
        <v>842</v>
      </c>
      <c r="B2744" t="s">
        <v>3277</v>
      </c>
      <c r="C2744" t="str">
        <f>SUBSTITUTE(Table1[[#This Row],[Fuel]],", ",",")</f>
        <v>fossil liquids: heavy fuel oil,fossil liquids: diesel</v>
      </c>
      <c r="D2744" t="s">
        <v>3241</v>
      </c>
      <c r="E2744" t="s">
        <v>3258</v>
      </c>
      <c r="H2744" t="s">
        <v>3441</v>
      </c>
      <c r="I2744">
        <v>51</v>
      </c>
      <c r="J2744" t="s">
        <v>3446</v>
      </c>
      <c r="K2744">
        <v>2009</v>
      </c>
      <c r="L2744" t="s">
        <v>29</v>
      </c>
      <c r="M2744" t="s">
        <v>29</v>
      </c>
      <c r="N2744">
        <v>34.980400000000003</v>
      </c>
      <c r="O2744">
        <v>33.745699999999999</v>
      </c>
      <c r="P2744" t="s">
        <v>3491</v>
      </c>
      <c r="Q2744" s="3">
        <f>Table1[[#This Row],[Capacity (MW)]]*0.395*8760*10^-6</f>
        <v>0.17647019999999997</v>
      </c>
      <c r="R2744" s="3" cm="1">
        <f t="array" ref="R2744">AVERAGE(VLOOKUP(_xlfn.TEXTSPLIT(Table1[[#This Row],[Fuel (no space after comma)]], ","), FuelList_Final_EF!$A$2:$B$65, 2, FALSE))</f>
        <v>79.854606304394977</v>
      </c>
      <c r="S2744" s="3">
        <f>Table1[[#This Row],[Generation (TWh)]]*10^9*VLOOKUP(Table1[[#This Row],[Turbine/Engine Technology]],Technology_HR!$A$2:$B$11,2,FALSE)*10^-6</f>
        <v>1332173.5397999997</v>
      </c>
      <c r="T2744" s="5">
        <f>Table1[[#This Row],[Fuel Consumption (mmBtu)]]*Table1[[#This Row],[Emission Factor (kg CO2/ mmBtu)]]*10^3</f>
        <v>106380193549.86122</v>
      </c>
      <c r="U2744" s="3">
        <f>Table1[[#This Row],[Emissions (g CO2)]]/(Table1[[#This Row],[Generation (TWh)]]*10^9)</f>
        <v>602.8224229918776</v>
      </c>
    </row>
    <row r="2745" spans="1:21" x14ac:dyDescent="0.35">
      <c r="A2745" t="s">
        <v>842</v>
      </c>
      <c r="B2745" t="s">
        <v>3277</v>
      </c>
      <c r="C2745" t="str">
        <f>SUBSTITUTE(Table1[[#This Row],[Fuel]],", ",",")</f>
        <v>fossil liquids: heavy fuel oil,fossil liquids: diesel</v>
      </c>
      <c r="D2745" t="s">
        <v>3241</v>
      </c>
      <c r="E2745" t="s">
        <v>3258</v>
      </c>
      <c r="H2745" t="s">
        <v>3441</v>
      </c>
      <c r="I2745">
        <v>51</v>
      </c>
      <c r="J2745" t="s">
        <v>3446</v>
      </c>
      <c r="K2745">
        <v>2010</v>
      </c>
      <c r="L2745" t="s">
        <v>29</v>
      </c>
      <c r="M2745" t="s">
        <v>29</v>
      </c>
      <c r="N2745">
        <v>34.980400000000003</v>
      </c>
      <c r="O2745">
        <v>33.745699999999999</v>
      </c>
      <c r="P2745" t="s">
        <v>3491</v>
      </c>
      <c r="Q2745" s="3">
        <f>Table1[[#This Row],[Capacity (MW)]]*0.395*8760*10^-6</f>
        <v>0.17647019999999997</v>
      </c>
      <c r="R2745" s="3" cm="1">
        <f t="array" ref="R2745">AVERAGE(VLOOKUP(_xlfn.TEXTSPLIT(Table1[[#This Row],[Fuel (no space after comma)]], ","), FuelList_Final_EF!$A$2:$B$65, 2, FALSE))</f>
        <v>79.854606304394977</v>
      </c>
      <c r="S2745" s="3">
        <f>Table1[[#This Row],[Generation (TWh)]]*10^9*VLOOKUP(Table1[[#This Row],[Turbine/Engine Technology]],Technology_HR!$A$2:$B$11,2,FALSE)*10^-6</f>
        <v>1332173.5397999997</v>
      </c>
      <c r="T2745" s="5">
        <f>Table1[[#This Row],[Fuel Consumption (mmBtu)]]*Table1[[#This Row],[Emission Factor (kg CO2/ mmBtu)]]*10^3</f>
        <v>106380193549.86122</v>
      </c>
      <c r="U2745" s="3">
        <f>Table1[[#This Row],[Emissions (g CO2)]]/(Table1[[#This Row],[Generation (TWh)]]*10^9)</f>
        <v>602.8224229918776</v>
      </c>
    </row>
    <row r="2746" spans="1:21" x14ac:dyDescent="0.35">
      <c r="A2746" t="s">
        <v>843</v>
      </c>
      <c r="B2746" t="s">
        <v>3241</v>
      </c>
      <c r="C2746" t="str">
        <f>SUBSTITUTE(Table1[[#This Row],[Fuel]],", ",",")</f>
        <v>fossil liquids: heavy fuel oil</v>
      </c>
      <c r="D2746" t="s">
        <v>3241</v>
      </c>
      <c r="H2746" t="s">
        <v>3441</v>
      </c>
      <c r="I2746">
        <v>35</v>
      </c>
      <c r="J2746" t="s">
        <v>3446</v>
      </c>
      <c r="K2746">
        <v>2003</v>
      </c>
      <c r="L2746" t="s">
        <v>29</v>
      </c>
      <c r="M2746" t="s">
        <v>29</v>
      </c>
      <c r="N2746">
        <v>35.328099999999999</v>
      </c>
      <c r="O2746">
        <v>33.994500000000002</v>
      </c>
      <c r="P2746" t="s">
        <v>3491</v>
      </c>
      <c r="Q2746" s="3">
        <f>Table1[[#This Row],[Capacity (MW)]]*0.395*8760*10^-6</f>
        <v>0.12110700000000001</v>
      </c>
      <c r="R2746" s="3" cm="1">
        <f t="array" ref="R2746">AVERAGE(VLOOKUP(_xlfn.TEXTSPLIT(Table1[[#This Row],[Fuel (no space after comma)]], ","), FuelList_Final_EF!$A$2:$B$65, 2, FALSE))</f>
        <v>81.602530311017389</v>
      </c>
      <c r="S2746" s="3">
        <f>Table1[[#This Row],[Generation (TWh)]]*10^9*VLOOKUP(Table1[[#This Row],[Turbine/Engine Technology]],Technology_HR!$A$2:$B$11,2,FALSE)*10^-6</f>
        <v>914236.74300000002</v>
      </c>
      <c r="T2746" s="5">
        <f>Table1[[#This Row],[Fuel Consumption (mmBtu)]]*Table1[[#This Row],[Emission Factor (kg CO2/ mmBtu)]]*10^3</f>
        <v>74604031532.103317</v>
      </c>
      <c r="U2746" s="3">
        <f>Table1[[#This Row],[Emissions (g CO2)]]/(Table1[[#This Row],[Generation (TWh)]]*10^9)</f>
        <v>616.01750131787026</v>
      </c>
    </row>
    <row r="2747" spans="1:21" x14ac:dyDescent="0.35">
      <c r="A2747" t="s">
        <v>843</v>
      </c>
      <c r="B2747" t="s">
        <v>3241</v>
      </c>
      <c r="C2747" t="str">
        <f>SUBSTITUTE(Table1[[#This Row],[Fuel]],", ",",")</f>
        <v>fossil liquids: heavy fuel oil</v>
      </c>
      <c r="D2747" t="s">
        <v>3241</v>
      </c>
      <c r="H2747" t="s">
        <v>3441</v>
      </c>
      <c r="I2747">
        <v>78</v>
      </c>
      <c r="J2747" t="s">
        <v>3446</v>
      </c>
      <c r="K2747">
        <v>2009</v>
      </c>
      <c r="L2747" t="s">
        <v>29</v>
      </c>
      <c r="M2747" t="s">
        <v>29</v>
      </c>
      <c r="N2747">
        <v>35.328099999999999</v>
      </c>
      <c r="O2747">
        <v>33.994500000000002</v>
      </c>
      <c r="P2747" t="s">
        <v>3491</v>
      </c>
      <c r="Q2747" s="3">
        <f>Table1[[#This Row],[Capacity (MW)]]*0.395*8760*10^-6</f>
        <v>0.26989560000000001</v>
      </c>
      <c r="R2747" s="3" cm="1">
        <f t="array" ref="R2747">AVERAGE(VLOOKUP(_xlfn.TEXTSPLIT(Table1[[#This Row],[Fuel (no space after comma)]], ","), FuelList_Final_EF!$A$2:$B$65, 2, FALSE))</f>
        <v>81.602530311017389</v>
      </c>
      <c r="S2747" s="3">
        <f>Table1[[#This Row],[Generation (TWh)]]*10^9*VLOOKUP(Table1[[#This Row],[Turbine/Engine Technology]],Technology_HR!$A$2:$B$11,2,FALSE)*10^-6</f>
        <v>2037441.8843999999</v>
      </c>
      <c r="T2747" s="5">
        <f>Table1[[#This Row],[Fuel Consumption (mmBtu)]]*Table1[[#This Row],[Emission Factor (kg CO2/ mmBtu)]]*10^3</f>
        <v>166260413128.68738</v>
      </c>
      <c r="U2747" s="3">
        <f>Table1[[#This Row],[Emissions (g CO2)]]/(Table1[[#This Row],[Generation (TWh)]]*10^9)</f>
        <v>616.01750131787026</v>
      </c>
    </row>
    <row r="2748" spans="1:21" x14ac:dyDescent="0.35">
      <c r="A2748" t="s">
        <v>844</v>
      </c>
      <c r="B2748" t="s">
        <v>3242</v>
      </c>
      <c r="C2748" t="str">
        <f>SUBSTITUTE(Table1[[#This Row],[Fuel]],", ",",")</f>
        <v>fossil gas: lng</v>
      </c>
      <c r="D2748" t="s">
        <v>3242</v>
      </c>
      <c r="H2748" t="s">
        <v>3438</v>
      </c>
      <c r="I2748">
        <v>260</v>
      </c>
      <c r="J2748" t="s">
        <v>3449</v>
      </c>
      <c r="K2748">
        <v>2025</v>
      </c>
      <c r="L2748" t="s">
        <v>29</v>
      </c>
      <c r="M2748" t="s">
        <v>29</v>
      </c>
      <c r="N2748">
        <v>34.729446000000003</v>
      </c>
      <c r="O2748">
        <v>33.282530000000001</v>
      </c>
      <c r="P2748" t="s">
        <v>3491</v>
      </c>
      <c r="Q2748" s="3">
        <f>Table1[[#This Row],[Capacity (MW)]]*0.395*8760*10^-6</f>
        <v>0.89965200000000001</v>
      </c>
      <c r="R2748" s="3" cm="1">
        <f t="array" ref="R2748">AVERAGE(VLOOKUP(_xlfn.TEXTSPLIT(Table1[[#This Row],[Fuel (no space after comma)]], ","), FuelList_Final_EF!$A$2:$B$65, 2, FALSE))</f>
        <v>67.685819715340017</v>
      </c>
      <c r="S2748" s="3">
        <f>Table1[[#This Row],[Generation (TWh)]]*10^9*VLOOKUP(Table1[[#This Row],[Turbine/Engine Technology]],Technology_HR!$A$2:$B$11,2,FALSE)*10^-6</f>
        <v>6791472.9479999999</v>
      </c>
      <c r="T2748" s="5">
        <f>Table1[[#This Row],[Fuel Consumption (mmBtu)]]*Table1[[#This Row],[Emission Factor (kg CO2/ mmBtu)]]*10^3</f>
        <v>459686413559.93677</v>
      </c>
      <c r="U2748" s="3">
        <f>Table1[[#This Row],[Emissions (g CO2)]]/(Table1[[#This Row],[Generation (TWh)]]*10^9)</f>
        <v>510.96025303110179</v>
      </c>
    </row>
    <row r="2749" spans="1:21" x14ac:dyDescent="0.35">
      <c r="A2749" t="s">
        <v>842</v>
      </c>
      <c r="B2749" t="s">
        <v>3258</v>
      </c>
      <c r="C2749" t="str">
        <f>SUBSTITUTE(Table1[[#This Row],[Fuel]],", ",",")</f>
        <v>fossil liquids: diesel</v>
      </c>
      <c r="D2749" t="s">
        <v>3258</v>
      </c>
      <c r="H2749" t="s">
        <v>3436</v>
      </c>
      <c r="I2749">
        <v>37.5</v>
      </c>
      <c r="J2749" t="s">
        <v>3446</v>
      </c>
      <c r="K2749">
        <v>1992</v>
      </c>
      <c r="L2749" t="s">
        <v>29</v>
      </c>
      <c r="M2749" t="s">
        <v>29</v>
      </c>
      <c r="N2749">
        <v>34.710500000000003</v>
      </c>
      <c r="O2749">
        <v>33.182499999999997</v>
      </c>
      <c r="P2749" t="s">
        <v>3491</v>
      </c>
      <c r="Q2749" s="3">
        <f>Table1[[#This Row],[Capacity (MW)]]*0.395*8760*10^-6</f>
        <v>0.1297575</v>
      </c>
      <c r="R2749" s="3" cm="1">
        <f t="array" ref="R2749">AVERAGE(VLOOKUP(_xlfn.TEXTSPLIT(Table1[[#This Row],[Fuel (no space after comma)]], ","), FuelList_Final_EF!$A$2:$B$65, 2, FALSE))</f>
        <v>78.106682297772565</v>
      </c>
      <c r="S2749" s="3">
        <f>Table1[[#This Row],[Generation (TWh)]]*10^9*VLOOKUP(Table1[[#This Row],[Turbine/Engine Technology]],Technology_HR!$A$2:$B$11,2,FALSE)*10^-6</f>
        <v>1428630.075</v>
      </c>
      <c r="T2749" s="5">
        <f>Table1[[#This Row],[Fuel Consumption (mmBtu)]]*Table1[[#This Row],[Emission Factor (kg CO2/ mmBtu)]]*10^3</f>
        <v>111585555389.06799</v>
      </c>
      <c r="U2749" s="3">
        <f>Table1[[#This Row],[Emissions (g CO2)]]/(Table1[[#This Row],[Generation (TWh)]]*10^9)</f>
        <v>859.95457209847598</v>
      </c>
    </row>
    <row r="2750" spans="1:21" x14ac:dyDescent="0.35">
      <c r="A2750" t="s">
        <v>842</v>
      </c>
      <c r="B2750" t="s">
        <v>3258</v>
      </c>
      <c r="C2750" t="str">
        <f>SUBSTITUTE(Table1[[#This Row],[Fuel]],", ",",")</f>
        <v>fossil liquids: diesel</v>
      </c>
      <c r="D2750" t="s">
        <v>3258</v>
      </c>
      <c r="H2750" t="s">
        <v>3436</v>
      </c>
      <c r="I2750">
        <v>37.5</v>
      </c>
      <c r="J2750" t="s">
        <v>3446</v>
      </c>
      <c r="K2750">
        <v>1992</v>
      </c>
      <c r="L2750" t="s">
        <v>29</v>
      </c>
      <c r="M2750" t="s">
        <v>29</v>
      </c>
      <c r="N2750">
        <v>34.710500000000003</v>
      </c>
      <c r="O2750">
        <v>33.182499999999997</v>
      </c>
      <c r="P2750" t="s">
        <v>3491</v>
      </c>
      <c r="Q2750" s="3">
        <f>Table1[[#This Row],[Capacity (MW)]]*0.395*8760*10^-6</f>
        <v>0.1297575</v>
      </c>
      <c r="R2750" s="3" cm="1">
        <f t="array" ref="R2750">AVERAGE(VLOOKUP(_xlfn.TEXTSPLIT(Table1[[#This Row],[Fuel (no space after comma)]], ","), FuelList_Final_EF!$A$2:$B$65, 2, FALSE))</f>
        <v>78.106682297772565</v>
      </c>
      <c r="S2750" s="3">
        <f>Table1[[#This Row],[Generation (TWh)]]*10^9*VLOOKUP(Table1[[#This Row],[Turbine/Engine Technology]],Technology_HR!$A$2:$B$11,2,FALSE)*10^-6</f>
        <v>1428630.075</v>
      </c>
      <c r="T2750" s="5">
        <f>Table1[[#This Row],[Fuel Consumption (mmBtu)]]*Table1[[#This Row],[Emission Factor (kg CO2/ mmBtu)]]*10^3</f>
        <v>111585555389.06799</v>
      </c>
      <c r="U2750" s="3">
        <f>Table1[[#This Row],[Emissions (g CO2)]]/(Table1[[#This Row],[Generation (TWh)]]*10^9)</f>
        <v>859.95457209847598</v>
      </c>
    </row>
    <row r="2751" spans="1:21" x14ac:dyDescent="0.35">
      <c r="A2751" t="s">
        <v>842</v>
      </c>
      <c r="B2751" t="s">
        <v>3258</v>
      </c>
      <c r="C2751" t="str">
        <f>SUBSTITUTE(Table1[[#This Row],[Fuel]],", ",",")</f>
        <v>fossil liquids: diesel</v>
      </c>
      <c r="D2751" t="s">
        <v>3258</v>
      </c>
      <c r="H2751" t="s">
        <v>3436</v>
      </c>
      <c r="I2751">
        <v>37.5</v>
      </c>
      <c r="J2751" t="s">
        <v>3446</v>
      </c>
      <c r="K2751">
        <v>1996</v>
      </c>
      <c r="L2751" t="s">
        <v>29</v>
      </c>
      <c r="M2751" t="s">
        <v>29</v>
      </c>
      <c r="N2751">
        <v>34.710500000000003</v>
      </c>
      <c r="O2751">
        <v>33.182499999999997</v>
      </c>
      <c r="P2751" t="s">
        <v>3491</v>
      </c>
      <c r="Q2751" s="3">
        <f>Table1[[#This Row],[Capacity (MW)]]*0.395*8760*10^-6</f>
        <v>0.1297575</v>
      </c>
      <c r="R2751" s="3" cm="1">
        <f t="array" ref="R2751">AVERAGE(VLOOKUP(_xlfn.TEXTSPLIT(Table1[[#This Row],[Fuel (no space after comma)]], ","), FuelList_Final_EF!$A$2:$B$65, 2, FALSE))</f>
        <v>78.106682297772565</v>
      </c>
      <c r="S2751" s="3">
        <f>Table1[[#This Row],[Generation (TWh)]]*10^9*VLOOKUP(Table1[[#This Row],[Turbine/Engine Technology]],Technology_HR!$A$2:$B$11,2,FALSE)*10^-6</f>
        <v>1428630.075</v>
      </c>
      <c r="T2751" s="5">
        <f>Table1[[#This Row],[Fuel Consumption (mmBtu)]]*Table1[[#This Row],[Emission Factor (kg CO2/ mmBtu)]]*10^3</f>
        <v>111585555389.06799</v>
      </c>
      <c r="U2751" s="3">
        <f>Table1[[#This Row],[Emissions (g CO2)]]/(Table1[[#This Row],[Generation (TWh)]]*10^9)</f>
        <v>859.95457209847598</v>
      </c>
    </row>
    <row r="2752" spans="1:21" x14ac:dyDescent="0.35">
      <c r="A2752" t="s">
        <v>842</v>
      </c>
      <c r="B2752" t="s">
        <v>3258</v>
      </c>
      <c r="C2752" t="str">
        <f>SUBSTITUTE(Table1[[#This Row],[Fuel]],", ",",")</f>
        <v>fossil liquids: diesel</v>
      </c>
      <c r="D2752" t="s">
        <v>3258</v>
      </c>
      <c r="H2752" t="s">
        <v>3436</v>
      </c>
      <c r="I2752">
        <v>37.5</v>
      </c>
      <c r="J2752" t="s">
        <v>3446</v>
      </c>
      <c r="K2752">
        <v>1996</v>
      </c>
      <c r="L2752" t="s">
        <v>29</v>
      </c>
      <c r="M2752" t="s">
        <v>29</v>
      </c>
      <c r="N2752">
        <v>34.710500000000003</v>
      </c>
      <c r="O2752">
        <v>33.182499999999997</v>
      </c>
      <c r="P2752" t="s">
        <v>3491</v>
      </c>
      <c r="Q2752" s="3">
        <f>Table1[[#This Row],[Capacity (MW)]]*0.395*8760*10^-6</f>
        <v>0.1297575</v>
      </c>
      <c r="R2752" s="3" cm="1">
        <f t="array" ref="R2752">AVERAGE(VLOOKUP(_xlfn.TEXTSPLIT(Table1[[#This Row],[Fuel (no space after comma)]], ","), FuelList_Final_EF!$A$2:$B$65, 2, FALSE))</f>
        <v>78.106682297772565</v>
      </c>
      <c r="S2752" s="3">
        <f>Table1[[#This Row],[Generation (TWh)]]*10^9*VLOOKUP(Table1[[#This Row],[Turbine/Engine Technology]],Technology_HR!$A$2:$B$11,2,FALSE)*10^-6</f>
        <v>1428630.075</v>
      </c>
      <c r="T2752" s="5">
        <f>Table1[[#This Row],[Fuel Consumption (mmBtu)]]*Table1[[#This Row],[Emission Factor (kg CO2/ mmBtu)]]*10^3</f>
        <v>111585555389.06799</v>
      </c>
      <c r="U2752" s="3">
        <f>Table1[[#This Row],[Emissions (g CO2)]]/(Table1[[#This Row],[Generation (TWh)]]*10^9)</f>
        <v>859.95457209847598</v>
      </c>
    </row>
    <row r="2753" spans="1:21" x14ac:dyDescent="0.35">
      <c r="A2753" t="s">
        <v>845</v>
      </c>
      <c r="B2753" t="s">
        <v>3240</v>
      </c>
      <c r="C2753" t="str">
        <f>SUBSTITUTE(Table1[[#This Row],[Fuel]],", ",",")</f>
        <v>fossil gas: natural gas,fossil liquids: diesel</v>
      </c>
      <c r="D2753" t="s">
        <v>3239</v>
      </c>
      <c r="E2753" t="s">
        <v>3258</v>
      </c>
      <c r="H2753" t="s">
        <v>3437</v>
      </c>
      <c r="I2753">
        <v>105</v>
      </c>
      <c r="J2753" t="s">
        <v>3447</v>
      </c>
      <c r="K2753">
        <v>2026</v>
      </c>
      <c r="L2753" t="s">
        <v>29</v>
      </c>
      <c r="M2753" t="s">
        <v>29</v>
      </c>
      <c r="N2753">
        <v>34.781516500000002</v>
      </c>
      <c r="O2753">
        <v>33.3259714</v>
      </c>
      <c r="P2753" t="s">
        <v>3491</v>
      </c>
      <c r="Q2753" s="3">
        <f>Table1[[#This Row],[Capacity (MW)]]*0.395*8760*10^-6</f>
        <v>0.36332100000000001</v>
      </c>
      <c r="R2753" s="3" cm="1">
        <f t="array" ref="R2753">AVERAGE(VLOOKUP(_xlfn.TEXTSPLIT(Table1[[#This Row],[Fuel (no space after comma)]], ","), FuelList_Final_EF!$A$2:$B$65, 2, FALSE))</f>
        <v>65.583341148886291</v>
      </c>
      <c r="S2753" s="3">
        <f>Table1[[#This Row],[Generation (TWh)]]*10^9*VLOOKUP(Table1[[#This Row],[Turbine/Engine Technology]],Technology_HR!$A$2:$B$11,2,FALSE)*10^-6</f>
        <v>3233556.9</v>
      </c>
      <c r="T2753" s="5">
        <f>Table1[[#This Row],[Fuel Consumption (mmBtu)]]*Table1[[#This Row],[Emission Factor (kg CO2/ mmBtu)]]*10^3</f>
        <v>212067465297.03519</v>
      </c>
      <c r="U2753" s="3">
        <f>Table1[[#This Row],[Emissions (g CO2)]]/(Table1[[#This Row],[Generation (TWh)]]*10^9)</f>
        <v>583.69173622508799</v>
      </c>
    </row>
    <row r="2754" spans="1:21" x14ac:dyDescent="0.35">
      <c r="A2754" t="s">
        <v>846</v>
      </c>
      <c r="B2754" t="s">
        <v>3258</v>
      </c>
      <c r="C2754" t="str">
        <f>SUBSTITUTE(Table1[[#This Row],[Fuel]],", ",",")</f>
        <v>fossil liquids: diesel</v>
      </c>
      <c r="D2754" t="s">
        <v>3258</v>
      </c>
      <c r="H2754" t="s">
        <v>3441</v>
      </c>
      <c r="I2754">
        <v>140</v>
      </c>
      <c r="J2754" t="s">
        <v>3446</v>
      </c>
      <c r="K2754">
        <v>2015</v>
      </c>
      <c r="L2754" t="s">
        <v>29</v>
      </c>
      <c r="M2754" t="s">
        <v>29</v>
      </c>
      <c r="N2754">
        <v>35.335000000000001</v>
      </c>
      <c r="O2754">
        <v>33.457700000000003</v>
      </c>
      <c r="P2754" t="s">
        <v>3491</v>
      </c>
      <c r="Q2754" s="3">
        <f>Table1[[#This Row],[Capacity (MW)]]*0.395*8760*10^-6</f>
        <v>0.48442800000000003</v>
      </c>
      <c r="R2754" s="3" cm="1">
        <f t="array" ref="R2754">AVERAGE(VLOOKUP(_xlfn.TEXTSPLIT(Table1[[#This Row],[Fuel (no space after comma)]], ","), FuelList_Final_EF!$A$2:$B$65, 2, FALSE))</f>
        <v>78.106682297772565</v>
      </c>
      <c r="S2754" s="3">
        <f>Table1[[#This Row],[Generation (TWh)]]*10^9*VLOOKUP(Table1[[#This Row],[Turbine/Engine Technology]],Technology_HR!$A$2:$B$11,2,FALSE)*10^-6</f>
        <v>3656946.9720000001</v>
      </c>
      <c r="T2754" s="5">
        <f>Table1[[#This Row],[Fuel Consumption (mmBtu)]]*Table1[[#This Row],[Emission Factor (kg CO2/ mmBtu)]]*10^3</f>
        <v>285631995321.80542</v>
      </c>
      <c r="U2754" s="3">
        <f>Table1[[#This Row],[Emissions (g CO2)]]/(Table1[[#This Row],[Generation (TWh)]]*10^9)</f>
        <v>589.62734466588518</v>
      </c>
    </row>
    <row r="2755" spans="1:21" x14ac:dyDescent="0.35">
      <c r="A2755" t="s">
        <v>846</v>
      </c>
      <c r="B2755" t="s">
        <v>3251</v>
      </c>
      <c r="C2755" t="str">
        <f>SUBSTITUTE(Table1[[#This Row],[Fuel]],", ",",")</f>
        <v>fossil liquids: heavy fuel oil,fossil gas: natural gas</v>
      </c>
      <c r="D2755" t="s">
        <v>3241</v>
      </c>
      <c r="E2755" t="s">
        <v>3239</v>
      </c>
      <c r="H2755" t="s">
        <v>3440</v>
      </c>
      <c r="I2755">
        <v>60</v>
      </c>
      <c r="J2755" t="s">
        <v>3446</v>
      </c>
      <c r="K2755">
        <v>1995</v>
      </c>
      <c r="L2755" t="s">
        <v>29</v>
      </c>
      <c r="M2755" t="s">
        <v>29</v>
      </c>
      <c r="N2755">
        <v>35.335000000000001</v>
      </c>
      <c r="O2755">
        <v>33.457700000000003</v>
      </c>
      <c r="P2755" t="s">
        <v>3491</v>
      </c>
      <c r="Q2755" s="3">
        <f>Table1[[#This Row],[Capacity (MW)]]*0.395*8760*10^-6</f>
        <v>0.20761200000000002</v>
      </c>
      <c r="R2755" s="3" cm="1">
        <f t="array" ref="R2755">AVERAGE(VLOOKUP(_xlfn.TEXTSPLIT(Table1[[#This Row],[Fuel (no space after comma)]], ","), FuelList_Final_EF!$A$2:$B$65, 2, FALSE))</f>
        <v>67.331265155508703</v>
      </c>
      <c r="S2755" s="3">
        <f>Table1[[#This Row],[Generation (TWh)]]*10^9*VLOOKUP(Table1[[#This Row],[Turbine/Engine Technology]],Technology_HR!$A$2:$B$11,2,FALSE)*10^-6</f>
        <v>2135289.42</v>
      </c>
      <c r="T2755" s="5">
        <f>Table1[[#This Row],[Fuel Consumption (mmBtu)]]*Table1[[#This Row],[Emission Factor (kg CO2/ mmBtu)]]*10^3</f>
        <v>143771738121.77237</v>
      </c>
      <c r="U2755" s="3">
        <f>Table1[[#This Row],[Emissions (g CO2)]]/(Table1[[#This Row],[Generation (TWh)]]*10^9)</f>
        <v>692.50206212440685</v>
      </c>
    </row>
    <row r="2756" spans="1:21" x14ac:dyDescent="0.35">
      <c r="A2756" t="s">
        <v>846</v>
      </c>
      <c r="B2756" t="s">
        <v>3251</v>
      </c>
      <c r="C2756" t="str">
        <f>SUBSTITUTE(Table1[[#This Row],[Fuel]],", ",",")</f>
        <v>fossil liquids: heavy fuel oil,fossil gas: natural gas</v>
      </c>
      <c r="D2756" t="s">
        <v>3241</v>
      </c>
      <c r="E2756" t="s">
        <v>3239</v>
      </c>
      <c r="H2756" t="s">
        <v>3440</v>
      </c>
      <c r="I2756">
        <v>60</v>
      </c>
      <c r="J2756" t="s">
        <v>3446</v>
      </c>
      <c r="K2756">
        <v>1996</v>
      </c>
      <c r="L2756" t="s">
        <v>29</v>
      </c>
      <c r="M2756" t="s">
        <v>29</v>
      </c>
      <c r="N2756">
        <v>35.335000000000001</v>
      </c>
      <c r="O2756">
        <v>33.457700000000003</v>
      </c>
      <c r="P2756" t="s">
        <v>3491</v>
      </c>
      <c r="Q2756" s="3">
        <f>Table1[[#This Row],[Capacity (MW)]]*0.395*8760*10^-6</f>
        <v>0.20761200000000002</v>
      </c>
      <c r="R2756" s="3" cm="1">
        <f t="array" ref="R2756">AVERAGE(VLOOKUP(_xlfn.TEXTSPLIT(Table1[[#This Row],[Fuel (no space after comma)]], ","), FuelList_Final_EF!$A$2:$B$65, 2, FALSE))</f>
        <v>67.331265155508703</v>
      </c>
      <c r="S2756" s="3">
        <f>Table1[[#This Row],[Generation (TWh)]]*10^9*VLOOKUP(Table1[[#This Row],[Turbine/Engine Technology]],Technology_HR!$A$2:$B$11,2,FALSE)*10^-6</f>
        <v>2135289.42</v>
      </c>
      <c r="T2756" s="5">
        <f>Table1[[#This Row],[Fuel Consumption (mmBtu)]]*Table1[[#This Row],[Emission Factor (kg CO2/ mmBtu)]]*10^3</f>
        <v>143771738121.77237</v>
      </c>
      <c r="U2756" s="3">
        <f>Table1[[#This Row],[Emissions (g CO2)]]/(Table1[[#This Row],[Generation (TWh)]]*10^9)</f>
        <v>692.50206212440685</v>
      </c>
    </row>
    <row r="2757" spans="1:21" x14ac:dyDescent="0.35">
      <c r="A2757" t="s">
        <v>842</v>
      </c>
      <c r="B2757" t="s">
        <v>3258</v>
      </c>
      <c r="C2757" t="str">
        <f>SUBSTITUTE(Table1[[#This Row],[Fuel]],", ",",")</f>
        <v>fossil liquids: diesel</v>
      </c>
      <c r="D2757" t="s">
        <v>3258</v>
      </c>
      <c r="H2757" t="s">
        <v>3438</v>
      </c>
      <c r="I2757">
        <v>220</v>
      </c>
      <c r="J2757" t="s">
        <v>3446</v>
      </c>
      <c r="K2757">
        <v>2008</v>
      </c>
      <c r="L2757" t="s">
        <v>29</v>
      </c>
      <c r="M2757" t="s">
        <v>29</v>
      </c>
      <c r="N2757">
        <v>34.727127000000003</v>
      </c>
      <c r="O2757">
        <v>33.289861000000002</v>
      </c>
      <c r="P2757" t="s">
        <v>3491</v>
      </c>
      <c r="Q2757" s="3">
        <f>Table1[[#This Row],[Capacity (MW)]]*0.395*8760*10^-6</f>
        <v>0.76124399999999992</v>
      </c>
      <c r="R2757" s="3" cm="1">
        <f t="array" ref="R2757">AVERAGE(VLOOKUP(_xlfn.TEXTSPLIT(Table1[[#This Row],[Fuel (no space after comma)]], ","), FuelList_Final_EF!$A$2:$B$65, 2, FALSE))</f>
        <v>78.106682297772565</v>
      </c>
      <c r="S2757" s="3">
        <f>Table1[[#This Row],[Generation (TWh)]]*10^9*VLOOKUP(Table1[[#This Row],[Turbine/Engine Technology]],Technology_HR!$A$2:$B$11,2,FALSE)*10^-6</f>
        <v>5746630.9559999984</v>
      </c>
      <c r="T2757" s="5">
        <f>Table1[[#This Row],[Fuel Consumption (mmBtu)]]*Table1[[#This Row],[Emission Factor (kg CO2/ mmBtu)]]*10^3</f>
        <v>448850278362.83691</v>
      </c>
      <c r="U2757" s="3">
        <f>Table1[[#This Row],[Emissions (g CO2)]]/(Table1[[#This Row],[Generation (TWh)]]*10^9)</f>
        <v>589.62734466588506</v>
      </c>
    </row>
    <row r="2758" spans="1:21" x14ac:dyDescent="0.35">
      <c r="A2758" t="s">
        <v>842</v>
      </c>
      <c r="B2758" t="s">
        <v>3241</v>
      </c>
      <c r="C2758" t="str">
        <f>SUBSTITUTE(Table1[[#This Row],[Fuel]],", ",",")</f>
        <v>fossil liquids: heavy fuel oil</v>
      </c>
      <c r="D2758" t="s">
        <v>3241</v>
      </c>
      <c r="H2758" t="s">
        <v>3438</v>
      </c>
      <c r="I2758">
        <v>220</v>
      </c>
      <c r="J2758" t="s">
        <v>3446</v>
      </c>
      <c r="K2758">
        <v>2012</v>
      </c>
      <c r="L2758" t="s">
        <v>29</v>
      </c>
      <c r="M2758" t="s">
        <v>29</v>
      </c>
      <c r="N2758">
        <v>34.727127000000003</v>
      </c>
      <c r="O2758">
        <v>33.289861000000002</v>
      </c>
      <c r="P2758" t="s">
        <v>3491</v>
      </c>
      <c r="Q2758" s="3">
        <f>Table1[[#This Row],[Capacity (MW)]]*0.395*8760*10^-6</f>
        <v>0.76124399999999992</v>
      </c>
      <c r="R2758" s="3" cm="1">
        <f t="array" ref="R2758">AVERAGE(VLOOKUP(_xlfn.TEXTSPLIT(Table1[[#This Row],[Fuel (no space after comma)]], ","), FuelList_Final_EF!$A$2:$B$65, 2, FALSE))</f>
        <v>81.602530311017389</v>
      </c>
      <c r="S2758" s="3">
        <f>Table1[[#This Row],[Generation (TWh)]]*10^9*VLOOKUP(Table1[[#This Row],[Turbine/Engine Technology]],Technology_HR!$A$2:$B$11,2,FALSE)*10^-6</f>
        <v>5746630.9559999984</v>
      </c>
      <c r="T2758" s="5">
        <f>Table1[[#This Row],[Fuel Consumption (mmBtu)]]*Table1[[#This Row],[Emission Factor (kg CO2/ mmBtu)]]*10^3</f>
        <v>468939626773.2207</v>
      </c>
      <c r="U2758" s="3">
        <f>Table1[[#This Row],[Emissions (g CO2)]]/(Table1[[#This Row],[Generation (TWh)]]*10^9)</f>
        <v>616.01750131787014</v>
      </c>
    </row>
    <row r="2759" spans="1:21" x14ac:dyDescent="0.35">
      <c r="A2759" t="s">
        <v>842</v>
      </c>
      <c r="B2759" t="s">
        <v>3240</v>
      </c>
      <c r="C2759" t="str">
        <f>SUBSTITUTE(Table1[[#This Row],[Fuel]],", ",",")</f>
        <v>fossil gas: natural gas,fossil liquids: diesel</v>
      </c>
      <c r="D2759" t="s">
        <v>3239</v>
      </c>
      <c r="E2759" t="s">
        <v>3258</v>
      </c>
      <c r="H2759" t="s">
        <v>3438</v>
      </c>
      <c r="I2759">
        <v>160</v>
      </c>
      <c r="J2759" t="s">
        <v>3449</v>
      </c>
      <c r="K2759">
        <v>2025</v>
      </c>
      <c r="L2759" t="s">
        <v>29</v>
      </c>
      <c r="M2759" t="s">
        <v>29</v>
      </c>
      <c r="N2759">
        <v>34.727127000000003</v>
      </c>
      <c r="O2759">
        <v>33.289861000000002</v>
      </c>
      <c r="P2759" t="s">
        <v>3491</v>
      </c>
      <c r="Q2759" s="3">
        <f>Table1[[#This Row],[Capacity (MW)]]*0.395*8760*10^-6</f>
        <v>0.55363200000000001</v>
      </c>
      <c r="R2759" s="3" cm="1">
        <f t="array" ref="R2759">AVERAGE(VLOOKUP(_xlfn.TEXTSPLIT(Table1[[#This Row],[Fuel (no space after comma)]], ","), FuelList_Final_EF!$A$2:$B$65, 2, FALSE))</f>
        <v>65.583341148886291</v>
      </c>
      <c r="S2759" s="3">
        <f>Table1[[#This Row],[Generation (TWh)]]*10^9*VLOOKUP(Table1[[#This Row],[Turbine/Engine Technology]],Technology_HR!$A$2:$B$11,2,FALSE)*10^-6</f>
        <v>4179367.9679999999</v>
      </c>
      <c r="T2759" s="5">
        <f>Table1[[#This Row],[Fuel Consumption (mmBtu)]]*Table1[[#This Row],[Emission Factor (kg CO2/ mmBtu)]]*10^3</f>
        <v>274096915232.07169</v>
      </c>
      <c r="U2759" s="3">
        <f>Table1[[#This Row],[Emissions (g CO2)]]/(Table1[[#This Row],[Generation (TWh)]]*10^9)</f>
        <v>495.08864233294264</v>
      </c>
    </row>
    <row r="2760" spans="1:21" x14ac:dyDescent="0.35">
      <c r="A2760" t="s">
        <v>842</v>
      </c>
      <c r="B2760" t="s">
        <v>3258</v>
      </c>
      <c r="C2760" t="str">
        <f>SUBSTITUTE(Table1[[#This Row],[Fuel]],", ",",")</f>
        <v>fossil liquids: diesel</v>
      </c>
      <c r="D2760" t="s">
        <v>3258</v>
      </c>
      <c r="H2760" t="s">
        <v>3436</v>
      </c>
      <c r="I2760">
        <v>38</v>
      </c>
      <c r="J2760" t="s">
        <v>3446</v>
      </c>
      <c r="K2760">
        <v>2003</v>
      </c>
      <c r="L2760" t="s">
        <v>29</v>
      </c>
      <c r="M2760" t="s">
        <v>29</v>
      </c>
      <c r="N2760">
        <v>34.727127000000003</v>
      </c>
      <c r="O2760">
        <v>33.289861000000002</v>
      </c>
      <c r="P2760" t="s">
        <v>3491</v>
      </c>
      <c r="Q2760" s="3">
        <f>Table1[[#This Row],[Capacity (MW)]]*0.395*8760*10^-6</f>
        <v>0.13148760000000001</v>
      </c>
      <c r="R2760" s="3" cm="1">
        <f t="array" ref="R2760">AVERAGE(VLOOKUP(_xlfn.TEXTSPLIT(Table1[[#This Row],[Fuel (no space after comma)]], ","), FuelList_Final_EF!$A$2:$B$65, 2, FALSE))</f>
        <v>78.106682297772565</v>
      </c>
      <c r="S2760" s="3">
        <f>Table1[[#This Row],[Generation (TWh)]]*10^9*VLOOKUP(Table1[[#This Row],[Turbine/Engine Technology]],Technology_HR!$A$2:$B$11,2,FALSE)*10^-6</f>
        <v>1447678.4760000003</v>
      </c>
      <c r="T2760" s="5">
        <f>Table1[[#This Row],[Fuel Consumption (mmBtu)]]*Table1[[#This Row],[Emission Factor (kg CO2/ mmBtu)]]*10^3</f>
        <v>113073362794.25558</v>
      </c>
      <c r="U2760" s="3">
        <f>Table1[[#This Row],[Emissions (g CO2)]]/(Table1[[#This Row],[Generation (TWh)]]*10^9)</f>
        <v>859.95457209847598</v>
      </c>
    </row>
    <row r="2761" spans="1:21" x14ac:dyDescent="0.35">
      <c r="A2761" t="s">
        <v>842</v>
      </c>
      <c r="B2761" t="s">
        <v>3241</v>
      </c>
      <c r="C2761" t="str">
        <f>SUBSTITUTE(Table1[[#This Row],[Fuel]],", ",",")</f>
        <v>fossil liquids: heavy fuel oil</v>
      </c>
      <c r="D2761" t="s">
        <v>3241</v>
      </c>
      <c r="H2761" t="s">
        <v>3440</v>
      </c>
      <c r="I2761">
        <v>130</v>
      </c>
      <c r="J2761" t="s">
        <v>3446</v>
      </c>
      <c r="K2761">
        <v>2002</v>
      </c>
      <c r="L2761" t="s">
        <v>29</v>
      </c>
      <c r="M2761" t="s">
        <v>29</v>
      </c>
      <c r="N2761">
        <v>34.727127000000003</v>
      </c>
      <c r="O2761">
        <v>33.289861000000002</v>
      </c>
      <c r="P2761" t="s">
        <v>3491</v>
      </c>
      <c r="Q2761" s="3">
        <f>Table1[[#This Row],[Capacity (MW)]]*0.395*8760*10^-6</f>
        <v>0.449826</v>
      </c>
      <c r="R2761" s="3" cm="1">
        <f t="array" ref="R2761">AVERAGE(VLOOKUP(_xlfn.TEXTSPLIT(Table1[[#This Row],[Fuel (no space after comma)]], ","), FuelList_Final_EF!$A$2:$B$65, 2, FALSE))</f>
        <v>81.602530311017389</v>
      </c>
      <c r="S2761" s="3">
        <f>Table1[[#This Row],[Generation (TWh)]]*10^9*VLOOKUP(Table1[[#This Row],[Turbine/Engine Technology]],Technology_HR!$A$2:$B$11,2,FALSE)*10^-6</f>
        <v>4626460.41</v>
      </c>
      <c r="T2761" s="5">
        <f>Table1[[#This Row],[Fuel Consumption (mmBtu)]]*Table1[[#This Row],[Emission Factor (kg CO2/ mmBtu)]]*10^3</f>
        <v>377530875839.74695</v>
      </c>
      <c r="U2761" s="3">
        <f>Table1[[#This Row],[Emissions (g CO2)]]/(Table1[[#This Row],[Generation (TWh)]]*10^9)</f>
        <v>839.28202424881385</v>
      </c>
    </row>
    <row r="2762" spans="1:21" x14ac:dyDescent="0.35">
      <c r="A2762" t="s">
        <v>842</v>
      </c>
      <c r="B2762" t="s">
        <v>3241</v>
      </c>
      <c r="C2762" t="str">
        <f>SUBSTITUTE(Table1[[#This Row],[Fuel]],", ",",")</f>
        <v>fossil liquids: heavy fuel oil</v>
      </c>
      <c r="D2762" t="s">
        <v>3241</v>
      </c>
      <c r="H2762" t="s">
        <v>3440</v>
      </c>
      <c r="I2762">
        <v>130</v>
      </c>
      <c r="J2762" t="s">
        <v>3446</v>
      </c>
      <c r="K2762">
        <v>2002</v>
      </c>
      <c r="L2762" t="s">
        <v>29</v>
      </c>
      <c r="M2762" t="s">
        <v>29</v>
      </c>
      <c r="N2762">
        <v>34.727127000000003</v>
      </c>
      <c r="O2762">
        <v>33.289861000000002</v>
      </c>
      <c r="P2762" t="s">
        <v>3491</v>
      </c>
      <c r="Q2762" s="3">
        <f>Table1[[#This Row],[Capacity (MW)]]*0.395*8760*10^-6</f>
        <v>0.449826</v>
      </c>
      <c r="R2762" s="3" cm="1">
        <f t="array" ref="R2762">AVERAGE(VLOOKUP(_xlfn.TEXTSPLIT(Table1[[#This Row],[Fuel (no space after comma)]], ","), FuelList_Final_EF!$A$2:$B$65, 2, FALSE))</f>
        <v>81.602530311017389</v>
      </c>
      <c r="S2762" s="3">
        <f>Table1[[#This Row],[Generation (TWh)]]*10^9*VLOOKUP(Table1[[#This Row],[Turbine/Engine Technology]],Technology_HR!$A$2:$B$11,2,FALSE)*10^-6</f>
        <v>4626460.41</v>
      </c>
      <c r="T2762" s="5">
        <f>Table1[[#This Row],[Fuel Consumption (mmBtu)]]*Table1[[#This Row],[Emission Factor (kg CO2/ mmBtu)]]*10^3</f>
        <v>377530875839.74695</v>
      </c>
      <c r="U2762" s="3">
        <f>Table1[[#This Row],[Emissions (g CO2)]]/(Table1[[#This Row],[Generation (TWh)]]*10^9)</f>
        <v>839.28202424881385</v>
      </c>
    </row>
    <row r="2763" spans="1:21" x14ac:dyDescent="0.35">
      <c r="A2763" t="s">
        <v>842</v>
      </c>
      <c r="B2763" t="s">
        <v>3241</v>
      </c>
      <c r="C2763" t="str">
        <f>SUBSTITUTE(Table1[[#This Row],[Fuel]],", ",",")</f>
        <v>fossil liquids: heavy fuel oil</v>
      </c>
      <c r="D2763" t="s">
        <v>3241</v>
      </c>
      <c r="H2763" t="s">
        <v>3440</v>
      </c>
      <c r="I2763">
        <v>130</v>
      </c>
      <c r="J2763" t="s">
        <v>3446</v>
      </c>
      <c r="K2763">
        <v>2005</v>
      </c>
      <c r="L2763" t="s">
        <v>29</v>
      </c>
      <c r="M2763" t="s">
        <v>29</v>
      </c>
      <c r="N2763">
        <v>34.727127000000003</v>
      </c>
      <c r="O2763">
        <v>33.289861000000002</v>
      </c>
      <c r="P2763" t="s">
        <v>3491</v>
      </c>
      <c r="Q2763" s="3">
        <f>Table1[[#This Row],[Capacity (MW)]]*0.395*8760*10^-6</f>
        <v>0.449826</v>
      </c>
      <c r="R2763" s="3" cm="1">
        <f t="array" ref="R2763">AVERAGE(VLOOKUP(_xlfn.TEXTSPLIT(Table1[[#This Row],[Fuel (no space after comma)]], ","), FuelList_Final_EF!$A$2:$B$65, 2, FALSE))</f>
        <v>81.602530311017389</v>
      </c>
      <c r="S2763" s="3">
        <f>Table1[[#This Row],[Generation (TWh)]]*10^9*VLOOKUP(Table1[[#This Row],[Turbine/Engine Technology]],Technology_HR!$A$2:$B$11,2,FALSE)*10^-6</f>
        <v>4626460.41</v>
      </c>
      <c r="T2763" s="5">
        <f>Table1[[#This Row],[Fuel Consumption (mmBtu)]]*Table1[[#This Row],[Emission Factor (kg CO2/ mmBtu)]]*10^3</f>
        <v>377530875839.74695</v>
      </c>
      <c r="U2763" s="3">
        <f>Table1[[#This Row],[Emissions (g CO2)]]/(Table1[[#This Row],[Generation (TWh)]]*10^9)</f>
        <v>839.28202424881385</v>
      </c>
    </row>
    <row r="2764" spans="1:21" x14ac:dyDescent="0.35">
      <c r="A2764" t="s">
        <v>847</v>
      </c>
      <c r="B2764" t="s">
        <v>3239</v>
      </c>
      <c r="C2764" t="str">
        <f>SUBSTITUTE(Table1[[#This Row],[Fuel]],", ",",")</f>
        <v>fossil gas: natural gas</v>
      </c>
      <c r="D2764" t="s">
        <v>3239</v>
      </c>
      <c r="H2764" t="s">
        <v>3438</v>
      </c>
      <c r="I2764">
        <v>98</v>
      </c>
      <c r="J2764" t="s">
        <v>3446</v>
      </c>
      <c r="K2764">
        <v>1998</v>
      </c>
      <c r="L2764" t="s">
        <v>29</v>
      </c>
      <c r="M2764" t="s">
        <v>29</v>
      </c>
      <c r="N2764">
        <v>49.216169999999998</v>
      </c>
      <c r="O2764">
        <v>16.60633</v>
      </c>
      <c r="P2764" t="s">
        <v>3492</v>
      </c>
      <c r="Q2764" s="3">
        <f>Table1[[#This Row],[Capacity (MW)]]*0.395*8760*10^-6</f>
        <v>0.3390996</v>
      </c>
      <c r="R2764" s="3" cm="1">
        <f t="array" ref="R2764">AVERAGE(VLOOKUP(_xlfn.TEXTSPLIT(Table1[[#This Row],[Fuel (no space after comma)]], ","), FuelList_Final_EF!$A$2:$B$65, 2, FALSE))</f>
        <v>53.06</v>
      </c>
      <c r="S2764" s="3">
        <f>Table1[[#This Row],[Generation (TWh)]]*10^9*VLOOKUP(Table1[[#This Row],[Turbine/Engine Technology]],Technology_HR!$A$2:$B$11,2,FALSE)*10^-6</f>
        <v>2559862.8803999997</v>
      </c>
      <c r="T2764" s="5">
        <f>Table1[[#This Row],[Fuel Consumption (mmBtu)]]*Table1[[#This Row],[Emission Factor (kg CO2/ mmBtu)]]*10^3</f>
        <v>135826324434.02397</v>
      </c>
      <c r="U2764" s="3">
        <f>Table1[[#This Row],[Emissions (g CO2)]]/(Table1[[#This Row],[Generation (TWh)]]*10^9)</f>
        <v>400.54993999999994</v>
      </c>
    </row>
    <row r="2765" spans="1:21" x14ac:dyDescent="0.35">
      <c r="A2765" t="s">
        <v>848</v>
      </c>
      <c r="B2765" t="s">
        <v>3296</v>
      </c>
      <c r="C2765" t="str">
        <f>SUBSTITUTE(Table1[[#This Row],[Fuel]],", ",",")</f>
        <v>fossil gas: natural gas [80%],other: hydrogen (unknown) [20%]</v>
      </c>
      <c r="D2765" t="s">
        <v>3657</v>
      </c>
      <c r="E2765" t="s">
        <v>3656</v>
      </c>
      <c r="H2765" t="s">
        <v>3438</v>
      </c>
      <c r="I2765">
        <v>300</v>
      </c>
      <c r="J2765" t="s">
        <v>3447</v>
      </c>
      <c r="K2765">
        <v>2027</v>
      </c>
      <c r="L2765" t="s">
        <v>29</v>
      </c>
      <c r="M2765" t="s">
        <v>29</v>
      </c>
      <c r="N2765">
        <v>50.451839700000001</v>
      </c>
      <c r="O2765">
        <v>13.423163000000001</v>
      </c>
      <c r="P2765" t="s">
        <v>3492</v>
      </c>
      <c r="Q2765" s="3">
        <f>Table1[[#This Row],[Capacity (MW)]]*0.395*8760*10^-6</f>
        <v>1.03806</v>
      </c>
      <c r="R2765" s="3" cm="1">
        <f t="array" ref="R2765">AVERAGE(VLOOKUP(_xlfn.TEXTSPLIT(Table1[[#This Row],[Fuel (no space after comma)]], ","), FuelList_Final_EF!$A$2:$B$65, 2, FALSE))</f>
        <v>42.448000000000008</v>
      </c>
      <c r="S2765" s="3">
        <f>Table1[[#This Row],[Generation (TWh)]]*10^9*VLOOKUP(Table1[[#This Row],[Turbine/Engine Technology]],Technology_HR!$A$2:$B$11,2,FALSE)*10^-6</f>
        <v>7836314.9399999995</v>
      </c>
      <c r="T2765" s="5">
        <f>Table1[[#This Row],[Fuel Consumption (mmBtu)]]*Table1[[#This Row],[Emission Factor (kg CO2/ mmBtu)]]*10^3</f>
        <v>332635896573.12006</v>
      </c>
      <c r="U2765" s="3">
        <f>Table1[[#This Row],[Emissions (g CO2)]]/(Table1[[#This Row],[Generation (TWh)]]*10^9)</f>
        <v>320.43995200000006</v>
      </c>
    </row>
    <row r="2766" spans="1:21" x14ac:dyDescent="0.35">
      <c r="A2766" t="s">
        <v>849</v>
      </c>
      <c r="B2766" t="s">
        <v>3239</v>
      </c>
      <c r="C2766" t="str">
        <f>SUBSTITUTE(Table1[[#This Row],[Fuel]],", ",",")</f>
        <v>fossil gas: natural gas</v>
      </c>
      <c r="D2766" t="s">
        <v>3239</v>
      </c>
      <c r="H2766" t="s">
        <v>3438</v>
      </c>
      <c r="I2766">
        <v>45</v>
      </c>
      <c r="J2766" t="s">
        <v>3447</v>
      </c>
      <c r="K2766">
        <v>2027</v>
      </c>
      <c r="L2766" t="s">
        <v>29</v>
      </c>
      <c r="M2766" t="s">
        <v>29</v>
      </c>
      <c r="N2766">
        <v>49.907184000000001</v>
      </c>
      <c r="O2766">
        <v>18.464559000000001</v>
      </c>
      <c r="P2766" t="s">
        <v>3492</v>
      </c>
      <c r="Q2766" s="3">
        <f>Table1[[#This Row],[Capacity (MW)]]*0.395*8760*10^-6</f>
        <v>0.15570900000000001</v>
      </c>
      <c r="R2766" s="3" cm="1">
        <f t="array" ref="R2766">AVERAGE(VLOOKUP(_xlfn.TEXTSPLIT(Table1[[#This Row],[Fuel (no space after comma)]], ","), FuelList_Final_EF!$A$2:$B$65, 2, FALSE))</f>
        <v>53.06</v>
      </c>
      <c r="S2766" s="3">
        <f>Table1[[#This Row],[Generation (TWh)]]*10^9*VLOOKUP(Table1[[#This Row],[Turbine/Engine Technology]],Technology_HR!$A$2:$B$11,2,FALSE)*10^-6</f>
        <v>1175447.2409999999</v>
      </c>
      <c r="T2766" s="5">
        <f>Table1[[#This Row],[Fuel Consumption (mmBtu)]]*Table1[[#This Row],[Emission Factor (kg CO2/ mmBtu)]]*10^3</f>
        <v>62369230607.459999</v>
      </c>
      <c r="U2766" s="3">
        <f>Table1[[#This Row],[Emissions (g CO2)]]/(Table1[[#This Row],[Generation (TWh)]]*10^9)</f>
        <v>400.54993999999999</v>
      </c>
    </row>
    <row r="2767" spans="1:21" x14ac:dyDescent="0.35">
      <c r="A2767" t="s">
        <v>850</v>
      </c>
      <c r="B2767" t="s">
        <v>3279</v>
      </c>
      <c r="C2767" t="str">
        <f>SUBSTITUTE(Table1[[#This Row],[Fuel]],", ",",")</f>
        <v>fossil gas: natural gas,bioenergy: unknown</v>
      </c>
      <c r="D2767" t="s">
        <v>3239</v>
      </c>
      <c r="E2767" t="s">
        <v>3643</v>
      </c>
      <c r="H2767" t="s">
        <v>3436</v>
      </c>
      <c r="I2767">
        <v>51</v>
      </c>
      <c r="J2767" t="s">
        <v>3446</v>
      </c>
      <c r="K2767">
        <v>2006</v>
      </c>
      <c r="L2767" t="s">
        <v>29</v>
      </c>
      <c r="M2767" t="s">
        <v>29</v>
      </c>
      <c r="N2767">
        <v>50.153500000000001</v>
      </c>
      <c r="O2767">
        <v>14.128579999999999</v>
      </c>
      <c r="P2767" t="s">
        <v>3492</v>
      </c>
      <c r="Q2767" s="3">
        <f>Table1[[#This Row],[Capacity (MW)]]*0.395*8760*10^-6</f>
        <v>0.17647019999999997</v>
      </c>
      <c r="R2767" s="3" cm="1">
        <f t="array" ref="R2767">AVERAGE(VLOOKUP(_xlfn.TEXTSPLIT(Table1[[#This Row],[Fuel (no space after comma)]], ","), FuelList_Final_EF!$A$2:$B$65, 2, FALSE))</f>
        <v>63.548749999999998</v>
      </c>
      <c r="S2767" s="3">
        <f>Table1[[#This Row],[Generation (TWh)]]*10^9*VLOOKUP(Table1[[#This Row],[Turbine/Engine Technology]],Technology_HR!$A$2:$B$11,2,FALSE)*10^-6</f>
        <v>1942936.9019999998</v>
      </c>
      <c r="T2767" s="5">
        <f>Table1[[#This Row],[Fuel Consumption (mmBtu)]]*Table1[[#This Row],[Emission Factor (kg CO2/ mmBtu)]]*10^3</f>
        <v>123471211450.97249</v>
      </c>
      <c r="U2767" s="3">
        <f>Table1[[#This Row],[Emissions (g CO2)]]/(Table1[[#This Row],[Generation (TWh)]]*10^9)</f>
        <v>699.67173750000006</v>
      </c>
    </row>
    <row r="2768" spans="1:21" x14ac:dyDescent="0.35">
      <c r="A2768" t="s">
        <v>851</v>
      </c>
      <c r="B2768" t="s">
        <v>3239</v>
      </c>
      <c r="C2768" t="str">
        <f>SUBSTITUTE(Table1[[#This Row],[Fuel]],", ",",")</f>
        <v>fossil gas: natural gas</v>
      </c>
      <c r="D2768" t="s">
        <v>3239</v>
      </c>
      <c r="H2768" t="s">
        <v>3438</v>
      </c>
      <c r="I2768">
        <v>41</v>
      </c>
      <c r="J2768" t="s">
        <v>3450</v>
      </c>
      <c r="K2768">
        <v>2029</v>
      </c>
      <c r="L2768" t="s">
        <v>29</v>
      </c>
      <c r="M2768" t="s">
        <v>29</v>
      </c>
      <c r="N2768">
        <v>50.522288000000003</v>
      </c>
      <c r="O2768">
        <v>13.572101999999999</v>
      </c>
      <c r="P2768" t="s">
        <v>3492</v>
      </c>
      <c r="Q2768" s="3">
        <f>Table1[[#This Row],[Capacity (MW)]]*0.395*8760*10^-6</f>
        <v>0.1418682</v>
      </c>
      <c r="R2768" s="3" cm="1">
        <f t="array" ref="R2768">AVERAGE(VLOOKUP(_xlfn.TEXTSPLIT(Table1[[#This Row],[Fuel (no space after comma)]], ","), FuelList_Final_EF!$A$2:$B$65, 2, FALSE))</f>
        <v>53.06</v>
      </c>
      <c r="S2768" s="3">
        <f>Table1[[#This Row],[Generation (TWh)]]*10^9*VLOOKUP(Table1[[#This Row],[Turbine/Engine Technology]],Technology_HR!$A$2:$B$11,2,FALSE)*10^-6</f>
        <v>1070963.0418</v>
      </c>
      <c r="T2768" s="5">
        <f>Table1[[#This Row],[Fuel Consumption (mmBtu)]]*Table1[[#This Row],[Emission Factor (kg CO2/ mmBtu)]]*10^3</f>
        <v>56825298997.908005</v>
      </c>
      <c r="U2768" s="3">
        <f>Table1[[#This Row],[Emissions (g CO2)]]/(Table1[[#This Row],[Generation (TWh)]]*10^9)</f>
        <v>400.54994000000005</v>
      </c>
    </row>
    <row r="2769" spans="1:21" x14ac:dyDescent="0.35">
      <c r="A2769" t="s">
        <v>851</v>
      </c>
      <c r="B2769" t="s">
        <v>3239</v>
      </c>
      <c r="C2769" t="str">
        <f>SUBSTITUTE(Table1[[#This Row],[Fuel]],", ",",")</f>
        <v>fossil gas: natural gas</v>
      </c>
      <c r="D2769" t="s">
        <v>3239</v>
      </c>
      <c r="H2769" t="s">
        <v>3438</v>
      </c>
      <c r="I2769">
        <v>44</v>
      </c>
      <c r="J2769" t="s">
        <v>3450</v>
      </c>
      <c r="K2769">
        <v>2029</v>
      </c>
      <c r="L2769" t="s">
        <v>29</v>
      </c>
      <c r="M2769" t="s">
        <v>29</v>
      </c>
      <c r="N2769">
        <v>50.522288000000003</v>
      </c>
      <c r="O2769">
        <v>13.572101999999999</v>
      </c>
      <c r="P2769" t="s">
        <v>3492</v>
      </c>
      <c r="Q2769" s="3">
        <f>Table1[[#This Row],[Capacity (MW)]]*0.395*8760*10^-6</f>
        <v>0.15224880000000002</v>
      </c>
      <c r="R2769" s="3" cm="1">
        <f t="array" ref="R2769">AVERAGE(VLOOKUP(_xlfn.TEXTSPLIT(Table1[[#This Row],[Fuel (no space after comma)]], ","), FuelList_Final_EF!$A$2:$B$65, 2, FALSE))</f>
        <v>53.06</v>
      </c>
      <c r="S2769" s="3">
        <f>Table1[[#This Row],[Generation (TWh)]]*10^9*VLOOKUP(Table1[[#This Row],[Turbine/Engine Technology]],Technology_HR!$A$2:$B$11,2,FALSE)*10^-6</f>
        <v>1149326.1912000002</v>
      </c>
      <c r="T2769" s="5">
        <f>Table1[[#This Row],[Fuel Consumption (mmBtu)]]*Table1[[#This Row],[Emission Factor (kg CO2/ mmBtu)]]*10^3</f>
        <v>60983247705.072014</v>
      </c>
      <c r="U2769" s="3">
        <f>Table1[[#This Row],[Emissions (g CO2)]]/(Table1[[#This Row],[Generation (TWh)]]*10^9)</f>
        <v>400.54993999999999</v>
      </c>
    </row>
    <row r="2770" spans="1:21" x14ac:dyDescent="0.35">
      <c r="A2770" t="s">
        <v>851</v>
      </c>
      <c r="B2770" t="s">
        <v>3239</v>
      </c>
      <c r="C2770" t="str">
        <f>SUBSTITUTE(Table1[[#This Row],[Fuel]],", ",",")</f>
        <v>fossil gas: natural gas</v>
      </c>
      <c r="D2770" t="s">
        <v>3239</v>
      </c>
      <c r="H2770" t="s">
        <v>3436</v>
      </c>
      <c r="I2770">
        <v>35</v>
      </c>
      <c r="J2770" t="s">
        <v>3450</v>
      </c>
      <c r="K2770">
        <v>2029</v>
      </c>
      <c r="L2770" t="s">
        <v>29</v>
      </c>
      <c r="M2770" t="s">
        <v>29</v>
      </c>
      <c r="N2770">
        <v>50.522288000000003</v>
      </c>
      <c r="O2770">
        <v>13.572101999999999</v>
      </c>
      <c r="P2770" t="s">
        <v>3492</v>
      </c>
      <c r="Q2770" s="3">
        <f>Table1[[#This Row],[Capacity (MW)]]*0.395*8760*10^-6</f>
        <v>0.12110700000000001</v>
      </c>
      <c r="R2770" s="3" cm="1">
        <f t="array" ref="R2770">AVERAGE(VLOOKUP(_xlfn.TEXTSPLIT(Table1[[#This Row],[Fuel (no space after comma)]], ","), FuelList_Final_EF!$A$2:$B$65, 2, FALSE))</f>
        <v>53.06</v>
      </c>
      <c r="S2770" s="3">
        <f>Table1[[#This Row],[Generation (TWh)]]*10^9*VLOOKUP(Table1[[#This Row],[Turbine/Engine Technology]],Technology_HR!$A$2:$B$11,2,FALSE)*10^-6</f>
        <v>1333388.0699999998</v>
      </c>
      <c r="T2770" s="5">
        <f>Table1[[#This Row],[Fuel Consumption (mmBtu)]]*Table1[[#This Row],[Emission Factor (kg CO2/ mmBtu)]]*10^3</f>
        <v>70749570994.199997</v>
      </c>
      <c r="U2770" s="3">
        <f>Table1[[#This Row],[Emissions (g CO2)]]/(Table1[[#This Row],[Generation (TWh)]]*10^9)</f>
        <v>584.19060000000002</v>
      </c>
    </row>
    <row r="2771" spans="1:21" x14ac:dyDescent="0.35">
      <c r="A2771" t="s">
        <v>851</v>
      </c>
      <c r="B2771" t="s">
        <v>3239</v>
      </c>
      <c r="C2771" t="str">
        <f>SUBSTITUTE(Table1[[#This Row],[Fuel]],", ",",")</f>
        <v>fossil gas: natural gas</v>
      </c>
      <c r="D2771" t="s">
        <v>3239</v>
      </c>
      <c r="H2771" t="s">
        <v>3436</v>
      </c>
      <c r="I2771">
        <v>36</v>
      </c>
      <c r="J2771" t="s">
        <v>3450</v>
      </c>
      <c r="K2771">
        <v>2029</v>
      </c>
      <c r="L2771" t="s">
        <v>29</v>
      </c>
      <c r="M2771" t="s">
        <v>29</v>
      </c>
      <c r="N2771">
        <v>50.522288000000003</v>
      </c>
      <c r="O2771">
        <v>13.572101999999999</v>
      </c>
      <c r="P2771" t="s">
        <v>3492</v>
      </c>
      <c r="Q2771" s="3">
        <f>Table1[[#This Row],[Capacity (MW)]]*0.395*8760*10^-6</f>
        <v>0.1245672</v>
      </c>
      <c r="R2771" s="3" cm="1">
        <f t="array" ref="R2771">AVERAGE(VLOOKUP(_xlfn.TEXTSPLIT(Table1[[#This Row],[Fuel (no space after comma)]], ","), FuelList_Final_EF!$A$2:$B$65, 2, FALSE))</f>
        <v>53.06</v>
      </c>
      <c r="S2771" s="3">
        <f>Table1[[#This Row],[Generation (TWh)]]*10^9*VLOOKUP(Table1[[#This Row],[Turbine/Engine Technology]],Technology_HR!$A$2:$B$11,2,FALSE)*10^-6</f>
        <v>1371484.872</v>
      </c>
      <c r="T2771" s="5">
        <f>Table1[[#This Row],[Fuel Consumption (mmBtu)]]*Table1[[#This Row],[Emission Factor (kg CO2/ mmBtu)]]*10^3</f>
        <v>72770987308.320007</v>
      </c>
      <c r="U2771" s="3">
        <f>Table1[[#This Row],[Emissions (g CO2)]]/(Table1[[#This Row],[Generation (TWh)]]*10^9)</f>
        <v>584.19060000000002</v>
      </c>
    </row>
    <row r="2772" spans="1:21" x14ac:dyDescent="0.35">
      <c r="A2772" t="s">
        <v>852</v>
      </c>
      <c r="B2772" t="s">
        <v>3239</v>
      </c>
      <c r="C2772" t="str">
        <f>SUBSTITUTE(Table1[[#This Row],[Fuel]],", ",",")</f>
        <v>fossil gas: natural gas</v>
      </c>
      <c r="D2772" t="s">
        <v>3239</v>
      </c>
      <c r="H2772" t="s">
        <v>3440</v>
      </c>
      <c r="I2772">
        <v>33</v>
      </c>
      <c r="J2772" t="s">
        <v>3446</v>
      </c>
      <c r="K2772">
        <v>1993</v>
      </c>
      <c r="L2772" t="s">
        <v>29</v>
      </c>
      <c r="M2772" t="s">
        <v>29</v>
      </c>
      <c r="N2772">
        <v>50.258769999999998</v>
      </c>
      <c r="O2772">
        <v>14.3207</v>
      </c>
      <c r="P2772" t="s">
        <v>3492</v>
      </c>
      <c r="Q2772" s="3">
        <f>Table1[[#This Row],[Capacity (MW)]]*0.395*8760*10^-6</f>
        <v>0.1141866</v>
      </c>
      <c r="R2772" s="3" cm="1">
        <f t="array" ref="R2772">AVERAGE(VLOOKUP(_xlfn.TEXTSPLIT(Table1[[#This Row],[Fuel (no space after comma)]], ","), FuelList_Final_EF!$A$2:$B$65, 2, FALSE))</f>
        <v>53.06</v>
      </c>
      <c r="S2772" s="3">
        <f>Table1[[#This Row],[Generation (TWh)]]*10^9*VLOOKUP(Table1[[#This Row],[Turbine/Engine Technology]],Technology_HR!$A$2:$B$11,2,FALSE)*10^-6</f>
        <v>1174409.1809999999</v>
      </c>
      <c r="T2772" s="5">
        <f>Table1[[#This Row],[Fuel Consumption (mmBtu)]]*Table1[[#This Row],[Emission Factor (kg CO2/ mmBtu)]]*10^3</f>
        <v>62314151143.860001</v>
      </c>
      <c r="U2772" s="3">
        <f>Table1[[#This Row],[Emissions (g CO2)]]/(Table1[[#This Row],[Generation (TWh)]]*10^9)</f>
        <v>545.72209999999995</v>
      </c>
    </row>
    <row r="2773" spans="1:21" x14ac:dyDescent="0.35">
      <c r="A2773" t="s">
        <v>852</v>
      </c>
      <c r="B2773" t="s">
        <v>3239</v>
      </c>
      <c r="C2773" t="str">
        <f>SUBSTITUTE(Table1[[#This Row],[Fuel]],", ",",")</f>
        <v>fossil gas: natural gas</v>
      </c>
      <c r="D2773" t="s">
        <v>3239</v>
      </c>
      <c r="H2773" t="s">
        <v>3440</v>
      </c>
      <c r="I2773">
        <v>33</v>
      </c>
      <c r="J2773" t="s">
        <v>3446</v>
      </c>
      <c r="K2773">
        <v>1993</v>
      </c>
      <c r="L2773" t="s">
        <v>29</v>
      </c>
      <c r="M2773" t="s">
        <v>29</v>
      </c>
      <c r="N2773">
        <v>50.258769999999998</v>
      </c>
      <c r="O2773">
        <v>14.3207</v>
      </c>
      <c r="P2773" t="s">
        <v>3492</v>
      </c>
      <c r="Q2773" s="3">
        <f>Table1[[#This Row],[Capacity (MW)]]*0.395*8760*10^-6</f>
        <v>0.1141866</v>
      </c>
      <c r="R2773" s="3" cm="1">
        <f t="array" ref="R2773">AVERAGE(VLOOKUP(_xlfn.TEXTSPLIT(Table1[[#This Row],[Fuel (no space after comma)]], ","), FuelList_Final_EF!$A$2:$B$65, 2, FALSE))</f>
        <v>53.06</v>
      </c>
      <c r="S2773" s="3">
        <f>Table1[[#This Row],[Generation (TWh)]]*10^9*VLOOKUP(Table1[[#This Row],[Turbine/Engine Technology]],Technology_HR!$A$2:$B$11,2,FALSE)*10^-6</f>
        <v>1174409.1809999999</v>
      </c>
      <c r="T2773" s="5">
        <f>Table1[[#This Row],[Fuel Consumption (mmBtu)]]*Table1[[#This Row],[Emission Factor (kg CO2/ mmBtu)]]*10^3</f>
        <v>62314151143.860001</v>
      </c>
      <c r="U2773" s="3">
        <f>Table1[[#This Row],[Emissions (g CO2)]]/(Table1[[#This Row],[Generation (TWh)]]*10^9)</f>
        <v>545.72209999999995</v>
      </c>
    </row>
    <row r="2774" spans="1:21" x14ac:dyDescent="0.35">
      <c r="A2774" t="s">
        <v>852</v>
      </c>
      <c r="B2774" t="s">
        <v>3239</v>
      </c>
      <c r="C2774" t="str">
        <f>SUBSTITUTE(Table1[[#This Row],[Fuel]],", ",",")</f>
        <v>fossil gas: natural gas</v>
      </c>
      <c r="D2774" t="s">
        <v>3239</v>
      </c>
      <c r="H2774" t="s">
        <v>3436</v>
      </c>
      <c r="I2774">
        <v>35</v>
      </c>
      <c r="J2774" t="s">
        <v>3446</v>
      </c>
      <c r="K2774">
        <v>2014</v>
      </c>
      <c r="L2774" t="s">
        <v>29</v>
      </c>
      <c r="M2774" t="s">
        <v>29</v>
      </c>
      <c r="N2774">
        <v>50.258769999999998</v>
      </c>
      <c r="O2774">
        <v>14.3207</v>
      </c>
      <c r="P2774" t="s">
        <v>3492</v>
      </c>
      <c r="Q2774" s="3">
        <f>Table1[[#This Row],[Capacity (MW)]]*0.395*8760*10^-6</f>
        <v>0.12110700000000001</v>
      </c>
      <c r="R2774" s="3" cm="1">
        <f t="array" ref="R2774">AVERAGE(VLOOKUP(_xlfn.TEXTSPLIT(Table1[[#This Row],[Fuel (no space after comma)]], ","), FuelList_Final_EF!$A$2:$B$65, 2, FALSE))</f>
        <v>53.06</v>
      </c>
      <c r="S2774" s="3">
        <f>Table1[[#This Row],[Generation (TWh)]]*10^9*VLOOKUP(Table1[[#This Row],[Turbine/Engine Technology]],Technology_HR!$A$2:$B$11,2,FALSE)*10^-6</f>
        <v>1333388.0699999998</v>
      </c>
      <c r="T2774" s="5">
        <f>Table1[[#This Row],[Fuel Consumption (mmBtu)]]*Table1[[#This Row],[Emission Factor (kg CO2/ mmBtu)]]*10^3</f>
        <v>70749570994.199997</v>
      </c>
      <c r="U2774" s="3">
        <f>Table1[[#This Row],[Emissions (g CO2)]]/(Table1[[#This Row],[Generation (TWh)]]*10^9)</f>
        <v>584.19060000000002</v>
      </c>
    </row>
    <row r="2775" spans="1:21" x14ac:dyDescent="0.35">
      <c r="A2775" t="s">
        <v>853</v>
      </c>
      <c r="B2775" t="s">
        <v>3239</v>
      </c>
      <c r="C2775" t="str">
        <f>SUBSTITUTE(Table1[[#This Row],[Fuel]],", ",",")</f>
        <v>fossil gas: natural gas</v>
      </c>
      <c r="D2775" t="s">
        <v>3239</v>
      </c>
      <c r="H2775" t="s">
        <v>3438</v>
      </c>
      <c r="I2775">
        <v>23</v>
      </c>
      <c r="J2775" t="s">
        <v>3446</v>
      </c>
      <c r="K2775">
        <v>2001</v>
      </c>
      <c r="L2775" t="s">
        <v>29</v>
      </c>
      <c r="M2775" t="s">
        <v>29</v>
      </c>
      <c r="N2775">
        <v>49.004620000000003</v>
      </c>
      <c r="O2775">
        <v>17.128820000000001</v>
      </c>
      <c r="P2775" t="s">
        <v>3492</v>
      </c>
      <c r="Q2775" s="3">
        <f>Table1[[#This Row],[Capacity (MW)]]*0.395*8760*10^-6</f>
        <v>7.9584600000000005E-2</v>
      </c>
      <c r="R2775" s="3" cm="1">
        <f t="array" ref="R2775">AVERAGE(VLOOKUP(_xlfn.TEXTSPLIT(Table1[[#This Row],[Fuel (no space after comma)]], ","), FuelList_Final_EF!$A$2:$B$65, 2, FALSE))</f>
        <v>53.06</v>
      </c>
      <c r="S2775" s="3">
        <f>Table1[[#This Row],[Generation (TWh)]]*10^9*VLOOKUP(Table1[[#This Row],[Turbine/Engine Technology]],Technology_HR!$A$2:$B$11,2,FALSE)*10^-6</f>
        <v>600784.14539999992</v>
      </c>
      <c r="T2775" s="5">
        <f>Table1[[#This Row],[Fuel Consumption (mmBtu)]]*Table1[[#This Row],[Emission Factor (kg CO2/ mmBtu)]]*10^3</f>
        <v>31877606754.923996</v>
      </c>
      <c r="U2775" s="3">
        <f>Table1[[#This Row],[Emissions (g CO2)]]/(Table1[[#This Row],[Generation (TWh)]]*10^9)</f>
        <v>400.54993999999994</v>
      </c>
    </row>
    <row r="2776" spans="1:21" x14ac:dyDescent="0.35">
      <c r="A2776" t="s">
        <v>849</v>
      </c>
      <c r="B2776" t="s">
        <v>3272</v>
      </c>
      <c r="C2776" t="str">
        <f>SUBSTITUTE(Table1[[#This Row],[Fuel]],", ",",")</f>
        <v>fossil gas: natural gas [90%],other: hydrogen (unknown) [10%]</v>
      </c>
      <c r="D2776" t="s">
        <v>3650</v>
      </c>
      <c r="E2776" t="s">
        <v>3651</v>
      </c>
      <c r="H2776" t="s">
        <v>3438</v>
      </c>
      <c r="I2776">
        <v>280</v>
      </c>
      <c r="J2776" t="s">
        <v>3447</v>
      </c>
      <c r="K2776">
        <v>2029</v>
      </c>
      <c r="L2776" t="s">
        <v>29</v>
      </c>
      <c r="M2776">
        <v>2035</v>
      </c>
      <c r="N2776">
        <v>50.413131999999997</v>
      </c>
      <c r="O2776">
        <v>14.41582</v>
      </c>
      <c r="P2776" t="s">
        <v>3492</v>
      </c>
      <c r="Q2776" s="3">
        <f>Table1[[#This Row],[Capacity (MW)]]*0.395*8760*10^-6</f>
        <v>0.96885600000000005</v>
      </c>
      <c r="R2776" s="3" cm="1">
        <f t="array" ref="R2776">AVERAGE(VLOOKUP(_xlfn.TEXTSPLIT(Table1[[#This Row],[Fuel (no space after comma)]], ","), FuelList_Final_EF!$A$2:$B$65, 2, FALSE))</f>
        <v>47.754000000000005</v>
      </c>
      <c r="S2776" s="3">
        <f>Table1[[#This Row],[Generation (TWh)]]*10^9*VLOOKUP(Table1[[#This Row],[Turbine/Engine Technology]],Technology_HR!$A$2:$B$11,2,FALSE)*10^-6</f>
        <v>7313893.9440000001</v>
      </c>
      <c r="T2776" s="5">
        <f>Table1[[#This Row],[Fuel Consumption (mmBtu)]]*Table1[[#This Row],[Emission Factor (kg CO2/ mmBtu)]]*10^3</f>
        <v>349267691401.776</v>
      </c>
      <c r="U2776" s="3">
        <f>Table1[[#This Row],[Emissions (g CO2)]]/(Table1[[#This Row],[Generation (TWh)]]*10^9)</f>
        <v>360.49494600000003</v>
      </c>
    </row>
    <row r="2777" spans="1:21" x14ac:dyDescent="0.35">
      <c r="A2777" t="s">
        <v>849</v>
      </c>
      <c r="B2777" t="s">
        <v>3239</v>
      </c>
      <c r="C2777" t="str">
        <f>SUBSTITUTE(Table1[[#This Row],[Fuel]],", ",",")</f>
        <v>fossil gas: natural gas</v>
      </c>
      <c r="D2777" t="s">
        <v>3239</v>
      </c>
      <c r="H2777" t="s">
        <v>3438</v>
      </c>
      <c r="I2777">
        <v>400</v>
      </c>
      <c r="J2777" t="s">
        <v>3450</v>
      </c>
      <c r="K2777">
        <v>2029</v>
      </c>
      <c r="L2777" t="s">
        <v>29</v>
      </c>
      <c r="M2777" t="s">
        <v>29</v>
      </c>
      <c r="N2777">
        <v>50.413131999999997</v>
      </c>
      <c r="O2777">
        <v>14.41582</v>
      </c>
      <c r="P2777" t="s">
        <v>3492</v>
      </c>
      <c r="Q2777" s="3">
        <f>Table1[[#This Row],[Capacity (MW)]]*0.395*8760*10^-6</f>
        <v>1.38408</v>
      </c>
      <c r="R2777" s="3" cm="1">
        <f t="array" ref="R2777">AVERAGE(VLOOKUP(_xlfn.TEXTSPLIT(Table1[[#This Row],[Fuel (no space after comma)]], ","), FuelList_Final_EF!$A$2:$B$65, 2, FALSE))</f>
        <v>53.06</v>
      </c>
      <c r="S2777" s="3">
        <f>Table1[[#This Row],[Generation (TWh)]]*10^9*VLOOKUP(Table1[[#This Row],[Turbine/Engine Technology]],Technology_HR!$A$2:$B$11,2,FALSE)*10^-6</f>
        <v>10448419.92</v>
      </c>
      <c r="T2777" s="5">
        <f>Table1[[#This Row],[Fuel Consumption (mmBtu)]]*Table1[[#This Row],[Emission Factor (kg CO2/ mmBtu)]]*10^3</f>
        <v>554393160955.20007</v>
      </c>
      <c r="U2777" s="3">
        <f>Table1[[#This Row],[Emissions (g CO2)]]/(Table1[[#This Row],[Generation (TWh)]]*10^9)</f>
        <v>400.54994000000005</v>
      </c>
    </row>
    <row r="2778" spans="1:21" x14ac:dyDescent="0.35">
      <c r="A2778" t="s">
        <v>849</v>
      </c>
      <c r="B2778" t="s">
        <v>3239</v>
      </c>
      <c r="C2778" t="str">
        <f>SUBSTITUTE(Table1[[#This Row],[Fuel]],", ",",")</f>
        <v>fossil gas: natural gas</v>
      </c>
      <c r="D2778" t="s">
        <v>3239</v>
      </c>
      <c r="H2778" t="s">
        <v>3438</v>
      </c>
      <c r="I2778">
        <v>400</v>
      </c>
      <c r="J2778" t="s">
        <v>3450</v>
      </c>
      <c r="K2778">
        <v>2030</v>
      </c>
      <c r="L2778" t="s">
        <v>29</v>
      </c>
      <c r="M2778" t="s">
        <v>29</v>
      </c>
      <c r="N2778">
        <v>50.413131999999997</v>
      </c>
      <c r="O2778">
        <v>14.41582</v>
      </c>
      <c r="P2778" t="s">
        <v>3492</v>
      </c>
      <c r="Q2778" s="3">
        <f>Table1[[#This Row],[Capacity (MW)]]*0.395*8760*10^-6</f>
        <v>1.38408</v>
      </c>
      <c r="R2778" s="3" cm="1">
        <f t="array" ref="R2778">AVERAGE(VLOOKUP(_xlfn.TEXTSPLIT(Table1[[#This Row],[Fuel (no space after comma)]], ","), FuelList_Final_EF!$A$2:$B$65, 2, FALSE))</f>
        <v>53.06</v>
      </c>
      <c r="S2778" s="3">
        <f>Table1[[#This Row],[Generation (TWh)]]*10^9*VLOOKUP(Table1[[#This Row],[Turbine/Engine Technology]],Technology_HR!$A$2:$B$11,2,FALSE)*10^-6</f>
        <v>10448419.92</v>
      </c>
      <c r="T2778" s="5">
        <f>Table1[[#This Row],[Fuel Consumption (mmBtu)]]*Table1[[#This Row],[Emission Factor (kg CO2/ mmBtu)]]*10^3</f>
        <v>554393160955.20007</v>
      </c>
      <c r="U2778" s="3">
        <f>Table1[[#This Row],[Emissions (g CO2)]]/(Table1[[#This Row],[Generation (TWh)]]*10^9)</f>
        <v>400.54994000000005</v>
      </c>
    </row>
    <row r="2779" spans="1:21" x14ac:dyDescent="0.35">
      <c r="A2779" t="s">
        <v>854</v>
      </c>
      <c r="B2779" t="s">
        <v>3239</v>
      </c>
      <c r="C2779" t="str">
        <f>SUBSTITUTE(Table1[[#This Row],[Fuel]],", ",",")</f>
        <v>fossil gas: natural gas</v>
      </c>
      <c r="D2779" t="s">
        <v>3239</v>
      </c>
      <c r="H2779" t="s">
        <v>3440</v>
      </c>
      <c r="I2779">
        <v>50</v>
      </c>
      <c r="J2779" t="s">
        <v>3449</v>
      </c>
      <c r="K2779">
        <v>2030</v>
      </c>
      <c r="L2779" t="s">
        <v>29</v>
      </c>
      <c r="M2779" t="s">
        <v>29</v>
      </c>
      <c r="N2779">
        <v>49.570878999999998</v>
      </c>
      <c r="O2779">
        <v>17.304120999999999</v>
      </c>
      <c r="P2779" t="s">
        <v>3492</v>
      </c>
      <c r="Q2779" s="3">
        <f>Table1[[#This Row],[Capacity (MW)]]*0.395*8760*10^-6</f>
        <v>0.17301</v>
      </c>
      <c r="R2779" s="3" cm="1">
        <f t="array" ref="R2779">AVERAGE(VLOOKUP(_xlfn.TEXTSPLIT(Table1[[#This Row],[Fuel (no space after comma)]], ","), FuelList_Final_EF!$A$2:$B$65, 2, FALSE))</f>
        <v>53.06</v>
      </c>
      <c r="S2779" s="3">
        <f>Table1[[#This Row],[Generation (TWh)]]*10^9*VLOOKUP(Table1[[#This Row],[Turbine/Engine Technology]],Technology_HR!$A$2:$B$11,2,FALSE)*10^-6</f>
        <v>1779407.8499999999</v>
      </c>
      <c r="T2779" s="5">
        <f>Table1[[#This Row],[Fuel Consumption (mmBtu)]]*Table1[[#This Row],[Emission Factor (kg CO2/ mmBtu)]]*10^3</f>
        <v>94415380521</v>
      </c>
      <c r="U2779" s="3">
        <f>Table1[[#This Row],[Emissions (g CO2)]]/(Table1[[#This Row],[Generation (TWh)]]*10^9)</f>
        <v>545.72209999999995</v>
      </c>
    </row>
    <row r="2780" spans="1:21" x14ac:dyDescent="0.35">
      <c r="A2780" t="s">
        <v>855</v>
      </c>
      <c r="B2780" t="s">
        <v>3239</v>
      </c>
      <c r="C2780" t="str">
        <f>SUBSTITUTE(Table1[[#This Row],[Fuel]],", ",",")</f>
        <v>fossil gas: natural gas</v>
      </c>
      <c r="D2780" t="s">
        <v>3239</v>
      </c>
      <c r="H2780" t="s">
        <v>3438</v>
      </c>
      <c r="I2780">
        <v>390</v>
      </c>
      <c r="J2780" t="s">
        <v>3449</v>
      </c>
      <c r="K2780">
        <v>2029</v>
      </c>
      <c r="L2780" t="s">
        <v>29</v>
      </c>
      <c r="M2780" t="s">
        <v>29</v>
      </c>
      <c r="N2780">
        <v>50.12283</v>
      </c>
      <c r="O2780">
        <v>15.790765</v>
      </c>
      <c r="P2780" t="s">
        <v>3492</v>
      </c>
      <c r="Q2780" s="3">
        <f>Table1[[#This Row],[Capacity (MW)]]*0.395*8760*10^-6</f>
        <v>1.349478</v>
      </c>
      <c r="R2780" s="3" cm="1">
        <f t="array" ref="R2780">AVERAGE(VLOOKUP(_xlfn.TEXTSPLIT(Table1[[#This Row],[Fuel (no space after comma)]], ","), FuelList_Final_EF!$A$2:$B$65, 2, FALSE))</f>
        <v>53.06</v>
      </c>
      <c r="S2780" s="3">
        <f>Table1[[#This Row],[Generation (TWh)]]*10^9*VLOOKUP(Table1[[#This Row],[Turbine/Engine Technology]],Technology_HR!$A$2:$B$11,2,FALSE)*10^-6</f>
        <v>10187209.422</v>
      </c>
      <c r="T2780" s="5">
        <f>Table1[[#This Row],[Fuel Consumption (mmBtu)]]*Table1[[#This Row],[Emission Factor (kg CO2/ mmBtu)]]*10^3</f>
        <v>540533331931.32007</v>
      </c>
      <c r="U2780" s="3">
        <f>Table1[[#This Row],[Emissions (g CO2)]]/(Table1[[#This Row],[Generation (TWh)]]*10^9)</f>
        <v>400.54994000000005</v>
      </c>
    </row>
    <row r="2781" spans="1:21" x14ac:dyDescent="0.35">
      <c r="A2781" t="s">
        <v>856</v>
      </c>
      <c r="B2781" t="s">
        <v>3239</v>
      </c>
      <c r="C2781" t="str">
        <f>SUBSTITUTE(Table1[[#This Row],[Fuel]],", ",",")</f>
        <v>fossil gas: natural gas</v>
      </c>
      <c r="D2781" t="s">
        <v>3239</v>
      </c>
      <c r="H2781" t="s">
        <v>3437</v>
      </c>
      <c r="I2781">
        <v>37</v>
      </c>
      <c r="J2781" t="s">
        <v>3446</v>
      </c>
      <c r="K2781">
        <v>2014</v>
      </c>
      <c r="L2781" t="s">
        <v>29</v>
      </c>
      <c r="M2781" t="s">
        <v>29</v>
      </c>
      <c r="N2781">
        <v>49.368459000000001</v>
      </c>
      <c r="O2781">
        <v>14.702139000000001</v>
      </c>
      <c r="P2781" t="s">
        <v>3492</v>
      </c>
      <c r="Q2781" s="3">
        <f>Table1[[#This Row],[Capacity (MW)]]*0.395*8760*10^-6</f>
        <v>0.12802740000000001</v>
      </c>
      <c r="R2781" s="3" cm="1">
        <f t="array" ref="R2781">AVERAGE(VLOOKUP(_xlfn.TEXTSPLIT(Table1[[#This Row],[Fuel (no space after comma)]], ","), FuelList_Final_EF!$A$2:$B$65, 2, FALSE))</f>
        <v>53.06</v>
      </c>
      <c r="S2781" s="3">
        <f>Table1[[#This Row],[Generation (TWh)]]*10^9*VLOOKUP(Table1[[#This Row],[Turbine/Engine Technology]],Technology_HR!$A$2:$B$11,2,FALSE)*10^-6</f>
        <v>1139443.8600000001</v>
      </c>
      <c r="T2781" s="5">
        <f>Table1[[#This Row],[Fuel Consumption (mmBtu)]]*Table1[[#This Row],[Emission Factor (kg CO2/ mmBtu)]]*10^3</f>
        <v>60458891211.600006</v>
      </c>
      <c r="U2781" s="3">
        <f>Table1[[#This Row],[Emissions (g CO2)]]/(Table1[[#This Row],[Generation (TWh)]]*10^9)</f>
        <v>472.23399999999998</v>
      </c>
    </row>
    <row r="2782" spans="1:21" x14ac:dyDescent="0.35">
      <c r="A2782" t="s">
        <v>856</v>
      </c>
      <c r="B2782" t="s">
        <v>3239</v>
      </c>
      <c r="C2782" t="str">
        <f>SUBSTITUTE(Table1[[#This Row],[Fuel]],", ",",")</f>
        <v>fossil gas: natural gas</v>
      </c>
      <c r="D2782" t="s">
        <v>3239</v>
      </c>
      <c r="H2782" t="s">
        <v>3437</v>
      </c>
      <c r="I2782">
        <v>23</v>
      </c>
      <c r="J2782" t="s">
        <v>3446</v>
      </c>
      <c r="K2782">
        <v>2020</v>
      </c>
      <c r="L2782" t="s">
        <v>29</v>
      </c>
      <c r="M2782" t="s">
        <v>29</v>
      </c>
      <c r="N2782">
        <v>49.368459000000001</v>
      </c>
      <c r="O2782">
        <v>14.702139000000001</v>
      </c>
      <c r="P2782" t="s">
        <v>3492</v>
      </c>
      <c r="Q2782" s="3">
        <f>Table1[[#This Row],[Capacity (MW)]]*0.395*8760*10^-6</f>
        <v>7.9584600000000005E-2</v>
      </c>
      <c r="R2782" s="3" cm="1">
        <f t="array" ref="R2782">AVERAGE(VLOOKUP(_xlfn.TEXTSPLIT(Table1[[#This Row],[Fuel (no space after comma)]], ","), FuelList_Final_EF!$A$2:$B$65, 2, FALSE))</f>
        <v>53.06</v>
      </c>
      <c r="S2782" s="3">
        <f>Table1[[#This Row],[Generation (TWh)]]*10^9*VLOOKUP(Table1[[#This Row],[Turbine/Engine Technology]],Technology_HR!$A$2:$B$11,2,FALSE)*10^-6</f>
        <v>708302.94</v>
      </c>
      <c r="T2782" s="5">
        <f>Table1[[#This Row],[Fuel Consumption (mmBtu)]]*Table1[[#This Row],[Emission Factor (kg CO2/ mmBtu)]]*10^3</f>
        <v>37582553996.400002</v>
      </c>
      <c r="U2782" s="3">
        <f>Table1[[#This Row],[Emissions (g CO2)]]/(Table1[[#This Row],[Generation (TWh)]]*10^9)</f>
        <v>472.23400000000004</v>
      </c>
    </row>
    <row r="2783" spans="1:21" x14ac:dyDescent="0.35">
      <c r="A2783" t="s">
        <v>857</v>
      </c>
      <c r="B2783" t="s">
        <v>3239</v>
      </c>
      <c r="C2783" t="str">
        <f>SUBSTITUTE(Table1[[#This Row],[Fuel]],", ",",")</f>
        <v>fossil gas: natural gas</v>
      </c>
      <c r="D2783" t="s">
        <v>3239</v>
      </c>
      <c r="H2783" t="s">
        <v>3438</v>
      </c>
      <c r="I2783">
        <v>97</v>
      </c>
      <c r="J2783" t="s">
        <v>3447</v>
      </c>
      <c r="K2783">
        <v>2029</v>
      </c>
      <c r="L2783" t="s">
        <v>29</v>
      </c>
      <c r="M2783" t="s">
        <v>29</v>
      </c>
      <c r="N2783">
        <v>49.754333000000003</v>
      </c>
      <c r="O2783">
        <v>13.398754</v>
      </c>
      <c r="P2783" t="s">
        <v>3492</v>
      </c>
      <c r="Q2783" s="3">
        <f>Table1[[#This Row],[Capacity (MW)]]*0.395*8760*10^-6</f>
        <v>0.33563940000000003</v>
      </c>
      <c r="R2783" s="3" cm="1">
        <f t="array" ref="R2783">AVERAGE(VLOOKUP(_xlfn.TEXTSPLIT(Table1[[#This Row],[Fuel (no space after comma)]], ","), FuelList_Final_EF!$A$2:$B$65, 2, FALSE))</f>
        <v>53.06</v>
      </c>
      <c r="S2783" s="3">
        <f>Table1[[#This Row],[Generation (TWh)]]*10^9*VLOOKUP(Table1[[#This Row],[Turbine/Engine Technology]],Technology_HR!$A$2:$B$11,2,FALSE)*10^-6</f>
        <v>2533741.8306000005</v>
      </c>
      <c r="T2783" s="5">
        <f>Table1[[#This Row],[Fuel Consumption (mmBtu)]]*Table1[[#This Row],[Emission Factor (kg CO2/ mmBtu)]]*10^3</f>
        <v>134440341531.63603</v>
      </c>
      <c r="U2783" s="3">
        <f>Table1[[#This Row],[Emissions (g CO2)]]/(Table1[[#This Row],[Generation (TWh)]]*10^9)</f>
        <v>400.54994000000005</v>
      </c>
    </row>
    <row r="2784" spans="1:21" x14ac:dyDescent="0.35">
      <c r="A2784" t="s">
        <v>857</v>
      </c>
      <c r="B2784" t="s">
        <v>3239</v>
      </c>
      <c r="C2784" t="str">
        <f>SUBSTITUTE(Table1[[#This Row],[Fuel]],", ",",")</f>
        <v>fossil gas: natural gas</v>
      </c>
      <c r="D2784" t="s">
        <v>3239</v>
      </c>
      <c r="H2784" t="s">
        <v>3438</v>
      </c>
      <c r="I2784">
        <v>65</v>
      </c>
      <c r="J2784" t="s">
        <v>3447</v>
      </c>
      <c r="K2784">
        <v>2029</v>
      </c>
      <c r="L2784" t="s">
        <v>29</v>
      </c>
      <c r="M2784" t="s">
        <v>29</v>
      </c>
      <c r="N2784">
        <v>49.739528999999997</v>
      </c>
      <c r="O2784">
        <v>13.345461</v>
      </c>
      <c r="P2784" t="s">
        <v>3492</v>
      </c>
      <c r="Q2784" s="3">
        <f>Table1[[#This Row],[Capacity (MW)]]*0.395*8760*10^-6</f>
        <v>0.224913</v>
      </c>
      <c r="R2784" s="3" cm="1">
        <f t="array" ref="R2784">AVERAGE(VLOOKUP(_xlfn.TEXTSPLIT(Table1[[#This Row],[Fuel (no space after comma)]], ","), FuelList_Final_EF!$A$2:$B$65, 2, FALSE))</f>
        <v>53.06</v>
      </c>
      <c r="S2784" s="3">
        <f>Table1[[#This Row],[Generation (TWh)]]*10^9*VLOOKUP(Table1[[#This Row],[Turbine/Engine Technology]],Technology_HR!$A$2:$B$11,2,FALSE)*10^-6</f>
        <v>1697868.237</v>
      </c>
      <c r="T2784" s="5">
        <f>Table1[[#This Row],[Fuel Consumption (mmBtu)]]*Table1[[#This Row],[Emission Factor (kg CO2/ mmBtu)]]*10^3</f>
        <v>90088888655.220001</v>
      </c>
      <c r="U2784" s="3">
        <f>Table1[[#This Row],[Emissions (g CO2)]]/(Table1[[#This Row],[Generation (TWh)]]*10^9)</f>
        <v>400.54993999999999</v>
      </c>
    </row>
    <row r="2785" spans="1:21" x14ac:dyDescent="0.35">
      <c r="A2785" t="s">
        <v>849</v>
      </c>
      <c r="B2785" t="s">
        <v>3239</v>
      </c>
      <c r="C2785" t="str">
        <f>SUBSTITUTE(Table1[[#This Row],[Fuel]],", ",",")</f>
        <v>fossil gas: natural gas</v>
      </c>
      <c r="D2785" t="s">
        <v>3239</v>
      </c>
      <c r="H2785" t="s">
        <v>3438</v>
      </c>
      <c r="I2785">
        <v>847</v>
      </c>
      <c r="J2785" t="s">
        <v>3446</v>
      </c>
      <c r="K2785">
        <v>2014</v>
      </c>
      <c r="L2785" t="s">
        <v>29</v>
      </c>
      <c r="M2785" t="s">
        <v>29</v>
      </c>
      <c r="N2785">
        <v>50.426699999999997</v>
      </c>
      <c r="O2785">
        <v>13.6747</v>
      </c>
      <c r="P2785" t="s">
        <v>3492</v>
      </c>
      <c r="Q2785" s="3">
        <f>Table1[[#This Row],[Capacity (MW)]]*0.395*8760*10^-6</f>
        <v>2.9307893999999997</v>
      </c>
      <c r="R2785" s="3" cm="1">
        <f t="array" ref="R2785">AVERAGE(VLOOKUP(_xlfn.TEXTSPLIT(Table1[[#This Row],[Fuel (no space after comma)]], ","), FuelList_Final_EF!$A$2:$B$65, 2, FALSE))</f>
        <v>53.06</v>
      </c>
      <c r="S2785" s="3">
        <f>Table1[[#This Row],[Generation (TWh)]]*10^9*VLOOKUP(Table1[[#This Row],[Turbine/Engine Technology]],Technology_HR!$A$2:$B$11,2,FALSE)*10^-6</f>
        <v>22124529.180599995</v>
      </c>
      <c r="T2785" s="5">
        <f>Table1[[#This Row],[Fuel Consumption (mmBtu)]]*Table1[[#This Row],[Emission Factor (kg CO2/ mmBtu)]]*10^3</f>
        <v>1173927518322.636</v>
      </c>
      <c r="U2785" s="3">
        <f>Table1[[#This Row],[Emissions (g CO2)]]/(Table1[[#This Row],[Generation (TWh)]]*10^9)</f>
        <v>400.54994000000005</v>
      </c>
    </row>
    <row r="2786" spans="1:21" x14ac:dyDescent="0.35">
      <c r="A2786" t="s">
        <v>848</v>
      </c>
      <c r="B2786" t="s">
        <v>3239</v>
      </c>
      <c r="C2786" t="str">
        <f>SUBSTITUTE(Table1[[#This Row],[Fuel]],", ",",")</f>
        <v>fossil gas: natural gas</v>
      </c>
      <c r="D2786" t="s">
        <v>3239</v>
      </c>
      <c r="H2786" t="s">
        <v>3436</v>
      </c>
      <c r="I2786">
        <v>58</v>
      </c>
      <c r="J2786" t="s">
        <v>3446</v>
      </c>
      <c r="K2786">
        <v>2013</v>
      </c>
      <c r="L2786" t="s">
        <v>29</v>
      </c>
      <c r="M2786" t="s">
        <v>29</v>
      </c>
      <c r="N2786">
        <v>49.462471000000001</v>
      </c>
      <c r="O2786">
        <v>17.143523999999999</v>
      </c>
      <c r="P2786" t="s">
        <v>3492</v>
      </c>
      <c r="Q2786" s="3">
        <f>Table1[[#This Row],[Capacity (MW)]]*0.395*8760*10^-6</f>
        <v>0.2006916</v>
      </c>
      <c r="R2786" s="3" cm="1">
        <f t="array" ref="R2786">AVERAGE(VLOOKUP(_xlfn.TEXTSPLIT(Table1[[#This Row],[Fuel (no space after comma)]], ","), FuelList_Final_EF!$A$2:$B$65, 2, FALSE))</f>
        <v>53.06</v>
      </c>
      <c r="S2786" s="3">
        <f>Table1[[#This Row],[Generation (TWh)]]*10^9*VLOOKUP(Table1[[#This Row],[Turbine/Engine Technology]],Technology_HR!$A$2:$B$11,2,FALSE)*10^-6</f>
        <v>2209614.5159999998</v>
      </c>
      <c r="T2786" s="5">
        <f>Table1[[#This Row],[Fuel Consumption (mmBtu)]]*Table1[[#This Row],[Emission Factor (kg CO2/ mmBtu)]]*10^3</f>
        <v>117242146218.96001</v>
      </c>
      <c r="U2786" s="3">
        <f>Table1[[#This Row],[Emissions (g CO2)]]/(Table1[[#This Row],[Generation (TWh)]]*10^9)</f>
        <v>584.19060000000002</v>
      </c>
    </row>
    <row r="2787" spans="1:21" x14ac:dyDescent="0.35">
      <c r="A2787" t="s">
        <v>848</v>
      </c>
      <c r="B2787" t="s">
        <v>3239</v>
      </c>
      <c r="C2787" t="str">
        <f>SUBSTITUTE(Table1[[#This Row],[Fuel]],", ",",")</f>
        <v>fossil gas: natural gas</v>
      </c>
      <c r="D2787" t="s">
        <v>3239</v>
      </c>
      <c r="H2787" t="s">
        <v>3436</v>
      </c>
      <c r="I2787">
        <v>50</v>
      </c>
      <c r="J2787" t="s">
        <v>3447</v>
      </c>
      <c r="K2787">
        <v>2024</v>
      </c>
      <c r="L2787" t="s">
        <v>29</v>
      </c>
      <c r="M2787" t="s">
        <v>29</v>
      </c>
      <c r="N2787">
        <v>49.462471000000001</v>
      </c>
      <c r="O2787">
        <v>17.143523999999999</v>
      </c>
      <c r="P2787" t="s">
        <v>3492</v>
      </c>
      <c r="Q2787" s="3">
        <f>Table1[[#This Row],[Capacity (MW)]]*0.395*8760*10^-6</f>
        <v>0.17301</v>
      </c>
      <c r="R2787" s="3" cm="1">
        <f t="array" ref="R2787">AVERAGE(VLOOKUP(_xlfn.TEXTSPLIT(Table1[[#This Row],[Fuel (no space after comma)]], ","), FuelList_Final_EF!$A$2:$B$65, 2, FALSE))</f>
        <v>53.06</v>
      </c>
      <c r="S2787" s="3">
        <f>Table1[[#This Row],[Generation (TWh)]]*10^9*VLOOKUP(Table1[[#This Row],[Turbine/Engine Technology]],Technology_HR!$A$2:$B$11,2,FALSE)*10^-6</f>
        <v>1904840.0999999999</v>
      </c>
      <c r="T2787" s="5">
        <f>Table1[[#This Row],[Fuel Consumption (mmBtu)]]*Table1[[#This Row],[Emission Factor (kg CO2/ mmBtu)]]*10^3</f>
        <v>101070815706</v>
      </c>
      <c r="U2787" s="3">
        <f>Table1[[#This Row],[Emissions (g CO2)]]/(Table1[[#This Row],[Generation (TWh)]]*10^9)</f>
        <v>584.19060000000002</v>
      </c>
    </row>
    <row r="2788" spans="1:21" x14ac:dyDescent="0.35">
      <c r="A2788" t="s">
        <v>849</v>
      </c>
      <c r="B2788" t="s">
        <v>3239</v>
      </c>
      <c r="C2788" t="str">
        <f>SUBSTITUTE(Table1[[#This Row],[Fuel]],", ",",")</f>
        <v>fossil gas: natural gas</v>
      </c>
      <c r="D2788" t="s">
        <v>3239</v>
      </c>
      <c r="H2788" t="s">
        <v>59</v>
      </c>
      <c r="I2788">
        <v>50</v>
      </c>
      <c r="J2788" t="s">
        <v>3447</v>
      </c>
      <c r="K2788">
        <v>2026</v>
      </c>
      <c r="L2788" t="s">
        <v>29</v>
      </c>
      <c r="M2788" t="s">
        <v>29</v>
      </c>
      <c r="N2788">
        <v>50.417999999999999</v>
      </c>
      <c r="O2788">
        <v>13.259</v>
      </c>
      <c r="P2788" t="s">
        <v>3492</v>
      </c>
      <c r="Q2788" s="3">
        <f>Table1[[#This Row],[Capacity (MW)]]*0.395*8760*10^-6</f>
        <v>0.17301</v>
      </c>
      <c r="R2788" s="3" cm="1">
        <f t="array" ref="R2788">AVERAGE(VLOOKUP(_xlfn.TEXTSPLIT(Table1[[#This Row],[Fuel (no space after comma)]], ","), FuelList_Final_EF!$A$2:$B$65, 2, FALSE))</f>
        <v>53.06</v>
      </c>
      <c r="S2788" s="3">
        <f>Table1[[#This Row],[Generation (TWh)]]*10^9*VLOOKUP(Table1[[#This Row],[Turbine/Engine Technology]],Technology_HR!$A$2:$B$11,2,FALSE)*10^-6</f>
        <v>1435204.4549999998</v>
      </c>
      <c r="T2788" s="5">
        <f>Table1[[#This Row],[Fuel Consumption (mmBtu)]]*Table1[[#This Row],[Emission Factor (kg CO2/ mmBtu)]]*10^3</f>
        <v>76151948382.299988</v>
      </c>
      <c r="U2788" s="3">
        <f>Table1[[#This Row],[Emissions (g CO2)]]/(Table1[[#This Row],[Generation (TWh)]]*10^9)</f>
        <v>440.15922999999992</v>
      </c>
    </row>
    <row r="2789" spans="1:21" x14ac:dyDescent="0.35">
      <c r="A2789" t="s">
        <v>847</v>
      </c>
      <c r="B2789" t="s">
        <v>3239</v>
      </c>
      <c r="C2789" t="str">
        <f>SUBSTITUTE(Table1[[#This Row],[Fuel]],", ",",")</f>
        <v>fossil gas: natural gas</v>
      </c>
      <c r="D2789" t="s">
        <v>3239</v>
      </c>
      <c r="H2789" t="s">
        <v>3440</v>
      </c>
      <c r="I2789">
        <v>81</v>
      </c>
      <c r="J2789" t="s">
        <v>3446</v>
      </c>
      <c r="K2789">
        <v>1930</v>
      </c>
      <c r="L2789" t="s">
        <v>29</v>
      </c>
      <c r="M2789" t="s">
        <v>29</v>
      </c>
      <c r="N2789">
        <v>49.196429999999999</v>
      </c>
      <c r="O2789">
        <v>16.622565999999999</v>
      </c>
      <c r="P2789" t="s">
        <v>3492</v>
      </c>
      <c r="Q2789" s="3">
        <f>Table1[[#This Row],[Capacity (MW)]]*0.395*8760*10^-6</f>
        <v>0.28027619999999998</v>
      </c>
      <c r="R2789" s="3" cm="1">
        <f t="array" ref="R2789">AVERAGE(VLOOKUP(_xlfn.TEXTSPLIT(Table1[[#This Row],[Fuel (no space after comma)]], ","), FuelList_Final_EF!$A$2:$B$65, 2, FALSE))</f>
        <v>53.06</v>
      </c>
      <c r="S2789" s="3">
        <f>Table1[[#This Row],[Generation (TWh)]]*10^9*VLOOKUP(Table1[[#This Row],[Turbine/Engine Technology]],Technology_HR!$A$2:$B$11,2,FALSE)*10^-6</f>
        <v>2882640.7169999997</v>
      </c>
      <c r="T2789" s="5">
        <f>Table1[[#This Row],[Fuel Consumption (mmBtu)]]*Table1[[#This Row],[Emission Factor (kg CO2/ mmBtu)]]*10^3</f>
        <v>152952916444.01999</v>
      </c>
      <c r="U2789" s="3">
        <f>Table1[[#This Row],[Emissions (g CO2)]]/(Table1[[#This Row],[Generation (TWh)]]*10^9)</f>
        <v>545.72209999999995</v>
      </c>
    </row>
    <row r="2790" spans="1:21" x14ac:dyDescent="0.35">
      <c r="A2790" t="s">
        <v>849</v>
      </c>
      <c r="B2790" t="s">
        <v>3279</v>
      </c>
      <c r="C2790" t="str">
        <f>SUBSTITUTE(Table1[[#This Row],[Fuel]],", ",",")</f>
        <v>fossil gas: natural gas,bioenergy: unknown</v>
      </c>
      <c r="D2790" t="s">
        <v>3239</v>
      </c>
      <c r="E2790" t="s">
        <v>3643</v>
      </c>
      <c r="H2790" t="s">
        <v>3438</v>
      </c>
      <c r="I2790">
        <v>162</v>
      </c>
      <c r="J2790" t="s">
        <v>3447</v>
      </c>
      <c r="K2790">
        <v>2029</v>
      </c>
      <c r="L2790" t="s">
        <v>29</v>
      </c>
      <c r="M2790" t="s">
        <v>29</v>
      </c>
      <c r="N2790">
        <v>50.6462</v>
      </c>
      <c r="O2790">
        <v>13.9854</v>
      </c>
      <c r="P2790" t="s">
        <v>3492</v>
      </c>
      <c r="Q2790" s="3">
        <f>Table1[[#This Row],[Capacity (MW)]]*0.395*8760*10^-6</f>
        <v>0.56055239999999995</v>
      </c>
      <c r="R2790" s="3" cm="1">
        <f t="array" ref="R2790">AVERAGE(VLOOKUP(_xlfn.TEXTSPLIT(Table1[[#This Row],[Fuel (no space after comma)]], ","), FuelList_Final_EF!$A$2:$B$65, 2, FALSE))</f>
        <v>63.548749999999998</v>
      </c>
      <c r="S2790" s="3">
        <f>Table1[[#This Row],[Generation (TWh)]]*10^9*VLOOKUP(Table1[[#This Row],[Turbine/Engine Technology]],Technology_HR!$A$2:$B$11,2,FALSE)*10^-6</f>
        <v>4231610.0675999997</v>
      </c>
      <c r="T2790" s="5">
        <f>Table1[[#This Row],[Fuel Consumption (mmBtu)]]*Table1[[#This Row],[Emission Factor (kg CO2/ mmBtu)]]*10^3</f>
        <v>268913530283.39548</v>
      </c>
      <c r="U2790" s="3">
        <f>Table1[[#This Row],[Emissions (g CO2)]]/(Table1[[#This Row],[Generation (TWh)]]*10^9)</f>
        <v>479.72951374999997</v>
      </c>
    </row>
    <row r="2791" spans="1:21" x14ac:dyDescent="0.35">
      <c r="A2791" t="s">
        <v>854</v>
      </c>
      <c r="B2791" t="s">
        <v>3239</v>
      </c>
      <c r="C2791" t="str">
        <f>SUBSTITUTE(Table1[[#This Row],[Fuel]],", ",",")</f>
        <v>fossil gas: natural gas</v>
      </c>
      <c r="D2791" t="s">
        <v>3239</v>
      </c>
      <c r="H2791" t="s">
        <v>3438</v>
      </c>
      <c r="I2791">
        <v>100</v>
      </c>
      <c r="J2791" t="s">
        <v>3450</v>
      </c>
      <c r="K2791">
        <v>2029</v>
      </c>
      <c r="L2791" t="s">
        <v>29</v>
      </c>
      <c r="M2791" t="s">
        <v>29</v>
      </c>
      <c r="N2791">
        <v>49.831904999999999</v>
      </c>
      <c r="O2791">
        <v>18.211304999999999</v>
      </c>
      <c r="P2791" t="s">
        <v>3492</v>
      </c>
      <c r="Q2791" s="3">
        <f>Table1[[#This Row],[Capacity (MW)]]*0.395*8760*10^-6</f>
        <v>0.34601999999999999</v>
      </c>
      <c r="R2791" s="3" cm="1">
        <f t="array" ref="R2791">AVERAGE(VLOOKUP(_xlfn.TEXTSPLIT(Table1[[#This Row],[Fuel (no space after comma)]], ","), FuelList_Final_EF!$A$2:$B$65, 2, FALSE))</f>
        <v>53.06</v>
      </c>
      <c r="S2791" s="3">
        <f>Table1[[#This Row],[Generation (TWh)]]*10^9*VLOOKUP(Table1[[#This Row],[Turbine/Engine Technology]],Technology_HR!$A$2:$B$11,2,FALSE)*10^-6</f>
        <v>2612104.98</v>
      </c>
      <c r="T2791" s="5">
        <f>Table1[[#This Row],[Fuel Consumption (mmBtu)]]*Table1[[#This Row],[Emission Factor (kg CO2/ mmBtu)]]*10^3</f>
        <v>138598290238.80002</v>
      </c>
      <c r="U2791" s="3">
        <f>Table1[[#This Row],[Emissions (g CO2)]]/(Table1[[#This Row],[Generation (TWh)]]*10^9)</f>
        <v>400.54994000000005</v>
      </c>
    </row>
    <row r="2792" spans="1:21" x14ac:dyDescent="0.35">
      <c r="A2792" t="s">
        <v>858</v>
      </c>
      <c r="B2792" t="s">
        <v>3297</v>
      </c>
      <c r="C2792" t="str">
        <f>SUBSTITUTE(Table1[[#This Row],[Fuel]],", ",",")</f>
        <v>fossil gas: natural gas,fossil gas: unknown</v>
      </c>
      <c r="D2792" t="s">
        <v>3239</v>
      </c>
      <c r="E2792" t="s">
        <v>3245</v>
      </c>
      <c r="H2792" t="s">
        <v>3438</v>
      </c>
      <c r="I2792">
        <v>200</v>
      </c>
      <c r="J2792" t="s">
        <v>3446</v>
      </c>
      <c r="K2792">
        <v>1996</v>
      </c>
      <c r="L2792" t="s">
        <v>29</v>
      </c>
      <c r="M2792" t="s">
        <v>29</v>
      </c>
      <c r="N2792">
        <v>50.256480000000003</v>
      </c>
      <c r="O2792">
        <v>12.690799999999999</v>
      </c>
      <c r="P2792" t="s">
        <v>3492</v>
      </c>
      <c r="Q2792" s="3">
        <f>Table1[[#This Row],[Capacity (MW)]]*0.395*8760*10^-6</f>
        <v>0.69203999999999999</v>
      </c>
      <c r="R2792" s="3" cm="1">
        <f t="array" ref="R2792">AVERAGE(VLOOKUP(_xlfn.TEXTSPLIT(Table1[[#This Row],[Fuel (no space after comma)]], ","), FuelList_Final_EF!$A$2:$B$65, 2, FALSE))</f>
        <v>56.689581971533997</v>
      </c>
      <c r="S2792" s="3">
        <f>Table1[[#This Row],[Generation (TWh)]]*10^9*VLOOKUP(Table1[[#This Row],[Turbine/Engine Technology]],Technology_HR!$A$2:$B$11,2,FALSE)*10^-6</f>
        <v>5224209.96</v>
      </c>
      <c r="T2792" s="5">
        <f>Table1[[#This Row],[Fuel Consumption (mmBtu)]]*Table1[[#This Row],[Emission Factor (kg CO2/ mmBtu)]]*10^3</f>
        <v>296158278763.92438</v>
      </c>
      <c r="U2792" s="3">
        <f>Table1[[#This Row],[Emissions (g CO2)]]/(Table1[[#This Row],[Generation (TWh)]]*10^9)</f>
        <v>427.94965430311021</v>
      </c>
    </row>
    <row r="2793" spans="1:21" x14ac:dyDescent="0.35">
      <c r="A2793" t="s">
        <v>858</v>
      </c>
      <c r="B2793" t="s">
        <v>3297</v>
      </c>
      <c r="C2793" t="str">
        <f>SUBSTITUTE(Table1[[#This Row],[Fuel]],", ",",")</f>
        <v>fossil gas: natural gas,fossil gas: unknown</v>
      </c>
      <c r="D2793" t="s">
        <v>3239</v>
      </c>
      <c r="E2793" t="s">
        <v>3245</v>
      </c>
      <c r="H2793" t="s">
        <v>3438</v>
      </c>
      <c r="I2793">
        <v>200</v>
      </c>
      <c r="J2793" t="s">
        <v>3446</v>
      </c>
      <c r="K2793">
        <v>1996</v>
      </c>
      <c r="L2793" t="s">
        <v>29</v>
      </c>
      <c r="M2793" t="s">
        <v>29</v>
      </c>
      <c r="N2793">
        <v>50.256480000000003</v>
      </c>
      <c r="O2793">
        <v>12.690799999999999</v>
      </c>
      <c r="P2793" t="s">
        <v>3492</v>
      </c>
      <c r="Q2793" s="3">
        <f>Table1[[#This Row],[Capacity (MW)]]*0.395*8760*10^-6</f>
        <v>0.69203999999999999</v>
      </c>
      <c r="R2793" s="3" cm="1">
        <f t="array" ref="R2793">AVERAGE(VLOOKUP(_xlfn.TEXTSPLIT(Table1[[#This Row],[Fuel (no space after comma)]], ","), FuelList_Final_EF!$A$2:$B$65, 2, FALSE))</f>
        <v>56.689581971533997</v>
      </c>
      <c r="S2793" s="3">
        <f>Table1[[#This Row],[Generation (TWh)]]*10^9*VLOOKUP(Table1[[#This Row],[Turbine/Engine Technology]],Technology_HR!$A$2:$B$11,2,FALSE)*10^-6</f>
        <v>5224209.96</v>
      </c>
      <c r="T2793" s="5">
        <f>Table1[[#This Row],[Fuel Consumption (mmBtu)]]*Table1[[#This Row],[Emission Factor (kg CO2/ mmBtu)]]*10^3</f>
        <v>296158278763.92438</v>
      </c>
      <c r="U2793" s="3">
        <f>Table1[[#This Row],[Emissions (g CO2)]]/(Table1[[#This Row],[Generation (TWh)]]*10^9)</f>
        <v>427.94965430311021</v>
      </c>
    </row>
    <row r="2794" spans="1:21" x14ac:dyDescent="0.35">
      <c r="A2794" t="s">
        <v>859</v>
      </c>
      <c r="B2794" t="s">
        <v>3279</v>
      </c>
      <c r="C2794" t="str">
        <f>SUBSTITUTE(Table1[[#This Row],[Fuel]],", ",",")</f>
        <v>fossil gas: natural gas,bioenergy: unknown</v>
      </c>
      <c r="D2794" t="s">
        <v>3239</v>
      </c>
      <c r="E2794" t="s">
        <v>3643</v>
      </c>
      <c r="H2794" t="s">
        <v>3438</v>
      </c>
      <c r="I2794">
        <v>25</v>
      </c>
      <c r="J2794" t="s">
        <v>3446</v>
      </c>
      <c r="K2794">
        <v>1999</v>
      </c>
      <c r="L2794" t="s">
        <v>29</v>
      </c>
      <c r="M2794" t="s">
        <v>29</v>
      </c>
      <c r="N2794">
        <v>56.681336999999999</v>
      </c>
      <c r="O2794">
        <v>10.042185999999999</v>
      </c>
      <c r="P2794" t="s">
        <v>3493</v>
      </c>
      <c r="Q2794" s="3">
        <f>Table1[[#This Row],[Capacity (MW)]]*0.395*8760*10^-6</f>
        <v>8.6504999999999999E-2</v>
      </c>
      <c r="R2794" s="3" cm="1">
        <f t="array" ref="R2794">AVERAGE(VLOOKUP(_xlfn.TEXTSPLIT(Table1[[#This Row],[Fuel (no space after comma)]], ","), FuelList_Final_EF!$A$2:$B$65, 2, FALSE))</f>
        <v>63.548749999999998</v>
      </c>
      <c r="S2794" s="3">
        <f>Table1[[#This Row],[Generation (TWh)]]*10^9*VLOOKUP(Table1[[#This Row],[Turbine/Engine Technology]],Technology_HR!$A$2:$B$11,2,FALSE)*10^-6</f>
        <v>653026.245</v>
      </c>
      <c r="T2794" s="5">
        <f>Table1[[#This Row],[Fuel Consumption (mmBtu)]]*Table1[[#This Row],[Emission Factor (kg CO2/ mmBtu)]]*10^3</f>
        <v>41499001586.943748</v>
      </c>
      <c r="U2794" s="3">
        <f>Table1[[#This Row],[Emissions (g CO2)]]/(Table1[[#This Row],[Generation (TWh)]]*10^9)</f>
        <v>479.72951374999997</v>
      </c>
    </row>
    <row r="2795" spans="1:21" x14ac:dyDescent="0.35">
      <c r="A2795" t="s">
        <v>860</v>
      </c>
      <c r="B2795" t="s">
        <v>3239</v>
      </c>
      <c r="C2795" t="str">
        <f>SUBSTITUTE(Table1[[#This Row],[Fuel]],", ",",")</f>
        <v>fossil gas: natural gas</v>
      </c>
      <c r="D2795" t="s">
        <v>3239</v>
      </c>
      <c r="H2795" t="s">
        <v>3438</v>
      </c>
      <c r="I2795">
        <v>38</v>
      </c>
      <c r="J2795" t="s">
        <v>3446</v>
      </c>
      <c r="K2795">
        <v>1998</v>
      </c>
      <c r="L2795" t="s">
        <v>29</v>
      </c>
      <c r="M2795" t="s">
        <v>29</v>
      </c>
      <c r="N2795">
        <v>55.784689999999998</v>
      </c>
      <c r="O2795">
        <v>12.52276</v>
      </c>
      <c r="P2795" t="s">
        <v>3493</v>
      </c>
      <c r="Q2795" s="3">
        <f>Table1[[#This Row],[Capacity (MW)]]*0.395*8760*10^-6</f>
        <v>0.13148760000000001</v>
      </c>
      <c r="R2795" s="3" cm="1">
        <f t="array" ref="R2795">AVERAGE(VLOOKUP(_xlfn.TEXTSPLIT(Table1[[#This Row],[Fuel (no space after comma)]], ","), FuelList_Final_EF!$A$2:$B$65, 2, FALSE))</f>
        <v>53.06</v>
      </c>
      <c r="S2795" s="3">
        <f>Table1[[#This Row],[Generation (TWh)]]*10^9*VLOOKUP(Table1[[#This Row],[Turbine/Engine Technology]],Technology_HR!$A$2:$B$11,2,FALSE)*10^-6</f>
        <v>992599.89240000013</v>
      </c>
      <c r="T2795" s="5">
        <f>Table1[[#This Row],[Fuel Consumption (mmBtu)]]*Table1[[#This Row],[Emission Factor (kg CO2/ mmBtu)]]*10^3</f>
        <v>52667350290.744003</v>
      </c>
      <c r="U2795" s="3">
        <f>Table1[[#This Row],[Emissions (g CO2)]]/(Table1[[#This Row],[Generation (TWh)]]*10^9)</f>
        <v>400.54993999999999</v>
      </c>
    </row>
    <row r="2796" spans="1:21" x14ac:dyDescent="0.35">
      <c r="A2796" t="s">
        <v>861</v>
      </c>
      <c r="B2796" t="s">
        <v>3239</v>
      </c>
      <c r="C2796" t="str">
        <f>SUBSTITUTE(Table1[[#This Row],[Fuel]],", ",",")</f>
        <v>fossil gas: natural gas</v>
      </c>
      <c r="D2796" t="s">
        <v>3239</v>
      </c>
      <c r="H2796" t="s">
        <v>3436</v>
      </c>
      <c r="I2796">
        <v>25</v>
      </c>
      <c r="J2796" t="s">
        <v>3446</v>
      </c>
      <c r="K2796">
        <v>2005</v>
      </c>
      <c r="L2796" t="s">
        <v>29</v>
      </c>
      <c r="M2796" t="s">
        <v>29</v>
      </c>
      <c r="N2796">
        <v>55.46181</v>
      </c>
      <c r="O2796">
        <v>8.4656199999999995</v>
      </c>
      <c r="P2796" t="s">
        <v>3493</v>
      </c>
      <c r="Q2796" s="3">
        <f>Table1[[#This Row],[Capacity (MW)]]*0.395*8760*10^-6</f>
        <v>8.6504999999999999E-2</v>
      </c>
      <c r="R2796" s="3" cm="1">
        <f t="array" ref="R2796">AVERAGE(VLOOKUP(_xlfn.TEXTSPLIT(Table1[[#This Row],[Fuel (no space after comma)]], ","), FuelList_Final_EF!$A$2:$B$65, 2, FALSE))</f>
        <v>53.06</v>
      </c>
      <c r="S2796" s="3">
        <f>Table1[[#This Row],[Generation (TWh)]]*10^9*VLOOKUP(Table1[[#This Row],[Turbine/Engine Technology]],Technology_HR!$A$2:$B$11,2,FALSE)*10^-6</f>
        <v>952420.04999999993</v>
      </c>
      <c r="T2796" s="5">
        <f>Table1[[#This Row],[Fuel Consumption (mmBtu)]]*Table1[[#This Row],[Emission Factor (kg CO2/ mmBtu)]]*10^3</f>
        <v>50535407853</v>
      </c>
      <c r="U2796" s="3">
        <f>Table1[[#This Row],[Emissions (g CO2)]]/(Table1[[#This Row],[Generation (TWh)]]*10^9)</f>
        <v>584.19060000000002</v>
      </c>
    </row>
    <row r="2797" spans="1:21" x14ac:dyDescent="0.35">
      <c r="A2797" t="s">
        <v>862</v>
      </c>
      <c r="B2797" t="s">
        <v>3239</v>
      </c>
      <c r="C2797" t="str">
        <f>SUBSTITUTE(Table1[[#This Row],[Fuel]],", ",",")</f>
        <v>fossil gas: natural gas</v>
      </c>
      <c r="D2797" t="s">
        <v>3239</v>
      </c>
      <c r="H2797" t="s">
        <v>3440</v>
      </c>
      <c r="I2797">
        <v>362</v>
      </c>
      <c r="J2797" t="s">
        <v>3446</v>
      </c>
      <c r="K2797">
        <v>2024</v>
      </c>
      <c r="L2797" t="s">
        <v>29</v>
      </c>
      <c r="M2797">
        <v>2030</v>
      </c>
      <c r="N2797">
        <v>55.429411999999999</v>
      </c>
      <c r="O2797">
        <v>10.410212</v>
      </c>
      <c r="P2797" t="s">
        <v>3493</v>
      </c>
      <c r="Q2797" s="3">
        <f>Table1[[#This Row],[Capacity (MW)]]*0.395*8760*10^-6</f>
        <v>1.2525924000000002</v>
      </c>
      <c r="R2797" s="3" cm="1">
        <f t="array" ref="R2797">AVERAGE(VLOOKUP(_xlfn.TEXTSPLIT(Table1[[#This Row],[Fuel (no space after comma)]], ","), FuelList_Final_EF!$A$2:$B$65, 2, FALSE))</f>
        <v>53.06</v>
      </c>
      <c r="S2797" s="3">
        <f>Table1[[#This Row],[Generation (TWh)]]*10^9*VLOOKUP(Table1[[#This Row],[Turbine/Engine Technology]],Technology_HR!$A$2:$B$11,2,FALSE)*10^-6</f>
        <v>12882912.834000001</v>
      </c>
      <c r="T2797" s="5">
        <f>Table1[[#This Row],[Fuel Consumption (mmBtu)]]*Table1[[#This Row],[Emission Factor (kg CO2/ mmBtu)]]*10^3</f>
        <v>683567354972.04004</v>
      </c>
      <c r="U2797" s="3">
        <f>Table1[[#This Row],[Emissions (g CO2)]]/(Table1[[#This Row],[Generation (TWh)]]*10^9)</f>
        <v>545.72209999999995</v>
      </c>
    </row>
    <row r="2798" spans="1:21" x14ac:dyDescent="0.35">
      <c r="A2798" t="s">
        <v>863</v>
      </c>
      <c r="B2798" t="s">
        <v>3239</v>
      </c>
      <c r="C2798" t="str">
        <f>SUBSTITUTE(Table1[[#This Row],[Fuel]],", ",",")</f>
        <v>fossil gas: natural gas</v>
      </c>
      <c r="D2798" t="s">
        <v>3239</v>
      </c>
      <c r="H2798" t="s">
        <v>3436</v>
      </c>
      <c r="I2798">
        <v>25</v>
      </c>
      <c r="J2798" t="s">
        <v>3446</v>
      </c>
      <c r="K2798">
        <v>2008</v>
      </c>
      <c r="L2798" t="s">
        <v>29</v>
      </c>
      <c r="M2798" t="s">
        <v>29</v>
      </c>
      <c r="N2798">
        <v>56.421810000000001</v>
      </c>
      <c r="O2798">
        <v>10.89476</v>
      </c>
      <c r="P2798" t="s">
        <v>3493</v>
      </c>
      <c r="Q2798" s="3">
        <f>Table1[[#This Row],[Capacity (MW)]]*0.395*8760*10^-6</f>
        <v>8.6504999999999999E-2</v>
      </c>
      <c r="R2798" s="3" cm="1">
        <f t="array" ref="R2798">AVERAGE(VLOOKUP(_xlfn.TEXTSPLIT(Table1[[#This Row],[Fuel (no space after comma)]], ","), FuelList_Final_EF!$A$2:$B$65, 2, FALSE))</f>
        <v>53.06</v>
      </c>
      <c r="S2798" s="3">
        <f>Table1[[#This Row],[Generation (TWh)]]*10^9*VLOOKUP(Table1[[#This Row],[Turbine/Engine Technology]],Technology_HR!$A$2:$B$11,2,FALSE)*10^-6</f>
        <v>952420.04999999993</v>
      </c>
      <c r="T2798" s="5">
        <f>Table1[[#This Row],[Fuel Consumption (mmBtu)]]*Table1[[#This Row],[Emission Factor (kg CO2/ mmBtu)]]*10^3</f>
        <v>50535407853</v>
      </c>
      <c r="U2798" s="3">
        <f>Table1[[#This Row],[Emissions (g CO2)]]/(Table1[[#This Row],[Generation (TWh)]]*10^9)</f>
        <v>584.19060000000002</v>
      </c>
    </row>
    <row r="2799" spans="1:21" x14ac:dyDescent="0.35">
      <c r="A2799" t="s">
        <v>864</v>
      </c>
      <c r="B2799" t="s">
        <v>3239</v>
      </c>
      <c r="C2799" t="str">
        <f>SUBSTITUTE(Table1[[#This Row],[Fuel]],", ",",")</f>
        <v>fossil gas: natural gas</v>
      </c>
      <c r="D2799" t="s">
        <v>3239</v>
      </c>
      <c r="H2799" t="s">
        <v>3440</v>
      </c>
      <c r="I2799">
        <v>21</v>
      </c>
      <c r="J2799" t="s">
        <v>3446</v>
      </c>
      <c r="K2799">
        <v>2003</v>
      </c>
      <c r="L2799" t="s">
        <v>29</v>
      </c>
      <c r="M2799">
        <v>2025</v>
      </c>
      <c r="N2799">
        <v>55.656849999999999</v>
      </c>
      <c r="O2799">
        <v>12.55696</v>
      </c>
      <c r="P2799" t="s">
        <v>3493</v>
      </c>
      <c r="Q2799" s="3">
        <f>Table1[[#This Row],[Capacity (MW)]]*0.395*8760*10^-6</f>
        <v>7.2664199999999998E-2</v>
      </c>
      <c r="R2799" s="3" cm="1">
        <f t="array" ref="R2799">AVERAGE(VLOOKUP(_xlfn.TEXTSPLIT(Table1[[#This Row],[Fuel (no space after comma)]], ","), FuelList_Final_EF!$A$2:$B$65, 2, FALSE))</f>
        <v>53.06</v>
      </c>
      <c r="S2799" s="3">
        <f>Table1[[#This Row],[Generation (TWh)]]*10^9*VLOOKUP(Table1[[#This Row],[Turbine/Engine Technology]],Technology_HR!$A$2:$B$11,2,FALSE)*10^-6</f>
        <v>747351.29700000002</v>
      </c>
      <c r="T2799" s="5">
        <f>Table1[[#This Row],[Fuel Consumption (mmBtu)]]*Table1[[#This Row],[Emission Factor (kg CO2/ mmBtu)]]*10^3</f>
        <v>39654459818.82</v>
      </c>
      <c r="U2799" s="3">
        <f>Table1[[#This Row],[Emissions (g CO2)]]/(Table1[[#This Row],[Generation (TWh)]]*10^9)</f>
        <v>545.72209999999995</v>
      </c>
    </row>
    <row r="2800" spans="1:21" x14ac:dyDescent="0.35">
      <c r="A2800" t="s">
        <v>865</v>
      </c>
      <c r="B2800" t="s">
        <v>3279</v>
      </c>
      <c r="C2800" t="str">
        <f>SUBSTITUTE(Table1[[#This Row],[Fuel]],", ",",")</f>
        <v>fossil gas: natural gas,bioenergy: unknown</v>
      </c>
      <c r="D2800" t="s">
        <v>3239</v>
      </c>
      <c r="E2800" t="s">
        <v>3643</v>
      </c>
      <c r="H2800" t="s">
        <v>3438</v>
      </c>
      <c r="I2800">
        <v>273</v>
      </c>
      <c r="J2800" t="s">
        <v>3446</v>
      </c>
      <c r="K2800">
        <v>2003</v>
      </c>
      <c r="L2800" t="s">
        <v>29</v>
      </c>
      <c r="M2800" t="s">
        <v>29</v>
      </c>
      <c r="N2800">
        <v>55.650523</v>
      </c>
      <c r="O2800">
        <v>12.533431999999999</v>
      </c>
      <c r="P2800" t="s">
        <v>3493</v>
      </c>
      <c r="Q2800" s="3">
        <f>Table1[[#This Row],[Capacity (MW)]]*0.395*8760*10^-6</f>
        <v>0.9446346000000001</v>
      </c>
      <c r="R2800" s="3" cm="1">
        <f t="array" ref="R2800">AVERAGE(VLOOKUP(_xlfn.TEXTSPLIT(Table1[[#This Row],[Fuel (no space after comma)]], ","), FuelList_Final_EF!$A$2:$B$65, 2, FALSE))</f>
        <v>63.548749999999998</v>
      </c>
      <c r="S2800" s="3">
        <f>Table1[[#This Row],[Generation (TWh)]]*10^9*VLOOKUP(Table1[[#This Row],[Turbine/Engine Technology]],Technology_HR!$A$2:$B$11,2,FALSE)*10^-6</f>
        <v>7131046.5954000009</v>
      </c>
      <c r="T2800" s="5">
        <f>Table1[[#This Row],[Fuel Consumption (mmBtu)]]*Table1[[#This Row],[Emission Factor (kg CO2/ mmBtu)]]*10^3</f>
        <v>453169097329.42578</v>
      </c>
      <c r="U2800" s="3">
        <f>Table1[[#This Row],[Emissions (g CO2)]]/(Table1[[#This Row],[Generation (TWh)]]*10^9)</f>
        <v>479.72951374999997</v>
      </c>
    </row>
    <row r="2801" spans="1:21" x14ac:dyDescent="0.35">
      <c r="A2801" t="s">
        <v>866</v>
      </c>
      <c r="B2801" t="s">
        <v>3239</v>
      </c>
      <c r="C2801" t="str">
        <f>SUBSTITUTE(Table1[[#This Row],[Fuel]],", ",",")</f>
        <v>fossil gas: natural gas</v>
      </c>
      <c r="D2801" t="s">
        <v>3239</v>
      </c>
      <c r="H2801" t="s">
        <v>3438</v>
      </c>
      <c r="I2801">
        <v>59</v>
      </c>
      <c r="J2801" t="s">
        <v>3446</v>
      </c>
      <c r="K2801">
        <v>1996</v>
      </c>
      <c r="L2801" t="s">
        <v>29</v>
      </c>
      <c r="M2801" t="s">
        <v>29</v>
      </c>
      <c r="N2801">
        <v>57.464170000000003</v>
      </c>
      <c r="O2801">
        <v>9.9822900000000008</v>
      </c>
      <c r="P2801" t="s">
        <v>3493</v>
      </c>
      <c r="Q2801" s="3">
        <f>Table1[[#This Row],[Capacity (MW)]]*0.395*8760*10^-6</f>
        <v>0.20415179999999997</v>
      </c>
      <c r="R2801" s="3" cm="1">
        <f t="array" ref="R2801">AVERAGE(VLOOKUP(_xlfn.TEXTSPLIT(Table1[[#This Row],[Fuel (no space after comma)]], ","), FuelList_Final_EF!$A$2:$B$65, 2, FALSE))</f>
        <v>53.06</v>
      </c>
      <c r="S2801" s="3">
        <f>Table1[[#This Row],[Generation (TWh)]]*10^9*VLOOKUP(Table1[[#This Row],[Turbine/Engine Technology]],Technology_HR!$A$2:$B$11,2,FALSE)*10^-6</f>
        <v>1541141.9381999997</v>
      </c>
      <c r="T2801" s="5">
        <f>Table1[[#This Row],[Fuel Consumption (mmBtu)]]*Table1[[#This Row],[Emission Factor (kg CO2/ mmBtu)]]*10^3</f>
        <v>81772991240.891998</v>
      </c>
      <c r="U2801" s="3">
        <f>Table1[[#This Row],[Emissions (g CO2)]]/(Table1[[#This Row],[Generation (TWh)]]*10^9)</f>
        <v>400.54994000000005</v>
      </c>
    </row>
    <row r="2802" spans="1:21" x14ac:dyDescent="0.35">
      <c r="A2802" t="s">
        <v>867</v>
      </c>
      <c r="B2802" t="s">
        <v>3279</v>
      </c>
      <c r="C2802" t="str">
        <f>SUBSTITUTE(Table1[[#This Row],[Fuel]],", ",",")</f>
        <v>fossil gas: natural gas,bioenergy: unknown</v>
      </c>
      <c r="D2802" t="s">
        <v>3239</v>
      </c>
      <c r="E2802" t="s">
        <v>3643</v>
      </c>
      <c r="H2802" t="s">
        <v>3438</v>
      </c>
      <c r="I2802">
        <v>34</v>
      </c>
      <c r="J2802" t="s">
        <v>3446</v>
      </c>
      <c r="K2802">
        <v>1991</v>
      </c>
      <c r="L2802" t="s">
        <v>29</v>
      </c>
      <c r="M2802" t="s">
        <v>29</v>
      </c>
      <c r="N2802">
        <v>55.851905000000002</v>
      </c>
      <c r="O2802">
        <v>9.8576639999999998</v>
      </c>
      <c r="P2802" t="s">
        <v>3493</v>
      </c>
      <c r="Q2802" s="3">
        <f>Table1[[#This Row],[Capacity (MW)]]*0.395*8760*10^-6</f>
        <v>0.1176468</v>
      </c>
      <c r="R2802" s="3" cm="1">
        <f t="array" ref="R2802">AVERAGE(VLOOKUP(_xlfn.TEXTSPLIT(Table1[[#This Row],[Fuel (no space after comma)]], ","), FuelList_Final_EF!$A$2:$B$65, 2, FALSE))</f>
        <v>63.548749999999998</v>
      </c>
      <c r="S2802" s="3">
        <f>Table1[[#This Row],[Generation (TWh)]]*10^9*VLOOKUP(Table1[[#This Row],[Turbine/Engine Technology]],Technology_HR!$A$2:$B$11,2,FALSE)*10^-6</f>
        <v>888115.69319999998</v>
      </c>
      <c r="T2802" s="5">
        <f>Table1[[#This Row],[Fuel Consumption (mmBtu)]]*Table1[[#This Row],[Emission Factor (kg CO2/ mmBtu)]]*10^3</f>
        <v>56438642158.2435</v>
      </c>
      <c r="U2802" s="3">
        <f>Table1[[#This Row],[Emissions (g CO2)]]/(Table1[[#This Row],[Generation (TWh)]]*10^9)</f>
        <v>479.72951375000002</v>
      </c>
    </row>
    <row r="2803" spans="1:21" x14ac:dyDescent="0.35">
      <c r="A2803" t="s">
        <v>864</v>
      </c>
      <c r="B2803" t="s">
        <v>3241</v>
      </c>
      <c r="C2803" t="str">
        <f>SUBSTITUTE(Table1[[#This Row],[Fuel]],", ",",")</f>
        <v>fossil liquids: heavy fuel oil</v>
      </c>
      <c r="D2803" t="s">
        <v>3241</v>
      </c>
      <c r="H2803" t="s">
        <v>3438</v>
      </c>
      <c r="I2803">
        <v>260</v>
      </c>
      <c r="J2803" t="s">
        <v>3448</v>
      </c>
      <c r="K2803">
        <v>1974</v>
      </c>
      <c r="L2803" t="s">
        <v>29</v>
      </c>
      <c r="M2803">
        <v>2024</v>
      </c>
      <c r="N2803">
        <v>55.812399999999997</v>
      </c>
      <c r="O2803">
        <v>11.879300000000001</v>
      </c>
      <c r="P2803" t="s">
        <v>3493</v>
      </c>
      <c r="Q2803" s="3">
        <f>Table1[[#This Row],[Capacity (MW)]]*0.395*8760*10^-6</f>
        <v>0.89965200000000001</v>
      </c>
      <c r="R2803" s="3" cm="1">
        <f t="array" ref="R2803">AVERAGE(VLOOKUP(_xlfn.TEXTSPLIT(Table1[[#This Row],[Fuel (no space after comma)]], ","), FuelList_Final_EF!$A$2:$B$65, 2, FALSE))</f>
        <v>81.602530311017389</v>
      </c>
      <c r="S2803" s="3">
        <f>Table1[[#This Row],[Generation (TWh)]]*10^9*VLOOKUP(Table1[[#This Row],[Turbine/Engine Technology]],Technology_HR!$A$2:$B$11,2,FALSE)*10^-6</f>
        <v>6791472.9479999999</v>
      </c>
      <c r="T2803" s="5">
        <f>Table1[[#This Row],[Fuel Consumption (mmBtu)]]*Table1[[#This Row],[Emission Factor (kg CO2/ mmBtu)]]*10^3</f>
        <v>554201377095.62451</v>
      </c>
      <c r="U2803" s="3">
        <f>Table1[[#This Row],[Emissions (g CO2)]]/(Table1[[#This Row],[Generation (TWh)]]*10^9)</f>
        <v>616.01750131787014</v>
      </c>
    </row>
    <row r="2804" spans="1:21" x14ac:dyDescent="0.35">
      <c r="A2804" t="s">
        <v>864</v>
      </c>
      <c r="B2804" t="s">
        <v>3241</v>
      </c>
      <c r="C2804" t="str">
        <f>SUBSTITUTE(Table1[[#This Row],[Fuel]],", ",",")</f>
        <v>fossil liquids: heavy fuel oil</v>
      </c>
      <c r="D2804" t="s">
        <v>3241</v>
      </c>
      <c r="H2804" t="s">
        <v>3438</v>
      </c>
      <c r="I2804">
        <v>260</v>
      </c>
      <c r="J2804" t="s">
        <v>3448</v>
      </c>
      <c r="K2804">
        <v>1976</v>
      </c>
      <c r="L2804" t="s">
        <v>29</v>
      </c>
      <c r="M2804">
        <v>2024</v>
      </c>
      <c r="N2804">
        <v>55.812399999999997</v>
      </c>
      <c r="O2804">
        <v>11.879300000000001</v>
      </c>
      <c r="P2804" t="s">
        <v>3493</v>
      </c>
      <c r="Q2804" s="3">
        <f>Table1[[#This Row],[Capacity (MW)]]*0.395*8760*10^-6</f>
        <v>0.89965200000000001</v>
      </c>
      <c r="R2804" s="3" cm="1">
        <f t="array" ref="R2804">AVERAGE(VLOOKUP(_xlfn.TEXTSPLIT(Table1[[#This Row],[Fuel (no space after comma)]], ","), FuelList_Final_EF!$A$2:$B$65, 2, FALSE))</f>
        <v>81.602530311017389</v>
      </c>
      <c r="S2804" s="3">
        <f>Table1[[#This Row],[Generation (TWh)]]*10^9*VLOOKUP(Table1[[#This Row],[Turbine/Engine Technology]],Technology_HR!$A$2:$B$11,2,FALSE)*10^-6</f>
        <v>6791472.9479999999</v>
      </c>
      <c r="T2804" s="5">
        <f>Table1[[#This Row],[Fuel Consumption (mmBtu)]]*Table1[[#This Row],[Emission Factor (kg CO2/ mmBtu)]]*10^3</f>
        <v>554201377095.62451</v>
      </c>
      <c r="U2804" s="3">
        <f>Table1[[#This Row],[Emissions (g CO2)]]/(Table1[[#This Row],[Generation (TWh)]]*10^9)</f>
        <v>616.01750131787014</v>
      </c>
    </row>
    <row r="2805" spans="1:21" x14ac:dyDescent="0.35">
      <c r="A2805" t="s">
        <v>864</v>
      </c>
      <c r="B2805" t="s">
        <v>3282</v>
      </c>
      <c r="C2805" t="str">
        <f>SUBSTITUTE(Table1[[#This Row],[Fuel]],", ",",")</f>
        <v>fossil liquids: light fuel oil</v>
      </c>
      <c r="D2805" t="s">
        <v>3282</v>
      </c>
      <c r="H2805" t="s">
        <v>3436</v>
      </c>
      <c r="I2805">
        <v>63</v>
      </c>
      <c r="J2805" t="s">
        <v>3446</v>
      </c>
      <c r="K2805">
        <v>1973</v>
      </c>
      <c r="L2805" t="s">
        <v>29</v>
      </c>
      <c r="M2805" t="s">
        <v>29</v>
      </c>
      <c r="N2805">
        <v>55.812399999999997</v>
      </c>
      <c r="O2805">
        <v>11.879300000000001</v>
      </c>
      <c r="P2805" t="s">
        <v>3493</v>
      </c>
      <c r="Q2805" s="3">
        <f>Table1[[#This Row],[Capacity (MW)]]*0.395*8760*10^-6</f>
        <v>0.21799260000000001</v>
      </c>
      <c r="R2805" s="3" cm="1">
        <f t="array" ref="R2805">AVERAGE(VLOOKUP(_xlfn.TEXTSPLIT(Table1[[#This Row],[Fuel (no space after comma)]], ","), FuelList_Final_EF!$A$2:$B$65, 2, FALSE))</f>
        <v>78.123352662098043</v>
      </c>
      <c r="S2805" s="3">
        <f>Table1[[#This Row],[Generation (TWh)]]*10^9*VLOOKUP(Table1[[#This Row],[Turbine/Engine Technology]],Technology_HR!$A$2:$B$11,2,FALSE)*10^-6</f>
        <v>2400098.5260000001</v>
      </c>
      <c r="T2805" s="5">
        <f>Table1[[#This Row],[Fuel Consumption (mmBtu)]]*Table1[[#This Row],[Emission Factor (kg CO2/ mmBtu)]]*10^3</f>
        <v>187503743570.47971</v>
      </c>
      <c r="U2805" s="3">
        <f>Table1[[#This Row],[Emissions (g CO2)]]/(Table1[[#This Row],[Generation (TWh)]]*10^9)</f>
        <v>860.13811280969958</v>
      </c>
    </row>
    <row r="2806" spans="1:21" x14ac:dyDescent="0.35">
      <c r="A2806" t="s">
        <v>864</v>
      </c>
      <c r="B2806" t="s">
        <v>3282</v>
      </c>
      <c r="C2806" t="str">
        <f>SUBSTITUTE(Table1[[#This Row],[Fuel]],", ",",")</f>
        <v>fossil liquids: light fuel oil</v>
      </c>
      <c r="D2806" t="s">
        <v>3282</v>
      </c>
      <c r="H2806" t="s">
        <v>3436</v>
      </c>
      <c r="I2806">
        <v>63</v>
      </c>
      <c r="J2806" t="s">
        <v>3446</v>
      </c>
      <c r="K2806">
        <v>1973</v>
      </c>
      <c r="L2806" t="s">
        <v>29</v>
      </c>
      <c r="M2806" t="s">
        <v>29</v>
      </c>
      <c r="N2806">
        <v>55.812399999999997</v>
      </c>
      <c r="O2806">
        <v>11.879300000000001</v>
      </c>
      <c r="P2806" t="s">
        <v>3493</v>
      </c>
      <c r="Q2806" s="3">
        <f>Table1[[#This Row],[Capacity (MW)]]*0.395*8760*10^-6</f>
        <v>0.21799260000000001</v>
      </c>
      <c r="R2806" s="3" cm="1">
        <f t="array" ref="R2806">AVERAGE(VLOOKUP(_xlfn.TEXTSPLIT(Table1[[#This Row],[Fuel (no space after comma)]], ","), FuelList_Final_EF!$A$2:$B$65, 2, FALSE))</f>
        <v>78.123352662098043</v>
      </c>
      <c r="S2806" s="3">
        <f>Table1[[#This Row],[Generation (TWh)]]*10^9*VLOOKUP(Table1[[#This Row],[Turbine/Engine Technology]],Technology_HR!$A$2:$B$11,2,FALSE)*10^-6</f>
        <v>2400098.5260000001</v>
      </c>
      <c r="T2806" s="5">
        <f>Table1[[#This Row],[Fuel Consumption (mmBtu)]]*Table1[[#This Row],[Emission Factor (kg CO2/ mmBtu)]]*10^3</f>
        <v>187503743570.47971</v>
      </c>
      <c r="U2806" s="3">
        <f>Table1[[#This Row],[Emissions (g CO2)]]/(Table1[[#This Row],[Generation (TWh)]]*10^9)</f>
        <v>860.13811280969958</v>
      </c>
    </row>
    <row r="2807" spans="1:21" x14ac:dyDescent="0.35">
      <c r="A2807" t="s">
        <v>868</v>
      </c>
      <c r="B2807" t="s">
        <v>3239</v>
      </c>
      <c r="C2807" t="str">
        <f>SUBSTITUTE(Table1[[#This Row],[Fuel]],", ",",")</f>
        <v>fossil gas: natural gas</v>
      </c>
      <c r="D2807" t="s">
        <v>3239</v>
      </c>
      <c r="H2807" t="s">
        <v>3438</v>
      </c>
      <c r="I2807">
        <v>108.2</v>
      </c>
      <c r="J2807" t="s">
        <v>3446</v>
      </c>
      <c r="K2807">
        <v>1995</v>
      </c>
      <c r="L2807" t="s">
        <v>29</v>
      </c>
      <c r="M2807" t="s">
        <v>29</v>
      </c>
      <c r="N2807">
        <v>56.201000000000001</v>
      </c>
      <c r="O2807">
        <v>9.5579999999999998</v>
      </c>
      <c r="P2807" t="s">
        <v>3493</v>
      </c>
      <c r="Q2807" s="3">
        <f>Table1[[#This Row],[Capacity (MW)]]*0.395*8760*10^-6</f>
        <v>0.37439363999999997</v>
      </c>
      <c r="R2807" s="3" cm="1">
        <f t="array" ref="R2807">AVERAGE(VLOOKUP(_xlfn.TEXTSPLIT(Table1[[#This Row],[Fuel (no space after comma)]], ","), FuelList_Final_EF!$A$2:$B$65, 2, FALSE))</f>
        <v>53.06</v>
      </c>
      <c r="S2807" s="3">
        <f>Table1[[#This Row],[Generation (TWh)]]*10^9*VLOOKUP(Table1[[#This Row],[Turbine/Engine Technology]],Technology_HR!$A$2:$B$11,2,FALSE)*10^-6</f>
        <v>2826297.5883599999</v>
      </c>
      <c r="T2807" s="5">
        <f>Table1[[#This Row],[Fuel Consumption (mmBtu)]]*Table1[[#This Row],[Emission Factor (kg CO2/ mmBtu)]]*10^3</f>
        <v>149963350038.38159</v>
      </c>
      <c r="U2807" s="3">
        <f>Table1[[#This Row],[Emissions (g CO2)]]/(Table1[[#This Row],[Generation (TWh)]]*10^9)</f>
        <v>400.54993999999999</v>
      </c>
    </row>
    <row r="2808" spans="1:21" x14ac:dyDescent="0.35">
      <c r="A2808" t="s">
        <v>869</v>
      </c>
      <c r="B2808" t="s">
        <v>3239</v>
      </c>
      <c r="C2808" t="str">
        <f>SUBSTITUTE(Table1[[#This Row],[Fuel]],", ",",")</f>
        <v>fossil gas: natural gas</v>
      </c>
      <c r="D2808" t="s">
        <v>3239</v>
      </c>
      <c r="H2808" t="s">
        <v>3436</v>
      </c>
      <c r="I2808">
        <v>52</v>
      </c>
      <c r="J2808" t="s">
        <v>3446</v>
      </c>
      <c r="K2808" t="s">
        <v>29</v>
      </c>
      <c r="L2808" t="s">
        <v>29</v>
      </c>
      <c r="M2808" t="s">
        <v>29</v>
      </c>
      <c r="N2808">
        <v>54.930276999999997</v>
      </c>
      <c r="O2808">
        <v>9.7819079999999996</v>
      </c>
      <c r="P2808" t="s">
        <v>3493</v>
      </c>
      <c r="Q2808" s="3">
        <f>Table1[[#This Row],[Capacity (MW)]]*0.395*8760*10^-6</f>
        <v>0.17993039999999999</v>
      </c>
      <c r="R2808" s="3" cm="1">
        <f t="array" ref="R2808">AVERAGE(VLOOKUP(_xlfn.TEXTSPLIT(Table1[[#This Row],[Fuel (no space after comma)]], ","), FuelList_Final_EF!$A$2:$B$65, 2, FALSE))</f>
        <v>53.06</v>
      </c>
      <c r="S2808" s="3">
        <f>Table1[[#This Row],[Generation (TWh)]]*10^9*VLOOKUP(Table1[[#This Row],[Turbine/Engine Technology]],Technology_HR!$A$2:$B$11,2,FALSE)*10^-6</f>
        <v>1981033.7039999999</v>
      </c>
      <c r="T2808" s="5">
        <f>Table1[[#This Row],[Fuel Consumption (mmBtu)]]*Table1[[#This Row],[Emission Factor (kg CO2/ mmBtu)]]*10^3</f>
        <v>105113648334.24001</v>
      </c>
      <c r="U2808" s="3">
        <f>Table1[[#This Row],[Emissions (g CO2)]]/(Table1[[#This Row],[Generation (TWh)]]*10^9)</f>
        <v>584.19060000000002</v>
      </c>
    </row>
    <row r="2809" spans="1:21" x14ac:dyDescent="0.35">
      <c r="A2809" t="s">
        <v>870</v>
      </c>
      <c r="B2809" t="s">
        <v>3239</v>
      </c>
      <c r="C2809" t="str">
        <f>SUBSTITUTE(Table1[[#This Row],[Fuel]],", ",",")</f>
        <v>fossil gas: natural gas</v>
      </c>
      <c r="D2809" t="s">
        <v>3239</v>
      </c>
      <c r="H2809" t="s">
        <v>3438</v>
      </c>
      <c r="I2809">
        <v>55</v>
      </c>
      <c r="J2809" t="s">
        <v>3446</v>
      </c>
      <c r="K2809">
        <v>1996</v>
      </c>
      <c r="L2809" t="s">
        <v>29</v>
      </c>
      <c r="M2809" t="s">
        <v>29</v>
      </c>
      <c r="N2809">
        <v>56.473770000000002</v>
      </c>
      <c r="O2809">
        <v>9.4126200000000004</v>
      </c>
      <c r="P2809" t="s">
        <v>3493</v>
      </c>
      <c r="Q2809" s="3">
        <f>Table1[[#This Row],[Capacity (MW)]]*0.395*8760*10^-6</f>
        <v>0.19031099999999998</v>
      </c>
      <c r="R2809" s="3" cm="1">
        <f t="array" ref="R2809">AVERAGE(VLOOKUP(_xlfn.TEXTSPLIT(Table1[[#This Row],[Fuel (no space after comma)]], ","), FuelList_Final_EF!$A$2:$B$65, 2, FALSE))</f>
        <v>53.06</v>
      </c>
      <c r="S2809" s="3">
        <f>Table1[[#This Row],[Generation (TWh)]]*10^9*VLOOKUP(Table1[[#This Row],[Turbine/Engine Technology]],Technology_HR!$A$2:$B$11,2,FALSE)*10^-6</f>
        <v>1436657.7389999996</v>
      </c>
      <c r="T2809" s="5">
        <f>Table1[[#This Row],[Fuel Consumption (mmBtu)]]*Table1[[#This Row],[Emission Factor (kg CO2/ mmBtu)]]*10^3</f>
        <v>76229059631.339981</v>
      </c>
      <c r="U2809" s="3">
        <f>Table1[[#This Row],[Emissions (g CO2)]]/(Table1[[#This Row],[Generation (TWh)]]*10^9)</f>
        <v>400.54993999999994</v>
      </c>
    </row>
    <row r="2810" spans="1:21" x14ac:dyDescent="0.35">
      <c r="A2810" t="s">
        <v>29</v>
      </c>
      <c r="B2810" t="s">
        <v>3258</v>
      </c>
      <c r="C2810" t="str">
        <f>SUBSTITUTE(Table1[[#This Row],[Fuel]],", ",",")</f>
        <v>fossil liquids: diesel</v>
      </c>
      <c r="D2810" t="s">
        <v>3258</v>
      </c>
      <c r="H2810" t="s">
        <v>3437</v>
      </c>
      <c r="I2810">
        <v>108</v>
      </c>
      <c r="J2810" t="s">
        <v>3446</v>
      </c>
      <c r="K2810">
        <v>1999</v>
      </c>
      <c r="L2810" t="s">
        <v>29</v>
      </c>
      <c r="M2810" t="s">
        <v>29</v>
      </c>
      <c r="N2810">
        <v>11.575369999999999</v>
      </c>
      <c r="O2810">
        <v>43.157049999999998</v>
      </c>
      <c r="P2810" t="s">
        <v>3494</v>
      </c>
      <c r="Q2810" s="3">
        <f>Table1[[#This Row],[Capacity (MW)]]*0.395*8760*10^-6</f>
        <v>0.37370160000000002</v>
      </c>
      <c r="R2810" s="3" cm="1">
        <f t="array" ref="R2810">AVERAGE(VLOOKUP(_xlfn.TEXTSPLIT(Table1[[#This Row],[Fuel (no space after comma)]], ","), FuelList_Final_EF!$A$2:$B$65, 2, FALSE))</f>
        <v>78.106682297772565</v>
      </c>
      <c r="S2810" s="3">
        <f>Table1[[#This Row],[Generation (TWh)]]*10^9*VLOOKUP(Table1[[#This Row],[Turbine/Engine Technology]],Technology_HR!$A$2:$B$11,2,FALSE)*10^-6</f>
        <v>3325944.2399999998</v>
      </c>
      <c r="T2810" s="5">
        <f>Table1[[#This Row],[Fuel Consumption (mmBtu)]]*Table1[[#This Row],[Emission Factor (kg CO2/ mmBtu)]]*10^3</f>
        <v>259778470093.78659</v>
      </c>
      <c r="U2810" s="3">
        <f>Table1[[#This Row],[Emissions (g CO2)]]/(Table1[[#This Row],[Generation (TWh)]]*10^9)</f>
        <v>695.14947245017572</v>
      </c>
    </row>
    <row r="2811" spans="1:21" x14ac:dyDescent="0.35">
      <c r="A2811" t="s">
        <v>29</v>
      </c>
      <c r="B2811" t="s">
        <v>3251</v>
      </c>
      <c r="C2811" t="str">
        <f>SUBSTITUTE(Table1[[#This Row],[Fuel]],", ",",")</f>
        <v>fossil liquids: heavy fuel oil,fossil gas: natural gas</v>
      </c>
      <c r="D2811" t="s">
        <v>3241</v>
      </c>
      <c r="E2811" t="s">
        <v>3239</v>
      </c>
      <c r="H2811" t="s">
        <v>59</v>
      </c>
      <c r="I2811">
        <v>50</v>
      </c>
      <c r="J2811" t="s">
        <v>3450</v>
      </c>
      <c r="K2811" t="s">
        <v>29</v>
      </c>
      <c r="L2811" t="s">
        <v>29</v>
      </c>
      <c r="M2811" t="s">
        <v>29</v>
      </c>
      <c r="N2811">
        <v>11.572614</v>
      </c>
      <c r="O2811">
        <v>43.149512999999999</v>
      </c>
      <c r="P2811" t="s">
        <v>3494</v>
      </c>
      <c r="Q2811" s="3">
        <f>Table1[[#This Row],[Capacity (MW)]]*0.395*8760*10^-6</f>
        <v>0.17301</v>
      </c>
      <c r="R2811" s="3" cm="1">
        <f t="array" ref="R2811">AVERAGE(VLOOKUP(_xlfn.TEXTSPLIT(Table1[[#This Row],[Fuel (no space after comma)]], ","), FuelList_Final_EF!$A$2:$B$65, 2, FALSE))</f>
        <v>67.331265155508703</v>
      </c>
      <c r="S2811" s="3">
        <f>Table1[[#This Row],[Generation (TWh)]]*10^9*VLOOKUP(Table1[[#This Row],[Turbine/Engine Technology]],Technology_HR!$A$2:$B$11,2,FALSE)*10^-6</f>
        <v>1435204.4549999998</v>
      </c>
      <c r="T2811" s="5">
        <f>Table1[[#This Row],[Fuel Consumption (mmBtu)]]*Table1[[#This Row],[Emission Factor (kg CO2/ mmBtu)]]*10^3</f>
        <v>96634131711.972336</v>
      </c>
      <c r="U2811" s="3">
        <f>Table1[[#This Row],[Emissions (g CO2)]]/(Table1[[#This Row],[Generation (TWh)]]*10^9)</f>
        <v>558.54651009752229</v>
      </c>
    </row>
    <row r="2812" spans="1:21" x14ac:dyDescent="0.35">
      <c r="A2812" t="s">
        <v>871</v>
      </c>
      <c r="B2812" t="s">
        <v>3298</v>
      </c>
      <c r="C2812" t="str">
        <f>SUBSTITUTE(Table1[[#This Row],[Fuel]],", ",",")</f>
        <v>fossil gas: lng,fossil liquids: diesel</v>
      </c>
      <c r="D2812" t="s">
        <v>3242</v>
      </c>
      <c r="E2812" t="s">
        <v>3258</v>
      </c>
      <c r="H2812" t="s">
        <v>3438</v>
      </c>
      <c r="I2812">
        <v>47.85</v>
      </c>
      <c r="J2812" t="s">
        <v>3446</v>
      </c>
      <c r="K2812">
        <v>2003</v>
      </c>
      <c r="L2812" t="s">
        <v>29</v>
      </c>
      <c r="M2812" t="s">
        <v>29</v>
      </c>
      <c r="N2812">
        <v>18.407399999999999</v>
      </c>
      <c r="O2812">
        <v>-69.634299999999996</v>
      </c>
      <c r="P2812" t="s">
        <v>3495</v>
      </c>
      <c r="Q2812" s="3">
        <f>Table1[[#This Row],[Capacity (MW)]]*0.395*8760*10^-6</f>
        <v>0.16557057</v>
      </c>
      <c r="R2812" s="3" cm="1">
        <f t="array" ref="R2812">AVERAGE(VLOOKUP(_xlfn.TEXTSPLIT(Table1[[#This Row],[Fuel (no space after comma)]], ","), FuelList_Final_EF!$A$2:$B$65, 2, FALSE))</f>
        <v>72.896251006556298</v>
      </c>
      <c r="S2812" s="3">
        <f>Table1[[#This Row],[Generation (TWh)]]*10^9*VLOOKUP(Table1[[#This Row],[Turbine/Engine Technology]],Technology_HR!$A$2:$B$11,2,FALSE)*10^-6</f>
        <v>1249892.2329299999</v>
      </c>
      <c r="T2812" s="5">
        <f>Table1[[#This Row],[Fuel Consumption (mmBtu)]]*Table1[[#This Row],[Emission Factor (kg CO2/ mmBtu)]]*10^3</f>
        <v>91112457942.810394</v>
      </c>
      <c r="U2812" s="3">
        <f>Table1[[#This Row],[Emissions (g CO2)]]/(Table1[[#This Row],[Generation (TWh)]]*10^9)</f>
        <v>550.29379884849334</v>
      </c>
    </row>
    <row r="2813" spans="1:21" x14ac:dyDescent="0.35">
      <c r="A2813" t="s">
        <v>872</v>
      </c>
      <c r="B2813" t="s">
        <v>3298</v>
      </c>
      <c r="C2813" t="str">
        <f>SUBSTITUTE(Table1[[#This Row],[Fuel]],", ",",")</f>
        <v>fossil gas: lng,fossil liquids: diesel</v>
      </c>
      <c r="D2813" t="s">
        <v>3242</v>
      </c>
      <c r="E2813" t="s">
        <v>3258</v>
      </c>
      <c r="H2813" t="s">
        <v>3438</v>
      </c>
      <c r="I2813">
        <v>271.14999999999998</v>
      </c>
      <c r="J2813" t="s">
        <v>3446</v>
      </c>
      <c r="K2813">
        <v>2003</v>
      </c>
      <c r="L2813" t="s">
        <v>29</v>
      </c>
      <c r="M2813" t="s">
        <v>29</v>
      </c>
      <c r="N2813">
        <v>18.407399999999999</v>
      </c>
      <c r="O2813">
        <v>-69.634299999999996</v>
      </c>
      <c r="P2813" t="s">
        <v>3495</v>
      </c>
      <c r="Q2813" s="3">
        <f>Table1[[#This Row],[Capacity (MW)]]*0.395*8760*10^-6</f>
        <v>0.93823322999999992</v>
      </c>
      <c r="R2813" s="3" cm="1">
        <f t="array" ref="R2813">AVERAGE(VLOOKUP(_xlfn.TEXTSPLIT(Table1[[#This Row],[Fuel (no space after comma)]], ","), FuelList_Final_EF!$A$2:$B$65, 2, FALSE))</f>
        <v>72.896251006556298</v>
      </c>
      <c r="S2813" s="3">
        <f>Table1[[#This Row],[Generation (TWh)]]*10^9*VLOOKUP(Table1[[#This Row],[Turbine/Engine Technology]],Technology_HR!$A$2:$B$11,2,FALSE)*10^-6</f>
        <v>7082722.6532699987</v>
      </c>
      <c r="T2813" s="5">
        <f>Table1[[#This Row],[Fuel Consumption (mmBtu)]]*Table1[[#This Row],[Emission Factor (kg CO2/ mmBtu)]]*10^3</f>
        <v>516303928342.59222</v>
      </c>
      <c r="U2813" s="3">
        <f>Table1[[#This Row],[Emissions (g CO2)]]/(Table1[[#This Row],[Generation (TWh)]]*10^9)</f>
        <v>550.29379884849345</v>
      </c>
    </row>
    <row r="2814" spans="1:21" x14ac:dyDescent="0.35">
      <c r="A2814" t="s">
        <v>873</v>
      </c>
      <c r="B2814" t="s">
        <v>3263</v>
      </c>
      <c r="C2814" t="str">
        <f>SUBSTITUTE(Table1[[#This Row],[Fuel]],", ",",")</f>
        <v>fossil gas: natural gas,fossil liquids: heavy fuel oil</v>
      </c>
      <c r="D2814" t="s">
        <v>3239</v>
      </c>
      <c r="E2814" t="s">
        <v>3241</v>
      </c>
      <c r="H2814" t="s">
        <v>3437</v>
      </c>
      <c r="I2814">
        <v>51</v>
      </c>
      <c r="J2814" t="s">
        <v>3446</v>
      </c>
      <c r="K2814">
        <v>2019</v>
      </c>
      <c r="L2814" t="s">
        <v>29</v>
      </c>
      <c r="M2814" t="s">
        <v>29</v>
      </c>
      <c r="N2814">
        <v>18.663841000000001</v>
      </c>
      <c r="O2814">
        <v>-68.433317000000002</v>
      </c>
      <c r="P2814" t="s">
        <v>3495</v>
      </c>
      <c r="Q2814" s="3">
        <f>Table1[[#This Row],[Capacity (MW)]]*0.395*8760*10^-6</f>
        <v>0.17647019999999997</v>
      </c>
      <c r="R2814" s="3" cm="1">
        <f t="array" ref="R2814">AVERAGE(VLOOKUP(_xlfn.TEXTSPLIT(Table1[[#This Row],[Fuel (no space after comma)]], ","), FuelList_Final_EF!$A$2:$B$65, 2, FALSE))</f>
        <v>67.331265155508703</v>
      </c>
      <c r="S2814" s="3">
        <f>Table1[[#This Row],[Generation (TWh)]]*10^9*VLOOKUP(Table1[[#This Row],[Turbine/Engine Technology]],Technology_HR!$A$2:$B$11,2,FALSE)*10^-6</f>
        <v>1570584.7799999998</v>
      </c>
      <c r="T2814" s="5">
        <f>Table1[[#This Row],[Fuel Consumption (mmBtu)]]*Table1[[#This Row],[Emission Factor (kg CO2/ mmBtu)]]*10^3</f>
        <v>105749460271.38629</v>
      </c>
      <c r="U2814" s="3">
        <f>Table1[[#This Row],[Emissions (g CO2)]]/(Table1[[#This Row],[Generation (TWh)]]*10^9)</f>
        <v>599.24825988402745</v>
      </c>
    </row>
    <row r="2815" spans="1:21" x14ac:dyDescent="0.35">
      <c r="A2815" t="s">
        <v>874</v>
      </c>
      <c r="B2815" t="s">
        <v>3239</v>
      </c>
      <c r="C2815" t="str">
        <f>SUBSTITUTE(Table1[[#This Row],[Fuel]],", ",",")</f>
        <v>fossil gas: natural gas</v>
      </c>
      <c r="D2815" t="s">
        <v>3239</v>
      </c>
      <c r="H2815" t="s">
        <v>3441</v>
      </c>
      <c r="I2815">
        <v>258</v>
      </c>
      <c r="J2815" t="s">
        <v>3452</v>
      </c>
      <c r="K2815" t="s">
        <v>29</v>
      </c>
      <c r="L2815" t="s">
        <v>29</v>
      </c>
      <c r="M2815" t="s">
        <v>29</v>
      </c>
      <c r="N2815">
        <v>18.456375000000001</v>
      </c>
      <c r="O2815">
        <v>-69.611345</v>
      </c>
      <c r="P2815" t="s">
        <v>3495</v>
      </c>
      <c r="Q2815" s="3">
        <f>Table1[[#This Row],[Capacity (MW)]]*0.395*8760*10^-6</f>
        <v>0.89273160000000007</v>
      </c>
      <c r="R2815" s="3" cm="1">
        <f t="array" ref="R2815">AVERAGE(VLOOKUP(_xlfn.TEXTSPLIT(Table1[[#This Row],[Fuel (no space after comma)]], ","), FuelList_Final_EF!$A$2:$B$65, 2, FALSE))</f>
        <v>53.06</v>
      </c>
      <c r="S2815" s="3">
        <f>Table1[[#This Row],[Generation (TWh)]]*10^9*VLOOKUP(Table1[[#This Row],[Turbine/Engine Technology]],Technology_HR!$A$2:$B$11,2,FALSE)*10^-6</f>
        <v>6739230.8484000005</v>
      </c>
      <c r="T2815" s="5">
        <f>Table1[[#This Row],[Fuel Consumption (mmBtu)]]*Table1[[#This Row],[Emission Factor (kg CO2/ mmBtu)]]*10^3</f>
        <v>357583588816.10406</v>
      </c>
      <c r="U2815" s="3">
        <f>Table1[[#This Row],[Emissions (g CO2)]]/(Table1[[#This Row],[Generation (TWh)]]*10^9)</f>
        <v>400.54993999999999</v>
      </c>
    </row>
    <row r="2816" spans="1:21" x14ac:dyDescent="0.35">
      <c r="A2816" t="s">
        <v>875</v>
      </c>
      <c r="B2816" t="s">
        <v>3243</v>
      </c>
      <c r="C2816" t="str">
        <f>SUBSTITUTE(Table1[[#This Row],[Fuel]],", ",",")</f>
        <v>fossil gas: natural gas,fossil liquids: fuel oil</v>
      </c>
      <c r="D2816" t="s">
        <v>3239</v>
      </c>
      <c r="E2816" t="s">
        <v>3275</v>
      </c>
      <c r="H2816" t="s">
        <v>3441</v>
      </c>
      <c r="I2816">
        <v>111</v>
      </c>
      <c r="J2816" t="s">
        <v>3446</v>
      </c>
      <c r="K2816">
        <v>2012</v>
      </c>
      <c r="L2816" t="s">
        <v>29</v>
      </c>
      <c r="M2816">
        <v>2023</v>
      </c>
      <c r="N2816">
        <v>18.483971</v>
      </c>
      <c r="O2816">
        <v>-69.883154000000005</v>
      </c>
      <c r="P2816" t="s">
        <v>3495</v>
      </c>
      <c r="Q2816" s="3">
        <f>Table1[[#This Row],[Capacity (MW)]]*0.395*8760*10^-6</f>
        <v>0.38408219999999998</v>
      </c>
      <c r="R2816" s="3" cm="1">
        <f t="array" ref="R2816">AVERAGE(VLOOKUP(_xlfn.TEXTSPLIT(Table1[[#This Row],[Fuel (no space after comma)]], ","), FuelList_Final_EF!$A$2:$B$65, 2, FALSE))</f>
        <v>65.583341148886291</v>
      </c>
      <c r="S2816" s="3">
        <f>Table1[[#This Row],[Generation (TWh)]]*10^9*VLOOKUP(Table1[[#This Row],[Turbine/Engine Technology]],Technology_HR!$A$2:$B$11,2,FALSE)*10^-6</f>
        <v>2899436.5277999998</v>
      </c>
      <c r="T2816" s="5">
        <f>Table1[[#This Row],[Fuel Consumption (mmBtu)]]*Table1[[#This Row],[Emission Factor (kg CO2/ mmBtu)]]*10^3</f>
        <v>190154734942.24973</v>
      </c>
      <c r="U2816" s="3">
        <f>Table1[[#This Row],[Emissions (g CO2)]]/(Table1[[#This Row],[Generation (TWh)]]*10^9)</f>
        <v>495.08864233294258</v>
      </c>
    </row>
    <row r="2817" spans="1:21" x14ac:dyDescent="0.35">
      <c r="A2817" t="s">
        <v>875</v>
      </c>
      <c r="B2817" t="s">
        <v>3239</v>
      </c>
      <c r="C2817" t="str">
        <f>SUBSTITUTE(Table1[[#This Row],[Fuel]],", ",",")</f>
        <v>fossil gas: natural gas</v>
      </c>
      <c r="D2817" t="s">
        <v>3239</v>
      </c>
      <c r="H2817" t="s">
        <v>3438</v>
      </c>
      <c r="I2817">
        <v>150</v>
      </c>
      <c r="J2817" t="s">
        <v>3446</v>
      </c>
      <c r="K2817">
        <v>2022</v>
      </c>
      <c r="L2817" t="s">
        <v>29</v>
      </c>
      <c r="M2817" t="s">
        <v>29</v>
      </c>
      <c r="N2817">
        <v>18.483070000000001</v>
      </c>
      <c r="O2817">
        <v>-69.882980000000003</v>
      </c>
      <c r="P2817" t="s">
        <v>3495</v>
      </c>
      <c r="Q2817" s="3">
        <f>Table1[[#This Row],[Capacity (MW)]]*0.395*8760*10^-6</f>
        <v>0.51902999999999999</v>
      </c>
      <c r="R2817" s="3" cm="1">
        <f t="array" ref="R2817">AVERAGE(VLOOKUP(_xlfn.TEXTSPLIT(Table1[[#This Row],[Fuel (no space after comma)]], ","), FuelList_Final_EF!$A$2:$B$65, 2, FALSE))</f>
        <v>53.06</v>
      </c>
      <c r="S2817" s="3">
        <f>Table1[[#This Row],[Generation (TWh)]]*10^9*VLOOKUP(Table1[[#This Row],[Turbine/Engine Technology]],Technology_HR!$A$2:$B$11,2,FALSE)*10^-6</f>
        <v>3918157.4699999997</v>
      </c>
      <c r="T2817" s="5">
        <f>Table1[[#This Row],[Fuel Consumption (mmBtu)]]*Table1[[#This Row],[Emission Factor (kg CO2/ mmBtu)]]*10^3</f>
        <v>207897435358.19998</v>
      </c>
      <c r="U2817" s="3">
        <f>Table1[[#This Row],[Emissions (g CO2)]]/(Table1[[#This Row],[Generation (TWh)]]*10^9)</f>
        <v>400.54993999999999</v>
      </c>
    </row>
    <row r="2818" spans="1:21" x14ac:dyDescent="0.35">
      <c r="A2818" t="s">
        <v>876</v>
      </c>
      <c r="B2818" t="s">
        <v>3241</v>
      </c>
      <c r="C2818" t="str">
        <f>SUBSTITUTE(Table1[[#This Row],[Fuel]],", ",",")</f>
        <v>fossil liquids: heavy fuel oil</v>
      </c>
      <c r="D2818" t="s">
        <v>3241</v>
      </c>
      <c r="H2818" t="s">
        <v>3440</v>
      </c>
      <c r="I2818">
        <v>66</v>
      </c>
      <c r="J2818" t="s">
        <v>3446</v>
      </c>
      <c r="K2818">
        <v>1972</v>
      </c>
      <c r="L2818" t="s">
        <v>29</v>
      </c>
      <c r="M2818" t="s">
        <v>29</v>
      </c>
      <c r="N2818">
        <v>18.927174000000001</v>
      </c>
      <c r="O2818">
        <v>-70.354879999999994</v>
      </c>
      <c r="P2818" t="s">
        <v>3495</v>
      </c>
      <c r="Q2818" s="3">
        <f>Table1[[#This Row],[Capacity (MW)]]*0.395*8760*10^-6</f>
        <v>0.2283732</v>
      </c>
      <c r="R2818" s="3" cm="1">
        <f t="array" ref="R2818">AVERAGE(VLOOKUP(_xlfn.TEXTSPLIT(Table1[[#This Row],[Fuel (no space after comma)]], ","), FuelList_Final_EF!$A$2:$B$65, 2, FALSE))</f>
        <v>81.602530311017389</v>
      </c>
      <c r="S2818" s="3">
        <f>Table1[[#This Row],[Generation (TWh)]]*10^9*VLOOKUP(Table1[[#This Row],[Turbine/Engine Technology]],Technology_HR!$A$2:$B$11,2,FALSE)*10^-6</f>
        <v>2348818.3619999997</v>
      </c>
      <c r="T2818" s="5">
        <f>Table1[[#This Row],[Fuel Consumption (mmBtu)]]*Table1[[#This Row],[Emission Factor (kg CO2/ mmBtu)]]*10^3</f>
        <v>191669521580.1792</v>
      </c>
      <c r="U2818" s="3">
        <f>Table1[[#This Row],[Emissions (g CO2)]]/(Table1[[#This Row],[Generation (TWh)]]*10^9)</f>
        <v>839.28202424881374</v>
      </c>
    </row>
    <row r="2819" spans="1:21" x14ac:dyDescent="0.35">
      <c r="A2819" t="s">
        <v>876</v>
      </c>
      <c r="B2819" t="s">
        <v>3241</v>
      </c>
      <c r="C2819" t="str">
        <f>SUBSTITUTE(Table1[[#This Row],[Fuel]],", ",",")</f>
        <v>fossil liquids: heavy fuel oil</v>
      </c>
      <c r="D2819" t="s">
        <v>3241</v>
      </c>
      <c r="H2819" t="s">
        <v>3440</v>
      </c>
      <c r="I2819">
        <v>66</v>
      </c>
      <c r="J2819" t="s">
        <v>3446</v>
      </c>
      <c r="K2819">
        <v>1972</v>
      </c>
      <c r="L2819" t="s">
        <v>29</v>
      </c>
      <c r="M2819" t="s">
        <v>29</v>
      </c>
      <c r="N2819">
        <v>18.927174000000001</v>
      </c>
      <c r="O2819">
        <v>-70.354879999999994</v>
      </c>
      <c r="P2819" t="s">
        <v>3495</v>
      </c>
      <c r="Q2819" s="3">
        <f>Table1[[#This Row],[Capacity (MW)]]*0.395*8760*10^-6</f>
        <v>0.2283732</v>
      </c>
      <c r="R2819" s="3" cm="1">
        <f t="array" ref="R2819">AVERAGE(VLOOKUP(_xlfn.TEXTSPLIT(Table1[[#This Row],[Fuel (no space after comma)]], ","), FuelList_Final_EF!$A$2:$B$65, 2, FALSE))</f>
        <v>81.602530311017389</v>
      </c>
      <c r="S2819" s="3">
        <f>Table1[[#This Row],[Generation (TWh)]]*10^9*VLOOKUP(Table1[[#This Row],[Turbine/Engine Technology]],Technology_HR!$A$2:$B$11,2,FALSE)*10^-6</f>
        <v>2348818.3619999997</v>
      </c>
      <c r="T2819" s="5">
        <f>Table1[[#This Row],[Fuel Consumption (mmBtu)]]*Table1[[#This Row],[Emission Factor (kg CO2/ mmBtu)]]*10^3</f>
        <v>191669521580.1792</v>
      </c>
      <c r="U2819" s="3">
        <f>Table1[[#This Row],[Emissions (g CO2)]]/(Table1[[#This Row],[Generation (TWh)]]*10^9)</f>
        <v>839.28202424881374</v>
      </c>
    </row>
    <row r="2820" spans="1:21" x14ac:dyDescent="0.35">
      <c r="A2820" t="s">
        <v>876</v>
      </c>
      <c r="B2820" t="s">
        <v>3241</v>
      </c>
      <c r="C2820" t="str">
        <f>SUBSTITUTE(Table1[[#This Row],[Fuel]],", ",",")</f>
        <v>fossil liquids: heavy fuel oil</v>
      </c>
      <c r="D2820" t="s">
        <v>3241</v>
      </c>
      <c r="H2820" t="s">
        <v>3440</v>
      </c>
      <c r="I2820">
        <v>66</v>
      </c>
      <c r="J2820" t="s">
        <v>3446</v>
      </c>
      <c r="K2820">
        <v>1972</v>
      </c>
      <c r="L2820" t="s">
        <v>29</v>
      </c>
      <c r="M2820" t="s">
        <v>29</v>
      </c>
      <c r="N2820">
        <v>18.927174000000001</v>
      </c>
      <c r="O2820">
        <v>-70.354879999999994</v>
      </c>
      <c r="P2820" t="s">
        <v>3495</v>
      </c>
      <c r="Q2820" s="3">
        <f>Table1[[#This Row],[Capacity (MW)]]*0.395*8760*10^-6</f>
        <v>0.2283732</v>
      </c>
      <c r="R2820" s="3" cm="1">
        <f t="array" ref="R2820">AVERAGE(VLOOKUP(_xlfn.TEXTSPLIT(Table1[[#This Row],[Fuel (no space after comma)]], ","), FuelList_Final_EF!$A$2:$B$65, 2, FALSE))</f>
        <v>81.602530311017389</v>
      </c>
      <c r="S2820" s="3">
        <f>Table1[[#This Row],[Generation (TWh)]]*10^9*VLOOKUP(Table1[[#This Row],[Turbine/Engine Technology]],Technology_HR!$A$2:$B$11,2,FALSE)*10^-6</f>
        <v>2348818.3619999997</v>
      </c>
      <c r="T2820" s="5">
        <f>Table1[[#This Row],[Fuel Consumption (mmBtu)]]*Table1[[#This Row],[Emission Factor (kg CO2/ mmBtu)]]*10^3</f>
        <v>191669521580.1792</v>
      </c>
      <c r="U2820" s="3">
        <f>Table1[[#This Row],[Emissions (g CO2)]]/(Table1[[#This Row],[Generation (TWh)]]*10^9)</f>
        <v>839.28202424881374</v>
      </c>
    </row>
    <row r="2821" spans="1:21" x14ac:dyDescent="0.35">
      <c r="A2821" t="s">
        <v>421</v>
      </c>
      <c r="B2821" t="s">
        <v>3241</v>
      </c>
      <c r="C2821" t="str">
        <f>SUBSTITUTE(Table1[[#This Row],[Fuel]],", ",",")</f>
        <v>fossil liquids: heavy fuel oil</v>
      </c>
      <c r="D2821" t="s">
        <v>3241</v>
      </c>
      <c r="H2821" t="s">
        <v>3437</v>
      </c>
      <c r="I2821">
        <v>94.5</v>
      </c>
      <c r="J2821" t="s">
        <v>3446</v>
      </c>
      <c r="K2821">
        <v>2001</v>
      </c>
      <c r="L2821" t="s">
        <v>29</v>
      </c>
      <c r="M2821" t="s">
        <v>29</v>
      </c>
      <c r="N2821">
        <v>19.24821</v>
      </c>
      <c r="O2821">
        <v>-70.550079999999994</v>
      </c>
      <c r="P2821" t="s">
        <v>3495</v>
      </c>
      <c r="Q2821" s="3">
        <f>Table1[[#This Row],[Capacity (MW)]]*0.395*8760*10^-6</f>
        <v>0.32698890000000003</v>
      </c>
      <c r="R2821" s="3" cm="1">
        <f t="array" ref="R2821">AVERAGE(VLOOKUP(_xlfn.TEXTSPLIT(Table1[[#This Row],[Fuel (no space after comma)]], ","), FuelList_Final_EF!$A$2:$B$65, 2, FALSE))</f>
        <v>81.602530311017389</v>
      </c>
      <c r="S2821" s="3">
        <f>Table1[[#This Row],[Generation (TWh)]]*10^9*VLOOKUP(Table1[[#This Row],[Turbine/Engine Technology]],Technology_HR!$A$2:$B$11,2,FALSE)*10^-6</f>
        <v>2910201.21</v>
      </c>
      <c r="T2821" s="5">
        <f>Table1[[#This Row],[Fuel Consumption (mmBtu)]]*Table1[[#This Row],[Emission Factor (kg CO2/ mmBtu)]]*10^3</f>
        <v>237479782450.18451</v>
      </c>
      <c r="U2821" s="3">
        <f>Table1[[#This Row],[Emissions (g CO2)]]/(Table1[[#This Row],[Generation (TWh)]]*10^9)</f>
        <v>726.26251976805486</v>
      </c>
    </row>
    <row r="2822" spans="1:21" x14ac:dyDescent="0.35">
      <c r="A2822" t="s">
        <v>871</v>
      </c>
      <c r="B2822" t="s">
        <v>3242</v>
      </c>
      <c r="C2822" t="str">
        <f>SUBSTITUTE(Table1[[#This Row],[Fuel]],", ",",")</f>
        <v>fossil gas: lng</v>
      </c>
      <c r="D2822" t="s">
        <v>3242</v>
      </c>
      <c r="H2822" t="s">
        <v>3438</v>
      </c>
      <c r="I2822">
        <v>53.85</v>
      </c>
      <c r="J2822" t="s">
        <v>3446</v>
      </c>
      <c r="K2822">
        <v>2017</v>
      </c>
      <c r="L2822" t="s">
        <v>29</v>
      </c>
      <c r="M2822" t="s">
        <v>29</v>
      </c>
      <c r="N2822">
        <v>18.499396000000001</v>
      </c>
      <c r="O2822">
        <v>-69.868561999999997</v>
      </c>
      <c r="P2822" t="s">
        <v>3495</v>
      </c>
      <c r="Q2822" s="3">
        <f>Table1[[#This Row],[Capacity (MW)]]*0.395*8760*10^-6</f>
        <v>0.18633177000000001</v>
      </c>
      <c r="R2822" s="3" cm="1">
        <f t="array" ref="R2822">AVERAGE(VLOOKUP(_xlfn.TEXTSPLIT(Table1[[#This Row],[Fuel (no space after comma)]], ","), FuelList_Final_EF!$A$2:$B$65, 2, FALSE))</f>
        <v>67.685819715340017</v>
      </c>
      <c r="S2822" s="3">
        <f>Table1[[#This Row],[Generation (TWh)]]*10^9*VLOOKUP(Table1[[#This Row],[Turbine/Engine Technology]],Technology_HR!$A$2:$B$11,2,FALSE)*10^-6</f>
        <v>1406618.5317299999</v>
      </c>
      <c r="T2822" s="5">
        <f>Table1[[#This Row],[Fuel Consumption (mmBtu)]]*Table1[[#This Row],[Emission Factor (kg CO2/ mmBtu)]]*10^3</f>
        <v>95208128346.933044</v>
      </c>
      <c r="U2822" s="3">
        <f>Table1[[#This Row],[Emissions (g CO2)]]/(Table1[[#This Row],[Generation (TWh)]]*10^9)</f>
        <v>510.96025303110167</v>
      </c>
    </row>
    <row r="2823" spans="1:21" x14ac:dyDescent="0.35">
      <c r="A2823" t="s">
        <v>872</v>
      </c>
      <c r="B2823" t="s">
        <v>3242</v>
      </c>
      <c r="C2823" t="str">
        <f>SUBSTITUTE(Table1[[#This Row],[Fuel]],", ",",")</f>
        <v>fossil gas: lng</v>
      </c>
      <c r="D2823" t="s">
        <v>3242</v>
      </c>
      <c r="H2823" t="s">
        <v>3438</v>
      </c>
      <c r="I2823">
        <v>305.14999999999998</v>
      </c>
      <c r="J2823" t="s">
        <v>3446</v>
      </c>
      <c r="K2823">
        <v>2017</v>
      </c>
      <c r="L2823" t="s">
        <v>29</v>
      </c>
      <c r="M2823" t="s">
        <v>29</v>
      </c>
      <c r="N2823">
        <v>18.499396000000001</v>
      </c>
      <c r="O2823">
        <v>-69.868561999999997</v>
      </c>
      <c r="P2823" t="s">
        <v>3495</v>
      </c>
      <c r="Q2823" s="3">
        <f>Table1[[#This Row],[Capacity (MW)]]*0.395*8760*10^-6</f>
        <v>1.05588003</v>
      </c>
      <c r="R2823" s="3" cm="1">
        <f t="array" ref="R2823">AVERAGE(VLOOKUP(_xlfn.TEXTSPLIT(Table1[[#This Row],[Fuel (no space after comma)]], ","), FuelList_Final_EF!$A$2:$B$65, 2, FALSE))</f>
        <v>67.685819715340017</v>
      </c>
      <c r="S2823" s="3">
        <f>Table1[[#This Row],[Generation (TWh)]]*10^9*VLOOKUP(Table1[[#This Row],[Turbine/Engine Technology]],Technology_HR!$A$2:$B$11,2,FALSE)*10^-6</f>
        <v>7970838.3464699993</v>
      </c>
      <c r="T2823" s="5">
        <f>Table1[[#This Row],[Fuel Consumption (mmBtu)]]*Table1[[#This Row],[Emission Factor (kg CO2/ mmBtu)]]*10^3</f>
        <v>539512727299.28729</v>
      </c>
      <c r="U2823" s="3">
        <f>Table1[[#This Row],[Emissions (g CO2)]]/(Table1[[#This Row],[Generation (TWh)]]*10^9)</f>
        <v>510.96025303110173</v>
      </c>
    </row>
    <row r="2824" spans="1:21" x14ac:dyDescent="0.35">
      <c r="A2824" t="s">
        <v>877</v>
      </c>
      <c r="B2824" t="s">
        <v>3299</v>
      </c>
      <c r="C2824" t="str">
        <f>SUBSTITUTE(Table1[[#This Row],[Fuel]],", ",",")</f>
        <v>fossil gas: natural gas,fossil liquids: heavy fuel oil,fossil liquids: light fuel oil</v>
      </c>
      <c r="D2824" t="s">
        <v>3239</v>
      </c>
      <c r="E2824" t="s">
        <v>3241</v>
      </c>
      <c r="F2824" t="s">
        <v>3282</v>
      </c>
      <c r="H2824" t="s">
        <v>3437</v>
      </c>
      <c r="I2824">
        <v>60.7</v>
      </c>
      <c r="J2824" t="s">
        <v>3446</v>
      </c>
      <c r="K2824">
        <v>2015</v>
      </c>
      <c r="L2824" t="s">
        <v>29</v>
      </c>
      <c r="M2824" t="s">
        <v>29</v>
      </c>
      <c r="N2824">
        <v>18.467603</v>
      </c>
      <c r="O2824">
        <v>-69.318922000000001</v>
      </c>
      <c r="P2824" t="s">
        <v>3495</v>
      </c>
      <c r="Q2824" s="3">
        <f>Table1[[#This Row],[Capacity (MW)]]*0.395*8760*10^-6</f>
        <v>0.21003414000000001</v>
      </c>
      <c r="R2824" s="3" cm="1">
        <f t="array" ref="R2824">AVERAGE(VLOOKUP(_xlfn.TEXTSPLIT(Table1[[#This Row],[Fuel (no space after comma)]], ","), FuelList_Final_EF!$A$2:$B$65, 2, FALSE))</f>
        <v>70.92862765770515</v>
      </c>
      <c r="S2824" s="3">
        <f>Table1[[#This Row],[Generation (TWh)]]*10^9*VLOOKUP(Table1[[#This Row],[Turbine/Engine Technology]],Technology_HR!$A$2:$B$11,2,FALSE)*10^-6</f>
        <v>1869303.8459999999</v>
      </c>
      <c r="T2824" s="5">
        <f>Table1[[#This Row],[Fuel Consumption (mmBtu)]]*Table1[[#This Row],[Emission Factor (kg CO2/ mmBtu)]]*10^3</f>
        <v>132587156472.0502</v>
      </c>
      <c r="U2824" s="3">
        <f>Table1[[#This Row],[Emissions (g CO2)]]/(Table1[[#This Row],[Generation (TWh)]]*10^9)</f>
        <v>631.26478615357576</v>
      </c>
    </row>
    <row r="2825" spans="1:21" x14ac:dyDescent="0.35">
      <c r="A2825" t="s">
        <v>878</v>
      </c>
      <c r="B2825" t="s">
        <v>3242</v>
      </c>
      <c r="C2825" t="str">
        <f>SUBSTITUTE(Table1[[#This Row],[Fuel]],", ",",")</f>
        <v>fossil gas: lng</v>
      </c>
      <c r="D2825" t="s">
        <v>3242</v>
      </c>
      <c r="H2825" t="s">
        <v>3438</v>
      </c>
      <c r="I2825">
        <v>140</v>
      </c>
      <c r="J2825" t="s">
        <v>3449</v>
      </c>
      <c r="K2825">
        <v>2025</v>
      </c>
      <c r="L2825" t="s">
        <v>29</v>
      </c>
      <c r="M2825" t="s">
        <v>29</v>
      </c>
      <c r="N2825">
        <v>19.676477599999998</v>
      </c>
      <c r="O2825">
        <v>-71.700330199999996</v>
      </c>
      <c r="P2825" t="s">
        <v>3495</v>
      </c>
      <c r="Q2825" s="3">
        <f>Table1[[#This Row],[Capacity (MW)]]*0.395*8760*10^-6</f>
        <v>0.48442800000000003</v>
      </c>
      <c r="R2825" s="3" cm="1">
        <f t="array" ref="R2825">AVERAGE(VLOOKUP(_xlfn.TEXTSPLIT(Table1[[#This Row],[Fuel (no space after comma)]], ","), FuelList_Final_EF!$A$2:$B$65, 2, FALSE))</f>
        <v>67.685819715340017</v>
      </c>
      <c r="S2825" s="3">
        <f>Table1[[#This Row],[Generation (TWh)]]*10^9*VLOOKUP(Table1[[#This Row],[Turbine/Engine Technology]],Technology_HR!$A$2:$B$11,2,FALSE)*10^-6</f>
        <v>3656946.9720000001</v>
      </c>
      <c r="T2825" s="5">
        <f>Table1[[#This Row],[Fuel Consumption (mmBtu)]]*Table1[[#This Row],[Emission Factor (kg CO2/ mmBtu)]]*10^3</f>
        <v>247523453455.35059</v>
      </c>
      <c r="U2825" s="3">
        <f>Table1[[#This Row],[Emissions (g CO2)]]/(Table1[[#This Row],[Generation (TWh)]]*10^9)</f>
        <v>510.96025303110179</v>
      </c>
    </row>
    <row r="2826" spans="1:21" x14ac:dyDescent="0.35">
      <c r="A2826" t="s">
        <v>879</v>
      </c>
      <c r="B2826" t="s">
        <v>3242</v>
      </c>
      <c r="C2826" t="str">
        <f>SUBSTITUTE(Table1[[#This Row],[Fuel]],", ",",")</f>
        <v>fossil gas: lng</v>
      </c>
      <c r="D2826" t="s">
        <v>3242</v>
      </c>
      <c r="H2826" t="s">
        <v>3438</v>
      </c>
      <c r="I2826">
        <v>140</v>
      </c>
      <c r="J2826" t="s">
        <v>3449</v>
      </c>
      <c r="K2826">
        <v>2025</v>
      </c>
      <c r="L2826" t="s">
        <v>29</v>
      </c>
      <c r="M2826" t="s">
        <v>29</v>
      </c>
      <c r="N2826">
        <v>19.676477599999998</v>
      </c>
      <c r="O2826">
        <v>-71.700330199999996</v>
      </c>
      <c r="P2826" t="s">
        <v>3495</v>
      </c>
      <c r="Q2826" s="3">
        <f>Table1[[#This Row],[Capacity (MW)]]*0.395*8760*10^-6</f>
        <v>0.48442800000000003</v>
      </c>
      <c r="R2826" s="3" cm="1">
        <f t="array" ref="R2826">AVERAGE(VLOOKUP(_xlfn.TEXTSPLIT(Table1[[#This Row],[Fuel (no space after comma)]], ","), FuelList_Final_EF!$A$2:$B$65, 2, FALSE))</f>
        <v>67.685819715340017</v>
      </c>
      <c r="S2826" s="3">
        <f>Table1[[#This Row],[Generation (TWh)]]*10^9*VLOOKUP(Table1[[#This Row],[Turbine/Engine Technology]],Technology_HR!$A$2:$B$11,2,FALSE)*10^-6</f>
        <v>3656946.9720000001</v>
      </c>
      <c r="T2826" s="5">
        <f>Table1[[#This Row],[Fuel Consumption (mmBtu)]]*Table1[[#This Row],[Emission Factor (kg CO2/ mmBtu)]]*10^3</f>
        <v>247523453455.35059</v>
      </c>
      <c r="U2826" s="3">
        <f>Table1[[#This Row],[Emissions (g CO2)]]/(Table1[[#This Row],[Generation (TWh)]]*10^9)</f>
        <v>510.96025303110179</v>
      </c>
    </row>
    <row r="2827" spans="1:21" x14ac:dyDescent="0.35">
      <c r="A2827" t="s">
        <v>880</v>
      </c>
      <c r="B2827" t="s">
        <v>3242</v>
      </c>
      <c r="C2827" t="str">
        <f>SUBSTITUTE(Table1[[#This Row],[Fuel]],", ",",")</f>
        <v>fossil gas: lng</v>
      </c>
      <c r="D2827" t="s">
        <v>3242</v>
      </c>
      <c r="H2827" t="s">
        <v>3438</v>
      </c>
      <c r="I2827">
        <v>140</v>
      </c>
      <c r="J2827" t="s">
        <v>3449</v>
      </c>
      <c r="K2827">
        <v>2025</v>
      </c>
      <c r="L2827" t="s">
        <v>29</v>
      </c>
      <c r="M2827" t="s">
        <v>29</v>
      </c>
      <c r="N2827">
        <v>19.676477599999998</v>
      </c>
      <c r="O2827">
        <v>-71.700330199999996</v>
      </c>
      <c r="P2827" t="s">
        <v>3495</v>
      </c>
      <c r="Q2827" s="3">
        <f>Table1[[#This Row],[Capacity (MW)]]*0.395*8760*10^-6</f>
        <v>0.48442800000000003</v>
      </c>
      <c r="R2827" s="3" cm="1">
        <f t="array" ref="R2827">AVERAGE(VLOOKUP(_xlfn.TEXTSPLIT(Table1[[#This Row],[Fuel (no space after comma)]], ","), FuelList_Final_EF!$A$2:$B$65, 2, FALSE))</f>
        <v>67.685819715340017</v>
      </c>
      <c r="S2827" s="3">
        <f>Table1[[#This Row],[Generation (TWh)]]*10^9*VLOOKUP(Table1[[#This Row],[Turbine/Engine Technology]],Technology_HR!$A$2:$B$11,2,FALSE)*10^-6</f>
        <v>3656946.9720000001</v>
      </c>
      <c r="T2827" s="5">
        <f>Table1[[#This Row],[Fuel Consumption (mmBtu)]]*Table1[[#This Row],[Emission Factor (kg CO2/ mmBtu)]]*10^3</f>
        <v>247523453455.35059</v>
      </c>
      <c r="U2827" s="3">
        <f>Table1[[#This Row],[Emissions (g CO2)]]/(Table1[[#This Row],[Generation (TWh)]]*10^9)</f>
        <v>510.96025303110179</v>
      </c>
    </row>
    <row r="2828" spans="1:21" x14ac:dyDescent="0.35">
      <c r="A2828" t="s">
        <v>881</v>
      </c>
      <c r="B2828" t="s">
        <v>3300</v>
      </c>
      <c r="C2828" t="str">
        <f>SUBSTITUTE(Table1[[#This Row],[Fuel]],", ",",")</f>
        <v>fossil gas: lng,other: hydrogen (unknown) [30%]</v>
      </c>
      <c r="D2828" t="s">
        <v>3242</v>
      </c>
      <c r="E2828" t="s">
        <v>3658</v>
      </c>
      <c r="H2828" t="s">
        <v>3438</v>
      </c>
      <c r="I2828">
        <v>420</v>
      </c>
      <c r="J2828" t="s">
        <v>3449</v>
      </c>
      <c r="K2828">
        <v>2026</v>
      </c>
      <c r="L2828" t="s">
        <v>29</v>
      </c>
      <c r="M2828" t="s">
        <v>29</v>
      </c>
      <c r="N2828">
        <v>19.695615700000001</v>
      </c>
      <c r="O2828">
        <v>-71.734194500000001</v>
      </c>
      <c r="P2828" t="s">
        <v>3495</v>
      </c>
      <c r="Q2828" s="3">
        <f>Table1[[#This Row],[Capacity (MW)]]*0.395*8760*10^-6</f>
        <v>1.453284</v>
      </c>
      <c r="R2828" s="3" cm="1">
        <f t="array" ref="R2828">AVERAGE(VLOOKUP(_xlfn.TEXTSPLIT(Table1[[#This Row],[Fuel (no space after comma)]], ","), FuelList_Final_EF!$A$2:$B$65, 2, FALSE))</f>
        <v>33.842909857670008</v>
      </c>
      <c r="S2828" s="3">
        <f>Table1[[#This Row],[Generation (TWh)]]*10^9*VLOOKUP(Table1[[#This Row],[Turbine/Engine Technology]],Technology_HR!$A$2:$B$11,2,FALSE)*10^-6</f>
        <v>10970840.915999999</v>
      </c>
      <c r="T2828" s="5">
        <f>Table1[[#This Row],[Fuel Consumption (mmBtu)]]*Table1[[#This Row],[Emission Factor (kg CO2/ mmBtu)]]*10^3</f>
        <v>371285180183.02582</v>
      </c>
      <c r="U2828" s="3">
        <f>Table1[[#This Row],[Emissions (g CO2)]]/(Table1[[#This Row],[Generation (TWh)]]*10^9)</f>
        <v>255.48012651555086</v>
      </c>
    </row>
    <row r="2829" spans="1:21" x14ac:dyDescent="0.35">
      <c r="A2829" t="s">
        <v>882</v>
      </c>
      <c r="B2829" t="s">
        <v>3242</v>
      </c>
      <c r="C2829" t="str">
        <f>SUBSTITUTE(Table1[[#This Row],[Fuel]],", ",",")</f>
        <v>fossil gas: lng</v>
      </c>
      <c r="D2829" t="s">
        <v>3242</v>
      </c>
      <c r="H2829" t="s">
        <v>3438</v>
      </c>
      <c r="I2829">
        <v>432</v>
      </c>
      <c r="J2829" t="s">
        <v>3449</v>
      </c>
      <c r="K2829">
        <v>2025</v>
      </c>
      <c r="L2829" t="s">
        <v>29</v>
      </c>
      <c r="M2829" t="s">
        <v>29</v>
      </c>
      <c r="N2829">
        <v>19.680890000000002</v>
      </c>
      <c r="O2829">
        <v>-71.699650000000005</v>
      </c>
      <c r="P2829" t="s">
        <v>3495</v>
      </c>
      <c r="Q2829" s="3">
        <f>Table1[[#This Row],[Capacity (MW)]]*0.395*8760*10^-6</f>
        <v>1.4948064000000001</v>
      </c>
      <c r="R2829" s="3" cm="1">
        <f t="array" ref="R2829">AVERAGE(VLOOKUP(_xlfn.TEXTSPLIT(Table1[[#This Row],[Fuel (no space after comma)]], ","), FuelList_Final_EF!$A$2:$B$65, 2, FALSE))</f>
        <v>67.685819715340017</v>
      </c>
      <c r="S2829" s="3">
        <f>Table1[[#This Row],[Generation (TWh)]]*10^9*VLOOKUP(Table1[[#This Row],[Turbine/Engine Technology]],Technology_HR!$A$2:$B$11,2,FALSE)*10^-6</f>
        <v>11284293.513599999</v>
      </c>
      <c r="T2829" s="5">
        <f>Table1[[#This Row],[Fuel Consumption (mmBtu)]]*Table1[[#This Row],[Emission Factor (kg CO2/ mmBtu)]]*10^3</f>
        <v>763786656376.51025</v>
      </c>
      <c r="U2829" s="3">
        <f>Table1[[#This Row],[Emissions (g CO2)]]/(Table1[[#This Row],[Generation (TWh)]]*10^9)</f>
        <v>510.96025303110173</v>
      </c>
    </row>
    <row r="2830" spans="1:21" x14ac:dyDescent="0.35">
      <c r="A2830" t="s">
        <v>883</v>
      </c>
      <c r="B2830" t="s">
        <v>3241</v>
      </c>
      <c r="C2830" t="str">
        <f>SUBSTITUTE(Table1[[#This Row],[Fuel]],", ",",")</f>
        <v>fossil liquids: heavy fuel oil</v>
      </c>
      <c r="D2830" t="s">
        <v>3241</v>
      </c>
      <c r="H2830" t="s">
        <v>3437</v>
      </c>
      <c r="I2830">
        <v>101.4</v>
      </c>
      <c r="J2830" t="s">
        <v>3446</v>
      </c>
      <c r="K2830">
        <v>2003</v>
      </c>
      <c r="L2830" t="s">
        <v>29</v>
      </c>
      <c r="M2830" t="s">
        <v>29</v>
      </c>
      <c r="N2830">
        <v>18.351369999999999</v>
      </c>
      <c r="O2830">
        <v>-70.832499999999996</v>
      </c>
      <c r="P2830" t="s">
        <v>3495</v>
      </c>
      <c r="Q2830" s="3">
        <f>Table1[[#This Row],[Capacity (MW)]]*0.395*8760*10^-6</f>
        <v>0.35086428000000003</v>
      </c>
      <c r="R2830" s="3" cm="1">
        <f t="array" ref="R2830">AVERAGE(VLOOKUP(_xlfn.TEXTSPLIT(Table1[[#This Row],[Fuel (no space after comma)]], ","), FuelList_Final_EF!$A$2:$B$65, 2, FALSE))</f>
        <v>81.602530311017389</v>
      </c>
      <c r="S2830" s="3">
        <f>Table1[[#This Row],[Generation (TWh)]]*10^9*VLOOKUP(Table1[[#This Row],[Turbine/Engine Technology]],Technology_HR!$A$2:$B$11,2,FALSE)*10^-6</f>
        <v>3122692.0919999997</v>
      </c>
      <c r="T2830" s="5">
        <f>Table1[[#This Row],[Fuel Consumption (mmBtu)]]*Table1[[#This Row],[Emission Factor (kg CO2/ mmBtu)]]*10^3</f>
        <v>254819576089.4043</v>
      </c>
      <c r="U2830" s="3">
        <f>Table1[[#This Row],[Emissions (g CO2)]]/(Table1[[#This Row],[Generation (TWh)]]*10^9)</f>
        <v>726.26251976805474</v>
      </c>
    </row>
    <row r="2831" spans="1:21" x14ac:dyDescent="0.35">
      <c r="A2831" t="s">
        <v>421</v>
      </c>
      <c r="B2831" t="s">
        <v>3241</v>
      </c>
      <c r="C2831" t="str">
        <f>SUBSTITUTE(Table1[[#This Row],[Fuel]],", ",",")</f>
        <v>fossil liquids: heavy fuel oil</v>
      </c>
      <c r="D2831" t="s">
        <v>3241</v>
      </c>
      <c r="H2831" t="s">
        <v>3437</v>
      </c>
      <c r="I2831">
        <v>107</v>
      </c>
      <c r="J2831" t="s">
        <v>3446</v>
      </c>
      <c r="K2831">
        <v>2001</v>
      </c>
      <c r="L2831" t="s">
        <v>29</v>
      </c>
      <c r="M2831" t="s">
        <v>29</v>
      </c>
      <c r="N2831">
        <v>18.555709</v>
      </c>
      <c r="O2831">
        <v>-70.012859000000006</v>
      </c>
      <c r="P2831" t="s">
        <v>3495</v>
      </c>
      <c r="Q2831" s="3">
        <f>Table1[[#This Row],[Capacity (MW)]]*0.395*8760*10^-6</f>
        <v>0.3702414</v>
      </c>
      <c r="R2831" s="3" cm="1">
        <f t="array" ref="R2831">AVERAGE(VLOOKUP(_xlfn.TEXTSPLIT(Table1[[#This Row],[Fuel (no space after comma)]], ","), FuelList_Final_EF!$A$2:$B$65, 2, FALSE))</f>
        <v>81.602530311017389</v>
      </c>
      <c r="S2831" s="3">
        <f>Table1[[#This Row],[Generation (TWh)]]*10^9*VLOOKUP(Table1[[#This Row],[Turbine/Engine Technology]],Technology_HR!$A$2:$B$11,2,FALSE)*10^-6</f>
        <v>3295148.46</v>
      </c>
      <c r="T2831" s="5">
        <f>Table1[[#This Row],[Fuel Consumption (mmBtu)]]*Table1[[#This Row],[Emission Factor (kg CO2/ mmBtu)]]*10^3</f>
        <v>268892452086.45224</v>
      </c>
      <c r="U2831" s="3">
        <f>Table1[[#This Row],[Emissions (g CO2)]]/(Table1[[#This Row],[Generation (TWh)]]*10^9)</f>
        <v>726.26251976805463</v>
      </c>
    </row>
    <row r="2832" spans="1:21" x14ac:dyDescent="0.35">
      <c r="A2832" t="s">
        <v>884</v>
      </c>
      <c r="B2832" t="s">
        <v>3263</v>
      </c>
      <c r="C2832" t="str">
        <f>SUBSTITUTE(Table1[[#This Row],[Fuel]],", ",",")</f>
        <v>fossil gas: natural gas,fossil liquids: heavy fuel oil</v>
      </c>
      <c r="D2832" t="s">
        <v>3239</v>
      </c>
      <c r="E2832" t="s">
        <v>3241</v>
      </c>
      <c r="H2832" t="s">
        <v>3437</v>
      </c>
      <c r="I2832">
        <v>51</v>
      </c>
      <c r="J2832" t="s">
        <v>3446</v>
      </c>
      <c r="K2832">
        <v>2011</v>
      </c>
      <c r="L2832" t="s">
        <v>29</v>
      </c>
      <c r="M2832" t="s">
        <v>29</v>
      </c>
      <c r="N2832">
        <v>19.203779999999998</v>
      </c>
      <c r="O2832">
        <v>-70.094030000000004</v>
      </c>
      <c r="P2832" t="s">
        <v>3495</v>
      </c>
      <c r="Q2832" s="3">
        <f>Table1[[#This Row],[Capacity (MW)]]*0.395*8760*10^-6</f>
        <v>0.17647019999999997</v>
      </c>
      <c r="R2832" s="3" cm="1">
        <f t="array" ref="R2832">AVERAGE(VLOOKUP(_xlfn.TEXTSPLIT(Table1[[#This Row],[Fuel (no space after comma)]], ","), FuelList_Final_EF!$A$2:$B$65, 2, FALSE))</f>
        <v>67.331265155508703</v>
      </c>
      <c r="S2832" s="3">
        <f>Table1[[#This Row],[Generation (TWh)]]*10^9*VLOOKUP(Table1[[#This Row],[Turbine/Engine Technology]],Technology_HR!$A$2:$B$11,2,FALSE)*10^-6</f>
        <v>1570584.7799999998</v>
      </c>
      <c r="T2832" s="5">
        <f>Table1[[#This Row],[Fuel Consumption (mmBtu)]]*Table1[[#This Row],[Emission Factor (kg CO2/ mmBtu)]]*10^3</f>
        <v>105749460271.38629</v>
      </c>
      <c r="U2832" s="3">
        <f>Table1[[#This Row],[Emissions (g CO2)]]/(Table1[[#This Row],[Generation (TWh)]]*10^9)</f>
        <v>599.24825988402745</v>
      </c>
    </row>
    <row r="2833" spans="1:21" x14ac:dyDescent="0.35">
      <c r="A2833" t="s">
        <v>874</v>
      </c>
      <c r="B2833" t="s">
        <v>3263</v>
      </c>
      <c r="C2833" t="str">
        <f>SUBSTITUTE(Table1[[#This Row],[Fuel]],", ",",")</f>
        <v>fossil gas: natural gas,fossil liquids: heavy fuel oil</v>
      </c>
      <c r="D2833" t="s">
        <v>3239</v>
      </c>
      <c r="E2833" t="s">
        <v>3241</v>
      </c>
      <c r="H2833" t="s">
        <v>3441</v>
      </c>
      <c r="I2833">
        <v>102.8</v>
      </c>
      <c r="J2833" t="s">
        <v>3446</v>
      </c>
      <c r="K2833">
        <v>2023</v>
      </c>
      <c r="L2833" t="s">
        <v>29</v>
      </c>
      <c r="M2833" t="s">
        <v>29</v>
      </c>
      <c r="N2833">
        <v>18.346437000000002</v>
      </c>
      <c r="O2833">
        <v>-70.838669999999993</v>
      </c>
      <c r="P2833" t="s">
        <v>3495</v>
      </c>
      <c r="Q2833" s="3">
        <f>Table1[[#This Row],[Capacity (MW)]]*0.395*8760*10^-6</f>
        <v>0.35570856000000001</v>
      </c>
      <c r="R2833" s="3" cm="1">
        <f t="array" ref="R2833">AVERAGE(VLOOKUP(_xlfn.TEXTSPLIT(Table1[[#This Row],[Fuel (no space after comma)]], ","), FuelList_Final_EF!$A$2:$B$65, 2, FALSE))</f>
        <v>67.331265155508703</v>
      </c>
      <c r="S2833" s="3">
        <f>Table1[[#This Row],[Generation (TWh)]]*10^9*VLOOKUP(Table1[[#This Row],[Turbine/Engine Technology]],Technology_HR!$A$2:$B$11,2,FALSE)*10^-6</f>
        <v>2685243.9194399999</v>
      </c>
      <c r="T2833" s="5">
        <f>Table1[[#This Row],[Fuel Consumption (mmBtu)]]*Table1[[#This Row],[Emission Factor (kg CO2/ mmBtu)]]*10^3</f>
        <v>180800870347.03207</v>
      </c>
      <c r="U2833" s="3">
        <f>Table1[[#This Row],[Emissions (g CO2)]]/(Table1[[#This Row],[Generation (TWh)]]*10^9)</f>
        <v>508.28372065893512</v>
      </c>
    </row>
    <row r="2834" spans="1:21" x14ac:dyDescent="0.35">
      <c r="A2834" t="s">
        <v>874</v>
      </c>
      <c r="B2834" t="s">
        <v>3263</v>
      </c>
      <c r="C2834" t="str">
        <f>SUBSTITUTE(Table1[[#This Row],[Fuel]],", ",",")</f>
        <v>fossil gas: natural gas,fossil liquids: heavy fuel oil</v>
      </c>
      <c r="D2834" t="s">
        <v>3239</v>
      </c>
      <c r="E2834" t="s">
        <v>3241</v>
      </c>
      <c r="H2834" t="s">
        <v>3441</v>
      </c>
      <c r="I2834">
        <v>73.8</v>
      </c>
      <c r="J2834" t="s">
        <v>3446</v>
      </c>
      <c r="K2834">
        <v>2023</v>
      </c>
      <c r="L2834" t="s">
        <v>29</v>
      </c>
      <c r="M2834" t="s">
        <v>29</v>
      </c>
      <c r="N2834">
        <v>18.346437000000002</v>
      </c>
      <c r="O2834">
        <v>-70.838669999999993</v>
      </c>
      <c r="P2834" t="s">
        <v>3495</v>
      </c>
      <c r="Q2834" s="3">
        <f>Table1[[#This Row],[Capacity (MW)]]*0.395*8760*10^-6</f>
        <v>0.25536276000000002</v>
      </c>
      <c r="R2834" s="3" cm="1">
        <f t="array" ref="R2834">AVERAGE(VLOOKUP(_xlfn.TEXTSPLIT(Table1[[#This Row],[Fuel (no space after comma)]], ","), FuelList_Final_EF!$A$2:$B$65, 2, FALSE))</f>
        <v>67.331265155508703</v>
      </c>
      <c r="S2834" s="3">
        <f>Table1[[#This Row],[Generation (TWh)]]*10^9*VLOOKUP(Table1[[#This Row],[Turbine/Engine Technology]],Technology_HR!$A$2:$B$11,2,FALSE)*10^-6</f>
        <v>1927733.4752400001</v>
      </c>
      <c r="T2834" s="5">
        <f>Table1[[#This Row],[Fuel Consumption (mmBtu)]]*Table1[[#This Row],[Emission Factor (kg CO2/ mmBtu)]]*10^3</f>
        <v>129796733770.53471</v>
      </c>
      <c r="U2834" s="3">
        <f>Table1[[#This Row],[Emissions (g CO2)]]/(Table1[[#This Row],[Generation (TWh)]]*10^9)</f>
        <v>508.28372065893512</v>
      </c>
    </row>
    <row r="2835" spans="1:21" x14ac:dyDescent="0.35">
      <c r="A2835" t="s">
        <v>885</v>
      </c>
      <c r="B2835" t="s">
        <v>3263</v>
      </c>
      <c r="C2835" t="str">
        <f>SUBSTITUTE(Table1[[#This Row],[Fuel]],", ",",")</f>
        <v>fossil gas: natural gas,fossil liquids: heavy fuel oil</v>
      </c>
      <c r="D2835" t="s">
        <v>3239</v>
      </c>
      <c r="E2835" t="s">
        <v>3241</v>
      </c>
      <c r="H2835" t="s">
        <v>3441</v>
      </c>
      <c r="I2835">
        <v>225</v>
      </c>
      <c r="J2835" t="s">
        <v>3446</v>
      </c>
      <c r="K2835">
        <v>2020</v>
      </c>
      <c r="L2835" t="s">
        <v>29</v>
      </c>
      <c r="M2835" t="s">
        <v>29</v>
      </c>
      <c r="N2835">
        <v>18.493770000000001</v>
      </c>
      <c r="O2835">
        <v>-69.350890000000007</v>
      </c>
      <c r="P2835" t="s">
        <v>3495</v>
      </c>
      <c r="Q2835" s="3">
        <f>Table1[[#This Row],[Capacity (MW)]]*0.395*8760*10^-6</f>
        <v>0.77854499999999993</v>
      </c>
      <c r="R2835" s="3" cm="1">
        <f t="array" ref="R2835">AVERAGE(VLOOKUP(_xlfn.TEXTSPLIT(Table1[[#This Row],[Fuel (no space after comma)]], ","), FuelList_Final_EF!$A$2:$B$65, 2, FALSE))</f>
        <v>67.331265155508703</v>
      </c>
      <c r="S2835" s="3">
        <f>Table1[[#This Row],[Generation (TWh)]]*10^9*VLOOKUP(Table1[[#This Row],[Turbine/Engine Technology]],Technology_HR!$A$2:$B$11,2,FALSE)*10^-6</f>
        <v>5877236.2049999991</v>
      </c>
      <c r="T2835" s="5">
        <f>Table1[[#This Row],[Fuel Consumption (mmBtu)]]*Table1[[#This Row],[Emission Factor (kg CO2/ mmBtu)]]*10^3</f>
        <v>395721749300.41064</v>
      </c>
      <c r="U2835" s="3">
        <f>Table1[[#This Row],[Emissions (g CO2)]]/(Table1[[#This Row],[Generation (TWh)]]*10^9)</f>
        <v>508.28372065893518</v>
      </c>
    </row>
    <row r="2836" spans="1:21" x14ac:dyDescent="0.35">
      <c r="A2836" t="s">
        <v>886</v>
      </c>
      <c r="B2836" t="s">
        <v>3263</v>
      </c>
      <c r="C2836" t="str">
        <f>SUBSTITUTE(Table1[[#This Row],[Fuel]],", ",",")</f>
        <v>fossil gas: natural gas,fossil liquids: heavy fuel oil</v>
      </c>
      <c r="D2836" t="s">
        <v>3239</v>
      </c>
      <c r="E2836" t="s">
        <v>3241</v>
      </c>
      <c r="H2836" t="s">
        <v>3441</v>
      </c>
      <c r="I2836">
        <v>225</v>
      </c>
      <c r="J2836" t="s">
        <v>3446</v>
      </c>
      <c r="K2836">
        <v>2020</v>
      </c>
      <c r="L2836" t="s">
        <v>29</v>
      </c>
      <c r="M2836" t="s">
        <v>29</v>
      </c>
      <c r="N2836">
        <v>18.492198999999999</v>
      </c>
      <c r="O2836">
        <v>-69.350228000000001</v>
      </c>
      <c r="P2836" t="s">
        <v>3495</v>
      </c>
      <c r="Q2836" s="3">
        <f>Table1[[#This Row],[Capacity (MW)]]*0.395*8760*10^-6</f>
        <v>0.77854499999999993</v>
      </c>
      <c r="R2836" s="3" cm="1">
        <f t="array" ref="R2836">AVERAGE(VLOOKUP(_xlfn.TEXTSPLIT(Table1[[#This Row],[Fuel (no space after comma)]], ","), FuelList_Final_EF!$A$2:$B$65, 2, FALSE))</f>
        <v>67.331265155508703</v>
      </c>
      <c r="S2836" s="3">
        <f>Table1[[#This Row],[Generation (TWh)]]*10^9*VLOOKUP(Table1[[#This Row],[Turbine/Engine Technology]],Technology_HR!$A$2:$B$11,2,FALSE)*10^-6</f>
        <v>5877236.2049999991</v>
      </c>
      <c r="T2836" s="5">
        <f>Table1[[#This Row],[Fuel Consumption (mmBtu)]]*Table1[[#This Row],[Emission Factor (kg CO2/ mmBtu)]]*10^3</f>
        <v>395721749300.41064</v>
      </c>
      <c r="U2836" s="3">
        <f>Table1[[#This Row],[Emissions (g CO2)]]/(Table1[[#This Row],[Generation (TWh)]]*10^9)</f>
        <v>508.28372065893518</v>
      </c>
    </row>
    <row r="2837" spans="1:21" x14ac:dyDescent="0.35">
      <c r="A2837" t="s">
        <v>886</v>
      </c>
      <c r="B2837" t="s">
        <v>3277</v>
      </c>
      <c r="C2837" t="str">
        <f>SUBSTITUTE(Table1[[#This Row],[Fuel]],", ",",")</f>
        <v>fossil liquids: heavy fuel oil,fossil liquids: diesel</v>
      </c>
      <c r="D2837" t="s">
        <v>3241</v>
      </c>
      <c r="E2837" t="s">
        <v>3258</v>
      </c>
      <c r="H2837" t="s">
        <v>3436</v>
      </c>
      <c r="I2837">
        <v>100</v>
      </c>
      <c r="J2837" t="s">
        <v>3446</v>
      </c>
      <c r="K2837">
        <v>1998</v>
      </c>
      <c r="L2837" t="s">
        <v>29</v>
      </c>
      <c r="M2837" t="s">
        <v>29</v>
      </c>
      <c r="N2837">
        <v>18.424206000000002</v>
      </c>
      <c r="O2837">
        <v>-70.020622000000003</v>
      </c>
      <c r="P2837" t="s">
        <v>3495</v>
      </c>
      <c r="Q2837" s="3">
        <f>Table1[[#This Row],[Capacity (MW)]]*0.395*8760*10^-6</f>
        <v>0.34601999999999999</v>
      </c>
      <c r="R2837" s="3" cm="1">
        <f t="array" ref="R2837">AVERAGE(VLOOKUP(_xlfn.TEXTSPLIT(Table1[[#This Row],[Fuel (no space after comma)]], ","), FuelList_Final_EF!$A$2:$B$65, 2, FALSE))</f>
        <v>79.854606304394977</v>
      </c>
      <c r="S2837" s="3">
        <f>Table1[[#This Row],[Generation (TWh)]]*10^9*VLOOKUP(Table1[[#This Row],[Turbine/Engine Technology]],Technology_HR!$A$2:$B$11,2,FALSE)*10^-6</f>
        <v>3809680.1999999997</v>
      </c>
      <c r="T2837" s="5">
        <f>Table1[[#This Row],[Fuel Consumption (mmBtu)]]*Table1[[#This Row],[Emission Factor (kg CO2/ mmBtu)]]*10^3</f>
        <v>304220512516.64868</v>
      </c>
      <c r="U2837" s="3">
        <f>Table1[[#This Row],[Emissions (g CO2)]]/(Table1[[#This Row],[Generation (TWh)]]*10^9)</f>
        <v>879.19921541138865</v>
      </c>
    </row>
    <row r="2838" spans="1:21" x14ac:dyDescent="0.35">
      <c r="A2838" t="s">
        <v>887</v>
      </c>
      <c r="B2838" t="s">
        <v>3246</v>
      </c>
      <c r="C2838" t="str">
        <f>SUBSTITUTE(Table1[[#This Row],[Fuel]],", ",",")</f>
        <v>fossil gas: natural gas,fossil liquids: light fuel oil</v>
      </c>
      <c r="D2838" t="s">
        <v>3239</v>
      </c>
      <c r="E2838" t="s">
        <v>3282</v>
      </c>
      <c r="H2838" t="s">
        <v>3438</v>
      </c>
      <c r="I2838">
        <v>100</v>
      </c>
      <c r="J2838" t="s">
        <v>3446</v>
      </c>
      <c r="K2838">
        <v>2020</v>
      </c>
      <c r="L2838" t="s">
        <v>29</v>
      </c>
      <c r="M2838" t="s">
        <v>29</v>
      </c>
      <c r="N2838">
        <v>18.494942000000002</v>
      </c>
      <c r="O2838">
        <v>-69.341685999999996</v>
      </c>
      <c r="P2838" t="s">
        <v>3495</v>
      </c>
      <c r="Q2838" s="3">
        <f>Table1[[#This Row],[Capacity (MW)]]*0.395*8760*10^-6</f>
        <v>0.34601999999999999</v>
      </c>
      <c r="R2838" s="3" cm="1">
        <f t="array" ref="R2838">AVERAGE(VLOOKUP(_xlfn.TEXTSPLIT(Table1[[#This Row],[Fuel (no space after comma)]], ","), FuelList_Final_EF!$A$2:$B$65, 2, FALSE))</f>
        <v>65.59167633104903</v>
      </c>
      <c r="S2838" s="3">
        <f>Table1[[#This Row],[Generation (TWh)]]*10^9*VLOOKUP(Table1[[#This Row],[Turbine/Engine Technology]],Technology_HR!$A$2:$B$11,2,FALSE)*10^-6</f>
        <v>2612104.98</v>
      </c>
      <c r="T2838" s="5">
        <f>Table1[[#This Row],[Fuel Consumption (mmBtu)]]*Table1[[#This Row],[Emission Factor (kg CO2/ mmBtu)]]*10^3</f>
        <v>171332344390.88129</v>
      </c>
      <c r="U2838" s="3">
        <f>Table1[[#This Row],[Emissions (g CO2)]]/(Table1[[#This Row],[Generation (TWh)]]*10^9)</f>
        <v>495.15156462308909</v>
      </c>
    </row>
    <row r="2839" spans="1:21" x14ac:dyDescent="0.35">
      <c r="A2839" t="s">
        <v>887</v>
      </c>
      <c r="B2839" t="s">
        <v>3246</v>
      </c>
      <c r="C2839" t="str">
        <f>SUBSTITUTE(Table1[[#This Row],[Fuel]],", ",",")</f>
        <v>fossil gas: natural gas,fossil liquids: light fuel oil</v>
      </c>
      <c r="D2839" t="s">
        <v>3239</v>
      </c>
      <c r="E2839" t="s">
        <v>3282</v>
      </c>
      <c r="H2839" t="s">
        <v>3438</v>
      </c>
      <c r="I2839">
        <v>100</v>
      </c>
      <c r="J2839" t="s">
        <v>3446</v>
      </c>
      <c r="K2839">
        <v>2020</v>
      </c>
      <c r="L2839" t="s">
        <v>29</v>
      </c>
      <c r="M2839" t="s">
        <v>29</v>
      </c>
      <c r="N2839">
        <v>18.494942000000002</v>
      </c>
      <c r="O2839">
        <v>-69.341685999999996</v>
      </c>
      <c r="P2839" t="s">
        <v>3495</v>
      </c>
      <c r="Q2839" s="3">
        <f>Table1[[#This Row],[Capacity (MW)]]*0.395*8760*10^-6</f>
        <v>0.34601999999999999</v>
      </c>
      <c r="R2839" s="3" cm="1">
        <f t="array" ref="R2839">AVERAGE(VLOOKUP(_xlfn.TEXTSPLIT(Table1[[#This Row],[Fuel (no space after comma)]], ","), FuelList_Final_EF!$A$2:$B$65, 2, FALSE))</f>
        <v>65.59167633104903</v>
      </c>
      <c r="S2839" s="3">
        <f>Table1[[#This Row],[Generation (TWh)]]*10^9*VLOOKUP(Table1[[#This Row],[Turbine/Engine Technology]],Technology_HR!$A$2:$B$11,2,FALSE)*10^-6</f>
        <v>2612104.98</v>
      </c>
      <c r="T2839" s="5">
        <f>Table1[[#This Row],[Fuel Consumption (mmBtu)]]*Table1[[#This Row],[Emission Factor (kg CO2/ mmBtu)]]*10^3</f>
        <v>171332344390.88129</v>
      </c>
      <c r="U2839" s="3">
        <f>Table1[[#This Row],[Emissions (g CO2)]]/(Table1[[#This Row],[Generation (TWh)]]*10^9)</f>
        <v>495.15156462308909</v>
      </c>
    </row>
    <row r="2840" spans="1:21" x14ac:dyDescent="0.35">
      <c r="A2840" t="s">
        <v>887</v>
      </c>
      <c r="B2840" t="s">
        <v>3246</v>
      </c>
      <c r="C2840" t="str">
        <f>SUBSTITUTE(Table1[[#This Row],[Fuel]],", ",",")</f>
        <v>fossil gas: natural gas,fossil liquids: light fuel oil</v>
      </c>
      <c r="D2840" t="s">
        <v>3239</v>
      </c>
      <c r="E2840" t="s">
        <v>3282</v>
      </c>
      <c r="H2840" t="s">
        <v>3438</v>
      </c>
      <c r="I2840">
        <v>100</v>
      </c>
      <c r="J2840" t="s">
        <v>3446</v>
      </c>
      <c r="K2840">
        <v>2020</v>
      </c>
      <c r="L2840" t="s">
        <v>29</v>
      </c>
      <c r="M2840" t="s">
        <v>29</v>
      </c>
      <c r="N2840">
        <v>18.494942000000002</v>
      </c>
      <c r="O2840">
        <v>-69.341685999999996</v>
      </c>
      <c r="P2840" t="s">
        <v>3495</v>
      </c>
      <c r="Q2840" s="3">
        <f>Table1[[#This Row],[Capacity (MW)]]*0.395*8760*10^-6</f>
        <v>0.34601999999999999</v>
      </c>
      <c r="R2840" s="3" cm="1">
        <f t="array" ref="R2840">AVERAGE(VLOOKUP(_xlfn.TEXTSPLIT(Table1[[#This Row],[Fuel (no space after comma)]], ","), FuelList_Final_EF!$A$2:$B$65, 2, FALSE))</f>
        <v>65.59167633104903</v>
      </c>
      <c r="S2840" s="3">
        <f>Table1[[#This Row],[Generation (TWh)]]*10^9*VLOOKUP(Table1[[#This Row],[Turbine/Engine Technology]],Technology_HR!$A$2:$B$11,2,FALSE)*10^-6</f>
        <v>2612104.98</v>
      </c>
      <c r="T2840" s="5">
        <f>Table1[[#This Row],[Fuel Consumption (mmBtu)]]*Table1[[#This Row],[Emission Factor (kg CO2/ mmBtu)]]*10^3</f>
        <v>171332344390.88129</v>
      </c>
      <c r="U2840" s="3">
        <f>Table1[[#This Row],[Emissions (g CO2)]]/(Table1[[#This Row],[Generation (TWh)]]*10^9)</f>
        <v>495.15156462308909</v>
      </c>
    </row>
    <row r="2841" spans="1:21" x14ac:dyDescent="0.35">
      <c r="A2841" t="s">
        <v>887</v>
      </c>
      <c r="B2841" t="s">
        <v>3289</v>
      </c>
      <c r="C2841" t="str">
        <f>SUBSTITUTE(Table1[[#This Row],[Fuel]],", ",",")</f>
        <v>fossil gas: natural gas,fossil liquids: diesel,other: hydrogen (unknown)</v>
      </c>
      <c r="D2841" t="s">
        <v>3239</v>
      </c>
      <c r="E2841" t="s">
        <v>3258</v>
      </c>
      <c r="F2841" t="s">
        <v>3644</v>
      </c>
      <c r="H2841" t="s">
        <v>3438</v>
      </c>
      <c r="I2841">
        <v>130</v>
      </c>
      <c r="J2841" t="s">
        <v>3447</v>
      </c>
      <c r="K2841" t="s">
        <v>29</v>
      </c>
      <c r="L2841" t="s">
        <v>29</v>
      </c>
      <c r="M2841" t="s">
        <v>29</v>
      </c>
      <c r="N2841">
        <v>18.494942000000002</v>
      </c>
      <c r="O2841">
        <v>-69.341685999999996</v>
      </c>
      <c r="P2841" t="s">
        <v>3495</v>
      </c>
      <c r="Q2841" s="3">
        <f>Table1[[#This Row],[Capacity (MW)]]*0.395*8760*10^-6</f>
        <v>0.449826</v>
      </c>
      <c r="R2841" s="3" cm="1">
        <f t="array" ref="R2841">AVERAGE(VLOOKUP(_xlfn.TEXTSPLIT(Table1[[#This Row],[Fuel (no space after comma)]], ","), FuelList_Final_EF!$A$2:$B$65, 2, FALSE))</f>
        <v>43.722227432590863</v>
      </c>
      <c r="S2841" s="3">
        <f>Table1[[#This Row],[Generation (TWh)]]*10^9*VLOOKUP(Table1[[#This Row],[Turbine/Engine Technology]],Technology_HR!$A$2:$B$11,2,FALSE)*10^-6</f>
        <v>3395736.4739999999</v>
      </c>
      <c r="T2841" s="5">
        <f>Table1[[#This Row],[Fuel Consumption (mmBtu)]]*Table1[[#This Row],[Emission Factor (kg CO2/ mmBtu)]]*10^3</f>
        <v>148469162417.37216</v>
      </c>
      <c r="U2841" s="3">
        <f>Table1[[#This Row],[Emissions (g CO2)]]/(Table1[[#This Row],[Generation (TWh)]]*10^9)</f>
        <v>330.05909488862841</v>
      </c>
    </row>
    <row r="2842" spans="1:21" x14ac:dyDescent="0.35">
      <c r="A2842" t="s">
        <v>886</v>
      </c>
      <c r="B2842" t="s">
        <v>3289</v>
      </c>
      <c r="C2842" t="str">
        <f>SUBSTITUTE(Table1[[#This Row],[Fuel]],", ",",")</f>
        <v>fossil gas: natural gas,fossil liquids: diesel,other: hydrogen (unknown)</v>
      </c>
      <c r="D2842" t="s">
        <v>3239</v>
      </c>
      <c r="E2842" t="s">
        <v>3258</v>
      </c>
      <c r="F2842" t="s">
        <v>3644</v>
      </c>
      <c r="H2842" t="s">
        <v>3436</v>
      </c>
      <c r="I2842">
        <v>71.400000000000006</v>
      </c>
      <c r="J2842" t="s">
        <v>3446</v>
      </c>
      <c r="K2842">
        <v>2023</v>
      </c>
      <c r="L2842" t="s">
        <v>29</v>
      </c>
      <c r="M2842" t="s">
        <v>29</v>
      </c>
      <c r="N2842">
        <v>18.45692</v>
      </c>
      <c r="O2842">
        <v>-69.620149999999995</v>
      </c>
      <c r="P2842" t="s">
        <v>3495</v>
      </c>
      <c r="Q2842" s="3">
        <f>Table1[[#This Row],[Capacity (MW)]]*0.395*8760*10^-6</f>
        <v>0.24705828000000002</v>
      </c>
      <c r="R2842" s="3" cm="1">
        <f t="array" ref="R2842">AVERAGE(VLOOKUP(_xlfn.TEXTSPLIT(Table1[[#This Row],[Fuel (no space after comma)]], ","), FuelList_Final_EF!$A$2:$B$65, 2, FALSE))</f>
        <v>43.722227432590863</v>
      </c>
      <c r="S2842" s="3">
        <f>Table1[[#This Row],[Generation (TWh)]]*10^9*VLOOKUP(Table1[[#This Row],[Turbine/Engine Technology]],Technology_HR!$A$2:$B$11,2,FALSE)*10^-6</f>
        <v>2720111.6628000005</v>
      </c>
      <c r="T2842" s="5">
        <f>Table1[[#This Row],[Fuel Consumption (mmBtu)]]*Table1[[#This Row],[Emission Factor (kg CO2/ mmBtu)]]*10^3</f>
        <v>118929340762.98453</v>
      </c>
      <c r="U2842" s="3">
        <f>Table1[[#This Row],[Emissions (g CO2)]]/(Table1[[#This Row],[Generation (TWh)]]*10^9)</f>
        <v>481.38172403282545</v>
      </c>
    </row>
    <row r="2843" spans="1:21" x14ac:dyDescent="0.35">
      <c r="A2843" t="s">
        <v>888</v>
      </c>
      <c r="B2843" t="s">
        <v>3289</v>
      </c>
      <c r="C2843" t="str">
        <f>SUBSTITUTE(Table1[[#This Row],[Fuel]],", ",",")</f>
        <v>fossil gas: natural gas,fossil liquids: diesel,other: hydrogen (unknown)</v>
      </c>
      <c r="D2843" t="s">
        <v>3239</v>
      </c>
      <c r="E2843" t="s">
        <v>3258</v>
      </c>
      <c r="F2843" t="s">
        <v>3644</v>
      </c>
      <c r="H2843" t="s">
        <v>3436</v>
      </c>
      <c r="I2843">
        <v>69.3</v>
      </c>
      <c r="J2843" t="s">
        <v>3446</v>
      </c>
      <c r="K2843">
        <v>2023</v>
      </c>
      <c r="L2843" t="s">
        <v>29</v>
      </c>
      <c r="M2843" t="s">
        <v>29</v>
      </c>
      <c r="N2843">
        <v>18.45692</v>
      </c>
      <c r="O2843">
        <v>-69.620149999999995</v>
      </c>
      <c r="P2843" t="s">
        <v>3495</v>
      </c>
      <c r="Q2843" s="3">
        <f>Table1[[#This Row],[Capacity (MW)]]*0.395*8760*10^-6</f>
        <v>0.23979185999999997</v>
      </c>
      <c r="R2843" s="3" cm="1">
        <f t="array" ref="R2843">AVERAGE(VLOOKUP(_xlfn.TEXTSPLIT(Table1[[#This Row],[Fuel (no space after comma)]], ","), FuelList_Final_EF!$A$2:$B$65, 2, FALSE))</f>
        <v>43.722227432590863</v>
      </c>
      <c r="S2843" s="3">
        <f>Table1[[#This Row],[Generation (TWh)]]*10^9*VLOOKUP(Table1[[#This Row],[Turbine/Engine Technology]],Technology_HR!$A$2:$B$11,2,FALSE)*10^-6</f>
        <v>2640108.3785999995</v>
      </c>
      <c r="T2843" s="5">
        <f>Table1[[#This Row],[Fuel Consumption (mmBtu)]]*Table1[[#This Row],[Emission Factor (kg CO2/ mmBtu)]]*10^3</f>
        <v>115431418975.83789</v>
      </c>
      <c r="U2843" s="3">
        <f>Table1[[#This Row],[Emissions (g CO2)]]/(Table1[[#This Row],[Generation (TWh)]]*10^9)</f>
        <v>481.38172403282539</v>
      </c>
    </row>
    <row r="2844" spans="1:21" x14ac:dyDescent="0.35">
      <c r="A2844" t="s">
        <v>889</v>
      </c>
      <c r="B2844" t="s">
        <v>3289</v>
      </c>
      <c r="C2844" t="str">
        <f>SUBSTITUTE(Table1[[#This Row],[Fuel]],", ",",")</f>
        <v>fossil gas: natural gas,fossil liquids: diesel,other: hydrogen (unknown)</v>
      </c>
      <c r="D2844" t="s">
        <v>3239</v>
      </c>
      <c r="E2844" t="s">
        <v>3258</v>
      </c>
      <c r="F2844" t="s">
        <v>3644</v>
      </c>
      <c r="H2844" t="s">
        <v>3436</v>
      </c>
      <c r="I2844">
        <v>69.3</v>
      </c>
      <c r="J2844" t="s">
        <v>3446</v>
      </c>
      <c r="K2844">
        <v>2023</v>
      </c>
      <c r="L2844" t="s">
        <v>29</v>
      </c>
      <c r="M2844" t="s">
        <v>29</v>
      </c>
      <c r="N2844">
        <v>18.45692</v>
      </c>
      <c r="O2844">
        <v>-69.620149999999995</v>
      </c>
      <c r="P2844" t="s">
        <v>3495</v>
      </c>
      <c r="Q2844" s="3">
        <f>Table1[[#This Row],[Capacity (MW)]]*0.395*8760*10^-6</f>
        <v>0.23979185999999997</v>
      </c>
      <c r="R2844" s="3" cm="1">
        <f t="array" ref="R2844">AVERAGE(VLOOKUP(_xlfn.TEXTSPLIT(Table1[[#This Row],[Fuel (no space after comma)]], ","), FuelList_Final_EF!$A$2:$B$65, 2, FALSE))</f>
        <v>43.722227432590863</v>
      </c>
      <c r="S2844" s="3">
        <f>Table1[[#This Row],[Generation (TWh)]]*10^9*VLOOKUP(Table1[[#This Row],[Turbine/Engine Technology]],Technology_HR!$A$2:$B$11,2,FALSE)*10^-6</f>
        <v>2640108.3785999995</v>
      </c>
      <c r="T2844" s="5">
        <f>Table1[[#This Row],[Fuel Consumption (mmBtu)]]*Table1[[#This Row],[Emission Factor (kg CO2/ mmBtu)]]*10^3</f>
        <v>115431418975.83789</v>
      </c>
      <c r="U2844" s="3">
        <f>Table1[[#This Row],[Emissions (g CO2)]]/(Table1[[#This Row],[Generation (TWh)]]*10^9)</f>
        <v>481.38172403282539</v>
      </c>
    </row>
    <row r="2845" spans="1:21" x14ac:dyDescent="0.35">
      <c r="A2845" t="s">
        <v>889</v>
      </c>
      <c r="B2845" t="s">
        <v>3249</v>
      </c>
      <c r="C2845" t="str">
        <f>SUBSTITUTE(Table1[[#This Row],[Fuel]],", ",",")</f>
        <v>fossil gas: waste heat from natural gas</v>
      </c>
      <c r="D2845" t="s">
        <v>3249</v>
      </c>
      <c r="H2845" t="s">
        <v>3440</v>
      </c>
      <c r="I2845">
        <v>23.1</v>
      </c>
      <c r="J2845" t="s">
        <v>3449</v>
      </c>
      <c r="K2845">
        <v>2025</v>
      </c>
      <c r="L2845" t="s">
        <v>29</v>
      </c>
      <c r="M2845" t="s">
        <v>29</v>
      </c>
      <c r="N2845">
        <v>18.45692</v>
      </c>
      <c r="O2845">
        <v>-69.620149999999995</v>
      </c>
      <c r="P2845" t="s">
        <v>3495</v>
      </c>
      <c r="Q2845" s="3">
        <f>Table1[[#This Row],[Capacity (MW)]]*0.395*8760*10^-6</f>
        <v>7.9930620000000008E-2</v>
      </c>
      <c r="R2845" s="3" cm="1">
        <f t="array" ref="R2845">AVERAGE(VLOOKUP(_xlfn.TEXTSPLIT(Table1[[#This Row],[Fuel (no space after comma)]], ","), FuelList_Final_EF!$A$2:$B$65, 2, FALSE))</f>
        <v>66.33</v>
      </c>
      <c r="S2845" s="3">
        <f>Table1[[#This Row],[Generation (TWh)]]*10^9*VLOOKUP(Table1[[#This Row],[Turbine/Engine Technology]],Technology_HR!$A$2:$B$11,2,FALSE)*10^-6</f>
        <v>822086.42670000007</v>
      </c>
      <c r="T2845" s="5">
        <f>Table1[[#This Row],[Fuel Consumption (mmBtu)]]*Table1[[#This Row],[Emission Factor (kg CO2/ mmBtu)]]*10^3</f>
        <v>54528992683.011002</v>
      </c>
      <c r="U2845" s="3">
        <f>Table1[[#This Row],[Emissions (g CO2)]]/(Table1[[#This Row],[Generation (TWh)]]*10^9)</f>
        <v>682.20404999999994</v>
      </c>
    </row>
    <row r="2846" spans="1:21" x14ac:dyDescent="0.35">
      <c r="A2846" t="s">
        <v>886</v>
      </c>
      <c r="B2846" t="s">
        <v>3249</v>
      </c>
      <c r="C2846" t="str">
        <f>SUBSTITUTE(Table1[[#This Row],[Fuel]],", ",",")</f>
        <v>fossil gas: waste heat from natural gas</v>
      </c>
      <c r="D2846" t="s">
        <v>3249</v>
      </c>
      <c r="H2846" t="s">
        <v>3440</v>
      </c>
      <c r="I2846">
        <v>23.8</v>
      </c>
      <c r="J2846" t="s">
        <v>3449</v>
      </c>
      <c r="K2846">
        <v>2025</v>
      </c>
      <c r="L2846" t="s">
        <v>29</v>
      </c>
      <c r="M2846" t="s">
        <v>29</v>
      </c>
      <c r="N2846">
        <v>18.45692</v>
      </c>
      <c r="O2846">
        <v>-69.620149999999995</v>
      </c>
      <c r="P2846" t="s">
        <v>3495</v>
      </c>
      <c r="Q2846" s="3">
        <f>Table1[[#This Row],[Capacity (MW)]]*0.395*8760*10^-6</f>
        <v>8.2352760000000011E-2</v>
      </c>
      <c r="R2846" s="3" cm="1">
        <f t="array" ref="R2846">AVERAGE(VLOOKUP(_xlfn.TEXTSPLIT(Table1[[#This Row],[Fuel (no space after comma)]], ","), FuelList_Final_EF!$A$2:$B$65, 2, FALSE))</f>
        <v>66.33</v>
      </c>
      <c r="S2846" s="3">
        <f>Table1[[#This Row],[Generation (TWh)]]*10^9*VLOOKUP(Table1[[#This Row],[Turbine/Engine Technology]],Technology_HR!$A$2:$B$11,2,FALSE)*10^-6</f>
        <v>846998.13660000009</v>
      </c>
      <c r="T2846" s="5">
        <f>Table1[[#This Row],[Fuel Consumption (mmBtu)]]*Table1[[#This Row],[Emission Factor (kg CO2/ mmBtu)]]*10^3</f>
        <v>56181386400.678001</v>
      </c>
      <c r="U2846" s="3">
        <f>Table1[[#This Row],[Emissions (g CO2)]]/(Table1[[#This Row],[Generation (TWh)]]*10^9)</f>
        <v>682.20404999999994</v>
      </c>
    </row>
    <row r="2847" spans="1:21" x14ac:dyDescent="0.35">
      <c r="A2847" t="s">
        <v>888</v>
      </c>
      <c r="B2847" t="s">
        <v>3249</v>
      </c>
      <c r="C2847" t="str">
        <f>SUBSTITUTE(Table1[[#This Row],[Fuel]],", ",",")</f>
        <v>fossil gas: waste heat from natural gas</v>
      </c>
      <c r="D2847" t="s">
        <v>3249</v>
      </c>
      <c r="H2847" t="s">
        <v>3440</v>
      </c>
      <c r="I2847">
        <v>23.1</v>
      </c>
      <c r="J2847" t="s">
        <v>3449</v>
      </c>
      <c r="K2847">
        <v>2025</v>
      </c>
      <c r="L2847" t="s">
        <v>29</v>
      </c>
      <c r="M2847" t="s">
        <v>29</v>
      </c>
      <c r="N2847">
        <v>18.45692</v>
      </c>
      <c r="O2847">
        <v>-69.620149999999995</v>
      </c>
      <c r="P2847" t="s">
        <v>3495</v>
      </c>
      <c r="Q2847" s="3">
        <f>Table1[[#This Row],[Capacity (MW)]]*0.395*8760*10^-6</f>
        <v>7.9930620000000008E-2</v>
      </c>
      <c r="R2847" s="3" cm="1">
        <f t="array" ref="R2847">AVERAGE(VLOOKUP(_xlfn.TEXTSPLIT(Table1[[#This Row],[Fuel (no space after comma)]], ","), FuelList_Final_EF!$A$2:$B$65, 2, FALSE))</f>
        <v>66.33</v>
      </c>
      <c r="S2847" s="3">
        <f>Table1[[#This Row],[Generation (TWh)]]*10^9*VLOOKUP(Table1[[#This Row],[Turbine/Engine Technology]],Technology_HR!$A$2:$B$11,2,FALSE)*10^-6</f>
        <v>822086.42670000007</v>
      </c>
      <c r="T2847" s="5">
        <f>Table1[[#This Row],[Fuel Consumption (mmBtu)]]*Table1[[#This Row],[Emission Factor (kg CO2/ mmBtu)]]*10^3</f>
        <v>54528992683.011002</v>
      </c>
      <c r="U2847" s="3">
        <f>Table1[[#This Row],[Emissions (g CO2)]]/(Table1[[#This Row],[Generation (TWh)]]*10^9)</f>
        <v>682.20404999999994</v>
      </c>
    </row>
    <row r="2848" spans="1:21" x14ac:dyDescent="0.35">
      <c r="A2848" t="s">
        <v>886</v>
      </c>
      <c r="B2848" t="s">
        <v>3241</v>
      </c>
      <c r="C2848" t="str">
        <f>SUBSTITUTE(Table1[[#This Row],[Fuel]],", ",",")</f>
        <v>fossil liquids: heavy fuel oil</v>
      </c>
      <c r="D2848" t="s">
        <v>3241</v>
      </c>
      <c r="H2848" t="s">
        <v>3437</v>
      </c>
      <c r="I2848">
        <v>153.9</v>
      </c>
      <c r="J2848" t="s">
        <v>3446</v>
      </c>
      <c r="K2848">
        <v>2001</v>
      </c>
      <c r="L2848" t="s">
        <v>29</v>
      </c>
      <c r="M2848" t="s">
        <v>29</v>
      </c>
      <c r="N2848">
        <v>18.447929999999999</v>
      </c>
      <c r="O2848">
        <v>-69.313378</v>
      </c>
      <c r="P2848" t="s">
        <v>3495</v>
      </c>
      <c r="Q2848" s="3">
        <f>Table1[[#This Row],[Capacity (MW)]]*0.395*8760*10^-6</f>
        <v>0.53252478000000003</v>
      </c>
      <c r="R2848" s="3" cm="1">
        <f t="array" ref="R2848">AVERAGE(VLOOKUP(_xlfn.TEXTSPLIT(Table1[[#This Row],[Fuel (no space after comma)]], ","), FuelList_Final_EF!$A$2:$B$65, 2, FALSE))</f>
        <v>81.602530311017389</v>
      </c>
      <c r="S2848" s="3">
        <f>Table1[[#This Row],[Generation (TWh)]]*10^9*VLOOKUP(Table1[[#This Row],[Turbine/Engine Technology]],Technology_HR!$A$2:$B$11,2,FALSE)*10^-6</f>
        <v>4739470.5420000004</v>
      </c>
      <c r="T2848" s="5">
        <f>Table1[[#This Row],[Fuel Consumption (mmBtu)]]*Table1[[#This Row],[Emission Factor (kg CO2/ mmBtu)]]*10^3</f>
        <v>386752788561.72906</v>
      </c>
      <c r="U2848" s="3">
        <f>Table1[[#This Row],[Emissions (g CO2)]]/(Table1[[#This Row],[Generation (TWh)]]*10^9)</f>
        <v>726.26251976805474</v>
      </c>
    </row>
    <row r="2849" spans="1:21" x14ac:dyDescent="0.35">
      <c r="A2849" t="s">
        <v>890</v>
      </c>
      <c r="B2849" t="s">
        <v>3239</v>
      </c>
      <c r="C2849" t="str">
        <f>SUBSTITUTE(Table1[[#This Row],[Fuel]],", ",",")</f>
        <v>fossil gas: natural gas</v>
      </c>
      <c r="D2849" t="s">
        <v>3239</v>
      </c>
      <c r="H2849" t="s">
        <v>3436</v>
      </c>
      <c r="I2849">
        <v>100</v>
      </c>
      <c r="J2849" t="s">
        <v>3450</v>
      </c>
      <c r="K2849" t="s">
        <v>29</v>
      </c>
      <c r="L2849" t="s">
        <v>29</v>
      </c>
      <c r="M2849" t="s">
        <v>29</v>
      </c>
      <c r="N2849">
        <v>-5.9281569999999997</v>
      </c>
      <c r="O2849">
        <v>12.364841999999999</v>
      </c>
      <c r="P2849" t="s">
        <v>3496</v>
      </c>
      <c r="Q2849" s="3">
        <f>Table1[[#This Row],[Capacity (MW)]]*0.395*8760*10^-6</f>
        <v>0.34601999999999999</v>
      </c>
      <c r="R2849" s="3" cm="1">
        <f t="array" ref="R2849">AVERAGE(VLOOKUP(_xlfn.TEXTSPLIT(Table1[[#This Row],[Fuel (no space after comma)]], ","), FuelList_Final_EF!$A$2:$B$65, 2, FALSE))</f>
        <v>53.06</v>
      </c>
      <c r="S2849" s="3">
        <f>Table1[[#This Row],[Generation (TWh)]]*10^9*VLOOKUP(Table1[[#This Row],[Turbine/Engine Technology]],Technology_HR!$A$2:$B$11,2,FALSE)*10^-6</f>
        <v>3809680.1999999997</v>
      </c>
      <c r="T2849" s="5">
        <f>Table1[[#This Row],[Fuel Consumption (mmBtu)]]*Table1[[#This Row],[Emission Factor (kg CO2/ mmBtu)]]*10^3</f>
        <v>202141631412</v>
      </c>
      <c r="U2849" s="3">
        <f>Table1[[#This Row],[Emissions (g CO2)]]/(Table1[[#This Row],[Generation (TWh)]]*10^9)</f>
        <v>584.19060000000002</v>
      </c>
    </row>
    <row r="2850" spans="1:21" x14ac:dyDescent="0.35">
      <c r="A2850" t="s">
        <v>890</v>
      </c>
      <c r="B2850" t="s">
        <v>3239</v>
      </c>
      <c r="C2850" t="str">
        <f>SUBSTITUTE(Table1[[#This Row],[Fuel]],", ",",")</f>
        <v>fossil gas: natural gas</v>
      </c>
      <c r="D2850" t="s">
        <v>3239</v>
      </c>
      <c r="H2850" t="s">
        <v>3436</v>
      </c>
      <c r="I2850">
        <v>100</v>
      </c>
      <c r="J2850" t="s">
        <v>3450</v>
      </c>
      <c r="K2850" t="s">
        <v>29</v>
      </c>
      <c r="L2850" t="s">
        <v>29</v>
      </c>
      <c r="M2850" t="s">
        <v>29</v>
      </c>
      <c r="N2850">
        <v>-5.9281569999999997</v>
      </c>
      <c r="O2850">
        <v>12.364841999999999</v>
      </c>
      <c r="P2850" t="s">
        <v>3496</v>
      </c>
      <c r="Q2850" s="3">
        <f>Table1[[#This Row],[Capacity (MW)]]*0.395*8760*10^-6</f>
        <v>0.34601999999999999</v>
      </c>
      <c r="R2850" s="3" cm="1">
        <f t="array" ref="R2850">AVERAGE(VLOOKUP(_xlfn.TEXTSPLIT(Table1[[#This Row],[Fuel (no space after comma)]], ","), FuelList_Final_EF!$A$2:$B$65, 2, FALSE))</f>
        <v>53.06</v>
      </c>
      <c r="S2850" s="3">
        <f>Table1[[#This Row],[Generation (TWh)]]*10^9*VLOOKUP(Table1[[#This Row],[Turbine/Engine Technology]],Technology_HR!$A$2:$B$11,2,FALSE)*10^-6</f>
        <v>3809680.1999999997</v>
      </c>
      <c r="T2850" s="5">
        <f>Table1[[#This Row],[Fuel Consumption (mmBtu)]]*Table1[[#This Row],[Emission Factor (kg CO2/ mmBtu)]]*10^3</f>
        <v>202141631412</v>
      </c>
      <c r="U2850" s="3">
        <f>Table1[[#This Row],[Emissions (g CO2)]]/(Table1[[#This Row],[Generation (TWh)]]*10^9)</f>
        <v>584.19060000000002</v>
      </c>
    </row>
    <row r="2851" spans="1:21" x14ac:dyDescent="0.35">
      <c r="A2851" t="s">
        <v>29</v>
      </c>
      <c r="B2851" t="s">
        <v>3239</v>
      </c>
      <c r="C2851" t="str">
        <f>SUBSTITUTE(Table1[[#This Row],[Fuel]],", ",",")</f>
        <v>fossil gas: natural gas</v>
      </c>
      <c r="D2851" t="s">
        <v>3239</v>
      </c>
      <c r="H2851" t="s">
        <v>3438</v>
      </c>
      <c r="I2851">
        <v>400</v>
      </c>
      <c r="J2851" t="s">
        <v>3450</v>
      </c>
      <c r="K2851">
        <v>2028</v>
      </c>
      <c r="L2851" t="s">
        <v>29</v>
      </c>
      <c r="M2851" t="s">
        <v>29</v>
      </c>
      <c r="N2851">
        <v>-2.1870479999999999</v>
      </c>
      <c r="O2851">
        <v>-80.838196999999994</v>
      </c>
      <c r="P2851" t="s">
        <v>3497</v>
      </c>
      <c r="Q2851" s="3">
        <f>Table1[[#This Row],[Capacity (MW)]]*0.395*8760*10^-6</f>
        <v>1.38408</v>
      </c>
      <c r="R2851" s="3" cm="1">
        <f t="array" ref="R2851">AVERAGE(VLOOKUP(_xlfn.TEXTSPLIT(Table1[[#This Row],[Fuel (no space after comma)]], ","), FuelList_Final_EF!$A$2:$B$65, 2, FALSE))</f>
        <v>53.06</v>
      </c>
      <c r="S2851" s="3">
        <f>Table1[[#This Row],[Generation (TWh)]]*10^9*VLOOKUP(Table1[[#This Row],[Turbine/Engine Technology]],Technology_HR!$A$2:$B$11,2,FALSE)*10^-6</f>
        <v>10448419.92</v>
      </c>
      <c r="T2851" s="5">
        <f>Table1[[#This Row],[Fuel Consumption (mmBtu)]]*Table1[[#This Row],[Emission Factor (kg CO2/ mmBtu)]]*10^3</f>
        <v>554393160955.20007</v>
      </c>
      <c r="U2851" s="3">
        <f>Table1[[#This Row],[Emissions (g CO2)]]/(Table1[[#This Row],[Generation (TWh)]]*10^9)</f>
        <v>400.54994000000005</v>
      </c>
    </row>
    <row r="2852" spans="1:21" x14ac:dyDescent="0.35">
      <c r="A2852" t="s">
        <v>891</v>
      </c>
      <c r="B2852" t="s">
        <v>3241</v>
      </c>
      <c r="C2852" t="str">
        <f>SUBSTITUTE(Table1[[#This Row],[Fuel]],", ",",")</f>
        <v>fossil liquids: heavy fuel oil</v>
      </c>
      <c r="D2852" t="s">
        <v>3241</v>
      </c>
      <c r="H2852" t="s">
        <v>3437</v>
      </c>
      <c r="I2852">
        <v>149.30000000000001</v>
      </c>
      <c r="J2852" t="s">
        <v>3446</v>
      </c>
      <c r="K2852">
        <v>2012</v>
      </c>
      <c r="L2852" t="s">
        <v>29</v>
      </c>
      <c r="M2852" t="s">
        <v>29</v>
      </c>
      <c r="N2852">
        <v>-0.98106499999999996</v>
      </c>
      <c r="O2852">
        <v>-80.641786999999994</v>
      </c>
      <c r="P2852" t="s">
        <v>3497</v>
      </c>
      <c r="Q2852" s="3">
        <f>Table1[[#This Row],[Capacity (MW)]]*0.395*8760*10^-6</f>
        <v>0.51660786000000003</v>
      </c>
      <c r="R2852" s="3" cm="1">
        <f t="array" ref="R2852">AVERAGE(VLOOKUP(_xlfn.TEXTSPLIT(Table1[[#This Row],[Fuel (no space after comma)]], ","), FuelList_Final_EF!$A$2:$B$65, 2, FALSE))</f>
        <v>81.602530311017389</v>
      </c>
      <c r="S2852" s="3">
        <f>Table1[[#This Row],[Generation (TWh)]]*10^9*VLOOKUP(Table1[[#This Row],[Turbine/Engine Technology]],Technology_HR!$A$2:$B$11,2,FALSE)*10^-6</f>
        <v>4597809.9540000008</v>
      </c>
      <c r="T2852" s="5">
        <f>Table1[[#This Row],[Fuel Consumption (mmBtu)]]*Table1[[#This Row],[Emission Factor (kg CO2/ mmBtu)]]*10^3</f>
        <v>375192926135.58258</v>
      </c>
      <c r="U2852" s="3">
        <f>Table1[[#This Row],[Emissions (g CO2)]]/(Table1[[#This Row],[Generation (TWh)]]*10^9)</f>
        <v>726.26251976805486</v>
      </c>
    </row>
    <row r="2853" spans="1:21" x14ac:dyDescent="0.35">
      <c r="A2853" t="s">
        <v>892</v>
      </c>
      <c r="B2853" t="s">
        <v>3275</v>
      </c>
      <c r="C2853" t="str">
        <f>SUBSTITUTE(Table1[[#This Row],[Fuel]],", ",",")</f>
        <v>fossil liquids: fuel oil</v>
      </c>
      <c r="D2853" t="s">
        <v>3275</v>
      </c>
      <c r="H2853" t="s">
        <v>3437</v>
      </c>
      <c r="I2853">
        <v>120</v>
      </c>
      <c r="J2853" t="s">
        <v>3449</v>
      </c>
      <c r="K2853">
        <v>2025</v>
      </c>
      <c r="L2853" t="s">
        <v>29</v>
      </c>
      <c r="M2853" t="s">
        <v>29</v>
      </c>
      <c r="N2853">
        <v>-2.211055</v>
      </c>
      <c r="O2853">
        <v>-79.725751000000002</v>
      </c>
      <c r="P2853" t="s">
        <v>3497</v>
      </c>
      <c r="Q2853" s="3">
        <f>Table1[[#This Row],[Capacity (MW)]]*0.395*8760*10^-6</f>
        <v>0.41522400000000004</v>
      </c>
      <c r="R2853" s="3" cm="1">
        <f t="array" ref="R2853">AVERAGE(VLOOKUP(_xlfn.TEXTSPLIT(Table1[[#This Row],[Fuel (no space after comma)]], ","), FuelList_Final_EF!$A$2:$B$65, 2, FALSE))</f>
        <v>78.106682297772565</v>
      </c>
      <c r="S2853" s="3">
        <f>Table1[[#This Row],[Generation (TWh)]]*10^9*VLOOKUP(Table1[[#This Row],[Turbine/Engine Technology]],Technology_HR!$A$2:$B$11,2,FALSE)*10^-6</f>
        <v>3695493.6</v>
      </c>
      <c r="T2853" s="5">
        <f>Table1[[#This Row],[Fuel Consumption (mmBtu)]]*Table1[[#This Row],[Emission Factor (kg CO2/ mmBtu)]]*10^3</f>
        <v>288642744548.65179</v>
      </c>
      <c r="U2853" s="3">
        <f>Table1[[#This Row],[Emissions (g CO2)]]/(Table1[[#This Row],[Generation (TWh)]]*10^9)</f>
        <v>695.14947245017572</v>
      </c>
    </row>
    <row r="2854" spans="1:21" x14ac:dyDescent="0.35">
      <c r="A2854" t="s">
        <v>893</v>
      </c>
      <c r="B2854" t="s">
        <v>3301</v>
      </c>
      <c r="C2854" t="str">
        <f>SUBSTITUTE(Table1[[#This Row],[Fuel]],", ",",")</f>
        <v>fossil liquids: crude oil,fossil gas: natural gas</v>
      </c>
      <c r="D2854" t="s">
        <v>3247</v>
      </c>
      <c r="E2854" t="s">
        <v>3239</v>
      </c>
      <c r="H2854" t="s">
        <v>3437</v>
      </c>
      <c r="I2854">
        <v>119.6</v>
      </c>
      <c r="J2854" t="s">
        <v>3446</v>
      </c>
      <c r="K2854">
        <v>2002</v>
      </c>
      <c r="L2854" t="s">
        <v>29</v>
      </c>
      <c r="M2854" t="s">
        <v>29</v>
      </c>
      <c r="N2854">
        <v>-0.52879100000000001</v>
      </c>
      <c r="O2854">
        <v>-76.126258000000007</v>
      </c>
      <c r="P2854" t="s">
        <v>3497</v>
      </c>
      <c r="Q2854" s="3">
        <f>Table1[[#This Row],[Capacity (MW)]]*0.395*8760*10^-6</f>
        <v>0.41383991999999997</v>
      </c>
      <c r="R2854" s="3" cm="1">
        <f t="array" ref="R2854">AVERAGE(VLOOKUP(_xlfn.TEXTSPLIT(Table1[[#This Row],[Fuel (no space after comma)]], ","), FuelList_Final_EF!$A$2:$B$65, 2, FALSE))</f>
        <v>63.800000000000004</v>
      </c>
      <c r="S2854" s="3">
        <f>Table1[[#This Row],[Generation (TWh)]]*10^9*VLOOKUP(Table1[[#This Row],[Turbine/Engine Technology]],Technology_HR!$A$2:$B$11,2,FALSE)*10^-6</f>
        <v>3683175.2879999997</v>
      </c>
      <c r="T2854" s="5">
        <f>Table1[[#This Row],[Fuel Consumption (mmBtu)]]*Table1[[#This Row],[Emission Factor (kg CO2/ mmBtu)]]*10^3</f>
        <v>234986583374.39999</v>
      </c>
      <c r="U2854" s="3">
        <f>Table1[[#This Row],[Emissions (g CO2)]]/(Table1[[#This Row],[Generation (TWh)]]*10^9)</f>
        <v>567.81999999999994</v>
      </c>
    </row>
    <row r="2855" spans="1:21" x14ac:dyDescent="0.35">
      <c r="A2855" t="s">
        <v>892</v>
      </c>
      <c r="B2855" t="s">
        <v>3275</v>
      </c>
      <c r="C2855" t="str">
        <f>SUBSTITUTE(Table1[[#This Row],[Fuel]],", ",",")</f>
        <v>fossil liquids: fuel oil</v>
      </c>
      <c r="D2855" t="s">
        <v>3275</v>
      </c>
      <c r="H2855" t="s">
        <v>3437</v>
      </c>
      <c r="I2855">
        <v>100</v>
      </c>
      <c r="J2855" t="s">
        <v>3449</v>
      </c>
      <c r="K2855">
        <v>2024</v>
      </c>
      <c r="L2855" t="s">
        <v>29</v>
      </c>
      <c r="M2855" t="s">
        <v>29</v>
      </c>
      <c r="N2855">
        <v>-2.1961599999999999</v>
      </c>
      <c r="O2855">
        <v>-79.953524999999999</v>
      </c>
      <c r="P2855" t="s">
        <v>3497</v>
      </c>
      <c r="Q2855" s="3">
        <f>Table1[[#This Row],[Capacity (MW)]]*0.395*8760*10^-6</f>
        <v>0.34601999999999999</v>
      </c>
      <c r="R2855" s="3" cm="1">
        <f t="array" ref="R2855">AVERAGE(VLOOKUP(_xlfn.TEXTSPLIT(Table1[[#This Row],[Fuel (no space after comma)]], ","), FuelList_Final_EF!$A$2:$B$65, 2, FALSE))</f>
        <v>78.106682297772565</v>
      </c>
      <c r="S2855" s="3">
        <f>Table1[[#This Row],[Generation (TWh)]]*10^9*VLOOKUP(Table1[[#This Row],[Turbine/Engine Technology]],Technology_HR!$A$2:$B$11,2,FALSE)*10^-6</f>
        <v>3079578</v>
      </c>
      <c r="T2855" s="5">
        <f>Table1[[#This Row],[Fuel Consumption (mmBtu)]]*Table1[[#This Row],[Emission Factor (kg CO2/ mmBtu)]]*10^3</f>
        <v>240535620457.20984</v>
      </c>
      <c r="U2855" s="3">
        <f>Table1[[#This Row],[Emissions (g CO2)]]/(Table1[[#This Row],[Generation (TWh)]]*10^9)</f>
        <v>695.14947245017584</v>
      </c>
    </row>
    <row r="2856" spans="1:21" x14ac:dyDescent="0.35">
      <c r="A2856" t="s">
        <v>891</v>
      </c>
      <c r="B2856" t="s">
        <v>3258</v>
      </c>
      <c r="C2856" t="str">
        <f>SUBSTITUTE(Table1[[#This Row],[Fuel]],", ",",")</f>
        <v>fossil liquids: diesel</v>
      </c>
      <c r="D2856" t="s">
        <v>3258</v>
      </c>
      <c r="H2856" t="s">
        <v>3436</v>
      </c>
      <c r="I2856">
        <v>102</v>
      </c>
      <c r="J2856" t="s">
        <v>3446</v>
      </c>
      <c r="K2856">
        <v>1998</v>
      </c>
      <c r="L2856" t="s">
        <v>29</v>
      </c>
      <c r="M2856" t="s">
        <v>29</v>
      </c>
      <c r="N2856">
        <v>-2.0521910000000001</v>
      </c>
      <c r="O2856">
        <v>-79.948040000000006</v>
      </c>
      <c r="P2856" t="s">
        <v>3497</v>
      </c>
      <c r="Q2856" s="3">
        <f>Table1[[#This Row],[Capacity (MW)]]*0.395*8760*10^-6</f>
        <v>0.35294039999999993</v>
      </c>
      <c r="R2856" s="3" cm="1">
        <f t="array" ref="R2856">AVERAGE(VLOOKUP(_xlfn.TEXTSPLIT(Table1[[#This Row],[Fuel (no space after comma)]], ","), FuelList_Final_EF!$A$2:$B$65, 2, FALSE))</f>
        <v>78.106682297772565</v>
      </c>
      <c r="S2856" s="3">
        <f>Table1[[#This Row],[Generation (TWh)]]*10^9*VLOOKUP(Table1[[#This Row],[Turbine/Engine Technology]],Technology_HR!$A$2:$B$11,2,FALSE)*10^-6</f>
        <v>3885873.8039999995</v>
      </c>
      <c r="T2856" s="5">
        <f>Table1[[#This Row],[Fuel Consumption (mmBtu)]]*Table1[[#This Row],[Emission Factor (kg CO2/ mmBtu)]]*10^3</f>
        <v>303512710658.26489</v>
      </c>
      <c r="U2856" s="3">
        <f>Table1[[#This Row],[Emissions (g CO2)]]/(Table1[[#This Row],[Generation (TWh)]]*10^9)</f>
        <v>859.95457209847598</v>
      </c>
    </row>
    <row r="2857" spans="1:21" x14ac:dyDescent="0.35">
      <c r="A2857" t="s">
        <v>892</v>
      </c>
      <c r="B2857" t="s">
        <v>3241</v>
      </c>
      <c r="C2857" t="str">
        <f>SUBSTITUTE(Table1[[#This Row],[Fuel]],", ",",")</f>
        <v>fossil liquids: heavy fuel oil</v>
      </c>
      <c r="D2857" t="s">
        <v>3241</v>
      </c>
      <c r="H2857" t="s">
        <v>3437</v>
      </c>
      <c r="I2857">
        <v>250</v>
      </c>
      <c r="J2857" t="s">
        <v>3449</v>
      </c>
      <c r="K2857">
        <v>2024</v>
      </c>
      <c r="L2857" t="s">
        <v>29</v>
      </c>
      <c r="M2857" t="s">
        <v>29</v>
      </c>
      <c r="N2857">
        <v>-2.263989</v>
      </c>
      <c r="O2857">
        <v>-79.860955000000004</v>
      </c>
      <c r="P2857" t="s">
        <v>3497</v>
      </c>
      <c r="Q2857" s="3">
        <f>Table1[[#This Row],[Capacity (MW)]]*0.395*8760*10^-6</f>
        <v>0.86504999999999999</v>
      </c>
      <c r="R2857" s="3" cm="1">
        <f t="array" ref="R2857">AVERAGE(VLOOKUP(_xlfn.TEXTSPLIT(Table1[[#This Row],[Fuel (no space after comma)]], ","), FuelList_Final_EF!$A$2:$B$65, 2, FALSE))</f>
        <v>81.602530311017389</v>
      </c>
      <c r="S2857" s="3">
        <f>Table1[[#This Row],[Generation (TWh)]]*10^9*VLOOKUP(Table1[[#This Row],[Turbine/Engine Technology]],Technology_HR!$A$2:$B$11,2,FALSE)*10^-6</f>
        <v>7698945</v>
      </c>
      <c r="T2857" s="5">
        <f>Table1[[#This Row],[Fuel Consumption (mmBtu)]]*Table1[[#This Row],[Emission Factor (kg CO2/ mmBtu)]]*10^3</f>
        <v>628253392725.35571</v>
      </c>
      <c r="U2857" s="3">
        <f>Table1[[#This Row],[Emissions (g CO2)]]/(Table1[[#This Row],[Generation (TWh)]]*10^9)</f>
        <v>726.26251976805474</v>
      </c>
    </row>
    <row r="2858" spans="1:21" x14ac:dyDescent="0.35">
      <c r="A2858" t="s">
        <v>891</v>
      </c>
      <c r="B2858" t="s">
        <v>3241</v>
      </c>
      <c r="C2858" t="str">
        <f>SUBSTITUTE(Table1[[#This Row],[Fuel]],", ",",")</f>
        <v>fossil liquids: heavy fuel oil</v>
      </c>
      <c r="D2858" t="s">
        <v>3241</v>
      </c>
      <c r="H2858" t="s">
        <v>3440</v>
      </c>
      <c r="I2858">
        <v>132.5</v>
      </c>
      <c r="J2858" t="s">
        <v>3446</v>
      </c>
      <c r="K2858">
        <v>1982</v>
      </c>
      <c r="L2858" t="s">
        <v>29</v>
      </c>
      <c r="M2858" t="s">
        <v>29</v>
      </c>
      <c r="N2858">
        <v>0.92670200000000003</v>
      </c>
      <c r="O2858">
        <v>-79.687717000000006</v>
      </c>
      <c r="P2858" t="s">
        <v>3497</v>
      </c>
      <c r="Q2858" s="3">
        <f>Table1[[#This Row],[Capacity (MW)]]*0.395*8760*10^-6</f>
        <v>0.45847650000000006</v>
      </c>
      <c r="R2858" s="3" cm="1">
        <f t="array" ref="R2858">AVERAGE(VLOOKUP(_xlfn.TEXTSPLIT(Table1[[#This Row],[Fuel (no space after comma)]], ","), FuelList_Final_EF!$A$2:$B$65, 2, FALSE))</f>
        <v>81.602530311017389</v>
      </c>
      <c r="S2858" s="3">
        <f>Table1[[#This Row],[Generation (TWh)]]*10^9*VLOOKUP(Table1[[#This Row],[Turbine/Engine Technology]],Technology_HR!$A$2:$B$11,2,FALSE)*10^-6</f>
        <v>4715430.8025000012</v>
      </c>
      <c r="T2858" s="5">
        <f>Table1[[#This Row],[Fuel Consumption (mmBtu)]]*Table1[[#This Row],[Emission Factor (kg CO2/ mmBtu)]]*10^3</f>
        <v>384791084990.51141</v>
      </c>
      <c r="U2858" s="3">
        <f>Table1[[#This Row],[Emissions (g CO2)]]/(Table1[[#This Row],[Generation (TWh)]]*10^9)</f>
        <v>839.28202424881397</v>
      </c>
    </row>
    <row r="2859" spans="1:21" x14ac:dyDescent="0.35">
      <c r="A2859" t="s">
        <v>892</v>
      </c>
      <c r="B2859" t="s">
        <v>3275</v>
      </c>
      <c r="C2859" t="str">
        <f>SUBSTITUTE(Table1[[#This Row],[Fuel]],", ",",")</f>
        <v>fossil liquids: fuel oil</v>
      </c>
      <c r="D2859" t="s">
        <v>3275</v>
      </c>
      <c r="H2859" t="s">
        <v>3437</v>
      </c>
      <c r="I2859">
        <v>91</v>
      </c>
      <c r="J2859" t="s">
        <v>3449</v>
      </c>
      <c r="K2859">
        <v>2024</v>
      </c>
      <c r="L2859" t="s">
        <v>29</v>
      </c>
      <c r="M2859" t="s">
        <v>29</v>
      </c>
      <c r="N2859">
        <v>0.92617899999999997</v>
      </c>
      <c r="O2859">
        <v>-79.684518999999995</v>
      </c>
      <c r="P2859" t="s">
        <v>3497</v>
      </c>
      <c r="Q2859" s="3">
        <f>Table1[[#This Row],[Capacity (MW)]]*0.395*8760*10^-6</f>
        <v>0.3148782</v>
      </c>
      <c r="R2859" s="3" cm="1">
        <f t="array" ref="R2859">AVERAGE(VLOOKUP(_xlfn.TEXTSPLIT(Table1[[#This Row],[Fuel (no space after comma)]], ","), FuelList_Final_EF!$A$2:$B$65, 2, FALSE))</f>
        <v>78.106682297772565</v>
      </c>
      <c r="S2859" s="3">
        <f>Table1[[#This Row],[Generation (TWh)]]*10^9*VLOOKUP(Table1[[#This Row],[Turbine/Engine Technology]],Technology_HR!$A$2:$B$11,2,FALSE)*10^-6</f>
        <v>2802415.98</v>
      </c>
      <c r="T2859" s="5">
        <f>Table1[[#This Row],[Fuel Consumption (mmBtu)]]*Table1[[#This Row],[Emission Factor (kg CO2/ mmBtu)]]*10^3</f>
        <v>218887414616.06094</v>
      </c>
      <c r="U2859" s="3">
        <f>Table1[[#This Row],[Emissions (g CO2)]]/(Table1[[#This Row],[Generation (TWh)]]*10^9)</f>
        <v>695.14947245017584</v>
      </c>
    </row>
    <row r="2860" spans="1:21" x14ac:dyDescent="0.35">
      <c r="A2860" t="s">
        <v>891</v>
      </c>
      <c r="B2860" t="s">
        <v>3241</v>
      </c>
      <c r="C2860" t="str">
        <f>SUBSTITUTE(Table1[[#This Row],[Fuel]],", ",",")</f>
        <v>fossil liquids: heavy fuel oil</v>
      </c>
      <c r="D2860" t="s">
        <v>3241</v>
      </c>
      <c r="H2860" t="s">
        <v>3437</v>
      </c>
      <c r="I2860">
        <v>100.2</v>
      </c>
      <c r="J2860" t="s">
        <v>3446</v>
      </c>
      <c r="K2860">
        <v>2014</v>
      </c>
      <c r="L2860" t="s">
        <v>29</v>
      </c>
      <c r="M2860" t="s">
        <v>29</v>
      </c>
      <c r="N2860">
        <v>0.92670200000000003</v>
      </c>
      <c r="O2860">
        <v>-79.687717000000006</v>
      </c>
      <c r="P2860" t="s">
        <v>3497</v>
      </c>
      <c r="Q2860" s="3">
        <f>Table1[[#This Row],[Capacity (MW)]]*0.395*8760*10^-6</f>
        <v>0.34671203999999994</v>
      </c>
      <c r="R2860" s="3" cm="1">
        <f t="array" ref="R2860">AVERAGE(VLOOKUP(_xlfn.TEXTSPLIT(Table1[[#This Row],[Fuel (no space after comma)]], ","), FuelList_Final_EF!$A$2:$B$65, 2, FALSE))</f>
        <v>81.602530311017389</v>
      </c>
      <c r="S2860" s="3">
        <f>Table1[[#This Row],[Generation (TWh)]]*10^9*VLOOKUP(Table1[[#This Row],[Turbine/Engine Technology]],Technology_HR!$A$2:$B$11,2,FALSE)*10^-6</f>
        <v>3085737.1559999995</v>
      </c>
      <c r="T2860" s="5">
        <f>Table1[[#This Row],[Fuel Consumption (mmBtu)]]*Table1[[#This Row],[Emission Factor (kg CO2/ mmBtu)]]*10^3</f>
        <v>251803959804.32254</v>
      </c>
      <c r="U2860" s="3">
        <f>Table1[[#This Row],[Emissions (g CO2)]]/(Table1[[#This Row],[Generation (TWh)]]*10^9)</f>
        <v>726.26251976805474</v>
      </c>
    </row>
    <row r="2861" spans="1:21" x14ac:dyDescent="0.35">
      <c r="A2861" t="s">
        <v>892</v>
      </c>
      <c r="B2861" t="s">
        <v>3241</v>
      </c>
      <c r="C2861" t="str">
        <f>SUBSTITUTE(Table1[[#This Row],[Fuel]],", ",",")</f>
        <v>fossil liquids: heavy fuel oil</v>
      </c>
      <c r="D2861" t="s">
        <v>3241</v>
      </c>
      <c r="H2861" t="s">
        <v>3437</v>
      </c>
      <c r="I2861">
        <v>150</v>
      </c>
      <c r="J2861" t="s">
        <v>3449</v>
      </c>
      <c r="K2861">
        <v>2025</v>
      </c>
      <c r="L2861" t="s">
        <v>29</v>
      </c>
      <c r="M2861" t="s">
        <v>29</v>
      </c>
      <c r="N2861">
        <v>0.92950500000000003</v>
      </c>
      <c r="O2861">
        <v>-79.682683999999995</v>
      </c>
      <c r="P2861" t="s">
        <v>3497</v>
      </c>
      <c r="Q2861" s="3">
        <f>Table1[[#This Row],[Capacity (MW)]]*0.395*8760*10^-6</f>
        <v>0.51902999999999999</v>
      </c>
      <c r="R2861" s="3" cm="1">
        <f t="array" ref="R2861">AVERAGE(VLOOKUP(_xlfn.TEXTSPLIT(Table1[[#This Row],[Fuel (no space after comma)]], ","), FuelList_Final_EF!$A$2:$B$65, 2, FALSE))</f>
        <v>81.602530311017389</v>
      </c>
      <c r="S2861" s="3">
        <f>Table1[[#This Row],[Generation (TWh)]]*10^9*VLOOKUP(Table1[[#This Row],[Turbine/Engine Technology]],Technology_HR!$A$2:$B$11,2,FALSE)*10^-6</f>
        <v>4619367</v>
      </c>
      <c r="T2861" s="5">
        <f>Table1[[#This Row],[Fuel Consumption (mmBtu)]]*Table1[[#This Row],[Emission Factor (kg CO2/ mmBtu)]]*10^3</f>
        <v>376952035635.2135</v>
      </c>
      <c r="U2861" s="3">
        <f>Table1[[#This Row],[Emissions (g CO2)]]/(Table1[[#This Row],[Generation (TWh)]]*10^9)</f>
        <v>726.26251976805486</v>
      </c>
    </row>
    <row r="2862" spans="1:21" x14ac:dyDescent="0.35">
      <c r="A2862" t="s">
        <v>891</v>
      </c>
      <c r="B2862" t="s">
        <v>3241</v>
      </c>
      <c r="C2862" t="str">
        <f>SUBSTITUTE(Table1[[#This Row],[Fuel]],", ",",")</f>
        <v>fossil liquids: heavy fuel oil</v>
      </c>
      <c r="D2862" t="s">
        <v>3241</v>
      </c>
      <c r="H2862" t="s">
        <v>3440</v>
      </c>
      <c r="I2862">
        <v>73</v>
      </c>
      <c r="J2862" t="s">
        <v>3446</v>
      </c>
      <c r="K2862">
        <v>1978</v>
      </c>
      <c r="L2862" t="s">
        <v>29</v>
      </c>
      <c r="M2862" t="s">
        <v>29</v>
      </c>
      <c r="N2862">
        <v>-2.195811</v>
      </c>
      <c r="O2862">
        <v>-79.954065999999997</v>
      </c>
      <c r="P2862" t="s">
        <v>3497</v>
      </c>
      <c r="Q2862" s="3">
        <f>Table1[[#This Row],[Capacity (MW)]]*0.395*8760*10^-6</f>
        <v>0.2525946</v>
      </c>
      <c r="R2862" s="3" cm="1">
        <f t="array" ref="R2862">AVERAGE(VLOOKUP(_xlfn.TEXTSPLIT(Table1[[#This Row],[Fuel (no space after comma)]], ","), FuelList_Final_EF!$A$2:$B$65, 2, FALSE))</f>
        <v>81.602530311017389</v>
      </c>
      <c r="S2862" s="3">
        <f>Table1[[#This Row],[Generation (TWh)]]*10^9*VLOOKUP(Table1[[#This Row],[Turbine/Engine Technology]],Technology_HR!$A$2:$B$11,2,FALSE)*10^-6</f>
        <v>2597935.4609999997</v>
      </c>
      <c r="T2862" s="5">
        <f>Table1[[#This Row],[Fuel Consumption (mmBtu)]]*Table1[[#This Row],[Emission Factor (kg CO2/ mmBtu)]]*10^3</f>
        <v>211998107202.31943</v>
      </c>
      <c r="U2862" s="3">
        <f>Table1[[#This Row],[Emissions (g CO2)]]/(Table1[[#This Row],[Generation (TWh)]]*10^9)</f>
        <v>839.28202424881385</v>
      </c>
    </row>
    <row r="2863" spans="1:21" x14ac:dyDescent="0.35">
      <c r="A2863" t="s">
        <v>891</v>
      </c>
      <c r="B2863" t="s">
        <v>3241</v>
      </c>
      <c r="C2863" t="str">
        <f>SUBSTITUTE(Table1[[#This Row],[Fuel]],", ",",")</f>
        <v>fossil liquids: heavy fuel oil</v>
      </c>
      <c r="D2863" t="s">
        <v>3241</v>
      </c>
      <c r="H2863" t="s">
        <v>3440</v>
      </c>
      <c r="I2863">
        <v>73</v>
      </c>
      <c r="J2863" t="s">
        <v>3446</v>
      </c>
      <c r="K2863">
        <v>1978</v>
      </c>
      <c r="L2863" t="s">
        <v>29</v>
      </c>
      <c r="M2863" t="s">
        <v>29</v>
      </c>
      <c r="N2863">
        <v>-2.195811</v>
      </c>
      <c r="O2863">
        <v>-79.954065999999997</v>
      </c>
      <c r="P2863" t="s">
        <v>3497</v>
      </c>
      <c r="Q2863" s="3">
        <f>Table1[[#This Row],[Capacity (MW)]]*0.395*8760*10^-6</f>
        <v>0.2525946</v>
      </c>
      <c r="R2863" s="3" cm="1">
        <f t="array" ref="R2863">AVERAGE(VLOOKUP(_xlfn.TEXTSPLIT(Table1[[#This Row],[Fuel (no space after comma)]], ","), FuelList_Final_EF!$A$2:$B$65, 2, FALSE))</f>
        <v>81.602530311017389</v>
      </c>
      <c r="S2863" s="3">
        <f>Table1[[#This Row],[Generation (TWh)]]*10^9*VLOOKUP(Table1[[#This Row],[Turbine/Engine Technology]],Technology_HR!$A$2:$B$11,2,FALSE)*10^-6</f>
        <v>2597935.4609999997</v>
      </c>
      <c r="T2863" s="5">
        <f>Table1[[#This Row],[Fuel Consumption (mmBtu)]]*Table1[[#This Row],[Emission Factor (kg CO2/ mmBtu)]]*10^3</f>
        <v>211998107202.31943</v>
      </c>
      <c r="U2863" s="3">
        <f>Table1[[#This Row],[Emissions (g CO2)]]/(Table1[[#This Row],[Generation (TWh)]]*10^9)</f>
        <v>839.28202424881385</v>
      </c>
    </row>
    <row r="2864" spans="1:21" x14ac:dyDescent="0.35">
      <c r="A2864" t="s">
        <v>891</v>
      </c>
      <c r="B2864" t="s">
        <v>3241</v>
      </c>
      <c r="C2864" t="str">
        <f>SUBSTITUTE(Table1[[#This Row],[Fuel]],", ",",")</f>
        <v>fossil liquids: heavy fuel oil</v>
      </c>
      <c r="D2864" t="s">
        <v>3241</v>
      </c>
      <c r="H2864" t="s">
        <v>3437</v>
      </c>
      <c r="I2864">
        <v>52.4</v>
      </c>
      <c r="J2864" t="s">
        <v>3446</v>
      </c>
      <c r="K2864">
        <v>2014</v>
      </c>
      <c r="L2864" t="s">
        <v>29</v>
      </c>
      <c r="M2864" t="s">
        <v>29</v>
      </c>
      <c r="N2864">
        <v>-0.270816</v>
      </c>
      <c r="O2864">
        <v>-78.451133999999996</v>
      </c>
      <c r="P2864" t="s">
        <v>3497</v>
      </c>
      <c r="Q2864" s="3">
        <f>Table1[[#This Row],[Capacity (MW)]]*0.395*8760*10^-6</f>
        <v>0.18131448</v>
      </c>
      <c r="R2864" s="3" cm="1">
        <f t="array" ref="R2864">AVERAGE(VLOOKUP(_xlfn.TEXTSPLIT(Table1[[#This Row],[Fuel (no space after comma)]], ","), FuelList_Final_EF!$A$2:$B$65, 2, FALSE))</f>
        <v>81.602530311017389</v>
      </c>
      <c r="S2864" s="3">
        <f>Table1[[#This Row],[Generation (TWh)]]*10^9*VLOOKUP(Table1[[#This Row],[Turbine/Engine Technology]],Technology_HR!$A$2:$B$11,2,FALSE)*10^-6</f>
        <v>1613698.872</v>
      </c>
      <c r="T2864" s="5">
        <f>Table1[[#This Row],[Fuel Consumption (mmBtu)]]*Table1[[#This Row],[Emission Factor (kg CO2/ mmBtu)]]*10^3</f>
        <v>131681911115.23457</v>
      </c>
      <c r="U2864" s="3">
        <f>Table1[[#This Row],[Emissions (g CO2)]]/(Table1[[#This Row],[Generation (TWh)]]*10^9)</f>
        <v>726.26251976805474</v>
      </c>
    </row>
    <row r="2865" spans="1:21" x14ac:dyDescent="0.35">
      <c r="A2865" t="s">
        <v>841</v>
      </c>
      <c r="B2865" t="s">
        <v>3275</v>
      </c>
      <c r="C2865" t="str">
        <f>SUBSTITUTE(Table1[[#This Row],[Fuel]],", ",",")</f>
        <v>fossil liquids: fuel oil</v>
      </c>
      <c r="D2865" t="s">
        <v>3275</v>
      </c>
      <c r="H2865" t="s">
        <v>3437</v>
      </c>
      <c r="I2865">
        <v>101.4</v>
      </c>
      <c r="J2865" t="s">
        <v>3446</v>
      </c>
      <c r="K2865">
        <v>2024</v>
      </c>
      <c r="L2865" t="s">
        <v>29</v>
      </c>
      <c r="M2865" t="s">
        <v>29</v>
      </c>
      <c r="N2865">
        <v>-2.2399800000000001</v>
      </c>
      <c r="O2865">
        <v>-79.882864999999995</v>
      </c>
      <c r="P2865" t="s">
        <v>3497</v>
      </c>
      <c r="Q2865" s="3">
        <f>Table1[[#This Row],[Capacity (MW)]]*0.395*8760*10^-6</f>
        <v>0.35086428000000003</v>
      </c>
      <c r="R2865" s="3" cm="1">
        <f t="array" ref="R2865">AVERAGE(VLOOKUP(_xlfn.TEXTSPLIT(Table1[[#This Row],[Fuel (no space after comma)]], ","), FuelList_Final_EF!$A$2:$B$65, 2, FALSE))</f>
        <v>78.106682297772565</v>
      </c>
      <c r="S2865" s="3">
        <f>Table1[[#This Row],[Generation (TWh)]]*10^9*VLOOKUP(Table1[[#This Row],[Turbine/Engine Technology]],Technology_HR!$A$2:$B$11,2,FALSE)*10^-6</f>
        <v>3122692.0919999997</v>
      </c>
      <c r="T2865" s="5">
        <f>Table1[[#This Row],[Fuel Consumption (mmBtu)]]*Table1[[#This Row],[Emission Factor (kg CO2/ mmBtu)]]*10^3</f>
        <v>243903119143.61075</v>
      </c>
      <c r="U2865" s="3">
        <f>Table1[[#This Row],[Emissions (g CO2)]]/(Table1[[#This Row],[Generation (TWh)]]*10^9)</f>
        <v>695.14947245017572</v>
      </c>
    </row>
    <row r="2866" spans="1:21" x14ac:dyDescent="0.35">
      <c r="A2866" t="s">
        <v>892</v>
      </c>
      <c r="B2866" t="s">
        <v>3240</v>
      </c>
      <c r="C2866" t="str">
        <f>SUBSTITUTE(Table1[[#This Row],[Fuel]],", ",",")</f>
        <v>fossil gas: natural gas,fossil liquids: diesel</v>
      </c>
      <c r="D2866" t="s">
        <v>3239</v>
      </c>
      <c r="E2866" t="s">
        <v>3258</v>
      </c>
      <c r="H2866" t="s">
        <v>3437</v>
      </c>
      <c r="I2866">
        <v>135</v>
      </c>
      <c r="J2866" t="s">
        <v>3449</v>
      </c>
      <c r="K2866">
        <v>2025</v>
      </c>
      <c r="L2866" t="s">
        <v>29</v>
      </c>
      <c r="M2866" t="s">
        <v>29</v>
      </c>
      <c r="N2866">
        <v>-2.0526960000000001</v>
      </c>
      <c r="O2866">
        <v>-79.949388999999996</v>
      </c>
      <c r="P2866" t="s">
        <v>3497</v>
      </c>
      <c r="Q2866" s="3">
        <f>Table1[[#This Row],[Capacity (MW)]]*0.395*8760*10^-6</f>
        <v>0.46712699999999996</v>
      </c>
      <c r="R2866" s="3" cm="1">
        <f t="array" ref="R2866">AVERAGE(VLOOKUP(_xlfn.TEXTSPLIT(Table1[[#This Row],[Fuel (no space after comma)]], ","), FuelList_Final_EF!$A$2:$B$65, 2, FALSE))</f>
        <v>65.583341148886291</v>
      </c>
      <c r="S2866" s="3">
        <f>Table1[[#This Row],[Generation (TWh)]]*10^9*VLOOKUP(Table1[[#This Row],[Turbine/Engine Technology]],Technology_HR!$A$2:$B$11,2,FALSE)*10^-6</f>
        <v>4157430.2999999993</v>
      </c>
      <c r="T2866" s="5">
        <f>Table1[[#This Row],[Fuel Consumption (mmBtu)]]*Table1[[#This Row],[Emission Factor (kg CO2/ mmBtu)]]*10^3</f>
        <v>272658169667.61661</v>
      </c>
      <c r="U2866" s="3">
        <f>Table1[[#This Row],[Emissions (g CO2)]]/(Table1[[#This Row],[Generation (TWh)]]*10^9)</f>
        <v>583.69173622508788</v>
      </c>
    </row>
    <row r="2867" spans="1:21" x14ac:dyDescent="0.35">
      <c r="A2867" t="s">
        <v>892</v>
      </c>
      <c r="B2867" t="s">
        <v>3275</v>
      </c>
      <c r="C2867" t="str">
        <f>SUBSTITUTE(Table1[[#This Row],[Fuel]],", ",",")</f>
        <v>fossil liquids: fuel oil</v>
      </c>
      <c r="D2867" t="s">
        <v>3275</v>
      </c>
      <c r="H2867" t="s">
        <v>3437</v>
      </c>
      <c r="I2867">
        <v>50</v>
      </c>
      <c r="J2867" t="s">
        <v>3449</v>
      </c>
      <c r="K2867">
        <v>2024</v>
      </c>
      <c r="L2867" t="s">
        <v>29</v>
      </c>
      <c r="M2867" t="s">
        <v>29</v>
      </c>
      <c r="N2867">
        <v>-1.043226</v>
      </c>
      <c r="O2867">
        <v>-79.484262999999999</v>
      </c>
      <c r="P2867" t="s">
        <v>3497</v>
      </c>
      <c r="Q2867" s="3">
        <f>Table1[[#This Row],[Capacity (MW)]]*0.395*8760*10^-6</f>
        <v>0.17301</v>
      </c>
      <c r="R2867" s="3" cm="1">
        <f t="array" ref="R2867">AVERAGE(VLOOKUP(_xlfn.TEXTSPLIT(Table1[[#This Row],[Fuel (no space after comma)]], ","), FuelList_Final_EF!$A$2:$B$65, 2, FALSE))</f>
        <v>78.106682297772565</v>
      </c>
      <c r="S2867" s="3">
        <f>Table1[[#This Row],[Generation (TWh)]]*10^9*VLOOKUP(Table1[[#This Row],[Turbine/Engine Technology]],Technology_HR!$A$2:$B$11,2,FALSE)*10^-6</f>
        <v>1539789</v>
      </c>
      <c r="T2867" s="5">
        <f>Table1[[#This Row],[Fuel Consumption (mmBtu)]]*Table1[[#This Row],[Emission Factor (kg CO2/ mmBtu)]]*10^3</f>
        <v>120267810228.60492</v>
      </c>
      <c r="U2867" s="3">
        <f>Table1[[#This Row],[Emissions (g CO2)]]/(Table1[[#This Row],[Generation (TWh)]]*10^9)</f>
        <v>695.14947245017584</v>
      </c>
    </row>
    <row r="2868" spans="1:21" x14ac:dyDescent="0.35">
      <c r="A2868" t="s">
        <v>892</v>
      </c>
      <c r="B2868" t="s">
        <v>3302</v>
      </c>
      <c r="C2868" t="str">
        <f>SUBSTITUTE(Table1[[#This Row],[Fuel]],", ",",")</f>
        <v>fossil liquids: heavy fuel oil,fossil liquids: fuel oil</v>
      </c>
      <c r="D2868" t="s">
        <v>3241</v>
      </c>
      <c r="E2868" t="s">
        <v>3275</v>
      </c>
      <c r="H2868" t="s">
        <v>3437</v>
      </c>
      <c r="I2868">
        <v>100</v>
      </c>
      <c r="J2868" t="s">
        <v>3449</v>
      </c>
      <c r="K2868">
        <v>2025</v>
      </c>
      <c r="L2868" t="s">
        <v>29</v>
      </c>
      <c r="M2868" t="s">
        <v>29</v>
      </c>
      <c r="N2868">
        <v>-1.0133650000000001</v>
      </c>
      <c r="O2868">
        <v>-80.759343999999999</v>
      </c>
      <c r="P2868" t="s">
        <v>3497</v>
      </c>
      <c r="Q2868" s="3">
        <f>Table1[[#This Row],[Capacity (MW)]]*0.395*8760*10^-6</f>
        <v>0.34601999999999999</v>
      </c>
      <c r="R2868" s="3" cm="1">
        <f t="array" ref="R2868">AVERAGE(VLOOKUP(_xlfn.TEXTSPLIT(Table1[[#This Row],[Fuel (no space after comma)]], ","), FuelList_Final_EF!$A$2:$B$65, 2, FALSE))</f>
        <v>79.854606304394977</v>
      </c>
      <c r="S2868" s="3">
        <f>Table1[[#This Row],[Generation (TWh)]]*10^9*VLOOKUP(Table1[[#This Row],[Turbine/Engine Technology]],Technology_HR!$A$2:$B$11,2,FALSE)*10^-6</f>
        <v>3079578</v>
      </c>
      <c r="T2868" s="5">
        <f>Table1[[#This Row],[Fuel Consumption (mmBtu)]]*Table1[[#This Row],[Emission Factor (kg CO2/ mmBtu)]]*10^3</f>
        <v>245918488773.67606</v>
      </c>
      <c r="U2868" s="3">
        <f>Table1[[#This Row],[Emissions (g CO2)]]/(Table1[[#This Row],[Generation (TWh)]]*10^9)</f>
        <v>710.70599610911529</v>
      </c>
    </row>
    <row r="2869" spans="1:21" x14ac:dyDescent="0.35">
      <c r="A2869" t="s">
        <v>891</v>
      </c>
      <c r="B2869" t="s">
        <v>3241</v>
      </c>
      <c r="C2869" t="str">
        <f>SUBSTITUTE(Table1[[#This Row],[Fuel]],", ",",")</f>
        <v>fossil liquids: heavy fuel oil</v>
      </c>
      <c r="D2869" t="s">
        <v>3241</v>
      </c>
      <c r="H2869" t="s">
        <v>3437</v>
      </c>
      <c r="I2869">
        <v>90.1</v>
      </c>
      <c r="J2869" t="s">
        <v>3446</v>
      </c>
      <c r="K2869">
        <v>2011</v>
      </c>
      <c r="L2869" t="s">
        <v>29</v>
      </c>
      <c r="M2869" t="s">
        <v>29</v>
      </c>
      <c r="N2869">
        <v>-2.2420209999999998</v>
      </c>
      <c r="O2869">
        <v>-80.846374999999995</v>
      </c>
      <c r="P2869" t="s">
        <v>3497</v>
      </c>
      <c r="Q2869" s="3">
        <f>Table1[[#This Row],[Capacity (MW)]]*0.395*8760*10^-6</f>
        <v>0.31176402000000003</v>
      </c>
      <c r="R2869" s="3" cm="1">
        <f t="array" ref="R2869">AVERAGE(VLOOKUP(_xlfn.TEXTSPLIT(Table1[[#This Row],[Fuel (no space after comma)]], ","), FuelList_Final_EF!$A$2:$B$65, 2, FALSE))</f>
        <v>81.602530311017389</v>
      </c>
      <c r="S2869" s="3">
        <f>Table1[[#This Row],[Generation (TWh)]]*10^9*VLOOKUP(Table1[[#This Row],[Turbine/Engine Technology]],Technology_HR!$A$2:$B$11,2,FALSE)*10^-6</f>
        <v>2774699.7780000004</v>
      </c>
      <c r="T2869" s="5">
        <f>Table1[[#This Row],[Fuel Consumption (mmBtu)]]*Table1[[#This Row],[Emission Factor (kg CO2/ mmBtu)]]*10^3</f>
        <v>226422522738.21826</v>
      </c>
      <c r="U2869" s="3">
        <f>Table1[[#This Row],[Emissions (g CO2)]]/(Table1[[#This Row],[Generation (TWh)]]*10^9)</f>
        <v>726.26251976805474</v>
      </c>
    </row>
    <row r="2870" spans="1:21" x14ac:dyDescent="0.35">
      <c r="A2870" t="s">
        <v>891</v>
      </c>
      <c r="B2870" t="s">
        <v>3239</v>
      </c>
      <c r="C2870" t="str">
        <f>SUBSTITUTE(Table1[[#This Row],[Fuel]],", ",",")</f>
        <v>fossil gas: natural gas</v>
      </c>
      <c r="D2870" t="s">
        <v>3239</v>
      </c>
      <c r="H2870" t="s">
        <v>3436</v>
      </c>
      <c r="I2870">
        <v>77</v>
      </c>
      <c r="J2870" t="s">
        <v>3450</v>
      </c>
      <c r="K2870">
        <v>2026</v>
      </c>
      <c r="L2870" t="s">
        <v>29</v>
      </c>
      <c r="M2870" t="s">
        <v>29</v>
      </c>
      <c r="N2870">
        <v>-3.1169850000000001</v>
      </c>
      <c r="O2870">
        <v>-79.879169000000005</v>
      </c>
      <c r="P2870" t="s">
        <v>3497</v>
      </c>
      <c r="Q2870" s="3">
        <f>Table1[[#This Row],[Capacity (MW)]]*0.395*8760*10^-6</f>
        <v>0.26643539999999999</v>
      </c>
      <c r="R2870" s="3" cm="1">
        <f t="array" ref="R2870">AVERAGE(VLOOKUP(_xlfn.TEXTSPLIT(Table1[[#This Row],[Fuel (no space after comma)]], ","), FuelList_Final_EF!$A$2:$B$65, 2, FALSE))</f>
        <v>53.06</v>
      </c>
      <c r="S2870" s="3">
        <f>Table1[[#This Row],[Generation (TWh)]]*10^9*VLOOKUP(Table1[[#This Row],[Turbine/Engine Technology]],Technology_HR!$A$2:$B$11,2,FALSE)*10^-6</f>
        <v>2933453.7539999997</v>
      </c>
      <c r="T2870" s="5">
        <f>Table1[[#This Row],[Fuel Consumption (mmBtu)]]*Table1[[#This Row],[Emission Factor (kg CO2/ mmBtu)]]*10^3</f>
        <v>155649056187.23999</v>
      </c>
      <c r="U2870" s="3">
        <f>Table1[[#This Row],[Emissions (g CO2)]]/(Table1[[#This Row],[Generation (TWh)]]*10^9)</f>
        <v>584.19060000000002</v>
      </c>
    </row>
    <row r="2871" spans="1:21" x14ac:dyDescent="0.35">
      <c r="A2871" t="s">
        <v>891</v>
      </c>
      <c r="B2871" t="s">
        <v>3239</v>
      </c>
      <c r="C2871" t="str">
        <f>SUBSTITUTE(Table1[[#This Row],[Fuel]],", ",",")</f>
        <v>fossil gas: natural gas</v>
      </c>
      <c r="D2871" t="s">
        <v>3239</v>
      </c>
      <c r="H2871" t="s">
        <v>3436</v>
      </c>
      <c r="I2871">
        <v>65</v>
      </c>
      <c r="J2871" t="s">
        <v>3446</v>
      </c>
      <c r="K2871">
        <v>2002</v>
      </c>
      <c r="L2871" t="s">
        <v>29</v>
      </c>
      <c r="M2871" t="s">
        <v>29</v>
      </c>
      <c r="N2871">
        <v>-3.1169850000000001</v>
      </c>
      <c r="O2871">
        <v>-79.879169000000005</v>
      </c>
      <c r="P2871" t="s">
        <v>3497</v>
      </c>
      <c r="Q2871" s="3">
        <f>Table1[[#This Row],[Capacity (MW)]]*0.395*8760*10^-6</f>
        <v>0.224913</v>
      </c>
      <c r="R2871" s="3" cm="1">
        <f t="array" ref="R2871">AVERAGE(VLOOKUP(_xlfn.TEXTSPLIT(Table1[[#This Row],[Fuel (no space after comma)]], ","), FuelList_Final_EF!$A$2:$B$65, 2, FALSE))</f>
        <v>53.06</v>
      </c>
      <c r="S2871" s="3">
        <f>Table1[[#This Row],[Generation (TWh)]]*10^9*VLOOKUP(Table1[[#This Row],[Turbine/Engine Technology]],Technology_HR!$A$2:$B$11,2,FALSE)*10^-6</f>
        <v>2476292.13</v>
      </c>
      <c r="T2871" s="5">
        <f>Table1[[#This Row],[Fuel Consumption (mmBtu)]]*Table1[[#This Row],[Emission Factor (kg CO2/ mmBtu)]]*10^3</f>
        <v>131392060417.79999</v>
      </c>
      <c r="U2871" s="3">
        <f>Table1[[#This Row],[Emissions (g CO2)]]/(Table1[[#This Row],[Generation (TWh)]]*10^9)</f>
        <v>584.1905999999999</v>
      </c>
    </row>
    <row r="2872" spans="1:21" x14ac:dyDescent="0.35">
      <c r="A2872" t="s">
        <v>891</v>
      </c>
      <c r="B2872" t="s">
        <v>3239</v>
      </c>
      <c r="C2872" t="str">
        <f>SUBSTITUTE(Table1[[#This Row],[Fuel]],", ",",")</f>
        <v>fossil gas: natural gas</v>
      </c>
      <c r="D2872" t="s">
        <v>3239</v>
      </c>
      <c r="H2872" t="s">
        <v>3436</v>
      </c>
      <c r="I2872">
        <v>65</v>
      </c>
      <c r="J2872" t="s">
        <v>3446</v>
      </c>
      <c r="K2872">
        <v>2002</v>
      </c>
      <c r="L2872" t="s">
        <v>29</v>
      </c>
      <c r="M2872" t="s">
        <v>29</v>
      </c>
      <c r="N2872">
        <v>-3.1169850000000001</v>
      </c>
      <c r="O2872">
        <v>-79.879169000000005</v>
      </c>
      <c r="P2872" t="s">
        <v>3497</v>
      </c>
      <c r="Q2872" s="3">
        <f>Table1[[#This Row],[Capacity (MW)]]*0.395*8760*10^-6</f>
        <v>0.224913</v>
      </c>
      <c r="R2872" s="3" cm="1">
        <f t="array" ref="R2872">AVERAGE(VLOOKUP(_xlfn.TEXTSPLIT(Table1[[#This Row],[Fuel (no space after comma)]], ","), FuelList_Final_EF!$A$2:$B$65, 2, FALSE))</f>
        <v>53.06</v>
      </c>
      <c r="S2872" s="3">
        <f>Table1[[#This Row],[Generation (TWh)]]*10^9*VLOOKUP(Table1[[#This Row],[Turbine/Engine Technology]],Technology_HR!$A$2:$B$11,2,FALSE)*10^-6</f>
        <v>2476292.13</v>
      </c>
      <c r="T2872" s="5">
        <f>Table1[[#This Row],[Fuel Consumption (mmBtu)]]*Table1[[#This Row],[Emission Factor (kg CO2/ mmBtu)]]*10^3</f>
        <v>131392060417.79999</v>
      </c>
      <c r="U2872" s="3">
        <f>Table1[[#This Row],[Emissions (g CO2)]]/(Table1[[#This Row],[Generation (TWh)]]*10^9)</f>
        <v>584.1905999999999</v>
      </c>
    </row>
    <row r="2873" spans="1:21" x14ac:dyDescent="0.35">
      <c r="A2873" t="s">
        <v>891</v>
      </c>
      <c r="B2873" t="s">
        <v>3249</v>
      </c>
      <c r="C2873" t="str">
        <f>SUBSTITUTE(Table1[[#This Row],[Fuel]],", ",",")</f>
        <v>fossil gas: waste heat from natural gas</v>
      </c>
      <c r="D2873" t="s">
        <v>3249</v>
      </c>
      <c r="H2873" t="s">
        <v>3440</v>
      </c>
      <c r="I2873">
        <v>110</v>
      </c>
      <c r="J2873" t="s">
        <v>3450</v>
      </c>
      <c r="K2873">
        <v>2027</v>
      </c>
      <c r="L2873" t="s">
        <v>29</v>
      </c>
      <c r="M2873" t="s">
        <v>29</v>
      </c>
      <c r="N2873">
        <v>-3.1169850000000001</v>
      </c>
      <c r="O2873">
        <v>-79.879169000000005</v>
      </c>
      <c r="P2873" t="s">
        <v>3497</v>
      </c>
      <c r="Q2873" s="3">
        <f>Table1[[#This Row],[Capacity (MW)]]*0.395*8760*10^-6</f>
        <v>0.38062199999999996</v>
      </c>
      <c r="R2873" s="3" cm="1">
        <f t="array" ref="R2873">AVERAGE(VLOOKUP(_xlfn.TEXTSPLIT(Table1[[#This Row],[Fuel (no space after comma)]], ","), FuelList_Final_EF!$A$2:$B$65, 2, FALSE))</f>
        <v>66.33</v>
      </c>
      <c r="S2873" s="3">
        <f>Table1[[#This Row],[Generation (TWh)]]*10^9*VLOOKUP(Table1[[#This Row],[Turbine/Engine Technology]],Technology_HR!$A$2:$B$11,2,FALSE)*10^-6</f>
        <v>3914697.2699999996</v>
      </c>
      <c r="T2873" s="5">
        <f>Table1[[#This Row],[Fuel Consumption (mmBtu)]]*Table1[[#This Row],[Emission Factor (kg CO2/ mmBtu)]]*10^3</f>
        <v>259661869919.09995</v>
      </c>
      <c r="U2873" s="3">
        <f>Table1[[#This Row],[Emissions (g CO2)]]/(Table1[[#This Row],[Generation (TWh)]]*10^9)</f>
        <v>682.20404999999994</v>
      </c>
    </row>
    <row r="2874" spans="1:21" x14ac:dyDescent="0.35">
      <c r="A2874" t="s">
        <v>894</v>
      </c>
      <c r="B2874" t="s">
        <v>3303</v>
      </c>
      <c r="C2874" t="str">
        <f>SUBSTITUTE(Table1[[#This Row],[Fuel]],", ",",")</f>
        <v>fossil liquids: crude oil,fossil liquids: diesel</v>
      </c>
      <c r="D2874" t="s">
        <v>3247</v>
      </c>
      <c r="E2874" t="s">
        <v>3258</v>
      </c>
      <c r="H2874" t="s">
        <v>3437</v>
      </c>
      <c r="I2874">
        <v>75.8</v>
      </c>
      <c r="J2874" t="s">
        <v>3446</v>
      </c>
      <c r="K2874" t="s">
        <v>29</v>
      </c>
      <c r="L2874" t="s">
        <v>29</v>
      </c>
      <c r="M2874" t="s">
        <v>29</v>
      </c>
      <c r="N2874">
        <v>-0.118293</v>
      </c>
      <c r="O2874">
        <v>-76.341853</v>
      </c>
      <c r="P2874" t="s">
        <v>3497</v>
      </c>
      <c r="Q2874" s="3">
        <f>Table1[[#This Row],[Capacity (MW)]]*0.395*8760*10^-6</f>
        <v>0.26228315999999996</v>
      </c>
      <c r="R2874" s="3" cm="1">
        <f t="array" ref="R2874">AVERAGE(VLOOKUP(_xlfn.TEXTSPLIT(Table1[[#This Row],[Fuel (no space after comma)]], ","), FuelList_Final_EF!$A$2:$B$65, 2, FALSE))</f>
        <v>76.323341148886286</v>
      </c>
      <c r="S2874" s="3">
        <f>Table1[[#This Row],[Generation (TWh)]]*10^9*VLOOKUP(Table1[[#This Row],[Turbine/Engine Technology]],Technology_HR!$A$2:$B$11,2,FALSE)*10^-6</f>
        <v>2334320.1239999994</v>
      </c>
      <c r="T2874" s="5">
        <f>Table1[[#This Row],[Fuel Consumption (mmBtu)]]*Table1[[#This Row],[Emission Factor (kg CO2/ mmBtu)]]*10^3</f>
        <v>178163111174.76248</v>
      </c>
      <c r="U2874" s="3">
        <f>Table1[[#This Row],[Emissions (g CO2)]]/(Table1[[#This Row],[Generation (TWh)]]*10^9)</f>
        <v>679.27773622508778</v>
      </c>
    </row>
    <row r="2875" spans="1:21" x14ac:dyDescent="0.35">
      <c r="A2875" t="s">
        <v>891</v>
      </c>
      <c r="B2875" t="s">
        <v>3241</v>
      </c>
      <c r="C2875" t="str">
        <f>SUBSTITUTE(Table1[[#This Row],[Fuel]],", ",",")</f>
        <v>fossil liquids: heavy fuel oil</v>
      </c>
      <c r="D2875" t="s">
        <v>3241</v>
      </c>
      <c r="H2875" t="s">
        <v>3440</v>
      </c>
      <c r="I2875">
        <v>133</v>
      </c>
      <c r="J2875" t="s">
        <v>3446</v>
      </c>
      <c r="K2875">
        <v>1997</v>
      </c>
      <c r="L2875" t="s">
        <v>29</v>
      </c>
      <c r="M2875" t="s">
        <v>29</v>
      </c>
      <c r="N2875">
        <v>-2.2514829999999999</v>
      </c>
      <c r="O2875">
        <v>-79.909953999999999</v>
      </c>
      <c r="P2875" t="s">
        <v>3497</v>
      </c>
      <c r="Q2875" s="3">
        <f>Table1[[#This Row],[Capacity (MW)]]*0.395*8760*10^-6</f>
        <v>0.46020660000000002</v>
      </c>
      <c r="R2875" s="3" cm="1">
        <f t="array" ref="R2875">AVERAGE(VLOOKUP(_xlfn.TEXTSPLIT(Table1[[#This Row],[Fuel (no space after comma)]], ","), FuelList_Final_EF!$A$2:$B$65, 2, FALSE))</f>
        <v>81.602530311017389</v>
      </c>
      <c r="S2875" s="3">
        <f>Table1[[#This Row],[Generation (TWh)]]*10^9*VLOOKUP(Table1[[#This Row],[Turbine/Engine Technology]],Technology_HR!$A$2:$B$11,2,FALSE)*10^-6</f>
        <v>4733224.8810000001</v>
      </c>
      <c r="T2875" s="5">
        <f>Table1[[#This Row],[Fuel Consumption (mmBtu)]]*Table1[[#This Row],[Emission Factor (kg CO2/ mmBtu)]]*10^3</f>
        <v>386243126820.66418</v>
      </c>
      <c r="U2875" s="3">
        <f>Table1[[#This Row],[Emissions (g CO2)]]/(Table1[[#This Row],[Generation (TWh)]]*10^9)</f>
        <v>839.28202424881385</v>
      </c>
    </row>
    <row r="2876" spans="1:21" x14ac:dyDescent="0.35">
      <c r="A2876" t="s">
        <v>895</v>
      </c>
      <c r="B2876" t="s">
        <v>3304</v>
      </c>
      <c r="C2876" t="str">
        <f>SUBSTITUTE(Table1[[#This Row],[Fuel]],", ",",")</f>
        <v>fossil liquids: naphtha,fossil liquids: diesel</v>
      </c>
      <c r="D2876" t="s">
        <v>3330</v>
      </c>
      <c r="E2876" t="s">
        <v>3258</v>
      </c>
      <c r="H2876" t="s">
        <v>3436</v>
      </c>
      <c r="I2876">
        <v>115</v>
      </c>
      <c r="J2876" t="s">
        <v>3448</v>
      </c>
      <c r="K2876">
        <v>2003</v>
      </c>
      <c r="L2876" t="s">
        <v>29</v>
      </c>
      <c r="M2876" t="s">
        <v>29</v>
      </c>
      <c r="N2876">
        <v>-2.2662439999999999</v>
      </c>
      <c r="O2876">
        <v>-79.861298000000005</v>
      </c>
      <c r="P2876" t="s">
        <v>3497</v>
      </c>
      <c r="Q2876" s="3">
        <f>Table1[[#This Row],[Capacity (MW)]]*0.395*8760*10^-6</f>
        <v>0.39792300000000003</v>
      </c>
      <c r="R2876" s="3" cm="1">
        <f t="array" ref="R2876">AVERAGE(VLOOKUP(_xlfn.TEXTSPLIT(Table1[[#This Row],[Fuel (no space after comma)]], ","), FuelList_Final_EF!$A$2:$B$65, 2, FALSE))</f>
        <v>77.693298977035994</v>
      </c>
      <c r="S2876" s="3">
        <f>Table1[[#This Row],[Generation (TWh)]]*10^9*VLOOKUP(Table1[[#This Row],[Turbine/Engine Technology]],Technology_HR!$A$2:$B$11,2,FALSE)*10^-6</f>
        <v>4381132.2299999995</v>
      </c>
      <c r="T2876" s="5">
        <f>Table1[[#This Row],[Fuel Consumption (mmBtu)]]*Table1[[#This Row],[Emission Factor (kg CO2/ mmBtu)]]*10^3</f>
        <v>340384616203.31836</v>
      </c>
      <c r="U2876" s="3">
        <f>Table1[[#This Row],[Emissions (g CO2)]]/(Table1[[#This Row],[Generation (TWh)]]*10^9)</f>
        <v>855.40322173716618</v>
      </c>
    </row>
    <row r="2877" spans="1:21" x14ac:dyDescent="0.35">
      <c r="A2877" t="s">
        <v>896</v>
      </c>
      <c r="B2877" t="s">
        <v>3240</v>
      </c>
      <c r="C2877" t="str">
        <f>SUBSTITUTE(Table1[[#This Row],[Fuel]],", ",",")</f>
        <v>fossil gas: natural gas,fossil liquids: diesel</v>
      </c>
      <c r="D2877" t="s">
        <v>3239</v>
      </c>
      <c r="E2877" t="s">
        <v>3258</v>
      </c>
      <c r="H2877" t="s">
        <v>3436</v>
      </c>
      <c r="I2877">
        <v>150</v>
      </c>
      <c r="J2877" t="s">
        <v>3446</v>
      </c>
      <c r="K2877">
        <v>2012</v>
      </c>
      <c r="L2877" t="s">
        <v>29</v>
      </c>
      <c r="M2877" t="s">
        <v>29</v>
      </c>
      <c r="N2877">
        <v>30.053795000000001</v>
      </c>
      <c r="O2877">
        <v>31.046409000000001</v>
      </c>
      <c r="P2877" t="s">
        <v>3498</v>
      </c>
      <c r="Q2877" s="3">
        <f>Table1[[#This Row],[Capacity (MW)]]*0.395*8760*10^-6</f>
        <v>0.51902999999999999</v>
      </c>
      <c r="R2877" s="3" cm="1">
        <f t="array" ref="R2877">AVERAGE(VLOOKUP(_xlfn.TEXTSPLIT(Table1[[#This Row],[Fuel (no space after comma)]], ","), FuelList_Final_EF!$A$2:$B$65, 2, FALSE))</f>
        <v>65.583341148886291</v>
      </c>
      <c r="S2877" s="3">
        <f>Table1[[#This Row],[Generation (TWh)]]*10^9*VLOOKUP(Table1[[#This Row],[Turbine/Engine Technology]],Technology_HR!$A$2:$B$11,2,FALSE)*10^-6</f>
        <v>5714520.2999999998</v>
      </c>
      <c r="T2877" s="5">
        <f>Table1[[#This Row],[Fuel Consumption (mmBtu)]]*Table1[[#This Row],[Emission Factor (kg CO2/ mmBtu)]]*10^3</f>
        <v>374777334337.13605</v>
      </c>
      <c r="U2877" s="3">
        <f>Table1[[#This Row],[Emissions (g CO2)]]/(Table1[[#This Row],[Generation (TWh)]]*10^9)</f>
        <v>722.07258604923811</v>
      </c>
    </row>
    <row r="2878" spans="1:21" x14ac:dyDescent="0.35">
      <c r="A2878" t="s">
        <v>896</v>
      </c>
      <c r="B2878" t="s">
        <v>3240</v>
      </c>
      <c r="C2878" t="str">
        <f>SUBSTITUTE(Table1[[#This Row],[Fuel]],", ",",")</f>
        <v>fossil gas: natural gas,fossil liquids: diesel</v>
      </c>
      <c r="D2878" t="s">
        <v>3239</v>
      </c>
      <c r="E2878" t="s">
        <v>3258</v>
      </c>
      <c r="H2878" t="s">
        <v>3436</v>
      </c>
      <c r="I2878">
        <v>150</v>
      </c>
      <c r="J2878" t="s">
        <v>3446</v>
      </c>
      <c r="K2878">
        <v>2012</v>
      </c>
      <c r="L2878" t="s">
        <v>29</v>
      </c>
      <c r="M2878" t="s">
        <v>29</v>
      </c>
      <c r="N2878">
        <v>30.053795000000001</v>
      </c>
      <c r="O2878">
        <v>31.046409000000001</v>
      </c>
      <c r="P2878" t="s">
        <v>3498</v>
      </c>
      <c r="Q2878" s="3">
        <f>Table1[[#This Row],[Capacity (MW)]]*0.395*8760*10^-6</f>
        <v>0.51902999999999999</v>
      </c>
      <c r="R2878" s="3" cm="1">
        <f t="array" ref="R2878">AVERAGE(VLOOKUP(_xlfn.TEXTSPLIT(Table1[[#This Row],[Fuel (no space after comma)]], ","), FuelList_Final_EF!$A$2:$B$65, 2, FALSE))</f>
        <v>65.583341148886291</v>
      </c>
      <c r="S2878" s="3">
        <f>Table1[[#This Row],[Generation (TWh)]]*10^9*VLOOKUP(Table1[[#This Row],[Turbine/Engine Technology]],Technology_HR!$A$2:$B$11,2,FALSE)*10^-6</f>
        <v>5714520.2999999998</v>
      </c>
      <c r="T2878" s="5">
        <f>Table1[[#This Row],[Fuel Consumption (mmBtu)]]*Table1[[#This Row],[Emission Factor (kg CO2/ mmBtu)]]*10^3</f>
        <v>374777334337.13605</v>
      </c>
      <c r="U2878" s="3">
        <f>Table1[[#This Row],[Emissions (g CO2)]]/(Table1[[#This Row],[Generation (TWh)]]*10^9)</f>
        <v>722.07258604923811</v>
      </c>
    </row>
    <row r="2879" spans="1:21" x14ac:dyDescent="0.35">
      <c r="A2879" t="s">
        <v>896</v>
      </c>
      <c r="B2879" t="s">
        <v>3240</v>
      </c>
      <c r="C2879" t="str">
        <f>SUBSTITUTE(Table1[[#This Row],[Fuel]],", ",",")</f>
        <v>fossil gas: natural gas,fossil liquids: diesel</v>
      </c>
      <c r="D2879" t="s">
        <v>3239</v>
      </c>
      <c r="E2879" t="s">
        <v>3258</v>
      </c>
      <c r="H2879" t="s">
        <v>3436</v>
      </c>
      <c r="I2879">
        <v>150</v>
      </c>
      <c r="J2879" t="s">
        <v>3446</v>
      </c>
      <c r="K2879">
        <v>2012</v>
      </c>
      <c r="L2879" t="s">
        <v>29</v>
      </c>
      <c r="M2879" t="s">
        <v>29</v>
      </c>
      <c r="N2879">
        <v>30.053795000000001</v>
      </c>
      <c r="O2879">
        <v>31.046409000000001</v>
      </c>
      <c r="P2879" t="s">
        <v>3498</v>
      </c>
      <c r="Q2879" s="3">
        <f>Table1[[#This Row],[Capacity (MW)]]*0.395*8760*10^-6</f>
        <v>0.51902999999999999</v>
      </c>
      <c r="R2879" s="3" cm="1">
        <f t="array" ref="R2879">AVERAGE(VLOOKUP(_xlfn.TEXTSPLIT(Table1[[#This Row],[Fuel (no space after comma)]], ","), FuelList_Final_EF!$A$2:$B$65, 2, FALSE))</f>
        <v>65.583341148886291</v>
      </c>
      <c r="S2879" s="3">
        <f>Table1[[#This Row],[Generation (TWh)]]*10^9*VLOOKUP(Table1[[#This Row],[Turbine/Engine Technology]],Technology_HR!$A$2:$B$11,2,FALSE)*10^-6</f>
        <v>5714520.2999999998</v>
      </c>
      <c r="T2879" s="5">
        <f>Table1[[#This Row],[Fuel Consumption (mmBtu)]]*Table1[[#This Row],[Emission Factor (kg CO2/ mmBtu)]]*10^3</f>
        <v>374777334337.13605</v>
      </c>
      <c r="U2879" s="3">
        <f>Table1[[#This Row],[Emissions (g CO2)]]/(Table1[[#This Row],[Generation (TWh)]]*10^9)</f>
        <v>722.07258604923811</v>
      </c>
    </row>
    <row r="2880" spans="1:21" x14ac:dyDescent="0.35">
      <c r="A2880" t="s">
        <v>896</v>
      </c>
      <c r="B2880" t="s">
        <v>3240</v>
      </c>
      <c r="C2880" t="str">
        <f>SUBSTITUTE(Table1[[#This Row],[Fuel]],", ",",")</f>
        <v>fossil gas: natural gas,fossil liquids: diesel</v>
      </c>
      <c r="D2880" t="s">
        <v>3239</v>
      </c>
      <c r="E2880" t="s">
        <v>3258</v>
      </c>
      <c r="H2880" t="s">
        <v>3436</v>
      </c>
      <c r="I2880">
        <v>150</v>
      </c>
      <c r="J2880" t="s">
        <v>3446</v>
      </c>
      <c r="K2880">
        <v>2012</v>
      </c>
      <c r="L2880" t="s">
        <v>29</v>
      </c>
      <c r="M2880" t="s">
        <v>29</v>
      </c>
      <c r="N2880">
        <v>30.053795000000001</v>
      </c>
      <c r="O2880">
        <v>31.046409000000001</v>
      </c>
      <c r="P2880" t="s">
        <v>3498</v>
      </c>
      <c r="Q2880" s="3">
        <f>Table1[[#This Row],[Capacity (MW)]]*0.395*8760*10^-6</f>
        <v>0.51902999999999999</v>
      </c>
      <c r="R2880" s="3" cm="1">
        <f t="array" ref="R2880">AVERAGE(VLOOKUP(_xlfn.TEXTSPLIT(Table1[[#This Row],[Fuel (no space after comma)]], ","), FuelList_Final_EF!$A$2:$B$65, 2, FALSE))</f>
        <v>65.583341148886291</v>
      </c>
      <c r="S2880" s="3">
        <f>Table1[[#This Row],[Generation (TWh)]]*10^9*VLOOKUP(Table1[[#This Row],[Turbine/Engine Technology]],Technology_HR!$A$2:$B$11,2,FALSE)*10^-6</f>
        <v>5714520.2999999998</v>
      </c>
      <c r="T2880" s="5">
        <f>Table1[[#This Row],[Fuel Consumption (mmBtu)]]*Table1[[#This Row],[Emission Factor (kg CO2/ mmBtu)]]*10^3</f>
        <v>374777334337.13605</v>
      </c>
      <c r="U2880" s="3">
        <f>Table1[[#This Row],[Emissions (g CO2)]]/(Table1[[#This Row],[Generation (TWh)]]*10^9)</f>
        <v>722.07258604923811</v>
      </c>
    </row>
    <row r="2881" spans="1:21" x14ac:dyDescent="0.35">
      <c r="A2881" t="s">
        <v>896</v>
      </c>
      <c r="B2881" t="s">
        <v>3240</v>
      </c>
      <c r="C2881" t="str">
        <f>SUBSTITUTE(Table1[[#This Row],[Fuel]],", ",",")</f>
        <v>fossil gas: natural gas,fossil liquids: diesel</v>
      </c>
      <c r="D2881" t="s">
        <v>3239</v>
      </c>
      <c r="E2881" t="s">
        <v>3258</v>
      </c>
      <c r="H2881" t="s">
        <v>3438</v>
      </c>
      <c r="I2881">
        <v>918.7</v>
      </c>
      <c r="J2881" t="s">
        <v>3446</v>
      </c>
      <c r="K2881">
        <v>2019</v>
      </c>
      <c r="L2881" t="s">
        <v>29</v>
      </c>
      <c r="M2881" t="s">
        <v>29</v>
      </c>
      <c r="N2881">
        <v>30.053795000000001</v>
      </c>
      <c r="O2881">
        <v>31.046409000000001</v>
      </c>
      <c r="P2881" t="s">
        <v>3498</v>
      </c>
      <c r="Q2881" s="3">
        <f>Table1[[#This Row],[Capacity (MW)]]*0.395*8760*10^-6</f>
        <v>3.1788857400000001</v>
      </c>
      <c r="R2881" s="3" cm="1">
        <f t="array" ref="R2881">AVERAGE(VLOOKUP(_xlfn.TEXTSPLIT(Table1[[#This Row],[Fuel (no space after comma)]], ","), FuelList_Final_EF!$A$2:$B$65, 2, FALSE))</f>
        <v>65.583341148886291</v>
      </c>
      <c r="S2881" s="3">
        <f>Table1[[#This Row],[Generation (TWh)]]*10^9*VLOOKUP(Table1[[#This Row],[Turbine/Engine Technology]],Technology_HR!$A$2:$B$11,2,FALSE)*10^-6</f>
        <v>23997408.45126</v>
      </c>
      <c r="T2881" s="5">
        <f>Table1[[#This Row],[Fuel Consumption (mmBtu)]]*Table1[[#This Row],[Emission Factor (kg CO2/ mmBtu)]]*10^3</f>
        <v>1573830225148.1516</v>
      </c>
      <c r="U2881" s="3">
        <f>Table1[[#This Row],[Emissions (g CO2)]]/(Table1[[#This Row],[Generation (TWh)]]*10^9)</f>
        <v>495.08864233294264</v>
      </c>
    </row>
    <row r="2882" spans="1:21" x14ac:dyDescent="0.35">
      <c r="A2882" t="s">
        <v>897</v>
      </c>
      <c r="B2882" t="s">
        <v>3243</v>
      </c>
      <c r="C2882" t="str">
        <f>SUBSTITUTE(Table1[[#This Row],[Fuel]],", ",",")</f>
        <v>fossil gas: natural gas,fossil liquids: fuel oil</v>
      </c>
      <c r="D2882" t="s">
        <v>3239</v>
      </c>
      <c r="E2882" t="s">
        <v>3275</v>
      </c>
      <c r="H2882" t="s">
        <v>3440</v>
      </c>
      <c r="I2882">
        <v>150</v>
      </c>
      <c r="J2882" t="s">
        <v>3446</v>
      </c>
      <c r="K2882">
        <v>1983</v>
      </c>
      <c r="L2882" t="s">
        <v>29</v>
      </c>
      <c r="M2882" t="s">
        <v>29</v>
      </c>
      <c r="N2882">
        <v>31.316700000000001</v>
      </c>
      <c r="O2882">
        <v>30.066700000000001</v>
      </c>
      <c r="P2882" t="s">
        <v>3498</v>
      </c>
      <c r="Q2882" s="3">
        <f>Table1[[#This Row],[Capacity (MW)]]*0.395*8760*10^-6</f>
        <v>0.51902999999999999</v>
      </c>
      <c r="R2882" s="3" cm="1">
        <f t="array" ref="R2882">AVERAGE(VLOOKUP(_xlfn.TEXTSPLIT(Table1[[#This Row],[Fuel (no space after comma)]], ","), FuelList_Final_EF!$A$2:$B$65, 2, FALSE))</f>
        <v>65.583341148886291</v>
      </c>
      <c r="S2882" s="3">
        <f>Table1[[#This Row],[Generation (TWh)]]*10^9*VLOOKUP(Table1[[#This Row],[Turbine/Engine Technology]],Technology_HR!$A$2:$B$11,2,FALSE)*10^-6</f>
        <v>5338223.55</v>
      </c>
      <c r="T2882" s="5">
        <f>Table1[[#This Row],[Fuel Consumption (mmBtu)]]*Table1[[#This Row],[Emission Factor (kg CO2/ mmBtu)]]*10^3</f>
        <v>350098536208.66882</v>
      </c>
      <c r="U2882" s="3">
        <f>Table1[[#This Row],[Emissions (g CO2)]]/(Table1[[#This Row],[Generation (TWh)]]*10^9)</f>
        <v>674.52466371629544</v>
      </c>
    </row>
    <row r="2883" spans="1:21" x14ac:dyDescent="0.35">
      <c r="A2883" t="s">
        <v>897</v>
      </c>
      <c r="B2883" t="s">
        <v>3243</v>
      </c>
      <c r="C2883" t="str">
        <f>SUBSTITUTE(Table1[[#This Row],[Fuel]],", ",",")</f>
        <v>fossil gas: natural gas,fossil liquids: fuel oil</v>
      </c>
      <c r="D2883" t="s">
        <v>3239</v>
      </c>
      <c r="E2883" t="s">
        <v>3275</v>
      </c>
      <c r="H2883" t="s">
        <v>3440</v>
      </c>
      <c r="I2883">
        <v>150</v>
      </c>
      <c r="J2883" t="s">
        <v>3446</v>
      </c>
      <c r="K2883">
        <v>1984</v>
      </c>
      <c r="L2883" t="s">
        <v>29</v>
      </c>
      <c r="M2883" t="s">
        <v>29</v>
      </c>
      <c r="N2883">
        <v>31.316700000000001</v>
      </c>
      <c r="O2883">
        <v>30.066700000000001</v>
      </c>
      <c r="P2883" t="s">
        <v>3498</v>
      </c>
      <c r="Q2883" s="3">
        <f>Table1[[#This Row],[Capacity (MW)]]*0.395*8760*10^-6</f>
        <v>0.51902999999999999</v>
      </c>
      <c r="R2883" s="3" cm="1">
        <f t="array" ref="R2883">AVERAGE(VLOOKUP(_xlfn.TEXTSPLIT(Table1[[#This Row],[Fuel (no space after comma)]], ","), FuelList_Final_EF!$A$2:$B$65, 2, FALSE))</f>
        <v>65.583341148886291</v>
      </c>
      <c r="S2883" s="3">
        <f>Table1[[#This Row],[Generation (TWh)]]*10^9*VLOOKUP(Table1[[#This Row],[Turbine/Engine Technology]],Technology_HR!$A$2:$B$11,2,FALSE)*10^-6</f>
        <v>5338223.55</v>
      </c>
      <c r="T2883" s="5">
        <f>Table1[[#This Row],[Fuel Consumption (mmBtu)]]*Table1[[#This Row],[Emission Factor (kg CO2/ mmBtu)]]*10^3</f>
        <v>350098536208.66882</v>
      </c>
      <c r="U2883" s="3">
        <f>Table1[[#This Row],[Emissions (g CO2)]]/(Table1[[#This Row],[Generation (TWh)]]*10^9)</f>
        <v>674.52466371629544</v>
      </c>
    </row>
    <row r="2884" spans="1:21" x14ac:dyDescent="0.35">
      <c r="A2884" t="s">
        <v>897</v>
      </c>
      <c r="B2884" t="s">
        <v>3243</v>
      </c>
      <c r="C2884" t="str">
        <f>SUBSTITUTE(Table1[[#This Row],[Fuel]],", ",",")</f>
        <v>fossil gas: natural gas,fossil liquids: fuel oil</v>
      </c>
      <c r="D2884" t="s">
        <v>3239</v>
      </c>
      <c r="E2884" t="s">
        <v>3275</v>
      </c>
      <c r="H2884" t="s">
        <v>3440</v>
      </c>
      <c r="I2884">
        <v>150</v>
      </c>
      <c r="J2884" t="s">
        <v>3446</v>
      </c>
      <c r="K2884">
        <v>1984</v>
      </c>
      <c r="L2884" t="s">
        <v>29</v>
      </c>
      <c r="M2884" t="s">
        <v>29</v>
      </c>
      <c r="N2884">
        <v>31.316700000000001</v>
      </c>
      <c r="O2884">
        <v>30.066700000000001</v>
      </c>
      <c r="P2884" t="s">
        <v>3498</v>
      </c>
      <c r="Q2884" s="3">
        <f>Table1[[#This Row],[Capacity (MW)]]*0.395*8760*10^-6</f>
        <v>0.51902999999999999</v>
      </c>
      <c r="R2884" s="3" cm="1">
        <f t="array" ref="R2884">AVERAGE(VLOOKUP(_xlfn.TEXTSPLIT(Table1[[#This Row],[Fuel (no space after comma)]], ","), FuelList_Final_EF!$A$2:$B$65, 2, FALSE))</f>
        <v>65.583341148886291</v>
      </c>
      <c r="S2884" s="3">
        <f>Table1[[#This Row],[Generation (TWh)]]*10^9*VLOOKUP(Table1[[#This Row],[Turbine/Engine Technology]],Technology_HR!$A$2:$B$11,2,FALSE)*10^-6</f>
        <v>5338223.55</v>
      </c>
      <c r="T2884" s="5">
        <f>Table1[[#This Row],[Fuel Consumption (mmBtu)]]*Table1[[#This Row],[Emission Factor (kg CO2/ mmBtu)]]*10^3</f>
        <v>350098536208.66882</v>
      </c>
      <c r="U2884" s="3">
        <f>Table1[[#This Row],[Emissions (g CO2)]]/(Table1[[#This Row],[Generation (TWh)]]*10^9)</f>
        <v>674.52466371629544</v>
      </c>
    </row>
    <row r="2885" spans="1:21" x14ac:dyDescent="0.35">
      <c r="A2885" t="s">
        <v>897</v>
      </c>
      <c r="B2885" t="s">
        <v>3243</v>
      </c>
      <c r="C2885" t="str">
        <f>SUBSTITUTE(Table1[[#This Row],[Fuel]],", ",",")</f>
        <v>fossil gas: natural gas,fossil liquids: fuel oil</v>
      </c>
      <c r="D2885" t="s">
        <v>3239</v>
      </c>
      <c r="E2885" t="s">
        <v>3275</v>
      </c>
      <c r="H2885" t="s">
        <v>3440</v>
      </c>
      <c r="I2885">
        <v>150</v>
      </c>
      <c r="J2885" t="s">
        <v>3446</v>
      </c>
      <c r="K2885">
        <v>1984</v>
      </c>
      <c r="L2885" t="s">
        <v>29</v>
      </c>
      <c r="M2885" t="s">
        <v>29</v>
      </c>
      <c r="N2885">
        <v>31.316700000000001</v>
      </c>
      <c r="O2885">
        <v>30.066700000000001</v>
      </c>
      <c r="P2885" t="s">
        <v>3498</v>
      </c>
      <c r="Q2885" s="3">
        <f>Table1[[#This Row],[Capacity (MW)]]*0.395*8760*10^-6</f>
        <v>0.51902999999999999</v>
      </c>
      <c r="R2885" s="3" cm="1">
        <f t="array" ref="R2885">AVERAGE(VLOOKUP(_xlfn.TEXTSPLIT(Table1[[#This Row],[Fuel (no space after comma)]], ","), FuelList_Final_EF!$A$2:$B$65, 2, FALSE))</f>
        <v>65.583341148886291</v>
      </c>
      <c r="S2885" s="3">
        <f>Table1[[#This Row],[Generation (TWh)]]*10^9*VLOOKUP(Table1[[#This Row],[Turbine/Engine Technology]],Technology_HR!$A$2:$B$11,2,FALSE)*10^-6</f>
        <v>5338223.55</v>
      </c>
      <c r="T2885" s="5">
        <f>Table1[[#This Row],[Fuel Consumption (mmBtu)]]*Table1[[#This Row],[Emission Factor (kg CO2/ mmBtu)]]*10^3</f>
        <v>350098536208.66882</v>
      </c>
      <c r="U2885" s="3">
        <f>Table1[[#This Row],[Emissions (g CO2)]]/(Table1[[#This Row],[Generation (TWh)]]*10^9)</f>
        <v>674.52466371629544</v>
      </c>
    </row>
    <row r="2886" spans="1:21" x14ac:dyDescent="0.35">
      <c r="A2886" t="s">
        <v>897</v>
      </c>
      <c r="B2886" t="s">
        <v>3243</v>
      </c>
      <c r="C2886" t="str">
        <f>SUBSTITUTE(Table1[[#This Row],[Fuel]],", ",",")</f>
        <v>fossil gas: natural gas,fossil liquids: fuel oil</v>
      </c>
      <c r="D2886" t="s">
        <v>3239</v>
      </c>
      <c r="E2886" t="s">
        <v>3275</v>
      </c>
      <c r="H2886" t="s">
        <v>3440</v>
      </c>
      <c r="I2886">
        <v>311</v>
      </c>
      <c r="J2886" t="s">
        <v>3446</v>
      </c>
      <c r="K2886">
        <v>1990</v>
      </c>
      <c r="L2886" t="s">
        <v>29</v>
      </c>
      <c r="M2886" t="s">
        <v>29</v>
      </c>
      <c r="N2886">
        <v>31.316700000000001</v>
      </c>
      <c r="O2886">
        <v>30.066700000000001</v>
      </c>
      <c r="P2886" t="s">
        <v>3498</v>
      </c>
      <c r="Q2886" s="3">
        <f>Table1[[#This Row],[Capacity (MW)]]*0.395*8760*10^-6</f>
        <v>1.0761221999999999</v>
      </c>
      <c r="R2886" s="3" cm="1">
        <f t="array" ref="R2886">AVERAGE(VLOOKUP(_xlfn.TEXTSPLIT(Table1[[#This Row],[Fuel (no space after comma)]], ","), FuelList_Final_EF!$A$2:$B$65, 2, FALSE))</f>
        <v>65.583341148886291</v>
      </c>
      <c r="S2886" s="3">
        <f>Table1[[#This Row],[Generation (TWh)]]*10^9*VLOOKUP(Table1[[#This Row],[Turbine/Engine Technology]],Technology_HR!$A$2:$B$11,2,FALSE)*10^-6</f>
        <v>11067916.827</v>
      </c>
      <c r="T2886" s="5">
        <f>Table1[[#This Row],[Fuel Consumption (mmBtu)]]*Table1[[#This Row],[Emission Factor (kg CO2/ mmBtu)]]*10^3</f>
        <v>725870965072.64001</v>
      </c>
      <c r="U2886" s="3">
        <f>Table1[[#This Row],[Emissions (g CO2)]]/(Table1[[#This Row],[Generation (TWh)]]*10^9)</f>
        <v>674.52466371629544</v>
      </c>
    </row>
    <row r="2887" spans="1:21" x14ac:dyDescent="0.35">
      <c r="A2887" t="s">
        <v>897</v>
      </c>
      <c r="B2887" t="s">
        <v>3239</v>
      </c>
      <c r="C2887" t="str">
        <f>SUBSTITUTE(Table1[[#This Row],[Fuel]],", ",",")</f>
        <v>fossil gas: natural gas</v>
      </c>
      <c r="D2887" t="s">
        <v>3239</v>
      </c>
      <c r="H2887" t="s">
        <v>3440</v>
      </c>
      <c r="I2887">
        <v>150</v>
      </c>
      <c r="J2887" t="s">
        <v>3446</v>
      </c>
      <c r="K2887">
        <v>1983</v>
      </c>
      <c r="L2887" t="s">
        <v>29</v>
      </c>
      <c r="M2887">
        <v>2025</v>
      </c>
      <c r="N2887">
        <v>30.402657000000001</v>
      </c>
      <c r="O2887">
        <v>32.308698</v>
      </c>
      <c r="P2887" t="s">
        <v>3498</v>
      </c>
      <c r="Q2887" s="3">
        <f>Table1[[#This Row],[Capacity (MW)]]*0.395*8760*10^-6</f>
        <v>0.51902999999999999</v>
      </c>
      <c r="R2887" s="3" cm="1">
        <f t="array" ref="R2887">AVERAGE(VLOOKUP(_xlfn.TEXTSPLIT(Table1[[#This Row],[Fuel (no space after comma)]], ","), FuelList_Final_EF!$A$2:$B$65, 2, FALSE))</f>
        <v>53.06</v>
      </c>
      <c r="S2887" s="3">
        <f>Table1[[#This Row],[Generation (TWh)]]*10^9*VLOOKUP(Table1[[#This Row],[Turbine/Engine Technology]],Technology_HR!$A$2:$B$11,2,FALSE)*10^-6</f>
        <v>5338223.55</v>
      </c>
      <c r="T2887" s="5">
        <f>Table1[[#This Row],[Fuel Consumption (mmBtu)]]*Table1[[#This Row],[Emission Factor (kg CO2/ mmBtu)]]*10^3</f>
        <v>283246141563</v>
      </c>
      <c r="U2887" s="3">
        <f>Table1[[#This Row],[Emissions (g CO2)]]/(Table1[[#This Row],[Generation (TWh)]]*10^9)</f>
        <v>545.72209999999995</v>
      </c>
    </row>
    <row r="2888" spans="1:21" x14ac:dyDescent="0.35">
      <c r="A2888" t="s">
        <v>897</v>
      </c>
      <c r="B2888" t="s">
        <v>3239</v>
      </c>
      <c r="C2888" t="str">
        <f>SUBSTITUTE(Table1[[#This Row],[Fuel]],", ",",")</f>
        <v>fossil gas: natural gas</v>
      </c>
      <c r="D2888" t="s">
        <v>3239</v>
      </c>
      <c r="H2888" t="s">
        <v>3440</v>
      </c>
      <c r="I2888">
        <v>150</v>
      </c>
      <c r="J2888" t="s">
        <v>3446</v>
      </c>
      <c r="K2888">
        <v>1983</v>
      </c>
      <c r="L2888" t="s">
        <v>29</v>
      </c>
      <c r="M2888">
        <v>2025</v>
      </c>
      <c r="N2888">
        <v>30.402657000000001</v>
      </c>
      <c r="O2888">
        <v>32.308698</v>
      </c>
      <c r="P2888" t="s">
        <v>3498</v>
      </c>
      <c r="Q2888" s="3">
        <f>Table1[[#This Row],[Capacity (MW)]]*0.395*8760*10^-6</f>
        <v>0.51902999999999999</v>
      </c>
      <c r="R2888" s="3" cm="1">
        <f t="array" ref="R2888">AVERAGE(VLOOKUP(_xlfn.TEXTSPLIT(Table1[[#This Row],[Fuel (no space after comma)]], ","), FuelList_Final_EF!$A$2:$B$65, 2, FALSE))</f>
        <v>53.06</v>
      </c>
      <c r="S2888" s="3">
        <f>Table1[[#This Row],[Generation (TWh)]]*10^9*VLOOKUP(Table1[[#This Row],[Turbine/Engine Technology]],Technology_HR!$A$2:$B$11,2,FALSE)*10^-6</f>
        <v>5338223.55</v>
      </c>
      <c r="T2888" s="5">
        <f>Table1[[#This Row],[Fuel Consumption (mmBtu)]]*Table1[[#This Row],[Emission Factor (kg CO2/ mmBtu)]]*10^3</f>
        <v>283246141563</v>
      </c>
      <c r="U2888" s="3">
        <f>Table1[[#This Row],[Emissions (g CO2)]]/(Table1[[#This Row],[Generation (TWh)]]*10^9)</f>
        <v>545.72209999999995</v>
      </c>
    </row>
    <row r="2889" spans="1:21" x14ac:dyDescent="0.35">
      <c r="A2889" t="s">
        <v>897</v>
      </c>
      <c r="B2889" t="s">
        <v>3239</v>
      </c>
      <c r="C2889" t="str">
        <f>SUBSTITUTE(Table1[[#This Row],[Fuel]],", ",",")</f>
        <v>fossil gas: natural gas</v>
      </c>
      <c r="D2889" t="s">
        <v>3239</v>
      </c>
      <c r="H2889" t="s">
        <v>3440</v>
      </c>
      <c r="I2889">
        <v>150</v>
      </c>
      <c r="J2889" t="s">
        <v>3446</v>
      </c>
      <c r="K2889">
        <v>1984</v>
      </c>
      <c r="L2889" t="s">
        <v>29</v>
      </c>
      <c r="M2889">
        <v>2025</v>
      </c>
      <c r="N2889">
        <v>30.402657000000001</v>
      </c>
      <c r="O2889">
        <v>32.308698</v>
      </c>
      <c r="P2889" t="s">
        <v>3498</v>
      </c>
      <c r="Q2889" s="3">
        <f>Table1[[#This Row],[Capacity (MW)]]*0.395*8760*10^-6</f>
        <v>0.51902999999999999</v>
      </c>
      <c r="R2889" s="3" cm="1">
        <f t="array" ref="R2889">AVERAGE(VLOOKUP(_xlfn.TEXTSPLIT(Table1[[#This Row],[Fuel (no space after comma)]], ","), FuelList_Final_EF!$A$2:$B$65, 2, FALSE))</f>
        <v>53.06</v>
      </c>
      <c r="S2889" s="3">
        <f>Table1[[#This Row],[Generation (TWh)]]*10^9*VLOOKUP(Table1[[#This Row],[Turbine/Engine Technology]],Technology_HR!$A$2:$B$11,2,FALSE)*10^-6</f>
        <v>5338223.55</v>
      </c>
      <c r="T2889" s="5">
        <f>Table1[[#This Row],[Fuel Consumption (mmBtu)]]*Table1[[#This Row],[Emission Factor (kg CO2/ mmBtu)]]*10^3</f>
        <v>283246141563</v>
      </c>
      <c r="U2889" s="3">
        <f>Table1[[#This Row],[Emissions (g CO2)]]/(Table1[[#This Row],[Generation (TWh)]]*10^9)</f>
        <v>545.72209999999995</v>
      </c>
    </row>
    <row r="2890" spans="1:21" x14ac:dyDescent="0.35">
      <c r="A2890" t="s">
        <v>897</v>
      </c>
      <c r="B2890" t="s">
        <v>3239</v>
      </c>
      <c r="C2890" t="str">
        <f>SUBSTITUTE(Table1[[#This Row],[Fuel]],", ",",")</f>
        <v>fossil gas: natural gas</v>
      </c>
      <c r="D2890" t="s">
        <v>3239</v>
      </c>
      <c r="H2890" t="s">
        <v>3440</v>
      </c>
      <c r="I2890">
        <v>150</v>
      </c>
      <c r="J2890" t="s">
        <v>3446</v>
      </c>
      <c r="K2890">
        <v>1986</v>
      </c>
      <c r="L2890" t="s">
        <v>29</v>
      </c>
      <c r="M2890">
        <v>2025</v>
      </c>
      <c r="N2890">
        <v>30.402657000000001</v>
      </c>
      <c r="O2890">
        <v>32.308698</v>
      </c>
      <c r="P2890" t="s">
        <v>3498</v>
      </c>
      <c r="Q2890" s="3">
        <f>Table1[[#This Row],[Capacity (MW)]]*0.395*8760*10^-6</f>
        <v>0.51902999999999999</v>
      </c>
      <c r="R2890" s="3" cm="1">
        <f t="array" ref="R2890">AVERAGE(VLOOKUP(_xlfn.TEXTSPLIT(Table1[[#This Row],[Fuel (no space after comma)]], ","), FuelList_Final_EF!$A$2:$B$65, 2, FALSE))</f>
        <v>53.06</v>
      </c>
      <c r="S2890" s="3">
        <f>Table1[[#This Row],[Generation (TWh)]]*10^9*VLOOKUP(Table1[[#This Row],[Turbine/Engine Technology]],Technology_HR!$A$2:$B$11,2,FALSE)*10^-6</f>
        <v>5338223.55</v>
      </c>
      <c r="T2890" s="5">
        <f>Table1[[#This Row],[Fuel Consumption (mmBtu)]]*Table1[[#This Row],[Emission Factor (kg CO2/ mmBtu)]]*10^3</f>
        <v>283246141563</v>
      </c>
      <c r="U2890" s="3">
        <f>Table1[[#This Row],[Emissions (g CO2)]]/(Table1[[#This Row],[Generation (TWh)]]*10^9)</f>
        <v>545.72209999999995</v>
      </c>
    </row>
    <row r="2891" spans="1:21" x14ac:dyDescent="0.35">
      <c r="A2891" t="s">
        <v>898</v>
      </c>
      <c r="B2891" t="s">
        <v>3239</v>
      </c>
      <c r="C2891" t="str">
        <f>SUBSTITUTE(Table1[[#This Row],[Fuel]],", ",",")</f>
        <v>fossil gas: natural gas</v>
      </c>
      <c r="D2891" t="s">
        <v>3239</v>
      </c>
      <c r="H2891" t="s">
        <v>3438</v>
      </c>
      <c r="I2891">
        <v>457</v>
      </c>
      <c r="J2891" t="s">
        <v>3452</v>
      </c>
      <c r="K2891" t="s">
        <v>29</v>
      </c>
      <c r="L2891" t="s">
        <v>29</v>
      </c>
      <c r="M2891" t="s">
        <v>29</v>
      </c>
      <c r="N2891">
        <v>29.672488000000001</v>
      </c>
      <c r="O2891">
        <v>32.336964999999999</v>
      </c>
      <c r="P2891" t="s">
        <v>3498</v>
      </c>
      <c r="Q2891" s="3">
        <f>Table1[[#This Row],[Capacity (MW)]]*0.395*8760*10^-6</f>
        <v>1.5813114000000001</v>
      </c>
      <c r="R2891" s="3" cm="1">
        <f t="array" ref="R2891">AVERAGE(VLOOKUP(_xlfn.TEXTSPLIT(Table1[[#This Row],[Fuel (no space after comma)]], ","), FuelList_Final_EF!$A$2:$B$65, 2, FALSE))</f>
        <v>53.06</v>
      </c>
      <c r="S2891" s="3">
        <f>Table1[[#This Row],[Generation (TWh)]]*10^9*VLOOKUP(Table1[[#This Row],[Turbine/Engine Technology]],Technology_HR!$A$2:$B$11,2,FALSE)*10^-6</f>
        <v>11937319.758600002</v>
      </c>
      <c r="T2891" s="5">
        <f>Table1[[#This Row],[Fuel Consumption (mmBtu)]]*Table1[[#This Row],[Emission Factor (kg CO2/ mmBtu)]]*10^3</f>
        <v>633394186391.31616</v>
      </c>
      <c r="U2891" s="3">
        <f>Table1[[#This Row],[Emissions (g CO2)]]/(Table1[[#This Row],[Generation (TWh)]]*10^9)</f>
        <v>400.54994000000005</v>
      </c>
    </row>
    <row r="2892" spans="1:21" x14ac:dyDescent="0.35">
      <c r="A2892" t="s">
        <v>897</v>
      </c>
      <c r="B2892" t="s">
        <v>3243</v>
      </c>
      <c r="C2892" t="str">
        <f>SUBSTITUTE(Table1[[#This Row],[Fuel]],", ",",")</f>
        <v>fossil gas: natural gas,fossil liquids: fuel oil</v>
      </c>
      <c r="D2892" t="s">
        <v>3239</v>
      </c>
      <c r="E2892" t="s">
        <v>3275</v>
      </c>
      <c r="H2892" t="s">
        <v>3440</v>
      </c>
      <c r="I2892">
        <v>650</v>
      </c>
      <c r="J2892" t="s">
        <v>3446</v>
      </c>
      <c r="K2892">
        <v>2015</v>
      </c>
      <c r="L2892" t="s">
        <v>29</v>
      </c>
      <c r="M2892" t="s">
        <v>29</v>
      </c>
      <c r="N2892">
        <v>29.621079999999999</v>
      </c>
      <c r="O2892">
        <v>32.354607999999999</v>
      </c>
      <c r="P2892" t="s">
        <v>3498</v>
      </c>
      <c r="Q2892" s="3">
        <f>Table1[[#This Row],[Capacity (MW)]]*0.395*8760*10^-6</f>
        <v>2.2491300000000001</v>
      </c>
      <c r="R2892" s="3" cm="1">
        <f t="array" ref="R2892">AVERAGE(VLOOKUP(_xlfn.TEXTSPLIT(Table1[[#This Row],[Fuel (no space after comma)]], ","), FuelList_Final_EF!$A$2:$B$65, 2, FALSE))</f>
        <v>65.583341148886291</v>
      </c>
      <c r="S2892" s="3">
        <f>Table1[[#This Row],[Generation (TWh)]]*10^9*VLOOKUP(Table1[[#This Row],[Turbine/Engine Technology]],Technology_HR!$A$2:$B$11,2,FALSE)*10^-6</f>
        <v>23132302.050000001</v>
      </c>
      <c r="T2892" s="5">
        <f>Table1[[#This Row],[Fuel Consumption (mmBtu)]]*Table1[[#This Row],[Emission Factor (kg CO2/ mmBtu)]]*10^3</f>
        <v>1517093656904.2317</v>
      </c>
      <c r="U2892" s="3">
        <f>Table1[[#This Row],[Emissions (g CO2)]]/(Table1[[#This Row],[Generation (TWh)]]*10^9)</f>
        <v>674.52466371629555</v>
      </c>
    </row>
    <row r="2893" spans="1:21" x14ac:dyDescent="0.35">
      <c r="A2893" t="s">
        <v>897</v>
      </c>
      <c r="B2893" t="s">
        <v>3243</v>
      </c>
      <c r="C2893" t="str">
        <f>SUBSTITUTE(Table1[[#This Row],[Fuel]],", ",",")</f>
        <v>fossil gas: natural gas,fossil liquids: fuel oil</v>
      </c>
      <c r="D2893" t="s">
        <v>3239</v>
      </c>
      <c r="E2893" t="s">
        <v>3275</v>
      </c>
      <c r="H2893" t="s">
        <v>3440</v>
      </c>
      <c r="I2893">
        <v>650</v>
      </c>
      <c r="J2893" t="s">
        <v>3446</v>
      </c>
      <c r="K2893">
        <v>2015</v>
      </c>
      <c r="L2893" t="s">
        <v>29</v>
      </c>
      <c r="M2893" t="s">
        <v>29</v>
      </c>
      <c r="N2893">
        <v>29.621079999999999</v>
      </c>
      <c r="O2893">
        <v>32.354607999999999</v>
      </c>
      <c r="P2893" t="s">
        <v>3498</v>
      </c>
      <c r="Q2893" s="3">
        <f>Table1[[#This Row],[Capacity (MW)]]*0.395*8760*10^-6</f>
        <v>2.2491300000000001</v>
      </c>
      <c r="R2893" s="3" cm="1">
        <f t="array" ref="R2893">AVERAGE(VLOOKUP(_xlfn.TEXTSPLIT(Table1[[#This Row],[Fuel (no space after comma)]], ","), FuelList_Final_EF!$A$2:$B$65, 2, FALSE))</f>
        <v>65.583341148886291</v>
      </c>
      <c r="S2893" s="3">
        <f>Table1[[#This Row],[Generation (TWh)]]*10^9*VLOOKUP(Table1[[#This Row],[Turbine/Engine Technology]],Technology_HR!$A$2:$B$11,2,FALSE)*10^-6</f>
        <v>23132302.050000001</v>
      </c>
      <c r="T2893" s="5">
        <f>Table1[[#This Row],[Fuel Consumption (mmBtu)]]*Table1[[#This Row],[Emission Factor (kg CO2/ mmBtu)]]*10^3</f>
        <v>1517093656904.2317</v>
      </c>
      <c r="U2893" s="3">
        <f>Table1[[#This Row],[Emissions (g CO2)]]/(Table1[[#This Row],[Generation (TWh)]]*10^9)</f>
        <v>674.52466371629555</v>
      </c>
    </row>
    <row r="2894" spans="1:21" x14ac:dyDescent="0.35">
      <c r="A2894" t="s">
        <v>29</v>
      </c>
      <c r="B2894" t="s">
        <v>3245</v>
      </c>
      <c r="C2894" t="str">
        <f>SUBSTITUTE(Table1[[#This Row],[Fuel]],", ",",")</f>
        <v>fossil gas: unknown</v>
      </c>
      <c r="D2894" t="s">
        <v>3245</v>
      </c>
      <c r="H2894" t="s">
        <v>3441</v>
      </c>
      <c r="I2894">
        <v>160</v>
      </c>
      <c r="J2894" t="s">
        <v>3446</v>
      </c>
      <c r="K2894">
        <v>2023</v>
      </c>
      <c r="L2894" t="s">
        <v>29</v>
      </c>
      <c r="M2894" t="s">
        <v>29</v>
      </c>
      <c r="N2894">
        <v>31.072585</v>
      </c>
      <c r="O2894">
        <v>34.179549000000002</v>
      </c>
      <c r="P2894" t="s">
        <v>3498</v>
      </c>
      <c r="Q2894" s="3">
        <f>Table1[[#This Row],[Capacity (MW)]]*0.395*8760*10^-6</f>
        <v>0.55363200000000001</v>
      </c>
      <c r="R2894" s="3" cm="1">
        <f t="array" ref="R2894">AVERAGE(VLOOKUP(_xlfn.TEXTSPLIT(Table1[[#This Row],[Fuel (no space after comma)]], ","), FuelList_Final_EF!$A$2:$B$65, 2, FALSE))</f>
        <v>60.319163943067998</v>
      </c>
      <c r="S2894" s="3">
        <f>Table1[[#This Row],[Generation (TWh)]]*10^9*VLOOKUP(Table1[[#This Row],[Turbine/Engine Technology]],Technology_HR!$A$2:$B$11,2,FALSE)*10^-6</f>
        <v>4179367.9679999999</v>
      </c>
      <c r="T2894" s="5">
        <f>Table1[[#This Row],[Fuel Consumption (mmBtu)]]*Table1[[#This Row],[Emission Factor (kg CO2/ mmBtu)]]*10^3</f>
        <v>252095981640.19897</v>
      </c>
      <c r="U2894" s="3">
        <f>Table1[[#This Row],[Emissions (g CO2)]]/(Table1[[#This Row],[Generation (TWh)]]*10^9)</f>
        <v>455.34936860622031</v>
      </c>
    </row>
    <row r="2895" spans="1:21" x14ac:dyDescent="0.35">
      <c r="A2895" t="s">
        <v>899</v>
      </c>
      <c r="B2895" t="s">
        <v>3239</v>
      </c>
      <c r="C2895" t="str">
        <f>SUBSTITUTE(Table1[[#This Row],[Fuel]],", ",",")</f>
        <v>fossil gas: natural gas</v>
      </c>
      <c r="D2895" t="s">
        <v>3239</v>
      </c>
      <c r="H2895" t="s">
        <v>3436</v>
      </c>
      <c r="I2895">
        <v>125</v>
      </c>
      <c r="J2895" t="s">
        <v>3446</v>
      </c>
      <c r="K2895" t="s">
        <v>29</v>
      </c>
      <c r="L2895" t="s">
        <v>29</v>
      </c>
      <c r="M2895" t="s">
        <v>29</v>
      </c>
      <c r="N2895">
        <v>31.115613</v>
      </c>
      <c r="O2895">
        <v>33.683320999999999</v>
      </c>
      <c r="P2895" t="s">
        <v>3498</v>
      </c>
      <c r="Q2895" s="3">
        <f>Table1[[#This Row],[Capacity (MW)]]*0.395*8760*10^-6</f>
        <v>0.43252499999999999</v>
      </c>
      <c r="R2895" s="3" cm="1">
        <f t="array" ref="R2895">AVERAGE(VLOOKUP(_xlfn.TEXTSPLIT(Table1[[#This Row],[Fuel (no space after comma)]], ","), FuelList_Final_EF!$A$2:$B$65, 2, FALSE))</f>
        <v>53.06</v>
      </c>
      <c r="S2895" s="3">
        <f>Table1[[#This Row],[Generation (TWh)]]*10^9*VLOOKUP(Table1[[#This Row],[Turbine/Engine Technology]],Technology_HR!$A$2:$B$11,2,FALSE)*10^-6</f>
        <v>4762100.25</v>
      </c>
      <c r="T2895" s="5">
        <f>Table1[[#This Row],[Fuel Consumption (mmBtu)]]*Table1[[#This Row],[Emission Factor (kg CO2/ mmBtu)]]*10^3</f>
        <v>252677039265.00003</v>
      </c>
      <c r="U2895" s="3">
        <f>Table1[[#This Row],[Emissions (g CO2)]]/(Table1[[#This Row],[Generation (TWh)]]*10^9)</f>
        <v>584.19060000000002</v>
      </c>
    </row>
    <row r="2896" spans="1:21" x14ac:dyDescent="0.35">
      <c r="A2896" t="s">
        <v>899</v>
      </c>
      <c r="B2896" t="s">
        <v>3239</v>
      </c>
      <c r="C2896" t="str">
        <f>SUBSTITUTE(Table1[[#This Row],[Fuel]],", ",",")</f>
        <v>fossil gas: natural gas</v>
      </c>
      <c r="D2896" t="s">
        <v>3239</v>
      </c>
      <c r="H2896" t="s">
        <v>3436</v>
      </c>
      <c r="I2896">
        <v>125</v>
      </c>
      <c r="J2896" t="s">
        <v>3446</v>
      </c>
      <c r="K2896" t="s">
        <v>29</v>
      </c>
      <c r="L2896" t="s">
        <v>29</v>
      </c>
      <c r="M2896" t="s">
        <v>29</v>
      </c>
      <c r="N2896">
        <v>31.115613</v>
      </c>
      <c r="O2896">
        <v>33.683320999999999</v>
      </c>
      <c r="P2896" t="s">
        <v>3498</v>
      </c>
      <c r="Q2896" s="3">
        <f>Table1[[#This Row],[Capacity (MW)]]*0.395*8760*10^-6</f>
        <v>0.43252499999999999</v>
      </c>
      <c r="R2896" s="3" cm="1">
        <f t="array" ref="R2896">AVERAGE(VLOOKUP(_xlfn.TEXTSPLIT(Table1[[#This Row],[Fuel (no space after comma)]], ","), FuelList_Final_EF!$A$2:$B$65, 2, FALSE))</f>
        <v>53.06</v>
      </c>
      <c r="S2896" s="3">
        <f>Table1[[#This Row],[Generation (TWh)]]*10^9*VLOOKUP(Table1[[#This Row],[Turbine/Engine Technology]],Technology_HR!$A$2:$B$11,2,FALSE)*10^-6</f>
        <v>4762100.25</v>
      </c>
      <c r="T2896" s="5">
        <f>Table1[[#This Row],[Fuel Consumption (mmBtu)]]*Table1[[#This Row],[Emission Factor (kg CO2/ mmBtu)]]*10^3</f>
        <v>252677039265.00003</v>
      </c>
      <c r="U2896" s="3">
        <f>Table1[[#This Row],[Emissions (g CO2)]]/(Table1[[#This Row],[Generation (TWh)]]*10^9)</f>
        <v>584.19060000000002</v>
      </c>
    </row>
    <row r="2897" spans="1:21" x14ac:dyDescent="0.35">
      <c r="A2897" t="s">
        <v>899</v>
      </c>
      <c r="B2897" t="s">
        <v>3239</v>
      </c>
      <c r="C2897" t="str">
        <f>SUBSTITUTE(Table1[[#This Row],[Fuel]],", ",",")</f>
        <v>fossil gas: natural gas</v>
      </c>
      <c r="D2897" t="s">
        <v>3239</v>
      </c>
      <c r="H2897" t="s">
        <v>3440</v>
      </c>
      <c r="I2897">
        <v>125</v>
      </c>
      <c r="J2897" t="s">
        <v>3450</v>
      </c>
      <c r="K2897" t="s">
        <v>29</v>
      </c>
      <c r="L2897" t="s">
        <v>29</v>
      </c>
      <c r="M2897" t="s">
        <v>29</v>
      </c>
      <c r="N2897">
        <v>31.115613</v>
      </c>
      <c r="O2897">
        <v>33.683320999999999</v>
      </c>
      <c r="P2897" t="s">
        <v>3498</v>
      </c>
      <c r="Q2897" s="3">
        <f>Table1[[#This Row],[Capacity (MW)]]*0.395*8760*10^-6</f>
        <v>0.43252499999999999</v>
      </c>
      <c r="R2897" s="3" cm="1">
        <f t="array" ref="R2897">AVERAGE(VLOOKUP(_xlfn.TEXTSPLIT(Table1[[#This Row],[Fuel (no space after comma)]], ","), FuelList_Final_EF!$A$2:$B$65, 2, FALSE))</f>
        <v>53.06</v>
      </c>
      <c r="S2897" s="3">
        <f>Table1[[#This Row],[Generation (TWh)]]*10^9*VLOOKUP(Table1[[#This Row],[Turbine/Engine Technology]],Technology_HR!$A$2:$B$11,2,FALSE)*10^-6</f>
        <v>4448519.625</v>
      </c>
      <c r="T2897" s="5">
        <f>Table1[[#This Row],[Fuel Consumption (mmBtu)]]*Table1[[#This Row],[Emission Factor (kg CO2/ mmBtu)]]*10^3</f>
        <v>236038451302.5</v>
      </c>
      <c r="U2897" s="3">
        <f>Table1[[#This Row],[Emissions (g CO2)]]/(Table1[[#This Row],[Generation (TWh)]]*10^9)</f>
        <v>545.72209999999995</v>
      </c>
    </row>
    <row r="2898" spans="1:21" x14ac:dyDescent="0.35">
      <c r="A2898" t="s">
        <v>897</v>
      </c>
      <c r="B2898" t="s">
        <v>3243</v>
      </c>
      <c r="C2898" t="str">
        <f>SUBSTITUTE(Table1[[#This Row],[Fuel]],", ",",")</f>
        <v>fossil gas: natural gas,fossil liquids: fuel oil</v>
      </c>
      <c r="D2898" t="s">
        <v>3239</v>
      </c>
      <c r="E2898" t="s">
        <v>3275</v>
      </c>
      <c r="H2898" t="s">
        <v>3436</v>
      </c>
      <c r="I2898">
        <v>164</v>
      </c>
      <c r="J2898" t="s">
        <v>3446</v>
      </c>
      <c r="K2898">
        <v>2015</v>
      </c>
      <c r="L2898" t="s">
        <v>29</v>
      </c>
      <c r="M2898" t="s">
        <v>29</v>
      </c>
      <c r="N2898">
        <v>29.931321000000001</v>
      </c>
      <c r="O2898">
        <v>32.464137999999998</v>
      </c>
      <c r="P2898" t="s">
        <v>3498</v>
      </c>
      <c r="Q2898" s="3">
        <f>Table1[[#This Row],[Capacity (MW)]]*0.395*8760*10^-6</f>
        <v>0.5674728</v>
      </c>
      <c r="R2898" s="3" cm="1">
        <f t="array" ref="R2898">AVERAGE(VLOOKUP(_xlfn.TEXTSPLIT(Table1[[#This Row],[Fuel (no space after comma)]], ","), FuelList_Final_EF!$A$2:$B$65, 2, FALSE))</f>
        <v>65.583341148886291</v>
      </c>
      <c r="S2898" s="3">
        <f>Table1[[#This Row],[Generation (TWh)]]*10^9*VLOOKUP(Table1[[#This Row],[Turbine/Engine Technology]],Technology_HR!$A$2:$B$11,2,FALSE)*10^-6</f>
        <v>6247875.5279999999</v>
      </c>
      <c r="T2898" s="5">
        <f>Table1[[#This Row],[Fuel Consumption (mmBtu)]]*Table1[[#This Row],[Emission Factor (kg CO2/ mmBtu)]]*10^3</f>
        <v>409756552208.60205</v>
      </c>
      <c r="U2898" s="3">
        <f>Table1[[#This Row],[Emissions (g CO2)]]/(Table1[[#This Row],[Generation (TWh)]]*10^9)</f>
        <v>722.072586049238</v>
      </c>
    </row>
    <row r="2899" spans="1:21" x14ac:dyDescent="0.35">
      <c r="A2899" t="s">
        <v>897</v>
      </c>
      <c r="B2899" t="s">
        <v>3243</v>
      </c>
      <c r="C2899" t="str">
        <f>SUBSTITUTE(Table1[[#This Row],[Fuel]],", ",",")</f>
        <v>fossil gas: natural gas,fossil liquids: fuel oil</v>
      </c>
      <c r="D2899" t="s">
        <v>3239</v>
      </c>
      <c r="E2899" t="s">
        <v>3275</v>
      </c>
      <c r="H2899" t="s">
        <v>3436</v>
      </c>
      <c r="I2899">
        <v>164</v>
      </c>
      <c r="J2899" t="s">
        <v>3446</v>
      </c>
      <c r="K2899">
        <v>2015</v>
      </c>
      <c r="L2899" t="s">
        <v>29</v>
      </c>
      <c r="M2899" t="s">
        <v>29</v>
      </c>
      <c r="N2899">
        <v>29.931321000000001</v>
      </c>
      <c r="O2899">
        <v>32.464137999999998</v>
      </c>
      <c r="P2899" t="s">
        <v>3498</v>
      </c>
      <c r="Q2899" s="3">
        <f>Table1[[#This Row],[Capacity (MW)]]*0.395*8760*10^-6</f>
        <v>0.5674728</v>
      </c>
      <c r="R2899" s="3" cm="1">
        <f t="array" ref="R2899">AVERAGE(VLOOKUP(_xlfn.TEXTSPLIT(Table1[[#This Row],[Fuel (no space after comma)]], ","), FuelList_Final_EF!$A$2:$B$65, 2, FALSE))</f>
        <v>65.583341148886291</v>
      </c>
      <c r="S2899" s="3">
        <f>Table1[[#This Row],[Generation (TWh)]]*10^9*VLOOKUP(Table1[[#This Row],[Turbine/Engine Technology]],Technology_HR!$A$2:$B$11,2,FALSE)*10^-6</f>
        <v>6247875.5279999999</v>
      </c>
      <c r="T2899" s="5">
        <f>Table1[[#This Row],[Fuel Consumption (mmBtu)]]*Table1[[#This Row],[Emission Factor (kg CO2/ mmBtu)]]*10^3</f>
        <v>409756552208.60205</v>
      </c>
      <c r="U2899" s="3">
        <f>Table1[[#This Row],[Emissions (g CO2)]]/(Table1[[#This Row],[Generation (TWh)]]*10^9)</f>
        <v>722.072586049238</v>
      </c>
    </row>
    <row r="2900" spans="1:21" x14ac:dyDescent="0.35">
      <c r="A2900" t="s">
        <v>897</v>
      </c>
      <c r="B2900" t="s">
        <v>3243</v>
      </c>
      <c r="C2900" t="str">
        <f>SUBSTITUTE(Table1[[#This Row],[Fuel]],", ",",")</f>
        <v>fossil gas: natural gas,fossil liquids: fuel oil</v>
      </c>
      <c r="D2900" t="s">
        <v>3239</v>
      </c>
      <c r="E2900" t="s">
        <v>3275</v>
      </c>
      <c r="H2900" t="s">
        <v>3436</v>
      </c>
      <c r="I2900">
        <v>156</v>
      </c>
      <c r="J2900" t="s">
        <v>3446</v>
      </c>
      <c r="K2900">
        <v>2015</v>
      </c>
      <c r="L2900" t="s">
        <v>29</v>
      </c>
      <c r="M2900" t="s">
        <v>29</v>
      </c>
      <c r="N2900">
        <v>29.931321000000001</v>
      </c>
      <c r="O2900">
        <v>32.464137999999998</v>
      </c>
      <c r="P2900" t="s">
        <v>3498</v>
      </c>
      <c r="Q2900" s="3">
        <f>Table1[[#This Row],[Capacity (MW)]]*0.395*8760*10^-6</f>
        <v>0.53979120000000003</v>
      </c>
      <c r="R2900" s="3" cm="1">
        <f t="array" ref="R2900">AVERAGE(VLOOKUP(_xlfn.TEXTSPLIT(Table1[[#This Row],[Fuel (no space after comma)]], ","), FuelList_Final_EF!$A$2:$B$65, 2, FALSE))</f>
        <v>65.583341148886291</v>
      </c>
      <c r="S2900" s="3">
        <f>Table1[[#This Row],[Generation (TWh)]]*10^9*VLOOKUP(Table1[[#This Row],[Turbine/Engine Technology]],Technology_HR!$A$2:$B$11,2,FALSE)*10^-6</f>
        <v>5943101.1119999997</v>
      </c>
      <c r="T2900" s="5">
        <f>Table1[[#This Row],[Fuel Consumption (mmBtu)]]*Table1[[#This Row],[Emission Factor (kg CO2/ mmBtu)]]*10^3</f>
        <v>389768427710.62146</v>
      </c>
      <c r="U2900" s="3">
        <f>Table1[[#This Row],[Emissions (g CO2)]]/(Table1[[#This Row],[Generation (TWh)]]*10^9)</f>
        <v>722.072586049238</v>
      </c>
    </row>
    <row r="2901" spans="1:21" x14ac:dyDescent="0.35">
      <c r="A2901" t="s">
        <v>897</v>
      </c>
      <c r="B2901" t="s">
        <v>3243</v>
      </c>
      <c r="C2901" t="str">
        <f>SUBSTITUTE(Table1[[#This Row],[Fuel]],", ",",")</f>
        <v>fossil gas: natural gas,fossil liquids: fuel oil</v>
      </c>
      <c r="D2901" t="s">
        <v>3239</v>
      </c>
      <c r="E2901" t="s">
        <v>3275</v>
      </c>
      <c r="H2901" t="s">
        <v>3436</v>
      </c>
      <c r="I2901">
        <v>156</v>
      </c>
      <c r="J2901" t="s">
        <v>3446</v>
      </c>
      <c r="K2901">
        <v>2015</v>
      </c>
      <c r="L2901" t="s">
        <v>29</v>
      </c>
      <c r="M2901" t="s">
        <v>29</v>
      </c>
      <c r="N2901">
        <v>29.931321000000001</v>
      </c>
      <c r="O2901">
        <v>32.464137999999998</v>
      </c>
      <c r="P2901" t="s">
        <v>3498</v>
      </c>
      <c r="Q2901" s="3">
        <f>Table1[[#This Row],[Capacity (MW)]]*0.395*8760*10^-6</f>
        <v>0.53979120000000003</v>
      </c>
      <c r="R2901" s="3" cm="1">
        <f t="array" ref="R2901">AVERAGE(VLOOKUP(_xlfn.TEXTSPLIT(Table1[[#This Row],[Fuel (no space after comma)]], ","), FuelList_Final_EF!$A$2:$B$65, 2, FALSE))</f>
        <v>65.583341148886291</v>
      </c>
      <c r="S2901" s="3">
        <f>Table1[[#This Row],[Generation (TWh)]]*10^9*VLOOKUP(Table1[[#This Row],[Turbine/Engine Technology]],Technology_HR!$A$2:$B$11,2,FALSE)*10^-6</f>
        <v>5943101.1119999997</v>
      </c>
      <c r="T2901" s="5">
        <f>Table1[[#This Row],[Fuel Consumption (mmBtu)]]*Table1[[#This Row],[Emission Factor (kg CO2/ mmBtu)]]*10^3</f>
        <v>389768427710.62146</v>
      </c>
      <c r="U2901" s="3">
        <f>Table1[[#This Row],[Emissions (g CO2)]]/(Table1[[#This Row],[Generation (TWh)]]*10^9)</f>
        <v>722.072586049238</v>
      </c>
    </row>
    <row r="2902" spans="1:21" x14ac:dyDescent="0.35">
      <c r="A2902" t="s">
        <v>897</v>
      </c>
      <c r="B2902" t="s">
        <v>3243</v>
      </c>
      <c r="C2902" t="str">
        <f>SUBSTITUTE(Table1[[#This Row],[Fuel]],", ",",")</f>
        <v>fossil gas: natural gas,fossil liquids: fuel oil</v>
      </c>
      <c r="D2902" t="s">
        <v>3239</v>
      </c>
      <c r="E2902" t="s">
        <v>3275</v>
      </c>
      <c r="H2902" t="s">
        <v>3440</v>
      </c>
      <c r="I2902">
        <v>300</v>
      </c>
      <c r="J2902" t="s">
        <v>3446</v>
      </c>
      <c r="K2902">
        <v>1987</v>
      </c>
      <c r="L2902" t="s">
        <v>29</v>
      </c>
      <c r="M2902">
        <v>2025</v>
      </c>
      <c r="N2902">
        <v>29.93619</v>
      </c>
      <c r="O2902">
        <v>32.471919999999997</v>
      </c>
      <c r="P2902" t="s">
        <v>3498</v>
      </c>
      <c r="Q2902" s="3">
        <f>Table1[[#This Row],[Capacity (MW)]]*0.395*8760*10^-6</f>
        <v>1.03806</v>
      </c>
      <c r="R2902" s="3" cm="1">
        <f t="array" ref="R2902">AVERAGE(VLOOKUP(_xlfn.TEXTSPLIT(Table1[[#This Row],[Fuel (no space after comma)]], ","), FuelList_Final_EF!$A$2:$B$65, 2, FALSE))</f>
        <v>65.583341148886291</v>
      </c>
      <c r="S2902" s="3">
        <f>Table1[[#This Row],[Generation (TWh)]]*10^9*VLOOKUP(Table1[[#This Row],[Turbine/Engine Technology]],Technology_HR!$A$2:$B$11,2,FALSE)*10^-6</f>
        <v>10676447.1</v>
      </c>
      <c r="T2902" s="5">
        <f>Table1[[#This Row],[Fuel Consumption (mmBtu)]]*Table1[[#This Row],[Emission Factor (kg CO2/ mmBtu)]]*10^3</f>
        <v>700197072417.33765</v>
      </c>
      <c r="U2902" s="3">
        <f>Table1[[#This Row],[Emissions (g CO2)]]/(Table1[[#This Row],[Generation (TWh)]]*10^9)</f>
        <v>674.52466371629544</v>
      </c>
    </row>
    <row r="2903" spans="1:21" x14ac:dyDescent="0.35">
      <c r="A2903" t="s">
        <v>897</v>
      </c>
      <c r="B2903" t="s">
        <v>3243</v>
      </c>
      <c r="C2903" t="str">
        <f>SUBSTITUTE(Table1[[#This Row],[Fuel]],", ",",")</f>
        <v>fossil gas: natural gas,fossil liquids: fuel oil</v>
      </c>
      <c r="D2903" t="s">
        <v>3239</v>
      </c>
      <c r="E2903" t="s">
        <v>3275</v>
      </c>
      <c r="H2903" t="s">
        <v>3440</v>
      </c>
      <c r="I2903">
        <v>300</v>
      </c>
      <c r="J2903" t="s">
        <v>3446</v>
      </c>
      <c r="K2903">
        <v>1989</v>
      </c>
      <c r="L2903" t="s">
        <v>29</v>
      </c>
      <c r="M2903" t="s">
        <v>29</v>
      </c>
      <c r="N2903">
        <v>29.93619</v>
      </c>
      <c r="O2903">
        <v>32.471919999999997</v>
      </c>
      <c r="P2903" t="s">
        <v>3498</v>
      </c>
      <c r="Q2903" s="3">
        <f>Table1[[#This Row],[Capacity (MW)]]*0.395*8760*10^-6</f>
        <v>1.03806</v>
      </c>
      <c r="R2903" s="3" cm="1">
        <f t="array" ref="R2903">AVERAGE(VLOOKUP(_xlfn.TEXTSPLIT(Table1[[#This Row],[Fuel (no space after comma)]], ","), FuelList_Final_EF!$A$2:$B$65, 2, FALSE))</f>
        <v>65.583341148886291</v>
      </c>
      <c r="S2903" s="3">
        <f>Table1[[#This Row],[Generation (TWh)]]*10^9*VLOOKUP(Table1[[#This Row],[Turbine/Engine Technology]],Technology_HR!$A$2:$B$11,2,FALSE)*10^-6</f>
        <v>10676447.1</v>
      </c>
      <c r="T2903" s="5">
        <f>Table1[[#This Row],[Fuel Consumption (mmBtu)]]*Table1[[#This Row],[Emission Factor (kg CO2/ mmBtu)]]*10^3</f>
        <v>700197072417.33765</v>
      </c>
      <c r="U2903" s="3">
        <f>Table1[[#This Row],[Emissions (g CO2)]]/(Table1[[#This Row],[Generation (TWh)]]*10^9)</f>
        <v>674.52466371629544</v>
      </c>
    </row>
    <row r="2904" spans="1:21" x14ac:dyDescent="0.35">
      <c r="A2904" t="s">
        <v>900</v>
      </c>
      <c r="B2904" t="s">
        <v>3243</v>
      </c>
      <c r="C2904" t="str">
        <f>SUBSTITUTE(Table1[[#This Row],[Fuel]],", ",",")</f>
        <v>fossil gas: natural gas,fossil liquids: fuel oil</v>
      </c>
      <c r="D2904" t="s">
        <v>3239</v>
      </c>
      <c r="E2904" t="s">
        <v>3275</v>
      </c>
      <c r="H2904" t="s">
        <v>3438</v>
      </c>
      <c r="I2904">
        <v>750</v>
      </c>
      <c r="J2904" t="s">
        <v>3446</v>
      </c>
      <c r="K2904">
        <v>2014</v>
      </c>
      <c r="L2904" t="s">
        <v>29</v>
      </c>
      <c r="M2904" t="s">
        <v>29</v>
      </c>
      <c r="N2904">
        <v>30.497399999999999</v>
      </c>
      <c r="O2904">
        <v>31.223400000000002</v>
      </c>
      <c r="P2904" t="s">
        <v>3498</v>
      </c>
      <c r="Q2904" s="3">
        <f>Table1[[#This Row],[Capacity (MW)]]*0.395*8760*10^-6</f>
        <v>2.5951499999999998</v>
      </c>
      <c r="R2904" s="3" cm="1">
        <f t="array" ref="R2904">AVERAGE(VLOOKUP(_xlfn.TEXTSPLIT(Table1[[#This Row],[Fuel (no space after comma)]], ","), FuelList_Final_EF!$A$2:$B$65, 2, FALSE))</f>
        <v>65.583341148886291</v>
      </c>
      <c r="S2904" s="3">
        <f>Table1[[#This Row],[Generation (TWh)]]*10^9*VLOOKUP(Table1[[#This Row],[Turbine/Engine Technology]],Technology_HR!$A$2:$B$11,2,FALSE)*10^-6</f>
        <v>19590787.349999998</v>
      </c>
      <c r="T2904" s="5">
        <f>Table1[[#This Row],[Fuel Consumption (mmBtu)]]*Table1[[#This Row],[Emission Factor (kg CO2/ mmBtu)]]*10^3</f>
        <v>1284829290150.3357</v>
      </c>
      <c r="U2904" s="3">
        <f>Table1[[#This Row],[Emissions (g CO2)]]/(Table1[[#This Row],[Generation (TWh)]]*10^9)</f>
        <v>495.08864233294247</v>
      </c>
    </row>
    <row r="2905" spans="1:21" x14ac:dyDescent="0.35">
      <c r="A2905" t="s">
        <v>901</v>
      </c>
      <c r="B2905" t="s">
        <v>3239</v>
      </c>
      <c r="C2905" t="str">
        <f>SUBSTITUTE(Table1[[#This Row],[Fuel]],", ",",")</f>
        <v>fossil gas: natural gas</v>
      </c>
      <c r="D2905" t="s">
        <v>3239</v>
      </c>
      <c r="H2905" t="s">
        <v>3438</v>
      </c>
      <c r="I2905">
        <v>1200</v>
      </c>
      <c r="J2905" t="s">
        <v>3446</v>
      </c>
      <c r="K2905">
        <v>2018</v>
      </c>
      <c r="L2905" t="s">
        <v>29</v>
      </c>
      <c r="M2905" t="s">
        <v>29</v>
      </c>
      <c r="N2905">
        <v>28.921806</v>
      </c>
      <c r="O2905">
        <v>30.984389</v>
      </c>
      <c r="P2905" t="s">
        <v>3498</v>
      </c>
      <c r="Q2905" s="3">
        <f>Table1[[#This Row],[Capacity (MW)]]*0.395*8760*10^-6</f>
        <v>4.1522399999999999</v>
      </c>
      <c r="R2905" s="3" cm="1">
        <f t="array" ref="R2905">AVERAGE(VLOOKUP(_xlfn.TEXTSPLIT(Table1[[#This Row],[Fuel (no space after comma)]], ","), FuelList_Final_EF!$A$2:$B$65, 2, FALSE))</f>
        <v>53.06</v>
      </c>
      <c r="S2905" s="3">
        <f>Table1[[#This Row],[Generation (TWh)]]*10^9*VLOOKUP(Table1[[#This Row],[Turbine/Engine Technology]],Technology_HR!$A$2:$B$11,2,FALSE)*10^-6</f>
        <v>31345259.759999998</v>
      </c>
      <c r="T2905" s="5">
        <f>Table1[[#This Row],[Fuel Consumption (mmBtu)]]*Table1[[#This Row],[Emission Factor (kg CO2/ mmBtu)]]*10^3</f>
        <v>1663179482865.5999</v>
      </c>
      <c r="U2905" s="3">
        <f>Table1[[#This Row],[Emissions (g CO2)]]/(Table1[[#This Row],[Generation (TWh)]]*10^9)</f>
        <v>400.54993999999999</v>
      </c>
    </row>
    <row r="2906" spans="1:21" x14ac:dyDescent="0.35">
      <c r="A2906" t="s">
        <v>901</v>
      </c>
      <c r="B2906" t="s">
        <v>3239</v>
      </c>
      <c r="C2906" t="str">
        <f>SUBSTITUTE(Table1[[#This Row],[Fuel]],", ",",")</f>
        <v>fossil gas: natural gas</v>
      </c>
      <c r="D2906" t="s">
        <v>3239</v>
      </c>
      <c r="H2906" t="s">
        <v>3438</v>
      </c>
      <c r="I2906">
        <v>1200</v>
      </c>
      <c r="J2906" t="s">
        <v>3446</v>
      </c>
      <c r="K2906">
        <v>2018</v>
      </c>
      <c r="L2906" t="s">
        <v>29</v>
      </c>
      <c r="M2906" t="s">
        <v>29</v>
      </c>
      <c r="N2906">
        <v>28.921806</v>
      </c>
      <c r="O2906">
        <v>30.984389</v>
      </c>
      <c r="P2906" t="s">
        <v>3498</v>
      </c>
      <c r="Q2906" s="3">
        <f>Table1[[#This Row],[Capacity (MW)]]*0.395*8760*10^-6</f>
        <v>4.1522399999999999</v>
      </c>
      <c r="R2906" s="3" cm="1">
        <f t="array" ref="R2906">AVERAGE(VLOOKUP(_xlfn.TEXTSPLIT(Table1[[#This Row],[Fuel (no space after comma)]], ","), FuelList_Final_EF!$A$2:$B$65, 2, FALSE))</f>
        <v>53.06</v>
      </c>
      <c r="S2906" s="3">
        <f>Table1[[#This Row],[Generation (TWh)]]*10^9*VLOOKUP(Table1[[#This Row],[Turbine/Engine Technology]],Technology_HR!$A$2:$B$11,2,FALSE)*10^-6</f>
        <v>31345259.759999998</v>
      </c>
      <c r="T2906" s="5">
        <f>Table1[[#This Row],[Fuel Consumption (mmBtu)]]*Table1[[#This Row],[Emission Factor (kg CO2/ mmBtu)]]*10^3</f>
        <v>1663179482865.5999</v>
      </c>
      <c r="U2906" s="3">
        <f>Table1[[#This Row],[Emissions (g CO2)]]/(Table1[[#This Row],[Generation (TWh)]]*10^9)</f>
        <v>400.54993999999999</v>
      </c>
    </row>
    <row r="2907" spans="1:21" x14ac:dyDescent="0.35">
      <c r="A2907" t="s">
        <v>901</v>
      </c>
      <c r="B2907" t="s">
        <v>3239</v>
      </c>
      <c r="C2907" t="str">
        <f>SUBSTITUTE(Table1[[#This Row],[Fuel]],", ",",")</f>
        <v>fossil gas: natural gas</v>
      </c>
      <c r="D2907" t="s">
        <v>3239</v>
      </c>
      <c r="H2907" t="s">
        <v>3438</v>
      </c>
      <c r="I2907">
        <v>1200</v>
      </c>
      <c r="J2907" t="s">
        <v>3446</v>
      </c>
      <c r="K2907">
        <v>2017</v>
      </c>
      <c r="L2907" t="s">
        <v>29</v>
      </c>
      <c r="M2907" t="s">
        <v>29</v>
      </c>
      <c r="N2907">
        <v>28.921806</v>
      </c>
      <c r="O2907">
        <v>30.984389</v>
      </c>
      <c r="P2907" t="s">
        <v>3498</v>
      </c>
      <c r="Q2907" s="3">
        <f>Table1[[#This Row],[Capacity (MW)]]*0.395*8760*10^-6</f>
        <v>4.1522399999999999</v>
      </c>
      <c r="R2907" s="3" cm="1">
        <f t="array" ref="R2907">AVERAGE(VLOOKUP(_xlfn.TEXTSPLIT(Table1[[#This Row],[Fuel (no space after comma)]], ","), FuelList_Final_EF!$A$2:$B$65, 2, FALSE))</f>
        <v>53.06</v>
      </c>
      <c r="S2907" s="3">
        <f>Table1[[#This Row],[Generation (TWh)]]*10^9*VLOOKUP(Table1[[#This Row],[Turbine/Engine Technology]],Technology_HR!$A$2:$B$11,2,FALSE)*10^-6</f>
        <v>31345259.759999998</v>
      </c>
      <c r="T2907" s="5">
        <f>Table1[[#This Row],[Fuel Consumption (mmBtu)]]*Table1[[#This Row],[Emission Factor (kg CO2/ mmBtu)]]*10^3</f>
        <v>1663179482865.5999</v>
      </c>
      <c r="U2907" s="3">
        <f>Table1[[#This Row],[Emissions (g CO2)]]/(Table1[[#This Row],[Generation (TWh)]]*10^9)</f>
        <v>400.54993999999999</v>
      </c>
    </row>
    <row r="2908" spans="1:21" x14ac:dyDescent="0.35">
      <c r="A2908" t="s">
        <v>901</v>
      </c>
      <c r="B2908" t="s">
        <v>3239</v>
      </c>
      <c r="C2908" t="str">
        <f>SUBSTITUTE(Table1[[#This Row],[Fuel]],", ",",")</f>
        <v>fossil gas: natural gas</v>
      </c>
      <c r="D2908" t="s">
        <v>3239</v>
      </c>
      <c r="H2908" t="s">
        <v>3438</v>
      </c>
      <c r="I2908">
        <v>1200</v>
      </c>
      <c r="J2908" t="s">
        <v>3446</v>
      </c>
      <c r="K2908">
        <v>2017</v>
      </c>
      <c r="L2908" t="s">
        <v>29</v>
      </c>
      <c r="M2908" t="s">
        <v>29</v>
      </c>
      <c r="N2908">
        <v>28.921806</v>
      </c>
      <c r="O2908">
        <v>30.984389</v>
      </c>
      <c r="P2908" t="s">
        <v>3498</v>
      </c>
      <c r="Q2908" s="3">
        <f>Table1[[#This Row],[Capacity (MW)]]*0.395*8760*10^-6</f>
        <v>4.1522399999999999</v>
      </c>
      <c r="R2908" s="3" cm="1">
        <f t="array" ref="R2908">AVERAGE(VLOOKUP(_xlfn.TEXTSPLIT(Table1[[#This Row],[Fuel (no space after comma)]], ","), FuelList_Final_EF!$A$2:$B$65, 2, FALSE))</f>
        <v>53.06</v>
      </c>
      <c r="S2908" s="3">
        <f>Table1[[#This Row],[Generation (TWh)]]*10^9*VLOOKUP(Table1[[#This Row],[Turbine/Engine Technology]],Technology_HR!$A$2:$B$11,2,FALSE)*10^-6</f>
        <v>31345259.759999998</v>
      </c>
      <c r="T2908" s="5">
        <f>Table1[[#This Row],[Fuel Consumption (mmBtu)]]*Table1[[#This Row],[Emission Factor (kg CO2/ mmBtu)]]*10^3</f>
        <v>1663179482865.5999</v>
      </c>
      <c r="U2908" s="3">
        <f>Table1[[#This Row],[Emissions (g CO2)]]/(Table1[[#This Row],[Generation (TWh)]]*10^9)</f>
        <v>400.54993999999999</v>
      </c>
    </row>
    <row r="2909" spans="1:21" x14ac:dyDescent="0.35">
      <c r="A2909" t="s">
        <v>900</v>
      </c>
      <c r="B2909" t="s">
        <v>3239</v>
      </c>
      <c r="C2909" t="str">
        <f>SUBSTITUTE(Table1[[#This Row],[Fuel]],", ",",")</f>
        <v>fossil gas: natural gas</v>
      </c>
      <c r="D2909" t="s">
        <v>3239</v>
      </c>
      <c r="H2909" t="s">
        <v>3438</v>
      </c>
      <c r="I2909">
        <v>1200</v>
      </c>
      <c r="J2909" t="s">
        <v>3446</v>
      </c>
      <c r="K2909">
        <v>2018</v>
      </c>
      <c r="L2909" t="s">
        <v>29</v>
      </c>
      <c r="M2909" t="s">
        <v>29</v>
      </c>
      <c r="N2909">
        <v>31.530298999999999</v>
      </c>
      <c r="O2909">
        <v>30.807289000000001</v>
      </c>
      <c r="P2909" t="s">
        <v>3498</v>
      </c>
      <c r="Q2909" s="3">
        <f>Table1[[#This Row],[Capacity (MW)]]*0.395*8760*10^-6</f>
        <v>4.1522399999999999</v>
      </c>
      <c r="R2909" s="3" cm="1">
        <f t="array" ref="R2909">AVERAGE(VLOOKUP(_xlfn.TEXTSPLIT(Table1[[#This Row],[Fuel (no space after comma)]], ","), FuelList_Final_EF!$A$2:$B$65, 2, FALSE))</f>
        <v>53.06</v>
      </c>
      <c r="S2909" s="3">
        <f>Table1[[#This Row],[Generation (TWh)]]*10^9*VLOOKUP(Table1[[#This Row],[Turbine/Engine Technology]],Technology_HR!$A$2:$B$11,2,FALSE)*10^-6</f>
        <v>31345259.759999998</v>
      </c>
      <c r="T2909" s="5">
        <f>Table1[[#This Row],[Fuel Consumption (mmBtu)]]*Table1[[#This Row],[Emission Factor (kg CO2/ mmBtu)]]*10^3</f>
        <v>1663179482865.5999</v>
      </c>
      <c r="U2909" s="3">
        <f>Table1[[#This Row],[Emissions (g CO2)]]/(Table1[[#This Row],[Generation (TWh)]]*10^9)</f>
        <v>400.54993999999999</v>
      </c>
    </row>
    <row r="2910" spans="1:21" x14ac:dyDescent="0.35">
      <c r="A2910" t="s">
        <v>900</v>
      </c>
      <c r="B2910" t="s">
        <v>3239</v>
      </c>
      <c r="C2910" t="str">
        <f>SUBSTITUTE(Table1[[#This Row],[Fuel]],", ",",")</f>
        <v>fossil gas: natural gas</v>
      </c>
      <c r="D2910" t="s">
        <v>3239</v>
      </c>
      <c r="H2910" t="s">
        <v>3438</v>
      </c>
      <c r="I2910">
        <v>1200</v>
      </c>
      <c r="J2910" t="s">
        <v>3446</v>
      </c>
      <c r="K2910">
        <v>2018</v>
      </c>
      <c r="L2910" t="s">
        <v>29</v>
      </c>
      <c r="M2910" t="s">
        <v>29</v>
      </c>
      <c r="N2910">
        <v>31.530298999999999</v>
      </c>
      <c r="O2910">
        <v>30.807289000000001</v>
      </c>
      <c r="P2910" t="s">
        <v>3498</v>
      </c>
      <c r="Q2910" s="3">
        <f>Table1[[#This Row],[Capacity (MW)]]*0.395*8760*10^-6</f>
        <v>4.1522399999999999</v>
      </c>
      <c r="R2910" s="3" cm="1">
        <f t="array" ref="R2910">AVERAGE(VLOOKUP(_xlfn.TEXTSPLIT(Table1[[#This Row],[Fuel (no space after comma)]], ","), FuelList_Final_EF!$A$2:$B$65, 2, FALSE))</f>
        <v>53.06</v>
      </c>
      <c r="S2910" s="3">
        <f>Table1[[#This Row],[Generation (TWh)]]*10^9*VLOOKUP(Table1[[#This Row],[Turbine/Engine Technology]],Technology_HR!$A$2:$B$11,2,FALSE)*10^-6</f>
        <v>31345259.759999998</v>
      </c>
      <c r="T2910" s="5">
        <f>Table1[[#This Row],[Fuel Consumption (mmBtu)]]*Table1[[#This Row],[Emission Factor (kg CO2/ mmBtu)]]*10^3</f>
        <v>1663179482865.5999</v>
      </c>
      <c r="U2910" s="3">
        <f>Table1[[#This Row],[Emissions (g CO2)]]/(Table1[[#This Row],[Generation (TWh)]]*10^9)</f>
        <v>400.54993999999999</v>
      </c>
    </row>
    <row r="2911" spans="1:21" x14ac:dyDescent="0.35">
      <c r="A2911" t="s">
        <v>900</v>
      </c>
      <c r="B2911" t="s">
        <v>3239</v>
      </c>
      <c r="C2911" t="str">
        <f>SUBSTITUTE(Table1[[#This Row],[Fuel]],", ",",")</f>
        <v>fossil gas: natural gas</v>
      </c>
      <c r="D2911" t="s">
        <v>3239</v>
      </c>
      <c r="H2911" t="s">
        <v>3438</v>
      </c>
      <c r="I2911">
        <v>1200</v>
      </c>
      <c r="J2911" t="s">
        <v>3446</v>
      </c>
      <c r="K2911">
        <v>2018</v>
      </c>
      <c r="L2911" t="s">
        <v>29</v>
      </c>
      <c r="M2911" t="s">
        <v>29</v>
      </c>
      <c r="N2911">
        <v>31.530298999999999</v>
      </c>
      <c r="O2911">
        <v>30.807289000000001</v>
      </c>
      <c r="P2911" t="s">
        <v>3498</v>
      </c>
      <c r="Q2911" s="3">
        <f>Table1[[#This Row],[Capacity (MW)]]*0.395*8760*10^-6</f>
        <v>4.1522399999999999</v>
      </c>
      <c r="R2911" s="3" cm="1">
        <f t="array" ref="R2911">AVERAGE(VLOOKUP(_xlfn.TEXTSPLIT(Table1[[#This Row],[Fuel (no space after comma)]], ","), FuelList_Final_EF!$A$2:$B$65, 2, FALSE))</f>
        <v>53.06</v>
      </c>
      <c r="S2911" s="3">
        <f>Table1[[#This Row],[Generation (TWh)]]*10^9*VLOOKUP(Table1[[#This Row],[Turbine/Engine Technology]],Technology_HR!$A$2:$B$11,2,FALSE)*10^-6</f>
        <v>31345259.759999998</v>
      </c>
      <c r="T2911" s="5">
        <f>Table1[[#This Row],[Fuel Consumption (mmBtu)]]*Table1[[#This Row],[Emission Factor (kg CO2/ mmBtu)]]*10^3</f>
        <v>1663179482865.5999</v>
      </c>
      <c r="U2911" s="3">
        <f>Table1[[#This Row],[Emissions (g CO2)]]/(Table1[[#This Row],[Generation (TWh)]]*10^9)</f>
        <v>400.54993999999999</v>
      </c>
    </row>
    <row r="2912" spans="1:21" x14ac:dyDescent="0.35">
      <c r="A2912" t="s">
        <v>900</v>
      </c>
      <c r="B2912" t="s">
        <v>3239</v>
      </c>
      <c r="C2912" t="str">
        <f>SUBSTITUTE(Table1[[#This Row],[Fuel]],", ",",")</f>
        <v>fossil gas: natural gas</v>
      </c>
      <c r="D2912" t="s">
        <v>3239</v>
      </c>
      <c r="H2912" t="s">
        <v>3438</v>
      </c>
      <c r="I2912">
        <v>1200</v>
      </c>
      <c r="J2912" t="s">
        <v>3446</v>
      </c>
      <c r="K2912">
        <v>2018</v>
      </c>
      <c r="L2912" t="s">
        <v>29</v>
      </c>
      <c r="M2912" t="s">
        <v>29</v>
      </c>
      <c r="N2912">
        <v>31.530298999999999</v>
      </c>
      <c r="O2912">
        <v>30.807289000000001</v>
      </c>
      <c r="P2912" t="s">
        <v>3498</v>
      </c>
      <c r="Q2912" s="3">
        <f>Table1[[#This Row],[Capacity (MW)]]*0.395*8760*10^-6</f>
        <v>4.1522399999999999</v>
      </c>
      <c r="R2912" s="3" cm="1">
        <f t="array" ref="R2912">AVERAGE(VLOOKUP(_xlfn.TEXTSPLIT(Table1[[#This Row],[Fuel (no space after comma)]], ","), FuelList_Final_EF!$A$2:$B$65, 2, FALSE))</f>
        <v>53.06</v>
      </c>
      <c r="S2912" s="3">
        <f>Table1[[#This Row],[Generation (TWh)]]*10^9*VLOOKUP(Table1[[#This Row],[Turbine/Engine Technology]],Technology_HR!$A$2:$B$11,2,FALSE)*10^-6</f>
        <v>31345259.759999998</v>
      </c>
      <c r="T2912" s="5">
        <f>Table1[[#This Row],[Fuel Consumption (mmBtu)]]*Table1[[#This Row],[Emission Factor (kg CO2/ mmBtu)]]*10^3</f>
        <v>1663179482865.5999</v>
      </c>
      <c r="U2912" s="3">
        <f>Table1[[#This Row],[Emissions (g CO2)]]/(Table1[[#This Row],[Generation (TWh)]]*10^9)</f>
        <v>400.54993999999999</v>
      </c>
    </row>
    <row r="2913" spans="1:21" x14ac:dyDescent="0.35">
      <c r="A2913" t="s">
        <v>896</v>
      </c>
      <c r="B2913" t="s">
        <v>3243</v>
      </c>
      <c r="C2913" t="str">
        <f>SUBSTITUTE(Table1[[#This Row],[Fuel]],", ",",")</f>
        <v>fossil gas: natural gas,fossil liquids: fuel oil</v>
      </c>
      <c r="D2913" t="s">
        <v>3239</v>
      </c>
      <c r="E2913" t="s">
        <v>3275</v>
      </c>
      <c r="H2913" t="s">
        <v>3438</v>
      </c>
      <c r="I2913">
        <v>750</v>
      </c>
      <c r="J2913" t="s">
        <v>3446</v>
      </c>
      <c r="K2913">
        <v>2008</v>
      </c>
      <c r="L2913" t="s">
        <v>29</v>
      </c>
      <c r="M2913" t="s">
        <v>29</v>
      </c>
      <c r="N2913">
        <v>30.102699999999999</v>
      </c>
      <c r="O2913">
        <v>31.2684</v>
      </c>
      <c r="P2913" t="s">
        <v>3498</v>
      </c>
      <c r="Q2913" s="3">
        <f>Table1[[#This Row],[Capacity (MW)]]*0.395*8760*10^-6</f>
        <v>2.5951499999999998</v>
      </c>
      <c r="R2913" s="3" cm="1">
        <f t="array" ref="R2913">AVERAGE(VLOOKUP(_xlfn.TEXTSPLIT(Table1[[#This Row],[Fuel (no space after comma)]], ","), FuelList_Final_EF!$A$2:$B$65, 2, FALSE))</f>
        <v>65.583341148886291</v>
      </c>
      <c r="S2913" s="3">
        <f>Table1[[#This Row],[Generation (TWh)]]*10^9*VLOOKUP(Table1[[#This Row],[Turbine/Engine Technology]],Technology_HR!$A$2:$B$11,2,FALSE)*10^-6</f>
        <v>19590787.349999998</v>
      </c>
      <c r="T2913" s="5">
        <f>Table1[[#This Row],[Fuel Consumption (mmBtu)]]*Table1[[#This Row],[Emission Factor (kg CO2/ mmBtu)]]*10^3</f>
        <v>1284829290150.3357</v>
      </c>
      <c r="U2913" s="3">
        <f>Table1[[#This Row],[Emissions (g CO2)]]/(Table1[[#This Row],[Generation (TWh)]]*10^9)</f>
        <v>495.08864233294247</v>
      </c>
    </row>
    <row r="2914" spans="1:21" x14ac:dyDescent="0.35">
      <c r="A2914" t="s">
        <v>896</v>
      </c>
      <c r="B2914" t="s">
        <v>3243</v>
      </c>
      <c r="C2914" t="str">
        <f>SUBSTITUTE(Table1[[#This Row],[Fuel]],", ",",")</f>
        <v>fossil gas: natural gas,fossil liquids: fuel oil</v>
      </c>
      <c r="D2914" t="s">
        <v>3239</v>
      </c>
      <c r="E2914" t="s">
        <v>3275</v>
      </c>
      <c r="H2914" t="s">
        <v>3438</v>
      </c>
      <c r="I2914">
        <v>750</v>
      </c>
      <c r="J2914" t="s">
        <v>3446</v>
      </c>
      <c r="K2914">
        <v>2008</v>
      </c>
      <c r="L2914" t="s">
        <v>29</v>
      </c>
      <c r="M2914" t="s">
        <v>29</v>
      </c>
      <c r="N2914">
        <v>30.102699999999999</v>
      </c>
      <c r="O2914">
        <v>31.2684</v>
      </c>
      <c r="P2914" t="s">
        <v>3498</v>
      </c>
      <c r="Q2914" s="3">
        <f>Table1[[#This Row],[Capacity (MW)]]*0.395*8760*10^-6</f>
        <v>2.5951499999999998</v>
      </c>
      <c r="R2914" s="3" cm="1">
        <f t="array" ref="R2914">AVERAGE(VLOOKUP(_xlfn.TEXTSPLIT(Table1[[#This Row],[Fuel (no space after comma)]], ","), FuelList_Final_EF!$A$2:$B$65, 2, FALSE))</f>
        <v>65.583341148886291</v>
      </c>
      <c r="S2914" s="3">
        <f>Table1[[#This Row],[Generation (TWh)]]*10^9*VLOOKUP(Table1[[#This Row],[Turbine/Engine Technology]],Technology_HR!$A$2:$B$11,2,FALSE)*10^-6</f>
        <v>19590787.349999998</v>
      </c>
      <c r="T2914" s="5">
        <f>Table1[[#This Row],[Fuel Consumption (mmBtu)]]*Table1[[#This Row],[Emission Factor (kg CO2/ mmBtu)]]*10^3</f>
        <v>1284829290150.3357</v>
      </c>
      <c r="U2914" s="3">
        <f>Table1[[#This Row],[Emissions (g CO2)]]/(Table1[[#This Row],[Generation (TWh)]]*10^9)</f>
        <v>495.08864233294247</v>
      </c>
    </row>
    <row r="2915" spans="1:21" x14ac:dyDescent="0.35">
      <c r="A2915" t="s">
        <v>896</v>
      </c>
      <c r="B2915" t="s">
        <v>3264</v>
      </c>
      <c r="C2915" t="str">
        <f>SUBSTITUTE(Table1[[#This Row],[Fuel]],", ",",")</f>
        <v>fossil gas: natural gas,fossil liquids: fuel oil,fossil liquids: diesel</v>
      </c>
      <c r="D2915" t="s">
        <v>3239</v>
      </c>
      <c r="E2915" t="s">
        <v>3275</v>
      </c>
      <c r="F2915" t="s">
        <v>3258</v>
      </c>
      <c r="H2915" t="s">
        <v>3440</v>
      </c>
      <c r="I2915">
        <v>330</v>
      </c>
      <c r="J2915" t="s">
        <v>3446</v>
      </c>
      <c r="K2915">
        <v>1994</v>
      </c>
      <c r="L2915" t="s">
        <v>29</v>
      </c>
      <c r="M2915" t="s">
        <v>29</v>
      </c>
      <c r="N2915">
        <v>30.138441</v>
      </c>
      <c r="O2915">
        <v>31.166644000000002</v>
      </c>
      <c r="P2915" t="s">
        <v>3498</v>
      </c>
      <c r="Q2915" s="3">
        <f>Table1[[#This Row],[Capacity (MW)]]*0.395*8760*10^-6</f>
        <v>1.141866</v>
      </c>
      <c r="R2915" s="3" cm="1">
        <f t="array" ref="R2915">AVERAGE(VLOOKUP(_xlfn.TEXTSPLIT(Table1[[#This Row],[Fuel (no space after comma)]], ","), FuelList_Final_EF!$A$2:$B$65, 2, FALSE))</f>
        <v>69.757788198515058</v>
      </c>
      <c r="S2915" s="3">
        <f>Table1[[#This Row],[Generation (TWh)]]*10^9*VLOOKUP(Table1[[#This Row],[Turbine/Engine Technology]],Technology_HR!$A$2:$B$11,2,FALSE)*10^-6</f>
        <v>11744091.809999999</v>
      </c>
      <c r="T2915" s="5">
        <f>Table1[[#This Row],[Fuel Consumption (mmBtu)]]*Table1[[#This Row],[Emission Factor (kg CO2/ mmBtu)]]*10^3</f>
        <v>819241869065.89514</v>
      </c>
      <c r="U2915" s="3">
        <f>Table1[[#This Row],[Emissions (g CO2)]]/(Table1[[#This Row],[Generation (TWh)]]*10^9)</f>
        <v>717.45885162172715</v>
      </c>
    </row>
    <row r="2916" spans="1:21" x14ac:dyDescent="0.35">
      <c r="A2916" t="s">
        <v>896</v>
      </c>
      <c r="B2916" t="s">
        <v>3305</v>
      </c>
      <c r="C2916" t="str">
        <f>SUBSTITUTE(Table1[[#This Row],[Fuel]],", ",",")</f>
        <v>fossil gas: natural gas,fossil liquids: fuel oil,fossil liquids: light fuel oil</v>
      </c>
      <c r="D2916" t="s">
        <v>3239</v>
      </c>
      <c r="E2916" t="s">
        <v>3275</v>
      </c>
      <c r="F2916" t="s">
        <v>3282</v>
      </c>
      <c r="H2916" t="s">
        <v>3440</v>
      </c>
      <c r="I2916">
        <v>330</v>
      </c>
      <c r="J2916" t="s">
        <v>3446</v>
      </c>
      <c r="K2916">
        <v>2011</v>
      </c>
      <c r="L2916" t="s">
        <v>29</v>
      </c>
      <c r="M2916" t="s">
        <v>29</v>
      </c>
      <c r="N2916">
        <v>30.138441</v>
      </c>
      <c r="O2916">
        <v>31.166644000000002</v>
      </c>
      <c r="P2916" t="s">
        <v>3498</v>
      </c>
      <c r="Q2916" s="3">
        <f>Table1[[#This Row],[Capacity (MW)]]*0.395*8760*10^-6</f>
        <v>1.141866</v>
      </c>
      <c r="R2916" s="3" cm="1">
        <f t="array" ref="R2916">AVERAGE(VLOOKUP(_xlfn.TEXTSPLIT(Table1[[#This Row],[Fuel (no space after comma)]], ","), FuelList_Final_EF!$A$2:$B$65, 2, FALSE))</f>
        <v>69.763344986623551</v>
      </c>
      <c r="S2916" s="3">
        <f>Table1[[#This Row],[Generation (TWh)]]*10^9*VLOOKUP(Table1[[#This Row],[Turbine/Engine Technology]],Technology_HR!$A$2:$B$11,2,FALSE)*10^-6</f>
        <v>11744091.809999999</v>
      </c>
      <c r="T2916" s="5">
        <f>Table1[[#This Row],[Fuel Consumption (mmBtu)]]*Table1[[#This Row],[Emission Factor (kg CO2/ mmBtu)]]*10^3</f>
        <v>819307128495.61011</v>
      </c>
      <c r="U2916" s="3">
        <f>Table1[[#This Row],[Emissions (g CO2)]]/(Table1[[#This Row],[Generation (TWh)]]*10^9)</f>
        <v>717.51600318742317</v>
      </c>
    </row>
    <row r="2917" spans="1:21" x14ac:dyDescent="0.35">
      <c r="A2917" t="s">
        <v>896</v>
      </c>
      <c r="B2917" t="s">
        <v>3305</v>
      </c>
      <c r="C2917" t="str">
        <f>SUBSTITUTE(Table1[[#This Row],[Fuel]],", ",",")</f>
        <v>fossil gas: natural gas,fossil liquids: fuel oil,fossil liquids: light fuel oil</v>
      </c>
      <c r="D2917" t="s">
        <v>3239</v>
      </c>
      <c r="E2917" t="s">
        <v>3275</v>
      </c>
      <c r="F2917" t="s">
        <v>3282</v>
      </c>
      <c r="H2917" t="s">
        <v>3440</v>
      </c>
      <c r="I2917">
        <v>350</v>
      </c>
      <c r="J2917" t="s">
        <v>3446</v>
      </c>
      <c r="K2917">
        <v>2011</v>
      </c>
      <c r="L2917" t="s">
        <v>29</v>
      </c>
      <c r="M2917" t="s">
        <v>29</v>
      </c>
      <c r="N2917">
        <v>30.138441</v>
      </c>
      <c r="O2917">
        <v>31.166644000000002</v>
      </c>
      <c r="P2917" t="s">
        <v>3498</v>
      </c>
      <c r="Q2917" s="3">
        <f>Table1[[#This Row],[Capacity (MW)]]*0.395*8760*10^-6</f>
        <v>1.2110699999999999</v>
      </c>
      <c r="R2917" s="3" cm="1">
        <f t="array" ref="R2917">AVERAGE(VLOOKUP(_xlfn.TEXTSPLIT(Table1[[#This Row],[Fuel (no space after comma)]], ","), FuelList_Final_EF!$A$2:$B$65, 2, FALSE))</f>
        <v>69.763344986623551</v>
      </c>
      <c r="S2917" s="3">
        <f>Table1[[#This Row],[Generation (TWh)]]*10^9*VLOOKUP(Table1[[#This Row],[Turbine/Engine Technology]],Technology_HR!$A$2:$B$11,2,FALSE)*10^-6</f>
        <v>12455854.949999997</v>
      </c>
      <c r="T2917" s="5">
        <f>Table1[[#This Row],[Fuel Consumption (mmBtu)]]*Table1[[#This Row],[Emission Factor (kg CO2/ mmBtu)]]*10^3</f>
        <v>868962105980.19238</v>
      </c>
      <c r="U2917" s="3">
        <f>Table1[[#This Row],[Emissions (g CO2)]]/(Table1[[#This Row],[Generation (TWh)]]*10^9)</f>
        <v>717.51600318742317</v>
      </c>
    </row>
    <row r="2918" spans="1:21" x14ac:dyDescent="0.35">
      <c r="A2918" t="s">
        <v>896</v>
      </c>
      <c r="B2918" t="s">
        <v>3305</v>
      </c>
      <c r="C2918" t="str">
        <f>SUBSTITUTE(Table1[[#This Row],[Fuel]],", ",",")</f>
        <v>fossil gas: natural gas,fossil liquids: fuel oil,fossil liquids: light fuel oil</v>
      </c>
      <c r="D2918" t="s">
        <v>3239</v>
      </c>
      <c r="E2918" t="s">
        <v>3275</v>
      </c>
      <c r="F2918" t="s">
        <v>3282</v>
      </c>
      <c r="H2918" t="s">
        <v>3440</v>
      </c>
      <c r="I2918">
        <v>350</v>
      </c>
      <c r="J2918" t="s">
        <v>3446</v>
      </c>
      <c r="K2918">
        <v>2011</v>
      </c>
      <c r="L2918" t="s">
        <v>29</v>
      </c>
      <c r="M2918" t="s">
        <v>29</v>
      </c>
      <c r="N2918">
        <v>30.138441</v>
      </c>
      <c r="O2918">
        <v>31.166644000000002</v>
      </c>
      <c r="P2918" t="s">
        <v>3498</v>
      </c>
      <c r="Q2918" s="3">
        <f>Table1[[#This Row],[Capacity (MW)]]*0.395*8760*10^-6</f>
        <v>1.2110699999999999</v>
      </c>
      <c r="R2918" s="3" cm="1">
        <f t="array" ref="R2918">AVERAGE(VLOOKUP(_xlfn.TEXTSPLIT(Table1[[#This Row],[Fuel (no space after comma)]], ","), FuelList_Final_EF!$A$2:$B$65, 2, FALSE))</f>
        <v>69.763344986623551</v>
      </c>
      <c r="S2918" s="3">
        <f>Table1[[#This Row],[Generation (TWh)]]*10^9*VLOOKUP(Table1[[#This Row],[Turbine/Engine Technology]],Technology_HR!$A$2:$B$11,2,FALSE)*10^-6</f>
        <v>12455854.949999997</v>
      </c>
      <c r="T2918" s="5">
        <f>Table1[[#This Row],[Fuel Consumption (mmBtu)]]*Table1[[#This Row],[Emission Factor (kg CO2/ mmBtu)]]*10^3</f>
        <v>868962105980.19238</v>
      </c>
      <c r="U2918" s="3">
        <f>Table1[[#This Row],[Emissions (g CO2)]]/(Table1[[#This Row],[Generation (TWh)]]*10^9)</f>
        <v>717.51600318742317</v>
      </c>
    </row>
    <row r="2919" spans="1:21" x14ac:dyDescent="0.35">
      <c r="A2919" t="s">
        <v>896</v>
      </c>
      <c r="B2919" t="s">
        <v>3305</v>
      </c>
      <c r="C2919" t="str">
        <f>SUBSTITUTE(Table1[[#This Row],[Fuel]],", ",",")</f>
        <v>fossil gas: natural gas,fossil liquids: fuel oil,fossil liquids: light fuel oil</v>
      </c>
      <c r="D2919" t="s">
        <v>3239</v>
      </c>
      <c r="E2919" t="s">
        <v>3275</v>
      </c>
      <c r="F2919" t="s">
        <v>3282</v>
      </c>
      <c r="H2919" t="s">
        <v>3440</v>
      </c>
      <c r="I2919">
        <v>650</v>
      </c>
      <c r="J2919" t="s">
        <v>3446</v>
      </c>
      <c r="K2919">
        <v>2021</v>
      </c>
      <c r="L2919" t="s">
        <v>29</v>
      </c>
      <c r="M2919" t="s">
        <v>29</v>
      </c>
      <c r="N2919">
        <v>30.138441</v>
      </c>
      <c r="O2919">
        <v>31.166644000000002</v>
      </c>
      <c r="P2919" t="s">
        <v>3498</v>
      </c>
      <c r="Q2919" s="3">
        <f>Table1[[#This Row],[Capacity (MW)]]*0.395*8760*10^-6</f>
        <v>2.2491300000000001</v>
      </c>
      <c r="R2919" s="3" cm="1">
        <f t="array" ref="R2919">AVERAGE(VLOOKUP(_xlfn.TEXTSPLIT(Table1[[#This Row],[Fuel (no space after comma)]], ","), FuelList_Final_EF!$A$2:$B$65, 2, FALSE))</f>
        <v>69.763344986623551</v>
      </c>
      <c r="S2919" s="3">
        <f>Table1[[#This Row],[Generation (TWh)]]*10^9*VLOOKUP(Table1[[#This Row],[Turbine/Engine Technology]],Technology_HR!$A$2:$B$11,2,FALSE)*10^-6</f>
        <v>23132302.050000001</v>
      </c>
      <c r="T2919" s="5">
        <f>Table1[[#This Row],[Fuel Consumption (mmBtu)]]*Table1[[#This Row],[Emission Factor (kg CO2/ mmBtu)]]*10^3</f>
        <v>1613786768248.9292</v>
      </c>
      <c r="U2919" s="3">
        <f>Table1[[#This Row],[Emissions (g CO2)]]/(Table1[[#This Row],[Generation (TWh)]]*10^9)</f>
        <v>717.51600318742328</v>
      </c>
    </row>
    <row r="2920" spans="1:21" x14ac:dyDescent="0.35">
      <c r="A2920" t="s">
        <v>897</v>
      </c>
      <c r="B2920" t="s">
        <v>3239</v>
      </c>
      <c r="C2920" t="str">
        <f>SUBSTITUTE(Table1[[#This Row],[Fuel]],", ",",")</f>
        <v>fossil gas: natural gas</v>
      </c>
      <c r="D2920" t="s">
        <v>3239</v>
      </c>
      <c r="H2920" t="s">
        <v>3438</v>
      </c>
      <c r="I2920">
        <v>900</v>
      </c>
      <c r="J2920" t="s">
        <v>3451</v>
      </c>
      <c r="K2920" t="s">
        <v>29</v>
      </c>
      <c r="L2920" t="s">
        <v>29</v>
      </c>
      <c r="M2920" t="s">
        <v>29</v>
      </c>
      <c r="N2920">
        <v>31.085540999999999</v>
      </c>
      <c r="O2920">
        <v>30.428715</v>
      </c>
      <c r="P2920" t="s">
        <v>3498</v>
      </c>
      <c r="Q2920" s="3">
        <f>Table1[[#This Row],[Capacity (MW)]]*0.395*8760*10^-6</f>
        <v>3.1141799999999997</v>
      </c>
      <c r="R2920" s="3" cm="1">
        <f t="array" ref="R2920">AVERAGE(VLOOKUP(_xlfn.TEXTSPLIT(Table1[[#This Row],[Fuel (no space after comma)]], ","), FuelList_Final_EF!$A$2:$B$65, 2, FALSE))</f>
        <v>53.06</v>
      </c>
      <c r="S2920" s="3">
        <f>Table1[[#This Row],[Generation (TWh)]]*10^9*VLOOKUP(Table1[[#This Row],[Turbine/Engine Technology]],Technology_HR!$A$2:$B$11,2,FALSE)*10^-6</f>
        <v>23508944.819999997</v>
      </c>
      <c r="T2920" s="5">
        <f>Table1[[#This Row],[Fuel Consumption (mmBtu)]]*Table1[[#This Row],[Emission Factor (kg CO2/ mmBtu)]]*10^3</f>
        <v>1247384612149.2</v>
      </c>
      <c r="U2920" s="3">
        <f>Table1[[#This Row],[Emissions (g CO2)]]/(Table1[[#This Row],[Generation (TWh)]]*10^9)</f>
        <v>400.54994000000005</v>
      </c>
    </row>
    <row r="2921" spans="1:21" x14ac:dyDescent="0.35">
      <c r="A2921" t="s">
        <v>897</v>
      </c>
      <c r="B2921" t="s">
        <v>3239</v>
      </c>
      <c r="C2921" t="str">
        <f>SUBSTITUTE(Table1[[#This Row],[Fuel]],", ",",")</f>
        <v>fossil gas: natural gas</v>
      </c>
      <c r="D2921" t="s">
        <v>3239</v>
      </c>
      <c r="H2921" t="s">
        <v>3438</v>
      </c>
      <c r="I2921">
        <v>900</v>
      </c>
      <c r="J2921" t="s">
        <v>3451</v>
      </c>
      <c r="K2921" t="s">
        <v>29</v>
      </c>
      <c r="L2921" t="s">
        <v>29</v>
      </c>
      <c r="M2921" t="s">
        <v>29</v>
      </c>
      <c r="N2921">
        <v>31.085540999999999</v>
      </c>
      <c r="O2921">
        <v>30.428715</v>
      </c>
      <c r="P2921" t="s">
        <v>3498</v>
      </c>
      <c r="Q2921" s="3">
        <f>Table1[[#This Row],[Capacity (MW)]]*0.395*8760*10^-6</f>
        <v>3.1141799999999997</v>
      </c>
      <c r="R2921" s="3" cm="1">
        <f t="array" ref="R2921">AVERAGE(VLOOKUP(_xlfn.TEXTSPLIT(Table1[[#This Row],[Fuel (no space after comma)]], ","), FuelList_Final_EF!$A$2:$B$65, 2, FALSE))</f>
        <v>53.06</v>
      </c>
      <c r="S2921" s="3">
        <f>Table1[[#This Row],[Generation (TWh)]]*10^9*VLOOKUP(Table1[[#This Row],[Turbine/Engine Technology]],Technology_HR!$A$2:$B$11,2,FALSE)*10^-6</f>
        <v>23508944.819999997</v>
      </c>
      <c r="T2921" s="5">
        <f>Table1[[#This Row],[Fuel Consumption (mmBtu)]]*Table1[[#This Row],[Emission Factor (kg CO2/ mmBtu)]]*10^3</f>
        <v>1247384612149.2</v>
      </c>
      <c r="U2921" s="3">
        <f>Table1[[#This Row],[Emissions (g CO2)]]/(Table1[[#This Row],[Generation (TWh)]]*10^9)</f>
        <v>400.54994000000005</v>
      </c>
    </row>
    <row r="2922" spans="1:21" x14ac:dyDescent="0.35">
      <c r="A2922" t="s">
        <v>897</v>
      </c>
      <c r="B2922" t="s">
        <v>3243</v>
      </c>
      <c r="C2922" t="str">
        <f>SUBSTITUTE(Table1[[#This Row],[Fuel]],", ",",")</f>
        <v>fossil gas: natural gas,fossil liquids: fuel oil</v>
      </c>
      <c r="D2922" t="s">
        <v>3239</v>
      </c>
      <c r="E2922" t="s">
        <v>3275</v>
      </c>
      <c r="H2922" t="s">
        <v>3438</v>
      </c>
      <c r="I2922">
        <v>158</v>
      </c>
      <c r="J2922" t="s">
        <v>3446</v>
      </c>
      <c r="K2922">
        <v>1995</v>
      </c>
      <c r="L2922" t="s">
        <v>29</v>
      </c>
      <c r="M2922" t="s">
        <v>29</v>
      </c>
      <c r="N2922">
        <v>31.085871000000001</v>
      </c>
      <c r="O2922">
        <v>30.430427000000002</v>
      </c>
      <c r="P2922" t="s">
        <v>3498</v>
      </c>
      <c r="Q2922" s="3">
        <f>Table1[[#This Row],[Capacity (MW)]]*0.395*8760*10^-6</f>
        <v>0.54671159999999996</v>
      </c>
      <c r="R2922" s="3" cm="1">
        <f t="array" ref="R2922">AVERAGE(VLOOKUP(_xlfn.TEXTSPLIT(Table1[[#This Row],[Fuel (no space after comma)]], ","), FuelList_Final_EF!$A$2:$B$65, 2, FALSE))</f>
        <v>65.583341148886291</v>
      </c>
      <c r="S2922" s="3">
        <f>Table1[[#This Row],[Generation (TWh)]]*10^9*VLOOKUP(Table1[[#This Row],[Turbine/Engine Technology]],Technology_HR!$A$2:$B$11,2,FALSE)*10^-6</f>
        <v>4127125.8684</v>
      </c>
      <c r="T2922" s="5">
        <f>Table1[[#This Row],[Fuel Consumption (mmBtu)]]*Table1[[#This Row],[Emission Factor (kg CO2/ mmBtu)]]*10^3</f>
        <v>270670703791.67081</v>
      </c>
      <c r="U2922" s="3">
        <f>Table1[[#This Row],[Emissions (g CO2)]]/(Table1[[#This Row],[Generation (TWh)]]*10^9)</f>
        <v>495.08864233294264</v>
      </c>
    </row>
    <row r="2923" spans="1:21" x14ac:dyDescent="0.35">
      <c r="A2923" t="s">
        <v>897</v>
      </c>
      <c r="B2923" t="s">
        <v>3243</v>
      </c>
      <c r="C2923" t="str">
        <f>SUBSTITUTE(Table1[[#This Row],[Fuel]],", ",",")</f>
        <v>fossil gas: natural gas,fossil liquids: fuel oil</v>
      </c>
      <c r="D2923" t="s">
        <v>3239</v>
      </c>
      <c r="E2923" t="s">
        <v>3275</v>
      </c>
      <c r="H2923" t="s">
        <v>3440</v>
      </c>
      <c r="I2923">
        <v>300</v>
      </c>
      <c r="J2923" t="s">
        <v>3446</v>
      </c>
      <c r="K2923">
        <v>1991</v>
      </c>
      <c r="L2923" t="s">
        <v>29</v>
      </c>
      <c r="M2923" t="s">
        <v>29</v>
      </c>
      <c r="N2923">
        <v>31.085871000000001</v>
      </c>
      <c r="O2923">
        <v>30.430427000000002</v>
      </c>
      <c r="P2923" t="s">
        <v>3498</v>
      </c>
      <c r="Q2923" s="3">
        <f>Table1[[#This Row],[Capacity (MW)]]*0.395*8760*10^-6</f>
        <v>1.03806</v>
      </c>
      <c r="R2923" s="3" cm="1">
        <f t="array" ref="R2923">AVERAGE(VLOOKUP(_xlfn.TEXTSPLIT(Table1[[#This Row],[Fuel (no space after comma)]], ","), FuelList_Final_EF!$A$2:$B$65, 2, FALSE))</f>
        <v>65.583341148886291</v>
      </c>
      <c r="S2923" s="3">
        <f>Table1[[#This Row],[Generation (TWh)]]*10^9*VLOOKUP(Table1[[#This Row],[Turbine/Engine Technology]],Technology_HR!$A$2:$B$11,2,FALSE)*10^-6</f>
        <v>10676447.1</v>
      </c>
      <c r="T2923" s="5">
        <f>Table1[[#This Row],[Fuel Consumption (mmBtu)]]*Table1[[#This Row],[Emission Factor (kg CO2/ mmBtu)]]*10^3</f>
        <v>700197072417.33765</v>
      </c>
      <c r="U2923" s="3">
        <f>Table1[[#This Row],[Emissions (g CO2)]]/(Table1[[#This Row],[Generation (TWh)]]*10^9)</f>
        <v>674.52466371629544</v>
      </c>
    </row>
    <row r="2924" spans="1:21" x14ac:dyDescent="0.35">
      <c r="A2924" t="s">
        <v>897</v>
      </c>
      <c r="B2924" t="s">
        <v>3243</v>
      </c>
      <c r="C2924" t="str">
        <f>SUBSTITUTE(Table1[[#This Row],[Fuel]],", ",",")</f>
        <v>fossil gas: natural gas,fossil liquids: fuel oil</v>
      </c>
      <c r="D2924" t="s">
        <v>3239</v>
      </c>
      <c r="E2924" t="s">
        <v>3275</v>
      </c>
      <c r="H2924" t="s">
        <v>3438</v>
      </c>
      <c r="I2924">
        <v>400</v>
      </c>
      <c r="J2924" t="s">
        <v>3446</v>
      </c>
      <c r="K2924">
        <v>1993</v>
      </c>
      <c r="L2924" t="s">
        <v>29</v>
      </c>
      <c r="M2924" t="s">
        <v>29</v>
      </c>
      <c r="N2924">
        <v>31.381149000000001</v>
      </c>
      <c r="O2924">
        <v>31.723731999999998</v>
      </c>
      <c r="P2924" t="s">
        <v>3498</v>
      </c>
      <c r="Q2924" s="3">
        <f>Table1[[#This Row],[Capacity (MW)]]*0.395*8760*10^-6</f>
        <v>1.38408</v>
      </c>
      <c r="R2924" s="3" cm="1">
        <f t="array" ref="R2924">AVERAGE(VLOOKUP(_xlfn.TEXTSPLIT(Table1[[#This Row],[Fuel (no space after comma)]], ","), FuelList_Final_EF!$A$2:$B$65, 2, FALSE))</f>
        <v>65.583341148886291</v>
      </c>
      <c r="S2924" s="3">
        <f>Table1[[#This Row],[Generation (TWh)]]*10^9*VLOOKUP(Table1[[#This Row],[Turbine/Engine Technology]],Technology_HR!$A$2:$B$11,2,FALSE)*10^-6</f>
        <v>10448419.92</v>
      </c>
      <c r="T2924" s="5">
        <f>Table1[[#This Row],[Fuel Consumption (mmBtu)]]*Table1[[#This Row],[Emission Factor (kg CO2/ mmBtu)]]*10^3</f>
        <v>685242288080.1792</v>
      </c>
      <c r="U2924" s="3">
        <f>Table1[[#This Row],[Emissions (g CO2)]]/(Table1[[#This Row],[Generation (TWh)]]*10^9)</f>
        <v>495.08864233294258</v>
      </c>
    </row>
    <row r="2925" spans="1:21" x14ac:dyDescent="0.35">
      <c r="A2925" t="s">
        <v>897</v>
      </c>
      <c r="B2925" t="s">
        <v>3243</v>
      </c>
      <c r="C2925" t="str">
        <f>SUBSTITUTE(Table1[[#This Row],[Fuel]],", ",",")</f>
        <v>fossil gas: natural gas,fossil liquids: fuel oil</v>
      </c>
      <c r="D2925" t="s">
        <v>3239</v>
      </c>
      <c r="E2925" t="s">
        <v>3275</v>
      </c>
      <c r="H2925" t="s">
        <v>3438</v>
      </c>
      <c r="I2925">
        <v>400</v>
      </c>
      <c r="J2925" t="s">
        <v>3446</v>
      </c>
      <c r="K2925">
        <v>1993</v>
      </c>
      <c r="L2925" t="s">
        <v>29</v>
      </c>
      <c r="M2925" t="s">
        <v>29</v>
      </c>
      <c r="N2925">
        <v>31.381149000000001</v>
      </c>
      <c r="O2925">
        <v>31.723731999999998</v>
      </c>
      <c r="P2925" t="s">
        <v>3498</v>
      </c>
      <c r="Q2925" s="3">
        <f>Table1[[#This Row],[Capacity (MW)]]*0.395*8760*10^-6</f>
        <v>1.38408</v>
      </c>
      <c r="R2925" s="3" cm="1">
        <f t="array" ref="R2925">AVERAGE(VLOOKUP(_xlfn.TEXTSPLIT(Table1[[#This Row],[Fuel (no space after comma)]], ","), FuelList_Final_EF!$A$2:$B$65, 2, FALSE))</f>
        <v>65.583341148886291</v>
      </c>
      <c r="S2925" s="3">
        <f>Table1[[#This Row],[Generation (TWh)]]*10^9*VLOOKUP(Table1[[#This Row],[Turbine/Engine Technology]],Technology_HR!$A$2:$B$11,2,FALSE)*10^-6</f>
        <v>10448419.92</v>
      </c>
      <c r="T2925" s="5">
        <f>Table1[[#This Row],[Fuel Consumption (mmBtu)]]*Table1[[#This Row],[Emission Factor (kg CO2/ mmBtu)]]*10^3</f>
        <v>685242288080.1792</v>
      </c>
      <c r="U2925" s="3">
        <f>Table1[[#This Row],[Emissions (g CO2)]]/(Table1[[#This Row],[Generation (TWh)]]*10^9)</f>
        <v>495.08864233294258</v>
      </c>
    </row>
    <row r="2926" spans="1:21" x14ac:dyDescent="0.35">
      <c r="A2926" t="s">
        <v>897</v>
      </c>
      <c r="B2926" t="s">
        <v>3243</v>
      </c>
      <c r="C2926" t="str">
        <f>SUBSTITUTE(Table1[[#This Row],[Fuel]],", ",",")</f>
        <v>fossil gas: natural gas,fossil liquids: fuel oil</v>
      </c>
      <c r="D2926" t="s">
        <v>3239</v>
      </c>
      <c r="E2926" t="s">
        <v>3275</v>
      </c>
      <c r="H2926" t="s">
        <v>3438</v>
      </c>
      <c r="I2926">
        <v>400</v>
      </c>
      <c r="J2926" t="s">
        <v>3446</v>
      </c>
      <c r="K2926">
        <v>1993</v>
      </c>
      <c r="L2926" t="s">
        <v>29</v>
      </c>
      <c r="M2926" t="s">
        <v>29</v>
      </c>
      <c r="N2926">
        <v>31.381149000000001</v>
      </c>
      <c r="O2926">
        <v>31.723731999999998</v>
      </c>
      <c r="P2926" t="s">
        <v>3498</v>
      </c>
      <c r="Q2926" s="3">
        <f>Table1[[#This Row],[Capacity (MW)]]*0.395*8760*10^-6</f>
        <v>1.38408</v>
      </c>
      <c r="R2926" s="3" cm="1">
        <f t="array" ref="R2926">AVERAGE(VLOOKUP(_xlfn.TEXTSPLIT(Table1[[#This Row],[Fuel (no space after comma)]], ","), FuelList_Final_EF!$A$2:$B$65, 2, FALSE))</f>
        <v>65.583341148886291</v>
      </c>
      <c r="S2926" s="3">
        <f>Table1[[#This Row],[Generation (TWh)]]*10^9*VLOOKUP(Table1[[#This Row],[Turbine/Engine Technology]],Technology_HR!$A$2:$B$11,2,FALSE)*10^-6</f>
        <v>10448419.92</v>
      </c>
      <c r="T2926" s="5">
        <f>Table1[[#This Row],[Fuel Consumption (mmBtu)]]*Table1[[#This Row],[Emission Factor (kg CO2/ mmBtu)]]*10^3</f>
        <v>685242288080.1792</v>
      </c>
      <c r="U2926" s="3">
        <f>Table1[[#This Row],[Emissions (g CO2)]]/(Table1[[#This Row],[Generation (TWh)]]*10^9)</f>
        <v>495.08864233294258</v>
      </c>
    </row>
    <row r="2927" spans="1:21" x14ac:dyDescent="0.35">
      <c r="A2927" t="s">
        <v>902</v>
      </c>
      <c r="B2927" t="s">
        <v>3239</v>
      </c>
      <c r="C2927" t="str">
        <f>SUBSTITUTE(Table1[[#This Row],[Fuel]],", ",",")</f>
        <v>fossil gas: natural gas</v>
      </c>
      <c r="D2927" t="s">
        <v>3239</v>
      </c>
      <c r="H2927" t="s">
        <v>3438</v>
      </c>
      <c r="I2927">
        <v>105</v>
      </c>
      <c r="J2927" t="s">
        <v>3446</v>
      </c>
      <c r="K2927">
        <v>2000</v>
      </c>
      <c r="L2927" t="s">
        <v>29</v>
      </c>
      <c r="M2927" t="s">
        <v>29</v>
      </c>
      <c r="N2927">
        <v>31.007719999999999</v>
      </c>
      <c r="O2927">
        <v>29.844999999999999</v>
      </c>
      <c r="P2927" t="s">
        <v>3498</v>
      </c>
      <c r="Q2927" s="3">
        <f>Table1[[#This Row],[Capacity (MW)]]*0.395*8760*10^-6</f>
        <v>0.36332100000000001</v>
      </c>
      <c r="R2927" s="3" cm="1">
        <f t="array" ref="R2927">AVERAGE(VLOOKUP(_xlfn.TEXTSPLIT(Table1[[#This Row],[Fuel (no space after comma)]], ","), FuelList_Final_EF!$A$2:$B$65, 2, FALSE))</f>
        <v>53.06</v>
      </c>
      <c r="S2927" s="3">
        <f>Table1[[#This Row],[Generation (TWh)]]*10^9*VLOOKUP(Table1[[#This Row],[Turbine/Engine Technology]],Technology_HR!$A$2:$B$11,2,FALSE)*10^-6</f>
        <v>2742710.2289999998</v>
      </c>
      <c r="T2927" s="5">
        <f>Table1[[#This Row],[Fuel Consumption (mmBtu)]]*Table1[[#This Row],[Emission Factor (kg CO2/ mmBtu)]]*10^3</f>
        <v>145528204750.73999</v>
      </c>
      <c r="U2927" s="3">
        <f>Table1[[#This Row],[Emissions (g CO2)]]/(Table1[[#This Row],[Generation (TWh)]]*10^9)</f>
        <v>400.54993999999999</v>
      </c>
    </row>
    <row r="2928" spans="1:21" x14ac:dyDescent="0.35">
      <c r="A2928" t="s">
        <v>900</v>
      </c>
      <c r="B2928" t="s">
        <v>3243</v>
      </c>
      <c r="C2928" t="str">
        <f>SUBSTITUTE(Table1[[#This Row],[Fuel]],", ",",")</f>
        <v>fossil gas: natural gas,fossil liquids: fuel oil</v>
      </c>
      <c r="D2928" t="s">
        <v>3239</v>
      </c>
      <c r="E2928" t="s">
        <v>3275</v>
      </c>
      <c r="H2928" t="s">
        <v>3438</v>
      </c>
      <c r="I2928">
        <v>750</v>
      </c>
      <c r="J2928" t="s">
        <v>3446</v>
      </c>
      <c r="K2928">
        <v>2010</v>
      </c>
      <c r="L2928" t="s">
        <v>29</v>
      </c>
      <c r="M2928" t="s">
        <v>29</v>
      </c>
      <c r="N2928">
        <v>31.185099999999998</v>
      </c>
      <c r="O2928">
        <v>30.5291</v>
      </c>
      <c r="P2928" t="s">
        <v>3498</v>
      </c>
      <c r="Q2928" s="3">
        <f>Table1[[#This Row],[Capacity (MW)]]*0.395*8760*10^-6</f>
        <v>2.5951499999999998</v>
      </c>
      <c r="R2928" s="3" cm="1">
        <f t="array" ref="R2928">AVERAGE(VLOOKUP(_xlfn.TEXTSPLIT(Table1[[#This Row],[Fuel (no space after comma)]], ","), FuelList_Final_EF!$A$2:$B$65, 2, FALSE))</f>
        <v>65.583341148886291</v>
      </c>
      <c r="S2928" s="3">
        <f>Table1[[#This Row],[Generation (TWh)]]*10^9*VLOOKUP(Table1[[#This Row],[Turbine/Engine Technology]],Technology_HR!$A$2:$B$11,2,FALSE)*10^-6</f>
        <v>19590787.349999998</v>
      </c>
      <c r="T2928" s="5">
        <f>Table1[[#This Row],[Fuel Consumption (mmBtu)]]*Table1[[#This Row],[Emission Factor (kg CO2/ mmBtu)]]*10^3</f>
        <v>1284829290150.3357</v>
      </c>
      <c r="U2928" s="3">
        <f>Table1[[#This Row],[Emissions (g CO2)]]/(Table1[[#This Row],[Generation (TWh)]]*10^9)</f>
        <v>495.08864233294247</v>
      </c>
    </row>
    <row r="2929" spans="1:21" x14ac:dyDescent="0.35">
      <c r="A2929" t="s">
        <v>897</v>
      </c>
      <c r="B2929" t="s">
        <v>3243</v>
      </c>
      <c r="C2929" t="str">
        <f>SUBSTITUTE(Table1[[#This Row],[Fuel]],", ",",")</f>
        <v>fossil gas: natural gas,fossil liquids: fuel oil</v>
      </c>
      <c r="D2929" t="s">
        <v>3239</v>
      </c>
      <c r="E2929" t="s">
        <v>3275</v>
      </c>
      <c r="H2929" t="s">
        <v>3438</v>
      </c>
      <c r="I2929">
        <v>750</v>
      </c>
      <c r="J2929" t="s">
        <v>3446</v>
      </c>
      <c r="K2929">
        <v>2018</v>
      </c>
      <c r="L2929" t="s">
        <v>29</v>
      </c>
      <c r="M2929" t="s">
        <v>29</v>
      </c>
      <c r="N2929">
        <v>30.465299999999999</v>
      </c>
      <c r="O2929">
        <v>31.923400000000001</v>
      </c>
      <c r="P2929" t="s">
        <v>3498</v>
      </c>
      <c r="Q2929" s="3">
        <f>Table1[[#This Row],[Capacity (MW)]]*0.395*8760*10^-6</f>
        <v>2.5951499999999998</v>
      </c>
      <c r="R2929" s="3" cm="1">
        <f t="array" ref="R2929">AVERAGE(VLOOKUP(_xlfn.TEXTSPLIT(Table1[[#This Row],[Fuel (no space after comma)]], ","), FuelList_Final_EF!$A$2:$B$65, 2, FALSE))</f>
        <v>65.583341148886291</v>
      </c>
      <c r="S2929" s="3">
        <f>Table1[[#This Row],[Generation (TWh)]]*10^9*VLOOKUP(Table1[[#This Row],[Turbine/Engine Technology]],Technology_HR!$A$2:$B$11,2,FALSE)*10^-6</f>
        <v>19590787.349999998</v>
      </c>
      <c r="T2929" s="5">
        <f>Table1[[#This Row],[Fuel Consumption (mmBtu)]]*Table1[[#This Row],[Emission Factor (kg CO2/ mmBtu)]]*10^3</f>
        <v>1284829290150.3357</v>
      </c>
      <c r="U2929" s="3">
        <f>Table1[[#This Row],[Emissions (g CO2)]]/(Table1[[#This Row],[Generation (TWh)]]*10^9)</f>
        <v>495.08864233294247</v>
      </c>
    </row>
    <row r="2930" spans="1:21" x14ac:dyDescent="0.35">
      <c r="A2930" t="s">
        <v>897</v>
      </c>
      <c r="B2930" t="s">
        <v>3243</v>
      </c>
      <c r="C2930" t="str">
        <f>SUBSTITUTE(Table1[[#This Row],[Fuel]],", ",",")</f>
        <v>fossil gas: natural gas,fossil liquids: fuel oil</v>
      </c>
      <c r="D2930" t="s">
        <v>3239</v>
      </c>
      <c r="E2930" t="s">
        <v>3275</v>
      </c>
      <c r="H2930" t="s">
        <v>3438</v>
      </c>
      <c r="I2930">
        <v>750</v>
      </c>
      <c r="J2930" t="s">
        <v>3446</v>
      </c>
      <c r="K2930">
        <v>2018</v>
      </c>
      <c r="L2930" t="s">
        <v>29</v>
      </c>
      <c r="M2930" t="s">
        <v>29</v>
      </c>
      <c r="N2930">
        <v>30.465299999999999</v>
      </c>
      <c r="O2930">
        <v>31.923400000000001</v>
      </c>
      <c r="P2930" t="s">
        <v>3498</v>
      </c>
      <c r="Q2930" s="3">
        <f>Table1[[#This Row],[Capacity (MW)]]*0.395*8760*10^-6</f>
        <v>2.5951499999999998</v>
      </c>
      <c r="R2930" s="3" cm="1">
        <f t="array" ref="R2930">AVERAGE(VLOOKUP(_xlfn.TEXTSPLIT(Table1[[#This Row],[Fuel (no space after comma)]], ","), FuelList_Final_EF!$A$2:$B$65, 2, FALSE))</f>
        <v>65.583341148886291</v>
      </c>
      <c r="S2930" s="3">
        <f>Table1[[#This Row],[Generation (TWh)]]*10^9*VLOOKUP(Table1[[#This Row],[Turbine/Engine Technology]],Technology_HR!$A$2:$B$11,2,FALSE)*10^-6</f>
        <v>19590787.349999998</v>
      </c>
      <c r="T2930" s="5">
        <f>Table1[[#This Row],[Fuel Consumption (mmBtu)]]*Table1[[#This Row],[Emission Factor (kg CO2/ mmBtu)]]*10^3</f>
        <v>1284829290150.3357</v>
      </c>
      <c r="U2930" s="3">
        <f>Table1[[#This Row],[Emissions (g CO2)]]/(Table1[[#This Row],[Generation (TWh)]]*10^9)</f>
        <v>495.08864233294247</v>
      </c>
    </row>
    <row r="2931" spans="1:21" x14ac:dyDescent="0.35">
      <c r="A2931" t="s">
        <v>896</v>
      </c>
      <c r="B2931" t="s">
        <v>3243</v>
      </c>
      <c r="C2931" t="str">
        <f>SUBSTITUTE(Table1[[#This Row],[Fuel]],", ",",")</f>
        <v>fossil gas: natural gas,fossil liquids: fuel oil</v>
      </c>
      <c r="D2931" t="s">
        <v>3239</v>
      </c>
      <c r="E2931" t="s">
        <v>3275</v>
      </c>
      <c r="H2931" t="s">
        <v>3440</v>
      </c>
      <c r="I2931">
        <v>350</v>
      </c>
      <c r="J2931" t="s">
        <v>3446</v>
      </c>
      <c r="K2931">
        <v>2010</v>
      </c>
      <c r="L2931" t="s">
        <v>29</v>
      </c>
      <c r="M2931" t="s">
        <v>29</v>
      </c>
      <c r="N2931">
        <v>29.775487999999999</v>
      </c>
      <c r="O2931">
        <v>31.298196999999998</v>
      </c>
      <c r="P2931" t="s">
        <v>3498</v>
      </c>
      <c r="Q2931" s="3">
        <f>Table1[[#This Row],[Capacity (MW)]]*0.395*8760*10^-6</f>
        <v>1.2110699999999999</v>
      </c>
      <c r="R2931" s="3" cm="1">
        <f t="array" ref="R2931">AVERAGE(VLOOKUP(_xlfn.TEXTSPLIT(Table1[[#This Row],[Fuel (no space after comma)]], ","), FuelList_Final_EF!$A$2:$B$65, 2, FALSE))</f>
        <v>65.583341148886291</v>
      </c>
      <c r="S2931" s="3">
        <f>Table1[[#This Row],[Generation (TWh)]]*10^9*VLOOKUP(Table1[[#This Row],[Turbine/Engine Technology]],Technology_HR!$A$2:$B$11,2,FALSE)*10^-6</f>
        <v>12455854.949999997</v>
      </c>
      <c r="T2931" s="5">
        <f>Table1[[#This Row],[Fuel Consumption (mmBtu)]]*Table1[[#This Row],[Emission Factor (kg CO2/ mmBtu)]]*10^3</f>
        <v>816896584486.8938</v>
      </c>
      <c r="U2931" s="3">
        <f>Table1[[#This Row],[Emissions (g CO2)]]/(Table1[[#This Row],[Generation (TWh)]]*10^9)</f>
        <v>674.52466371629544</v>
      </c>
    </row>
    <row r="2932" spans="1:21" x14ac:dyDescent="0.35">
      <c r="A2932" t="s">
        <v>896</v>
      </c>
      <c r="B2932" t="s">
        <v>3243</v>
      </c>
      <c r="C2932" t="str">
        <f>SUBSTITUTE(Table1[[#This Row],[Fuel]],", ",",")</f>
        <v>fossil gas: natural gas,fossil liquids: fuel oil</v>
      </c>
      <c r="D2932" t="s">
        <v>3239</v>
      </c>
      <c r="E2932" t="s">
        <v>3275</v>
      </c>
      <c r="H2932" t="s">
        <v>3440</v>
      </c>
      <c r="I2932">
        <v>350</v>
      </c>
      <c r="J2932" t="s">
        <v>3446</v>
      </c>
      <c r="K2932">
        <v>2010</v>
      </c>
      <c r="L2932" t="s">
        <v>29</v>
      </c>
      <c r="M2932" t="s">
        <v>29</v>
      </c>
      <c r="N2932">
        <v>29.775487999999999</v>
      </c>
      <c r="O2932">
        <v>31.298196999999998</v>
      </c>
      <c r="P2932" t="s">
        <v>3498</v>
      </c>
      <c r="Q2932" s="3">
        <f>Table1[[#This Row],[Capacity (MW)]]*0.395*8760*10^-6</f>
        <v>1.2110699999999999</v>
      </c>
      <c r="R2932" s="3" cm="1">
        <f t="array" ref="R2932">AVERAGE(VLOOKUP(_xlfn.TEXTSPLIT(Table1[[#This Row],[Fuel (no space after comma)]], ","), FuelList_Final_EF!$A$2:$B$65, 2, FALSE))</f>
        <v>65.583341148886291</v>
      </c>
      <c r="S2932" s="3">
        <f>Table1[[#This Row],[Generation (TWh)]]*10^9*VLOOKUP(Table1[[#This Row],[Turbine/Engine Technology]],Technology_HR!$A$2:$B$11,2,FALSE)*10^-6</f>
        <v>12455854.949999997</v>
      </c>
      <c r="T2932" s="5">
        <f>Table1[[#This Row],[Fuel Consumption (mmBtu)]]*Table1[[#This Row],[Emission Factor (kg CO2/ mmBtu)]]*10^3</f>
        <v>816896584486.8938</v>
      </c>
      <c r="U2932" s="3">
        <f>Table1[[#This Row],[Emissions (g CO2)]]/(Table1[[#This Row],[Generation (TWh)]]*10^9)</f>
        <v>674.52466371629544</v>
      </c>
    </row>
    <row r="2933" spans="1:21" x14ac:dyDescent="0.35">
      <c r="A2933" t="s">
        <v>903</v>
      </c>
      <c r="B2933" t="s">
        <v>3239</v>
      </c>
      <c r="C2933" t="str">
        <f>SUBSTITUTE(Table1[[#This Row],[Fuel]],", ",",")</f>
        <v>fossil gas: natural gas</v>
      </c>
      <c r="D2933" t="s">
        <v>3239</v>
      </c>
      <c r="H2933" t="s">
        <v>3436</v>
      </c>
      <c r="I2933">
        <v>50</v>
      </c>
      <c r="J2933" t="s">
        <v>3446</v>
      </c>
      <c r="K2933">
        <v>2017</v>
      </c>
      <c r="L2933" t="s">
        <v>29</v>
      </c>
      <c r="M2933" t="s">
        <v>29</v>
      </c>
      <c r="N2933">
        <v>31.017969000000001</v>
      </c>
      <c r="O2933">
        <v>29.835006</v>
      </c>
      <c r="P2933" t="s">
        <v>3498</v>
      </c>
      <c r="Q2933" s="3">
        <f>Table1[[#This Row],[Capacity (MW)]]*0.395*8760*10^-6</f>
        <v>0.17301</v>
      </c>
      <c r="R2933" s="3" cm="1">
        <f t="array" ref="R2933">AVERAGE(VLOOKUP(_xlfn.TEXTSPLIT(Table1[[#This Row],[Fuel (no space after comma)]], ","), FuelList_Final_EF!$A$2:$B$65, 2, FALSE))</f>
        <v>53.06</v>
      </c>
      <c r="S2933" s="3">
        <f>Table1[[#This Row],[Generation (TWh)]]*10^9*VLOOKUP(Table1[[#This Row],[Turbine/Engine Technology]],Technology_HR!$A$2:$B$11,2,FALSE)*10^-6</f>
        <v>1904840.0999999999</v>
      </c>
      <c r="T2933" s="5">
        <f>Table1[[#This Row],[Fuel Consumption (mmBtu)]]*Table1[[#This Row],[Emission Factor (kg CO2/ mmBtu)]]*10^3</f>
        <v>101070815706</v>
      </c>
      <c r="U2933" s="3">
        <f>Table1[[#This Row],[Emissions (g CO2)]]/(Table1[[#This Row],[Generation (TWh)]]*10^9)</f>
        <v>584.19060000000002</v>
      </c>
    </row>
    <row r="2934" spans="1:21" x14ac:dyDescent="0.35">
      <c r="A2934" t="s">
        <v>903</v>
      </c>
      <c r="B2934" t="s">
        <v>3239</v>
      </c>
      <c r="C2934" t="str">
        <f>SUBSTITUTE(Table1[[#This Row],[Fuel]],", ",",")</f>
        <v>fossil gas: natural gas</v>
      </c>
      <c r="D2934" t="s">
        <v>3239</v>
      </c>
      <c r="H2934" t="s">
        <v>3436</v>
      </c>
      <c r="I2934">
        <v>50</v>
      </c>
      <c r="J2934" t="s">
        <v>3446</v>
      </c>
      <c r="K2934">
        <v>2017</v>
      </c>
      <c r="L2934" t="s">
        <v>29</v>
      </c>
      <c r="M2934" t="s">
        <v>29</v>
      </c>
      <c r="N2934">
        <v>31.017969000000001</v>
      </c>
      <c r="O2934">
        <v>29.835006</v>
      </c>
      <c r="P2934" t="s">
        <v>3498</v>
      </c>
      <c r="Q2934" s="3">
        <f>Table1[[#This Row],[Capacity (MW)]]*0.395*8760*10^-6</f>
        <v>0.17301</v>
      </c>
      <c r="R2934" s="3" cm="1">
        <f t="array" ref="R2934">AVERAGE(VLOOKUP(_xlfn.TEXTSPLIT(Table1[[#This Row],[Fuel (no space after comma)]], ","), FuelList_Final_EF!$A$2:$B$65, 2, FALSE))</f>
        <v>53.06</v>
      </c>
      <c r="S2934" s="3">
        <f>Table1[[#This Row],[Generation (TWh)]]*10^9*VLOOKUP(Table1[[#This Row],[Turbine/Engine Technology]],Technology_HR!$A$2:$B$11,2,FALSE)*10^-6</f>
        <v>1904840.0999999999</v>
      </c>
      <c r="T2934" s="5">
        <f>Table1[[#This Row],[Fuel Consumption (mmBtu)]]*Table1[[#This Row],[Emission Factor (kg CO2/ mmBtu)]]*10^3</f>
        <v>101070815706</v>
      </c>
      <c r="U2934" s="3">
        <f>Table1[[#This Row],[Emissions (g CO2)]]/(Table1[[#This Row],[Generation (TWh)]]*10^9)</f>
        <v>584.19060000000002</v>
      </c>
    </row>
    <row r="2935" spans="1:21" x14ac:dyDescent="0.35">
      <c r="A2935" t="s">
        <v>903</v>
      </c>
      <c r="B2935" t="s">
        <v>3239</v>
      </c>
      <c r="C2935" t="str">
        <f>SUBSTITUTE(Table1[[#This Row],[Fuel]],", ",",")</f>
        <v>fossil gas: natural gas</v>
      </c>
      <c r="D2935" t="s">
        <v>3239</v>
      </c>
      <c r="H2935" t="s">
        <v>3436</v>
      </c>
      <c r="I2935">
        <v>50</v>
      </c>
      <c r="J2935" t="s">
        <v>3446</v>
      </c>
      <c r="K2935">
        <v>2017</v>
      </c>
      <c r="L2935" t="s">
        <v>29</v>
      </c>
      <c r="M2935" t="s">
        <v>29</v>
      </c>
      <c r="N2935">
        <v>31.017969000000001</v>
      </c>
      <c r="O2935">
        <v>29.835006</v>
      </c>
      <c r="P2935" t="s">
        <v>3498</v>
      </c>
      <c r="Q2935" s="3">
        <f>Table1[[#This Row],[Capacity (MW)]]*0.395*8760*10^-6</f>
        <v>0.17301</v>
      </c>
      <c r="R2935" s="3" cm="1">
        <f t="array" ref="R2935">AVERAGE(VLOOKUP(_xlfn.TEXTSPLIT(Table1[[#This Row],[Fuel (no space after comma)]], ","), FuelList_Final_EF!$A$2:$B$65, 2, FALSE))</f>
        <v>53.06</v>
      </c>
      <c r="S2935" s="3">
        <f>Table1[[#This Row],[Generation (TWh)]]*10^9*VLOOKUP(Table1[[#This Row],[Turbine/Engine Technology]],Technology_HR!$A$2:$B$11,2,FALSE)*10^-6</f>
        <v>1904840.0999999999</v>
      </c>
      <c r="T2935" s="5">
        <f>Table1[[#This Row],[Fuel Consumption (mmBtu)]]*Table1[[#This Row],[Emission Factor (kg CO2/ mmBtu)]]*10^3</f>
        <v>101070815706</v>
      </c>
      <c r="U2935" s="3">
        <f>Table1[[#This Row],[Emissions (g CO2)]]/(Table1[[#This Row],[Generation (TWh)]]*10^9)</f>
        <v>584.19060000000002</v>
      </c>
    </row>
    <row r="2936" spans="1:21" x14ac:dyDescent="0.35">
      <c r="A2936" t="s">
        <v>897</v>
      </c>
      <c r="B2936" t="s">
        <v>3243</v>
      </c>
      <c r="C2936" t="str">
        <f>SUBSTITUTE(Table1[[#This Row],[Fuel]],", ",",")</f>
        <v>fossil gas: natural gas,fossil liquids: fuel oil</v>
      </c>
      <c r="D2936" t="s">
        <v>3239</v>
      </c>
      <c r="E2936" t="s">
        <v>3275</v>
      </c>
      <c r="H2936" t="s">
        <v>3440</v>
      </c>
      <c r="I2936">
        <v>110</v>
      </c>
      <c r="J2936" t="s">
        <v>3446</v>
      </c>
      <c r="K2936">
        <v>1985</v>
      </c>
      <c r="L2936" t="s">
        <v>29</v>
      </c>
      <c r="M2936" t="s">
        <v>29</v>
      </c>
      <c r="N2936">
        <v>31.129300000000001</v>
      </c>
      <c r="O2936">
        <v>30.193200000000001</v>
      </c>
      <c r="P2936" t="s">
        <v>3498</v>
      </c>
      <c r="Q2936" s="3">
        <f>Table1[[#This Row],[Capacity (MW)]]*0.395*8760*10^-6</f>
        <v>0.38062199999999996</v>
      </c>
      <c r="R2936" s="3" cm="1">
        <f t="array" ref="R2936">AVERAGE(VLOOKUP(_xlfn.TEXTSPLIT(Table1[[#This Row],[Fuel (no space after comma)]], ","), FuelList_Final_EF!$A$2:$B$65, 2, FALSE))</f>
        <v>65.583341148886291</v>
      </c>
      <c r="S2936" s="3">
        <f>Table1[[#This Row],[Generation (TWh)]]*10^9*VLOOKUP(Table1[[#This Row],[Turbine/Engine Technology]],Technology_HR!$A$2:$B$11,2,FALSE)*10^-6</f>
        <v>3914697.2699999996</v>
      </c>
      <c r="T2936" s="5">
        <f>Table1[[#This Row],[Fuel Consumption (mmBtu)]]*Table1[[#This Row],[Emission Factor (kg CO2/ mmBtu)]]*10^3</f>
        <v>256738926553.02377</v>
      </c>
      <c r="U2936" s="3">
        <f>Table1[[#This Row],[Emissions (g CO2)]]/(Table1[[#This Row],[Generation (TWh)]]*10^9)</f>
        <v>674.52466371629544</v>
      </c>
    </row>
    <row r="2937" spans="1:21" x14ac:dyDescent="0.35">
      <c r="A2937" t="s">
        <v>897</v>
      </c>
      <c r="B2937" t="s">
        <v>3243</v>
      </c>
      <c r="C2937" t="str">
        <f>SUBSTITUTE(Table1[[#This Row],[Fuel]],", ",",")</f>
        <v>fossil gas: natural gas,fossil liquids: fuel oil</v>
      </c>
      <c r="D2937" t="s">
        <v>3239</v>
      </c>
      <c r="E2937" t="s">
        <v>3275</v>
      </c>
      <c r="H2937" t="s">
        <v>3440</v>
      </c>
      <c r="I2937">
        <v>110</v>
      </c>
      <c r="J2937" t="s">
        <v>3446</v>
      </c>
      <c r="K2937">
        <v>1986</v>
      </c>
      <c r="L2937" t="s">
        <v>29</v>
      </c>
      <c r="M2937" t="s">
        <v>29</v>
      </c>
      <c r="N2937">
        <v>31.129300000000001</v>
      </c>
      <c r="O2937">
        <v>30.193200000000001</v>
      </c>
      <c r="P2937" t="s">
        <v>3498</v>
      </c>
      <c r="Q2937" s="3">
        <f>Table1[[#This Row],[Capacity (MW)]]*0.395*8760*10^-6</f>
        <v>0.38062199999999996</v>
      </c>
      <c r="R2937" s="3" cm="1">
        <f t="array" ref="R2937">AVERAGE(VLOOKUP(_xlfn.TEXTSPLIT(Table1[[#This Row],[Fuel (no space after comma)]], ","), FuelList_Final_EF!$A$2:$B$65, 2, FALSE))</f>
        <v>65.583341148886291</v>
      </c>
      <c r="S2937" s="3">
        <f>Table1[[#This Row],[Generation (TWh)]]*10^9*VLOOKUP(Table1[[#This Row],[Turbine/Engine Technology]],Technology_HR!$A$2:$B$11,2,FALSE)*10^-6</f>
        <v>3914697.2699999996</v>
      </c>
      <c r="T2937" s="5">
        <f>Table1[[#This Row],[Fuel Consumption (mmBtu)]]*Table1[[#This Row],[Emission Factor (kg CO2/ mmBtu)]]*10^3</f>
        <v>256738926553.02377</v>
      </c>
      <c r="U2937" s="3">
        <f>Table1[[#This Row],[Emissions (g CO2)]]/(Table1[[#This Row],[Generation (TWh)]]*10^9)</f>
        <v>674.52466371629544</v>
      </c>
    </row>
    <row r="2938" spans="1:21" x14ac:dyDescent="0.35">
      <c r="A2938" t="s">
        <v>904</v>
      </c>
      <c r="B2938" t="s">
        <v>3244</v>
      </c>
      <c r="C2938" t="str">
        <f>SUBSTITUTE(Table1[[#This Row],[Fuel]],", ",",")</f>
        <v>fossil gas: natural gas,other: other</v>
      </c>
      <c r="D2938" t="s">
        <v>3239</v>
      </c>
      <c r="E2938" t="s">
        <v>3432</v>
      </c>
      <c r="H2938" t="s">
        <v>3439</v>
      </c>
      <c r="I2938">
        <v>150</v>
      </c>
      <c r="J2938" t="s">
        <v>3446</v>
      </c>
      <c r="K2938">
        <v>2011</v>
      </c>
      <c r="L2938" t="s">
        <v>29</v>
      </c>
      <c r="M2938" t="s">
        <v>29</v>
      </c>
      <c r="N2938">
        <v>29.408332999999999</v>
      </c>
      <c r="O2938">
        <v>31.252777999999999</v>
      </c>
      <c r="P2938" t="s">
        <v>3498</v>
      </c>
      <c r="Q2938" s="3">
        <f>Table1[[#This Row],[Capacity (MW)]]*0.395*8760*10^-6</f>
        <v>0.51902999999999999</v>
      </c>
      <c r="R2938" s="3" cm="1">
        <f t="array" ref="R2938">AVERAGE(VLOOKUP(_xlfn.TEXTSPLIT(Table1[[#This Row],[Fuel (no space after comma)]], ","), FuelList_Final_EF!$A$2:$B$65, 2, FALSE))</f>
        <v>26.53</v>
      </c>
      <c r="S2938" s="3">
        <f>Table1[[#This Row],[Generation (TWh)]]*10^9*VLOOKUP(Table1[[#This Row],[Turbine/Engine Technology]],Technology_HR!$A$2:$B$11,2,FALSE)*10^-6</f>
        <v>3918157.4699999997</v>
      </c>
      <c r="T2938" s="5">
        <f>Table1[[#This Row],[Fuel Consumption (mmBtu)]]*Table1[[#This Row],[Emission Factor (kg CO2/ mmBtu)]]*10^3</f>
        <v>103948717679.09999</v>
      </c>
      <c r="U2938" s="3">
        <f>Table1[[#This Row],[Emissions (g CO2)]]/(Table1[[#This Row],[Generation (TWh)]]*10^9)</f>
        <v>200.27497</v>
      </c>
    </row>
    <row r="2939" spans="1:21" x14ac:dyDescent="0.35">
      <c r="A2939" t="s">
        <v>901</v>
      </c>
      <c r="B2939" t="s">
        <v>3243</v>
      </c>
      <c r="C2939" t="str">
        <f>SUBSTITUTE(Table1[[#This Row],[Fuel]],", ",",")</f>
        <v>fossil gas: natural gas,fossil liquids: fuel oil</v>
      </c>
      <c r="D2939" t="s">
        <v>3239</v>
      </c>
      <c r="E2939" t="s">
        <v>3275</v>
      </c>
      <c r="H2939" t="s">
        <v>3440</v>
      </c>
      <c r="I2939">
        <v>627</v>
      </c>
      <c r="J2939" t="s">
        <v>3446</v>
      </c>
      <c r="K2939">
        <v>1997</v>
      </c>
      <c r="L2939" t="s">
        <v>29</v>
      </c>
      <c r="M2939" t="s">
        <v>29</v>
      </c>
      <c r="N2939">
        <v>29.274616000000002</v>
      </c>
      <c r="O2939">
        <v>31.222563999999998</v>
      </c>
      <c r="P2939" t="s">
        <v>3498</v>
      </c>
      <c r="Q2939" s="3">
        <f>Table1[[#This Row],[Capacity (MW)]]*0.395*8760*10^-6</f>
        <v>2.1695454000000001</v>
      </c>
      <c r="R2939" s="3" cm="1">
        <f t="array" ref="R2939">AVERAGE(VLOOKUP(_xlfn.TEXTSPLIT(Table1[[#This Row],[Fuel (no space after comma)]], ","), FuelList_Final_EF!$A$2:$B$65, 2, FALSE))</f>
        <v>65.583341148886291</v>
      </c>
      <c r="S2939" s="3">
        <f>Table1[[#This Row],[Generation (TWh)]]*10^9*VLOOKUP(Table1[[#This Row],[Turbine/Engine Technology]],Technology_HR!$A$2:$B$11,2,FALSE)*10^-6</f>
        <v>22313774.438999999</v>
      </c>
      <c r="T2939" s="5">
        <f>Table1[[#This Row],[Fuel Consumption (mmBtu)]]*Table1[[#This Row],[Emission Factor (kg CO2/ mmBtu)]]*10^3</f>
        <v>1463411881352.2358</v>
      </c>
      <c r="U2939" s="3">
        <f>Table1[[#This Row],[Emissions (g CO2)]]/(Table1[[#This Row],[Generation (TWh)]]*10^9)</f>
        <v>674.52466371629555</v>
      </c>
    </row>
    <row r="2940" spans="1:21" x14ac:dyDescent="0.35">
      <c r="A2940" t="s">
        <v>901</v>
      </c>
      <c r="B2940" t="s">
        <v>3243</v>
      </c>
      <c r="C2940" t="str">
        <f>SUBSTITUTE(Table1[[#This Row],[Fuel]],", ",",")</f>
        <v>fossil gas: natural gas,fossil liquids: fuel oil</v>
      </c>
      <c r="D2940" t="s">
        <v>3239</v>
      </c>
      <c r="E2940" t="s">
        <v>3275</v>
      </c>
      <c r="H2940" t="s">
        <v>3440</v>
      </c>
      <c r="I2940">
        <v>627</v>
      </c>
      <c r="J2940" t="s">
        <v>3446</v>
      </c>
      <c r="K2940">
        <v>1998</v>
      </c>
      <c r="L2940" t="s">
        <v>29</v>
      </c>
      <c r="M2940" t="s">
        <v>29</v>
      </c>
      <c r="N2940">
        <v>29.274616000000002</v>
      </c>
      <c r="O2940">
        <v>31.222563999999998</v>
      </c>
      <c r="P2940" t="s">
        <v>3498</v>
      </c>
      <c r="Q2940" s="3">
        <f>Table1[[#This Row],[Capacity (MW)]]*0.395*8760*10^-6</f>
        <v>2.1695454000000001</v>
      </c>
      <c r="R2940" s="3" cm="1">
        <f t="array" ref="R2940">AVERAGE(VLOOKUP(_xlfn.TEXTSPLIT(Table1[[#This Row],[Fuel (no space after comma)]], ","), FuelList_Final_EF!$A$2:$B$65, 2, FALSE))</f>
        <v>65.583341148886291</v>
      </c>
      <c r="S2940" s="3">
        <f>Table1[[#This Row],[Generation (TWh)]]*10^9*VLOOKUP(Table1[[#This Row],[Turbine/Engine Technology]],Technology_HR!$A$2:$B$11,2,FALSE)*10^-6</f>
        <v>22313774.438999999</v>
      </c>
      <c r="T2940" s="5">
        <f>Table1[[#This Row],[Fuel Consumption (mmBtu)]]*Table1[[#This Row],[Emission Factor (kg CO2/ mmBtu)]]*10^3</f>
        <v>1463411881352.2358</v>
      </c>
      <c r="U2940" s="3">
        <f>Table1[[#This Row],[Emissions (g CO2)]]/(Table1[[#This Row],[Generation (TWh)]]*10^9)</f>
        <v>674.52466371629555</v>
      </c>
    </row>
    <row r="2941" spans="1:21" x14ac:dyDescent="0.35">
      <c r="A2941" t="s">
        <v>901</v>
      </c>
      <c r="B2941" t="s">
        <v>3239</v>
      </c>
      <c r="C2941" t="str">
        <f>SUBSTITUTE(Table1[[#This Row],[Fuel]],", ",",")</f>
        <v>fossil gas: natural gas</v>
      </c>
      <c r="D2941" t="s">
        <v>3239</v>
      </c>
      <c r="H2941" t="s">
        <v>3438</v>
      </c>
      <c r="I2941">
        <v>750</v>
      </c>
      <c r="J2941" t="s">
        <v>3446</v>
      </c>
      <c r="K2941">
        <v>2009</v>
      </c>
      <c r="L2941" t="s">
        <v>29</v>
      </c>
      <c r="M2941" t="s">
        <v>29</v>
      </c>
      <c r="N2941">
        <v>29.274616000000002</v>
      </c>
      <c r="O2941">
        <v>31.222563999999998</v>
      </c>
      <c r="P2941" t="s">
        <v>3498</v>
      </c>
      <c r="Q2941" s="3">
        <f>Table1[[#This Row],[Capacity (MW)]]*0.395*8760*10^-6</f>
        <v>2.5951499999999998</v>
      </c>
      <c r="R2941" s="3" cm="1">
        <f t="array" ref="R2941">AVERAGE(VLOOKUP(_xlfn.TEXTSPLIT(Table1[[#This Row],[Fuel (no space after comma)]], ","), FuelList_Final_EF!$A$2:$B$65, 2, FALSE))</f>
        <v>53.06</v>
      </c>
      <c r="S2941" s="3">
        <f>Table1[[#This Row],[Generation (TWh)]]*10^9*VLOOKUP(Table1[[#This Row],[Turbine/Engine Technology]],Technology_HR!$A$2:$B$11,2,FALSE)*10^-6</f>
        <v>19590787.349999998</v>
      </c>
      <c r="T2941" s="5">
        <f>Table1[[#This Row],[Fuel Consumption (mmBtu)]]*Table1[[#This Row],[Emission Factor (kg CO2/ mmBtu)]]*10^3</f>
        <v>1039487176790.9999</v>
      </c>
      <c r="U2941" s="3">
        <f>Table1[[#This Row],[Emissions (g CO2)]]/(Table1[[#This Row],[Generation (TWh)]]*10^9)</f>
        <v>400.54993999999994</v>
      </c>
    </row>
    <row r="2942" spans="1:21" x14ac:dyDescent="0.35">
      <c r="A2942" t="s">
        <v>901</v>
      </c>
      <c r="B2942" t="s">
        <v>3239</v>
      </c>
      <c r="C2942" t="str">
        <f>SUBSTITUTE(Table1[[#This Row],[Fuel]],", ",",")</f>
        <v>fossil gas: natural gas</v>
      </c>
      <c r="D2942" t="s">
        <v>3239</v>
      </c>
      <c r="H2942" t="s">
        <v>3438</v>
      </c>
      <c r="I2942">
        <v>750</v>
      </c>
      <c r="J2942" t="s">
        <v>3446</v>
      </c>
      <c r="K2942">
        <v>2011</v>
      </c>
      <c r="L2942" t="s">
        <v>29</v>
      </c>
      <c r="M2942" t="s">
        <v>29</v>
      </c>
      <c r="N2942">
        <v>29.274616000000002</v>
      </c>
      <c r="O2942">
        <v>31.222563999999998</v>
      </c>
      <c r="P2942" t="s">
        <v>3498</v>
      </c>
      <c r="Q2942" s="3">
        <f>Table1[[#This Row],[Capacity (MW)]]*0.395*8760*10^-6</f>
        <v>2.5951499999999998</v>
      </c>
      <c r="R2942" s="3" cm="1">
        <f t="array" ref="R2942">AVERAGE(VLOOKUP(_xlfn.TEXTSPLIT(Table1[[#This Row],[Fuel (no space after comma)]], ","), FuelList_Final_EF!$A$2:$B$65, 2, FALSE))</f>
        <v>53.06</v>
      </c>
      <c r="S2942" s="3">
        <f>Table1[[#This Row],[Generation (TWh)]]*10^9*VLOOKUP(Table1[[#This Row],[Turbine/Engine Technology]],Technology_HR!$A$2:$B$11,2,FALSE)*10^-6</f>
        <v>19590787.349999998</v>
      </c>
      <c r="T2942" s="5">
        <f>Table1[[#This Row],[Fuel Consumption (mmBtu)]]*Table1[[#This Row],[Emission Factor (kg CO2/ mmBtu)]]*10^3</f>
        <v>1039487176790.9999</v>
      </c>
      <c r="U2942" s="3">
        <f>Table1[[#This Row],[Emissions (g CO2)]]/(Table1[[#This Row],[Generation (TWh)]]*10^9)</f>
        <v>400.54993999999994</v>
      </c>
    </row>
    <row r="2943" spans="1:21" x14ac:dyDescent="0.35">
      <c r="A2943" t="s">
        <v>146</v>
      </c>
      <c r="B2943" t="s">
        <v>3239</v>
      </c>
      <c r="C2943" t="str">
        <f>SUBSTITUTE(Table1[[#This Row],[Fuel]],", ",",")</f>
        <v>fossil gas: natural gas</v>
      </c>
      <c r="D2943" t="s">
        <v>3239</v>
      </c>
      <c r="H2943" t="s">
        <v>3438</v>
      </c>
      <c r="I2943">
        <v>750</v>
      </c>
      <c r="J2943" t="s">
        <v>3449</v>
      </c>
      <c r="K2943" t="s">
        <v>29</v>
      </c>
      <c r="L2943" t="s">
        <v>29</v>
      </c>
      <c r="M2943" t="s">
        <v>29</v>
      </c>
      <c r="N2943">
        <v>25.410934000000001</v>
      </c>
      <c r="O2943">
        <v>32.565570999999998</v>
      </c>
      <c r="P2943" t="s">
        <v>3498</v>
      </c>
      <c r="Q2943" s="3">
        <f>Table1[[#This Row],[Capacity (MW)]]*0.395*8760*10^-6</f>
        <v>2.5951499999999998</v>
      </c>
      <c r="R2943" s="3" cm="1">
        <f t="array" ref="R2943">AVERAGE(VLOOKUP(_xlfn.TEXTSPLIT(Table1[[#This Row],[Fuel (no space after comma)]], ","), FuelList_Final_EF!$A$2:$B$65, 2, FALSE))</f>
        <v>53.06</v>
      </c>
      <c r="S2943" s="3">
        <f>Table1[[#This Row],[Generation (TWh)]]*10^9*VLOOKUP(Table1[[#This Row],[Turbine/Engine Technology]],Technology_HR!$A$2:$B$11,2,FALSE)*10^-6</f>
        <v>19590787.349999998</v>
      </c>
      <c r="T2943" s="5">
        <f>Table1[[#This Row],[Fuel Consumption (mmBtu)]]*Table1[[#This Row],[Emission Factor (kg CO2/ mmBtu)]]*10^3</f>
        <v>1039487176790.9999</v>
      </c>
      <c r="U2943" s="3">
        <f>Table1[[#This Row],[Emissions (g CO2)]]/(Table1[[#This Row],[Generation (TWh)]]*10^9)</f>
        <v>400.54993999999994</v>
      </c>
    </row>
    <row r="2944" spans="1:21" x14ac:dyDescent="0.35">
      <c r="A2944" t="s">
        <v>146</v>
      </c>
      <c r="B2944" t="s">
        <v>3239</v>
      </c>
      <c r="C2944" t="str">
        <f>SUBSTITUTE(Table1[[#This Row],[Fuel]],", ",",")</f>
        <v>fossil gas: natural gas</v>
      </c>
      <c r="D2944" t="s">
        <v>3239</v>
      </c>
      <c r="H2944" t="s">
        <v>3438</v>
      </c>
      <c r="I2944">
        <v>750</v>
      </c>
      <c r="J2944" t="s">
        <v>3449</v>
      </c>
      <c r="K2944" t="s">
        <v>29</v>
      </c>
      <c r="L2944" t="s">
        <v>29</v>
      </c>
      <c r="M2944" t="s">
        <v>29</v>
      </c>
      <c r="N2944">
        <v>25.410934000000001</v>
      </c>
      <c r="O2944">
        <v>32.565570999999998</v>
      </c>
      <c r="P2944" t="s">
        <v>3498</v>
      </c>
      <c r="Q2944" s="3">
        <f>Table1[[#This Row],[Capacity (MW)]]*0.395*8760*10^-6</f>
        <v>2.5951499999999998</v>
      </c>
      <c r="R2944" s="3" cm="1">
        <f t="array" ref="R2944">AVERAGE(VLOOKUP(_xlfn.TEXTSPLIT(Table1[[#This Row],[Fuel (no space after comma)]], ","), FuelList_Final_EF!$A$2:$B$65, 2, FALSE))</f>
        <v>53.06</v>
      </c>
      <c r="S2944" s="3">
        <f>Table1[[#This Row],[Generation (TWh)]]*10^9*VLOOKUP(Table1[[#This Row],[Turbine/Engine Technology]],Technology_HR!$A$2:$B$11,2,FALSE)*10^-6</f>
        <v>19590787.349999998</v>
      </c>
      <c r="T2944" s="5">
        <f>Table1[[#This Row],[Fuel Consumption (mmBtu)]]*Table1[[#This Row],[Emission Factor (kg CO2/ mmBtu)]]*10^3</f>
        <v>1039487176790.9999</v>
      </c>
      <c r="U2944" s="3">
        <f>Table1[[#This Row],[Emissions (g CO2)]]/(Table1[[#This Row],[Generation (TWh)]]*10^9)</f>
        <v>400.54993999999994</v>
      </c>
    </row>
    <row r="2945" spans="1:21" x14ac:dyDescent="0.35">
      <c r="A2945" t="s">
        <v>146</v>
      </c>
      <c r="B2945" t="s">
        <v>3239</v>
      </c>
      <c r="C2945" t="str">
        <f>SUBSTITUTE(Table1[[#This Row],[Fuel]],", ",",")</f>
        <v>fossil gas: natural gas</v>
      </c>
      <c r="D2945" t="s">
        <v>3239</v>
      </c>
      <c r="H2945" t="s">
        <v>3438</v>
      </c>
      <c r="I2945">
        <v>750</v>
      </c>
      <c r="J2945" t="s">
        <v>3449</v>
      </c>
      <c r="K2945" t="s">
        <v>29</v>
      </c>
      <c r="L2945" t="s">
        <v>29</v>
      </c>
      <c r="M2945" t="s">
        <v>29</v>
      </c>
      <c r="N2945">
        <v>25.410934000000001</v>
      </c>
      <c r="O2945">
        <v>32.565570999999998</v>
      </c>
      <c r="P2945" t="s">
        <v>3498</v>
      </c>
      <c r="Q2945" s="3">
        <f>Table1[[#This Row],[Capacity (MW)]]*0.395*8760*10^-6</f>
        <v>2.5951499999999998</v>
      </c>
      <c r="R2945" s="3" cm="1">
        <f t="array" ref="R2945">AVERAGE(VLOOKUP(_xlfn.TEXTSPLIT(Table1[[#This Row],[Fuel (no space after comma)]], ","), FuelList_Final_EF!$A$2:$B$65, 2, FALSE))</f>
        <v>53.06</v>
      </c>
      <c r="S2945" s="3">
        <f>Table1[[#This Row],[Generation (TWh)]]*10^9*VLOOKUP(Table1[[#This Row],[Turbine/Engine Technology]],Technology_HR!$A$2:$B$11,2,FALSE)*10^-6</f>
        <v>19590787.349999998</v>
      </c>
      <c r="T2945" s="5">
        <f>Table1[[#This Row],[Fuel Consumption (mmBtu)]]*Table1[[#This Row],[Emission Factor (kg CO2/ mmBtu)]]*10^3</f>
        <v>1039487176790.9999</v>
      </c>
      <c r="U2945" s="3">
        <f>Table1[[#This Row],[Emissions (g CO2)]]/(Table1[[#This Row],[Generation (TWh)]]*10^9)</f>
        <v>400.54993999999994</v>
      </c>
    </row>
    <row r="2946" spans="1:21" x14ac:dyDescent="0.35">
      <c r="A2946" t="s">
        <v>900</v>
      </c>
      <c r="B2946" t="s">
        <v>3243</v>
      </c>
      <c r="C2946" t="str">
        <f>SUBSTITUTE(Table1[[#This Row],[Fuel]],", ",",")</f>
        <v>fossil gas: natural gas,fossil liquids: fuel oil</v>
      </c>
      <c r="D2946" t="s">
        <v>3239</v>
      </c>
      <c r="E2946" t="s">
        <v>3275</v>
      </c>
      <c r="H2946" t="s">
        <v>3438</v>
      </c>
      <c r="I2946">
        <v>134</v>
      </c>
      <c r="J2946" t="s">
        <v>3446</v>
      </c>
      <c r="K2946">
        <v>1995</v>
      </c>
      <c r="L2946" t="s">
        <v>29</v>
      </c>
      <c r="M2946" t="s">
        <v>29</v>
      </c>
      <c r="N2946">
        <v>31.182648</v>
      </c>
      <c r="O2946">
        <v>30.525030999999998</v>
      </c>
      <c r="P2946" t="s">
        <v>3498</v>
      </c>
      <c r="Q2946" s="3">
        <f>Table1[[#This Row],[Capacity (MW)]]*0.395*8760*10^-6</f>
        <v>0.46366679999999999</v>
      </c>
      <c r="R2946" s="3" cm="1">
        <f t="array" ref="R2946">AVERAGE(VLOOKUP(_xlfn.TEXTSPLIT(Table1[[#This Row],[Fuel (no space after comma)]], ","), FuelList_Final_EF!$A$2:$B$65, 2, FALSE))</f>
        <v>65.583341148886291</v>
      </c>
      <c r="S2946" s="3">
        <f>Table1[[#This Row],[Generation (TWh)]]*10^9*VLOOKUP(Table1[[#This Row],[Turbine/Engine Technology]],Technology_HR!$A$2:$B$11,2,FALSE)*10^-6</f>
        <v>3500220.6731999996</v>
      </c>
      <c r="T2946" s="5">
        <f>Table1[[#This Row],[Fuel Consumption (mmBtu)]]*Table1[[#This Row],[Emission Factor (kg CO2/ mmBtu)]]*10^3</f>
        <v>229556166506.86002</v>
      </c>
      <c r="U2946" s="3">
        <f>Table1[[#This Row],[Emissions (g CO2)]]/(Table1[[#This Row],[Generation (TWh)]]*10^9)</f>
        <v>495.08864233294258</v>
      </c>
    </row>
    <row r="2947" spans="1:21" x14ac:dyDescent="0.35">
      <c r="A2947" t="s">
        <v>899</v>
      </c>
      <c r="B2947" t="s">
        <v>3240</v>
      </c>
      <c r="C2947" t="str">
        <f>SUBSTITUTE(Table1[[#This Row],[Fuel]],", ",",")</f>
        <v>fossil gas: natural gas,fossil liquids: diesel</v>
      </c>
      <c r="D2947" t="s">
        <v>3239</v>
      </c>
      <c r="E2947" t="s">
        <v>3258</v>
      </c>
      <c r="H2947" t="s">
        <v>3436</v>
      </c>
      <c r="I2947">
        <v>125</v>
      </c>
      <c r="J2947" t="s">
        <v>3444</v>
      </c>
      <c r="K2947" t="s">
        <v>29</v>
      </c>
      <c r="L2947" t="s">
        <v>29</v>
      </c>
      <c r="M2947" t="s">
        <v>29</v>
      </c>
      <c r="N2947">
        <v>31.335000000000001</v>
      </c>
      <c r="O2947">
        <v>30.190111000000002</v>
      </c>
      <c r="P2947" t="s">
        <v>3498</v>
      </c>
      <c r="Q2947" s="3">
        <f>Table1[[#This Row],[Capacity (MW)]]*0.395*8760*10^-6</f>
        <v>0.43252499999999999</v>
      </c>
      <c r="R2947" s="3" cm="1">
        <f t="array" ref="R2947">AVERAGE(VLOOKUP(_xlfn.TEXTSPLIT(Table1[[#This Row],[Fuel (no space after comma)]], ","), FuelList_Final_EF!$A$2:$B$65, 2, FALSE))</f>
        <v>65.583341148886291</v>
      </c>
      <c r="S2947" s="3">
        <f>Table1[[#This Row],[Generation (TWh)]]*10^9*VLOOKUP(Table1[[#This Row],[Turbine/Engine Technology]],Technology_HR!$A$2:$B$11,2,FALSE)*10^-6</f>
        <v>4762100.25</v>
      </c>
      <c r="T2947" s="5">
        <f>Table1[[#This Row],[Fuel Consumption (mmBtu)]]*Table1[[#This Row],[Emission Factor (kg CO2/ mmBtu)]]*10^3</f>
        <v>312314445280.94666</v>
      </c>
      <c r="U2947" s="3">
        <f>Table1[[#This Row],[Emissions (g CO2)]]/(Table1[[#This Row],[Generation (TWh)]]*10^9)</f>
        <v>722.072586049238</v>
      </c>
    </row>
    <row r="2948" spans="1:21" x14ac:dyDescent="0.35">
      <c r="A2948" t="s">
        <v>905</v>
      </c>
      <c r="B2948" t="s">
        <v>3239</v>
      </c>
      <c r="C2948" t="str">
        <f>SUBSTITUTE(Table1[[#This Row],[Fuel]],", ",",")</f>
        <v>fossil gas: natural gas</v>
      </c>
      <c r="D2948" t="s">
        <v>3239</v>
      </c>
      <c r="H2948" t="s">
        <v>3436</v>
      </c>
      <c r="I2948">
        <v>61</v>
      </c>
      <c r="J2948" t="s">
        <v>3446</v>
      </c>
      <c r="K2948">
        <v>2000</v>
      </c>
      <c r="L2948" t="s">
        <v>29</v>
      </c>
      <c r="M2948" t="s">
        <v>29</v>
      </c>
      <c r="N2948">
        <v>31.027605000000001</v>
      </c>
      <c r="O2948">
        <v>29.762536000000001</v>
      </c>
      <c r="P2948" t="s">
        <v>3498</v>
      </c>
      <c r="Q2948" s="3">
        <f>Table1[[#This Row],[Capacity (MW)]]*0.395*8760*10^-6</f>
        <v>0.21107220000000002</v>
      </c>
      <c r="R2948" s="3" cm="1">
        <f t="array" ref="R2948">AVERAGE(VLOOKUP(_xlfn.TEXTSPLIT(Table1[[#This Row],[Fuel (no space after comma)]], ","), FuelList_Final_EF!$A$2:$B$65, 2, FALSE))</f>
        <v>53.06</v>
      </c>
      <c r="S2948" s="3">
        <f>Table1[[#This Row],[Generation (TWh)]]*10^9*VLOOKUP(Table1[[#This Row],[Turbine/Engine Technology]],Technology_HR!$A$2:$B$11,2,FALSE)*10^-6</f>
        <v>2323904.9220000003</v>
      </c>
      <c r="T2948" s="5">
        <f>Table1[[#This Row],[Fuel Consumption (mmBtu)]]*Table1[[#This Row],[Emission Factor (kg CO2/ mmBtu)]]*10^3</f>
        <v>123306395161.32002</v>
      </c>
      <c r="U2948" s="3">
        <f>Table1[[#This Row],[Emissions (g CO2)]]/(Table1[[#This Row],[Generation (TWh)]]*10^9)</f>
        <v>584.19060000000002</v>
      </c>
    </row>
    <row r="2949" spans="1:21" x14ac:dyDescent="0.35">
      <c r="A2949" t="s">
        <v>905</v>
      </c>
      <c r="B2949" t="s">
        <v>3239</v>
      </c>
      <c r="C2949" t="str">
        <f>SUBSTITUTE(Table1[[#This Row],[Fuel]],", ",",")</f>
        <v>fossil gas: natural gas</v>
      </c>
      <c r="D2949" t="s">
        <v>3239</v>
      </c>
      <c r="H2949" t="s">
        <v>3436</v>
      </c>
      <c r="I2949">
        <v>61</v>
      </c>
      <c r="J2949" t="s">
        <v>3446</v>
      </c>
      <c r="K2949">
        <v>2000</v>
      </c>
      <c r="L2949" t="s">
        <v>29</v>
      </c>
      <c r="M2949" t="s">
        <v>29</v>
      </c>
      <c r="N2949">
        <v>31.027605000000001</v>
      </c>
      <c r="O2949">
        <v>29.762536000000001</v>
      </c>
      <c r="P2949" t="s">
        <v>3498</v>
      </c>
      <c r="Q2949" s="3">
        <f>Table1[[#This Row],[Capacity (MW)]]*0.395*8760*10^-6</f>
        <v>0.21107220000000002</v>
      </c>
      <c r="R2949" s="3" cm="1">
        <f t="array" ref="R2949">AVERAGE(VLOOKUP(_xlfn.TEXTSPLIT(Table1[[#This Row],[Fuel (no space after comma)]], ","), FuelList_Final_EF!$A$2:$B$65, 2, FALSE))</f>
        <v>53.06</v>
      </c>
      <c r="S2949" s="3">
        <f>Table1[[#This Row],[Generation (TWh)]]*10^9*VLOOKUP(Table1[[#This Row],[Turbine/Engine Technology]],Technology_HR!$A$2:$B$11,2,FALSE)*10^-6</f>
        <v>2323904.9220000003</v>
      </c>
      <c r="T2949" s="5">
        <f>Table1[[#This Row],[Fuel Consumption (mmBtu)]]*Table1[[#This Row],[Emission Factor (kg CO2/ mmBtu)]]*10^3</f>
        <v>123306395161.32002</v>
      </c>
      <c r="U2949" s="3">
        <f>Table1[[#This Row],[Emissions (g CO2)]]/(Table1[[#This Row],[Generation (TWh)]]*10^9)</f>
        <v>584.19060000000002</v>
      </c>
    </row>
    <row r="2950" spans="1:21" x14ac:dyDescent="0.35">
      <c r="A2950" t="s">
        <v>905</v>
      </c>
      <c r="B2950" t="s">
        <v>3239</v>
      </c>
      <c r="C2950" t="str">
        <f>SUBSTITUTE(Table1[[#This Row],[Fuel]],", ",",")</f>
        <v>fossil gas: natural gas</v>
      </c>
      <c r="D2950" t="s">
        <v>3239</v>
      </c>
      <c r="H2950" t="s">
        <v>3436</v>
      </c>
      <c r="I2950">
        <v>61</v>
      </c>
      <c r="J2950" t="s">
        <v>3446</v>
      </c>
      <c r="K2950">
        <v>2001</v>
      </c>
      <c r="L2950" t="s">
        <v>29</v>
      </c>
      <c r="M2950" t="s">
        <v>29</v>
      </c>
      <c r="N2950">
        <v>31.027605000000001</v>
      </c>
      <c r="O2950">
        <v>29.762536000000001</v>
      </c>
      <c r="P2950" t="s">
        <v>3498</v>
      </c>
      <c r="Q2950" s="3">
        <f>Table1[[#This Row],[Capacity (MW)]]*0.395*8760*10^-6</f>
        <v>0.21107220000000002</v>
      </c>
      <c r="R2950" s="3" cm="1">
        <f t="array" ref="R2950">AVERAGE(VLOOKUP(_xlfn.TEXTSPLIT(Table1[[#This Row],[Fuel (no space after comma)]], ","), FuelList_Final_EF!$A$2:$B$65, 2, FALSE))</f>
        <v>53.06</v>
      </c>
      <c r="S2950" s="3">
        <f>Table1[[#This Row],[Generation (TWh)]]*10^9*VLOOKUP(Table1[[#This Row],[Turbine/Engine Technology]],Technology_HR!$A$2:$B$11,2,FALSE)*10^-6</f>
        <v>2323904.9220000003</v>
      </c>
      <c r="T2950" s="5">
        <f>Table1[[#This Row],[Fuel Consumption (mmBtu)]]*Table1[[#This Row],[Emission Factor (kg CO2/ mmBtu)]]*10^3</f>
        <v>123306395161.32002</v>
      </c>
      <c r="U2950" s="3">
        <f>Table1[[#This Row],[Emissions (g CO2)]]/(Table1[[#This Row],[Generation (TWh)]]*10^9)</f>
        <v>584.19060000000002</v>
      </c>
    </row>
    <row r="2951" spans="1:21" x14ac:dyDescent="0.35">
      <c r="A2951" t="s">
        <v>897</v>
      </c>
      <c r="B2951" t="s">
        <v>3243</v>
      </c>
      <c r="C2951" t="str">
        <f>SUBSTITUTE(Table1[[#This Row],[Fuel]],", ",",")</f>
        <v>fossil gas: natural gas,fossil liquids: fuel oil</v>
      </c>
      <c r="D2951" t="s">
        <v>3239</v>
      </c>
      <c r="E2951" t="s">
        <v>3275</v>
      </c>
      <c r="H2951" t="s">
        <v>3440</v>
      </c>
      <c r="I2951">
        <v>650</v>
      </c>
      <c r="J2951" t="s">
        <v>3446</v>
      </c>
      <c r="K2951">
        <v>2013</v>
      </c>
      <c r="L2951" t="s">
        <v>29</v>
      </c>
      <c r="M2951" t="s">
        <v>29</v>
      </c>
      <c r="N2951">
        <v>31.316700000000001</v>
      </c>
      <c r="O2951">
        <v>30.066700000000001</v>
      </c>
      <c r="P2951" t="s">
        <v>3498</v>
      </c>
      <c r="Q2951" s="3">
        <f>Table1[[#This Row],[Capacity (MW)]]*0.395*8760*10^-6</f>
        <v>2.2491300000000001</v>
      </c>
      <c r="R2951" s="3" cm="1">
        <f t="array" ref="R2951">AVERAGE(VLOOKUP(_xlfn.TEXTSPLIT(Table1[[#This Row],[Fuel (no space after comma)]], ","), FuelList_Final_EF!$A$2:$B$65, 2, FALSE))</f>
        <v>65.583341148886291</v>
      </c>
      <c r="S2951" s="3">
        <f>Table1[[#This Row],[Generation (TWh)]]*10^9*VLOOKUP(Table1[[#This Row],[Turbine/Engine Technology]],Technology_HR!$A$2:$B$11,2,FALSE)*10^-6</f>
        <v>23132302.050000001</v>
      </c>
      <c r="T2951" s="5">
        <f>Table1[[#This Row],[Fuel Consumption (mmBtu)]]*Table1[[#This Row],[Emission Factor (kg CO2/ mmBtu)]]*10^3</f>
        <v>1517093656904.2317</v>
      </c>
      <c r="U2951" s="3">
        <f>Table1[[#This Row],[Emissions (g CO2)]]/(Table1[[#This Row],[Generation (TWh)]]*10^9)</f>
        <v>674.52466371629555</v>
      </c>
    </row>
    <row r="2952" spans="1:21" x14ac:dyDescent="0.35">
      <c r="A2952" t="s">
        <v>897</v>
      </c>
      <c r="B2952" t="s">
        <v>3243</v>
      </c>
      <c r="C2952" t="str">
        <f>SUBSTITUTE(Table1[[#This Row],[Fuel]],", ",",")</f>
        <v>fossil gas: natural gas,fossil liquids: fuel oil</v>
      </c>
      <c r="D2952" t="s">
        <v>3239</v>
      </c>
      <c r="E2952" t="s">
        <v>3275</v>
      </c>
      <c r="H2952" t="s">
        <v>3440</v>
      </c>
      <c r="I2952">
        <v>650</v>
      </c>
      <c r="J2952" t="s">
        <v>3446</v>
      </c>
      <c r="K2952">
        <v>2012</v>
      </c>
      <c r="L2952" t="s">
        <v>29</v>
      </c>
      <c r="M2952" t="s">
        <v>29</v>
      </c>
      <c r="N2952">
        <v>31.316700000000001</v>
      </c>
      <c r="O2952">
        <v>30.066700000000001</v>
      </c>
      <c r="P2952" t="s">
        <v>3498</v>
      </c>
      <c r="Q2952" s="3">
        <f>Table1[[#This Row],[Capacity (MW)]]*0.395*8760*10^-6</f>
        <v>2.2491300000000001</v>
      </c>
      <c r="R2952" s="3" cm="1">
        <f t="array" ref="R2952">AVERAGE(VLOOKUP(_xlfn.TEXTSPLIT(Table1[[#This Row],[Fuel (no space after comma)]], ","), FuelList_Final_EF!$A$2:$B$65, 2, FALSE))</f>
        <v>65.583341148886291</v>
      </c>
      <c r="S2952" s="3">
        <f>Table1[[#This Row],[Generation (TWh)]]*10^9*VLOOKUP(Table1[[#This Row],[Turbine/Engine Technology]],Technology_HR!$A$2:$B$11,2,FALSE)*10^-6</f>
        <v>23132302.050000001</v>
      </c>
      <c r="T2952" s="5">
        <f>Table1[[#This Row],[Fuel Consumption (mmBtu)]]*Table1[[#This Row],[Emission Factor (kg CO2/ mmBtu)]]*10^3</f>
        <v>1517093656904.2317</v>
      </c>
      <c r="U2952" s="3">
        <f>Table1[[#This Row],[Emissions (g CO2)]]/(Table1[[#This Row],[Generation (TWh)]]*10^9)</f>
        <v>674.52466371629555</v>
      </c>
    </row>
    <row r="2953" spans="1:21" x14ac:dyDescent="0.35">
      <c r="A2953" t="s">
        <v>896</v>
      </c>
      <c r="B2953" t="s">
        <v>3239</v>
      </c>
      <c r="C2953" t="str">
        <f>SUBSTITUTE(Table1[[#This Row],[Fuel]],", ",",")</f>
        <v>fossil gas: natural gas</v>
      </c>
      <c r="D2953" t="s">
        <v>3239</v>
      </c>
      <c r="H2953" t="s">
        <v>3438</v>
      </c>
      <c r="I2953">
        <v>1200</v>
      </c>
      <c r="J2953" t="s">
        <v>3446</v>
      </c>
      <c r="K2953">
        <v>2018</v>
      </c>
      <c r="L2953" t="s">
        <v>29</v>
      </c>
      <c r="M2953" t="s">
        <v>29</v>
      </c>
      <c r="N2953">
        <v>29.909414999999999</v>
      </c>
      <c r="O2953">
        <v>31.755839999999999</v>
      </c>
      <c r="P2953" t="s">
        <v>3498</v>
      </c>
      <c r="Q2953" s="3">
        <f>Table1[[#This Row],[Capacity (MW)]]*0.395*8760*10^-6</f>
        <v>4.1522399999999999</v>
      </c>
      <c r="R2953" s="3" cm="1">
        <f t="array" ref="R2953">AVERAGE(VLOOKUP(_xlfn.TEXTSPLIT(Table1[[#This Row],[Fuel (no space after comma)]], ","), FuelList_Final_EF!$A$2:$B$65, 2, FALSE))</f>
        <v>53.06</v>
      </c>
      <c r="S2953" s="3">
        <f>Table1[[#This Row],[Generation (TWh)]]*10^9*VLOOKUP(Table1[[#This Row],[Turbine/Engine Technology]],Technology_HR!$A$2:$B$11,2,FALSE)*10^-6</f>
        <v>31345259.759999998</v>
      </c>
      <c r="T2953" s="5">
        <f>Table1[[#This Row],[Fuel Consumption (mmBtu)]]*Table1[[#This Row],[Emission Factor (kg CO2/ mmBtu)]]*10^3</f>
        <v>1663179482865.5999</v>
      </c>
      <c r="U2953" s="3">
        <f>Table1[[#This Row],[Emissions (g CO2)]]/(Table1[[#This Row],[Generation (TWh)]]*10^9)</f>
        <v>400.54993999999999</v>
      </c>
    </row>
    <row r="2954" spans="1:21" x14ac:dyDescent="0.35">
      <c r="A2954" t="s">
        <v>896</v>
      </c>
      <c r="B2954" t="s">
        <v>3239</v>
      </c>
      <c r="C2954" t="str">
        <f>SUBSTITUTE(Table1[[#This Row],[Fuel]],", ",",")</f>
        <v>fossil gas: natural gas</v>
      </c>
      <c r="D2954" t="s">
        <v>3239</v>
      </c>
      <c r="H2954" t="s">
        <v>3438</v>
      </c>
      <c r="I2954">
        <v>1200</v>
      </c>
      <c r="J2954" t="s">
        <v>3446</v>
      </c>
      <c r="K2954">
        <v>2018</v>
      </c>
      <c r="L2954" t="s">
        <v>29</v>
      </c>
      <c r="M2954" t="s">
        <v>29</v>
      </c>
      <c r="N2954">
        <v>29.909414999999999</v>
      </c>
      <c r="O2954">
        <v>31.755839999999999</v>
      </c>
      <c r="P2954" t="s">
        <v>3498</v>
      </c>
      <c r="Q2954" s="3">
        <f>Table1[[#This Row],[Capacity (MW)]]*0.395*8760*10^-6</f>
        <v>4.1522399999999999</v>
      </c>
      <c r="R2954" s="3" cm="1">
        <f t="array" ref="R2954">AVERAGE(VLOOKUP(_xlfn.TEXTSPLIT(Table1[[#This Row],[Fuel (no space after comma)]], ","), FuelList_Final_EF!$A$2:$B$65, 2, FALSE))</f>
        <v>53.06</v>
      </c>
      <c r="S2954" s="3">
        <f>Table1[[#This Row],[Generation (TWh)]]*10^9*VLOOKUP(Table1[[#This Row],[Turbine/Engine Technology]],Technology_HR!$A$2:$B$11,2,FALSE)*10^-6</f>
        <v>31345259.759999998</v>
      </c>
      <c r="T2954" s="5">
        <f>Table1[[#This Row],[Fuel Consumption (mmBtu)]]*Table1[[#This Row],[Emission Factor (kg CO2/ mmBtu)]]*10^3</f>
        <v>1663179482865.5999</v>
      </c>
      <c r="U2954" s="3">
        <f>Table1[[#This Row],[Emissions (g CO2)]]/(Table1[[#This Row],[Generation (TWh)]]*10^9)</f>
        <v>400.54993999999999</v>
      </c>
    </row>
    <row r="2955" spans="1:21" x14ac:dyDescent="0.35">
      <c r="A2955" t="s">
        <v>896</v>
      </c>
      <c r="B2955" t="s">
        <v>3239</v>
      </c>
      <c r="C2955" t="str">
        <f>SUBSTITUTE(Table1[[#This Row],[Fuel]],", ",",")</f>
        <v>fossil gas: natural gas</v>
      </c>
      <c r="D2955" t="s">
        <v>3239</v>
      </c>
      <c r="H2955" t="s">
        <v>3438</v>
      </c>
      <c r="I2955">
        <v>1200</v>
      </c>
      <c r="J2955" t="s">
        <v>3446</v>
      </c>
      <c r="K2955">
        <v>2018</v>
      </c>
      <c r="L2955" t="s">
        <v>29</v>
      </c>
      <c r="M2955" t="s">
        <v>29</v>
      </c>
      <c r="N2955">
        <v>29.909414999999999</v>
      </c>
      <c r="O2955">
        <v>31.755839999999999</v>
      </c>
      <c r="P2955" t="s">
        <v>3498</v>
      </c>
      <c r="Q2955" s="3">
        <f>Table1[[#This Row],[Capacity (MW)]]*0.395*8760*10^-6</f>
        <v>4.1522399999999999</v>
      </c>
      <c r="R2955" s="3" cm="1">
        <f t="array" ref="R2955">AVERAGE(VLOOKUP(_xlfn.TEXTSPLIT(Table1[[#This Row],[Fuel (no space after comma)]], ","), FuelList_Final_EF!$A$2:$B$65, 2, FALSE))</f>
        <v>53.06</v>
      </c>
      <c r="S2955" s="3">
        <f>Table1[[#This Row],[Generation (TWh)]]*10^9*VLOOKUP(Table1[[#This Row],[Turbine/Engine Technology]],Technology_HR!$A$2:$B$11,2,FALSE)*10^-6</f>
        <v>31345259.759999998</v>
      </c>
      <c r="T2955" s="5">
        <f>Table1[[#This Row],[Fuel Consumption (mmBtu)]]*Table1[[#This Row],[Emission Factor (kg CO2/ mmBtu)]]*10^3</f>
        <v>1663179482865.5999</v>
      </c>
      <c r="U2955" s="3">
        <f>Table1[[#This Row],[Emissions (g CO2)]]/(Table1[[#This Row],[Generation (TWh)]]*10^9)</f>
        <v>400.54993999999999</v>
      </c>
    </row>
    <row r="2956" spans="1:21" x14ac:dyDescent="0.35">
      <c r="A2956" t="s">
        <v>896</v>
      </c>
      <c r="B2956" t="s">
        <v>3239</v>
      </c>
      <c r="C2956" t="str">
        <f>SUBSTITUTE(Table1[[#This Row],[Fuel]],", ",",")</f>
        <v>fossil gas: natural gas</v>
      </c>
      <c r="D2956" t="s">
        <v>3239</v>
      </c>
      <c r="H2956" t="s">
        <v>3438</v>
      </c>
      <c r="I2956">
        <v>1200</v>
      </c>
      <c r="J2956" t="s">
        <v>3446</v>
      </c>
      <c r="K2956">
        <v>2018</v>
      </c>
      <c r="L2956" t="s">
        <v>29</v>
      </c>
      <c r="M2956" t="s">
        <v>29</v>
      </c>
      <c r="N2956">
        <v>29.909414999999999</v>
      </c>
      <c r="O2956">
        <v>31.755839999999999</v>
      </c>
      <c r="P2956" t="s">
        <v>3498</v>
      </c>
      <c r="Q2956" s="3">
        <f>Table1[[#This Row],[Capacity (MW)]]*0.395*8760*10^-6</f>
        <v>4.1522399999999999</v>
      </c>
      <c r="R2956" s="3" cm="1">
        <f t="array" ref="R2956">AVERAGE(VLOOKUP(_xlfn.TEXTSPLIT(Table1[[#This Row],[Fuel (no space after comma)]], ","), FuelList_Final_EF!$A$2:$B$65, 2, FALSE))</f>
        <v>53.06</v>
      </c>
      <c r="S2956" s="3">
        <f>Table1[[#This Row],[Generation (TWh)]]*10^9*VLOOKUP(Table1[[#This Row],[Turbine/Engine Technology]],Technology_HR!$A$2:$B$11,2,FALSE)*10^-6</f>
        <v>31345259.759999998</v>
      </c>
      <c r="T2956" s="5">
        <f>Table1[[#This Row],[Fuel Consumption (mmBtu)]]*Table1[[#This Row],[Emission Factor (kg CO2/ mmBtu)]]*10^3</f>
        <v>1663179482865.5999</v>
      </c>
      <c r="U2956" s="3">
        <f>Table1[[#This Row],[Emissions (g CO2)]]/(Table1[[#This Row],[Generation (TWh)]]*10^9)</f>
        <v>400.54993999999999</v>
      </c>
    </row>
    <row r="2957" spans="1:21" x14ac:dyDescent="0.35">
      <c r="A2957" t="s">
        <v>900</v>
      </c>
      <c r="B2957" t="s">
        <v>3239</v>
      </c>
      <c r="C2957" t="str">
        <f>SUBSTITUTE(Table1[[#This Row],[Fuel]],", ",",")</f>
        <v>fossil gas: natural gas</v>
      </c>
      <c r="D2957" t="s">
        <v>3239</v>
      </c>
      <c r="H2957" t="s">
        <v>3438</v>
      </c>
      <c r="I2957">
        <v>750</v>
      </c>
      <c r="J2957" t="s">
        <v>3446</v>
      </c>
      <c r="K2957">
        <v>2010</v>
      </c>
      <c r="L2957" t="s">
        <v>29</v>
      </c>
      <c r="M2957" t="s">
        <v>29</v>
      </c>
      <c r="N2957">
        <v>31.062017000000001</v>
      </c>
      <c r="O2957">
        <v>31.392627999999998</v>
      </c>
      <c r="P2957" t="s">
        <v>3498</v>
      </c>
      <c r="Q2957" s="3">
        <f>Table1[[#This Row],[Capacity (MW)]]*0.395*8760*10^-6</f>
        <v>2.5951499999999998</v>
      </c>
      <c r="R2957" s="3" cm="1">
        <f t="array" ref="R2957">AVERAGE(VLOOKUP(_xlfn.TEXTSPLIT(Table1[[#This Row],[Fuel (no space after comma)]], ","), FuelList_Final_EF!$A$2:$B$65, 2, FALSE))</f>
        <v>53.06</v>
      </c>
      <c r="S2957" s="3">
        <f>Table1[[#This Row],[Generation (TWh)]]*10^9*VLOOKUP(Table1[[#This Row],[Turbine/Engine Technology]],Technology_HR!$A$2:$B$11,2,FALSE)*10^-6</f>
        <v>19590787.349999998</v>
      </c>
      <c r="T2957" s="5">
        <f>Table1[[#This Row],[Fuel Consumption (mmBtu)]]*Table1[[#This Row],[Emission Factor (kg CO2/ mmBtu)]]*10^3</f>
        <v>1039487176790.9999</v>
      </c>
      <c r="U2957" s="3">
        <f>Table1[[#This Row],[Emissions (g CO2)]]/(Table1[[#This Row],[Generation (TWh)]]*10^9)</f>
        <v>400.54993999999994</v>
      </c>
    </row>
    <row r="2958" spans="1:21" x14ac:dyDescent="0.35">
      <c r="A2958" t="s">
        <v>897</v>
      </c>
      <c r="B2958" t="s">
        <v>3243</v>
      </c>
      <c r="C2958" t="str">
        <f>SUBSTITUTE(Table1[[#This Row],[Fuel]],", ",",")</f>
        <v>fossil gas: natural gas,fossil liquids: fuel oil</v>
      </c>
      <c r="D2958" t="s">
        <v>3239</v>
      </c>
      <c r="E2958" t="s">
        <v>3275</v>
      </c>
      <c r="H2958" t="s">
        <v>3436</v>
      </c>
      <c r="I2958">
        <v>125</v>
      </c>
      <c r="J2958" t="s">
        <v>3446</v>
      </c>
      <c r="K2958">
        <v>2011</v>
      </c>
      <c r="L2958" t="s">
        <v>29</v>
      </c>
      <c r="M2958" t="s">
        <v>29</v>
      </c>
      <c r="N2958">
        <v>31.381149000000001</v>
      </c>
      <c r="O2958">
        <v>31.723731999999998</v>
      </c>
      <c r="P2958" t="s">
        <v>3498</v>
      </c>
      <c r="Q2958" s="3">
        <f>Table1[[#This Row],[Capacity (MW)]]*0.395*8760*10^-6</f>
        <v>0.43252499999999999</v>
      </c>
      <c r="R2958" s="3" cm="1">
        <f t="array" ref="R2958">AVERAGE(VLOOKUP(_xlfn.TEXTSPLIT(Table1[[#This Row],[Fuel (no space after comma)]], ","), FuelList_Final_EF!$A$2:$B$65, 2, FALSE))</f>
        <v>65.583341148886291</v>
      </c>
      <c r="S2958" s="3">
        <f>Table1[[#This Row],[Generation (TWh)]]*10^9*VLOOKUP(Table1[[#This Row],[Turbine/Engine Technology]],Technology_HR!$A$2:$B$11,2,FALSE)*10^-6</f>
        <v>4762100.25</v>
      </c>
      <c r="T2958" s="5">
        <f>Table1[[#This Row],[Fuel Consumption (mmBtu)]]*Table1[[#This Row],[Emission Factor (kg CO2/ mmBtu)]]*10^3</f>
        <v>312314445280.94666</v>
      </c>
      <c r="U2958" s="3">
        <f>Table1[[#This Row],[Emissions (g CO2)]]/(Table1[[#This Row],[Generation (TWh)]]*10^9)</f>
        <v>722.072586049238</v>
      </c>
    </row>
    <row r="2959" spans="1:21" x14ac:dyDescent="0.35">
      <c r="A2959" t="s">
        <v>897</v>
      </c>
      <c r="B2959" t="s">
        <v>3243</v>
      </c>
      <c r="C2959" t="str">
        <f>SUBSTITUTE(Table1[[#This Row],[Fuel]],", ",",")</f>
        <v>fossil gas: natural gas,fossil liquids: fuel oil</v>
      </c>
      <c r="D2959" t="s">
        <v>3239</v>
      </c>
      <c r="E2959" t="s">
        <v>3275</v>
      </c>
      <c r="H2959" t="s">
        <v>3436</v>
      </c>
      <c r="I2959">
        <v>125</v>
      </c>
      <c r="J2959" t="s">
        <v>3446</v>
      </c>
      <c r="K2959">
        <v>2011</v>
      </c>
      <c r="L2959" t="s">
        <v>29</v>
      </c>
      <c r="M2959" t="s">
        <v>29</v>
      </c>
      <c r="N2959">
        <v>31.381149000000001</v>
      </c>
      <c r="O2959">
        <v>31.723731999999998</v>
      </c>
      <c r="P2959" t="s">
        <v>3498</v>
      </c>
      <c r="Q2959" s="3">
        <f>Table1[[#This Row],[Capacity (MW)]]*0.395*8760*10^-6</f>
        <v>0.43252499999999999</v>
      </c>
      <c r="R2959" s="3" cm="1">
        <f t="array" ref="R2959">AVERAGE(VLOOKUP(_xlfn.TEXTSPLIT(Table1[[#This Row],[Fuel (no space after comma)]], ","), FuelList_Final_EF!$A$2:$B$65, 2, FALSE))</f>
        <v>65.583341148886291</v>
      </c>
      <c r="S2959" s="3">
        <f>Table1[[#This Row],[Generation (TWh)]]*10^9*VLOOKUP(Table1[[#This Row],[Turbine/Engine Technology]],Technology_HR!$A$2:$B$11,2,FALSE)*10^-6</f>
        <v>4762100.25</v>
      </c>
      <c r="T2959" s="5">
        <f>Table1[[#This Row],[Fuel Consumption (mmBtu)]]*Table1[[#This Row],[Emission Factor (kg CO2/ mmBtu)]]*10^3</f>
        <v>312314445280.94666</v>
      </c>
      <c r="U2959" s="3">
        <f>Table1[[#This Row],[Emissions (g CO2)]]/(Table1[[#This Row],[Generation (TWh)]]*10^9)</f>
        <v>722.072586049238</v>
      </c>
    </row>
    <row r="2960" spans="1:21" x14ac:dyDescent="0.35">
      <c r="A2960" t="s">
        <v>900</v>
      </c>
      <c r="B2960" t="s">
        <v>3243</v>
      </c>
      <c r="C2960" t="str">
        <f>SUBSTITUTE(Table1[[#This Row],[Fuel]],", ",",")</f>
        <v>fossil gas: natural gas,fossil liquids: fuel oil</v>
      </c>
      <c r="D2960" t="s">
        <v>3239</v>
      </c>
      <c r="E2960" t="s">
        <v>3275</v>
      </c>
      <c r="H2960" t="s">
        <v>3436</v>
      </c>
      <c r="I2960">
        <v>168</v>
      </c>
      <c r="J2960" t="s">
        <v>3446</v>
      </c>
      <c r="K2960">
        <v>2016</v>
      </c>
      <c r="L2960" t="s">
        <v>29</v>
      </c>
      <c r="M2960" t="s">
        <v>29</v>
      </c>
      <c r="N2960">
        <v>31.182648</v>
      </c>
      <c r="O2960">
        <v>30.525030999999998</v>
      </c>
      <c r="P2960" t="s">
        <v>3498</v>
      </c>
      <c r="Q2960" s="3">
        <f>Table1[[#This Row],[Capacity (MW)]]*0.395*8760*10^-6</f>
        <v>0.58131359999999999</v>
      </c>
      <c r="R2960" s="3" cm="1">
        <f t="array" ref="R2960">AVERAGE(VLOOKUP(_xlfn.TEXTSPLIT(Table1[[#This Row],[Fuel (no space after comma)]], ","), FuelList_Final_EF!$A$2:$B$65, 2, FALSE))</f>
        <v>65.583341148886291</v>
      </c>
      <c r="S2960" s="3">
        <f>Table1[[#This Row],[Generation (TWh)]]*10^9*VLOOKUP(Table1[[#This Row],[Turbine/Engine Technology]],Technology_HR!$A$2:$B$11,2,FALSE)*10^-6</f>
        <v>6400262.7359999996</v>
      </c>
      <c r="T2960" s="5">
        <f>Table1[[#This Row],[Fuel Consumption (mmBtu)]]*Table1[[#This Row],[Emission Factor (kg CO2/ mmBtu)]]*10^3</f>
        <v>419750614457.59229</v>
      </c>
      <c r="U2960" s="3">
        <f>Table1[[#This Row],[Emissions (g CO2)]]/(Table1[[#This Row],[Generation (TWh)]]*10^9)</f>
        <v>722.072586049238</v>
      </c>
    </row>
    <row r="2961" spans="1:21" x14ac:dyDescent="0.35">
      <c r="A2961" t="s">
        <v>900</v>
      </c>
      <c r="B2961" t="s">
        <v>3243</v>
      </c>
      <c r="C2961" t="str">
        <f>SUBSTITUTE(Table1[[#This Row],[Fuel]],", ",",")</f>
        <v>fossil gas: natural gas,fossil liquids: fuel oil</v>
      </c>
      <c r="D2961" t="s">
        <v>3239</v>
      </c>
      <c r="E2961" t="s">
        <v>3275</v>
      </c>
      <c r="H2961" t="s">
        <v>3436</v>
      </c>
      <c r="I2961">
        <v>168</v>
      </c>
      <c r="J2961" t="s">
        <v>3446</v>
      </c>
      <c r="K2961">
        <v>2016</v>
      </c>
      <c r="L2961" t="s">
        <v>29</v>
      </c>
      <c r="M2961" t="s">
        <v>29</v>
      </c>
      <c r="N2961">
        <v>31.182648</v>
      </c>
      <c r="O2961">
        <v>30.525030999999998</v>
      </c>
      <c r="P2961" t="s">
        <v>3498</v>
      </c>
      <c r="Q2961" s="3">
        <f>Table1[[#This Row],[Capacity (MW)]]*0.395*8760*10^-6</f>
        <v>0.58131359999999999</v>
      </c>
      <c r="R2961" s="3" cm="1">
        <f t="array" ref="R2961">AVERAGE(VLOOKUP(_xlfn.TEXTSPLIT(Table1[[#This Row],[Fuel (no space after comma)]], ","), FuelList_Final_EF!$A$2:$B$65, 2, FALSE))</f>
        <v>65.583341148886291</v>
      </c>
      <c r="S2961" s="3">
        <f>Table1[[#This Row],[Generation (TWh)]]*10^9*VLOOKUP(Table1[[#This Row],[Turbine/Engine Technology]],Technology_HR!$A$2:$B$11,2,FALSE)*10^-6</f>
        <v>6400262.7359999996</v>
      </c>
      <c r="T2961" s="5">
        <f>Table1[[#This Row],[Fuel Consumption (mmBtu)]]*Table1[[#This Row],[Emission Factor (kg CO2/ mmBtu)]]*10^3</f>
        <v>419750614457.59229</v>
      </c>
      <c r="U2961" s="3">
        <f>Table1[[#This Row],[Emissions (g CO2)]]/(Table1[[#This Row],[Generation (TWh)]]*10^9)</f>
        <v>722.072586049238</v>
      </c>
    </row>
    <row r="2962" spans="1:21" x14ac:dyDescent="0.35">
      <c r="A2962" t="s">
        <v>896</v>
      </c>
      <c r="B2962" t="s">
        <v>3243</v>
      </c>
      <c r="C2962" t="str">
        <f>SUBSTITUTE(Table1[[#This Row],[Fuel]],", ",",")</f>
        <v>fossil gas: natural gas,fossil liquids: fuel oil</v>
      </c>
      <c r="D2962" t="s">
        <v>3239</v>
      </c>
      <c r="E2962" t="s">
        <v>3275</v>
      </c>
      <c r="H2962" t="s">
        <v>3438</v>
      </c>
      <c r="I2962">
        <v>750</v>
      </c>
      <c r="J2962" t="s">
        <v>3446</v>
      </c>
      <c r="K2962">
        <v>2015</v>
      </c>
      <c r="L2962" t="s">
        <v>29</v>
      </c>
      <c r="M2962" t="s">
        <v>29</v>
      </c>
      <c r="N2962">
        <v>30.2483</v>
      </c>
      <c r="O2962">
        <v>30.947099999999999</v>
      </c>
      <c r="P2962" t="s">
        <v>3498</v>
      </c>
      <c r="Q2962" s="3">
        <f>Table1[[#This Row],[Capacity (MW)]]*0.395*8760*10^-6</f>
        <v>2.5951499999999998</v>
      </c>
      <c r="R2962" s="3" cm="1">
        <f t="array" ref="R2962">AVERAGE(VLOOKUP(_xlfn.TEXTSPLIT(Table1[[#This Row],[Fuel (no space after comma)]], ","), FuelList_Final_EF!$A$2:$B$65, 2, FALSE))</f>
        <v>65.583341148886291</v>
      </c>
      <c r="S2962" s="3">
        <f>Table1[[#This Row],[Generation (TWh)]]*10^9*VLOOKUP(Table1[[#This Row],[Turbine/Engine Technology]],Technology_HR!$A$2:$B$11,2,FALSE)*10^-6</f>
        <v>19590787.349999998</v>
      </c>
      <c r="T2962" s="5">
        <f>Table1[[#This Row],[Fuel Consumption (mmBtu)]]*Table1[[#This Row],[Emission Factor (kg CO2/ mmBtu)]]*10^3</f>
        <v>1284829290150.3357</v>
      </c>
      <c r="U2962" s="3">
        <f>Table1[[#This Row],[Emissions (g CO2)]]/(Table1[[#This Row],[Generation (TWh)]]*10^9)</f>
        <v>495.08864233294247</v>
      </c>
    </row>
    <row r="2963" spans="1:21" x14ac:dyDescent="0.35">
      <c r="A2963" t="s">
        <v>896</v>
      </c>
      <c r="B2963" t="s">
        <v>3243</v>
      </c>
      <c r="C2963" t="str">
        <f>SUBSTITUTE(Table1[[#This Row],[Fuel]],", ",",")</f>
        <v>fossil gas: natural gas,fossil liquids: fuel oil</v>
      </c>
      <c r="D2963" t="s">
        <v>3239</v>
      </c>
      <c r="E2963" t="s">
        <v>3275</v>
      </c>
      <c r="H2963" t="s">
        <v>3438</v>
      </c>
      <c r="I2963">
        <v>750</v>
      </c>
      <c r="J2963" t="s">
        <v>3446</v>
      </c>
      <c r="K2963">
        <v>2015</v>
      </c>
      <c r="L2963" t="s">
        <v>29</v>
      </c>
      <c r="M2963" t="s">
        <v>29</v>
      </c>
      <c r="N2963">
        <v>30.2483</v>
      </c>
      <c r="O2963">
        <v>30.947099999999999</v>
      </c>
      <c r="P2963" t="s">
        <v>3498</v>
      </c>
      <c r="Q2963" s="3">
        <f>Table1[[#This Row],[Capacity (MW)]]*0.395*8760*10^-6</f>
        <v>2.5951499999999998</v>
      </c>
      <c r="R2963" s="3" cm="1">
        <f t="array" ref="R2963">AVERAGE(VLOOKUP(_xlfn.TEXTSPLIT(Table1[[#This Row],[Fuel (no space after comma)]], ","), FuelList_Final_EF!$A$2:$B$65, 2, FALSE))</f>
        <v>65.583341148886291</v>
      </c>
      <c r="S2963" s="3">
        <f>Table1[[#This Row],[Generation (TWh)]]*10^9*VLOOKUP(Table1[[#This Row],[Turbine/Engine Technology]],Technology_HR!$A$2:$B$11,2,FALSE)*10^-6</f>
        <v>19590787.349999998</v>
      </c>
      <c r="T2963" s="5">
        <f>Table1[[#This Row],[Fuel Consumption (mmBtu)]]*Table1[[#This Row],[Emission Factor (kg CO2/ mmBtu)]]*10^3</f>
        <v>1284829290150.3357</v>
      </c>
      <c r="U2963" s="3">
        <f>Table1[[#This Row],[Emissions (g CO2)]]/(Table1[[#This Row],[Generation (TWh)]]*10^9)</f>
        <v>495.08864233294247</v>
      </c>
    </row>
    <row r="2964" spans="1:21" x14ac:dyDescent="0.35">
      <c r="A2964" t="s">
        <v>896</v>
      </c>
      <c r="B2964" t="s">
        <v>3243</v>
      </c>
      <c r="C2964" t="str">
        <f>SUBSTITUTE(Table1[[#This Row],[Fuel]],", ",",")</f>
        <v>fossil gas: natural gas,fossil liquids: fuel oil</v>
      </c>
      <c r="D2964" t="s">
        <v>3239</v>
      </c>
      <c r="E2964" t="s">
        <v>3275</v>
      </c>
      <c r="H2964" t="s">
        <v>3438</v>
      </c>
      <c r="I2964">
        <v>750</v>
      </c>
      <c r="J2964" t="s">
        <v>3446</v>
      </c>
      <c r="K2964">
        <v>2015</v>
      </c>
      <c r="L2964" t="s">
        <v>29</v>
      </c>
      <c r="M2964" t="s">
        <v>29</v>
      </c>
      <c r="N2964">
        <v>30.2483</v>
      </c>
      <c r="O2964">
        <v>30.947099999999999</v>
      </c>
      <c r="P2964" t="s">
        <v>3498</v>
      </c>
      <c r="Q2964" s="3">
        <f>Table1[[#This Row],[Capacity (MW)]]*0.395*8760*10^-6</f>
        <v>2.5951499999999998</v>
      </c>
      <c r="R2964" s="3" cm="1">
        <f t="array" ref="R2964">AVERAGE(VLOOKUP(_xlfn.TEXTSPLIT(Table1[[#This Row],[Fuel (no space after comma)]], ","), FuelList_Final_EF!$A$2:$B$65, 2, FALSE))</f>
        <v>65.583341148886291</v>
      </c>
      <c r="S2964" s="3">
        <f>Table1[[#This Row],[Generation (TWh)]]*10^9*VLOOKUP(Table1[[#This Row],[Turbine/Engine Technology]],Technology_HR!$A$2:$B$11,2,FALSE)*10^-6</f>
        <v>19590787.349999998</v>
      </c>
      <c r="T2964" s="5">
        <f>Table1[[#This Row],[Fuel Consumption (mmBtu)]]*Table1[[#This Row],[Emission Factor (kg CO2/ mmBtu)]]*10^3</f>
        <v>1284829290150.3357</v>
      </c>
      <c r="U2964" s="3">
        <f>Table1[[#This Row],[Emissions (g CO2)]]/(Table1[[#This Row],[Generation (TWh)]]*10^9)</f>
        <v>495.08864233294247</v>
      </c>
    </row>
    <row r="2965" spans="1:21" x14ac:dyDescent="0.35">
      <c r="A2965" t="s">
        <v>900</v>
      </c>
      <c r="B2965" t="s">
        <v>3243</v>
      </c>
      <c r="C2965" t="str">
        <f>SUBSTITUTE(Table1[[#This Row],[Fuel]],", ",",")</f>
        <v>fossil gas: natural gas,fossil liquids: fuel oil</v>
      </c>
      <c r="D2965" t="s">
        <v>3239</v>
      </c>
      <c r="E2965" t="s">
        <v>3275</v>
      </c>
      <c r="H2965" t="s">
        <v>3438</v>
      </c>
      <c r="I2965">
        <v>750</v>
      </c>
      <c r="J2965" t="s">
        <v>3446</v>
      </c>
      <c r="K2965">
        <v>2006</v>
      </c>
      <c r="L2965" t="s">
        <v>29</v>
      </c>
      <c r="M2965" t="s">
        <v>29</v>
      </c>
      <c r="N2965">
        <v>30.699259999999999</v>
      </c>
      <c r="O2965">
        <v>30.667120000000001</v>
      </c>
      <c r="P2965" t="s">
        <v>3498</v>
      </c>
      <c r="Q2965" s="3">
        <f>Table1[[#This Row],[Capacity (MW)]]*0.395*8760*10^-6</f>
        <v>2.5951499999999998</v>
      </c>
      <c r="R2965" s="3" cm="1">
        <f t="array" ref="R2965">AVERAGE(VLOOKUP(_xlfn.TEXTSPLIT(Table1[[#This Row],[Fuel (no space after comma)]], ","), FuelList_Final_EF!$A$2:$B$65, 2, FALSE))</f>
        <v>65.583341148886291</v>
      </c>
      <c r="S2965" s="3">
        <f>Table1[[#This Row],[Generation (TWh)]]*10^9*VLOOKUP(Table1[[#This Row],[Turbine/Engine Technology]],Technology_HR!$A$2:$B$11,2,FALSE)*10^-6</f>
        <v>19590787.349999998</v>
      </c>
      <c r="T2965" s="5">
        <f>Table1[[#This Row],[Fuel Consumption (mmBtu)]]*Table1[[#This Row],[Emission Factor (kg CO2/ mmBtu)]]*10^3</f>
        <v>1284829290150.3357</v>
      </c>
      <c r="U2965" s="3">
        <f>Table1[[#This Row],[Emissions (g CO2)]]/(Table1[[#This Row],[Generation (TWh)]]*10^9)</f>
        <v>495.08864233294247</v>
      </c>
    </row>
    <row r="2966" spans="1:21" x14ac:dyDescent="0.35">
      <c r="A2966" t="s">
        <v>900</v>
      </c>
      <c r="B2966" t="s">
        <v>3243</v>
      </c>
      <c r="C2966" t="str">
        <f>SUBSTITUTE(Table1[[#This Row],[Fuel]],", ",",")</f>
        <v>fossil gas: natural gas,fossil liquids: fuel oil</v>
      </c>
      <c r="D2966" t="s">
        <v>3239</v>
      </c>
      <c r="E2966" t="s">
        <v>3275</v>
      </c>
      <c r="H2966" t="s">
        <v>3438</v>
      </c>
      <c r="I2966">
        <v>750</v>
      </c>
      <c r="J2966" t="s">
        <v>3446</v>
      </c>
      <c r="K2966">
        <v>2006</v>
      </c>
      <c r="L2966" t="s">
        <v>29</v>
      </c>
      <c r="M2966" t="s">
        <v>29</v>
      </c>
      <c r="N2966">
        <v>30.699259999999999</v>
      </c>
      <c r="O2966">
        <v>30.667120000000001</v>
      </c>
      <c r="P2966" t="s">
        <v>3498</v>
      </c>
      <c r="Q2966" s="3">
        <f>Table1[[#This Row],[Capacity (MW)]]*0.395*8760*10^-6</f>
        <v>2.5951499999999998</v>
      </c>
      <c r="R2966" s="3" cm="1">
        <f t="array" ref="R2966">AVERAGE(VLOOKUP(_xlfn.TEXTSPLIT(Table1[[#This Row],[Fuel (no space after comma)]], ","), FuelList_Final_EF!$A$2:$B$65, 2, FALSE))</f>
        <v>65.583341148886291</v>
      </c>
      <c r="S2966" s="3">
        <f>Table1[[#This Row],[Generation (TWh)]]*10^9*VLOOKUP(Table1[[#This Row],[Turbine/Engine Technology]],Technology_HR!$A$2:$B$11,2,FALSE)*10^-6</f>
        <v>19590787.349999998</v>
      </c>
      <c r="T2966" s="5">
        <f>Table1[[#This Row],[Fuel Consumption (mmBtu)]]*Table1[[#This Row],[Emission Factor (kg CO2/ mmBtu)]]*10^3</f>
        <v>1284829290150.3357</v>
      </c>
      <c r="U2966" s="3">
        <f>Table1[[#This Row],[Emissions (g CO2)]]/(Table1[[#This Row],[Generation (TWh)]]*10^9)</f>
        <v>495.08864233294247</v>
      </c>
    </row>
    <row r="2967" spans="1:21" x14ac:dyDescent="0.35">
      <c r="A2967" t="s">
        <v>900</v>
      </c>
      <c r="B2967" t="s">
        <v>3243</v>
      </c>
      <c r="C2967" t="str">
        <f>SUBSTITUTE(Table1[[#This Row],[Fuel]],", ",",")</f>
        <v>fossil gas: natural gas,fossil liquids: fuel oil</v>
      </c>
      <c r="D2967" t="s">
        <v>3239</v>
      </c>
      <c r="E2967" t="s">
        <v>3275</v>
      </c>
      <c r="H2967" t="s">
        <v>3438</v>
      </c>
      <c r="I2967">
        <v>750</v>
      </c>
      <c r="J2967" t="s">
        <v>3446</v>
      </c>
      <c r="K2967">
        <v>2010</v>
      </c>
      <c r="L2967" t="s">
        <v>29</v>
      </c>
      <c r="M2967" t="s">
        <v>29</v>
      </c>
      <c r="N2967">
        <v>30.699259999999999</v>
      </c>
      <c r="O2967">
        <v>30.667120000000001</v>
      </c>
      <c r="P2967" t="s">
        <v>3498</v>
      </c>
      <c r="Q2967" s="3">
        <f>Table1[[#This Row],[Capacity (MW)]]*0.395*8760*10^-6</f>
        <v>2.5951499999999998</v>
      </c>
      <c r="R2967" s="3" cm="1">
        <f t="array" ref="R2967">AVERAGE(VLOOKUP(_xlfn.TEXTSPLIT(Table1[[#This Row],[Fuel (no space after comma)]], ","), FuelList_Final_EF!$A$2:$B$65, 2, FALSE))</f>
        <v>65.583341148886291</v>
      </c>
      <c r="S2967" s="3">
        <f>Table1[[#This Row],[Generation (TWh)]]*10^9*VLOOKUP(Table1[[#This Row],[Turbine/Engine Technology]],Technology_HR!$A$2:$B$11,2,FALSE)*10^-6</f>
        <v>19590787.349999998</v>
      </c>
      <c r="T2967" s="5">
        <f>Table1[[#This Row],[Fuel Consumption (mmBtu)]]*Table1[[#This Row],[Emission Factor (kg CO2/ mmBtu)]]*10^3</f>
        <v>1284829290150.3357</v>
      </c>
      <c r="U2967" s="3">
        <f>Table1[[#This Row],[Emissions (g CO2)]]/(Table1[[#This Row],[Generation (TWh)]]*10^9)</f>
        <v>495.08864233294247</v>
      </c>
    </row>
    <row r="2968" spans="1:21" x14ac:dyDescent="0.35">
      <c r="A2968" t="s">
        <v>897</v>
      </c>
      <c r="B2968" t="s">
        <v>3243</v>
      </c>
      <c r="C2968" t="str">
        <f>SUBSTITUTE(Table1[[#This Row],[Fuel]],", ",",")</f>
        <v>fossil gas: natural gas,fossil liquids: fuel oil</v>
      </c>
      <c r="D2968" t="s">
        <v>3239</v>
      </c>
      <c r="E2968" t="s">
        <v>3275</v>
      </c>
      <c r="H2968" t="s">
        <v>3440</v>
      </c>
      <c r="I2968">
        <v>320</v>
      </c>
      <c r="J2968" t="s">
        <v>3446</v>
      </c>
      <c r="K2968">
        <v>2001</v>
      </c>
      <c r="L2968" t="s">
        <v>29</v>
      </c>
      <c r="M2968" t="s">
        <v>29</v>
      </c>
      <c r="N2968">
        <v>29.911529999999999</v>
      </c>
      <c r="O2968">
        <v>32.594799999999999</v>
      </c>
      <c r="P2968" t="s">
        <v>3498</v>
      </c>
      <c r="Q2968" s="3">
        <f>Table1[[#This Row],[Capacity (MW)]]*0.395*8760*10^-6</f>
        <v>1.107264</v>
      </c>
      <c r="R2968" s="3" cm="1">
        <f t="array" ref="R2968">AVERAGE(VLOOKUP(_xlfn.TEXTSPLIT(Table1[[#This Row],[Fuel (no space after comma)]], ","), FuelList_Final_EF!$A$2:$B$65, 2, FALSE))</f>
        <v>65.583341148886291</v>
      </c>
      <c r="S2968" s="3">
        <f>Table1[[#This Row],[Generation (TWh)]]*10^9*VLOOKUP(Table1[[#This Row],[Turbine/Engine Technology]],Technology_HR!$A$2:$B$11,2,FALSE)*10^-6</f>
        <v>11388210.24</v>
      </c>
      <c r="T2968" s="5">
        <f>Table1[[#This Row],[Fuel Consumption (mmBtu)]]*Table1[[#This Row],[Emission Factor (kg CO2/ mmBtu)]]*10^3</f>
        <v>746876877245.16028</v>
      </c>
      <c r="U2968" s="3">
        <f>Table1[[#This Row],[Emissions (g CO2)]]/(Table1[[#This Row],[Generation (TWh)]]*10^9)</f>
        <v>674.52466371629555</v>
      </c>
    </row>
    <row r="2969" spans="1:21" x14ac:dyDescent="0.35">
      <c r="A2969" t="s">
        <v>897</v>
      </c>
      <c r="B2969" t="s">
        <v>3243</v>
      </c>
      <c r="C2969" t="str">
        <f>SUBSTITUTE(Table1[[#This Row],[Fuel]],", ",",")</f>
        <v>fossil gas: natural gas,fossil liquids: fuel oil</v>
      </c>
      <c r="D2969" t="s">
        <v>3239</v>
      </c>
      <c r="E2969" t="s">
        <v>3275</v>
      </c>
      <c r="H2969" t="s">
        <v>3440</v>
      </c>
      <c r="I2969">
        <v>320</v>
      </c>
      <c r="J2969" t="s">
        <v>3446</v>
      </c>
      <c r="K2969">
        <v>2001</v>
      </c>
      <c r="L2969" t="s">
        <v>29</v>
      </c>
      <c r="M2969" t="s">
        <v>29</v>
      </c>
      <c r="N2969">
        <v>29.911529999999999</v>
      </c>
      <c r="O2969">
        <v>32.594799999999999</v>
      </c>
      <c r="P2969" t="s">
        <v>3498</v>
      </c>
      <c r="Q2969" s="3">
        <f>Table1[[#This Row],[Capacity (MW)]]*0.395*8760*10^-6</f>
        <v>1.107264</v>
      </c>
      <c r="R2969" s="3" cm="1">
        <f t="array" ref="R2969">AVERAGE(VLOOKUP(_xlfn.TEXTSPLIT(Table1[[#This Row],[Fuel (no space after comma)]], ","), FuelList_Final_EF!$A$2:$B$65, 2, FALSE))</f>
        <v>65.583341148886291</v>
      </c>
      <c r="S2969" s="3">
        <f>Table1[[#This Row],[Generation (TWh)]]*10^9*VLOOKUP(Table1[[#This Row],[Turbine/Engine Technology]],Technology_HR!$A$2:$B$11,2,FALSE)*10^-6</f>
        <v>11388210.24</v>
      </c>
      <c r="T2969" s="5">
        <f>Table1[[#This Row],[Fuel Consumption (mmBtu)]]*Table1[[#This Row],[Emission Factor (kg CO2/ mmBtu)]]*10^3</f>
        <v>746876877245.16028</v>
      </c>
      <c r="U2969" s="3">
        <f>Table1[[#This Row],[Emissions (g CO2)]]/(Table1[[#This Row],[Generation (TWh)]]*10^9)</f>
        <v>674.52466371629555</v>
      </c>
    </row>
    <row r="2970" spans="1:21" x14ac:dyDescent="0.35">
      <c r="A2970" t="s">
        <v>906</v>
      </c>
      <c r="B2970" t="s">
        <v>3243</v>
      </c>
      <c r="C2970" t="str">
        <f>SUBSTITUTE(Table1[[#This Row],[Fuel]],", ",",")</f>
        <v>fossil gas: natural gas,fossil liquids: fuel oil</v>
      </c>
      <c r="D2970" t="s">
        <v>3239</v>
      </c>
      <c r="E2970" t="s">
        <v>3275</v>
      </c>
      <c r="H2970" t="s">
        <v>3440</v>
      </c>
      <c r="I2970">
        <v>341.3</v>
      </c>
      <c r="J2970" t="s">
        <v>3446</v>
      </c>
      <c r="K2970">
        <v>2003</v>
      </c>
      <c r="L2970" t="s">
        <v>29</v>
      </c>
      <c r="M2970" t="s">
        <v>29</v>
      </c>
      <c r="N2970">
        <v>31.099519999999998</v>
      </c>
      <c r="O2970">
        <v>32.520240000000001</v>
      </c>
      <c r="P2970" t="s">
        <v>3498</v>
      </c>
      <c r="Q2970" s="3">
        <f>Table1[[#This Row],[Capacity (MW)]]*0.395*8760*10^-6</f>
        <v>1.1809662599999999</v>
      </c>
      <c r="R2970" s="3" cm="1">
        <f t="array" ref="R2970">AVERAGE(VLOOKUP(_xlfn.TEXTSPLIT(Table1[[#This Row],[Fuel (no space after comma)]], ","), FuelList_Final_EF!$A$2:$B$65, 2, FALSE))</f>
        <v>65.583341148886291</v>
      </c>
      <c r="S2970" s="3">
        <f>Table1[[#This Row],[Generation (TWh)]]*10^9*VLOOKUP(Table1[[#This Row],[Turbine/Engine Technology]],Technology_HR!$A$2:$B$11,2,FALSE)*10^-6</f>
        <v>12146237.984099999</v>
      </c>
      <c r="T2970" s="5">
        <f>Table1[[#This Row],[Fuel Consumption (mmBtu)]]*Table1[[#This Row],[Emission Factor (kg CO2/ mmBtu)]]*10^3</f>
        <v>796590869386.79114</v>
      </c>
      <c r="U2970" s="3">
        <f>Table1[[#This Row],[Emissions (g CO2)]]/(Table1[[#This Row],[Generation (TWh)]]*10^9)</f>
        <v>674.52466371629544</v>
      </c>
    </row>
    <row r="2971" spans="1:21" x14ac:dyDescent="0.35">
      <c r="A2971" t="s">
        <v>906</v>
      </c>
      <c r="B2971" t="s">
        <v>3243</v>
      </c>
      <c r="C2971" t="str">
        <f>SUBSTITUTE(Table1[[#This Row],[Fuel]],", ",",")</f>
        <v>fossil gas: natural gas,fossil liquids: fuel oil</v>
      </c>
      <c r="D2971" t="s">
        <v>3239</v>
      </c>
      <c r="E2971" t="s">
        <v>3275</v>
      </c>
      <c r="H2971" t="s">
        <v>3440</v>
      </c>
      <c r="I2971">
        <v>341.3</v>
      </c>
      <c r="J2971" t="s">
        <v>3446</v>
      </c>
      <c r="K2971">
        <v>2003</v>
      </c>
      <c r="L2971" t="s">
        <v>29</v>
      </c>
      <c r="M2971" t="s">
        <v>29</v>
      </c>
      <c r="N2971">
        <v>31.099519999999998</v>
      </c>
      <c r="O2971">
        <v>32.520240000000001</v>
      </c>
      <c r="P2971" t="s">
        <v>3498</v>
      </c>
      <c r="Q2971" s="3">
        <f>Table1[[#This Row],[Capacity (MW)]]*0.395*8760*10^-6</f>
        <v>1.1809662599999999</v>
      </c>
      <c r="R2971" s="3" cm="1">
        <f t="array" ref="R2971">AVERAGE(VLOOKUP(_xlfn.TEXTSPLIT(Table1[[#This Row],[Fuel (no space after comma)]], ","), FuelList_Final_EF!$A$2:$B$65, 2, FALSE))</f>
        <v>65.583341148886291</v>
      </c>
      <c r="S2971" s="3">
        <f>Table1[[#This Row],[Generation (TWh)]]*10^9*VLOOKUP(Table1[[#This Row],[Turbine/Engine Technology]],Technology_HR!$A$2:$B$11,2,FALSE)*10^-6</f>
        <v>12146237.984099999</v>
      </c>
      <c r="T2971" s="5">
        <f>Table1[[#This Row],[Fuel Consumption (mmBtu)]]*Table1[[#This Row],[Emission Factor (kg CO2/ mmBtu)]]*10^3</f>
        <v>796590869386.79114</v>
      </c>
      <c r="U2971" s="3">
        <f>Table1[[#This Row],[Emissions (g CO2)]]/(Table1[[#This Row],[Generation (TWh)]]*10^9)</f>
        <v>674.52466371629544</v>
      </c>
    </row>
    <row r="2972" spans="1:21" x14ac:dyDescent="0.35">
      <c r="A2972" t="s">
        <v>899</v>
      </c>
      <c r="B2972" t="s">
        <v>3239</v>
      </c>
      <c r="C2972" t="str">
        <f>SUBSTITUTE(Table1[[#This Row],[Fuel]],", ",",")</f>
        <v>fossil gas: natural gas</v>
      </c>
      <c r="D2972" t="s">
        <v>3239</v>
      </c>
      <c r="H2972" t="s">
        <v>3438</v>
      </c>
      <c r="I2972">
        <v>650</v>
      </c>
      <c r="J2972" t="s">
        <v>3452</v>
      </c>
      <c r="K2972" t="s">
        <v>29</v>
      </c>
      <c r="L2972" t="s">
        <v>29</v>
      </c>
      <c r="M2972" t="s">
        <v>29</v>
      </c>
      <c r="N2972">
        <v>26.096822</v>
      </c>
      <c r="O2972">
        <v>32.47974</v>
      </c>
      <c r="P2972" t="s">
        <v>3498</v>
      </c>
      <c r="Q2972" s="3">
        <f>Table1[[#This Row],[Capacity (MW)]]*0.395*8760*10^-6</f>
        <v>2.2491300000000001</v>
      </c>
      <c r="R2972" s="3" cm="1">
        <f t="array" ref="R2972">AVERAGE(VLOOKUP(_xlfn.TEXTSPLIT(Table1[[#This Row],[Fuel (no space after comma)]], ","), FuelList_Final_EF!$A$2:$B$65, 2, FALSE))</f>
        <v>53.06</v>
      </c>
      <c r="S2972" s="3">
        <f>Table1[[#This Row],[Generation (TWh)]]*10^9*VLOOKUP(Table1[[#This Row],[Turbine/Engine Technology]],Technology_HR!$A$2:$B$11,2,FALSE)*10^-6</f>
        <v>16978682.370000001</v>
      </c>
      <c r="T2972" s="5">
        <f>Table1[[#This Row],[Fuel Consumption (mmBtu)]]*Table1[[#This Row],[Emission Factor (kg CO2/ mmBtu)]]*10^3</f>
        <v>900888886552.20007</v>
      </c>
      <c r="U2972" s="3">
        <f>Table1[[#This Row],[Emissions (g CO2)]]/(Table1[[#This Row],[Generation (TWh)]]*10^9)</f>
        <v>400.54994000000005</v>
      </c>
    </row>
    <row r="2973" spans="1:21" x14ac:dyDescent="0.35">
      <c r="A2973" t="s">
        <v>899</v>
      </c>
      <c r="B2973" t="s">
        <v>3239</v>
      </c>
      <c r="C2973" t="str">
        <f>SUBSTITUTE(Table1[[#This Row],[Fuel]],", ",",")</f>
        <v>fossil gas: natural gas</v>
      </c>
      <c r="D2973" t="s">
        <v>3239</v>
      </c>
      <c r="H2973" t="s">
        <v>3438</v>
      </c>
      <c r="I2973">
        <v>650</v>
      </c>
      <c r="J2973" t="s">
        <v>3452</v>
      </c>
      <c r="K2973" t="s">
        <v>29</v>
      </c>
      <c r="L2973" t="s">
        <v>29</v>
      </c>
      <c r="M2973" t="s">
        <v>29</v>
      </c>
      <c r="N2973">
        <v>26.096822</v>
      </c>
      <c r="O2973">
        <v>32.47974</v>
      </c>
      <c r="P2973" t="s">
        <v>3498</v>
      </c>
      <c r="Q2973" s="3">
        <f>Table1[[#This Row],[Capacity (MW)]]*0.395*8760*10^-6</f>
        <v>2.2491300000000001</v>
      </c>
      <c r="R2973" s="3" cm="1">
        <f t="array" ref="R2973">AVERAGE(VLOOKUP(_xlfn.TEXTSPLIT(Table1[[#This Row],[Fuel (no space after comma)]], ","), FuelList_Final_EF!$A$2:$B$65, 2, FALSE))</f>
        <v>53.06</v>
      </c>
      <c r="S2973" s="3">
        <f>Table1[[#This Row],[Generation (TWh)]]*10^9*VLOOKUP(Table1[[#This Row],[Turbine/Engine Technology]],Technology_HR!$A$2:$B$11,2,FALSE)*10^-6</f>
        <v>16978682.370000001</v>
      </c>
      <c r="T2973" s="5">
        <f>Table1[[#This Row],[Fuel Consumption (mmBtu)]]*Table1[[#This Row],[Emission Factor (kg CO2/ mmBtu)]]*10^3</f>
        <v>900888886552.20007</v>
      </c>
      <c r="U2973" s="3">
        <f>Table1[[#This Row],[Emissions (g CO2)]]/(Table1[[#This Row],[Generation (TWh)]]*10^9)</f>
        <v>400.54994000000005</v>
      </c>
    </row>
    <row r="2974" spans="1:21" x14ac:dyDescent="0.35">
      <c r="A2974" t="s">
        <v>896</v>
      </c>
      <c r="B2974" t="s">
        <v>3243</v>
      </c>
      <c r="C2974" t="str">
        <f>SUBSTITUTE(Table1[[#This Row],[Fuel]],", ",",")</f>
        <v>fossil gas: natural gas,fossil liquids: fuel oil</v>
      </c>
      <c r="D2974" t="s">
        <v>3239</v>
      </c>
      <c r="E2974" t="s">
        <v>3275</v>
      </c>
      <c r="H2974" t="s">
        <v>3440</v>
      </c>
      <c r="I2974">
        <v>315</v>
      </c>
      <c r="J2974" t="s">
        <v>3446</v>
      </c>
      <c r="K2974">
        <v>1988</v>
      </c>
      <c r="L2974" t="s">
        <v>29</v>
      </c>
      <c r="M2974" t="s">
        <v>29</v>
      </c>
      <c r="N2974">
        <v>30.124257</v>
      </c>
      <c r="O2974">
        <v>31.237251000000001</v>
      </c>
      <c r="P2974" t="s">
        <v>3498</v>
      </c>
      <c r="Q2974" s="3">
        <f>Table1[[#This Row],[Capacity (MW)]]*0.395*8760*10^-6</f>
        <v>1.089963</v>
      </c>
      <c r="R2974" s="3" cm="1">
        <f t="array" ref="R2974">AVERAGE(VLOOKUP(_xlfn.TEXTSPLIT(Table1[[#This Row],[Fuel (no space after comma)]], ","), FuelList_Final_EF!$A$2:$B$65, 2, FALSE))</f>
        <v>65.583341148886291</v>
      </c>
      <c r="S2974" s="3">
        <f>Table1[[#This Row],[Generation (TWh)]]*10^9*VLOOKUP(Table1[[#This Row],[Turbine/Engine Technology]],Technology_HR!$A$2:$B$11,2,FALSE)*10^-6</f>
        <v>11210269.455</v>
      </c>
      <c r="T2974" s="5">
        <f>Table1[[#This Row],[Fuel Consumption (mmBtu)]]*Table1[[#This Row],[Emission Factor (kg CO2/ mmBtu)]]*10^3</f>
        <v>735206926038.20459</v>
      </c>
      <c r="U2974" s="3">
        <f>Table1[[#This Row],[Emissions (g CO2)]]/(Table1[[#This Row],[Generation (TWh)]]*10^9)</f>
        <v>674.52466371629555</v>
      </c>
    </row>
    <row r="2975" spans="1:21" x14ac:dyDescent="0.35">
      <c r="A2975" t="s">
        <v>896</v>
      </c>
      <c r="B2975" t="s">
        <v>3243</v>
      </c>
      <c r="C2975" t="str">
        <f>SUBSTITUTE(Table1[[#This Row],[Fuel]],", ",",")</f>
        <v>fossil gas: natural gas,fossil liquids: fuel oil</v>
      </c>
      <c r="D2975" t="s">
        <v>3239</v>
      </c>
      <c r="E2975" t="s">
        <v>3275</v>
      </c>
      <c r="H2975" t="s">
        <v>3440</v>
      </c>
      <c r="I2975">
        <v>315</v>
      </c>
      <c r="J2975" t="s">
        <v>3446</v>
      </c>
      <c r="K2975">
        <v>1984</v>
      </c>
      <c r="L2975" t="s">
        <v>29</v>
      </c>
      <c r="M2975" t="s">
        <v>29</v>
      </c>
      <c r="N2975">
        <v>30.124257</v>
      </c>
      <c r="O2975">
        <v>31.237251000000001</v>
      </c>
      <c r="P2975" t="s">
        <v>3498</v>
      </c>
      <c r="Q2975" s="3">
        <f>Table1[[#This Row],[Capacity (MW)]]*0.395*8760*10^-6</f>
        <v>1.089963</v>
      </c>
      <c r="R2975" s="3" cm="1">
        <f t="array" ref="R2975">AVERAGE(VLOOKUP(_xlfn.TEXTSPLIT(Table1[[#This Row],[Fuel (no space after comma)]], ","), FuelList_Final_EF!$A$2:$B$65, 2, FALSE))</f>
        <v>65.583341148886291</v>
      </c>
      <c r="S2975" s="3">
        <f>Table1[[#This Row],[Generation (TWh)]]*10^9*VLOOKUP(Table1[[#This Row],[Turbine/Engine Technology]],Technology_HR!$A$2:$B$11,2,FALSE)*10^-6</f>
        <v>11210269.455</v>
      </c>
      <c r="T2975" s="5">
        <f>Table1[[#This Row],[Fuel Consumption (mmBtu)]]*Table1[[#This Row],[Emission Factor (kg CO2/ mmBtu)]]*10^3</f>
        <v>735206926038.20459</v>
      </c>
      <c r="U2975" s="3">
        <f>Table1[[#This Row],[Emissions (g CO2)]]/(Table1[[#This Row],[Generation (TWh)]]*10^9)</f>
        <v>674.52466371629555</v>
      </c>
    </row>
    <row r="2976" spans="1:21" x14ac:dyDescent="0.35">
      <c r="A2976" t="s">
        <v>896</v>
      </c>
      <c r="B2976" t="s">
        <v>3243</v>
      </c>
      <c r="C2976" t="str">
        <f>SUBSTITUTE(Table1[[#This Row],[Fuel]],", ",",")</f>
        <v>fossil gas: natural gas,fossil liquids: fuel oil</v>
      </c>
      <c r="D2976" t="s">
        <v>3239</v>
      </c>
      <c r="E2976" t="s">
        <v>3275</v>
      </c>
      <c r="H2976" t="s">
        <v>3440</v>
      </c>
      <c r="I2976">
        <v>315</v>
      </c>
      <c r="J2976" t="s">
        <v>3446</v>
      </c>
      <c r="K2976">
        <v>1985</v>
      </c>
      <c r="L2976" t="s">
        <v>29</v>
      </c>
      <c r="M2976" t="s">
        <v>29</v>
      </c>
      <c r="N2976">
        <v>30.124257</v>
      </c>
      <c r="O2976">
        <v>31.237251000000001</v>
      </c>
      <c r="P2976" t="s">
        <v>3498</v>
      </c>
      <c r="Q2976" s="3">
        <f>Table1[[#This Row],[Capacity (MW)]]*0.395*8760*10^-6</f>
        <v>1.089963</v>
      </c>
      <c r="R2976" s="3" cm="1">
        <f t="array" ref="R2976">AVERAGE(VLOOKUP(_xlfn.TEXTSPLIT(Table1[[#This Row],[Fuel (no space after comma)]], ","), FuelList_Final_EF!$A$2:$B$65, 2, FALSE))</f>
        <v>65.583341148886291</v>
      </c>
      <c r="S2976" s="3">
        <f>Table1[[#This Row],[Generation (TWh)]]*10^9*VLOOKUP(Table1[[#This Row],[Turbine/Engine Technology]],Technology_HR!$A$2:$B$11,2,FALSE)*10^-6</f>
        <v>11210269.455</v>
      </c>
      <c r="T2976" s="5">
        <f>Table1[[#This Row],[Fuel Consumption (mmBtu)]]*Table1[[#This Row],[Emission Factor (kg CO2/ mmBtu)]]*10^3</f>
        <v>735206926038.20459</v>
      </c>
      <c r="U2976" s="3">
        <f>Table1[[#This Row],[Emissions (g CO2)]]/(Table1[[#This Row],[Generation (TWh)]]*10^9)</f>
        <v>674.52466371629555</v>
      </c>
    </row>
    <row r="2977" spans="1:21" x14ac:dyDescent="0.35">
      <c r="A2977" t="s">
        <v>896</v>
      </c>
      <c r="B2977" t="s">
        <v>3243</v>
      </c>
      <c r="C2977" t="str">
        <f>SUBSTITUTE(Table1[[#This Row],[Fuel]],", ",",")</f>
        <v>fossil gas: natural gas,fossil liquids: fuel oil</v>
      </c>
      <c r="D2977" t="s">
        <v>3239</v>
      </c>
      <c r="E2977" t="s">
        <v>3275</v>
      </c>
      <c r="H2977" t="s">
        <v>3440</v>
      </c>
      <c r="I2977">
        <v>315</v>
      </c>
      <c r="J2977" t="s">
        <v>3446</v>
      </c>
      <c r="K2977">
        <v>1988</v>
      </c>
      <c r="L2977" t="s">
        <v>29</v>
      </c>
      <c r="M2977" t="s">
        <v>29</v>
      </c>
      <c r="N2977">
        <v>30.124257</v>
      </c>
      <c r="O2977">
        <v>31.237251000000001</v>
      </c>
      <c r="P2977" t="s">
        <v>3498</v>
      </c>
      <c r="Q2977" s="3">
        <f>Table1[[#This Row],[Capacity (MW)]]*0.395*8760*10^-6</f>
        <v>1.089963</v>
      </c>
      <c r="R2977" s="3" cm="1">
        <f t="array" ref="R2977">AVERAGE(VLOOKUP(_xlfn.TEXTSPLIT(Table1[[#This Row],[Fuel (no space after comma)]], ","), FuelList_Final_EF!$A$2:$B$65, 2, FALSE))</f>
        <v>65.583341148886291</v>
      </c>
      <c r="S2977" s="3">
        <f>Table1[[#This Row],[Generation (TWh)]]*10^9*VLOOKUP(Table1[[#This Row],[Turbine/Engine Technology]],Technology_HR!$A$2:$B$11,2,FALSE)*10^-6</f>
        <v>11210269.455</v>
      </c>
      <c r="T2977" s="5">
        <f>Table1[[#This Row],[Fuel Consumption (mmBtu)]]*Table1[[#This Row],[Emission Factor (kg CO2/ mmBtu)]]*10^3</f>
        <v>735206926038.20459</v>
      </c>
      <c r="U2977" s="3">
        <f>Table1[[#This Row],[Emissions (g CO2)]]/(Table1[[#This Row],[Generation (TWh)]]*10^9)</f>
        <v>674.52466371629555</v>
      </c>
    </row>
    <row r="2978" spans="1:21" x14ac:dyDescent="0.35">
      <c r="A2978" t="s">
        <v>897</v>
      </c>
      <c r="B2978" t="s">
        <v>3243</v>
      </c>
      <c r="C2978" t="str">
        <f>SUBSTITUTE(Table1[[#This Row],[Fuel]],", ",",")</f>
        <v>fossil gas: natural gas,fossil liquids: fuel oil</v>
      </c>
      <c r="D2978" t="s">
        <v>3239</v>
      </c>
      <c r="E2978" t="s">
        <v>3275</v>
      </c>
      <c r="H2978" t="s">
        <v>3438</v>
      </c>
      <c r="I2978">
        <v>750</v>
      </c>
      <c r="J2978" t="s">
        <v>3446</v>
      </c>
      <c r="K2978">
        <v>2010</v>
      </c>
      <c r="L2978" t="s">
        <v>29</v>
      </c>
      <c r="M2978" t="s">
        <v>29</v>
      </c>
      <c r="N2978">
        <v>31.044360999999999</v>
      </c>
      <c r="O2978">
        <v>29.660395000000001</v>
      </c>
      <c r="P2978" t="s">
        <v>3498</v>
      </c>
      <c r="Q2978" s="3">
        <f>Table1[[#This Row],[Capacity (MW)]]*0.395*8760*10^-6</f>
        <v>2.5951499999999998</v>
      </c>
      <c r="R2978" s="3" cm="1">
        <f t="array" ref="R2978">AVERAGE(VLOOKUP(_xlfn.TEXTSPLIT(Table1[[#This Row],[Fuel (no space after comma)]], ","), FuelList_Final_EF!$A$2:$B$65, 2, FALSE))</f>
        <v>65.583341148886291</v>
      </c>
      <c r="S2978" s="3">
        <f>Table1[[#This Row],[Generation (TWh)]]*10^9*VLOOKUP(Table1[[#This Row],[Turbine/Engine Technology]],Technology_HR!$A$2:$B$11,2,FALSE)*10^-6</f>
        <v>19590787.349999998</v>
      </c>
      <c r="T2978" s="5">
        <f>Table1[[#This Row],[Fuel Consumption (mmBtu)]]*Table1[[#This Row],[Emission Factor (kg CO2/ mmBtu)]]*10^3</f>
        <v>1284829290150.3357</v>
      </c>
      <c r="U2978" s="3">
        <f>Table1[[#This Row],[Emissions (g CO2)]]/(Table1[[#This Row],[Generation (TWh)]]*10^9)</f>
        <v>495.08864233294247</v>
      </c>
    </row>
    <row r="2979" spans="1:21" x14ac:dyDescent="0.35">
      <c r="A2979" t="s">
        <v>897</v>
      </c>
      <c r="B2979" t="s">
        <v>3243</v>
      </c>
      <c r="C2979" t="str">
        <f>SUBSTITUTE(Table1[[#This Row],[Fuel]],", ",",")</f>
        <v>fossil gas: natural gas,fossil liquids: fuel oil</v>
      </c>
      <c r="D2979" t="s">
        <v>3239</v>
      </c>
      <c r="E2979" t="s">
        <v>3275</v>
      </c>
      <c r="H2979" t="s">
        <v>3440</v>
      </c>
      <c r="I2979">
        <v>320</v>
      </c>
      <c r="J2979" t="s">
        <v>3446</v>
      </c>
      <c r="K2979">
        <v>2000</v>
      </c>
      <c r="L2979" t="s">
        <v>29</v>
      </c>
      <c r="M2979" t="s">
        <v>29</v>
      </c>
      <c r="N2979">
        <v>31.044360999999999</v>
      </c>
      <c r="O2979">
        <v>29.660395000000001</v>
      </c>
      <c r="P2979" t="s">
        <v>3498</v>
      </c>
      <c r="Q2979" s="3">
        <f>Table1[[#This Row],[Capacity (MW)]]*0.395*8760*10^-6</f>
        <v>1.107264</v>
      </c>
      <c r="R2979" s="3" cm="1">
        <f t="array" ref="R2979">AVERAGE(VLOOKUP(_xlfn.TEXTSPLIT(Table1[[#This Row],[Fuel (no space after comma)]], ","), FuelList_Final_EF!$A$2:$B$65, 2, FALSE))</f>
        <v>65.583341148886291</v>
      </c>
      <c r="S2979" s="3">
        <f>Table1[[#This Row],[Generation (TWh)]]*10^9*VLOOKUP(Table1[[#This Row],[Turbine/Engine Technology]],Technology_HR!$A$2:$B$11,2,FALSE)*10^-6</f>
        <v>11388210.24</v>
      </c>
      <c r="T2979" s="5">
        <f>Table1[[#This Row],[Fuel Consumption (mmBtu)]]*Table1[[#This Row],[Emission Factor (kg CO2/ mmBtu)]]*10^3</f>
        <v>746876877245.16028</v>
      </c>
      <c r="U2979" s="3">
        <f>Table1[[#This Row],[Emissions (g CO2)]]/(Table1[[#This Row],[Generation (TWh)]]*10^9)</f>
        <v>674.52466371629555</v>
      </c>
    </row>
    <row r="2980" spans="1:21" x14ac:dyDescent="0.35">
      <c r="A2980" t="s">
        <v>897</v>
      </c>
      <c r="B2980" t="s">
        <v>3243</v>
      </c>
      <c r="C2980" t="str">
        <f>SUBSTITUTE(Table1[[#This Row],[Fuel]],", ",",")</f>
        <v>fossil gas: natural gas,fossil liquids: fuel oil</v>
      </c>
      <c r="D2980" t="s">
        <v>3239</v>
      </c>
      <c r="E2980" t="s">
        <v>3275</v>
      </c>
      <c r="H2980" t="s">
        <v>3440</v>
      </c>
      <c r="I2980">
        <v>320</v>
      </c>
      <c r="J2980" t="s">
        <v>3446</v>
      </c>
      <c r="K2980">
        <v>2000</v>
      </c>
      <c r="L2980" t="s">
        <v>29</v>
      </c>
      <c r="M2980" t="s">
        <v>29</v>
      </c>
      <c r="N2980">
        <v>31.044360999999999</v>
      </c>
      <c r="O2980">
        <v>29.660395000000001</v>
      </c>
      <c r="P2980" t="s">
        <v>3498</v>
      </c>
      <c r="Q2980" s="3">
        <f>Table1[[#This Row],[Capacity (MW)]]*0.395*8760*10^-6</f>
        <v>1.107264</v>
      </c>
      <c r="R2980" s="3" cm="1">
        <f t="array" ref="R2980">AVERAGE(VLOOKUP(_xlfn.TEXTSPLIT(Table1[[#This Row],[Fuel (no space after comma)]], ","), FuelList_Final_EF!$A$2:$B$65, 2, FALSE))</f>
        <v>65.583341148886291</v>
      </c>
      <c r="S2980" s="3">
        <f>Table1[[#This Row],[Generation (TWh)]]*10^9*VLOOKUP(Table1[[#This Row],[Turbine/Engine Technology]],Technology_HR!$A$2:$B$11,2,FALSE)*10^-6</f>
        <v>11388210.24</v>
      </c>
      <c r="T2980" s="5">
        <f>Table1[[#This Row],[Fuel Consumption (mmBtu)]]*Table1[[#This Row],[Emission Factor (kg CO2/ mmBtu)]]*10^3</f>
        <v>746876877245.16028</v>
      </c>
      <c r="U2980" s="3">
        <f>Table1[[#This Row],[Emissions (g CO2)]]/(Table1[[#This Row],[Generation (TWh)]]*10^9)</f>
        <v>674.52466371629555</v>
      </c>
    </row>
    <row r="2981" spans="1:21" x14ac:dyDescent="0.35">
      <c r="A2981" t="s">
        <v>907</v>
      </c>
      <c r="B2981" t="s">
        <v>3243</v>
      </c>
      <c r="C2981" t="str">
        <f>SUBSTITUTE(Table1[[#This Row],[Fuel]],", ",",")</f>
        <v>fossil gas: natural gas,fossil liquids: fuel oil</v>
      </c>
      <c r="D2981" t="s">
        <v>3239</v>
      </c>
      <c r="E2981" t="s">
        <v>3275</v>
      </c>
      <c r="H2981" t="s">
        <v>3440</v>
      </c>
      <c r="I2981">
        <v>341.3</v>
      </c>
      <c r="J2981" t="s">
        <v>3446</v>
      </c>
      <c r="K2981">
        <v>2002</v>
      </c>
      <c r="L2981" t="s">
        <v>29</v>
      </c>
      <c r="M2981" t="s">
        <v>29</v>
      </c>
      <c r="N2981">
        <v>31.044360999999999</v>
      </c>
      <c r="O2981">
        <v>29.660395000000001</v>
      </c>
      <c r="P2981" t="s">
        <v>3498</v>
      </c>
      <c r="Q2981" s="3">
        <f>Table1[[#This Row],[Capacity (MW)]]*0.395*8760*10^-6</f>
        <v>1.1809662599999999</v>
      </c>
      <c r="R2981" s="3" cm="1">
        <f t="array" ref="R2981">AVERAGE(VLOOKUP(_xlfn.TEXTSPLIT(Table1[[#This Row],[Fuel (no space after comma)]], ","), FuelList_Final_EF!$A$2:$B$65, 2, FALSE))</f>
        <v>65.583341148886291</v>
      </c>
      <c r="S2981" s="3">
        <f>Table1[[#This Row],[Generation (TWh)]]*10^9*VLOOKUP(Table1[[#This Row],[Turbine/Engine Technology]],Technology_HR!$A$2:$B$11,2,FALSE)*10^-6</f>
        <v>12146237.984099999</v>
      </c>
      <c r="T2981" s="5">
        <f>Table1[[#This Row],[Fuel Consumption (mmBtu)]]*Table1[[#This Row],[Emission Factor (kg CO2/ mmBtu)]]*10^3</f>
        <v>796590869386.79114</v>
      </c>
      <c r="U2981" s="3">
        <f>Table1[[#This Row],[Emissions (g CO2)]]/(Table1[[#This Row],[Generation (TWh)]]*10^9)</f>
        <v>674.52466371629544</v>
      </c>
    </row>
    <row r="2982" spans="1:21" x14ac:dyDescent="0.35">
      <c r="A2982" t="s">
        <v>907</v>
      </c>
      <c r="B2982" t="s">
        <v>3243</v>
      </c>
      <c r="C2982" t="str">
        <f>SUBSTITUTE(Table1[[#This Row],[Fuel]],", ",",")</f>
        <v>fossil gas: natural gas,fossil liquids: fuel oil</v>
      </c>
      <c r="D2982" t="s">
        <v>3239</v>
      </c>
      <c r="E2982" t="s">
        <v>3275</v>
      </c>
      <c r="H2982" t="s">
        <v>3440</v>
      </c>
      <c r="I2982">
        <v>341.3</v>
      </c>
      <c r="J2982" t="s">
        <v>3446</v>
      </c>
      <c r="K2982">
        <v>2002</v>
      </c>
      <c r="L2982" t="s">
        <v>29</v>
      </c>
      <c r="M2982" t="s">
        <v>29</v>
      </c>
      <c r="N2982">
        <v>31.044360999999999</v>
      </c>
      <c r="O2982">
        <v>29.660395000000001</v>
      </c>
      <c r="P2982" t="s">
        <v>3498</v>
      </c>
      <c r="Q2982" s="3">
        <f>Table1[[#This Row],[Capacity (MW)]]*0.395*8760*10^-6</f>
        <v>1.1809662599999999</v>
      </c>
      <c r="R2982" s="3" cm="1">
        <f t="array" ref="R2982">AVERAGE(VLOOKUP(_xlfn.TEXTSPLIT(Table1[[#This Row],[Fuel (no space after comma)]], ","), FuelList_Final_EF!$A$2:$B$65, 2, FALSE))</f>
        <v>65.583341148886291</v>
      </c>
      <c r="S2982" s="3">
        <f>Table1[[#This Row],[Generation (TWh)]]*10^9*VLOOKUP(Table1[[#This Row],[Turbine/Engine Technology]],Technology_HR!$A$2:$B$11,2,FALSE)*10^-6</f>
        <v>12146237.984099999</v>
      </c>
      <c r="T2982" s="5">
        <f>Table1[[#This Row],[Fuel Consumption (mmBtu)]]*Table1[[#This Row],[Emission Factor (kg CO2/ mmBtu)]]*10^3</f>
        <v>796590869386.79114</v>
      </c>
      <c r="U2982" s="3">
        <f>Table1[[#This Row],[Emissions (g CO2)]]/(Table1[[#This Row],[Generation (TWh)]]*10^9)</f>
        <v>674.52466371629544</v>
      </c>
    </row>
    <row r="2983" spans="1:21" x14ac:dyDescent="0.35">
      <c r="A2983" t="s">
        <v>901</v>
      </c>
      <c r="B2983" t="s">
        <v>3243</v>
      </c>
      <c r="C2983" t="str">
        <f>SUBSTITUTE(Table1[[#This Row],[Fuel]],", ",",")</f>
        <v>fossil gas: natural gas,fossil liquids: fuel oil</v>
      </c>
      <c r="D2983" t="s">
        <v>3239</v>
      </c>
      <c r="E2983" t="s">
        <v>3275</v>
      </c>
      <c r="H2983" t="s">
        <v>3440</v>
      </c>
      <c r="I2983">
        <v>650</v>
      </c>
      <c r="J2983" t="s">
        <v>3446</v>
      </c>
      <c r="K2983">
        <v>2018</v>
      </c>
      <c r="L2983" t="s">
        <v>29</v>
      </c>
      <c r="M2983" t="s">
        <v>29</v>
      </c>
      <c r="N2983">
        <v>29.848319</v>
      </c>
      <c r="O2983">
        <v>31.336853000000001</v>
      </c>
      <c r="P2983" t="s">
        <v>3498</v>
      </c>
      <c r="Q2983" s="3">
        <f>Table1[[#This Row],[Capacity (MW)]]*0.395*8760*10^-6</f>
        <v>2.2491300000000001</v>
      </c>
      <c r="R2983" s="3" cm="1">
        <f t="array" ref="R2983">AVERAGE(VLOOKUP(_xlfn.TEXTSPLIT(Table1[[#This Row],[Fuel (no space after comma)]], ","), FuelList_Final_EF!$A$2:$B$65, 2, FALSE))</f>
        <v>65.583341148886291</v>
      </c>
      <c r="S2983" s="3">
        <f>Table1[[#This Row],[Generation (TWh)]]*10^9*VLOOKUP(Table1[[#This Row],[Turbine/Engine Technology]],Technology_HR!$A$2:$B$11,2,FALSE)*10^-6</f>
        <v>23132302.050000001</v>
      </c>
      <c r="T2983" s="5">
        <f>Table1[[#This Row],[Fuel Consumption (mmBtu)]]*Table1[[#This Row],[Emission Factor (kg CO2/ mmBtu)]]*10^3</f>
        <v>1517093656904.2317</v>
      </c>
      <c r="U2983" s="3">
        <f>Table1[[#This Row],[Emissions (g CO2)]]/(Table1[[#This Row],[Generation (TWh)]]*10^9)</f>
        <v>674.52466371629555</v>
      </c>
    </row>
    <row r="2984" spans="1:21" x14ac:dyDescent="0.35">
      <c r="A2984" t="s">
        <v>901</v>
      </c>
      <c r="B2984" t="s">
        <v>3243</v>
      </c>
      <c r="C2984" t="str">
        <f>SUBSTITUTE(Table1[[#This Row],[Fuel]],", ",",")</f>
        <v>fossil gas: natural gas,fossil liquids: fuel oil</v>
      </c>
      <c r="D2984" t="s">
        <v>3239</v>
      </c>
      <c r="E2984" t="s">
        <v>3275</v>
      </c>
      <c r="H2984" t="s">
        <v>3440</v>
      </c>
      <c r="I2984">
        <v>650</v>
      </c>
      <c r="J2984" t="s">
        <v>3446</v>
      </c>
      <c r="K2984">
        <v>2019</v>
      </c>
      <c r="L2984" t="s">
        <v>29</v>
      </c>
      <c r="M2984" t="s">
        <v>29</v>
      </c>
      <c r="N2984">
        <v>29.848319</v>
      </c>
      <c r="O2984">
        <v>31.336853000000001</v>
      </c>
      <c r="P2984" t="s">
        <v>3498</v>
      </c>
      <c r="Q2984" s="3">
        <f>Table1[[#This Row],[Capacity (MW)]]*0.395*8760*10^-6</f>
        <v>2.2491300000000001</v>
      </c>
      <c r="R2984" s="3" cm="1">
        <f t="array" ref="R2984">AVERAGE(VLOOKUP(_xlfn.TEXTSPLIT(Table1[[#This Row],[Fuel (no space after comma)]], ","), FuelList_Final_EF!$A$2:$B$65, 2, FALSE))</f>
        <v>65.583341148886291</v>
      </c>
      <c r="S2984" s="3">
        <f>Table1[[#This Row],[Generation (TWh)]]*10^9*VLOOKUP(Table1[[#This Row],[Turbine/Engine Technology]],Technology_HR!$A$2:$B$11,2,FALSE)*10^-6</f>
        <v>23132302.050000001</v>
      </c>
      <c r="T2984" s="5">
        <f>Table1[[#This Row],[Fuel Consumption (mmBtu)]]*Table1[[#This Row],[Emission Factor (kg CO2/ mmBtu)]]*10^3</f>
        <v>1517093656904.2317</v>
      </c>
      <c r="U2984" s="3">
        <f>Table1[[#This Row],[Emissions (g CO2)]]/(Table1[[#This Row],[Generation (TWh)]]*10^9)</f>
        <v>674.52466371629555</v>
      </c>
    </row>
    <row r="2985" spans="1:21" x14ac:dyDescent="0.35">
      <c r="A2985" t="s">
        <v>901</v>
      </c>
      <c r="B2985" t="s">
        <v>3243</v>
      </c>
      <c r="C2985" t="str">
        <f>SUBSTITUTE(Table1[[#This Row],[Fuel]],", ",",")</f>
        <v>fossil gas: natural gas,fossil liquids: fuel oil</v>
      </c>
      <c r="D2985" t="s">
        <v>3239</v>
      </c>
      <c r="E2985" t="s">
        <v>3275</v>
      </c>
      <c r="H2985" t="s">
        <v>3440</v>
      </c>
      <c r="I2985">
        <v>650</v>
      </c>
      <c r="J2985" t="s">
        <v>3446</v>
      </c>
      <c r="K2985">
        <v>2019</v>
      </c>
      <c r="L2985" t="s">
        <v>29</v>
      </c>
      <c r="M2985" t="s">
        <v>29</v>
      </c>
      <c r="N2985">
        <v>29.848319</v>
      </c>
      <c r="O2985">
        <v>31.336853000000001</v>
      </c>
      <c r="P2985" t="s">
        <v>3498</v>
      </c>
      <c r="Q2985" s="3">
        <f>Table1[[#This Row],[Capacity (MW)]]*0.395*8760*10^-6</f>
        <v>2.2491300000000001</v>
      </c>
      <c r="R2985" s="3" cm="1">
        <f t="array" ref="R2985">AVERAGE(VLOOKUP(_xlfn.TEXTSPLIT(Table1[[#This Row],[Fuel (no space after comma)]], ","), FuelList_Final_EF!$A$2:$B$65, 2, FALSE))</f>
        <v>65.583341148886291</v>
      </c>
      <c r="S2985" s="3">
        <f>Table1[[#This Row],[Generation (TWh)]]*10^9*VLOOKUP(Table1[[#This Row],[Turbine/Engine Technology]],Technology_HR!$A$2:$B$11,2,FALSE)*10^-6</f>
        <v>23132302.050000001</v>
      </c>
      <c r="T2985" s="5">
        <f>Table1[[#This Row],[Fuel Consumption (mmBtu)]]*Table1[[#This Row],[Emission Factor (kg CO2/ mmBtu)]]*10^3</f>
        <v>1517093656904.2317</v>
      </c>
      <c r="U2985" s="3">
        <f>Table1[[#This Row],[Emissions (g CO2)]]/(Table1[[#This Row],[Generation (TWh)]]*10^9)</f>
        <v>674.52466371629555</v>
      </c>
    </row>
    <row r="2986" spans="1:21" x14ac:dyDescent="0.35">
      <c r="A2986" t="s">
        <v>908</v>
      </c>
      <c r="B2986" t="s">
        <v>3243</v>
      </c>
      <c r="C2986" t="str">
        <f>SUBSTITUTE(Table1[[#This Row],[Fuel]],", ",",")</f>
        <v>fossil gas: natural gas,fossil liquids: fuel oil</v>
      </c>
      <c r="D2986" t="s">
        <v>3239</v>
      </c>
      <c r="E2986" t="s">
        <v>3275</v>
      </c>
      <c r="H2986" t="s">
        <v>3440</v>
      </c>
      <c r="I2986">
        <v>126.28100000000001</v>
      </c>
      <c r="J2986" t="s">
        <v>3446</v>
      </c>
      <c r="K2986">
        <v>2003</v>
      </c>
      <c r="L2986" t="s">
        <v>29</v>
      </c>
      <c r="M2986" t="s">
        <v>29</v>
      </c>
      <c r="N2986">
        <v>29.368226</v>
      </c>
      <c r="O2986">
        <v>32.174605</v>
      </c>
      <c r="P2986" t="s">
        <v>3498</v>
      </c>
      <c r="Q2986" s="3">
        <f>Table1[[#This Row],[Capacity (MW)]]*0.395*8760*10^-6</f>
        <v>0.43695751620000006</v>
      </c>
      <c r="R2986" s="3" cm="1">
        <f t="array" ref="R2986">AVERAGE(VLOOKUP(_xlfn.TEXTSPLIT(Table1[[#This Row],[Fuel (no space after comma)]], ","), FuelList_Final_EF!$A$2:$B$65, 2, FALSE))</f>
        <v>65.583341148886291</v>
      </c>
      <c r="S2986" s="3">
        <f>Table1[[#This Row],[Generation (TWh)]]*10^9*VLOOKUP(Table1[[#This Row],[Turbine/Engine Technology]],Technology_HR!$A$2:$B$11,2,FALSE)*10^-6</f>
        <v>4494108.0541170007</v>
      </c>
      <c r="T2986" s="5">
        <f>Table1[[#This Row],[Fuel Consumption (mmBtu)]]*Table1[[#This Row],[Emission Factor (kg CO2/ mmBtu)]]*10^3</f>
        <v>294738621673.11279</v>
      </c>
      <c r="U2986" s="3">
        <f>Table1[[#This Row],[Emissions (g CO2)]]/(Table1[[#This Row],[Generation (TWh)]]*10^9)</f>
        <v>674.52466371629555</v>
      </c>
    </row>
    <row r="2987" spans="1:21" x14ac:dyDescent="0.35">
      <c r="A2987" t="s">
        <v>909</v>
      </c>
      <c r="B2987" t="s">
        <v>3243</v>
      </c>
      <c r="C2987" t="str">
        <f>SUBSTITUTE(Table1[[#This Row],[Fuel]],", ",",")</f>
        <v>fossil gas: natural gas,fossil liquids: fuel oil</v>
      </c>
      <c r="D2987" t="s">
        <v>3239</v>
      </c>
      <c r="E2987" t="s">
        <v>3275</v>
      </c>
      <c r="H2987" t="s">
        <v>3440</v>
      </c>
      <c r="I2987">
        <v>215.01900000000001</v>
      </c>
      <c r="J2987" t="s">
        <v>3446</v>
      </c>
      <c r="K2987">
        <v>2003</v>
      </c>
      <c r="L2987" t="s">
        <v>29</v>
      </c>
      <c r="M2987" t="s">
        <v>29</v>
      </c>
      <c r="N2987">
        <v>29.368226</v>
      </c>
      <c r="O2987">
        <v>32.174605</v>
      </c>
      <c r="P2987" t="s">
        <v>3498</v>
      </c>
      <c r="Q2987" s="3">
        <f>Table1[[#This Row],[Capacity (MW)]]*0.395*8760*10^-6</f>
        <v>0.74400874380000004</v>
      </c>
      <c r="R2987" s="3" cm="1">
        <f t="array" ref="R2987">AVERAGE(VLOOKUP(_xlfn.TEXTSPLIT(Table1[[#This Row],[Fuel (no space after comma)]], ","), FuelList_Final_EF!$A$2:$B$65, 2, FALSE))</f>
        <v>65.583341148886291</v>
      </c>
      <c r="S2987" s="3">
        <f>Table1[[#This Row],[Generation (TWh)]]*10^9*VLOOKUP(Table1[[#This Row],[Turbine/Engine Technology]],Technology_HR!$A$2:$B$11,2,FALSE)*10^-6</f>
        <v>7652129.9299830003</v>
      </c>
      <c r="T2987" s="5">
        <f>Table1[[#This Row],[Fuel Consumption (mmBtu)]]*Table1[[#This Row],[Emission Factor (kg CO2/ mmBtu)]]*10^3</f>
        <v>501852247713.67847</v>
      </c>
      <c r="U2987" s="3">
        <f>Table1[[#This Row],[Emissions (g CO2)]]/(Table1[[#This Row],[Generation (TWh)]]*10^9)</f>
        <v>674.52466371629544</v>
      </c>
    </row>
    <row r="2988" spans="1:21" x14ac:dyDescent="0.35">
      <c r="A2988" t="s">
        <v>909</v>
      </c>
      <c r="B2988" t="s">
        <v>3243</v>
      </c>
      <c r="C2988" t="str">
        <f>SUBSTITUTE(Table1[[#This Row],[Fuel]],", ",",")</f>
        <v>fossil gas: natural gas,fossil liquids: fuel oil</v>
      </c>
      <c r="D2988" t="s">
        <v>3239</v>
      </c>
      <c r="E2988" t="s">
        <v>3275</v>
      </c>
      <c r="H2988" t="s">
        <v>3440</v>
      </c>
      <c r="I2988">
        <v>215.01900000000001</v>
      </c>
      <c r="J2988" t="s">
        <v>3446</v>
      </c>
      <c r="K2988">
        <v>2003</v>
      </c>
      <c r="L2988" t="s">
        <v>29</v>
      </c>
      <c r="M2988" t="s">
        <v>29</v>
      </c>
      <c r="N2988">
        <v>29.368226</v>
      </c>
      <c r="O2988">
        <v>32.174605</v>
      </c>
      <c r="P2988" t="s">
        <v>3498</v>
      </c>
      <c r="Q2988" s="3">
        <f>Table1[[#This Row],[Capacity (MW)]]*0.395*8760*10^-6</f>
        <v>0.74400874380000004</v>
      </c>
      <c r="R2988" s="3" cm="1">
        <f t="array" ref="R2988">AVERAGE(VLOOKUP(_xlfn.TEXTSPLIT(Table1[[#This Row],[Fuel (no space after comma)]], ","), FuelList_Final_EF!$A$2:$B$65, 2, FALSE))</f>
        <v>65.583341148886291</v>
      </c>
      <c r="S2988" s="3">
        <f>Table1[[#This Row],[Generation (TWh)]]*10^9*VLOOKUP(Table1[[#This Row],[Turbine/Engine Technology]],Technology_HR!$A$2:$B$11,2,FALSE)*10^-6</f>
        <v>7652129.9299830003</v>
      </c>
      <c r="T2988" s="5">
        <f>Table1[[#This Row],[Fuel Consumption (mmBtu)]]*Table1[[#This Row],[Emission Factor (kg CO2/ mmBtu)]]*10^3</f>
        <v>501852247713.67847</v>
      </c>
      <c r="U2988" s="3">
        <f>Table1[[#This Row],[Emissions (g CO2)]]/(Table1[[#This Row],[Generation (TWh)]]*10^9)</f>
        <v>674.52466371629544</v>
      </c>
    </row>
    <row r="2989" spans="1:21" x14ac:dyDescent="0.35">
      <c r="A2989" t="s">
        <v>908</v>
      </c>
      <c r="B2989" t="s">
        <v>3243</v>
      </c>
      <c r="C2989" t="str">
        <f>SUBSTITUTE(Table1[[#This Row],[Fuel]],", ",",")</f>
        <v>fossil gas: natural gas,fossil liquids: fuel oil</v>
      </c>
      <c r="D2989" t="s">
        <v>3239</v>
      </c>
      <c r="E2989" t="s">
        <v>3275</v>
      </c>
      <c r="H2989" t="s">
        <v>3440</v>
      </c>
      <c r="I2989">
        <v>126.28100000000001</v>
      </c>
      <c r="J2989" t="s">
        <v>3446</v>
      </c>
      <c r="K2989">
        <v>2003</v>
      </c>
      <c r="L2989" t="s">
        <v>29</v>
      </c>
      <c r="M2989" t="s">
        <v>29</v>
      </c>
      <c r="N2989">
        <v>29.368226</v>
      </c>
      <c r="O2989">
        <v>32.174605</v>
      </c>
      <c r="P2989" t="s">
        <v>3498</v>
      </c>
      <c r="Q2989" s="3">
        <f>Table1[[#This Row],[Capacity (MW)]]*0.395*8760*10^-6</f>
        <v>0.43695751620000006</v>
      </c>
      <c r="R2989" s="3" cm="1">
        <f t="array" ref="R2989">AVERAGE(VLOOKUP(_xlfn.TEXTSPLIT(Table1[[#This Row],[Fuel (no space after comma)]], ","), FuelList_Final_EF!$A$2:$B$65, 2, FALSE))</f>
        <v>65.583341148886291</v>
      </c>
      <c r="S2989" s="3">
        <f>Table1[[#This Row],[Generation (TWh)]]*10^9*VLOOKUP(Table1[[#This Row],[Turbine/Engine Technology]],Technology_HR!$A$2:$B$11,2,FALSE)*10^-6</f>
        <v>4494108.0541170007</v>
      </c>
      <c r="T2989" s="5">
        <f>Table1[[#This Row],[Fuel Consumption (mmBtu)]]*Table1[[#This Row],[Emission Factor (kg CO2/ mmBtu)]]*10^3</f>
        <v>294738621673.11279</v>
      </c>
      <c r="U2989" s="3">
        <f>Table1[[#This Row],[Emissions (g CO2)]]/(Table1[[#This Row],[Generation (TWh)]]*10^9)</f>
        <v>674.52466371629555</v>
      </c>
    </row>
    <row r="2990" spans="1:21" x14ac:dyDescent="0.35">
      <c r="A2990" t="s">
        <v>897</v>
      </c>
      <c r="B2990" t="s">
        <v>3243</v>
      </c>
      <c r="C2990" t="str">
        <f>SUBSTITUTE(Table1[[#This Row],[Fuel]],", ",",")</f>
        <v>fossil gas: natural gas,fossil liquids: fuel oil</v>
      </c>
      <c r="D2990" t="s">
        <v>3239</v>
      </c>
      <c r="E2990" t="s">
        <v>3275</v>
      </c>
      <c r="H2990" t="s">
        <v>3440</v>
      </c>
      <c r="I2990">
        <v>650</v>
      </c>
      <c r="J2990" t="s">
        <v>3446</v>
      </c>
      <c r="K2990">
        <v>2017</v>
      </c>
      <c r="L2990" t="s">
        <v>29</v>
      </c>
      <c r="M2990" t="s">
        <v>29</v>
      </c>
      <c r="N2990">
        <v>29.966833999999999</v>
      </c>
      <c r="O2990">
        <v>32.549807000000001</v>
      </c>
      <c r="P2990" t="s">
        <v>3498</v>
      </c>
      <c r="Q2990" s="3">
        <f>Table1[[#This Row],[Capacity (MW)]]*0.395*8760*10^-6</f>
        <v>2.2491300000000001</v>
      </c>
      <c r="R2990" s="3" cm="1">
        <f t="array" ref="R2990">AVERAGE(VLOOKUP(_xlfn.TEXTSPLIT(Table1[[#This Row],[Fuel (no space after comma)]], ","), FuelList_Final_EF!$A$2:$B$65, 2, FALSE))</f>
        <v>65.583341148886291</v>
      </c>
      <c r="S2990" s="3">
        <f>Table1[[#This Row],[Generation (TWh)]]*10^9*VLOOKUP(Table1[[#This Row],[Turbine/Engine Technology]],Technology_HR!$A$2:$B$11,2,FALSE)*10^-6</f>
        <v>23132302.050000001</v>
      </c>
      <c r="T2990" s="5">
        <f>Table1[[#This Row],[Fuel Consumption (mmBtu)]]*Table1[[#This Row],[Emission Factor (kg CO2/ mmBtu)]]*10^3</f>
        <v>1517093656904.2317</v>
      </c>
      <c r="U2990" s="3">
        <f>Table1[[#This Row],[Emissions (g CO2)]]/(Table1[[#This Row],[Generation (TWh)]]*10^9)</f>
        <v>674.52466371629555</v>
      </c>
    </row>
    <row r="2991" spans="1:21" x14ac:dyDescent="0.35">
      <c r="A2991" t="s">
        <v>910</v>
      </c>
      <c r="B2991" t="s">
        <v>3239</v>
      </c>
      <c r="C2991" t="str">
        <f>SUBSTITUTE(Table1[[#This Row],[Fuel]],", ",",")</f>
        <v>fossil gas: natural gas</v>
      </c>
      <c r="D2991" t="s">
        <v>3239</v>
      </c>
      <c r="H2991" t="s">
        <v>3438</v>
      </c>
      <c r="I2991">
        <v>300</v>
      </c>
      <c r="J2991" t="s">
        <v>3449</v>
      </c>
      <c r="K2991">
        <v>2026</v>
      </c>
      <c r="L2991" t="s">
        <v>29</v>
      </c>
      <c r="M2991" t="s">
        <v>29</v>
      </c>
      <c r="N2991">
        <v>29.689979999999998</v>
      </c>
      <c r="O2991">
        <v>32.323216000000002</v>
      </c>
      <c r="P2991" t="s">
        <v>3498</v>
      </c>
      <c r="Q2991" s="3">
        <f>Table1[[#This Row],[Capacity (MW)]]*0.395*8760*10^-6</f>
        <v>1.03806</v>
      </c>
      <c r="R2991" s="3" cm="1">
        <f t="array" ref="R2991">AVERAGE(VLOOKUP(_xlfn.TEXTSPLIT(Table1[[#This Row],[Fuel (no space after comma)]], ","), FuelList_Final_EF!$A$2:$B$65, 2, FALSE))</f>
        <v>53.06</v>
      </c>
      <c r="S2991" s="3">
        <f>Table1[[#This Row],[Generation (TWh)]]*10^9*VLOOKUP(Table1[[#This Row],[Turbine/Engine Technology]],Technology_HR!$A$2:$B$11,2,FALSE)*10^-6</f>
        <v>7836314.9399999995</v>
      </c>
      <c r="T2991" s="5">
        <f>Table1[[#This Row],[Fuel Consumption (mmBtu)]]*Table1[[#This Row],[Emission Factor (kg CO2/ mmBtu)]]*10^3</f>
        <v>415794870716.39996</v>
      </c>
      <c r="U2991" s="3">
        <f>Table1[[#This Row],[Emissions (g CO2)]]/(Table1[[#This Row],[Generation (TWh)]]*10^9)</f>
        <v>400.54993999999999</v>
      </c>
    </row>
    <row r="2992" spans="1:21" x14ac:dyDescent="0.35">
      <c r="A2992" t="s">
        <v>901</v>
      </c>
      <c r="B2992" t="s">
        <v>3243</v>
      </c>
      <c r="C2992" t="str">
        <f>SUBSTITUTE(Table1[[#This Row],[Fuel]],", ",",")</f>
        <v>fossil gas: natural gas,fossil liquids: fuel oil</v>
      </c>
      <c r="D2992" t="s">
        <v>3239</v>
      </c>
      <c r="E2992" t="s">
        <v>3275</v>
      </c>
      <c r="H2992" t="s">
        <v>3440</v>
      </c>
      <c r="I2992">
        <v>300</v>
      </c>
      <c r="J2992" t="s">
        <v>3446</v>
      </c>
      <c r="K2992">
        <v>1992</v>
      </c>
      <c r="L2992" t="s">
        <v>29</v>
      </c>
      <c r="M2992" t="s">
        <v>29</v>
      </c>
      <c r="N2992">
        <v>27.212275000000002</v>
      </c>
      <c r="O2992">
        <v>31.160844000000001</v>
      </c>
      <c r="P2992" t="s">
        <v>3498</v>
      </c>
      <c r="Q2992" s="3">
        <f>Table1[[#This Row],[Capacity (MW)]]*0.395*8760*10^-6</f>
        <v>1.03806</v>
      </c>
      <c r="R2992" s="3" cm="1">
        <f t="array" ref="R2992">AVERAGE(VLOOKUP(_xlfn.TEXTSPLIT(Table1[[#This Row],[Fuel (no space after comma)]], ","), FuelList_Final_EF!$A$2:$B$65, 2, FALSE))</f>
        <v>65.583341148886291</v>
      </c>
      <c r="S2992" s="3">
        <f>Table1[[#This Row],[Generation (TWh)]]*10^9*VLOOKUP(Table1[[#This Row],[Turbine/Engine Technology]],Technology_HR!$A$2:$B$11,2,FALSE)*10^-6</f>
        <v>10676447.1</v>
      </c>
      <c r="T2992" s="5">
        <f>Table1[[#This Row],[Fuel Consumption (mmBtu)]]*Table1[[#This Row],[Emission Factor (kg CO2/ mmBtu)]]*10^3</f>
        <v>700197072417.33765</v>
      </c>
      <c r="U2992" s="3">
        <f>Table1[[#This Row],[Emissions (g CO2)]]/(Table1[[#This Row],[Generation (TWh)]]*10^9)</f>
        <v>674.52466371629544</v>
      </c>
    </row>
    <row r="2993" spans="1:21" x14ac:dyDescent="0.35">
      <c r="A2993" t="s">
        <v>901</v>
      </c>
      <c r="B2993" t="s">
        <v>3243</v>
      </c>
      <c r="C2993" t="str">
        <f>SUBSTITUTE(Table1[[#This Row],[Fuel]],", ",",")</f>
        <v>fossil gas: natural gas,fossil liquids: fuel oil</v>
      </c>
      <c r="D2993" t="s">
        <v>3239</v>
      </c>
      <c r="E2993" t="s">
        <v>3275</v>
      </c>
      <c r="H2993" t="s">
        <v>3440</v>
      </c>
      <c r="I2993">
        <v>300</v>
      </c>
      <c r="J2993" t="s">
        <v>3446</v>
      </c>
      <c r="K2993">
        <v>1997</v>
      </c>
      <c r="L2993" t="s">
        <v>29</v>
      </c>
      <c r="M2993" t="s">
        <v>29</v>
      </c>
      <c r="N2993">
        <v>27.212275000000002</v>
      </c>
      <c r="O2993">
        <v>31.160844000000001</v>
      </c>
      <c r="P2993" t="s">
        <v>3498</v>
      </c>
      <c r="Q2993" s="3">
        <f>Table1[[#This Row],[Capacity (MW)]]*0.395*8760*10^-6</f>
        <v>1.03806</v>
      </c>
      <c r="R2993" s="3" cm="1">
        <f t="array" ref="R2993">AVERAGE(VLOOKUP(_xlfn.TEXTSPLIT(Table1[[#This Row],[Fuel (no space after comma)]], ","), FuelList_Final_EF!$A$2:$B$65, 2, FALSE))</f>
        <v>65.583341148886291</v>
      </c>
      <c r="S2993" s="3">
        <f>Table1[[#This Row],[Generation (TWh)]]*10^9*VLOOKUP(Table1[[#This Row],[Turbine/Engine Technology]],Technology_HR!$A$2:$B$11,2,FALSE)*10^-6</f>
        <v>10676447.1</v>
      </c>
      <c r="T2993" s="5">
        <f>Table1[[#This Row],[Fuel Consumption (mmBtu)]]*Table1[[#This Row],[Emission Factor (kg CO2/ mmBtu)]]*10^3</f>
        <v>700197072417.33765</v>
      </c>
      <c r="U2993" s="3">
        <f>Table1[[#This Row],[Emissions (g CO2)]]/(Table1[[#This Row],[Generation (TWh)]]*10^9)</f>
        <v>674.52466371629544</v>
      </c>
    </row>
    <row r="2994" spans="1:21" x14ac:dyDescent="0.35">
      <c r="A2994" t="s">
        <v>901</v>
      </c>
      <c r="B2994" t="s">
        <v>3243</v>
      </c>
      <c r="C2994" t="str">
        <f>SUBSTITUTE(Table1[[#This Row],[Fuel]],", ",",")</f>
        <v>fossil gas: natural gas,fossil liquids: fuel oil</v>
      </c>
      <c r="D2994" t="s">
        <v>3239</v>
      </c>
      <c r="E2994" t="s">
        <v>3275</v>
      </c>
      <c r="H2994" t="s">
        <v>3440</v>
      </c>
      <c r="I2994">
        <v>650</v>
      </c>
      <c r="J2994" t="s">
        <v>3446</v>
      </c>
      <c r="K2994">
        <v>2021</v>
      </c>
      <c r="L2994" t="s">
        <v>29</v>
      </c>
      <c r="M2994" t="s">
        <v>29</v>
      </c>
      <c r="N2994">
        <v>27.212275000000002</v>
      </c>
      <c r="O2994">
        <v>31.160844000000001</v>
      </c>
      <c r="P2994" t="s">
        <v>3498</v>
      </c>
      <c r="Q2994" s="3">
        <f>Table1[[#This Row],[Capacity (MW)]]*0.395*8760*10^-6</f>
        <v>2.2491300000000001</v>
      </c>
      <c r="R2994" s="3" cm="1">
        <f t="array" ref="R2994">AVERAGE(VLOOKUP(_xlfn.TEXTSPLIT(Table1[[#This Row],[Fuel (no space after comma)]], ","), FuelList_Final_EF!$A$2:$B$65, 2, FALSE))</f>
        <v>65.583341148886291</v>
      </c>
      <c r="S2994" s="3">
        <f>Table1[[#This Row],[Generation (TWh)]]*10^9*VLOOKUP(Table1[[#This Row],[Turbine/Engine Technology]],Technology_HR!$A$2:$B$11,2,FALSE)*10^-6</f>
        <v>23132302.050000001</v>
      </c>
      <c r="T2994" s="5">
        <f>Table1[[#This Row],[Fuel Consumption (mmBtu)]]*Table1[[#This Row],[Emission Factor (kg CO2/ mmBtu)]]*10^3</f>
        <v>1517093656904.2317</v>
      </c>
      <c r="U2994" s="3">
        <f>Table1[[#This Row],[Emissions (g CO2)]]/(Table1[[#This Row],[Generation (TWh)]]*10^9)</f>
        <v>674.52466371629555</v>
      </c>
    </row>
    <row r="2995" spans="1:21" x14ac:dyDescent="0.35">
      <c r="A2995" t="s">
        <v>901</v>
      </c>
      <c r="B2995" t="s">
        <v>3243</v>
      </c>
      <c r="C2995" t="str">
        <f>SUBSTITUTE(Table1[[#This Row],[Fuel]],", ",",")</f>
        <v>fossil gas: natural gas,fossil liquids: fuel oil</v>
      </c>
      <c r="D2995" t="s">
        <v>3239</v>
      </c>
      <c r="E2995" t="s">
        <v>3275</v>
      </c>
      <c r="H2995" t="s">
        <v>3438</v>
      </c>
      <c r="I2995">
        <v>750</v>
      </c>
      <c r="J2995" t="s">
        <v>3446</v>
      </c>
      <c r="K2995">
        <v>2019</v>
      </c>
      <c r="L2995" t="s">
        <v>29</v>
      </c>
      <c r="M2995" t="s">
        <v>29</v>
      </c>
      <c r="N2995">
        <v>27.182448000000001</v>
      </c>
      <c r="O2995">
        <v>31.000017</v>
      </c>
      <c r="P2995" t="s">
        <v>3498</v>
      </c>
      <c r="Q2995" s="3">
        <f>Table1[[#This Row],[Capacity (MW)]]*0.395*8760*10^-6</f>
        <v>2.5951499999999998</v>
      </c>
      <c r="R2995" s="3" cm="1">
        <f t="array" ref="R2995">AVERAGE(VLOOKUP(_xlfn.TEXTSPLIT(Table1[[#This Row],[Fuel (no space after comma)]], ","), FuelList_Final_EF!$A$2:$B$65, 2, FALSE))</f>
        <v>65.583341148886291</v>
      </c>
      <c r="S2995" s="3">
        <f>Table1[[#This Row],[Generation (TWh)]]*10^9*VLOOKUP(Table1[[#This Row],[Turbine/Engine Technology]],Technology_HR!$A$2:$B$11,2,FALSE)*10^-6</f>
        <v>19590787.349999998</v>
      </c>
      <c r="T2995" s="5">
        <f>Table1[[#This Row],[Fuel Consumption (mmBtu)]]*Table1[[#This Row],[Emission Factor (kg CO2/ mmBtu)]]*10^3</f>
        <v>1284829290150.3357</v>
      </c>
      <c r="U2995" s="3">
        <f>Table1[[#This Row],[Emissions (g CO2)]]/(Table1[[#This Row],[Generation (TWh)]]*10^9)</f>
        <v>495.08864233294247</v>
      </c>
    </row>
    <row r="2996" spans="1:21" x14ac:dyDescent="0.35">
      <c r="A2996" t="s">
        <v>901</v>
      </c>
      <c r="B2996" t="s">
        <v>3243</v>
      </c>
      <c r="C2996" t="str">
        <f>SUBSTITUTE(Table1[[#This Row],[Fuel]],", ",",")</f>
        <v>fossil gas: natural gas,fossil liquids: fuel oil</v>
      </c>
      <c r="D2996" t="s">
        <v>3239</v>
      </c>
      <c r="E2996" t="s">
        <v>3275</v>
      </c>
      <c r="H2996" t="s">
        <v>3438</v>
      </c>
      <c r="I2996">
        <v>750</v>
      </c>
      <c r="J2996" t="s">
        <v>3446</v>
      </c>
      <c r="K2996">
        <v>2020</v>
      </c>
      <c r="L2996" t="s">
        <v>29</v>
      </c>
      <c r="M2996" t="s">
        <v>29</v>
      </c>
      <c r="N2996">
        <v>27.182448000000001</v>
      </c>
      <c r="O2996">
        <v>31.000017</v>
      </c>
      <c r="P2996" t="s">
        <v>3498</v>
      </c>
      <c r="Q2996" s="3">
        <f>Table1[[#This Row],[Capacity (MW)]]*0.395*8760*10^-6</f>
        <v>2.5951499999999998</v>
      </c>
      <c r="R2996" s="3" cm="1">
        <f t="array" ref="R2996">AVERAGE(VLOOKUP(_xlfn.TEXTSPLIT(Table1[[#This Row],[Fuel (no space after comma)]], ","), FuelList_Final_EF!$A$2:$B$65, 2, FALSE))</f>
        <v>65.583341148886291</v>
      </c>
      <c r="S2996" s="3">
        <f>Table1[[#This Row],[Generation (TWh)]]*10^9*VLOOKUP(Table1[[#This Row],[Turbine/Engine Technology]],Technology_HR!$A$2:$B$11,2,FALSE)*10^-6</f>
        <v>19590787.349999998</v>
      </c>
      <c r="T2996" s="5">
        <f>Table1[[#This Row],[Fuel Consumption (mmBtu)]]*Table1[[#This Row],[Emission Factor (kg CO2/ mmBtu)]]*10^3</f>
        <v>1284829290150.3357</v>
      </c>
      <c r="U2996" s="3">
        <f>Table1[[#This Row],[Emissions (g CO2)]]/(Table1[[#This Row],[Generation (TWh)]]*10^9)</f>
        <v>495.08864233294247</v>
      </c>
    </row>
    <row r="2997" spans="1:21" x14ac:dyDescent="0.35">
      <c r="A2997" t="s">
        <v>897</v>
      </c>
      <c r="B2997" t="s">
        <v>3243</v>
      </c>
      <c r="C2997" t="str">
        <f>SUBSTITUTE(Table1[[#This Row],[Fuel]],", ",",")</f>
        <v>fossil gas: natural gas,fossil liquids: fuel oil</v>
      </c>
      <c r="D2997" t="s">
        <v>3239</v>
      </c>
      <c r="E2997" t="s">
        <v>3275</v>
      </c>
      <c r="H2997" t="s">
        <v>3438</v>
      </c>
      <c r="I2997">
        <v>750</v>
      </c>
      <c r="J2997" t="s">
        <v>3446</v>
      </c>
      <c r="K2997">
        <v>2018</v>
      </c>
      <c r="L2997" t="s">
        <v>29</v>
      </c>
      <c r="M2997" t="s">
        <v>29</v>
      </c>
      <c r="N2997">
        <v>31.442919</v>
      </c>
      <c r="O2997">
        <v>31.604721000000001</v>
      </c>
      <c r="P2997" t="s">
        <v>3498</v>
      </c>
      <c r="Q2997" s="3">
        <f>Table1[[#This Row],[Capacity (MW)]]*0.395*8760*10^-6</f>
        <v>2.5951499999999998</v>
      </c>
      <c r="R2997" s="3" cm="1">
        <f t="array" ref="R2997">AVERAGE(VLOOKUP(_xlfn.TEXTSPLIT(Table1[[#This Row],[Fuel (no space after comma)]], ","), FuelList_Final_EF!$A$2:$B$65, 2, FALSE))</f>
        <v>65.583341148886291</v>
      </c>
      <c r="S2997" s="3">
        <f>Table1[[#This Row],[Generation (TWh)]]*10^9*VLOOKUP(Table1[[#This Row],[Turbine/Engine Technology]],Technology_HR!$A$2:$B$11,2,FALSE)*10^-6</f>
        <v>19590787.349999998</v>
      </c>
      <c r="T2997" s="5">
        <f>Table1[[#This Row],[Fuel Consumption (mmBtu)]]*Table1[[#This Row],[Emission Factor (kg CO2/ mmBtu)]]*10^3</f>
        <v>1284829290150.3357</v>
      </c>
      <c r="U2997" s="3">
        <f>Table1[[#This Row],[Emissions (g CO2)]]/(Table1[[#This Row],[Generation (TWh)]]*10^9)</f>
        <v>495.08864233294247</v>
      </c>
    </row>
    <row r="2998" spans="1:21" x14ac:dyDescent="0.35">
      <c r="A2998" t="s">
        <v>897</v>
      </c>
      <c r="B2998" t="s">
        <v>3243</v>
      </c>
      <c r="C2998" t="str">
        <f>SUBSTITUTE(Table1[[#This Row],[Fuel]],", ",",")</f>
        <v>fossil gas: natural gas,fossil liquids: fuel oil</v>
      </c>
      <c r="D2998" t="s">
        <v>3239</v>
      </c>
      <c r="E2998" t="s">
        <v>3275</v>
      </c>
      <c r="H2998" t="s">
        <v>3438</v>
      </c>
      <c r="I2998">
        <v>750</v>
      </c>
      <c r="J2998" t="s">
        <v>3446</v>
      </c>
      <c r="K2998">
        <v>2018</v>
      </c>
      <c r="L2998" t="s">
        <v>29</v>
      </c>
      <c r="M2998" t="s">
        <v>29</v>
      </c>
      <c r="N2998">
        <v>31.442919</v>
      </c>
      <c r="O2998">
        <v>31.604721000000001</v>
      </c>
      <c r="P2998" t="s">
        <v>3498</v>
      </c>
      <c r="Q2998" s="3">
        <f>Table1[[#This Row],[Capacity (MW)]]*0.395*8760*10^-6</f>
        <v>2.5951499999999998</v>
      </c>
      <c r="R2998" s="3" cm="1">
        <f t="array" ref="R2998">AVERAGE(VLOOKUP(_xlfn.TEXTSPLIT(Table1[[#This Row],[Fuel (no space after comma)]], ","), FuelList_Final_EF!$A$2:$B$65, 2, FALSE))</f>
        <v>65.583341148886291</v>
      </c>
      <c r="S2998" s="3">
        <f>Table1[[#This Row],[Generation (TWh)]]*10^9*VLOOKUP(Table1[[#This Row],[Turbine/Engine Technology]],Technology_HR!$A$2:$B$11,2,FALSE)*10^-6</f>
        <v>19590787.349999998</v>
      </c>
      <c r="T2998" s="5">
        <f>Table1[[#This Row],[Fuel Consumption (mmBtu)]]*Table1[[#This Row],[Emission Factor (kg CO2/ mmBtu)]]*10^3</f>
        <v>1284829290150.3357</v>
      </c>
      <c r="U2998" s="3">
        <f>Table1[[#This Row],[Emissions (g CO2)]]/(Table1[[#This Row],[Generation (TWh)]]*10^9)</f>
        <v>495.08864233294247</v>
      </c>
    </row>
    <row r="2999" spans="1:21" x14ac:dyDescent="0.35">
      <c r="A2999" t="s">
        <v>410</v>
      </c>
      <c r="B2999" t="s">
        <v>3277</v>
      </c>
      <c r="C2999" t="str">
        <f>SUBSTITUTE(Table1[[#This Row],[Fuel]],", ",",")</f>
        <v>fossil liquids: heavy fuel oil,fossil liquids: diesel</v>
      </c>
      <c r="D2999" t="s">
        <v>3241</v>
      </c>
      <c r="E2999" t="s">
        <v>3258</v>
      </c>
      <c r="H2999" t="s">
        <v>3437</v>
      </c>
      <c r="I2999">
        <v>143.9</v>
      </c>
      <c r="J2999" t="s">
        <v>3446</v>
      </c>
      <c r="K2999">
        <v>1995</v>
      </c>
      <c r="L2999" t="s">
        <v>29</v>
      </c>
      <c r="M2999" t="s">
        <v>29</v>
      </c>
      <c r="N2999">
        <v>13.779223999999999</v>
      </c>
      <c r="O2999">
        <v>-89.200901999999999</v>
      </c>
      <c r="P2999" t="s">
        <v>3499</v>
      </c>
      <c r="Q2999" s="3">
        <f>Table1[[#This Row],[Capacity (MW)]]*0.395*8760*10^-6</f>
        <v>0.49792278000000001</v>
      </c>
      <c r="R2999" s="3" cm="1">
        <f t="array" ref="R2999">AVERAGE(VLOOKUP(_xlfn.TEXTSPLIT(Table1[[#This Row],[Fuel (no space after comma)]], ","), FuelList_Final_EF!$A$2:$B$65, 2, FALSE))</f>
        <v>79.854606304394977</v>
      </c>
      <c r="S2999" s="3">
        <f>Table1[[#This Row],[Generation (TWh)]]*10^9*VLOOKUP(Table1[[#This Row],[Turbine/Engine Technology]],Technology_HR!$A$2:$B$11,2,FALSE)*10^-6</f>
        <v>4431512.7419999996</v>
      </c>
      <c r="T2999" s="5">
        <f>Table1[[#This Row],[Fuel Consumption (mmBtu)]]*Table1[[#This Row],[Emission Factor (kg CO2/ mmBtu)]]*10^3</f>
        <v>353876705345.31989</v>
      </c>
      <c r="U2999" s="3">
        <f>Table1[[#This Row],[Emissions (g CO2)]]/(Table1[[#This Row],[Generation (TWh)]]*10^9)</f>
        <v>710.70599610911529</v>
      </c>
    </row>
    <row r="3000" spans="1:21" x14ac:dyDescent="0.35">
      <c r="A3000" t="s">
        <v>911</v>
      </c>
      <c r="B3000" t="s">
        <v>3277</v>
      </c>
      <c r="C3000" t="str">
        <f>SUBSTITUTE(Table1[[#This Row],[Fuel]],", ",",")</f>
        <v>fossil liquids: heavy fuel oil,fossil liquids: diesel</v>
      </c>
      <c r="D3000" t="s">
        <v>3241</v>
      </c>
      <c r="E3000" t="s">
        <v>3258</v>
      </c>
      <c r="H3000" t="s">
        <v>3437</v>
      </c>
      <c r="I3000">
        <v>99</v>
      </c>
      <c r="J3000" t="s">
        <v>3446</v>
      </c>
      <c r="K3000">
        <v>1999</v>
      </c>
      <c r="L3000" t="s">
        <v>29</v>
      </c>
      <c r="M3000" t="s">
        <v>29</v>
      </c>
      <c r="N3000">
        <v>13.582685</v>
      </c>
      <c r="O3000">
        <v>-89.824760999999995</v>
      </c>
      <c r="P3000" t="s">
        <v>3499</v>
      </c>
      <c r="Q3000" s="3">
        <f>Table1[[#This Row],[Capacity (MW)]]*0.395*8760*10^-6</f>
        <v>0.34255980000000003</v>
      </c>
      <c r="R3000" s="3" cm="1">
        <f t="array" ref="R3000">AVERAGE(VLOOKUP(_xlfn.TEXTSPLIT(Table1[[#This Row],[Fuel (no space after comma)]], ","), FuelList_Final_EF!$A$2:$B$65, 2, FALSE))</f>
        <v>79.854606304394977</v>
      </c>
      <c r="S3000" s="3">
        <f>Table1[[#This Row],[Generation (TWh)]]*10^9*VLOOKUP(Table1[[#This Row],[Turbine/Engine Technology]],Technology_HR!$A$2:$B$11,2,FALSE)*10^-6</f>
        <v>3048782.2199999997</v>
      </c>
      <c r="T3000" s="5">
        <f>Table1[[#This Row],[Fuel Consumption (mmBtu)]]*Table1[[#This Row],[Emission Factor (kg CO2/ mmBtu)]]*10^3</f>
        <v>243459303885.9393</v>
      </c>
      <c r="U3000" s="3">
        <f>Table1[[#This Row],[Emissions (g CO2)]]/(Table1[[#This Row],[Generation (TWh)]]*10^9)</f>
        <v>710.70599610911529</v>
      </c>
    </row>
    <row r="3001" spans="1:21" x14ac:dyDescent="0.35">
      <c r="A3001" t="s">
        <v>911</v>
      </c>
      <c r="B3001" t="s">
        <v>3277</v>
      </c>
      <c r="C3001" t="str">
        <f>SUBSTITUTE(Table1[[#This Row],[Fuel]],", ",",")</f>
        <v>fossil liquids: heavy fuel oil,fossil liquids: diesel</v>
      </c>
      <c r="D3001" t="s">
        <v>3241</v>
      </c>
      <c r="E3001" t="s">
        <v>3258</v>
      </c>
      <c r="H3001" t="s">
        <v>3437</v>
      </c>
      <c r="I3001">
        <v>51</v>
      </c>
      <c r="J3001" t="s">
        <v>3446</v>
      </c>
      <c r="K3001">
        <v>1999</v>
      </c>
      <c r="L3001" t="s">
        <v>29</v>
      </c>
      <c r="M3001" t="s">
        <v>29</v>
      </c>
      <c r="N3001">
        <v>13.582685</v>
      </c>
      <c r="O3001">
        <v>-89.824760999999995</v>
      </c>
      <c r="P3001" t="s">
        <v>3499</v>
      </c>
      <c r="Q3001" s="3">
        <f>Table1[[#This Row],[Capacity (MW)]]*0.395*8760*10^-6</f>
        <v>0.17647019999999997</v>
      </c>
      <c r="R3001" s="3" cm="1">
        <f t="array" ref="R3001">AVERAGE(VLOOKUP(_xlfn.TEXTSPLIT(Table1[[#This Row],[Fuel (no space after comma)]], ","), FuelList_Final_EF!$A$2:$B$65, 2, FALSE))</f>
        <v>79.854606304394977</v>
      </c>
      <c r="S3001" s="3">
        <f>Table1[[#This Row],[Generation (TWh)]]*10^9*VLOOKUP(Table1[[#This Row],[Turbine/Engine Technology]],Technology_HR!$A$2:$B$11,2,FALSE)*10^-6</f>
        <v>1570584.7799999998</v>
      </c>
      <c r="T3001" s="5">
        <f>Table1[[#This Row],[Fuel Consumption (mmBtu)]]*Table1[[#This Row],[Emission Factor (kg CO2/ mmBtu)]]*10^3</f>
        <v>125418429274.57478</v>
      </c>
      <c r="U3001" s="3">
        <f>Table1[[#This Row],[Emissions (g CO2)]]/(Table1[[#This Row],[Generation (TWh)]]*10^9)</f>
        <v>710.70599610911529</v>
      </c>
    </row>
    <row r="3002" spans="1:21" x14ac:dyDescent="0.35">
      <c r="A3002" t="s">
        <v>911</v>
      </c>
      <c r="B3002" t="s">
        <v>3258</v>
      </c>
      <c r="C3002" t="str">
        <f>SUBSTITUTE(Table1[[#This Row],[Fuel]],", ",",")</f>
        <v>fossil liquids: diesel</v>
      </c>
      <c r="D3002" t="s">
        <v>3258</v>
      </c>
      <c r="H3002" t="s">
        <v>3436</v>
      </c>
      <c r="I3002">
        <v>82</v>
      </c>
      <c r="J3002" t="s">
        <v>3446</v>
      </c>
      <c r="K3002">
        <v>1999</v>
      </c>
      <c r="L3002" t="s">
        <v>29</v>
      </c>
      <c r="M3002" t="s">
        <v>29</v>
      </c>
      <c r="N3002">
        <v>13.582685</v>
      </c>
      <c r="O3002">
        <v>-89.824760999999995</v>
      </c>
      <c r="P3002" t="s">
        <v>3499</v>
      </c>
      <c r="Q3002" s="3">
        <f>Table1[[#This Row],[Capacity (MW)]]*0.395*8760*10^-6</f>
        <v>0.2837364</v>
      </c>
      <c r="R3002" s="3" cm="1">
        <f t="array" ref="R3002">AVERAGE(VLOOKUP(_xlfn.TEXTSPLIT(Table1[[#This Row],[Fuel (no space after comma)]], ","), FuelList_Final_EF!$A$2:$B$65, 2, FALSE))</f>
        <v>78.106682297772565</v>
      </c>
      <c r="S3002" s="3">
        <f>Table1[[#This Row],[Generation (TWh)]]*10^9*VLOOKUP(Table1[[#This Row],[Turbine/Engine Technology]],Technology_HR!$A$2:$B$11,2,FALSE)*10^-6</f>
        <v>3123937.764</v>
      </c>
      <c r="T3002" s="5">
        <f>Table1[[#This Row],[Fuel Consumption (mmBtu)]]*Table1[[#This Row],[Emission Factor (kg CO2/ mmBtu)]]*10^3</f>
        <v>244000414450.76199</v>
      </c>
      <c r="U3002" s="3">
        <f>Table1[[#This Row],[Emissions (g CO2)]]/(Table1[[#This Row],[Generation (TWh)]]*10^9)</f>
        <v>859.95457209847586</v>
      </c>
    </row>
    <row r="3003" spans="1:21" x14ac:dyDescent="0.35">
      <c r="A3003" t="s">
        <v>912</v>
      </c>
      <c r="B3003" t="s">
        <v>3242</v>
      </c>
      <c r="C3003" t="str">
        <f>SUBSTITUTE(Table1[[#This Row],[Fuel]],", ",",")</f>
        <v>fossil gas: lng</v>
      </c>
      <c r="D3003" t="s">
        <v>3242</v>
      </c>
      <c r="H3003" t="s">
        <v>3441</v>
      </c>
      <c r="I3003">
        <v>378</v>
      </c>
      <c r="J3003" t="s">
        <v>3446</v>
      </c>
      <c r="K3003">
        <v>2022</v>
      </c>
      <c r="L3003" t="s">
        <v>29</v>
      </c>
      <c r="M3003" t="s">
        <v>29</v>
      </c>
      <c r="N3003">
        <v>13.583385</v>
      </c>
      <c r="O3003">
        <v>-89.828073000000003</v>
      </c>
      <c r="P3003" t="s">
        <v>3499</v>
      </c>
      <c r="Q3003" s="3">
        <f>Table1[[#This Row],[Capacity (MW)]]*0.395*8760*10^-6</f>
        <v>1.3079556000000001</v>
      </c>
      <c r="R3003" s="3" cm="1">
        <f t="array" ref="R3003">AVERAGE(VLOOKUP(_xlfn.TEXTSPLIT(Table1[[#This Row],[Fuel (no space after comma)]], ","), FuelList_Final_EF!$A$2:$B$65, 2, FALSE))</f>
        <v>67.685819715340017</v>
      </c>
      <c r="S3003" s="3">
        <f>Table1[[#This Row],[Generation (TWh)]]*10^9*VLOOKUP(Table1[[#This Row],[Turbine/Engine Technology]],Technology_HR!$A$2:$B$11,2,FALSE)*10^-6</f>
        <v>9873756.8244000003</v>
      </c>
      <c r="T3003" s="5">
        <f>Table1[[#This Row],[Fuel Consumption (mmBtu)]]*Table1[[#This Row],[Emission Factor (kg CO2/ mmBtu)]]*10^3</f>
        <v>668313324329.44653</v>
      </c>
      <c r="U3003" s="3">
        <f>Table1[[#This Row],[Emissions (g CO2)]]/(Table1[[#This Row],[Generation (TWh)]]*10^9)</f>
        <v>510.96025303110179</v>
      </c>
    </row>
    <row r="3004" spans="1:21" x14ac:dyDescent="0.35">
      <c r="A3004" t="s">
        <v>913</v>
      </c>
      <c r="B3004" t="s">
        <v>3241</v>
      </c>
      <c r="C3004" t="str">
        <f>SUBSTITUTE(Table1[[#This Row],[Fuel]],", ",",")</f>
        <v>fossil liquids: heavy fuel oil</v>
      </c>
      <c r="D3004" t="s">
        <v>3241</v>
      </c>
      <c r="H3004" t="s">
        <v>3437</v>
      </c>
      <c r="I3004">
        <v>51</v>
      </c>
      <c r="J3004" t="s">
        <v>3446</v>
      </c>
      <c r="K3004">
        <v>2006</v>
      </c>
      <c r="L3004" t="s">
        <v>29</v>
      </c>
      <c r="M3004" t="s">
        <v>29</v>
      </c>
      <c r="N3004">
        <v>13.72448</v>
      </c>
      <c r="O3004">
        <v>-89.418638000000001</v>
      </c>
      <c r="P3004" t="s">
        <v>3499</v>
      </c>
      <c r="Q3004" s="3">
        <f>Table1[[#This Row],[Capacity (MW)]]*0.395*8760*10^-6</f>
        <v>0.17647019999999997</v>
      </c>
      <c r="R3004" s="3" cm="1">
        <f t="array" ref="R3004">AVERAGE(VLOOKUP(_xlfn.TEXTSPLIT(Table1[[#This Row],[Fuel (no space after comma)]], ","), FuelList_Final_EF!$A$2:$B$65, 2, FALSE))</f>
        <v>81.602530311017389</v>
      </c>
      <c r="S3004" s="3">
        <f>Table1[[#This Row],[Generation (TWh)]]*10^9*VLOOKUP(Table1[[#This Row],[Turbine/Engine Technology]],Technology_HR!$A$2:$B$11,2,FALSE)*10^-6</f>
        <v>1570584.7799999998</v>
      </c>
      <c r="T3004" s="5">
        <f>Table1[[#This Row],[Fuel Consumption (mmBtu)]]*Table1[[#This Row],[Emission Factor (kg CO2/ mmBtu)]]*10^3</f>
        <v>128163692115.97256</v>
      </c>
      <c r="U3004" s="3">
        <f>Table1[[#This Row],[Emissions (g CO2)]]/(Table1[[#This Row],[Generation (TWh)]]*10^9)</f>
        <v>726.26251976805486</v>
      </c>
    </row>
    <row r="3005" spans="1:21" x14ac:dyDescent="0.35">
      <c r="A3005" t="s">
        <v>913</v>
      </c>
      <c r="B3005" t="s">
        <v>3241</v>
      </c>
      <c r="C3005" t="str">
        <f>SUBSTITUTE(Table1[[#This Row],[Fuel]],", ",",")</f>
        <v>fossil liquids: heavy fuel oil</v>
      </c>
      <c r="D3005" t="s">
        <v>3241</v>
      </c>
      <c r="H3005" t="s">
        <v>3437</v>
      </c>
      <c r="I3005">
        <v>51</v>
      </c>
      <c r="J3005" t="s">
        <v>3446</v>
      </c>
      <c r="K3005">
        <v>2009</v>
      </c>
      <c r="L3005" t="s">
        <v>29</v>
      </c>
      <c r="M3005" t="s">
        <v>29</v>
      </c>
      <c r="N3005">
        <v>13.72448</v>
      </c>
      <c r="O3005">
        <v>-89.418638000000001</v>
      </c>
      <c r="P3005" t="s">
        <v>3499</v>
      </c>
      <c r="Q3005" s="3">
        <f>Table1[[#This Row],[Capacity (MW)]]*0.395*8760*10^-6</f>
        <v>0.17647019999999997</v>
      </c>
      <c r="R3005" s="3" cm="1">
        <f t="array" ref="R3005">AVERAGE(VLOOKUP(_xlfn.TEXTSPLIT(Table1[[#This Row],[Fuel (no space after comma)]], ","), FuelList_Final_EF!$A$2:$B$65, 2, FALSE))</f>
        <v>81.602530311017389</v>
      </c>
      <c r="S3005" s="3">
        <f>Table1[[#This Row],[Generation (TWh)]]*10^9*VLOOKUP(Table1[[#This Row],[Turbine/Engine Technology]],Technology_HR!$A$2:$B$11,2,FALSE)*10^-6</f>
        <v>1570584.7799999998</v>
      </c>
      <c r="T3005" s="5">
        <f>Table1[[#This Row],[Fuel Consumption (mmBtu)]]*Table1[[#This Row],[Emission Factor (kg CO2/ mmBtu)]]*10^3</f>
        <v>128163692115.97256</v>
      </c>
      <c r="U3005" s="3">
        <f>Table1[[#This Row],[Emissions (g CO2)]]/(Table1[[#This Row],[Generation (TWh)]]*10^9)</f>
        <v>726.26251976805486</v>
      </c>
    </row>
    <row r="3006" spans="1:21" x14ac:dyDescent="0.35">
      <c r="A3006" t="s">
        <v>914</v>
      </c>
      <c r="B3006" t="s">
        <v>3258</v>
      </c>
      <c r="C3006" t="str">
        <f>SUBSTITUTE(Table1[[#This Row],[Fuel]],", ",",")</f>
        <v>fossil liquids: diesel</v>
      </c>
      <c r="D3006" t="s">
        <v>3258</v>
      </c>
      <c r="H3006" t="s">
        <v>3437</v>
      </c>
      <c r="I3006">
        <v>73.599999999999994</v>
      </c>
      <c r="J3006" t="s">
        <v>3446</v>
      </c>
      <c r="K3006">
        <v>2013</v>
      </c>
      <c r="L3006" t="s">
        <v>29</v>
      </c>
      <c r="M3006" t="s">
        <v>29</v>
      </c>
      <c r="N3006">
        <v>13.563753</v>
      </c>
      <c r="O3006">
        <v>-89.824370999999999</v>
      </c>
      <c r="P3006" t="s">
        <v>3499</v>
      </c>
      <c r="Q3006" s="3">
        <f>Table1[[#This Row],[Capacity (MW)]]*0.395*8760*10^-6</f>
        <v>0.25467072000000002</v>
      </c>
      <c r="R3006" s="3" cm="1">
        <f t="array" ref="R3006">AVERAGE(VLOOKUP(_xlfn.TEXTSPLIT(Table1[[#This Row],[Fuel (no space after comma)]], ","), FuelList_Final_EF!$A$2:$B$65, 2, FALSE))</f>
        <v>78.106682297772565</v>
      </c>
      <c r="S3006" s="3">
        <f>Table1[[#This Row],[Generation (TWh)]]*10^9*VLOOKUP(Table1[[#This Row],[Turbine/Engine Technology]],Technology_HR!$A$2:$B$11,2,FALSE)*10^-6</f>
        <v>2266569.4080000003</v>
      </c>
      <c r="T3006" s="5">
        <f>Table1[[#This Row],[Fuel Consumption (mmBtu)]]*Table1[[#This Row],[Emission Factor (kg CO2/ mmBtu)]]*10^3</f>
        <v>177034216656.50647</v>
      </c>
      <c r="U3006" s="3">
        <f>Table1[[#This Row],[Emissions (g CO2)]]/(Table1[[#This Row],[Generation (TWh)]]*10^9)</f>
        <v>695.14947245017584</v>
      </c>
    </row>
    <row r="3007" spans="1:21" x14ac:dyDescent="0.35">
      <c r="A3007" t="s">
        <v>915</v>
      </c>
      <c r="B3007" t="s">
        <v>3239</v>
      </c>
      <c r="C3007" t="str">
        <f>SUBSTITUTE(Table1[[#This Row],[Fuel]],", ",",")</f>
        <v>fossil gas: natural gas</v>
      </c>
      <c r="D3007" t="s">
        <v>3239</v>
      </c>
      <c r="H3007" t="s">
        <v>59</v>
      </c>
      <c r="I3007">
        <v>154</v>
      </c>
      <c r="J3007" t="s">
        <v>3446</v>
      </c>
      <c r="K3007" t="s">
        <v>29</v>
      </c>
      <c r="L3007" t="s">
        <v>29</v>
      </c>
      <c r="M3007" t="s">
        <v>29</v>
      </c>
      <c r="N3007">
        <v>3.7732700000000001</v>
      </c>
      <c r="O3007">
        <v>8.7192799999999995</v>
      </c>
      <c r="P3007" t="s">
        <v>3500</v>
      </c>
      <c r="Q3007" s="3">
        <f>Table1[[#This Row],[Capacity (MW)]]*0.395*8760*10^-6</f>
        <v>0.53287079999999998</v>
      </c>
      <c r="R3007" s="3" cm="1">
        <f t="array" ref="R3007">AVERAGE(VLOOKUP(_xlfn.TEXTSPLIT(Table1[[#This Row],[Fuel (no space after comma)]], ","), FuelList_Final_EF!$A$2:$B$65, 2, FALSE))</f>
        <v>53.06</v>
      </c>
      <c r="S3007" s="3">
        <f>Table1[[#This Row],[Generation (TWh)]]*10^9*VLOOKUP(Table1[[#This Row],[Turbine/Engine Technology]],Technology_HR!$A$2:$B$11,2,FALSE)*10^-6</f>
        <v>4420429.7214000002</v>
      </c>
      <c r="T3007" s="5">
        <f>Table1[[#This Row],[Fuel Consumption (mmBtu)]]*Table1[[#This Row],[Emission Factor (kg CO2/ mmBtu)]]*10^3</f>
        <v>234548001017.48401</v>
      </c>
      <c r="U3007" s="3">
        <f>Table1[[#This Row],[Emissions (g CO2)]]/(Table1[[#This Row],[Generation (TWh)]]*10^9)</f>
        <v>440.15923000000004</v>
      </c>
    </row>
    <row r="3008" spans="1:21" x14ac:dyDescent="0.35">
      <c r="A3008" t="s">
        <v>916</v>
      </c>
      <c r="B3008" t="s">
        <v>3241</v>
      </c>
      <c r="C3008" t="str">
        <f>SUBSTITUTE(Table1[[#This Row],[Fuel]],", ",",")</f>
        <v>fossil liquids: heavy fuel oil</v>
      </c>
      <c r="D3008" t="s">
        <v>3241</v>
      </c>
      <c r="H3008" t="s">
        <v>3437</v>
      </c>
      <c r="I3008">
        <v>88</v>
      </c>
      <c r="J3008" t="s">
        <v>3446</v>
      </c>
      <c r="K3008">
        <v>2001</v>
      </c>
      <c r="L3008" t="s">
        <v>29</v>
      </c>
      <c r="M3008" t="s">
        <v>29</v>
      </c>
      <c r="N3008">
        <v>15.579000000000001</v>
      </c>
      <c r="O3008">
        <v>39.442770000000003</v>
      </c>
      <c r="P3008" t="s">
        <v>3501</v>
      </c>
      <c r="Q3008" s="3">
        <f>Table1[[#This Row],[Capacity (MW)]]*0.395*8760*10^-6</f>
        <v>0.30449760000000003</v>
      </c>
      <c r="R3008" s="3" cm="1">
        <f t="array" ref="R3008">AVERAGE(VLOOKUP(_xlfn.TEXTSPLIT(Table1[[#This Row],[Fuel (no space after comma)]], ","), FuelList_Final_EF!$A$2:$B$65, 2, FALSE))</f>
        <v>81.602530311017389</v>
      </c>
      <c r="S3008" s="3">
        <f>Table1[[#This Row],[Generation (TWh)]]*10^9*VLOOKUP(Table1[[#This Row],[Turbine/Engine Technology]],Technology_HR!$A$2:$B$11,2,FALSE)*10^-6</f>
        <v>2710028.6400000006</v>
      </c>
      <c r="T3008" s="5">
        <f>Table1[[#This Row],[Fuel Consumption (mmBtu)]]*Table1[[#This Row],[Emission Factor (kg CO2/ mmBtu)]]*10^3</f>
        <v>221145194239.32529</v>
      </c>
      <c r="U3008" s="3">
        <f>Table1[[#This Row],[Emissions (g CO2)]]/(Table1[[#This Row],[Generation (TWh)]]*10^9)</f>
        <v>726.26251976805474</v>
      </c>
    </row>
    <row r="3009" spans="1:21" x14ac:dyDescent="0.35">
      <c r="A3009" t="s">
        <v>917</v>
      </c>
      <c r="B3009" t="s">
        <v>3239</v>
      </c>
      <c r="C3009" t="str">
        <f>SUBSTITUTE(Table1[[#This Row],[Fuel]],", ",",")</f>
        <v>fossil gas: natural gas</v>
      </c>
      <c r="D3009" t="s">
        <v>3239</v>
      </c>
      <c r="H3009" t="s">
        <v>3438</v>
      </c>
      <c r="I3009">
        <v>207</v>
      </c>
      <c r="J3009" t="s">
        <v>3446</v>
      </c>
      <c r="K3009">
        <v>1982</v>
      </c>
      <c r="L3009" t="s">
        <v>29</v>
      </c>
      <c r="M3009" t="s">
        <v>29</v>
      </c>
      <c r="N3009">
        <v>59.4514</v>
      </c>
      <c r="O3009">
        <v>24.924600000000002</v>
      </c>
      <c r="P3009" t="s">
        <v>3502</v>
      </c>
      <c r="Q3009" s="3">
        <f>Table1[[#This Row],[Capacity (MW)]]*0.395*8760*10^-6</f>
        <v>0.71626139999999994</v>
      </c>
      <c r="R3009" s="3" cm="1">
        <f t="array" ref="R3009">AVERAGE(VLOOKUP(_xlfn.TEXTSPLIT(Table1[[#This Row],[Fuel (no space after comma)]], ","), FuelList_Final_EF!$A$2:$B$65, 2, FALSE))</f>
        <v>53.06</v>
      </c>
      <c r="S3009" s="3">
        <f>Table1[[#This Row],[Generation (TWh)]]*10^9*VLOOKUP(Table1[[#This Row],[Turbine/Engine Technology]],Technology_HR!$A$2:$B$11,2,FALSE)*10^-6</f>
        <v>5407057.3085999992</v>
      </c>
      <c r="T3009" s="5">
        <f>Table1[[#This Row],[Fuel Consumption (mmBtu)]]*Table1[[#This Row],[Emission Factor (kg CO2/ mmBtu)]]*10^3</f>
        <v>286898460794.31598</v>
      </c>
      <c r="U3009" s="3">
        <f>Table1[[#This Row],[Emissions (g CO2)]]/(Table1[[#This Row],[Generation (TWh)]]*10^9)</f>
        <v>400.54994000000005</v>
      </c>
    </row>
    <row r="3010" spans="1:21" x14ac:dyDescent="0.35">
      <c r="A3010" t="s">
        <v>918</v>
      </c>
      <c r="B3010" t="s">
        <v>3306</v>
      </c>
      <c r="C3010" t="str">
        <f>SUBSTITUTE(Table1[[#This Row],[Fuel]],", ",",")</f>
        <v>fossil gas: natural gas,other: hydrogen (blue),bioenergy: unknown</v>
      </c>
      <c r="D3010" t="s">
        <v>3239</v>
      </c>
      <c r="E3010" t="s">
        <v>3659</v>
      </c>
      <c r="F3010" t="s">
        <v>3643</v>
      </c>
      <c r="H3010" t="s">
        <v>3438</v>
      </c>
      <c r="I3010">
        <v>200</v>
      </c>
      <c r="J3010" t="s">
        <v>3450</v>
      </c>
      <c r="K3010" t="s">
        <v>29</v>
      </c>
      <c r="L3010" t="s">
        <v>29</v>
      </c>
      <c r="M3010" t="s">
        <v>29</v>
      </c>
      <c r="N3010">
        <v>59.450857200000002</v>
      </c>
      <c r="O3010">
        <v>24.922646100000001</v>
      </c>
      <c r="P3010" t="s">
        <v>3502</v>
      </c>
      <c r="Q3010" s="3">
        <f>Table1[[#This Row],[Capacity (MW)]]*0.395*8760*10^-6</f>
        <v>0.69203999999999999</v>
      </c>
      <c r="R3010" s="3" cm="1">
        <f t="array" ref="R3010">AVERAGE(VLOOKUP(_xlfn.TEXTSPLIT(Table1[[#This Row],[Fuel (no space after comma)]], ","), FuelList_Final_EF!$A$2:$B$65, 2, FALSE))</f>
        <v>42.365833333333335</v>
      </c>
      <c r="S3010" s="3">
        <f>Table1[[#This Row],[Generation (TWh)]]*10^9*VLOOKUP(Table1[[#This Row],[Turbine/Engine Technology]],Technology_HR!$A$2:$B$11,2,FALSE)*10^-6</f>
        <v>5224209.96</v>
      </c>
      <c r="T3010" s="5">
        <f>Table1[[#This Row],[Fuel Consumption (mmBtu)]]*Table1[[#This Row],[Emission Factor (kg CO2/ mmBtu)]]*10^3</f>
        <v>221328008463.69998</v>
      </c>
      <c r="U3010" s="3">
        <f>Table1[[#This Row],[Emissions (g CO2)]]/(Table1[[#This Row],[Generation (TWh)]]*10^9)</f>
        <v>319.81967583333329</v>
      </c>
    </row>
    <row r="3011" spans="1:21" x14ac:dyDescent="0.35">
      <c r="A3011" t="s">
        <v>919</v>
      </c>
      <c r="B3011" t="s">
        <v>3307</v>
      </c>
      <c r="C3011" t="str">
        <f>SUBSTITUTE(Table1[[#This Row],[Fuel]],", ",",")</f>
        <v>fossil liquids: light fuel oil,fossil gas: lng</v>
      </c>
      <c r="D3011" t="s">
        <v>3282</v>
      </c>
      <c r="E3011" t="s">
        <v>3242</v>
      </c>
      <c r="H3011" t="s">
        <v>3437</v>
      </c>
      <c r="I3011">
        <v>251.1</v>
      </c>
      <c r="J3011" t="s">
        <v>3446</v>
      </c>
      <c r="K3011">
        <v>2013</v>
      </c>
      <c r="L3011" t="s">
        <v>29</v>
      </c>
      <c r="M3011" t="s">
        <v>29</v>
      </c>
      <c r="N3011">
        <v>59.246004999999997</v>
      </c>
      <c r="O3011">
        <v>24.707426999999999</v>
      </c>
      <c r="P3011" t="s">
        <v>3502</v>
      </c>
      <c r="Q3011" s="3">
        <f>Table1[[#This Row],[Capacity (MW)]]*0.395*8760*10^-6</f>
        <v>0.86885621999999996</v>
      </c>
      <c r="R3011" s="3" cm="1">
        <f t="array" ref="R3011">AVERAGE(VLOOKUP(_xlfn.TEXTSPLIT(Table1[[#This Row],[Fuel (no space after comma)]], ","), FuelList_Final_EF!$A$2:$B$65, 2, FALSE))</f>
        <v>72.904586188719037</v>
      </c>
      <c r="S3011" s="3">
        <f>Table1[[#This Row],[Generation (TWh)]]*10^9*VLOOKUP(Table1[[#This Row],[Turbine/Engine Technology]],Technology_HR!$A$2:$B$11,2,FALSE)*10^-6</f>
        <v>7732820.358</v>
      </c>
      <c r="T3011" s="5">
        <f>Table1[[#This Row],[Fuel Consumption (mmBtu)]]*Table1[[#This Row],[Emission Factor (kg CO2/ mmBtu)]]*10^3</f>
        <v>563758068271.69214</v>
      </c>
      <c r="U3011" s="3">
        <f>Table1[[#This Row],[Emissions (g CO2)]]/(Table1[[#This Row],[Generation (TWh)]]*10^9)</f>
        <v>648.85081707959932</v>
      </c>
    </row>
    <row r="3012" spans="1:21" x14ac:dyDescent="0.35">
      <c r="A3012" t="s">
        <v>918</v>
      </c>
      <c r="B3012" t="s">
        <v>3306</v>
      </c>
      <c r="C3012" t="str">
        <f>SUBSTITUTE(Table1[[#This Row],[Fuel]],", ",",")</f>
        <v>fossil gas: natural gas,other: hydrogen (blue),bioenergy: unknown</v>
      </c>
      <c r="D3012" t="s">
        <v>3239</v>
      </c>
      <c r="E3012" t="s">
        <v>3659</v>
      </c>
      <c r="F3012" t="s">
        <v>3643</v>
      </c>
      <c r="H3012" t="s">
        <v>3438</v>
      </c>
      <c r="I3012">
        <v>100</v>
      </c>
      <c r="J3012" t="s">
        <v>3450</v>
      </c>
      <c r="K3012">
        <v>2028</v>
      </c>
      <c r="L3012" t="s">
        <v>29</v>
      </c>
      <c r="M3012" t="s">
        <v>29</v>
      </c>
      <c r="N3012">
        <v>59.353772900000003</v>
      </c>
      <c r="O3012">
        <v>28.121630100000001</v>
      </c>
      <c r="P3012" t="s">
        <v>3502</v>
      </c>
      <c r="Q3012" s="3">
        <f>Table1[[#This Row],[Capacity (MW)]]*0.395*8760*10^-6</f>
        <v>0.34601999999999999</v>
      </c>
      <c r="R3012" s="3" cm="1">
        <f t="array" ref="R3012">AVERAGE(VLOOKUP(_xlfn.TEXTSPLIT(Table1[[#This Row],[Fuel (no space after comma)]], ","), FuelList_Final_EF!$A$2:$B$65, 2, FALSE))</f>
        <v>42.365833333333335</v>
      </c>
      <c r="S3012" s="3">
        <f>Table1[[#This Row],[Generation (TWh)]]*10^9*VLOOKUP(Table1[[#This Row],[Turbine/Engine Technology]],Technology_HR!$A$2:$B$11,2,FALSE)*10^-6</f>
        <v>2612104.98</v>
      </c>
      <c r="T3012" s="5">
        <f>Table1[[#This Row],[Fuel Consumption (mmBtu)]]*Table1[[#This Row],[Emission Factor (kg CO2/ mmBtu)]]*10^3</f>
        <v>110664004231.84999</v>
      </c>
      <c r="U3012" s="3">
        <f>Table1[[#This Row],[Emissions (g CO2)]]/(Table1[[#This Row],[Generation (TWh)]]*10^9)</f>
        <v>319.81967583333329</v>
      </c>
    </row>
    <row r="3013" spans="1:21" x14ac:dyDescent="0.35">
      <c r="A3013" t="s">
        <v>920</v>
      </c>
      <c r="B3013" t="s">
        <v>3239</v>
      </c>
      <c r="C3013" t="str">
        <f>SUBSTITUTE(Table1[[#This Row],[Fuel]],", ",",")</f>
        <v>fossil gas: natural gas</v>
      </c>
      <c r="D3013" t="s">
        <v>3239</v>
      </c>
      <c r="H3013" t="s">
        <v>3438</v>
      </c>
      <c r="I3013">
        <v>250</v>
      </c>
      <c r="J3013" t="s">
        <v>3450</v>
      </c>
      <c r="K3013" t="s">
        <v>29</v>
      </c>
      <c r="L3013" t="s">
        <v>29</v>
      </c>
      <c r="M3013" t="s">
        <v>29</v>
      </c>
      <c r="N3013">
        <v>-26.579142999999998</v>
      </c>
      <c r="O3013">
        <v>31.307375</v>
      </c>
      <c r="P3013" t="s">
        <v>3503</v>
      </c>
      <c r="Q3013" s="3">
        <f>Table1[[#This Row],[Capacity (MW)]]*0.395*8760*10^-6</f>
        <v>0.86504999999999999</v>
      </c>
      <c r="R3013" s="3" cm="1">
        <f t="array" ref="R3013">AVERAGE(VLOOKUP(_xlfn.TEXTSPLIT(Table1[[#This Row],[Fuel (no space after comma)]], ","), FuelList_Final_EF!$A$2:$B$65, 2, FALSE))</f>
        <v>53.06</v>
      </c>
      <c r="S3013" s="3">
        <f>Table1[[#This Row],[Generation (TWh)]]*10^9*VLOOKUP(Table1[[#This Row],[Turbine/Engine Technology]],Technology_HR!$A$2:$B$11,2,FALSE)*10^-6</f>
        <v>6530262.4499999993</v>
      </c>
      <c r="T3013" s="5">
        <f>Table1[[#This Row],[Fuel Consumption (mmBtu)]]*Table1[[#This Row],[Emission Factor (kg CO2/ mmBtu)]]*10^3</f>
        <v>346495725597</v>
      </c>
      <c r="U3013" s="3">
        <f>Table1[[#This Row],[Emissions (g CO2)]]/(Table1[[#This Row],[Generation (TWh)]]*10^9)</f>
        <v>400.54993999999999</v>
      </c>
    </row>
    <row r="3014" spans="1:21" x14ac:dyDescent="0.35">
      <c r="A3014" t="s">
        <v>921</v>
      </c>
      <c r="B3014" t="s">
        <v>3239</v>
      </c>
      <c r="C3014" t="str">
        <f>SUBSTITUTE(Table1[[#This Row],[Fuel]],", ",",")</f>
        <v>fossil gas: natural gas</v>
      </c>
      <c r="D3014" t="s">
        <v>3239</v>
      </c>
      <c r="H3014" t="s">
        <v>59</v>
      </c>
      <c r="I3014">
        <v>500</v>
      </c>
      <c r="J3014" t="s">
        <v>3452</v>
      </c>
      <c r="K3014" t="s">
        <v>29</v>
      </c>
      <c r="L3014" t="s">
        <v>29</v>
      </c>
      <c r="M3014" t="s">
        <v>29</v>
      </c>
      <c r="N3014">
        <v>13.489781000000001</v>
      </c>
      <c r="O3014">
        <v>39.433047999999999</v>
      </c>
      <c r="P3014" t="s">
        <v>3504</v>
      </c>
      <c r="Q3014" s="3">
        <f>Table1[[#This Row],[Capacity (MW)]]*0.395*8760*10^-6</f>
        <v>1.7301</v>
      </c>
      <c r="R3014" s="3" cm="1">
        <f t="array" ref="R3014">AVERAGE(VLOOKUP(_xlfn.TEXTSPLIT(Table1[[#This Row],[Fuel (no space after comma)]], ","), FuelList_Final_EF!$A$2:$B$65, 2, FALSE))</f>
        <v>53.06</v>
      </c>
      <c r="S3014" s="3">
        <f>Table1[[#This Row],[Generation (TWh)]]*10^9*VLOOKUP(Table1[[#This Row],[Turbine/Engine Technology]],Technology_HR!$A$2:$B$11,2,FALSE)*10^-6</f>
        <v>14352044.549999999</v>
      </c>
      <c r="T3014" s="5">
        <f>Table1[[#This Row],[Fuel Consumption (mmBtu)]]*Table1[[#This Row],[Emission Factor (kg CO2/ mmBtu)]]*10^3</f>
        <v>761519483823</v>
      </c>
      <c r="U3014" s="3">
        <f>Table1[[#This Row],[Emissions (g CO2)]]/(Table1[[#This Row],[Generation (TWh)]]*10^9)</f>
        <v>440.15922999999998</v>
      </c>
    </row>
    <row r="3015" spans="1:21" x14ac:dyDescent="0.35">
      <c r="A3015" t="s">
        <v>922</v>
      </c>
      <c r="B3015" t="s">
        <v>3241</v>
      </c>
      <c r="C3015" t="str">
        <f>SUBSTITUTE(Table1[[#This Row],[Fuel]],", ",",")</f>
        <v>fossil liquids: heavy fuel oil</v>
      </c>
      <c r="D3015" t="s">
        <v>3241</v>
      </c>
      <c r="H3015" t="s">
        <v>3436</v>
      </c>
      <c r="I3015">
        <v>160</v>
      </c>
      <c r="J3015" t="s">
        <v>3446</v>
      </c>
      <c r="K3015">
        <v>2013</v>
      </c>
      <c r="L3015" t="s">
        <v>29</v>
      </c>
      <c r="M3015" t="s">
        <v>29</v>
      </c>
      <c r="N3015">
        <v>60.803400000000003</v>
      </c>
      <c r="O3015">
        <v>23.5642</v>
      </c>
      <c r="P3015" t="s">
        <v>3505</v>
      </c>
      <c r="Q3015" s="3">
        <f>Table1[[#This Row],[Capacity (MW)]]*0.395*8760*10^-6</f>
        <v>0.55363200000000001</v>
      </c>
      <c r="R3015" s="3" cm="1">
        <f t="array" ref="R3015">AVERAGE(VLOOKUP(_xlfn.TEXTSPLIT(Table1[[#This Row],[Fuel (no space after comma)]], ","), FuelList_Final_EF!$A$2:$B$65, 2, FALSE))</f>
        <v>81.602530311017389</v>
      </c>
      <c r="S3015" s="3">
        <f>Table1[[#This Row],[Generation (TWh)]]*10^9*VLOOKUP(Table1[[#This Row],[Turbine/Engine Technology]],Technology_HR!$A$2:$B$11,2,FALSE)*10^-6</f>
        <v>6095488.3199999994</v>
      </c>
      <c r="T3015" s="5">
        <f>Table1[[#This Row],[Fuel Consumption (mmBtu)]]*Table1[[#This Row],[Emission Factor (kg CO2/ mmBtu)]]*10^3</f>
        <v>497407270393.25244</v>
      </c>
      <c r="U3015" s="3">
        <f>Table1[[#This Row],[Emissions (g CO2)]]/(Table1[[#This Row],[Generation (TWh)]]*10^9)</f>
        <v>898.44385872430144</v>
      </c>
    </row>
    <row r="3016" spans="1:21" x14ac:dyDescent="0.35">
      <c r="A3016" t="s">
        <v>922</v>
      </c>
      <c r="B3016" t="s">
        <v>3241</v>
      </c>
      <c r="C3016" t="str">
        <f>SUBSTITUTE(Table1[[#This Row],[Fuel]],", ",",")</f>
        <v>fossil liquids: heavy fuel oil</v>
      </c>
      <c r="D3016" t="s">
        <v>3241</v>
      </c>
      <c r="H3016" t="s">
        <v>3436</v>
      </c>
      <c r="I3016">
        <v>160</v>
      </c>
      <c r="J3016" t="s">
        <v>3446</v>
      </c>
      <c r="K3016">
        <v>2013</v>
      </c>
      <c r="L3016" t="s">
        <v>29</v>
      </c>
      <c r="M3016" t="s">
        <v>29</v>
      </c>
      <c r="N3016">
        <v>60.803400000000003</v>
      </c>
      <c r="O3016">
        <v>23.5642</v>
      </c>
      <c r="P3016" t="s">
        <v>3505</v>
      </c>
      <c r="Q3016" s="3">
        <f>Table1[[#This Row],[Capacity (MW)]]*0.395*8760*10^-6</f>
        <v>0.55363200000000001</v>
      </c>
      <c r="R3016" s="3" cm="1">
        <f t="array" ref="R3016">AVERAGE(VLOOKUP(_xlfn.TEXTSPLIT(Table1[[#This Row],[Fuel (no space after comma)]], ","), FuelList_Final_EF!$A$2:$B$65, 2, FALSE))</f>
        <v>81.602530311017389</v>
      </c>
      <c r="S3016" s="3">
        <f>Table1[[#This Row],[Generation (TWh)]]*10^9*VLOOKUP(Table1[[#This Row],[Turbine/Engine Technology]],Technology_HR!$A$2:$B$11,2,FALSE)*10^-6</f>
        <v>6095488.3199999994</v>
      </c>
      <c r="T3016" s="5">
        <f>Table1[[#This Row],[Fuel Consumption (mmBtu)]]*Table1[[#This Row],[Emission Factor (kg CO2/ mmBtu)]]*10^3</f>
        <v>497407270393.25244</v>
      </c>
      <c r="U3016" s="3">
        <f>Table1[[#This Row],[Emissions (g CO2)]]/(Table1[[#This Row],[Generation (TWh)]]*10^9)</f>
        <v>898.44385872430144</v>
      </c>
    </row>
    <row r="3017" spans="1:21" x14ac:dyDescent="0.35">
      <c r="A3017" t="s">
        <v>923</v>
      </c>
      <c r="B3017" t="s">
        <v>3239</v>
      </c>
      <c r="C3017" t="str">
        <f>SUBSTITUTE(Table1[[#This Row],[Fuel]],", ",",")</f>
        <v>fossil gas: natural gas</v>
      </c>
      <c r="D3017" t="s">
        <v>3239</v>
      </c>
      <c r="H3017" t="s">
        <v>3436</v>
      </c>
      <c r="I3017">
        <v>45</v>
      </c>
      <c r="J3017" t="s">
        <v>3446</v>
      </c>
      <c r="K3017">
        <v>1988</v>
      </c>
      <c r="L3017" t="s">
        <v>29</v>
      </c>
      <c r="M3017" t="s">
        <v>29</v>
      </c>
      <c r="N3017">
        <v>60.87189</v>
      </c>
      <c r="O3017">
        <v>26.701360000000001</v>
      </c>
      <c r="P3017" t="s">
        <v>3505</v>
      </c>
      <c r="Q3017" s="3">
        <f>Table1[[#This Row],[Capacity (MW)]]*0.395*8760*10^-6</f>
        <v>0.15570900000000001</v>
      </c>
      <c r="R3017" s="3" cm="1">
        <f t="array" ref="R3017">AVERAGE(VLOOKUP(_xlfn.TEXTSPLIT(Table1[[#This Row],[Fuel (no space after comma)]], ","), FuelList_Final_EF!$A$2:$B$65, 2, FALSE))</f>
        <v>53.06</v>
      </c>
      <c r="S3017" s="3">
        <f>Table1[[#This Row],[Generation (TWh)]]*10^9*VLOOKUP(Table1[[#This Row],[Turbine/Engine Technology]],Technology_HR!$A$2:$B$11,2,FALSE)*10^-6</f>
        <v>1714356.0899999999</v>
      </c>
      <c r="T3017" s="5">
        <f>Table1[[#This Row],[Fuel Consumption (mmBtu)]]*Table1[[#This Row],[Emission Factor (kg CO2/ mmBtu)]]*10^3</f>
        <v>90963734135.399994</v>
      </c>
      <c r="U3017" s="3">
        <f>Table1[[#This Row],[Emissions (g CO2)]]/(Table1[[#This Row],[Generation (TWh)]]*10^9)</f>
        <v>584.1905999999999</v>
      </c>
    </row>
    <row r="3018" spans="1:21" x14ac:dyDescent="0.35">
      <c r="A3018" t="s">
        <v>922</v>
      </c>
      <c r="B3018" t="s">
        <v>3241</v>
      </c>
      <c r="C3018" t="str">
        <f>SUBSTITUTE(Table1[[#This Row],[Fuel]],", ",",")</f>
        <v>fossil liquids: heavy fuel oil</v>
      </c>
      <c r="D3018" t="s">
        <v>3241</v>
      </c>
      <c r="H3018" t="s">
        <v>3436</v>
      </c>
      <c r="I3018">
        <v>30</v>
      </c>
      <c r="J3018" t="s">
        <v>3446</v>
      </c>
      <c r="K3018">
        <v>1971</v>
      </c>
      <c r="L3018" t="s">
        <v>29</v>
      </c>
      <c r="M3018" t="s">
        <v>29</v>
      </c>
      <c r="N3018">
        <v>62.211599999999997</v>
      </c>
      <c r="O3018">
        <v>27.675599999999999</v>
      </c>
      <c r="P3018" t="s">
        <v>3505</v>
      </c>
      <c r="Q3018" s="3">
        <f>Table1[[#This Row],[Capacity (MW)]]*0.395*8760*10^-6</f>
        <v>0.10380600000000001</v>
      </c>
      <c r="R3018" s="3" cm="1">
        <f t="array" ref="R3018">AVERAGE(VLOOKUP(_xlfn.TEXTSPLIT(Table1[[#This Row],[Fuel (no space after comma)]], ","), FuelList_Final_EF!$A$2:$B$65, 2, FALSE))</f>
        <v>81.602530311017389</v>
      </c>
      <c r="S3018" s="3">
        <f>Table1[[#This Row],[Generation (TWh)]]*10^9*VLOOKUP(Table1[[#This Row],[Turbine/Engine Technology]],Technology_HR!$A$2:$B$11,2,FALSE)*10^-6</f>
        <v>1142904.0600000003</v>
      </c>
      <c r="T3018" s="5">
        <f>Table1[[#This Row],[Fuel Consumption (mmBtu)]]*Table1[[#This Row],[Emission Factor (kg CO2/ mmBtu)]]*10^3</f>
        <v>93263863198.734863</v>
      </c>
      <c r="U3018" s="3">
        <f>Table1[[#This Row],[Emissions (g CO2)]]/(Table1[[#This Row],[Generation (TWh)]]*10^9)</f>
        <v>898.44385872430155</v>
      </c>
    </row>
    <row r="3019" spans="1:21" x14ac:dyDescent="0.35">
      <c r="A3019" t="s">
        <v>922</v>
      </c>
      <c r="B3019" t="s">
        <v>3241</v>
      </c>
      <c r="C3019" t="str">
        <f>SUBSTITUTE(Table1[[#This Row],[Fuel]],", ",",")</f>
        <v>fossil liquids: heavy fuel oil</v>
      </c>
      <c r="D3019" t="s">
        <v>3241</v>
      </c>
      <c r="H3019" t="s">
        <v>3436</v>
      </c>
      <c r="I3019">
        <v>30</v>
      </c>
      <c r="J3019" t="s">
        <v>3446</v>
      </c>
      <c r="K3019">
        <v>1971</v>
      </c>
      <c r="L3019" t="s">
        <v>29</v>
      </c>
      <c r="M3019" t="s">
        <v>29</v>
      </c>
      <c r="N3019">
        <v>62.211599999999997</v>
      </c>
      <c r="O3019">
        <v>27.675599999999999</v>
      </c>
      <c r="P3019" t="s">
        <v>3505</v>
      </c>
      <c r="Q3019" s="3">
        <f>Table1[[#This Row],[Capacity (MW)]]*0.395*8760*10^-6</f>
        <v>0.10380600000000001</v>
      </c>
      <c r="R3019" s="3" cm="1">
        <f t="array" ref="R3019">AVERAGE(VLOOKUP(_xlfn.TEXTSPLIT(Table1[[#This Row],[Fuel (no space after comma)]], ","), FuelList_Final_EF!$A$2:$B$65, 2, FALSE))</f>
        <v>81.602530311017389</v>
      </c>
      <c r="S3019" s="3">
        <f>Table1[[#This Row],[Generation (TWh)]]*10^9*VLOOKUP(Table1[[#This Row],[Turbine/Engine Technology]],Technology_HR!$A$2:$B$11,2,FALSE)*10^-6</f>
        <v>1142904.0600000003</v>
      </c>
      <c r="T3019" s="5">
        <f>Table1[[#This Row],[Fuel Consumption (mmBtu)]]*Table1[[#This Row],[Emission Factor (kg CO2/ mmBtu)]]*10^3</f>
        <v>93263863198.734863</v>
      </c>
      <c r="U3019" s="3">
        <f>Table1[[#This Row],[Emissions (g CO2)]]/(Table1[[#This Row],[Generation (TWh)]]*10^9)</f>
        <v>898.44385872430155</v>
      </c>
    </row>
    <row r="3020" spans="1:21" x14ac:dyDescent="0.35">
      <c r="A3020" t="s">
        <v>922</v>
      </c>
      <c r="B3020" t="s">
        <v>3241</v>
      </c>
      <c r="C3020" t="str">
        <f>SUBSTITUTE(Table1[[#This Row],[Fuel]],", ",",")</f>
        <v>fossil liquids: heavy fuel oil</v>
      </c>
      <c r="D3020" t="s">
        <v>3241</v>
      </c>
      <c r="H3020" t="s">
        <v>3436</v>
      </c>
      <c r="I3020">
        <v>30</v>
      </c>
      <c r="J3020" t="s">
        <v>3446</v>
      </c>
      <c r="K3020">
        <v>1971</v>
      </c>
      <c r="L3020" t="s">
        <v>29</v>
      </c>
      <c r="M3020" t="s">
        <v>29</v>
      </c>
      <c r="N3020">
        <v>62.211599999999997</v>
      </c>
      <c r="O3020">
        <v>27.675599999999999</v>
      </c>
      <c r="P3020" t="s">
        <v>3505</v>
      </c>
      <c r="Q3020" s="3">
        <f>Table1[[#This Row],[Capacity (MW)]]*0.395*8760*10^-6</f>
        <v>0.10380600000000001</v>
      </c>
      <c r="R3020" s="3" cm="1">
        <f t="array" ref="R3020">AVERAGE(VLOOKUP(_xlfn.TEXTSPLIT(Table1[[#This Row],[Fuel (no space after comma)]], ","), FuelList_Final_EF!$A$2:$B$65, 2, FALSE))</f>
        <v>81.602530311017389</v>
      </c>
      <c r="S3020" s="3">
        <f>Table1[[#This Row],[Generation (TWh)]]*10^9*VLOOKUP(Table1[[#This Row],[Turbine/Engine Technology]],Technology_HR!$A$2:$B$11,2,FALSE)*10^-6</f>
        <v>1142904.0600000003</v>
      </c>
      <c r="T3020" s="5">
        <f>Table1[[#This Row],[Fuel Consumption (mmBtu)]]*Table1[[#This Row],[Emission Factor (kg CO2/ mmBtu)]]*10^3</f>
        <v>93263863198.734863</v>
      </c>
      <c r="U3020" s="3">
        <f>Table1[[#This Row],[Emissions (g CO2)]]/(Table1[[#This Row],[Generation (TWh)]]*10^9)</f>
        <v>898.44385872430155</v>
      </c>
    </row>
    <row r="3021" spans="1:21" x14ac:dyDescent="0.35">
      <c r="A3021" t="s">
        <v>922</v>
      </c>
      <c r="B3021" t="s">
        <v>3241</v>
      </c>
      <c r="C3021" t="str">
        <f>SUBSTITUTE(Table1[[#This Row],[Fuel]],", ",",")</f>
        <v>fossil liquids: heavy fuel oil</v>
      </c>
      <c r="D3021" t="s">
        <v>3241</v>
      </c>
      <c r="H3021" t="s">
        <v>3436</v>
      </c>
      <c r="I3021">
        <v>30</v>
      </c>
      <c r="J3021" t="s">
        <v>3446</v>
      </c>
      <c r="K3021">
        <v>1973</v>
      </c>
      <c r="L3021" t="s">
        <v>29</v>
      </c>
      <c r="M3021" t="s">
        <v>29</v>
      </c>
      <c r="N3021">
        <v>62.211599999999997</v>
      </c>
      <c r="O3021">
        <v>27.675599999999999</v>
      </c>
      <c r="P3021" t="s">
        <v>3505</v>
      </c>
      <c r="Q3021" s="3">
        <f>Table1[[#This Row],[Capacity (MW)]]*0.395*8760*10^-6</f>
        <v>0.10380600000000001</v>
      </c>
      <c r="R3021" s="3" cm="1">
        <f t="array" ref="R3021">AVERAGE(VLOOKUP(_xlfn.TEXTSPLIT(Table1[[#This Row],[Fuel (no space after comma)]], ","), FuelList_Final_EF!$A$2:$B$65, 2, FALSE))</f>
        <v>81.602530311017389</v>
      </c>
      <c r="S3021" s="3">
        <f>Table1[[#This Row],[Generation (TWh)]]*10^9*VLOOKUP(Table1[[#This Row],[Turbine/Engine Technology]],Technology_HR!$A$2:$B$11,2,FALSE)*10^-6</f>
        <v>1142904.0600000003</v>
      </c>
      <c r="T3021" s="5">
        <f>Table1[[#This Row],[Fuel Consumption (mmBtu)]]*Table1[[#This Row],[Emission Factor (kg CO2/ mmBtu)]]*10^3</f>
        <v>93263863198.734863</v>
      </c>
      <c r="U3021" s="3">
        <f>Table1[[#This Row],[Emissions (g CO2)]]/(Table1[[#This Row],[Generation (TWh)]]*10^9)</f>
        <v>898.44385872430155</v>
      </c>
    </row>
    <row r="3022" spans="1:21" x14ac:dyDescent="0.35">
      <c r="A3022" t="s">
        <v>922</v>
      </c>
      <c r="B3022" t="s">
        <v>3241</v>
      </c>
      <c r="C3022" t="str">
        <f>SUBSTITUTE(Table1[[#This Row],[Fuel]],", ",",")</f>
        <v>fossil liquids: heavy fuel oil</v>
      </c>
      <c r="D3022" t="s">
        <v>3241</v>
      </c>
      <c r="H3022" t="s">
        <v>3436</v>
      </c>
      <c r="I3022">
        <v>30</v>
      </c>
      <c r="J3022" t="s">
        <v>3446</v>
      </c>
      <c r="K3022">
        <v>1973</v>
      </c>
      <c r="L3022" t="s">
        <v>29</v>
      </c>
      <c r="M3022" t="s">
        <v>29</v>
      </c>
      <c r="N3022">
        <v>62.211599999999997</v>
      </c>
      <c r="O3022">
        <v>27.675599999999999</v>
      </c>
      <c r="P3022" t="s">
        <v>3505</v>
      </c>
      <c r="Q3022" s="3">
        <f>Table1[[#This Row],[Capacity (MW)]]*0.395*8760*10^-6</f>
        <v>0.10380600000000001</v>
      </c>
      <c r="R3022" s="3" cm="1">
        <f t="array" ref="R3022">AVERAGE(VLOOKUP(_xlfn.TEXTSPLIT(Table1[[#This Row],[Fuel (no space after comma)]], ","), FuelList_Final_EF!$A$2:$B$65, 2, FALSE))</f>
        <v>81.602530311017389</v>
      </c>
      <c r="S3022" s="3">
        <f>Table1[[#This Row],[Generation (TWh)]]*10^9*VLOOKUP(Table1[[#This Row],[Turbine/Engine Technology]],Technology_HR!$A$2:$B$11,2,FALSE)*10^-6</f>
        <v>1142904.0600000003</v>
      </c>
      <c r="T3022" s="5">
        <f>Table1[[#This Row],[Fuel Consumption (mmBtu)]]*Table1[[#This Row],[Emission Factor (kg CO2/ mmBtu)]]*10^3</f>
        <v>93263863198.734863</v>
      </c>
      <c r="U3022" s="3">
        <f>Table1[[#This Row],[Emissions (g CO2)]]/(Table1[[#This Row],[Generation (TWh)]]*10^9)</f>
        <v>898.44385872430155</v>
      </c>
    </row>
    <row r="3023" spans="1:21" x14ac:dyDescent="0.35">
      <c r="A3023" t="s">
        <v>922</v>
      </c>
      <c r="B3023" t="s">
        <v>3241</v>
      </c>
      <c r="C3023" t="str">
        <f>SUBSTITUTE(Table1[[#This Row],[Fuel]],", ",",")</f>
        <v>fossil liquids: heavy fuel oil</v>
      </c>
      <c r="D3023" t="s">
        <v>3241</v>
      </c>
      <c r="H3023" t="s">
        <v>3436</v>
      </c>
      <c r="I3023">
        <v>30</v>
      </c>
      <c r="J3023" t="s">
        <v>3446</v>
      </c>
      <c r="K3023">
        <v>1973</v>
      </c>
      <c r="L3023" t="s">
        <v>29</v>
      </c>
      <c r="M3023" t="s">
        <v>29</v>
      </c>
      <c r="N3023">
        <v>62.211599999999997</v>
      </c>
      <c r="O3023">
        <v>27.675599999999999</v>
      </c>
      <c r="P3023" t="s">
        <v>3505</v>
      </c>
      <c r="Q3023" s="3">
        <f>Table1[[#This Row],[Capacity (MW)]]*0.395*8760*10^-6</f>
        <v>0.10380600000000001</v>
      </c>
      <c r="R3023" s="3" cm="1">
        <f t="array" ref="R3023">AVERAGE(VLOOKUP(_xlfn.TEXTSPLIT(Table1[[#This Row],[Fuel (no space after comma)]], ","), FuelList_Final_EF!$A$2:$B$65, 2, FALSE))</f>
        <v>81.602530311017389</v>
      </c>
      <c r="S3023" s="3">
        <f>Table1[[#This Row],[Generation (TWh)]]*10^9*VLOOKUP(Table1[[#This Row],[Turbine/Engine Technology]],Technology_HR!$A$2:$B$11,2,FALSE)*10^-6</f>
        <v>1142904.0600000003</v>
      </c>
      <c r="T3023" s="5">
        <f>Table1[[#This Row],[Fuel Consumption (mmBtu)]]*Table1[[#This Row],[Emission Factor (kg CO2/ mmBtu)]]*10^3</f>
        <v>93263863198.734863</v>
      </c>
      <c r="U3023" s="3">
        <f>Table1[[#This Row],[Emissions (g CO2)]]/(Table1[[#This Row],[Generation (TWh)]]*10^9)</f>
        <v>898.44385872430155</v>
      </c>
    </row>
    <row r="3024" spans="1:21" x14ac:dyDescent="0.35">
      <c r="A3024" t="s">
        <v>924</v>
      </c>
      <c r="B3024" t="s">
        <v>3282</v>
      </c>
      <c r="C3024" t="str">
        <f>SUBSTITUTE(Table1[[#This Row],[Fuel]],", ",",")</f>
        <v>fossil liquids: light fuel oil</v>
      </c>
      <c r="D3024" t="s">
        <v>3282</v>
      </c>
      <c r="H3024" t="s">
        <v>3436</v>
      </c>
      <c r="I3024">
        <v>60</v>
      </c>
      <c r="J3024" t="s">
        <v>3446</v>
      </c>
      <c r="K3024">
        <v>1974</v>
      </c>
      <c r="L3024" t="s">
        <v>29</v>
      </c>
      <c r="M3024" t="s">
        <v>29</v>
      </c>
      <c r="N3024">
        <v>60.161879999999996</v>
      </c>
      <c r="O3024">
        <v>24.908719999999999</v>
      </c>
      <c r="P3024" t="s">
        <v>3505</v>
      </c>
      <c r="Q3024" s="3">
        <f>Table1[[#This Row],[Capacity (MW)]]*0.395*8760*10^-6</f>
        <v>0.20761200000000002</v>
      </c>
      <c r="R3024" s="3" cm="1">
        <f t="array" ref="R3024">AVERAGE(VLOOKUP(_xlfn.TEXTSPLIT(Table1[[#This Row],[Fuel (no space after comma)]], ","), FuelList_Final_EF!$A$2:$B$65, 2, FALSE))</f>
        <v>78.123352662098043</v>
      </c>
      <c r="S3024" s="3">
        <f>Table1[[#This Row],[Generation (TWh)]]*10^9*VLOOKUP(Table1[[#This Row],[Turbine/Engine Technology]],Technology_HR!$A$2:$B$11,2,FALSE)*10^-6</f>
        <v>2285808.1200000006</v>
      </c>
      <c r="T3024" s="5">
        <f>Table1[[#This Row],[Fuel Consumption (mmBtu)]]*Table1[[#This Row],[Emission Factor (kg CO2/ mmBtu)]]*10^3</f>
        <v>178574993876.64734</v>
      </c>
      <c r="U3024" s="3">
        <f>Table1[[#This Row],[Emissions (g CO2)]]/(Table1[[#This Row],[Generation (TWh)]]*10^9)</f>
        <v>860.13811280969935</v>
      </c>
    </row>
    <row r="3025" spans="1:21" x14ac:dyDescent="0.35">
      <c r="A3025" t="s">
        <v>924</v>
      </c>
      <c r="B3025" t="s">
        <v>3282</v>
      </c>
      <c r="C3025" t="str">
        <f>SUBSTITUTE(Table1[[#This Row],[Fuel]],", ",",")</f>
        <v>fossil liquids: light fuel oil</v>
      </c>
      <c r="D3025" t="s">
        <v>3282</v>
      </c>
      <c r="H3025" t="s">
        <v>3436</v>
      </c>
      <c r="I3025">
        <v>60</v>
      </c>
      <c r="J3025" t="s">
        <v>3446</v>
      </c>
      <c r="K3025">
        <v>1974</v>
      </c>
      <c r="L3025" t="s">
        <v>29</v>
      </c>
      <c r="M3025" t="s">
        <v>29</v>
      </c>
      <c r="N3025">
        <v>60.161879999999996</v>
      </c>
      <c r="O3025">
        <v>24.908719999999999</v>
      </c>
      <c r="P3025" t="s">
        <v>3505</v>
      </c>
      <c r="Q3025" s="3">
        <f>Table1[[#This Row],[Capacity (MW)]]*0.395*8760*10^-6</f>
        <v>0.20761200000000002</v>
      </c>
      <c r="R3025" s="3" cm="1">
        <f t="array" ref="R3025">AVERAGE(VLOOKUP(_xlfn.TEXTSPLIT(Table1[[#This Row],[Fuel (no space after comma)]], ","), FuelList_Final_EF!$A$2:$B$65, 2, FALSE))</f>
        <v>78.123352662098043</v>
      </c>
      <c r="S3025" s="3">
        <f>Table1[[#This Row],[Generation (TWh)]]*10^9*VLOOKUP(Table1[[#This Row],[Turbine/Engine Technology]],Technology_HR!$A$2:$B$11,2,FALSE)*10^-6</f>
        <v>2285808.1200000006</v>
      </c>
      <c r="T3025" s="5">
        <f>Table1[[#This Row],[Fuel Consumption (mmBtu)]]*Table1[[#This Row],[Emission Factor (kg CO2/ mmBtu)]]*10^3</f>
        <v>178574993876.64734</v>
      </c>
      <c r="U3025" s="3">
        <f>Table1[[#This Row],[Emissions (g CO2)]]/(Table1[[#This Row],[Generation (TWh)]]*10^9)</f>
        <v>860.13811280969935</v>
      </c>
    </row>
    <row r="3026" spans="1:21" x14ac:dyDescent="0.35">
      <c r="A3026" t="s">
        <v>922</v>
      </c>
      <c r="B3026" t="s">
        <v>3241</v>
      </c>
      <c r="C3026" t="str">
        <f>SUBSTITUTE(Table1[[#This Row],[Fuel]],", ",",")</f>
        <v>fossil liquids: heavy fuel oil</v>
      </c>
      <c r="D3026" t="s">
        <v>3241</v>
      </c>
      <c r="H3026" t="s">
        <v>3436</v>
      </c>
      <c r="I3026">
        <v>30</v>
      </c>
      <c r="J3026" t="s">
        <v>3446</v>
      </c>
      <c r="K3026" t="s">
        <v>29</v>
      </c>
      <c r="L3026" t="s">
        <v>29</v>
      </c>
      <c r="M3026" t="s">
        <v>29</v>
      </c>
      <c r="N3026">
        <v>62.256999999999998</v>
      </c>
      <c r="O3026">
        <v>21.3262</v>
      </c>
      <c r="P3026" t="s">
        <v>3505</v>
      </c>
      <c r="Q3026" s="3">
        <f>Table1[[#This Row],[Capacity (MW)]]*0.395*8760*10^-6</f>
        <v>0.10380600000000001</v>
      </c>
      <c r="R3026" s="3" cm="1">
        <f t="array" ref="R3026">AVERAGE(VLOOKUP(_xlfn.TEXTSPLIT(Table1[[#This Row],[Fuel (no space after comma)]], ","), FuelList_Final_EF!$A$2:$B$65, 2, FALSE))</f>
        <v>81.602530311017389</v>
      </c>
      <c r="S3026" s="3">
        <f>Table1[[#This Row],[Generation (TWh)]]*10^9*VLOOKUP(Table1[[#This Row],[Turbine/Engine Technology]],Technology_HR!$A$2:$B$11,2,FALSE)*10^-6</f>
        <v>1142904.0600000003</v>
      </c>
      <c r="T3026" s="5">
        <f>Table1[[#This Row],[Fuel Consumption (mmBtu)]]*Table1[[#This Row],[Emission Factor (kg CO2/ mmBtu)]]*10^3</f>
        <v>93263863198.734863</v>
      </c>
      <c r="U3026" s="3">
        <f>Table1[[#This Row],[Emissions (g CO2)]]/(Table1[[#This Row],[Generation (TWh)]]*10^9)</f>
        <v>898.44385872430155</v>
      </c>
    </row>
    <row r="3027" spans="1:21" x14ac:dyDescent="0.35">
      <c r="A3027" t="s">
        <v>922</v>
      </c>
      <c r="B3027" t="s">
        <v>3241</v>
      </c>
      <c r="C3027" t="str">
        <f>SUBSTITUTE(Table1[[#This Row],[Fuel]],", ",",")</f>
        <v>fossil liquids: heavy fuel oil</v>
      </c>
      <c r="D3027" t="s">
        <v>3241</v>
      </c>
      <c r="H3027" t="s">
        <v>3436</v>
      </c>
      <c r="I3027">
        <v>30</v>
      </c>
      <c r="J3027" t="s">
        <v>3446</v>
      </c>
      <c r="K3027" t="s">
        <v>29</v>
      </c>
      <c r="L3027" t="s">
        <v>29</v>
      </c>
      <c r="M3027" t="s">
        <v>29</v>
      </c>
      <c r="N3027">
        <v>62.256999999999998</v>
      </c>
      <c r="O3027">
        <v>21.3262</v>
      </c>
      <c r="P3027" t="s">
        <v>3505</v>
      </c>
      <c r="Q3027" s="3">
        <f>Table1[[#This Row],[Capacity (MW)]]*0.395*8760*10^-6</f>
        <v>0.10380600000000001</v>
      </c>
      <c r="R3027" s="3" cm="1">
        <f t="array" ref="R3027">AVERAGE(VLOOKUP(_xlfn.TEXTSPLIT(Table1[[#This Row],[Fuel (no space after comma)]], ","), FuelList_Final_EF!$A$2:$B$65, 2, FALSE))</f>
        <v>81.602530311017389</v>
      </c>
      <c r="S3027" s="3">
        <f>Table1[[#This Row],[Generation (TWh)]]*10^9*VLOOKUP(Table1[[#This Row],[Turbine/Engine Technology]],Technology_HR!$A$2:$B$11,2,FALSE)*10^-6</f>
        <v>1142904.0600000003</v>
      </c>
      <c r="T3027" s="5">
        <f>Table1[[#This Row],[Fuel Consumption (mmBtu)]]*Table1[[#This Row],[Emission Factor (kg CO2/ mmBtu)]]*10^3</f>
        <v>93263863198.734863</v>
      </c>
      <c r="U3027" s="3">
        <f>Table1[[#This Row],[Emissions (g CO2)]]/(Table1[[#This Row],[Generation (TWh)]]*10^9)</f>
        <v>898.44385872430155</v>
      </c>
    </row>
    <row r="3028" spans="1:21" x14ac:dyDescent="0.35">
      <c r="A3028" t="s">
        <v>925</v>
      </c>
      <c r="B3028" t="s">
        <v>3243</v>
      </c>
      <c r="C3028" t="str">
        <f>SUBSTITUTE(Table1[[#This Row],[Fuel]],", ",",")</f>
        <v>fossil gas: natural gas,fossil liquids: fuel oil</v>
      </c>
      <c r="D3028" t="s">
        <v>3239</v>
      </c>
      <c r="E3028" t="s">
        <v>3275</v>
      </c>
      <c r="H3028" t="s">
        <v>3438</v>
      </c>
      <c r="I3028">
        <v>147</v>
      </c>
      <c r="J3028" t="s">
        <v>3446</v>
      </c>
      <c r="K3028">
        <v>1988</v>
      </c>
      <c r="L3028" t="s">
        <v>29</v>
      </c>
      <c r="M3028" t="s">
        <v>29</v>
      </c>
      <c r="N3028">
        <v>61.510420000000003</v>
      </c>
      <c r="O3028">
        <v>23.675229999999999</v>
      </c>
      <c r="P3028" t="s">
        <v>3505</v>
      </c>
      <c r="Q3028" s="3">
        <f>Table1[[#This Row],[Capacity (MW)]]*0.395*8760*10^-6</f>
        <v>0.50864940000000003</v>
      </c>
      <c r="R3028" s="3" cm="1">
        <f t="array" ref="R3028">AVERAGE(VLOOKUP(_xlfn.TEXTSPLIT(Table1[[#This Row],[Fuel (no space after comma)]], ","), FuelList_Final_EF!$A$2:$B$65, 2, FALSE))</f>
        <v>65.583341148886291</v>
      </c>
      <c r="S3028" s="3">
        <f>Table1[[#This Row],[Generation (TWh)]]*10^9*VLOOKUP(Table1[[#This Row],[Turbine/Engine Technology]],Technology_HR!$A$2:$B$11,2,FALSE)*10^-6</f>
        <v>3839794.3205999997</v>
      </c>
      <c r="T3028" s="5">
        <f>Table1[[#This Row],[Fuel Consumption (mmBtu)]]*Table1[[#This Row],[Emission Factor (kg CO2/ mmBtu)]]*10^3</f>
        <v>251826540869.46582</v>
      </c>
      <c r="U3028" s="3">
        <f>Table1[[#This Row],[Emissions (g CO2)]]/(Table1[[#This Row],[Generation (TWh)]]*10^9)</f>
        <v>495.08864233294253</v>
      </c>
    </row>
    <row r="3029" spans="1:21" x14ac:dyDescent="0.35">
      <c r="A3029" t="s">
        <v>926</v>
      </c>
      <c r="B3029" t="s">
        <v>3293</v>
      </c>
      <c r="C3029" t="str">
        <f>SUBSTITUTE(Table1[[#This Row],[Fuel]],", ",",")</f>
        <v>fossil liquids: light fuel oil,fossil gas: natural gas</v>
      </c>
      <c r="D3029" t="s">
        <v>3282</v>
      </c>
      <c r="E3029" t="s">
        <v>3239</v>
      </c>
      <c r="H3029" t="s">
        <v>3436</v>
      </c>
      <c r="I3029">
        <v>102</v>
      </c>
      <c r="J3029" t="s">
        <v>3446</v>
      </c>
      <c r="K3029">
        <v>1975</v>
      </c>
      <c r="L3029" t="s">
        <v>29</v>
      </c>
      <c r="M3029" t="s">
        <v>29</v>
      </c>
      <c r="N3029">
        <v>61.080849999999998</v>
      </c>
      <c r="O3029">
        <v>28.171710000000001</v>
      </c>
      <c r="P3029" t="s">
        <v>3505</v>
      </c>
      <c r="Q3029" s="3">
        <f>Table1[[#This Row],[Capacity (MW)]]*0.395*8760*10^-6</f>
        <v>0.35294039999999993</v>
      </c>
      <c r="R3029" s="3" cm="1">
        <f t="array" ref="R3029">AVERAGE(VLOOKUP(_xlfn.TEXTSPLIT(Table1[[#This Row],[Fuel (no space after comma)]], ","), FuelList_Final_EF!$A$2:$B$65, 2, FALSE))</f>
        <v>65.59167633104903</v>
      </c>
      <c r="S3029" s="3">
        <f>Table1[[#This Row],[Generation (TWh)]]*10^9*VLOOKUP(Table1[[#This Row],[Turbine/Engine Technology]],Technology_HR!$A$2:$B$11,2,FALSE)*10^-6</f>
        <v>3885873.8039999995</v>
      </c>
      <c r="T3029" s="5">
        <f>Table1[[#This Row],[Fuel Consumption (mmBtu)]]*Table1[[#This Row],[Emission Factor (kg CO2/ mmBtu)]]*10^3</f>
        <v>254880976815.2702</v>
      </c>
      <c r="U3029" s="3">
        <f>Table1[[#This Row],[Emissions (g CO2)]]/(Table1[[#This Row],[Generation (TWh)]]*10^9)</f>
        <v>722.16435640484974</v>
      </c>
    </row>
    <row r="3030" spans="1:21" x14ac:dyDescent="0.35">
      <c r="A3030" t="s">
        <v>922</v>
      </c>
      <c r="B3030" t="s">
        <v>3241</v>
      </c>
      <c r="C3030" t="str">
        <f>SUBSTITUTE(Table1[[#This Row],[Fuel]],", ",",")</f>
        <v>fossil liquids: heavy fuel oil</v>
      </c>
      <c r="D3030" t="s">
        <v>3241</v>
      </c>
      <c r="H3030" t="s">
        <v>3436</v>
      </c>
      <c r="I3030">
        <v>20</v>
      </c>
      <c r="J3030" t="s">
        <v>3446</v>
      </c>
      <c r="K3030" t="s">
        <v>29</v>
      </c>
      <c r="L3030" t="s">
        <v>29</v>
      </c>
      <c r="M3030" t="s">
        <v>29</v>
      </c>
      <c r="N3030">
        <v>60.459400000000002</v>
      </c>
      <c r="O3030">
        <v>22.045500000000001</v>
      </c>
      <c r="P3030" t="s">
        <v>3505</v>
      </c>
      <c r="Q3030" s="3">
        <f>Table1[[#This Row],[Capacity (MW)]]*0.395*8760*10^-6</f>
        <v>6.9204000000000002E-2</v>
      </c>
      <c r="R3030" s="3" cm="1">
        <f t="array" ref="R3030">AVERAGE(VLOOKUP(_xlfn.TEXTSPLIT(Table1[[#This Row],[Fuel (no space after comma)]], ","), FuelList_Final_EF!$A$2:$B$65, 2, FALSE))</f>
        <v>81.602530311017389</v>
      </c>
      <c r="S3030" s="3">
        <f>Table1[[#This Row],[Generation (TWh)]]*10^9*VLOOKUP(Table1[[#This Row],[Turbine/Engine Technology]],Technology_HR!$A$2:$B$11,2,FALSE)*10^-6</f>
        <v>761936.03999999992</v>
      </c>
      <c r="T3030" s="5">
        <f>Table1[[#This Row],[Fuel Consumption (mmBtu)]]*Table1[[#This Row],[Emission Factor (kg CO2/ mmBtu)]]*10^3</f>
        <v>62175908799.156555</v>
      </c>
      <c r="U3030" s="3">
        <f>Table1[[#This Row],[Emissions (g CO2)]]/(Table1[[#This Row],[Generation (TWh)]]*10^9)</f>
        <v>898.44385872430144</v>
      </c>
    </row>
    <row r="3031" spans="1:21" x14ac:dyDescent="0.35">
      <c r="A3031" t="s">
        <v>922</v>
      </c>
      <c r="B3031" t="s">
        <v>3241</v>
      </c>
      <c r="C3031" t="str">
        <f>SUBSTITUTE(Table1[[#This Row],[Fuel]],", ",",")</f>
        <v>fossil liquids: heavy fuel oil</v>
      </c>
      <c r="D3031" t="s">
        <v>3241</v>
      </c>
      <c r="H3031" t="s">
        <v>3436</v>
      </c>
      <c r="I3031">
        <v>20</v>
      </c>
      <c r="J3031" t="s">
        <v>3446</v>
      </c>
      <c r="K3031" t="s">
        <v>29</v>
      </c>
      <c r="L3031" t="s">
        <v>29</v>
      </c>
      <c r="M3031" t="s">
        <v>29</v>
      </c>
      <c r="N3031">
        <v>60.459400000000002</v>
      </c>
      <c r="O3031">
        <v>22.045500000000001</v>
      </c>
      <c r="P3031" t="s">
        <v>3505</v>
      </c>
      <c r="Q3031" s="3">
        <f>Table1[[#This Row],[Capacity (MW)]]*0.395*8760*10^-6</f>
        <v>6.9204000000000002E-2</v>
      </c>
      <c r="R3031" s="3" cm="1">
        <f t="array" ref="R3031">AVERAGE(VLOOKUP(_xlfn.TEXTSPLIT(Table1[[#This Row],[Fuel (no space after comma)]], ","), FuelList_Final_EF!$A$2:$B$65, 2, FALSE))</f>
        <v>81.602530311017389</v>
      </c>
      <c r="S3031" s="3">
        <f>Table1[[#This Row],[Generation (TWh)]]*10^9*VLOOKUP(Table1[[#This Row],[Turbine/Engine Technology]],Technology_HR!$A$2:$B$11,2,FALSE)*10^-6</f>
        <v>761936.03999999992</v>
      </c>
      <c r="T3031" s="5">
        <f>Table1[[#This Row],[Fuel Consumption (mmBtu)]]*Table1[[#This Row],[Emission Factor (kg CO2/ mmBtu)]]*10^3</f>
        <v>62175908799.156555</v>
      </c>
      <c r="U3031" s="3">
        <f>Table1[[#This Row],[Emissions (g CO2)]]/(Table1[[#This Row],[Generation (TWh)]]*10^9)</f>
        <v>898.44385872430144</v>
      </c>
    </row>
    <row r="3032" spans="1:21" x14ac:dyDescent="0.35">
      <c r="A3032" t="s">
        <v>925</v>
      </c>
      <c r="B3032" t="s">
        <v>3239</v>
      </c>
      <c r="C3032" t="str">
        <f>SUBSTITUTE(Table1[[#This Row],[Fuel]],", ",",")</f>
        <v>fossil gas: natural gas</v>
      </c>
      <c r="D3032" t="s">
        <v>3239</v>
      </c>
      <c r="H3032" t="s">
        <v>3438</v>
      </c>
      <c r="I3032">
        <v>129</v>
      </c>
      <c r="J3032" t="s">
        <v>3448</v>
      </c>
      <c r="K3032">
        <v>1971</v>
      </c>
      <c r="L3032" t="s">
        <v>29</v>
      </c>
      <c r="M3032" t="s">
        <v>29</v>
      </c>
      <c r="N3032">
        <v>61.509749999999997</v>
      </c>
      <c r="O3032">
        <v>23.777519999999999</v>
      </c>
      <c r="P3032" t="s">
        <v>3505</v>
      </c>
      <c r="Q3032" s="3">
        <f>Table1[[#This Row],[Capacity (MW)]]*0.395*8760*10^-6</f>
        <v>0.44636580000000003</v>
      </c>
      <c r="R3032" s="3" cm="1">
        <f t="array" ref="R3032">AVERAGE(VLOOKUP(_xlfn.TEXTSPLIT(Table1[[#This Row],[Fuel (no space after comma)]], ","), FuelList_Final_EF!$A$2:$B$65, 2, FALSE))</f>
        <v>53.06</v>
      </c>
      <c r="S3032" s="3">
        <f>Table1[[#This Row],[Generation (TWh)]]*10^9*VLOOKUP(Table1[[#This Row],[Turbine/Engine Technology]],Technology_HR!$A$2:$B$11,2,FALSE)*10^-6</f>
        <v>3369615.4242000002</v>
      </c>
      <c r="T3032" s="5">
        <f>Table1[[#This Row],[Fuel Consumption (mmBtu)]]*Table1[[#This Row],[Emission Factor (kg CO2/ mmBtu)]]*10^3</f>
        <v>178791794408.05203</v>
      </c>
      <c r="U3032" s="3">
        <f>Table1[[#This Row],[Emissions (g CO2)]]/(Table1[[#This Row],[Generation (TWh)]]*10^9)</f>
        <v>400.54993999999999</v>
      </c>
    </row>
    <row r="3033" spans="1:21" x14ac:dyDescent="0.35">
      <c r="A3033" t="s">
        <v>927</v>
      </c>
      <c r="B3033" t="s">
        <v>3239</v>
      </c>
      <c r="C3033" t="str">
        <f>SUBSTITUTE(Table1[[#This Row],[Fuel]],", ",",")</f>
        <v>fossil gas: natural gas</v>
      </c>
      <c r="D3033" t="s">
        <v>3239</v>
      </c>
      <c r="H3033" t="s">
        <v>3438</v>
      </c>
      <c r="I3033">
        <v>72</v>
      </c>
      <c r="J3033" t="s">
        <v>3446</v>
      </c>
      <c r="K3033">
        <v>1997</v>
      </c>
      <c r="L3033" t="s">
        <v>29</v>
      </c>
      <c r="M3033" t="s">
        <v>29</v>
      </c>
      <c r="N3033">
        <v>61.474319999999999</v>
      </c>
      <c r="O3033">
        <v>23.496600000000001</v>
      </c>
      <c r="P3033" t="s">
        <v>3505</v>
      </c>
      <c r="Q3033" s="3">
        <f>Table1[[#This Row],[Capacity (MW)]]*0.395*8760*10^-6</f>
        <v>0.24913440000000001</v>
      </c>
      <c r="R3033" s="3" cm="1">
        <f t="array" ref="R3033">AVERAGE(VLOOKUP(_xlfn.TEXTSPLIT(Table1[[#This Row],[Fuel (no space after comma)]], ","), FuelList_Final_EF!$A$2:$B$65, 2, FALSE))</f>
        <v>53.06</v>
      </c>
      <c r="S3033" s="3">
        <f>Table1[[#This Row],[Generation (TWh)]]*10^9*VLOOKUP(Table1[[#This Row],[Turbine/Engine Technology]],Technology_HR!$A$2:$B$11,2,FALSE)*10^-6</f>
        <v>1880715.5855999999</v>
      </c>
      <c r="T3033" s="5">
        <f>Table1[[#This Row],[Fuel Consumption (mmBtu)]]*Table1[[#This Row],[Emission Factor (kg CO2/ mmBtu)]]*10^3</f>
        <v>99790768971.936005</v>
      </c>
      <c r="U3033" s="3">
        <f>Table1[[#This Row],[Emissions (g CO2)]]/(Table1[[#This Row],[Generation (TWh)]]*10^9)</f>
        <v>400.54993999999999</v>
      </c>
    </row>
    <row r="3034" spans="1:21" x14ac:dyDescent="0.35">
      <c r="A3034" t="s">
        <v>922</v>
      </c>
      <c r="B3034" t="s">
        <v>3241</v>
      </c>
      <c r="C3034" t="str">
        <f>SUBSTITUTE(Table1[[#This Row],[Fuel]],", ",",")</f>
        <v>fossil liquids: heavy fuel oil</v>
      </c>
      <c r="D3034" t="s">
        <v>3241</v>
      </c>
      <c r="H3034" t="s">
        <v>3436</v>
      </c>
      <c r="I3034">
        <v>50</v>
      </c>
      <c r="J3034" t="s">
        <v>3446</v>
      </c>
      <c r="K3034" t="s">
        <v>29</v>
      </c>
      <c r="L3034" t="s">
        <v>29</v>
      </c>
      <c r="M3034" t="s">
        <v>29</v>
      </c>
      <c r="N3034">
        <v>61.239570000000001</v>
      </c>
      <c r="O3034">
        <v>21.447959999999998</v>
      </c>
      <c r="P3034" t="s">
        <v>3505</v>
      </c>
      <c r="Q3034" s="3">
        <f>Table1[[#This Row],[Capacity (MW)]]*0.395*8760*10^-6</f>
        <v>0.17301</v>
      </c>
      <c r="R3034" s="3" cm="1">
        <f t="array" ref="R3034">AVERAGE(VLOOKUP(_xlfn.TEXTSPLIT(Table1[[#This Row],[Fuel (no space after comma)]], ","), FuelList_Final_EF!$A$2:$B$65, 2, FALSE))</f>
        <v>81.602530311017389</v>
      </c>
      <c r="S3034" s="3">
        <f>Table1[[#This Row],[Generation (TWh)]]*10^9*VLOOKUP(Table1[[#This Row],[Turbine/Engine Technology]],Technology_HR!$A$2:$B$11,2,FALSE)*10^-6</f>
        <v>1904840.0999999999</v>
      </c>
      <c r="T3034" s="5">
        <f>Table1[[#This Row],[Fuel Consumption (mmBtu)]]*Table1[[#This Row],[Emission Factor (kg CO2/ mmBtu)]]*10^3</f>
        <v>155439771997.89139</v>
      </c>
      <c r="U3034" s="3">
        <f>Table1[[#This Row],[Emissions (g CO2)]]/(Table1[[#This Row],[Generation (TWh)]]*10^9)</f>
        <v>898.44385872430144</v>
      </c>
    </row>
    <row r="3035" spans="1:21" x14ac:dyDescent="0.35">
      <c r="A3035" t="s">
        <v>922</v>
      </c>
      <c r="B3035" t="s">
        <v>3241</v>
      </c>
      <c r="C3035" t="str">
        <f>SUBSTITUTE(Table1[[#This Row],[Fuel]],", ",",")</f>
        <v>fossil liquids: heavy fuel oil</v>
      </c>
      <c r="D3035" t="s">
        <v>3241</v>
      </c>
      <c r="H3035" t="s">
        <v>3436</v>
      </c>
      <c r="I3035">
        <v>50</v>
      </c>
      <c r="J3035" t="s">
        <v>3446</v>
      </c>
      <c r="K3035" t="s">
        <v>29</v>
      </c>
      <c r="L3035" t="s">
        <v>29</v>
      </c>
      <c r="M3035" t="s">
        <v>29</v>
      </c>
      <c r="N3035">
        <v>61.239570000000001</v>
      </c>
      <c r="O3035">
        <v>21.447959999999998</v>
      </c>
      <c r="P3035" t="s">
        <v>3505</v>
      </c>
      <c r="Q3035" s="3">
        <f>Table1[[#This Row],[Capacity (MW)]]*0.395*8760*10^-6</f>
        <v>0.17301</v>
      </c>
      <c r="R3035" s="3" cm="1">
        <f t="array" ref="R3035">AVERAGE(VLOOKUP(_xlfn.TEXTSPLIT(Table1[[#This Row],[Fuel (no space after comma)]], ","), FuelList_Final_EF!$A$2:$B$65, 2, FALSE))</f>
        <v>81.602530311017389</v>
      </c>
      <c r="S3035" s="3">
        <f>Table1[[#This Row],[Generation (TWh)]]*10^9*VLOOKUP(Table1[[#This Row],[Turbine/Engine Technology]],Technology_HR!$A$2:$B$11,2,FALSE)*10^-6</f>
        <v>1904840.0999999999</v>
      </c>
      <c r="T3035" s="5">
        <f>Table1[[#This Row],[Fuel Consumption (mmBtu)]]*Table1[[#This Row],[Emission Factor (kg CO2/ mmBtu)]]*10^3</f>
        <v>155439771997.89139</v>
      </c>
      <c r="U3035" s="3">
        <f>Table1[[#This Row],[Emissions (g CO2)]]/(Table1[[#This Row],[Generation (TWh)]]*10^9)</f>
        <v>898.44385872430144</v>
      </c>
    </row>
    <row r="3036" spans="1:21" x14ac:dyDescent="0.35">
      <c r="A3036" t="s">
        <v>922</v>
      </c>
      <c r="B3036" t="s">
        <v>3239</v>
      </c>
      <c r="C3036" t="str">
        <f>SUBSTITUTE(Table1[[#This Row],[Fuel]],", ",",")</f>
        <v>fossil gas: natural gas</v>
      </c>
      <c r="D3036" t="s">
        <v>3239</v>
      </c>
      <c r="H3036" t="s">
        <v>3436</v>
      </c>
      <c r="I3036">
        <v>80</v>
      </c>
      <c r="J3036" t="s">
        <v>3446</v>
      </c>
      <c r="K3036">
        <v>1998</v>
      </c>
      <c r="L3036" t="s">
        <v>29</v>
      </c>
      <c r="M3036" t="s">
        <v>29</v>
      </c>
      <c r="N3036">
        <v>60.3125</v>
      </c>
      <c r="O3036">
        <v>25.524799999999999</v>
      </c>
      <c r="P3036" t="s">
        <v>3505</v>
      </c>
      <c r="Q3036" s="3">
        <f>Table1[[#This Row],[Capacity (MW)]]*0.395*8760*10^-6</f>
        <v>0.27681600000000001</v>
      </c>
      <c r="R3036" s="3" cm="1">
        <f t="array" ref="R3036">AVERAGE(VLOOKUP(_xlfn.TEXTSPLIT(Table1[[#This Row],[Fuel (no space after comma)]], ","), FuelList_Final_EF!$A$2:$B$65, 2, FALSE))</f>
        <v>53.06</v>
      </c>
      <c r="S3036" s="3">
        <f>Table1[[#This Row],[Generation (TWh)]]*10^9*VLOOKUP(Table1[[#This Row],[Turbine/Engine Technology]],Technology_HR!$A$2:$B$11,2,FALSE)*10^-6</f>
        <v>3047744.1599999997</v>
      </c>
      <c r="T3036" s="5">
        <f>Table1[[#This Row],[Fuel Consumption (mmBtu)]]*Table1[[#This Row],[Emission Factor (kg CO2/ mmBtu)]]*10^3</f>
        <v>161713305129.59998</v>
      </c>
      <c r="U3036" s="3">
        <f>Table1[[#This Row],[Emissions (g CO2)]]/(Table1[[#This Row],[Generation (TWh)]]*10^9)</f>
        <v>584.1905999999999</v>
      </c>
    </row>
    <row r="3037" spans="1:21" x14ac:dyDescent="0.35">
      <c r="A3037" t="s">
        <v>928</v>
      </c>
      <c r="B3037" t="s">
        <v>3239</v>
      </c>
      <c r="C3037" t="str">
        <f>SUBSTITUTE(Table1[[#This Row],[Fuel]],", ",",")</f>
        <v>fossil gas: natural gas</v>
      </c>
      <c r="D3037" t="s">
        <v>3239</v>
      </c>
      <c r="H3037" t="s">
        <v>3440</v>
      </c>
      <c r="I3037">
        <v>31</v>
      </c>
      <c r="J3037" t="s">
        <v>3446</v>
      </c>
      <c r="K3037">
        <v>2018</v>
      </c>
      <c r="L3037" t="s">
        <v>29</v>
      </c>
      <c r="M3037" t="s">
        <v>29</v>
      </c>
      <c r="N3037">
        <v>60.307340000000003</v>
      </c>
      <c r="O3037">
        <v>25.497039999999998</v>
      </c>
      <c r="P3037" t="s">
        <v>3505</v>
      </c>
      <c r="Q3037" s="3">
        <f>Table1[[#This Row],[Capacity (MW)]]*0.395*8760*10^-6</f>
        <v>0.10726620000000001</v>
      </c>
      <c r="R3037" s="3" cm="1">
        <f t="array" ref="R3037">AVERAGE(VLOOKUP(_xlfn.TEXTSPLIT(Table1[[#This Row],[Fuel (no space after comma)]], ","), FuelList_Final_EF!$A$2:$B$65, 2, FALSE))</f>
        <v>53.06</v>
      </c>
      <c r="S3037" s="3">
        <f>Table1[[#This Row],[Generation (TWh)]]*10^9*VLOOKUP(Table1[[#This Row],[Turbine/Engine Technology]],Technology_HR!$A$2:$B$11,2,FALSE)*10^-6</f>
        <v>1103232.8669999999</v>
      </c>
      <c r="T3037" s="5">
        <f>Table1[[#This Row],[Fuel Consumption (mmBtu)]]*Table1[[#This Row],[Emission Factor (kg CO2/ mmBtu)]]*10^3</f>
        <v>58537535923.019997</v>
      </c>
      <c r="U3037" s="3">
        <f>Table1[[#This Row],[Emissions (g CO2)]]/(Table1[[#This Row],[Generation (TWh)]]*10^9)</f>
        <v>545.72209999999995</v>
      </c>
    </row>
    <row r="3038" spans="1:21" x14ac:dyDescent="0.35">
      <c r="A3038" t="s">
        <v>928</v>
      </c>
      <c r="B3038" t="s">
        <v>3239</v>
      </c>
      <c r="C3038" t="str">
        <f>SUBSTITUTE(Table1[[#This Row],[Fuel]],", ",",")</f>
        <v>fossil gas: natural gas</v>
      </c>
      <c r="D3038" t="s">
        <v>3239</v>
      </c>
      <c r="H3038" t="s">
        <v>59</v>
      </c>
      <c r="I3038">
        <v>30</v>
      </c>
      <c r="J3038" t="s">
        <v>3451</v>
      </c>
      <c r="K3038" t="s">
        <v>29</v>
      </c>
      <c r="L3038" t="s">
        <v>29</v>
      </c>
      <c r="M3038" t="s">
        <v>29</v>
      </c>
      <c r="N3038">
        <v>60.307340000000003</v>
      </c>
      <c r="O3038">
        <v>25.497039999999998</v>
      </c>
      <c r="P3038" t="s">
        <v>3505</v>
      </c>
      <c r="Q3038" s="3">
        <f>Table1[[#This Row],[Capacity (MW)]]*0.395*8760*10^-6</f>
        <v>0.10380600000000001</v>
      </c>
      <c r="R3038" s="3" cm="1">
        <f t="array" ref="R3038">AVERAGE(VLOOKUP(_xlfn.TEXTSPLIT(Table1[[#This Row],[Fuel (no space after comma)]], ","), FuelList_Final_EF!$A$2:$B$65, 2, FALSE))</f>
        <v>53.06</v>
      </c>
      <c r="S3038" s="3">
        <f>Table1[[#This Row],[Generation (TWh)]]*10^9*VLOOKUP(Table1[[#This Row],[Turbine/Engine Technology]],Technology_HR!$A$2:$B$11,2,FALSE)*10^-6</f>
        <v>861122.67300000007</v>
      </c>
      <c r="T3038" s="5">
        <f>Table1[[#This Row],[Fuel Consumption (mmBtu)]]*Table1[[#This Row],[Emission Factor (kg CO2/ mmBtu)]]*10^3</f>
        <v>45691169029.380005</v>
      </c>
      <c r="U3038" s="3">
        <f>Table1[[#This Row],[Emissions (g CO2)]]/(Table1[[#This Row],[Generation (TWh)]]*10^9)</f>
        <v>440.15922999999998</v>
      </c>
    </row>
    <row r="3039" spans="1:21" x14ac:dyDescent="0.35">
      <c r="A3039" t="s">
        <v>928</v>
      </c>
      <c r="B3039" t="s">
        <v>3308</v>
      </c>
      <c r="C3039" t="str">
        <f>SUBSTITUTE(Table1[[#This Row],[Fuel]],", ",",")</f>
        <v>fossil liquids: fuel oil,fossil gas: natural gas</v>
      </c>
      <c r="D3039" t="s">
        <v>3275</v>
      </c>
      <c r="E3039" t="s">
        <v>3239</v>
      </c>
      <c r="H3039" t="s">
        <v>3438</v>
      </c>
      <c r="I3039">
        <v>121</v>
      </c>
      <c r="J3039" t="s">
        <v>3446</v>
      </c>
      <c r="K3039" t="s">
        <v>29</v>
      </c>
      <c r="L3039" t="s">
        <v>29</v>
      </c>
      <c r="M3039" t="s">
        <v>29</v>
      </c>
      <c r="N3039">
        <v>60.307340000000003</v>
      </c>
      <c r="O3039">
        <v>25.497039999999998</v>
      </c>
      <c r="P3039" t="s">
        <v>3505</v>
      </c>
      <c r="Q3039" s="3">
        <f>Table1[[#This Row],[Capacity (MW)]]*0.395*8760*10^-6</f>
        <v>0.41868420000000001</v>
      </c>
      <c r="R3039" s="3" cm="1">
        <f t="array" ref="R3039">AVERAGE(VLOOKUP(_xlfn.TEXTSPLIT(Table1[[#This Row],[Fuel (no space after comma)]], ","), FuelList_Final_EF!$A$2:$B$65, 2, FALSE))</f>
        <v>65.583341148886291</v>
      </c>
      <c r="S3039" s="3">
        <f>Table1[[#This Row],[Generation (TWh)]]*10^9*VLOOKUP(Table1[[#This Row],[Turbine/Engine Technology]],Technology_HR!$A$2:$B$11,2,FALSE)*10^-6</f>
        <v>3160647.0257999999</v>
      </c>
      <c r="T3039" s="5">
        <f>Table1[[#This Row],[Fuel Consumption (mmBtu)]]*Table1[[#This Row],[Emission Factor (kg CO2/ mmBtu)]]*10^3</f>
        <v>207285792144.25421</v>
      </c>
      <c r="U3039" s="3">
        <f>Table1[[#This Row],[Emissions (g CO2)]]/(Table1[[#This Row],[Generation (TWh)]]*10^9)</f>
        <v>495.08864233294264</v>
      </c>
    </row>
    <row r="3040" spans="1:21" x14ac:dyDescent="0.35">
      <c r="A3040" t="s">
        <v>929</v>
      </c>
      <c r="B3040" t="s">
        <v>3309</v>
      </c>
      <c r="C3040" t="str">
        <f>SUBSTITUTE(Table1[[#This Row],[Fuel]],", ",",")</f>
        <v>industrial by-product: blast furnace gas,fossil gas: lng,fossil gas: natural gas,fossil liquids: light fuel oil</v>
      </c>
      <c r="D3040" t="s">
        <v>3274</v>
      </c>
      <c r="E3040" t="s">
        <v>3242</v>
      </c>
      <c r="F3040" t="s">
        <v>3239</v>
      </c>
      <c r="G3040" t="s">
        <v>3282</v>
      </c>
      <c r="H3040" t="s">
        <v>3438</v>
      </c>
      <c r="I3040">
        <v>125</v>
      </c>
      <c r="J3040" t="s">
        <v>3446</v>
      </c>
      <c r="K3040">
        <v>2016</v>
      </c>
      <c r="L3040" t="s">
        <v>29</v>
      </c>
      <c r="M3040" t="s">
        <v>29</v>
      </c>
      <c r="N3040">
        <v>64.652199999999993</v>
      </c>
      <c r="O3040">
        <v>24.4252</v>
      </c>
      <c r="P3040" t="s">
        <v>3505</v>
      </c>
      <c r="Q3040" s="3">
        <f>Table1[[#This Row],[Capacity (MW)]]*0.395*8760*10^-6</f>
        <v>0.43252499999999999</v>
      </c>
      <c r="R3040" s="3" cm="1">
        <f t="array" ref="R3040">AVERAGE(VLOOKUP(_xlfn.TEXTSPLIT(Table1[[#This Row],[Fuel (no space after comma)]], ","), FuelList_Final_EF!$A$2:$B$65, 2, FALSE))</f>
        <v>118.29729309435952</v>
      </c>
      <c r="S3040" s="3">
        <f>Table1[[#This Row],[Generation (TWh)]]*10^9*VLOOKUP(Table1[[#This Row],[Turbine/Engine Technology]],Technology_HR!$A$2:$B$11,2,FALSE)*10^-6</f>
        <v>3265131.2249999996</v>
      </c>
      <c r="T3040" s="5">
        <f>Table1[[#This Row],[Fuel Consumption (mmBtu)]]*Table1[[#This Row],[Emission Factor (kg CO2/ mmBtu)]]*10^3</f>
        <v>386256185515.37006</v>
      </c>
      <c r="U3040" s="3">
        <f>Table1[[#This Row],[Emissions (g CO2)]]/(Table1[[#This Row],[Generation (TWh)]]*10^9)</f>
        <v>893.02626556931978</v>
      </c>
    </row>
    <row r="3041" spans="1:21" x14ac:dyDescent="0.35">
      <c r="A3041" t="s">
        <v>930</v>
      </c>
      <c r="B3041" t="s">
        <v>3239</v>
      </c>
      <c r="C3041" t="str">
        <f>SUBSTITUTE(Table1[[#This Row],[Fuel]],", ",",")</f>
        <v>fossil gas: natural gas</v>
      </c>
      <c r="D3041" t="s">
        <v>3239</v>
      </c>
      <c r="H3041" t="s">
        <v>3438</v>
      </c>
      <c r="I3041">
        <v>234</v>
      </c>
      <c r="J3041" t="s">
        <v>3446</v>
      </c>
      <c r="K3041">
        <v>2009</v>
      </c>
      <c r="L3041" t="s">
        <v>29</v>
      </c>
      <c r="M3041" t="s">
        <v>29</v>
      </c>
      <c r="N3041">
        <v>60.14913</v>
      </c>
      <c r="O3041">
        <v>24.71837</v>
      </c>
      <c r="P3041" t="s">
        <v>3505</v>
      </c>
      <c r="Q3041" s="3">
        <f>Table1[[#This Row],[Capacity (MW)]]*0.395*8760*10^-6</f>
        <v>0.80968680000000004</v>
      </c>
      <c r="R3041" s="3" cm="1">
        <f t="array" ref="R3041">AVERAGE(VLOOKUP(_xlfn.TEXTSPLIT(Table1[[#This Row],[Fuel (no space after comma)]], ","), FuelList_Final_EF!$A$2:$B$65, 2, FALSE))</f>
        <v>53.06</v>
      </c>
      <c r="S3041" s="3">
        <f>Table1[[#This Row],[Generation (TWh)]]*10^9*VLOOKUP(Table1[[#This Row],[Turbine/Engine Technology]],Technology_HR!$A$2:$B$11,2,FALSE)*10^-6</f>
        <v>6112325.6531999996</v>
      </c>
      <c r="T3041" s="5">
        <f>Table1[[#This Row],[Fuel Consumption (mmBtu)]]*Table1[[#This Row],[Emission Factor (kg CO2/ mmBtu)]]*10^3</f>
        <v>324319999158.79199</v>
      </c>
      <c r="U3041" s="3">
        <f>Table1[[#This Row],[Emissions (g CO2)]]/(Table1[[#This Row],[Generation (TWh)]]*10^9)</f>
        <v>400.54993999999999</v>
      </c>
    </row>
    <row r="3042" spans="1:21" x14ac:dyDescent="0.35">
      <c r="A3042" t="s">
        <v>930</v>
      </c>
      <c r="B3042" t="s">
        <v>3239</v>
      </c>
      <c r="C3042" t="str">
        <f>SUBSTITUTE(Table1[[#This Row],[Fuel]],", ",",")</f>
        <v>fossil gas: natural gas</v>
      </c>
      <c r="D3042" t="s">
        <v>3239</v>
      </c>
      <c r="H3042" t="s">
        <v>3436</v>
      </c>
      <c r="I3042">
        <v>45</v>
      </c>
      <c r="J3042" t="s">
        <v>3446</v>
      </c>
      <c r="K3042">
        <v>1989</v>
      </c>
      <c r="L3042" t="s">
        <v>29</v>
      </c>
      <c r="M3042" t="s">
        <v>29</v>
      </c>
      <c r="N3042">
        <v>60.14913</v>
      </c>
      <c r="O3042">
        <v>24.71837</v>
      </c>
      <c r="P3042" t="s">
        <v>3505</v>
      </c>
      <c r="Q3042" s="3">
        <f>Table1[[#This Row],[Capacity (MW)]]*0.395*8760*10^-6</f>
        <v>0.15570900000000001</v>
      </c>
      <c r="R3042" s="3" cm="1">
        <f t="array" ref="R3042">AVERAGE(VLOOKUP(_xlfn.TEXTSPLIT(Table1[[#This Row],[Fuel (no space after comma)]], ","), FuelList_Final_EF!$A$2:$B$65, 2, FALSE))</f>
        <v>53.06</v>
      </c>
      <c r="S3042" s="3">
        <f>Table1[[#This Row],[Generation (TWh)]]*10^9*VLOOKUP(Table1[[#This Row],[Turbine/Engine Technology]],Technology_HR!$A$2:$B$11,2,FALSE)*10^-6</f>
        <v>1714356.0899999999</v>
      </c>
      <c r="T3042" s="5">
        <f>Table1[[#This Row],[Fuel Consumption (mmBtu)]]*Table1[[#This Row],[Emission Factor (kg CO2/ mmBtu)]]*10^3</f>
        <v>90963734135.399994</v>
      </c>
      <c r="U3042" s="3">
        <f>Table1[[#This Row],[Emissions (g CO2)]]/(Table1[[#This Row],[Generation (TWh)]]*10^9)</f>
        <v>584.1905999999999</v>
      </c>
    </row>
    <row r="3043" spans="1:21" x14ac:dyDescent="0.35">
      <c r="A3043" t="s">
        <v>922</v>
      </c>
      <c r="B3043" t="s">
        <v>3241</v>
      </c>
      <c r="C3043" t="str">
        <f>SUBSTITUTE(Table1[[#This Row],[Fuel]],", ",",")</f>
        <v>fossil liquids: heavy fuel oil</v>
      </c>
      <c r="D3043" t="s">
        <v>3241</v>
      </c>
      <c r="H3043" t="s">
        <v>3436</v>
      </c>
      <c r="I3043">
        <v>26</v>
      </c>
      <c r="J3043" t="s">
        <v>3446</v>
      </c>
      <c r="K3043" t="s">
        <v>29</v>
      </c>
      <c r="L3043" t="s">
        <v>29</v>
      </c>
      <c r="M3043" t="s">
        <v>29</v>
      </c>
      <c r="N3043">
        <v>61.631900000000002</v>
      </c>
      <c r="O3043">
        <v>21.4069</v>
      </c>
      <c r="P3043" t="s">
        <v>3505</v>
      </c>
      <c r="Q3043" s="3">
        <f>Table1[[#This Row],[Capacity (MW)]]*0.395*8760*10^-6</f>
        <v>8.9965199999999995E-2</v>
      </c>
      <c r="R3043" s="3" cm="1">
        <f t="array" ref="R3043">AVERAGE(VLOOKUP(_xlfn.TEXTSPLIT(Table1[[#This Row],[Fuel (no space after comma)]], ","), FuelList_Final_EF!$A$2:$B$65, 2, FALSE))</f>
        <v>81.602530311017389</v>
      </c>
      <c r="S3043" s="3">
        <f>Table1[[#This Row],[Generation (TWh)]]*10^9*VLOOKUP(Table1[[#This Row],[Turbine/Engine Technology]],Technology_HR!$A$2:$B$11,2,FALSE)*10^-6</f>
        <v>990516.85199999996</v>
      </c>
      <c r="T3043" s="5">
        <f>Table1[[#This Row],[Fuel Consumption (mmBtu)]]*Table1[[#This Row],[Emission Factor (kg CO2/ mmBtu)]]*10^3</f>
        <v>80828681438.903519</v>
      </c>
      <c r="U3043" s="3">
        <f>Table1[[#This Row],[Emissions (g CO2)]]/(Table1[[#This Row],[Generation (TWh)]]*10^9)</f>
        <v>898.44385872430144</v>
      </c>
    </row>
    <row r="3044" spans="1:21" x14ac:dyDescent="0.35">
      <c r="A3044" t="s">
        <v>922</v>
      </c>
      <c r="B3044" t="s">
        <v>3241</v>
      </c>
      <c r="C3044" t="str">
        <f>SUBSTITUTE(Table1[[#This Row],[Fuel]],", ",",")</f>
        <v>fossil liquids: heavy fuel oil</v>
      </c>
      <c r="D3044" t="s">
        <v>3241</v>
      </c>
      <c r="H3044" t="s">
        <v>3436</v>
      </c>
      <c r="I3044">
        <v>26</v>
      </c>
      <c r="J3044" t="s">
        <v>3446</v>
      </c>
      <c r="K3044" t="s">
        <v>29</v>
      </c>
      <c r="L3044" t="s">
        <v>29</v>
      </c>
      <c r="M3044" t="s">
        <v>29</v>
      </c>
      <c r="N3044">
        <v>61.631900000000002</v>
      </c>
      <c r="O3044">
        <v>21.4069</v>
      </c>
      <c r="P3044" t="s">
        <v>3505</v>
      </c>
      <c r="Q3044" s="3">
        <f>Table1[[#This Row],[Capacity (MW)]]*0.395*8760*10^-6</f>
        <v>8.9965199999999995E-2</v>
      </c>
      <c r="R3044" s="3" cm="1">
        <f t="array" ref="R3044">AVERAGE(VLOOKUP(_xlfn.TEXTSPLIT(Table1[[#This Row],[Fuel (no space after comma)]], ","), FuelList_Final_EF!$A$2:$B$65, 2, FALSE))</f>
        <v>81.602530311017389</v>
      </c>
      <c r="S3044" s="3">
        <f>Table1[[#This Row],[Generation (TWh)]]*10^9*VLOOKUP(Table1[[#This Row],[Turbine/Engine Technology]],Technology_HR!$A$2:$B$11,2,FALSE)*10^-6</f>
        <v>990516.85199999996</v>
      </c>
      <c r="T3044" s="5">
        <f>Table1[[#This Row],[Fuel Consumption (mmBtu)]]*Table1[[#This Row],[Emission Factor (kg CO2/ mmBtu)]]*10^3</f>
        <v>80828681438.903519</v>
      </c>
      <c r="U3044" s="3">
        <f>Table1[[#This Row],[Emissions (g CO2)]]/(Table1[[#This Row],[Generation (TWh)]]*10^9)</f>
        <v>898.44385872430144</v>
      </c>
    </row>
    <row r="3045" spans="1:21" x14ac:dyDescent="0.35">
      <c r="A3045" t="s">
        <v>922</v>
      </c>
      <c r="B3045" t="s">
        <v>3241</v>
      </c>
      <c r="C3045" t="str">
        <f>SUBSTITUTE(Table1[[#This Row],[Fuel]],", ",",")</f>
        <v>fossil liquids: heavy fuel oil</v>
      </c>
      <c r="D3045" t="s">
        <v>3241</v>
      </c>
      <c r="H3045" t="s">
        <v>3436</v>
      </c>
      <c r="I3045">
        <v>20</v>
      </c>
      <c r="J3045" t="s">
        <v>3446</v>
      </c>
      <c r="K3045" t="s">
        <v>29</v>
      </c>
      <c r="L3045" t="s">
        <v>29</v>
      </c>
      <c r="M3045" t="s">
        <v>29</v>
      </c>
      <c r="N3045">
        <v>60.325200000000002</v>
      </c>
      <c r="O3045">
        <v>25.578900000000001</v>
      </c>
      <c r="P3045" t="s">
        <v>3505</v>
      </c>
      <c r="Q3045" s="3">
        <f>Table1[[#This Row],[Capacity (MW)]]*0.395*8760*10^-6</f>
        <v>6.9204000000000002E-2</v>
      </c>
      <c r="R3045" s="3" cm="1">
        <f t="array" ref="R3045">AVERAGE(VLOOKUP(_xlfn.TEXTSPLIT(Table1[[#This Row],[Fuel (no space after comma)]], ","), FuelList_Final_EF!$A$2:$B$65, 2, FALSE))</f>
        <v>81.602530311017389</v>
      </c>
      <c r="S3045" s="3">
        <f>Table1[[#This Row],[Generation (TWh)]]*10^9*VLOOKUP(Table1[[#This Row],[Turbine/Engine Technology]],Technology_HR!$A$2:$B$11,2,FALSE)*10^-6</f>
        <v>761936.03999999992</v>
      </c>
      <c r="T3045" s="5">
        <f>Table1[[#This Row],[Fuel Consumption (mmBtu)]]*Table1[[#This Row],[Emission Factor (kg CO2/ mmBtu)]]*10^3</f>
        <v>62175908799.156555</v>
      </c>
      <c r="U3045" s="3">
        <f>Table1[[#This Row],[Emissions (g CO2)]]/(Table1[[#This Row],[Generation (TWh)]]*10^9)</f>
        <v>898.44385872430144</v>
      </c>
    </row>
    <row r="3046" spans="1:21" x14ac:dyDescent="0.35">
      <c r="A3046" t="s">
        <v>922</v>
      </c>
      <c r="B3046" t="s">
        <v>3241</v>
      </c>
      <c r="C3046" t="str">
        <f>SUBSTITUTE(Table1[[#This Row],[Fuel]],", ",",")</f>
        <v>fossil liquids: heavy fuel oil</v>
      </c>
      <c r="D3046" t="s">
        <v>3241</v>
      </c>
      <c r="H3046" t="s">
        <v>3436</v>
      </c>
      <c r="I3046">
        <v>20</v>
      </c>
      <c r="J3046" t="s">
        <v>3446</v>
      </c>
      <c r="K3046" t="s">
        <v>29</v>
      </c>
      <c r="L3046" t="s">
        <v>29</v>
      </c>
      <c r="M3046" t="s">
        <v>29</v>
      </c>
      <c r="N3046">
        <v>60.325200000000002</v>
      </c>
      <c r="O3046">
        <v>25.578900000000001</v>
      </c>
      <c r="P3046" t="s">
        <v>3505</v>
      </c>
      <c r="Q3046" s="3">
        <f>Table1[[#This Row],[Capacity (MW)]]*0.395*8760*10^-6</f>
        <v>6.9204000000000002E-2</v>
      </c>
      <c r="R3046" s="3" cm="1">
        <f t="array" ref="R3046">AVERAGE(VLOOKUP(_xlfn.TEXTSPLIT(Table1[[#This Row],[Fuel (no space after comma)]], ","), FuelList_Final_EF!$A$2:$B$65, 2, FALSE))</f>
        <v>81.602530311017389</v>
      </c>
      <c r="S3046" s="3">
        <f>Table1[[#This Row],[Generation (TWh)]]*10^9*VLOOKUP(Table1[[#This Row],[Turbine/Engine Technology]],Technology_HR!$A$2:$B$11,2,FALSE)*10^-6</f>
        <v>761936.03999999992</v>
      </c>
      <c r="T3046" s="5">
        <f>Table1[[#This Row],[Fuel Consumption (mmBtu)]]*Table1[[#This Row],[Emission Factor (kg CO2/ mmBtu)]]*10^3</f>
        <v>62175908799.156555</v>
      </c>
      <c r="U3046" s="3">
        <f>Table1[[#This Row],[Emissions (g CO2)]]/(Table1[[#This Row],[Generation (TWh)]]*10^9)</f>
        <v>898.44385872430144</v>
      </c>
    </row>
    <row r="3047" spans="1:21" x14ac:dyDescent="0.35">
      <c r="A3047" t="s">
        <v>922</v>
      </c>
      <c r="B3047" t="s">
        <v>3241</v>
      </c>
      <c r="C3047" t="str">
        <f>SUBSTITUTE(Table1[[#This Row],[Fuel]],", ",",")</f>
        <v>fossil liquids: heavy fuel oil</v>
      </c>
      <c r="D3047" t="s">
        <v>3241</v>
      </c>
      <c r="H3047" t="s">
        <v>3436</v>
      </c>
      <c r="I3047">
        <v>50</v>
      </c>
      <c r="J3047" t="s">
        <v>3446</v>
      </c>
      <c r="K3047" t="s">
        <v>29</v>
      </c>
      <c r="L3047" t="s">
        <v>29</v>
      </c>
      <c r="M3047" t="s">
        <v>29</v>
      </c>
      <c r="N3047">
        <v>60.974600000000002</v>
      </c>
      <c r="O3047">
        <v>24.505199999999999</v>
      </c>
      <c r="P3047" t="s">
        <v>3505</v>
      </c>
      <c r="Q3047" s="3">
        <f>Table1[[#This Row],[Capacity (MW)]]*0.395*8760*10^-6</f>
        <v>0.17301</v>
      </c>
      <c r="R3047" s="3" cm="1">
        <f t="array" ref="R3047">AVERAGE(VLOOKUP(_xlfn.TEXTSPLIT(Table1[[#This Row],[Fuel (no space after comma)]], ","), FuelList_Final_EF!$A$2:$B$65, 2, FALSE))</f>
        <v>81.602530311017389</v>
      </c>
      <c r="S3047" s="3">
        <f>Table1[[#This Row],[Generation (TWh)]]*10^9*VLOOKUP(Table1[[#This Row],[Turbine/Engine Technology]],Technology_HR!$A$2:$B$11,2,FALSE)*10^-6</f>
        <v>1904840.0999999999</v>
      </c>
      <c r="T3047" s="5">
        <f>Table1[[#This Row],[Fuel Consumption (mmBtu)]]*Table1[[#This Row],[Emission Factor (kg CO2/ mmBtu)]]*10^3</f>
        <v>155439771997.89139</v>
      </c>
      <c r="U3047" s="3">
        <f>Table1[[#This Row],[Emissions (g CO2)]]/(Table1[[#This Row],[Generation (TWh)]]*10^9)</f>
        <v>898.44385872430144</v>
      </c>
    </row>
    <row r="3048" spans="1:21" x14ac:dyDescent="0.35">
      <c r="A3048" t="s">
        <v>931</v>
      </c>
      <c r="B3048" t="s">
        <v>3241</v>
      </c>
      <c r="C3048" t="str">
        <f>SUBSTITUTE(Table1[[#This Row],[Fuel]],", ",",")</f>
        <v>fossil liquids: heavy fuel oil</v>
      </c>
      <c r="D3048" t="s">
        <v>3241</v>
      </c>
      <c r="H3048" t="s">
        <v>3436</v>
      </c>
      <c r="I3048">
        <v>162</v>
      </c>
      <c r="J3048" t="s">
        <v>3446</v>
      </c>
      <c r="K3048">
        <v>1972</v>
      </c>
      <c r="L3048" t="s">
        <v>29</v>
      </c>
      <c r="M3048">
        <v>2022</v>
      </c>
      <c r="N3048">
        <v>63.090259000000003</v>
      </c>
      <c r="O3048">
        <v>21.552824999999999</v>
      </c>
      <c r="P3048" t="s">
        <v>3505</v>
      </c>
      <c r="Q3048" s="3">
        <f>Table1[[#This Row],[Capacity (MW)]]*0.395*8760*10^-6</f>
        <v>0.56055239999999995</v>
      </c>
      <c r="R3048" s="3" cm="1">
        <f t="array" ref="R3048">AVERAGE(VLOOKUP(_xlfn.TEXTSPLIT(Table1[[#This Row],[Fuel (no space after comma)]], ","), FuelList_Final_EF!$A$2:$B$65, 2, FALSE))</f>
        <v>81.602530311017389</v>
      </c>
      <c r="S3048" s="3">
        <f>Table1[[#This Row],[Generation (TWh)]]*10^9*VLOOKUP(Table1[[#This Row],[Turbine/Engine Technology]],Technology_HR!$A$2:$B$11,2,FALSE)*10^-6</f>
        <v>6171681.9239999996</v>
      </c>
      <c r="T3048" s="5">
        <f>Table1[[#This Row],[Fuel Consumption (mmBtu)]]*Table1[[#This Row],[Emission Factor (kg CO2/ mmBtu)]]*10^3</f>
        <v>503624861273.16809</v>
      </c>
      <c r="U3048" s="3">
        <f>Table1[[#This Row],[Emissions (g CO2)]]/(Table1[[#This Row],[Generation (TWh)]]*10^9)</f>
        <v>898.44385872430144</v>
      </c>
    </row>
    <row r="3049" spans="1:21" x14ac:dyDescent="0.35">
      <c r="A3049" t="s">
        <v>924</v>
      </c>
      <c r="B3049" t="s">
        <v>3239</v>
      </c>
      <c r="C3049" t="str">
        <f>SUBSTITUTE(Table1[[#This Row],[Fuel]],", ",",")</f>
        <v>fossil gas: natural gas</v>
      </c>
      <c r="D3049" t="s">
        <v>3239</v>
      </c>
      <c r="H3049" t="s">
        <v>3438</v>
      </c>
      <c r="I3049">
        <v>163</v>
      </c>
      <c r="J3049" t="s">
        <v>3446</v>
      </c>
      <c r="K3049">
        <v>1991</v>
      </c>
      <c r="L3049" t="s">
        <v>29</v>
      </c>
      <c r="M3049" t="s">
        <v>29</v>
      </c>
      <c r="N3049">
        <v>60.220320000000001</v>
      </c>
      <c r="O3049">
        <v>25.16966</v>
      </c>
      <c r="P3049" t="s">
        <v>3505</v>
      </c>
      <c r="Q3049" s="3">
        <f>Table1[[#This Row],[Capacity (MW)]]*0.395*8760*10^-6</f>
        <v>0.56401260000000009</v>
      </c>
      <c r="R3049" s="3" cm="1">
        <f t="array" ref="R3049">AVERAGE(VLOOKUP(_xlfn.TEXTSPLIT(Table1[[#This Row],[Fuel (no space after comma)]], ","), FuelList_Final_EF!$A$2:$B$65, 2, FALSE))</f>
        <v>53.06</v>
      </c>
      <c r="S3049" s="3">
        <f>Table1[[#This Row],[Generation (TWh)]]*10^9*VLOOKUP(Table1[[#This Row],[Turbine/Engine Technology]],Technology_HR!$A$2:$B$11,2,FALSE)*10^-6</f>
        <v>4257731.1174000008</v>
      </c>
      <c r="T3049" s="5">
        <f>Table1[[#This Row],[Fuel Consumption (mmBtu)]]*Table1[[#This Row],[Emission Factor (kg CO2/ mmBtu)]]*10^3</f>
        <v>225915213089.24405</v>
      </c>
      <c r="U3049" s="3">
        <f>Table1[[#This Row],[Emissions (g CO2)]]/(Table1[[#This Row],[Generation (TWh)]]*10^9)</f>
        <v>400.54993999999999</v>
      </c>
    </row>
    <row r="3050" spans="1:21" x14ac:dyDescent="0.35">
      <c r="A3050" t="s">
        <v>924</v>
      </c>
      <c r="B3050" t="s">
        <v>3239</v>
      </c>
      <c r="C3050" t="str">
        <f>SUBSTITUTE(Table1[[#This Row],[Fuel]],", ",",")</f>
        <v>fossil gas: natural gas</v>
      </c>
      <c r="D3050" t="s">
        <v>3239</v>
      </c>
      <c r="H3050" t="s">
        <v>3438</v>
      </c>
      <c r="I3050">
        <v>485</v>
      </c>
      <c r="J3050" t="s">
        <v>3446</v>
      </c>
      <c r="K3050">
        <v>1997</v>
      </c>
      <c r="L3050" t="s">
        <v>29</v>
      </c>
      <c r="M3050" t="s">
        <v>29</v>
      </c>
      <c r="N3050">
        <v>60.220320000000001</v>
      </c>
      <c r="O3050">
        <v>25.16966</v>
      </c>
      <c r="P3050" t="s">
        <v>3505</v>
      </c>
      <c r="Q3050" s="3">
        <f>Table1[[#This Row],[Capacity (MW)]]*0.395*8760*10^-6</f>
        <v>1.6781970000000002</v>
      </c>
      <c r="R3050" s="3" cm="1">
        <f t="array" ref="R3050">AVERAGE(VLOOKUP(_xlfn.TEXTSPLIT(Table1[[#This Row],[Fuel (no space after comma)]], ","), FuelList_Final_EF!$A$2:$B$65, 2, FALSE))</f>
        <v>53.06</v>
      </c>
      <c r="S3050" s="3">
        <f>Table1[[#This Row],[Generation (TWh)]]*10^9*VLOOKUP(Table1[[#This Row],[Turbine/Engine Technology]],Technology_HR!$A$2:$B$11,2,FALSE)*10^-6</f>
        <v>12668709.153000001</v>
      </c>
      <c r="T3050" s="5">
        <f>Table1[[#This Row],[Fuel Consumption (mmBtu)]]*Table1[[#This Row],[Emission Factor (kg CO2/ mmBtu)]]*10^3</f>
        <v>672201707658.18018</v>
      </c>
      <c r="U3050" s="3">
        <f>Table1[[#This Row],[Emissions (g CO2)]]/(Table1[[#This Row],[Generation (TWh)]]*10^9)</f>
        <v>400.54994000000005</v>
      </c>
    </row>
    <row r="3051" spans="1:21" x14ac:dyDescent="0.35">
      <c r="A3051" t="s">
        <v>932</v>
      </c>
      <c r="B3051" t="s">
        <v>3239</v>
      </c>
      <c r="C3051" t="str">
        <f>SUBSTITUTE(Table1[[#This Row],[Fuel]],", ",",")</f>
        <v>fossil gas: natural gas</v>
      </c>
      <c r="D3051" t="s">
        <v>3239</v>
      </c>
      <c r="H3051" t="s">
        <v>3438</v>
      </c>
      <c r="I3051">
        <v>60</v>
      </c>
      <c r="J3051" t="s">
        <v>3446</v>
      </c>
      <c r="K3051">
        <v>2004</v>
      </c>
      <c r="L3051" t="s">
        <v>29</v>
      </c>
      <c r="M3051" t="s">
        <v>29</v>
      </c>
      <c r="N3051">
        <v>49.48</v>
      </c>
      <c r="O3051">
        <v>0.22</v>
      </c>
      <c r="P3051" t="s">
        <v>3506</v>
      </c>
      <c r="Q3051" s="3">
        <f>Table1[[#This Row],[Capacity (MW)]]*0.395*8760*10^-6</f>
        <v>0.20761200000000002</v>
      </c>
      <c r="R3051" s="3" cm="1">
        <f t="array" ref="R3051">AVERAGE(VLOOKUP(_xlfn.TEXTSPLIT(Table1[[#This Row],[Fuel (no space after comma)]], ","), FuelList_Final_EF!$A$2:$B$65, 2, FALSE))</f>
        <v>53.06</v>
      </c>
      <c r="S3051" s="3">
        <f>Table1[[#This Row],[Generation (TWh)]]*10^9*VLOOKUP(Table1[[#This Row],[Turbine/Engine Technology]],Technology_HR!$A$2:$B$11,2,FALSE)*10^-6</f>
        <v>1567262.9880000001</v>
      </c>
      <c r="T3051" s="5">
        <f>Table1[[#This Row],[Fuel Consumption (mmBtu)]]*Table1[[#This Row],[Emission Factor (kg CO2/ mmBtu)]]*10^3</f>
        <v>83158974143.280014</v>
      </c>
      <c r="U3051" s="3">
        <f>Table1[[#This Row],[Emissions (g CO2)]]/(Table1[[#This Row],[Generation (TWh)]]*10^9)</f>
        <v>400.54993999999999</v>
      </c>
    </row>
    <row r="3052" spans="1:21" x14ac:dyDescent="0.35">
      <c r="A3052" t="s">
        <v>95</v>
      </c>
      <c r="B3052" t="s">
        <v>3239</v>
      </c>
      <c r="C3052" t="str">
        <f>SUBSTITUTE(Table1[[#This Row],[Fuel]],", ",",")</f>
        <v>fossil gas: natural gas</v>
      </c>
      <c r="D3052" t="s">
        <v>3239</v>
      </c>
      <c r="H3052" t="s">
        <v>3438</v>
      </c>
      <c r="I3052">
        <v>30</v>
      </c>
      <c r="J3052" t="s">
        <v>3446</v>
      </c>
      <c r="K3052">
        <v>2004</v>
      </c>
      <c r="L3052" t="s">
        <v>29</v>
      </c>
      <c r="M3052" t="s">
        <v>29</v>
      </c>
      <c r="N3052">
        <v>49.48</v>
      </c>
      <c r="O3052">
        <v>0.22</v>
      </c>
      <c r="P3052" t="s">
        <v>3506</v>
      </c>
      <c r="Q3052" s="3">
        <f>Table1[[#This Row],[Capacity (MW)]]*0.395*8760*10^-6</f>
        <v>0.10380600000000001</v>
      </c>
      <c r="R3052" s="3" cm="1">
        <f t="array" ref="R3052">AVERAGE(VLOOKUP(_xlfn.TEXTSPLIT(Table1[[#This Row],[Fuel (no space after comma)]], ","), FuelList_Final_EF!$A$2:$B$65, 2, FALSE))</f>
        <v>53.06</v>
      </c>
      <c r="S3052" s="3">
        <f>Table1[[#This Row],[Generation (TWh)]]*10^9*VLOOKUP(Table1[[#This Row],[Turbine/Engine Technology]],Technology_HR!$A$2:$B$11,2,FALSE)*10^-6</f>
        <v>783631.49400000006</v>
      </c>
      <c r="T3052" s="5">
        <f>Table1[[#This Row],[Fuel Consumption (mmBtu)]]*Table1[[#This Row],[Emission Factor (kg CO2/ mmBtu)]]*10^3</f>
        <v>41579487071.640007</v>
      </c>
      <c r="U3052" s="3">
        <f>Table1[[#This Row],[Emissions (g CO2)]]/(Table1[[#This Row],[Generation (TWh)]]*10^9)</f>
        <v>400.54993999999999</v>
      </c>
    </row>
    <row r="3053" spans="1:21" x14ac:dyDescent="0.35">
      <c r="A3053" t="s">
        <v>933</v>
      </c>
      <c r="B3053" t="s">
        <v>3239</v>
      </c>
      <c r="C3053" t="str">
        <f>SUBSTITUTE(Table1[[#This Row],[Fuel]],", ",",")</f>
        <v>fossil gas: natural gas</v>
      </c>
      <c r="D3053" t="s">
        <v>3239</v>
      </c>
      <c r="H3053" t="s">
        <v>3438</v>
      </c>
      <c r="I3053">
        <v>30</v>
      </c>
      <c r="J3053" t="s">
        <v>3446</v>
      </c>
      <c r="K3053">
        <v>2004</v>
      </c>
      <c r="L3053" t="s">
        <v>29</v>
      </c>
      <c r="M3053" t="s">
        <v>29</v>
      </c>
      <c r="N3053">
        <v>49.48</v>
      </c>
      <c r="O3053">
        <v>0.22</v>
      </c>
      <c r="P3053" t="s">
        <v>3506</v>
      </c>
      <c r="Q3053" s="3">
        <f>Table1[[#This Row],[Capacity (MW)]]*0.395*8760*10^-6</f>
        <v>0.10380600000000001</v>
      </c>
      <c r="R3053" s="3" cm="1">
        <f t="array" ref="R3053">AVERAGE(VLOOKUP(_xlfn.TEXTSPLIT(Table1[[#This Row],[Fuel (no space after comma)]], ","), FuelList_Final_EF!$A$2:$B$65, 2, FALSE))</f>
        <v>53.06</v>
      </c>
      <c r="S3053" s="3">
        <f>Table1[[#This Row],[Generation (TWh)]]*10^9*VLOOKUP(Table1[[#This Row],[Turbine/Engine Technology]],Technology_HR!$A$2:$B$11,2,FALSE)*10^-6</f>
        <v>783631.49400000006</v>
      </c>
      <c r="T3053" s="5">
        <f>Table1[[#This Row],[Fuel Consumption (mmBtu)]]*Table1[[#This Row],[Emission Factor (kg CO2/ mmBtu)]]*10^3</f>
        <v>41579487071.640007</v>
      </c>
      <c r="U3053" s="3">
        <f>Table1[[#This Row],[Emissions (g CO2)]]/(Table1[[#This Row],[Generation (TWh)]]*10^9)</f>
        <v>400.54993999999999</v>
      </c>
    </row>
    <row r="3054" spans="1:21" x14ac:dyDescent="0.35">
      <c r="A3054" t="s">
        <v>933</v>
      </c>
      <c r="B3054" t="s">
        <v>3239</v>
      </c>
      <c r="C3054" t="str">
        <f>SUBSTITUTE(Table1[[#This Row],[Fuel]],", ",",")</f>
        <v>fossil gas: natural gas</v>
      </c>
      <c r="D3054" t="s">
        <v>3239</v>
      </c>
      <c r="H3054" t="s">
        <v>3438</v>
      </c>
      <c r="I3054">
        <v>30</v>
      </c>
      <c r="J3054" t="s">
        <v>3446</v>
      </c>
      <c r="K3054">
        <v>2004</v>
      </c>
      <c r="L3054" t="s">
        <v>29</v>
      </c>
      <c r="M3054" t="s">
        <v>29</v>
      </c>
      <c r="N3054">
        <v>49.48</v>
      </c>
      <c r="O3054">
        <v>0.22</v>
      </c>
      <c r="P3054" t="s">
        <v>3506</v>
      </c>
      <c r="Q3054" s="3">
        <f>Table1[[#This Row],[Capacity (MW)]]*0.395*8760*10^-6</f>
        <v>0.10380600000000001</v>
      </c>
      <c r="R3054" s="3" cm="1">
        <f t="array" ref="R3054">AVERAGE(VLOOKUP(_xlfn.TEXTSPLIT(Table1[[#This Row],[Fuel (no space after comma)]], ","), FuelList_Final_EF!$A$2:$B$65, 2, FALSE))</f>
        <v>53.06</v>
      </c>
      <c r="S3054" s="3">
        <f>Table1[[#This Row],[Generation (TWh)]]*10^9*VLOOKUP(Table1[[#This Row],[Turbine/Engine Technology]],Technology_HR!$A$2:$B$11,2,FALSE)*10^-6</f>
        <v>783631.49400000006</v>
      </c>
      <c r="T3054" s="5">
        <f>Table1[[#This Row],[Fuel Consumption (mmBtu)]]*Table1[[#This Row],[Emission Factor (kg CO2/ mmBtu)]]*10^3</f>
        <v>41579487071.640007</v>
      </c>
      <c r="U3054" s="3">
        <f>Table1[[#This Row],[Emissions (g CO2)]]/(Table1[[#This Row],[Generation (TWh)]]*10^9)</f>
        <v>400.54993999999999</v>
      </c>
    </row>
    <row r="3055" spans="1:21" x14ac:dyDescent="0.35">
      <c r="A3055" t="s">
        <v>932</v>
      </c>
      <c r="B3055" t="s">
        <v>3239</v>
      </c>
      <c r="C3055" t="str">
        <f>SUBSTITUTE(Table1[[#This Row],[Fuel]],", ",",")</f>
        <v>fossil gas: natural gas</v>
      </c>
      <c r="D3055" t="s">
        <v>3239</v>
      </c>
      <c r="H3055" t="s">
        <v>3438</v>
      </c>
      <c r="I3055">
        <v>60</v>
      </c>
      <c r="J3055" t="s">
        <v>3446</v>
      </c>
      <c r="K3055">
        <v>2004</v>
      </c>
      <c r="L3055" t="s">
        <v>29</v>
      </c>
      <c r="M3055" t="s">
        <v>29</v>
      </c>
      <c r="N3055">
        <v>49.48</v>
      </c>
      <c r="O3055">
        <v>0.22</v>
      </c>
      <c r="P3055" t="s">
        <v>3506</v>
      </c>
      <c r="Q3055" s="3">
        <f>Table1[[#This Row],[Capacity (MW)]]*0.395*8760*10^-6</f>
        <v>0.20761200000000002</v>
      </c>
      <c r="R3055" s="3" cm="1">
        <f t="array" ref="R3055">AVERAGE(VLOOKUP(_xlfn.TEXTSPLIT(Table1[[#This Row],[Fuel (no space after comma)]], ","), FuelList_Final_EF!$A$2:$B$65, 2, FALSE))</f>
        <v>53.06</v>
      </c>
      <c r="S3055" s="3">
        <f>Table1[[#This Row],[Generation (TWh)]]*10^9*VLOOKUP(Table1[[#This Row],[Turbine/Engine Technology]],Technology_HR!$A$2:$B$11,2,FALSE)*10^-6</f>
        <v>1567262.9880000001</v>
      </c>
      <c r="T3055" s="5">
        <f>Table1[[#This Row],[Fuel Consumption (mmBtu)]]*Table1[[#This Row],[Emission Factor (kg CO2/ mmBtu)]]*10^3</f>
        <v>83158974143.280014</v>
      </c>
      <c r="U3055" s="3">
        <f>Table1[[#This Row],[Emissions (g CO2)]]/(Table1[[#This Row],[Generation (TWh)]]*10^9)</f>
        <v>400.54993999999999</v>
      </c>
    </row>
    <row r="3056" spans="1:21" x14ac:dyDescent="0.35">
      <c r="A3056" t="s">
        <v>95</v>
      </c>
      <c r="B3056" t="s">
        <v>3239</v>
      </c>
      <c r="C3056" t="str">
        <f>SUBSTITUTE(Table1[[#This Row],[Fuel]],", ",",")</f>
        <v>fossil gas: natural gas</v>
      </c>
      <c r="D3056" t="s">
        <v>3239</v>
      </c>
      <c r="H3056" t="s">
        <v>3438</v>
      </c>
      <c r="I3056">
        <v>30</v>
      </c>
      <c r="J3056" t="s">
        <v>3446</v>
      </c>
      <c r="K3056">
        <v>2004</v>
      </c>
      <c r="L3056" t="s">
        <v>29</v>
      </c>
      <c r="M3056" t="s">
        <v>29</v>
      </c>
      <c r="N3056">
        <v>49.48</v>
      </c>
      <c r="O3056">
        <v>0.22</v>
      </c>
      <c r="P3056" t="s">
        <v>3506</v>
      </c>
      <c r="Q3056" s="3">
        <f>Table1[[#This Row],[Capacity (MW)]]*0.395*8760*10^-6</f>
        <v>0.10380600000000001</v>
      </c>
      <c r="R3056" s="3" cm="1">
        <f t="array" ref="R3056">AVERAGE(VLOOKUP(_xlfn.TEXTSPLIT(Table1[[#This Row],[Fuel (no space after comma)]], ","), FuelList_Final_EF!$A$2:$B$65, 2, FALSE))</f>
        <v>53.06</v>
      </c>
      <c r="S3056" s="3">
        <f>Table1[[#This Row],[Generation (TWh)]]*10^9*VLOOKUP(Table1[[#This Row],[Turbine/Engine Technology]],Technology_HR!$A$2:$B$11,2,FALSE)*10^-6</f>
        <v>783631.49400000006</v>
      </c>
      <c r="T3056" s="5">
        <f>Table1[[#This Row],[Fuel Consumption (mmBtu)]]*Table1[[#This Row],[Emission Factor (kg CO2/ mmBtu)]]*10^3</f>
        <v>41579487071.640007</v>
      </c>
      <c r="U3056" s="3">
        <f>Table1[[#This Row],[Emissions (g CO2)]]/(Table1[[#This Row],[Generation (TWh)]]*10^9)</f>
        <v>400.54993999999999</v>
      </c>
    </row>
    <row r="3057" spans="1:21" x14ac:dyDescent="0.35">
      <c r="A3057" t="s">
        <v>29</v>
      </c>
      <c r="B3057" t="s">
        <v>3239</v>
      </c>
      <c r="C3057" t="str">
        <f>SUBSTITUTE(Table1[[#This Row],[Fuel]],", ",",")</f>
        <v>fossil gas: natural gas</v>
      </c>
      <c r="D3057" t="s">
        <v>3239</v>
      </c>
      <c r="H3057" t="s">
        <v>3440</v>
      </c>
      <c r="I3057">
        <v>68</v>
      </c>
      <c r="J3057" t="s">
        <v>3446</v>
      </c>
      <c r="K3057">
        <v>2000</v>
      </c>
      <c r="L3057" t="s">
        <v>29</v>
      </c>
      <c r="M3057" t="s">
        <v>29</v>
      </c>
      <c r="N3057">
        <v>43.38156</v>
      </c>
      <c r="O3057">
        <v>5.0096800000000004</v>
      </c>
      <c r="P3057" t="s">
        <v>3506</v>
      </c>
      <c r="Q3057" s="3">
        <f>Table1[[#This Row],[Capacity (MW)]]*0.395*8760*10^-6</f>
        <v>0.23529359999999999</v>
      </c>
      <c r="R3057" s="3" cm="1">
        <f t="array" ref="R3057">AVERAGE(VLOOKUP(_xlfn.TEXTSPLIT(Table1[[#This Row],[Fuel (no space after comma)]], ","), FuelList_Final_EF!$A$2:$B$65, 2, FALSE))</f>
        <v>53.06</v>
      </c>
      <c r="S3057" s="3">
        <f>Table1[[#This Row],[Generation (TWh)]]*10^9*VLOOKUP(Table1[[#This Row],[Turbine/Engine Technology]],Technology_HR!$A$2:$B$11,2,FALSE)*10^-6</f>
        <v>2419994.676</v>
      </c>
      <c r="T3057" s="5">
        <f>Table1[[#This Row],[Fuel Consumption (mmBtu)]]*Table1[[#This Row],[Emission Factor (kg CO2/ mmBtu)]]*10^3</f>
        <v>128404917508.56</v>
      </c>
      <c r="U3057" s="3">
        <f>Table1[[#This Row],[Emissions (g CO2)]]/(Table1[[#This Row],[Generation (TWh)]]*10^9)</f>
        <v>545.72209999999995</v>
      </c>
    </row>
    <row r="3058" spans="1:21" x14ac:dyDescent="0.35">
      <c r="A3058" t="s">
        <v>29</v>
      </c>
      <c r="B3058" t="s">
        <v>3239</v>
      </c>
      <c r="C3058" t="str">
        <f>SUBSTITUTE(Table1[[#This Row],[Fuel]],", ",",")</f>
        <v>fossil gas: natural gas</v>
      </c>
      <c r="D3058" t="s">
        <v>3239</v>
      </c>
      <c r="H3058" t="s">
        <v>3440</v>
      </c>
      <c r="I3058">
        <v>38.4</v>
      </c>
      <c r="J3058" t="s">
        <v>3446</v>
      </c>
      <c r="K3058">
        <v>2000</v>
      </c>
      <c r="L3058" t="s">
        <v>29</v>
      </c>
      <c r="M3058" t="s">
        <v>29</v>
      </c>
      <c r="N3058">
        <v>43.38156</v>
      </c>
      <c r="O3058">
        <v>5.0096800000000004</v>
      </c>
      <c r="P3058" t="s">
        <v>3506</v>
      </c>
      <c r="Q3058" s="3">
        <f>Table1[[#This Row],[Capacity (MW)]]*0.395*8760*10^-6</f>
        <v>0.13287167999999999</v>
      </c>
      <c r="R3058" s="3" cm="1">
        <f t="array" ref="R3058">AVERAGE(VLOOKUP(_xlfn.TEXTSPLIT(Table1[[#This Row],[Fuel (no space after comma)]], ","), FuelList_Final_EF!$A$2:$B$65, 2, FALSE))</f>
        <v>53.06</v>
      </c>
      <c r="S3058" s="3">
        <f>Table1[[#This Row],[Generation (TWh)]]*10^9*VLOOKUP(Table1[[#This Row],[Turbine/Engine Technology]],Technology_HR!$A$2:$B$11,2,FALSE)*10^-6</f>
        <v>1366585.2287999997</v>
      </c>
      <c r="T3058" s="5">
        <f>Table1[[#This Row],[Fuel Consumption (mmBtu)]]*Table1[[#This Row],[Emission Factor (kg CO2/ mmBtu)]]*10^3</f>
        <v>72511012240.127975</v>
      </c>
      <c r="U3058" s="3">
        <f>Table1[[#This Row],[Emissions (g CO2)]]/(Table1[[#This Row],[Generation (TWh)]]*10^9)</f>
        <v>545.72209999999984</v>
      </c>
    </row>
    <row r="3059" spans="1:21" x14ac:dyDescent="0.35">
      <c r="A3059" t="s">
        <v>932</v>
      </c>
      <c r="B3059" t="s">
        <v>3241</v>
      </c>
      <c r="C3059" t="str">
        <f>SUBSTITUTE(Table1[[#This Row],[Fuel]],", ",",")</f>
        <v>fossil liquids: heavy fuel oil</v>
      </c>
      <c r="D3059" t="s">
        <v>3241</v>
      </c>
      <c r="H3059" t="s">
        <v>3436</v>
      </c>
      <c r="I3059">
        <v>40</v>
      </c>
      <c r="J3059" t="s">
        <v>3446</v>
      </c>
      <c r="K3059">
        <v>2002</v>
      </c>
      <c r="L3059" t="s">
        <v>29</v>
      </c>
      <c r="M3059" t="s">
        <v>29</v>
      </c>
      <c r="N3059">
        <v>-20.930409999999998</v>
      </c>
      <c r="O3059">
        <v>55.326219999999999</v>
      </c>
      <c r="P3059" t="s">
        <v>3506</v>
      </c>
      <c r="Q3059" s="3">
        <f>Table1[[#This Row],[Capacity (MW)]]*0.395*8760*10^-6</f>
        <v>0.138408</v>
      </c>
      <c r="R3059" s="3" cm="1">
        <f t="array" ref="R3059">AVERAGE(VLOOKUP(_xlfn.TEXTSPLIT(Table1[[#This Row],[Fuel (no space after comma)]], ","), FuelList_Final_EF!$A$2:$B$65, 2, FALSE))</f>
        <v>81.602530311017389</v>
      </c>
      <c r="S3059" s="3">
        <f>Table1[[#This Row],[Generation (TWh)]]*10^9*VLOOKUP(Table1[[#This Row],[Turbine/Engine Technology]],Technology_HR!$A$2:$B$11,2,FALSE)*10^-6</f>
        <v>1523872.0799999998</v>
      </c>
      <c r="T3059" s="5">
        <f>Table1[[#This Row],[Fuel Consumption (mmBtu)]]*Table1[[#This Row],[Emission Factor (kg CO2/ mmBtu)]]*10^3</f>
        <v>124351817598.31311</v>
      </c>
      <c r="U3059" s="3">
        <f>Table1[[#This Row],[Emissions (g CO2)]]/(Table1[[#This Row],[Generation (TWh)]]*10^9)</f>
        <v>898.44385872430144</v>
      </c>
    </row>
    <row r="3060" spans="1:21" x14ac:dyDescent="0.35">
      <c r="A3060" t="s">
        <v>932</v>
      </c>
      <c r="B3060" t="s">
        <v>3241</v>
      </c>
      <c r="C3060" t="str">
        <f>SUBSTITUTE(Table1[[#This Row],[Fuel]],", ",",")</f>
        <v>fossil liquids: heavy fuel oil</v>
      </c>
      <c r="D3060" t="s">
        <v>3241</v>
      </c>
      <c r="H3060" t="s">
        <v>3436</v>
      </c>
      <c r="I3060">
        <v>40</v>
      </c>
      <c r="J3060" t="s">
        <v>3446</v>
      </c>
      <c r="K3060">
        <v>2002</v>
      </c>
      <c r="L3060" t="s">
        <v>29</v>
      </c>
      <c r="M3060" t="s">
        <v>29</v>
      </c>
      <c r="N3060">
        <v>-20.930409999999998</v>
      </c>
      <c r="O3060">
        <v>55.326219999999999</v>
      </c>
      <c r="P3060" t="s">
        <v>3506</v>
      </c>
      <c r="Q3060" s="3">
        <f>Table1[[#This Row],[Capacity (MW)]]*0.395*8760*10^-6</f>
        <v>0.138408</v>
      </c>
      <c r="R3060" s="3" cm="1">
        <f t="array" ref="R3060">AVERAGE(VLOOKUP(_xlfn.TEXTSPLIT(Table1[[#This Row],[Fuel (no space after comma)]], ","), FuelList_Final_EF!$A$2:$B$65, 2, FALSE))</f>
        <v>81.602530311017389</v>
      </c>
      <c r="S3060" s="3">
        <f>Table1[[#This Row],[Generation (TWh)]]*10^9*VLOOKUP(Table1[[#This Row],[Turbine/Engine Technology]],Technology_HR!$A$2:$B$11,2,FALSE)*10^-6</f>
        <v>1523872.0799999998</v>
      </c>
      <c r="T3060" s="5">
        <f>Table1[[#This Row],[Fuel Consumption (mmBtu)]]*Table1[[#This Row],[Emission Factor (kg CO2/ mmBtu)]]*10^3</f>
        <v>124351817598.31311</v>
      </c>
      <c r="U3060" s="3">
        <f>Table1[[#This Row],[Emissions (g CO2)]]/(Table1[[#This Row],[Generation (TWh)]]*10^9)</f>
        <v>898.44385872430144</v>
      </c>
    </row>
    <row r="3061" spans="1:21" x14ac:dyDescent="0.35">
      <c r="A3061" t="s">
        <v>934</v>
      </c>
      <c r="B3061" t="s">
        <v>3239</v>
      </c>
      <c r="C3061" t="str">
        <f>SUBSTITUTE(Table1[[#This Row],[Fuel]],", ",",")</f>
        <v>fossil gas: natural gas</v>
      </c>
      <c r="D3061" t="s">
        <v>3239</v>
      </c>
      <c r="H3061" t="s">
        <v>3436</v>
      </c>
      <c r="I3061">
        <v>29</v>
      </c>
      <c r="J3061" t="s">
        <v>3446</v>
      </c>
      <c r="K3061">
        <v>1998</v>
      </c>
      <c r="L3061" t="s">
        <v>29</v>
      </c>
      <c r="M3061" t="s">
        <v>29</v>
      </c>
      <c r="N3061">
        <v>44.916513999999999</v>
      </c>
      <c r="O3061">
        <v>-0.52685099999999996</v>
      </c>
      <c r="P3061" t="s">
        <v>3506</v>
      </c>
      <c r="Q3061" s="3">
        <f>Table1[[#This Row],[Capacity (MW)]]*0.395*8760*10^-6</f>
        <v>0.1003458</v>
      </c>
      <c r="R3061" s="3" cm="1">
        <f t="array" ref="R3061">AVERAGE(VLOOKUP(_xlfn.TEXTSPLIT(Table1[[#This Row],[Fuel (no space after comma)]], ","), FuelList_Final_EF!$A$2:$B$65, 2, FALSE))</f>
        <v>53.06</v>
      </c>
      <c r="S3061" s="3">
        <f>Table1[[#This Row],[Generation (TWh)]]*10^9*VLOOKUP(Table1[[#This Row],[Turbine/Engine Technology]],Technology_HR!$A$2:$B$11,2,FALSE)*10^-6</f>
        <v>1104807.2579999999</v>
      </c>
      <c r="T3061" s="5">
        <f>Table1[[#This Row],[Fuel Consumption (mmBtu)]]*Table1[[#This Row],[Emission Factor (kg CO2/ mmBtu)]]*10^3</f>
        <v>58621073109.480003</v>
      </c>
      <c r="U3061" s="3">
        <f>Table1[[#This Row],[Emissions (g CO2)]]/(Table1[[#This Row],[Generation (TWh)]]*10^9)</f>
        <v>584.19060000000002</v>
      </c>
    </row>
    <row r="3062" spans="1:21" x14ac:dyDescent="0.35">
      <c r="A3062" t="s">
        <v>244</v>
      </c>
      <c r="B3062" t="s">
        <v>3239</v>
      </c>
      <c r="C3062" t="str">
        <f>SUBSTITUTE(Table1[[#This Row],[Fuel]],", ",",")</f>
        <v>fossil gas: natural gas</v>
      </c>
      <c r="D3062" t="s">
        <v>3239</v>
      </c>
      <c r="H3062" t="s">
        <v>3438</v>
      </c>
      <c r="I3062">
        <v>401</v>
      </c>
      <c r="J3062" t="s">
        <v>3446</v>
      </c>
      <c r="K3062">
        <v>2011</v>
      </c>
      <c r="L3062" t="s">
        <v>29</v>
      </c>
      <c r="M3062" t="s">
        <v>29</v>
      </c>
      <c r="N3062">
        <v>46.273099999999999</v>
      </c>
      <c r="O3062">
        <v>3.3007</v>
      </c>
      <c r="P3062" t="s">
        <v>3506</v>
      </c>
      <c r="Q3062" s="3">
        <f>Table1[[#This Row],[Capacity (MW)]]*0.395*8760*10^-6</f>
        <v>1.3875402000000001</v>
      </c>
      <c r="R3062" s="3" cm="1">
        <f t="array" ref="R3062">AVERAGE(VLOOKUP(_xlfn.TEXTSPLIT(Table1[[#This Row],[Fuel (no space after comma)]], ","), FuelList_Final_EF!$A$2:$B$65, 2, FALSE))</f>
        <v>53.06</v>
      </c>
      <c r="S3062" s="3">
        <f>Table1[[#This Row],[Generation (TWh)]]*10^9*VLOOKUP(Table1[[#This Row],[Turbine/Engine Technology]],Technology_HR!$A$2:$B$11,2,FALSE)*10^-6</f>
        <v>10474540.969799999</v>
      </c>
      <c r="T3062" s="5">
        <f>Table1[[#This Row],[Fuel Consumption (mmBtu)]]*Table1[[#This Row],[Emission Factor (kg CO2/ mmBtu)]]*10^3</f>
        <v>555779143857.58789</v>
      </c>
      <c r="U3062" s="3">
        <f>Table1[[#This Row],[Emissions (g CO2)]]/(Table1[[#This Row],[Generation (TWh)]]*10^9)</f>
        <v>400.54993999999994</v>
      </c>
    </row>
    <row r="3063" spans="1:21" x14ac:dyDescent="0.35">
      <c r="A3063" t="s">
        <v>935</v>
      </c>
      <c r="B3063" t="s">
        <v>3310</v>
      </c>
      <c r="C3063" t="str">
        <f>SUBSTITUTE(Table1[[#This Row],[Fuel]],", ",",")</f>
        <v xml:space="preserve">fossil liquids: heavy fuel oil,industrial by-product: </v>
      </c>
      <c r="D3063" t="s">
        <v>3241</v>
      </c>
      <c r="E3063" t="s">
        <v>3660</v>
      </c>
      <c r="H3063" t="s">
        <v>3440</v>
      </c>
      <c r="I3063">
        <v>22</v>
      </c>
      <c r="J3063" t="s">
        <v>3446</v>
      </c>
      <c r="K3063">
        <v>1980</v>
      </c>
      <c r="L3063" t="s">
        <v>29</v>
      </c>
      <c r="M3063" t="s">
        <v>29</v>
      </c>
      <c r="N3063">
        <v>43.493200000000002</v>
      </c>
      <c r="O3063">
        <v>5.1810999999999998</v>
      </c>
      <c r="P3063" t="s">
        <v>3506</v>
      </c>
      <c r="Q3063" s="3">
        <f>Table1[[#This Row],[Capacity (MW)]]*0.395*8760*10^-6</f>
        <v>7.6124400000000009E-2</v>
      </c>
      <c r="R3063" s="3" cm="1">
        <f t="array" ref="R3063">AVERAGE(VLOOKUP(_xlfn.TEXTSPLIT(Table1[[#This Row],[Fuel (no space after comma)]], ","), FuelList_Final_EF!$A$2:$B$65, 2, FALSE))</f>
        <v>121.09376515550869</v>
      </c>
      <c r="S3063" s="3">
        <f>Table1[[#This Row],[Generation (TWh)]]*10^9*VLOOKUP(Table1[[#This Row],[Turbine/Engine Technology]],Technology_HR!$A$2:$B$11,2,FALSE)*10^-6</f>
        <v>782939.45400000014</v>
      </c>
      <c r="T3063" s="5">
        <f>Table1[[#This Row],[Fuel Consumption (mmBtu)]]*Table1[[#This Row],[Emission Factor (kg CO2/ mmBtu)]]*10^3</f>
        <v>94809086373.658203</v>
      </c>
      <c r="U3063" s="3">
        <f>Table1[[#This Row],[Emissions (g CO2)]]/(Table1[[#This Row],[Generation (TWh)]]*10^9)</f>
        <v>1245.4493746244068</v>
      </c>
    </row>
    <row r="3064" spans="1:21" x14ac:dyDescent="0.35">
      <c r="A3064" t="s">
        <v>932</v>
      </c>
      <c r="B3064" t="s">
        <v>3239</v>
      </c>
      <c r="C3064" t="str">
        <f>SUBSTITUTE(Table1[[#This Row],[Fuel]],", ",",")</f>
        <v>fossil gas: natural gas</v>
      </c>
      <c r="D3064" t="s">
        <v>3239</v>
      </c>
      <c r="H3064" t="s">
        <v>3438</v>
      </c>
      <c r="I3064">
        <v>427</v>
      </c>
      <c r="J3064" t="s">
        <v>3446</v>
      </c>
      <c r="K3064">
        <v>2011</v>
      </c>
      <c r="L3064" t="s">
        <v>29</v>
      </c>
      <c r="M3064" t="s">
        <v>29</v>
      </c>
      <c r="N3064">
        <v>48.869090999999997</v>
      </c>
      <c r="O3064">
        <v>6.0800330000000002</v>
      </c>
      <c r="P3064" t="s">
        <v>3506</v>
      </c>
      <c r="Q3064" s="3">
        <f>Table1[[#This Row],[Capacity (MW)]]*0.395*8760*10^-6</f>
        <v>1.4775054000000001</v>
      </c>
      <c r="R3064" s="3" cm="1">
        <f t="array" ref="R3064">AVERAGE(VLOOKUP(_xlfn.TEXTSPLIT(Table1[[#This Row],[Fuel (no space after comma)]], ","), FuelList_Final_EF!$A$2:$B$65, 2, FALSE))</f>
        <v>53.06</v>
      </c>
      <c r="S3064" s="3">
        <f>Table1[[#This Row],[Generation (TWh)]]*10^9*VLOOKUP(Table1[[#This Row],[Turbine/Engine Technology]],Technology_HR!$A$2:$B$11,2,FALSE)*10^-6</f>
        <v>11153688.264599999</v>
      </c>
      <c r="T3064" s="5">
        <f>Table1[[#This Row],[Fuel Consumption (mmBtu)]]*Table1[[#This Row],[Emission Factor (kg CO2/ mmBtu)]]*10^3</f>
        <v>591814699319.67603</v>
      </c>
      <c r="U3064" s="3">
        <f>Table1[[#This Row],[Emissions (g CO2)]]/(Table1[[#This Row],[Generation (TWh)]]*10^9)</f>
        <v>400.54993999999999</v>
      </c>
    </row>
    <row r="3065" spans="1:21" x14ac:dyDescent="0.35">
      <c r="A3065" t="s">
        <v>932</v>
      </c>
      <c r="B3065" t="s">
        <v>3239</v>
      </c>
      <c r="C3065" t="str">
        <f>SUBSTITUTE(Table1[[#This Row],[Fuel]],", ",",")</f>
        <v>fossil gas: natural gas</v>
      </c>
      <c r="D3065" t="s">
        <v>3239</v>
      </c>
      <c r="H3065" t="s">
        <v>3438</v>
      </c>
      <c r="I3065">
        <v>585</v>
      </c>
      <c r="J3065" t="s">
        <v>3446</v>
      </c>
      <c r="K3065">
        <v>2016</v>
      </c>
      <c r="L3065" t="s">
        <v>29</v>
      </c>
      <c r="M3065" t="s">
        <v>29</v>
      </c>
      <c r="N3065">
        <v>50.297212999999999</v>
      </c>
      <c r="O3065">
        <v>3.3163999999999998</v>
      </c>
      <c r="P3065" t="s">
        <v>3506</v>
      </c>
      <c r="Q3065" s="3">
        <f>Table1[[#This Row],[Capacity (MW)]]*0.395*8760*10^-6</f>
        <v>2.0242170000000002</v>
      </c>
      <c r="R3065" s="3" cm="1">
        <f t="array" ref="R3065">AVERAGE(VLOOKUP(_xlfn.TEXTSPLIT(Table1[[#This Row],[Fuel (no space after comma)]], ","), FuelList_Final_EF!$A$2:$B$65, 2, FALSE))</f>
        <v>53.06</v>
      </c>
      <c r="S3065" s="3">
        <f>Table1[[#This Row],[Generation (TWh)]]*10^9*VLOOKUP(Table1[[#This Row],[Turbine/Engine Technology]],Technology_HR!$A$2:$B$11,2,FALSE)*10^-6</f>
        <v>15280814.133000001</v>
      </c>
      <c r="T3065" s="5">
        <f>Table1[[#This Row],[Fuel Consumption (mmBtu)]]*Table1[[#This Row],[Emission Factor (kg CO2/ mmBtu)]]*10^3</f>
        <v>810799997896.9801</v>
      </c>
      <c r="U3065" s="3">
        <f>Table1[[#This Row],[Emissions (g CO2)]]/(Table1[[#This Row],[Generation (TWh)]]*10^9)</f>
        <v>400.54993999999999</v>
      </c>
    </row>
    <row r="3066" spans="1:21" x14ac:dyDescent="0.35">
      <c r="A3066" t="s">
        <v>932</v>
      </c>
      <c r="B3066" t="s">
        <v>3241</v>
      </c>
      <c r="C3066" t="str">
        <f>SUBSTITUTE(Table1[[#This Row],[Fuel]],", ",",")</f>
        <v>fossil liquids: heavy fuel oil</v>
      </c>
      <c r="D3066" t="s">
        <v>3241</v>
      </c>
      <c r="H3066" t="s">
        <v>3436</v>
      </c>
      <c r="I3066">
        <v>92</v>
      </c>
      <c r="J3066" t="s">
        <v>3446</v>
      </c>
      <c r="K3066">
        <v>1980</v>
      </c>
      <c r="L3066" t="s">
        <v>29</v>
      </c>
      <c r="M3066" t="s">
        <v>29</v>
      </c>
      <c r="N3066">
        <v>48.357030000000002</v>
      </c>
      <c r="O3066">
        <v>-3.8691599999999999</v>
      </c>
      <c r="P3066" t="s">
        <v>3506</v>
      </c>
      <c r="Q3066" s="3">
        <f>Table1[[#This Row],[Capacity (MW)]]*0.395*8760*10^-6</f>
        <v>0.31833840000000002</v>
      </c>
      <c r="R3066" s="3" cm="1">
        <f t="array" ref="R3066">AVERAGE(VLOOKUP(_xlfn.TEXTSPLIT(Table1[[#This Row],[Fuel (no space after comma)]], ","), FuelList_Final_EF!$A$2:$B$65, 2, FALSE))</f>
        <v>81.602530311017389</v>
      </c>
      <c r="S3066" s="3">
        <f>Table1[[#This Row],[Generation (TWh)]]*10^9*VLOOKUP(Table1[[#This Row],[Turbine/Engine Technology]],Technology_HR!$A$2:$B$11,2,FALSE)*10^-6</f>
        <v>3504905.784</v>
      </c>
      <c r="T3066" s="5">
        <f>Table1[[#This Row],[Fuel Consumption (mmBtu)]]*Table1[[#This Row],[Emission Factor (kg CO2/ mmBtu)]]*10^3</f>
        <v>286009180476.12018</v>
      </c>
      <c r="U3066" s="3">
        <f>Table1[[#This Row],[Emissions (g CO2)]]/(Table1[[#This Row],[Generation (TWh)]]*10^9)</f>
        <v>898.44385872430155</v>
      </c>
    </row>
    <row r="3067" spans="1:21" x14ac:dyDescent="0.35">
      <c r="A3067" t="s">
        <v>932</v>
      </c>
      <c r="B3067" t="s">
        <v>3241</v>
      </c>
      <c r="C3067" t="str">
        <f>SUBSTITUTE(Table1[[#This Row],[Fuel]],", ",",")</f>
        <v>fossil liquids: heavy fuel oil</v>
      </c>
      <c r="D3067" t="s">
        <v>3241</v>
      </c>
      <c r="H3067" t="s">
        <v>3436</v>
      </c>
      <c r="I3067">
        <v>92</v>
      </c>
      <c r="J3067" t="s">
        <v>3446</v>
      </c>
      <c r="K3067">
        <v>1997</v>
      </c>
      <c r="L3067" t="s">
        <v>29</v>
      </c>
      <c r="M3067" t="s">
        <v>29</v>
      </c>
      <c r="N3067">
        <v>48.357030000000002</v>
      </c>
      <c r="O3067">
        <v>-3.8691599999999999</v>
      </c>
      <c r="P3067" t="s">
        <v>3506</v>
      </c>
      <c r="Q3067" s="3">
        <f>Table1[[#This Row],[Capacity (MW)]]*0.395*8760*10^-6</f>
        <v>0.31833840000000002</v>
      </c>
      <c r="R3067" s="3" cm="1">
        <f t="array" ref="R3067">AVERAGE(VLOOKUP(_xlfn.TEXTSPLIT(Table1[[#This Row],[Fuel (no space after comma)]], ","), FuelList_Final_EF!$A$2:$B$65, 2, FALSE))</f>
        <v>81.602530311017389</v>
      </c>
      <c r="S3067" s="3">
        <f>Table1[[#This Row],[Generation (TWh)]]*10^9*VLOOKUP(Table1[[#This Row],[Turbine/Engine Technology]],Technology_HR!$A$2:$B$11,2,FALSE)*10^-6</f>
        <v>3504905.784</v>
      </c>
      <c r="T3067" s="5">
        <f>Table1[[#This Row],[Fuel Consumption (mmBtu)]]*Table1[[#This Row],[Emission Factor (kg CO2/ mmBtu)]]*10^3</f>
        <v>286009180476.12018</v>
      </c>
      <c r="U3067" s="3">
        <f>Table1[[#This Row],[Emissions (g CO2)]]/(Table1[[#This Row],[Generation (TWh)]]*10^9)</f>
        <v>898.44385872430155</v>
      </c>
    </row>
    <row r="3068" spans="1:21" x14ac:dyDescent="0.35">
      <c r="A3068" t="s">
        <v>932</v>
      </c>
      <c r="B3068" t="s">
        <v>3241</v>
      </c>
      <c r="C3068" t="str">
        <f>SUBSTITUTE(Table1[[#This Row],[Fuel]],", ",",")</f>
        <v>fossil liquids: heavy fuel oil</v>
      </c>
      <c r="D3068" t="s">
        <v>3241</v>
      </c>
      <c r="H3068" t="s">
        <v>3436</v>
      </c>
      <c r="I3068">
        <v>140</v>
      </c>
      <c r="J3068" t="s">
        <v>3446</v>
      </c>
      <c r="K3068">
        <v>1981</v>
      </c>
      <c r="L3068" t="s">
        <v>29</v>
      </c>
      <c r="M3068" t="s">
        <v>29</v>
      </c>
      <c r="N3068">
        <v>48.357030000000002</v>
      </c>
      <c r="O3068">
        <v>-3.8691599999999999</v>
      </c>
      <c r="P3068" t="s">
        <v>3506</v>
      </c>
      <c r="Q3068" s="3">
        <f>Table1[[#This Row],[Capacity (MW)]]*0.395*8760*10^-6</f>
        <v>0.48442800000000003</v>
      </c>
      <c r="R3068" s="3" cm="1">
        <f t="array" ref="R3068">AVERAGE(VLOOKUP(_xlfn.TEXTSPLIT(Table1[[#This Row],[Fuel (no space after comma)]], ","), FuelList_Final_EF!$A$2:$B$65, 2, FALSE))</f>
        <v>81.602530311017389</v>
      </c>
      <c r="S3068" s="3">
        <f>Table1[[#This Row],[Generation (TWh)]]*10^9*VLOOKUP(Table1[[#This Row],[Turbine/Engine Technology]],Technology_HR!$A$2:$B$11,2,FALSE)*10^-6</f>
        <v>5333552.2799999993</v>
      </c>
      <c r="T3068" s="5">
        <f>Table1[[#This Row],[Fuel Consumption (mmBtu)]]*Table1[[#This Row],[Emission Factor (kg CO2/ mmBtu)]]*10^3</f>
        <v>435231361594.09583</v>
      </c>
      <c r="U3068" s="3">
        <f>Table1[[#This Row],[Emissions (g CO2)]]/(Table1[[#This Row],[Generation (TWh)]]*10^9)</f>
        <v>898.44385872430132</v>
      </c>
    </row>
    <row r="3069" spans="1:21" x14ac:dyDescent="0.35">
      <c r="A3069" t="s">
        <v>936</v>
      </c>
      <c r="B3069" t="s">
        <v>3239</v>
      </c>
      <c r="C3069" t="str">
        <f>SUBSTITUTE(Table1[[#This Row],[Fuel]],", ",",")</f>
        <v>fossil gas: natural gas</v>
      </c>
      <c r="D3069" t="s">
        <v>3239</v>
      </c>
      <c r="H3069" t="s">
        <v>3436</v>
      </c>
      <c r="I3069">
        <v>45</v>
      </c>
      <c r="J3069" t="s">
        <v>3446</v>
      </c>
      <c r="K3069">
        <v>1992</v>
      </c>
      <c r="L3069" t="s">
        <v>29</v>
      </c>
      <c r="M3069" t="s">
        <v>29</v>
      </c>
      <c r="N3069">
        <v>49.129261999999997</v>
      </c>
      <c r="O3069">
        <v>6.1835680000000002</v>
      </c>
      <c r="P3069" t="s">
        <v>3506</v>
      </c>
      <c r="Q3069" s="3">
        <f>Table1[[#This Row],[Capacity (MW)]]*0.395*8760*10^-6</f>
        <v>0.15570900000000001</v>
      </c>
      <c r="R3069" s="3" cm="1">
        <f t="array" ref="R3069">AVERAGE(VLOOKUP(_xlfn.TEXTSPLIT(Table1[[#This Row],[Fuel (no space after comma)]], ","), FuelList_Final_EF!$A$2:$B$65, 2, FALSE))</f>
        <v>53.06</v>
      </c>
      <c r="S3069" s="3">
        <f>Table1[[#This Row],[Generation (TWh)]]*10^9*VLOOKUP(Table1[[#This Row],[Turbine/Engine Technology]],Technology_HR!$A$2:$B$11,2,FALSE)*10^-6</f>
        <v>1714356.0899999999</v>
      </c>
      <c r="T3069" s="5">
        <f>Table1[[#This Row],[Fuel Consumption (mmBtu)]]*Table1[[#This Row],[Emission Factor (kg CO2/ mmBtu)]]*10^3</f>
        <v>90963734135.399994</v>
      </c>
      <c r="U3069" s="3">
        <f>Table1[[#This Row],[Emissions (g CO2)]]/(Table1[[#This Row],[Generation (TWh)]]*10^9)</f>
        <v>584.1905999999999</v>
      </c>
    </row>
    <row r="3070" spans="1:21" x14ac:dyDescent="0.35">
      <c r="A3070" t="s">
        <v>937</v>
      </c>
      <c r="B3070" t="s">
        <v>3239</v>
      </c>
      <c r="C3070" t="str">
        <f>SUBSTITUTE(Table1[[#This Row],[Fuel]],", ",",")</f>
        <v>fossil gas: natural gas</v>
      </c>
      <c r="D3070" t="s">
        <v>3239</v>
      </c>
      <c r="H3070" t="s">
        <v>3436</v>
      </c>
      <c r="I3070">
        <v>44</v>
      </c>
      <c r="J3070" t="s">
        <v>3446</v>
      </c>
      <c r="K3070">
        <v>1999</v>
      </c>
      <c r="L3070" t="s">
        <v>29</v>
      </c>
      <c r="M3070" t="s">
        <v>29</v>
      </c>
      <c r="N3070">
        <v>45.21707</v>
      </c>
      <c r="O3070">
        <v>4.8117900000000002</v>
      </c>
      <c r="P3070" t="s">
        <v>3506</v>
      </c>
      <c r="Q3070" s="3">
        <f>Table1[[#This Row],[Capacity (MW)]]*0.395*8760*10^-6</f>
        <v>0.15224880000000002</v>
      </c>
      <c r="R3070" s="3" cm="1">
        <f t="array" ref="R3070">AVERAGE(VLOOKUP(_xlfn.TEXTSPLIT(Table1[[#This Row],[Fuel (no space after comma)]], ","), FuelList_Final_EF!$A$2:$B$65, 2, FALSE))</f>
        <v>53.06</v>
      </c>
      <c r="S3070" s="3">
        <f>Table1[[#This Row],[Generation (TWh)]]*10^9*VLOOKUP(Table1[[#This Row],[Turbine/Engine Technology]],Technology_HR!$A$2:$B$11,2,FALSE)*10^-6</f>
        <v>1676259.2880000002</v>
      </c>
      <c r="T3070" s="5">
        <f>Table1[[#This Row],[Fuel Consumption (mmBtu)]]*Table1[[#This Row],[Emission Factor (kg CO2/ mmBtu)]]*10^3</f>
        <v>88942317821.280014</v>
      </c>
      <c r="U3070" s="3">
        <f>Table1[[#This Row],[Emissions (g CO2)]]/(Table1[[#This Row],[Generation (TWh)]]*10^9)</f>
        <v>584.19060000000002</v>
      </c>
    </row>
    <row r="3071" spans="1:21" x14ac:dyDescent="0.35">
      <c r="A3071" t="s">
        <v>938</v>
      </c>
      <c r="B3071" t="s">
        <v>3239</v>
      </c>
      <c r="C3071" t="str">
        <f>SUBSTITUTE(Table1[[#This Row],[Fuel]],", ",",")</f>
        <v>fossil gas: natural gas</v>
      </c>
      <c r="D3071" t="s">
        <v>3239</v>
      </c>
      <c r="H3071" t="s">
        <v>3438</v>
      </c>
      <c r="I3071">
        <v>453</v>
      </c>
      <c r="J3071" t="s">
        <v>3446</v>
      </c>
      <c r="K3071">
        <v>2010</v>
      </c>
      <c r="L3071" t="s">
        <v>29</v>
      </c>
      <c r="M3071" t="s">
        <v>29</v>
      </c>
      <c r="N3071">
        <v>43.407200000000003</v>
      </c>
      <c r="O3071">
        <v>4.8676000000000004</v>
      </c>
      <c r="P3071" t="s">
        <v>3506</v>
      </c>
      <c r="Q3071" s="3">
        <f>Table1[[#This Row],[Capacity (MW)]]*0.395*8760*10^-6</f>
        <v>1.5674706</v>
      </c>
      <c r="R3071" s="3" cm="1">
        <f t="array" ref="R3071">AVERAGE(VLOOKUP(_xlfn.TEXTSPLIT(Table1[[#This Row],[Fuel (no space after comma)]], ","), FuelList_Final_EF!$A$2:$B$65, 2, FALSE))</f>
        <v>53.06</v>
      </c>
      <c r="S3071" s="3">
        <f>Table1[[#This Row],[Generation (TWh)]]*10^9*VLOOKUP(Table1[[#This Row],[Turbine/Engine Technology]],Technology_HR!$A$2:$B$11,2,FALSE)*10^-6</f>
        <v>11832835.5594</v>
      </c>
      <c r="T3071" s="5">
        <f>Table1[[#This Row],[Fuel Consumption (mmBtu)]]*Table1[[#This Row],[Emission Factor (kg CO2/ mmBtu)]]*10^3</f>
        <v>627850254781.76404</v>
      </c>
      <c r="U3071" s="3">
        <f>Table1[[#This Row],[Emissions (g CO2)]]/(Table1[[#This Row],[Generation (TWh)]]*10^9)</f>
        <v>400.54994000000005</v>
      </c>
    </row>
    <row r="3072" spans="1:21" x14ac:dyDescent="0.35">
      <c r="A3072" t="s">
        <v>939</v>
      </c>
      <c r="B3072" t="s">
        <v>3239</v>
      </c>
      <c r="C3072" t="str">
        <f>SUBSTITUTE(Table1[[#This Row],[Fuel]],", ",",")</f>
        <v>fossil gas: natural gas</v>
      </c>
      <c r="D3072" t="s">
        <v>3239</v>
      </c>
      <c r="H3072" t="s">
        <v>3440</v>
      </c>
      <c r="I3072">
        <v>43.6</v>
      </c>
      <c r="J3072" t="s">
        <v>3446</v>
      </c>
      <c r="K3072">
        <v>2003</v>
      </c>
      <c r="L3072" t="s">
        <v>29</v>
      </c>
      <c r="M3072" t="s">
        <v>29</v>
      </c>
      <c r="N3072">
        <v>45.126714</v>
      </c>
      <c r="O3072">
        <v>1.2301120000000001</v>
      </c>
      <c r="P3072" t="s">
        <v>3506</v>
      </c>
      <c r="Q3072" s="3">
        <f>Table1[[#This Row],[Capacity (MW)]]*0.395*8760*10^-6</f>
        <v>0.15086472000000001</v>
      </c>
      <c r="R3072" s="3" cm="1">
        <f t="array" ref="R3072">AVERAGE(VLOOKUP(_xlfn.TEXTSPLIT(Table1[[#This Row],[Fuel (no space after comma)]], ","), FuelList_Final_EF!$A$2:$B$65, 2, FALSE))</f>
        <v>53.06</v>
      </c>
      <c r="S3072" s="3">
        <f>Table1[[#This Row],[Generation (TWh)]]*10^9*VLOOKUP(Table1[[#This Row],[Turbine/Engine Technology]],Technology_HR!$A$2:$B$11,2,FALSE)*10^-6</f>
        <v>1551643.6451999999</v>
      </c>
      <c r="T3072" s="5">
        <f>Table1[[#This Row],[Fuel Consumption (mmBtu)]]*Table1[[#This Row],[Emission Factor (kg CO2/ mmBtu)]]*10^3</f>
        <v>82330211814.311996</v>
      </c>
      <c r="U3072" s="3">
        <f>Table1[[#This Row],[Emissions (g CO2)]]/(Table1[[#This Row],[Generation (TWh)]]*10^9)</f>
        <v>545.72209999999995</v>
      </c>
    </row>
    <row r="3073" spans="1:21" x14ac:dyDescent="0.35">
      <c r="A3073" t="s">
        <v>939</v>
      </c>
      <c r="B3073" t="s">
        <v>3239</v>
      </c>
      <c r="C3073" t="str">
        <f>SUBSTITUTE(Table1[[#This Row],[Fuel]],", ",",")</f>
        <v>fossil gas: natural gas</v>
      </c>
      <c r="D3073" t="s">
        <v>3239</v>
      </c>
      <c r="H3073" t="s">
        <v>3440</v>
      </c>
      <c r="I3073">
        <v>43.6</v>
      </c>
      <c r="J3073" t="s">
        <v>3446</v>
      </c>
      <c r="K3073">
        <v>2003</v>
      </c>
      <c r="L3073" t="s">
        <v>29</v>
      </c>
      <c r="M3073" t="s">
        <v>29</v>
      </c>
      <c r="N3073">
        <v>45.126714</v>
      </c>
      <c r="O3073">
        <v>1.2301120000000001</v>
      </c>
      <c r="P3073" t="s">
        <v>3506</v>
      </c>
      <c r="Q3073" s="3">
        <f>Table1[[#This Row],[Capacity (MW)]]*0.395*8760*10^-6</f>
        <v>0.15086472000000001</v>
      </c>
      <c r="R3073" s="3" cm="1">
        <f t="array" ref="R3073">AVERAGE(VLOOKUP(_xlfn.TEXTSPLIT(Table1[[#This Row],[Fuel (no space after comma)]], ","), FuelList_Final_EF!$A$2:$B$65, 2, FALSE))</f>
        <v>53.06</v>
      </c>
      <c r="S3073" s="3">
        <f>Table1[[#This Row],[Generation (TWh)]]*10^9*VLOOKUP(Table1[[#This Row],[Turbine/Engine Technology]],Technology_HR!$A$2:$B$11,2,FALSE)*10^-6</f>
        <v>1551643.6451999999</v>
      </c>
      <c r="T3073" s="5">
        <f>Table1[[#This Row],[Fuel Consumption (mmBtu)]]*Table1[[#This Row],[Emission Factor (kg CO2/ mmBtu)]]*10^3</f>
        <v>82330211814.311996</v>
      </c>
      <c r="U3073" s="3">
        <f>Table1[[#This Row],[Emissions (g CO2)]]/(Table1[[#This Row],[Generation (TWh)]]*10^9)</f>
        <v>545.72209999999995</v>
      </c>
    </row>
    <row r="3074" spans="1:21" x14ac:dyDescent="0.35">
      <c r="A3074" t="s">
        <v>244</v>
      </c>
      <c r="B3074" t="s">
        <v>3239</v>
      </c>
      <c r="C3074" t="str">
        <f>SUBSTITUTE(Table1[[#This Row],[Fuel]],", ",",")</f>
        <v>fossil gas: natural gas</v>
      </c>
      <c r="D3074" t="s">
        <v>3239</v>
      </c>
      <c r="H3074" t="s">
        <v>3438</v>
      </c>
      <c r="I3074">
        <v>413</v>
      </c>
      <c r="J3074" t="s">
        <v>3446</v>
      </c>
      <c r="K3074">
        <v>2012</v>
      </c>
      <c r="L3074" t="s">
        <v>29</v>
      </c>
      <c r="M3074" t="s">
        <v>29</v>
      </c>
      <c r="N3074">
        <v>48.693359999999998</v>
      </c>
      <c r="O3074">
        <v>5.9146799999999997</v>
      </c>
      <c r="P3074" t="s">
        <v>3506</v>
      </c>
      <c r="Q3074" s="3">
        <f>Table1[[#This Row],[Capacity (MW)]]*0.395*8760*10^-6</f>
        <v>1.4290626</v>
      </c>
      <c r="R3074" s="3" cm="1">
        <f t="array" ref="R3074">AVERAGE(VLOOKUP(_xlfn.TEXTSPLIT(Table1[[#This Row],[Fuel (no space after comma)]], ","), FuelList_Final_EF!$A$2:$B$65, 2, FALSE))</f>
        <v>53.06</v>
      </c>
      <c r="S3074" s="3">
        <f>Table1[[#This Row],[Generation (TWh)]]*10^9*VLOOKUP(Table1[[#This Row],[Turbine/Engine Technology]],Technology_HR!$A$2:$B$11,2,FALSE)*10^-6</f>
        <v>10787993.567399999</v>
      </c>
      <c r="T3074" s="5">
        <f>Table1[[#This Row],[Fuel Consumption (mmBtu)]]*Table1[[#This Row],[Emission Factor (kg CO2/ mmBtu)]]*10^3</f>
        <v>572410938686.24402</v>
      </c>
      <c r="U3074" s="3">
        <f>Table1[[#This Row],[Emissions (g CO2)]]/(Table1[[#This Row],[Generation (TWh)]]*10^9)</f>
        <v>400.54993999999999</v>
      </c>
    </row>
    <row r="3075" spans="1:21" x14ac:dyDescent="0.35">
      <c r="A3075" t="s">
        <v>940</v>
      </c>
      <c r="B3075" t="s">
        <v>3239</v>
      </c>
      <c r="C3075" t="str">
        <f>SUBSTITUTE(Table1[[#This Row],[Fuel]],", ",",")</f>
        <v>fossil gas: natural gas</v>
      </c>
      <c r="D3075" t="s">
        <v>3239</v>
      </c>
      <c r="H3075" t="s">
        <v>3438</v>
      </c>
      <c r="I3075">
        <v>428</v>
      </c>
      <c r="J3075" t="s">
        <v>3446</v>
      </c>
      <c r="K3075">
        <v>2009</v>
      </c>
      <c r="L3075" t="s">
        <v>29</v>
      </c>
      <c r="M3075" t="s">
        <v>29</v>
      </c>
      <c r="N3075">
        <v>43.42801</v>
      </c>
      <c r="O3075">
        <v>4.88652</v>
      </c>
      <c r="P3075" t="s">
        <v>3506</v>
      </c>
      <c r="Q3075" s="3">
        <f>Table1[[#This Row],[Capacity (MW)]]*0.395*8760*10^-6</f>
        <v>1.4809656</v>
      </c>
      <c r="R3075" s="3" cm="1">
        <f t="array" ref="R3075">AVERAGE(VLOOKUP(_xlfn.TEXTSPLIT(Table1[[#This Row],[Fuel (no space after comma)]], ","), FuelList_Final_EF!$A$2:$B$65, 2, FALSE))</f>
        <v>53.06</v>
      </c>
      <c r="S3075" s="3">
        <f>Table1[[#This Row],[Generation (TWh)]]*10^9*VLOOKUP(Table1[[#This Row],[Turbine/Engine Technology]],Technology_HR!$A$2:$B$11,2,FALSE)*10^-6</f>
        <v>11179809.314399999</v>
      </c>
      <c r="T3075" s="5">
        <f>Table1[[#This Row],[Fuel Consumption (mmBtu)]]*Table1[[#This Row],[Emission Factor (kg CO2/ mmBtu)]]*10^3</f>
        <v>593200682222.06384</v>
      </c>
      <c r="U3075" s="3">
        <f>Table1[[#This Row],[Emissions (g CO2)]]/(Table1[[#This Row],[Generation (TWh)]]*10^9)</f>
        <v>400.54993999999988</v>
      </c>
    </row>
    <row r="3076" spans="1:21" x14ac:dyDescent="0.35">
      <c r="A3076" t="s">
        <v>941</v>
      </c>
      <c r="B3076" t="s">
        <v>3239</v>
      </c>
      <c r="C3076" t="str">
        <f>SUBSTITUTE(Table1[[#This Row],[Fuel]],", ",",")</f>
        <v>fossil gas: natural gas</v>
      </c>
      <c r="D3076" t="s">
        <v>3239</v>
      </c>
      <c r="H3076" t="s">
        <v>3436</v>
      </c>
      <c r="I3076">
        <v>24</v>
      </c>
      <c r="J3076" t="s">
        <v>3446</v>
      </c>
      <c r="K3076">
        <v>1980</v>
      </c>
      <c r="L3076" t="s">
        <v>29</v>
      </c>
      <c r="M3076" t="s">
        <v>29</v>
      </c>
      <c r="N3076">
        <v>49.376812000000001</v>
      </c>
      <c r="O3076">
        <v>1.0146729999999999</v>
      </c>
      <c r="P3076" t="s">
        <v>3506</v>
      </c>
      <c r="Q3076" s="3">
        <f>Table1[[#This Row],[Capacity (MW)]]*0.395*8760*10^-6</f>
        <v>8.3044800000000002E-2</v>
      </c>
      <c r="R3076" s="3" cm="1">
        <f t="array" ref="R3076">AVERAGE(VLOOKUP(_xlfn.TEXTSPLIT(Table1[[#This Row],[Fuel (no space after comma)]], ","), FuelList_Final_EF!$A$2:$B$65, 2, FALSE))</f>
        <v>53.06</v>
      </c>
      <c r="S3076" s="3">
        <f>Table1[[#This Row],[Generation (TWh)]]*10^9*VLOOKUP(Table1[[#This Row],[Turbine/Engine Technology]],Technology_HR!$A$2:$B$11,2,FALSE)*10^-6</f>
        <v>914323.24799999991</v>
      </c>
      <c r="T3076" s="5">
        <f>Table1[[#This Row],[Fuel Consumption (mmBtu)]]*Table1[[#This Row],[Emission Factor (kg CO2/ mmBtu)]]*10^3</f>
        <v>48513991538.879997</v>
      </c>
      <c r="U3076" s="3">
        <f>Table1[[#This Row],[Emissions (g CO2)]]/(Table1[[#This Row],[Generation (TWh)]]*10^9)</f>
        <v>584.19060000000002</v>
      </c>
    </row>
    <row r="3077" spans="1:21" x14ac:dyDescent="0.35">
      <c r="A3077" t="s">
        <v>932</v>
      </c>
      <c r="B3077" t="s">
        <v>3241</v>
      </c>
      <c r="C3077" t="str">
        <f>SUBSTITUTE(Table1[[#This Row],[Fuel]],", ",",")</f>
        <v>fossil liquids: heavy fuel oil</v>
      </c>
      <c r="D3077" t="s">
        <v>3241</v>
      </c>
      <c r="H3077" t="s">
        <v>3436</v>
      </c>
      <c r="I3077">
        <v>92</v>
      </c>
      <c r="J3077" t="s">
        <v>3446</v>
      </c>
      <c r="K3077">
        <v>1980</v>
      </c>
      <c r="L3077" t="s">
        <v>29</v>
      </c>
      <c r="M3077" t="s">
        <v>29</v>
      </c>
      <c r="N3077">
        <v>48.389859999999999</v>
      </c>
      <c r="O3077">
        <v>4.2623300000000004</v>
      </c>
      <c r="P3077" t="s">
        <v>3506</v>
      </c>
      <c r="Q3077" s="3">
        <f>Table1[[#This Row],[Capacity (MW)]]*0.395*8760*10^-6</f>
        <v>0.31833840000000002</v>
      </c>
      <c r="R3077" s="3" cm="1">
        <f t="array" ref="R3077">AVERAGE(VLOOKUP(_xlfn.TEXTSPLIT(Table1[[#This Row],[Fuel (no space after comma)]], ","), FuelList_Final_EF!$A$2:$B$65, 2, FALSE))</f>
        <v>81.602530311017389</v>
      </c>
      <c r="S3077" s="3">
        <f>Table1[[#This Row],[Generation (TWh)]]*10^9*VLOOKUP(Table1[[#This Row],[Turbine/Engine Technology]],Technology_HR!$A$2:$B$11,2,FALSE)*10^-6</f>
        <v>3504905.784</v>
      </c>
      <c r="T3077" s="5">
        <f>Table1[[#This Row],[Fuel Consumption (mmBtu)]]*Table1[[#This Row],[Emission Factor (kg CO2/ mmBtu)]]*10^3</f>
        <v>286009180476.12018</v>
      </c>
      <c r="U3077" s="3">
        <f>Table1[[#This Row],[Emissions (g CO2)]]/(Table1[[#This Row],[Generation (TWh)]]*10^9)</f>
        <v>898.44385872430155</v>
      </c>
    </row>
    <row r="3078" spans="1:21" x14ac:dyDescent="0.35">
      <c r="A3078" t="s">
        <v>932</v>
      </c>
      <c r="B3078" t="s">
        <v>3241</v>
      </c>
      <c r="C3078" t="str">
        <f>SUBSTITUTE(Table1[[#This Row],[Fuel]],", ",",")</f>
        <v>fossil liquids: heavy fuel oil</v>
      </c>
      <c r="D3078" t="s">
        <v>3241</v>
      </c>
      <c r="H3078" t="s">
        <v>3436</v>
      </c>
      <c r="I3078">
        <v>92</v>
      </c>
      <c r="J3078" t="s">
        <v>3446</v>
      </c>
      <c r="K3078">
        <v>1981</v>
      </c>
      <c r="L3078" t="s">
        <v>29</v>
      </c>
      <c r="M3078" t="s">
        <v>29</v>
      </c>
      <c r="N3078">
        <v>48.389859999999999</v>
      </c>
      <c r="O3078">
        <v>4.2623300000000004</v>
      </c>
      <c r="P3078" t="s">
        <v>3506</v>
      </c>
      <c r="Q3078" s="3">
        <f>Table1[[#This Row],[Capacity (MW)]]*0.395*8760*10^-6</f>
        <v>0.31833840000000002</v>
      </c>
      <c r="R3078" s="3" cm="1">
        <f t="array" ref="R3078">AVERAGE(VLOOKUP(_xlfn.TEXTSPLIT(Table1[[#This Row],[Fuel (no space after comma)]], ","), FuelList_Final_EF!$A$2:$B$65, 2, FALSE))</f>
        <v>81.602530311017389</v>
      </c>
      <c r="S3078" s="3">
        <f>Table1[[#This Row],[Generation (TWh)]]*10^9*VLOOKUP(Table1[[#This Row],[Turbine/Engine Technology]],Technology_HR!$A$2:$B$11,2,FALSE)*10^-6</f>
        <v>3504905.784</v>
      </c>
      <c r="T3078" s="5">
        <f>Table1[[#This Row],[Fuel Consumption (mmBtu)]]*Table1[[#This Row],[Emission Factor (kg CO2/ mmBtu)]]*10^3</f>
        <v>286009180476.12018</v>
      </c>
      <c r="U3078" s="3">
        <f>Table1[[#This Row],[Emissions (g CO2)]]/(Table1[[#This Row],[Generation (TWh)]]*10^9)</f>
        <v>898.44385872430155</v>
      </c>
    </row>
    <row r="3079" spans="1:21" x14ac:dyDescent="0.35">
      <c r="A3079" t="s">
        <v>100</v>
      </c>
      <c r="B3079" t="s">
        <v>3273</v>
      </c>
      <c r="C3079" t="str">
        <f>SUBSTITUTE(Table1[[#This Row],[Fuel]],", ",",")</f>
        <v>industrial by-product: blast furnace gas,fossil gas: natural gas</v>
      </c>
      <c r="D3079" t="s">
        <v>3274</v>
      </c>
      <c r="E3079" t="s">
        <v>3239</v>
      </c>
      <c r="H3079" t="s">
        <v>3438</v>
      </c>
      <c r="I3079">
        <v>404</v>
      </c>
      <c r="J3079" t="s">
        <v>3446</v>
      </c>
      <c r="K3079">
        <v>2005</v>
      </c>
      <c r="L3079" t="s">
        <v>29</v>
      </c>
      <c r="M3079" t="s">
        <v>29</v>
      </c>
      <c r="N3079">
        <v>51.048200000000001</v>
      </c>
      <c r="O3079">
        <v>2.3254999999999999</v>
      </c>
      <c r="P3079" t="s">
        <v>3506</v>
      </c>
      <c r="Q3079" s="3">
        <f>Table1[[#This Row],[Capacity (MW)]]*0.395*8760*10^-6</f>
        <v>1.3979208000000001</v>
      </c>
      <c r="R3079" s="3" cm="1">
        <f t="array" ref="R3079">AVERAGE(VLOOKUP(_xlfn.TEXTSPLIT(Table1[[#This Row],[Fuel (no space after comma)]], ","), FuelList_Final_EF!$A$2:$B$65, 2, FALSE))</f>
        <v>163.69</v>
      </c>
      <c r="S3079" s="3">
        <f>Table1[[#This Row],[Generation (TWh)]]*10^9*VLOOKUP(Table1[[#This Row],[Turbine/Engine Technology]],Technology_HR!$A$2:$B$11,2,FALSE)*10^-6</f>
        <v>10552904.119199999</v>
      </c>
      <c r="T3079" s="5">
        <f>Table1[[#This Row],[Fuel Consumption (mmBtu)]]*Table1[[#This Row],[Emission Factor (kg CO2/ mmBtu)]]*10^3</f>
        <v>1727404875271.8477</v>
      </c>
      <c r="U3079" s="3">
        <f>Table1[[#This Row],[Emissions (g CO2)]]/(Table1[[#This Row],[Generation (TWh)]]*10^9)</f>
        <v>1235.6958099999997</v>
      </c>
    </row>
    <row r="3080" spans="1:21" x14ac:dyDescent="0.35">
      <c r="A3080" t="s">
        <v>100</v>
      </c>
      <c r="B3080" t="s">
        <v>3273</v>
      </c>
      <c r="C3080" t="str">
        <f>SUBSTITUTE(Table1[[#This Row],[Fuel]],", ",",")</f>
        <v>industrial by-product: blast furnace gas,fossil gas: natural gas</v>
      </c>
      <c r="D3080" t="s">
        <v>3274</v>
      </c>
      <c r="E3080" t="s">
        <v>3239</v>
      </c>
      <c r="H3080" t="s">
        <v>3438</v>
      </c>
      <c r="I3080">
        <v>404</v>
      </c>
      <c r="J3080" t="s">
        <v>3446</v>
      </c>
      <c r="K3080">
        <v>2005</v>
      </c>
      <c r="L3080" t="s">
        <v>29</v>
      </c>
      <c r="M3080" t="s">
        <v>29</v>
      </c>
      <c r="N3080">
        <v>51.048200000000001</v>
      </c>
      <c r="O3080">
        <v>2.3254999999999999</v>
      </c>
      <c r="P3080" t="s">
        <v>3506</v>
      </c>
      <c r="Q3080" s="3">
        <f>Table1[[#This Row],[Capacity (MW)]]*0.395*8760*10^-6</f>
        <v>1.3979208000000001</v>
      </c>
      <c r="R3080" s="3" cm="1">
        <f t="array" ref="R3080">AVERAGE(VLOOKUP(_xlfn.TEXTSPLIT(Table1[[#This Row],[Fuel (no space after comma)]], ","), FuelList_Final_EF!$A$2:$B$65, 2, FALSE))</f>
        <v>163.69</v>
      </c>
      <c r="S3080" s="3">
        <f>Table1[[#This Row],[Generation (TWh)]]*10^9*VLOOKUP(Table1[[#This Row],[Turbine/Engine Technology]],Technology_HR!$A$2:$B$11,2,FALSE)*10^-6</f>
        <v>10552904.119199999</v>
      </c>
      <c r="T3080" s="5">
        <f>Table1[[#This Row],[Fuel Consumption (mmBtu)]]*Table1[[#This Row],[Emission Factor (kg CO2/ mmBtu)]]*10^3</f>
        <v>1727404875271.8477</v>
      </c>
      <c r="U3080" s="3">
        <f>Table1[[#This Row],[Emissions (g CO2)]]/(Table1[[#This Row],[Generation (TWh)]]*10^9)</f>
        <v>1235.6958099999997</v>
      </c>
    </row>
    <row r="3081" spans="1:21" x14ac:dyDescent="0.35">
      <c r="A3081" t="s">
        <v>942</v>
      </c>
      <c r="B3081" t="s">
        <v>3263</v>
      </c>
      <c r="C3081" t="str">
        <f>SUBSTITUTE(Table1[[#This Row],[Fuel]],", ",",")</f>
        <v>fossil gas: natural gas,fossil liquids: heavy fuel oil</v>
      </c>
      <c r="D3081" t="s">
        <v>3239</v>
      </c>
      <c r="E3081" t="s">
        <v>3241</v>
      </c>
      <c r="H3081" t="s">
        <v>3436</v>
      </c>
      <c r="I3081">
        <v>46</v>
      </c>
      <c r="J3081" t="s">
        <v>3446</v>
      </c>
      <c r="K3081">
        <v>2010</v>
      </c>
      <c r="L3081" t="s">
        <v>29</v>
      </c>
      <c r="M3081" t="s">
        <v>29</v>
      </c>
      <c r="N3081">
        <v>48.627800000000001</v>
      </c>
      <c r="O3081">
        <v>6.3338999999999999</v>
      </c>
      <c r="P3081" t="s">
        <v>3506</v>
      </c>
      <c r="Q3081" s="3">
        <f>Table1[[#This Row],[Capacity (MW)]]*0.395*8760*10^-6</f>
        <v>0.15916920000000001</v>
      </c>
      <c r="R3081" s="3" cm="1">
        <f t="array" ref="R3081">AVERAGE(VLOOKUP(_xlfn.TEXTSPLIT(Table1[[#This Row],[Fuel (no space after comma)]], ","), FuelList_Final_EF!$A$2:$B$65, 2, FALSE))</f>
        <v>67.331265155508703</v>
      </c>
      <c r="S3081" s="3">
        <f>Table1[[#This Row],[Generation (TWh)]]*10^9*VLOOKUP(Table1[[#This Row],[Turbine/Engine Technology]],Technology_HR!$A$2:$B$11,2,FALSE)*10^-6</f>
        <v>1752452.892</v>
      </c>
      <c r="T3081" s="5">
        <f>Table1[[#This Row],[Fuel Consumption (mmBtu)]]*Table1[[#This Row],[Emission Factor (kg CO2/ mmBtu)]]*10^3</f>
        <v>117994870343.79005</v>
      </c>
      <c r="U3081" s="3">
        <f>Table1[[#This Row],[Emissions (g CO2)]]/(Table1[[#This Row],[Generation (TWh)]]*10^9)</f>
        <v>741.31722936215078</v>
      </c>
    </row>
    <row r="3082" spans="1:21" x14ac:dyDescent="0.35">
      <c r="A3082" t="s">
        <v>244</v>
      </c>
      <c r="B3082" t="s">
        <v>3239</v>
      </c>
      <c r="C3082" t="str">
        <f>SUBSTITUTE(Table1[[#This Row],[Fuel]],", ",",")</f>
        <v>fossil gas: natural gas</v>
      </c>
      <c r="D3082" t="s">
        <v>3239</v>
      </c>
      <c r="H3082" t="s">
        <v>3438</v>
      </c>
      <c r="I3082">
        <v>440</v>
      </c>
      <c r="J3082" t="s">
        <v>3446</v>
      </c>
      <c r="K3082">
        <v>2010</v>
      </c>
      <c r="L3082" t="s">
        <v>29</v>
      </c>
      <c r="M3082" t="s">
        <v>29</v>
      </c>
      <c r="N3082">
        <v>49.153261999999998</v>
      </c>
      <c r="O3082">
        <v>6.70146</v>
      </c>
      <c r="P3082" t="s">
        <v>3506</v>
      </c>
      <c r="Q3082" s="3">
        <f>Table1[[#This Row],[Capacity (MW)]]*0.395*8760*10^-6</f>
        <v>1.5224879999999998</v>
      </c>
      <c r="R3082" s="3" cm="1">
        <f t="array" ref="R3082">AVERAGE(VLOOKUP(_xlfn.TEXTSPLIT(Table1[[#This Row],[Fuel (no space after comma)]], ","), FuelList_Final_EF!$A$2:$B$65, 2, FALSE))</f>
        <v>53.06</v>
      </c>
      <c r="S3082" s="3">
        <f>Table1[[#This Row],[Generation (TWh)]]*10^9*VLOOKUP(Table1[[#This Row],[Turbine/Engine Technology]],Technology_HR!$A$2:$B$11,2,FALSE)*10^-6</f>
        <v>11493261.911999997</v>
      </c>
      <c r="T3082" s="5">
        <f>Table1[[#This Row],[Fuel Consumption (mmBtu)]]*Table1[[#This Row],[Emission Factor (kg CO2/ mmBtu)]]*10^3</f>
        <v>609832477050.71985</v>
      </c>
      <c r="U3082" s="3">
        <f>Table1[[#This Row],[Emissions (g CO2)]]/(Table1[[#This Row],[Generation (TWh)]]*10^9)</f>
        <v>400.54993999999994</v>
      </c>
    </row>
    <row r="3083" spans="1:21" x14ac:dyDescent="0.35">
      <c r="A3083" t="s">
        <v>244</v>
      </c>
      <c r="B3083" t="s">
        <v>3239</v>
      </c>
      <c r="C3083" t="str">
        <f>SUBSTITUTE(Table1[[#This Row],[Fuel]],", ",",")</f>
        <v>fossil gas: natural gas</v>
      </c>
      <c r="D3083" t="s">
        <v>3239</v>
      </c>
      <c r="H3083" t="s">
        <v>3438</v>
      </c>
      <c r="I3083">
        <v>440</v>
      </c>
      <c r="J3083" t="s">
        <v>3446</v>
      </c>
      <c r="K3083">
        <v>2010</v>
      </c>
      <c r="L3083" t="s">
        <v>29</v>
      </c>
      <c r="M3083" t="s">
        <v>29</v>
      </c>
      <c r="N3083">
        <v>49.153261999999998</v>
      </c>
      <c r="O3083">
        <v>6.70146</v>
      </c>
      <c r="P3083" t="s">
        <v>3506</v>
      </c>
      <c r="Q3083" s="3">
        <f>Table1[[#This Row],[Capacity (MW)]]*0.395*8760*10^-6</f>
        <v>1.5224879999999998</v>
      </c>
      <c r="R3083" s="3" cm="1">
        <f t="array" ref="R3083">AVERAGE(VLOOKUP(_xlfn.TEXTSPLIT(Table1[[#This Row],[Fuel (no space after comma)]], ","), FuelList_Final_EF!$A$2:$B$65, 2, FALSE))</f>
        <v>53.06</v>
      </c>
      <c r="S3083" s="3">
        <f>Table1[[#This Row],[Generation (TWh)]]*10^9*VLOOKUP(Table1[[#This Row],[Turbine/Engine Technology]],Technology_HR!$A$2:$B$11,2,FALSE)*10^-6</f>
        <v>11493261.911999997</v>
      </c>
      <c r="T3083" s="5">
        <f>Table1[[#This Row],[Fuel Consumption (mmBtu)]]*Table1[[#This Row],[Emission Factor (kg CO2/ mmBtu)]]*10^3</f>
        <v>609832477050.71985</v>
      </c>
      <c r="U3083" s="3">
        <f>Table1[[#This Row],[Emissions (g CO2)]]/(Table1[[#This Row],[Generation (TWh)]]*10^9)</f>
        <v>400.54993999999994</v>
      </c>
    </row>
    <row r="3084" spans="1:21" x14ac:dyDescent="0.35">
      <c r="A3084" t="s">
        <v>943</v>
      </c>
      <c r="B3084" t="s">
        <v>3239</v>
      </c>
      <c r="C3084" t="str">
        <f>SUBSTITUTE(Table1[[#This Row],[Fuel]],", ",",")</f>
        <v>fossil gas: natural gas</v>
      </c>
      <c r="D3084" t="s">
        <v>3239</v>
      </c>
      <c r="H3084" t="s">
        <v>3440</v>
      </c>
      <c r="I3084">
        <v>647</v>
      </c>
      <c r="J3084" t="s">
        <v>3447</v>
      </c>
      <c r="K3084">
        <v>2027</v>
      </c>
      <c r="L3084" t="s">
        <v>29</v>
      </c>
      <c r="M3084" t="s">
        <v>29</v>
      </c>
      <c r="N3084">
        <v>49.153261999999998</v>
      </c>
      <c r="O3084">
        <v>6.70146</v>
      </c>
      <c r="P3084" t="s">
        <v>3506</v>
      </c>
      <c r="Q3084" s="3">
        <f>Table1[[#This Row],[Capacity (MW)]]*0.395*8760*10^-6</f>
        <v>2.2387493999999997</v>
      </c>
      <c r="R3084" s="3" cm="1">
        <f t="array" ref="R3084">AVERAGE(VLOOKUP(_xlfn.TEXTSPLIT(Table1[[#This Row],[Fuel (no space after comma)]], ","), FuelList_Final_EF!$A$2:$B$65, 2, FALSE))</f>
        <v>53.06</v>
      </c>
      <c r="S3084" s="3">
        <f>Table1[[#This Row],[Generation (TWh)]]*10^9*VLOOKUP(Table1[[#This Row],[Turbine/Engine Technology]],Technology_HR!$A$2:$B$11,2,FALSE)*10^-6</f>
        <v>23025537.578999996</v>
      </c>
      <c r="T3084" s="5">
        <f>Table1[[#This Row],[Fuel Consumption (mmBtu)]]*Table1[[#This Row],[Emission Factor (kg CO2/ mmBtu)]]*10^3</f>
        <v>1221735023941.7397</v>
      </c>
      <c r="U3084" s="3">
        <f>Table1[[#This Row],[Emissions (g CO2)]]/(Table1[[#This Row],[Generation (TWh)]]*10^9)</f>
        <v>545.72209999999995</v>
      </c>
    </row>
    <row r="3085" spans="1:21" x14ac:dyDescent="0.35">
      <c r="A3085" t="s">
        <v>944</v>
      </c>
      <c r="B3085" t="s">
        <v>3239</v>
      </c>
      <c r="C3085" t="str">
        <f>SUBSTITUTE(Table1[[#This Row],[Fuel]],", ",",")</f>
        <v>fossil gas: natural gas</v>
      </c>
      <c r="D3085" t="s">
        <v>3239</v>
      </c>
      <c r="H3085" t="s">
        <v>3436</v>
      </c>
      <c r="I3085">
        <v>45</v>
      </c>
      <c r="J3085" t="s">
        <v>3446</v>
      </c>
      <c r="K3085">
        <v>1999</v>
      </c>
      <c r="L3085" t="s">
        <v>29</v>
      </c>
      <c r="M3085" t="s">
        <v>29</v>
      </c>
      <c r="N3085">
        <v>43.425600000000003</v>
      </c>
      <c r="O3085">
        <v>4.8452000000000002</v>
      </c>
      <c r="P3085" t="s">
        <v>3506</v>
      </c>
      <c r="Q3085" s="3">
        <f>Table1[[#This Row],[Capacity (MW)]]*0.395*8760*10^-6</f>
        <v>0.15570900000000001</v>
      </c>
      <c r="R3085" s="3" cm="1">
        <f t="array" ref="R3085">AVERAGE(VLOOKUP(_xlfn.TEXTSPLIT(Table1[[#This Row],[Fuel (no space after comma)]], ","), FuelList_Final_EF!$A$2:$B$65, 2, FALSE))</f>
        <v>53.06</v>
      </c>
      <c r="S3085" s="3">
        <f>Table1[[#This Row],[Generation (TWh)]]*10^9*VLOOKUP(Table1[[#This Row],[Turbine/Engine Technology]],Technology_HR!$A$2:$B$11,2,FALSE)*10^-6</f>
        <v>1714356.0899999999</v>
      </c>
      <c r="T3085" s="5">
        <f>Table1[[#This Row],[Fuel Consumption (mmBtu)]]*Table1[[#This Row],[Emission Factor (kg CO2/ mmBtu)]]*10^3</f>
        <v>90963734135.399994</v>
      </c>
      <c r="U3085" s="3">
        <f>Table1[[#This Row],[Emissions (g CO2)]]/(Table1[[#This Row],[Generation (TWh)]]*10^9)</f>
        <v>584.1905999999999</v>
      </c>
    </row>
    <row r="3086" spans="1:21" x14ac:dyDescent="0.35">
      <c r="A3086" t="s">
        <v>945</v>
      </c>
      <c r="B3086" t="s">
        <v>3311</v>
      </c>
      <c r="C3086" t="str">
        <f>SUBSTITUTE(Table1[[#This Row],[Fuel]],", ",",")</f>
        <v>industrial by-product: blast furnace gas,fossil liquids: heavy fuel oil</v>
      </c>
      <c r="D3086" t="s">
        <v>3274</v>
      </c>
      <c r="E3086" t="s">
        <v>3241</v>
      </c>
      <c r="H3086" t="s">
        <v>3440</v>
      </c>
      <c r="I3086">
        <v>27</v>
      </c>
      <c r="J3086" t="s">
        <v>3446</v>
      </c>
      <c r="K3086" t="s">
        <v>29</v>
      </c>
      <c r="L3086" t="s">
        <v>29</v>
      </c>
      <c r="M3086" t="s">
        <v>29</v>
      </c>
      <c r="N3086">
        <v>43.437600000000003</v>
      </c>
      <c r="O3086">
        <v>4.8918999999999997</v>
      </c>
      <c r="P3086" t="s">
        <v>3506</v>
      </c>
      <c r="Q3086" s="3">
        <f>Table1[[#This Row],[Capacity (MW)]]*0.395*8760*10^-6</f>
        <v>9.3425400000000006E-2</v>
      </c>
      <c r="R3086" s="3" cm="1">
        <f t="array" ref="R3086">AVERAGE(VLOOKUP(_xlfn.TEXTSPLIT(Table1[[#This Row],[Fuel (no space after comma)]], ","), FuelList_Final_EF!$A$2:$B$65, 2, FALSE))</f>
        <v>177.9612651555087</v>
      </c>
      <c r="S3086" s="3">
        <f>Table1[[#This Row],[Generation (TWh)]]*10^9*VLOOKUP(Table1[[#This Row],[Turbine/Engine Technology]],Technology_HR!$A$2:$B$11,2,FALSE)*10^-6</f>
        <v>960880.23899999994</v>
      </c>
      <c r="T3086" s="5">
        <f>Table1[[#This Row],[Fuel Consumption (mmBtu)]]*Table1[[#This Row],[Emission Factor (kg CO2/ mmBtu)]]*10^3</f>
        <v>170999462995.36755</v>
      </c>
      <c r="U3086" s="3">
        <f>Table1[[#This Row],[Emissions (g CO2)]]/(Table1[[#This Row],[Generation (TWh)]]*10^9)</f>
        <v>1830.3316121244068</v>
      </c>
    </row>
    <row r="3087" spans="1:21" x14ac:dyDescent="0.35">
      <c r="A3087" t="s">
        <v>945</v>
      </c>
      <c r="B3087" t="s">
        <v>3311</v>
      </c>
      <c r="C3087" t="str">
        <f>SUBSTITUTE(Table1[[#This Row],[Fuel]],", ",",")</f>
        <v>industrial by-product: blast furnace gas,fossil liquids: heavy fuel oil</v>
      </c>
      <c r="D3087" t="s">
        <v>3274</v>
      </c>
      <c r="E3087" t="s">
        <v>3241</v>
      </c>
      <c r="H3087" t="s">
        <v>3440</v>
      </c>
      <c r="I3087">
        <v>27</v>
      </c>
      <c r="J3087" t="s">
        <v>3446</v>
      </c>
      <c r="K3087" t="s">
        <v>29</v>
      </c>
      <c r="L3087" t="s">
        <v>29</v>
      </c>
      <c r="M3087" t="s">
        <v>29</v>
      </c>
      <c r="N3087">
        <v>43.437600000000003</v>
      </c>
      <c r="O3087">
        <v>4.8918999999999997</v>
      </c>
      <c r="P3087" t="s">
        <v>3506</v>
      </c>
      <c r="Q3087" s="3">
        <f>Table1[[#This Row],[Capacity (MW)]]*0.395*8760*10^-6</f>
        <v>9.3425400000000006E-2</v>
      </c>
      <c r="R3087" s="3" cm="1">
        <f t="array" ref="R3087">AVERAGE(VLOOKUP(_xlfn.TEXTSPLIT(Table1[[#This Row],[Fuel (no space after comma)]], ","), FuelList_Final_EF!$A$2:$B$65, 2, FALSE))</f>
        <v>177.9612651555087</v>
      </c>
      <c r="S3087" s="3">
        <f>Table1[[#This Row],[Generation (TWh)]]*10^9*VLOOKUP(Table1[[#This Row],[Turbine/Engine Technology]],Technology_HR!$A$2:$B$11,2,FALSE)*10^-6</f>
        <v>960880.23899999994</v>
      </c>
      <c r="T3087" s="5">
        <f>Table1[[#This Row],[Fuel Consumption (mmBtu)]]*Table1[[#This Row],[Emission Factor (kg CO2/ mmBtu)]]*10^3</f>
        <v>170999462995.36755</v>
      </c>
      <c r="U3087" s="3">
        <f>Table1[[#This Row],[Emissions (g CO2)]]/(Table1[[#This Row],[Generation (TWh)]]*10^9)</f>
        <v>1830.3316121244068</v>
      </c>
    </row>
    <row r="3088" spans="1:21" x14ac:dyDescent="0.35">
      <c r="A3088" t="s">
        <v>945</v>
      </c>
      <c r="B3088" t="s">
        <v>3311</v>
      </c>
      <c r="C3088" t="str">
        <f>SUBSTITUTE(Table1[[#This Row],[Fuel]],", ",",")</f>
        <v>industrial by-product: blast furnace gas,fossil liquids: heavy fuel oil</v>
      </c>
      <c r="D3088" t="s">
        <v>3274</v>
      </c>
      <c r="E3088" t="s">
        <v>3241</v>
      </c>
      <c r="H3088" t="s">
        <v>3440</v>
      </c>
      <c r="I3088">
        <v>48</v>
      </c>
      <c r="J3088" t="s">
        <v>3446</v>
      </c>
      <c r="K3088">
        <v>1973</v>
      </c>
      <c r="L3088" t="s">
        <v>29</v>
      </c>
      <c r="M3088" t="s">
        <v>29</v>
      </c>
      <c r="N3088">
        <v>43.437600000000003</v>
      </c>
      <c r="O3088">
        <v>4.8918999999999997</v>
      </c>
      <c r="P3088" t="s">
        <v>3506</v>
      </c>
      <c r="Q3088" s="3">
        <f>Table1[[#This Row],[Capacity (MW)]]*0.395*8760*10^-6</f>
        <v>0.1660896</v>
      </c>
      <c r="R3088" s="3" cm="1">
        <f t="array" ref="R3088">AVERAGE(VLOOKUP(_xlfn.TEXTSPLIT(Table1[[#This Row],[Fuel (no space after comma)]], ","), FuelList_Final_EF!$A$2:$B$65, 2, FALSE))</f>
        <v>177.9612651555087</v>
      </c>
      <c r="S3088" s="3">
        <f>Table1[[#This Row],[Generation (TWh)]]*10^9*VLOOKUP(Table1[[#This Row],[Turbine/Engine Technology]],Technology_HR!$A$2:$B$11,2,FALSE)*10^-6</f>
        <v>1708231.5359999998</v>
      </c>
      <c r="T3088" s="5">
        <f>Table1[[#This Row],[Fuel Consumption (mmBtu)]]*Table1[[#This Row],[Emission Factor (kg CO2/ mmBtu)]]*10^3</f>
        <v>303999045325.09784</v>
      </c>
      <c r="U3088" s="3">
        <f>Table1[[#This Row],[Emissions (g CO2)]]/(Table1[[#This Row],[Generation (TWh)]]*10^9)</f>
        <v>1830.3316121244065</v>
      </c>
    </row>
    <row r="3089" spans="1:21" x14ac:dyDescent="0.35">
      <c r="A3089" t="s">
        <v>945</v>
      </c>
      <c r="B3089" t="s">
        <v>3311</v>
      </c>
      <c r="C3089" t="str">
        <f>SUBSTITUTE(Table1[[#This Row],[Fuel]],", ",",")</f>
        <v>industrial by-product: blast furnace gas,fossil liquids: heavy fuel oil</v>
      </c>
      <c r="D3089" t="s">
        <v>3274</v>
      </c>
      <c r="E3089" t="s">
        <v>3241</v>
      </c>
      <c r="H3089" t="s">
        <v>3440</v>
      </c>
      <c r="I3089">
        <v>48</v>
      </c>
      <c r="J3089" t="s">
        <v>3446</v>
      </c>
      <c r="K3089">
        <v>1973</v>
      </c>
      <c r="L3089" t="s">
        <v>29</v>
      </c>
      <c r="M3089" t="s">
        <v>29</v>
      </c>
      <c r="N3089">
        <v>43.437600000000003</v>
      </c>
      <c r="O3089">
        <v>4.8918999999999997</v>
      </c>
      <c r="P3089" t="s">
        <v>3506</v>
      </c>
      <c r="Q3089" s="3">
        <f>Table1[[#This Row],[Capacity (MW)]]*0.395*8760*10^-6</f>
        <v>0.1660896</v>
      </c>
      <c r="R3089" s="3" cm="1">
        <f t="array" ref="R3089">AVERAGE(VLOOKUP(_xlfn.TEXTSPLIT(Table1[[#This Row],[Fuel (no space after comma)]], ","), FuelList_Final_EF!$A$2:$B$65, 2, FALSE))</f>
        <v>177.9612651555087</v>
      </c>
      <c r="S3089" s="3">
        <f>Table1[[#This Row],[Generation (TWh)]]*10^9*VLOOKUP(Table1[[#This Row],[Turbine/Engine Technology]],Technology_HR!$A$2:$B$11,2,FALSE)*10^-6</f>
        <v>1708231.5359999998</v>
      </c>
      <c r="T3089" s="5">
        <f>Table1[[#This Row],[Fuel Consumption (mmBtu)]]*Table1[[#This Row],[Emission Factor (kg CO2/ mmBtu)]]*10^3</f>
        <v>303999045325.09784</v>
      </c>
      <c r="U3089" s="3">
        <f>Table1[[#This Row],[Emissions (g CO2)]]/(Table1[[#This Row],[Generation (TWh)]]*10^9)</f>
        <v>1830.3316121244065</v>
      </c>
    </row>
    <row r="3090" spans="1:21" x14ac:dyDescent="0.35">
      <c r="A3090" t="s">
        <v>932</v>
      </c>
      <c r="B3090" t="s">
        <v>3239</v>
      </c>
      <c r="C3090" t="str">
        <f>SUBSTITUTE(Table1[[#This Row],[Fuel]],", ",",")</f>
        <v>fossil gas: natural gas</v>
      </c>
      <c r="D3090" t="s">
        <v>3239</v>
      </c>
      <c r="H3090" t="s">
        <v>3436</v>
      </c>
      <c r="I3090">
        <v>203</v>
      </c>
      <c r="J3090" t="s">
        <v>3446</v>
      </c>
      <c r="K3090">
        <v>1994</v>
      </c>
      <c r="L3090" t="s">
        <v>29</v>
      </c>
      <c r="M3090" t="s">
        <v>29</v>
      </c>
      <c r="N3090">
        <v>48.936990000000002</v>
      </c>
      <c r="O3090">
        <v>2.2614399999999999</v>
      </c>
      <c r="P3090" t="s">
        <v>3506</v>
      </c>
      <c r="Q3090" s="3">
        <f>Table1[[#This Row],[Capacity (MW)]]*0.395*8760*10^-6</f>
        <v>0.70242059999999995</v>
      </c>
      <c r="R3090" s="3" cm="1">
        <f t="array" ref="R3090">AVERAGE(VLOOKUP(_xlfn.TEXTSPLIT(Table1[[#This Row],[Fuel (no space after comma)]], ","), FuelList_Final_EF!$A$2:$B$65, 2, FALSE))</f>
        <v>53.06</v>
      </c>
      <c r="S3090" s="3">
        <f>Table1[[#This Row],[Generation (TWh)]]*10^9*VLOOKUP(Table1[[#This Row],[Turbine/Engine Technology]],Technology_HR!$A$2:$B$11,2,FALSE)*10^-6</f>
        <v>7733650.8059999999</v>
      </c>
      <c r="T3090" s="5">
        <f>Table1[[#This Row],[Fuel Consumption (mmBtu)]]*Table1[[#This Row],[Emission Factor (kg CO2/ mmBtu)]]*10^3</f>
        <v>410347511766.35999</v>
      </c>
      <c r="U3090" s="3">
        <f>Table1[[#This Row],[Emissions (g CO2)]]/(Table1[[#This Row],[Generation (TWh)]]*10^9)</f>
        <v>584.19060000000002</v>
      </c>
    </row>
    <row r="3091" spans="1:21" x14ac:dyDescent="0.35">
      <c r="A3091" t="s">
        <v>29</v>
      </c>
      <c r="B3091" t="s">
        <v>3241</v>
      </c>
      <c r="C3091" t="str">
        <f>SUBSTITUTE(Table1[[#This Row],[Fuel]],", ",",")</f>
        <v>fossil liquids: heavy fuel oil</v>
      </c>
      <c r="D3091" t="s">
        <v>3241</v>
      </c>
      <c r="H3091" t="s">
        <v>3440</v>
      </c>
      <c r="I3091">
        <v>24</v>
      </c>
      <c r="J3091" t="s">
        <v>3446</v>
      </c>
      <c r="K3091">
        <v>1970</v>
      </c>
      <c r="L3091" t="s">
        <v>29</v>
      </c>
      <c r="M3091" t="s">
        <v>29</v>
      </c>
      <c r="N3091">
        <v>49.4754</v>
      </c>
      <c r="O3091">
        <v>0.29543000000000003</v>
      </c>
      <c r="P3091" t="s">
        <v>3506</v>
      </c>
      <c r="Q3091" s="3">
        <f>Table1[[#This Row],[Capacity (MW)]]*0.395*8760*10^-6</f>
        <v>8.3044800000000002E-2</v>
      </c>
      <c r="R3091" s="3" cm="1">
        <f t="array" ref="R3091">AVERAGE(VLOOKUP(_xlfn.TEXTSPLIT(Table1[[#This Row],[Fuel (no space after comma)]], ","), FuelList_Final_EF!$A$2:$B$65, 2, FALSE))</f>
        <v>81.602530311017389</v>
      </c>
      <c r="S3091" s="3">
        <f>Table1[[#This Row],[Generation (TWh)]]*10^9*VLOOKUP(Table1[[#This Row],[Turbine/Engine Technology]],Technology_HR!$A$2:$B$11,2,FALSE)*10^-6</f>
        <v>854115.76799999992</v>
      </c>
      <c r="T3091" s="5">
        <f>Table1[[#This Row],[Fuel Consumption (mmBtu)]]*Table1[[#This Row],[Emission Factor (kg CO2/ mmBtu)]]*10^3</f>
        <v>69698007847.337891</v>
      </c>
      <c r="U3091" s="3">
        <f>Table1[[#This Row],[Emissions (g CO2)]]/(Table1[[#This Row],[Generation (TWh)]]*10^9)</f>
        <v>839.28202424881374</v>
      </c>
    </row>
    <row r="3092" spans="1:21" x14ac:dyDescent="0.35">
      <c r="A3092" t="s">
        <v>29</v>
      </c>
      <c r="B3092" t="s">
        <v>3241</v>
      </c>
      <c r="C3092" t="str">
        <f>SUBSTITUTE(Table1[[#This Row],[Fuel]],", ",",")</f>
        <v>fossil liquids: heavy fuel oil</v>
      </c>
      <c r="D3092" t="s">
        <v>3241</v>
      </c>
      <c r="H3092" t="s">
        <v>3440</v>
      </c>
      <c r="I3092">
        <v>24</v>
      </c>
      <c r="J3092" t="s">
        <v>3446</v>
      </c>
      <c r="K3092">
        <v>1970</v>
      </c>
      <c r="L3092" t="s">
        <v>29</v>
      </c>
      <c r="M3092" t="s">
        <v>29</v>
      </c>
      <c r="N3092">
        <v>49.4754</v>
      </c>
      <c r="O3092">
        <v>0.29543000000000003</v>
      </c>
      <c r="P3092" t="s">
        <v>3506</v>
      </c>
      <c r="Q3092" s="3">
        <f>Table1[[#This Row],[Capacity (MW)]]*0.395*8760*10^-6</f>
        <v>8.3044800000000002E-2</v>
      </c>
      <c r="R3092" s="3" cm="1">
        <f t="array" ref="R3092">AVERAGE(VLOOKUP(_xlfn.TEXTSPLIT(Table1[[#This Row],[Fuel (no space after comma)]], ","), FuelList_Final_EF!$A$2:$B$65, 2, FALSE))</f>
        <v>81.602530311017389</v>
      </c>
      <c r="S3092" s="3">
        <f>Table1[[#This Row],[Generation (TWh)]]*10^9*VLOOKUP(Table1[[#This Row],[Turbine/Engine Technology]],Technology_HR!$A$2:$B$11,2,FALSE)*10^-6</f>
        <v>854115.76799999992</v>
      </c>
      <c r="T3092" s="5">
        <f>Table1[[#This Row],[Fuel Consumption (mmBtu)]]*Table1[[#This Row],[Emission Factor (kg CO2/ mmBtu)]]*10^3</f>
        <v>69698007847.337891</v>
      </c>
      <c r="U3092" s="3">
        <f>Table1[[#This Row],[Emissions (g CO2)]]/(Table1[[#This Row],[Generation (TWh)]]*10^9)</f>
        <v>839.28202424881374</v>
      </c>
    </row>
    <row r="3093" spans="1:21" x14ac:dyDescent="0.35">
      <c r="A3093" t="s">
        <v>946</v>
      </c>
      <c r="B3093" t="s">
        <v>3239</v>
      </c>
      <c r="C3093" t="str">
        <f>SUBSTITUTE(Table1[[#This Row],[Fuel]],", ",",")</f>
        <v>fossil gas: natural gas</v>
      </c>
      <c r="D3093" t="s">
        <v>3239</v>
      </c>
      <c r="H3093" t="s">
        <v>3436</v>
      </c>
      <c r="I3093">
        <v>47</v>
      </c>
      <c r="J3093" t="s">
        <v>3446</v>
      </c>
      <c r="K3093">
        <v>2001</v>
      </c>
      <c r="L3093" t="s">
        <v>29</v>
      </c>
      <c r="M3093" t="s">
        <v>29</v>
      </c>
      <c r="N3093">
        <v>50.606265</v>
      </c>
      <c r="O3093">
        <v>2.9832459999999998</v>
      </c>
      <c r="P3093" t="s">
        <v>3506</v>
      </c>
      <c r="Q3093" s="3">
        <f>Table1[[#This Row],[Capacity (MW)]]*0.395*8760*10^-6</f>
        <v>0.16262940000000001</v>
      </c>
      <c r="R3093" s="3" cm="1">
        <f t="array" ref="R3093">AVERAGE(VLOOKUP(_xlfn.TEXTSPLIT(Table1[[#This Row],[Fuel (no space after comma)]], ","), FuelList_Final_EF!$A$2:$B$65, 2, FALSE))</f>
        <v>53.06</v>
      </c>
      <c r="S3093" s="3">
        <f>Table1[[#This Row],[Generation (TWh)]]*10^9*VLOOKUP(Table1[[#This Row],[Turbine/Engine Technology]],Technology_HR!$A$2:$B$11,2,FALSE)*10^-6</f>
        <v>1790549.6939999999</v>
      </c>
      <c r="T3093" s="5">
        <f>Table1[[#This Row],[Fuel Consumption (mmBtu)]]*Table1[[#This Row],[Emission Factor (kg CO2/ mmBtu)]]*10^3</f>
        <v>95006566763.639999</v>
      </c>
      <c r="U3093" s="3">
        <f>Table1[[#This Row],[Emissions (g CO2)]]/(Table1[[#This Row],[Generation (TWh)]]*10^9)</f>
        <v>584.19060000000002</v>
      </c>
    </row>
    <row r="3094" spans="1:21" x14ac:dyDescent="0.35">
      <c r="A3094" t="s">
        <v>29</v>
      </c>
      <c r="B3094" t="s">
        <v>3241</v>
      </c>
      <c r="C3094" t="str">
        <f>SUBSTITUTE(Table1[[#This Row],[Fuel]],", ",",")</f>
        <v>fossil liquids: heavy fuel oil</v>
      </c>
      <c r="D3094" t="s">
        <v>3241</v>
      </c>
      <c r="H3094" t="s">
        <v>3441</v>
      </c>
      <c r="I3094">
        <v>21</v>
      </c>
      <c r="J3094" t="s">
        <v>3446</v>
      </c>
      <c r="K3094">
        <v>1987</v>
      </c>
      <c r="L3094" t="s">
        <v>29</v>
      </c>
      <c r="M3094" t="s">
        <v>29</v>
      </c>
      <c r="N3094">
        <v>49.680720000000001</v>
      </c>
      <c r="O3094">
        <v>-1.87348</v>
      </c>
      <c r="P3094" t="s">
        <v>3506</v>
      </c>
      <c r="Q3094" s="3">
        <f>Table1[[#This Row],[Capacity (MW)]]*0.395*8760*10^-6</f>
        <v>7.2664199999999998E-2</v>
      </c>
      <c r="R3094" s="3" cm="1">
        <f t="array" ref="R3094">AVERAGE(VLOOKUP(_xlfn.TEXTSPLIT(Table1[[#This Row],[Fuel (no space after comma)]], ","), FuelList_Final_EF!$A$2:$B$65, 2, FALSE))</f>
        <v>81.602530311017389</v>
      </c>
      <c r="S3094" s="3">
        <f>Table1[[#This Row],[Generation (TWh)]]*10^9*VLOOKUP(Table1[[#This Row],[Turbine/Engine Technology]],Technology_HR!$A$2:$B$11,2,FALSE)*10^-6</f>
        <v>548542.04579999996</v>
      </c>
      <c r="T3094" s="5">
        <f>Table1[[#This Row],[Fuel Consumption (mmBtu)]]*Table1[[#This Row],[Emission Factor (kg CO2/ mmBtu)]]*10^3</f>
        <v>44762418919.261986</v>
      </c>
      <c r="U3094" s="3">
        <f>Table1[[#This Row],[Emissions (g CO2)]]/(Table1[[#This Row],[Generation (TWh)]]*10^9)</f>
        <v>616.01750131787026</v>
      </c>
    </row>
    <row r="3095" spans="1:21" x14ac:dyDescent="0.35">
      <c r="A3095" t="s">
        <v>947</v>
      </c>
      <c r="B3095" t="s">
        <v>3263</v>
      </c>
      <c r="C3095" t="str">
        <f>SUBSTITUTE(Table1[[#This Row],[Fuel]],", ",",")</f>
        <v>fossil gas: natural gas,fossil liquids: heavy fuel oil</v>
      </c>
      <c r="D3095" t="s">
        <v>3239</v>
      </c>
      <c r="E3095" t="s">
        <v>3241</v>
      </c>
      <c r="H3095" t="s">
        <v>3436</v>
      </c>
      <c r="I3095">
        <v>48</v>
      </c>
      <c r="J3095" t="s">
        <v>3446</v>
      </c>
      <c r="K3095" t="s">
        <v>29</v>
      </c>
      <c r="L3095" t="s">
        <v>29</v>
      </c>
      <c r="M3095" t="s">
        <v>29</v>
      </c>
      <c r="N3095">
        <v>48.637659999999997</v>
      </c>
      <c r="O3095">
        <v>6.2646699999999997</v>
      </c>
      <c r="P3095" t="s">
        <v>3506</v>
      </c>
      <c r="Q3095" s="3">
        <f>Table1[[#This Row],[Capacity (MW)]]*0.395*8760*10^-6</f>
        <v>0.1660896</v>
      </c>
      <c r="R3095" s="3" cm="1">
        <f t="array" ref="R3095">AVERAGE(VLOOKUP(_xlfn.TEXTSPLIT(Table1[[#This Row],[Fuel (no space after comma)]], ","), FuelList_Final_EF!$A$2:$B$65, 2, FALSE))</f>
        <v>67.331265155508703</v>
      </c>
      <c r="S3095" s="3">
        <f>Table1[[#This Row],[Generation (TWh)]]*10^9*VLOOKUP(Table1[[#This Row],[Turbine/Engine Technology]],Technology_HR!$A$2:$B$11,2,FALSE)*10^-6</f>
        <v>1828646.4959999998</v>
      </c>
      <c r="T3095" s="5">
        <f>Table1[[#This Row],[Fuel Consumption (mmBtu)]]*Table1[[#This Row],[Emission Factor (kg CO2/ mmBtu)]]*10^3</f>
        <v>123125082097.86787</v>
      </c>
      <c r="U3095" s="3">
        <f>Table1[[#This Row],[Emissions (g CO2)]]/(Table1[[#This Row],[Generation (TWh)]]*10^9)</f>
        <v>741.31722936215078</v>
      </c>
    </row>
    <row r="3096" spans="1:21" x14ac:dyDescent="0.35">
      <c r="A3096" t="s">
        <v>947</v>
      </c>
      <c r="B3096" t="s">
        <v>3263</v>
      </c>
      <c r="C3096" t="str">
        <f>SUBSTITUTE(Table1[[#This Row],[Fuel]],", ",",")</f>
        <v>fossil gas: natural gas,fossil liquids: heavy fuel oil</v>
      </c>
      <c r="D3096" t="s">
        <v>3239</v>
      </c>
      <c r="E3096" t="s">
        <v>3241</v>
      </c>
      <c r="H3096" t="s">
        <v>3436</v>
      </c>
      <c r="I3096">
        <v>48</v>
      </c>
      <c r="J3096" t="s">
        <v>3446</v>
      </c>
      <c r="K3096" t="s">
        <v>29</v>
      </c>
      <c r="L3096" t="s">
        <v>29</v>
      </c>
      <c r="M3096" t="s">
        <v>29</v>
      </c>
      <c r="N3096">
        <v>48.637659999999997</v>
      </c>
      <c r="O3096">
        <v>6.2646699999999997</v>
      </c>
      <c r="P3096" t="s">
        <v>3506</v>
      </c>
      <c r="Q3096" s="3">
        <f>Table1[[#This Row],[Capacity (MW)]]*0.395*8760*10^-6</f>
        <v>0.1660896</v>
      </c>
      <c r="R3096" s="3" cm="1">
        <f t="array" ref="R3096">AVERAGE(VLOOKUP(_xlfn.TEXTSPLIT(Table1[[#This Row],[Fuel (no space after comma)]], ","), FuelList_Final_EF!$A$2:$B$65, 2, FALSE))</f>
        <v>67.331265155508703</v>
      </c>
      <c r="S3096" s="3">
        <f>Table1[[#This Row],[Generation (TWh)]]*10^9*VLOOKUP(Table1[[#This Row],[Turbine/Engine Technology]],Technology_HR!$A$2:$B$11,2,FALSE)*10^-6</f>
        <v>1828646.4959999998</v>
      </c>
      <c r="T3096" s="5">
        <f>Table1[[#This Row],[Fuel Consumption (mmBtu)]]*Table1[[#This Row],[Emission Factor (kg CO2/ mmBtu)]]*10^3</f>
        <v>123125082097.86787</v>
      </c>
      <c r="U3096" s="3">
        <f>Table1[[#This Row],[Emissions (g CO2)]]/(Table1[[#This Row],[Generation (TWh)]]*10^9)</f>
        <v>741.31722936215078</v>
      </c>
    </row>
    <row r="3097" spans="1:21" x14ac:dyDescent="0.35">
      <c r="A3097" t="s">
        <v>244</v>
      </c>
      <c r="B3097" t="s">
        <v>3241</v>
      </c>
      <c r="C3097" t="str">
        <f>SUBSTITUTE(Table1[[#This Row],[Fuel]],", ",",")</f>
        <v>fossil liquids: heavy fuel oil</v>
      </c>
      <c r="D3097" t="s">
        <v>3241</v>
      </c>
      <c r="H3097" t="s">
        <v>3438</v>
      </c>
      <c r="I3097">
        <v>61</v>
      </c>
      <c r="J3097" t="s">
        <v>3446</v>
      </c>
      <c r="K3097">
        <v>2010</v>
      </c>
      <c r="L3097" t="s">
        <v>29</v>
      </c>
      <c r="M3097" t="s">
        <v>29</v>
      </c>
      <c r="N3097">
        <v>43.4071</v>
      </c>
      <c r="O3097">
        <v>-0.64449999999999996</v>
      </c>
      <c r="P3097" t="s">
        <v>3506</v>
      </c>
      <c r="Q3097" s="3">
        <f>Table1[[#This Row],[Capacity (MW)]]*0.395*8760*10^-6</f>
        <v>0.21107220000000002</v>
      </c>
      <c r="R3097" s="3" cm="1">
        <f t="array" ref="R3097">AVERAGE(VLOOKUP(_xlfn.TEXTSPLIT(Table1[[#This Row],[Fuel (no space after comma)]], ","), FuelList_Final_EF!$A$2:$B$65, 2, FALSE))</f>
        <v>81.602530311017389</v>
      </c>
      <c r="S3097" s="3">
        <f>Table1[[#This Row],[Generation (TWh)]]*10^9*VLOOKUP(Table1[[#This Row],[Turbine/Engine Technology]],Technology_HR!$A$2:$B$11,2,FALSE)*10^-6</f>
        <v>1593384.0378000003</v>
      </c>
      <c r="T3097" s="5">
        <f>Table1[[#This Row],[Fuel Consumption (mmBtu)]]*Table1[[#This Row],[Emission Factor (kg CO2/ mmBtu)]]*10^3</f>
        <v>130024169241.6658</v>
      </c>
      <c r="U3097" s="3">
        <f>Table1[[#This Row],[Emissions (g CO2)]]/(Table1[[#This Row],[Generation (TWh)]]*10^9)</f>
        <v>616.01750131787026</v>
      </c>
    </row>
    <row r="3098" spans="1:21" x14ac:dyDescent="0.35">
      <c r="A3098" t="s">
        <v>244</v>
      </c>
      <c r="B3098" t="s">
        <v>3239</v>
      </c>
      <c r="C3098" t="str">
        <f>SUBSTITUTE(Table1[[#This Row],[Fuel]],", ",",")</f>
        <v>fossil gas: natural gas</v>
      </c>
      <c r="D3098" t="s">
        <v>3239</v>
      </c>
      <c r="H3098" t="s">
        <v>3440</v>
      </c>
      <c r="I3098">
        <v>20.9</v>
      </c>
      <c r="J3098" t="s">
        <v>3446</v>
      </c>
      <c r="K3098">
        <v>1995</v>
      </c>
      <c r="L3098" t="s">
        <v>29</v>
      </c>
      <c r="M3098" t="s">
        <v>29</v>
      </c>
      <c r="N3098">
        <v>43.4071</v>
      </c>
      <c r="O3098">
        <v>-0.64449999999999996</v>
      </c>
      <c r="P3098" t="s">
        <v>3506</v>
      </c>
      <c r="Q3098" s="3">
        <f>Table1[[#This Row],[Capacity (MW)]]*0.395*8760*10^-6</f>
        <v>7.2318179999999996E-2</v>
      </c>
      <c r="R3098" s="3" cm="1">
        <f t="array" ref="R3098">AVERAGE(VLOOKUP(_xlfn.TEXTSPLIT(Table1[[#This Row],[Fuel (no space after comma)]], ","), FuelList_Final_EF!$A$2:$B$65, 2, FALSE))</f>
        <v>53.06</v>
      </c>
      <c r="S3098" s="3">
        <f>Table1[[#This Row],[Generation (TWh)]]*10^9*VLOOKUP(Table1[[#This Row],[Turbine/Engine Technology]],Technology_HR!$A$2:$B$11,2,FALSE)*10^-6</f>
        <v>743792.48129999998</v>
      </c>
      <c r="T3098" s="5">
        <f>Table1[[#This Row],[Fuel Consumption (mmBtu)]]*Table1[[#This Row],[Emission Factor (kg CO2/ mmBtu)]]*10^3</f>
        <v>39465629057.778</v>
      </c>
      <c r="U3098" s="3">
        <f>Table1[[#This Row],[Emissions (g CO2)]]/(Table1[[#This Row],[Generation (TWh)]]*10^9)</f>
        <v>545.72209999999995</v>
      </c>
    </row>
    <row r="3099" spans="1:21" x14ac:dyDescent="0.35">
      <c r="A3099" t="s">
        <v>948</v>
      </c>
      <c r="B3099" t="s">
        <v>3239</v>
      </c>
      <c r="C3099" t="str">
        <f>SUBSTITUTE(Table1[[#This Row],[Fuel]],", ",",")</f>
        <v>fossil gas: natural gas</v>
      </c>
      <c r="D3099" t="s">
        <v>3239</v>
      </c>
      <c r="H3099" t="s">
        <v>3438</v>
      </c>
      <c r="I3099">
        <v>446</v>
      </c>
      <c r="J3099" t="s">
        <v>3446</v>
      </c>
      <c r="K3099">
        <v>2022</v>
      </c>
      <c r="L3099" t="s">
        <v>29</v>
      </c>
      <c r="M3099" t="s">
        <v>29</v>
      </c>
      <c r="N3099">
        <v>48.522195000000004</v>
      </c>
      <c r="O3099">
        <v>-4.0716590000000004</v>
      </c>
      <c r="P3099" t="s">
        <v>3506</v>
      </c>
      <c r="Q3099" s="3">
        <f>Table1[[#This Row],[Capacity (MW)]]*0.395*8760*10^-6</f>
        <v>1.5432492000000002</v>
      </c>
      <c r="R3099" s="3" cm="1">
        <f t="array" ref="R3099">AVERAGE(VLOOKUP(_xlfn.TEXTSPLIT(Table1[[#This Row],[Fuel (no space after comma)]], ","), FuelList_Final_EF!$A$2:$B$65, 2, FALSE))</f>
        <v>53.06</v>
      </c>
      <c r="S3099" s="3">
        <f>Table1[[#This Row],[Generation (TWh)]]*10^9*VLOOKUP(Table1[[#This Row],[Turbine/Engine Technology]],Technology_HR!$A$2:$B$11,2,FALSE)*10^-6</f>
        <v>11649988.210800001</v>
      </c>
      <c r="T3099" s="5">
        <f>Table1[[#This Row],[Fuel Consumption (mmBtu)]]*Table1[[#This Row],[Emission Factor (kg CO2/ mmBtu)]]*10^3</f>
        <v>618148374465.0481</v>
      </c>
      <c r="U3099" s="3">
        <f>Table1[[#This Row],[Emissions (g CO2)]]/(Table1[[#This Row],[Generation (TWh)]]*10^9)</f>
        <v>400.54993999999999</v>
      </c>
    </row>
    <row r="3100" spans="1:21" x14ac:dyDescent="0.35">
      <c r="A3100" t="s">
        <v>944</v>
      </c>
      <c r="B3100" t="s">
        <v>3258</v>
      </c>
      <c r="C3100" t="str">
        <f>SUBSTITUTE(Table1[[#This Row],[Fuel]],", ",",")</f>
        <v>fossil liquids: diesel</v>
      </c>
      <c r="D3100" t="s">
        <v>3258</v>
      </c>
      <c r="H3100" t="s">
        <v>3438</v>
      </c>
      <c r="I3100">
        <v>14</v>
      </c>
      <c r="J3100" t="s">
        <v>3446</v>
      </c>
      <c r="K3100">
        <v>2001</v>
      </c>
      <c r="L3100" t="s">
        <v>29</v>
      </c>
      <c r="M3100" t="s">
        <v>29</v>
      </c>
      <c r="N3100">
        <v>43.391153000000003</v>
      </c>
      <c r="O3100">
        <v>4.9968880000000002</v>
      </c>
      <c r="P3100" t="s">
        <v>3506</v>
      </c>
      <c r="Q3100" s="3">
        <f>Table1[[#This Row],[Capacity (MW)]]*0.395*8760*10^-6</f>
        <v>4.8442800000000001E-2</v>
      </c>
      <c r="R3100" s="3" cm="1">
        <f t="array" ref="R3100">AVERAGE(VLOOKUP(_xlfn.TEXTSPLIT(Table1[[#This Row],[Fuel (no space after comma)]], ","), FuelList_Final_EF!$A$2:$B$65, 2, FALSE))</f>
        <v>78.106682297772565</v>
      </c>
      <c r="S3100" s="3">
        <f>Table1[[#This Row],[Generation (TWh)]]*10^9*VLOOKUP(Table1[[#This Row],[Turbine/Engine Technology]],Technology_HR!$A$2:$B$11,2,FALSE)*10^-6</f>
        <v>365694.6972</v>
      </c>
      <c r="T3100" s="5">
        <f>Table1[[#This Row],[Fuel Consumption (mmBtu)]]*Table1[[#This Row],[Emission Factor (kg CO2/ mmBtu)]]*10^3</f>
        <v>28563199532.180538</v>
      </c>
      <c r="U3100" s="3">
        <f>Table1[[#This Row],[Emissions (g CO2)]]/(Table1[[#This Row],[Generation (TWh)]]*10^9)</f>
        <v>589.62734466588506</v>
      </c>
    </row>
    <row r="3101" spans="1:21" x14ac:dyDescent="0.35">
      <c r="A3101" t="s">
        <v>934</v>
      </c>
      <c r="B3101" t="s">
        <v>3258</v>
      </c>
      <c r="C3101" t="str">
        <f>SUBSTITUTE(Table1[[#This Row],[Fuel]],", ",",")</f>
        <v>fossil liquids: diesel</v>
      </c>
      <c r="D3101" t="s">
        <v>3258</v>
      </c>
      <c r="H3101" t="s">
        <v>3438</v>
      </c>
      <c r="I3101">
        <v>14</v>
      </c>
      <c r="J3101" t="s">
        <v>3446</v>
      </c>
      <c r="K3101">
        <v>2001</v>
      </c>
      <c r="L3101" t="s">
        <v>29</v>
      </c>
      <c r="M3101" t="s">
        <v>29</v>
      </c>
      <c r="N3101">
        <v>43.391153000000003</v>
      </c>
      <c r="O3101">
        <v>4.9968880000000002</v>
      </c>
      <c r="P3101" t="s">
        <v>3506</v>
      </c>
      <c r="Q3101" s="3">
        <f>Table1[[#This Row],[Capacity (MW)]]*0.395*8760*10^-6</f>
        <v>4.8442800000000001E-2</v>
      </c>
      <c r="R3101" s="3" cm="1">
        <f t="array" ref="R3101">AVERAGE(VLOOKUP(_xlfn.TEXTSPLIT(Table1[[#This Row],[Fuel (no space after comma)]], ","), FuelList_Final_EF!$A$2:$B$65, 2, FALSE))</f>
        <v>78.106682297772565</v>
      </c>
      <c r="S3101" s="3">
        <f>Table1[[#This Row],[Generation (TWh)]]*10^9*VLOOKUP(Table1[[#This Row],[Turbine/Engine Technology]],Technology_HR!$A$2:$B$11,2,FALSE)*10^-6</f>
        <v>365694.6972</v>
      </c>
      <c r="T3101" s="5">
        <f>Table1[[#This Row],[Fuel Consumption (mmBtu)]]*Table1[[#This Row],[Emission Factor (kg CO2/ mmBtu)]]*10^3</f>
        <v>28563199532.180538</v>
      </c>
      <c r="U3101" s="3">
        <f>Table1[[#This Row],[Emissions (g CO2)]]/(Table1[[#This Row],[Generation (TWh)]]*10^9)</f>
        <v>589.62734466588506</v>
      </c>
    </row>
    <row r="3102" spans="1:21" x14ac:dyDescent="0.35">
      <c r="A3102" t="s">
        <v>949</v>
      </c>
      <c r="B3102" t="s">
        <v>3239</v>
      </c>
      <c r="C3102" t="str">
        <f>SUBSTITUTE(Table1[[#This Row],[Fuel]],", ",",")</f>
        <v>fossil gas: natural gas</v>
      </c>
      <c r="D3102" t="s">
        <v>3239</v>
      </c>
      <c r="H3102" t="s">
        <v>3440</v>
      </c>
      <c r="I3102">
        <v>48.7</v>
      </c>
      <c r="J3102" t="s">
        <v>3446</v>
      </c>
      <c r="K3102">
        <v>2001</v>
      </c>
      <c r="L3102" t="s">
        <v>29</v>
      </c>
      <c r="M3102" t="s">
        <v>29</v>
      </c>
      <c r="N3102">
        <v>48.675842000000003</v>
      </c>
      <c r="O3102">
        <v>2.1787109999999998</v>
      </c>
      <c r="P3102" t="s">
        <v>3506</v>
      </c>
      <c r="Q3102" s="3">
        <f>Table1[[#This Row],[Capacity (MW)]]*0.395*8760*10^-6</f>
        <v>0.16851174000000002</v>
      </c>
      <c r="R3102" s="3" cm="1">
        <f t="array" ref="R3102">AVERAGE(VLOOKUP(_xlfn.TEXTSPLIT(Table1[[#This Row],[Fuel (no space after comma)]], ","), FuelList_Final_EF!$A$2:$B$65, 2, FALSE))</f>
        <v>53.06</v>
      </c>
      <c r="S3102" s="3">
        <f>Table1[[#This Row],[Generation (TWh)]]*10^9*VLOOKUP(Table1[[#This Row],[Turbine/Engine Technology]],Technology_HR!$A$2:$B$11,2,FALSE)*10^-6</f>
        <v>1733143.2459000002</v>
      </c>
      <c r="T3102" s="5">
        <f>Table1[[#This Row],[Fuel Consumption (mmBtu)]]*Table1[[#This Row],[Emission Factor (kg CO2/ mmBtu)]]*10^3</f>
        <v>91960580627.45401</v>
      </c>
      <c r="U3102" s="3">
        <f>Table1[[#This Row],[Emissions (g CO2)]]/(Table1[[#This Row],[Generation (TWh)]]*10^9)</f>
        <v>545.72209999999995</v>
      </c>
    </row>
    <row r="3103" spans="1:21" x14ac:dyDescent="0.35">
      <c r="A3103" t="s">
        <v>950</v>
      </c>
      <c r="B3103" t="s">
        <v>3312</v>
      </c>
      <c r="C3103" t="str">
        <f>SUBSTITUTE(Table1[[#This Row],[Fuel]],", ",",")</f>
        <v>fossil gas: natural gas,fossil liquids: heavy fuel oil,fossil gas: unknown</v>
      </c>
      <c r="D3103" t="s">
        <v>3239</v>
      </c>
      <c r="E3103" t="s">
        <v>3241</v>
      </c>
      <c r="F3103" t="s">
        <v>3245</v>
      </c>
      <c r="H3103" t="s">
        <v>3436</v>
      </c>
      <c r="I3103">
        <v>40</v>
      </c>
      <c r="J3103" t="s">
        <v>3446</v>
      </c>
      <c r="K3103">
        <v>2015</v>
      </c>
      <c r="L3103" t="s">
        <v>29</v>
      </c>
      <c r="M3103" t="s">
        <v>29</v>
      </c>
      <c r="N3103">
        <v>49.398159999999997</v>
      </c>
      <c r="O3103">
        <v>3.1069399999999998</v>
      </c>
      <c r="P3103" t="s">
        <v>3506</v>
      </c>
      <c r="Q3103" s="3">
        <f>Table1[[#This Row],[Capacity (MW)]]*0.395*8760*10^-6</f>
        <v>0.138408</v>
      </c>
      <c r="R3103" s="3" cm="1">
        <f t="array" ref="R3103">AVERAGE(VLOOKUP(_xlfn.TEXTSPLIT(Table1[[#This Row],[Fuel (no space after comma)]], ","), FuelList_Final_EF!$A$2:$B$65, 2, FALSE))</f>
        <v>64.993898084695132</v>
      </c>
      <c r="S3103" s="3">
        <f>Table1[[#This Row],[Generation (TWh)]]*10^9*VLOOKUP(Table1[[#This Row],[Turbine/Engine Technology]],Technology_HR!$A$2:$B$11,2,FALSE)*10^-6</f>
        <v>1523872.0799999998</v>
      </c>
      <c r="T3103" s="5">
        <f>Table1[[#This Row],[Fuel Consumption (mmBtu)]]*Table1[[#This Row],[Emission Factor (kg CO2/ mmBtu)]]*10^3</f>
        <v>99042386661.63237</v>
      </c>
      <c r="U3103" s="3">
        <f>Table1[[#This Row],[Emissions (g CO2)]]/(Table1[[#This Row],[Generation (TWh)]]*10^9)</f>
        <v>715.58281791249328</v>
      </c>
    </row>
    <row r="3104" spans="1:21" x14ac:dyDescent="0.35">
      <c r="A3104" t="s">
        <v>950</v>
      </c>
      <c r="B3104" t="s">
        <v>3312</v>
      </c>
      <c r="C3104" t="str">
        <f>SUBSTITUTE(Table1[[#This Row],[Fuel]],", ",",")</f>
        <v>fossil gas: natural gas,fossil liquids: heavy fuel oil,fossil gas: unknown</v>
      </c>
      <c r="D3104" t="s">
        <v>3239</v>
      </c>
      <c r="E3104" t="s">
        <v>3241</v>
      </c>
      <c r="F3104" t="s">
        <v>3245</v>
      </c>
      <c r="H3104" t="s">
        <v>3436</v>
      </c>
      <c r="I3104">
        <v>40</v>
      </c>
      <c r="J3104" t="s">
        <v>3446</v>
      </c>
      <c r="K3104">
        <v>2015</v>
      </c>
      <c r="L3104" t="s">
        <v>29</v>
      </c>
      <c r="M3104" t="s">
        <v>29</v>
      </c>
      <c r="N3104">
        <v>49.398159999999997</v>
      </c>
      <c r="O3104">
        <v>3.1069399999999998</v>
      </c>
      <c r="P3104" t="s">
        <v>3506</v>
      </c>
      <c r="Q3104" s="3">
        <f>Table1[[#This Row],[Capacity (MW)]]*0.395*8760*10^-6</f>
        <v>0.138408</v>
      </c>
      <c r="R3104" s="3" cm="1">
        <f t="array" ref="R3104">AVERAGE(VLOOKUP(_xlfn.TEXTSPLIT(Table1[[#This Row],[Fuel (no space after comma)]], ","), FuelList_Final_EF!$A$2:$B$65, 2, FALSE))</f>
        <v>64.993898084695132</v>
      </c>
      <c r="S3104" s="3">
        <f>Table1[[#This Row],[Generation (TWh)]]*10^9*VLOOKUP(Table1[[#This Row],[Turbine/Engine Technology]],Technology_HR!$A$2:$B$11,2,FALSE)*10^-6</f>
        <v>1523872.0799999998</v>
      </c>
      <c r="T3104" s="5">
        <f>Table1[[#This Row],[Fuel Consumption (mmBtu)]]*Table1[[#This Row],[Emission Factor (kg CO2/ mmBtu)]]*10^3</f>
        <v>99042386661.63237</v>
      </c>
      <c r="U3104" s="3">
        <f>Table1[[#This Row],[Emissions (g CO2)]]/(Table1[[#This Row],[Generation (TWh)]]*10^9)</f>
        <v>715.58281791249328</v>
      </c>
    </row>
    <row r="3105" spans="1:21" x14ac:dyDescent="0.35">
      <c r="A3105" t="s">
        <v>932</v>
      </c>
      <c r="B3105" t="s">
        <v>3239</v>
      </c>
      <c r="C3105" t="str">
        <f>SUBSTITUTE(Table1[[#This Row],[Fuel]],", ",",")</f>
        <v>fossil gas: natural gas</v>
      </c>
      <c r="D3105" t="s">
        <v>3239</v>
      </c>
      <c r="H3105" t="s">
        <v>3436</v>
      </c>
      <c r="I3105">
        <v>46</v>
      </c>
      <c r="J3105" t="s">
        <v>3446</v>
      </c>
      <c r="K3105">
        <v>2006</v>
      </c>
      <c r="L3105" t="s">
        <v>29</v>
      </c>
      <c r="M3105" t="s">
        <v>29</v>
      </c>
      <c r="N3105">
        <v>50.624299999999998</v>
      </c>
      <c r="O3105">
        <v>3.0068000000000001</v>
      </c>
      <c r="P3105" t="s">
        <v>3506</v>
      </c>
      <c r="Q3105" s="3">
        <f>Table1[[#This Row],[Capacity (MW)]]*0.395*8760*10^-6</f>
        <v>0.15916920000000001</v>
      </c>
      <c r="R3105" s="3" cm="1">
        <f t="array" ref="R3105">AVERAGE(VLOOKUP(_xlfn.TEXTSPLIT(Table1[[#This Row],[Fuel (no space after comma)]], ","), FuelList_Final_EF!$A$2:$B$65, 2, FALSE))</f>
        <v>53.06</v>
      </c>
      <c r="S3105" s="3">
        <f>Table1[[#This Row],[Generation (TWh)]]*10^9*VLOOKUP(Table1[[#This Row],[Turbine/Engine Technology]],Technology_HR!$A$2:$B$11,2,FALSE)*10^-6</f>
        <v>1752452.892</v>
      </c>
      <c r="T3105" s="5">
        <f>Table1[[#This Row],[Fuel Consumption (mmBtu)]]*Table1[[#This Row],[Emission Factor (kg CO2/ mmBtu)]]*10^3</f>
        <v>92985150449.520004</v>
      </c>
      <c r="U3105" s="3">
        <f>Table1[[#This Row],[Emissions (g CO2)]]/(Table1[[#This Row],[Generation (TWh)]]*10^9)</f>
        <v>584.19060000000002</v>
      </c>
    </row>
    <row r="3106" spans="1:21" x14ac:dyDescent="0.35">
      <c r="A3106" t="s">
        <v>932</v>
      </c>
      <c r="B3106" t="s">
        <v>3241</v>
      </c>
      <c r="C3106" t="str">
        <f>SUBSTITUTE(Table1[[#This Row],[Fuel]],", ",",")</f>
        <v>fossil liquids: heavy fuel oil</v>
      </c>
      <c r="D3106" t="s">
        <v>3241</v>
      </c>
      <c r="H3106" t="s">
        <v>3436</v>
      </c>
      <c r="I3106">
        <v>20</v>
      </c>
      <c r="J3106" t="s">
        <v>3446</v>
      </c>
      <c r="K3106">
        <v>1992</v>
      </c>
      <c r="L3106" t="s">
        <v>29</v>
      </c>
      <c r="M3106" t="s">
        <v>29</v>
      </c>
      <c r="N3106">
        <v>42.528419999999997</v>
      </c>
      <c r="O3106">
        <v>9.4469999999999992</v>
      </c>
      <c r="P3106" t="s">
        <v>3506</v>
      </c>
      <c r="Q3106" s="3">
        <f>Table1[[#This Row],[Capacity (MW)]]*0.395*8760*10^-6</f>
        <v>6.9204000000000002E-2</v>
      </c>
      <c r="R3106" s="3" cm="1">
        <f t="array" ref="R3106">AVERAGE(VLOOKUP(_xlfn.TEXTSPLIT(Table1[[#This Row],[Fuel (no space after comma)]], ","), FuelList_Final_EF!$A$2:$B$65, 2, FALSE))</f>
        <v>81.602530311017389</v>
      </c>
      <c r="S3106" s="3">
        <f>Table1[[#This Row],[Generation (TWh)]]*10^9*VLOOKUP(Table1[[#This Row],[Turbine/Engine Technology]],Technology_HR!$A$2:$B$11,2,FALSE)*10^-6</f>
        <v>761936.03999999992</v>
      </c>
      <c r="T3106" s="5">
        <f>Table1[[#This Row],[Fuel Consumption (mmBtu)]]*Table1[[#This Row],[Emission Factor (kg CO2/ mmBtu)]]*10^3</f>
        <v>62175908799.156555</v>
      </c>
      <c r="U3106" s="3">
        <f>Table1[[#This Row],[Emissions (g CO2)]]/(Table1[[#This Row],[Generation (TWh)]]*10^9)</f>
        <v>898.44385872430144</v>
      </c>
    </row>
    <row r="3107" spans="1:21" x14ac:dyDescent="0.35">
      <c r="A3107" t="s">
        <v>932</v>
      </c>
      <c r="B3107" t="s">
        <v>3241</v>
      </c>
      <c r="C3107" t="str">
        <f>SUBSTITUTE(Table1[[#This Row],[Fuel]],", ",",")</f>
        <v>fossil liquids: heavy fuel oil</v>
      </c>
      <c r="D3107" t="s">
        <v>3241</v>
      </c>
      <c r="H3107" t="s">
        <v>3436</v>
      </c>
      <c r="I3107">
        <v>20</v>
      </c>
      <c r="J3107" t="s">
        <v>3446</v>
      </c>
      <c r="K3107">
        <v>1992</v>
      </c>
      <c r="L3107" t="s">
        <v>29</v>
      </c>
      <c r="M3107" t="s">
        <v>29</v>
      </c>
      <c r="N3107">
        <v>42.528419999999997</v>
      </c>
      <c r="O3107">
        <v>9.4469999999999992</v>
      </c>
      <c r="P3107" t="s">
        <v>3506</v>
      </c>
      <c r="Q3107" s="3">
        <f>Table1[[#This Row],[Capacity (MW)]]*0.395*8760*10^-6</f>
        <v>6.9204000000000002E-2</v>
      </c>
      <c r="R3107" s="3" cm="1">
        <f t="array" ref="R3107">AVERAGE(VLOOKUP(_xlfn.TEXTSPLIT(Table1[[#This Row],[Fuel (no space after comma)]], ","), FuelList_Final_EF!$A$2:$B$65, 2, FALSE))</f>
        <v>81.602530311017389</v>
      </c>
      <c r="S3107" s="3">
        <f>Table1[[#This Row],[Generation (TWh)]]*10^9*VLOOKUP(Table1[[#This Row],[Turbine/Engine Technology]],Technology_HR!$A$2:$B$11,2,FALSE)*10^-6</f>
        <v>761936.03999999992</v>
      </c>
      <c r="T3107" s="5">
        <f>Table1[[#This Row],[Fuel Consumption (mmBtu)]]*Table1[[#This Row],[Emission Factor (kg CO2/ mmBtu)]]*10^3</f>
        <v>62175908799.156555</v>
      </c>
      <c r="U3107" s="3">
        <f>Table1[[#This Row],[Emissions (g CO2)]]/(Table1[[#This Row],[Generation (TWh)]]*10^9)</f>
        <v>898.44385872430144</v>
      </c>
    </row>
    <row r="3108" spans="1:21" x14ac:dyDescent="0.35">
      <c r="A3108" t="s">
        <v>932</v>
      </c>
      <c r="B3108" t="s">
        <v>3241</v>
      </c>
      <c r="C3108" t="str">
        <f>SUBSTITUTE(Table1[[#This Row],[Fuel]],", ",",")</f>
        <v>fossil liquids: heavy fuel oil</v>
      </c>
      <c r="D3108" t="s">
        <v>3241</v>
      </c>
      <c r="H3108" t="s">
        <v>3436</v>
      </c>
      <c r="I3108">
        <v>25</v>
      </c>
      <c r="J3108" t="s">
        <v>3446</v>
      </c>
      <c r="K3108">
        <v>1993</v>
      </c>
      <c r="L3108" t="s">
        <v>29</v>
      </c>
      <c r="M3108" t="s">
        <v>29</v>
      </c>
      <c r="N3108">
        <v>42.528419999999997</v>
      </c>
      <c r="O3108">
        <v>9.4469999999999992</v>
      </c>
      <c r="P3108" t="s">
        <v>3506</v>
      </c>
      <c r="Q3108" s="3">
        <f>Table1[[#This Row],[Capacity (MW)]]*0.395*8760*10^-6</f>
        <v>8.6504999999999999E-2</v>
      </c>
      <c r="R3108" s="3" cm="1">
        <f t="array" ref="R3108">AVERAGE(VLOOKUP(_xlfn.TEXTSPLIT(Table1[[#This Row],[Fuel (no space after comma)]], ","), FuelList_Final_EF!$A$2:$B$65, 2, FALSE))</f>
        <v>81.602530311017389</v>
      </c>
      <c r="S3108" s="3">
        <f>Table1[[#This Row],[Generation (TWh)]]*10^9*VLOOKUP(Table1[[#This Row],[Turbine/Engine Technology]],Technology_HR!$A$2:$B$11,2,FALSE)*10^-6</f>
        <v>952420.04999999993</v>
      </c>
      <c r="T3108" s="5">
        <f>Table1[[#This Row],[Fuel Consumption (mmBtu)]]*Table1[[#This Row],[Emission Factor (kg CO2/ mmBtu)]]*10^3</f>
        <v>77719885998.945694</v>
      </c>
      <c r="U3108" s="3">
        <f>Table1[[#This Row],[Emissions (g CO2)]]/(Table1[[#This Row],[Generation (TWh)]]*10^9)</f>
        <v>898.44385872430144</v>
      </c>
    </row>
    <row r="3109" spans="1:21" x14ac:dyDescent="0.35">
      <c r="A3109" t="s">
        <v>932</v>
      </c>
      <c r="B3109" t="s">
        <v>3241</v>
      </c>
      <c r="C3109" t="str">
        <f>SUBSTITUTE(Table1[[#This Row],[Fuel]],", ",",")</f>
        <v>fossil liquids: heavy fuel oil</v>
      </c>
      <c r="D3109" t="s">
        <v>3241</v>
      </c>
      <c r="H3109" t="s">
        <v>3436</v>
      </c>
      <c r="I3109">
        <v>40</v>
      </c>
      <c r="J3109" t="s">
        <v>3446</v>
      </c>
      <c r="K3109">
        <v>2008</v>
      </c>
      <c r="L3109" t="s">
        <v>29</v>
      </c>
      <c r="M3109" t="s">
        <v>29</v>
      </c>
      <c r="N3109">
        <v>42.528419999999997</v>
      </c>
      <c r="O3109">
        <v>9.4469999999999992</v>
      </c>
      <c r="P3109" t="s">
        <v>3506</v>
      </c>
      <c r="Q3109" s="3">
        <f>Table1[[#This Row],[Capacity (MW)]]*0.395*8760*10^-6</f>
        <v>0.138408</v>
      </c>
      <c r="R3109" s="3" cm="1">
        <f t="array" ref="R3109">AVERAGE(VLOOKUP(_xlfn.TEXTSPLIT(Table1[[#This Row],[Fuel (no space after comma)]], ","), FuelList_Final_EF!$A$2:$B$65, 2, FALSE))</f>
        <v>81.602530311017389</v>
      </c>
      <c r="S3109" s="3">
        <f>Table1[[#This Row],[Generation (TWh)]]*10^9*VLOOKUP(Table1[[#This Row],[Turbine/Engine Technology]],Technology_HR!$A$2:$B$11,2,FALSE)*10^-6</f>
        <v>1523872.0799999998</v>
      </c>
      <c r="T3109" s="5">
        <f>Table1[[#This Row],[Fuel Consumption (mmBtu)]]*Table1[[#This Row],[Emission Factor (kg CO2/ mmBtu)]]*10^3</f>
        <v>124351817598.31311</v>
      </c>
      <c r="U3109" s="3">
        <f>Table1[[#This Row],[Emissions (g CO2)]]/(Table1[[#This Row],[Generation (TWh)]]*10^9)</f>
        <v>898.44385872430144</v>
      </c>
    </row>
    <row r="3110" spans="1:21" x14ac:dyDescent="0.35">
      <c r="A3110" t="s">
        <v>932</v>
      </c>
      <c r="B3110" t="s">
        <v>3254</v>
      </c>
      <c r="C3110" t="str">
        <f>SUBSTITUTE(Table1[[#This Row],[Fuel]],", ",",")</f>
        <v>fossil liquids: diesel,fossil gas: natural gas</v>
      </c>
      <c r="D3110" t="s">
        <v>3258</v>
      </c>
      <c r="E3110" t="s">
        <v>3239</v>
      </c>
      <c r="H3110" t="s">
        <v>3441</v>
      </c>
      <c r="I3110">
        <v>126</v>
      </c>
      <c r="J3110" t="s">
        <v>3446</v>
      </c>
      <c r="K3110">
        <v>2014</v>
      </c>
      <c r="L3110" t="s">
        <v>29</v>
      </c>
      <c r="M3110" t="s">
        <v>29</v>
      </c>
      <c r="N3110">
        <v>42.528419999999997</v>
      </c>
      <c r="O3110">
        <v>9.4469999999999992</v>
      </c>
      <c r="P3110" t="s">
        <v>3506</v>
      </c>
      <c r="Q3110" s="3">
        <f>Table1[[#This Row],[Capacity (MW)]]*0.395*8760*10^-6</f>
        <v>0.43598520000000002</v>
      </c>
      <c r="R3110" s="3" cm="1">
        <f t="array" ref="R3110">AVERAGE(VLOOKUP(_xlfn.TEXTSPLIT(Table1[[#This Row],[Fuel (no space after comma)]], ","), FuelList_Final_EF!$A$2:$B$65, 2, FALSE))</f>
        <v>65.583341148886291</v>
      </c>
      <c r="S3110" s="3">
        <f>Table1[[#This Row],[Generation (TWh)]]*10^9*VLOOKUP(Table1[[#This Row],[Turbine/Engine Technology]],Technology_HR!$A$2:$B$11,2,FALSE)*10^-6</f>
        <v>3291252.2747999998</v>
      </c>
      <c r="T3110" s="5">
        <f>Table1[[#This Row],[Fuel Consumption (mmBtu)]]*Table1[[#This Row],[Emission Factor (kg CO2/ mmBtu)]]*10^3</f>
        <v>215851320745.25641</v>
      </c>
      <c r="U3110" s="3">
        <f>Table1[[#This Row],[Emissions (g CO2)]]/(Table1[[#This Row],[Generation (TWh)]]*10^9)</f>
        <v>495.08864233294253</v>
      </c>
    </row>
    <row r="3111" spans="1:21" x14ac:dyDescent="0.35">
      <c r="A3111" t="s">
        <v>932</v>
      </c>
      <c r="B3111" t="s">
        <v>3239</v>
      </c>
      <c r="C3111" t="str">
        <f>SUBSTITUTE(Table1[[#This Row],[Fuel]],", ",",")</f>
        <v>fossil gas: natural gas</v>
      </c>
      <c r="D3111" t="s">
        <v>3239</v>
      </c>
      <c r="H3111" t="s">
        <v>3438</v>
      </c>
      <c r="I3111">
        <v>499</v>
      </c>
      <c r="J3111" t="s">
        <v>3446</v>
      </c>
      <c r="K3111">
        <v>2012</v>
      </c>
      <c r="L3111" t="s">
        <v>29</v>
      </c>
      <c r="M3111" t="s">
        <v>29</v>
      </c>
      <c r="N3111">
        <v>43.358220000000003</v>
      </c>
      <c r="O3111">
        <v>5.0211199999999998</v>
      </c>
      <c r="P3111" t="s">
        <v>3506</v>
      </c>
      <c r="Q3111" s="3">
        <f>Table1[[#This Row],[Capacity (MW)]]*0.395*8760*10^-6</f>
        <v>1.7266398000000001</v>
      </c>
      <c r="R3111" s="3" cm="1">
        <f t="array" ref="R3111">AVERAGE(VLOOKUP(_xlfn.TEXTSPLIT(Table1[[#This Row],[Fuel (no space after comma)]], ","), FuelList_Final_EF!$A$2:$B$65, 2, FALSE))</f>
        <v>53.06</v>
      </c>
      <c r="S3111" s="3">
        <f>Table1[[#This Row],[Generation (TWh)]]*10^9*VLOOKUP(Table1[[#This Row],[Turbine/Engine Technology]],Technology_HR!$A$2:$B$11,2,FALSE)*10^-6</f>
        <v>13034403.850199999</v>
      </c>
      <c r="T3111" s="5">
        <f>Table1[[#This Row],[Fuel Consumption (mmBtu)]]*Table1[[#This Row],[Emission Factor (kg CO2/ mmBtu)]]*10^3</f>
        <v>691605468291.61206</v>
      </c>
      <c r="U3111" s="3">
        <f>Table1[[#This Row],[Emissions (g CO2)]]/(Table1[[#This Row],[Generation (TWh)]]*10^9)</f>
        <v>400.54994000000005</v>
      </c>
    </row>
    <row r="3112" spans="1:21" x14ac:dyDescent="0.35">
      <c r="A3112" t="s">
        <v>932</v>
      </c>
      <c r="B3112" t="s">
        <v>3239</v>
      </c>
      <c r="C3112" t="str">
        <f>SUBSTITUTE(Table1[[#This Row],[Fuel]],", ",",")</f>
        <v>fossil gas: natural gas</v>
      </c>
      <c r="D3112" t="s">
        <v>3239</v>
      </c>
      <c r="H3112" t="s">
        <v>3438</v>
      </c>
      <c r="I3112">
        <v>499</v>
      </c>
      <c r="J3112" t="s">
        <v>3446</v>
      </c>
      <c r="K3112">
        <v>2013</v>
      </c>
      <c r="L3112" t="s">
        <v>29</v>
      </c>
      <c r="M3112" t="s">
        <v>29</v>
      </c>
      <c r="N3112">
        <v>43.358220000000003</v>
      </c>
      <c r="O3112">
        <v>5.0211199999999998</v>
      </c>
      <c r="P3112" t="s">
        <v>3506</v>
      </c>
      <c r="Q3112" s="3">
        <f>Table1[[#This Row],[Capacity (MW)]]*0.395*8760*10^-6</f>
        <v>1.7266398000000001</v>
      </c>
      <c r="R3112" s="3" cm="1">
        <f t="array" ref="R3112">AVERAGE(VLOOKUP(_xlfn.TEXTSPLIT(Table1[[#This Row],[Fuel (no space after comma)]], ","), FuelList_Final_EF!$A$2:$B$65, 2, FALSE))</f>
        <v>53.06</v>
      </c>
      <c r="S3112" s="3">
        <f>Table1[[#This Row],[Generation (TWh)]]*10^9*VLOOKUP(Table1[[#This Row],[Turbine/Engine Technology]],Technology_HR!$A$2:$B$11,2,FALSE)*10^-6</f>
        <v>13034403.850199999</v>
      </c>
      <c r="T3112" s="5">
        <f>Table1[[#This Row],[Fuel Consumption (mmBtu)]]*Table1[[#This Row],[Emission Factor (kg CO2/ mmBtu)]]*10^3</f>
        <v>691605468291.61206</v>
      </c>
      <c r="U3112" s="3">
        <f>Table1[[#This Row],[Emissions (g CO2)]]/(Table1[[#This Row],[Generation (TWh)]]*10^9)</f>
        <v>400.54994000000005</v>
      </c>
    </row>
    <row r="3113" spans="1:21" x14ac:dyDescent="0.35">
      <c r="A3113" t="s">
        <v>951</v>
      </c>
      <c r="B3113" t="s">
        <v>3239</v>
      </c>
      <c r="C3113" t="str">
        <f>SUBSTITUTE(Table1[[#This Row],[Fuel]],", ",",")</f>
        <v>fossil gas: natural gas</v>
      </c>
      <c r="D3113" t="s">
        <v>3239</v>
      </c>
      <c r="H3113" t="s">
        <v>3436</v>
      </c>
      <c r="I3113">
        <v>30</v>
      </c>
      <c r="J3113" t="s">
        <v>3446</v>
      </c>
      <c r="K3113">
        <v>2000</v>
      </c>
      <c r="L3113" t="s">
        <v>29</v>
      </c>
      <c r="M3113" t="s">
        <v>29</v>
      </c>
      <c r="N3113">
        <v>48.952809999999999</v>
      </c>
      <c r="O3113">
        <v>2.9070689999999999</v>
      </c>
      <c r="P3113" t="s">
        <v>3506</v>
      </c>
      <c r="Q3113" s="3">
        <f>Table1[[#This Row],[Capacity (MW)]]*0.395*8760*10^-6</f>
        <v>0.10380600000000001</v>
      </c>
      <c r="R3113" s="3" cm="1">
        <f t="array" ref="R3113">AVERAGE(VLOOKUP(_xlfn.TEXTSPLIT(Table1[[#This Row],[Fuel (no space after comma)]], ","), FuelList_Final_EF!$A$2:$B$65, 2, FALSE))</f>
        <v>53.06</v>
      </c>
      <c r="S3113" s="3">
        <f>Table1[[#This Row],[Generation (TWh)]]*10^9*VLOOKUP(Table1[[#This Row],[Turbine/Engine Technology]],Technology_HR!$A$2:$B$11,2,FALSE)*10^-6</f>
        <v>1142904.0600000003</v>
      </c>
      <c r="T3113" s="5">
        <f>Table1[[#This Row],[Fuel Consumption (mmBtu)]]*Table1[[#This Row],[Emission Factor (kg CO2/ mmBtu)]]*10^3</f>
        <v>60642489423.600021</v>
      </c>
      <c r="U3113" s="3">
        <f>Table1[[#This Row],[Emissions (g CO2)]]/(Table1[[#This Row],[Generation (TWh)]]*10^9)</f>
        <v>584.19060000000013</v>
      </c>
    </row>
    <row r="3114" spans="1:21" x14ac:dyDescent="0.35">
      <c r="A3114" t="s">
        <v>932</v>
      </c>
      <c r="B3114" t="s">
        <v>3243</v>
      </c>
      <c r="C3114" t="str">
        <f>SUBSTITUTE(Table1[[#This Row],[Fuel]],", ",",")</f>
        <v>fossil gas: natural gas,fossil liquids: fuel oil</v>
      </c>
      <c r="D3114" t="s">
        <v>3239</v>
      </c>
      <c r="E3114" t="s">
        <v>3275</v>
      </c>
      <c r="H3114" t="s">
        <v>3436</v>
      </c>
      <c r="I3114">
        <v>200</v>
      </c>
      <c r="J3114" t="s">
        <v>3446</v>
      </c>
      <c r="K3114">
        <v>2010</v>
      </c>
      <c r="L3114" t="s">
        <v>29</v>
      </c>
      <c r="M3114" t="s">
        <v>29</v>
      </c>
      <c r="N3114">
        <v>48.380254000000001</v>
      </c>
      <c r="O3114">
        <v>2.8512599999999999</v>
      </c>
      <c r="P3114" t="s">
        <v>3506</v>
      </c>
      <c r="Q3114" s="3">
        <f>Table1[[#This Row],[Capacity (MW)]]*0.395*8760*10^-6</f>
        <v>0.69203999999999999</v>
      </c>
      <c r="R3114" s="3" cm="1">
        <f t="array" ref="R3114">AVERAGE(VLOOKUP(_xlfn.TEXTSPLIT(Table1[[#This Row],[Fuel (no space after comma)]], ","), FuelList_Final_EF!$A$2:$B$65, 2, FALSE))</f>
        <v>65.583341148886291</v>
      </c>
      <c r="S3114" s="3">
        <f>Table1[[#This Row],[Generation (TWh)]]*10^9*VLOOKUP(Table1[[#This Row],[Turbine/Engine Technology]],Technology_HR!$A$2:$B$11,2,FALSE)*10^-6</f>
        <v>7619360.3999999994</v>
      </c>
      <c r="T3114" s="5">
        <f>Table1[[#This Row],[Fuel Consumption (mmBtu)]]*Table1[[#This Row],[Emission Factor (kg CO2/ mmBtu)]]*10^3</f>
        <v>499703112449.51471</v>
      </c>
      <c r="U3114" s="3">
        <f>Table1[[#This Row],[Emissions (g CO2)]]/(Table1[[#This Row],[Generation (TWh)]]*10^9)</f>
        <v>722.07258604923811</v>
      </c>
    </row>
    <row r="3115" spans="1:21" x14ac:dyDescent="0.35">
      <c r="A3115" t="s">
        <v>932</v>
      </c>
      <c r="B3115" t="s">
        <v>3243</v>
      </c>
      <c r="C3115" t="str">
        <f>SUBSTITUTE(Table1[[#This Row],[Fuel]],", ",",")</f>
        <v>fossil gas: natural gas,fossil liquids: fuel oil</v>
      </c>
      <c r="D3115" t="s">
        <v>3239</v>
      </c>
      <c r="E3115" t="s">
        <v>3275</v>
      </c>
      <c r="H3115" t="s">
        <v>3436</v>
      </c>
      <c r="I3115">
        <v>200</v>
      </c>
      <c r="J3115" t="s">
        <v>3446</v>
      </c>
      <c r="K3115">
        <v>2010</v>
      </c>
      <c r="L3115" t="s">
        <v>29</v>
      </c>
      <c r="M3115" t="s">
        <v>29</v>
      </c>
      <c r="N3115">
        <v>48.380254000000001</v>
      </c>
      <c r="O3115">
        <v>2.8512599999999999</v>
      </c>
      <c r="P3115" t="s">
        <v>3506</v>
      </c>
      <c r="Q3115" s="3">
        <f>Table1[[#This Row],[Capacity (MW)]]*0.395*8760*10^-6</f>
        <v>0.69203999999999999</v>
      </c>
      <c r="R3115" s="3" cm="1">
        <f t="array" ref="R3115">AVERAGE(VLOOKUP(_xlfn.TEXTSPLIT(Table1[[#This Row],[Fuel (no space after comma)]], ","), FuelList_Final_EF!$A$2:$B$65, 2, FALSE))</f>
        <v>65.583341148886291</v>
      </c>
      <c r="S3115" s="3">
        <f>Table1[[#This Row],[Generation (TWh)]]*10^9*VLOOKUP(Table1[[#This Row],[Turbine/Engine Technology]],Technology_HR!$A$2:$B$11,2,FALSE)*10^-6</f>
        <v>7619360.3999999994</v>
      </c>
      <c r="T3115" s="5">
        <f>Table1[[#This Row],[Fuel Consumption (mmBtu)]]*Table1[[#This Row],[Emission Factor (kg CO2/ mmBtu)]]*10^3</f>
        <v>499703112449.51471</v>
      </c>
      <c r="U3115" s="3">
        <f>Table1[[#This Row],[Emissions (g CO2)]]/(Table1[[#This Row],[Generation (TWh)]]*10^9)</f>
        <v>722.07258604923811</v>
      </c>
    </row>
    <row r="3116" spans="1:21" x14ac:dyDescent="0.35">
      <c r="A3116" t="s">
        <v>938</v>
      </c>
      <c r="B3116" t="s">
        <v>3239</v>
      </c>
      <c r="C3116" t="str">
        <f>SUBSTITUTE(Table1[[#This Row],[Fuel]],", ",",")</f>
        <v>fossil gas: natural gas</v>
      </c>
      <c r="D3116" t="s">
        <v>3239</v>
      </c>
      <c r="H3116" t="s">
        <v>3438</v>
      </c>
      <c r="I3116">
        <v>435</v>
      </c>
      <c r="J3116" t="s">
        <v>3446</v>
      </c>
      <c r="K3116">
        <v>2010</v>
      </c>
      <c r="L3116" t="s">
        <v>29</v>
      </c>
      <c r="M3116" t="s">
        <v>29</v>
      </c>
      <c r="N3116">
        <v>47.307209999999998</v>
      </c>
      <c r="O3116">
        <v>-2.1371600000000002</v>
      </c>
      <c r="P3116" t="s">
        <v>3506</v>
      </c>
      <c r="Q3116" s="3">
        <f>Table1[[#This Row],[Capacity (MW)]]*0.395*8760*10^-6</f>
        <v>1.5051870000000003</v>
      </c>
      <c r="R3116" s="3" cm="1">
        <f t="array" ref="R3116">AVERAGE(VLOOKUP(_xlfn.TEXTSPLIT(Table1[[#This Row],[Fuel (no space after comma)]], ","), FuelList_Final_EF!$A$2:$B$65, 2, FALSE))</f>
        <v>53.06</v>
      </c>
      <c r="S3116" s="3">
        <f>Table1[[#This Row],[Generation (TWh)]]*10^9*VLOOKUP(Table1[[#This Row],[Turbine/Engine Technology]],Technology_HR!$A$2:$B$11,2,FALSE)*10^-6</f>
        <v>11362656.663000001</v>
      </c>
      <c r="T3116" s="5">
        <f>Table1[[#This Row],[Fuel Consumption (mmBtu)]]*Table1[[#This Row],[Emission Factor (kg CO2/ mmBtu)]]*10^3</f>
        <v>602902562538.78015</v>
      </c>
      <c r="U3116" s="3">
        <f>Table1[[#This Row],[Emissions (g CO2)]]/(Table1[[#This Row],[Generation (TWh)]]*10^9)</f>
        <v>400.54994000000005</v>
      </c>
    </row>
    <row r="3117" spans="1:21" x14ac:dyDescent="0.35">
      <c r="A3117" t="s">
        <v>952</v>
      </c>
      <c r="B3117" t="s">
        <v>3239</v>
      </c>
      <c r="C3117" t="str">
        <f>SUBSTITUTE(Table1[[#This Row],[Fuel]],", ",",")</f>
        <v>fossil gas: natural gas</v>
      </c>
      <c r="D3117" t="s">
        <v>3239</v>
      </c>
      <c r="H3117" t="s">
        <v>3440</v>
      </c>
      <c r="I3117">
        <v>24</v>
      </c>
      <c r="J3117" t="s">
        <v>3446</v>
      </c>
      <c r="K3117" t="s">
        <v>29</v>
      </c>
      <c r="L3117" t="s">
        <v>29</v>
      </c>
      <c r="M3117" t="s">
        <v>29</v>
      </c>
      <c r="N3117">
        <v>49.768771999999998</v>
      </c>
      <c r="O3117">
        <v>2.9023279999999998</v>
      </c>
      <c r="P3117" t="s">
        <v>3506</v>
      </c>
      <c r="Q3117" s="3">
        <f>Table1[[#This Row],[Capacity (MW)]]*0.395*8760*10^-6</f>
        <v>8.3044800000000002E-2</v>
      </c>
      <c r="R3117" s="3" cm="1">
        <f t="array" ref="R3117">AVERAGE(VLOOKUP(_xlfn.TEXTSPLIT(Table1[[#This Row],[Fuel (no space after comma)]], ","), FuelList_Final_EF!$A$2:$B$65, 2, FALSE))</f>
        <v>53.06</v>
      </c>
      <c r="S3117" s="3">
        <f>Table1[[#This Row],[Generation (TWh)]]*10^9*VLOOKUP(Table1[[#This Row],[Turbine/Engine Technology]],Technology_HR!$A$2:$B$11,2,FALSE)*10^-6</f>
        <v>854115.76799999992</v>
      </c>
      <c r="T3117" s="5">
        <f>Table1[[#This Row],[Fuel Consumption (mmBtu)]]*Table1[[#This Row],[Emission Factor (kg CO2/ mmBtu)]]*10^3</f>
        <v>45319382650.079994</v>
      </c>
      <c r="U3117" s="3">
        <f>Table1[[#This Row],[Emissions (g CO2)]]/(Table1[[#This Row],[Generation (TWh)]]*10^9)</f>
        <v>545.72209999999995</v>
      </c>
    </row>
    <row r="3118" spans="1:21" x14ac:dyDescent="0.35">
      <c r="A3118" t="s">
        <v>952</v>
      </c>
      <c r="B3118" t="s">
        <v>3239</v>
      </c>
      <c r="C3118" t="str">
        <f>SUBSTITUTE(Table1[[#This Row],[Fuel]],", ",",")</f>
        <v>fossil gas: natural gas</v>
      </c>
      <c r="D3118" t="s">
        <v>3239</v>
      </c>
      <c r="H3118" t="s">
        <v>3440</v>
      </c>
      <c r="I3118">
        <v>24</v>
      </c>
      <c r="J3118" t="s">
        <v>3446</v>
      </c>
      <c r="K3118" t="s">
        <v>29</v>
      </c>
      <c r="L3118" t="s">
        <v>29</v>
      </c>
      <c r="M3118" t="s">
        <v>29</v>
      </c>
      <c r="N3118">
        <v>49.768771999999998</v>
      </c>
      <c r="O3118">
        <v>2.9023279999999998</v>
      </c>
      <c r="P3118" t="s">
        <v>3506</v>
      </c>
      <c r="Q3118" s="3">
        <f>Table1[[#This Row],[Capacity (MW)]]*0.395*8760*10^-6</f>
        <v>8.3044800000000002E-2</v>
      </c>
      <c r="R3118" s="3" cm="1">
        <f t="array" ref="R3118">AVERAGE(VLOOKUP(_xlfn.TEXTSPLIT(Table1[[#This Row],[Fuel (no space after comma)]], ","), FuelList_Final_EF!$A$2:$B$65, 2, FALSE))</f>
        <v>53.06</v>
      </c>
      <c r="S3118" s="3">
        <f>Table1[[#This Row],[Generation (TWh)]]*10^9*VLOOKUP(Table1[[#This Row],[Turbine/Engine Technology]],Technology_HR!$A$2:$B$11,2,FALSE)*10^-6</f>
        <v>854115.76799999992</v>
      </c>
      <c r="T3118" s="5">
        <f>Table1[[#This Row],[Fuel Consumption (mmBtu)]]*Table1[[#This Row],[Emission Factor (kg CO2/ mmBtu)]]*10^3</f>
        <v>45319382650.079994</v>
      </c>
      <c r="U3118" s="3">
        <f>Table1[[#This Row],[Emissions (g CO2)]]/(Table1[[#This Row],[Generation (TWh)]]*10^9)</f>
        <v>545.72209999999995</v>
      </c>
    </row>
    <row r="3119" spans="1:21" x14ac:dyDescent="0.35">
      <c r="A3119" t="s">
        <v>29</v>
      </c>
      <c r="B3119" t="s">
        <v>3313</v>
      </c>
      <c r="C3119" t="str">
        <f>SUBSTITUTE(Table1[[#This Row],[Fuel]],", ",",")</f>
        <v>fossil gas: natural gas,fossil gas: gaseous propane</v>
      </c>
      <c r="D3119" t="s">
        <v>3239</v>
      </c>
      <c r="E3119" t="s">
        <v>3661</v>
      </c>
      <c r="H3119" t="s">
        <v>3436</v>
      </c>
      <c r="I3119">
        <v>46</v>
      </c>
      <c r="J3119" t="s">
        <v>3446</v>
      </c>
      <c r="K3119">
        <v>1999</v>
      </c>
      <c r="L3119" t="s">
        <v>29</v>
      </c>
      <c r="M3119" t="s">
        <v>29</v>
      </c>
      <c r="N3119">
        <v>45.357529999999997</v>
      </c>
      <c r="O3119">
        <v>4.7938700000000001</v>
      </c>
      <c r="P3119" t="s">
        <v>3506</v>
      </c>
      <c r="Q3119" s="3">
        <f>Table1[[#This Row],[Capacity (MW)]]*0.395*8760*10^-6</f>
        <v>0.15916920000000001</v>
      </c>
      <c r="R3119" s="3" cm="1">
        <f t="array" ref="R3119">AVERAGE(VLOOKUP(_xlfn.TEXTSPLIT(Table1[[#This Row],[Fuel (no space after comma)]], ","), FuelList_Final_EF!$A$2:$B$65, 2, FALSE))</f>
        <v>57.260000000000005</v>
      </c>
      <c r="S3119" s="3">
        <f>Table1[[#This Row],[Generation (TWh)]]*10^9*VLOOKUP(Table1[[#This Row],[Turbine/Engine Technology]],Technology_HR!$A$2:$B$11,2,FALSE)*10^-6</f>
        <v>1752452.892</v>
      </c>
      <c r="T3119" s="5">
        <f>Table1[[#This Row],[Fuel Consumption (mmBtu)]]*Table1[[#This Row],[Emission Factor (kg CO2/ mmBtu)]]*10^3</f>
        <v>100345452595.92001</v>
      </c>
      <c r="U3119" s="3">
        <f>Table1[[#This Row],[Emissions (g CO2)]]/(Table1[[#This Row],[Generation (TWh)]]*10^9)</f>
        <v>630.43260000000009</v>
      </c>
    </row>
    <row r="3120" spans="1:21" x14ac:dyDescent="0.35">
      <c r="A3120" t="s">
        <v>244</v>
      </c>
      <c r="B3120" t="s">
        <v>3239</v>
      </c>
      <c r="C3120" t="str">
        <f>SUBSTITUTE(Table1[[#This Row],[Fuel]],", ",",")</f>
        <v>fossil gas: natural gas</v>
      </c>
      <c r="D3120" t="s">
        <v>3239</v>
      </c>
      <c r="H3120" t="s">
        <v>3438</v>
      </c>
      <c r="I3120">
        <v>450</v>
      </c>
      <c r="J3120" t="s">
        <v>3446</v>
      </c>
      <c r="K3120">
        <v>2009</v>
      </c>
      <c r="L3120" t="s">
        <v>29</v>
      </c>
      <c r="M3120" t="s">
        <v>29</v>
      </c>
      <c r="N3120">
        <v>50.229149999999997</v>
      </c>
      <c r="O3120">
        <v>3.8680699999999999</v>
      </c>
      <c r="P3120" t="s">
        <v>3506</v>
      </c>
      <c r="Q3120" s="3">
        <f>Table1[[#This Row],[Capacity (MW)]]*0.395*8760*10^-6</f>
        <v>1.5570899999999999</v>
      </c>
      <c r="R3120" s="3" cm="1">
        <f t="array" ref="R3120">AVERAGE(VLOOKUP(_xlfn.TEXTSPLIT(Table1[[#This Row],[Fuel (no space after comma)]], ","), FuelList_Final_EF!$A$2:$B$65, 2, FALSE))</f>
        <v>53.06</v>
      </c>
      <c r="S3120" s="3">
        <f>Table1[[#This Row],[Generation (TWh)]]*10^9*VLOOKUP(Table1[[#This Row],[Turbine/Engine Technology]],Technology_HR!$A$2:$B$11,2,FALSE)*10^-6</f>
        <v>11754472.409999998</v>
      </c>
      <c r="T3120" s="5">
        <f>Table1[[#This Row],[Fuel Consumption (mmBtu)]]*Table1[[#This Row],[Emission Factor (kg CO2/ mmBtu)]]*10^3</f>
        <v>623692306074.59998</v>
      </c>
      <c r="U3120" s="3">
        <f>Table1[[#This Row],[Emissions (g CO2)]]/(Table1[[#This Row],[Generation (TWh)]]*10^9)</f>
        <v>400.54994000000005</v>
      </c>
    </row>
    <row r="3121" spans="1:21" x14ac:dyDescent="0.35">
      <c r="A3121" t="s">
        <v>942</v>
      </c>
      <c r="B3121" t="s">
        <v>3239</v>
      </c>
      <c r="C3121" t="str">
        <f>SUBSTITUTE(Table1[[#This Row],[Fuel]],", ",",")</f>
        <v>fossil gas: natural gas</v>
      </c>
      <c r="D3121" t="s">
        <v>3239</v>
      </c>
      <c r="H3121" t="s">
        <v>3436</v>
      </c>
      <c r="I3121">
        <v>26</v>
      </c>
      <c r="J3121" t="s">
        <v>3446</v>
      </c>
      <c r="K3121">
        <v>1969</v>
      </c>
      <c r="L3121" t="s">
        <v>29</v>
      </c>
      <c r="M3121" t="s">
        <v>29</v>
      </c>
      <c r="N3121">
        <v>45.134948999999999</v>
      </c>
      <c r="O3121">
        <v>5.7032749999999997</v>
      </c>
      <c r="P3121" t="s">
        <v>3506</v>
      </c>
      <c r="Q3121" s="3">
        <f>Table1[[#This Row],[Capacity (MW)]]*0.395*8760*10^-6</f>
        <v>8.9965199999999995E-2</v>
      </c>
      <c r="R3121" s="3" cm="1">
        <f t="array" ref="R3121">AVERAGE(VLOOKUP(_xlfn.TEXTSPLIT(Table1[[#This Row],[Fuel (no space after comma)]], ","), FuelList_Final_EF!$A$2:$B$65, 2, FALSE))</f>
        <v>53.06</v>
      </c>
      <c r="S3121" s="3">
        <f>Table1[[#This Row],[Generation (TWh)]]*10^9*VLOOKUP(Table1[[#This Row],[Turbine/Engine Technology]],Technology_HR!$A$2:$B$11,2,FALSE)*10^-6</f>
        <v>990516.85199999996</v>
      </c>
      <c r="T3121" s="5">
        <f>Table1[[#This Row],[Fuel Consumption (mmBtu)]]*Table1[[#This Row],[Emission Factor (kg CO2/ mmBtu)]]*10^3</f>
        <v>52556824167.120003</v>
      </c>
      <c r="U3121" s="3">
        <f>Table1[[#This Row],[Emissions (g CO2)]]/(Table1[[#This Row],[Generation (TWh)]]*10^9)</f>
        <v>584.19060000000002</v>
      </c>
    </row>
    <row r="3122" spans="1:21" x14ac:dyDescent="0.35">
      <c r="A3122" t="s">
        <v>942</v>
      </c>
      <c r="B3122" t="s">
        <v>3239</v>
      </c>
      <c r="C3122" t="str">
        <f>SUBSTITUTE(Table1[[#This Row],[Fuel]],", ",",")</f>
        <v>fossil gas: natural gas</v>
      </c>
      <c r="D3122" t="s">
        <v>3239</v>
      </c>
      <c r="H3122" t="s">
        <v>3436</v>
      </c>
      <c r="I3122">
        <v>26</v>
      </c>
      <c r="J3122" t="s">
        <v>3446</v>
      </c>
      <c r="K3122">
        <v>1972</v>
      </c>
      <c r="L3122" t="s">
        <v>29</v>
      </c>
      <c r="M3122" t="s">
        <v>29</v>
      </c>
      <c r="N3122">
        <v>45.134948999999999</v>
      </c>
      <c r="O3122">
        <v>5.7032749999999997</v>
      </c>
      <c r="P3122" t="s">
        <v>3506</v>
      </c>
      <c r="Q3122" s="3">
        <f>Table1[[#This Row],[Capacity (MW)]]*0.395*8760*10^-6</f>
        <v>8.9965199999999995E-2</v>
      </c>
      <c r="R3122" s="3" cm="1">
        <f t="array" ref="R3122">AVERAGE(VLOOKUP(_xlfn.TEXTSPLIT(Table1[[#This Row],[Fuel (no space after comma)]], ","), FuelList_Final_EF!$A$2:$B$65, 2, FALSE))</f>
        <v>53.06</v>
      </c>
      <c r="S3122" s="3">
        <f>Table1[[#This Row],[Generation (TWh)]]*10^9*VLOOKUP(Table1[[#This Row],[Turbine/Engine Technology]],Technology_HR!$A$2:$B$11,2,FALSE)*10^-6</f>
        <v>990516.85199999996</v>
      </c>
      <c r="T3122" s="5">
        <f>Table1[[#This Row],[Fuel Consumption (mmBtu)]]*Table1[[#This Row],[Emission Factor (kg CO2/ mmBtu)]]*10^3</f>
        <v>52556824167.120003</v>
      </c>
      <c r="U3122" s="3">
        <f>Table1[[#This Row],[Emissions (g CO2)]]/(Table1[[#This Row],[Generation (TWh)]]*10^9)</f>
        <v>584.19060000000002</v>
      </c>
    </row>
    <row r="3123" spans="1:21" x14ac:dyDescent="0.35">
      <c r="A3123" t="s">
        <v>942</v>
      </c>
      <c r="B3123" t="s">
        <v>3239</v>
      </c>
      <c r="C3123" t="str">
        <f>SUBSTITUTE(Table1[[#This Row],[Fuel]],", ",",")</f>
        <v>fossil gas: natural gas</v>
      </c>
      <c r="D3123" t="s">
        <v>3239</v>
      </c>
      <c r="H3123" t="s">
        <v>3436</v>
      </c>
      <c r="I3123">
        <v>26</v>
      </c>
      <c r="J3123" t="s">
        <v>3446</v>
      </c>
      <c r="K3123">
        <v>1972</v>
      </c>
      <c r="L3123" t="s">
        <v>29</v>
      </c>
      <c r="M3123" t="s">
        <v>29</v>
      </c>
      <c r="N3123">
        <v>45.134948999999999</v>
      </c>
      <c r="O3123">
        <v>5.7032749999999997</v>
      </c>
      <c r="P3123" t="s">
        <v>3506</v>
      </c>
      <c r="Q3123" s="3">
        <f>Table1[[#This Row],[Capacity (MW)]]*0.395*8760*10^-6</f>
        <v>8.9965199999999995E-2</v>
      </c>
      <c r="R3123" s="3" cm="1">
        <f t="array" ref="R3123">AVERAGE(VLOOKUP(_xlfn.TEXTSPLIT(Table1[[#This Row],[Fuel (no space after comma)]], ","), FuelList_Final_EF!$A$2:$B$65, 2, FALSE))</f>
        <v>53.06</v>
      </c>
      <c r="S3123" s="3">
        <f>Table1[[#This Row],[Generation (TWh)]]*10^9*VLOOKUP(Table1[[#This Row],[Turbine/Engine Technology]],Technology_HR!$A$2:$B$11,2,FALSE)*10^-6</f>
        <v>990516.85199999996</v>
      </c>
      <c r="T3123" s="5">
        <f>Table1[[#This Row],[Fuel Consumption (mmBtu)]]*Table1[[#This Row],[Emission Factor (kg CO2/ mmBtu)]]*10^3</f>
        <v>52556824167.120003</v>
      </c>
      <c r="U3123" s="3">
        <f>Table1[[#This Row],[Emissions (g CO2)]]/(Table1[[#This Row],[Generation (TWh)]]*10^9)</f>
        <v>584.19060000000002</v>
      </c>
    </row>
    <row r="3124" spans="1:21" x14ac:dyDescent="0.35">
      <c r="A3124" t="s">
        <v>943</v>
      </c>
      <c r="B3124" t="s">
        <v>3314</v>
      </c>
      <c r="C3124" t="str">
        <f>SUBSTITUTE(Table1[[#This Row],[Fuel]],", ",",")</f>
        <v>fossil liquids: heavy fuel oil,bioenergy: unknown</v>
      </c>
      <c r="D3124" t="s">
        <v>3241</v>
      </c>
      <c r="E3124" t="s">
        <v>3643</v>
      </c>
      <c r="H3124" t="s">
        <v>3440</v>
      </c>
      <c r="I3124">
        <v>49</v>
      </c>
      <c r="J3124" t="s">
        <v>3446</v>
      </c>
      <c r="K3124" t="s">
        <v>29</v>
      </c>
      <c r="L3124" t="s">
        <v>29</v>
      </c>
      <c r="M3124" t="s">
        <v>29</v>
      </c>
      <c r="N3124">
        <v>43.469475000000003</v>
      </c>
      <c r="O3124">
        <v>5.4875439999999998</v>
      </c>
      <c r="P3124" t="s">
        <v>3506</v>
      </c>
      <c r="Q3124" s="3">
        <f>Table1[[#This Row],[Capacity (MW)]]*0.395*8760*10^-6</f>
        <v>0.1695498</v>
      </c>
      <c r="R3124" s="3" cm="1">
        <f t="array" ref="R3124">AVERAGE(VLOOKUP(_xlfn.TEXTSPLIT(Table1[[#This Row],[Fuel (no space after comma)]], ","), FuelList_Final_EF!$A$2:$B$65, 2, FALSE))</f>
        <v>77.820015155508685</v>
      </c>
      <c r="S3124" s="3">
        <f>Table1[[#This Row],[Generation (TWh)]]*10^9*VLOOKUP(Table1[[#This Row],[Turbine/Engine Technology]],Technology_HR!$A$2:$B$11,2,FALSE)*10^-6</f>
        <v>1743819.693</v>
      </c>
      <c r="T3124" s="5">
        <f>Table1[[#This Row],[Fuel Consumption (mmBtu)]]*Table1[[#This Row],[Emission Factor (kg CO2/ mmBtu)]]*10^3</f>
        <v>135704074937.73451</v>
      </c>
      <c r="U3124" s="3">
        <f>Table1[[#This Row],[Emissions (g CO2)]]/(Table1[[#This Row],[Generation (TWh)]]*10^9)</f>
        <v>800.3788558744069</v>
      </c>
    </row>
    <row r="3125" spans="1:21" x14ac:dyDescent="0.35">
      <c r="A3125" t="s">
        <v>953</v>
      </c>
      <c r="B3125" t="s">
        <v>3241</v>
      </c>
      <c r="C3125" t="str">
        <f>SUBSTITUTE(Table1[[#This Row],[Fuel]],", ",",")</f>
        <v>fossil liquids: heavy fuel oil</v>
      </c>
      <c r="D3125" t="s">
        <v>3241</v>
      </c>
      <c r="H3125" t="s">
        <v>3440</v>
      </c>
      <c r="I3125">
        <v>21</v>
      </c>
      <c r="J3125" t="s">
        <v>3446</v>
      </c>
      <c r="K3125">
        <v>1986</v>
      </c>
      <c r="L3125" t="s">
        <v>29</v>
      </c>
      <c r="M3125" t="s">
        <v>29</v>
      </c>
      <c r="N3125">
        <v>43.394500000000001</v>
      </c>
      <c r="O3125">
        <v>5.1131000000000002</v>
      </c>
      <c r="P3125" t="s">
        <v>3506</v>
      </c>
      <c r="Q3125" s="3">
        <f>Table1[[#This Row],[Capacity (MW)]]*0.395*8760*10^-6</f>
        <v>7.2664199999999998E-2</v>
      </c>
      <c r="R3125" s="3" cm="1">
        <f t="array" ref="R3125">AVERAGE(VLOOKUP(_xlfn.TEXTSPLIT(Table1[[#This Row],[Fuel (no space after comma)]], ","), FuelList_Final_EF!$A$2:$B$65, 2, FALSE))</f>
        <v>81.602530311017389</v>
      </c>
      <c r="S3125" s="3">
        <f>Table1[[#This Row],[Generation (TWh)]]*10^9*VLOOKUP(Table1[[#This Row],[Turbine/Engine Technology]],Technology_HR!$A$2:$B$11,2,FALSE)*10^-6</f>
        <v>747351.29700000002</v>
      </c>
      <c r="T3125" s="5">
        <f>Table1[[#This Row],[Fuel Consumption (mmBtu)]]*Table1[[#This Row],[Emission Factor (kg CO2/ mmBtu)]]*10^3</f>
        <v>60985756866.420662</v>
      </c>
      <c r="U3125" s="3">
        <f>Table1[[#This Row],[Emissions (g CO2)]]/(Table1[[#This Row],[Generation (TWh)]]*10^9)</f>
        <v>839.28202424881385</v>
      </c>
    </row>
    <row r="3126" spans="1:21" x14ac:dyDescent="0.35">
      <c r="A3126" t="s">
        <v>29</v>
      </c>
      <c r="B3126" t="s">
        <v>3241</v>
      </c>
      <c r="C3126" t="str">
        <f>SUBSTITUTE(Table1[[#This Row],[Fuel]],", ",",")</f>
        <v>fossil liquids: heavy fuel oil</v>
      </c>
      <c r="D3126" t="s">
        <v>3241</v>
      </c>
      <c r="H3126" t="s">
        <v>3440</v>
      </c>
      <c r="I3126">
        <v>21</v>
      </c>
      <c r="J3126" t="s">
        <v>3446</v>
      </c>
      <c r="K3126">
        <v>1972</v>
      </c>
      <c r="L3126" t="s">
        <v>29</v>
      </c>
      <c r="M3126" t="s">
        <v>29</v>
      </c>
      <c r="N3126">
        <v>49.479199999999999</v>
      </c>
      <c r="O3126">
        <v>0.22850000000000001</v>
      </c>
      <c r="P3126" t="s">
        <v>3506</v>
      </c>
      <c r="Q3126" s="3">
        <f>Table1[[#This Row],[Capacity (MW)]]*0.395*8760*10^-6</f>
        <v>7.2664199999999998E-2</v>
      </c>
      <c r="R3126" s="3" cm="1">
        <f t="array" ref="R3126">AVERAGE(VLOOKUP(_xlfn.TEXTSPLIT(Table1[[#This Row],[Fuel (no space after comma)]], ","), FuelList_Final_EF!$A$2:$B$65, 2, FALSE))</f>
        <v>81.602530311017389</v>
      </c>
      <c r="S3126" s="3">
        <f>Table1[[#This Row],[Generation (TWh)]]*10^9*VLOOKUP(Table1[[#This Row],[Turbine/Engine Technology]],Technology_HR!$A$2:$B$11,2,FALSE)*10^-6</f>
        <v>747351.29700000002</v>
      </c>
      <c r="T3126" s="5">
        <f>Table1[[#This Row],[Fuel Consumption (mmBtu)]]*Table1[[#This Row],[Emission Factor (kg CO2/ mmBtu)]]*10^3</f>
        <v>60985756866.420662</v>
      </c>
      <c r="U3126" s="3">
        <f>Table1[[#This Row],[Emissions (g CO2)]]/(Table1[[#This Row],[Generation (TWh)]]*10^9)</f>
        <v>839.28202424881385</v>
      </c>
    </row>
    <row r="3127" spans="1:21" x14ac:dyDescent="0.35">
      <c r="A3127" t="s">
        <v>29</v>
      </c>
      <c r="B3127" t="s">
        <v>3241</v>
      </c>
      <c r="C3127" t="str">
        <f>SUBSTITUTE(Table1[[#This Row],[Fuel]],", ",",")</f>
        <v>fossil liquids: heavy fuel oil</v>
      </c>
      <c r="D3127" t="s">
        <v>3241</v>
      </c>
      <c r="H3127" t="s">
        <v>3440</v>
      </c>
      <c r="I3127">
        <v>23</v>
      </c>
      <c r="J3127" t="s">
        <v>3446</v>
      </c>
      <c r="K3127">
        <v>1972</v>
      </c>
      <c r="L3127" t="s">
        <v>29</v>
      </c>
      <c r="M3127" t="s">
        <v>29</v>
      </c>
      <c r="N3127">
        <v>49.479199999999999</v>
      </c>
      <c r="O3127">
        <v>0.22850000000000001</v>
      </c>
      <c r="P3127" t="s">
        <v>3506</v>
      </c>
      <c r="Q3127" s="3">
        <f>Table1[[#This Row],[Capacity (MW)]]*0.395*8760*10^-6</f>
        <v>7.9584600000000005E-2</v>
      </c>
      <c r="R3127" s="3" cm="1">
        <f t="array" ref="R3127">AVERAGE(VLOOKUP(_xlfn.TEXTSPLIT(Table1[[#This Row],[Fuel (no space after comma)]], ","), FuelList_Final_EF!$A$2:$B$65, 2, FALSE))</f>
        <v>81.602530311017389</v>
      </c>
      <c r="S3127" s="3">
        <f>Table1[[#This Row],[Generation (TWh)]]*10^9*VLOOKUP(Table1[[#This Row],[Turbine/Engine Technology]],Technology_HR!$A$2:$B$11,2,FALSE)*10^-6</f>
        <v>818527.61099999992</v>
      </c>
      <c r="T3127" s="5">
        <f>Table1[[#This Row],[Fuel Consumption (mmBtu)]]*Table1[[#This Row],[Emission Factor (kg CO2/ mmBtu)]]*10^3</f>
        <v>66793924187.032143</v>
      </c>
      <c r="U3127" s="3">
        <f>Table1[[#This Row],[Emissions (g CO2)]]/(Table1[[#This Row],[Generation (TWh)]]*10^9)</f>
        <v>839.28202424881374</v>
      </c>
    </row>
    <row r="3128" spans="1:21" x14ac:dyDescent="0.35">
      <c r="A3128" t="s">
        <v>29</v>
      </c>
      <c r="B3128" t="s">
        <v>3239</v>
      </c>
      <c r="C3128" t="str">
        <f>SUBSTITUTE(Table1[[#This Row],[Fuel]],", ",",")</f>
        <v>fossil gas: natural gas</v>
      </c>
      <c r="D3128" t="s">
        <v>3239</v>
      </c>
      <c r="H3128" t="s">
        <v>3436</v>
      </c>
      <c r="I3128">
        <v>24.5</v>
      </c>
      <c r="J3128" t="s">
        <v>3446</v>
      </c>
      <c r="K3128">
        <v>2020</v>
      </c>
      <c r="L3128" t="s">
        <v>29</v>
      </c>
      <c r="M3128" t="s">
        <v>29</v>
      </c>
      <c r="N3128">
        <v>43.36092</v>
      </c>
      <c r="O3128">
        <v>5.0170599999999999</v>
      </c>
      <c r="P3128" t="s">
        <v>3506</v>
      </c>
      <c r="Q3128" s="3">
        <f>Table1[[#This Row],[Capacity (MW)]]*0.395*8760*10^-6</f>
        <v>8.47749E-2</v>
      </c>
      <c r="R3128" s="3" cm="1">
        <f t="array" ref="R3128">AVERAGE(VLOOKUP(_xlfn.TEXTSPLIT(Table1[[#This Row],[Fuel (no space after comma)]], ","), FuelList_Final_EF!$A$2:$B$65, 2, FALSE))</f>
        <v>53.06</v>
      </c>
      <c r="S3128" s="3">
        <f>Table1[[#This Row],[Generation (TWh)]]*10^9*VLOOKUP(Table1[[#This Row],[Turbine/Engine Technology]],Technology_HR!$A$2:$B$11,2,FALSE)*10^-6</f>
        <v>933371.64899999998</v>
      </c>
      <c r="T3128" s="5">
        <f>Table1[[#This Row],[Fuel Consumption (mmBtu)]]*Table1[[#This Row],[Emission Factor (kg CO2/ mmBtu)]]*10^3</f>
        <v>49524699695.940002</v>
      </c>
      <c r="U3128" s="3">
        <f>Table1[[#This Row],[Emissions (g CO2)]]/(Table1[[#This Row],[Generation (TWh)]]*10^9)</f>
        <v>584.19060000000002</v>
      </c>
    </row>
    <row r="3129" spans="1:21" x14ac:dyDescent="0.35">
      <c r="A3129" t="s">
        <v>952</v>
      </c>
      <c r="B3129" t="s">
        <v>3251</v>
      </c>
      <c r="C3129" t="str">
        <f>SUBSTITUTE(Table1[[#This Row],[Fuel]],", ",",")</f>
        <v>fossil liquids: heavy fuel oil,fossil gas: natural gas</v>
      </c>
      <c r="D3129" t="s">
        <v>3241</v>
      </c>
      <c r="E3129" t="s">
        <v>3239</v>
      </c>
      <c r="H3129" t="s">
        <v>3436</v>
      </c>
      <c r="I3129">
        <v>50</v>
      </c>
      <c r="J3129" t="s">
        <v>3446</v>
      </c>
      <c r="K3129">
        <v>2020</v>
      </c>
      <c r="L3129" t="s">
        <v>29</v>
      </c>
      <c r="M3129" t="s">
        <v>29</v>
      </c>
      <c r="N3129">
        <v>48.166899999999998</v>
      </c>
      <c r="O3129">
        <v>7.5979000000000001</v>
      </c>
      <c r="P3129" t="s">
        <v>3506</v>
      </c>
      <c r="Q3129" s="3">
        <f>Table1[[#This Row],[Capacity (MW)]]*0.395*8760*10^-6</f>
        <v>0.17301</v>
      </c>
      <c r="R3129" s="3" cm="1">
        <f t="array" ref="R3129">AVERAGE(VLOOKUP(_xlfn.TEXTSPLIT(Table1[[#This Row],[Fuel (no space after comma)]], ","), FuelList_Final_EF!$A$2:$B$65, 2, FALSE))</f>
        <v>67.331265155508703</v>
      </c>
      <c r="S3129" s="3">
        <f>Table1[[#This Row],[Generation (TWh)]]*10^9*VLOOKUP(Table1[[#This Row],[Turbine/Engine Technology]],Technology_HR!$A$2:$B$11,2,FALSE)*10^-6</f>
        <v>1904840.0999999999</v>
      </c>
      <c r="T3129" s="5">
        <f>Table1[[#This Row],[Fuel Consumption (mmBtu)]]*Table1[[#This Row],[Emission Factor (kg CO2/ mmBtu)]]*10^3</f>
        <v>128255293851.94569</v>
      </c>
      <c r="U3129" s="3">
        <f>Table1[[#This Row],[Emissions (g CO2)]]/(Table1[[#This Row],[Generation (TWh)]]*10^9)</f>
        <v>741.31722936215067</v>
      </c>
    </row>
    <row r="3130" spans="1:21" x14ac:dyDescent="0.35">
      <c r="A3130" t="s">
        <v>100</v>
      </c>
      <c r="B3130" t="s">
        <v>3239</v>
      </c>
      <c r="C3130" t="str">
        <f>SUBSTITUTE(Table1[[#This Row],[Fuel]],", ",",")</f>
        <v>fossil gas: natural gas</v>
      </c>
      <c r="D3130" t="s">
        <v>3239</v>
      </c>
      <c r="H3130" t="s">
        <v>3436</v>
      </c>
      <c r="I3130">
        <v>42</v>
      </c>
      <c r="J3130" t="s">
        <v>3446</v>
      </c>
      <c r="K3130">
        <v>2001</v>
      </c>
      <c r="L3130" t="s">
        <v>29</v>
      </c>
      <c r="M3130" t="s">
        <v>29</v>
      </c>
      <c r="N3130">
        <v>48.9313</v>
      </c>
      <c r="O3130">
        <v>2.3608600000000002</v>
      </c>
      <c r="P3130" t="s">
        <v>3506</v>
      </c>
      <c r="Q3130" s="3">
        <f>Table1[[#This Row],[Capacity (MW)]]*0.395*8760*10^-6</f>
        <v>0.1453284</v>
      </c>
      <c r="R3130" s="3" cm="1">
        <f t="array" ref="R3130">AVERAGE(VLOOKUP(_xlfn.TEXTSPLIT(Table1[[#This Row],[Fuel (no space after comma)]], ","), FuelList_Final_EF!$A$2:$B$65, 2, FALSE))</f>
        <v>53.06</v>
      </c>
      <c r="S3130" s="3">
        <f>Table1[[#This Row],[Generation (TWh)]]*10^9*VLOOKUP(Table1[[#This Row],[Turbine/Engine Technology]],Technology_HR!$A$2:$B$11,2,FALSE)*10^-6</f>
        <v>1600065.6839999999</v>
      </c>
      <c r="T3130" s="5">
        <f>Table1[[#This Row],[Fuel Consumption (mmBtu)]]*Table1[[#This Row],[Emission Factor (kg CO2/ mmBtu)]]*10^3</f>
        <v>84899485193.039993</v>
      </c>
      <c r="U3130" s="3">
        <f>Table1[[#This Row],[Emissions (g CO2)]]/(Table1[[#This Row],[Generation (TWh)]]*10^9)</f>
        <v>584.1905999999999</v>
      </c>
    </row>
    <row r="3131" spans="1:21" x14ac:dyDescent="0.35">
      <c r="A3131" t="s">
        <v>944</v>
      </c>
      <c r="B3131" t="s">
        <v>3239</v>
      </c>
      <c r="C3131" t="str">
        <f>SUBSTITUTE(Table1[[#This Row],[Fuel]],", ",",")</f>
        <v>fossil gas: natural gas</v>
      </c>
      <c r="D3131" t="s">
        <v>3239</v>
      </c>
      <c r="H3131" t="s">
        <v>3436</v>
      </c>
      <c r="I3131">
        <v>43</v>
      </c>
      <c r="J3131" t="s">
        <v>3446</v>
      </c>
      <c r="K3131">
        <v>1999</v>
      </c>
      <c r="L3131" t="s">
        <v>29</v>
      </c>
      <c r="M3131" t="s">
        <v>29</v>
      </c>
      <c r="N3131">
        <v>45.686399999999999</v>
      </c>
      <c r="O3131">
        <v>4.8407099999999996</v>
      </c>
      <c r="P3131" t="s">
        <v>3506</v>
      </c>
      <c r="Q3131" s="3">
        <f>Table1[[#This Row],[Capacity (MW)]]*0.395*8760*10^-6</f>
        <v>0.14878859999999999</v>
      </c>
      <c r="R3131" s="3" cm="1">
        <f t="array" ref="R3131">AVERAGE(VLOOKUP(_xlfn.TEXTSPLIT(Table1[[#This Row],[Fuel (no space after comma)]], ","), FuelList_Final_EF!$A$2:$B$65, 2, FALSE))</f>
        <v>53.06</v>
      </c>
      <c r="S3131" s="3">
        <f>Table1[[#This Row],[Generation (TWh)]]*10^9*VLOOKUP(Table1[[#This Row],[Turbine/Engine Technology]],Technology_HR!$A$2:$B$11,2,FALSE)*10^-6</f>
        <v>1638162.486</v>
      </c>
      <c r="T3131" s="5">
        <f>Table1[[#This Row],[Fuel Consumption (mmBtu)]]*Table1[[#This Row],[Emission Factor (kg CO2/ mmBtu)]]*10^3</f>
        <v>86920901507.160004</v>
      </c>
      <c r="U3131" s="3">
        <f>Table1[[#This Row],[Emissions (g CO2)]]/(Table1[[#This Row],[Generation (TWh)]]*10^9)</f>
        <v>584.19060000000002</v>
      </c>
    </row>
    <row r="3132" spans="1:21" x14ac:dyDescent="0.35">
      <c r="A3132" t="s">
        <v>944</v>
      </c>
      <c r="B3132" t="s">
        <v>3251</v>
      </c>
      <c r="C3132" t="str">
        <f>SUBSTITUTE(Table1[[#This Row],[Fuel]],", ",",")</f>
        <v>fossil liquids: heavy fuel oil,fossil gas: natural gas</v>
      </c>
      <c r="D3132" t="s">
        <v>3241</v>
      </c>
      <c r="E3132" t="s">
        <v>3239</v>
      </c>
      <c r="H3132" t="s">
        <v>3436</v>
      </c>
      <c r="I3132">
        <v>43</v>
      </c>
      <c r="J3132" t="s">
        <v>3446</v>
      </c>
      <c r="K3132">
        <v>2004</v>
      </c>
      <c r="L3132" t="s">
        <v>29</v>
      </c>
      <c r="M3132" t="s">
        <v>29</v>
      </c>
      <c r="N3132">
        <v>45.686399999999999</v>
      </c>
      <c r="O3132">
        <v>4.8407099999999996</v>
      </c>
      <c r="P3132" t="s">
        <v>3506</v>
      </c>
      <c r="Q3132" s="3">
        <f>Table1[[#This Row],[Capacity (MW)]]*0.395*8760*10^-6</f>
        <v>0.14878859999999999</v>
      </c>
      <c r="R3132" s="3" cm="1">
        <f t="array" ref="R3132">AVERAGE(VLOOKUP(_xlfn.TEXTSPLIT(Table1[[#This Row],[Fuel (no space after comma)]], ","), FuelList_Final_EF!$A$2:$B$65, 2, FALSE))</f>
        <v>67.331265155508703</v>
      </c>
      <c r="S3132" s="3">
        <f>Table1[[#This Row],[Generation (TWh)]]*10^9*VLOOKUP(Table1[[#This Row],[Turbine/Engine Technology]],Technology_HR!$A$2:$B$11,2,FALSE)*10^-6</f>
        <v>1638162.486</v>
      </c>
      <c r="T3132" s="5">
        <f>Table1[[#This Row],[Fuel Consumption (mmBtu)]]*Table1[[#This Row],[Emission Factor (kg CO2/ mmBtu)]]*10^3</f>
        <v>110299552712.67332</v>
      </c>
      <c r="U3132" s="3">
        <f>Table1[[#This Row],[Emissions (g CO2)]]/(Table1[[#This Row],[Generation (TWh)]]*10^9)</f>
        <v>741.3172293621509</v>
      </c>
    </row>
    <row r="3133" spans="1:21" x14ac:dyDescent="0.35">
      <c r="A3133" t="s">
        <v>954</v>
      </c>
      <c r="B3133" t="s">
        <v>3239</v>
      </c>
      <c r="C3133" t="str">
        <f>SUBSTITUTE(Table1[[#This Row],[Fuel]],", ",",")</f>
        <v>fossil gas: natural gas</v>
      </c>
      <c r="D3133" t="s">
        <v>3239</v>
      </c>
      <c r="H3133" t="s">
        <v>3438</v>
      </c>
      <c r="I3133">
        <v>132</v>
      </c>
      <c r="J3133" t="s">
        <v>3446</v>
      </c>
      <c r="K3133">
        <v>2000</v>
      </c>
      <c r="L3133" t="s">
        <v>29</v>
      </c>
      <c r="M3133" t="s">
        <v>29</v>
      </c>
      <c r="N3133">
        <v>49.365220000000001</v>
      </c>
      <c r="O3133">
        <v>1.11589</v>
      </c>
      <c r="P3133" t="s">
        <v>3506</v>
      </c>
      <c r="Q3133" s="3">
        <f>Table1[[#This Row],[Capacity (MW)]]*0.395*8760*10^-6</f>
        <v>0.4567464</v>
      </c>
      <c r="R3133" s="3" cm="1">
        <f t="array" ref="R3133">AVERAGE(VLOOKUP(_xlfn.TEXTSPLIT(Table1[[#This Row],[Fuel (no space after comma)]], ","), FuelList_Final_EF!$A$2:$B$65, 2, FALSE))</f>
        <v>53.06</v>
      </c>
      <c r="S3133" s="3">
        <f>Table1[[#This Row],[Generation (TWh)]]*10^9*VLOOKUP(Table1[[#This Row],[Turbine/Engine Technology]],Technology_HR!$A$2:$B$11,2,FALSE)*10^-6</f>
        <v>3447978.5735999998</v>
      </c>
      <c r="T3133" s="5">
        <f>Table1[[#This Row],[Fuel Consumption (mmBtu)]]*Table1[[#This Row],[Emission Factor (kg CO2/ mmBtu)]]*10^3</f>
        <v>182949743115.21597</v>
      </c>
      <c r="U3133" s="3">
        <f>Table1[[#This Row],[Emissions (g CO2)]]/(Table1[[#This Row],[Generation (TWh)]]*10^9)</f>
        <v>400.54993999999994</v>
      </c>
    </row>
    <row r="3134" spans="1:21" x14ac:dyDescent="0.35">
      <c r="A3134" t="s">
        <v>955</v>
      </c>
      <c r="B3134" t="s">
        <v>3239</v>
      </c>
      <c r="C3134" t="str">
        <f>SUBSTITUTE(Table1[[#This Row],[Fuel]],", ",",")</f>
        <v>fossil gas: natural gas</v>
      </c>
      <c r="D3134" t="s">
        <v>3239</v>
      </c>
      <c r="H3134" t="s">
        <v>3436</v>
      </c>
      <c r="I3134">
        <v>128</v>
      </c>
      <c r="J3134" t="s">
        <v>3446</v>
      </c>
      <c r="K3134">
        <v>2001</v>
      </c>
      <c r="L3134" t="s">
        <v>29</v>
      </c>
      <c r="M3134" t="s">
        <v>29</v>
      </c>
      <c r="N3134">
        <v>48.911740000000002</v>
      </c>
      <c r="O3134">
        <v>2.3276400000000002</v>
      </c>
      <c r="P3134" t="s">
        <v>3506</v>
      </c>
      <c r="Q3134" s="3">
        <f>Table1[[#This Row],[Capacity (MW)]]*0.395*8760*10^-6</f>
        <v>0.44290560000000001</v>
      </c>
      <c r="R3134" s="3" cm="1">
        <f t="array" ref="R3134">AVERAGE(VLOOKUP(_xlfn.TEXTSPLIT(Table1[[#This Row],[Fuel (no space after comma)]], ","), FuelList_Final_EF!$A$2:$B$65, 2, FALSE))</f>
        <v>53.06</v>
      </c>
      <c r="S3134" s="3">
        <f>Table1[[#This Row],[Generation (TWh)]]*10^9*VLOOKUP(Table1[[#This Row],[Turbine/Engine Technology]],Technology_HR!$A$2:$B$11,2,FALSE)*10^-6</f>
        <v>4876390.6559999995</v>
      </c>
      <c r="T3134" s="5">
        <f>Table1[[#This Row],[Fuel Consumption (mmBtu)]]*Table1[[#This Row],[Emission Factor (kg CO2/ mmBtu)]]*10^3</f>
        <v>258741288207.35995</v>
      </c>
      <c r="U3134" s="3">
        <f>Table1[[#This Row],[Emissions (g CO2)]]/(Table1[[#This Row],[Generation (TWh)]]*10^9)</f>
        <v>584.1905999999999</v>
      </c>
    </row>
    <row r="3135" spans="1:21" x14ac:dyDescent="0.35">
      <c r="A3135" t="s">
        <v>100</v>
      </c>
      <c r="B3135" t="s">
        <v>3239</v>
      </c>
      <c r="C3135" t="str">
        <f>SUBSTITUTE(Table1[[#This Row],[Fuel]],", ",",")</f>
        <v>fossil gas: natural gas</v>
      </c>
      <c r="D3135" t="s">
        <v>3239</v>
      </c>
      <c r="H3135" t="s">
        <v>3436</v>
      </c>
      <c r="I3135">
        <v>44</v>
      </c>
      <c r="J3135" t="s">
        <v>3446</v>
      </c>
      <c r="K3135">
        <v>2002</v>
      </c>
      <c r="L3135" t="s">
        <v>29</v>
      </c>
      <c r="M3135" t="s">
        <v>29</v>
      </c>
      <c r="N3135">
        <v>43.673549999999999</v>
      </c>
      <c r="O3135">
        <v>4.6087199999999999</v>
      </c>
      <c r="P3135" t="s">
        <v>3506</v>
      </c>
      <c r="Q3135" s="3">
        <f>Table1[[#This Row],[Capacity (MW)]]*0.395*8760*10^-6</f>
        <v>0.15224880000000002</v>
      </c>
      <c r="R3135" s="3" cm="1">
        <f t="array" ref="R3135">AVERAGE(VLOOKUP(_xlfn.TEXTSPLIT(Table1[[#This Row],[Fuel (no space after comma)]], ","), FuelList_Final_EF!$A$2:$B$65, 2, FALSE))</f>
        <v>53.06</v>
      </c>
      <c r="S3135" s="3">
        <f>Table1[[#This Row],[Generation (TWh)]]*10^9*VLOOKUP(Table1[[#This Row],[Turbine/Engine Technology]],Technology_HR!$A$2:$B$11,2,FALSE)*10^-6</f>
        <v>1676259.2880000002</v>
      </c>
      <c r="T3135" s="5">
        <f>Table1[[#This Row],[Fuel Consumption (mmBtu)]]*Table1[[#This Row],[Emission Factor (kg CO2/ mmBtu)]]*10^3</f>
        <v>88942317821.280014</v>
      </c>
      <c r="U3135" s="3">
        <f>Table1[[#This Row],[Emissions (g CO2)]]/(Table1[[#This Row],[Generation (TWh)]]*10^9)</f>
        <v>584.19060000000002</v>
      </c>
    </row>
    <row r="3136" spans="1:21" x14ac:dyDescent="0.35">
      <c r="A3136" t="s">
        <v>100</v>
      </c>
      <c r="B3136" t="s">
        <v>3239</v>
      </c>
      <c r="C3136" t="str">
        <f>SUBSTITUTE(Table1[[#This Row],[Fuel]],", ",",")</f>
        <v>fossil gas: natural gas</v>
      </c>
      <c r="D3136" t="s">
        <v>3239</v>
      </c>
      <c r="H3136" t="s">
        <v>59</v>
      </c>
      <c r="I3136">
        <v>33</v>
      </c>
      <c r="J3136" t="s">
        <v>3446</v>
      </c>
      <c r="K3136">
        <v>2005</v>
      </c>
      <c r="L3136" t="s">
        <v>29</v>
      </c>
      <c r="M3136" t="s">
        <v>29</v>
      </c>
      <c r="N3136">
        <v>45.871426</v>
      </c>
      <c r="O3136">
        <v>0.83580399999999999</v>
      </c>
      <c r="P3136" t="s">
        <v>3506</v>
      </c>
      <c r="Q3136" s="3">
        <f>Table1[[#This Row],[Capacity (MW)]]*0.395*8760*10^-6</f>
        <v>0.1141866</v>
      </c>
      <c r="R3136" s="3" cm="1">
        <f t="array" ref="R3136">AVERAGE(VLOOKUP(_xlfn.TEXTSPLIT(Table1[[#This Row],[Fuel (no space after comma)]], ","), FuelList_Final_EF!$A$2:$B$65, 2, FALSE))</f>
        <v>53.06</v>
      </c>
      <c r="S3136" s="3">
        <f>Table1[[#This Row],[Generation (TWh)]]*10^9*VLOOKUP(Table1[[#This Row],[Turbine/Engine Technology]],Technology_HR!$A$2:$B$11,2,FALSE)*10^-6</f>
        <v>947234.9402999999</v>
      </c>
      <c r="T3136" s="5">
        <f>Table1[[#This Row],[Fuel Consumption (mmBtu)]]*Table1[[#This Row],[Emission Factor (kg CO2/ mmBtu)]]*10^3</f>
        <v>50260285932.317993</v>
      </c>
      <c r="U3136" s="3">
        <f>Table1[[#This Row],[Emissions (g CO2)]]/(Table1[[#This Row],[Generation (TWh)]]*10^9)</f>
        <v>440.15922999999992</v>
      </c>
    </row>
    <row r="3137" spans="1:21" x14ac:dyDescent="0.35">
      <c r="A3137" t="s">
        <v>942</v>
      </c>
      <c r="B3137" t="s">
        <v>3239</v>
      </c>
      <c r="C3137" t="str">
        <f>SUBSTITUTE(Table1[[#This Row],[Fuel]],", ",",")</f>
        <v>fossil gas: natural gas</v>
      </c>
      <c r="D3137" t="s">
        <v>3239</v>
      </c>
      <c r="H3137" t="s">
        <v>3436</v>
      </c>
      <c r="I3137">
        <v>20</v>
      </c>
      <c r="J3137" t="s">
        <v>3446</v>
      </c>
      <c r="K3137">
        <v>2001</v>
      </c>
      <c r="L3137" t="s">
        <v>29</v>
      </c>
      <c r="M3137" t="s">
        <v>29</v>
      </c>
      <c r="N3137">
        <v>47.807594999999999</v>
      </c>
      <c r="O3137">
        <v>7.5338500000000002</v>
      </c>
      <c r="P3137" t="s">
        <v>3506</v>
      </c>
      <c r="Q3137" s="3">
        <f>Table1[[#This Row],[Capacity (MW)]]*0.395*8760*10^-6</f>
        <v>6.9204000000000002E-2</v>
      </c>
      <c r="R3137" s="3" cm="1">
        <f t="array" ref="R3137">AVERAGE(VLOOKUP(_xlfn.TEXTSPLIT(Table1[[#This Row],[Fuel (no space after comma)]], ","), FuelList_Final_EF!$A$2:$B$65, 2, FALSE))</f>
        <v>53.06</v>
      </c>
      <c r="S3137" s="3">
        <f>Table1[[#This Row],[Generation (TWh)]]*10^9*VLOOKUP(Table1[[#This Row],[Turbine/Engine Technology]],Technology_HR!$A$2:$B$11,2,FALSE)*10^-6</f>
        <v>761936.03999999992</v>
      </c>
      <c r="T3137" s="5">
        <f>Table1[[#This Row],[Fuel Consumption (mmBtu)]]*Table1[[#This Row],[Emission Factor (kg CO2/ mmBtu)]]*10^3</f>
        <v>40428326282.399994</v>
      </c>
      <c r="U3137" s="3">
        <f>Table1[[#This Row],[Emissions (g CO2)]]/(Table1[[#This Row],[Generation (TWh)]]*10^9)</f>
        <v>584.1905999999999</v>
      </c>
    </row>
    <row r="3138" spans="1:21" x14ac:dyDescent="0.35">
      <c r="A3138" t="s">
        <v>956</v>
      </c>
      <c r="B3138" t="s">
        <v>3241</v>
      </c>
      <c r="C3138" t="str">
        <f>SUBSTITUTE(Table1[[#This Row],[Fuel]],", ",",")</f>
        <v>fossil liquids: heavy fuel oil</v>
      </c>
      <c r="D3138" t="s">
        <v>3241</v>
      </c>
      <c r="H3138" t="s">
        <v>3436</v>
      </c>
      <c r="I3138">
        <v>46</v>
      </c>
      <c r="J3138" t="s">
        <v>3446</v>
      </c>
      <c r="K3138">
        <v>2015</v>
      </c>
      <c r="L3138" t="s">
        <v>29</v>
      </c>
      <c r="M3138" t="s">
        <v>29</v>
      </c>
      <c r="N3138">
        <v>47.305840000000003</v>
      </c>
      <c r="O3138">
        <v>-2.1382099999999999</v>
      </c>
      <c r="P3138" t="s">
        <v>3506</v>
      </c>
      <c r="Q3138" s="3">
        <f>Table1[[#This Row],[Capacity (MW)]]*0.395*8760*10^-6</f>
        <v>0.15916920000000001</v>
      </c>
      <c r="R3138" s="3" cm="1">
        <f t="array" ref="R3138">AVERAGE(VLOOKUP(_xlfn.TEXTSPLIT(Table1[[#This Row],[Fuel (no space after comma)]], ","), FuelList_Final_EF!$A$2:$B$65, 2, FALSE))</f>
        <v>81.602530311017389</v>
      </c>
      <c r="S3138" s="3">
        <f>Table1[[#This Row],[Generation (TWh)]]*10^9*VLOOKUP(Table1[[#This Row],[Turbine/Engine Technology]],Technology_HR!$A$2:$B$11,2,FALSE)*10^-6</f>
        <v>1752452.892</v>
      </c>
      <c r="T3138" s="5">
        <f>Table1[[#This Row],[Fuel Consumption (mmBtu)]]*Table1[[#This Row],[Emission Factor (kg CO2/ mmBtu)]]*10^3</f>
        <v>143004590238.06009</v>
      </c>
      <c r="U3138" s="3">
        <f>Table1[[#This Row],[Emissions (g CO2)]]/(Table1[[#This Row],[Generation (TWh)]]*10^9)</f>
        <v>898.44385872430155</v>
      </c>
    </row>
    <row r="3139" spans="1:21" x14ac:dyDescent="0.35">
      <c r="A3139" t="s">
        <v>942</v>
      </c>
      <c r="B3139" t="s">
        <v>3241</v>
      </c>
      <c r="C3139" t="str">
        <f>SUBSTITUTE(Table1[[#This Row],[Fuel]],", ",",")</f>
        <v>fossil liquids: heavy fuel oil</v>
      </c>
      <c r="D3139" t="s">
        <v>3241</v>
      </c>
      <c r="H3139" t="s">
        <v>3440</v>
      </c>
      <c r="I3139">
        <v>22.5</v>
      </c>
      <c r="J3139" t="s">
        <v>3446</v>
      </c>
      <c r="K3139">
        <v>2000</v>
      </c>
      <c r="L3139" t="s">
        <v>29</v>
      </c>
      <c r="M3139" t="s">
        <v>29</v>
      </c>
      <c r="N3139">
        <v>47.054693</v>
      </c>
      <c r="O3139">
        <v>5.4085999999999999</v>
      </c>
      <c r="P3139" t="s">
        <v>3506</v>
      </c>
      <c r="Q3139" s="3">
        <f>Table1[[#This Row],[Capacity (MW)]]*0.395*8760*10^-6</f>
        <v>7.7854500000000007E-2</v>
      </c>
      <c r="R3139" s="3" cm="1">
        <f t="array" ref="R3139">AVERAGE(VLOOKUP(_xlfn.TEXTSPLIT(Table1[[#This Row],[Fuel (no space after comma)]], ","), FuelList_Final_EF!$A$2:$B$65, 2, FALSE))</f>
        <v>81.602530311017389</v>
      </c>
      <c r="S3139" s="3">
        <f>Table1[[#This Row],[Generation (TWh)]]*10^9*VLOOKUP(Table1[[#This Row],[Turbine/Engine Technology]],Technology_HR!$A$2:$B$11,2,FALSE)*10^-6</f>
        <v>800733.53249999997</v>
      </c>
      <c r="T3139" s="5">
        <f>Table1[[#This Row],[Fuel Consumption (mmBtu)]]*Table1[[#This Row],[Emission Factor (kg CO2/ mmBtu)]]*10^3</f>
        <v>65341882356.87928</v>
      </c>
      <c r="U3139" s="3">
        <f>Table1[[#This Row],[Emissions (g CO2)]]/(Table1[[#This Row],[Generation (TWh)]]*10^9)</f>
        <v>839.28202424881385</v>
      </c>
    </row>
    <row r="3140" spans="1:21" x14ac:dyDescent="0.35">
      <c r="A3140" t="s">
        <v>942</v>
      </c>
      <c r="B3140" t="s">
        <v>3241</v>
      </c>
      <c r="C3140" t="str">
        <f>SUBSTITUTE(Table1[[#This Row],[Fuel]],", ",",")</f>
        <v>fossil liquids: heavy fuel oil</v>
      </c>
      <c r="D3140" t="s">
        <v>3241</v>
      </c>
      <c r="H3140" t="s">
        <v>3440</v>
      </c>
      <c r="I3140">
        <v>22.5</v>
      </c>
      <c r="J3140" t="s">
        <v>3446</v>
      </c>
      <c r="K3140">
        <v>2000</v>
      </c>
      <c r="L3140" t="s">
        <v>29</v>
      </c>
      <c r="M3140" t="s">
        <v>29</v>
      </c>
      <c r="N3140">
        <v>47.054693</v>
      </c>
      <c r="O3140">
        <v>5.4085999999999999</v>
      </c>
      <c r="P3140" t="s">
        <v>3506</v>
      </c>
      <c r="Q3140" s="3">
        <f>Table1[[#This Row],[Capacity (MW)]]*0.395*8760*10^-6</f>
        <v>7.7854500000000007E-2</v>
      </c>
      <c r="R3140" s="3" cm="1">
        <f t="array" ref="R3140">AVERAGE(VLOOKUP(_xlfn.TEXTSPLIT(Table1[[#This Row],[Fuel (no space after comma)]], ","), FuelList_Final_EF!$A$2:$B$65, 2, FALSE))</f>
        <v>81.602530311017389</v>
      </c>
      <c r="S3140" s="3">
        <f>Table1[[#This Row],[Generation (TWh)]]*10^9*VLOOKUP(Table1[[#This Row],[Turbine/Engine Technology]],Technology_HR!$A$2:$B$11,2,FALSE)*10^-6</f>
        <v>800733.53249999997</v>
      </c>
      <c r="T3140" s="5">
        <f>Table1[[#This Row],[Fuel Consumption (mmBtu)]]*Table1[[#This Row],[Emission Factor (kg CO2/ mmBtu)]]*10^3</f>
        <v>65341882356.87928</v>
      </c>
      <c r="U3140" s="3">
        <f>Table1[[#This Row],[Emissions (g CO2)]]/(Table1[[#This Row],[Generation (TWh)]]*10^9)</f>
        <v>839.28202424881385</v>
      </c>
    </row>
    <row r="3141" spans="1:21" x14ac:dyDescent="0.35">
      <c r="A3141" t="s">
        <v>942</v>
      </c>
      <c r="B3141" t="s">
        <v>3239</v>
      </c>
      <c r="C3141" t="str">
        <f>SUBSTITUTE(Table1[[#This Row],[Fuel]],", ",",")</f>
        <v>fossil gas: natural gas</v>
      </c>
      <c r="D3141" t="s">
        <v>3239</v>
      </c>
      <c r="H3141" t="s">
        <v>3441</v>
      </c>
      <c r="I3141">
        <v>48</v>
      </c>
      <c r="J3141" t="s">
        <v>3446</v>
      </c>
      <c r="K3141">
        <v>2015</v>
      </c>
      <c r="L3141" t="s">
        <v>29</v>
      </c>
      <c r="M3141" t="s">
        <v>29</v>
      </c>
      <c r="N3141">
        <v>47.054693</v>
      </c>
      <c r="O3141">
        <v>5.4085999999999999</v>
      </c>
      <c r="P3141" t="s">
        <v>3506</v>
      </c>
      <c r="Q3141" s="3">
        <f>Table1[[#This Row],[Capacity (MW)]]*0.395*8760*10^-6</f>
        <v>0.1660896</v>
      </c>
      <c r="R3141" s="3" cm="1">
        <f t="array" ref="R3141">AVERAGE(VLOOKUP(_xlfn.TEXTSPLIT(Table1[[#This Row],[Fuel (no space after comma)]], ","), FuelList_Final_EF!$A$2:$B$65, 2, FALSE))</f>
        <v>53.06</v>
      </c>
      <c r="S3141" s="3">
        <f>Table1[[#This Row],[Generation (TWh)]]*10^9*VLOOKUP(Table1[[#This Row],[Turbine/Engine Technology]],Technology_HR!$A$2:$B$11,2,FALSE)*10^-6</f>
        <v>1253810.3903999999</v>
      </c>
      <c r="T3141" s="5">
        <f>Table1[[#This Row],[Fuel Consumption (mmBtu)]]*Table1[[#This Row],[Emission Factor (kg CO2/ mmBtu)]]*10^3</f>
        <v>66527179314.623993</v>
      </c>
      <c r="U3141" s="3">
        <f>Table1[[#This Row],[Emissions (g CO2)]]/(Table1[[#This Row],[Generation (TWh)]]*10^9)</f>
        <v>400.54993999999994</v>
      </c>
    </row>
    <row r="3142" spans="1:21" x14ac:dyDescent="0.35">
      <c r="A3142" t="s">
        <v>942</v>
      </c>
      <c r="B3142" t="s">
        <v>3239</v>
      </c>
      <c r="C3142" t="str">
        <f>SUBSTITUTE(Table1[[#This Row],[Fuel]],", ",",")</f>
        <v>fossil gas: natural gas</v>
      </c>
      <c r="D3142" t="s">
        <v>3239</v>
      </c>
      <c r="H3142" t="s">
        <v>3441</v>
      </c>
      <c r="I3142">
        <v>48</v>
      </c>
      <c r="J3142" t="s">
        <v>3446</v>
      </c>
      <c r="K3142">
        <v>2015</v>
      </c>
      <c r="L3142" t="s">
        <v>29</v>
      </c>
      <c r="M3142" t="s">
        <v>29</v>
      </c>
      <c r="N3142">
        <v>47.054693</v>
      </c>
      <c r="O3142">
        <v>5.4085999999999999</v>
      </c>
      <c r="P3142" t="s">
        <v>3506</v>
      </c>
      <c r="Q3142" s="3">
        <f>Table1[[#This Row],[Capacity (MW)]]*0.395*8760*10^-6</f>
        <v>0.1660896</v>
      </c>
      <c r="R3142" s="3" cm="1">
        <f t="array" ref="R3142">AVERAGE(VLOOKUP(_xlfn.TEXTSPLIT(Table1[[#This Row],[Fuel (no space after comma)]], ","), FuelList_Final_EF!$A$2:$B$65, 2, FALSE))</f>
        <v>53.06</v>
      </c>
      <c r="S3142" s="3">
        <f>Table1[[#This Row],[Generation (TWh)]]*10^9*VLOOKUP(Table1[[#This Row],[Turbine/Engine Technology]],Technology_HR!$A$2:$B$11,2,FALSE)*10^-6</f>
        <v>1253810.3903999999</v>
      </c>
      <c r="T3142" s="5">
        <f>Table1[[#This Row],[Fuel Consumption (mmBtu)]]*Table1[[#This Row],[Emission Factor (kg CO2/ mmBtu)]]*10^3</f>
        <v>66527179314.623993</v>
      </c>
      <c r="U3142" s="3">
        <f>Table1[[#This Row],[Emissions (g CO2)]]/(Table1[[#This Row],[Generation (TWh)]]*10^9)</f>
        <v>400.54993999999994</v>
      </c>
    </row>
    <row r="3143" spans="1:21" x14ac:dyDescent="0.35">
      <c r="A3143" t="s">
        <v>932</v>
      </c>
      <c r="B3143" t="s">
        <v>3241</v>
      </c>
      <c r="C3143" t="str">
        <f>SUBSTITUTE(Table1[[#This Row],[Fuel]],", ",",")</f>
        <v>fossil liquids: heavy fuel oil</v>
      </c>
      <c r="D3143" t="s">
        <v>3241</v>
      </c>
      <c r="H3143" t="s">
        <v>3438</v>
      </c>
      <c r="I3143">
        <v>200</v>
      </c>
      <c r="J3143" t="s">
        <v>3446</v>
      </c>
      <c r="K3143">
        <v>2008</v>
      </c>
      <c r="L3143" t="s">
        <v>29</v>
      </c>
      <c r="M3143" t="s">
        <v>29</v>
      </c>
      <c r="N3143">
        <v>48.873643000000001</v>
      </c>
      <c r="O3143">
        <v>2.6558510000000002</v>
      </c>
      <c r="P3143" t="s">
        <v>3506</v>
      </c>
      <c r="Q3143" s="3">
        <f>Table1[[#This Row],[Capacity (MW)]]*0.395*8760*10^-6</f>
        <v>0.69203999999999999</v>
      </c>
      <c r="R3143" s="3" cm="1">
        <f t="array" ref="R3143">AVERAGE(VLOOKUP(_xlfn.TEXTSPLIT(Table1[[#This Row],[Fuel (no space after comma)]], ","), FuelList_Final_EF!$A$2:$B$65, 2, FALSE))</f>
        <v>81.602530311017389</v>
      </c>
      <c r="S3143" s="3">
        <f>Table1[[#This Row],[Generation (TWh)]]*10^9*VLOOKUP(Table1[[#This Row],[Turbine/Engine Technology]],Technology_HR!$A$2:$B$11,2,FALSE)*10^-6</f>
        <v>5224209.96</v>
      </c>
      <c r="T3143" s="5">
        <f>Table1[[#This Row],[Fuel Consumption (mmBtu)]]*Table1[[#This Row],[Emission Factor (kg CO2/ mmBtu)]]*10^3</f>
        <v>426308751612.01892</v>
      </c>
      <c r="U3143" s="3">
        <f>Table1[[#This Row],[Emissions (g CO2)]]/(Table1[[#This Row],[Generation (TWh)]]*10^9)</f>
        <v>616.01750131787026</v>
      </c>
    </row>
    <row r="3144" spans="1:21" x14ac:dyDescent="0.35">
      <c r="A3144" t="s">
        <v>932</v>
      </c>
      <c r="B3144" t="s">
        <v>3241</v>
      </c>
      <c r="C3144" t="str">
        <f>SUBSTITUTE(Table1[[#This Row],[Fuel]],", ",",")</f>
        <v>fossil liquids: heavy fuel oil</v>
      </c>
      <c r="D3144" t="s">
        <v>3241</v>
      </c>
      <c r="H3144" t="s">
        <v>3438</v>
      </c>
      <c r="I3144">
        <v>200</v>
      </c>
      <c r="J3144" t="s">
        <v>3446</v>
      </c>
      <c r="K3144">
        <v>2008</v>
      </c>
      <c r="L3144" t="s">
        <v>29</v>
      </c>
      <c r="M3144" t="s">
        <v>29</v>
      </c>
      <c r="N3144">
        <v>48.873643000000001</v>
      </c>
      <c r="O3144">
        <v>2.6558510000000002</v>
      </c>
      <c r="P3144" t="s">
        <v>3506</v>
      </c>
      <c r="Q3144" s="3">
        <f>Table1[[#This Row],[Capacity (MW)]]*0.395*8760*10^-6</f>
        <v>0.69203999999999999</v>
      </c>
      <c r="R3144" s="3" cm="1">
        <f t="array" ref="R3144">AVERAGE(VLOOKUP(_xlfn.TEXTSPLIT(Table1[[#This Row],[Fuel (no space after comma)]], ","), FuelList_Final_EF!$A$2:$B$65, 2, FALSE))</f>
        <v>81.602530311017389</v>
      </c>
      <c r="S3144" s="3">
        <f>Table1[[#This Row],[Generation (TWh)]]*10^9*VLOOKUP(Table1[[#This Row],[Turbine/Engine Technology]],Technology_HR!$A$2:$B$11,2,FALSE)*10^-6</f>
        <v>5224209.96</v>
      </c>
      <c r="T3144" s="5">
        <f>Table1[[#This Row],[Fuel Consumption (mmBtu)]]*Table1[[#This Row],[Emission Factor (kg CO2/ mmBtu)]]*10^3</f>
        <v>426308751612.01892</v>
      </c>
      <c r="U3144" s="3">
        <f>Table1[[#This Row],[Emissions (g CO2)]]/(Table1[[#This Row],[Generation (TWh)]]*10^9)</f>
        <v>616.01750131787026</v>
      </c>
    </row>
    <row r="3145" spans="1:21" x14ac:dyDescent="0.35">
      <c r="A3145" t="s">
        <v>932</v>
      </c>
      <c r="B3145" t="s">
        <v>3241</v>
      </c>
      <c r="C3145" t="str">
        <f>SUBSTITUTE(Table1[[#This Row],[Fuel]],", ",",")</f>
        <v>fossil liquids: heavy fuel oil</v>
      </c>
      <c r="D3145" t="s">
        <v>3241</v>
      </c>
      <c r="H3145" t="s">
        <v>3438</v>
      </c>
      <c r="I3145">
        <v>200</v>
      </c>
      <c r="J3145" t="s">
        <v>3446</v>
      </c>
      <c r="K3145">
        <v>2009</v>
      </c>
      <c r="L3145" t="s">
        <v>29</v>
      </c>
      <c r="M3145" t="s">
        <v>29</v>
      </c>
      <c r="N3145">
        <v>48.873643000000001</v>
      </c>
      <c r="O3145">
        <v>2.6558510000000002</v>
      </c>
      <c r="P3145" t="s">
        <v>3506</v>
      </c>
      <c r="Q3145" s="3">
        <f>Table1[[#This Row],[Capacity (MW)]]*0.395*8760*10^-6</f>
        <v>0.69203999999999999</v>
      </c>
      <c r="R3145" s="3" cm="1">
        <f t="array" ref="R3145">AVERAGE(VLOOKUP(_xlfn.TEXTSPLIT(Table1[[#This Row],[Fuel (no space after comma)]], ","), FuelList_Final_EF!$A$2:$B$65, 2, FALSE))</f>
        <v>81.602530311017389</v>
      </c>
      <c r="S3145" s="3">
        <f>Table1[[#This Row],[Generation (TWh)]]*10^9*VLOOKUP(Table1[[#This Row],[Turbine/Engine Technology]],Technology_HR!$A$2:$B$11,2,FALSE)*10^-6</f>
        <v>5224209.96</v>
      </c>
      <c r="T3145" s="5">
        <f>Table1[[#This Row],[Fuel Consumption (mmBtu)]]*Table1[[#This Row],[Emission Factor (kg CO2/ mmBtu)]]*10^3</f>
        <v>426308751612.01892</v>
      </c>
      <c r="U3145" s="3">
        <f>Table1[[#This Row],[Emissions (g CO2)]]/(Table1[[#This Row],[Generation (TWh)]]*10^9)</f>
        <v>616.01750131787026</v>
      </c>
    </row>
    <row r="3146" spans="1:21" x14ac:dyDescent="0.35">
      <c r="A3146" t="s">
        <v>932</v>
      </c>
      <c r="B3146" t="s">
        <v>3239</v>
      </c>
      <c r="C3146" t="str">
        <f>SUBSTITUTE(Table1[[#This Row],[Fuel]],", ",",")</f>
        <v>fossil gas: natural gas</v>
      </c>
      <c r="D3146" t="s">
        <v>3239</v>
      </c>
      <c r="H3146" t="s">
        <v>3436</v>
      </c>
      <c r="I3146">
        <v>43</v>
      </c>
      <c r="J3146" t="s">
        <v>3446</v>
      </c>
      <c r="K3146">
        <v>1998</v>
      </c>
      <c r="L3146" t="s">
        <v>29</v>
      </c>
      <c r="M3146" t="s">
        <v>29</v>
      </c>
      <c r="N3146">
        <v>49.902500000000003</v>
      </c>
      <c r="O3146">
        <v>1.002</v>
      </c>
      <c r="P3146" t="s">
        <v>3506</v>
      </c>
      <c r="Q3146" s="3">
        <f>Table1[[#This Row],[Capacity (MW)]]*0.395*8760*10^-6</f>
        <v>0.14878859999999999</v>
      </c>
      <c r="R3146" s="3" cm="1">
        <f t="array" ref="R3146">AVERAGE(VLOOKUP(_xlfn.TEXTSPLIT(Table1[[#This Row],[Fuel (no space after comma)]], ","), FuelList_Final_EF!$A$2:$B$65, 2, FALSE))</f>
        <v>53.06</v>
      </c>
      <c r="S3146" s="3">
        <f>Table1[[#This Row],[Generation (TWh)]]*10^9*VLOOKUP(Table1[[#This Row],[Turbine/Engine Technology]],Technology_HR!$A$2:$B$11,2,FALSE)*10^-6</f>
        <v>1638162.486</v>
      </c>
      <c r="T3146" s="5">
        <f>Table1[[#This Row],[Fuel Consumption (mmBtu)]]*Table1[[#This Row],[Emission Factor (kg CO2/ mmBtu)]]*10^3</f>
        <v>86920901507.160004</v>
      </c>
      <c r="U3146" s="3">
        <f>Table1[[#This Row],[Emissions (g CO2)]]/(Table1[[#This Row],[Generation (TWh)]]*10^9)</f>
        <v>584.19060000000002</v>
      </c>
    </row>
    <row r="3147" spans="1:21" x14ac:dyDescent="0.35">
      <c r="A3147" t="s">
        <v>957</v>
      </c>
      <c r="B3147" t="s">
        <v>3241</v>
      </c>
      <c r="C3147" t="str">
        <f>SUBSTITUTE(Table1[[#This Row],[Fuel]],", ",",")</f>
        <v>fossil liquids: heavy fuel oil</v>
      </c>
      <c r="D3147" t="s">
        <v>3241</v>
      </c>
      <c r="H3147" t="s">
        <v>3441</v>
      </c>
      <c r="I3147">
        <v>133</v>
      </c>
      <c r="J3147" t="s">
        <v>3446</v>
      </c>
      <c r="K3147">
        <v>1981</v>
      </c>
      <c r="L3147" t="s">
        <v>29</v>
      </c>
      <c r="M3147" t="s">
        <v>29</v>
      </c>
      <c r="N3147">
        <v>41.932090000000002</v>
      </c>
      <c r="O3147">
        <v>8.72044</v>
      </c>
      <c r="P3147" t="s">
        <v>3506</v>
      </c>
      <c r="Q3147" s="3">
        <f>Table1[[#This Row],[Capacity (MW)]]*0.395*8760*10^-6</f>
        <v>0.46020660000000002</v>
      </c>
      <c r="R3147" s="3" cm="1">
        <f t="array" ref="R3147">AVERAGE(VLOOKUP(_xlfn.TEXTSPLIT(Table1[[#This Row],[Fuel (no space after comma)]], ","), FuelList_Final_EF!$A$2:$B$65, 2, FALSE))</f>
        <v>81.602530311017389</v>
      </c>
      <c r="S3147" s="3">
        <f>Table1[[#This Row],[Generation (TWh)]]*10^9*VLOOKUP(Table1[[#This Row],[Turbine/Engine Technology]],Technology_HR!$A$2:$B$11,2,FALSE)*10^-6</f>
        <v>3474099.6233999999</v>
      </c>
      <c r="T3147" s="5">
        <f>Table1[[#This Row],[Fuel Consumption (mmBtu)]]*Table1[[#This Row],[Emission Factor (kg CO2/ mmBtu)]]*10^3</f>
        <v>283495319821.99255</v>
      </c>
      <c r="U3147" s="3">
        <f>Table1[[#This Row],[Emissions (g CO2)]]/(Table1[[#This Row],[Generation (TWh)]]*10^9)</f>
        <v>616.01750131787014</v>
      </c>
    </row>
    <row r="3148" spans="1:21" x14ac:dyDescent="0.35">
      <c r="A3148" t="s">
        <v>932</v>
      </c>
      <c r="B3148" t="s">
        <v>3251</v>
      </c>
      <c r="C3148" t="str">
        <f>SUBSTITUTE(Table1[[#This Row],[Fuel]],", ",",")</f>
        <v>fossil liquids: heavy fuel oil,fossil gas: natural gas</v>
      </c>
      <c r="D3148" t="s">
        <v>3241</v>
      </c>
      <c r="E3148" t="s">
        <v>3239</v>
      </c>
      <c r="H3148" t="s">
        <v>3436</v>
      </c>
      <c r="I3148">
        <v>125</v>
      </c>
      <c r="J3148" t="s">
        <v>3446</v>
      </c>
      <c r="K3148">
        <v>1997</v>
      </c>
      <c r="L3148" t="s">
        <v>29</v>
      </c>
      <c r="M3148" t="s">
        <v>29</v>
      </c>
      <c r="N3148">
        <v>48.786485999999996</v>
      </c>
      <c r="O3148">
        <v>2.4187919999999998</v>
      </c>
      <c r="P3148" t="s">
        <v>3506</v>
      </c>
      <c r="Q3148" s="3">
        <f>Table1[[#This Row],[Capacity (MW)]]*0.395*8760*10^-6</f>
        <v>0.43252499999999999</v>
      </c>
      <c r="R3148" s="3" cm="1">
        <f t="array" ref="R3148">AVERAGE(VLOOKUP(_xlfn.TEXTSPLIT(Table1[[#This Row],[Fuel (no space after comma)]], ","), FuelList_Final_EF!$A$2:$B$65, 2, FALSE))</f>
        <v>67.331265155508703</v>
      </c>
      <c r="S3148" s="3">
        <f>Table1[[#This Row],[Generation (TWh)]]*10^9*VLOOKUP(Table1[[#This Row],[Turbine/Engine Technology]],Technology_HR!$A$2:$B$11,2,FALSE)*10^-6</f>
        <v>4762100.25</v>
      </c>
      <c r="T3148" s="5">
        <f>Table1[[#This Row],[Fuel Consumption (mmBtu)]]*Table1[[#This Row],[Emission Factor (kg CO2/ mmBtu)]]*10^3</f>
        <v>320638234629.86426</v>
      </c>
      <c r="U3148" s="3">
        <f>Table1[[#This Row],[Emissions (g CO2)]]/(Table1[[#This Row],[Generation (TWh)]]*10^9)</f>
        <v>741.31722936215078</v>
      </c>
    </row>
    <row r="3149" spans="1:21" x14ac:dyDescent="0.35">
      <c r="A3149" t="s">
        <v>932</v>
      </c>
      <c r="B3149" t="s">
        <v>3251</v>
      </c>
      <c r="C3149" t="str">
        <f>SUBSTITUTE(Table1[[#This Row],[Fuel]],", ",",")</f>
        <v>fossil liquids: heavy fuel oil,fossil gas: natural gas</v>
      </c>
      <c r="D3149" t="s">
        <v>3241</v>
      </c>
      <c r="E3149" t="s">
        <v>3239</v>
      </c>
      <c r="H3149" t="s">
        <v>3436</v>
      </c>
      <c r="I3149">
        <v>125</v>
      </c>
      <c r="J3149" t="s">
        <v>3446</v>
      </c>
      <c r="K3149">
        <v>2007</v>
      </c>
      <c r="L3149" t="s">
        <v>29</v>
      </c>
      <c r="M3149" t="s">
        <v>29</v>
      </c>
      <c r="N3149">
        <v>48.786485999999996</v>
      </c>
      <c r="O3149">
        <v>2.4187919999999998</v>
      </c>
      <c r="P3149" t="s">
        <v>3506</v>
      </c>
      <c r="Q3149" s="3">
        <f>Table1[[#This Row],[Capacity (MW)]]*0.395*8760*10^-6</f>
        <v>0.43252499999999999</v>
      </c>
      <c r="R3149" s="3" cm="1">
        <f t="array" ref="R3149">AVERAGE(VLOOKUP(_xlfn.TEXTSPLIT(Table1[[#This Row],[Fuel (no space after comma)]], ","), FuelList_Final_EF!$A$2:$B$65, 2, FALSE))</f>
        <v>67.331265155508703</v>
      </c>
      <c r="S3149" s="3">
        <f>Table1[[#This Row],[Generation (TWh)]]*10^9*VLOOKUP(Table1[[#This Row],[Turbine/Engine Technology]],Technology_HR!$A$2:$B$11,2,FALSE)*10^-6</f>
        <v>4762100.25</v>
      </c>
      <c r="T3149" s="5">
        <f>Table1[[#This Row],[Fuel Consumption (mmBtu)]]*Table1[[#This Row],[Emission Factor (kg CO2/ mmBtu)]]*10^3</f>
        <v>320638234629.86426</v>
      </c>
      <c r="U3149" s="3">
        <f>Table1[[#This Row],[Emissions (g CO2)]]/(Table1[[#This Row],[Generation (TWh)]]*10^9)</f>
        <v>741.31722936215078</v>
      </c>
    </row>
    <row r="3150" spans="1:21" x14ac:dyDescent="0.35">
      <c r="A3150" t="s">
        <v>955</v>
      </c>
      <c r="B3150" t="s">
        <v>3239</v>
      </c>
      <c r="C3150" t="str">
        <f>SUBSTITUTE(Table1[[#This Row],[Fuel]],", ",",")</f>
        <v>fossil gas: natural gas</v>
      </c>
      <c r="D3150" t="s">
        <v>3239</v>
      </c>
      <c r="H3150" t="s">
        <v>3436</v>
      </c>
      <c r="I3150">
        <v>62.5</v>
      </c>
      <c r="J3150" t="s">
        <v>3446</v>
      </c>
      <c r="K3150">
        <v>2001</v>
      </c>
      <c r="L3150" t="s">
        <v>29</v>
      </c>
      <c r="M3150" t="s">
        <v>29</v>
      </c>
      <c r="N3150">
        <v>48.789237999999997</v>
      </c>
      <c r="O3150">
        <v>2.4173079999999998</v>
      </c>
      <c r="P3150" t="s">
        <v>3506</v>
      </c>
      <c r="Q3150" s="3">
        <f>Table1[[#This Row],[Capacity (MW)]]*0.395*8760*10^-6</f>
        <v>0.2162625</v>
      </c>
      <c r="R3150" s="3" cm="1">
        <f t="array" ref="R3150">AVERAGE(VLOOKUP(_xlfn.TEXTSPLIT(Table1[[#This Row],[Fuel (no space after comma)]], ","), FuelList_Final_EF!$A$2:$B$65, 2, FALSE))</f>
        <v>53.06</v>
      </c>
      <c r="S3150" s="3">
        <f>Table1[[#This Row],[Generation (TWh)]]*10^9*VLOOKUP(Table1[[#This Row],[Turbine/Engine Technology]],Technology_HR!$A$2:$B$11,2,FALSE)*10^-6</f>
        <v>2381050.125</v>
      </c>
      <c r="T3150" s="5">
        <f>Table1[[#This Row],[Fuel Consumption (mmBtu)]]*Table1[[#This Row],[Emission Factor (kg CO2/ mmBtu)]]*10^3</f>
        <v>126338519632.50002</v>
      </c>
      <c r="U3150" s="3">
        <f>Table1[[#This Row],[Emissions (g CO2)]]/(Table1[[#This Row],[Generation (TWh)]]*10^9)</f>
        <v>584.19060000000002</v>
      </c>
    </row>
    <row r="3151" spans="1:21" x14ac:dyDescent="0.35">
      <c r="A3151" t="s">
        <v>934</v>
      </c>
      <c r="B3151" t="s">
        <v>3239</v>
      </c>
      <c r="C3151" t="str">
        <f>SUBSTITUTE(Table1[[#This Row],[Fuel]],", ",",")</f>
        <v>fossil gas: natural gas</v>
      </c>
      <c r="D3151" t="s">
        <v>3239</v>
      </c>
      <c r="H3151" t="s">
        <v>3436</v>
      </c>
      <c r="I3151">
        <v>62.5</v>
      </c>
      <c r="J3151" t="s">
        <v>3446</v>
      </c>
      <c r="K3151">
        <v>2001</v>
      </c>
      <c r="L3151" t="s">
        <v>29</v>
      </c>
      <c r="M3151" t="s">
        <v>29</v>
      </c>
      <c r="N3151">
        <v>48.789237999999997</v>
      </c>
      <c r="O3151">
        <v>2.4173079999999998</v>
      </c>
      <c r="P3151" t="s">
        <v>3506</v>
      </c>
      <c r="Q3151" s="3">
        <f>Table1[[#This Row],[Capacity (MW)]]*0.395*8760*10^-6</f>
        <v>0.2162625</v>
      </c>
      <c r="R3151" s="3" cm="1">
        <f t="array" ref="R3151">AVERAGE(VLOOKUP(_xlfn.TEXTSPLIT(Table1[[#This Row],[Fuel (no space after comma)]], ","), FuelList_Final_EF!$A$2:$B$65, 2, FALSE))</f>
        <v>53.06</v>
      </c>
      <c r="S3151" s="3">
        <f>Table1[[#This Row],[Generation (TWh)]]*10^9*VLOOKUP(Table1[[#This Row],[Turbine/Engine Technology]],Technology_HR!$A$2:$B$11,2,FALSE)*10^-6</f>
        <v>2381050.125</v>
      </c>
      <c r="T3151" s="5">
        <f>Table1[[#This Row],[Fuel Consumption (mmBtu)]]*Table1[[#This Row],[Emission Factor (kg CO2/ mmBtu)]]*10^3</f>
        <v>126338519632.50002</v>
      </c>
      <c r="U3151" s="3">
        <f>Table1[[#This Row],[Emissions (g CO2)]]/(Table1[[#This Row],[Generation (TWh)]]*10^9)</f>
        <v>584.19060000000002</v>
      </c>
    </row>
    <row r="3152" spans="1:21" x14ac:dyDescent="0.35">
      <c r="A3152" t="s">
        <v>958</v>
      </c>
      <c r="B3152" t="s">
        <v>3240</v>
      </c>
      <c r="C3152" t="str">
        <f>SUBSTITUTE(Table1[[#This Row],[Fuel]],", ",",")</f>
        <v>fossil gas: natural gas,fossil liquids: diesel</v>
      </c>
      <c r="D3152" t="s">
        <v>3239</v>
      </c>
      <c r="E3152" t="s">
        <v>3258</v>
      </c>
      <c r="H3152" t="s">
        <v>3437</v>
      </c>
      <c r="I3152">
        <v>120</v>
      </c>
      <c r="J3152" t="s">
        <v>3446</v>
      </c>
      <c r="K3152">
        <v>2013</v>
      </c>
      <c r="L3152" t="s">
        <v>29</v>
      </c>
      <c r="M3152" t="s">
        <v>29</v>
      </c>
      <c r="N3152">
        <v>0.31448199999999998</v>
      </c>
      <c r="O3152">
        <v>9.5209539999999997</v>
      </c>
      <c r="P3152" t="s">
        <v>3507</v>
      </c>
      <c r="Q3152" s="3">
        <f>Table1[[#This Row],[Capacity (MW)]]*0.395*8760*10^-6</f>
        <v>0.41522400000000004</v>
      </c>
      <c r="R3152" s="3" cm="1">
        <f t="array" ref="R3152">AVERAGE(VLOOKUP(_xlfn.TEXTSPLIT(Table1[[#This Row],[Fuel (no space after comma)]], ","), FuelList_Final_EF!$A$2:$B$65, 2, FALSE))</f>
        <v>65.583341148886291</v>
      </c>
      <c r="S3152" s="3">
        <f>Table1[[#This Row],[Generation (TWh)]]*10^9*VLOOKUP(Table1[[#This Row],[Turbine/Engine Technology]],Technology_HR!$A$2:$B$11,2,FALSE)*10^-6</f>
        <v>3695493.6</v>
      </c>
      <c r="T3152" s="5">
        <f>Table1[[#This Row],[Fuel Consumption (mmBtu)]]*Table1[[#This Row],[Emission Factor (kg CO2/ mmBtu)]]*10^3</f>
        <v>242362817482.32593</v>
      </c>
      <c r="U3152" s="3">
        <f>Table1[[#This Row],[Emissions (g CO2)]]/(Table1[[#This Row],[Generation (TWh)]]*10^9)</f>
        <v>583.69173622508788</v>
      </c>
    </row>
    <row r="3153" spans="1:21" x14ac:dyDescent="0.35">
      <c r="A3153" t="s">
        <v>29</v>
      </c>
      <c r="B3153" t="s">
        <v>3240</v>
      </c>
      <c r="C3153" t="str">
        <f>SUBSTITUTE(Table1[[#This Row],[Fuel]],", ",",")</f>
        <v>fossil gas: natural gas,fossil liquids: diesel</v>
      </c>
      <c r="D3153" t="s">
        <v>3239</v>
      </c>
      <c r="E3153" t="s">
        <v>3258</v>
      </c>
      <c r="H3153" t="s">
        <v>3437</v>
      </c>
      <c r="I3153">
        <v>120</v>
      </c>
      <c r="J3153" t="s">
        <v>3446</v>
      </c>
      <c r="K3153" t="s">
        <v>29</v>
      </c>
      <c r="L3153" t="s">
        <v>29</v>
      </c>
      <c r="M3153" t="s">
        <v>29</v>
      </c>
      <c r="N3153">
        <v>-0.72379000000000004</v>
      </c>
      <c r="O3153">
        <v>8.7653269999999992</v>
      </c>
      <c r="P3153" t="s">
        <v>3507</v>
      </c>
      <c r="Q3153" s="3">
        <f>Table1[[#This Row],[Capacity (MW)]]*0.395*8760*10^-6</f>
        <v>0.41522400000000004</v>
      </c>
      <c r="R3153" s="3" cm="1">
        <f t="array" ref="R3153">AVERAGE(VLOOKUP(_xlfn.TEXTSPLIT(Table1[[#This Row],[Fuel (no space after comma)]], ","), FuelList_Final_EF!$A$2:$B$65, 2, FALSE))</f>
        <v>65.583341148886291</v>
      </c>
      <c r="S3153" s="3">
        <f>Table1[[#This Row],[Generation (TWh)]]*10^9*VLOOKUP(Table1[[#This Row],[Turbine/Engine Technology]],Technology_HR!$A$2:$B$11,2,FALSE)*10^-6</f>
        <v>3695493.6</v>
      </c>
      <c r="T3153" s="5">
        <f>Table1[[#This Row],[Fuel Consumption (mmBtu)]]*Table1[[#This Row],[Emission Factor (kg CO2/ mmBtu)]]*10^3</f>
        <v>242362817482.32593</v>
      </c>
      <c r="U3153" s="3">
        <f>Table1[[#This Row],[Emissions (g CO2)]]/(Table1[[#This Row],[Generation (TWh)]]*10^9)</f>
        <v>583.69173622508788</v>
      </c>
    </row>
    <row r="3154" spans="1:21" x14ac:dyDescent="0.35">
      <c r="A3154" t="s">
        <v>29</v>
      </c>
      <c r="B3154" t="s">
        <v>3239</v>
      </c>
      <c r="C3154" t="str">
        <f>SUBSTITUTE(Table1[[#This Row],[Fuel]],", ",",")</f>
        <v>fossil gas: natural gas</v>
      </c>
      <c r="D3154" t="s">
        <v>3239</v>
      </c>
      <c r="H3154" t="s">
        <v>59</v>
      </c>
      <c r="I3154">
        <v>151</v>
      </c>
      <c r="J3154" t="s">
        <v>3446</v>
      </c>
      <c r="K3154" t="s">
        <v>29</v>
      </c>
      <c r="L3154" t="s">
        <v>29</v>
      </c>
      <c r="M3154" t="s">
        <v>29</v>
      </c>
      <c r="N3154">
        <v>0.290794</v>
      </c>
      <c r="O3154">
        <v>9.5089170000000003</v>
      </c>
      <c r="P3154" t="s">
        <v>3507</v>
      </c>
      <c r="Q3154" s="3">
        <f>Table1[[#This Row],[Capacity (MW)]]*0.395*8760*10^-6</f>
        <v>0.52249020000000002</v>
      </c>
      <c r="R3154" s="3" cm="1">
        <f t="array" ref="R3154">AVERAGE(VLOOKUP(_xlfn.TEXTSPLIT(Table1[[#This Row],[Fuel (no space after comma)]], ","), FuelList_Final_EF!$A$2:$B$65, 2, FALSE))</f>
        <v>53.06</v>
      </c>
      <c r="S3154" s="3">
        <f>Table1[[#This Row],[Generation (TWh)]]*10^9*VLOOKUP(Table1[[#This Row],[Turbine/Engine Technology]],Technology_HR!$A$2:$B$11,2,FALSE)*10^-6</f>
        <v>4334317.4540999997</v>
      </c>
      <c r="T3154" s="5">
        <f>Table1[[#This Row],[Fuel Consumption (mmBtu)]]*Table1[[#This Row],[Emission Factor (kg CO2/ mmBtu)]]*10^3</f>
        <v>229978884114.54599</v>
      </c>
      <c r="U3154" s="3">
        <f>Table1[[#This Row],[Emissions (g CO2)]]/(Table1[[#This Row],[Generation (TWh)]]*10^9)</f>
        <v>440.15922999999998</v>
      </c>
    </row>
    <row r="3155" spans="1:21" x14ac:dyDescent="0.35">
      <c r="A3155" t="s">
        <v>959</v>
      </c>
      <c r="B3155" t="s">
        <v>3239</v>
      </c>
      <c r="C3155" t="str">
        <f>SUBSTITUTE(Table1[[#This Row],[Fuel]],", ",",")</f>
        <v>fossil gas: natural gas</v>
      </c>
      <c r="D3155" t="s">
        <v>3239</v>
      </c>
      <c r="H3155" t="s">
        <v>59</v>
      </c>
      <c r="I3155">
        <v>120</v>
      </c>
      <c r="J3155" t="s">
        <v>3444</v>
      </c>
      <c r="K3155" t="s">
        <v>29</v>
      </c>
      <c r="L3155" t="s">
        <v>29</v>
      </c>
      <c r="M3155" t="s">
        <v>29</v>
      </c>
      <c r="N3155">
        <v>0.290794</v>
      </c>
      <c r="O3155">
        <v>9.5089170000000003</v>
      </c>
      <c r="P3155" t="s">
        <v>3507</v>
      </c>
      <c r="Q3155" s="3">
        <f>Table1[[#This Row],[Capacity (MW)]]*0.395*8760*10^-6</f>
        <v>0.41522400000000004</v>
      </c>
      <c r="R3155" s="3" cm="1">
        <f t="array" ref="R3155">AVERAGE(VLOOKUP(_xlfn.TEXTSPLIT(Table1[[#This Row],[Fuel (no space after comma)]], ","), FuelList_Final_EF!$A$2:$B$65, 2, FALSE))</f>
        <v>53.06</v>
      </c>
      <c r="S3155" s="3">
        <f>Table1[[#This Row],[Generation (TWh)]]*10^9*VLOOKUP(Table1[[#This Row],[Turbine/Engine Technology]],Technology_HR!$A$2:$B$11,2,FALSE)*10^-6</f>
        <v>3444490.6920000003</v>
      </c>
      <c r="T3155" s="5">
        <f>Table1[[#This Row],[Fuel Consumption (mmBtu)]]*Table1[[#This Row],[Emission Factor (kg CO2/ mmBtu)]]*10^3</f>
        <v>182764676117.52002</v>
      </c>
      <c r="U3155" s="3">
        <f>Table1[[#This Row],[Emissions (g CO2)]]/(Table1[[#This Row],[Generation (TWh)]]*10^9)</f>
        <v>440.15922999999998</v>
      </c>
    </row>
    <row r="3156" spans="1:21" x14ac:dyDescent="0.35">
      <c r="A3156" t="s">
        <v>29</v>
      </c>
      <c r="B3156" t="s">
        <v>3240</v>
      </c>
      <c r="C3156" t="str">
        <f>SUBSTITUTE(Table1[[#This Row],[Fuel]],", ",",")</f>
        <v>fossil gas: natural gas,fossil liquids: diesel</v>
      </c>
      <c r="D3156" t="s">
        <v>3239</v>
      </c>
      <c r="E3156" t="s">
        <v>3258</v>
      </c>
      <c r="H3156" t="s">
        <v>3438</v>
      </c>
      <c r="I3156">
        <v>105</v>
      </c>
      <c r="J3156" t="s">
        <v>3446</v>
      </c>
      <c r="K3156">
        <v>2013</v>
      </c>
      <c r="L3156" t="s">
        <v>29</v>
      </c>
      <c r="M3156" t="s">
        <v>29</v>
      </c>
      <c r="N3156">
        <v>-0.72379000000000004</v>
      </c>
      <c r="O3156">
        <v>8.7653269999999992</v>
      </c>
      <c r="P3156" t="s">
        <v>3507</v>
      </c>
      <c r="Q3156" s="3">
        <f>Table1[[#This Row],[Capacity (MW)]]*0.395*8760*10^-6</f>
        <v>0.36332100000000001</v>
      </c>
      <c r="R3156" s="3" cm="1">
        <f t="array" ref="R3156">AVERAGE(VLOOKUP(_xlfn.TEXTSPLIT(Table1[[#This Row],[Fuel (no space after comma)]], ","), FuelList_Final_EF!$A$2:$B$65, 2, FALSE))</f>
        <v>65.583341148886291</v>
      </c>
      <c r="S3156" s="3">
        <f>Table1[[#This Row],[Generation (TWh)]]*10^9*VLOOKUP(Table1[[#This Row],[Turbine/Engine Technology]],Technology_HR!$A$2:$B$11,2,FALSE)*10^-6</f>
        <v>2742710.2289999998</v>
      </c>
      <c r="T3156" s="5">
        <f>Table1[[#This Row],[Fuel Consumption (mmBtu)]]*Table1[[#This Row],[Emission Factor (kg CO2/ mmBtu)]]*10^3</f>
        <v>179876100621.04703</v>
      </c>
      <c r="U3156" s="3">
        <f>Table1[[#This Row],[Emissions (g CO2)]]/(Table1[[#This Row],[Generation (TWh)]]*10^9)</f>
        <v>495.08864233294258</v>
      </c>
    </row>
    <row r="3157" spans="1:21" x14ac:dyDescent="0.35">
      <c r="A3157" t="s">
        <v>960</v>
      </c>
      <c r="B3157" t="s">
        <v>3239</v>
      </c>
      <c r="C3157" t="str">
        <f>SUBSTITUTE(Table1[[#This Row],[Fuel]],", ",",")</f>
        <v>fossil gas: natural gas</v>
      </c>
      <c r="D3157" t="s">
        <v>3239</v>
      </c>
      <c r="H3157" t="s">
        <v>3436</v>
      </c>
      <c r="I3157">
        <v>55</v>
      </c>
      <c r="J3157" t="s">
        <v>3446</v>
      </c>
      <c r="K3157">
        <v>2006</v>
      </c>
      <c r="L3157" t="s">
        <v>29</v>
      </c>
      <c r="M3157" t="s">
        <v>29</v>
      </c>
      <c r="N3157">
        <v>41.479700000000001</v>
      </c>
      <c r="O3157">
        <v>45.068579999999997</v>
      </c>
      <c r="P3157" t="s">
        <v>3508</v>
      </c>
      <c r="Q3157" s="3">
        <f>Table1[[#This Row],[Capacity (MW)]]*0.395*8760*10^-6</f>
        <v>0.19031099999999998</v>
      </c>
      <c r="R3157" s="3" cm="1">
        <f t="array" ref="R3157">AVERAGE(VLOOKUP(_xlfn.TEXTSPLIT(Table1[[#This Row],[Fuel (no space after comma)]], ","), FuelList_Final_EF!$A$2:$B$65, 2, FALSE))</f>
        <v>53.06</v>
      </c>
      <c r="S3157" s="3">
        <f>Table1[[#This Row],[Generation (TWh)]]*10^9*VLOOKUP(Table1[[#This Row],[Turbine/Engine Technology]],Technology_HR!$A$2:$B$11,2,FALSE)*10^-6</f>
        <v>2095324.1099999996</v>
      </c>
      <c r="T3157" s="5">
        <f>Table1[[#This Row],[Fuel Consumption (mmBtu)]]*Table1[[#This Row],[Emission Factor (kg CO2/ mmBtu)]]*10^3</f>
        <v>111177897276.59999</v>
      </c>
      <c r="U3157" s="3">
        <f>Table1[[#This Row],[Emissions (g CO2)]]/(Table1[[#This Row],[Generation (TWh)]]*10^9)</f>
        <v>584.19060000000002</v>
      </c>
    </row>
    <row r="3158" spans="1:21" x14ac:dyDescent="0.35">
      <c r="A3158" t="s">
        <v>960</v>
      </c>
      <c r="B3158" t="s">
        <v>3239</v>
      </c>
      <c r="C3158" t="str">
        <f>SUBSTITUTE(Table1[[#This Row],[Fuel]],", ",",")</f>
        <v>fossil gas: natural gas</v>
      </c>
      <c r="D3158" t="s">
        <v>3239</v>
      </c>
      <c r="H3158" t="s">
        <v>3436</v>
      </c>
      <c r="I3158">
        <v>55</v>
      </c>
      <c r="J3158" t="s">
        <v>3446</v>
      </c>
      <c r="K3158">
        <v>2006</v>
      </c>
      <c r="L3158" t="s">
        <v>29</v>
      </c>
      <c r="M3158" t="s">
        <v>29</v>
      </c>
      <c r="N3158">
        <v>41.479700000000001</v>
      </c>
      <c r="O3158">
        <v>45.068579999999997</v>
      </c>
      <c r="P3158" t="s">
        <v>3508</v>
      </c>
      <c r="Q3158" s="3">
        <f>Table1[[#This Row],[Capacity (MW)]]*0.395*8760*10^-6</f>
        <v>0.19031099999999998</v>
      </c>
      <c r="R3158" s="3" cm="1">
        <f t="array" ref="R3158">AVERAGE(VLOOKUP(_xlfn.TEXTSPLIT(Table1[[#This Row],[Fuel (no space after comma)]], ","), FuelList_Final_EF!$A$2:$B$65, 2, FALSE))</f>
        <v>53.06</v>
      </c>
      <c r="S3158" s="3">
        <f>Table1[[#This Row],[Generation (TWh)]]*10^9*VLOOKUP(Table1[[#This Row],[Turbine/Engine Technology]],Technology_HR!$A$2:$B$11,2,FALSE)*10^-6</f>
        <v>2095324.1099999996</v>
      </c>
      <c r="T3158" s="5">
        <f>Table1[[#This Row],[Fuel Consumption (mmBtu)]]*Table1[[#This Row],[Emission Factor (kg CO2/ mmBtu)]]*10^3</f>
        <v>111177897276.59999</v>
      </c>
      <c r="U3158" s="3">
        <f>Table1[[#This Row],[Emissions (g CO2)]]/(Table1[[#This Row],[Generation (TWh)]]*10^9)</f>
        <v>584.19060000000002</v>
      </c>
    </row>
    <row r="3159" spans="1:21" x14ac:dyDescent="0.35">
      <c r="A3159" t="s">
        <v>961</v>
      </c>
      <c r="B3159" t="s">
        <v>3239</v>
      </c>
      <c r="C3159" t="str">
        <f>SUBSTITUTE(Table1[[#This Row],[Fuel]],", ",",")</f>
        <v>fossil gas: natural gas</v>
      </c>
      <c r="D3159" t="s">
        <v>3239</v>
      </c>
      <c r="H3159" t="s">
        <v>3438</v>
      </c>
      <c r="I3159">
        <v>230</v>
      </c>
      <c r="J3159" t="s">
        <v>3446</v>
      </c>
      <c r="K3159">
        <v>2015</v>
      </c>
      <c r="L3159" t="s">
        <v>29</v>
      </c>
      <c r="M3159" t="s">
        <v>29</v>
      </c>
      <c r="N3159">
        <v>41.460003</v>
      </c>
      <c r="O3159">
        <v>45.053716000000001</v>
      </c>
      <c r="P3159" t="s">
        <v>3508</v>
      </c>
      <c r="Q3159" s="3">
        <f>Table1[[#This Row],[Capacity (MW)]]*0.395*8760*10^-6</f>
        <v>0.79584600000000005</v>
      </c>
      <c r="R3159" s="3" cm="1">
        <f t="array" ref="R3159">AVERAGE(VLOOKUP(_xlfn.TEXTSPLIT(Table1[[#This Row],[Fuel (no space after comma)]], ","), FuelList_Final_EF!$A$2:$B$65, 2, FALSE))</f>
        <v>53.06</v>
      </c>
      <c r="S3159" s="3">
        <f>Table1[[#This Row],[Generation (TWh)]]*10^9*VLOOKUP(Table1[[#This Row],[Turbine/Engine Technology]],Technology_HR!$A$2:$B$11,2,FALSE)*10^-6</f>
        <v>6007841.4539999999</v>
      </c>
      <c r="T3159" s="5">
        <f>Table1[[#This Row],[Fuel Consumption (mmBtu)]]*Table1[[#This Row],[Emission Factor (kg CO2/ mmBtu)]]*10^3</f>
        <v>318776067549.23999</v>
      </c>
      <c r="U3159" s="3">
        <f>Table1[[#This Row],[Emissions (g CO2)]]/(Table1[[#This Row],[Generation (TWh)]]*10^9)</f>
        <v>400.54993999999999</v>
      </c>
    </row>
    <row r="3160" spans="1:21" x14ac:dyDescent="0.35">
      <c r="A3160" t="s">
        <v>961</v>
      </c>
      <c r="B3160" t="s">
        <v>3239</v>
      </c>
      <c r="C3160" t="str">
        <f>SUBSTITUTE(Table1[[#This Row],[Fuel]],", ",",")</f>
        <v>fossil gas: natural gas</v>
      </c>
      <c r="D3160" t="s">
        <v>3239</v>
      </c>
      <c r="H3160" t="s">
        <v>3438</v>
      </c>
      <c r="I3160">
        <v>255</v>
      </c>
      <c r="J3160" t="s">
        <v>3446</v>
      </c>
      <c r="K3160">
        <v>2020</v>
      </c>
      <c r="L3160" t="s">
        <v>29</v>
      </c>
      <c r="M3160" t="s">
        <v>29</v>
      </c>
      <c r="N3160">
        <v>41.460003</v>
      </c>
      <c r="O3160">
        <v>45.053716000000001</v>
      </c>
      <c r="P3160" t="s">
        <v>3508</v>
      </c>
      <c r="Q3160" s="3">
        <f>Table1[[#This Row],[Capacity (MW)]]*0.395*8760*10^-6</f>
        <v>0.88235100000000011</v>
      </c>
      <c r="R3160" s="3" cm="1">
        <f t="array" ref="R3160">AVERAGE(VLOOKUP(_xlfn.TEXTSPLIT(Table1[[#This Row],[Fuel (no space after comma)]], ","), FuelList_Final_EF!$A$2:$B$65, 2, FALSE))</f>
        <v>53.06</v>
      </c>
      <c r="S3160" s="3">
        <f>Table1[[#This Row],[Generation (TWh)]]*10^9*VLOOKUP(Table1[[#This Row],[Turbine/Engine Technology]],Technology_HR!$A$2:$B$11,2,FALSE)*10^-6</f>
        <v>6660867.699000001</v>
      </c>
      <c r="T3160" s="5">
        <f>Table1[[#This Row],[Fuel Consumption (mmBtu)]]*Table1[[#This Row],[Emission Factor (kg CO2/ mmBtu)]]*10^3</f>
        <v>353425640108.94006</v>
      </c>
      <c r="U3160" s="3">
        <f>Table1[[#This Row],[Emissions (g CO2)]]/(Table1[[#This Row],[Generation (TWh)]]*10^9)</f>
        <v>400.54993999999999</v>
      </c>
    </row>
    <row r="3161" spans="1:21" x14ac:dyDescent="0.35">
      <c r="A3161" t="s">
        <v>961</v>
      </c>
      <c r="B3161" t="s">
        <v>3239</v>
      </c>
      <c r="C3161" t="str">
        <f>SUBSTITUTE(Table1[[#This Row],[Fuel]],", ",",")</f>
        <v>fossil gas: natural gas</v>
      </c>
      <c r="D3161" t="s">
        <v>3239</v>
      </c>
      <c r="H3161" t="s">
        <v>3438</v>
      </c>
      <c r="I3161">
        <v>400</v>
      </c>
      <c r="J3161" t="s">
        <v>3447</v>
      </c>
      <c r="K3161">
        <v>2027</v>
      </c>
      <c r="L3161" t="s">
        <v>29</v>
      </c>
      <c r="M3161" t="s">
        <v>29</v>
      </c>
      <c r="N3161">
        <v>41.460003</v>
      </c>
      <c r="O3161">
        <v>45.053716000000001</v>
      </c>
      <c r="P3161" t="s">
        <v>3508</v>
      </c>
      <c r="Q3161" s="3">
        <f>Table1[[#This Row],[Capacity (MW)]]*0.395*8760*10^-6</f>
        <v>1.38408</v>
      </c>
      <c r="R3161" s="3" cm="1">
        <f t="array" ref="R3161">AVERAGE(VLOOKUP(_xlfn.TEXTSPLIT(Table1[[#This Row],[Fuel (no space after comma)]], ","), FuelList_Final_EF!$A$2:$B$65, 2, FALSE))</f>
        <v>53.06</v>
      </c>
      <c r="S3161" s="3">
        <f>Table1[[#This Row],[Generation (TWh)]]*10^9*VLOOKUP(Table1[[#This Row],[Turbine/Engine Technology]],Technology_HR!$A$2:$B$11,2,FALSE)*10^-6</f>
        <v>10448419.92</v>
      </c>
      <c r="T3161" s="5">
        <f>Table1[[#This Row],[Fuel Consumption (mmBtu)]]*Table1[[#This Row],[Emission Factor (kg CO2/ mmBtu)]]*10^3</f>
        <v>554393160955.20007</v>
      </c>
      <c r="U3161" s="3">
        <f>Table1[[#This Row],[Emissions (g CO2)]]/(Table1[[#This Row],[Generation (TWh)]]*10^9)</f>
        <v>400.54994000000005</v>
      </c>
    </row>
    <row r="3162" spans="1:21" x14ac:dyDescent="0.35">
      <c r="A3162" t="s">
        <v>962</v>
      </c>
      <c r="B3162" t="s">
        <v>3239</v>
      </c>
      <c r="C3162" t="str">
        <f>SUBSTITUTE(Table1[[#This Row],[Fuel]],", ",",")</f>
        <v>fossil gas: natural gas</v>
      </c>
      <c r="D3162" t="s">
        <v>3239</v>
      </c>
      <c r="H3162" t="s">
        <v>3438</v>
      </c>
      <c r="I3162">
        <v>250</v>
      </c>
      <c r="J3162" t="s">
        <v>3444</v>
      </c>
      <c r="K3162" t="s">
        <v>29</v>
      </c>
      <c r="L3162" t="s">
        <v>29</v>
      </c>
      <c r="M3162" t="s">
        <v>29</v>
      </c>
      <c r="N3162">
        <v>41.460003</v>
      </c>
      <c r="O3162">
        <v>45.053716000000001</v>
      </c>
      <c r="P3162" t="s">
        <v>3508</v>
      </c>
      <c r="Q3162" s="3">
        <f>Table1[[#This Row],[Capacity (MW)]]*0.395*8760*10^-6</f>
        <v>0.86504999999999999</v>
      </c>
      <c r="R3162" s="3" cm="1">
        <f t="array" ref="R3162">AVERAGE(VLOOKUP(_xlfn.TEXTSPLIT(Table1[[#This Row],[Fuel (no space after comma)]], ","), FuelList_Final_EF!$A$2:$B$65, 2, FALSE))</f>
        <v>53.06</v>
      </c>
      <c r="S3162" s="3">
        <f>Table1[[#This Row],[Generation (TWh)]]*10^9*VLOOKUP(Table1[[#This Row],[Turbine/Engine Technology]],Technology_HR!$A$2:$B$11,2,FALSE)*10^-6</f>
        <v>6530262.4499999993</v>
      </c>
      <c r="T3162" s="5">
        <f>Table1[[#This Row],[Fuel Consumption (mmBtu)]]*Table1[[#This Row],[Emission Factor (kg CO2/ mmBtu)]]*10^3</f>
        <v>346495725597</v>
      </c>
      <c r="U3162" s="3">
        <f>Table1[[#This Row],[Emissions (g CO2)]]/(Table1[[#This Row],[Generation (TWh)]]*10^9)</f>
        <v>400.54993999999999</v>
      </c>
    </row>
    <row r="3163" spans="1:21" x14ac:dyDescent="0.35">
      <c r="A3163" t="s">
        <v>963</v>
      </c>
      <c r="B3163" t="s">
        <v>3243</v>
      </c>
      <c r="C3163" t="str">
        <f>SUBSTITUTE(Table1[[#This Row],[Fuel]],", ",",")</f>
        <v>fossil gas: natural gas,fossil liquids: fuel oil</v>
      </c>
      <c r="D3163" t="s">
        <v>3239</v>
      </c>
      <c r="E3163" t="s">
        <v>3275</v>
      </c>
      <c r="H3163" t="s">
        <v>3440</v>
      </c>
      <c r="I3163">
        <v>130</v>
      </c>
      <c r="J3163" t="s">
        <v>3446</v>
      </c>
      <c r="K3163">
        <v>1963</v>
      </c>
      <c r="L3163" t="s">
        <v>29</v>
      </c>
      <c r="M3163" t="s">
        <v>29</v>
      </c>
      <c r="N3163">
        <v>41.472971000000001</v>
      </c>
      <c r="O3163">
        <v>45.063890999999998</v>
      </c>
      <c r="P3163" t="s">
        <v>3508</v>
      </c>
      <c r="Q3163" s="3">
        <f>Table1[[#This Row],[Capacity (MW)]]*0.395*8760*10^-6</f>
        <v>0.449826</v>
      </c>
      <c r="R3163" s="3" cm="1">
        <f t="array" ref="R3163">AVERAGE(VLOOKUP(_xlfn.TEXTSPLIT(Table1[[#This Row],[Fuel (no space after comma)]], ","), FuelList_Final_EF!$A$2:$B$65, 2, FALSE))</f>
        <v>65.583341148886291</v>
      </c>
      <c r="S3163" s="3">
        <f>Table1[[#This Row],[Generation (TWh)]]*10^9*VLOOKUP(Table1[[#This Row],[Turbine/Engine Technology]],Technology_HR!$A$2:$B$11,2,FALSE)*10^-6</f>
        <v>4626460.41</v>
      </c>
      <c r="T3163" s="5">
        <f>Table1[[#This Row],[Fuel Consumption (mmBtu)]]*Table1[[#This Row],[Emission Factor (kg CO2/ mmBtu)]]*10^3</f>
        <v>303418731380.84631</v>
      </c>
      <c r="U3163" s="3">
        <f>Table1[[#This Row],[Emissions (g CO2)]]/(Table1[[#This Row],[Generation (TWh)]]*10^9)</f>
        <v>674.52466371629544</v>
      </c>
    </row>
    <row r="3164" spans="1:21" x14ac:dyDescent="0.35">
      <c r="A3164" t="s">
        <v>963</v>
      </c>
      <c r="B3164" t="s">
        <v>3243</v>
      </c>
      <c r="C3164" t="str">
        <f>SUBSTITUTE(Table1[[#This Row],[Fuel]],", ",",")</f>
        <v>fossil gas: natural gas,fossil liquids: fuel oil</v>
      </c>
      <c r="D3164" t="s">
        <v>3239</v>
      </c>
      <c r="E3164" t="s">
        <v>3275</v>
      </c>
      <c r="H3164" t="s">
        <v>3440</v>
      </c>
      <c r="I3164">
        <v>142</v>
      </c>
      <c r="J3164" t="s">
        <v>3446</v>
      </c>
      <c r="K3164">
        <v>1963</v>
      </c>
      <c r="L3164" t="s">
        <v>29</v>
      </c>
      <c r="M3164" t="s">
        <v>29</v>
      </c>
      <c r="N3164">
        <v>41.472971000000001</v>
      </c>
      <c r="O3164">
        <v>45.063890999999998</v>
      </c>
      <c r="P3164" t="s">
        <v>3508</v>
      </c>
      <c r="Q3164" s="3">
        <f>Table1[[#This Row],[Capacity (MW)]]*0.395*8760*10^-6</f>
        <v>0.49134840000000002</v>
      </c>
      <c r="R3164" s="3" cm="1">
        <f t="array" ref="R3164">AVERAGE(VLOOKUP(_xlfn.TEXTSPLIT(Table1[[#This Row],[Fuel (no space after comma)]], ","), FuelList_Final_EF!$A$2:$B$65, 2, FALSE))</f>
        <v>65.583341148886291</v>
      </c>
      <c r="S3164" s="3">
        <f>Table1[[#This Row],[Generation (TWh)]]*10^9*VLOOKUP(Table1[[#This Row],[Turbine/Engine Technology]],Technology_HR!$A$2:$B$11,2,FALSE)*10^-6</f>
        <v>5053518.2939999998</v>
      </c>
      <c r="T3164" s="5">
        <f>Table1[[#This Row],[Fuel Consumption (mmBtu)]]*Table1[[#This Row],[Emission Factor (kg CO2/ mmBtu)]]*10^3</f>
        <v>331426614277.53986</v>
      </c>
      <c r="U3164" s="3">
        <f>Table1[[#This Row],[Emissions (g CO2)]]/(Table1[[#This Row],[Generation (TWh)]]*10^9)</f>
        <v>674.52466371629555</v>
      </c>
    </row>
    <row r="3165" spans="1:21" x14ac:dyDescent="0.35">
      <c r="A3165" t="s">
        <v>963</v>
      </c>
      <c r="B3165" t="s">
        <v>3243</v>
      </c>
      <c r="C3165" t="str">
        <f>SUBSTITUTE(Table1[[#This Row],[Fuel]],", ",",")</f>
        <v>fossil gas: natural gas,fossil liquids: fuel oil</v>
      </c>
      <c r="D3165" t="s">
        <v>3239</v>
      </c>
      <c r="E3165" t="s">
        <v>3275</v>
      </c>
      <c r="H3165" t="s">
        <v>3440</v>
      </c>
      <c r="I3165">
        <v>142</v>
      </c>
      <c r="J3165" t="s">
        <v>3448</v>
      </c>
      <c r="K3165">
        <v>1991</v>
      </c>
      <c r="L3165" t="s">
        <v>29</v>
      </c>
      <c r="M3165" t="s">
        <v>29</v>
      </c>
      <c r="N3165">
        <v>41.472971000000001</v>
      </c>
      <c r="O3165">
        <v>45.063890999999998</v>
      </c>
      <c r="P3165" t="s">
        <v>3508</v>
      </c>
      <c r="Q3165" s="3">
        <f>Table1[[#This Row],[Capacity (MW)]]*0.395*8760*10^-6</f>
        <v>0.49134840000000002</v>
      </c>
      <c r="R3165" s="3" cm="1">
        <f t="array" ref="R3165">AVERAGE(VLOOKUP(_xlfn.TEXTSPLIT(Table1[[#This Row],[Fuel (no space after comma)]], ","), FuelList_Final_EF!$A$2:$B$65, 2, FALSE))</f>
        <v>65.583341148886291</v>
      </c>
      <c r="S3165" s="3">
        <f>Table1[[#This Row],[Generation (TWh)]]*10^9*VLOOKUP(Table1[[#This Row],[Turbine/Engine Technology]],Technology_HR!$A$2:$B$11,2,FALSE)*10^-6</f>
        <v>5053518.2939999998</v>
      </c>
      <c r="T3165" s="5">
        <f>Table1[[#This Row],[Fuel Consumption (mmBtu)]]*Table1[[#This Row],[Emission Factor (kg CO2/ mmBtu)]]*10^3</f>
        <v>331426614277.53986</v>
      </c>
      <c r="U3165" s="3">
        <f>Table1[[#This Row],[Emissions (g CO2)]]/(Table1[[#This Row],[Generation (TWh)]]*10^9)</f>
        <v>674.52466371629555</v>
      </c>
    </row>
    <row r="3166" spans="1:21" x14ac:dyDescent="0.35">
      <c r="A3166" t="s">
        <v>963</v>
      </c>
      <c r="B3166" t="s">
        <v>3243</v>
      </c>
      <c r="C3166" t="str">
        <f>SUBSTITUTE(Table1[[#This Row],[Fuel]],", ",",")</f>
        <v>fossil gas: natural gas,fossil liquids: fuel oil</v>
      </c>
      <c r="D3166" t="s">
        <v>3239</v>
      </c>
      <c r="E3166" t="s">
        <v>3275</v>
      </c>
      <c r="H3166" t="s">
        <v>3440</v>
      </c>
      <c r="I3166">
        <v>142</v>
      </c>
      <c r="J3166" t="s">
        <v>3448</v>
      </c>
      <c r="K3166">
        <v>1991</v>
      </c>
      <c r="L3166" t="s">
        <v>29</v>
      </c>
      <c r="M3166" t="s">
        <v>29</v>
      </c>
      <c r="N3166">
        <v>41.472971000000001</v>
      </c>
      <c r="O3166">
        <v>45.063890999999998</v>
      </c>
      <c r="P3166" t="s">
        <v>3508</v>
      </c>
      <c r="Q3166" s="3">
        <f>Table1[[#This Row],[Capacity (MW)]]*0.395*8760*10^-6</f>
        <v>0.49134840000000002</v>
      </c>
      <c r="R3166" s="3" cm="1">
        <f t="array" ref="R3166">AVERAGE(VLOOKUP(_xlfn.TEXTSPLIT(Table1[[#This Row],[Fuel (no space after comma)]], ","), FuelList_Final_EF!$A$2:$B$65, 2, FALSE))</f>
        <v>65.583341148886291</v>
      </c>
      <c r="S3166" s="3">
        <f>Table1[[#This Row],[Generation (TWh)]]*10^9*VLOOKUP(Table1[[#This Row],[Turbine/Engine Technology]],Technology_HR!$A$2:$B$11,2,FALSE)*10^-6</f>
        <v>5053518.2939999998</v>
      </c>
      <c r="T3166" s="5">
        <f>Table1[[#This Row],[Fuel Consumption (mmBtu)]]*Table1[[#This Row],[Emission Factor (kg CO2/ mmBtu)]]*10^3</f>
        <v>331426614277.53986</v>
      </c>
      <c r="U3166" s="3">
        <f>Table1[[#This Row],[Emissions (g CO2)]]/(Table1[[#This Row],[Generation (TWh)]]*10^9)</f>
        <v>674.52466371629555</v>
      </c>
    </row>
    <row r="3167" spans="1:21" x14ac:dyDescent="0.35">
      <c r="A3167" t="s">
        <v>963</v>
      </c>
      <c r="B3167" t="s">
        <v>3243</v>
      </c>
      <c r="C3167" t="str">
        <f>SUBSTITUTE(Table1[[#This Row],[Fuel]],", ",",")</f>
        <v>fossil gas: natural gas,fossil liquids: fuel oil</v>
      </c>
      <c r="D3167" t="s">
        <v>3239</v>
      </c>
      <c r="E3167" t="s">
        <v>3275</v>
      </c>
      <c r="H3167" t="s">
        <v>3440</v>
      </c>
      <c r="I3167">
        <v>142</v>
      </c>
      <c r="J3167" t="s">
        <v>3448</v>
      </c>
      <c r="K3167">
        <v>1991</v>
      </c>
      <c r="L3167" t="s">
        <v>29</v>
      </c>
      <c r="M3167" t="s">
        <v>29</v>
      </c>
      <c r="N3167">
        <v>41.472971000000001</v>
      </c>
      <c r="O3167">
        <v>45.063890999999998</v>
      </c>
      <c r="P3167" t="s">
        <v>3508</v>
      </c>
      <c r="Q3167" s="3">
        <f>Table1[[#This Row],[Capacity (MW)]]*0.395*8760*10^-6</f>
        <v>0.49134840000000002</v>
      </c>
      <c r="R3167" s="3" cm="1">
        <f t="array" ref="R3167">AVERAGE(VLOOKUP(_xlfn.TEXTSPLIT(Table1[[#This Row],[Fuel (no space after comma)]], ","), FuelList_Final_EF!$A$2:$B$65, 2, FALSE))</f>
        <v>65.583341148886291</v>
      </c>
      <c r="S3167" s="3">
        <f>Table1[[#This Row],[Generation (TWh)]]*10^9*VLOOKUP(Table1[[#This Row],[Turbine/Engine Technology]],Technology_HR!$A$2:$B$11,2,FALSE)*10^-6</f>
        <v>5053518.2939999998</v>
      </c>
      <c r="T3167" s="5">
        <f>Table1[[#This Row],[Fuel Consumption (mmBtu)]]*Table1[[#This Row],[Emission Factor (kg CO2/ mmBtu)]]*10^3</f>
        <v>331426614277.53986</v>
      </c>
      <c r="U3167" s="3">
        <f>Table1[[#This Row],[Emissions (g CO2)]]/(Table1[[#This Row],[Generation (TWh)]]*10^9)</f>
        <v>674.52466371629555</v>
      </c>
    </row>
    <row r="3168" spans="1:21" x14ac:dyDescent="0.35">
      <c r="A3168" t="s">
        <v>963</v>
      </c>
      <c r="B3168" t="s">
        <v>3243</v>
      </c>
      <c r="C3168" t="str">
        <f>SUBSTITUTE(Table1[[#This Row],[Fuel]],", ",",")</f>
        <v>fossil gas: natural gas,fossil liquids: fuel oil</v>
      </c>
      <c r="D3168" t="s">
        <v>3239</v>
      </c>
      <c r="E3168" t="s">
        <v>3275</v>
      </c>
      <c r="H3168" t="s">
        <v>3440</v>
      </c>
      <c r="I3168">
        <v>142</v>
      </c>
      <c r="J3168" t="s">
        <v>3448</v>
      </c>
      <c r="K3168">
        <v>1972</v>
      </c>
      <c r="L3168" t="s">
        <v>29</v>
      </c>
      <c r="M3168" t="s">
        <v>29</v>
      </c>
      <c r="N3168">
        <v>41.472971000000001</v>
      </c>
      <c r="O3168">
        <v>45.063890999999998</v>
      </c>
      <c r="P3168" t="s">
        <v>3508</v>
      </c>
      <c r="Q3168" s="3">
        <f>Table1[[#This Row],[Capacity (MW)]]*0.395*8760*10^-6</f>
        <v>0.49134840000000002</v>
      </c>
      <c r="R3168" s="3" cm="1">
        <f t="array" ref="R3168">AVERAGE(VLOOKUP(_xlfn.TEXTSPLIT(Table1[[#This Row],[Fuel (no space after comma)]], ","), FuelList_Final_EF!$A$2:$B$65, 2, FALSE))</f>
        <v>65.583341148886291</v>
      </c>
      <c r="S3168" s="3">
        <f>Table1[[#This Row],[Generation (TWh)]]*10^9*VLOOKUP(Table1[[#This Row],[Turbine/Engine Technology]],Technology_HR!$A$2:$B$11,2,FALSE)*10^-6</f>
        <v>5053518.2939999998</v>
      </c>
      <c r="T3168" s="5">
        <f>Table1[[#This Row],[Fuel Consumption (mmBtu)]]*Table1[[#This Row],[Emission Factor (kg CO2/ mmBtu)]]*10^3</f>
        <v>331426614277.53986</v>
      </c>
      <c r="U3168" s="3">
        <f>Table1[[#This Row],[Emissions (g CO2)]]/(Table1[[#This Row],[Generation (TWh)]]*10^9)</f>
        <v>674.52466371629555</v>
      </c>
    </row>
    <row r="3169" spans="1:21" x14ac:dyDescent="0.35">
      <c r="A3169" t="s">
        <v>964</v>
      </c>
      <c r="B3169" t="s">
        <v>3243</v>
      </c>
      <c r="C3169" t="str">
        <f>SUBSTITUTE(Table1[[#This Row],[Fuel]],", ",",")</f>
        <v>fossil gas: natural gas,fossil liquids: fuel oil</v>
      </c>
      <c r="D3169" t="s">
        <v>3239</v>
      </c>
      <c r="E3169" t="s">
        <v>3275</v>
      </c>
      <c r="H3169" t="s">
        <v>3440</v>
      </c>
      <c r="I3169">
        <v>300</v>
      </c>
      <c r="J3169" t="s">
        <v>3446</v>
      </c>
      <c r="K3169">
        <v>1991</v>
      </c>
      <c r="L3169" t="s">
        <v>29</v>
      </c>
      <c r="M3169" t="s">
        <v>29</v>
      </c>
      <c r="N3169">
        <v>41.472971000000001</v>
      </c>
      <c r="O3169">
        <v>45.063890999999998</v>
      </c>
      <c r="P3169" t="s">
        <v>3508</v>
      </c>
      <c r="Q3169" s="3">
        <f>Table1[[#This Row],[Capacity (MW)]]*0.395*8760*10^-6</f>
        <v>1.03806</v>
      </c>
      <c r="R3169" s="3" cm="1">
        <f t="array" ref="R3169">AVERAGE(VLOOKUP(_xlfn.TEXTSPLIT(Table1[[#This Row],[Fuel (no space after comma)]], ","), FuelList_Final_EF!$A$2:$B$65, 2, FALSE))</f>
        <v>65.583341148886291</v>
      </c>
      <c r="S3169" s="3">
        <f>Table1[[#This Row],[Generation (TWh)]]*10^9*VLOOKUP(Table1[[#This Row],[Turbine/Engine Technology]],Technology_HR!$A$2:$B$11,2,FALSE)*10^-6</f>
        <v>10676447.1</v>
      </c>
      <c r="T3169" s="5">
        <f>Table1[[#This Row],[Fuel Consumption (mmBtu)]]*Table1[[#This Row],[Emission Factor (kg CO2/ mmBtu)]]*10^3</f>
        <v>700197072417.33765</v>
      </c>
      <c r="U3169" s="3">
        <f>Table1[[#This Row],[Emissions (g CO2)]]/(Table1[[#This Row],[Generation (TWh)]]*10^9)</f>
        <v>674.52466371629544</v>
      </c>
    </row>
    <row r="3170" spans="1:21" x14ac:dyDescent="0.35">
      <c r="A3170" t="s">
        <v>964</v>
      </c>
      <c r="B3170" t="s">
        <v>3243</v>
      </c>
      <c r="C3170" t="str">
        <f>SUBSTITUTE(Table1[[#This Row],[Fuel]],", ",",")</f>
        <v>fossil gas: natural gas,fossil liquids: fuel oil</v>
      </c>
      <c r="D3170" t="s">
        <v>3239</v>
      </c>
      <c r="E3170" t="s">
        <v>3275</v>
      </c>
      <c r="H3170" t="s">
        <v>3440</v>
      </c>
      <c r="I3170">
        <v>300</v>
      </c>
      <c r="J3170" t="s">
        <v>3448</v>
      </c>
      <c r="K3170">
        <v>1994</v>
      </c>
      <c r="L3170" t="s">
        <v>29</v>
      </c>
      <c r="M3170" t="s">
        <v>29</v>
      </c>
      <c r="N3170">
        <v>41.472971000000001</v>
      </c>
      <c r="O3170">
        <v>45.063890999999998</v>
      </c>
      <c r="P3170" t="s">
        <v>3508</v>
      </c>
      <c r="Q3170" s="3">
        <f>Table1[[#This Row],[Capacity (MW)]]*0.395*8760*10^-6</f>
        <v>1.03806</v>
      </c>
      <c r="R3170" s="3" cm="1">
        <f t="array" ref="R3170">AVERAGE(VLOOKUP(_xlfn.TEXTSPLIT(Table1[[#This Row],[Fuel (no space after comma)]], ","), FuelList_Final_EF!$A$2:$B$65, 2, FALSE))</f>
        <v>65.583341148886291</v>
      </c>
      <c r="S3170" s="3">
        <f>Table1[[#This Row],[Generation (TWh)]]*10^9*VLOOKUP(Table1[[#This Row],[Turbine/Engine Technology]],Technology_HR!$A$2:$B$11,2,FALSE)*10^-6</f>
        <v>10676447.1</v>
      </c>
      <c r="T3170" s="5">
        <f>Table1[[#This Row],[Fuel Consumption (mmBtu)]]*Table1[[#This Row],[Emission Factor (kg CO2/ mmBtu)]]*10^3</f>
        <v>700197072417.33765</v>
      </c>
      <c r="U3170" s="3">
        <f>Table1[[#This Row],[Emissions (g CO2)]]/(Table1[[#This Row],[Generation (TWh)]]*10^9)</f>
        <v>674.52466371629544</v>
      </c>
    </row>
    <row r="3171" spans="1:21" x14ac:dyDescent="0.35">
      <c r="A3171" t="s">
        <v>965</v>
      </c>
      <c r="B3171" t="s">
        <v>3263</v>
      </c>
      <c r="C3171" t="str">
        <f>SUBSTITUTE(Table1[[#This Row],[Fuel]],", ",",")</f>
        <v>fossil gas: natural gas,fossil liquids: heavy fuel oil</v>
      </c>
      <c r="D3171" t="s">
        <v>3239</v>
      </c>
      <c r="E3171" t="s">
        <v>3241</v>
      </c>
      <c r="H3171" t="s">
        <v>3438</v>
      </c>
      <c r="I3171">
        <v>77</v>
      </c>
      <c r="J3171" t="s">
        <v>3446</v>
      </c>
      <c r="K3171">
        <v>2021</v>
      </c>
      <c r="L3171" t="s">
        <v>29</v>
      </c>
      <c r="M3171" t="s">
        <v>29</v>
      </c>
      <c r="N3171">
        <v>48.821109999999997</v>
      </c>
      <c r="O3171">
        <v>10.1181</v>
      </c>
      <c r="P3171" t="s">
        <v>3509</v>
      </c>
      <c r="Q3171" s="3">
        <f>Table1[[#This Row],[Capacity (MW)]]*0.395*8760*10^-6</f>
        <v>0.26643539999999999</v>
      </c>
      <c r="R3171" s="3" cm="1">
        <f t="array" ref="R3171">AVERAGE(VLOOKUP(_xlfn.TEXTSPLIT(Table1[[#This Row],[Fuel (no space after comma)]], ","), FuelList_Final_EF!$A$2:$B$65, 2, FALSE))</f>
        <v>67.331265155508703</v>
      </c>
      <c r="S3171" s="3">
        <f>Table1[[#This Row],[Generation (TWh)]]*10^9*VLOOKUP(Table1[[#This Row],[Turbine/Engine Technology]],Technology_HR!$A$2:$B$11,2,FALSE)*10^-6</f>
        <v>2011320.8345999999</v>
      </c>
      <c r="T3171" s="5">
        <f>Table1[[#This Row],[Fuel Consumption (mmBtu)]]*Table1[[#This Row],[Emission Factor (kg CO2/ mmBtu)]]*10^3</f>
        <v>135424776427.25166</v>
      </c>
      <c r="U3171" s="3">
        <f>Table1[[#This Row],[Emissions (g CO2)]]/(Table1[[#This Row],[Generation (TWh)]]*10^9)</f>
        <v>508.28372065893518</v>
      </c>
    </row>
    <row r="3172" spans="1:21" x14ac:dyDescent="0.35">
      <c r="A3172" t="s">
        <v>966</v>
      </c>
      <c r="B3172" t="s">
        <v>3239</v>
      </c>
      <c r="C3172" t="str">
        <f>SUBSTITUTE(Table1[[#This Row],[Fuel]],", ",",")</f>
        <v>fossil gas: natural gas</v>
      </c>
      <c r="D3172" t="s">
        <v>3239</v>
      </c>
      <c r="H3172" t="s">
        <v>3436</v>
      </c>
      <c r="I3172">
        <v>37.5</v>
      </c>
      <c r="J3172" t="s">
        <v>3446</v>
      </c>
      <c r="K3172">
        <v>1990</v>
      </c>
      <c r="L3172" t="s">
        <v>29</v>
      </c>
      <c r="M3172" t="s">
        <v>29</v>
      </c>
      <c r="N3172">
        <v>52.589599999999997</v>
      </c>
      <c r="O3172">
        <v>13.5586</v>
      </c>
      <c r="P3172" t="s">
        <v>3509</v>
      </c>
      <c r="Q3172" s="3">
        <f>Table1[[#This Row],[Capacity (MW)]]*0.395*8760*10^-6</f>
        <v>0.1297575</v>
      </c>
      <c r="R3172" s="3" cm="1">
        <f t="array" ref="R3172">AVERAGE(VLOOKUP(_xlfn.TEXTSPLIT(Table1[[#This Row],[Fuel (no space after comma)]], ","), FuelList_Final_EF!$A$2:$B$65, 2, FALSE))</f>
        <v>53.06</v>
      </c>
      <c r="S3172" s="3">
        <f>Table1[[#This Row],[Generation (TWh)]]*10^9*VLOOKUP(Table1[[#This Row],[Turbine/Engine Technology]],Technology_HR!$A$2:$B$11,2,FALSE)*10^-6</f>
        <v>1428630.075</v>
      </c>
      <c r="T3172" s="5">
        <f>Table1[[#This Row],[Fuel Consumption (mmBtu)]]*Table1[[#This Row],[Emission Factor (kg CO2/ mmBtu)]]*10^3</f>
        <v>75803111779.5</v>
      </c>
      <c r="U3172" s="3">
        <f>Table1[[#This Row],[Emissions (g CO2)]]/(Table1[[#This Row],[Generation (TWh)]]*10^9)</f>
        <v>584.19060000000002</v>
      </c>
    </row>
    <row r="3173" spans="1:21" x14ac:dyDescent="0.35">
      <c r="A3173" t="s">
        <v>966</v>
      </c>
      <c r="B3173" t="s">
        <v>3239</v>
      </c>
      <c r="C3173" t="str">
        <f>SUBSTITUTE(Table1[[#This Row],[Fuel]],", ",",")</f>
        <v>fossil gas: natural gas</v>
      </c>
      <c r="D3173" t="s">
        <v>3239</v>
      </c>
      <c r="H3173" t="s">
        <v>3436</v>
      </c>
      <c r="I3173">
        <v>37.5</v>
      </c>
      <c r="J3173" t="s">
        <v>3446</v>
      </c>
      <c r="K3173">
        <v>1990</v>
      </c>
      <c r="L3173" t="s">
        <v>29</v>
      </c>
      <c r="M3173" t="s">
        <v>29</v>
      </c>
      <c r="N3173">
        <v>52.589599999999997</v>
      </c>
      <c r="O3173">
        <v>13.5586</v>
      </c>
      <c r="P3173" t="s">
        <v>3509</v>
      </c>
      <c r="Q3173" s="3">
        <f>Table1[[#This Row],[Capacity (MW)]]*0.395*8760*10^-6</f>
        <v>0.1297575</v>
      </c>
      <c r="R3173" s="3" cm="1">
        <f t="array" ref="R3173">AVERAGE(VLOOKUP(_xlfn.TEXTSPLIT(Table1[[#This Row],[Fuel (no space after comma)]], ","), FuelList_Final_EF!$A$2:$B$65, 2, FALSE))</f>
        <v>53.06</v>
      </c>
      <c r="S3173" s="3">
        <f>Table1[[#This Row],[Generation (TWh)]]*10^9*VLOOKUP(Table1[[#This Row],[Turbine/Engine Technology]],Technology_HR!$A$2:$B$11,2,FALSE)*10^-6</f>
        <v>1428630.075</v>
      </c>
      <c r="T3173" s="5">
        <f>Table1[[#This Row],[Fuel Consumption (mmBtu)]]*Table1[[#This Row],[Emission Factor (kg CO2/ mmBtu)]]*10^3</f>
        <v>75803111779.5</v>
      </c>
      <c r="U3173" s="3">
        <f>Table1[[#This Row],[Emissions (g CO2)]]/(Table1[[#This Row],[Generation (TWh)]]*10^9)</f>
        <v>584.19060000000002</v>
      </c>
    </row>
    <row r="3174" spans="1:21" x14ac:dyDescent="0.35">
      <c r="A3174" t="s">
        <v>966</v>
      </c>
      <c r="B3174" t="s">
        <v>3239</v>
      </c>
      <c r="C3174" t="str">
        <f>SUBSTITUTE(Table1[[#This Row],[Fuel]],", ",",")</f>
        <v>fossil gas: natural gas</v>
      </c>
      <c r="D3174" t="s">
        <v>3239</v>
      </c>
      <c r="H3174" t="s">
        <v>3436</v>
      </c>
      <c r="I3174">
        <v>37.5</v>
      </c>
      <c r="J3174" t="s">
        <v>3446</v>
      </c>
      <c r="K3174">
        <v>1990</v>
      </c>
      <c r="L3174" t="s">
        <v>29</v>
      </c>
      <c r="M3174" t="s">
        <v>29</v>
      </c>
      <c r="N3174">
        <v>52.589599999999997</v>
      </c>
      <c r="O3174">
        <v>13.5586</v>
      </c>
      <c r="P3174" t="s">
        <v>3509</v>
      </c>
      <c r="Q3174" s="3">
        <f>Table1[[#This Row],[Capacity (MW)]]*0.395*8760*10^-6</f>
        <v>0.1297575</v>
      </c>
      <c r="R3174" s="3" cm="1">
        <f t="array" ref="R3174">AVERAGE(VLOOKUP(_xlfn.TEXTSPLIT(Table1[[#This Row],[Fuel (no space after comma)]], ","), FuelList_Final_EF!$A$2:$B$65, 2, FALSE))</f>
        <v>53.06</v>
      </c>
      <c r="S3174" s="3">
        <f>Table1[[#This Row],[Generation (TWh)]]*10^9*VLOOKUP(Table1[[#This Row],[Turbine/Engine Technology]],Technology_HR!$A$2:$B$11,2,FALSE)*10^-6</f>
        <v>1428630.075</v>
      </c>
      <c r="T3174" s="5">
        <f>Table1[[#This Row],[Fuel Consumption (mmBtu)]]*Table1[[#This Row],[Emission Factor (kg CO2/ mmBtu)]]*10^3</f>
        <v>75803111779.5</v>
      </c>
      <c r="U3174" s="3">
        <f>Table1[[#This Row],[Emissions (g CO2)]]/(Table1[[#This Row],[Generation (TWh)]]*10^9)</f>
        <v>584.19060000000002</v>
      </c>
    </row>
    <row r="3175" spans="1:21" x14ac:dyDescent="0.35">
      <c r="A3175" t="s">
        <v>966</v>
      </c>
      <c r="B3175" t="s">
        <v>3239</v>
      </c>
      <c r="C3175" t="str">
        <f>SUBSTITUTE(Table1[[#This Row],[Fuel]],", ",",")</f>
        <v>fossil gas: natural gas</v>
      </c>
      <c r="D3175" t="s">
        <v>3239</v>
      </c>
      <c r="H3175" t="s">
        <v>3436</v>
      </c>
      <c r="I3175">
        <v>37.5</v>
      </c>
      <c r="J3175" t="s">
        <v>3446</v>
      </c>
      <c r="K3175">
        <v>1990</v>
      </c>
      <c r="L3175" t="s">
        <v>29</v>
      </c>
      <c r="M3175" t="s">
        <v>29</v>
      </c>
      <c r="N3175">
        <v>52.589599999999997</v>
      </c>
      <c r="O3175">
        <v>13.5586</v>
      </c>
      <c r="P3175" t="s">
        <v>3509</v>
      </c>
      <c r="Q3175" s="3">
        <f>Table1[[#This Row],[Capacity (MW)]]*0.395*8760*10^-6</f>
        <v>0.1297575</v>
      </c>
      <c r="R3175" s="3" cm="1">
        <f t="array" ref="R3175">AVERAGE(VLOOKUP(_xlfn.TEXTSPLIT(Table1[[#This Row],[Fuel (no space after comma)]], ","), FuelList_Final_EF!$A$2:$B$65, 2, FALSE))</f>
        <v>53.06</v>
      </c>
      <c r="S3175" s="3">
        <f>Table1[[#This Row],[Generation (TWh)]]*10^9*VLOOKUP(Table1[[#This Row],[Turbine/Engine Technology]],Technology_HR!$A$2:$B$11,2,FALSE)*10^-6</f>
        <v>1428630.075</v>
      </c>
      <c r="T3175" s="5">
        <f>Table1[[#This Row],[Fuel Consumption (mmBtu)]]*Table1[[#This Row],[Emission Factor (kg CO2/ mmBtu)]]*10^3</f>
        <v>75803111779.5</v>
      </c>
      <c r="U3175" s="3">
        <f>Table1[[#This Row],[Emissions (g CO2)]]/(Table1[[#This Row],[Generation (TWh)]]*10^9)</f>
        <v>584.19060000000002</v>
      </c>
    </row>
    <row r="3176" spans="1:21" x14ac:dyDescent="0.35">
      <c r="A3176" t="s">
        <v>967</v>
      </c>
      <c r="B3176" t="s">
        <v>3239</v>
      </c>
      <c r="C3176" t="str">
        <f>SUBSTITUTE(Table1[[#This Row],[Fuel]],", ",",")</f>
        <v>fossil gas: natural gas</v>
      </c>
      <c r="D3176" t="s">
        <v>3239</v>
      </c>
      <c r="H3176" t="s">
        <v>3438</v>
      </c>
      <c r="I3176">
        <v>116</v>
      </c>
      <c r="J3176" t="s">
        <v>3446</v>
      </c>
      <c r="K3176">
        <v>1995</v>
      </c>
      <c r="L3176" t="s">
        <v>29</v>
      </c>
      <c r="M3176" t="s">
        <v>29</v>
      </c>
      <c r="N3176">
        <v>49.829349999999998</v>
      </c>
      <c r="O3176">
        <v>9.1482399999999995</v>
      </c>
      <c r="P3176" t="s">
        <v>3509</v>
      </c>
      <c r="Q3176" s="3">
        <f>Table1[[#This Row],[Capacity (MW)]]*0.395*8760*10^-6</f>
        <v>0.4013832</v>
      </c>
      <c r="R3176" s="3" cm="1">
        <f t="array" ref="R3176">AVERAGE(VLOOKUP(_xlfn.TEXTSPLIT(Table1[[#This Row],[Fuel (no space after comma)]], ","), FuelList_Final_EF!$A$2:$B$65, 2, FALSE))</f>
        <v>53.06</v>
      </c>
      <c r="S3176" s="3">
        <f>Table1[[#This Row],[Generation (TWh)]]*10^9*VLOOKUP(Table1[[#This Row],[Turbine/Engine Technology]],Technology_HR!$A$2:$B$11,2,FALSE)*10^-6</f>
        <v>3030041.7767999996</v>
      </c>
      <c r="T3176" s="5">
        <f>Table1[[#This Row],[Fuel Consumption (mmBtu)]]*Table1[[#This Row],[Emission Factor (kg CO2/ mmBtu)]]*10^3</f>
        <v>160774016677.00797</v>
      </c>
      <c r="U3176" s="3">
        <f>Table1[[#This Row],[Emissions (g CO2)]]/(Table1[[#This Row],[Generation (TWh)]]*10^9)</f>
        <v>400.54993999999994</v>
      </c>
    </row>
    <row r="3177" spans="1:21" x14ac:dyDescent="0.35">
      <c r="A3177" t="s">
        <v>968</v>
      </c>
      <c r="B3177" t="s">
        <v>3243</v>
      </c>
      <c r="C3177" t="str">
        <f>SUBSTITUTE(Table1[[#This Row],[Fuel]],", ",",")</f>
        <v>fossil gas: natural gas,fossil liquids: fuel oil</v>
      </c>
      <c r="D3177" t="s">
        <v>3239</v>
      </c>
      <c r="E3177" t="s">
        <v>3275</v>
      </c>
      <c r="H3177" t="s">
        <v>3436</v>
      </c>
      <c r="I3177">
        <v>50</v>
      </c>
      <c r="J3177" t="s">
        <v>3446</v>
      </c>
      <c r="K3177">
        <v>1971</v>
      </c>
      <c r="L3177" t="s">
        <v>29</v>
      </c>
      <c r="M3177" t="s">
        <v>29</v>
      </c>
      <c r="N3177">
        <v>48.717185000000001</v>
      </c>
      <c r="O3177">
        <v>9.3707899999999995</v>
      </c>
      <c r="P3177" t="s">
        <v>3509</v>
      </c>
      <c r="Q3177" s="3">
        <f>Table1[[#This Row],[Capacity (MW)]]*0.395*8760*10^-6</f>
        <v>0.17301</v>
      </c>
      <c r="R3177" s="3" cm="1">
        <f t="array" ref="R3177">AVERAGE(VLOOKUP(_xlfn.TEXTSPLIT(Table1[[#This Row],[Fuel (no space after comma)]], ","), FuelList_Final_EF!$A$2:$B$65, 2, FALSE))</f>
        <v>65.583341148886291</v>
      </c>
      <c r="S3177" s="3">
        <f>Table1[[#This Row],[Generation (TWh)]]*10^9*VLOOKUP(Table1[[#This Row],[Turbine/Engine Technology]],Technology_HR!$A$2:$B$11,2,FALSE)*10^-6</f>
        <v>1904840.0999999999</v>
      </c>
      <c r="T3177" s="5">
        <f>Table1[[#This Row],[Fuel Consumption (mmBtu)]]*Table1[[#This Row],[Emission Factor (kg CO2/ mmBtu)]]*10^3</f>
        <v>124925778112.37868</v>
      </c>
      <c r="U3177" s="3">
        <f>Table1[[#This Row],[Emissions (g CO2)]]/(Table1[[#This Row],[Generation (TWh)]]*10^9)</f>
        <v>722.07258604923811</v>
      </c>
    </row>
    <row r="3178" spans="1:21" x14ac:dyDescent="0.35">
      <c r="A3178" t="s">
        <v>968</v>
      </c>
      <c r="B3178" t="s">
        <v>3243</v>
      </c>
      <c r="C3178" t="str">
        <f>SUBSTITUTE(Table1[[#This Row],[Fuel]],", ",",")</f>
        <v>fossil gas: natural gas,fossil liquids: fuel oil</v>
      </c>
      <c r="D3178" t="s">
        <v>3239</v>
      </c>
      <c r="E3178" t="s">
        <v>3275</v>
      </c>
      <c r="H3178" t="s">
        <v>3436</v>
      </c>
      <c r="I3178">
        <v>60</v>
      </c>
      <c r="J3178" t="s">
        <v>3446</v>
      </c>
      <c r="K3178">
        <v>1973</v>
      </c>
      <c r="L3178" t="s">
        <v>29</v>
      </c>
      <c r="M3178" t="s">
        <v>29</v>
      </c>
      <c r="N3178">
        <v>48.717185000000001</v>
      </c>
      <c r="O3178">
        <v>9.3707899999999995</v>
      </c>
      <c r="P3178" t="s">
        <v>3509</v>
      </c>
      <c r="Q3178" s="3">
        <f>Table1[[#This Row],[Capacity (MW)]]*0.395*8760*10^-6</f>
        <v>0.20761200000000002</v>
      </c>
      <c r="R3178" s="3" cm="1">
        <f t="array" ref="R3178">AVERAGE(VLOOKUP(_xlfn.TEXTSPLIT(Table1[[#This Row],[Fuel (no space after comma)]], ","), FuelList_Final_EF!$A$2:$B$65, 2, FALSE))</f>
        <v>65.583341148886291</v>
      </c>
      <c r="S3178" s="3">
        <f>Table1[[#This Row],[Generation (TWh)]]*10^9*VLOOKUP(Table1[[#This Row],[Turbine/Engine Technology]],Technology_HR!$A$2:$B$11,2,FALSE)*10^-6</f>
        <v>2285808.1200000006</v>
      </c>
      <c r="T3178" s="5">
        <f>Table1[[#This Row],[Fuel Consumption (mmBtu)]]*Table1[[#This Row],[Emission Factor (kg CO2/ mmBtu)]]*10^3</f>
        <v>149910933734.85446</v>
      </c>
      <c r="U3178" s="3">
        <f>Table1[[#This Row],[Emissions (g CO2)]]/(Table1[[#This Row],[Generation (TWh)]]*10^9)</f>
        <v>722.07258604923823</v>
      </c>
    </row>
    <row r="3179" spans="1:21" x14ac:dyDescent="0.35">
      <c r="A3179" t="s">
        <v>968</v>
      </c>
      <c r="B3179" t="s">
        <v>3243</v>
      </c>
      <c r="C3179" t="str">
        <f>SUBSTITUTE(Table1[[#This Row],[Fuel]],", ",",")</f>
        <v>fossil gas: natural gas,fossil liquids: fuel oil</v>
      </c>
      <c r="D3179" t="s">
        <v>3239</v>
      </c>
      <c r="E3179" t="s">
        <v>3275</v>
      </c>
      <c r="H3179" t="s">
        <v>3436</v>
      </c>
      <c r="I3179">
        <v>87</v>
      </c>
      <c r="J3179" t="s">
        <v>3446</v>
      </c>
      <c r="K3179">
        <v>1975</v>
      </c>
      <c r="L3179" t="s">
        <v>29</v>
      </c>
      <c r="M3179" t="s">
        <v>29</v>
      </c>
      <c r="N3179">
        <v>48.717185000000001</v>
      </c>
      <c r="O3179">
        <v>9.3707899999999995</v>
      </c>
      <c r="P3179" t="s">
        <v>3509</v>
      </c>
      <c r="Q3179" s="3">
        <f>Table1[[#This Row],[Capacity (MW)]]*0.395*8760*10^-6</f>
        <v>0.30103740000000001</v>
      </c>
      <c r="R3179" s="3" cm="1">
        <f t="array" ref="R3179">AVERAGE(VLOOKUP(_xlfn.TEXTSPLIT(Table1[[#This Row],[Fuel (no space after comma)]], ","), FuelList_Final_EF!$A$2:$B$65, 2, FALSE))</f>
        <v>65.583341148886291</v>
      </c>
      <c r="S3179" s="3">
        <f>Table1[[#This Row],[Generation (TWh)]]*10^9*VLOOKUP(Table1[[#This Row],[Turbine/Engine Technology]],Technology_HR!$A$2:$B$11,2,FALSE)*10^-6</f>
        <v>3314421.7739999997</v>
      </c>
      <c r="T3179" s="5">
        <f>Table1[[#This Row],[Fuel Consumption (mmBtu)]]*Table1[[#This Row],[Emission Factor (kg CO2/ mmBtu)]]*10^3</f>
        <v>217370853915.53888</v>
      </c>
      <c r="U3179" s="3">
        <f>Table1[[#This Row],[Emissions (g CO2)]]/(Table1[[#This Row],[Generation (TWh)]]*10^9)</f>
        <v>722.072586049238</v>
      </c>
    </row>
    <row r="3180" spans="1:21" x14ac:dyDescent="0.35">
      <c r="A3180" t="s">
        <v>968</v>
      </c>
      <c r="B3180" t="s">
        <v>3239</v>
      </c>
      <c r="C3180" t="str">
        <f>SUBSTITUTE(Table1[[#This Row],[Fuel]],", ",",")</f>
        <v>fossil gas: natural gas</v>
      </c>
      <c r="D3180" t="s">
        <v>3239</v>
      </c>
      <c r="H3180" t="s">
        <v>3438</v>
      </c>
      <c r="I3180">
        <v>65</v>
      </c>
      <c r="J3180" t="s">
        <v>3446</v>
      </c>
      <c r="K3180">
        <v>1997</v>
      </c>
      <c r="L3180" t="s">
        <v>29</v>
      </c>
      <c r="M3180" t="s">
        <v>29</v>
      </c>
      <c r="N3180">
        <v>48.717185000000001</v>
      </c>
      <c r="O3180">
        <v>9.3707899999999995</v>
      </c>
      <c r="P3180" t="s">
        <v>3509</v>
      </c>
      <c r="Q3180" s="3">
        <f>Table1[[#This Row],[Capacity (MW)]]*0.395*8760*10^-6</f>
        <v>0.224913</v>
      </c>
      <c r="R3180" s="3" cm="1">
        <f t="array" ref="R3180">AVERAGE(VLOOKUP(_xlfn.TEXTSPLIT(Table1[[#This Row],[Fuel (no space after comma)]], ","), FuelList_Final_EF!$A$2:$B$65, 2, FALSE))</f>
        <v>53.06</v>
      </c>
      <c r="S3180" s="3">
        <f>Table1[[#This Row],[Generation (TWh)]]*10^9*VLOOKUP(Table1[[#This Row],[Turbine/Engine Technology]],Technology_HR!$A$2:$B$11,2,FALSE)*10^-6</f>
        <v>1697868.237</v>
      </c>
      <c r="T3180" s="5">
        <f>Table1[[#This Row],[Fuel Consumption (mmBtu)]]*Table1[[#This Row],[Emission Factor (kg CO2/ mmBtu)]]*10^3</f>
        <v>90088888655.220001</v>
      </c>
      <c r="U3180" s="3">
        <f>Table1[[#This Row],[Emissions (g CO2)]]/(Table1[[#This Row],[Generation (TWh)]]*10^9)</f>
        <v>400.54993999999999</v>
      </c>
    </row>
    <row r="3181" spans="1:21" x14ac:dyDescent="0.35">
      <c r="A3181" t="s">
        <v>968</v>
      </c>
      <c r="B3181" t="s">
        <v>3239</v>
      </c>
      <c r="C3181" t="str">
        <f>SUBSTITUTE(Table1[[#This Row],[Fuel]],", ",",")</f>
        <v>fossil gas: natural gas</v>
      </c>
      <c r="D3181" t="s">
        <v>3239</v>
      </c>
      <c r="H3181" t="s">
        <v>3438</v>
      </c>
      <c r="I3181">
        <v>750</v>
      </c>
      <c r="J3181" t="s">
        <v>3449</v>
      </c>
      <c r="K3181">
        <v>2026</v>
      </c>
      <c r="L3181" t="s">
        <v>29</v>
      </c>
      <c r="M3181" t="s">
        <v>29</v>
      </c>
      <c r="N3181">
        <v>48.717185000000001</v>
      </c>
      <c r="O3181">
        <v>9.3707899999999995</v>
      </c>
      <c r="P3181" t="s">
        <v>3509</v>
      </c>
      <c r="Q3181" s="3">
        <f>Table1[[#This Row],[Capacity (MW)]]*0.395*8760*10^-6</f>
        <v>2.5951499999999998</v>
      </c>
      <c r="R3181" s="3" cm="1">
        <f t="array" ref="R3181">AVERAGE(VLOOKUP(_xlfn.TEXTSPLIT(Table1[[#This Row],[Fuel (no space after comma)]], ","), FuelList_Final_EF!$A$2:$B$65, 2, FALSE))</f>
        <v>53.06</v>
      </c>
      <c r="S3181" s="3">
        <f>Table1[[#This Row],[Generation (TWh)]]*10^9*VLOOKUP(Table1[[#This Row],[Turbine/Engine Technology]],Technology_HR!$A$2:$B$11,2,FALSE)*10^-6</f>
        <v>19590787.349999998</v>
      </c>
      <c r="T3181" s="5">
        <f>Table1[[#This Row],[Fuel Consumption (mmBtu)]]*Table1[[#This Row],[Emission Factor (kg CO2/ mmBtu)]]*10^3</f>
        <v>1039487176790.9999</v>
      </c>
      <c r="U3181" s="3">
        <f>Table1[[#This Row],[Emissions (g CO2)]]/(Table1[[#This Row],[Generation (TWh)]]*10^9)</f>
        <v>400.54993999999994</v>
      </c>
    </row>
    <row r="3182" spans="1:21" x14ac:dyDescent="0.35">
      <c r="A3182" t="s">
        <v>969</v>
      </c>
      <c r="B3182" t="s">
        <v>3239</v>
      </c>
      <c r="C3182" t="str">
        <f>SUBSTITUTE(Table1[[#This Row],[Fuel]],", ",",")</f>
        <v>fossil gas: natural gas</v>
      </c>
      <c r="D3182" t="s">
        <v>3239</v>
      </c>
      <c r="H3182" t="s">
        <v>3441</v>
      </c>
      <c r="I3182">
        <v>63</v>
      </c>
      <c r="J3182" t="s">
        <v>3446</v>
      </c>
      <c r="K3182">
        <v>2023</v>
      </c>
      <c r="L3182" t="s">
        <v>29</v>
      </c>
      <c r="M3182" t="s">
        <v>29</v>
      </c>
      <c r="N3182">
        <v>50.793480000000002</v>
      </c>
      <c r="O3182">
        <v>12.91865</v>
      </c>
      <c r="P3182" t="s">
        <v>3509</v>
      </c>
      <c r="Q3182" s="3">
        <f>Table1[[#This Row],[Capacity (MW)]]*0.395*8760*10^-6</f>
        <v>0.21799260000000001</v>
      </c>
      <c r="R3182" s="3" cm="1">
        <f t="array" ref="R3182">AVERAGE(VLOOKUP(_xlfn.TEXTSPLIT(Table1[[#This Row],[Fuel (no space after comma)]], ","), FuelList_Final_EF!$A$2:$B$65, 2, FALSE))</f>
        <v>53.06</v>
      </c>
      <c r="S3182" s="3">
        <f>Table1[[#This Row],[Generation (TWh)]]*10^9*VLOOKUP(Table1[[#This Row],[Turbine/Engine Technology]],Technology_HR!$A$2:$B$11,2,FALSE)*10^-6</f>
        <v>1645626.1373999999</v>
      </c>
      <c r="T3182" s="5">
        <f>Table1[[#This Row],[Fuel Consumption (mmBtu)]]*Table1[[#This Row],[Emission Factor (kg CO2/ mmBtu)]]*10^3</f>
        <v>87316922850.444</v>
      </c>
      <c r="U3182" s="3">
        <f>Table1[[#This Row],[Emissions (g CO2)]]/(Table1[[#This Row],[Generation (TWh)]]*10^9)</f>
        <v>400.54993999999999</v>
      </c>
    </row>
    <row r="3183" spans="1:21" x14ac:dyDescent="0.35">
      <c r="A3183" t="s">
        <v>970</v>
      </c>
      <c r="B3183" t="s">
        <v>3239</v>
      </c>
      <c r="C3183" t="str">
        <f>SUBSTITUTE(Table1[[#This Row],[Fuel]],", ",",")</f>
        <v>fossil gas: natural gas</v>
      </c>
      <c r="D3183" t="s">
        <v>3239</v>
      </c>
      <c r="H3183" t="s">
        <v>3441</v>
      </c>
      <c r="I3183">
        <v>41</v>
      </c>
      <c r="J3183" t="s">
        <v>3446</v>
      </c>
      <c r="K3183">
        <v>1999</v>
      </c>
      <c r="L3183" t="s">
        <v>29</v>
      </c>
      <c r="M3183" t="s">
        <v>29</v>
      </c>
      <c r="N3183">
        <v>51.339199999999998</v>
      </c>
      <c r="O3183">
        <v>6.6642000000000001</v>
      </c>
      <c r="P3183" t="s">
        <v>3509</v>
      </c>
      <c r="Q3183" s="3">
        <f>Table1[[#This Row],[Capacity (MW)]]*0.395*8760*10^-6</f>
        <v>0.1418682</v>
      </c>
      <c r="R3183" s="3" cm="1">
        <f t="array" ref="R3183">AVERAGE(VLOOKUP(_xlfn.TEXTSPLIT(Table1[[#This Row],[Fuel (no space after comma)]], ","), FuelList_Final_EF!$A$2:$B$65, 2, FALSE))</f>
        <v>53.06</v>
      </c>
      <c r="S3183" s="3">
        <f>Table1[[#This Row],[Generation (TWh)]]*10^9*VLOOKUP(Table1[[#This Row],[Turbine/Engine Technology]],Technology_HR!$A$2:$B$11,2,FALSE)*10^-6</f>
        <v>1070963.0418</v>
      </c>
      <c r="T3183" s="5">
        <f>Table1[[#This Row],[Fuel Consumption (mmBtu)]]*Table1[[#This Row],[Emission Factor (kg CO2/ mmBtu)]]*10^3</f>
        <v>56825298997.908005</v>
      </c>
      <c r="U3183" s="3">
        <f>Table1[[#This Row],[Emissions (g CO2)]]/(Table1[[#This Row],[Generation (TWh)]]*10^9)</f>
        <v>400.54994000000005</v>
      </c>
    </row>
    <row r="3184" spans="1:21" x14ac:dyDescent="0.35">
      <c r="A3184" t="s">
        <v>971</v>
      </c>
      <c r="B3184" t="s">
        <v>3239</v>
      </c>
      <c r="C3184" t="str">
        <f>SUBSTITUTE(Table1[[#This Row],[Fuel]],", ",",")</f>
        <v>fossil gas: natural gas</v>
      </c>
      <c r="D3184" t="s">
        <v>3239</v>
      </c>
      <c r="H3184" t="s">
        <v>3438</v>
      </c>
      <c r="I3184">
        <v>112</v>
      </c>
      <c r="J3184" t="s">
        <v>3446</v>
      </c>
      <c r="K3184">
        <v>1999</v>
      </c>
      <c r="L3184" t="s">
        <v>29</v>
      </c>
      <c r="M3184" t="s">
        <v>29</v>
      </c>
      <c r="N3184">
        <v>49.995449999999998</v>
      </c>
      <c r="O3184">
        <v>8.3944500000000009</v>
      </c>
      <c r="P3184" t="s">
        <v>3509</v>
      </c>
      <c r="Q3184" s="3">
        <f>Table1[[#This Row],[Capacity (MW)]]*0.395*8760*10^-6</f>
        <v>0.38754240000000001</v>
      </c>
      <c r="R3184" s="3" cm="1">
        <f t="array" ref="R3184">AVERAGE(VLOOKUP(_xlfn.TEXTSPLIT(Table1[[#This Row],[Fuel (no space after comma)]], ","), FuelList_Final_EF!$A$2:$B$65, 2, FALSE))</f>
        <v>53.06</v>
      </c>
      <c r="S3184" s="3">
        <f>Table1[[#This Row],[Generation (TWh)]]*10^9*VLOOKUP(Table1[[#This Row],[Turbine/Engine Technology]],Technology_HR!$A$2:$B$11,2,FALSE)*10^-6</f>
        <v>2925557.5776</v>
      </c>
      <c r="T3184" s="5">
        <f>Table1[[#This Row],[Fuel Consumption (mmBtu)]]*Table1[[#This Row],[Emission Factor (kg CO2/ mmBtu)]]*10^3</f>
        <v>155230085067.45599</v>
      </c>
      <c r="U3184" s="3">
        <f>Table1[[#This Row],[Emissions (g CO2)]]/(Table1[[#This Row],[Generation (TWh)]]*10^9)</f>
        <v>400.54993999999999</v>
      </c>
    </row>
    <row r="3185" spans="1:21" x14ac:dyDescent="0.35">
      <c r="A3185" t="s">
        <v>972</v>
      </c>
      <c r="B3185" t="s">
        <v>3239</v>
      </c>
      <c r="C3185" t="str">
        <f>SUBSTITUTE(Table1[[#This Row],[Fuel]],", ",",")</f>
        <v>fossil gas: natural gas</v>
      </c>
      <c r="D3185" t="s">
        <v>3239</v>
      </c>
      <c r="H3185" t="s">
        <v>3436</v>
      </c>
      <c r="I3185">
        <v>31</v>
      </c>
      <c r="J3185" t="s">
        <v>3446</v>
      </c>
      <c r="K3185">
        <v>2012</v>
      </c>
      <c r="L3185" t="s">
        <v>29</v>
      </c>
      <c r="M3185" t="s">
        <v>29</v>
      </c>
      <c r="N3185">
        <v>53.657499999999999</v>
      </c>
      <c r="O3185">
        <v>9.5020000000000007</v>
      </c>
      <c r="P3185" t="s">
        <v>3509</v>
      </c>
      <c r="Q3185" s="3">
        <f>Table1[[#This Row],[Capacity (MW)]]*0.395*8760*10^-6</f>
        <v>0.10726620000000001</v>
      </c>
      <c r="R3185" s="3" cm="1">
        <f t="array" ref="R3185">AVERAGE(VLOOKUP(_xlfn.TEXTSPLIT(Table1[[#This Row],[Fuel (no space after comma)]], ","), FuelList_Final_EF!$A$2:$B$65, 2, FALSE))</f>
        <v>53.06</v>
      </c>
      <c r="S3185" s="3">
        <f>Table1[[#This Row],[Generation (TWh)]]*10^9*VLOOKUP(Table1[[#This Row],[Turbine/Engine Technology]],Technology_HR!$A$2:$B$11,2,FALSE)*10^-6</f>
        <v>1181000.862</v>
      </c>
      <c r="T3185" s="5">
        <f>Table1[[#This Row],[Fuel Consumption (mmBtu)]]*Table1[[#This Row],[Emission Factor (kg CO2/ mmBtu)]]*10^3</f>
        <v>62663905737.720001</v>
      </c>
      <c r="U3185" s="3">
        <f>Table1[[#This Row],[Emissions (g CO2)]]/(Table1[[#This Row],[Generation (TWh)]]*10^9)</f>
        <v>584.19060000000002</v>
      </c>
    </row>
    <row r="3186" spans="1:21" x14ac:dyDescent="0.35">
      <c r="A3186" t="s">
        <v>973</v>
      </c>
      <c r="B3186" t="s">
        <v>3241</v>
      </c>
      <c r="C3186" t="str">
        <f>SUBSTITUTE(Table1[[#This Row],[Fuel]],", ",",")</f>
        <v>fossil liquids: heavy fuel oil</v>
      </c>
      <c r="D3186" t="s">
        <v>3241</v>
      </c>
      <c r="H3186" t="s">
        <v>3441</v>
      </c>
      <c r="I3186">
        <v>88.8</v>
      </c>
      <c r="J3186" t="s">
        <v>3446</v>
      </c>
      <c r="K3186">
        <v>1973</v>
      </c>
      <c r="L3186" t="s">
        <v>29</v>
      </c>
      <c r="M3186" t="s">
        <v>29</v>
      </c>
      <c r="N3186">
        <v>54.29027</v>
      </c>
      <c r="O3186">
        <v>9.7227300000000003</v>
      </c>
      <c r="P3186" t="s">
        <v>3509</v>
      </c>
      <c r="Q3186" s="3">
        <f>Table1[[#This Row],[Capacity (MW)]]*0.395*8760*10^-6</f>
        <v>0.30726576</v>
      </c>
      <c r="R3186" s="3" cm="1">
        <f t="array" ref="R3186">AVERAGE(VLOOKUP(_xlfn.TEXTSPLIT(Table1[[#This Row],[Fuel (no space after comma)]], ","), FuelList_Final_EF!$A$2:$B$65, 2, FALSE))</f>
        <v>81.602530311017389</v>
      </c>
      <c r="S3186" s="3">
        <f>Table1[[#This Row],[Generation (TWh)]]*10^9*VLOOKUP(Table1[[#This Row],[Turbine/Engine Technology]],Technology_HR!$A$2:$B$11,2,FALSE)*10^-6</f>
        <v>2319549.22224</v>
      </c>
      <c r="T3186" s="5">
        <f>Table1[[#This Row],[Fuel Consumption (mmBtu)]]*Table1[[#This Row],[Emission Factor (kg CO2/ mmBtu)]]*10^3</f>
        <v>189281085715.73642</v>
      </c>
      <c r="U3186" s="3">
        <f>Table1[[#This Row],[Emissions (g CO2)]]/(Table1[[#This Row],[Generation (TWh)]]*10^9)</f>
        <v>616.01750131787026</v>
      </c>
    </row>
    <row r="3187" spans="1:21" x14ac:dyDescent="0.35">
      <c r="A3187" t="s">
        <v>974</v>
      </c>
      <c r="B3187" t="s">
        <v>3239</v>
      </c>
      <c r="C3187" t="str">
        <f>SUBSTITUTE(Table1[[#This Row],[Fuel]],", ",",")</f>
        <v>fossil gas: natural gas</v>
      </c>
      <c r="D3187" t="s">
        <v>3239</v>
      </c>
      <c r="H3187" t="s">
        <v>3440</v>
      </c>
      <c r="I3187">
        <v>32</v>
      </c>
      <c r="J3187" t="s">
        <v>3448</v>
      </c>
      <c r="K3187">
        <v>1967</v>
      </c>
      <c r="L3187" t="s">
        <v>29</v>
      </c>
      <c r="M3187" t="s">
        <v>29</v>
      </c>
      <c r="N3187">
        <v>48.379767000000001</v>
      </c>
      <c r="O3187">
        <v>10.901776</v>
      </c>
      <c r="P3187" t="s">
        <v>3509</v>
      </c>
      <c r="Q3187" s="3">
        <f>Table1[[#This Row],[Capacity (MW)]]*0.395*8760*10^-6</f>
        <v>0.1107264</v>
      </c>
      <c r="R3187" s="3" cm="1">
        <f t="array" ref="R3187">AVERAGE(VLOOKUP(_xlfn.TEXTSPLIT(Table1[[#This Row],[Fuel (no space after comma)]], ","), FuelList_Final_EF!$A$2:$B$65, 2, FALSE))</f>
        <v>53.06</v>
      </c>
      <c r="S3187" s="3">
        <f>Table1[[#This Row],[Generation (TWh)]]*10^9*VLOOKUP(Table1[[#This Row],[Turbine/Engine Technology]],Technology_HR!$A$2:$B$11,2,FALSE)*10^-6</f>
        <v>1138821.024</v>
      </c>
      <c r="T3187" s="5">
        <f>Table1[[#This Row],[Fuel Consumption (mmBtu)]]*Table1[[#This Row],[Emission Factor (kg CO2/ mmBtu)]]*10^3</f>
        <v>60425843533.440002</v>
      </c>
      <c r="U3187" s="3">
        <f>Table1[[#This Row],[Emissions (g CO2)]]/(Table1[[#This Row],[Generation (TWh)]]*10^9)</f>
        <v>545.72210000000007</v>
      </c>
    </row>
    <row r="3188" spans="1:21" x14ac:dyDescent="0.35">
      <c r="A3188" t="s">
        <v>975</v>
      </c>
      <c r="B3188" t="s">
        <v>3239</v>
      </c>
      <c r="C3188" t="str">
        <f>SUBSTITUTE(Table1[[#This Row],[Fuel]],", ",",")</f>
        <v>fossil gas: natural gas</v>
      </c>
      <c r="D3188" t="s">
        <v>3239</v>
      </c>
      <c r="H3188" t="s">
        <v>3438</v>
      </c>
      <c r="I3188">
        <v>88</v>
      </c>
      <c r="J3188" t="s">
        <v>3446</v>
      </c>
      <c r="K3188">
        <v>2005</v>
      </c>
      <c r="L3188" t="s">
        <v>29</v>
      </c>
      <c r="M3188" t="s">
        <v>29</v>
      </c>
      <c r="N3188">
        <v>51.268900000000002</v>
      </c>
      <c r="O3188">
        <v>7.2003000000000004</v>
      </c>
      <c r="P3188" t="s">
        <v>3509</v>
      </c>
      <c r="Q3188" s="3">
        <f>Table1[[#This Row],[Capacity (MW)]]*0.395*8760*10^-6</f>
        <v>0.30449760000000003</v>
      </c>
      <c r="R3188" s="3" cm="1">
        <f t="array" ref="R3188">AVERAGE(VLOOKUP(_xlfn.TEXTSPLIT(Table1[[#This Row],[Fuel (no space after comma)]], ","), FuelList_Final_EF!$A$2:$B$65, 2, FALSE))</f>
        <v>53.06</v>
      </c>
      <c r="S3188" s="3">
        <f>Table1[[#This Row],[Generation (TWh)]]*10^9*VLOOKUP(Table1[[#This Row],[Turbine/Engine Technology]],Technology_HR!$A$2:$B$11,2,FALSE)*10^-6</f>
        <v>2298652.3824000005</v>
      </c>
      <c r="T3188" s="5">
        <f>Table1[[#This Row],[Fuel Consumption (mmBtu)]]*Table1[[#This Row],[Emission Factor (kg CO2/ mmBtu)]]*10^3</f>
        <v>121966495410.14403</v>
      </c>
      <c r="U3188" s="3">
        <f>Table1[[#This Row],[Emissions (g CO2)]]/(Table1[[#This Row],[Generation (TWh)]]*10^9)</f>
        <v>400.54993999999999</v>
      </c>
    </row>
    <row r="3189" spans="1:21" x14ac:dyDescent="0.35">
      <c r="A3189" t="s">
        <v>976</v>
      </c>
      <c r="B3189" t="s">
        <v>3239</v>
      </c>
      <c r="C3189" t="str">
        <f>SUBSTITUTE(Table1[[#This Row],[Fuel]],", ",",")</f>
        <v>fossil gas: natural gas</v>
      </c>
      <c r="D3189" t="s">
        <v>3239</v>
      </c>
      <c r="H3189" t="s">
        <v>3438</v>
      </c>
      <c r="I3189">
        <v>52</v>
      </c>
      <c r="J3189" t="s">
        <v>3446</v>
      </c>
      <c r="K3189">
        <v>1996</v>
      </c>
      <c r="L3189" t="s">
        <v>29</v>
      </c>
      <c r="M3189" t="s">
        <v>29</v>
      </c>
      <c r="N3189">
        <v>50.832850000000001</v>
      </c>
      <c r="O3189">
        <v>6.9653400000000003</v>
      </c>
      <c r="P3189" t="s">
        <v>3509</v>
      </c>
      <c r="Q3189" s="3">
        <f>Table1[[#This Row],[Capacity (MW)]]*0.395*8760*10^-6</f>
        <v>0.17993039999999999</v>
      </c>
      <c r="R3189" s="3" cm="1">
        <f t="array" ref="R3189">AVERAGE(VLOOKUP(_xlfn.TEXTSPLIT(Table1[[#This Row],[Fuel (no space after comma)]], ","), FuelList_Final_EF!$A$2:$B$65, 2, FALSE))</f>
        <v>53.06</v>
      </c>
      <c r="S3189" s="3">
        <f>Table1[[#This Row],[Generation (TWh)]]*10^9*VLOOKUP(Table1[[#This Row],[Turbine/Engine Technology]],Technology_HR!$A$2:$B$11,2,FALSE)*10^-6</f>
        <v>1358294.5895999998</v>
      </c>
      <c r="T3189" s="5">
        <f>Table1[[#This Row],[Fuel Consumption (mmBtu)]]*Table1[[#This Row],[Emission Factor (kg CO2/ mmBtu)]]*10^3</f>
        <v>72071110924.175995</v>
      </c>
      <c r="U3189" s="3">
        <f>Table1[[#This Row],[Emissions (g CO2)]]/(Table1[[#This Row],[Generation (TWh)]]*10^9)</f>
        <v>400.54993999999999</v>
      </c>
    </row>
    <row r="3190" spans="1:21" x14ac:dyDescent="0.35">
      <c r="A3190" t="s">
        <v>977</v>
      </c>
      <c r="B3190" t="s">
        <v>3239</v>
      </c>
      <c r="C3190" t="str">
        <f>SUBSTITUTE(Table1[[#This Row],[Fuel]],", ",",")</f>
        <v>fossil gas: natural gas</v>
      </c>
      <c r="D3190" t="s">
        <v>3239</v>
      </c>
      <c r="H3190" t="s">
        <v>3440</v>
      </c>
      <c r="I3190">
        <v>29</v>
      </c>
      <c r="J3190" t="s">
        <v>3446</v>
      </c>
      <c r="K3190">
        <v>1996</v>
      </c>
      <c r="L3190" t="s">
        <v>29</v>
      </c>
      <c r="M3190" t="s">
        <v>29</v>
      </c>
      <c r="N3190">
        <v>48.787889999999997</v>
      </c>
      <c r="O3190">
        <v>11.756169999999999</v>
      </c>
      <c r="P3190" t="s">
        <v>3509</v>
      </c>
      <c r="Q3190" s="3">
        <f>Table1[[#This Row],[Capacity (MW)]]*0.395*8760*10^-6</f>
        <v>0.1003458</v>
      </c>
      <c r="R3190" s="3" cm="1">
        <f t="array" ref="R3190">AVERAGE(VLOOKUP(_xlfn.TEXTSPLIT(Table1[[#This Row],[Fuel (no space after comma)]], ","), FuelList_Final_EF!$A$2:$B$65, 2, FALSE))</f>
        <v>53.06</v>
      </c>
      <c r="S3190" s="3">
        <f>Table1[[#This Row],[Generation (TWh)]]*10^9*VLOOKUP(Table1[[#This Row],[Turbine/Engine Technology]],Technology_HR!$A$2:$B$11,2,FALSE)*10^-6</f>
        <v>1032056.553</v>
      </c>
      <c r="T3190" s="5">
        <f>Table1[[#This Row],[Fuel Consumption (mmBtu)]]*Table1[[#This Row],[Emission Factor (kg CO2/ mmBtu)]]*10^3</f>
        <v>54760920702.18</v>
      </c>
      <c r="U3190" s="3">
        <f>Table1[[#This Row],[Emissions (g CO2)]]/(Table1[[#This Row],[Generation (TWh)]]*10^9)</f>
        <v>545.72209999999995</v>
      </c>
    </row>
    <row r="3191" spans="1:21" x14ac:dyDescent="0.35">
      <c r="A3191" t="s">
        <v>978</v>
      </c>
      <c r="B3191" t="s">
        <v>3239</v>
      </c>
      <c r="C3191" t="str">
        <f>SUBSTITUTE(Table1[[#This Row],[Fuel]],", ",",")</f>
        <v>fossil gas: natural gas</v>
      </c>
      <c r="D3191" t="s">
        <v>3239</v>
      </c>
      <c r="H3191" t="s">
        <v>3438</v>
      </c>
      <c r="I3191">
        <v>861</v>
      </c>
      <c r="J3191" t="s">
        <v>3447</v>
      </c>
      <c r="K3191">
        <v>2030</v>
      </c>
      <c r="L3191" t="s">
        <v>29</v>
      </c>
      <c r="M3191" t="s">
        <v>29</v>
      </c>
      <c r="N3191">
        <v>51.636678000000003</v>
      </c>
      <c r="O3191">
        <v>7.620603</v>
      </c>
      <c r="P3191" t="s">
        <v>3509</v>
      </c>
      <c r="Q3191" s="3">
        <f>Table1[[#This Row],[Capacity (MW)]]*0.395*8760*10^-6</f>
        <v>2.9792322000000002</v>
      </c>
      <c r="R3191" s="3" cm="1">
        <f t="array" ref="R3191">AVERAGE(VLOOKUP(_xlfn.TEXTSPLIT(Table1[[#This Row],[Fuel (no space after comma)]], ","), FuelList_Final_EF!$A$2:$B$65, 2, FALSE))</f>
        <v>53.06</v>
      </c>
      <c r="S3191" s="3">
        <f>Table1[[#This Row],[Generation (TWh)]]*10^9*VLOOKUP(Table1[[#This Row],[Turbine/Engine Technology]],Technology_HR!$A$2:$B$11,2,FALSE)*10^-6</f>
        <v>22490223.877799999</v>
      </c>
      <c r="T3191" s="5">
        <f>Table1[[#This Row],[Fuel Consumption (mmBtu)]]*Table1[[#This Row],[Emission Factor (kg CO2/ mmBtu)]]*10^3</f>
        <v>1193331278956.0681</v>
      </c>
      <c r="U3191" s="3">
        <f>Table1[[#This Row],[Emissions (g CO2)]]/(Table1[[#This Row],[Generation (TWh)]]*10^9)</f>
        <v>400.54994000000005</v>
      </c>
    </row>
    <row r="3192" spans="1:21" x14ac:dyDescent="0.35">
      <c r="A3192" t="s">
        <v>979</v>
      </c>
      <c r="B3192" t="s">
        <v>3239</v>
      </c>
      <c r="C3192" t="str">
        <f>SUBSTITUTE(Table1[[#This Row],[Fuel]],", ",",")</f>
        <v>fossil gas: natural gas</v>
      </c>
      <c r="D3192" t="s">
        <v>3239</v>
      </c>
      <c r="H3192" t="s">
        <v>3438</v>
      </c>
      <c r="I3192">
        <v>461</v>
      </c>
      <c r="J3192" t="s">
        <v>3446</v>
      </c>
      <c r="K3192">
        <v>1996</v>
      </c>
      <c r="L3192" t="s">
        <v>29</v>
      </c>
      <c r="M3192" t="s">
        <v>29</v>
      </c>
      <c r="N3192">
        <v>52.511719999999997</v>
      </c>
      <c r="O3192">
        <v>13.420920000000001</v>
      </c>
      <c r="P3192" t="s">
        <v>3509</v>
      </c>
      <c r="Q3192" s="3">
        <f>Table1[[#This Row],[Capacity (MW)]]*0.395*8760*10^-6</f>
        <v>1.5951521999999998</v>
      </c>
      <c r="R3192" s="3" cm="1">
        <f t="array" ref="R3192">AVERAGE(VLOOKUP(_xlfn.TEXTSPLIT(Table1[[#This Row],[Fuel (no space after comma)]], ","), FuelList_Final_EF!$A$2:$B$65, 2, FALSE))</f>
        <v>53.06</v>
      </c>
      <c r="S3192" s="3">
        <f>Table1[[#This Row],[Generation (TWh)]]*10^9*VLOOKUP(Table1[[#This Row],[Turbine/Engine Technology]],Technology_HR!$A$2:$B$11,2,FALSE)*10^-6</f>
        <v>12041803.957799997</v>
      </c>
      <c r="T3192" s="5">
        <f>Table1[[#This Row],[Fuel Consumption (mmBtu)]]*Table1[[#This Row],[Emission Factor (kg CO2/ mmBtu)]]*10^3</f>
        <v>638938118000.8678</v>
      </c>
      <c r="U3192" s="3">
        <f>Table1[[#This Row],[Emissions (g CO2)]]/(Table1[[#This Row],[Generation (TWh)]]*10^9)</f>
        <v>400.54993999999994</v>
      </c>
    </row>
    <row r="3193" spans="1:21" x14ac:dyDescent="0.35">
      <c r="A3193" t="s">
        <v>979</v>
      </c>
      <c r="B3193" t="s">
        <v>3239</v>
      </c>
      <c r="C3193" t="str">
        <f>SUBSTITUTE(Table1[[#This Row],[Fuel]],", ",",")</f>
        <v>fossil gas: natural gas</v>
      </c>
      <c r="D3193" t="s">
        <v>3239</v>
      </c>
      <c r="H3193" t="s">
        <v>3440</v>
      </c>
      <c r="I3193">
        <v>188</v>
      </c>
      <c r="J3193" t="s">
        <v>3446</v>
      </c>
      <c r="K3193">
        <v>2017</v>
      </c>
      <c r="L3193" t="s">
        <v>29</v>
      </c>
      <c r="M3193" t="s">
        <v>29</v>
      </c>
      <c r="N3193">
        <v>52.489992999999998</v>
      </c>
      <c r="O3193">
        <v>13.495988000000001</v>
      </c>
      <c r="P3193" t="s">
        <v>3509</v>
      </c>
      <c r="Q3193" s="3">
        <f>Table1[[#This Row],[Capacity (MW)]]*0.395*8760*10^-6</f>
        <v>0.65051760000000003</v>
      </c>
      <c r="R3193" s="3" cm="1">
        <f t="array" ref="R3193">AVERAGE(VLOOKUP(_xlfn.TEXTSPLIT(Table1[[#This Row],[Fuel (no space after comma)]], ","), FuelList_Final_EF!$A$2:$B$65, 2, FALSE))</f>
        <v>53.06</v>
      </c>
      <c r="S3193" s="3">
        <f>Table1[[#This Row],[Generation (TWh)]]*10^9*VLOOKUP(Table1[[#This Row],[Turbine/Engine Technology]],Technology_HR!$A$2:$B$11,2,FALSE)*10^-6</f>
        <v>6690573.5159999998</v>
      </c>
      <c r="T3193" s="5">
        <f>Table1[[#This Row],[Fuel Consumption (mmBtu)]]*Table1[[#This Row],[Emission Factor (kg CO2/ mmBtu)]]*10^3</f>
        <v>355001830758.96002</v>
      </c>
      <c r="U3193" s="3">
        <f>Table1[[#This Row],[Emissions (g CO2)]]/(Table1[[#This Row],[Generation (TWh)]]*10^9)</f>
        <v>545.72210000000007</v>
      </c>
    </row>
    <row r="3194" spans="1:21" x14ac:dyDescent="0.35">
      <c r="A3194" t="s">
        <v>979</v>
      </c>
      <c r="B3194" t="s">
        <v>3239</v>
      </c>
      <c r="C3194" t="str">
        <f>SUBSTITUTE(Table1[[#This Row],[Fuel]],", ",",")</f>
        <v>fossil gas: natural gas</v>
      </c>
      <c r="D3194" t="s">
        <v>3239</v>
      </c>
      <c r="H3194" t="s">
        <v>3438</v>
      </c>
      <c r="I3194">
        <v>267</v>
      </c>
      <c r="J3194" t="s">
        <v>3446</v>
      </c>
      <c r="K3194">
        <v>2020</v>
      </c>
      <c r="L3194" t="s">
        <v>29</v>
      </c>
      <c r="M3194" t="s">
        <v>29</v>
      </c>
      <c r="N3194">
        <v>52.518619999999999</v>
      </c>
      <c r="O3194">
        <v>13.376189999999999</v>
      </c>
      <c r="P3194" t="s">
        <v>3509</v>
      </c>
      <c r="Q3194" s="3">
        <f>Table1[[#This Row],[Capacity (MW)]]*0.395*8760*10^-6</f>
        <v>0.92387339999999996</v>
      </c>
      <c r="R3194" s="3" cm="1">
        <f t="array" ref="R3194">AVERAGE(VLOOKUP(_xlfn.TEXTSPLIT(Table1[[#This Row],[Fuel (no space after comma)]], ","), FuelList_Final_EF!$A$2:$B$65, 2, FALSE))</f>
        <v>53.06</v>
      </c>
      <c r="S3194" s="3">
        <f>Table1[[#This Row],[Generation (TWh)]]*10^9*VLOOKUP(Table1[[#This Row],[Turbine/Engine Technology]],Technology_HR!$A$2:$B$11,2,FALSE)*10^-6</f>
        <v>6974320.2966</v>
      </c>
      <c r="T3194" s="5">
        <f>Table1[[#This Row],[Fuel Consumption (mmBtu)]]*Table1[[#This Row],[Emission Factor (kg CO2/ mmBtu)]]*10^3</f>
        <v>370057434937.59601</v>
      </c>
      <c r="U3194" s="3">
        <f>Table1[[#This Row],[Emissions (g CO2)]]/(Table1[[#This Row],[Generation (TWh)]]*10^9)</f>
        <v>400.54993999999999</v>
      </c>
    </row>
    <row r="3195" spans="1:21" x14ac:dyDescent="0.35">
      <c r="A3195" t="s">
        <v>979</v>
      </c>
      <c r="B3195" t="s">
        <v>3239</v>
      </c>
      <c r="C3195" t="str">
        <f>SUBSTITUTE(Table1[[#This Row],[Fuel]],", ",",")</f>
        <v>fossil gas: natural gas</v>
      </c>
      <c r="D3195" t="s">
        <v>3239</v>
      </c>
      <c r="H3195" t="s">
        <v>59</v>
      </c>
      <c r="I3195">
        <v>647</v>
      </c>
      <c r="J3195" t="s">
        <v>3445</v>
      </c>
      <c r="K3195" t="s">
        <v>29</v>
      </c>
      <c r="L3195" t="s">
        <v>29</v>
      </c>
      <c r="M3195" t="s">
        <v>29</v>
      </c>
      <c r="N3195">
        <v>52.534601000000002</v>
      </c>
      <c r="O3195">
        <v>13.244531</v>
      </c>
      <c r="P3195" t="s">
        <v>3509</v>
      </c>
      <c r="Q3195" s="3">
        <f>Table1[[#This Row],[Capacity (MW)]]*0.395*8760*10^-6</f>
        <v>2.2387493999999997</v>
      </c>
      <c r="R3195" s="3" cm="1">
        <f t="array" ref="R3195">AVERAGE(VLOOKUP(_xlfn.TEXTSPLIT(Table1[[#This Row],[Fuel (no space after comma)]], ","), FuelList_Final_EF!$A$2:$B$65, 2, FALSE))</f>
        <v>53.06</v>
      </c>
      <c r="S3195" s="3">
        <f>Table1[[#This Row],[Generation (TWh)]]*10^9*VLOOKUP(Table1[[#This Row],[Turbine/Engine Technology]],Technology_HR!$A$2:$B$11,2,FALSE)*10^-6</f>
        <v>18571545.647699997</v>
      </c>
      <c r="T3195" s="5">
        <f>Table1[[#This Row],[Fuel Consumption (mmBtu)]]*Table1[[#This Row],[Emission Factor (kg CO2/ mmBtu)]]*10^3</f>
        <v>985406212066.96191</v>
      </c>
      <c r="U3195" s="3">
        <f>Table1[[#This Row],[Emissions (g CO2)]]/(Table1[[#This Row],[Generation (TWh)]]*10^9)</f>
        <v>440.15923000000004</v>
      </c>
    </row>
    <row r="3196" spans="1:21" x14ac:dyDescent="0.35">
      <c r="A3196" t="s">
        <v>979</v>
      </c>
      <c r="B3196" t="s">
        <v>3239</v>
      </c>
      <c r="C3196" t="str">
        <f>SUBSTITUTE(Table1[[#This Row],[Fuel]],", ",",")</f>
        <v>fossil gas: natural gas</v>
      </c>
      <c r="D3196" t="s">
        <v>3239</v>
      </c>
      <c r="H3196" t="s">
        <v>3438</v>
      </c>
      <c r="I3196">
        <v>30</v>
      </c>
      <c r="J3196" t="s">
        <v>3447</v>
      </c>
      <c r="K3196">
        <v>2026</v>
      </c>
      <c r="L3196" t="s">
        <v>29</v>
      </c>
      <c r="M3196" t="s">
        <v>29</v>
      </c>
      <c r="N3196">
        <v>52.534601000000002</v>
      </c>
      <c r="O3196">
        <v>13.244531</v>
      </c>
      <c r="P3196" t="s">
        <v>3509</v>
      </c>
      <c r="Q3196" s="3">
        <f>Table1[[#This Row],[Capacity (MW)]]*0.395*8760*10^-6</f>
        <v>0.10380600000000001</v>
      </c>
      <c r="R3196" s="3" cm="1">
        <f t="array" ref="R3196">AVERAGE(VLOOKUP(_xlfn.TEXTSPLIT(Table1[[#This Row],[Fuel (no space after comma)]], ","), FuelList_Final_EF!$A$2:$B$65, 2, FALSE))</f>
        <v>53.06</v>
      </c>
      <c r="S3196" s="3">
        <f>Table1[[#This Row],[Generation (TWh)]]*10^9*VLOOKUP(Table1[[#This Row],[Turbine/Engine Technology]],Technology_HR!$A$2:$B$11,2,FALSE)*10^-6</f>
        <v>783631.49400000006</v>
      </c>
      <c r="T3196" s="5">
        <f>Table1[[#This Row],[Fuel Consumption (mmBtu)]]*Table1[[#This Row],[Emission Factor (kg CO2/ mmBtu)]]*10^3</f>
        <v>41579487071.640007</v>
      </c>
      <c r="U3196" s="3">
        <f>Table1[[#This Row],[Emissions (g CO2)]]/(Table1[[#This Row],[Generation (TWh)]]*10^9)</f>
        <v>400.54993999999999</v>
      </c>
    </row>
    <row r="3197" spans="1:21" x14ac:dyDescent="0.35">
      <c r="A3197" t="s">
        <v>980</v>
      </c>
      <c r="B3197" t="s">
        <v>3239</v>
      </c>
      <c r="C3197" t="str">
        <f>SUBSTITUTE(Table1[[#This Row],[Fuel]],", ",",")</f>
        <v>fossil gas: natural gas</v>
      </c>
      <c r="D3197" t="s">
        <v>3239</v>
      </c>
      <c r="H3197" t="s">
        <v>3438</v>
      </c>
      <c r="I3197">
        <v>231</v>
      </c>
      <c r="J3197" t="s">
        <v>3446</v>
      </c>
      <c r="K3197">
        <v>1994</v>
      </c>
      <c r="L3197" t="s">
        <v>29</v>
      </c>
      <c r="M3197" t="s">
        <v>29</v>
      </c>
      <c r="N3197">
        <v>51.802610000000001</v>
      </c>
      <c r="O3197">
        <v>11.75151</v>
      </c>
      <c r="P3197" t="s">
        <v>3509</v>
      </c>
      <c r="Q3197" s="3">
        <f>Table1[[#This Row],[Capacity (MW)]]*0.395*8760*10^-6</f>
        <v>0.79930620000000008</v>
      </c>
      <c r="R3197" s="3" cm="1">
        <f t="array" ref="R3197">AVERAGE(VLOOKUP(_xlfn.TEXTSPLIT(Table1[[#This Row],[Fuel (no space after comma)]], ","), FuelList_Final_EF!$A$2:$B$65, 2, FALSE))</f>
        <v>53.06</v>
      </c>
      <c r="S3197" s="3">
        <f>Table1[[#This Row],[Generation (TWh)]]*10^9*VLOOKUP(Table1[[#This Row],[Turbine/Engine Technology]],Technology_HR!$A$2:$B$11,2,FALSE)*10^-6</f>
        <v>6033962.503800001</v>
      </c>
      <c r="T3197" s="5">
        <f>Table1[[#This Row],[Fuel Consumption (mmBtu)]]*Table1[[#This Row],[Emission Factor (kg CO2/ mmBtu)]]*10^3</f>
        <v>320162050451.62811</v>
      </c>
      <c r="U3197" s="3">
        <f>Table1[[#This Row],[Emissions (g CO2)]]/(Table1[[#This Row],[Generation (TWh)]]*10^9)</f>
        <v>400.54994000000011</v>
      </c>
    </row>
    <row r="3198" spans="1:21" x14ac:dyDescent="0.35">
      <c r="A3198" t="s">
        <v>981</v>
      </c>
      <c r="B3198" t="s">
        <v>3239</v>
      </c>
      <c r="C3198" t="str">
        <f>SUBSTITUTE(Table1[[#This Row],[Fuel]],", ",",")</f>
        <v>fossil gas: natural gas</v>
      </c>
      <c r="D3198" t="s">
        <v>3239</v>
      </c>
      <c r="H3198" t="s">
        <v>59</v>
      </c>
      <c r="I3198">
        <v>900</v>
      </c>
      <c r="J3198" t="s">
        <v>3450</v>
      </c>
      <c r="K3198" t="s">
        <v>29</v>
      </c>
      <c r="L3198" t="s">
        <v>29</v>
      </c>
      <c r="M3198" t="s">
        <v>29</v>
      </c>
      <c r="N3198">
        <v>49.363453999999997</v>
      </c>
      <c r="O3198">
        <v>7.2370979999999996</v>
      </c>
      <c r="P3198" t="s">
        <v>3509</v>
      </c>
      <c r="Q3198" s="3">
        <f>Table1[[#This Row],[Capacity (MW)]]*0.395*8760*10^-6</f>
        <v>3.1141799999999997</v>
      </c>
      <c r="R3198" s="3" cm="1">
        <f t="array" ref="R3198">AVERAGE(VLOOKUP(_xlfn.TEXTSPLIT(Table1[[#This Row],[Fuel (no space after comma)]], ","), FuelList_Final_EF!$A$2:$B$65, 2, FALSE))</f>
        <v>53.06</v>
      </c>
      <c r="S3198" s="3">
        <f>Table1[[#This Row],[Generation (TWh)]]*10^9*VLOOKUP(Table1[[#This Row],[Turbine/Engine Technology]],Technology_HR!$A$2:$B$11,2,FALSE)*10^-6</f>
        <v>25833680.189999994</v>
      </c>
      <c r="T3198" s="5">
        <f>Table1[[#This Row],[Fuel Consumption (mmBtu)]]*Table1[[#This Row],[Emission Factor (kg CO2/ mmBtu)]]*10^3</f>
        <v>1370735070881.3997</v>
      </c>
      <c r="U3198" s="3">
        <f>Table1[[#This Row],[Emissions (g CO2)]]/(Table1[[#This Row],[Generation (TWh)]]*10^9)</f>
        <v>440.15922999999998</v>
      </c>
    </row>
    <row r="3199" spans="1:21" x14ac:dyDescent="0.35">
      <c r="A3199" t="s">
        <v>982</v>
      </c>
      <c r="B3199" t="s">
        <v>3239</v>
      </c>
      <c r="C3199" t="str">
        <f>SUBSTITUTE(Table1[[#This Row],[Fuel]],", ",",")</f>
        <v>fossil gas: natural gas</v>
      </c>
      <c r="D3199" t="s">
        <v>3239</v>
      </c>
      <c r="H3199" t="s">
        <v>3440</v>
      </c>
      <c r="I3199">
        <v>21.55</v>
      </c>
      <c r="J3199" t="s">
        <v>3446</v>
      </c>
      <c r="K3199">
        <v>2023</v>
      </c>
      <c r="L3199" t="s">
        <v>29</v>
      </c>
      <c r="M3199" t="s">
        <v>29</v>
      </c>
      <c r="N3199">
        <v>50.797478939999998</v>
      </c>
      <c r="O3199">
        <v>6.1138901380000004</v>
      </c>
      <c r="P3199" t="s">
        <v>3509</v>
      </c>
      <c r="Q3199" s="3">
        <f>Table1[[#This Row],[Capacity (MW)]]*0.395*8760*10^-6</f>
        <v>7.4567309999999998E-2</v>
      </c>
      <c r="R3199" s="3" cm="1">
        <f t="array" ref="R3199">AVERAGE(VLOOKUP(_xlfn.TEXTSPLIT(Table1[[#This Row],[Fuel (no space after comma)]], ","), FuelList_Final_EF!$A$2:$B$65, 2, FALSE))</f>
        <v>53.06</v>
      </c>
      <c r="S3199" s="3">
        <f>Table1[[#This Row],[Generation (TWh)]]*10^9*VLOOKUP(Table1[[#This Row],[Turbine/Engine Technology]],Technology_HR!$A$2:$B$11,2,FALSE)*10^-6</f>
        <v>766924.78334999993</v>
      </c>
      <c r="T3199" s="5">
        <f>Table1[[#This Row],[Fuel Consumption (mmBtu)]]*Table1[[#This Row],[Emission Factor (kg CO2/ mmBtu)]]*10^3</f>
        <v>40693029004.551003</v>
      </c>
      <c r="U3199" s="3">
        <f>Table1[[#This Row],[Emissions (g CO2)]]/(Table1[[#This Row],[Generation (TWh)]]*10^9)</f>
        <v>545.72210000000007</v>
      </c>
    </row>
    <row r="3200" spans="1:21" x14ac:dyDescent="0.35">
      <c r="A3200" t="s">
        <v>983</v>
      </c>
      <c r="B3200" t="s">
        <v>3239</v>
      </c>
      <c r="C3200" t="str">
        <f>SUBSTITUTE(Table1[[#This Row],[Fuel]],", ",",")</f>
        <v>fossil gas: natural gas</v>
      </c>
      <c r="D3200" t="s">
        <v>3239</v>
      </c>
      <c r="H3200" t="s">
        <v>3436</v>
      </c>
      <c r="I3200">
        <v>34</v>
      </c>
      <c r="J3200" t="s">
        <v>3446</v>
      </c>
      <c r="K3200">
        <v>2023</v>
      </c>
      <c r="L3200" t="s">
        <v>29</v>
      </c>
      <c r="M3200" t="s">
        <v>29</v>
      </c>
      <c r="N3200">
        <v>49.709206000000002</v>
      </c>
      <c r="O3200">
        <v>8.4069760000000002</v>
      </c>
      <c r="P3200" t="s">
        <v>3509</v>
      </c>
      <c r="Q3200" s="3">
        <f>Table1[[#This Row],[Capacity (MW)]]*0.395*8760*10^-6</f>
        <v>0.1176468</v>
      </c>
      <c r="R3200" s="3" cm="1">
        <f t="array" ref="R3200">AVERAGE(VLOOKUP(_xlfn.TEXTSPLIT(Table1[[#This Row],[Fuel (no space after comma)]], ","), FuelList_Final_EF!$A$2:$B$65, 2, FALSE))</f>
        <v>53.06</v>
      </c>
      <c r="S3200" s="3">
        <f>Table1[[#This Row],[Generation (TWh)]]*10^9*VLOOKUP(Table1[[#This Row],[Turbine/Engine Technology]],Technology_HR!$A$2:$B$11,2,FALSE)*10^-6</f>
        <v>1295291.2679999999</v>
      </c>
      <c r="T3200" s="5">
        <f>Table1[[#This Row],[Fuel Consumption (mmBtu)]]*Table1[[#This Row],[Emission Factor (kg CO2/ mmBtu)]]*10^3</f>
        <v>68728154680.080002</v>
      </c>
      <c r="U3200" s="3">
        <f>Table1[[#This Row],[Emissions (g CO2)]]/(Table1[[#This Row],[Generation (TWh)]]*10^9)</f>
        <v>584.19060000000002</v>
      </c>
    </row>
    <row r="3201" spans="1:21" x14ac:dyDescent="0.35">
      <c r="A3201" t="s">
        <v>983</v>
      </c>
      <c r="B3201" t="s">
        <v>3239</v>
      </c>
      <c r="C3201" t="str">
        <f>SUBSTITUTE(Table1[[#This Row],[Fuel]],", ",",")</f>
        <v>fossil gas: natural gas</v>
      </c>
      <c r="D3201" t="s">
        <v>3239</v>
      </c>
      <c r="H3201" t="s">
        <v>3436</v>
      </c>
      <c r="I3201">
        <v>34</v>
      </c>
      <c r="J3201" t="s">
        <v>3446</v>
      </c>
      <c r="K3201">
        <v>2023</v>
      </c>
      <c r="L3201" t="s">
        <v>29</v>
      </c>
      <c r="M3201" t="s">
        <v>29</v>
      </c>
      <c r="N3201">
        <v>49.709206000000002</v>
      </c>
      <c r="O3201">
        <v>8.4069760000000002</v>
      </c>
      <c r="P3201" t="s">
        <v>3509</v>
      </c>
      <c r="Q3201" s="3">
        <f>Table1[[#This Row],[Capacity (MW)]]*0.395*8760*10^-6</f>
        <v>0.1176468</v>
      </c>
      <c r="R3201" s="3" cm="1">
        <f t="array" ref="R3201">AVERAGE(VLOOKUP(_xlfn.TEXTSPLIT(Table1[[#This Row],[Fuel (no space after comma)]], ","), FuelList_Final_EF!$A$2:$B$65, 2, FALSE))</f>
        <v>53.06</v>
      </c>
      <c r="S3201" s="3">
        <f>Table1[[#This Row],[Generation (TWh)]]*10^9*VLOOKUP(Table1[[#This Row],[Turbine/Engine Technology]],Technology_HR!$A$2:$B$11,2,FALSE)*10^-6</f>
        <v>1295291.2679999999</v>
      </c>
      <c r="T3201" s="5">
        <f>Table1[[#This Row],[Fuel Consumption (mmBtu)]]*Table1[[#This Row],[Emission Factor (kg CO2/ mmBtu)]]*10^3</f>
        <v>68728154680.080002</v>
      </c>
      <c r="U3201" s="3">
        <f>Table1[[#This Row],[Emissions (g CO2)]]/(Table1[[#This Row],[Generation (TWh)]]*10^9)</f>
        <v>584.19060000000002</v>
      </c>
    </row>
    <row r="3202" spans="1:21" x14ac:dyDescent="0.35">
      <c r="A3202" t="s">
        <v>983</v>
      </c>
      <c r="B3202" t="s">
        <v>3239</v>
      </c>
      <c r="C3202" t="str">
        <f>SUBSTITUTE(Table1[[#This Row],[Fuel]],", ",",")</f>
        <v>fossil gas: natural gas</v>
      </c>
      <c r="D3202" t="s">
        <v>3239</v>
      </c>
      <c r="H3202" t="s">
        <v>3436</v>
      </c>
      <c r="I3202">
        <v>34</v>
      </c>
      <c r="J3202" t="s">
        <v>3446</v>
      </c>
      <c r="K3202">
        <v>2023</v>
      </c>
      <c r="L3202" t="s">
        <v>29</v>
      </c>
      <c r="M3202" t="s">
        <v>29</v>
      </c>
      <c r="N3202">
        <v>49.709206000000002</v>
      </c>
      <c r="O3202">
        <v>8.4069760000000002</v>
      </c>
      <c r="P3202" t="s">
        <v>3509</v>
      </c>
      <c r="Q3202" s="3">
        <f>Table1[[#This Row],[Capacity (MW)]]*0.395*8760*10^-6</f>
        <v>0.1176468</v>
      </c>
      <c r="R3202" s="3" cm="1">
        <f t="array" ref="R3202">AVERAGE(VLOOKUP(_xlfn.TEXTSPLIT(Table1[[#This Row],[Fuel (no space after comma)]], ","), FuelList_Final_EF!$A$2:$B$65, 2, FALSE))</f>
        <v>53.06</v>
      </c>
      <c r="S3202" s="3">
        <f>Table1[[#This Row],[Generation (TWh)]]*10^9*VLOOKUP(Table1[[#This Row],[Turbine/Engine Technology]],Technology_HR!$A$2:$B$11,2,FALSE)*10^-6</f>
        <v>1295291.2679999999</v>
      </c>
      <c r="T3202" s="5">
        <f>Table1[[#This Row],[Fuel Consumption (mmBtu)]]*Table1[[#This Row],[Emission Factor (kg CO2/ mmBtu)]]*10^3</f>
        <v>68728154680.080002</v>
      </c>
      <c r="U3202" s="3">
        <f>Table1[[#This Row],[Emissions (g CO2)]]/(Table1[[#This Row],[Generation (TWh)]]*10^9)</f>
        <v>584.19060000000002</v>
      </c>
    </row>
    <row r="3203" spans="1:21" x14ac:dyDescent="0.35">
      <c r="A3203" t="s">
        <v>983</v>
      </c>
      <c r="B3203" t="s">
        <v>3239</v>
      </c>
      <c r="C3203" t="str">
        <f>SUBSTITUTE(Table1[[#This Row],[Fuel]],", ",",")</f>
        <v>fossil gas: natural gas</v>
      </c>
      <c r="D3203" t="s">
        <v>3239</v>
      </c>
      <c r="H3203" t="s">
        <v>3436</v>
      </c>
      <c r="I3203">
        <v>34</v>
      </c>
      <c r="J3203" t="s">
        <v>3446</v>
      </c>
      <c r="K3203">
        <v>2023</v>
      </c>
      <c r="L3203" t="s">
        <v>29</v>
      </c>
      <c r="M3203" t="s">
        <v>29</v>
      </c>
      <c r="N3203">
        <v>49.709206000000002</v>
      </c>
      <c r="O3203">
        <v>8.4069760000000002</v>
      </c>
      <c r="P3203" t="s">
        <v>3509</v>
      </c>
      <c r="Q3203" s="3">
        <f>Table1[[#This Row],[Capacity (MW)]]*0.395*8760*10^-6</f>
        <v>0.1176468</v>
      </c>
      <c r="R3203" s="3" cm="1">
        <f t="array" ref="R3203">AVERAGE(VLOOKUP(_xlfn.TEXTSPLIT(Table1[[#This Row],[Fuel (no space after comma)]], ","), FuelList_Final_EF!$A$2:$B$65, 2, FALSE))</f>
        <v>53.06</v>
      </c>
      <c r="S3203" s="3">
        <f>Table1[[#This Row],[Generation (TWh)]]*10^9*VLOOKUP(Table1[[#This Row],[Turbine/Engine Technology]],Technology_HR!$A$2:$B$11,2,FALSE)*10^-6</f>
        <v>1295291.2679999999</v>
      </c>
      <c r="T3203" s="5">
        <f>Table1[[#This Row],[Fuel Consumption (mmBtu)]]*Table1[[#This Row],[Emission Factor (kg CO2/ mmBtu)]]*10^3</f>
        <v>68728154680.080002</v>
      </c>
      <c r="U3203" s="3">
        <f>Table1[[#This Row],[Emissions (g CO2)]]/(Table1[[#This Row],[Generation (TWh)]]*10^9)</f>
        <v>584.19060000000002</v>
      </c>
    </row>
    <row r="3204" spans="1:21" x14ac:dyDescent="0.35">
      <c r="A3204" t="s">
        <v>983</v>
      </c>
      <c r="B3204" t="s">
        <v>3239</v>
      </c>
      <c r="C3204" t="str">
        <f>SUBSTITUTE(Table1[[#This Row],[Fuel]],", ",",")</f>
        <v>fossil gas: natural gas</v>
      </c>
      <c r="D3204" t="s">
        <v>3239</v>
      </c>
      <c r="H3204" t="s">
        <v>3436</v>
      </c>
      <c r="I3204">
        <v>34</v>
      </c>
      <c r="J3204" t="s">
        <v>3446</v>
      </c>
      <c r="K3204">
        <v>2023</v>
      </c>
      <c r="L3204" t="s">
        <v>29</v>
      </c>
      <c r="M3204" t="s">
        <v>29</v>
      </c>
      <c r="N3204">
        <v>49.709206000000002</v>
      </c>
      <c r="O3204">
        <v>8.4069760000000002</v>
      </c>
      <c r="P3204" t="s">
        <v>3509</v>
      </c>
      <c r="Q3204" s="3">
        <f>Table1[[#This Row],[Capacity (MW)]]*0.395*8760*10^-6</f>
        <v>0.1176468</v>
      </c>
      <c r="R3204" s="3" cm="1">
        <f t="array" ref="R3204">AVERAGE(VLOOKUP(_xlfn.TEXTSPLIT(Table1[[#This Row],[Fuel (no space after comma)]], ","), FuelList_Final_EF!$A$2:$B$65, 2, FALSE))</f>
        <v>53.06</v>
      </c>
      <c r="S3204" s="3">
        <f>Table1[[#This Row],[Generation (TWh)]]*10^9*VLOOKUP(Table1[[#This Row],[Turbine/Engine Technology]],Technology_HR!$A$2:$B$11,2,FALSE)*10^-6</f>
        <v>1295291.2679999999</v>
      </c>
      <c r="T3204" s="5">
        <f>Table1[[#This Row],[Fuel Consumption (mmBtu)]]*Table1[[#This Row],[Emission Factor (kg CO2/ mmBtu)]]*10^3</f>
        <v>68728154680.080002</v>
      </c>
      <c r="U3204" s="3">
        <f>Table1[[#This Row],[Emissions (g CO2)]]/(Table1[[#This Row],[Generation (TWh)]]*10^9)</f>
        <v>584.19060000000002</v>
      </c>
    </row>
    <row r="3205" spans="1:21" x14ac:dyDescent="0.35">
      <c r="A3205" t="s">
        <v>983</v>
      </c>
      <c r="B3205" t="s">
        <v>3239</v>
      </c>
      <c r="C3205" t="str">
        <f>SUBSTITUTE(Table1[[#This Row],[Fuel]],", ",",")</f>
        <v>fossil gas: natural gas</v>
      </c>
      <c r="D3205" t="s">
        <v>3239</v>
      </c>
      <c r="H3205" t="s">
        <v>3436</v>
      </c>
      <c r="I3205">
        <v>34</v>
      </c>
      <c r="J3205" t="s">
        <v>3446</v>
      </c>
      <c r="K3205">
        <v>2023</v>
      </c>
      <c r="L3205" t="s">
        <v>29</v>
      </c>
      <c r="M3205" t="s">
        <v>29</v>
      </c>
      <c r="N3205">
        <v>49.709206000000002</v>
      </c>
      <c r="O3205">
        <v>8.4069760000000002</v>
      </c>
      <c r="P3205" t="s">
        <v>3509</v>
      </c>
      <c r="Q3205" s="3">
        <f>Table1[[#This Row],[Capacity (MW)]]*0.395*8760*10^-6</f>
        <v>0.1176468</v>
      </c>
      <c r="R3205" s="3" cm="1">
        <f t="array" ref="R3205">AVERAGE(VLOOKUP(_xlfn.TEXTSPLIT(Table1[[#This Row],[Fuel (no space after comma)]], ","), FuelList_Final_EF!$A$2:$B$65, 2, FALSE))</f>
        <v>53.06</v>
      </c>
      <c r="S3205" s="3">
        <f>Table1[[#This Row],[Generation (TWh)]]*10^9*VLOOKUP(Table1[[#This Row],[Turbine/Engine Technology]],Technology_HR!$A$2:$B$11,2,FALSE)*10^-6</f>
        <v>1295291.2679999999</v>
      </c>
      <c r="T3205" s="5">
        <f>Table1[[#This Row],[Fuel Consumption (mmBtu)]]*Table1[[#This Row],[Emission Factor (kg CO2/ mmBtu)]]*10^3</f>
        <v>68728154680.080002</v>
      </c>
      <c r="U3205" s="3">
        <f>Table1[[#This Row],[Emissions (g CO2)]]/(Table1[[#This Row],[Generation (TWh)]]*10^9)</f>
        <v>584.19060000000002</v>
      </c>
    </row>
    <row r="3206" spans="1:21" x14ac:dyDescent="0.35">
      <c r="A3206" t="s">
        <v>983</v>
      </c>
      <c r="B3206" t="s">
        <v>3239</v>
      </c>
      <c r="C3206" t="str">
        <f>SUBSTITUTE(Table1[[#This Row],[Fuel]],", ",",")</f>
        <v>fossil gas: natural gas</v>
      </c>
      <c r="D3206" t="s">
        <v>3239</v>
      </c>
      <c r="H3206" t="s">
        <v>3436</v>
      </c>
      <c r="I3206">
        <v>34</v>
      </c>
      <c r="J3206" t="s">
        <v>3446</v>
      </c>
      <c r="K3206">
        <v>2023</v>
      </c>
      <c r="L3206" t="s">
        <v>29</v>
      </c>
      <c r="M3206" t="s">
        <v>29</v>
      </c>
      <c r="N3206">
        <v>49.709206000000002</v>
      </c>
      <c r="O3206">
        <v>8.4069760000000002</v>
      </c>
      <c r="P3206" t="s">
        <v>3509</v>
      </c>
      <c r="Q3206" s="3">
        <f>Table1[[#This Row],[Capacity (MW)]]*0.395*8760*10^-6</f>
        <v>0.1176468</v>
      </c>
      <c r="R3206" s="3" cm="1">
        <f t="array" ref="R3206">AVERAGE(VLOOKUP(_xlfn.TEXTSPLIT(Table1[[#This Row],[Fuel (no space after comma)]], ","), FuelList_Final_EF!$A$2:$B$65, 2, FALSE))</f>
        <v>53.06</v>
      </c>
      <c r="S3206" s="3">
        <f>Table1[[#This Row],[Generation (TWh)]]*10^9*VLOOKUP(Table1[[#This Row],[Turbine/Engine Technology]],Technology_HR!$A$2:$B$11,2,FALSE)*10^-6</f>
        <v>1295291.2679999999</v>
      </c>
      <c r="T3206" s="5">
        <f>Table1[[#This Row],[Fuel Consumption (mmBtu)]]*Table1[[#This Row],[Emission Factor (kg CO2/ mmBtu)]]*10^3</f>
        <v>68728154680.080002</v>
      </c>
      <c r="U3206" s="3">
        <f>Table1[[#This Row],[Emissions (g CO2)]]/(Table1[[#This Row],[Generation (TWh)]]*10^9)</f>
        <v>584.19060000000002</v>
      </c>
    </row>
    <row r="3207" spans="1:21" x14ac:dyDescent="0.35">
      <c r="A3207" t="s">
        <v>983</v>
      </c>
      <c r="B3207" t="s">
        <v>3239</v>
      </c>
      <c r="C3207" t="str">
        <f>SUBSTITUTE(Table1[[#This Row],[Fuel]],", ",",")</f>
        <v>fossil gas: natural gas</v>
      </c>
      <c r="D3207" t="s">
        <v>3239</v>
      </c>
      <c r="H3207" t="s">
        <v>3436</v>
      </c>
      <c r="I3207">
        <v>34</v>
      </c>
      <c r="J3207" t="s">
        <v>3446</v>
      </c>
      <c r="K3207">
        <v>2023</v>
      </c>
      <c r="L3207" t="s">
        <v>29</v>
      </c>
      <c r="M3207" t="s">
        <v>29</v>
      </c>
      <c r="N3207">
        <v>49.709206000000002</v>
      </c>
      <c r="O3207">
        <v>8.4069760000000002</v>
      </c>
      <c r="P3207" t="s">
        <v>3509</v>
      </c>
      <c r="Q3207" s="3">
        <f>Table1[[#This Row],[Capacity (MW)]]*0.395*8760*10^-6</f>
        <v>0.1176468</v>
      </c>
      <c r="R3207" s="3" cm="1">
        <f t="array" ref="R3207">AVERAGE(VLOOKUP(_xlfn.TEXTSPLIT(Table1[[#This Row],[Fuel (no space after comma)]], ","), FuelList_Final_EF!$A$2:$B$65, 2, FALSE))</f>
        <v>53.06</v>
      </c>
      <c r="S3207" s="3">
        <f>Table1[[#This Row],[Generation (TWh)]]*10^9*VLOOKUP(Table1[[#This Row],[Turbine/Engine Technology]],Technology_HR!$A$2:$B$11,2,FALSE)*10^-6</f>
        <v>1295291.2679999999</v>
      </c>
      <c r="T3207" s="5">
        <f>Table1[[#This Row],[Fuel Consumption (mmBtu)]]*Table1[[#This Row],[Emission Factor (kg CO2/ mmBtu)]]*10^3</f>
        <v>68728154680.080002</v>
      </c>
      <c r="U3207" s="3">
        <f>Table1[[#This Row],[Emissions (g CO2)]]/(Table1[[#This Row],[Generation (TWh)]]*10^9)</f>
        <v>584.19060000000002</v>
      </c>
    </row>
    <row r="3208" spans="1:21" x14ac:dyDescent="0.35">
      <c r="A3208" t="s">
        <v>983</v>
      </c>
      <c r="B3208" t="s">
        <v>3239</v>
      </c>
      <c r="C3208" t="str">
        <f>SUBSTITUTE(Table1[[#This Row],[Fuel]],", ",",")</f>
        <v>fossil gas: natural gas</v>
      </c>
      <c r="D3208" t="s">
        <v>3239</v>
      </c>
      <c r="H3208" t="s">
        <v>3436</v>
      </c>
      <c r="I3208">
        <v>34</v>
      </c>
      <c r="J3208" t="s">
        <v>3446</v>
      </c>
      <c r="K3208">
        <v>2023</v>
      </c>
      <c r="L3208" t="s">
        <v>29</v>
      </c>
      <c r="M3208" t="s">
        <v>29</v>
      </c>
      <c r="N3208">
        <v>49.709206000000002</v>
      </c>
      <c r="O3208">
        <v>8.4069760000000002</v>
      </c>
      <c r="P3208" t="s">
        <v>3509</v>
      </c>
      <c r="Q3208" s="3">
        <f>Table1[[#This Row],[Capacity (MW)]]*0.395*8760*10^-6</f>
        <v>0.1176468</v>
      </c>
      <c r="R3208" s="3" cm="1">
        <f t="array" ref="R3208">AVERAGE(VLOOKUP(_xlfn.TEXTSPLIT(Table1[[#This Row],[Fuel (no space after comma)]], ","), FuelList_Final_EF!$A$2:$B$65, 2, FALSE))</f>
        <v>53.06</v>
      </c>
      <c r="S3208" s="3">
        <f>Table1[[#This Row],[Generation (TWh)]]*10^9*VLOOKUP(Table1[[#This Row],[Turbine/Engine Technology]],Technology_HR!$A$2:$B$11,2,FALSE)*10^-6</f>
        <v>1295291.2679999999</v>
      </c>
      <c r="T3208" s="5">
        <f>Table1[[#This Row],[Fuel Consumption (mmBtu)]]*Table1[[#This Row],[Emission Factor (kg CO2/ mmBtu)]]*10^3</f>
        <v>68728154680.080002</v>
      </c>
      <c r="U3208" s="3">
        <f>Table1[[#This Row],[Emissions (g CO2)]]/(Table1[[#This Row],[Generation (TWh)]]*10^9)</f>
        <v>584.19060000000002</v>
      </c>
    </row>
    <row r="3209" spans="1:21" x14ac:dyDescent="0.35">
      <c r="A3209" t="s">
        <v>983</v>
      </c>
      <c r="B3209" t="s">
        <v>3239</v>
      </c>
      <c r="C3209" t="str">
        <f>SUBSTITUTE(Table1[[#This Row],[Fuel]],", ",",")</f>
        <v>fossil gas: natural gas</v>
      </c>
      <c r="D3209" t="s">
        <v>3239</v>
      </c>
      <c r="H3209" t="s">
        <v>3436</v>
      </c>
      <c r="I3209">
        <v>34</v>
      </c>
      <c r="J3209" t="s">
        <v>3446</v>
      </c>
      <c r="K3209">
        <v>2023</v>
      </c>
      <c r="L3209" t="s">
        <v>29</v>
      </c>
      <c r="M3209" t="s">
        <v>29</v>
      </c>
      <c r="N3209">
        <v>49.709206000000002</v>
      </c>
      <c r="O3209">
        <v>8.4069760000000002</v>
      </c>
      <c r="P3209" t="s">
        <v>3509</v>
      </c>
      <c r="Q3209" s="3">
        <f>Table1[[#This Row],[Capacity (MW)]]*0.395*8760*10^-6</f>
        <v>0.1176468</v>
      </c>
      <c r="R3209" s="3" cm="1">
        <f t="array" ref="R3209">AVERAGE(VLOOKUP(_xlfn.TEXTSPLIT(Table1[[#This Row],[Fuel (no space after comma)]], ","), FuelList_Final_EF!$A$2:$B$65, 2, FALSE))</f>
        <v>53.06</v>
      </c>
      <c r="S3209" s="3">
        <f>Table1[[#This Row],[Generation (TWh)]]*10^9*VLOOKUP(Table1[[#This Row],[Turbine/Engine Technology]],Technology_HR!$A$2:$B$11,2,FALSE)*10^-6</f>
        <v>1295291.2679999999</v>
      </c>
      <c r="T3209" s="5">
        <f>Table1[[#This Row],[Fuel Consumption (mmBtu)]]*Table1[[#This Row],[Emission Factor (kg CO2/ mmBtu)]]*10^3</f>
        <v>68728154680.080002</v>
      </c>
      <c r="U3209" s="3">
        <f>Table1[[#This Row],[Emissions (g CO2)]]/(Table1[[#This Row],[Generation (TWh)]]*10^9)</f>
        <v>584.19060000000002</v>
      </c>
    </row>
    <row r="3210" spans="1:21" x14ac:dyDescent="0.35">
      <c r="A3210" t="s">
        <v>983</v>
      </c>
      <c r="B3210" t="s">
        <v>3239</v>
      </c>
      <c r="C3210" t="str">
        <f>SUBSTITUTE(Table1[[#This Row],[Fuel]],", ",",")</f>
        <v>fossil gas: natural gas</v>
      </c>
      <c r="D3210" t="s">
        <v>3239</v>
      </c>
      <c r="H3210" t="s">
        <v>3436</v>
      </c>
      <c r="I3210">
        <v>34</v>
      </c>
      <c r="J3210" t="s">
        <v>3446</v>
      </c>
      <c r="K3210">
        <v>2023</v>
      </c>
      <c r="L3210" t="s">
        <v>29</v>
      </c>
      <c r="M3210" t="s">
        <v>29</v>
      </c>
      <c r="N3210">
        <v>49.709206000000002</v>
      </c>
      <c r="O3210">
        <v>8.4069760000000002</v>
      </c>
      <c r="P3210" t="s">
        <v>3509</v>
      </c>
      <c r="Q3210" s="3">
        <f>Table1[[#This Row],[Capacity (MW)]]*0.395*8760*10^-6</f>
        <v>0.1176468</v>
      </c>
      <c r="R3210" s="3" cm="1">
        <f t="array" ref="R3210">AVERAGE(VLOOKUP(_xlfn.TEXTSPLIT(Table1[[#This Row],[Fuel (no space after comma)]], ","), FuelList_Final_EF!$A$2:$B$65, 2, FALSE))</f>
        <v>53.06</v>
      </c>
      <c r="S3210" s="3">
        <f>Table1[[#This Row],[Generation (TWh)]]*10^9*VLOOKUP(Table1[[#This Row],[Turbine/Engine Technology]],Technology_HR!$A$2:$B$11,2,FALSE)*10^-6</f>
        <v>1295291.2679999999</v>
      </c>
      <c r="T3210" s="5">
        <f>Table1[[#This Row],[Fuel Consumption (mmBtu)]]*Table1[[#This Row],[Emission Factor (kg CO2/ mmBtu)]]*10^3</f>
        <v>68728154680.080002</v>
      </c>
      <c r="U3210" s="3">
        <f>Table1[[#This Row],[Emissions (g CO2)]]/(Table1[[#This Row],[Generation (TWh)]]*10^9)</f>
        <v>584.19060000000002</v>
      </c>
    </row>
    <row r="3211" spans="1:21" x14ac:dyDescent="0.35">
      <c r="A3211" t="s">
        <v>984</v>
      </c>
      <c r="B3211" t="s">
        <v>3239</v>
      </c>
      <c r="C3211" t="str">
        <f>SUBSTITUTE(Table1[[#This Row],[Fuel]],", ",",")</f>
        <v>fossil gas: natural gas</v>
      </c>
      <c r="D3211" t="s">
        <v>3239</v>
      </c>
      <c r="H3211" t="s">
        <v>3438</v>
      </c>
      <c r="I3211">
        <v>112</v>
      </c>
      <c r="J3211" t="s">
        <v>3446</v>
      </c>
      <c r="K3211">
        <v>2000</v>
      </c>
      <c r="L3211" t="s">
        <v>29</v>
      </c>
      <c r="M3211" t="s">
        <v>29</v>
      </c>
      <c r="N3211">
        <v>51.624870000000001</v>
      </c>
      <c r="O3211">
        <v>12.30705</v>
      </c>
      <c r="P3211" t="s">
        <v>3509</v>
      </c>
      <c r="Q3211" s="3">
        <f>Table1[[#This Row],[Capacity (MW)]]*0.395*8760*10^-6</f>
        <v>0.38754240000000001</v>
      </c>
      <c r="R3211" s="3" cm="1">
        <f t="array" ref="R3211">AVERAGE(VLOOKUP(_xlfn.TEXTSPLIT(Table1[[#This Row],[Fuel (no space after comma)]], ","), FuelList_Final_EF!$A$2:$B$65, 2, FALSE))</f>
        <v>53.06</v>
      </c>
      <c r="S3211" s="3">
        <f>Table1[[#This Row],[Generation (TWh)]]*10^9*VLOOKUP(Table1[[#This Row],[Turbine/Engine Technology]],Technology_HR!$A$2:$B$11,2,FALSE)*10^-6</f>
        <v>2925557.5776</v>
      </c>
      <c r="T3211" s="5">
        <f>Table1[[#This Row],[Fuel Consumption (mmBtu)]]*Table1[[#This Row],[Emission Factor (kg CO2/ mmBtu)]]*10^3</f>
        <v>155230085067.45599</v>
      </c>
      <c r="U3211" s="3">
        <f>Table1[[#This Row],[Emissions (g CO2)]]/(Table1[[#This Row],[Generation (TWh)]]*10^9)</f>
        <v>400.54993999999999</v>
      </c>
    </row>
    <row r="3212" spans="1:21" x14ac:dyDescent="0.35">
      <c r="A3212" t="s">
        <v>985</v>
      </c>
      <c r="B3212" t="s">
        <v>3239</v>
      </c>
      <c r="C3212" t="str">
        <f>SUBSTITUTE(Table1[[#This Row],[Fuel]],", ",",")</f>
        <v>fossil gas: natural gas</v>
      </c>
      <c r="D3212" t="s">
        <v>3239</v>
      </c>
      <c r="H3212" t="s">
        <v>3440</v>
      </c>
      <c r="I3212">
        <v>36</v>
      </c>
      <c r="J3212" t="s">
        <v>3446</v>
      </c>
      <c r="K3212">
        <v>1997</v>
      </c>
      <c r="L3212" t="s">
        <v>29</v>
      </c>
      <c r="M3212" t="s">
        <v>29</v>
      </c>
      <c r="N3212">
        <v>51.5122</v>
      </c>
      <c r="O3212">
        <v>13.9711</v>
      </c>
      <c r="P3212" t="s">
        <v>3509</v>
      </c>
      <c r="Q3212" s="3">
        <f>Table1[[#This Row],[Capacity (MW)]]*0.395*8760*10^-6</f>
        <v>0.1245672</v>
      </c>
      <c r="R3212" s="3" cm="1">
        <f t="array" ref="R3212">AVERAGE(VLOOKUP(_xlfn.TEXTSPLIT(Table1[[#This Row],[Fuel (no space after comma)]], ","), FuelList_Final_EF!$A$2:$B$65, 2, FALSE))</f>
        <v>53.06</v>
      </c>
      <c r="S3212" s="3">
        <f>Table1[[#This Row],[Generation (TWh)]]*10^9*VLOOKUP(Table1[[#This Row],[Turbine/Engine Technology]],Technology_HR!$A$2:$B$11,2,FALSE)*10^-6</f>
        <v>1281173.652</v>
      </c>
      <c r="T3212" s="5">
        <f>Table1[[#This Row],[Fuel Consumption (mmBtu)]]*Table1[[#This Row],[Emission Factor (kg CO2/ mmBtu)]]*10^3</f>
        <v>67979073975.12001</v>
      </c>
      <c r="U3212" s="3">
        <f>Table1[[#This Row],[Emissions (g CO2)]]/(Table1[[#This Row],[Generation (TWh)]]*10^9)</f>
        <v>545.72210000000007</v>
      </c>
    </row>
    <row r="3213" spans="1:21" x14ac:dyDescent="0.35">
      <c r="A3213" t="s">
        <v>986</v>
      </c>
      <c r="B3213" t="s">
        <v>3239</v>
      </c>
      <c r="C3213" t="str">
        <f>SUBSTITUTE(Table1[[#This Row],[Fuel]],", ",",")</f>
        <v>fossil gas: natural gas</v>
      </c>
      <c r="D3213" t="s">
        <v>3239</v>
      </c>
      <c r="H3213" t="s">
        <v>3438</v>
      </c>
      <c r="I3213">
        <v>20</v>
      </c>
      <c r="J3213" t="s">
        <v>3446</v>
      </c>
      <c r="K3213">
        <v>1971</v>
      </c>
      <c r="L3213" t="s">
        <v>29</v>
      </c>
      <c r="M3213" t="s">
        <v>29</v>
      </c>
      <c r="N3213">
        <v>52.278329999999997</v>
      </c>
      <c r="O3213">
        <v>10.51619</v>
      </c>
      <c r="P3213" t="s">
        <v>3509</v>
      </c>
      <c r="Q3213" s="3">
        <f>Table1[[#This Row],[Capacity (MW)]]*0.395*8760*10^-6</f>
        <v>6.9204000000000002E-2</v>
      </c>
      <c r="R3213" s="3" cm="1">
        <f t="array" ref="R3213">AVERAGE(VLOOKUP(_xlfn.TEXTSPLIT(Table1[[#This Row],[Fuel (no space after comma)]], ","), FuelList_Final_EF!$A$2:$B$65, 2, FALSE))</f>
        <v>53.06</v>
      </c>
      <c r="S3213" s="3">
        <f>Table1[[#This Row],[Generation (TWh)]]*10^9*VLOOKUP(Table1[[#This Row],[Turbine/Engine Technology]],Technology_HR!$A$2:$B$11,2,FALSE)*10^-6</f>
        <v>522420.99599999998</v>
      </c>
      <c r="T3213" s="5">
        <f>Table1[[#This Row],[Fuel Consumption (mmBtu)]]*Table1[[#This Row],[Emission Factor (kg CO2/ mmBtu)]]*10^3</f>
        <v>27719658047.759998</v>
      </c>
      <c r="U3213" s="3">
        <f>Table1[[#This Row],[Emissions (g CO2)]]/(Table1[[#This Row],[Generation (TWh)]]*10^9)</f>
        <v>400.54993999999999</v>
      </c>
    </row>
    <row r="3214" spans="1:21" x14ac:dyDescent="0.35">
      <c r="A3214" t="s">
        <v>986</v>
      </c>
      <c r="B3214" t="s">
        <v>3239</v>
      </c>
      <c r="C3214" t="str">
        <f>SUBSTITUTE(Table1[[#This Row],[Fuel]],", ",",")</f>
        <v>fossil gas: natural gas</v>
      </c>
      <c r="D3214" t="s">
        <v>3239</v>
      </c>
      <c r="H3214" t="s">
        <v>3436</v>
      </c>
      <c r="I3214">
        <v>62</v>
      </c>
      <c r="J3214" t="s">
        <v>3446</v>
      </c>
      <c r="K3214">
        <v>2023</v>
      </c>
      <c r="L3214" t="s">
        <v>29</v>
      </c>
      <c r="M3214" t="s">
        <v>29</v>
      </c>
      <c r="N3214">
        <v>52.278329999999997</v>
      </c>
      <c r="O3214">
        <v>10.51619</v>
      </c>
      <c r="P3214" t="s">
        <v>3509</v>
      </c>
      <c r="Q3214" s="3">
        <f>Table1[[#This Row],[Capacity (MW)]]*0.395*8760*10^-6</f>
        <v>0.21453240000000001</v>
      </c>
      <c r="R3214" s="3" cm="1">
        <f t="array" ref="R3214">AVERAGE(VLOOKUP(_xlfn.TEXTSPLIT(Table1[[#This Row],[Fuel (no space after comma)]], ","), FuelList_Final_EF!$A$2:$B$65, 2, FALSE))</f>
        <v>53.06</v>
      </c>
      <c r="S3214" s="3">
        <f>Table1[[#This Row],[Generation (TWh)]]*10^9*VLOOKUP(Table1[[#This Row],[Turbine/Engine Technology]],Technology_HR!$A$2:$B$11,2,FALSE)*10^-6</f>
        <v>2362001.7239999999</v>
      </c>
      <c r="T3214" s="5">
        <f>Table1[[#This Row],[Fuel Consumption (mmBtu)]]*Table1[[#This Row],[Emission Factor (kg CO2/ mmBtu)]]*10^3</f>
        <v>125327811475.44</v>
      </c>
      <c r="U3214" s="3">
        <f>Table1[[#This Row],[Emissions (g CO2)]]/(Table1[[#This Row],[Generation (TWh)]]*10^9)</f>
        <v>584.19060000000002</v>
      </c>
    </row>
    <row r="3215" spans="1:21" x14ac:dyDescent="0.35">
      <c r="A3215" t="s">
        <v>986</v>
      </c>
      <c r="B3215" t="s">
        <v>3239</v>
      </c>
      <c r="C3215" t="str">
        <f>SUBSTITUTE(Table1[[#This Row],[Fuel]],", ",",")</f>
        <v>fossil gas: natural gas</v>
      </c>
      <c r="D3215" t="s">
        <v>3239</v>
      </c>
      <c r="H3215" t="s">
        <v>3438</v>
      </c>
      <c r="I3215">
        <v>75</v>
      </c>
      <c r="J3215" t="s">
        <v>3446</v>
      </c>
      <c r="K3215">
        <v>2010</v>
      </c>
      <c r="L3215" t="s">
        <v>29</v>
      </c>
      <c r="M3215" t="s">
        <v>29</v>
      </c>
      <c r="N3215">
        <v>52.278329999999997</v>
      </c>
      <c r="O3215">
        <v>10.51619</v>
      </c>
      <c r="P3215" t="s">
        <v>3509</v>
      </c>
      <c r="Q3215" s="3">
        <f>Table1[[#This Row],[Capacity (MW)]]*0.395*8760*10^-6</f>
        <v>0.259515</v>
      </c>
      <c r="R3215" s="3" cm="1">
        <f t="array" ref="R3215">AVERAGE(VLOOKUP(_xlfn.TEXTSPLIT(Table1[[#This Row],[Fuel (no space after comma)]], ","), FuelList_Final_EF!$A$2:$B$65, 2, FALSE))</f>
        <v>53.06</v>
      </c>
      <c r="S3215" s="3">
        <f>Table1[[#This Row],[Generation (TWh)]]*10^9*VLOOKUP(Table1[[#This Row],[Turbine/Engine Technology]],Technology_HR!$A$2:$B$11,2,FALSE)*10^-6</f>
        <v>1959078.7349999999</v>
      </c>
      <c r="T3215" s="5">
        <f>Table1[[#This Row],[Fuel Consumption (mmBtu)]]*Table1[[#This Row],[Emission Factor (kg CO2/ mmBtu)]]*10^3</f>
        <v>103948717679.09999</v>
      </c>
      <c r="U3215" s="3">
        <f>Table1[[#This Row],[Emissions (g CO2)]]/(Table1[[#This Row],[Generation (TWh)]]*10^9)</f>
        <v>400.54993999999999</v>
      </c>
    </row>
    <row r="3216" spans="1:21" x14ac:dyDescent="0.35">
      <c r="A3216" t="s">
        <v>986</v>
      </c>
      <c r="B3216" t="s">
        <v>3239</v>
      </c>
      <c r="C3216" t="str">
        <f>SUBSTITUTE(Table1[[#This Row],[Fuel]],", ",",")</f>
        <v>fossil gas: natural gas</v>
      </c>
      <c r="D3216" t="s">
        <v>3239</v>
      </c>
      <c r="H3216" t="s">
        <v>3436</v>
      </c>
      <c r="I3216">
        <v>25</v>
      </c>
      <c r="J3216" t="s">
        <v>3446</v>
      </c>
      <c r="K3216">
        <v>1965</v>
      </c>
      <c r="L3216" t="s">
        <v>29</v>
      </c>
      <c r="M3216" t="s">
        <v>29</v>
      </c>
      <c r="N3216">
        <v>52.27861</v>
      </c>
      <c r="O3216">
        <v>10.514720000000001</v>
      </c>
      <c r="P3216" t="s">
        <v>3509</v>
      </c>
      <c r="Q3216" s="3">
        <f>Table1[[#This Row],[Capacity (MW)]]*0.395*8760*10^-6</f>
        <v>8.6504999999999999E-2</v>
      </c>
      <c r="R3216" s="3" cm="1">
        <f t="array" ref="R3216">AVERAGE(VLOOKUP(_xlfn.TEXTSPLIT(Table1[[#This Row],[Fuel (no space after comma)]], ","), FuelList_Final_EF!$A$2:$B$65, 2, FALSE))</f>
        <v>53.06</v>
      </c>
      <c r="S3216" s="3">
        <f>Table1[[#This Row],[Generation (TWh)]]*10^9*VLOOKUP(Table1[[#This Row],[Turbine/Engine Technology]],Technology_HR!$A$2:$B$11,2,FALSE)*10^-6</f>
        <v>952420.04999999993</v>
      </c>
      <c r="T3216" s="5">
        <f>Table1[[#This Row],[Fuel Consumption (mmBtu)]]*Table1[[#This Row],[Emission Factor (kg CO2/ mmBtu)]]*10^3</f>
        <v>50535407853</v>
      </c>
      <c r="U3216" s="3">
        <f>Table1[[#This Row],[Emissions (g CO2)]]/(Table1[[#This Row],[Generation (TWh)]]*10^9)</f>
        <v>584.19060000000002</v>
      </c>
    </row>
    <row r="3217" spans="1:21" x14ac:dyDescent="0.35">
      <c r="A3217" t="s">
        <v>987</v>
      </c>
      <c r="B3217" t="s">
        <v>3243</v>
      </c>
      <c r="C3217" t="str">
        <f>SUBSTITUTE(Table1[[#This Row],[Fuel]],", ",",")</f>
        <v>fossil gas: natural gas,fossil liquids: fuel oil</v>
      </c>
      <c r="D3217" t="s">
        <v>3239</v>
      </c>
      <c r="E3217" t="s">
        <v>3275</v>
      </c>
      <c r="H3217" t="s">
        <v>3436</v>
      </c>
      <c r="I3217">
        <v>21</v>
      </c>
      <c r="J3217" t="s">
        <v>3446</v>
      </c>
      <c r="K3217">
        <v>2010</v>
      </c>
      <c r="L3217" t="s">
        <v>29</v>
      </c>
      <c r="M3217" t="s">
        <v>29</v>
      </c>
      <c r="N3217">
        <v>49.204841999999999</v>
      </c>
      <c r="O3217">
        <v>7.944</v>
      </c>
      <c r="P3217" t="s">
        <v>3509</v>
      </c>
      <c r="Q3217" s="3">
        <f>Table1[[#This Row],[Capacity (MW)]]*0.395*8760*10^-6</f>
        <v>7.2664199999999998E-2</v>
      </c>
      <c r="R3217" s="3" cm="1">
        <f t="array" ref="R3217">AVERAGE(VLOOKUP(_xlfn.TEXTSPLIT(Table1[[#This Row],[Fuel (no space after comma)]], ","), FuelList_Final_EF!$A$2:$B$65, 2, FALSE))</f>
        <v>65.583341148886291</v>
      </c>
      <c r="S3217" s="3">
        <f>Table1[[#This Row],[Generation (TWh)]]*10^9*VLOOKUP(Table1[[#This Row],[Turbine/Engine Technology]],Technology_HR!$A$2:$B$11,2,FALSE)*10^-6</f>
        <v>800032.84199999995</v>
      </c>
      <c r="T3217" s="5">
        <f>Table1[[#This Row],[Fuel Consumption (mmBtu)]]*Table1[[#This Row],[Emission Factor (kg CO2/ mmBtu)]]*10^3</f>
        <v>52468826807.199036</v>
      </c>
      <c r="U3217" s="3">
        <f>Table1[[#This Row],[Emissions (g CO2)]]/(Table1[[#This Row],[Generation (TWh)]]*10^9)</f>
        <v>722.072586049238</v>
      </c>
    </row>
    <row r="3218" spans="1:21" x14ac:dyDescent="0.35">
      <c r="A3218" t="s">
        <v>988</v>
      </c>
      <c r="B3218" t="s">
        <v>3239</v>
      </c>
      <c r="C3218" t="str">
        <f>SUBSTITUTE(Table1[[#This Row],[Fuel]],", ",",")</f>
        <v>fossil gas: natural gas</v>
      </c>
      <c r="D3218" t="s">
        <v>3239</v>
      </c>
      <c r="H3218" t="s">
        <v>3438</v>
      </c>
      <c r="I3218">
        <v>141</v>
      </c>
      <c r="J3218" t="s">
        <v>3446</v>
      </c>
      <c r="K3218">
        <v>2001</v>
      </c>
      <c r="L3218" t="s">
        <v>29</v>
      </c>
      <c r="M3218" t="s">
        <v>29</v>
      </c>
      <c r="N3218">
        <v>48.186210000000003</v>
      </c>
      <c r="O3218">
        <v>12.84577</v>
      </c>
      <c r="P3218" t="s">
        <v>3509</v>
      </c>
      <c r="Q3218" s="3">
        <f>Table1[[#This Row],[Capacity (MW)]]*0.395*8760*10^-6</f>
        <v>0.48788819999999999</v>
      </c>
      <c r="R3218" s="3" cm="1">
        <f t="array" ref="R3218">AVERAGE(VLOOKUP(_xlfn.TEXTSPLIT(Table1[[#This Row],[Fuel (no space after comma)]], ","), FuelList_Final_EF!$A$2:$B$65, 2, FALSE))</f>
        <v>53.06</v>
      </c>
      <c r="S3218" s="3">
        <f>Table1[[#This Row],[Generation (TWh)]]*10^9*VLOOKUP(Table1[[#This Row],[Turbine/Engine Technology]],Technology_HR!$A$2:$B$11,2,FALSE)*10^-6</f>
        <v>3683068.0217999998</v>
      </c>
      <c r="T3218" s="5">
        <f>Table1[[#This Row],[Fuel Consumption (mmBtu)]]*Table1[[#This Row],[Emission Factor (kg CO2/ mmBtu)]]*10^3</f>
        <v>195423589236.70798</v>
      </c>
      <c r="U3218" s="3">
        <f>Table1[[#This Row],[Emissions (g CO2)]]/(Table1[[#This Row],[Generation (TWh)]]*10^9)</f>
        <v>400.54993999999994</v>
      </c>
    </row>
    <row r="3219" spans="1:21" x14ac:dyDescent="0.35">
      <c r="A3219" t="s">
        <v>988</v>
      </c>
      <c r="B3219" t="s">
        <v>3239</v>
      </c>
      <c r="C3219" t="str">
        <f>SUBSTITUTE(Table1[[#This Row],[Fuel]],", ",",")</f>
        <v>fossil gas: natural gas</v>
      </c>
      <c r="D3219" t="s">
        <v>3239</v>
      </c>
      <c r="H3219" t="s">
        <v>3438</v>
      </c>
      <c r="I3219">
        <v>97</v>
      </c>
      <c r="J3219" t="s">
        <v>3446</v>
      </c>
      <c r="K3219">
        <v>1987</v>
      </c>
      <c r="L3219" t="s">
        <v>29</v>
      </c>
      <c r="M3219" t="s">
        <v>29</v>
      </c>
      <c r="N3219">
        <v>48.186210000000003</v>
      </c>
      <c r="O3219">
        <v>12.84577</v>
      </c>
      <c r="P3219" t="s">
        <v>3509</v>
      </c>
      <c r="Q3219" s="3">
        <f>Table1[[#This Row],[Capacity (MW)]]*0.395*8760*10^-6</f>
        <v>0.33563940000000003</v>
      </c>
      <c r="R3219" s="3" cm="1">
        <f t="array" ref="R3219">AVERAGE(VLOOKUP(_xlfn.TEXTSPLIT(Table1[[#This Row],[Fuel (no space after comma)]], ","), FuelList_Final_EF!$A$2:$B$65, 2, FALSE))</f>
        <v>53.06</v>
      </c>
      <c r="S3219" s="3">
        <f>Table1[[#This Row],[Generation (TWh)]]*10^9*VLOOKUP(Table1[[#This Row],[Turbine/Engine Technology]],Technology_HR!$A$2:$B$11,2,FALSE)*10^-6</f>
        <v>2533741.8306000005</v>
      </c>
      <c r="T3219" s="5">
        <f>Table1[[#This Row],[Fuel Consumption (mmBtu)]]*Table1[[#This Row],[Emission Factor (kg CO2/ mmBtu)]]*10^3</f>
        <v>134440341531.63603</v>
      </c>
      <c r="U3219" s="3">
        <f>Table1[[#This Row],[Emissions (g CO2)]]/(Table1[[#This Row],[Generation (TWh)]]*10^9)</f>
        <v>400.54994000000005</v>
      </c>
    </row>
    <row r="3220" spans="1:21" x14ac:dyDescent="0.35">
      <c r="A3220" t="s">
        <v>979</v>
      </c>
      <c r="B3220" t="s">
        <v>3239</v>
      </c>
      <c r="C3220" t="str">
        <f>SUBSTITUTE(Table1[[#This Row],[Fuel]],", ",",")</f>
        <v>fossil gas: natural gas</v>
      </c>
      <c r="D3220" t="s">
        <v>3239</v>
      </c>
      <c r="H3220" t="s">
        <v>3436</v>
      </c>
      <c r="I3220">
        <v>72</v>
      </c>
      <c r="J3220" t="s">
        <v>3446</v>
      </c>
      <c r="K3220">
        <v>1975</v>
      </c>
      <c r="L3220" t="s">
        <v>29</v>
      </c>
      <c r="M3220" t="s">
        <v>29</v>
      </c>
      <c r="N3220">
        <v>52.521900000000002</v>
      </c>
      <c r="O3220">
        <v>13.3111</v>
      </c>
      <c r="P3220" t="s">
        <v>3509</v>
      </c>
      <c r="Q3220" s="3">
        <f>Table1[[#This Row],[Capacity (MW)]]*0.395*8760*10^-6</f>
        <v>0.24913440000000001</v>
      </c>
      <c r="R3220" s="3" cm="1">
        <f t="array" ref="R3220">AVERAGE(VLOOKUP(_xlfn.TEXTSPLIT(Table1[[#This Row],[Fuel (no space after comma)]], ","), FuelList_Final_EF!$A$2:$B$65, 2, FALSE))</f>
        <v>53.06</v>
      </c>
      <c r="S3220" s="3">
        <f>Table1[[#This Row],[Generation (TWh)]]*10^9*VLOOKUP(Table1[[#This Row],[Turbine/Engine Technology]],Technology_HR!$A$2:$B$11,2,FALSE)*10^-6</f>
        <v>2742969.7439999999</v>
      </c>
      <c r="T3220" s="5">
        <f>Table1[[#This Row],[Fuel Consumption (mmBtu)]]*Table1[[#This Row],[Emission Factor (kg CO2/ mmBtu)]]*10^3</f>
        <v>145541974616.64001</v>
      </c>
      <c r="U3220" s="3">
        <f>Table1[[#This Row],[Emissions (g CO2)]]/(Table1[[#This Row],[Generation (TWh)]]*10^9)</f>
        <v>584.19060000000002</v>
      </c>
    </row>
    <row r="3221" spans="1:21" x14ac:dyDescent="0.35">
      <c r="A3221" t="s">
        <v>979</v>
      </c>
      <c r="B3221" t="s">
        <v>3239</v>
      </c>
      <c r="C3221" t="str">
        <f>SUBSTITUTE(Table1[[#This Row],[Fuel]],", ",",")</f>
        <v>fossil gas: natural gas</v>
      </c>
      <c r="D3221" t="s">
        <v>3239</v>
      </c>
      <c r="H3221" t="s">
        <v>3436</v>
      </c>
      <c r="I3221">
        <v>72</v>
      </c>
      <c r="J3221" t="s">
        <v>3446</v>
      </c>
      <c r="K3221">
        <v>1975</v>
      </c>
      <c r="L3221" t="s">
        <v>29</v>
      </c>
      <c r="M3221" t="s">
        <v>29</v>
      </c>
      <c r="N3221">
        <v>52.521900000000002</v>
      </c>
      <c r="O3221">
        <v>13.3111</v>
      </c>
      <c r="P3221" t="s">
        <v>3509</v>
      </c>
      <c r="Q3221" s="3">
        <f>Table1[[#This Row],[Capacity (MW)]]*0.395*8760*10^-6</f>
        <v>0.24913440000000001</v>
      </c>
      <c r="R3221" s="3" cm="1">
        <f t="array" ref="R3221">AVERAGE(VLOOKUP(_xlfn.TEXTSPLIT(Table1[[#This Row],[Fuel (no space after comma)]], ","), FuelList_Final_EF!$A$2:$B$65, 2, FALSE))</f>
        <v>53.06</v>
      </c>
      <c r="S3221" s="3">
        <f>Table1[[#This Row],[Generation (TWh)]]*10^9*VLOOKUP(Table1[[#This Row],[Turbine/Engine Technology]],Technology_HR!$A$2:$B$11,2,FALSE)*10^-6</f>
        <v>2742969.7439999999</v>
      </c>
      <c r="T3221" s="5">
        <f>Table1[[#This Row],[Fuel Consumption (mmBtu)]]*Table1[[#This Row],[Emission Factor (kg CO2/ mmBtu)]]*10^3</f>
        <v>145541974616.64001</v>
      </c>
      <c r="U3221" s="3">
        <f>Table1[[#This Row],[Emissions (g CO2)]]/(Table1[[#This Row],[Generation (TWh)]]*10^9)</f>
        <v>584.19060000000002</v>
      </c>
    </row>
    <row r="3222" spans="1:21" x14ac:dyDescent="0.35">
      <c r="A3222" t="s">
        <v>989</v>
      </c>
      <c r="B3222" t="s">
        <v>3239</v>
      </c>
      <c r="C3222" t="str">
        <f>SUBSTITUTE(Table1[[#This Row],[Fuel]],", ",",")</f>
        <v>fossil gas: natural gas</v>
      </c>
      <c r="D3222" t="s">
        <v>3239</v>
      </c>
      <c r="H3222" t="s">
        <v>3438</v>
      </c>
      <c r="I3222">
        <v>60.8</v>
      </c>
      <c r="J3222" t="s">
        <v>3446</v>
      </c>
      <c r="K3222">
        <v>2016</v>
      </c>
      <c r="L3222" t="s">
        <v>29</v>
      </c>
      <c r="M3222" t="s">
        <v>29</v>
      </c>
      <c r="N3222">
        <v>51.680399999999999</v>
      </c>
      <c r="O3222">
        <v>7.0968999999999998</v>
      </c>
      <c r="P3222" t="s">
        <v>3509</v>
      </c>
      <c r="Q3222" s="3">
        <f>Table1[[#This Row],[Capacity (MW)]]*0.395*8760*10^-6</f>
        <v>0.21038015999999995</v>
      </c>
      <c r="R3222" s="3" cm="1">
        <f t="array" ref="R3222">AVERAGE(VLOOKUP(_xlfn.TEXTSPLIT(Table1[[#This Row],[Fuel (no space after comma)]], ","), FuelList_Final_EF!$A$2:$B$65, 2, FALSE))</f>
        <v>53.06</v>
      </c>
      <c r="S3222" s="3">
        <f>Table1[[#This Row],[Generation (TWh)]]*10^9*VLOOKUP(Table1[[#This Row],[Turbine/Engine Technology]],Technology_HR!$A$2:$B$11,2,FALSE)*10^-6</f>
        <v>1588159.8278399995</v>
      </c>
      <c r="T3222" s="5">
        <f>Table1[[#This Row],[Fuel Consumption (mmBtu)]]*Table1[[#This Row],[Emission Factor (kg CO2/ mmBtu)]]*10^3</f>
        <v>84267760465.190384</v>
      </c>
      <c r="U3222" s="3">
        <f>Table1[[#This Row],[Emissions (g CO2)]]/(Table1[[#This Row],[Generation (TWh)]]*10^9)</f>
        <v>400.54994000000005</v>
      </c>
    </row>
    <row r="3223" spans="1:21" x14ac:dyDescent="0.35">
      <c r="A3223" t="s">
        <v>989</v>
      </c>
      <c r="B3223" t="s">
        <v>3239</v>
      </c>
      <c r="C3223" t="str">
        <f>SUBSTITUTE(Table1[[#This Row],[Fuel]],", ",",")</f>
        <v>fossil gas: natural gas</v>
      </c>
      <c r="D3223" t="s">
        <v>3239</v>
      </c>
      <c r="H3223" t="s">
        <v>3440</v>
      </c>
      <c r="I3223">
        <v>36</v>
      </c>
      <c r="J3223" t="s">
        <v>3446</v>
      </c>
      <c r="K3223">
        <v>1973</v>
      </c>
      <c r="L3223" t="s">
        <v>29</v>
      </c>
      <c r="M3223" t="s">
        <v>29</v>
      </c>
      <c r="N3223">
        <v>51.680399999999999</v>
      </c>
      <c r="O3223">
        <v>7.0968999999999998</v>
      </c>
      <c r="P3223" t="s">
        <v>3509</v>
      </c>
      <c r="Q3223" s="3">
        <f>Table1[[#This Row],[Capacity (MW)]]*0.395*8760*10^-6</f>
        <v>0.1245672</v>
      </c>
      <c r="R3223" s="3" cm="1">
        <f t="array" ref="R3223">AVERAGE(VLOOKUP(_xlfn.TEXTSPLIT(Table1[[#This Row],[Fuel (no space after comma)]], ","), FuelList_Final_EF!$A$2:$B$65, 2, FALSE))</f>
        <v>53.06</v>
      </c>
      <c r="S3223" s="3">
        <f>Table1[[#This Row],[Generation (TWh)]]*10^9*VLOOKUP(Table1[[#This Row],[Turbine/Engine Technology]],Technology_HR!$A$2:$B$11,2,FALSE)*10^-6</f>
        <v>1281173.652</v>
      </c>
      <c r="T3223" s="5">
        <f>Table1[[#This Row],[Fuel Consumption (mmBtu)]]*Table1[[#This Row],[Emission Factor (kg CO2/ mmBtu)]]*10^3</f>
        <v>67979073975.12001</v>
      </c>
      <c r="U3223" s="3">
        <f>Table1[[#This Row],[Emissions (g CO2)]]/(Table1[[#This Row],[Generation (TWh)]]*10^9)</f>
        <v>545.72210000000007</v>
      </c>
    </row>
    <row r="3224" spans="1:21" x14ac:dyDescent="0.35">
      <c r="A3224" t="s">
        <v>989</v>
      </c>
      <c r="B3224" t="s">
        <v>3239</v>
      </c>
      <c r="C3224" t="str">
        <f>SUBSTITUTE(Table1[[#This Row],[Fuel]],", ",",")</f>
        <v>fossil gas: natural gas</v>
      </c>
      <c r="D3224" t="s">
        <v>3239</v>
      </c>
      <c r="H3224" t="s">
        <v>3438</v>
      </c>
      <c r="I3224">
        <v>63</v>
      </c>
      <c r="J3224" t="s">
        <v>3446</v>
      </c>
      <c r="K3224">
        <v>1973</v>
      </c>
      <c r="L3224" t="s">
        <v>29</v>
      </c>
      <c r="M3224" t="s">
        <v>29</v>
      </c>
      <c r="N3224">
        <v>51.680399999999999</v>
      </c>
      <c r="O3224">
        <v>7.0968999999999998</v>
      </c>
      <c r="P3224" t="s">
        <v>3509</v>
      </c>
      <c r="Q3224" s="3">
        <f>Table1[[#This Row],[Capacity (MW)]]*0.395*8760*10^-6</f>
        <v>0.21799260000000001</v>
      </c>
      <c r="R3224" s="3" cm="1">
        <f t="array" ref="R3224">AVERAGE(VLOOKUP(_xlfn.TEXTSPLIT(Table1[[#This Row],[Fuel (no space after comma)]], ","), FuelList_Final_EF!$A$2:$B$65, 2, FALSE))</f>
        <v>53.06</v>
      </c>
      <c r="S3224" s="3">
        <f>Table1[[#This Row],[Generation (TWh)]]*10^9*VLOOKUP(Table1[[#This Row],[Turbine/Engine Technology]],Technology_HR!$A$2:$B$11,2,FALSE)*10^-6</f>
        <v>1645626.1373999999</v>
      </c>
      <c r="T3224" s="5">
        <f>Table1[[#This Row],[Fuel Consumption (mmBtu)]]*Table1[[#This Row],[Emission Factor (kg CO2/ mmBtu)]]*10^3</f>
        <v>87316922850.444</v>
      </c>
      <c r="U3224" s="3">
        <f>Table1[[#This Row],[Emissions (g CO2)]]/(Table1[[#This Row],[Generation (TWh)]]*10^9)</f>
        <v>400.54993999999999</v>
      </c>
    </row>
    <row r="3225" spans="1:21" x14ac:dyDescent="0.35">
      <c r="A3225" t="s">
        <v>989</v>
      </c>
      <c r="B3225" t="s">
        <v>3239</v>
      </c>
      <c r="C3225" t="str">
        <f>SUBSTITUTE(Table1[[#This Row],[Fuel]],", ",",")</f>
        <v>fossil gas: natural gas</v>
      </c>
      <c r="D3225" t="s">
        <v>3239</v>
      </c>
      <c r="H3225" t="s">
        <v>3438</v>
      </c>
      <c r="I3225">
        <v>80</v>
      </c>
      <c r="J3225" t="s">
        <v>3446</v>
      </c>
      <c r="K3225">
        <v>1974</v>
      </c>
      <c r="L3225" t="s">
        <v>29</v>
      </c>
      <c r="M3225" t="s">
        <v>29</v>
      </c>
      <c r="N3225">
        <v>51.680399999999999</v>
      </c>
      <c r="O3225">
        <v>7.0968999999999998</v>
      </c>
      <c r="P3225" t="s">
        <v>3509</v>
      </c>
      <c r="Q3225" s="3">
        <f>Table1[[#This Row],[Capacity (MW)]]*0.395*8760*10^-6</f>
        <v>0.27681600000000001</v>
      </c>
      <c r="R3225" s="3" cm="1">
        <f t="array" ref="R3225">AVERAGE(VLOOKUP(_xlfn.TEXTSPLIT(Table1[[#This Row],[Fuel (no space after comma)]], ","), FuelList_Final_EF!$A$2:$B$65, 2, FALSE))</f>
        <v>53.06</v>
      </c>
      <c r="S3225" s="3">
        <f>Table1[[#This Row],[Generation (TWh)]]*10^9*VLOOKUP(Table1[[#This Row],[Turbine/Engine Technology]],Technology_HR!$A$2:$B$11,2,FALSE)*10^-6</f>
        <v>2089683.9839999999</v>
      </c>
      <c r="T3225" s="5">
        <f>Table1[[#This Row],[Fuel Consumption (mmBtu)]]*Table1[[#This Row],[Emission Factor (kg CO2/ mmBtu)]]*10^3</f>
        <v>110878632191.03999</v>
      </c>
      <c r="U3225" s="3">
        <f>Table1[[#This Row],[Emissions (g CO2)]]/(Table1[[#This Row],[Generation (TWh)]]*10^9)</f>
        <v>400.54993999999999</v>
      </c>
    </row>
    <row r="3226" spans="1:21" x14ac:dyDescent="0.35">
      <c r="A3226" t="s">
        <v>989</v>
      </c>
      <c r="B3226" t="s">
        <v>3239</v>
      </c>
      <c r="C3226" t="str">
        <f>SUBSTITUTE(Table1[[#This Row],[Fuel]],", ",",")</f>
        <v>fossil gas: natural gas</v>
      </c>
      <c r="D3226" t="s">
        <v>3239</v>
      </c>
      <c r="H3226" t="s">
        <v>3438</v>
      </c>
      <c r="I3226">
        <v>92</v>
      </c>
      <c r="J3226" t="s">
        <v>3446</v>
      </c>
      <c r="K3226">
        <v>2022</v>
      </c>
      <c r="L3226" t="s">
        <v>29</v>
      </c>
      <c r="M3226" t="s">
        <v>29</v>
      </c>
      <c r="N3226">
        <v>51.680399999999999</v>
      </c>
      <c r="O3226">
        <v>7.0968999999999998</v>
      </c>
      <c r="P3226" t="s">
        <v>3509</v>
      </c>
      <c r="Q3226" s="3">
        <f>Table1[[#This Row],[Capacity (MW)]]*0.395*8760*10^-6</f>
        <v>0.31833840000000002</v>
      </c>
      <c r="R3226" s="3" cm="1">
        <f t="array" ref="R3226">AVERAGE(VLOOKUP(_xlfn.TEXTSPLIT(Table1[[#This Row],[Fuel (no space after comma)]], ","), FuelList_Final_EF!$A$2:$B$65, 2, FALSE))</f>
        <v>53.06</v>
      </c>
      <c r="S3226" s="3">
        <f>Table1[[#This Row],[Generation (TWh)]]*10^9*VLOOKUP(Table1[[#This Row],[Turbine/Engine Technology]],Technology_HR!$A$2:$B$11,2,FALSE)*10^-6</f>
        <v>2403136.5815999997</v>
      </c>
      <c r="T3226" s="5">
        <f>Table1[[#This Row],[Fuel Consumption (mmBtu)]]*Table1[[#This Row],[Emission Factor (kg CO2/ mmBtu)]]*10^3</f>
        <v>127510427019.69598</v>
      </c>
      <c r="U3226" s="3">
        <f>Table1[[#This Row],[Emissions (g CO2)]]/(Table1[[#This Row],[Generation (TWh)]]*10^9)</f>
        <v>400.54993999999994</v>
      </c>
    </row>
    <row r="3227" spans="1:21" x14ac:dyDescent="0.35">
      <c r="A3227" t="s">
        <v>989</v>
      </c>
      <c r="B3227" t="s">
        <v>3239</v>
      </c>
      <c r="C3227" t="str">
        <f>SUBSTITUTE(Table1[[#This Row],[Fuel]],", ",",")</f>
        <v>fossil gas: natural gas</v>
      </c>
      <c r="D3227" t="s">
        <v>3239</v>
      </c>
      <c r="H3227" t="s">
        <v>3438</v>
      </c>
      <c r="I3227">
        <v>92</v>
      </c>
      <c r="J3227" t="s">
        <v>3446</v>
      </c>
      <c r="K3227">
        <v>2022</v>
      </c>
      <c r="L3227" t="s">
        <v>29</v>
      </c>
      <c r="M3227" t="s">
        <v>29</v>
      </c>
      <c r="N3227">
        <v>51.680399999999999</v>
      </c>
      <c r="O3227">
        <v>7.0968999999999998</v>
      </c>
      <c r="P3227" t="s">
        <v>3509</v>
      </c>
      <c r="Q3227" s="3">
        <f>Table1[[#This Row],[Capacity (MW)]]*0.395*8760*10^-6</f>
        <v>0.31833840000000002</v>
      </c>
      <c r="R3227" s="3" cm="1">
        <f t="array" ref="R3227">AVERAGE(VLOOKUP(_xlfn.TEXTSPLIT(Table1[[#This Row],[Fuel (no space after comma)]], ","), FuelList_Final_EF!$A$2:$B$65, 2, FALSE))</f>
        <v>53.06</v>
      </c>
      <c r="S3227" s="3">
        <f>Table1[[#This Row],[Generation (TWh)]]*10^9*VLOOKUP(Table1[[#This Row],[Turbine/Engine Technology]],Technology_HR!$A$2:$B$11,2,FALSE)*10^-6</f>
        <v>2403136.5815999997</v>
      </c>
      <c r="T3227" s="5">
        <f>Table1[[#This Row],[Fuel Consumption (mmBtu)]]*Table1[[#This Row],[Emission Factor (kg CO2/ mmBtu)]]*10^3</f>
        <v>127510427019.69598</v>
      </c>
      <c r="U3227" s="3">
        <f>Table1[[#This Row],[Emissions (g CO2)]]/(Table1[[#This Row],[Generation (TWh)]]*10^9)</f>
        <v>400.54993999999994</v>
      </c>
    </row>
    <row r="3228" spans="1:21" x14ac:dyDescent="0.35">
      <c r="A3228" t="s">
        <v>969</v>
      </c>
      <c r="B3228" t="s">
        <v>3239</v>
      </c>
      <c r="C3228" t="str">
        <f>SUBSTITUTE(Table1[[#This Row],[Fuel]],", ",",")</f>
        <v>fossil gas: natural gas</v>
      </c>
      <c r="D3228" t="s">
        <v>3239</v>
      </c>
      <c r="H3228" t="s">
        <v>3441</v>
      </c>
      <c r="I3228">
        <v>88.2</v>
      </c>
      <c r="J3228" t="s">
        <v>3446</v>
      </c>
      <c r="K3228">
        <v>2023</v>
      </c>
      <c r="L3228" t="s">
        <v>29</v>
      </c>
      <c r="M3228" t="s">
        <v>29</v>
      </c>
      <c r="N3228">
        <v>50.857778000000003</v>
      </c>
      <c r="O3228">
        <v>12.923889000000001</v>
      </c>
      <c r="P3228" t="s">
        <v>3509</v>
      </c>
      <c r="Q3228" s="3">
        <f>Table1[[#This Row],[Capacity (MW)]]*0.395*8760*10^-6</f>
        <v>0.30518964000000004</v>
      </c>
      <c r="R3228" s="3" cm="1">
        <f t="array" ref="R3228">AVERAGE(VLOOKUP(_xlfn.TEXTSPLIT(Table1[[#This Row],[Fuel (no space after comma)]], ","), FuelList_Final_EF!$A$2:$B$65, 2, FALSE))</f>
        <v>53.06</v>
      </c>
      <c r="S3228" s="3">
        <f>Table1[[#This Row],[Generation (TWh)]]*10^9*VLOOKUP(Table1[[#This Row],[Turbine/Engine Technology]],Technology_HR!$A$2:$B$11,2,FALSE)*10^-6</f>
        <v>2303876.5923600006</v>
      </c>
      <c r="T3228" s="5">
        <f>Table1[[#This Row],[Fuel Consumption (mmBtu)]]*Table1[[#This Row],[Emission Factor (kg CO2/ mmBtu)]]*10^3</f>
        <v>122243691990.62164</v>
      </c>
      <c r="U3228" s="3">
        <f>Table1[[#This Row],[Emissions (g CO2)]]/(Table1[[#This Row],[Generation (TWh)]]*10^9)</f>
        <v>400.54994000000005</v>
      </c>
    </row>
    <row r="3229" spans="1:21" x14ac:dyDescent="0.35">
      <c r="A3229" t="s">
        <v>978</v>
      </c>
      <c r="B3229" t="s">
        <v>3239</v>
      </c>
      <c r="C3229" t="str">
        <f>SUBSTITUTE(Table1[[#This Row],[Fuel]],", ",",")</f>
        <v>fossil gas: natural gas</v>
      </c>
      <c r="D3229" t="s">
        <v>3239</v>
      </c>
      <c r="H3229" t="s">
        <v>3438</v>
      </c>
      <c r="I3229">
        <v>574</v>
      </c>
      <c r="J3229" t="s">
        <v>3451</v>
      </c>
      <c r="K3229" t="s">
        <v>29</v>
      </c>
      <c r="L3229" t="s">
        <v>29</v>
      </c>
      <c r="M3229" t="s">
        <v>29</v>
      </c>
      <c r="N3229">
        <v>51.022230999999998</v>
      </c>
      <c r="O3229">
        <v>6.986313</v>
      </c>
      <c r="P3229" t="s">
        <v>3509</v>
      </c>
      <c r="Q3229" s="3">
        <f>Table1[[#This Row],[Capacity (MW)]]*0.395*8760*10^-6</f>
        <v>1.9861548</v>
      </c>
      <c r="R3229" s="3" cm="1">
        <f t="array" ref="R3229">AVERAGE(VLOOKUP(_xlfn.TEXTSPLIT(Table1[[#This Row],[Fuel (no space after comma)]], ","), FuelList_Final_EF!$A$2:$B$65, 2, FALSE))</f>
        <v>53.06</v>
      </c>
      <c r="S3229" s="3">
        <f>Table1[[#This Row],[Generation (TWh)]]*10^9*VLOOKUP(Table1[[#This Row],[Turbine/Engine Technology]],Technology_HR!$A$2:$B$11,2,FALSE)*10^-6</f>
        <v>14993482.585199999</v>
      </c>
      <c r="T3229" s="5">
        <f>Table1[[#This Row],[Fuel Consumption (mmBtu)]]*Table1[[#This Row],[Emission Factor (kg CO2/ mmBtu)]]*10^3</f>
        <v>795554185970.71191</v>
      </c>
      <c r="U3229" s="3">
        <f>Table1[[#This Row],[Emissions (g CO2)]]/(Table1[[#This Row],[Generation (TWh)]]*10^9)</f>
        <v>400.54993999999994</v>
      </c>
    </row>
    <row r="3230" spans="1:21" x14ac:dyDescent="0.35">
      <c r="A3230" t="s">
        <v>990</v>
      </c>
      <c r="B3230" t="s">
        <v>3263</v>
      </c>
      <c r="C3230" t="str">
        <f>SUBSTITUTE(Table1[[#This Row],[Fuel]],", ",",")</f>
        <v>fossil gas: natural gas,fossil liquids: heavy fuel oil</v>
      </c>
      <c r="D3230" t="s">
        <v>3239</v>
      </c>
      <c r="E3230" t="s">
        <v>3241</v>
      </c>
      <c r="H3230" t="s">
        <v>3440</v>
      </c>
      <c r="I3230">
        <v>29</v>
      </c>
      <c r="J3230" t="s">
        <v>3446</v>
      </c>
      <c r="K3230">
        <v>1971</v>
      </c>
      <c r="L3230" t="s">
        <v>29</v>
      </c>
      <c r="M3230" t="s">
        <v>29</v>
      </c>
      <c r="N3230">
        <v>51.022230999999998</v>
      </c>
      <c r="O3230">
        <v>6.986313</v>
      </c>
      <c r="P3230" t="s">
        <v>3509</v>
      </c>
      <c r="Q3230" s="3">
        <f>Table1[[#This Row],[Capacity (MW)]]*0.395*8760*10^-6</f>
        <v>0.1003458</v>
      </c>
      <c r="R3230" s="3" cm="1">
        <f t="array" ref="R3230">AVERAGE(VLOOKUP(_xlfn.TEXTSPLIT(Table1[[#This Row],[Fuel (no space after comma)]], ","), FuelList_Final_EF!$A$2:$B$65, 2, FALSE))</f>
        <v>67.331265155508703</v>
      </c>
      <c r="S3230" s="3">
        <f>Table1[[#This Row],[Generation (TWh)]]*10^9*VLOOKUP(Table1[[#This Row],[Turbine/Engine Technology]],Technology_HR!$A$2:$B$11,2,FALSE)*10^-6</f>
        <v>1032056.553</v>
      </c>
      <c r="T3230" s="5">
        <f>Table1[[#This Row],[Fuel Consumption (mmBtu)]]*Table1[[#This Row],[Emission Factor (kg CO2/ mmBtu)]]*10^3</f>
        <v>69489673425.523315</v>
      </c>
      <c r="U3230" s="3">
        <f>Table1[[#This Row],[Emissions (g CO2)]]/(Table1[[#This Row],[Generation (TWh)]]*10^9)</f>
        <v>692.50206212440696</v>
      </c>
    </row>
    <row r="3231" spans="1:21" x14ac:dyDescent="0.35">
      <c r="A3231" t="s">
        <v>990</v>
      </c>
      <c r="B3231" t="s">
        <v>3263</v>
      </c>
      <c r="C3231" t="str">
        <f>SUBSTITUTE(Table1[[#This Row],[Fuel]],", ",",")</f>
        <v>fossil gas: natural gas,fossil liquids: heavy fuel oil</v>
      </c>
      <c r="D3231" t="s">
        <v>3239</v>
      </c>
      <c r="E3231" t="s">
        <v>3241</v>
      </c>
      <c r="H3231" t="s">
        <v>3440</v>
      </c>
      <c r="I3231">
        <v>26</v>
      </c>
      <c r="J3231" t="s">
        <v>3446</v>
      </c>
      <c r="K3231">
        <v>1981</v>
      </c>
      <c r="L3231" t="s">
        <v>29</v>
      </c>
      <c r="M3231" t="s">
        <v>29</v>
      </c>
      <c r="N3231">
        <v>51.022230999999998</v>
      </c>
      <c r="O3231">
        <v>6.986313</v>
      </c>
      <c r="P3231" t="s">
        <v>3509</v>
      </c>
      <c r="Q3231" s="3">
        <f>Table1[[#This Row],[Capacity (MW)]]*0.395*8760*10^-6</f>
        <v>8.9965199999999995E-2</v>
      </c>
      <c r="R3231" s="3" cm="1">
        <f t="array" ref="R3231">AVERAGE(VLOOKUP(_xlfn.TEXTSPLIT(Table1[[#This Row],[Fuel (no space after comma)]], ","), FuelList_Final_EF!$A$2:$B$65, 2, FALSE))</f>
        <v>67.331265155508703</v>
      </c>
      <c r="S3231" s="3">
        <f>Table1[[#This Row],[Generation (TWh)]]*10^9*VLOOKUP(Table1[[#This Row],[Turbine/Engine Technology]],Technology_HR!$A$2:$B$11,2,FALSE)*10^-6</f>
        <v>925292.08199999994</v>
      </c>
      <c r="T3231" s="5">
        <f>Table1[[#This Row],[Fuel Consumption (mmBtu)]]*Table1[[#This Row],[Emission Factor (kg CO2/ mmBtu)]]*10^3</f>
        <v>62301086519.4347</v>
      </c>
      <c r="U3231" s="3">
        <f>Table1[[#This Row],[Emissions (g CO2)]]/(Table1[[#This Row],[Generation (TWh)]]*10^9)</f>
        <v>692.50206212440696</v>
      </c>
    </row>
    <row r="3232" spans="1:21" x14ac:dyDescent="0.35">
      <c r="A3232" t="s">
        <v>991</v>
      </c>
      <c r="B3232" t="s">
        <v>3239</v>
      </c>
      <c r="C3232" t="str">
        <f>SUBSTITUTE(Table1[[#This Row],[Fuel]],", ",",")</f>
        <v>fossil gas: natural gas</v>
      </c>
      <c r="D3232" t="s">
        <v>3239</v>
      </c>
      <c r="H3232" t="s">
        <v>3441</v>
      </c>
      <c r="I3232">
        <v>54</v>
      </c>
      <c r="J3232" t="s">
        <v>3446</v>
      </c>
      <c r="K3232">
        <v>2022</v>
      </c>
      <c r="L3232" t="s">
        <v>29</v>
      </c>
      <c r="M3232" t="s">
        <v>29</v>
      </c>
      <c r="N3232">
        <v>51.762740000000001</v>
      </c>
      <c r="O3232">
        <v>14.3453979</v>
      </c>
      <c r="P3232" t="s">
        <v>3509</v>
      </c>
      <c r="Q3232" s="3">
        <f>Table1[[#This Row],[Capacity (MW)]]*0.395*8760*10^-6</f>
        <v>0.18685080000000001</v>
      </c>
      <c r="R3232" s="3" cm="1">
        <f t="array" ref="R3232">AVERAGE(VLOOKUP(_xlfn.TEXTSPLIT(Table1[[#This Row],[Fuel (no space after comma)]], ","), FuelList_Final_EF!$A$2:$B$65, 2, FALSE))</f>
        <v>53.06</v>
      </c>
      <c r="S3232" s="3">
        <f>Table1[[#This Row],[Generation (TWh)]]*10^9*VLOOKUP(Table1[[#This Row],[Turbine/Engine Technology]],Technology_HR!$A$2:$B$11,2,FALSE)*10^-6</f>
        <v>1410536.6891999999</v>
      </c>
      <c r="T3232" s="5">
        <f>Table1[[#This Row],[Fuel Consumption (mmBtu)]]*Table1[[#This Row],[Emission Factor (kg CO2/ mmBtu)]]*10^3</f>
        <v>74843076728.952011</v>
      </c>
      <c r="U3232" s="3">
        <f>Table1[[#This Row],[Emissions (g CO2)]]/(Table1[[#This Row],[Generation (TWh)]]*10^9)</f>
        <v>400.54994000000005</v>
      </c>
    </row>
    <row r="3233" spans="1:21" x14ac:dyDescent="0.35">
      <c r="A3233" t="s">
        <v>991</v>
      </c>
      <c r="B3233" t="s">
        <v>3239</v>
      </c>
      <c r="C3233" t="str">
        <f>SUBSTITUTE(Table1[[#This Row],[Fuel]],", ",",")</f>
        <v>fossil gas: natural gas</v>
      </c>
      <c r="D3233" t="s">
        <v>3239</v>
      </c>
      <c r="H3233" t="s">
        <v>3440</v>
      </c>
      <c r="I3233">
        <v>48.9</v>
      </c>
      <c r="J3233" t="s">
        <v>3446</v>
      </c>
      <c r="K3233">
        <v>1999</v>
      </c>
      <c r="L3233" t="s">
        <v>29</v>
      </c>
      <c r="M3233" t="s">
        <v>29</v>
      </c>
      <c r="N3233">
        <v>51.762740000000001</v>
      </c>
      <c r="O3233">
        <v>14.3453979</v>
      </c>
      <c r="P3233" t="s">
        <v>3509</v>
      </c>
      <c r="Q3233" s="3">
        <f>Table1[[#This Row],[Capacity (MW)]]*0.395*8760*10^-6</f>
        <v>0.16920378</v>
      </c>
      <c r="R3233" s="3" cm="1">
        <f t="array" ref="R3233">AVERAGE(VLOOKUP(_xlfn.TEXTSPLIT(Table1[[#This Row],[Fuel (no space after comma)]], ","), FuelList_Final_EF!$A$2:$B$65, 2, FALSE))</f>
        <v>53.06</v>
      </c>
      <c r="S3233" s="3">
        <f>Table1[[#This Row],[Generation (TWh)]]*10^9*VLOOKUP(Table1[[#This Row],[Turbine/Engine Technology]],Technology_HR!$A$2:$B$11,2,FALSE)*10^-6</f>
        <v>1740260.8772999998</v>
      </c>
      <c r="T3233" s="5">
        <f>Table1[[#This Row],[Fuel Consumption (mmBtu)]]*Table1[[#This Row],[Emission Factor (kg CO2/ mmBtu)]]*10^3</f>
        <v>92338242149.537994</v>
      </c>
      <c r="U3233" s="3">
        <f>Table1[[#This Row],[Emissions (g CO2)]]/(Table1[[#This Row],[Generation (TWh)]]*10^9)</f>
        <v>545.72209999999995</v>
      </c>
    </row>
    <row r="3234" spans="1:21" x14ac:dyDescent="0.35">
      <c r="A3234" t="s">
        <v>992</v>
      </c>
      <c r="B3234" t="s">
        <v>3239</v>
      </c>
      <c r="C3234" t="str">
        <f>SUBSTITUTE(Table1[[#This Row],[Fuel]],", ",",")</f>
        <v>fossil gas: natural gas</v>
      </c>
      <c r="D3234" t="s">
        <v>3239</v>
      </c>
      <c r="H3234" t="s">
        <v>3438</v>
      </c>
      <c r="I3234">
        <v>208.5</v>
      </c>
      <c r="J3234" t="s">
        <v>3446</v>
      </c>
      <c r="K3234">
        <v>2007</v>
      </c>
      <c r="L3234" t="s">
        <v>29</v>
      </c>
      <c r="M3234" t="s">
        <v>29</v>
      </c>
      <c r="N3234">
        <v>51.403100000000002</v>
      </c>
      <c r="O3234">
        <v>7.4154999999999998</v>
      </c>
      <c r="P3234" t="s">
        <v>3509</v>
      </c>
      <c r="Q3234" s="3">
        <f>Table1[[#This Row],[Capacity (MW)]]*0.395*8760*10^-6</f>
        <v>0.72145170000000003</v>
      </c>
      <c r="R3234" s="3" cm="1">
        <f t="array" ref="R3234">AVERAGE(VLOOKUP(_xlfn.TEXTSPLIT(Table1[[#This Row],[Fuel (no space after comma)]], ","), FuelList_Final_EF!$A$2:$B$65, 2, FALSE))</f>
        <v>53.06</v>
      </c>
      <c r="S3234" s="3">
        <f>Table1[[#This Row],[Generation (TWh)]]*10^9*VLOOKUP(Table1[[#This Row],[Turbine/Engine Technology]],Technology_HR!$A$2:$B$11,2,FALSE)*10^-6</f>
        <v>5446238.8832999999</v>
      </c>
      <c r="T3234" s="5">
        <f>Table1[[#This Row],[Fuel Consumption (mmBtu)]]*Table1[[#This Row],[Emission Factor (kg CO2/ mmBtu)]]*10^3</f>
        <v>288977435147.89801</v>
      </c>
      <c r="U3234" s="3">
        <f>Table1[[#This Row],[Emissions (g CO2)]]/(Table1[[#This Row],[Generation (TWh)]]*10^9)</f>
        <v>400.54993999999999</v>
      </c>
    </row>
    <row r="3235" spans="1:21" x14ac:dyDescent="0.35">
      <c r="A3235" t="s">
        <v>993</v>
      </c>
      <c r="B3235" t="s">
        <v>3239</v>
      </c>
      <c r="C3235" t="str">
        <f>SUBSTITUTE(Table1[[#This Row],[Fuel]],", ",",")</f>
        <v>fossil gas: natural gas</v>
      </c>
      <c r="D3235" t="s">
        <v>3239</v>
      </c>
      <c r="H3235" t="s">
        <v>3438</v>
      </c>
      <c r="I3235">
        <v>208.5</v>
      </c>
      <c r="J3235" t="s">
        <v>3446</v>
      </c>
      <c r="K3235">
        <v>2007</v>
      </c>
      <c r="L3235" t="s">
        <v>29</v>
      </c>
      <c r="M3235" t="s">
        <v>29</v>
      </c>
      <c r="N3235">
        <v>51.403100000000002</v>
      </c>
      <c r="O3235">
        <v>7.4154999999999998</v>
      </c>
      <c r="P3235" t="s">
        <v>3509</v>
      </c>
      <c r="Q3235" s="3">
        <f>Table1[[#This Row],[Capacity (MW)]]*0.395*8760*10^-6</f>
        <v>0.72145170000000003</v>
      </c>
      <c r="R3235" s="3" cm="1">
        <f t="array" ref="R3235">AVERAGE(VLOOKUP(_xlfn.TEXTSPLIT(Table1[[#This Row],[Fuel (no space after comma)]], ","), FuelList_Final_EF!$A$2:$B$65, 2, FALSE))</f>
        <v>53.06</v>
      </c>
      <c r="S3235" s="3">
        <f>Table1[[#This Row],[Generation (TWh)]]*10^9*VLOOKUP(Table1[[#This Row],[Turbine/Engine Technology]],Technology_HR!$A$2:$B$11,2,FALSE)*10^-6</f>
        <v>5446238.8832999999</v>
      </c>
      <c r="T3235" s="5">
        <f>Table1[[#This Row],[Fuel Consumption (mmBtu)]]*Table1[[#This Row],[Emission Factor (kg CO2/ mmBtu)]]*10^3</f>
        <v>288977435147.89801</v>
      </c>
      <c r="U3235" s="3">
        <f>Table1[[#This Row],[Emissions (g CO2)]]/(Table1[[#This Row],[Generation (TWh)]]*10^9)</f>
        <v>400.54993999999999</v>
      </c>
    </row>
    <row r="3236" spans="1:21" x14ac:dyDescent="0.35">
      <c r="A3236" t="s">
        <v>994</v>
      </c>
      <c r="B3236" t="s">
        <v>3239</v>
      </c>
      <c r="C3236" t="str">
        <f>SUBSTITUTE(Table1[[#This Row],[Fuel]],", ",",")</f>
        <v>fossil gas: natural gas</v>
      </c>
      <c r="D3236" t="s">
        <v>3239</v>
      </c>
      <c r="H3236" t="s">
        <v>3436</v>
      </c>
      <c r="I3236">
        <v>95</v>
      </c>
      <c r="J3236" t="s">
        <v>3446</v>
      </c>
      <c r="K3236">
        <v>2013</v>
      </c>
      <c r="L3236" t="s">
        <v>29</v>
      </c>
      <c r="M3236" t="s">
        <v>29</v>
      </c>
      <c r="N3236">
        <v>49.884900000000002</v>
      </c>
      <c r="O3236">
        <v>8.6501000000000001</v>
      </c>
      <c r="P3236" t="s">
        <v>3509</v>
      </c>
      <c r="Q3236" s="3">
        <f>Table1[[#This Row],[Capacity (MW)]]*0.395*8760*10^-6</f>
        <v>0.32871899999999998</v>
      </c>
      <c r="R3236" s="3" cm="1">
        <f t="array" ref="R3236">AVERAGE(VLOOKUP(_xlfn.TEXTSPLIT(Table1[[#This Row],[Fuel (no space after comma)]], ","), FuelList_Final_EF!$A$2:$B$65, 2, FALSE))</f>
        <v>53.06</v>
      </c>
      <c r="S3236" s="3">
        <f>Table1[[#This Row],[Generation (TWh)]]*10^9*VLOOKUP(Table1[[#This Row],[Turbine/Engine Technology]],Technology_HR!$A$2:$B$11,2,FALSE)*10^-6</f>
        <v>3619196.19</v>
      </c>
      <c r="T3236" s="5">
        <f>Table1[[#This Row],[Fuel Consumption (mmBtu)]]*Table1[[#This Row],[Emission Factor (kg CO2/ mmBtu)]]*10^3</f>
        <v>192034549841.39999</v>
      </c>
      <c r="U3236" s="3">
        <f>Table1[[#This Row],[Emissions (g CO2)]]/(Table1[[#This Row],[Generation (TWh)]]*10^9)</f>
        <v>584.19060000000002</v>
      </c>
    </row>
    <row r="3237" spans="1:21" x14ac:dyDescent="0.35">
      <c r="A3237" t="s">
        <v>995</v>
      </c>
      <c r="B3237" t="s">
        <v>3239</v>
      </c>
      <c r="C3237" t="str">
        <f>SUBSTITUTE(Table1[[#This Row],[Fuel]],", ",",")</f>
        <v>fossil gas: natural gas</v>
      </c>
      <c r="D3237" t="s">
        <v>3239</v>
      </c>
      <c r="H3237" t="s">
        <v>3440</v>
      </c>
      <c r="I3237">
        <v>53</v>
      </c>
      <c r="J3237" t="s">
        <v>3446</v>
      </c>
      <c r="K3237">
        <v>2021</v>
      </c>
      <c r="L3237" t="s">
        <v>29</v>
      </c>
      <c r="M3237" t="s">
        <v>29</v>
      </c>
      <c r="N3237">
        <v>51.827638</v>
      </c>
      <c r="O3237">
        <v>12.230551</v>
      </c>
      <c r="P3237" t="s">
        <v>3509</v>
      </c>
      <c r="Q3237" s="3">
        <f>Table1[[#This Row],[Capacity (MW)]]*0.395*8760*10^-6</f>
        <v>0.18339059999999999</v>
      </c>
      <c r="R3237" s="3" cm="1">
        <f t="array" ref="R3237">AVERAGE(VLOOKUP(_xlfn.TEXTSPLIT(Table1[[#This Row],[Fuel (no space after comma)]], ","), FuelList_Final_EF!$A$2:$B$65, 2, FALSE))</f>
        <v>53.06</v>
      </c>
      <c r="S3237" s="3">
        <f>Table1[[#This Row],[Generation (TWh)]]*10^9*VLOOKUP(Table1[[#This Row],[Turbine/Engine Technology]],Technology_HR!$A$2:$B$11,2,FALSE)*10^-6</f>
        <v>1886172.321</v>
      </c>
      <c r="T3237" s="5">
        <f>Table1[[#This Row],[Fuel Consumption (mmBtu)]]*Table1[[#This Row],[Emission Factor (kg CO2/ mmBtu)]]*10^3</f>
        <v>100080303352.26001</v>
      </c>
      <c r="U3237" s="3">
        <f>Table1[[#This Row],[Emissions (g CO2)]]/(Table1[[#This Row],[Generation (TWh)]]*10^9)</f>
        <v>545.72210000000007</v>
      </c>
    </row>
    <row r="3238" spans="1:21" x14ac:dyDescent="0.35">
      <c r="A3238" t="s">
        <v>996</v>
      </c>
      <c r="B3238" t="s">
        <v>3315</v>
      </c>
      <c r="C3238" t="str">
        <f>SUBSTITUTE(Table1[[#This Row],[Fuel]],", ",",")</f>
        <v>industrial by-product: blast furnace gas,fossil liquids: heavy fuel oil,fossil gas: natural gas</v>
      </c>
      <c r="D3238" t="s">
        <v>3274</v>
      </c>
      <c r="E3238" t="s">
        <v>3241</v>
      </c>
      <c r="F3238" t="s">
        <v>3239</v>
      </c>
      <c r="H3238" t="s">
        <v>3438</v>
      </c>
      <c r="I3238">
        <v>115</v>
      </c>
      <c r="J3238" t="s">
        <v>3446</v>
      </c>
      <c r="K3238">
        <v>2009</v>
      </c>
      <c r="L3238" t="s">
        <v>29</v>
      </c>
      <c r="M3238" t="s">
        <v>29</v>
      </c>
      <c r="N3238">
        <v>49.351199999999999</v>
      </c>
      <c r="O3238">
        <v>6.7508999999999997</v>
      </c>
      <c r="P3238" t="s">
        <v>3509</v>
      </c>
      <c r="Q3238" s="3">
        <f>Table1[[#This Row],[Capacity (MW)]]*0.395*8760*10^-6</f>
        <v>0.39792300000000003</v>
      </c>
      <c r="R3238" s="3" cm="1">
        <f t="array" ref="R3238">AVERAGE(VLOOKUP(_xlfn.TEXTSPLIT(Table1[[#This Row],[Fuel (no space after comma)]], ","), FuelList_Final_EF!$A$2:$B$65, 2, FALSE))</f>
        <v>136.32751010367247</v>
      </c>
      <c r="S3238" s="3">
        <f>Table1[[#This Row],[Generation (TWh)]]*10^9*VLOOKUP(Table1[[#This Row],[Turbine/Engine Technology]],Technology_HR!$A$2:$B$11,2,FALSE)*10^-6</f>
        <v>3003920.727</v>
      </c>
      <c r="T3238" s="5">
        <f>Table1[[#This Row],[Fuel Consumption (mmBtu)]]*Table1[[#This Row],[Emission Factor (kg CO2/ mmBtu)]]*10^3</f>
        <v>409517033260.72363</v>
      </c>
      <c r="U3238" s="3">
        <f>Table1[[#This Row],[Emissions (g CO2)]]/(Table1[[#This Row],[Generation (TWh)]]*10^9)</f>
        <v>1029.1363737726235</v>
      </c>
    </row>
    <row r="3239" spans="1:21" x14ac:dyDescent="0.35">
      <c r="A3239" t="s">
        <v>997</v>
      </c>
      <c r="B3239" t="s">
        <v>3239</v>
      </c>
      <c r="C3239" t="str">
        <f>SUBSTITUTE(Table1[[#This Row],[Fuel]],", ",",")</f>
        <v>fossil gas: natural gas</v>
      </c>
      <c r="D3239" t="s">
        <v>3239</v>
      </c>
      <c r="H3239" t="s">
        <v>3440</v>
      </c>
      <c r="I3239">
        <v>22</v>
      </c>
      <c r="J3239" t="s">
        <v>3446</v>
      </c>
      <c r="K3239">
        <v>2011</v>
      </c>
      <c r="L3239" t="s">
        <v>29</v>
      </c>
      <c r="M3239" t="s">
        <v>29</v>
      </c>
      <c r="N3239">
        <v>51.423262000000001</v>
      </c>
      <c r="O3239">
        <v>6.7415339999999997</v>
      </c>
      <c r="P3239" t="s">
        <v>3509</v>
      </c>
      <c r="Q3239" s="3">
        <f>Table1[[#This Row],[Capacity (MW)]]*0.395*8760*10^-6</f>
        <v>7.6124400000000009E-2</v>
      </c>
      <c r="R3239" s="3" cm="1">
        <f t="array" ref="R3239">AVERAGE(VLOOKUP(_xlfn.TEXTSPLIT(Table1[[#This Row],[Fuel (no space after comma)]], ","), FuelList_Final_EF!$A$2:$B$65, 2, FALSE))</f>
        <v>53.06</v>
      </c>
      <c r="S3239" s="3">
        <f>Table1[[#This Row],[Generation (TWh)]]*10^9*VLOOKUP(Table1[[#This Row],[Turbine/Engine Technology]],Technology_HR!$A$2:$B$11,2,FALSE)*10^-6</f>
        <v>782939.45400000014</v>
      </c>
      <c r="T3239" s="5">
        <f>Table1[[#This Row],[Fuel Consumption (mmBtu)]]*Table1[[#This Row],[Emission Factor (kg CO2/ mmBtu)]]*10^3</f>
        <v>41542767429.240013</v>
      </c>
      <c r="U3239" s="3">
        <f>Table1[[#This Row],[Emissions (g CO2)]]/(Table1[[#This Row],[Generation (TWh)]]*10^9)</f>
        <v>545.72210000000007</v>
      </c>
    </row>
    <row r="3240" spans="1:21" x14ac:dyDescent="0.35">
      <c r="A3240" t="s">
        <v>983</v>
      </c>
      <c r="B3240" t="s">
        <v>3239</v>
      </c>
      <c r="C3240" t="str">
        <f>SUBSTITUTE(Table1[[#This Row],[Fuel]],", ",",")</f>
        <v>fossil gas: natural gas</v>
      </c>
      <c r="D3240" t="s">
        <v>3239</v>
      </c>
      <c r="H3240" t="s">
        <v>3438</v>
      </c>
      <c r="I3240">
        <v>586</v>
      </c>
      <c r="J3240" t="s">
        <v>3446</v>
      </c>
      <c r="K3240">
        <v>2000</v>
      </c>
      <c r="L3240" t="s">
        <v>29</v>
      </c>
      <c r="M3240" t="s">
        <v>29</v>
      </c>
      <c r="N3240">
        <v>51.079099999999997</v>
      </c>
      <c r="O3240">
        <v>6.8287000000000004</v>
      </c>
      <c r="P3240" t="s">
        <v>3509</v>
      </c>
      <c r="Q3240" s="3">
        <f>Table1[[#This Row],[Capacity (MW)]]*0.395*8760*10^-6</f>
        <v>2.0276771999999998</v>
      </c>
      <c r="R3240" s="3" cm="1">
        <f t="array" ref="R3240">AVERAGE(VLOOKUP(_xlfn.TEXTSPLIT(Table1[[#This Row],[Fuel (no space after comma)]], ","), FuelList_Final_EF!$A$2:$B$65, 2, FALSE))</f>
        <v>53.06</v>
      </c>
      <c r="S3240" s="3">
        <f>Table1[[#This Row],[Generation (TWh)]]*10^9*VLOOKUP(Table1[[#This Row],[Turbine/Engine Technology]],Technology_HR!$A$2:$B$11,2,FALSE)*10^-6</f>
        <v>15306935.182799997</v>
      </c>
      <c r="T3240" s="5">
        <f>Table1[[#This Row],[Fuel Consumption (mmBtu)]]*Table1[[#This Row],[Emission Factor (kg CO2/ mmBtu)]]*10^3</f>
        <v>812185980799.36792</v>
      </c>
      <c r="U3240" s="3">
        <f>Table1[[#This Row],[Emissions (g CO2)]]/(Table1[[#This Row],[Generation (TWh)]]*10^9)</f>
        <v>400.54993999999999</v>
      </c>
    </row>
    <row r="3241" spans="1:21" x14ac:dyDescent="0.35">
      <c r="A3241" t="s">
        <v>998</v>
      </c>
      <c r="B3241" t="s">
        <v>3263</v>
      </c>
      <c r="C3241" t="str">
        <f>SUBSTITUTE(Table1[[#This Row],[Fuel]],", ",",")</f>
        <v>fossil gas: natural gas,fossil liquids: heavy fuel oil</v>
      </c>
      <c r="D3241" t="s">
        <v>3239</v>
      </c>
      <c r="E3241" t="s">
        <v>3241</v>
      </c>
      <c r="H3241" t="s">
        <v>3441</v>
      </c>
      <c r="I3241">
        <v>31.2</v>
      </c>
      <c r="J3241" t="s">
        <v>3446</v>
      </c>
      <c r="K3241">
        <v>1998</v>
      </c>
      <c r="L3241" t="s">
        <v>29</v>
      </c>
      <c r="M3241" t="s">
        <v>29</v>
      </c>
      <c r="N3241">
        <v>51.125799999999998</v>
      </c>
      <c r="O3241">
        <v>13.7163</v>
      </c>
      <c r="P3241" t="s">
        <v>3509</v>
      </c>
      <c r="Q3241" s="3">
        <f>Table1[[#This Row],[Capacity (MW)]]*0.395*8760*10^-6</f>
        <v>0.10795824</v>
      </c>
      <c r="R3241" s="3" cm="1">
        <f t="array" ref="R3241">AVERAGE(VLOOKUP(_xlfn.TEXTSPLIT(Table1[[#This Row],[Fuel (no space after comma)]], ","), FuelList_Final_EF!$A$2:$B$65, 2, FALSE))</f>
        <v>67.331265155508703</v>
      </c>
      <c r="S3241" s="3">
        <f>Table1[[#This Row],[Generation (TWh)]]*10^9*VLOOKUP(Table1[[#This Row],[Turbine/Engine Technology]],Technology_HR!$A$2:$B$11,2,FALSE)*10^-6</f>
        <v>814976.75375999999</v>
      </c>
      <c r="T3241" s="5">
        <f>Table1[[#This Row],[Fuel Consumption (mmBtu)]]*Table1[[#This Row],[Emission Factor (kg CO2/ mmBtu)]]*10^3</f>
        <v>54873415902.99028</v>
      </c>
      <c r="U3241" s="3">
        <f>Table1[[#This Row],[Emissions (g CO2)]]/(Table1[[#This Row],[Generation (TWh)]]*10^9)</f>
        <v>508.28372065893518</v>
      </c>
    </row>
    <row r="3242" spans="1:21" x14ac:dyDescent="0.35">
      <c r="A3242" t="s">
        <v>998</v>
      </c>
      <c r="B3242" t="s">
        <v>3263</v>
      </c>
      <c r="C3242" t="str">
        <f>SUBSTITUTE(Table1[[#This Row],[Fuel]],", ",",")</f>
        <v>fossil gas: natural gas,fossil liquids: heavy fuel oil</v>
      </c>
      <c r="D3242" t="s">
        <v>3239</v>
      </c>
      <c r="E3242" t="s">
        <v>3241</v>
      </c>
      <c r="H3242" t="s">
        <v>3441</v>
      </c>
      <c r="I3242">
        <v>39</v>
      </c>
      <c r="J3242" t="s">
        <v>3446</v>
      </c>
      <c r="K3242">
        <v>2004</v>
      </c>
      <c r="L3242" t="s">
        <v>29</v>
      </c>
      <c r="M3242">
        <v>2024</v>
      </c>
      <c r="N3242">
        <v>51.125799999999998</v>
      </c>
      <c r="O3242">
        <v>13.7163</v>
      </c>
      <c r="P3242" t="s">
        <v>3509</v>
      </c>
      <c r="Q3242" s="3">
        <f>Table1[[#This Row],[Capacity (MW)]]*0.395*8760*10^-6</f>
        <v>0.13494780000000001</v>
      </c>
      <c r="R3242" s="3" cm="1">
        <f t="array" ref="R3242">AVERAGE(VLOOKUP(_xlfn.TEXTSPLIT(Table1[[#This Row],[Fuel (no space after comma)]], ","), FuelList_Final_EF!$A$2:$B$65, 2, FALSE))</f>
        <v>67.331265155508703</v>
      </c>
      <c r="S3242" s="3">
        <f>Table1[[#This Row],[Generation (TWh)]]*10^9*VLOOKUP(Table1[[#This Row],[Turbine/Engine Technology]],Technology_HR!$A$2:$B$11,2,FALSE)*10^-6</f>
        <v>1018720.9421999999</v>
      </c>
      <c r="T3242" s="5">
        <f>Table1[[#This Row],[Fuel Consumption (mmBtu)]]*Table1[[#This Row],[Emission Factor (kg CO2/ mmBtu)]]*10^3</f>
        <v>68591769878.737854</v>
      </c>
      <c r="U3242" s="3">
        <f>Table1[[#This Row],[Emissions (g CO2)]]/(Table1[[#This Row],[Generation (TWh)]]*10^9)</f>
        <v>508.28372065893518</v>
      </c>
    </row>
    <row r="3243" spans="1:21" x14ac:dyDescent="0.35">
      <c r="A3243" t="s">
        <v>998</v>
      </c>
      <c r="B3243" t="s">
        <v>3239</v>
      </c>
      <c r="C3243" t="str">
        <f>SUBSTITUTE(Table1[[#This Row],[Fuel]],", ",",")</f>
        <v>fossil gas: natural gas</v>
      </c>
      <c r="D3243" t="s">
        <v>3239</v>
      </c>
      <c r="H3243" t="s">
        <v>3441</v>
      </c>
      <c r="I3243">
        <v>108.9</v>
      </c>
      <c r="J3243" t="s">
        <v>3447</v>
      </c>
      <c r="K3243">
        <v>2027</v>
      </c>
      <c r="L3243" t="s">
        <v>29</v>
      </c>
      <c r="M3243" t="s">
        <v>29</v>
      </c>
      <c r="N3243">
        <v>51.125799999999998</v>
      </c>
      <c r="O3243">
        <v>13.7163</v>
      </c>
      <c r="P3243" t="s">
        <v>3509</v>
      </c>
      <c r="Q3243" s="3">
        <f>Table1[[#This Row],[Capacity (MW)]]*0.395*8760*10^-6</f>
        <v>0.37681577999999999</v>
      </c>
      <c r="R3243" s="3" cm="1">
        <f t="array" ref="R3243">AVERAGE(VLOOKUP(_xlfn.TEXTSPLIT(Table1[[#This Row],[Fuel (no space after comma)]], ","), FuelList_Final_EF!$A$2:$B$65, 2, FALSE))</f>
        <v>53.06</v>
      </c>
      <c r="S3243" s="3">
        <f>Table1[[#This Row],[Generation (TWh)]]*10^9*VLOOKUP(Table1[[#This Row],[Turbine/Engine Technology]],Technology_HR!$A$2:$B$11,2,FALSE)*10^-6</f>
        <v>2844582.3232199997</v>
      </c>
      <c r="T3243" s="5">
        <f>Table1[[#This Row],[Fuel Consumption (mmBtu)]]*Table1[[#This Row],[Emission Factor (kg CO2/ mmBtu)]]*10^3</f>
        <v>150933538070.05319</v>
      </c>
      <c r="U3243" s="3">
        <f>Table1[[#This Row],[Emissions (g CO2)]]/(Table1[[#This Row],[Generation (TWh)]]*10^9)</f>
        <v>400.54993999999999</v>
      </c>
    </row>
    <row r="3244" spans="1:21" x14ac:dyDescent="0.35">
      <c r="A3244" t="s">
        <v>999</v>
      </c>
      <c r="B3244" t="s">
        <v>3263</v>
      </c>
      <c r="C3244" t="str">
        <f>SUBSTITUTE(Table1[[#This Row],[Fuel]],", ",",")</f>
        <v>fossil gas: natural gas,fossil liquids: heavy fuel oil</v>
      </c>
      <c r="D3244" t="s">
        <v>3239</v>
      </c>
      <c r="E3244" t="s">
        <v>3241</v>
      </c>
      <c r="H3244" t="s">
        <v>3441</v>
      </c>
      <c r="I3244">
        <v>96</v>
      </c>
      <c r="J3244" t="s">
        <v>3446</v>
      </c>
      <c r="K3244">
        <v>2022</v>
      </c>
      <c r="L3244" t="s">
        <v>29</v>
      </c>
      <c r="M3244" t="s">
        <v>29</v>
      </c>
      <c r="N3244">
        <v>51.024619999999999</v>
      </c>
      <c r="O3244">
        <v>13.784879999999999</v>
      </c>
      <c r="P3244" t="s">
        <v>3509</v>
      </c>
      <c r="Q3244" s="3">
        <f>Table1[[#This Row],[Capacity (MW)]]*0.395*8760*10^-6</f>
        <v>0.33217920000000001</v>
      </c>
      <c r="R3244" s="3" cm="1">
        <f t="array" ref="R3244">AVERAGE(VLOOKUP(_xlfn.TEXTSPLIT(Table1[[#This Row],[Fuel (no space after comma)]], ","), FuelList_Final_EF!$A$2:$B$65, 2, FALSE))</f>
        <v>67.331265155508703</v>
      </c>
      <c r="S3244" s="3">
        <f>Table1[[#This Row],[Generation (TWh)]]*10^9*VLOOKUP(Table1[[#This Row],[Turbine/Engine Technology]],Technology_HR!$A$2:$B$11,2,FALSE)*10^-6</f>
        <v>2507620.7807999998</v>
      </c>
      <c r="T3244" s="5">
        <f>Table1[[#This Row],[Fuel Consumption (mmBtu)]]*Table1[[#This Row],[Emission Factor (kg CO2/ mmBtu)]]*10^3</f>
        <v>168841279701.50854</v>
      </c>
      <c r="U3244" s="3">
        <f>Table1[[#This Row],[Emissions (g CO2)]]/(Table1[[#This Row],[Generation (TWh)]]*10^9)</f>
        <v>508.28372065893512</v>
      </c>
    </row>
    <row r="3245" spans="1:21" x14ac:dyDescent="0.35">
      <c r="A3245" t="s">
        <v>1000</v>
      </c>
      <c r="B3245" t="s">
        <v>3239</v>
      </c>
      <c r="C3245" t="str">
        <f>SUBSTITUTE(Table1[[#This Row],[Fuel]],", ",",")</f>
        <v>fossil gas: natural gas</v>
      </c>
      <c r="D3245" t="s">
        <v>3239</v>
      </c>
      <c r="H3245" t="s">
        <v>3438</v>
      </c>
      <c r="I3245">
        <v>47</v>
      </c>
      <c r="J3245" t="s">
        <v>3446</v>
      </c>
      <c r="K3245">
        <v>2013</v>
      </c>
      <c r="L3245" t="s">
        <v>29</v>
      </c>
      <c r="M3245" t="s">
        <v>29</v>
      </c>
      <c r="N3245">
        <v>49.988199999999999</v>
      </c>
      <c r="O3245">
        <v>9.1557999999999993</v>
      </c>
      <c r="P3245" t="s">
        <v>3509</v>
      </c>
      <c r="Q3245" s="3">
        <f>Table1[[#This Row],[Capacity (MW)]]*0.395*8760*10^-6</f>
        <v>0.16262940000000001</v>
      </c>
      <c r="R3245" s="3" cm="1">
        <f t="array" ref="R3245">AVERAGE(VLOOKUP(_xlfn.TEXTSPLIT(Table1[[#This Row],[Fuel (no space after comma)]], ","), FuelList_Final_EF!$A$2:$B$65, 2, FALSE))</f>
        <v>53.06</v>
      </c>
      <c r="S3245" s="3">
        <f>Table1[[#This Row],[Generation (TWh)]]*10^9*VLOOKUP(Table1[[#This Row],[Turbine/Engine Technology]],Technology_HR!$A$2:$B$11,2,FALSE)*10^-6</f>
        <v>1227689.3406</v>
      </c>
      <c r="T3245" s="5">
        <f>Table1[[#This Row],[Fuel Consumption (mmBtu)]]*Table1[[#This Row],[Emission Factor (kg CO2/ mmBtu)]]*10^3</f>
        <v>65141196412.236008</v>
      </c>
      <c r="U3245" s="3">
        <f>Table1[[#This Row],[Emissions (g CO2)]]/(Table1[[#This Row],[Generation (TWh)]]*10^9)</f>
        <v>400.54994000000005</v>
      </c>
    </row>
    <row r="3246" spans="1:21" x14ac:dyDescent="0.35">
      <c r="A3246" t="s">
        <v>1001</v>
      </c>
      <c r="B3246" t="s">
        <v>3239</v>
      </c>
      <c r="C3246" t="str">
        <f>SUBSTITUTE(Table1[[#This Row],[Fuel]],", ",",")</f>
        <v>fossil gas: natural gas</v>
      </c>
      <c r="D3246" t="s">
        <v>3239</v>
      </c>
      <c r="H3246" t="s">
        <v>3440</v>
      </c>
      <c r="I3246">
        <v>40</v>
      </c>
      <c r="J3246" t="s">
        <v>3446</v>
      </c>
      <c r="K3246">
        <v>2002</v>
      </c>
      <c r="L3246" t="s">
        <v>29</v>
      </c>
      <c r="M3246" t="s">
        <v>29</v>
      </c>
      <c r="N3246">
        <v>51.390659999999997</v>
      </c>
      <c r="O3246">
        <v>6.7477799999999997</v>
      </c>
      <c r="P3246" t="s">
        <v>3509</v>
      </c>
      <c r="Q3246" s="3">
        <f>Table1[[#This Row],[Capacity (MW)]]*0.395*8760*10^-6</f>
        <v>0.138408</v>
      </c>
      <c r="R3246" s="3" cm="1">
        <f t="array" ref="R3246">AVERAGE(VLOOKUP(_xlfn.TEXTSPLIT(Table1[[#This Row],[Fuel (no space after comma)]], ","), FuelList_Final_EF!$A$2:$B$65, 2, FALSE))</f>
        <v>53.06</v>
      </c>
      <c r="S3246" s="3">
        <f>Table1[[#This Row],[Generation (TWh)]]*10^9*VLOOKUP(Table1[[#This Row],[Turbine/Engine Technology]],Technology_HR!$A$2:$B$11,2,FALSE)*10^-6</f>
        <v>1423526.28</v>
      </c>
      <c r="T3246" s="5">
        <f>Table1[[#This Row],[Fuel Consumption (mmBtu)]]*Table1[[#This Row],[Emission Factor (kg CO2/ mmBtu)]]*10^3</f>
        <v>75532304416.800003</v>
      </c>
      <c r="U3246" s="3">
        <f>Table1[[#This Row],[Emissions (g CO2)]]/(Table1[[#This Row],[Generation (TWh)]]*10^9)</f>
        <v>545.72210000000007</v>
      </c>
    </row>
    <row r="3247" spans="1:21" x14ac:dyDescent="0.35">
      <c r="A3247" t="s">
        <v>1001</v>
      </c>
      <c r="B3247" t="s">
        <v>3239</v>
      </c>
      <c r="C3247" t="str">
        <f>SUBSTITUTE(Table1[[#This Row],[Fuel]],", ",",")</f>
        <v>fossil gas: natural gas</v>
      </c>
      <c r="D3247" t="s">
        <v>3239</v>
      </c>
      <c r="H3247" t="s">
        <v>3438</v>
      </c>
      <c r="I3247">
        <v>234</v>
      </c>
      <c r="J3247" t="s">
        <v>3446</v>
      </c>
      <c r="K3247">
        <v>2005</v>
      </c>
      <c r="L3247" t="s">
        <v>29</v>
      </c>
      <c r="M3247" t="s">
        <v>29</v>
      </c>
      <c r="N3247">
        <v>51.390659999999997</v>
      </c>
      <c r="O3247">
        <v>6.7477799999999997</v>
      </c>
      <c r="P3247" t="s">
        <v>3509</v>
      </c>
      <c r="Q3247" s="3">
        <f>Table1[[#This Row],[Capacity (MW)]]*0.395*8760*10^-6</f>
        <v>0.80968680000000004</v>
      </c>
      <c r="R3247" s="3" cm="1">
        <f t="array" ref="R3247">AVERAGE(VLOOKUP(_xlfn.TEXTSPLIT(Table1[[#This Row],[Fuel (no space after comma)]], ","), FuelList_Final_EF!$A$2:$B$65, 2, FALSE))</f>
        <v>53.06</v>
      </c>
      <c r="S3247" s="3">
        <f>Table1[[#This Row],[Generation (TWh)]]*10^9*VLOOKUP(Table1[[#This Row],[Turbine/Engine Technology]],Technology_HR!$A$2:$B$11,2,FALSE)*10^-6</f>
        <v>6112325.6531999996</v>
      </c>
      <c r="T3247" s="5">
        <f>Table1[[#This Row],[Fuel Consumption (mmBtu)]]*Table1[[#This Row],[Emission Factor (kg CO2/ mmBtu)]]*10^3</f>
        <v>324319999158.79199</v>
      </c>
      <c r="U3247" s="3">
        <f>Table1[[#This Row],[Emissions (g CO2)]]/(Table1[[#This Row],[Generation (TWh)]]*10^9)</f>
        <v>400.54993999999999</v>
      </c>
    </row>
    <row r="3248" spans="1:21" x14ac:dyDescent="0.35">
      <c r="A3248" t="s">
        <v>1001</v>
      </c>
      <c r="B3248" t="s">
        <v>3239</v>
      </c>
      <c r="C3248" t="str">
        <f>SUBSTITUTE(Table1[[#This Row],[Fuel]],", ",",")</f>
        <v>fossil gas: natural gas</v>
      </c>
      <c r="D3248" t="s">
        <v>3239</v>
      </c>
      <c r="H3248" t="s">
        <v>3436</v>
      </c>
      <c r="I3248">
        <v>31</v>
      </c>
      <c r="J3248" t="s">
        <v>3446</v>
      </c>
      <c r="K3248">
        <v>2023</v>
      </c>
      <c r="L3248" t="s">
        <v>29</v>
      </c>
      <c r="M3248" t="s">
        <v>29</v>
      </c>
      <c r="N3248">
        <v>51.390659999999997</v>
      </c>
      <c r="O3248">
        <v>6.7477799999999997</v>
      </c>
      <c r="P3248" t="s">
        <v>3509</v>
      </c>
      <c r="Q3248" s="3">
        <f>Table1[[#This Row],[Capacity (MW)]]*0.395*8760*10^-6</f>
        <v>0.10726620000000001</v>
      </c>
      <c r="R3248" s="3" cm="1">
        <f t="array" ref="R3248">AVERAGE(VLOOKUP(_xlfn.TEXTSPLIT(Table1[[#This Row],[Fuel (no space after comma)]], ","), FuelList_Final_EF!$A$2:$B$65, 2, FALSE))</f>
        <v>53.06</v>
      </c>
      <c r="S3248" s="3">
        <f>Table1[[#This Row],[Generation (TWh)]]*10^9*VLOOKUP(Table1[[#This Row],[Turbine/Engine Technology]],Technology_HR!$A$2:$B$11,2,FALSE)*10^-6</f>
        <v>1181000.862</v>
      </c>
      <c r="T3248" s="5">
        <f>Table1[[#This Row],[Fuel Consumption (mmBtu)]]*Table1[[#This Row],[Emission Factor (kg CO2/ mmBtu)]]*10^3</f>
        <v>62663905737.720001</v>
      </c>
      <c r="U3248" s="3">
        <f>Table1[[#This Row],[Emissions (g CO2)]]/(Table1[[#This Row],[Generation (TWh)]]*10^9)</f>
        <v>584.19060000000002</v>
      </c>
    </row>
    <row r="3249" spans="1:21" x14ac:dyDescent="0.35">
      <c r="A3249" t="s">
        <v>1002</v>
      </c>
      <c r="B3249" t="s">
        <v>3239</v>
      </c>
      <c r="C3249" t="str">
        <f>SUBSTITUTE(Table1[[#This Row],[Fuel]],", ",",")</f>
        <v>fossil gas: natural gas</v>
      </c>
      <c r="D3249" t="s">
        <v>3239</v>
      </c>
      <c r="H3249" t="s">
        <v>3440</v>
      </c>
      <c r="I3249">
        <v>84</v>
      </c>
      <c r="J3249" t="s">
        <v>3446</v>
      </c>
      <c r="K3249">
        <v>1948</v>
      </c>
      <c r="L3249" t="s">
        <v>29</v>
      </c>
      <c r="M3249" t="s">
        <v>29</v>
      </c>
      <c r="N3249">
        <v>51.18047</v>
      </c>
      <c r="O3249">
        <v>6.8376400000000004</v>
      </c>
      <c r="P3249" t="s">
        <v>3509</v>
      </c>
      <c r="Q3249" s="3">
        <f>Table1[[#This Row],[Capacity (MW)]]*0.395*8760*10^-6</f>
        <v>0.29065679999999999</v>
      </c>
      <c r="R3249" s="3" cm="1">
        <f t="array" ref="R3249">AVERAGE(VLOOKUP(_xlfn.TEXTSPLIT(Table1[[#This Row],[Fuel (no space after comma)]], ","), FuelList_Final_EF!$A$2:$B$65, 2, FALSE))</f>
        <v>53.06</v>
      </c>
      <c r="S3249" s="3">
        <f>Table1[[#This Row],[Generation (TWh)]]*10^9*VLOOKUP(Table1[[#This Row],[Turbine/Engine Technology]],Technology_HR!$A$2:$B$11,2,FALSE)*10^-6</f>
        <v>2989405.1880000001</v>
      </c>
      <c r="T3249" s="5">
        <f>Table1[[#This Row],[Fuel Consumption (mmBtu)]]*Table1[[#This Row],[Emission Factor (kg CO2/ mmBtu)]]*10^3</f>
        <v>158617839275.28</v>
      </c>
      <c r="U3249" s="3">
        <f>Table1[[#This Row],[Emissions (g CO2)]]/(Table1[[#This Row],[Generation (TWh)]]*10^9)</f>
        <v>545.72209999999995</v>
      </c>
    </row>
    <row r="3250" spans="1:21" x14ac:dyDescent="0.35">
      <c r="A3250" t="s">
        <v>1003</v>
      </c>
      <c r="B3250" t="s">
        <v>3239</v>
      </c>
      <c r="C3250" t="str">
        <f>SUBSTITUTE(Table1[[#This Row],[Fuel]],", ",",")</f>
        <v>fossil gas: natural gas</v>
      </c>
      <c r="D3250" t="s">
        <v>3239</v>
      </c>
      <c r="H3250" t="s">
        <v>3438</v>
      </c>
      <c r="I3250">
        <v>400</v>
      </c>
      <c r="J3250" t="s">
        <v>3451</v>
      </c>
      <c r="K3250" t="s">
        <v>29</v>
      </c>
      <c r="L3250" t="s">
        <v>29</v>
      </c>
      <c r="M3250" t="s">
        <v>29</v>
      </c>
      <c r="N3250">
        <v>52.533670000000001</v>
      </c>
      <c r="O3250">
        <v>12.34867</v>
      </c>
      <c r="P3250" t="s">
        <v>3509</v>
      </c>
      <c r="Q3250" s="3">
        <f>Table1[[#This Row],[Capacity (MW)]]*0.395*8760*10^-6</f>
        <v>1.38408</v>
      </c>
      <c r="R3250" s="3" cm="1">
        <f t="array" ref="R3250">AVERAGE(VLOOKUP(_xlfn.TEXTSPLIT(Table1[[#This Row],[Fuel (no space after comma)]], ","), FuelList_Final_EF!$A$2:$B$65, 2, FALSE))</f>
        <v>53.06</v>
      </c>
      <c r="S3250" s="3">
        <f>Table1[[#This Row],[Generation (TWh)]]*10^9*VLOOKUP(Table1[[#This Row],[Turbine/Engine Technology]],Technology_HR!$A$2:$B$11,2,FALSE)*10^-6</f>
        <v>10448419.92</v>
      </c>
      <c r="T3250" s="5">
        <f>Table1[[#This Row],[Fuel Consumption (mmBtu)]]*Table1[[#This Row],[Emission Factor (kg CO2/ mmBtu)]]*10^3</f>
        <v>554393160955.20007</v>
      </c>
      <c r="U3250" s="3">
        <f>Table1[[#This Row],[Emissions (g CO2)]]/(Table1[[#This Row],[Generation (TWh)]]*10^9)</f>
        <v>400.54994000000005</v>
      </c>
    </row>
    <row r="3251" spans="1:21" x14ac:dyDescent="0.35">
      <c r="A3251" t="s">
        <v>1004</v>
      </c>
      <c r="B3251" t="s">
        <v>3316</v>
      </c>
      <c r="C3251" t="str">
        <f>SUBSTITUTE(Table1[[#This Row],[Fuel]],", ",",")</f>
        <v>industrial by-product: blast furnace gas,fossil gas: natural gas,fossil gas: unknown</v>
      </c>
      <c r="D3251" t="s">
        <v>3274</v>
      </c>
      <c r="E3251" t="s">
        <v>3239</v>
      </c>
      <c r="F3251" t="s">
        <v>3245</v>
      </c>
      <c r="H3251" t="s">
        <v>3440</v>
      </c>
      <c r="I3251">
        <v>36</v>
      </c>
      <c r="J3251" t="s">
        <v>3446</v>
      </c>
      <c r="K3251">
        <v>1998</v>
      </c>
      <c r="L3251" t="s">
        <v>29</v>
      </c>
      <c r="M3251" t="s">
        <v>29</v>
      </c>
      <c r="N3251">
        <v>52.161299999999997</v>
      </c>
      <c r="O3251">
        <v>14.6386</v>
      </c>
      <c r="P3251" t="s">
        <v>3509</v>
      </c>
      <c r="Q3251" s="3">
        <f>Table1[[#This Row],[Capacity (MW)]]*0.395*8760*10^-6</f>
        <v>0.1245672</v>
      </c>
      <c r="R3251" s="3" cm="1">
        <f t="array" ref="R3251">AVERAGE(VLOOKUP(_xlfn.TEXTSPLIT(Table1[[#This Row],[Fuel (no space after comma)]], ","), FuelList_Final_EF!$A$2:$B$65, 2, FALSE))</f>
        <v>129.23305464768933</v>
      </c>
      <c r="S3251" s="3">
        <f>Table1[[#This Row],[Generation (TWh)]]*10^9*VLOOKUP(Table1[[#This Row],[Turbine/Engine Technology]],Technology_HR!$A$2:$B$11,2,FALSE)*10^-6</f>
        <v>1281173.652</v>
      </c>
      <c r="T3251" s="5">
        <f>Table1[[#This Row],[Fuel Consumption (mmBtu)]]*Table1[[#This Row],[Emission Factor (kg CO2/ mmBtu)]]*10^3</f>
        <v>165569984582.0957</v>
      </c>
      <c r="U3251" s="3">
        <f>Table1[[#This Row],[Emissions (g CO2)]]/(Table1[[#This Row],[Generation (TWh)]]*10^9)</f>
        <v>1329.1619670514847</v>
      </c>
    </row>
    <row r="3252" spans="1:21" x14ac:dyDescent="0.35">
      <c r="A3252" t="s">
        <v>1004</v>
      </c>
      <c r="B3252" t="s">
        <v>3316</v>
      </c>
      <c r="C3252" t="str">
        <f>SUBSTITUTE(Table1[[#This Row],[Fuel]],", ",",")</f>
        <v>industrial by-product: blast furnace gas,fossil gas: natural gas,fossil gas: unknown</v>
      </c>
      <c r="D3252" t="s">
        <v>3274</v>
      </c>
      <c r="E3252" t="s">
        <v>3239</v>
      </c>
      <c r="F3252" t="s">
        <v>3245</v>
      </c>
      <c r="H3252" t="s">
        <v>3440</v>
      </c>
      <c r="I3252">
        <v>56</v>
      </c>
      <c r="J3252" t="s">
        <v>3446</v>
      </c>
      <c r="K3252">
        <v>2013</v>
      </c>
      <c r="L3252" t="s">
        <v>29</v>
      </c>
      <c r="M3252" t="s">
        <v>29</v>
      </c>
      <c r="N3252">
        <v>52.161299999999997</v>
      </c>
      <c r="O3252">
        <v>14.6386</v>
      </c>
      <c r="P3252" t="s">
        <v>3509</v>
      </c>
      <c r="Q3252" s="3">
        <f>Table1[[#This Row],[Capacity (MW)]]*0.395*8760*10^-6</f>
        <v>0.1937712</v>
      </c>
      <c r="R3252" s="3" cm="1">
        <f t="array" ref="R3252">AVERAGE(VLOOKUP(_xlfn.TEXTSPLIT(Table1[[#This Row],[Fuel (no space after comma)]], ","), FuelList_Final_EF!$A$2:$B$65, 2, FALSE))</f>
        <v>129.23305464768933</v>
      </c>
      <c r="S3252" s="3">
        <f>Table1[[#This Row],[Generation (TWh)]]*10^9*VLOOKUP(Table1[[#This Row],[Turbine/Engine Technology]],Technology_HR!$A$2:$B$11,2,FALSE)*10^-6</f>
        <v>1992936.7919999999</v>
      </c>
      <c r="T3252" s="5">
        <f>Table1[[#This Row],[Fuel Consumption (mmBtu)]]*Table1[[#This Row],[Emission Factor (kg CO2/ mmBtu)]]*10^3</f>
        <v>257553309349.92664</v>
      </c>
      <c r="U3252" s="3">
        <f>Table1[[#This Row],[Emissions (g CO2)]]/(Table1[[#This Row],[Generation (TWh)]]*10^9)</f>
        <v>1329.1619670514847</v>
      </c>
    </row>
    <row r="3253" spans="1:21" x14ac:dyDescent="0.35">
      <c r="A3253" t="s">
        <v>1004</v>
      </c>
      <c r="B3253" t="s">
        <v>3316</v>
      </c>
      <c r="C3253" t="str">
        <f>SUBSTITUTE(Table1[[#This Row],[Fuel]],", ",",")</f>
        <v>industrial by-product: blast furnace gas,fossil gas: natural gas,fossil gas: unknown</v>
      </c>
      <c r="D3253" t="s">
        <v>3274</v>
      </c>
      <c r="E3253" t="s">
        <v>3239</v>
      </c>
      <c r="F3253" t="s">
        <v>3245</v>
      </c>
      <c r="H3253" t="s">
        <v>3440</v>
      </c>
      <c r="I3253">
        <v>56</v>
      </c>
      <c r="J3253" t="s">
        <v>3445</v>
      </c>
      <c r="K3253" t="s">
        <v>29</v>
      </c>
      <c r="L3253" t="s">
        <v>29</v>
      </c>
      <c r="M3253" t="s">
        <v>29</v>
      </c>
      <c r="N3253">
        <v>52.161299999999997</v>
      </c>
      <c r="O3253">
        <v>14.6386</v>
      </c>
      <c r="P3253" t="s">
        <v>3509</v>
      </c>
      <c r="Q3253" s="3">
        <f>Table1[[#This Row],[Capacity (MW)]]*0.395*8760*10^-6</f>
        <v>0.1937712</v>
      </c>
      <c r="R3253" s="3" cm="1">
        <f t="array" ref="R3253">AVERAGE(VLOOKUP(_xlfn.TEXTSPLIT(Table1[[#This Row],[Fuel (no space after comma)]], ","), FuelList_Final_EF!$A$2:$B$65, 2, FALSE))</f>
        <v>129.23305464768933</v>
      </c>
      <c r="S3253" s="3">
        <f>Table1[[#This Row],[Generation (TWh)]]*10^9*VLOOKUP(Table1[[#This Row],[Turbine/Engine Technology]],Technology_HR!$A$2:$B$11,2,FALSE)*10^-6</f>
        <v>1992936.7919999999</v>
      </c>
      <c r="T3253" s="5">
        <f>Table1[[#This Row],[Fuel Consumption (mmBtu)]]*Table1[[#This Row],[Emission Factor (kg CO2/ mmBtu)]]*10^3</f>
        <v>257553309349.92664</v>
      </c>
      <c r="U3253" s="3">
        <f>Table1[[#This Row],[Emissions (g CO2)]]/(Table1[[#This Row],[Generation (TWh)]]*10^9)</f>
        <v>1329.1619670514847</v>
      </c>
    </row>
    <row r="3254" spans="1:21" x14ac:dyDescent="0.35">
      <c r="A3254" t="s">
        <v>1004</v>
      </c>
      <c r="B3254" t="s">
        <v>3316</v>
      </c>
      <c r="C3254" t="str">
        <f>SUBSTITUTE(Table1[[#This Row],[Fuel]],", ",",")</f>
        <v>industrial by-product: blast furnace gas,fossil gas: natural gas,fossil gas: unknown</v>
      </c>
      <c r="D3254" t="s">
        <v>3274</v>
      </c>
      <c r="E3254" t="s">
        <v>3239</v>
      </c>
      <c r="F3254" t="s">
        <v>3245</v>
      </c>
      <c r="H3254" t="s">
        <v>3440</v>
      </c>
      <c r="I3254">
        <v>64</v>
      </c>
      <c r="J3254" t="s">
        <v>3446</v>
      </c>
      <c r="K3254">
        <v>1954</v>
      </c>
      <c r="L3254" t="s">
        <v>29</v>
      </c>
      <c r="M3254" t="s">
        <v>29</v>
      </c>
      <c r="N3254">
        <v>52.161299999999997</v>
      </c>
      <c r="O3254">
        <v>14.6386</v>
      </c>
      <c r="P3254" t="s">
        <v>3509</v>
      </c>
      <c r="Q3254" s="3">
        <f>Table1[[#This Row],[Capacity (MW)]]*0.395*8760*10^-6</f>
        <v>0.22145280000000001</v>
      </c>
      <c r="R3254" s="3" cm="1">
        <f t="array" ref="R3254">AVERAGE(VLOOKUP(_xlfn.TEXTSPLIT(Table1[[#This Row],[Fuel (no space after comma)]], ","), FuelList_Final_EF!$A$2:$B$65, 2, FALSE))</f>
        <v>129.23305464768933</v>
      </c>
      <c r="S3254" s="3">
        <f>Table1[[#This Row],[Generation (TWh)]]*10^9*VLOOKUP(Table1[[#This Row],[Turbine/Engine Technology]],Technology_HR!$A$2:$B$11,2,FALSE)*10^-6</f>
        <v>2277642.048</v>
      </c>
      <c r="T3254" s="5">
        <f>Table1[[#This Row],[Fuel Consumption (mmBtu)]]*Table1[[#This Row],[Emission Factor (kg CO2/ mmBtu)]]*10^3</f>
        <v>294346639257.05902</v>
      </c>
      <c r="U3254" s="3">
        <f>Table1[[#This Row],[Emissions (g CO2)]]/(Table1[[#This Row],[Generation (TWh)]]*10^9)</f>
        <v>1329.1619670514847</v>
      </c>
    </row>
    <row r="3255" spans="1:21" x14ac:dyDescent="0.35">
      <c r="A3255" t="s">
        <v>965</v>
      </c>
      <c r="B3255" t="s">
        <v>3239</v>
      </c>
      <c r="C3255" t="str">
        <f>SUBSTITUTE(Table1[[#This Row],[Fuel]],", ",",")</f>
        <v>fossil gas: natural gas</v>
      </c>
      <c r="D3255" t="s">
        <v>3239</v>
      </c>
      <c r="H3255" t="s">
        <v>3440</v>
      </c>
      <c r="I3255">
        <v>62</v>
      </c>
      <c r="J3255" t="s">
        <v>3446</v>
      </c>
      <c r="K3255">
        <v>2007</v>
      </c>
      <c r="L3255" t="s">
        <v>29</v>
      </c>
      <c r="M3255" t="s">
        <v>29</v>
      </c>
      <c r="N3255">
        <v>49.984000000000002</v>
      </c>
      <c r="O3255">
        <v>10.65137</v>
      </c>
      <c r="P3255" t="s">
        <v>3509</v>
      </c>
      <c r="Q3255" s="3">
        <f>Table1[[#This Row],[Capacity (MW)]]*0.395*8760*10^-6</f>
        <v>0.21453240000000001</v>
      </c>
      <c r="R3255" s="3" cm="1">
        <f t="array" ref="R3255">AVERAGE(VLOOKUP(_xlfn.TEXTSPLIT(Table1[[#This Row],[Fuel (no space after comma)]], ","), FuelList_Final_EF!$A$2:$B$65, 2, FALSE))</f>
        <v>53.06</v>
      </c>
      <c r="S3255" s="3">
        <f>Table1[[#This Row],[Generation (TWh)]]*10^9*VLOOKUP(Table1[[#This Row],[Turbine/Engine Technology]],Technology_HR!$A$2:$B$11,2,FALSE)*10^-6</f>
        <v>2206465.7339999997</v>
      </c>
      <c r="T3255" s="5">
        <f>Table1[[#This Row],[Fuel Consumption (mmBtu)]]*Table1[[#This Row],[Emission Factor (kg CO2/ mmBtu)]]*10^3</f>
        <v>117075071846.03999</v>
      </c>
      <c r="U3255" s="3">
        <f>Table1[[#This Row],[Emissions (g CO2)]]/(Table1[[#This Row],[Generation (TWh)]]*10^9)</f>
        <v>545.72209999999995</v>
      </c>
    </row>
    <row r="3256" spans="1:21" x14ac:dyDescent="0.35">
      <c r="A3256" t="s">
        <v>1005</v>
      </c>
      <c r="B3256" t="s">
        <v>3239</v>
      </c>
      <c r="C3256" t="str">
        <f>SUBSTITUTE(Table1[[#This Row],[Fuel]],", ",",")</f>
        <v>fossil gas: natural gas</v>
      </c>
      <c r="D3256" t="s">
        <v>3239</v>
      </c>
      <c r="H3256" t="s">
        <v>3436</v>
      </c>
      <c r="I3256">
        <v>52</v>
      </c>
      <c r="J3256" t="s">
        <v>3446</v>
      </c>
      <c r="K3256">
        <v>1973</v>
      </c>
      <c r="L3256" t="s">
        <v>29</v>
      </c>
      <c r="M3256" t="s">
        <v>29</v>
      </c>
      <c r="N3256">
        <v>53.342199999999998</v>
      </c>
      <c r="O3256">
        <v>7.2061999999999999</v>
      </c>
      <c r="P3256" t="s">
        <v>3509</v>
      </c>
      <c r="Q3256" s="3">
        <f>Table1[[#This Row],[Capacity (MW)]]*0.395*8760*10^-6</f>
        <v>0.17993039999999999</v>
      </c>
      <c r="R3256" s="3" cm="1">
        <f t="array" ref="R3256">AVERAGE(VLOOKUP(_xlfn.TEXTSPLIT(Table1[[#This Row],[Fuel (no space after comma)]], ","), FuelList_Final_EF!$A$2:$B$65, 2, FALSE))</f>
        <v>53.06</v>
      </c>
      <c r="S3256" s="3">
        <f>Table1[[#This Row],[Generation (TWh)]]*10^9*VLOOKUP(Table1[[#This Row],[Turbine/Engine Technology]],Technology_HR!$A$2:$B$11,2,FALSE)*10^-6</f>
        <v>1981033.7039999999</v>
      </c>
      <c r="T3256" s="5">
        <f>Table1[[#This Row],[Fuel Consumption (mmBtu)]]*Table1[[#This Row],[Emission Factor (kg CO2/ mmBtu)]]*10^3</f>
        <v>105113648334.24001</v>
      </c>
      <c r="U3256" s="3">
        <f>Table1[[#This Row],[Emissions (g CO2)]]/(Table1[[#This Row],[Generation (TWh)]]*10^9)</f>
        <v>584.19060000000002</v>
      </c>
    </row>
    <row r="3257" spans="1:21" x14ac:dyDescent="0.35">
      <c r="A3257" t="s">
        <v>1005</v>
      </c>
      <c r="B3257" t="s">
        <v>3239</v>
      </c>
      <c r="C3257" t="str">
        <f>SUBSTITUTE(Table1[[#This Row],[Fuel]],", ",",")</f>
        <v>fossil gas: natural gas</v>
      </c>
      <c r="D3257" t="s">
        <v>3239</v>
      </c>
      <c r="H3257" t="s">
        <v>3440</v>
      </c>
      <c r="I3257">
        <v>450</v>
      </c>
      <c r="J3257" t="s">
        <v>3448</v>
      </c>
      <c r="K3257">
        <v>1973</v>
      </c>
      <c r="L3257" t="s">
        <v>29</v>
      </c>
      <c r="M3257" t="s">
        <v>29</v>
      </c>
      <c r="N3257">
        <v>53.342199999999998</v>
      </c>
      <c r="O3257">
        <v>7.2061999999999999</v>
      </c>
      <c r="P3257" t="s">
        <v>3509</v>
      </c>
      <c r="Q3257" s="3">
        <f>Table1[[#This Row],[Capacity (MW)]]*0.395*8760*10^-6</f>
        <v>1.5570899999999999</v>
      </c>
      <c r="R3257" s="3" cm="1">
        <f t="array" ref="R3257">AVERAGE(VLOOKUP(_xlfn.TEXTSPLIT(Table1[[#This Row],[Fuel (no space after comma)]], ","), FuelList_Final_EF!$A$2:$B$65, 2, FALSE))</f>
        <v>53.06</v>
      </c>
      <c r="S3257" s="3">
        <f>Table1[[#This Row],[Generation (TWh)]]*10^9*VLOOKUP(Table1[[#This Row],[Turbine/Engine Technology]],Technology_HR!$A$2:$B$11,2,FALSE)*10^-6</f>
        <v>16014670.649999997</v>
      </c>
      <c r="T3257" s="5">
        <f>Table1[[#This Row],[Fuel Consumption (mmBtu)]]*Table1[[#This Row],[Emission Factor (kg CO2/ mmBtu)]]*10^3</f>
        <v>849738424688.99988</v>
      </c>
      <c r="U3257" s="3">
        <f>Table1[[#This Row],[Emissions (g CO2)]]/(Table1[[#This Row],[Generation (TWh)]]*10^9)</f>
        <v>545.72209999999995</v>
      </c>
    </row>
    <row r="3258" spans="1:21" x14ac:dyDescent="0.35">
      <c r="A3258" t="s">
        <v>1006</v>
      </c>
      <c r="B3258" t="s">
        <v>3239</v>
      </c>
      <c r="C3258" t="str">
        <f>SUBSTITUTE(Table1[[#This Row],[Fuel]],", ",",")</f>
        <v>fossil gas: natural gas</v>
      </c>
      <c r="D3258" t="s">
        <v>3239</v>
      </c>
      <c r="H3258" t="s">
        <v>3438</v>
      </c>
      <c r="I3258">
        <v>84</v>
      </c>
      <c r="J3258" t="s">
        <v>3446</v>
      </c>
      <c r="K3258">
        <v>2022</v>
      </c>
      <c r="L3258" t="s">
        <v>29</v>
      </c>
      <c r="M3258" t="s">
        <v>29</v>
      </c>
      <c r="N3258">
        <v>52.978050000000003</v>
      </c>
      <c r="O3258">
        <v>7.3608700000000002</v>
      </c>
      <c r="P3258" t="s">
        <v>3509</v>
      </c>
      <c r="Q3258" s="3">
        <f>Table1[[#This Row],[Capacity (MW)]]*0.395*8760*10^-6</f>
        <v>0.29065679999999999</v>
      </c>
      <c r="R3258" s="3" cm="1">
        <f t="array" ref="R3258">AVERAGE(VLOOKUP(_xlfn.TEXTSPLIT(Table1[[#This Row],[Fuel (no space after comma)]], ","), FuelList_Final_EF!$A$2:$B$65, 2, FALSE))</f>
        <v>53.06</v>
      </c>
      <c r="S3258" s="3">
        <f>Table1[[#This Row],[Generation (TWh)]]*10^9*VLOOKUP(Table1[[#This Row],[Turbine/Engine Technology]],Technology_HR!$A$2:$B$11,2,FALSE)*10^-6</f>
        <v>2194168.1831999999</v>
      </c>
      <c r="T3258" s="5">
        <f>Table1[[#This Row],[Fuel Consumption (mmBtu)]]*Table1[[#This Row],[Emission Factor (kg CO2/ mmBtu)]]*10^3</f>
        <v>116422563800.592</v>
      </c>
      <c r="U3258" s="3">
        <f>Table1[[#This Row],[Emissions (g CO2)]]/(Table1[[#This Row],[Generation (TWh)]]*10^9)</f>
        <v>400.54993999999999</v>
      </c>
    </row>
    <row r="3259" spans="1:21" x14ac:dyDescent="0.35">
      <c r="A3259" t="s">
        <v>983</v>
      </c>
      <c r="B3259" t="s">
        <v>3239</v>
      </c>
      <c r="C3259" t="str">
        <f>SUBSTITUTE(Table1[[#This Row],[Fuel]],", ",",")</f>
        <v>fossil gas: natural gas</v>
      </c>
      <c r="D3259" t="s">
        <v>3239</v>
      </c>
      <c r="H3259" t="s">
        <v>3438</v>
      </c>
      <c r="I3259">
        <v>475</v>
      </c>
      <c r="J3259" t="s">
        <v>3446</v>
      </c>
      <c r="K3259">
        <v>1973</v>
      </c>
      <c r="L3259" t="s">
        <v>29</v>
      </c>
      <c r="M3259" t="s">
        <v>29</v>
      </c>
      <c r="N3259">
        <v>52.481879999999997</v>
      </c>
      <c r="O3259">
        <v>7.3066599999999999</v>
      </c>
      <c r="P3259" t="s">
        <v>3509</v>
      </c>
      <c r="Q3259" s="3">
        <f>Table1[[#This Row],[Capacity (MW)]]*0.395*8760*10^-6</f>
        <v>1.6435949999999999</v>
      </c>
      <c r="R3259" s="3" cm="1">
        <f t="array" ref="R3259">AVERAGE(VLOOKUP(_xlfn.TEXTSPLIT(Table1[[#This Row],[Fuel (no space after comma)]], ","), FuelList_Final_EF!$A$2:$B$65, 2, FALSE))</f>
        <v>53.06</v>
      </c>
      <c r="S3259" s="3">
        <f>Table1[[#This Row],[Generation (TWh)]]*10^9*VLOOKUP(Table1[[#This Row],[Turbine/Engine Technology]],Technology_HR!$A$2:$B$11,2,FALSE)*10^-6</f>
        <v>12407498.654999999</v>
      </c>
      <c r="T3259" s="5">
        <f>Table1[[#This Row],[Fuel Consumption (mmBtu)]]*Table1[[#This Row],[Emission Factor (kg CO2/ mmBtu)]]*10^3</f>
        <v>658341878634.30005</v>
      </c>
      <c r="U3259" s="3">
        <f>Table1[[#This Row],[Emissions (g CO2)]]/(Table1[[#This Row],[Generation (TWh)]]*10^9)</f>
        <v>400.54994000000005</v>
      </c>
    </row>
    <row r="3260" spans="1:21" x14ac:dyDescent="0.35">
      <c r="A3260" t="s">
        <v>983</v>
      </c>
      <c r="B3260" t="s">
        <v>3239</v>
      </c>
      <c r="C3260" t="str">
        <f>SUBSTITUTE(Table1[[#This Row],[Fuel]],", ",",")</f>
        <v>fossil gas: natural gas</v>
      </c>
      <c r="D3260" t="s">
        <v>3239</v>
      </c>
      <c r="H3260" t="s">
        <v>3438</v>
      </c>
      <c r="I3260">
        <v>475</v>
      </c>
      <c r="J3260" t="s">
        <v>3446</v>
      </c>
      <c r="K3260">
        <v>1974</v>
      </c>
      <c r="L3260" t="s">
        <v>29</v>
      </c>
      <c r="M3260" t="s">
        <v>29</v>
      </c>
      <c r="N3260">
        <v>52.481879999999997</v>
      </c>
      <c r="O3260">
        <v>7.3066599999999999</v>
      </c>
      <c r="P3260" t="s">
        <v>3509</v>
      </c>
      <c r="Q3260" s="3">
        <f>Table1[[#This Row],[Capacity (MW)]]*0.395*8760*10^-6</f>
        <v>1.6435949999999999</v>
      </c>
      <c r="R3260" s="3" cm="1">
        <f t="array" ref="R3260">AVERAGE(VLOOKUP(_xlfn.TEXTSPLIT(Table1[[#This Row],[Fuel (no space after comma)]], ","), FuelList_Final_EF!$A$2:$B$65, 2, FALSE))</f>
        <v>53.06</v>
      </c>
      <c r="S3260" s="3">
        <f>Table1[[#This Row],[Generation (TWh)]]*10^9*VLOOKUP(Table1[[#This Row],[Turbine/Engine Technology]],Technology_HR!$A$2:$B$11,2,FALSE)*10^-6</f>
        <v>12407498.654999999</v>
      </c>
      <c r="T3260" s="5">
        <f>Table1[[#This Row],[Fuel Consumption (mmBtu)]]*Table1[[#This Row],[Emission Factor (kg CO2/ mmBtu)]]*10^3</f>
        <v>658341878634.30005</v>
      </c>
      <c r="U3260" s="3">
        <f>Table1[[#This Row],[Emissions (g CO2)]]/(Table1[[#This Row],[Generation (TWh)]]*10^9)</f>
        <v>400.54994000000005</v>
      </c>
    </row>
    <row r="3261" spans="1:21" x14ac:dyDescent="0.35">
      <c r="A3261" t="s">
        <v>983</v>
      </c>
      <c r="B3261" t="s">
        <v>3239</v>
      </c>
      <c r="C3261" t="str">
        <f>SUBSTITUTE(Table1[[#This Row],[Fuel]],", ",",")</f>
        <v>fossil gas: natural gas</v>
      </c>
      <c r="D3261" t="s">
        <v>3239</v>
      </c>
      <c r="H3261" t="s">
        <v>3438</v>
      </c>
      <c r="I3261">
        <v>887</v>
      </c>
      <c r="J3261" t="s">
        <v>3446</v>
      </c>
      <c r="K3261">
        <v>2010</v>
      </c>
      <c r="L3261" t="s">
        <v>29</v>
      </c>
      <c r="M3261" t="s">
        <v>29</v>
      </c>
      <c r="N3261">
        <v>52.481879999999997</v>
      </c>
      <c r="O3261">
        <v>7.3066599999999999</v>
      </c>
      <c r="P3261" t="s">
        <v>3509</v>
      </c>
      <c r="Q3261" s="3">
        <f>Table1[[#This Row],[Capacity (MW)]]*0.395*8760*10^-6</f>
        <v>3.0691973999999997</v>
      </c>
      <c r="R3261" s="3" cm="1">
        <f t="array" ref="R3261">AVERAGE(VLOOKUP(_xlfn.TEXTSPLIT(Table1[[#This Row],[Fuel (no space after comma)]], ","), FuelList_Final_EF!$A$2:$B$65, 2, FALSE))</f>
        <v>53.06</v>
      </c>
      <c r="S3261" s="3">
        <f>Table1[[#This Row],[Generation (TWh)]]*10^9*VLOOKUP(Table1[[#This Row],[Turbine/Engine Technology]],Technology_HR!$A$2:$B$11,2,FALSE)*10^-6</f>
        <v>23169371.172599994</v>
      </c>
      <c r="T3261" s="5">
        <f>Table1[[#This Row],[Fuel Consumption (mmBtu)]]*Table1[[#This Row],[Emission Factor (kg CO2/ mmBtu)]]*10^3</f>
        <v>1229366834418.1558</v>
      </c>
      <c r="U3261" s="3">
        <f>Table1[[#This Row],[Emissions (g CO2)]]/(Table1[[#This Row],[Generation (TWh)]]*10^9)</f>
        <v>400.54993999999999</v>
      </c>
    </row>
    <row r="3262" spans="1:21" x14ac:dyDescent="0.35">
      <c r="A3262" t="s">
        <v>1007</v>
      </c>
      <c r="B3262" t="s">
        <v>3317</v>
      </c>
      <c r="C3262" t="str">
        <f>SUBSTITUTE(Table1[[#This Row],[Fuel]],", ",",")</f>
        <v>fossil liquids: unknown,fossil gas: natural gas</v>
      </c>
      <c r="D3262" t="s">
        <v>3662</v>
      </c>
      <c r="E3262" t="s">
        <v>3239</v>
      </c>
      <c r="H3262" t="s">
        <v>3438</v>
      </c>
      <c r="I3262">
        <v>89</v>
      </c>
      <c r="J3262" t="s">
        <v>3446</v>
      </c>
      <c r="K3262">
        <v>1996</v>
      </c>
      <c r="L3262" t="s">
        <v>29</v>
      </c>
      <c r="M3262" t="s">
        <v>29</v>
      </c>
      <c r="N3262">
        <v>52.558520000000001</v>
      </c>
      <c r="O3262">
        <v>7.3076600000000003</v>
      </c>
      <c r="P3262" t="s">
        <v>3509</v>
      </c>
      <c r="Q3262" s="3">
        <f>Table1[[#This Row],[Capacity (MW)]]*0.395*8760*10^-6</f>
        <v>0.30795779999999995</v>
      </c>
      <c r="R3262" s="3" cm="1">
        <f t="array" ref="R3262">AVERAGE(VLOOKUP(_xlfn.TEXTSPLIT(Table1[[#This Row],[Fuel (no space after comma)]], ","), FuelList_Final_EF!$A$2:$B$65, 2, FALSE))</f>
        <v>65.007461620052482</v>
      </c>
      <c r="S3262" s="3">
        <f>Table1[[#This Row],[Generation (TWh)]]*10^9*VLOOKUP(Table1[[#This Row],[Turbine/Engine Technology]],Technology_HR!$A$2:$B$11,2,FALSE)*10^-6</f>
        <v>2324773.4321999992</v>
      </c>
      <c r="T3262" s="5">
        <f>Table1[[#This Row],[Fuel Consumption (mmBtu)]]*Table1[[#This Row],[Emission Factor (kg CO2/ mmBtu)]]*10^3</f>
        <v>151127619669.05911</v>
      </c>
      <c r="U3262" s="3">
        <f>Table1[[#This Row],[Emissions (g CO2)]]/(Table1[[#This Row],[Generation (TWh)]]*10^9)</f>
        <v>490.74132776977603</v>
      </c>
    </row>
    <row r="3263" spans="1:21" x14ac:dyDescent="0.35">
      <c r="A3263" t="s">
        <v>1008</v>
      </c>
      <c r="B3263" t="s">
        <v>3239</v>
      </c>
      <c r="C3263" t="str">
        <f>SUBSTITUTE(Table1[[#This Row],[Fuel]],", ",",")</f>
        <v>fossil gas: natural gas</v>
      </c>
      <c r="D3263" t="s">
        <v>3239</v>
      </c>
      <c r="H3263" t="s">
        <v>3440</v>
      </c>
      <c r="I3263">
        <v>25</v>
      </c>
      <c r="J3263" t="s">
        <v>3446</v>
      </c>
      <c r="K3263">
        <v>1994</v>
      </c>
      <c r="L3263" t="s">
        <v>29</v>
      </c>
      <c r="M3263" t="s">
        <v>29</v>
      </c>
      <c r="N3263">
        <v>51.907330000000002</v>
      </c>
      <c r="O3263">
        <v>8.4088399999999996</v>
      </c>
      <c r="P3263" t="s">
        <v>3509</v>
      </c>
      <c r="Q3263" s="3">
        <f>Table1[[#This Row],[Capacity (MW)]]*0.395*8760*10^-6</f>
        <v>8.6504999999999999E-2</v>
      </c>
      <c r="R3263" s="3" cm="1">
        <f t="array" ref="R3263">AVERAGE(VLOOKUP(_xlfn.TEXTSPLIT(Table1[[#This Row],[Fuel (no space after comma)]], ","), FuelList_Final_EF!$A$2:$B$65, 2, FALSE))</f>
        <v>53.06</v>
      </c>
      <c r="S3263" s="3">
        <f>Table1[[#This Row],[Generation (TWh)]]*10^9*VLOOKUP(Table1[[#This Row],[Turbine/Engine Technology]],Technology_HR!$A$2:$B$11,2,FALSE)*10^-6</f>
        <v>889703.92499999993</v>
      </c>
      <c r="T3263" s="5">
        <f>Table1[[#This Row],[Fuel Consumption (mmBtu)]]*Table1[[#This Row],[Emission Factor (kg CO2/ mmBtu)]]*10^3</f>
        <v>47207690260.5</v>
      </c>
      <c r="U3263" s="3">
        <f>Table1[[#This Row],[Emissions (g CO2)]]/(Table1[[#This Row],[Generation (TWh)]]*10^9)</f>
        <v>545.72209999999995</v>
      </c>
    </row>
    <row r="3264" spans="1:21" x14ac:dyDescent="0.35">
      <c r="A3264" t="s">
        <v>124</v>
      </c>
      <c r="B3264" t="s">
        <v>3239</v>
      </c>
      <c r="C3264" t="str">
        <f>SUBSTITUTE(Table1[[#This Row],[Fuel]],", ",",")</f>
        <v>fossil gas: natural gas</v>
      </c>
      <c r="D3264" t="s">
        <v>3239</v>
      </c>
      <c r="H3264" t="s">
        <v>3438</v>
      </c>
      <c r="I3264">
        <v>82</v>
      </c>
      <c r="J3264" t="s">
        <v>3446</v>
      </c>
      <c r="K3264">
        <v>1999</v>
      </c>
      <c r="L3264" t="s">
        <v>29</v>
      </c>
      <c r="M3264" t="s">
        <v>29</v>
      </c>
      <c r="N3264">
        <v>51.017229999999998</v>
      </c>
      <c r="O3264">
        <v>11.040150000000001</v>
      </c>
      <c r="P3264" t="s">
        <v>3509</v>
      </c>
      <c r="Q3264" s="3">
        <f>Table1[[#This Row],[Capacity (MW)]]*0.395*8760*10^-6</f>
        <v>0.2837364</v>
      </c>
      <c r="R3264" s="3" cm="1">
        <f t="array" ref="R3264">AVERAGE(VLOOKUP(_xlfn.TEXTSPLIT(Table1[[#This Row],[Fuel (no space after comma)]], ","), FuelList_Final_EF!$A$2:$B$65, 2, FALSE))</f>
        <v>53.06</v>
      </c>
      <c r="S3264" s="3">
        <f>Table1[[#This Row],[Generation (TWh)]]*10^9*VLOOKUP(Table1[[#This Row],[Turbine/Engine Technology]],Technology_HR!$A$2:$B$11,2,FALSE)*10^-6</f>
        <v>2141926.0836</v>
      </c>
      <c r="T3264" s="5">
        <f>Table1[[#This Row],[Fuel Consumption (mmBtu)]]*Table1[[#This Row],[Emission Factor (kg CO2/ mmBtu)]]*10^3</f>
        <v>113650597995.81601</v>
      </c>
      <c r="U3264" s="3">
        <f>Table1[[#This Row],[Emissions (g CO2)]]/(Table1[[#This Row],[Generation (TWh)]]*10^9)</f>
        <v>400.54994000000005</v>
      </c>
    </row>
    <row r="3265" spans="1:21" x14ac:dyDescent="0.35">
      <c r="A3265" t="s">
        <v>124</v>
      </c>
      <c r="B3265" t="s">
        <v>3239</v>
      </c>
      <c r="C3265" t="str">
        <f>SUBSTITUTE(Table1[[#This Row],[Fuel]],", ",",")</f>
        <v>fossil gas: natural gas</v>
      </c>
      <c r="D3265" t="s">
        <v>3239</v>
      </c>
      <c r="H3265" t="s">
        <v>3438</v>
      </c>
      <c r="I3265">
        <v>32.6</v>
      </c>
      <c r="J3265" t="s">
        <v>3446</v>
      </c>
      <c r="K3265">
        <v>2014</v>
      </c>
      <c r="L3265" t="s">
        <v>29</v>
      </c>
      <c r="M3265" t="s">
        <v>29</v>
      </c>
      <c r="N3265">
        <v>51.017229999999998</v>
      </c>
      <c r="O3265">
        <v>11.040150000000001</v>
      </c>
      <c r="P3265" t="s">
        <v>3509</v>
      </c>
      <c r="Q3265" s="3">
        <f>Table1[[#This Row],[Capacity (MW)]]*0.395*8760*10^-6</f>
        <v>0.11280252</v>
      </c>
      <c r="R3265" s="3" cm="1">
        <f t="array" ref="R3265">AVERAGE(VLOOKUP(_xlfn.TEXTSPLIT(Table1[[#This Row],[Fuel (no space after comma)]], ","), FuelList_Final_EF!$A$2:$B$65, 2, FALSE))</f>
        <v>53.06</v>
      </c>
      <c r="S3265" s="3">
        <f>Table1[[#This Row],[Generation (TWh)]]*10^9*VLOOKUP(Table1[[#This Row],[Turbine/Engine Technology]],Technology_HR!$A$2:$B$11,2,FALSE)*10^-6</f>
        <v>851546.22347999993</v>
      </c>
      <c r="T3265" s="5">
        <f>Table1[[#This Row],[Fuel Consumption (mmBtu)]]*Table1[[#This Row],[Emission Factor (kg CO2/ mmBtu)]]*10^3</f>
        <v>45183042617.848801</v>
      </c>
      <c r="U3265" s="3">
        <f>Table1[[#This Row],[Emissions (g CO2)]]/(Table1[[#This Row],[Generation (TWh)]]*10^9)</f>
        <v>400.54993999999999</v>
      </c>
    </row>
    <row r="3266" spans="1:21" x14ac:dyDescent="0.35">
      <c r="A3266" t="s">
        <v>1009</v>
      </c>
      <c r="B3266" t="s">
        <v>3239</v>
      </c>
      <c r="C3266" t="str">
        <f>SUBSTITUTE(Table1[[#This Row],[Fuel]],", ",",")</f>
        <v>fossil gas: natural gas</v>
      </c>
      <c r="D3266" t="s">
        <v>3239</v>
      </c>
      <c r="H3266" t="s">
        <v>3438</v>
      </c>
      <c r="I3266">
        <v>48.7</v>
      </c>
      <c r="J3266" t="s">
        <v>3446</v>
      </c>
      <c r="K3266">
        <v>2005</v>
      </c>
      <c r="L3266" t="s">
        <v>29</v>
      </c>
      <c r="M3266" t="s">
        <v>29</v>
      </c>
      <c r="N3266">
        <v>49.593000000000004</v>
      </c>
      <c r="O3266">
        <v>11.0016</v>
      </c>
      <c r="P3266" t="s">
        <v>3509</v>
      </c>
      <c r="Q3266" s="3">
        <f>Table1[[#This Row],[Capacity (MW)]]*0.395*8760*10^-6</f>
        <v>0.16851174000000002</v>
      </c>
      <c r="R3266" s="3" cm="1">
        <f t="array" ref="R3266">AVERAGE(VLOOKUP(_xlfn.TEXTSPLIT(Table1[[#This Row],[Fuel (no space after comma)]], ","), FuelList_Final_EF!$A$2:$B$65, 2, FALSE))</f>
        <v>53.06</v>
      </c>
      <c r="S3266" s="3">
        <f>Table1[[#This Row],[Generation (TWh)]]*10^9*VLOOKUP(Table1[[#This Row],[Turbine/Engine Technology]],Technology_HR!$A$2:$B$11,2,FALSE)*10^-6</f>
        <v>1272095.1252600001</v>
      </c>
      <c r="T3266" s="5">
        <f>Table1[[#This Row],[Fuel Consumption (mmBtu)]]*Table1[[#This Row],[Emission Factor (kg CO2/ mmBtu)]]*10^3</f>
        <v>67497367346.295609</v>
      </c>
      <c r="U3266" s="3">
        <f>Table1[[#This Row],[Emissions (g CO2)]]/(Table1[[#This Row],[Generation (TWh)]]*10^9)</f>
        <v>400.54993999999999</v>
      </c>
    </row>
    <row r="3267" spans="1:21" x14ac:dyDescent="0.35">
      <c r="A3267" t="s">
        <v>1010</v>
      </c>
      <c r="B3267" t="s">
        <v>3239</v>
      </c>
      <c r="C3267" t="str">
        <f>SUBSTITUTE(Table1[[#This Row],[Fuel]],", ",",")</f>
        <v>fossil gas: natural gas</v>
      </c>
      <c r="D3267" t="s">
        <v>3239</v>
      </c>
      <c r="H3267" t="s">
        <v>3438</v>
      </c>
      <c r="I3267">
        <v>30</v>
      </c>
      <c r="J3267" t="s">
        <v>3446</v>
      </c>
      <c r="K3267">
        <v>2014</v>
      </c>
      <c r="L3267" t="s">
        <v>29</v>
      </c>
      <c r="M3267" t="s">
        <v>29</v>
      </c>
      <c r="N3267">
        <v>52.410249999999998</v>
      </c>
      <c r="O3267">
        <v>9.8125300000000006</v>
      </c>
      <c r="P3267" t="s">
        <v>3509</v>
      </c>
      <c r="Q3267" s="3">
        <f>Table1[[#This Row],[Capacity (MW)]]*0.395*8760*10^-6</f>
        <v>0.10380600000000001</v>
      </c>
      <c r="R3267" s="3" cm="1">
        <f t="array" ref="R3267">AVERAGE(VLOOKUP(_xlfn.TEXTSPLIT(Table1[[#This Row],[Fuel (no space after comma)]], ","), FuelList_Final_EF!$A$2:$B$65, 2, FALSE))</f>
        <v>53.06</v>
      </c>
      <c r="S3267" s="3">
        <f>Table1[[#This Row],[Generation (TWh)]]*10^9*VLOOKUP(Table1[[#This Row],[Turbine/Engine Technology]],Technology_HR!$A$2:$B$11,2,FALSE)*10^-6</f>
        <v>783631.49400000006</v>
      </c>
      <c r="T3267" s="5">
        <f>Table1[[#This Row],[Fuel Consumption (mmBtu)]]*Table1[[#This Row],[Emission Factor (kg CO2/ mmBtu)]]*10^3</f>
        <v>41579487071.640007</v>
      </c>
      <c r="U3267" s="3">
        <f>Table1[[#This Row],[Emissions (g CO2)]]/(Table1[[#This Row],[Generation (TWh)]]*10^9)</f>
        <v>400.54993999999999</v>
      </c>
    </row>
    <row r="3268" spans="1:21" x14ac:dyDescent="0.35">
      <c r="A3268" t="s">
        <v>1011</v>
      </c>
      <c r="B3268" t="s">
        <v>3239</v>
      </c>
      <c r="C3268" t="str">
        <f>SUBSTITUTE(Table1[[#This Row],[Fuel]],", ",",")</f>
        <v>fossil gas: natural gas</v>
      </c>
      <c r="D3268" t="s">
        <v>3239</v>
      </c>
      <c r="H3268" t="s">
        <v>3438</v>
      </c>
      <c r="I3268">
        <v>78</v>
      </c>
      <c r="J3268" t="s">
        <v>3446</v>
      </c>
      <c r="K3268">
        <v>2016</v>
      </c>
      <c r="L3268" t="s">
        <v>29</v>
      </c>
      <c r="M3268" t="s">
        <v>29</v>
      </c>
      <c r="N3268">
        <v>54.804965000000003</v>
      </c>
      <c r="O3268">
        <v>9.4324239999999993</v>
      </c>
      <c r="P3268" t="s">
        <v>3509</v>
      </c>
      <c r="Q3268" s="3">
        <f>Table1[[#This Row],[Capacity (MW)]]*0.395*8760*10^-6</f>
        <v>0.26989560000000001</v>
      </c>
      <c r="R3268" s="3" cm="1">
        <f t="array" ref="R3268">AVERAGE(VLOOKUP(_xlfn.TEXTSPLIT(Table1[[#This Row],[Fuel (no space after comma)]], ","), FuelList_Final_EF!$A$2:$B$65, 2, FALSE))</f>
        <v>53.06</v>
      </c>
      <c r="S3268" s="3">
        <f>Table1[[#This Row],[Generation (TWh)]]*10^9*VLOOKUP(Table1[[#This Row],[Turbine/Engine Technology]],Technology_HR!$A$2:$B$11,2,FALSE)*10^-6</f>
        <v>2037441.8843999999</v>
      </c>
      <c r="T3268" s="5">
        <f>Table1[[#This Row],[Fuel Consumption (mmBtu)]]*Table1[[#This Row],[Emission Factor (kg CO2/ mmBtu)]]*10^3</f>
        <v>108106666386.26399</v>
      </c>
      <c r="U3268" s="3">
        <f>Table1[[#This Row],[Emissions (g CO2)]]/(Table1[[#This Row],[Generation (TWh)]]*10^9)</f>
        <v>400.54993999999999</v>
      </c>
    </row>
    <row r="3269" spans="1:21" x14ac:dyDescent="0.35">
      <c r="A3269" t="s">
        <v>1011</v>
      </c>
      <c r="B3269" t="s">
        <v>3239</v>
      </c>
      <c r="C3269" t="str">
        <f>SUBSTITUTE(Table1[[#This Row],[Fuel]],", ",",")</f>
        <v>fossil gas: natural gas</v>
      </c>
      <c r="D3269" t="s">
        <v>3239</v>
      </c>
      <c r="H3269" t="s">
        <v>3438</v>
      </c>
      <c r="I3269">
        <v>97</v>
      </c>
      <c r="J3269" t="s">
        <v>3446</v>
      </c>
      <c r="K3269">
        <v>2023</v>
      </c>
      <c r="L3269" t="s">
        <v>29</v>
      </c>
      <c r="M3269" t="s">
        <v>29</v>
      </c>
      <c r="N3269">
        <v>54.804965000000003</v>
      </c>
      <c r="O3269">
        <v>9.4324239999999993</v>
      </c>
      <c r="P3269" t="s">
        <v>3509</v>
      </c>
      <c r="Q3269" s="3">
        <f>Table1[[#This Row],[Capacity (MW)]]*0.395*8760*10^-6</f>
        <v>0.33563940000000003</v>
      </c>
      <c r="R3269" s="3" cm="1">
        <f t="array" ref="R3269">AVERAGE(VLOOKUP(_xlfn.TEXTSPLIT(Table1[[#This Row],[Fuel (no space after comma)]], ","), FuelList_Final_EF!$A$2:$B$65, 2, FALSE))</f>
        <v>53.06</v>
      </c>
      <c r="S3269" s="3">
        <f>Table1[[#This Row],[Generation (TWh)]]*10^9*VLOOKUP(Table1[[#This Row],[Turbine/Engine Technology]],Technology_HR!$A$2:$B$11,2,FALSE)*10^-6</f>
        <v>2533741.8306000005</v>
      </c>
      <c r="T3269" s="5">
        <f>Table1[[#This Row],[Fuel Consumption (mmBtu)]]*Table1[[#This Row],[Emission Factor (kg CO2/ mmBtu)]]*10^3</f>
        <v>134440341531.63603</v>
      </c>
      <c r="U3269" s="3">
        <f>Table1[[#This Row],[Emissions (g CO2)]]/(Table1[[#This Row],[Generation (TWh)]]*10^9)</f>
        <v>400.54994000000005</v>
      </c>
    </row>
    <row r="3270" spans="1:21" x14ac:dyDescent="0.35">
      <c r="A3270" t="s">
        <v>1011</v>
      </c>
      <c r="B3270" t="s">
        <v>3239</v>
      </c>
      <c r="C3270" t="str">
        <f>SUBSTITUTE(Table1[[#This Row],[Fuel]],", ",",")</f>
        <v>fossil gas: natural gas</v>
      </c>
      <c r="D3270" t="s">
        <v>3239</v>
      </c>
      <c r="H3270" t="s">
        <v>3438</v>
      </c>
      <c r="I3270">
        <v>34</v>
      </c>
      <c r="J3270" t="s">
        <v>3446</v>
      </c>
      <c r="K3270">
        <v>1980</v>
      </c>
      <c r="L3270" t="s">
        <v>29</v>
      </c>
      <c r="M3270" t="s">
        <v>29</v>
      </c>
      <c r="N3270">
        <v>54.804965000000003</v>
      </c>
      <c r="O3270">
        <v>9.4324239999999993</v>
      </c>
      <c r="P3270" t="s">
        <v>3509</v>
      </c>
      <c r="Q3270" s="3">
        <f>Table1[[#This Row],[Capacity (MW)]]*0.395*8760*10^-6</f>
        <v>0.1176468</v>
      </c>
      <c r="R3270" s="3" cm="1">
        <f t="array" ref="R3270">AVERAGE(VLOOKUP(_xlfn.TEXTSPLIT(Table1[[#This Row],[Fuel (no space after comma)]], ","), FuelList_Final_EF!$A$2:$B$65, 2, FALSE))</f>
        <v>53.06</v>
      </c>
      <c r="S3270" s="3">
        <f>Table1[[#This Row],[Generation (TWh)]]*10^9*VLOOKUP(Table1[[#This Row],[Turbine/Engine Technology]],Technology_HR!$A$2:$B$11,2,FALSE)*10^-6</f>
        <v>888115.69319999998</v>
      </c>
      <c r="T3270" s="5">
        <f>Table1[[#This Row],[Fuel Consumption (mmBtu)]]*Table1[[#This Row],[Emission Factor (kg CO2/ mmBtu)]]*10^3</f>
        <v>47123418681.192001</v>
      </c>
      <c r="U3270" s="3">
        <f>Table1[[#This Row],[Emissions (g CO2)]]/(Table1[[#This Row],[Generation (TWh)]]*10^9)</f>
        <v>400.54993999999999</v>
      </c>
    </row>
    <row r="3271" spans="1:21" x14ac:dyDescent="0.35">
      <c r="A3271" t="s">
        <v>973</v>
      </c>
      <c r="B3271" t="s">
        <v>3239</v>
      </c>
      <c r="C3271" t="str">
        <f>SUBSTITUTE(Table1[[#This Row],[Fuel]],", ",",")</f>
        <v>fossil gas: natural gas</v>
      </c>
      <c r="D3271" t="s">
        <v>3239</v>
      </c>
      <c r="H3271" t="s">
        <v>3438</v>
      </c>
      <c r="I3271">
        <v>395</v>
      </c>
      <c r="J3271" t="s">
        <v>3446</v>
      </c>
      <c r="K3271">
        <v>1973</v>
      </c>
      <c r="L3271" t="s">
        <v>29</v>
      </c>
      <c r="M3271" t="s">
        <v>29</v>
      </c>
      <c r="N3271">
        <v>49.4208</v>
      </c>
      <c r="O3271">
        <v>11.0077</v>
      </c>
      <c r="P3271" t="s">
        <v>3509</v>
      </c>
      <c r="Q3271" s="3">
        <f>Table1[[#This Row],[Capacity (MW)]]*0.395*8760*10^-6</f>
        <v>1.366779</v>
      </c>
      <c r="R3271" s="3" cm="1">
        <f t="array" ref="R3271">AVERAGE(VLOOKUP(_xlfn.TEXTSPLIT(Table1[[#This Row],[Fuel (no space after comma)]], ","), FuelList_Final_EF!$A$2:$B$65, 2, FALSE))</f>
        <v>53.06</v>
      </c>
      <c r="S3271" s="3">
        <f>Table1[[#This Row],[Generation (TWh)]]*10^9*VLOOKUP(Table1[[#This Row],[Turbine/Engine Technology]],Technology_HR!$A$2:$B$11,2,FALSE)*10^-6</f>
        <v>10317814.671</v>
      </c>
      <c r="T3271" s="5">
        <f>Table1[[#This Row],[Fuel Consumption (mmBtu)]]*Table1[[#This Row],[Emission Factor (kg CO2/ mmBtu)]]*10^3</f>
        <v>547463246443.26007</v>
      </c>
      <c r="U3271" s="3">
        <f>Table1[[#This Row],[Emissions (g CO2)]]/(Table1[[#This Row],[Generation (TWh)]]*10^9)</f>
        <v>400.54994000000005</v>
      </c>
    </row>
    <row r="3272" spans="1:21" x14ac:dyDescent="0.35">
      <c r="A3272" t="s">
        <v>973</v>
      </c>
      <c r="B3272" t="s">
        <v>3239</v>
      </c>
      <c r="C3272" t="str">
        <f>SUBSTITUTE(Table1[[#This Row],[Fuel]],", ",",")</f>
        <v>fossil gas: natural gas</v>
      </c>
      <c r="D3272" t="s">
        <v>3239</v>
      </c>
      <c r="H3272" t="s">
        <v>3438</v>
      </c>
      <c r="I3272">
        <v>440</v>
      </c>
      <c r="J3272" t="s">
        <v>3446</v>
      </c>
      <c r="K3272">
        <v>1976</v>
      </c>
      <c r="L3272" t="s">
        <v>29</v>
      </c>
      <c r="M3272" t="s">
        <v>29</v>
      </c>
      <c r="N3272">
        <v>49.4208</v>
      </c>
      <c r="O3272">
        <v>11.0077</v>
      </c>
      <c r="P3272" t="s">
        <v>3509</v>
      </c>
      <c r="Q3272" s="3">
        <f>Table1[[#This Row],[Capacity (MW)]]*0.395*8760*10^-6</f>
        <v>1.5224879999999998</v>
      </c>
      <c r="R3272" s="3" cm="1">
        <f t="array" ref="R3272">AVERAGE(VLOOKUP(_xlfn.TEXTSPLIT(Table1[[#This Row],[Fuel (no space after comma)]], ","), FuelList_Final_EF!$A$2:$B$65, 2, FALSE))</f>
        <v>53.06</v>
      </c>
      <c r="S3272" s="3">
        <f>Table1[[#This Row],[Generation (TWh)]]*10^9*VLOOKUP(Table1[[#This Row],[Turbine/Engine Technology]],Technology_HR!$A$2:$B$11,2,FALSE)*10^-6</f>
        <v>11493261.911999997</v>
      </c>
      <c r="T3272" s="5">
        <f>Table1[[#This Row],[Fuel Consumption (mmBtu)]]*Table1[[#This Row],[Emission Factor (kg CO2/ mmBtu)]]*10^3</f>
        <v>609832477050.71985</v>
      </c>
      <c r="U3272" s="3">
        <f>Table1[[#This Row],[Emissions (g CO2)]]/(Table1[[#This Row],[Generation (TWh)]]*10^9)</f>
        <v>400.54993999999994</v>
      </c>
    </row>
    <row r="3273" spans="1:21" x14ac:dyDescent="0.35">
      <c r="A3273" t="s">
        <v>1012</v>
      </c>
      <c r="B3273" t="s">
        <v>3239</v>
      </c>
      <c r="C3273" t="str">
        <f>SUBSTITUTE(Table1[[#This Row],[Fuel]],", ",",")</f>
        <v>fossil gas: natural gas</v>
      </c>
      <c r="D3273" t="s">
        <v>3239</v>
      </c>
      <c r="H3273" t="s">
        <v>3441</v>
      </c>
      <c r="I3273">
        <v>51.5</v>
      </c>
      <c r="J3273" t="s">
        <v>3446</v>
      </c>
      <c r="K3273">
        <v>2022</v>
      </c>
      <c r="L3273" t="s">
        <v>29</v>
      </c>
      <c r="M3273" t="s">
        <v>29</v>
      </c>
      <c r="N3273">
        <v>52.318221999999999</v>
      </c>
      <c r="O3273">
        <v>14.531516999999999</v>
      </c>
      <c r="P3273" t="s">
        <v>3509</v>
      </c>
      <c r="Q3273" s="3">
        <f>Table1[[#This Row],[Capacity (MW)]]*0.395*8760*10^-6</f>
        <v>0.17820030000000001</v>
      </c>
      <c r="R3273" s="3" cm="1">
        <f t="array" ref="R3273">AVERAGE(VLOOKUP(_xlfn.TEXTSPLIT(Table1[[#This Row],[Fuel (no space after comma)]], ","), FuelList_Final_EF!$A$2:$B$65, 2, FALSE))</f>
        <v>53.06</v>
      </c>
      <c r="S3273" s="3">
        <f>Table1[[#This Row],[Generation (TWh)]]*10^9*VLOOKUP(Table1[[#This Row],[Turbine/Engine Technology]],Technology_HR!$A$2:$B$11,2,FALSE)*10^-6</f>
        <v>1345234.0647</v>
      </c>
      <c r="T3273" s="5">
        <f>Table1[[#This Row],[Fuel Consumption (mmBtu)]]*Table1[[#This Row],[Emission Factor (kg CO2/ mmBtu)]]*10^3</f>
        <v>71378119472.98201</v>
      </c>
      <c r="U3273" s="3">
        <f>Table1[[#This Row],[Emissions (g CO2)]]/(Table1[[#This Row],[Generation (TWh)]]*10^9)</f>
        <v>400.54994000000005</v>
      </c>
    </row>
    <row r="3274" spans="1:21" x14ac:dyDescent="0.35">
      <c r="A3274" t="s">
        <v>1013</v>
      </c>
      <c r="B3274" t="s">
        <v>3239</v>
      </c>
      <c r="C3274" t="str">
        <f>SUBSTITUTE(Table1[[#This Row],[Fuel]],", ",",")</f>
        <v>fossil gas: natural gas</v>
      </c>
      <c r="D3274" t="s">
        <v>3239</v>
      </c>
      <c r="H3274" t="s">
        <v>3438</v>
      </c>
      <c r="I3274">
        <v>59</v>
      </c>
      <c r="J3274" t="s">
        <v>3446</v>
      </c>
      <c r="K3274">
        <v>1998</v>
      </c>
      <c r="L3274" t="s">
        <v>29</v>
      </c>
      <c r="M3274" t="s">
        <v>29</v>
      </c>
      <c r="N3274">
        <v>48.020949999999999</v>
      </c>
      <c r="O3274">
        <v>7.8420300000000003</v>
      </c>
      <c r="P3274" t="s">
        <v>3509</v>
      </c>
      <c r="Q3274" s="3">
        <f>Table1[[#This Row],[Capacity (MW)]]*0.395*8760*10^-6</f>
        <v>0.20415179999999997</v>
      </c>
      <c r="R3274" s="3" cm="1">
        <f t="array" ref="R3274">AVERAGE(VLOOKUP(_xlfn.TEXTSPLIT(Table1[[#This Row],[Fuel (no space after comma)]], ","), FuelList_Final_EF!$A$2:$B$65, 2, FALSE))</f>
        <v>53.06</v>
      </c>
      <c r="S3274" s="3">
        <f>Table1[[#This Row],[Generation (TWh)]]*10^9*VLOOKUP(Table1[[#This Row],[Turbine/Engine Technology]],Technology_HR!$A$2:$B$11,2,FALSE)*10^-6</f>
        <v>1541141.9381999997</v>
      </c>
      <c r="T3274" s="5">
        <f>Table1[[#This Row],[Fuel Consumption (mmBtu)]]*Table1[[#This Row],[Emission Factor (kg CO2/ mmBtu)]]*10^3</f>
        <v>81772991240.891998</v>
      </c>
      <c r="U3274" s="3">
        <f>Table1[[#This Row],[Emissions (g CO2)]]/(Table1[[#This Row],[Generation (TWh)]]*10^9)</f>
        <v>400.54994000000005</v>
      </c>
    </row>
    <row r="3275" spans="1:21" x14ac:dyDescent="0.35">
      <c r="A3275" t="s">
        <v>1014</v>
      </c>
      <c r="B3275" t="s">
        <v>3239</v>
      </c>
      <c r="C3275" t="str">
        <f>SUBSTITUTE(Table1[[#This Row],[Fuel]],", ",",")</f>
        <v>fossil gas: natural gas</v>
      </c>
      <c r="D3275" t="s">
        <v>3239</v>
      </c>
      <c r="H3275" t="s">
        <v>3436</v>
      </c>
      <c r="I3275">
        <v>50</v>
      </c>
      <c r="J3275" t="s">
        <v>3446</v>
      </c>
      <c r="K3275">
        <v>2020</v>
      </c>
      <c r="L3275" t="s">
        <v>29</v>
      </c>
      <c r="M3275" t="s">
        <v>29</v>
      </c>
      <c r="N3275">
        <v>48.188899999999997</v>
      </c>
      <c r="O3275">
        <v>11.595700000000001</v>
      </c>
      <c r="P3275" t="s">
        <v>3509</v>
      </c>
      <c r="Q3275" s="3">
        <f>Table1[[#This Row],[Capacity (MW)]]*0.395*8760*10^-6</f>
        <v>0.17301</v>
      </c>
      <c r="R3275" s="3" cm="1">
        <f t="array" ref="R3275">AVERAGE(VLOOKUP(_xlfn.TEXTSPLIT(Table1[[#This Row],[Fuel (no space after comma)]], ","), FuelList_Final_EF!$A$2:$B$65, 2, FALSE))</f>
        <v>53.06</v>
      </c>
      <c r="S3275" s="3">
        <f>Table1[[#This Row],[Generation (TWh)]]*10^9*VLOOKUP(Table1[[#This Row],[Turbine/Engine Technology]],Technology_HR!$A$2:$B$11,2,FALSE)*10^-6</f>
        <v>1904840.0999999999</v>
      </c>
      <c r="T3275" s="5">
        <f>Table1[[#This Row],[Fuel Consumption (mmBtu)]]*Table1[[#This Row],[Emission Factor (kg CO2/ mmBtu)]]*10^3</f>
        <v>101070815706</v>
      </c>
      <c r="U3275" s="3">
        <f>Table1[[#This Row],[Emissions (g CO2)]]/(Table1[[#This Row],[Generation (TWh)]]*10^9)</f>
        <v>584.19060000000002</v>
      </c>
    </row>
    <row r="3276" spans="1:21" x14ac:dyDescent="0.35">
      <c r="A3276" t="s">
        <v>1014</v>
      </c>
      <c r="B3276" t="s">
        <v>3239</v>
      </c>
      <c r="C3276" t="str">
        <f>SUBSTITUTE(Table1[[#This Row],[Fuel]],", ",",")</f>
        <v>fossil gas: natural gas</v>
      </c>
      <c r="D3276" t="s">
        <v>3239</v>
      </c>
      <c r="H3276" t="s">
        <v>3436</v>
      </c>
      <c r="I3276">
        <v>50</v>
      </c>
      <c r="J3276" t="s">
        <v>3446</v>
      </c>
      <c r="K3276">
        <v>2020</v>
      </c>
      <c r="L3276" t="s">
        <v>29</v>
      </c>
      <c r="M3276" t="s">
        <v>29</v>
      </c>
      <c r="N3276">
        <v>48.188899999999997</v>
      </c>
      <c r="O3276">
        <v>11.595700000000001</v>
      </c>
      <c r="P3276" t="s">
        <v>3509</v>
      </c>
      <c r="Q3276" s="3">
        <f>Table1[[#This Row],[Capacity (MW)]]*0.395*8760*10^-6</f>
        <v>0.17301</v>
      </c>
      <c r="R3276" s="3" cm="1">
        <f t="array" ref="R3276">AVERAGE(VLOOKUP(_xlfn.TEXTSPLIT(Table1[[#This Row],[Fuel (no space after comma)]], ","), FuelList_Final_EF!$A$2:$B$65, 2, FALSE))</f>
        <v>53.06</v>
      </c>
      <c r="S3276" s="3">
        <f>Table1[[#This Row],[Generation (TWh)]]*10^9*VLOOKUP(Table1[[#This Row],[Turbine/Engine Technology]],Technology_HR!$A$2:$B$11,2,FALSE)*10^-6</f>
        <v>1904840.0999999999</v>
      </c>
      <c r="T3276" s="5">
        <f>Table1[[#This Row],[Fuel Consumption (mmBtu)]]*Table1[[#This Row],[Emission Factor (kg CO2/ mmBtu)]]*10^3</f>
        <v>101070815706</v>
      </c>
      <c r="U3276" s="3">
        <f>Table1[[#This Row],[Emissions (g CO2)]]/(Table1[[#This Row],[Generation (TWh)]]*10^9)</f>
        <v>584.19060000000002</v>
      </c>
    </row>
    <row r="3277" spans="1:21" x14ac:dyDescent="0.35">
      <c r="A3277" t="s">
        <v>1015</v>
      </c>
      <c r="B3277" t="s">
        <v>3239</v>
      </c>
      <c r="C3277" t="str">
        <f>SUBSTITUTE(Table1[[#This Row],[Fuel]],", ",",")</f>
        <v>fossil gas: natural gas</v>
      </c>
      <c r="D3277" t="s">
        <v>3239</v>
      </c>
      <c r="H3277" t="s">
        <v>3436</v>
      </c>
      <c r="I3277">
        <v>44.5</v>
      </c>
      <c r="J3277" t="s">
        <v>3446</v>
      </c>
      <c r="K3277">
        <v>2005</v>
      </c>
      <c r="L3277" t="s">
        <v>29</v>
      </c>
      <c r="M3277" t="s">
        <v>29</v>
      </c>
      <c r="N3277">
        <v>49.800040000000003</v>
      </c>
      <c r="O3277">
        <v>9.9231400000000001</v>
      </c>
      <c r="P3277" t="s">
        <v>3509</v>
      </c>
      <c r="Q3277" s="3">
        <f>Table1[[#This Row],[Capacity (MW)]]*0.395*8760*10^-6</f>
        <v>0.15397889999999997</v>
      </c>
      <c r="R3277" s="3" cm="1">
        <f t="array" ref="R3277">AVERAGE(VLOOKUP(_xlfn.TEXTSPLIT(Table1[[#This Row],[Fuel (no space after comma)]], ","), FuelList_Final_EF!$A$2:$B$65, 2, FALSE))</f>
        <v>53.06</v>
      </c>
      <c r="S3277" s="3">
        <f>Table1[[#This Row],[Generation (TWh)]]*10^9*VLOOKUP(Table1[[#This Row],[Turbine/Engine Technology]],Technology_HR!$A$2:$B$11,2,FALSE)*10^-6</f>
        <v>1695307.6889999998</v>
      </c>
      <c r="T3277" s="5">
        <f>Table1[[#This Row],[Fuel Consumption (mmBtu)]]*Table1[[#This Row],[Emission Factor (kg CO2/ mmBtu)]]*10^3</f>
        <v>89953025978.339981</v>
      </c>
      <c r="U3277" s="3">
        <f>Table1[[#This Row],[Emissions (g CO2)]]/(Table1[[#This Row],[Generation (TWh)]]*10^9)</f>
        <v>584.19060000000002</v>
      </c>
    </row>
    <row r="3278" spans="1:21" x14ac:dyDescent="0.35">
      <c r="A3278" t="s">
        <v>1015</v>
      </c>
      <c r="B3278" t="s">
        <v>3239</v>
      </c>
      <c r="C3278" t="str">
        <f>SUBSTITUTE(Table1[[#This Row],[Fuel]],", ",",")</f>
        <v>fossil gas: natural gas</v>
      </c>
      <c r="D3278" t="s">
        <v>3239</v>
      </c>
      <c r="H3278" t="s">
        <v>3436</v>
      </c>
      <c r="I3278">
        <v>29.5</v>
      </c>
      <c r="J3278" t="s">
        <v>3446</v>
      </c>
      <c r="K3278">
        <v>2009</v>
      </c>
      <c r="L3278" t="s">
        <v>29</v>
      </c>
      <c r="M3278" t="s">
        <v>29</v>
      </c>
      <c r="N3278">
        <v>49.800040000000003</v>
      </c>
      <c r="O3278">
        <v>9.9231400000000001</v>
      </c>
      <c r="P3278" t="s">
        <v>3509</v>
      </c>
      <c r="Q3278" s="3">
        <f>Table1[[#This Row],[Capacity (MW)]]*0.395*8760*10^-6</f>
        <v>0.10207589999999998</v>
      </c>
      <c r="R3278" s="3" cm="1">
        <f t="array" ref="R3278">AVERAGE(VLOOKUP(_xlfn.TEXTSPLIT(Table1[[#This Row],[Fuel (no space after comma)]], ","), FuelList_Final_EF!$A$2:$B$65, 2, FALSE))</f>
        <v>53.06</v>
      </c>
      <c r="S3278" s="3">
        <f>Table1[[#This Row],[Generation (TWh)]]*10^9*VLOOKUP(Table1[[#This Row],[Turbine/Engine Technology]],Technology_HR!$A$2:$B$11,2,FALSE)*10^-6</f>
        <v>1123855.6589999998</v>
      </c>
      <c r="T3278" s="5">
        <f>Table1[[#This Row],[Fuel Consumption (mmBtu)]]*Table1[[#This Row],[Emission Factor (kg CO2/ mmBtu)]]*10^3</f>
        <v>59631781266.539993</v>
      </c>
      <c r="U3278" s="3">
        <f>Table1[[#This Row],[Emissions (g CO2)]]/(Table1[[#This Row],[Generation (TWh)]]*10^9)</f>
        <v>584.19060000000002</v>
      </c>
    </row>
    <row r="3279" spans="1:21" x14ac:dyDescent="0.35">
      <c r="A3279" t="s">
        <v>1015</v>
      </c>
      <c r="B3279" t="s">
        <v>3239</v>
      </c>
      <c r="C3279" t="str">
        <f>SUBSTITUTE(Table1[[#This Row],[Fuel]],", ",",")</f>
        <v>fossil gas: natural gas</v>
      </c>
      <c r="D3279" t="s">
        <v>3239</v>
      </c>
      <c r="H3279" t="s">
        <v>3440</v>
      </c>
      <c r="I3279">
        <v>25</v>
      </c>
      <c r="J3279" t="s">
        <v>3446</v>
      </c>
      <c r="K3279">
        <v>1993</v>
      </c>
      <c r="L3279" t="s">
        <v>29</v>
      </c>
      <c r="M3279" t="s">
        <v>29</v>
      </c>
      <c r="N3279">
        <v>49.800040000000003</v>
      </c>
      <c r="O3279">
        <v>9.9231400000000001</v>
      </c>
      <c r="P3279" t="s">
        <v>3509</v>
      </c>
      <c r="Q3279" s="3">
        <f>Table1[[#This Row],[Capacity (MW)]]*0.395*8760*10^-6</f>
        <v>8.6504999999999999E-2</v>
      </c>
      <c r="R3279" s="3" cm="1">
        <f t="array" ref="R3279">AVERAGE(VLOOKUP(_xlfn.TEXTSPLIT(Table1[[#This Row],[Fuel (no space after comma)]], ","), FuelList_Final_EF!$A$2:$B$65, 2, FALSE))</f>
        <v>53.06</v>
      </c>
      <c r="S3279" s="3">
        <f>Table1[[#This Row],[Generation (TWh)]]*10^9*VLOOKUP(Table1[[#This Row],[Turbine/Engine Technology]],Technology_HR!$A$2:$B$11,2,FALSE)*10^-6</f>
        <v>889703.92499999993</v>
      </c>
      <c r="T3279" s="5">
        <f>Table1[[#This Row],[Fuel Consumption (mmBtu)]]*Table1[[#This Row],[Emission Factor (kg CO2/ mmBtu)]]*10^3</f>
        <v>47207690260.5</v>
      </c>
      <c r="U3279" s="3">
        <f>Table1[[#This Row],[Emissions (g CO2)]]/(Table1[[#This Row],[Generation (TWh)]]*10^9)</f>
        <v>545.72209999999995</v>
      </c>
    </row>
    <row r="3280" spans="1:21" x14ac:dyDescent="0.35">
      <c r="A3280" t="s">
        <v>1015</v>
      </c>
      <c r="B3280" t="s">
        <v>3239</v>
      </c>
      <c r="C3280" t="str">
        <f>SUBSTITUTE(Table1[[#This Row],[Fuel]],", ",",")</f>
        <v>fossil gas: natural gas</v>
      </c>
      <c r="D3280" t="s">
        <v>3239</v>
      </c>
      <c r="H3280" t="s">
        <v>3440</v>
      </c>
      <c r="I3280">
        <v>23</v>
      </c>
      <c r="J3280" t="s">
        <v>3446</v>
      </c>
      <c r="K3280">
        <v>1971</v>
      </c>
      <c r="L3280" t="s">
        <v>29</v>
      </c>
      <c r="M3280" t="s">
        <v>29</v>
      </c>
      <c r="N3280">
        <v>49.800040000000003</v>
      </c>
      <c r="O3280">
        <v>9.9231400000000001</v>
      </c>
      <c r="P3280" t="s">
        <v>3509</v>
      </c>
      <c r="Q3280" s="3">
        <f>Table1[[#This Row],[Capacity (MW)]]*0.395*8760*10^-6</f>
        <v>7.9584600000000005E-2</v>
      </c>
      <c r="R3280" s="3" cm="1">
        <f t="array" ref="R3280">AVERAGE(VLOOKUP(_xlfn.TEXTSPLIT(Table1[[#This Row],[Fuel (no space after comma)]], ","), FuelList_Final_EF!$A$2:$B$65, 2, FALSE))</f>
        <v>53.06</v>
      </c>
      <c r="S3280" s="3">
        <f>Table1[[#This Row],[Generation (TWh)]]*10^9*VLOOKUP(Table1[[#This Row],[Turbine/Engine Technology]],Technology_HR!$A$2:$B$11,2,FALSE)*10^-6</f>
        <v>818527.61099999992</v>
      </c>
      <c r="T3280" s="5">
        <f>Table1[[#This Row],[Fuel Consumption (mmBtu)]]*Table1[[#This Row],[Emission Factor (kg CO2/ mmBtu)]]*10^3</f>
        <v>43431075039.659996</v>
      </c>
      <c r="U3280" s="3">
        <f>Table1[[#This Row],[Emissions (g CO2)]]/(Table1[[#This Row],[Generation (TWh)]]*10^9)</f>
        <v>545.72209999999995</v>
      </c>
    </row>
    <row r="3281" spans="1:21" x14ac:dyDescent="0.35">
      <c r="A3281" t="s">
        <v>1015</v>
      </c>
      <c r="B3281" t="s">
        <v>3239</v>
      </c>
      <c r="C3281" t="str">
        <f>SUBSTITUTE(Table1[[#This Row],[Fuel]],", ",",")</f>
        <v>fossil gas: natural gas</v>
      </c>
      <c r="D3281" t="s">
        <v>3239</v>
      </c>
      <c r="H3281" t="s">
        <v>3440</v>
      </c>
      <c r="I3281">
        <v>20</v>
      </c>
      <c r="J3281" t="s">
        <v>3446</v>
      </c>
      <c r="K3281">
        <v>2021</v>
      </c>
      <c r="L3281" t="s">
        <v>29</v>
      </c>
      <c r="M3281" t="s">
        <v>29</v>
      </c>
      <c r="N3281">
        <v>49.800040000000003</v>
      </c>
      <c r="O3281">
        <v>9.9231400000000001</v>
      </c>
      <c r="P3281" t="s">
        <v>3509</v>
      </c>
      <c r="Q3281" s="3">
        <f>Table1[[#This Row],[Capacity (MW)]]*0.395*8760*10^-6</f>
        <v>6.9204000000000002E-2</v>
      </c>
      <c r="R3281" s="3" cm="1">
        <f t="array" ref="R3281">AVERAGE(VLOOKUP(_xlfn.TEXTSPLIT(Table1[[#This Row],[Fuel (no space after comma)]], ","), FuelList_Final_EF!$A$2:$B$65, 2, FALSE))</f>
        <v>53.06</v>
      </c>
      <c r="S3281" s="3">
        <f>Table1[[#This Row],[Generation (TWh)]]*10^9*VLOOKUP(Table1[[#This Row],[Turbine/Engine Technology]],Technology_HR!$A$2:$B$11,2,FALSE)*10^-6</f>
        <v>711763.14</v>
      </c>
      <c r="T3281" s="5">
        <f>Table1[[#This Row],[Fuel Consumption (mmBtu)]]*Table1[[#This Row],[Emission Factor (kg CO2/ mmBtu)]]*10^3</f>
        <v>37766152208.400002</v>
      </c>
      <c r="U3281" s="3">
        <f>Table1[[#This Row],[Emissions (g CO2)]]/(Table1[[#This Row],[Generation (TWh)]]*10^9)</f>
        <v>545.72210000000007</v>
      </c>
    </row>
    <row r="3282" spans="1:21" x14ac:dyDescent="0.35">
      <c r="A3282" t="s">
        <v>968</v>
      </c>
      <c r="B3282" t="s">
        <v>3239</v>
      </c>
      <c r="C3282" t="str">
        <f>SUBSTITUTE(Table1[[#This Row],[Fuel]],", ",",")</f>
        <v>fossil gas: natural gas</v>
      </c>
      <c r="D3282" t="s">
        <v>3239</v>
      </c>
      <c r="H3282" t="s">
        <v>3441</v>
      </c>
      <c r="I3282">
        <v>30.9</v>
      </c>
      <c r="J3282" t="s">
        <v>3446</v>
      </c>
      <c r="K3282">
        <v>2019</v>
      </c>
      <c r="L3282" t="s">
        <v>29</v>
      </c>
      <c r="M3282" t="s">
        <v>29</v>
      </c>
      <c r="N3282">
        <v>48.784649999999999</v>
      </c>
      <c r="O3282">
        <v>9.2285799999999991</v>
      </c>
      <c r="P3282" t="s">
        <v>3509</v>
      </c>
      <c r="Q3282" s="3">
        <f>Table1[[#This Row],[Capacity (MW)]]*0.395*8760*10^-6</f>
        <v>0.10692018</v>
      </c>
      <c r="R3282" s="3" cm="1">
        <f t="array" ref="R3282">AVERAGE(VLOOKUP(_xlfn.TEXTSPLIT(Table1[[#This Row],[Fuel (no space after comma)]], ","), FuelList_Final_EF!$A$2:$B$65, 2, FALSE))</f>
        <v>53.06</v>
      </c>
      <c r="S3282" s="3">
        <f>Table1[[#This Row],[Generation (TWh)]]*10^9*VLOOKUP(Table1[[#This Row],[Turbine/Engine Technology]],Technology_HR!$A$2:$B$11,2,FALSE)*10^-6</f>
        <v>807140.43881999992</v>
      </c>
      <c r="T3282" s="5">
        <f>Table1[[#This Row],[Fuel Consumption (mmBtu)]]*Table1[[#This Row],[Emission Factor (kg CO2/ mmBtu)]]*10^3</f>
        <v>42826871683.7892</v>
      </c>
      <c r="U3282" s="3">
        <f>Table1[[#This Row],[Emissions (g CO2)]]/(Table1[[#This Row],[Generation (TWh)]]*10^9)</f>
        <v>400.54993999999999</v>
      </c>
    </row>
    <row r="3283" spans="1:21" x14ac:dyDescent="0.35">
      <c r="A3283" t="s">
        <v>1016</v>
      </c>
      <c r="B3283" t="s">
        <v>3239</v>
      </c>
      <c r="C3283" t="str">
        <f>SUBSTITUTE(Table1[[#This Row],[Fuel]],", ",",")</f>
        <v>fossil gas: natural gas</v>
      </c>
      <c r="D3283" t="s">
        <v>3239</v>
      </c>
      <c r="H3283" t="s">
        <v>3440</v>
      </c>
      <c r="I3283">
        <v>73</v>
      </c>
      <c r="J3283" t="s">
        <v>3446</v>
      </c>
      <c r="K3283">
        <v>2002</v>
      </c>
      <c r="L3283" t="s">
        <v>29</v>
      </c>
      <c r="M3283" t="s">
        <v>29</v>
      </c>
      <c r="N3283">
        <v>48.1768</v>
      </c>
      <c r="O3283">
        <v>12.730600000000001</v>
      </c>
      <c r="P3283" t="s">
        <v>3509</v>
      </c>
      <c r="Q3283" s="3">
        <f>Table1[[#This Row],[Capacity (MW)]]*0.395*8760*10^-6</f>
        <v>0.2525946</v>
      </c>
      <c r="R3283" s="3" cm="1">
        <f t="array" ref="R3283">AVERAGE(VLOOKUP(_xlfn.TEXTSPLIT(Table1[[#This Row],[Fuel (no space after comma)]], ","), FuelList_Final_EF!$A$2:$B$65, 2, FALSE))</f>
        <v>53.06</v>
      </c>
      <c r="S3283" s="3">
        <f>Table1[[#This Row],[Generation (TWh)]]*10^9*VLOOKUP(Table1[[#This Row],[Turbine/Engine Technology]],Technology_HR!$A$2:$B$11,2,FALSE)*10^-6</f>
        <v>2597935.4609999997</v>
      </c>
      <c r="T3283" s="5">
        <f>Table1[[#This Row],[Fuel Consumption (mmBtu)]]*Table1[[#This Row],[Emission Factor (kg CO2/ mmBtu)]]*10^3</f>
        <v>137846455560.65997</v>
      </c>
      <c r="U3283" s="3">
        <f>Table1[[#This Row],[Emissions (g CO2)]]/(Table1[[#This Row],[Generation (TWh)]]*10^9)</f>
        <v>545.72209999999984</v>
      </c>
    </row>
    <row r="3284" spans="1:21" x14ac:dyDescent="0.35">
      <c r="A3284" t="s">
        <v>1017</v>
      </c>
      <c r="B3284" t="s">
        <v>3239</v>
      </c>
      <c r="C3284" t="str">
        <f>SUBSTITUTE(Table1[[#This Row],[Fuel]],", ",",")</f>
        <v>fossil gas: natural gas</v>
      </c>
      <c r="D3284" t="s">
        <v>3239</v>
      </c>
      <c r="H3284" t="s">
        <v>3441</v>
      </c>
      <c r="I3284">
        <v>25</v>
      </c>
      <c r="J3284" t="s">
        <v>3446</v>
      </c>
      <c r="K3284">
        <v>2018</v>
      </c>
      <c r="L3284" t="s">
        <v>29</v>
      </c>
      <c r="M3284" t="s">
        <v>29</v>
      </c>
      <c r="N3284">
        <v>50.845480000000002</v>
      </c>
      <c r="O3284">
        <v>12.07878</v>
      </c>
      <c r="P3284" t="s">
        <v>3509</v>
      </c>
      <c r="Q3284" s="3">
        <f>Table1[[#This Row],[Capacity (MW)]]*0.395*8760*10^-6</f>
        <v>8.6504999999999999E-2</v>
      </c>
      <c r="R3284" s="3" cm="1">
        <f t="array" ref="R3284">AVERAGE(VLOOKUP(_xlfn.TEXTSPLIT(Table1[[#This Row],[Fuel (no space after comma)]], ","), FuelList_Final_EF!$A$2:$B$65, 2, FALSE))</f>
        <v>53.06</v>
      </c>
      <c r="S3284" s="3">
        <f>Table1[[#This Row],[Generation (TWh)]]*10^9*VLOOKUP(Table1[[#This Row],[Turbine/Engine Technology]],Technology_HR!$A$2:$B$11,2,FALSE)*10^-6</f>
        <v>653026.245</v>
      </c>
      <c r="T3284" s="5">
        <f>Table1[[#This Row],[Fuel Consumption (mmBtu)]]*Table1[[#This Row],[Emission Factor (kg CO2/ mmBtu)]]*10^3</f>
        <v>34649572559.700005</v>
      </c>
      <c r="U3284" s="3">
        <f>Table1[[#This Row],[Emissions (g CO2)]]/(Table1[[#This Row],[Generation (TWh)]]*10^9)</f>
        <v>400.54994000000005</v>
      </c>
    </row>
    <row r="3285" spans="1:21" x14ac:dyDescent="0.35">
      <c r="A3285" t="s">
        <v>1017</v>
      </c>
      <c r="B3285" t="s">
        <v>3239</v>
      </c>
      <c r="C3285" t="str">
        <f>SUBSTITUTE(Table1[[#This Row],[Fuel]],", ",",")</f>
        <v>fossil gas: natural gas</v>
      </c>
      <c r="D3285" t="s">
        <v>3239</v>
      </c>
      <c r="H3285" t="s">
        <v>3441</v>
      </c>
      <c r="I3285">
        <v>20</v>
      </c>
      <c r="J3285" t="s">
        <v>3446</v>
      </c>
      <c r="K3285">
        <v>2018</v>
      </c>
      <c r="L3285" t="s">
        <v>29</v>
      </c>
      <c r="M3285" t="s">
        <v>29</v>
      </c>
      <c r="N3285">
        <v>50.894199999999998</v>
      </c>
      <c r="O3285">
        <v>12.074529999999999</v>
      </c>
      <c r="P3285" t="s">
        <v>3509</v>
      </c>
      <c r="Q3285" s="3">
        <f>Table1[[#This Row],[Capacity (MW)]]*0.395*8760*10^-6</f>
        <v>6.9204000000000002E-2</v>
      </c>
      <c r="R3285" s="3" cm="1">
        <f t="array" ref="R3285">AVERAGE(VLOOKUP(_xlfn.TEXTSPLIT(Table1[[#This Row],[Fuel (no space after comma)]], ","), FuelList_Final_EF!$A$2:$B$65, 2, FALSE))</f>
        <v>53.06</v>
      </c>
      <c r="S3285" s="3">
        <f>Table1[[#This Row],[Generation (TWh)]]*10^9*VLOOKUP(Table1[[#This Row],[Turbine/Engine Technology]],Technology_HR!$A$2:$B$11,2,FALSE)*10^-6</f>
        <v>522420.99599999998</v>
      </c>
      <c r="T3285" s="5">
        <f>Table1[[#This Row],[Fuel Consumption (mmBtu)]]*Table1[[#This Row],[Emission Factor (kg CO2/ mmBtu)]]*10^3</f>
        <v>27719658047.759998</v>
      </c>
      <c r="U3285" s="3">
        <f>Table1[[#This Row],[Emissions (g CO2)]]/(Table1[[#This Row],[Generation (TWh)]]*10^9)</f>
        <v>400.54993999999999</v>
      </c>
    </row>
    <row r="3286" spans="1:21" x14ac:dyDescent="0.35">
      <c r="A3286" t="s">
        <v>29</v>
      </c>
      <c r="B3286" t="s">
        <v>3318</v>
      </c>
      <c r="C3286" t="str">
        <f>SUBSTITUTE(Table1[[#This Row],[Fuel]],", ",",")</f>
        <v>fossil gas: natural gas [50%],other: hydrogen (green) [50%]</v>
      </c>
      <c r="D3286" t="s">
        <v>3663</v>
      </c>
      <c r="E3286" t="s">
        <v>3664</v>
      </c>
      <c r="H3286" t="s">
        <v>3438</v>
      </c>
      <c r="I3286">
        <v>800</v>
      </c>
      <c r="J3286" t="s">
        <v>3447</v>
      </c>
      <c r="K3286">
        <v>2030</v>
      </c>
      <c r="L3286" t="s">
        <v>29</v>
      </c>
      <c r="M3286" t="s">
        <v>29</v>
      </c>
      <c r="N3286">
        <v>51.673532000000002</v>
      </c>
      <c r="O3286">
        <v>7.7205130000000004</v>
      </c>
      <c r="P3286" t="s">
        <v>3509</v>
      </c>
      <c r="Q3286" s="3">
        <f>Table1[[#This Row],[Capacity (MW)]]*0.395*8760*10^-6</f>
        <v>2.76816</v>
      </c>
      <c r="R3286" s="3" cm="1">
        <f t="array" ref="R3286">AVERAGE(VLOOKUP(_xlfn.TEXTSPLIT(Table1[[#This Row],[Fuel (no space after comma)]], ","), FuelList_Final_EF!$A$2:$B$65, 2, FALSE))</f>
        <v>26.53</v>
      </c>
      <c r="S3286" s="3">
        <f>Table1[[#This Row],[Generation (TWh)]]*10^9*VLOOKUP(Table1[[#This Row],[Turbine/Engine Technology]],Technology_HR!$A$2:$B$11,2,FALSE)*10^-6</f>
        <v>20896839.84</v>
      </c>
      <c r="T3286" s="5">
        <f>Table1[[#This Row],[Fuel Consumption (mmBtu)]]*Table1[[#This Row],[Emission Factor (kg CO2/ mmBtu)]]*10^3</f>
        <v>554393160955.20007</v>
      </c>
      <c r="U3286" s="3">
        <f>Table1[[#This Row],[Emissions (g CO2)]]/(Table1[[#This Row],[Generation (TWh)]]*10^9)</f>
        <v>200.27497000000002</v>
      </c>
    </row>
    <row r="3287" spans="1:21" x14ac:dyDescent="0.35">
      <c r="A3287" t="s">
        <v>983</v>
      </c>
      <c r="B3287" t="s">
        <v>3239</v>
      </c>
      <c r="C3287" t="str">
        <f>SUBSTITUTE(Table1[[#This Row],[Fuel]],", ",",")</f>
        <v>fossil gas: natural gas</v>
      </c>
      <c r="D3287" t="s">
        <v>3239</v>
      </c>
      <c r="H3287" t="s">
        <v>3438</v>
      </c>
      <c r="I3287">
        <v>55</v>
      </c>
      <c r="J3287" t="s">
        <v>3446</v>
      </c>
      <c r="K3287">
        <v>1973</v>
      </c>
      <c r="L3287" t="s">
        <v>29</v>
      </c>
      <c r="M3287" t="s">
        <v>29</v>
      </c>
      <c r="N3287">
        <v>51.673532000000002</v>
      </c>
      <c r="O3287">
        <v>7.7205130000000004</v>
      </c>
      <c r="P3287" t="s">
        <v>3509</v>
      </c>
      <c r="Q3287" s="3">
        <f>Table1[[#This Row],[Capacity (MW)]]*0.395*8760*10^-6</f>
        <v>0.19031099999999998</v>
      </c>
      <c r="R3287" s="3" cm="1">
        <f t="array" ref="R3287">AVERAGE(VLOOKUP(_xlfn.TEXTSPLIT(Table1[[#This Row],[Fuel (no space after comma)]], ","), FuelList_Final_EF!$A$2:$B$65, 2, FALSE))</f>
        <v>53.06</v>
      </c>
      <c r="S3287" s="3">
        <f>Table1[[#This Row],[Generation (TWh)]]*10^9*VLOOKUP(Table1[[#This Row],[Turbine/Engine Technology]],Technology_HR!$A$2:$B$11,2,FALSE)*10^-6</f>
        <v>1436657.7389999996</v>
      </c>
      <c r="T3287" s="5">
        <f>Table1[[#This Row],[Fuel Consumption (mmBtu)]]*Table1[[#This Row],[Emission Factor (kg CO2/ mmBtu)]]*10^3</f>
        <v>76229059631.339981</v>
      </c>
      <c r="U3287" s="3">
        <f>Table1[[#This Row],[Emissions (g CO2)]]/(Table1[[#This Row],[Generation (TWh)]]*10^9)</f>
        <v>400.54993999999994</v>
      </c>
    </row>
    <row r="3288" spans="1:21" x14ac:dyDescent="0.35">
      <c r="A3288" t="s">
        <v>983</v>
      </c>
      <c r="B3288" t="s">
        <v>3239</v>
      </c>
      <c r="C3288" t="str">
        <f>SUBSTITUTE(Table1[[#This Row],[Fuel]],", ",",")</f>
        <v>fossil gas: natural gas</v>
      </c>
      <c r="D3288" t="s">
        <v>3239</v>
      </c>
      <c r="H3288" t="s">
        <v>3438</v>
      </c>
      <c r="I3288">
        <v>355</v>
      </c>
      <c r="J3288" t="s">
        <v>3446</v>
      </c>
      <c r="K3288">
        <v>1973</v>
      </c>
      <c r="L3288" t="s">
        <v>29</v>
      </c>
      <c r="M3288" t="s">
        <v>29</v>
      </c>
      <c r="N3288">
        <v>51.673532000000002</v>
      </c>
      <c r="O3288">
        <v>7.7205130000000004</v>
      </c>
      <c r="P3288" t="s">
        <v>3509</v>
      </c>
      <c r="Q3288" s="3">
        <f>Table1[[#This Row],[Capacity (MW)]]*0.395*8760*10^-6</f>
        <v>1.2283709999999999</v>
      </c>
      <c r="R3288" s="3" cm="1">
        <f t="array" ref="R3288">AVERAGE(VLOOKUP(_xlfn.TEXTSPLIT(Table1[[#This Row],[Fuel (no space after comma)]], ","), FuelList_Final_EF!$A$2:$B$65, 2, FALSE))</f>
        <v>53.06</v>
      </c>
      <c r="S3288" s="3">
        <f>Table1[[#This Row],[Generation (TWh)]]*10^9*VLOOKUP(Table1[[#This Row],[Turbine/Engine Technology]],Technology_HR!$A$2:$B$11,2,FALSE)*10^-6</f>
        <v>9272972.6789999977</v>
      </c>
      <c r="T3288" s="5">
        <f>Table1[[#This Row],[Fuel Consumption (mmBtu)]]*Table1[[#This Row],[Emission Factor (kg CO2/ mmBtu)]]*10^3</f>
        <v>492023930347.73987</v>
      </c>
      <c r="U3288" s="3">
        <f>Table1[[#This Row],[Emissions (g CO2)]]/(Table1[[#This Row],[Generation (TWh)]]*10^9)</f>
        <v>400.54993999999999</v>
      </c>
    </row>
    <row r="3289" spans="1:21" x14ac:dyDescent="0.35">
      <c r="A3289" t="s">
        <v>983</v>
      </c>
      <c r="B3289" t="s">
        <v>3239</v>
      </c>
      <c r="C3289" t="str">
        <f>SUBSTITUTE(Table1[[#This Row],[Fuel]],", ",",")</f>
        <v>fossil gas: natural gas</v>
      </c>
      <c r="D3289" t="s">
        <v>3239</v>
      </c>
      <c r="H3289" t="s">
        <v>3438</v>
      </c>
      <c r="I3289">
        <v>55</v>
      </c>
      <c r="J3289" t="s">
        <v>3446</v>
      </c>
      <c r="K3289">
        <v>1973</v>
      </c>
      <c r="L3289" t="s">
        <v>29</v>
      </c>
      <c r="M3289" t="s">
        <v>29</v>
      </c>
      <c r="N3289">
        <v>51.673532000000002</v>
      </c>
      <c r="O3289">
        <v>7.7205130000000004</v>
      </c>
      <c r="P3289" t="s">
        <v>3509</v>
      </c>
      <c r="Q3289" s="3">
        <f>Table1[[#This Row],[Capacity (MW)]]*0.395*8760*10^-6</f>
        <v>0.19031099999999998</v>
      </c>
      <c r="R3289" s="3" cm="1">
        <f t="array" ref="R3289">AVERAGE(VLOOKUP(_xlfn.TEXTSPLIT(Table1[[#This Row],[Fuel (no space after comma)]], ","), FuelList_Final_EF!$A$2:$B$65, 2, FALSE))</f>
        <v>53.06</v>
      </c>
      <c r="S3289" s="3">
        <f>Table1[[#This Row],[Generation (TWh)]]*10^9*VLOOKUP(Table1[[#This Row],[Turbine/Engine Technology]],Technology_HR!$A$2:$B$11,2,FALSE)*10^-6</f>
        <v>1436657.7389999996</v>
      </c>
      <c r="T3289" s="5">
        <f>Table1[[#This Row],[Fuel Consumption (mmBtu)]]*Table1[[#This Row],[Emission Factor (kg CO2/ mmBtu)]]*10^3</f>
        <v>76229059631.339981</v>
      </c>
      <c r="U3289" s="3">
        <f>Table1[[#This Row],[Emissions (g CO2)]]/(Table1[[#This Row],[Generation (TWh)]]*10^9)</f>
        <v>400.54993999999994</v>
      </c>
    </row>
    <row r="3290" spans="1:21" x14ac:dyDescent="0.35">
      <c r="A3290" t="s">
        <v>983</v>
      </c>
      <c r="B3290" t="s">
        <v>3239</v>
      </c>
      <c r="C3290" t="str">
        <f>SUBSTITUTE(Table1[[#This Row],[Fuel]],", ",",")</f>
        <v>fossil gas: natural gas</v>
      </c>
      <c r="D3290" t="s">
        <v>3239</v>
      </c>
      <c r="H3290" t="s">
        <v>3438</v>
      </c>
      <c r="I3290">
        <v>355</v>
      </c>
      <c r="J3290" t="s">
        <v>3446</v>
      </c>
      <c r="K3290">
        <v>1973</v>
      </c>
      <c r="L3290" t="s">
        <v>29</v>
      </c>
      <c r="M3290" t="s">
        <v>29</v>
      </c>
      <c r="N3290">
        <v>51.673532000000002</v>
      </c>
      <c r="O3290">
        <v>7.7205130000000004</v>
      </c>
      <c r="P3290" t="s">
        <v>3509</v>
      </c>
      <c r="Q3290" s="3">
        <f>Table1[[#This Row],[Capacity (MW)]]*0.395*8760*10^-6</f>
        <v>1.2283709999999999</v>
      </c>
      <c r="R3290" s="3" cm="1">
        <f t="array" ref="R3290">AVERAGE(VLOOKUP(_xlfn.TEXTSPLIT(Table1[[#This Row],[Fuel (no space after comma)]], ","), FuelList_Final_EF!$A$2:$B$65, 2, FALSE))</f>
        <v>53.06</v>
      </c>
      <c r="S3290" s="3">
        <f>Table1[[#This Row],[Generation (TWh)]]*10^9*VLOOKUP(Table1[[#This Row],[Turbine/Engine Technology]],Technology_HR!$A$2:$B$11,2,FALSE)*10^-6</f>
        <v>9272972.6789999977</v>
      </c>
      <c r="T3290" s="5">
        <f>Table1[[#This Row],[Fuel Consumption (mmBtu)]]*Table1[[#This Row],[Emission Factor (kg CO2/ mmBtu)]]*10^3</f>
        <v>492023930347.73987</v>
      </c>
      <c r="U3290" s="3">
        <f>Table1[[#This Row],[Emissions (g CO2)]]/(Table1[[#This Row],[Generation (TWh)]]*10^9)</f>
        <v>400.54993999999999</v>
      </c>
    </row>
    <row r="3291" spans="1:21" x14ac:dyDescent="0.35">
      <c r="A3291" t="s">
        <v>241</v>
      </c>
      <c r="B3291" t="s">
        <v>3239</v>
      </c>
      <c r="C3291" t="str">
        <f>SUBSTITUTE(Table1[[#This Row],[Fuel]],", ",",")</f>
        <v>fossil gas: natural gas</v>
      </c>
      <c r="D3291" t="s">
        <v>3239</v>
      </c>
      <c r="H3291" t="s">
        <v>3436</v>
      </c>
      <c r="I3291">
        <v>48</v>
      </c>
      <c r="J3291" t="s">
        <v>3446</v>
      </c>
      <c r="K3291">
        <v>2022</v>
      </c>
      <c r="L3291" t="s">
        <v>29</v>
      </c>
      <c r="M3291" t="s">
        <v>29</v>
      </c>
      <c r="N3291">
        <v>51.673532000000002</v>
      </c>
      <c r="O3291">
        <v>7.7205130000000004</v>
      </c>
      <c r="P3291" t="s">
        <v>3509</v>
      </c>
      <c r="Q3291" s="3">
        <f>Table1[[#This Row],[Capacity (MW)]]*0.395*8760*10^-6</f>
        <v>0.1660896</v>
      </c>
      <c r="R3291" s="3" cm="1">
        <f t="array" ref="R3291">AVERAGE(VLOOKUP(_xlfn.TEXTSPLIT(Table1[[#This Row],[Fuel (no space after comma)]], ","), FuelList_Final_EF!$A$2:$B$65, 2, FALSE))</f>
        <v>53.06</v>
      </c>
      <c r="S3291" s="3">
        <f>Table1[[#This Row],[Generation (TWh)]]*10^9*VLOOKUP(Table1[[#This Row],[Turbine/Engine Technology]],Technology_HR!$A$2:$B$11,2,FALSE)*10^-6</f>
        <v>1828646.4959999998</v>
      </c>
      <c r="T3291" s="5">
        <f>Table1[[#This Row],[Fuel Consumption (mmBtu)]]*Table1[[#This Row],[Emission Factor (kg CO2/ mmBtu)]]*10^3</f>
        <v>97027983077.759995</v>
      </c>
      <c r="U3291" s="3">
        <f>Table1[[#This Row],[Emissions (g CO2)]]/(Table1[[#This Row],[Generation (TWh)]]*10^9)</f>
        <v>584.19060000000002</v>
      </c>
    </row>
    <row r="3292" spans="1:21" x14ac:dyDescent="0.35">
      <c r="A3292" t="s">
        <v>983</v>
      </c>
      <c r="B3292" t="s">
        <v>3239</v>
      </c>
      <c r="C3292" t="str">
        <f>SUBSTITUTE(Table1[[#This Row],[Fuel]],", ",",")</f>
        <v>fossil gas: natural gas</v>
      </c>
      <c r="D3292" t="s">
        <v>3239</v>
      </c>
      <c r="H3292" t="s">
        <v>3436</v>
      </c>
      <c r="I3292">
        <v>55</v>
      </c>
      <c r="J3292" t="s">
        <v>3446</v>
      </c>
      <c r="K3292">
        <v>1973</v>
      </c>
      <c r="L3292" t="s">
        <v>29</v>
      </c>
      <c r="M3292" t="s">
        <v>29</v>
      </c>
      <c r="N3292">
        <v>51.673532000000002</v>
      </c>
      <c r="O3292">
        <v>7.7205130000000004</v>
      </c>
      <c r="P3292" t="s">
        <v>3509</v>
      </c>
      <c r="Q3292" s="3">
        <f>Table1[[#This Row],[Capacity (MW)]]*0.395*8760*10^-6</f>
        <v>0.19031099999999998</v>
      </c>
      <c r="R3292" s="3" cm="1">
        <f t="array" ref="R3292">AVERAGE(VLOOKUP(_xlfn.TEXTSPLIT(Table1[[#This Row],[Fuel (no space after comma)]], ","), FuelList_Final_EF!$A$2:$B$65, 2, FALSE))</f>
        <v>53.06</v>
      </c>
      <c r="S3292" s="3">
        <f>Table1[[#This Row],[Generation (TWh)]]*10^9*VLOOKUP(Table1[[#This Row],[Turbine/Engine Technology]],Technology_HR!$A$2:$B$11,2,FALSE)*10^-6</f>
        <v>2095324.1099999996</v>
      </c>
      <c r="T3292" s="5">
        <f>Table1[[#This Row],[Fuel Consumption (mmBtu)]]*Table1[[#This Row],[Emission Factor (kg CO2/ mmBtu)]]*10^3</f>
        <v>111177897276.59999</v>
      </c>
      <c r="U3292" s="3">
        <f>Table1[[#This Row],[Emissions (g CO2)]]/(Table1[[#This Row],[Generation (TWh)]]*10^9)</f>
        <v>584.19060000000002</v>
      </c>
    </row>
    <row r="3293" spans="1:21" x14ac:dyDescent="0.35">
      <c r="A3293" t="s">
        <v>983</v>
      </c>
      <c r="B3293" t="s">
        <v>3239</v>
      </c>
      <c r="C3293" t="str">
        <f>SUBSTITUTE(Table1[[#This Row],[Fuel]],", ",",")</f>
        <v>fossil gas: natural gas</v>
      </c>
      <c r="D3293" t="s">
        <v>3239</v>
      </c>
      <c r="H3293" t="s">
        <v>3438</v>
      </c>
      <c r="I3293">
        <v>355</v>
      </c>
      <c r="J3293" t="s">
        <v>3448</v>
      </c>
      <c r="K3293">
        <v>1973</v>
      </c>
      <c r="L3293" t="s">
        <v>29</v>
      </c>
      <c r="M3293" t="s">
        <v>29</v>
      </c>
      <c r="N3293">
        <v>51.673532000000002</v>
      </c>
      <c r="O3293">
        <v>7.7205130000000004</v>
      </c>
      <c r="P3293" t="s">
        <v>3509</v>
      </c>
      <c r="Q3293" s="3">
        <f>Table1[[#This Row],[Capacity (MW)]]*0.395*8760*10^-6</f>
        <v>1.2283709999999999</v>
      </c>
      <c r="R3293" s="3" cm="1">
        <f t="array" ref="R3293">AVERAGE(VLOOKUP(_xlfn.TEXTSPLIT(Table1[[#This Row],[Fuel (no space after comma)]], ","), FuelList_Final_EF!$A$2:$B$65, 2, FALSE))</f>
        <v>53.06</v>
      </c>
      <c r="S3293" s="3">
        <f>Table1[[#This Row],[Generation (TWh)]]*10^9*VLOOKUP(Table1[[#This Row],[Turbine/Engine Technology]],Technology_HR!$A$2:$B$11,2,FALSE)*10^-6</f>
        <v>9272972.6789999977</v>
      </c>
      <c r="T3293" s="5">
        <f>Table1[[#This Row],[Fuel Consumption (mmBtu)]]*Table1[[#This Row],[Emission Factor (kg CO2/ mmBtu)]]*10^3</f>
        <v>492023930347.73987</v>
      </c>
      <c r="U3293" s="3">
        <f>Table1[[#This Row],[Emissions (g CO2)]]/(Table1[[#This Row],[Generation (TWh)]]*10^9)</f>
        <v>400.54993999999999</v>
      </c>
    </row>
    <row r="3294" spans="1:21" x14ac:dyDescent="0.35">
      <c r="A3294" t="s">
        <v>983</v>
      </c>
      <c r="B3294" t="s">
        <v>3239</v>
      </c>
      <c r="C3294" t="str">
        <f>SUBSTITUTE(Table1[[#This Row],[Fuel]],", ",",")</f>
        <v>fossil gas: natural gas</v>
      </c>
      <c r="D3294" t="s">
        <v>3239</v>
      </c>
      <c r="H3294" t="s">
        <v>3436</v>
      </c>
      <c r="I3294">
        <v>112</v>
      </c>
      <c r="J3294" t="s">
        <v>3446</v>
      </c>
      <c r="K3294">
        <v>1984</v>
      </c>
      <c r="L3294" t="s">
        <v>29</v>
      </c>
      <c r="M3294" t="s">
        <v>29</v>
      </c>
      <c r="N3294">
        <v>51.673532000000002</v>
      </c>
      <c r="O3294">
        <v>7.7205130000000004</v>
      </c>
      <c r="P3294" t="s">
        <v>3509</v>
      </c>
      <c r="Q3294" s="3">
        <f>Table1[[#This Row],[Capacity (MW)]]*0.395*8760*10^-6</f>
        <v>0.38754240000000001</v>
      </c>
      <c r="R3294" s="3" cm="1">
        <f t="array" ref="R3294">AVERAGE(VLOOKUP(_xlfn.TEXTSPLIT(Table1[[#This Row],[Fuel (no space after comma)]], ","), FuelList_Final_EF!$A$2:$B$65, 2, FALSE))</f>
        <v>53.06</v>
      </c>
      <c r="S3294" s="3">
        <f>Table1[[#This Row],[Generation (TWh)]]*10^9*VLOOKUP(Table1[[#This Row],[Turbine/Engine Technology]],Technology_HR!$A$2:$B$11,2,FALSE)*10^-6</f>
        <v>4266841.824</v>
      </c>
      <c r="T3294" s="5">
        <f>Table1[[#This Row],[Fuel Consumption (mmBtu)]]*Table1[[#This Row],[Emission Factor (kg CO2/ mmBtu)]]*10^3</f>
        <v>226398627181.44003</v>
      </c>
      <c r="U3294" s="3">
        <f>Table1[[#This Row],[Emissions (g CO2)]]/(Table1[[#This Row],[Generation (TWh)]]*10^9)</f>
        <v>584.19060000000013</v>
      </c>
    </row>
    <row r="3295" spans="1:21" x14ac:dyDescent="0.35">
      <c r="A3295" t="s">
        <v>1018</v>
      </c>
      <c r="B3295" t="s">
        <v>3239</v>
      </c>
      <c r="C3295" t="str">
        <f>SUBSTITUTE(Table1[[#This Row],[Fuel]],", ",",")</f>
        <v>fossil gas: natural gas</v>
      </c>
      <c r="D3295" t="s">
        <v>3239</v>
      </c>
      <c r="H3295" t="s">
        <v>3438</v>
      </c>
      <c r="I3295">
        <v>230</v>
      </c>
      <c r="J3295" t="s">
        <v>3446</v>
      </c>
      <c r="K3295">
        <v>2011</v>
      </c>
      <c r="L3295" t="s">
        <v>29</v>
      </c>
      <c r="M3295" t="s">
        <v>29</v>
      </c>
      <c r="N3295">
        <v>52.42</v>
      </c>
      <c r="O3295">
        <v>9.6479999999999997</v>
      </c>
      <c r="P3295" t="s">
        <v>3509</v>
      </c>
      <c r="Q3295" s="3">
        <f>Table1[[#This Row],[Capacity (MW)]]*0.395*8760*10^-6</f>
        <v>0.79584600000000005</v>
      </c>
      <c r="R3295" s="3" cm="1">
        <f t="array" ref="R3295">AVERAGE(VLOOKUP(_xlfn.TEXTSPLIT(Table1[[#This Row],[Fuel (no space after comma)]], ","), FuelList_Final_EF!$A$2:$B$65, 2, FALSE))</f>
        <v>53.06</v>
      </c>
      <c r="S3295" s="3">
        <f>Table1[[#This Row],[Generation (TWh)]]*10^9*VLOOKUP(Table1[[#This Row],[Turbine/Engine Technology]],Technology_HR!$A$2:$B$11,2,FALSE)*10^-6</f>
        <v>6007841.4539999999</v>
      </c>
      <c r="T3295" s="5">
        <f>Table1[[#This Row],[Fuel Consumption (mmBtu)]]*Table1[[#This Row],[Emission Factor (kg CO2/ mmBtu)]]*10^3</f>
        <v>318776067549.23999</v>
      </c>
      <c r="U3295" s="3">
        <f>Table1[[#This Row],[Emissions (g CO2)]]/(Table1[[#This Row],[Generation (TWh)]]*10^9)</f>
        <v>400.54993999999999</v>
      </c>
    </row>
    <row r="3296" spans="1:21" x14ac:dyDescent="0.35">
      <c r="A3296" t="s">
        <v>1019</v>
      </c>
      <c r="B3296" t="s">
        <v>3239</v>
      </c>
      <c r="C3296" t="str">
        <f>SUBSTITUTE(Table1[[#This Row],[Fuel]],", ",",")</f>
        <v>fossil gas: natural gas</v>
      </c>
      <c r="D3296" t="s">
        <v>3239</v>
      </c>
      <c r="H3296" t="s">
        <v>3440</v>
      </c>
      <c r="I3296">
        <v>38</v>
      </c>
      <c r="J3296" t="s">
        <v>3446</v>
      </c>
      <c r="K3296">
        <v>2013</v>
      </c>
      <c r="L3296" t="s">
        <v>29</v>
      </c>
      <c r="M3296" t="s">
        <v>29</v>
      </c>
      <c r="N3296">
        <v>54.070279999999997</v>
      </c>
      <c r="O3296">
        <v>13.39513</v>
      </c>
      <c r="P3296" t="s">
        <v>3509</v>
      </c>
      <c r="Q3296" s="3">
        <f>Table1[[#This Row],[Capacity (MW)]]*0.395*8760*10^-6</f>
        <v>0.13148760000000001</v>
      </c>
      <c r="R3296" s="3" cm="1">
        <f t="array" ref="R3296">AVERAGE(VLOOKUP(_xlfn.TEXTSPLIT(Table1[[#This Row],[Fuel (no space after comma)]], ","), FuelList_Final_EF!$A$2:$B$65, 2, FALSE))</f>
        <v>53.06</v>
      </c>
      <c r="S3296" s="3">
        <f>Table1[[#This Row],[Generation (TWh)]]*10^9*VLOOKUP(Table1[[#This Row],[Turbine/Engine Technology]],Technology_HR!$A$2:$B$11,2,FALSE)*10^-6</f>
        <v>1352349.9660000002</v>
      </c>
      <c r="T3296" s="5">
        <f>Table1[[#This Row],[Fuel Consumption (mmBtu)]]*Table1[[#This Row],[Emission Factor (kg CO2/ mmBtu)]]*10^3</f>
        <v>71755689195.960022</v>
      </c>
      <c r="U3296" s="3">
        <f>Table1[[#This Row],[Emissions (g CO2)]]/(Table1[[#This Row],[Generation (TWh)]]*10^9)</f>
        <v>545.72210000000007</v>
      </c>
    </row>
    <row r="3297" spans="1:21" x14ac:dyDescent="0.35">
      <c r="A3297" t="s">
        <v>1020</v>
      </c>
      <c r="B3297" t="s">
        <v>3239</v>
      </c>
      <c r="C3297" t="str">
        <f>SUBSTITUTE(Table1[[#This Row],[Fuel]],", ",",")</f>
        <v>fossil gas: natural gas</v>
      </c>
      <c r="D3297" t="s">
        <v>3239</v>
      </c>
      <c r="H3297" t="s">
        <v>3438</v>
      </c>
      <c r="I3297">
        <v>39</v>
      </c>
      <c r="J3297" t="s">
        <v>3446</v>
      </c>
      <c r="K3297">
        <v>2017</v>
      </c>
      <c r="L3297" t="s">
        <v>29</v>
      </c>
      <c r="M3297" t="s">
        <v>29</v>
      </c>
      <c r="N3297">
        <v>47.539709999999999</v>
      </c>
      <c r="O3297">
        <v>7.7069200000000002</v>
      </c>
      <c r="P3297" t="s">
        <v>3509</v>
      </c>
      <c r="Q3297" s="3">
        <f>Table1[[#This Row],[Capacity (MW)]]*0.395*8760*10^-6</f>
        <v>0.13494780000000001</v>
      </c>
      <c r="R3297" s="3" cm="1">
        <f t="array" ref="R3297">AVERAGE(VLOOKUP(_xlfn.TEXTSPLIT(Table1[[#This Row],[Fuel (no space after comma)]], ","), FuelList_Final_EF!$A$2:$B$65, 2, FALSE))</f>
        <v>53.06</v>
      </c>
      <c r="S3297" s="3">
        <f>Table1[[#This Row],[Generation (TWh)]]*10^9*VLOOKUP(Table1[[#This Row],[Turbine/Engine Technology]],Technology_HR!$A$2:$B$11,2,FALSE)*10^-6</f>
        <v>1018720.9421999999</v>
      </c>
      <c r="T3297" s="5">
        <f>Table1[[#This Row],[Fuel Consumption (mmBtu)]]*Table1[[#This Row],[Emission Factor (kg CO2/ mmBtu)]]*10^3</f>
        <v>54053333193.131996</v>
      </c>
      <c r="U3297" s="3">
        <f>Table1[[#This Row],[Emissions (g CO2)]]/(Table1[[#This Row],[Generation (TWh)]]*10^9)</f>
        <v>400.54993999999999</v>
      </c>
    </row>
    <row r="3298" spans="1:21" x14ac:dyDescent="0.35">
      <c r="A3298" t="s">
        <v>1021</v>
      </c>
      <c r="B3298" t="s">
        <v>3239</v>
      </c>
      <c r="C3298" t="str">
        <f>SUBSTITUTE(Table1[[#This Row],[Fuel]],", ",",")</f>
        <v>fossil gas: natural gas</v>
      </c>
      <c r="D3298" t="s">
        <v>3239</v>
      </c>
      <c r="H3298" t="s">
        <v>3438</v>
      </c>
      <c r="I3298">
        <v>500</v>
      </c>
      <c r="J3298" t="s">
        <v>3451</v>
      </c>
      <c r="K3298" t="s">
        <v>29</v>
      </c>
      <c r="L3298" t="s">
        <v>29</v>
      </c>
      <c r="M3298" t="s">
        <v>29</v>
      </c>
      <c r="N3298">
        <v>49.861429999999999</v>
      </c>
      <c r="O3298">
        <v>8.5676400000000008</v>
      </c>
      <c r="P3298" t="s">
        <v>3509</v>
      </c>
      <c r="Q3298" s="3">
        <f>Table1[[#This Row],[Capacity (MW)]]*0.395*8760*10^-6</f>
        <v>1.7301</v>
      </c>
      <c r="R3298" s="3" cm="1">
        <f t="array" ref="R3298">AVERAGE(VLOOKUP(_xlfn.TEXTSPLIT(Table1[[#This Row],[Fuel (no space after comma)]], ","), FuelList_Final_EF!$A$2:$B$65, 2, FALSE))</f>
        <v>53.06</v>
      </c>
      <c r="S3298" s="3">
        <f>Table1[[#This Row],[Generation (TWh)]]*10^9*VLOOKUP(Table1[[#This Row],[Turbine/Engine Technology]],Technology_HR!$A$2:$B$11,2,FALSE)*10^-6</f>
        <v>13060524.899999999</v>
      </c>
      <c r="T3298" s="5">
        <f>Table1[[#This Row],[Fuel Consumption (mmBtu)]]*Table1[[#This Row],[Emission Factor (kg CO2/ mmBtu)]]*10^3</f>
        <v>692991451194</v>
      </c>
      <c r="U3298" s="3">
        <f>Table1[[#This Row],[Emissions (g CO2)]]/(Table1[[#This Row],[Generation (TWh)]]*10^9)</f>
        <v>400.54993999999999</v>
      </c>
    </row>
    <row r="3299" spans="1:21" x14ac:dyDescent="0.35">
      <c r="A3299" t="s">
        <v>1021</v>
      </c>
      <c r="B3299" t="s">
        <v>3239</v>
      </c>
      <c r="C3299" t="str">
        <f>SUBSTITUTE(Table1[[#This Row],[Fuel]],", ",",")</f>
        <v>fossil gas: natural gas</v>
      </c>
      <c r="D3299" t="s">
        <v>3239</v>
      </c>
      <c r="H3299" t="s">
        <v>3438</v>
      </c>
      <c r="I3299">
        <v>1200</v>
      </c>
      <c r="J3299" t="s">
        <v>3445</v>
      </c>
      <c r="K3299" t="s">
        <v>29</v>
      </c>
      <c r="L3299" t="s">
        <v>29</v>
      </c>
      <c r="M3299" t="s">
        <v>29</v>
      </c>
      <c r="N3299">
        <v>48.553269999999998</v>
      </c>
      <c r="O3299">
        <v>10.3674</v>
      </c>
      <c r="P3299" t="s">
        <v>3509</v>
      </c>
      <c r="Q3299" s="3">
        <f>Table1[[#This Row],[Capacity (MW)]]*0.395*8760*10^-6</f>
        <v>4.1522399999999999</v>
      </c>
      <c r="R3299" s="3" cm="1">
        <f t="array" ref="R3299">AVERAGE(VLOOKUP(_xlfn.TEXTSPLIT(Table1[[#This Row],[Fuel (no space after comma)]], ","), FuelList_Final_EF!$A$2:$B$65, 2, FALSE))</f>
        <v>53.06</v>
      </c>
      <c r="S3299" s="3">
        <f>Table1[[#This Row],[Generation (TWh)]]*10^9*VLOOKUP(Table1[[#This Row],[Turbine/Engine Technology]],Technology_HR!$A$2:$B$11,2,FALSE)*10^-6</f>
        <v>31345259.759999998</v>
      </c>
      <c r="T3299" s="5">
        <f>Table1[[#This Row],[Fuel Consumption (mmBtu)]]*Table1[[#This Row],[Emission Factor (kg CO2/ mmBtu)]]*10^3</f>
        <v>1663179482865.5999</v>
      </c>
      <c r="U3299" s="3">
        <f>Table1[[#This Row],[Emissions (g CO2)]]/(Table1[[#This Row],[Generation (TWh)]]*10^9)</f>
        <v>400.54993999999999</v>
      </c>
    </row>
    <row r="3300" spans="1:21" x14ac:dyDescent="0.35">
      <c r="A3300" t="s">
        <v>1022</v>
      </c>
      <c r="B3300" t="s">
        <v>3239</v>
      </c>
      <c r="C3300" t="str">
        <f>SUBSTITUTE(Table1[[#This Row],[Fuel]],", ",",")</f>
        <v>fossil gas: natural gas</v>
      </c>
      <c r="D3300" t="s">
        <v>3239</v>
      </c>
      <c r="H3300" t="s">
        <v>3438</v>
      </c>
      <c r="I3300">
        <v>25</v>
      </c>
      <c r="J3300" t="s">
        <v>3446</v>
      </c>
      <c r="K3300">
        <v>1964</v>
      </c>
      <c r="L3300" t="s">
        <v>29</v>
      </c>
      <c r="M3300" t="s">
        <v>29</v>
      </c>
      <c r="N3300">
        <v>48.789017999999999</v>
      </c>
      <c r="O3300">
        <v>11.473314999999999</v>
      </c>
      <c r="P3300" t="s">
        <v>3509</v>
      </c>
      <c r="Q3300" s="3">
        <f>Table1[[#This Row],[Capacity (MW)]]*0.395*8760*10^-6</f>
        <v>8.6504999999999999E-2</v>
      </c>
      <c r="R3300" s="3" cm="1">
        <f t="array" ref="R3300">AVERAGE(VLOOKUP(_xlfn.TEXTSPLIT(Table1[[#This Row],[Fuel (no space after comma)]], ","), FuelList_Final_EF!$A$2:$B$65, 2, FALSE))</f>
        <v>53.06</v>
      </c>
      <c r="S3300" s="3">
        <f>Table1[[#This Row],[Generation (TWh)]]*10^9*VLOOKUP(Table1[[#This Row],[Turbine/Engine Technology]],Technology_HR!$A$2:$B$11,2,FALSE)*10^-6</f>
        <v>653026.245</v>
      </c>
      <c r="T3300" s="5">
        <f>Table1[[#This Row],[Fuel Consumption (mmBtu)]]*Table1[[#This Row],[Emission Factor (kg CO2/ mmBtu)]]*10^3</f>
        <v>34649572559.700005</v>
      </c>
      <c r="U3300" s="3">
        <f>Table1[[#This Row],[Emissions (g CO2)]]/(Table1[[#This Row],[Generation (TWh)]]*10^9)</f>
        <v>400.54994000000005</v>
      </c>
    </row>
    <row r="3301" spans="1:21" x14ac:dyDescent="0.35">
      <c r="A3301" t="s">
        <v>992</v>
      </c>
      <c r="B3301" t="s">
        <v>3263</v>
      </c>
      <c r="C3301" t="str">
        <f>SUBSTITUTE(Table1[[#This Row],[Fuel]],", ",",")</f>
        <v>fossil gas: natural gas,fossil liquids: heavy fuel oil</v>
      </c>
      <c r="D3301" t="s">
        <v>3239</v>
      </c>
      <c r="E3301" t="s">
        <v>3241</v>
      </c>
      <c r="H3301" t="s">
        <v>3438</v>
      </c>
      <c r="I3301">
        <v>254</v>
      </c>
      <c r="J3301" t="s">
        <v>3448</v>
      </c>
      <c r="K3301">
        <v>1980</v>
      </c>
      <c r="L3301" t="s">
        <v>29</v>
      </c>
      <c r="M3301" t="s">
        <v>29</v>
      </c>
      <c r="N3301">
        <v>51.410556</v>
      </c>
      <c r="O3301">
        <v>7.4904719999999996</v>
      </c>
      <c r="P3301" t="s">
        <v>3509</v>
      </c>
      <c r="Q3301" s="3">
        <f>Table1[[#This Row],[Capacity (MW)]]*0.395*8760*10^-6</f>
        <v>0.87889079999999986</v>
      </c>
      <c r="R3301" s="3" cm="1">
        <f t="array" ref="R3301">AVERAGE(VLOOKUP(_xlfn.TEXTSPLIT(Table1[[#This Row],[Fuel (no space after comma)]], ","), FuelList_Final_EF!$A$2:$B$65, 2, FALSE))</f>
        <v>67.331265155508703</v>
      </c>
      <c r="S3301" s="3">
        <f>Table1[[#This Row],[Generation (TWh)]]*10^9*VLOOKUP(Table1[[#This Row],[Turbine/Engine Technology]],Technology_HR!$A$2:$B$11,2,FALSE)*10^-6</f>
        <v>6634746.6491999989</v>
      </c>
      <c r="T3301" s="5">
        <f>Table1[[#This Row],[Fuel Consumption (mmBtu)]]*Table1[[#This Row],[Emission Factor (kg CO2/ mmBtu)]]*10^3</f>
        <v>446725885876.90802</v>
      </c>
      <c r="U3301" s="3">
        <f>Table1[[#This Row],[Emissions (g CO2)]]/(Table1[[#This Row],[Generation (TWh)]]*10^9)</f>
        <v>508.28372065893518</v>
      </c>
    </row>
    <row r="3302" spans="1:21" x14ac:dyDescent="0.35">
      <c r="A3302" t="s">
        <v>1023</v>
      </c>
      <c r="B3302" t="s">
        <v>3239</v>
      </c>
      <c r="C3302" t="str">
        <f>SUBSTITUTE(Table1[[#This Row],[Fuel]],", ",",")</f>
        <v>fossil gas: natural gas</v>
      </c>
      <c r="D3302" t="s">
        <v>3239</v>
      </c>
      <c r="H3302" t="s">
        <v>3438</v>
      </c>
      <c r="I3302">
        <v>97</v>
      </c>
      <c r="J3302" t="s">
        <v>3446</v>
      </c>
      <c r="K3302">
        <v>2005</v>
      </c>
      <c r="L3302" t="s">
        <v>29</v>
      </c>
      <c r="M3302" t="s">
        <v>29</v>
      </c>
      <c r="N3302">
        <v>51.459096000000002</v>
      </c>
      <c r="O3302">
        <v>11.992868</v>
      </c>
      <c r="P3302" t="s">
        <v>3509</v>
      </c>
      <c r="Q3302" s="3">
        <f>Table1[[#This Row],[Capacity (MW)]]*0.395*8760*10^-6</f>
        <v>0.33563940000000003</v>
      </c>
      <c r="R3302" s="3" cm="1">
        <f t="array" ref="R3302">AVERAGE(VLOOKUP(_xlfn.TEXTSPLIT(Table1[[#This Row],[Fuel (no space after comma)]], ","), FuelList_Final_EF!$A$2:$B$65, 2, FALSE))</f>
        <v>53.06</v>
      </c>
      <c r="S3302" s="3">
        <f>Table1[[#This Row],[Generation (TWh)]]*10^9*VLOOKUP(Table1[[#This Row],[Turbine/Engine Technology]],Technology_HR!$A$2:$B$11,2,FALSE)*10^-6</f>
        <v>2533741.8306000005</v>
      </c>
      <c r="T3302" s="5">
        <f>Table1[[#This Row],[Fuel Consumption (mmBtu)]]*Table1[[#This Row],[Emission Factor (kg CO2/ mmBtu)]]*10^3</f>
        <v>134440341531.63603</v>
      </c>
      <c r="U3302" s="3">
        <f>Table1[[#This Row],[Emissions (g CO2)]]/(Table1[[#This Row],[Generation (TWh)]]*10^9)</f>
        <v>400.54994000000005</v>
      </c>
    </row>
    <row r="3303" spans="1:21" x14ac:dyDescent="0.35">
      <c r="A3303" t="s">
        <v>1023</v>
      </c>
      <c r="B3303" t="s">
        <v>3239</v>
      </c>
      <c r="C3303" t="str">
        <f>SUBSTITUTE(Table1[[#This Row],[Fuel]],", ",",")</f>
        <v>fossil gas: natural gas</v>
      </c>
      <c r="D3303" t="s">
        <v>3239</v>
      </c>
      <c r="H3303" t="s">
        <v>3438</v>
      </c>
      <c r="I3303">
        <v>57</v>
      </c>
      <c r="J3303" t="s">
        <v>3446</v>
      </c>
      <c r="K3303">
        <v>2019</v>
      </c>
      <c r="L3303" t="s">
        <v>29</v>
      </c>
      <c r="M3303" t="s">
        <v>29</v>
      </c>
      <c r="N3303">
        <v>51.459096000000002</v>
      </c>
      <c r="O3303">
        <v>11.992868</v>
      </c>
      <c r="P3303" t="s">
        <v>3509</v>
      </c>
      <c r="Q3303" s="3">
        <f>Table1[[#This Row],[Capacity (MW)]]*0.395*8760*10^-6</f>
        <v>0.19723139999999997</v>
      </c>
      <c r="R3303" s="3" cm="1">
        <f t="array" ref="R3303">AVERAGE(VLOOKUP(_xlfn.TEXTSPLIT(Table1[[#This Row],[Fuel (no space after comma)]], ","), FuelList_Final_EF!$A$2:$B$65, 2, FALSE))</f>
        <v>53.06</v>
      </c>
      <c r="S3303" s="3">
        <f>Table1[[#This Row],[Generation (TWh)]]*10^9*VLOOKUP(Table1[[#This Row],[Turbine/Engine Technology]],Technology_HR!$A$2:$B$11,2,FALSE)*10^-6</f>
        <v>1488899.8385999997</v>
      </c>
      <c r="T3303" s="5">
        <f>Table1[[#This Row],[Fuel Consumption (mmBtu)]]*Table1[[#This Row],[Emission Factor (kg CO2/ mmBtu)]]*10^3</f>
        <v>79001025436.115982</v>
      </c>
      <c r="U3303" s="3">
        <f>Table1[[#This Row],[Emissions (g CO2)]]/(Table1[[#This Row],[Generation (TWh)]]*10^9)</f>
        <v>400.54993999999999</v>
      </c>
    </row>
    <row r="3304" spans="1:21" x14ac:dyDescent="0.35">
      <c r="A3304" t="s">
        <v>1023</v>
      </c>
      <c r="B3304" t="s">
        <v>3239</v>
      </c>
      <c r="C3304" t="str">
        <f>SUBSTITUTE(Table1[[#This Row],[Fuel]],", ",",")</f>
        <v>fossil gas: natural gas</v>
      </c>
      <c r="D3304" t="s">
        <v>3239</v>
      </c>
      <c r="H3304" t="s">
        <v>3438</v>
      </c>
      <c r="I3304">
        <v>56.1</v>
      </c>
      <c r="J3304" t="s">
        <v>3446</v>
      </c>
      <c r="K3304">
        <v>2013</v>
      </c>
      <c r="L3304" t="s">
        <v>29</v>
      </c>
      <c r="M3304" t="s">
        <v>29</v>
      </c>
      <c r="N3304">
        <v>51.459096000000002</v>
      </c>
      <c r="O3304">
        <v>11.992868</v>
      </c>
      <c r="P3304" t="s">
        <v>3509</v>
      </c>
      <c r="Q3304" s="3">
        <f>Table1[[#This Row],[Capacity (MW)]]*0.395*8760*10^-6</f>
        <v>0.19411721999999998</v>
      </c>
      <c r="R3304" s="3" cm="1">
        <f t="array" ref="R3304">AVERAGE(VLOOKUP(_xlfn.TEXTSPLIT(Table1[[#This Row],[Fuel (no space after comma)]], ","), FuelList_Final_EF!$A$2:$B$65, 2, FALSE))</f>
        <v>53.06</v>
      </c>
      <c r="S3304" s="3">
        <f>Table1[[#This Row],[Generation (TWh)]]*10^9*VLOOKUP(Table1[[#This Row],[Turbine/Engine Technology]],Technology_HR!$A$2:$B$11,2,FALSE)*10^-6</f>
        <v>1465390.8937799996</v>
      </c>
      <c r="T3304" s="5">
        <f>Table1[[#This Row],[Fuel Consumption (mmBtu)]]*Table1[[#This Row],[Emission Factor (kg CO2/ mmBtu)]]*10^3</f>
        <v>77753640823.966782</v>
      </c>
      <c r="U3304" s="3">
        <f>Table1[[#This Row],[Emissions (g CO2)]]/(Table1[[#This Row],[Generation (TWh)]]*10^9)</f>
        <v>400.54993999999999</v>
      </c>
    </row>
    <row r="3305" spans="1:21" x14ac:dyDescent="0.35">
      <c r="A3305" t="s">
        <v>1024</v>
      </c>
      <c r="B3305" t="s">
        <v>3316</v>
      </c>
      <c r="C3305" t="str">
        <f>SUBSTITUTE(Table1[[#This Row],[Fuel]],", ",",")</f>
        <v>industrial by-product: blast furnace gas,fossil gas: natural gas,fossil gas: unknown</v>
      </c>
      <c r="D3305" t="s">
        <v>3274</v>
      </c>
      <c r="E3305" t="s">
        <v>3239</v>
      </c>
      <c r="F3305" t="s">
        <v>3245</v>
      </c>
      <c r="H3305" t="s">
        <v>3440</v>
      </c>
      <c r="I3305">
        <v>64</v>
      </c>
      <c r="J3305" t="s">
        <v>3446</v>
      </c>
      <c r="K3305">
        <v>1958</v>
      </c>
      <c r="L3305" t="s">
        <v>29</v>
      </c>
      <c r="M3305" t="s">
        <v>29</v>
      </c>
      <c r="N3305">
        <v>51.4908</v>
      </c>
      <c r="O3305">
        <v>6.7269699999999997</v>
      </c>
      <c r="P3305" t="s">
        <v>3509</v>
      </c>
      <c r="Q3305" s="3">
        <f>Table1[[#This Row],[Capacity (MW)]]*0.395*8760*10^-6</f>
        <v>0.22145280000000001</v>
      </c>
      <c r="R3305" s="3" cm="1">
        <f t="array" ref="R3305">AVERAGE(VLOOKUP(_xlfn.TEXTSPLIT(Table1[[#This Row],[Fuel (no space after comma)]], ","), FuelList_Final_EF!$A$2:$B$65, 2, FALSE))</f>
        <v>129.23305464768933</v>
      </c>
      <c r="S3305" s="3">
        <f>Table1[[#This Row],[Generation (TWh)]]*10^9*VLOOKUP(Table1[[#This Row],[Turbine/Engine Technology]],Technology_HR!$A$2:$B$11,2,FALSE)*10^-6</f>
        <v>2277642.048</v>
      </c>
      <c r="T3305" s="5">
        <f>Table1[[#This Row],[Fuel Consumption (mmBtu)]]*Table1[[#This Row],[Emission Factor (kg CO2/ mmBtu)]]*10^3</f>
        <v>294346639257.05902</v>
      </c>
      <c r="U3305" s="3">
        <f>Table1[[#This Row],[Emissions (g CO2)]]/(Table1[[#This Row],[Generation (TWh)]]*10^9)</f>
        <v>1329.1619670514847</v>
      </c>
    </row>
    <row r="3306" spans="1:21" x14ac:dyDescent="0.35">
      <c r="A3306" t="s">
        <v>1024</v>
      </c>
      <c r="B3306" t="s">
        <v>3316</v>
      </c>
      <c r="C3306" t="str">
        <f>SUBSTITUTE(Table1[[#This Row],[Fuel]],", ",",")</f>
        <v>industrial by-product: blast furnace gas,fossil gas: natural gas,fossil gas: unknown</v>
      </c>
      <c r="D3306" t="s">
        <v>3274</v>
      </c>
      <c r="E3306" t="s">
        <v>3239</v>
      </c>
      <c r="F3306" t="s">
        <v>3245</v>
      </c>
      <c r="H3306" t="s">
        <v>3440</v>
      </c>
      <c r="I3306">
        <v>108</v>
      </c>
      <c r="J3306" t="s">
        <v>3446</v>
      </c>
      <c r="K3306">
        <v>1976</v>
      </c>
      <c r="L3306" t="s">
        <v>29</v>
      </c>
      <c r="M3306" t="s">
        <v>29</v>
      </c>
      <c r="N3306">
        <v>51.4908</v>
      </c>
      <c r="O3306">
        <v>6.7269699999999997</v>
      </c>
      <c r="P3306" t="s">
        <v>3509</v>
      </c>
      <c r="Q3306" s="3">
        <f>Table1[[#This Row],[Capacity (MW)]]*0.395*8760*10^-6</f>
        <v>0.37370160000000002</v>
      </c>
      <c r="R3306" s="3" cm="1">
        <f t="array" ref="R3306">AVERAGE(VLOOKUP(_xlfn.TEXTSPLIT(Table1[[#This Row],[Fuel (no space after comma)]], ","), FuelList_Final_EF!$A$2:$B$65, 2, FALSE))</f>
        <v>129.23305464768933</v>
      </c>
      <c r="S3306" s="3">
        <f>Table1[[#This Row],[Generation (TWh)]]*10^9*VLOOKUP(Table1[[#This Row],[Turbine/Engine Technology]],Technology_HR!$A$2:$B$11,2,FALSE)*10^-6</f>
        <v>3843520.9559999998</v>
      </c>
      <c r="T3306" s="5">
        <f>Table1[[#This Row],[Fuel Consumption (mmBtu)]]*Table1[[#This Row],[Emission Factor (kg CO2/ mmBtu)]]*10^3</f>
        <v>496709953746.28711</v>
      </c>
      <c r="U3306" s="3">
        <f>Table1[[#This Row],[Emissions (g CO2)]]/(Table1[[#This Row],[Generation (TWh)]]*10^9)</f>
        <v>1329.1619670514847</v>
      </c>
    </row>
    <row r="3307" spans="1:21" x14ac:dyDescent="0.35">
      <c r="A3307" t="s">
        <v>1024</v>
      </c>
      <c r="B3307" t="s">
        <v>3316</v>
      </c>
      <c r="C3307" t="str">
        <f>SUBSTITUTE(Table1[[#This Row],[Fuel]],", ",",")</f>
        <v>industrial by-product: blast furnace gas,fossil gas: natural gas,fossil gas: unknown</v>
      </c>
      <c r="D3307" t="s">
        <v>3274</v>
      </c>
      <c r="E3307" t="s">
        <v>3239</v>
      </c>
      <c r="F3307" t="s">
        <v>3245</v>
      </c>
      <c r="H3307" t="s">
        <v>3440</v>
      </c>
      <c r="I3307">
        <v>241</v>
      </c>
      <c r="J3307" t="s">
        <v>3446</v>
      </c>
      <c r="K3307">
        <v>2003</v>
      </c>
      <c r="L3307" t="s">
        <v>29</v>
      </c>
      <c r="M3307" t="s">
        <v>29</v>
      </c>
      <c r="N3307">
        <v>51.4908</v>
      </c>
      <c r="O3307">
        <v>6.7269699999999997</v>
      </c>
      <c r="P3307" t="s">
        <v>3509</v>
      </c>
      <c r="Q3307" s="3">
        <f>Table1[[#This Row],[Capacity (MW)]]*0.395*8760*10^-6</f>
        <v>0.83390819999999999</v>
      </c>
      <c r="R3307" s="3" cm="1">
        <f t="array" ref="R3307">AVERAGE(VLOOKUP(_xlfn.TEXTSPLIT(Table1[[#This Row],[Fuel (no space after comma)]], ","), FuelList_Final_EF!$A$2:$B$65, 2, FALSE))</f>
        <v>129.23305464768933</v>
      </c>
      <c r="S3307" s="3">
        <f>Table1[[#This Row],[Generation (TWh)]]*10^9*VLOOKUP(Table1[[#This Row],[Turbine/Engine Technology]],Technology_HR!$A$2:$B$11,2,FALSE)*10^-6</f>
        <v>8576745.8369999994</v>
      </c>
      <c r="T3307" s="5">
        <f>Table1[[#This Row],[Fuel Consumption (mmBtu)]]*Table1[[#This Row],[Emission Factor (kg CO2/ mmBtu)]]*10^3</f>
        <v>1108399063452.3628</v>
      </c>
      <c r="U3307" s="3">
        <f>Table1[[#This Row],[Emissions (g CO2)]]/(Table1[[#This Row],[Generation (TWh)]]*10^9)</f>
        <v>1329.1619670514845</v>
      </c>
    </row>
    <row r="3308" spans="1:21" x14ac:dyDescent="0.35">
      <c r="A3308" t="s">
        <v>1025</v>
      </c>
      <c r="B3308" t="s">
        <v>3239</v>
      </c>
      <c r="C3308" t="str">
        <f>SUBSTITUTE(Table1[[#This Row],[Fuel]],", ",",")</f>
        <v>fossil gas: natural gas</v>
      </c>
      <c r="D3308" t="s">
        <v>3239</v>
      </c>
      <c r="H3308" t="s">
        <v>3441</v>
      </c>
      <c r="I3308">
        <v>105</v>
      </c>
      <c r="J3308" t="s">
        <v>3446</v>
      </c>
      <c r="K3308">
        <v>2023</v>
      </c>
      <c r="L3308" t="s">
        <v>29</v>
      </c>
      <c r="M3308" t="s">
        <v>29</v>
      </c>
      <c r="N3308">
        <v>53.059154999999997</v>
      </c>
      <c r="O3308">
        <v>8.8732439999999997</v>
      </c>
      <c r="P3308" t="s">
        <v>3509</v>
      </c>
      <c r="Q3308" s="3">
        <f>Table1[[#This Row],[Capacity (MW)]]*0.395*8760*10^-6</f>
        <v>0.36332100000000001</v>
      </c>
      <c r="R3308" s="3" cm="1">
        <f t="array" ref="R3308">AVERAGE(VLOOKUP(_xlfn.TEXTSPLIT(Table1[[#This Row],[Fuel (no space after comma)]], ","), FuelList_Final_EF!$A$2:$B$65, 2, FALSE))</f>
        <v>53.06</v>
      </c>
      <c r="S3308" s="3">
        <f>Table1[[#This Row],[Generation (TWh)]]*10^9*VLOOKUP(Table1[[#This Row],[Turbine/Engine Technology]],Technology_HR!$A$2:$B$11,2,FALSE)*10^-6</f>
        <v>2742710.2289999998</v>
      </c>
      <c r="T3308" s="5">
        <f>Table1[[#This Row],[Fuel Consumption (mmBtu)]]*Table1[[#This Row],[Emission Factor (kg CO2/ mmBtu)]]*10^3</f>
        <v>145528204750.73999</v>
      </c>
      <c r="U3308" s="3">
        <f>Table1[[#This Row],[Emissions (g CO2)]]/(Table1[[#This Row],[Generation (TWh)]]*10^9)</f>
        <v>400.54993999999999</v>
      </c>
    </row>
    <row r="3309" spans="1:21" x14ac:dyDescent="0.35">
      <c r="A3309" t="s">
        <v>1026</v>
      </c>
      <c r="B3309" t="s">
        <v>3263</v>
      </c>
      <c r="C3309" t="str">
        <f>SUBSTITUTE(Table1[[#This Row],[Fuel]],", ",",")</f>
        <v>fossil gas: natural gas,fossil liquids: heavy fuel oil</v>
      </c>
      <c r="D3309" t="s">
        <v>3239</v>
      </c>
      <c r="E3309" t="s">
        <v>3241</v>
      </c>
      <c r="H3309" t="s">
        <v>3440</v>
      </c>
      <c r="I3309">
        <v>121</v>
      </c>
      <c r="J3309" t="s">
        <v>3446</v>
      </c>
      <c r="K3309">
        <v>2013</v>
      </c>
      <c r="L3309" t="s">
        <v>29</v>
      </c>
      <c r="M3309" t="s">
        <v>29</v>
      </c>
      <c r="N3309">
        <v>50.812600000000003</v>
      </c>
      <c r="O3309">
        <v>9.9779999999999998</v>
      </c>
      <c r="P3309" t="s">
        <v>3509</v>
      </c>
      <c r="Q3309" s="3">
        <f>Table1[[#This Row],[Capacity (MW)]]*0.395*8760*10^-6</f>
        <v>0.41868420000000001</v>
      </c>
      <c r="R3309" s="3" cm="1">
        <f t="array" ref="R3309">AVERAGE(VLOOKUP(_xlfn.TEXTSPLIT(Table1[[#This Row],[Fuel (no space after comma)]], ","), FuelList_Final_EF!$A$2:$B$65, 2, FALSE))</f>
        <v>67.331265155508703</v>
      </c>
      <c r="S3309" s="3">
        <f>Table1[[#This Row],[Generation (TWh)]]*10^9*VLOOKUP(Table1[[#This Row],[Turbine/Engine Technology]],Technology_HR!$A$2:$B$11,2,FALSE)*10^-6</f>
        <v>4306166.9969999995</v>
      </c>
      <c r="T3309" s="5">
        <f>Table1[[#This Row],[Fuel Consumption (mmBtu)]]*Table1[[#This Row],[Emission Factor (kg CO2/ mmBtu)]]*10^3</f>
        <v>289939671878.90759</v>
      </c>
      <c r="U3309" s="3">
        <f>Table1[[#This Row],[Emissions (g CO2)]]/(Table1[[#This Row],[Generation (TWh)]]*10^9)</f>
        <v>692.50206212440685</v>
      </c>
    </row>
    <row r="3310" spans="1:21" x14ac:dyDescent="0.35">
      <c r="A3310" t="s">
        <v>1027</v>
      </c>
      <c r="B3310" t="s">
        <v>3282</v>
      </c>
      <c r="C3310" t="str">
        <f>SUBSTITUTE(Table1[[#This Row],[Fuel]],", ",",")</f>
        <v>fossil liquids: light fuel oil</v>
      </c>
      <c r="D3310" t="s">
        <v>3282</v>
      </c>
      <c r="H3310" t="s">
        <v>3436</v>
      </c>
      <c r="I3310">
        <v>25</v>
      </c>
      <c r="J3310" t="s">
        <v>3446</v>
      </c>
      <c r="K3310">
        <v>1987</v>
      </c>
      <c r="L3310" t="s">
        <v>29</v>
      </c>
      <c r="M3310" t="s">
        <v>29</v>
      </c>
      <c r="N3310">
        <v>47.751939999999998</v>
      </c>
      <c r="O3310">
        <v>11.840210000000001</v>
      </c>
      <c r="P3310" t="s">
        <v>3509</v>
      </c>
      <c r="Q3310" s="3">
        <f>Table1[[#This Row],[Capacity (MW)]]*0.395*8760*10^-6</f>
        <v>8.6504999999999999E-2</v>
      </c>
      <c r="R3310" s="3" cm="1">
        <f t="array" ref="R3310">AVERAGE(VLOOKUP(_xlfn.TEXTSPLIT(Table1[[#This Row],[Fuel (no space after comma)]], ","), FuelList_Final_EF!$A$2:$B$65, 2, FALSE))</f>
        <v>78.123352662098043</v>
      </c>
      <c r="S3310" s="3">
        <f>Table1[[#This Row],[Generation (TWh)]]*10^9*VLOOKUP(Table1[[#This Row],[Turbine/Engine Technology]],Technology_HR!$A$2:$B$11,2,FALSE)*10^-6</f>
        <v>952420.04999999993</v>
      </c>
      <c r="T3310" s="5">
        <f>Table1[[#This Row],[Fuel Consumption (mmBtu)]]*Table1[[#This Row],[Emission Factor (kg CO2/ mmBtu)]]*10^3</f>
        <v>74406247448.603043</v>
      </c>
      <c r="U3310" s="3">
        <f>Table1[[#This Row],[Emissions (g CO2)]]/(Table1[[#This Row],[Generation (TWh)]]*10^9)</f>
        <v>860.13811280969935</v>
      </c>
    </row>
    <row r="3311" spans="1:21" x14ac:dyDescent="0.35">
      <c r="A3311" t="s">
        <v>1027</v>
      </c>
      <c r="B3311" t="s">
        <v>3282</v>
      </c>
      <c r="C3311" t="str">
        <f>SUBSTITUTE(Table1[[#This Row],[Fuel]],", ",",")</f>
        <v>fossil liquids: light fuel oil</v>
      </c>
      <c r="D3311" t="s">
        <v>3282</v>
      </c>
      <c r="H3311" t="s">
        <v>3436</v>
      </c>
      <c r="I3311">
        <v>25</v>
      </c>
      <c r="J3311" t="s">
        <v>3446</v>
      </c>
      <c r="K3311">
        <v>1987</v>
      </c>
      <c r="L3311" t="s">
        <v>29</v>
      </c>
      <c r="M3311" t="s">
        <v>29</v>
      </c>
      <c r="N3311">
        <v>47.751939999999998</v>
      </c>
      <c r="O3311">
        <v>11.840210000000001</v>
      </c>
      <c r="P3311" t="s">
        <v>3509</v>
      </c>
      <c r="Q3311" s="3">
        <f>Table1[[#This Row],[Capacity (MW)]]*0.395*8760*10^-6</f>
        <v>8.6504999999999999E-2</v>
      </c>
      <c r="R3311" s="3" cm="1">
        <f t="array" ref="R3311">AVERAGE(VLOOKUP(_xlfn.TEXTSPLIT(Table1[[#This Row],[Fuel (no space after comma)]], ","), FuelList_Final_EF!$A$2:$B$65, 2, FALSE))</f>
        <v>78.123352662098043</v>
      </c>
      <c r="S3311" s="3">
        <f>Table1[[#This Row],[Generation (TWh)]]*10^9*VLOOKUP(Table1[[#This Row],[Turbine/Engine Technology]],Technology_HR!$A$2:$B$11,2,FALSE)*10^-6</f>
        <v>952420.04999999993</v>
      </c>
      <c r="T3311" s="5">
        <f>Table1[[#This Row],[Fuel Consumption (mmBtu)]]*Table1[[#This Row],[Emission Factor (kg CO2/ mmBtu)]]*10^3</f>
        <v>74406247448.603043</v>
      </c>
      <c r="U3311" s="3">
        <f>Table1[[#This Row],[Emissions (g CO2)]]/(Table1[[#This Row],[Generation (TWh)]]*10^9)</f>
        <v>860.13811280969935</v>
      </c>
    </row>
    <row r="3312" spans="1:21" x14ac:dyDescent="0.35">
      <c r="A3312" t="s">
        <v>1027</v>
      </c>
      <c r="B3312" t="s">
        <v>3282</v>
      </c>
      <c r="C3312" t="str">
        <f>SUBSTITUTE(Table1[[#This Row],[Fuel]],", ",",")</f>
        <v>fossil liquids: light fuel oil</v>
      </c>
      <c r="D3312" t="s">
        <v>3282</v>
      </c>
      <c r="H3312" t="s">
        <v>3436</v>
      </c>
      <c r="I3312">
        <v>25</v>
      </c>
      <c r="J3312" t="s">
        <v>3446</v>
      </c>
      <c r="K3312">
        <v>1987</v>
      </c>
      <c r="L3312" t="s">
        <v>29</v>
      </c>
      <c r="M3312" t="s">
        <v>29</v>
      </c>
      <c r="N3312">
        <v>47.751939999999998</v>
      </c>
      <c r="O3312">
        <v>11.840210000000001</v>
      </c>
      <c r="P3312" t="s">
        <v>3509</v>
      </c>
      <c r="Q3312" s="3">
        <f>Table1[[#This Row],[Capacity (MW)]]*0.395*8760*10^-6</f>
        <v>8.6504999999999999E-2</v>
      </c>
      <c r="R3312" s="3" cm="1">
        <f t="array" ref="R3312">AVERAGE(VLOOKUP(_xlfn.TEXTSPLIT(Table1[[#This Row],[Fuel (no space after comma)]], ","), FuelList_Final_EF!$A$2:$B$65, 2, FALSE))</f>
        <v>78.123352662098043</v>
      </c>
      <c r="S3312" s="3">
        <f>Table1[[#This Row],[Generation (TWh)]]*10^9*VLOOKUP(Table1[[#This Row],[Turbine/Engine Technology]],Technology_HR!$A$2:$B$11,2,FALSE)*10^-6</f>
        <v>952420.04999999993</v>
      </c>
      <c r="T3312" s="5">
        <f>Table1[[#This Row],[Fuel Consumption (mmBtu)]]*Table1[[#This Row],[Emission Factor (kg CO2/ mmBtu)]]*10^3</f>
        <v>74406247448.603043</v>
      </c>
      <c r="U3312" s="3">
        <f>Table1[[#This Row],[Emissions (g CO2)]]/(Table1[[#This Row],[Generation (TWh)]]*10^9)</f>
        <v>860.13811280969935</v>
      </c>
    </row>
    <row r="3313" spans="1:21" x14ac:dyDescent="0.35">
      <c r="A3313" t="s">
        <v>1027</v>
      </c>
      <c r="B3313" t="s">
        <v>3282</v>
      </c>
      <c r="C3313" t="str">
        <f>SUBSTITUTE(Table1[[#This Row],[Fuel]],", ",",")</f>
        <v>fossil liquids: light fuel oil</v>
      </c>
      <c r="D3313" t="s">
        <v>3282</v>
      </c>
      <c r="H3313" t="s">
        <v>3436</v>
      </c>
      <c r="I3313">
        <v>25</v>
      </c>
      <c r="J3313" t="s">
        <v>3446</v>
      </c>
      <c r="K3313">
        <v>1987</v>
      </c>
      <c r="L3313" t="s">
        <v>29</v>
      </c>
      <c r="M3313" t="s">
        <v>29</v>
      </c>
      <c r="N3313">
        <v>47.751939999999998</v>
      </c>
      <c r="O3313">
        <v>11.840210000000001</v>
      </c>
      <c r="P3313" t="s">
        <v>3509</v>
      </c>
      <c r="Q3313" s="3">
        <f>Table1[[#This Row],[Capacity (MW)]]*0.395*8760*10^-6</f>
        <v>8.6504999999999999E-2</v>
      </c>
      <c r="R3313" s="3" cm="1">
        <f t="array" ref="R3313">AVERAGE(VLOOKUP(_xlfn.TEXTSPLIT(Table1[[#This Row],[Fuel (no space after comma)]], ","), FuelList_Final_EF!$A$2:$B$65, 2, FALSE))</f>
        <v>78.123352662098043</v>
      </c>
      <c r="S3313" s="3">
        <f>Table1[[#This Row],[Generation (TWh)]]*10^9*VLOOKUP(Table1[[#This Row],[Turbine/Engine Technology]],Technology_HR!$A$2:$B$11,2,FALSE)*10^-6</f>
        <v>952420.04999999993</v>
      </c>
      <c r="T3313" s="5">
        <f>Table1[[#This Row],[Fuel Consumption (mmBtu)]]*Table1[[#This Row],[Emission Factor (kg CO2/ mmBtu)]]*10^3</f>
        <v>74406247448.603043</v>
      </c>
      <c r="U3313" s="3">
        <f>Table1[[#This Row],[Emissions (g CO2)]]/(Table1[[#This Row],[Generation (TWh)]]*10^9)</f>
        <v>860.13811280969935</v>
      </c>
    </row>
    <row r="3314" spans="1:21" x14ac:dyDescent="0.35">
      <c r="A3314" t="s">
        <v>1028</v>
      </c>
      <c r="B3314" t="s">
        <v>3251</v>
      </c>
      <c r="C3314" t="str">
        <f>SUBSTITUTE(Table1[[#This Row],[Fuel]],", ",",")</f>
        <v>fossil liquids: heavy fuel oil,fossil gas: natural gas</v>
      </c>
      <c r="D3314" t="s">
        <v>3241</v>
      </c>
      <c r="E3314" t="s">
        <v>3239</v>
      </c>
      <c r="H3314" t="s">
        <v>3438</v>
      </c>
      <c r="I3314">
        <v>47</v>
      </c>
      <c r="J3314" t="s">
        <v>3446</v>
      </c>
      <c r="K3314">
        <v>1999</v>
      </c>
      <c r="L3314" t="s">
        <v>29</v>
      </c>
      <c r="M3314" t="s">
        <v>29</v>
      </c>
      <c r="N3314">
        <v>54.157699999999998</v>
      </c>
      <c r="O3314">
        <v>9.0745000000000005</v>
      </c>
      <c r="P3314" t="s">
        <v>3509</v>
      </c>
      <c r="Q3314" s="3">
        <f>Table1[[#This Row],[Capacity (MW)]]*0.395*8760*10^-6</f>
        <v>0.16262940000000001</v>
      </c>
      <c r="R3314" s="3" cm="1">
        <f t="array" ref="R3314">AVERAGE(VLOOKUP(_xlfn.TEXTSPLIT(Table1[[#This Row],[Fuel (no space after comma)]], ","), FuelList_Final_EF!$A$2:$B$65, 2, FALSE))</f>
        <v>67.331265155508703</v>
      </c>
      <c r="S3314" s="3">
        <f>Table1[[#This Row],[Generation (TWh)]]*10^9*VLOOKUP(Table1[[#This Row],[Turbine/Engine Technology]],Technology_HR!$A$2:$B$11,2,FALSE)*10^-6</f>
        <v>1227689.3406</v>
      </c>
      <c r="T3314" s="5">
        <f>Table1[[#This Row],[Fuel Consumption (mmBtu)]]*Table1[[#This Row],[Emission Factor (kg CO2/ mmBtu)]]*10^3</f>
        <v>82661876520.530243</v>
      </c>
      <c r="U3314" s="3">
        <f>Table1[[#This Row],[Emissions (g CO2)]]/(Table1[[#This Row],[Generation (TWh)]]*10^9)</f>
        <v>508.28372065893524</v>
      </c>
    </row>
    <row r="3315" spans="1:21" x14ac:dyDescent="0.35">
      <c r="A3315" t="s">
        <v>1025</v>
      </c>
      <c r="B3315" t="s">
        <v>3239</v>
      </c>
      <c r="C3315" t="str">
        <f>SUBSTITUTE(Table1[[#This Row],[Fuel]],", ",",")</f>
        <v>fossil gas: natural gas</v>
      </c>
      <c r="D3315" t="s">
        <v>3239</v>
      </c>
      <c r="H3315" t="s">
        <v>3438</v>
      </c>
      <c r="I3315">
        <v>800</v>
      </c>
      <c r="J3315" t="s">
        <v>3447</v>
      </c>
      <c r="K3315">
        <v>2026</v>
      </c>
      <c r="L3315" t="s">
        <v>29</v>
      </c>
      <c r="M3315" t="s">
        <v>29</v>
      </c>
      <c r="N3315">
        <v>49.175277000000001</v>
      </c>
      <c r="O3315">
        <v>9.2074280000000002</v>
      </c>
      <c r="P3315" t="s">
        <v>3509</v>
      </c>
      <c r="Q3315" s="3">
        <f>Table1[[#This Row],[Capacity (MW)]]*0.395*8760*10^-6</f>
        <v>2.76816</v>
      </c>
      <c r="R3315" s="3" cm="1">
        <f t="array" ref="R3315">AVERAGE(VLOOKUP(_xlfn.TEXTSPLIT(Table1[[#This Row],[Fuel (no space after comma)]], ","), FuelList_Final_EF!$A$2:$B$65, 2, FALSE))</f>
        <v>53.06</v>
      </c>
      <c r="S3315" s="3">
        <f>Table1[[#This Row],[Generation (TWh)]]*10^9*VLOOKUP(Table1[[#This Row],[Turbine/Engine Technology]],Technology_HR!$A$2:$B$11,2,FALSE)*10^-6</f>
        <v>20896839.84</v>
      </c>
      <c r="T3315" s="5">
        <f>Table1[[#This Row],[Fuel Consumption (mmBtu)]]*Table1[[#This Row],[Emission Factor (kg CO2/ mmBtu)]]*10^3</f>
        <v>1108786321910.4001</v>
      </c>
      <c r="U3315" s="3">
        <f>Table1[[#This Row],[Emissions (g CO2)]]/(Table1[[#This Row],[Generation (TWh)]]*10^9)</f>
        <v>400.54994000000005</v>
      </c>
    </row>
    <row r="3316" spans="1:21" x14ac:dyDescent="0.35">
      <c r="A3316" t="s">
        <v>1024</v>
      </c>
      <c r="B3316" t="s">
        <v>3319</v>
      </c>
      <c r="C3316" t="str">
        <f>SUBSTITUTE(Table1[[#This Row],[Fuel]],", ",",")</f>
        <v>industrial by-product: blast furnace gas,fossil gas: unknown</v>
      </c>
      <c r="D3316" t="s">
        <v>3274</v>
      </c>
      <c r="E3316" t="s">
        <v>3245</v>
      </c>
      <c r="H3316" t="s">
        <v>3440</v>
      </c>
      <c r="I3316">
        <v>64</v>
      </c>
      <c r="J3316" t="s">
        <v>3446</v>
      </c>
      <c r="K3316">
        <v>1955</v>
      </c>
      <c r="L3316" t="s">
        <v>29</v>
      </c>
      <c r="M3316" t="s">
        <v>29</v>
      </c>
      <c r="N3316">
        <v>51.459719999999997</v>
      </c>
      <c r="O3316">
        <v>6.73055</v>
      </c>
      <c r="P3316" t="s">
        <v>3509</v>
      </c>
      <c r="Q3316" s="3">
        <f>Table1[[#This Row],[Capacity (MW)]]*0.395*8760*10^-6</f>
        <v>0.22145280000000001</v>
      </c>
      <c r="R3316" s="3" cm="1">
        <f t="array" ref="R3316">AVERAGE(VLOOKUP(_xlfn.TEXTSPLIT(Table1[[#This Row],[Fuel (no space after comma)]], ","), FuelList_Final_EF!$A$2:$B$65, 2, FALSE))</f>
        <v>167.31958197153401</v>
      </c>
      <c r="S3316" s="3">
        <f>Table1[[#This Row],[Generation (TWh)]]*10^9*VLOOKUP(Table1[[#This Row],[Turbine/Engine Technology]],Technology_HR!$A$2:$B$11,2,FALSE)*10^-6</f>
        <v>2277642.048</v>
      </c>
      <c r="T3316" s="5">
        <f>Table1[[#This Row],[Fuel Consumption (mmBtu)]]*Table1[[#This Row],[Emission Factor (kg CO2/ mmBtu)]]*10^3</f>
        <v>381094115352.14862</v>
      </c>
      <c r="U3316" s="3">
        <f>Table1[[#This Row],[Emissions (g CO2)]]/(Table1[[#This Row],[Generation (TWh)]]*10^9)</f>
        <v>1720.8819005772275</v>
      </c>
    </row>
    <row r="3317" spans="1:21" x14ac:dyDescent="0.35">
      <c r="A3317" t="s">
        <v>1024</v>
      </c>
      <c r="B3317" t="s">
        <v>3319</v>
      </c>
      <c r="C3317" t="str">
        <f>SUBSTITUTE(Table1[[#This Row],[Fuel]],", ",",")</f>
        <v>industrial by-product: blast furnace gas,fossil gas: unknown</v>
      </c>
      <c r="D3317" t="s">
        <v>3274</v>
      </c>
      <c r="E3317" t="s">
        <v>3245</v>
      </c>
      <c r="H3317" t="s">
        <v>3440</v>
      </c>
      <c r="I3317">
        <v>101</v>
      </c>
      <c r="J3317" t="s">
        <v>3446</v>
      </c>
      <c r="K3317">
        <v>1963</v>
      </c>
      <c r="L3317" t="s">
        <v>29</v>
      </c>
      <c r="M3317" t="s">
        <v>29</v>
      </c>
      <c r="N3317">
        <v>51.459719999999997</v>
      </c>
      <c r="O3317">
        <v>6.73055</v>
      </c>
      <c r="P3317" t="s">
        <v>3509</v>
      </c>
      <c r="Q3317" s="3">
        <f>Table1[[#This Row],[Capacity (MW)]]*0.395*8760*10^-6</f>
        <v>0.34948020000000002</v>
      </c>
      <c r="R3317" s="3" cm="1">
        <f t="array" ref="R3317">AVERAGE(VLOOKUP(_xlfn.TEXTSPLIT(Table1[[#This Row],[Fuel (no space after comma)]], ","), FuelList_Final_EF!$A$2:$B$65, 2, FALSE))</f>
        <v>167.31958197153401</v>
      </c>
      <c r="S3317" s="3">
        <f>Table1[[#This Row],[Generation (TWh)]]*10^9*VLOOKUP(Table1[[#This Row],[Turbine/Engine Technology]],Technology_HR!$A$2:$B$11,2,FALSE)*10^-6</f>
        <v>3594403.8569999998</v>
      </c>
      <c r="T3317" s="5">
        <f>Table1[[#This Row],[Fuel Consumption (mmBtu)]]*Table1[[#This Row],[Emission Factor (kg CO2/ mmBtu)]]*10^3</f>
        <v>601414150790.1095</v>
      </c>
      <c r="U3317" s="3">
        <f>Table1[[#This Row],[Emissions (g CO2)]]/(Table1[[#This Row],[Generation (TWh)]]*10^9)</f>
        <v>1720.8819005772273</v>
      </c>
    </row>
    <row r="3318" spans="1:21" x14ac:dyDescent="0.35">
      <c r="A3318" t="s">
        <v>1024</v>
      </c>
      <c r="B3318" t="s">
        <v>3319</v>
      </c>
      <c r="C3318" t="str">
        <f>SUBSTITUTE(Table1[[#This Row],[Fuel]],", ",",")</f>
        <v>industrial by-product: blast furnace gas,fossil gas: unknown</v>
      </c>
      <c r="D3318" t="s">
        <v>3274</v>
      </c>
      <c r="E3318" t="s">
        <v>3245</v>
      </c>
      <c r="H3318" t="s">
        <v>3440</v>
      </c>
      <c r="I3318">
        <v>177</v>
      </c>
      <c r="J3318" t="s">
        <v>3446</v>
      </c>
      <c r="K3318">
        <v>1969</v>
      </c>
      <c r="L3318" t="s">
        <v>29</v>
      </c>
      <c r="M3318" t="s">
        <v>29</v>
      </c>
      <c r="N3318">
        <v>51.459719999999997</v>
      </c>
      <c r="O3318">
        <v>6.73055</v>
      </c>
      <c r="P3318" t="s">
        <v>3509</v>
      </c>
      <c r="Q3318" s="3">
        <f>Table1[[#This Row],[Capacity (MW)]]*0.395*8760*10^-6</f>
        <v>0.61245539999999998</v>
      </c>
      <c r="R3318" s="3" cm="1">
        <f t="array" ref="R3318">AVERAGE(VLOOKUP(_xlfn.TEXTSPLIT(Table1[[#This Row],[Fuel (no space after comma)]], ","), FuelList_Final_EF!$A$2:$B$65, 2, FALSE))</f>
        <v>167.31958197153401</v>
      </c>
      <c r="S3318" s="3">
        <f>Table1[[#This Row],[Generation (TWh)]]*10^9*VLOOKUP(Table1[[#This Row],[Turbine/Engine Technology]],Technology_HR!$A$2:$B$11,2,FALSE)*10^-6</f>
        <v>6299103.7889999999</v>
      </c>
      <c r="T3318" s="5">
        <f>Table1[[#This Row],[Fuel Consumption (mmBtu)]]*Table1[[#This Row],[Emission Factor (kg CO2/ mmBtu)]]*10^3</f>
        <v>1053963412770.7859</v>
      </c>
      <c r="U3318" s="3">
        <f>Table1[[#This Row],[Emissions (g CO2)]]/(Table1[[#This Row],[Generation (TWh)]]*10^9)</f>
        <v>1720.881900577227</v>
      </c>
    </row>
    <row r="3319" spans="1:21" x14ac:dyDescent="0.35">
      <c r="A3319" t="s">
        <v>978</v>
      </c>
      <c r="B3319" t="s">
        <v>3239</v>
      </c>
      <c r="C3319" t="str">
        <f>SUBSTITUTE(Table1[[#This Row],[Fuel]],", ",",")</f>
        <v>fossil gas: natural gas</v>
      </c>
      <c r="D3319" t="s">
        <v>3239</v>
      </c>
      <c r="H3319" t="s">
        <v>3438</v>
      </c>
      <c r="I3319">
        <v>725</v>
      </c>
      <c r="J3319" t="s">
        <v>3446</v>
      </c>
      <c r="K3319">
        <v>2022</v>
      </c>
      <c r="L3319" t="s">
        <v>29</v>
      </c>
      <c r="M3319" t="s">
        <v>29</v>
      </c>
      <c r="N3319">
        <v>51.551389</v>
      </c>
      <c r="O3319">
        <v>7.1888889999999996</v>
      </c>
      <c r="P3319" t="s">
        <v>3509</v>
      </c>
      <c r="Q3319" s="3">
        <f>Table1[[#This Row],[Capacity (MW)]]*0.395*8760*10^-6</f>
        <v>2.508645</v>
      </c>
      <c r="R3319" s="3" cm="1">
        <f t="array" ref="R3319">AVERAGE(VLOOKUP(_xlfn.TEXTSPLIT(Table1[[#This Row],[Fuel (no space after comma)]], ","), FuelList_Final_EF!$A$2:$B$65, 2, FALSE))</f>
        <v>53.06</v>
      </c>
      <c r="S3319" s="3">
        <f>Table1[[#This Row],[Generation (TWh)]]*10^9*VLOOKUP(Table1[[#This Row],[Turbine/Engine Technology]],Technology_HR!$A$2:$B$11,2,FALSE)*10^-6</f>
        <v>18937761.105</v>
      </c>
      <c r="T3319" s="5">
        <f>Table1[[#This Row],[Fuel Consumption (mmBtu)]]*Table1[[#This Row],[Emission Factor (kg CO2/ mmBtu)]]*10^3</f>
        <v>1004837604231.3002</v>
      </c>
      <c r="U3319" s="3">
        <f>Table1[[#This Row],[Emissions (g CO2)]]/(Table1[[#This Row],[Generation (TWh)]]*10^9)</f>
        <v>400.54994000000005</v>
      </c>
    </row>
    <row r="3320" spans="1:21" x14ac:dyDescent="0.35">
      <c r="A3320" t="s">
        <v>1029</v>
      </c>
      <c r="B3320" t="s">
        <v>3239</v>
      </c>
      <c r="C3320" t="str">
        <f>SUBSTITUTE(Table1[[#This Row],[Fuel]],", ",",")</f>
        <v>fossil gas: natural gas</v>
      </c>
      <c r="D3320" t="s">
        <v>3239</v>
      </c>
      <c r="H3320" t="s">
        <v>3438</v>
      </c>
      <c r="I3320">
        <v>37</v>
      </c>
      <c r="J3320" t="s">
        <v>3446</v>
      </c>
      <c r="K3320">
        <v>2005</v>
      </c>
      <c r="L3320" t="s">
        <v>29</v>
      </c>
      <c r="M3320" t="s">
        <v>29</v>
      </c>
      <c r="N3320">
        <v>52.033329999999999</v>
      </c>
      <c r="O3320">
        <v>8.5333299999999994</v>
      </c>
      <c r="P3320" t="s">
        <v>3509</v>
      </c>
      <c r="Q3320" s="3">
        <f>Table1[[#This Row],[Capacity (MW)]]*0.395*8760*10^-6</f>
        <v>0.12802740000000001</v>
      </c>
      <c r="R3320" s="3" cm="1">
        <f t="array" ref="R3320">AVERAGE(VLOOKUP(_xlfn.TEXTSPLIT(Table1[[#This Row],[Fuel (no space after comma)]], ","), FuelList_Final_EF!$A$2:$B$65, 2, FALSE))</f>
        <v>53.06</v>
      </c>
      <c r="S3320" s="3">
        <f>Table1[[#This Row],[Generation (TWh)]]*10^9*VLOOKUP(Table1[[#This Row],[Turbine/Engine Technology]],Technology_HR!$A$2:$B$11,2,FALSE)*10^-6</f>
        <v>966478.84260000009</v>
      </c>
      <c r="T3320" s="5">
        <f>Table1[[#This Row],[Fuel Consumption (mmBtu)]]*Table1[[#This Row],[Emission Factor (kg CO2/ mmBtu)]]*10^3</f>
        <v>51281367388.35601</v>
      </c>
      <c r="U3320" s="3">
        <f>Table1[[#This Row],[Emissions (g CO2)]]/(Table1[[#This Row],[Generation (TWh)]]*10^9)</f>
        <v>400.54994000000005</v>
      </c>
    </row>
    <row r="3321" spans="1:21" x14ac:dyDescent="0.35">
      <c r="A3321" t="s">
        <v>1030</v>
      </c>
      <c r="B3321" t="s">
        <v>3239</v>
      </c>
      <c r="C3321" t="str">
        <f>SUBSTITUTE(Table1[[#This Row],[Fuel]],", ",",")</f>
        <v>fossil gas: natural gas</v>
      </c>
      <c r="D3321" t="s">
        <v>3239</v>
      </c>
      <c r="H3321" t="s">
        <v>3440</v>
      </c>
      <c r="I3321">
        <v>44</v>
      </c>
      <c r="J3321" t="s">
        <v>3446</v>
      </c>
      <c r="K3321">
        <v>2013</v>
      </c>
      <c r="L3321" t="s">
        <v>29</v>
      </c>
      <c r="M3321" t="s">
        <v>29</v>
      </c>
      <c r="N3321">
        <v>51.508000000000003</v>
      </c>
      <c r="O3321">
        <v>7.2503000000000002</v>
      </c>
      <c r="P3321" t="s">
        <v>3509</v>
      </c>
      <c r="Q3321" s="3">
        <f>Table1[[#This Row],[Capacity (MW)]]*0.395*8760*10^-6</f>
        <v>0.15224880000000002</v>
      </c>
      <c r="R3321" s="3" cm="1">
        <f t="array" ref="R3321">AVERAGE(VLOOKUP(_xlfn.TEXTSPLIT(Table1[[#This Row],[Fuel (no space after comma)]], ","), FuelList_Final_EF!$A$2:$B$65, 2, FALSE))</f>
        <v>53.06</v>
      </c>
      <c r="S3321" s="3">
        <f>Table1[[#This Row],[Generation (TWh)]]*10^9*VLOOKUP(Table1[[#This Row],[Turbine/Engine Technology]],Technology_HR!$A$2:$B$11,2,FALSE)*10^-6</f>
        <v>1565878.9080000003</v>
      </c>
      <c r="T3321" s="5">
        <f>Table1[[#This Row],[Fuel Consumption (mmBtu)]]*Table1[[#This Row],[Emission Factor (kg CO2/ mmBtu)]]*10^3</f>
        <v>83085534858.480026</v>
      </c>
      <c r="U3321" s="3">
        <f>Table1[[#This Row],[Emissions (g CO2)]]/(Table1[[#This Row],[Generation (TWh)]]*10^9)</f>
        <v>545.72210000000007</v>
      </c>
    </row>
    <row r="3322" spans="1:21" x14ac:dyDescent="0.35">
      <c r="A3322" t="s">
        <v>1031</v>
      </c>
      <c r="B3322" t="s">
        <v>3316</v>
      </c>
      <c r="C3322" t="str">
        <f>SUBSTITUTE(Table1[[#This Row],[Fuel]],", ",",")</f>
        <v>industrial by-product: blast furnace gas,fossil gas: natural gas,fossil gas: unknown</v>
      </c>
      <c r="D3322" t="s">
        <v>3274</v>
      </c>
      <c r="E3322" t="s">
        <v>3239</v>
      </c>
      <c r="F3322" t="s">
        <v>3245</v>
      </c>
      <c r="H3322" t="s">
        <v>3440</v>
      </c>
      <c r="I3322">
        <v>320</v>
      </c>
      <c r="J3322" t="s">
        <v>3446</v>
      </c>
      <c r="K3322">
        <v>1975</v>
      </c>
      <c r="L3322" t="s">
        <v>29</v>
      </c>
      <c r="M3322" t="s">
        <v>29</v>
      </c>
      <c r="N3322">
        <v>51.369900000000001</v>
      </c>
      <c r="O3322">
        <v>6.7163000000000004</v>
      </c>
      <c r="P3322" t="s">
        <v>3509</v>
      </c>
      <c r="Q3322" s="3">
        <f>Table1[[#This Row],[Capacity (MW)]]*0.395*8760*10^-6</f>
        <v>1.107264</v>
      </c>
      <c r="R3322" s="3" cm="1">
        <f t="array" ref="R3322">AVERAGE(VLOOKUP(_xlfn.TEXTSPLIT(Table1[[#This Row],[Fuel (no space after comma)]], ","), FuelList_Final_EF!$A$2:$B$65, 2, FALSE))</f>
        <v>129.23305464768933</v>
      </c>
      <c r="S3322" s="3">
        <f>Table1[[#This Row],[Generation (TWh)]]*10^9*VLOOKUP(Table1[[#This Row],[Turbine/Engine Technology]],Technology_HR!$A$2:$B$11,2,FALSE)*10^-6</f>
        <v>11388210.24</v>
      </c>
      <c r="T3322" s="5">
        <f>Table1[[#This Row],[Fuel Consumption (mmBtu)]]*Table1[[#This Row],[Emission Factor (kg CO2/ mmBtu)]]*10^3</f>
        <v>1471733196285.2952</v>
      </c>
      <c r="U3322" s="3">
        <f>Table1[[#This Row],[Emissions (g CO2)]]/(Table1[[#This Row],[Generation (TWh)]]*10^9)</f>
        <v>1329.1619670514847</v>
      </c>
    </row>
    <row r="3323" spans="1:21" x14ac:dyDescent="0.35">
      <c r="A3323" t="s">
        <v>1031</v>
      </c>
      <c r="B3323" t="s">
        <v>3316</v>
      </c>
      <c r="C3323" t="str">
        <f>SUBSTITUTE(Table1[[#This Row],[Fuel]],", ",",")</f>
        <v>industrial by-product: blast furnace gas,fossil gas: natural gas,fossil gas: unknown</v>
      </c>
      <c r="D3323" t="s">
        <v>3274</v>
      </c>
      <c r="E3323" t="s">
        <v>3239</v>
      </c>
      <c r="F3323" t="s">
        <v>3245</v>
      </c>
      <c r="H3323" t="s">
        <v>3440</v>
      </c>
      <c r="I3323">
        <v>320</v>
      </c>
      <c r="J3323" t="s">
        <v>3446</v>
      </c>
      <c r="K3323">
        <v>1976</v>
      </c>
      <c r="L3323" t="s">
        <v>29</v>
      </c>
      <c r="M3323" t="s">
        <v>29</v>
      </c>
      <c r="N3323">
        <v>51.369900000000001</v>
      </c>
      <c r="O3323">
        <v>6.7163000000000004</v>
      </c>
      <c r="P3323" t="s">
        <v>3509</v>
      </c>
      <c r="Q3323" s="3">
        <f>Table1[[#This Row],[Capacity (MW)]]*0.395*8760*10^-6</f>
        <v>1.107264</v>
      </c>
      <c r="R3323" s="3" cm="1">
        <f t="array" ref="R3323">AVERAGE(VLOOKUP(_xlfn.TEXTSPLIT(Table1[[#This Row],[Fuel (no space after comma)]], ","), FuelList_Final_EF!$A$2:$B$65, 2, FALSE))</f>
        <v>129.23305464768933</v>
      </c>
      <c r="S3323" s="3">
        <f>Table1[[#This Row],[Generation (TWh)]]*10^9*VLOOKUP(Table1[[#This Row],[Turbine/Engine Technology]],Technology_HR!$A$2:$B$11,2,FALSE)*10^-6</f>
        <v>11388210.24</v>
      </c>
      <c r="T3323" s="5">
        <f>Table1[[#This Row],[Fuel Consumption (mmBtu)]]*Table1[[#This Row],[Emission Factor (kg CO2/ mmBtu)]]*10^3</f>
        <v>1471733196285.2952</v>
      </c>
      <c r="U3323" s="3">
        <f>Table1[[#This Row],[Emissions (g CO2)]]/(Table1[[#This Row],[Generation (TWh)]]*10^9)</f>
        <v>1329.1619670514847</v>
      </c>
    </row>
    <row r="3324" spans="1:21" x14ac:dyDescent="0.35">
      <c r="A3324" t="s">
        <v>1032</v>
      </c>
      <c r="B3324" t="s">
        <v>3239</v>
      </c>
      <c r="C3324" t="str">
        <f>SUBSTITUTE(Table1[[#This Row],[Fuel]],", ",",")</f>
        <v>fossil gas: natural gas</v>
      </c>
      <c r="D3324" t="s">
        <v>3239</v>
      </c>
      <c r="H3324" t="s">
        <v>3440</v>
      </c>
      <c r="I3324">
        <v>22</v>
      </c>
      <c r="J3324" t="s">
        <v>3446</v>
      </c>
      <c r="K3324">
        <v>2005</v>
      </c>
      <c r="L3324" t="s">
        <v>29</v>
      </c>
      <c r="M3324" t="s">
        <v>29</v>
      </c>
      <c r="N3324">
        <v>54.327500000000001</v>
      </c>
      <c r="O3324">
        <v>10.1267</v>
      </c>
      <c r="P3324" t="s">
        <v>3509</v>
      </c>
      <c r="Q3324" s="3">
        <f>Table1[[#This Row],[Capacity (MW)]]*0.395*8760*10^-6</f>
        <v>7.6124400000000009E-2</v>
      </c>
      <c r="R3324" s="3" cm="1">
        <f t="array" ref="R3324">AVERAGE(VLOOKUP(_xlfn.TEXTSPLIT(Table1[[#This Row],[Fuel (no space after comma)]], ","), FuelList_Final_EF!$A$2:$B$65, 2, FALSE))</f>
        <v>53.06</v>
      </c>
      <c r="S3324" s="3">
        <f>Table1[[#This Row],[Generation (TWh)]]*10^9*VLOOKUP(Table1[[#This Row],[Turbine/Engine Technology]],Technology_HR!$A$2:$B$11,2,FALSE)*10^-6</f>
        <v>782939.45400000014</v>
      </c>
      <c r="T3324" s="5">
        <f>Table1[[#This Row],[Fuel Consumption (mmBtu)]]*Table1[[#This Row],[Emission Factor (kg CO2/ mmBtu)]]*10^3</f>
        <v>41542767429.240013</v>
      </c>
      <c r="U3324" s="3">
        <f>Table1[[#This Row],[Emissions (g CO2)]]/(Table1[[#This Row],[Generation (TWh)]]*10^9)</f>
        <v>545.72210000000007</v>
      </c>
    </row>
    <row r="3325" spans="1:21" x14ac:dyDescent="0.35">
      <c r="A3325" t="s">
        <v>973</v>
      </c>
      <c r="B3325" t="s">
        <v>3239</v>
      </c>
      <c r="C3325" t="str">
        <f>SUBSTITUTE(Table1[[#This Row],[Fuel]],", ",",")</f>
        <v>fossil gas: natural gas</v>
      </c>
      <c r="D3325" t="s">
        <v>3239</v>
      </c>
      <c r="H3325" t="s">
        <v>3436</v>
      </c>
      <c r="I3325">
        <v>321</v>
      </c>
      <c r="J3325" t="s">
        <v>3446</v>
      </c>
      <c r="K3325">
        <v>1978</v>
      </c>
      <c r="L3325" t="s">
        <v>29</v>
      </c>
      <c r="M3325" t="s">
        <v>29</v>
      </c>
      <c r="N3325">
        <v>53.189689999999999</v>
      </c>
      <c r="O3325">
        <v>8.40869</v>
      </c>
      <c r="P3325" t="s">
        <v>3509</v>
      </c>
      <c r="Q3325" s="3">
        <f>Table1[[#This Row],[Capacity (MW)]]*0.395*8760*10^-6</f>
        <v>1.1107241999999999</v>
      </c>
      <c r="R3325" s="3" cm="1">
        <f t="array" ref="R3325">AVERAGE(VLOOKUP(_xlfn.TEXTSPLIT(Table1[[#This Row],[Fuel (no space after comma)]], ","), FuelList_Final_EF!$A$2:$B$65, 2, FALSE))</f>
        <v>53.06</v>
      </c>
      <c r="S3325" s="3">
        <f>Table1[[#This Row],[Generation (TWh)]]*10^9*VLOOKUP(Table1[[#This Row],[Turbine/Engine Technology]],Technology_HR!$A$2:$B$11,2,FALSE)*10^-6</f>
        <v>12229073.442</v>
      </c>
      <c r="T3325" s="5">
        <f>Table1[[#This Row],[Fuel Consumption (mmBtu)]]*Table1[[#This Row],[Emission Factor (kg CO2/ mmBtu)]]*10^3</f>
        <v>648874636832.52002</v>
      </c>
      <c r="U3325" s="3">
        <f>Table1[[#This Row],[Emissions (g CO2)]]/(Table1[[#This Row],[Generation (TWh)]]*10^9)</f>
        <v>584.19060000000002</v>
      </c>
    </row>
    <row r="3326" spans="1:21" x14ac:dyDescent="0.35">
      <c r="A3326" t="s">
        <v>1026</v>
      </c>
      <c r="B3326" t="s">
        <v>3251</v>
      </c>
      <c r="C3326" t="str">
        <f>SUBSTITUTE(Table1[[#This Row],[Fuel]],", ",",")</f>
        <v>fossil liquids: heavy fuel oil,fossil gas: natural gas</v>
      </c>
      <c r="D3326" t="s">
        <v>3241</v>
      </c>
      <c r="E3326" t="s">
        <v>3239</v>
      </c>
      <c r="H3326" t="s">
        <v>3438</v>
      </c>
      <c r="I3326">
        <v>126</v>
      </c>
      <c r="J3326" t="s">
        <v>3446</v>
      </c>
      <c r="K3326">
        <v>2013</v>
      </c>
      <c r="L3326" t="s">
        <v>29</v>
      </c>
      <c r="M3326" t="s">
        <v>29</v>
      </c>
      <c r="N3326">
        <v>51.069200000000002</v>
      </c>
      <c r="O3326">
        <v>12.1959</v>
      </c>
      <c r="P3326" t="s">
        <v>3509</v>
      </c>
      <c r="Q3326" s="3">
        <f>Table1[[#This Row],[Capacity (MW)]]*0.395*8760*10^-6</f>
        <v>0.43598520000000002</v>
      </c>
      <c r="R3326" s="3" cm="1">
        <f t="array" ref="R3326">AVERAGE(VLOOKUP(_xlfn.TEXTSPLIT(Table1[[#This Row],[Fuel (no space after comma)]], ","), FuelList_Final_EF!$A$2:$B$65, 2, FALSE))</f>
        <v>67.331265155508703</v>
      </c>
      <c r="S3326" s="3">
        <f>Table1[[#This Row],[Generation (TWh)]]*10^9*VLOOKUP(Table1[[#This Row],[Turbine/Engine Technology]],Technology_HR!$A$2:$B$11,2,FALSE)*10^-6</f>
        <v>3291252.2747999998</v>
      </c>
      <c r="T3326" s="5">
        <f>Table1[[#This Row],[Fuel Consumption (mmBtu)]]*Table1[[#This Row],[Emission Factor (kg CO2/ mmBtu)]]*10^3</f>
        <v>221604179608.22995</v>
      </c>
      <c r="U3326" s="3">
        <f>Table1[[#This Row],[Emissions (g CO2)]]/(Table1[[#This Row],[Generation (TWh)]]*10^9)</f>
        <v>508.28372065893512</v>
      </c>
    </row>
    <row r="3327" spans="1:21" x14ac:dyDescent="0.35">
      <c r="A3327" t="s">
        <v>1033</v>
      </c>
      <c r="B3327" t="s">
        <v>3239</v>
      </c>
      <c r="C3327" t="str">
        <f>SUBSTITUTE(Table1[[#This Row],[Fuel]],", ",",")</f>
        <v>fossil gas: natural gas</v>
      </c>
      <c r="D3327" t="s">
        <v>3239</v>
      </c>
      <c r="H3327" t="s">
        <v>3438</v>
      </c>
      <c r="I3327">
        <v>58</v>
      </c>
      <c r="J3327" t="s">
        <v>3446</v>
      </c>
      <c r="K3327">
        <v>2023</v>
      </c>
      <c r="L3327" t="s">
        <v>29</v>
      </c>
      <c r="M3327" t="s">
        <v>29</v>
      </c>
      <c r="N3327">
        <v>51.067138</v>
      </c>
      <c r="O3327">
        <v>6.8460669999999997</v>
      </c>
      <c r="P3327" t="s">
        <v>3509</v>
      </c>
      <c r="Q3327" s="3">
        <f>Table1[[#This Row],[Capacity (MW)]]*0.395*8760*10^-6</f>
        <v>0.2006916</v>
      </c>
      <c r="R3327" s="3" cm="1">
        <f t="array" ref="R3327">AVERAGE(VLOOKUP(_xlfn.TEXTSPLIT(Table1[[#This Row],[Fuel (no space after comma)]], ","), FuelList_Final_EF!$A$2:$B$65, 2, FALSE))</f>
        <v>53.06</v>
      </c>
      <c r="S3327" s="3">
        <f>Table1[[#This Row],[Generation (TWh)]]*10^9*VLOOKUP(Table1[[#This Row],[Turbine/Engine Technology]],Technology_HR!$A$2:$B$11,2,FALSE)*10^-6</f>
        <v>1515020.8883999998</v>
      </c>
      <c r="T3327" s="5">
        <f>Table1[[#This Row],[Fuel Consumption (mmBtu)]]*Table1[[#This Row],[Emission Factor (kg CO2/ mmBtu)]]*10^3</f>
        <v>80387008338.503983</v>
      </c>
      <c r="U3327" s="3">
        <f>Table1[[#This Row],[Emissions (g CO2)]]/(Table1[[#This Row],[Generation (TWh)]]*10^9)</f>
        <v>400.54993999999994</v>
      </c>
    </row>
    <row r="3328" spans="1:21" x14ac:dyDescent="0.35">
      <c r="A3328" t="s">
        <v>1034</v>
      </c>
      <c r="B3328" t="s">
        <v>3239</v>
      </c>
      <c r="C3328" t="str">
        <f>SUBSTITUTE(Table1[[#This Row],[Fuel]],", ",",")</f>
        <v>fossil gas: natural gas</v>
      </c>
      <c r="D3328" t="s">
        <v>3239</v>
      </c>
      <c r="H3328" t="s">
        <v>3440</v>
      </c>
      <c r="I3328">
        <v>24</v>
      </c>
      <c r="J3328" t="s">
        <v>3446</v>
      </c>
      <c r="K3328">
        <v>1995</v>
      </c>
      <c r="L3328" t="s">
        <v>29</v>
      </c>
      <c r="M3328" t="s">
        <v>29</v>
      </c>
      <c r="N3328">
        <v>51.469299999999997</v>
      </c>
      <c r="O3328">
        <v>6.6436000000000002</v>
      </c>
      <c r="P3328" t="s">
        <v>3509</v>
      </c>
      <c r="Q3328" s="3">
        <f>Table1[[#This Row],[Capacity (MW)]]*0.395*8760*10^-6</f>
        <v>8.3044800000000002E-2</v>
      </c>
      <c r="R3328" s="3" cm="1">
        <f t="array" ref="R3328">AVERAGE(VLOOKUP(_xlfn.TEXTSPLIT(Table1[[#This Row],[Fuel (no space after comma)]], ","), FuelList_Final_EF!$A$2:$B$65, 2, FALSE))</f>
        <v>53.06</v>
      </c>
      <c r="S3328" s="3">
        <f>Table1[[#This Row],[Generation (TWh)]]*10^9*VLOOKUP(Table1[[#This Row],[Turbine/Engine Technology]],Technology_HR!$A$2:$B$11,2,FALSE)*10^-6</f>
        <v>854115.76799999992</v>
      </c>
      <c r="T3328" s="5">
        <f>Table1[[#This Row],[Fuel Consumption (mmBtu)]]*Table1[[#This Row],[Emission Factor (kg CO2/ mmBtu)]]*10^3</f>
        <v>45319382650.079994</v>
      </c>
      <c r="U3328" s="3">
        <f>Table1[[#This Row],[Emissions (g CO2)]]/(Table1[[#This Row],[Generation (TWh)]]*10^9)</f>
        <v>545.72209999999995</v>
      </c>
    </row>
    <row r="3329" spans="1:21" x14ac:dyDescent="0.35">
      <c r="A3329" t="s">
        <v>1035</v>
      </c>
      <c r="B3329" t="s">
        <v>3239</v>
      </c>
      <c r="C3329" t="str">
        <f>SUBSTITUTE(Table1[[#This Row],[Fuel]],", ",",")</f>
        <v>fossil gas: natural gas</v>
      </c>
      <c r="D3329" t="s">
        <v>3239</v>
      </c>
      <c r="H3329" t="s">
        <v>3436</v>
      </c>
      <c r="I3329">
        <v>54</v>
      </c>
      <c r="J3329" t="s">
        <v>3446</v>
      </c>
      <c r="K3329">
        <v>2003</v>
      </c>
      <c r="L3329" t="s">
        <v>29</v>
      </c>
      <c r="M3329" t="s">
        <v>29</v>
      </c>
      <c r="N3329">
        <v>50.091838000000003</v>
      </c>
      <c r="O3329">
        <v>8.5313049999999997</v>
      </c>
      <c r="P3329" t="s">
        <v>3509</v>
      </c>
      <c r="Q3329" s="3">
        <f>Table1[[#This Row],[Capacity (MW)]]*0.395*8760*10^-6</f>
        <v>0.18685080000000001</v>
      </c>
      <c r="R3329" s="3" cm="1">
        <f t="array" ref="R3329">AVERAGE(VLOOKUP(_xlfn.TEXTSPLIT(Table1[[#This Row],[Fuel (no space after comma)]], ","), FuelList_Final_EF!$A$2:$B$65, 2, FALSE))</f>
        <v>53.06</v>
      </c>
      <c r="S3329" s="3">
        <f>Table1[[#This Row],[Generation (TWh)]]*10^9*VLOOKUP(Table1[[#This Row],[Turbine/Engine Technology]],Technology_HR!$A$2:$B$11,2,FALSE)*10^-6</f>
        <v>2057227.308</v>
      </c>
      <c r="T3329" s="5">
        <f>Table1[[#This Row],[Fuel Consumption (mmBtu)]]*Table1[[#This Row],[Emission Factor (kg CO2/ mmBtu)]]*10^3</f>
        <v>109156480962.48001</v>
      </c>
      <c r="U3329" s="3">
        <f>Table1[[#This Row],[Emissions (g CO2)]]/(Table1[[#This Row],[Generation (TWh)]]*10^9)</f>
        <v>584.19060000000002</v>
      </c>
    </row>
    <row r="3330" spans="1:21" x14ac:dyDescent="0.35">
      <c r="A3330" t="s">
        <v>1035</v>
      </c>
      <c r="B3330" t="s">
        <v>3320</v>
      </c>
      <c r="C3330" t="str">
        <f>SUBSTITUTE(Table1[[#This Row],[Fuel]],", ",",")</f>
        <v>fossil gas: natural gas,other: hydrogen (blue)</v>
      </c>
      <c r="D3330" t="s">
        <v>3239</v>
      </c>
      <c r="E3330" t="s">
        <v>3659</v>
      </c>
      <c r="H3330" t="s">
        <v>3438</v>
      </c>
      <c r="I3330">
        <v>50</v>
      </c>
      <c r="J3330" t="s">
        <v>3446</v>
      </c>
      <c r="K3330">
        <v>2011</v>
      </c>
      <c r="L3330" t="s">
        <v>29</v>
      </c>
      <c r="M3330" t="s">
        <v>29</v>
      </c>
      <c r="N3330">
        <v>50.091838000000003</v>
      </c>
      <c r="O3330">
        <v>8.5313049999999997</v>
      </c>
      <c r="P3330" t="s">
        <v>3509</v>
      </c>
      <c r="Q3330" s="3">
        <f>Table1[[#This Row],[Capacity (MW)]]*0.395*8760*10^-6</f>
        <v>0.17301</v>
      </c>
      <c r="R3330" s="3" cm="1">
        <f t="array" ref="R3330">AVERAGE(VLOOKUP(_xlfn.TEXTSPLIT(Table1[[#This Row],[Fuel (no space after comma)]], ","), FuelList_Final_EF!$A$2:$B$65, 2, FALSE))</f>
        <v>26.53</v>
      </c>
      <c r="S3330" s="3">
        <f>Table1[[#This Row],[Generation (TWh)]]*10^9*VLOOKUP(Table1[[#This Row],[Turbine/Engine Technology]],Technology_HR!$A$2:$B$11,2,FALSE)*10^-6</f>
        <v>1306052.49</v>
      </c>
      <c r="T3330" s="5">
        <f>Table1[[#This Row],[Fuel Consumption (mmBtu)]]*Table1[[#This Row],[Emission Factor (kg CO2/ mmBtu)]]*10^3</f>
        <v>34649572559.700005</v>
      </c>
      <c r="U3330" s="3">
        <f>Table1[[#This Row],[Emissions (g CO2)]]/(Table1[[#This Row],[Generation (TWh)]]*10^9)</f>
        <v>200.27497000000002</v>
      </c>
    </row>
    <row r="3331" spans="1:21" x14ac:dyDescent="0.35">
      <c r="A3331" t="s">
        <v>1035</v>
      </c>
      <c r="B3331" t="s">
        <v>3239</v>
      </c>
      <c r="C3331" t="str">
        <f>SUBSTITUTE(Table1[[#This Row],[Fuel]],", ",",")</f>
        <v>fossil gas: natural gas</v>
      </c>
      <c r="D3331" t="s">
        <v>3239</v>
      </c>
      <c r="H3331" t="s">
        <v>3438</v>
      </c>
      <c r="I3331">
        <v>50</v>
      </c>
      <c r="J3331" t="s">
        <v>3446</v>
      </c>
      <c r="K3331">
        <v>2012</v>
      </c>
      <c r="L3331" t="s">
        <v>29</v>
      </c>
      <c r="M3331" t="s">
        <v>29</v>
      </c>
      <c r="N3331">
        <v>50.091838000000003</v>
      </c>
      <c r="O3331">
        <v>8.5313049999999997</v>
      </c>
      <c r="P3331" t="s">
        <v>3509</v>
      </c>
      <c r="Q3331" s="3">
        <f>Table1[[#This Row],[Capacity (MW)]]*0.395*8760*10^-6</f>
        <v>0.17301</v>
      </c>
      <c r="R3331" s="3" cm="1">
        <f t="array" ref="R3331">AVERAGE(VLOOKUP(_xlfn.TEXTSPLIT(Table1[[#This Row],[Fuel (no space after comma)]], ","), FuelList_Final_EF!$A$2:$B$65, 2, FALSE))</f>
        <v>53.06</v>
      </c>
      <c r="S3331" s="3">
        <f>Table1[[#This Row],[Generation (TWh)]]*10^9*VLOOKUP(Table1[[#This Row],[Turbine/Engine Technology]],Technology_HR!$A$2:$B$11,2,FALSE)*10^-6</f>
        <v>1306052.49</v>
      </c>
      <c r="T3331" s="5">
        <f>Table1[[#This Row],[Fuel Consumption (mmBtu)]]*Table1[[#This Row],[Emission Factor (kg CO2/ mmBtu)]]*10^3</f>
        <v>69299145119.400009</v>
      </c>
      <c r="U3331" s="3">
        <f>Table1[[#This Row],[Emissions (g CO2)]]/(Table1[[#This Row],[Generation (TWh)]]*10^9)</f>
        <v>400.54994000000005</v>
      </c>
    </row>
    <row r="3332" spans="1:21" x14ac:dyDescent="0.35">
      <c r="A3332" t="s">
        <v>1035</v>
      </c>
      <c r="B3332" t="s">
        <v>3239</v>
      </c>
      <c r="C3332" t="str">
        <f>SUBSTITUTE(Table1[[#This Row],[Fuel]],", ",",")</f>
        <v>fossil gas: natural gas</v>
      </c>
      <c r="D3332" t="s">
        <v>3239</v>
      </c>
      <c r="H3332" t="s">
        <v>3438</v>
      </c>
      <c r="I3332">
        <v>94</v>
      </c>
      <c r="J3332" t="s">
        <v>3446</v>
      </c>
      <c r="K3332">
        <v>2022</v>
      </c>
      <c r="L3332" t="s">
        <v>29</v>
      </c>
      <c r="M3332" t="s">
        <v>29</v>
      </c>
      <c r="N3332">
        <v>50.091838000000003</v>
      </c>
      <c r="O3332">
        <v>8.5313049999999997</v>
      </c>
      <c r="P3332" t="s">
        <v>3509</v>
      </c>
      <c r="Q3332" s="3">
        <f>Table1[[#This Row],[Capacity (MW)]]*0.395*8760*10^-6</f>
        <v>0.32525880000000001</v>
      </c>
      <c r="R3332" s="3" cm="1">
        <f t="array" ref="R3332">AVERAGE(VLOOKUP(_xlfn.TEXTSPLIT(Table1[[#This Row],[Fuel (no space after comma)]], ","), FuelList_Final_EF!$A$2:$B$65, 2, FALSE))</f>
        <v>53.06</v>
      </c>
      <c r="S3332" s="3">
        <f>Table1[[#This Row],[Generation (TWh)]]*10^9*VLOOKUP(Table1[[#This Row],[Turbine/Engine Technology]],Technology_HR!$A$2:$B$11,2,FALSE)*10^-6</f>
        <v>2455378.6812</v>
      </c>
      <c r="T3332" s="5">
        <f>Table1[[#This Row],[Fuel Consumption (mmBtu)]]*Table1[[#This Row],[Emission Factor (kg CO2/ mmBtu)]]*10^3</f>
        <v>130282392824.47202</v>
      </c>
      <c r="U3332" s="3">
        <f>Table1[[#This Row],[Emissions (g CO2)]]/(Table1[[#This Row],[Generation (TWh)]]*10^9)</f>
        <v>400.54994000000005</v>
      </c>
    </row>
    <row r="3333" spans="1:21" x14ac:dyDescent="0.35">
      <c r="A3333" t="s">
        <v>1035</v>
      </c>
      <c r="B3333" t="s">
        <v>3239</v>
      </c>
      <c r="C3333" t="str">
        <f>SUBSTITUTE(Table1[[#This Row],[Fuel]],", ",",")</f>
        <v>fossil gas: natural gas</v>
      </c>
      <c r="D3333" t="s">
        <v>3239</v>
      </c>
      <c r="H3333" t="s">
        <v>3438</v>
      </c>
      <c r="I3333">
        <v>94</v>
      </c>
      <c r="J3333" t="s">
        <v>3446</v>
      </c>
      <c r="K3333">
        <v>2022</v>
      </c>
      <c r="L3333" t="s">
        <v>29</v>
      </c>
      <c r="M3333" t="s">
        <v>29</v>
      </c>
      <c r="N3333">
        <v>50.091838000000003</v>
      </c>
      <c r="O3333">
        <v>8.5313049999999997</v>
      </c>
      <c r="P3333" t="s">
        <v>3509</v>
      </c>
      <c r="Q3333" s="3">
        <f>Table1[[#This Row],[Capacity (MW)]]*0.395*8760*10^-6</f>
        <v>0.32525880000000001</v>
      </c>
      <c r="R3333" s="3" cm="1">
        <f t="array" ref="R3333">AVERAGE(VLOOKUP(_xlfn.TEXTSPLIT(Table1[[#This Row],[Fuel (no space after comma)]], ","), FuelList_Final_EF!$A$2:$B$65, 2, FALSE))</f>
        <v>53.06</v>
      </c>
      <c r="S3333" s="3">
        <f>Table1[[#This Row],[Generation (TWh)]]*10^9*VLOOKUP(Table1[[#This Row],[Turbine/Engine Technology]],Technology_HR!$A$2:$B$11,2,FALSE)*10^-6</f>
        <v>2455378.6812</v>
      </c>
      <c r="T3333" s="5">
        <f>Table1[[#This Row],[Fuel Consumption (mmBtu)]]*Table1[[#This Row],[Emission Factor (kg CO2/ mmBtu)]]*10^3</f>
        <v>130282392824.47202</v>
      </c>
      <c r="U3333" s="3">
        <f>Table1[[#This Row],[Emissions (g CO2)]]/(Table1[[#This Row],[Generation (TWh)]]*10^9)</f>
        <v>400.54994000000005</v>
      </c>
    </row>
    <row r="3334" spans="1:21" x14ac:dyDescent="0.35">
      <c r="A3334" t="s">
        <v>973</v>
      </c>
      <c r="B3334" t="s">
        <v>3243</v>
      </c>
      <c r="C3334" t="str">
        <f>SUBSTITUTE(Table1[[#This Row],[Fuel]],", ",",")</f>
        <v>fossil gas: natural gas,fossil liquids: fuel oil</v>
      </c>
      <c r="D3334" t="s">
        <v>3239</v>
      </c>
      <c r="E3334" t="s">
        <v>3275</v>
      </c>
      <c r="H3334" t="s">
        <v>3440</v>
      </c>
      <c r="I3334">
        <v>415</v>
      </c>
      <c r="J3334" t="s">
        <v>3448</v>
      </c>
      <c r="K3334">
        <v>1974</v>
      </c>
      <c r="L3334" t="s">
        <v>29</v>
      </c>
      <c r="M3334" t="s">
        <v>29</v>
      </c>
      <c r="N3334">
        <v>48.767000000000003</v>
      </c>
      <c r="O3334">
        <v>11.58</v>
      </c>
      <c r="P3334" t="s">
        <v>3509</v>
      </c>
      <c r="Q3334" s="3">
        <f>Table1[[#This Row],[Capacity (MW)]]*0.395*8760*10^-6</f>
        <v>1.435983</v>
      </c>
      <c r="R3334" s="3" cm="1">
        <f t="array" ref="R3334">AVERAGE(VLOOKUP(_xlfn.TEXTSPLIT(Table1[[#This Row],[Fuel (no space after comma)]], ","), FuelList_Final_EF!$A$2:$B$65, 2, FALSE))</f>
        <v>65.583341148886291</v>
      </c>
      <c r="S3334" s="3">
        <f>Table1[[#This Row],[Generation (TWh)]]*10^9*VLOOKUP(Table1[[#This Row],[Turbine/Engine Technology]],Technology_HR!$A$2:$B$11,2,FALSE)*10^-6</f>
        <v>14769085.154999999</v>
      </c>
      <c r="T3334" s="5">
        <f>Table1[[#This Row],[Fuel Consumption (mmBtu)]]*Table1[[#This Row],[Emission Factor (kg CO2/ mmBtu)]]*10^3</f>
        <v>968605950177.31714</v>
      </c>
      <c r="U3334" s="3">
        <f>Table1[[#This Row],[Emissions (g CO2)]]/(Table1[[#This Row],[Generation (TWh)]]*10^9)</f>
        <v>674.52466371629544</v>
      </c>
    </row>
    <row r="3335" spans="1:21" x14ac:dyDescent="0.35">
      <c r="A3335" t="s">
        <v>973</v>
      </c>
      <c r="B3335" t="s">
        <v>3239</v>
      </c>
      <c r="C3335" t="str">
        <f>SUBSTITUTE(Table1[[#This Row],[Fuel]],", ",",")</f>
        <v>fossil gas: natural gas</v>
      </c>
      <c r="D3335" t="s">
        <v>3239</v>
      </c>
      <c r="H3335" t="s">
        <v>3438</v>
      </c>
      <c r="I3335">
        <v>561</v>
      </c>
      <c r="J3335" t="s">
        <v>3446</v>
      </c>
      <c r="K3335">
        <v>2011</v>
      </c>
      <c r="L3335" t="s">
        <v>29</v>
      </c>
      <c r="M3335" t="s">
        <v>29</v>
      </c>
      <c r="N3335">
        <v>48.767000000000003</v>
      </c>
      <c r="O3335">
        <v>11.58</v>
      </c>
      <c r="P3335" t="s">
        <v>3509</v>
      </c>
      <c r="Q3335" s="3">
        <f>Table1[[#This Row],[Capacity (MW)]]*0.395*8760*10^-6</f>
        <v>1.9411721999999998</v>
      </c>
      <c r="R3335" s="3" cm="1">
        <f t="array" ref="R3335">AVERAGE(VLOOKUP(_xlfn.TEXTSPLIT(Table1[[#This Row],[Fuel (no space after comma)]], ","), FuelList_Final_EF!$A$2:$B$65, 2, FALSE))</f>
        <v>53.06</v>
      </c>
      <c r="S3335" s="3">
        <f>Table1[[#This Row],[Generation (TWh)]]*10^9*VLOOKUP(Table1[[#This Row],[Turbine/Engine Technology]],Technology_HR!$A$2:$B$11,2,FALSE)*10^-6</f>
        <v>14653908.937799998</v>
      </c>
      <c r="T3335" s="5">
        <f>Table1[[#This Row],[Fuel Consumption (mmBtu)]]*Table1[[#This Row],[Emission Factor (kg CO2/ mmBtu)]]*10^3</f>
        <v>777536408239.66785</v>
      </c>
      <c r="U3335" s="3">
        <f>Table1[[#This Row],[Emissions (g CO2)]]/(Table1[[#This Row],[Generation (TWh)]]*10^9)</f>
        <v>400.54993999999999</v>
      </c>
    </row>
    <row r="3336" spans="1:21" x14ac:dyDescent="0.35">
      <c r="A3336" t="s">
        <v>1036</v>
      </c>
      <c r="B3336" t="s">
        <v>3239</v>
      </c>
      <c r="C3336" t="str">
        <f>SUBSTITUTE(Table1[[#This Row],[Fuel]],", ",",")</f>
        <v>fossil gas: natural gas</v>
      </c>
      <c r="D3336" t="s">
        <v>3239</v>
      </c>
      <c r="H3336" t="s">
        <v>3438</v>
      </c>
      <c r="I3336">
        <v>846</v>
      </c>
      <c r="J3336" t="s">
        <v>3446</v>
      </c>
      <c r="K3336">
        <v>2010</v>
      </c>
      <c r="L3336" t="s">
        <v>29</v>
      </c>
      <c r="M3336" t="s">
        <v>29</v>
      </c>
      <c r="N3336">
        <v>48.767000000000003</v>
      </c>
      <c r="O3336">
        <v>11.58</v>
      </c>
      <c r="P3336" t="s">
        <v>3509</v>
      </c>
      <c r="Q3336" s="3">
        <f>Table1[[#This Row],[Capacity (MW)]]*0.395*8760*10^-6</f>
        <v>2.9273292</v>
      </c>
      <c r="R3336" s="3" cm="1">
        <f t="array" ref="R3336">AVERAGE(VLOOKUP(_xlfn.TEXTSPLIT(Table1[[#This Row],[Fuel (no space after comma)]], ","), FuelList_Final_EF!$A$2:$B$65, 2, FALSE))</f>
        <v>53.06</v>
      </c>
      <c r="S3336" s="3">
        <f>Table1[[#This Row],[Generation (TWh)]]*10^9*VLOOKUP(Table1[[#This Row],[Turbine/Engine Technology]],Technology_HR!$A$2:$B$11,2,FALSE)*10^-6</f>
        <v>22098408.130799998</v>
      </c>
      <c r="T3336" s="5">
        <f>Table1[[#This Row],[Fuel Consumption (mmBtu)]]*Table1[[#This Row],[Emission Factor (kg CO2/ mmBtu)]]*10^3</f>
        <v>1172541535420.248</v>
      </c>
      <c r="U3336" s="3">
        <f>Table1[[#This Row],[Emissions (g CO2)]]/(Table1[[#This Row],[Generation (TWh)]]*10^9)</f>
        <v>400.54993999999999</v>
      </c>
    </row>
    <row r="3337" spans="1:21" x14ac:dyDescent="0.35">
      <c r="A3337" t="s">
        <v>973</v>
      </c>
      <c r="B3337" t="s">
        <v>3239</v>
      </c>
      <c r="C3337" t="str">
        <f>SUBSTITUTE(Table1[[#This Row],[Fuel]],", ",",")</f>
        <v>fossil gas: natural gas</v>
      </c>
      <c r="D3337" t="s">
        <v>3239</v>
      </c>
      <c r="H3337" t="s">
        <v>3436</v>
      </c>
      <c r="I3337">
        <v>320</v>
      </c>
      <c r="J3337" t="s">
        <v>3446</v>
      </c>
      <c r="K3337">
        <v>2023</v>
      </c>
      <c r="L3337" t="s">
        <v>29</v>
      </c>
      <c r="M3337" t="s">
        <v>29</v>
      </c>
      <c r="N3337">
        <v>48.767000000000003</v>
      </c>
      <c r="O3337">
        <v>11.58</v>
      </c>
      <c r="P3337" t="s">
        <v>3509</v>
      </c>
      <c r="Q3337" s="3">
        <f>Table1[[#This Row],[Capacity (MW)]]*0.395*8760*10^-6</f>
        <v>1.107264</v>
      </c>
      <c r="R3337" s="3" cm="1">
        <f t="array" ref="R3337">AVERAGE(VLOOKUP(_xlfn.TEXTSPLIT(Table1[[#This Row],[Fuel (no space after comma)]], ","), FuelList_Final_EF!$A$2:$B$65, 2, FALSE))</f>
        <v>53.06</v>
      </c>
      <c r="S3337" s="3">
        <f>Table1[[#This Row],[Generation (TWh)]]*10^9*VLOOKUP(Table1[[#This Row],[Turbine/Engine Technology]],Technology_HR!$A$2:$B$11,2,FALSE)*10^-6</f>
        <v>12190976.639999999</v>
      </c>
      <c r="T3337" s="5">
        <f>Table1[[#This Row],[Fuel Consumption (mmBtu)]]*Table1[[#This Row],[Emission Factor (kg CO2/ mmBtu)]]*10^3</f>
        <v>646853220518.3999</v>
      </c>
      <c r="U3337" s="3">
        <f>Table1[[#This Row],[Emissions (g CO2)]]/(Table1[[#This Row],[Generation (TWh)]]*10^9)</f>
        <v>584.1905999999999</v>
      </c>
    </row>
    <row r="3338" spans="1:21" x14ac:dyDescent="0.35">
      <c r="A3338" t="s">
        <v>966</v>
      </c>
      <c r="B3338" t="s">
        <v>3239</v>
      </c>
      <c r="C3338" t="str">
        <f>SUBSTITUTE(Table1[[#This Row],[Fuel]],", ",",")</f>
        <v>fossil gas: natural gas</v>
      </c>
      <c r="D3338" t="s">
        <v>3239</v>
      </c>
      <c r="H3338" t="s">
        <v>3438</v>
      </c>
      <c r="I3338">
        <v>900</v>
      </c>
      <c r="J3338" t="s">
        <v>3447</v>
      </c>
      <c r="K3338">
        <v>2028</v>
      </c>
      <c r="L3338" t="s">
        <v>29</v>
      </c>
      <c r="M3338" t="s">
        <v>29</v>
      </c>
      <c r="N3338">
        <v>51.835666000000003</v>
      </c>
      <c r="O3338">
        <v>14.457808</v>
      </c>
      <c r="P3338" t="s">
        <v>3509</v>
      </c>
      <c r="Q3338" s="3">
        <f>Table1[[#This Row],[Capacity (MW)]]*0.395*8760*10^-6</f>
        <v>3.1141799999999997</v>
      </c>
      <c r="R3338" s="3" cm="1">
        <f t="array" ref="R3338">AVERAGE(VLOOKUP(_xlfn.TEXTSPLIT(Table1[[#This Row],[Fuel (no space after comma)]], ","), FuelList_Final_EF!$A$2:$B$65, 2, FALSE))</f>
        <v>53.06</v>
      </c>
      <c r="S3338" s="3">
        <f>Table1[[#This Row],[Generation (TWh)]]*10^9*VLOOKUP(Table1[[#This Row],[Turbine/Engine Technology]],Technology_HR!$A$2:$B$11,2,FALSE)*10^-6</f>
        <v>23508944.819999997</v>
      </c>
      <c r="T3338" s="5">
        <f>Table1[[#This Row],[Fuel Consumption (mmBtu)]]*Table1[[#This Row],[Emission Factor (kg CO2/ mmBtu)]]*10^3</f>
        <v>1247384612149.2</v>
      </c>
      <c r="U3338" s="3">
        <f>Table1[[#This Row],[Emissions (g CO2)]]/(Table1[[#This Row],[Generation (TWh)]]*10^9)</f>
        <v>400.54994000000005</v>
      </c>
    </row>
    <row r="3339" spans="1:21" x14ac:dyDescent="0.35">
      <c r="A3339" t="s">
        <v>1037</v>
      </c>
      <c r="B3339" t="s">
        <v>3239</v>
      </c>
      <c r="C3339" t="str">
        <f>SUBSTITUTE(Table1[[#This Row],[Fuel]],", ",",")</f>
        <v>fossil gas: natural gas</v>
      </c>
      <c r="D3339" t="s">
        <v>3239</v>
      </c>
      <c r="H3339" t="s">
        <v>3438</v>
      </c>
      <c r="I3339">
        <v>37</v>
      </c>
      <c r="J3339" t="s">
        <v>3446</v>
      </c>
      <c r="K3339">
        <v>2012</v>
      </c>
      <c r="L3339" t="s">
        <v>29</v>
      </c>
      <c r="M3339" t="s">
        <v>29</v>
      </c>
      <c r="N3339">
        <v>50.567250000000001</v>
      </c>
      <c r="O3339">
        <v>9.6794399999999996</v>
      </c>
      <c r="P3339" t="s">
        <v>3509</v>
      </c>
      <c r="Q3339" s="3">
        <f>Table1[[#This Row],[Capacity (MW)]]*0.395*8760*10^-6</f>
        <v>0.12802740000000001</v>
      </c>
      <c r="R3339" s="3" cm="1">
        <f t="array" ref="R3339">AVERAGE(VLOOKUP(_xlfn.TEXTSPLIT(Table1[[#This Row],[Fuel (no space after comma)]], ","), FuelList_Final_EF!$A$2:$B$65, 2, FALSE))</f>
        <v>53.06</v>
      </c>
      <c r="S3339" s="3">
        <f>Table1[[#This Row],[Generation (TWh)]]*10^9*VLOOKUP(Table1[[#This Row],[Turbine/Engine Technology]],Technology_HR!$A$2:$B$11,2,FALSE)*10^-6</f>
        <v>966478.84260000009</v>
      </c>
      <c r="T3339" s="5">
        <f>Table1[[#This Row],[Fuel Consumption (mmBtu)]]*Table1[[#This Row],[Emission Factor (kg CO2/ mmBtu)]]*10^3</f>
        <v>51281367388.35601</v>
      </c>
      <c r="U3339" s="3">
        <f>Table1[[#This Row],[Emissions (g CO2)]]/(Table1[[#This Row],[Generation (TWh)]]*10^9)</f>
        <v>400.54994000000005</v>
      </c>
    </row>
    <row r="3340" spans="1:21" x14ac:dyDescent="0.35">
      <c r="A3340" t="s">
        <v>1038</v>
      </c>
      <c r="B3340" t="s">
        <v>3239</v>
      </c>
      <c r="C3340" t="str">
        <f>SUBSTITUTE(Table1[[#This Row],[Fuel]],", ",",")</f>
        <v>fossil gas: natural gas</v>
      </c>
      <c r="D3340" t="s">
        <v>3239</v>
      </c>
      <c r="H3340" t="s">
        <v>3438</v>
      </c>
      <c r="I3340">
        <v>182</v>
      </c>
      <c r="J3340" t="s">
        <v>3446</v>
      </c>
      <c r="K3340">
        <v>1996</v>
      </c>
      <c r="L3340" t="s">
        <v>29</v>
      </c>
      <c r="M3340" t="s">
        <v>29</v>
      </c>
      <c r="N3340">
        <v>50.896880000000003</v>
      </c>
      <c r="O3340">
        <v>11.585699999999999</v>
      </c>
      <c r="P3340" t="s">
        <v>3509</v>
      </c>
      <c r="Q3340" s="3">
        <f>Table1[[#This Row],[Capacity (MW)]]*0.395*8760*10^-6</f>
        <v>0.62975639999999999</v>
      </c>
      <c r="R3340" s="3" cm="1">
        <f t="array" ref="R3340">AVERAGE(VLOOKUP(_xlfn.TEXTSPLIT(Table1[[#This Row],[Fuel (no space after comma)]], ","), FuelList_Final_EF!$A$2:$B$65, 2, FALSE))</f>
        <v>53.06</v>
      </c>
      <c r="S3340" s="3">
        <f>Table1[[#This Row],[Generation (TWh)]]*10^9*VLOOKUP(Table1[[#This Row],[Turbine/Engine Technology]],Technology_HR!$A$2:$B$11,2,FALSE)*10^-6</f>
        <v>4754031.0636</v>
      </c>
      <c r="T3340" s="5">
        <f>Table1[[#This Row],[Fuel Consumption (mmBtu)]]*Table1[[#This Row],[Emission Factor (kg CO2/ mmBtu)]]*10^3</f>
        <v>252248888234.616</v>
      </c>
      <c r="U3340" s="3">
        <f>Table1[[#This Row],[Emissions (g CO2)]]/(Table1[[#This Row],[Generation (TWh)]]*10^9)</f>
        <v>400.54993999999999</v>
      </c>
    </row>
    <row r="3341" spans="1:21" x14ac:dyDescent="0.35">
      <c r="A3341" t="s">
        <v>1038</v>
      </c>
      <c r="B3341" t="s">
        <v>3239</v>
      </c>
      <c r="C3341" t="str">
        <f>SUBSTITUTE(Table1[[#This Row],[Fuel]],", ",",")</f>
        <v>fossil gas: natural gas</v>
      </c>
      <c r="D3341" t="s">
        <v>3239</v>
      </c>
      <c r="H3341" t="s">
        <v>3441</v>
      </c>
      <c r="I3341">
        <v>63</v>
      </c>
      <c r="J3341" t="s">
        <v>3446</v>
      </c>
      <c r="K3341">
        <v>2024</v>
      </c>
      <c r="L3341" t="s">
        <v>29</v>
      </c>
      <c r="M3341" t="s">
        <v>29</v>
      </c>
      <c r="N3341">
        <v>50.896880000000003</v>
      </c>
      <c r="O3341">
        <v>11.585699999999999</v>
      </c>
      <c r="P3341" t="s">
        <v>3509</v>
      </c>
      <c r="Q3341" s="3">
        <f>Table1[[#This Row],[Capacity (MW)]]*0.395*8760*10^-6</f>
        <v>0.21799260000000001</v>
      </c>
      <c r="R3341" s="3" cm="1">
        <f t="array" ref="R3341">AVERAGE(VLOOKUP(_xlfn.TEXTSPLIT(Table1[[#This Row],[Fuel (no space after comma)]], ","), FuelList_Final_EF!$A$2:$B$65, 2, FALSE))</f>
        <v>53.06</v>
      </c>
      <c r="S3341" s="3">
        <f>Table1[[#This Row],[Generation (TWh)]]*10^9*VLOOKUP(Table1[[#This Row],[Turbine/Engine Technology]],Technology_HR!$A$2:$B$11,2,FALSE)*10^-6</f>
        <v>1645626.1373999999</v>
      </c>
      <c r="T3341" s="5">
        <f>Table1[[#This Row],[Fuel Consumption (mmBtu)]]*Table1[[#This Row],[Emission Factor (kg CO2/ mmBtu)]]*10^3</f>
        <v>87316922850.444</v>
      </c>
      <c r="U3341" s="3">
        <f>Table1[[#This Row],[Emissions (g CO2)]]/(Table1[[#This Row],[Generation (TWh)]]*10^9)</f>
        <v>400.54993999999999</v>
      </c>
    </row>
    <row r="3342" spans="1:21" x14ac:dyDescent="0.35">
      <c r="A3342" t="s">
        <v>29</v>
      </c>
      <c r="B3342" t="s">
        <v>3239</v>
      </c>
      <c r="C3342" t="str">
        <f>SUBSTITUTE(Table1[[#This Row],[Fuel]],", ",",")</f>
        <v>fossil gas: natural gas</v>
      </c>
      <c r="D3342" t="s">
        <v>3239</v>
      </c>
      <c r="H3342" t="s">
        <v>3441</v>
      </c>
      <c r="I3342">
        <v>25.2</v>
      </c>
      <c r="J3342" t="s">
        <v>3446</v>
      </c>
      <c r="K3342">
        <v>2004</v>
      </c>
      <c r="L3342" t="s">
        <v>29</v>
      </c>
      <c r="M3342" t="s">
        <v>29</v>
      </c>
      <c r="N3342">
        <v>50.916547399999999</v>
      </c>
      <c r="O3342">
        <v>6.3730098999999996</v>
      </c>
      <c r="P3342" t="s">
        <v>3509</v>
      </c>
      <c r="Q3342" s="3">
        <f>Table1[[#This Row],[Capacity (MW)]]*0.395*8760*10^-6</f>
        <v>8.7197040000000003E-2</v>
      </c>
      <c r="R3342" s="3" cm="1">
        <f t="array" ref="R3342">AVERAGE(VLOOKUP(_xlfn.TEXTSPLIT(Table1[[#This Row],[Fuel (no space after comma)]], ","), FuelList_Final_EF!$A$2:$B$65, 2, FALSE))</f>
        <v>53.06</v>
      </c>
      <c r="S3342" s="3">
        <f>Table1[[#This Row],[Generation (TWh)]]*10^9*VLOOKUP(Table1[[#This Row],[Turbine/Engine Technology]],Technology_HR!$A$2:$B$11,2,FALSE)*10^-6</f>
        <v>658250.45496</v>
      </c>
      <c r="T3342" s="5">
        <f>Table1[[#This Row],[Fuel Consumption (mmBtu)]]*Table1[[#This Row],[Emission Factor (kg CO2/ mmBtu)]]*10^3</f>
        <v>34926769140.177597</v>
      </c>
      <c r="U3342" s="3">
        <f>Table1[[#This Row],[Emissions (g CO2)]]/(Table1[[#This Row],[Generation (TWh)]]*10^9)</f>
        <v>400.54993999999999</v>
      </c>
    </row>
    <row r="3343" spans="1:21" x14ac:dyDescent="0.35">
      <c r="A3343" t="s">
        <v>1039</v>
      </c>
      <c r="B3343" t="s">
        <v>3239</v>
      </c>
      <c r="C3343" t="str">
        <f>SUBSTITUTE(Table1[[#This Row],[Fuel]],", ",",")</f>
        <v>fossil gas: natural gas</v>
      </c>
      <c r="D3343" t="s">
        <v>3239</v>
      </c>
      <c r="H3343" t="s">
        <v>3440</v>
      </c>
      <c r="I3343">
        <v>27.4</v>
      </c>
      <c r="J3343" t="s">
        <v>3446</v>
      </c>
      <c r="K3343">
        <v>2022</v>
      </c>
      <c r="L3343" t="s">
        <v>29</v>
      </c>
      <c r="M3343" t="s">
        <v>29</v>
      </c>
      <c r="N3343">
        <v>49.443447999999997</v>
      </c>
      <c r="O3343">
        <v>7.7748419999999996</v>
      </c>
      <c r="P3343" t="s">
        <v>3509</v>
      </c>
      <c r="Q3343" s="3">
        <f>Table1[[#This Row],[Capacity (MW)]]*0.395*8760*10^-6</f>
        <v>9.4809480000000002E-2</v>
      </c>
      <c r="R3343" s="3" cm="1">
        <f t="array" ref="R3343">AVERAGE(VLOOKUP(_xlfn.TEXTSPLIT(Table1[[#This Row],[Fuel (no space after comma)]], ","), FuelList_Final_EF!$A$2:$B$65, 2, FALSE))</f>
        <v>53.06</v>
      </c>
      <c r="S3343" s="3">
        <f>Table1[[#This Row],[Generation (TWh)]]*10^9*VLOOKUP(Table1[[#This Row],[Turbine/Engine Technology]],Technology_HR!$A$2:$B$11,2,FALSE)*10^-6</f>
        <v>975115.50179999997</v>
      </c>
      <c r="T3343" s="5">
        <f>Table1[[#This Row],[Fuel Consumption (mmBtu)]]*Table1[[#This Row],[Emission Factor (kg CO2/ mmBtu)]]*10^3</f>
        <v>51739628525.508003</v>
      </c>
      <c r="U3343" s="3">
        <f>Table1[[#This Row],[Emissions (g CO2)]]/(Table1[[#This Row],[Generation (TWh)]]*10^9)</f>
        <v>545.72210000000007</v>
      </c>
    </row>
    <row r="3344" spans="1:21" x14ac:dyDescent="0.35">
      <c r="A3344" t="s">
        <v>1040</v>
      </c>
      <c r="B3344" t="s">
        <v>3239</v>
      </c>
      <c r="C3344" t="str">
        <f>SUBSTITUTE(Table1[[#This Row],[Fuel]],", ",",")</f>
        <v>fossil gas: natural gas</v>
      </c>
      <c r="D3344" t="s">
        <v>3239</v>
      </c>
      <c r="H3344" t="s">
        <v>3438</v>
      </c>
      <c r="I3344">
        <v>128.80000000000001</v>
      </c>
      <c r="J3344" t="s">
        <v>3446</v>
      </c>
      <c r="K3344">
        <v>2013</v>
      </c>
      <c r="L3344" t="s">
        <v>29</v>
      </c>
      <c r="M3344" t="s">
        <v>29</v>
      </c>
      <c r="N3344">
        <v>50.733800000000002</v>
      </c>
      <c r="O3344">
        <v>7.0804999999999998</v>
      </c>
      <c r="P3344" t="s">
        <v>3509</v>
      </c>
      <c r="Q3344" s="3">
        <f>Table1[[#This Row],[Capacity (MW)]]*0.395*8760*10^-6</f>
        <v>0.44567376000000003</v>
      </c>
      <c r="R3344" s="3" cm="1">
        <f t="array" ref="R3344">AVERAGE(VLOOKUP(_xlfn.TEXTSPLIT(Table1[[#This Row],[Fuel (no space after comma)]], ","), FuelList_Final_EF!$A$2:$B$65, 2, FALSE))</f>
        <v>53.06</v>
      </c>
      <c r="S3344" s="3">
        <f>Table1[[#This Row],[Generation (TWh)]]*10^9*VLOOKUP(Table1[[#This Row],[Turbine/Engine Technology]],Technology_HR!$A$2:$B$11,2,FALSE)*10^-6</f>
        <v>3364391.2142400001</v>
      </c>
      <c r="T3344" s="5">
        <f>Table1[[#This Row],[Fuel Consumption (mmBtu)]]*Table1[[#This Row],[Emission Factor (kg CO2/ mmBtu)]]*10^3</f>
        <v>178514597827.5744</v>
      </c>
      <c r="U3344" s="3">
        <f>Table1[[#This Row],[Emissions (g CO2)]]/(Table1[[#This Row],[Generation (TWh)]]*10^9)</f>
        <v>400.54993999999994</v>
      </c>
    </row>
    <row r="3345" spans="1:21" x14ac:dyDescent="0.35">
      <c r="A3345" t="s">
        <v>1041</v>
      </c>
      <c r="B3345" t="s">
        <v>3239</v>
      </c>
      <c r="C3345" t="str">
        <f>SUBSTITUTE(Table1[[#This Row],[Fuel]],", ",",")</f>
        <v>fossil gas: natural gas</v>
      </c>
      <c r="D3345" t="s">
        <v>3239</v>
      </c>
      <c r="H3345" t="s">
        <v>3440</v>
      </c>
      <c r="I3345">
        <v>58</v>
      </c>
      <c r="J3345" t="s">
        <v>3446</v>
      </c>
      <c r="K3345">
        <v>1988</v>
      </c>
      <c r="L3345" t="s">
        <v>29</v>
      </c>
      <c r="M3345" t="s">
        <v>29</v>
      </c>
      <c r="N3345">
        <v>51.279255999999997</v>
      </c>
      <c r="O3345">
        <v>9.4833649999999992</v>
      </c>
      <c r="P3345" t="s">
        <v>3509</v>
      </c>
      <c r="Q3345" s="3">
        <f>Table1[[#This Row],[Capacity (MW)]]*0.395*8760*10^-6</f>
        <v>0.2006916</v>
      </c>
      <c r="R3345" s="3" cm="1">
        <f t="array" ref="R3345">AVERAGE(VLOOKUP(_xlfn.TEXTSPLIT(Table1[[#This Row],[Fuel (no space after comma)]], ","), FuelList_Final_EF!$A$2:$B$65, 2, FALSE))</f>
        <v>53.06</v>
      </c>
      <c r="S3345" s="3">
        <f>Table1[[#This Row],[Generation (TWh)]]*10^9*VLOOKUP(Table1[[#This Row],[Turbine/Engine Technology]],Technology_HR!$A$2:$B$11,2,FALSE)*10^-6</f>
        <v>2064113.1059999999</v>
      </c>
      <c r="T3345" s="5">
        <f>Table1[[#This Row],[Fuel Consumption (mmBtu)]]*Table1[[#This Row],[Emission Factor (kg CO2/ mmBtu)]]*10^3</f>
        <v>109521841404.36</v>
      </c>
      <c r="U3345" s="3">
        <f>Table1[[#This Row],[Emissions (g CO2)]]/(Table1[[#This Row],[Generation (TWh)]]*10^9)</f>
        <v>545.72209999999995</v>
      </c>
    </row>
    <row r="3346" spans="1:21" x14ac:dyDescent="0.35">
      <c r="A3346" t="s">
        <v>1042</v>
      </c>
      <c r="B3346" t="s">
        <v>3263</v>
      </c>
      <c r="C3346" t="str">
        <f>SUBSTITUTE(Table1[[#This Row],[Fuel]],", ",",")</f>
        <v>fossil gas: natural gas,fossil liquids: heavy fuel oil</v>
      </c>
      <c r="D3346" t="s">
        <v>3239</v>
      </c>
      <c r="E3346" t="s">
        <v>3241</v>
      </c>
      <c r="H3346" t="s">
        <v>3440</v>
      </c>
      <c r="I3346">
        <v>23</v>
      </c>
      <c r="J3346" t="s">
        <v>3446</v>
      </c>
      <c r="K3346">
        <v>1970</v>
      </c>
      <c r="L3346" t="s">
        <v>29</v>
      </c>
      <c r="M3346" t="s">
        <v>29</v>
      </c>
      <c r="N3346">
        <v>48.905999999999999</v>
      </c>
      <c r="O3346">
        <v>11.906700000000001</v>
      </c>
      <c r="P3346" t="s">
        <v>3509</v>
      </c>
      <c r="Q3346" s="3">
        <f>Table1[[#This Row],[Capacity (MW)]]*0.395*8760*10^-6</f>
        <v>7.9584600000000005E-2</v>
      </c>
      <c r="R3346" s="3" cm="1">
        <f t="array" ref="R3346">AVERAGE(VLOOKUP(_xlfn.TEXTSPLIT(Table1[[#This Row],[Fuel (no space after comma)]], ","), FuelList_Final_EF!$A$2:$B$65, 2, FALSE))</f>
        <v>67.331265155508703</v>
      </c>
      <c r="S3346" s="3">
        <f>Table1[[#This Row],[Generation (TWh)]]*10^9*VLOOKUP(Table1[[#This Row],[Turbine/Engine Technology]],Technology_HR!$A$2:$B$11,2,FALSE)*10^-6</f>
        <v>818527.61099999992</v>
      </c>
      <c r="T3346" s="5">
        <f>Table1[[#This Row],[Fuel Consumption (mmBtu)]]*Table1[[#This Row],[Emission Factor (kg CO2/ mmBtu)]]*10^3</f>
        <v>55112499613.346077</v>
      </c>
      <c r="U3346" s="3">
        <f>Table1[[#This Row],[Emissions (g CO2)]]/(Table1[[#This Row],[Generation (TWh)]]*10^9)</f>
        <v>692.50206212440696</v>
      </c>
    </row>
    <row r="3347" spans="1:21" x14ac:dyDescent="0.35">
      <c r="A3347" t="s">
        <v>1042</v>
      </c>
      <c r="B3347" t="s">
        <v>3263</v>
      </c>
      <c r="C3347" t="str">
        <f>SUBSTITUTE(Table1[[#This Row],[Fuel]],", ",",")</f>
        <v>fossil gas: natural gas,fossil liquids: heavy fuel oil</v>
      </c>
      <c r="D3347" t="s">
        <v>3239</v>
      </c>
      <c r="E3347" t="s">
        <v>3241</v>
      </c>
      <c r="H3347" t="s">
        <v>3440</v>
      </c>
      <c r="I3347">
        <v>29</v>
      </c>
      <c r="J3347" t="s">
        <v>3446</v>
      </c>
      <c r="K3347">
        <v>2014</v>
      </c>
      <c r="L3347" t="s">
        <v>29</v>
      </c>
      <c r="M3347" t="s">
        <v>29</v>
      </c>
      <c r="N3347">
        <v>48.905999999999999</v>
      </c>
      <c r="O3347">
        <v>11.906700000000001</v>
      </c>
      <c r="P3347" t="s">
        <v>3509</v>
      </c>
      <c r="Q3347" s="3">
        <f>Table1[[#This Row],[Capacity (MW)]]*0.395*8760*10^-6</f>
        <v>0.1003458</v>
      </c>
      <c r="R3347" s="3" cm="1">
        <f t="array" ref="R3347">AVERAGE(VLOOKUP(_xlfn.TEXTSPLIT(Table1[[#This Row],[Fuel (no space after comma)]], ","), FuelList_Final_EF!$A$2:$B$65, 2, FALSE))</f>
        <v>67.331265155508703</v>
      </c>
      <c r="S3347" s="3">
        <f>Table1[[#This Row],[Generation (TWh)]]*10^9*VLOOKUP(Table1[[#This Row],[Turbine/Engine Technology]],Technology_HR!$A$2:$B$11,2,FALSE)*10^-6</f>
        <v>1032056.553</v>
      </c>
      <c r="T3347" s="5">
        <f>Table1[[#This Row],[Fuel Consumption (mmBtu)]]*Table1[[#This Row],[Emission Factor (kg CO2/ mmBtu)]]*10^3</f>
        <v>69489673425.523315</v>
      </c>
      <c r="U3347" s="3">
        <f>Table1[[#This Row],[Emissions (g CO2)]]/(Table1[[#This Row],[Generation (TWh)]]*10^9)</f>
        <v>692.50206212440696</v>
      </c>
    </row>
    <row r="3348" spans="1:21" x14ac:dyDescent="0.35">
      <c r="A3348" t="s">
        <v>1032</v>
      </c>
      <c r="B3348" t="s">
        <v>3239</v>
      </c>
      <c r="C3348" t="str">
        <f>SUBSTITUTE(Table1[[#This Row],[Fuel]],", ",",")</f>
        <v>fossil gas: natural gas</v>
      </c>
      <c r="D3348" t="s">
        <v>3239</v>
      </c>
      <c r="H3348" t="s">
        <v>3441</v>
      </c>
      <c r="I3348">
        <v>192</v>
      </c>
      <c r="J3348" t="s">
        <v>3446</v>
      </c>
      <c r="K3348">
        <v>2020</v>
      </c>
      <c r="L3348" t="s">
        <v>29</v>
      </c>
      <c r="M3348" t="s">
        <v>29</v>
      </c>
      <c r="N3348">
        <v>54.338670999999998</v>
      </c>
      <c r="O3348">
        <v>10.176885</v>
      </c>
      <c r="P3348" t="s">
        <v>3509</v>
      </c>
      <c r="Q3348" s="3">
        <f>Table1[[#This Row],[Capacity (MW)]]*0.395*8760*10^-6</f>
        <v>0.66435840000000002</v>
      </c>
      <c r="R3348" s="3" cm="1">
        <f t="array" ref="R3348">AVERAGE(VLOOKUP(_xlfn.TEXTSPLIT(Table1[[#This Row],[Fuel (no space after comma)]], ","), FuelList_Final_EF!$A$2:$B$65, 2, FALSE))</f>
        <v>53.06</v>
      </c>
      <c r="S3348" s="3">
        <f>Table1[[#This Row],[Generation (TWh)]]*10^9*VLOOKUP(Table1[[#This Row],[Turbine/Engine Technology]],Technology_HR!$A$2:$B$11,2,FALSE)*10^-6</f>
        <v>5015241.5615999997</v>
      </c>
      <c r="T3348" s="5">
        <f>Table1[[#This Row],[Fuel Consumption (mmBtu)]]*Table1[[#This Row],[Emission Factor (kg CO2/ mmBtu)]]*10^3</f>
        <v>266108717258.49597</v>
      </c>
      <c r="U3348" s="3">
        <f>Table1[[#This Row],[Emissions (g CO2)]]/(Table1[[#This Row],[Generation (TWh)]]*10^9)</f>
        <v>400.54993999999994</v>
      </c>
    </row>
    <row r="3349" spans="1:21" x14ac:dyDescent="0.35">
      <c r="A3349" t="s">
        <v>1043</v>
      </c>
      <c r="B3349" t="s">
        <v>3243</v>
      </c>
      <c r="C3349" t="str">
        <f>SUBSTITUTE(Table1[[#This Row],[Fuel]],", ",",")</f>
        <v>fossil gas: natural gas,fossil liquids: fuel oil</v>
      </c>
      <c r="D3349" t="s">
        <v>3239</v>
      </c>
      <c r="E3349" t="s">
        <v>3275</v>
      </c>
      <c r="H3349" t="s">
        <v>3438</v>
      </c>
      <c r="I3349">
        <v>125</v>
      </c>
      <c r="J3349" t="s">
        <v>3446</v>
      </c>
      <c r="K3349">
        <v>1981</v>
      </c>
      <c r="L3349" t="s">
        <v>29</v>
      </c>
      <c r="M3349" t="s">
        <v>29</v>
      </c>
      <c r="N3349">
        <v>52.196216999999997</v>
      </c>
      <c r="O3349">
        <v>8.6474419999999999</v>
      </c>
      <c r="P3349" t="s">
        <v>3509</v>
      </c>
      <c r="Q3349" s="3">
        <f>Table1[[#This Row],[Capacity (MW)]]*0.395*8760*10^-6</f>
        <v>0.43252499999999999</v>
      </c>
      <c r="R3349" s="3" cm="1">
        <f t="array" ref="R3349">AVERAGE(VLOOKUP(_xlfn.TEXTSPLIT(Table1[[#This Row],[Fuel (no space after comma)]], ","), FuelList_Final_EF!$A$2:$B$65, 2, FALSE))</f>
        <v>65.583341148886291</v>
      </c>
      <c r="S3349" s="3">
        <f>Table1[[#This Row],[Generation (TWh)]]*10^9*VLOOKUP(Table1[[#This Row],[Turbine/Engine Technology]],Technology_HR!$A$2:$B$11,2,FALSE)*10^-6</f>
        <v>3265131.2249999996</v>
      </c>
      <c r="T3349" s="5">
        <f>Table1[[#This Row],[Fuel Consumption (mmBtu)]]*Table1[[#This Row],[Emission Factor (kg CO2/ mmBtu)]]*10^3</f>
        <v>214138215025.05597</v>
      </c>
      <c r="U3349" s="3">
        <f>Table1[[#This Row],[Emissions (g CO2)]]/(Table1[[#This Row],[Generation (TWh)]]*10^9)</f>
        <v>495.08864233294253</v>
      </c>
    </row>
    <row r="3350" spans="1:21" x14ac:dyDescent="0.35">
      <c r="A3350" t="s">
        <v>973</v>
      </c>
      <c r="B3350" t="s">
        <v>3239</v>
      </c>
      <c r="C3350" t="str">
        <f>SUBSTITUTE(Table1[[#This Row],[Fuel]],", ",",")</f>
        <v>fossil gas: natural gas</v>
      </c>
      <c r="D3350" t="s">
        <v>3239</v>
      </c>
      <c r="H3350" t="s">
        <v>3438</v>
      </c>
      <c r="I3350">
        <v>160</v>
      </c>
      <c r="J3350" t="s">
        <v>3446</v>
      </c>
      <c r="K3350">
        <v>1994</v>
      </c>
      <c r="L3350" t="s">
        <v>29</v>
      </c>
      <c r="M3350" t="s">
        <v>29</v>
      </c>
      <c r="N3350">
        <v>52.394199999999998</v>
      </c>
      <c r="O3350">
        <v>12.418100000000001</v>
      </c>
      <c r="P3350" t="s">
        <v>3509</v>
      </c>
      <c r="Q3350" s="3">
        <f>Table1[[#This Row],[Capacity (MW)]]*0.395*8760*10^-6</f>
        <v>0.55363200000000001</v>
      </c>
      <c r="R3350" s="3" cm="1">
        <f t="array" ref="R3350">AVERAGE(VLOOKUP(_xlfn.TEXTSPLIT(Table1[[#This Row],[Fuel (no space after comma)]], ","), FuelList_Final_EF!$A$2:$B$65, 2, FALSE))</f>
        <v>53.06</v>
      </c>
      <c r="S3350" s="3">
        <f>Table1[[#This Row],[Generation (TWh)]]*10^9*VLOOKUP(Table1[[#This Row],[Turbine/Engine Technology]],Technology_HR!$A$2:$B$11,2,FALSE)*10^-6</f>
        <v>4179367.9679999999</v>
      </c>
      <c r="T3350" s="5">
        <f>Table1[[#This Row],[Fuel Consumption (mmBtu)]]*Table1[[#This Row],[Emission Factor (kg CO2/ mmBtu)]]*10^3</f>
        <v>221757264382.07999</v>
      </c>
      <c r="U3350" s="3">
        <f>Table1[[#This Row],[Emissions (g CO2)]]/(Table1[[#This Row],[Generation (TWh)]]*10^9)</f>
        <v>400.54993999999999</v>
      </c>
    </row>
    <row r="3351" spans="1:21" x14ac:dyDescent="0.35">
      <c r="A3351" t="s">
        <v>1044</v>
      </c>
      <c r="B3351" t="s">
        <v>3279</v>
      </c>
      <c r="C3351" t="str">
        <f>SUBSTITUTE(Table1[[#This Row],[Fuel]],", ",",")</f>
        <v>fossil gas: natural gas,bioenergy: unknown</v>
      </c>
      <c r="D3351" t="s">
        <v>3239</v>
      </c>
      <c r="E3351" t="s">
        <v>3643</v>
      </c>
      <c r="H3351" t="s">
        <v>3440</v>
      </c>
      <c r="I3351">
        <v>23</v>
      </c>
      <c r="J3351" t="s">
        <v>3446</v>
      </c>
      <c r="K3351">
        <v>1994</v>
      </c>
      <c r="L3351" t="s">
        <v>29</v>
      </c>
      <c r="M3351" t="s">
        <v>29</v>
      </c>
      <c r="N3351">
        <v>52.07009</v>
      </c>
      <c r="O3351">
        <v>11.38531</v>
      </c>
      <c r="P3351" t="s">
        <v>3509</v>
      </c>
      <c r="Q3351" s="3">
        <f>Table1[[#This Row],[Capacity (MW)]]*0.395*8760*10^-6</f>
        <v>7.9584600000000005E-2</v>
      </c>
      <c r="R3351" s="3" cm="1">
        <f t="array" ref="R3351">AVERAGE(VLOOKUP(_xlfn.TEXTSPLIT(Table1[[#This Row],[Fuel (no space after comma)]], ","), FuelList_Final_EF!$A$2:$B$65, 2, FALSE))</f>
        <v>63.548749999999998</v>
      </c>
      <c r="S3351" s="3">
        <f>Table1[[#This Row],[Generation (TWh)]]*10^9*VLOOKUP(Table1[[#This Row],[Turbine/Engine Technology]],Technology_HR!$A$2:$B$11,2,FALSE)*10^-6</f>
        <v>818527.61099999992</v>
      </c>
      <c r="T3351" s="5">
        <f>Table1[[#This Row],[Fuel Consumption (mmBtu)]]*Table1[[#This Row],[Emission Factor (kg CO2/ mmBtu)]]*10^3</f>
        <v>52016406519.53624</v>
      </c>
      <c r="U3351" s="3">
        <f>Table1[[#This Row],[Emissions (g CO2)]]/(Table1[[#This Row],[Generation (TWh)]]*10^9)</f>
        <v>653.59889374999989</v>
      </c>
    </row>
    <row r="3352" spans="1:21" x14ac:dyDescent="0.35">
      <c r="A3352" t="s">
        <v>1005</v>
      </c>
      <c r="B3352" t="s">
        <v>3239</v>
      </c>
      <c r="C3352" t="str">
        <f>SUBSTITUTE(Table1[[#This Row],[Fuel]],", ",",")</f>
        <v>fossil gas: natural gas</v>
      </c>
      <c r="D3352" t="s">
        <v>3239</v>
      </c>
      <c r="H3352" t="s">
        <v>3438</v>
      </c>
      <c r="I3352">
        <v>802</v>
      </c>
      <c r="J3352" t="s">
        <v>3446</v>
      </c>
      <c r="K3352">
        <v>2007</v>
      </c>
      <c r="L3352" t="s">
        <v>29</v>
      </c>
      <c r="M3352" t="s">
        <v>29</v>
      </c>
      <c r="N3352">
        <v>50.859000000000002</v>
      </c>
      <c r="O3352">
        <v>6.8410000000000002</v>
      </c>
      <c r="P3352" t="s">
        <v>3509</v>
      </c>
      <c r="Q3352" s="3">
        <f>Table1[[#This Row],[Capacity (MW)]]*0.395*8760*10^-6</f>
        <v>2.7750804000000002</v>
      </c>
      <c r="R3352" s="3" cm="1">
        <f t="array" ref="R3352">AVERAGE(VLOOKUP(_xlfn.TEXTSPLIT(Table1[[#This Row],[Fuel (no space after comma)]], ","), FuelList_Final_EF!$A$2:$B$65, 2, FALSE))</f>
        <v>53.06</v>
      </c>
      <c r="S3352" s="3">
        <f>Table1[[#This Row],[Generation (TWh)]]*10^9*VLOOKUP(Table1[[#This Row],[Turbine/Engine Technology]],Technology_HR!$A$2:$B$11,2,FALSE)*10^-6</f>
        <v>20949081.939599998</v>
      </c>
      <c r="T3352" s="5">
        <f>Table1[[#This Row],[Fuel Consumption (mmBtu)]]*Table1[[#This Row],[Emission Factor (kg CO2/ mmBtu)]]*10^3</f>
        <v>1111558287715.1758</v>
      </c>
      <c r="U3352" s="3">
        <f>Table1[[#This Row],[Emissions (g CO2)]]/(Table1[[#This Row],[Generation (TWh)]]*10^9)</f>
        <v>400.54993999999994</v>
      </c>
    </row>
    <row r="3353" spans="1:21" x14ac:dyDescent="0.35">
      <c r="A3353" t="s">
        <v>1005</v>
      </c>
      <c r="B3353" t="s">
        <v>3239</v>
      </c>
      <c r="C3353" t="str">
        <f>SUBSTITUTE(Table1[[#This Row],[Fuel]],", ",",")</f>
        <v>fossil gas: natural gas</v>
      </c>
      <c r="D3353" t="s">
        <v>3239</v>
      </c>
      <c r="H3353" t="s">
        <v>3438</v>
      </c>
      <c r="I3353">
        <v>450</v>
      </c>
      <c r="J3353" t="s">
        <v>3446</v>
      </c>
      <c r="K3353">
        <v>2013</v>
      </c>
      <c r="L3353" t="s">
        <v>29</v>
      </c>
      <c r="M3353" t="s">
        <v>29</v>
      </c>
      <c r="N3353">
        <v>50.859000000000002</v>
      </c>
      <c r="O3353">
        <v>6.8410000000000002</v>
      </c>
      <c r="P3353" t="s">
        <v>3509</v>
      </c>
      <c r="Q3353" s="3">
        <f>Table1[[#This Row],[Capacity (MW)]]*0.395*8760*10^-6</f>
        <v>1.5570899999999999</v>
      </c>
      <c r="R3353" s="3" cm="1">
        <f t="array" ref="R3353">AVERAGE(VLOOKUP(_xlfn.TEXTSPLIT(Table1[[#This Row],[Fuel (no space after comma)]], ","), FuelList_Final_EF!$A$2:$B$65, 2, FALSE))</f>
        <v>53.06</v>
      </c>
      <c r="S3353" s="3">
        <f>Table1[[#This Row],[Generation (TWh)]]*10^9*VLOOKUP(Table1[[#This Row],[Turbine/Engine Technology]],Technology_HR!$A$2:$B$11,2,FALSE)*10^-6</f>
        <v>11754472.409999998</v>
      </c>
      <c r="T3353" s="5">
        <f>Table1[[#This Row],[Fuel Consumption (mmBtu)]]*Table1[[#This Row],[Emission Factor (kg CO2/ mmBtu)]]*10^3</f>
        <v>623692306074.59998</v>
      </c>
      <c r="U3353" s="3">
        <f>Table1[[#This Row],[Emissions (g CO2)]]/(Table1[[#This Row],[Generation (TWh)]]*10^9)</f>
        <v>400.54994000000005</v>
      </c>
    </row>
    <row r="3354" spans="1:21" x14ac:dyDescent="0.35">
      <c r="A3354" t="s">
        <v>1045</v>
      </c>
      <c r="B3354" t="s">
        <v>3239</v>
      </c>
      <c r="C3354" t="str">
        <f>SUBSTITUTE(Table1[[#This Row],[Fuel]],", ",",")</f>
        <v>fossil gas: natural gas</v>
      </c>
      <c r="D3354" t="s">
        <v>3239</v>
      </c>
      <c r="H3354" t="s">
        <v>3438</v>
      </c>
      <c r="I3354">
        <v>1200</v>
      </c>
      <c r="J3354" t="s">
        <v>3452</v>
      </c>
      <c r="K3354" t="s">
        <v>29</v>
      </c>
      <c r="L3354" t="s">
        <v>29</v>
      </c>
      <c r="M3354" t="s">
        <v>29</v>
      </c>
      <c r="N3354">
        <v>51.377381999999997</v>
      </c>
      <c r="O3354">
        <v>6.6587300000000003</v>
      </c>
      <c r="P3354" t="s">
        <v>3509</v>
      </c>
      <c r="Q3354" s="3">
        <f>Table1[[#This Row],[Capacity (MW)]]*0.395*8760*10^-6</f>
        <v>4.1522399999999999</v>
      </c>
      <c r="R3354" s="3" cm="1">
        <f t="array" ref="R3354">AVERAGE(VLOOKUP(_xlfn.TEXTSPLIT(Table1[[#This Row],[Fuel (no space after comma)]], ","), FuelList_Final_EF!$A$2:$B$65, 2, FALSE))</f>
        <v>53.06</v>
      </c>
      <c r="S3354" s="3">
        <f>Table1[[#This Row],[Generation (TWh)]]*10^9*VLOOKUP(Table1[[#This Row],[Turbine/Engine Technology]],Technology_HR!$A$2:$B$11,2,FALSE)*10^-6</f>
        <v>31345259.759999998</v>
      </c>
      <c r="T3354" s="5">
        <f>Table1[[#This Row],[Fuel Consumption (mmBtu)]]*Table1[[#This Row],[Emission Factor (kg CO2/ mmBtu)]]*10^3</f>
        <v>1663179482865.5999</v>
      </c>
      <c r="U3354" s="3">
        <f>Table1[[#This Row],[Emissions (g CO2)]]/(Table1[[#This Row],[Generation (TWh)]]*10^9)</f>
        <v>400.54993999999999</v>
      </c>
    </row>
    <row r="3355" spans="1:21" x14ac:dyDescent="0.35">
      <c r="A3355" t="s">
        <v>990</v>
      </c>
      <c r="B3355" t="s">
        <v>3239</v>
      </c>
      <c r="C3355" t="str">
        <f>SUBSTITUTE(Table1[[#This Row],[Fuel]],", ",",")</f>
        <v>fossil gas: natural gas</v>
      </c>
      <c r="D3355" t="s">
        <v>3239</v>
      </c>
      <c r="H3355" t="s">
        <v>3440</v>
      </c>
      <c r="I3355">
        <v>33</v>
      </c>
      <c r="J3355" t="s">
        <v>3446</v>
      </c>
      <c r="K3355">
        <v>1971</v>
      </c>
      <c r="L3355" t="s">
        <v>29</v>
      </c>
      <c r="M3355" t="s">
        <v>29</v>
      </c>
      <c r="N3355">
        <v>51.377381999999997</v>
      </c>
      <c r="O3355">
        <v>6.6587300000000003</v>
      </c>
      <c r="P3355" t="s">
        <v>3509</v>
      </c>
      <c r="Q3355" s="3">
        <f>Table1[[#This Row],[Capacity (MW)]]*0.395*8760*10^-6</f>
        <v>0.1141866</v>
      </c>
      <c r="R3355" s="3" cm="1">
        <f t="array" ref="R3355">AVERAGE(VLOOKUP(_xlfn.TEXTSPLIT(Table1[[#This Row],[Fuel (no space after comma)]], ","), FuelList_Final_EF!$A$2:$B$65, 2, FALSE))</f>
        <v>53.06</v>
      </c>
      <c r="S3355" s="3">
        <f>Table1[[#This Row],[Generation (TWh)]]*10^9*VLOOKUP(Table1[[#This Row],[Turbine/Engine Technology]],Technology_HR!$A$2:$B$11,2,FALSE)*10^-6</f>
        <v>1174409.1809999999</v>
      </c>
      <c r="T3355" s="5">
        <f>Table1[[#This Row],[Fuel Consumption (mmBtu)]]*Table1[[#This Row],[Emission Factor (kg CO2/ mmBtu)]]*10^3</f>
        <v>62314151143.860001</v>
      </c>
      <c r="U3355" s="3">
        <f>Table1[[#This Row],[Emissions (g CO2)]]/(Table1[[#This Row],[Generation (TWh)]]*10^9)</f>
        <v>545.72209999999995</v>
      </c>
    </row>
    <row r="3356" spans="1:21" x14ac:dyDescent="0.35">
      <c r="A3356" t="s">
        <v>990</v>
      </c>
      <c r="B3356" t="s">
        <v>3239</v>
      </c>
      <c r="C3356" t="str">
        <f>SUBSTITUTE(Table1[[#This Row],[Fuel]],", ",",")</f>
        <v>fossil gas: natural gas</v>
      </c>
      <c r="D3356" t="s">
        <v>3239</v>
      </c>
      <c r="H3356" t="s">
        <v>3438</v>
      </c>
      <c r="I3356">
        <v>45</v>
      </c>
      <c r="J3356" t="s">
        <v>3446</v>
      </c>
      <c r="K3356">
        <v>1967</v>
      </c>
      <c r="L3356" t="s">
        <v>29</v>
      </c>
      <c r="M3356" t="s">
        <v>29</v>
      </c>
      <c r="N3356">
        <v>51.377381999999997</v>
      </c>
      <c r="O3356">
        <v>6.6587300000000003</v>
      </c>
      <c r="P3356" t="s">
        <v>3509</v>
      </c>
      <c r="Q3356" s="3">
        <f>Table1[[#This Row],[Capacity (MW)]]*0.395*8760*10^-6</f>
        <v>0.15570900000000001</v>
      </c>
      <c r="R3356" s="3" cm="1">
        <f t="array" ref="R3356">AVERAGE(VLOOKUP(_xlfn.TEXTSPLIT(Table1[[#This Row],[Fuel (no space after comma)]], ","), FuelList_Final_EF!$A$2:$B$65, 2, FALSE))</f>
        <v>53.06</v>
      </c>
      <c r="S3356" s="3">
        <f>Table1[[#This Row],[Generation (TWh)]]*10^9*VLOOKUP(Table1[[#This Row],[Turbine/Engine Technology]],Technology_HR!$A$2:$B$11,2,FALSE)*10^-6</f>
        <v>1175447.2409999999</v>
      </c>
      <c r="T3356" s="5">
        <f>Table1[[#This Row],[Fuel Consumption (mmBtu)]]*Table1[[#This Row],[Emission Factor (kg CO2/ mmBtu)]]*10^3</f>
        <v>62369230607.459999</v>
      </c>
      <c r="U3356" s="3">
        <f>Table1[[#This Row],[Emissions (g CO2)]]/(Table1[[#This Row],[Generation (TWh)]]*10^9)</f>
        <v>400.54993999999999</v>
      </c>
    </row>
    <row r="3357" spans="1:21" x14ac:dyDescent="0.35">
      <c r="A3357" t="s">
        <v>1046</v>
      </c>
      <c r="B3357" t="s">
        <v>3239</v>
      </c>
      <c r="C3357" t="str">
        <f>SUBSTITUTE(Table1[[#This Row],[Fuel]],", ",",")</f>
        <v>fossil gas: natural gas</v>
      </c>
      <c r="D3357" t="s">
        <v>3239</v>
      </c>
      <c r="H3357" t="s">
        <v>3438</v>
      </c>
      <c r="I3357">
        <v>100</v>
      </c>
      <c r="J3357" t="s">
        <v>3446</v>
      </c>
      <c r="K3357">
        <v>2000</v>
      </c>
      <c r="L3357" t="s">
        <v>29</v>
      </c>
      <c r="M3357" t="s">
        <v>29</v>
      </c>
      <c r="N3357">
        <v>51.221400000000003</v>
      </c>
      <c r="O3357">
        <v>6.7313000000000001</v>
      </c>
      <c r="P3357" t="s">
        <v>3509</v>
      </c>
      <c r="Q3357" s="3">
        <f>Table1[[#This Row],[Capacity (MW)]]*0.395*8760*10^-6</f>
        <v>0.34601999999999999</v>
      </c>
      <c r="R3357" s="3" cm="1">
        <f t="array" ref="R3357">AVERAGE(VLOOKUP(_xlfn.TEXTSPLIT(Table1[[#This Row],[Fuel (no space after comma)]], ","), FuelList_Final_EF!$A$2:$B$65, 2, FALSE))</f>
        <v>53.06</v>
      </c>
      <c r="S3357" s="3">
        <f>Table1[[#This Row],[Generation (TWh)]]*10^9*VLOOKUP(Table1[[#This Row],[Turbine/Engine Technology]],Technology_HR!$A$2:$B$11,2,FALSE)*10^-6</f>
        <v>2612104.98</v>
      </c>
      <c r="T3357" s="5">
        <f>Table1[[#This Row],[Fuel Consumption (mmBtu)]]*Table1[[#This Row],[Emission Factor (kg CO2/ mmBtu)]]*10^3</f>
        <v>138598290238.80002</v>
      </c>
      <c r="U3357" s="3">
        <f>Table1[[#This Row],[Emissions (g CO2)]]/(Table1[[#This Row],[Generation (TWh)]]*10^9)</f>
        <v>400.54994000000005</v>
      </c>
    </row>
    <row r="3358" spans="1:21" x14ac:dyDescent="0.35">
      <c r="A3358" t="s">
        <v>1046</v>
      </c>
      <c r="B3358" t="s">
        <v>3239</v>
      </c>
      <c r="C3358" t="str">
        <f>SUBSTITUTE(Table1[[#This Row],[Fuel]],", ",",")</f>
        <v>fossil gas: natural gas</v>
      </c>
      <c r="D3358" t="s">
        <v>3239</v>
      </c>
      <c r="H3358" t="s">
        <v>3436</v>
      </c>
      <c r="I3358">
        <v>66.7</v>
      </c>
      <c r="J3358" t="s">
        <v>3446</v>
      </c>
      <c r="K3358">
        <v>1974</v>
      </c>
      <c r="L3358" t="s">
        <v>29</v>
      </c>
      <c r="M3358" t="s">
        <v>29</v>
      </c>
      <c r="N3358">
        <v>51.221400000000003</v>
      </c>
      <c r="O3358">
        <v>6.7313000000000001</v>
      </c>
      <c r="P3358" t="s">
        <v>3509</v>
      </c>
      <c r="Q3358" s="3">
        <f>Table1[[#This Row],[Capacity (MW)]]*0.395*8760*10^-6</f>
        <v>0.23079534000000002</v>
      </c>
      <c r="R3358" s="3" cm="1">
        <f t="array" ref="R3358">AVERAGE(VLOOKUP(_xlfn.TEXTSPLIT(Table1[[#This Row],[Fuel (no space after comma)]], ","), FuelList_Final_EF!$A$2:$B$65, 2, FALSE))</f>
        <v>53.06</v>
      </c>
      <c r="S3358" s="3">
        <f>Table1[[#This Row],[Generation (TWh)]]*10^9*VLOOKUP(Table1[[#This Row],[Turbine/Engine Technology]],Technology_HR!$A$2:$B$11,2,FALSE)*10^-6</f>
        <v>2541056.6934000002</v>
      </c>
      <c r="T3358" s="5">
        <f>Table1[[#This Row],[Fuel Consumption (mmBtu)]]*Table1[[#This Row],[Emission Factor (kg CO2/ mmBtu)]]*10^3</f>
        <v>134828468151.80403</v>
      </c>
      <c r="U3358" s="3">
        <f>Table1[[#This Row],[Emissions (g CO2)]]/(Table1[[#This Row],[Generation (TWh)]]*10^9)</f>
        <v>584.19060000000002</v>
      </c>
    </row>
    <row r="3359" spans="1:21" x14ac:dyDescent="0.35">
      <c r="A3359" t="s">
        <v>1046</v>
      </c>
      <c r="B3359" t="s">
        <v>3239</v>
      </c>
      <c r="C3359" t="str">
        <f>SUBSTITUTE(Table1[[#This Row],[Fuel]],", ",",")</f>
        <v>fossil gas: natural gas</v>
      </c>
      <c r="D3359" t="s">
        <v>3239</v>
      </c>
      <c r="H3359" t="s">
        <v>3436</v>
      </c>
      <c r="I3359">
        <v>64.7</v>
      </c>
      <c r="J3359" t="s">
        <v>3446</v>
      </c>
      <c r="K3359">
        <v>1975</v>
      </c>
      <c r="L3359" t="s">
        <v>29</v>
      </c>
      <c r="M3359" t="s">
        <v>29</v>
      </c>
      <c r="N3359">
        <v>51.221400000000003</v>
      </c>
      <c r="O3359">
        <v>6.7313000000000001</v>
      </c>
      <c r="P3359" t="s">
        <v>3509</v>
      </c>
      <c r="Q3359" s="3">
        <f>Table1[[#This Row],[Capacity (MW)]]*0.395*8760*10^-6</f>
        <v>0.22387494000000002</v>
      </c>
      <c r="R3359" s="3" cm="1">
        <f t="array" ref="R3359">AVERAGE(VLOOKUP(_xlfn.TEXTSPLIT(Table1[[#This Row],[Fuel (no space after comma)]], ","), FuelList_Final_EF!$A$2:$B$65, 2, FALSE))</f>
        <v>53.06</v>
      </c>
      <c r="S3359" s="3">
        <f>Table1[[#This Row],[Generation (TWh)]]*10^9*VLOOKUP(Table1[[#This Row],[Turbine/Engine Technology]],Technology_HR!$A$2:$B$11,2,FALSE)*10^-6</f>
        <v>2464863.0894000004</v>
      </c>
      <c r="T3359" s="5">
        <f>Table1[[#This Row],[Fuel Consumption (mmBtu)]]*Table1[[#This Row],[Emission Factor (kg CO2/ mmBtu)]]*10^3</f>
        <v>130785635523.56403</v>
      </c>
      <c r="U3359" s="3">
        <f>Table1[[#This Row],[Emissions (g CO2)]]/(Table1[[#This Row],[Generation (TWh)]]*10^9)</f>
        <v>584.19060000000002</v>
      </c>
    </row>
    <row r="3360" spans="1:21" x14ac:dyDescent="0.35">
      <c r="A3360" t="s">
        <v>1046</v>
      </c>
      <c r="B3360" t="s">
        <v>3239</v>
      </c>
      <c r="C3360" t="str">
        <f>SUBSTITUTE(Table1[[#This Row],[Fuel]],", ",",")</f>
        <v>fossil gas: natural gas</v>
      </c>
      <c r="D3360" t="s">
        <v>3239</v>
      </c>
      <c r="H3360" t="s">
        <v>3438</v>
      </c>
      <c r="I3360">
        <v>595</v>
      </c>
      <c r="J3360" t="s">
        <v>3446</v>
      </c>
      <c r="K3360">
        <v>2016</v>
      </c>
      <c r="L3360" t="s">
        <v>29</v>
      </c>
      <c r="M3360" t="s">
        <v>29</v>
      </c>
      <c r="N3360">
        <v>51.221400000000003</v>
      </c>
      <c r="O3360">
        <v>6.7313000000000001</v>
      </c>
      <c r="P3360" t="s">
        <v>3509</v>
      </c>
      <c r="Q3360" s="3">
        <f>Table1[[#This Row],[Capacity (MW)]]*0.395*8760*10^-6</f>
        <v>2.0588189999999997</v>
      </c>
      <c r="R3360" s="3" cm="1">
        <f t="array" ref="R3360">AVERAGE(VLOOKUP(_xlfn.TEXTSPLIT(Table1[[#This Row],[Fuel (no space after comma)]], ","), FuelList_Final_EF!$A$2:$B$65, 2, FALSE))</f>
        <v>53.06</v>
      </c>
      <c r="S3360" s="3">
        <f>Table1[[#This Row],[Generation (TWh)]]*10^9*VLOOKUP(Table1[[#This Row],[Turbine/Engine Technology]],Technology_HR!$A$2:$B$11,2,FALSE)*10^-6</f>
        <v>15542024.630999997</v>
      </c>
      <c r="T3360" s="5">
        <f>Table1[[#This Row],[Fuel Consumption (mmBtu)]]*Table1[[#This Row],[Emission Factor (kg CO2/ mmBtu)]]*10^3</f>
        <v>824659826920.85999</v>
      </c>
      <c r="U3360" s="3">
        <f>Table1[[#This Row],[Emissions (g CO2)]]/(Table1[[#This Row],[Generation (TWh)]]*10^9)</f>
        <v>400.54994000000005</v>
      </c>
    </row>
    <row r="3361" spans="1:21" x14ac:dyDescent="0.35">
      <c r="A3361" t="s">
        <v>966</v>
      </c>
      <c r="B3361" t="s">
        <v>3239</v>
      </c>
      <c r="C3361" t="str">
        <f>SUBSTITUTE(Table1[[#This Row],[Fuel]],", ",",")</f>
        <v>fossil gas: natural gas</v>
      </c>
      <c r="D3361" t="s">
        <v>3239</v>
      </c>
      <c r="H3361" t="s">
        <v>3436</v>
      </c>
      <c r="I3361">
        <v>319</v>
      </c>
      <c r="J3361" t="s">
        <v>3446</v>
      </c>
      <c r="K3361">
        <v>2023</v>
      </c>
      <c r="L3361" t="s">
        <v>29</v>
      </c>
      <c r="M3361" t="s">
        <v>29</v>
      </c>
      <c r="N3361">
        <v>48.440779999999997</v>
      </c>
      <c r="O3361">
        <v>10.252599999999999</v>
      </c>
      <c r="P3361" t="s">
        <v>3509</v>
      </c>
      <c r="Q3361" s="3">
        <f>Table1[[#This Row],[Capacity (MW)]]*0.395*8760*10^-6</f>
        <v>1.1038037999999999</v>
      </c>
      <c r="R3361" s="3" cm="1">
        <f t="array" ref="R3361">AVERAGE(VLOOKUP(_xlfn.TEXTSPLIT(Table1[[#This Row],[Fuel (no space after comma)]], ","), FuelList_Final_EF!$A$2:$B$65, 2, FALSE))</f>
        <v>53.06</v>
      </c>
      <c r="S3361" s="3">
        <f>Table1[[#This Row],[Generation (TWh)]]*10^9*VLOOKUP(Table1[[#This Row],[Turbine/Engine Technology]],Technology_HR!$A$2:$B$11,2,FALSE)*10^-6</f>
        <v>12152879.838</v>
      </c>
      <c r="T3361" s="5">
        <f>Table1[[#This Row],[Fuel Consumption (mmBtu)]]*Table1[[#This Row],[Emission Factor (kg CO2/ mmBtu)]]*10^3</f>
        <v>644831804204.28003</v>
      </c>
      <c r="U3361" s="3">
        <f>Table1[[#This Row],[Emissions (g CO2)]]/(Table1[[#This Row],[Generation (TWh)]]*10^9)</f>
        <v>584.19060000000002</v>
      </c>
    </row>
    <row r="3362" spans="1:21" x14ac:dyDescent="0.35">
      <c r="A3362" t="s">
        <v>966</v>
      </c>
      <c r="B3362" t="s">
        <v>3239</v>
      </c>
      <c r="C3362" t="str">
        <f>SUBSTITUTE(Table1[[#This Row],[Fuel]],", ",",")</f>
        <v>fossil gas: natural gas</v>
      </c>
      <c r="D3362" t="s">
        <v>3239</v>
      </c>
      <c r="H3362" t="s">
        <v>3436</v>
      </c>
      <c r="I3362">
        <v>550</v>
      </c>
      <c r="J3362" t="s">
        <v>3447</v>
      </c>
      <c r="K3362" t="s">
        <v>29</v>
      </c>
      <c r="L3362" t="s">
        <v>29</v>
      </c>
      <c r="M3362" t="s">
        <v>29</v>
      </c>
      <c r="N3362">
        <v>48.440779999999997</v>
      </c>
      <c r="O3362">
        <v>10.252599999999999</v>
      </c>
      <c r="P3362" t="s">
        <v>3509</v>
      </c>
      <c r="Q3362" s="3">
        <f>Table1[[#This Row],[Capacity (MW)]]*0.395*8760*10^-6</f>
        <v>1.9031099999999999</v>
      </c>
      <c r="R3362" s="3" cm="1">
        <f t="array" ref="R3362">AVERAGE(VLOOKUP(_xlfn.TEXTSPLIT(Table1[[#This Row],[Fuel (no space after comma)]], ","), FuelList_Final_EF!$A$2:$B$65, 2, FALSE))</f>
        <v>53.06</v>
      </c>
      <c r="S3362" s="3">
        <f>Table1[[#This Row],[Generation (TWh)]]*10^9*VLOOKUP(Table1[[#This Row],[Turbine/Engine Technology]],Technology_HR!$A$2:$B$11,2,FALSE)*10^-6</f>
        <v>20953241.099999994</v>
      </c>
      <c r="T3362" s="5">
        <f>Table1[[#This Row],[Fuel Consumption (mmBtu)]]*Table1[[#This Row],[Emission Factor (kg CO2/ mmBtu)]]*10^3</f>
        <v>1111778972765.9998</v>
      </c>
      <c r="U3362" s="3">
        <f>Table1[[#This Row],[Emissions (g CO2)]]/(Table1[[#This Row],[Generation (TWh)]]*10^9)</f>
        <v>584.1905999999999</v>
      </c>
    </row>
    <row r="3363" spans="1:21" x14ac:dyDescent="0.35">
      <c r="A3363" t="s">
        <v>1047</v>
      </c>
      <c r="B3363" t="s">
        <v>3243</v>
      </c>
      <c r="C3363" t="str">
        <f>SUBSTITUTE(Table1[[#This Row],[Fuel]],", ",",")</f>
        <v>fossil gas: natural gas,fossil liquids: fuel oil</v>
      </c>
      <c r="D3363" t="s">
        <v>3239</v>
      </c>
      <c r="E3363" t="s">
        <v>3275</v>
      </c>
      <c r="H3363" t="s">
        <v>3438</v>
      </c>
      <c r="I3363">
        <v>172</v>
      </c>
      <c r="J3363" t="s">
        <v>3448</v>
      </c>
      <c r="K3363">
        <v>1996</v>
      </c>
      <c r="L3363" t="s">
        <v>29</v>
      </c>
      <c r="M3363" t="s">
        <v>29</v>
      </c>
      <c r="N3363">
        <v>51.351199999999999</v>
      </c>
      <c r="O3363">
        <v>12.378399999999999</v>
      </c>
      <c r="P3363" t="s">
        <v>3509</v>
      </c>
      <c r="Q3363" s="3">
        <f>Table1[[#This Row],[Capacity (MW)]]*0.395*8760*10^-6</f>
        <v>0.59515439999999997</v>
      </c>
      <c r="R3363" s="3" cm="1">
        <f t="array" ref="R3363">AVERAGE(VLOOKUP(_xlfn.TEXTSPLIT(Table1[[#This Row],[Fuel (no space after comma)]], ","), FuelList_Final_EF!$A$2:$B$65, 2, FALSE))</f>
        <v>65.583341148886291</v>
      </c>
      <c r="S3363" s="3">
        <f>Table1[[#This Row],[Generation (TWh)]]*10^9*VLOOKUP(Table1[[#This Row],[Turbine/Engine Technology]],Technology_HR!$A$2:$B$11,2,FALSE)*10^-6</f>
        <v>4492820.5655999994</v>
      </c>
      <c r="T3363" s="5">
        <f>Table1[[#This Row],[Fuel Consumption (mmBtu)]]*Table1[[#This Row],[Emission Factor (kg CO2/ mmBtu)]]*10^3</f>
        <v>294654183874.47705</v>
      </c>
      <c r="U3363" s="3">
        <f>Table1[[#This Row],[Emissions (g CO2)]]/(Table1[[#This Row],[Generation (TWh)]]*10^9)</f>
        <v>495.08864233294258</v>
      </c>
    </row>
    <row r="3364" spans="1:21" x14ac:dyDescent="0.35">
      <c r="A3364" t="s">
        <v>1047</v>
      </c>
      <c r="B3364" t="s">
        <v>3239</v>
      </c>
      <c r="C3364" t="str">
        <f>SUBSTITUTE(Table1[[#This Row],[Fuel]],", ",",")</f>
        <v>fossil gas: natural gas</v>
      </c>
      <c r="D3364" t="s">
        <v>3239</v>
      </c>
      <c r="H3364" t="s">
        <v>3436</v>
      </c>
      <c r="I3364">
        <v>62</v>
      </c>
      <c r="J3364" t="s">
        <v>3446</v>
      </c>
      <c r="K3364">
        <v>2023</v>
      </c>
      <c r="L3364" t="s">
        <v>29</v>
      </c>
      <c r="M3364" t="s">
        <v>29</v>
      </c>
      <c r="N3364">
        <v>51.297460000000001</v>
      </c>
      <c r="O3364">
        <v>12.38424</v>
      </c>
      <c r="P3364" t="s">
        <v>3509</v>
      </c>
      <c r="Q3364" s="3">
        <f>Table1[[#This Row],[Capacity (MW)]]*0.395*8760*10^-6</f>
        <v>0.21453240000000001</v>
      </c>
      <c r="R3364" s="3" cm="1">
        <f t="array" ref="R3364">AVERAGE(VLOOKUP(_xlfn.TEXTSPLIT(Table1[[#This Row],[Fuel (no space after comma)]], ","), FuelList_Final_EF!$A$2:$B$65, 2, FALSE))</f>
        <v>53.06</v>
      </c>
      <c r="S3364" s="3">
        <f>Table1[[#This Row],[Generation (TWh)]]*10^9*VLOOKUP(Table1[[#This Row],[Turbine/Engine Technology]],Technology_HR!$A$2:$B$11,2,FALSE)*10^-6</f>
        <v>2362001.7239999999</v>
      </c>
      <c r="T3364" s="5">
        <f>Table1[[#This Row],[Fuel Consumption (mmBtu)]]*Table1[[#This Row],[Emission Factor (kg CO2/ mmBtu)]]*10^3</f>
        <v>125327811475.44</v>
      </c>
      <c r="U3364" s="3">
        <f>Table1[[#This Row],[Emissions (g CO2)]]/(Table1[[#This Row],[Generation (TWh)]]*10^9)</f>
        <v>584.19060000000002</v>
      </c>
    </row>
    <row r="3365" spans="1:21" x14ac:dyDescent="0.35">
      <c r="A3365" t="s">
        <v>1047</v>
      </c>
      <c r="B3365" t="s">
        <v>3239</v>
      </c>
      <c r="C3365" t="str">
        <f>SUBSTITUTE(Table1[[#This Row],[Fuel]],", ",",")</f>
        <v>fossil gas: natural gas</v>
      </c>
      <c r="D3365" t="s">
        <v>3239</v>
      </c>
      <c r="H3365" t="s">
        <v>3436</v>
      </c>
      <c r="I3365">
        <v>62</v>
      </c>
      <c r="J3365" t="s">
        <v>3446</v>
      </c>
      <c r="K3365">
        <v>2023</v>
      </c>
      <c r="L3365" t="s">
        <v>29</v>
      </c>
      <c r="M3365" t="s">
        <v>29</v>
      </c>
      <c r="N3365">
        <v>51.297460000000001</v>
      </c>
      <c r="O3365">
        <v>12.38424</v>
      </c>
      <c r="P3365" t="s">
        <v>3509</v>
      </c>
      <c r="Q3365" s="3">
        <f>Table1[[#This Row],[Capacity (MW)]]*0.395*8760*10^-6</f>
        <v>0.21453240000000001</v>
      </c>
      <c r="R3365" s="3" cm="1">
        <f t="array" ref="R3365">AVERAGE(VLOOKUP(_xlfn.TEXTSPLIT(Table1[[#This Row],[Fuel (no space after comma)]], ","), FuelList_Final_EF!$A$2:$B$65, 2, FALSE))</f>
        <v>53.06</v>
      </c>
      <c r="S3365" s="3">
        <f>Table1[[#This Row],[Generation (TWh)]]*10^9*VLOOKUP(Table1[[#This Row],[Turbine/Engine Technology]],Technology_HR!$A$2:$B$11,2,FALSE)*10^-6</f>
        <v>2362001.7239999999</v>
      </c>
      <c r="T3365" s="5">
        <f>Table1[[#This Row],[Fuel Consumption (mmBtu)]]*Table1[[#This Row],[Emission Factor (kg CO2/ mmBtu)]]*10^3</f>
        <v>125327811475.44</v>
      </c>
      <c r="U3365" s="3">
        <f>Table1[[#This Row],[Emissions (g CO2)]]/(Table1[[#This Row],[Generation (TWh)]]*10^9)</f>
        <v>584.19060000000002</v>
      </c>
    </row>
    <row r="3366" spans="1:21" x14ac:dyDescent="0.35">
      <c r="A3366" t="s">
        <v>1048</v>
      </c>
      <c r="B3366" t="s">
        <v>3239</v>
      </c>
      <c r="C3366" t="str">
        <f>SUBSTITUTE(Table1[[#This Row],[Fuel]],", ",",")</f>
        <v>fossil gas: natural gas</v>
      </c>
      <c r="D3366" t="s">
        <v>3239</v>
      </c>
      <c r="H3366" t="s">
        <v>3438</v>
      </c>
      <c r="I3366">
        <v>36</v>
      </c>
      <c r="J3366" t="s">
        <v>3446</v>
      </c>
      <c r="K3366">
        <v>2014</v>
      </c>
      <c r="L3366" t="s">
        <v>29</v>
      </c>
      <c r="M3366" t="s">
        <v>29</v>
      </c>
      <c r="N3366">
        <v>51.151400000000002</v>
      </c>
      <c r="O3366">
        <v>13.977600000000001</v>
      </c>
      <c r="P3366" t="s">
        <v>3509</v>
      </c>
      <c r="Q3366" s="3">
        <f>Table1[[#This Row],[Capacity (MW)]]*0.395*8760*10^-6</f>
        <v>0.1245672</v>
      </c>
      <c r="R3366" s="3" cm="1">
        <f t="array" ref="R3366">AVERAGE(VLOOKUP(_xlfn.TEXTSPLIT(Table1[[#This Row],[Fuel (no space after comma)]], ","), FuelList_Final_EF!$A$2:$B$65, 2, FALSE))</f>
        <v>53.06</v>
      </c>
      <c r="S3366" s="3">
        <f>Table1[[#This Row],[Generation (TWh)]]*10^9*VLOOKUP(Table1[[#This Row],[Turbine/Engine Technology]],Technology_HR!$A$2:$B$11,2,FALSE)*10^-6</f>
        <v>940357.79279999994</v>
      </c>
      <c r="T3366" s="5">
        <f>Table1[[#This Row],[Fuel Consumption (mmBtu)]]*Table1[[#This Row],[Emission Factor (kg CO2/ mmBtu)]]*10^3</f>
        <v>49895384485.968002</v>
      </c>
      <c r="U3366" s="3">
        <f>Table1[[#This Row],[Emissions (g CO2)]]/(Table1[[#This Row],[Generation (TWh)]]*10^9)</f>
        <v>400.54993999999999</v>
      </c>
    </row>
    <row r="3367" spans="1:21" x14ac:dyDescent="0.35">
      <c r="A3367" t="s">
        <v>1049</v>
      </c>
      <c r="B3367" t="s">
        <v>3249</v>
      </c>
      <c r="C3367" t="str">
        <f>SUBSTITUTE(Table1[[#This Row],[Fuel]],", ",",")</f>
        <v>fossil gas: waste heat from natural gas</v>
      </c>
      <c r="D3367" t="s">
        <v>3249</v>
      </c>
      <c r="H3367" t="s">
        <v>3440</v>
      </c>
      <c r="I3367">
        <v>37</v>
      </c>
      <c r="J3367" t="s">
        <v>3446</v>
      </c>
      <c r="K3367">
        <v>2000</v>
      </c>
      <c r="L3367" t="s">
        <v>29</v>
      </c>
      <c r="M3367" t="s">
        <v>29</v>
      </c>
      <c r="N3367">
        <v>51.299799999999998</v>
      </c>
      <c r="O3367">
        <v>12.019299999999999</v>
      </c>
      <c r="P3367" t="s">
        <v>3509</v>
      </c>
      <c r="Q3367" s="3">
        <f>Table1[[#This Row],[Capacity (MW)]]*0.395*8760*10^-6</f>
        <v>0.12802740000000001</v>
      </c>
      <c r="R3367" s="3" cm="1">
        <f t="array" ref="R3367">AVERAGE(VLOOKUP(_xlfn.TEXTSPLIT(Table1[[#This Row],[Fuel (no space after comma)]], ","), FuelList_Final_EF!$A$2:$B$65, 2, FALSE))</f>
        <v>66.33</v>
      </c>
      <c r="S3367" s="3">
        <f>Table1[[#This Row],[Generation (TWh)]]*10^9*VLOOKUP(Table1[[#This Row],[Turbine/Engine Technology]],Technology_HR!$A$2:$B$11,2,FALSE)*10^-6</f>
        <v>1316761.8090000001</v>
      </c>
      <c r="T3367" s="5">
        <f>Table1[[#This Row],[Fuel Consumption (mmBtu)]]*Table1[[#This Row],[Emission Factor (kg CO2/ mmBtu)]]*10^3</f>
        <v>87340810790.970016</v>
      </c>
      <c r="U3367" s="3">
        <f>Table1[[#This Row],[Emissions (g CO2)]]/(Table1[[#This Row],[Generation (TWh)]]*10^9)</f>
        <v>682.20405000000005</v>
      </c>
    </row>
    <row r="3368" spans="1:21" x14ac:dyDescent="0.35">
      <c r="A3368" t="s">
        <v>1049</v>
      </c>
      <c r="B3368" t="s">
        <v>3239</v>
      </c>
      <c r="C3368" t="str">
        <f>SUBSTITUTE(Table1[[#This Row],[Fuel]],", ",",")</f>
        <v>fossil gas: natural gas</v>
      </c>
      <c r="D3368" t="s">
        <v>3239</v>
      </c>
      <c r="H3368" t="s">
        <v>3438</v>
      </c>
      <c r="I3368">
        <v>35</v>
      </c>
      <c r="J3368" t="s">
        <v>3446</v>
      </c>
      <c r="K3368">
        <v>1994</v>
      </c>
      <c r="L3368" t="s">
        <v>29</v>
      </c>
      <c r="M3368" t="s">
        <v>29</v>
      </c>
      <c r="N3368">
        <v>51.299799999999998</v>
      </c>
      <c r="O3368">
        <v>12.019299999999999</v>
      </c>
      <c r="P3368" t="s">
        <v>3509</v>
      </c>
      <c r="Q3368" s="3">
        <f>Table1[[#This Row],[Capacity (MW)]]*0.395*8760*10^-6</f>
        <v>0.12110700000000001</v>
      </c>
      <c r="R3368" s="3" cm="1">
        <f t="array" ref="R3368">AVERAGE(VLOOKUP(_xlfn.TEXTSPLIT(Table1[[#This Row],[Fuel (no space after comma)]], ","), FuelList_Final_EF!$A$2:$B$65, 2, FALSE))</f>
        <v>53.06</v>
      </c>
      <c r="S3368" s="3">
        <f>Table1[[#This Row],[Generation (TWh)]]*10^9*VLOOKUP(Table1[[#This Row],[Turbine/Engine Technology]],Technology_HR!$A$2:$B$11,2,FALSE)*10^-6</f>
        <v>914236.74300000002</v>
      </c>
      <c r="T3368" s="5">
        <f>Table1[[#This Row],[Fuel Consumption (mmBtu)]]*Table1[[#This Row],[Emission Factor (kg CO2/ mmBtu)]]*10^3</f>
        <v>48509401583.580002</v>
      </c>
      <c r="U3368" s="3">
        <f>Table1[[#This Row],[Emissions (g CO2)]]/(Table1[[#This Row],[Generation (TWh)]]*10^9)</f>
        <v>400.54993999999999</v>
      </c>
    </row>
    <row r="3369" spans="1:21" x14ac:dyDescent="0.35">
      <c r="A3369" t="s">
        <v>1049</v>
      </c>
      <c r="B3369" t="s">
        <v>3239</v>
      </c>
      <c r="C3369" t="str">
        <f>SUBSTITUTE(Table1[[#This Row],[Fuel]],", ",",")</f>
        <v>fossil gas: natural gas</v>
      </c>
      <c r="D3369" t="s">
        <v>3239</v>
      </c>
      <c r="H3369" t="s">
        <v>3438</v>
      </c>
      <c r="I3369">
        <v>37</v>
      </c>
      <c r="J3369" t="s">
        <v>3446</v>
      </c>
      <c r="K3369">
        <v>1994</v>
      </c>
      <c r="L3369" t="s">
        <v>29</v>
      </c>
      <c r="M3369" t="s">
        <v>29</v>
      </c>
      <c r="N3369">
        <v>51.299799999999998</v>
      </c>
      <c r="O3369">
        <v>12.019299999999999</v>
      </c>
      <c r="P3369" t="s">
        <v>3509</v>
      </c>
      <c r="Q3369" s="3">
        <f>Table1[[#This Row],[Capacity (MW)]]*0.395*8760*10^-6</f>
        <v>0.12802740000000001</v>
      </c>
      <c r="R3369" s="3" cm="1">
        <f t="array" ref="R3369">AVERAGE(VLOOKUP(_xlfn.TEXTSPLIT(Table1[[#This Row],[Fuel (no space after comma)]], ","), FuelList_Final_EF!$A$2:$B$65, 2, FALSE))</f>
        <v>53.06</v>
      </c>
      <c r="S3369" s="3">
        <f>Table1[[#This Row],[Generation (TWh)]]*10^9*VLOOKUP(Table1[[#This Row],[Turbine/Engine Technology]],Technology_HR!$A$2:$B$11,2,FALSE)*10^-6</f>
        <v>966478.84260000009</v>
      </c>
      <c r="T3369" s="5">
        <f>Table1[[#This Row],[Fuel Consumption (mmBtu)]]*Table1[[#This Row],[Emission Factor (kg CO2/ mmBtu)]]*10^3</f>
        <v>51281367388.35601</v>
      </c>
      <c r="U3369" s="3">
        <f>Table1[[#This Row],[Emissions (g CO2)]]/(Table1[[#This Row],[Generation (TWh)]]*10^9)</f>
        <v>400.54994000000005</v>
      </c>
    </row>
    <row r="3370" spans="1:21" x14ac:dyDescent="0.35">
      <c r="A3370" t="s">
        <v>1049</v>
      </c>
      <c r="B3370" t="s">
        <v>3239</v>
      </c>
      <c r="C3370" t="str">
        <f>SUBSTITUTE(Table1[[#This Row],[Fuel]],", ",",")</f>
        <v>fossil gas: natural gas</v>
      </c>
      <c r="D3370" t="s">
        <v>3239</v>
      </c>
      <c r="H3370" t="s">
        <v>3438</v>
      </c>
      <c r="I3370">
        <v>39</v>
      </c>
      <c r="J3370" t="s">
        <v>3446</v>
      </c>
      <c r="K3370">
        <v>1998</v>
      </c>
      <c r="L3370" t="s">
        <v>29</v>
      </c>
      <c r="M3370" t="s">
        <v>29</v>
      </c>
      <c r="N3370">
        <v>51.299799999999998</v>
      </c>
      <c r="O3370">
        <v>12.019299999999999</v>
      </c>
      <c r="P3370" t="s">
        <v>3509</v>
      </c>
      <c r="Q3370" s="3">
        <f>Table1[[#This Row],[Capacity (MW)]]*0.395*8760*10^-6</f>
        <v>0.13494780000000001</v>
      </c>
      <c r="R3370" s="3" cm="1">
        <f t="array" ref="R3370">AVERAGE(VLOOKUP(_xlfn.TEXTSPLIT(Table1[[#This Row],[Fuel (no space after comma)]], ","), FuelList_Final_EF!$A$2:$B$65, 2, FALSE))</f>
        <v>53.06</v>
      </c>
      <c r="S3370" s="3">
        <f>Table1[[#This Row],[Generation (TWh)]]*10^9*VLOOKUP(Table1[[#This Row],[Turbine/Engine Technology]],Technology_HR!$A$2:$B$11,2,FALSE)*10^-6</f>
        <v>1018720.9421999999</v>
      </c>
      <c r="T3370" s="5">
        <f>Table1[[#This Row],[Fuel Consumption (mmBtu)]]*Table1[[#This Row],[Emission Factor (kg CO2/ mmBtu)]]*10^3</f>
        <v>54053333193.131996</v>
      </c>
      <c r="U3370" s="3">
        <f>Table1[[#This Row],[Emissions (g CO2)]]/(Table1[[#This Row],[Generation (TWh)]]*10^9)</f>
        <v>400.54993999999999</v>
      </c>
    </row>
    <row r="3371" spans="1:21" x14ac:dyDescent="0.35">
      <c r="A3371" t="s">
        <v>1049</v>
      </c>
      <c r="B3371" t="s">
        <v>3239</v>
      </c>
      <c r="C3371" t="str">
        <f>SUBSTITUTE(Table1[[#This Row],[Fuel]],", ",",")</f>
        <v>fossil gas: natural gas</v>
      </c>
      <c r="D3371" t="s">
        <v>3239</v>
      </c>
      <c r="H3371" t="s">
        <v>3438</v>
      </c>
      <c r="I3371">
        <v>117</v>
      </c>
      <c r="J3371" t="s">
        <v>3446</v>
      </c>
      <c r="K3371">
        <v>2023</v>
      </c>
      <c r="L3371" t="s">
        <v>29</v>
      </c>
      <c r="M3371" t="s">
        <v>29</v>
      </c>
      <c r="N3371">
        <v>51.299799999999998</v>
      </c>
      <c r="O3371">
        <v>12.019299999999999</v>
      </c>
      <c r="P3371" t="s">
        <v>3509</v>
      </c>
      <c r="Q3371" s="3">
        <f>Table1[[#This Row],[Capacity (MW)]]*0.395*8760*10^-6</f>
        <v>0.40484340000000002</v>
      </c>
      <c r="R3371" s="3" cm="1">
        <f t="array" ref="R3371">AVERAGE(VLOOKUP(_xlfn.TEXTSPLIT(Table1[[#This Row],[Fuel (no space after comma)]], ","), FuelList_Final_EF!$A$2:$B$65, 2, FALSE))</f>
        <v>53.06</v>
      </c>
      <c r="S3371" s="3">
        <f>Table1[[#This Row],[Generation (TWh)]]*10^9*VLOOKUP(Table1[[#This Row],[Turbine/Engine Technology]],Technology_HR!$A$2:$B$11,2,FALSE)*10^-6</f>
        <v>3056162.8265999998</v>
      </c>
      <c r="T3371" s="5">
        <f>Table1[[#This Row],[Fuel Consumption (mmBtu)]]*Table1[[#This Row],[Emission Factor (kg CO2/ mmBtu)]]*10^3</f>
        <v>162159999579.396</v>
      </c>
      <c r="U3371" s="3">
        <f>Table1[[#This Row],[Emissions (g CO2)]]/(Table1[[#This Row],[Generation (TWh)]]*10^9)</f>
        <v>400.54993999999999</v>
      </c>
    </row>
    <row r="3372" spans="1:21" x14ac:dyDescent="0.35">
      <c r="A3372" t="s">
        <v>978</v>
      </c>
      <c r="B3372" t="s">
        <v>3251</v>
      </c>
      <c r="C3372" t="str">
        <f>SUBSTITUTE(Table1[[#This Row],[Fuel]],", ",",")</f>
        <v>fossil liquids: heavy fuel oil,fossil gas: natural gas</v>
      </c>
      <c r="D3372" t="s">
        <v>3241</v>
      </c>
      <c r="E3372" t="s">
        <v>3239</v>
      </c>
      <c r="H3372" t="s">
        <v>3438</v>
      </c>
      <c r="I3372">
        <v>162</v>
      </c>
      <c r="J3372" t="s">
        <v>3446</v>
      </c>
      <c r="K3372">
        <v>1996</v>
      </c>
      <c r="L3372" t="s">
        <v>29</v>
      </c>
      <c r="M3372" t="s">
        <v>29</v>
      </c>
      <c r="N3372">
        <v>51.2866</v>
      </c>
      <c r="O3372">
        <v>11.999700000000001</v>
      </c>
      <c r="P3372" t="s">
        <v>3509</v>
      </c>
      <c r="Q3372" s="3">
        <f>Table1[[#This Row],[Capacity (MW)]]*0.395*8760*10^-6</f>
        <v>0.56055239999999995</v>
      </c>
      <c r="R3372" s="3" cm="1">
        <f t="array" ref="R3372">AVERAGE(VLOOKUP(_xlfn.TEXTSPLIT(Table1[[#This Row],[Fuel (no space after comma)]], ","), FuelList_Final_EF!$A$2:$B$65, 2, FALSE))</f>
        <v>67.331265155508703</v>
      </c>
      <c r="S3372" s="3">
        <f>Table1[[#This Row],[Generation (TWh)]]*10^9*VLOOKUP(Table1[[#This Row],[Turbine/Engine Technology]],Technology_HR!$A$2:$B$11,2,FALSE)*10^-6</f>
        <v>4231610.0675999997</v>
      </c>
      <c r="T3372" s="5">
        <f>Table1[[#This Row],[Fuel Consumption (mmBtu)]]*Table1[[#This Row],[Emission Factor (kg CO2/ mmBtu)]]*10^3</f>
        <v>284919659496.29572</v>
      </c>
      <c r="U3372" s="3">
        <f>Table1[[#This Row],[Emissions (g CO2)]]/(Table1[[#This Row],[Generation (TWh)]]*10^9)</f>
        <v>508.28372065893524</v>
      </c>
    </row>
    <row r="3373" spans="1:21" x14ac:dyDescent="0.35">
      <c r="A3373" t="s">
        <v>1050</v>
      </c>
      <c r="B3373" t="s">
        <v>3239</v>
      </c>
      <c r="C3373" t="str">
        <f>SUBSTITUTE(Table1[[#This Row],[Fuel]],", ",",")</f>
        <v>fossil gas: natural gas</v>
      </c>
      <c r="D3373" t="s">
        <v>3239</v>
      </c>
      <c r="H3373" t="s">
        <v>3438</v>
      </c>
      <c r="I3373">
        <v>38</v>
      </c>
      <c r="J3373" t="s">
        <v>3446</v>
      </c>
      <c r="K3373">
        <v>1994</v>
      </c>
      <c r="L3373" t="s">
        <v>29</v>
      </c>
      <c r="M3373" t="s">
        <v>29</v>
      </c>
      <c r="N3373">
        <v>51.2866</v>
      </c>
      <c r="O3373">
        <v>11.999700000000001</v>
      </c>
      <c r="P3373" t="s">
        <v>3509</v>
      </c>
      <c r="Q3373" s="3">
        <f>Table1[[#This Row],[Capacity (MW)]]*0.395*8760*10^-6</f>
        <v>0.13148760000000001</v>
      </c>
      <c r="R3373" s="3" cm="1">
        <f t="array" ref="R3373">AVERAGE(VLOOKUP(_xlfn.TEXTSPLIT(Table1[[#This Row],[Fuel (no space after comma)]], ","), FuelList_Final_EF!$A$2:$B$65, 2, FALSE))</f>
        <v>53.06</v>
      </c>
      <c r="S3373" s="3">
        <f>Table1[[#This Row],[Generation (TWh)]]*10^9*VLOOKUP(Table1[[#This Row],[Turbine/Engine Technology]],Technology_HR!$A$2:$B$11,2,FALSE)*10^-6</f>
        <v>992599.89240000013</v>
      </c>
      <c r="T3373" s="5">
        <f>Table1[[#This Row],[Fuel Consumption (mmBtu)]]*Table1[[#This Row],[Emission Factor (kg CO2/ mmBtu)]]*10^3</f>
        <v>52667350290.744003</v>
      </c>
      <c r="U3373" s="3">
        <f>Table1[[#This Row],[Emissions (g CO2)]]/(Table1[[#This Row],[Generation (TWh)]]*10^9)</f>
        <v>400.54993999999999</v>
      </c>
    </row>
    <row r="3374" spans="1:21" x14ac:dyDescent="0.35">
      <c r="A3374" t="s">
        <v>1050</v>
      </c>
      <c r="B3374" t="s">
        <v>3241</v>
      </c>
      <c r="C3374" t="str">
        <f>SUBSTITUTE(Table1[[#This Row],[Fuel]],", ",",")</f>
        <v>fossil liquids: heavy fuel oil</v>
      </c>
      <c r="D3374" t="s">
        <v>3241</v>
      </c>
      <c r="H3374" t="s">
        <v>3440</v>
      </c>
      <c r="I3374">
        <v>92.5</v>
      </c>
      <c r="J3374" t="s">
        <v>3446</v>
      </c>
      <c r="K3374">
        <v>1997</v>
      </c>
      <c r="L3374" t="s">
        <v>29</v>
      </c>
      <c r="M3374" t="s">
        <v>29</v>
      </c>
      <c r="N3374">
        <v>51.2866</v>
      </c>
      <c r="O3374">
        <v>11.999700000000001</v>
      </c>
      <c r="P3374" t="s">
        <v>3509</v>
      </c>
      <c r="Q3374" s="3">
        <f>Table1[[#This Row],[Capacity (MW)]]*0.395*8760*10^-6</f>
        <v>0.32006849999999998</v>
      </c>
      <c r="R3374" s="3" cm="1">
        <f t="array" ref="R3374">AVERAGE(VLOOKUP(_xlfn.TEXTSPLIT(Table1[[#This Row],[Fuel (no space after comma)]], ","), FuelList_Final_EF!$A$2:$B$65, 2, FALSE))</f>
        <v>81.602530311017389</v>
      </c>
      <c r="S3374" s="3">
        <f>Table1[[#This Row],[Generation (TWh)]]*10^9*VLOOKUP(Table1[[#This Row],[Turbine/Engine Technology]],Technology_HR!$A$2:$B$11,2,FALSE)*10^-6</f>
        <v>3291904.5225</v>
      </c>
      <c r="T3374" s="5">
        <f>Table1[[#This Row],[Fuel Consumption (mmBtu)]]*Table1[[#This Row],[Emission Factor (kg CO2/ mmBtu)]]*10^3</f>
        <v>268627738578.28146</v>
      </c>
      <c r="U3374" s="3">
        <f>Table1[[#This Row],[Emissions (g CO2)]]/(Table1[[#This Row],[Generation (TWh)]]*10^9)</f>
        <v>839.28202424881385</v>
      </c>
    </row>
    <row r="3375" spans="1:21" x14ac:dyDescent="0.35">
      <c r="A3375" t="s">
        <v>979</v>
      </c>
      <c r="B3375" t="s">
        <v>3239</v>
      </c>
      <c r="C3375" t="str">
        <f>SUBSTITUTE(Table1[[#This Row],[Fuel]],", ",",")</f>
        <v>fossil gas: natural gas</v>
      </c>
      <c r="D3375" t="s">
        <v>3239</v>
      </c>
      <c r="H3375" t="s">
        <v>3438</v>
      </c>
      <c r="I3375">
        <v>315</v>
      </c>
      <c r="J3375" t="s">
        <v>3446</v>
      </c>
      <c r="K3375">
        <v>2019</v>
      </c>
      <c r="L3375" t="s">
        <v>29</v>
      </c>
      <c r="M3375" t="s">
        <v>29</v>
      </c>
      <c r="N3375">
        <v>52.425199999999997</v>
      </c>
      <c r="O3375">
        <v>13.309799999999999</v>
      </c>
      <c r="P3375" t="s">
        <v>3509</v>
      </c>
      <c r="Q3375" s="3">
        <f>Table1[[#This Row],[Capacity (MW)]]*0.395*8760*10^-6</f>
        <v>1.089963</v>
      </c>
      <c r="R3375" s="3" cm="1">
        <f t="array" ref="R3375">AVERAGE(VLOOKUP(_xlfn.TEXTSPLIT(Table1[[#This Row],[Fuel (no space after comma)]], ","), FuelList_Final_EF!$A$2:$B$65, 2, FALSE))</f>
        <v>53.06</v>
      </c>
      <c r="S3375" s="3">
        <f>Table1[[#This Row],[Generation (TWh)]]*10^9*VLOOKUP(Table1[[#This Row],[Turbine/Engine Technology]],Technology_HR!$A$2:$B$11,2,FALSE)*10^-6</f>
        <v>8228130.6869999999</v>
      </c>
      <c r="T3375" s="5">
        <f>Table1[[#This Row],[Fuel Consumption (mmBtu)]]*Table1[[#This Row],[Emission Factor (kg CO2/ mmBtu)]]*10^3</f>
        <v>436584614252.22003</v>
      </c>
      <c r="U3375" s="3">
        <f>Table1[[#This Row],[Emissions (g CO2)]]/(Table1[[#This Row],[Generation (TWh)]]*10^9)</f>
        <v>400.54994000000005</v>
      </c>
    </row>
    <row r="3376" spans="1:21" x14ac:dyDescent="0.35">
      <c r="A3376" t="s">
        <v>983</v>
      </c>
      <c r="B3376" t="s">
        <v>3321</v>
      </c>
      <c r="C3376" t="str">
        <f>SUBSTITUTE(Table1[[#This Row],[Fuel]],", ",",")</f>
        <v>other: hydrogen (unknown),fossil gas: natural gas</v>
      </c>
      <c r="D3376" t="s">
        <v>3644</v>
      </c>
      <c r="E3376" t="s">
        <v>3239</v>
      </c>
      <c r="H3376" t="s">
        <v>3436</v>
      </c>
      <c r="I3376">
        <v>34</v>
      </c>
      <c r="J3376" t="s">
        <v>3447</v>
      </c>
      <c r="K3376">
        <v>2024</v>
      </c>
      <c r="L3376" t="s">
        <v>29</v>
      </c>
      <c r="M3376" t="s">
        <v>29</v>
      </c>
      <c r="N3376">
        <v>52.545738</v>
      </c>
      <c r="O3376">
        <v>7.3317569999999996</v>
      </c>
      <c r="P3376" t="s">
        <v>3509</v>
      </c>
      <c r="Q3376" s="3">
        <f>Table1[[#This Row],[Capacity (MW)]]*0.395*8760*10^-6</f>
        <v>0.1176468</v>
      </c>
      <c r="R3376" s="3" cm="1">
        <f t="array" ref="R3376">AVERAGE(VLOOKUP(_xlfn.TEXTSPLIT(Table1[[#This Row],[Fuel (no space after comma)]], ","), FuelList_Final_EF!$A$2:$B$65, 2, FALSE))</f>
        <v>26.53</v>
      </c>
      <c r="S3376" s="3">
        <f>Table1[[#This Row],[Generation (TWh)]]*10^9*VLOOKUP(Table1[[#This Row],[Turbine/Engine Technology]],Technology_HR!$A$2:$B$11,2,FALSE)*10^-6</f>
        <v>1295291.2679999999</v>
      </c>
      <c r="T3376" s="5">
        <f>Table1[[#This Row],[Fuel Consumption (mmBtu)]]*Table1[[#This Row],[Emission Factor (kg CO2/ mmBtu)]]*10^3</f>
        <v>34364077340.040001</v>
      </c>
      <c r="U3376" s="3">
        <f>Table1[[#This Row],[Emissions (g CO2)]]/(Table1[[#This Row],[Generation (TWh)]]*10^9)</f>
        <v>292.09530000000001</v>
      </c>
    </row>
    <row r="3377" spans="1:21" x14ac:dyDescent="0.35">
      <c r="A3377" t="s">
        <v>966</v>
      </c>
      <c r="B3377" t="s">
        <v>3239</v>
      </c>
      <c r="C3377" t="str">
        <f>SUBSTITUTE(Table1[[#This Row],[Fuel]],", ",",")</f>
        <v>fossil gas: natural gas</v>
      </c>
      <c r="D3377" t="s">
        <v>3239</v>
      </c>
      <c r="H3377" t="s">
        <v>3438</v>
      </c>
      <c r="I3377">
        <v>900</v>
      </c>
      <c r="J3377" t="s">
        <v>3447</v>
      </c>
      <c r="K3377">
        <v>2027</v>
      </c>
      <c r="L3377" t="s">
        <v>29</v>
      </c>
      <c r="M3377">
        <v>2040</v>
      </c>
      <c r="N3377">
        <v>51.184536999999999</v>
      </c>
      <c r="O3377">
        <v>12.372852</v>
      </c>
      <c r="P3377" t="s">
        <v>3509</v>
      </c>
      <c r="Q3377" s="3">
        <f>Table1[[#This Row],[Capacity (MW)]]*0.395*8760*10^-6</f>
        <v>3.1141799999999997</v>
      </c>
      <c r="R3377" s="3" cm="1">
        <f t="array" ref="R3377">AVERAGE(VLOOKUP(_xlfn.TEXTSPLIT(Table1[[#This Row],[Fuel (no space after comma)]], ","), FuelList_Final_EF!$A$2:$B$65, 2, FALSE))</f>
        <v>53.06</v>
      </c>
      <c r="S3377" s="3">
        <f>Table1[[#This Row],[Generation (TWh)]]*10^9*VLOOKUP(Table1[[#This Row],[Turbine/Engine Technology]],Technology_HR!$A$2:$B$11,2,FALSE)*10^-6</f>
        <v>23508944.819999997</v>
      </c>
      <c r="T3377" s="5">
        <f>Table1[[#This Row],[Fuel Consumption (mmBtu)]]*Table1[[#This Row],[Emission Factor (kg CO2/ mmBtu)]]*10^3</f>
        <v>1247384612149.2</v>
      </c>
      <c r="U3377" s="3">
        <f>Table1[[#This Row],[Emissions (g CO2)]]/(Table1[[#This Row],[Generation (TWh)]]*10^9)</f>
        <v>400.54994000000005</v>
      </c>
    </row>
    <row r="3378" spans="1:21" x14ac:dyDescent="0.35">
      <c r="A3378" t="s">
        <v>1051</v>
      </c>
      <c r="B3378" t="s">
        <v>3251</v>
      </c>
      <c r="C3378" t="str">
        <f>SUBSTITUTE(Table1[[#This Row],[Fuel]],", ",",")</f>
        <v>fossil liquids: heavy fuel oil,fossil gas: natural gas</v>
      </c>
      <c r="D3378" t="s">
        <v>3241</v>
      </c>
      <c r="E3378" t="s">
        <v>3239</v>
      </c>
      <c r="H3378" t="s">
        <v>3438</v>
      </c>
      <c r="I3378">
        <v>33</v>
      </c>
      <c r="J3378" t="s">
        <v>3446</v>
      </c>
      <c r="K3378">
        <v>1967</v>
      </c>
      <c r="L3378" t="s">
        <v>29</v>
      </c>
      <c r="M3378" t="s">
        <v>29</v>
      </c>
      <c r="N3378">
        <v>49.484743999999999</v>
      </c>
      <c r="O3378">
        <v>8.4251100000000001</v>
      </c>
      <c r="P3378" t="s">
        <v>3509</v>
      </c>
      <c r="Q3378" s="3">
        <f>Table1[[#This Row],[Capacity (MW)]]*0.395*8760*10^-6</f>
        <v>0.1141866</v>
      </c>
      <c r="R3378" s="3" cm="1">
        <f t="array" ref="R3378">AVERAGE(VLOOKUP(_xlfn.TEXTSPLIT(Table1[[#This Row],[Fuel (no space after comma)]], ","), FuelList_Final_EF!$A$2:$B$65, 2, FALSE))</f>
        <v>67.331265155508703</v>
      </c>
      <c r="S3378" s="3">
        <f>Table1[[#This Row],[Generation (TWh)]]*10^9*VLOOKUP(Table1[[#This Row],[Turbine/Engine Technology]],Technology_HR!$A$2:$B$11,2,FALSE)*10^-6</f>
        <v>861994.64339999994</v>
      </c>
      <c r="T3378" s="5">
        <f>Table1[[#This Row],[Fuel Consumption (mmBtu)]]*Table1[[#This Row],[Emission Factor (kg CO2/ mmBtu)]]*10^3</f>
        <v>58039189897.39357</v>
      </c>
      <c r="U3378" s="3">
        <f>Table1[[#This Row],[Emissions (g CO2)]]/(Table1[[#This Row],[Generation (TWh)]]*10^9)</f>
        <v>508.28372065893518</v>
      </c>
    </row>
    <row r="3379" spans="1:21" x14ac:dyDescent="0.35">
      <c r="A3379" t="s">
        <v>239</v>
      </c>
      <c r="B3379" t="s">
        <v>3239</v>
      </c>
      <c r="C3379" t="str">
        <f>SUBSTITUTE(Table1[[#This Row],[Fuel]],", ",",")</f>
        <v>fossil gas: natural gas</v>
      </c>
      <c r="D3379" t="s">
        <v>3239</v>
      </c>
      <c r="H3379" t="s">
        <v>3438</v>
      </c>
      <c r="I3379">
        <v>503</v>
      </c>
      <c r="J3379" t="s">
        <v>3446</v>
      </c>
      <c r="K3379">
        <v>2005</v>
      </c>
      <c r="L3379" t="s">
        <v>29</v>
      </c>
      <c r="M3379" t="s">
        <v>29</v>
      </c>
      <c r="N3379">
        <v>49.453000000000003</v>
      </c>
      <c r="O3379">
        <v>8.4329999999999998</v>
      </c>
      <c r="P3379" t="s">
        <v>3509</v>
      </c>
      <c r="Q3379" s="3">
        <f>Table1[[#This Row],[Capacity (MW)]]*0.395*8760*10^-6</f>
        <v>1.7404805999999999</v>
      </c>
      <c r="R3379" s="3" cm="1">
        <f t="array" ref="R3379">AVERAGE(VLOOKUP(_xlfn.TEXTSPLIT(Table1[[#This Row],[Fuel (no space after comma)]], ","), FuelList_Final_EF!$A$2:$B$65, 2, FALSE))</f>
        <v>53.06</v>
      </c>
      <c r="S3379" s="3">
        <f>Table1[[#This Row],[Generation (TWh)]]*10^9*VLOOKUP(Table1[[#This Row],[Turbine/Engine Technology]],Technology_HR!$A$2:$B$11,2,FALSE)*10^-6</f>
        <v>13138888.0494</v>
      </c>
      <c r="T3379" s="5">
        <f>Table1[[#This Row],[Fuel Consumption (mmBtu)]]*Table1[[#This Row],[Emission Factor (kg CO2/ mmBtu)]]*10^3</f>
        <v>697149399901.16406</v>
      </c>
      <c r="U3379" s="3">
        <f>Table1[[#This Row],[Emissions (g CO2)]]/(Table1[[#This Row],[Generation (TWh)]]*10^9)</f>
        <v>400.54994000000005</v>
      </c>
    </row>
    <row r="3380" spans="1:21" x14ac:dyDescent="0.35">
      <c r="A3380" t="s">
        <v>239</v>
      </c>
      <c r="B3380" t="s">
        <v>3239</v>
      </c>
      <c r="C3380" t="str">
        <f>SUBSTITUTE(Table1[[#This Row],[Fuel]],", ",",")</f>
        <v>fossil gas: natural gas</v>
      </c>
      <c r="D3380" t="s">
        <v>3239</v>
      </c>
      <c r="H3380" t="s">
        <v>3438</v>
      </c>
      <c r="I3380">
        <v>415</v>
      </c>
      <c r="J3380" t="s">
        <v>3446</v>
      </c>
      <c r="K3380">
        <v>1997</v>
      </c>
      <c r="L3380" t="s">
        <v>29</v>
      </c>
      <c r="M3380" t="s">
        <v>29</v>
      </c>
      <c r="N3380">
        <v>49.513599999999997</v>
      </c>
      <c r="O3380">
        <v>8.4315999999999995</v>
      </c>
      <c r="P3380" t="s">
        <v>3509</v>
      </c>
      <c r="Q3380" s="3">
        <f>Table1[[#This Row],[Capacity (MW)]]*0.395*8760*10^-6</f>
        <v>1.435983</v>
      </c>
      <c r="R3380" s="3" cm="1">
        <f t="array" ref="R3380">AVERAGE(VLOOKUP(_xlfn.TEXTSPLIT(Table1[[#This Row],[Fuel (no space after comma)]], ","), FuelList_Final_EF!$A$2:$B$65, 2, FALSE))</f>
        <v>53.06</v>
      </c>
      <c r="S3380" s="3">
        <f>Table1[[#This Row],[Generation (TWh)]]*10^9*VLOOKUP(Table1[[#This Row],[Turbine/Engine Technology]],Technology_HR!$A$2:$B$11,2,FALSE)*10^-6</f>
        <v>10840235.666999999</v>
      </c>
      <c r="T3380" s="5">
        <f>Table1[[#This Row],[Fuel Consumption (mmBtu)]]*Table1[[#This Row],[Emission Factor (kg CO2/ mmBtu)]]*10^3</f>
        <v>575182904491.02002</v>
      </c>
      <c r="U3380" s="3">
        <f>Table1[[#This Row],[Emissions (g CO2)]]/(Table1[[#This Row],[Generation (TWh)]]*10^9)</f>
        <v>400.54993999999999</v>
      </c>
    </row>
    <row r="3381" spans="1:21" x14ac:dyDescent="0.35">
      <c r="A3381" t="s">
        <v>1052</v>
      </c>
      <c r="B3381" t="s">
        <v>3239</v>
      </c>
      <c r="C3381" t="str">
        <f>SUBSTITUTE(Table1[[#This Row],[Fuel]],", ",",")</f>
        <v>fossil gas: natural gas</v>
      </c>
      <c r="D3381" t="s">
        <v>3239</v>
      </c>
      <c r="H3381" t="s">
        <v>3438</v>
      </c>
      <c r="I3381">
        <v>62</v>
      </c>
      <c r="J3381" t="s">
        <v>3449</v>
      </c>
      <c r="K3381">
        <v>2026</v>
      </c>
      <c r="L3381" t="s">
        <v>29</v>
      </c>
      <c r="M3381" t="s">
        <v>29</v>
      </c>
      <c r="N3381">
        <v>50.098779</v>
      </c>
      <c r="O3381">
        <v>8.6556560000000005</v>
      </c>
      <c r="P3381" t="s">
        <v>3509</v>
      </c>
      <c r="Q3381" s="3">
        <f>Table1[[#This Row],[Capacity (MW)]]*0.395*8760*10^-6</f>
        <v>0.21453240000000001</v>
      </c>
      <c r="R3381" s="3" cm="1">
        <f t="array" ref="R3381">AVERAGE(VLOOKUP(_xlfn.TEXTSPLIT(Table1[[#This Row],[Fuel (no space after comma)]], ","), FuelList_Final_EF!$A$2:$B$65, 2, FALSE))</f>
        <v>53.06</v>
      </c>
      <c r="S3381" s="3">
        <f>Table1[[#This Row],[Generation (TWh)]]*10^9*VLOOKUP(Table1[[#This Row],[Turbine/Engine Technology]],Technology_HR!$A$2:$B$11,2,FALSE)*10^-6</f>
        <v>1619505.0876</v>
      </c>
      <c r="T3381" s="5">
        <f>Table1[[#This Row],[Fuel Consumption (mmBtu)]]*Table1[[#This Row],[Emission Factor (kg CO2/ mmBtu)]]*10^3</f>
        <v>85930939948.056</v>
      </c>
      <c r="U3381" s="3">
        <f>Table1[[#This Row],[Emissions (g CO2)]]/(Table1[[#This Row],[Generation (TWh)]]*10^9)</f>
        <v>400.54993999999999</v>
      </c>
    </row>
    <row r="3382" spans="1:21" x14ac:dyDescent="0.35">
      <c r="A3382" t="s">
        <v>1052</v>
      </c>
      <c r="B3382" t="s">
        <v>3239</v>
      </c>
      <c r="C3382" t="str">
        <f>SUBSTITUTE(Table1[[#This Row],[Fuel]],", ",",")</f>
        <v>fossil gas: natural gas</v>
      </c>
      <c r="D3382" t="s">
        <v>3239</v>
      </c>
      <c r="H3382" t="s">
        <v>3438</v>
      </c>
      <c r="I3382">
        <v>62</v>
      </c>
      <c r="J3382" t="s">
        <v>3447</v>
      </c>
      <c r="K3382">
        <v>2026</v>
      </c>
      <c r="L3382" t="s">
        <v>29</v>
      </c>
      <c r="M3382" t="s">
        <v>29</v>
      </c>
      <c r="N3382">
        <v>50.098779</v>
      </c>
      <c r="O3382">
        <v>8.6556560000000005</v>
      </c>
      <c r="P3382" t="s">
        <v>3509</v>
      </c>
      <c r="Q3382" s="3">
        <f>Table1[[#This Row],[Capacity (MW)]]*0.395*8760*10^-6</f>
        <v>0.21453240000000001</v>
      </c>
      <c r="R3382" s="3" cm="1">
        <f t="array" ref="R3382">AVERAGE(VLOOKUP(_xlfn.TEXTSPLIT(Table1[[#This Row],[Fuel (no space after comma)]], ","), FuelList_Final_EF!$A$2:$B$65, 2, FALSE))</f>
        <v>53.06</v>
      </c>
      <c r="S3382" s="3">
        <f>Table1[[#This Row],[Generation (TWh)]]*10^9*VLOOKUP(Table1[[#This Row],[Turbine/Engine Technology]],Technology_HR!$A$2:$B$11,2,FALSE)*10^-6</f>
        <v>1619505.0876</v>
      </c>
      <c r="T3382" s="5">
        <f>Table1[[#This Row],[Fuel Consumption (mmBtu)]]*Table1[[#This Row],[Emission Factor (kg CO2/ mmBtu)]]*10^3</f>
        <v>85930939948.056</v>
      </c>
      <c r="U3382" s="3">
        <f>Table1[[#This Row],[Emissions (g CO2)]]/(Table1[[#This Row],[Generation (TWh)]]*10^9)</f>
        <v>400.54993999999999</v>
      </c>
    </row>
    <row r="3383" spans="1:21" x14ac:dyDescent="0.35">
      <c r="A3383" t="s">
        <v>1052</v>
      </c>
      <c r="B3383" t="s">
        <v>3239</v>
      </c>
      <c r="C3383" t="str">
        <f>SUBSTITUTE(Table1[[#This Row],[Fuel]],", ",",")</f>
        <v>fossil gas: natural gas</v>
      </c>
      <c r="D3383" t="s">
        <v>3239</v>
      </c>
      <c r="H3383" t="s">
        <v>3440</v>
      </c>
      <c r="I3383">
        <v>110.8</v>
      </c>
      <c r="J3383" t="s">
        <v>3446</v>
      </c>
      <c r="K3383">
        <v>1994</v>
      </c>
      <c r="L3383" t="s">
        <v>29</v>
      </c>
      <c r="M3383" t="s">
        <v>29</v>
      </c>
      <c r="N3383">
        <v>50.098779</v>
      </c>
      <c r="O3383">
        <v>8.6556560000000005</v>
      </c>
      <c r="P3383" t="s">
        <v>3509</v>
      </c>
      <c r="Q3383" s="3">
        <f>Table1[[#This Row],[Capacity (MW)]]*0.395*8760*10^-6</f>
        <v>0.38339015999999998</v>
      </c>
      <c r="R3383" s="3" cm="1">
        <f t="array" ref="R3383">AVERAGE(VLOOKUP(_xlfn.TEXTSPLIT(Table1[[#This Row],[Fuel (no space after comma)]], ","), FuelList_Final_EF!$A$2:$B$65, 2, FALSE))</f>
        <v>53.06</v>
      </c>
      <c r="S3383" s="3">
        <f>Table1[[#This Row],[Generation (TWh)]]*10^9*VLOOKUP(Table1[[#This Row],[Turbine/Engine Technology]],Technology_HR!$A$2:$B$11,2,FALSE)*10^-6</f>
        <v>3943167.7955999998</v>
      </c>
      <c r="T3383" s="5">
        <f>Table1[[#This Row],[Fuel Consumption (mmBtu)]]*Table1[[#This Row],[Emission Factor (kg CO2/ mmBtu)]]*10^3</f>
        <v>209224483234.53598</v>
      </c>
      <c r="U3383" s="3">
        <f>Table1[[#This Row],[Emissions (g CO2)]]/(Table1[[#This Row],[Generation (TWh)]]*10^9)</f>
        <v>545.72209999999995</v>
      </c>
    </row>
    <row r="3384" spans="1:21" x14ac:dyDescent="0.35">
      <c r="A3384" t="s">
        <v>1052</v>
      </c>
      <c r="B3384" t="s">
        <v>3297</v>
      </c>
      <c r="C3384" t="str">
        <f>SUBSTITUTE(Table1[[#This Row],[Fuel]],", ",",")</f>
        <v>fossil gas: natural gas,fossil gas: unknown</v>
      </c>
      <c r="D3384" t="s">
        <v>3239</v>
      </c>
      <c r="E3384" t="s">
        <v>3245</v>
      </c>
      <c r="H3384" t="s">
        <v>3440</v>
      </c>
      <c r="I3384">
        <v>38.700000000000003</v>
      </c>
      <c r="J3384" t="s">
        <v>3446</v>
      </c>
      <c r="K3384">
        <v>2018</v>
      </c>
      <c r="L3384" t="s">
        <v>29</v>
      </c>
      <c r="M3384" t="s">
        <v>29</v>
      </c>
      <c r="N3384">
        <v>50.098779</v>
      </c>
      <c r="O3384">
        <v>8.6556560000000005</v>
      </c>
      <c r="P3384" t="s">
        <v>3509</v>
      </c>
      <c r="Q3384" s="3">
        <f>Table1[[#This Row],[Capacity (MW)]]*0.395*8760*10^-6</f>
        <v>0.13390974000000003</v>
      </c>
      <c r="R3384" s="3" cm="1">
        <f t="array" ref="R3384">AVERAGE(VLOOKUP(_xlfn.TEXTSPLIT(Table1[[#This Row],[Fuel (no space after comma)]], ","), FuelList_Final_EF!$A$2:$B$65, 2, FALSE))</f>
        <v>56.689581971533997</v>
      </c>
      <c r="S3384" s="3">
        <f>Table1[[#This Row],[Generation (TWh)]]*10^9*VLOOKUP(Table1[[#This Row],[Turbine/Engine Technology]],Technology_HR!$A$2:$B$11,2,FALSE)*10^-6</f>
        <v>1377261.6759000001</v>
      </c>
      <c r="T3384" s="5">
        <f>Table1[[#This Row],[Fuel Consumption (mmBtu)]]*Table1[[#This Row],[Emission Factor (kg CO2/ mmBtu)]]*10^3</f>
        <v>78076388672.185349</v>
      </c>
      <c r="U3384" s="3">
        <f>Table1[[#This Row],[Emissions (g CO2)]]/(Table1[[#This Row],[Generation (TWh)]]*10^9)</f>
        <v>583.05235057722712</v>
      </c>
    </row>
    <row r="3385" spans="1:21" x14ac:dyDescent="0.35">
      <c r="A3385" t="s">
        <v>1053</v>
      </c>
      <c r="B3385" t="s">
        <v>3263</v>
      </c>
      <c r="C3385" t="str">
        <f>SUBSTITUTE(Table1[[#This Row],[Fuel]],", ",",")</f>
        <v>fossil gas: natural gas,fossil liquids: heavy fuel oil</v>
      </c>
      <c r="D3385" t="s">
        <v>3239</v>
      </c>
      <c r="E3385" t="s">
        <v>3241</v>
      </c>
      <c r="H3385" t="s">
        <v>3441</v>
      </c>
      <c r="I3385">
        <v>100</v>
      </c>
      <c r="J3385" t="s">
        <v>3446</v>
      </c>
      <c r="K3385">
        <v>2020</v>
      </c>
      <c r="L3385" t="s">
        <v>29</v>
      </c>
      <c r="M3385" t="s">
        <v>29</v>
      </c>
      <c r="N3385">
        <v>50.026400000000002</v>
      </c>
      <c r="O3385">
        <v>8.2378999999999998</v>
      </c>
      <c r="P3385" t="s">
        <v>3509</v>
      </c>
      <c r="Q3385" s="3">
        <f>Table1[[#This Row],[Capacity (MW)]]*0.395*8760*10^-6</f>
        <v>0.34601999999999999</v>
      </c>
      <c r="R3385" s="3" cm="1">
        <f t="array" ref="R3385">AVERAGE(VLOOKUP(_xlfn.TEXTSPLIT(Table1[[#This Row],[Fuel (no space after comma)]], ","), FuelList_Final_EF!$A$2:$B$65, 2, FALSE))</f>
        <v>67.331265155508703</v>
      </c>
      <c r="S3385" s="3">
        <f>Table1[[#This Row],[Generation (TWh)]]*10^9*VLOOKUP(Table1[[#This Row],[Turbine/Engine Technology]],Technology_HR!$A$2:$B$11,2,FALSE)*10^-6</f>
        <v>2612104.98</v>
      </c>
      <c r="T3385" s="5">
        <f>Table1[[#This Row],[Fuel Consumption (mmBtu)]]*Table1[[#This Row],[Emission Factor (kg CO2/ mmBtu)]]*10^3</f>
        <v>175876333022.40475</v>
      </c>
      <c r="U3385" s="3">
        <f>Table1[[#This Row],[Emissions (g CO2)]]/(Table1[[#This Row],[Generation (TWh)]]*10^9)</f>
        <v>508.28372065893518</v>
      </c>
    </row>
    <row r="3386" spans="1:21" x14ac:dyDescent="0.35">
      <c r="A3386" t="s">
        <v>1053</v>
      </c>
      <c r="B3386" t="s">
        <v>3239</v>
      </c>
      <c r="C3386" t="str">
        <f>SUBSTITUTE(Table1[[#This Row],[Fuel]],", ",",")</f>
        <v>fossil gas: natural gas</v>
      </c>
      <c r="D3386" t="s">
        <v>3239</v>
      </c>
      <c r="H3386" t="s">
        <v>3438</v>
      </c>
      <c r="I3386">
        <v>335</v>
      </c>
      <c r="J3386" t="s">
        <v>3446</v>
      </c>
      <c r="K3386">
        <v>1976</v>
      </c>
      <c r="L3386" t="s">
        <v>29</v>
      </c>
      <c r="M3386" t="s">
        <v>29</v>
      </c>
      <c r="N3386">
        <v>50.026400000000002</v>
      </c>
      <c r="O3386">
        <v>8.2378999999999998</v>
      </c>
      <c r="P3386" t="s">
        <v>3509</v>
      </c>
      <c r="Q3386" s="3">
        <f>Table1[[#This Row],[Capacity (MW)]]*0.395*8760*10^-6</f>
        <v>1.1591670000000003</v>
      </c>
      <c r="R3386" s="3" cm="1">
        <f t="array" ref="R3386">AVERAGE(VLOOKUP(_xlfn.TEXTSPLIT(Table1[[#This Row],[Fuel (no space after comma)]], ","), FuelList_Final_EF!$A$2:$B$65, 2, FALSE))</f>
        <v>53.06</v>
      </c>
      <c r="S3386" s="3">
        <f>Table1[[#This Row],[Generation (TWh)]]*10^9*VLOOKUP(Table1[[#This Row],[Turbine/Engine Technology]],Technology_HR!$A$2:$B$11,2,FALSE)*10^-6</f>
        <v>8750551.6830000021</v>
      </c>
      <c r="T3386" s="5">
        <f>Table1[[#This Row],[Fuel Consumption (mmBtu)]]*Table1[[#This Row],[Emission Factor (kg CO2/ mmBtu)]]*10^3</f>
        <v>464304272299.9801</v>
      </c>
      <c r="U3386" s="3">
        <f>Table1[[#This Row],[Emissions (g CO2)]]/(Table1[[#This Row],[Generation (TWh)]]*10^9)</f>
        <v>400.54993999999999</v>
      </c>
    </row>
    <row r="3387" spans="1:21" x14ac:dyDescent="0.35">
      <c r="A3387" t="s">
        <v>1053</v>
      </c>
      <c r="B3387" t="s">
        <v>3239</v>
      </c>
      <c r="C3387" t="str">
        <f>SUBSTITUTE(Table1[[#This Row],[Fuel]],", ",",")</f>
        <v>fossil gas: natural gas</v>
      </c>
      <c r="D3387" t="s">
        <v>3239</v>
      </c>
      <c r="H3387" t="s">
        <v>3438</v>
      </c>
      <c r="I3387">
        <v>434</v>
      </c>
      <c r="J3387" t="s">
        <v>3446</v>
      </c>
      <c r="K3387">
        <v>2000</v>
      </c>
      <c r="L3387" t="s">
        <v>29</v>
      </c>
      <c r="M3387" t="s">
        <v>29</v>
      </c>
      <c r="N3387">
        <v>50.026400000000002</v>
      </c>
      <c r="O3387">
        <v>8.2378999999999998</v>
      </c>
      <c r="P3387" t="s">
        <v>3509</v>
      </c>
      <c r="Q3387" s="3">
        <f>Table1[[#This Row],[Capacity (MW)]]*0.395*8760*10^-6</f>
        <v>1.5017267999999999</v>
      </c>
      <c r="R3387" s="3" cm="1">
        <f t="array" ref="R3387">AVERAGE(VLOOKUP(_xlfn.TEXTSPLIT(Table1[[#This Row],[Fuel (no space after comma)]], ","), FuelList_Final_EF!$A$2:$B$65, 2, FALSE))</f>
        <v>53.06</v>
      </c>
      <c r="S3387" s="3">
        <f>Table1[[#This Row],[Generation (TWh)]]*10^9*VLOOKUP(Table1[[#This Row],[Turbine/Engine Technology]],Technology_HR!$A$2:$B$11,2,FALSE)*10^-6</f>
        <v>11336535.6132</v>
      </c>
      <c r="T3387" s="5">
        <f>Table1[[#This Row],[Fuel Consumption (mmBtu)]]*Table1[[#This Row],[Emission Factor (kg CO2/ mmBtu)]]*10^3</f>
        <v>601516579636.39197</v>
      </c>
      <c r="U3387" s="3">
        <f>Table1[[#This Row],[Emissions (g CO2)]]/(Table1[[#This Row],[Generation (TWh)]]*10^9)</f>
        <v>400.54993999999999</v>
      </c>
    </row>
    <row r="3388" spans="1:21" x14ac:dyDescent="0.35">
      <c r="A3388" t="s">
        <v>1054</v>
      </c>
      <c r="B3388" t="s">
        <v>3322</v>
      </c>
      <c r="C3388" t="str">
        <f>SUBSTITUTE(Table1[[#This Row],[Fuel]],", ",",")</f>
        <v>fossil gas: natural gas,bioenergy: agricultural waste (solids),fossil liquids: heavy fuel oil</v>
      </c>
      <c r="D3388" t="s">
        <v>3239</v>
      </c>
      <c r="E3388" t="s">
        <v>3665</v>
      </c>
      <c r="F3388" t="s">
        <v>3241</v>
      </c>
      <c r="H3388" t="s">
        <v>3440</v>
      </c>
      <c r="I3388">
        <v>29</v>
      </c>
      <c r="J3388" t="s">
        <v>3446</v>
      </c>
      <c r="K3388">
        <v>1969</v>
      </c>
      <c r="L3388" t="s">
        <v>29</v>
      </c>
      <c r="M3388" t="s">
        <v>29</v>
      </c>
      <c r="N3388">
        <v>49.536000000000001</v>
      </c>
      <c r="O3388">
        <v>8.4638000000000009</v>
      </c>
      <c r="P3388" t="s">
        <v>3509</v>
      </c>
      <c r="Q3388" s="3">
        <f>Table1[[#This Row],[Capacity (MW)]]*0.395*8760*10^-6</f>
        <v>0.1003458</v>
      </c>
      <c r="R3388" s="3" cm="1">
        <f t="array" ref="R3388">AVERAGE(VLOOKUP(_xlfn.TEXTSPLIT(Table1[[#This Row],[Fuel (no space after comma)]], ","), FuelList_Final_EF!$A$2:$B$65, 2, FALSE))</f>
        <v>84.277510103672469</v>
      </c>
      <c r="S3388" s="3">
        <f>Table1[[#This Row],[Generation (TWh)]]*10^9*VLOOKUP(Table1[[#This Row],[Turbine/Engine Technology]],Technology_HR!$A$2:$B$11,2,FALSE)*10^-6</f>
        <v>1032056.553</v>
      </c>
      <c r="T3388" s="5">
        <f>Table1[[#This Row],[Fuel Consumption (mmBtu)]]*Table1[[#This Row],[Emission Factor (kg CO2/ mmBtu)]]*10^3</f>
        <v>86979156573.018875</v>
      </c>
      <c r="U3388" s="3">
        <f>Table1[[#This Row],[Emissions (g CO2)]]/(Table1[[#This Row],[Generation (TWh)]]*10^9)</f>
        <v>866.79419141627125</v>
      </c>
    </row>
    <row r="3389" spans="1:21" x14ac:dyDescent="0.35">
      <c r="A3389" t="s">
        <v>968</v>
      </c>
      <c r="B3389" t="s">
        <v>3241</v>
      </c>
      <c r="C3389" t="str">
        <f>SUBSTITUTE(Table1[[#This Row],[Fuel]],", ",",")</f>
        <v>fossil liquids: heavy fuel oil</v>
      </c>
      <c r="D3389" t="s">
        <v>3241</v>
      </c>
      <c r="H3389" t="s">
        <v>3436</v>
      </c>
      <c r="I3389">
        <v>130</v>
      </c>
      <c r="J3389" t="s">
        <v>3446</v>
      </c>
      <c r="K3389">
        <v>1970</v>
      </c>
      <c r="L3389" t="s">
        <v>29</v>
      </c>
      <c r="M3389" t="s">
        <v>29</v>
      </c>
      <c r="N3389">
        <v>48.928080000000001</v>
      </c>
      <c r="O3389">
        <v>9.23109</v>
      </c>
      <c r="P3389" t="s">
        <v>3509</v>
      </c>
      <c r="Q3389" s="3">
        <f>Table1[[#This Row],[Capacity (MW)]]*0.395*8760*10^-6</f>
        <v>0.449826</v>
      </c>
      <c r="R3389" s="3" cm="1">
        <f t="array" ref="R3389">AVERAGE(VLOOKUP(_xlfn.TEXTSPLIT(Table1[[#This Row],[Fuel (no space after comma)]], ","), FuelList_Final_EF!$A$2:$B$65, 2, FALSE))</f>
        <v>81.602530311017389</v>
      </c>
      <c r="S3389" s="3">
        <f>Table1[[#This Row],[Generation (TWh)]]*10^9*VLOOKUP(Table1[[#This Row],[Turbine/Engine Technology]],Technology_HR!$A$2:$B$11,2,FALSE)*10^-6</f>
        <v>4952584.26</v>
      </c>
      <c r="T3389" s="5">
        <f>Table1[[#This Row],[Fuel Consumption (mmBtu)]]*Table1[[#This Row],[Emission Factor (kg CO2/ mmBtu)]]*10^3</f>
        <v>404143407194.51764</v>
      </c>
      <c r="U3389" s="3">
        <f>Table1[[#This Row],[Emissions (g CO2)]]/(Table1[[#This Row],[Generation (TWh)]]*10^9)</f>
        <v>898.44385872430144</v>
      </c>
    </row>
    <row r="3390" spans="1:21" x14ac:dyDescent="0.35">
      <c r="A3390" t="s">
        <v>968</v>
      </c>
      <c r="B3390" t="s">
        <v>3241</v>
      </c>
      <c r="C3390" t="str">
        <f>SUBSTITUTE(Table1[[#This Row],[Fuel]],", ",",")</f>
        <v>fossil liquids: heavy fuel oil</v>
      </c>
      <c r="D3390" t="s">
        <v>3241</v>
      </c>
      <c r="H3390" t="s">
        <v>3438</v>
      </c>
      <c r="I3390">
        <v>265</v>
      </c>
      <c r="J3390" t="s">
        <v>3446</v>
      </c>
      <c r="K3390">
        <v>1974</v>
      </c>
      <c r="L3390" t="s">
        <v>29</v>
      </c>
      <c r="M3390" t="s">
        <v>29</v>
      </c>
      <c r="N3390">
        <v>48.928080000000001</v>
      </c>
      <c r="O3390">
        <v>9.23109</v>
      </c>
      <c r="P3390" t="s">
        <v>3509</v>
      </c>
      <c r="Q3390" s="3">
        <f>Table1[[#This Row],[Capacity (MW)]]*0.395*8760*10^-6</f>
        <v>0.91695300000000013</v>
      </c>
      <c r="R3390" s="3" cm="1">
        <f t="array" ref="R3390">AVERAGE(VLOOKUP(_xlfn.TEXTSPLIT(Table1[[#This Row],[Fuel (no space after comma)]], ","), FuelList_Final_EF!$A$2:$B$65, 2, FALSE))</f>
        <v>81.602530311017389</v>
      </c>
      <c r="S3390" s="3">
        <f>Table1[[#This Row],[Generation (TWh)]]*10^9*VLOOKUP(Table1[[#This Row],[Turbine/Engine Technology]],Technology_HR!$A$2:$B$11,2,FALSE)*10^-6</f>
        <v>6922078.1970000006</v>
      </c>
      <c r="T3390" s="5">
        <f>Table1[[#This Row],[Fuel Consumption (mmBtu)]]*Table1[[#This Row],[Emission Factor (kg CO2/ mmBtu)]]*10^3</f>
        <v>564859095885.92517</v>
      </c>
      <c r="U3390" s="3">
        <f>Table1[[#This Row],[Emissions (g CO2)]]/(Table1[[#This Row],[Generation (TWh)]]*10^9)</f>
        <v>616.01750131787026</v>
      </c>
    </row>
    <row r="3391" spans="1:21" x14ac:dyDescent="0.35">
      <c r="A3391" t="s">
        <v>968</v>
      </c>
      <c r="B3391" t="s">
        <v>3263</v>
      </c>
      <c r="C3391" t="str">
        <f>SUBSTITUTE(Table1[[#This Row],[Fuel]],", ",",")</f>
        <v>fossil gas: natural gas,fossil liquids: heavy fuel oil</v>
      </c>
      <c r="D3391" t="s">
        <v>3239</v>
      </c>
      <c r="E3391" t="s">
        <v>3241</v>
      </c>
      <c r="H3391" t="s">
        <v>3436</v>
      </c>
      <c r="I3391">
        <v>300</v>
      </c>
      <c r="J3391" t="s">
        <v>3449</v>
      </c>
      <c r="K3391">
        <v>2024</v>
      </c>
      <c r="L3391" t="s">
        <v>29</v>
      </c>
      <c r="M3391" t="s">
        <v>29</v>
      </c>
      <c r="N3391">
        <v>48.928080000000001</v>
      </c>
      <c r="O3391">
        <v>9.23109</v>
      </c>
      <c r="P3391" t="s">
        <v>3509</v>
      </c>
      <c r="Q3391" s="3">
        <f>Table1[[#This Row],[Capacity (MW)]]*0.395*8760*10^-6</f>
        <v>1.03806</v>
      </c>
      <c r="R3391" s="3" cm="1">
        <f t="array" ref="R3391">AVERAGE(VLOOKUP(_xlfn.TEXTSPLIT(Table1[[#This Row],[Fuel (no space after comma)]], ","), FuelList_Final_EF!$A$2:$B$65, 2, FALSE))</f>
        <v>67.331265155508703</v>
      </c>
      <c r="S3391" s="3">
        <f>Table1[[#This Row],[Generation (TWh)]]*10^9*VLOOKUP(Table1[[#This Row],[Turbine/Engine Technology]],Technology_HR!$A$2:$B$11,2,FALSE)*10^-6</f>
        <v>11429040.6</v>
      </c>
      <c r="T3391" s="5">
        <f>Table1[[#This Row],[Fuel Consumption (mmBtu)]]*Table1[[#This Row],[Emission Factor (kg CO2/ mmBtu)]]*10^3</f>
        <v>769531763111.67432</v>
      </c>
      <c r="U3391" s="3">
        <f>Table1[[#This Row],[Emissions (g CO2)]]/(Table1[[#This Row],[Generation (TWh)]]*10^9)</f>
        <v>741.3172293621509</v>
      </c>
    </row>
    <row r="3392" spans="1:21" x14ac:dyDescent="0.35">
      <c r="A3392" t="s">
        <v>1055</v>
      </c>
      <c r="B3392" t="s">
        <v>3239</v>
      </c>
      <c r="C3392" t="str">
        <f>SUBSTITUTE(Table1[[#This Row],[Fuel]],", ",",")</f>
        <v>fossil gas: natural gas</v>
      </c>
      <c r="D3392" t="s">
        <v>3239</v>
      </c>
      <c r="H3392" t="s">
        <v>3438</v>
      </c>
      <c r="I3392">
        <v>108</v>
      </c>
      <c r="J3392" t="s">
        <v>3446</v>
      </c>
      <c r="K3392">
        <v>1996</v>
      </c>
      <c r="L3392" t="s">
        <v>29</v>
      </c>
      <c r="M3392" t="s">
        <v>29</v>
      </c>
      <c r="N3392">
        <v>54.125450000000001</v>
      </c>
      <c r="O3392">
        <v>12.081899999999999</v>
      </c>
      <c r="P3392" t="s">
        <v>3509</v>
      </c>
      <c r="Q3392" s="3">
        <f>Table1[[#This Row],[Capacity (MW)]]*0.395*8760*10^-6</f>
        <v>0.37370160000000002</v>
      </c>
      <c r="R3392" s="3" cm="1">
        <f t="array" ref="R3392">AVERAGE(VLOOKUP(_xlfn.TEXTSPLIT(Table1[[#This Row],[Fuel (no space after comma)]], ","), FuelList_Final_EF!$A$2:$B$65, 2, FALSE))</f>
        <v>53.06</v>
      </c>
      <c r="S3392" s="3">
        <f>Table1[[#This Row],[Generation (TWh)]]*10^9*VLOOKUP(Table1[[#This Row],[Turbine/Engine Technology]],Technology_HR!$A$2:$B$11,2,FALSE)*10^-6</f>
        <v>2821073.3783999998</v>
      </c>
      <c r="T3392" s="5">
        <f>Table1[[#This Row],[Fuel Consumption (mmBtu)]]*Table1[[#This Row],[Emission Factor (kg CO2/ mmBtu)]]*10^3</f>
        <v>149686153457.90402</v>
      </c>
      <c r="U3392" s="3">
        <f>Table1[[#This Row],[Emissions (g CO2)]]/(Table1[[#This Row],[Generation (TWh)]]*10^9)</f>
        <v>400.54994000000005</v>
      </c>
    </row>
    <row r="3393" spans="1:21" x14ac:dyDescent="0.35">
      <c r="A3393" t="s">
        <v>1056</v>
      </c>
      <c r="B3393" t="s">
        <v>3323</v>
      </c>
      <c r="C3393" t="str">
        <f>SUBSTITUTE(Table1[[#This Row],[Fuel]],", ",",")</f>
        <v>fossil liquids: heavy fuel oil,fossil gas: natural gas,bioenergy: unknown</v>
      </c>
      <c r="D3393" t="s">
        <v>3241</v>
      </c>
      <c r="E3393" t="s">
        <v>3239</v>
      </c>
      <c r="F3393" t="s">
        <v>3643</v>
      </c>
      <c r="H3393" t="s">
        <v>3440</v>
      </c>
      <c r="I3393">
        <v>43</v>
      </c>
      <c r="J3393" t="s">
        <v>3446</v>
      </c>
      <c r="K3393">
        <v>2010</v>
      </c>
      <c r="L3393" t="s">
        <v>29</v>
      </c>
      <c r="M3393" t="s">
        <v>29</v>
      </c>
      <c r="N3393">
        <v>49.042070000000002</v>
      </c>
      <c r="O3393">
        <v>8.3134999999999994</v>
      </c>
      <c r="P3393" t="s">
        <v>3509</v>
      </c>
      <c r="Q3393" s="3">
        <f>Table1[[#This Row],[Capacity (MW)]]*0.395*8760*10^-6</f>
        <v>0.14878859999999999</v>
      </c>
      <c r="R3393" s="3" cm="1">
        <f t="array" ref="R3393">AVERAGE(VLOOKUP(_xlfn.TEXTSPLIT(Table1[[#This Row],[Fuel (no space after comma)]], ","), FuelList_Final_EF!$A$2:$B$65, 2, FALSE))</f>
        <v>69.566676770339129</v>
      </c>
      <c r="S3393" s="3">
        <f>Table1[[#This Row],[Generation (TWh)]]*10^9*VLOOKUP(Table1[[#This Row],[Turbine/Engine Technology]],Technology_HR!$A$2:$B$11,2,FALSE)*10^-6</f>
        <v>1530290.7509999999</v>
      </c>
      <c r="T3393" s="5">
        <f>Table1[[#This Row],[Fuel Consumption (mmBtu)]]*Table1[[#This Row],[Emission Factor (kg CO2/ mmBtu)]]*10^3</f>
        <v>106457242039.45651</v>
      </c>
      <c r="U3393" s="3">
        <f>Table1[[#This Row],[Emissions (g CO2)]]/(Table1[[#This Row],[Generation (TWh)]]*10^9)</f>
        <v>715.49327058293784</v>
      </c>
    </row>
    <row r="3394" spans="1:21" x14ac:dyDescent="0.35">
      <c r="A3394" t="s">
        <v>1056</v>
      </c>
      <c r="B3394" t="s">
        <v>3323</v>
      </c>
      <c r="C3394" t="str">
        <f>SUBSTITUTE(Table1[[#This Row],[Fuel]],", ",",")</f>
        <v>fossil liquids: heavy fuel oil,fossil gas: natural gas,bioenergy: unknown</v>
      </c>
      <c r="D3394" t="s">
        <v>3241</v>
      </c>
      <c r="E3394" t="s">
        <v>3239</v>
      </c>
      <c r="F3394" t="s">
        <v>3643</v>
      </c>
      <c r="H3394" t="s">
        <v>3440</v>
      </c>
      <c r="I3394">
        <v>57</v>
      </c>
      <c r="J3394" t="s">
        <v>3446</v>
      </c>
      <c r="K3394">
        <v>2020</v>
      </c>
      <c r="L3394" t="s">
        <v>29</v>
      </c>
      <c r="M3394" t="s">
        <v>29</v>
      </c>
      <c r="N3394">
        <v>49.042070000000002</v>
      </c>
      <c r="O3394">
        <v>8.3134999999999994</v>
      </c>
      <c r="P3394" t="s">
        <v>3509</v>
      </c>
      <c r="Q3394" s="3">
        <f>Table1[[#This Row],[Capacity (MW)]]*0.395*8760*10^-6</f>
        <v>0.19723139999999997</v>
      </c>
      <c r="R3394" s="3" cm="1">
        <f t="array" ref="R3394">AVERAGE(VLOOKUP(_xlfn.TEXTSPLIT(Table1[[#This Row],[Fuel (no space after comma)]], ","), FuelList_Final_EF!$A$2:$B$65, 2, FALSE))</f>
        <v>69.566676770339129</v>
      </c>
      <c r="S3394" s="3">
        <f>Table1[[#This Row],[Generation (TWh)]]*10^9*VLOOKUP(Table1[[#This Row],[Turbine/Engine Technology]],Technology_HR!$A$2:$B$11,2,FALSE)*10^-6</f>
        <v>2028524.9489999996</v>
      </c>
      <c r="T3394" s="5">
        <f>Table1[[#This Row],[Fuel Consumption (mmBtu)]]*Table1[[#This Row],[Emission Factor (kg CO2/ mmBtu)]]*10^3</f>
        <v>141117739447.65161</v>
      </c>
      <c r="U3394" s="3">
        <f>Table1[[#This Row],[Emissions (g CO2)]]/(Table1[[#This Row],[Generation (TWh)]]*10^9)</f>
        <v>715.49327058293773</v>
      </c>
    </row>
    <row r="3395" spans="1:21" x14ac:dyDescent="0.35">
      <c r="A3395" t="s">
        <v>1056</v>
      </c>
      <c r="B3395" t="s">
        <v>3251</v>
      </c>
      <c r="C3395" t="str">
        <f>SUBSTITUTE(Table1[[#This Row],[Fuel]],", ",",")</f>
        <v>fossil liquids: heavy fuel oil,fossil gas: natural gas</v>
      </c>
      <c r="D3395" t="s">
        <v>3241</v>
      </c>
      <c r="E3395" t="s">
        <v>3239</v>
      </c>
      <c r="H3395" t="s">
        <v>3440</v>
      </c>
      <c r="I3395">
        <v>20</v>
      </c>
      <c r="J3395" t="s">
        <v>3446</v>
      </c>
      <c r="K3395">
        <v>1968</v>
      </c>
      <c r="L3395" t="s">
        <v>29</v>
      </c>
      <c r="M3395" t="s">
        <v>29</v>
      </c>
      <c r="N3395">
        <v>49.042070000000002</v>
      </c>
      <c r="O3395">
        <v>8.3134999999999994</v>
      </c>
      <c r="P3395" t="s">
        <v>3509</v>
      </c>
      <c r="Q3395" s="3">
        <f>Table1[[#This Row],[Capacity (MW)]]*0.395*8760*10^-6</f>
        <v>6.9204000000000002E-2</v>
      </c>
      <c r="R3395" s="3" cm="1">
        <f t="array" ref="R3395">AVERAGE(VLOOKUP(_xlfn.TEXTSPLIT(Table1[[#This Row],[Fuel (no space after comma)]], ","), FuelList_Final_EF!$A$2:$B$65, 2, FALSE))</f>
        <v>67.331265155508703</v>
      </c>
      <c r="S3395" s="3">
        <f>Table1[[#This Row],[Generation (TWh)]]*10^9*VLOOKUP(Table1[[#This Row],[Turbine/Engine Technology]],Technology_HR!$A$2:$B$11,2,FALSE)*10^-6</f>
        <v>711763.14</v>
      </c>
      <c r="T3395" s="5">
        <f>Table1[[#This Row],[Fuel Consumption (mmBtu)]]*Table1[[#This Row],[Emission Factor (kg CO2/ mmBtu)]]*10^3</f>
        <v>47923912707.257462</v>
      </c>
      <c r="U3395" s="3">
        <f>Table1[[#This Row],[Emissions (g CO2)]]/(Table1[[#This Row],[Generation (TWh)]]*10^9)</f>
        <v>692.50206212440696</v>
      </c>
    </row>
    <row r="3396" spans="1:21" x14ac:dyDescent="0.35">
      <c r="A3396" t="s">
        <v>1057</v>
      </c>
      <c r="B3396" t="s">
        <v>3239</v>
      </c>
      <c r="C3396" t="str">
        <f>SUBSTITUTE(Table1[[#This Row],[Fuel]],", ",",")</f>
        <v>fossil gas: natural gas</v>
      </c>
      <c r="D3396" t="s">
        <v>3239</v>
      </c>
      <c r="H3396" t="s">
        <v>3441</v>
      </c>
      <c r="I3396">
        <v>31.5</v>
      </c>
      <c r="J3396" t="s">
        <v>3446</v>
      </c>
      <c r="K3396">
        <v>2020</v>
      </c>
      <c r="L3396" t="s">
        <v>29</v>
      </c>
      <c r="M3396" t="s">
        <v>29</v>
      </c>
      <c r="N3396">
        <v>50.956499999999998</v>
      </c>
      <c r="O3396">
        <v>7.0484</v>
      </c>
      <c r="P3396" t="s">
        <v>3509</v>
      </c>
      <c r="Q3396" s="3">
        <f>Table1[[#This Row],[Capacity (MW)]]*0.395*8760*10^-6</f>
        <v>0.1089963</v>
      </c>
      <c r="R3396" s="3" cm="1">
        <f t="array" ref="R3396">AVERAGE(VLOOKUP(_xlfn.TEXTSPLIT(Table1[[#This Row],[Fuel (no space after comma)]], ","), FuelList_Final_EF!$A$2:$B$65, 2, FALSE))</f>
        <v>53.06</v>
      </c>
      <c r="S3396" s="3">
        <f>Table1[[#This Row],[Generation (TWh)]]*10^9*VLOOKUP(Table1[[#This Row],[Turbine/Engine Technology]],Technology_HR!$A$2:$B$11,2,FALSE)*10^-6</f>
        <v>822813.06869999995</v>
      </c>
      <c r="T3396" s="5">
        <f>Table1[[#This Row],[Fuel Consumption (mmBtu)]]*Table1[[#This Row],[Emission Factor (kg CO2/ mmBtu)]]*10^3</f>
        <v>43658461425.222</v>
      </c>
      <c r="U3396" s="3">
        <f>Table1[[#This Row],[Emissions (g CO2)]]/(Table1[[#This Row],[Generation (TWh)]]*10^9)</f>
        <v>400.54993999999999</v>
      </c>
    </row>
    <row r="3397" spans="1:21" x14ac:dyDescent="0.35">
      <c r="A3397" t="s">
        <v>1057</v>
      </c>
      <c r="B3397" t="s">
        <v>3239</v>
      </c>
      <c r="C3397" t="str">
        <f>SUBSTITUTE(Table1[[#This Row],[Fuel]],", ",",")</f>
        <v>fossil gas: natural gas</v>
      </c>
      <c r="D3397" t="s">
        <v>3239</v>
      </c>
      <c r="H3397" t="s">
        <v>3438</v>
      </c>
      <c r="I3397">
        <v>128</v>
      </c>
      <c r="J3397" t="s">
        <v>3446</v>
      </c>
      <c r="K3397">
        <v>2004</v>
      </c>
      <c r="L3397" t="s">
        <v>29</v>
      </c>
      <c r="M3397" t="s">
        <v>29</v>
      </c>
      <c r="N3397">
        <v>51.017800000000001</v>
      </c>
      <c r="O3397">
        <v>6.9642999999999997</v>
      </c>
      <c r="P3397" t="s">
        <v>3509</v>
      </c>
      <c r="Q3397" s="3">
        <f>Table1[[#This Row],[Capacity (MW)]]*0.395*8760*10^-6</f>
        <v>0.44290560000000001</v>
      </c>
      <c r="R3397" s="3" cm="1">
        <f t="array" ref="R3397">AVERAGE(VLOOKUP(_xlfn.TEXTSPLIT(Table1[[#This Row],[Fuel (no space after comma)]], ","), FuelList_Final_EF!$A$2:$B$65, 2, FALSE))</f>
        <v>53.06</v>
      </c>
      <c r="S3397" s="3">
        <f>Table1[[#This Row],[Generation (TWh)]]*10^9*VLOOKUP(Table1[[#This Row],[Turbine/Engine Technology]],Technology_HR!$A$2:$B$11,2,FALSE)*10^-6</f>
        <v>3343494.3743999996</v>
      </c>
      <c r="T3397" s="5">
        <f>Table1[[#This Row],[Fuel Consumption (mmBtu)]]*Table1[[#This Row],[Emission Factor (kg CO2/ mmBtu)]]*10^3</f>
        <v>177405811505.664</v>
      </c>
      <c r="U3397" s="3">
        <f>Table1[[#This Row],[Emissions (g CO2)]]/(Table1[[#This Row],[Generation (TWh)]]*10^9)</f>
        <v>400.54993999999999</v>
      </c>
    </row>
    <row r="3398" spans="1:21" x14ac:dyDescent="0.35">
      <c r="A3398" t="s">
        <v>1058</v>
      </c>
      <c r="B3398" t="s">
        <v>3324</v>
      </c>
      <c r="C3398" t="str">
        <f>SUBSTITUTE(Table1[[#This Row],[Fuel]],", ",",")</f>
        <v>fossil liquids: heavy fuel oil,fossil gas: unknown</v>
      </c>
      <c r="D3398" t="s">
        <v>3241</v>
      </c>
      <c r="E3398" t="s">
        <v>3245</v>
      </c>
      <c r="H3398" t="s">
        <v>3436</v>
      </c>
      <c r="I3398">
        <v>45</v>
      </c>
      <c r="J3398" t="s">
        <v>3446</v>
      </c>
      <c r="K3398">
        <v>2010</v>
      </c>
      <c r="L3398" t="s">
        <v>29</v>
      </c>
      <c r="M3398" t="s">
        <v>29</v>
      </c>
      <c r="N3398">
        <v>49.052100000000003</v>
      </c>
      <c r="O3398">
        <v>8.3213000000000008</v>
      </c>
      <c r="P3398" t="s">
        <v>3509</v>
      </c>
      <c r="Q3398" s="3">
        <f>Table1[[#This Row],[Capacity (MW)]]*0.395*8760*10^-6</f>
        <v>0.15570900000000001</v>
      </c>
      <c r="R3398" s="3" cm="1">
        <f t="array" ref="R3398">AVERAGE(VLOOKUP(_xlfn.TEXTSPLIT(Table1[[#This Row],[Fuel (no space after comma)]], ","), FuelList_Final_EF!$A$2:$B$65, 2, FALSE))</f>
        <v>70.960847127042697</v>
      </c>
      <c r="S3398" s="3">
        <f>Table1[[#This Row],[Generation (TWh)]]*10^9*VLOOKUP(Table1[[#This Row],[Turbine/Engine Technology]],Technology_HR!$A$2:$B$11,2,FALSE)*10^-6</f>
        <v>1714356.0899999999</v>
      </c>
      <c r="T3398" s="5">
        <f>Table1[[#This Row],[Fuel Consumption (mmBtu)]]*Table1[[#This Row],[Emission Factor (kg CO2/ mmBtu)]]*10^3</f>
        <v>121652160423.80464</v>
      </c>
      <c r="U3398" s="3">
        <f>Table1[[#This Row],[Emissions (g CO2)]]/(Table1[[#This Row],[Generation (TWh)]]*10^9)</f>
        <v>781.27892686874009</v>
      </c>
    </row>
    <row r="3399" spans="1:21" x14ac:dyDescent="0.35">
      <c r="A3399" t="s">
        <v>1058</v>
      </c>
      <c r="B3399" t="s">
        <v>3324</v>
      </c>
      <c r="C3399" t="str">
        <f>SUBSTITUTE(Table1[[#This Row],[Fuel]],", ",",")</f>
        <v>fossil liquids: heavy fuel oil,fossil gas: unknown</v>
      </c>
      <c r="D3399" t="s">
        <v>3241</v>
      </c>
      <c r="E3399" t="s">
        <v>3245</v>
      </c>
      <c r="H3399" t="s">
        <v>3436</v>
      </c>
      <c r="I3399">
        <v>25</v>
      </c>
      <c r="J3399" t="s">
        <v>3446</v>
      </c>
      <c r="K3399">
        <v>2015</v>
      </c>
      <c r="L3399" t="s">
        <v>29</v>
      </c>
      <c r="M3399" t="s">
        <v>29</v>
      </c>
      <c r="N3399">
        <v>49.052100000000003</v>
      </c>
      <c r="O3399">
        <v>8.3213000000000008</v>
      </c>
      <c r="P3399" t="s">
        <v>3509</v>
      </c>
      <c r="Q3399" s="3">
        <f>Table1[[#This Row],[Capacity (MW)]]*0.395*8760*10^-6</f>
        <v>8.6504999999999999E-2</v>
      </c>
      <c r="R3399" s="3" cm="1">
        <f t="array" ref="R3399">AVERAGE(VLOOKUP(_xlfn.TEXTSPLIT(Table1[[#This Row],[Fuel (no space after comma)]], ","), FuelList_Final_EF!$A$2:$B$65, 2, FALSE))</f>
        <v>70.960847127042697</v>
      </c>
      <c r="S3399" s="3">
        <f>Table1[[#This Row],[Generation (TWh)]]*10^9*VLOOKUP(Table1[[#This Row],[Turbine/Engine Technology]],Technology_HR!$A$2:$B$11,2,FALSE)*10^-6</f>
        <v>952420.04999999993</v>
      </c>
      <c r="T3399" s="5">
        <f>Table1[[#This Row],[Fuel Consumption (mmBtu)]]*Table1[[#This Row],[Emission Factor (kg CO2/ mmBtu)]]*10^3</f>
        <v>67584533568.780365</v>
      </c>
      <c r="U3399" s="3">
        <f>Table1[[#This Row],[Emissions (g CO2)]]/(Table1[[#This Row],[Generation (TWh)]]*10^9)</f>
        <v>781.27892686874009</v>
      </c>
    </row>
    <row r="3400" spans="1:21" x14ac:dyDescent="0.35">
      <c r="A3400" t="s">
        <v>1059</v>
      </c>
      <c r="B3400" t="s">
        <v>3239</v>
      </c>
      <c r="C3400" t="str">
        <f>SUBSTITUTE(Table1[[#This Row],[Fuel]],", ",",")</f>
        <v>fossil gas: natural gas</v>
      </c>
      <c r="D3400" t="s">
        <v>3239</v>
      </c>
      <c r="H3400" t="s">
        <v>3440</v>
      </c>
      <c r="I3400">
        <v>445</v>
      </c>
      <c r="J3400" t="s">
        <v>3446</v>
      </c>
      <c r="K3400">
        <v>2016</v>
      </c>
      <c r="L3400" t="s">
        <v>29</v>
      </c>
      <c r="M3400" t="s">
        <v>29</v>
      </c>
      <c r="N3400">
        <v>53.128909999999998</v>
      </c>
      <c r="O3400">
        <v>8.6852400000000003</v>
      </c>
      <c r="P3400" t="s">
        <v>3509</v>
      </c>
      <c r="Q3400" s="3">
        <f>Table1[[#This Row],[Capacity (MW)]]*0.395*8760*10^-6</f>
        <v>1.5397889999999999</v>
      </c>
      <c r="R3400" s="3" cm="1">
        <f t="array" ref="R3400">AVERAGE(VLOOKUP(_xlfn.TEXTSPLIT(Table1[[#This Row],[Fuel (no space after comma)]], ","), FuelList_Final_EF!$A$2:$B$65, 2, FALSE))</f>
        <v>53.06</v>
      </c>
      <c r="S3400" s="3">
        <f>Table1[[#This Row],[Generation (TWh)]]*10^9*VLOOKUP(Table1[[#This Row],[Turbine/Engine Technology]],Technology_HR!$A$2:$B$11,2,FALSE)*10^-6</f>
        <v>15836729.864999996</v>
      </c>
      <c r="T3400" s="5">
        <f>Table1[[#This Row],[Fuel Consumption (mmBtu)]]*Table1[[#This Row],[Emission Factor (kg CO2/ mmBtu)]]*10^3</f>
        <v>840296886636.89978</v>
      </c>
      <c r="U3400" s="3">
        <f>Table1[[#This Row],[Emissions (g CO2)]]/(Table1[[#This Row],[Generation (TWh)]]*10^9)</f>
        <v>545.72209999999995</v>
      </c>
    </row>
    <row r="3401" spans="1:21" x14ac:dyDescent="0.35">
      <c r="A3401" t="s">
        <v>1060</v>
      </c>
      <c r="B3401" t="s">
        <v>3239</v>
      </c>
      <c r="C3401" t="str">
        <f>SUBSTITUTE(Table1[[#This Row],[Fuel]],", ",",")</f>
        <v>fossil gas: natural gas</v>
      </c>
      <c r="D3401" t="s">
        <v>3239</v>
      </c>
      <c r="H3401" t="s">
        <v>3440</v>
      </c>
      <c r="I3401">
        <v>365</v>
      </c>
      <c r="J3401" t="s">
        <v>3447</v>
      </c>
      <c r="K3401">
        <v>2025</v>
      </c>
      <c r="L3401" t="s">
        <v>29</v>
      </c>
      <c r="M3401" t="s">
        <v>29</v>
      </c>
      <c r="N3401">
        <v>48.181170999999999</v>
      </c>
      <c r="O3401">
        <v>11.639797</v>
      </c>
      <c r="P3401" t="s">
        <v>3509</v>
      </c>
      <c r="Q3401" s="3">
        <f>Table1[[#This Row],[Capacity (MW)]]*0.395*8760*10^-6</f>
        <v>1.2629729999999999</v>
      </c>
      <c r="R3401" s="3" cm="1">
        <f t="array" ref="R3401">AVERAGE(VLOOKUP(_xlfn.TEXTSPLIT(Table1[[#This Row],[Fuel (no space after comma)]], ","), FuelList_Final_EF!$A$2:$B$65, 2, FALSE))</f>
        <v>53.06</v>
      </c>
      <c r="S3401" s="3">
        <f>Table1[[#This Row],[Generation (TWh)]]*10^9*VLOOKUP(Table1[[#This Row],[Turbine/Engine Technology]],Technology_HR!$A$2:$B$11,2,FALSE)*10^-6</f>
        <v>12989677.305</v>
      </c>
      <c r="T3401" s="5">
        <f>Table1[[#This Row],[Fuel Consumption (mmBtu)]]*Table1[[#This Row],[Emission Factor (kg CO2/ mmBtu)]]*10^3</f>
        <v>689232277803.30005</v>
      </c>
      <c r="U3401" s="3">
        <f>Table1[[#This Row],[Emissions (g CO2)]]/(Table1[[#This Row],[Generation (TWh)]]*10^9)</f>
        <v>545.72210000000007</v>
      </c>
    </row>
    <row r="3402" spans="1:21" x14ac:dyDescent="0.35">
      <c r="A3402" t="s">
        <v>1014</v>
      </c>
      <c r="B3402" t="s">
        <v>3239</v>
      </c>
      <c r="C3402" t="str">
        <f>SUBSTITUTE(Table1[[#This Row],[Fuel]],", ",",")</f>
        <v>fossil gas: natural gas</v>
      </c>
      <c r="D3402" t="s">
        <v>3239</v>
      </c>
      <c r="H3402" t="s">
        <v>3438</v>
      </c>
      <c r="I3402">
        <v>214</v>
      </c>
      <c r="J3402" t="s">
        <v>3446</v>
      </c>
      <c r="K3402">
        <v>1980</v>
      </c>
      <c r="L3402" t="s">
        <v>29</v>
      </c>
      <c r="M3402" t="s">
        <v>29</v>
      </c>
      <c r="N3402">
        <v>48.113999999999997</v>
      </c>
      <c r="O3402">
        <v>11.555999999999999</v>
      </c>
      <c r="P3402" t="s">
        <v>3509</v>
      </c>
      <c r="Q3402" s="3">
        <f>Table1[[#This Row],[Capacity (MW)]]*0.395*8760*10^-6</f>
        <v>0.7404828</v>
      </c>
      <c r="R3402" s="3" cm="1">
        <f t="array" ref="R3402">AVERAGE(VLOOKUP(_xlfn.TEXTSPLIT(Table1[[#This Row],[Fuel (no space after comma)]], ","), FuelList_Final_EF!$A$2:$B$65, 2, FALSE))</f>
        <v>53.06</v>
      </c>
      <c r="S3402" s="3">
        <f>Table1[[#This Row],[Generation (TWh)]]*10^9*VLOOKUP(Table1[[#This Row],[Turbine/Engine Technology]],Technology_HR!$A$2:$B$11,2,FALSE)*10^-6</f>
        <v>5589904.6571999993</v>
      </c>
      <c r="T3402" s="5">
        <f>Table1[[#This Row],[Fuel Consumption (mmBtu)]]*Table1[[#This Row],[Emission Factor (kg CO2/ mmBtu)]]*10^3</f>
        <v>296600341111.03192</v>
      </c>
      <c r="U3402" s="3">
        <f>Table1[[#This Row],[Emissions (g CO2)]]/(Table1[[#This Row],[Generation (TWh)]]*10^9)</f>
        <v>400.54993999999988</v>
      </c>
    </row>
    <row r="3403" spans="1:21" x14ac:dyDescent="0.35">
      <c r="A3403" t="s">
        <v>1014</v>
      </c>
      <c r="B3403" t="s">
        <v>3239</v>
      </c>
      <c r="C3403" t="str">
        <f>SUBSTITUTE(Table1[[#This Row],[Fuel]],", ",",")</f>
        <v>fossil gas: natural gas</v>
      </c>
      <c r="D3403" t="s">
        <v>3239</v>
      </c>
      <c r="H3403" t="s">
        <v>3438</v>
      </c>
      <c r="I3403">
        <v>429</v>
      </c>
      <c r="J3403" t="s">
        <v>3446</v>
      </c>
      <c r="K3403">
        <v>2004</v>
      </c>
      <c r="L3403" t="s">
        <v>29</v>
      </c>
      <c r="M3403" t="s">
        <v>29</v>
      </c>
      <c r="N3403">
        <v>48.113999999999997</v>
      </c>
      <c r="O3403">
        <v>11.555999999999999</v>
      </c>
      <c r="P3403" t="s">
        <v>3509</v>
      </c>
      <c r="Q3403" s="3">
        <f>Table1[[#This Row],[Capacity (MW)]]*0.395*8760*10^-6</f>
        <v>1.4844257999999999</v>
      </c>
      <c r="R3403" s="3" cm="1">
        <f t="array" ref="R3403">AVERAGE(VLOOKUP(_xlfn.TEXTSPLIT(Table1[[#This Row],[Fuel (no space after comma)]], ","), FuelList_Final_EF!$A$2:$B$65, 2, FALSE))</f>
        <v>53.06</v>
      </c>
      <c r="S3403" s="3">
        <f>Table1[[#This Row],[Generation (TWh)]]*10^9*VLOOKUP(Table1[[#This Row],[Turbine/Engine Technology]],Technology_HR!$A$2:$B$11,2,FALSE)*10^-6</f>
        <v>11205930.3642</v>
      </c>
      <c r="T3403" s="5">
        <f>Table1[[#This Row],[Fuel Consumption (mmBtu)]]*Table1[[#This Row],[Emission Factor (kg CO2/ mmBtu)]]*10^3</f>
        <v>594586665124.45203</v>
      </c>
      <c r="U3403" s="3">
        <f>Table1[[#This Row],[Emissions (g CO2)]]/(Table1[[#This Row],[Generation (TWh)]]*10^9)</f>
        <v>400.54993999999999</v>
      </c>
    </row>
    <row r="3404" spans="1:21" x14ac:dyDescent="0.35">
      <c r="A3404" t="s">
        <v>1061</v>
      </c>
      <c r="B3404" t="s">
        <v>3239</v>
      </c>
      <c r="C3404" t="str">
        <f>SUBSTITUTE(Table1[[#This Row],[Fuel]],", ",",")</f>
        <v>fossil gas: natural gas</v>
      </c>
      <c r="D3404" t="s">
        <v>3239</v>
      </c>
      <c r="H3404" t="s">
        <v>3438</v>
      </c>
      <c r="I3404">
        <v>104.1</v>
      </c>
      <c r="J3404" t="s">
        <v>3446</v>
      </c>
      <c r="K3404">
        <v>2005</v>
      </c>
      <c r="L3404" t="s">
        <v>29</v>
      </c>
      <c r="M3404" t="s">
        <v>29</v>
      </c>
      <c r="N3404">
        <v>51.950099999999999</v>
      </c>
      <c r="O3404">
        <v>7.6413000000000002</v>
      </c>
      <c r="P3404" t="s">
        <v>3509</v>
      </c>
      <c r="Q3404" s="3">
        <f>Table1[[#This Row],[Capacity (MW)]]*0.395*8760*10^-6</f>
        <v>0.36020681999999998</v>
      </c>
      <c r="R3404" s="3" cm="1">
        <f t="array" ref="R3404">AVERAGE(VLOOKUP(_xlfn.TEXTSPLIT(Table1[[#This Row],[Fuel (no space after comma)]], ","), FuelList_Final_EF!$A$2:$B$65, 2, FALSE))</f>
        <v>53.06</v>
      </c>
      <c r="S3404" s="3">
        <f>Table1[[#This Row],[Generation (TWh)]]*10^9*VLOOKUP(Table1[[#This Row],[Turbine/Engine Technology]],Technology_HR!$A$2:$B$11,2,FALSE)*10^-6</f>
        <v>2719201.28418</v>
      </c>
      <c r="T3404" s="5">
        <f>Table1[[#This Row],[Fuel Consumption (mmBtu)]]*Table1[[#This Row],[Emission Factor (kg CO2/ mmBtu)]]*10^3</f>
        <v>144280820138.59082</v>
      </c>
      <c r="U3404" s="3">
        <f>Table1[[#This Row],[Emissions (g CO2)]]/(Table1[[#This Row],[Generation (TWh)]]*10^9)</f>
        <v>400.54994000000005</v>
      </c>
    </row>
    <row r="3405" spans="1:21" x14ac:dyDescent="0.35">
      <c r="A3405" t="s">
        <v>1062</v>
      </c>
      <c r="B3405" t="s">
        <v>3239</v>
      </c>
      <c r="C3405" t="str">
        <f>SUBSTITUTE(Table1[[#This Row],[Fuel]],", ",",")</f>
        <v>fossil gas: natural gas</v>
      </c>
      <c r="D3405" t="s">
        <v>3239</v>
      </c>
      <c r="H3405" t="s">
        <v>3438</v>
      </c>
      <c r="I3405">
        <v>38.5</v>
      </c>
      <c r="J3405" t="s">
        <v>3446</v>
      </c>
      <c r="K3405">
        <v>1997</v>
      </c>
      <c r="L3405" t="s">
        <v>29</v>
      </c>
      <c r="M3405" t="s">
        <v>29</v>
      </c>
      <c r="N3405">
        <v>53.5745</v>
      </c>
      <c r="O3405">
        <v>13.2951</v>
      </c>
      <c r="P3405" t="s">
        <v>3509</v>
      </c>
      <c r="Q3405" s="3">
        <f>Table1[[#This Row],[Capacity (MW)]]*0.395*8760*10^-6</f>
        <v>0.13321769999999999</v>
      </c>
      <c r="R3405" s="3" cm="1">
        <f t="array" ref="R3405">AVERAGE(VLOOKUP(_xlfn.TEXTSPLIT(Table1[[#This Row],[Fuel (no space after comma)]], ","), FuelList_Final_EF!$A$2:$B$65, 2, FALSE))</f>
        <v>53.06</v>
      </c>
      <c r="S3405" s="3">
        <f>Table1[[#This Row],[Generation (TWh)]]*10^9*VLOOKUP(Table1[[#This Row],[Turbine/Engine Technology]],Technology_HR!$A$2:$B$11,2,FALSE)*10^-6</f>
        <v>1005660.4173</v>
      </c>
      <c r="T3405" s="5">
        <f>Table1[[#This Row],[Fuel Consumption (mmBtu)]]*Table1[[#This Row],[Emission Factor (kg CO2/ mmBtu)]]*10^3</f>
        <v>53360341741.938004</v>
      </c>
      <c r="U3405" s="3">
        <f>Table1[[#This Row],[Emissions (g CO2)]]/(Table1[[#This Row],[Generation (TWh)]]*10^9)</f>
        <v>400.54994000000005</v>
      </c>
    </row>
    <row r="3406" spans="1:21" x14ac:dyDescent="0.35">
      <c r="A3406" t="s">
        <v>1063</v>
      </c>
      <c r="B3406" t="s">
        <v>3239</v>
      </c>
      <c r="C3406" t="str">
        <f>SUBSTITUTE(Table1[[#This Row],[Fuel]],", ",",")</f>
        <v>fossil gas: natural gas</v>
      </c>
      <c r="D3406" t="s">
        <v>3239</v>
      </c>
      <c r="H3406" t="s">
        <v>3438</v>
      </c>
      <c r="I3406">
        <v>38.5</v>
      </c>
      <c r="J3406" t="s">
        <v>3446</v>
      </c>
      <c r="K3406">
        <v>1997</v>
      </c>
      <c r="L3406" t="s">
        <v>29</v>
      </c>
      <c r="M3406" t="s">
        <v>29</v>
      </c>
      <c r="N3406">
        <v>53.5745</v>
      </c>
      <c r="O3406">
        <v>13.2951</v>
      </c>
      <c r="P3406" t="s">
        <v>3509</v>
      </c>
      <c r="Q3406" s="3">
        <f>Table1[[#This Row],[Capacity (MW)]]*0.395*8760*10^-6</f>
        <v>0.13321769999999999</v>
      </c>
      <c r="R3406" s="3" cm="1">
        <f t="array" ref="R3406">AVERAGE(VLOOKUP(_xlfn.TEXTSPLIT(Table1[[#This Row],[Fuel (no space after comma)]], ","), FuelList_Final_EF!$A$2:$B$65, 2, FALSE))</f>
        <v>53.06</v>
      </c>
      <c r="S3406" s="3">
        <f>Table1[[#This Row],[Generation (TWh)]]*10^9*VLOOKUP(Table1[[#This Row],[Turbine/Engine Technology]],Technology_HR!$A$2:$B$11,2,FALSE)*10^-6</f>
        <v>1005660.4173</v>
      </c>
      <c r="T3406" s="5">
        <f>Table1[[#This Row],[Fuel Consumption (mmBtu)]]*Table1[[#This Row],[Emission Factor (kg CO2/ mmBtu)]]*10^3</f>
        <v>53360341741.938004</v>
      </c>
      <c r="U3406" s="3">
        <f>Table1[[#This Row],[Emissions (g CO2)]]/(Table1[[#This Row],[Generation (TWh)]]*10^9)</f>
        <v>400.54994000000005</v>
      </c>
    </row>
    <row r="3407" spans="1:21" x14ac:dyDescent="0.35">
      <c r="A3407" t="s">
        <v>1052</v>
      </c>
      <c r="B3407" t="s">
        <v>3239</v>
      </c>
      <c r="C3407" t="str">
        <f>SUBSTITUTE(Table1[[#This Row],[Fuel]],", ",",")</f>
        <v>fossil gas: natural gas</v>
      </c>
      <c r="D3407" t="s">
        <v>3239</v>
      </c>
      <c r="H3407" t="s">
        <v>3438</v>
      </c>
      <c r="I3407">
        <v>70</v>
      </c>
      <c r="J3407" t="s">
        <v>3446</v>
      </c>
      <c r="K3407">
        <v>1963</v>
      </c>
      <c r="L3407" t="s">
        <v>29</v>
      </c>
      <c r="M3407" t="s">
        <v>29</v>
      </c>
      <c r="N3407">
        <v>50.085599999999999</v>
      </c>
      <c r="O3407">
        <v>8.6279000000000003</v>
      </c>
      <c r="P3407" t="s">
        <v>3509</v>
      </c>
      <c r="Q3407" s="3">
        <f>Table1[[#This Row],[Capacity (MW)]]*0.395*8760*10^-6</f>
        <v>0.24221400000000001</v>
      </c>
      <c r="R3407" s="3" cm="1">
        <f t="array" ref="R3407">AVERAGE(VLOOKUP(_xlfn.TEXTSPLIT(Table1[[#This Row],[Fuel (no space after comma)]], ","), FuelList_Final_EF!$A$2:$B$65, 2, FALSE))</f>
        <v>53.06</v>
      </c>
      <c r="S3407" s="3">
        <f>Table1[[#This Row],[Generation (TWh)]]*10^9*VLOOKUP(Table1[[#This Row],[Turbine/Engine Technology]],Technology_HR!$A$2:$B$11,2,FALSE)*10^-6</f>
        <v>1828473.486</v>
      </c>
      <c r="T3407" s="5">
        <f>Table1[[#This Row],[Fuel Consumption (mmBtu)]]*Table1[[#This Row],[Emission Factor (kg CO2/ mmBtu)]]*10^3</f>
        <v>97018803167.160004</v>
      </c>
      <c r="U3407" s="3">
        <f>Table1[[#This Row],[Emissions (g CO2)]]/(Table1[[#This Row],[Generation (TWh)]]*10^9)</f>
        <v>400.54993999999999</v>
      </c>
    </row>
    <row r="3408" spans="1:21" x14ac:dyDescent="0.35">
      <c r="A3408" t="s">
        <v>1057</v>
      </c>
      <c r="B3408" t="s">
        <v>3239</v>
      </c>
      <c r="C3408" t="str">
        <f>SUBSTITUTE(Table1[[#This Row],[Fuel]],", ",",")</f>
        <v>fossil gas: natural gas</v>
      </c>
      <c r="D3408" t="s">
        <v>3239</v>
      </c>
      <c r="H3408" t="s">
        <v>3438</v>
      </c>
      <c r="I3408">
        <v>413</v>
      </c>
      <c r="J3408" t="s">
        <v>3446</v>
      </c>
      <c r="K3408">
        <v>2005</v>
      </c>
      <c r="L3408" t="s">
        <v>29</v>
      </c>
      <c r="M3408" t="s">
        <v>29</v>
      </c>
      <c r="N3408">
        <v>50.974899999999998</v>
      </c>
      <c r="O3408">
        <v>6.9880000000000004</v>
      </c>
      <c r="P3408" t="s">
        <v>3509</v>
      </c>
      <c r="Q3408" s="3">
        <f>Table1[[#This Row],[Capacity (MW)]]*0.395*8760*10^-6</f>
        <v>1.4290626</v>
      </c>
      <c r="R3408" s="3" cm="1">
        <f t="array" ref="R3408">AVERAGE(VLOOKUP(_xlfn.TEXTSPLIT(Table1[[#This Row],[Fuel (no space after comma)]], ","), FuelList_Final_EF!$A$2:$B$65, 2, FALSE))</f>
        <v>53.06</v>
      </c>
      <c r="S3408" s="3">
        <f>Table1[[#This Row],[Generation (TWh)]]*10^9*VLOOKUP(Table1[[#This Row],[Turbine/Engine Technology]],Technology_HR!$A$2:$B$11,2,FALSE)*10^-6</f>
        <v>10787993.567399999</v>
      </c>
      <c r="T3408" s="5">
        <f>Table1[[#This Row],[Fuel Consumption (mmBtu)]]*Table1[[#This Row],[Emission Factor (kg CO2/ mmBtu)]]*10^3</f>
        <v>572410938686.24402</v>
      </c>
      <c r="U3408" s="3">
        <f>Table1[[#This Row],[Emissions (g CO2)]]/(Table1[[#This Row],[Generation (TWh)]]*10^9)</f>
        <v>400.54993999999999</v>
      </c>
    </row>
    <row r="3409" spans="1:21" x14ac:dyDescent="0.35">
      <c r="A3409" t="s">
        <v>1057</v>
      </c>
      <c r="B3409" t="s">
        <v>3239</v>
      </c>
      <c r="C3409" t="str">
        <f>SUBSTITUTE(Table1[[#This Row],[Fuel]],", ",",")</f>
        <v>fossil gas: natural gas</v>
      </c>
      <c r="D3409" t="s">
        <v>3239</v>
      </c>
      <c r="H3409" t="s">
        <v>3438</v>
      </c>
      <c r="I3409">
        <v>460</v>
      </c>
      <c r="J3409" t="s">
        <v>3446</v>
      </c>
      <c r="K3409">
        <v>2016</v>
      </c>
      <c r="L3409" t="s">
        <v>29</v>
      </c>
      <c r="M3409" t="s">
        <v>29</v>
      </c>
      <c r="N3409">
        <v>50.974899999999998</v>
      </c>
      <c r="O3409">
        <v>6.9880000000000004</v>
      </c>
      <c r="P3409" t="s">
        <v>3509</v>
      </c>
      <c r="Q3409" s="3">
        <f>Table1[[#This Row],[Capacity (MW)]]*0.395*8760*10^-6</f>
        <v>1.5916920000000001</v>
      </c>
      <c r="R3409" s="3" cm="1">
        <f t="array" ref="R3409">AVERAGE(VLOOKUP(_xlfn.TEXTSPLIT(Table1[[#This Row],[Fuel (no space after comma)]], ","), FuelList_Final_EF!$A$2:$B$65, 2, FALSE))</f>
        <v>53.06</v>
      </c>
      <c r="S3409" s="3">
        <f>Table1[[#This Row],[Generation (TWh)]]*10^9*VLOOKUP(Table1[[#This Row],[Turbine/Engine Technology]],Technology_HR!$A$2:$B$11,2,FALSE)*10^-6</f>
        <v>12015682.908</v>
      </c>
      <c r="T3409" s="5">
        <f>Table1[[#This Row],[Fuel Consumption (mmBtu)]]*Table1[[#This Row],[Emission Factor (kg CO2/ mmBtu)]]*10^3</f>
        <v>637552135098.47998</v>
      </c>
      <c r="U3409" s="3">
        <f>Table1[[#This Row],[Emissions (g CO2)]]/(Table1[[#This Row],[Generation (TWh)]]*10^9)</f>
        <v>400.54993999999999</v>
      </c>
    </row>
    <row r="3410" spans="1:21" x14ac:dyDescent="0.35">
      <c r="A3410" t="s">
        <v>999</v>
      </c>
      <c r="B3410" t="s">
        <v>3243</v>
      </c>
      <c r="C3410" t="str">
        <f>SUBSTITUTE(Table1[[#This Row],[Fuel]],", ",",")</f>
        <v>fossil gas: natural gas,fossil liquids: fuel oil</v>
      </c>
      <c r="D3410" t="s">
        <v>3239</v>
      </c>
      <c r="E3410" t="s">
        <v>3275</v>
      </c>
      <c r="H3410" t="s">
        <v>3438</v>
      </c>
      <c r="I3410">
        <v>65</v>
      </c>
      <c r="J3410" t="s">
        <v>3446</v>
      </c>
      <c r="K3410">
        <v>1995</v>
      </c>
      <c r="L3410" t="s">
        <v>29</v>
      </c>
      <c r="M3410" t="s">
        <v>29</v>
      </c>
      <c r="N3410">
        <v>51.042119999999997</v>
      </c>
      <c r="O3410">
        <v>13.708600000000001</v>
      </c>
      <c r="P3410" t="s">
        <v>3509</v>
      </c>
      <c r="Q3410" s="3">
        <f>Table1[[#This Row],[Capacity (MW)]]*0.395*8760*10^-6</f>
        <v>0.224913</v>
      </c>
      <c r="R3410" s="3" cm="1">
        <f t="array" ref="R3410">AVERAGE(VLOOKUP(_xlfn.TEXTSPLIT(Table1[[#This Row],[Fuel (no space after comma)]], ","), FuelList_Final_EF!$A$2:$B$65, 2, FALSE))</f>
        <v>65.583341148886291</v>
      </c>
      <c r="S3410" s="3">
        <f>Table1[[#This Row],[Generation (TWh)]]*10^9*VLOOKUP(Table1[[#This Row],[Turbine/Engine Technology]],Technology_HR!$A$2:$B$11,2,FALSE)*10^-6</f>
        <v>1697868.237</v>
      </c>
      <c r="T3410" s="5">
        <f>Table1[[#This Row],[Fuel Consumption (mmBtu)]]*Table1[[#This Row],[Emission Factor (kg CO2/ mmBtu)]]*10^3</f>
        <v>111351871813.02913</v>
      </c>
      <c r="U3410" s="3">
        <f>Table1[[#This Row],[Emissions (g CO2)]]/(Table1[[#This Row],[Generation (TWh)]]*10^9)</f>
        <v>495.08864233294264</v>
      </c>
    </row>
    <row r="3411" spans="1:21" x14ac:dyDescent="0.35">
      <c r="A3411" t="s">
        <v>999</v>
      </c>
      <c r="B3411" t="s">
        <v>3243</v>
      </c>
      <c r="C3411" t="str">
        <f>SUBSTITUTE(Table1[[#This Row],[Fuel]],", ",",")</f>
        <v>fossil gas: natural gas,fossil liquids: fuel oil</v>
      </c>
      <c r="D3411" t="s">
        <v>3239</v>
      </c>
      <c r="E3411" t="s">
        <v>3275</v>
      </c>
      <c r="H3411" t="s">
        <v>3438</v>
      </c>
      <c r="I3411">
        <v>65</v>
      </c>
      <c r="J3411" t="s">
        <v>3446</v>
      </c>
      <c r="K3411">
        <v>1995</v>
      </c>
      <c r="L3411" t="s">
        <v>29</v>
      </c>
      <c r="M3411" t="s">
        <v>29</v>
      </c>
      <c r="N3411">
        <v>51.042119999999997</v>
      </c>
      <c r="O3411">
        <v>13.708600000000001</v>
      </c>
      <c r="P3411" t="s">
        <v>3509</v>
      </c>
      <c r="Q3411" s="3">
        <f>Table1[[#This Row],[Capacity (MW)]]*0.395*8760*10^-6</f>
        <v>0.224913</v>
      </c>
      <c r="R3411" s="3" cm="1">
        <f t="array" ref="R3411">AVERAGE(VLOOKUP(_xlfn.TEXTSPLIT(Table1[[#This Row],[Fuel (no space after comma)]], ","), FuelList_Final_EF!$A$2:$B$65, 2, FALSE))</f>
        <v>65.583341148886291</v>
      </c>
      <c r="S3411" s="3">
        <f>Table1[[#This Row],[Generation (TWh)]]*10^9*VLOOKUP(Table1[[#This Row],[Turbine/Engine Technology]],Technology_HR!$A$2:$B$11,2,FALSE)*10^-6</f>
        <v>1697868.237</v>
      </c>
      <c r="T3411" s="5">
        <f>Table1[[#This Row],[Fuel Consumption (mmBtu)]]*Table1[[#This Row],[Emission Factor (kg CO2/ mmBtu)]]*10^3</f>
        <v>111351871813.02913</v>
      </c>
      <c r="U3411" s="3">
        <f>Table1[[#This Row],[Emissions (g CO2)]]/(Table1[[#This Row],[Generation (TWh)]]*10^9)</f>
        <v>495.08864233294264</v>
      </c>
    </row>
    <row r="3412" spans="1:21" x14ac:dyDescent="0.35">
      <c r="A3412" t="s">
        <v>999</v>
      </c>
      <c r="B3412" t="s">
        <v>3243</v>
      </c>
      <c r="C3412" t="str">
        <f>SUBSTITUTE(Table1[[#This Row],[Fuel]],", ",",")</f>
        <v>fossil gas: natural gas,fossil liquids: fuel oil</v>
      </c>
      <c r="D3412" t="s">
        <v>3239</v>
      </c>
      <c r="E3412" t="s">
        <v>3275</v>
      </c>
      <c r="H3412" t="s">
        <v>3438</v>
      </c>
      <c r="I3412">
        <v>65</v>
      </c>
      <c r="J3412" t="s">
        <v>3446</v>
      </c>
      <c r="K3412">
        <v>1995</v>
      </c>
      <c r="L3412" t="s">
        <v>29</v>
      </c>
      <c r="M3412" t="s">
        <v>29</v>
      </c>
      <c r="N3412">
        <v>51.042119999999997</v>
      </c>
      <c r="O3412">
        <v>13.708600000000001</v>
      </c>
      <c r="P3412" t="s">
        <v>3509</v>
      </c>
      <c r="Q3412" s="3">
        <f>Table1[[#This Row],[Capacity (MW)]]*0.395*8760*10^-6</f>
        <v>0.224913</v>
      </c>
      <c r="R3412" s="3" cm="1">
        <f t="array" ref="R3412">AVERAGE(VLOOKUP(_xlfn.TEXTSPLIT(Table1[[#This Row],[Fuel (no space after comma)]], ","), FuelList_Final_EF!$A$2:$B$65, 2, FALSE))</f>
        <v>65.583341148886291</v>
      </c>
      <c r="S3412" s="3">
        <f>Table1[[#This Row],[Generation (TWh)]]*10^9*VLOOKUP(Table1[[#This Row],[Turbine/Engine Technology]],Technology_HR!$A$2:$B$11,2,FALSE)*10^-6</f>
        <v>1697868.237</v>
      </c>
      <c r="T3412" s="5">
        <f>Table1[[#This Row],[Fuel Consumption (mmBtu)]]*Table1[[#This Row],[Emission Factor (kg CO2/ mmBtu)]]*10^3</f>
        <v>111351871813.02913</v>
      </c>
      <c r="U3412" s="3">
        <f>Table1[[#This Row],[Emissions (g CO2)]]/(Table1[[#This Row],[Generation (TWh)]]*10^9)</f>
        <v>495.08864233294264</v>
      </c>
    </row>
    <row r="3413" spans="1:21" x14ac:dyDescent="0.35">
      <c r="A3413" t="s">
        <v>999</v>
      </c>
      <c r="B3413" t="s">
        <v>3239</v>
      </c>
      <c r="C3413" t="str">
        <f>SUBSTITUTE(Table1[[#This Row],[Fuel]],", ",",")</f>
        <v>fossil gas: natural gas</v>
      </c>
      <c r="D3413" t="s">
        <v>3239</v>
      </c>
      <c r="H3413" t="s">
        <v>3438</v>
      </c>
      <c r="I3413">
        <v>90</v>
      </c>
      <c r="J3413" t="s">
        <v>3450</v>
      </c>
      <c r="K3413">
        <v>2025</v>
      </c>
      <c r="L3413" t="s">
        <v>29</v>
      </c>
      <c r="M3413" t="s">
        <v>29</v>
      </c>
      <c r="N3413">
        <v>51.042119999999997</v>
      </c>
      <c r="O3413">
        <v>13.708600000000001</v>
      </c>
      <c r="P3413" t="s">
        <v>3509</v>
      </c>
      <c r="Q3413" s="3">
        <f>Table1[[#This Row],[Capacity (MW)]]*0.395*8760*10^-6</f>
        <v>0.31141800000000003</v>
      </c>
      <c r="R3413" s="3" cm="1">
        <f t="array" ref="R3413">AVERAGE(VLOOKUP(_xlfn.TEXTSPLIT(Table1[[#This Row],[Fuel (no space after comma)]], ","), FuelList_Final_EF!$A$2:$B$65, 2, FALSE))</f>
        <v>53.06</v>
      </c>
      <c r="S3413" s="3">
        <f>Table1[[#This Row],[Generation (TWh)]]*10^9*VLOOKUP(Table1[[#This Row],[Turbine/Engine Technology]],Technology_HR!$A$2:$B$11,2,FALSE)*10^-6</f>
        <v>2350894.4819999998</v>
      </c>
      <c r="T3413" s="5">
        <f>Table1[[#This Row],[Fuel Consumption (mmBtu)]]*Table1[[#This Row],[Emission Factor (kg CO2/ mmBtu)]]*10^3</f>
        <v>124738461214.92</v>
      </c>
      <c r="U3413" s="3">
        <f>Table1[[#This Row],[Emissions (g CO2)]]/(Table1[[#This Row],[Generation (TWh)]]*10^9)</f>
        <v>400.54993999999999</v>
      </c>
    </row>
    <row r="3414" spans="1:21" x14ac:dyDescent="0.35">
      <c r="A3414" t="s">
        <v>999</v>
      </c>
      <c r="B3414" t="s">
        <v>3243</v>
      </c>
      <c r="C3414" t="str">
        <f>SUBSTITUTE(Table1[[#This Row],[Fuel]],", ",",")</f>
        <v>fossil gas: natural gas,fossil liquids: fuel oil</v>
      </c>
      <c r="D3414" t="s">
        <v>3239</v>
      </c>
      <c r="E3414" t="s">
        <v>3275</v>
      </c>
      <c r="H3414" t="s">
        <v>3438</v>
      </c>
      <c r="I3414">
        <v>74</v>
      </c>
      <c r="J3414" t="s">
        <v>3446</v>
      </c>
      <c r="K3414">
        <v>1995</v>
      </c>
      <c r="L3414" t="s">
        <v>29</v>
      </c>
      <c r="M3414" t="s">
        <v>29</v>
      </c>
      <c r="N3414">
        <v>51.042119999999997</v>
      </c>
      <c r="O3414">
        <v>13.708600000000001</v>
      </c>
      <c r="P3414" t="s">
        <v>3509</v>
      </c>
      <c r="Q3414" s="3">
        <f>Table1[[#This Row],[Capacity (MW)]]*0.395*8760*10^-6</f>
        <v>0.25605480000000003</v>
      </c>
      <c r="R3414" s="3" cm="1">
        <f t="array" ref="R3414">AVERAGE(VLOOKUP(_xlfn.TEXTSPLIT(Table1[[#This Row],[Fuel (no space after comma)]], ","), FuelList_Final_EF!$A$2:$B$65, 2, FALSE))</f>
        <v>65.583341148886291</v>
      </c>
      <c r="S3414" s="3">
        <f>Table1[[#This Row],[Generation (TWh)]]*10^9*VLOOKUP(Table1[[#This Row],[Turbine/Engine Technology]],Technology_HR!$A$2:$B$11,2,FALSE)*10^-6</f>
        <v>1932957.6852000002</v>
      </c>
      <c r="T3414" s="5">
        <f>Table1[[#This Row],[Fuel Consumption (mmBtu)]]*Table1[[#This Row],[Emission Factor (kg CO2/ mmBtu)]]*10^3</f>
        <v>126769823294.83318</v>
      </c>
      <c r="U3414" s="3">
        <f>Table1[[#This Row],[Emissions (g CO2)]]/(Table1[[#This Row],[Generation (TWh)]]*10^9)</f>
        <v>495.08864233294264</v>
      </c>
    </row>
    <row r="3415" spans="1:21" x14ac:dyDescent="0.35">
      <c r="A3415" t="s">
        <v>1064</v>
      </c>
      <c r="B3415" t="s">
        <v>3239</v>
      </c>
      <c r="C3415" t="str">
        <f>SUBSTITUTE(Table1[[#This Row],[Fuel]],", ",",")</f>
        <v>fossil gas: natural gas</v>
      </c>
      <c r="D3415" t="s">
        <v>3239</v>
      </c>
      <c r="H3415" t="s">
        <v>3441</v>
      </c>
      <c r="I3415">
        <v>23</v>
      </c>
      <c r="J3415" t="s">
        <v>3446</v>
      </c>
      <c r="K3415">
        <v>1971</v>
      </c>
      <c r="L3415" t="s">
        <v>29</v>
      </c>
      <c r="M3415" t="s">
        <v>29</v>
      </c>
      <c r="N3415">
        <v>51.470669999999998</v>
      </c>
      <c r="O3415">
        <v>6.8616000000000001</v>
      </c>
      <c r="P3415" t="s">
        <v>3509</v>
      </c>
      <c r="Q3415" s="3">
        <f>Table1[[#This Row],[Capacity (MW)]]*0.395*8760*10^-6</f>
        <v>7.9584600000000005E-2</v>
      </c>
      <c r="R3415" s="3" cm="1">
        <f t="array" ref="R3415">AVERAGE(VLOOKUP(_xlfn.TEXTSPLIT(Table1[[#This Row],[Fuel (no space after comma)]], ","), FuelList_Final_EF!$A$2:$B$65, 2, FALSE))</f>
        <v>53.06</v>
      </c>
      <c r="S3415" s="3">
        <f>Table1[[#This Row],[Generation (TWh)]]*10^9*VLOOKUP(Table1[[#This Row],[Turbine/Engine Technology]],Technology_HR!$A$2:$B$11,2,FALSE)*10^-6</f>
        <v>600784.14539999992</v>
      </c>
      <c r="T3415" s="5">
        <f>Table1[[#This Row],[Fuel Consumption (mmBtu)]]*Table1[[#This Row],[Emission Factor (kg CO2/ mmBtu)]]*10^3</f>
        <v>31877606754.923996</v>
      </c>
      <c r="U3415" s="3">
        <f>Table1[[#This Row],[Emissions (g CO2)]]/(Table1[[#This Row],[Generation (TWh)]]*10^9)</f>
        <v>400.54993999999994</v>
      </c>
    </row>
    <row r="3416" spans="1:21" x14ac:dyDescent="0.35">
      <c r="A3416" t="s">
        <v>1065</v>
      </c>
      <c r="B3416" t="s">
        <v>3239</v>
      </c>
      <c r="C3416" t="str">
        <f>SUBSTITUTE(Table1[[#This Row],[Fuel]],", ",",")</f>
        <v>fossil gas: natural gas</v>
      </c>
      <c r="D3416" t="s">
        <v>3239</v>
      </c>
      <c r="H3416" t="s">
        <v>3440</v>
      </c>
      <c r="I3416">
        <v>31</v>
      </c>
      <c r="J3416" t="s">
        <v>3446</v>
      </c>
      <c r="K3416">
        <v>1989</v>
      </c>
      <c r="L3416" t="s">
        <v>29</v>
      </c>
      <c r="M3416" t="s">
        <v>29</v>
      </c>
      <c r="N3416">
        <v>53.403199999999998</v>
      </c>
      <c r="O3416">
        <v>8.1281999999999996</v>
      </c>
      <c r="P3416" t="s">
        <v>3509</v>
      </c>
      <c r="Q3416" s="3">
        <f>Table1[[#This Row],[Capacity (MW)]]*0.395*8760*10^-6</f>
        <v>0.10726620000000001</v>
      </c>
      <c r="R3416" s="3" cm="1">
        <f t="array" ref="R3416">AVERAGE(VLOOKUP(_xlfn.TEXTSPLIT(Table1[[#This Row],[Fuel (no space after comma)]], ","), FuelList_Final_EF!$A$2:$B$65, 2, FALSE))</f>
        <v>53.06</v>
      </c>
      <c r="S3416" s="3">
        <f>Table1[[#This Row],[Generation (TWh)]]*10^9*VLOOKUP(Table1[[#This Row],[Turbine/Engine Technology]],Technology_HR!$A$2:$B$11,2,FALSE)*10^-6</f>
        <v>1103232.8669999999</v>
      </c>
      <c r="T3416" s="5">
        <f>Table1[[#This Row],[Fuel Consumption (mmBtu)]]*Table1[[#This Row],[Emission Factor (kg CO2/ mmBtu)]]*10^3</f>
        <v>58537535923.019997</v>
      </c>
      <c r="U3416" s="3">
        <f>Table1[[#This Row],[Emissions (g CO2)]]/(Table1[[#This Row],[Generation (TWh)]]*10^9)</f>
        <v>545.72209999999995</v>
      </c>
    </row>
    <row r="3417" spans="1:21" x14ac:dyDescent="0.35">
      <c r="A3417" t="s">
        <v>1066</v>
      </c>
      <c r="B3417" t="s">
        <v>3263</v>
      </c>
      <c r="C3417" t="str">
        <f>SUBSTITUTE(Table1[[#This Row],[Fuel]],", ",",")</f>
        <v>fossil gas: natural gas,fossil liquids: heavy fuel oil</v>
      </c>
      <c r="D3417" t="s">
        <v>3239</v>
      </c>
      <c r="E3417" t="s">
        <v>3241</v>
      </c>
      <c r="H3417" t="s">
        <v>3438</v>
      </c>
      <c r="I3417">
        <v>38</v>
      </c>
      <c r="J3417" t="s">
        <v>3446</v>
      </c>
      <c r="K3417">
        <v>1963</v>
      </c>
      <c r="L3417" t="s">
        <v>29</v>
      </c>
      <c r="M3417" t="s">
        <v>29</v>
      </c>
      <c r="N3417">
        <v>48.750369999999997</v>
      </c>
      <c r="O3417">
        <v>9.1103900000000007</v>
      </c>
      <c r="P3417" t="s">
        <v>3509</v>
      </c>
      <c r="Q3417" s="3">
        <f>Table1[[#This Row],[Capacity (MW)]]*0.395*8760*10^-6</f>
        <v>0.13148760000000001</v>
      </c>
      <c r="R3417" s="3" cm="1">
        <f t="array" ref="R3417">AVERAGE(VLOOKUP(_xlfn.TEXTSPLIT(Table1[[#This Row],[Fuel (no space after comma)]], ","), FuelList_Final_EF!$A$2:$B$65, 2, FALSE))</f>
        <v>67.331265155508703</v>
      </c>
      <c r="S3417" s="3">
        <f>Table1[[#This Row],[Generation (TWh)]]*10^9*VLOOKUP(Table1[[#This Row],[Turbine/Engine Technology]],Technology_HR!$A$2:$B$11,2,FALSE)*10^-6</f>
        <v>992599.89240000013</v>
      </c>
      <c r="T3417" s="5">
        <f>Table1[[#This Row],[Fuel Consumption (mmBtu)]]*Table1[[#This Row],[Emission Factor (kg CO2/ mmBtu)]]*10^3</f>
        <v>66833006548.513817</v>
      </c>
      <c r="U3417" s="3">
        <f>Table1[[#This Row],[Emissions (g CO2)]]/(Table1[[#This Row],[Generation (TWh)]]*10^9)</f>
        <v>508.28372065893524</v>
      </c>
    </row>
    <row r="3418" spans="1:21" x14ac:dyDescent="0.35">
      <c r="A3418" t="s">
        <v>1067</v>
      </c>
      <c r="B3418" t="s">
        <v>3239</v>
      </c>
      <c r="C3418" t="str">
        <f>SUBSTITUTE(Table1[[#This Row],[Fuel]],", ",",")</f>
        <v>fossil gas: natural gas</v>
      </c>
      <c r="D3418" t="s">
        <v>3239</v>
      </c>
      <c r="H3418" t="s">
        <v>3441</v>
      </c>
      <c r="I3418">
        <v>52</v>
      </c>
      <c r="J3418" t="s">
        <v>3446</v>
      </c>
      <c r="K3418">
        <v>2021</v>
      </c>
      <c r="L3418" t="s">
        <v>29</v>
      </c>
      <c r="M3418" t="s">
        <v>29</v>
      </c>
      <c r="N3418">
        <v>48.897266000000002</v>
      </c>
      <c r="O3418">
        <v>8.7245299999999997</v>
      </c>
      <c r="P3418" t="s">
        <v>3509</v>
      </c>
      <c r="Q3418" s="3">
        <f>Table1[[#This Row],[Capacity (MW)]]*0.395*8760*10^-6</f>
        <v>0.17993039999999999</v>
      </c>
      <c r="R3418" s="3" cm="1">
        <f t="array" ref="R3418">AVERAGE(VLOOKUP(_xlfn.TEXTSPLIT(Table1[[#This Row],[Fuel (no space after comma)]], ","), FuelList_Final_EF!$A$2:$B$65, 2, FALSE))</f>
        <v>53.06</v>
      </c>
      <c r="S3418" s="3">
        <f>Table1[[#This Row],[Generation (TWh)]]*10^9*VLOOKUP(Table1[[#This Row],[Turbine/Engine Technology]],Technology_HR!$A$2:$B$11,2,FALSE)*10^-6</f>
        <v>1358294.5895999998</v>
      </c>
      <c r="T3418" s="5">
        <f>Table1[[#This Row],[Fuel Consumption (mmBtu)]]*Table1[[#This Row],[Emission Factor (kg CO2/ mmBtu)]]*10^3</f>
        <v>72071110924.175995</v>
      </c>
      <c r="U3418" s="3">
        <f>Table1[[#This Row],[Emissions (g CO2)]]/(Table1[[#This Row],[Generation (TWh)]]*10^9)</f>
        <v>400.54993999999999</v>
      </c>
    </row>
    <row r="3419" spans="1:21" x14ac:dyDescent="0.35">
      <c r="A3419" t="s">
        <v>1068</v>
      </c>
      <c r="B3419" t="s">
        <v>3239</v>
      </c>
      <c r="C3419" t="str">
        <f>SUBSTITUTE(Table1[[#This Row],[Fuel]],", ",",")</f>
        <v>fossil gas: natural gas</v>
      </c>
      <c r="D3419" t="s">
        <v>3239</v>
      </c>
      <c r="H3419" t="s">
        <v>3438</v>
      </c>
      <c r="I3419">
        <v>81</v>
      </c>
      <c r="J3419" t="s">
        <v>3446</v>
      </c>
      <c r="K3419">
        <v>2010</v>
      </c>
      <c r="L3419" t="s">
        <v>29</v>
      </c>
      <c r="M3419" t="s">
        <v>29</v>
      </c>
      <c r="N3419">
        <v>48.800663999999998</v>
      </c>
      <c r="O3419">
        <v>12.868169</v>
      </c>
      <c r="P3419" t="s">
        <v>3509</v>
      </c>
      <c r="Q3419" s="3">
        <f>Table1[[#This Row],[Capacity (MW)]]*0.395*8760*10^-6</f>
        <v>0.28027619999999998</v>
      </c>
      <c r="R3419" s="3" cm="1">
        <f t="array" ref="R3419">AVERAGE(VLOOKUP(_xlfn.TEXTSPLIT(Table1[[#This Row],[Fuel (no space after comma)]], ","), FuelList_Final_EF!$A$2:$B$65, 2, FALSE))</f>
        <v>53.06</v>
      </c>
      <c r="S3419" s="3">
        <f>Table1[[#This Row],[Generation (TWh)]]*10^9*VLOOKUP(Table1[[#This Row],[Turbine/Engine Technology]],Technology_HR!$A$2:$B$11,2,FALSE)*10^-6</f>
        <v>2115805.0337999999</v>
      </c>
      <c r="T3419" s="5">
        <f>Table1[[#This Row],[Fuel Consumption (mmBtu)]]*Table1[[#This Row],[Emission Factor (kg CO2/ mmBtu)]]*10^3</f>
        <v>112264615093.42799</v>
      </c>
      <c r="U3419" s="3">
        <f>Table1[[#This Row],[Emissions (g CO2)]]/(Table1[[#This Row],[Generation (TWh)]]*10^9)</f>
        <v>400.54993999999999</v>
      </c>
    </row>
    <row r="3420" spans="1:21" x14ac:dyDescent="0.35">
      <c r="A3420" t="s">
        <v>1068</v>
      </c>
      <c r="B3420" t="s">
        <v>3239</v>
      </c>
      <c r="C3420" t="str">
        <f>SUBSTITUTE(Table1[[#This Row],[Fuel]],", ",",")</f>
        <v>fossil gas: natural gas</v>
      </c>
      <c r="D3420" t="s">
        <v>3239</v>
      </c>
      <c r="H3420" t="s">
        <v>3438</v>
      </c>
      <c r="I3420">
        <v>40</v>
      </c>
      <c r="J3420" t="s">
        <v>3446</v>
      </c>
      <c r="K3420">
        <v>2010</v>
      </c>
      <c r="L3420" t="s">
        <v>29</v>
      </c>
      <c r="M3420" t="s">
        <v>29</v>
      </c>
      <c r="N3420">
        <v>48.800663999999998</v>
      </c>
      <c r="O3420">
        <v>12.868169</v>
      </c>
      <c r="P3420" t="s">
        <v>3509</v>
      </c>
      <c r="Q3420" s="3">
        <f>Table1[[#This Row],[Capacity (MW)]]*0.395*8760*10^-6</f>
        <v>0.138408</v>
      </c>
      <c r="R3420" s="3" cm="1">
        <f t="array" ref="R3420">AVERAGE(VLOOKUP(_xlfn.TEXTSPLIT(Table1[[#This Row],[Fuel (no space after comma)]], ","), FuelList_Final_EF!$A$2:$B$65, 2, FALSE))</f>
        <v>53.06</v>
      </c>
      <c r="S3420" s="3">
        <f>Table1[[#This Row],[Generation (TWh)]]*10^9*VLOOKUP(Table1[[#This Row],[Turbine/Engine Technology]],Technology_HR!$A$2:$B$11,2,FALSE)*10^-6</f>
        <v>1044841.992</v>
      </c>
      <c r="T3420" s="5">
        <f>Table1[[#This Row],[Fuel Consumption (mmBtu)]]*Table1[[#This Row],[Emission Factor (kg CO2/ mmBtu)]]*10^3</f>
        <v>55439316095.519997</v>
      </c>
      <c r="U3420" s="3">
        <f>Table1[[#This Row],[Emissions (g CO2)]]/(Table1[[#This Row],[Generation (TWh)]]*10^9)</f>
        <v>400.54993999999999</v>
      </c>
    </row>
    <row r="3421" spans="1:21" x14ac:dyDescent="0.35">
      <c r="A3421" t="s">
        <v>1069</v>
      </c>
      <c r="B3421" t="s">
        <v>3239</v>
      </c>
      <c r="C3421" t="str">
        <f>SUBSTITUTE(Table1[[#This Row],[Fuel]],", ",",")</f>
        <v>fossil gas: natural gas</v>
      </c>
      <c r="D3421" t="s">
        <v>3239</v>
      </c>
      <c r="H3421" t="s">
        <v>3440</v>
      </c>
      <c r="I3421">
        <v>42</v>
      </c>
      <c r="J3421" t="s">
        <v>3446</v>
      </c>
      <c r="K3421">
        <v>1996</v>
      </c>
      <c r="L3421" t="s">
        <v>29</v>
      </c>
      <c r="M3421" t="s">
        <v>29</v>
      </c>
      <c r="N3421">
        <v>52.366050000000001</v>
      </c>
      <c r="O3421">
        <v>13.11251</v>
      </c>
      <c r="P3421" t="s">
        <v>3509</v>
      </c>
      <c r="Q3421" s="3">
        <f>Table1[[#This Row],[Capacity (MW)]]*0.395*8760*10^-6</f>
        <v>0.1453284</v>
      </c>
      <c r="R3421" s="3" cm="1">
        <f t="array" ref="R3421">AVERAGE(VLOOKUP(_xlfn.TEXTSPLIT(Table1[[#This Row],[Fuel (no space after comma)]], ","), FuelList_Final_EF!$A$2:$B$65, 2, FALSE))</f>
        <v>53.06</v>
      </c>
      <c r="S3421" s="3">
        <f>Table1[[#This Row],[Generation (TWh)]]*10^9*VLOOKUP(Table1[[#This Row],[Turbine/Engine Technology]],Technology_HR!$A$2:$B$11,2,FALSE)*10^-6</f>
        <v>1494702.594</v>
      </c>
      <c r="T3421" s="5">
        <f>Table1[[#This Row],[Fuel Consumption (mmBtu)]]*Table1[[#This Row],[Emission Factor (kg CO2/ mmBtu)]]*10^3</f>
        <v>79308919637.639999</v>
      </c>
      <c r="U3421" s="3">
        <f>Table1[[#This Row],[Emissions (g CO2)]]/(Table1[[#This Row],[Generation (TWh)]]*10^9)</f>
        <v>545.72209999999995</v>
      </c>
    </row>
    <row r="3422" spans="1:21" x14ac:dyDescent="0.35">
      <c r="A3422" t="s">
        <v>1069</v>
      </c>
      <c r="B3422" t="s">
        <v>3239</v>
      </c>
      <c r="C3422" t="str">
        <f>SUBSTITUTE(Table1[[#This Row],[Fuel]],", ",",")</f>
        <v>fossil gas: natural gas</v>
      </c>
      <c r="D3422" t="s">
        <v>3239</v>
      </c>
      <c r="H3422" t="s">
        <v>3440</v>
      </c>
      <c r="I3422">
        <v>42</v>
      </c>
      <c r="J3422" t="s">
        <v>3446</v>
      </c>
      <c r="K3422">
        <v>1996</v>
      </c>
      <c r="L3422" t="s">
        <v>29</v>
      </c>
      <c r="M3422" t="s">
        <v>29</v>
      </c>
      <c r="N3422">
        <v>52.366050000000001</v>
      </c>
      <c r="O3422">
        <v>13.11251</v>
      </c>
      <c r="P3422" t="s">
        <v>3509</v>
      </c>
      <c r="Q3422" s="3">
        <f>Table1[[#This Row],[Capacity (MW)]]*0.395*8760*10^-6</f>
        <v>0.1453284</v>
      </c>
      <c r="R3422" s="3" cm="1">
        <f t="array" ref="R3422">AVERAGE(VLOOKUP(_xlfn.TEXTSPLIT(Table1[[#This Row],[Fuel (no space after comma)]], ","), FuelList_Final_EF!$A$2:$B$65, 2, FALSE))</f>
        <v>53.06</v>
      </c>
      <c r="S3422" s="3">
        <f>Table1[[#This Row],[Generation (TWh)]]*10^9*VLOOKUP(Table1[[#This Row],[Turbine/Engine Technology]],Technology_HR!$A$2:$B$11,2,FALSE)*10^-6</f>
        <v>1494702.594</v>
      </c>
      <c r="T3422" s="5">
        <f>Table1[[#This Row],[Fuel Consumption (mmBtu)]]*Table1[[#This Row],[Emission Factor (kg CO2/ mmBtu)]]*10^3</f>
        <v>79308919637.639999</v>
      </c>
      <c r="U3422" s="3">
        <f>Table1[[#This Row],[Emissions (g CO2)]]/(Table1[[#This Row],[Generation (TWh)]]*10^9)</f>
        <v>545.72209999999995</v>
      </c>
    </row>
    <row r="3423" spans="1:21" x14ac:dyDescent="0.35">
      <c r="A3423" t="s">
        <v>968</v>
      </c>
      <c r="B3423" t="s">
        <v>3239</v>
      </c>
      <c r="C3423" t="str">
        <f>SUBSTITUTE(Table1[[#This Row],[Fuel]],", ",",")</f>
        <v>fossil gas: natural gas</v>
      </c>
      <c r="D3423" t="s">
        <v>3239</v>
      </c>
      <c r="H3423" t="s">
        <v>3438</v>
      </c>
      <c r="I3423">
        <v>363</v>
      </c>
      <c r="J3423" t="s">
        <v>3446</v>
      </c>
      <c r="K3423">
        <v>1998</v>
      </c>
      <c r="L3423" t="s">
        <v>29</v>
      </c>
      <c r="M3423" t="s">
        <v>29</v>
      </c>
      <c r="N3423">
        <v>49.012500000000003</v>
      </c>
      <c r="O3423">
        <v>8.3027800000000003</v>
      </c>
      <c r="P3423" t="s">
        <v>3509</v>
      </c>
      <c r="Q3423" s="3">
        <f>Table1[[#This Row],[Capacity (MW)]]*0.395*8760*10^-6</f>
        <v>1.2560526000000001</v>
      </c>
      <c r="R3423" s="3" cm="1">
        <f t="array" ref="R3423">AVERAGE(VLOOKUP(_xlfn.TEXTSPLIT(Table1[[#This Row],[Fuel (no space after comma)]], ","), FuelList_Final_EF!$A$2:$B$65, 2, FALSE))</f>
        <v>53.06</v>
      </c>
      <c r="S3423" s="3">
        <f>Table1[[#This Row],[Generation (TWh)]]*10^9*VLOOKUP(Table1[[#This Row],[Turbine/Engine Technology]],Technology_HR!$A$2:$B$11,2,FALSE)*10^-6</f>
        <v>9481941.0773999989</v>
      </c>
      <c r="T3423" s="5">
        <f>Table1[[#This Row],[Fuel Consumption (mmBtu)]]*Table1[[#This Row],[Emission Factor (kg CO2/ mmBtu)]]*10^3</f>
        <v>503111793566.84399</v>
      </c>
      <c r="U3423" s="3">
        <f>Table1[[#This Row],[Emissions (g CO2)]]/(Table1[[#This Row],[Generation (TWh)]]*10^9)</f>
        <v>400.54993999999999</v>
      </c>
    </row>
    <row r="3424" spans="1:21" x14ac:dyDescent="0.35">
      <c r="A3424" t="s">
        <v>1070</v>
      </c>
      <c r="B3424" t="s">
        <v>3325</v>
      </c>
      <c r="C3424" t="str">
        <f>SUBSTITUTE(Table1[[#This Row],[Fuel]],", ",",")</f>
        <v>fossil gas: unknown,fossil liquids: heavy fuel oil</v>
      </c>
      <c r="D3424" t="s">
        <v>3245</v>
      </c>
      <c r="E3424" t="s">
        <v>3241</v>
      </c>
      <c r="H3424" t="s">
        <v>3438</v>
      </c>
      <c r="I3424">
        <v>107</v>
      </c>
      <c r="J3424" t="s">
        <v>3446</v>
      </c>
      <c r="K3424">
        <v>2016</v>
      </c>
      <c r="L3424" t="s">
        <v>29</v>
      </c>
      <c r="M3424" t="s">
        <v>29</v>
      </c>
      <c r="N3424">
        <v>50.855600000000003</v>
      </c>
      <c r="O3424">
        <v>6.9790999999999999</v>
      </c>
      <c r="P3424" t="s">
        <v>3509</v>
      </c>
      <c r="Q3424" s="3">
        <f>Table1[[#This Row],[Capacity (MW)]]*0.395*8760*10^-6</f>
        <v>0.3702414</v>
      </c>
      <c r="R3424" s="3" cm="1">
        <f t="array" ref="R3424">AVERAGE(VLOOKUP(_xlfn.TEXTSPLIT(Table1[[#This Row],[Fuel (no space after comma)]], ","), FuelList_Final_EF!$A$2:$B$65, 2, FALSE))</f>
        <v>70.960847127042697</v>
      </c>
      <c r="S3424" s="3">
        <f>Table1[[#This Row],[Generation (TWh)]]*10^9*VLOOKUP(Table1[[#This Row],[Turbine/Engine Technology]],Technology_HR!$A$2:$B$11,2,FALSE)*10^-6</f>
        <v>2794952.3285999997</v>
      </c>
      <c r="T3424" s="5">
        <f>Table1[[#This Row],[Fuel Consumption (mmBtu)]]*Table1[[#This Row],[Emission Factor (kg CO2/ mmBtu)]]*10^3</f>
        <v>198332184917.15659</v>
      </c>
      <c r="U3424" s="3">
        <f>Table1[[#This Row],[Emissions (g CO2)]]/(Table1[[#This Row],[Generation (TWh)]]*10^9)</f>
        <v>535.68343496204523</v>
      </c>
    </row>
    <row r="3425" spans="1:21" x14ac:dyDescent="0.35">
      <c r="A3425" t="s">
        <v>1005</v>
      </c>
      <c r="B3425" t="s">
        <v>3239</v>
      </c>
      <c r="C3425" t="str">
        <f>SUBSTITUTE(Table1[[#This Row],[Fuel]],", ",",")</f>
        <v>fossil gas: natural gas</v>
      </c>
      <c r="D3425" t="s">
        <v>3239</v>
      </c>
      <c r="H3425" t="s">
        <v>3436</v>
      </c>
      <c r="I3425">
        <v>58</v>
      </c>
      <c r="J3425" t="s">
        <v>3446</v>
      </c>
      <c r="K3425">
        <v>1973</v>
      </c>
      <c r="L3425" t="s">
        <v>29</v>
      </c>
      <c r="M3425" t="s">
        <v>29</v>
      </c>
      <c r="N3425">
        <v>52.545850000000002</v>
      </c>
      <c r="O3425">
        <v>9.1136300000000006</v>
      </c>
      <c r="P3425" t="s">
        <v>3509</v>
      </c>
      <c r="Q3425" s="3">
        <f>Table1[[#This Row],[Capacity (MW)]]*0.395*8760*10^-6</f>
        <v>0.2006916</v>
      </c>
      <c r="R3425" s="3" cm="1">
        <f t="array" ref="R3425">AVERAGE(VLOOKUP(_xlfn.TEXTSPLIT(Table1[[#This Row],[Fuel (no space after comma)]], ","), FuelList_Final_EF!$A$2:$B$65, 2, FALSE))</f>
        <v>53.06</v>
      </c>
      <c r="S3425" s="3">
        <f>Table1[[#This Row],[Generation (TWh)]]*10^9*VLOOKUP(Table1[[#This Row],[Turbine/Engine Technology]],Technology_HR!$A$2:$B$11,2,FALSE)*10^-6</f>
        <v>2209614.5159999998</v>
      </c>
      <c r="T3425" s="5">
        <f>Table1[[#This Row],[Fuel Consumption (mmBtu)]]*Table1[[#This Row],[Emission Factor (kg CO2/ mmBtu)]]*10^3</f>
        <v>117242146218.96001</v>
      </c>
      <c r="U3425" s="3">
        <f>Table1[[#This Row],[Emissions (g CO2)]]/(Table1[[#This Row],[Generation (TWh)]]*10^9)</f>
        <v>584.19060000000002</v>
      </c>
    </row>
    <row r="3426" spans="1:21" x14ac:dyDescent="0.35">
      <c r="A3426" t="s">
        <v>1005</v>
      </c>
      <c r="B3426" t="s">
        <v>3239</v>
      </c>
      <c r="C3426" t="str">
        <f>SUBSTITUTE(Table1[[#This Row],[Fuel]],", ",",")</f>
        <v>fossil gas: natural gas</v>
      </c>
      <c r="D3426" t="s">
        <v>3239</v>
      </c>
      <c r="H3426" t="s">
        <v>3436</v>
      </c>
      <c r="I3426">
        <v>450</v>
      </c>
      <c r="J3426" t="s">
        <v>3448</v>
      </c>
      <c r="K3426">
        <v>1973</v>
      </c>
      <c r="L3426" t="s">
        <v>29</v>
      </c>
      <c r="M3426" t="s">
        <v>29</v>
      </c>
      <c r="N3426">
        <v>52.545850000000002</v>
      </c>
      <c r="O3426">
        <v>9.1136300000000006</v>
      </c>
      <c r="P3426" t="s">
        <v>3509</v>
      </c>
      <c r="Q3426" s="3">
        <f>Table1[[#This Row],[Capacity (MW)]]*0.395*8760*10^-6</f>
        <v>1.5570899999999999</v>
      </c>
      <c r="R3426" s="3" cm="1">
        <f t="array" ref="R3426">AVERAGE(VLOOKUP(_xlfn.TEXTSPLIT(Table1[[#This Row],[Fuel (no space after comma)]], ","), FuelList_Final_EF!$A$2:$B$65, 2, FALSE))</f>
        <v>53.06</v>
      </c>
      <c r="S3426" s="3">
        <f>Table1[[#This Row],[Generation (TWh)]]*10^9*VLOOKUP(Table1[[#This Row],[Turbine/Engine Technology]],Technology_HR!$A$2:$B$11,2,FALSE)*10^-6</f>
        <v>17143560.899999999</v>
      </c>
      <c r="T3426" s="5">
        <f>Table1[[#This Row],[Fuel Consumption (mmBtu)]]*Table1[[#This Row],[Emission Factor (kg CO2/ mmBtu)]]*10^3</f>
        <v>909637341354</v>
      </c>
      <c r="U3426" s="3">
        <f>Table1[[#This Row],[Emissions (g CO2)]]/(Table1[[#This Row],[Generation (TWh)]]*10^9)</f>
        <v>584.19060000000013</v>
      </c>
    </row>
    <row r="3427" spans="1:21" x14ac:dyDescent="0.35">
      <c r="A3427" t="s">
        <v>1071</v>
      </c>
      <c r="B3427" t="s">
        <v>3239</v>
      </c>
      <c r="C3427" t="str">
        <f>SUBSTITUTE(Table1[[#This Row],[Fuel]],", ",",")</f>
        <v>fossil gas: natural gas</v>
      </c>
      <c r="D3427" t="s">
        <v>3239</v>
      </c>
      <c r="H3427" t="s">
        <v>3438</v>
      </c>
      <c r="I3427">
        <v>74</v>
      </c>
      <c r="J3427" t="s">
        <v>3446</v>
      </c>
      <c r="K3427">
        <v>2005</v>
      </c>
      <c r="L3427" t="s">
        <v>29</v>
      </c>
      <c r="M3427" t="s">
        <v>29</v>
      </c>
      <c r="N3427">
        <v>49.223677000000002</v>
      </c>
      <c r="O3427">
        <v>7.0148739999999998</v>
      </c>
      <c r="P3427" t="s">
        <v>3509</v>
      </c>
      <c r="Q3427" s="3">
        <f>Table1[[#This Row],[Capacity (MW)]]*0.395*8760*10^-6</f>
        <v>0.25605480000000003</v>
      </c>
      <c r="R3427" s="3" cm="1">
        <f t="array" ref="R3427">AVERAGE(VLOOKUP(_xlfn.TEXTSPLIT(Table1[[#This Row],[Fuel (no space after comma)]], ","), FuelList_Final_EF!$A$2:$B$65, 2, FALSE))</f>
        <v>53.06</v>
      </c>
      <c r="S3427" s="3">
        <f>Table1[[#This Row],[Generation (TWh)]]*10^9*VLOOKUP(Table1[[#This Row],[Turbine/Engine Technology]],Technology_HR!$A$2:$B$11,2,FALSE)*10^-6</f>
        <v>1932957.6852000002</v>
      </c>
      <c r="T3427" s="5">
        <f>Table1[[#This Row],[Fuel Consumption (mmBtu)]]*Table1[[#This Row],[Emission Factor (kg CO2/ mmBtu)]]*10^3</f>
        <v>102562734776.71202</v>
      </c>
      <c r="U3427" s="3">
        <f>Table1[[#This Row],[Emissions (g CO2)]]/(Table1[[#This Row],[Generation (TWh)]]*10^9)</f>
        <v>400.54994000000005</v>
      </c>
    </row>
    <row r="3428" spans="1:21" x14ac:dyDescent="0.35">
      <c r="A3428" t="s">
        <v>1071</v>
      </c>
      <c r="B3428" t="s">
        <v>3239</v>
      </c>
      <c r="C3428" t="str">
        <f>SUBSTITUTE(Table1[[#This Row],[Fuel]],", ",",")</f>
        <v>fossil gas: natural gas</v>
      </c>
      <c r="D3428" t="s">
        <v>3239</v>
      </c>
      <c r="H3428" t="s">
        <v>3440</v>
      </c>
      <c r="I3428">
        <v>53</v>
      </c>
      <c r="J3428" t="s">
        <v>3446</v>
      </c>
      <c r="K3428">
        <v>1965</v>
      </c>
      <c r="L3428" t="s">
        <v>29</v>
      </c>
      <c r="M3428" t="s">
        <v>29</v>
      </c>
      <c r="N3428">
        <v>49.223677000000002</v>
      </c>
      <c r="O3428">
        <v>7.0148739999999998</v>
      </c>
      <c r="P3428" t="s">
        <v>3509</v>
      </c>
      <c r="Q3428" s="3">
        <f>Table1[[#This Row],[Capacity (MW)]]*0.395*8760*10^-6</f>
        <v>0.18339059999999999</v>
      </c>
      <c r="R3428" s="3" cm="1">
        <f t="array" ref="R3428">AVERAGE(VLOOKUP(_xlfn.TEXTSPLIT(Table1[[#This Row],[Fuel (no space after comma)]], ","), FuelList_Final_EF!$A$2:$B$65, 2, FALSE))</f>
        <v>53.06</v>
      </c>
      <c r="S3428" s="3">
        <f>Table1[[#This Row],[Generation (TWh)]]*10^9*VLOOKUP(Table1[[#This Row],[Turbine/Engine Technology]],Technology_HR!$A$2:$B$11,2,FALSE)*10^-6</f>
        <v>1886172.321</v>
      </c>
      <c r="T3428" s="5">
        <f>Table1[[#This Row],[Fuel Consumption (mmBtu)]]*Table1[[#This Row],[Emission Factor (kg CO2/ mmBtu)]]*10^3</f>
        <v>100080303352.26001</v>
      </c>
      <c r="U3428" s="3">
        <f>Table1[[#This Row],[Emissions (g CO2)]]/(Table1[[#This Row],[Generation (TWh)]]*10^9)</f>
        <v>545.72210000000007</v>
      </c>
    </row>
    <row r="3429" spans="1:21" x14ac:dyDescent="0.35">
      <c r="A3429" t="s">
        <v>1071</v>
      </c>
      <c r="B3429" t="s">
        <v>3239</v>
      </c>
      <c r="C3429" t="str">
        <f>SUBSTITUTE(Table1[[#This Row],[Fuel]],", ",",")</f>
        <v>fossil gas: natural gas</v>
      </c>
      <c r="D3429" t="s">
        <v>3239</v>
      </c>
      <c r="H3429" t="s">
        <v>3441</v>
      </c>
      <c r="I3429">
        <v>50</v>
      </c>
      <c r="J3429" t="s">
        <v>3446</v>
      </c>
      <c r="K3429">
        <v>2022</v>
      </c>
      <c r="L3429" t="s">
        <v>29</v>
      </c>
      <c r="M3429" t="s">
        <v>29</v>
      </c>
      <c r="N3429">
        <v>49.223677000000002</v>
      </c>
      <c r="O3429">
        <v>7.0148739999999998</v>
      </c>
      <c r="P3429" t="s">
        <v>3509</v>
      </c>
      <c r="Q3429" s="3">
        <f>Table1[[#This Row],[Capacity (MW)]]*0.395*8760*10^-6</f>
        <v>0.17301</v>
      </c>
      <c r="R3429" s="3" cm="1">
        <f t="array" ref="R3429">AVERAGE(VLOOKUP(_xlfn.TEXTSPLIT(Table1[[#This Row],[Fuel (no space after comma)]], ","), FuelList_Final_EF!$A$2:$B$65, 2, FALSE))</f>
        <v>53.06</v>
      </c>
      <c r="S3429" s="3">
        <f>Table1[[#This Row],[Generation (TWh)]]*10^9*VLOOKUP(Table1[[#This Row],[Turbine/Engine Technology]],Technology_HR!$A$2:$B$11,2,FALSE)*10^-6</f>
        <v>1306052.49</v>
      </c>
      <c r="T3429" s="5">
        <f>Table1[[#This Row],[Fuel Consumption (mmBtu)]]*Table1[[#This Row],[Emission Factor (kg CO2/ mmBtu)]]*10^3</f>
        <v>69299145119.400009</v>
      </c>
      <c r="U3429" s="3">
        <f>Table1[[#This Row],[Emissions (g CO2)]]/(Table1[[#This Row],[Generation (TWh)]]*10^9)</f>
        <v>400.54994000000005</v>
      </c>
    </row>
    <row r="3430" spans="1:21" x14ac:dyDescent="0.35">
      <c r="A3430" t="s">
        <v>1072</v>
      </c>
      <c r="B3430" t="s">
        <v>3245</v>
      </c>
      <c r="C3430" t="str">
        <f>SUBSTITUTE(Table1[[#This Row],[Fuel]],", ",",")</f>
        <v>fossil gas: unknown</v>
      </c>
      <c r="D3430" t="s">
        <v>3245</v>
      </c>
      <c r="H3430" t="s">
        <v>3440</v>
      </c>
      <c r="I3430">
        <v>110</v>
      </c>
      <c r="J3430" t="s">
        <v>3446</v>
      </c>
      <c r="K3430">
        <v>2010</v>
      </c>
      <c r="L3430" t="s">
        <v>29</v>
      </c>
      <c r="M3430" t="s">
        <v>29</v>
      </c>
      <c r="N3430">
        <v>52.154730000000001</v>
      </c>
      <c r="O3430">
        <v>10.389430000000001</v>
      </c>
      <c r="P3430" t="s">
        <v>3509</v>
      </c>
      <c r="Q3430" s="3">
        <f>Table1[[#This Row],[Capacity (MW)]]*0.395*8760*10^-6</f>
        <v>0.38062199999999996</v>
      </c>
      <c r="R3430" s="3" cm="1">
        <f t="array" ref="R3430">AVERAGE(VLOOKUP(_xlfn.TEXTSPLIT(Table1[[#This Row],[Fuel (no space after comma)]], ","), FuelList_Final_EF!$A$2:$B$65, 2, FALSE))</f>
        <v>60.319163943067998</v>
      </c>
      <c r="S3430" s="3">
        <f>Table1[[#This Row],[Generation (TWh)]]*10^9*VLOOKUP(Table1[[#This Row],[Turbine/Engine Technology]],Technology_HR!$A$2:$B$11,2,FALSE)*10^-6</f>
        <v>3914697.2699999996</v>
      </c>
      <c r="T3430" s="5">
        <f>Table1[[#This Row],[Fuel Consumption (mmBtu)]]*Table1[[#This Row],[Emission Factor (kg CO2/ mmBtu)]]*10^3</f>
        <v>236131266416.61069</v>
      </c>
      <c r="U3430" s="3">
        <f>Table1[[#This Row],[Emissions (g CO2)]]/(Table1[[#This Row],[Generation (TWh)]]*10^9)</f>
        <v>620.38260115445439</v>
      </c>
    </row>
    <row r="3431" spans="1:21" x14ac:dyDescent="0.35">
      <c r="A3431" t="s">
        <v>1072</v>
      </c>
      <c r="B3431" t="s">
        <v>3245</v>
      </c>
      <c r="C3431" t="str">
        <f>SUBSTITUTE(Table1[[#This Row],[Fuel]],", ",",")</f>
        <v>fossil gas: unknown</v>
      </c>
      <c r="D3431" t="s">
        <v>3245</v>
      </c>
      <c r="H3431" t="s">
        <v>3440</v>
      </c>
      <c r="I3431">
        <v>110</v>
      </c>
      <c r="J3431" t="s">
        <v>3446</v>
      </c>
      <c r="K3431">
        <v>2010</v>
      </c>
      <c r="L3431" t="s">
        <v>29</v>
      </c>
      <c r="M3431" t="s">
        <v>29</v>
      </c>
      <c r="N3431">
        <v>52.154730000000001</v>
      </c>
      <c r="O3431">
        <v>10.389430000000001</v>
      </c>
      <c r="P3431" t="s">
        <v>3509</v>
      </c>
      <c r="Q3431" s="3">
        <f>Table1[[#This Row],[Capacity (MW)]]*0.395*8760*10^-6</f>
        <v>0.38062199999999996</v>
      </c>
      <c r="R3431" s="3" cm="1">
        <f t="array" ref="R3431">AVERAGE(VLOOKUP(_xlfn.TEXTSPLIT(Table1[[#This Row],[Fuel (no space after comma)]], ","), FuelList_Final_EF!$A$2:$B$65, 2, FALSE))</f>
        <v>60.319163943067998</v>
      </c>
      <c r="S3431" s="3">
        <f>Table1[[#This Row],[Generation (TWh)]]*10^9*VLOOKUP(Table1[[#This Row],[Turbine/Engine Technology]],Technology_HR!$A$2:$B$11,2,FALSE)*10^-6</f>
        <v>3914697.2699999996</v>
      </c>
      <c r="T3431" s="5">
        <f>Table1[[#This Row],[Fuel Consumption (mmBtu)]]*Table1[[#This Row],[Emission Factor (kg CO2/ mmBtu)]]*10^3</f>
        <v>236131266416.61069</v>
      </c>
      <c r="U3431" s="3">
        <f>Table1[[#This Row],[Emissions (g CO2)]]/(Table1[[#This Row],[Generation (TWh)]]*10^9)</f>
        <v>620.38260115445439</v>
      </c>
    </row>
    <row r="3432" spans="1:21" x14ac:dyDescent="0.35">
      <c r="A3432" t="s">
        <v>1072</v>
      </c>
      <c r="B3432" t="s">
        <v>3245</v>
      </c>
      <c r="C3432" t="str">
        <f>SUBSTITUTE(Table1[[#This Row],[Fuel]],", ",",")</f>
        <v>fossil gas: unknown</v>
      </c>
      <c r="D3432" t="s">
        <v>3245</v>
      </c>
      <c r="H3432" t="s">
        <v>3440</v>
      </c>
      <c r="I3432">
        <v>50</v>
      </c>
      <c r="J3432" t="s">
        <v>3446</v>
      </c>
      <c r="K3432">
        <v>1941</v>
      </c>
      <c r="L3432" t="s">
        <v>29</v>
      </c>
      <c r="M3432" t="s">
        <v>29</v>
      </c>
      <c r="N3432">
        <v>52.154730000000001</v>
      </c>
      <c r="O3432">
        <v>10.389430000000001</v>
      </c>
      <c r="P3432" t="s">
        <v>3509</v>
      </c>
      <c r="Q3432" s="3">
        <f>Table1[[#This Row],[Capacity (MW)]]*0.395*8760*10^-6</f>
        <v>0.17301</v>
      </c>
      <c r="R3432" s="3" cm="1">
        <f t="array" ref="R3432">AVERAGE(VLOOKUP(_xlfn.TEXTSPLIT(Table1[[#This Row],[Fuel (no space after comma)]], ","), FuelList_Final_EF!$A$2:$B$65, 2, FALSE))</f>
        <v>60.319163943067998</v>
      </c>
      <c r="S3432" s="3">
        <f>Table1[[#This Row],[Generation (TWh)]]*10^9*VLOOKUP(Table1[[#This Row],[Turbine/Engine Technology]],Technology_HR!$A$2:$B$11,2,FALSE)*10^-6</f>
        <v>1779407.8499999999</v>
      </c>
      <c r="T3432" s="5">
        <f>Table1[[#This Row],[Fuel Consumption (mmBtu)]]*Table1[[#This Row],[Emission Factor (kg CO2/ mmBtu)]]*10^3</f>
        <v>107332393825.73215</v>
      </c>
      <c r="U3432" s="3">
        <f>Table1[[#This Row],[Emissions (g CO2)]]/(Table1[[#This Row],[Generation (TWh)]]*10^9)</f>
        <v>620.38260115445439</v>
      </c>
    </row>
    <row r="3433" spans="1:21" x14ac:dyDescent="0.35">
      <c r="A3433" t="s">
        <v>1072</v>
      </c>
      <c r="B3433" t="s">
        <v>3245</v>
      </c>
      <c r="C3433" t="str">
        <f>SUBSTITUTE(Table1[[#This Row],[Fuel]],", ",",")</f>
        <v>fossil gas: unknown</v>
      </c>
      <c r="D3433" t="s">
        <v>3245</v>
      </c>
      <c r="H3433" t="s">
        <v>3440</v>
      </c>
      <c r="I3433">
        <v>55</v>
      </c>
      <c r="J3433" t="s">
        <v>3446</v>
      </c>
      <c r="K3433">
        <v>2022</v>
      </c>
      <c r="L3433" t="s">
        <v>29</v>
      </c>
      <c r="M3433" t="s">
        <v>29</v>
      </c>
      <c r="N3433">
        <v>52.154730000000001</v>
      </c>
      <c r="O3433">
        <v>10.389430000000001</v>
      </c>
      <c r="P3433" t="s">
        <v>3509</v>
      </c>
      <c r="Q3433" s="3">
        <f>Table1[[#This Row],[Capacity (MW)]]*0.395*8760*10^-6</f>
        <v>0.19031099999999998</v>
      </c>
      <c r="R3433" s="3" cm="1">
        <f t="array" ref="R3433">AVERAGE(VLOOKUP(_xlfn.TEXTSPLIT(Table1[[#This Row],[Fuel (no space after comma)]], ","), FuelList_Final_EF!$A$2:$B$65, 2, FALSE))</f>
        <v>60.319163943067998</v>
      </c>
      <c r="S3433" s="3">
        <f>Table1[[#This Row],[Generation (TWh)]]*10^9*VLOOKUP(Table1[[#This Row],[Turbine/Engine Technology]],Technology_HR!$A$2:$B$11,2,FALSE)*10^-6</f>
        <v>1957348.6349999998</v>
      </c>
      <c r="T3433" s="5">
        <f>Table1[[#This Row],[Fuel Consumption (mmBtu)]]*Table1[[#This Row],[Emission Factor (kg CO2/ mmBtu)]]*10^3</f>
        <v>118065633208.30534</v>
      </c>
      <c r="U3433" s="3">
        <f>Table1[[#This Row],[Emissions (g CO2)]]/(Table1[[#This Row],[Generation (TWh)]]*10^9)</f>
        <v>620.38260115445439</v>
      </c>
    </row>
    <row r="3434" spans="1:21" x14ac:dyDescent="0.35">
      <c r="A3434" t="s">
        <v>1072</v>
      </c>
      <c r="B3434" t="s">
        <v>3245</v>
      </c>
      <c r="C3434" t="str">
        <f>SUBSTITUTE(Table1[[#This Row],[Fuel]],", ",",")</f>
        <v>fossil gas: unknown</v>
      </c>
      <c r="D3434" t="s">
        <v>3245</v>
      </c>
      <c r="H3434" t="s">
        <v>3440</v>
      </c>
      <c r="I3434">
        <v>40</v>
      </c>
      <c r="J3434" t="s">
        <v>3446</v>
      </c>
      <c r="K3434">
        <v>1941</v>
      </c>
      <c r="L3434" t="s">
        <v>29</v>
      </c>
      <c r="M3434" t="s">
        <v>29</v>
      </c>
      <c r="N3434">
        <v>52.154730000000001</v>
      </c>
      <c r="O3434">
        <v>10.389430000000001</v>
      </c>
      <c r="P3434" t="s">
        <v>3509</v>
      </c>
      <c r="Q3434" s="3">
        <f>Table1[[#This Row],[Capacity (MW)]]*0.395*8760*10^-6</f>
        <v>0.138408</v>
      </c>
      <c r="R3434" s="3" cm="1">
        <f t="array" ref="R3434">AVERAGE(VLOOKUP(_xlfn.TEXTSPLIT(Table1[[#This Row],[Fuel (no space after comma)]], ","), FuelList_Final_EF!$A$2:$B$65, 2, FALSE))</f>
        <v>60.319163943067998</v>
      </c>
      <c r="S3434" s="3">
        <f>Table1[[#This Row],[Generation (TWh)]]*10^9*VLOOKUP(Table1[[#This Row],[Turbine/Engine Technology]],Technology_HR!$A$2:$B$11,2,FALSE)*10^-6</f>
        <v>1423526.28</v>
      </c>
      <c r="T3434" s="5">
        <f>Table1[[#This Row],[Fuel Consumption (mmBtu)]]*Table1[[#This Row],[Emission Factor (kg CO2/ mmBtu)]]*10^3</f>
        <v>85865915060.585724</v>
      </c>
      <c r="U3434" s="3">
        <f>Table1[[#This Row],[Emissions (g CO2)]]/(Table1[[#This Row],[Generation (TWh)]]*10^9)</f>
        <v>620.38260115445439</v>
      </c>
    </row>
    <row r="3435" spans="1:21" x14ac:dyDescent="0.35">
      <c r="A3435" t="s">
        <v>1072</v>
      </c>
      <c r="B3435" t="s">
        <v>3245</v>
      </c>
      <c r="C3435" t="str">
        <f>SUBSTITUTE(Table1[[#This Row],[Fuel]],", ",",")</f>
        <v>fossil gas: unknown</v>
      </c>
      <c r="D3435" t="s">
        <v>3245</v>
      </c>
      <c r="H3435" t="s">
        <v>3440</v>
      </c>
      <c r="I3435">
        <v>35</v>
      </c>
      <c r="J3435" t="s">
        <v>3446</v>
      </c>
      <c r="K3435">
        <v>2022</v>
      </c>
      <c r="L3435" t="s">
        <v>29</v>
      </c>
      <c r="M3435" t="s">
        <v>29</v>
      </c>
      <c r="N3435">
        <v>52.154730000000001</v>
      </c>
      <c r="O3435">
        <v>10.389430000000001</v>
      </c>
      <c r="P3435" t="s">
        <v>3509</v>
      </c>
      <c r="Q3435" s="3">
        <f>Table1[[#This Row],[Capacity (MW)]]*0.395*8760*10^-6</f>
        <v>0.12110700000000001</v>
      </c>
      <c r="R3435" s="3" cm="1">
        <f t="array" ref="R3435">AVERAGE(VLOOKUP(_xlfn.TEXTSPLIT(Table1[[#This Row],[Fuel (no space after comma)]], ","), FuelList_Final_EF!$A$2:$B$65, 2, FALSE))</f>
        <v>60.319163943067998</v>
      </c>
      <c r="S3435" s="3">
        <f>Table1[[#This Row],[Generation (TWh)]]*10^9*VLOOKUP(Table1[[#This Row],[Turbine/Engine Technology]],Technology_HR!$A$2:$B$11,2,FALSE)*10^-6</f>
        <v>1245585.4949999999</v>
      </c>
      <c r="T3435" s="5">
        <f>Table1[[#This Row],[Fuel Consumption (mmBtu)]]*Table1[[#This Row],[Emission Factor (kg CO2/ mmBtu)]]*10^3</f>
        <v>75132675678.012497</v>
      </c>
      <c r="U3435" s="3">
        <f>Table1[[#This Row],[Emissions (g CO2)]]/(Table1[[#This Row],[Generation (TWh)]]*10^9)</f>
        <v>620.38260115445428</v>
      </c>
    </row>
    <row r="3436" spans="1:21" x14ac:dyDescent="0.35">
      <c r="A3436" t="s">
        <v>1073</v>
      </c>
      <c r="B3436" t="s">
        <v>3239</v>
      </c>
      <c r="C3436" t="str">
        <f>SUBSTITUTE(Table1[[#This Row],[Fuel]],", ",",")</f>
        <v>fossil gas: natural gas</v>
      </c>
      <c r="D3436" t="s">
        <v>3239</v>
      </c>
      <c r="H3436" t="s">
        <v>3438</v>
      </c>
      <c r="I3436">
        <v>90</v>
      </c>
      <c r="J3436" t="s">
        <v>3446</v>
      </c>
      <c r="K3436">
        <v>2005</v>
      </c>
      <c r="L3436" t="s">
        <v>29</v>
      </c>
      <c r="M3436" t="s">
        <v>29</v>
      </c>
      <c r="N3436">
        <v>49.438600000000001</v>
      </c>
      <c r="O3436">
        <v>11.060600000000001</v>
      </c>
      <c r="P3436" t="s">
        <v>3509</v>
      </c>
      <c r="Q3436" s="3">
        <f>Table1[[#This Row],[Capacity (MW)]]*0.395*8760*10^-6</f>
        <v>0.31141800000000003</v>
      </c>
      <c r="R3436" s="3" cm="1">
        <f t="array" ref="R3436">AVERAGE(VLOOKUP(_xlfn.TEXTSPLIT(Table1[[#This Row],[Fuel (no space after comma)]], ","), FuelList_Final_EF!$A$2:$B$65, 2, FALSE))</f>
        <v>53.06</v>
      </c>
      <c r="S3436" s="3">
        <f>Table1[[#This Row],[Generation (TWh)]]*10^9*VLOOKUP(Table1[[#This Row],[Turbine/Engine Technology]],Technology_HR!$A$2:$B$11,2,FALSE)*10^-6</f>
        <v>2350894.4819999998</v>
      </c>
      <c r="T3436" s="5">
        <f>Table1[[#This Row],[Fuel Consumption (mmBtu)]]*Table1[[#This Row],[Emission Factor (kg CO2/ mmBtu)]]*10^3</f>
        <v>124738461214.92</v>
      </c>
      <c r="U3436" s="3">
        <f>Table1[[#This Row],[Emissions (g CO2)]]/(Table1[[#This Row],[Generation (TWh)]]*10^9)</f>
        <v>400.54993999999999</v>
      </c>
    </row>
    <row r="3437" spans="1:21" x14ac:dyDescent="0.35">
      <c r="A3437" t="s">
        <v>1073</v>
      </c>
      <c r="B3437" t="s">
        <v>3239</v>
      </c>
      <c r="C3437" t="str">
        <f>SUBSTITUTE(Table1[[#This Row],[Fuel]],", ",",")</f>
        <v>fossil gas: natural gas</v>
      </c>
      <c r="D3437" t="s">
        <v>3239</v>
      </c>
      <c r="H3437" t="s">
        <v>3438</v>
      </c>
      <c r="I3437">
        <v>90</v>
      </c>
      <c r="J3437" t="s">
        <v>3446</v>
      </c>
      <c r="K3437">
        <v>2005</v>
      </c>
      <c r="L3437" t="s">
        <v>29</v>
      </c>
      <c r="M3437" t="s">
        <v>29</v>
      </c>
      <c r="N3437">
        <v>49.438600000000001</v>
      </c>
      <c r="O3437">
        <v>11.060600000000001</v>
      </c>
      <c r="P3437" t="s">
        <v>3509</v>
      </c>
      <c r="Q3437" s="3">
        <f>Table1[[#This Row],[Capacity (MW)]]*0.395*8760*10^-6</f>
        <v>0.31141800000000003</v>
      </c>
      <c r="R3437" s="3" cm="1">
        <f t="array" ref="R3437">AVERAGE(VLOOKUP(_xlfn.TEXTSPLIT(Table1[[#This Row],[Fuel (no space after comma)]], ","), FuelList_Final_EF!$A$2:$B$65, 2, FALSE))</f>
        <v>53.06</v>
      </c>
      <c r="S3437" s="3">
        <f>Table1[[#This Row],[Generation (TWh)]]*10^9*VLOOKUP(Table1[[#This Row],[Turbine/Engine Technology]],Technology_HR!$A$2:$B$11,2,FALSE)*10^-6</f>
        <v>2350894.4819999998</v>
      </c>
      <c r="T3437" s="5">
        <f>Table1[[#This Row],[Fuel Consumption (mmBtu)]]*Table1[[#This Row],[Emission Factor (kg CO2/ mmBtu)]]*10^3</f>
        <v>124738461214.92</v>
      </c>
      <c r="U3437" s="3">
        <f>Table1[[#This Row],[Emissions (g CO2)]]/(Table1[[#This Row],[Generation (TWh)]]*10^9)</f>
        <v>400.54993999999999</v>
      </c>
    </row>
    <row r="3438" spans="1:21" x14ac:dyDescent="0.35">
      <c r="A3438" t="s">
        <v>1029</v>
      </c>
      <c r="B3438" t="s">
        <v>3239</v>
      </c>
      <c r="C3438" t="str">
        <f>SUBSTITUTE(Table1[[#This Row],[Fuel]],", ",",")</f>
        <v>fossil gas: natural gas</v>
      </c>
      <c r="D3438" t="s">
        <v>3239</v>
      </c>
      <c r="H3438" t="s">
        <v>3438</v>
      </c>
      <c r="I3438">
        <v>24</v>
      </c>
      <c r="J3438" t="s">
        <v>3446</v>
      </c>
      <c r="K3438">
        <v>1977</v>
      </c>
      <c r="L3438" t="s">
        <v>29</v>
      </c>
      <c r="M3438" t="s">
        <v>29</v>
      </c>
      <c r="N3438">
        <v>52.033499999999997</v>
      </c>
      <c r="O3438">
        <v>8.5390599999999992</v>
      </c>
      <c r="P3438" t="s">
        <v>3509</v>
      </c>
      <c r="Q3438" s="3">
        <f>Table1[[#This Row],[Capacity (MW)]]*0.395*8760*10^-6</f>
        <v>8.3044800000000002E-2</v>
      </c>
      <c r="R3438" s="3" cm="1">
        <f t="array" ref="R3438">AVERAGE(VLOOKUP(_xlfn.TEXTSPLIT(Table1[[#This Row],[Fuel (no space after comma)]], ","), FuelList_Final_EF!$A$2:$B$65, 2, FALSE))</f>
        <v>53.06</v>
      </c>
      <c r="S3438" s="3">
        <f>Table1[[#This Row],[Generation (TWh)]]*10^9*VLOOKUP(Table1[[#This Row],[Turbine/Engine Technology]],Technology_HR!$A$2:$B$11,2,FALSE)*10^-6</f>
        <v>626905.19519999996</v>
      </c>
      <c r="T3438" s="5">
        <f>Table1[[#This Row],[Fuel Consumption (mmBtu)]]*Table1[[#This Row],[Emission Factor (kg CO2/ mmBtu)]]*10^3</f>
        <v>33263589657.311996</v>
      </c>
      <c r="U3438" s="3">
        <f>Table1[[#This Row],[Emissions (g CO2)]]/(Table1[[#This Row],[Generation (TWh)]]*10^9)</f>
        <v>400.54993999999994</v>
      </c>
    </row>
    <row r="3439" spans="1:21" x14ac:dyDescent="0.35">
      <c r="A3439" t="s">
        <v>1029</v>
      </c>
      <c r="B3439" t="s">
        <v>3239</v>
      </c>
      <c r="C3439" t="str">
        <f>SUBSTITUTE(Table1[[#This Row],[Fuel]],", ",",")</f>
        <v>fossil gas: natural gas</v>
      </c>
      <c r="D3439" t="s">
        <v>3239</v>
      </c>
      <c r="H3439" t="s">
        <v>3438</v>
      </c>
      <c r="I3439">
        <v>29</v>
      </c>
      <c r="J3439" t="s">
        <v>3446</v>
      </c>
      <c r="K3439">
        <v>1966</v>
      </c>
      <c r="L3439" t="s">
        <v>29</v>
      </c>
      <c r="M3439" t="s">
        <v>29</v>
      </c>
      <c r="N3439">
        <v>52.033499999999997</v>
      </c>
      <c r="O3439">
        <v>8.5390599999999992</v>
      </c>
      <c r="P3439" t="s">
        <v>3509</v>
      </c>
      <c r="Q3439" s="3">
        <f>Table1[[#This Row],[Capacity (MW)]]*0.395*8760*10^-6</f>
        <v>0.1003458</v>
      </c>
      <c r="R3439" s="3" cm="1">
        <f t="array" ref="R3439">AVERAGE(VLOOKUP(_xlfn.TEXTSPLIT(Table1[[#This Row],[Fuel (no space after comma)]], ","), FuelList_Final_EF!$A$2:$B$65, 2, FALSE))</f>
        <v>53.06</v>
      </c>
      <c r="S3439" s="3">
        <f>Table1[[#This Row],[Generation (TWh)]]*10^9*VLOOKUP(Table1[[#This Row],[Turbine/Engine Technology]],Technology_HR!$A$2:$B$11,2,FALSE)*10^-6</f>
        <v>757510.44419999991</v>
      </c>
      <c r="T3439" s="5">
        <f>Table1[[#This Row],[Fuel Consumption (mmBtu)]]*Table1[[#This Row],[Emission Factor (kg CO2/ mmBtu)]]*10^3</f>
        <v>40193504169.251991</v>
      </c>
      <c r="U3439" s="3">
        <f>Table1[[#This Row],[Emissions (g CO2)]]/(Table1[[#This Row],[Generation (TWh)]]*10^9)</f>
        <v>400.54993999999994</v>
      </c>
    </row>
    <row r="3440" spans="1:21" x14ac:dyDescent="0.35">
      <c r="A3440" t="s">
        <v>1029</v>
      </c>
      <c r="B3440" t="s">
        <v>3239</v>
      </c>
      <c r="C3440" t="str">
        <f>SUBSTITUTE(Table1[[#This Row],[Fuel]],", ",",")</f>
        <v>fossil gas: natural gas</v>
      </c>
      <c r="D3440" t="s">
        <v>3239</v>
      </c>
      <c r="H3440" t="s">
        <v>3438</v>
      </c>
      <c r="I3440">
        <v>21</v>
      </c>
      <c r="J3440" t="s">
        <v>3446</v>
      </c>
      <c r="K3440">
        <v>1980</v>
      </c>
      <c r="L3440" t="s">
        <v>29</v>
      </c>
      <c r="M3440" t="s">
        <v>29</v>
      </c>
      <c r="N3440">
        <v>52.033499999999997</v>
      </c>
      <c r="O3440">
        <v>8.5390599999999992</v>
      </c>
      <c r="P3440" t="s">
        <v>3509</v>
      </c>
      <c r="Q3440" s="3">
        <f>Table1[[#This Row],[Capacity (MW)]]*0.395*8760*10^-6</f>
        <v>7.2664199999999998E-2</v>
      </c>
      <c r="R3440" s="3" cm="1">
        <f t="array" ref="R3440">AVERAGE(VLOOKUP(_xlfn.TEXTSPLIT(Table1[[#This Row],[Fuel (no space after comma)]], ","), FuelList_Final_EF!$A$2:$B$65, 2, FALSE))</f>
        <v>53.06</v>
      </c>
      <c r="S3440" s="3">
        <f>Table1[[#This Row],[Generation (TWh)]]*10^9*VLOOKUP(Table1[[#This Row],[Turbine/Engine Technology]],Technology_HR!$A$2:$B$11,2,FALSE)*10^-6</f>
        <v>548542.04579999996</v>
      </c>
      <c r="T3440" s="5">
        <f>Table1[[#This Row],[Fuel Consumption (mmBtu)]]*Table1[[#This Row],[Emission Factor (kg CO2/ mmBtu)]]*10^3</f>
        <v>29105640950.147999</v>
      </c>
      <c r="U3440" s="3">
        <f>Table1[[#This Row],[Emissions (g CO2)]]/(Table1[[#This Row],[Generation (TWh)]]*10^9)</f>
        <v>400.54993999999999</v>
      </c>
    </row>
    <row r="3441" spans="1:21" x14ac:dyDescent="0.35">
      <c r="A3441" t="s">
        <v>973</v>
      </c>
      <c r="B3441" t="s">
        <v>3239</v>
      </c>
      <c r="C3441" t="str">
        <f>SUBSTITUTE(Table1[[#This Row],[Fuel]],", ",",")</f>
        <v>fossil gas: natural gas</v>
      </c>
      <c r="D3441" t="s">
        <v>3239</v>
      </c>
      <c r="H3441" t="s">
        <v>3438</v>
      </c>
      <c r="I3441">
        <v>138</v>
      </c>
      <c r="J3441" t="s">
        <v>3446</v>
      </c>
      <c r="K3441">
        <v>2023</v>
      </c>
      <c r="L3441" t="s">
        <v>29</v>
      </c>
      <c r="M3441">
        <v>2030</v>
      </c>
      <c r="N3441">
        <v>51.600639999999999</v>
      </c>
      <c r="O3441">
        <v>7.0046090000000003</v>
      </c>
      <c r="P3441" t="s">
        <v>3509</v>
      </c>
      <c r="Q3441" s="3">
        <f>Table1[[#This Row],[Capacity (MW)]]*0.395*8760*10^-6</f>
        <v>0.47750760000000003</v>
      </c>
      <c r="R3441" s="3" cm="1">
        <f t="array" ref="R3441">AVERAGE(VLOOKUP(_xlfn.TEXTSPLIT(Table1[[#This Row],[Fuel (no space after comma)]], ","), FuelList_Final_EF!$A$2:$B$65, 2, FALSE))</f>
        <v>53.06</v>
      </c>
      <c r="S3441" s="3">
        <f>Table1[[#This Row],[Generation (TWh)]]*10^9*VLOOKUP(Table1[[#This Row],[Turbine/Engine Technology]],Technology_HR!$A$2:$B$11,2,FALSE)*10^-6</f>
        <v>3604704.8724000002</v>
      </c>
      <c r="T3441" s="5">
        <f>Table1[[#This Row],[Fuel Consumption (mmBtu)]]*Table1[[#This Row],[Emission Factor (kg CO2/ mmBtu)]]*10^3</f>
        <v>191265640529.54404</v>
      </c>
      <c r="U3441" s="3">
        <f>Table1[[#This Row],[Emissions (g CO2)]]/(Table1[[#This Row],[Generation (TWh)]]*10^9)</f>
        <v>400.54994000000005</v>
      </c>
    </row>
    <row r="3442" spans="1:21" x14ac:dyDescent="0.35">
      <c r="A3442" t="s">
        <v>1074</v>
      </c>
      <c r="B3442" t="s">
        <v>3239</v>
      </c>
      <c r="C3442" t="str">
        <f>SUBSTITUTE(Table1[[#This Row],[Fuel]],", ",",")</f>
        <v>fossil gas: natural gas</v>
      </c>
      <c r="D3442" t="s">
        <v>3239</v>
      </c>
      <c r="H3442" t="s">
        <v>3438</v>
      </c>
      <c r="I3442">
        <v>26.5</v>
      </c>
      <c r="J3442" t="s">
        <v>3446</v>
      </c>
      <c r="K3442">
        <v>1936</v>
      </c>
      <c r="L3442" t="s">
        <v>29</v>
      </c>
      <c r="M3442" t="s">
        <v>29</v>
      </c>
      <c r="N3442">
        <v>50.686900000000001</v>
      </c>
      <c r="O3442">
        <v>11.3293</v>
      </c>
      <c r="P3442" t="s">
        <v>3509</v>
      </c>
      <c r="Q3442" s="3">
        <f>Table1[[#This Row],[Capacity (MW)]]*0.395*8760*10^-6</f>
        <v>9.1695299999999993E-2</v>
      </c>
      <c r="R3442" s="3" cm="1">
        <f t="array" ref="R3442">AVERAGE(VLOOKUP(_xlfn.TEXTSPLIT(Table1[[#This Row],[Fuel (no space after comma)]], ","), FuelList_Final_EF!$A$2:$B$65, 2, FALSE))</f>
        <v>53.06</v>
      </c>
      <c r="S3442" s="3">
        <f>Table1[[#This Row],[Generation (TWh)]]*10^9*VLOOKUP(Table1[[#This Row],[Turbine/Engine Technology]],Technology_HR!$A$2:$B$11,2,FALSE)*10^-6</f>
        <v>692207.81969999999</v>
      </c>
      <c r="T3442" s="5">
        <f>Table1[[#This Row],[Fuel Consumption (mmBtu)]]*Table1[[#This Row],[Emission Factor (kg CO2/ mmBtu)]]*10^3</f>
        <v>36728546913.281998</v>
      </c>
      <c r="U3442" s="3">
        <f>Table1[[#This Row],[Emissions (g CO2)]]/(Table1[[#This Row],[Generation (TWh)]]*10^9)</f>
        <v>400.54993999999999</v>
      </c>
    </row>
    <row r="3443" spans="1:21" x14ac:dyDescent="0.35">
      <c r="A3443" t="s">
        <v>966</v>
      </c>
      <c r="B3443" t="s">
        <v>3239</v>
      </c>
      <c r="C3443" t="str">
        <f>SUBSTITUTE(Table1[[#This Row],[Fuel]],", ",",")</f>
        <v>fossil gas: natural gas</v>
      </c>
      <c r="D3443" t="s">
        <v>3239</v>
      </c>
      <c r="H3443" t="s">
        <v>3438</v>
      </c>
      <c r="I3443">
        <v>800</v>
      </c>
      <c r="J3443" t="s">
        <v>3447</v>
      </c>
      <c r="K3443">
        <v>2028</v>
      </c>
      <c r="L3443" t="s">
        <v>29</v>
      </c>
      <c r="M3443" t="s">
        <v>29</v>
      </c>
      <c r="N3443">
        <v>51.537855</v>
      </c>
      <c r="O3443">
        <v>14.353491999999999</v>
      </c>
      <c r="P3443" t="s">
        <v>3509</v>
      </c>
      <c r="Q3443" s="3">
        <f>Table1[[#This Row],[Capacity (MW)]]*0.395*8760*10^-6</f>
        <v>2.76816</v>
      </c>
      <c r="R3443" s="3" cm="1">
        <f t="array" ref="R3443">AVERAGE(VLOOKUP(_xlfn.TEXTSPLIT(Table1[[#This Row],[Fuel (no space after comma)]], ","), FuelList_Final_EF!$A$2:$B$65, 2, FALSE))</f>
        <v>53.06</v>
      </c>
      <c r="S3443" s="3">
        <f>Table1[[#This Row],[Generation (TWh)]]*10^9*VLOOKUP(Table1[[#This Row],[Turbine/Engine Technology]],Technology_HR!$A$2:$B$11,2,FALSE)*10^-6</f>
        <v>20896839.84</v>
      </c>
      <c r="T3443" s="5">
        <f>Table1[[#This Row],[Fuel Consumption (mmBtu)]]*Table1[[#This Row],[Emission Factor (kg CO2/ mmBtu)]]*10^3</f>
        <v>1108786321910.4001</v>
      </c>
      <c r="U3443" s="3">
        <f>Table1[[#This Row],[Emissions (g CO2)]]/(Table1[[#This Row],[Generation (TWh)]]*10^9)</f>
        <v>400.54994000000005</v>
      </c>
    </row>
    <row r="3444" spans="1:21" x14ac:dyDescent="0.35">
      <c r="A3444" t="s">
        <v>1075</v>
      </c>
      <c r="B3444" t="s">
        <v>3239</v>
      </c>
      <c r="C3444" t="str">
        <f>SUBSTITUTE(Table1[[#This Row],[Fuel]],", ",",")</f>
        <v>fossil gas: natural gas</v>
      </c>
      <c r="D3444" t="s">
        <v>3239</v>
      </c>
      <c r="H3444" t="s">
        <v>3438</v>
      </c>
      <c r="I3444">
        <v>55</v>
      </c>
      <c r="J3444" t="s">
        <v>3446</v>
      </c>
      <c r="K3444">
        <v>1994</v>
      </c>
      <c r="L3444" t="s">
        <v>29</v>
      </c>
      <c r="M3444" t="s">
        <v>29</v>
      </c>
      <c r="N3444">
        <v>51.476199999999999</v>
      </c>
      <c r="O3444">
        <v>13.889099999999999</v>
      </c>
      <c r="P3444" t="s">
        <v>3509</v>
      </c>
      <c r="Q3444" s="3">
        <f>Table1[[#This Row],[Capacity (MW)]]*0.395*8760*10^-6</f>
        <v>0.19031099999999998</v>
      </c>
      <c r="R3444" s="3" cm="1">
        <f t="array" ref="R3444">AVERAGE(VLOOKUP(_xlfn.TEXTSPLIT(Table1[[#This Row],[Fuel (no space after comma)]], ","), FuelList_Final_EF!$A$2:$B$65, 2, FALSE))</f>
        <v>53.06</v>
      </c>
      <c r="S3444" s="3">
        <f>Table1[[#This Row],[Generation (TWh)]]*10^9*VLOOKUP(Table1[[#This Row],[Turbine/Engine Technology]],Technology_HR!$A$2:$B$11,2,FALSE)*10^-6</f>
        <v>1436657.7389999996</v>
      </c>
      <c r="T3444" s="5">
        <f>Table1[[#This Row],[Fuel Consumption (mmBtu)]]*Table1[[#This Row],[Emission Factor (kg CO2/ mmBtu)]]*10^3</f>
        <v>76229059631.339981</v>
      </c>
      <c r="U3444" s="3">
        <f>Table1[[#This Row],[Emissions (g CO2)]]/(Table1[[#This Row],[Generation (TWh)]]*10^9)</f>
        <v>400.54993999999994</v>
      </c>
    </row>
    <row r="3445" spans="1:21" x14ac:dyDescent="0.35">
      <c r="A3445" t="s">
        <v>1075</v>
      </c>
      <c r="B3445" t="s">
        <v>3239</v>
      </c>
      <c r="C3445" t="str">
        <f>SUBSTITUTE(Table1[[#This Row],[Fuel]],", ",",")</f>
        <v>fossil gas: natural gas</v>
      </c>
      <c r="D3445" t="s">
        <v>3239</v>
      </c>
      <c r="H3445" t="s">
        <v>3438</v>
      </c>
      <c r="I3445">
        <v>53</v>
      </c>
      <c r="J3445" t="s">
        <v>3446</v>
      </c>
      <c r="K3445">
        <v>2022</v>
      </c>
      <c r="L3445" t="s">
        <v>29</v>
      </c>
      <c r="M3445" t="s">
        <v>29</v>
      </c>
      <c r="N3445">
        <v>51.476199999999999</v>
      </c>
      <c r="O3445">
        <v>13.889099999999999</v>
      </c>
      <c r="P3445" t="s">
        <v>3509</v>
      </c>
      <c r="Q3445" s="3">
        <f>Table1[[#This Row],[Capacity (MW)]]*0.395*8760*10^-6</f>
        <v>0.18339059999999999</v>
      </c>
      <c r="R3445" s="3" cm="1">
        <f t="array" ref="R3445">AVERAGE(VLOOKUP(_xlfn.TEXTSPLIT(Table1[[#This Row],[Fuel (no space after comma)]], ","), FuelList_Final_EF!$A$2:$B$65, 2, FALSE))</f>
        <v>53.06</v>
      </c>
      <c r="S3445" s="3">
        <f>Table1[[#This Row],[Generation (TWh)]]*10^9*VLOOKUP(Table1[[#This Row],[Turbine/Engine Technology]],Technology_HR!$A$2:$B$11,2,FALSE)*10^-6</f>
        <v>1384415.6394</v>
      </c>
      <c r="T3445" s="5">
        <f>Table1[[#This Row],[Fuel Consumption (mmBtu)]]*Table1[[#This Row],[Emission Factor (kg CO2/ mmBtu)]]*10^3</f>
        <v>73457093826.563995</v>
      </c>
      <c r="U3445" s="3">
        <f>Table1[[#This Row],[Emissions (g CO2)]]/(Table1[[#This Row],[Generation (TWh)]]*10^9)</f>
        <v>400.54993999999999</v>
      </c>
    </row>
    <row r="3446" spans="1:21" x14ac:dyDescent="0.35">
      <c r="A3446" t="s">
        <v>1076</v>
      </c>
      <c r="B3446" t="s">
        <v>3241</v>
      </c>
      <c r="C3446" t="str">
        <f>SUBSTITUTE(Table1[[#This Row],[Fuel]],", ",",")</f>
        <v>fossil liquids: heavy fuel oil</v>
      </c>
      <c r="D3446" t="s">
        <v>3241</v>
      </c>
      <c r="H3446" t="s">
        <v>3440</v>
      </c>
      <c r="I3446">
        <v>334</v>
      </c>
      <c r="J3446" t="s">
        <v>3446</v>
      </c>
      <c r="K3446">
        <v>2013</v>
      </c>
      <c r="L3446" t="s">
        <v>29</v>
      </c>
      <c r="M3446" t="s">
        <v>29</v>
      </c>
      <c r="N3446">
        <v>53.0959</v>
      </c>
      <c r="O3446">
        <v>14.2364</v>
      </c>
      <c r="P3446" t="s">
        <v>3509</v>
      </c>
      <c r="Q3446" s="3">
        <f>Table1[[#This Row],[Capacity (MW)]]*0.395*8760*10^-6</f>
        <v>1.1557067999999999</v>
      </c>
      <c r="R3446" s="3" cm="1">
        <f t="array" ref="R3446">AVERAGE(VLOOKUP(_xlfn.TEXTSPLIT(Table1[[#This Row],[Fuel (no space after comma)]], ","), FuelList_Final_EF!$A$2:$B$65, 2, FALSE))</f>
        <v>81.602530311017389</v>
      </c>
      <c r="S3446" s="3">
        <f>Table1[[#This Row],[Generation (TWh)]]*10^9*VLOOKUP(Table1[[#This Row],[Turbine/Engine Technology]],Technology_HR!$A$2:$B$11,2,FALSE)*10^-6</f>
        <v>11886444.437999999</v>
      </c>
      <c r="T3446" s="5">
        <f>Table1[[#This Row],[Fuel Consumption (mmBtu)]]*Table1[[#This Row],[Emission Factor (kg CO2/ mmBtu)]]*10^3</f>
        <v>969963942542.11902</v>
      </c>
      <c r="U3446" s="3">
        <f>Table1[[#This Row],[Emissions (g CO2)]]/(Table1[[#This Row],[Generation (TWh)]]*10^9)</f>
        <v>839.28202424881385</v>
      </c>
    </row>
    <row r="3447" spans="1:21" x14ac:dyDescent="0.35">
      <c r="A3447" t="s">
        <v>1077</v>
      </c>
      <c r="B3447" t="s">
        <v>3239</v>
      </c>
      <c r="C3447" t="str">
        <f>SUBSTITUTE(Table1[[#This Row],[Fuel]],", ",",")</f>
        <v>fossil gas: natural gas</v>
      </c>
      <c r="D3447" t="s">
        <v>3239</v>
      </c>
      <c r="H3447" t="s">
        <v>3438</v>
      </c>
      <c r="I3447">
        <v>73</v>
      </c>
      <c r="J3447" t="s">
        <v>3446</v>
      </c>
      <c r="K3447">
        <v>1994</v>
      </c>
      <c r="L3447" t="s">
        <v>29</v>
      </c>
      <c r="M3447" t="s">
        <v>29</v>
      </c>
      <c r="N3447">
        <v>53.577869999999997</v>
      </c>
      <c r="O3447">
        <v>11.396470000000001</v>
      </c>
      <c r="P3447" t="s">
        <v>3509</v>
      </c>
      <c r="Q3447" s="3">
        <f>Table1[[#This Row],[Capacity (MW)]]*0.395*8760*10^-6</f>
        <v>0.2525946</v>
      </c>
      <c r="R3447" s="3" cm="1">
        <f t="array" ref="R3447">AVERAGE(VLOOKUP(_xlfn.TEXTSPLIT(Table1[[#This Row],[Fuel (no space after comma)]], ","), FuelList_Final_EF!$A$2:$B$65, 2, FALSE))</f>
        <v>53.06</v>
      </c>
      <c r="S3447" s="3">
        <f>Table1[[#This Row],[Generation (TWh)]]*10^9*VLOOKUP(Table1[[#This Row],[Turbine/Engine Technology]],Technology_HR!$A$2:$B$11,2,FALSE)*10^-6</f>
        <v>1906836.6354</v>
      </c>
      <c r="T3447" s="5">
        <f>Table1[[#This Row],[Fuel Consumption (mmBtu)]]*Table1[[#This Row],[Emission Factor (kg CO2/ mmBtu)]]*10^3</f>
        <v>101176751874.32401</v>
      </c>
      <c r="U3447" s="3">
        <f>Table1[[#This Row],[Emissions (g CO2)]]/(Table1[[#This Row],[Generation (TWh)]]*10^9)</f>
        <v>400.54993999999999</v>
      </c>
    </row>
    <row r="3448" spans="1:21" x14ac:dyDescent="0.35">
      <c r="A3448" t="s">
        <v>1078</v>
      </c>
      <c r="B3448" t="s">
        <v>3239</v>
      </c>
      <c r="C3448" t="str">
        <f>SUBSTITUTE(Table1[[#This Row],[Fuel]],", ",",")</f>
        <v>fossil gas: natural gas</v>
      </c>
      <c r="D3448" t="s">
        <v>3239</v>
      </c>
      <c r="H3448" t="s">
        <v>3440</v>
      </c>
      <c r="I3448">
        <v>106</v>
      </c>
      <c r="J3448" t="s">
        <v>3446</v>
      </c>
      <c r="K3448">
        <v>2013</v>
      </c>
      <c r="L3448" t="s">
        <v>29</v>
      </c>
      <c r="M3448" t="s">
        <v>29</v>
      </c>
      <c r="N3448">
        <v>48.697200000000002</v>
      </c>
      <c r="O3448">
        <v>8.9992000000000001</v>
      </c>
      <c r="P3448" t="s">
        <v>3509</v>
      </c>
      <c r="Q3448" s="3">
        <f>Table1[[#This Row],[Capacity (MW)]]*0.395*8760*10^-6</f>
        <v>0.36678119999999997</v>
      </c>
      <c r="R3448" s="3" cm="1">
        <f t="array" ref="R3448">AVERAGE(VLOOKUP(_xlfn.TEXTSPLIT(Table1[[#This Row],[Fuel (no space after comma)]], ","), FuelList_Final_EF!$A$2:$B$65, 2, FALSE))</f>
        <v>53.06</v>
      </c>
      <c r="S3448" s="3">
        <f>Table1[[#This Row],[Generation (TWh)]]*10^9*VLOOKUP(Table1[[#This Row],[Turbine/Engine Technology]],Technology_HR!$A$2:$B$11,2,FALSE)*10^-6</f>
        <v>3772344.642</v>
      </c>
      <c r="T3448" s="5">
        <f>Table1[[#This Row],[Fuel Consumption (mmBtu)]]*Table1[[#This Row],[Emission Factor (kg CO2/ mmBtu)]]*10^3</f>
        <v>200160606704.52002</v>
      </c>
      <c r="U3448" s="3">
        <f>Table1[[#This Row],[Emissions (g CO2)]]/(Table1[[#This Row],[Generation (TWh)]]*10^9)</f>
        <v>545.72210000000007</v>
      </c>
    </row>
    <row r="3449" spans="1:21" x14ac:dyDescent="0.35">
      <c r="A3449" t="s">
        <v>980</v>
      </c>
      <c r="B3449" t="s">
        <v>3281</v>
      </c>
      <c r="C3449" t="str">
        <f>SUBSTITUTE(Table1[[#This Row],[Fuel]],", ",",")</f>
        <v>fossil gas: natural gas,coal: unknown</v>
      </c>
      <c r="D3449" t="s">
        <v>3239</v>
      </c>
      <c r="E3449" t="s">
        <v>3645</v>
      </c>
      <c r="H3449" t="s">
        <v>3438</v>
      </c>
      <c r="I3449">
        <v>130</v>
      </c>
      <c r="J3449" t="s">
        <v>3446</v>
      </c>
      <c r="K3449">
        <v>1983</v>
      </c>
      <c r="L3449" t="s">
        <v>29</v>
      </c>
      <c r="M3449" t="s">
        <v>29</v>
      </c>
      <c r="N3449">
        <v>51.564889999999998</v>
      </c>
      <c r="O3449">
        <v>6.5782400000000001</v>
      </c>
      <c r="P3449" t="s">
        <v>3509</v>
      </c>
      <c r="Q3449" s="3">
        <f>Table1[[#This Row],[Capacity (MW)]]*0.395*8760*10^-6</f>
        <v>0.449826</v>
      </c>
      <c r="R3449" s="3" cm="1">
        <f t="array" ref="R3449">AVERAGE(VLOOKUP(_xlfn.TEXTSPLIT(Table1[[#This Row],[Fuel (no space after comma)]], ","), FuelList_Final_EF!$A$2:$B$65, 2, FALSE))</f>
        <v>76.661787032156042</v>
      </c>
      <c r="S3449" s="3">
        <f>Table1[[#This Row],[Generation (TWh)]]*10^9*VLOOKUP(Table1[[#This Row],[Turbine/Engine Technology]],Technology_HR!$A$2:$B$11,2,FALSE)*10^-6</f>
        <v>3395736.4739999999</v>
      </c>
      <c r="T3449" s="5">
        <f>Table1[[#This Row],[Fuel Consumption (mmBtu)]]*Table1[[#This Row],[Emission Factor (kg CO2/ mmBtu)]]*10^3</f>
        <v>260323226387.11246</v>
      </c>
      <c r="U3449" s="3">
        <f>Table1[[#This Row],[Emissions (g CO2)]]/(Table1[[#This Row],[Generation (TWh)]]*10^9)</f>
        <v>578.71983030574586</v>
      </c>
    </row>
    <row r="3450" spans="1:21" x14ac:dyDescent="0.35">
      <c r="A3450" t="s">
        <v>1079</v>
      </c>
      <c r="B3450" t="s">
        <v>3239</v>
      </c>
      <c r="C3450" t="str">
        <f>SUBSTITUTE(Table1[[#This Row],[Fuel]],", ",",")</f>
        <v>fossil gas: natural gas</v>
      </c>
      <c r="D3450" t="s">
        <v>3239</v>
      </c>
      <c r="H3450" t="s">
        <v>3436</v>
      </c>
      <c r="I3450">
        <v>20</v>
      </c>
      <c r="J3450" t="s">
        <v>3446</v>
      </c>
      <c r="K3450">
        <v>2014</v>
      </c>
      <c r="L3450" t="s">
        <v>29</v>
      </c>
      <c r="M3450" t="s">
        <v>29</v>
      </c>
      <c r="N3450">
        <v>49.464179999999999</v>
      </c>
      <c r="O3450">
        <v>7.1489000000000003</v>
      </c>
      <c r="P3450" t="s">
        <v>3509</v>
      </c>
      <c r="Q3450" s="3">
        <f>Table1[[#This Row],[Capacity (MW)]]*0.395*8760*10^-6</f>
        <v>6.9204000000000002E-2</v>
      </c>
      <c r="R3450" s="3" cm="1">
        <f t="array" ref="R3450">AVERAGE(VLOOKUP(_xlfn.TEXTSPLIT(Table1[[#This Row],[Fuel (no space after comma)]], ","), FuelList_Final_EF!$A$2:$B$65, 2, FALSE))</f>
        <v>53.06</v>
      </c>
      <c r="S3450" s="3">
        <f>Table1[[#This Row],[Generation (TWh)]]*10^9*VLOOKUP(Table1[[#This Row],[Turbine/Engine Technology]],Technology_HR!$A$2:$B$11,2,FALSE)*10^-6</f>
        <v>761936.03999999992</v>
      </c>
      <c r="T3450" s="5">
        <f>Table1[[#This Row],[Fuel Consumption (mmBtu)]]*Table1[[#This Row],[Emission Factor (kg CO2/ mmBtu)]]*10^3</f>
        <v>40428326282.399994</v>
      </c>
      <c r="U3450" s="3">
        <f>Table1[[#This Row],[Emissions (g CO2)]]/(Table1[[#This Row],[Generation (TWh)]]*10^9)</f>
        <v>584.1905999999999</v>
      </c>
    </row>
    <row r="3451" spans="1:21" x14ac:dyDescent="0.35">
      <c r="A3451" t="s">
        <v>1080</v>
      </c>
      <c r="B3451" t="s">
        <v>3239</v>
      </c>
      <c r="C3451" t="str">
        <f>SUBSTITUTE(Table1[[#This Row],[Fuel]],", ",",")</f>
        <v>fossil gas: natural gas</v>
      </c>
      <c r="D3451" t="s">
        <v>3239</v>
      </c>
      <c r="H3451" t="s">
        <v>3438</v>
      </c>
      <c r="I3451">
        <v>163</v>
      </c>
      <c r="J3451" t="s">
        <v>3446</v>
      </c>
      <c r="K3451">
        <v>2015</v>
      </c>
      <c r="L3451" t="s">
        <v>29</v>
      </c>
      <c r="M3451" t="s">
        <v>29</v>
      </c>
      <c r="N3451">
        <v>53.653500000000001</v>
      </c>
      <c r="O3451">
        <v>9.4944000000000006</v>
      </c>
      <c r="P3451" t="s">
        <v>3509</v>
      </c>
      <c r="Q3451" s="3">
        <f>Table1[[#This Row],[Capacity (MW)]]*0.395*8760*10^-6</f>
        <v>0.56401260000000009</v>
      </c>
      <c r="R3451" s="3" cm="1">
        <f t="array" ref="R3451">AVERAGE(VLOOKUP(_xlfn.TEXTSPLIT(Table1[[#This Row],[Fuel (no space after comma)]], ","), FuelList_Final_EF!$A$2:$B$65, 2, FALSE))</f>
        <v>53.06</v>
      </c>
      <c r="S3451" s="3">
        <f>Table1[[#This Row],[Generation (TWh)]]*10^9*VLOOKUP(Table1[[#This Row],[Turbine/Engine Technology]],Technology_HR!$A$2:$B$11,2,FALSE)*10^-6</f>
        <v>4257731.1174000008</v>
      </c>
      <c r="T3451" s="5">
        <f>Table1[[#This Row],[Fuel Consumption (mmBtu)]]*Table1[[#This Row],[Emission Factor (kg CO2/ mmBtu)]]*10^3</f>
        <v>225915213089.24405</v>
      </c>
      <c r="U3451" s="3">
        <f>Table1[[#This Row],[Emissions (g CO2)]]/(Table1[[#This Row],[Generation (TWh)]]*10^9)</f>
        <v>400.54993999999999</v>
      </c>
    </row>
    <row r="3452" spans="1:21" x14ac:dyDescent="0.35">
      <c r="A3452" t="s">
        <v>1081</v>
      </c>
      <c r="B3452" t="s">
        <v>3239</v>
      </c>
      <c r="C3452" t="str">
        <f>SUBSTITUTE(Table1[[#This Row],[Fuel]],", ",",")</f>
        <v>fossil gas: natural gas</v>
      </c>
      <c r="D3452" t="s">
        <v>3239</v>
      </c>
      <c r="H3452" t="s">
        <v>3436</v>
      </c>
      <c r="I3452">
        <v>30.7</v>
      </c>
      <c r="J3452" t="s">
        <v>3446</v>
      </c>
      <c r="K3452">
        <v>2004</v>
      </c>
      <c r="L3452" t="s">
        <v>29</v>
      </c>
      <c r="M3452" t="s">
        <v>29</v>
      </c>
      <c r="N3452">
        <v>48.401000000000003</v>
      </c>
      <c r="O3452">
        <v>10.9358</v>
      </c>
      <c r="P3452" t="s">
        <v>3509</v>
      </c>
      <c r="Q3452" s="3">
        <f>Table1[[#This Row],[Capacity (MW)]]*0.395*8760*10^-6</f>
        <v>0.10622814</v>
      </c>
      <c r="R3452" s="3" cm="1">
        <f t="array" ref="R3452">AVERAGE(VLOOKUP(_xlfn.TEXTSPLIT(Table1[[#This Row],[Fuel (no space after comma)]], ","), FuelList_Final_EF!$A$2:$B$65, 2, FALSE))</f>
        <v>53.06</v>
      </c>
      <c r="S3452" s="3">
        <f>Table1[[#This Row],[Generation (TWh)]]*10^9*VLOOKUP(Table1[[#This Row],[Turbine/Engine Technology]],Technology_HR!$A$2:$B$11,2,FALSE)*10^-6</f>
        <v>1169571.8214</v>
      </c>
      <c r="T3452" s="5">
        <f>Table1[[#This Row],[Fuel Consumption (mmBtu)]]*Table1[[#This Row],[Emission Factor (kg CO2/ mmBtu)]]*10^3</f>
        <v>62057480843.484009</v>
      </c>
      <c r="U3452" s="3">
        <f>Table1[[#This Row],[Emissions (g CO2)]]/(Table1[[#This Row],[Generation (TWh)]]*10^9)</f>
        <v>584.19060000000013</v>
      </c>
    </row>
    <row r="3453" spans="1:21" x14ac:dyDescent="0.35">
      <c r="A3453" t="s">
        <v>1081</v>
      </c>
      <c r="B3453" t="s">
        <v>3239</v>
      </c>
      <c r="C3453" t="str">
        <f>SUBSTITUTE(Table1[[#This Row],[Fuel]],", ",",")</f>
        <v>fossil gas: natural gas</v>
      </c>
      <c r="D3453" t="s">
        <v>3239</v>
      </c>
      <c r="H3453" t="s">
        <v>3440</v>
      </c>
      <c r="I3453">
        <v>20.399999999999999</v>
      </c>
      <c r="J3453" t="s">
        <v>3446</v>
      </c>
      <c r="K3453">
        <v>1976</v>
      </c>
      <c r="L3453" t="s">
        <v>29</v>
      </c>
      <c r="M3453" t="s">
        <v>29</v>
      </c>
      <c r="N3453">
        <v>48.401000000000003</v>
      </c>
      <c r="O3453">
        <v>10.9358</v>
      </c>
      <c r="P3453" t="s">
        <v>3509</v>
      </c>
      <c r="Q3453" s="3">
        <f>Table1[[#This Row],[Capacity (MW)]]*0.395*8760*10^-6</f>
        <v>7.0588079999999997E-2</v>
      </c>
      <c r="R3453" s="3" cm="1">
        <f t="array" ref="R3453">AVERAGE(VLOOKUP(_xlfn.TEXTSPLIT(Table1[[#This Row],[Fuel (no space after comma)]], ","), FuelList_Final_EF!$A$2:$B$65, 2, FALSE))</f>
        <v>53.06</v>
      </c>
      <c r="S3453" s="3">
        <f>Table1[[#This Row],[Generation (TWh)]]*10^9*VLOOKUP(Table1[[#This Row],[Turbine/Engine Technology]],Technology_HR!$A$2:$B$11,2,FALSE)*10^-6</f>
        <v>725998.40279999992</v>
      </c>
      <c r="T3453" s="5">
        <f>Table1[[#This Row],[Fuel Consumption (mmBtu)]]*Table1[[#This Row],[Emission Factor (kg CO2/ mmBtu)]]*10^3</f>
        <v>38521475252.568001</v>
      </c>
      <c r="U3453" s="3">
        <f>Table1[[#This Row],[Emissions (g CO2)]]/(Table1[[#This Row],[Generation (TWh)]]*10^9)</f>
        <v>545.72209999999995</v>
      </c>
    </row>
    <row r="3454" spans="1:21" x14ac:dyDescent="0.35">
      <c r="A3454" t="s">
        <v>1082</v>
      </c>
      <c r="B3454" t="s">
        <v>3239</v>
      </c>
      <c r="C3454" t="str">
        <f>SUBSTITUTE(Table1[[#This Row],[Fuel]],", ",",")</f>
        <v>fossil gas: natural gas</v>
      </c>
      <c r="D3454" t="s">
        <v>3239</v>
      </c>
      <c r="H3454" t="s">
        <v>3440</v>
      </c>
      <c r="I3454">
        <v>42</v>
      </c>
      <c r="J3454" t="s">
        <v>3446</v>
      </c>
      <c r="K3454">
        <v>1984</v>
      </c>
      <c r="L3454" t="s">
        <v>29</v>
      </c>
      <c r="M3454" t="s">
        <v>29</v>
      </c>
      <c r="N3454">
        <v>49.014400000000002</v>
      </c>
      <c r="O3454">
        <v>8.3481000000000005</v>
      </c>
      <c r="P3454" t="s">
        <v>3509</v>
      </c>
      <c r="Q3454" s="3">
        <f>Table1[[#This Row],[Capacity (MW)]]*0.395*8760*10^-6</f>
        <v>0.1453284</v>
      </c>
      <c r="R3454" s="3" cm="1">
        <f t="array" ref="R3454">AVERAGE(VLOOKUP(_xlfn.TEXTSPLIT(Table1[[#This Row],[Fuel (no space after comma)]], ","), FuelList_Final_EF!$A$2:$B$65, 2, FALSE))</f>
        <v>53.06</v>
      </c>
      <c r="S3454" s="3">
        <f>Table1[[#This Row],[Generation (TWh)]]*10^9*VLOOKUP(Table1[[#This Row],[Turbine/Engine Technology]],Technology_HR!$A$2:$B$11,2,FALSE)*10^-6</f>
        <v>1494702.594</v>
      </c>
      <c r="T3454" s="5">
        <f>Table1[[#This Row],[Fuel Consumption (mmBtu)]]*Table1[[#This Row],[Emission Factor (kg CO2/ mmBtu)]]*10^3</f>
        <v>79308919637.639999</v>
      </c>
      <c r="U3454" s="3">
        <f>Table1[[#This Row],[Emissions (g CO2)]]/(Table1[[#This Row],[Generation (TWh)]]*10^9)</f>
        <v>545.72209999999995</v>
      </c>
    </row>
    <row r="3455" spans="1:21" x14ac:dyDescent="0.35">
      <c r="A3455" t="s">
        <v>1083</v>
      </c>
      <c r="B3455" t="s">
        <v>3239</v>
      </c>
      <c r="C3455" t="str">
        <f>SUBSTITUTE(Table1[[#This Row],[Fuel]],", ",",")</f>
        <v>fossil gas: natural gas</v>
      </c>
      <c r="D3455" t="s">
        <v>3239</v>
      </c>
      <c r="H3455" t="s">
        <v>3438</v>
      </c>
      <c r="I3455">
        <v>134</v>
      </c>
      <c r="J3455" t="s">
        <v>3446</v>
      </c>
      <c r="K3455">
        <v>2015</v>
      </c>
      <c r="L3455" t="s">
        <v>29</v>
      </c>
      <c r="M3455" t="s">
        <v>29</v>
      </c>
      <c r="N3455">
        <v>51.86553</v>
      </c>
      <c r="O3455">
        <v>11.57381</v>
      </c>
      <c r="P3455" t="s">
        <v>3509</v>
      </c>
      <c r="Q3455" s="3">
        <f>Table1[[#This Row],[Capacity (MW)]]*0.395*8760*10^-6</f>
        <v>0.46366679999999999</v>
      </c>
      <c r="R3455" s="3" cm="1">
        <f t="array" ref="R3455">AVERAGE(VLOOKUP(_xlfn.TEXTSPLIT(Table1[[#This Row],[Fuel (no space after comma)]], ","), FuelList_Final_EF!$A$2:$B$65, 2, FALSE))</f>
        <v>53.06</v>
      </c>
      <c r="S3455" s="3">
        <f>Table1[[#This Row],[Generation (TWh)]]*10^9*VLOOKUP(Table1[[#This Row],[Turbine/Engine Technology]],Technology_HR!$A$2:$B$11,2,FALSE)*10^-6</f>
        <v>3500220.6731999996</v>
      </c>
      <c r="T3455" s="5">
        <f>Table1[[#This Row],[Fuel Consumption (mmBtu)]]*Table1[[#This Row],[Emission Factor (kg CO2/ mmBtu)]]*10^3</f>
        <v>185721708919.992</v>
      </c>
      <c r="U3455" s="3">
        <f>Table1[[#This Row],[Emissions (g CO2)]]/(Table1[[#This Row],[Generation (TWh)]]*10^9)</f>
        <v>400.54993999999999</v>
      </c>
    </row>
    <row r="3456" spans="1:21" x14ac:dyDescent="0.35">
      <c r="A3456" t="s">
        <v>973</v>
      </c>
      <c r="B3456" t="s">
        <v>3239</v>
      </c>
      <c r="C3456" t="str">
        <f>SUBSTITUTE(Table1[[#This Row],[Fuel]],", ",",")</f>
        <v>fossil gas: natural gas</v>
      </c>
      <c r="D3456" t="s">
        <v>3239</v>
      </c>
      <c r="H3456" t="s">
        <v>3440</v>
      </c>
      <c r="I3456">
        <v>622</v>
      </c>
      <c r="J3456" t="s">
        <v>3446</v>
      </c>
      <c r="K3456">
        <v>1977</v>
      </c>
      <c r="L3456" t="s">
        <v>29</v>
      </c>
      <c r="M3456" t="s">
        <v>29</v>
      </c>
      <c r="N3456">
        <v>50.0886</v>
      </c>
      <c r="O3456">
        <v>8.9534000000000002</v>
      </c>
      <c r="P3456" t="s">
        <v>3509</v>
      </c>
      <c r="Q3456" s="3">
        <f>Table1[[#This Row],[Capacity (MW)]]*0.395*8760*10^-6</f>
        <v>2.1522443999999998</v>
      </c>
      <c r="R3456" s="3" cm="1">
        <f t="array" ref="R3456">AVERAGE(VLOOKUP(_xlfn.TEXTSPLIT(Table1[[#This Row],[Fuel (no space after comma)]], ","), FuelList_Final_EF!$A$2:$B$65, 2, FALSE))</f>
        <v>53.06</v>
      </c>
      <c r="S3456" s="3">
        <f>Table1[[#This Row],[Generation (TWh)]]*10^9*VLOOKUP(Table1[[#This Row],[Turbine/Engine Technology]],Technology_HR!$A$2:$B$11,2,FALSE)*10^-6</f>
        <v>22135833.653999999</v>
      </c>
      <c r="T3456" s="5">
        <f>Table1[[#This Row],[Fuel Consumption (mmBtu)]]*Table1[[#This Row],[Emission Factor (kg CO2/ mmBtu)]]*10^3</f>
        <v>1174527333681.24</v>
      </c>
      <c r="U3456" s="3">
        <f>Table1[[#This Row],[Emissions (g CO2)]]/(Table1[[#This Row],[Generation (TWh)]]*10^9)</f>
        <v>545.72209999999995</v>
      </c>
    </row>
    <row r="3457" spans="1:21" x14ac:dyDescent="0.35">
      <c r="A3457" t="s">
        <v>968</v>
      </c>
      <c r="B3457" t="s">
        <v>3239</v>
      </c>
      <c r="C3457" t="str">
        <f>SUBSTITUTE(Table1[[#This Row],[Fuel]],", ",",")</f>
        <v>fossil gas: natural gas</v>
      </c>
      <c r="D3457" t="s">
        <v>3239</v>
      </c>
      <c r="H3457" t="s">
        <v>3438</v>
      </c>
      <c r="I3457">
        <v>114</v>
      </c>
      <c r="J3457" t="s">
        <v>3449</v>
      </c>
      <c r="K3457">
        <v>2025</v>
      </c>
      <c r="L3457" t="s">
        <v>29</v>
      </c>
      <c r="M3457" t="s">
        <v>29</v>
      </c>
      <c r="N3457">
        <v>48.813842000000001</v>
      </c>
      <c r="O3457">
        <v>9.2191930000000006</v>
      </c>
      <c r="P3457" t="s">
        <v>3509</v>
      </c>
      <c r="Q3457" s="3">
        <f>Table1[[#This Row],[Capacity (MW)]]*0.395*8760*10^-6</f>
        <v>0.39446279999999995</v>
      </c>
      <c r="R3457" s="3" cm="1">
        <f t="array" ref="R3457">AVERAGE(VLOOKUP(_xlfn.TEXTSPLIT(Table1[[#This Row],[Fuel (no space after comma)]], ","), FuelList_Final_EF!$A$2:$B$65, 2, FALSE))</f>
        <v>53.06</v>
      </c>
      <c r="S3457" s="3">
        <f>Table1[[#This Row],[Generation (TWh)]]*10^9*VLOOKUP(Table1[[#This Row],[Turbine/Engine Technology]],Technology_HR!$A$2:$B$11,2,FALSE)*10^-6</f>
        <v>2977799.6771999993</v>
      </c>
      <c r="T3457" s="5">
        <f>Table1[[#This Row],[Fuel Consumption (mmBtu)]]*Table1[[#This Row],[Emission Factor (kg CO2/ mmBtu)]]*10^3</f>
        <v>158002050872.23196</v>
      </c>
      <c r="U3457" s="3">
        <f>Table1[[#This Row],[Emissions (g CO2)]]/(Table1[[#This Row],[Generation (TWh)]]*10^9)</f>
        <v>400.54993999999999</v>
      </c>
    </row>
    <row r="3458" spans="1:21" x14ac:dyDescent="0.35">
      <c r="A3458" t="s">
        <v>1084</v>
      </c>
      <c r="B3458" t="s">
        <v>3239</v>
      </c>
      <c r="C3458" t="str">
        <f>SUBSTITUTE(Table1[[#This Row],[Fuel]],", ",",")</f>
        <v>fossil gas: natural gas</v>
      </c>
      <c r="D3458" t="s">
        <v>3239</v>
      </c>
      <c r="H3458" t="s">
        <v>3438</v>
      </c>
      <c r="I3458">
        <v>39</v>
      </c>
      <c r="J3458" t="s">
        <v>3446</v>
      </c>
      <c r="K3458">
        <v>2012</v>
      </c>
      <c r="L3458" t="s">
        <v>29</v>
      </c>
      <c r="M3458" t="s">
        <v>29</v>
      </c>
      <c r="N3458">
        <v>49.213700000000003</v>
      </c>
      <c r="O3458">
        <v>6.9781000000000004</v>
      </c>
      <c r="P3458" t="s">
        <v>3509</v>
      </c>
      <c r="Q3458" s="3">
        <f>Table1[[#This Row],[Capacity (MW)]]*0.395*8760*10^-6</f>
        <v>0.13494780000000001</v>
      </c>
      <c r="R3458" s="3" cm="1">
        <f t="array" ref="R3458">AVERAGE(VLOOKUP(_xlfn.TEXTSPLIT(Table1[[#This Row],[Fuel (no space after comma)]], ","), FuelList_Final_EF!$A$2:$B$65, 2, FALSE))</f>
        <v>53.06</v>
      </c>
      <c r="S3458" s="3">
        <f>Table1[[#This Row],[Generation (TWh)]]*10^9*VLOOKUP(Table1[[#This Row],[Turbine/Engine Technology]],Technology_HR!$A$2:$B$11,2,FALSE)*10^-6</f>
        <v>1018720.9421999999</v>
      </c>
      <c r="T3458" s="5">
        <f>Table1[[#This Row],[Fuel Consumption (mmBtu)]]*Table1[[#This Row],[Emission Factor (kg CO2/ mmBtu)]]*10^3</f>
        <v>54053333193.131996</v>
      </c>
      <c r="U3458" s="3">
        <f>Table1[[#This Row],[Emissions (g CO2)]]/(Table1[[#This Row],[Generation (TWh)]]*10^9)</f>
        <v>400.54993999999999</v>
      </c>
    </row>
    <row r="3459" spans="1:21" x14ac:dyDescent="0.35">
      <c r="A3459" t="s">
        <v>1025</v>
      </c>
      <c r="B3459" t="s">
        <v>3273</v>
      </c>
      <c r="C3459" t="str">
        <f>SUBSTITUTE(Table1[[#This Row],[Fuel]],", ",",")</f>
        <v>industrial by-product: blast furnace gas,fossil gas: natural gas</v>
      </c>
      <c r="D3459" t="s">
        <v>3274</v>
      </c>
      <c r="E3459" t="s">
        <v>3239</v>
      </c>
      <c r="H3459" t="s">
        <v>3438</v>
      </c>
      <c r="I3459">
        <v>238</v>
      </c>
      <c r="J3459" t="s">
        <v>3446</v>
      </c>
      <c r="K3459">
        <v>1975</v>
      </c>
      <c r="L3459" t="s">
        <v>29</v>
      </c>
      <c r="M3459" t="s">
        <v>29</v>
      </c>
      <c r="N3459">
        <v>53.128740000000001</v>
      </c>
      <c r="O3459">
        <v>8.6863700000000001</v>
      </c>
      <c r="P3459" t="s">
        <v>3509</v>
      </c>
      <c r="Q3459" s="3">
        <f>Table1[[#This Row],[Capacity (MW)]]*0.395*8760*10^-6</f>
        <v>0.82352760000000003</v>
      </c>
      <c r="R3459" s="3" cm="1">
        <f t="array" ref="R3459">AVERAGE(VLOOKUP(_xlfn.TEXTSPLIT(Table1[[#This Row],[Fuel (no space after comma)]], ","), FuelList_Final_EF!$A$2:$B$65, 2, FALSE))</f>
        <v>163.69</v>
      </c>
      <c r="S3459" s="3">
        <f>Table1[[#This Row],[Generation (TWh)]]*10^9*VLOOKUP(Table1[[#This Row],[Turbine/Engine Technology]],Technology_HR!$A$2:$B$11,2,FALSE)*10^-6</f>
        <v>6216809.8523999993</v>
      </c>
      <c r="T3459" s="5">
        <f>Table1[[#This Row],[Fuel Consumption (mmBtu)]]*Table1[[#This Row],[Emission Factor (kg CO2/ mmBtu)]]*10^3</f>
        <v>1017629604739.356</v>
      </c>
      <c r="U3459" s="3">
        <f>Table1[[#This Row],[Emissions (g CO2)]]/(Table1[[#This Row],[Generation (TWh)]]*10^9)</f>
        <v>1235.6958099999999</v>
      </c>
    </row>
    <row r="3460" spans="1:21" x14ac:dyDescent="0.35">
      <c r="A3460" t="s">
        <v>1025</v>
      </c>
      <c r="B3460" t="s">
        <v>3273</v>
      </c>
      <c r="C3460" t="str">
        <f>SUBSTITUTE(Table1[[#This Row],[Fuel]],", ",",")</f>
        <v>industrial by-product: blast furnace gas,fossil gas: natural gas</v>
      </c>
      <c r="D3460" t="s">
        <v>3274</v>
      </c>
      <c r="E3460" t="s">
        <v>3239</v>
      </c>
      <c r="H3460" t="s">
        <v>3440</v>
      </c>
      <c r="I3460">
        <v>35</v>
      </c>
      <c r="J3460" t="s">
        <v>3446</v>
      </c>
      <c r="K3460">
        <v>2009</v>
      </c>
      <c r="L3460" t="s">
        <v>29</v>
      </c>
      <c r="M3460" t="s">
        <v>29</v>
      </c>
      <c r="N3460">
        <v>53.128740000000001</v>
      </c>
      <c r="O3460">
        <v>8.6863700000000001</v>
      </c>
      <c r="P3460" t="s">
        <v>3509</v>
      </c>
      <c r="Q3460" s="3">
        <f>Table1[[#This Row],[Capacity (MW)]]*0.395*8760*10^-6</f>
        <v>0.12110700000000001</v>
      </c>
      <c r="R3460" s="3" cm="1">
        <f t="array" ref="R3460">AVERAGE(VLOOKUP(_xlfn.TEXTSPLIT(Table1[[#This Row],[Fuel (no space after comma)]], ","), FuelList_Final_EF!$A$2:$B$65, 2, FALSE))</f>
        <v>163.69</v>
      </c>
      <c r="S3460" s="3">
        <f>Table1[[#This Row],[Generation (TWh)]]*10^9*VLOOKUP(Table1[[#This Row],[Turbine/Engine Technology]],Technology_HR!$A$2:$B$11,2,FALSE)*10^-6</f>
        <v>1245585.4949999999</v>
      </c>
      <c r="T3460" s="5">
        <f>Table1[[#This Row],[Fuel Consumption (mmBtu)]]*Table1[[#This Row],[Emission Factor (kg CO2/ mmBtu)]]*10^3</f>
        <v>203889889676.54996</v>
      </c>
      <c r="U3460" s="3">
        <f>Table1[[#This Row],[Emissions (g CO2)]]/(Table1[[#This Row],[Generation (TWh)]]*10^9)</f>
        <v>1683.5516499999997</v>
      </c>
    </row>
    <row r="3461" spans="1:21" x14ac:dyDescent="0.35">
      <c r="A3461" t="s">
        <v>966</v>
      </c>
      <c r="B3461" t="s">
        <v>3239</v>
      </c>
      <c r="C3461" t="str">
        <f>SUBSTITUTE(Table1[[#This Row],[Fuel]],", ",",")</f>
        <v>fossil gas: natural gas</v>
      </c>
      <c r="D3461" t="s">
        <v>3239</v>
      </c>
      <c r="H3461" t="s">
        <v>3436</v>
      </c>
      <c r="I3461">
        <v>38</v>
      </c>
      <c r="J3461" t="s">
        <v>3446</v>
      </c>
      <c r="K3461">
        <v>1987</v>
      </c>
      <c r="L3461" t="s">
        <v>29</v>
      </c>
      <c r="M3461" t="s">
        <v>29</v>
      </c>
      <c r="N3461">
        <v>52.230200000000004</v>
      </c>
      <c r="O3461">
        <v>13.3019</v>
      </c>
      <c r="P3461" t="s">
        <v>3509</v>
      </c>
      <c r="Q3461" s="3">
        <f>Table1[[#This Row],[Capacity (MW)]]*0.395*8760*10^-6</f>
        <v>0.13148760000000001</v>
      </c>
      <c r="R3461" s="3" cm="1">
        <f t="array" ref="R3461">AVERAGE(VLOOKUP(_xlfn.TEXTSPLIT(Table1[[#This Row],[Fuel (no space after comma)]], ","), FuelList_Final_EF!$A$2:$B$65, 2, FALSE))</f>
        <v>53.06</v>
      </c>
      <c r="S3461" s="3">
        <f>Table1[[#This Row],[Generation (TWh)]]*10^9*VLOOKUP(Table1[[#This Row],[Turbine/Engine Technology]],Technology_HR!$A$2:$B$11,2,FALSE)*10^-6</f>
        <v>1447678.4760000003</v>
      </c>
      <c r="T3461" s="5">
        <f>Table1[[#This Row],[Fuel Consumption (mmBtu)]]*Table1[[#This Row],[Emission Factor (kg CO2/ mmBtu)]]*10^3</f>
        <v>76813819936.560013</v>
      </c>
      <c r="U3461" s="3">
        <f>Table1[[#This Row],[Emissions (g CO2)]]/(Table1[[#This Row],[Generation (TWh)]]*10^9)</f>
        <v>584.19060000000002</v>
      </c>
    </row>
    <row r="3462" spans="1:21" x14ac:dyDescent="0.35">
      <c r="A3462" t="s">
        <v>966</v>
      </c>
      <c r="B3462" t="s">
        <v>3239</v>
      </c>
      <c r="C3462" t="str">
        <f>SUBSTITUTE(Table1[[#This Row],[Fuel]],", ",",")</f>
        <v>fossil gas: natural gas</v>
      </c>
      <c r="D3462" t="s">
        <v>3239</v>
      </c>
      <c r="H3462" t="s">
        <v>3436</v>
      </c>
      <c r="I3462">
        <v>38</v>
      </c>
      <c r="J3462" t="s">
        <v>3446</v>
      </c>
      <c r="K3462">
        <v>1987</v>
      </c>
      <c r="L3462" t="s">
        <v>29</v>
      </c>
      <c r="M3462" t="s">
        <v>29</v>
      </c>
      <c r="N3462">
        <v>52.230200000000004</v>
      </c>
      <c r="O3462">
        <v>13.3019</v>
      </c>
      <c r="P3462" t="s">
        <v>3509</v>
      </c>
      <c r="Q3462" s="3">
        <f>Table1[[#This Row],[Capacity (MW)]]*0.395*8760*10^-6</f>
        <v>0.13148760000000001</v>
      </c>
      <c r="R3462" s="3" cm="1">
        <f t="array" ref="R3462">AVERAGE(VLOOKUP(_xlfn.TEXTSPLIT(Table1[[#This Row],[Fuel (no space after comma)]], ","), FuelList_Final_EF!$A$2:$B$65, 2, FALSE))</f>
        <v>53.06</v>
      </c>
      <c r="S3462" s="3">
        <f>Table1[[#This Row],[Generation (TWh)]]*10^9*VLOOKUP(Table1[[#This Row],[Turbine/Engine Technology]],Technology_HR!$A$2:$B$11,2,FALSE)*10^-6</f>
        <v>1447678.4760000003</v>
      </c>
      <c r="T3462" s="5">
        <f>Table1[[#This Row],[Fuel Consumption (mmBtu)]]*Table1[[#This Row],[Emission Factor (kg CO2/ mmBtu)]]*10^3</f>
        <v>76813819936.560013</v>
      </c>
      <c r="U3462" s="3">
        <f>Table1[[#This Row],[Emissions (g CO2)]]/(Table1[[#This Row],[Generation (TWh)]]*10^9)</f>
        <v>584.19060000000002</v>
      </c>
    </row>
    <row r="3463" spans="1:21" x14ac:dyDescent="0.35">
      <c r="A3463" t="s">
        <v>966</v>
      </c>
      <c r="B3463" t="s">
        <v>3239</v>
      </c>
      <c r="C3463" t="str">
        <f>SUBSTITUTE(Table1[[#This Row],[Fuel]],", ",",")</f>
        <v>fossil gas: natural gas</v>
      </c>
      <c r="D3463" t="s">
        <v>3239</v>
      </c>
      <c r="H3463" t="s">
        <v>3436</v>
      </c>
      <c r="I3463">
        <v>38</v>
      </c>
      <c r="J3463" t="s">
        <v>3446</v>
      </c>
      <c r="K3463">
        <v>1987</v>
      </c>
      <c r="L3463" t="s">
        <v>29</v>
      </c>
      <c r="M3463" t="s">
        <v>29</v>
      </c>
      <c r="N3463">
        <v>52.230200000000004</v>
      </c>
      <c r="O3463">
        <v>13.3019</v>
      </c>
      <c r="P3463" t="s">
        <v>3509</v>
      </c>
      <c r="Q3463" s="3">
        <f>Table1[[#This Row],[Capacity (MW)]]*0.395*8760*10^-6</f>
        <v>0.13148760000000001</v>
      </c>
      <c r="R3463" s="3" cm="1">
        <f t="array" ref="R3463">AVERAGE(VLOOKUP(_xlfn.TEXTSPLIT(Table1[[#This Row],[Fuel (no space after comma)]], ","), FuelList_Final_EF!$A$2:$B$65, 2, FALSE))</f>
        <v>53.06</v>
      </c>
      <c r="S3463" s="3">
        <f>Table1[[#This Row],[Generation (TWh)]]*10^9*VLOOKUP(Table1[[#This Row],[Turbine/Engine Technology]],Technology_HR!$A$2:$B$11,2,FALSE)*10^-6</f>
        <v>1447678.4760000003</v>
      </c>
      <c r="T3463" s="5">
        <f>Table1[[#This Row],[Fuel Consumption (mmBtu)]]*Table1[[#This Row],[Emission Factor (kg CO2/ mmBtu)]]*10^3</f>
        <v>76813819936.560013</v>
      </c>
      <c r="U3463" s="3">
        <f>Table1[[#This Row],[Emissions (g CO2)]]/(Table1[[#This Row],[Generation (TWh)]]*10^9)</f>
        <v>584.19060000000002</v>
      </c>
    </row>
    <row r="3464" spans="1:21" x14ac:dyDescent="0.35">
      <c r="A3464" t="s">
        <v>966</v>
      </c>
      <c r="B3464" t="s">
        <v>3239</v>
      </c>
      <c r="C3464" t="str">
        <f>SUBSTITUTE(Table1[[#This Row],[Fuel]],", ",",")</f>
        <v>fossil gas: natural gas</v>
      </c>
      <c r="D3464" t="s">
        <v>3239</v>
      </c>
      <c r="H3464" t="s">
        <v>3436</v>
      </c>
      <c r="I3464">
        <v>38</v>
      </c>
      <c r="J3464" t="s">
        <v>3446</v>
      </c>
      <c r="K3464">
        <v>1987</v>
      </c>
      <c r="L3464" t="s">
        <v>29</v>
      </c>
      <c r="M3464" t="s">
        <v>29</v>
      </c>
      <c r="N3464">
        <v>52.230200000000004</v>
      </c>
      <c r="O3464">
        <v>13.3019</v>
      </c>
      <c r="P3464" t="s">
        <v>3509</v>
      </c>
      <c r="Q3464" s="3">
        <f>Table1[[#This Row],[Capacity (MW)]]*0.395*8760*10^-6</f>
        <v>0.13148760000000001</v>
      </c>
      <c r="R3464" s="3" cm="1">
        <f t="array" ref="R3464">AVERAGE(VLOOKUP(_xlfn.TEXTSPLIT(Table1[[#This Row],[Fuel (no space after comma)]], ","), FuelList_Final_EF!$A$2:$B$65, 2, FALSE))</f>
        <v>53.06</v>
      </c>
      <c r="S3464" s="3">
        <f>Table1[[#This Row],[Generation (TWh)]]*10^9*VLOOKUP(Table1[[#This Row],[Turbine/Engine Technology]],Technology_HR!$A$2:$B$11,2,FALSE)*10^-6</f>
        <v>1447678.4760000003</v>
      </c>
      <c r="T3464" s="5">
        <f>Table1[[#This Row],[Fuel Consumption (mmBtu)]]*Table1[[#This Row],[Emission Factor (kg CO2/ mmBtu)]]*10^3</f>
        <v>76813819936.560013</v>
      </c>
      <c r="U3464" s="3">
        <f>Table1[[#This Row],[Emissions (g CO2)]]/(Table1[[#This Row],[Generation (TWh)]]*10^9)</f>
        <v>584.19060000000002</v>
      </c>
    </row>
    <row r="3465" spans="1:21" x14ac:dyDescent="0.35">
      <c r="A3465" t="s">
        <v>966</v>
      </c>
      <c r="B3465" t="s">
        <v>3239</v>
      </c>
      <c r="C3465" t="str">
        <f>SUBSTITUTE(Table1[[#This Row],[Fuel]],", ",",")</f>
        <v>fossil gas: natural gas</v>
      </c>
      <c r="D3465" t="s">
        <v>3239</v>
      </c>
      <c r="H3465" t="s">
        <v>3436</v>
      </c>
      <c r="I3465">
        <v>39</v>
      </c>
      <c r="J3465" t="s">
        <v>3446</v>
      </c>
      <c r="K3465">
        <v>1989</v>
      </c>
      <c r="L3465" t="s">
        <v>29</v>
      </c>
      <c r="M3465" t="s">
        <v>29</v>
      </c>
      <c r="N3465">
        <v>52.230200000000004</v>
      </c>
      <c r="O3465">
        <v>13.3019</v>
      </c>
      <c r="P3465" t="s">
        <v>3509</v>
      </c>
      <c r="Q3465" s="3">
        <f>Table1[[#This Row],[Capacity (MW)]]*0.395*8760*10^-6</f>
        <v>0.13494780000000001</v>
      </c>
      <c r="R3465" s="3" cm="1">
        <f t="array" ref="R3465">AVERAGE(VLOOKUP(_xlfn.TEXTSPLIT(Table1[[#This Row],[Fuel (no space after comma)]], ","), FuelList_Final_EF!$A$2:$B$65, 2, FALSE))</f>
        <v>53.06</v>
      </c>
      <c r="S3465" s="3">
        <f>Table1[[#This Row],[Generation (TWh)]]*10^9*VLOOKUP(Table1[[#This Row],[Turbine/Engine Technology]],Technology_HR!$A$2:$B$11,2,FALSE)*10^-6</f>
        <v>1485775.2779999999</v>
      </c>
      <c r="T3465" s="5">
        <f>Table1[[#This Row],[Fuel Consumption (mmBtu)]]*Table1[[#This Row],[Emission Factor (kg CO2/ mmBtu)]]*10^3</f>
        <v>78835236250.679993</v>
      </c>
      <c r="U3465" s="3">
        <f>Table1[[#This Row],[Emissions (g CO2)]]/(Table1[[#This Row],[Generation (TWh)]]*10^9)</f>
        <v>584.1905999999999</v>
      </c>
    </row>
    <row r="3466" spans="1:21" x14ac:dyDescent="0.35">
      <c r="A3466" t="s">
        <v>1085</v>
      </c>
      <c r="B3466" t="s">
        <v>3243</v>
      </c>
      <c r="C3466" t="str">
        <f>SUBSTITUTE(Table1[[#This Row],[Fuel]],", ",",")</f>
        <v>fossil gas: natural gas,fossil liquids: fuel oil</v>
      </c>
      <c r="D3466" t="s">
        <v>3239</v>
      </c>
      <c r="E3466" t="s">
        <v>3275</v>
      </c>
      <c r="H3466" t="s">
        <v>3438</v>
      </c>
      <c r="I3466">
        <v>127</v>
      </c>
      <c r="J3466" t="s">
        <v>3446</v>
      </c>
      <c r="K3466">
        <v>2009</v>
      </c>
      <c r="L3466" t="s">
        <v>29</v>
      </c>
      <c r="M3466" t="s">
        <v>29</v>
      </c>
      <c r="N3466">
        <v>53.526046000000001</v>
      </c>
      <c r="O3466">
        <v>10.064258000000001</v>
      </c>
      <c r="P3466" t="s">
        <v>3509</v>
      </c>
      <c r="Q3466" s="3">
        <f>Table1[[#This Row],[Capacity (MW)]]*0.395*8760*10^-6</f>
        <v>0.43944539999999993</v>
      </c>
      <c r="R3466" s="3" cm="1">
        <f t="array" ref="R3466">AVERAGE(VLOOKUP(_xlfn.TEXTSPLIT(Table1[[#This Row],[Fuel (no space after comma)]], ","), FuelList_Final_EF!$A$2:$B$65, 2, FALSE))</f>
        <v>65.583341148886291</v>
      </c>
      <c r="S3466" s="3">
        <f>Table1[[#This Row],[Generation (TWh)]]*10^9*VLOOKUP(Table1[[#This Row],[Turbine/Engine Technology]],Technology_HR!$A$2:$B$11,2,FALSE)*10^-6</f>
        <v>3317373.3245999995</v>
      </c>
      <c r="T3466" s="5">
        <f>Table1[[#This Row],[Fuel Consumption (mmBtu)]]*Table1[[#This Row],[Emission Factor (kg CO2/ mmBtu)]]*10^3</f>
        <v>217564426465.45688</v>
      </c>
      <c r="U3466" s="3">
        <f>Table1[[#This Row],[Emissions (g CO2)]]/(Table1[[#This Row],[Generation (TWh)]]*10^9)</f>
        <v>495.08864233294264</v>
      </c>
    </row>
    <row r="3467" spans="1:21" x14ac:dyDescent="0.35">
      <c r="A3467" t="s">
        <v>1086</v>
      </c>
      <c r="B3467" t="s">
        <v>3239</v>
      </c>
      <c r="C3467" t="str">
        <f>SUBSTITUTE(Table1[[#This Row],[Fuel]],", ",",")</f>
        <v>fossil gas: natural gas</v>
      </c>
      <c r="D3467" t="s">
        <v>3239</v>
      </c>
      <c r="H3467" t="s">
        <v>3438</v>
      </c>
      <c r="I3467">
        <v>417</v>
      </c>
      <c r="J3467" t="s">
        <v>3446</v>
      </c>
      <c r="K3467">
        <v>2008</v>
      </c>
      <c r="L3467" t="s">
        <v>29</v>
      </c>
      <c r="M3467" t="s">
        <v>29</v>
      </c>
      <c r="N3467">
        <v>51.673949999999998</v>
      </c>
      <c r="O3467">
        <v>7.9291499999999999</v>
      </c>
      <c r="P3467" t="s">
        <v>3509</v>
      </c>
      <c r="Q3467" s="3">
        <f>Table1[[#This Row],[Capacity (MW)]]*0.395*8760*10^-6</f>
        <v>1.4429034000000001</v>
      </c>
      <c r="R3467" s="3" cm="1">
        <f t="array" ref="R3467">AVERAGE(VLOOKUP(_xlfn.TEXTSPLIT(Table1[[#This Row],[Fuel (no space after comma)]], ","), FuelList_Final_EF!$A$2:$B$65, 2, FALSE))</f>
        <v>53.06</v>
      </c>
      <c r="S3467" s="3">
        <f>Table1[[#This Row],[Generation (TWh)]]*10^9*VLOOKUP(Table1[[#This Row],[Turbine/Engine Technology]],Technology_HR!$A$2:$B$11,2,FALSE)*10^-6</f>
        <v>10892477.7666</v>
      </c>
      <c r="T3467" s="5">
        <f>Table1[[#This Row],[Fuel Consumption (mmBtu)]]*Table1[[#This Row],[Emission Factor (kg CO2/ mmBtu)]]*10^3</f>
        <v>577954870295.79602</v>
      </c>
      <c r="U3467" s="3">
        <f>Table1[[#This Row],[Emissions (g CO2)]]/(Table1[[#This Row],[Generation (TWh)]]*10^9)</f>
        <v>400.54993999999999</v>
      </c>
    </row>
    <row r="3468" spans="1:21" x14ac:dyDescent="0.35">
      <c r="A3468" t="s">
        <v>1086</v>
      </c>
      <c r="B3468" t="s">
        <v>3239</v>
      </c>
      <c r="C3468" t="str">
        <f>SUBSTITUTE(Table1[[#This Row],[Fuel]],", ",",")</f>
        <v>fossil gas: natural gas</v>
      </c>
      <c r="D3468" t="s">
        <v>3239</v>
      </c>
      <c r="H3468" t="s">
        <v>3438</v>
      </c>
      <c r="I3468">
        <v>421</v>
      </c>
      <c r="J3468" t="s">
        <v>3446</v>
      </c>
      <c r="K3468">
        <v>2008</v>
      </c>
      <c r="L3468" t="s">
        <v>29</v>
      </c>
      <c r="M3468" t="s">
        <v>29</v>
      </c>
      <c r="N3468">
        <v>51.673949999999998</v>
      </c>
      <c r="O3468">
        <v>7.9291499999999999</v>
      </c>
      <c r="P3468" t="s">
        <v>3509</v>
      </c>
      <c r="Q3468" s="3">
        <f>Table1[[#This Row],[Capacity (MW)]]*0.395*8760*10^-6</f>
        <v>1.4567442000000002</v>
      </c>
      <c r="R3468" s="3" cm="1">
        <f t="array" ref="R3468">AVERAGE(VLOOKUP(_xlfn.TEXTSPLIT(Table1[[#This Row],[Fuel (no space after comma)]], ","), FuelList_Final_EF!$A$2:$B$65, 2, FALSE))</f>
        <v>53.06</v>
      </c>
      <c r="S3468" s="3">
        <f>Table1[[#This Row],[Generation (TWh)]]*10^9*VLOOKUP(Table1[[#This Row],[Turbine/Engine Technology]],Technology_HR!$A$2:$B$11,2,FALSE)*10^-6</f>
        <v>10996961.965800002</v>
      </c>
      <c r="T3468" s="5">
        <f>Table1[[#This Row],[Fuel Consumption (mmBtu)]]*Table1[[#This Row],[Emission Factor (kg CO2/ mmBtu)]]*10^3</f>
        <v>583498801905.34814</v>
      </c>
      <c r="U3468" s="3">
        <f>Table1[[#This Row],[Emissions (g CO2)]]/(Table1[[#This Row],[Generation (TWh)]]*10^9)</f>
        <v>400.54994000000005</v>
      </c>
    </row>
    <row r="3469" spans="1:21" x14ac:dyDescent="0.35">
      <c r="A3469" t="s">
        <v>1086</v>
      </c>
      <c r="B3469" t="s">
        <v>3239</v>
      </c>
      <c r="C3469" t="str">
        <f>SUBSTITUTE(Table1[[#This Row],[Fuel]],", ",",")</f>
        <v>fossil gas: natural gas</v>
      </c>
      <c r="D3469" t="s">
        <v>3239</v>
      </c>
      <c r="H3469" t="s">
        <v>3438</v>
      </c>
      <c r="I3469">
        <v>500</v>
      </c>
      <c r="J3469" t="s">
        <v>3447</v>
      </c>
      <c r="K3469">
        <v>2026</v>
      </c>
      <c r="L3469" t="s">
        <v>29</v>
      </c>
      <c r="M3469" t="s">
        <v>29</v>
      </c>
      <c r="N3469">
        <v>51.673949999999998</v>
      </c>
      <c r="O3469">
        <v>7.9291499999999999</v>
      </c>
      <c r="P3469" t="s">
        <v>3509</v>
      </c>
      <c r="Q3469" s="3">
        <f>Table1[[#This Row],[Capacity (MW)]]*0.395*8760*10^-6</f>
        <v>1.7301</v>
      </c>
      <c r="R3469" s="3" cm="1">
        <f t="array" ref="R3469">AVERAGE(VLOOKUP(_xlfn.TEXTSPLIT(Table1[[#This Row],[Fuel (no space after comma)]], ","), FuelList_Final_EF!$A$2:$B$65, 2, FALSE))</f>
        <v>53.06</v>
      </c>
      <c r="S3469" s="3">
        <f>Table1[[#This Row],[Generation (TWh)]]*10^9*VLOOKUP(Table1[[#This Row],[Turbine/Engine Technology]],Technology_HR!$A$2:$B$11,2,FALSE)*10^-6</f>
        <v>13060524.899999999</v>
      </c>
      <c r="T3469" s="5">
        <f>Table1[[#This Row],[Fuel Consumption (mmBtu)]]*Table1[[#This Row],[Emission Factor (kg CO2/ mmBtu)]]*10^3</f>
        <v>692991451194</v>
      </c>
      <c r="U3469" s="3">
        <f>Table1[[#This Row],[Emissions (g CO2)]]/(Table1[[#This Row],[Generation (TWh)]]*10^9)</f>
        <v>400.54993999999999</v>
      </c>
    </row>
    <row r="3470" spans="1:21" x14ac:dyDescent="0.35">
      <c r="A3470" t="s">
        <v>1087</v>
      </c>
      <c r="B3470" t="s">
        <v>3239</v>
      </c>
      <c r="C3470" t="str">
        <f>SUBSTITUTE(Table1[[#This Row],[Fuel]],", ",",")</f>
        <v>fossil gas: natural gas</v>
      </c>
      <c r="D3470" t="s">
        <v>3239</v>
      </c>
      <c r="H3470" t="s">
        <v>3440</v>
      </c>
      <c r="I3470">
        <v>20.5</v>
      </c>
      <c r="J3470" t="s">
        <v>3446</v>
      </c>
      <c r="K3470">
        <v>2022</v>
      </c>
      <c r="L3470" t="s">
        <v>29</v>
      </c>
      <c r="M3470" t="s">
        <v>29</v>
      </c>
      <c r="N3470">
        <v>48.396546999999998</v>
      </c>
      <c r="O3470">
        <v>9.9647179999999995</v>
      </c>
      <c r="P3470" t="s">
        <v>3509</v>
      </c>
      <c r="Q3470" s="3">
        <f>Table1[[#This Row],[Capacity (MW)]]*0.395*8760*10^-6</f>
        <v>7.09341E-2</v>
      </c>
      <c r="R3470" s="3" cm="1">
        <f t="array" ref="R3470">AVERAGE(VLOOKUP(_xlfn.TEXTSPLIT(Table1[[#This Row],[Fuel (no space after comma)]], ","), FuelList_Final_EF!$A$2:$B$65, 2, FALSE))</f>
        <v>53.06</v>
      </c>
      <c r="S3470" s="3">
        <f>Table1[[#This Row],[Generation (TWh)]]*10^9*VLOOKUP(Table1[[#This Row],[Turbine/Engine Technology]],Technology_HR!$A$2:$B$11,2,FALSE)*10^-6</f>
        <v>729557.21849999996</v>
      </c>
      <c r="T3470" s="5">
        <f>Table1[[#This Row],[Fuel Consumption (mmBtu)]]*Table1[[#This Row],[Emission Factor (kg CO2/ mmBtu)]]*10^3</f>
        <v>38710306013.610001</v>
      </c>
      <c r="U3470" s="3">
        <f>Table1[[#This Row],[Emissions (g CO2)]]/(Table1[[#This Row],[Generation (TWh)]]*10^9)</f>
        <v>545.72209999999995</v>
      </c>
    </row>
    <row r="3471" spans="1:21" x14ac:dyDescent="0.35">
      <c r="A3471" t="s">
        <v>1088</v>
      </c>
      <c r="B3471" t="s">
        <v>3279</v>
      </c>
      <c r="C3471" t="str">
        <f>SUBSTITUTE(Table1[[#This Row],[Fuel]],", ",",")</f>
        <v>fossil gas: natural gas,bioenergy: unknown</v>
      </c>
      <c r="D3471" t="s">
        <v>3239</v>
      </c>
      <c r="E3471" t="s">
        <v>3643</v>
      </c>
      <c r="H3471" t="s">
        <v>3440</v>
      </c>
      <c r="I3471">
        <v>27</v>
      </c>
      <c r="J3471" t="s">
        <v>3446</v>
      </c>
      <c r="K3471">
        <v>2001</v>
      </c>
      <c r="L3471" t="s">
        <v>29</v>
      </c>
      <c r="M3471" t="s">
        <v>29</v>
      </c>
      <c r="N3471">
        <v>47.983333000000002</v>
      </c>
      <c r="O3471">
        <v>7.85</v>
      </c>
      <c r="P3471" t="s">
        <v>3509</v>
      </c>
      <c r="Q3471" s="3">
        <f>Table1[[#This Row],[Capacity (MW)]]*0.395*8760*10^-6</f>
        <v>9.3425400000000006E-2</v>
      </c>
      <c r="R3471" s="3" cm="1">
        <f t="array" ref="R3471">AVERAGE(VLOOKUP(_xlfn.TEXTSPLIT(Table1[[#This Row],[Fuel (no space after comma)]], ","), FuelList_Final_EF!$A$2:$B$65, 2, FALSE))</f>
        <v>63.548749999999998</v>
      </c>
      <c r="S3471" s="3">
        <f>Table1[[#This Row],[Generation (TWh)]]*10^9*VLOOKUP(Table1[[#This Row],[Turbine/Engine Technology]],Technology_HR!$A$2:$B$11,2,FALSE)*10^-6</f>
        <v>960880.23899999994</v>
      </c>
      <c r="T3471" s="5">
        <f>Table1[[#This Row],[Fuel Consumption (mmBtu)]]*Table1[[#This Row],[Emission Factor (kg CO2/ mmBtu)]]*10^3</f>
        <v>61062738088.151245</v>
      </c>
      <c r="U3471" s="3">
        <f>Table1[[#This Row],[Emissions (g CO2)]]/(Table1[[#This Row],[Generation (TWh)]]*10^9)</f>
        <v>653.59889375</v>
      </c>
    </row>
    <row r="3472" spans="1:21" x14ac:dyDescent="0.35">
      <c r="A3472" t="s">
        <v>1026</v>
      </c>
      <c r="B3472" t="s">
        <v>3239</v>
      </c>
      <c r="C3472" t="str">
        <f>SUBSTITUTE(Table1[[#This Row],[Fuel]],", ",",")</f>
        <v>fossil gas: natural gas</v>
      </c>
      <c r="D3472" t="s">
        <v>3239</v>
      </c>
      <c r="H3472" t="s">
        <v>3440</v>
      </c>
      <c r="I3472">
        <v>20</v>
      </c>
      <c r="J3472" t="s">
        <v>3446</v>
      </c>
      <c r="K3472">
        <v>1995</v>
      </c>
      <c r="L3472" t="s">
        <v>29</v>
      </c>
      <c r="M3472" t="s">
        <v>29</v>
      </c>
      <c r="N3472">
        <v>50.813200000000002</v>
      </c>
      <c r="O3472">
        <v>9.9774999999999991</v>
      </c>
      <c r="P3472" t="s">
        <v>3509</v>
      </c>
      <c r="Q3472" s="3">
        <f>Table1[[#This Row],[Capacity (MW)]]*0.395*8760*10^-6</f>
        <v>6.9204000000000002E-2</v>
      </c>
      <c r="R3472" s="3" cm="1">
        <f t="array" ref="R3472">AVERAGE(VLOOKUP(_xlfn.TEXTSPLIT(Table1[[#This Row],[Fuel (no space after comma)]], ","), FuelList_Final_EF!$A$2:$B$65, 2, FALSE))</f>
        <v>53.06</v>
      </c>
      <c r="S3472" s="3">
        <f>Table1[[#This Row],[Generation (TWh)]]*10^9*VLOOKUP(Table1[[#This Row],[Turbine/Engine Technology]],Technology_HR!$A$2:$B$11,2,FALSE)*10^-6</f>
        <v>711763.14</v>
      </c>
      <c r="T3472" s="5">
        <f>Table1[[#This Row],[Fuel Consumption (mmBtu)]]*Table1[[#This Row],[Emission Factor (kg CO2/ mmBtu)]]*10^3</f>
        <v>37766152208.400002</v>
      </c>
      <c r="U3472" s="3">
        <f>Table1[[#This Row],[Emissions (g CO2)]]/(Table1[[#This Row],[Generation (TWh)]]*10^9)</f>
        <v>545.72210000000007</v>
      </c>
    </row>
    <row r="3473" spans="1:21" x14ac:dyDescent="0.35">
      <c r="A3473" t="s">
        <v>1006</v>
      </c>
      <c r="B3473" t="s">
        <v>3239</v>
      </c>
      <c r="C3473" t="str">
        <f>SUBSTITUTE(Table1[[#This Row],[Fuel]],", ",",")</f>
        <v>fossil gas: natural gas</v>
      </c>
      <c r="D3473" t="s">
        <v>3239</v>
      </c>
      <c r="H3473" t="s">
        <v>3438</v>
      </c>
      <c r="I3473">
        <v>88</v>
      </c>
      <c r="J3473" t="s">
        <v>3446</v>
      </c>
      <c r="K3473">
        <v>2014</v>
      </c>
      <c r="L3473" t="s">
        <v>29</v>
      </c>
      <c r="M3473" t="s">
        <v>29</v>
      </c>
      <c r="N3473">
        <v>47.805669999999999</v>
      </c>
      <c r="O3473">
        <v>10.902139999999999</v>
      </c>
      <c r="P3473" t="s">
        <v>3509</v>
      </c>
      <c r="Q3473" s="3">
        <f>Table1[[#This Row],[Capacity (MW)]]*0.395*8760*10^-6</f>
        <v>0.30449760000000003</v>
      </c>
      <c r="R3473" s="3" cm="1">
        <f t="array" ref="R3473">AVERAGE(VLOOKUP(_xlfn.TEXTSPLIT(Table1[[#This Row],[Fuel (no space after comma)]], ","), FuelList_Final_EF!$A$2:$B$65, 2, FALSE))</f>
        <v>53.06</v>
      </c>
      <c r="S3473" s="3">
        <f>Table1[[#This Row],[Generation (TWh)]]*10^9*VLOOKUP(Table1[[#This Row],[Turbine/Engine Technology]],Technology_HR!$A$2:$B$11,2,FALSE)*10^-6</f>
        <v>2298652.3824000005</v>
      </c>
      <c r="T3473" s="5">
        <f>Table1[[#This Row],[Fuel Consumption (mmBtu)]]*Table1[[#This Row],[Emission Factor (kg CO2/ mmBtu)]]*10^3</f>
        <v>121966495410.14403</v>
      </c>
      <c r="U3473" s="3">
        <f>Table1[[#This Row],[Emissions (g CO2)]]/(Table1[[#This Row],[Generation (TWh)]]*10^9)</f>
        <v>400.54993999999999</v>
      </c>
    </row>
    <row r="3474" spans="1:21" x14ac:dyDescent="0.35">
      <c r="A3474" t="s">
        <v>1006</v>
      </c>
      <c r="B3474" t="s">
        <v>3239</v>
      </c>
      <c r="C3474" t="str">
        <f>SUBSTITUTE(Table1[[#This Row],[Fuel]],", ",",")</f>
        <v>fossil gas: natural gas</v>
      </c>
      <c r="D3474" t="s">
        <v>3239</v>
      </c>
      <c r="H3474" t="s">
        <v>3440</v>
      </c>
      <c r="I3474">
        <v>90</v>
      </c>
      <c r="J3474" t="s">
        <v>3446</v>
      </c>
      <c r="K3474">
        <v>1954</v>
      </c>
      <c r="L3474" t="s">
        <v>29</v>
      </c>
      <c r="M3474" t="s">
        <v>29</v>
      </c>
      <c r="N3474">
        <v>47.805669999999999</v>
      </c>
      <c r="O3474">
        <v>10.902139999999999</v>
      </c>
      <c r="P3474" t="s">
        <v>3509</v>
      </c>
      <c r="Q3474" s="3">
        <f>Table1[[#This Row],[Capacity (MW)]]*0.395*8760*10^-6</f>
        <v>0.31141800000000003</v>
      </c>
      <c r="R3474" s="3" cm="1">
        <f t="array" ref="R3474">AVERAGE(VLOOKUP(_xlfn.TEXTSPLIT(Table1[[#This Row],[Fuel (no space after comma)]], ","), FuelList_Final_EF!$A$2:$B$65, 2, FALSE))</f>
        <v>53.06</v>
      </c>
      <c r="S3474" s="3">
        <f>Table1[[#This Row],[Generation (TWh)]]*10^9*VLOOKUP(Table1[[#This Row],[Turbine/Engine Technology]],Technology_HR!$A$2:$B$11,2,FALSE)*10^-6</f>
        <v>3202934.13</v>
      </c>
      <c r="T3474" s="5">
        <f>Table1[[#This Row],[Fuel Consumption (mmBtu)]]*Table1[[#This Row],[Emission Factor (kg CO2/ mmBtu)]]*10^3</f>
        <v>169947684937.79999</v>
      </c>
      <c r="U3474" s="3">
        <f>Table1[[#This Row],[Emissions (g CO2)]]/(Table1[[#This Row],[Generation (TWh)]]*10^9)</f>
        <v>545.72209999999995</v>
      </c>
    </row>
    <row r="3475" spans="1:21" x14ac:dyDescent="0.35">
      <c r="A3475" t="s">
        <v>1089</v>
      </c>
      <c r="B3475" t="s">
        <v>3239</v>
      </c>
      <c r="C3475" t="str">
        <f>SUBSTITUTE(Table1[[#This Row],[Fuel]],", ",",")</f>
        <v>fossil gas: natural gas</v>
      </c>
      <c r="D3475" t="s">
        <v>3239</v>
      </c>
      <c r="H3475" t="s">
        <v>3436</v>
      </c>
      <c r="I3475">
        <v>20</v>
      </c>
      <c r="J3475" t="s">
        <v>3446</v>
      </c>
      <c r="K3475" t="s">
        <v>29</v>
      </c>
      <c r="L3475" t="s">
        <v>29</v>
      </c>
      <c r="M3475" t="s">
        <v>29</v>
      </c>
      <c r="N3475">
        <v>47.650528799999996</v>
      </c>
      <c r="O3475">
        <v>10.2616184</v>
      </c>
      <c r="P3475" t="s">
        <v>3509</v>
      </c>
      <c r="Q3475" s="3">
        <f>Table1[[#This Row],[Capacity (MW)]]*0.395*8760*10^-6</f>
        <v>6.9204000000000002E-2</v>
      </c>
      <c r="R3475" s="3" cm="1">
        <f t="array" ref="R3475">AVERAGE(VLOOKUP(_xlfn.TEXTSPLIT(Table1[[#This Row],[Fuel (no space after comma)]], ","), FuelList_Final_EF!$A$2:$B$65, 2, FALSE))</f>
        <v>53.06</v>
      </c>
      <c r="S3475" s="3">
        <f>Table1[[#This Row],[Generation (TWh)]]*10^9*VLOOKUP(Table1[[#This Row],[Turbine/Engine Technology]],Technology_HR!$A$2:$B$11,2,FALSE)*10^-6</f>
        <v>761936.03999999992</v>
      </c>
      <c r="T3475" s="5">
        <f>Table1[[#This Row],[Fuel Consumption (mmBtu)]]*Table1[[#This Row],[Emission Factor (kg CO2/ mmBtu)]]*10^3</f>
        <v>40428326282.399994</v>
      </c>
      <c r="U3475" s="3">
        <f>Table1[[#This Row],[Emissions (g CO2)]]/(Table1[[#This Row],[Generation (TWh)]]*10^9)</f>
        <v>584.1905999999999</v>
      </c>
    </row>
    <row r="3476" spans="1:21" x14ac:dyDescent="0.35">
      <c r="A3476" t="s">
        <v>978</v>
      </c>
      <c r="B3476" t="s">
        <v>3239</v>
      </c>
      <c r="C3476" t="str">
        <f>SUBSTITUTE(Table1[[#This Row],[Fuel]],", ",",")</f>
        <v>fossil gas: natural gas</v>
      </c>
      <c r="D3476" t="s">
        <v>3239</v>
      </c>
      <c r="H3476" t="s">
        <v>3441</v>
      </c>
      <c r="I3476">
        <v>24</v>
      </c>
      <c r="J3476" t="s">
        <v>3446</v>
      </c>
      <c r="K3476">
        <v>2021</v>
      </c>
      <c r="L3476" t="s">
        <v>29</v>
      </c>
      <c r="M3476" t="s">
        <v>29</v>
      </c>
      <c r="N3476">
        <v>49.249374000000003</v>
      </c>
      <c r="O3476">
        <v>6.8806459999999996</v>
      </c>
      <c r="P3476" t="s">
        <v>3509</v>
      </c>
      <c r="Q3476" s="3">
        <f>Table1[[#This Row],[Capacity (MW)]]*0.395*8760*10^-6</f>
        <v>8.3044800000000002E-2</v>
      </c>
      <c r="R3476" s="3" cm="1">
        <f t="array" ref="R3476">AVERAGE(VLOOKUP(_xlfn.TEXTSPLIT(Table1[[#This Row],[Fuel (no space after comma)]], ","), FuelList_Final_EF!$A$2:$B$65, 2, FALSE))</f>
        <v>53.06</v>
      </c>
      <c r="S3476" s="3">
        <f>Table1[[#This Row],[Generation (TWh)]]*10^9*VLOOKUP(Table1[[#This Row],[Turbine/Engine Technology]],Technology_HR!$A$2:$B$11,2,FALSE)*10^-6</f>
        <v>626905.19519999996</v>
      </c>
      <c r="T3476" s="5">
        <f>Table1[[#This Row],[Fuel Consumption (mmBtu)]]*Table1[[#This Row],[Emission Factor (kg CO2/ mmBtu)]]*10^3</f>
        <v>33263589657.311996</v>
      </c>
      <c r="U3476" s="3">
        <f>Table1[[#This Row],[Emissions (g CO2)]]/(Table1[[#This Row],[Generation (TWh)]]*10^9)</f>
        <v>400.54993999999994</v>
      </c>
    </row>
    <row r="3477" spans="1:21" x14ac:dyDescent="0.35">
      <c r="A3477" t="s">
        <v>1090</v>
      </c>
      <c r="B3477" t="s">
        <v>3239</v>
      </c>
      <c r="C3477" t="str">
        <f>SUBSTITUTE(Table1[[#This Row],[Fuel]],", ",",")</f>
        <v>fossil gas: natural gas</v>
      </c>
      <c r="D3477" t="s">
        <v>3239</v>
      </c>
      <c r="H3477" t="s">
        <v>3438</v>
      </c>
      <c r="I3477">
        <v>81</v>
      </c>
      <c r="J3477" t="s">
        <v>3446</v>
      </c>
      <c r="K3477">
        <v>2011</v>
      </c>
      <c r="L3477" t="s">
        <v>29</v>
      </c>
      <c r="M3477" t="s">
        <v>29</v>
      </c>
      <c r="N3477">
        <v>51.253100000000003</v>
      </c>
      <c r="O3477">
        <v>9.4379000000000008</v>
      </c>
      <c r="P3477" t="s">
        <v>3509</v>
      </c>
      <c r="Q3477" s="3">
        <f>Table1[[#This Row],[Capacity (MW)]]*0.395*8760*10^-6</f>
        <v>0.28027619999999998</v>
      </c>
      <c r="R3477" s="3" cm="1">
        <f t="array" ref="R3477">AVERAGE(VLOOKUP(_xlfn.TEXTSPLIT(Table1[[#This Row],[Fuel (no space after comma)]], ","), FuelList_Final_EF!$A$2:$B$65, 2, FALSE))</f>
        <v>53.06</v>
      </c>
      <c r="S3477" s="3">
        <f>Table1[[#This Row],[Generation (TWh)]]*10^9*VLOOKUP(Table1[[#This Row],[Turbine/Engine Technology]],Technology_HR!$A$2:$B$11,2,FALSE)*10^-6</f>
        <v>2115805.0337999999</v>
      </c>
      <c r="T3477" s="5">
        <f>Table1[[#This Row],[Fuel Consumption (mmBtu)]]*Table1[[#This Row],[Emission Factor (kg CO2/ mmBtu)]]*10^3</f>
        <v>112264615093.42799</v>
      </c>
      <c r="U3477" s="3">
        <f>Table1[[#This Row],[Emissions (g CO2)]]/(Table1[[#This Row],[Generation (TWh)]]*10^9)</f>
        <v>400.54993999999999</v>
      </c>
    </row>
    <row r="3478" spans="1:21" x14ac:dyDescent="0.35">
      <c r="A3478" t="s">
        <v>968</v>
      </c>
      <c r="B3478" t="s">
        <v>3282</v>
      </c>
      <c r="C3478" t="str">
        <f>SUBSTITUTE(Table1[[#This Row],[Fuel]],", ",",")</f>
        <v>fossil liquids: light fuel oil</v>
      </c>
      <c r="D3478" t="s">
        <v>3282</v>
      </c>
      <c r="H3478" t="s">
        <v>3436</v>
      </c>
      <c r="I3478">
        <v>136</v>
      </c>
      <c r="J3478" t="s">
        <v>3446</v>
      </c>
      <c r="K3478">
        <v>1982</v>
      </c>
      <c r="L3478" t="s">
        <v>29</v>
      </c>
      <c r="M3478">
        <v>2025</v>
      </c>
      <c r="N3478">
        <v>49.017670000000003</v>
      </c>
      <c r="O3478">
        <v>9.1576930000000001</v>
      </c>
      <c r="P3478" t="s">
        <v>3509</v>
      </c>
      <c r="Q3478" s="3">
        <f>Table1[[#This Row],[Capacity (MW)]]*0.395*8760*10^-6</f>
        <v>0.47058719999999998</v>
      </c>
      <c r="R3478" s="3" cm="1">
        <f t="array" ref="R3478">AVERAGE(VLOOKUP(_xlfn.TEXTSPLIT(Table1[[#This Row],[Fuel (no space after comma)]], ","), FuelList_Final_EF!$A$2:$B$65, 2, FALSE))</f>
        <v>78.123352662098043</v>
      </c>
      <c r="S3478" s="3">
        <f>Table1[[#This Row],[Generation (TWh)]]*10^9*VLOOKUP(Table1[[#This Row],[Turbine/Engine Technology]],Technology_HR!$A$2:$B$11,2,FALSE)*10^-6</f>
        <v>5181165.0719999997</v>
      </c>
      <c r="T3478" s="5">
        <f>Table1[[#This Row],[Fuel Consumption (mmBtu)]]*Table1[[#This Row],[Emission Factor (kg CO2/ mmBtu)]]*10^3</f>
        <v>404769986120.40057</v>
      </c>
      <c r="U3478" s="3">
        <f>Table1[[#This Row],[Emissions (g CO2)]]/(Table1[[#This Row],[Generation (TWh)]]*10^9)</f>
        <v>860.13811280969935</v>
      </c>
    </row>
    <row r="3479" spans="1:21" x14ac:dyDescent="0.35">
      <c r="A3479" t="s">
        <v>1091</v>
      </c>
      <c r="B3479" t="s">
        <v>3239</v>
      </c>
      <c r="C3479" t="str">
        <f>SUBSTITUTE(Table1[[#This Row],[Fuel]],", ",",")</f>
        <v>fossil gas: natural gas</v>
      </c>
      <c r="D3479" t="s">
        <v>3239</v>
      </c>
      <c r="H3479" t="s">
        <v>3438</v>
      </c>
      <c r="I3479">
        <v>440</v>
      </c>
      <c r="J3479" t="s">
        <v>3449</v>
      </c>
      <c r="K3479">
        <v>2025</v>
      </c>
      <c r="L3479" t="s">
        <v>29</v>
      </c>
      <c r="M3479" t="s">
        <v>29</v>
      </c>
      <c r="N3479">
        <v>53.566837</v>
      </c>
      <c r="O3479">
        <v>9.7256959999999992</v>
      </c>
      <c r="P3479" t="s">
        <v>3509</v>
      </c>
      <c r="Q3479" s="3">
        <f>Table1[[#This Row],[Capacity (MW)]]*0.395*8760*10^-6</f>
        <v>1.5224879999999998</v>
      </c>
      <c r="R3479" s="3" cm="1">
        <f t="array" ref="R3479">AVERAGE(VLOOKUP(_xlfn.TEXTSPLIT(Table1[[#This Row],[Fuel (no space after comma)]], ","), FuelList_Final_EF!$A$2:$B$65, 2, FALSE))</f>
        <v>53.06</v>
      </c>
      <c r="S3479" s="3">
        <f>Table1[[#This Row],[Generation (TWh)]]*10^9*VLOOKUP(Table1[[#This Row],[Turbine/Engine Technology]],Technology_HR!$A$2:$B$11,2,FALSE)*10^-6</f>
        <v>11493261.911999997</v>
      </c>
      <c r="T3479" s="5">
        <f>Table1[[#This Row],[Fuel Consumption (mmBtu)]]*Table1[[#This Row],[Emission Factor (kg CO2/ mmBtu)]]*10^3</f>
        <v>609832477050.71985</v>
      </c>
      <c r="U3479" s="3">
        <f>Table1[[#This Row],[Emissions (g CO2)]]/(Table1[[#This Row],[Generation (TWh)]]*10^9)</f>
        <v>400.54993999999994</v>
      </c>
    </row>
    <row r="3480" spans="1:21" x14ac:dyDescent="0.35">
      <c r="A3480" t="s">
        <v>1091</v>
      </c>
      <c r="B3480" t="s">
        <v>3251</v>
      </c>
      <c r="C3480" t="str">
        <f>SUBSTITUTE(Table1[[#This Row],[Fuel]],", ",",")</f>
        <v>fossil liquids: heavy fuel oil,fossil gas: natural gas</v>
      </c>
      <c r="D3480" t="s">
        <v>3241</v>
      </c>
      <c r="E3480" t="s">
        <v>3239</v>
      </c>
      <c r="H3480" t="s">
        <v>3436</v>
      </c>
      <c r="I3480">
        <v>50.5</v>
      </c>
      <c r="J3480" t="s">
        <v>3446</v>
      </c>
      <c r="K3480">
        <v>1972</v>
      </c>
      <c r="L3480" t="s">
        <v>29</v>
      </c>
      <c r="M3480" t="s">
        <v>29</v>
      </c>
      <c r="N3480">
        <v>53.566837</v>
      </c>
      <c r="O3480">
        <v>9.7256959999999992</v>
      </c>
      <c r="P3480" t="s">
        <v>3509</v>
      </c>
      <c r="Q3480" s="3">
        <f>Table1[[#This Row],[Capacity (MW)]]*0.395*8760*10^-6</f>
        <v>0.17474010000000001</v>
      </c>
      <c r="R3480" s="3" cm="1">
        <f t="array" ref="R3480">AVERAGE(VLOOKUP(_xlfn.TEXTSPLIT(Table1[[#This Row],[Fuel (no space after comma)]], ","), FuelList_Final_EF!$A$2:$B$65, 2, FALSE))</f>
        <v>67.331265155508703</v>
      </c>
      <c r="S3480" s="3">
        <f>Table1[[#This Row],[Generation (TWh)]]*10^9*VLOOKUP(Table1[[#This Row],[Turbine/Engine Technology]],Technology_HR!$A$2:$B$11,2,FALSE)*10^-6</f>
        <v>1923888.5009999999</v>
      </c>
      <c r="T3480" s="5">
        <f>Table1[[#This Row],[Fuel Consumption (mmBtu)]]*Table1[[#This Row],[Emission Factor (kg CO2/ mmBtu)]]*10^3</f>
        <v>129537846790.46516</v>
      </c>
      <c r="U3480" s="3">
        <f>Table1[[#This Row],[Emissions (g CO2)]]/(Table1[[#This Row],[Generation (TWh)]]*10^9)</f>
        <v>741.31722936215078</v>
      </c>
    </row>
    <row r="3481" spans="1:21" x14ac:dyDescent="0.35">
      <c r="A3481" t="s">
        <v>1091</v>
      </c>
      <c r="B3481" t="s">
        <v>3251</v>
      </c>
      <c r="C3481" t="str">
        <f>SUBSTITUTE(Table1[[#This Row],[Fuel]],", ",",")</f>
        <v>fossil liquids: heavy fuel oil,fossil gas: natural gas</v>
      </c>
      <c r="D3481" t="s">
        <v>3241</v>
      </c>
      <c r="E3481" t="s">
        <v>3239</v>
      </c>
      <c r="H3481" t="s">
        <v>3436</v>
      </c>
      <c r="I3481">
        <v>50.5</v>
      </c>
      <c r="J3481" t="s">
        <v>3446</v>
      </c>
      <c r="K3481">
        <v>1972</v>
      </c>
      <c r="L3481" t="s">
        <v>29</v>
      </c>
      <c r="M3481" t="s">
        <v>29</v>
      </c>
      <c r="N3481">
        <v>53.566837</v>
      </c>
      <c r="O3481">
        <v>9.7256959999999992</v>
      </c>
      <c r="P3481" t="s">
        <v>3509</v>
      </c>
      <c r="Q3481" s="3">
        <f>Table1[[#This Row],[Capacity (MW)]]*0.395*8760*10^-6</f>
        <v>0.17474010000000001</v>
      </c>
      <c r="R3481" s="3" cm="1">
        <f t="array" ref="R3481">AVERAGE(VLOOKUP(_xlfn.TEXTSPLIT(Table1[[#This Row],[Fuel (no space after comma)]], ","), FuelList_Final_EF!$A$2:$B$65, 2, FALSE))</f>
        <v>67.331265155508703</v>
      </c>
      <c r="S3481" s="3">
        <f>Table1[[#This Row],[Generation (TWh)]]*10^9*VLOOKUP(Table1[[#This Row],[Turbine/Engine Technology]],Technology_HR!$A$2:$B$11,2,FALSE)*10^-6</f>
        <v>1923888.5009999999</v>
      </c>
      <c r="T3481" s="5">
        <f>Table1[[#This Row],[Fuel Consumption (mmBtu)]]*Table1[[#This Row],[Emission Factor (kg CO2/ mmBtu)]]*10^3</f>
        <v>129537846790.46516</v>
      </c>
      <c r="U3481" s="3">
        <f>Table1[[#This Row],[Emissions (g CO2)]]/(Table1[[#This Row],[Generation (TWh)]]*10^9)</f>
        <v>741.31722936215078</v>
      </c>
    </row>
    <row r="3482" spans="1:21" x14ac:dyDescent="0.35">
      <c r="A3482" t="s">
        <v>987</v>
      </c>
      <c r="B3482" t="s">
        <v>3239</v>
      </c>
      <c r="C3482" t="str">
        <f>SUBSTITUTE(Table1[[#This Row],[Fuel]],", ",",")</f>
        <v>fossil gas: natural gas</v>
      </c>
      <c r="D3482" t="s">
        <v>3239</v>
      </c>
      <c r="H3482" t="s">
        <v>3438</v>
      </c>
      <c r="I3482">
        <v>63</v>
      </c>
      <c r="J3482" t="s">
        <v>3446</v>
      </c>
      <c r="K3482">
        <v>2013</v>
      </c>
      <c r="L3482" t="s">
        <v>29</v>
      </c>
      <c r="M3482" t="s">
        <v>29</v>
      </c>
      <c r="N3482">
        <v>50.321129999999997</v>
      </c>
      <c r="O3482">
        <v>7.2339099999999998</v>
      </c>
      <c r="P3482" t="s">
        <v>3509</v>
      </c>
      <c r="Q3482" s="3">
        <f>Table1[[#This Row],[Capacity (MW)]]*0.395*8760*10^-6</f>
        <v>0.21799260000000001</v>
      </c>
      <c r="R3482" s="3" cm="1">
        <f t="array" ref="R3482">AVERAGE(VLOOKUP(_xlfn.TEXTSPLIT(Table1[[#This Row],[Fuel (no space after comma)]], ","), FuelList_Final_EF!$A$2:$B$65, 2, FALSE))</f>
        <v>53.06</v>
      </c>
      <c r="S3482" s="3">
        <f>Table1[[#This Row],[Generation (TWh)]]*10^9*VLOOKUP(Table1[[#This Row],[Turbine/Engine Technology]],Technology_HR!$A$2:$B$11,2,FALSE)*10^-6</f>
        <v>1645626.1373999999</v>
      </c>
      <c r="T3482" s="5">
        <f>Table1[[#This Row],[Fuel Consumption (mmBtu)]]*Table1[[#This Row],[Emission Factor (kg CO2/ mmBtu)]]*10^3</f>
        <v>87316922850.444</v>
      </c>
      <c r="U3482" s="3">
        <f>Table1[[#This Row],[Emissions (g CO2)]]/(Table1[[#This Row],[Generation (TWh)]]*10^9)</f>
        <v>400.54993999999999</v>
      </c>
    </row>
    <row r="3483" spans="1:21" x14ac:dyDescent="0.35">
      <c r="A3483" t="s">
        <v>978</v>
      </c>
      <c r="B3483" t="s">
        <v>3239</v>
      </c>
      <c r="C3483" t="str">
        <f>SUBSTITUTE(Table1[[#This Row],[Fuel]],", ",",")</f>
        <v>fossil gas: natural gas</v>
      </c>
      <c r="D3483" t="s">
        <v>3239</v>
      </c>
      <c r="H3483" t="s">
        <v>59</v>
      </c>
      <c r="I3483">
        <v>600</v>
      </c>
      <c r="J3483" t="s">
        <v>3450</v>
      </c>
      <c r="K3483" t="s">
        <v>29</v>
      </c>
      <c r="L3483" t="s">
        <v>29</v>
      </c>
      <c r="M3483" t="s">
        <v>29</v>
      </c>
      <c r="N3483">
        <v>49.335278000000002</v>
      </c>
      <c r="O3483">
        <v>7.0305559999999998</v>
      </c>
      <c r="P3483" t="s">
        <v>3509</v>
      </c>
      <c r="Q3483" s="3">
        <f>Table1[[#This Row],[Capacity (MW)]]*0.395*8760*10^-6</f>
        <v>2.07612</v>
      </c>
      <c r="R3483" s="3" cm="1">
        <f t="array" ref="R3483">AVERAGE(VLOOKUP(_xlfn.TEXTSPLIT(Table1[[#This Row],[Fuel (no space after comma)]], ","), FuelList_Final_EF!$A$2:$B$65, 2, FALSE))</f>
        <v>53.06</v>
      </c>
      <c r="S3483" s="3">
        <f>Table1[[#This Row],[Generation (TWh)]]*10^9*VLOOKUP(Table1[[#This Row],[Turbine/Engine Technology]],Technology_HR!$A$2:$B$11,2,FALSE)*10^-6</f>
        <v>17222453.460000001</v>
      </c>
      <c r="T3483" s="5">
        <f>Table1[[#This Row],[Fuel Consumption (mmBtu)]]*Table1[[#This Row],[Emission Factor (kg CO2/ mmBtu)]]*10^3</f>
        <v>913823380587.6001</v>
      </c>
      <c r="U3483" s="3">
        <f>Table1[[#This Row],[Emissions (g CO2)]]/(Table1[[#This Row],[Generation (TWh)]]*10^9)</f>
        <v>440.15923000000004</v>
      </c>
    </row>
    <row r="3484" spans="1:21" x14ac:dyDescent="0.35">
      <c r="A3484" t="s">
        <v>1092</v>
      </c>
      <c r="B3484" t="s">
        <v>3239</v>
      </c>
      <c r="C3484" t="str">
        <f>SUBSTITUTE(Table1[[#This Row],[Fuel]],", ",",")</f>
        <v>fossil gas: natural gas</v>
      </c>
      <c r="D3484" t="s">
        <v>3239</v>
      </c>
      <c r="H3484" t="s">
        <v>3438</v>
      </c>
      <c r="I3484">
        <v>800</v>
      </c>
      <c r="J3484" t="s">
        <v>3447</v>
      </c>
      <c r="K3484">
        <v>2030</v>
      </c>
      <c r="L3484" t="s">
        <v>29</v>
      </c>
      <c r="M3484" t="s">
        <v>29</v>
      </c>
      <c r="N3484">
        <v>50.839578000000003</v>
      </c>
      <c r="O3484">
        <v>6.3223820000000002</v>
      </c>
      <c r="P3484" t="s">
        <v>3509</v>
      </c>
      <c r="Q3484" s="3">
        <f>Table1[[#This Row],[Capacity (MW)]]*0.395*8760*10^-6</f>
        <v>2.76816</v>
      </c>
      <c r="R3484" s="3" cm="1">
        <f t="array" ref="R3484">AVERAGE(VLOOKUP(_xlfn.TEXTSPLIT(Table1[[#This Row],[Fuel (no space after comma)]], ","), FuelList_Final_EF!$A$2:$B$65, 2, FALSE))</f>
        <v>53.06</v>
      </c>
      <c r="S3484" s="3">
        <f>Table1[[#This Row],[Generation (TWh)]]*10^9*VLOOKUP(Table1[[#This Row],[Turbine/Engine Technology]],Technology_HR!$A$2:$B$11,2,FALSE)*10^-6</f>
        <v>20896839.84</v>
      </c>
      <c r="T3484" s="5">
        <f>Table1[[#This Row],[Fuel Consumption (mmBtu)]]*Table1[[#This Row],[Emission Factor (kg CO2/ mmBtu)]]*10^3</f>
        <v>1108786321910.4001</v>
      </c>
      <c r="U3484" s="3">
        <f>Table1[[#This Row],[Emissions (g CO2)]]/(Table1[[#This Row],[Generation (TWh)]]*10^9)</f>
        <v>400.54994000000005</v>
      </c>
    </row>
    <row r="3485" spans="1:21" x14ac:dyDescent="0.35">
      <c r="A3485" t="s">
        <v>1092</v>
      </c>
      <c r="B3485" t="s">
        <v>3239</v>
      </c>
      <c r="C3485" t="str">
        <f>SUBSTITUTE(Table1[[#This Row],[Fuel]],", ",",")</f>
        <v>fossil gas: natural gas</v>
      </c>
      <c r="D3485" t="s">
        <v>3239</v>
      </c>
      <c r="H3485" t="s">
        <v>3436</v>
      </c>
      <c r="I3485">
        <v>200</v>
      </c>
      <c r="J3485" t="s">
        <v>3446</v>
      </c>
      <c r="K3485">
        <v>2006</v>
      </c>
      <c r="L3485" t="s">
        <v>29</v>
      </c>
      <c r="M3485" t="s">
        <v>29</v>
      </c>
      <c r="N3485">
        <v>50.839578000000003</v>
      </c>
      <c r="O3485">
        <v>6.3223820000000002</v>
      </c>
      <c r="P3485" t="s">
        <v>3509</v>
      </c>
      <c r="Q3485" s="3">
        <f>Table1[[#This Row],[Capacity (MW)]]*0.395*8760*10^-6</f>
        <v>0.69203999999999999</v>
      </c>
      <c r="R3485" s="3" cm="1">
        <f t="array" ref="R3485">AVERAGE(VLOOKUP(_xlfn.TEXTSPLIT(Table1[[#This Row],[Fuel (no space after comma)]], ","), FuelList_Final_EF!$A$2:$B$65, 2, FALSE))</f>
        <v>53.06</v>
      </c>
      <c r="S3485" s="3">
        <f>Table1[[#This Row],[Generation (TWh)]]*10^9*VLOOKUP(Table1[[#This Row],[Turbine/Engine Technology]],Technology_HR!$A$2:$B$11,2,FALSE)*10^-6</f>
        <v>7619360.3999999994</v>
      </c>
      <c r="T3485" s="5">
        <f>Table1[[#This Row],[Fuel Consumption (mmBtu)]]*Table1[[#This Row],[Emission Factor (kg CO2/ mmBtu)]]*10^3</f>
        <v>404283262824</v>
      </c>
      <c r="U3485" s="3">
        <f>Table1[[#This Row],[Emissions (g CO2)]]/(Table1[[#This Row],[Generation (TWh)]]*10^9)</f>
        <v>584.19060000000002</v>
      </c>
    </row>
    <row r="3486" spans="1:21" x14ac:dyDescent="0.35">
      <c r="A3486" t="s">
        <v>1092</v>
      </c>
      <c r="B3486" t="s">
        <v>3239</v>
      </c>
      <c r="C3486" t="str">
        <f>SUBSTITUTE(Table1[[#This Row],[Fuel]],", ",",")</f>
        <v>fossil gas: natural gas</v>
      </c>
      <c r="D3486" t="s">
        <v>3239</v>
      </c>
      <c r="H3486" t="s">
        <v>3436</v>
      </c>
      <c r="I3486">
        <v>200</v>
      </c>
      <c r="J3486" t="s">
        <v>3446</v>
      </c>
      <c r="K3486">
        <v>2006</v>
      </c>
      <c r="L3486" t="s">
        <v>29</v>
      </c>
      <c r="M3486" t="s">
        <v>29</v>
      </c>
      <c r="N3486">
        <v>50.839578000000003</v>
      </c>
      <c r="O3486">
        <v>6.3223820000000002</v>
      </c>
      <c r="P3486" t="s">
        <v>3509</v>
      </c>
      <c r="Q3486" s="3">
        <f>Table1[[#This Row],[Capacity (MW)]]*0.395*8760*10^-6</f>
        <v>0.69203999999999999</v>
      </c>
      <c r="R3486" s="3" cm="1">
        <f t="array" ref="R3486">AVERAGE(VLOOKUP(_xlfn.TEXTSPLIT(Table1[[#This Row],[Fuel (no space after comma)]], ","), FuelList_Final_EF!$A$2:$B$65, 2, FALSE))</f>
        <v>53.06</v>
      </c>
      <c r="S3486" s="3">
        <f>Table1[[#This Row],[Generation (TWh)]]*10^9*VLOOKUP(Table1[[#This Row],[Turbine/Engine Technology]],Technology_HR!$A$2:$B$11,2,FALSE)*10^-6</f>
        <v>7619360.3999999994</v>
      </c>
      <c r="T3486" s="5">
        <f>Table1[[#This Row],[Fuel Consumption (mmBtu)]]*Table1[[#This Row],[Emission Factor (kg CO2/ mmBtu)]]*10^3</f>
        <v>404283262824</v>
      </c>
      <c r="U3486" s="3">
        <f>Table1[[#This Row],[Emissions (g CO2)]]/(Table1[[#This Row],[Generation (TWh)]]*10^9)</f>
        <v>584.19060000000002</v>
      </c>
    </row>
    <row r="3487" spans="1:21" x14ac:dyDescent="0.35">
      <c r="A3487" t="s">
        <v>1078</v>
      </c>
      <c r="B3487" t="s">
        <v>3239</v>
      </c>
      <c r="C3487" t="str">
        <f>SUBSTITUTE(Table1[[#This Row],[Fuel]],", ",",")</f>
        <v>fossil gas: natural gas</v>
      </c>
      <c r="D3487" t="s">
        <v>3239</v>
      </c>
      <c r="H3487" t="s">
        <v>3441</v>
      </c>
      <c r="I3487">
        <v>24</v>
      </c>
      <c r="J3487" t="s">
        <v>3446</v>
      </c>
      <c r="K3487">
        <v>2012</v>
      </c>
      <c r="L3487" t="s">
        <v>29</v>
      </c>
      <c r="M3487" t="s">
        <v>29</v>
      </c>
      <c r="N3487">
        <v>51.254539999999999</v>
      </c>
      <c r="O3487">
        <v>6.7864800000000001</v>
      </c>
      <c r="P3487" t="s">
        <v>3509</v>
      </c>
      <c r="Q3487" s="3">
        <f>Table1[[#This Row],[Capacity (MW)]]*0.395*8760*10^-6</f>
        <v>8.3044800000000002E-2</v>
      </c>
      <c r="R3487" s="3" cm="1">
        <f t="array" ref="R3487">AVERAGE(VLOOKUP(_xlfn.TEXTSPLIT(Table1[[#This Row],[Fuel (no space after comma)]], ","), FuelList_Final_EF!$A$2:$B$65, 2, FALSE))</f>
        <v>53.06</v>
      </c>
      <c r="S3487" s="3">
        <f>Table1[[#This Row],[Generation (TWh)]]*10^9*VLOOKUP(Table1[[#This Row],[Turbine/Engine Technology]],Technology_HR!$A$2:$B$11,2,FALSE)*10^-6</f>
        <v>626905.19519999996</v>
      </c>
      <c r="T3487" s="5">
        <f>Table1[[#This Row],[Fuel Consumption (mmBtu)]]*Table1[[#This Row],[Emission Factor (kg CO2/ mmBtu)]]*10^3</f>
        <v>33263589657.311996</v>
      </c>
      <c r="U3487" s="3">
        <f>Table1[[#This Row],[Emissions (g CO2)]]/(Table1[[#This Row],[Generation (TWh)]]*10^9)</f>
        <v>400.54993999999994</v>
      </c>
    </row>
    <row r="3488" spans="1:21" x14ac:dyDescent="0.35">
      <c r="A3488" t="s">
        <v>1093</v>
      </c>
      <c r="B3488" t="s">
        <v>3239</v>
      </c>
      <c r="C3488" t="str">
        <f>SUBSTITUTE(Table1[[#This Row],[Fuel]],", ",",")</f>
        <v>fossil gas: natural gas</v>
      </c>
      <c r="D3488" t="s">
        <v>3239</v>
      </c>
      <c r="H3488" t="s">
        <v>3440</v>
      </c>
      <c r="I3488">
        <v>47</v>
      </c>
      <c r="J3488" t="s">
        <v>3446</v>
      </c>
      <c r="K3488">
        <v>1993</v>
      </c>
      <c r="L3488" t="s">
        <v>29</v>
      </c>
      <c r="M3488" t="s">
        <v>29</v>
      </c>
      <c r="N3488">
        <v>51.465600000000002</v>
      </c>
      <c r="O3488">
        <v>12.592000000000001</v>
      </c>
      <c r="P3488" t="s">
        <v>3509</v>
      </c>
      <c r="Q3488" s="3">
        <f>Table1[[#This Row],[Capacity (MW)]]*0.395*8760*10^-6</f>
        <v>0.16262940000000001</v>
      </c>
      <c r="R3488" s="3" cm="1">
        <f t="array" ref="R3488">AVERAGE(VLOOKUP(_xlfn.TEXTSPLIT(Table1[[#This Row],[Fuel (no space after comma)]], ","), FuelList_Final_EF!$A$2:$B$65, 2, FALSE))</f>
        <v>53.06</v>
      </c>
      <c r="S3488" s="3">
        <f>Table1[[#This Row],[Generation (TWh)]]*10^9*VLOOKUP(Table1[[#This Row],[Turbine/Engine Technology]],Technology_HR!$A$2:$B$11,2,FALSE)*10^-6</f>
        <v>1672643.379</v>
      </c>
      <c r="T3488" s="5">
        <f>Table1[[#This Row],[Fuel Consumption (mmBtu)]]*Table1[[#This Row],[Emission Factor (kg CO2/ mmBtu)]]*10^3</f>
        <v>88750457689.740005</v>
      </c>
      <c r="U3488" s="3">
        <f>Table1[[#This Row],[Emissions (g CO2)]]/(Table1[[#This Row],[Generation (TWh)]]*10^9)</f>
        <v>545.72210000000007</v>
      </c>
    </row>
    <row r="3489" spans="1:21" x14ac:dyDescent="0.35">
      <c r="A3489" t="s">
        <v>1094</v>
      </c>
      <c r="B3489" t="s">
        <v>3239</v>
      </c>
      <c r="C3489" t="str">
        <f>SUBSTITUTE(Table1[[#This Row],[Fuel]],", ",",")</f>
        <v>fossil gas: natural gas</v>
      </c>
      <c r="D3489" t="s">
        <v>3239</v>
      </c>
      <c r="H3489" t="s">
        <v>3438</v>
      </c>
      <c r="I3489">
        <v>78</v>
      </c>
      <c r="J3489" t="s">
        <v>3446</v>
      </c>
      <c r="K3489">
        <v>2006</v>
      </c>
      <c r="L3489" t="s">
        <v>29</v>
      </c>
      <c r="M3489" t="s">
        <v>29</v>
      </c>
      <c r="N3489">
        <v>50.040550000000003</v>
      </c>
      <c r="O3489">
        <v>8.2532499999999995</v>
      </c>
      <c r="P3489" t="s">
        <v>3509</v>
      </c>
      <c r="Q3489" s="3">
        <f>Table1[[#This Row],[Capacity (MW)]]*0.395*8760*10^-6</f>
        <v>0.26989560000000001</v>
      </c>
      <c r="R3489" s="3" cm="1">
        <f t="array" ref="R3489">AVERAGE(VLOOKUP(_xlfn.TEXTSPLIT(Table1[[#This Row],[Fuel (no space after comma)]], ","), FuelList_Final_EF!$A$2:$B$65, 2, FALSE))</f>
        <v>53.06</v>
      </c>
      <c r="S3489" s="3">
        <f>Table1[[#This Row],[Generation (TWh)]]*10^9*VLOOKUP(Table1[[#This Row],[Turbine/Engine Technology]],Technology_HR!$A$2:$B$11,2,FALSE)*10^-6</f>
        <v>2037441.8843999999</v>
      </c>
      <c r="T3489" s="5">
        <f>Table1[[#This Row],[Fuel Consumption (mmBtu)]]*Table1[[#This Row],[Emission Factor (kg CO2/ mmBtu)]]*10^3</f>
        <v>108106666386.26399</v>
      </c>
      <c r="U3489" s="3">
        <f>Table1[[#This Row],[Emissions (g CO2)]]/(Table1[[#This Row],[Generation (TWh)]]*10^9)</f>
        <v>400.54993999999999</v>
      </c>
    </row>
    <row r="3490" spans="1:21" x14ac:dyDescent="0.35">
      <c r="A3490" t="s">
        <v>1026</v>
      </c>
      <c r="B3490" t="s">
        <v>3239</v>
      </c>
      <c r="C3490" t="str">
        <f>SUBSTITUTE(Table1[[#This Row],[Fuel]],", ",",")</f>
        <v>fossil gas: natural gas</v>
      </c>
      <c r="D3490" t="s">
        <v>3239</v>
      </c>
      <c r="H3490" t="s">
        <v>3438</v>
      </c>
      <c r="I3490">
        <v>112</v>
      </c>
      <c r="J3490" t="s">
        <v>3446</v>
      </c>
      <c r="K3490">
        <v>2009</v>
      </c>
      <c r="L3490" t="s">
        <v>29</v>
      </c>
      <c r="M3490" t="s">
        <v>29</v>
      </c>
      <c r="N3490">
        <v>50.893999999999998</v>
      </c>
      <c r="O3490">
        <v>9.9971999999999994</v>
      </c>
      <c r="P3490" t="s">
        <v>3509</v>
      </c>
      <c r="Q3490" s="3">
        <f>Table1[[#This Row],[Capacity (MW)]]*0.395*8760*10^-6</f>
        <v>0.38754240000000001</v>
      </c>
      <c r="R3490" s="3" cm="1">
        <f t="array" ref="R3490">AVERAGE(VLOOKUP(_xlfn.TEXTSPLIT(Table1[[#This Row],[Fuel (no space after comma)]], ","), FuelList_Final_EF!$A$2:$B$65, 2, FALSE))</f>
        <v>53.06</v>
      </c>
      <c r="S3490" s="3">
        <f>Table1[[#This Row],[Generation (TWh)]]*10^9*VLOOKUP(Table1[[#This Row],[Turbine/Engine Technology]],Technology_HR!$A$2:$B$11,2,FALSE)*10^-6</f>
        <v>2925557.5776</v>
      </c>
      <c r="T3490" s="5">
        <f>Table1[[#This Row],[Fuel Consumption (mmBtu)]]*Table1[[#This Row],[Emission Factor (kg CO2/ mmBtu)]]*10^3</f>
        <v>155230085067.45599</v>
      </c>
      <c r="U3490" s="3">
        <f>Table1[[#This Row],[Emissions (g CO2)]]/(Table1[[#This Row],[Generation (TWh)]]*10^9)</f>
        <v>400.54993999999999</v>
      </c>
    </row>
    <row r="3491" spans="1:21" x14ac:dyDescent="0.35">
      <c r="A3491" t="s">
        <v>984</v>
      </c>
      <c r="B3491" t="s">
        <v>3239</v>
      </c>
      <c r="C3491" t="str">
        <f>SUBSTITUTE(Table1[[#This Row],[Fuel]],", ",",")</f>
        <v>fossil gas: natural gas</v>
      </c>
      <c r="D3491" t="s">
        <v>3239</v>
      </c>
      <c r="H3491" t="s">
        <v>3440</v>
      </c>
      <c r="I3491">
        <v>50</v>
      </c>
      <c r="J3491" t="s">
        <v>3446</v>
      </c>
      <c r="K3491">
        <v>1997</v>
      </c>
      <c r="L3491" t="s">
        <v>29</v>
      </c>
      <c r="M3491" t="s">
        <v>29</v>
      </c>
      <c r="N3491">
        <v>51.624479999999998</v>
      </c>
      <c r="O3491">
        <v>12.305149999999999</v>
      </c>
      <c r="P3491" t="s">
        <v>3509</v>
      </c>
      <c r="Q3491" s="3">
        <f>Table1[[#This Row],[Capacity (MW)]]*0.395*8760*10^-6</f>
        <v>0.17301</v>
      </c>
      <c r="R3491" s="3" cm="1">
        <f t="array" ref="R3491">AVERAGE(VLOOKUP(_xlfn.TEXTSPLIT(Table1[[#This Row],[Fuel (no space after comma)]], ","), FuelList_Final_EF!$A$2:$B$65, 2, FALSE))</f>
        <v>53.06</v>
      </c>
      <c r="S3491" s="3">
        <f>Table1[[#This Row],[Generation (TWh)]]*10^9*VLOOKUP(Table1[[#This Row],[Turbine/Engine Technology]],Technology_HR!$A$2:$B$11,2,FALSE)*10^-6</f>
        <v>1779407.8499999999</v>
      </c>
      <c r="T3491" s="5">
        <f>Table1[[#This Row],[Fuel Consumption (mmBtu)]]*Table1[[#This Row],[Emission Factor (kg CO2/ mmBtu)]]*10^3</f>
        <v>94415380521</v>
      </c>
      <c r="U3491" s="3">
        <f>Table1[[#This Row],[Emissions (g CO2)]]/(Table1[[#This Row],[Generation (TWh)]]*10^9)</f>
        <v>545.72209999999995</v>
      </c>
    </row>
    <row r="3492" spans="1:21" x14ac:dyDescent="0.35">
      <c r="A3492" t="s">
        <v>1095</v>
      </c>
      <c r="B3492" t="s">
        <v>3239</v>
      </c>
      <c r="C3492" t="str">
        <f>SUBSTITUTE(Table1[[#This Row],[Fuel]],", ",",")</f>
        <v>fossil gas: natural gas</v>
      </c>
      <c r="D3492" t="s">
        <v>3239</v>
      </c>
      <c r="H3492" t="s">
        <v>3438</v>
      </c>
      <c r="I3492">
        <v>133</v>
      </c>
      <c r="J3492" t="s">
        <v>3446</v>
      </c>
      <c r="K3492">
        <v>2021</v>
      </c>
      <c r="L3492" t="s">
        <v>29</v>
      </c>
      <c r="M3492" t="s">
        <v>29</v>
      </c>
      <c r="N3492">
        <v>52.431702999999999</v>
      </c>
      <c r="O3492">
        <v>10.786956999999999</v>
      </c>
      <c r="P3492" t="s">
        <v>3509</v>
      </c>
      <c r="Q3492" s="3">
        <f>Table1[[#This Row],[Capacity (MW)]]*0.395*8760*10^-6</f>
        <v>0.46020660000000002</v>
      </c>
      <c r="R3492" s="3" cm="1">
        <f t="array" ref="R3492">AVERAGE(VLOOKUP(_xlfn.TEXTSPLIT(Table1[[#This Row],[Fuel (no space after comma)]], ","), FuelList_Final_EF!$A$2:$B$65, 2, FALSE))</f>
        <v>53.06</v>
      </c>
      <c r="S3492" s="3">
        <f>Table1[[#This Row],[Generation (TWh)]]*10^9*VLOOKUP(Table1[[#This Row],[Turbine/Engine Technology]],Technology_HR!$A$2:$B$11,2,FALSE)*10^-6</f>
        <v>3474099.6233999999</v>
      </c>
      <c r="T3492" s="5">
        <f>Table1[[#This Row],[Fuel Consumption (mmBtu)]]*Table1[[#This Row],[Emission Factor (kg CO2/ mmBtu)]]*10^3</f>
        <v>184335726017.604</v>
      </c>
      <c r="U3492" s="3">
        <f>Table1[[#This Row],[Emissions (g CO2)]]/(Table1[[#This Row],[Generation (TWh)]]*10^9)</f>
        <v>400.54993999999999</v>
      </c>
    </row>
    <row r="3493" spans="1:21" x14ac:dyDescent="0.35">
      <c r="A3493" t="s">
        <v>1095</v>
      </c>
      <c r="B3493" t="s">
        <v>3239</v>
      </c>
      <c r="C3493" t="str">
        <f>SUBSTITUTE(Table1[[#This Row],[Fuel]],", ",",")</f>
        <v>fossil gas: natural gas</v>
      </c>
      <c r="D3493" t="s">
        <v>3239</v>
      </c>
      <c r="H3493" t="s">
        <v>3438</v>
      </c>
      <c r="I3493">
        <v>144</v>
      </c>
      <c r="J3493" t="s">
        <v>3446</v>
      </c>
      <c r="K3493">
        <v>2022</v>
      </c>
      <c r="L3493" t="s">
        <v>29</v>
      </c>
      <c r="M3493" t="s">
        <v>29</v>
      </c>
      <c r="N3493">
        <v>52.441544</v>
      </c>
      <c r="O3493">
        <v>10.765079</v>
      </c>
      <c r="P3493" t="s">
        <v>3509</v>
      </c>
      <c r="Q3493" s="3">
        <f>Table1[[#This Row],[Capacity (MW)]]*0.395*8760*10^-6</f>
        <v>0.49826880000000001</v>
      </c>
      <c r="R3493" s="3" cm="1">
        <f t="array" ref="R3493">AVERAGE(VLOOKUP(_xlfn.TEXTSPLIT(Table1[[#This Row],[Fuel (no space after comma)]], ","), FuelList_Final_EF!$A$2:$B$65, 2, FALSE))</f>
        <v>53.06</v>
      </c>
      <c r="S3493" s="3">
        <f>Table1[[#This Row],[Generation (TWh)]]*10^9*VLOOKUP(Table1[[#This Row],[Turbine/Engine Technology]],Technology_HR!$A$2:$B$11,2,FALSE)*10^-6</f>
        <v>3761431.1711999997</v>
      </c>
      <c r="T3493" s="5">
        <f>Table1[[#This Row],[Fuel Consumption (mmBtu)]]*Table1[[#This Row],[Emission Factor (kg CO2/ mmBtu)]]*10^3</f>
        <v>199581537943.87201</v>
      </c>
      <c r="U3493" s="3">
        <f>Table1[[#This Row],[Emissions (g CO2)]]/(Table1[[#This Row],[Generation (TWh)]]*10^9)</f>
        <v>400.54993999999999</v>
      </c>
    </row>
    <row r="3494" spans="1:21" x14ac:dyDescent="0.35">
      <c r="A3494" t="s">
        <v>1095</v>
      </c>
      <c r="B3494" t="s">
        <v>3239</v>
      </c>
      <c r="C3494" t="str">
        <f>SUBSTITUTE(Table1[[#This Row],[Fuel]],", ",",")</f>
        <v>fossil gas: natural gas</v>
      </c>
      <c r="D3494" t="s">
        <v>3239</v>
      </c>
      <c r="H3494" t="s">
        <v>3438</v>
      </c>
      <c r="I3494">
        <v>144</v>
      </c>
      <c r="J3494" t="s">
        <v>3446</v>
      </c>
      <c r="K3494">
        <v>2022</v>
      </c>
      <c r="L3494" t="s">
        <v>29</v>
      </c>
      <c r="M3494" t="s">
        <v>29</v>
      </c>
      <c r="N3494">
        <v>52.441544</v>
      </c>
      <c r="O3494">
        <v>10.765079</v>
      </c>
      <c r="P3494" t="s">
        <v>3509</v>
      </c>
      <c r="Q3494" s="3">
        <f>Table1[[#This Row],[Capacity (MW)]]*0.395*8760*10^-6</f>
        <v>0.49826880000000001</v>
      </c>
      <c r="R3494" s="3" cm="1">
        <f t="array" ref="R3494">AVERAGE(VLOOKUP(_xlfn.TEXTSPLIT(Table1[[#This Row],[Fuel (no space after comma)]], ","), FuelList_Final_EF!$A$2:$B$65, 2, FALSE))</f>
        <v>53.06</v>
      </c>
      <c r="S3494" s="3">
        <f>Table1[[#This Row],[Generation (TWh)]]*10^9*VLOOKUP(Table1[[#This Row],[Turbine/Engine Technology]],Technology_HR!$A$2:$B$11,2,FALSE)*10^-6</f>
        <v>3761431.1711999997</v>
      </c>
      <c r="T3494" s="5">
        <f>Table1[[#This Row],[Fuel Consumption (mmBtu)]]*Table1[[#This Row],[Emission Factor (kg CO2/ mmBtu)]]*10^3</f>
        <v>199581537943.87201</v>
      </c>
      <c r="U3494" s="3">
        <f>Table1[[#This Row],[Emissions (g CO2)]]/(Table1[[#This Row],[Generation (TWh)]]*10^9)</f>
        <v>400.54993999999999</v>
      </c>
    </row>
    <row r="3495" spans="1:21" x14ac:dyDescent="0.35">
      <c r="A3495" t="s">
        <v>965</v>
      </c>
      <c r="B3495" t="s">
        <v>3239</v>
      </c>
      <c r="C3495" t="str">
        <f>SUBSTITUTE(Table1[[#This Row],[Fuel]],", ",",")</f>
        <v>fossil gas: natural gas</v>
      </c>
      <c r="D3495" t="s">
        <v>3239</v>
      </c>
      <c r="H3495" t="s">
        <v>3438</v>
      </c>
      <c r="I3495">
        <v>70</v>
      </c>
      <c r="J3495" t="s">
        <v>3446</v>
      </c>
      <c r="K3495">
        <v>2007</v>
      </c>
      <c r="L3495" t="s">
        <v>29</v>
      </c>
      <c r="M3495" t="s">
        <v>29</v>
      </c>
      <c r="N3495">
        <v>49.069960000000002</v>
      </c>
      <c r="O3495">
        <v>8.3070199999999996</v>
      </c>
      <c r="P3495" t="s">
        <v>3509</v>
      </c>
      <c r="Q3495" s="3">
        <f>Table1[[#This Row],[Capacity (MW)]]*0.395*8760*10^-6</f>
        <v>0.24221400000000001</v>
      </c>
      <c r="R3495" s="3" cm="1">
        <f t="array" ref="R3495">AVERAGE(VLOOKUP(_xlfn.TEXTSPLIT(Table1[[#This Row],[Fuel (no space after comma)]], ","), FuelList_Final_EF!$A$2:$B$65, 2, FALSE))</f>
        <v>53.06</v>
      </c>
      <c r="S3495" s="3">
        <f>Table1[[#This Row],[Generation (TWh)]]*10^9*VLOOKUP(Table1[[#This Row],[Turbine/Engine Technology]],Technology_HR!$A$2:$B$11,2,FALSE)*10^-6</f>
        <v>1828473.486</v>
      </c>
      <c r="T3495" s="5">
        <f>Table1[[#This Row],[Fuel Consumption (mmBtu)]]*Table1[[#This Row],[Emission Factor (kg CO2/ mmBtu)]]*10^3</f>
        <v>97018803167.160004</v>
      </c>
      <c r="U3495" s="3">
        <f>Table1[[#This Row],[Emissions (g CO2)]]/(Table1[[#This Row],[Generation (TWh)]]*10^9)</f>
        <v>400.54993999999999</v>
      </c>
    </row>
    <row r="3496" spans="1:21" x14ac:dyDescent="0.35">
      <c r="A3496" t="s">
        <v>1096</v>
      </c>
      <c r="B3496" t="s">
        <v>3239</v>
      </c>
      <c r="C3496" t="str">
        <f>SUBSTITUTE(Table1[[#This Row],[Fuel]],", ",",")</f>
        <v>fossil gas: natural gas</v>
      </c>
      <c r="D3496" t="s">
        <v>3239</v>
      </c>
      <c r="H3496" t="s">
        <v>3440</v>
      </c>
      <c r="I3496">
        <v>29.96</v>
      </c>
      <c r="J3496" t="s">
        <v>3446</v>
      </c>
      <c r="K3496">
        <v>2010</v>
      </c>
      <c r="L3496" t="s">
        <v>29</v>
      </c>
      <c r="M3496" t="s">
        <v>29</v>
      </c>
      <c r="N3496">
        <v>52.299728000000002</v>
      </c>
      <c r="O3496">
        <v>11.673296000000001</v>
      </c>
      <c r="P3496" t="s">
        <v>3509</v>
      </c>
      <c r="Q3496" s="3">
        <f>Table1[[#This Row],[Capacity (MW)]]*0.395*8760*10^-6</f>
        <v>0.103667592</v>
      </c>
      <c r="R3496" s="3" cm="1">
        <f t="array" ref="R3496">AVERAGE(VLOOKUP(_xlfn.TEXTSPLIT(Table1[[#This Row],[Fuel (no space after comma)]], ","), FuelList_Final_EF!$A$2:$B$65, 2, FALSE))</f>
        <v>53.06</v>
      </c>
      <c r="S3496" s="3">
        <f>Table1[[#This Row],[Generation (TWh)]]*10^9*VLOOKUP(Table1[[#This Row],[Turbine/Engine Technology]],Technology_HR!$A$2:$B$11,2,FALSE)*10^-6</f>
        <v>1066221.1837199999</v>
      </c>
      <c r="T3496" s="5">
        <f>Table1[[#This Row],[Fuel Consumption (mmBtu)]]*Table1[[#This Row],[Emission Factor (kg CO2/ mmBtu)]]*10^3</f>
        <v>56573696008.183197</v>
      </c>
      <c r="U3496" s="3">
        <f>Table1[[#This Row],[Emissions (g CO2)]]/(Table1[[#This Row],[Generation (TWh)]]*10^9)</f>
        <v>545.72209999999995</v>
      </c>
    </row>
    <row r="3497" spans="1:21" x14ac:dyDescent="0.35">
      <c r="A3497" t="s">
        <v>1097</v>
      </c>
      <c r="B3497" t="s">
        <v>3239</v>
      </c>
      <c r="C3497" t="str">
        <f>SUBSTITUTE(Table1[[#This Row],[Fuel]],", ",",")</f>
        <v>fossil gas: natural gas</v>
      </c>
      <c r="D3497" t="s">
        <v>3239</v>
      </c>
      <c r="H3497" t="s">
        <v>3438</v>
      </c>
      <c r="I3497">
        <v>330</v>
      </c>
      <c r="J3497" t="s">
        <v>3445</v>
      </c>
      <c r="K3497" t="s">
        <v>29</v>
      </c>
      <c r="L3497" t="s">
        <v>29</v>
      </c>
      <c r="M3497" t="s">
        <v>29</v>
      </c>
      <c r="N3497">
        <v>4.9689730000000001</v>
      </c>
      <c r="O3497">
        <v>-1.6631849999999999</v>
      </c>
      <c r="P3497" t="s">
        <v>3510</v>
      </c>
      <c r="Q3497" s="3">
        <f>Table1[[#This Row],[Capacity (MW)]]*0.395*8760*10^-6</f>
        <v>1.141866</v>
      </c>
      <c r="R3497" s="3" cm="1">
        <f t="array" ref="R3497">AVERAGE(VLOOKUP(_xlfn.TEXTSPLIT(Table1[[#This Row],[Fuel (no space after comma)]], ","), FuelList_Final_EF!$A$2:$B$65, 2, FALSE))</f>
        <v>53.06</v>
      </c>
      <c r="S3497" s="3">
        <f>Table1[[#This Row],[Generation (TWh)]]*10^9*VLOOKUP(Table1[[#This Row],[Turbine/Engine Technology]],Technology_HR!$A$2:$B$11,2,FALSE)*10^-6</f>
        <v>8619946.4340000004</v>
      </c>
      <c r="T3497" s="5">
        <f>Table1[[#This Row],[Fuel Consumption (mmBtu)]]*Table1[[#This Row],[Emission Factor (kg CO2/ mmBtu)]]*10^3</f>
        <v>457374357788.04004</v>
      </c>
      <c r="U3497" s="3">
        <f>Table1[[#This Row],[Emissions (g CO2)]]/(Table1[[#This Row],[Generation (TWh)]]*10^9)</f>
        <v>400.54994000000005</v>
      </c>
    </row>
    <row r="3498" spans="1:21" x14ac:dyDescent="0.35">
      <c r="A3498" t="s">
        <v>1097</v>
      </c>
      <c r="B3498" t="s">
        <v>3239</v>
      </c>
      <c r="C3498" t="str">
        <f>SUBSTITUTE(Table1[[#This Row],[Fuel]],", ",",")</f>
        <v>fossil gas: natural gas</v>
      </c>
      <c r="D3498" t="s">
        <v>3239</v>
      </c>
      <c r="H3498" t="s">
        <v>3438</v>
      </c>
      <c r="I3498">
        <v>330</v>
      </c>
      <c r="J3498" t="s">
        <v>3445</v>
      </c>
      <c r="K3498" t="s">
        <v>29</v>
      </c>
      <c r="L3498" t="s">
        <v>29</v>
      </c>
      <c r="M3498" t="s">
        <v>29</v>
      </c>
      <c r="N3498">
        <v>4.9689730000000001</v>
      </c>
      <c r="O3498">
        <v>-1.6631849999999999</v>
      </c>
      <c r="P3498" t="s">
        <v>3510</v>
      </c>
      <c r="Q3498" s="3">
        <f>Table1[[#This Row],[Capacity (MW)]]*0.395*8760*10^-6</f>
        <v>1.141866</v>
      </c>
      <c r="R3498" s="3" cm="1">
        <f t="array" ref="R3498">AVERAGE(VLOOKUP(_xlfn.TEXTSPLIT(Table1[[#This Row],[Fuel (no space after comma)]], ","), FuelList_Final_EF!$A$2:$B$65, 2, FALSE))</f>
        <v>53.06</v>
      </c>
      <c r="S3498" s="3">
        <f>Table1[[#This Row],[Generation (TWh)]]*10^9*VLOOKUP(Table1[[#This Row],[Turbine/Engine Technology]],Technology_HR!$A$2:$B$11,2,FALSE)*10^-6</f>
        <v>8619946.4340000004</v>
      </c>
      <c r="T3498" s="5">
        <f>Table1[[#This Row],[Fuel Consumption (mmBtu)]]*Table1[[#This Row],[Emission Factor (kg CO2/ mmBtu)]]*10^3</f>
        <v>457374357788.04004</v>
      </c>
      <c r="U3498" s="3">
        <f>Table1[[#This Row],[Emissions (g CO2)]]/(Table1[[#This Row],[Generation (TWh)]]*10^9)</f>
        <v>400.54994000000005</v>
      </c>
    </row>
    <row r="3499" spans="1:21" x14ac:dyDescent="0.35">
      <c r="A3499" t="s">
        <v>843</v>
      </c>
      <c r="B3499" t="s">
        <v>3251</v>
      </c>
      <c r="C3499" t="str">
        <f>SUBSTITUTE(Table1[[#This Row],[Fuel]],", ",",")</f>
        <v>fossil liquids: heavy fuel oil,fossil gas: natural gas</v>
      </c>
      <c r="D3499" t="s">
        <v>3241</v>
      </c>
      <c r="E3499" t="s">
        <v>3239</v>
      </c>
      <c r="H3499" t="s">
        <v>59</v>
      </c>
      <c r="I3499">
        <v>370</v>
      </c>
      <c r="J3499" t="s">
        <v>3446</v>
      </c>
      <c r="K3499">
        <v>2018</v>
      </c>
      <c r="L3499" t="s">
        <v>29</v>
      </c>
      <c r="M3499" t="s">
        <v>29</v>
      </c>
      <c r="N3499">
        <v>5.6927479999999999</v>
      </c>
      <c r="O3499">
        <v>2.1523E-2</v>
      </c>
      <c r="P3499" t="s">
        <v>3510</v>
      </c>
      <c r="Q3499" s="3">
        <f>Table1[[#This Row],[Capacity (MW)]]*0.395*8760*10^-6</f>
        <v>1.2802739999999999</v>
      </c>
      <c r="R3499" s="3" cm="1">
        <f t="array" ref="R3499">AVERAGE(VLOOKUP(_xlfn.TEXTSPLIT(Table1[[#This Row],[Fuel (no space after comma)]], ","), FuelList_Final_EF!$A$2:$B$65, 2, FALSE))</f>
        <v>67.331265155508703</v>
      </c>
      <c r="S3499" s="3">
        <f>Table1[[#This Row],[Generation (TWh)]]*10^9*VLOOKUP(Table1[[#This Row],[Turbine/Engine Technology]],Technology_HR!$A$2:$B$11,2,FALSE)*10^-6</f>
        <v>10620512.967</v>
      </c>
      <c r="T3499" s="5">
        <f>Table1[[#This Row],[Fuel Consumption (mmBtu)]]*Table1[[#This Row],[Emission Factor (kg CO2/ mmBtu)]]*10^3</f>
        <v>715092574668.59546</v>
      </c>
      <c r="U3499" s="3">
        <f>Table1[[#This Row],[Emissions (g CO2)]]/(Table1[[#This Row],[Generation (TWh)]]*10^9)</f>
        <v>558.5465100975224</v>
      </c>
    </row>
    <row r="3500" spans="1:21" x14ac:dyDescent="0.35">
      <c r="A3500" t="s">
        <v>1098</v>
      </c>
      <c r="B3500" t="s">
        <v>3264</v>
      </c>
      <c r="C3500" t="str">
        <f>SUBSTITUTE(Table1[[#This Row],[Fuel]],", ",",")</f>
        <v>fossil gas: natural gas,fossil liquids: fuel oil,fossil liquids: diesel</v>
      </c>
      <c r="D3500" t="s">
        <v>3239</v>
      </c>
      <c r="E3500" t="s">
        <v>3275</v>
      </c>
      <c r="F3500" t="s">
        <v>3258</v>
      </c>
      <c r="H3500" t="s">
        <v>3438</v>
      </c>
      <c r="I3500">
        <v>203</v>
      </c>
      <c r="J3500" t="s">
        <v>3446</v>
      </c>
      <c r="K3500">
        <v>2019</v>
      </c>
      <c r="L3500" t="s">
        <v>29</v>
      </c>
      <c r="M3500" t="s">
        <v>29</v>
      </c>
      <c r="N3500">
        <v>4.9682009999999996</v>
      </c>
      <c r="O3500">
        <v>-1.667387</v>
      </c>
      <c r="P3500" t="s">
        <v>3510</v>
      </c>
      <c r="Q3500" s="3">
        <f>Table1[[#This Row],[Capacity (MW)]]*0.395*8760*10^-6</f>
        <v>0.70242059999999995</v>
      </c>
      <c r="R3500" s="3" cm="1">
        <f t="array" ref="R3500">AVERAGE(VLOOKUP(_xlfn.TEXTSPLIT(Table1[[#This Row],[Fuel (no space after comma)]], ","), FuelList_Final_EF!$A$2:$B$65, 2, FALSE))</f>
        <v>69.757788198515058</v>
      </c>
      <c r="S3500" s="3">
        <f>Table1[[#This Row],[Generation (TWh)]]*10^9*VLOOKUP(Table1[[#This Row],[Turbine/Engine Technology]],Technology_HR!$A$2:$B$11,2,FALSE)*10^-6</f>
        <v>5302573.1093999995</v>
      </c>
      <c r="T3500" s="5">
        <f>Table1[[#This Row],[Fuel Consumption (mmBtu)]]*Table1[[#This Row],[Emission Factor (kg CO2/ mmBtu)]]*10^3</f>
        <v>369895771872.66663</v>
      </c>
      <c r="U3500" s="3">
        <f>Table1[[#This Row],[Emissions (g CO2)]]/(Table1[[#This Row],[Generation (TWh)]]*10^9)</f>
        <v>526.60154311059023</v>
      </c>
    </row>
    <row r="3501" spans="1:21" x14ac:dyDescent="0.35">
      <c r="A3501" t="s">
        <v>1099</v>
      </c>
      <c r="B3501" t="s">
        <v>3326</v>
      </c>
      <c r="C3501" t="str">
        <f>SUBSTITUTE(Table1[[#This Row],[Fuel]],", ",",")</f>
        <v>fossil gas: natural gas,fossil liquids: liquefied petroleum gas</v>
      </c>
      <c r="D3501" t="s">
        <v>3239</v>
      </c>
      <c r="E3501" t="s">
        <v>3328</v>
      </c>
      <c r="H3501" t="s">
        <v>3438</v>
      </c>
      <c r="I3501">
        <v>194</v>
      </c>
      <c r="J3501" t="s">
        <v>3446</v>
      </c>
      <c r="K3501">
        <v>2021</v>
      </c>
      <c r="L3501" t="s">
        <v>29</v>
      </c>
      <c r="M3501" t="s">
        <v>29</v>
      </c>
      <c r="N3501">
        <v>5.6777389999999999</v>
      </c>
      <c r="O3501">
        <v>1.9369000000000001E-2</v>
      </c>
      <c r="P3501" t="s">
        <v>3510</v>
      </c>
      <c r="Q3501" s="3">
        <f>Table1[[#This Row],[Capacity (MW)]]*0.395*8760*10^-6</f>
        <v>0.67127880000000006</v>
      </c>
      <c r="R3501" s="3" cm="1">
        <f t="array" ref="R3501">AVERAGE(VLOOKUP(_xlfn.TEXTSPLIT(Table1[[#This Row],[Fuel (no space after comma)]], ","), FuelList_Final_EF!$A$2:$B$65, 2, FALSE))</f>
        <v>57.385000000000005</v>
      </c>
      <c r="S3501" s="3">
        <f>Table1[[#This Row],[Generation (TWh)]]*10^9*VLOOKUP(Table1[[#This Row],[Turbine/Engine Technology]],Technology_HR!$A$2:$B$11,2,FALSE)*10^-6</f>
        <v>5067483.6612000009</v>
      </c>
      <c r="T3501" s="5">
        <f>Table1[[#This Row],[Fuel Consumption (mmBtu)]]*Table1[[#This Row],[Emission Factor (kg CO2/ mmBtu)]]*10^3</f>
        <v>290797549897.9621</v>
      </c>
      <c r="U3501" s="3">
        <f>Table1[[#This Row],[Emissions (g CO2)]]/(Table1[[#This Row],[Generation (TWh)]]*10^9)</f>
        <v>433.19936500000006</v>
      </c>
    </row>
    <row r="3502" spans="1:21" x14ac:dyDescent="0.35">
      <c r="A3502" t="s">
        <v>1099</v>
      </c>
      <c r="B3502" t="s">
        <v>3326</v>
      </c>
      <c r="C3502" t="str">
        <f>SUBSTITUTE(Table1[[#This Row],[Fuel]],", ",",")</f>
        <v>fossil gas: natural gas,fossil liquids: liquefied petroleum gas</v>
      </c>
      <c r="D3502" t="s">
        <v>3239</v>
      </c>
      <c r="E3502" t="s">
        <v>3328</v>
      </c>
      <c r="H3502" t="s">
        <v>3438</v>
      </c>
      <c r="I3502">
        <v>200</v>
      </c>
      <c r="J3502" t="s">
        <v>3447</v>
      </c>
      <c r="K3502">
        <v>2025</v>
      </c>
      <c r="L3502" t="s">
        <v>29</v>
      </c>
      <c r="M3502" t="s">
        <v>29</v>
      </c>
      <c r="N3502">
        <v>5.6777389999999999</v>
      </c>
      <c r="O3502">
        <v>1.9369000000000001E-2</v>
      </c>
      <c r="P3502" t="s">
        <v>3510</v>
      </c>
      <c r="Q3502" s="3">
        <f>Table1[[#This Row],[Capacity (MW)]]*0.395*8760*10^-6</f>
        <v>0.69203999999999999</v>
      </c>
      <c r="R3502" s="3" cm="1">
        <f t="array" ref="R3502">AVERAGE(VLOOKUP(_xlfn.TEXTSPLIT(Table1[[#This Row],[Fuel (no space after comma)]], ","), FuelList_Final_EF!$A$2:$B$65, 2, FALSE))</f>
        <v>57.385000000000005</v>
      </c>
      <c r="S3502" s="3">
        <f>Table1[[#This Row],[Generation (TWh)]]*10^9*VLOOKUP(Table1[[#This Row],[Turbine/Engine Technology]],Technology_HR!$A$2:$B$11,2,FALSE)*10^-6</f>
        <v>5224209.96</v>
      </c>
      <c r="T3502" s="5">
        <f>Table1[[#This Row],[Fuel Consumption (mmBtu)]]*Table1[[#This Row],[Emission Factor (kg CO2/ mmBtu)]]*10^3</f>
        <v>299791288554.59998</v>
      </c>
      <c r="U3502" s="3">
        <f>Table1[[#This Row],[Emissions (g CO2)]]/(Table1[[#This Row],[Generation (TWh)]]*10^9)</f>
        <v>433.19936499999994</v>
      </c>
    </row>
    <row r="3503" spans="1:21" x14ac:dyDescent="0.35">
      <c r="A3503" t="s">
        <v>1100</v>
      </c>
      <c r="B3503" t="s">
        <v>3242</v>
      </c>
      <c r="C3503" t="str">
        <f>SUBSTITUTE(Table1[[#This Row],[Fuel]],", ",",")</f>
        <v>fossil gas: lng</v>
      </c>
      <c r="D3503" t="s">
        <v>3242</v>
      </c>
      <c r="H3503" t="s">
        <v>3438</v>
      </c>
      <c r="I3503">
        <v>750</v>
      </c>
      <c r="J3503" t="s">
        <v>3452</v>
      </c>
      <c r="K3503" t="s">
        <v>29</v>
      </c>
      <c r="L3503" t="s">
        <v>29</v>
      </c>
      <c r="M3503" t="s">
        <v>29</v>
      </c>
      <c r="N3503">
        <v>4.9728089999999998</v>
      </c>
      <c r="O3503">
        <v>-1.6588020000000001</v>
      </c>
      <c r="P3503" t="s">
        <v>3510</v>
      </c>
      <c r="Q3503" s="3">
        <f>Table1[[#This Row],[Capacity (MW)]]*0.395*8760*10^-6</f>
        <v>2.5951499999999998</v>
      </c>
      <c r="R3503" s="3" cm="1">
        <f t="array" ref="R3503">AVERAGE(VLOOKUP(_xlfn.TEXTSPLIT(Table1[[#This Row],[Fuel (no space after comma)]], ","), FuelList_Final_EF!$A$2:$B$65, 2, FALSE))</f>
        <v>67.685819715340017</v>
      </c>
      <c r="S3503" s="3">
        <f>Table1[[#This Row],[Generation (TWh)]]*10^9*VLOOKUP(Table1[[#This Row],[Turbine/Engine Technology]],Technology_HR!$A$2:$B$11,2,FALSE)*10^-6</f>
        <v>19590787.349999998</v>
      </c>
      <c r="T3503" s="5">
        <f>Table1[[#This Row],[Fuel Consumption (mmBtu)]]*Table1[[#This Row],[Emission Factor (kg CO2/ mmBtu)]]*10^3</f>
        <v>1326018500653.6636</v>
      </c>
      <c r="U3503" s="3">
        <f>Table1[[#This Row],[Emissions (g CO2)]]/(Table1[[#This Row],[Generation (TWh)]]*10^9)</f>
        <v>510.96025303110167</v>
      </c>
    </row>
    <row r="3504" spans="1:21" x14ac:dyDescent="0.35">
      <c r="A3504" t="s">
        <v>1100</v>
      </c>
      <c r="B3504" t="s">
        <v>3242</v>
      </c>
      <c r="C3504" t="str">
        <f>SUBSTITUTE(Table1[[#This Row],[Fuel]],", ",",")</f>
        <v>fossil gas: lng</v>
      </c>
      <c r="D3504" t="s">
        <v>3242</v>
      </c>
      <c r="H3504" t="s">
        <v>3438</v>
      </c>
      <c r="I3504">
        <v>550</v>
      </c>
      <c r="J3504" t="s">
        <v>3452</v>
      </c>
      <c r="K3504" t="s">
        <v>29</v>
      </c>
      <c r="L3504" t="s">
        <v>29</v>
      </c>
      <c r="M3504" t="s">
        <v>29</v>
      </c>
      <c r="N3504">
        <v>4.9728089999999998</v>
      </c>
      <c r="O3504">
        <v>-1.6588020000000001</v>
      </c>
      <c r="P3504" t="s">
        <v>3510</v>
      </c>
      <c r="Q3504" s="3">
        <f>Table1[[#This Row],[Capacity (MW)]]*0.395*8760*10^-6</f>
        <v>1.9031099999999999</v>
      </c>
      <c r="R3504" s="3" cm="1">
        <f t="array" ref="R3504">AVERAGE(VLOOKUP(_xlfn.TEXTSPLIT(Table1[[#This Row],[Fuel (no space after comma)]], ","), FuelList_Final_EF!$A$2:$B$65, 2, FALSE))</f>
        <v>67.685819715340017</v>
      </c>
      <c r="S3504" s="3">
        <f>Table1[[#This Row],[Generation (TWh)]]*10^9*VLOOKUP(Table1[[#This Row],[Turbine/Engine Technology]],Technology_HR!$A$2:$B$11,2,FALSE)*10^-6</f>
        <v>14366577.389999997</v>
      </c>
      <c r="T3504" s="5">
        <f>Table1[[#This Row],[Fuel Consumption (mmBtu)]]*Table1[[#This Row],[Emission Factor (kg CO2/ mmBtu)]]*10^3</f>
        <v>972413567146.0199</v>
      </c>
      <c r="U3504" s="3">
        <f>Table1[[#This Row],[Emissions (g CO2)]]/(Table1[[#This Row],[Generation (TWh)]]*10^9)</f>
        <v>510.96025303110173</v>
      </c>
    </row>
    <row r="3505" spans="1:21" x14ac:dyDescent="0.35">
      <c r="A3505" t="s">
        <v>841</v>
      </c>
      <c r="B3505" t="s">
        <v>3327</v>
      </c>
      <c r="C3505" t="str">
        <f>SUBSTITUTE(Table1[[#This Row],[Fuel]],", ",",")</f>
        <v>fossil gas: natural gas,fossil gas: lng,fossil liquids: fuel oil</v>
      </c>
      <c r="D3505" t="s">
        <v>3239</v>
      </c>
      <c r="E3505" t="s">
        <v>3242</v>
      </c>
      <c r="F3505" t="s">
        <v>3275</v>
      </c>
      <c r="H3505" t="s">
        <v>3441</v>
      </c>
      <c r="I3505">
        <v>450</v>
      </c>
      <c r="J3505" t="s">
        <v>3446</v>
      </c>
      <c r="K3505">
        <v>2017</v>
      </c>
      <c r="L3505" t="s">
        <v>29</v>
      </c>
      <c r="M3505">
        <v>2025</v>
      </c>
      <c r="N3505">
        <v>4.9384399999999999</v>
      </c>
      <c r="O3505">
        <v>-1.696663</v>
      </c>
      <c r="P3505" t="s">
        <v>3510</v>
      </c>
      <c r="Q3505" s="3">
        <f>Table1[[#This Row],[Capacity (MW)]]*0.395*8760*10^-6</f>
        <v>1.5570899999999999</v>
      </c>
      <c r="R3505" s="3" cm="1">
        <f t="array" ref="R3505">AVERAGE(VLOOKUP(_xlfn.TEXTSPLIT(Table1[[#This Row],[Fuel (no space after comma)]], ","), FuelList_Final_EF!$A$2:$B$65, 2, FALSE))</f>
        <v>66.284167337704204</v>
      </c>
      <c r="S3505" s="3">
        <f>Table1[[#This Row],[Generation (TWh)]]*10^9*VLOOKUP(Table1[[#This Row],[Turbine/Engine Technology]],Technology_HR!$A$2:$B$11,2,FALSE)*10^-6</f>
        <v>11754472.409999998</v>
      </c>
      <c r="T3505" s="5">
        <f>Table1[[#This Row],[Fuel Consumption (mmBtu)]]*Table1[[#This Row],[Emission Factor (kg CO2/ mmBtu)]]*10^3</f>
        <v>779135416190.86707</v>
      </c>
      <c r="U3505" s="3">
        <f>Table1[[#This Row],[Emissions (g CO2)]]/(Table1[[#This Row],[Generation (TWh)]]*10^9)</f>
        <v>500.37917923232902</v>
      </c>
    </row>
    <row r="3506" spans="1:21" x14ac:dyDescent="0.35">
      <c r="A3506" t="s">
        <v>1101</v>
      </c>
      <c r="B3506" t="s">
        <v>3243</v>
      </c>
      <c r="C3506" t="str">
        <f>SUBSTITUTE(Table1[[#This Row],[Fuel]],", ",",")</f>
        <v>fossil gas: natural gas,fossil liquids: fuel oil</v>
      </c>
      <c r="D3506" t="s">
        <v>3239</v>
      </c>
      <c r="E3506" t="s">
        <v>3275</v>
      </c>
      <c r="H3506" t="s">
        <v>3438</v>
      </c>
      <c r="I3506">
        <v>350</v>
      </c>
      <c r="J3506" t="s">
        <v>3446</v>
      </c>
      <c r="K3506">
        <v>2019</v>
      </c>
      <c r="L3506" t="s">
        <v>29</v>
      </c>
      <c r="M3506" t="s">
        <v>29</v>
      </c>
      <c r="N3506">
        <v>5.681203</v>
      </c>
      <c r="O3506">
        <v>4.1085999999999998E-2</v>
      </c>
      <c r="P3506" t="s">
        <v>3510</v>
      </c>
      <c r="Q3506" s="3">
        <f>Table1[[#This Row],[Capacity (MW)]]*0.395*8760*10^-6</f>
        <v>1.2110699999999999</v>
      </c>
      <c r="R3506" s="3" cm="1">
        <f t="array" ref="R3506">AVERAGE(VLOOKUP(_xlfn.TEXTSPLIT(Table1[[#This Row],[Fuel (no space after comma)]], ","), FuelList_Final_EF!$A$2:$B$65, 2, FALSE))</f>
        <v>65.583341148886291</v>
      </c>
      <c r="S3506" s="3">
        <f>Table1[[#This Row],[Generation (TWh)]]*10^9*VLOOKUP(Table1[[#This Row],[Turbine/Engine Technology]],Technology_HR!$A$2:$B$11,2,FALSE)*10^-6</f>
        <v>9142367.4299999978</v>
      </c>
      <c r="T3506" s="5">
        <f>Table1[[#This Row],[Fuel Consumption (mmBtu)]]*Table1[[#This Row],[Emission Factor (kg CO2/ mmBtu)]]*10^3</f>
        <v>599587002070.15674</v>
      </c>
      <c r="U3506" s="3">
        <f>Table1[[#This Row],[Emissions (g CO2)]]/(Table1[[#This Row],[Generation (TWh)]]*10^9)</f>
        <v>495.08864233294264</v>
      </c>
    </row>
    <row r="3507" spans="1:21" x14ac:dyDescent="0.35">
      <c r="A3507" t="s">
        <v>1102</v>
      </c>
      <c r="B3507" t="s">
        <v>3243</v>
      </c>
      <c r="C3507" t="str">
        <f>SUBSTITUTE(Table1[[#This Row],[Fuel]],", ",",")</f>
        <v>fossil gas: natural gas,fossil liquids: fuel oil</v>
      </c>
      <c r="D3507" t="s">
        <v>3239</v>
      </c>
      <c r="E3507" t="s">
        <v>3275</v>
      </c>
      <c r="H3507" t="s">
        <v>3436</v>
      </c>
      <c r="I3507">
        <v>110</v>
      </c>
      <c r="J3507" t="s">
        <v>3446</v>
      </c>
      <c r="K3507">
        <v>2016</v>
      </c>
      <c r="L3507" t="s">
        <v>29</v>
      </c>
      <c r="M3507" t="s">
        <v>29</v>
      </c>
      <c r="N3507">
        <v>5.7346240000000002</v>
      </c>
      <c r="O3507">
        <v>9.2589999999999999E-3</v>
      </c>
      <c r="P3507" t="s">
        <v>3510</v>
      </c>
      <c r="Q3507" s="3">
        <f>Table1[[#This Row],[Capacity (MW)]]*0.395*8760*10^-6</f>
        <v>0.38062199999999996</v>
      </c>
      <c r="R3507" s="3" cm="1">
        <f t="array" ref="R3507">AVERAGE(VLOOKUP(_xlfn.TEXTSPLIT(Table1[[#This Row],[Fuel (no space after comma)]], ","), FuelList_Final_EF!$A$2:$B$65, 2, FALSE))</f>
        <v>65.583341148886291</v>
      </c>
      <c r="S3507" s="3">
        <f>Table1[[#This Row],[Generation (TWh)]]*10^9*VLOOKUP(Table1[[#This Row],[Turbine/Engine Technology]],Technology_HR!$A$2:$B$11,2,FALSE)*10^-6</f>
        <v>4190648.2199999993</v>
      </c>
      <c r="T3507" s="5">
        <f>Table1[[#This Row],[Fuel Consumption (mmBtu)]]*Table1[[#This Row],[Emission Factor (kg CO2/ mmBtu)]]*10^3</f>
        <v>274836711847.23306</v>
      </c>
      <c r="U3507" s="3">
        <f>Table1[[#This Row],[Emissions (g CO2)]]/(Table1[[#This Row],[Generation (TWh)]]*10^9)</f>
        <v>722.07258604923811</v>
      </c>
    </row>
    <row r="3508" spans="1:21" x14ac:dyDescent="0.35">
      <c r="A3508" t="s">
        <v>1102</v>
      </c>
      <c r="B3508" t="s">
        <v>3243</v>
      </c>
      <c r="C3508" t="str">
        <f>SUBSTITUTE(Table1[[#This Row],[Fuel]],", ",",")</f>
        <v>fossil gas: natural gas,fossil liquids: fuel oil</v>
      </c>
      <c r="D3508" t="s">
        <v>3239</v>
      </c>
      <c r="E3508" t="s">
        <v>3275</v>
      </c>
      <c r="H3508" t="s">
        <v>3436</v>
      </c>
      <c r="I3508">
        <v>110</v>
      </c>
      <c r="J3508" t="s">
        <v>3446</v>
      </c>
      <c r="K3508">
        <v>2016</v>
      </c>
      <c r="L3508" t="s">
        <v>29</v>
      </c>
      <c r="M3508" t="s">
        <v>29</v>
      </c>
      <c r="N3508">
        <v>5.7346240000000002</v>
      </c>
      <c r="O3508">
        <v>9.2589999999999999E-3</v>
      </c>
      <c r="P3508" t="s">
        <v>3510</v>
      </c>
      <c r="Q3508" s="3">
        <f>Table1[[#This Row],[Capacity (MW)]]*0.395*8760*10^-6</f>
        <v>0.38062199999999996</v>
      </c>
      <c r="R3508" s="3" cm="1">
        <f t="array" ref="R3508">AVERAGE(VLOOKUP(_xlfn.TEXTSPLIT(Table1[[#This Row],[Fuel (no space after comma)]], ","), FuelList_Final_EF!$A$2:$B$65, 2, FALSE))</f>
        <v>65.583341148886291</v>
      </c>
      <c r="S3508" s="3">
        <f>Table1[[#This Row],[Generation (TWh)]]*10^9*VLOOKUP(Table1[[#This Row],[Turbine/Engine Technology]],Technology_HR!$A$2:$B$11,2,FALSE)*10^-6</f>
        <v>4190648.2199999993</v>
      </c>
      <c r="T3508" s="5">
        <f>Table1[[#This Row],[Fuel Consumption (mmBtu)]]*Table1[[#This Row],[Emission Factor (kg CO2/ mmBtu)]]*10^3</f>
        <v>274836711847.23306</v>
      </c>
      <c r="U3508" s="3">
        <f>Table1[[#This Row],[Emissions (g CO2)]]/(Table1[[#This Row],[Generation (TWh)]]*10^9)</f>
        <v>722.07258604923811</v>
      </c>
    </row>
    <row r="3509" spans="1:21" x14ac:dyDescent="0.35">
      <c r="A3509" t="s">
        <v>1103</v>
      </c>
      <c r="B3509" t="s">
        <v>3239</v>
      </c>
      <c r="C3509" t="str">
        <f>SUBSTITUTE(Table1[[#This Row],[Fuel]],", ",",")</f>
        <v>fossil gas: natural gas</v>
      </c>
      <c r="D3509" t="s">
        <v>3239</v>
      </c>
      <c r="H3509" t="s">
        <v>3438</v>
      </c>
      <c r="I3509">
        <v>200</v>
      </c>
      <c r="J3509" t="s">
        <v>3446</v>
      </c>
      <c r="K3509">
        <v>2011</v>
      </c>
      <c r="L3509" t="s">
        <v>29</v>
      </c>
      <c r="M3509" t="s">
        <v>29</v>
      </c>
      <c r="N3509">
        <v>5.6802999999999999</v>
      </c>
      <c r="O3509">
        <v>4.7053999999999999E-2</v>
      </c>
      <c r="P3509" t="s">
        <v>3510</v>
      </c>
      <c r="Q3509" s="3">
        <f>Table1[[#This Row],[Capacity (MW)]]*0.395*8760*10^-6</f>
        <v>0.69203999999999999</v>
      </c>
      <c r="R3509" s="3" cm="1">
        <f t="array" ref="R3509">AVERAGE(VLOOKUP(_xlfn.TEXTSPLIT(Table1[[#This Row],[Fuel (no space after comma)]], ","), FuelList_Final_EF!$A$2:$B$65, 2, FALSE))</f>
        <v>53.06</v>
      </c>
      <c r="S3509" s="3">
        <f>Table1[[#This Row],[Generation (TWh)]]*10^9*VLOOKUP(Table1[[#This Row],[Turbine/Engine Technology]],Technology_HR!$A$2:$B$11,2,FALSE)*10^-6</f>
        <v>5224209.96</v>
      </c>
      <c r="T3509" s="5">
        <f>Table1[[#This Row],[Fuel Consumption (mmBtu)]]*Table1[[#This Row],[Emission Factor (kg CO2/ mmBtu)]]*10^3</f>
        <v>277196580477.60004</v>
      </c>
      <c r="U3509" s="3">
        <f>Table1[[#This Row],[Emissions (g CO2)]]/(Table1[[#This Row],[Generation (TWh)]]*10^9)</f>
        <v>400.54994000000005</v>
      </c>
    </row>
    <row r="3510" spans="1:21" x14ac:dyDescent="0.35">
      <c r="A3510" t="s">
        <v>1103</v>
      </c>
      <c r="B3510" t="s">
        <v>3239</v>
      </c>
      <c r="C3510" t="str">
        <f>SUBSTITUTE(Table1[[#This Row],[Fuel]],", ",",")</f>
        <v>fossil gas: natural gas</v>
      </c>
      <c r="D3510" t="s">
        <v>3239</v>
      </c>
      <c r="H3510" t="s">
        <v>3438</v>
      </c>
      <c r="I3510">
        <v>360</v>
      </c>
      <c r="J3510" t="s">
        <v>3446</v>
      </c>
      <c r="K3510">
        <v>2017</v>
      </c>
      <c r="L3510" t="s">
        <v>29</v>
      </c>
      <c r="M3510" t="s">
        <v>29</v>
      </c>
      <c r="N3510">
        <v>5.6802999999999999</v>
      </c>
      <c r="O3510">
        <v>4.7053999999999999E-2</v>
      </c>
      <c r="P3510" t="s">
        <v>3510</v>
      </c>
      <c r="Q3510" s="3">
        <f>Table1[[#This Row],[Capacity (MW)]]*0.395*8760*10^-6</f>
        <v>1.2456720000000001</v>
      </c>
      <c r="R3510" s="3" cm="1">
        <f t="array" ref="R3510">AVERAGE(VLOOKUP(_xlfn.TEXTSPLIT(Table1[[#This Row],[Fuel (no space after comma)]], ","), FuelList_Final_EF!$A$2:$B$65, 2, FALSE))</f>
        <v>53.06</v>
      </c>
      <c r="S3510" s="3">
        <f>Table1[[#This Row],[Generation (TWh)]]*10^9*VLOOKUP(Table1[[#This Row],[Turbine/Engine Technology]],Technology_HR!$A$2:$B$11,2,FALSE)*10^-6</f>
        <v>9403577.9279999994</v>
      </c>
      <c r="T3510" s="5">
        <f>Table1[[#This Row],[Fuel Consumption (mmBtu)]]*Table1[[#This Row],[Emission Factor (kg CO2/ mmBtu)]]*10^3</f>
        <v>498953844859.67999</v>
      </c>
      <c r="U3510" s="3">
        <f>Table1[[#This Row],[Emissions (g CO2)]]/(Table1[[#This Row],[Generation (TWh)]]*10^9)</f>
        <v>400.54993999999999</v>
      </c>
    </row>
    <row r="3511" spans="1:21" x14ac:dyDescent="0.35">
      <c r="A3511" t="s">
        <v>1104</v>
      </c>
      <c r="B3511" t="s">
        <v>3243</v>
      </c>
      <c r="C3511" t="str">
        <f>SUBSTITUTE(Table1[[#This Row],[Fuel]],", ",",")</f>
        <v>fossil gas: natural gas,fossil liquids: fuel oil</v>
      </c>
      <c r="D3511" t="s">
        <v>3239</v>
      </c>
      <c r="E3511" t="s">
        <v>3275</v>
      </c>
      <c r="H3511" t="s">
        <v>3438</v>
      </c>
      <c r="I3511">
        <v>330</v>
      </c>
      <c r="J3511" t="s">
        <v>3446</v>
      </c>
      <c r="K3511">
        <v>1999</v>
      </c>
      <c r="L3511" t="s">
        <v>29</v>
      </c>
      <c r="M3511" t="s">
        <v>29</v>
      </c>
      <c r="N3511">
        <v>4.9718619999999998</v>
      </c>
      <c r="O3511">
        <v>-1.6582760000000001</v>
      </c>
      <c r="P3511" t="s">
        <v>3510</v>
      </c>
      <c r="Q3511" s="3">
        <f>Table1[[#This Row],[Capacity (MW)]]*0.395*8760*10^-6</f>
        <v>1.141866</v>
      </c>
      <c r="R3511" s="3" cm="1">
        <f t="array" ref="R3511">AVERAGE(VLOOKUP(_xlfn.TEXTSPLIT(Table1[[#This Row],[Fuel (no space after comma)]], ","), FuelList_Final_EF!$A$2:$B$65, 2, FALSE))</f>
        <v>65.583341148886291</v>
      </c>
      <c r="S3511" s="3">
        <f>Table1[[#This Row],[Generation (TWh)]]*10^9*VLOOKUP(Table1[[#This Row],[Turbine/Engine Technology]],Technology_HR!$A$2:$B$11,2,FALSE)*10^-6</f>
        <v>8619946.4340000004</v>
      </c>
      <c r="T3511" s="5">
        <f>Table1[[#This Row],[Fuel Consumption (mmBtu)]]*Table1[[#This Row],[Emission Factor (kg CO2/ mmBtu)]]*10^3</f>
        <v>565324887666.14783</v>
      </c>
      <c r="U3511" s="3">
        <f>Table1[[#This Row],[Emissions (g CO2)]]/(Table1[[#This Row],[Generation (TWh)]]*10^9)</f>
        <v>495.08864233294258</v>
      </c>
    </row>
    <row r="3512" spans="1:21" x14ac:dyDescent="0.35">
      <c r="A3512" t="s">
        <v>1102</v>
      </c>
      <c r="B3512" t="s">
        <v>3243</v>
      </c>
      <c r="C3512" t="str">
        <f>SUBSTITUTE(Table1[[#This Row],[Fuel]],", ",",")</f>
        <v>fossil gas: natural gas,fossil liquids: fuel oil</v>
      </c>
      <c r="D3512" t="s">
        <v>3239</v>
      </c>
      <c r="E3512" t="s">
        <v>3275</v>
      </c>
      <c r="H3512" t="s">
        <v>3438</v>
      </c>
      <c r="I3512">
        <v>132</v>
      </c>
      <c r="J3512" t="s">
        <v>3446</v>
      </c>
      <c r="K3512">
        <v>2013</v>
      </c>
      <c r="L3512" t="s">
        <v>29</v>
      </c>
      <c r="M3512" t="s">
        <v>29</v>
      </c>
      <c r="N3512">
        <v>4.974647</v>
      </c>
      <c r="O3512">
        <v>-1.657951</v>
      </c>
      <c r="P3512" t="s">
        <v>3510</v>
      </c>
      <c r="Q3512" s="3">
        <f>Table1[[#This Row],[Capacity (MW)]]*0.395*8760*10^-6</f>
        <v>0.4567464</v>
      </c>
      <c r="R3512" s="3" cm="1">
        <f t="array" ref="R3512">AVERAGE(VLOOKUP(_xlfn.TEXTSPLIT(Table1[[#This Row],[Fuel (no space after comma)]], ","), FuelList_Final_EF!$A$2:$B$65, 2, FALSE))</f>
        <v>65.583341148886291</v>
      </c>
      <c r="S3512" s="3">
        <f>Table1[[#This Row],[Generation (TWh)]]*10^9*VLOOKUP(Table1[[#This Row],[Turbine/Engine Technology]],Technology_HR!$A$2:$B$11,2,FALSE)*10^-6</f>
        <v>3447978.5735999998</v>
      </c>
      <c r="T3512" s="5">
        <f>Table1[[#This Row],[Fuel Consumption (mmBtu)]]*Table1[[#This Row],[Emission Factor (kg CO2/ mmBtu)]]*10^3</f>
        <v>226129955066.45911</v>
      </c>
      <c r="U3512" s="3">
        <f>Table1[[#This Row],[Emissions (g CO2)]]/(Table1[[#This Row],[Generation (TWh)]]*10^9)</f>
        <v>495.08864233294253</v>
      </c>
    </row>
    <row r="3513" spans="1:21" x14ac:dyDescent="0.35">
      <c r="A3513" t="s">
        <v>1105</v>
      </c>
      <c r="B3513" t="s">
        <v>3243</v>
      </c>
      <c r="C3513" t="str">
        <f>SUBSTITUTE(Table1[[#This Row],[Fuel]],", ",",")</f>
        <v>fossil gas: natural gas,fossil liquids: fuel oil</v>
      </c>
      <c r="D3513" t="s">
        <v>3239</v>
      </c>
      <c r="E3513" t="s">
        <v>3275</v>
      </c>
      <c r="H3513" t="s">
        <v>3438</v>
      </c>
      <c r="I3513">
        <v>320</v>
      </c>
      <c r="J3513" t="s">
        <v>3446</v>
      </c>
      <c r="K3513">
        <v>2014</v>
      </c>
      <c r="L3513" t="s">
        <v>29</v>
      </c>
      <c r="M3513" t="s">
        <v>29</v>
      </c>
      <c r="N3513">
        <v>4.9716319999999996</v>
      </c>
      <c r="O3513">
        <v>-1.6597729999999999</v>
      </c>
      <c r="P3513" t="s">
        <v>3510</v>
      </c>
      <c r="Q3513" s="3">
        <f>Table1[[#This Row],[Capacity (MW)]]*0.395*8760*10^-6</f>
        <v>1.107264</v>
      </c>
      <c r="R3513" s="3" cm="1">
        <f t="array" ref="R3513">AVERAGE(VLOOKUP(_xlfn.TEXTSPLIT(Table1[[#This Row],[Fuel (no space after comma)]], ","), FuelList_Final_EF!$A$2:$B$65, 2, FALSE))</f>
        <v>65.583341148886291</v>
      </c>
      <c r="S3513" s="3">
        <f>Table1[[#This Row],[Generation (TWh)]]*10^9*VLOOKUP(Table1[[#This Row],[Turbine/Engine Technology]],Technology_HR!$A$2:$B$11,2,FALSE)*10^-6</f>
        <v>8358735.9359999998</v>
      </c>
      <c r="T3513" s="5">
        <f>Table1[[#This Row],[Fuel Consumption (mmBtu)]]*Table1[[#This Row],[Emission Factor (kg CO2/ mmBtu)]]*10^3</f>
        <v>548193830464.14337</v>
      </c>
      <c r="U3513" s="3">
        <f>Table1[[#This Row],[Emissions (g CO2)]]/(Table1[[#This Row],[Generation (TWh)]]*10^9)</f>
        <v>495.08864233294264</v>
      </c>
    </row>
    <row r="3514" spans="1:21" x14ac:dyDescent="0.35">
      <c r="A3514" t="s">
        <v>1106</v>
      </c>
      <c r="B3514" t="s">
        <v>3243</v>
      </c>
      <c r="C3514" t="str">
        <f>SUBSTITUTE(Table1[[#This Row],[Fuel]],", ",",")</f>
        <v>fossil gas: natural gas,fossil liquids: fuel oil</v>
      </c>
      <c r="D3514" t="s">
        <v>3239</v>
      </c>
      <c r="E3514" t="s">
        <v>3275</v>
      </c>
      <c r="H3514" t="s">
        <v>3436</v>
      </c>
      <c r="I3514">
        <v>110</v>
      </c>
      <c r="J3514" t="s">
        <v>3446</v>
      </c>
      <c r="K3514">
        <v>2012</v>
      </c>
      <c r="L3514" t="s">
        <v>29</v>
      </c>
      <c r="M3514">
        <v>2037</v>
      </c>
      <c r="N3514">
        <v>5.6744570000000003</v>
      </c>
      <c r="O3514">
        <v>1.2238000000000001E-2</v>
      </c>
      <c r="P3514" t="s">
        <v>3510</v>
      </c>
      <c r="Q3514" s="3">
        <f>Table1[[#This Row],[Capacity (MW)]]*0.395*8760*10^-6</f>
        <v>0.38062199999999996</v>
      </c>
      <c r="R3514" s="3" cm="1">
        <f t="array" ref="R3514">AVERAGE(VLOOKUP(_xlfn.TEXTSPLIT(Table1[[#This Row],[Fuel (no space after comma)]], ","), FuelList_Final_EF!$A$2:$B$65, 2, FALSE))</f>
        <v>65.583341148886291</v>
      </c>
      <c r="S3514" s="3">
        <f>Table1[[#This Row],[Generation (TWh)]]*10^9*VLOOKUP(Table1[[#This Row],[Turbine/Engine Technology]],Technology_HR!$A$2:$B$11,2,FALSE)*10^-6</f>
        <v>4190648.2199999993</v>
      </c>
      <c r="T3514" s="5">
        <f>Table1[[#This Row],[Fuel Consumption (mmBtu)]]*Table1[[#This Row],[Emission Factor (kg CO2/ mmBtu)]]*10^3</f>
        <v>274836711847.23306</v>
      </c>
      <c r="U3514" s="3">
        <f>Table1[[#This Row],[Emissions (g CO2)]]/(Table1[[#This Row],[Generation (TWh)]]*10^9)</f>
        <v>722.07258604923811</v>
      </c>
    </row>
    <row r="3515" spans="1:21" x14ac:dyDescent="0.35">
      <c r="A3515" t="s">
        <v>1102</v>
      </c>
      <c r="B3515" t="s">
        <v>3243</v>
      </c>
      <c r="C3515" t="str">
        <f>SUBSTITUTE(Table1[[#This Row],[Fuel]],", ",",")</f>
        <v>fossil gas: natural gas,fossil liquids: fuel oil</v>
      </c>
      <c r="D3515" t="s">
        <v>3239</v>
      </c>
      <c r="E3515" t="s">
        <v>3275</v>
      </c>
      <c r="H3515" t="s">
        <v>3436</v>
      </c>
      <c r="I3515">
        <v>110</v>
      </c>
      <c r="J3515" t="s">
        <v>3446</v>
      </c>
      <c r="K3515">
        <v>2008</v>
      </c>
      <c r="L3515" t="s">
        <v>29</v>
      </c>
      <c r="M3515" t="s">
        <v>29</v>
      </c>
      <c r="N3515">
        <v>5.6739940000000004</v>
      </c>
      <c r="O3515">
        <v>1.0585000000000001E-2</v>
      </c>
      <c r="P3515" t="s">
        <v>3510</v>
      </c>
      <c r="Q3515" s="3">
        <f>Table1[[#This Row],[Capacity (MW)]]*0.395*8760*10^-6</f>
        <v>0.38062199999999996</v>
      </c>
      <c r="R3515" s="3" cm="1">
        <f t="array" ref="R3515">AVERAGE(VLOOKUP(_xlfn.TEXTSPLIT(Table1[[#This Row],[Fuel (no space after comma)]], ","), FuelList_Final_EF!$A$2:$B$65, 2, FALSE))</f>
        <v>65.583341148886291</v>
      </c>
      <c r="S3515" s="3">
        <f>Table1[[#This Row],[Generation (TWh)]]*10^9*VLOOKUP(Table1[[#This Row],[Turbine/Engine Technology]],Technology_HR!$A$2:$B$11,2,FALSE)*10^-6</f>
        <v>4190648.2199999993</v>
      </c>
      <c r="T3515" s="5">
        <f>Table1[[#This Row],[Fuel Consumption (mmBtu)]]*Table1[[#This Row],[Emission Factor (kg CO2/ mmBtu)]]*10^3</f>
        <v>274836711847.23306</v>
      </c>
      <c r="U3515" s="3">
        <f>Table1[[#This Row],[Emissions (g CO2)]]/(Table1[[#This Row],[Generation (TWh)]]*10^9)</f>
        <v>722.07258604923811</v>
      </c>
    </row>
    <row r="3516" spans="1:21" x14ac:dyDescent="0.35">
      <c r="A3516" t="s">
        <v>1102</v>
      </c>
      <c r="B3516" t="s">
        <v>3243</v>
      </c>
      <c r="C3516" t="str">
        <f>SUBSTITUTE(Table1[[#This Row],[Fuel]],", ",",")</f>
        <v>fossil gas: natural gas,fossil liquids: fuel oil</v>
      </c>
      <c r="D3516" t="s">
        <v>3239</v>
      </c>
      <c r="E3516" t="s">
        <v>3275</v>
      </c>
      <c r="H3516" t="s">
        <v>3436</v>
      </c>
      <c r="I3516">
        <v>80</v>
      </c>
      <c r="J3516" t="s">
        <v>3446</v>
      </c>
      <c r="K3516">
        <v>2010</v>
      </c>
      <c r="L3516" t="s">
        <v>29</v>
      </c>
      <c r="M3516" t="s">
        <v>29</v>
      </c>
      <c r="N3516">
        <v>5.6739940000000004</v>
      </c>
      <c r="O3516">
        <v>1.0585000000000001E-2</v>
      </c>
      <c r="P3516" t="s">
        <v>3510</v>
      </c>
      <c r="Q3516" s="3">
        <f>Table1[[#This Row],[Capacity (MW)]]*0.395*8760*10^-6</f>
        <v>0.27681600000000001</v>
      </c>
      <c r="R3516" s="3" cm="1">
        <f t="array" ref="R3516">AVERAGE(VLOOKUP(_xlfn.TEXTSPLIT(Table1[[#This Row],[Fuel (no space after comma)]], ","), FuelList_Final_EF!$A$2:$B$65, 2, FALSE))</f>
        <v>65.583341148886291</v>
      </c>
      <c r="S3516" s="3">
        <f>Table1[[#This Row],[Generation (TWh)]]*10^9*VLOOKUP(Table1[[#This Row],[Turbine/Engine Technology]],Technology_HR!$A$2:$B$11,2,FALSE)*10^-6</f>
        <v>3047744.1599999997</v>
      </c>
      <c r="T3516" s="5">
        <f>Table1[[#This Row],[Fuel Consumption (mmBtu)]]*Table1[[#This Row],[Emission Factor (kg CO2/ mmBtu)]]*10^3</f>
        <v>199881244979.80585</v>
      </c>
      <c r="U3516" s="3">
        <f>Table1[[#This Row],[Emissions (g CO2)]]/(Table1[[#This Row],[Generation (TWh)]]*10^9)</f>
        <v>722.07258604923788</v>
      </c>
    </row>
    <row r="3517" spans="1:21" x14ac:dyDescent="0.35">
      <c r="A3517" t="s">
        <v>1107</v>
      </c>
      <c r="B3517" t="s">
        <v>3239</v>
      </c>
      <c r="C3517" t="str">
        <f>SUBSTITUTE(Table1[[#This Row],[Fuel]],", ",",")</f>
        <v>fossil gas: natural gas</v>
      </c>
      <c r="D3517" t="s">
        <v>3239</v>
      </c>
      <c r="H3517" t="s">
        <v>3438</v>
      </c>
      <c r="I3517">
        <v>444</v>
      </c>
      <c r="J3517" t="s">
        <v>3446</v>
      </c>
      <c r="K3517">
        <v>2011</v>
      </c>
      <c r="L3517" t="s">
        <v>29</v>
      </c>
      <c r="M3517" t="s">
        <v>29</v>
      </c>
      <c r="N3517">
        <v>38.358499999999999</v>
      </c>
      <c r="O3517">
        <v>22.688300000000002</v>
      </c>
      <c r="P3517" t="s">
        <v>3511</v>
      </c>
      <c r="Q3517" s="3">
        <f>Table1[[#This Row],[Capacity (MW)]]*0.395*8760*10^-6</f>
        <v>1.5363287999999999</v>
      </c>
      <c r="R3517" s="3" cm="1">
        <f t="array" ref="R3517">AVERAGE(VLOOKUP(_xlfn.TEXTSPLIT(Table1[[#This Row],[Fuel (no space after comma)]], ","), FuelList_Final_EF!$A$2:$B$65, 2, FALSE))</f>
        <v>53.06</v>
      </c>
      <c r="S3517" s="3">
        <f>Table1[[#This Row],[Generation (TWh)]]*10^9*VLOOKUP(Table1[[#This Row],[Turbine/Engine Technology]],Technology_HR!$A$2:$B$11,2,FALSE)*10^-6</f>
        <v>11597746.111199999</v>
      </c>
      <c r="T3517" s="5">
        <f>Table1[[#This Row],[Fuel Consumption (mmBtu)]]*Table1[[#This Row],[Emission Factor (kg CO2/ mmBtu)]]*10^3</f>
        <v>615376408660.27197</v>
      </c>
      <c r="U3517" s="3">
        <f>Table1[[#This Row],[Emissions (g CO2)]]/(Table1[[#This Row],[Generation (TWh)]]*10^9)</f>
        <v>400.54993999999999</v>
      </c>
    </row>
    <row r="3518" spans="1:21" x14ac:dyDescent="0.35">
      <c r="A3518" t="s">
        <v>1107</v>
      </c>
      <c r="B3518" t="s">
        <v>3239</v>
      </c>
      <c r="C3518" t="str">
        <f>SUBSTITUTE(Table1[[#This Row],[Fuel]],", ",",")</f>
        <v>fossil gas: natural gas</v>
      </c>
      <c r="D3518" t="s">
        <v>3239</v>
      </c>
      <c r="H3518" t="s">
        <v>3438</v>
      </c>
      <c r="I3518">
        <v>334</v>
      </c>
      <c r="J3518" t="s">
        <v>3446</v>
      </c>
      <c r="K3518">
        <v>2008</v>
      </c>
      <c r="L3518" t="s">
        <v>29</v>
      </c>
      <c r="M3518" t="s">
        <v>29</v>
      </c>
      <c r="N3518">
        <v>38.358499999999999</v>
      </c>
      <c r="O3518">
        <v>22.688300000000002</v>
      </c>
      <c r="P3518" t="s">
        <v>3511</v>
      </c>
      <c r="Q3518" s="3">
        <f>Table1[[#This Row],[Capacity (MW)]]*0.395*8760*10^-6</f>
        <v>1.1557067999999999</v>
      </c>
      <c r="R3518" s="3" cm="1">
        <f t="array" ref="R3518">AVERAGE(VLOOKUP(_xlfn.TEXTSPLIT(Table1[[#This Row],[Fuel (no space after comma)]], ","), FuelList_Final_EF!$A$2:$B$65, 2, FALSE))</f>
        <v>53.06</v>
      </c>
      <c r="S3518" s="3">
        <f>Table1[[#This Row],[Generation (TWh)]]*10^9*VLOOKUP(Table1[[#This Row],[Turbine/Engine Technology]],Technology_HR!$A$2:$B$11,2,FALSE)*10^-6</f>
        <v>8724430.6331999991</v>
      </c>
      <c r="T3518" s="5">
        <f>Table1[[#This Row],[Fuel Consumption (mmBtu)]]*Table1[[#This Row],[Emission Factor (kg CO2/ mmBtu)]]*10^3</f>
        <v>462918289397.59192</v>
      </c>
      <c r="U3518" s="3">
        <f>Table1[[#This Row],[Emissions (g CO2)]]/(Table1[[#This Row],[Generation (TWh)]]*10^9)</f>
        <v>400.54993999999994</v>
      </c>
    </row>
    <row r="3519" spans="1:21" x14ac:dyDescent="0.35">
      <c r="A3519" t="s">
        <v>1107</v>
      </c>
      <c r="B3519" t="s">
        <v>3239</v>
      </c>
      <c r="C3519" t="str">
        <f>SUBSTITUTE(Table1[[#This Row],[Fuel]],", ",",")</f>
        <v>fossil gas: natural gas</v>
      </c>
      <c r="D3519" t="s">
        <v>3239</v>
      </c>
      <c r="H3519" t="s">
        <v>3438</v>
      </c>
      <c r="I3519">
        <v>826</v>
      </c>
      <c r="J3519" t="s">
        <v>3446</v>
      </c>
      <c r="K3519">
        <v>2023</v>
      </c>
      <c r="L3519" t="s">
        <v>29</v>
      </c>
      <c r="M3519" t="s">
        <v>29</v>
      </c>
      <c r="N3519">
        <v>38.358499999999999</v>
      </c>
      <c r="O3519">
        <v>22.688300000000002</v>
      </c>
      <c r="P3519" t="s">
        <v>3511</v>
      </c>
      <c r="Q3519" s="3">
        <f>Table1[[#This Row],[Capacity (MW)]]*0.395*8760*10^-6</f>
        <v>2.8581251999999999</v>
      </c>
      <c r="R3519" s="3" cm="1">
        <f t="array" ref="R3519">AVERAGE(VLOOKUP(_xlfn.TEXTSPLIT(Table1[[#This Row],[Fuel (no space after comma)]], ","), FuelList_Final_EF!$A$2:$B$65, 2, FALSE))</f>
        <v>53.06</v>
      </c>
      <c r="S3519" s="3">
        <f>Table1[[#This Row],[Generation (TWh)]]*10^9*VLOOKUP(Table1[[#This Row],[Turbine/Engine Technology]],Technology_HR!$A$2:$B$11,2,FALSE)*10^-6</f>
        <v>21575987.134799998</v>
      </c>
      <c r="T3519" s="5">
        <f>Table1[[#This Row],[Fuel Consumption (mmBtu)]]*Table1[[#This Row],[Emission Factor (kg CO2/ mmBtu)]]*10^3</f>
        <v>1144821877372.488</v>
      </c>
      <c r="U3519" s="3">
        <f>Table1[[#This Row],[Emissions (g CO2)]]/(Table1[[#This Row],[Generation (TWh)]]*10^9)</f>
        <v>400.54993999999999</v>
      </c>
    </row>
    <row r="3520" spans="1:21" x14ac:dyDescent="0.35">
      <c r="A3520" t="s">
        <v>1108</v>
      </c>
      <c r="B3520" t="s">
        <v>3242</v>
      </c>
      <c r="C3520" t="str">
        <f>SUBSTITUTE(Table1[[#This Row],[Fuel]],", ",",")</f>
        <v>fossil gas: lng</v>
      </c>
      <c r="D3520" t="s">
        <v>3242</v>
      </c>
      <c r="H3520" t="s">
        <v>3438</v>
      </c>
      <c r="I3520">
        <v>840</v>
      </c>
      <c r="J3520" t="s">
        <v>3449</v>
      </c>
      <c r="K3520">
        <v>2025</v>
      </c>
      <c r="L3520" t="s">
        <v>29</v>
      </c>
      <c r="M3520" t="s">
        <v>29</v>
      </c>
      <c r="N3520">
        <v>40.849170000000001</v>
      </c>
      <c r="O3520">
        <v>25.857800000000001</v>
      </c>
      <c r="P3520" t="s">
        <v>3511</v>
      </c>
      <c r="Q3520" s="3">
        <f>Table1[[#This Row],[Capacity (MW)]]*0.395*8760*10^-6</f>
        <v>2.906568</v>
      </c>
      <c r="R3520" s="3" cm="1">
        <f t="array" ref="R3520">AVERAGE(VLOOKUP(_xlfn.TEXTSPLIT(Table1[[#This Row],[Fuel (no space after comma)]], ","), FuelList_Final_EF!$A$2:$B$65, 2, FALSE))</f>
        <v>67.685819715340017</v>
      </c>
      <c r="S3520" s="3">
        <f>Table1[[#This Row],[Generation (TWh)]]*10^9*VLOOKUP(Table1[[#This Row],[Turbine/Engine Technology]],Technology_HR!$A$2:$B$11,2,FALSE)*10^-6</f>
        <v>21941681.831999999</v>
      </c>
      <c r="T3520" s="5">
        <f>Table1[[#This Row],[Fuel Consumption (mmBtu)]]*Table1[[#This Row],[Emission Factor (kg CO2/ mmBtu)]]*10^3</f>
        <v>1485140720732.1033</v>
      </c>
      <c r="U3520" s="3">
        <f>Table1[[#This Row],[Emissions (g CO2)]]/(Table1[[#This Row],[Generation (TWh)]]*10^9)</f>
        <v>510.96025303110173</v>
      </c>
    </row>
    <row r="3521" spans="1:21" x14ac:dyDescent="0.35">
      <c r="A3521" t="s">
        <v>1109</v>
      </c>
      <c r="B3521" t="s">
        <v>3239</v>
      </c>
      <c r="C3521" t="str">
        <f>SUBSTITUTE(Table1[[#This Row],[Fuel]],", ",",")</f>
        <v>fossil gas: natural gas</v>
      </c>
      <c r="D3521" t="s">
        <v>3239</v>
      </c>
      <c r="H3521" t="s">
        <v>3438</v>
      </c>
      <c r="I3521">
        <v>417</v>
      </c>
      <c r="J3521" t="s">
        <v>3446</v>
      </c>
      <c r="K3521">
        <v>2013</v>
      </c>
      <c r="L3521" t="s">
        <v>29</v>
      </c>
      <c r="M3521" t="s">
        <v>29</v>
      </c>
      <c r="N3521">
        <v>38.389600000000002</v>
      </c>
      <c r="O3521">
        <v>24.052399999999999</v>
      </c>
      <c r="P3521" t="s">
        <v>3511</v>
      </c>
      <c r="Q3521" s="3">
        <f>Table1[[#This Row],[Capacity (MW)]]*0.395*8760*10^-6</f>
        <v>1.4429034000000001</v>
      </c>
      <c r="R3521" s="3" cm="1">
        <f t="array" ref="R3521">AVERAGE(VLOOKUP(_xlfn.TEXTSPLIT(Table1[[#This Row],[Fuel (no space after comma)]], ","), FuelList_Final_EF!$A$2:$B$65, 2, FALSE))</f>
        <v>53.06</v>
      </c>
      <c r="S3521" s="3">
        <f>Table1[[#This Row],[Generation (TWh)]]*10^9*VLOOKUP(Table1[[#This Row],[Turbine/Engine Technology]],Technology_HR!$A$2:$B$11,2,FALSE)*10^-6</f>
        <v>10892477.7666</v>
      </c>
      <c r="T3521" s="5">
        <f>Table1[[#This Row],[Fuel Consumption (mmBtu)]]*Table1[[#This Row],[Emission Factor (kg CO2/ mmBtu)]]*10^3</f>
        <v>577954870295.79602</v>
      </c>
      <c r="U3521" s="3">
        <f>Table1[[#This Row],[Emissions (g CO2)]]/(Table1[[#This Row],[Generation (TWh)]]*10^9)</f>
        <v>400.54993999999999</v>
      </c>
    </row>
    <row r="3522" spans="1:21" x14ac:dyDescent="0.35">
      <c r="A3522" t="s">
        <v>1110</v>
      </c>
      <c r="B3522" t="s">
        <v>3277</v>
      </c>
      <c r="C3522" t="str">
        <f>SUBSTITUTE(Table1[[#This Row],[Fuel]],", ",",")</f>
        <v>fossil liquids: heavy fuel oil,fossil liquids: diesel</v>
      </c>
      <c r="D3522" t="s">
        <v>3241</v>
      </c>
      <c r="E3522" t="s">
        <v>3258</v>
      </c>
      <c r="H3522" t="s">
        <v>3438</v>
      </c>
      <c r="I3522">
        <v>54</v>
      </c>
      <c r="J3522" t="s">
        <v>3446</v>
      </c>
      <c r="K3522">
        <v>1990</v>
      </c>
      <c r="L3522" t="s">
        <v>29</v>
      </c>
      <c r="M3522" t="s">
        <v>29</v>
      </c>
      <c r="N3522">
        <v>38.032899999999998</v>
      </c>
      <c r="O3522">
        <v>23.603999999999999</v>
      </c>
      <c r="P3522" t="s">
        <v>3511</v>
      </c>
      <c r="Q3522" s="3">
        <f>Table1[[#This Row],[Capacity (MW)]]*0.395*8760*10^-6</f>
        <v>0.18685080000000001</v>
      </c>
      <c r="R3522" s="3" cm="1">
        <f t="array" ref="R3522">AVERAGE(VLOOKUP(_xlfn.TEXTSPLIT(Table1[[#This Row],[Fuel (no space after comma)]], ","), FuelList_Final_EF!$A$2:$B$65, 2, FALSE))</f>
        <v>79.854606304394977</v>
      </c>
      <c r="S3522" s="3">
        <f>Table1[[#This Row],[Generation (TWh)]]*10^9*VLOOKUP(Table1[[#This Row],[Turbine/Engine Technology]],Technology_HR!$A$2:$B$11,2,FALSE)*10^-6</f>
        <v>1410536.6891999999</v>
      </c>
      <c r="T3522" s="5">
        <f>Table1[[#This Row],[Fuel Consumption (mmBtu)]]*Table1[[#This Row],[Emission Factor (kg CO2/ mmBtu)]]*10^3</f>
        <v>112637851993.97073</v>
      </c>
      <c r="U3522" s="3">
        <f>Table1[[#This Row],[Emissions (g CO2)]]/(Table1[[#This Row],[Generation (TWh)]]*10^9)</f>
        <v>602.8224229918776</v>
      </c>
    </row>
    <row r="3523" spans="1:21" x14ac:dyDescent="0.35">
      <c r="A3523" t="s">
        <v>1109</v>
      </c>
      <c r="B3523" t="s">
        <v>3251</v>
      </c>
      <c r="C3523" t="str">
        <f>SUBSTITUTE(Table1[[#This Row],[Fuel]],", ",",")</f>
        <v>fossil liquids: heavy fuel oil,fossil gas: natural gas</v>
      </c>
      <c r="D3523" t="s">
        <v>3241</v>
      </c>
      <c r="E3523" t="s">
        <v>3239</v>
      </c>
      <c r="H3523" t="s">
        <v>3441</v>
      </c>
      <c r="I3523">
        <v>104</v>
      </c>
      <c r="J3523" t="s">
        <v>3446</v>
      </c>
      <c r="K3523">
        <v>2004</v>
      </c>
      <c r="L3523" t="s">
        <v>29</v>
      </c>
      <c r="M3523" t="s">
        <v>29</v>
      </c>
      <c r="N3523">
        <v>35.002650000000003</v>
      </c>
      <c r="O3523">
        <v>26.13852</v>
      </c>
      <c r="P3523" t="s">
        <v>3511</v>
      </c>
      <c r="Q3523" s="3">
        <f>Table1[[#This Row],[Capacity (MW)]]*0.395*8760*10^-6</f>
        <v>0.35986079999999998</v>
      </c>
      <c r="R3523" s="3" cm="1">
        <f t="array" ref="R3523">AVERAGE(VLOOKUP(_xlfn.TEXTSPLIT(Table1[[#This Row],[Fuel (no space after comma)]], ","), FuelList_Final_EF!$A$2:$B$65, 2, FALSE))</f>
        <v>67.331265155508703</v>
      </c>
      <c r="S3523" s="3">
        <f>Table1[[#This Row],[Generation (TWh)]]*10^9*VLOOKUP(Table1[[#This Row],[Turbine/Engine Technology]],Technology_HR!$A$2:$B$11,2,FALSE)*10^-6</f>
        <v>2716589.1791999997</v>
      </c>
      <c r="T3523" s="5">
        <f>Table1[[#This Row],[Fuel Consumption (mmBtu)]]*Table1[[#This Row],[Emission Factor (kg CO2/ mmBtu)]]*10^3</f>
        <v>182911386343.30093</v>
      </c>
      <c r="U3523" s="3">
        <f>Table1[[#This Row],[Emissions (g CO2)]]/(Table1[[#This Row],[Generation (TWh)]]*10^9)</f>
        <v>508.28372065893518</v>
      </c>
    </row>
    <row r="3524" spans="1:21" x14ac:dyDescent="0.35">
      <c r="A3524" t="s">
        <v>1109</v>
      </c>
      <c r="B3524" t="s">
        <v>3241</v>
      </c>
      <c r="C3524" t="str">
        <f>SUBSTITUTE(Table1[[#This Row],[Fuel]],", ",",")</f>
        <v>fossil liquids: heavy fuel oil</v>
      </c>
      <c r="D3524" t="s">
        <v>3241</v>
      </c>
      <c r="H3524" t="s">
        <v>3440</v>
      </c>
      <c r="I3524">
        <v>50</v>
      </c>
      <c r="J3524" t="s">
        <v>3446</v>
      </c>
      <c r="K3524">
        <v>2008</v>
      </c>
      <c r="L3524" t="s">
        <v>29</v>
      </c>
      <c r="M3524" t="s">
        <v>29</v>
      </c>
      <c r="N3524">
        <v>35.002650000000003</v>
      </c>
      <c r="O3524">
        <v>26.13852</v>
      </c>
      <c r="P3524" t="s">
        <v>3511</v>
      </c>
      <c r="Q3524" s="3">
        <f>Table1[[#This Row],[Capacity (MW)]]*0.395*8760*10^-6</f>
        <v>0.17301</v>
      </c>
      <c r="R3524" s="3" cm="1">
        <f t="array" ref="R3524">AVERAGE(VLOOKUP(_xlfn.TEXTSPLIT(Table1[[#This Row],[Fuel (no space after comma)]], ","), FuelList_Final_EF!$A$2:$B$65, 2, FALSE))</f>
        <v>81.602530311017389</v>
      </c>
      <c r="S3524" s="3">
        <f>Table1[[#This Row],[Generation (TWh)]]*10^9*VLOOKUP(Table1[[#This Row],[Turbine/Engine Technology]],Technology_HR!$A$2:$B$11,2,FALSE)*10^-6</f>
        <v>1779407.8499999999</v>
      </c>
      <c r="T3524" s="5">
        <f>Table1[[#This Row],[Fuel Consumption (mmBtu)]]*Table1[[#This Row],[Emission Factor (kg CO2/ mmBtu)]]*10^3</f>
        <v>145204183015.28729</v>
      </c>
      <c r="U3524" s="3">
        <f>Table1[[#This Row],[Emissions (g CO2)]]/(Table1[[#This Row],[Generation (TWh)]]*10^9)</f>
        <v>839.28202424881385</v>
      </c>
    </row>
    <row r="3525" spans="1:21" x14ac:dyDescent="0.35">
      <c r="A3525" t="s">
        <v>1109</v>
      </c>
      <c r="B3525" t="s">
        <v>3241</v>
      </c>
      <c r="C3525" t="str">
        <f>SUBSTITUTE(Table1[[#This Row],[Fuel]],", ",",")</f>
        <v>fossil liquids: heavy fuel oil</v>
      </c>
      <c r="D3525" t="s">
        <v>3241</v>
      </c>
      <c r="H3525" t="s">
        <v>3440</v>
      </c>
      <c r="I3525">
        <v>50</v>
      </c>
      <c r="J3525" t="s">
        <v>3446</v>
      </c>
      <c r="K3525">
        <v>2008</v>
      </c>
      <c r="L3525" t="s">
        <v>29</v>
      </c>
      <c r="M3525" t="s">
        <v>29</v>
      </c>
      <c r="N3525">
        <v>35.002650000000003</v>
      </c>
      <c r="O3525">
        <v>26.13852</v>
      </c>
      <c r="P3525" t="s">
        <v>3511</v>
      </c>
      <c r="Q3525" s="3">
        <f>Table1[[#This Row],[Capacity (MW)]]*0.395*8760*10^-6</f>
        <v>0.17301</v>
      </c>
      <c r="R3525" s="3" cm="1">
        <f t="array" ref="R3525">AVERAGE(VLOOKUP(_xlfn.TEXTSPLIT(Table1[[#This Row],[Fuel (no space after comma)]], ","), FuelList_Final_EF!$A$2:$B$65, 2, FALSE))</f>
        <v>81.602530311017389</v>
      </c>
      <c r="S3525" s="3">
        <f>Table1[[#This Row],[Generation (TWh)]]*10^9*VLOOKUP(Table1[[#This Row],[Turbine/Engine Technology]],Technology_HR!$A$2:$B$11,2,FALSE)*10^-6</f>
        <v>1779407.8499999999</v>
      </c>
      <c r="T3525" s="5">
        <f>Table1[[#This Row],[Fuel Consumption (mmBtu)]]*Table1[[#This Row],[Emission Factor (kg CO2/ mmBtu)]]*10^3</f>
        <v>145204183015.28729</v>
      </c>
      <c r="U3525" s="3">
        <f>Table1[[#This Row],[Emissions (g CO2)]]/(Table1[[#This Row],[Generation (TWh)]]*10^9)</f>
        <v>839.28202424881385</v>
      </c>
    </row>
    <row r="3526" spans="1:21" x14ac:dyDescent="0.35">
      <c r="A3526" t="s">
        <v>29</v>
      </c>
      <c r="B3526" t="s">
        <v>3241</v>
      </c>
      <c r="C3526" t="str">
        <f>SUBSTITUTE(Table1[[#This Row],[Fuel]],", ",",")</f>
        <v>fossil liquids: heavy fuel oil</v>
      </c>
      <c r="D3526" t="s">
        <v>3241</v>
      </c>
      <c r="H3526" t="s">
        <v>3438</v>
      </c>
      <c r="I3526">
        <v>133</v>
      </c>
      <c r="J3526" t="s">
        <v>3446</v>
      </c>
      <c r="K3526">
        <v>1994</v>
      </c>
      <c r="L3526" t="s">
        <v>29</v>
      </c>
      <c r="M3526" t="s">
        <v>29</v>
      </c>
      <c r="N3526">
        <v>35.488758699999998</v>
      </c>
      <c r="O3526">
        <v>24.038824300000002</v>
      </c>
      <c r="P3526" t="s">
        <v>3511</v>
      </c>
      <c r="Q3526" s="3">
        <f>Table1[[#This Row],[Capacity (MW)]]*0.395*8760*10^-6</f>
        <v>0.46020660000000002</v>
      </c>
      <c r="R3526" s="3" cm="1">
        <f t="array" ref="R3526">AVERAGE(VLOOKUP(_xlfn.TEXTSPLIT(Table1[[#This Row],[Fuel (no space after comma)]], ","), FuelList_Final_EF!$A$2:$B$65, 2, FALSE))</f>
        <v>81.602530311017389</v>
      </c>
      <c r="S3526" s="3">
        <f>Table1[[#This Row],[Generation (TWh)]]*10^9*VLOOKUP(Table1[[#This Row],[Turbine/Engine Technology]],Technology_HR!$A$2:$B$11,2,FALSE)*10^-6</f>
        <v>3474099.6233999999</v>
      </c>
      <c r="T3526" s="5">
        <f>Table1[[#This Row],[Fuel Consumption (mmBtu)]]*Table1[[#This Row],[Emission Factor (kg CO2/ mmBtu)]]*10^3</f>
        <v>283495319821.99255</v>
      </c>
      <c r="U3526" s="3">
        <f>Table1[[#This Row],[Emissions (g CO2)]]/(Table1[[#This Row],[Generation (TWh)]]*10^9)</f>
        <v>616.01750131787014</v>
      </c>
    </row>
    <row r="3527" spans="1:21" x14ac:dyDescent="0.35">
      <c r="A3527" t="s">
        <v>29</v>
      </c>
      <c r="B3527" t="s">
        <v>3328</v>
      </c>
      <c r="C3527" t="str">
        <f>SUBSTITUTE(Table1[[#This Row],[Fuel]],", ",",")</f>
        <v>fossil liquids: liquefied petroleum gas</v>
      </c>
      <c r="D3527" t="s">
        <v>3328</v>
      </c>
      <c r="H3527" t="s">
        <v>3438</v>
      </c>
      <c r="I3527">
        <v>120</v>
      </c>
      <c r="J3527" t="s">
        <v>3451</v>
      </c>
      <c r="K3527" t="s">
        <v>29</v>
      </c>
      <c r="L3527" t="s">
        <v>29</v>
      </c>
      <c r="M3527" t="s">
        <v>29</v>
      </c>
      <c r="N3527">
        <v>35.488758699999998</v>
      </c>
      <c r="O3527">
        <v>24.038824300000002</v>
      </c>
      <c r="P3527" t="s">
        <v>3511</v>
      </c>
      <c r="Q3527" s="3">
        <f>Table1[[#This Row],[Capacity (MW)]]*0.395*8760*10^-6</f>
        <v>0.41522400000000004</v>
      </c>
      <c r="R3527" s="3" cm="1">
        <f t="array" ref="R3527">AVERAGE(VLOOKUP(_xlfn.TEXTSPLIT(Table1[[#This Row],[Fuel (no space after comma)]], ","), FuelList_Final_EF!$A$2:$B$65, 2, FALSE))</f>
        <v>61.71</v>
      </c>
      <c r="S3527" s="3">
        <f>Table1[[#This Row],[Generation (TWh)]]*10^9*VLOOKUP(Table1[[#This Row],[Turbine/Engine Technology]],Technology_HR!$A$2:$B$11,2,FALSE)*10^-6</f>
        <v>3134525.9760000003</v>
      </c>
      <c r="T3527" s="5">
        <f>Table1[[#This Row],[Fuel Consumption (mmBtu)]]*Table1[[#This Row],[Emission Factor (kg CO2/ mmBtu)]]*10^3</f>
        <v>193431597978.96002</v>
      </c>
      <c r="U3527" s="3">
        <f>Table1[[#This Row],[Emissions (g CO2)]]/(Table1[[#This Row],[Generation (TWh)]]*10^9)</f>
        <v>465.84879000000001</v>
      </c>
    </row>
    <row r="3528" spans="1:21" x14ac:dyDescent="0.35">
      <c r="A3528" t="s">
        <v>29</v>
      </c>
      <c r="B3528" t="s">
        <v>3241</v>
      </c>
      <c r="C3528" t="str">
        <f>SUBSTITUTE(Table1[[#This Row],[Fuel]],", ",",")</f>
        <v>fossil liquids: heavy fuel oil</v>
      </c>
      <c r="D3528" t="s">
        <v>3241</v>
      </c>
      <c r="H3528" t="s">
        <v>3436</v>
      </c>
      <c r="I3528">
        <v>60</v>
      </c>
      <c r="J3528" t="s">
        <v>3446</v>
      </c>
      <c r="K3528">
        <v>1998</v>
      </c>
      <c r="L3528" t="s">
        <v>29</v>
      </c>
      <c r="M3528" t="s">
        <v>29</v>
      </c>
      <c r="N3528">
        <v>35.488758699999998</v>
      </c>
      <c r="O3528">
        <v>24.038824300000002</v>
      </c>
      <c r="P3528" t="s">
        <v>3511</v>
      </c>
      <c r="Q3528" s="3">
        <f>Table1[[#This Row],[Capacity (MW)]]*0.395*8760*10^-6</f>
        <v>0.20761200000000002</v>
      </c>
      <c r="R3528" s="3" cm="1">
        <f t="array" ref="R3528">AVERAGE(VLOOKUP(_xlfn.TEXTSPLIT(Table1[[#This Row],[Fuel (no space after comma)]], ","), FuelList_Final_EF!$A$2:$B$65, 2, FALSE))</f>
        <v>81.602530311017389</v>
      </c>
      <c r="S3528" s="3">
        <f>Table1[[#This Row],[Generation (TWh)]]*10^9*VLOOKUP(Table1[[#This Row],[Turbine/Engine Technology]],Technology_HR!$A$2:$B$11,2,FALSE)*10^-6</f>
        <v>2285808.1200000006</v>
      </c>
      <c r="T3528" s="5">
        <f>Table1[[#This Row],[Fuel Consumption (mmBtu)]]*Table1[[#This Row],[Emission Factor (kg CO2/ mmBtu)]]*10^3</f>
        <v>186527726397.46973</v>
      </c>
      <c r="U3528" s="3">
        <f>Table1[[#This Row],[Emissions (g CO2)]]/(Table1[[#This Row],[Generation (TWh)]]*10^9)</f>
        <v>898.44385872430155</v>
      </c>
    </row>
    <row r="3529" spans="1:21" x14ac:dyDescent="0.35">
      <c r="A3529" t="s">
        <v>29</v>
      </c>
      <c r="B3529" t="s">
        <v>3241</v>
      </c>
      <c r="C3529" t="str">
        <f>SUBSTITUTE(Table1[[#This Row],[Fuel]],", ",",")</f>
        <v>fossil liquids: heavy fuel oil</v>
      </c>
      <c r="D3529" t="s">
        <v>3241</v>
      </c>
      <c r="H3529" t="s">
        <v>3436</v>
      </c>
      <c r="I3529">
        <v>60</v>
      </c>
      <c r="J3529" t="s">
        <v>3446</v>
      </c>
      <c r="K3529">
        <v>1998</v>
      </c>
      <c r="L3529" t="s">
        <v>29</v>
      </c>
      <c r="M3529" t="s">
        <v>29</v>
      </c>
      <c r="N3529">
        <v>35.488758699999998</v>
      </c>
      <c r="O3529">
        <v>24.038824300000002</v>
      </c>
      <c r="P3529" t="s">
        <v>3511</v>
      </c>
      <c r="Q3529" s="3">
        <f>Table1[[#This Row],[Capacity (MW)]]*0.395*8760*10^-6</f>
        <v>0.20761200000000002</v>
      </c>
      <c r="R3529" s="3" cm="1">
        <f t="array" ref="R3529">AVERAGE(VLOOKUP(_xlfn.TEXTSPLIT(Table1[[#This Row],[Fuel (no space after comma)]], ","), FuelList_Final_EF!$A$2:$B$65, 2, FALSE))</f>
        <v>81.602530311017389</v>
      </c>
      <c r="S3529" s="3">
        <f>Table1[[#This Row],[Generation (TWh)]]*10^9*VLOOKUP(Table1[[#This Row],[Turbine/Engine Technology]],Technology_HR!$A$2:$B$11,2,FALSE)*10^-6</f>
        <v>2285808.1200000006</v>
      </c>
      <c r="T3529" s="5">
        <f>Table1[[#This Row],[Fuel Consumption (mmBtu)]]*Table1[[#This Row],[Emission Factor (kg CO2/ mmBtu)]]*10^3</f>
        <v>186527726397.46973</v>
      </c>
      <c r="U3529" s="3">
        <f>Table1[[#This Row],[Emissions (g CO2)]]/(Table1[[#This Row],[Generation (TWh)]]*10^9)</f>
        <v>898.44385872430155</v>
      </c>
    </row>
    <row r="3530" spans="1:21" x14ac:dyDescent="0.35">
      <c r="A3530" t="s">
        <v>29</v>
      </c>
      <c r="B3530" t="s">
        <v>3241</v>
      </c>
      <c r="C3530" t="str">
        <f>SUBSTITUTE(Table1[[#This Row],[Fuel]],", ",",")</f>
        <v>fossil liquids: heavy fuel oil</v>
      </c>
      <c r="D3530" t="s">
        <v>3241</v>
      </c>
      <c r="H3530" t="s">
        <v>3436</v>
      </c>
      <c r="I3530">
        <v>28</v>
      </c>
      <c r="J3530" t="s">
        <v>3446</v>
      </c>
      <c r="K3530">
        <v>2003</v>
      </c>
      <c r="L3530" t="s">
        <v>29</v>
      </c>
      <c r="M3530" t="s">
        <v>29</v>
      </c>
      <c r="N3530">
        <v>35.488758699999998</v>
      </c>
      <c r="O3530">
        <v>24.038824300000002</v>
      </c>
      <c r="P3530" t="s">
        <v>3511</v>
      </c>
      <c r="Q3530" s="3">
        <f>Table1[[#This Row],[Capacity (MW)]]*0.395*8760*10^-6</f>
        <v>9.6885600000000002E-2</v>
      </c>
      <c r="R3530" s="3" cm="1">
        <f t="array" ref="R3530">AVERAGE(VLOOKUP(_xlfn.TEXTSPLIT(Table1[[#This Row],[Fuel (no space after comma)]], ","), FuelList_Final_EF!$A$2:$B$65, 2, FALSE))</f>
        <v>81.602530311017389</v>
      </c>
      <c r="S3530" s="3">
        <f>Table1[[#This Row],[Generation (TWh)]]*10^9*VLOOKUP(Table1[[#This Row],[Turbine/Engine Technology]],Technology_HR!$A$2:$B$11,2,FALSE)*10^-6</f>
        <v>1066710.456</v>
      </c>
      <c r="T3530" s="5">
        <f>Table1[[#This Row],[Fuel Consumption (mmBtu)]]*Table1[[#This Row],[Emission Factor (kg CO2/ mmBtu)]]*10^3</f>
        <v>87046272318.819183</v>
      </c>
      <c r="U3530" s="3">
        <f>Table1[[#This Row],[Emissions (g CO2)]]/(Table1[[#This Row],[Generation (TWh)]]*10^9)</f>
        <v>898.44385872430144</v>
      </c>
    </row>
    <row r="3531" spans="1:21" x14ac:dyDescent="0.35">
      <c r="A3531" t="s">
        <v>29</v>
      </c>
      <c r="B3531" t="s">
        <v>3241</v>
      </c>
      <c r="C3531" t="str">
        <f>SUBSTITUTE(Table1[[#This Row],[Fuel]],", ",",")</f>
        <v>fossil liquids: heavy fuel oil</v>
      </c>
      <c r="D3531" t="s">
        <v>3241</v>
      </c>
      <c r="H3531" t="s">
        <v>3436</v>
      </c>
      <c r="I3531">
        <v>24</v>
      </c>
      <c r="J3531" t="s">
        <v>3446</v>
      </c>
      <c r="K3531">
        <v>1985</v>
      </c>
      <c r="L3531" t="s">
        <v>29</v>
      </c>
      <c r="M3531" t="s">
        <v>29</v>
      </c>
      <c r="N3531">
        <v>35.488758699999998</v>
      </c>
      <c r="O3531">
        <v>24.038824300000002</v>
      </c>
      <c r="P3531" t="s">
        <v>3511</v>
      </c>
      <c r="Q3531" s="3">
        <f>Table1[[#This Row],[Capacity (MW)]]*0.395*8760*10^-6</f>
        <v>8.3044800000000002E-2</v>
      </c>
      <c r="R3531" s="3" cm="1">
        <f t="array" ref="R3531">AVERAGE(VLOOKUP(_xlfn.TEXTSPLIT(Table1[[#This Row],[Fuel (no space after comma)]], ","), FuelList_Final_EF!$A$2:$B$65, 2, FALSE))</f>
        <v>81.602530311017389</v>
      </c>
      <c r="S3531" s="3">
        <f>Table1[[#This Row],[Generation (TWh)]]*10^9*VLOOKUP(Table1[[#This Row],[Turbine/Engine Technology]],Technology_HR!$A$2:$B$11,2,FALSE)*10^-6</f>
        <v>914323.24799999991</v>
      </c>
      <c r="T3531" s="5">
        <f>Table1[[#This Row],[Fuel Consumption (mmBtu)]]*Table1[[#This Row],[Emission Factor (kg CO2/ mmBtu)]]*10^3</f>
        <v>74611090558.987854</v>
      </c>
      <c r="U3531" s="3">
        <f>Table1[[#This Row],[Emissions (g CO2)]]/(Table1[[#This Row],[Generation (TWh)]]*10^9)</f>
        <v>898.44385872430132</v>
      </c>
    </row>
    <row r="3532" spans="1:21" x14ac:dyDescent="0.35">
      <c r="A3532" t="s">
        <v>29</v>
      </c>
      <c r="B3532" t="s">
        <v>3241</v>
      </c>
      <c r="C3532" t="str">
        <f>SUBSTITUTE(Table1[[#This Row],[Fuel]],", ",",")</f>
        <v>fossil liquids: heavy fuel oil</v>
      </c>
      <c r="D3532" t="s">
        <v>3241</v>
      </c>
      <c r="H3532" t="s">
        <v>3436</v>
      </c>
      <c r="I3532">
        <v>36</v>
      </c>
      <c r="J3532" t="s">
        <v>3446</v>
      </c>
      <c r="K3532">
        <v>1987</v>
      </c>
      <c r="L3532" t="s">
        <v>29</v>
      </c>
      <c r="M3532" t="s">
        <v>29</v>
      </c>
      <c r="N3532">
        <v>35.488758699999998</v>
      </c>
      <c r="O3532">
        <v>24.038824300000002</v>
      </c>
      <c r="P3532" t="s">
        <v>3511</v>
      </c>
      <c r="Q3532" s="3">
        <f>Table1[[#This Row],[Capacity (MW)]]*0.395*8760*10^-6</f>
        <v>0.1245672</v>
      </c>
      <c r="R3532" s="3" cm="1">
        <f t="array" ref="R3532">AVERAGE(VLOOKUP(_xlfn.TEXTSPLIT(Table1[[#This Row],[Fuel (no space after comma)]], ","), FuelList_Final_EF!$A$2:$B$65, 2, FALSE))</f>
        <v>81.602530311017389</v>
      </c>
      <c r="S3532" s="3">
        <f>Table1[[#This Row],[Generation (TWh)]]*10^9*VLOOKUP(Table1[[#This Row],[Turbine/Engine Technology]],Technology_HR!$A$2:$B$11,2,FALSE)*10^-6</f>
        <v>1371484.872</v>
      </c>
      <c r="T3532" s="5">
        <f>Table1[[#This Row],[Fuel Consumption (mmBtu)]]*Table1[[#This Row],[Emission Factor (kg CO2/ mmBtu)]]*10^3</f>
        <v>111916635838.4818</v>
      </c>
      <c r="U3532" s="3">
        <f>Table1[[#This Row],[Emissions (g CO2)]]/(Table1[[#This Row],[Generation (TWh)]]*10^9)</f>
        <v>898.44385872430144</v>
      </c>
    </row>
    <row r="3533" spans="1:21" x14ac:dyDescent="0.35">
      <c r="A3533" t="s">
        <v>1111</v>
      </c>
      <c r="B3533" t="s">
        <v>3241</v>
      </c>
      <c r="C3533" t="str">
        <f>SUBSTITUTE(Table1[[#This Row],[Fuel]],", ",",")</f>
        <v>fossil liquids: heavy fuel oil</v>
      </c>
      <c r="D3533" t="s">
        <v>3241</v>
      </c>
      <c r="H3533" t="s">
        <v>3438</v>
      </c>
      <c r="I3533">
        <v>85</v>
      </c>
      <c r="J3533" t="s">
        <v>3446</v>
      </c>
      <c r="K3533">
        <v>1985</v>
      </c>
      <c r="L3533" t="s">
        <v>29</v>
      </c>
      <c r="M3533" t="s">
        <v>29</v>
      </c>
      <c r="N3533">
        <v>37.920900000000003</v>
      </c>
      <c r="O3533">
        <v>23.072600000000001</v>
      </c>
      <c r="P3533" t="s">
        <v>3511</v>
      </c>
      <c r="Q3533" s="3">
        <f>Table1[[#This Row],[Capacity (MW)]]*0.395*8760*10^-6</f>
        <v>0.29411699999999996</v>
      </c>
      <c r="R3533" s="3" cm="1">
        <f t="array" ref="R3533">AVERAGE(VLOOKUP(_xlfn.TEXTSPLIT(Table1[[#This Row],[Fuel (no space after comma)]], ","), FuelList_Final_EF!$A$2:$B$65, 2, FALSE))</f>
        <v>81.602530311017389</v>
      </c>
      <c r="S3533" s="3">
        <f>Table1[[#This Row],[Generation (TWh)]]*10^9*VLOOKUP(Table1[[#This Row],[Turbine/Engine Technology]],Technology_HR!$A$2:$B$11,2,FALSE)*10^-6</f>
        <v>2220289.2329999995</v>
      </c>
      <c r="T3533" s="5">
        <f>Table1[[#This Row],[Fuel Consumption (mmBtu)]]*Table1[[#This Row],[Emission Factor (kg CO2/ mmBtu)]]*10^3</f>
        <v>181181219435.108</v>
      </c>
      <c r="U3533" s="3">
        <f>Table1[[#This Row],[Emissions (g CO2)]]/(Table1[[#This Row],[Generation (TWh)]]*10^9)</f>
        <v>616.01750131787026</v>
      </c>
    </row>
    <row r="3534" spans="1:21" x14ac:dyDescent="0.35">
      <c r="A3534" t="s">
        <v>1112</v>
      </c>
      <c r="B3534" t="s">
        <v>3239</v>
      </c>
      <c r="C3534" t="str">
        <f>SUBSTITUTE(Table1[[#This Row],[Fuel]],", ",",")</f>
        <v>fossil gas: natural gas</v>
      </c>
      <c r="D3534" t="s">
        <v>3239</v>
      </c>
      <c r="H3534" t="s">
        <v>3438</v>
      </c>
      <c r="I3534">
        <v>651</v>
      </c>
      <c r="J3534" t="s">
        <v>3447</v>
      </c>
      <c r="K3534" t="s">
        <v>29</v>
      </c>
      <c r="L3534" t="s">
        <v>29</v>
      </c>
      <c r="M3534" t="s">
        <v>29</v>
      </c>
      <c r="N3534">
        <v>38.237634999999997</v>
      </c>
      <c r="O3534">
        <v>22.958936000000001</v>
      </c>
      <c r="P3534" t="s">
        <v>3511</v>
      </c>
      <c r="Q3534" s="3">
        <f>Table1[[#This Row],[Capacity (MW)]]*0.395*8760*10^-6</f>
        <v>2.2525902000000002</v>
      </c>
      <c r="R3534" s="3" cm="1">
        <f t="array" ref="R3534">AVERAGE(VLOOKUP(_xlfn.TEXTSPLIT(Table1[[#This Row],[Fuel (no space after comma)]], ","), FuelList_Final_EF!$A$2:$B$65, 2, FALSE))</f>
        <v>53.06</v>
      </c>
      <c r="S3534" s="3">
        <f>Table1[[#This Row],[Generation (TWh)]]*10^9*VLOOKUP(Table1[[#This Row],[Turbine/Engine Technology]],Technology_HR!$A$2:$B$11,2,FALSE)*10^-6</f>
        <v>17004803.419799998</v>
      </c>
      <c r="T3534" s="5">
        <f>Table1[[#This Row],[Fuel Consumption (mmBtu)]]*Table1[[#This Row],[Emission Factor (kg CO2/ mmBtu)]]*10^3</f>
        <v>902274869454.58789</v>
      </c>
      <c r="U3534" s="3">
        <f>Table1[[#This Row],[Emissions (g CO2)]]/(Table1[[#This Row],[Generation (TWh)]]*10^9)</f>
        <v>400.54993999999994</v>
      </c>
    </row>
    <row r="3535" spans="1:21" x14ac:dyDescent="0.35">
      <c r="A3535" t="s">
        <v>1111</v>
      </c>
      <c r="B3535" t="s">
        <v>3239</v>
      </c>
      <c r="C3535" t="str">
        <f>SUBSTITUTE(Table1[[#This Row],[Fuel]],", ",",")</f>
        <v>fossil gas: natural gas</v>
      </c>
      <c r="D3535" t="s">
        <v>3239</v>
      </c>
      <c r="H3535" t="s">
        <v>3438</v>
      </c>
      <c r="I3535">
        <v>438.5</v>
      </c>
      <c r="J3535" t="s">
        <v>3449</v>
      </c>
      <c r="K3535">
        <v>2025</v>
      </c>
      <c r="L3535" t="s">
        <v>29</v>
      </c>
      <c r="M3535" t="s">
        <v>29</v>
      </c>
      <c r="N3535">
        <v>41.118130000000001</v>
      </c>
      <c r="O3535">
        <v>25.389420000000001</v>
      </c>
      <c r="P3535" t="s">
        <v>3511</v>
      </c>
      <c r="Q3535" s="3">
        <f>Table1[[#This Row],[Capacity (MW)]]*0.395*8760*10^-6</f>
        <v>1.5172977000000001</v>
      </c>
      <c r="R3535" s="3" cm="1">
        <f t="array" ref="R3535">AVERAGE(VLOOKUP(_xlfn.TEXTSPLIT(Table1[[#This Row],[Fuel (no space after comma)]], ","), FuelList_Final_EF!$A$2:$B$65, 2, FALSE))</f>
        <v>53.06</v>
      </c>
      <c r="S3535" s="3">
        <f>Table1[[#This Row],[Generation (TWh)]]*10^9*VLOOKUP(Table1[[#This Row],[Turbine/Engine Technology]],Technology_HR!$A$2:$B$11,2,FALSE)*10^-6</f>
        <v>11454080.337299999</v>
      </c>
      <c r="T3535" s="5">
        <f>Table1[[#This Row],[Fuel Consumption (mmBtu)]]*Table1[[#This Row],[Emission Factor (kg CO2/ mmBtu)]]*10^3</f>
        <v>607753502697.13794</v>
      </c>
      <c r="U3535" s="3">
        <f>Table1[[#This Row],[Emissions (g CO2)]]/(Table1[[#This Row],[Generation (TWh)]]*10^9)</f>
        <v>400.54993999999994</v>
      </c>
    </row>
    <row r="3536" spans="1:21" x14ac:dyDescent="0.35">
      <c r="A3536" t="s">
        <v>1113</v>
      </c>
      <c r="B3536" t="s">
        <v>3239</v>
      </c>
      <c r="C3536" t="str">
        <f>SUBSTITUTE(Table1[[#This Row],[Fuel]],", ",",")</f>
        <v>fossil gas: natural gas</v>
      </c>
      <c r="D3536" t="s">
        <v>3239</v>
      </c>
      <c r="H3536" t="s">
        <v>3438</v>
      </c>
      <c r="I3536">
        <v>438.5</v>
      </c>
      <c r="J3536" t="s">
        <v>3449</v>
      </c>
      <c r="K3536">
        <v>2025</v>
      </c>
      <c r="L3536" t="s">
        <v>29</v>
      </c>
      <c r="M3536" t="s">
        <v>29</v>
      </c>
      <c r="N3536">
        <v>41.118130000000001</v>
      </c>
      <c r="O3536">
        <v>25.389420000000001</v>
      </c>
      <c r="P3536" t="s">
        <v>3511</v>
      </c>
      <c r="Q3536" s="3">
        <f>Table1[[#This Row],[Capacity (MW)]]*0.395*8760*10^-6</f>
        <v>1.5172977000000001</v>
      </c>
      <c r="R3536" s="3" cm="1">
        <f t="array" ref="R3536">AVERAGE(VLOOKUP(_xlfn.TEXTSPLIT(Table1[[#This Row],[Fuel (no space after comma)]], ","), FuelList_Final_EF!$A$2:$B$65, 2, FALSE))</f>
        <v>53.06</v>
      </c>
      <c r="S3536" s="3">
        <f>Table1[[#This Row],[Generation (TWh)]]*10^9*VLOOKUP(Table1[[#This Row],[Turbine/Engine Technology]],Technology_HR!$A$2:$B$11,2,FALSE)*10^-6</f>
        <v>11454080.337299999</v>
      </c>
      <c r="T3536" s="5">
        <f>Table1[[#This Row],[Fuel Consumption (mmBtu)]]*Table1[[#This Row],[Emission Factor (kg CO2/ mmBtu)]]*10^3</f>
        <v>607753502697.13794</v>
      </c>
      <c r="U3536" s="3">
        <f>Table1[[#This Row],[Emissions (g CO2)]]/(Table1[[#This Row],[Generation (TWh)]]*10^9)</f>
        <v>400.54993999999994</v>
      </c>
    </row>
    <row r="3537" spans="1:21" x14ac:dyDescent="0.35">
      <c r="A3537" t="s">
        <v>1114</v>
      </c>
      <c r="B3537" t="s">
        <v>3239</v>
      </c>
      <c r="C3537" t="str">
        <f>SUBSTITUTE(Table1[[#This Row],[Fuel]],", ",",")</f>
        <v>fossil gas: natural gas</v>
      </c>
      <c r="D3537" t="s">
        <v>3239</v>
      </c>
      <c r="H3537" t="s">
        <v>3438</v>
      </c>
      <c r="I3537">
        <v>665</v>
      </c>
      <c r="J3537" t="s">
        <v>3444</v>
      </c>
      <c r="K3537" t="s">
        <v>29</v>
      </c>
      <c r="L3537" t="s">
        <v>29</v>
      </c>
      <c r="M3537" t="s">
        <v>29</v>
      </c>
      <c r="N3537">
        <v>39.631070000000001</v>
      </c>
      <c r="O3537">
        <v>22.389130000000002</v>
      </c>
      <c r="P3537" t="s">
        <v>3511</v>
      </c>
      <c r="Q3537" s="3">
        <f>Table1[[#This Row],[Capacity (MW)]]*0.395*8760*10^-6</f>
        <v>2.3010329999999999</v>
      </c>
      <c r="R3537" s="3" cm="1">
        <f t="array" ref="R3537">AVERAGE(VLOOKUP(_xlfn.TEXTSPLIT(Table1[[#This Row],[Fuel (no space after comma)]], ","), FuelList_Final_EF!$A$2:$B$65, 2, FALSE))</f>
        <v>53.06</v>
      </c>
      <c r="S3537" s="3">
        <f>Table1[[#This Row],[Generation (TWh)]]*10^9*VLOOKUP(Table1[[#This Row],[Turbine/Engine Technology]],Technology_HR!$A$2:$B$11,2,FALSE)*10^-6</f>
        <v>17370498.116999999</v>
      </c>
      <c r="T3537" s="5">
        <f>Table1[[#This Row],[Fuel Consumption (mmBtu)]]*Table1[[#This Row],[Emission Factor (kg CO2/ mmBtu)]]*10^3</f>
        <v>921678630088.02002</v>
      </c>
      <c r="U3537" s="3">
        <f>Table1[[#This Row],[Emissions (g CO2)]]/(Table1[[#This Row],[Generation (TWh)]]*10^9)</f>
        <v>400.54993999999999</v>
      </c>
    </row>
    <row r="3538" spans="1:21" x14ac:dyDescent="0.35">
      <c r="A3538" t="s">
        <v>1109</v>
      </c>
      <c r="B3538" t="s">
        <v>3239</v>
      </c>
      <c r="C3538" t="str">
        <f>SUBSTITUTE(Table1[[#This Row],[Fuel]],", ",",")</f>
        <v>fossil gas: natural gas</v>
      </c>
      <c r="D3538" t="s">
        <v>3239</v>
      </c>
      <c r="H3538" t="s">
        <v>3438</v>
      </c>
      <c r="I3538">
        <v>105</v>
      </c>
      <c r="J3538" t="s">
        <v>3447</v>
      </c>
      <c r="K3538">
        <v>2026</v>
      </c>
      <c r="L3538" t="s">
        <v>29</v>
      </c>
      <c r="M3538" t="s">
        <v>29</v>
      </c>
      <c r="N3538">
        <v>40.410625000000003</v>
      </c>
      <c r="O3538">
        <v>21.786145000000001</v>
      </c>
      <c r="P3538" t="s">
        <v>3511</v>
      </c>
      <c r="Q3538" s="3">
        <f>Table1[[#This Row],[Capacity (MW)]]*0.395*8760*10^-6</f>
        <v>0.36332100000000001</v>
      </c>
      <c r="R3538" s="3" cm="1">
        <f t="array" ref="R3538">AVERAGE(VLOOKUP(_xlfn.TEXTSPLIT(Table1[[#This Row],[Fuel (no space after comma)]], ","), FuelList_Final_EF!$A$2:$B$65, 2, FALSE))</f>
        <v>53.06</v>
      </c>
      <c r="S3538" s="3">
        <f>Table1[[#This Row],[Generation (TWh)]]*10^9*VLOOKUP(Table1[[#This Row],[Turbine/Engine Technology]],Technology_HR!$A$2:$B$11,2,FALSE)*10^-6</f>
        <v>2742710.2289999998</v>
      </c>
      <c r="T3538" s="5">
        <f>Table1[[#This Row],[Fuel Consumption (mmBtu)]]*Table1[[#This Row],[Emission Factor (kg CO2/ mmBtu)]]*10^3</f>
        <v>145528204750.73999</v>
      </c>
      <c r="U3538" s="3">
        <f>Table1[[#This Row],[Emissions (g CO2)]]/(Table1[[#This Row],[Generation (TWh)]]*10^9)</f>
        <v>400.54993999999999</v>
      </c>
    </row>
    <row r="3539" spans="1:21" x14ac:dyDescent="0.35">
      <c r="A3539" t="s">
        <v>1109</v>
      </c>
      <c r="B3539" t="s">
        <v>3239</v>
      </c>
      <c r="C3539" t="str">
        <f>SUBSTITUTE(Table1[[#This Row],[Fuel]],", ",",")</f>
        <v>fossil gas: natural gas</v>
      </c>
      <c r="D3539" t="s">
        <v>3239</v>
      </c>
      <c r="H3539" t="s">
        <v>3438</v>
      </c>
      <c r="I3539">
        <v>485</v>
      </c>
      <c r="J3539" t="s">
        <v>3446</v>
      </c>
      <c r="K3539">
        <v>2002</v>
      </c>
      <c r="L3539" t="s">
        <v>29</v>
      </c>
      <c r="M3539" t="s">
        <v>29</v>
      </c>
      <c r="N3539">
        <v>41.064599999999999</v>
      </c>
      <c r="O3539">
        <v>25.489899999999999</v>
      </c>
      <c r="P3539" t="s">
        <v>3511</v>
      </c>
      <c r="Q3539" s="3">
        <f>Table1[[#This Row],[Capacity (MW)]]*0.395*8760*10^-6</f>
        <v>1.6781970000000002</v>
      </c>
      <c r="R3539" s="3" cm="1">
        <f t="array" ref="R3539">AVERAGE(VLOOKUP(_xlfn.TEXTSPLIT(Table1[[#This Row],[Fuel (no space after comma)]], ","), FuelList_Final_EF!$A$2:$B$65, 2, FALSE))</f>
        <v>53.06</v>
      </c>
      <c r="S3539" s="3">
        <f>Table1[[#This Row],[Generation (TWh)]]*10^9*VLOOKUP(Table1[[#This Row],[Turbine/Engine Technology]],Technology_HR!$A$2:$B$11,2,FALSE)*10^-6</f>
        <v>12668709.153000001</v>
      </c>
      <c r="T3539" s="5">
        <f>Table1[[#This Row],[Fuel Consumption (mmBtu)]]*Table1[[#This Row],[Emission Factor (kg CO2/ mmBtu)]]*10^3</f>
        <v>672201707658.18018</v>
      </c>
      <c r="U3539" s="3">
        <f>Table1[[#This Row],[Emissions (g CO2)]]/(Table1[[#This Row],[Generation (TWh)]]*10^9)</f>
        <v>400.54994000000005</v>
      </c>
    </row>
    <row r="3540" spans="1:21" x14ac:dyDescent="0.35">
      <c r="A3540" t="s">
        <v>1115</v>
      </c>
      <c r="B3540" t="s">
        <v>3239</v>
      </c>
      <c r="C3540" t="str">
        <f>SUBSTITUTE(Table1[[#This Row],[Fuel]],", ",",")</f>
        <v>fossil gas: natural gas</v>
      </c>
      <c r="D3540" t="s">
        <v>3239</v>
      </c>
      <c r="H3540" t="s">
        <v>3438</v>
      </c>
      <c r="I3540">
        <v>436.6</v>
      </c>
      <c r="J3540" t="s">
        <v>3446</v>
      </c>
      <c r="K3540">
        <v>2012</v>
      </c>
      <c r="L3540" t="s">
        <v>29</v>
      </c>
      <c r="M3540" t="s">
        <v>29</v>
      </c>
      <c r="N3540">
        <v>37.9208</v>
      </c>
      <c r="O3540">
        <v>23.066500000000001</v>
      </c>
      <c r="P3540" t="s">
        <v>3511</v>
      </c>
      <c r="Q3540" s="3">
        <f>Table1[[#This Row],[Capacity (MW)]]*0.395*8760*10^-6</f>
        <v>1.5107233200000003</v>
      </c>
      <c r="R3540" s="3" cm="1">
        <f t="array" ref="R3540">AVERAGE(VLOOKUP(_xlfn.TEXTSPLIT(Table1[[#This Row],[Fuel (no space after comma)]], ","), FuelList_Final_EF!$A$2:$B$65, 2, FALSE))</f>
        <v>53.06</v>
      </c>
      <c r="S3540" s="3">
        <f>Table1[[#This Row],[Generation (TWh)]]*10^9*VLOOKUP(Table1[[#This Row],[Turbine/Engine Technology]],Technology_HR!$A$2:$B$11,2,FALSE)*10^-6</f>
        <v>11404450.342680002</v>
      </c>
      <c r="T3540" s="5">
        <f>Table1[[#This Row],[Fuel Consumption (mmBtu)]]*Table1[[#This Row],[Emission Factor (kg CO2/ mmBtu)]]*10^3</f>
        <v>605120135182.60083</v>
      </c>
      <c r="U3540" s="3">
        <f>Table1[[#This Row],[Emissions (g CO2)]]/(Table1[[#This Row],[Generation (TWh)]]*10^9)</f>
        <v>400.54993999999994</v>
      </c>
    </row>
    <row r="3541" spans="1:21" x14ac:dyDescent="0.35">
      <c r="A3541" t="s">
        <v>1116</v>
      </c>
      <c r="B3541" t="s">
        <v>3239</v>
      </c>
      <c r="C3541" t="str">
        <f>SUBSTITUTE(Table1[[#This Row],[Fuel]],", ",",")</f>
        <v>fossil gas: natural gas</v>
      </c>
      <c r="D3541" t="s">
        <v>3239</v>
      </c>
      <c r="H3541" t="s">
        <v>3438</v>
      </c>
      <c r="I3541">
        <v>900</v>
      </c>
      <c r="J3541" t="s">
        <v>3447</v>
      </c>
      <c r="K3541">
        <v>2025</v>
      </c>
      <c r="L3541" t="s">
        <v>29</v>
      </c>
      <c r="M3541" t="s">
        <v>29</v>
      </c>
      <c r="N3541">
        <v>39.688611000000002</v>
      </c>
      <c r="O3541">
        <v>22.473889</v>
      </c>
      <c r="P3541" t="s">
        <v>3511</v>
      </c>
      <c r="Q3541" s="3">
        <f>Table1[[#This Row],[Capacity (MW)]]*0.395*8760*10^-6</f>
        <v>3.1141799999999997</v>
      </c>
      <c r="R3541" s="3" cm="1">
        <f t="array" ref="R3541">AVERAGE(VLOOKUP(_xlfn.TEXTSPLIT(Table1[[#This Row],[Fuel (no space after comma)]], ","), FuelList_Final_EF!$A$2:$B$65, 2, FALSE))</f>
        <v>53.06</v>
      </c>
      <c r="S3541" s="3">
        <f>Table1[[#This Row],[Generation (TWh)]]*10^9*VLOOKUP(Table1[[#This Row],[Turbine/Engine Technology]],Technology_HR!$A$2:$B$11,2,FALSE)*10^-6</f>
        <v>23508944.819999997</v>
      </c>
      <c r="T3541" s="5">
        <f>Table1[[#This Row],[Fuel Consumption (mmBtu)]]*Table1[[#This Row],[Emission Factor (kg CO2/ mmBtu)]]*10^3</f>
        <v>1247384612149.2</v>
      </c>
      <c r="U3541" s="3">
        <f>Table1[[#This Row],[Emissions (g CO2)]]/(Table1[[#This Row],[Generation (TWh)]]*10^9)</f>
        <v>400.54994000000005</v>
      </c>
    </row>
    <row r="3542" spans="1:21" x14ac:dyDescent="0.35">
      <c r="A3542" t="s">
        <v>1109</v>
      </c>
      <c r="B3542" t="s">
        <v>3239</v>
      </c>
      <c r="C3542" t="str">
        <f>SUBSTITUTE(Table1[[#This Row],[Fuel]],", ",",")</f>
        <v>fossil gas: natural gas</v>
      </c>
      <c r="D3542" t="s">
        <v>3239</v>
      </c>
      <c r="H3542" t="s">
        <v>3438</v>
      </c>
      <c r="I3542">
        <v>536</v>
      </c>
      <c r="J3542" t="s">
        <v>3446</v>
      </c>
      <c r="K3542">
        <v>1997</v>
      </c>
      <c r="L3542" t="s">
        <v>29</v>
      </c>
      <c r="M3542" t="s">
        <v>29</v>
      </c>
      <c r="N3542">
        <v>37.746299999999998</v>
      </c>
      <c r="O3542">
        <v>24.066600000000001</v>
      </c>
      <c r="P3542" t="s">
        <v>3511</v>
      </c>
      <c r="Q3542" s="3">
        <f>Table1[[#This Row],[Capacity (MW)]]*0.395*8760*10^-6</f>
        <v>1.8546672</v>
      </c>
      <c r="R3542" s="3" cm="1">
        <f t="array" ref="R3542">AVERAGE(VLOOKUP(_xlfn.TEXTSPLIT(Table1[[#This Row],[Fuel (no space after comma)]], ","), FuelList_Final_EF!$A$2:$B$65, 2, FALSE))</f>
        <v>53.06</v>
      </c>
      <c r="S3542" s="3">
        <f>Table1[[#This Row],[Generation (TWh)]]*10^9*VLOOKUP(Table1[[#This Row],[Turbine/Engine Technology]],Technology_HR!$A$2:$B$11,2,FALSE)*10^-6</f>
        <v>14000882.692799998</v>
      </c>
      <c r="T3542" s="5">
        <f>Table1[[#This Row],[Fuel Consumption (mmBtu)]]*Table1[[#This Row],[Emission Factor (kg CO2/ mmBtu)]]*10^3</f>
        <v>742886835679.96802</v>
      </c>
      <c r="U3542" s="3">
        <f>Table1[[#This Row],[Emissions (g CO2)]]/(Table1[[#This Row],[Generation (TWh)]]*10^9)</f>
        <v>400.54993999999999</v>
      </c>
    </row>
    <row r="3543" spans="1:21" x14ac:dyDescent="0.35">
      <c r="A3543" t="s">
        <v>1109</v>
      </c>
      <c r="B3543" t="s">
        <v>3239</v>
      </c>
      <c r="C3543" t="str">
        <f>SUBSTITUTE(Table1[[#This Row],[Fuel]],", ",",")</f>
        <v>fossil gas: natural gas</v>
      </c>
      <c r="D3543" t="s">
        <v>3239</v>
      </c>
      <c r="H3543" t="s">
        <v>3438</v>
      </c>
      <c r="I3543">
        <v>378</v>
      </c>
      <c r="J3543" t="s">
        <v>3446</v>
      </c>
      <c r="K3543">
        <v>2006</v>
      </c>
      <c r="L3543" t="s">
        <v>29</v>
      </c>
      <c r="M3543" t="s">
        <v>29</v>
      </c>
      <c r="N3543">
        <v>37.746299999999998</v>
      </c>
      <c r="O3543">
        <v>24.066600000000001</v>
      </c>
      <c r="P3543" t="s">
        <v>3511</v>
      </c>
      <c r="Q3543" s="3">
        <f>Table1[[#This Row],[Capacity (MW)]]*0.395*8760*10^-6</f>
        <v>1.3079556000000001</v>
      </c>
      <c r="R3543" s="3" cm="1">
        <f t="array" ref="R3543">AVERAGE(VLOOKUP(_xlfn.TEXTSPLIT(Table1[[#This Row],[Fuel (no space after comma)]], ","), FuelList_Final_EF!$A$2:$B$65, 2, FALSE))</f>
        <v>53.06</v>
      </c>
      <c r="S3543" s="3">
        <f>Table1[[#This Row],[Generation (TWh)]]*10^9*VLOOKUP(Table1[[#This Row],[Turbine/Engine Technology]],Technology_HR!$A$2:$B$11,2,FALSE)*10^-6</f>
        <v>9873756.8244000003</v>
      </c>
      <c r="T3543" s="5">
        <f>Table1[[#This Row],[Fuel Consumption (mmBtu)]]*Table1[[#This Row],[Emission Factor (kg CO2/ mmBtu)]]*10^3</f>
        <v>523901537102.66406</v>
      </c>
      <c r="U3543" s="3">
        <f>Table1[[#This Row],[Emissions (g CO2)]]/(Table1[[#This Row],[Generation (TWh)]]*10^9)</f>
        <v>400.54994000000005</v>
      </c>
    </row>
    <row r="3544" spans="1:21" x14ac:dyDescent="0.35">
      <c r="A3544" t="s">
        <v>1109</v>
      </c>
      <c r="B3544" t="s">
        <v>3241</v>
      </c>
      <c r="C3544" t="str">
        <f>SUBSTITUTE(Table1[[#This Row],[Fuel]],", ",",")</f>
        <v>fossil liquids: heavy fuel oil</v>
      </c>
      <c r="D3544" t="s">
        <v>3241</v>
      </c>
      <c r="H3544" t="s">
        <v>3436</v>
      </c>
      <c r="I3544">
        <v>33</v>
      </c>
      <c r="J3544" t="s">
        <v>3446</v>
      </c>
      <c r="K3544">
        <v>1974</v>
      </c>
      <c r="L3544" t="s">
        <v>29</v>
      </c>
      <c r="M3544" t="s">
        <v>29</v>
      </c>
      <c r="N3544">
        <v>35.34084</v>
      </c>
      <c r="O3544">
        <v>25.05105</v>
      </c>
      <c r="P3544" t="s">
        <v>3511</v>
      </c>
      <c r="Q3544" s="3">
        <f>Table1[[#This Row],[Capacity (MW)]]*0.395*8760*10^-6</f>
        <v>0.1141866</v>
      </c>
      <c r="R3544" s="3" cm="1">
        <f t="array" ref="R3544">AVERAGE(VLOOKUP(_xlfn.TEXTSPLIT(Table1[[#This Row],[Fuel (no space after comma)]], ","), FuelList_Final_EF!$A$2:$B$65, 2, FALSE))</f>
        <v>81.602530311017389</v>
      </c>
      <c r="S3544" s="3">
        <f>Table1[[#This Row],[Generation (TWh)]]*10^9*VLOOKUP(Table1[[#This Row],[Turbine/Engine Technology]],Technology_HR!$A$2:$B$11,2,FALSE)*10^-6</f>
        <v>1257194.466</v>
      </c>
      <c r="T3544" s="5">
        <f>Table1[[#This Row],[Fuel Consumption (mmBtu)]]*Table1[[#This Row],[Emission Factor (kg CO2/ mmBtu)]]*10^3</f>
        <v>102590249518.60832</v>
      </c>
      <c r="U3544" s="3">
        <f>Table1[[#This Row],[Emissions (g CO2)]]/(Table1[[#This Row],[Generation (TWh)]]*10^9)</f>
        <v>898.44385872430144</v>
      </c>
    </row>
    <row r="3545" spans="1:21" x14ac:dyDescent="0.35">
      <c r="A3545" t="s">
        <v>1109</v>
      </c>
      <c r="B3545" t="s">
        <v>3251</v>
      </c>
      <c r="C3545" t="str">
        <f>SUBSTITUTE(Table1[[#This Row],[Fuel]],", ",",")</f>
        <v>fossil liquids: heavy fuel oil,fossil gas: natural gas</v>
      </c>
      <c r="D3545" t="s">
        <v>3241</v>
      </c>
      <c r="E3545" t="s">
        <v>3239</v>
      </c>
      <c r="H3545" t="s">
        <v>3436</v>
      </c>
      <c r="I3545">
        <v>20</v>
      </c>
      <c r="J3545" t="s">
        <v>3446</v>
      </c>
      <c r="K3545" t="s">
        <v>29</v>
      </c>
      <c r="L3545" t="s">
        <v>29</v>
      </c>
      <c r="M3545" t="s">
        <v>29</v>
      </c>
      <c r="N3545">
        <v>35.34084</v>
      </c>
      <c r="O3545">
        <v>25.05105</v>
      </c>
      <c r="P3545" t="s">
        <v>3511</v>
      </c>
      <c r="Q3545" s="3">
        <f>Table1[[#This Row],[Capacity (MW)]]*0.395*8760*10^-6</f>
        <v>6.9204000000000002E-2</v>
      </c>
      <c r="R3545" s="3" cm="1">
        <f t="array" ref="R3545">AVERAGE(VLOOKUP(_xlfn.TEXTSPLIT(Table1[[#This Row],[Fuel (no space after comma)]], ","), FuelList_Final_EF!$A$2:$B$65, 2, FALSE))</f>
        <v>67.331265155508703</v>
      </c>
      <c r="S3545" s="3">
        <f>Table1[[#This Row],[Generation (TWh)]]*10^9*VLOOKUP(Table1[[#This Row],[Turbine/Engine Technology]],Technology_HR!$A$2:$B$11,2,FALSE)*10^-6</f>
        <v>761936.03999999992</v>
      </c>
      <c r="T3545" s="5">
        <f>Table1[[#This Row],[Fuel Consumption (mmBtu)]]*Table1[[#This Row],[Emission Factor (kg CO2/ mmBtu)]]*10^3</f>
        <v>51302117540.778282</v>
      </c>
      <c r="U3545" s="3">
        <f>Table1[[#This Row],[Emissions (g CO2)]]/(Table1[[#This Row],[Generation (TWh)]]*10^9)</f>
        <v>741.31722936215078</v>
      </c>
    </row>
    <row r="3546" spans="1:21" x14ac:dyDescent="0.35">
      <c r="A3546" t="s">
        <v>1109</v>
      </c>
      <c r="B3546" t="s">
        <v>3251</v>
      </c>
      <c r="C3546" t="str">
        <f>SUBSTITUTE(Table1[[#This Row],[Fuel]],", ",",")</f>
        <v>fossil liquids: heavy fuel oil,fossil gas: natural gas</v>
      </c>
      <c r="D3546" t="s">
        <v>3241</v>
      </c>
      <c r="E3546" t="s">
        <v>3239</v>
      </c>
      <c r="H3546" t="s">
        <v>3436</v>
      </c>
      <c r="I3546">
        <v>43</v>
      </c>
      <c r="J3546" t="s">
        <v>3446</v>
      </c>
      <c r="K3546">
        <v>2003</v>
      </c>
      <c r="L3546" t="s">
        <v>29</v>
      </c>
      <c r="M3546" t="s">
        <v>29</v>
      </c>
      <c r="N3546">
        <v>35.34084</v>
      </c>
      <c r="O3546">
        <v>25.05105</v>
      </c>
      <c r="P3546" t="s">
        <v>3511</v>
      </c>
      <c r="Q3546" s="3">
        <f>Table1[[#This Row],[Capacity (MW)]]*0.395*8760*10^-6</f>
        <v>0.14878859999999999</v>
      </c>
      <c r="R3546" s="3" cm="1">
        <f t="array" ref="R3546">AVERAGE(VLOOKUP(_xlfn.TEXTSPLIT(Table1[[#This Row],[Fuel (no space after comma)]], ","), FuelList_Final_EF!$A$2:$B$65, 2, FALSE))</f>
        <v>67.331265155508703</v>
      </c>
      <c r="S3546" s="3">
        <f>Table1[[#This Row],[Generation (TWh)]]*10^9*VLOOKUP(Table1[[#This Row],[Turbine/Engine Technology]],Technology_HR!$A$2:$B$11,2,FALSE)*10^-6</f>
        <v>1638162.486</v>
      </c>
      <c r="T3546" s="5">
        <f>Table1[[#This Row],[Fuel Consumption (mmBtu)]]*Table1[[#This Row],[Emission Factor (kg CO2/ mmBtu)]]*10^3</f>
        <v>110299552712.67332</v>
      </c>
      <c r="U3546" s="3">
        <f>Table1[[#This Row],[Emissions (g CO2)]]/(Table1[[#This Row],[Generation (TWh)]]*10^9)</f>
        <v>741.3172293621509</v>
      </c>
    </row>
    <row r="3547" spans="1:21" x14ac:dyDescent="0.35">
      <c r="A3547" t="s">
        <v>1109</v>
      </c>
      <c r="B3547" t="s">
        <v>3241</v>
      </c>
      <c r="C3547" t="str">
        <f>SUBSTITUTE(Table1[[#This Row],[Fuel]],", ",",")</f>
        <v>fossil liquids: heavy fuel oil</v>
      </c>
      <c r="D3547" t="s">
        <v>3241</v>
      </c>
      <c r="H3547" t="s">
        <v>3436</v>
      </c>
      <c r="I3547">
        <v>28</v>
      </c>
      <c r="J3547" t="s">
        <v>3446</v>
      </c>
      <c r="K3547">
        <v>2003</v>
      </c>
      <c r="L3547" t="s">
        <v>29</v>
      </c>
      <c r="M3547" t="s">
        <v>29</v>
      </c>
      <c r="N3547">
        <v>35.34084</v>
      </c>
      <c r="O3547">
        <v>25.05105</v>
      </c>
      <c r="P3547" t="s">
        <v>3511</v>
      </c>
      <c r="Q3547" s="3">
        <f>Table1[[#This Row],[Capacity (MW)]]*0.395*8760*10^-6</f>
        <v>9.6885600000000002E-2</v>
      </c>
      <c r="R3547" s="3" cm="1">
        <f t="array" ref="R3547">AVERAGE(VLOOKUP(_xlfn.TEXTSPLIT(Table1[[#This Row],[Fuel (no space after comma)]], ","), FuelList_Final_EF!$A$2:$B$65, 2, FALSE))</f>
        <v>81.602530311017389</v>
      </c>
      <c r="S3547" s="3">
        <f>Table1[[#This Row],[Generation (TWh)]]*10^9*VLOOKUP(Table1[[#This Row],[Turbine/Engine Technology]],Technology_HR!$A$2:$B$11,2,FALSE)*10^-6</f>
        <v>1066710.456</v>
      </c>
      <c r="T3547" s="5">
        <f>Table1[[#This Row],[Fuel Consumption (mmBtu)]]*Table1[[#This Row],[Emission Factor (kg CO2/ mmBtu)]]*10^3</f>
        <v>87046272318.819183</v>
      </c>
      <c r="U3547" s="3">
        <f>Table1[[#This Row],[Emissions (g CO2)]]/(Table1[[#This Row],[Generation (TWh)]]*10^9)</f>
        <v>898.44385872430144</v>
      </c>
    </row>
    <row r="3548" spans="1:21" x14ac:dyDescent="0.35">
      <c r="A3548" t="s">
        <v>1109</v>
      </c>
      <c r="B3548" t="s">
        <v>3258</v>
      </c>
      <c r="C3548" t="str">
        <f>SUBSTITUTE(Table1[[#This Row],[Fuel]],", ",",")</f>
        <v>fossil liquids: diesel</v>
      </c>
      <c r="D3548" t="s">
        <v>3258</v>
      </c>
      <c r="H3548" t="s">
        <v>3441</v>
      </c>
      <c r="I3548">
        <v>50</v>
      </c>
      <c r="J3548" t="s">
        <v>3446</v>
      </c>
      <c r="K3548">
        <v>1990</v>
      </c>
      <c r="L3548" t="s">
        <v>29</v>
      </c>
      <c r="M3548" t="s">
        <v>29</v>
      </c>
      <c r="N3548">
        <v>35.34084</v>
      </c>
      <c r="O3548">
        <v>25.05105</v>
      </c>
      <c r="P3548" t="s">
        <v>3511</v>
      </c>
      <c r="Q3548" s="3">
        <f>Table1[[#This Row],[Capacity (MW)]]*0.395*8760*10^-6</f>
        <v>0.17301</v>
      </c>
      <c r="R3548" s="3" cm="1">
        <f t="array" ref="R3548">AVERAGE(VLOOKUP(_xlfn.TEXTSPLIT(Table1[[#This Row],[Fuel (no space after comma)]], ","), FuelList_Final_EF!$A$2:$B$65, 2, FALSE))</f>
        <v>78.106682297772565</v>
      </c>
      <c r="S3548" s="3">
        <f>Table1[[#This Row],[Generation (TWh)]]*10^9*VLOOKUP(Table1[[#This Row],[Turbine/Engine Technology]],Technology_HR!$A$2:$B$11,2,FALSE)*10^-6</f>
        <v>1306052.49</v>
      </c>
      <c r="T3548" s="5">
        <f>Table1[[#This Row],[Fuel Consumption (mmBtu)]]*Table1[[#This Row],[Emission Factor (kg CO2/ mmBtu)]]*10^3</f>
        <v>102011426900.64478</v>
      </c>
      <c r="U3548" s="3">
        <f>Table1[[#This Row],[Emissions (g CO2)]]/(Table1[[#This Row],[Generation (TWh)]]*10^9)</f>
        <v>589.62734466588506</v>
      </c>
    </row>
    <row r="3549" spans="1:21" x14ac:dyDescent="0.35">
      <c r="A3549" t="s">
        <v>1109</v>
      </c>
      <c r="B3549" t="s">
        <v>3275</v>
      </c>
      <c r="C3549" t="str">
        <f>SUBSTITUTE(Table1[[#This Row],[Fuel]],", ",",")</f>
        <v>fossil liquids: fuel oil</v>
      </c>
      <c r="D3549" t="s">
        <v>3275</v>
      </c>
      <c r="H3549" t="s">
        <v>3441</v>
      </c>
      <c r="I3549">
        <v>35</v>
      </c>
      <c r="J3549" t="s">
        <v>3446</v>
      </c>
      <c r="K3549">
        <v>2019</v>
      </c>
      <c r="L3549" t="s">
        <v>29</v>
      </c>
      <c r="M3549" t="s">
        <v>29</v>
      </c>
      <c r="N3549">
        <v>35.34084</v>
      </c>
      <c r="O3549">
        <v>25.05105</v>
      </c>
      <c r="P3549" t="s">
        <v>3511</v>
      </c>
      <c r="Q3549" s="3">
        <f>Table1[[#This Row],[Capacity (MW)]]*0.395*8760*10^-6</f>
        <v>0.12110700000000001</v>
      </c>
      <c r="R3549" s="3" cm="1">
        <f t="array" ref="R3549">AVERAGE(VLOOKUP(_xlfn.TEXTSPLIT(Table1[[#This Row],[Fuel (no space after comma)]], ","), FuelList_Final_EF!$A$2:$B$65, 2, FALSE))</f>
        <v>78.106682297772565</v>
      </c>
      <c r="S3549" s="3">
        <f>Table1[[#This Row],[Generation (TWh)]]*10^9*VLOOKUP(Table1[[#This Row],[Turbine/Engine Technology]],Technology_HR!$A$2:$B$11,2,FALSE)*10^-6</f>
        <v>914236.74300000002</v>
      </c>
      <c r="T3549" s="5">
        <f>Table1[[#This Row],[Fuel Consumption (mmBtu)]]*Table1[[#This Row],[Emission Factor (kg CO2/ mmBtu)]]*10^3</f>
        <v>71407998830.451355</v>
      </c>
      <c r="U3549" s="3">
        <f>Table1[[#This Row],[Emissions (g CO2)]]/(Table1[[#This Row],[Generation (TWh)]]*10^9)</f>
        <v>589.62734466588518</v>
      </c>
    </row>
    <row r="3550" spans="1:21" x14ac:dyDescent="0.35">
      <c r="A3550" t="s">
        <v>1109</v>
      </c>
      <c r="B3550" t="s">
        <v>3241</v>
      </c>
      <c r="C3550" t="str">
        <f>SUBSTITUTE(Table1[[#This Row],[Fuel]],", ",",")</f>
        <v>fossil liquids: heavy fuel oil</v>
      </c>
      <c r="D3550" t="s">
        <v>3241</v>
      </c>
      <c r="H3550" t="s">
        <v>3440</v>
      </c>
      <c r="I3550">
        <v>30</v>
      </c>
      <c r="J3550" t="s">
        <v>3446</v>
      </c>
      <c r="K3550">
        <v>1971</v>
      </c>
      <c r="L3550" t="s">
        <v>29</v>
      </c>
      <c r="M3550" t="s">
        <v>29</v>
      </c>
      <c r="N3550">
        <v>35.34084</v>
      </c>
      <c r="O3550">
        <v>25.05105</v>
      </c>
      <c r="P3550" t="s">
        <v>3511</v>
      </c>
      <c r="Q3550" s="3">
        <f>Table1[[#This Row],[Capacity (MW)]]*0.395*8760*10^-6</f>
        <v>0.10380600000000001</v>
      </c>
      <c r="R3550" s="3" cm="1">
        <f t="array" ref="R3550">AVERAGE(VLOOKUP(_xlfn.TEXTSPLIT(Table1[[#This Row],[Fuel (no space after comma)]], ","), FuelList_Final_EF!$A$2:$B$65, 2, FALSE))</f>
        <v>81.602530311017389</v>
      </c>
      <c r="S3550" s="3">
        <f>Table1[[#This Row],[Generation (TWh)]]*10^9*VLOOKUP(Table1[[#This Row],[Turbine/Engine Technology]],Technology_HR!$A$2:$B$11,2,FALSE)*10^-6</f>
        <v>1067644.71</v>
      </c>
      <c r="T3550" s="5">
        <f>Table1[[#This Row],[Fuel Consumption (mmBtu)]]*Table1[[#This Row],[Emission Factor (kg CO2/ mmBtu)]]*10^3</f>
        <v>87122509809.172363</v>
      </c>
      <c r="U3550" s="3">
        <f>Table1[[#This Row],[Emissions (g CO2)]]/(Table1[[#This Row],[Generation (TWh)]]*10^9)</f>
        <v>839.28202424881363</v>
      </c>
    </row>
    <row r="3551" spans="1:21" x14ac:dyDescent="0.35">
      <c r="A3551" t="s">
        <v>1109</v>
      </c>
      <c r="B3551" t="s">
        <v>3241</v>
      </c>
      <c r="C3551" t="str">
        <f>SUBSTITUTE(Table1[[#This Row],[Fuel]],", ",",")</f>
        <v>fossil liquids: heavy fuel oil</v>
      </c>
      <c r="D3551" t="s">
        <v>3241</v>
      </c>
      <c r="H3551" t="s">
        <v>3440</v>
      </c>
      <c r="I3551">
        <v>25</v>
      </c>
      <c r="J3551" t="s">
        <v>3446</v>
      </c>
      <c r="K3551">
        <v>1977</v>
      </c>
      <c r="L3551" t="s">
        <v>29</v>
      </c>
      <c r="M3551" t="s">
        <v>29</v>
      </c>
      <c r="N3551">
        <v>35.34084</v>
      </c>
      <c r="O3551">
        <v>25.05105</v>
      </c>
      <c r="P3551" t="s">
        <v>3511</v>
      </c>
      <c r="Q3551" s="3">
        <f>Table1[[#This Row],[Capacity (MW)]]*0.395*8760*10^-6</f>
        <v>8.6504999999999999E-2</v>
      </c>
      <c r="R3551" s="3" cm="1">
        <f t="array" ref="R3551">AVERAGE(VLOOKUP(_xlfn.TEXTSPLIT(Table1[[#This Row],[Fuel (no space after comma)]], ","), FuelList_Final_EF!$A$2:$B$65, 2, FALSE))</f>
        <v>81.602530311017389</v>
      </c>
      <c r="S3551" s="3">
        <f>Table1[[#This Row],[Generation (TWh)]]*10^9*VLOOKUP(Table1[[#This Row],[Turbine/Engine Technology]],Technology_HR!$A$2:$B$11,2,FALSE)*10^-6</f>
        <v>889703.92499999993</v>
      </c>
      <c r="T3551" s="5">
        <f>Table1[[#This Row],[Fuel Consumption (mmBtu)]]*Table1[[#This Row],[Emission Factor (kg CO2/ mmBtu)]]*10^3</f>
        <v>72602091507.643646</v>
      </c>
      <c r="U3551" s="3">
        <f>Table1[[#This Row],[Emissions (g CO2)]]/(Table1[[#This Row],[Generation (TWh)]]*10^9)</f>
        <v>839.28202424881385</v>
      </c>
    </row>
    <row r="3552" spans="1:21" x14ac:dyDescent="0.35">
      <c r="A3552" t="s">
        <v>1109</v>
      </c>
      <c r="B3552" t="s">
        <v>3241</v>
      </c>
      <c r="C3552" t="str">
        <f>SUBSTITUTE(Table1[[#This Row],[Fuel]],", ",",")</f>
        <v>fossil liquids: heavy fuel oil</v>
      </c>
      <c r="D3552" t="s">
        <v>3241</v>
      </c>
      <c r="H3552" t="s">
        <v>3440</v>
      </c>
      <c r="I3552">
        <v>25</v>
      </c>
      <c r="J3552" t="s">
        <v>3446</v>
      </c>
      <c r="K3552">
        <v>1981</v>
      </c>
      <c r="L3552" t="s">
        <v>29</v>
      </c>
      <c r="M3552" t="s">
        <v>29</v>
      </c>
      <c r="N3552">
        <v>35.34084</v>
      </c>
      <c r="O3552">
        <v>25.05105</v>
      </c>
      <c r="P3552" t="s">
        <v>3511</v>
      </c>
      <c r="Q3552" s="3">
        <f>Table1[[#This Row],[Capacity (MW)]]*0.395*8760*10^-6</f>
        <v>8.6504999999999999E-2</v>
      </c>
      <c r="R3552" s="3" cm="1">
        <f t="array" ref="R3552">AVERAGE(VLOOKUP(_xlfn.TEXTSPLIT(Table1[[#This Row],[Fuel (no space after comma)]], ","), FuelList_Final_EF!$A$2:$B$65, 2, FALSE))</f>
        <v>81.602530311017389</v>
      </c>
      <c r="S3552" s="3">
        <f>Table1[[#This Row],[Generation (TWh)]]*10^9*VLOOKUP(Table1[[#This Row],[Turbine/Engine Technology]],Technology_HR!$A$2:$B$11,2,FALSE)*10^-6</f>
        <v>889703.92499999993</v>
      </c>
      <c r="T3552" s="5">
        <f>Table1[[#This Row],[Fuel Consumption (mmBtu)]]*Table1[[#This Row],[Emission Factor (kg CO2/ mmBtu)]]*10^3</f>
        <v>72602091507.643646</v>
      </c>
      <c r="U3552" s="3">
        <f>Table1[[#This Row],[Emissions (g CO2)]]/(Table1[[#This Row],[Generation (TWh)]]*10^9)</f>
        <v>839.28202424881385</v>
      </c>
    </row>
    <row r="3553" spans="1:21" x14ac:dyDescent="0.35">
      <c r="A3553" t="s">
        <v>1109</v>
      </c>
      <c r="B3553" t="s">
        <v>3241</v>
      </c>
      <c r="C3553" t="str">
        <f>SUBSTITUTE(Table1[[#This Row],[Fuel]],", ",",")</f>
        <v>fossil liquids: heavy fuel oil</v>
      </c>
      <c r="D3553" t="s">
        <v>3241</v>
      </c>
      <c r="H3553" t="s">
        <v>3440</v>
      </c>
      <c r="I3553">
        <v>25</v>
      </c>
      <c r="J3553" t="s">
        <v>3446</v>
      </c>
      <c r="K3553">
        <v>1981</v>
      </c>
      <c r="L3553" t="s">
        <v>29</v>
      </c>
      <c r="M3553" t="s">
        <v>29</v>
      </c>
      <c r="N3553">
        <v>35.34084</v>
      </c>
      <c r="O3553">
        <v>25.05105</v>
      </c>
      <c r="P3553" t="s">
        <v>3511</v>
      </c>
      <c r="Q3553" s="3">
        <f>Table1[[#This Row],[Capacity (MW)]]*0.395*8760*10^-6</f>
        <v>8.6504999999999999E-2</v>
      </c>
      <c r="R3553" s="3" cm="1">
        <f t="array" ref="R3553">AVERAGE(VLOOKUP(_xlfn.TEXTSPLIT(Table1[[#This Row],[Fuel (no space after comma)]], ","), FuelList_Final_EF!$A$2:$B$65, 2, FALSE))</f>
        <v>81.602530311017389</v>
      </c>
      <c r="S3553" s="3">
        <f>Table1[[#This Row],[Generation (TWh)]]*10^9*VLOOKUP(Table1[[#This Row],[Turbine/Engine Technology]],Technology_HR!$A$2:$B$11,2,FALSE)*10^-6</f>
        <v>889703.92499999993</v>
      </c>
      <c r="T3553" s="5">
        <f>Table1[[#This Row],[Fuel Consumption (mmBtu)]]*Table1[[#This Row],[Emission Factor (kg CO2/ mmBtu)]]*10^3</f>
        <v>72602091507.643646</v>
      </c>
      <c r="U3553" s="3">
        <f>Table1[[#This Row],[Emissions (g CO2)]]/(Table1[[#This Row],[Generation (TWh)]]*10^9)</f>
        <v>839.28202424881385</v>
      </c>
    </row>
    <row r="3554" spans="1:21" x14ac:dyDescent="0.35">
      <c r="A3554" t="s">
        <v>1109</v>
      </c>
      <c r="B3554" t="s">
        <v>3239</v>
      </c>
      <c r="C3554" t="str">
        <f>SUBSTITUTE(Table1[[#This Row],[Fuel]],", ",",")</f>
        <v>fossil gas: natural gas</v>
      </c>
      <c r="D3554" t="s">
        <v>3239</v>
      </c>
      <c r="H3554" t="s">
        <v>3438</v>
      </c>
      <c r="I3554">
        <v>811</v>
      </c>
      <c r="J3554" t="s">
        <v>3446</v>
      </c>
      <c r="K3554">
        <v>2015</v>
      </c>
      <c r="L3554" t="s">
        <v>29</v>
      </c>
      <c r="M3554" t="s">
        <v>29</v>
      </c>
      <c r="N3554">
        <v>37.417448999999998</v>
      </c>
      <c r="O3554">
        <v>22.107892</v>
      </c>
      <c r="P3554" t="s">
        <v>3511</v>
      </c>
      <c r="Q3554" s="3">
        <f>Table1[[#This Row],[Capacity (MW)]]*0.395*8760*10^-6</f>
        <v>2.8062222000000001</v>
      </c>
      <c r="R3554" s="3" cm="1">
        <f t="array" ref="R3554">AVERAGE(VLOOKUP(_xlfn.TEXTSPLIT(Table1[[#This Row],[Fuel (no space after comma)]], ","), FuelList_Final_EF!$A$2:$B$65, 2, FALSE))</f>
        <v>53.06</v>
      </c>
      <c r="S3554" s="3">
        <f>Table1[[#This Row],[Generation (TWh)]]*10^9*VLOOKUP(Table1[[#This Row],[Turbine/Engine Technology]],Technology_HR!$A$2:$B$11,2,FALSE)*10^-6</f>
        <v>21184171.387800001</v>
      </c>
      <c r="T3554" s="5">
        <f>Table1[[#This Row],[Fuel Consumption (mmBtu)]]*Table1[[#This Row],[Emission Factor (kg CO2/ mmBtu)]]*10^3</f>
        <v>1124032133836.668</v>
      </c>
      <c r="U3554" s="3">
        <f>Table1[[#This Row],[Emissions (g CO2)]]/(Table1[[#This Row],[Generation (TWh)]]*10^9)</f>
        <v>400.54993999999999</v>
      </c>
    </row>
    <row r="3555" spans="1:21" x14ac:dyDescent="0.35">
      <c r="A3555" t="s">
        <v>1109</v>
      </c>
      <c r="B3555" t="s">
        <v>3241</v>
      </c>
      <c r="C3555" t="str">
        <f>SUBSTITUTE(Table1[[#This Row],[Fuel]],", ",",")</f>
        <v>fossil liquids: heavy fuel oil</v>
      </c>
      <c r="D3555" t="s">
        <v>3241</v>
      </c>
      <c r="H3555" t="s">
        <v>3441</v>
      </c>
      <c r="I3555">
        <v>35</v>
      </c>
      <c r="J3555" t="s">
        <v>3446</v>
      </c>
      <c r="K3555">
        <v>2008</v>
      </c>
      <c r="L3555" t="s">
        <v>29</v>
      </c>
      <c r="M3555" t="s">
        <v>29</v>
      </c>
      <c r="N3555">
        <v>37.417448999999998</v>
      </c>
      <c r="O3555">
        <v>22.107892</v>
      </c>
      <c r="P3555" t="s">
        <v>3511</v>
      </c>
      <c r="Q3555" s="3">
        <f>Table1[[#This Row],[Capacity (MW)]]*0.395*8760*10^-6</f>
        <v>0.12110700000000001</v>
      </c>
      <c r="R3555" s="3" cm="1">
        <f t="array" ref="R3555">AVERAGE(VLOOKUP(_xlfn.TEXTSPLIT(Table1[[#This Row],[Fuel (no space after comma)]], ","), FuelList_Final_EF!$A$2:$B$65, 2, FALSE))</f>
        <v>81.602530311017389</v>
      </c>
      <c r="S3555" s="3">
        <f>Table1[[#This Row],[Generation (TWh)]]*10^9*VLOOKUP(Table1[[#This Row],[Turbine/Engine Technology]],Technology_HR!$A$2:$B$11,2,FALSE)*10^-6</f>
        <v>914236.74300000002</v>
      </c>
      <c r="T3555" s="5">
        <f>Table1[[#This Row],[Fuel Consumption (mmBtu)]]*Table1[[#This Row],[Emission Factor (kg CO2/ mmBtu)]]*10^3</f>
        <v>74604031532.103317</v>
      </c>
      <c r="U3555" s="3">
        <f>Table1[[#This Row],[Emissions (g CO2)]]/(Table1[[#This Row],[Generation (TWh)]]*10^9)</f>
        <v>616.01750131787026</v>
      </c>
    </row>
    <row r="3556" spans="1:21" x14ac:dyDescent="0.35">
      <c r="A3556" t="s">
        <v>1109</v>
      </c>
      <c r="B3556" t="s">
        <v>3239</v>
      </c>
      <c r="C3556" t="str">
        <f>SUBSTITUTE(Table1[[#This Row],[Fuel]],", ",",")</f>
        <v>fossil gas: natural gas</v>
      </c>
      <c r="D3556" t="s">
        <v>3239</v>
      </c>
      <c r="H3556" t="s">
        <v>3440</v>
      </c>
      <c r="I3556">
        <v>660</v>
      </c>
      <c r="J3556" t="s">
        <v>3445</v>
      </c>
      <c r="K3556">
        <v>2028</v>
      </c>
      <c r="L3556" t="s">
        <v>29</v>
      </c>
      <c r="M3556" t="s">
        <v>29</v>
      </c>
      <c r="N3556">
        <v>40.409706999999997</v>
      </c>
      <c r="O3556">
        <v>21.787572999999998</v>
      </c>
      <c r="P3556" t="s">
        <v>3511</v>
      </c>
      <c r="Q3556" s="3">
        <f>Table1[[#This Row],[Capacity (MW)]]*0.395*8760*10^-6</f>
        <v>2.2837320000000001</v>
      </c>
      <c r="R3556" s="3" cm="1">
        <f t="array" ref="R3556">AVERAGE(VLOOKUP(_xlfn.TEXTSPLIT(Table1[[#This Row],[Fuel (no space after comma)]], ","), FuelList_Final_EF!$A$2:$B$65, 2, FALSE))</f>
        <v>53.06</v>
      </c>
      <c r="S3556" s="3">
        <f>Table1[[#This Row],[Generation (TWh)]]*10^9*VLOOKUP(Table1[[#This Row],[Turbine/Engine Technology]],Technology_HR!$A$2:$B$11,2,FALSE)*10^-6</f>
        <v>23488183.619999997</v>
      </c>
      <c r="T3556" s="5">
        <f>Table1[[#This Row],[Fuel Consumption (mmBtu)]]*Table1[[#This Row],[Emission Factor (kg CO2/ mmBtu)]]*10^3</f>
        <v>1246283022877.2</v>
      </c>
      <c r="U3556" s="3">
        <f>Table1[[#This Row],[Emissions (g CO2)]]/(Table1[[#This Row],[Generation (TWh)]]*10^9)</f>
        <v>545.72209999999995</v>
      </c>
    </row>
    <row r="3557" spans="1:21" x14ac:dyDescent="0.35">
      <c r="A3557" t="s">
        <v>1109</v>
      </c>
      <c r="B3557" t="s">
        <v>3241</v>
      </c>
      <c r="C3557" t="str">
        <f>SUBSTITUTE(Table1[[#This Row],[Fuel]],", ",",")</f>
        <v>fossil liquids: heavy fuel oil</v>
      </c>
      <c r="D3557" t="s">
        <v>3241</v>
      </c>
      <c r="H3557" t="s">
        <v>3436</v>
      </c>
      <c r="I3557">
        <v>30</v>
      </c>
      <c r="J3557" t="s">
        <v>3446</v>
      </c>
      <c r="K3557">
        <v>1975</v>
      </c>
      <c r="L3557" t="s">
        <v>29</v>
      </c>
      <c r="M3557" t="s">
        <v>29</v>
      </c>
      <c r="N3557">
        <v>36.378869999999999</v>
      </c>
      <c r="O3557">
        <v>28.01857</v>
      </c>
      <c r="P3557" t="s">
        <v>3511</v>
      </c>
      <c r="Q3557" s="3">
        <f>Table1[[#This Row],[Capacity (MW)]]*0.395*8760*10^-6</f>
        <v>0.10380600000000001</v>
      </c>
      <c r="R3557" s="3" cm="1">
        <f t="array" ref="R3557">AVERAGE(VLOOKUP(_xlfn.TEXTSPLIT(Table1[[#This Row],[Fuel (no space after comma)]], ","), FuelList_Final_EF!$A$2:$B$65, 2, FALSE))</f>
        <v>81.602530311017389</v>
      </c>
      <c r="S3557" s="3">
        <f>Table1[[#This Row],[Generation (TWh)]]*10^9*VLOOKUP(Table1[[#This Row],[Turbine/Engine Technology]],Technology_HR!$A$2:$B$11,2,FALSE)*10^-6</f>
        <v>1142904.0600000003</v>
      </c>
      <c r="T3557" s="5">
        <f>Table1[[#This Row],[Fuel Consumption (mmBtu)]]*Table1[[#This Row],[Emission Factor (kg CO2/ mmBtu)]]*10^3</f>
        <v>93263863198.734863</v>
      </c>
      <c r="U3557" s="3">
        <f>Table1[[#This Row],[Emissions (g CO2)]]/(Table1[[#This Row],[Generation (TWh)]]*10^9)</f>
        <v>898.44385872430155</v>
      </c>
    </row>
    <row r="3558" spans="1:21" x14ac:dyDescent="0.35">
      <c r="A3558" t="s">
        <v>1109</v>
      </c>
      <c r="B3558" t="s">
        <v>3241</v>
      </c>
      <c r="C3558" t="str">
        <f>SUBSTITUTE(Table1[[#This Row],[Fuel]],", ",",")</f>
        <v>fossil liquids: heavy fuel oil</v>
      </c>
      <c r="D3558" t="s">
        <v>3241</v>
      </c>
      <c r="H3558" t="s">
        <v>3436</v>
      </c>
      <c r="I3558">
        <v>28</v>
      </c>
      <c r="J3558" t="s">
        <v>3446</v>
      </c>
      <c r="K3558">
        <v>2003</v>
      </c>
      <c r="L3558" t="s">
        <v>29</v>
      </c>
      <c r="M3558" t="s">
        <v>29</v>
      </c>
      <c r="N3558">
        <v>36.378869999999999</v>
      </c>
      <c r="O3558">
        <v>28.01857</v>
      </c>
      <c r="P3558" t="s">
        <v>3511</v>
      </c>
      <c r="Q3558" s="3">
        <f>Table1[[#This Row],[Capacity (MW)]]*0.395*8760*10^-6</f>
        <v>9.6885600000000002E-2</v>
      </c>
      <c r="R3558" s="3" cm="1">
        <f t="array" ref="R3558">AVERAGE(VLOOKUP(_xlfn.TEXTSPLIT(Table1[[#This Row],[Fuel (no space after comma)]], ","), FuelList_Final_EF!$A$2:$B$65, 2, FALSE))</f>
        <v>81.602530311017389</v>
      </c>
      <c r="S3558" s="3">
        <f>Table1[[#This Row],[Generation (TWh)]]*10^9*VLOOKUP(Table1[[#This Row],[Turbine/Engine Technology]],Technology_HR!$A$2:$B$11,2,FALSE)*10^-6</f>
        <v>1066710.456</v>
      </c>
      <c r="T3558" s="5">
        <f>Table1[[#This Row],[Fuel Consumption (mmBtu)]]*Table1[[#This Row],[Emission Factor (kg CO2/ mmBtu)]]*10^3</f>
        <v>87046272318.819183</v>
      </c>
      <c r="U3558" s="3">
        <f>Table1[[#This Row],[Emissions (g CO2)]]/(Table1[[#This Row],[Generation (TWh)]]*10^9)</f>
        <v>898.44385872430144</v>
      </c>
    </row>
    <row r="3559" spans="1:21" x14ac:dyDescent="0.35">
      <c r="A3559" t="s">
        <v>1109</v>
      </c>
      <c r="B3559" t="s">
        <v>3241</v>
      </c>
      <c r="C3559" t="str">
        <f>SUBSTITUTE(Table1[[#This Row],[Fuel]],", ",",")</f>
        <v>fossil liquids: heavy fuel oil</v>
      </c>
      <c r="D3559" t="s">
        <v>3241</v>
      </c>
      <c r="H3559" t="s">
        <v>3436</v>
      </c>
      <c r="I3559">
        <v>25</v>
      </c>
      <c r="J3559" t="s">
        <v>3446</v>
      </c>
      <c r="K3559">
        <v>2011</v>
      </c>
      <c r="L3559" t="s">
        <v>29</v>
      </c>
      <c r="M3559" t="s">
        <v>29</v>
      </c>
      <c r="N3559">
        <v>36.378869999999999</v>
      </c>
      <c r="O3559">
        <v>28.01857</v>
      </c>
      <c r="P3559" t="s">
        <v>3511</v>
      </c>
      <c r="Q3559" s="3">
        <f>Table1[[#This Row],[Capacity (MW)]]*0.395*8760*10^-6</f>
        <v>8.6504999999999999E-2</v>
      </c>
      <c r="R3559" s="3" cm="1">
        <f t="array" ref="R3559">AVERAGE(VLOOKUP(_xlfn.TEXTSPLIT(Table1[[#This Row],[Fuel (no space after comma)]], ","), FuelList_Final_EF!$A$2:$B$65, 2, FALSE))</f>
        <v>81.602530311017389</v>
      </c>
      <c r="S3559" s="3">
        <f>Table1[[#This Row],[Generation (TWh)]]*10^9*VLOOKUP(Table1[[#This Row],[Turbine/Engine Technology]],Technology_HR!$A$2:$B$11,2,FALSE)*10^-6</f>
        <v>952420.04999999993</v>
      </c>
      <c r="T3559" s="5">
        <f>Table1[[#This Row],[Fuel Consumption (mmBtu)]]*Table1[[#This Row],[Emission Factor (kg CO2/ mmBtu)]]*10^3</f>
        <v>77719885998.945694</v>
      </c>
      <c r="U3559" s="3">
        <f>Table1[[#This Row],[Emissions (g CO2)]]/(Table1[[#This Row],[Generation (TWh)]]*10^9)</f>
        <v>898.44385872430144</v>
      </c>
    </row>
    <row r="3560" spans="1:21" x14ac:dyDescent="0.35">
      <c r="A3560" t="s">
        <v>1109</v>
      </c>
      <c r="B3560" t="s">
        <v>3241</v>
      </c>
      <c r="C3560" t="str">
        <f>SUBSTITUTE(Table1[[#This Row],[Fuel]],", ",",")</f>
        <v>fossil liquids: heavy fuel oil</v>
      </c>
      <c r="D3560" t="s">
        <v>3241</v>
      </c>
      <c r="H3560" t="s">
        <v>59</v>
      </c>
      <c r="I3560">
        <v>174</v>
      </c>
      <c r="J3560" t="s">
        <v>3446</v>
      </c>
      <c r="K3560" t="s">
        <v>29</v>
      </c>
      <c r="L3560" t="s">
        <v>29</v>
      </c>
      <c r="M3560" t="s">
        <v>29</v>
      </c>
      <c r="N3560">
        <v>36.378869999999999</v>
      </c>
      <c r="O3560">
        <v>28.01857</v>
      </c>
      <c r="P3560" t="s">
        <v>3511</v>
      </c>
      <c r="Q3560" s="3">
        <f>Table1[[#This Row],[Capacity (MW)]]*0.395*8760*10^-6</f>
        <v>0.60207480000000002</v>
      </c>
      <c r="R3560" s="3" cm="1">
        <f t="array" ref="R3560">AVERAGE(VLOOKUP(_xlfn.TEXTSPLIT(Table1[[#This Row],[Fuel (no space after comma)]], ","), FuelList_Final_EF!$A$2:$B$65, 2, FALSE))</f>
        <v>81.602530311017389</v>
      </c>
      <c r="S3560" s="3">
        <f>Table1[[#This Row],[Generation (TWh)]]*10^9*VLOOKUP(Table1[[#This Row],[Turbine/Engine Technology]],Technology_HR!$A$2:$B$11,2,FALSE)*10^-6</f>
        <v>4994511.5033999998</v>
      </c>
      <c r="T3560" s="5">
        <f>Table1[[#This Row],[Fuel Consumption (mmBtu)]]*Table1[[#This Row],[Emission Factor (kg CO2/ mmBtu)]]*10^3</f>
        <v>407564776344.92352</v>
      </c>
      <c r="U3560" s="3">
        <f>Table1[[#This Row],[Emissions (g CO2)]]/(Table1[[#This Row],[Generation (TWh)]]*10^9)</f>
        <v>676.93379019504471</v>
      </c>
    </row>
    <row r="3561" spans="1:21" x14ac:dyDescent="0.35">
      <c r="A3561" t="s">
        <v>1109</v>
      </c>
      <c r="B3561" t="s">
        <v>3329</v>
      </c>
      <c r="C3561" t="str">
        <f>SUBSTITUTE(Table1[[#This Row],[Fuel]],", ",",")</f>
        <v>fossil liquids: diesel,fossil gas: natural gas,fossil liquids: heavy fuel oil</v>
      </c>
      <c r="D3561" t="s">
        <v>3258</v>
      </c>
      <c r="E3561" t="s">
        <v>3239</v>
      </c>
      <c r="F3561" t="s">
        <v>3241</v>
      </c>
      <c r="H3561" t="s">
        <v>3441</v>
      </c>
      <c r="I3561">
        <v>120</v>
      </c>
      <c r="J3561" t="s">
        <v>3446</v>
      </c>
      <c r="K3561">
        <v>2014</v>
      </c>
      <c r="L3561" t="s">
        <v>29</v>
      </c>
      <c r="M3561" t="s">
        <v>29</v>
      </c>
      <c r="N3561">
        <v>36.378869999999999</v>
      </c>
      <c r="O3561">
        <v>28.01857</v>
      </c>
      <c r="P3561" t="s">
        <v>3511</v>
      </c>
      <c r="Q3561" s="3">
        <f>Table1[[#This Row],[Capacity (MW)]]*0.395*8760*10^-6</f>
        <v>0.41522400000000004</v>
      </c>
      <c r="R3561" s="3" cm="1">
        <f t="array" ref="R3561">AVERAGE(VLOOKUP(_xlfn.TEXTSPLIT(Table1[[#This Row],[Fuel (no space after comma)]], ","), FuelList_Final_EF!$A$2:$B$65, 2, FALSE))</f>
        <v>70.923070869596657</v>
      </c>
      <c r="S3561" s="3">
        <f>Table1[[#This Row],[Generation (TWh)]]*10^9*VLOOKUP(Table1[[#This Row],[Turbine/Engine Technology]],Technology_HR!$A$2:$B$11,2,FALSE)*10^-6</f>
        <v>3134525.9760000003</v>
      </c>
      <c r="T3561" s="5">
        <f>Table1[[#This Row],[Fuel Consumption (mmBtu)]]*Table1[[#This Row],[Emission Factor (kg CO2/ mmBtu)]]*10^3</f>
        <v>222310207938.43964</v>
      </c>
      <c r="U3561" s="3">
        <f>Table1[[#This Row],[Emissions (g CO2)]]/(Table1[[#This Row],[Generation (TWh)]]*10^9)</f>
        <v>535.39826199458514</v>
      </c>
    </row>
    <row r="3562" spans="1:21" x14ac:dyDescent="0.35">
      <c r="A3562" t="s">
        <v>1109</v>
      </c>
      <c r="B3562" t="s">
        <v>3258</v>
      </c>
      <c r="C3562" t="str">
        <f>SUBSTITUTE(Table1[[#This Row],[Fuel]],", ",",")</f>
        <v>fossil liquids: diesel</v>
      </c>
      <c r="D3562" t="s">
        <v>3258</v>
      </c>
      <c r="H3562" t="s">
        <v>3441</v>
      </c>
      <c r="I3562">
        <v>26</v>
      </c>
      <c r="J3562" t="s">
        <v>3446</v>
      </c>
      <c r="K3562">
        <v>2019</v>
      </c>
      <c r="L3562" t="s">
        <v>29</v>
      </c>
      <c r="M3562" t="s">
        <v>29</v>
      </c>
      <c r="N3562">
        <v>36.378869999999999</v>
      </c>
      <c r="O3562">
        <v>28.01857</v>
      </c>
      <c r="P3562" t="s">
        <v>3511</v>
      </c>
      <c r="Q3562" s="3">
        <f>Table1[[#This Row],[Capacity (MW)]]*0.395*8760*10^-6</f>
        <v>8.9965199999999995E-2</v>
      </c>
      <c r="R3562" s="3" cm="1">
        <f t="array" ref="R3562">AVERAGE(VLOOKUP(_xlfn.TEXTSPLIT(Table1[[#This Row],[Fuel (no space after comma)]], ","), FuelList_Final_EF!$A$2:$B$65, 2, FALSE))</f>
        <v>78.106682297772565</v>
      </c>
      <c r="S3562" s="3">
        <f>Table1[[#This Row],[Generation (TWh)]]*10^9*VLOOKUP(Table1[[#This Row],[Turbine/Engine Technology]],Technology_HR!$A$2:$B$11,2,FALSE)*10^-6</f>
        <v>679147.29479999992</v>
      </c>
      <c r="T3562" s="5">
        <f>Table1[[#This Row],[Fuel Consumption (mmBtu)]]*Table1[[#This Row],[Emission Factor (kg CO2/ mmBtu)]]*10^3</f>
        <v>53045941988.335281</v>
      </c>
      <c r="U3562" s="3">
        <f>Table1[[#This Row],[Emissions (g CO2)]]/(Table1[[#This Row],[Generation (TWh)]]*10^9)</f>
        <v>589.62734466588506</v>
      </c>
    </row>
    <row r="3563" spans="1:21" x14ac:dyDescent="0.35">
      <c r="A3563" t="s">
        <v>1117</v>
      </c>
      <c r="B3563" t="s">
        <v>3239</v>
      </c>
      <c r="C3563" t="str">
        <f>SUBSTITUTE(Table1[[#This Row],[Fuel]],", ",",")</f>
        <v>fossil gas: natural gas</v>
      </c>
      <c r="D3563" t="s">
        <v>3239</v>
      </c>
      <c r="H3563" t="s">
        <v>3438</v>
      </c>
      <c r="I3563">
        <v>420</v>
      </c>
      <c r="J3563" t="s">
        <v>3446</v>
      </c>
      <c r="K3563">
        <v>2006</v>
      </c>
      <c r="L3563" t="s">
        <v>29</v>
      </c>
      <c r="M3563" t="s">
        <v>29</v>
      </c>
      <c r="N3563">
        <v>40.687899999999999</v>
      </c>
      <c r="O3563">
        <v>22.88402</v>
      </c>
      <c r="P3563" t="s">
        <v>3511</v>
      </c>
      <c r="Q3563" s="3">
        <f>Table1[[#This Row],[Capacity (MW)]]*0.395*8760*10^-6</f>
        <v>1.453284</v>
      </c>
      <c r="R3563" s="3" cm="1">
        <f t="array" ref="R3563">AVERAGE(VLOOKUP(_xlfn.TEXTSPLIT(Table1[[#This Row],[Fuel (no space after comma)]], ","), FuelList_Final_EF!$A$2:$B$65, 2, FALSE))</f>
        <v>53.06</v>
      </c>
      <c r="S3563" s="3">
        <f>Table1[[#This Row],[Generation (TWh)]]*10^9*VLOOKUP(Table1[[#This Row],[Turbine/Engine Technology]],Technology_HR!$A$2:$B$11,2,FALSE)*10^-6</f>
        <v>10970840.915999999</v>
      </c>
      <c r="T3563" s="5">
        <f>Table1[[#This Row],[Fuel Consumption (mmBtu)]]*Table1[[#This Row],[Emission Factor (kg CO2/ mmBtu)]]*10^3</f>
        <v>582112819002.95996</v>
      </c>
      <c r="U3563" s="3">
        <f>Table1[[#This Row],[Emissions (g CO2)]]/(Table1[[#This Row],[Generation (TWh)]]*10^9)</f>
        <v>400.54993999999999</v>
      </c>
    </row>
    <row r="3564" spans="1:21" x14ac:dyDescent="0.35">
      <c r="A3564" t="s">
        <v>1117</v>
      </c>
      <c r="B3564" t="s">
        <v>3239</v>
      </c>
      <c r="C3564" t="str">
        <f>SUBSTITUTE(Table1[[#This Row],[Fuel]],", ",",")</f>
        <v>fossil gas: natural gas</v>
      </c>
      <c r="D3564" t="s">
        <v>3239</v>
      </c>
      <c r="H3564" t="s">
        <v>3438</v>
      </c>
      <c r="I3564">
        <v>826</v>
      </c>
      <c r="J3564" t="s">
        <v>3447</v>
      </c>
      <c r="K3564">
        <v>2025</v>
      </c>
      <c r="L3564" t="s">
        <v>29</v>
      </c>
      <c r="M3564" t="s">
        <v>29</v>
      </c>
      <c r="N3564">
        <v>40.687899999999999</v>
      </c>
      <c r="O3564">
        <v>22.88402</v>
      </c>
      <c r="P3564" t="s">
        <v>3511</v>
      </c>
      <c r="Q3564" s="3">
        <f>Table1[[#This Row],[Capacity (MW)]]*0.395*8760*10^-6</f>
        <v>2.8581251999999999</v>
      </c>
      <c r="R3564" s="3" cm="1">
        <f t="array" ref="R3564">AVERAGE(VLOOKUP(_xlfn.TEXTSPLIT(Table1[[#This Row],[Fuel (no space after comma)]], ","), FuelList_Final_EF!$A$2:$B$65, 2, FALSE))</f>
        <v>53.06</v>
      </c>
      <c r="S3564" s="3">
        <f>Table1[[#This Row],[Generation (TWh)]]*10^9*VLOOKUP(Table1[[#This Row],[Turbine/Engine Technology]],Technology_HR!$A$2:$B$11,2,FALSE)*10^-6</f>
        <v>21575987.134799998</v>
      </c>
      <c r="T3564" s="5">
        <f>Table1[[#This Row],[Fuel Consumption (mmBtu)]]*Table1[[#This Row],[Emission Factor (kg CO2/ mmBtu)]]*10^3</f>
        <v>1144821877372.488</v>
      </c>
      <c r="U3564" s="3">
        <f>Table1[[#This Row],[Emissions (g CO2)]]/(Table1[[#This Row],[Generation (TWh)]]*10^9)</f>
        <v>400.54993999999999</v>
      </c>
    </row>
    <row r="3565" spans="1:21" x14ac:dyDescent="0.35">
      <c r="A3565" t="s">
        <v>1117</v>
      </c>
      <c r="B3565" t="s">
        <v>3243</v>
      </c>
      <c r="C3565" t="str">
        <f>SUBSTITUTE(Table1[[#This Row],[Fuel]],", ",",")</f>
        <v>fossil gas: natural gas,fossil liquids: fuel oil</v>
      </c>
      <c r="D3565" t="s">
        <v>3239</v>
      </c>
      <c r="E3565" t="s">
        <v>3275</v>
      </c>
      <c r="H3565" t="s">
        <v>3438</v>
      </c>
      <c r="I3565">
        <v>420</v>
      </c>
      <c r="J3565" t="s">
        <v>3446</v>
      </c>
      <c r="K3565">
        <v>2010</v>
      </c>
      <c r="L3565" t="s">
        <v>29</v>
      </c>
      <c r="M3565" t="s">
        <v>29</v>
      </c>
      <c r="N3565">
        <v>38.236899999999999</v>
      </c>
      <c r="O3565">
        <v>22.949000000000002</v>
      </c>
      <c r="P3565" t="s">
        <v>3511</v>
      </c>
      <c r="Q3565" s="3">
        <f>Table1[[#This Row],[Capacity (MW)]]*0.395*8760*10^-6</f>
        <v>1.453284</v>
      </c>
      <c r="R3565" s="3" cm="1">
        <f t="array" ref="R3565">AVERAGE(VLOOKUP(_xlfn.TEXTSPLIT(Table1[[#This Row],[Fuel (no space after comma)]], ","), FuelList_Final_EF!$A$2:$B$65, 2, FALSE))</f>
        <v>65.583341148886291</v>
      </c>
      <c r="S3565" s="3">
        <f>Table1[[#This Row],[Generation (TWh)]]*10^9*VLOOKUP(Table1[[#This Row],[Turbine/Engine Technology]],Technology_HR!$A$2:$B$11,2,FALSE)*10^-6</f>
        <v>10970840.915999999</v>
      </c>
      <c r="T3565" s="5">
        <f>Table1[[#This Row],[Fuel Consumption (mmBtu)]]*Table1[[#This Row],[Emission Factor (kg CO2/ mmBtu)]]*10^3</f>
        <v>719504402484.18811</v>
      </c>
      <c r="U3565" s="3">
        <f>Table1[[#This Row],[Emissions (g CO2)]]/(Table1[[#This Row],[Generation (TWh)]]*10^9)</f>
        <v>495.08864233294258</v>
      </c>
    </row>
    <row r="3566" spans="1:21" x14ac:dyDescent="0.35">
      <c r="A3566" t="s">
        <v>1118</v>
      </c>
      <c r="B3566" t="s">
        <v>3240</v>
      </c>
      <c r="C3566" t="str">
        <f>SUBSTITUTE(Table1[[#This Row],[Fuel]],", ",",")</f>
        <v>fossil gas: natural gas,fossil liquids: diesel</v>
      </c>
      <c r="D3566" t="s">
        <v>3239</v>
      </c>
      <c r="E3566" t="s">
        <v>3258</v>
      </c>
      <c r="H3566" t="s">
        <v>3436</v>
      </c>
      <c r="I3566">
        <v>49</v>
      </c>
      <c r="J3566" t="s">
        <v>3446</v>
      </c>
      <c r="K3566">
        <v>2004</v>
      </c>
      <c r="L3566" t="s">
        <v>29</v>
      </c>
      <c r="M3566" t="s">
        <v>29</v>
      </c>
      <c r="N3566">
        <v>38.2795098</v>
      </c>
      <c r="O3566">
        <v>23.330505899999999</v>
      </c>
      <c r="P3566" t="s">
        <v>3511</v>
      </c>
      <c r="Q3566" s="3">
        <f>Table1[[#This Row],[Capacity (MW)]]*0.395*8760*10^-6</f>
        <v>0.1695498</v>
      </c>
      <c r="R3566" s="3" cm="1">
        <f t="array" ref="R3566">AVERAGE(VLOOKUP(_xlfn.TEXTSPLIT(Table1[[#This Row],[Fuel (no space after comma)]], ","), FuelList_Final_EF!$A$2:$B$65, 2, FALSE))</f>
        <v>65.583341148886291</v>
      </c>
      <c r="S3566" s="3">
        <f>Table1[[#This Row],[Generation (TWh)]]*10^9*VLOOKUP(Table1[[#This Row],[Turbine/Engine Technology]],Technology_HR!$A$2:$B$11,2,FALSE)*10^-6</f>
        <v>1866743.298</v>
      </c>
      <c r="T3566" s="5">
        <f>Table1[[#This Row],[Fuel Consumption (mmBtu)]]*Table1[[#This Row],[Emission Factor (kg CO2/ mmBtu)]]*10^3</f>
        <v>122427262550.1311</v>
      </c>
      <c r="U3566" s="3">
        <f>Table1[[#This Row],[Emissions (g CO2)]]/(Table1[[#This Row],[Generation (TWh)]]*10^9)</f>
        <v>722.07258604923811</v>
      </c>
    </row>
    <row r="3567" spans="1:21" x14ac:dyDescent="0.35">
      <c r="A3567" t="s">
        <v>1118</v>
      </c>
      <c r="B3567" t="s">
        <v>3240</v>
      </c>
      <c r="C3567" t="str">
        <f>SUBSTITUTE(Table1[[#This Row],[Fuel]],", ",",")</f>
        <v>fossil gas: natural gas,fossil liquids: diesel</v>
      </c>
      <c r="D3567" t="s">
        <v>3239</v>
      </c>
      <c r="E3567" t="s">
        <v>3258</v>
      </c>
      <c r="H3567" t="s">
        <v>3436</v>
      </c>
      <c r="I3567">
        <v>49</v>
      </c>
      <c r="J3567" t="s">
        <v>3446</v>
      </c>
      <c r="K3567">
        <v>2004</v>
      </c>
      <c r="L3567" t="s">
        <v>29</v>
      </c>
      <c r="M3567" t="s">
        <v>29</v>
      </c>
      <c r="N3567">
        <v>38.2795098</v>
      </c>
      <c r="O3567">
        <v>23.330505899999999</v>
      </c>
      <c r="P3567" t="s">
        <v>3511</v>
      </c>
      <c r="Q3567" s="3">
        <f>Table1[[#This Row],[Capacity (MW)]]*0.395*8760*10^-6</f>
        <v>0.1695498</v>
      </c>
      <c r="R3567" s="3" cm="1">
        <f t="array" ref="R3567">AVERAGE(VLOOKUP(_xlfn.TEXTSPLIT(Table1[[#This Row],[Fuel (no space after comma)]], ","), FuelList_Final_EF!$A$2:$B$65, 2, FALSE))</f>
        <v>65.583341148886291</v>
      </c>
      <c r="S3567" s="3">
        <f>Table1[[#This Row],[Generation (TWh)]]*10^9*VLOOKUP(Table1[[#This Row],[Turbine/Engine Technology]],Technology_HR!$A$2:$B$11,2,FALSE)*10^-6</f>
        <v>1866743.298</v>
      </c>
      <c r="T3567" s="5">
        <f>Table1[[#This Row],[Fuel Consumption (mmBtu)]]*Table1[[#This Row],[Emission Factor (kg CO2/ mmBtu)]]*10^3</f>
        <v>122427262550.1311</v>
      </c>
      <c r="U3567" s="3">
        <f>Table1[[#This Row],[Emissions (g CO2)]]/(Table1[[#This Row],[Generation (TWh)]]*10^9)</f>
        <v>722.07258604923811</v>
      </c>
    </row>
    <row r="3568" spans="1:21" x14ac:dyDescent="0.35">
      <c r="A3568" t="s">
        <v>1118</v>
      </c>
      <c r="B3568" t="s">
        <v>3240</v>
      </c>
      <c r="C3568" t="str">
        <f>SUBSTITUTE(Table1[[#This Row],[Fuel]],", ",",")</f>
        <v>fossil gas: natural gas,fossil liquids: diesel</v>
      </c>
      <c r="D3568" t="s">
        <v>3239</v>
      </c>
      <c r="E3568" t="s">
        <v>3258</v>
      </c>
      <c r="H3568" t="s">
        <v>3436</v>
      </c>
      <c r="I3568">
        <v>49</v>
      </c>
      <c r="J3568" t="s">
        <v>3446</v>
      </c>
      <c r="K3568">
        <v>2004</v>
      </c>
      <c r="L3568" t="s">
        <v>29</v>
      </c>
      <c r="M3568" t="s">
        <v>29</v>
      </c>
      <c r="N3568">
        <v>38.2795098</v>
      </c>
      <c r="O3568">
        <v>23.330505899999999</v>
      </c>
      <c r="P3568" t="s">
        <v>3511</v>
      </c>
      <c r="Q3568" s="3">
        <f>Table1[[#This Row],[Capacity (MW)]]*0.395*8760*10^-6</f>
        <v>0.1695498</v>
      </c>
      <c r="R3568" s="3" cm="1">
        <f t="array" ref="R3568">AVERAGE(VLOOKUP(_xlfn.TEXTSPLIT(Table1[[#This Row],[Fuel (no space after comma)]], ","), FuelList_Final_EF!$A$2:$B$65, 2, FALSE))</f>
        <v>65.583341148886291</v>
      </c>
      <c r="S3568" s="3">
        <f>Table1[[#This Row],[Generation (TWh)]]*10^9*VLOOKUP(Table1[[#This Row],[Turbine/Engine Technology]],Technology_HR!$A$2:$B$11,2,FALSE)*10^-6</f>
        <v>1866743.298</v>
      </c>
      <c r="T3568" s="5">
        <f>Table1[[#This Row],[Fuel Consumption (mmBtu)]]*Table1[[#This Row],[Emission Factor (kg CO2/ mmBtu)]]*10^3</f>
        <v>122427262550.1311</v>
      </c>
      <c r="U3568" s="3">
        <f>Table1[[#This Row],[Emissions (g CO2)]]/(Table1[[#This Row],[Generation (TWh)]]*10^9)</f>
        <v>722.07258604923811</v>
      </c>
    </row>
    <row r="3569" spans="1:21" x14ac:dyDescent="0.35">
      <c r="A3569" t="s">
        <v>1118</v>
      </c>
      <c r="B3569" t="s">
        <v>3239</v>
      </c>
      <c r="C3569" t="str">
        <f>SUBSTITUTE(Table1[[#This Row],[Fuel]],", ",",")</f>
        <v>fossil gas: natural gas</v>
      </c>
      <c r="D3569" t="s">
        <v>3239</v>
      </c>
      <c r="H3569" t="s">
        <v>3438</v>
      </c>
      <c r="I3569">
        <v>435</v>
      </c>
      <c r="J3569" t="s">
        <v>3446</v>
      </c>
      <c r="K3569">
        <v>2010</v>
      </c>
      <c r="L3569" t="s">
        <v>29</v>
      </c>
      <c r="M3569" t="s">
        <v>29</v>
      </c>
      <c r="N3569">
        <v>38.2795098</v>
      </c>
      <c r="O3569">
        <v>23.330505899999999</v>
      </c>
      <c r="P3569" t="s">
        <v>3511</v>
      </c>
      <c r="Q3569" s="3">
        <f>Table1[[#This Row],[Capacity (MW)]]*0.395*8760*10^-6</f>
        <v>1.5051870000000003</v>
      </c>
      <c r="R3569" s="3" cm="1">
        <f t="array" ref="R3569">AVERAGE(VLOOKUP(_xlfn.TEXTSPLIT(Table1[[#This Row],[Fuel (no space after comma)]], ","), FuelList_Final_EF!$A$2:$B$65, 2, FALSE))</f>
        <v>53.06</v>
      </c>
      <c r="S3569" s="3">
        <f>Table1[[#This Row],[Generation (TWh)]]*10^9*VLOOKUP(Table1[[#This Row],[Turbine/Engine Technology]],Technology_HR!$A$2:$B$11,2,FALSE)*10^-6</f>
        <v>11362656.663000001</v>
      </c>
      <c r="T3569" s="5">
        <f>Table1[[#This Row],[Fuel Consumption (mmBtu)]]*Table1[[#This Row],[Emission Factor (kg CO2/ mmBtu)]]*10^3</f>
        <v>602902562538.78015</v>
      </c>
      <c r="U3569" s="3">
        <f>Table1[[#This Row],[Emissions (g CO2)]]/(Table1[[#This Row],[Generation (TWh)]]*10^9)</f>
        <v>400.54994000000005</v>
      </c>
    </row>
    <row r="3570" spans="1:21" x14ac:dyDescent="0.35">
      <c r="A3570" t="s">
        <v>1113</v>
      </c>
      <c r="B3570" t="s">
        <v>3240</v>
      </c>
      <c r="C3570" t="str">
        <f>SUBSTITUTE(Table1[[#This Row],[Fuel]],", ",",")</f>
        <v>fossil gas: natural gas,fossil liquids: diesel</v>
      </c>
      <c r="D3570" t="s">
        <v>3239</v>
      </c>
      <c r="E3570" t="s">
        <v>3258</v>
      </c>
      <c r="H3570" t="s">
        <v>3438</v>
      </c>
      <c r="I3570">
        <v>153</v>
      </c>
      <c r="J3570" t="s">
        <v>3447</v>
      </c>
      <c r="K3570" t="s">
        <v>29</v>
      </c>
      <c r="L3570" t="s">
        <v>29</v>
      </c>
      <c r="M3570" t="s">
        <v>29</v>
      </c>
      <c r="N3570">
        <v>38.586060000000003</v>
      </c>
      <c r="O3570">
        <v>22.667770000000001</v>
      </c>
      <c r="P3570" t="s">
        <v>3511</v>
      </c>
      <c r="Q3570" s="3">
        <f>Table1[[#This Row],[Capacity (MW)]]*0.395*8760*10^-6</f>
        <v>0.52941059999999995</v>
      </c>
      <c r="R3570" s="3" cm="1">
        <f t="array" ref="R3570">AVERAGE(VLOOKUP(_xlfn.TEXTSPLIT(Table1[[#This Row],[Fuel (no space after comma)]], ","), FuelList_Final_EF!$A$2:$B$65, 2, FALSE))</f>
        <v>65.583341148886291</v>
      </c>
      <c r="S3570" s="3">
        <f>Table1[[#This Row],[Generation (TWh)]]*10^9*VLOOKUP(Table1[[#This Row],[Turbine/Engine Technology]],Technology_HR!$A$2:$B$11,2,FALSE)*10^-6</f>
        <v>3996520.6193999993</v>
      </c>
      <c r="T3570" s="5">
        <f>Table1[[#This Row],[Fuel Consumption (mmBtu)]]*Table1[[#This Row],[Emission Factor (kg CO2/ mmBtu)]]*10^3</f>
        <v>262105175190.66849</v>
      </c>
      <c r="U3570" s="3">
        <f>Table1[[#This Row],[Emissions (g CO2)]]/(Table1[[#This Row],[Generation (TWh)]]*10^9)</f>
        <v>495.08864233294253</v>
      </c>
    </row>
    <row r="3571" spans="1:21" x14ac:dyDescent="0.35">
      <c r="A3571" t="s">
        <v>932</v>
      </c>
      <c r="B3571" t="s">
        <v>3241</v>
      </c>
      <c r="C3571" t="str">
        <f>SUBSTITUTE(Table1[[#This Row],[Fuel]],", ",",")</f>
        <v>fossil liquids: heavy fuel oil</v>
      </c>
      <c r="D3571" t="s">
        <v>3241</v>
      </c>
      <c r="H3571" t="s">
        <v>3437</v>
      </c>
      <c r="I3571">
        <v>211.2</v>
      </c>
      <c r="J3571" t="s">
        <v>3446</v>
      </c>
      <c r="K3571">
        <v>2014</v>
      </c>
      <c r="L3571" t="s">
        <v>29</v>
      </c>
      <c r="M3571" t="s">
        <v>29</v>
      </c>
      <c r="N3571">
        <v>16.232339</v>
      </c>
      <c r="O3571">
        <v>-61.554090000000002</v>
      </c>
      <c r="P3571" t="s">
        <v>3512</v>
      </c>
      <c r="Q3571" s="3">
        <f>Table1[[#This Row],[Capacity (MW)]]*0.395*8760*10^-6</f>
        <v>0.73079423999999993</v>
      </c>
      <c r="R3571" s="3" cm="1">
        <f t="array" ref="R3571">AVERAGE(VLOOKUP(_xlfn.TEXTSPLIT(Table1[[#This Row],[Fuel (no space after comma)]], ","), FuelList_Final_EF!$A$2:$B$65, 2, FALSE))</f>
        <v>81.602530311017389</v>
      </c>
      <c r="S3571" s="3">
        <f>Table1[[#This Row],[Generation (TWh)]]*10^9*VLOOKUP(Table1[[#This Row],[Turbine/Engine Technology]],Technology_HR!$A$2:$B$11,2,FALSE)*10^-6</f>
        <v>6504068.7359999986</v>
      </c>
      <c r="T3571" s="5">
        <f>Table1[[#This Row],[Fuel Consumption (mmBtu)]]*Table1[[#This Row],[Emission Factor (kg CO2/ mmBtu)]]*10^3</f>
        <v>530748466174.38043</v>
      </c>
      <c r="U3571" s="3">
        <f>Table1[[#This Row],[Emissions (g CO2)]]/(Table1[[#This Row],[Generation (TWh)]]*10^9)</f>
        <v>726.26251976805474</v>
      </c>
    </row>
    <row r="3572" spans="1:21" x14ac:dyDescent="0.35">
      <c r="A3572" t="s">
        <v>1119</v>
      </c>
      <c r="B3572" t="s">
        <v>3298</v>
      </c>
      <c r="C3572" t="str">
        <f>SUBSTITUTE(Table1[[#This Row],[Fuel]],", ",",")</f>
        <v>fossil gas: lng,fossil liquids: diesel</v>
      </c>
      <c r="D3572" t="s">
        <v>3242</v>
      </c>
      <c r="E3572" t="s">
        <v>3258</v>
      </c>
      <c r="H3572" t="s">
        <v>3438</v>
      </c>
      <c r="I3572">
        <v>180</v>
      </c>
      <c r="J3572" t="s">
        <v>3449</v>
      </c>
      <c r="K3572">
        <v>2025</v>
      </c>
      <c r="L3572" t="s">
        <v>29</v>
      </c>
      <c r="M3572" t="s">
        <v>29</v>
      </c>
      <c r="N3572">
        <v>13.523986000000001</v>
      </c>
      <c r="O3572">
        <v>144.80697000000001</v>
      </c>
      <c r="P3572" t="s">
        <v>3513</v>
      </c>
      <c r="Q3572" s="3">
        <f>Table1[[#This Row],[Capacity (MW)]]*0.395*8760*10^-6</f>
        <v>0.62283600000000006</v>
      </c>
      <c r="R3572" s="3" cm="1">
        <f t="array" ref="R3572">AVERAGE(VLOOKUP(_xlfn.TEXTSPLIT(Table1[[#This Row],[Fuel (no space after comma)]], ","), FuelList_Final_EF!$A$2:$B$65, 2, FALSE))</f>
        <v>72.896251006556298</v>
      </c>
      <c r="S3572" s="3">
        <f>Table1[[#This Row],[Generation (TWh)]]*10^9*VLOOKUP(Table1[[#This Row],[Turbine/Engine Technology]],Technology_HR!$A$2:$B$11,2,FALSE)*10^-6</f>
        <v>4701788.9639999997</v>
      </c>
      <c r="T3572" s="5">
        <f>Table1[[#This Row],[Fuel Consumption (mmBtu)]]*Table1[[#This Row],[Emission Factor (kg CO2/ mmBtu)]]*10^3</f>
        <v>342742788499.60028</v>
      </c>
      <c r="U3572" s="3">
        <f>Table1[[#This Row],[Emissions (g CO2)]]/(Table1[[#This Row],[Generation (TWh)]]*10^9)</f>
        <v>550.29379884849345</v>
      </c>
    </row>
    <row r="3573" spans="1:21" x14ac:dyDescent="0.35">
      <c r="A3573" t="s">
        <v>410</v>
      </c>
      <c r="B3573" t="s">
        <v>3241</v>
      </c>
      <c r="C3573" t="str">
        <f>SUBSTITUTE(Table1[[#This Row],[Fuel]],", ",",")</f>
        <v>fossil liquids: heavy fuel oil</v>
      </c>
      <c r="D3573" t="s">
        <v>3241</v>
      </c>
      <c r="H3573" t="s">
        <v>3437</v>
      </c>
      <c r="I3573">
        <v>160</v>
      </c>
      <c r="J3573" t="s">
        <v>3446</v>
      </c>
      <c r="K3573">
        <v>2003</v>
      </c>
      <c r="L3573" t="s">
        <v>29</v>
      </c>
      <c r="M3573" t="s">
        <v>29</v>
      </c>
      <c r="N3573">
        <v>13.960274</v>
      </c>
      <c r="O3573">
        <v>-90.798958999999996</v>
      </c>
      <c r="P3573" t="s">
        <v>3514</v>
      </c>
      <c r="Q3573" s="3">
        <f>Table1[[#This Row],[Capacity (MW)]]*0.395*8760*10^-6</f>
        <v>0.55363200000000001</v>
      </c>
      <c r="R3573" s="3" cm="1">
        <f t="array" ref="R3573">AVERAGE(VLOOKUP(_xlfn.TEXTSPLIT(Table1[[#This Row],[Fuel (no space after comma)]], ","), FuelList_Final_EF!$A$2:$B$65, 2, FALSE))</f>
        <v>81.602530311017389</v>
      </c>
      <c r="S3573" s="3">
        <f>Table1[[#This Row],[Generation (TWh)]]*10^9*VLOOKUP(Table1[[#This Row],[Turbine/Engine Technology]],Technology_HR!$A$2:$B$11,2,FALSE)*10^-6</f>
        <v>4927324.8</v>
      </c>
      <c r="T3573" s="5">
        <f>Table1[[#This Row],[Fuel Consumption (mmBtu)]]*Table1[[#This Row],[Emission Factor (kg CO2/ mmBtu)]]*10^3</f>
        <v>402082171344.22766</v>
      </c>
      <c r="U3573" s="3">
        <f>Table1[[#This Row],[Emissions (g CO2)]]/(Table1[[#This Row],[Generation (TWh)]]*10^9)</f>
        <v>726.26251976805474</v>
      </c>
    </row>
    <row r="3574" spans="1:21" x14ac:dyDescent="0.35">
      <c r="A3574" t="s">
        <v>1120</v>
      </c>
      <c r="B3574" t="s">
        <v>3241</v>
      </c>
      <c r="C3574" t="str">
        <f>SUBSTITUTE(Table1[[#This Row],[Fuel]],", ",",")</f>
        <v>fossil liquids: heavy fuel oil</v>
      </c>
      <c r="D3574" t="s">
        <v>3241</v>
      </c>
      <c r="H3574" t="s">
        <v>3437</v>
      </c>
      <c r="I3574">
        <v>70</v>
      </c>
      <c r="J3574" t="s">
        <v>3446</v>
      </c>
      <c r="K3574">
        <v>1996</v>
      </c>
      <c r="L3574" t="s">
        <v>29</v>
      </c>
      <c r="M3574" t="s">
        <v>29</v>
      </c>
      <c r="N3574">
        <v>14.461178</v>
      </c>
      <c r="O3574">
        <v>-90.641026999999994</v>
      </c>
      <c r="P3574" t="s">
        <v>3514</v>
      </c>
      <c r="Q3574" s="3">
        <f>Table1[[#This Row],[Capacity (MW)]]*0.395*8760*10^-6</f>
        <v>0.24221400000000001</v>
      </c>
      <c r="R3574" s="3" cm="1">
        <f t="array" ref="R3574">AVERAGE(VLOOKUP(_xlfn.TEXTSPLIT(Table1[[#This Row],[Fuel (no space after comma)]], ","), FuelList_Final_EF!$A$2:$B$65, 2, FALSE))</f>
        <v>81.602530311017389</v>
      </c>
      <c r="S3574" s="3">
        <f>Table1[[#This Row],[Generation (TWh)]]*10^9*VLOOKUP(Table1[[#This Row],[Turbine/Engine Technology]],Technology_HR!$A$2:$B$11,2,FALSE)*10^-6</f>
        <v>2155704.6</v>
      </c>
      <c r="T3574" s="5">
        <f>Table1[[#This Row],[Fuel Consumption (mmBtu)]]*Table1[[#This Row],[Emission Factor (kg CO2/ mmBtu)]]*10^3</f>
        <v>175910949963.09964</v>
      </c>
      <c r="U3574" s="3">
        <f>Table1[[#This Row],[Emissions (g CO2)]]/(Table1[[#This Row],[Generation (TWh)]]*10^9)</f>
        <v>726.26251976805486</v>
      </c>
    </row>
    <row r="3575" spans="1:21" x14ac:dyDescent="0.35">
      <c r="A3575" t="s">
        <v>410</v>
      </c>
      <c r="B3575" t="s">
        <v>3241</v>
      </c>
      <c r="C3575" t="str">
        <f>SUBSTITUTE(Table1[[#This Row],[Fuel]],", ",",")</f>
        <v>fossil liquids: heavy fuel oil</v>
      </c>
      <c r="D3575" t="s">
        <v>3241</v>
      </c>
      <c r="H3575" t="s">
        <v>3437</v>
      </c>
      <c r="I3575">
        <v>67</v>
      </c>
      <c r="J3575" t="s">
        <v>3446</v>
      </c>
      <c r="K3575">
        <v>1998</v>
      </c>
      <c r="L3575" t="s">
        <v>29</v>
      </c>
      <c r="M3575" t="s">
        <v>29</v>
      </c>
      <c r="N3575">
        <v>14.262131</v>
      </c>
      <c r="O3575">
        <v>-90.799063000000004</v>
      </c>
      <c r="P3575" t="s">
        <v>3514</v>
      </c>
      <c r="Q3575" s="3">
        <f>Table1[[#This Row],[Capacity (MW)]]*0.395*8760*10^-6</f>
        <v>0.2318334</v>
      </c>
      <c r="R3575" s="3" cm="1">
        <f t="array" ref="R3575">AVERAGE(VLOOKUP(_xlfn.TEXTSPLIT(Table1[[#This Row],[Fuel (no space after comma)]], ","), FuelList_Final_EF!$A$2:$B$65, 2, FALSE))</f>
        <v>81.602530311017389</v>
      </c>
      <c r="S3575" s="3">
        <f>Table1[[#This Row],[Generation (TWh)]]*10^9*VLOOKUP(Table1[[#This Row],[Turbine/Engine Technology]],Technology_HR!$A$2:$B$11,2,FALSE)*10^-6</f>
        <v>2063317.26</v>
      </c>
      <c r="T3575" s="5">
        <f>Table1[[#This Row],[Fuel Consumption (mmBtu)]]*Table1[[#This Row],[Emission Factor (kg CO2/ mmBtu)]]*10^3</f>
        <v>168371909250.39536</v>
      </c>
      <c r="U3575" s="3">
        <f>Table1[[#This Row],[Emissions (g CO2)]]/(Table1[[#This Row],[Generation (TWh)]]*10^9)</f>
        <v>726.26251976805474</v>
      </c>
    </row>
    <row r="3576" spans="1:21" x14ac:dyDescent="0.35">
      <c r="A3576" t="s">
        <v>410</v>
      </c>
      <c r="B3576" t="s">
        <v>3241</v>
      </c>
      <c r="C3576" t="str">
        <f>SUBSTITUTE(Table1[[#This Row],[Fuel]],", ",",")</f>
        <v>fossil liquids: heavy fuel oil</v>
      </c>
      <c r="D3576" t="s">
        <v>3241</v>
      </c>
      <c r="H3576" t="s">
        <v>3437</v>
      </c>
      <c r="I3576">
        <v>59</v>
      </c>
      <c r="J3576" t="s">
        <v>3446</v>
      </c>
      <c r="K3576">
        <v>1993</v>
      </c>
      <c r="L3576" t="s">
        <v>29</v>
      </c>
      <c r="M3576" t="s">
        <v>29</v>
      </c>
      <c r="N3576">
        <v>13.921042</v>
      </c>
      <c r="O3576">
        <v>-90.785599000000005</v>
      </c>
      <c r="P3576" t="s">
        <v>3514</v>
      </c>
      <c r="Q3576" s="3">
        <f>Table1[[#This Row],[Capacity (MW)]]*0.395*8760*10^-6</f>
        <v>0.20415179999999997</v>
      </c>
      <c r="R3576" s="3" cm="1">
        <f t="array" ref="R3576">AVERAGE(VLOOKUP(_xlfn.TEXTSPLIT(Table1[[#This Row],[Fuel (no space after comma)]], ","), FuelList_Final_EF!$A$2:$B$65, 2, FALSE))</f>
        <v>81.602530311017389</v>
      </c>
      <c r="S3576" s="3">
        <f>Table1[[#This Row],[Generation (TWh)]]*10^9*VLOOKUP(Table1[[#This Row],[Turbine/Engine Technology]],Technology_HR!$A$2:$B$11,2,FALSE)*10^-6</f>
        <v>1816951.0199999998</v>
      </c>
      <c r="T3576" s="5">
        <f>Table1[[#This Row],[Fuel Consumption (mmBtu)]]*Table1[[#This Row],[Emission Factor (kg CO2/ mmBtu)]]*10^3</f>
        <v>148267800683.18393</v>
      </c>
      <c r="U3576" s="3">
        <f>Table1[[#This Row],[Emissions (g CO2)]]/(Table1[[#This Row],[Generation (TWh)]]*10^9)</f>
        <v>726.26251976805474</v>
      </c>
    </row>
    <row r="3577" spans="1:21" x14ac:dyDescent="0.35">
      <c r="A3577" t="s">
        <v>1121</v>
      </c>
      <c r="B3577" t="s">
        <v>3258</v>
      </c>
      <c r="C3577" t="str">
        <f>SUBSTITUTE(Table1[[#This Row],[Fuel]],", ",",")</f>
        <v>fossil liquids: diesel</v>
      </c>
      <c r="D3577" t="s">
        <v>3258</v>
      </c>
      <c r="H3577" t="s">
        <v>3436</v>
      </c>
      <c r="I3577">
        <v>51</v>
      </c>
      <c r="J3577" t="s">
        <v>3448</v>
      </c>
      <c r="K3577">
        <v>1995</v>
      </c>
      <c r="L3577" t="s">
        <v>29</v>
      </c>
      <c r="M3577" t="s">
        <v>29</v>
      </c>
      <c r="N3577">
        <v>14.265074</v>
      </c>
      <c r="O3577">
        <v>-90.796688000000003</v>
      </c>
      <c r="P3577" t="s">
        <v>3514</v>
      </c>
      <c r="Q3577" s="3">
        <f>Table1[[#This Row],[Capacity (MW)]]*0.395*8760*10^-6</f>
        <v>0.17647019999999997</v>
      </c>
      <c r="R3577" s="3" cm="1">
        <f t="array" ref="R3577">AVERAGE(VLOOKUP(_xlfn.TEXTSPLIT(Table1[[#This Row],[Fuel (no space after comma)]], ","), FuelList_Final_EF!$A$2:$B$65, 2, FALSE))</f>
        <v>78.106682297772565</v>
      </c>
      <c r="S3577" s="3">
        <f>Table1[[#This Row],[Generation (TWh)]]*10^9*VLOOKUP(Table1[[#This Row],[Turbine/Engine Technology]],Technology_HR!$A$2:$B$11,2,FALSE)*10^-6</f>
        <v>1942936.9019999998</v>
      </c>
      <c r="T3577" s="5">
        <f>Table1[[#This Row],[Fuel Consumption (mmBtu)]]*Table1[[#This Row],[Emission Factor (kg CO2/ mmBtu)]]*10^3</f>
        <v>151756355329.13245</v>
      </c>
      <c r="U3577" s="3">
        <f>Table1[[#This Row],[Emissions (g CO2)]]/(Table1[[#This Row],[Generation (TWh)]]*10^9)</f>
        <v>859.95457209847598</v>
      </c>
    </row>
    <row r="3578" spans="1:21" x14ac:dyDescent="0.35">
      <c r="A3578" t="s">
        <v>1122</v>
      </c>
      <c r="B3578" t="s">
        <v>3241</v>
      </c>
      <c r="C3578" t="str">
        <f>SUBSTITUTE(Table1[[#This Row],[Fuel]],", ",",")</f>
        <v>fossil liquids: heavy fuel oil</v>
      </c>
      <c r="D3578" t="s">
        <v>3241</v>
      </c>
      <c r="H3578" t="s">
        <v>3437</v>
      </c>
      <c r="I3578">
        <v>54</v>
      </c>
      <c r="J3578" t="s">
        <v>3446</v>
      </c>
      <c r="K3578" t="s">
        <v>29</v>
      </c>
      <c r="L3578" t="s">
        <v>29</v>
      </c>
      <c r="M3578" t="s">
        <v>29</v>
      </c>
      <c r="N3578">
        <v>9.6025399999999994</v>
      </c>
      <c r="O3578">
        <v>-13.636749999999999</v>
      </c>
      <c r="P3578" t="s">
        <v>3515</v>
      </c>
      <c r="Q3578" s="3">
        <f>Table1[[#This Row],[Capacity (MW)]]*0.395*8760*10^-6</f>
        <v>0.18685080000000001</v>
      </c>
      <c r="R3578" s="3" cm="1">
        <f t="array" ref="R3578">AVERAGE(VLOOKUP(_xlfn.TEXTSPLIT(Table1[[#This Row],[Fuel (no space after comma)]], ","), FuelList_Final_EF!$A$2:$B$65, 2, FALSE))</f>
        <v>81.602530311017389</v>
      </c>
      <c r="S3578" s="3">
        <f>Table1[[#This Row],[Generation (TWh)]]*10^9*VLOOKUP(Table1[[#This Row],[Turbine/Engine Technology]],Technology_HR!$A$2:$B$11,2,FALSE)*10^-6</f>
        <v>1662972.1199999999</v>
      </c>
      <c r="T3578" s="5">
        <f>Table1[[#This Row],[Fuel Consumption (mmBtu)]]*Table1[[#This Row],[Emission Factor (kg CO2/ mmBtu)]]*10^3</f>
        <v>135702732828.67685</v>
      </c>
      <c r="U3578" s="3">
        <f>Table1[[#This Row],[Emissions (g CO2)]]/(Table1[[#This Row],[Generation (TWh)]]*10^9)</f>
        <v>726.26251976805474</v>
      </c>
    </row>
    <row r="3579" spans="1:21" x14ac:dyDescent="0.35">
      <c r="A3579" t="s">
        <v>832</v>
      </c>
      <c r="B3579" t="s">
        <v>3241</v>
      </c>
      <c r="C3579" t="str">
        <f>SUBSTITUTE(Table1[[#This Row],[Fuel]],", ",",")</f>
        <v>fossil liquids: heavy fuel oil</v>
      </c>
      <c r="D3579" t="s">
        <v>3241</v>
      </c>
      <c r="H3579" t="s">
        <v>3437</v>
      </c>
      <c r="I3579">
        <v>25</v>
      </c>
      <c r="J3579" t="s">
        <v>3446</v>
      </c>
      <c r="K3579">
        <v>2020</v>
      </c>
      <c r="L3579" t="s">
        <v>29</v>
      </c>
      <c r="M3579" t="s">
        <v>29</v>
      </c>
      <c r="N3579">
        <v>9.5702169999999995</v>
      </c>
      <c r="O3579">
        <v>-13.661754999999999</v>
      </c>
      <c r="P3579" t="s">
        <v>3515</v>
      </c>
      <c r="Q3579" s="3">
        <f>Table1[[#This Row],[Capacity (MW)]]*0.395*8760*10^-6</f>
        <v>8.6504999999999999E-2</v>
      </c>
      <c r="R3579" s="3" cm="1">
        <f t="array" ref="R3579">AVERAGE(VLOOKUP(_xlfn.TEXTSPLIT(Table1[[#This Row],[Fuel (no space after comma)]], ","), FuelList_Final_EF!$A$2:$B$65, 2, FALSE))</f>
        <v>81.602530311017389</v>
      </c>
      <c r="S3579" s="3">
        <f>Table1[[#This Row],[Generation (TWh)]]*10^9*VLOOKUP(Table1[[#This Row],[Turbine/Engine Technology]],Technology_HR!$A$2:$B$11,2,FALSE)*10^-6</f>
        <v>769894.5</v>
      </c>
      <c r="T3579" s="5">
        <f>Table1[[#This Row],[Fuel Consumption (mmBtu)]]*Table1[[#This Row],[Emission Factor (kg CO2/ mmBtu)]]*10^3</f>
        <v>62825339272.535576</v>
      </c>
      <c r="U3579" s="3">
        <f>Table1[[#This Row],[Emissions (g CO2)]]/(Table1[[#This Row],[Generation (TWh)]]*10^9)</f>
        <v>726.26251976805474</v>
      </c>
    </row>
    <row r="3580" spans="1:21" x14ac:dyDescent="0.35">
      <c r="A3580" t="s">
        <v>1123</v>
      </c>
      <c r="B3580" t="s">
        <v>3241</v>
      </c>
      <c r="C3580" t="str">
        <f>SUBSTITUTE(Table1[[#This Row],[Fuel]],", ",",")</f>
        <v>fossil liquids: heavy fuel oil</v>
      </c>
      <c r="D3580" t="s">
        <v>3241</v>
      </c>
      <c r="H3580" t="s">
        <v>3437</v>
      </c>
      <c r="I3580">
        <v>25</v>
      </c>
      <c r="J3580" t="s">
        <v>3446</v>
      </c>
      <c r="K3580">
        <v>2020</v>
      </c>
      <c r="L3580" t="s">
        <v>29</v>
      </c>
      <c r="M3580" t="s">
        <v>29</v>
      </c>
      <c r="N3580">
        <v>9.5702169999999995</v>
      </c>
      <c r="O3580">
        <v>-13.661754999999999</v>
      </c>
      <c r="P3580" t="s">
        <v>3515</v>
      </c>
      <c r="Q3580" s="3">
        <f>Table1[[#This Row],[Capacity (MW)]]*0.395*8760*10^-6</f>
        <v>8.6504999999999999E-2</v>
      </c>
      <c r="R3580" s="3" cm="1">
        <f t="array" ref="R3580">AVERAGE(VLOOKUP(_xlfn.TEXTSPLIT(Table1[[#This Row],[Fuel (no space after comma)]], ","), FuelList_Final_EF!$A$2:$B$65, 2, FALSE))</f>
        <v>81.602530311017389</v>
      </c>
      <c r="S3580" s="3">
        <f>Table1[[#This Row],[Generation (TWh)]]*10^9*VLOOKUP(Table1[[#This Row],[Turbine/Engine Technology]],Technology_HR!$A$2:$B$11,2,FALSE)*10^-6</f>
        <v>769894.5</v>
      </c>
      <c r="T3580" s="5">
        <f>Table1[[#This Row],[Fuel Consumption (mmBtu)]]*Table1[[#This Row],[Emission Factor (kg CO2/ mmBtu)]]*10^3</f>
        <v>62825339272.535576</v>
      </c>
      <c r="U3580" s="3">
        <f>Table1[[#This Row],[Emissions (g CO2)]]/(Table1[[#This Row],[Generation (TWh)]]*10^9)</f>
        <v>726.26251976805474</v>
      </c>
    </row>
    <row r="3581" spans="1:21" x14ac:dyDescent="0.35">
      <c r="A3581" t="s">
        <v>1124</v>
      </c>
      <c r="B3581" t="s">
        <v>3239</v>
      </c>
      <c r="C3581" t="str">
        <f>SUBSTITUTE(Table1[[#This Row],[Fuel]],", ",",")</f>
        <v>fossil gas: natural gas</v>
      </c>
      <c r="D3581" t="s">
        <v>3239</v>
      </c>
      <c r="H3581" t="s">
        <v>3438</v>
      </c>
      <c r="I3581">
        <v>250</v>
      </c>
      <c r="J3581" t="s">
        <v>3450</v>
      </c>
      <c r="K3581" t="s">
        <v>29</v>
      </c>
      <c r="L3581" t="s">
        <v>29</v>
      </c>
      <c r="M3581" t="s">
        <v>29</v>
      </c>
      <c r="N3581">
        <v>6.7027419999999998</v>
      </c>
      <c r="O3581">
        <v>-58.206339999999997</v>
      </c>
      <c r="P3581" t="s">
        <v>3516</v>
      </c>
      <c r="Q3581" s="3">
        <f>Table1[[#This Row],[Capacity (MW)]]*0.395*8760*10^-6</f>
        <v>0.86504999999999999</v>
      </c>
      <c r="R3581" s="3" cm="1">
        <f t="array" ref="R3581">AVERAGE(VLOOKUP(_xlfn.TEXTSPLIT(Table1[[#This Row],[Fuel (no space after comma)]], ","), FuelList_Final_EF!$A$2:$B$65, 2, FALSE))</f>
        <v>53.06</v>
      </c>
      <c r="S3581" s="3">
        <f>Table1[[#This Row],[Generation (TWh)]]*10^9*VLOOKUP(Table1[[#This Row],[Turbine/Engine Technology]],Technology_HR!$A$2:$B$11,2,FALSE)*10^-6</f>
        <v>6530262.4499999993</v>
      </c>
      <c r="T3581" s="5">
        <f>Table1[[#This Row],[Fuel Consumption (mmBtu)]]*Table1[[#This Row],[Emission Factor (kg CO2/ mmBtu)]]*10^3</f>
        <v>346495725597</v>
      </c>
      <c r="U3581" s="3">
        <f>Table1[[#This Row],[Emissions (g CO2)]]/(Table1[[#This Row],[Generation (TWh)]]*10^9)</f>
        <v>400.54993999999999</v>
      </c>
    </row>
    <row r="3582" spans="1:21" x14ac:dyDescent="0.35">
      <c r="A3582" t="s">
        <v>1124</v>
      </c>
      <c r="B3582" t="s">
        <v>3240</v>
      </c>
      <c r="C3582" t="str">
        <f>SUBSTITUTE(Table1[[#This Row],[Fuel]],", ",",")</f>
        <v>fossil gas: natural gas,fossil liquids: diesel</v>
      </c>
      <c r="D3582" t="s">
        <v>3239</v>
      </c>
      <c r="E3582" t="s">
        <v>3258</v>
      </c>
      <c r="H3582" t="s">
        <v>3438</v>
      </c>
      <c r="I3582">
        <v>150</v>
      </c>
      <c r="J3582" t="s">
        <v>3449</v>
      </c>
      <c r="K3582">
        <v>2025</v>
      </c>
      <c r="L3582" t="s">
        <v>29</v>
      </c>
      <c r="M3582" t="s">
        <v>29</v>
      </c>
      <c r="N3582">
        <v>6.7027419999999998</v>
      </c>
      <c r="O3582">
        <v>-58.206339999999997</v>
      </c>
      <c r="P3582" t="s">
        <v>3516</v>
      </c>
      <c r="Q3582" s="3">
        <f>Table1[[#This Row],[Capacity (MW)]]*0.395*8760*10^-6</f>
        <v>0.51902999999999999</v>
      </c>
      <c r="R3582" s="3" cm="1">
        <f t="array" ref="R3582">AVERAGE(VLOOKUP(_xlfn.TEXTSPLIT(Table1[[#This Row],[Fuel (no space after comma)]], ","), FuelList_Final_EF!$A$2:$B$65, 2, FALSE))</f>
        <v>65.583341148886291</v>
      </c>
      <c r="S3582" s="3">
        <f>Table1[[#This Row],[Generation (TWh)]]*10^9*VLOOKUP(Table1[[#This Row],[Turbine/Engine Technology]],Technology_HR!$A$2:$B$11,2,FALSE)*10^-6</f>
        <v>3918157.4699999997</v>
      </c>
      <c r="T3582" s="5">
        <f>Table1[[#This Row],[Fuel Consumption (mmBtu)]]*Table1[[#This Row],[Emission Factor (kg CO2/ mmBtu)]]*10^3</f>
        <v>256965858030.06717</v>
      </c>
      <c r="U3582" s="3">
        <f>Table1[[#This Row],[Emissions (g CO2)]]/(Table1[[#This Row],[Generation (TWh)]]*10^9)</f>
        <v>495.08864233294253</v>
      </c>
    </row>
    <row r="3583" spans="1:21" x14ac:dyDescent="0.35">
      <c r="A3583" t="s">
        <v>1124</v>
      </c>
      <c r="B3583" t="s">
        <v>3240</v>
      </c>
      <c r="C3583" t="str">
        <f>SUBSTITUTE(Table1[[#This Row],[Fuel]],", ",",")</f>
        <v>fossil gas: natural gas,fossil liquids: diesel</v>
      </c>
      <c r="D3583" t="s">
        <v>3239</v>
      </c>
      <c r="E3583" t="s">
        <v>3258</v>
      </c>
      <c r="H3583" t="s">
        <v>3438</v>
      </c>
      <c r="I3583">
        <v>150</v>
      </c>
      <c r="J3583" t="s">
        <v>3449</v>
      </c>
      <c r="K3583">
        <v>2025</v>
      </c>
      <c r="L3583" t="s">
        <v>29</v>
      </c>
      <c r="M3583" t="s">
        <v>29</v>
      </c>
      <c r="N3583">
        <v>6.7027419999999998</v>
      </c>
      <c r="O3583">
        <v>-58.206339999999997</v>
      </c>
      <c r="P3583" t="s">
        <v>3516</v>
      </c>
      <c r="Q3583" s="3">
        <f>Table1[[#This Row],[Capacity (MW)]]*0.395*8760*10^-6</f>
        <v>0.51902999999999999</v>
      </c>
      <c r="R3583" s="3" cm="1">
        <f t="array" ref="R3583">AVERAGE(VLOOKUP(_xlfn.TEXTSPLIT(Table1[[#This Row],[Fuel (no space after comma)]], ","), FuelList_Final_EF!$A$2:$B$65, 2, FALSE))</f>
        <v>65.583341148886291</v>
      </c>
      <c r="S3583" s="3">
        <f>Table1[[#This Row],[Generation (TWh)]]*10^9*VLOOKUP(Table1[[#This Row],[Turbine/Engine Technology]],Technology_HR!$A$2:$B$11,2,FALSE)*10^-6</f>
        <v>3918157.4699999997</v>
      </c>
      <c r="T3583" s="5">
        <f>Table1[[#This Row],[Fuel Consumption (mmBtu)]]*Table1[[#This Row],[Emission Factor (kg CO2/ mmBtu)]]*10^3</f>
        <v>256965858030.06717</v>
      </c>
      <c r="U3583" s="3">
        <f>Table1[[#This Row],[Emissions (g CO2)]]/(Table1[[#This Row],[Generation (TWh)]]*10^9)</f>
        <v>495.08864233294253</v>
      </c>
    </row>
    <row r="3584" spans="1:21" x14ac:dyDescent="0.35">
      <c r="A3584" t="s">
        <v>1125</v>
      </c>
      <c r="B3584" t="s">
        <v>3240</v>
      </c>
      <c r="C3584" t="str">
        <f>SUBSTITUTE(Table1[[#This Row],[Fuel]],", ",",")</f>
        <v>fossil gas: natural gas,fossil liquids: diesel</v>
      </c>
      <c r="D3584" t="s">
        <v>3239</v>
      </c>
      <c r="E3584" t="s">
        <v>3258</v>
      </c>
      <c r="H3584" t="s">
        <v>3438</v>
      </c>
      <c r="I3584">
        <v>240</v>
      </c>
      <c r="J3584" t="s">
        <v>3446</v>
      </c>
      <c r="K3584">
        <v>2024</v>
      </c>
      <c r="L3584" t="s">
        <v>29</v>
      </c>
      <c r="M3584" t="s">
        <v>29</v>
      </c>
      <c r="N3584">
        <v>15.410716000000001</v>
      </c>
      <c r="O3584">
        <v>-87.999553000000006</v>
      </c>
      <c r="P3584" t="s">
        <v>3517</v>
      </c>
      <c r="Q3584" s="3">
        <f>Table1[[#This Row],[Capacity (MW)]]*0.395*8760*10^-6</f>
        <v>0.83044800000000008</v>
      </c>
      <c r="R3584" s="3" cm="1">
        <f t="array" ref="R3584">AVERAGE(VLOOKUP(_xlfn.TEXTSPLIT(Table1[[#This Row],[Fuel (no space after comma)]], ","), FuelList_Final_EF!$A$2:$B$65, 2, FALSE))</f>
        <v>65.583341148886291</v>
      </c>
      <c r="S3584" s="3">
        <f>Table1[[#This Row],[Generation (TWh)]]*10^9*VLOOKUP(Table1[[#This Row],[Turbine/Engine Technology]],Technology_HR!$A$2:$B$11,2,FALSE)*10^-6</f>
        <v>6269051.9520000005</v>
      </c>
      <c r="T3584" s="5">
        <f>Table1[[#This Row],[Fuel Consumption (mmBtu)]]*Table1[[#This Row],[Emission Factor (kg CO2/ mmBtu)]]*10^3</f>
        <v>411145372848.1076</v>
      </c>
      <c r="U3584" s="3">
        <f>Table1[[#This Row],[Emissions (g CO2)]]/(Table1[[#This Row],[Generation (TWh)]]*10^9)</f>
        <v>495.08864233294264</v>
      </c>
    </row>
    <row r="3585" spans="1:21" x14ac:dyDescent="0.35">
      <c r="A3585" t="s">
        <v>1126</v>
      </c>
      <c r="B3585" t="s">
        <v>3241</v>
      </c>
      <c r="C3585" t="str">
        <f>SUBSTITUTE(Table1[[#This Row],[Fuel]],", ",",")</f>
        <v>fossil liquids: heavy fuel oil</v>
      </c>
      <c r="D3585" t="s">
        <v>3241</v>
      </c>
      <c r="H3585" t="s">
        <v>3437</v>
      </c>
      <c r="I3585">
        <v>24</v>
      </c>
      <c r="J3585" t="s">
        <v>3446</v>
      </c>
      <c r="K3585">
        <v>1994</v>
      </c>
      <c r="L3585" t="s">
        <v>29</v>
      </c>
      <c r="M3585">
        <v>2027</v>
      </c>
      <c r="N3585">
        <v>15.856249999999999</v>
      </c>
      <c r="O3585">
        <v>-87.954804999999993</v>
      </c>
      <c r="P3585" t="s">
        <v>3517</v>
      </c>
      <c r="Q3585" s="3">
        <f>Table1[[#This Row],[Capacity (MW)]]*0.395*8760*10^-6</f>
        <v>8.3044800000000002E-2</v>
      </c>
      <c r="R3585" s="3" cm="1">
        <f t="array" ref="R3585">AVERAGE(VLOOKUP(_xlfn.TEXTSPLIT(Table1[[#This Row],[Fuel (no space after comma)]], ","), FuelList_Final_EF!$A$2:$B$65, 2, FALSE))</f>
        <v>81.602530311017389</v>
      </c>
      <c r="S3585" s="3">
        <f>Table1[[#This Row],[Generation (TWh)]]*10^9*VLOOKUP(Table1[[#This Row],[Turbine/Engine Technology]],Technology_HR!$A$2:$B$11,2,FALSE)*10^-6</f>
        <v>739098.72</v>
      </c>
      <c r="T3585" s="5">
        <f>Table1[[#This Row],[Fuel Consumption (mmBtu)]]*Table1[[#This Row],[Emission Factor (kg CO2/ mmBtu)]]*10^3</f>
        <v>60312325701.634155</v>
      </c>
      <c r="U3585" s="3">
        <f>Table1[[#This Row],[Emissions (g CO2)]]/(Table1[[#This Row],[Generation (TWh)]]*10^9)</f>
        <v>726.26251976805474</v>
      </c>
    </row>
    <row r="3586" spans="1:21" x14ac:dyDescent="0.35">
      <c r="A3586" t="s">
        <v>59</v>
      </c>
      <c r="B3586" t="s">
        <v>3241</v>
      </c>
      <c r="C3586" t="str">
        <f>SUBSTITUTE(Table1[[#This Row],[Fuel]],", ",",")</f>
        <v>fossil liquids: heavy fuel oil</v>
      </c>
      <c r="D3586" t="s">
        <v>3241</v>
      </c>
      <c r="H3586" t="s">
        <v>3437</v>
      </c>
      <c r="I3586">
        <v>11.2</v>
      </c>
      <c r="J3586" t="s">
        <v>3446</v>
      </c>
      <c r="K3586">
        <v>1994</v>
      </c>
      <c r="L3586" t="s">
        <v>29</v>
      </c>
      <c r="M3586">
        <v>2027</v>
      </c>
      <c r="N3586">
        <v>15.856249999999999</v>
      </c>
      <c r="O3586">
        <v>-87.954804999999993</v>
      </c>
      <c r="P3586" t="s">
        <v>3517</v>
      </c>
      <c r="Q3586" s="3">
        <f>Table1[[#This Row],[Capacity (MW)]]*0.395*8760*10^-6</f>
        <v>3.8754239999999995E-2</v>
      </c>
      <c r="R3586" s="3" cm="1">
        <f t="array" ref="R3586">AVERAGE(VLOOKUP(_xlfn.TEXTSPLIT(Table1[[#This Row],[Fuel (no space after comma)]], ","), FuelList_Final_EF!$A$2:$B$65, 2, FALSE))</f>
        <v>81.602530311017389</v>
      </c>
      <c r="S3586" s="3">
        <f>Table1[[#This Row],[Generation (TWh)]]*10^9*VLOOKUP(Table1[[#This Row],[Turbine/Engine Technology]],Technology_HR!$A$2:$B$11,2,FALSE)*10^-6</f>
        <v>344912.73599999992</v>
      </c>
      <c r="T3586" s="5">
        <f>Table1[[#This Row],[Fuel Consumption (mmBtu)]]*Table1[[#This Row],[Emission Factor (kg CO2/ mmBtu)]]*10^3</f>
        <v>28145751994.095932</v>
      </c>
      <c r="U3586" s="3">
        <f>Table1[[#This Row],[Emissions (g CO2)]]/(Table1[[#This Row],[Generation (TWh)]]*10^9)</f>
        <v>726.26251976805474</v>
      </c>
    </row>
    <row r="3587" spans="1:21" x14ac:dyDescent="0.35">
      <c r="A3587" t="s">
        <v>1127</v>
      </c>
      <c r="B3587" t="s">
        <v>3241</v>
      </c>
      <c r="C3587" t="str">
        <f>SUBSTITUTE(Table1[[#This Row],[Fuel]],", ",",")</f>
        <v>fossil liquids: heavy fuel oil</v>
      </c>
      <c r="D3587" t="s">
        <v>3241</v>
      </c>
      <c r="H3587" t="s">
        <v>3437</v>
      </c>
      <c r="I3587">
        <v>12</v>
      </c>
      <c r="J3587" t="s">
        <v>3446</v>
      </c>
      <c r="K3587">
        <v>1994</v>
      </c>
      <c r="L3587" t="s">
        <v>29</v>
      </c>
      <c r="M3587">
        <v>2027</v>
      </c>
      <c r="N3587">
        <v>15.856249999999999</v>
      </c>
      <c r="O3587">
        <v>-87.954804999999993</v>
      </c>
      <c r="P3587" t="s">
        <v>3517</v>
      </c>
      <c r="Q3587" s="3">
        <f>Table1[[#This Row],[Capacity (MW)]]*0.395*8760*10^-6</f>
        <v>4.1522400000000001E-2</v>
      </c>
      <c r="R3587" s="3" cm="1">
        <f t="array" ref="R3587">AVERAGE(VLOOKUP(_xlfn.TEXTSPLIT(Table1[[#This Row],[Fuel (no space after comma)]], ","), FuelList_Final_EF!$A$2:$B$65, 2, FALSE))</f>
        <v>81.602530311017389</v>
      </c>
      <c r="S3587" s="3">
        <f>Table1[[#This Row],[Generation (TWh)]]*10^9*VLOOKUP(Table1[[#This Row],[Turbine/Engine Technology]],Technology_HR!$A$2:$B$11,2,FALSE)*10^-6</f>
        <v>369549.36</v>
      </c>
      <c r="T3587" s="5">
        <f>Table1[[#This Row],[Fuel Consumption (mmBtu)]]*Table1[[#This Row],[Emission Factor (kg CO2/ mmBtu)]]*10^3</f>
        <v>30156162850.817078</v>
      </c>
      <c r="U3587" s="3">
        <f>Table1[[#This Row],[Emissions (g CO2)]]/(Table1[[#This Row],[Generation (TWh)]]*10^9)</f>
        <v>726.26251976805474</v>
      </c>
    </row>
    <row r="3588" spans="1:21" x14ac:dyDescent="0.35">
      <c r="A3588" t="s">
        <v>1128</v>
      </c>
      <c r="B3588" t="s">
        <v>3241</v>
      </c>
      <c r="C3588" t="str">
        <f>SUBSTITUTE(Table1[[#This Row],[Fuel]],", ",",")</f>
        <v>fossil liquids: heavy fuel oil</v>
      </c>
      <c r="D3588" t="s">
        <v>3241</v>
      </c>
      <c r="H3588" t="s">
        <v>3437</v>
      </c>
      <c r="I3588">
        <v>12</v>
      </c>
      <c r="J3588" t="s">
        <v>3446</v>
      </c>
      <c r="K3588">
        <v>1994</v>
      </c>
      <c r="L3588" t="s">
        <v>29</v>
      </c>
      <c r="M3588">
        <v>2027</v>
      </c>
      <c r="N3588">
        <v>15.856249999999999</v>
      </c>
      <c r="O3588">
        <v>-87.954804999999993</v>
      </c>
      <c r="P3588" t="s">
        <v>3517</v>
      </c>
      <c r="Q3588" s="3">
        <f>Table1[[#This Row],[Capacity (MW)]]*0.395*8760*10^-6</f>
        <v>4.1522400000000001E-2</v>
      </c>
      <c r="R3588" s="3" cm="1">
        <f t="array" ref="R3588">AVERAGE(VLOOKUP(_xlfn.TEXTSPLIT(Table1[[#This Row],[Fuel (no space after comma)]], ","), FuelList_Final_EF!$A$2:$B$65, 2, FALSE))</f>
        <v>81.602530311017389</v>
      </c>
      <c r="S3588" s="3">
        <f>Table1[[#This Row],[Generation (TWh)]]*10^9*VLOOKUP(Table1[[#This Row],[Turbine/Engine Technology]],Technology_HR!$A$2:$B$11,2,FALSE)*10^-6</f>
        <v>369549.36</v>
      </c>
      <c r="T3588" s="5">
        <f>Table1[[#This Row],[Fuel Consumption (mmBtu)]]*Table1[[#This Row],[Emission Factor (kg CO2/ mmBtu)]]*10^3</f>
        <v>30156162850.817078</v>
      </c>
      <c r="U3588" s="3">
        <f>Table1[[#This Row],[Emissions (g CO2)]]/(Table1[[#This Row],[Generation (TWh)]]*10^9)</f>
        <v>726.26251976805474</v>
      </c>
    </row>
    <row r="3589" spans="1:21" x14ac:dyDescent="0.35">
      <c r="A3589" t="s">
        <v>1129</v>
      </c>
      <c r="B3589" t="s">
        <v>3241</v>
      </c>
      <c r="C3589" t="str">
        <f>SUBSTITUTE(Table1[[#This Row],[Fuel]],", ",",")</f>
        <v>fossil liquids: heavy fuel oil</v>
      </c>
      <c r="D3589" t="s">
        <v>3241</v>
      </c>
      <c r="H3589" t="s">
        <v>3437</v>
      </c>
      <c r="I3589">
        <v>20</v>
      </c>
      <c r="J3589" t="s">
        <v>3446</v>
      </c>
      <c r="K3589">
        <v>1994</v>
      </c>
      <c r="L3589" t="s">
        <v>29</v>
      </c>
      <c r="M3589">
        <v>2027</v>
      </c>
      <c r="N3589">
        <v>15.856249999999999</v>
      </c>
      <c r="O3589">
        <v>-87.954804999999993</v>
      </c>
      <c r="P3589" t="s">
        <v>3517</v>
      </c>
      <c r="Q3589" s="3">
        <f>Table1[[#This Row],[Capacity (MW)]]*0.395*8760*10^-6</f>
        <v>6.9204000000000002E-2</v>
      </c>
      <c r="R3589" s="3" cm="1">
        <f t="array" ref="R3589">AVERAGE(VLOOKUP(_xlfn.TEXTSPLIT(Table1[[#This Row],[Fuel (no space after comma)]], ","), FuelList_Final_EF!$A$2:$B$65, 2, FALSE))</f>
        <v>81.602530311017389</v>
      </c>
      <c r="S3589" s="3">
        <f>Table1[[#This Row],[Generation (TWh)]]*10^9*VLOOKUP(Table1[[#This Row],[Turbine/Engine Technology]],Technology_HR!$A$2:$B$11,2,FALSE)*10^-6</f>
        <v>615915.6</v>
      </c>
      <c r="T3589" s="5">
        <f>Table1[[#This Row],[Fuel Consumption (mmBtu)]]*Table1[[#This Row],[Emission Factor (kg CO2/ mmBtu)]]*10^3</f>
        <v>50260271418.028458</v>
      </c>
      <c r="U3589" s="3">
        <f>Table1[[#This Row],[Emissions (g CO2)]]/(Table1[[#This Row],[Generation (TWh)]]*10^9)</f>
        <v>726.26251976805474</v>
      </c>
    </row>
    <row r="3590" spans="1:21" x14ac:dyDescent="0.35">
      <c r="A3590" t="s">
        <v>1130</v>
      </c>
      <c r="B3590" t="s">
        <v>3241</v>
      </c>
      <c r="C3590" t="str">
        <f>SUBSTITUTE(Table1[[#This Row],[Fuel]],", ",",")</f>
        <v>fossil liquids: heavy fuel oil</v>
      </c>
      <c r="D3590" t="s">
        <v>3241</v>
      </c>
      <c r="H3590" t="s">
        <v>3437</v>
      </c>
      <c r="I3590">
        <v>50</v>
      </c>
      <c r="J3590" t="s">
        <v>3446</v>
      </c>
      <c r="K3590">
        <v>1998</v>
      </c>
      <c r="L3590" t="s">
        <v>29</v>
      </c>
      <c r="M3590">
        <v>2027</v>
      </c>
      <c r="N3590">
        <v>15.5997</v>
      </c>
      <c r="O3590">
        <v>-87.936899999999994</v>
      </c>
      <c r="P3590" t="s">
        <v>3517</v>
      </c>
      <c r="Q3590" s="3">
        <f>Table1[[#This Row],[Capacity (MW)]]*0.395*8760*10^-6</f>
        <v>0.17301</v>
      </c>
      <c r="R3590" s="3" cm="1">
        <f t="array" ref="R3590">AVERAGE(VLOOKUP(_xlfn.TEXTSPLIT(Table1[[#This Row],[Fuel (no space after comma)]], ","), FuelList_Final_EF!$A$2:$B$65, 2, FALSE))</f>
        <v>81.602530311017389</v>
      </c>
      <c r="S3590" s="3">
        <f>Table1[[#This Row],[Generation (TWh)]]*10^9*VLOOKUP(Table1[[#This Row],[Turbine/Engine Technology]],Technology_HR!$A$2:$B$11,2,FALSE)*10^-6</f>
        <v>1539789</v>
      </c>
      <c r="T3590" s="5">
        <f>Table1[[#This Row],[Fuel Consumption (mmBtu)]]*Table1[[#This Row],[Emission Factor (kg CO2/ mmBtu)]]*10^3</f>
        <v>125650678545.07115</v>
      </c>
      <c r="U3590" s="3">
        <f>Table1[[#This Row],[Emissions (g CO2)]]/(Table1[[#This Row],[Generation (TWh)]]*10^9)</f>
        <v>726.26251976805474</v>
      </c>
    </row>
    <row r="3591" spans="1:21" x14ac:dyDescent="0.35">
      <c r="A3591" t="s">
        <v>1131</v>
      </c>
      <c r="B3591" t="s">
        <v>3241</v>
      </c>
      <c r="C3591" t="str">
        <f>SUBSTITUTE(Table1[[#This Row],[Fuel]],", ",",")</f>
        <v>fossil liquids: heavy fuel oil</v>
      </c>
      <c r="D3591" t="s">
        <v>3241</v>
      </c>
      <c r="H3591" t="s">
        <v>3441</v>
      </c>
      <c r="I3591">
        <v>124.6</v>
      </c>
      <c r="J3591" t="s">
        <v>3446</v>
      </c>
      <c r="K3591">
        <v>2005</v>
      </c>
      <c r="L3591" t="s">
        <v>29</v>
      </c>
      <c r="M3591">
        <v>2030</v>
      </c>
      <c r="N3591">
        <v>15.597246999999999</v>
      </c>
      <c r="O3591">
        <v>-87.935856000000001</v>
      </c>
      <c r="P3591" t="s">
        <v>3517</v>
      </c>
      <c r="Q3591" s="3">
        <f>Table1[[#This Row],[Capacity (MW)]]*0.395*8760*10^-6</f>
        <v>0.43114091999999998</v>
      </c>
      <c r="R3591" s="3" cm="1">
        <f t="array" ref="R3591">AVERAGE(VLOOKUP(_xlfn.TEXTSPLIT(Table1[[#This Row],[Fuel (no space after comma)]], ","), FuelList_Final_EF!$A$2:$B$65, 2, FALSE))</f>
        <v>81.602530311017389</v>
      </c>
      <c r="S3591" s="3">
        <f>Table1[[#This Row],[Generation (TWh)]]*10^9*VLOOKUP(Table1[[#This Row],[Turbine/Engine Technology]],Technology_HR!$A$2:$B$11,2,FALSE)*10^-6</f>
        <v>3254682.8050799998</v>
      </c>
      <c r="T3591" s="5">
        <f>Table1[[#This Row],[Fuel Consumption (mmBtu)]]*Table1[[#This Row],[Emission Factor (kg CO2/ mmBtu)]]*10^3</f>
        <v>265590352254.28778</v>
      </c>
      <c r="U3591" s="3">
        <f>Table1[[#This Row],[Emissions (g CO2)]]/(Table1[[#This Row],[Generation (TWh)]]*10^9)</f>
        <v>616.01750131787026</v>
      </c>
    </row>
    <row r="3592" spans="1:21" x14ac:dyDescent="0.35">
      <c r="A3592" t="s">
        <v>1132</v>
      </c>
      <c r="B3592" t="s">
        <v>3241</v>
      </c>
      <c r="C3592" t="str">
        <f>SUBSTITUTE(Table1[[#This Row],[Fuel]],", ",",")</f>
        <v>fossil liquids: heavy fuel oil</v>
      </c>
      <c r="D3592" t="s">
        <v>3241</v>
      </c>
      <c r="H3592" t="s">
        <v>3441</v>
      </c>
      <c r="I3592">
        <v>124.6</v>
      </c>
      <c r="J3592" t="s">
        <v>3446</v>
      </c>
      <c r="K3592">
        <v>2005</v>
      </c>
      <c r="L3592" t="s">
        <v>29</v>
      </c>
      <c r="M3592">
        <v>2030</v>
      </c>
      <c r="N3592">
        <v>15.597246999999999</v>
      </c>
      <c r="O3592">
        <v>-87.935856000000001</v>
      </c>
      <c r="P3592" t="s">
        <v>3517</v>
      </c>
      <c r="Q3592" s="3">
        <f>Table1[[#This Row],[Capacity (MW)]]*0.395*8760*10^-6</f>
        <v>0.43114091999999998</v>
      </c>
      <c r="R3592" s="3" cm="1">
        <f t="array" ref="R3592">AVERAGE(VLOOKUP(_xlfn.TEXTSPLIT(Table1[[#This Row],[Fuel (no space after comma)]], ","), FuelList_Final_EF!$A$2:$B$65, 2, FALSE))</f>
        <v>81.602530311017389</v>
      </c>
      <c r="S3592" s="3">
        <f>Table1[[#This Row],[Generation (TWh)]]*10^9*VLOOKUP(Table1[[#This Row],[Turbine/Engine Technology]],Technology_HR!$A$2:$B$11,2,FALSE)*10^-6</f>
        <v>3254682.8050799998</v>
      </c>
      <c r="T3592" s="5">
        <f>Table1[[#This Row],[Fuel Consumption (mmBtu)]]*Table1[[#This Row],[Emission Factor (kg CO2/ mmBtu)]]*10^3</f>
        <v>265590352254.28778</v>
      </c>
      <c r="U3592" s="3">
        <f>Table1[[#This Row],[Emissions (g CO2)]]/(Table1[[#This Row],[Generation (TWh)]]*10^9)</f>
        <v>616.01750131787026</v>
      </c>
    </row>
    <row r="3593" spans="1:21" x14ac:dyDescent="0.35">
      <c r="A3593" t="s">
        <v>1133</v>
      </c>
      <c r="B3593" t="s">
        <v>3277</v>
      </c>
      <c r="C3593" t="str">
        <f>SUBSTITUTE(Table1[[#This Row],[Fuel]],", ",",")</f>
        <v>fossil liquids: heavy fuel oil,fossil liquids: diesel</v>
      </c>
      <c r="D3593" t="s">
        <v>3241</v>
      </c>
      <c r="E3593" t="s">
        <v>3258</v>
      </c>
      <c r="H3593" t="s">
        <v>3437</v>
      </c>
      <c r="I3593">
        <v>87</v>
      </c>
      <c r="J3593" t="s">
        <v>3446</v>
      </c>
      <c r="K3593">
        <v>2019</v>
      </c>
      <c r="L3593" t="s">
        <v>29</v>
      </c>
      <c r="M3593" t="s">
        <v>29</v>
      </c>
      <c r="N3593">
        <v>15.78468</v>
      </c>
      <c r="O3593">
        <v>-86.654570000000007</v>
      </c>
      <c r="P3593" t="s">
        <v>3517</v>
      </c>
      <c r="Q3593" s="3">
        <f>Table1[[#This Row],[Capacity (MW)]]*0.395*8760*10^-6</f>
        <v>0.30103740000000001</v>
      </c>
      <c r="R3593" s="3" cm="1">
        <f t="array" ref="R3593">AVERAGE(VLOOKUP(_xlfn.TEXTSPLIT(Table1[[#This Row],[Fuel (no space after comma)]], ","), FuelList_Final_EF!$A$2:$B$65, 2, FALSE))</f>
        <v>79.854606304394977</v>
      </c>
      <c r="S3593" s="3">
        <f>Table1[[#This Row],[Generation (TWh)]]*10^9*VLOOKUP(Table1[[#This Row],[Turbine/Engine Technology]],Technology_HR!$A$2:$B$11,2,FALSE)*10^-6</f>
        <v>2679232.86</v>
      </c>
      <c r="T3593" s="5">
        <f>Table1[[#This Row],[Fuel Consumption (mmBtu)]]*Table1[[#This Row],[Emission Factor (kg CO2/ mmBtu)]]*10^3</f>
        <v>213949085233.09818</v>
      </c>
      <c r="U3593" s="3">
        <f>Table1[[#This Row],[Emissions (g CO2)]]/(Table1[[#This Row],[Generation (TWh)]]*10^9)</f>
        <v>710.70599610911529</v>
      </c>
    </row>
    <row r="3594" spans="1:21" x14ac:dyDescent="0.35">
      <c r="A3594" t="s">
        <v>1134</v>
      </c>
      <c r="B3594" t="s">
        <v>3257</v>
      </c>
      <c r="C3594" t="str">
        <f>SUBSTITUTE(Table1[[#This Row],[Fuel]],", ",",")</f>
        <v>fossil liquids: heavy fuel oil,fossil gas: lng</v>
      </c>
      <c r="D3594" t="s">
        <v>3241</v>
      </c>
      <c r="E3594" t="s">
        <v>3242</v>
      </c>
      <c r="H3594" t="s">
        <v>3437</v>
      </c>
      <c r="I3594">
        <v>54</v>
      </c>
      <c r="J3594" t="s">
        <v>3446</v>
      </c>
      <c r="K3594">
        <v>2020</v>
      </c>
      <c r="L3594" t="s">
        <v>29</v>
      </c>
      <c r="M3594" t="s">
        <v>29</v>
      </c>
      <c r="N3594">
        <v>15.60852</v>
      </c>
      <c r="O3594">
        <v>-87.962789999999998</v>
      </c>
      <c r="P3594" t="s">
        <v>3517</v>
      </c>
      <c r="Q3594" s="3">
        <f>Table1[[#This Row],[Capacity (MW)]]*0.395*8760*10^-6</f>
        <v>0.18685080000000001</v>
      </c>
      <c r="R3594" s="3" cm="1">
        <f t="array" ref="R3594">AVERAGE(VLOOKUP(_xlfn.TEXTSPLIT(Table1[[#This Row],[Fuel (no space after comma)]], ","), FuelList_Final_EF!$A$2:$B$65, 2, FALSE))</f>
        <v>74.64417501317871</v>
      </c>
      <c r="S3594" s="3">
        <f>Table1[[#This Row],[Generation (TWh)]]*10^9*VLOOKUP(Table1[[#This Row],[Turbine/Engine Technology]],Technology_HR!$A$2:$B$11,2,FALSE)*10^-6</f>
        <v>1662972.1199999999</v>
      </c>
      <c r="T3594" s="5">
        <f>Table1[[#This Row],[Fuel Consumption (mmBtu)]]*Table1[[#This Row],[Emission Factor (kg CO2/ mmBtu)]]*10^3</f>
        <v>124131181967.31682</v>
      </c>
      <c r="U3594" s="3">
        <f>Table1[[#This Row],[Emissions (g CO2)]]/(Table1[[#This Row],[Generation (TWh)]]*10^9)</f>
        <v>664.33315761729045</v>
      </c>
    </row>
    <row r="3595" spans="1:21" x14ac:dyDescent="0.35">
      <c r="A3595" t="s">
        <v>1135</v>
      </c>
      <c r="B3595" t="s">
        <v>3241</v>
      </c>
      <c r="C3595" t="str">
        <f>SUBSTITUTE(Table1[[#This Row],[Fuel]],", ",",")</f>
        <v>fossil liquids: heavy fuel oil</v>
      </c>
      <c r="D3595" t="s">
        <v>3241</v>
      </c>
      <c r="H3595" t="s">
        <v>3437</v>
      </c>
      <c r="I3595">
        <v>82.4</v>
      </c>
      <c r="J3595" t="s">
        <v>3446</v>
      </c>
      <c r="K3595">
        <v>1999</v>
      </c>
      <c r="L3595" t="s">
        <v>29</v>
      </c>
      <c r="M3595">
        <v>2027</v>
      </c>
      <c r="N3595">
        <v>13.406722</v>
      </c>
      <c r="O3595">
        <v>-87.322056000000003</v>
      </c>
      <c r="P3595" t="s">
        <v>3517</v>
      </c>
      <c r="Q3595" s="3">
        <f>Table1[[#This Row],[Capacity (MW)]]*0.395*8760*10^-6</f>
        <v>0.28512048000000001</v>
      </c>
      <c r="R3595" s="3" cm="1">
        <f t="array" ref="R3595">AVERAGE(VLOOKUP(_xlfn.TEXTSPLIT(Table1[[#This Row],[Fuel (no space after comma)]], ","), FuelList_Final_EF!$A$2:$B$65, 2, FALSE))</f>
        <v>81.602530311017389</v>
      </c>
      <c r="S3595" s="3">
        <f>Table1[[#This Row],[Generation (TWh)]]*10^9*VLOOKUP(Table1[[#This Row],[Turbine/Engine Technology]],Technology_HR!$A$2:$B$11,2,FALSE)*10^-6</f>
        <v>2537572.2719999999</v>
      </c>
      <c r="T3595" s="5">
        <f>Table1[[#This Row],[Fuel Consumption (mmBtu)]]*Table1[[#This Row],[Emission Factor (kg CO2/ mmBtu)]]*10^3</f>
        <v>207072318242.27725</v>
      </c>
      <c r="U3595" s="3">
        <f>Table1[[#This Row],[Emissions (g CO2)]]/(Table1[[#This Row],[Generation (TWh)]]*10^9)</f>
        <v>726.26251976805474</v>
      </c>
    </row>
    <row r="3596" spans="1:21" x14ac:dyDescent="0.35">
      <c r="A3596" t="s">
        <v>1135</v>
      </c>
      <c r="B3596" t="s">
        <v>3241</v>
      </c>
      <c r="C3596" t="str">
        <f>SUBSTITUTE(Table1[[#This Row],[Fuel]],", ",",")</f>
        <v>fossil liquids: heavy fuel oil</v>
      </c>
      <c r="D3596" t="s">
        <v>3241</v>
      </c>
      <c r="H3596" t="s">
        <v>3437</v>
      </c>
      <c r="I3596">
        <v>267.2</v>
      </c>
      <c r="J3596" t="s">
        <v>3446</v>
      </c>
      <c r="K3596">
        <v>2004</v>
      </c>
      <c r="L3596" t="s">
        <v>29</v>
      </c>
      <c r="M3596">
        <v>2030</v>
      </c>
      <c r="N3596">
        <v>13.404571000000001</v>
      </c>
      <c r="O3596">
        <v>-87.326598000000004</v>
      </c>
      <c r="P3596" t="s">
        <v>3517</v>
      </c>
      <c r="Q3596" s="3">
        <f>Table1[[#This Row],[Capacity (MW)]]*0.395*8760*10^-6</f>
        <v>0.92456543999999985</v>
      </c>
      <c r="R3596" s="3" cm="1">
        <f t="array" ref="R3596">AVERAGE(VLOOKUP(_xlfn.TEXTSPLIT(Table1[[#This Row],[Fuel (no space after comma)]], ","), FuelList_Final_EF!$A$2:$B$65, 2, FALSE))</f>
        <v>81.602530311017389</v>
      </c>
      <c r="S3596" s="3">
        <f>Table1[[#This Row],[Generation (TWh)]]*10^9*VLOOKUP(Table1[[#This Row],[Turbine/Engine Technology]],Technology_HR!$A$2:$B$11,2,FALSE)*10^-6</f>
        <v>8228632.4159999983</v>
      </c>
      <c r="T3596" s="5">
        <f>Table1[[#This Row],[Fuel Consumption (mmBtu)]]*Table1[[#This Row],[Emission Factor (kg CO2/ mmBtu)]]*10^3</f>
        <v>671477226144.86011</v>
      </c>
      <c r="U3596" s="3">
        <f>Table1[[#This Row],[Emissions (g CO2)]]/(Table1[[#This Row],[Generation (TWh)]]*10^9)</f>
        <v>726.26251976805474</v>
      </c>
    </row>
    <row r="3597" spans="1:21" x14ac:dyDescent="0.35">
      <c r="A3597" t="s">
        <v>1136</v>
      </c>
      <c r="B3597" t="s">
        <v>3239</v>
      </c>
      <c r="C3597" t="str">
        <f>SUBSTITUTE(Table1[[#This Row],[Fuel]],", ",",")</f>
        <v>fossil gas: natural gas</v>
      </c>
      <c r="D3597" t="s">
        <v>3239</v>
      </c>
      <c r="H3597" t="s">
        <v>3438</v>
      </c>
      <c r="I3597">
        <v>350</v>
      </c>
      <c r="J3597" t="s">
        <v>3451</v>
      </c>
      <c r="K3597" t="s">
        <v>29</v>
      </c>
      <c r="L3597" t="s">
        <v>29</v>
      </c>
      <c r="M3597" t="s">
        <v>29</v>
      </c>
      <c r="N3597">
        <v>15.825991</v>
      </c>
      <c r="O3597">
        <v>-87.929567000000006</v>
      </c>
      <c r="P3597" t="s">
        <v>3517</v>
      </c>
      <c r="Q3597" s="3">
        <f>Table1[[#This Row],[Capacity (MW)]]*0.395*8760*10^-6</f>
        <v>1.2110699999999999</v>
      </c>
      <c r="R3597" s="3" cm="1">
        <f t="array" ref="R3597">AVERAGE(VLOOKUP(_xlfn.TEXTSPLIT(Table1[[#This Row],[Fuel (no space after comma)]], ","), FuelList_Final_EF!$A$2:$B$65, 2, FALSE))</f>
        <v>53.06</v>
      </c>
      <c r="S3597" s="3">
        <f>Table1[[#This Row],[Generation (TWh)]]*10^9*VLOOKUP(Table1[[#This Row],[Turbine/Engine Technology]],Technology_HR!$A$2:$B$11,2,FALSE)*10^-6</f>
        <v>9142367.4299999978</v>
      </c>
      <c r="T3597" s="5">
        <f>Table1[[#This Row],[Fuel Consumption (mmBtu)]]*Table1[[#This Row],[Emission Factor (kg CO2/ mmBtu)]]*10^3</f>
        <v>485094015835.79993</v>
      </c>
      <c r="U3597" s="3">
        <f>Table1[[#This Row],[Emissions (g CO2)]]/(Table1[[#This Row],[Generation (TWh)]]*10^9)</f>
        <v>400.54993999999999</v>
      </c>
    </row>
    <row r="3598" spans="1:21" x14ac:dyDescent="0.35">
      <c r="A3598" t="s">
        <v>1137</v>
      </c>
      <c r="B3598" t="s">
        <v>3298</v>
      </c>
      <c r="C3598" t="str">
        <f>SUBSTITUTE(Table1[[#This Row],[Fuel]],", ",",")</f>
        <v>fossil gas: lng,fossil liquids: diesel</v>
      </c>
      <c r="D3598" t="s">
        <v>3242</v>
      </c>
      <c r="E3598" t="s">
        <v>3258</v>
      </c>
      <c r="H3598" t="s">
        <v>3438</v>
      </c>
      <c r="I3598">
        <v>312.5</v>
      </c>
      <c r="J3598" t="s">
        <v>3446</v>
      </c>
      <c r="K3598">
        <v>1996</v>
      </c>
      <c r="L3598" t="s">
        <v>29</v>
      </c>
      <c r="M3598" t="s">
        <v>29</v>
      </c>
      <c r="N3598">
        <v>22.413823000000001</v>
      </c>
      <c r="O3598">
        <v>113.91098</v>
      </c>
      <c r="P3598" t="s">
        <v>3518</v>
      </c>
      <c r="Q3598" s="3">
        <f>Table1[[#This Row],[Capacity (MW)]]*0.395*8760*10^-6</f>
        <v>1.0813124999999999</v>
      </c>
      <c r="R3598" s="3" cm="1">
        <f t="array" ref="R3598">AVERAGE(VLOOKUP(_xlfn.TEXTSPLIT(Table1[[#This Row],[Fuel (no space after comma)]], ","), FuelList_Final_EF!$A$2:$B$65, 2, FALSE))</f>
        <v>72.896251006556298</v>
      </c>
      <c r="S3598" s="3">
        <f>Table1[[#This Row],[Generation (TWh)]]*10^9*VLOOKUP(Table1[[#This Row],[Turbine/Engine Technology]],Technology_HR!$A$2:$B$11,2,FALSE)*10^-6</f>
        <v>8162828.0625</v>
      </c>
      <c r="T3598" s="5">
        <f>Table1[[#This Row],[Fuel Consumption (mmBtu)]]*Table1[[#This Row],[Emission Factor (kg CO2/ mmBtu)]]*10^3</f>
        <v>595039563367.36169</v>
      </c>
      <c r="U3598" s="3">
        <f>Table1[[#This Row],[Emissions (g CO2)]]/(Table1[[#This Row],[Generation (TWh)]]*10^9)</f>
        <v>550.29379884849357</v>
      </c>
    </row>
    <row r="3599" spans="1:21" x14ac:dyDescent="0.35">
      <c r="A3599" t="s">
        <v>1137</v>
      </c>
      <c r="B3599" t="s">
        <v>3298</v>
      </c>
      <c r="C3599" t="str">
        <f>SUBSTITUTE(Table1[[#This Row],[Fuel]],", ",",")</f>
        <v>fossil gas: lng,fossil liquids: diesel</v>
      </c>
      <c r="D3599" t="s">
        <v>3242</v>
      </c>
      <c r="E3599" t="s">
        <v>3258</v>
      </c>
      <c r="H3599" t="s">
        <v>3438</v>
      </c>
      <c r="I3599">
        <v>313</v>
      </c>
      <c r="J3599" t="s">
        <v>3446</v>
      </c>
      <c r="K3599">
        <v>1996</v>
      </c>
      <c r="L3599" t="s">
        <v>29</v>
      </c>
      <c r="M3599" t="s">
        <v>29</v>
      </c>
      <c r="N3599">
        <v>22.413823000000001</v>
      </c>
      <c r="O3599">
        <v>113.91098</v>
      </c>
      <c r="P3599" t="s">
        <v>3518</v>
      </c>
      <c r="Q3599" s="3">
        <f>Table1[[#This Row],[Capacity (MW)]]*0.395*8760*10^-6</f>
        <v>1.0830426</v>
      </c>
      <c r="R3599" s="3" cm="1">
        <f t="array" ref="R3599">AVERAGE(VLOOKUP(_xlfn.TEXTSPLIT(Table1[[#This Row],[Fuel (no space after comma)]], ","), FuelList_Final_EF!$A$2:$B$65, 2, FALSE))</f>
        <v>72.896251006556298</v>
      </c>
      <c r="S3599" s="3">
        <f>Table1[[#This Row],[Generation (TWh)]]*10^9*VLOOKUP(Table1[[#This Row],[Turbine/Engine Technology]],Technology_HR!$A$2:$B$11,2,FALSE)*10^-6</f>
        <v>8175888.5873999996</v>
      </c>
      <c r="T3599" s="5">
        <f>Table1[[#This Row],[Fuel Consumption (mmBtu)]]*Table1[[#This Row],[Emission Factor (kg CO2/ mmBtu)]]*10^3</f>
        <v>595991626668.74939</v>
      </c>
      <c r="U3599" s="3">
        <f>Table1[[#This Row],[Emissions (g CO2)]]/(Table1[[#This Row],[Generation (TWh)]]*10^9)</f>
        <v>550.29379884849345</v>
      </c>
    </row>
    <row r="3600" spans="1:21" x14ac:dyDescent="0.35">
      <c r="A3600" t="s">
        <v>1137</v>
      </c>
      <c r="B3600" t="s">
        <v>3298</v>
      </c>
      <c r="C3600" t="str">
        <f>SUBSTITUTE(Table1[[#This Row],[Fuel]],", ",",")</f>
        <v>fossil gas: lng,fossil liquids: diesel</v>
      </c>
      <c r="D3600" t="s">
        <v>3242</v>
      </c>
      <c r="E3600" t="s">
        <v>3258</v>
      </c>
      <c r="H3600" t="s">
        <v>3438</v>
      </c>
      <c r="I3600">
        <v>337.5</v>
      </c>
      <c r="J3600" t="s">
        <v>3446</v>
      </c>
      <c r="K3600">
        <v>1997</v>
      </c>
      <c r="L3600" t="s">
        <v>29</v>
      </c>
      <c r="M3600" t="s">
        <v>29</v>
      </c>
      <c r="N3600">
        <v>22.413823000000001</v>
      </c>
      <c r="O3600">
        <v>113.91098</v>
      </c>
      <c r="P3600" t="s">
        <v>3518</v>
      </c>
      <c r="Q3600" s="3">
        <f>Table1[[#This Row],[Capacity (MW)]]*0.395*8760*10^-6</f>
        <v>1.1678175</v>
      </c>
      <c r="R3600" s="3" cm="1">
        <f t="array" ref="R3600">AVERAGE(VLOOKUP(_xlfn.TEXTSPLIT(Table1[[#This Row],[Fuel (no space after comma)]], ","), FuelList_Final_EF!$A$2:$B$65, 2, FALSE))</f>
        <v>72.896251006556298</v>
      </c>
      <c r="S3600" s="3">
        <f>Table1[[#This Row],[Generation (TWh)]]*10^9*VLOOKUP(Table1[[#This Row],[Turbine/Engine Technology]],Technology_HR!$A$2:$B$11,2,FALSE)*10^-6</f>
        <v>8815854.3074999992</v>
      </c>
      <c r="T3600" s="5">
        <f>Table1[[#This Row],[Fuel Consumption (mmBtu)]]*Table1[[#This Row],[Emission Factor (kg CO2/ mmBtu)]]*10^3</f>
        <v>642642728436.75049</v>
      </c>
      <c r="U3600" s="3">
        <f>Table1[[#This Row],[Emissions (g CO2)]]/(Table1[[#This Row],[Generation (TWh)]]*10^9)</f>
        <v>550.29379884849345</v>
      </c>
    </row>
    <row r="3601" spans="1:21" x14ac:dyDescent="0.35">
      <c r="A3601" t="s">
        <v>1137</v>
      </c>
      <c r="B3601" t="s">
        <v>3298</v>
      </c>
      <c r="C3601" t="str">
        <f>SUBSTITUTE(Table1[[#This Row],[Fuel]],", ",",")</f>
        <v>fossil gas: lng,fossil liquids: diesel</v>
      </c>
      <c r="D3601" t="s">
        <v>3242</v>
      </c>
      <c r="E3601" t="s">
        <v>3258</v>
      </c>
      <c r="H3601" t="s">
        <v>3438</v>
      </c>
      <c r="I3601">
        <v>337.5</v>
      </c>
      <c r="J3601" t="s">
        <v>3446</v>
      </c>
      <c r="K3601">
        <v>1997</v>
      </c>
      <c r="L3601" t="s">
        <v>29</v>
      </c>
      <c r="M3601" t="s">
        <v>29</v>
      </c>
      <c r="N3601">
        <v>22.413823000000001</v>
      </c>
      <c r="O3601">
        <v>113.91098</v>
      </c>
      <c r="P3601" t="s">
        <v>3518</v>
      </c>
      <c r="Q3601" s="3">
        <f>Table1[[#This Row],[Capacity (MW)]]*0.395*8760*10^-6</f>
        <v>1.1678175</v>
      </c>
      <c r="R3601" s="3" cm="1">
        <f t="array" ref="R3601">AVERAGE(VLOOKUP(_xlfn.TEXTSPLIT(Table1[[#This Row],[Fuel (no space after comma)]], ","), FuelList_Final_EF!$A$2:$B$65, 2, FALSE))</f>
        <v>72.896251006556298</v>
      </c>
      <c r="S3601" s="3">
        <f>Table1[[#This Row],[Generation (TWh)]]*10^9*VLOOKUP(Table1[[#This Row],[Turbine/Engine Technology]],Technology_HR!$A$2:$B$11,2,FALSE)*10^-6</f>
        <v>8815854.3074999992</v>
      </c>
      <c r="T3601" s="5">
        <f>Table1[[#This Row],[Fuel Consumption (mmBtu)]]*Table1[[#This Row],[Emission Factor (kg CO2/ mmBtu)]]*10^3</f>
        <v>642642728436.75049</v>
      </c>
      <c r="U3601" s="3">
        <f>Table1[[#This Row],[Emissions (g CO2)]]/(Table1[[#This Row],[Generation (TWh)]]*10^9)</f>
        <v>550.29379884849345</v>
      </c>
    </row>
    <row r="3602" spans="1:21" x14ac:dyDescent="0.35">
      <c r="A3602" t="s">
        <v>1137</v>
      </c>
      <c r="B3602" t="s">
        <v>3298</v>
      </c>
      <c r="C3602" t="str">
        <f>SUBSTITUTE(Table1[[#This Row],[Fuel]],", ",",")</f>
        <v>fossil gas: lng,fossil liquids: diesel</v>
      </c>
      <c r="D3602" t="s">
        <v>3242</v>
      </c>
      <c r="E3602" t="s">
        <v>3258</v>
      </c>
      <c r="H3602" t="s">
        <v>3438</v>
      </c>
      <c r="I3602">
        <v>337.5</v>
      </c>
      <c r="J3602" t="s">
        <v>3446</v>
      </c>
      <c r="K3602">
        <v>1998</v>
      </c>
      <c r="L3602" t="s">
        <v>29</v>
      </c>
      <c r="M3602" t="s">
        <v>29</v>
      </c>
      <c r="N3602">
        <v>22.413823000000001</v>
      </c>
      <c r="O3602">
        <v>113.91098</v>
      </c>
      <c r="P3602" t="s">
        <v>3518</v>
      </c>
      <c r="Q3602" s="3">
        <f>Table1[[#This Row],[Capacity (MW)]]*0.395*8760*10^-6</f>
        <v>1.1678175</v>
      </c>
      <c r="R3602" s="3" cm="1">
        <f t="array" ref="R3602">AVERAGE(VLOOKUP(_xlfn.TEXTSPLIT(Table1[[#This Row],[Fuel (no space after comma)]], ","), FuelList_Final_EF!$A$2:$B$65, 2, FALSE))</f>
        <v>72.896251006556298</v>
      </c>
      <c r="S3602" s="3">
        <f>Table1[[#This Row],[Generation (TWh)]]*10^9*VLOOKUP(Table1[[#This Row],[Turbine/Engine Technology]],Technology_HR!$A$2:$B$11,2,FALSE)*10^-6</f>
        <v>8815854.3074999992</v>
      </c>
      <c r="T3602" s="5">
        <f>Table1[[#This Row],[Fuel Consumption (mmBtu)]]*Table1[[#This Row],[Emission Factor (kg CO2/ mmBtu)]]*10^3</f>
        <v>642642728436.75049</v>
      </c>
      <c r="U3602" s="3">
        <f>Table1[[#This Row],[Emissions (g CO2)]]/(Table1[[#This Row],[Generation (TWh)]]*10^9)</f>
        <v>550.29379884849345</v>
      </c>
    </row>
    <row r="3603" spans="1:21" x14ac:dyDescent="0.35">
      <c r="A3603" t="s">
        <v>1137</v>
      </c>
      <c r="B3603" t="s">
        <v>3298</v>
      </c>
      <c r="C3603" t="str">
        <f>SUBSTITUTE(Table1[[#This Row],[Fuel]],", ",",")</f>
        <v>fossil gas: lng,fossil liquids: diesel</v>
      </c>
      <c r="D3603" t="s">
        <v>3242</v>
      </c>
      <c r="E3603" t="s">
        <v>3258</v>
      </c>
      <c r="H3603" t="s">
        <v>3438</v>
      </c>
      <c r="I3603">
        <v>337.5</v>
      </c>
      <c r="J3603" t="s">
        <v>3446</v>
      </c>
      <c r="K3603">
        <v>1998</v>
      </c>
      <c r="L3603" t="s">
        <v>29</v>
      </c>
      <c r="M3603" t="s">
        <v>29</v>
      </c>
      <c r="N3603">
        <v>22.413823000000001</v>
      </c>
      <c r="O3603">
        <v>113.91098</v>
      </c>
      <c r="P3603" t="s">
        <v>3518</v>
      </c>
      <c r="Q3603" s="3">
        <f>Table1[[#This Row],[Capacity (MW)]]*0.395*8760*10^-6</f>
        <v>1.1678175</v>
      </c>
      <c r="R3603" s="3" cm="1">
        <f t="array" ref="R3603">AVERAGE(VLOOKUP(_xlfn.TEXTSPLIT(Table1[[#This Row],[Fuel (no space after comma)]], ","), FuelList_Final_EF!$A$2:$B$65, 2, FALSE))</f>
        <v>72.896251006556298</v>
      </c>
      <c r="S3603" s="3">
        <f>Table1[[#This Row],[Generation (TWh)]]*10^9*VLOOKUP(Table1[[#This Row],[Turbine/Engine Technology]],Technology_HR!$A$2:$B$11,2,FALSE)*10^-6</f>
        <v>8815854.3074999992</v>
      </c>
      <c r="T3603" s="5">
        <f>Table1[[#This Row],[Fuel Consumption (mmBtu)]]*Table1[[#This Row],[Emission Factor (kg CO2/ mmBtu)]]*10^3</f>
        <v>642642728436.75049</v>
      </c>
      <c r="U3603" s="3">
        <f>Table1[[#This Row],[Emissions (g CO2)]]/(Table1[[#This Row],[Generation (TWh)]]*10^9)</f>
        <v>550.29379884849345</v>
      </c>
    </row>
    <row r="3604" spans="1:21" x14ac:dyDescent="0.35">
      <c r="A3604" t="s">
        <v>1137</v>
      </c>
      <c r="B3604" t="s">
        <v>3298</v>
      </c>
      <c r="C3604" t="str">
        <f>SUBSTITUTE(Table1[[#This Row],[Fuel]],", ",",")</f>
        <v>fossil gas: lng,fossil liquids: diesel</v>
      </c>
      <c r="D3604" t="s">
        <v>3242</v>
      </c>
      <c r="E3604" t="s">
        <v>3258</v>
      </c>
      <c r="H3604" t="s">
        <v>3438</v>
      </c>
      <c r="I3604">
        <v>337.5</v>
      </c>
      <c r="J3604" t="s">
        <v>3446</v>
      </c>
      <c r="K3604">
        <v>1999</v>
      </c>
      <c r="L3604" t="s">
        <v>29</v>
      </c>
      <c r="M3604" t="s">
        <v>29</v>
      </c>
      <c r="N3604">
        <v>22.413823000000001</v>
      </c>
      <c r="O3604">
        <v>113.91098</v>
      </c>
      <c r="P3604" t="s">
        <v>3518</v>
      </c>
      <c r="Q3604" s="3">
        <f>Table1[[#This Row],[Capacity (MW)]]*0.395*8760*10^-6</f>
        <v>1.1678175</v>
      </c>
      <c r="R3604" s="3" cm="1">
        <f t="array" ref="R3604">AVERAGE(VLOOKUP(_xlfn.TEXTSPLIT(Table1[[#This Row],[Fuel (no space after comma)]], ","), FuelList_Final_EF!$A$2:$B$65, 2, FALSE))</f>
        <v>72.896251006556298</v>
      </c>
      <c r="S3604" s="3">
        <f>Table1[[#This Row],[Generation (TWh)]]*10^9*VLOOKUP(Table1[[#This Row],[Turbine/Engine Technology]],Technology_HR!$A$2:$B$11,2,FALSE)*10^-6</f>
        <v>8815854.3074999992</v>
      </c>
      <c r="T3604" s="5">
        <f>Table1[[#This Row],[Fuel Consumption (mmBtu)]]*Table1[[#This Row],[Emission Factor (kg CO2/ mmBtu)]]*10^3</f>
        <v>642642728436.75049</v>
      </c>
      <c r="U3604" s="3">
        <f>Table1[[#This Row],[Emissions (g CO2)]]/(Table1[[#This Row],[Generation (TWh)]]*10^9)</f>
        <v>550.29379884849345</v>
      </c>
    </row>
    <row r="3605" spans="1:21" x14ac:dyDescent="0.35">
      <c r="A3605" t="s">
        <v>1137</v>
      </c>
      <c r="B3605" t="s">
        <v>3298</v>
      </c>
      <c r="C3605" t="str">
        <f>SUBSTITUTE(Table1[[#This Row],[Fuel]],", ",",")</f>
        <v>fossil gas: lng,fossil liquids: diesel</v>
      </c>
      <c r="D3605" t="s">
        <v>3242</v>
      </c>
      <c r="E3605" t="s">
        <v>3258</v>
      </c>
      <c r="H3605" t="s">
        <v>3438</v>
      </c>
      <c r="I3605">
        <v>337.5</v>
      </c>
      <c r="J3605" t="s">
        <v>3446</v>
      </c>
      <c r="K3605">
        <v>1999</v>
      </c>
      <c r="L3605" t="s">
        <v>29</v>
      </c>
      <c r="M3605" t="s">
        <v>29</v>
      </c>
      <c r="N3605">
        <v>22.413823000000001</v>
      </c>
      <c r="O3605">
        <v>113.91098</v>
      </c>
      <c r="P3605" t="s">
        <v>3518</v>
      </c>
      <c r="Q3605" s="3">
        <f>Table1[[#This Row],[Capacity (MW)]]*0.395*8760*10^-6</f>
        <v>1.1678175</v>
      </c>
      <c r="R3605" s="3" cm="1">
        <f t="array" ref="R3605">AVERAGE(VLOOKUP(_xlfn.TEXTSPLIT(Table1[[#This Row],[Fuel (no space after comma)]], ","), FuelList_Final_EF!$A$2:$B$65, 2, FALSE))</f>
        <v>72.896251006556298</v>
      </c>
      <c r="S3605" s="3">
        <f>Table1[[#This Row],[Generation (TWh)]]*10^9*VLOOKUP(Table1[[#This Row],[Turbine/Engine Technology]],Technology_HR!$A$2:$B$11,2,FALSE)*10^-6</f>
        <v>8815854.3074999992</v>
      </c>
      <c r="T3605" s="5">
        <f>Table1[[#This Row],[Fuel Consumption (mmBtu)]]*Table1[[#This Row],[Emission Factor (kg CO2/ mmBtu)]]*10^3</f>
        <v>642642728436.75049</v>
      </c>
      <c r="U3605" s="3">
        <f>Table1[[#This Row],[Emissions (g CO2)]]/(Table1[[#This Row],[Generation (TWh)]]*10^9)</f>
        <v>550.29379884849345</v>
      </c>
    </row>
    <row r="3606" spans="1:21" x14ac:dyDescent="0.35">
      <c r="A3606" t="s">
        <v>1137</v>
      </c>
      <c r="B3606" t="s">
        <v>3242</v>
      </c>
      <c r="C3606" t="str">
        <f>SUBSTITUTE(Table1[[#This Row],[Fuel]],", ",",")</f>
        <v>fossil gas: lng</v>
      </c>
      <c r="D3606" t="s">
        <v>3242</v>
      </c>
      <c r="H3606" t="s">
        <v>3438</v>
      </c>
      <c r="I3606">
        <v>550</v>
      </c>
      <c r="J3606" t="s">
        <v>3446</v>
      </c>
      <c r="K3606">
        <v>2020</v>
      </c>
      <c r="L3606" t="s">
        <v>29</v>
      </c>
      <c r="M3606" t="s">
        <v>29</v>
      </c>
      <c r="N3606">
        <v>22.413823000000001</v>
      </c>
      <c r="O3606">
        <v>113.91098</v>
      </c>
      <c r="P3606" t="s">
        <v>3518</v>
      </c>
      <c r="Q3606" s="3">
        <f>Table1[[#This Row],[Capacity (MW)]]*0.395*8760*10^-6</f>
        <v>1.9031099999999999</v>
      </c>
      <c r="R3606" s="3" cm="1">
        <f t="array" ref="R3606">AVERAGE(VLOOKUP(_xlfn.TEXTSPLIT(Table1[[#This Row],[Fuel (no space after comma)]], ","), FuelList_Final_EF!$A$2:$B$65, 2, FALSE))</f>
        <v>67.685819715340017</v>
      </c>
      <c r="S3606" s="3">
        <f>Table1[[#This Row],[Generation (TWh)]]*10^9*VLOOKUP(Table1[[#This Row],[Turbine/Engine Technology]],Technology_HR!$A$2:$B$11,2,FALSE)*10^-6</f>
        <v>14366577.389999997</v>
      </c>
      <c r="T3606" s="5">
        <f>Table1[[#This Row],[Fuel Consumption (mmBtu)]]*Table1[[#This Row],[Emission Factor (kg CO2/ mmBtu)]]*10^3</f>
        <v>972413567146.0199</v>
      </c>
      <c r="U3606" s="3">
        <f>Table1[[#This Row],[Emissions (g CO2)]]/(Table1[[#This Row],[Generation (TWh)]]*10^9)</f>
        <v>510.96025303110173</v>
      </c>
    </row>
    <row r="3607" spans="1:21" x14ac:dyDescent="0.35">
      <c r="A3607" t="s">
        <v>1137</v>
      </c>
      <c r="B3607" t="s">
        <v>3298</v>
      </c>
      <c r="C3607" t="str">
        <f>SUBSTITUTE(Table1[[#This Row],[Fuel]],", ",",")</f>
        <v>fossil gas: lng,fossil liquids: diesel</v>
      </c>
      <c r="D3607" t="s">
        <v>3242</v>
      </c>
      <c r="E3607" t="s">
        <v>3258</v>
      </c>
      <c r="H3607" t="s">
        <v>3438</v>
      </c>
      <c r="I3607">
        <v>600</v>
      </c>
      <c r="J3607" t="s">
        <v>3446</v>
      </c>
      <c r="K3607">
        <v>2024</v>
      </c>
      <c r="L3607" t="s">
        <v>29</v>
      </c>
      <c r="M3607" t="s">
        <v>29</v>
      </c>
      <c r="N3607">
        <v>22.413823000000001</v>
      </c>
      <c r="O3607">
        <v>113.91098</v>
      </c>
      <c r="P3607" t="s">
        <v>3518</v>
      </c>
      <c r="Q3607" s="3">
        <f>Table1[[#This Row],[Capacity (MW)]]*0.395*8760*10^-6</f>
        <v>2.07612</v>
      </c>
      <c r="R3607" s="3" cm="1">
        <f t="array" ref="R3607">AVERAGE(VLOOKUP(_xlfn.TEXTSPLIT(Table1[[#This Row],[Fuel (no space after comma)]], ","), FuelList_Final_EF!$A$2:$B$65, 2, FALSE))</f>
        <v>72.896251006556298</v>
      </c>
      <c r="S3607" s="3">
        <f>Table1[[#This Row],[Generation (TWh)]]*10^9*VLOOKUP(Table1[[#This Row],[Turbine/Engine Technology]],Technology_HR!$A$2:$B$11,2,FALSE)*10^-6</f>
        <v>15672629.879999999</v>
      </c>
      <c r="T3607" s="5">
        <f>Table1[[#This Row],[Fuel Consumption (mmBtu)]]*Table1[[#This Row],[Emission Factor (kg CO2/ mmBtu)]]*10^3</f>
        <v>1142475961665.3342</v>
      </c>
      <c r="U3607" s="3">
        <f>Table1[[#This Row],[Emissions (g CO2)]]/(Table1[[#This Row],[Generation (TWh)]]*10^9)</f>
        <v>550.29379884849345</v>
      </c>
    </row>
    <row r="3608" spans="1:21" x14ac:dyDescent="0.35">
      <c r="A3608" t="s">
        <v>1138</v>
      </c>
      <c r="B3608" t="s">
        <v>3242</v>
      </c>
      <c r="C3608" t="str">
        <f>SUBSTITUTE(Table1[[#This Row],[Fuel]],", ",",")</f>
        <v>fossil gas: lng</v>
      </c>
      <c r="D3608" t="s">
        <v>3242</v>
      </c>
      <c r="H3608" t="s">
        <v>3436</v>
      </c>
      <c r="I3608">
        <v>55</v>
      </c>
      <c r="J3608" t="s">
        <v>3446</v>
      </c>
      <c r="K3608">
        <v>1991</v>
      </c>
      <c r="L3608" t="s">
        <v>29</v>
      </c>
      <c r="M3608" t="s">
        <v>29</v>
      </c>
      <c r="N3608">
        <v>22.218890900000002</v>
      </c>
      <c r="O3608">
        <v>114.1082183</v>
      </c>
      <c r="P3608" t="s">
        <v>3518</v>
      </c>
      <c r="Q3608" s="3">
        <f>Table1[[#This Row],[Capacity (MW)]]*0.395*8760*10^-6</f>
        <v>0.19031099999999998</v>
      </c>
      <c r="R3608" s="3" cm="1">
        <f t="array" ref="R3608">AVERAGE(VLOOKUP(_xlfn.TEXTSPLIT(Table1[[#This Row],[Fuel (no space after comma)]], ","), FuelList_Final_EF!$A$2:$B$65, 2, FALSE))</f>
        <v>67.685819715340017</v>
      </c>
      <c r="S3608" s="3">
        <f>Table1[[#This Row],[Generation (TWh)]]*10^9*VLOOKUP(Table1[[#This Row],[Turbine/Engine Technology]],Technology_HR!$A$2:$B$11,2,FALSE)*10^-6</f>
        <v>2095324.1099999996</v>
      </c>
      <c r="T3608" s="5">
        <f>Table1[[#This Row],[Fuel Consumption (mmBtu)]]*Table1[[#This Row],[Emission Factor (kg CO2/ mmBtu)]]*10^3</f>
        <v>141823729954.66525</v>
      </c>
      <c r="U3608" s="3">
        <f>Table1[[#This Row],[Emissions (g CO2)]]/(Table1[[#This Row],[Generation (TWh)]]*10^9)</f>
        <v>745.22087506589355</v>
      </c>
    </row>
    <row r="3609" spans="1:21" x14ac:dyDescent="0.35">
      <c r="A3609" t="s">
        <v>1138</v>
      </c>
      <c r="B3609" t="s">
        <v>3242</v>
      </c>
      <c r="C3609" t="str">
        <f>SUBSTITUTE(Table1[[#This Row],[Fuel]],", ",",")</f>
        <v>fossil gas: lng</v>
      </c>
      <c r="D3609" t="s">
        <v>3242</v>
      </c>
      <c r="H3609" t="s">
        <v>3436</v>
      </c>
      <c r="I3609">
        <v>125</v>
      </c>
      <c r="J3609" t="s">
        <v>3446</v>
      </c>
      <c r="K3609">
        <v>1991</v>
      </c>
      <c r="L3609" t="s">
        <v>29</v>
      </c>
      <c r="M3609">
        <v>2026</v>
      </c>
      <c r="N3609">
        <v>22.218890900000002</v>
      </c>
      <c r="O3609">
        <v>114.1082183</v>
      </c>
      <c r="P3609" t="s">
        <v>3518</v>
      </c>
      <c r="Q3609" s="3">
        <f>Table1[[#This Row],[Capacity (MW)]]*0.395*8760*10^-6</f>
        <v>0.43252499999999999</v>
      </c>
      <c r="R3609" s="3" cm="1">
        <f t="array" ref="R3609">AVERAGE(VLOOKUP(_xlfn.TEXTSPLIT(Table1[[#This Row],[Fuel (no space after comma)]], ","), FuelList_Final_EF!$A$2:$B$65, 2, FALSE))</f>
        <v>67.685819715340017</v>
      </c>
      <c r="S3609" s="3">
        <f>Table1[[#This Row],[Generation (TWh)]]*10^9*VLOOKUP(Table1[[#This Row],[Turbine/Engine Technology]],Technology_HR!$A$2:$B$11,2,FALSE)*10^-6</f>
        <v>4762100.25</v>
      </c>
      <c r="T3609" s="5">
        <f>Table1[[#This Row],[Fuel Consumption (mmBtu)]]*Table1[[#This Row],[Emission Factor (kg CO2/ mmBtu)]]*10^3</f>
        <v>322326658987.87561</v>
      </c>
      <c r="U3609" s="3">
        <f>Table1[[#This Row],[Emissions (g CO2)]]/(Table1[[#This Row],[Generation (TWh)]]*10^9)</f>
        <v>745.22087506589355</v>
      </c>
    </row>
    <row r="3610" spans="1:21" x14ac:dyDescent="0.35">
      <c r="A3610" t="s">
        <v>1138</v>
      </c>
      <c r="B3610" t="s">
        <v>3258</v>
      </c>
      <c r="C3610" t="str">
        <f>SUBSTITUTE(Table1[[#This Row],[Fuel]],", ",",")</f>
        <v>fossil liquids: diesel</v>
      </c>
      <c r="D3610" t="s">
        <v>3258</v>
      </c>
      <c r="H3610" t="s">
        <v>3436</v>
      </c>
      <c r="I3610">
        <v>130</v>
      </c>
      <c r="J3610" t="s">
        <v>3449</v>
      </c>
      <c r="K3610">
        <v>2026</v>
      </c>
      <c r="L3610" t="s">
        <v>29</v>
      </c>
      <c r="M3610" t="s">
        <v>29</v>
      </c>
      <c r="N3610">
        <v>22.218890900000002</v>
      </c>
      <c r="O3610">
        <v>114.1082183</v>
      </c>
      <c r="P3610" t="s">
        <v>3518</v>
      </c>
      <c r="Q3610" s="3">
        <f>Table1[[#This Row],[Capacity (MW)]]*0.395*8760*10^-6</f>
        <v>0.449826</v>
      </c>
      <c r="R3610" s="3" cm="1">
        <f t="array" ref="R3610">AVERAGE(VLOOKUP(_xlfn.TEXTSPLIT(Table1[[#This Row],[Fuel (no space after comma)]], ","), FuelList_Final_EF!$A$2:$B$65, 2, FALSE))</f>
        <v>78.106682297772565</v>
      </c>
      <c r="S3610" s="3">
        <f>Table1[[#This Row],[Generation (TWh)]]*10^9*VLOOKUP(Table1[[#This Row],[Turbine/Engine Technology]],Technology_HR!$A$2:$B$11,2,FALSE)*10^-6</f>
        <v>4952584.26</v>
      </c>
      <c r="T3610" s="5">
        <f>Table1[[#This Row],[Fuel Consumption (mmBtu)]]*Table1[[#This Row],[Emission Factor (kg CO2/ mmBtu)]]*10^3</f>
        <v>386829925348.76898</v>
      </c>
      <c r="U3610" s="3">
        <f>Table1[[#This Row],[Emissions (g CO2)]]/(Table1[[#This Row],[Generation (TWh)]]*10^9)</f>
        <v>859.95457209847586</v>
      </c>
    </row>
    <row r="3611" spans="1:21" x14ac:dyDescent="0.35">
      <c r="A3611" t="s">
        <v>1138</v>
      </c>
      <c r="B3611" t="s">
        <v>3242</v>
      </c>
      <c r="C3611" t="str">
        <f>SUBSTITUTE(Table1[[#This Row],[Fuel]],", ",",")</f>
        <v>fossil gas: lng</v>
      </c>
      <c r="D3611" t="s">
        <v>3242</v>
      </c>
      <c r="H3611" t="s">
        <v>3436</v>
      </c>
      <c r="I3611">
        <v>125</v>
      </c>
      <c r="J3611" t="s">
        <v>3446</v>
      </c>
      <c r="K3611">
        <v>1991</v>
      </c>
      <c r="L3611" t="s">
        <v>29</v>
      </c>
      <c r="M3611">
        <v>2027</v>
      </c>
      <c r="N3611">
        <v>22.218890900000002</v>
      </c>
      <c r="O3611">
        <v>114.1082183</v>
      </c>
      <c r="P3611" t="s">
        <v>3518</v>
      </c>
      <c r="Q3611" s="3">
        <f>Table1[[#This Row],[Capacity (MW)]]*0.395*8760*10^-6</f>
        <v>0.43252499999999999</v>
      </c>
      <c r="R3611" s="3" cm="1">
        <f t="array" ref="R3611">AVERAGE(VLOOKUP(_xlfn.TEXTSPLIT(Table1[[#This Row],[Fuel (no space after comma)]], ","), FuelList_Final_EF!$A$2:$B$65, 2, FALSE))</f>
        <v>67.685819715340017</v>
      </c>
      <c r="S3611" s="3">
        <f>Table1[[#This Row],[Generation (TWh)]]*10^9*VLOOKUP(Table1[[#This Row],[Turbine/Engine Technology]],Technology_HR!$A$2:$B$11,2,FALSE)*10^-6</f>
        <v>4762100.25</v>
      </c>
      <c r="T3611" s="5">
        <f>Table1[[#This Row],[Fuel Consumption (mmBtu)]]*Table1[[#This Row],[Emission Factor (kg CO2/ mmBtu)]]*10^3</f>
        <v>322326658987.87561</v>
      </c>
      <c r="U3611" s="3">
        <f>Table1[[#This Row],[Emissions (g CO2)]]/(Table1[[#This Row],[Generation (TWh)]]*10^9)</f>
        <v>745.22087506589355</v>
      </c>
    </row>
    <row r="3612" spans="1:21" x14ac:dyDescent="0.35">
      <c r="A3612" t="s">
        <v>1138</v>
      </c>
      <c r="B3612" t="s">
        <v>3258</v>
      </c>
      <c r="C3612" t="str">
        <f>SUBSTITUTE(Table1[[#This Row],[Fuel]],", ",",")</f>
        <v>fossil liquids: diesel</v>
      </c>
      <c r="D3612" t="s">
        <v>3258</v>
      </c>
      <c r="H3612" t="s">
        <v>3436</v>
      </c>
      <c r="I3612">
        <v>130</v>
      </c>
      <c r="J3612" t="s">
        <v>3449</v>
      </c>
      <c r="K3612">
        <v>2026</v>
      </c>
      <c r="L3612" t="s">
        <v>29</v>
      </c>
      <c r="M3612" t="s">
        <v>29</v>
      </c>
      <c r="N3612">
        <v>22.218890900000002</v>
      </c>
      <c r="O3612">
        <v>114.1082183</v>
      </c>
      <c r="P3612" t="s">
        <v>3518</v>
      </c>
      <c r="Q3612" s="3">
        <f>Table1[[#This Row],[Capacity (MW)]]*0.395*8760*10^-6</f>
        <v>0.449826</v>
      </c>
      <c r="R3612" s="3" cm="1">
        <f t="array" ref="R3612">AVERAGE(VLOOKUP(_xlfn.TEXTSPLIT(Table1[[#This Row],[Fuel (no space after comma)]], ","), FuelList_Final_EF!$A$2:$B$65, 2, FALSE))</f>
        <v>78.106682297772565</v>
      </c>
      <c r="S3612" s="3">
        <f>Table1[[#This Row],[Generation (TWh)]]*10^9*VLOOKUP(Table1[[#This Row],[Turbine/Engine Technology]],Technology_HR!$A$2:$B$11,2,FALSE)*10^-6</f>
        <v>4952584.26</v>
      </c>
      <c r="T3612" s="5">
        <f>Table1[[#This Row],[Fuel Consumption (mmBtu)]]*Table1[[#This Row],[Emission Factor (kg CO2/ mmBtu)]]*10^3</f>
        <v>386829925348.76898</v>
      </c>
      <c r="U3612" s="3">
        <f>Table1[[#This Row],[Emissions (g CO2)]]/(Table1[[#This Row],[Generation (TWh)]]*10^9)</f>
        <v>859.95457209847586</v>
      </c>
    </row>
    <row r="3613" spans="1:21" x14ac:dyDescent="0.35">
      <c r="A3613" t="s">
        <v>1138</v>
      </c>
      <c r="B3613" t="s">
        <v>3242</v>
      </c>
      <c r="C3613" t="str">
        <f>SUBSTITUTE(Table1[[#This Row],[Fuel]],", ",",")</f>
        <v>fossil gas: lng</v>
      </c>
      <c r="D3613" t="s">
        <v>3242</v>
      </c>
      <c r="H3613" t="s">
        <v>3436</v>
      </c>
      <c r="I3613">
        <v>125</v>
      </c>
      <c r="J3613" t="s">
        <v>3446</v>
      </c>
      <c r="K3613">
        <v>1991</v>
      </c>
      <c r="L3613" t="s">
        <v>29</v>
      </c>
      <c r="M3613">
        <v>2028</v>
      </c>
      <c r="N3613">
        <v>22.218890900000002</v>
      </c>
      <c r="O3613">
        <v>114.1082183</v>
      </c>
      <c r="P3613" t="s">
        <v>3518</v>
      </c>
      <c r="Q3613" s="3">
        <f>Table1[[#This Row],[Capacity (MW)]]*0.395*8760*10^-6</f>
        <v>0.43252499999999999</v>
      </c>
      <c r="R3613" s="3" cm="1">
        <f t="array" ref="R3613">AVERAGE(VLOOKUP(_xlfn.TEXTSPLIT(Table1[[#This Row],[Fuel (no space after comma)]], ","), FuelList_Final_EF!$A$2:$B$65, 2, FALSE))</f>
        <v>67.685819715340017</v>
      </c>
      <c r="S3613" s="3">
        <f>Table1[[#This Row],[Generation (TWh)]]*10^9*VLOOKUP(Table1[[#This Row],[Turbine/Engine Technology]],Technology_HR!$A$2:$B$11,2,FALSE)*10^-6</f>
        <v>4762100.25</v>
      </c>
      <c r="T3613" s="5">
        <f>Table1[[#This Row],[Fuel Consumption (mmBtu)]]*Table1[[#This Row],[Emission Factor (kg CO2/ mmBtu)]]*10^3</f>
        <v>322326658987.87561</v>
      </c>
      <c r="U3613" s="3">
        <f>Table1[[#This Row],[Emissions (g CO2)]]/(Table1[[#This Row],[Generation (TWh)]]*10^9)</f>
        <v>745.22087506589355</v>
      </c>
    </row>
    <row r="3614" spans="1:21" x14ac:dyDescent="0.35">
      <c r="A3614" t="s">
        <v>1138</v>
      </c>
      <c r="B3614" t="s">
        <v>3258</v>
      </c>
      <c r="C3614" t="str">
        <f>SUBSTITUTE(Table1[[#This Row],[Fuel]],", ",",")</f>
        <v>fossil liquids: diesel</v>
      </c>
      <c r="D3614" t="s">
        <v>3258</v>
      </c>
      <c r="H3614" t="s">
        <v>3436</v>
      </c>
      <c r="I3614">
        <v>130</v>
      </c>
      <c r="J3614" t="s">
        <v>3449</v>
      </c>
      <c r="K3614">
        <v>2026</v>
      </c>
      <c r="L3614" t="s">
        <v>29</v>
      </c>
      <c r="M3614" t="s">
        <v>29</v>
      </c>
      <c r="N3614">
        <v>22.218890900000002</v>
      </c>
      <c r="O3614">
        <v>114.1082183</v>
      </c>
      <c r="P3614" t="s">
        <v>3518</v>
      </c>
      <c r="Q3614" s="3">
        <f>Table1[[#This Row],[Capacity (MW)]]*0.395*8760*10^-6</f>
        <v>0.449826</v>
      </c>
      <c r="R3614" s="3" cm="1">
        <f t="array" ref="R3614">AVERAGE(VLOOKUP(_xlfn.TEXTSPLIT(Table1[[#This Row],[Fuel (no space after comma)]], ","), FuelList_Final_EF!$A$2:$B$65, 2, FALSE))</f>
        <v>78.106682297772565</v>
      </c>
      <c r="S3614" s="3">
        <f>Table1[[#This Row],[Generation (TWh)]]*10^9*VLOOKUP(Table1[[#This Row],[Turbine/Engine Technology]],Technology_HR!$A$2:$B$11,2,FALSE)*10^-6</f>
        <v>4952584.26</v>
      </c>
      <c r="T3614" s="5">
        <f>Table1[[#This Row],[Fuel Consumption (mmBtu)]]*Table1[[#This Row],[Emission Factor (kg CO2/ mmBtu)]]*10^3</f>
        <v>386829925348.76898</v>
      </c>
      <c r="U3614" s="3">
        <f>Table1[[#This Row],[Emissions (g CO2)]]/(Table1[[#This Row],[Generation (TWh)]]*10^9)</f>
        <v>859.95457209847586</v>
      </c>
    </row>
    <row r="3615" spans="1:21" x14ac:dyDescent="0.35">
      <c r="A3615" t="s">
        <v>1138</v>
      </c>
      <c r="B3615" t="s">
        <v>3242</v>
      </c>
      <c r="C3615" t="str">
        <f>SUBSTITUTE(Table1[[#This Row],[Fuel]],", ",",")</f>
        <v>fossil gas: lng</v>
      </c>
      <c r="D3615" t="s">
        <v>3242</v>
      </c>
      <c r="H3615" t="s">
        <v>3436</v>
      </c>
      <c r="I3615">
        <v>125</v>
      </c>
      <c r="J3615" t="s">
        <v>3446</v>
      </c>
      <c r="K3615">
        <v>1991</v>
      </c>
      <c r="L3615" t="s">
        <v>29</v>
      </c>
      <c r="M3615">
        <v>2025</v>
      </c>
      <c r="N3615">
        <v>22.218890900000002</v>
      </c>
      <c r="O3615">
        <v>114.1082183</v>
      </c>
      <c r="P3615" t="s">
        <v>3518</v>
      </c>
      <c r="Q3615" s="3">
        <f>Table1[[#This Row],[Capacity (MW)]]*0.395*8760*10^-6</f>
        <v>0.43252499999999999</v>
      </c>
      <c r="R3615" s="3" cm="1">
        <f t="array" ref="R3615">AVERAGE(VLOOKUP(_xlfn.TEXTSPLIT(Table1[[#This Row],[Fuel (no space after comma)]], ","), FuelList_Final_EF!$A$2:$B$65, 2, FALSE))</f>
        <v>67.685819715340017</v>
      </c>
      <c r="S3615" s="3">
        <f>Table1[[#This Row],[Generation (TWh)]]*10^9*VLOOKUP(Table1[[#This Row],[Turbine/Engine Technology]],Technology_HR!$A$2:$B$11,2,FALSE)*10^-6</f>
        <v>4762100.25</v>
      </c>
      <c r="T3615" s="5">
        <f>Table1[[#This Row],[Fuel Consumption (mmBtu)]]*Table1[[#This Row],[Emission Factor (kg CO2/ mmBtu)]]*10^3</f>
        <v>322326658987.87561</v>
      </c>
      <c r="U3615" s="3">
        <f>Table1[[#This Row],[Emissions (g CO2)]]/(Table1[[#This Row],[Generation (TWh)]]*10^9)</f>
        <v>745.22087506589355</v>
      </c>
    </row>
    <row r="3616" spans="1:21" x14ac:dyDescent="0.35">
      <c r="A3616" t="s">
        <v>1138</v>
      </c>
      <c r="B3616" t="s">
        <v>3258</v>
      </c>
      <c r="C3616" t="str">
        <f>SUBSTITUTE(Table1[[#This Row],[Fuel]],", ",",")</f>
        <v>fossil liquids: diesel</v>
      </c>
      <c r="D3616" t="s">
        <v>3258</v>
      </c>
      <c r="H3616" t="s">
        <v>3436</v>
      </c>
      <c r="I3616">
        <v>130</v>
      </c>
      <c r="J3616" t="s">
        <v>3447</v>
      </c>
      <c r="K3616">
        <v>2028</v>
      </c>
      <c r="L3616" t="s">
        <v>29</v>
      </c>
      <c r="M3616" t="s">
        <v>29</v>
      </c>
      <c r="N3616">
        <v>22.218890900000002</v>
      </c>
      <c r="O3616">
        <v>114.1082183</v>
      </c>
      <c r="P3616" t="s">
        <v>3518</v>
      </c>
      <c r="Q3616" s="3">
        <f>Table1[[#This Row],[Capacity (MW)]]*0.395*8760*10^-6</f>
        <v>0.449826</v>
      </c>
      <c r="R3616" s="3" cm="1">
        <f t="array" ref="R3616">AVERAGE(VLOOKUP(_xlfn.TEXTSPLIT(Table1[[#This Row],[Fuel (no space after comma)]], ","), FuelList_Final_EF!$A$2:$B$65, 2, FALSE))</f>
        <v>78.106682297772565</v>
      </c>
      <c r="S3616" s="3">
        <f>Table1[[#This Row],[Generation (TWh)]]*10^9*VLOOKUP(Table1[[#This Row],[Turbine/Engine Technology]],Technology_HR!$A$2:$B$11,2,FALSE)*10^-6</f>
        <v>4952584.26</v>
      </c>
      <c r="T3616" s="5">
        <f>Table1[[#This Row],[Fuel Consumption (mmBtu)]]*Table1[[#This Row],[Emission Factor (kg CO2/ mmBtu)]]*10^3</f>
        <v>386829925348.76898</v>
      </c>
      <c r="U3616" s="3">
        <f>Table1[[#This Row],[Emissions (g CO2)]]/(Table1[[#This Row],[Generation (TWh)]]*10^9)</f>
        <v>859.95457209847586</v>
      </c>
    </row>
    <row r="3617" spans="1:21" x14ac:dyDescent="0.35">
      <c r="A3617" t="s">
        <v>1138</v>
      </c>
      <c r="B3617" t="s">
        <v>3242</v>
      </c>
      <c r="C3617" t="str">
        <f>SUBSTITUTE(Table1[[#This Row],[Fuel]],", ",",")</f>
        <v>fossil gas: lng</v>
      </c>
      <c r="D3617" t="s">
        <v>3242</v>
      </c>
      <c r="H3617" t="s">
        <v>3438</v>
      </c>
      <c r="I3617">
        <v>380</v>
      </c>
      <c r="J3617" t="s">
        <v>3446</v>
      </c>
      <c r="K3617">
        <v>2020</v>
      </c>
      <c r="L3617" t="s">
        <v>29</v>
      </c>
      <c r="M3617" t="s">
        <v>29</v>
      </c>
      <c r="N3617">
        <v>22.218890900000002</v>
      </c>
      <c r="O3617">
        <v>114.1082183</v>
      </c>
      <c r="P3617" t="s">
        <v>3518</v>
      </c>
      <c r="Q3617" s="3">
        <f>Table1[[#This Row],[Capacity (MW)]]*0.395*8760*10^-6</f>
        <v>1.3148759999999999</v>
      </c>
      <c r="R3617" s="3" cm="1">
        <f t="array" ref="R3617">AVERAGE(VLOOKUP(_xlfn.TEXTSPLIT(Table1[[#This Row],[Fuel (no space after comma)]], ","), FuelList_Final_EF!$A$2:$B$65, 2, FALSE))</f>
        <v>67.685819715340017</v>
      </c>
      <c r="S3617" s="3">
        <f>Table1[[#This Row],[Generation (TWh)]]*10^9*VLOOKUP(Table1[[#This Row],[Turbine/Engine Technology]],Technology_HR!$A$2:$B$11,2,FALSE)*10^-6</f>
        <v>9925998.9239999987</v>
      </c>
      <c r="T3617" s="5">
        <f>Table1[[#This Row],[Fuel Consumption (mmBtu)]]*Table1[[#This Row],[Emission Factor (kg CO2/ mmBtu)]]*10^3</f>
        <v>671849373664.52283</v>
      </c>
      <c r="U3617" s="3">
        <f>Table1[[#This Row],[Emissions (g CO2)]]/(Table1[[#This Row],[Generation (TWh)]]*10^9)</f>
        <v>510.96025303110167</v>
      </c>
    </row>
    <row r="3618" spans="1:21" x14ac:dyDescent="0.35">
      <c r="A3618" t="s">
        <v>1138</v>
      </c>
      <c r="B3618" t="s">
        <v>3242</v>
      </c>
      <c r="C3618" t="str">
        <f>SUBSTITUTE(Table1[[#This Row],[Fuel]],", ",",")</f>
        <v>fossil gas: lng</v>
      </c>
      <c r="D3618" t="s">
        <v>3242</v>
      </c>
      <c r="H3618" t="s">
        <v>3438</v>
      </c>
      <c r="I3618">
        <v>380</v>
      </c>
      <c r="J3618" t="s">
        <v>3446</v>
      </c>
      <c r="K3618">
        <v>2022</v>
      </c>
      <c r="L3618" t="s">
        <v>29</v>
      </c>
      <c r="M3618" t="s">
        <v>29</v>
      </c>
      <c r="N3618">
        <v>22.218890900000002</v>
      </c>
      <c r="O3618">
        <v>114.1082183</v>
      </c>
      <c r="P3618" t="s">
        <v>3518</v>
      </c>
      <c r="Q3618" s="3">
        <f>Table1[[#This Row],[Capacity (MW)]]*0.395*8760*10^-6</f>
        <v>1.3148759999999999</v>
      </c>
      <c r="R3618" s="3" cm="1">
        <f t="array" ref="R3618">AVERAGE(VLOOKUP(_xlfn.TEXTSPLIT(Table1[[#This Row],[Fuel (no space after comma)]], ","), FuelList_Final_EF!$A$2:$B$65, 2, FALSE))</f>
        <v>67.685819715340017</v>
      </c>
      <c r="S3618" s="3">
        <f>Table1[[#This Row],[Generation (TWh)]]*10^9*VLOOKUP(Table1[[#This Row],[Turbine/Engine Technology]],Technology_HR!$A$2:$B$11,2,FALSE)*10^-6</f>
        <v>9925998.9239999987</v>
      </c>
      <c r="T3618" s="5">
        <f>Table1[[#This Row],[Fuel Consumption (mmBtu)]]*Table1[[#This Row],[Emission Factor (kg CO2/ mmBtu)]]*10^3</f>
        <v>671849373664.52283</v>
      </c>
      <c r="U3618" s="3">
        <f>Table1[[#This Row],[Emissions (g CO2)]]/(Table1[[#This Row],[Generation (TWh)]]*10^9)</f>
        <v>510.96025303110167</v>
      </c>
    </row>
    <row r="3619" spans="1:21" x14ac:dyDescent="0.35">
      <c r="A3619" t="s">
        <v>1138</v>
      </c>
      <c r="B3619" t="s">
        <v>3242</v>
      </c>
      <c r="C3619" t="str">
        <f>SUBSTITUTE(Table1[[#This Row],[Fuel]],", ",",")</f>
        <v>fossil gas: lng</v>
      </c>
      <c r="D3619" t="s">
        <v>3242</v>
      </c>
      <c r="H3619" t="s">
        <v>3438</v>
      </c>
      <c r="I3619">
        <v>380</v>
      </c>
      <c r="J3619" t="s">
        <v>3446</v>
      </c>
      <c r="K3619">
        <v>2024</v>
      </c>
      <c r="L3619" t="s">
        <v>29</v>
      </c>
      <c r="M3619" t="s">
        <v>29</v>
      </c>
      <c r="N3619">
        <v>22.218890900000002</v>
      </c>
      <c r="O3619">
        <v>114.1082183</v>
      </c>
      <c r="P3619" t="s">
        <v>3518</v>
      </c>
      <c r="Q3619" s="3">
        <f>Table1[[#This Row],[Capacity (MW)]]*0.395*8760*10^-6</f>
        <v>1.3148759999999999</v>
      </c>
      <c r="R3619" s="3" cm="1">
        <f t="array" ref="R3619">AVERAGE(VLOOKUP(_xlfn.TEXTSPLIT(Table1[[#This Row],[Fuel (no space after comma)]], ","), FuelList_Final_EF!$A$2:$B$65, 2, FALSE))</f>
        <v>67.685819715340017</v>
      </c>
      <c r="S3619" s="3">
        <f>Table1[[#This Row],[Generation (TWh)]]*10^9*VLOOKUP(Table1[[#This Row],[Turbine/Engine Technology]],Technology_HR!$A$2:$B$11,2,FALSE)*10^-6</f>
        <v>9925998.9239999987</v>
      </c>
      <c r="T3619" s="5">
        <f>Table1[[#This Row],[Fuel Consumption (mmBtu)]]*Table1[[#This Row],[Emission Factor (kg CO2/ mmBtu)]]*10^3</f>
        <v>671849373664.52283</v>
      </c>
      <c r="U3619" s="3">
        <f>Table1[[#This Row],[Emissions (g CO2)]]/(Table1[[#This Row],[Generation (TWh)]]*10^9)</f>
        <v>510.96025303110167</v>
      </c>
    </row>
    <row r="3620" spans="1:21" x14ac:dyDescent="0.35">
      <c r="A3620" t="s">
        <v>1138</v>
      </c>
      <c r="B3620" t="s">
        <v>3242</v>
      </c>
      <c r="C3620" t="str">
        <f>SUBSTITUTE(Table1[[#This Row],[Fuel]],", ",",")</f>
        <v>fossil gas: lng</v>
      </c>
      <c r="D3620" t="s">
        <v>3242</v>
      </c>
      <c r="H3620" t="s">
        <v>3438</v>
      </c>
      <c r="I3620">
        <v>380</v>
      </c>
      <c r="J3620" t="s">
        <v>3449</v>
      </c>
      <c r="K3620">
        <v>2029</v>
      </c>
      <c r="L3620" t="s">
        <v>29</v>
      </c>
      <c r="M3620" t="s">
        <v>29</v>
      </c>
      <c r="N3620">
        <v>22.218890900000002</v>
      </c>
      <c r="O3620">
        <v>114.1082183</v>
      </c>
      <c r="P3620" t="s">
        <v>3518</v>
      </c>
      <c r="Q3620" s="3">
        <f>Table1[[#This Row],[Capacity (MW)]]*0.395*8760*10^-6</f>
        <v>1.3148759999999999</v>
      </c>
      <c r="R3620" s="3" cm="1">
        <f t="array" ref="R3620">AVERAGE(VLOOKUP(_xlfn.TEXTSPLIT(Table1[[#This Row],[Fuel (no space after comma)]], ","), FuelList_Final_EF!$A$2:$B$65, 2, FALSE))</f>
        <v>67.685819715340017</v>
      </c>
      <c r="S3620" s="3">
        <f>Table1[[#This Row],[Generation (TWh)]]*10^9*VLOOKUP(Table1[[#This Row],[Turbine/Engine Technology]],Technology_HR!$A$2:$B$11,2,FALSE)*10^-6</f>
        <v>9925998.9239999987</v>
      </c>
      <c r="T3620" s="5">
        <f>Table1[[#This Row],[Fuel Consumption (mmBtu)]]*Table1[[#This Row],[Emission Factor (kg CO2/ mmBtu)]]*10^3</f>
        <v>671849373664.52283</v>
      </c>
      <c r="U3620" s="3">
        <f>Table1[[#This Row],[Emissions (g CO2)]]/(Table1[[#This Row],[Generation (TWh)]]*10^9)</f>
        <v>510.96025303110167</v>
      </c>
    </row>
    <row r="3621" spans="1:21" x14ac:dyDescent="0.35">
      <c r="A3621" t="s">
        <v>1138</v>
      </c>
      <c r="B3621" t="s">
        <v>3242</v>
      </c>
      <c r="C3621" t="str">
        <f>SUBSTITUTE(Table1[[#This Row],[Fuel]],", ",",")</f>
        <v>fossil gas: lng</v>
      </c>
      <c r="D3621" t="s">
        <v>3242</v>
      </c>
      <c r="H3621" t="s">
        <v>3438</v>
      </c>
      <c r="I3621">
        <v>300</v>
      </c>
      <c r="J3621" t="s">
        <v>3446</v>
      </c>
      <c r="K3621">
        <v>2006</v>
      </c>
      <c r="L3621" t="s">
        <v>29</v>
      </c>
      <c r="M3621" t="s">
        <v>29</v>
      </c>
      <c r="N3621">
        <v>22.218890900000002</v>
      </c>
      <c r="O3621">
        <v>114.1082183</v>
      </c>
      <c r="P3621" t="s">
        <v>3518</v>
      </c>
      <c r="Q3621" s="3">
        <f>Table1[[#This Row],[Capacity (MW)]]*0.395*8760*10^-6</f>
        <v>1.03806</v>
      </c>
      <c r="R3621" s="3" cm="1">
        <f t="array" ref="R3621">AVERAGE(VLOOKUP(_xlfn.TEXTSPLIT(Table1[[#This Row],[Fuel (no space after comma)]], ","), FuelList_Final_EF!$A$2:$B$65, 2, FALSE))</f>
        <v>67.685819715340017</v>
      </c>
      <c r="S3621" s="3">
        <f>Table1[[#This Row],[Generation (TWh)]]*10^9*VLOOKUP(Table1[[#This Row],[Turbine/Engine Technology]],Technology_HR!$A$2:$B$11,2,FALSE)*10^-6</f>
        <v>7836314.9399999995</v>
      </c>
      <c r="T3621" s="5">
        <f>Table1[[#This Row],[Fuel Consumption (mmBtu)]]*Table1[[#This Row],[Emission Factor (kg CO2/ mmBtu)]]*10^3</f>
        <v>530407400261.46552</v>
      </c>
      <c r="U3621" s="3">
        <f>Table1[[#This Row],[Emissions (g CO2)]]/(Table1[[#This Row],[Generation (TWh)]]*10^9)</f>
        <v>510.96025303110179</v>
      </c>
    </row>
    <row r="3622" spans="1:21" x14ac:dyDescent="0.35">
      <c r="A3622" t="s">
        <v>1137</v>
      </c>
      <c r="B3622" t="s">
        <v>3258</v>
      </c>
      <c r="C3622" t="str">
        <f>SUBSTITUTE(Table1[[#This Row],[Fuel]],", ",",")</f>
        <v>fossil liquids: diesel</v>
      </c>
      <c r="D3622" t="s">
        <v>3258</v>
      </c>
      <c r="H3622" t="s">
        <v>3436</v>
      </c>
      <c r="I3622">
        <v>100</v>
      </c>
      <c r="J3622" t="s">
        <v>3446</v>
      </c>
      <c r="K3622">
        <v>1992</v>
      </c>
      <c r="L3622" t="s">
        <v>29</v>
      </c>
      <c r="M3622" t="s">
        <v>29</v>
      </c>
      <c r="N3622">
        <v>22.320682000000001</v>
      </c>
      <c r="O3622">
        <v>114.041712</v>
      </c>
      <c r="P3622" t="s">
        <v>3518</v>
      </c>
      <c r="Q3622" s="3">
        <f>Table1[[#This Row],[Capacity (MW)]]*0.395*8760*10^-6</f>
        <v>0.34601999999999999</v>
      </c>
      <c r="R3622" s="3" cm="1">
        <f t="array" ref="R3622">AVERAGE(VLOOKUP(_xlfn.TEXTSPLIT(Table1[[#This Row],[Fuel (no space after comma)]], ","), FuelList_Final_EF!$A$2:$B$65, 2, FALSE))</f>
        <v>78.106682297772565</v>
      </c>
      <c r="S3622" s="3">
        <f>Table1[[#This Row],[Generation (TWh)]]*10^9*VLOOKUP(Table1[[#This Row],[Turbine/Engine Technology]],Technology_HR!$A$2:$B$11,2,FALSE)*10^-6</f>
        <v>3809680.1999999997</v>
      </c>
      <c r="T3622" s="5">
        <f>Table1[[#This Row],[Fuel Consumption (mmBtu)]]*Table1[[#This Row],[Emission Factor (kg CO2/ mmBtu)]]*10^3</f>
        <v>297561481037.51465</v>
      </c>
      <c r="U3622" s="3">
        <f>Table1[[#This Row],[Emissions (g CO2)]]/(Table1[[#This Row],[Generation (TWh)]]*10^9)</f>
        <v>859.95457209847598</v>
      </c>
    </row>
    <row r="3623" spans="1:21" x14ac:dyDescent="0.35">
      <c r="A3623" t="s">
        <v>1137</v>
      </c>
      <c r="B3623" t="s">
        <v>3258</v>
      </c>
      <c r="C3623" t="str">
        <f>SUBSTITUTE(Table1[[#This Row],[Fuel]],", ",",")</f>
        <v>fossil liquids: diesel</v>
      </c>
      <c r="D3623" t="s">
        <v>3258</v>
      </c>
      <c r="H3623" t="s">
        <v>3436</v>
      </c>
      <c r="I3623">
        <v>100</v>
      </c>
      <c r="J3623" t="s">
        <v>3446</v>
      </c>
      <c r="K3623">
        <v>1992</v>
      </c>
      <c r="L3623" t="s">
        <v>29</v>
      </c>
      <c r="M3623" t="s">
        <v>29</v>
      </c>
      <c r="N3623">
        <v>22.320682000000001</v>
      </c>
      <c r="O3623">
        <v>114.041712</v>
      </c>
      <c r="P3623" t="s">
        <v>3518</v>
      </c>
      <c r="Q3623" s="3">
        <f>Table1[[#This Row],[Capacity (MW)]]*0.395*8760*10^-6</f>
        <v>0.34601999999999999</v>
      </c>
      <c r="R3623" s="3" cm="1">
        <f t="array" ref="R3623">AVERAGE(VLOOKUP(_xlfn.TEXTSPLIT(Table1[[#This Row],[Fuel (no space after comma)]], ","), FuelList_Final_EF!$A$2:$B$65, 2, FALSE))</f>
        <v>78.106682297772565</v>
      </c>
      <c r="S3623" s="3">
        <f>Table1[[#This Row],[Generation (TWh)]]*10^9*VLOOKUP(Table1[[#This Row],[Turbine/Engine Technology]],Technology_HR!$A$2:$B$11,2,FALSE)*10^-6</f>
        <v>3809680.1999999997</v>
      </c>
      <c r="T3623" s="5">
        <f>Table1[[#This Row],[Fuel Consumption (mmBtu)]]*Table1[[#This Row],[Emission Factor (kg CO2/ mmBtu)]]*10^3</f>
        <v>297561481037.51465</v>
      </c>
      <c r="U3623" s="3">
        <f>Table1[[#This Row],[Emissions (g CO2)]]/(Table1[[#This Row],[Generation (TWh)]]*10^9)</f>
        <v>859.95457209847598</v>
      </c>
    </row>
    <row r="3624" spans="1:21" x14ac:dyDescent="0.35">
      <c r="A3624" t="s">
        <v>1137</v>
      </c>
      <c r="B3624" t="s">
        <v>3258</v>
      </c>
      <c r="C3624" t="str">
        <f>SUBSTITUTE(Table1[[#This Row],[Fuel]],", ",",")</f>
        <v>fossil liquids: diesel</v>
      </c>
      <c r="D3624" t="s">
        <v>3258</v>
      </c>
      <c r="H3624" t="s">
        <v>3436</v>
      </c>
      <c r="I3624">
        <v>100</v>
      </c>
      <c r="J3624" t="s">
        <v>3446</v>
      </c>
      <c r="K3624">
        <v>1992</v>
      </c>
      <c r="L3624" t="s">
        <v>29</v>
      </c>
      <c r="M3624" t="s">
        <v>29</v>
      </c>
      <c r="N3624">
        <v>22.320682000000001</v>
      </c>
      <c r="O3624">
        <v>114.041712</v>
      </c>
      <c r="P3624" t="s">
        <v>3518</v>
      </c>
      <c r="Q3624" s="3">
        <f>Table1[[#This Row],[Capacity (MW)]]*0.395*8760*10^-6</f>
        <v>0.34601999999999999</v>
      </c>
      <c r="R3624" s="3" cm="1">
        <f t="array" ref="R3624">AVERAGE(VLOOKUP(_xlfn.TEXTSPLIT(Table1[[#This Row],[Fuel (no space after comma)]], ","), FuelList_Final_EF!$A$2:$B$65, 2, FALSE))</f>
        <v>78.106682297772565</v>
      </c>
      <c r="S3624" s="3">
        <f>Table1[[#This Row],[Generation (TWh)]]*10^9*VLOOKUP(Table1[[#This Row],[Turbine/Engine Technology]],Technology_HR!$A$2:$B$11,2,FALSE)*10^-6</f>
        <v>3809680.1999999997</v>
      </c>
      <c r="T3624" s="5">
        <f>Table1[[#This Row],[Fuel Consumption (mmBtu)]]*Table1[[#This Row],[Emission Factor (kg CO2/ mmBtu)]]*10^3</f>
        <v>297561481037.51465</v>
      </c>
      <c r="U3624" s="3">
        <f>Table1[[#This Row],[Emissions (g CO2)]]/(Table1[[#This Row],[Generation (TWh)]]*10^9)</f>
        <v>859.95457209847598</v>
      </c>
    </row>
    <row r="3625" spans="1:21" x14ac:dyDescent="0.35">
      <c r="A3625" t="s">
        <v>1139</v>
      </c>
      <c r="B3625" t="s">
        <v>3239</v>
      </c>
      <c r="C3625" t="str">
        <f>SUBSTITUTE(Table1[[#This Row],[Fuel]],", ",",")</f>
        <v>fossil gas: natural gas</v>
      </c>
      <c r="D3625" t="s">
        <v>3239</v>
      </c>
      <c r="H3625" t="s">
        <v>3436</v>
      </c>
      <c r="I3625">
        <v>57</v>
      </c>
      <c r="J3625" t="s">
        <v>3446</v>
      </c>
      <c r="K3625">
        <v>2011</v>
      </c>
      <c r="L3625" t="s">
        <v>29</v>
      </c>
      <c r="M3625" t="s">
        <v>29</v>
      </c>
      <c r="N3625">
        <v>47.094999999999999</v>
      </c>
      <c r="O3625">
        <v>17.556000000000001</v>
      </c>
      <c r="P3625" t="s">
        <v>3519</v>
      </c>
      <c r="Q3625" s="3">
        <f>Table1[[#This Row],[Capacity (MW)]]*0.395*8760*10^-6</f>
        <v>0.19723139999999997</v>
      </c>
      <c r="R3625" s="3" cm="1">
        <f t="array" ref="R3625">AVERAGE(VLOOKUP(_xlfn.TEXTSPLIT(Table1[[#This Row],[Fuel (no space after comma)]], ","), FuelList_Final_EF!$A$2:$B$65, 2, FALSE))</f>
        <v>53.06</v>
      </c>
      <c r="S3625" s="3">
        <f>Table1[[#This Row],[Generation (TWh)]]*10^9*VLOOKUP(Table1[[#This Row],[Turbine/Engine Technology]],Technology_HR!$A$2:$B$11,2,FALSE)*10^-6</f>
        <v>2171517.7139999997</v>
      </c>
      <c r="T3625" s="5">
        <f>Table1[[#This Row],[Fuel Consumption (mmBtu)]]*Table1[[#This Row],[Emission Factor (kg CO2/ mmBtu)]]*10^3</f>
        <v>115220729904.84</v>
      </c>
      <c r="U3625" s="3">
        <f>Table1[[#This Row],[Emissions (g CO2)]]/(Table1[[#This Row],[Generation (TWh)]]*10^9)</f>
        <v>584.19060000000002</v>
      </c>
    </row>
    <row r="3626" spans="1:21" x14ac:dyDescent="0.35">
      <c r="A3626" t="s">
        <v>1139</v>
      </c>
      <c r="B3626" t="s">
        <v>3239</v>
      </c>
      <c r="C3626" t="str">
        <f>SUBSTITUTE(Table1[[#This Row],[Fuel]],", ",",")</f>
        <v>fossil gas: natural gas</v>
      </c>
      <c r="D3626" t="s">
        <v>3239</v>
      </c>
      <c r="H3626" t="s">
        <v>3436</v>
      </c>
      <c r="I3626">
        <v>57</v>
      </c>
      <c r="J3626" t="s">
        <v>3446</v>
      </c>
      <c r="K3626">
        <v>2011</v>
      </c>
      <c r="L3626" t="s">
        <v>29</v>
      </c>
      <c r="M3626" t="s">
        <v>29</v>
      </c>
      <c r="N3626">
        <v>47.094999999999999</v>
      </c>
      <c r="O3626">
        <v>17.556000000000001</v>
      </c>
      <c r="P3626" t="s">
        <v>3519</v>
      </c>
      <c r="Q3626" s="3">
        <f>Table1[[#This Row],[Capacity (MW)]]*0.395*8760*10^-6</f>
        <v>0.19723139999999997</v>
      </c>
      <c r="R3626" s="3" cm="1">
        <f t="array" ref="R3626">AVERAGE(VLOOKUP(_xlfn.TEXTSPLIT(Table1[[#This Row],[Fuel (no space after comma)]], ","), FuelList_Final_EF!$A$2:$B$65, 2, FALSE))</f>
        <v>53.06</v>
      </c>
      <c r="S3626" s="3">
        <f>Table1[[#This Row],[Generation (TWh)]]*10^9*VLOOKUP(Table1[[#This Row],[Turbine/Engine Technology]],Technology_HR!$A$2:$B$11,2,FALSE)*10^-6</f>
        <v>2171517.7139999997</v>
      </c>
      <c r="T3626" s="5">
        <f>Table1[[#This Row],[Fuel Consumption (mmBtu)]]*Table1[[#This Row],[Emission Factor (kg CO2/ mmBtu)]]*10^3</f>
        <v>115220729904.84</v>
      </c>
      <c r="U3626" s="3">
        <f>Table1[[#This Row],[Emissions (g CO2)]]/(Table1[[#This Row],[Generation (TWh)]]*10^9)</f>
        <v>584.19060000000002</v>
      </c>
    </row>
    <row r="3627" spans="1:21" x14ac:dyDescent="0.35">
      <c r="A3627" t="s">
        <v>1140</v>
      </c>
      <c r="B3627" t="s">
        <v>3239</v>
      </c>
      <c r="C3627" t="str">
        <f>SUBSTITUTE(Table1[[#This Row],[Fuel]],", ",",")</f>
        <v>fossil gas: natural gas</v>
      </c>
      <c r="D3627" t="s">
        <v>3239</v>
      </c>
      <c r="H3627" t="s">
        <v>3436</v>
      </c>
      <c r="I3627">
        <v>50</v>
      </c>
      <c r="J3627" t="s">
        <v>3446</v>
      </c>
      <c r="K3627">
        <v>2001</v>
      </c>
      <c r="L3627" t="s">
        <v>29</v>
      </c>
      <c r="M3627" t="s">
        <v>29</v>
      </c>
      <c r="N3627">
        <v>48.2453</v>
      </c>
      <c r="O3627">
        <v>20.647600000000001</v>
      </c>
      <c r="P3627" t="s">
        <v>3519</v>
      </c>
      <c r="Q3627" s="3">
        <f>Table1[[#This Row],[Capacity (MW)]]*0.395*8760*10^-6</f>
        <v>0.17301</v>
      </c>
      <c r="R3627" s="3" cm="1">
        <f t="array" ref="R3627">AVERAGE(VLOOKUP(_xlfn.TEXTSPLIT(Table1[[#This Row],[Fuel (no space after comma)]], ","), FuelList_Final_EF!$A$2:$B$65, 2, FALSE))</f>
        <v>53.06</v>
      </c>
      <c r="S3627" s="3">
        <f>Table1[[#This Row],[Generation (TWh)]]*10^9*VLOOKUP(Table1[[#This Row],[Turbine/Engine Technology]],Technology_HR!$A$2:$B$11,2,FALSE)*10^-6</f>
        <v>1904840.0999999999</v>
      </c>
      <c r="T3627" s="5">
        <f>Table1[[#This Row],[Fuel Consumption (mmBtu)]]*Table1[[#This Row],[Emission Factor (kg CO2/ mmBtu)]]*10^3</f>
        <v>101070815706</v>
      </c>
      <c r="U3627" s="3">
        <f>Table1[[#This Row],[Emissions (g CO2)]]/(Table1[[#This Row],[Generation (TWh)]]*10^9)</f>
        <v>584.19060000000002</v>
      </c>
    </row>
    <row r="3628" spans="1:21" x14ac:dyDescent="0.35">
      <c r="A3628" t="s">
        <v>1140</v>
      </c>
      <c r="B3628" t="s">
        <v>3239</v>
      </c>
      <c r="C3628" t="str">
        <f>SUBSTITUTE(Table1[[#This Row],[Fuel]],", ",",")</f>
        <v>fossil gas: natural gas</v>
      </c>
      <c r="D3628" t="s">
        <v>3239</v>
      </c>
      <c r="H3628" t="s">
        <v>3436</v>
      </c>
      <c r="I3628">
        <v>50</v>
      </c>
      <c r="J3628" t="s">
        <v>3446</v>
      </c>
      <c r="K3628">
        <v>2023</v>
      </c>
      <c r="L3628" t="s">
        <v>29</v>
      </c>
      <c r="M3628" t="s">
        <v>29</v>
      </c>
      <c r="N3628">
        <v>48.2453</v>
      </c>
      <c r="O3628">
        <v>20.647600000000001</v>
      </c>
      <c r="P3628" t="s">
        <v>3519</v>
      </c>
      <c r="Q3628" s="3">
        <f>Table1[[#This Row],[Capacity (MW)]]*0.395*8760*10^-6</f>
        <v>0.17301</v>
      </c>
      <c r="R3628" s="3" cm="1">
        <f t="array" ref="R3628">AVERAGE(VLOOKUP(_xlfn.TEXTSPLIT(Table1[[#This Row],[Fuel (no space after comma)]], ","), FuelList_Final_EF!$A$2:$B$65, 2, FALSE))</f>
        <v>53.06</v>
      </c>
      <c r="S3628" s="3">
        <f>Table1[[#This Row],[Generation (TWh)]]*10^9*VLOOKUP(Table1[[#This Row],[Turbine/Engine Technology]],Technology_HR!$A$2:$B$11,2,FALSE)*10^-6</f>
        <v>1904840.0999999999</v>
      </c>
      <c r="T3628" s="5">
        <f>Table1[[#This Row],[Fuel Consumption (mmBtu)]]*Table1[[#This Row],[Emission Factor (kg CO2/ mmBtu)]]*10^3</f>
        <v>101070815706</v>
      </c>
      <c r="U3628" s="3">
        <f>Table1[[#This Row],[Emissions (g CO2)]]/(Table1[[#This Row],[Generation (TWh)]]*10^9)</f>
        <v>584.19060000000002</v>
      </c>
    </row>
    <row r="3629" spans="1:21" x14ac:dyDescent="0.35">
      <c r="A3629" t="s">
        <v>1141</v>
      </c>
      <c r="B3629" t="s">
        <v>3239</v>
      </c>
      <c r="C3629" t="str">
        <f>SUBSTITUTE(Table1[[#This Row],[Fuel]],", ",",")</f>
        <v>fossil gas: natural gas</v>
      </c>
      <c r="D3629" t="s">
        <v>3239</v>
      </c>
      <c r="H3629" t="s">
        <v>3438</v>
      </c>
      <c r="I3629">
        <v>402</v>
      </c>
      <c r="J3629" t="s">
        <v>3446</v>
      </c>
      <c r="K3629">
        <v>2000</v>
      </c>
      <c r="L3629" t="s">
        <v>29</v>
      </c>
      <c r="M3629" t="s">
        <v>29</v>
      </c>
      <c r="N3629">
        <v>47.427999999999997</v>
      </c>
      <c r="O3629">
        <v>19.052499999999998</v>
      </c>
      <c r="P3629" t="s">
        <v>3519</v>
      </c>
      <c r="Q3629" s="3">
        <f>Table1[[#This Row],[Capacity (MW)]]*0.395*8760*10^-6</f>
        <v>1.3910004</v>
      </c>
      <c r="R3629" s="3" cm="1">
        <f t="array" ref="R3629">AVERAGE(VLOOKUP(_xlfn.TEXTSPLIT(Table1[[#This Row],[Fuel (no space after comma)]], ","), FuelList_Final_EF!$A$2:$B$65, 2, FALSE))</f>
        <v>53.06</v>
      </c>
      <c r="S3629" s="3">
        <f>Table1[[#This Row],[Generation (TWh)]]*10^9*VLOOKUP(Table1[[#This Row],[Turbine/Engine Technology]],Technology_HR!$A$2:$B$11,2,FALSE)*10^-6</f>
        <v>10500662.0196</v>
      </c>
      <c r="T3629" s="5">
        <f>Table1[[#This Row],[Fuel Consumption (mmBtu)]]*Table1[[#This Row],[Emission Factor (kg CO2/ mmBtu)]]*10^3</f>
        <v>557165126759.97607</v>
      </c>
      <c r="U3629" s="3">
        <f>Table1[[#This Row],[Emissions (g CO2)]]/(Table1[[#This Row],[Generation (TWh)]]*10^9)</f>
        <v>400.54994000000005</v>
      </c>
    </row>
    <row r="3630" spans="1:21" x14ac:dyDescent="0.35">
      <c r="A3630" t="s">
        <v>1142</v>
      </c>
      <c r="B3630" t="s">
        <v>3239</v>
      </c>
      <c r="C3630" t="str">
        <f>SUBSTITUTE(Table1[[#This Row],[Fuel]],", ",",")</f>
        <v>fossil gas: natural gas</v>
      </c>
      <c r="D3630" t="s">
        <v>3239</v>
      </c>
      <c r="H3630" t="s">
        <v>3438</v>
      </c>
      <c r="I3630">
        <v>95</v>
      </c>
      <c r="J3630" t="s">
        <v>3446</v>
      </c>
      <c r="K3630">
        <v>2000</v>
      </c>
      <c r="L3630" t="s">
        <v>29</v>
      </c>
      <c r="M3630" t="s">
        <v>29</v>
      </c>
      <c r="N3630">
        <v>47.516820000000003</v>
      </c>
      <c r="O3630">
        <v>21.628240000000002</v>
      </c>
      <c r="P3630" t="s">
        <v>3519</v>
      </c>
      <c r="Q3630" s="3">
        <f>Table1[[#This Row],[Capacity (MW)]]*0.395*8760*10^-6</f>
        <v>0.32871899999999998</v>
      </c>
      <c r="R3630" s="3" cm="1">
        <f t="array" ref="R3630">AVERAGE(VLOOKUP(_xlfn.TEXTSPLIT(Table1[[#This Row],[Fuel (no space after comma)]], ","), FuelList_Final_EF!$A$2:$B$65, 2, FALSE))</f>
        <v>53.06</v>
      </c>
      <c r="S3630" s="3">
        <f>Table1[[#This Row],[Generation (TWh)]]*10^9*VLOOKUP(Table1[[#This Row],[Turbine/Engine Technology]],Technology_HR!$A$2:$B$11,2,FALSE)*10^-6</f>
        <v>2481499.7309999997</v>
      </c>
      <c r="T3630" s="5">
        <f>Table1[[#This Row],[Fuel Consumption (mmBtu)]]*Table1[[#This Row],[Emission Factor (kg CO2/ mmBtu)]]*10^3</f>
        <v>131668375726.85999</v>
      </c>
      <c r="U3630" s="3">
        <f>Table1[[#This Row],[Emissions (g CO2)]]/(Table1[[#This Row],[Generation (TWh)]]*10^9)</f>
        <v>400.54993999999994</v>
      </c>
    </row>
    <row r="3631" spans="1:21" x14ac:dyDescent="0.35">
      <c r="A3631" t="s">
        <v>1143</v>
      </c>
      <c r="B3631" t="s">
        <v>3239</v>
      </c>
      <c r="C3631" t="str">
        <f>SUBSTITUTE(Table1[[#This Row],[Fuel]],", ",",")</f>
        <v>fossil gas: natural gas</v>
      </c>
      <c r="D3631" t="s">
        <v>3239</v>
      </c>
      <c r="H3631" t="s">
        <v>3438</v>
      </c>
      <c r="I3631">
        <v>860</v>
      </c>
      <c r="J3631" t="s">
        <v>3451</v>
      </c>
      <c r="K3631" t="s">
        <v>29</v>
      </c>
      <c r="L3631" t="s">
        <v>29</v>
      </c>
      <c r="M3631" t="s">
        <v>29</v>
      </c>
      <c r="N3631">
        <v>47.286104999999999</v>
      </c>
      <c r="O3631">
        <v>18.891848</v>
      </c>
      <c r="P3631" t="s">
        <v>3519</v>
      </c>
      <c r="Q3631" s="3">
        <f>Table1[[#This Row],[Capacity (MW)]]*0.395*8760*10^-6</f>
        <v>2.9757720000000001</v>
      </c>
      <c r="R3631" s="3" cm="1">
        <f t="array" ref="R3631">AVERAGE(VLOOKUP(_xlfn.TEXTSPLIT(Table1[[#This Row],[Fuel (no space after comma)]], ","), FuelList_Final_EF!$A$2:$B$65, 2, FALSE))</f>
        <v>53.06</v>
      </c>
      <c r="S3631" s="3">
        <f>Table1[[#This Row],[Generation (TWh)]]*10^9*VLOOKUP(Table1[[#This Row],[Turbine/Engine Technology]],Technology_HR!$A$2:$B$11,2,FALSE)*10^-6</f>
        <v>22464102.827999998</v>
      </c>
      <c r="T3631" s="5">
        <f>Table1[[#This Row],[Fuel Consumption (mmBtu)]]*Table1[[#This Row],[Emission Factor (kg CO2/ mmBtu)]]*10^3</f>
        <v>1191945296053.6799</v>
      </c>
      <c r="U3631" s="3">
        <f>Table1[[#This Row],[Emissions (g CO2)]]/(Table1[[#This Row],[Generation (TWh)]]*10^9)</f>
        <v>400.54993999999999</v>
      </c>
    </row>
    <row r="3632" spans="1:21" x14ac:dyDescent="0.35">
      <c r="A3632" t="s">
        <v>1144</v>
      </c>
      <c r="B3632" t="s">
        <v>3239</v>
      </c>
      <c r="C3632" t="str">
        <f>SUBSTITUTE(Table1[[#This Row],[Fuel]],", ",",")</f>
        <v>fossil gas: natural gas</v>
      </c>
      <c r="D3632" t="s">
        <v>3239</v>
      </c>
      <c r="H3632" t="s">
        <v>3438</v>
      </c>
      <c r="I3632">
        <v>297</v>
      </c>
      <c r="J3632" t="s">
        <v>3446</v>
      </c>
      <c r="K3632">
        <v>1994</v>
      </c>
      <c r="L3632" t="s">
        <v>29</v>
      </c>
      <c r="M3632" t="s">
        <v>29</v>
      </c>
      <c r="N3632">
        <v>47.328299999999999</v>
      </c>
      <c r="O3632">
        <v>18.916899999999998</v>
      </c>
      <c r="P3632" t="s">
        <v>3519</v>
      </c>
      <c r="Q3632" s="3">
        <f>Table1[[#This Row],[Capacity (MW)]]*0.395*8760*10^-6</f>
        <v>1.0276794</v>
      </c>
      <c r="R3632" s="3" cm="1">
        <f t="array" ref="R3632">AVERAGE(VLOOKUP(_xlfn.TEXTSPLIT(Table1[[#This Row],[Fuel (no space after comma)]], ","), FuelList_Final_EF!$A$2:$B$65, 2, FALSE))</f>
        <v>53.06</v>
      </c>
      <c r="S3632" s="3">
        <f>Table1[[#This Row],[Generation (TWh)]]*10^9*VLOOKUP(Table1[[#This Row],[Turbine/Engine Technology]],Technology_HR!$A$2:$B$11,2,FALSE)*10^-6</f>
        <v>7757951.7905999999</v>
      </c>
      <c r="T3632" s="5">
        <f>Table1[[#This Row],[Fuel Consumption (mmBtu)]]*Table1[[#This Row],[Emission Factor (kg CO2/ mmBtu)]]*10^3</f>
        <v>411636922009.23602</v>
      </c>
      <c r="U3632" s="3">
        <f>Table1[[#This Row],[Emissions (g CO2)]]/(Table1[[#This Row],[Generation (TWh)]]*10^9)</f>
        <v>400.54994000000005</v>
      </c>
    </row>
    <row r="3633" spans="1:21" x14ac:dyDescent="0.35">
      <c r="A3633" t="s">
        <v>1144</v>
      </c>
      <c r="B3633" t="s">
        <v>3239</v>
      </c>
      <c r="C3633" t="str">
        <f>SUBSTITUTE(Table1[[#This Row],[Fuel]],", ",",")</f>
        <v>fossil gas: natural gas</v>
      </c>
      <c r="D3633" t="s">
        <v>3239</v>
      </c>
      <c r="H3633" t="s">
        <v>3438</v>
      </c>
      <c r="I3633">
        <v>401</v>
      </c>
      <c r="J3633" t="s">
        <v>3446</v>
      </c>
      <c r="K3633">
        <v>2011</v>
      </c>
      <c r="L3633" t="s">
        <v>29</v>
      </c>
      <c r="M3633" t="s">
        <v>29</v>
      </c>
      <c r="N3633">
        <v>47.328299999999999</v>
      </c>
      <c r="O3633">
        <v>18.916899999999998</v>
      </c>
      <c r="P3633" t="s">
        <v>3519</v>
      </c>
      <c r="Q3633" s="3">
        <f>Table1[[#This Row],[Capacity (MW)]]*0.395*8760*10^-6</f>
        <v>1.3875402000000001</v>
      </c>
      <c r="R3633" s="3" cm="1">
        <f t="array" ref="R3633">AVERAGE(VLOOKUP(_xlfn.TEXTSPLIT(Table1[[#This Row],[Fuel (no space after comma)]], ","), FuelList_Final_EF!$A$2:$B$65, 2, FALSE))</f>
        <v>53.06</v>
      </c>
      <c r="S3633" s="3">
        <f>Table1[[#This Row],[Generation (TWh)]]*10^9*VLOOKUP(Table1[[#This Row],[Turbine/Engine Technology]],Technology_HR!$A$2:$B$11,2,FALSE)*10^-6</f>
        <v>10474540.969799999</v>
      </c>
      <c r="T3633" s="5">
        <f>Table1[[#This Row],[Fuel Consumption (mmBtu)]]*Table1[[#This Row],[Emission Factor (kg CO2/ mmBtu)]]*10^3</f>
        <v>555779143857.58789</v>
      </c>
      <c r="U3633" s="3">
        <f>Table1[[#This Row],[Emissions (g CO2)]]/(Table1[[#This Row],[Generation (TWh)]]*10^9)</f>
        <v>400.54993999999994</v>
      </c>
    </row>
    <row r="3634" spans="1:21" x14ac:dyDescent="0.35">
      <c r="A3634" t="s">
        <v>1145</v>
      </c>
      <c r="B3634" t="s">
        <v>3239</v>
      </c>
      <c r="C3634" t="str">
        <f>SUBSTITUTE(Table1[[#This Row],[Fuel]],", ",",")</f>
        <v>fossil gas: natural gas</v>
      </c>
      <c r="D3634" t="s">
        <v>3239</v>
      </c>
      <c r="H3634" t="s">
        <v>3438</v>
      </c>
      <c r="I3634">
        <v>427</v>
      </c>
      <c r="J3634" t="s">
        <v>3446</v>
      </c>
      <c r="K3634">
        <v>2011</v>
      </c>
      <c r="L3634" t="s">
        <v>29</v>
      </c>
      <c r="M3634" t="s">
        <v>29</v>
      </c>
      <c r="N3634">
        <v>47.738399999999999</v>
      </c>
      <c r="O3634">
        <v>17.8033</v>
      </c>
      <c r="P3634" t="s">
        <v>3519</v>
      </c>
      <c r="Q3634" s="3">
        <f>Table1[[#This Row],[Capacity (MW)]]*0.395*8760*10^-6</f>
        <v>1.4775054000000001</v>
      </c>
      <c r="R3634" s="3" cm="1">
        <f t="array" ref="R3634">AVERAGE(VLOOKUP(_xlfn.TEXTSPLIT(Table1[[#This Row],[Fuel (no space after comma)]], ","), FuelList_Final_EF!$A$2:$B$65, 2, FALSE))</f>
        <v>53.06</v>
      </c>
      <c r="S3634" s="3">
        <f>Table1[[#This Row],[Generation (TWh)]]*10^9*VLOOKUP(Table1[[#This Row],[Turbine/Engine Technology]],Technology_HR!$A$2:$B$11,2,FALSE)*10^-6</f>
        <v>11153688.264599999</v>
      </c>
      <c r="T3634" s="5">
        <f>Table1[[#This Row],[Fuel Consumption (mmBtu)]]*Table1[[#This Row],[Emission Factor (kg CO2/ mmBtu)]]*10^3</f>
        <v>591814699319.67603</v>
      </c>
      <c r="U3634" s="3">
        <f>Table1[[#This Row],[Emissions (g CO2)]]/(Table1[[#This Row],[Generation (TWh)]]*10^9)</f>
        <v>400.54993999999999</v>
      </c>
    </row>
    <row r="3635" spans="1:21" x14ac:dyDescent="0.35">
      <c r="A3635" t="s">
        <v>1146</v>
      </c>
      <c r="B3635" t="s">
        <v>3243</v>
      </c>
      <c r="C3635" t="str">
        <f>SUBSTITUTE(Table1[[#This Row],[Fuel]],", ",",")</f>
        <v>fossil gas: natural gas,fossil liquids: fuel oil</v>
      </c>
      <c r="D3635" t="s">
        <v>3239</v>
      </c>
      <c r="E3635" t="s">
        <v>3275</v>
      </c>
      <c r="H3635" t="s">
        <v>3438</v>
      </c>
      <c r="I3635">
        <v>64.5</v>
      </c>
      <c r="J3635" t="s">
        <v>3446</v>
      </c>
      <c r="K3635" t="s">
        <v>29</v>
      </c>
      <c r="L3635" t="s">
        <v>29</v>
      </c>
      <c r="M3635" t="s">
        <v>29</v>
      </c>
      <c r="N3635">
        <v>46.944381</v>
      </c>
      <c r="O3635">
        <v>18.943774999999999</v>
      </c>
      <c r="P3635" t="s">
        <v>3519</v>
      </c>
      <c r="Q3635" s="3">
        <f>Table1[[#This Row],[Capacity (MW)]]*0.395*8760*10^-6</f>
        <v>0.22318290000000002</v>
      </c>
      <c r="R3635" s="3" cm="1">
        <f t="array" ref="R3635">AVERAGE(VLOOKUP(_xlfn.TEXTSPLIT(Table1[[#This Row],[Fuel (no space after comma)]], ","), FuelList_Final_EF!$A$2:$B$65, 2, FALSE))</f>
        <v>65.583341148886291</v>
      </c>
      <c r="S3635" s="3">
        <f>Table1[[#This Row],[Generation (TWh)]]*10^9*VLOOKUP(Table1[[#This Row],[Turbine/Engine Technology]],Technology_HR!$A$2:$B$11,2,FALSE)*10^-6</f>
        <v>1684807.7121000001</v>
      </c>
      <c r="T3635" s="5">
        <f>Table1[[#This Row],[Fuel Consumption (mmBtu)]]*Table1[[#This Row],[Emission Factor (kg CO2/ mmBtu)]]*10^3</f>
        <v>110495318952.92889</v>
      </c>
      <c r="U3635" s="3">
        <f>Table1[[#This Row],[Emissions (g CO2)]]/(Table1[[#This Row],[Generation (TWh)]]*10^9)</f>
        <v>495.08864233294253</v>
      </c>
    </row>
    <row r="3636" spans="1:21" x14ac:dyDescent="0.35">
      <c r="A3636" t="s">
        <v>1147</v>
      </c>
      <c r="B3636" t="s">
        <v>3239</v>
      </c>
      <c r="C3636" t="str">
        <f>SUBSTITUTE(Table1[[#This Row],[Fuel]],", ",",")</f>
        <v>fossil gas: natural gas</v>
      </c>
      <c r="D3636" t="s">
        <v>3239</v>
      </c>
      <c r="H3636" t="s">
        <v>3438</v>
      </c>
      <c r="I3636">
        <v>178</v>
      </c>
      <c r="J3636" t="s">
        <v>3446</v>
      </c>
      <c r="K3636">
        <v>2006</v>
      </c>
      <c r="L3636" t="s">
        <v>29</v>
      </c>
      <c r="M3636" t="s">
        <v>29</v>
      </c>
      <c r="N3636">
        <v>47.462400000000002</v>
      </c>
      <c r="O3636">
        <v>19.0563</v>
      </c>
      <c r="P3636" t="s">
        <v>3519</v>
      </c>
      <c r="Q3636" s="3">
        <f>Table1[[#This Row],[Capacity (MW)]]*0.395*8760*10^-6</f>
        <v>0.6159155999999999</v>
      </c>
      <c r="R3636" s="3" cm="1">
        <f t="array" ref="R3636">AVERAGE(VLOOKUP(_xlfn.TEXTSPLIT(Table1[[#This Row],[Fuel (no space after comma)]], ","), FuelList_Final_EF!$A$2:$B$65, 2, FALSE))</f>
        <v>53.06</v>
      </c>
      <c r="S3636" s="3">
        <f>Table1[[#This Row],[Generation (TWh)]]*10^9*VLOOKUP(Table1[[#This Row],[Turbine/Engine Technology]],Technology_HR!$A$2:$B$11,2,FALSE)*10^-6</f>
        <v>4649546.8643999984</v>
      </c>
      <c r="T3636" s="5">
        <f>Table1[[#This Row],[Fuel Consumption (mmBtu)]]*Table1[[#This Row],[Emission Factor (kg CO2/ mmBtu)]]*10^3</f>
        <v>246704956625.06393</v>
      </c>
      <c r="U3636" s="3">
        <f>Table1[[#This Row],[Emissions (g CO2)]]/(Table1[[#This Row],[Generation (TWh)]]*10^9)</f>
        <v>400.54993999999999</v>
      </c>
    </row>
    <row r="3637" spans="1:21" x14ac:dyDescent="0.35">
      <c r="A3637" t="s">
        <v>1147</v>
      </c>
      <c r="B3637" t="s">
        <v>3239</v>
      </c>
      <c r="C3637" t="str">
        <f>SUBSTITUTE(Table1[[#This Row],[Fuel]],", ",",")</f>
        <v>fossil gas: natural gas</v>
      </c>
      <c r="D3637" t="s">
        <v>3239</v>
      </c>
      <c r="H3637" t="s">
        <v>3438</v>
      </c>
      <c r="I3637">
        <v>109</v>
      </c>
      <c r="J3637" t="s">
        <v>3446</v>
      </c>
      <c r="K3637">
        <v>2004</v>
      </c>
      <c r="L3637" t="s">
        <v>29</v>
      </c>
      <c r="M3637" t="s">
        <v>29</v>
      </c>
      <c r="N3637">
        <v>47.456800000000001</v>
      </c>
      <c r="O3637">
        <v>19.167300000000001</v>
      </c>
      <c r="P3637" t="s">
        <v>3519</v>
      </c>
      <c r="Q3637" s="3">
        <f>Table1[[#This Row],[Capacity (MW)]]*0.395*8760*10^-6</f>
        <v>0.37716179999999999</v>
      </c>
      <c r="R3637" s="3" cm="1">
        <f t="array" ref="R3637">AVERAGE(VLOOKUP(_xlfn.TEXTSPLIT(Table1[[#This Row],[Fuel (no space after comma)]], ","), FuelList_Final_EF!$A$2:$B$65, 2, FALSE))</f>
        <v>53.06</v>
      </c>
      <c r="S3637" s="3">
        <f>Table1[[#This Row],[Generation (TWh)]]*10^9*VLOOKUP(Table1[[#This Row],[Turbine/Engine Technology]],Technology_HR!$A$2:$B$11,2,FALSE)*10^-6</f>
        <v>2847194.4282</v>
      </c>
      <c r="T3637" s="5">
        <f>Table1[[#This Row],[Fuel Consumption (mmBtu)]]*Table1[[#This Row],[Emission Factor (kg CO2/ mmBtu)]]*10^3</f>
        <v>151072136360.29202</v>
      </c>
      <c r="U3637" s="3">
        <f>Table1[[#This Row],[Emissions (g CO2)]]/(Table1[[#This Row],[Generation (TWh)]]*10^9)</f>
        <v>400.54994000000005</v>
      </c>
    </row>
    <row r="3638" spans="1:21" x14ac:dyDescent="0.35">
      <c r="A3638" t="s">
        <v>1139</v>
      </c>
      <c r="B3638" t="s">
        <v>3251</v>
      </c>
      <c r="C3638" t="str">
        <f>SUBSTITUTE(Table1[[#This Row],[Fuel]],", ",",")</f>
        <v>fossil liquids: heavy fuel oil,fossil gas: natural gas</v>
      </c>
      <c r="D3638" t="s">
        <v>3241</v>
      </c>
      <c r="E3638" t="s">
        <v>3239</v>
      </c>
      <c r="H3638" t="s">
        <v>3436</v>
      </c>
      <c r="I3638">
        <v>123</v>
      </c>
      <c r="J3638" t="s">
        <v>3446</v>
      </c>
      <c r="K3638">
        <v>1998</v>
      </c>
      <c r="L3638" t="s">
        <v>29</v>
      </c>
      <c r="M3638" t="s">
        <v>29</v>
      </c>
      <c r="N3638">
        <v>47.107500000000002</v>
      </c>
      <c r="O3638">
        <v>18.014299999999999</v>
      </c>
      <c r="P3638" t="s">
        <v>3519</v>
      </c>
      <c r="Q3638" s="3">
        <f>Table1[[#This Row],[Capacity (MW)]]*0.395*8760*10^-6</f>
        <v>0.4256046</v>
      </c>
      <c r="R3638" s="3" cm="1">
        <f t="array" ref="R3638">AVERAGE(VLOOKUP(_xlfn.TEXTSPLIT(Table1[[#This Row],[Fuel (no space after comma)]], ","), FuelList_Final_EF!$A$2:$B$65, 2, FALSE))</f>
        <v>67.331265155508703</v>
      </c>
      <c r="S3638" s="3">
        <f>Table1[[#This Row],[Generation (TWh)]]*10^9*VLOOKUP(Table1[[#This Row],[Turbine/Engine Technology]],Technology_HR!$A$2:$B$11,2,FALSE)*10^-6</f>
        <v>4685906.6459999997</v>
      </c>
      <c r="T3638" s="5">
        <f>Table1[[#This Row],[Fuel Consumption (mmBtu)]]*Table1[[#This Row],[Emission Factor (kg CO2/ mmBtu)]]*10^3</f>
        <v>315508022875.78644</v>
      </c>
      <c r="U3638" s="3">
        <f>Table1[[#This Row],[Emissions (g CO2)]]/(Table1[[#This Row],[Generation (TWh)]]*10^9)</f>
        <v>741.31722936215078</v>
      </c>
    </row>
    <row r="3639" spans="1:21" x14ac:dyDescent="0.35">
      <c r="A3639" t="s">
        <v>1139</v>
      </c>
      <c r="B3639" t="s">
        <v>3275</v>
      </c>
      <c r="C3639" t="str">
        <f>SUBSTITUTE(Table1[[#This Row],[Fuel]],", ",",")</f>
        <v>fossil liquids: fuel oil</v>
      </c>
      <c r="D3639" t="s">
        <v>3275</v>
      </c>
      <c r="H3639" t="s">
        <v>3436</v>
      </c>
      <c r="I3639">
        <v>173</v>
      </c>
      <c r="J3639" t="s">
        <v>3446</v>
      </c>
      <c r="K3639">
        <v>2000</v>
      </c>
      <c r="L3639" t="s">
        <v>29</v>
      </c>
      <c r="M3639" t="s">
        <v>29</v>
      </c>
      <c r="N3639">
        <v>47.716425000000001</v>
      </c>
      <c r="O3639">
        <v>19.677759999999999</v>
      </c>
      <c r="P3639" t="s">
        <v>3519</v>
      </c>
      <c r="Q3639" s="3">
        <f>Table1[[#This Row],[Capacity (MW)]]*0.395*8760*10^-6</f>
        <v>0.59861460000000011</v>
      </c>
      <c r="R3639" s="3" cm="1">
        <f t="array" ref="R3639">AVERAGE(VLOOKUP(_xlfn.TEXTSPLIT(Table1[[#This Row],[Fuel (no space after comma)]], ","), FuelList_Final_EF!$A$2:$B$65, 2, FALSE))</f>
        <v>78.106682297772565</v>
      </c>
      <c r="S3639" s="3">
        <f>Table1[[#This Row],[Generation (TWh)]]*10^9*VLOOKUP(Table1[[#This Row],[Turbine/Engine Technology]],Technology_HR!$A$2:$B$11,2,FALSE)*10^-6</f>
        <v>6590746.7460000003</v>
      </c>
      <c r="T3639" s="5">
        <f>Table1[[#This Row],[Fuel Consumption (mmBtu)]]*Table1[[#This Row],[Emission Factor (kg CO2/ mmBtu)]]*10^3</f>
        <v>514781362194.90033</v>
      </c>
      <c r="U3639" s="3">
        <f>Table1[[#This Row],[Emissions (g CO2)]]/(Table1[[#This Row],[Generation (TWh)]]*10^9)</f>
        <v>859.95457209847575</v>
      </c>
    </row>
    <row r="3640" spans="1:21" x14ac:dyDescent="0.35">
      <c r="A3640" t="s">
        <v>1148</v>
      </c>
      <c r="B3640" t="s">
        <v>3239</v>
      </c>
      <c r="C3640" t="str">
        <f>SUBSTITUTE(Table1[[#This Row],[Fuel]],", ",",")</f>
        <v>fossil gas: natural gas</v>
      </c>
      <c r="D3640" t="s">
        <v>3239</v>
      </c>
      <c r="H3640" t="s">
        <v>3438</v>
      </c>
      <c r="I3640">
        <v>650</v>
      </c>
      <c r="J3640" t="s">
        <v>3447</v>
      </c>
      <c r="K3640">
        <v>2025</v>
      </c>
      <c r="L3640" t="s">
        <v>29</v>
      </c>
      <c r="M3640" t="s">
        <v>29</v>
      </c>
      <c r="N3640">
        <v>47.79027</v>
      </c>
      <c r="O3640">
        <v>20.063580000000002</v>
      </c>
      <c r="P3640" t="s">
        <v>3519</v>
      </c>
      <c r="Q3640" s="3">
        <f>Table1[[#This Row],[Capacity (MW)]]*0.395*8760*10^-6</f>
        <v>2.2491300000000001</v>
      </c>
      <c r="R3640" s="3" cm="1">
        <f t="array" ref="R3640">AVERAGE(VLOOKUP(_xlfn.TEXTSPLIT(Table1[[#This Row],[Fuel (no space after comma)]], ","), FuelList_Final_EF!$A$2:$B$65, 2, FALSE))</f>
        <v>53.06</v>
      </c>
      <c r="S3640" s="3">
        <f>Table1[[#This Row],[Generation (TWh)]]*10^9*VLOOKUP(Table1[[#This Row],[Turbine/Engine Technology]],Technology_HR!$A$2:$B$11,2,FALSE)*10^-6</f>
        <v>16978682.370000001</v>
      </c>
      <c r="T3640" s="5">
        <f>Table1[[#This Row],[Fuel Consumption (mmBtu)]]*Table1[[#This Row],[Emission Factor (kg CO2/ mmBtu)]]*10^3</f>
        <v>900888886552.20007</v>
      </c>
      <c r="U3640" s="3">
        <f>Table1[[#This Row],[Emissions (g CO2)]]/(Table1[[#This Row],[Generation (TWh)]]*10^9)</f>
        <v>400.54994000000005</v>
      </c>
    </row>
    <row r="3641" spans="1:21" x14ac:dyDescent="0.35">
      <c r="A3641" t="s">
        <v>1148</v>
      </c>
      <c r="B3641" t="s">
        <v>3239</v>
      </c>
      <c r="C3641" t="str">
        <f>SUBSTITUTE(Table1[[#This Row],[Fuel]],", ",",")</f>
        <v>fossil gas: natural gas</v>
      </c>
      <c r="D3641" t="s">
        <v>3239</v>
      </c>
      <c r="H3641" t="s">
        <v>3436</v>
      </c>
      <c r="I3641">
        <v>30</v>
      </c>
      <c r="J3641" t="s">
        <v>3446</v>
      </c>
      <c r="K3641">
        <v>2007</v>
      </c>
      <c r="L3641" t="s">
        <v>29</v>
      </c>
      <c r="M3641" t="s">
        <v>29</v>
      </c>
      <c r="N3641">
        <v>47.79027</v>
      </c>
      <c r="O3641">
        <v>20.063580000000002</v>
      </c>
      <c r="P3641" t="s">
        <v>3519</v>
      </c>
      <c r="Q3641" s="3">
        <f>Table1[[#This Row],[Capacity (MW)]]*0.395*8760*10^-6</f>
        <v>0.10380600000000001</v>
      </c>
      <c r="R3641" s="3" cm="1">
        <f t="array" ref="R3641">AVERAGE(VLOOKUP(_xlfn.TEXTSPLIT(Table1[[#This Row],[Fuel (no space after comma)]], ","), FuelList_Final_EF!$A$2:$B$65, 2, FALSE))</f>
        <v>53.06</v>
      </c>
      <c r="S3641" s="3">
        <f>Table1[[#This Row],[Generation (TWh)]]*10^9*VLOOKUP(Table1[[#This Row],[Turbine/Engine Technology]],Technology_HR!$A$2:$B$11,2,FALSE)*10^-6</f>
        <v>1142904.0600000003</v>
      </c>
      <c r="T3641" s="5">
        <f>Table1[[#This Row],[Fuel Consumption (mmBtu)]]*Table1[[#This Row],[Emission Factor (kg CO2/ mmBtu)]]*10^3</f>
        <v>60642489423.600021</v>
      </c>
      <c r="U3641" s="3">
        <f>Table1[[#This Row],[Emissions (g CO2)]]/(Table1[[#This Row],[Generation (TWh)]]*10^9)</f>
        <v>584.19060000000013</v>
      </c>
    </row>
    <row r="3642" spans="1:21" x14ac:dyDescent="0.35">
      <c r="A3642" t="s">
        <v>1148</v>
      </c>
      <c r="B3642" t="s">
        <v>3239</v>
      </c>
      <c r="C3642" t="str">
        <f>SUBSTITUTE(Table1[[#This Row],[Fuel]],", ",",")</f>
        <v>fossil gas: natural gas</v>
      </c>
      <c r="D3642" t="s">
        <v>3239</v>
      </c>
      <c r="H3642" t="s">
        <v>3436</v>
      </c>
      <c r="I3642">
        <v>30</v>
      </c>
      <c r="J3642" t="s">
        <v>3446</v>
      </c>
      <c r="K3642">
        <v>2007</v>
      </c>
      <c r="L3642" t="s">
        <v>29</v>
      </c>
      <c r="M3642" t="s">
        <v>29</v>
      </c>
      <c r="N3642">
        <v>47.79027</v>
      </c>
      <c r="O3642">
        <v>20.063580000000002</v>
      </c>
      <c r="P3642" t="s">
        <v>3519</v>
      </c>
      <c r="Q3642" s="3">
        <f>Table1[[#This Row],[Capacity (MW)]]*0.395*8760*10^-6</f>
        <v>0.10380600000000001</v>
      </c>
      <c r="R3642" s="3" cm="1">
        <f t="array" ref="R3642">AVERAGE(VLOOKUP(_xlfn.TEXTSPLIT(Table1[[#This Row],[Fuel (no space after comma)]], ","), FuelList_Final_EF!$A$2:$B$65, 2, FALSE))</f>
        <v>53.06</v>
      </c>
      <c r="S3642" s="3">
        <f>Table1[[#This Row],[Generation (TWh)]]*10^9*VLOOKUP(Table1[[#This Row],[Turbine/Engine Technology]],Technology_HR!$A$2:$B$11,2,FALSE)*10^-6</f>
        <v>1142904.0600000003</v>
      </c>
      <c r="T3642" s="5">
        <f>Table1[[#This Row],[Fuel Consumption (mmBtu)]]*Table1[[#This Row],[Emission Factor (kg CO2/ mmBtu)]]*10^3</f>
        <v>60642489423.600021</v>
      </c>
      <c r="U3642" s="3">
        <f>Table1[[#This Row],[Emissions (g CO2)]]/(Table1[[#This Row],[Generation (TWh)]]*10^9)</f>
        <v>584.19060000000013</v>
      </c>
    </row>
    <row r="3643" spans="1:21" x14ac:dyDescent="0.35">
      <c r="A3643" t="s">
        <v>1149</v>
      </c>
      <c r="B3643" t="s">
        <v>3239</v>
      </c>
      <c r="C3643" t="str">
        <f>SUBSTITUTE(Table1[[#This Row],[Fuel]],", ",",")</f>
        <v>fossil gas: natural gas</v>
      </c>
      <c r="D3643" t="s">
        <v>3239</v>
      </c>
      <c r="H3643" t="s">
        <v>3438</v>
      </c>
      <c r="I3643">
        <v>64</v>
      </c>
      <c r="J3643" t="s">
        <v>3446</v>
      </c>
      <c r="K3643">
        <v>2020</v>
      </c>
      <c r="L3643" t="s">
        <v>29</v>
      </c>
      <c r="M3643" t="s">
        <v>29</v>
      </c>
      <c r="N3643">
        <v>48.094880000000003</v>
      </c>
      <c r="O3643">
        <v>20.747250000000001</v>
      </c>
      <c r="P3643" t="s">
        <v>3519</v>
      </c>
      <c r="Q3643" s="3">
        <f>Table1[[#This Row],[Capacity (MW)]]*0.395*8760*10^-6</f>
        <v>0.22145280000000001</v>
      </c>
      <c r="R3643" s="3" cm="1">
        <f t="array" ref="R3643">AVERAGE(VLOOKUP(_xlfn.TEXTSPLIT(Table1[[#This Row],[Fuel (no space after comma)]], ","), FuelList_Final_EF!$A$2:$B$65, 2, FALSE))</f>
        <v>53.06</v>
      </c>
      <c r="S3643" s="3">
        <f>Table1[[#This Row],[Generation (TWh)]]*10^9*VLOOKUP(Table1[[#This Row],[Turbine/Engine Technology]],Technology_HR!$A$2:$B$11,2,FALSE)*10^-6</f>
        <v>1671747.1871999998</v>
      </c>
      <c r="T3643" s="5">
        <f>Table1[[#This Row],[Fuel Consumption (mmBtu)]]*Table1[[#This Row],[Emission Factor (kg CO2/ mmBtu)]]*10^3</f>
        <v>88702905752.832001</v>
      </c>
      <c r="U3643" s="3">
        <f>Table1[[#This Row],[Emissions (g CO2)]]/(Table1[[#This Row],[Generation (TWh)]]*10^9)</f>
        <v>400.54993999999999</v>
      </c>
    </row>
    <row r="3644" spans="1:21" x14ac:dyDescent="0.35">
      <c r="A3644" t="s">
        <v>1139</v>
      </c>
      <c r="B3644" t="s">
        <v>3239</v>
      </c>
      <c r="C3644" t="str">
        <f>SUBSTITUTE(Table1[[#This Row],[Fuel]],", ",",")</f>
        <v>fossil gas: natural gas</v>
      </c>
      <c r="D3644" t="s">
        <v>3239</v>
      </c>
      <c r="H3644" t="s">
        <v>3436</v>
      </c>
      <c r="I3644">
        <v>50</v>
      </c>
      <c r="J3644" t="s">
        <v>3446</v>
      </c>
      <c r="K3644">
        <v>2007</v>
      </c>
      <c r="L3644" t="s">
        <v>29</v>
      </c>
      <c r="M3644" t="s">
        <v>29</v>
      </c>
      <c r="N3644">
        <v>47.564205000000001</v>
      </c>
      <c r="O3644">
        <v>19.037835000000001</v>
      </c>
      <c r="P3644" t="s">
        <v>3519</v>
      </c>
      <c r="Q3644" s="3">
        <f>Table1[[#This Row],[Capacity (MW)]]*0.395*8760*10^-6</f>
        <v>0.17301</v>
      </c>
      <c r="R3644" s="3" cm="1">
        <f t="array" ref="R3644">AVERAGE(VLOOKUP(_xlfn.TEXTSPLIT(Table1[[#This Row],[Fuel (no space after comma)]], ","), FuelList_Final_EF!$A$2:$B$65, 2, FALSE))</f>
        <v>53.06</v>
      </c>
      <c r="S3644" s="3">
        <f>Table1[[#This Row],[Generation (TWh)]]*10^9*VLOOKUP(Table1[[#This Row],[Turbine/Engine Technology]],Technology_HR!$A$2:$B$11,2,FALSE)*10^-6</f>
        <v>1904840.0999999999</v>
      </c>
      <c r="T3644" s="5">
        <f>Table1[[#This Row],[Fuel Consumption (mmBtu)]]*Table1[[#This Row],[Emission Factor (kg CO2/ mmBtu)]]*10^3</f>
        <v>101070815706</v>
      </c>
      <c r="U3644" s="3">
        <f>Table1[[#This Row],[Emissions (g CO2)]]/(Table1[[#This Row],[Generation (TWh)]]*10^9)</f>
        <v>584.19060000000002</v>
      </c>
    </row>
    <row r="3645" spans="1:21" x14ac:dyDescent="0.35">
      <c r="A3645" t="s">
        <v>1142</v>
      </c>
      <c r="B3645" t="s">
        <v>3239</v>
      </c>
      <c r="C3645" t="str">
        <f>SUBSTITUTE(Table1[[#This Row],[Fuel]],", ",",")</f>
        <v>fossil gas: natural gas</v>
      </c>
      <c r="D3645" t="s">
        <v>3239</v>
      </c>
      <c r="H3645" t="s">
        <v>3438</v>
      </c>
      <c r="I3645">
        <v>47</v>
      </c>
      <c r="J3645" t="s">
        <v>3446</v>
      </c>
      <c r="K3645">
        <v>2007</v>
      </c>
      <c r="L3645" t="s">
        <v>29</v>
      </c>
      <c r="M3645" t="s">
        <v>29</v>
      </c>
      <c r="N3645">
        <v>47.957000000000001</v>
      </c>
      <c r="O3645">
        <v>21.699000000000002</v>
      </c>
      <c r="P3645" t="s">
        <v>3519</v>
      </c>
      <c r="Q3645" s="3">
        <f>Table1[[#This Row],[Capacity (MW)]]*0.395*8760*10^-6</f>
        <v>0.16262940000000001</v>
      </c>
      <c r="R3645" s="3" cm="1">
        <f t="array" ref="R3645">AVERAGE(VLOOKUP(_xlfn.TEXTSPLIT(Table1[[#This Row],[Fuel (no space after comma)]], ","), FuelList_Final_EF!$A$2:$B$65, 2, FALSE))</f>
        <v>53.06</v>
      </c>
      <c r="S3645" s="3">
        <f>Table1[[#This Row],[Generation (TWh)]]*10^9*VLOOKUP(Table1[[#This Row],[Turbine/Engine Technology]],Technology_HR!$A$2:$B$11,2,FALSE)*10^-6</f>
        <v>1227689.3406</v>
      </c>
      <c r="T3645" s="5">
        <f>Table1[[#This Row],[Fuel Consumption (mmBtu)]]*Table1[[#This Row],[Emission Factor (kg CO2/ mmBtu)]]*10^3</f>
        <v>65141196412.236008</v>
      </c>
      <c r="U3645" s="3">
        <f>Table1[[#This Row],[Emissions (g CO2)]]/(Table1[[#This Row],[Generation (TWh)]]*10^9)</f>
        <v>400.54994000000005</v>
      </c>
    </row>
    <row r="3646" spans="1:21" x14ac:dyDescent="0.35">
      <c r="A3646" t="s">
        <v>1139</v>
      </c>
      <c r="B3646" t="s">
        <v>3251</v>
      </c>
      <c r="C3646" t="str">
        <f>SUBSTITUTE(Table1[[#This Row],[Fuel]],", ",",")</f>
        <v>fossil liquids: heavy fuel oil,fossil gas: natural gas</v>
      </c>
      <c r="D3646" t="s">
        <v>3241</v>
      </c>
      <c r="E3646" t="s">
        <v>3239</v>
      </c>
      <c r="H3646" t="s">
        <v>3436</v>
      </c>
      <c r="I3646">
        <v>155</v>
      </c>
      <c r="J3646" t="s">
        <v>3446</v>
      </c>
      <c r="K3646">
        <v>1998</v>
      </c>
      <c r="L3646" t="s">
        <v>29</v>
      </c>
      <c r="M3646" t="s">
        <v>29</v>
      </c>
      <c r="N3646">
        <v>47.94</v>
      </c>
      <c r="O3646">
        <v>20.968</v>
      </c>
      <c r="P3646" t="s">
        <v>3519</v>
      </c>
      <c r="Q3646" s="3">
        <f>Table1[[#This Row],[Capacity (MW)]]*0.395*8760*10^-6</f>
        <v>0.536331</v>
      </c>
      <c r="R3646" s="3" cm="1">
        <f t="array" ref="R3646">AVERAGE(VLOOKUP(_xlfn.TEXTSPLIT(Table1[[#This Row],[Fuel (no space after comma)]], ","), FuelList_Final_EF!$A$2:$B$65, 2, FALSE))</f>
        <v>67.331265155508703</v>
      </c>
      <c r="S3646" s="3">
        <f>Table1[[#This Row],[Generation (TWh)]]*10^9*VLOOKUP(Table1[[#This Row],[Turbine/Engine Technology]],Technology_HR!$A$2:$B$11,2,FALSE)*10^-6</f>
        <v>5905004.3099999996</v>
      </c>
      <c r="T3646" s="5">
        <f>Table1[[#This Row],[Fuel Consumption (mmBtu)]]*Table1[[#This Row],[Emission Factor (kg CO2/ mmBtu)]]*10^3</f>
        <v>397591410941.03168</v>
      </c>
      <c r="U3646" s="3">
        <f>Table1[[#This Row],[Emissions (g CO2)]]/(Table1[[#This Row],[Generation (TWh)]]*10^9)</f>
        <v>741.31722936215078</v>
      </c>
    </row>
    <row r="3647" spans="1:21" x14ac:dyDescent="0.35">
      <c r="A3647" t="s">
        <v>1150</v>
      </c>
      <c r="B3647" t="s">
        <v>3239</v>
      </c>
      <c r="C3647" t="str">
        <f>SUBSTITUTE(Table1[[#This Row],[Fuel]],", ",",")</f>
        <v>fossil gas: natural gas</v>
      </c>
      <c r="D3647" t="s">
        <v>3239</v>
      </c>
      <c r="H3647" t="s">
        <v>3438</v>
      </c>
      <c r="I3647">
        <v>460</v>
      </c>
      <c r="J3647" t="s">
        <v>3451</v>
      </c>
      <c r="K3647" t="s">
        <v>29</v>
      </c>
      <c r="L3647" t="s">
        <v>29</v>
      </c>
      <c r="M3647" t="s">
        <v>29</v>
      </c>
      <c r="N3647">
        <v>46.253010000000003</v>
      </c>
      <c r="O3647">
        <v>20.14143</v>
      </c>
      <c r="P3647" t="s">
        <v>3519</v>
      </c>
      <c r="Q3647" s="3">
        <f>Table1[[#This Row],[Capacity (MW)]]*0.395*8760*10^-6</f>
        <v>1.5916920000000001</v>
      </c>
      <c r="R3647" s="3" cm="1">
        <f t="array" ref="R3647">AVERAGE(VLOOKUP(_xlfn.TEXTSPLIT(Table1[[#This Row],[Fuel (no space after comma)]], ","), FuelList_Final_EF!$A$2:$B$65, 2, FALSE))</f>
        <v>53.06</v>
      </c>
      <c r="S3647" s="3">
        <f>Table1[[#This Row],[Generation (TWh)]]*10^9*VLOOKUP(Table1[[#This Row],[Turbine/Engine Technology]],Technology_HR!$A$2:$B$11,2,FALSE)*10^-6</f>
        <v>12015682.908</v>
      </c>
      <c r="T3647" s="5">
        <f>Table1[[#This Row],[Fuel Consumption (mmBtu)]]*Table1[[#This Row],[Emission Factor (kg CO2/ mmBtu)]]*10^3</f>
        <v>637552135098.47998</v>
      </c>
      <c r="U3647" s="3">
        <f>Table1[[#This Row],[Emissions (g CO2)]]/(Table1[[#This Row],[Generation (TWh)]]*10^9)</f>
        <v>400.54993999999999</v>
      </c>
    </row>
    <row r="3648" spans="1:21" x14ac:dyDescent="0.35">
      <c r="A3648" t="s">
        <v>1150</v>
      </c>
      <c r="B3648" t="s">
        <v>3239</v>
      </c>
      <c r="C3648" t="str">
        <f>SUBSTITUTE(Table1[[#This Row],[Fuel]],", ",",")</f>
        <v>fossil gas: natural gas</v>
      </c>
      <c r="D3648" t="s">
        <v>3239</v>
      </c>
      <c r="H3648" t="s">
        <v>3438</v>
      </c>
      <c r="I3648">
        <v>460</v>
      </c>
      <c r="J3648" t="s">
        <v>3451</v>
      </c>
      <c r="K3648" t="s">
        <v>29</v>
      </c>
      <c r="L3648" t="s">
        <v>29</v>
      </c>
      <c r="M3648" t="s">
        <v>29</v>
      </c>
      <c r="N3648">
        <v>46.253010000000003</v>
      </c>
      <c r="O3648">
        <v>20.14143</v>
      </c>
      <c r="P3648" t="s">
        <v>3519</v>
      </c>
      <c r="Q3648" s="3">
        <f>Table1[[#This Row],[Capacity (MW)]]*0.395*8760*10^-6</f>
        <v>1.5916920000000001</v>
      </c>
      <c r="R3648" s="3" cm="1">
        <f t="array" ref="R3648">AVERAGE(VLOOKUP(_xlfn.TEXTSPLIT(Table1[[#This Row],[Fuel (no space after comma)]], ","), FuelList_Final_EF!$A$2:$B$65, 2, FALSE))</f>
        <v>53.06</v>
      </c>
      <c r="S3648" s="3">
        <f>Table1[[#This Row],[Generation (TWh)]]*10^9*VLOOKUP(Table1[[#This Row],[Turbine/Engine Technology]],Technology_HR!$A$2:$B$11,2,FALSE)*10^-6</f>
        <v>12015682.908</v>
      </c>
      <c r="T3648" s="5">
        <f>Table1[[#This Row],[Fuel Consumption (mmBtu)]]*Table1[[#This Row],[Emission Factor (kg CO2/ mmBtu)]]*10^3</f>
        <v>637552135098.47998</v>
      </c>
      <c r="U3648" s="3">
        <f>Table1[[#This Row],[Emissions (g CO2)]]/(Table1[[#This Row],[Generation (TWh)]]*10^9)</f>
        <v>400.54993999999999</v>
      </c>
    </row>
    <row r="3649" spans="1:21" x14ac:dyDescent="0.35">
      <c r="A3649" t="s">
        <v>1151</v>
      </c>
      <c r="B3649" t="s">
        <v>3239</v>
      </c>
      <c r="C3649" t="str">
        <f>SUBSTITUTE(Table1[[#This Row],[Fuel]],", ",",")</f>
        <v>fossil gas: natural gas</v>
      </c>
      <c r="D3649" t="s">
        <v>3239</v>
      </c>
      <c r="H3649" t="s">
        <v>3441</v>
      </c>
      <c r="I3649">
        <v>21</v>
      </c>
      <c r="J3649" t="s">
        <v>3446</v>
      </c>
      <c r="K3649">
        <v>2004</v>
      </c>
      <c r="L3649" t="s">
        <v>29</v>
      </c>
      <c r="M3649" t="s">
        <v>29</v>
      </c>
      <c r="N3649">
        <v>47.560580999999999</v>
      </c>
      <c r="O3649">
        <v>18.428784</v>
      </c>
      <c r="P3649" t="s">
        <v>3519</v>
      </c>
      <c r="Q3649" s="3">
        <f>Table1[[#This Row],[Capacity (MW)]]*0.395*8760*10^-6</f>
        <v>7.2664199999999998E-2</v>
      </c>
      <c r="R3649" s="3" cm="1">
        <f t="array" ref="R3649">AVERAGE(VLOOKUP(_xlfn.TEXTSPLIT(Table1[[#This Row],[Fuel (no space after comma)]], ","), FuelList_Final_EF!$A$2:$B$65, 2, FALSE))</f>
        <v>53.06</v>
      </c>
      <c r="S3649" s="3">
        <f>Table1[[#This Row],[Generation (TWh)]]*10^9*VLOOKUP(Table1[[#This Row],[Turbine/Engine Technology]],Technology_HR!$A$2:$B$11,2,FALSE)*10^-6</f>
        <v>548542.04579999996</v>
      </c>
      <c r="T3649" s="5">
        <f>Table1[[#This Row],[Fuel Consumption (mmBtu)]]*Table1[[#This Row],[Emission Factor (kg CO2/ mmBtu)]]*10^3</f>
        <v>29105640950.147999</v>
      </c>
      <c r="U3649" s="3">
        <f>Table1[[#This Row],[Emissions (g CO2)]]/(Table1[[#This Row],[Generation (TWh)]]*10^9)</f>
        <v>400.54993999999999</v>
      </c>
    </row>
    <row r="3650" spans="1:21" x14ac:dyDescent="0.35">
      <c r="A3650" t="s">
        <v>1152</v>
      </c>
      <c r="B3650" t="s">
        <v>3239</v>
      </c>
      <c r="C3650" t="str">
        <f>SUBSTITUTE(Table1[[#This Row],[Fuel]],", ",",")</f>
        <v>fossil gas: natural gas</v>
      </c>
      <c r="D3650" t="s">
        <v>3239</v>
      </c>
      <c r="H3650" t="s">
        <v>3438</v>
      </c>
      <c r="I3650">
        <v>500</v>
      </c>
      <c r="J3650" t="s">
        <v>3447</v>
      </c>
      <c r="K3650">
        <v>2026</v>
      </c>
      <c r="L3650" t="s">
        <v>29</v>
      </c>
      <c r="M3650" t="s">
        <v>29</v>
      </c>
      <c r="N3650">
        <v>47.917290999999999</v>
      </c>
      <c r="O3650">
        <v>21.076981</v>
      </c>
      <c r="P3650" t="s">
        <v>3519</v>
      </c>
      <c r="Q3650" s="3">
        <f>Table1[[#This Row],[Capacity (MW)]]*0.395*8760*10^-6</f>
        <v>1.7301</v>
      </c>
      <c r="R3650" s="3" cm="1">
        <f t="array" ref="R3650">AVERAGE(VLOOKUP(_xlfn.TEXTSPLIT(Table1[[#This Row],[Fuel (no space after comma)]], ","), FuelList_Final_EF!$A$2:$B$65, 2, FALSE))</f>
        <v>53.06</v>
      </c>
      <c r="S3650" s="3">
        <f>Table1[[#This Row],[Generation (TWh)]]*10^9*VLOOKUP(Table1[[#This Row],[Turbine/Engine Technology]],Technology_HR!$A$2:$B$11,2,FALSE)*10^-6</f>
        <v>13060524.899999999</v>
      </c>
      <c r="T3650" s="5">
        <f>Table1[[#This Row],[Fuel Consumption (mmBtu)]]*Table1[[#This Row],[Emission Factor (kg CO2/ mmBtu)]]*10^3</f>
        <v>692991451194</v>
      </c>
      <c r="U3650" s="3">
        <f>Table1[[#This Row],[Emissions (g CO2)]]/(Table1[[#This Row],[Generation (TWh)]]*10^9)</f>
        <v>400.54993999999999</v>
      </c>
    </row>
    <row r="3651" spans="1:21" x14ac:dyDescent="0.35">
      <c r="A3651" t="s">
        <v>1152</v>
      </c>
      <c r="B3651" t="s">
        <v>3239</v>
      </c>
      <c r="C3651" t="str">
        <f>SUBSTITUTE(Table1[[#This Row],[Fuel]],", ",",")</f>
        <v>fossil gas: natural gas</v>
      </c>
      <c r="D3651" t="s">
        <v>3239</v>
      </c>
      <c r="H3651" t="s">
        <v>3438</v>
      </c>
      <c r="I3651">
        <v>500</v>
      </c>
      <c r="J3651" t="s">
        <v>3447</v>
      </c>
      <c r="K3651">
        <v>2026</v>
      </c>
      <c r="L3651" t="s">
        <v>29</v>
      </c>
      <c r="M3651" t="s">
        <v>29</v>
      </c>
      <c r="N3651">
        <v>47.917290999999999</v>
      </c>
      <c r="O3651">
        <v>21.076981</v>
      </c>
      <c r="P3651" t="s">
        <v>3519</v>
      </c>
      <c r="Q3651" s="3">
        <f>Table1[[#This Row],[Capacity (MW)]]*0.395*8760*10^-6</f>
        <v>1.7301</v>
      </c>
      <c r="R3651" s="3" cm="1">
        <f t="array" ref="R3651">AVERAGE(VLOOKUP(_xlfn.TEXTSPLIT(Table1[[#This Row],[Fuel (no space after comma)]], ","), FuelList_Final_EF!$A$2:$B$65, 2, FALSE))</f>
        <v>53.06</v>
      </c>
      <c r="S3651" s="3">
        <f>Table1[[#This Row],[Generation (TWh)]]*10^9*VLOOKUP(Table1[[#This Row],[Turbine/Engine Technology]],Technology_HR!$A$2:$B$11,2,FALSE)*10^-6</f>
        <v>13060524.899999999</v>
      </c>
      <c r="T3651" s="5">
        <f>Table1[[#This Row],[Fuel Consumption (mmBtu)]]*Table1[[#This Row],[Emission Factor (kg CO2/ mmBtu)]]*10^3</f>
        <v>692991451194</v>
      </c>
      <c r="U3651" s="3">
        <f>Table1[[#This Row],[Emissions (g CO2)]]/(Table1[[#This Row],[Generation (TWh)]]*10^9)</f>
        <v>400.54993999999999</v>
      </c>
    </row>
    <row r="3652" spans="1:21" x14ac:dyDescent="0.35">
      <c r="A3652" t="s">
        <v>1153</v>
      </c>
      <c r="B3652" t="s">
        <v>3239</v>
      </c>
      <c r="C3652" t="str">
        <f>SUBSTITUTE(Table1[[#This Row],[Fuel]],", ",",")</f>
        <v>fossil gas: natural gas</v>
      </c>
      <c r="D3652" t="s">
        <v>3239</v>
      </c>
      <c r="H3652" t="s">
        <v>3438</v>
      </c>
      <c r="I3652">
        <v>34</v>
      </c>
      <c r="J3652" t="s">
        <v>3446</v>
      </c>
      <c r="K3652">
        <v>2005</v>
      </c>
      <c r="L3652" t="s">
        <v>29</v>
      </c>
      <c r="M3652" t="s">
        <v>29</v>
      </c>
      <c r="N3652">
        <v>47.914400000000001</v>
      </c>
      <c r="O3652">
        <v>21.023599999999998</v>
      </c>
      <c r="P3652" t="s">
        <v>3519</v>
      </c>
      <c r="Q3652" s="3">
        <f>Table1[[#This Row],[Capacity (MW)]]*0.395*8760*10^-6</f>
        <v>0.1176468</v>
      </c>
      <c r="R3652" s="3" cm="1">
        <f t="array" ref="R3652">AVERAGE(VLOOKUP(_xlfn.TEXTSPLIT(Table1[[#This Row],[Fuel (no space after comma)]], ","), FuelList_Final_EF!$A$2:$B$65, 2, FALSE))</f>
        <v>53.06</v>
      </c>
      <c r="S3652" s="3">
        <f>Table1[[#This Row],[Generation (TWh)]]*10^9*VLOOKUP(Table1[[#This Row],[Turbine/Engine Technology]],Technology_HR!$A$2:$B$11,2,FALSE)*10^-6</f>
        <v>888115.69319999998</v>
      </c>
      <c r="T3652" s="5">
        <f>Table1[[#This Row],[Fuel Consumption (mmBtu)]]*Table1[[#This Row],[Emission Factor (kg CO2/ mmBtu)]]*10^3</f>
        <v>47123418681.192001</v>
      </c>
      <c r="U3652" s="3">
        <f>Table1[[#This Row],[Emissions (g CO2)]]/(Table1[[#This Row],[Generation (TWh)]]*10^9)</f>
        <v>400.54993999999999</v>
      </c>
    </row>
    <row r="3653" spans="1:21" x14ac:dyDescent="0.35">
      <c r="A3653" t="s">
        <v>1147</v>
      </c>
      <c r="B3653" t="s">
        <v>3239</v>
      </c>
      <c r="C3653" t="str">
        <f>SUBSTITUTE(Table1[[#This Row],[Fuel]],", ",",")</f>
        <v>fossil gas: natural gas</v>
      </c>
      <c r="D3653" t="s">
        <v>3239</v>
      </c>
      <c r="H3653" t="s">
        <v>3438</v>
      </c>
      <c r="I3653">
        <v>110</v>
      </c>
      <c r="J3653" t="s">
        <v>3446</v>
      </c>
      <c r="K3653">
        <v>2002</v>
      </c>
      <c r="L3653" t="s">
        <v>29</v>
      </c>
      <c r="M3653" t="s">
        <v>29</v>
      </c>
      <c r="N3653">
        <v>47.554000000000002</v>
      </c>
      <c r="O3653">
        <v>19.1023</v>
      </c>
      <c r="P3653" t="s">
        <v>3519</v>
      </c>
      <c r="Q3653" s="3">
        <f>Table1[[#This Row],[Capacity (MW)]]*0.395*8760*10^-6</f>
        <v>0.38062199999999996</v>
      </c>
      <c r="R3653" s="3" cm="1">
        <f t="array" ref="R3653">AVERAGE(VLOOKUP(_xlfn.TEXTSPLIT(Table1[[#This Row],[Fuel (no space after comma)]], ","), FuelList_Final_EF!$A$2:$B$65, 2, FALSE))</f>
        <v>53.06</v>
      </c>
      <c r="S3653" s="3">
        <f>Table1[[#This Row],[Generation (TWh)]]*10^9*VLOOKUP(Table1[[#This Row],[Turbine/Engine Technology]],Technology_HR!$A$2:$B$11,2,FALSE)*10^-6</f>
        <v>2873315.4779999992</v>
      </c>
      <c r="T3653" s="5">
        <f>Table1[[#This Row],[Fuel Consumption (mmBtu)]]*Table1[[#This Row],[Emission Factor (kg CO2/ mmBtu)]]*10^3</f>
        <v>152458119262.67996</v>
      </c>
      <c r="U3653" s="3">
        <f>Table1[[#This Row],[Emissions (g CO2)]]/(Table1[[#This Row],[Generation (TWh)]]*10^9)</f>
        <v>400.54993999999994</v>
      </c>
    </row>
    <row r="3654" spans="1:21" x14ac:dyDescent="0.35">
      <c r="A3654" t="s">
        <v>1154</v>
      </c>
      <c r="B3654" t="s">
        <v>3239</v>
      </c>
      <c r="C3654" t="str">
        <f>SUBSTITUTE(Table1[[#This Row],[Fuel]],", ",",")</f>
        <v>fossil gas: natural gas</v>
      </c>
      <c r="D3654" t="s">
        <v>3239</v>
      </c>
      <c r="H3654" t="s">
        <v>3438</v>
      </c>
      <c r="I3654">
        <v>135</v>
      </c>
      <c r="J3654" t="s">
        <v>3446</v>
      </c>
      <c r="K3654">
        <v>2015</v>
      </c>
      <c r="L3654" t="s">
        <v>29</v>
      </c>
      <c r="M3654" t="s">
        <v>29</v>
      </c>
      <c r="N3654">
        <v>23.825018</v>
      </c>
      <c r="O3654">
        <v>91.287056000000007</v>
      </c>
      <c r="P3654" t="s">
        <v>3520</v>
      </c>
      <c r="Q3654" s="3">
        <f>Table1[[#This Row],[Capacity (MW)]]*0.395*8760*10^-6</f>
        <v>0.46712699999999996</v>
      </c>
      <c r="R3654" s="3" cm="1">
        <f t="array" ref="R3654">AVERAGE(VLOOKUP(_xlfn.TEXTSPLIT(Table1[[#This Row],[Fuel (no space after comma)]], ","), FuelList_Final_EF!$A$2:$B$65, 2, FALSE))</f>
        <v>53.06</v>
      </c>
      <c r="S3654" s="3">
        <f>Table1[[#This Row],[Generation (TWh)]]*10^9*VLOOKUP(Table1[[#This Row],[Turbine/Engine Technology]],Technology_HR!$A$2:$B$11,2,FALSE)*10^-6</f>
        <v>3526341.7229999993</v>
      </c>
      <c r="T3654" s="5">
        <f>Table1[[#This Row],[Fuel Consumption (mmBtu)]]*Table1[[#This Row],[Emission Factor (kg CO2/ mmBtu)]]*10^3</f>
        <v>187107691822.37997</v>
      </c>
      <c r="U3654" s="3">
        <f>Table1[[#This Row],[Emissions (g CO2)]]/(Table1[[#This Row],[Generation (TWh)]]*10^9)</f>
        <v>400.54993999999999</v>
      </c>
    </row>
    <row r="3655" spans="1:21" x14ac:dyDescent="0.35">
      <c r="A3655" t="s">
        <v>1155</v>
      </c>
      <c r="B3655" t="s">
        <v>3281</v>
      </c>
      <c r="C3655" t="str">
        <f>SUBSTITUTE(Table1[[#This Row],[Fuel]],", ",",")</f>
        <v>fossil gas: natural gas,coal: unknown</v>
      </c>
      <c r="D3655" t="s">
        <v>3239</v>
      </c>
      <c r="E3655" t="s">
        <v>3645</v>
      </c>
      <c r="H3655" t="s">
        <v>3438</v>
      </c>
      <c r="I3655">
        <v>50</v>
      </c>
      <c r="J3655" t="s">
        <v>3446</v>
      </c>
      <c r="K3655">
        <v>1997</v>
      </c>
      <c r="L3655" t="s">
        <v>29</v>
      </c>
      <c r="M3655" t="s">
        <v>29</v>
      </c>
      <c r="N3655">
        <v>21.638746999999999</v>
      </c>
      <c r="O3655">
        <v>73.183000000000007</v>
      </c>
      <c r="P3655" t="s">
        <v>3520</v>
      </c>
      <c r="Q3655" s="3">
        <f>Table1[[#This Row],[Capacity (MW)]]*0.395*8760*10^-6</f>
        <v>0.17301</v>
      </c>
      <c r="R3655" s="3" cm="1">
        <f t="array" ref="R3655">AVERAGE(VLOOKUP(_xlfn.TEXTSPLIT(Table1[[#This Row],[Fuel (no space after comma)]], ","), FuelList_Final_EF!$A$2:$B$65, 2, FALSE))</f>
        <v>76.661787032156042</v>
      </c>
      <c r="S3655" s="3">
        <f>Table1[[#This Row],[Generation (TWh)]]*10^9*VLOOKUP(Table1[[#This Row],[Turbine/Engine Technology]],Technology_HR!$A$2:$B$11,2,FALSE)*10^-6</f>
        <v>1306052.49</v>
      </c>
      <c r="T3655" s="5">
        <f>Table1[[#This Row],[Fuel Consumption (mmBtu)]]*Table1[[#This Row],[Emission Factor (kg CO2/ mmBtu)]]*10^3</f>
        <v>100124317841.1971</v>
      </c>
      <c r="U3655" s="3">
        <f>Table1[[#This Row],[Emissions (g CO2)]]/(Table1[[#This Row],[Generation (TWh)]]*10^9)</f>
        <v>578.71983030574586</v>
      </c>
    </row>
    <row r="3656" spans="1:21" x14ac:dyDescent="0.35">
      <c r="A3656" t="s">
        <v>1156</v>
      </c>
      <c r="B3656" t="s">
        <v>3239</v>
      </c>
      <c r="C3656" t="str">
        <f>SUBSTITUTE(Table1[[#This Row],[Fuel]],", ",",")</f>
        <v>fossil gas: natural gas</v>
      </c>
      <c r="D3656" t="s">
        <v>3239</v>
      </c>
      <c r="H3656" t="s">
        <v>3438</v>
      </c>
      <c r="I3656">
        <v>419.3</v>
      </c>
      <c r="J3656" t="s">
        <v>3446</v>
      </c>
      <c r="K3656">
        <v>1989</v>
      </c>
      <c r="L3656" t="s">
        <v>29</v>
      </c>
      <c r="M3656" t="s">
        <v>29</v>
      </c>
      <c r="N3656">
        <v>25.1797</v>
      </c>
      <c r="O3656">
        <v>76.318799999999996</v>
      </c>
      <c r="P3656" t="s">
        <v>3520</v>
      </c>
      <c r="Q3656" s="3">
        <f>Table1[[#This Row],[Capacity (MW)]]*0.395*8760*10^-6</f>
        <v>1.4508618600000001</v>
      </c>
      <c r="R3656" s="3" cm="1">
        <f t="array" ref="R3656">AVERAGE(VLOOKUP(_xlfn.TEXTSPLIT(Table1[[#This Row],[Fuel (no space after comma)]], ","), FuelList_Final_EF!$A$2:$B$65, 2, FALSE))</f>
        <v>53.06</v>
      </c>
      <c r="S3656" s="3">
        <f>Table1[[#This Row],[Generation (TWh)]]*10^9*VLOOKUP(Table1[[#This Row],[Turbine/Engine Technology]],Technology_HR!$A$2:$B$11,2,FALSE)*10^-6</f>
        <v>10952556.18114</v>
      </c>
      <c r="T3656" s="5">
        <f>Table1[[#This Row],[Fuel Consumption (mmBtu)]]*Table1[[#This Row],[Emission Factor (kg CO2/ mmBtu)]]*10^3</f>
        <v>581142630971.28845</v>
      </c>
      <c r="U3656" s="3">
        <f>Table1[[#This Row],[Emissions (g CO2)]]/(Table1[[#This Row],[Generation (TWh)]]*10^9)</f>
        <v>400.54994000000005</v>
      </c>
    </row>
    <row r="3657" spans="1:21" x14ac:dyDescent="0.35">
      <c r="A3657" t="s">
        <v>1157</v>
      </c>
      <c r="B3657" t="s">
        <v>3239</v>
      </c>
      <c r="C3657" t="str">
        <f>SUBSTITUTE(Table1[[#This Row],[Fuel]],", ",",")</f>
        <v>fossil gas: natural gas</v>
      </c>
      <c r="D3657" t="s">
        <v>3239</v>
      </c>
      <c r="H3657" t="s">
        <v>3441</v>
      </c>
      <c r="I3657">
        <v>150</v>
      </c>
      <c r="J3657" t="s">
        <v>3446</v>
      </c>
      <c r="K3657">
        <v>2006</v>
      </c>
      <c r="L3657" t="s">
        <v>29</v>
      </c>
      <c r="M3657" t="s">
        <v>29</v>
      </c>
      <c r="N3657">
        <v>9.3285040000000006</v>
      </c>
      <c r="O3657">
        <v>78.923287000000002</v>
      </c>
      <c r="P3657" t="s">
        <v>3520</v>
      </c>
      <c r="Q3657" s="3">
        <f>Table1[[#This Row],[Capacity (MW)]]*0.395*8760*10^-6</f>
        <v>0.51902999999999999</v>
      </c>
      <c r="R3657" s="3" cm="1">
        <f t="array" ref="R3657">AVERAGE(VLOOKUP(_xlfn.TEXTSPLIT(Table1[[#This Row],[Fuel (no space after comma)]], ","), FuelList_Final_EF!$A$2:$B$65, 2, FALSE))</f>
        <v>53.06</v>
      </c>
      <c r="S3657" s="3">
        <f>Table1[[#This Row],[Generation (TWh)]]*10^9*VLOOKUP(Table1[[#This Row],[Turbine/Engine Technology]],Technology_HR!$A$2:$B$11,2,FALSE)*10^-6</f>
        <v>3918157.4699999997</v>
      </c>
      <c r="T3657" s="5">
        <f>Table1[[#This Row],[Fuel Consumption (mmBtu)]]*Table1[[#This Row],[Emission Factor (kg CO2/ mmBtu)]]*10^3</f>
        <v>207897435358.19998</v>
      </c>
      <c r="U3657" s="3">
        <f>Table1[[#This Row],[Emissions (g CO2)]]/(Table1[[#This Row],[Generation (TWh)]]*10^9)</f>
        <v>400.54993999999999</v>
      </c>
    </row>
    <row r="3658" spans="1:21" x14ac:dyDescent="0.35">
      <c r="A3658" t="s">
        <v>1154</v>
      </c>
      <c r="B3658" t="s">
        <v>3239</v>
      </c>
      <c r="C3658" t="str">
        <f>SUBSTITUTE(Table1[[#This Row],[Fuel]],", ",",")</f>
        <v>fossil gas: natural gas</v>
      </c>
      <c r="D3658" t="s">
        <v>3239</v>
      </c>
      <c r="H3658" t="s">
        <v>3438</v>
      </c>
      <c r="I3658">
        <v>97</v>
      </c>
      <c r="J3658" t="s">
        <v>3446</v>
      </c>
      <c r="K3658">
        <v>1998</v>
      </c>
      <c r="L3658" t="s">
        <v>29</v>
      </c>
      <c r="M3658" t="s">
        <v>29</v>
      </c>
      <c r="N3658">
        <v>27.340994999999999</v>
      </c>
      <c r="O3658">
        <v>95.406384000000003</v>
      </c>
      <c r="P3658" t="s">
        <v>3520</v>
      </c>
      <c r="Q3658" s="3">
        <f>Table1[[#This Row],[Capacity (MW)]]*0.395*8760*10^-6</f>
        <v>0.33563940000000003</v>
      </c>
      <c r="R3658" s="3" cm="1">
        <f t="array" ref="R3658">AVERAGE(VLOOKUP(_xlfn.TEXTSPLIT(Table1[[#This Row],[Fuel (no space after comma)]], ","), FuelList_Final_EF!$A$2:$B$65, 2, FALSE))</f>
        <v>53.06</v>
      </c>
      <c r="S3658" s="3">
        <f>Table1[[#This Row],[Generation (TWh)]]*10^9*VLOOKUP(Table1[[#This Row],[Turbine/Engine Technology]],Technology_HR!$A$2:$B$11,2,FALSE)*10^-6</f>
        <v>2533741.8306000005</v>
      </c>
      <c r="T3658" s="5">
        <f>Table1[[#This Row],[Fuel Consumption (mmBtu)]]*Table1[[#This Row],[Emission Factor (kg CO2/ mmBtu)]]*10^3</f>
        <v>134440341531.63603</v>
      </c>
      <c r="U3658" s="3">
        <f>Table1[[#This Row],[Emissions (g CO2)]]/(Table1[[#This Row],[Generation (TWh)]]*10^9)</f>
        <v>400.54994000000005</v>
      </c>
    </row>
    <row r="3659" spans="1:21" x14ac:dyDescent="0.35">
      <c r="A3659" t="s">
        <v>1154</v>
      </c>
      <c r="B3659" t="s">
        <v>3239</v>
      </c>
      <c r="C3659" t="str">
        <f>SUBSTITUTE(Table1[[#This Row],[Fuel]],", ",",")</f>
        <v>fossil gas: natural gas</v>
      </c>
      <c r="D3659" t="s">
        <v>3239</v>
      </c>
      <c r="H3659" t="s">
        <v>3438</v>
      </c>
      <c r="I3659">
        <v>97</v>
      </c>
      <c r="J3659" t="s">
        <v>3446</v>
      </c>
      <c r="K3659">
        <v>1998</v>
      </c>
      <c r="L3659" t="s">
        <v>29</v>
      </c>
      <c r="M3659" t="s">
        <v>29</v>
      </c>
      <c r="N3659">
        <v>27.340994999999999</v>
      </c>
      <c r="O3659">
        <v>95.406384000000003</v>
      </c>
      <c r="P3659" t="s">
        <v>3520</v>
      </c>
      <c r="Q3659" s="3">
        <f>Table1[[#This Row],[Capacity (MW)]]*0.395*8760*10^-6</f>
        <v>0.33563940000000003</v>
      </c>
      <c r="R3659" s="3" cm="1">
        <f t="array" ref="R3659">AVERAGE(VLOOKUP(_xlfn.TEXTSPLIT(Table1[[#This Row],[Fuel (no space after comma)]], ","), FuelList_Final_EF!$A$2:$B$65, 2, FALSE))</f>
        <v>53.06</v>
      </c>
      <c r="S3659" s="3">
        <f>Table1[[#This Row],[Generation (TWh)]]*10^9*VLOOKUP(Table1[[#This Row],[Turbine/Engine Technology]],Technology_HR!$A$2:$B$11,2,FALSE)*10^-6</f>
        <v>2533741.8306000005</v>
      </c>
      <c r="T3659" s="5">
        <f>Table1[[#This Row],[Fuel Consumption (mmBtu)]]*Table1[[#This Row],[Emission Factor (kg CO2/ mmBtu)]]*10^3</f>
        <v>134440341531.63603</v>
      </c>
      <c r="U3659" s="3">
        <f>Table1[[#This Row],[Emissions (g CO2)]]/(Table1[[#This Row],[Generation (TWh)]]*10^9)</f>
        <v>400.54994000000005</v>
      </c>
    </row>
    <row r="3660" spans="1:21" x14ac:dyDescent="0.35">
      <c r="A3660" t="s">
        <v>1154</v>
      </c>
      <c r="B3660" t="s">
        <v>3239</v>
      </c>
      <c r="C3660" t="str">
        <f>SUBSTITUTE(Table1[[#This Row],[Fuel]],", ",",")</f>
        <v>fossil gas: natural gas</v>
      </c>
      <c r="D3660" t="s">
        <v>3239</v>
      </c>
      <c r="H3660" t="s">
        <v>3438</v>
      </c>
      <c r="I3660">
        <v>97</v>
      </c>
      <c r="J3660" t="s">
        <v>3446</v>
      </c>
      <c r="K3660">
        <v>1998</v>
      </c>
      <c r="L3660" t="s">
        <v>29</v>
      </c>
      <c r="M3660" t="s">
        <v>29</v>
      </c>
      <c r="N3660">
        <v>27.340994999999999</v>
      </c>
      <c r="O3660">
        <v>95.406384000000003</v>
      </c>
      <c r="P3660" t="s">
        <v>3520</v>
      </c>
      <c r="Q3660" s="3">
        <f>Table1[[#This Row],[Capacity (MW)]]*0.395*8760*10^-6</f>
        <v>0.33563940000000003</v>
      </c>
      <c r="R3660" s="3" cm="1">
        <f t="array" ref="R3660">AVERAGE(VLOOKUP(_xlfn.TEXTSPLIT(Table1[[#This Row],[Fuel (no space after comma)]], ","), FuelList_Final_EF!$A$2:$B$65, 2, FALSE))</f>
        <v>53.06</v>
      </c>
      <c r="S3660" s="3">
        <f>Table1[[#This Row],[Generation (TWh)]]*10^9*VLOOKUP(Table1[[#This Row],[Turbine/Engine Technology]],Technology_HR!$A$2:$B$11,2,FALSE)*10^-6</f>
        <v>2533741.8306000005</v>
      </c>
      <c r="T3660" s="5">
        <f>Table1[[#This Row],[Fuel Consumption (mmBtu)]]*Table1[[#This Row],[Emission Factor (kg CO2/ mmBtu)]]*10^3</f>
        <v>134440341531.63603</v>
      </c>
      <c r="U3660" s="3">
        <f>Table1[[#This Row],[Emissions (g CO2)]]/(Table1[[#This Row],[Generation (TWh)]]*10^9)</f>
        <v>400.54994000000005</v>
      </c>
    </row>
    <row r="3661" spans="1:21" x14ac:dyDescent="0.35">
      <c r="A3661" t="s">
        <v>1156</v>
      </c>
      <c r="B3661" t="s">
        <v>3239</v>
      </c>
      <c r="C3661" t="str">
        <f>SUBSTITUTE(Table1[[#This Row],[Fuel]],", ",",")</f>
        <v>fossil gas: natural gas</v>
      </c>
      <c r="D3661" t="s">
        <v>3239</v>
      </c>
      <c r="H3661" t="s">
        <v>3438</v>
      </c>
      <c r="I3661">
        <v>663</v>
      </c>
      <c r="J3661" t="s">
        <v>3446</v>
      </c>
      <c r="K3661">
        <v>1990</v>
      </c>
      <c r="L3661" t="s">
        <v>29</v>
      </c>
      <c r="M3661" t="s">
        <v>29</v>
      </c>
      <c r="N3661">
        <v>26.6282</v>
      </c>
      <c r="O3661">
        <v>79.528599999999997</v>
      </c>
      <c r="P3661" t="s">
        <v>3520</v>
      </c>
      <c r="Q3661" s="3">
        <f>Table1[[#This Row],[Capacity (MW)]]*0.395*8760*10^-6</f>
        <v>2.2941126000000001</v>
      </c>
      <c r="R3661" s="3" cm="1">
        <f t="array" ref="R3661">AVERAGE(VLOOKUP(_xlfn.TEXTSPLIT(Table1[[#This Row],[Fuel (no space after comma)]], ","), FuelList_Final_EF!$A$2:$B$65, 2, FALSE))</f>
        <v>53.06</v>
      </c>
      <c r="S3661" s="3">
        <f>Table1[[#This Row],[Generation (TWh)]]*10^9*VLOOKUP(Table1[[#This Row],[Turbine/Engine Technology]],Technology_HR!$A$2:$B$11,2,FALSE)*10^-6</f>
        <v>17318256.0174</v>
      </c>
      <c r="T3661" s="5">
        <f>Table1[[#This Row],[Fuel Consumption (mmBtu)]]*Table1[[#This Row],[Emission Factor (kg CO2/ mmBtu)]]*10^3</f>
        <v>918906664283.24402</v>
      </c>
      <c r="U3661" s="3">
        <f>Table1[[#This Row],[Emissions (g CO2)]]/(Table1[[#This Row],[Generation (TWh)]]*10^9)</f>
        <v>400.54993999999999</v>
      </c>
    </row>
    <row r="3662" spans="1:21" x14ac:dyDescent="0.35">
      <c r="A3662" t="s">
        <v>1158</v>
      </c>
      <c r="B3662" t="s">
        <v>3242</v>
      </c>
      <c r="C3662" t="str">
        <f>SUBSTITUTE(Table1[[#This Row],[Fuel]],", ",",")</f>
        <v>fossil gas: lng</v>
      </c>
      <c r="D3662" t="s">
        <v>3242</v>
      </c>
      <c r="H3662" t="s">
        <v>3438</v>
      </c>
      <c r="I3662">
        <v>730</v>
      </c>
      <c r="J3662" t="s">
        <v>3451</v>
      </c>
      <c r="K3662" t="s">
        <v>29</v>
      </c>
      <c r="L3662" t="s">
        <v>29</v>
      </c>
      <c r="M3662" t="s">
        <v>29</v>
      </c>
      <c r="N3662">
        <v>13.098919</v>
      </c>
      <c r="O3662">
        <v>80.270146999999994</v>
      </c>
      <c r="P3662" t="s">
        <v>3520</v>
      </c>
      <c r="Q3662" s="3">
        <f>Table1[[#This Row],[Capacity (MW)]]*0.395*8760*10^-6</f>
        <v>2.5259459999999998</v>
      </c>
      <c r="R3662" s="3" cm="1">
        <f t="array" ref="R3662">AVERAGE(VLOOKUP(_xlfn.TEXTSPLIT(Table1[[#This Row],[Fuel (no space after comma)]], ","), FuelList_Final_EF!$A$2:$B$65, 2, FALSE))</f>
        <v>67.685819715340017</v>
      </c>
      <c r="S3662" s="3">
        <f>Table1[[#This Row],[Generation (TWh)]]*10^9*VLOOKUP(Table1[[#This Row],[Turbine/Engine Technology]],Technology_HR!$A$2:$B$11,2,FALSE)*10^-6</f>
        <v>19068366.353999998</v>
      </c>
      <c r="T3662" s="5">
        <f>Table1[[#This Row],[Fuel Consumption (mmBtu)]]*Table1[[#This Row],[Emission Factor (kg CO2/ mmBtu)]]*10^3</f>
        <v>1290658007302.8994</v>
      </c>
      <c r="U3662" s="3">
        <f>Table1[[#This Row],[Emissions (g CO2)]]/(Table1[[#This Row],[Generation (TWh)]]*10^9)</f>
        <v>510.96025303110179</v>
      </c>
    </row>
    <row r="3663" spans="1:21" x14ac:dyDescent="0.35">
      <c r="A3663" t="s">
        <v>1158</v>
      </c>
      <c r="B3663" t="s">
        <v>3242</v>
      </c>
      <c r="C3663" t="str">
        <f>SUBSTITUTE(Table1[[#This Row],[Fuel]],", ",",")</f>
        <v>fossil gas: lng</v>
      </c>
      <c r="D3663" t="s">
        <v>3242</v>
      </c>
      <c r="H3663" t="s">
        <v>3438</v>
      </c>
      <c r="I3663">
        <v>730</v>
      </c>
      <c r="J3663" t="s">
        <v>3451</v>
      </c>
      <c r="K3663" t="s">
        <v>29</v>
      </c>
      <c r="L3663" t="s">
        <v>29</v>
      </c>
      <c r="M3663" t="s">
        <v>29</v>
      </c>
      <c r="N3663">
        <v>13.098919</v>
      </c>
      <c r="O3663">
        <v>80.270146999999994</v>
      </c>
      <c r="P3663" t="s">
        <v>3520</v>
      </c>
      <c r="Q3663" s="3">
        <f>Table1[[#This Row],[Capacity (MW)]]*0.395*8760*10^-6</f>
        <v>2.5259459999999998</v>
      </c>
      <c r="R3663" s="3" cm="1">
        <f t="array" ref="R3663">AVERAGE(VLOOKUP(_xlfn.TEXTSPLIT(Table1[[#This Row],[Fuel (no space after comma)]], ","), FuelList_Final_EF!$A$2:$B$65, 2, FALSE))</f>
        <v>67.685819715340017</v>
      </c>
      <c r="S3663" s="3">
        <f>Table1[[#This Row],[Generation (TWh)]]*10^9*VLOOKUP(Table1[[#This Row],[Turbine/Engine Technology]],Technology_HR!$A$2:$B$11,2,FALSE)*10^-6</f>
        <v>19068366.353999998</v>
      </c>
      <c r="T3663" s="5">
        <f>Table1[[#This Row],[Fuel Consumption (mmBtu)]]*Table1[[#This Row],[Emission Factor (kg CO2/ mmBtu)]]*10^3</f>
        <v>1290658007302.8994</v>
      </c>
      <c r="U3663" s="3">
        <f>Table1[[#This Row],[Emissions (g CO2)]]/(Table1[[#This Row],[Generation (TWh)]]*10^9)</f>
        <v>510.96025303110179</v>
      </c>
    </row>
    <row r="3664" spans="1:21" x14ac:dyDescent="0.35">
      <c r="A3664" t="s">
        <v>1159</v>
      </c>
      <c r="B3664" t="s">
        <v>3239</v>
      </c>
      <c r="C3664" t="str">
        <f>SUBSTITUTE(Table1[[#This Row],[Fuel]],", ",",")</f>
        <v>fossil gas: natural gas</v>
      </c>
      <c r="D3664" t="s">
        <v>3239</v>
      </c>
      <c r="H3664" t="s">
        <v>3438</v>
      </c>
      <c r="I3664">
        <v>53</v>
      </c>
      <c r="J3664" t="s">
        <v>3446</v>
      </c>
      <c r="K3664" t="s">
        <v>29</v>
      </c>
      <c r="L3664" t="s">
        <v>29</v>
      </c>
      <c r="M3664" t="s">
        <v>29</v>
      </c>
      <c r="N3664">
        <v>27.469294999999999</v>
      </c>
      <c r="O3664">
        <v>94.873358999999994</v>
      </c>
      <c r="P3664" t="s">
        <v>3520</v>
      </c>
      <c r="Q3664" s="3">
        <f>Table1[[#This Row],[Capacity (MW)]]*0.395*8760*10^-6</f>
        <v>0.18339059999999999</v>
      </c>
      <c r="R3664" s="3" cm="1">
        <f t="array" ref="R3664">AVERAGE(VLOOKUP(_xlfn.TEXTSPLIT(Table1[[#This Row],[Fuel (no space after comma)]], ","), FuelList_Final_EF!$A$2:$B$65, 2, FALSE))</f>
        <v>53.06</v>
      </c>
      <c r="S3664" s="3">
        <f>Table1[[#This Row],[Generation (TWh)]]*10^9*VLOOKUP(Table1[[#This Row],[Turbine/Engine Technology]],Technology_HR!$A$2:$B$11,2,FALSE)*10^-6</f>
        <v>1384415.6394</v>
      </c>
      <c r="T3664" s="5">
        <f>Table1[[#This Row],[Fuel Consumption (mmBtu)]]*Table1[[#This Row],[Emission Factor (kg CO2/ mmBtu)]]*10^3</f>
        <v>73457093826.563995</v>
      </c>
      <c r="U3664" s="3">
        <f>Table1[[#This Row],[Emissions (g CO2)]]/(Table1[[#This Row],[Generation (TWh)]]*10^9)</f>
        <v>400.54993999999999</v>
      </c>
    </row>
    <row r="3665" spans="1:21" x14ac:dyDescent="0.35">
      <c r="A3665" t="s">
        <v>1160</v>
      </c>
      <c r="B3665" t="s">
        <v>3239</v>
      </c>
      <c r="C3665" t="str">
        <f>SUBSTITUTE(Table1[[#This Row],[Fuel]],", ",",")</f>
        <v>fossil gas: natural gas</v>
      </c>
      <c r="D3665" t="s">
        <v>3239</v>
      </c>
      <c r="H3665" t="s">
        <v>3438</v>
      </c>
      <c r="I3665">
        <v>500</v>
      </c>
      <c r="J3665" t="s">
        <v>3446</v>
      </c>
      <c r="K3665">
        <v>2006</v>
      </c>
      <c r="L3665" t="s">
        <v>29</v>
      </c>
      <c r="M3665" t="s">
        <v>29</v>
      </c>
      <c r="N3665">
        <v>21.114424</v>
      </c>
      <c r="O3665">
        <v>72.656204000000002</v>
      </c>
      <c r="P3665" t="s">
        <v>3520</v>
      </c>
      <c r="Q3665" s="3">
        <f>Table1[[#This Row],[Capacity (MW)]]*0.395*8760*10^-6</f>
        <v>1.7301</v>
      </c>
      <c r="R3665" s="3" cm="1">
        <f t="array" ref="R3665">AVERAGE(VLOOKUP(_xlfn.TEXTSPLIT(Table1[[#This Row],[Fuel (no space after comma)]], ","), FuelList_Final_EF!$A$2:$B$65, 2, FALSE))</f>
        <v>53.06</v>
      </c>
      <c r="S3665" s="3">
        <f>Table1[[#This Row],[Generation (TWh)]]*10^9*VLOOKUP(Table1[[#This Row],[Turbine/Engine Technology]],Technology_HR!$A$2:$B$11,2,FALSE)*10^-6</f>
        <v>13060524.899999999</v>
      </c>
      <c r="T3665" s="5">
        <f>Table1[[#This Row],[Fuel Consumption (mmBtu)]]*Table1[[#This Row],[Emission Factor (kg CO2/ mmBtu)]]*10^3</f>
        <v>692991451194</v>
      </c>
      <c r="U3665" s="3">
        <f>Table1[[#This Row],[Emissions (g CO2)]]/(Table1[[#This Row],[Generation (TWh)]]*10^9)</f>
        <v>400.54993999999999</v>
      </c>
    </row>
    <row r="3666" spans="1:21" x14ac:dyDescent="0.35">
      <c r="A3666" t="s">
        <v>1161</v>
      </c>
      <c r="B3666" t="s">
        <v>3258</v>
      </c>
      <c r="C3666" t="str">
        <f>SUBSTITUTE(Table1[[#This Row],[Fuel]],", ",",")</f>
        <v>fossil liquids: diesel</v>
      </c>
      <c r="D3666" t="s">
        <v>3258</v>
      </c>
      <c r="H3666" t="s">
        <v>3441</v>
      </c>
      <c r="I3666">
        <v>64</v>
      </c>
      <c r="J3666" t="s">
        <v>3446</v>
      </c>
      <c r="K3666">
        <v>1997</v>
      </c>
      <c r="L3666" t="s">
        <v>29</v>
      </c>
      <c r="M3666" t="s">
        <v>29</v>
      </c>
      <c r="N3666">
        <v>9.9973989999999997</v>
      </c>
      <c r="O3666">
        <v>76.373165999999998</v>
      </c>
      <c r="P3666" t="s">
        <v>3520</v>
      </c>
      <c r="Q3666" s="3">
        <f>Table1[[#This Row],[Capacity (MW)]]*0.395*8760*10^-6</f>
        <v>0.22145280000000001</v>
      </c>
      <c r="R3666" s="3" cm="1">
        <f t="array" ref="R3666">AVERAGE(VLOOKUP(_xlfn.TEXTSPLIT(Table1[[#This Row],[Fuel (no space after comma)]], ","), FuelList_Final_EF!$A$2:$B$65, 2, FALSE))</f>
        <v>78.106682297772565</v>
      </c>
      <c r="S3666" s="3">
        <f>Table1[[#This Row],[Generation (TWh)]]*10^9*VLOOKUP(Table1[[#This Row],[Turbine/Engine Technology]],Technology_HR!$A$2:$B$11,2,FALSE)*10^-6</f>
        <v>1671747.1871999998</v>
      </c>
      <c r="T3666" s="5">
        <f>Table1[[#This Row],[Fuel Consumption (mmBtu)]]*Table1[[#This Row],[Emission Factor (kg CO2/ mmBtu)]]*10^3</f>
        <v>130574626432.8253</v>
      </c>
      <c r="U3666" s="3">
        <f>Table1[[#This Row],[Emissions (g CO2)]]/(Table1[[#This Row],[Generation (TWh)]]*10^9)</f>
        <v>589.62734466588506</v>
      </c>
    </row>
    <row r="3667" spans="1:21" x14ac:dyDescent="0.35">
      <c r="A3667" t="s">
        <v>1162</v>
      </c>
      <c r="B3667" t="s">
        <v>3330</v>
      </c>
      <c r="C3667" t="str">
        <f>SUBSTITUTE(Table1[[#This Row],[Fuel]],", ",",")</f>
        <v>fossil liquids: naphtha</v>
      </c>
      <c r="D3667" t="s">
        <v>3330</v>
      </c>
      <c r="H3667" t="s">
        <v>3438</v>
      </c>
      <c r="I3667">
        <v>165</v>
      </c>
      <c r="J3667" t="s">
        <v>3446</v>
      </c>
      <c r="K3667">
        <v>1999</v>
      </c>
      <c r="L3667" t="s">
        <v>29</v>
      </c>
      <c r="M3667" t="s">
        <v>29</v>
      </c>
      <c r="N3667">
        <v>10.074502000000001</v>
      </c>
      <c r="O3667">
        <v>76.319108</v>
      </c>
      <c r="P3667" t="s">
        <v>3520</v>
      </c>
      <c r="Q3667" s="3">
        <f>Table1[[#This Row],[Capacity (MW)]]*0.395*8760*10^-6</f>
        <v>0.57093300000000002</v>
      </c>
      <c r="R3667" s="3" cm="1">
        <f t="array" ref="R3667">AVERAGE(VLOOKUP(_xlfn.TEXTSPLIT(Table1[[#This Row],[Fuel (no space after comma)]], ","), FuelList_Final_EF!$A$2:$B$65, 2, FALSE))</f>
        <v>77.279915656299423</v>
      </c>
      <c r="S3667" s="3">
        <f>Table1[[#This Row],[Generation (TWh)]]*10^9*VLOOKUP(Table1[[#This Row],[Turbine/Engine Technology]],Technology_HR!$A$2:$B$11,2,FALSE)*10^-6</f>
        <v>4309973.2170000002</v>
      </c>
      <c r="T3667" s="5">
        <f>Table1[[#This Row],[Fuel Consumption (mmBtu)]]*Table1[[#This Row],[Emission Factor (kg CO2/ mmBtu)]]*10^3</f>
        <v>333074366690.66949</v>
      </c>
      <c r="U3667" s="3">
        <f>Table1[[#This Row],[Emissions (g CO2)]]/(Table1[[#This Row],[Generation (TWh)]]*10^9)</f>
        <v>583.38608328940438</v>
      </c>
    </row>
    <row r="3668" spans="1:21" x14ac:dyDescent="0.35">
      <c r="A3668" t="s">
        <v>1156</v>
      </c>
      <c r="B3668" t="s">
        <v>3240</v>
      </c>
      <c r="C3668" t="str">
        <f>SUBSTITUTE(Table1[[#This Row],[Fuel]],", ",",")</f>
        <v>fossil gas: natural gas,fossil liquids: diesel</v>
      </c>
      <c r="D3668" t="s">
        <v>3239</v>
      </c>
      <c r="E3668" t="s">
        <v>3258</v>
      </c>
      <c r="H3668" t="s">
        <v>3438</v>
      </c>
      <c r="I3668">
        <v>829.8</v>
      </c>
      <c r="J3668" t="s">
        <v>3446</v>
      </c>
      <c r="K3668">
        <v>1994</v>
      </c>
      <c r="L3668" t="s">
        <v>29</v>
      </c>
      <c r="M3668" t="s">
        <v>29</v>
      </c>
      <c r="N3668">
        <v>28.5932</v>
      </c>
      <c r="O3668">
        <v>77.610100000000003</v>
      </c>
      <c r="P3668" t="s">
        <v>3520</v>
      </c>
      <c r="Q3668" s="3">
        <f>Table1[[#This Row],[Capacity (MW)]]*0.395*8760*10^-6</f>
        <v>2.8712739599999999</v>
      </c>
      <c r="R3668" s="3" cm="1">
        <f t="array" ref="R3668">AVERAGE(VLOOKUP(_xlfn.TEXTSPLIT(Table1[[#This Row],[Fuel (no space after comma)]], ","), FuelList_Final_EF!$A$2:$B$65, 2, FALSE))</f>
        <v>65.583341148886291</v>
      </c>
      <c r="S3668" s="3">
        <f>Table1[[#This Row],[Generation (TWh)]]*10^9*VLOOKUP(Table1[[#This Row],[Turbine/Engine Technology]],Technology_HR!$A$2:$B$11,2,FALSE)*10^-6</f>
        <v>21675247.12404</v>
      </c>
      <c r="T3668" s="5">
        <f>Table1[[#This Row],[Fuel Consumption (mmBtu)]]*Table1[[#This Row],[Emission Factor (kg CO2/ mmBtu)]]*10^3</f>
        <v>1421535126622.3318</v>
      </c>
      <c r="U3668" s="3">
        <f>Table1[[#This Row],[Emissions (g CO2)]]/(Table1[[#This Row],[Generation (TWh)]]*10^9)</f>
        <v>495.08864233294264</v>
      </c>
    </row>
    <row r="3669" spans="1:21" x14ac:dyDescent="0.35">
      <c r="A3669" t="s">
        <v>1163</v>
      </c>
      <c r="B3669" t="s">
        <v>3239</v>
      </c>
      <c r="C3669" t="str">
        <f>SUBSTITUTE(Table1[[#This Row],[Fuel]],", ",",")</f>
        <v>fossil gas: natural gas</v>
      </c>
      <c r="D3669" t="s">
        <v>3239</v>
      </c>
      <c r="H3669" t="s">
        <v>3438</v>
      </c>
      <c r="I3669">
        <v>195</v>
      </c>
      <c r="J3669" t="s">
        <v>3446</v>
      </c>
      <c r="K3669">
        <v>2017</v>
      </c>
      <c r="L3669" t="s">
        <v>29</v>
      </c>
      <c r="M3669" t="s">
        <v>29</v>
      </c>
      <c r="N3669">
        <v>21.693394000000001</v>
      </c>
      <c r="O3669">
        <v>72.623334999999997</v>
      </c>
      <c r="P3669" t="s">
        <v>3520</v>
      </c>
      <c r="Q3669" s="3">
        <f>Table1[[#This Row],[Capacity (MW)]]*0.395*8760*10^-6</f>
        <v>0.67473899999999998</v>
      </c>
      <c r="R3669" s="3" cm="1">
        <f t="array" ref="R3669">AVERAGE(VLOOKUP(_xlfn.TEXTSPLIT(Table1[[#This Row],[Fuel (no space after comma)]], ","), FuelList_Final_EF!$A$2:$B$65, 2, FALSE))</f>
        <v>53.06</v>
      </c>
      <c r="S3669" s="3">
        <f>Table1[[#This Row],[Generation (TWh)]]*10^9*VLOOKUP(Table1[[#This Row],[Turbine/Engine Technology]],Technology_HR!$A$2:$B$11,2,FALSE)*10^-6</f>
        <v>5093604.7110000001</v>
      </c>
      <c r="T3669" s="5">
        <f>Table1[[#This Row],[Fuel Consumption (mmBtu)]]*Table1[[#This Row],[Emission Factor (kg CO2/ mmBtu)]]*10^3</f>
        <v>270266665965.66003</v>
      </c>
      <c r="U3669" s="3">
        <f>Table1[[#This Row],[Emissions (g CO2)]]/(Table1[[#This Row],[Generation (TWh)]]*10^9)</f>
        <v>400.54994000000005</v>
      </c>
    </row>
    <row r="3670" spans="1:21" x14ac:dyDescent="0.35">
      <c r="A3670" t="s">
        <v>1164</v>
      </c>
      <c r="B3670" t="s">
        <v>3239</v>
      </c>
      <c r="C3670" t="str">
        <f>SUBSTITUTE(Table1[[#This Row],[Fuel]],", ",",")</f>
        <v>fossil gas: natural gas</v>
      </c>
      <c r="D3670" t="s">
        <v>3239</v>
      </c>
      <c r="H3670" t="s">
        <v>3438</v>
      </c>
      <c r="I3670">
        <v>400</v>
      </c>
      <c r="J3670" t="s">
        <v>3446</v>
      </c>
      <c r="K3670">
        <v>2014</v>
      </c>
      <c r="L3670" t="s">
        <v>29</v>
      </c>
      <c r="M3670" t="s">
        <v>29</v>
      </c>
      <c r="N3670">
        <v>21.692299999999999</v>
      </c>
      <c r="O3670">
        <v>72.621499999999997</v>
      </c>
      <c r="P3670" t="s">
        <v>3520</v>
      </c>
      <c r="Q3670" s="3">
        <f>Table1[[#This Row],[Capacity (MW)]]*0.395*8760*10^-6</f>
        <v>1.38408</v>
      </c>
      <c r="R3670" s="3" cm="1">
        <f t="array" ref="R3670">AVERAGE(VLOOKUP(_xlfn.TEXTSPLIT(Table1[[#This Row],[Fuel (no space after comma)]], ","), FuelList_Final_EF!$A$2:$B$65, 2, FALSE))</f>
        <v>53.06</v>
      </c>
      <c r="S3670" s="3">
        <f>Table1[[#This Row],[Generation (TWh)]]*10^9*VLOOKUP(Table1[[#This Row],[Turbine/Engine Technology]],Technology_HR!$A$2:$B$11,2,FALSE)*10^-6</f>
        <v>10448419.92</v>
      </c>
      <c r="T3670" s="5">
        <f>Table1[[#This Row],[Fuel Consumption (mmBtu)]]*Table1[[#This Row],[Emission Factor (kg CO2/ mmBtu)]]*10^3</f>
        <v>554393160955.20007</v>
      </c>
      <c r="U3670" s="3">
        <f>Table1[[#This Row],[Emissions (g CO2)]]/(Table1[[#This Row],[Generation (TWh)]]*10^9)</f>
        <v>400.54994000000005</v>
      </c>
    </row>
    <row r="3671" spans="1:21" x14ac:dyDescent="0.35">
      <c r="A3671" t="s">
        <v>1164</v>
      </c>
      <c r="B3671" t="s">
        <v>3239</v>
      </c>
      <c r="C3671" t="str">
        <f>SUBSTITUTE(Table1[[#This Row],[Fuel]],", ",",")</f>
        <v>fossil gas: natural gas</v>
      </c>
      <c r="D3671" t="s">
        <v>3239</v>
      </c>
      <c r="H3671" t="s">
        <v>3438</v>
      </c>
      <c r="I3671">
        <v>400</v>
      </c>
      <c r="J3671" t="s">
        <v>3446</v>
      </c>
      <c r="K3671">
        <v>2014</v>
      </c>
      <c r="L3671" t="s">
        <v>29</v>
      </c>
      <c r="M3671" t="s">
        <v>29</v>
      </c>
      <c r="N3671">
        <v>21.692299999999999</v>
      </c>
      <c r="O3671">
        <v>72.621499999999997</v>
      </c>
      <c r="P3671" t="s">
        <v>3520</v>
      </c>
      <c r="Q3671" s="3">
        <f>Table1[[#This Row],[Capacity (MW)]]*0.395*8760*10^-6</f>
        <v>1.38408</v>
      </c>
      <c r="R3671" s="3" cm="1">
        <f t="array" ref="R3671">AVERAGE(VLOOKUP(_xlfn.TEXTSPLIT(Table1[[#This Row],[Fuel (no space after comma)]], ","), FuelList_Final_EF!$A$2:$B$65, 2, FALSE))</f>
        <v>53.06</v>
      </c>
      <c r="S3671" s="3">
        <f>Table1[[#This Row],[Generation (TWh)]]*10^9*VLOOKUP(Table1[[#This Row],[Turbine/Engine Technology]],Technology_HR!$A$2:$B$11,2,FALSE)*10^-6</f>
        <v>10448419.92</v>
      </c>
      <c r="T3671" s="5">
        <f>Table1[[#This Row],[Fuel Consumption (mmBtu)]]*Table1[[#This Row],[Emission Factor (kg CO2/ mmBtu)]]*10^3</f>
        <v>554393160955.20007</v>
      </c>
      <c r="U3671" s="3">
        <f>Table1[[#This Row],[Emissions (g CO2)]]/(Table1[[#This Row],[Generation (TWh)]]*10^9)</f>
        <v>400.54994000000005</v>
      </c>
    </row>
    <row r="3672" spans="1:21" x14ac:dyDescent="0.35">
      <c r="A3672" t="s">
        <v>1164</v>
      </c>
      <c r="B3672" t="s">
        <v>3239</v>
      </c>
      <c r="C3672" t="str">
        <f>SUBSTITUTE(Table1[[#This Row],[Fuel]],", ",",")</f>
        <v>fossil gas: natural gas</v>
      </c>
      <c r="D3672" t="s">
        <v>3239</v>
      </c>
      <c r="H3672" t="s">
        <v>3438</v>
      </c>
      <c r="I3672">
        <v>400</v>
      </c>
      <c r="J3672" t="s">
        <v>3446</v>
      </c>
      <c r="K3672">
        <v>2014</v>
      </c>
      <c r="L3672" t="s">
        <v>29</v>
      </c>
      <c r="M3672" t="s">
        <v>29</v>
      </c>
      <c r="N3672">
        <v>21.692299999999999</v>
      </c>
      <c r="O3672">
        <v>72.621499999999997</v>
      </c>
      <c r="P3672" t="s">
        <v>3520</v>
      </c>
      <c r="Q3672" s="3">
        <f>Table1[[#This Row],[Capacity (MW)]]*0.395*8760*10^-6</f>
        <v>1.38408</v>
      </c>
      <c r="R3672" s="3" cm="1">
        <f t="array" ref="R3672">AVERAGE(VLOOKUP(_xlfn.TEXTSPLIT(Table1[[#This Row],[Fuel (no space after comma)]], ","), FuelList_Final_EF!$A$2:$B$65, 2, FALSE))</f>
        <v>53.06</v>
      </c>
      <c r="S3672" s="3">
        <f>Table1[[#This Row],[Generation (TWh)]]*10^9*VLOOKUP(Table1[[#This Row],[Turbine/Engine Technology]],Technology_HR!$A$2:$B$11,2,FALSE)*10^-6</f>
        <v>10448419.92</v>
      </c>
      <c r="T3672" s="5">
        <f>Table1[[#This Row],[Fuel Consumption (mmBtu)]]*Table1[[#This Row],[Emission Factor (kg CO2/ mmBtu)]]*10^3</f>
        <v>554393160955.20007</v>
      </c>
      <c r="U3672" s="3">
        <f>Table1[[#This Row],[Emissions (g CO2)]]/(Table1[[#This Row],[Generation (TWh)]]*10^9)</f>
        <v>400.54994000000005</v>
      </c>
    </row>
    <row r="3673" spans="1:21" x14ac:dyDescent="0.35">
      <c r="A3673" t="s">
        <v>1165</v>
      </c>
      <c r="B3673" t="s">
        <v>3239</v>
      </c>
      <c r="C3673" t="str">
        <f>SUBSTITUTE(Table1[[#This Row],[Fuel]],", ",",")</f>
        <v>fossil gas: natural gas</v>
      </c>
      <c r="D3673" t="s">
        <v>3239</v>
      </c>
      <c r="H3673" t="s">
        <v>3438</v>
      </c>
      <c r="I3673">
        <v>330</v>
      </c>
      <c r="J3673" t="s">
        <v>3446</v>
      </c>
      <c r="K3673">
        <v>2007</v>
      </c>
      <c r="L3673" t="s">
        <v>29</v>
      </c>
      <c r="M3673" t="s">
        <v>29</v>
      </c>
      <c r="N3673">
        <v>26.701839</v>
      </c>
      <c r="O3673">
        <v>77.847932999999998</v>
      </c>
      <c r="P3673" t="s">
        <v>3520</v>
      </c>
      <c r="Q3673" s="3">
        <f>Table1[[#This Row],[Capacity (MW)]]*0.395*8760*10^-6</f>
        <v>1.141866</v>
      </c>
      <c r="R3673" s="3" cm="1">
        <f t="array" ref="R3673">AVERAGE(VLOOKUP(_xlfn.TEXTSPLIT(Table1[[#This Row],[Fuel (no space after comma)]], ","), FuelList_Final_EF!$A$2:$B$65, 2, FALSE))</f>
        <v>53.06</v>
      </c>
      <c r="S3673" s="3">
        <f>Table1[[#This Row],[Generation (TWh)]]*10^9*VLOOKUP(Table1[[#This Row],[Turbine/Engine Technology]],Technology_HR!$A$2:$B$11,2,FALSE)*10^-6</f>
        <v>8619946.4340000004</v>
      </c>
      <c r="T3673" s="5">
        <f>Table1[[#This Row],[Fuel Consumption (mmBtu)]]*Table1[[#This Row],[Emission Factor (kg CO2/ mmBtu)]]*10^3</f>
        <v>457374357788.04004</v>
      </c>
      <c r="U3673" s="3">
        <f>Table1[[#This Row],[Emissions (g CO2)]]/(Table1[[#This Row],[Generation (TWh)]]*10^9)</f>
        <v>400.54994000000005</v>
      </c>
    </row>
    <row r="3674" spans="1:21" x14ac:dyDescent="0.35">
      <c r="A3674" t="s">
        <v>1166</v>
      </c>
      <c r="B3674" t="s">
        <v>3269</v>
      </c>
      <c r="C3674" t="str">
        <f>SUBSTITUTE(Table1[[#This Row],[Fuel]],", ",",")</f>
        <v>fossil gas: natural gas,fossil gas: lng</v>
      </c>
      <c r="D3674" t="s">
        <v>3239</v>
      </c>
      <c r="E3674" t="s">
        <v>3242</v>
      </c>
      <c r="H3674" t="s">
        <v>3438</v>
      </c>
      <c r="I3674">
        <v>106</v>
      </c>
      <c r="J3674" t="s">
        <v>3446</v>
      </c>
      <c r="K3674">
        <v>2004</v>
      </c>
      <c r="L3674" t="s">
        <v>29</v>
      </c>
      <c r="M3674" t="s">
        <v>29</v>
      </c>
      <c r="N3674">
        <v>22.239599999999999</v>
      </c>
      <c r="O3674">
        <v>72.751999999999995</v>
      </c>
      <c r="P3674" t="s">
        <v>3520</v>
      </c>
      <c r="Q3674" s="3">
        <f>Table1[[#This Row],[Capacity (MW)]]*0.395*8760*10^-6</f>
        <v>0.36678119999999997</v>
      </c>
      <c r="R3674" s="3" cm="1">
        <f t="array" ref="R3674">AVERAGE(VLOOKUP(_xlfn.TEXTSPLIT(Table1[[#This Row],[Fuel (no space after comma)]], ","), FuelList_Final_EF!$A$2:$B$65, 2, FALSE))</f>
        <v>60.37290985767001</v>
      </c>
      <c r="S3674" s="3">
        <f>Table1[[#This Row],[Generation (TWh)]]*10^9*VLOOKUP(Table1[[#This Row],[Turbine/Engine Technology]],Technology_HR!$A$2:$B$11,2,FALSE)*10^-6</f>
        <v>2768831.2788</v>
      </c>
      <c r="T3674" s="5">
        <f>Table1[[#This Row],[Fuel Consumption (mmBtu)]]*Table1[[#This Row],[Emission Factor (kg CO2/ mmBtu)]]*10^3</f>
        <v>167162401206.0896</v>
      </c>
      <c r="U3674" s="3">
        <f>Table1[[#This Row],[Emissions (g CO2)]]/(Table1[[#This Row],[Generation (TWh)]]*10^9)</f>
        <v>455.75509651555097</v>
      </c>
    </row>
    <row r="3675" spans="1:21" x14ac:dyDescent="0.35">
      <c r="A3675" t="s">
        <v>1166</v>
      </c>
      <c r="B3675" t="s">
        <v>3269</v>
      </c>
      <c r="C3675" t="str">
        <f>SUBSTITUTE(Table1[[#This Row],[Fuel]],", ",",")</f>
        <v>fossil gas: natural gas,fossil gas: lng</v>
      </c>
      <c r="D3675" t="s">
        <v>3239</v>
      </c>
      <c r="E3675" t="s">
        <v>3242</v>
      </c>
      <c r="H3675" t="s">
        <v>3438</v>
      </c>
      <c r="I3675">
        <v>112</v>
      </c>
      <c r="J3675" t="s">
        <v>3446</v>
      </c>
      <c r="K3675">
        <v>2007</v>
      </c>
      <c r="L3675" t="s">
        <v>29</v>
      </c>
      <c r="M3675" t="s">
        <v>29</v>
      </c>
      <c r="N3675">
        <v>22.239599999999999</v>
      </c>
      <c r="O3675">
        <v>72.751999999999995</v>
      </c>
      <c r="P3675" t="s">
        <v>3520</v>
      </c>
      <c r="Q3675" s="3">
        <f>Table1[[#This Row],[Capacity (MW)]]*0.395*8760*10^-6</f>
        <v>0.38754240000000001</v>
      </c>
      <c r="R3675" s="3" cm="1">
        <f t="array" ref="R3675">AVERAGE(VLOOKUP(_xlfn.TEXTSPLIT(Table1[[#This Row],[Fuel (no space after comma)]], ","), FuelList_Final_EF!$A$2:$B$65, 2, FALSE))</f>
        <v>60.37290985767001</v>
      </c>
      <c r="S3675" s="3">
        <f>Table1[[#This Row],[Generation (TWh)]]*10^9*VLOOKUP(Table1[[#This Row],[Turbine/Engine Technology]],Technology_HR!$A$2:$B$11,2,FALSE)*10^-6</f>
        <v>2925557.5776</v>
      </c>
      <c r="T3675" s="5">
        <f>Table1[[#This Row],[Fuel Consumption (mmBtu)]]*Table1[[#This Row],[Emission Factor (kg CO2/ mmBtu)]]*10^3</f>
        <v>176624423915.86823</v>
      </c>
      <c r="U3675" s="3">
        <f>Table1[[#This Row],[Emissions (g CO2)]]/(Table1[[#This Row],[Generation (TWh)]]*10^9)</f>
        <v>455.75509651555086</v>
      </c>
    </row>
    <row r="3676" spans="1:21" x14ac:dyDescent="0.35">
      <c r="A3676" t="s">
        <v>1166</v>
      </c>
      <c r="B3676" t="s">
        <v>3269</v>
      </c>
      <c r="C3676" t="str">
        <f>SUBSTITUTE(Table1[[#This Row],[Fuel]],", ",",")</f>
        <v>fossil gas: natural gas,fossil gas: lng</v>
      </c>
      <c r="D3676" t="s">
        <v>3239</v>
      </c>
      <c r="E3676" t="s">
        <v>3242</v>
      </c>
      <c r="H3676" t="s">
        <v>3438</v>
      </c>
      <c r="I3676">
        <v>376</v>
      </c>
      <c r="J3676" t="s">
        <v>3446</v>
      </c>
      <c r="K3676">
        <v>2014</v>
      </c>
      <c r="L3676" t="s">
        <v>29</v>
      </c>
      <c r="M3676" t="s">
        <v>29</v>
      </c>
      <c r="N3676">
        <v>22.239599999999999</v>
      </c>
      <c r="O3676">
        <v>72.751999999999995</v>
      </c>
      <c r="P3676" t="s">
        <v>3520</v>
      </c>
      <c r="Q3676" s="3">
        <f>Table1[[#This Row],[Capacity (MW)]]*0.395*8760*10^-6</f>
        <v>1.3010352000000001</v>
      </c>
      <c r="R3676" s="3" cm="1">
        <f t="array" ref="R3676">AVERAGE(VLOOKUP(_xlfn.TEXTSPLIT(Table1[[#This Row],[Fuel (no space after comma)]], ","), FuelList_Final_EF!$A$2:$B$65, 2, FALSE))</f>
        <v>60.37290985767001</v>
      </c>
      <c r="S3676" s="3">
        <f>Table1[[#This Row],[Generation (TWh)]]*10^9*VLOOKUP(Table1[[#This Row],[Turbine/Engine Technology]],Technology_HR!$A$2:$B$11,2,FALSE)*10^-6</f>
        <v>9821514.7248</v>
      </c>
      <c r="T3676" s="5">
        <f>Table1[[#This Row],[Fuel Consumption (mmBtu)]]*Table1[[#This Row],[Emission Factor (kg CO2/ mmBtu)]]*10^3</f>
        <v>592953423146.12903</v>
      </c>
      <c r="U3676" s="3">
        <f>Table1[[#This Row],[Emissions (g CO2)]]/(Table1[[#This Row],[Generation (TWh)]]*10^9)</f>
        <v>455.75509651555086</v>
      </c>
    </row>
    <row r="3677" spans="1:21" x14ac:dyDescent="0.35">
      <c r="A3677" t="s">
        <v>1156</v>
      </c>
      <c r="B3677" t="s">
        <v>3331</v>
      </c>
      <c r="C3677" t="str">
        <f>SUBSTITUTE(Table1[[#This Row],[Fuel]],", ",",")</f>
        <v>fossil gas: natural gas,fossil liquids: naphtha,fossil liquids: diesel</v>
      </c>
      <c r="D3677" t="s">
        <v>3239</v>
      </c>
      <c r="E3677" t="s">
        <v>3330</v>
      </c>
      <c r="F3677" t="s">
        <v>3258</v>
      </c>
      <c r="H3677" t="s">
        <v>3438</v>
      </c>
      <c r="I3677">
        <v>431.6</v>
      </c>
      <c r="J3677" t="s">
        <v>3446</v>
      </c>
      <c r="K3677">
        <v>2000</v>
      </c>
      <c r="L3677" t="s">
        <v>29</v>
      </c>
      <c r="M3677" t="s">
        <v>29</v>
      </c>
      <c r="N3677">
        <v>28.346520000000002</v>
      </c>
      <c r="O3677">
        <v>77.359003000000001</v>
      </c>
      <c r="P3677" t="s">
        <v>3520</v>
      </c>
      <c r="Q3677" s="3">
        <f>Table1[[#This Row],[Capacity (MW)]]*0.395*8760*10^-6</f>
        <v>1.4934223200000003</v>
      </c>
      <c r="R3677" s="3" cm="1">
        <f t="array" ref="R3677">AVERAGE(VLOOKUP(_xlfn.TEXTSPLIT(Table1[[#This Row],[Fuel (no space after comma)]], ","), FuelList_Final_EF!$A$2:$B$65, 2, FALSE))</f>
        <v>69.482199318024001</v>
      </c>
      <c r="S3677" s="3">
        <f>Table1[[#This Row],[Generation (TWh)]]*10^9*VLOOKUP(Table1[[#This Row],[Turbine/Engine Technology]],Technology_HR!$A$2:$B$11,2,FALSE)*10^-6</f>
        <v>11273845.093680002</v>
      </c>
      <c r="T3677" s="5">
        <f>Table1[[#This Row],[Fuel Consumption (mmBtu)]]*Table1[[#This Row],[Emission Factor (kg CO2/ mmBtu)]]*10^3</f>
        <v>783331551879.60083</v>
      </c>
      <c r="U3677" s="3">
        <f>Table1[[#This Row],[Emissions (g CO2)]]/(Table1[[#This Row],[Generation (TWh)]]*10^9)</f>
        <v>524.52112265176322</v>
      </c>
    </row>
    <row r="3678" spans="1:21" x14ac:dyDescent="0.35">
      <c r="A3678" t="s">
        <v>1167</v>
      </c>
      <c r="B3678" t="s">
        <v>3239</v>
      </c>
      <c r="C3678" t="str">
        <f>SUBSTITUTE(Table1[[#This Row],[Fuel]],", ",",")</f>
        <v>fossil gas: natural gas</v>
      </c>
      <c r="D3678" t="s">
        <v>3239</v>
      </c>
      <c r="H3678" t="s">
        <v>3438</v>
      </c>
      <c r="I3678">
        <v>113</v>
      </c>
      <c r="J3678" t="s">
        <v>3446</v>
      </c>
      <c r="K3678" t="s">
        <v>29</v>
      </c>
      <c r="L3678" t="s">
        <v>29</v>
      </c>
      <c r="M3678" t="s">
        <v>29</v>
      </c>
      <c r="N3678">
        <v>21.70975</v>
      </c>
      <c r="O3678">
        <v>72.690402000000006</v>
      </c>
      <c r="P3678" t="s">
        <v>3520</v>
      </c>
      <c r="Q3678" s="3">
        <f>Table1[[#This Row],[Capacity (MW)]]*0.395*8760*10^-6</f>
        <v>0.39100260000000003</v>
      </c>
      <c r="R3678" s="3" cm="1">
        <f t="array" ref="R3678">AVERAGE(VLOOKUP(_xlfn.TEXTSPLIT(Table1[[#This Row],[Fuel (no space after comma)]], ","), FuelList_Final_EF!$A$2:$B$65, 2, FALSE))</f>
        <v>53.06</v>
      </c>
      <c r="S3678" s="3">
        <f>Table1[[#This Row],[Generation (TWh)]]*10^9*VLOOKUP(Table1[[#This Row],[Turbine/Engine Technology]],Technology_HR!$A$2:$B$11,2,FALSE)*10^-6</f>
        <v>2951678.6274000006</v>
      </c>
      <c r="T3678" s="5">
        <f>Table1[[#This Row],[Fuel Consumption (mmBtu)]]*Table1[[#This Row],[Emission Factor (kg CO2/ mmBtu)]]*10^3</f>
        <v>156616067969.84406</v>
      </c>
      <c r="U3678" s="3">
        <f>Table1[[#This Row],[Emissions (g CO2)]]/(Table1[[#This Row],[Generation (TWh)]]*10^9)</f>
        <v>400.54994000000011</v>
      </c>
    </row>
    <row r="3679" spans="1:21" x14ac:dyDescent="0.35">
      <c r="A3679" t="s">
        <v>1168</v>
      </c>
      <c r="B3679" t="s">
        <v>3240</v>
      </c>
      <c r="C3679" t="str">
        <f>SUBSTITUTE(Table1[[#This Row],[Fuel]],", ",",")</f>
        <v>fossil gas: natural gas,fossil liquids: diesel</v>
      </c>
      <c r="D3679" t="s">
        <v>3239</v>
      </c>
      <c r="E3679" t="s">
        <v>3258</v>
      </c>
      <c r="H3679" t="s">
        <v>3438</v>
      </c>
      <c r="I3679">
        <v>464</v>
      </c>
      <c r="J3679" t="s">
        <v>3446</v>
      </c>
      <c r="K3679">
        <v>2009</v>
      </c>
      <c r="L3679" t="s">
        <v>29</v>
      </c>
      <c r="M3679" t="s">
        <v>29</v>
      </c>
      <c r="N3679">
        <v>17.038599999999999</v>
      </c>
      <c r="O3679">
        <v>82.128600000000006</v>
      </c>
      <c r="P3679" t="s">
        <v>3520</v>
      </c>
      <c r="Q3679" s="3">
        <f>Table1[[#This Row],[Capacity (MW)]]*0.395*8760*10^-6</f>
        <v>1.6055328</v>
      </c>
      <c r="R3679" s="3" cm="1">
        <f t="array" ref="R3679">AVERAGE(VLOOKUP(_xlfn.TEXTSPLIT(Table1[[#This Row],[Fuel (no space after comma)]], ","), FuelList_Final_EF!$A$2:$B$65, 2, FALSE))</f>
        <v>65.583341148886291</v>
      </c>
      <c r="S3679" s="3">
        <f>Table1[[#This Row],[Generation (TWh)]]*10^9*VLOOKUP(Table1[[#This Row],[Turbine/Engine Technology]],Technology_HR!$A$2:$B$11,2,FALSE)*10^-6</f>
        <v>12120167.107199999</v>
      </c>
      <c r="T3679" s="5">
        <f>Table1[[#This Row],[Fuel Consumption (mmBtu)]]*Table1[[#This Row],[Emission Factor (kg CO2/ mmBtu)]]*10^3</f>
        <v>794881054173.00769</v>
      </c>
      <c r="U3679" s="3">
        <f>Table1[[#This Row],[Emissions (g CO2)]]/(Table1[[#This Row],[Generation (TWh)]]*10^9)</f>
        <v>495.08864233294247</v>
      </c>
    </row>
    <row r="3680" spans="1:21" x14ac:dyDescent="0.35">
      <c r="A3680" t="s">
        <v>1169</v>
      </c>
      <c r="B3680" t="s">
        <v>3239</v>
      </c>
      <c r="C3680" t="str">
        <f>SUBSTITUTE(Table1[[#This Row],[Fuel]],", ",",")</f>
        <v>fossil gas: natural gas</v>
      </c>
      <c r="D3680" t="s">
        <v>3239</v>
      </c>
      <c r="H3680" t="s">
        <v>3438</v>
      </c>
      <c r="I3680">
        <v>208</v>
      </c>
      <c r="J3680" t="s">
        <v>3446</v>
      </c>
      <c r="K3680">
        <v>1998</v>
      </c>
      <c r="L3680" t="s">
        <v>29</v>
      </c>
      <c r="M3680" t="s">
        <v>29</v>
      </c>
      <c r="N3680">
        <v>17.058700000000002</v>
      </c>
      <c r="O3680">
        <v>82.309700000000007</v>
      </c>
      <c r="P3680" t="s">
        <v>3520</v>
      </c>
      <c r="Q3680" s="3">
        <f>Table1[[#This Row],[Capacity (MW)]]*0.395*8760*10^-6</f>
        <v>0.71972159999999996</v>
      </c>
      <c r="R3680" s="3" cm="1">
        <f t="array" ref="R3680">AVERAGE(VLOOKUP(_xlfn.TEXTSPLIT(Table1[[#This Row],[Fuel (no space after comma)]], ","), FuelList_Final_EF!$A$2:$B$65, 2, FALSE))</f>
        <v>53.06</v>
      </c>
      <c r="S3680" s="3">
        <f>Table1[[#This Row],[Generation (TWh)]]*10^9*VLOOKUP(Table1[[#This Row],[Turbine/Engine Technology]],Technology_HR!$A$2:$B$11,2,FALSE)*10^-6</f>
        <v>5433178.3583999993</v>
      </c>
      <c r="T3680" s="5">
        <f>Table1[[#This Row],[Fuel Consumption (mmBtu)]]*Table1[[#This Row],[Emission Factor (kg CO2/ mmBtu)]]*10^3</f>
        <v>288284443696.70398</v>
      </c>
      <c r="U3680" s="3">
        <f>Table1[[#This Row],[Emissions (g CO2)]]/(Table1[[#This Row],[Generation (TWh)]]*10^9)</f>
        <v>400.54993999999999</v>
      </c>
    </row>
    <row r="3681" spans="1:21" x14ac:dyDescent="0.35">
      <c r="A3681" t="s">
        <v>1170</v>
      </c>
      <c r="B3681" t="s">
        <v>3239</v>
      </c>
      <c r="C3681" t="str">
        <f>SUBSTITUTE(Table1[[#This Row],[Fuel]],", ",",")</f>
        <v>fossil gas: natural gas</v>
      </c>
      <c r="D3681" t="s">
        <v>3239</v>
      </c>
      <c r="H3681" t="s">
        <v>3438</v>
      </c>
      <c r="I3681">
        <v>2000</v>
      </c>
      <c r="J3681" t="s">
        <v>3452</v>
      </c>
      <c r="K3681" t="s">
        <v>29</v>
      </c>
      <c r="L3681" t="s">
        <v>29</v>
      </c>
      <c r="M3681" t="s">
        <v>29</v>
      </c>
      <c r="N3681">
        <v>22.773567</v>
      </c>
      <c r="O3681">
        <v>73.617555999999993</v>
      </c>
      <c r="P3681" t="s">
        <v>3520</v>
      </c>
      <c r="Q3681" s="3">
        <f>Table1[[#This Row],[Capacity (MW)]]*0.395*8760*10^-6</f>
        <v>6.9203999999999999</v>
      </c>
      <c r="R3681" s="3" cm="1">
        <f t="array" ref="R3681">AVERAGE(VLOOKUP(_xlfn.TEXTSPLIT(Table1[[#This Row],[Fuel (no space after comma)]], ","), FuelList_Final_EF!$A$2:$B$65, 2, FALSE))</f>
        <v>53.06</v>
      </c>
      <c r="S3681" s="3">
        <f>Table1[[#This Row],[Generation (TWh)]]*10^9*VLOOKUP(Table1[[#This Row],[Turbine/Engine Technology]],Technology_HR!$A$2:$B$11,2,FALSE)*10^-6</f>
        <v>52242099.599999994</v>
      </c>
      <c r="T3681" s="5">
        <f>Table1[[#This Row],[Fuel Consumption (mmBtu)]]*Table1[[#This Row],[Emission Factor (kg CO2/ mmBtu)]]*10^3</f>
        <v>2771965804776</v>
      </c>
      <c r="U3681" s="3">
        <f>Table1[[#This Row],[Emissions (g CO2)]]/(Table1[[#This Row],[Generation (TWh)]]*10^9)</f>
        <v>400.54993999999999</v>
      </c>
    </row>
    <row r="3682" spans="1:21" x14ac:dyDescent="0.35">
      <c r="A3682" t="s">
        <v>1171</v>
      </c>
      <c r="B3682" t="s">
        <v>3239</v>
      </c>
      <c r="C3682" t="str">
        <f>SUBSTITUTE(Table1[[#This Row],[Fuel]],", ",",")</f>
        <v>fossil gas: natural gas</v>
      </c>
      <c r="D3682" t="s">
        <v>3239</v>
      </c>
      <c r="H3682" t="s">
        <v>3438</v>
      </c>
      <c r="I3682">
        <v>384</v>
      </c>
      <c r="J3682" t="s">
        <v>3446</v>
      </c>
      <c r="K3682">
        <v>2015</v>
      </c>
      <c r="L3682" t="s">
        <v>29</v>
      </c>
      <c r="M3682" t="s">
        <v>29</v>
      </c>
      <c r="N3682">
        <v>16.924700000000001</v>
      </c>
      <c r="O3682">
        <v>81.811199999999999</v>
      </c>
      <c r="P3682" t="s">
        <v>3520</v>
      </c>
      <c r="Q3682" s="3">
        <f>Table1[[#This Row],[Capacity (MW)]]*0.395*8760*10^-6</f>
        <v>1.3287168</v>
      </c>
      <c r="R3682" s="3" cm="1">
        <f t="array" ref="R3682">AVERAGE(VLOOKUP(_xlfn.TEXTSPLIT(Table1[[#This Row],[Fuel (no space after comma)]], ","), FuelList_Final_EF!$A$2:$B$65, 2, FALSE))</f>
        <v>53.06</v>
      </c>
      <c r="S3682" s="3">
        <f>Table1[[#This Row],[Generation (TWh)]]*10^9*VLOOKUP(Table1[[#This Row],[Turbine/Engine Technology]],Technology_HR!$A$2:$B$11,2,FALSE)*10^-6</f>
        <v>10030483.123199999</v>
      </c>
      <c r="T3682" s="5">
        <f>Table1[[#This Row],[Fuel Consumption (mmBtu)]]*Table1[[#This Row],[Emission Factor (kg CO2/ mmBtu)]]*10^3</f>
        <v>532217434516.99194</v>
      </c>
      <c r="U3682" s="3">
        <f>Table1[[#This Row],[Emissions (g CO2)]]/(Table1[[#This Row],[Generation (TWh)]]*10^9)</f>
        <v>400.54993999999994</v>
      </c>
    </row>
    <row r="3683" spans="1:21" x14ac:dyDescent="0.35">
      <c r="A3683" t="s">
        <v>1171</v>
      </c>
      <c r="B3683" t="s">
        <v>3239</v>
      </c>
      <c r="C3683" t="str">
        <f>SUBSTITUTE(Table1[[#This Row],[Fuel]],", ",",")</f>
        <v>fossil gas: natural gas</v>
      </c>
      <c r="D3683" t="s">
        <v>3239</v>
      </c>
      <c r="H3683" t="s">
        <v>3438</v>
      </c>
      <c r="I3683">
        <v>384</v>
      </c>
      <c r="J3683" t="s">
        <v>3446</v>
      </c>
      <c r="K3683">
        <v>2015</v>
      </c>
      <c r="L3683" t="s">
        <v>29</v>
      </c>
      <c r="M3683" t="s">
        <v>29</v>
      </c>
      <c r="N3683">
        <v>16.924700000000001</v>
      </c>
      <c r="O3683">
        <v>81.811199999999999</v>
      </c>
      <c r="P3683" t="s">
        <v>3520</v>
      </c>
      <c r="Q3683" s="3">
        <f>Table1[[#This Row],[Capacity (MW)]]*0.395*8760*10^-6</f>
        <v>1.3287168</v>
      </c>
      <c r="R3683" s="3" cm="1">
        <f t="array" ref="R3683">AVERAGE(VLOOKUP(_xlfn.TEXTSPLIT(Table1[[#This Row],[Fuel (no space after comma)]], ","), FuelList_Final_EF!$A$2:$B$65, 2, FALSE))</f>
        <v>53.06</v>
      </c>
      <c r="S3683" s="3">
        <f>Table1[[#This Row],[Generation (TWh)]]*10^9*VLOOKUP(Table1[[#This Row],[Turbine/Engine Technology]],Technology_HR!$A$2:$B$11,2,FALSE)*10^-6</f>
        <v>10030483.123199999</v>
      </c>
      <c r="T3683" s="5">
        <f>Table1[[#This Row],[Fuel Consumption (mmBtu)]]*Table1[[#This Row],[Emission Factor (kg CO2/ mmBtu)]]*10^3</f>
        <v>532217434516.99194</v>
      </c>
      <c r="U3683" s="3">
        <f>Table1[[#This Row],[Emissions (g CO2)]]/(Table1[[#This Row],[Generation (TWh)]]*10^9)</f>
        <v>400.54993999999994</v>
      </c>
    </row>
    <row r="3684" spans="1:21" x14ac:dyDescent="0.35">
      <c r="A3684" t="s">
        <v>1172</v>
      </c>
      <c r="B3684" t="s">
        <v>3304</v>
      </c>
      <c r="C3684" t="str">
        <f>SUBSTITUTE(Table1[[#This Row],[Fuel]],", ",",")</f>
        <v>fossil liquids: naphtha,fossil liquids: diesel</v>
      </c>
      <c r="D3684" t="s">
        <v>3330</v>
      </c>
      <c r="E3684" t="s">
        <v>3258</v>
      </c>
      <c r="H3684" t="s">
        <v>3438</v>
      </c>
      <c r="I3684">
        <v>50</v>
      </c>
      <c r="J3684" t="s">
        <v>3446</v>
      </c>
      <c r="K3684">
        <v>2000</v>
      </c>
      <c r="L3684" t="s">
        <v>29</v>
      </c>
      <c r="M3684" t="s">
        <v>29</v>
      </c>
      <c r="N3684">
        <v>20.910433000000001</v>
      </c>
      <c r="O3684">
        <v>71.458493000000004</v>
      </c>
      <c r="P3684" t="s">
        <v>3520</v>
      </c>
      <c r="Q3684" s="3">
        <f>Table1[[#This Row],[Capacity (MW)]]*0.395*8760*10^-6</f>
        <v>0.17301</v>
      </c>
      <c r="R3684" s="3" cm="1">
        <f t="array" ref="R3684">AVERAGE(VLOOKUP(_xlfn.TEXTSPLIT(Table1[[#This Row],[Fuel (no space after comma)]], ","), FuelList_Final_EF!$A$2:$B$65, 2, FALSE))</f>
        <v>77.693298977035994</v>
      </c>
      <c r="S3684" s="3">
        <f>Table1[[#This Row],[Generation (TWh)]]*10^9*VLOOKUP(Table1[[#This Row],[Turbine/Engine Technology]],Technology_HR!$A$2:$B$11,2,FALSE)*10^-6</f>
        <v>1306052.49</v>
      </c>
      <c r="T3684" s="5">
        <f>Table1[[#This Row],[Fuel Consumption (mmBtu)]]*Table1[[#This Row],[Emission Factor (kg CO2/ mmBtu)]]*10^3</f>
        <v>101471526585.27231</v>
      </c>
      <c r="U3684" s="3">
        <f>Table1[[#This Row],[Emissions (g CO2)]]/(Table1[[#This Row],[Generation (TWh)]]*10^9)</f>
        <v>586.50671397764472</v>
      </c>
    </row>
    <row r="3685" spans="1:21" x14ac:dyDescent="0.35">
      <c r="A3685" t="s">
        <v>1173</v>
      </c>
      <c r="B3685" t="s">
        <v>3275</v>
      </c>
      <c r="C3685" t="str">
        <f>SUBSTITUTE(Table1[[#This Row],[Fuel]],", ",",")</f>
        <v>fossil liquids: fuel oil</v>
      </c>
      <c r="D3685" t="s">
        <v>3275</v>
      </c>
      <c r="H3685" t="s">
        <v>59</v>
      </c>
      <c r="I3685">
        <v>165</v>
      </c>
      <c r="J3685" t="s">
        <v>3446</v>
      </c>
      <c r="K3685">
        <v>2012</v>
      </c>
      <c r="L3685" t="s">
        <v>29</v>
      </c>
      <c r="M3685" t="s">
        <v>29</v>
      </c>
      <c r="N3685">
        <v>29.924420999999999</v>
      </c>
      <c r="O3685">
        <v>74.958901999999995</v>
      </c>
      <c r="P3685" t="s">
        <v>3520</v>
      </c>
      <c r="Q3685" s="3">
        <f>Table1[[#This Row],[Capacity (MW)]]*0.395*8760*10^-6</f>
        <v>0.57093300000000002</v>
      </c>
      <c r="R3685" s="3" cm="1">
        <f t="array" ref="R3685">AVERAGE(VLOOKUP(_xlfn.TEXTSPLIT(Table1[[#This Row],[Fuel (no space after comma)]], ","), FuelList_Final_EF!$A$2:$B$65, 2, FALSE))</f>
        <v>78.106682297772565</v>
      </c>
      <c r="S3685" s="3">
        <f>Table1[[#This Row],[Generation (TWh)]]*10^9*VLOOKUP(Table1[[#This Row],[Turbine/Engine Technology]],Technology_HR!$A$2:$B$11,2,FALSE)*10^-6</f>
        <v>4736174.7014999995</v>
      </c>
      <c r="T3685" s="5">
        <f>Table1[[#This Row],[Fuel Consumption (mmBtu)]]*Table1[[#This Row],[Emission Factor (kg CO2/ mmBtu)]]*10^3</f>
        <v>369926892716.80829</v>
      </c>
      <c r="U3685" s="3">
        <f>Table1[[#This Row],[Emissions (g CO2)]]/(Table1[[#This Row],[Generation (TWh)]]*10^9)</f>
        <v>647.93398300117224</v>
      </c>
    </row>
    <row r="3686" spans="1:21" x14ac:dyDescent="0.35">
      <c r="A3686" t="s">
        <v>1174</v>
      </c>
      <c r="B3686" t="s">
        <v>3331</v>
      </c>
      <c r="C3686" t="str">
        <f>SUBSTITUTE(Table1[[#This Row],[Fuel]],", ",",")</f>
        <v>fossil gas: natural gas,fossil liquids: naphtha,fossil liquids: diesel</v>
      </c>
      <c r="D3686" t="s">
        <v>3239</v>
      </c>
      <c r="E3686" t="s">
        <v>3330</v>
      </c>
      <c r="F3686" t="s">
        <v>3258</v>
      </c>
      <c r="H3686" t="s">
        <v>3438</v>
      </c>
      <c r="I3686">
        <v>515</v>
      </c>
      <c r="J3686" t="s">
        <v>3446</v>
      </c>
      <c r="K3686">
        <v>1997</v>
      </c>
      <c r="L3686" t="s">
        <v>29</v>
      </c>
      <c r="M3686" t="s">
        <v>29</v>
      </c>
      <c r="N3686">
        <v>21.110391</v>
      </c>
      <c r="O3686">
        <v>72.654514000000006</v>
      </c>
      <c r="P3686" t="s">
        <v>3520</v>
      </c>
      <c r="Q3686" s="3">
        <f>Table1[[#This Row],[Capacity (MW)]]*0.395*8760*10^-6</f>
        <v>1.782003</v>
      </c>
      <c r="R3686" s="3" cm="1">
        <f t="array" ref="R3686">AVERAGE(VLOOKUP(_xlfn.TEXTSPLIT(Table1[[#This Row],[Fuel (no space after comma)]], ","), FuelList_Final_EF!$A$2:$B$65, 2, FALSE))</f>
        <v>69.482199318024001</v>
      </c>
      <c r="S3686" s="3">
        <f>Table1[[#This Row],[Generation (TWh)]]*10^9*VLOOKUP(Table1[[#This Row],[Turbine/Engine Technology]],Technology_HR!$A$2:$B$11,2,FALSE)*10^-6</f>
        <v>13452340.647</v>
      </c>
      <c r="T3686" s="5">
        <f>Table1[[#This Row],[Fuel Consumption (mmBtu)]]*Table1[[#This Row],[Emission Factor (kg CO2/ mmBtu)]]*10^3</f>
        <v>934698214128.80994</v>
      </c>
      <c r="U3686" s="3">
        <f>Table1[[#This Row],[Emissions (g CO2)]]/(Table1[[#This Row],[Generation (TWh)]]*10^9)</f>
        <v>524.52112265176322</v>
      </c>
    </row>
    <row r="3687" spans="1:21" x14ac:dyDescent="0.35">
      <c r="A3687" t="s">
        <v>1175</v>
      </c>
      <c r="B3687" t="s">
        <v>3239</v>
      </c>
      <c r="C3687" t="str">
        <f>SUBSTITUTE(Table1[[#This Row],[Fuel]],", ",",")</f>
        <v>fossil gas: natural gas</v>
      </c>
      <c r="D3687" t="s">
        <v>3239</v>
      </c>
      <c r="H3687" t="s">
        <v>3438</v>
      </c>
      <c r="I3687">
        <v>156</v>
      </c>
      <c r="J3687" t="s">
        <v>3446</v>
      </c>
      <c r="K3687">
        <v>2002</v>
      </c>
      <c r="L3687" t="s">
        <v>29</v>
      </c>
      <c r="M3687" t="s">
        <v>29</v>
      </c>
      <c r="N3687">
        <v>21.165199999999999</v>
      </c>
      <c r="O3687">
        <v>72.661299999999997</v>
      </c>
      <c r="P3687" t="s">
        <v>3520</v>
      </c>
      <c r="Q3687" s="3">
        <f>Table1[[#This Row],[Capacity (MW)]]*0.395*8760*10^-6</f>
        <v>0.53979120000000003</v>
      </c>
      <c r="R3687" s="3" cm="1">
        <f t="array" ref="R3687">AVERAGE(VLOOKUP(_xlfn.TEXTSPLIT(Table1[[#This Row],[Fuel (no space after comma)]], ","), FuelList_Final_EF!$A$2:$B$65, 2, FALSE))</f>
        <v>53.06</v>
      </c>
      <c r="S3687" s="3">
        <f>Table1[[#This Row],[Generation (TWh)]]*10^9*VLOOKUP(Table1[[#This Row],[Turbine/Engine Technology]],Technology_HR!$A$2:$B$11,2,FALSE)*10^-6</f>
        <v>4074883.7687999997</v>
      </c>
      <c r="T3687" s="5">
        <f>Table1[[#This Row],[Fuel Consumption (mmBtu)]]*Table1[[#This Row],[Emission Factor (kg CO2/ mmBtu)]]*10^3</f>
        <v>216213332772.52798</v>
      </c>
      <c r="U3687" s="3">
        <f>Table1[[#This Row],[Emissions (g CO2)]]/(Table1[[#This Row],[Generation (TWh)]]*10^9)</f>
        <v>400.54993999999999</v>
      </c>
    </row>
    <row r="3688" spans="1:21" x14ac:dyDescent="0.35">
      <c r="A3688" t="s">
        <v>1175</v>
      </c>
      <c r="B3688" t="s">
        <v>3239</v>
      </c>
      <c r="C3688" t="str">
        <f>SUBSTITUTE(Table1[[#This Row],[Fuel]],", ",",")</f>
        <v>fossil gas: natural gas</v>
      </c>
      <c r="D3688" t="s">
        <v>3239</v>
      </c>
      <c r="H3688" t="s">
        <v>3438</v>
      </c>
      <c r="I3688">
        <v>351</v>
      </c>
      <c r="J3688" t="s">
        <v>3446</v>
      </c>
      <c r="K3688">
        <v>2012</v>
      </c>
      <c r="L3688" t="s">
        <v>29</v>
      </c>
      <c r="M3688" t="s">
        <v>29</v>
      </c>
      <c r="N3688">
        <v>21.165199999999999</v>
      </c>
      <c r="O3688">
        <v>72.661299999999997</v>
      </c>
      <c r="P3688" t="s">
        <v>3520</v>
      </c>
      <c r="Q3688" s="3">
        <f>Table1[[#This Row],[Capacity (MW)]]*0.395*8760*10^-6</f>
        <v>1.2145302000000002</v>
      </c>
      <c r="R3688" s="3" cm="1">
        <f t="array" ref="R3688">AVERAGE(VLOOKUP(_xlfn.TEXTSPLIT(Table1[[#This Row],[Fuel (no space after comma)]], ","), FuelList_Final_EF!$A$2:$B$65, 2, FALSE))</f>
        <v>53.06</v>
      </c>
      <c r="S3688" s="3">
        <f>Table1[[#This Row],[Generation (TWh)]]*10^9*VLOOKUP(Table1[[#This Row],[Turbine/Engine Technology]],Technology_HR!$A$2:$B$11,2,FALSE)*10^-6</f>
        <v>9168488.4798000008</v>
      </c>
      <c r="T3688" s="5">
        <f>Table1[[#This Row],[Fuel Consumption (mmBtu)]]*Table1[[#This Row],[Emission Factor (kg CO2/ mmBtu)]]*10^3</f>
        <v>486479998738.18811</v>
      </c>
      <c r="U3688" s="3">
        <f>Table1[[#This Row],[Emissions (g CO2)]]/(Table1[[#This Row],[Generation (TWh)]]*10^9)</f>
        <v>400.54993999999999</v>
      </c>
    </row>
    <row r="3689" spans="1:21" x14ac:dyDescent="0.35">
      <c r="A3689" t="s">
        <v>1176</v>
      </c>
      <c r="B3689" t="s">
        <v>3239</v>
      </c>
      <c r="C3689" t="str">
        <f>SUBSTITUTE(Table1[[#This Row],[Fuel]],", ",",")</f>
        <v>fossil gas: natural gas</v>
      </c>
      <c r="D3689" t="s">
        <v>3239</v>
      </c>
      <c r="H3689" t="s">
        <v>3438</v>
      </c>
      <c r="I3689">
        <v>51</v>
      </c>
      <c r="J3689" t="s">
        <v>3446</v>
      </c>
      <c r="K3689">
        <v>2023</v>
      </c>
      <c r="L3689" t="s">
        <v>29</v>
      </c>
      <c r="M3689" t="s">
        <v>29</v>
      </c>
      <c r="N3689">
        <v>21.161020000000001</v>
      </c>
      <c r="O3689">
        <v>72.739368999999996</v>
      </c>
      <c r="P3689" t="s">
        <v>3520</v>
      </c>
      <c r="Q3689" s="3">
        <f>Table1[[#This Row],[Capacity (MW)]]*0.395*8760*10^-6</f>
        <v>0.17647019999999997</v>
      </c>
      <c r="R3689" s="3" cm="1">
        <f t="array" ref="R3689">AVERAGE(VLOOKUP(_xlfn.TEXTSPLIT(Table1[[#This Row],[Fuel (no space after comma)]], ","), FuelList_Final_EF!$A$2:$B$65, 2, FALSE))</f>
        <v>53.06</v>
      </c>
      <c r="S3689" s="3">
        <f>Table1[[#This Row],[Generation (TWh)]]*10^9*VLOOKUP(Table1[[#This Row],[Turbine/Engine Technology]],Technology_HR!$A$2:$B$11,2,FALSE)*10^-6</f>
        <v>1332173.5397999997</v>
      </c>
      <c r="T3689" s="5">
        <f>Table1[[#This Row],[Fuel Consumption (mmBtu)]]*Table1[[#This Row],[Emission Factor (kg CO2/ mmBtu)]]*10^3</f>
        <v>70685128021.787979</v>
      </c>
      <c r="U3689" s="3">
        <f>Table1[[#This Row],[Emissions (g CO2)]]/(Table1[[#This Row],[Generation (TWh)]]*10^9)</f>
        <v>400.54993999999994</v>
      </c>
    </row>
    <row r="3690" spans="1:21" x14ac:dyDescent="0.35">
      <c r="A3690" t="s">
        <v>1162</v>
      </c>
      <c r="B3690" t="s">
        <v>3239</v>
      </c>
      <c r="C3690" t="str">
        <f>SUBSTITUTE(Table1[[#This Row],[Fuel]],", ",",")</f>
        <v>fossil gas: natural gas</v>
      </c>
      <c r="D3690" t="s">
        <v>3239</v>
      </c>
      <c r="H3690" t="s">
        <v>3438</v>
      </c>
      <c r="I3690">
        <v>320</v>
      </c>
      <c r="J3690" t="s">
        <v>3446</v>
      </c>
      <c r="K3690">
        <v>1992</v>
      </c>
      <c r="L3690" t="s">
        <v>29</v>
      </c>
      <c r="M3690" t="s">
        <v>29</v>
      </c>
      <c r="N3690">
        <v>21.159199999999998</v>
      </c>
      <c r="O3690">
        <v>72.687127000000004</v>
      </c>
      <c r="P3690" t="s">
        <v>3520</v>
      </c>
      <c r="Q3690" s="3">
        <f>Table1[[#This Row],[Capacity (MW)]]*0.395*8760*10^-6</f>
        <v>1.107264</v>
      </c>
      <c r="R3690" s="3" cm="1">
        <f t="array" ref="R3690">AVERAGE(VLOOKUP(_xlfn.TEXTSPLIT(Table1[[#This Row],[Fuel (no space after comma)]], ","), FuelList_Final_EF!$A$2:$B$65, 2, FALSE))</f>
        <v>53.06</v>
      </c>
      <c r="S3690" s="3">
        <f>Table1[[#This Row],[Generation (TWh)]]*10^9*VLOOKUP(Table1[[#This Row],[Turbine/Engine Technology]],Technology_HR!$A$2:$B$11,2,FALSE)*10^-6</f>
        <v>8358735.9359999998</v>
      </c>
      <c r="T3690" s="5">
        <f>Table1[[#This Row],[Fuel Consumption (mmBtu)]]*Table1[[#This Row],[Emission Factor (kg CO2/ mmBtu)]]*10^3</f>
        <v>443514528764.15997</v>
      </c>
      <c r="U3690" s="3">
        <f>Table1[[#This Row],[Emissions (g CO2)]]/(Table1[[#This Row],[Generation (TWh)]]*10^9)</f>
        <v>400.54993999999999</v>
      </c>
    </row>
    <row r="3691" spans="1:21" x14ac:dyDescent="0.35">
      <c r="A3691" t="s">
        <v>1156</v>
      </c>
      <c r="B3691" t="s">
        <v>3298</v>
      </c>
      <c r="C3691" t="str">
        <f>SUBSTITUTE(Table1[[#This Row],[Fuel]],", ",",")</f>
        <v>fossil gas: lng,fossil liquids: diesel</v>
      </c>
      <c r="D3691" t="s">
        <v>3242</v>
      </c>
      <c r="E3691" t="s">
        <v>3258</v>
      </c>
      <c r="H3691" t="s">
        <v>59</v>
      </c>
      <c r="I3691">
        <v>50</v>
      </c>
      <c r="J3691" t="s">
        <v>3445</v>
      </c>
      <c r="K3691" t="s">
        <v>29</v>
      </c>
      <c r="L3691" t="s">
        <v>29</v>
      </c>
      <c r="M3691" t="s">
        <v>29</v>
      </c>
      <c r="N3691">
        <v>11.706072000000001</v>
      </c>
      <c r="O3691">
        <v>92.736766000000003</v>
      </c>
      <c r="P3691" t="s">
        <v>3520</v>
      </c>
      <c r="Q3691" s="3">
        <f>Table1[[#This Row],[Capacity (MW)]]*0.395*8760*10^-6</f>
        <v>0.17301</v>
      </c>
      <c r="R3691" s="3" cm="1">
        <f t="array" ref="R3691">AVERAGE(VLOOKUP(_xlfn.TEXTSPLIT(Table1[[#This Row],[Fuel (no space after comma)]], ","), FuelList_Final_EF!$A$2:$B$65, 2, FALSE))</f>
        <v>72.896251006556298</v>
      </c>
      <c r="S3691" s="3">
        <f>Table1[[#This Row],[Generation (TWh)]]*10^9*VLOOKUP(Table1[[#This Row],[Turbine/Engine Technology]],Technology_HR!$A$2:$B$11,2,FALSE)*10^-6</f>
        <v>1435204.4549999998</v>
      </c>
      <c r="T3691" s="5">
        <f>Table1[[#This Row],[Fuel Consumption (mmBtu)]]*Table1[[#This Row],[Emission Factor (kg CO2/ mmBtu)]]*10^3</f>
        <v>104621024197.40782</v>
      </c>
      <c r="U3691" s="3">
        <f>Table1[[#This Row],[Emissions (g CO2)]]/(Table1[[#This Row],[Generation (TWh)]]*10^9)</f>
        <v>604.71085022488774</v>
      </c>
    </row>
    <row r="3692" spans="1:21" x14ac:dyDescent="0.35">
      <c r="A3692" t="s">
        <v>1177</v>
      </c>
      <c r="B3692" t="s">
        <v>3245</v>
      </c>
      <c r="C3692" t="str">
        <f>SUBSTITUTE(Table1[[#This Row],[Fuel]],", ",",")</f>
        <v>fossil gas: unknown</v>
      </c>
      <c r="D3692" t="s">
        <v>3245</v>
      </c>
      <c r="H3692" t="s">
        <v>3438</v>
      </c>
      <c r="I3692">
        <v>60</v>
      </c>
      <c r="J3692" t="s">
        <v>3446</v>
      </c>
      <c r="K3692" t="s">
        <v>29</v>
      </c>
      <c r="L3692" t="s">
        <v>29</v>
      </c>
      <c r="M3692" t="s">
        <v>29</v>
      </c>
      <c r="N3692">
        <v>17.688580000000002</v>
      </c>
      <c r="O3692">
        <v>83.251942999999997</v>
      </c>
      <c r="P3692" t="s">
        <v>3520</v>
      </c>
      <c r="Q3692" s="3">
        <f>Table1[[#This Row],[Capacity (MW)]]*0.395*8760*10^-6</f>
        <v>0.20761200000000002</v>
      </c>
      <c r="R3692" s="3" cm="1">
        <f t="array" ref="R3692">AVERAGE(VLOOKUP(_xlfn.TEXTSPLIT(Table1[[#This Row],[Fuel (no space after comma)]], ","), FuelList_Final_EF!$A$2:$B$65, 2, FALSE))</f>
        <v>60.319163943067998</v>
      </c>
      <c r="S3692" s="3">
        <f>Table1[[#This Row],[Generation (TWh)]]*10^9*VLOOKUP(Table1[[#This Row],[Turbine/Engine Technology]],Technology_HR!$A$2:$B$11,2,FALSE)*10^-6</f>
        <v>1567262.9880000001</v>
      </c>
      <c r="T3692" s="5">
        <f>Table1[[#This Row],[Fuel Consumption (mmBtu)]]*Table1[[#This Row],[Emission Factor (kg CO2/ mmBtu)]]*10^3</f>
        <v>94535993115.074615</v>
      </c>
      <c r="U3692" s="3">
        <f>Table1[[#This Row],[Emissions (g CO2)]]/(Table1[[#This Row],[Generation (TWh)]]*10^9)</f>
        <v>455.34936860622025</v>
      </c>
    </row>
    <row r="3693" spans="1:21" x14ac:dyDescent="0.35">
      <c r="A3693" t="s">
        <v>1178</v>
      </c>
      <c r="B3693" t="s">
        <v>3304</v>
      </c>
      <c r="C3693" t="str">
        <f>SUBSTITUTE(Table1[[#This Row],[Fuel]],", ",",")</f>
        <v>fossil liquids: naphtha,fossil liquids: diesel</v>
      </c>
      <c r="D3693" t="s">
        <v>3330</v>
      </c>
      <c r="E3693" t="s">
        <v>3258</v>
      </c>
      <c r="H3693" t="s">
        <v>3438</v>
      </c>
      <c r="I3693">
        <v>116</v>
      </c>
      <c r="J3693" t="s">
        <v>3446</v>
      </c>
      <c r="K3693">
        <v>2000</v>
      </c>
      <c r="L3693" t="s">
        <v>29</v>
      </c>
      <c r="M3693" t="s">
        <v>29</v>
      </c>
      <c r="N3693">
        <v>22.651465999999999</v>
      </c>
      <c r="O3693">
        <v>88.086506999999997</v>
      </c>
      <c r="P3693" t="s">
        <v>3520</v>
      </c>
      <c r="Q3693" s="3">
        <f>Table1[[#This Row],[Capacity (MW)]]*0.395*8760*10^-6</f>
        <v>0.4013832</v>
      </c>
      <c r="R3693" s="3" cm="1">
        <f t="array" ref="R3693">AVERAGE(VLOOKUP(_xlfn.TEXTSPLIT(Table1[[#This Row],[Fuel (no space after comma)]], ","), FuelList_Final_EF!$A$2:$B$65, 2, FALSE))</f>
        <v>77.693298977035994</v>
      </c>
      <c r="S3693" s="3">
        <f>Table1[[#This Row],[Generation (TWh)]]*10^9*VLOOKUP(Table1[[#This Row],[Turbine/Engine Technology]],Technology_HR!$A$2:$B$11,2,FALSE)*10^-6</f>
        <v>3030041.7767999996</v>
      </c>
      <c r="T3693" s="5">
        <f>Table1[[#This Row],[Fuel Consumption (mmBtu)]]*Table1[[#This Row],[Emission Factor (kg CO2/ mmBtu)]]*10^3</f>
        <v>235413941677.83173</v>
      </c>
      <c r="U3693" s="3">
        <f>Table1[[#This Row],[Emissions (g CO2)]]/(Table1[[#This Row],[Generation (TWh)]]*10^9)</f>
        <v>586.50671397764461</v>
      </c>
    </row>
    <row r="3694" spans="1:21" x14ac:dyDescent="0.35">
      <c r="A3694" t="s">
        <v>1179</v>
      </c>
      <c r="B3694" t="s">
        <v>3239</v>
      </c>
      <c r="C3694" t="str">
        <f>SUBSTITUTE(Table1[[#This Row],[Fuel]],", ",",")</f>
        <v>fossil gas: natural gas</v>
      </c>
      <c r="D3694" t="s">
        <v>3239</v>
      </c>
      <c r="H3694" t="s">
        <v>3438</v>
      </c>
      <c r="I3694">
        <v>270</v>
      </c>
      <c r="J3694" t="s">
        <v>3446</v>
      </c>
      <c r="K3694">
        <v>1996</v>
      </c>
      <c r="L3694" t="s">
        <v>29</v>
      </c>
      <c r="M3694" t="s">
        <v>29</v>
      </c>
      <c r="N3694">
        <v>28.707077000000002</v>
      </c>
      <c r="O3694">
        <v>77.102221999999998</v>
      </c>
      <c r="P3694" t="s">
        <v>3520</v>
      </c>
      <c r="Q3694" s="3">
        <f>Table1[[#This Row],[Capacity (MW)]]*0.395*8760*10^-6</f>
        <v>0.93425399999999992</v>
      </c>
      <c r="R3694" s="3" cm="1">
        <f t="array" ref="R3694">AVERAGE(VLOOKUP(_xlfn.TEXTSPLIT(Table1[[#This Row],[Fuel (no space after comma)]], ","), FuelList_Final_EF!$A$2:$B$65, 2, FALSE))</f>
        <v>53.06</v>
      </c>
      <c r="S3694" s="3">
        <f>Table1[[#This Row],[Generation (TWh)]]*10^9*VLOOKUP(Table1[[#This Row],[Turbine/Engine Technology]],Technology_HR!$A$2:$B$11,2,FALSE)*10^-6</f>
        <v>7052683.4459999986</v>
      </c>
      <c r="T3694" s="5">
        <f>Table1[[#This Row],[Fuel Consumption (mmBtu)]]*Table1[[#This Row],[Emission Factor (kg CO2/ mmBtu)]]*10^3</f>
        <v>374215383644.75995</v>
      </c>
      <c r="U3694" s="3">
        <f>Table1[[#This Row],[Emissions (g CO2)]]/(Table1[[#This Row],[Generation (TWh)]]*10^9)</f>
        <v>400.54993999999999</v>
      </c>
    </row>
    <row r="3695" spans="1:21" x14ac:dyDescent="0.35">
      <c r="A3695" t="s">
        <v>1180</v>
      </c>
      <c r="B3695" t="s">
        <v>3239</v>
      </c>
      <c r="C3695" t="str">
        <f>SUBSTITUTE(Table1[[#This Row],[Fuel]],", ",",")</f>
        <v>fossil gas: natural gas</v>
      </c>
      <c r="D3695" t="s">
        <v>3239</v>
      </c>
      <c r="H3695" t="s">
        <v>3438</v>
      </c>
      <c r="I3695">
        <v>110</v>
      </c>
      <c r="J3695" t="s">
        <v>3446</v>
      </c>
      <c r="K3695">
        <v>2001</v>
      </c>
      <c r="L3695" t="s">
        <v>29</v>
      </c>
      <c r="M3695" t="s">
        <v>29</v>
      </c>
      <c r="N3695">
        <v>29.467309</v>
      </c>
      <c r="O3695">
        <v>76.875445999999997</v>
      </c>
      <c r="P3695" t="s">
        <v>3520</v>
      </c>
      <c r="Q3695" s="3">
        <f>Table1[[#This Row],[Capacity (MW)]]*0.395*8760*10^-6</f>
        <v>0.38062199999999996</v>
      </c>
      <c r="R3695" s="3" cm="1">
        <f t="array" ref="R3695">AVERAGE(VLOOKUP(_xlfn.TEXTSPLIT(Table1[[#This Row],[Fuel (no space after comma)]], ","), FuelList_Final_EF!$A$2:$B$65, 2, FALSE))</f>
        <v>53.06</v>
      </c>
      <c r="S3695" s="3">
        <f>Table1[[#This Row],[Generation (TWh)]]*10^9*VLOOKUP(Table1[[#This Row],[Turbine/Engine Technology]],Technology_HR!$A$2:$B$11,2,FALSE)*10^-6</f>
        <v>2873315.4779999992</v>
      </c>
      <c r="T3695" s="5">
        <f>Table1[[#This Row],[Fuel Consumption (mmBtu)]]*Table1[[#This Row],[Emission Factor (kg CO2/ mmBtu)]]*10^3</f>
        <v>152458119262.67996</v>
      </c>
      <c r="U3695" s="3">
        <f>Table1[[#This Row],[Emissions (g CO2)]]/(Table1[[#This Row],[Generation (TWh)]]*10^9)</f>
        <v>400.54993999999994</v>
      </c>
    </row>
    <row r="3696" spans="1:21" x14ac:dyDescent="0.35">
      <c r="A3696" t="s">
        <v>1180</v>
      </c>
      <c r="B3696" t="s">
        <v>3239</v>
      </c>
      <c r="C3696" t="str">
        <f>SUBSTITUTE(Table1[[#This Row],[Fuel]],", ",",")</f>
        <v>fossil gas: natural gas</v>
      </c>
      <c r="D3696" t="s">
        <v>3239</v>
      </c>
      <c r="H3696" t="s">
        <v>3438</v>
      </c>
      <c r="I3696">
        <v>238.4</v>
      </c>
      <c r="J3696" t="s">
        <v>3446</v>
      </c>
      <c r="K3696">
        <v>2010</v>
      </c>
      <c r="L3696" t="s">
        <v>29</v>
      </c>
      <c r="M3696" t="s">
        <v>29</v>
      </c>
      <c r="N3696">
        <v>29.452387999999999</v>
      </c>
      <c r="O3696">
        <v>76.872664999999998</v>
      </c>
      <c r="P3696" t="s">
        <v>3520</v>
      </c>
      <c r="Q3696" s="3">
        <f>Table1[[#This Row],[Capacity (MW)]]*0.395*8760*10^-6</f>
        <v>0.82491168000000004</v>
      </c>
      <c r="R3696" s="3" cm="1">
        <f t="array" ref="R3696">AVERAGE(VLOOKUP(_xlfn.TEXTSPLIT(Table1[[#This Row],[Fuel (no space after comma)]], ","), FuelList_Final_EF!$A$2:$B$65, 2, FALSE))</f>
        <v>53.06</v>
      </c>
      <c r="S3696" s="3">
        <f>Table1[[#This Row],[Generation (TWh)]]*10^9*VLOOKUP(Table1[[#This Row],[Turbine/Engine Technology]],Technology_HR!$A$2:$B$11,2,FALSE)*10^-6</f>
        <v>6227258.2723199995</v>
      </c>
      <c r="T3696" s="5">
        <f>Table1[[#This Row],[Fuel Consumption (mmBtu)]]*Table1[[#This Row],[Emission Factor (kg CO2/ mmBtu)]]*10^3</f>
        <v>330418323929.29919</v>
      </c>
      <c r="U3696" s="3">
        <f>Table1[[#This Row],[Emissions (g CO2)]]/(Table1[[#This Row],[Generation (TWh)]]*10^9)</f>
        <v>400.54993999999999</v>
      </c>
    </row>
    <row r="3697" spans="1:21" x14ac:dyDescent="0.35">
      <c r="A3697" t="s">
        <v>1168</v>
      </c>
      <c r="B3697" t="s">
        <v>3239</v>
      </c>
      <c r="C3697" t="str">
        <f>SUBSTITUTE(Table1[[#This Row],[Fuel]],", ",",")</f>
        <v>fossil gas: natural gas</v>
      </c>
      <c r="D3697" t="s">
        <v>3239</v>
      </c>
      <c r="H3697" t="s">
        <v>3438</v>
      </c>
      <c r="I3697">
        <v>235</v>
      </c>
      <c r="J3697" t="s">
        <v>3446</v>
      </c>
      <c r="K3697">
        <v>1997</v>
      </c>
      <c r="L3697" t="s">
        <v>29</v>
      </c>
      <c r="M3697" t="s">
        <v>29</v>
      </c>
      <c r="N3697">
        <v>16.9312</v>
      </c>
      <c r="O3697">
        <v>81.86</v>
      </c>
      <c r="P3697" t="s">
        <v>3520</v>
      </c>
      <c r="Q3697" s="3">
        <f>Table1[[#This Row],[Capacity (MW)]]*0.395*8760*10^-6</f>
        <v>0.81314699999999995</v>
      </c>
      <c r="R3697" s="3" cm="1">
        <f t="array" ref="R3697">AVERAGE(VLOOKUP(_xlfn.TEXTSPLIT(Table1[[#This Row],[Fuel (no space after comma)]], ","), FuelList_Final_EF!$A$2:$B$65, 2, FALSE))</f>
        <v>53.06</v>
      </c>
      <c r="S3697" s="3">
        <f>Table1[[#This Row],[Generation (TWh)]]*10^9*VLOOKUP(Table1[[#This Row],[Turbine/Engine Technology]],Technology_HR!$A$2:$B$11,2,FALSE)*10^-6</f>
        <v>6138446.7029999997</v>
      </c>
      <c r="T3697" s="5">
        <f>Table1[[#This Row],[Fuel Consumption (mmBtu)]]*Table1[[#This Row],[Emission Factor (kg CO2/ mmBtu)]]*10^3</f>
        <v>325705982061.17999</v>
      </c>
      <c r="U3697" s="3">
        <f>Table1[[#This Row],[Emissions (g CO2)]]/(Table1[[#This Row],[Generation (TWh)]]*10^9)</f>
        <v>400.54993999999999</v>
      </c>
    </row>
    <row r="3698" spans="1:21" x14ac:dyDescent="0.35">
      <c r="A3698" t="s">
        <v>1168</v>
      </c>
      <c r="B3698" t="s">
        <v>3239</v>
      </c>
      <c r="C3698" t="str">
        <f>SUBSTITUTE(Table1[[#This Row],[Fuel]],", ",",")</f>
        <v>fossil gas: natural gas</v>
      </c>
      <c r="D3698" t="s">
        <v>3239</v>
      </c>
      <c r="H3698" t="s">
        <v>3438</v>
      </c>
      <c r="I3698">
        <v>220</v>
      </c>
      <c r="J3698" t="s">
        <v>3446</v>
      </c>
      <c r="K3698">
        <v>2005</v>
      </c>
      <c r="L3698" t="s">
        <v>29</v>
      </c>
      <c r="M3698" t="s">
        <v>29</v>
      </c>
      <c r="N3698">
        <v>16.9312</v>
      </c>
      <c r="O3698">
        <v>81.86</v>
      </c>
      <c r="P3698" t="s">
        <v>3520</v>
      </c>
      <c r="Q3698" s="3">
        <f>Table1[[#This Row],[Capacity (MW)]]*0.395*8760*10^-6</f>
        <v>0.76124399999999992</v>
      </c>
      <c r="R3698" s="3" cm="1">
        <f t="array" ref="R3698">AVERAGE(VLOOKUP(_xlfn.TEXTSPLIT(Table1[[#This Row],[Fuel (no space after comma)]], ","), FuelList_Final_EF!$A$2:$B$65, 2, FALSE))</f>
        <v>53.06</v>
      </c>
      <c r="S3698" s="3">
        <f>Table1[[#This Row],[Generation (TWh)]]*10^9*VLOOKUP(Table1[[#This Row],[Turbine/Engine Technology]],Technology_HR!$A$2:$B$11,2,FALSE)*10^-6</f>
        <v>5746630.9559999984</v>
      </c>
      <c r="T3698" s="5">
        <f>Table1[[#This Row],[Fuel Consumption (mmBtu)]]*Table1[[#This Row],[Emission Factor (kg CO2/ mmBtu)]]*10^3</f>
        <v>304916238525.35992</v>
      </c>
      <c r="U3698" s="3">
        <f>Table1[[#This Row],[Emissions (g CO2)]]/(Table1[[#This Row],[Generation (TWh)]]*10^9)</f>
        <v>400.54993999999994</v>
      </c>
    </row>
    <row r="3699" spans="1:21" x14ac:dyDescent="0.35">
      <c r="A3699" t="s">
        <v>1156</v>
      </c>
      <c r="B3699" t="s">
        <v>3239</v>
      </c>
      <c r="C3699" t="str">
        <f>SUBSTITUTE(Table1[[#This Row],[Fuel]],", ",",")</f>
        <v>fossil gas: natural gas</v>
      </c>
      <c r="D3699" t="s">
        <v>3239</v>
      </c>
      <c r="H3699" t="s">
        <v>3438</v>
      </c>
      <c r="I3699">
        <v>657</v>
      </c>
      <c r="J3699" t="s">
        <v>3446</v>
      </c>
      <c r="K3699">
        <v>1995</v>
      </c>
      <c r="L3699" t="s">
        <v>29</v>
      </c>
      <c r="M3699" t="s">
        <v>29</v>
      </c>
      <c r="N3699">
        <v>21.824200000000001</v>
      </c>
      <c r="O3699">
        <v>73.113600000000005</v>
      </c>
      <c r="P3699" t="s">
        <v>3520</v>
      </c>
      <c r="Q3699" s="3">
        <f>Table1[[#This Row],[Capacity (MW)]]*0.395*8760*10^-6</f>
        <v>2.2733513999999997</v>
      </c>
      <c r="R3699" s="3" cm="1">
        <f t="array" ref="R3699">AVERAGE(VLOOKUP(_xlfn.TEXTSPLIT(Table1[[#This Row],[Fuel (no space after comma)]], ","), FuelList_Final_EF!$A$2:$B$65, 2, FALSE))</f>
        <v>53.06</v>
      </c>
      <c r="S3699" s="3">
        <f>Table1[[#This Row],[Generation (TWh)]]*10^9*VLOOKUP(Table1[[#This Row],[Turbine/Engine Technology]],Technology_HR!$A$2:$B$11,2,FALSE)*10^-6</f>
        <v>17161529.718599994</v>
      </c>
      <c r="T3699" s="5">
        <f>Table1[[#This Row],[Fuel Consumption (mmBtu)]]*Table1[[#This Row],[Emission Factor (kg CO2/ mmBtu)]]*10^3</f>
        <v>910590766868.91565</v>
      </c>
      <c r="U3699" s="3">
        <f>Table1[[#This Row],[Emissions (g CO2)]]/(Table1[[#This Row],[Generation (TWh)]]*10^9)</f>
        <v>400.54993999999994</v>
      </c>
    </row>
    <row r="3700" spans="1:21" x14ac:dyDescent="0.35">
      <c r="A3700" t="s">
        <v>1181</v>
      </c>
      <c r="B3700" t="s">
        <v>3239</v>
      </c>
      <c r="C3700" t="str">
        <f>SUBSTITUTE(Table1[[#This Row],[Fuel]],", ",",")</f>
        <v>fossil gas: natural gas</v>
      </c>
      <c r="D3700" t="s">
        <v>3239</v>
      </c>
      <c r="H3700" t="s">
        <v>3438</v>
      </c>
      <c r="I3700">
        <v>120</v>
      </c>
      <c r="J3700" t="s">
        <v>3446</v>
      </c>
      <c r="K3700">
        <v>2005</v>
      </c>
      <c r="L3700" t="s">
        <v>29</v>
      </c>
      <c r="M3700" t="s">
        <v>29</v>
      </c>
      <c r="N3700">
        <v>11.121782</v>
      </c>
      <c r="O3700">
        <v>79.527904000000007</v>
      </c>
      <c r="P3700" t="s">
        <v>3520</v>
      </c>
      <c r="Q3700" s="3">
        <f>Table1[[#This Row],[Capacity (MW)]]*0.395*8760*10^-6</f>
        <v>0.41522400000000004</v>
      </c>
      <c r="R3700" s="3" cm="1">
        <f t="array" ref="R3700">AVERAGE(VLOOKUP(_xlfn.TEXTSPLIT(Table1[[#This Row],[Fuel (no space after comma)]], ","), FuelList_Final_EF!$A$2:$B$65, 2, FALSE))</f>
        <v>53.06</v>
      </c>
      <c r="S3700" s="3">
        <f>Table1[[#This Row],[Generation (TWh)]]*10^9*VLOOKUP(Table1[[#This Row],[Turbine/Engine Technology]],Technology_HR!$A$2:$B$11,2,FALSE)*10^-6</f>
        <v>3134525.9760000003</v>
      </c>
      <c r="T3700" s="5">
        <f>Table1[[#This Row],[Fuel Consumption (mmBtu)]]*Table1[[#This Row],[Emission Factor (kg CO2/ mmBtu)]]*10^3</f>
        <v>166317948286.56003</v>
      </c>
      <c r="U3700" s="3">
        <f>Table1[[#This Row],[Emissions (g CO2)]]/(Table1[[#This Row],[Generation (TWh)]]*10^9)</f>
        <v>400.54993999999999</v>
      </c>
    </row>
    <row r="3701" spans="1:21" x14ac:dyDescent="0.35">
      <c r="A3701" t="s">
        <v>1182</v>
      </c>
      <c r="B3701" t="s">
        <v>3239</v>
      </c>
      <c r="C3701" t="str">
        <f>SUBSTITUTE(Table1[[#This Row],[Fuel]],", ",",")</f>
        <v>fossil gas: natural gas</v>
      </c>
      <c r="D3701" t="s">
        <v>3239</v>
      </c>
      <c r="H3701" t="s">
        <v>3438</v>
      </c>
      <c r="I3701">
        <v>225</v>
      </c>
      <c r="J3701" t="s">
        <v>3446</v>
      </c>
      <c r="K3701">
        <v>2016</v>
      </c>
      <c r="L3701" t="s">
        <v>29</v>
      </c>
      <c r="M3701" t="s">
        <v>29</v>
      </c>
      <c r="N3701">
        <v>29.141711000000001</v>
      </c>
      <c r="O3701">
        <v>78.963497000000004</v>
      </c>
      <c r="P3701" t="s">
        <v>3520</v>
      </c>
      <c r="Q3701" s="3">
        <f>Table1[[#This Row],[Capacity (MW)]]*0.395*8760*10^-6</f>
        <v>0.77854499999999993</v>
      </c>
      <c r="R3701" s="3" cm="1">
        <f t="array" ref="R3701">AVERAGE(VLOOKUP(_xlfn.TEXTSPLIT(Table1[[#This Row],[Fuel (no space after comma)]], ","), FuelList_Final_EF!$A$2:$B$65, 2, FALSE))</f>
        <v>53.06</v>
      </c>
      <c r="S3701" s="3">
        <f>Table1[[#This Row],[Generation (TWh)]]*10^9*VLOOKUP(Table1[[#This Row],[Turbine/Engine Technology]],Technology_HR!$A$2:$B$11,2,FALSE)*10^-6</f>
        <v>5877236.2049999991</v>
      </c>
      <c r="T3701" s="5">
        <f>Table1[[#This Row],[Fuel Consumption (mmBtu)]]*Table1[[#This Row],[Emission Factor (kg CO2/ mmBtu)]]*10^3</f>
        <v>311846153037.29999</v>
      </c>
      <c r="U3701" s="3">
        <f>Table1[[#This Row],[Emissions (g CO2)]]/(Table1[[#This Row],[Generation (TWh)]]*10^9)</f>
        <v>400.54994000000005</v>
      </c>
    </row>
    <row r="3702" spans="1:21" x14ac:dyDescent="0.35">
      <c r="A3702" t="s">
        <v>1183</v>
      </c>
      <c r="B3702" t="s">
        <v>3239</v>
      </c>
      <c r="C3702" t="str">
        <f>SUBSTITUTE(Table1[[#This Row],[Fuel]],", ",",")</f>
        <v>fossil gas: natural gas</v>
      </c>
      <c r="D3702" t="s">
        <v>3239</v>
      </c>
      <c r="H3702" t="s">
        <v>3438</v>
      </c>
      <c r="I3702">
        <v>225</v>
      </c>
      <c r="J3702" t="s">
        <v>3446</v>
      </c>
      <c r="K3702">
        <v>2016</v>
      </c>
      <c r="L3702" t="s">
        <v>29</v>
      </c>
      <c r="M3702" t="s">
        <v>29</v>
      </c>
      <c r="N3702">
        <v>29.154720999999999</v>
      </c>
      <c r="O3702">
        <v>78.974029000000002</v>
      </c>
      <c r="P3702" t="s">
        <v>3520</v>
      </c>
      <c r="Q3702" s="3">
        <f>Table1[[#This Row],[Capacity (MW)]]*0.395*8760*10^-6</f>
        <v>0.77854499999999993</v>
      </c>
      <c r="R3702" s="3" cm="1">
        <f t="array" ref="R3702">AVERAGE(VLOOKUP(_xlfn.TEXTSPLIT(Table1[[#This Row],[Fuel (no space after comma)]], ","), FuelList_Final_EF!$A$2:$B$65, 2, FALSE))</f>
        <v>53.06</v>
      </c>
      <c r="S3702" s="3">
        <f>Table1[[#This Row],[Generation (TWh)]]*10^9*VLOOKUP(Table1[[#This Row],[Turbine/Engine Technology]],Technology_HR!$A$2:$B$11,2,FALSE)*10^-6</f>
        <v>5877236.2049999991</v>
      </c>
      <c r="T3702" s="5">
        <f>Table1[[#This Row],[Fuel Consumption (mmBtu)]]*Table1[[#This Row],[Emission Factor (kg CO2/ mmBtu)]]*10^3</f>
        <v>311846153037.29999</v>
      </c>
      <c r="U3702" s="3">
        <f>Table1[[#This Row],[Emissions (g CO2)]]/(Table1[[#This Row],[Generation (TWh)]]*10^9)</f>
        <v>400.54994000000005</v>
      </c>
    </row>
    <row r="3703" spans="1:21" x14ac:dyDescent="0.35">
      <c r="A3703" t="s">
        <v>1183</v>
      </c>
      <c r="B3703" t="s">
        <v>3239</v>
      </c>
      <c r="C3703" t="str">
        <f>SUBSTITUTE(Table1[[#This Row],[Fuel]],", ",",")</f>
        <v>fossil gas: natural gas</v>
      </c>
      <c r="D3703" t="s">
        <v>3239</v>
      </c>
      <c r="H3703" t="s">
        <v>3438</v>
      </c>
      <c r="I3703">
        <v>225</v>
      </c>
      <c r="J3703" t="s">
        <v>3446</v>
      </c>
      <c r="K3703">
        <v>2021</v>
      </c>
      <c r="L3703" t="s">
        <v>29</v>
      </c>
      <c r="M3703" t="s">
        <v>29</v>
      </c>
      <c r="N3703">
        <v>29.154720999999999</v>
      </c>
      <c r="O3703">
        <v>78.974029000000002</v>
      </c>
      <c r="P3703" t="s">
        <v>3520</v>
      </c>
      <c r="Q3703" s="3">
        <f>Table1[[#This Row],[Capacity (MW)]]*0.395*8760*10^-6</f>
        <v>0.77854499999999993</v>
      </c>
      <c r="R3703" s="3" cm="1">
        <f t="array" ref="R3703">AVERAGE(VLOOKUP(_xlfn.TEXTSPLIT(Table1[[#This Row],[Fuel (no space after comma)]], ","), FuelList_Final_EF!$A$2:$B$65, 2, FALSE))</f>
        <v>53.06</v>
      </c>
      <c r="S3703" s="3">
        <f>Table1[[#This Row],[Generation (TWh)]]*10^9*VLOOKUP(Table1[[#This Row],[Turbine/Engine Technology]],Technology_HR!$A$2:$B$11,2,FALSE)*10^-6</f>
        <v>5877236.2049999991</v>
      </c>
      <c r="T3703" s="5">
        <f>Table1[[#This Row],[Fuel Consumption (mmBtu)]]*Table1[[#This Row],[Emission Factor (kg CO2/ mmBtu)]]*10^3</f>
        <v>311846153037.29999</v>
      </c>
      <c r="U3703" s="3">
        <f>Table1[[#This Row],[Emissions (g CO2)]]/(Table1[[#This Row],[Generation (TWh)]]*10^9)</f>
        <v>400.54994000000005</v>
      </c>
    </row>
    <row r="3704" spans="1:21" x14ac:dyDescent="0.35">
      <c r="A3704" t="s">
        <v>1184</v>
      </c>
      <c r="B3704" t="s">
        <v>3242</v>
      </c>
      <c r="C3704" t="str">
        <f>SUBSTITUTE(Table1[[#This Row],[Fuel]],", ",",")</f>
        <v>fossil gas: lng</v>
      </c>
      <c r="D3704" t="s">
        <v>3242</v>
      </c>
      <c r="H3704" t="s">
        <v>3438</v>
      </c>
      <c r="I3704">
        <v>750</v>
      </c>
      <c r="J3704" t="s">
        <v>3450</v>
      </c>
      <c r="K3704" t="s">
        <v>29</v>
      </c>
      <c r="L3704" t="s">
        <v>29</v>
      </c>
      <c r="M3704" t="s">
        <v>29</v>
      </c>
      <c r="N3704">
        <v>13.258618</v>
      </c>
      <c r="O3704">
        <v>80.340732000000003</v>
      </c>
      <c r="P3704" t="s">
        <v>3520</v>
      </c>
      <c r="Q3704" s="3">
        <f>Table1[[#This Row],[Capacity (MW)]]*0.395*8760*10^-6</f>
        <v>2.5951499999999998</v>
      </c>
      <c r="R3704" s="3" cm="1">
        <f t="array" ref="R3704">AVERAGE(VLOOKUP(_xlfn.TEXTSPLIT(Table1[[#This Row],[Fuel (no space after comma)]], ","), FuelList_Final_EF!$A$2:$B$65, 2, FALSE))</f>
        <v>67.685819715340017</v>
      </c>
      <c r="S3704" s="3">
        <f>Table1[[#This Row],[Generation (TWh)]]*10^9*VLOOKUP(Table1[[#This Row],[Turbine/Engine Technology]],Technology_HR!$A$2:$B$11,2,FALSE)*10^-6</f>
        <v>19590787.349999998</v>
      </c>
      <c r="T3704" s="5">
        <f>Table1[[#This Row],[Fuel Consumption (mmBtu)]]*Table1[[#This Row],[Emission Factor (kg CO2/ mmBtu)]]*10^3</f>
        <v>1326018500653.6636</v>
      </c>
      <c r="U3704" s="3">
        <f>Table1[[#This Row],[Emissions (g CO2)]]/(Table1[[#This Row],[Generation (TWh)]]*10^9)</f>
        <v>510.96025303110167</v>
      </c>
    </row>
    <row r="3705" spans="1:21" x14ac:dyDescent="0.35">
      <c r="A3705" t="s">
        <v>1184</v>
      </c>
      <c r="B3705" t="s">
        <v>3242</v>
      </c>
      <c r="C3705" t="str">
        <f>SUBSTITUTE(Table1[[#This Row],[Fuel]],", ",",")</f>
        <v>fossil gas: lng</v>
      </c>
      <c r="D3705" t="s">
        <v>3242</v>
      </c>
      <c r="H3705" t="s">
        <v>3438</v>
      </c>
      <c r="I3705">
        <v>150</v>
      </c>
      <c r="J3705" t="s">
        <v>3450</v>
      </c>
      <c r="K3705" t="s">
        <v>29</v>
      </c>
      <c r="L3705" t="s">
        <v>29</v>
      </c>
      <c r="M3705" t="s">
        <v>29</v>
      </c>
      <c r="N3705">
        <v>13.258618</v>
      </c>
      <c r="O3705">
        <v>80.340732000000003</v>
      </c>
      <c r="P3705" t="s">
        <v>3520</v>
      </c>
      <c r="Q3705" s="3">
        <f>Table1[[#This Row],[Capacity (MW)]]*0.395*8760*10^-6</f>
        <v>0.51902999999999999</v>
      </c>
      <c r="R3705" s="3" cm="1">
        <f t="array" ref="R3705">AVERAGE(VLOOKUP(_xlfn.TEXTSPLIT(Table1[[#This Row],[Fuel (no space after comma)]], ","), FuelList_Final_EF!$A$2:$B$65, 2, FALSE))</f>
        <v>67.685819715340017</v>
      </c>
      <c r="S3705" s="3">
        <f>Table1[[#This Row],[Generation (TWh)]]*10^9*VLOOKUP(Table1[[#This Row],[Turbine/Engine Technology]],Technology_HR!$A$2:$B$11,2,FALSE)*10^-6</f>
        <v>3918157.4699999997</v>
      </c>
      <c r="T3705" s="5">
        <f>Table1[[#This Row],[Fuel Consumption (mmBtu)]]*Table1[[#This Row],[Emission Factor (kg CO2/ mmBtu)]]*10^3</f>
        <v>265203700130.73276</v>
      </c>
      <c r="U3705" s="3">
        <f>Table1[[#This Row],[Emissions (g CO2)]]/(Table1[[#This Row],[Generation (TWh)]]*10^9)</f>
        <v>510.96025303110179</v>
      </c>
    </row>
    <row r="3706" spans="1:21" x14ac:dyDescent="0.35">
      <c r="A3706" t="s">
        <v>1156</v>
      </c>
      <c r="B3706" t="s">
        <v>3239</v>
      </c>
      <c r="C3706" t="str">
        <f>SUBSTITUTE(Table1[[#This Row],[Fuel]],", ",",")</f>
        <v>fossil gas: natural gas</v>
      </c>
      <c r="D3706" t="s">
        <v>3239</v>
      </c>
      <c r="H3706" t="s">
        <v>3438</v>
      </c>
      <c r="I3706">
        <v>656</v>
      </c>
      <c r="J3706" t="s">
        <v>3446</v>
      </c>
      <c r="K3706">
        <v>1993</v>
      </c>
      <c r="L3706" t="s">
        <v>29</v>
      </c>
      <c r="M3706" t="s">
        <v>29</v>
      </c>
      <c r="N3706">
        <v>21.175000000000001</v>
      </c>
      <c r="O3706">
        <v>72.687899999999999</v>
      </c>
      <c r="P3706" t="s">
        <v>3520</v>
      </c>
      <c r="Q3706" s="3">
        <f>Table1[[#This Row],[Capacity (MW)]]*0.395*8760*10^-6</f>
        <v>2.2698912</v>
      </c>
      <c r="R3706" s="3" cm="1">
        <f t="array" ref="R3706">AVERAGE(VLOOKUP(_xlfn.TEXTSPLIT(Table1[[#This Row],[Fuel (no space after comma)]], ","), FuelList_Final_EF!$A$2:$B$65, 2, FALSE))</f>
        <v>53.06</v>
      </c>
      <c r="S3706" s="3">
        <f>Table1[[#This Row],[Generation (TWh)]]*10^9*VLOOKUP(Table1[[#This Row],[Turbine/Engine Technology]],Technology_HR!$A$2:$B$11,2,FALSE)*10^-6</f>
        <v>17135408.6688</v>
      </c>
      <c r="T3706" s="5">
        <f>Table1[[#This Row],[Fuel Consumption (mmBtu)]]*Table1[[#This Row],[Emission Factor (kg CO2/ mmBtu)]]*10^3</f>
        <v>909204783966.52808</v>
      </c>
      <c r="U3706" s="3">
        <f>Table1[[#This Row],[Emissions (g CO2)]]/(Table1[[#This Row],[Generation (TWh)]]*10^9)</f>
        <v>400.54994000000005</v>
      </c>
    </row>
    <row r="3707" spans="1:21" x14ac:dyDescent="0.35">
      <c r="A3707" t="s">
        <v>1156</v>
      </c>
      <c r="B3707" t="s">
        <v>3332</v>
      </c>
      <c r="C3707" t="str">
        <f>SUBSTITUTE(Table1[[#This Row],[Fuel]],", ",",")</f>
        <v>fossil gas: natural gas,fossil liquids: naphtha</v>
      </c>
      <c r="D3707" t="s">
        <v>3239</v>
      </c>
      <c r="E3707" t="s">
        <v>3330</v>
      </c>
      <c r="H3707" t="s">
        <v>3438</v>
      </c>
      <c r="I3707">
        <v>350</v>
      </c>
      <c r="J3707" t="s">
        <v>3446</v>
      </c>
      <c r="K3707">
        <v>1999</v>
      </c>
      <c r="L3707" t="s">
        <v>29</v>
      </c>
      <c r="M3707" t="s">
        <v>29</v>
      </c>
      <c r="N3707">
        <v>9.2071959999999997</v>
      </c>
      <c r="O3707">
        <v>76.434224999999998</v>
      </c>
      <c r="P3707" t="s">
        <v>3520</v>
      </c>
      <c r="Q3707" s="3">
        <f>Table1[[#This Row],[Capacity (MW)]]*0.395*8760*10^-6</f>
        <v>1.2110699999999999</v>
      </c>
      <c r="R3707" s="3" cm="1">
        <f t="array" ref="R3707">AVERAGE(VLOOKUP(_xlfn.TEXTSPLIT(Table1[[#This Row],[Fuel (no space after comma)]], ","), FuelList_Final_EF!$A$2:$B$65, 2, FALSE))</f>
        <v>65.169957828149705</v>
      </c>
      <c r="S3707" s="3">
        <f>Table1[[#This Row],[Generation (TWh)]]*10^9*VLOOKUP(Table1[[#This Row],[Turbine/Engine Technology]],Technology_HR!$A$2:$B$11,2,FALSE)*10^-6</f>
        <v>9142367.4299999978</v>
      </c>
      <c r="T3707" s="5">
        <f>Table1[[#This Row],[Fuel Consumption (mmBtu)]]*Table1[[#This Row],[Emission Factor (kg CO2/ mmBtu)]]*10^3</f>
        <v>595807699862.54932</v>
      </c>
      <c r="U3707" s="3">
        <f>Table1[[#This Row],[Emissions (g CO2)]]/(Table1[[#This Row],[Generation (TWh)]]*10^9)</f>
        <v>491.96801164470213</v>
      </c>
    </row>
    <row r="3708" spans="1:21" x14ac:dyDescent="0.35">
      <c r="A3708" t="s">
        <v>1185</v>
      </c>
      <c r="B3708" t="s">
        <v>3239</v>
      </c>
      <c r="C3708" t="str">
        <f>SUBSTITUTE(Table1[[#This Row],[Fuel]],", ",",")</f>
        <v>fossil gas: natural gas</v>
      </c>
      <c r="D3708" t="s">
        <v>3239</v>
      </c>
      <c r="H3708" t="s">
        <v>3438</v>
      </c>
      <c r="I3708">
        <v>445</v>
      </c>
      <c r="J3708" t="s">
        <v>3446</v>
      </c>
      <c r="K3708">
        <v>2010</v>
      </c>
      <c r="L3708" t="s">
        <v>29</v>
      </c>
      <c r="M3708" t="s">
        <v>29</v>
      </c>
      <c r="N3708">
        <v>16.7346</v>
      </c>
      <c r="O3708">
        <v>81.862200000000001</v>
      </c>
      <c r="P3708" t="s">
        <v>3520</v>
      </c>
      <c r="Q3708" s="3">
        <f>Table1[[#This Row],[Capacity (MW)]]*0.395*8760*10^-6</f>
        <v>1.5397889999999999</v>
      </c>
      <c r="R3708" s="3" cm="1">
        <f t="array" ref="R3708">AVERAGE(VLOOKUP(_xlfn.TEXTSPLIT(Table1[[#This Row],[Fuel (no space after comma)]], ","), FuelList_Final_EF!$A$2:$B$65, 2, FALSE))</f>
        <v>53.06</v>
      </c>
      <c r="S3708" s="3">
        <f>Table1[[#This Row],[Generation (TWh)]]*10^9*VLOOKUP(Table1[[#This Row],[Turbine/Engine Technology]],Technology_HR!$A$2:$B$11,2,FALSE)*10^-6</f>
        <v>11623867.160999998</v>
      </c>
      <c r="T3708" s="5">
        <f>Table1[[#This Row],[Fuel Consumption (mmBtu)]]*Table1[[#This Row],[Emission Factor (kg CO2/ mmBtu)]]*10^3</f>
        <v>616762391562.66003</v>
      </c>
      <c r="U3708" s="3">
        <f>Table1[[#This Row],[Emissions (g CO2)]]/(Table1[[#This Row],[Generation (TWh)]]*10^9)</f>
        <v>400.54994000000011</v>
      </c>
    </row>
    <row r="3709" spans="1:21" x14ac:dyDescent="0.35">
      <c r="A3709" t="s">
        <v>1185</v>
      </c>
      <c r="B3709" t="s">
        <v>3239</v>
      </c>
      <c r="C3709" t="str">
        <f>SUBSTITUTE(Table1[[#This Row],[Fuel]],", ",",")</f>
        <v>fossil gas: natural gas</v>
      </c>
      <c r="D3709" t="s">
        <v>3239</v>
      </c>
      <c r="H3709" t="s">
        <v>3438</v>
      </c>
      <c r="I3709">
        <v>410</v>
      </c>
      <c r="J3709" t="s">
        <v>3452</v>
      </c>
      <c r="K3709" t="s">
        <v>29</v>
      </c>
      <c r="L3709" t="s">
        <v>29</v>
      </c>
      <c r="M3709" t="s">
        <v>29</v>
      </c>
      <c r="N3709">
        <v>16.7346</v>
      </c>
      <c r="O3709">
        <v>81.862200000000001</v>
      </c>
      <c r="P3709" t="s">
        <v>3520</v>
      </c>
      <c r="Q3709" s="3">
        <f>Table1[[#This Row],[Capacity (MW)]]*0.395*8760*10^-6</f>
        <v>1.4186820000000002</v>
      </c>
      <c r="R3709" s="3" cm="1">
        <f t="array" ref="R3709">AVERAGE(VLOOKUP(_xlfn.TEXTSPLIT(Table1[[#This Row],[Fuel (no space after comma)]], ","), FuelList_Final_EF!$A$2:$B$65, 2, FALSE))</f>
        <v>53.06</v>
      </c>
      <c r="S3709" s="3">
        <f>Table1[[#This Row],[Generation (TWh)]]*10^9*VLOOKUP(Table1[[#This Row],[Turbine/Engine Technology]],Technology_HR!$A$2:$B$11,2,FALSE)*10^-6</f>
        <v>10709630.418000001</v>
      </c>
      <c r="T3709" s="5">
        <f>Table1[[#This Row],[Fuel Consumption (mmBtu)]]*Table1[[#This Row],[Emission Factor (kg CO2/ mmBtu)]]*10^3</f>
        <v>568252989979.08008</v>
      </c>
      <c r="U3709" s="3">
        <f>Table1[[#This Row],[Emissions (g CO2)]]/(Table1[[#This Row],[Generation (TWh)]]*10^9)</f>
        <v>400.54993999999999</v>
      </c>
    </row>
    <row r="3710" spans="1:21" x14ac:dyDescent="0.35">
      <c r="A3710" t="s">
        <v>1185</v>
      </c>
      <c r="B3710" t="s">
        <v>3239</v>
      </c>
      <c r="C3710" t="str">
        <f>SUBSTITUTE(Table1[[#This Row],[Fuel]],", ",",")</f>
        <v>fossil gas: natural gas</v>
      </c>
      <c r="D3710" t="s">
        <v>3239</v>
      </c>
      <c r="H3710" t="s">
        <v>3438</v>
      </c>
      <c r="I3710">
        <v>410</v>
      </c>
      <c r="J3710" t="s">
        <v>3452</v>
      </c>
      <c r="K3710" t="s">
        <v>29</v>
      </c>
      <c r="L3710" t="s">
        <v>29</v>
      </c>
      <c r="M3710" t="s">
        <v>29</v>
      </c>
      <c r="N3710">
        <v>16.7346</v>
      </c>
      <c r="O3710">
        <v>81.862200000000001</v>
      </c>
      <c r="P3710" t="s">
        <v>3520</v>
      </c>
      <c r="Q3710" s="3">
        <f>Table1[[#This Row],[Capacity (MW)]]*0.395*8760*10^-6</f>
        <v>1.4186820000000002</v>
      </c>
      <c r="R3710" s="3" cm="1">
        <f t="array" ref="R3710">AVERAGE(VLOOKUP(_xlfn.TEXTSPLIT(Table1[[#This Row],[Fuel (no space after comma)]], ","), FuelList_Final_EF!$A$2:$B$65, 2, FALSE))</f>
        <v>53.06</v>
      </c>
      <c r="S3710" s="3">
        <f>Table1[[#This Row],[Generation (TWh)]]*10^9*VLOOKUP(Table1[[#This Row],[Turbine/Engine Technology]],Technology_HR!$A$2:$B$11,2,FALSE)*10^-6</f>
        <v>10709630.418000001</v>
      </c>
      <c r="T3710" s="5">
        <f>Table1[[#This Row],[Fuel Consumption (mmBtu)]]*Table1[[#This Row],[Emission Factor (kg CO2/ mmBtu)]]*10^3</f>
        <v>568252989979.08008</v>
      </c>
      <c r="U3710" s="3">
        <f>Table1[[#This Row],[Emissions (g CO2)]]/(Table1[[#This Row],[Generation (TWh)]]*10^9)</f>
        <v>400.54993999999999</v>
      </c>
    </row>
    <row r="3711" spans="1:21" x14ac:dyDescent="0.35">
      <c r="A3711" t="s">
        <v>1186</v>
      </c>
      <c r="B3711" t="s">
        <v>3239</v>
      </c>
      <c r="C3711" t="str">
        <f>SUBSTITUTE(Table1[[#This Row],[Fuel]],", ",",")</f>
        <v>fossil gas: natural gas</v>
      </c>
      <c r="D3711" t="s">
        <v>3239</v>
      </c>
      <c r="H3711" t="s">
        <v>3438</v>
      </c>
      <c r="I3711">
        <v>368</v>
      </c>
      <c r="J3711" t="s">
        <v>3446</v>
      </c>
      <c r="K3711">
        <v>2000</v>
      </c>
      <c r="L3711" t="s">
        <v>29</v>
      </c>
      <c r="M3711" t="s">
        <v>29</v>
      </c>
      <c r="N3711">
        <v>16.64</v>
      </c>
      <c r="O3711">
        <v>80.550399999999996</v>
      </c>
      <c r="P3711" t="s">
        <v>3520</v>
      </c>
      <c r="Q3711" s="3">
        <f>Table1[[#This Row],[Capacity (MW)]]*0.395*8760*10^-6</f>
        <v>1.2733536000000001</v>
      </c>
      <c r="R3711" s="3" cm="1">
        <f t="array" ref="R3711">AVERAGE(VLOOKUP(_xlfn.TEXTSPLIT(Table1[[#This Row],[Fuel (no space after comma)]], ","), FuelList_Final_EF!$A$2:$B$65, 2, FALSE))</f>
        <v>53.06</v>
      </c>
      <c r="S3711" s="3">
        <f>Table1[[#This Row],[Generation (TWh)]]*10^9*VLOOKUP(Table1[[#This Row],[Turbine/Engine Technology]],Technology_HR!$A$2:$B$11,2,FALSE)*10^-6</f>
        <v>9612546.3263999987</v>
      </c>
      <c r="T3711" s="5">
        <f>Table1[[#This Row],[Fuel Consumption (mmBtu)]]*Table1[[#This Row],[Emission Factor (kg CO2/ mmBtu)]]*10^3</f>
        <v>510041708078.78394</v>
      </c>
      <c r="U3711" s="3">
        <f>Table1[[#This Row],[Emissions (g CO2)]]/(Table1[[#This Row],[Generation (TWh)]]*10^9)</f>
        <v>400.54993999999994</v>
      </c>
    </row>
    <row r="3712" spans="1:21" x14ac:dyDescent="0.35">
      <c r="A3712" t="s">
        <v>1186</v>
      </c>
      <c r="B3712" t="s">
        <v>3239</v>
      </c>
      <c r="C3712" t="str">
        <f>SUBSTITUTE(Table1[[#This Row],[Fuel]],", ",",")</f>
        <v>fossil gas: natural gas</v>
      </c>
      <c r="D3712" t="s">
        <v>3239</v>
      </c>
      <c r="H3712" t="s">
        <v>3438</v>
      </c>
      <c r="I3712">
        <v>366</v>
      </c>
      <c r="J3712" t="s">
        <v>3446</v>
      </c>
      <c r="K3712">
        <v>2010</v>
      </c>
      <c r="L3712" t="s">
        <v>29</v>
      </c>
      <c r="M3712" t="s">
        <v>29</v>
      </c>
      <c r="N3712">
        <v>16.64</v>
      </c>
      <c r="O3712">
        <v>80.550399999999996</v>
      </c>
      <c r="P3712" t="s">
        <v>3520</v>
      </c>
      <c r="Q3712" s="3">
        <f>Table1[[#This Row],[Capacity (MW)]]*0.395*8760*10^-6</f>
        <v>1.2664331999999998</v>
      </c>
      <c r="R3712" s="3" cm="1">
        <f t="array" ref="R3712">AVERAGE(VLOOKUP(_xlfn.TEXTSPLIT(Table1[[#This Row],[Fuel (no space after comma)]], ","), FuelList_Final_EF!$A$2:$B$65, 2, FALSE))</f>
        <v>53.06</v>
      </c>
      <c r="S3712" s="3">
        <f>Table1[[#This Row],[Generation (TWh)]]*10^9*VLOOKUP(Table1[[#This Row],[Turbine/Engine Technology]],Technology_HR!$A$2:$B$11,2,FALSE)*10^-6</f>
        <v>9560304.2267999984</v>
      </c>
      <c r="T3712" s="5">
        <f>Table1[[#This Row],[Fuel Consumption (mmBtu)]]*Table1[[#This Row],[Emission Factor (kg CO2/ mmBtu)]]*10^3</f>
        <v>507269742274.00793</v>
      </c>
      <c r="U3712" s="3">
        <f>Table1[[#This Row],[Emissions (g CO2)]]/(Table1[[#This Row],[Generation (TWh)]]*10^9)</f>
        <v>400.54994000000005</v>
      </c>
    </row>
    <row r="3713" spans="1:21" x14ac:dyDescent="0.35">
      <c r="A3713" t="s">
        <v>1186</v>
      </c>
      <c r="B3713" t="s">
        <v>3239</v>
      </c>
      <c r="C3713" t="str">
        <f>SUBSTITUTE(Table1[[#This Row],[Fuel]],", ",",")</f>
        <v>fossil gas: natural gas</v>
      </c>
      <c r="D3713" t="s">
        <v>3239</v>
      </c>
      <c r="H3713" t="s">
        <v>3438</v>
      </c>
      <c r="I3713">
        <v>371</v>
      </c>
      <c r="J3713" t="s">
        <v>3446</v>
      </c>
      <c r="K3713">
        <v>2015</v>
      </c>
      <c r="L3713" t="s">
        <v>29</v>
      </c>
      <c r="M3713" t="s">
        <v>29</v>
      </c>
      <c r="N3713">
        <v>16.64</v>
      </c>
      <c r="O3713">
        <v>80.550399999999996</v>
      </c>
      <c r="P3713" t="s">
        <v>3520</v>
      </c>
      <c r="Q3713" s="3">
        <f>Table1[[#This Row],[Capacity (MW)]]*0.395*8760*10^-6</f>
        <v>1.2837342</v>
      </c>
      <c r="R3713" s="3" cm="1">
        <f t="array" ref="R3713">AVERAGE(VLOOKUP(_xlfn.TEXTSPLIT(Table1[[#This Row],[Fuel (no space after comma)]], ","), FuelList_Final_EF!$A$2:$B$65, 2, FALSE))</f>
        <v>53.06</v>
      </c>
      <c r="S3713" s="3">
        <f>Table1[[#This Row],[Generation (TWh)]]*10^9*VLOOKUP(Table1[[#This Row],[Turbine/Engine Technology]],Technology_HR!$A$2:$B$11,2,FALSE)*10^-6</f>
        <v>9690909.4758000001</v>
      </c>
      <c r="T3713" s="5">
        <f>Table1[[#This Row],[Fuel Consumption (mmBtu)]]*Table1[[#This Row],[Emission Factor (kg CO2/ mmBtu)]]*10^3</f>
        <v>514199656785.94806</v>
      </c>
      <c r="U3713" s="3">
        <f>Table1[[#This Row],[Emissions (g CO2)]]/(Table1[[#This Row],[Generation (TWh)]]*10^9)</f>
        <v>400.54994000000005</v>
      </c>
    </row>
    <row r="3714" spans="1:21" x14ac:dyDescent="0.35">
      <c r="A3714" t="s">
        <v>1186</v>
      </c>
      <c r="B3714" t="s">
        <v>3239</v>
      </c>
      <c r="C3714" t="str">
        <f>SUBSTITUTE(Table1[[#This Row],[Fuel]],", ",",")</f>
        <v>fossil gas: natural gas</v>
      </c>
      <c r="D3714" t="s">
        <v>3239</v>
      </c>
      <c r="H3714" t="s">
        <v>3438</v>
      </c>
      <c r="I3714">
        <v>371</v>
      </c>
      <c r="J3714" t="s">
        <v>3446</v>
      </c>
      <c r="K3714">
        <v>2015</v>
      </c>
      <c r="L3714" t="s">
        <v>29</v>
      </c>
      <c r="M3714" t="s">
        <v>29</v>
      </c>
      <c r="N3714">
        <v>16.64</v>
      </c>
      <c r="O3714">
        <v>80.550399999999996</v>
      </c>
      <c r="P3714" t="s">
        <v>3520</v>
      </c>
      <c r="Q3714" s="3">
        <f>Table1[[#This Row],[Capacity (MW)]]*0.395*8760*10^-6</f>
        <v>1.2837342</v>
      </c>
      <c r="R3714" s="3" cm="1">
        <f t="array" ref="R3714">AVERAGE(VLOOKUP(_xlfn.TEXTSPLIT(Table1[[#This Row],[Fuel (no space after comma)]], ","), FuelList_Final_EF!$A$2:$B$65, 2, FALSE))</f>
        <v>53.06</v>
      </c>
      <c r="S3714" s="3">
        <f>Table1[[#This Row],[Generation (TWh)]]*10^9*VLOOKUP(Table1[[#This Row],[Turbine/Engine Technology]],Technology_HR!$A$2:$B$11,2,FALSE)*10^-6</f>
        <v>9690909.4758000001</v>
      </c>
      <c r="T3714" s="5">
        <f>Table1[[#This Row],[Fuel Consumption (mmBtu)]]*Table1[[#This Row],[Emission Factor (kg CO2/ mmBtu)]]*10^3</f>
        <v>514199656785.94806</v>
      </c>
      <c r="U3714" s="3">
        <f>Table1[[#This Row],[Emissions (g CO2)]]/(Table1[[#This Row],[Generation (TWh)]]*10^9)</f>
        <v>400.54994000000005</v>
      </c>
    </row>
    <row r="3715" spans="1:21" x14ac:dyDescent="0.35">
      <c r="A3715" t="s">
        <v>1161</v>
      </c>
      <c r="B3715" t="s">
        <v>3258</v>
      </c>
      <c r="C3715" t="str">
        <f>SUBSTITUTE(Table1[[#This Row],[Fuel]],", ",",")</f>
        <v>fossil liquids: diesel</v>
      </c>
      <c r="D3715" t="s">
        <v>3258</v>
      </c>
      <c r="H3715" t="s">
        <v>3441</v>
      </c>
      <c r="I3715">
        <v>96</v>
      </c>
      <c r="J3715" t="s">
        <v>3446</v>
      </c>
      <c r="K3715">
        <v>1999</v>
      </c>
      <c r="L3715" t="s">
        <v>29</v>
      </c>
      <c r="M3715" t="s">
        <v>29</v>
      </c>
      <c r="N3715">
        <v>11.205247</v>
      </c>
      <c r="O3715">
        <v>75.806959000000006</v>
      </c>
      <c r="P3715" t="s">
        <v>3520</v>
      </c>
      <c r="Q3715" s="3">
        <f>Table1[[#This Row],[Capacity (MW)]]*0.395*8760*10^-6</f>
        <v>0.33217920000000001</v>
      </c>
      <c r="R3715" s="3" cm="1">
        <f t="array" ref="R3715">AVERAGE(VLOOKUP(_xlfn.TEXTSPLIT(Table1[[#This Row],[Fuel (no space after comma)]], ","), FuelList_Final_EF!$A$2:$B$65, 2, FALSE))</f>
        <v>78.106682297772565</v>
      </c>
      <c r="S3715" s="3">
        <f>Table1[[#This Row],[Generation (TWh)]]*10^9*VLOOKUP(Table1[[#This Row],[Turbine/Engine Technology]],Technology_HR!$A$2:$B$11,2,FALSE)*10^-6</f>
        <v>2507620.7807999998</v>
      </c>
      <c r="T3715" s="5">
        <f>Table1[[#This Row],[Fuel Consumption (mmBtu)]]*Table1[[#This Row],[Emission Factor (kg CO2/ mmBtu)]]*10^3</f>
        <v>195861939649.23795</v>
      </c>
      <c r="U3715" s="3">
        <f>Table1[[#This Row],[Emissions (g CO2)]]/(Table1[[#This Row],[Generation (TWh)]]*10^9)</f>
        <v>589.62734466588495</v>
      </c>
    </row>
    <row r="3716" spans="1:21" x14ac:dyDescent="0.35">
      <c r="A3716" t="s">
        <v>1158</v>
      </c>
      <c r="B3716" t="s">
        <v>3239</v>
      </c>
      <c r="C3716" t="str">
        <f>SUBSTITUTE(Table1[[#This Row],[Fuel]],", ",",")</f>
        <v>fossil gas: natural gas</v>
      </c>
      <c r="D3716" t="s">
        <v>3239</v>
      </c>
      <c r="H3716" t="s">
        <v>3438</v>
      </c>
      <c r="I3716">
        <v>101</v>
      </c>
      <c r="J3716" t="s">
        <v>3446</v>
      </c>
      <c r="K3716">
        <v>2004</v>
      </c>
      <c r="L3716" t="s">
        <v>29</v>
      </c>
      <c r="M3716" t="s">
        <v>29</v>
      </c>
      <c r="N3716">
        <v>11.076000000000001</v>
      </c>
      <c r="O3716">
        <v>79.569999999999993</v>
      </c>
      <c r="P3716" t="s">
        <v>3520</v>
      </c>
      <c r="Q3716" s="3">
        <f>Table1[[#This Row],[Capacity (MW)]]*0.395*8760*10^-6</f>
        <v>0.34948020000000002</v>
      </c>
      <c r="R3716" s="3" cm="1">
        <f t="array" ref="R3716">AVERAGE(VLOOKUP(_xlfn.TEXTSPLIT(Table1[[#This Row],[Fuel (no space after comma)]], ","), FuelList_Final_EF!$A$2:$B$65, 2, FALSE))</f>
        <v>53.06</v>
      </c>
      <c r="S3716" s="3">
        <f>Table1[[#This Row],[Generation (TWh)]]*10^9*VLOOKUP(Table1[[#This Row],[Turbine/Engine Technology]],Technology_HR!$A$2:$B$11,2,FALSE)*10^-6</f>
        <v>2638226.0297999997</v>
      </c>
      <c r="T3716" s="5">
        <f>Table1[[#This Row],[Fuel Consumption (mmBtu)]]*Table1[[#This Row],[Emission Factor (kg CO2/ mmBtu)]]*10^3</f>
        <v>139984273141.18799</v>
      </c>
      <c r="U3716" s="3">
        <f>Table1[[#This Row],[Emissions (g CO2)]]/(Table1[[#This Row],[Generation (TWh)]]*10^9)</f>
        <v>400.54993999999999</v>
      </c>
    </row>
    <row r="3717" spans="1:21" x14ac:dyDescent="0.35">
      <c r="A3717" t="s">
        <v>84</v>
      </c>
      <c r="B3717" t="s">
        <v>3239</v>
      </c>
      <c r="C3717" t="str">
        <f>SUBSTITUTE(Table1[[#This Row],[Fuel]],", ",",")</f>
        <v>fossil gas: natural gas</v>
      </c>
      <c r="D3717" t="s">
        <v>3239</v>
      </c>
      <c r="H3717" t="s">
        <v>3441</v>
      </c>
      <c r="I3717">
        <v>69.8</v>
      </c>
      <c r="J3717" t="s">
        <v>3446</v>
      </c>
      <c r="K3717">
        <v>2018</v>
      </c>
      <c r="L3717" t="s">
        <v>29</v>
      </c>
      <c r="M3717" t="s">
        <v>29</v>
      </c>
      <c r="N3717">
        <v>26.985766000000002</v>
      </c>
      <c r="O3717">
        <v>94.930170000000004</v>
      </c>
      <c r="P3717" t="s">
        <v>3520</v>
      </c>
      <c r="Q3717" s="3">
        <f>Table1[[#This Row],[Capacity (MW)]]*0.395*8760*10^-6</f>
        <v>0.24152196000000001</v>
      </c>
      <c r="R3717" s="3" cm="1">
        <f t="array" ref="R3717">AVERAGE(VLOOKUP(_xlfn.TEXTSPLIT(Table1[[#This Row],[Fuel (no space after comma)]], ","), FuelList_Final_EF!$A$2:$B$65, 2, FALSE))</f>
        <v>53.06</v>
      </c>
      <c r="S3717" s="3">
        <f>Table1[[#This Row],[Generation (TWh)]]*10^9*VLOOKUP(Table1[[#This Row],[Turbine/Engine Technology]],Technology_HR!$A$2:$B$11,2,FALSE)*10^-6</f>
        <v>1823249.2760399999</v>
      </c>
      <c r="T3717" s="5">
        <f>Table1[[#This Row],[Fuel Consumption (mmBtu)]]*Table1[[#This Row],[Emission Factor (kg CO2/ mmBtu)]]*10^3</f>
        <v>96741606586.682388</v>
      </c>
      <c r="U3717" s="3">
        <f>Table1[[#This Row],[Emissions (g CO2)]]/(Table1[[#This Row],[Generation (TWh)]]*10^9)</f>
        <v>400.54993999999994</v>
      </c>
    </row>
    <row r="3718" spans="1:21" x14ac:dyDescent="0.35">
      <c r="A3718" t="s">
        <v>1187</v>
      </c>
      <c r="B3718" t="s">
        <v>3239</v>
      </c>
      <c r="C3718" t="str">
        <f>SUBSTITUTE(Table1[[#This Row],[Fuel]],", ",",")</f>
        <v>fossil gas: natural gas</v>
      </c>
      <c r="D3718" t="s">
        <v>3239</v>
      </c>
      <c r="H3718" t="s">
        <v>3438</v>
      </c>
      <c r="I3718">
        <v>77.5</v>
      </c>
      <c r="J3718" t="s">
        <v>3446</v>
      </c>
      <c r="K3718" t="s">
        <v>29</v>
      </c>
      <c r="L3718" t="s">
        <v>29</v>
      </c>
      <c r="M3718" t="s">
        <v>29</v>
      </c>
      <c r="N3718">
        <v>28.366458999999999</v>
      </c>
      <c r="O3718">
        <v>76.890224000000003</v>
      </c>
      <c r="P3718" t="s">
        <v>3520</v>
      </c>
      <c r="Q3718" s="3">
        <f>Table1[[#This Row],[Capacity (MW)]]*0.395*8760*10^-6</f>
        <v>0.2681655</v>
      </c>
      <c r="R3718" s="3" cm="1">
        <f t="array" ref="R3718">AVERAGE(VLOOKUP(_xlfn.TEXTSPLIT(Table1[[#This Row],[Fuel (no space after comma)]], ","), FuelList_Final_EF!$A$2:$B$65, 2, FALSE))</f>
        <v>53.06</v>
      </c>
      <c r="S3718" s="3">
        <f>Table1[[#This Row],[Generation (TWh)]]*10^9*VLOOKUP(Table1[[#This Row],[Turbine/Engine Technology]],Technology_HR!$A$2:$B$11,2,FALSE)*10^-6</f>
        <v>2024381.3595</v>
      </c>
      <c r="T3718" s="5">
        <f>Table1[[#This Row],[Fuel Consumption (mmBtu)]]*Table1[[#This Row],[Emission Factor (kg CO2/ mmBtu)]]*10^3</f>
        <v>107413674935.07001</v>
      </c>
      <c r="U3718" s="3">
        <f>Table1[[#This Row],[Emissions (g CO2)]]/(Table1[[#This Row],[Generation (TWh)]]*10^9)</f>
        <v>400.54994000000005</v>
      </c>
    </row>
    <row r="3719" spans="1:21" x14ac:dyDescent="0.35">
      <c r="A3719" t="s">
        <v>1188</v>
      </c>
      <c r="B3719" t="s">
        <v>3239</v>
      </c>
      <c r="C3719" t="str">
        <f>SUBSTITUTE(Table1[[#This Row],[Fuel]],", ",",")</f>
        <v>fossil gas: natural gas</v>
      </c>
      <c r="D3719" t="s">
        <v>3239</v>
      </c>
      <c r="H3719" t="s">
        <v>59</v>
      </c>
      <c r="I3719">
        <v>114</v>
      </c>
      <c r="J3719" t="s">
        <v>3446</v>
      </c>
      <c r="K3719">
        <v>2014</v>
      </c>
      <c r="L3719" t="s">
        <v>29</v>
      </c>
      <c r="M3719" t="s">
        <v>29</v>
      </c>
      <c r="N3719">
        <v>12.983902</v>
      </c>
      <c r="O3719">
        <v>74.844176000000004</v>
      </c>
      <c r="P3719" t="s">
        <v>3520</v>
      </c>
      <c r="Q3719" s="3">
        <f>Table1[[#This Row],[Capacity (MW)]]*0.395*8760*10^-6</f>
        <v>0.39446279999999995</v>
      </c>
      <c r="R3719" s="3" cm="1">
        <f t="array" ref="R3719">AVERAGE(VLOOKUP(_xlfn.TEXTSPLIT(Table1[[#This Row],[Fuel (no space after comma)]], ","), FuelList_Final_EF!$A$2:$B$65, 2, FALSE))</f>
        <v>53.06</v>
      </c>
      <c r="S3719" s="3">
        <f>Table1[[#This Row],[Generation (TWh)]]*10^9*VLOOKUP(Table1[[#This Row],[Turbine/Engine Technology]],Technology_HR!$A$2:$B$11,2,FALSE)*10^-6</f>
        <v>3272266.1573999994</v>
      </c>
      <c r="T3719" s="5">
        <f>Table1[[#This Row],[Fuel Consumption (mmBtu)]]*Table1[[#This Row],[Emission Factor (kg CO2/ mmBtu)]]*10^3</f>
        <v>173626442311.64398</v>
      </c>
      <c r="U3719" s="3">
        <f>Table1[[#This Row],[Emissions (g CO2)]]/(Table1[[#This Row],[Generation (TWh)]]*10^9)</f>
        <v>440.15923000000004</v>
      </c>
    </row>
    <row r="3720" spans="1:21" x14ac:dyDescent="0.35">
      <c r="A3720" t="s">
        <v>1188</v>
      </c>
      <c r="B3720" t="s">
        <v>3239</v>
      </c>
      <c r="C3720" t="str">
        <f>SUBSTITUTE(Table1[[#This Row],[Fuel]],", ",",")</f>
        <v>fossil gas: natural gas</v>
      </c>
      <c r="D3720" t="s">
        <v>3239</v>
      </c>
      <c r="H3720" t="s">
        <v>59</v>
      </c>
      <c r="I3720">
        <v>115</v>
      </c>
      <c r="J3720" t="s">
        <v>3446</v>
      </c>
      <c r="K3720" t="s">
        <v>29</v>
      </c>
      <c r="L3720" t="s">
        <v>29</v>
      </c>
      <c r="M3720" t="s">
        <v>29</v>
      </c>
      <c r="N3720">
        <v>12.983902</v>
      </c>
      <c r="O3720">
        <v>74.844176000000004</v>
      </c>
      <c r="P3720" t="s">
        <v>3520</v>
      </c>
      <c r="Q3720" s="3">
        <f>Table1[[#This Row],[Capacity (MW)]]*0.395*8760*10^-6</f>
        <v>0.39792300000000003</v>
      </c>
      <c r="R3720" s="3" cm="1">
        <f t="array" ref="R3720">AVERAGE(VLOOKUP(_xlfn.TEXTSPLIT(Table1[[#This Row],[Fuel (no space after comma)]], ","), FuelList_Final_EF!$A$2:$B$65, 2, FALSE))</f>
        <v>53.06</v>
      </c>
      <c r="S3720" s="3">
        <f>Table1[[#This Row],[Generation (TWh)]]*10^9*VLOOKUP(Table1[[#This Row],[Turbine/Engine Technology]],Technology_HR!$A$2:$B$11,2,FALSE)*10^-6</f>
        <v>3300970.2464999999</v>
      </c>
      <c r="T3720" s="5">
        <f>Table1[[#This Row],[Fuel Consumption (mmBtu)]]*Table1[[#This Row],[Emission Factor (kg CO2/ mmBtu)]]*10^3</f>
        <v>175149481279.28998</v>
      </c>
      <c r="U3720" s="3">
        <f>Table1[[#This Row],[Emissions (g CO2)]]/(Table1[[#This Row],[Generation (TWh)]]*10^9)</f>
        <v>440.15922999999992</v>
      </c>
    </row>
    <row r="3721" spans="1:21" x14ac:dyDescent="0.35">
      <c r="A3721" t="s">
        <v>1189</v>
      </c>
      <c r="B3721" t="s">
        <v>3239</v>
      </c>
      <c r="C3721" t="str">
        <f>SUBSTITUTE(Table1[[#This Row],[Fuel]],", ",",")</f>
        <v>fossil gas: natural gas</v>
      </c>
      <c r="D3721" t="s">
        <v>3239</v>
      </c>
      <c r="H3721" t="s">
        <v>3438</v>
      </c>
      <c r="I3721">
        <v>388</v>
      </c>
      <c r="J3721" t="s">
        <v>3446</v>
      </c>
      <c r="K3721">
        <v>2016</v>
      </c>
      <c r="L3721" t="s">
        <v>29</v>
      </c>
      <c r="M3721" t="s">
        <v>29</v>
      </c>
      <c r="N3721">
        <v>18.387899999999998</v>
      </c>
      <c r="O3721">
        <v>73.352900000000005</v>
      </c>
      <c r="P3721" t="s">
        <v>3520</v>
      </c>
      <c r="Q3721" s="3">
        <f>Table1[[#This Row],[Capacity (MW)]]*0.395*8760*10^-6</f>
        <v>1.3425576000000001</v>
      </c>
      <c r="R3721" s="3" cm="1">
        <f t="array" ref="R3721">AVERAGE(VLOOKUP(_xlfn.TEXTSPLIT(Table1[[#This Row],[Fuel (no space after comma)]], ","), FuelList_Final_EF!$A$2:$B$65, 2, FALSE))</f>
        <v>53.06</v>
      </c>
      <c r="S3721" s="3">
        <f>Table1[[#This Row],[Generation (TWh)]]*10^9*VLOOKUP(Table1[[#This Row],[Turbine/Engine Technology]],Technology_HR!$A$2:$B$11,2,FALSE)*10^-6</f>
        <v>10134967.322400002</v>
      </c>
      <c r="T3721" s="5">
        <f>Table1[[#This Row],[Fuel Consumption (mmBtu)]]*Table1[[#This Row],[Emission Factor (kg CO2/ mmBtu)]]*10^3</f>
        <v>537761366126.54413</v>
      </c>
      <c r="U3721" s="3">
        <f>Table1[[#This Row],[Emissions (g CO2)]]/(Table1[[#This Row],[Generation (TWh)]]*10^9)</f>
        <v>400.54994000000005</v>
      </c>
    </row>
    <row r="3722" spans="1:21" x14ac:dyDescent="0.35">
      <c r="A3722" t="s">
        <v>1190</v>
      </c>
      <c r="B3722" t="s">
        <v>3239</v>
      </c>
      <c r="C3722" t="str">
        <f>SUBSTITUTE(Table1[[#This Row],[Fuel]],", ",",")</f>
        <v>fossil gas: natural gas</v>
      </c>
      <c r="D3722" t="s">
        <v>3239</v>
      </c>
      <c r="H3722" t="s">
        <v>3438</v>
      </c>
      <c r="I3722">
        <v>54</v>
      </c>
      <c r="J3722" t="s">
        <v>3446</v>
      </c>
      <c r="K3722" t="s">
        <v>29</v>
      </c>
      <c r="L3722" t="s">
        <v>29</v>
      </c>
      <c r="M3722" t="s">
        <v>29</v>
      </c>
      <c r="N3722">
        <v>23.444140000000001</v>
      </c>
      <c r="O3722">
        <v>87.492463999999998</v>
      </c>
      <c r="P3722" t="s">
        <v>3520</v>
      </c>
      <c r="Q3722" s="3">
        <f>Table1[[#This Row],[Capacity (MW)]]*0.395*8760*10^-6</f>
        <v>0.18685080000000001</v>
      </c>
      <c r="R3722" s="3" cm="1">
        <f t="array" ref="R3722">AVERAGE(VLOOKUP(_xlfn.TEXTSPLIT(Table1[[#This Row],[Fuel (no space after comma)]], ","), FuelList_Final_EF!$A$2:$B$65, 2, FALSE))</f>
        <v>53.06</v>
      </c>
      <c r="S3722" s="3">
        <f>Table1[[#This Row],[Generation (TWh)]]*10^9*VLOOKUP(Table1[[#This Row],[Turbine/Engine Technology]],Technology_HR!$A$2:$B$11,2,FALSE)*10^-6</f>
        <v>1410536.6891999999</v>
      </c>
      <c r="T3722" s="5">
        <f>Table1[[#This Row],[Fuel Consumption (mmBtu)]]*Table1[[#This Row],[Emission Factor (kg CO2/ mmBtu)]]*10^3</f>
        <v>74843076728.952011</v>
      </c>
      <c r="U3722" s="3">
        <f>Table1[[#This Row],[Emissions (g CO2)]]/(Table1[[#This Row],[Generation (TWh)]]*10^9)</f>
        <v>400.54994000000005</v>
      </c>
    </row>
    <row r="3723" spans="1:21" x14ac:dyDescent="0.35">
      <c r="A3723" t="s">
        <v>1154</v>
      </c>
      <c r="B3723" t="s">
        <v>3239</v>
      </c>
      <c r="C3723" t="str">
        <f>SUBSTITUTE(Table1[[#This Row],[Fuel]],", ",",")</f>
        <v>fossil gas: natural gas</v>
      </c>
      <c r="D3723" t="s">
        <v>3239</v>
      </c>
      <c r="H3723" t="s">
        <v>3438</v>
      </c>
      <c r="I3723">
        <v>101</v>
      </c>
      <c r="J3723" t="s">
        <v>3446</v>
      </c>
      <c r="K3723">
        <v>2016</v>
      </c>
      <c r="L3723" t="s">
        <v>29</v>
      </c>
      <c r="M3723" t="s">
        <v>29</v>
      </c>
      <c r="N3723">
        <v>23.437999999999999</v>
      </c>
      <c r="O3723">
        <v>91.274000000000001</v>
      </c>
      <c r="P3723" t="s">
        <v>3520</v>
      </c>
      <c r="Q3723" s="3">
        <f>Table1[[#This Row],[Capacity (MW)]]*0.395*8760*10^-6</f>
        <v>0.34948020000000002</v>
      </c>
      <c r="R3723" s="3" cm="1">
        <f t="array" ref="R3723">AVERAGE(VLOOKUP(_xlfn.TEXTSPLIT(Table1[[#This Row],[Fuel (no space after comma)]], ","), FuelList_Final_EF!$A$2:$B$65, 2, FALSE))</f>
        <v>53.06</v>
      </c>
      <c r="S3723" s="3">
        <f>Table1[[#This Row],[Generation (TWh)]]*10^9*VLOOKUP(Table1[[#This Row],[Turbine/Engine Technology]],Technology_HR!$A$2:$B$11,2,FALSE)*10^-6</f>
        <v>2638226.0297999997</v>
      </c>
      <c r="T3723" s="5">
        <f>Table1[[#This Row],[Fuel Consumption (mmBtu)]]*Table1[[#This Row],[Emission Factor (kg CO2/ mmBtu)]]*10^3</f>
        <v>139984273141.18799</v>
      </c>
      <c r="U3723" s="3">
        <f>Table1[[#This Row],[Emissions (g CO2)]]/(Table1[[#This Row],[Generation (TWh)]]*10^9)</f>
        <v>400.54993999999999</v>
      </c>
    </row>
    <row r="3724" spans="1:21" x14ac:dyDescent="0.35">
      <c r="A3724" t="s">
        <v>84</v>
      </c>
      <c r="B3724" t="s">
        <v>3239</v>
      </c>
      <c r="C3724" t="str">
        <f>SUBSTITUTE(Table1[[#This Row],[Fuel]],", ",",")</f>
        <v>fossil gas: natural gas</v>
      </c>
      <c r="D3724" t="s">
        <v>3239</v>
      </c>
      <c r="H3724" t="s">
        <v>3438</v>
      </c>
      <c r="I3724">
        <v>162.4</v>
      </c>
      <c r="J3724" t="s">
        <v>3446</v>
      </c>
      <c r="K3724">
        <v>2020</v>
      </c>
      <c r="L3724" t="s">
        <v>29</v>
      </c>
      <c r="M3724" t="s">
        <v>29</v>
      </c>
      <c r="N3724">
        <v>27.1858</v>
      </c>
      <c r="O3724">
        <v>95.376000000000005</v>
      </c>
      <c r="P3724" t="s">
        <v>3520</v>
      </c>
      <c r="Q3724" s="3">
        <f>Table1[[#This Row],[Capacity (MW)]]*0.395*8760*10^-6</f>
        <v>0.56193648000000007</v>
      </c>
      <c r="R3724" s="3" cm="1">
        <f t="array" ref="R3724">AVERAGE(VLOOKUP(_xlfn.TEXTSPLIT(Table1[[#This Row],[Fuel (no space after comma)]], ","), FuelList_Final_EF!$A$2:$B$65, 2, FALSE))</f>
        <v>53.06</v>
      </c>
      <c r="S3724" s="3">
        <f>Table1[[#This Row],[Generation (TWh)]]*10^9*VLOOKUP(Table1[[#This Row],[Turbine/Engine Technology]],Technology_HR!$A$2:$B$11,2,FALSE)*10^-6</f>
        <v>4242058.4875200009</v>
      </c>
      <c r="T3724" s="5">
        <f>Table1[[#This Row],[Fuel Consumption (mmBtu)]]*Table1[[#This Row],[Emission Factor (kg CO2/ mmBtu)]]*10^3</f>
        <v>225083623347.81125</v>
      </c>
      <c r="U3724" s="3">
        <f>Table1[[#This Row],[Emissions (g CO2)]]/(Table1[[#This Row],[Generation (TWh)]]*10^9)</f>
        <v>400.54993999999999</v>
      </c>
    </row>
    <row r="3725" spans="1:21" x14ac:dyDescent="0.35">
      <c r="A3725" t="s">
        <v>1191</v>
      </c>
      <c r="B3725" t="s">
        <v>3332</v>
      </c>
      <c r="C3725" t="str">
        <f>SUBSTITUTE(Table1[[#This Row],[Fuel]],", ",",")</f>
        <v>fossil gas: natural gas,fossil liquids: naphtha</v>
      </c>
      <c r="D3725" t="s">
        <v>3239</v>
      </c>
      <c r="E3725" t="s">
        <v>3330</v>
      </c>
      <c r="H3725" t="s">
        <v>3438</v>
      </c>
      <c r="I3725">
        <v>331</v>
      </c>
      <c r="J3725" t="s">
        <v>3446</v>
      </c>
      <c r="K3725">
        <v>2001</v>
      </c>
      <c r="L3725" t="s">
        <v>29</v>
      </c>
      <c r="M3725" t="s">
        <v>29</v>
      </c>
      <c r="N3725">
        <v>11.0749</v>
      </c>
      <c r="O3725">
        <v>79.834000000000003</v>
      </c>
      <c r="P3725" t="s">
        <v>3520</v>
      </c>
      <c r="Q3725" s="3">
        <f>Table1[[#This Row],[Capacity (MW)]]*0.395*8760*10^-6</f>
        <v>1.1453262</v>
      </c>
      <c r="R3725" s="3" cm="1">
        <f t="array" ref="R3725">AVERAGE(VLOOKUP(_xlfn.TEXTSPLIT(Table1[[#This Row],[Fuel (no space after comma)]], ","), FuelList_Final_EF!$A$2:$B$65, 2, FALSE))</f>
        <v>65.169957828149705</v>
      </c>
      <c r="S3725" s="3">
        <f>Table1[[#This Row],[Generation (TWh)]]*10^9*VLOOKUP(Table1[[#This Row],[Turbine/Engine Technology]],Technology_HR!$A$2:$B$11,2,FALSE)*10^-6</f>
        <v>8646067.4837999996</v>
      </c>
      <c r="T3725" s="5">
        <f>Table1[[#This Row],[Fuel Consumption (mmBtu)]]*Table1[[#This Row],[Emission Factor (kg CO2/ mmBtu)]]*10^3</f>
        <v>563463853298.5824</v>
      </c>
      <c r="U3725" s="3">
        <f>Table1[[#This Row],[Emissions (g CO2)]]/(Table1[[#This Row],[Generation (TWh)]]*10^9)</f>
        <v>491.96801164470207</v>
      </c>
    </row>
    <row r="3726" spans="1:21" x14ac:dyDescent="0.35">
      <c r="A3726" t="s">
        <v>1191</v>
      </c>
      <c r="B3726" t="s">
        <v>3239</v>
      </c>
      <c r="C3726" t="str">
        <f>SUBSTITUTE(Table1[[#This Row],[Fuel]],", ",",")</f>
        <v>fossil gas: natural gas</v>
      </c>
      <c r="D3726" t="s">
        <v>3239</v>
      </c>
      <c r="H3726" t="s">
        <v>3438</v>
      </c>
      <c r="I3726">
        <v>360</v>
      </c>
      <c r="J3726" t="s">
        <v>3451</v>
      </c>
      <c r="K3726" t="s">
        <v>29</v>
      </c>
      <c r="L3726" t="s">
        <v>29</v>
      </c>
      <c r="M3726" t="s">
        <v>29</v>
      </c>
      <c r="N3726">
        <v>11.0749</v>
      </c>
      <c r="O3726">
        <v>79.834000000000003</v>
      </c>
      <c r="P3726" t="s">
        <v>3520</v>
      </c>
      <c r="Q3726" s="3">
        <f>Table1[[#This Row],[Capacity (MW)]]*0.395*8760*10^-6</f>
        <v>1.2456720000000001</v>
      </c>
      <c r="R3726" s="3" cm="1">
        <f t="array" ref="R3726">AVERAGE(VLOOKUP(_xlfn.TEXTSPLIT(Table1[[#This Row],[Fuel (no space after comma)]], ","), FuelList_Final_EF!$A$2:$B$65, 2, FALSE))</f>
        <v>53.06</v>
      </c>
      <c r="S3726" s="3">
        <f>Table1[[#This Row],[Generation (TWh)]]*10^9*VLOOKUP(Table1[[#This Row],[Turbine/Engine Technology]],Technology_HR!$A$2:$B$11,2,FALSE)*10^-6</f>
        <v>9403577.9279999994</v>
      </c>
      <c r="T3726" s="5">
        <f>Table1[[#This Row],[Fuel Consumption (mmBtu)]]*Table1[[#This Row],[Emission Factor (kg CO2/ mmBtu)]]*10^3</f>
        <v>498953844859.67999</v>
      </c>
      <c r="U3726" s="3">
        <f>Table1[[#This Row],[Emissions (g CO2)]]/(Table1[[#This Row],[Generation (TWh)]]*10^9)</f>
        <v>400.54993999999999</v>
      </c>
    </row>
    <row r="3727" spans="1:21" x14ac:dyDescent="0.35">
      <c r="A3727" t="s">
        <v>1191</v>
      </c>
      <c r="B3727" t="s">
        <v>3239</v>
      </c>
      <c r="C3727" t="str">
        <f>SUBSTITUTE(Table1[[#This Row],[Fuel]],", ",",")</f>
        <v>fossil gas: natural gas</v>
      </c>
      <c r="D3727" t="s">
        <v>3239</v>
      </c>
      <c r="H3727" t="s">
        <v>3438</v>
      </c>
      <c r="I3727">
        <v>360</v>
      </c>
      <c r="J3727" t="s">
        <v>3451</v>
      </c>
      <c r="K3727" t="s">
        <v>29</v>
      </c>
      <c r="L3727" t="s">
        <v>29</v>
      </c>
      <c r="M3727" t="s">
        <v>29</v>
      </c>
      <c r="N3727">
        <v>11.0749</v>
      </c>
      <c r="O3727">
        <v>79.834000000000003</v>
      </c>
      <c r="P3727" t="s">
        <v>3520</v>
      </c>
      <c r="Q3727" s="3">
        <f>Table1[[#This Row],[Capacity (MW)]]*0.395*8760*10^-6</f>
        <v>1.2456720000000001</v>
      </c>
      <c r="R3727" s="3" cm="1">
        <f t="array" ref="R3727">AVERAGE(VLOOKUP(_xlfn.TEXTSPLIT(Table1[[#This Row],[Fuel (no space after comma)]], ","), FuelList_Final_EF!$A$2:$B$65, 2, FALSE))</f>
        <v>53.06</v>
      </c>
      <c r="S3727" s="3">
        <f>Table1[[#This Row],[Generation (TWh)]]*10^9*VLOOKUP(Table1[[#This Row],[Turbine/Engine Technology]],Technology_HR!$A$2:$B$11,2,FALSE)*10^-6</f>
        <v>9403577.9279999994</v>
      </c>
      <c r="T3727" s="5">
        <f>Table1[[#This Row],[Fuel Consumption (mmBtu)]]*Table1[[#This Row],[Emission Factor (kg CO2/ mmBtu)]]*10^3</f>
        <v>498953844859.67999</v>
      </c>
      <c r="U3727" s="3">
        <f>Table1[[#This Row],[Emissions (g CO2)]]/(Table1[[#This Row],[Generation (TWh)]]*10^9)</f>
        <v>400.54993999999999</v>
      </c>
    </row>
    <row r="3728" spans="1:21" x14ac:dyDescent="0.35">
      <c r="A3728" t="s">
        <v>1191</v>
      </c>
      <c r="B3728" t="s">
        <v>3239</v>
      </c>
      <c r="C3728" t="str">
        <f>SUBSTITUTE(Table1[[#This Row],[Fuel]],", ",",")</f>
        <v>fossil gas: natural gas</v>
      </c>
      <c r="D3728" t="s">
        <v>3239</v>
      </c>
      <c r="H3728" t="s">
        <v>3438</v>
      </c>
      <c r="I3728">
        <v>360</v>
      </c>
      <c r="J3728" t="s">
        <v>3451</v>
      </c>
      <c r="K3728" t="s">
        <v>29</v>
      </c>
      <c r="L3728" t="s">
        <v>29</v>
      </c>
      <c r="M3728" t="s">
        <v>29</v>
      </c>
      <c r="N3728">
        <v>11.0749</v>
      </c>
      <c r="O3728">
        <v>79.834000000000003</v>
      </c>
      <c r="P3728" t="s">
        <v>3520</v>
      </c>
      <c r="Q3728" s="3">
        <f>Table1[[#This Row],[Capacity (MW)]]*0.395*8760*10^-6</f>
        <v>1.2456720000000001</v>
      </c>
      <c r="R3728" s="3" cm="1">
        <f t="array" ref="R3728">AVERAGE(VLOOKUP(_xlfn.TEXTSPLIT(Table1[[#This Row],[Fuel (no space after comma)]], ","), FuelList_Final_EF!$A$2:$B$65, 2, FALSE))</f>
        <v>53.06</v>
      </c>
      <c r="S3728" s="3">
        <f>Table1[[#This Row],[Generation (TWh)]]*10^9*VLOOKUP(Table1[[#This Row],[Turbine/Engine Technology]],Technology_HR!$A$2:$B$11,2,FALSE)*10^-6</f>
        <v>9403577.9279999994</v>
      </c>
      <c r="T3728" s="5">
        <f>Table1[[#This Row],[Fuel Consumption (mmBtu)]]*Table1[[#This Row],[Emission Factor (kg CO2/ mmBtu)]]*10^3</f>
        <v>498953844859.67999</v>
      </c>
      <c r="U3728" s="3">
        <f>Table1[[#This Row],[Emissions (g CO2)]]/(Table1[[#This Row],[Generation (TWh)]]*10^9)</f>
        <v>400.54993999999999</v>
      </c>
    </row>
    <row r="3729" spans="1:21" x14ac:dyDescent="0.35">
      <c r="A3729" t="s">
        <v>1192</v>
      </c>
      <c r="B3729" t="s">
        <v>3239</v>
      </c>
      <c r="C3729" t="str">
        <f>SUBSTITUTE(Table1[[#This Row],[Fuel]],", ",",")</f>
        <v>fossil gas: natural gas</v>
      </c>
      <c r="D3729" t="s">
        <v>3239</v>
      </c>
      <c r="H3729" t="s">
        <v>3438</v>
      </c>
      <c r="I3729">
        <v>655</v>
      </c>
      <c r="J3729" t="s">
        <v>3446</v>
      </c>
      <c r="K3729">
        <v>1998</v>
      </c>
      <c r="L3729" t="s">
        <v>29</v>
      </c>
      <c r="M3729" t="s">
        <v>29</v>
      </c>
      <c r="N3729">
        <v>21.78</v>
      </c>
      <c r="O3729">
        <v>72.978999999999999</v>
      </c>
      <c r="P3729" t="s">
        <v>3520</v>
      </c>
      <c r="Q3729" s="3">
        <f>Table1[[#This Row],[Capacity (MW)]]*0.395*8760*10^-6</f>
        <v>2.2664309999999999</v>
      </c>
      <c r="R3729" s="3" cm="1">
        <f t="array" ref="R3729">AVERAGE(VLOOKUP(_xlfn.TEXTSPLIT(Table1[[#This Row],[Fuel (no space after comma)]], ","), FuelList_Final_EF!$A$2:$B$65, 2, FALSE))</f>
        <v>53.06</v>
      </c>
      <c r="S3729" s="3">
        <f>Table1[[#This Row],[Generation (TWh)]]*10^9*VLOOKUP(Table1[[#This Row],[Turbine/Engine Technology]],Technology_HR!$A$2:$B$11,2,FALSE)*10^-6</f>
        <v>17109287.618999999</v>
      </c>
      <c r="T3729" s="5">
        <f>Table1[[#This Row],[Fuel Consumption (mmBtu)]]*Table1[[#This Row],[Emission Factor (kg CO2/ mmBtu)]]*10^3</f>
        <v>907818801064.14001</v>
      </c>
      <c r="U3729" s="3">
        <f>Table1[[#This Row],[Emissions (g CO2)]]/(Table1[[#This Row],[Generation (TWh)]]*10^9)</f>
        <v>400.54993999999999</v>
      </c>
    </row>
    <row r="3730" spans="1:21" x14ac:dyDescent="0.35">
      <c r="A3730" t="s">
        <v>1193</v>
      </c>
      <c r="B3730" t="s">
        <v>3239</v>
      </c>
      <c r="C3730" t="str">
        <f>SUBSTITUTE(Table1[[#This Row],[Fuel]],", ",",")</f>
        <v>fossil gas: natural gas</v>
      </c>
      <c r="D3730" t="s">
        <v>3239</v>
      </c>
      <c r="H3730" t="s">
        <v>3438</v>
      </c>
      <c r="I3730">
        <v>116</v>
      </c>
      <c r="J3730" t="s">
        <v>3452</v>
      </c>
      <c r="K3730" t="s">
        <v>29</v>
      </c>
      <c r="L3730" t="s">
        <v>29</v>
      </c>
      <c r="M3730" t="s">
        <v>29</v>
      </c>
      <c r="N3730">
        <v>17.122873999999999</v>
      </c>
      <c r="O3730">
        <v>81.619461999999999</v>
      </c>
      <c r="P3730" t="s">
        <v>3520</v>
      </c>
      <c r="Q3730" s="3">
        <f>Table1[[#This Row],[Capacity (MW)]]*0.395*8760*10^-6</f>
        <v>0.4013832</v>
      </c>
      <c r="R3730" s="3" cm="1">
        <f t="array" ref="R3730">AVERAGE(VLOOKUP(_xlfn.TEXTSPLIT(Table1[[#This Row],[Fuel (no space after comma)]], ","), FuelList_Final_EF!$A$2:$B$65, 2, FALSE))</f>
        <v>53.06</v>
      </c>
      <c r="S3730" s="3">
        <f>Table1[[#This Row],[Generation (TWh)]]*10^9*VLOOKUP(Table1[[#This Row],[Turbine/Engine Technology]],Technology_HR!$A$2:$B$11,2,FALSE)*10^-6</f>
        <v>3030041.7767999996</v>
      </c>
      <c r="T3730" s="5">
        <f>Table1[[#This Row],[Fuel Consumption (mmBtu)]]*Table1[[#This Row],[Emission Factor (kg CO2/ mmBtu)]]*10^3</f>
        <v>160774016677.00797</v>
      </c>
      <c r="U3730" s="3">
        <f>Table1[[#This Row],[Emissions (g CO2)]]/(Table1[[#This Row],[Generation (TWh)]]*10^9)</f>
        <v>400.54993999999994</v>
      </c>
    </row>
    <row r="3731" spans="1:21" x14ac:dyDescent="0.35">
      <c r="A3731" t="s">
        <v>1193</v>
      </c>
      <c r="B3731" t="s">
        <v>3239</v>
      </c>
      <c r="C3731" t="str">
        <f>SUBSTITUTE(Table1[[#This Row],[Fuel]],", ",",")</f>
        <v>fossil gas: natural gas</v>
      </c>
      <c r="D3731" t="s">
        <v>3239</v>
      </c>
      <c r="H3731" t="s">
        <v>3438</v>
      </c>
      <c r="I3731">
        <v>354</v>
      </c>
      <c r="J3731" t="s">
        <v>3452</v>
      </c>
      <c r="K3731" t="s">
        <v>29</v>
      </c>
      <c r="L3731" t="s">
        <v>29</v>
      </c>
      <c r="M3731" t="s">
        <v>29</v>
      </c>
      <c r="N3731">
        <v>17.122873999999999</v>
      </c>
      <c r="O3731">
        <v>81.619461999999999</v>
      </c>
      <c r="P3731" t="s">
        <v>3520</v>
      </c>
      <c r="Q3731" s="3">
        <f>Table1[[#This Row],[Capacity (MW)]]*0.395*8760*10^-6</f>
        <v>1.2249108</v>
      </c>
      <c r="R3731" s="3" cm="1">
        <f t="array" ref="R3731">AVERAGE(VLOOKUP(_xlfn.TEXTSPLIT(Table1[[#This Row],[Fuel (no space after comma)]], ","), FuelList_Final_EF!$A$2:$B$65, 2, FALSE))</f>
        <v>53.06</v>
      </c>
      <c r="S3731" s="3">
        <f>Table1[[#This Row],[Generation (TWh)]]*10^9*VLOOKUP(Table1[[#This Row],[Turbine/Engine Technology]],Technology_HR!$A$2:$B$11,2,FALSE)*10^-6</f>
        <v>9246851.6292000003</v>
      </c>
      <c r="T3731" s="5">
        <f>Table1[[#This Row],[Fuel Consumption (mmBtu)]]*Table1[[#This Row],[Emission Factor (kg CO2/ mmBtu)]]*10^3</f>
        <v>490637947445.35199</v>
      </c>
      <c r="U3731" s="3">
        <f>Table1[[#This Row],[Emissions (g CO2)]]/(Table1[[#This Row],[Generation (TWh)]]*10^9)</f>
        <v>400.54993999999999</v>
      </c>
    </row>
    <row r="3732" spans="1:21" x14ac:dyDescent="0.35">
      <c r="A3732" t="s">
        <v>1180</v>
      </c>
      <c r="B3732" t="s">
        <v>3245</v>
      </c>
      <c r="C3732" t="str">
        <f>SUBSTITUTE(Table1[[#This Row],[Fuel]],", ",",")</f>
        <v>fossil gas: unknown</v>
      </c>
      <c r="D3732" t="s">
        <v>3245</v>
      </c>
      <c r="H3732" t="s">
        <v>3436</v>
      </c>
      <c r="I3732">
        <v>122</v>
      </c>
      <c r="J3732" t="s">
        <v>3446</v>
      </c>
      <c r="K3732" t="s">
        <v>29</v>
      </c>
      <c r="L3732" t="s">
        <v>29</v>
      </c>
      <c r="M3732" t="s">
        <v>29</v>
      </c>
      <c r="N3732">
        <v>20.250004000000001</v>
      </c>
      <c r="O3732">
        <v>86.59751</v>
      </c>
      <c r="P3732" t="s">
        <v>3520</v>
      </c>
      <c r="Q3732" s="3">
        <f>Table1[[#This Row],[Capacity (MW)]]*0.395*8760*10^-6</f>
        <v>0.42214440000000003</v>
      </c>
      <c r="R3732" s="3" cm="1">
        <f t="array" ref="R3732">AVERAGE(VLOOKUP(_xlfn.TEXTSPLIT(Table1[[#This Row],[Fuel (no space after comma)]], ","), FuelList_Final_EF!$A$2:$B$65, 2, FALSE))</f>
        <v>60.319163943067998</v>
      </c>
      <c r="S3732" s="3">
        <f>Table1[[#This Row],[Generation (TWh)]]*10^9*VLOOKUP(Table1[[#This Row],[Turbine/Engine Technology]],Technology_HR!$A$2:$B$11,2,FALSE)*10^-6</f>
        <v>4647809.8440000005</v>
      </c>
      <c r="T3732" s="5">
        <f>Table1[[#This Row],[Fuel Consumption (mmBtu)]]*Table1[[#This Row],[Emission Factor (kg CO2/ mmBtu)]]*10^3</f>
        <v>280352003956.44135</v>
      </c>
      <c r="U3732" s="3">
        <f>Table1[[#This Row],[Emissions (g CO2)]]/(Table1[[#This Row],[Generation (TWh)]]*10^9)</f>
        <v>664.11399501317862</v>
      </c>
    </row>
    <row r="3733" spans="1:21" x14ac:dyDescent="0.35">
      <c r="A3733" t="s">
        <v>1180</v>
      </c>
      <c r="B3733" t="s">
        <v>3245</v>
      </c>
      <c r="C3733" t="str">
        <f>SUBSTITUTE(Table1[[#This Row],[Fuel]],", ",",")</f>
        <v>fossil gas: unknown</v>
      </c>
      <c r="D3733" t="s">
        <v>3245</v>
      </c>
      <c r="H3733" t="s">
        <v>3436</v>
      </c>
      <c r="I3733">
        <v>122</v>
      </c>
      <c r="J3733" t="s">
        <v>3446</v>
      </c>
      <c r="K3733" t="s">
        <v>29</v>
      </c>
      <c r="L3733" t="s">
        <v>29</v>
      </c>
      <c r="M3733" t="s">
        <v>29</v>
      </c>
      <c r="N3733">
        <v>20.250004000000001</v>
      </c>
      <c r="O3733">
        <v>86.59751</v>
      </c>
      <c r="P3733" t="s">
        <v>3520</v>
      </c>
      <c r="Q3733" s="3">
        <f>Table1[[#This Row],[Capacity (MW)]]*0.395*8760*10^-6</f>
        <v>0.42214440000000003</v>
      </c>
      <c r="R3733" s="3" cm="1">
        <f t="array" ref="R3733">AVERAGE(VLOOKUP(_xlfn.TEXTSPLIT(Table1[[#This Row],[Fuel (no space after comma)]], ","), FuelList_Final_EF!$A$2:$B$65, 2, FALSE))</f>
        <v>60.319163943067998</v>
      </c>
      <c r="S3733" s="3">
        <f>Table1[[#This Row],[Generation (TWh)]]*10^9*VLOOKUP(Table1[[#This Row],[Turbine/Engine Technology]],Technology_HR!$A$2:$B$11,2,FALSE)*10^-6</f>
        <v>4647809.8440000005</v>
      </c>
      <c r="T3733" s="5">
        <f>Table1[[#This Row],[Fuel Consumption (mmBtu)]]*Table1[[#This Row],[Emission Factor (kg CO2/ mmBtu)]]*10^3</f>
        <v>280352003956.44135</v>
      </c>
      <c r="U3733" s="3">
        <f>Table1[[#This Row],[Emissions (g CO2)]]/(Table1[[#This Row],[Generation (TWh)]]*10^9)</f>
        <v>664.11399501317862</v>
      </c>
    </row>
    <row r="3734" spans="1:21" x14ac:dyDescent="0.35">
      <c r="A3734" t="s">
        <v>1180</v>
      </c>
      <c r="B3734" t="s">
        <v>3245</v>
      </c>
      <c r="C3734" t="str">
        <f>SUBSTITUTE(Table1[[#This Row],[Fuel]],", ",",")</f>
        <v>fossil gas: unknown</v>
      </c>
      <c r="D3734" t="s">
        <v>3245</v>
      </c>
      <c r="H3734" t="s">
        <v>3436</v>
      </c>
      <c r="I3734">
        <v>122</v>
      </c>
      <c r="J3734" t="s">
        <v>3446</v>
      </c>
      <c r="K3734" t="s">
        <v>29</v>
      </c>
      <c r="L3734" t="s">
        <v>29</v>
      </c>
      <c r="M3734" t="s">
        <v>29</v>
      </c>
      <c r="N3734">
        <v>20.250004000000001</v>
      </c>
      <c r="O3734">
        <v>86.59751</v>
      </c>
      <c r="P3734" t="s">
        <v>3520</v>
      </c>
      <c r="Q3734" s="3">
        <f>Table1[[#This Row],[Capacity (MW)]]*0.395*8760*10^-6</f>
        <v>0.42214440000000003</v>
      </c>
      <c r="R3734" s="3" cm="1">
        <f t="array" ref="R3734">AVERAGE(VLOOKUP(_xlfn.TEXTSPLIT(Table1[[#This Row],[Fuel (no space after comma)]], ","), FuelList_Final_EF!$A$2:$B$65, 2, FALSE))</f>
        <v>60.319163943067998</v>
      </c>
      <c r="S3734" s="3">
        <f>Table1[[#This Row],[Generation (TWh)]]*10^9*VLOOKUP(Table1[[#This Row],[Turbine/Engine Technology]],Technology_HR!$A$2:$B$11,2,FALSE)*10^-6</f>
        <v>4647809.8440000005</v>
      </c>
      <c r="T3734" s="5">
        <f>Table1[[#This Row],[Fuel Consumption (mmBtu)]]*Table1[[#This Row],[Emission Factor (kg CO2/ mmBtu)]]*10^3</f>
        <v>280352003956.44135</v>
      </c>
      <c r="U3734" s="3">
        <f>Table1[[#This Row],[Emissions (g CO2)]]/(Table1[[#This Row],[Generation (TWh)]]*10^9)</f>
        <v>664.11399501317862</v>
      </c>
    </row>
    <row r="3735" spans="1:21" x14ac:dyDescent="0.35">
      <c r="A3735" t="s">
        <v>1194</v>
      </c>
      <c r="B3735" t="s">
        <v>3239</v>
      </c>
      <c r="C3735" t="str">
        <f>SUBSTITUTE(Table1[[#This Row],[Fuel]],", ",",")</f>
        <v>fossil gas: natural gas</v>
      </c>
      <c r="D3735" t="s">
        <v>3239</v>
      </c>
      <c r="H3735" t="s">
        <v>3438</v>
      </c>
      <c r="I3735">
        <v>351</v>
      </c>
      <c r="J3735" t="s">
        <v>3446</v>
      </c>
      <c r="K3735">
        <v>2014</v>
      </c>
      <c r="L3735" t="s">
        <v>29</v>
      </c>
      <c r="M3735" t="s">
        <v>29</v>
      </c>
      <c r="N3735">
        <v>20.898599999999998</v>
      </c>
      <c r="O3735">
        <v>71.469260000000006</v>
      </c>
      <c r="P3735" t="s">
        <v>3520</v>
      </c>
      <c r="Q3735" s="3">
        <f>Table1[[#This Row],[Capacity (MW)]]*0.395*8760*10^-6</f>
        <v>1.2145302000000002</v>
      </c>
      <c r="R3735" s="3" cm="1">
        <f t="array" ref="R3735">AVERAGE(VLOOKUP(_xlfn.TEXTSPLIT(Table1[[#This Row],[Fuel (no space after comma)]], ","), FuelList_Final_EF!$A$2:$B$65, 2, FALSE))</f>
        <v>53.06</v>
      </c>
      <c r="S3735" s="3">
        <f>Table1[[#This Row],[Generation (TWh)]]*10^9*VLOOKUP(Table1[[#This Row],[Turbine/Engine Technology]],Technology_HR!$A$2:$B$11,2,FALSE)*10^-6</f>
        <v>9168488.4798000008</v>
      </c>
      <c r="T3735" s="5">
        <f>Table1[[#This Row],[Fuel Consumption (mmBtu)]]*Table1[[#This Row],[Emission Factor (kg CO2/ mmBtu)]]*10^3</f>
        <v>486479998738.18811</v>
      </c>
      <c r="U3735" s="3">
        <f>Table1[[#This Row],[Emissions (g CO2)]]/(Table1[[#This Row],[Generation (TWh)]]*10^9)</f>
        <v>400.54993999999999</v>
      </c>
    </row>
    <row r="3736" spans="1:21" x14ac:dyDescent="0.35">
      <c r="A3736" t="s">
        <v>1194</v>
      </c>
      <c r="B3736" t="s">
        <v>3239</v>
      </c>
      <c r="C3736" t="str">
        <f>SUBSTITUTE(Table1[[#This Row],[Fuel]],", ",",")</f>
        <v>fossil gas: natural gas</v>
      </c>
      <c r="D3736" t="s">
        <v>3239</v>
      </c>
      <c r="H3736" t="s">
        <v>3438</v>
      </c>
      <c r="I3736">
        <v>351</v>
      </c>
      <c r="J3736" t="s">
        <v>3446</v>
      </c>
      <c r="K3736">
        <v>2013</v>
      </c>
      <c r="L3736" t="s">
        <v>29</v>
      </c>
      <c r="M3736" t="s">
        <v>29</v>
      </c>
      <c r="N3736">
        <v>20.898599999999998</v>
      </c>
      <c r="O3736">
        <v>71.469260000000006</v>
      </c>
      <c r="P3736" t="s">
        <v>3520</v>
      </c>
      <c r="Q3736" s="3">
        <f>Table1[[#This Row],[Capacity (MW)]]*0.395*8760*10^-6</f>
        <v>1.2145302000000002</v>
      </c>
      <c r="R3736" s="3" cm="1">
        <f t="array" ref="R3736">AVERAGE(VLOOKUP(_xlfn.TEXTSPLIT(Table1[[#This Row],[Fuel (no space after comma)]], ","), FuelList_Final_EF!$A$2:$B$65, 2, FALSE))</f>
        <v>53.06</v>
      </c>
      <c r="S3736" s="3">
        <f>Table1[[#This Row],[Generation (TWh)]]*10^9*VLOOKUP(Table1[[#This Row],[Turbine/Engine Technology]],Technology_HR!$A$2:$B$11,2,FALSE)*10^-6</f>
        <v>9168488.4798000008</v>
      </c>
      <c r="T3736" s="5">
        <f>Table1[[#This Row],[Fuel Consumption (mmBtu)]]*Table1[[#This Row],[Emission Factor (kg CO2/ mmBtu)]]*10^3</f>
        <v>486479998738.18811</v>
      </c>
      <c r="U3736" s="3">
        <f>Table1[[#This Row],[Emissions (g CO2)]]/(Table1[[#This Row],[Generation (TWh)]]*10^9)</f>
        <v>400.54993999999999</v>
      </c>
    </row>
    <row r="3737" spans="1:21" x14ac:dyDescent="0.35">
      <c r="A3737" t="s">
        <v>1195</v>
      </c>
      <c r="B3737" t="s">
        <v>3239</v>
      </c>
      <c r="C3737" t="str">
        <f>SUBSTITUTE(Table1[[#This Row],[Fuel]],", ",",")</f>
        <v>fossil gas: natural gas</v>
      </c>
      <c r="D3737" t="s">
        <v>3239</v>
      </c>
      <c r="H3737" t="s">
        <v>3438</v>
      </c>
      <c r="I3737">
        <v>750</v>
      </c>
      <c r="J3737" t="s">
        <v>3446</v>
      </c>
      <c r="K3737">
        <v>2012</v>
      </c>
      <c r="L3737" t="s">
        <v>29</v>
      </c>
      <c r="M3737" t="s">
        <v>29</v>
      </c>
      <c r="N3737">
        <v>28.796257052121248</v>
      </c>
      <c r="O3737">
        <v>77.07099255229781</v>
      </c>
      <c r="P3737" t="s">
        <v>3520</v>
      </c>
      <c r="Q3737" s="3">
        <f>Table1[[#This Row],[Capacity (MW)]]*0.395*8760*10^-6</f>
        <v>2.5951499999999998</v>
      </c>
      <c r="R3737" s="3" cm="1">
        <f t="array" ref="R3737">AVERAGE(VLOOKUP(_xlfn.TEXTSPLIT(Table1[[#This Row],[Fuel (no space after comma)]], ","), FuelList_Final_EF!$A$2:$B$65, 2, FALSE))</f>
        <v>53.06</v>
      </c>
      <c r="S3737" s="3">
        <f>Table1[[#This Row],[Generation (TWh)]]*10^9*VLOOKUP(Table1[[#This Row],[Turbine/Engine Technology]],Technology_HR!$A$2:$B$11,2,FALSE)*10^-6</f>
        <v>19590787.349999998</v>
      </c>
      <c r="T3737" s="5">
        <f>Table1[[#This Row],[Fuel Consumption (mmBtu)]]*Table1[[#This Row],[Emission Factor (kg CO2/ mmBtu)]]*10^3</f>
        <v>1039487176790.9999</v>
      </c>
      <c r="U3737" s="3">
        <f>Table1[[#This Row],[Emissions (g CO2)]]/(Table1[[#This Row],[Generation (TWh)]]*10^9)</f>
        <v>400.54993999999994</v>
      </c>
    </row>
    <row r="3738" spans="1:21" x14ac:dyDescent="0.35">
      <c r="A3738" t="s">
        <v>1195</v>
      </c>
      <c r="B3738" t="s">
        <v>3239</v>
      </c>
      <c r="C3738" t="str">
        <f>SUBSTITUTE(Table1[[#This Row],[Fuel]],", ",",")</f>
        <v>fossil gas: natural gas</v>
      </c>
      <c r="D3738" t="s">
        <v>3239</v>
      </c>
      <c r="H3738" t="s">
        <v>3438</v>
      </c>
      <c r="I3738">
        <v>750</v>
      </c>
      <c r="J3738" t="s">
        <v>3446</v>
      </c>
      <c r="K3738">
        <v>2014</v>
      </c>
      <c r="L3738" t="s">
        <v>29</v>
      </c>
      <c r="M3738" t="s">
        <v>29</v>
      </c>
      <c r="N3738">
        <v>28.796257052121248</v>
      </c>
      <c r="O3738">
        <v>77.07099255229781</v>
      </c>
      <c r="P3738" t="s">
        <v>3520</v>
      </c>
      <c r="Q3738" s="3">
        <f>Table1[[#This Row],[Capacity (MW)]]*0.395*8760*10^-6</f>
        <v>2.5951499999999998</v>
      </c>
      <c r="R3738" s="3" cm="1">
        <f t="array" ref="R3738">AVERAGE(VLOOKUP(_xlfn.TEXTSPLIT(Table1[[#This Row],[Fuel (no space after comma)]], ","), FuelList_Final_EF!$A$2:$B$65, 2, FALSE))</f>
        <v>53.06</v>
      </c>
      <c r="S3738" s="3">
        <f>Table1[[#This Row],[Generation (TWh)]]*10^9*VLOOKUP(Table1[[#This Row],[Turbine/Engine Technology]],Technology_HR!$A$2:$B$11,2,FALSE)*10^-6</f>
        <v>19590787.349999998</v>
      </c>
      <c r="T3738" s="5">
        <f>Table1[[#This Row],[Fuel Consumption (mmBtu)]]*Table1[[#This Row],[Emission Factor (kg CO2/ mmBtu)]]*10^3</f>
        <v>1039487176790.9999</v>
      </c>
      <c r="U3738" s="3">
        <f>Table1[[#This Row],[Emissions (g CO2)]]/(Table1[[#This Row],[Generation (TWh)]]*10^9)</f>
        <v>400.54993999999994</v>
      </c>
    </row>
    <row r="3739" spans="1:21" x14ac:dyDescent="0.35">
      <c r="A3739" t="s">
        <v>1195</v>
      </c>
      <c r="B3739" t="s">
        <v>3239</v>
      </c>
      <c r="C3739" t="str">
        <f>SUBSTITUTE(Table1[[#This Row],[Fuel]],", ",",")</f>
        <v>fossil gas: natural gas</v>
      </c>
      <c r="D3739" t="s">
        <v>3239</v>
      </c>
      <c r="H3739" t="s">
        <v>3438</v>
      </c>
      <c r="I3739">
        <v>330.4</v>
      </c>
      <c r="J3739" t="s">
        <v>3446</v>
      </c>
      <c r="K3739">
        <v>2003</v>
      </c>
      <c r="L3739" t="s">
        <v>29</v>
      </c>
      <c r="M3739" t="s">
        <v>29</v>
      </c>
      <c r="N3739">
        <v>28.614599999999999</v>
      </c>
      <c r="O3739">
        <v>77.252799999999993</v>
      </c>
      <c r="P3739" t="s">
        <v>3520</v>
      </c>
      <c r="Q3739" s="3">
        <f>Table1[[#This Row],[Capacity (MW)]]*0.395*8760*10^-6</f>
        <v>1.1432500800000001</v>
      </c>
      <c r="R3739" s="3" cm="1">
        <f t="array" ref="R3739">AVERAGE(VLOOKUP(_xlfn.TEXTSPLIT(Table1[[#This Row],[Fuel (no space after comma)]], ","), FuelList_Final_EF!$A$2:$B$65, 2, FALSE))</f>
        <v>53.06</v>
      </c>
      <c r="S3739" s="3">
        <f>Table1[[#This Row],[Generation (TWh)]]*10^9*VLOOKUP(Table1[[#This Row],[Turbine/Engine Technology]],Technology_HR!$A$2:$B$11,2,FALSE)*10^-6</f>
        <v>8630394.8539199997</v>
      </c>
      <c r="T3739" s="5">
        <f>Table1[[#This Row],[Fuel Consumption (mmBtu)]]*Table1[[#This Row],[Emission Factor (kg CO2/ mmBtu)]]*10^3</f>
        <v>457928750948.99518</v>
      </c>
      <c r="U3739" s="3">
        <f>Table1[[#This Row],[Emissions (g CO2)]]/(Table1[[#This Row],[Generation (TWh)]]*10^9)</f>
        <v>400.54993999999999</v>
      </c>
    </row>
    <row r="3740" spans="1:21" x14ac:dyDescent="0.35">
      <c r="A3740" t="s">
        <v>1165</v>
      </c>
      <c r="B3740" t="s">
        <v>3240</v>
      </c>
      <c r="C3740" t="str">
        <f>SUBSTITUTE(Table1[[#This Row],[Fuel]],", ",",")</f>
        <v>fossil gas: natural gas,fossil liquids: diesel</v>
      </c>
      <c r="D3740" t="s">
        <v>3239</v>
      </c>
      <c r="E3740" t="s">
        <v>3258</v>
      </c>
      <c r="H3740" t="s">
        <v>3438</v>
      </c>
      <c r="I3740">
        <v>270.5</v>
      </c>
      <c r="J3740" t="s">
        <v>3446</v>
      </c>
      <c r="K3740">
        <v>2013</v>
      </c>
      <c r="L3740" t="s">
        <v>29</v>
      </c>
      <c r="M3740" t="s">
        <v>29</v>
      </c>
      <c r="N3740">
        <v>27.337693000000002</v>
      </c>
      <c r="O3740">
        <v>70.525313999999995</v>
      </c>
      <c r="P3740" t="s">
        <v>3520</v>
      </c>
      <c r="Q3740" s="3">
        <f>Table1[[#This Row],[Capacity (MW)]]*0.395*8760*10^-6</f>
        <v>0.9359841000000001</v>
      </c>
      <c r="R3740" s="3" cm="1">
        <f t="array" ref="R3740">AVERAGE(VLOOKUP(_xlfn.TEXTSPLIT(Table1[[#This Row],[Fuel (no space after comma)]], ","), FuelList_Final_EF!$A$2:$B$65, 2, FALSE))</f>
        <v>65.583341148886291</v>
      </c>
      <c r="S3740" s="3">
        <f>Table1[[#This Row],[Generation (TWh)]]*10^9*VLOOKUP(Table1[[#This Row],[Turbine/Engine Technology]],Technology_HR!$A$2:$B$11,2,FALSE)*10^-6</f>
        <v>7065743.970900001</v>
      </c>
      <c r="T3740" s="5">
        <f>Table1[[#This Row],[Fuel Consumption (mmBtu)]]*Table1[[#This Row],[Emission Factor (kg CO2/ mmBtu)]]*10^3</f>
        <v>463395097314.22125</v>
      </c>
      <c r="U3740" s="3">
        <f>Table1[[#This Row],[Emissions (g CO2)]]/(Table1[[#This Row],[Generation (TWh)]]*10^9)</f>
        <v>495.08864233294264</v>
      </c>
    </row>
    <row r="3741" spans="1:21" x14ac:dyDescent="0.35">
      <c r="A3741" t="s">
        <v>1196</v>
      </c>
      <c r="B3741" t="s">
        <v>3242</v>
      </c>
      <c r="C3741" t="str">
        <f>SUBSTITUTE(Table1[[#This Row],[Fuel]],", ",",")</f>
        <v>fossil gas: lng</v>
      </c>
      <c r="D3741" t="s">
        <v>3242</v>
      </c>
      <c r="H3741" t="s">
        <v>3438</v>
      </c>
      <c r="I3741">
        <v>640</v>
      </c>
      <c r="J3741" t="s">
        <v>3446</v>
      </c>
      <c r="K3741">
        <v>1998</v>
      </c>
      <c r="L3741" t="s">
        <v>29</v>
      </c>
      <c r="M3741" t="s">
        <v>29</v>
      </c>
      <c r="N3741">
        <v>17.558700000000002</v>
      </c>
      <c r="O3741">
        <v>73.167050000000003</v>
      </c>
      <c r="P3741" t="s">
        <v>3520</v>
      </c>
      <c r="Q3741" s="3">
        <f>Table1[[#This Row],[Capacity (MW)]]*0.395*8760*10^-6</f>
        <v>2.2145280000000001</v>
      </c>
      <c r="R3741" s="3" cm="1">
        <f t="array" ref="R3741">AVERAGE(VLOOKUP(_xlfn.TEXTSPLIT(Table1[[#This Row],[Fuel (no space after comma)]], ","), FuelList_Final_EF!$A$2:$B$65, 2, FALSE))</f>
        <v>67.685819715340017</v>
      </c>
      <c r="S3741" s="3">
        <f>Table1[[#This Row],[Generation (TWh)]]*10^9*VLOOKUP(Table1[[#This Row],[Turbine/Engine Technology]],Technology_HR!$A$2:$B$11,2,FALSE)*10^-6</f>
        <v>16717471.872</v>
      </c>
      <c r="T3741" s="5">
        <f>Table1[[#This Row],[Fuel Consumption (mmBtu)]]*Table1[[#This Row],[Emission Factor (kg CO2/ mmBtu)]]*10^3</f>
        <v>1131535787224.4597</v>
      </c>
      <c r="U3741" s="3">
        <f>Table1[[#This Row],[Emissions (g CO2)]]/(Table1[[#This Row],[Generation (TWh)]]*10^9)</f>
        <v>510.96025303110179</v>
      </c>
    </row>
    <row r="3742" spans="1:21" x14ac:dyDescent="0.35">
      <c r="A3742" t="s">
        <v>1196</v>
      </c>
      <c r="B3742" t="s">
        <v>3242</v>
      </c>
      <c r="C3742" t="str">
        <f>SUBSTITUTE(Table1[[#This Row],[Fuel]],", ",",")</f>
        <v>fossil gas: lng</v>
      </c>
      <c r="D3742" t="s">
        <v>3242</v>
      </c>
      <c r="H3742" t="s">
        <v>3438</v>
      </c>
      <c r="I3742">
        <v>664</v>
      </c>
      <c r="J3742" t="s">
        <v>3446</v>
      </c>
      <c r="K3742">
        <v>2006</v>
      </c>
      <c r="L3742" t="s">
        <v>29</v>
      </c>
      <c r="M3742" t="s">
        <v>29</v>
      </c>
      <c r="N3742">
        <v>17.558700000000002</v>
      </c>
      <c r="O3742">
        <v>73.167050000000003</v>
      </c>
      <c r="P3742" t="s">
        <v>3520</v>
      </c>
      <c r="Q3742" s="3">
        <f>Table1[[#This Row],[Capacity (MW)]]*0.395*8760*10^-6</f>
        <v>2.2975728000000002</v>
      </c>
      <c r="R3742" s="3" cm="1">
        <f t="array" ref="R3742">AVERAGE(VLOOKUP(_xlfn.TEXTSPLIT(Table1[[#This Row],[Fuel (no space after comma)]], ","), FuelList_Final_EF!$A$2:$B$65, 2, FALSE))</f>
        <v>67.685819715340017</v>
      </c>
      <c r="S3742" s="3">
        <f>Table1[[#This Row],[Generation (TWh)]]*10^9*VLOOKUP(Table1[[#This Row],[Turbine/Engine Technology]],Technology_HR!$A$2:$B$11,2,FALSE)*10^-6</f>
        <v>17344377.067199998</v>
      </c>
      <c r="T3742" s="5">
        <f>Table1[[#This Row],[Fuel Consumption (mmBtu)]]*Table1[[#This Row],[Emission Factor (kg CO2/ mmBtu)]]*10^3</f>
        <v>1173968379245.3767</v>
      </c>
      <c r="U3742" s="3">
        <f>Table1[[#This Row],[Emissions (g CO2)]]/(Table1[[#This Row],[Generation (TWh)]]*10^9)</f>
        <v>510.96025303110167</v>
      </c>
    </row>
    <row r="3743" spans="1:21" x14ac:dyDescent="0.35">
      <c r="A3743" t="s">
        <v>1196</v>
      </c>
      <c r="B3743" t="s">
        <v>3242</v>
      </c>
      <c r="C3743" t="str">
        <f>SUBSTITUTE(Table1[[#This Row],[Fuel]],", ",",")</f>
        <v>fossil gas: lng</v>
      </c>
      <c r="D3743" t="s">
        <v>3242</v>
      </c>
      <c r="H3743" t="s">
        <v>3438</v>
      </c>
      <c r="I3743">
        <v>664</v>
      </c>
      <c r="J3743" t="s">
        <v>3446</v>
      </c>
      <c r="K3743">
        <v>2007</v>
      </c>
      <c r="L3743" t="s">
        <v>29</v>
      </c>
      <c r="M3743" t="s">
        <v>29</v>
      </c>
      <c r="N3743">
        <v>17.558700000000002</v>
      </c>
      <c r="O3743">
        <v>73.167050000000003</v>
      </c>
      <c r="P3743" t="s">
        <v>3520</v>
      </c>
      <c r="Q3743" s="3">
        <f>Table1[[#This Row],[Capacity (MW)]]*0.395*8760*10^-6</f>
        <v>2.2975728000000002</v>
      </c>
      <c r="R3743" s="3" cm="1">
        <f t="array" ref="R3743">AVERAGE(VLOOKUP(_xlfn.TEXTSPLIT(Table1[[#This Row],[Fuel (no space after comma)]], ","), FuelList_Final_EF!$A$2:$B$65, 2, FALSE))</f>
        <v>67.685819715340017</v>
      </c>
      <c r="S3743" s="3">
        <f>Table1[[#This Row],[Generation (TWh)]]*10^9*VLOOKUP(Table1[[#This Row],[Turbine/Engine Technology]],Technology_HR!$A$2:$B$11,2,FALSE)*10^-6</f>
        <v>17344377.067199998</v>
      </c>
      <c r="T3743" s="5">
        <f>Table1[[#This Row],[Fuel Consumption (mmBtu)]]*Table1[[#This Row],[Emission Factor (kg CO2/ mmBtu)]]*10^3</f>
        <v>1173968379245.3767</v>
      </c>
      <c r="U3743" s="3">
        <f>Table1[[#This Row],[Emissions (g CO2)]]/(Table1[[#This Row],[Generation (TWh)]]*10^9)</f>
        <v>510.96025303110167</v>
      </c>
    </row>
    <row r="3744" spans="1:21" x14ac:dyDescent="0.35">
      <c r="A3744" t="s">
        <v>1197</v>
      </c>
      <c r="B3744" t="s">
        <v>3239</v>
      </c>
      <c r="C3744" t="str">
        <f>SUBSTITUTE(Table1[[#This Row],[Fuel]],", ",",")</f>
        <v>fossil gas: natural gas</v>
      </c>
      <c r="D3744" t="s">
        <v>3239</v>
      </c>
      <c r="H3744" t="s">
        <v>3438</v>
      </c>
      <c r="I3744">
        <v>54</v>
      </c>
      <c r="J3744" t="s">
        <v>3446</v>
      </c>
      <c r="K3744">
        <v>2011</v>
      </c>
      <c r="L3744" t="s">
        <v>29</v>
      </c>
      <c r="M3744" t="s">
        <v>29</v>
      </c>
      <c r="N3744">
        <v>28.732700000000001</v>
      </c>
      <c r="O3744">
        <v>77.101600000000005</v>
      </c>
      <c r="P3744" t="s">
        <v>3520</v>
      </c>
      <c r="Q3744" s="3">
        <f>Table1[[#This Row],[Capacity (MW)]]*0.395*8760*10^-6</f>
        <v>0.18685080000000001</v>
      </c>
      <c r="R3744" s="3" cm="1">
        <f t="array" ref="R3744">AVERAGE(VLOOKUP(_xlfn.TEXTSPLIT(Table1[[#This Row],[Fuel (no space after comma)]], ","), FuelList_Final_EF!$A$2:$B$65, 2, FALSE))</f>
        <v>53.06</v>
      </c>
      <c r="S3744" s="3">
        <f>Table1[[#This Row],[Generation (TWh)]]*10^9*VLOOKUP(Table1[[#This Row],[Turbine/Engine Technology]],Technology_HR!$A$2:$B$11,2,FALSE)*10^-6</f>
        <v>1410536.6891999999</v>
      </c>
      <c r="T3744" s="5">
        <f>Table1[[#This Row],[Fuel Consumption (mmBtu)]]*Table1[[#This Row],[Emission Factor (kg CO2/ mmBtu)]]*10^3</f>
        <v>74843076728.952011</v>
      </c>
      <c r="U3744" s="3">
        <f>Table1[[#This Row],[Emissions (g CO2)]]/(Table1[[#This Row],[Generation (TWh)]]*10^9)</f>
        <v>400.54994000000005</v>
      </c>
    </row>
    <row r="3745" spans="1:21" x14ac:dyDescent="0.35">
      <c r="A3745" t="s">
        <v>1198</v>
      </c>
      <c r="B3745" t="s">
        <v>3239</v>
      </c>
      <c r="C3745" t="str">
        <f>SUBSTITUTE(Table1[[#This Row],[Fuel]],", ",",")</f>
        <v>fossil gas: natural gas</v>
      </c>
      <c r="D3745" t="s">
        <v>3239</v>
      </c>
      <c r="H3745" t="s">
        <v>3438</v>
      </c>
      <c r="I3745">
        <v>54</v>
      </c>
      <c r="J3745" t="s">
        <v>3446</v>
      </c>
      <c r="K3745">
        <v>2011</v>
      </c>
      <c r="L3745" t="s">
        <v>29</v>
      </c>
      <c r="M3745" t="s">
        <v>29</v>
      </c>
      <c r="N3745">
        <v>28.732700000000001</v>
      </c>
      <c r="O3745">
        <v>77.101600000000005</v>
      </c>
      <c r="P3745" t="s">
        <v>3520</v>
      </c>
      <c r="Q3745" s="3">
        <f>Table1[[#This Row],[Capacity (MW)]]*0.395*8760*10^-6</f>
        <v>0.18685080000000001</v>
      </c>
      <c r="R3745" s="3" cm="1">
        <f t="array" ref="R3745">AVERAGE(VLOOKUP(_xlfn.TEXTSPLIT(Table1[[#This Row],[Fuel (no space after comma)]], ","), FuelList_Final_EF!$A$2:$B$65, 2, FALSE))</f>
        <v>53.06</v>
      </c>
      <c r="S3745" s="3">
        <f>Table1[[#This Row],[Generation (TWh)]]*10^9*VLOOKUP(Table1[[#This Row],[Turbine/Engine Technology]],Technology_HR!$A$2:$B$11,2,FALSE)*10^-6</f>
        <v>1410536.6891999999</v>
      </c>
      <c r="T3745" s="5">
        <f>Table1[[#This Row],[Fuel Consumption (mmBtu)]]*Table1[[#This Row],[Emission Factor (kg CO2/ mmBtu)]]*10^3</f>
        <v>74843076728.952011</v>
      </c>
      <c r="U3745" s="3">
        <f>Table1[[#This Row],[Emissions (g CO2)]]/(Table1[[#This Row],[Generation (TWh)]]*10^9)</f>
        <v>400.54994000000005</v>
      </c>
    </row>
    <row r="3746" spans="1:21" x14ac:dyDescent="0.35">
      <c r="A3746" t="s">
        <v>1199</v>
      </c>
      <c r="B3746" t="s">
        <v>3239</v>
      </c>
      <c r="C3746" t="str">
        <f>SUBSTITUTE(Table1[[#This Row],[Fuel]],", ",",")</f>
        <v>fossil gas: natural gas</v>
      </c>
      <c r="D3746" t="s">
        <v>3239</v>
      </c>
      <c r="H3746" t="s">
        <v>3438</v>
      </c>
      <c r="I3746">
        <v>58</v>
      </c>
      <c r="J3746" t="s">
        <v>3446</v>
      </c>
      <c r="K3746">
        <v>2007</v>
      </c>
      <c r="L3746" t="s">
        <v>29</v>
      </c>
      <c r="M3746" t="s">
        <v>29</v>
      </c>
      <c r="N3746">
        <v>9.3627029999999998</v>
      </c>
      <c r="O3746">
        <v>78.893265999999997</v>
      </c>
      <c r="P3746" t="s">
        <v>3520</v>
      </c>
      <c r="Q3746" s="3">
        <f>Table1[[#This Row],[Capacity (MW)]]*0.395*8760*10^-6</f>
        <v>0.2006916</v>
      </c>
      <c r="R3746" s="3" cm="1">
        <f t="array" ref="R3746">AVERAGE(VLOOKUP(_xlfn.TEXTSPLIT(Table1[[#This Row],[Fuel (no space after comma)]], ","), FuelList_Final_EF!$A$2:$B$65, 2, FALSE))</f>
        <v>53.06</v>
      </c>
      <c r="S3746" s="3">
        <f>Table1[[#This Row],[Generation (TWh)]]*10^9*VLOOKUP(Table1[[#This Row],[Turbine/Engine Technology]],Technology_HR!$A$2:$B$11,2,FALSE)*10^-6</f>
        <v>1515020.8883999998</v>
      </c>
      <c r="T3746" s="5">
        <f>Table1[[#This Row],[Fuel Consumption (mmBtu)]]*Table1[[#This Row],[Emission Factor (kg CO2/ mmBtu)]]*10^3</f>
        <v>80387008338.503983</v>
      </c>
      <c r="U3746" s="3">
        <f>Table1[[#This Row],[Emissions (g CO2)]]/(Table1[[#This Row],[Generation (TWh)]]*10^9)</f>
        <v>400.54993999999994</v>
      </c>
    </row>
    <row r="3747" spans="1:21" x14ac:dyDescent="0.35">
      <c r="A3747" t="s">
        <v>1162</v>
      </c>
      <c r="B3747" t="s">
        <v>3332</v>
      </c>
      <c r="C3747" t="str">
        <f>SUBSTITUTE(Table1[[#This Row],[Fuel]],", ",",")</f>
        <v>fossil gas: natural gas,fossil liquids: naphtha</v>
      </c>
      <c r="D3747" t="s">
        <v>3239</v>
      </c>
      <c r="E3747" t="s">
        <v>3330</v>
      </c>
      <c r="H3747" t="s">
        <v>3438</v>
      </c>
      <c r="I3747">
        <v>220</v>
      </c>
      <c r="J3747" t="s">
        <v>3446</v>
      </c>
      <c r="K3747">
        <v>2002</v>
      </c>
      <c r="L3747" t="s">
        <v>29</v>
      </c>
      <c r="M3747" t="s">
        <v>29</v>
      </c>
      <c r="N3747">
        <v>17.0853</v>
      </c>
      <c r="O3747">
        <v>82.128299999999996</v>
      </c>
      <c r="P3747" t="s">
        <v>3520</v>
      </c>
      <c r="Q3747" s="3">
        <f>Table1[[#This Row],[Capacity (MW)]]*0.395*8760*10^-6</f>
        <v>0.76124399999999992</v>
      </c>
      <c r="R3747" s="3" cm="1">
        <f t="array" ref="R3747">AVERAGE(VLOOKUP(_xlfn.TEXTSPLIT(Table1[[#This Row],[Fuel (no space after comma)]], ","), FuelList_Final_EF!$A$2:$B$65, 2, FALSE))</f>
        <v>65.169957828149705</v>
      </c>
      <c r="S3747" s="3">
        <f>Table1[[#This Row],[Generation (TWh)]]*10^9*VLOOKUP(Table1[[#This Row],[Turbine/Engine Technology]],Technology_HR!$A$2:$B$11,2,FALSE)*10^-6</f>
        <v>5746630.9559999984</v>
      </c>
      <c r="T3747" s="5">
        <f>Table1[[#This Row],[Fuel Consumption (mmBtu)]]*Table1[[#This Row],[Emission Factor (kg CO2/ mmBtu)]]*10^3</f>
        <v>374507697056.45953</v>
      </c>
      <c r="U3747" s="3">
        <f>Table1[[#This Row],[Emissions (g CO2)]]/(Table1[[#This Row],[Generation (TWh)]]*10^9)</f>
        <v>491.96801164470207</v>
      </c>
    </row>
    <row r="3748" spans="1:21" x14ac:dyDescent="0.35">
      <c r="A3748" t="s">
        <v>1164</v>
      </c>
      <c r="B3748" t="s">
        <v>3239</v>
      </c>
      <c r="C3748" t="str">
        <f>SUBSTITUTE(Table1[[#This Row],[Fuel]],", ",",")</f>
        <v>fossil gas: natural gas</v>
      </c>
      <c r="D3748" t="s">
        <v>3239</v>
      </c>
      <c r="H3748" t="s">
        <v>3438</v>
      </c>
      <c r="I3748">
        <v>383</v>
      </c>
      <c r="J3748" t="s">
        <v>3446</v>
      </c>
      <c r="K3748">
        <v>2009</v>
      </c>
      <c r="L3748" t="s">
        <v>29</v>
      </c>
      <c r="M3748" t="s">
        <v>29</v>
      </c>
      <c r="N3748">
        <v>21.339500000000001</v>
      </c>
      <c r="O3748">
        <v>72.988900000000001</v>
      </c>
      <c r="P3748" t="s">
        <v>3520</v>
      </c>
      <c r="Q3748" s="3">
        <f>Table1[[#This Row],[Capacity (MW)]]*0.395*8760*10^-6</f>
        <v>1.3252565999999999</v>
      </c>
      <c r="R3748" s="3" cm="1">
        <f t="array" ref="R3748">AVERAGE(VLOOKUP(_xlfn.TEXTSPLIT(Table1[[#This Row],[Fuel (no space after comma)]], ","), FuelList_Final_EF!$A$2:$B$65, 2, FALSE))</f>
        <v>53.06</v>
      </c>
      <c r="S3748" s="3">
        <f>Table1[[#This Row],[Generation (TWh)]]*10^9*VLOOKUP(Table1[[#This Row],[Turbine/Engine Technology]],Technology_HR!$A$2:$B$11,2,FALSE)*10^-6</f>
        <v>10004362.0734</v>
      </c>
      <c r="T3748" s="5">
        <f>Table1[[#This Row],[Fuel Consumption (mmBtu)]]*Table1[[#This Row],[Emission Factor (kg CO2/ mmBtu)]]*10^3</f>
        <v>530831451614.60406</v>
      </c>
      <c r="U3748" s="3">
        <f>Table1[[#This Row],[Emissions (g CO2)]]/(Table1[[#This Row],[Generation (TWh)]]*10^9)</f>
        <v>400.54994000000005</v>
      </c>
    </row>
    <row r="3749" spans="1:21" x14ac:dyDescent="0.35">
      <c r="A3749" t="s">
        <v>1164</v>
      </c>
      <c r="B3749" t="s">
        <v>3239</v>
      </c>
      <c r="C3749" t="str">
        <f>SUBSTITUTE(Table1[[#This Row],[Fuel]],", ",",")</f>
        <v>fossil gas: natural gas</v>
      </c>
      <c r="D3749" t="s">
        <v>3239</v>
      </c>
      <c r="H3749" t="s">
        <v>3438</v>
      </c>
      <c r="I3749">
        <v>383</v>
      </c>
      <c r="J3749" t="s">
        <v>3446</v>
      </c>
      <c r="K3749">
        <v>2009</v>
      </c>
      <c r="L3749" t="s">
        <v>29</v>
      </c>
      <c r="M3749" t="s">
        <v>29</v>
      </c>
      <c r="N3749">
        <v>21.339500000000001</v>
      </c>
      <c r="O3749">
        <v>72.988900000000001</v>
      </c>
      <c r="P3749" t="s">
        <v>3520</v>
      </c>
      <c r="Q3749" s="3">
        <f>Table1[[#This Row],[Capacity (MW)]]*0.395*8760*10^-6</f>
        <v>1.3252565999999999</v>
      </c>
      <c r="R3749" s="3" cm="1">
        <f t="array" ref="R3749">AVERAGE(VLOOKUP(_xlfn.TEXTSPLIT(Table1[[#This Row],[Fuel (no space after comma)]], ","), FuelList_Final_EF!$A$2:$B$65, 2, FALSE))</f>
        <v>53.06</v>
      </c>
      <c r="S3749" s="3">
        <f>Table1[[#This Row],[Generation (TWh)]]*10^9*VLOOKUP(Table1[[#This Row],[Turbine/Engine Technology]],Technology_HR!$A$2:$B$11,2,FALSE)*10^-6</f>
        <v>10004362.0734</v>
      </c>
      <c r="T3749" s="5">
        <f>Table1[[#This Row],[Fuel Consumption (mmBtu)]]*Table1[[#This Row],[Emission Factor (kg CO2/ mmBtu)]]*10^3</f>
        <v>530831451614.60406</v>
      </c>
      <c r="U3749" s="3">
        <f>Table1[[#This Row],[Emissions (g CO2)]]/(Table1[[#This Row],[Generation (TWh)]]*10^9)</f>
        <v>400.54994000000005</v>
      </c>
    </row>
    <row r="3750" spans="1:21" x14ac:dyDescent="0.35">
      <c r="A3750" t="s">
        <v>1164</v>
      </c>
      <c r="B3750" t="s">
        <v>3239</v>
      </c>
      <c r="C3750" t="str">
        <f>SUBSTITUTE(Table1[[#This Row],[Fuel]],", ",",")</f>
        <v>fossil gas: natural gas</v>
      </c>
      <c r="D3750" t="s">
        <v>3239</v>
      </c>
      <c r="H3750" t="s">
        <v>3438</v>
      </c>
      <c r="I3750">
        <v>383</v>
      </c>
      <c r="J3750" t="s">
        <v>3446</v>
      </c>
      <c r="K3750">
        <v>2009</v>
      </c>
      <c r="L3750" t="s">
        <v>29</v>
      </c>
      <c r="M3750" t="s">
        <v>29</v>
      </c>
      <c r="N3750">
        <v>21.339500000000001</v>
      </c>
      <c r="O3750">
        <v>72.988900000000001</v>
      </c>
      <c r="P3750" t="s">
        <v>3520</v>
      </c>
      <c r="Q3750" s="3">
        <f>Table1[[#This Row],[Capacity (MW)]]*0.395*8760*10^-6</f>
        <v>1.3252565999999999</v>
      </c>
      <c r="R3750" s="3" cm="1">
        <f t="array" ref="R3750">AVERAGE(VLOOKUP(_xlfn.TEXTSPLIT(Table1[[#This Row],[Fuel (no space after comma)]], ","), FuelList_Final_EF!$A$2:$B$65, 2, FALSE))</f>
        <v>53.06</v>
      </c>
      <c r="S3750" s="3">
        <f>Table1[[#This Row],[Generation (TWh)]]*10^9*VLOOKUP(Table1[[#This Row],[Turbine/Engine Technology]],Technology_HR!$A$2:$B$11,2,FALSE)*10^-6</f>
        <v>10004362.0734</v>
      </c>
      <c r="T3750" s="5">
        <f>Table1[[#This Row],[Fuel Consumption (mmBtu)]]*Table1[[#This Row],[Emission Factor (kg CO2/ mmBtu)]]*10^3</f>
        <v>530831451614.60406</v>
      </c>
      <c r="U3750" s="3">
        <f>Table1[[#This Row],[Emissions (g CO2)]]/(Table1[[#This Row],[Generation (TWh)]]*10^9)</f>
        <v>400.54994000000005</v>
      </c>
    </row>
    <row r="3751" spans="1:21" x14ac:dyDescent="0.35">
      <c r="A3751" t="s">
        <v>1158</v>
      </c>
      <c r="B3751" t="s">
        <v>3239</v>
      </c>
      <c r="C3751" t="str">
        <f>SUBSTITUTE(Table1[[#This Row],[Fuel]],", ",",")</f>
        <v>fossil gas: natural gas</v>
      </c>
      <c r="D3751" t="s">
        <v>3239</v>
      </c>
      <c r="H3751" t="s">
        <v>3438</v>
      </c>
      <c r="I3751">
        <v>107</v>
      </c>
      <c r="J3751" t="s">
        <v>3446</v>
      </c>
      <c r="K3751">
        <v>2001</v>
      </c>
      <c r="L3751" t="s">
        <v>29</v>
      </c>
      <c r="M3751" t="s">
        <v>29</v>
      </c>
      <c r="N3751">
        <v>10.541499999999999</v>
      </c>
      <c r="O3751">
        <v>79.450699999999998</v>
      </c>
      <c r="P3751" t="s">
        <v>3520</v>
      </c>
      <c r="Q3751" s="3">
        <f>Table1[[#This Row],[Capacity (MW)]]*0.395*8760*10^-6</f>
        <v>0.3702414</v>
      </c>
      <c r="R3751" s="3" cm="1">
        <f t="array" ref="R3751">AVERAGE(VLOOKUP(_xlfn.TEXTSPLIT(Table1[[#This Row],[Fuel (no space after comma)]], ","), FuelList_Final_EF!$A$2:$B$65, 2, FALSE))</f>
        <v>53.06</v>
      </c>
      <c r="S3751" s="3">
        <f>Table1[[#This Row],[Generation (TWh)]]*10^9*VLOOKUP(Table1[[#This Row],[Turbine/Engine Technology]],Technology_HR!$A$2:$B$11,2,FALSE)*10^-6</f>
        <v>2794952.3285999997</v>
      </c>
      <c r="T3751" s="5">
        <f>Table1[[#This Row],[Fuel Consumption (mmBtu)]]*Table1[[#This Row],[Emission Factor (kg CO2/ mmBtu)]]*10^3</f>
        <v>148300170555.51596</v>
      </c>
      <c r="U3751" s="3">
        <f>Table1[[#This Row],[Emissions (g CO2)]]/(Table1[[#This Row],[Generation (TWh)]]*10^9)</f>
        <v>400.54993999999988</v>
      </c>
    </row>
    <row r="3752" spans="1:21" x14ac:dyDescent="0.35">
      <c r="A3752" t="s">
        <v>1200</v>
      </c>
      <c r="B3752" t="s">
        <v>3239</v>
      </c>
      <c r="C3752" t="str">
        <f>SUBSTITUTE(Table1[[#This Row],[Fuel]],", ",",")</f>
        <v>fossil gas: natural gas</v>
      </c>
      <c r="D3752" t="s">
        <v>3239</v>
      </c>
      <c r="H3752" t="s">
        <v>3438</v>
      </c>
      <c r="I3752">
        <v>363</v>
      </c>
      <c r="J3752" t="s">
        <v>3446</v>
      </c>
      <c r="K3752">
        <v>2014</v>
      </c>
      <c r="L3752" t="s">
        <v>29</v>
      </c>
      <c r="M3752" t="s">
        <v>29</v>
      </c>
      <c r="N3752">
        <v>23.498699999999999</v>
      </c>
      <c r="O3752">
        <v>91.438500000000005</v>
      </c>
      <c r="P3752" t="s">
        <v>3520</v>
      </c>
      <c r="Q3752" s="3">
        <f>Table1[[#This Row],[Capacity (MW)]]*0.395*8760*10^-6</f>
        <v>1.2560526000000001</v>
      </c>
      <c r="R3752" s="3" cm="1">
        <f t="array" ref="R3752">AVERAGE(VLOOKUP(_xlfn.TEXTSPLIT(Table1[[#This Row],[Fuel (no space after comma)]], ","), FuelList_Final_EF!$A$2:$B$65, 2, FALSE))</f>
        <v>53.06</v>
      </c>
      <c r="S3752" s="3">
        <f>Table1[[#This Row],[Generation (TWh)]]*10^9*VLOOKUP(Table1[[#This Row],[Turbine/Engine Technology]],Technology_HR!$A$2:$B$11,2,FALSE)*10^-6</f>
        <v>9481941.0773999989</v>
      </c>
      <c r="T3752" s="5">
        <f>Table1[[#This Row],[Fuel Consumption (mmBtu)]]*Table1[[#This Row],[Emission Factor (kg CO2/ mmBtu)]]*10^3</f>
        <v>503111793566.84399</v>
      </c>
      <c r="U3752" s="3">
        <f>Table1[[#This Row],[Emissions (g CO2)]]/(Table1[[#This Row],[Generation (TWh)]]*10^9)</f>
        <v>400.54993999999999</v>
      </c>
    </row>
    <row r="3753" spans="1:21" x14ac:dyDescent="0.35">
      <c r="A3753" t="s">
        <v>1200</v>
      </c>
      <c r="B3753" t="s">
        <v>3239</v>
      </c>
      <c r="C3753" t="str">
        <f>SUBSTITUTE(Table1[[#This Row],[Fuel]],", ",",")</f>
        <v>fossil gas: natural gas</v>
      </c>
      <c r="D3753" t="s">
        <v>3239</v>
      </c>
      <c r="H3753" t="s">
        <v>3438</v>
      </c>
      <c r="I3753">
        <v>363</v>
      </c>
      <c r="J3753" t="s">
        <v>3446</v>
      </c>
      <c r="K3753">
        <v>2015</v>
      </c>
      <c r="L3753" t="s">
        <v>29</v>
      </c>
      <c r="M3753" t="s">
        <v>29</v>
      </c>
      <c r="N3753">
        <v>23.498699999999999</v>
      </c>
      <c r="O3753">
        <v>91.438500000000005</v>
      </c>
      <c r="P3753" t="s">
        <v>3520</v>
      </c>
      <c r="Q3753" s="3">
        <f>Table1[[#This Row],[Capacity (MW)]]*0.395*8760*10^-6</f>
        <v>1.2560526000000001</v>
      </c>
      <c r="R3753" s="3" cm="1">
        <f t="array" ref="R3753">AVERAGE(VLOOKUP(_xlfn.TEXTSPLIT(Table1[[#This Row],[Fuel (no space after comma)]], ","), FuelList_Final_EF!$A$2:$B$65, 2, FALSE))</f>
        <v>53.06</v>
      </c>
      <c r="S3753" s="3">
        <f>Table1[[#This Row],[Generation (TWh)]]*10^9*VLOOKUP(Table1[[#This Row],[Turbine/Engine Technology]],Technology_HR!$A$2:$B$11,2,FALSE)*10^-6</f>
        <v>9481941.0773999989</v>
      </c>
      <c r="T3753" s="5">
        <f>Table1[[#This Row],[Fuel Consumption (mmBtu)]]*Table1[[#This Row],[Emission Factor (kg CO2/ mmBtu)]]*10^3</f>
        <v>503111793566.84399</v>
      </c>
      <c r="U3753" s="3">
        <f>Table1[[#This Row],[Emissions (g CO2)]]/(Table1[[#This Row],[Generation (TWh)]]*10^9)</f>
        <v>400.54993999999999</v>
      </c>
    </row>
    <row r="3754" spans="1:21" x14ac:dyDescent="0.35">
      <c r="A3754" t="s">
        <v>1197</v>
      </c>
      <c r="B3754" t="s">
        <v>3239</v>
      </c>
      <c r="C3754" t="str">
        <f>SUBSTITUTE(Table1[[#This Row],[Fuel]],", ",",")</f>
        <v>fossil gas: natural gas</v>
      </c>
      <c r="D3754" t="s">
        <v>3239</v>
      </c>
      <c r="H3754" t="s">
        <v>3438</v>
      </c>
      <c r="I3754">
        <v>180</v>
      </c>
      <c r="J3754" t="s">
        <v>3446</v>
      </c>
      <c r="K3754">
        <v>1994</v>
      </c>
      <c r="L3754" t="s">
        <v>29</v>
      </c>
      <c r="M3754" t="s">
        <v>29</v>
      </c>
      <c r="N3754">
        <v>19.001799999999999</v>
      </c>
      <c r="O3754">
        <v>72.896699999999996</v>
      </c>
      <c r="P3754" t="s">
        <v>3520</v>
      </c>
      <c r="Q3754" s="3">
        <f>Table1[[#This Row],[Capacity (MW)]]*0.395*8760*10^-6</f>
        <v>0.62283600000000006</v>
      </c>
      <c r="R3754" s="3" cm="1">
        <f t="array" ref="R3754">AVERAGE(VLOOKUP(_xlfn.TEXTSPLIT(Table1[[#This Row],[Fuel (no space after comma)]], ","), FuelList_Final_EF!$A$2:$B$65, 2, FALSE))</f>
        <v>53.06</v>
      </c>
      <c r="S3754" s="3">
        <f>Table1[[#This Row],[Generation (TWh)]]*10^9*VLOOKUP(Table1[[#This Row],[Turbine/Engine Technology]],Technology_HR!$A$2:$B$11,2,FALSE)*10^-6</f>
        <v>4701788.9639999997</v>
      </c>
      <c r="T3754" s="5">
        <f>Table1[[#This Row],[Fuel Consumption (mmBtu)]]*Table1[[#This Row],[Emission Factor (kg CO2/ mmBtu)]]*10^3</f>
        <v>249476922429.84</v>
      </c>
      <c r="U3754" s="3">
        <f>Table1[[#This Row],[Emissions (g CO2)]]/(Table1[[#This Row],[Generation (TWh)]]*10^9)</f>
        <v>400.54993999999999</v>
      </c>
    </row>
    <row r="3755" spans="1:21" x14ac:dyDescent="0.35">
      <c r="A3755" t="s">
        <v>1164</v>
      </c>
      <c r="B3755" t="s">
        <v>3239</v>
      </c>
      <c r="C3755" t="str">
        <f>SUBSTITUTE(Table1[[#This Row],[Fuel]],", ",",")</f>
        <v>fossil gas: natural gas</v>
      </c>
      <c r="D3755" t="s">
        <v>3239</v>
      </c>
      <c r="H3755" t="s">
        <v>3438</v>
      </c>
      <c r="I3755">
        <v>383</v>
      </c>
      <c r="J3755" t="s">
        <v>3446</v>
      </c>
      <c r="K3755">
        <v>2013</v>
      </c>
      <c r="L3755" t="s">
        <v>29</v>
      </c>
      <c r="M3755" t="s">
        <v>29</v>
      </c>
      <c r="N3755">
        <v>21.3413</v>
      </c>
      <c r="O3755">
        <v>72.989000000000004</v>
      </c>
      <c r="P3755" t="s">
        <v>3520</v>
      </c>
      <c r="Q3755" s="3">
        <f>Table1[[#This Row],[Capacity (MW)]]*0.395*8760*10^-6</f>
        <v>1.3252565999999999</v>
      </c>
      <c r="R3755" s="3" cm="1">
        <f t="array" ref="R3755">AVERAGE(VLOOKUP(_xlfn.TEXTSPLIT(Table1[[#This Row],[Fuel (no space after comma)]], ","), FuelList_Final_EF!$A$2:$B$65, 2, FALSE))</f>
        <v>53.06</v>
      </c>
      <c r="S3755" s="3">
        <f>Table1[[#This Row],[Generation (TWh)]]*10^9*VLOOKUP(Table1[[#This Row],[Turbine/Engine Technology]],Technology_HR!$A$2:$B$11,2,FALSE)*10^-6</f>
        <v>10004362.0734</v>
      </c>
      <c r="T3755" s="5">
        <f>Table1[[#This Row],[Fuel Consumption (mmBtu)]]*Table1[[#This Row],[Emission Factor (kg CO2/ mmBtu)]]*10^3</f>
        <v>530831451614.60406</v>
      </c>
      <c r="U3755" s="3">
        <f>Table1[[#This Row],[Emissions (g CO2)]]/(Table1[[#This Row],[Generation (TWh)]]*10^9)</f>
        <v>400.54994000000005</v>
      </c>
    </row>
    <row r="3756" spans="1:21" x14ac:dyDescent="0.35">
      <c r="A3756" t="s">
        <v>1201</v>
      </c>
      <c r="B3756" t="s">
        <v>3239</v>
      </c>
      <c r="C3756" t="str">
        <f>SUBSTITUTE(Table1[[#This Row],[Fuel]],", ",",")</f>
        <v>fossil gas: natural gas</v>
      </c>
      <c r="D3756" t="s">
        <v>3239</v>
      </c>
      <c r="H3756" t="s">
        <v>3438</v>
      </c>
      <c r="I3756">
        <v>672</v>
      </c>
      <c r="J3756" t="s">
        <v>3446</v>
      </c>
      <c r="K3756">
        <v>1994</v>
      </c>
      <c r="L3756" t="s">
        <v>29</v>
      </c>
      <c r="M3756" t="s">
        <v>29</v>
      </c>
      <c r="N3756">
        <v>18.88</v>
      </c>
      <c r="O3756">
        <v>72.971500000000006</v>
      </c>
      <c r="P3756" t="s">
        <v>3520</v>
      </c>
      <c r="Q3756" s="3">
        <f>Table1[[#This Row],[Capacity (MW)]]*0.395*8760*10^-6</f>
        <v>2.3252543999999999</v>
      </c>
      <c r="R3756" s="3" cm="1">
        <f t="array" ref="R3756">AVERAGE(VLOOKUP(_xlfn.TEXTSPLIT(Table1[[#This Row],[Fuel (no space after comma)]], ","), FuelList_Final_EF!$A$2:$B$65, 2, FALSE))</f>
        <v>53.06</v>
      </c>
      <c r="S3756" s="3">
        <f>Table1[[#This Row],[Generation (TWh)]]*10^9*VLOOKUP(Table1[[#This Row],[Turbine/Engine Technology]],Technology_HR!$A$2:$B$11,2,FALSE)*10^-6</f>
        <v>17553345.465599999</v>
      </c>
      <c r="T3756" s="5">
        <f>Table1[[#This Row],[Fuel Consumption (mmBtu)]]*Table1[[#This Row],[Emission Factor (kg CO2/ mmBtu)]]*10^3</f>
        <v>931380510404.73596</v>
      </c>
      <c r="U3756" s="3">
        <f>Table1[[#This Row],[Emissions (g CO2)]]/(Table1[[#This Row],[Generation (TWh)]]*10^9)</f>
        <v>400.54993999999999</v>
      </c>
    </row>
    <row r="3757" spans="1:21" x14ac:dyDescent="0.35">
      <c r="A3757" t="s">
        <v>1166</v>
      </c>
      <c r="B3757" t="s">
        <v>3239</v>
      </c>
      <c r="C3757" t="str">
        <f>SUBSTITUTE(Table1[[#This Row],[Fuel]],", ",",")</f>
        <v>fossil gas: natural gas</v>
      </c>
      <c r="D3757" t="s">
        <v>3239</v>
      </c>
      <c r="H3757" t="s">
        <v>3438</v>
      </c>
      <c r="I3757">
        <v>374</v>
      </c>
      <c r="J3757" t="s">
        <v>3446</v>
      </c>
      <c r="K3757">
        <v>2009</v>
      </c>
      <c r="L3757" t="s">
        <v>29</v>
      </c>
      <c r="M3757" t="s">
        <v>29</v>
      </c>
      <c r="N3757">
        <v>21.2285</v>
      </c>
      <c r="O3757">
        <v>72.870500000000007</v>
      </c>
      <c r="P3757" t="s">
        <v>3520</v>
      </c>
      <c r="Q3757" s="3">
        <f>Table1[[#This Row],[Capacity (MW)]]*0.395*8760*10^-6</f>
        <v>1.2941148</v>
      </c>
      <c r="R3757" s="3" cm="1">
        <f t="array" ref="R3757">AVERAGE(VLOOKUP(_xlfn.TEXTSPLIT(Table1[[#This Row],[Fuel (no space after comma)]], ","), FuelList_Final_EF!$A$2:$B$65, 2, FALSE))</f>
        <v>53.06</v>
      </c>
      <c r="S3757" s="3">
        <f>Table1[[#This Row],[Generation (TWh)]]*10^9*VLOOKUP(Table1[[#This Row],[Turbine/Engine Technology]],Technology_HR!$A$2:$B$11,2,FALSE)*10^-6</f>
        <v>9769272.6251999997</v>
      </c>
      <c r="T3757" s="5">
        <f>Table1[[#This Row],[Fuel Consumption (mmBtu)]]*Table1[[#This Row],[Emission Factor (kg CO2/ mmBtu)]]*10^3</f>
        <v>518357605493.112</v>
      </c>
      <c r="U3757" s="3">
        <f>Table1[[#This Row],[Emissions (g CO2)]]/(Table1[[#This Row],[Generation (TWh)]]*10^9)</f>
        <v>400.54993999999999</v>
      </c>
    </row>
    <row r="3758" spans="1:21" x14ac:dyDescent="0.35">
      <c r="A3758" t="s">
        <v>1202</v>
      </c>
      <c r="B3758" t="s">
        <v>3239</v>
      </c>
      <c r="C3758" t="str">
        <f>SUBSTITUTE(Table1[[#This Row],[Fuel]],", ",",")</f>
        <v>fossil gas: natural gas</v>
      </c>
      <c r="D3758" t="s">
        <v>3239</v>
      </c>
      <c r="H3758" t="s">
        <v>3438</v>
      </c>
      <c r="I3758">
        <v>380</v>
      </c>
      <c r="J3758" t="s">
        <v>3446</v>
      </c>
      <c r="K3758">
        <v>2010</v>
      </c>
      <c r="L3758" t="s">
        <v>29</v>
      </c>
      <c r="M3758" t="s">
        <v>29</v>
      </c>
      <c r="N3758">
        <v>22.324327</v>
      </c>
      <c r="O3758">
        <v>69.737699000000006</v>
      </c>
      <c r="P3758" t="s">
        <v>3520</v>
      </c>
      <c r="Q3758" s="3">
        <f>Table1[[#This Row],[Capacity (MW)]]*0.395*8760*10^-6</f>
        <v>1.3148759999999999</v>
      </c>
      <c r="R3758" s="3" cm="1">
        <f t="array" ref="R3758">AVERAGE(VLOOKUP(_xlfn.TEXTSPLIT(Table1[[#This Row],[Fuel (no space after comma)]], ","), FuelList_Final_EF!$A$2:$B$65, 2, FALSE))</f>
        <v>53.06</v>
      </c>
      <c r="S3758" s="3">
        <f>Table1[[#This Row],[Generation (TWh)]]*10^9*VLOOKUP(Table1[[#This Row],[Turbine/Engine Technology]],Technology_HR!$A$2:$B$11,2,FALSE)*10^-6</f>
        <v>9925998.9239999987</v>
      </c>
      <c r="T3758" s="5">
        <f>Table1[[#This Row],[Fuel Consumption (mmBtu)]]*Table1[[#This Row],[Emission Factor (kg CO2/ mmBtu)]]*10^3</f>
        <v>526673502907.43994</v>
      </c>
      <c r="U3758" s="3">
        <f>Table1[[#This Row],[Emissions (g CO2)]]/(Table1[[#This Row],[Generation (TWh)]]*10^9)</f>
        <v>400.54993999999994</v>
      </c>
    </row>
    <row r="3759" spans="1:21" x14ac:dyDescent="0.35">
      <c r="A3759" t="s">
        <v>1203</v>
      </c>
      <c r="B3759" t="s">
        <v>3239</v>
      </c>
      <c r="C3759" t="str">
        <f>SUBSTITUTE(Table1[[#This Row],[Fuel]],", ",",")</f>
        <v>fossil gas: natural gas</v>
      </c>
      <c r="D3759" t="s">
        <v>3239</v>
      </c>
      <c r="H3759" t="s">
        <v>3438</v>
      </c>
      <c r="I3759">
        <v>145</v>
      </c>
      <c r="J3759" t="s">
        <v>3446</v>
      </c>
      <c r="K3759">
        <v>1992</v>
      </c>
      <c r="L3759" t="s">
        <v>29</v>
      </c>
      <c r="M3759" t="s">
        <v>29</v>
      </c>
      <c r="N3759">
        <v>22.375805</v>
      </c>
      <c r="O3759">
        <v>73.099511000000007</v>
      </c>
      <c r="P3759" t="s">
        <v>3520</v>
      </c>
      <c r="Q3759" s="3">
        <f>Table1[[#This Row],[Capacity (MW)]]*0.395*8760*10^-6</f>
        <v>0.50172899999999998</v>
      </c>
      <c r="R3759" s="3" cm="1">
        <f t="array" ref="R3759">AVERAGE(VLOOKUP(_xlfn.TEXTSPLIT(Table1[[#This Row],[Fuel (no space after comma)]], ","), FuelList_Final_EF!$A$2:$B$65, 2, FALSE))</f>
        <v>53.06</v>
      </c>
      <c r="S3759" s="3">
        <f>Table1[[#This Row],[Generation (TWh)]]*10^9*VLOOKUP(Table1[[#This Row],[Turbine/Engine Technology]],Technology_HR!$A$2:$B$11,2,FALSE)*10^-6</f>
        <v>3787552.2209999999</v>
      </c>
      <c r="T3759" s="5">
        <f>Table1[[#This Row],[Fuel Consumption (mmBtu)]]*Table1[[#This Row],[Emission Factor (kg CO2/ mmBtu)]]*10^3</f>
        <v>200967520846.26001</v>
      </c>
      <c r="U3759" s="3">
        <f>Table1[[#This Row],[Emissions (g CO2)]]/(Table1[[#This Row],[Generation (TWh)]]*10^9)</f>
        <v>400.54993999999999</v>
      </c>
    </row>
    <row r="3760" spans="1:21" x14ac:dyDescent="0.35">
      <c r="A3760" t="s">
        <v>1203</v>
      </c>
      <c r="B3760" t="s">
        <v>3239</v>
      </c>
      <c r="C3760" t="str">
        <f>SUBSTITUTE(Table1[[#This Row],[Fuel]],", ",",")</f>
        <v>fossil gas: natural gas</v>
      </c>
      <c r="D3760" t="s">
        <v>3239</v>
      </c>
      <c r="H3760" t="s">
        <v>3438</v>
      </c>
      <c r="I3760">
        <v>165</v>
      </c>
      <c r="J3760" t="s">
        <v>3446</v>
      </c>
      <c r="K3760">
        <v>1997</v>
      </c>
      <c r="L3760" t="s">
        <v>29</v>
      </c>
      <c r="M3760" t="s">
        <v>29</v>
      </c>
      <c r="N3760">
        <v>22.375805</v>
      </c>
      <c r="O3760">
        <v>73.099511000000007</v>
      </c>
      <c r="P3760" t="s">
        <v>3520</v>
      </c>
      <c r="Q3760" s="3">
        <f>Table1[[#This Row],[Capacity (MW)]]*0.395*8760*10^-6</f>
        <v>0.57093300000000002</v>
      </c>
      <c r="R3760" s="3" cm="1">
        <f t="array" ref="R3760">AVERAGE(VLOOKUP(_xlfn.TEXTSPLIT(Table1[[#This Row],[Fuel (no space after comma)]], ","), FuelList_Final_EF!$A$2:$B$65, 2, FALSE))</f>
        <v>53.06</v>
      </c>
      <c r="S3760" s="3">
        <f>Table1[[#This Row],[Generation (TWh)]]*10^9*VLOOKUP(Table1[[#This Row],[Turbine/Engine Technology]],Technology_HR!$A$2:$B$11,2,FALSE)*10^-6</f>
        <v>4309973.2170000002</v>
      </c>
      <c r="T3760" s="5">
        <f>Table1[[#This Row],[Fuel Consumption (mmBtu)]]*Table1[[#This Row],[Emission Factor (kg CO2/ mmBtu)]]*10^3</f>
        <v>228687178894.02002</v>
      </c>
      <c r="U3760" s="3">
        <f>Table1[[#This Row],[Emissions (g CO2)]]/(Table1[[#This Row],[Generation (TWh)]]*10^9)</f>
        <v>400.54994000000005</v>
      </c>
    </row>
    <row r="3761" spans="1:21" x14ac:dyDescent="0.35">
      <c r="A3761" t="s">
        <v>1158</v>
      </c>
      <c r="B3761" t="s">
        <v>3239</v>
      </c>
      <c r="C3761" t="str">
        <f>SUBSTITUTE(Table1[[#This Row],[Fuel]],", ",",")</f>
        <v>fossil gas: natural gas</v>
      </c>
      <c r="D3761" t="s">
        <v>3239</v>
      </c>
      <c r="H3761" t="s">
        <v>3438</v>
      </c>
      <c r="I3761">
        <v>95</v>
      </c>
      <c r="J3761" t="s">
        <v>3446</v>
      </c>
      <c r="K3761">
        <v>2003</v>
      </c>
      <c r="L3761" t="s">
        <v>29</v>
      </c>
      <c r="M3761" t="s">
        <v>29</v>
      </c>
      <c r="N3761">
        <v>9.3483599999999996</v>
      </c>
      <c r="O3761">
        <v>78.923500000000004</v>
      </c>
      <c r="P3761" t="s">
        <v>3520</v>
      </c>
      <c r="Q3761" s="3">
        <f>Table1[[#This Row],[Capacity (MW)]]*0.395*8760*10^-6</f>
        <v>0.32871899999999998</v>
      </c>
      <c r="R3761" s="3" cm="1">
        <f t="array" ref="R3761">AVERAGE(VLOOKUP(_xlfn.TEXTSPLIT(Table1[[#This Row],[Fuel (no space after comma)]], ","), FuelList_Final_EF!$A$2:$B$65, 2, FALSE))</f>
        <v>53.06</v>
      </c>
      <c r="S3761" s="3">
        <f>Table1[[#This Row],[Generation (TWh)]]*10^9*VLOOKUP(Table1[[#This Row],[Turbine/Engine Technology]],Technology_HR!$A$2:$B$11,2,FALSE)*10^-6</f>
        <v>2481499.7309999997</v>
      </c>
      <c r="T3761" s="5">
        <f>Table1[[#This Row],[Fuel Consumption (mmBtu)]]*Table1[[#This Row],[Emission Factor (kg CO2/ mmBtu)]]*10^3</f>
        <v>131668375726.85999</v>
      </c>
      <c r="U3761" s="3">
        <f>Table1[[#This Row],[Emissions (g CO2)]]/(Table1[[#This Row],[Generation (TWh)]]*10^9)</f>
        <v>400.54993999999994</v>
      </c>
    </row>
    <row r="3762" spans="1:21" x14ac:dyDescent="0.35">
      <c r="A3762" t="s">
        <v>1158</v>
      </c>
      <c r="B3762" t="s">
        <v>3239</v>
      </c>
      <c r="C3762" t="str">
        <f>SUBSTITUTE(Table1[[#This Row],[Fuel]],", ",",")</f>
        <v>fossil gas: natural gas</v>
      </c>
      <c r="D3762" t="s">
        <v>3239</v>
      </c>
      <c r="H3762" t="s">
        <v>3438</v>
      </c>
      <c r="I3762">
        <v>92</v>
      </c>
      <c r="J3762" t="s">
        <v>3446</v>
      </c>
      <c r="K3762">
        <v>2008</v>
      </c>
      <c r="L3762" t="s">
        <v>29</v>
      </c>
      <c r="M3762" t="s">
        <v>29</v>
      </c>
      <c r="N3762">
        <v>9.3483599999999996</v>
      </c>
      <c r="O3762">
        <v>78.923500000000004</v>
      </c>
      <c r="P3762" t="s">
        <v>3520</v>
      </c>
      <c r="Q3762" s="3">
        <f>Table1[[#This Row],[Capacity (MW)]]*0.395*8760*10^-6</f>
        <v>0.31833840000000002</v>
      </c>
      <c r="R3762" s="3" cm="1">
        <f t="array" ref="R3762">AVERAGE(VLOOKUP(_xlfn.TEXTSPLIT(Table1[[#This Row],[Fuel (no space after comma)]], ","), FuelList_Final_EF!$A$2:$B$65, 2, FALSE))</f>
        <v>53.06</v>
      </c>
      <c r="S3762" s="3">
        <f>Table1[[#This Row],[Generation (TWh)]]*10^9*VLOOKUP(Table1[[#This Row],[Turbine/Engine Technology]],Technology_HR!$A$2:$B$11,2,FALSE)*10^-6</f>
        <v>2403136.5815999997</v>
      </c>
      <c r="T3762" s="5">
        <f>Table1[[#This Row],[Fuel Consumption (mmBtu)]]*Table1[[#This Row],[Emission Factor (kg CO2/ mmBtu)]]*10^3</f>
        <v>127510427019.69598</v>
      </c>
      <c r="U3762" s="3">
        <f>Table1[[#This Row],[Emissions (g CO2)]]/(Table1[[#This Row],[Generation (TWh)]]*10^9)</f>
        <v>400.54993999999994</v>
      </c>
    </row>
    <row r="3763" spans="1:21" x14ac:dyDescent="0.35">
      <c r="A3763" t="s">
        <v>1204</v>
      </c>
      <c r="B3763" t="s">
        <v>3239</v>
      </c>
      <c r="C3763" t="str">
        <f>SUBSTITUTE(Table1[[#This Row],[Fuel]],", ",",")</f>
        <v>fossil gas: natural gas</v>
      </c>
      <c r="D3763" t="s">
        <v>3239</v>
      </c>
      <c r="H3763" t="s">
        <v>3438</v>
      </c>
      <c r="I3763">
        <v>388</v>
      </c>
      <c r="J3763" t="s">
        <v>3446</v>
      </c>
      <c r="K3763">
        <v>2006</v>
      </c>
      <c r="L3763" t="s">
        <v>29</v>
      </c>
      <c r="M3763" t="s">
        <v>29</v>
      </c>
      <c r="N3763">
        <v>16.9238</v>
      </c>
      <c r="O3763">
        <v>81.814099999999996</v>
      </c>
      <c r="P3763" t="s">
        <v>3520</v>
      </c>
      <c r="Q3763" s="3">
        <f>Table1[[#This Row],[Capacity (MW)]]*0.395*8760*10^-6</f>
        <v>1.3425576000000001</v>
      </c>
      <c r="R3763" s="3" cm="1">
        <f t="array" ref="R3763">AVERAGE(VLOOKUP(_xlfn.TEXTSPLIT(Table1[[#This Row],[Fuel (no space after comma)]], ","), FuelList_Final_EF!$A$2:$B$65, 2, FALSE))</f>
        <v>53.06</v>
      </c>
      <c r="S3763" s="3">
        <f>Table1[[#This Row],[Generation (TWh)]]*10^9*VLOOKUP(Table1[[#This Row],[Turbine/Engine Technology]],Technology_HR!$A$2:$B$11,2,FALSE)*10^-6</f>
        <v>10134967.322400002</v>
      </c>
      <c r="T3763" s="5">
        <f>Table1[[#This Row],[Fuel Consumption (mmBtu)]]*Table1[[#This Row],[Emission Factor (kg CO2/ mmBtu)]]*10^3</f>
        <v>537761366126.54413</v>
      </c>
      <c r="U3763" s="3">
        <f>Table1[[#This Row],[Emissions (g CO2)]]/(Table1[[#This Row],[Generation (TWh)]]*10^9)</f>
        <v>400.54994000000005</v>
      </c>
    </row>
    <row r="3764" spans="1:21" x14ac:dyDescent="0.35">
      <c r="A3764" t="s">
        <v>1205</v>
      </c>
      <c r="B3764" t="s">
        <v>3331</v>
      </c>
      <c r="C3764" t="str">
        <f>SUBSTITUTE(Table1[[#This Row],[Fuel]],", ",",")</f>
        <v>fossil gas: natural gas,fossil liquids: naphtha,fossil liquids: diesel</v>
      </c>
      <c r="D3764" t="s">
        <v>3239</v>
      </c>
      <c r="E3764" t="s">
        <v>3330</v>
      </c>
      <c r="F3764" t="s">
        <v>3258</v>
      </c>
      <c r="H3764" t="s">
        <v>3438</v>
      </c>
      <c r="I3764">
        <v>100</v>
      </c>
      <c r="J3764" t="s">
        <v>3446</v>
      </c>
      <c r="K3764">
        <v>1990</v>
      </c>
      <c r="L3764" t="s">
        <v>29</v>
      </c>
      <c r="M3764" t="s">
        <v>29</v>
      </c>
      <c r="N3764">
        <v>16.933499999999999</v>
      </c>
      <c r="O3764">
        <v>81.724299999999999</v>
      </c>
      <c r="P3764" t="s">
        <v>3520</v>
      </c>
      <c r="Q3764" s="3">
        <f>Table1[[#This Row],[Capacity (MW)]]*0.395*8760*10^-6</f>
        <v>0.34601999999999999</v>
      </c>
      <c r="R3764" s="3" cm="1">
        <f t="array" ref="R3764">AVERAGE(VLOOKUP(_xlfn.TEXTSPLIT(Table1[[#This Row],[Fuel (no space after comma)]], ","), FuelList_Final_EF!$A$2:$B$65, 2, FALSE))</f>
        <v>69.482199318024001</v>
      </c>
      <c r="S3764" s="3">
        <f>Table1[[#This Row],[Generation (TWh)]]*10^9*VLOOKUP(Table1[[#This Row],[Turbine/Engine Technology]],Technology_HR!$A$2:$B$11,2,FALSE)*10^-6</f>
        <v>2612104.98</v>
      </c>
      <c r="T3764" s="5">
        <f>Table1[[#This Row],[Fuel Consumption (mmBtu)]]*Table1[[#This Row],[Emission Factor (kg CO2/ mmBtu)]]*10^3</f>
        <v>181494798859.9631</v>
      </c>
      <c r="U3764" s="3">
        <f>Table1[[#This Row],[Emissions (g CO2)]]/(Table1[[#This Row],[Generation (TWh)]]*10^9)</f>
        <v>524.52112265176322</v>
      </c>
    </row>
    <row r="3765" spans="1:21" x14ac:dyDescent="0.35">
      <c r="A3765" t="s">
        <v>1205</v>
      </c>
      <c r="B3765" t="s">
        <v>3331</v>
      </c>
      <c r="C3765" t="str">
        <f>SUBSTITUTE(Table1[[#This Row],[Fuel]],", ",",")</f>
        <v>fossil gas: natural gas,fossil liquids: naphtha,fossil liquids: diesel</v>
      </c>
      <c r="D3765" t="s">
        <v>3239</v>
      </c>
      <c r="E3765" t="s">
        <v>3330</v>
      </c>
      <c r="F3765" t="s">
        <v>3258</v>
      </c>
      <c r="H3765" t="s">
        <v>3438</v>
      </c>
      <c r="I3765">
        <v>172</v>
      </c>
      <c r="J3765" t="s">
        <v>3446</v>
      </c>
      <c r="K3765">
        <v>1997</v>
      </c>
      <c r="L3765" t="s">
        <v>29</v>
      </c>
      <c r="M3765" t="s">
        <v>29</v>
      </c>
      <c r="N3765">
        <v>16.933499999999999</v>
      </c>
      <c r="O3765">
        <v>81.724299999999999</v>
      </c>
      <c r="P3765" t="s">
        <v>3520</v>
      </c>
      <c r="Q3765" s="3">
        <f>Table1[[#This Row],[Capacity (MW)]]*0.395*8760*10^-6</f>
        <v>0.59515439999999997</v>
      </c>
      <c r="R3765" s="3" cm="1">
        <f t="array" ref="R3765">AVERAGE(VLOOKUP(_xlfn.TEXTSPLIT(Table1[[#This Row],[Fuel (no space after comma)]], ","), FuelList_Final_EF!$A$2:$B$65, 2, FALSE))</f>
        <v>69.482199318024001</v>
      </c>
      <c r="S3765" s="3">
        <f>Table1[[#This Row],[Generation (TWh)]]*10^9*VLOOKUP(Table1[[#This Row],[Turbine/Engine Technology]],Technology_HR!$A$2:$B$11,2,FALSE)*10^-6</f>
        <v>4492820.5655999994</v>
      </c>
      <c r="T3765" s="5">
        <f>Table1[[#This Row],[Fuel Consumption (mmBtu)]]*Table1[[#This Row],[Emission Factor (kg CO2/ mmBtu)]]*10^3</f>
        <v>312171054039.13647</v>
      </c>
      <c r="U3765" s="3">
        <f>Table1[[#This Row],[Emissions (g CO2)]]/(Table1[[#This Row],[Generation (TWh)]]*10^9)</f>
        <v>524.52112265176311</v>
      </c>
    </row>
    <row r="3766" spans="1:21" x14ac:dyDescent="0.35">
      <c r="A3766" t="s">
        <v>1206</v>
      </c>
      <c r="B3766" t="s">
        <v>3274</v>
      </c>
      <c r="C3766" t="str">
        <f>SUBSTITUTE(Table1[[#This Row],[Fuel]],", ",",")</f>
        <v>industrial by-product: blast furnace gas</v>
      </c>
      <c r="D3766" t="s">
        <v>3274</v>
      </c>
      <c r="H3766" t="s">
        <v>59</v>
      </c>
      <c r="I3766">
        <v>120</v>
      </c>
      <c r="J3766" t="s">
        <v>3446</v>
      </c>
      <c r="K3766">
        <v>2015</v>
      </c>
      <c r="L3766" t="s">
        <v>29</v>
      </c>
      <c r="M3766" t="s">
        <v>29</v>
      </c>
      <c r="N3766">
        <v>17.606546999999999</v>
      </c>
      <c r="O3766">
        <v>83.196713000000003</v>
      </c>
      <c r="P3766" t="s">
        <v>3520</v>
      </c>
      <c r="Q3766" s="3">
        <f>Table1[[#This Row],[Capacity (MW)]]*0.395*8760*10^-6</f>
        <v>0.41522400000000004</v>
      </c>
      <c r="R3766" s="3" cm="1">
        <f t="array" ref="R3766">AVERAGE(VLOOKUP(_xlfn.TEXTSPLIT(Table1[[#This Row],[Fuel (no space after comma)]], ","), FuelList_Final_EF!$A$2:$B$65, 2, FALSE))</f>
        <v>274.32</v>
      </c>
      <c r="S3766" s="3">
        <f>Table1[[#This Row],[Generation (TWh)]]*10^9*VLOOKUP(Table1[[#This Row],[Turbine/Engine Technology]],Technology_HR!$A$2:$B$11,2,FALSE)*10^-6</f>
        <v>3444490.6920000003</v>
      </c>
      <c r="T3766" s="5">
        <f>Table1[[#This Row],[Fuel Consumption (mmBtu)]]*Table1[[#This Row],[Emission Factor (kg CO2/ mmBtu)]]*10^3</f>
        <v>944892686629.44006</v>
      </c>
      <c r="U3766" s="3">
        <f>Table1[[#This Row],[Emissions (g CO2)]]/(Table1[[#This Row],[Generation (TWh)]]*10^9)</f>
        <v>2275.62156</v>
      </c>
    </row>
    <row r="3767" spans="1:21" x14ac:dyDescent="0.35">
      <c r="A3767" t="s">
        <v>1207</v>
      </c>
      <c r="B3767" t="s">
        <v>3239</v>
      </c>
      <c r="C3767" t="str">
        <f>SUBSTITUTE(Table1[[#This Row],[Fuel]],", ",",")</f>
        <v>fossil gas: natural gas</v>
      </c>
      <c r="D3767" t="s">
        <v>3239</v>
      </c>
      <c r="H3767" t="s">
        <v>3438</v>
      </c>
      <c r="I3767">
        <v>370</v>
      </c>
      <c r="J3767" t="s">
        <v>3449</v>
      </c>
      <c r="K3767">
        <v>2024</v>
      </c>
      <c r="L3767" t="s">
        <v>29</v>
      </c>
      <c r="M3767" t="s">
        <v>29</v>
      </c>
      <c r="N3767">
        <v>13.117556</v>
      </c>
      <c r="O3767">
        <v>77.581874999999997</v>
      </c>
      <c r="P3767" t="s">
        <v>3520</v>
      </c>
      <c r="Q3767" s="3">
        <f>Table1[[#This Row],[Capacity (MW)]]*0.395*8760*10^-6</f>
        <v>1.2802739999999999</v>
      </c>
      <c r="R3767" s="3" cm="1">
        <f t="array" ref="R3767">AVERAGE(VLOOKUP(_xlfn.TEXTSPLIT(Table1[[#This Row],[Fuel (no space after comma)]], ","), FuelList_Final_EF!$A$2:$B$65, 2, FALSE))</f>
        <v>53.06</v>
      </c>
      <c r="S3767" s="3">
        <f>Table1[[#This Row],[Generation (TWh)]]*10^9*VLOOKUP(Table1[[#This Row],[Turbine/Engine Technology]],Technology_HR!$A$2:$B$11,2,FALSE)*10^-6</f>
        <v>9664788.425999999</v>
      </c>
      <c r="T3767" s="5">
        <f>Table1[[#This Row],[Fuel Consumption (mmBtu)]]*Table1[[#This Row],[Emission Factor (kg CO2/ mmBtu)]]*10^3</f>
        <v>512813673883.55994</v>
      </c>
      <c r="U3767" s="3">
        <f>Table1[[#This Row],[Emissions (g CO2)]]/(Table1[[#This Row],[Generation (TWh)]]*10^9)</f>
        <v>400.54993999999994</v>
      </c>
    </row>
    <row r="3768" spans="1:21" x14ac:dyDescent="0.35">
      <c r="A3768" t="s">
        <v>1208</v>
      </c>
      <c r="B3768" t="s">
        <v>3242</v>
      </c>
      <c r="C3768" t="str">
        <f>SUBSTITUTE(Table1[[#This Row],[Fuel]],", ",",")</f>
        <v>fossil gas: lng</v>
      </c>
      <c r="D3768" t="s">
        <v>3242</v>
      </c>
      <c r="H3768" t="s">
        <v>3438</v>
      </c>
      <c r="I3768">
        <v>265</v>
      </c>
      <c r="J3768" t="s">
        <v>3447</v>
      </c>
      <c r="K3768">
        <v>2027</v>
      </c>
      <c r="L3768" t="s">
        <v>29</v>
      </c>
      <c r="M3768" t="s">
        <v>29</v>
      </c>
      <c r="N3768">
        <v>-4.8277520000000003</v>
      </c>
      <c r="O3768">
        <v>136.83908199999999</v>
      </c>
      <c r="P3768" t="s">
        <v>3521</v>
      </c>
      <c r="Q3768" s="3">
        <f>Table1[[#This Row],[Capacity (MW)]]*0.395*8760*10^-6</f>
        <v>0.91695300000000013</v>
      </c>
      <c r="R3768" s="3" cm="1">
        <f t="array" ref="R3768">AVERAGE(VLOOKUP(_xlfn.TEXTSPLIT(Table1[[#This Row],[Fuel (no space after comma)]], ","), FuelList_Final_EF!$A$2:$B$65, 2, FALSE))</f>
        <v>67.685819715340017</v>
      </c>
      <c r="S3768" s="3">
        <f>Table1[[#This Row],[Generation (TWh)]]*10^9*VLOOKUP(Table1[[#This Row],[Turbine/Engine Technology]],Technology_HR!$A$2:$B$11,2,FALSE)*10^-6</f>
        <v>6922078.1970000006</v>
      </c>
      <c r="T3768" s="5">
        <f>Table1[[#This Row],[Fuel Consumption (mmBtu)]]*Table1[[#This Row],[Emission Factor (kg CO2/ mmBtu)]]*10^3</f>
        <v>468526536897.62793</v>
      </c>
      <c r="U3768" s="3">
        <f>Table1[[#This Row],[Emissions (g CO2)]]/(Table1[[#This Row],[Generation (TWh)]]*10^9)</f>
        <v>510.96025303110179</v>
      </c>
    </row>
    <row r="3769" spans="1:21" x14ac:dyDescent="0.35">
      <c r="A3769" t="s">
        <v>1209</v>
      </c>
      <c r="B3769" t="s">
        <v>3242</v>
      </c>
      <c r="C3769" t="str">
        <f>SUBSTITUTE(Table1[[#This Row],[Fuel]],", ",",")</f>
        <v>fossil gas: lng</v>
      </c>
      <c r="D3769" t="s">
        <v>3242</v>
      </c>
      <c r="H3769" t="s">
        <v>3437</v>
      </c>
      <c r="I3769">
        <v>184.3</v>
      </c>
      <c r="J3769" t="s">
        <v>3446</v>
      </c>
      <c r="K3769">
        <v>2015</v>
      </c>
      <c r="L3769" t="s">
        <v>29</v>
      </c>
      <c r="M3769" t="s">
        <v>29</v>
      </c>
      <c r="N3769">
        <v>5.2156479999999998</v>
      </c>
      <c r="O3769">
        <v>97.090453999999994</v>
      </c>
      <c r="P3769" t="s">
        <v>3521</v>
      </c>
      <c r="Q3769" s="3">
        <f>Table1[[#This Row],[Capacity (MW)]]*0.395*8760*10^-6</f>
        <v>0.63771485999999999</v>
      </c>
      <c r="R3769" s="3" cm="1">
        <f t="array" ref="R3769">AVERAGE(VLOOKUP(_xlfn.TEXTSPLIT(Table1[[#This Row],[Fuel (no space after comma)]], ","), FuelList_Final_EF!$A$2:$B$65, 2, FALSE))</f>
        <v>67.685819715340017</v>
      </c>
      <c r="S3769" s="3">
        <f>Table1[[#This Row],[Generation (TWh)]]*10^9*VLOOKUP(Table1[[#This Row],[Turbine/Engine Technology]],Technology_HR!$A$2:$B$11,2,FALSE)*10^-6</f>
        <v>5675662.2539999997</v>
      </c>
      <c r="T3769" s="5">
        <f>Table1[[#This Row],[Fuel Consumption (mmBtu)]]*Table1[[#This Row],[Emission Factor (kg CO2/ mmBtu)]]*10^3</f>
        <v>384161852089.40436</v>
      </c>
      <c r="U3769" s="3">
        <f>Table1[[#This Row],[Emissions (g CO2)]]/(Table1[[#This Row],[Generation (TWh)]]*10^9)</f>
        <v>602.40379546652616</v>
      </c>
    </row>
    <row r="3770" spans="1:21" x14ac:dyDescent="0.35">
      <c r="A3770" t="s">
        <v>1209</v>
      </c>
      <c r="B3770" t="s">
        <v>3239</v>
      </c>
      <c r="C3770" t="str">
        <f>SUBSTITUTE(Table1[[#This Row],[Fuel]],", ",",")</f>
        <v>fossil gas: natural gas</v>
      </c>
      <c r="D3770" t="s">
        <v>3239</v>
      </c>
      <c r="H3770" t="s">
        <v>3437</v>
      </c>
      <c r="I3770">
        <v>240.5</v>
      </c>
      <c r="J3770" t="s">
        <v>3446</v>
      </c>
      <c r="K3770">
        <v>2021</v>
      </c>
      <c r="L3770" t="s">
        <v>29</v>
      </c>
      <c r="M3770" t="s">
        <v>29</v>
      </c>
      <c r="N3770">
        <v>5.2147740000000002</v>
      </c>
      <c r="O3770">
        <v>97.085577000000001</v>
      </c>
      <c r="P3770" t="s">
        <v>3521</v>
      </c>
      <c r="Q3770" s="3">
        <f>Table1[[#This Row],[Capacity (MW)]]*0.395*8760*10^-6</f>
        <v>0.83217809999999992</v>
      </c>
      <c r="R3770" s="3" cm="1">
        <f t="array" ref="R3770">AVERAGE(VLOOKUP(_xlfn.TEXTSPLIT(Table1[[#This Row],[Fuel (no space after comma)]], ","), FuelList_Final_EF!$A$2:$B$65, 2, FALSE))</f>
        <v>53.06</v>
      </c>
      <c r="S3770" s="3">
        <f>Table1[[#This Row],[Generation (TWh)]]*10^9*VLOOKUP(Table1[[#This Row],[Turbine/Engine Technology]],Technology_HR!$A$2:$B$11,2,FALSE)*10^-6</f>
        <v>7406385.0899999989</v>
      </c>
      <c r="T3770" s="5">
        <f>Table1[[#This Row],[Fuel Consumption (mmBtu)]]*Table1[[#This Row],[Emission Factor (kg CO2/ mmBtu)]]*10^3</f>
        <v>392982792875.39996</v>
      </c>
      <c r="U3770" s="3">
        <f>Table1[[#This Row],[Emissions (g CO2)]]/(Table1[[#This Row],[Generation (TWh)]]*10^9)</f>
        <v>472.23400000000004</v>
      </c>
    </row>
    <row r="3771" spans="1:21" x14ac:dyDescent="0.35">
      <c r="A3771" t="s">
        <v>1210</v>
      </c>
      <c r="B3771" t="s">
        <v>3242</v>
      </c>
      <c r="C3771" t="str">
        <f>SUBSTITUTE(Table1[[#This Row],[Fuel]],", ",",")</f>
        <v>fossil gas: lng</v>
      </c>
      <c r="D3771" t="s">
        <v>3242</v>
      </c>
      <c r="H3771" t="s">
        <v>59</v>
      </c>
      <c r="I3771">
        <v>500</v>
      </c>
      <c r="J3771" t="s">
        <v>3447</v>
      </c>
      <c r="K3771">
        <v>2026</v>
      </c>
      <c r="L3771" t="s">
        <v>29</v>
      </c>
      <c r="M3771" t="s">
        <v>29</v>
      </c>
      <c r="N3771">
        <v>-2.7808999999999999</v>
      </c>
      <c r="O3771">
        <v>121.823735</v>
      </c>
      <c r="P3771" t="s">
        <v>3521</v>
      </c>
      <c r="Q3771" s="3">
        <f>Table1[[#This Row],[Capacity (MW)]]*0.395*8760*10^-6</f>
        <v>1.7301</v>
      </c>
      <c r="R3771" s="3" cm="1">
        <f t="array" ref="R3771">AVERAGE(VLOOKUP(_xlfn.TEXTSPLIT(Table1[[#This Row],[Fuel (no space after comma)]], ","), FuelList_Final_EF!$A$2:$B$65, 2, FALSE))</f>
        <v>67.685819715340017</v>
      </c>
      <c r="S3771" s="3">
        <f>Table1[[#This Row],[Generation (TWh)]]*10^9*VLOOKUP(Table1[[#This Row],[Turbine/Engine Technology]],Technology_HR!$A$2:$B$11,2,FALSE)*10^-6</f>
        <v>14352044.549999999</v>
      </c>
      <c r="T3771" s="5">
        <f>Table1[[#This Row],[Fuel Consumption (mmBtu)]]*Table1[[#This Row],[Emission Factor (kg CO2/ mmBtu)]]*10^3</f>
        <v>971429899957.82813</v>
      </c>
      <c r="U3771" s="3">
        <f>Table1[[#This Row],[Emissions (g CO2)]]/(Table1[[#This Row],[Generation (TWh)]]*10^9)</f>
        <v>561.48771744860301</v>
      </c>
    </row>
    <row r="3772" spans="1:21" x14ac:dyDescent="0.35">
      <c r="A3772" t="s">
        <v>1211</v>
      </c>
      <c r="B3772" t="s">
        <v>3239</v>
      </c>
      <c r="C3772" t="str">
        <f>SUBSTITUTE(Table1[[#This Row],[Fuel]],", ",",")</f>
        <v>fossil gas: natural gas</v>
      </c>
      <c r="D3772" t="s">
        <v>3239</v>
      </c>
      <c r="H3772" t="s">
        <v>3436</v>
      </c>
      <c r="I3772">
        <v>56</v>
      </c>
      <c r="J3772" t="s">
        <v>3449</v>
      </c>
      <c r="K3772">
        <v>2025</v>
      </c>
      <c r="L3772" t="s">
        <v>29</v>
      </c>
      <c r="M3772" t="s">
        <v>29</v>
      </c>
      <c r="N3772">
        <v>1.5787260000000001</v>
      </c>
      <c r="O3772">
        <v>114.608756</v>
      </c>
      <c r="P3772" t="s">
        <v>3521</v>
      </c>
      <c r="Q3772" s="3">
        <f>Table1[[#This Row],[Capacity (MW)]]*0.395*8760*10^-6</f>
        <v>0.1937712</v>
      </c>
      <c r="R3772" s="3" cm="1">
        <f t="array" ref="R3772">AVERAGE(VLOOKUP(_xlfn.TEXTSPLIT(Table1[[#This Row],[Fuel (no space after comma)]], ","), FuelList_Final_EF!$A$2:$B$65, 2, FALSE))</f>
        <v>53.06</v>
      </c>
      <c r="S3772" s="3">
        <f>Table1[[#This Row],[Generation (TWh)]]*10^9*VLOOKUP(Table1[[#This Row],[Turbine/Engine Technology]],Technology_HR!$A$2:$B$11,2,FALSE)*10^-6</f>
        <v>2133420.912</v>
      </c>
      <c r="T3772" s="5">
        <f>Table1[[#This Row],[Fuel Consumption (mmBtu)]]*Table1[[#This Row],[Emission Factor (kg CO2/ mmBtu)]]*10^3</f>
        <v>113199313590.72002</v>
      </c>
      <c r="U3772" s="3">
        <f>Table1[[#This Row],[Emissions (g CO2)]]/(Table1[[#This Row],[Generation (TWh)]]*10^9)</f>
        <v>584.19060000000013</v>
      </c>
    </row>
    <row r="3773" spans="1:21" x14ac:dyDescent="0.35">
      <c r="A3773" t="s">
        <v>1211</v>
      </c>
      <c r="B3773" t="s">
        <v>3239</v>
      </c>
      <c r="C3773" t="str">
        <f>SUBSTITUTE(Table1[[#This Row],[Fuel]],", ",",")</f>
        <v>fossil gas: natural gas</v>
      </c>
      <c r="D3773" t="s">
        <v>3239</v>
      </c>
      <c r="H3773" t="s">
        <v>3436</v>
      </c>
      <c r="I3773">
        <v>56</v>
      </c>
      <c r="J3773" t="s">
        <v>3449</v>
      </c>
      <c r="K3773">
        <v>2025</v>
      </c>
      <c r="L3773" t="s">
        <v>29</v>
      </c>
      <c r="M3773" t="s">
        <v>29</v>
      </c>
      <c r="N3773">
        <v>1.5787260000000001</v>
      </c>
      <c r="O3773">
        <v>114.608756</v>
      </c>
      <c r="P3773" t="s">
        <v>3521</v>
      </c>
      <c r="Q3773" s="3">
        <f>Table1[[#This Row],[Capacity (MW)]]*0.395*8760*10^-6</f>
        <v>0.1937712</v>
      </c>
      <c r="R3773" s="3" cm="1">
        <f t="array" ref="R3773">AVERAGE(VLOOKUP(_xlfn.TEXTSPLIT(Table1[[#This Row],[Fuel (no space after comma)]], ","), FuelList_Final_EF!$A$2:$B$65, 2, FALSE))</f>
        <v>53.06</v>
      </c>
      <c r="S3773" s="3">
        <f>Table1[[#This Row],[Generation (TWh)]]*10^9*VLOOKUP(Table1[[#This Row],[Turbine/Engine Technology]],Technology_HR!$A$2:$B$11,2,FALSE)*10^-6</f>
        <v>2133420.912</v>
      </c>
      <c r="T3773" s="5">
        <f>Table1[[#This Row],[Fuel Consumption (mmBtu)]]*Table1[[#This Row],[Emission Factor (kg CO2/ mmBtu)]]*10^3</f>
        <v>113199313590.72002</v>
      </c>
      <c r="U3773" s="3">
        <f>Table1[[#This Row],[Emissions (g CO2)]]/(Table1[[#This Row],[Generation (TWh)]]*10^9)</f>
        <v>584.19060000000013</v>
      </c>
    </row>
    <row r="3774" spans="1:21" x14ac:dyDescent="0.35">
      <c r="A3774" t="s">
        <v>1211</v>
      </c>
      <c r="B3774" t="s">
        <v>3239</v>
      </c>
      <c r="C3774" t="str">
        <f>SUBSTITUTE(Table1[[#This Row],[Fuel]],", ",",")</f>
        <v>fossil gas: natural gas</v>
      </c>
      <c r="D3774" t="s">
        <v>3239</v>
      </c>
      <c r="H3774" t="s">
        <v>3436</v>
      </c>
      <c r="I3774">
        <v>56</v>
      </c>
      <c r="J3774" t="s">
        <v>3449</v>
      </c>
      <c r="K3774">
        <v>2025</v>
      </c>
      <c r="L3774" t="s">
        <v>29</v>
      </c>
      <c r="M3774" t="s">
        <v>29</v>
      </c>
      <c r="N3774">
        <v>1.5787260000000001</v>
      </c>
      <c r="O3774">
        <v>114.608756</v>
      </c>
      <c r="P3774" t="s">
        <v>3521</v>
      </c>
      <c r="Q3774" s="3">
        <f>Table1[[#This Row],[Capacity (MW)]]*0.395*8760*10^-6</f>
        <v>0.1937712</v>
      </c>
      <c r="R3774" s="3" cm="1">
        <f t="array" ref="R3774">AVERAGE(VLOOKUP(_xlfn.TEXTSPLIT(Table1[[#This Row],[Fuel (no space after comma)]], ","), FuelList_Final_EF!$A$2:$B$65, 2, FALSE))</f>
        <v>53.06</v>
      </c>
      <c r="S3774" s="3">
        <f>Table1[[#This Row],[Generation (TWh)]]*10^9*VLOOKUP(Table1[[#This Row],[Turbine/Engine Technology]],Technology_HR!$A$2:$B$11,2,FALSE)*10^-6</f>
        <v>2133420.912</v>
      </c>
      <c r="T3774" s="5">
        <f>Table1[[#This Row],[Fuel Consumption (mmBtu)]]*Table1[[#This Row],[Emission Factor (kg CO2/ mmBtu)]]*10^3</f>
        <v>113199313590.72002</v>
      </c>
      <c r="U3774" s="3">
        <f>Table1[[#This Row],[Emissions (g CO2)]]/(Table1[[#This Row],[Generation (TWh)]]*10^9)</f>
        <v>584.19060000000013</v>
      </c>
    </row>
    <row r="3775" spans="1:21" x14ac:dyDescent="0.35">
      <c r="A3775" t="s">
        <v>1211</v>
      </c>
      <c r="B3775" t="s">
        <v>3239</v>
      </c>
      <c r="C3775" t="str">
        <f>SUBSTITUTE(Table1[[#This Row],[Fuel]],", ",",")</f>
        <v>fossil gas: natural gas</v>
      </c>
      <c r="D3775" t="s">
        <v>3239</v>
      </c>
      <c r="H3775" t="s">
        <v>3436</v>
      </c>
      <c r="I3775">
        <v>56</v>
      </c>
      <c r="J3775" t="s">
        <v>3449</v>
      </c>
      <c r="K3775">
        <v>2025</v>
      </c>
      <c r="L3775" t="s">
        <v>29</v>
      </c>
      <c r="M3775" t="s">
        <v>29</v>
      </c>
      <c r="N3775">
        <v>1.5787260000000001</v>
      </c>
      <c r="O3775">
        <v>114.608756</v>
      </c>
      <c r="P3775" t="s">
        <v>3521</v>
      </c>
      <c r="Q3775" s="3">
        <f>Table1[[#This Row],[Capacity (MW)]]*0.395*8760*10^-6</f>
        <v>0.1937712</v>
      </c>
      <c r="R3775" s="3" cm="1">
        <f t="array" ref="R3775">AVERAGE(VLOOKUP(_xlfn.TEXTSPLIT(Table1[[#This Row],[Fuel (no space after comma)]], ","), FuelList_Final_EF!$A$2:$B$65, 2, FALSE))</f>
        <v>53.06</v>
      </c>
      <c r="S3775" s="3">
        <f>Table1[[#This Row],[Generation (TWh)]]*10^9*VLOOKUP(Table1[[#This Row],[Turbine/Engine Technology]],Technology_HR!$A$2:$B$11,2,FALSE)*10^-6</f>
        <v>2133420.912</v>
      </c>
      <c r="T3775" s="5">
        <f>Table1[[#This Row],[Fuel Consumption (mmBtu)]]*Table1[[#This Row],[Emission Factor (kg CO2/ mmBtu)]]*10^3</f>
        <v>113199313590.72002</v>
      </c>
      <c r="U3775" s="3">
        <f>Table1[[#This Row],[Emissions (g CO2)]]/(Table1[[#This Row],[Generation (TWh)]]*10^9)</f>
        <v>584.19060000000013</v>
      </c>
    </row>
    <row r="3776" spans="1:21" x14ac:dyDescent="0.35">
      <c r="A3776" t="s">
        <v>1209</v>
      </c>
      <c r="B3776" t="s">
        <v>3239</v>
      </c>
      <c r="C3776" t="str">
        <f>SUBSTITUTE(Table1[[#This Row],[Fuel]],", ",",")</f>
        <v>fossil gas: natural gas</v>
      </c>
      <c r="D3776" t="s">
        <v>3239</v>
      </c>
      <c r="H3776" t="s">
        <v>3437</v>
      </c>
      <c r="I3776">
        <v>144</v>
      </c>
      <c r="J3776" t="s">
        <v>3446</v>
      </c>
      <c r="K3776" t="s">
        <v>29</v>
      </c>
      <c r="L3776" t="s">
        <v>29</v>
      </c>
      <c r="M3776" t="s">
        <v>29</v>
      </c>
      <c r="N3776">
        <v>-0.62188600000000005</v>
      </c>
      <c r="O3776">
        <v>115.13707100000001</v>
      </c>
      <c r="P3776" t="s">
        <v>3521</v>
      </c>
      <c r="Q3776" s="3">
        <f>Table1[[#This Row],[Capacity (MW)]]*0.395*8760*10^-6</f>
        <v>0.49826880000000001</v>
      </c>
      <c r="R3776" s="3" cm="1">
        <f t="array" ref="R3776">AVERAGE(VLOOKUP(_xlfn.TEXTSPLIT(Table1[[#This Row],[Fuel (no space after comma)]], ","), FuelList_Final_EF!$A$2:$B$65, 2, FALSE))</f>
        <v>53.06</v>
      </c>
      <c r="S3776" s="3">
        <f>Table1[[#This Row],[Generation (TWh)]]*10^9*VLOOKUP(Table1[[#This Row],[Turbine/Engine Technology]],Technology_HR!$A$2:$B$11,2,FALSE)*10^-6</f>
        <v>4434592.3199999994</v>
      </c>
      <c r="T3776" s="5">
        <f>Table1[[#This Row],[Fuel Consumption (mmBtu)]]*Table1[[#This Row],[Emission Factor (kg CO2/ mmBtu)]]*10^3</f>
        <v>235299468499.19998</v>
      </c>
      <c r="U3776" s="3">
        <f>Table1[[#This Row],[Emissions (g CO2)]]/(Table1[[#This Row],[Generation (TWh)]]*10^9)</f>
        <v>472.23399999999998</v>
      </c>
    </row>
    <row r="3777" spans="1:21" x14ac:dyDescent="0.35">
      <c r="A3777" t="s">
        <v>1209</v>
      </c>
      <c r="B3777" t="s">
        <v>3239</v>
      </c>
      <c r="C3777" t="str">
        <f>SUBSTITUTE(Table1[[#This Row],[Fuel]],", ",",")</f>
        <v>fossil gas: natural gas</v>
      </c>
      <c r="D3777" t="s">
        <v>3239</v>
      </c>
      <c r="H3777" t="s">
        <v>3437</v>
      </c>
      <c r="I3777">
        <v>140</v>
      </c>
      <c r="J3777" t="s">
        <v>3446</v>
      </c>
      <c r="K3777">
        <v>2022</v>
      </c>
      <c r="L3777" t="s">
        <v>29</v>
      </c>
      <c r="M3777" t="s">
        <v>29</v>
      </c>
      <c r="N3777">
        <v>-0.62080999999999997</v>
      </c>
      <c r="O3777">
        <v>115.114001</v>
      </c>
      <c r="P3777" t="s">
        <v>3521</v>
      </c>
      <c r="Q3777" s="3">
        <f>Table1[[#This Row],[Capacity (MW)]]*0.395*8760*10^-6</f>
        <v>0.48442800000000003</v>
      </c>
      <c r="R3777" s="3" cm="1">
        <f t="array" ref="R3777">AVERAGE(VLOOKUP(_xlfn.TEXTSPLIT(Table1[[#This Row],[Fuel (no space after comma)]], ","), FuelList_Final_EF!$A$2:$B$65, 2, FALSE))</f>
        <v>53.06</v>
      </c>
      <c r="S3777" s="3">
        <f>Table1[[#This Row],[Generation (TWh)]]*10^9*VLOOKUP(Table1[[#This Row],[Turbine/Engine Technology]],Technology_HR!$A$2:$B$11,2,FALSE)*10^-6</f>
        <v>4311409.2</v>
      </c>
      <c r="T3777" s="5">
        <f>Table1[[#This Row],[Fuel Consumption (mmBtu)]]*Table1[[#This Row],[Emission Factor (kg CO2/ mmBtu)]]*10^3</f>
        <v>228763372152</v>
      </c>
      <c r="U3777" s="3">
        <f>Table1[[#This Row],[Emissions (g CO2)]]/(Table1[[#This Row],[Generation (TWh)]]*10^9)</f>
        <v>472.23399999999998</v>
      </c>
    </row>
    <row r="3778" spans="1:21" x14ac:dyDescent="0.35">
      <c r="A3778" t="s">
        <v>1212</v>
      </c>
      <c r="B3778" t="s">
        <v>3242</v>
      </c>
      <c r="C3778" t="str">
        <f>SUBSTITUTE(Table1[[#This Row],[Fuel]],", ",",")</f>
        <v>fossil gas: lng</v>
      </c>
      <c r="D3778" t="s">
        <v>3242</v>
      </c>
      <c r="H3778" t="s">
        <v>3438</v>
      </c>
      <c r="I3778">
        <v>600</v>
      </c>
      <c r="J3778" t="s">
        <v>3451</v>
      </c>
      <c r="K3778" t="s">
        <v>29</v>
      </c>
      <c r="L3778" t="s">
        <v>29</v>
      </c>
      <c r="M3778" t="s">
        <v>29</v>
      </c>
      <c r="N3778">
        <v>-5.4711559999999997</v>
      </c>
      <c r="O3778">
        <v>119.837627</v>
      </c>
      <c r="P3778" t="s">
        <v>3521</v>
      </c>
      <c r="Q3778" s="3">
        <f>Table1[[#This Row],[Capacity (MW)]]*0.395*8760*10^-6</f>
        <v>2.07612</v>
      </c>
      <c r="R3778" s="3" cm="1">
        <f t="array" ref="R3778">AVERAGE(VLOOKUP(_xlfn.TEXTSPLIT(Table1[[#This Row],[Fuel (no space after comma)]], ","), FuelList_Final_EF!$A$2:$B$65, 2, FALSE))</f>
        <v>67.685819715340017</v>
      </c>
      <c r="S3778" s="3">
        <f>Table1[[#This Row],[Generation (TWh)]]*10^9*VLOOKUP(Table1[[#This Row],[Turbine/Engine Technology]],Technology_HR!$A$2:$B$11,2,FALSE)*10^-6</f>
        <v>15672629.879999999</v>
      </c>
      <c r="T3778" s="5">
        <f>Table1[[#This Row],[Fuel Consumption (mmBtu)]]*Table1[[#This Row],[Emission Factor (kg CO2/ mmBtu)]]*10^3</f>
        <v>1060814800522.931</v>
      </c>
      <c r="U3778" s="3">
        <f>Table1[[#This Row],[Emissions (g CO2)]]/(Table1[[#This Row],[Generation (TWh)]]*10^9)</f>
        <v>510.96025303110179</v>
      </c>
    </row>
    <row r="3779" spans="1:21" x14ac:dyDescent="0.35">
      <c r="A3779" t="s">
        <v>1213</v>
      </c>
      <c r="B3779" t="s">
        <v>3243</v>
      </c>
      <c r="C3779" t="str">
        <f>SUBSTITUTE(Table1[[#This Row],[Fuel]],", ",",")</f>
        <v>fossil gas: natural gas,fossil liquids: fuel oil</v>
      </c>
      <c r="D3779" t="s">
        <v>3239</v>
      </c>
      <c r="E3779" t="s">
        <v>3275</v>
      </c>
      <c r="H3779" t="s">
        <v>3437</v>
      </c>
      <c r="I3779">
        <v>114</v>
      </c>
      <c r="J3779" t="s">
        <v>3446</v>
      </c>
      <c r="K3779">
        <v>2006</v>
      </c>
      <c r="L3779" t="s">
        <v>29</v>
      </c>
      <c r="M3779" t="s">
        <v>29</v>
      </c>
      <c r="N3779">
        <v>1.0688679999999999</v>
      </c>
      <c r="O3779">
        <v>104.025193</v>
      </c>
      <c r="P3779" t="s">
        <v>3521</v>
      </c>
      <c r="Q3779" s="3">
        <f>Table1[[#This Row],[Capacity (MW)]]*0.395*8760*10^-6</f>
        <v>0.39446279999999995</v>
      </c>
      <c r="R3779" s="3" cm="1">
        <f t="array" ref="R3779">AVERAGE(VLOOKUP(_xlfn.TEXTSPLIT(Table1[[#This Row],[Fuel (no space after comma)]], ","), FuelList_Final_EF!$A$2:$B$65, 2, FALSE))</f>
        <v>65.583341148886291</v>
      </c>
      <c r="S3779" s="3">
        <f>Table1[[#This Row],[Generation (TWh)]]*10^9*VLOOKUP(Table1[[#This Row],[Turbine/Engine Technology]],Technology_HR!$A$2:$B$11,2,FALSE)*10^-6</f>
        <v>3510718.9199999995</v>
      </c>
      <c r="T3779" s="5">
        <f>Table1[[#This Row],[Fuel Consumption (mmBtu)]]*Table1[[#This Row],[Emission Factor (kg CO2/ mmBtu)]]*10^3</f>
        <v>230244676608.20959</v>
      </c>
      <c r="U3779" s="3">
        <f>Table1[[#This Row],[Emissions (g CO2)]]/(Table1[[#This Row],[Generation (TWh)]]*10^9)</f>
        <v>583.69173622508799</v>
      </c>
    </row>
    <row r="3780" spans="1:21" x14ac:dyDescent="0.35">
      <c r="A3780" t="s">
        <v>1214</v>
      </c>
      <c r="B3780" t="s">
        <v>3242</v>
      </c>
      <c r="C3780" t="str">
        <f>SUBSTITUTE(Table1[[#This Row],[Fuel]],", ",",")</f>
        <v>fossil gas: lng</v>
      </c>
      <c r="D3780" t="s">
        <v>3242</v>
      </c>
      <c r="H3780" t="s">
        <v>3438</v>
      </c>
      <c r="I3780">
        <v>450</v>
      </c>
      <c r="J3780" t="s">
        <v>3449</v>
      </c>
      <c r="K3780">
        <v>2025</v>
      </c>
      <c r="L3780" t="s">
        <v>29</v>
      </c>
      <c r="M3780" t="s">
        <v>29</v>
      </c>
      <c r="N3780">
        <v>-8.9011720000000008</v>
      </c>
      <c r="O3780">
        <v>116.738209</v>
      </c>
      <c r="P3780" t="s">
        <v>3521</v>
      </c>
      <c r="Q3780" s="3">
        <f>Table1[[#This Row],[Capacity (MW)]]*0.395*8760*10^-6</f>
        <v>1.5570899999999999</v>
      </c>
      <c r="R3780" s="3" cm="1">
        <f t="array" ref="R3780">AVERAGE(VLOOKUP(_xlfn.TEXTSPLIT(Table1[[#This Row],[Fuel (no space after comma)]], ","), FuelList_Final_EF!$A$2:$B$65, 2, FALSE))</f>
        <v>67.685819715340017</v>
      </c>
      <c r="S3780" s="3">
        <f>Table1[[#This Row],[Generation (TWh)]]*10^9*VLOOKUP(Table1[[#This Row],[Turbine/Engine Technology]],Technology_HR!$A$2:$B$11,2,FALSE)*10^-6</f>
        <v>11754472.409999998</v>
      </c>
      <c r="T3780" s="5">
        <f>Table1[[#This Row],[Fuel Consumption (mmBtu)]]*Table1[[#This Row],[Emission Factor (kg CO2/ mmBtu)]]*10^3</f>
        <v>795611100392.19824</v>
      </c>
      <c r="U3780" s="3">
        <f>Table1[[#This Row],[Emissions (g CO2)]]/(Table1[[#This Row],[Generation (TWh)]]*10^9)</f>
        <v>510.96025303110184</v>
      </c>
    </row>
    <row r="3781" spans="1:21" x14ac:dyDescent="0.35">
      <c r="A3781" t="s">
        <v>1215</v>
      </c>
      <c r="B3781" t="s">
        <v>3239</v>
      </c>
      <c r="C3781" t="str">
        <f>SUBSTITUTE(Table1[[#This Row],[Fuel]],", ",",")</f>
        <v>fossil gas: natural gas</v>
      </c>
      <c r="D3781" t="s">
        <v>3239</v>
      </c>
      <c r="H3781" t="s">
        <v>3438</v>
      </c>
      <c r="I3781">
        <v>800</v>
      </c>
      <c r="J3781" t="s">
        <v>3449</v>
      </c>
      <c r="K3781">
        <v>2024</v>
      </c>
      <c r="L3781" t="s">
        <v>29</v>
      </c>
      <c r="M3781" t="s">
        <v>29</v>
      </c>
      <c r="N3781">
        <v>3.2855530000000002</v>
      </c>
      <c r="O3781">
        <v>99.508176000000006</v>
      </c>
      <c r="P3781" t="s">
        <v>3521</v>
      </c>
      <c r="Q3781" s="3">
        <f>Table1[[#This Row],[Capacity (MW)]]*0.395*8760*10^-6</f>
        <v>2.76816</v>
      </c>
      <c r="R3781" s="3" cm="1">
        <f t="array" ref="R3781">AVERAGE(VLOOKUP(_xlfn.TEXTSPLIT(Table1[[#This Row],[Fuel (no space after comma)]], ","), FuelList_Final_EF!$A$2:$B$65, 2, FALSE))</f>
        <v>53.06</v>
      </c>
      <c r="S3781" s="3">
        <f>Table1[[#This Row],[Generation (TWh)]]*10^9*VLOOKUP(Table1[[#This Row],[Turbine/Engine Technology]],Technology_HR!$A$2:$B$11,2,FALSE)*10^-6</f>
        <v>20896839.84</v>
      </c>
      <c r="T3781" s="5">
        <f>Table1[[#This Row],[Fuel Consumption (mmBtu)]]*Table1[[#This Row],[Emission Factor (kg CO2/ mmBtu)]]*10^3</f>
        <v>1108786321910.4001</v>
      </c>
      <c r="U3781" s="3">
        <f>Table1[[#This Row],[Emissions (g CO2)]]/(Table1[[#This Row],[Generation (TWh)]]*10^9)</f>
        <v>400.54994000000005</v>
      </c>
    </row>
    <row r="3782" spans="1:21" x14ac:dyDescent="0.35">
      <c r="A3782" t="s">
        <v>1215</v>
      </c>
      <c r="B3782" t="s">
        <v>3239</v>
      </c>
      <c r="C3782" t="str">
        <f>SUBSTITUTE(Table1[[#This Row],[Fuel]],", ",",")</f>
        <v>fossil gas: natural gas</v>
      </c>
      <c r="D3782" t="s">
        <v>3239</v>
      </c>
      <c r="H3782" t="s">
        <v>3438</v>
      </c>
      <c r="I3782">
        <v>800</v>
      </c>
      <c r="J3782" t="s">
        <v>3449</v>
      </c>
      <c r="K3782">
        <v>2024</v>
      </c>
      <c r="L3782" t="s">
        <v>29</v>
      </c>
      <c r="M3782" t="s">
        <v>29</v>
      </c>
      <c r="N3782">
        <v>3.2855530000000002</v>
      </c>
      <c r="O3782">
        <v>99.508176000000006</v>
      </c>
      <c r="P3782" t="s">
        <v>3521</v>
      </c>
      <c r="Q3782" s="3">
        <f>Table1[[#This Row],[Capacity (MW)]]*0.395*8760*10^-6</f>
        <v>2.76816</v>
      </c>
      <c r="R3782" s="3" cm="1">
        <f t="array" ref="R3782">AVERAGE(VLOOKUP(_xlfn.TEXTSPLIT(Table1[[#This Row],[Fuel (no space after comma)]], ","), FuelList_Final_EF!$A$2:$B$65, 2, FALSE))</f>
        <v>53.06</v>
      </c>
      <c r="S3782" s="3">
        <f>Table1[[#This Row],[Generation (TWh)]]*10^9*VLOOKUP(Table1[[#This Row],[Turbine/Engine Technology]],Technology_HR!$A$2:$B$11,2,FALSE)*10^-6</f>
        <v>20896839.84</v>
      </c>
      <c r="T3782" s="5">
        <f>Table1[[#This Row],[Fuel Consumption (mmBtu)]]*Table1[[#This Row],[Emission Factor (kg CO2/ mmBtu)]]*10^3</f>
        <v>1108786321910.4001</v>
      </c>
      <c r="U3782" s="3">
        <f>Table1[[#This Row],[Emissions (g CO2)]]/(Table1[[#This Row],[Generation (TWh)]]*10^9)</f>
        <v>400.54994000000005</v>
      </c>
    </row>
    <row r="3783" spans="1:21" x14ac:dyDescent="0.35">
      <c r="A3783" t="s">
        <v>1215</v>
      </c>
      <c r="B3783" t="s">
        <v>3239</v>
      </c>
      <c r="C3783" t="str">
        <f>SUBSTITUTE(Table1[[#This Row],[Fuel]],", ",",")</f>
        <v>fossil gas: natural gas</v>
      </c>
      <c r="D3783" t="s">
        <v>3239</v>
      </c>
      <c r="H3783" t="s">
        <v>3438</v>
      </c>
      <c r="I3783">
        <v>800</v>
      </c>
      <c r="J3783" t="s">
        <v>3450</v>
      </c>
      <c r="K3783" t="s">
        <v>29</v>
      </c>
      <c r="L3783" t="s">
        <v>29</v>
      </c>
      <c r="M3783" t="s">
        <v>29</v>
      </c>
      <c r="N3783">
        <v>3.2855530000000002</v>
      </c>
      <c r="O3783">
        <v>99.508176000000006</v>
      </c>
      <c r="P3783" t="s">
        <v>3521</v>
      </c>
      <c r="Q3783" s="3">
        <f>Table1[[#This Row],[Capacity (MW)]]*0.395*8760*10^-6</f>
        <v>2.76816</v>
      </c>
      <c r="R3783" s="3" cm="1">
        <f t="array" ref="R3783">AVERAGE(VLOOKUP(_xlfn.TEXTSPLIT(Table1[[#This Row],[Fuel (no space after comma)]], ","), FuelList_Final_EF!$A$2:$B$65, 2, FALSE))</f>
        <v>53.06</v>
      </c>
      <c r="S3783" s="3">
        <f>Table1[[#This Row],[Generation (TWh)]]*10^9*VLOOKUP(Table1[[#This Row],[Turbine/Engine Technology]],Technology_HR!$A$2:$B$11,2,FALSE)*10^-6</f>
        <v>20896839.84</v>
      </c>
      <c r="T3783" s="5">
        <f>Table1[[#This Row],[Fuel Consumption (mmBtu)]]*Table1[[#This Row],[Emission Factor (kg CO2/ mmBtu)]]*10^3</f>
        <v>1108786321910.4001</v>
      </c>
      <c r="U3783" s="3">
        <f>Table1[[#This Row],[Emissions (g CO2)]]/(Table1[[#This Row],[Generation (TWh)]]*10^9)</f>
        <v>400.54994000000005</v>
      </c>
    </row>
    <row r="3784" spans="1:21" x14ac:dyDescent="0.35">
      <c r="A3784" t="s">
        <v>1215</v>
      </c>
      <c r="B3784" t="s">
        <v>3239</v>
      </c>
      <c r="C3784" t="str">
        <f>SUBSTITUTE(Table1[[#This Row],[Fuel]],", ",",")</f>
        <v>fossil gas: natural gas</v>
      </c>
      <c r="D3784" t="s">
        <v>3239</v>
      </c>
      <c r="H3784" t="s">
        <v>3438</v>
      </c>
      <c r="I3784">
        <v>800</v>
      </c>
      <c r="J3784" t="s">
        <v>3450</v>
      </c>
      <c r="K3784" t="s">
        <v>29</v>
      </c>
      <c r="L3784" t="s">
        <v>29</v>
      </c>
      <c r="M3784" t="s">
        <v>29</v>
      </c>
      <c r="N3784">
        <v>3.2855530000000002</v>
      </c>
      <c r="O3784">
        <v>99.508176000000006</v>
      </c>
      <c r="P3784" t="s">
        <v>3521</v>
      </c>
      <c r="Q3784" s="3">
        <f>Table1[[#This Row],[Capacity (MW)]]*0.395*8760*10^-6</f>
        <v>2.76816</v>
      </c>
      <c r="R3784" s="3" cm="1">
        <f t="array" ref="R3784">AVERAGE(VLOOKUP(_xlfn.TEXTSPLIT(Table1[[#This Row],[Fuel (no space after comma)]], ","), FuelList_Final_EF!$A$2:$B$65, 2, FALSE))</f>
        <v>53.06</v>
      </c>
      <c r="S3784" s="3">
        <f>Table1[[#This Row],[Generation (TWh)]]*10^9*VLOOKUP(Table1[[#This Row],[Turbine/Engine Technology]],Technology_HR!$A$2:$B$11,2,FALSE)*10^-6</f>
        <v>20896839.84</v>
      </c>
      <c r="T3784" s="5">
        <f>Table1[[#This Row],[Fuel Consumption (mmBtu)]]*Table1[[#This Row],[Emission Factor (kg CO2/ mmBtu)]]*10^3</f>
        <v>1108786321910.4001</v>
      </c>
      <c r="U3784" s="3">
        <f>Table1[[#This Row],[Emissions (g CO2)]]/(Table1[[#This Row],[Generation (TWh)]]*10^9)</f>
        <v>400.54994000000005</v>
      </c>
    </row>
    <row r="3785" spans="1:21" x14ac:dyDescent="0.35">
      <c r="A3785" t="s">
        <v>1215</v>
      </c>
      <c r="B3785" t="s">
        <v>3239</v>
      </c>
      <c r="C3785" t="str">
        <f>SUBSTITUTE(Table1[[#This Row],[Fuel]],", ",",")</f>
        <v>fossil gas: natural gas</v>
      </c>
      <c r="D3785" t="s">
        <v>3239</v>
      </c>
      <c r="H3785" t="s">
        <v>3438</v>
      </c>
      <c r="I3785">
        <v>800</v>
      </c>
      <c r="J3785" t="s">
        <v>3450</v>
      </c>
      <c r="K3785" t="s">
        <v>29</v>
      </c>
      <c r="L3785" t="s">
        <v>29</v>
      </c>
      <c r="M3785" t="s">
        <v>29</v>
      </c>
      <c r="N3785">
        <v>3.2855530000000002</v>
      </c>
      <c r="O3785">
        <v>99.508176000000006</v>
      </c>
      <c r="P3785" t="s">
        <v>3521</v>
      </c>
      <c r="Q3785" s="3">
        <f>Table1[[#This Row],[Capacity (MW)]]*0.395*8760*10^-6</f>
        <v>2.76816</v>
      </c>
      <c r="R3785" s="3" cm="1">
        <f t="array" ref="R3785">AVERAGE(VLOOKUP(_xlfn.TEXTSPLIT(Table1[[#This Row],[Fuel (no space after comma)]], ","), FuelList_Final_EF!$A$2:$B$65, 2, FALSE))</f>
        <v>53.06</v>
      </c>
      <c r="S3785" s="3">
        <f>Table1[[#This Row],[Generation (TWh)]]*10^9*VLOOKUP(Table1[[#This Row],[Turbine/Engine Technology]],Technology_HR!$A$2:$B$11,2,FALSE)*10^-6</f>
        <v>20896839.84</v>
      </c>
      <c r="T3785" s="5">
        <f>Table1[[#This Row],[Fuel Consumption (mmBtu)]]*Table1[[#This Row],[Emission Factor (kg CO2/ mmBtu)]]*10^3</f>
        <v>1108786321910.4001</v>
      </c>
      <c r="U3785" s="3">
        <f>Table1[[#This Row],[Emissions (g CO2)]]/(Table1[[#This Row],[Generation (TWh)]]*10^9)</f>
        <v>400.54994000000005</v>
      </c>
    </row>
    <row r="3786" spans="1:21" x14ac:dyDescent="0.35">
      <c r="A3786" t="s">
        <v>1215</v>
      </c>
      <c r="B3786" t="s">
        <v>3239</v>
      </c>
      <c r="C3786" t="str">
        <f>SUBSTITUTE(Table1[[#This Row],[Fuel]],", ",",")</f>
        <v>fossil gas: natural gas</v>
      </c>
      <c r="D3786" t="s">
        <v>3239</v>
      </c>
      <c r="H3786" t="s">
        <v>3438</v>
      </c>
      <c r="I3786">
        <v>800</v>
      </c>
      <c r="J3786" t="s">
        <v>3450</v>
      </c>
      <c r="K3786" t="s">
        <v>29</v>
      </c>
      <c r="L3786" t="s">
        <v>29</v>
      </c>
      <c r="M3786" t="s">
        <v>29</v>
      </c>
      <c r="N3786">
        <v>3.2855530000000002</v>
      </c>
      <c r="O3786">
        <v>99.508176000000006</v>
      </c>
      <c r="P3786" t="s">
        <v>3521</v>
      </c>
      <c r="Q3786" s="3">
        <f>Table1[[#This Row],[Capacity (MW)]]*0.395*8760*10^-6</f>
        <v>2.76816</v>
      </c>
      <c r="R3786" s="3" cm="1">
        <f t="array" ref="R3786">AVERAGE(VLOOKUP(_xlfn.TEXTSPLIT(Table1[[#This Row],[Fuel (no space after comma)]], ","), FuelList_Final_EF!$A$2:$B$65, 2, FALSE))</f>
        <v>53.06</v>
      </c>
      <c r="S3786" s="3">
        <f>Table1[[#This Row],[Generation (TWh)]]*10^9*VLOOKUP(Table1[[#This Row],[Turbine/Engine Technology]],Technology_HR!$A$2:$B$11,2,FALSE)*10^-6</f>
        <v>20896839.84</v>
      </c>
      <c r="T3786" s="5">
        <f>Table1[[#This Row],[Fuel Consumption (mmBtu)]]*Table1[[#This Row],[Emission Factor (kg CO2/ mmBtu)]]*10^3</f>
        <v>1108786321910.4001</v>
      </c>
      <c r="U3786" s="3">
        <f>Table1[[#This Row],[Emissions (g CO2)]]/(Table1[[#This Row],[Generation (TWh)]]*10^9)</f>
        <v>400.54994000000005</v>
      </c>
    </row>
    <row r="3787" spans="1:21" x14ac:dyDescent="0.35">
      <c r="A3787" t="s">
        <v>1216</v>
      </c>
      <c r="B3787" t="s">
        <v>3239</v>
      </c>
      <c r="C3787" t="str">
        <f>SUBSTITUTE(Table1[[#This Row],[Fuel]],", ",",")</f>
        <v>fossil gas: natural gas</v>
      </c>
      <c r="D3787" t="s">
        <v>3239</v>
      </c>
      <c r="H3787" t="s">
        <v>3438</v>
      </c>
      <c r="I3787">
        <v>130</v>
      </c>
      <c r="J3787" t="s">
        <v>3446</v>
      </c>
      <c r="K3787">
        <v>2013</v>
      </c>
      <c r="L3787" t="s">
        <v>29</v>
      </c>
      <c r="M3787" t="s">
        <v>29</v>
      </c>
      <c r="N3787">
        <v>-6.269558</v>
      </c>
      <c r="O3787">
        <v>107.159678</v>
      </c>
      <c r="P3787" t="s">
        <v>3521</v>
      </c>
      <c r="Q3787" s="3">
        <f>Table1[[#This Row],[Capacity (MW)]]*0.395*8760*10^-6</f>
        <v>0.449826</v>
      </c>
      <c r="R3787" s="3" cm="1">
        <f t="array" ref="R3787">AVERAGE(VLOOKUP(_xlfn.TEXTSPLIT(Table1[[#This Row],[Fuel (no space after comma)]], ","), FuelList_Final_EF!$A$2:$B$65, 2, FALSE))</f>
        <v>53.06</v>
      </c>
      <c r="S3787" s="3">
        <f>Table1[[#This Row],[Generation (TWh)]]*10^9*VLOOKUP(Table1[[#This Row],[Turbine/Engine Technology]],Technology_HR!$A$2:$B$11,2,FALSE)*10^-6</f>
        <v>3395736.4739999999</v>
      </c>
      <c r="T3787" s="5">
        <f>Table1[[#This Row],[Fuel Consumption (mmBtu)]]*Table1[[#This Row],[Emission Factor (kg CO2/ mmBtu)]]*10^3</f>
        <v>180177777310.44</v>
      </c>
      <c r="U3787" s="3">
        <f>Table1[[#This Row],[Emissions (g CO2)]]/(Table1[[#This Row],[Generation (TWh)]]*10^9)</f>
        <v>400.54993999999999</v>
      </c>
    </row>
    <row r="3788" spans="1:21" x14ac:dyDescent="0.35">
      <c r="A3788" t="s">
        <v>1216</v>
      </c>
      <c r="B3788" t="s">
        <v>3239</v>
      </c>
      <c r="C3788" t="str">
        <f>SUBSTITUTE(Table1[[#This Row],[Fuel]],", ",",")</f>
        <v>fossil gas: natural gas</v>
      </c>
      <c r="D3788" t="s">
        <v>3239</v>
      </c>
      <c r="H3788" t="s">
        <v>59</v>
      </c>
      <c r="I3788">
        <v>130</v>
      </c>
      <c r="J3788" t="s">
        <v>3444</v>
      </c>
      <c r="K3788" t="s">
        <v>29</v>
      </c>
      <c r="L3788" t="s">
        <v>29</v>
      </c>
      <c r="M3788" t="s">
        <v>29</v>
      </c>
      <c r="N3788">
        <v>-6.269558</v>
      </c>
      <c r="O3788">
        <v>107.159678</v>
      </c>
      <c r="P3788" t="s">
        <v>3521</v>
      </c>
      <c r="Q3788" s="3">
        <f>Table1[[#This Row],[Capacity (MW)]]*0.395*8760*10^-6</f>
        <v>0.449826</v>
      </c>
      <c r="R3788" s="3" cm="1">
        <f t="array" ref="R3788">AVERAGE(VLOOKUP(_xlfn.TEXTSPLIT(Table1[[#This Row],[Fuel (no space after comma)]], ","), FuelList_Final_EF!$A$2:$B$65, 2, FALSE))</f>
        <v>53.06</v>
      </c>
      <c r="S3788" s="3">
        <f>Table1[[#This Row],[Generation (TWh)]]*10^9*VLOOKUP(Table1[[#This Row],[Turbine/Engine Technology]],Technology_HR!$A$2:$B$11,2,FALSE)*10^-6</f>
        <v>3731531.5829999996</v>
      </c>
      <c r="T3788" s="5">
        <f>Table1[[#This Row],[Fuel Consumption (mmBtu)]]*Table1[[#This Row],[Emission Factor (kg CO2/ mmBtu)]]*10^3</f>
        <v>197995065793.98001</v>
      </c>
      <c r="U3788" s="3">
        <f>Table1[[#This Row],[Emissions (g CO2)]]/(Table1[[#This Row],[Generation (TWh)]]*10^9)</f>
        <v>440.15923000000004</v>
      </c>
    </row>
    <row r="3789" spans="1:21" x14ac:dyDescent="0.35">
      <c r="A3789" t="s">
        <v>1217</v>
      </c>
      <c r="B3789" t="s">
        <v>3275</v>
      </c>
      <c r="C3789" t="str">
        <f>SUBSTITUTE(Table1[[#This Row],[Fuel]],", ",",")</f>
        <v>fossil liquids: fuel oil</v>
      </c>
      <c r="D3789" t="s">
        <v>3275</v>
      </c>
      <c r="H3789" t="s">
        <v>3437</v>
      </c>
      <c r="I3789">
        <v>160</v>
      </c>
      <c r="J3789" t="s">
        <v>3446</v>
      </c>
      <c r="K3789">
        <v>2014</v>
      </c>
      <c r="L3789" t="s">
        <v>29</v>
      </c>
      <c r="M3789" t="s">
        <v>29</v>
      </c>
      <c r="N3789">
        <v>3.7717130000000001</v>
      </c>
      <c r="O3789">
        <v>98.667689999999993</v>
      </c>
      <c r="P3789" t="s">
        <v>3521</v>
      </c>
      <c r="Q3789" s="3">
        <f>Table1[[#This Row],[Capacity (MW)]]*0.395*8760*10^-6</f>
        <v>0.55363200000000001</v>
      </c>
      <c r="R3789" s="3" cm="1">
        <f t="array" ref="R3789">AVERAGE(VLOOKUP(_xlfn.TEXTSPLIT(Table1[[#This Row],[Fuel (no space after comma)]], ","), FuelList_Final_EF!$A$2:$B$65, 2, FALSE))</f>
        <v>78.106682297772565</v>
      </c>
      <c r="S3789" s="3">
        <f>Table1[[#This Row],[Generation (TWh)]]*10^9*VLOOKUP(Table1[[#This Row],[Turbine/Engine Technology]],Technology_HR!$A$2:$B$11,2,FALSE)*10^-6</f>
        <v>4927324.8</v>
      </c>
      <c r="T3789" s="5">
        <f>Table1[[#This Row],[Fuel Consumption (mmBtu)]]*Table1[[#This Row],[Emission Factor (kg CO2/ mmBtu)]]*10^3</f>
        <v>384856992731.53571</v>
      </c>
      <c r="U3789" s="3">
        <f>Table1[[#This Row],[Emissions (g CO2)]]/(Table1[[#This Row],[Generation (TWh)]]*10^9)</f>
        <v>695.14947245017572</v>
      </c>
    </row>
    <row r="3790" spans="1:21" x14ac:dyDescent="0.35">
      <c r="A3790" t="s">
        <v>1209</v>
      </c>
      <c r="B3790" t="s">
        <v>3243</v>
      </c>
      <c r="C3790" t="str">
        <f>SUBSTITUTE(Table1[[#This Row],[Fuel]],", ",",")</f>
        <v>fossil gas: natural gas,fossil liquids: fuel oil</v>
      </c>
      <c r="D3790" t="s">
        <v>3239</v>
      </c>
      <c r="E3790" t="s">
        <v>3275</v>
      </c>
      <c r="H3790" t="s">
        <v>3440</v>
      </c>
      <c r="I3790">
        <v>65</v>
      </c>
      <c r="J3790" t="s">
        <v>3446</v>
      </c>
      <c r="K3790">
        <v>1984</v>
      </c>
      <c r="L3790" t="s">
        <v>29</v>
      </c>
      <c r="M3790" t="s">
        <v>29</v>
      </c>
      <c r="N3790">
        <v>3.7731479999999999</v>
      </c>
      <c r="O3790">
        <v>98.670029</v>
      </c>
      <c r="P3790" t="s">
        <v>3521</v>
      </c>
      <c r="Q3790" s="3">
        <f>Table1[[#This Row],[Capacity (MW)]]*0.395*8760*10^-6</f>
        <v>0.224913</v>
      </c>
      <c r="R3790" s="3" cm="1">
        <f t="array" ref="R3790">AVERAGE(VLOOKUP(_xlfn.TEXTSPLIT(Table1[[#This Row],[Fuel (no space after comma)]], ","), FuelList_Final_EF!$A$2:$B$65, 2, FALSE))</f>
        <v>65.583341148886291</v>
      </c>
      <c r="S3790" s="3">
        <f>Table1[[#This Row],[Generation (TWh)]]*10^9*VLOOKUP(Table1[[#This Row],[Turbine/Engine Technology]],Technology_HR!$A$2:$B$11,2,FALSE)*10^-6</f>
        <v>2313230.2050000001</v>
      </c>
      <c r="T3790" s="5">
        <f>Table1[[#This Row],[Fuel Consumption (mmBtu)]]*Table1[[#This Row],[Emission Factor (kg CO2/ mmBtu)]]*10^3</f>
        <v>151709365690.42316</v>
      </c>
      <c r="U3790" s="3">
        <f>Table1[[#This Row],[Emissions (g CO2)]]/(Table1[[#This Row],[Generation (TWh)]]*10^9)</f>
        <v>674.52466371629544</v>
      </c>
    </row>
    <row r="3791" spans="1:21" x14ac:dyDescent="0.35">
      <c r="A3791" t="s">
        <v>1209</v>
      </c>
      <c r="B3791" t="s">
        <v>3243</v>
      </c>
      <c r="C3791" t="str">
        <f>SUBSTITUTE(Table1[[#This Row],[Fuel]],", ",",")</f>
        <v>fossil gas: natural gas,fossil liquids: fuel oil</v>
      </c>
      <c r="D3791" t="s">
        <v>3239</v>
      </c>
      <c r="E3791" t="s">
        <v>3275</v>
      </c>
      <c r="H3791" t="s">
        <v>3440</v>
      </c>
      <c r="I3791">
        <v>65</v>
      </c>
      <c r="J3791" t="s">
        <v>3446</v>
      </c>
      <c r="K3791">
        <v>1984</v>
      </c>
      <c r="L3791" t="s">
        <v>29</v>
      </c>
      <c r="M3791" t="s">
        <v>29</v>
      </c>
      <c r="N3791">
        <v>3.7731479999999999</v>
      </c>
      <c r="O3791">
        <v>98.670029</v>
      </c>
      <c r="P3791" t="s">
        <v>3521</v>
      </c>
      <c r="Q3791" s="3">
        <f>Table1[[#This Row],[Capacity (MW)]]*0.395*8760*10^-6</f>
        <v>0.224913</v>
      </c>
      <c r="R3791" s="3" cm="1">
        <f t="array" ref="R3791">AVERAGE(VLOOKUP(_xlfn.TEXTSPLIT(Table1[[#This Row],[Fuel (no space after comma)]], ","), FuelList_Final_EF!$A$2:$B$65, 2, FALSE))</f>
        <v>65.583341148886291</v>
      </c>
      <c r="S3791" s="3">
        <f>Table1[[#This Row],[Generation (TWh)]]*10^9*VLOOKUP(Table1[[#This Row],[Turbine/Engine Technology]],Technology_HR!$A$2:$B$11,2,FALSE)*10^-6</f>
        <v>2313230.2050000001</v>
      </c>
      <c r="T3791" s="5">
        <f>Table1[[#This Row],[Fuel Consumption (mmBtu)]]*Table1[[#This Row],[Emission Factor (kg CO2/ mmBtu)]]*10^3</f>
        <v>151709365690.42316</v>
      </c>
      <c r="U3791" s="3">
        <f>Table1[[#This Row],[Emissions (g CO2)]]/(Table1[[#This Row],[Generation (TWh)]]*10^9)</f>
        <v>674.52466371629544</v>
      </c>
    </row>
    <row r="3792" spans="1:21" x14ac:dyDescent="0.35">
      <c r="A3792" t="s">
        <v>1209</v>
      </c>
      <c r="B3792" t="s">
        <v>3243</v>
      </c>
      <c r="C3792" t="str">
        <f>SUBSTITUTE(Table1[[#This Row],[Fuel]],", ",",")</f>
        <v>fossil gas: natural gas,fossil liquids: fuel oil</v>
      </c>
      <c r="D3792" t="s">
        <v>3239</v>
      </c>
      <c r="E3792" t="s">
        <v>3275</v>
      </c>
      <c r="H3792" t="s">
        <v>3440</v>
      </c>
      <c r="I3792">
        <v>65</v>
      </c>
      <c r="J3792" t="s">
        <v>3446</v>
      </c>
      <c r="K3792">
        <v>1984</v>
      </c>
      <c r="L3792" t="s">
        <v>29</v>
      </c>
      <c r="M3792" t="s">
        <v>29</v>
      </c>
      <c r="N3792">
        <v>3.7731479999999999</v>
      </c>
      <c r="O3792">
        <v>98.670029</v>
      </c>
      <c r="P3792" t="s">
        <v>3521</v>
      </c>
      <c r="Q3792" s="3">
        <f>Table1[[#This Row],[Capacity (MW)]]*0.395*8760*10^-6</f>
        <v>0.224913</v>
      </c>
      <c r="R3792" s="3" cm="1">
        <f t="array" ref="R3792">AVERAGE(VLOOKUP(_xlfn.TEXTSPLIT(Table1[[#This Row],[Fuel (no space after comma)]], ","), FuelList_Final_EF!$A$2:$B$65, 2, FALSE))</f>
        <v>65.583341148886291</v>
      </c>
      <c r="S3792" s="3">
        <f>Table1[[#This Row],[Generation (TWh)]]*10^9*VLOOKUP(Table1[[#This Row],[Turbine/Engine Technology]],Technology_HR!$A$2:$B$11,2,FALSE)*10^-6</f>
        <v>2313230.2050000001</v>
      </c>
      <c r="T3792" s="5">
        <f>Table1[[#This Row],[Fuel Consumption (mmBtu)]]*Table1[[#This Row],[Emission Factor (kg CO2/ mmBtu)]]*10^3</f>
        <v>151709365690.42316</v>
      </c>
      <c r="U3792" s="3">
        <f>Table1[[#This Row],[Emissions (g CO2)]]/(Table1[[#This Row],[Generation (TWh)]]*10^9)</f>
        <v>674.52466371629544</v>
      </c>
    </row>
    <row r="3793" spans="1:21" x14ac:dyDescent="0.35">
      <c r="A3793" t="s">
        <v>1209</v>
      </c>
      <c r="B3793" t="s">
        <v>3243</v>
      </c>
      <c r="C3793" t="str">
        <f>SUBSTITUTE(Table1[[#This Row],[Fuel]],", ",",")</f>
        <v>fossil gas: natural gas,fossil liquids: fuel oil</v>
      </c>
      <c r="D3793" t="s">
        <v>3239</v>
      </c>
      <c r="E3793" t="s">
        <v>3275</v>
      </c>
      <c r="H3793" t="s">
        <v>3440</v>
      </c>
      <c r="I3793">
        <v>65</v>
      </c>
      <c r="J3793" t="s">
        <v>3446</v>
      </c>
      <c r="K3793">
        <v>1984</v>
      </c>
      <c r="L3793" t="s">
        <v>29</v>
      </c>
      <c r="M3793" t="s">
        <v>29</v>
      </c>
      <c r="N3793">
        <v>3.7731479999999999</v>
      </c>
      <c r="O3793">
        <v>98.670029</v>
      </c>
      <c r="P3793" t="s">
        <v>3521</v>
      </c>
      <c r="Q3793" s="3">
        <f>Table1[[#This Row],[Capacity (MW)]]*0.395*8760*10^-6</f>
        <v>0.224913</v>
      </c>
      <c r="R3793" s="3" cm="1">
        <f t="array" ref="R3793">AVERAGE(VLOOKUP(_xlfn.TEXTSPLIT(Table1[[#This Row],[Fuel (no space after comma)]], ","), FuelList_Final_EF!$A$2:$B$65, 2, FALSE))</f>
        <v>65.583341148886291</v>
      </c>
      <c r="S3793" s="3">
        <f>Table1[[#This Row],[Generation (TWh)]]*10^9*VLOOKUP(Table1[[#This Row],[Turbine/Engine Technology]],Technology_HR!$A$2:$B$11,2,FALSE)*10^-6</f>
        <v>2313230.2050000001</v>
      </c>
      <c r="T3793" s="5">
        <f>Table1[[#This Row],[Fuel Consumption (mmBtu)]]*Table1[[#This Row],[Emission Factor (kg CO2/ mmBtu)]]*10^3</f>
        <v>151709365690.42316</v>
      </c>
      <c r="U3793" s="3">
        <f>Table1[[#This Row],[Emissions (g CO2)]]/(Table1[[#This Row],[Generation (TWh)]]*10^9)</f>
        <v>674.52466371629544</v>
      </c>
    </row>
    <row r="3794" spans="1:21" x14ac:dyDescent="0.35">
      <c r="A3794" t="s">
        <v>1209</v>
      </c>
      <c r="B3794" t="s">
        <v>3240</v>
      </c>
      <c r="C3794" t="str">
        <f>SUBSTITUTE(Table1[[#This Row],[Fuel]],", ",",")</f>
        <v>fossil gas: natural gas,fossil liquids: diesel</v>
      </c>
      <c r="D3794" t="s">
        <v>3239</v>
      </c>
      <c r="E3794" t="s">
        <v>3258</v>
      </c>
      <c r="H3794" t="s">
        <v>3438</v>
      </c>
      <c r="I3794">
        <v>395</v>
      </c>
      <c r="J3794" t="s">
        <v>3446</v>
      </c>
      <c r="K3794">
        <v>1994</v>
      </c>
      <c r="L3794" t="s">
        <v>29</v>
      </c>
      <c r="M3794" t="s">
        <v>29</v>
      </c>
      <c r="N3794">
        <v>3.7731479999999999</v>
      </c>
      <c r="O3794">
        <v>98.670029</v>
      </c>
      <c r="P3794" t="s">
        <v>3521</v>
      </c>
      <c r="Q3794" s="3">
        <f>Table1[[#This Row],[Capacity (MW)]]*0.395*8760*10^-6</f>
        <v>1.366779</v>
      </c>
      <c r="R3794" s="3" cm="1">
        <f t="array" ref="R3794">AVERAGE(VLOOKUP(_xlfn.TEXTSPLIT(Table1[[#This Row],[Fuel (no space after comma)]], ","), FuelList_Final_EF!$A$2:$B$65, 2, FALSE))</f>
        <v>65.583341148886291</v>
      </c>
      <c r="S3794" s="3">
        <f>Table1[[#This Row],[Generation (TWh)]]*10^9*VLOOKUP(Table1[[#This Row],[Turbine/Engine Technology]],Technology_HR!$A$2:$B$11,2,FALSE)*10^-6</f>
        <v>10317814.671</v>
      </c>
      <c r="T3794" s="5">
        <f>Table1[[#This Row],[Fuel Consumption (mmBtu)]]*Table1[[#This Row],[Emission Factor (kg CO2/ mmBtu)]]*10^3</f>
        <v>676676759479.177</v>
      </c>
      <c r="U3794" s="3">
        <f>Table1[[#This Row],[Emissions (g CO2)]]/(Table1[[#This Row],[Generation (TWh)]]*10^9)</f>
        <v>495.08864233294264</v>
      </c>
    </row>
    <row r="3795" spans="1:21" x14ac:dyDescent="0.35">
      <c r="A3795" t="s">
        <v>1209</v>
      </c>
      <c r="B3795" t="s">
        <v>3240</v>
      </c>
      <c r="C3795" t="str">
        <f>SUBSTITUTE(Table1[[#This Row],[Fuel]],", ",",")</f>
        <v>fossil gas: natural gas,fossil liquids: diesel</v>
      </c>
      <c r="D3795" t="s">
        <v>3239</v>
      </c>
      <c r="E3795" t="s">
        <v>3258</v>
      </c>
      <c r="H3795" t="s">
        <v>3438</v>
      </c>
      <c r="I3795">
        <v>422</v>
      </c>
      <c r="J3795" t="s">
        <v>3446</v>
      </c>
      <c r="K3795">
        <v>1994</v>
      </c>
      <c r="L3795" t="s">
        <v>29</v>
      </c>
      <c r="M3795" t="s">
        <v>29</v>
      </c>
      <c r="N3795">
        <v>3.7731479999999999</v>
      </c>
      <c r="O3795">
        <v>98.670029</v>
      </c>
      <c r="P3795" t="s">
        <v>3521</v>
      </c>
      <c r="Q3795" s="3">
        <f>Table1[[#This Row],[Capacity (MW)]]*0.395*8760*10^-6</f>
        <v>1.4602043999999998</v>
      </c>
      <c r="R3795" s="3" cm="1">
        <f t="array" ref="R3795">AVERAGE(VLOOKUP(_xlfn.TEXTSPLIT(Table1[[#This Row],[Fuel (no space after comma)]], ","), FuelList_Final_EF!$A$2:$B$65, 2, FALSE))</f>
        <v>65.583341148886291</v>
      </c>
      <c r="S3795" s="3">
        <f>Table1[[#This Row],[Generation (TWh)]]*10^9*VLOOKUP(Table1[[#This Row],[Turbine/Engine Technology]],Technology_HR!$A$2:$B$11,2,FALSE)*10^-6</f>
        <v>11023083.015599998</v>
      </c>
      <c r="T3795" s="5">
        <f>Table1[[#This Row],[Fuel Consumption (mmBtu)]]*Table1[[#This Row],[Emission Factor (kg CO2/ mmBtu)]]*10^3</f>
        <v>722930613924.58887</v>
      </c>
      <c r="U3795" s="3">
        <f>Table1[[#This Row],[Emissions (g CO2)]]/(Table1[[#This Row],[Generation (TWh)]]*10^9)</f>
        <v>495.08864233294258</v>
      </c>
    </row>
    <row r="3796" spans="1:21" x14ac:dyDescent="0.35">
      <c r="A3796" t="s">
        <v>1209</v>
      </c>
      <c r="B3796" t="s">
        <v>3242</v>
      </c>
      <c r="C3796" t="str">
        <f>SUBSTITUTE(Table1[[#This Row],[Fuel]],", ",",")</f>
        <v>fossil gas: lng</v>
      </c>
      <c r="D3796" t="s">
        <v>3242</v>
      </c>
      <c r="H3796" t="s">
        <v>3438</v>
      </c>
      <c r="I3796">
        <v>430</v>
      </c>
      <c r="J3796" t="s">
        <v>3452</v>
      </c>
      <c r="K3796" t="s">
        <v>29</v>
      </c>
      <c r="L3796" t="s">
        <v>29</v>
      </c>
      <c r="M3796" t="s">
        <v>29</v>
      </c>
      <c r="N3796">
        <v>3.7731479999999999</v>
      </c>
      <c r="O3796">
        <v>98.670029</v>
      </c>
      <c r="P3796" t="s">
        <v>3521</v>
      </c>
      <c r="Q3796" s="3">
        <f>Table1[[#This Row],[Capacity (MW)]]*0.395*8760*10^-6</f>
        <v>1.487886</v>
      </c>
      <c r="R3796" s="3" cm="1">
        <f t="array" ref="R3796">AVERAGE(VLOOKUP(_xlfn.TEXTSPLIT(Table1[[#This Row],[Fuel (no space after comma)]], ","), FuelList_Final_EF!$A$2:$B$65, 2, FALSE))</f>
        <v>67.685819715340017</v>
      </c>
      <c r="S3796" s="3">
        <f>Table1[[#This Row],[Generation (TWh)]]*10^9*VLOOKUP(Table1[[#This Row],[Turbine/Engine Technology]],Technology_HR!$A$2:$B$11,2,FALSE)*10^-6</f>
        <v>11232051.413999999</v>
      </c>
      <c r="T3796" s="5">
        <f>Table1[[#This Row],[Fuel Consumption (mmBtu)]]*Table1[[#This Row],[Emission Factor (kg CO2/ mmBtu)]]*10^3</f>
        <v>760250607041.43384</v>
      </c>
      <c r="U3796" s="3">
        <f>Table1[[#This Row],[Emissions (g CO2)]]/(Table1[[#This Row],[Generation (TWh)]]*10^9)</f>
        <v>510.96025303110173</v>
      </c>
    </row>
    <row r="3797" spans="1:21" x14ac:dyDescent="0.35">
      <c r="A3797" t="s">
        <v>1209</v>
      </c>
      <c r="B3797" t="s">
        <v>3283</v>
      </c>
      <c r="C3797" t="str">
        <f>SUBSTITUTE(Table1[[#This Row],[Fuel]],", ",",")</f>
        <v>fossil liquids: diesel,fossil gas: lng</v>
      </c>
      <c r="D3797" t="s">
        <v>3258</v>
      </c>
      <c r="E3797" t="s">
        <v>3242</v>
      </c>
      <c r="H3797" t="s">
        <v>3437</v>
      </c>
      <c r="I3797">
        <v>60</v>
      </c>
      <c r="J3797" t="s">
        <v>3446</v>
      </c>
      <c r="K3797">
        <v>2022</v>
      </c>
      <c r="L3797" t="s">
        <v>29</v>
      </c>
      <c r="M3797" t="s">
        <v>29</v>
      </c>
      <c r="N3797">
        <v>-3.5504820000000001</v>
      </c>
      <c r="O3797">
        <v>128.33573200000001</v>
      </c>
      <c r="P3797" t="s">
        <v>3521</v>
      </c>
      <c r="Q3797" s="3">
        <f>Table1[[#This Row],[Capacity (MW)]]*0.395*8760*10^-6</f>
        <v>0.20761200000000002</v>
      </c>
      <c r="R3797" s="3" cm="1">
        <f t="array" ref="R3797">AVERAGE(VLOOKUP(_xlfn.TEXTSPLIT(Table1[[#This Row],[Fuel (no space after comma)]], ","), FuelList_Final_EF!$A$2:$B$65, 2, FALSE))</f>
        <v>72.896251006556298</v>
      </c>
      <c r="S3797" s="3">
        <f>Table1[[#This Row],[Generation (TWh)]]*10^9*VLOOKUP(Table1[[#This Row],[Turbine/Engine Technology]],Technology_HR!$A$2:$B$11,2,FALSE)*10^-6</f>
        <v>1847746.8</v>
      </c>
      <c r="T3797" s="5">
        <f>Table1[[#This Row],[Fuel Consumption (mmBtu)]]*Table1[[#This Row],[Emission Factor (kg CO2/ mmBtu)]]*10^3</f>
        <v>134693814529.36119</v>
      </c>
      <c r="U3797" s="3">
        <f>Table1[[#This Row],[Emissions (g CO2)]]/(Table1[[#This Row],[Generation (TWh)]]*10^9)</f>
        <v>648.776633958351</v>
      </c>
    </row>
    <row r="3798" spans="1:21" x14ac:dyDescent="0.35">
      <c r="A3798" t="s">
        <v>1209</v>
      </c>
      <c r="B3798" t="s">
        <v>3239</v>
      </c>
      <c r="C3798" t="str">
        <f>SUBSTITUTE(Table1[[#This Row],[Fuel]],", ",",")</f>
        <v>fossil gas: natural gas</v>
      </c>
      <c r="D3798" t="s">
        <v>3239</v>
      </c>
      <c r="H3798" t="s">
        <v>3438</v>
      </c>
      <c r="I3798">
        <v>100</v>
      </c>
      <c r="J3798" t="s">
        <v>3446</v>
      </c>
      <c r="K3798" t="s">
        <v>29</v>
      </c>
      <c r="L3798" t="s">
        <v>29</v>
      </c>
      <c r="M3798" t="s">
        <v>29</v>
      </c>
      <c r="N3798">
        <v>-2.9234399999999998</v>
      </c>
      <c r="O3798">
        <v>104.87107</v>
      </c>
      <c r="P3798" t="s">
        <v>3521</v>
      </c>
      <c r="Q3798" s="3">
        <f>Table1[[#This Row],[Capacity (MW)]]*0.395*8760*10^-6</f>
        <v>0.34601999999999999</v>
      </c>
      <c r="R3798" s="3" cm="1">
        <f t="array" ref="R3798">AVERAGE(VLOOKUP(_xlfn.TEXTSPLIT(Table1[[#This Row],[Fuel (no space after comma)]], ","), FuelList_Final_EF!$A$2:$B$65, 2, FALSE))</f>
        <v>53.06</v>
      </c>
      <c r="S3798" s="3">
        <f>Table1[[#This Row],[Generation (TWh)]]*10^9*VLOOKUP(Table1[[#This Row],[Turbine/Engine Technology]],Technology_HR!$A$2:$B$11,2,FALSE)*10^-6</f>
        <v>2612104.98</v>
      </c>
      <c r="T3798" s="5">
        <f>Table1[[#This Row],[Fuel Consumption (mmBtu)]]*Table1[[#This Row],[Emission Factor (kg CO2/ mmBtu)]]*10^3</f>
        <v>138598290238.80002</v>
      </c>
      <c r="U3798" s="3">
        <f>Table1[[#This Row],[Emissions (g CO2)]]/(Table1[[#This Row],[Generation (TWh)]]*10^9)</f>
        <v>400.54994000000005</v>
      </c>
    </row>
    <row r="3799" spans="1:21" x14ac:dyDescent="0.35">
      <c r="A3799" t="s">
        <v>1218</v>
      </c>
      <c r="B3799" t="s">
        <v>3243</v>
      </c>
      <c r="C3799" t="str">
        <f>SUBSTITUTE(Table1[[#This Row],[Fuel]],", ",",")</f>
        <v>fossil gas: natural gas,fossil liquids: fuel oil</v>
      </c>
      <c r="D3799" t="s">
        <v>3239</v>
      </c>
      <c r="E3799" t="s">
        <v>3275</v>
      </c>
      <c r="H3799" t="s">
        <v>3440</v>
      </c>
      <c r="I3799">
        <v>80</v>
      </c>
      <c r="J3799" t="s">
        <v>3446</v>
      </c>
      <c r="K3799">
        <v>1978</v>
      </c>
      <c r="L3799" t="s">
        <v>29</v>
      </c>
      <c r="M3799" t="s">
        <v>29</v>
      </c>
      <c r="N3799">
        <v>-5.9940870000000004</v>
      </c>
      <c r="O3799">
        <v>105.984131</v>
      </c>
      <c r="P3799" t="s">
        <v>3521</v>
      </c>
      <c r="Q3799" s="3">
        <f>Table1[[#This Row],[Capacity (MW)]]*0.395*8760*10^-6</f>
        <v>0.27681600000000001</v>
      </c>
      <c r="R3799" s="3" cm="1">
        <f t="array" ref="R3799">AVERAGE(VLOOKUP(_xlfn.TEXTSPLIT(Table1[[#This Row],[Fuel (no space after comma)]], ","), FuelList_Final_EF!$A$2:$B$65, 2, FALSE))</f>
        <v>65.583341148886291</v>
      </c>
      <c r="S3799" s="3">
        <f>Table1[[#This Row],[Generation (TWh)]]*10^9*VLOOKUP(Table1[[#This Row],[Turbine/Engine Technology]],Technology_HR!$A$2:$B$11,2,FALSE)*10^-6</f>
        <v>2847052.56</v>
      </c>
      <c r="T3799" s="5">
        <f>Table1[[#This Row],[Fuel Consumption (mmBtu)]]*Table1[[#This Row],[Emission Factor (kg CO2/ mmBtu)]]*10^3</f>
        <v>186719219311.29007</v>
      </c>
      <c r="U3799" s="3">
        <f>Table1[[#This Row],[Emissions (g CO2)]]/(Table1[[#This Row],[Generation (TWh)]]*10^9)</f>
        <v>674.52466371629555</v>
      </c>
    </row>
    <row r="3800" spans="1:21" x14ac:dyDescent="0.35">
      <c r="A3800" t="s">
        <v>1218</v>
      </c>
      <c r="B3800" t="s">
        <v>3239</v>
      </c>
      <c r="C3800" t="str">
        <f>SUBSTITUTE(Table1[[#This Row],[Fuel]],", ",",")</f>
        <v>fossil gas: natural gas</v>
      </c>
      <c r="D3800" t="s">
        <v>3239</v>
      </c>
      <c r="H3800" t="s">
        <v>3438</v>
      </c>
      <c r="I3800">
        <v>120</v>
      </c>
      <c r="J3800" t="s">
        <v>3446</v>
      </c>
      <c r="K3800">
        <v>2015</v>
      </c>
      <c r="L3800" t="s">
        <v>29</v>
      </c>
      <c r="M3800" t="s">
        <v>29</v>
      </c>
      <c r="N3800">
        <v>-5.9940870000000004</v>
      </c>
      <c r="O3800">
        <v>105.984131</v>
      </c>
      <c r="P3800" t="s">
        <v>3521</v>
      </c>
      <c r="Q3800" s="3">
        <f>Table1[[#This Row],[Capacity (MW)]]*0.395*8760*10^-6</f>
        <v>0.41522400000000004</v>
      </c>
      <c r="R3800" s="3" cm="1">
        <f t="array" ref="R3800">AVERAGE(VLOOKUP(_xlfn.TEXTSPLIT(Table1[[#This Row],[Fuel (no space after comma)]], ","), FuelList_Final_EF!$A$2:$B$65, 2, FALSE))</f>
        <v>53.06</v>
      </c>
      <c r="S3800" s="3">
        <f>Table1[[#This Row],[Generation (TWh)]]*10^9*VLOOKUP(Table1[[#This Row],[Turbine/Engine Technology]],Technology_HR!$A$2:$B$11,2,FALSE)*10^-6</f>
        <v>3134525.9760000003</v>
      </c>
      <c r="T3800" s="5">
        <f>Table1[[#This Row],[Fuel Consumption (mmBtu)]]*Table1[[#This Row],[Emission Factor (kg CO2/ mmBtu)]]*10^3</f>
        <v>166317948286.56003</v>
      </c>
      <c r="U3800" s="3">
        <f>Table1[[#This Row],[Emissions (g CO2)]]/(Table1[[#This Row],[Generation (TWh)]]*10^9)</f>
        <v>400.54993999999999</v>
      </c>
    </row>
    <row r="3801" spans="1:21" x14ac:dyDescent="0.35">
      <c r="A3801" t="s">
        <v>1218</v>
      </c>
      <c r="B3801" t="s">
        <v>3243</v>
      </c>
      <c r="C3801" t="str">
        <f>SUBSTITUTE(Table1[[#This Row],[Fuel]],", ",",")</f>
        <v>fossil gas: natural gas,fossil liquids: fuel oil</v>
      </c>
      <c r="D3801" t="s">
        <v>3239</v>
      </c>
      <c r="E3801" t="s">
        <v>3275</v>
      </c>
      <c r="H3801" t="s">
        <v>3440</v>
      </c>
      <c r="I3801">
        <v>80</v>
      </c>
      <c r="J3801" t="s">
        <v>3446</v>
      </c>
      <c r="K3801">
        <v>1978</v>
      </c>
      <c r="L3801" t="s">
        <v>29</v>
      </c>
      <c r="M3801" t="s">
        <v>29</v>
      </c>
      <c r="N3801">
        <v>-5.9940870000000004</v>
      </c>
      <c r="O3801">
        <v>105.984131</v>
      </c>
      <c r="P3801" t="s">
        <v>3521</v>
      </c>
      <c r="Q3801" s="3">
        <f>Table1[[#This Row],[Capacity (MW)]]*0.395*8760*10^-6</f>
        <v>0.27681600000000001</v>
      </c>
      <c r="R3801" s="3" cm="1">
        <f t="array" ref="R3801">AVERAGE(VLOOKUP(_xlfn.TEXTSPLIT(Table1[[#This Row],[Fuel (no space after comma)]], ","), FuelList_Final_EF!$A$2:$B$65, 2, FALSE))</f>
        <v>65.583341148886291</v>
      </c>
      <c r="S3801" s="3">
        <f>Table1[[#This Row],[Generation (TWh)]]*10^9*VLOOKUP(Table1[[#This Row],[Turbine/Engine Technology]],Technology_HR!$A$2:$B$11,2,FALSE)*10^-6</f>
        <v>2847052.56</v>
      </c>
      <c r="T3801" s="5">
        <f>Table1[[#This Row],[Fuel Consumption (mmBtu)]]*Table1[[#This Row],[Emission Factor (kg CO2/ mmBtu)]]*10^3</f>
        <v>186719219311.29007</v>
      </c>
      <c r="U3801" s="3">
        <f>Table1[[#This Row],[Emissions (g CO2)]]/(Table1[[#This Row],[Generation (TWh)]]*10^9)</f>
        <v>674.52466371629555</v>
      </c>
    </row>
    <row r="3802" spans="1:21" x14ac:dyDescent="0.35">
      <c r="A3802" t="s">
        <v>1218</v>
      </c>
      <c r="B3802" t="s">
        <v>3243</v>
      </c>
      <c r="C3802" t="str">
        <f>SUBSTITUTE(Table1[[#This Row],[Fuel]],", ",",")</f>
        <v>fossil gas: natural gas,fossil liquids: fuel oil</v>
      </c>
      <c r="D3802" t="s">
        <v>3239</v>
      </c>
      <c r="E3802" t="s">
        <v>3275</v>
      </c>
      <c r="H3802" t="s">
        <v>3440</v>
      </c>
      <c r="I3802">
        <v>80</v>
      </c>
      <c r="J3802" t="s">
        <v>3446</v>
      </c>
      <c r="K3802">
        <v>1978</v>
      </c>
      <c r="L3802" t="s">
        <v>29</v>
      </c>
      <c r="M3802" t="s">
        <v>29</v>
      </c>
      <c r="N3802">
        <v>-5.9940870000000004</v>
      </c>
      <c r="O3802">
        <v>105.984131</v>
      </c>
      <c r="P3802" t="s">
        <v>3521</v>
      </c>
      <c r="Q3802" s="3">
        <f>Table1[[#This Row],[Capacity (MW)]]*0.395*8760*10^-6</f>
        <v>0.27681600000000001</v>
      </c>
      <c r="R3802" s="3" cm="1">
        <f t="array" ref="R3802">AVERAGE(VLOOKUP(_xlfn.TEXTSPLIT(Table1[[#This Row],[Fuel (no space after comma)]], ","), FuelList_Final_EF!$A$2:$B$65, 2, FALSE))</f>
        <v>65.583341148886291</v>
      </c>
      <c r="S3802" s="3">
        <f>Table1[[#This Row],[Generation (TWh)]]*10^9*VLOOKUP(Table1[[#This Row],[Turbine/Engine Technology]],Technology_HR!$A$2:$B$11,2,FALSE)*10^-6</f>
        <v>2847052.56</v>
      </c>
      <c r="T3802" s="5">
        <f>Table1[[#This Row],[Fuel Consumption (mmBtu)]]*Table1[[#This Row],[Emission Factor (kg CO2/ mmBtu)]]*10^3</f>
        <v>186719219311.29007</v>
      </c>
      <c r="U3802" s="3">
        <f>Table1[[#This Row],[Emissions (g CO2)]]/(Table1[[#This Row],[Generation (TWh)]]*10^9)</f>
        <v>674.52466371629555</v>
      </c>
    </row>
    <row r="3803" spans="1:21" x14ac:dyDescent="0.35">
      <c r="A3803" t="s">
        <v>1218</v>
      </c>
      <c r="B3803" t="s">
        <v>3243</v>
      </c>
      <c r="C3803" t="str">
        <f>SUBSTITUTE(Table1[[#This Row],[Fuel]],", ",",")</f>
        <v>fossil gas: natural gas,fossil liquids: fuel oil</v>
      </c>
      <c r="D3803" t="s">
        <v>3239</v>
      </c>
      <c r="E3803" t="s">
        <v>3275</v>
      </c>
      <c r="H3803" t="s">
        <v>3440</v>
      </c>
      <c r="I3803">
        <v>80</v>
      </c>
      <c r="J3803" t="s">
        <v>3446</v>
      </c>
      <c r="K3803">
        <v>1978</v>
      </c>
      <c r="L3803" t="s">
        <v>29</v>
      </c>
      <c r="M3803" t="s">
        <v>29</v>
      </c>
      <c r="N3803">
        <v>-5.9940870000000004</v>
      </c>
      <c r="O3803">
        <v>105.984131</v>
      </c>
      <c r="P3803" t="s">
        <v>3521</v>
      </c>
      <c r="Q3803" s="3">
        <f>Table1[[#This Row],[Capacity (MW)]]*0.395*8760*10^-6</f>
        <v>0.27681600000000001</v>
      </c>
      <c r="R3803" s="3" cm="1">
        <f t="array" ref="R3803">AVERAGE(VLOOKUP(_xlfn.TEXTSPLIT(Table1[[#This Row],[Fuel (no space after comma)]], ","), FuelList_Final_EF!$A$2:$B$65, 2, FALSE))</f>
        <v>65.583341148886291</v>
      </c>
      <c r="S3803" s="3">
        <f>Table1[[#This Row],[Generation (TWh)]]*10^9*VLOOKUP(Table1[[#This Row],[Turbine/Engine Technology]],Technology_HR!$A$2:$B$11,2,FALSE)*10^-6</f>
        <v>2847052.56</v>
      </c>
      <c r="T3803" s="5">
        <f>Table1[[#This Row],[Fuel Consumption (mmBtu)]]*Table1[[#This Row],[Emission Factor (kg CO2/ mmBtu)]]*10^3</f>
        <v>186719219311.29007</v>
      </c>
      <c r="U3803" s="3">
        <f>Table1[[#This Row],[Emissions (g CO2)]]/(Table1[[#This Row],[Generation (TWh)]]*10^9)</f>
        <v>674.52466371629555</v>
      </c>
    </row>
    <row r="3804" spans="1:21" x14ac:dyDescent="0.35">
      <c r="A3804" t="s">
        <v>1218</v>
      </c>
      <c r="B3804" t="s">
        <v>3243</v>
      </c>
      <c r="C3804" t="str">
        <f>SUBSTITUTE(Table1[[#This Row],[Fuel]],", ",",")</f>
        <v>fossil gas: natural gas,fossil liquids: fuel oil</v>
      </c>
      <c r="D3804" t="s">
        <v>3239</v>
      </c>
      <c r="E3804" t="s">
        <v>3275</v>
      </c>
      <c r="H3804" t="s">
        <v>3440</v>
      </c>
      <c r="I3804">
        <v>80</v>
      </c>
      <c r="J3804" t="s">
        <v>3446</v>
      </c>
      <c r="K3804">
        <v>1978</v>
      </c>
      <c r="L3804" t="s">
        <v>29</v>
      </c>
      <c r="M3804" t="s">
        <v>29</v>
      </c>
      <c r="N3804">
        <v>-5.9940870000000004</v>
      </c>
      <c r="O3804">
        <v>105.984131</v>
      </c>
      <c r="P3804" t="s">
        <v>3521</v>
      </c>
      <c r="Q3804" s="3">
        <f>Table1[[#This Row],[Capacity (MW)]]*0.395*8760*10^-6</f>
        <v>0.27681600000000001</v>
      </c>
      <c r="R3804" s="3" cm="1">
        <f t="array" ref="R3804">AVERAGE(VLOOKUP(_xlfn.TEXTSPLIT(Table1[[#This Row],[Fuel (no space after comma)]], ","), FuelList_Final_EF!$A$2:$B$65, 2, FALSE))</f>
        <v>65.583341148886291</v>
      </c>
      <c r="S3804" s="3">
        <f>Table1[[#This Row],[Generation (TWh)]]*10^9*VLOOKUP(Table1[[#This Row],[Turbine/Engine Technology]],Technology_HR!$A$2:$B$11,2,FALSE)*10^-6</f>
        <v>2847052.56</v>
      </c>
      <c r="T3804" s="5">
        <f>Table1[[#This Row],[Fuel Consumption (mmBtu)]]*Table1[[#This Row],[Emission Factor (kg CO2/ mmBtu)]]*10^3</f>
        <v>186719219311.29007</v>
      </c>
      <c r="U3804" s="3">
        <f>Table1[[#This Row],[Emissions (g CO2)]]/(Table1[[#This Row],[Generation (TWh)]]*10^9)</f>
        <v>674.52466371629555</v>
      </c>
    </row>
    <row r="3805" spans="1:21" x14ac:dyDescent="0.35">
      <c r="A3805" t="s">
        <v>1219</v>
      </c>
      <c r="B3805" t="s">
        <v>3239</v>
      </c>
      <c r="C3805" t="str">
        <f>SUBSTITUTE(Table1[[#This Row],[Fuel]],", ",",")</f>
        <v>fossil gas: natural gas</v>
      </c>
      <c r="D3805" t="s">
        <v>3239</v>
      </c>
      <c r="H3805" t="s">
        <v>3438</v>
      </c>
      <c r="I3805">
        <v>740</v>
      </c>
      <c r="J3805" t="s">
        <v>3446</v>
      </c>
      <c r="K3805">
        <v>2007</v>
      </c>
      <c r="L3805" t="s">
        <v>29</v>
      </c>
      <c r="M3805" t="s">
        <v>29</v>
      </c>
      <c r="N3805">
        <v>-5.9306000000000001</v>
      </c>
      <c r="O3805">
        <v>106.10420000000001</v>
      </c>
      <c r="P3805" t="s">
        <v>3521</v>
      </c>
      <c r="Q3805" s="3">
        <f>Table1[[#This Row],[Capacity (MW)]]*0.395*8760*10^-6</f>
        <v>2.5605479999999998</v>
      </c>
      <c r="R3805" s="3" cm="1">
        <f t="array" ref="R3805">AVERAGE(VLOOKUP(_xlfn.TEXTSPLIT(Table1[[#This Row],[Fuel (no space after comma)]], ","), FuelList_Final_EF!$A$2:$B$65, 2, FALSE))</f>
        <v>53.06</v>
      </c>
      <c r="S3805" s="3">
        <f>Table1[[#This Row],[Generation (TWh)]]*10^9*VLOOKUP(Table1[[#This Row],[Turbine/Engine Technology]],Technology_HR!$A$2:$B$11,2,FALSE)*10^-6</f>
        <v>19329576.851999998</v>
      </c>
      <c r="T3805" s="5">
        <f>Table1[[#This Row],[Fuel Consumption (mmBtu)]]*Table1[[#This Row],[Emission Factor (kg CO2/ mmBtu)]]*10^3</f>
        <v>1025627347767.1199</v>
      </c>
      <c r="U3805" s="3">
        <f>Table1[[#This Row],[Emissions (g CO2)]]/(Table1[[#This Row],[Generation (TWh)]]*10^9)</f>
        <v>400.54993999999994</v>
      </c>
    </row>
    <row r="3806" spans="1:21" x14ac:dyDescent="0.35">
      <c r="A3806" t="s">
        <v>1220</v>
      </c>
      <c r="B3806" t="s">
        <v>3239</v>
      </c>
      <c r="C3806" t="str">
        <f>SUBSTITUTE(Table1[[#This Row],[Fuel]],", ",",")</f>
        <v>fossil gas: natural gas</v>
      </c>
      <c r="D3806" t="s">
        <v>3239</v>
      </c>
      <c r="H3806" t="s">
        <v>3436</v>
      </c>
      <c r="I3806">
        <v>82</v>
      </c>
      <c r="J3806" t="s">
        <v>3446</v>
      </c>
      <c r="K3806" t="s">
        <v>29</v>
      </c>
      <c r="L3806" t="s">
        <v>29</v>
      </c>
      <c r="M3806" t="s">
        <v>29</v>
      </c>
      <c r="N3806">
        <v>-6.4803309999999996</v>
      </c>
      <c r="O3806">
        <v>106.899002</v>
      </c>
      <c r="P3806" t="s">
        <v>3521</v>
      </c>
      <c r="Q3806" s="3">
        <f>Table1[[#This Row],[Capacity (MW)]]*0.395*8760*10^-6</f>
        <v>0.2837364</v>
      </c>
      <c r="R3806" s="3" cm="1">
        <f t="array" ref="R3806">AVERAGE(VLOOKUP(_xlfn.TEXTSPLIT(Table1[[#This Row],[Fuel (no space after comma)]], ","), FuelList_Final_EF!$A$2:$B$65, 2, FALSE))</f>
        <v>53.06</v>
      </c>
      <c r="S3806" s="3">
        <f>Table1[[#This Row],[Generation (TWh)]]*10^9*VLOOKUP(Table1[[#This Row],[Turbine/Engine Technology]],Technology_HR!$A$2:$B$11,2,FALSE)*10^-6</f>
        <v>3123937.764</v>
      </c>
      <c r="T3806" s="5">
        <f>Table1[[#This Row],[Fuel Consumption (mmBtu)]]*Table1[[#This Row],[Emission Factor (kg CO2/ mmBtu)]]*10^3</f>
        <v>165756137757.84</v>
      </c>
      <c r="U3806" s="3">
        <f>Table1[[#This Row],[Emissions (g CO2)]]/(Table1[[#This Row],[Generation (TWh)]]*10^9)</f>
        <v>584.19060000000002</v>
      </c>
    </row>
    <row r="3807" spans="1:21" x14ac:dyDescent="0.35">
      <c r="A3807" t="s">
        <v>1209</v>
      </c>
      <c r="B3807" t="s">
        <v>3239</v>
      </c>
      <c r="C3807" t="str">
        <f>SUBSTITUTE(Table1[[#This Row],[Fuel]],", ",",")</f>
        <v>fossil gas: natural gas</v>
      </c>
      <c r="D3807" t="s">
        <v>3239</v>
      </c>
      <c r="H3807" t="s">
        <v>3437</v>
      </c>
      <c r="I3807">
        <v>112</v>
      </c>
      <c r="J3807" t="s">
        <v>3446</v>
      </c>
      <c r="K3807">
        <v>2012</v>
      </c>
      <c r="L3807" t="s">
        <v>29</v>
      </c>
      <c r="M3807" t="s">
        <v>29</v>
      </c>
      <c r="N3807">
        <v>1.071237</v>
      </c>
      <c r="O3807">
        <v>101.281543</v>
      </c>
      <c r="P3807" t="s">
        <v>3521</v>
      </c>
      <c r="Q3807" s="3">
        <f>Table1[[#This Row],[Capacity (MW)]]*0.395*8760*10^-6</f>
        <v>0.38754240000000001</v>
      </c>
      <c r="R3807" s="3" cm="1">
        <f t="array" ref="R3807">AVERAGE(VLOOKUP(_xlfn.TEXTSPLIT(Table1[[#This Row],[Fuel (no space after comma)]], ","), FuelList_Final_EF!$A$2:$B$65, 2, FALSE))</f>
        <v>53.06</v>
      </c>
      <c r="S3807" s="3">
        <f>Table1[[#This Row],[Generation (TWh)]]*10^9*VLOOKUP(Table1[[#This Row],[Turbine/Engine Technology]],Technology_HR!$A$2:$B$11,2,FALSE)*10^-6</f>
        <v>3449127.36</v>
      </c>
      <c r="T3807" s="5">
        <f>Table1[[#This Row],[Fuel Consumption (mmBtu)]]*Table1[[#This Row],[Emission Factor (kg CO2/ mmBtu)]]*10^3</f>
        <v>183010697721.60001</v>
      </c>
      <c r="U3807" s="3">
        <f>Table1[[#This Row],[Emissions (g CO2)]]/(Table1[[#This Row],[Generation (TWh)]]*10^9)</f>
        <v>472.23400000000004</v>
      </c>
    </row>
    <row r="3808" spans="1:21" x14ac:dyDescent="0.35">
      <c r="A3808" t="s">
        <v>1219</v>
      </c>
      <c r="B3808" t="s">
        <v>3239</v>
      </c>
      <c r="C3808" t="str">
        <f>SUBSTITUTE(Table1[[#This Row],[Fuel]],", ",",")</f>
        <v>fossil gas: natural gas</v>
      </c>
      <c r="D3808" t="s">
        <v>3239</v>
      </c>
      <c r="H3808" t="s">
        <v>3436</v>
      </c>
      <c r="I3808">
        <v>134</v>
      </c>
      <c r="J3808" t="s">
        <v>3446</v>
      </c>
      <c r="K3808">
        <v>1997</v>
      </c>
      <c r="L3808" t="s">
        <v>29</v>
      </c>
      <c r="M3808" t="s">
        <v>29</v>
      </c>
      <c r="N3808">
        <v>-8.1755549999999992</v>
      </c>
      <c r="O3808">
        <v>114.442718</v>
      </c>
      <c r="P3808" t="s">
        <v>3521</v>
      </c>
      <c r="Q3808" s="3">
        <f>Table1[[#This Row],[Capacity (MW)]]*0.395*8760*10^-6</f>
        <v>0.46366679999999999</v>
      </c>
      <c r="R3808" s="3" cm="1">
        <f t="array" ref="R3808">AVERAGE(VLOOKUP(_xlfn.TEXTSPLIT(Table1[[#This Row],[Fuel (no space after comma)]], ","), FuelList_Final_EF!$A$2:$B$65, 2, FALSE))</f>
        <v>53.06</v>
      </c>
      <c r="S3808" s="3">
        <f>Table1[[#This Row],[Generation (TWh)]]*10^9*VLOOKUP(Table1[[#This Row],[Turbine/Engine Technology]],Technology_HR!$A$2:$B$11,2,FALSE)*10^-6</f>
        <v>5104971.4679999994</v>
      </c>
      <c r="T3808" s="5">
        <f>Table1[[#This Row],[Fuel Consumption (mmBtu)]]*Table1[[#This Row],[Emission Factor (kg CO2/ mmBtu)]]*10^3</f>
        <v>270869786092.07999</v>
      </c>
      <c r="U3808" s="3">
        <f>Table1[[#This Row],[Emissions (g CO2)]]/(Table1[[#This Row],[Generation (TWh)]]*10^9)</f>
        <v>584.19060000000002</v>
      </c>
    </row>
    <row r="3809" spans="1:21" x14ac:dyDescent="0.35">
      <c r="A3809" t="s">
        <v>1209</v>
      </c>
      <c r="B3809" t="s">
        <v>3239</v>
      </c>
      <c r="C3809" t="str">
        <f>SUBSTITUTE(Table1[[#This Row],[Fuel]],", ",",")</f>
        <v>fossil gas: natural gas</v>
      </c>
      <c r="D3809" t="s">
        <v>3239</v>
      </c>
      <c r="H3809" t="s">
        <v>3436</v>
      </c>
      <c r="I3809">
        <v>100</v>
      </c>
      <c r="J3809" t="s">
        <v>3446</v>
      </c>
      <c r="K3809">
        <v>2016</v>
      </c>
      <c r="L3809" t="s">
        <v>29</v>
      </c>
      <c r="M3809" t="s">
        <v>29</v>
      </c>
      <c r="N3809">
        <v>0.46689399999999998</v>
      </c>
      <c r="O3809">
        <v>122.00625700000001</v>
      </c>
      <c r="P3809" t="s">
        <v>3521</v>
      </c>
      <c r="Q3809" s="3">
        <f>Table1[[#This Row],[Capacity (MW)]]*0.395*8760*10^-6</f>
        <v>0.34601999999999999</v>
      </c>
      <c r="R3809" s="3" cm="1">
        <f t="array" ref="R3809">AVERAGE(VLOOKUP(_xlfn.TEXTSPLIT(Table1[[#This Row],[Fuel (no space after comma)]], ","), FuelList_Final_EF!$A$2:$B$65, 2, FALSE))</f>
        <v>53.06</v>
      </c>
      <c r="S3809" s="3">
        <f>Table1[[#This Row],[Generation (TWh)]]*10^9*VLOOKUP(Table1[[#This Row],[Turbine/Engine Technology]],Technology_HR!$A$2:$B$11,2,FALSE)*10^-6</f>
        <v>3809680.1999999997</v>
      </c>
      <c r="T3809" s="5">
        <f>Table1[[#This Row],[Fuel Consumption (mmBtu)]]*Table1[[#This Row],[Emission Factor (kg CO2/ mmBtu)]]*10^3</f>
        <v>202141631412</v>
      </c>
      <c r="U3809" s="3">
        <f>Table1[[#This Row],[Emissions (g CO2)]]/(Table1[[#This Row],[Generation (TWh)]]*10^9)</f>
        <v>584.19060000000002</v>
      </c>
    </row>
    <row r="3810" spans="1:21" x14ac:dyDescent="0.35">
      <c r="A3810" t="s">
        <v>1221</v>
      </c>
      <c r="B3810" t="s">
        <v>3279</v>
      </c>
      <c r="C3810" t="str">
        <f>SUBSTITUTE(Table1[[#This Row],[Fuel]],", ",",")</f>
        <v>fossil gas: natural gas,bioenergy: unknown</v>
      </c>
      <c r="D3810" t="s">
        <v>3239</v>
      </c>
      <c r="E3810" t="s">
        <v>3643</v>
      </c>
      <c r="H3810" t="s">
        <v>3437</v>
      </c>
      <c r="I3810">
        <v>128</v>
      </c>
      <c r="J3810" t="s">
        <v>3446</v>
      </c>
      <c r="K3810">
        <v>2022</v>
      </c>
      <c r="L3810" t="s">
        <v>29</v>
      </c>
      <c r="M3810" t="s">
        <v>29</v>
      </c>
      <c r="N3810">
        <v>-4.146757</v>
      </c>
      <c r="O3810">
        <v>137.09279599999999</v>
      </c>
      <c r="P3810" t="s">
        <v>3521</v>
      </c>
      <c r="Q3810" s="3">
        <f>Table1[[#This Row],[Capacity (MW)]]*0.395*8760*10^-6</f>
        <v>0.44290560000000001</v>
      </c>
      <c r="R3810" s="3" cm="1">
        <f t="array" ref="R3810">AVERAGE(VLOOKUP(_xlfn.TEXTSPLIT(Table1[[#This Row],[Fuel (no space after comma)]], ","), FuelList_Final_EF!$A$2:$B$65, 2, FALSE))</f>
        <v>63.548749999999998</v>
      </c>
      <c r="S3810" s="3">
        <f>Table1[[#This Row],[Generation (TWh)]]*10^9*VLOOKUP(Table1[[#This Row],[Turbine/Engine Technology]],Technology_HR!$A$2:$B$11,2,FALSE)*10^-6</f>
        <v>3941859.84</v>
      </c>
      <c r="T3810" s="5">
        <f>Table1[[#This Row],[Fuel Consumption (mmBtu)]]*Table1[[#This Row],[Emission Factor (kg CO2/ mmBtu)]]*10^3</f>
        <v>250500265507.19998</v>
      </c>
      <c r="U3810" s="3">
        <f>Table1[[#This Row],[Emissions (g CO2)]]/(Table1[[#This Row],[Generation (TWh)]]*10^9)</f>
        <v>565.58387499999992</v>
      </c>
    </row>
    <row r="3811" spans="1:21" x14ac:dyDescent="0.35">
      <c r="A3811" t="s">
        <v>1219</v>
      </c>
      <c r="B3811" t="s">
        <v>3243</v>
      </c>
      <c r="C3811" t="str">
        <f>SUBSTITUTE(Table1[[#This Row],[Fuel]],", ",",")</f>
        <v>fossil gas: natural gas,fossil liquids: fuel oil</v>
      </c>
      <c r="D3811" t="s">
        <v>3239</v>
      </c>
      <c r="E3811" t="s">
        <v>3275</v>
      </c>
      <c r="H3811" t="s">
        <v>3438</v>
      </c>
      <c r="I3811">
        <v>456</v>
      </c>
      <c r="J3811" t="s">
        <v>3446</v>
      </c>
      <c r="K3811">
        <v>1997</v>
      </c>
      <c r="L3811" t="s">
        <v>29</v>
      </c>
      <c r="M3811" t="s">
        <v>29</v>
      </c>
      <c r="N3811">
        <v>-7.6516999999999999</v>
      </c>
      <c r="O3811">
        <v>113.0244</v>
      </c>
      <c r="P3811" t="s">
        <v>3521</v>
      </c>
      <c r="Q3811" s="3">
        <f>Table1[[#This Row],[Capacity (MW)]]*0.395*8760*10^-6</f>
        <v>1.5778511999999998</v>
      </c>
      <c r="R3811" s="3" cm="1">
        <f t="array" ref="R3811">AVERAGE(VLOOKUP(_xlfn.TEXTSPLIT(Table1[[#This Row],[Fuel (no space after comma)]], ","), FuelList_Final_EF!$A$2:$B$65, 2, FALSE))</f>
        <v>65.583341148886291</v>
      </c>
      <c r="S3811" s="3">
        <f>Table1[[#This Row],[Generation (TWh)]]*10^9*VLOOKUP(Table1[[#This Row],[Turbine/Engine Technology]],Technology_HR!$A$2:$B$11,2,FALSE)*10^-6</f>
        <v>11911198.708799997</v>
      </c>
      <c r="T3811" s="5">
        <f>Table1[[#This Row],[Fuel Consumption (mmBtu)]]*Table1[[#This Row],[Emission Factor (kg CO2/ mmBtu)]]*10^3</f>
        <v>781176208411.40417</v>
      </c>
      <c r="U3811" s="3">
        <f>Table1[[#This Row],[Emissions (g CO2)]]/(Table1[[#This Row],[Generation (TWh)]]*10^9)</f>
        <v>495.08864233294258</v>
      </c>
    </row>
    <row r="3812" spans="1:21" x14ac:dyDescent="0.35">
      <c r="A3812" t="s">
        <v>1219</v>
      </c>
      <c r="B3812" t="s">
        <v>3239</v>
      </c>
      <c r="C3812" t="str">
        <f>SUBSTITUTE(Table1[[#This Row],[Fuel]],", ",",")</f>
        <v>fossil gas: natural gas</v>
      </c>
      <c r="D3812" t="s">
        <v>3239</v>
      </c>
      <c r="H3812" t="s">
        <v>3438</v>
      </c>
      <c r="I3812">
        <v>450</v>
      </c>
      <c r="J3812" t="s">
        <v>3446</v>
      </c>
      <c r="K3812">
        <v>2020</v>
      </c>
      <c r="L3812" t="s">
        <v>29</v>
      </c>
      <c r="M3812" t="s">
        <v>29</v>
      </c>
      <c r="N3812">
        <v>-7.6516999999999999</v>
      </c>
      <c r="O3812">
        <v>113.0244</v>
      </c>
      <c r="P3812" t="s">
        <v>3521</v>
      </c>
      <c r="Q3812" s="3">
        <f>Table1[[#This Row],[Capacity (MW)]]*0.395*8760*10^-6</f>
        <v>1.5570899999999999</v>
      </c>
      <c r="R3812" s="3" cm="1">
        <f t="array" ref="R3812">AVERAGE(VLOOKUP(_xlfn.TEXTSPLIT(Table1[[#This Row],[Fuel (no space after comma)]], ","), FuelList_Final_EF!$A$2:$B$65, 2, FALSE))</f>
        <v>53.06</v>
      </c>
      <c r="S3812" s="3">
        <f>Table1[[#This Row],[Generation (TWh)]]*10^9*VLOOKUP(Table1[[#This Row],[Turbine/Engine Technology]],Technology_HR!$A$2:$B$11,2,FALSE)*10^-6</f>
        <v>11754472.409999998</v>
      </c>
      <c r="T3812" s="5">
        <f>Table1[[#This Row],[Fuel Consumption (mmBtu)]]*Table1[[#This Row],[Emission Factor (kg CO2/ mmBtu)]]*10^3</f>
        <v>623692306074.59998</v>
      </c>
      <c r="U3812" s="3">
        <f>Table1[[#This Row],[Emissions (g CO2)]]/(Table1[[#This Row],[Generation (TWh)]]*10^9)</f>
        <v>400.54994000000005</v>
      </c>
    </row>
    <row r="3813" spans="1:21" x14ac:dyDescent="0.35">
      <c r="A3813" t="s">
        <v>1219</v>
      </c>
      <c r="B3813" t="s">
        <v>3239</v>
      </c>
      <c r="C3813" t="str">
        <f>SUBSTITUTE(Table1[[#This Row],[Fuel]],", ",",")</f>
        <v>fossil gas: natural gas</v>
      </c>
      <c r="D3813" t="s">
        <v>3239</v>
      </c>
      <c r="H3813" t="s">
        <v>3438</v>
      </c>
      <c r="I3813">
        <v>450</v>
      </c>
      <c r="J3813" t="s">
        <v>3446</v>
      </c>
      <c r="K3813">
        <v>2019</v>
      </c>
      <c r="L3813" t="s">
        <v>29</v>
      </c>
      <c r="M3813" t="s">
        <v>29</v>
      </c>
      <c r="N3813">
        <v>-7.6516999999999999</v>
      </c>
      <c r="O3813">
        <v>113.0244</v>
      </c>
      <c r="P3813" t="s">
        <v>3521</v>
      </c>
      <c r="Q3813" s="3">
        <f>Table1[[#This Row],[Capacity (MW)]]*0.395*8760*10^-6</f>
        <v>1.5570899999999999</v>
      </c>
      <c r="R3813" s="3" cm="1">
        <f t="array" ref="R3813">AVERAGE(VLOOKUP(_xlfn.TEXTSPLIT(Table1[[#This Row],[Fuel (no space after comma)]], ","), FuelList_Final_EF!$A$2:$B$65, 2, FALSE))</f>
        <v>53.06</v>
      </c>
      <c r="S3813" s="3">
        <f>Table1[[#This Row],[Generation (TWh)]]*10^9*VLOOKUP(Table1[[#This Row],[Turbine/Engine Technology]],Technology_HR!$A$2:$B$11,2,FALSE)*10^-6</f>
        <v>11754472.409999998</v>
      </c>
      <c r="T3813" s="5">
        <f>Table1[[#This Row],[Fuel Consumption (mmBtu)]]*Table1[[#This Row],[Emission Factor (kg CO2/ mmBtu)]]*10^3</f>
        <v>623692306074.59998</v>
      </c>
      <c r="U3813" s="3">
        <f>Table1[[#This Row],[Emissions (g CO2)]]/(Table1[[#This Row],[Generation (TWh)]]*10^9)</f>
        <v>400.54994000000005</v>
      </c>
    </row>
    <row r="3814" spans="1:21" x14ac:dyDescent="0.35">
      <c r="A3814" t="s">
        <v>1222</v>
      </c>
      <c r="B3814" t="s">
        <v>3239</v>
      </c>
      <c r="C3814" t="str">
        <f>SUBSTITUTE(Table1[[#This Row],[Fuel]],", ",",")</f>
        <v>fossil gas: natural gas</v>
      </c>
      <c r="D3814" t="s">
        <v>3239</v>
      </c>
      <c r="H3814" t="s">
        <v>3436</v>
      </c>
      <c r="I3814">
        <v>500</v>
      </c>
      <c r="J3814" t="s">
        <v>3446</v>
      </c>
      <c r="K3814">
        <v>2020</v>
      </c>
      <c r="L3814" t="s">
        <v>29</v>
      </c>
      <c r="M3814" t="s">
        <v>29</v>
      </c>
      <c r="N3814">
        <v>-7.0890430000000002</v>
      </c>
      <c r="O3814">
        <v>112.606961</v>
      </c>
      <c r="P3814" t="s">
        <v>3521</v>
      </c>
      <c r="Q3814" s="3">
        <f>Table1[[#This Row],[Capacity (MW)]]*0.395*8760*10^-6</f>
        <v>1.7301</v>
      </c>
      <c r="R3814" s="3" cm="1">
        <f t="array" ref="R3814">AVERAGE(VLOOKUP(_xlfn.TEXTSPLIT(Table1[[#This Row],[Fuel (no space after comma)]], ","), FuelList_Final_EF!$A$2:$B$65, 2, FALSE))</f>
        <v>53.06</v>
      </c>
      <c r="S3814" s="3">
        <f>Table1[[#This Row],[Generation (TWh)]]*10^9*VLOOKUP(Table1[[#This Row],[Turbine/Engine Technology]],Technology_HR!$A$2:$B$11,2,FALSE)*10^-6</f>
        <v>19048401</v>
      </c>
      <c r="T3814" s="5">
        <f>Table1[[#This Row],[Fuel Consumption (mmBtu)]]*Table1[[#This Row],[Emission Factor (kg CO2/ mmBtu)]]*10^3</f>
        <v>1010708157060.0001</v>
      </c>
      <c r="U3814" s="3">
        <f>Table1[[#This Row],[Emissions (g CO2)]]/(Table1[[#This Row],[Generation (TWh)]]*10^9)</f>
        <v>584.19060000000002</v>
      </c>
    </row>
    <row r="3815" spans="1:21" x14ac:dyDescent="0.35">
      <c r="A3815" t="s">
        <v>1223</v>
      </c>
      <c r="B3815" t="s">
        <v>3243</v>
      </c>
      <c r="C3815" t="str">
        <f>SUBSTITUTE(Table1[[#This Row],[Fuel]],", ",",")</f>
        <v>fossil gas: natural gas,fossil liquids: fuel oil</v>
      </c>
      <c r="D3815" t="s">
        <v>3239</v>
      </c>
      <c r="E3815" t="s">
        <v>3275</v>
      </c>
      <c r="H3815" t="s">
        <v>3438</v>
      </c>
      <c r="I3815">
        <v>526</v>
      </c>
      <c r="J3815" t="s">
        <v>3446</v>
      </c>
      <c r="K3815">
        <v>1993</v>
      </c>
      <c r="L3815" t="s">
        <v>29</v>
      </c>
      <c r="M3815" t="s">
        <v>29</v>
      </c>
      <c r="N3815">
        <v>-7.1632999999999996</v>
      </c>
      <c r="O3815">
        <v>112.6615</v>
      </c>
      <c r="P3815" t="s">
        <v>3521</v>
      </c>
      <c r="Q3815" s="3">
        <f>Table1[[#This Row],[Capacity (MW)]]*0.395*8760*10^-6</f>
        <v>1.8200652000000002</v>
      </c>
      <c r="R3815" s="3" cm="1">
        <f t="array" ref="R3815">AVERAGE(VLOOKUP(_xlfn.TEXTSPLIT(Table1[[#This Row],[Fuel (no space after comma)]], ","), FuelList_Final_EF!$A$2:$B$65, 2, FALSE))</f>
        <v>65.583341148886291</v>
      </c>
      <c r="S3815" s="3">
        <f>Table1[[#This Row],[Generation (TWh)]]*10^9*VLOOKUP(Table1[[#This Row],[Turbine/Engine Technology]],Technology_HR!$A$2:$B$11,2,FALSE)*10^-6</f>
        <v>13739672.194800001</v>
      </c>
      <c r="T3815" s="5">
        <f>Table1[[#This Row],[Fuel Consumption (mmBtu)]]*Table1[[#This Row],[Emission Factor (kg CO2/ mmBtu)]]*10^3</f>
        <v>901093608825.43567</v>
      </c>
      <c r="U3815" s="3">
        <f>Table1[[#This Row],[Emissions (g CO2)]]/(Table1[[#This Row],[Generation (TWh)]]*10^9)</f>
        <v>495.08864233294253</v>
      </c>
    </row>
    <row r="3816" spans="1:21" x14ac:dyDescent="0.35">
      <c r="A3816" t="s">
        <v>1223</v>
      </c>
      <c r="B3816" t="s">
        <v>3243</v>
      </c>
      <c r="C3816" t="str">
        <f>SUBSTITUTE(Table1[[#This Row],[Fuel]],", ",",")</f>
        <v>fossil gas: natural gas,fossil liquids: fuel oil</v>
      </c>
      <c r="D3816" t="s">
        <v>3239</v>
      </c>
      <c r="E3816" t="s">
        <v>3275</v>
      </c>
      <c r="H3816" t="s">
        <v>3438</v>
      </c>
      <c r="I3816">
        <v>526</v>
      </c>
      <c r="J3816" t="s">
        <v>3446</v>
      </c>
      <c r="K3816">
        <v>1993</v>
      </c>
      <c r="L3816" t="s">
        <v>29</v>
      </c>
      <c r="M3816" t="s">
        <v>29</v>
      </c>
      <c r="N3816">
        <v>-7.1632999999999996</v>
      </c>
      <c r="O3816">
        <v>112.6615</v>
      </c>
      <c r="P3816" t="s">
        <v>3521</v>
      </c>
      <c r="Q3816" s="3">
        <f>Table1[[#This Row],[Capacity (MW)]]*0.395*8760*10^-6</f>
        <v>1.8200652000000002</v>
      </c>
      <c r="R3816" s="3" cm="1">
        <f t="array" ref="R3816">AVERAGE(VLOOKUP(_xlfn.TEXTSPLIT(Table1[[#This Row],[Fuel (no space after comma)]], ","), FuelList_Final_EF!$A$2:$B$65, 2, FALSE))</f>
        <v>65.583341148886291</v>
      </c>
      <c r="S3816" s="3">
        <f>Table1[[#This Row],[Generation (TWh)]]*10^9*VLOOKUP(Table1[[#This Row],[Turbine/Engine Technology]],Technology_HR!$A$2:$B$11,2,FALSE)*10^-6</f>
        <v>13739672.194800001</v>
      </c>
      <c r="T3816" s="5">
        <f>Table1[[#This Row],[Fuel Consumption (mmBtu)]]*Table1[[#This Row],[Emission Factor (kg CO2/ mmBtu)]]*10^3</f>
        <v>901093608825.43567</v>
      </c>
      <c r="U3816" s="3">
        <f>Table1[[#This Row],[Emissions (g CO2)]]/(Table1[[#This Row],[Generation (TWh)]]*10^9)</f>
        <v>495.08864233294253</v>
      </c>
    </row>
    <row r="3817" spans="1:21" x14ac:dyDescent="0.35">
      <c r="A3817" t="s">
        <v>1223</v>
      </c>
      <c r="B3817" t="s">
        <v>3243</v>
      </c>
      <c r="C3817" t="str">
        <f>SUBSTITUTE(Table1[[#This Row],[Fuel]],", ",",")</f>
        <v>fossil gas: natural gas,fossil liquids: fuel oil</v>
      </c>
      <c r="D3817" t="s">
        <v>3239</v>
      </c>
      <c r="E3817" t="s">
        <v>3275</v>
      </c>
      <c r="H3817" t="s">
        <v>3438</v>
      </c>
      <c r="I3817">
        <v>526</v>
      </c>
      <c r="J3817" t="s">
        <v>3446</v>
      </c>
      <c r="K3817">
        <v>1993</v>
      </c>
      <c r="L3817" t="s">
        <v>29</v>
      </c>
      <c r="M3817" t="s">
        <v>29</v>
      </c>
      <c r="N3817">
        <v>-7.1632999999999996</v>
      </c>
      <c r="O3817">
        <v>112.6615</v>
      </c>
      <c r="P3817" t="s">
        <v>3521</v>
      </c>
      <c r="Q3817" s="3">
        <f>Table1[[#This Row],[Capacity (MW)]]*0.395*8760*10^-6</f>
        <v>1.8200652000000002</v>
      </c>
      <c r="R3817" s="3" cm="1">
        <f t="array" ref="R3817">AVERAGE(VLOOKUP(_xlfn.TEXTSPLIT(Table1[[#This Row],[Fuel (no space after comma)]], ","), FuelList_Final_EF!$A$2:$B$65, 2, FALSE))</f>
        <v>65.583341148886291</v>
      </c>
      <c r="S3817" s="3">
        <f>Table1[[#This Row],[Generation (TWh)]]*10^9*VLOOKUP(Table1[[#This Row],[Turbine/Engine Technology]],Technology_HR!$A$2:$B$11,2,FALSE)*10^-6</f>
        <v>13739672.194800001</v>
      </c>
      <c r="T3817" s="5">
        <f>Table1[[#This Row],[Fuel Consumption (mmBtu)]]*Table1[[#This Row],[Emission Factor (kg CO2/ mmBtu)]]*10^3</f>
        <v>901093608825.43567</v>
      </c>
      <c r="U3817" s="3">
        <f>Table1[[#This Row],[Emissions (g CO2)]]/(Table1[[#This Row],[Generation (TWh)]]*10^9)</f>
        <v>495.08864233294253</v>
      </c>
    </row>
    <row r="3818" spans="1:21" x14ac:dyDescent="0.35">
      <c r="A3818" t="s">
        <v>1223</v>
      </c>
      <c r="B3818" t="s">
        <v>3243</v>
      </c>
      <c r="C3818" t="str">
        <f>SUBSTITUTE(Table1[[#This Row],[Fuel]],", ",",")</f>
        <v>fossil gas: natural gas,fossil liquids: fuel oil</v>
      </c>
      <c r="D3818" t="s">
        <v>3239</v>
      </c>
      <c r="E3818" t="s">
        <v>3275</v>
      </c>
      <c r="H3818" t="s">
        <v>3440</v>
      </c>
      <c r="I3818">
        <v>100</v>
      </c>
      <c r="J3818" t="s">
        <v>3446</v>
      </c>
      <c r="K3818">
        <v>1980</v>
      </c>
      <c r="L3818" t="s">
        <v>29</v>
      </c>
      <c r="M3818" t="s">
        <v>29</v>
      </c>
      <c r="N3818">
        <v>-7.1632999999999996</v>
      </c>
      <c r="O3818">
        <v>112.6615</v>
      </c>
      <c r="P3818" t="s">
        <v>3521</v>
      </c>
      <c r="Q3818" s="3">
        <f>Table1[[#This Row],[Capacity (MW)]]*0.395*8760*10^-6</f>
        <v>0.34601999999999999</v>
      </c>
      <c r="R3818" s="3" cm="1">
        <f t="array" ref="R3818">AVERAGE(VLOOKUP(_xlfn.TEXTSPLIT(Table1[[#This Row],[Fuel (no space after comma)]], ","), FuelList_Final_EF!$A$2:$B$65, 2, FALSE))</f>
        <v>65.583341148886291</v>
      </c>
      <c r="S3818" s="3">
        <f>Table1[[#This Row],[Generation (TWh)]]*10^9*VLOOKUP(Table1[[#This Row],[Turbine/Engine Technology]],Technology_HR!$A$2:$B$11,2,FALSE)*10^-6</f>
        <v>3558815.6999999997</v>
      </c>
      <c r="T3818" s="5">
        <f>Table1[[#This Row],[Fuel Consumption (mmBtu)]]*Table1[[#This Row],[Emission Factor (kg CO2/ mmBtu)]]*10^3</f>
        <v>233399024139.11255</v>
      </c>
      <c r="U3818" s="3">
        <f>Table1[[#This Row],[Emissions (g CO2)]]/(Table1[[#This Row],[Generation (TWh)]]*10^9)</f>
        <v>674.52466371629544</v>
      </c>
    </row>
    <row r="3819" spans="1:21" x14ac:dyDescent="0.35">
      <c r="A3819" t="s">
        <v>1223</v>
      </c>
      <c r="B3819" t="s">
        <v>3243</v>
      </c>
      <c r="C3819" t="str">
        <f>SUBSTITUTE(Table1[[#This Row],[Fuel]],", ",",")</f>
        <v>fossil gas: natural gas,fossil liquids: fuel oil</v>
      </c>
      <c r="D3819" t="s">
        <v>3239</v>
      </c>
      <c r="E3819" t="s">
        <v>3275</v>
      </c>
      <c r="H3819" t="s">
        <v>3440</v>
      </c>
      <c r="I3819">
        <v>100</v>
      </c>
      <c r="J3819" t="s">
        <v>3446</v>
      </c>
      <c r="K3819">
        <v>1981</v>
      </c>
      <c r="L3819" t="s">
        <v>29</v>
      </c>
      <c r="M3819" t="s">
        <v>29</v>
      </c>
      <c r="N3819">
        <v>-7.1632999999999996</v>
      </c>
      <c r="O3819">
        <v>112.6615</v>
      </c>
      <c r="P3819" t="s">
        <v>3521</v>
      </c>
      <c r="Q3819" s="3">
        <f>Table1[[#This Row],[Capacity (MW)]]*0.395*8760*10^-6</f>
        <v>0.34601999999999999</v>
      </c>
      <c r="R3819" s="3" cm="1">
        <f t="array" ref="R3819">AVERAGE(VLOOKUP(_xlfn.TEXTSPLIT(Table1[[#This Row],[Fuel (no space after comma)]], ","), FuelList_Final_EF!$A$2:$B$65, 2, FALSE))</f>
        <v>65.583341148886291</v>
      </c>
      <c r="S3819" s="3">
        <f>Table1[[#This Row],[Generation (TWh)]]*10^9*VLOOKUP(Table1[[#This Row],[Turbine/Engine Technology]],Technology_HR!$A$2:$B$11,2,FALSE)*10^-6</f>
        <v>3558815.6999999997</v>
      </c>
      <c r="T3819" s="5">
        <f>Table1[[#This Row],[Fuel Consumption (mmBtu)]]*Table1[[#This Row],[Emission Factor (kg CO2/ mmBtu)]]*10^3</f>
        <v>233399024139.11255</v>
      </c>
      <c r="U3819" s="3">
        <f>Table1[[#This Row],[Emissions (g CO2)]]/(Table1[[#This Row],[Generation (TWh)]]*10^9)</f>
        <v>674.52466371629544</v>
      </c>
    </row>
    <row r="3820" spans="1:21" x14ac:dyDescent="0.35">
      <c r="A3820" t="s">
        <v>1223</v>
      </c>
      <c r="B3820" t="s">
        <v>3243</v>
      </c>
      <c r="C3820" t="str">
        <f>SUBSTITUTE(Table1[[#This Row],[Fuel]],", ",",")</f>
        <v>fossil gas: natural gas,fossil liquids: fuel oil</v>
      </c>
      <c r="D3820" t="s">
        <v>3239</v>
      </c>
      <c r="E3820" t="s">
        <v>3275</v>
      </c>
      <c r="H3820" t="s">
        <v>3440</v>
      </c>
      <c r="I3820">
        <v>200</v>
      </c>
      <c r="J3820" t="s">
        <v>3446</v>
      </c>
      <c r="K3820">
        <v>1988</v>
      </c>
      <c r="L3820" t="s">
        <v>29</v>
      </c>
      <c r="M3820" t="s">
        <v>29</v>
      </c>
      <c r="N3820">
        <v>-7.1632999999999996</v>
      </c>
      <c r="O3820">
        <v>112.6615</v>
      </c>
      <c r="P3820" t="s">
        <v>3521</v>
      </c>
      <c r="Q3820" s="3">
        <f>Table1[[#This Row],[Capacity (MW)]]*0.395*8760*10^-6</f>
        <v>0.69203999999999999</v>
      </c>
      <c r="R3820" s="3" cm="1">
        <f t="array" ref="R3820">AVERAGE(VLOOKUP(_xlfn.TEXTSPLIT(Table1[[#This Row],[Fuel (no space after comma)]], ","), FuelList_Final_EF!$A$2:$B$65, 2, FALSE))</f>
        <v>65.583341148886291</v>
      </c>
      <c r="S3820" s="3">
        <f>Table1[[#This Row],[Generation (TWh)]]*10^9*VLOOKUP(Table1[[#This Row],[Turbine/Engine Technology]],Technology_HR!$A$2:$B$11,2,FALSE)*10^-6</f>
        <v>7117631.3999999994</v>
      </c>
      <c r="T3820" s="5">
        <f>Table1[[#This Row],[Fuel Consumption (mmBtu)]]*Table1[[#This Row],[Emission Factor (kg CO2/ mmBtu)]]*10^3</f>
        <v>466798048278.2251</v>
      </c>
      <c r="U3820" s="3">
        <f>Table1[[#This Row],[Emissions (g CO2)]]/(Table1[[#This Row],[Generation (TWh)]]*10^9)</f>
        <v>674.52466371629544</v>
      </c>
    </row>
    <row r="3821" spans="1:21" x14ac:dyDescent="0.35">
      <c r="A3821" t="s">
        <v>1223</v>
      </c>
      <c r="B3821" t="s">
        <v>3243</v>
      </c>
      <c r="C3821" t="str">
        <f>SUBSTITUTE(Table1[[#This Row],[Fuel]],", ",",")</f>
        <v>fossil gas: natural gas,fossil liquids: fuel oil</v>
      </c>
      <c r="D3821" t="s">
        <v>3239</v>
      </c>
      <c r="E3821" t="s">
        <v>3275</v>
      </c>
      <c r="H3821" t="s">
        <v>3440</v>
      </c>
      <c r="I3821">
        <v>200</v>
      </c>
      <c r="J3821" t="s">
        <v>3446</v>
      </c>
      <c r="K3821">
        <v>1988</v>
      </c>
      <c r="L3821" t="s">
        <v>29</v>
      </c>
      <c r="M3821" t="s">
        <v>29</v>
      </c>
      <c r="N3821">
        <v>-7.1632999999999996</v>
      </c>
      <c r="O3821">
        <v>112.6615</v>
      </c>
      <c r="P3821" t="s">
        <v>3521</v>
      </c>
      <c r="Q3821" s="3">
        <f>Table1[[#This Row],[Capacity (MW)]]*0.395*8760*10^-6</f>
        <v>0.69203999999999999</v>
      </c>
      <c r="R3821" s="3" cm="1">
        <f t="array" ref="R3821">AVERAGE(VLOOKUP(_xlfn.TEXTSPLIT(Table1[[#This Row],[Fuel (no space after comma)]], ","), FuelList_Final_EF!$A$2:$B$65, 2, FALSE))</f>
        <v>65.583341148886291</v>
      </c>
      <c r="S3821" s="3">
        <f>Table1[[#This Row],[Generation (TWh)]]*10^9*VLOOKUP(Table1[[#This Row],[Turbine/Engine Technology]],Technology_HR!$A$2:$B$11,2,FALSE)*10^-6</f>
        <v>7117631.3999999994</v>
      </c>
      <c r="T3821" s="5">
        <f>Table1[[#This Row],[Fuel Consumption (mmBtu)]]*Table1[[#This Row],[Emission Factor (kg CO2/ mmBtu)]]*10^3</f>
        <v>466798048278.2251</v>
      </c>
      <c r="U3821" s="3">
        <f>Table1[[#This Row],[Emissions (g CO2)]]/(Table1[[#This Row],[Generation (TWh)]]*10^9)</f>
        <v>674.52466371629544</v>
      </c>
    </row>
    <row r="3822" spans="1:21" x14ac:dyDescent="0.35">
      <c r="A3822" t="s">
        <v>1224</v>
      </c>
      <c r="B3822" t="s">
        <v>3239</v>
      </c>
      <c r="C3822" t="str">
        <f>SUBSTITUTE(Table1[[#This Row],[Fuel]],", ",",")</f>
        <v>fossil gas: natural gas</v>
      </c>
      <c r="D3822" t="s">
        <v>3239</v>
      </c>
      <c r="H3822" t="s">
        <v>3438</v>
      </c>
      <c r="I3822">
        <v>110</v>
      </c>
      <c r="J3822" t="s">
        <v>3446</v>
      </c>
      <c r="K3822">
        <v>2014</v>
      </c>
      <c r="L3822" t="s">
        <v>29</v>
      </c>
      <c r="M3822" t="s">
        <v>29</v>
      </c>
      <c r="N3822">
        <v>-3.5070199999999998</v>
      </c>
      <c r="O3822">
        <v>103.800147</v>
      </c>
      <c r="P3822" t="s">
        <v>3521</v>
      </c>
      <c r="Q3822" s="3">
        <f>Table1[[#This Row],[Capacity (MW)]]*0.395*8760*10^-6</f>
        <v>0.38062199999999996</v>
      </c>
      <c r="R3822" s="3" cm="1">
        <f t="array" ref="R3822">AVERAGE(VLOOKUP(_xlfn.TEXTSPLIT(Table1[[#This Row],[Fuel (no space after comma)]], ","), FuelList_Final_EF!$A$2:$B$65, 2, FALSE))</f>
        <v>53.06</v>
      </c>
      <c r="S3822" s="3">
        <f>Table1[[#This Row],[Generation (TWh)]]*10^9*VLOOKUP(Table1[[#This Row],[Turbine/Engine Technology]],Technology_HR!$A$2:$B$11,2,FALSE)*10^-6</f>
        <v>2873315.4779999992</v>
      </c>
      <c r="T3822" s="5">
        <f>Table1[[#This Row],[Fuel Consumption (mmBtu)]]*Table1[[#This Row],[Emission Factor (kg CO2/ mmBtu)]]*10^3</f>
        <v>152458119262.67996</v>
      </c>
      <c r="U3822" s="3">
        <f>Table1[[#This Row],[Emissions (g CO2)]]/(Table1[[#This Row],[Generation (TWh)]]*10^9)</f>
        <v>400.54993999999994</v>
      </c>
    </row>
    <row r="3823" spans="1:21" x14ac:dyDescent="0.35">
      <c r="A3823" t="s">
        <v>1209</v>
      </c>
      <c r="B3823" t="s">
        <v>3239</v>
      </c>
      <c r="C3823" t="str">
        <f>SUBSTITUTE(Table1[[#This Row],[Fuel]],", ",",")</f>
        <v>fossil gas: natural gas</v>
      </c>
      <c r="D3823" t="s">
        <v>3239</v>
      </c>
      <c r="H3823" t="s">
        <v>3438</v>
      </c>
      <c r="I3823">
        <v>124</v>
      </c>
      <c r="J3823" t="s">
        <v>3446</v>
      </c>
      <c r="K3823">
        <v>2008</v>
      </c>
      <c r="L3823" t="s">
        <v>29</v>
      </c>
      <c r="M3823" t="s">
        <v>29</v>
      </c>
      <c r="N3823">
        <v>-3.206744</v>
      </c>
      <c r="O3823">
        <v>104.656385</v>
      </c>
      <c r="P3823" t="s">
        <v>3521</v>
      </c>
      <c r="Q3823" s="3">
        <f>Table1[[#This Row],[Capacity (MW)]]*0.395*8760*10^-6</f>
        <v>0.42906480000000002</v>
      </c>
      <c r="R3823" s="3" cm="1">
        <f t="array" ref="R3823">AVERAGE(VLOOKUP(_xlfn.TEXTSPLIT(Table1[[#This Row],[Fuel (no space after comma)]], ","), FuelList_Final_EF!$A$2:$B$65, 2, FALSE))</f>
        <v>53.06</v>
      </c>
      <c r="S3823" s="3">
        <f>Table1[[#This Row],[Generation (TWh)]]*10^9*VLOOKUP(Table1[[#This Row],[Turbine/Engine Technology]],Technology_HR!$A$2:$B$11,2,FALSE)*10^-6</f>
        <v>3239010.1751999999</v>
      </c>
      <c r="T3823" s="5">
        <f>Table1[[#This Row],[Fuel Consumption (mmBtu)]]*Table1[[#This Row],[Emission Factor (kg CO2/ mmBtu)]]*10^3</f>
        <v>171861879896.112</v>
      </c>
      <c r="U3823" s="3">
        <f>Table1[[#This Row],[Emissions (g CO2)]]/(Table1[[#This Row],[Generation (TWh)]]*10^9)</f>
        <v>400.54993999999999</v>
      </c>
    </row>
    <row r="3824" spans="1:21" x14ac:dyDescent="0.35">
      <c r="A3824" t="s">
        <v>1225</v>
      </c>
      <c r="B3824" t="s">
        <v>3239</v>
      </c>
      <c r="C3824" t="str">
        <f>SUBSTITUTE(Table1[[#This Row],[Fuel]],", ",",")</f>
        <v>fossil gas: natural gas</v>
      </c>
      <c r="D3824" t="s">
        <v>3239</v>
      </c>
      <c r="H3824" t="s">
        <v>3438</v>
      </c>
      <c r="I3824">
        <v>755</v>
      </c>
      <c r="J3824" t="s">
        <v>3446</v>
      </c>
      <c r="K3824">
        <v>1993</v>
      </c>
      <c r="L3824" t="s">
        <v>29</v>
      </c>
      <c r="M3824" t="s">
        <v>29</v>
      </c>
      <c r="N3824">
        <v>-6.2907739999999999</v>
      </c>
      <c r="O3824">
        <v>107.120446</v>
      </c>
      <c r="P3824" t="s">
        <v>3521</v>
      </c>
      <c r="Q3824" s="3">
        <f>Table1[[#This Row],[Capacity (MW)]]*0.395*8760*10^-6</f>
        <v>2.6124510000000001</v>
      </c>
      <c r="R3824" s="3" cm="1">
        <f t="array" ref="R3824">AVERAGE(VLOOKUP(_xlfn.TEXTSPLIT(Table1[[#This Row],[Fuel (no space after comma)]], ","), FuelList_Final_EF!$A$2:$B$65, 2, FALSE))</f>
        <v>53.06</v>
      </c>
      <c r="S3824" s="3">
        <f>Table1[[#This Row],[Generation (TWh)]]*10^9*VLOOKUP(Table1[[#This Row],[Turbine/Engine Technology]],Technology_HR!$A$2:$B$11,2,FALSE)*10^-6</f>
        <v>19721392.598999999</v>
      </c>
      <c r="T3824" s="5">
        <f>Table1[[#This Row],[Fuel Consumption (mmBtu)]]*Table1[[#This Row],[Emission Factor (kg CO2/ mmBtu)]]*10^3</f>
        <v>1046417091302.9401</v>
      </c>
      <c r="U3824" s="3">
        <f>Table1[[#This Row],[Emissions (g CO2)]]/(Table1[[#This Row],[Generation (TWh)]]*10^9)</f>
        <v>400.54994000000005</v>
      </c>
    </row>
    <row r="3825" spans="1:21" x14ac:dyDescent="0.35">
      <c r="A3825" t="s">
        <v>1225</v>
      </c>
      <c r="B3825" t="s">
        <v>3239</v>
      </c>
      <c r="C3825" t="str">
        <f>SUBSTITUTE(Table1[[#This Row],[Fuel]],", ",",")</f>
        <v>fossil gas: natural gas</v>
      </c>
      <c r="D3825" t="s">
        <v>3239</v>
      </c>
      <c r="H3825" t="s">
        <v>3436</v>
      </c>
      <c r="I3825">
        <v>109</v>
      </c>
      <c r="J3825" t="s">
        <v>3446</v>
      </c>
      <c r="K3825">
        <v>2015</v>
      </c>
      <c r="L3825" t="s">
        <v>29</v>
      </c>
      <c r="M3825" t="s">
        <v>29</v>
      </c>
      <c r="N3825">
        <v>-6.2907739999999999</v>
      </c>
      <c r="O3825">
        <v>107.120446</v>
      </c>
      <c r="P3825" t="s">
        <v>3521</v>
      </c>
      <c r="Q3825" s="3">
        <f>Table1[[#This Row],[Capacity (MW)]]*0.395*8760*10^-6</f>
        <v>0.37716179999999999</v>
      </c>
      <c r="R3825" s="3" cm="1">
        <f t="array" ref="R3825">AVERAGE(VLOOKUP(_xlfn.TEXTSPLIT(Table1[[#This Row],[Fuel (no space after comma)]], ","), FuelList_Final_EF!$A$2:$B$65, 2, FALSE))</f>
        <v>53.06</v>
      </c>
      <c r="S3825" s="3">
        <f>Table1[[#This Row],[Generation (TWh)]]*10^9*VLOOKUP(Table1[[#This Row],[Turbine/Engine Technology]],Technology_HR!$A$2:$B$11,2,FALSE)*10^-6</f>
        <v>4152551.4179999996</v>
      </c>
      <c r="T3825" s="5">
        <f>Table1[[#This Row],[Fuel Consumption (mmBtu)]]*Table1[[#This Row],[Emission Factor (kg CO2/ mmBtu)]]*10^3</f>
        <v>220334378239.07999</v>
      </c>
      <c r="U3825" s="3">
        <f>Table1[[#This Row],[Emissions (g CO2)]]/(Table1[[#This Row],[Generation (TWh)]]*10^9)</f>
        <v>584.19060000000002</v>
      </c>
    </row>
    <row r="3826" spans="1:21" x14ac:dyDescent="0.35">
      <c r="A3826" t="s">
        <v>1223</v>
      </c>
      <c r="B3826" t="s">
        <v>3239</v>
      </c>
      <c r="C3826" t="str">
        <f>SUBSTITUTE(Table1[[#This Row],[Fuel]],", ",",")</f>
        <v>fossil gas: natural gas</v>
      </c>
      <c r="D3826" t="s">
        <v>3239</v>
      </c>
      <c r="H3826" t="s">
        <v>3438</v>
      </c>
      <c r="I3826">
        <v>800</v>
      </c>
      <c r="J3826" t="s">
        <v>3450</v>
      </c>
      <c r="K3826">
        <v>2030</v>
      </c>
      <c r="L3826" t="s">
        <v>29</v>
      </c>
      <c r="M3826" t="s">
        <v>29</v>
      </c>
      <c r="N3826">
        <v>-7.1095090000000001</v>
      </c>
      <c r="O3826">
        <v>112.621681</v>
      </c>
      <c r="P3826" t="s">
        <v>3521</v>
      </c>
      <c r="Q3826" s="3">
        <f>Table1[[#This Row],[Capacity (MW)]]*0.395*8760*10^-6</f>
        <v>2.76816</v>
      </c>
      <c r="R3826" s="3" cm="1">
        <f t="array" ref="R3826">AVERAGE(VLOOKUP(_xlfn.TEXTSPLIT(Table1[[#This Row],[Fuel (no space after comma)]], ","), FuelList_Final_EF!$A$2:$B$65, 2, FALSE))</f>
        <v>53.06</v>
      </c>
      <c r="S3826" s="3">
        <f>Table1[[#This Row],[Generation (TWh)]]*10^9*VLOOKUP(Table1[[#This Row],[Turbine/Engine Technology]],Technology_HR!$A$2:$B$11,2,FALSE)*10^-6</f>
        <v>20896839.84</v>
      </c>
      <c r="T3826" s="5">
        <f>Table1[[#This Row],[Fuel Consumption (mmBtu)]]*Table1[[#This Row],[Emission Factor (kg CO2/ mmBtu)]]*10^3</f>
        <v>1108786321910.4001</v>
      </c>
      <c r="U3826" s="3">
        <f>Table1[[#This Row],[Emissions (g CO2)]]/(Table1[[#This Row],[Generation (TWh)]]*10^9)</f>
        <v>400.54994000000005</v>
      </c>
    </row>
    <row r="3827" spans="1:21" x14ac:dyDescent="0.35">
      <c r="A3827" t="s">
        <v>1209</v>
      </c>
      <c r="B3827" t="s">
        <v>3240</v>
      </c>
      <c r="C3827" t="str">
        <f>SUBSTITUTE(Table1[[#This Row],[Fuel]],", ",",")</f>
        <v>fossil gas: natural gas,fossil liquids: diesel</v>
      </c>
      <c r="D3827" t="s">
        <v>3239</v>
      </c>
      <c r="E3827" t="s">
        <v>3258</v>
      </c>
      <c r="H3827" t="s">
        <v>3437</v>
      </c>
      <c r="I3827">
        <v>57</v>
      </c>
      <c r="J3827" t="s">
        <v>3446</v>
      </c>
      <c r="K3827">
        <v>2017</v>
      </c>
      <c r="L3827" t="s">
        <v>29</v>
      </c>
      <c r="M3827" t="s">
        <v>29</v>
      </c>
      <c r="N3827">
        <v>-2.6163609999999999</v>
      </c>
      <c r="O3827">
        <v>140.789297</v>
      </c>
      <c r="P3827" t="s">
        <v>3521</v>
      </c>
      <c r="Q3827" s="3">
        <f>Table1[[#This Row],[Capacity (MW)]]*0.395*8760*10^-6</f>
        <v>0.19723139999999997</v>
      </c>
      <c r="R3827" s="3" cm="1">
        <f t="array" ref="R3827">AVERAGE(VLOOKUP(_xlfn.TEXTSPLIT(Table1[[#This Row],[Fuel (no space after comma)]], ","), FuelList_Final_EF!$A$2:$B$65, 2, FALSE))</f>
        <v>65.583341148886291</v>
      </c>
      <c r="S3827" s="3">
        <f>Table1[[#This Row],[Generation (TWh)]]*10^9*VLOOKUP(Table1[[#This Row],[Turbine/Engine Technology]],Technology_HR!$A$2:$B$11,2,FALSE)*10^-6</f>
        <v>1755359.4599999997</v>
      </c>
      <c r="T3827" s="5">
        <f>Table1[[#This Row],[Fuel Consumption (mmBtu)]]*Table1[[#This Row],[Emission Factor (kg CO2/ mmBtu)]]*10^3</f>
        <v>115122338304.1048</v>
      </c>
      <c r="U3827" s="3">
        <f>Table1[[#This Row],[Emissions (g CO2)]]/(Table1[[#This Row],[Generation (TWh)]]*10^9)</f>
        <v>583.69173622508799</v>
      </c>
    </row>
    <row r="3828" spans="1:21" x14ac:dyDescent="0.35">
      <c r="A3828" t="s">
        <v>1209</v>
      </c>
      <c r="B3828" t="s">
        <v>3239</v>
      </c>
      <c r="C3828" t="str">
        <f>SUBSTITUTE(Table1[[#This Row],[Fuel]],", ",",")</f>
        <v>fossil gas: natural gas</v>
      </c>
      <c r="D3828" t="s">
        <v>3239</v>
      </c>
      <c r="H3828" t="s">
        <v>3438</v>
      </c>
      <c r="I3828">
        <v>300</v>
      </c>
      <c r="J3828" t="s">
        <v>3447</v>
      </c>
      <c r="K3828">
        <v>2024</v>
      </c>
      <c r="L3828" t="s">
        <v>29</v>
      </c>
      <c r="M3828" t="s">
        <v>29</v>
      </c>
      <c r="N3828">
        <v>0.16835900000000001</v>
      </c>
      <c r="O3828">
        <v>109.30446999999999</v>
      </c>
      <c r="P3828" t="s">
        <v>3521</v>
      </c>
      <c r="Q3828" s="3">
        <f>Table1[[#This Row],[Capacity (MW)]]*0.395*8760*10^-6</f>
        <v>1.03806</v>
      </c>
      <c r="R3828" s="3" cm="1">
        <f t="array" ref="R3828">AVERAGE(VLOOKUP(_xlfn.TEXTSPLIT(Table1[[#This Row],[Fuel (no space after comma)]], ","), FuelList_Final_EF!$A$2:$B$65, 2, FALSE))</f>
        <v>53.06</v>
      </c>
      <c r="S3828" s="3">
        <f>Table1[[#This Row],[Generation (TWh)]]*10^9*VLOOKUP(Table1[[#This Row],[Turbine/Engine Technology]],Technology_HR!$A$2:$B$11,2,FALSE)*10^-6</f>
        <v>7836314.9399999995</v>
      </c>
      <c r="T3828" s="5">
        <f>Table1[[#This Row],[Fuel Consumption (mmBtu)]]*Table1[[#This Row],[Emission Factor (kg CO2/ mmBtu)]]*10^3</f>
        <v>415794870716.39996</v>
      </c>
      <c r="U3828" s="3">
        <f>Table1[[#This Row],[Emissions (g CO2)]]/(Table1[[#This Row],[Generation (TWh)]]*10^9)</f>
        <v>400.54993999999999</v>
      </c>
    </row>
    <row r="3829" spans="1:21" x14ac:dyDescent="0.35">
      <c r="A3829" t="s">
        <v>1209</v>
      </c>
      <c r="B3829" t="s">
        <v>3240</v>
      </c>
      <c r="C3829" t="str">
        <f>SUBSTITUTE(Table1[[#This Row],[Fuel]],", ",",")</f>
        <v>fossil gas: natural gas,fossil liquids: diesel</v>
      </c>
      <c r="D3829" t="s">
        <v>3239</v>
      </c>
      <c r="E3829" t="s">
        <v>3258</v>
      </c>
      <c r="H3829" t="s">
        <v>3438</v>
      </c>
      <c r="I3829">
        <v>100</v>
      </c>
      <c r="J3829" t="s">
        <v>3450</v>
      </c>
      <c r="K3829">
        <v>2030</v>
      </c>
      <c r="L3829" t="s">
        <v>29</v>
      </c>
      <c r="M3829" t="s">
        <v>29</v>
      </c>
      <c r="N3829">
        <v>-2.7375919999999998</v>
      </c>
      <c r="O3829">
        <v>114.73802499999999</v>
      </c>
      <c r="P3829" t="s">
        <v>3521</v>
      </c>
      <c r="Q3829" s="3">
        <f>Table1[[#This Row],[Capacity (MW)]]*0.395*8760*10^-6</f>
        <v>0.34601999999999999</v>
      </c>
      <c r="R3829" s="3" cm="1">
        <f t="array" ref="R3829">AVERAGE(VLOOKUP(_xlfn.TEXTSPLIT(Table1[[#This Row],[Fuel (no space after comma)]], ","), FuelList_Final_EF!$A$2:$B$65, 2, FALSE))</f>
        <v>65.583341148886291</v>
      </c>
      <c r="S3829" s="3">
        <f>Table1[[#This Row],[Generation (TWh)]]*10^9*VLOOKUP(Table1[[#This Row],[Turbine/Engine Technology]],Technology_HR!$A$2:$B$11,2,FALSE)*10^-6</f>
        <v>2612104.98</v>
      </c>
      <c r="T3829" s="5">
        <f>Table1[[#This Row],[Fuel Consumption (mmBtu)]]*Table1[[#This Row],[Emission Factor (kg CO2/ mmBtu)]]*10^3</f>
        <v>171310572020.0448</v>
      </c>
      <c r="U3829" s="3">
        <f>Table1[[#This Row],[Emissions (g CO2)]]/(Table1[[#This Row],[Generation (TWh)]]*10^9)</f>
        <v>495.08864233294258</v>
      </c>
    </row>
    <row r="3830" spans="1:21" x14ac:dyDescent="0.35">
      <c r="A3830" t="s">
        <v>1209</v>
      </c>
      <c r="B3830" t="s">
        <v>3239</v>
      </c>
      <c r="C3830" t="str">
        <f>SUBSTITUTE(Table1[[#This Row],[Fuel]],", ",",")</f>
        <v>fossil gas: natural gas</v>
      </c>
      <c r="D3830" t="s">
        <v>3239</v>
      </c>
      <c r="H3830" t="s">
        <v>3438</v>
      </c>
      <c r="I3830">
        <v>80</v>
      </c>
      <c r="J3830" t="s">
        <v>3450</v>
      </c>
      <c r="K3830">
        <v>2026</v>
      </c>
      <c r="L3830" t="s">
        <v>29</v>
      </c>
      <c r="M3830" t="s">
        <v>29</v>
      </c>
      <c r="N3830">
        <v>-0.38436199999999998</v>
      </c>
      <c r="O3830">
        <v>117.051473</v>
      </c>
      <c r="P3830" t="s">
        <v>3521</v>
      </c>
      <c r="Q3830" s="3">
        <f>Table1[[#This Row],[Capacity (MW)]]*0.395*8760*10^-6</f>
        <v>0.27681600000000001</v>
      </c>
      <c r="R3830" s="3" cm="1">
        <f t="array" ref="R3830">AVERAGE(VLOOKUP(_xlfn.TEXTSPLIT(Table1[[#This Row],[Fuel (no space after comma)]], ","), FuelList_Final_EF!$A$2:$B$65, 2, FALSE))</f>
        <v>53.06</v>
      </c>
      <c r="S3830" s="3">
        <f>Table1[[#This Row],[Generation (TWh)]]*10^9*VLOOKUP(Table1[[#This Row],[Turbine/Engine Technology]],Technology_HR!$A$2:$B$11,2,FALSE)*10^-6</f>
        <v>2089683.9839999999</v>
      </c>
      <c r="T3830" s="5">
        <f>Table1[[#This Row],[Fuel Consumption (mmBtu)]]*Table1[[#This Row],[Emission Factor (kg CO2/ mmBtu)]]*10^3</f>
        <v>110878632191.03999</v>
      </c>
      <c r="U3830" s="3">
        <f>Table1[[#This Row],[Emissions (g CO2)]]/(Table1[[#This Row],[Generation (TWh)]]*10^9)</f>
        <v>400.54993999999999</v>
      </c>
    </row>
    <row r="3831" spans="1:21" x14ac:dyDescent="0.35">
      <c r="A3831" t="s">
        <v>1209</v>
      </c>
      <c r="B3831" t="s">
        <v>3240</v>
      </c>
      <c r="C3831" t="str">
        <f>SUBSTITUTE(Table1[[#This Row],[Fuel]],", ",",")</f>
        <v>fossil gas: natural gas,fossil liquids: diesel</v>
      </c>
      <c r="D3831" t="s">
        <v>3239</v>
      </c>
      <c r="E3831" t="s">
        <v>3258</v>
      </c>
      <c r="H3831" t="s">
        <v>3436</v>
      </c>
      <c r="I3831">
        <v>50</v>
      </c>
      <c r="J3831" t="s">
        <v>3446</v>
      </c>
      <c r="K3831">
        <v>2013</v>
      </c>
      <c r="L3831" t="s">
        <v>29</v>
      </c>
      <c r="M3831" t="s">
        <v>29</v>
      </c>
      <c r="N3831">
        <v>-0.38436199999999998</v>
      </c>
      <c r="O3831">
        <v>117.051473</v>
      </c>
      <c r="P3831" t="s">
        <v>3521</v>
      </c>
      <c r="Q3831" s="3">
        <f>Table1[[#This Row],[Capacity (MW)]]*0.395*8760*10^-6</f>
        <v>0.17301</v>
      </c>
      <c r="R3831" s="3" cm="1">
        <f t="array" ref="R3831">AVERAGE(VLOOKUP(_xlfn.TEXTSPLIT(Table1[[#This Row],[Fuel (no space after comma)]], ","), FuelList_Final_EF!$A$2:$B$65, 2, FALSE))</f>
        <v>65.583341148886291</v>
      </c>
      <c r="S3831" s="3">
        <f>Table1[[#This Row],[Generation (TWh)]]*10^9*VLOOKUP(Table1[[#This Row],[Turbine/Engine Technology]],Technology_HR!$A$2:$B$11,2,FALSE)*10^-6</f>
        <v>1904840.0999999999</v>
      </c>
      <c r="T3831" s="5">
        <f>Table1[[#This Row],[Fuel Consumption (mmBtu)]]*Table1[[#This Row],[Emission Factor (kg CO2/ mmBtu)]]*10^3</f>
        <v>124925778112.37868</v>
      </c>
      <c r="U3831" s="3">
        <f>Table1[[#This Row],[Emissions (g CO2)]]/(Table1[[#This Row],[Generation (TWh)]]*10^9)</f>
        <v>722.07258604923811</v>
      </c>
    </row>
    <row r="3832" spans="1:21" x14ac:dyDescent="0.35">
      <c r="A3832" t="s">
        <v>1209</v>
      </c>
      <c r="B3832" t="s">
        <v>3240</v>
      </c>
      <c r="C3832" t="str">
        <f>SUBSTITUTE(Table1[[#This Row],[Fuel]],", ",",")</f>
        <v>fossil gas: natural gas,fossil liquids: diesel</v>
      </c>
      <c r="D3832" t="s">
        <v>3239</v>
      </c>
      <c r="E3832" t="s">
        <v>3258</v>
      </c>
      <c r="H3832" t="s">
        <v>3436</v>
      </c>
      <c r="I3832">
        <v>50</v>
      </c>
      <c r="J3832" t="s">
        <v>3446</v>
      </c>
      <c r="K3832">
        <v>2013</v>
      </c>
      <c r="L3832" t="s">
        <v>29</v>
      </c>
      <c r="M3832" t="s">
        <v>29</v>
      </c>
      <c r="N3832">
        <v>-0.38436199999999998</v>
      </c>
      <c r="O3832">
        <v>117.051473</v>
      </c>
      <c r="P3832" t="s">
        <v>3521</v>
      </c>
      <c r="Q3832" s="3">
        <f>Table1[[#This Row],[Capacity (MW)]]*0.395*8760*10^-6</f>
        <v>0.17301</v>
      </c>
      <c r="R3832" s="3" cm="1">
        <f t="array" ref="R3832">AVERAGE(VLOOKUP(_xlfn.TEXTSPLIT(Table1[[#This Row],[Fuel (no space after comma)]], ","), FuelList_Final_EF!$A$2:$B$65, 2, FALSE))</f>
        <v>65.583341148886291</v>
      </c>
      <c r="S3832" s="3">
        <f>Table1[[#This Row],[Generation (TWh)]]*10^9*VLOOKUP(Table1[[#This Row],[Turbine/Engine Technology]],Technology_HR!$A$2:$B$11,2,FALSE)*10^-6</f>
        <v>1904840.0999999999</v>
      </c>
      <c r="T3832" s="5">
        <f>Table1[[#This Row],[Fuel Consumption (mmBtu)]]*Table1[[#This Row],[Emission Factor (kg CO2/ mmBtu)]]*10^3</f>
        <v>124925778112.37868</v>
      </c>
      <c r="U3832" s="3">
        <f>Table1[[#This Row],[Emissions (g CO2)]]/(Table1[[#This Row],[Generation (TWh)]]*10^9)</f>
        <v>722.07258604923811</v>
      </c>
    </row>
    <row r="3833" spans="1:21" x14ac:dyDescent="0.35">
      <c r="A3833" t="s">
        <v>1209</v>
      </c>
      <c r="B3833" t="s">
        <v>3240</v>
      </c>
      <c r="C3833" t="str">
        <f>SUBSTITUTE(Table1[[#This Row],[Fuel]],", ",",")</f>
        <v>fossil gas: natural gas,fossil liquids: diesel</v>
      </c>
      <c r="D3833" t="s">
        <v>3239</v>
      </c>
      <c r="E3833" t="s">
        <v>3258</v>
      </c>
      <c r="H3833" t="s">
        <v>3436</v>
      </c>
      <c r="I3833">
        <v>50</v>
      </c>
      <c r="J3833" t="s">
        <v>3450</v>
      </c>
      <c r="K3833">
        <v>2023</v>
      </c>
      <c r="L3833" t="s">
        <v>29</v>
      </c>
      <c r="M3833" t="s">
        <v>29</v>
      </c>
      <c r="N3833">
        <v>-0.38436199999999998</v>
      </c>
      <c r="O3833">
        <v>117.051473</v>
      </c>
      <c r="P3833" t="s">
        <v>3521</v>
      </c>
      <c r="Q3833" s="3">
        <f>Table1[[#This Row],[Capacity (MW)]]*0.395*8760*10^-6</f>
        <v>0.17301</v>
      </c>
      <c r="R3833" s="3" cm="1">
        <f t="array" ref="R3833">AVERAGE(VLOOKUP(_xlfn.TEXTSPLIT(Table1[[#This Row],[Fuel (no space after comma)]], ","), FuelList_Final_EF!$A$2:$B$65, 2, FALSE))</f>
        <v>65.583341148886291</v>
      </c>
      <c r="S3833" s="3">
        <f>Table1[[#This Row],[Generation (TWh)]]*10^9*VLOOKUP(Table1[[#This Row],[Turbine/Engine Technology]],Technology_HR!$A$2:$B$11,2,FALSE)*10^-6</f>
        <v>1904840.0999999999</v>
      </c>
      <c r="T3833" s="5">
        <f>Table1[[#This Row],[Fuel Consumption (mmBtu)]]*Table1[[#This Row],[Emission Factor (kg CO2/ mmBtu)]]*10^3</f>
        <v>124925778112.37868</v>
      </c>
      <c r="U3833" s="3">
        <f>Table1[[#This Row],[Emissions (g CO2)]]/(Table1[[#This Row],[Generation (TWh)]]*10^9)</f>
        <v>722.07258604923811</v>
      </c>
    </row>
    <row r="3834" spans="1:21" x14ac:dyDescent="0.35">
      <c r="A3834" t="s">
        <v>1209</v>
      </c>
      <c r="B3834" t="s">
        <v>3240</v>
      </c>
      <c r="C3834" t="str">
        <f>SUBSTITUTE(Table1[[#This Row],[Fuel]],", ",",")</f>
        <v>fossil gas: natural gas,fossil liquids: diesel</v>
      </c>
      <c r="D3834" t="s">
        <v>3239</v>
      </c>
      <c r="E3834" t="s">
        <v>3258</v>
      </c>
      <c r="H3834" t="s">
        <v>3436</v>
      </c>
      <c r="I3834">
        <v>50</v>
      </c>
      <c r="J3834" t="s">
        <v>3450</v>
      </c>
      <c r="K3834">
        <v>2023</v>
      </c>
      <c r="L3834" t="s">
        <v>29</v>
      </c>
      <c r="M3834" t="s">
        <v>29</v>
      </c>
      <c r="N3834">
        <v>-0.38436199999999998</v>
      </c>
      <c r="O3834">
        <v>117.051473</v>
      </c>
      <c r="P3834" t="s">
        <v>3521</v>
      </c>
      <c r="Q3834" s="3">
        <f>Table1[[#This Row],[Capacity (MW)]]*0.395*8760*10^-6</f>
        <v>0.17301</v>
      </c>
      <c r="R3834" s="3" cm="1">
        <f t="array" ref="R3834">AVERAGE(VLOOKUP(_xlfn.TEXTSPLIT(Table1[[#This Row],[Fuel (no space after comma)]], ","), FuelList_Final_EF!$A$2:$B$65, 2, FALSE))</f>
        <v>65.583341148886291</v>
      </c>
      <c r="S3834" s="3">
        <f>Table1[[#This Row],[Generation (TWh)]]*10^9*VLOOKUP(Table1[[#This Row],[Turbine/Engine Technology]],Technology_HR!$A$2:$B$11,2,FALSE)*10^-6</f>
        <v>1904840.0999999999</v>
      </c>
      <c r="T3834" s="5">
        <f>Table1[[#This Row],[Fuel Consumption (mmBtu)]]*Table1[[#This Row],[Emission Factor (kg CO2/ mmBtu)]]*10^3</f>
        <v>124925778112.37868</v>
      </c>
      <c r="U3834" s="3">
        <f>Table1[[#This Row],[Emissions (g CO2)]]/(Table1[[#This Row],[Generation (TWh)]]*10^9)</f>
        <v>722.07258604923811</v>
      </c>
    </row>
    <row r="3835" spans="1:21" x14ac:dyDescent="0.35">
      <c r="A3835" t="s">
        <v>841</v>
      </c>
      <c r="B3835" t="s">
        <v>3239</v>
      </c>
      <c r="C3835" t="str">
        <f>SUBSTITUTE(Table1[[#This Row],[Fuel]],", ",",")</f>
        <v>fossil gas: natural gas</v>
      </c>
      <c r="D3835" t="s">
        <v>3239</v>
      </c>
      <c r="H3835" t="s">
        <v>3441</v>
      </c>
      <c r="I3835">
        <v>470</v>
      </c>
      <c r="J3835" t="s">
        <v>3446</v>
      </c>
      <c r="K3835">
        <v>2016</v>
      </c>
      <c r="L3835" t="s">
        <v>29</v>
      </c>
      <c r="M3835" t="s">
        <v>29</v>
      </c>
      <c r="N3835">
        <v>3.775582</v>
      </c>
      <c r="O3835">
        <v>98.669766999999993</v>
      </c>
      <c r="P3835" t="s">
        <v>3521</v>
      </c>
      <c r="Q3835" s="3">
        <f>Table1[[#This Row],[Capacity (MW)]]*0.395*8760*10^-6</f>
        <v>1.6262939999999999</v>
      </c>
      <c r="R3835" s="3" cm="1">
        <f t="array" ref="R3835">AVERAGE(VLOOKUP(_xlfn.TEXTSPLIT(Table1[[#This Row],[Fuel (no space after comma)]], ","), FuelList_Final_EF!$A$2:$B$65, 2, FALSE))</f>
        <v>53.06</v>
      </c>
      <c r="S3835" s="3">
        <f>Table1[[#This Row],[Generation (TWh)]]*10^9*VLOOKUP(Table1[[#This Row],[Turbine/Engine Technology]],Technology_HR!$A$2:$B$11,2,FALSE)*10^-6</f>
        <v>12276893.405999999</v>
      </c>
      <c r="T3835" s="5">
        <f>Table1[[#This Row],[Fuel Consumption (mmBtu)]]*Table1[[#This Row],[Emission Factor (kg CO2/ mmBtu)]]*10^3</f>
        <v>651411964122.35999</v>
      </c>
      <c r="U3835" s="3">
        <f>Table1[[#This Row],[Emissions (g CO2)]]/(Table1[[#This Row],[Generation (TWh)]]*10^9)</f>
        <v>400.54993999999999</v>
      </c>
    </row>
    <row r="3836" spans="1:21" x14ac:dyDescent="0.35">
      <c r="A3836" t="s">
        <v>841</v>
      </c>
      <c r="B3836" t="s">
        <v>3242</v>
      </c>
      <c r="C3836" t="str">
        <f>SUBSTITUTE(Table1[[#This Row],[Fuel]],", ",",")</f>
        <v>fossil gas: lng</v>
      </c>
      <c r="D3836" t="s">
        <v>3242</v>
      </c>
      <c r="H3836" t="s">
        <v>3441</v>
      </c>
      <c r="I3836">
        <v>125</v>
      </c>
      <c r="J3836" t="s">
        <v>3446</v>
      </c>
      <c r="K3836">
        <v>2016</v>
      </c>
      <c r="L3836" t="s">
        <v>29</v>
      </c>
      <c r="M3836" t="s">
        <v>29</v>
      </c>
      <c r="N3836">
        <v>1.1877150000000001</v>
      </c>
      <c r="O3836">
        <v>124.47854100000001</v>
      </c>
      <c r="P3836" t="s">
        <v>3521</v>
      </c>
      <c r="Q3836" s="3">
        <f>Table1[[#This Row],[Capacity (MW)]]*0.395*8760*10^-6</f>
        <v>0.43252499999999999</v>
      </c>
      <c r="R3836" s="3" cm="1">
        <f t="array" ref="R3836">AVERAGE(VLOOKUP(_xlfn.TEXTSPLIT(Table1[[#This Row],[Fuel (no space after comma)]], ","), FuelList_Final_EF!$A$2:$B$65, 2, FALSE))</f>
        <v>67.685819715340017</v>
      </c>
      <c r="S3836" s="3">
        <f>Table1[[#This Row],[Generation (TWh)]]*10^9*VLOOKUP(Table1[[#This Row],[Turbine/Engine Technology]],Technology_HR!$A$2:$B$11,2,FALSE)*10^-6</f>
        <v>3265131.2249999996</v>
      </c>
      <c r="T3836" s="5">
        <f>Table1[[#This Row],[Fuel Consumption (mmBtu)]]*Table1[[#This Row],[Emission Factor (kg CO2/ mmBtu)]]*10^3</f>
        <v>221003083442.27728</v>
      </c>
      <c r="U3836" s="3">
        <f>Table1[[#This Row],[Emissions (g CO2)]]/(Table1[[#This Row],[Generation (TWh)]]*10^9)</f>
        <v>510.96025303110173</v>
      </c>
    </row>
    <row r="3837" spans="1:21" x14ac:dyDescent="0.35">
      <c r="A3837" t="s">
        <v>1226</v>
      </c>
      <c r="B3837" t="s">
        <v>3239</v>
      </c>
      <c r="C3837" t="str">
        <f>SUBSTITUTE(Table1[[#This Row],[Fuel]],", ",",")</f>
        <v>fossil gas: natural gas</v>
      </c>
      <c r="D3837" t="s">
        <v>3239</v>
      </c>
      <c r="H3837" t="s">
        <v>3438</v>
      </c>
      <c r="I3837">
        <v>145</v>
      </c>
      <c r="J3837" t="s">
        <v>3448</v>
      </c>
      <c r="K3837">
        <v>2010</v>
      </c>
      <c r="L3837" t="s">
        <v>29</v>
      </c>
      <c r="M3837" t="s">
        <v>29</v>
      </c>
      <c r="N3837">
        <v>-3.0302609999999999</v>
      </c>
      <c r="O3837">
        <v>104.741981</v>
      </c>
      <c r="P3837" t="s">
        <v>3521</v>
      </c>
      <c r="Q3837" s="3">
        <f>Table1[[#This Row],[Capacity (MW)]]*0.395*8760*10^-6</f>
        <v>0.50172899999999998</v>
      </c>
      <c r="R3837" s="3" cm="1">
        <f t="array" ref="R3837">AVERAGE(VLOOKUP(_xlfn.TEXTSPLIT(Table1[[#This Row],[Fuel (no space after comma)]], ","), FuelList_Final_EF!$A$2:$B$65, 2, FALSE))</f>
        <v>53.06</v>
      </c>
      <c r="S3837" s="3">
        <f>Table1[[#This Row],[Generation (TWh)]]*10^9*VLOOKUP(Table1[[#This Row],[Turbine/Engine Technology]],Technology_HR!$A$2:$B$11,2,FALSE)*10^-6</f>
        <v>3787552.2209999999</v>
      </c>
      <c r="T3837" s="5">
        <f>Table1[[#This Row],[Fuel Consumption (mmBtu)]]*Table1[[#This Row],[Emission Factor (kg CO2/ mmBtu)]]*10^3</f>
        <v>200967520846.26001</v>
      </c>
      <c r="U3837" s="3">
        <f>Table1[[#This Row],[Emissions (g CO2)]]/(Table1[[#This Row],[Generation (TWh)]]*10^9)</f>
        <v>400.54993999999999</v>
      </c>
    </row>
    <row r="3838" spans="1:21" x14ac:dyDescent="0.35">
      <c r="A3838" t="s">
        <v>1209</v>
      </c>
      <c r="B3838" t="s">
        <v>3239</v>
      </c>
      <c r="C3838" t="str">
        <f>SUBSTITUTE(Table1[[#This Row],[Fuel]],", ",",")</f>
        <v>fossil gas: natural gas</v>
      </c>
      <c r="D3838" t="s">
        <v>3239</v>
      </c>
      <c r="H3838" t="s">
        <v>3438</v>
      </c>
      <c r="I3838">
        <v>80</v>
      </c>
      <c r="J3838" t="s">
        <v>3446</v>
      </c>
      <c r="K3838">
        <v>2015</v>
      </c>
      <c r="L3838" t="s">
        <v>29</v>
      </c>
      <c r="M3838" t="s">
        <v>29</v>
      </c>
      <c r="N3838">
        <v>-3.0318350000000001</v>
      </c>
      <c r="O3838">
        <v>104.745957</v>
      </c>
      <c r="P3838" t="s">
        <v>3521</v>
      </c>
      <c r="Q3838" s="3">
        <f>Table1[[#This Row],[Capacity (MW)]]*0.395*8760*10^-6</f>
        <v>0.27681600000000001</v>
      </c>
      <c r="R3838" s="3" cm="1">
        <f t="array" ref="R3838">AVERAGE(VLOOKUP(_xlfn.TEXTSPLIT(Table1[[#This Row],[Fuel (no space after comma)]], ","), FuelList_Final_EF!$A$2:$B$65, 2, FALSE))</f>
        <v>53.06</v>
      </c>
      <c r="S3838" s="3">
        <f>Table1[[#This Row],[Generation (TWh)]]*10^9*VLOOKUP(Table1[[#This Row],[Turbine/Engine Technology]],Technology_HR!$A$2:$B$11,2,FALSE)*10^-6</f>
        <v>2089683.9839999999</v>
      </c>
      <c r="T3838" s="5">
        <f>Table1[[#This Row],[Fuel Consumption (mmBtu)]]*Table1[[#This Row],[Emission Factor (kg CO2/ mmBtu)]]*10^3</f>
        <v>110878632191.03999</v>
      </c>
      <c r="U3838" s="3">
        <f>Table1[[#This Row],[Emissions (g CO2)]]/(Table1[[#This Row],[Generation (TWh)]]*10^9)</f>
        <v>400.54993999999999</v>
      </c>
    </row>
    <row r="3839" spans="1:21" x14ac:dyDescent="0.35">
      <c r="A3839" t="s">
        <v>1218</v>
      </c>
      <c r="B3839" t="s">
        <v>3239</v>
      </c>
      <c r="C3839" t="str">
        <f>SUBSTITUTE(Table1[[#This Row],[Fuel]],", ",",")</f>
        <v>fossil gas: natural gas</v>
      </c>
      <c r="D3839" t="s">
        <v>3239</v>
      </c>
      <c r="H3839" t="s">
        <v>3438</v>
      </c>
      <c r="I3839">
        <v>120</v>
      </c>
      <c r="J3839" t="s">
        <v>3446</v>
      </c>
      <c r="K3839">
        <v>2015</v>
      </c>
      <c r="L3839" t="s">
        <v>29</v>
      </c>
      <c r="M3839" t="s">
        <v>29</v>
      </c>
      <c r="N3839">
        <v>-5.9923999999999999</v>
      </c>
      <c r="O3839">
        <v>105.9849</v>
      </c>
      <c r="P3839" t="s">
        <v>3521</v>
      </c>
      <c r="Q3839" s="3">
        <f>Table1[[#This Row],[Capacity (MW)]]*0.395*8760*10^-6</f>
        <v>0.41522400000000004</v>
      </c>
      <c r="R3839" s="3" cm="1">
        <f t="array" ref="R3839">AVERAGE(VLOOKUP(_xlfn.TEXTSPLIT(Table1[[#This Row],[Fuel (no space after comma)]], ","), FuelList_Final_EF!$A$2:$B$65, 2, FALSE))</f>
        <v>53.06</v>
      </c>
      <c r="S3839" s="3">
        <f>Table1[[#This Row],[Generation (TWh)]]*10^9*VLOOKUP(Table1[[#This Row],[Turbine/Engine Technology]],Technology_HR!$A$2:$B$11,2,FALSE)*10^-6</f>
        <v>3134525.9760000003</v>
      </c>
      <c r="T3839" s="5">
        <f>Table1[[#This Row],[Fuel Consumption (mmBtu)]]*Table1[[#This Row],[Emission Factor (kg CO2/ mmBtu)]]*10^3</f>
        <v>166317948286.56003</v>
      </c>
      <c r="U3839" s="3">
        <f>Table1[[#This Row],[Emissions (g CO2)]]/(Table1[[#This Row],[Generation (TWh)]]*10^9)</f>
        <v>400.54993999999999</v>
      </c>
    </row>
    <row r="3840" spans="1:21" x14ac:dyDescent="0.35">
      <c r="A3840" t="s">
        <v>1218</v>
      </c>
      <c r="B3840" t="s">
        <v>3239</v>
      </c>
      <c r="C3840" t="str">
        <f>SUBSTITUTE(Table1[[#This Row],[Fuel]],", ",",")</f>
        <v>fossil gas: natural gas</v>
      </c>
      <c r="D3840" t="s">
        <v>3239</v>
      </c>
      <c r="H3840" t="s">
        <v>3438</v>
      </c>
      <c r="I3840">
        <v>120</v>
      </c>
      <c r="J3840" t="s">
        <v>3450</v>
      </c>
      <c r="K3840" t="s">
        <v>29</v>
      </c>
      <c r="L3840" t="s">
        <v>29</v>
      </c>
      <c r="M3840" t="s">
        <v>29</v>
      </c>
      <c r="N3840">
        <v>-5.9923999999999999</v>
      </c>
      <c r="O3840">
        <v>105.9849</v>
      </c>
      <c r="P3840" t="s">
        <v>3521</v>
      </c>
      <c r="Q3840" s="3">
        <f>Table1[[#This Row],[Capacity (MW)]]*0.395*8760*10^-6</f>
        <v>0.41522400000000004</v>
      </c>
      <c r="R3840" s="3" cm="1">
        <f t="array" ref="R3840">AVERAGE(VLOOKUP(_xlfn.TEXTSPLIT(Table1[[#This Row],[Fuel (no space after comma)]], ","), FuelList_Final_EF!$A$2:$B$65, 2, FALSE))</f>
        <v>53.06</v>
      </c>
      <c r="S3840" s="3">
        <f>Table1[[#This Row],[Generation (TWh)]]*10^9*VLOOKUP(Table1[[#This Row],[Turbine/Engine Technology]],Technology_HR!$A$2:$B$11,2,FALSE)*10^-6</f>
        <v>3134525.9760000003</v>
      </c>
      <c r="T3840" s="5">
        <f>Table1[[#This Row],[Fuel Consumption (mmBtu)]]*Table1[[#This Row],[Emission Factor (kg CO2/ mmBtu)]]*10^3</f>
        <v>166317948286.56003</v>
      </c>
      <c r="U3840" s="3">
        <f>Table1[[#This Row],[Emissions (g CO2)]]/(Table1[[#This Row],[Generation (TWh)]]*10^9)</f>
        <v>400.54993999999999</v>
      </c>
    </row>
    <row r="3841" spans="1:21" x14ac:dyDescent="0.35">
      <c r="A3841" t="s">
        <v>1209</v>
      </c>
      <c r="B3841" t="s">
        <v>3242</v>
      </c>
      <c r="C3841" t="str">
        <f>SUBSTITUTE(Table1[[#This Row],[Fuel]],", ",",")</f>
        <v>fossil gas: lng</v>
      </c>
      <c r="D3841" t="s">
        <v>3242</v>
      </c>
      <c r="H3841" t="s">
        <v>3438</v>
      </c>
      <c r="I3841">
        <v>200</v>
      </c>
      <c r="J3841" t="s">
        <v>3452</v>
      </c>
      <c r="K3841" t="s">
        <v>29</v>
      </c>
      <c r="L3841" t="s">
        <v>29</v>
      </c>
      <c r="M3841" t="s">
        <v>29</v>
      </c>
      <c r="N3841">
        <v>-5.5685760000000002</v>
      </c>
      <c r="O3841">
        <v>105.378021</v>
      </c>
      <c r="P3841" t="s">
        <v>3521</v>
      </c>
      <c r="Q3841" s="3">
        <f>Table1[[#This Row],[Capacity (MW)]]*0.395*8760*10^-6</f>
        <v>0.69203999999999999</v>
      </c>
      <c r="R3841" s="3" cm="1">
        <f t="array" ref="R3841">AVERAGE(VLOOKUP(_xlfn.TEXTSPLIT(Table1[[#This Row],[Fuel (no space after comma)]], ","), FuelList_Final_EF!$A$2:$B$65, 2, FALSE))</f>
        <v>67.685819715340017</v>
      </c>
      <c r="S3841" s="3">
        <f>Table1[[#This Row],[Generation (TWh)]]*10^9*VLOOKUP(Table1[[#This Row],[Turbine/Engine Technology]],Technology_HR!$A$2:$B$11,2,FALSE)*10^-6</f>
        <v>5224209.96</v>
      </c>
      <c r="T3841" s="5">
        <f>Table1[[#This Row],[Fuel Consumption (mmBtu)]]*Table1[[#This Row],[Emission Factor (kg CO2/ mmBtu)]]*10^3</f>
        <v>353604933507.64368</v>
      </c>
      <c r="U3841" s="3">
        <f>Table1[[#This Row],[Emissions (g CO2)]]/(Table1[[#This Row],[Generation (TWh)]]*10^9)</f>
        <v>510.96025303110179</v>
      </c>
    </row>
    <row r="3842" spans="1:21" x14ac:dyDescent="0.35">
      <c r="A3842" t="s">
        <v>1209</v>
      </c>
      <c r="B3842" t="s">
        <v>3240</v>
      </c>
      <c r="C3842" t="str">
        <f>SUBSTITUTE(Table1[[#This Row],[Fuel]],", ",",")</f>
        <v>fossil gas: natural gas,fossil liquids: diesel</v>
      </c>
      <c r="D3842" t="s">
        <v>3239</v>
      </c>
      <c r="E3842" t="s">
        <v>3258</v>
      </c>
      <c r="H3842" t="s">
        <v>3441</v>
      </c>
      <c r="I3842">
        <v>135</v>
      </c>
      <c r="J3842" t="s">
        <v>3446</v>
      </c>
      <c r="K3842">
        <v>2020</v>
      </c>
      <c r="L3842" t="s">
        <v>29</v>
      </c>
      <c r="M3842" t="s">
        <v>29</v>
      </c>
      <c r="N3842">
        <v>-8.5895799999999998</v>
      </c>
      <c r="O3842">
        <v>116.074409</v>
      </c>
      <c r="P3842" t="s">
        <v>3521</v>
      </c>
      <c r="Q3842" s="3">
        <f>Table1[[#This Row],[Capacity (MW)]]*0.395*8760*10^-6</f>
        <v>0.46712699999999996</v>
      </c>
      <c r="R3842" s="3" cm="1">
        <f t="array" ref="R3842">AVERAGE(VLOOKUP(_xlfn.TEXTSPLIT(Table1[[#This Row],[Fuel (no space after comma)]], ","), FuelList_Final_EF!$A$2:$B$65, 2, FALSE))</f>
        <v>65.583341148886291</v>
      </c>
      <c r="S3842" s="3">
        <f>Table1[[#This Row],[Generation (TWh)]]*10^9*VLOOKUP(Table1[[#This Row],[Turbine/Engine Technology]],Technology_HR!$A$2:$B$11,2,FALSE)*10^-6</f>
        <v>3526341.7229999993</v>
      </c>
      <c r="T3842" s="5">
        <f>Table1[[#This Row],[Fuel Consumption (mmBtu)]]*Table1[[#This Row],[Emission Factor (kg CO2/ mmBtu)]]*10^3</f>
        <v>231269272227.06042</v>
      </c>
      <c r="U3842" s="3">
        <f>Table1[[#This Row],[Emissions (g CO2)]]/(Table1[[#This Row],[Generation (TWh)]]*10^9)</f>
        <v>495.08864233294253</v>
      </c>
    </row>
    <row r="3843" spans="1:21" x14ac:dyDescent="0.35">
      <c r="A3843" t="s">
        <v>1209</v>
      </c>
      <c r="B3843" t="s">
        <v>3258</v>
      </c>
      <c r="C3843" t="str">
        <f>SUBSTITUTE(Table1[[#This Row],[Fuel]],", ",",")</f>
        <v>fossil liquids: diesel</v>
      </c>
      <c r="D3843" t="s">
        <v>3258</v>
      </c>
      <c r="H3843" t="s">
        <v>3437</v>
      </c>
      <c r="I3843">
        <v>58.5</v>
      </c>
      <c r="J3843" t="s">
        <v>3446</v>
      </c>
      <c r="K3843">
        <v>1981</v>
      </c>
      <c r="L3843" t="s">
        <v>29</v>
      </c>
      <c r="M3843" t="s">
        <v>29</v>
      </c>
      <c r="N3843">
        <v>5.5403130000000003</v>
      </c>
      <c r="O3843">
        <v>95.341224999999994</v>
      </c>
      <c r="P3843" t="s">
        <v>3521</v>
      </c>
      <c r="Q3843" s="3">
        <f>Table1[[#This Row],[Capacity (MW)]]*0.395*8760*10^-6</f>
        <v>0.20242170000000001</v>
      </c>
      <c r="R3843" s="3" cm="1">
        <f t="array" ref="R3843">AVERAGE(VLOOKUP(_xlfn.TEXTSPLIT(Table1[[#This Row],[Fuel (no space after comma)]], ","), FuelList_Final_EF!$A$2:$B$65, 2, FALSE))</f>
        <v>78.106682297772565</v>
      </c>
      <c r="S3843" s="3">
        <f>Table1[[#This Row],[Generation (TWh)]]*10^9*VLOOKUP(Table1[[#This Row],[Turbine/Engine Technology]],Technology_HR!$A$2:$B$11,2,FALSE)*10^-6</f>
        <v>1801553.13</v>
      </c>
      <c r="T3843" s="5">
        <f>Table1[[#This Row],[Fuel Consumption (mmBtu)]]*Table1[[#This Row],[Emission Factor (kg CO2/ mmBtu)]]*10^3</f>
        <v>140713337967.46774</v>
      </c>
      <c r="U3843" s="3">
        <f>Table1[[#This Row],[Emissions (g CO2)]]/(Table1[[#This Row],[Generation (TWh)]]*10^9)</f>
        <v>695.14947245017572</v>
      </c>
    </row>
    <row r="3844" spans="1:21" x14ac:dyDescent="0.35">
      <c r="A3844" t="s">
        <v>1209</v>
      </c>
      <c r="B3844" t="s">
        <v>3239</v>
      </c>
      <c r="C3844" t="str">
        <f>SUBSTITUTE(Table1[[#This Row],[Fuel]],", ",",")</f>
        <v>fossil gas: natural gas</v>
      </c>
      <c r="D3844" t="s">
        <v>3239</v>
      </c>
      <c r="H3844" t="s">
        <v>3438</v>
      </c>
      <c r="I3844">
        <v>150</v>
      </c>
      <c r="J3844" t="s">
        <v>3445</v>
      </c>
      <c r="K3844" t="s">
        <v>29</v>
      </c>
      <c r="L3844" t="s">
        <v>29</v>
      </c>
      <c r="M3844" t="s">
        <v>29</v>
      </c>
      <c r="N3844">
        <v>-1.3256410000000001</v>
      </c>
      <c r="O3844">
        <v>122.498276</v>
      </c>
      <c r="P3844" t="s">
        <v>3521</v>
      </c>
      <c r="Q3844" s="3">
        <f>Table1[[#This Row],[Capacity (MW)]]*0.395*8760*10^-6</f>
        <v>0.51902999999999999</v>
      </c>
      <c r="R3844" s="3" cm="1">
        <f t="array" ref="R3844">AVERAGE(VLOOKUP(_xlfn.TEXTSPLIT(Table1[[#This Row],[Fuel (no space after comma)]], ","), FuelList_Final_EF!$A$2:$B$65, 2, FALSE))</f>
        <v>53.06</v>
      </c>
      <c r="S3844" s="3">
        <f>Table1[[#This Row],[Generation (TWh)]]*10^9*VLOOKUP(Table1[[#This Row],[Turbine/Engine Technology]],Technology_HR!$A$2:$B$11,2,FALSE)*10^-6</f>
        <v>3918157.4699999997</v>
      </c>
      <c r="T3844" s="5">
        <f>Table1[[#This Row],[Fuel Consumption (mmBtu)]]*Table1[[#This Row],[Emission Factor (kg CO2/ mmBtu)]]*10^3</f>
        <v>207897435358.19998</v>
      </c>
      <c r="U3844" s="3">
        <f>Table1[[#This Row],[Emissions (g CO2)]]/(Table1[[#This Row],[Generation (TWh)]]*10^9)</f>
        <v>400.54993999999999</v>
      </c>
    </row>
    <row r="3845" spans="1:21" x14ac:dyDescent="0.35">
      <c r="A3845" t="s">
        <v>1209</v>
      </c>
      <c r="B3845" t="s">
        <v>3239</v>
      </c>
      <c r="C3845" t="str">
        <f>SUBSTITUTE(Table1[[#This Row],[Fuel]],", ",",")</f>
        <v>fossil gas: natural gas</v>
      </c>
      <c r="D3845" t="s">
        <v>3239</v>
      </c>
      <c r="H3845" t="s">
        <v>3438</v>
      </c>
      <c r="I3845">
        <v>300</v>
      </c>
      <c r="J3845" t="s">
        <v>3450</v>
      </c>
      <c r="K3845">
        <v>2025</v>
      </c>
      <c r="L3845" t="s">
        <v>29</v>
      </c>
      <c r="M3845" t="s">
        <v>29</v>
      </c>
      <c r="N3845">
        <v>-7.0777330000000003</v>
      </c>
      <c r="O3845">
        <v>113.287085</v>
      </c>
      <c r="P3845" t="s">
        <v>3521</v>
      </c>
      <c r="Q3845" s="3">
        <f>Table1[[#This Row],[Capacity (MW)]]*0.395*8760*10^-6</f>
        <v>1.03806</v>
      </c>
      <c r="R3845" s="3" cm="1">
        <f t="array" ref="R3845">AVERAGE(VLOOKUP(_xlfn.TEXTSPLIT(Table1[[#This Row],[Fuel (no space after comma)]], ","), FuelList_Final_EF!$A$2:$B$65, 2, FALSE))</f>
        <v>53.06</v>
      </c>
      <c r="S3845" s="3">
        <f>Table1[[#This Row],[Generation (TWh)]]*10^9*VLOOKUP(Table1[[#This Row],[Turbine/Engine Technology]],Technology_HR!$A$2:$B$11,2,FALSE)*10^-6</f>
        <v>7836314.9399999995</v>
      </c>
      <c r="T3845" s="5">
        <f>Table1[[#This Row],[Fuel Consumption (mmBtu)]]*Table1[[#This Row],[Emission Factor (kg CO2/ mmBtu)]]*10^3</f>
        <v>415794870716.39996</v>
      </c>
      <c r="U3845" s="3">
        <f>Table1[[#This Row],[Emissions (g CO2)]]/(Table1[[#This Row],[Generation (TWh)]]*10^9)</f>
        <v>400.54993999999999</v>
      </c>
    </row>
    <row r="3846" spans="1:21" x14ac:dyDescent="0.35">
      <c r="A3846" t="s">
        <v>1209</v>
      </c>
      <c r="B3846" t="s">
        <v>3239</v>
      </c>
      <c r="C3846" t="str">
        <f>SUBSTITUTE(Table1[[#This Row],[Fuel]],", ",",")</f>
        <v>fossil gas: natural gas</v>
      </c>
      <c r="D3846" t="s">
        <v>3239</v>
      </c>
      <c r="H3846" t="s">
        <v>3438</v>
      </c>
      <c r="I3846">
        <v>200</v>
      </c>
      <c r="J3846" t="s">
        <v>3444</v>
      </c>
      <c r="K3846" t="s">
        <v>29</v>
      </c>
      <c r="L3846" t="s">
        <v>29</v>
      </c>
      <c r="M3846" t="s">
        <v>29</v>
      </c>
      <c r="N3846">
        <v>-4.9357110000000004</v>
      </c>
      <c r="O3846">
        <v>119.523105</v>
      </c>
      <c r="P3846" t="s">
        <v>3521</v>
      </c>
      <c r="Q3846" s="3">
        <f>Table1[[#This Row],[Capacity (MW)]]*0.395*8760*10^-6</f>
        <v>0.69203999999999999</v>
      </c>
      <c r="R3846" s="3" cm="1">
        <f t="array" ref="R3846">AVERAGE(VLOOKUP(_xlfn.TEXTSPLIT(Table1[[#This Row],[Fuel (no space after comma)]], ","), FuelList_Final_EF!$A$2:$B$65, 2, FALSE))</f>
        <v>53.06</v>
      </c>
      <c r="S3846" s="3">
        <f>Table1[[#This Row],[Generation (TWh)]]*10^9*VLOOKUP(Table1[[#This Row],[Turbine/Engine Technology]],Technology_HR!$A$2:$B$11,2,FALSE)*10^-6</f>
        <v>5224209.96</v>
      </c>
      <c r="T3846" s="5">
        <f>Table1[[#This Row],[Fuel Consumption (mmBtu)]]*Table1[[#This Row],[Emission Factor (kg CO2/ mmBtu)]]*10^3</f>
        <v>277196580477.60004</v>
      </c>
      <c r="U3846" s="3">
        <f>Table1[[#This Row],[Emissions (g CO2)]]/(Table1[[#This Row],[Generation (TWh)]]*10^9)</f>
        <v>400.54994000000005</v>
      </c>
    </row>
    <row r="3847" spans="1:21" x14ac:dyDescent="0.35">
      <c r="A3847" t="s">
        <v>1227</v>
      </c>
      <c r="B3847" t="s">
        <v>3258</v>
      </c>
      <c r="C3847" t="str">
        <f>SUBSTITUTE(Table1[[#This Row],[Fuel]],", ",",")</f>
        <v>fossil liquids: diesel</v>
      </c>
      <c r="D3847" t="s">
        <v>3258</v>
      </c>
      <c r="H3847" t="s">
        <v>3437</v>
      </c>
      <c r="I3847">
        <v>87</v>
      </c>
      <c r="J3847" t="s">
        <v>3446</v>
      </c>
      <c r="K3847">
        <v>1998</v>
      </c>
      <c r="L3847" t="s">
        <v>29</v>
      </c>
      <c r="M3847" t="s">
        <v>29</v>
      </c>
      <c r="N3847">
        <v>-4.5142150000000001</v>
      </c>
      <c r="O3847">
        <v>105.697475</v>
      </c>
      <c r="P3847" t="s">
        <v>3521</v>
      </c>
      <c r="Q3847" s="3">
        <f>Table1[[#This Row],[Capacity (MW)]]*0.395*8760*10^-6</f>
        <v>0.30103740000000001</v>
      </c>
      <c r="R3847" s="3" cm="1">
        <f t="array" ref="R3847">AVERAGE(VLOOKUP(_xlfn.TEXTSPLIT(Table1[[#This Row],[Fuel (no space after comma)]], ","), FuelList_Final_EF!$A$2:$B$65, 2, FALSE))</f>
        <v>78.106682297772565</v>
      </c>
      <c r="S3847" s="3">
        <f>Table1[[#This Row],[Generation (TWh)]]*10^9*VLOOKUP(Table1[[#This Row],[Turbine/Engine Technology]],Technology_HR!$A$2:$B$11,2,FALSE)*10^-6</f>
        <v>2679232.86</v>
      </c>
      <c r="T3847" s="5">
        <f>Table1[[#This Row],[Fuel Consumption (mmBtu)]]*Table1[[#This Row],[Emission Factor (kg CO2/ mmBtu)]]*10^3</f>
        <v>209265989797.77255</v>
      </c>
      <c r="U3847" s="3">
        <f>Table1[[#This Row],[Emissions (g CO2)]]/(Table1[[#This Row],[Generation (TWh)]]*10^9)</f>
        <v>695.14947245017584</v>
      </c>
    </row>
    <row r="3848" spans="1:21" x14ac:dyDescent="0.35">
      <c r="A3848" t="s">
        <v>1223</v>
      </c>
      <c r="B3848" t="s">
        <v>3240</v>
      </c>
      <c r="C3848" t="str">
        <f>SUBSTITUTE(Table1[[#This Row],[Fuel]],", ",",")</f>
        <v>fossil gas: natural gas,fossil liquids: diesel</v>
      </c>
      <c r="D3848" t="s">
        <v>3239</v>
      </c>
      <c r="E3848" t="s">
        <v>3258</v>
      </c>
      <c r="H3848" t="s">
        <v>3438</v>
      </c>
      <c r="I3848">
        <v>509</v>
      </c>
      <c r="J3848" t="s">
        <v>3446</v>
      </c>
      <c r="K3848">
        <v>1995</v>
      </c>
      <c r="L3848" t="s">
        <v>29</v>
      </c>
      <c r="M3848" t="s">
        <v>29</v>
      </c>
      <c r="N3848">
        <v>-6.1086999999999998</v>
      </c>
      <c r="O3848">
        <v>106.7877</v>
      </c>
      <c r="P3848" t="s">
        <v>3521</v>
      </c>
      <c r="Q3848" s="3">
        <f>Table1[[#This Row],[Capacity (MW)]]*0.395*8760*10^-6</f>
        <v>1.7612417999999999</v>
      </c>
      <c r="R3848" s="3" cm="1">
        <f t="array" ref="R3848">AVERAGE(VLOOKUP(_xlfn.TEXTSPLIT(Table1[[#This Row],[Fuel (no space after comma)]], ","), FuelList_Final_EF!$A$2:$B$65, 2, FALSE))</f>
        <v>65.583341148886291</v>
      </c>
      <c r="S3848" s="3">
        <f>Table1[[#This Row],[Generation (TWh)]]*10^9*VLOOKUP(Table1[[#This Row],[Turbine/Engine Technology]],Technology_HR!$A$2:$B$11,2,FALSE)*10^-6</f>
        <v>13295614.348199997</v>
      </c>
      <c r="T3848" s="5">
        <f>Table1[[#This Row],[Fuel Consumption (mmBtu)]]*Table1[[#This Row],[Emission Factor (kg CO2/ mmBtu)]]*10^3</f>
        <v>871970811582.02783</v>
      </c>
      <c r="U3848" s="3">
        <f>Table1[[#This Row],[Emissions (g CO2)]]/(Table1[[#This Row],[Generation (TWh)]]*10^9)</f>
        <v>495.08864233294258</v>
      </c>
    </row>
    <row r="3849" spans="1:21" x14ac:dyDescent="0.35">
      <c r="A3849" t="s">
        <v>1223</v>
      </c>
      <c r="B3849" t="s">
        <v>3239</v>
      </c>
      <c r="C3849" t="str">
        <f>SUBSTITUTE(Table1[[#This Row],[Fuel]],", ",",")</f>
        <v>fossil gas: natural gas</v>
      </c>
      <c r="D3849" t="s">
        <v>3239</v>
      </c>
      <c r="H3849" t="s">
        <v>3438</v>
      </c>
      <c r="I3849">
        <v>720</v>
      </c>
      <c r="J3849" t="s">
        <v>3446</v>
      </c>
      <c r="K3849">
        <v>2011</v>
      </c>
      <c r="L3849" t="s">
        <v>29</v>
      </c>
      <c r="M3849" t="s">
        <v>29</v>
      </c>
      <c r="N3849">
        <v>-6.1086999999999998</v>
      </c>
      <c r="O3849">
        <v>106.7877</v>
      </c>
      <c r="P3849" t="s">
        <v>3521</v>
      </c>
      <c r="Q3849" s="3">
        <f>Table1[[#This Row],[Capacity (MW)]]*0.395*8760*10^-6</f>
        <v>2.4913440000000002</v>
      </c>
      <c r="R3849" s="3" cm="1">
        <f t="array" ref="R3849">AVERAGE(VLOOKUP(_xlfn.TEXTSPLIT(Table1[[#This Row],[Fuel (no space after comma)]], ","), FuelList_Final_EF!$A$2:$B$65, 2, FALSE))</f>
        <v>53.06</v>
      </c>
      <c r="S3849" s="3">
        <f>Table1[[#This Row],[Generation (TWh)]]*10^9*VLOOKUP(Table1[[#This Row],[Turbine/Engine Technology]],Technology_HR!$A$2:$B$11,2,FALSE)*10^-6</f>
        <v>18807155.855999999</v>
      </c>
      <c r="T3849" s="5">
        <f>Table1[[#This Row],[Fuel Consumption (mmBtu)]]*Table1[[#This Row],[Emission Factor (kg CO2/ mmBtu)]]*10^3</f>
        <v>997907689719.35999</v>
      </c>
      <c r="U3849" s="3">
        <f>Table1[[#This Row],[Emissions (g CO2)]]/(Table1[[#This Row],[Generation (TWh)]]*10^9)</f>
        <v>400.54993999999999</v>
      </c>
    </row>
    <row r="3850" spans="1:21" x14ac:dyDescent="0.35">
      <c r="A3850" t="s">
        <v>1223</v>
      </c>
      <c r="B3850" t="s">
        <v>3243</v>
      </c>
      <c r="C3850" t="str">
        <f>SUBSTITUTE(Table1[[#This Row],[Fuel]],", ",",")</f>
        <v>fossil gas: natural gas,fossil liquids: fuel oil</v>
      </c>
      <c r="D3850" t="s">
        <v>3239</v>
      </c>
      <c r="E3850" t="s">
        <v>3275</v>
      </c>
      <c r="H3850" t="s">
        <v>3438</v>
      </c>
      <c r="I3850">
        <v>500</v>
      </c>
      <c r="J3850" t="s">
        <v>3446</v>
      </c>
      <c r="K3850">
        <v>2021</v>
      </c>
      <c r="L3850" t="s">
        <v>29</v>
      </c>
      <c r="M3850" t="s">
        <v>29</v>
      </c>
      <c r="N3850">
        <v>-6.1086999999999998</v>
      </c>
      <c r="O3850">
        <v>106.7877</v>
      </c>
      <c r="P3850" t="s">
        <v>3521</v>
      </c>
      <c r="Q3850" s="3">
        <f>Table1[[#This Row],[Capacity (MW)]]*0.395*8760*10^-6</f>
        <v>1.7301</v>
      </c>
      <c r="R3850" s="3" cm="1">
        <f t="array" ref="R3850">AVERAGE(VLOOKUP(_xlfn.TEXTSPLIT(Table1[[#This Row],[Fuel (no space after comma)]], ","), FuelList_Final_EF!$A$2:$B$65, 2, FALSE))</f>
        <v>65.583341148886291</v>
      </c>
      <c r="S3850" s="3">
        <f>Table1[[#This Row],[Generation (TWh)]]*10^9*VLOOKUP(Table1[[#This Row],[Turbine/Engine Technology]],Technology_HR!$A$2:$B$11,2,FALSE)*10^-6</f>
        <v>13060524.899999999</v>
      </c>
      <c r="T3850" s="5">
        <f>Table1[[#This Row],[Fuel Consumption (mmBtu)]]*Table1[[#This Row],[Emission Factor (kg CO2/ mmBtu)]]*10^3</f>
        <v>856552860100.22388</v>
      </c>
      <c r="U3850" s="3">
        <f>Table1[[#This Row],[Emissions (g CO2)]]/(Table1[[#This Row],[Generation (TWh)]]*10^9)</f>
        <v>495.08864233294253</v>
      </c>
    </row>
    <row r="3851" spans="1:21" x14ac:dyDescent="0.35">
      <c r="A3851" t="s">
        <v>1223</v>
      </c>
      <c r="B3851" t="s">
        <v>3239</v>
      </c>
      <c r="C3851" t="str">
        <f>SUBSTITUTE(Table1[[#This Row],[Fuel]],", ",",")</f>
        <v>fossil gas: natural gas</v>
      </c>
      <c r="D3851" t="s">
        <v>3239</v>
      </c>
      <c r="H3851" t="s">
        <v>3440</v>
      </c>
      <c r="I3851">
        <v>200</v>
      </c>
      <c r="J3851" t="s">
        <v>3446</v>
      </c>
      <c r="K3851">
        <v>1981</v>
      </c>
      <c r="L3851" t="s">
        <v>29</v>
      </c>
      <c r="M3851" t="s">
        <v>29</v>
      </c>
      <c r="N3851">
        <v>-6.1086999999999998</v>
      </c>
      <c r="O3851">
        <v>106.7877</v>
      </c>
      <c r="P3851" t="s">
        <v>3521</v>
      </c>
      <c r="Q3851" s="3">
        <f>Table1[[#This Row],[Capacity (MW)]]*0.395*8760*10^-6</f>
        <v>0.69203999999999999</v>
      </c>
      <c r="R3851" s="3" cm="1">
        <f t="array" ref="R3851">AVERAGE(VLOOKUP(_xlfn.TEXTSPLIT(Table1[[#This Row],[Fuel (no space after comma)]], ","), FuelList_Final_EF!$A$2:$B$65, 2, FALSE))</f>
        <v>53.06</v>
      </c>
      <c r="S3851" s="3">
        <f>Table1[[#This Row],[Generation (TWh)]]*10^9*VLOOKUP(Table1[[#This Row],[Turbine/Engine Technology]],Technology_HR!$A$2:$B$11,2,FALSE)*10^-6</f>
        <v>7117631.3999999994</v>
      </c>
      <c r="T3851" s="5">
        <f>Table1[[#This Row],[Fuel Consumption (mmBtu)]]*Table1[[#This Row],[Emission Factor (kg CO2/ mmBtu)]]*10^3</f>
        <v>377661522084</v>
      </c>
      <c r="U3851" s="3">
        <f>Table1[[#This Row],[Emissions (g CO2)]]/(Table1[[#This Row],[Generation (TWh)]]*10^9)</f>
        <v>545.72209999999995</v>
      </c>
    </row>
    <row r="3852" spans="1:21" x14ac:dyDescent="0.35">
      <c r="A3852" t="s">
        <v>1223</v>
      </c>
      <c r="B3852" t="s">
        <v>3239</v>
      </c>
      <c r="C3852" t="str">
        <f>SUBSTITUTE(Table1[[#This Row],[Fuel]],", ",",")</f>
        <v>fossil gas: natural gas</v>
      </c>
      <c r="D3852" t="s">
        <v>3239</v>
      </c>
      <c r="H3852" t="s">
        <v>3440</v>
      </c>
      <c r="I3852">
        <v>200</v>
      </c>
      <c r="J3852" t="s">
        <v>3446</v>
      </c>
      <c r="K3852">
        <v>1981</v>
      </c>
      <c r="L3852" t="s">
        <v>29</v>
      </c>
      <c r="M3852" t="s">
        <v>29</v>
      </c>
      <c r="N3852">
        <v>-6.1086999999999998</v>
      </c>
      <c r="O3852">
        <v>106.7877</v>
      </c>
      <c r="P3852" t="s">
        <v>3521</v>
      </c>
      <c r="Q3852" s="3">
        <f>Table1[[#This Row],[Capacity (MW)]]*0.395*8760*10^-6</f>
        <v>0.69203999999999999</v>
      </c>
      <c r="R3852" s="3" cm="1">
        <f t="array" ref="R3852">AVERAGE(VLOOKUP(_xlfn.TEXTSPLIT(Table1[[#This Row],[Fuel (no space after comma)]], ","), FuelList_Final_EF!$A$2:$B$65, 2, FALSE))</f>
        <v>53.06</v>
      </c>
      <c r="S3852" s="3">
        <f>Table1[[#This Row],[Generation (TWh)]]*10^9*VLOOKUP(Table1[[#This Row],[Turbine/Engine Technology]],Technology_HR!$A$2:$B$11,2,FALSE)*10^-6</f>
        <v>7117631.3999999994</v>
      </c>
      <c r="T3852" s="5">
        <f>Table1[[#This Row],[Fuel Consumption (mmBtu)]]*Table1[[#This Row],[Emission Factor (kg CO2/ mmBtu)]]*10^3</f>
        <v>377661522084</v>
      </c>
      <c r="U3852" s="3">
        <f>Table1[[#This Row],[Emissions (g CO2)]]/(Table1[[#This Row],[Generation (TWh)]]*10^9)</f>
        <v>545.72209999999995</v>
      </c>
    </row>
    <row r="3853" spans="1:21" x14ac:dyDescent="0.35">
      <c r="A3853" t="s">
        <v>1223</v>
      </c>
      <c r="B3853" t="s">
        <v>3239</v>
      </c>
      <c r="C3853" t="str">
        <f>SUBSTITUTE(Table1[[#This Row],[Fuel]],", ",",")</f>
        <v>fossil gas: natural gas</v>
      </c>
      <c r="D3853" t="s">
        <v>3239</v>
      </c>
      <c r="H3853" t="s">
        <v>3438</v>
      </c>
      <c r="I3853">
        <v>615</v>
      </c>
      <c r="J3853" t="s">
        <v>3446</v>
      </c>
      <c r="K3853">
        <v>1997</v>
      </c>
      <c r="L3853" t="s">
        <v>29</v>
      </c>
      <c r="M3853" t="s">
        <v>29</v>
      </c>
      <c r="N3853">
        <v>-6.0867000000000004</v>
      </c>
      <c r="O3853">
        <v>106.9987</v>
      </c>
      <c r="P3853" t="s">
        <v>3521</v>
      </c>
      <c r="Q3853" s="3">
        <f>Table1[[#This Row],[Capacity (MW)]]*0.395*8760*10^-6</f>
        <v>2.1280229999999998</v>
      </c>
      <c r="R3853" s="3" cm="1">
        <f t="array" ref="R3853">AVERAGE(VLOOKUP(_xlfn.TEXTSPLIT(Table1[[#This Row],[Fuel (no space after comma)]], ","), FuelList_Final_EF!$A$2:$B$65, 2, FALSE))</f>
        <v>53.06</v>
      </c>
      <c r="S3853" s="3">
        <f>Table1[[#This Row],[Generation (TWh)]]*10^9*VLOOKUP(Table1[[#This Row],[Turbine/Engine Technology]],Technology_HR!$A$2:$B$11,2,FALSE)*10^-6</f>
        <v>16064445.626999997</v>
      </c>
      <c r="T3853" s="5">
        <f>Table1[[#This Row],[Fuel Consumption (mmBtu)]]*Table1[[#This Row],[Emission Factor (kg CO2/ mmBtu)]]*10^3</f>
        <v>852379484968.61987</v>
      </c>
      <c r="U3853" s="3">
        <f>Table1[[#This Row],[Emissions (g CO2)]]/(Table1[[#This Row],[Generation (TWh)]]*10^9)</f>
        <v>400.54993999999999</v>
      </c>
    </row>
    <row r="3854" spans="1:21" x14ac:dyDescent="0.35">
      <c r="A3854" t="s">
        <v>1223</v>
      </c>
      <c r="B3854" t="s">
        <v>3239</v>
      </c>
      <c r="C3854" t="str">
        <f>SUBSTITUTE(Table1[[#This Row],[Fuel]],", ",",")</f>
        <v>fossil gas: natural gas</v>
      </c>
      <c r="D3854" t="s">
        <v>3239</v>
      </c>
      <c r="H3854" t="s">
        <v>3438</v>
      </c>
      <c r="I3854">
        <v>440</v>
      </c>
      <c r="J3854" t="s">
        <v>3446</v>
      </c>
      <c r="K3854">
        <v>2022</v>
      </c>
      <c r="L3854" t="s">
        <v>29</v>
      </c>
      <c r="M3854" t="s">
        <v>29</v>
      </c>
      <c r="N3854">
        <v>-6.0867000000000004</v>
      </c>
      <c r="O3854">
        <v>106.9987</v>
      </c>
      <c r="P3854" t="s">
        <v>3521</v>
      </c>
      <c r="Q3854" s="3">
        <f>Table1[[#This Row],[Capacity (MW)]]*0.395*8760*10^-6</f>
        <v>1.5224879999999998</v>
      </c>
      <c r="R3854" s="3" cm="1">
        <f t="array" ref="R3854">AVERAGE(VLOOKUP(_xlfn.TEXTSPLIT(Table1[[#This Row],[Fuel (no space after comma)]], ","), FuelList_Final_EF!$A$2:$B$65, 2, FALSE))</f>
        <v>53.06</v>
      </c>
      <c r="S3854" s="3">
        <f>Table1[[#This Row],[Generation (TWh)]]*10^9*VLOOKUP(Table1[[#This Row],[Turbine/Engine Technology]],Technology_HR!$A$2:$B$11,2,FALSE)*10^-6</f>
        <v>11493261.911999997</v>
      </c>
      <c r="T3854" s="5">
        <f>Table1[[#This Row],[Fuel Consumption (mmBtu)]]*Table1[[#This Row],[Emission Factor (kg CO2/ mmBtu)]]*10^3</f>
        <v>609832477050.71985</v>
      </c>
      <c r="U3854" s="3">
        <f>Table1[[#This Row],[Emissions (g CO2)]]/(Table1[[#This Row],[Generation (TWh)]]*10^9)</f>
        <v>400.54993999999994</v>
      </c>
    </row>
    <row r="3855" spans="1:21" x14ac:dyDescent="0.35">
      <c r="A3855" t="s">
        <v>1223</v>
      </c>
      <c r="B3855" t="s">
        <v>3249</v>
      </c>
      <c r="C3855" t="str">
        <f>SUBSTITUTE(Table1[[#This Row],[Fuel]],", ",",")</f>
        <v>fossil gas: waste heat from natural gas</v>
      </c>
      <c r="D3855" t="s">
        <v>3249</v>
      </c>
      <c r="H3855" t="s">
        <v>3440</v>
      </c>
      <c r="I3855">
        <v>250</v>
      </c>
      <c r="J3855" t="s">
        <v>3449</v>
      </c>
      <c r="K3855">
        <v>2023</v>
      </c>
      <c r="L3855" t="s">
        <v>29</v>
      </c>
      <c r="M3855" t="s">
        <v>29</v>
      </c>
      <c r="N3855">
        <v>-6.0867000000000004</v>
      </c>
      <c r="O3855">
        <v>106.9987</v>
      </c>
      <c r="P3855" t="s">
        <v>3521</v>
      </c>
      <c r="Q3855" s="3">
        <f>Table1[[#This Row],[Capacity (MW)]]*0.395*8760*10^-6</f>
        <v>0.86504999999999999</v>
      </c>
      <c r="R3855" s="3" cm="1">
        <f t="array" ref="R3855">AVERAGE(VLOOKUP(_xlfn.TEXTSPLIT(Table1[[#This Row],[Fuel (no space after comma)]], ","), FuelList_Final_EF!$A$2:$B$65, 2, FALSE))</f>
        <v>66.33</v>
      </c>
      <c r="S3855" s="3">
        <f>Table1[[#This Row],[Generation (TWh)]]*10^9*VLOOKUP(Table1[[#This Row],[Turbine/Engine Technology]],Technology_HR!$A$2:$B$11,2,FALSE)*10^-6</f>
        <v>8897039.25</v>
      </c>
      <c r="T3855" s="5">
        <f>Table1[[#This Row],[Fuel Consumption (mmBtu)]]*Table1[[#This Row],[Emission Factor (kg CO2/ mmBtu)]]*10^3</f>
        <v>590140613452.5</v>
      </c>
      <c r="U3855" s="3">
        <f>Table1[[#This Row],[Emissions (g CO2)]]/(Table1[[#This Row],[Generation (TWh)]]*10^9)</f>
        <v>682.20405000000005</v>
      </c>
    </row>
    <row r="3856" spans="1:21" x14ac:dyDescent="0.35">
      <c r="A3856" t="s">
        <v>1223</v>
      </c>
      <c r="B3856" t="s">
        <v>3249</v>
      </c>
      <c r="C3856" t="str">
        <f>SUBSTITUTE(Table1[[#This Row],[Fuel]],", ",",")</f>
        <v>fossil gas: waste heat from natural gas</v>
      </c>
      <c r="D3856" t="s">
        <v>3249</v>
      </c>
      <c r="H3856" t="s">
        <v>3440</v>
      </c>
      <c r="I3856">
        <v>250</v>
      </c>
      <c r="J3856" t="s">
        <v>3449</v>
      </c>
      <c r="K3856">
        <v>2023</v>
      </c>
      <c r="L3856" t="s">
        <v>29</v>
      </c>
      <c r="M3856" t="s">
        <v>29</v>
      </c>
      <c r="N3856">
        <v>-6.0867000000000004</v>
      </c>
      <c r="O3856">
        <v>106.9987</v>
      </c>
      <c r="P3856" t="s">
        <v>3521</v>
      </c>
      <c r="Q3856" s="3">
        <f>Table1[[#This Row],[Capacity (MW)]]*0.395*8760*10^-6</f>
        <v>0.86504999999999999</v>
      </c>
      <c r="R3856" s="3" cm="1">
        <f t="array" ref="R3856">AVERAGE(VLOOKUP(_xlfn.TEXTSPLIT(Table1[[#This Row],[Fuel (no space after comma)]], ","), FuelList_Final_EF!$A$2:$B$65, 2, FALSE))</f>
        <v>66.33</v>
      </c>
      <c r="S3856" s="3">
        <f>Table1[[#This Row],[Generation (TWh)]]*10^9*VLOOKUP(Table1[[#This Row],[Turbine/Engine Technology]],Technology_HR!$A$2:$B$11,2,FALSE)*10^-6</f>
        <v>8897039.25</v>
      </c>
      <c r="T3856" s="5">
        <f>Table1[[#This Row],[Fuel Consumption (mmBtu)]]*Table1[[#This Row],[Emission Factor (kg CO2/ mmBtu)]]*10^3</f>
        <v>590140613452.5</v>
      </c>
      <c r="U3856" s="3">
        <f>Table1[[#This Row],[Emissions (g CO2)]]/(Table1[[#This Row],[Generation (TWh)]]*10^9)</f>
        <v>682.20405000000005</v>
      </c>
    </row>
    <row r="3857" spans="1:21" x14ac:dyDescent="0.35">
      <c r="A3857" t="s">
        <v>1223</v>
      </c>
      <c r="B3857" t="s">
        <v>3239</v>
      </c>
      <c r="C3857" t="str">
        <f>SUBSTITUTE(Table1[[#This Row],[Fuel]],", ",",")</f>
        <v>fossil gas: natural gas</v>
      </c>
      <c r="D3857" t="s">
        <v>3239</v>
      </c>
      <c r="H3857" t="s">
        <v>3436</v>
      </c>
      <c r="I3857">
        <v>140</v>
      </c>
      <c r="J3857" t="s">
        <v>3446</v>
      </c>
      <c r="K3857">
        <v>2005</v>
      </c>
      <c r="L3857" t="s">
        <v>29</v>
      </c>
      <c r="M3857" t="s">
        <v>29</v>
      </c>
      <c r="N3857">
        <v>-6.0867000000000004</v>
      </c>
      <c r="O3857">
        <v>106.9987</v>
      </c>
      <c r="P3857" t="s">
        <v>3521</v>
      </c>
      <c r="Q3857" s="3">
        <f>Table1[[#This Row],[Capacity (MW)]]*0.395*8760*10^-6</f>
        <v>0.48442800000000003</v>
      </c>
      <c r="R3857" s="3" cm="1">
        <f t="array" ref="R3857">AVERAGE(VLOOKUP(_xlfn.TEXTSPLIT(Table1[[#This Row],[Fuel (no space after comma)]], ","), FuelList_Final_EF!$A$2:$B$65, 2, FALSE))</f>
        <v>53.06</v>
      </c>
      <c r="S3857" s="3">
        <f>Table1[[#This Row],[Generation (TWh)]]*10^9*VLOOKUP(Table1[[#This Row],[Turbine/Engine Technology]],Technology_HR!$A$2:$B$11,2,FALSE)*10^-6</f>
        <v>5333552.2799999993</v>
      </c>
      <c r="T3857" s="5">
        <f>Table1[[#This Row],[Fuel Consumption (mmBtu)]]*Table1[[#This Row],[Emission Factor (kg CO2/ mmBtu)]]*10^3</f>
        <v>282998283976.79999</v>
      </c>
      <c r="U3857" s="3">
        <f>Table1[[#This Row],[Emissions (g CO2)]]/(Table1[[#This Row],[Generation (TWh)]]*10^9)</f>
        <v>584.19060000000002</v>
      </c>
    </row>
    <row r="3858" spans="1:21" x14ac:dyDescent="0.35">
      <c r="A3858" t="s">
        <v>1223</v>
      </c>
      <c r="B3858" t="s">
        <v>3239</v>
      </c>
      <c r="C3858" t="str">
        <f>SUBSTITUTE(Table1[[#This Row],[Fuel]],", ",",")</f>
        <v>fossil gas: natural gas</v>
      </c>
      <c r="D3858" t="s">
        <v>3239</v>
      </c>
      <c r="H3858" t="s">
        <v>3436</v>
      </c>
      <c r="I3858">
        <v>140</v>
      </c>
      <c r="J3858" t="s">
        <v>3446</v>
      </c>
      <c r="K3858">
        <v>2005</v>
      </c>
      <c r="L3858" t="s">
        <v>29</v>
      </c>
      <c r="M3858" t="s">
        <v>29</v>
      </c>
      <c r="N3858">
        <v>-6.0867000000000004</v>
      </c>
      <c r="O3858">
        <v>106.9987</v>
      </c>
      <c r="P3858" t="s">
        <v>3521</v>
      </c>
      <c r="Q3858" s="3">
        <f>Table1[[#This Row],[Capacity (MW)]]*0.395*8760*10^-6</f>
        <v>0.48442800000000003</v>
      </c>
      <c r="R3858" s="3" cm="1">
        <f t="array" ref="R3858">AVERAGE(VLOOKUP(_xlfn.TEXTSPLIT(Table1[[#This Row],[Fuel (no space after comma)]], ","), FuelList_Final_EF!$A$2:$B$65, 2, FALSE))</f>
        <v>53.06</v>
      </c>
      <c r="S3858" s="3">
        <f>Table1[[#This Row],[Generation (TWh)]]*10^9*VLOOKUP(Table1[[#This Row],[Turbine/Engine Technology]],Technology_HR!$A$2:$B$11,2,FALSE)*10^-6</f>
        <v>5333552.2799999993</v>
      </c>
      <c r="T3858" s="5">
        <f>Table1[[#This Row],[Fuel Consumption (mmBtu)]]*Table1[[#This Row],[Emission Factor (kg CO2/ mmBtu)]]*10^3</f>
        <v>282998283976.79999</v>
      </c>
      <c r="U3858" s="3">
        <f>Table1[[#This Row],[Emissions (g CO2)]]/(Table1[[#This Row],[Generation (TWh)]]*10^9)</f>
        <v>584.19060000000002</v>
      </c>
    </row>
    <row r="3859" spans="1:21" x14ac:dyDescent="0.35">
      <c r="A3859" t="s">
        <v>1223</v>
      </c>
      <c r="B3859" t="s">
        <v>3239</v>
      </c>
      <c r="C3859" t="str">
        <f>SUBSTITUTE(Table1[[#This Row],[Fuel]],", ",",")</f>
        <v>fossil gas: natural gas</v>
      </c>
      <c r="D3859" t="s">
        <v>3239</v>
      </c>
      <c r="H3859" t="s">
        <v>3436</v>
      </c>
      <c r="I3859">
        <v>140</v>
      </c>
      <c r="J3859" t="s">
        <v>3446</v>
      </c>
      <c r="K3859">
        <v>2005</v>
      </c>
      <c r="L3859" t="s">
        <v>29</v>
      </c>
      <c r="M3859" t="s">
        <v>29</v>
      </c>
      <c r="N3859">
        <v>-6.0867000000000004</v>
      </c>
      <c r="O3859">
        <v>106.9987</v>
      </c>
      <c r="P3859" t="s">
        <v>3521</v>
      </c>
      <c r="Q3859" s="3">
        <f>Table1[[#This Row],[Capacity (MW)]]*0.395*8760*10^-6</f>
        <v>0.48442800000000003</v>
      </c>
      <c r="R3859" s="3" cm="1">
        <f t="array" ref="R3859">AVERAGE(VLOOKUP(_xlfn.TEXTSPLIT(Table1[[#This Row],[Fuel (no space after comma)]], ","), FuelList_Final_EF!$A$2:$B$65, 2, FALSE))</f>
        <v>53.06</v>
      </c>
      <c r="S3859" s="3">
        <f>Table1[[#This Row],[Generation (TWh)]]*10^9*VLOOKUP(Table1[[#This Row],[Turbine/Engine Technology]],Technology_HR!$A$2:$B$11,2,FALSE)*10^-6</f>
        <v>5333552.2799999993</v>
      </c>
      <c r="T3859" s="5">
        <f>Table1[[#This Row],[Fuel Consumption (mmBtu)]]*Table1[[#This Row],[Emission Factor (kg CO2/ mmBtu)]]*10^3</f>
        <v>282998283976.79999</v>
      </c>
      <c r="U3859" s="3">
        <f>Table1[[#This Row],[Emissions (g CO2)]]/(Table1[[#This Row],[Generation (TWh)]]*10^9)</f>
        <v>584.19060000000002</v>
      </c>
    </row>
    <row r="3860" spans="1:21" x14ac:dyDescent="0.35">
      <c r="A3860" t="s">
        <v>1223</v>
      </c>
      <c r="B3860" t="s">
        <v>3239</v>
      </c>
      <c r="C3860" t="str">
        <f>SUBSTITUTE(Table1[[#This Row],[Fuel]],", ",",")</f>
        <v>fossil gas: natural gas</v>
      </c>
      <c r="D3860" t="s">
        <v>3239</v>
      </c>
      <c r="H3860" t="s">
        <v>3436</v>
      </c>
      <c r="I3860">
        <v>140</v>
      </c>
      <c r="J3860" t="s">
        <v>3446</v>
      </c>
      <c r="K3860">
        <v>2005</v>
      </c>
      <c r="L3860" t="s">
        <v>29</v>
      </c>
      <c r="M3860" t="s">
        <v>29</v>
      </c>
      <c r="N3860">
        <v>-6.0867000000000004</v>
      </c>
      <c r="O3860">
        <v>106.9987</v>
      </c>
      <c r="P3860" t="s">
        <v>3521</v>
      </c>
      <c r="Q3860" s="3">
        <f>Table1[[#This Row],[Capacity (MW)]]*0.395*8760*10^-6</f>
        <v>0.48442800000000003</v>
      </c>
      <c r="R3860" s="3" cm="1">
        <f t="array" ref="R3860">AVERAGE(VLOOKUP(_xlfn.TEXTSPLIT(Table1[[#This Row],[Fuel (no space after comma)]], ","), FuelList_Final_EF!$A$2:$B$65, 2, FALSE))</f>
        <v>53.06</v>
      </c>
      <c r="S3860" s="3">
        <f>Table1[[#This Row],[Generation (TWh)]]*10^9*VLOOKUP(Table1[[#This Row],[Turbine/Engine Technology]],Technology_HR!$A$2:$B$11,2,FALSE)*10^-6</f>
        <v>5333552.2799999993</v>
      </c>
      <c r="T3860" s="5">
        <f>Table1[[#This Row],[Fuel Consumption (mmBtu)]]*Table1[[#This Row],[Emission Factor (kg CO2/ mmBtu)]]*10^3</f>
        <v>282998283976.79999</v>
      </c>
      <c r="U3860" s="3">
        <f>Table1[[#This Row],[Emissions (g CO2)]]/(Table1[[#This Row],[Generation (TWh)]]*10^9)</f>
        <v>584.19060000000002</v>
      </c>
    </row>
    <row r="3861" spans="1:21" x14ac:dyDescent="0.35">
      <c r="A3861" t="s">
        <v>1223</v>
      </c>
      <c r="B3861" t="s">
        <v>3239</v>
      </c>
      <c r="C3861" t="str">
        <f>SUBSTITUTE(Table1[[#This Row],[Fuel]],", ",",")</f>
        <v>fossil gas: natural gas</v>
      </c>
      <c r="D3861" t="s">
        <v>3239</v>
      </c>
      <c r="H3861" t="s">
        <v>3436</v>
      </c>
      <c r="I3861">
        <v>140</v>
      </c>
      <c r="J3861" t="s">
        <v>3446</v>
      </c>
      <c r="K3861">
        <v>2005</v>
      </c>
      <c r="L3861" t="s">
        <v>29</v>
      </c>
      <c r="M3861" t="s">
        <v>29</v>
      </c>
      <c r="N3861">
        <v>-6.0867000000000004</v>
      </c>
      <c r="O3861">
        <v>106.9987</v>
      </c>
      <c r="P3861" t="s">
        <v>3521</v>
      </c>
      <c r="Q3861" s="3">
        <f>Table1[[#This Row],[Capacity (MW)]]*0.395*8760*10^-6</f>
        <v>0.48442800000000003</v>
      </c>
      <c r="R3861" s="3" cm="1">
        <f t="array" ref="R3861">AVERAGE(VLOOKUP(_xlfn.TEXTSPLIT(Table1[[#This Row],[Fuel (no space after comma)]], ","), FuelList_Final_EF!$A$2:$B$65, 2, FALSE))</f>
        <v>53.06</v>
      </c>
      <c r="S3861" s="3">
        <f>Table1[[#This Row],[Generation (TWh)]]*10^9*VLOOKUP(Table1[[#This Row],[Turbine/Engine Technology]],Technology_HR!$A$2:$B$11,2,FALSE)*10^-6</f>
        <v>5333552.2799999993</v>
      </c>
      <c r="T3861" s="5">
        <f>Table1[[#This Row],[Fuel Consumption (mmBtu)]]*Table1[[#This Row],[Emission Factor (kg CO2/ mmBtu)]]*10^3</f>
        <v>282998283976.79999</v>
      </c>
      <c r="U3861" s="3">
        <f>Table1[[#This Row],[Emissions (g CO2)]]/(Table1[[#This Row],[Generation (TWh)]]*10^9)</f>
        <v>584.19060000000002</v>
      </c>
    </row>
    <row r="3862" spans="1:21" x14ac:dyDescent="0.35">
      <c r="A3862" t="s">
        <v>1223</v>
      </c>
      <c r="B3862" t="s">
        <v>3239</v>
      </c>
      <c r="C3862" t="str">
        <f>SUBSTITUTE(Table1[[#This Row],[Fuel]],", ",",")</f>
        <v>fossil gas: natural gas</v>
      </c>
      <c r="D3862" t="s">
        <v>3239</v>
      </c>
      <c r="H3862" t="s">
        <v>3436</v>
      </c>
      <c r="I3862">
        <v>140</v>
      </c>
      <c r="J3862" t="s">
        <v>3446</v>
      </c>
      <c r="K3862">
        <v>2005</v>
      </c>
      <c r="L3862" t="s">
        <v>29</v>
      </c>
      <c r="M3862" t="s">
        <v>29</v>
      </c>
      <c r="N3862">
        <v>-6.0867000000000004</v>
      </c>
      <c r="O3862">
        <v>106.9987</v>
      </c>
      <c r="P3862" t="s">
        <v>3521</v>
      </c>
      <c r="Q3862" s="3">
        <f>Table1[[#This Row],[Capacity (MW)]]*0.395*8760*10^-6</f>
        <v>0.48442800000000003</v>
      </c>
      <c r="R3862" s="3" cm="1">
        <f t="array" ref="R3862">AVERAGE(VLOOKUP(_xlfn.TEXTSPLIT(Table1[[#This Row],[Fuel (no space after comma)]], ","), FuelList_Final_EF!$A$2:$B$65, 2, FALSE))</f>
        <v>53.06</v>
      </c>
      <c r="S3862" s="3">
        <f>Table1[[#This Row],[Generation (TWh)]]*10^9*VLOOKUP(Table1[[#This Row],[Turbine/Engine Technology]],Technology_HR!$A$2:$B$11,2,FALSE)*10^-6</f>
        <v>5333552.2799999993</v>
      </c>
      <c r="T3862" s="5">
        <f>Table1[[#This Row],[Fuel Consumption (mmBtu)]]*Table1[[#This Row],[Emission Factor (kg CO2/ mmBtu)]]*10^3</f>
        <v>282998283976.79999</v>
      </c>
      <c r="U3862" s="3">
        <f>Table1[[#This Row],[Emissions (g CO2)]]/(Table1[[#This Row],[Generation (TWh)]]*10^9)</f>
        <v>584.19060000000002</v>
      </c>
    </row>
    <row r="3863" spans="1:21" x14ac:dyDescent="0.35">
      <c r="A3863" t="s">
        <v>1223</v>
      </c>
      <c r="B3863" t="s">
        <v>3239</v>
      </c>
      <c r="C3863" t="str">
        <f>SUBSTITUTE(Table1[[#This Row],[Fuel]],", ",",")</f>
        <v>fossil gas: natural gas</v>
      </c>
      <c r="D3863" t="s">
        <v>3239</v>
      </c>
      <c r="H3863" t="s">
        <v>3438</v>
      </c>
      <c r="I3863">
        <v>384</v>
      </c>
      <c r="J3863" t="s">
        <v>3446</v>
      </c>
      <c r="K3863">
        <v>2010</v>
      </c>
      <c r="L3863" t="s">
        <v>29</v>
      </c>
      <c r="M3863" t="s">
        <v>29</v>
      </c>
      <c r="N3863">
        <v>-6.0867000000000004</v>
      </c>
      <c r="O3863">
        <v>106.9987</v>
      </c>
      <c r="P3863" t="s">
        <v>3521</v>
      </c>
      <c r="Q3863" s="3">
        <f>Table1[[#This Row],[Capacity (MW)]]*0.395*8760*10^-6</f>
        <v>1.3287168</v>
      </c>
      <c r="R3863" s="3" cm="1">
        <f t="array" ref="R3863">AVERAGE(VLOOKUP(_xlfn.TEXTSPLIT(Table1[[#This Row],[Fuel (no space after comma)]], ","), FuelList_Final_EF!$A$2:$B$65, 2, FALSE))</f>
        <v>53.06</v>
      </c>
      <c r="S3863" s="3">
        <f>Table1[[#This Row],[Generation (TWh)]]*10^9*VLOOKUP(Table1[[#This Row],[Turbine/Engine Technology]],Technology_HR!$A$2:$B$11,2,FALSE)*10^-6</f>
        <v>10030483.123199999</v>
      </c>
      <c r="T3863" s="5">
        <f>Table1[[#This Row],[Fuel Consumption (mmBtu)]]*Table1[[#This Row],[Emission Factor (kg CO2/ mmBtu)]]*10^3</f>
        <v>532217434516.99194</v>
      </c>
      <c r="U3863" s="3">
        <f>Table1[[#This Row],[Emissions (g CO2)]]/(Table1[[#This Row],[Generation (TWh)]]*10^9)</f>
        <v>400.54993999999994</v>
      </c>
    </row>
    <row r="3864" spans="1:21" x14ac:dyDescent="0.35">
      <c r="A3864" t="s">
        <v>1209</v>
      </c>
      <c r="B3864" t="s">
        <v>3239</v>
      </c>
      <c r="C3864" t="str">
        <f>SUBSTITUTE(Table1[[#This Row],[Fuel]],", ",",")</f>
        <v>fossil gas: natural gas</v>
      </c>
      <c r="D3864" t="s">
        <v>3239</v>
      </c>
      <c r="H3864" t="s">
        <v>3436</v>
      </c>
      <c r="I3864">
        <v>100</v>
      </c>
      <c r="J3864" t="s">
        <v>3446</v>
      </c>
      <c r="K3864">
        <v>2000</v>
      </c>
      <c r="L3864" t="s">
        <v>29</v>
      </c>
      <c r="M3864" t="s">
        <v>29</v>
      </c>
      <c r="N3864">
        <v>1.372163</v>
      </c>
      <c r="O3864">
        <v>101.22511799999999</v>
      </c>
      <c r="P3864" t="s">
        <v>3521</v>
      </c>
      <c r="Q3864" s="3">
        <f>Table1[[#This Row],[Capacity (MW)]]*0.395*8760*10^-6</f>
        <v>0.34601999999999999</v>
      </c>
      <c r="R3864" s="3" cm="1">
        <f t="array" ref="R3864">AVERAGE(VLOOKUP(_xlfn.TEXTSPLIT(Table1[[#This Row],[Fuel (no space after comma)]], ","), FuelList_Final_EF!$A$2:$B$65, 2, FALSE))</f>
        <v>53.06</v>
      </c>
      <c r="S3864" s="3">
        <f>Table1[[#This Row],[Generation (TWh)]]*10^9*VLOOKUP(Table1[[#This Row],[Turbine/Engine Technology]],Technology_HR!$A$2:$B$11,2,FALSE)*10^-6</f>
        <v>3809680.1999999997</v>
      </c>
      <c r="T3864" s="5">
        <f>Table1[[#This Row],[Fuel Consumption (mmBtu)]]*Table1[[#This Row],[Emission Factor (kg CO2/ mmBtu)]]*10^3</f>
        <v>202141631412</v>
      </c>
      <c r="U3864" s="3">
        <f>Table1[[#This Row],[Emissions (g CO2)]]/(Table1[[#This Row],[Generation (TWh)]]*10^9)</f>
        <v>584.19060000000002</v>
      </c>
    </row>
    <row r="3865" spans="1:21" x14ac:dyDescent="0.35">
      <c r="A3865" t="s">
        <v>1209</v>
      </c>
      <c r="B3865" t="s">
        <v>3239</v>
      </c>
      <c r="C3865" t="str">
        <f>SUBSTITUTE(Table1[[#This Row],[Fuel]],", ",",")</f>
        <v>fossil gas: natural gas</v>
      </c>
      <c r="D3865" t="s">
        <v>3239</v>
      </c>
      <c r="H3865" t="s">
        <v>3436</v>
      </c>
      <c r="I3865">
        <v>100</v>
      </c>
      <c r="J3865" t="s">
        <v>3446</v>
      </c>
      <c r="K3865">
        <v>2000</v>
      </c>
      <c r="L3865" t="s">
        <v>29</v>
      </c>
      <c r="M3865" t="s">
        <v>29</v>
      </c>
      <c r="N3865">
        <v>1.372163</v>
      </c>
      <c r="O3865">
        <v>101.22511799999999</v>
      </c>
      <c r="P3865" t="s">
        <v>3521</v>
      </c>
      <c r="Q3865" s="3">
        <f>Table1[[#This Row],[Capacity (MW)]]*0.395*8760*10^-6</f>
        <v>0.34601999999999999</v>
      </c>
      <c r="R3865" s="3" cm="1">
        <f t="array" ref="R3865">AVERAGE(VLOOKUP(_xlfn.TEXTSPLIT(Table1[[#This Row],[Fuel (no space after comma)]], ","), FuelList_Final_EF!$A$2:$B$65, 2, FALSE))</f>
        <v>53.06</v>
      </c>
      <c r="S3865" s="3">
        <f>Table1[[#This Row],[Generation (TWh)]]*10^9*VLOOKUP(Table1[[#This Row],[Turbine/Engine Technology]],Technology_HR!$A$2:$B$11,2,FALSE)*10^-6</f>
        <v>3809680.1999999997</v>
      </c>
      <c r="T3865" s="5">
        <f>Table1[[#This Row],[Fuel Consumption (mmBtu)]]*Table1[[#This Row],[Emission Factor (kg CO2/ mmBtu)]]*10^3</f>
        <v>202141631412</v>
      </c>
      <c r="U3865" s="3">
        <f>Table1[[#This Row],[Emissions (g CO2)]]/(Table1[[#This Row],[Generation (TWh)]]*10^9)</f>
        <v>584.19060000000002</v>
      </c>
    </row>
    <row r="3866" spans="1:21" x14ac:dyDescent="0.35">
      <c r="A3866" t="s">
        <v>1209</v>
      </c>
      <c r="B3866" t="s">
        <v>3239</v>
      </c>
      <c r="C3866" t="str">
        <f>SUBSTITUTE(Table1[[#This Row],[Fuel]],", ",",")</f>
        <v>fossil gas: natural gas</v>
      </c>
      <c r="D3866" t="s">
        <v>3239</v>
      </c>
      <c r="H3866" t="s">
        <v>3436</v>
      </c>
      <c r="I3866">
        <v>100</v>
      </c>
      <c r="J3866" t="s">
        <v>3446</v>
      </c>
      <c r="K3866">
        <v>2000</v>
      </c>
      <c r="L3866" t="s">
        <v>29</v>
      </c>
      <c r="M3866" t="s">
        <v>29</v>
      </c>
      <c r="N3866">
        <v>1.372163</v>
      </c>
      <c r="O3866">
        <v>101.22511799999999</v>
      </c>
      <c r="P3866" t="s">
        <v>3521</v>
      </c>
      <c r="Q3866" s="3">
        <f>Table1[[#This Row],[Capacity (MW)]]*0.395*8760*10^-6</f>
        <v>0.34601999999999999</v>
      </c>
      <c r="R3866" s="3" cm="1">
        <f t="array" ref="R3866">AVERAGE(VLOOKUP(_xlfn.TEXTSPLIT(Table1[[#This Row],[Fuel (no space after comma)]], ","), FuelList_Final_EF!$A$2:$B$65, 2, FALSE))</f>
        <v>53.06</v>
      </c>
      <c r="S3866" s="3">
        <f>Table1[[#This Row],[Generation (TWh)]]*10^9*VLOOKUP(Table1[[#This Row],[Turbine/Engine Technology]],Technology_HR!$A$2:$B$11,2,FALSE)*10^-6</f>
        <v>3809680.1999999997</v>
      </c>
      <c r="T3866" s="5">
        <f>Table1[[#This Row],[Fuel Consumption (mmBtu)]]*Table1[[#This Row],[Emission Factor (kg CO2/ mmBtu)]]*10^3</f>
        <v>202141631412</v>
      </c>
      <c r="U3866" s="3">
        <f>Table1[[#This Row],[Emissions (g CO2)]]/(Table1[[#This Row],[Generation (TWh)]]*10^9)</f>
        <v>584.19060000000002</v>
      </c>
    </row>
    <row r="3867" spans="1:21" x14ac:dyDescent="0.35">
      <c r="A3867" t="s">
        <v>1228</v>
      </c>
      <c r="B3867" t="s">
        <v>3239</v>
      </c>
      <c r="C3867" t="str">
        <f>SUBSTITUTE(Table1[[#This Row],[Fuel]],", ",",")</f>
        <v>fossil gas: natural gas</v>
      </c>
      <c r="D3867" t="s">
        <v>3239</v>
      </c>
      <c r="H3867" t="s">
        <v>3438</v>
      </c>
      <c r="I3867">
        <v>150</v>
      </c>
      <c r="J3867" t="s">
        <v>3446</v>
      </c>
      <c r="K3867">
        <v>2004</v>
      </c>
      <c r="L3867" t="s">
        <v>29</v>
      </c>
      <c r="M3867" t="s">
        <v>29</v>
      </c>
      <c r="N3867">
        <v>-2.9268169999999998</v>
      </c>
      <c r="O3867">
        <v>104.867665</v>
      </c>
      <c r="P3867" t="s">
        <v>3521</v>
      </c>
      <c r="Q3867" s="3">
        <f>Table1[[#This Row],[Capacity (MW)]]*0.395*8760*10^-6</f>
        <v>0.51902999999999999</v>
      </c>
      <c r="R3867" s="3" cm="1">
        <f t="array" ref="R3867">AVERAGE(VLOOKUP(_xlfn.TEXTSPLIT(Table1[[#This Row],[Fuel (no space after comma)]], ","), FuelList_Final_EF!$A$2:$B$65, 2, FALSE))</f>
        <v>53.06</v>
      </c>
      <c r="S3867" s="3">
        <f>Table1[[#This Row],[Generation (TWh)]]*10^9*VLOOKUP(Table1[[#This Row],[Turbine/Engine Technology]],Technology_HR!$A$2:$B$11,2,FALSE)*10^-6</f>
        <v>3918157.4699999997</v>
      </c>
      <c r="T3867" s="5">
        <f>Table1[[#This Row],[Fuel Consumption (mmBtu)]]*Table1[[#This Row],[Emission Factor (kg CO2/ mmBtu)]]*10^3</f>
        <v>207897435358.19998</v>
      </c>
      <c r="U3867" s="3">
        <f>Table1[[#This Row],[Emissions (g CO2)]]/(Table1[[#This Row],[Generation (TWh)]]*10^9)</f>
        <v>400.54993999999999</v>
      </c>
    </row>
    <row r="3868" spans="1:21" x14ac:dyDescent="0.35">
      <c r="A3868" t="s">
        <v>1229</v>
      </c>
      <c r="B3868" t="s">
        <v>3239</v>
      </c>
      <c r="C3868" t="str">
        <f>SUBSTITUTE(Table1[[#This Row],[Fuel]],", ",",")</f>
        <v>fossil gas: natural gas</v>
      </c>
      <c r="D3868" t="s">
        <v>3239</v>
      </c>
      <c r="H3868" t="s">
        <v>3438</v>
      </c>
      <c r="I3868">
        <v>82</v>
      </c>
      <c r="J3868" t="s">
        <v>3446</v>
      </c>
      <c r="K3868">
        <v>2016</v>
      </c>
      <c r="L3868" t="s">
        <v>29</v>
      </c>
      <c r="M3868" t="s">
        <v>29</v>
      </c>
      <c r="N3868">
        <v>1.0145329999999999</v>
      </c>
      <c r="O3868">
        <v>104.007077</v>
      </c>
      <c r="P3868" t="s">
        <v>3521</v>
      </c>
      <c r="Q3868" s="3">
        <f>Table1[[#This Row],[Capacity (MW)]]*0.395*8760*10^-6</f>
        <v>0.2837364</v>
      </c>
      <c r="R3868" s="3" cm="1">
        <f t="array" ref="R3868">AVERAGE(VLOOKUP(_xlfn.TEXTSPLIT(Table1[[#This Row],[Fuel (no space after comma)]], ","), FuelList_Final_EF!$A$2:$B$65, 2, FALSE))</f>
        <v>53.06</v>
      </c>
      <c r="S3868" s="3">
        <f>Table1[[#This Row],[Generation (TWh)]]*10^9*VLOOKUP(Table1[[#This Row],[Turbine/Engine Technology]],Technology_HR!$A$2:$B$11,2,FALSE)*10^-6</f>
        <v>2141926.0836</v>
      </c>
      <c r="T3868" s="5">
        <f>Table1[[#This Row],[Fuel Consumption (mmBtu)]]*Table1[[#This Row],[Emission Factor (kg CO2/ mmBtu)]]*10^3</f>
        <v>113650597995.81601</v>
      </c>
      <c r="U3868" s="3">
        <f>Table1[[#This Row],[Emissions (g CO2)]]/(Table1[[#This Row],[Generation (TWh)]]*10^9)</f>
        <v>400.54994000000005</v>
      </c>
    </row>
    <row r="3869" spans="1:21" x14ac:dyDescent="0.35">
      <c r="A3869" t="s">
        <v>1230</v>
      </c>
      <c r="B3869" t="s">
        <v>3239</v>
      </c>
      <c r="C3869" t="str">
        <f>SUBSTITUTE(Table1[[#This Row],[Fuel]],", ",",")</f>
        <v>fossil gas: natural gas</v>
      </c>
      <c r="D3869" t="s">
        <v>3239</v>
      </c>
      <c r="H3869" t="s">
        <v>3438</v>
      </c>
      <c r="I3869">
        <v>82.1</v>
      </c>
      <c r="J3869" t="s">
        <v>3446</v>
      </c>
      <c r="K3869">
        <v>2010</v>
      </c>
      <c r="L3869" t="s">
        <v>29</v>
      </c>
      <c r="M3869" t="s">
        <v>29</v>
      </c>
      <c r="N3869">
        <v>1.0145329999999999</v>
      </c>
      <c r="O3869">
        <v>104.007077</v>
      </c>
      <c r="P3869" t="s">
        <v>3521</v>
      </c>
      <c r="Q3869" s="3">
        <f>Table1[[#This Row],[Capacity (MW)]]*0.395*8760*10^-6</f>
        <v>0.28408241999999995</v>
      </c>
      <c r="R3869" s="3" cm="1">
        <f t="array" ref="R3869">AVERAGE(VLOOKUP(_xlfn.TEXTSPLIT(Table1[[#This Row],[Fuel (no space after comma)]], ","), FuelList_Final_EF!$A$2:$B$65, 2, FALSE))</f>
        <v>53.06</v>
      </c>
      <c r="S3869" s="3">
        <f>Table1[[#This Row],[Generation (TWh)]]*10^9*VLOOKUP(Table1[[#This Row],[Turbine/Engine Technology]],Technology_HR!$A$2:$B$11,2,FALSE)*10^-6</f>
        <v>2144538.1885799994</v>
      </c>
      <c r="T3869" s="5">
        <f>Table1[[#This Row],[Fuel Consumption (mmBtu)]]*Table1[[#This Row],[Emission Factor (kg CO2/ mmBtu)]]*10^3</f>
        <v>113789196286.05478</v>
      </c>
      <c r="U3869" s="3">
        <f>Table1[[#This Row],[Emissions (g CO2)]]/(Table1[[#This Row],[Generation (TWh)]]*10^9)</f>
        <v>400.54993999999999</v>
      </c>
    </row>
    <row r="3870" spans="1:21" x14ac:dyDescent="0.35">
      <c r="A3870" t="s">
        <v>1231</v>
      </c>
      <c r="B3870" t="s">
        <v>3239</v>
      </c>
      <c r="C3870" t="str">
        <f>SUBSTITUTE(Table1[[#This Row],[Fuel]],", ",",")</f>
        <v>fossil gas: natural gas</v>
      </c>
      <c r="D3870" t="s">
        <v>3239</v>
      </c>
      <c r="H3870" t="s">
        <v>3436</v>
      </c>
      <c r="I3870">
        <v>50</v>
      </c>
      <c r="J3870" t="s">
        <v>3446</v>
      </c>
      <c r="K3870">
        <v>2011</v>
      </c>
      <c r="L3870" t="s">
        <v>29</v>
      </c>
      <c r="M3870" t="s">
        <v>29</v>
      </c>
      <c r="N3870">
        <v>-1.595518</v>
      </c>
      <c r="O3870">
        <v>103.646044</v>
      </c>
      <c r="P3870" t="s">
        <v>3521</v>
      </c>
      <c r="Q3870" s="3">
        <f>Table1[[#This Row],[Capacity (MW)]]*0.395*8760*10^-6</f>
        <v>0.17301</v>
      </c>
      <c r="R3870" s="3" cm="1">
        <f t="array" ref="R3870">AVERAGE(VLOOKUP(_xlfn.TEXTSPLIT(Table1[[#This Row],[Fuel (no space after comma)]], ","), FuelList_Final_EF!$A$2:$B$65, 2, FALSE))</f>
        <v>53.06</v>
      </c>
      <c r="S3870" s="3">
        <f>Table1[[#This Row],[Generation (TWh)]]*10^9*VLOOKUP(Table1[[#This Row],[Turbine/Engine Technology]],Technology_HR!$A$2:$B$11,2,FALSE)*10^-6</f>
        <v>1904840.0999999999</v>
      </c>
      <c r="T3870" s="5">
        <f>Table1[[#This Row],[Fuel Consumption (mmBtu)]]*Table1[[#This Row],[Emission Factor (kg CO2/ mmBtu)]]*10^3</f>
        <v>101070815706</v>
      </c>
      <c r="U3870" s="3">
        <f>Table1[[#This Row],[Emissions (g CO2)]]/(Table1[[#This Row],[Generation (TWh)]]*10^9)</f>
        <v>584.19060000000002</v>
      </c>
    </row>
    <row r="3871" spans="1:21" x14ac:dyDescent="0.35">
      <c r="A3871" t="s">
        <v>1231</v>
      </c>
      <c r="B3871" t="s">
        <v>3239</v>
      </c>
      <c r="C3871" t="str">
        <f>SUBSTITUTE(Table1[[#This Row],[Fuel]],", ",",")</f>
        <v>fossil gas: natural gas</v>
      </c>
      <c r="D3871" t="s">
        <v>3239</v>
      </c>
      <c r="H3871" t="s">
        <v>3436</v>
      </c>
      <c r="I3871">
        <v>50</v>
      </c>
      <c r="J3871" t="s">
        <v>3446</v>
      </c>
      <c r="K3871">
        <v>2011</v>
      </c>
      <c r="L3871" t="s">
        <v>29</v>
      </c>
      <c r="M3871" t="s">
        <v>29</v>
      </c>
      <c r="N3871">
        <v>-1.595518</v>
      </c>
      <c r="O3871">
        <v>103.646044</v>
      </c>
      <c r="P3871" t="s">
        <v>3521</v>
      </c>
      <c r="Q3871" s="3">
        <f>Table1[[#This Row],[Capacity (MW)]]*0.395*8760*10^-6</f>
        <v>0.17301</v>
      </c>
      <c r="R3871" s="3" cm="1">
        <f t="array" ref="R3871">AVERAGE(VLOOKUP(_xlfn.TEXTSPLIT(Table1[[#This Row],[Fuel (no space after comma)]], ","), FuelList_Final_EF!$A$2:$B$65, 2, FALSE))</f>
        <v>53.06</v>
      </c>
      <c r="S3871" s="3">
        <f>Table1[[#This Row],[Generation (TWh)]]*10^9*VLOOKUP(Table1[[#This Row],[Turbine/Engine Technology]],Technology_HR!$A$2:$B$11,2,FALSE)*10^-6</f>
        <v>1904840.0999999999</v>
      </c>
      <c r="T3871" s="5">
        <f>Table1[[#This Row],[Fuel Consumption (mmBtu)]]*Table1[[#This Row],[Emission Factor (kg CO2/ mmBtu)]]*10^3</f>
        <v>101070815706</v>
      </c>
      <c r="U3871" s="3">
        <f>Table1[[#This Row],[Emissions (g CO2)]]/(Table1[[#This Row],[Generation (TWh)]]*10^9)</f>
        <v>584.19060000000002</v>
      </c>
    </row>
    <row r="3872" spans="1:21" x14ac:dyDescent="0.35">
      <c r="A3872" t="s">
        <v>1219</v>
      </c>
      <c r="B3872" t="s">
        <v>3243</v>
      </c>
      <c r="C3872" t="str">
        <f>SUBSTITUTE(Table1[[#This Row],[Fuel]],", ",",")</f>
        <v>fossil gas: natural gas,fossil liquids: fuel oil</v>
      </c>
      <c r="D3872" t="s">
        <v>3239</v>
      </c>
      <c r="E3872" t="s">
        <v>3275</v>
      </c>
      <c r="H3872" t="s">
        <v>3440</v>
      </c>
      <c r="I3872">
        <v>50</v>
      </c>
      <c r="J3872" t="s">
        <v>3446</v>
      </c>
      <c r="K3872">
        <v>1978</v>
      </c>
      <c r="L3872" t="s">
        <v>29</v>
      </c>
      <c r="M3872" t="s">
        <v>29</v>
      </c>
      <c r="N3872">
        <v>-7.209975</v>
      </c>
      <c r="O3872">
        <v>112.723895</v>
      </c>
      <c r="P3872" t="s">
        <v>3521</v>
      </c>
      <c r="Q3872" s="3">
        <f>Table1[[#This Row],[Capacity (MW)]]*0.395*8760*10^-6</f>
        <v>0.17301</v>
      </c>
      <c r="R3872" s="3" cm="1">
        <f t="array" ref="R3872">AVERAGE(VLOOKUP(_xlfn.TEXTSPLIT(Table1[[#This Row],[Fuel (no space after comma)]], ","), FuelList_Final_EF!$A$2:$B$65, 2, FALSE))</f>
        <v>65.583341148886291</v>
      </c>
      <c r="S3872" s="3">
        <f>Table1[[#This Row],[Generation (TWh)]]*10^9*VLOOKUP(Table1[[#This Row],[Turbine/Engine Technology]],Technology_HR!$A$2:$B$11,2,FALSE)*10^-6</f>
        <v>1779407.8499999999</v>
      </c>
      <c r="T3872" s="5">
        <f>Table1[[#This Row],[Fuel Consumption (mmBtu)]]*Table1[[#This Row],[Emission Factor (kg CO2/ mmBtu)]]*10^3</f>
        <v>116699512069.55627</v>
      </c>
      <c r="U3872" s="3">
        <f>Table1[[#This Row],[Emissions (g CO2)]]/(Table1[[#This Row],[Generation (TWh)]]*10^9)</f>
        <v>674.52466371629544</v>
      </c>
    </row>
    <row r="3873" spans="1:21" x14ac:dyDescent="0.35">
      <c r="A3873" t="s">
        <v>1219</v>
      </c>
      <c r="B3873" t="s">
        <v>3243</v>
      </c>
      <c r="C3873" t="str">
        <f>SUBSTITUTE(Table1[[#This Row],[Fuel]],", ",",")</f>
        <v>fossil gas: natural gas,fossil liquids: fuel oil</v>
      </c>
      <c r="D3873" t="s">
        <v>3239</v>
      </c>
      <c r="E3873" t="s">
        <v>3275</v>
      </c>
      <c r="H3873" t="s">
        <v>3440</v>
      </c>
      <c r="I3873">
        <v>50</v>
      </c>
      <c r="J3873" t="s">
        <v>3446</v>
      </c>
      <c r="K3873">
        <v>1978</v>
      </c>
      <c r="L3873" t="s">
        <v>29</v>
      </c>
      <c r="M3873" t="s">
        <v>29</v>
      </c>
      <c r="N3873">
        <v>-7.209975</v>
      </c>
      <c r="O3873">
        <v>112.723895</v>
      </c>
      <c r="P3873" t="s">
        <v>3521</v>
      </c>
      <c r="Q3873" s="3">
        <f>Table1[[#This Row],[Capacity (MW)]]*0.395*8760*10^-6</f>
        <v>0.17301</v>
      </c>
      <c r="R3873" s="3" cm="1">
        <f t="array" ref="R3873">AVERAGE(VLOOKUP(_xlfn.TEXTSPLIT(Table1[[#This Row],[Fuel (no space after comma)]], ","), FuelList_Final_EF!$A$2:$B$65, 2, FALSE))</f>
        <v>65.583341148886291</v>
      </c>
      <c r="S3873" s="3">
        <f>Table1[[#This Row],[Generation (TWh)]]*10^9*VLOOKUP(Table1[[#This Row],[Turbine/Engine Technology]],Technology_HR!$A$2:$B$11,2,FALSE)*10^-6</f>
        <v>1779407.8499999999</v>
      </c>
      <c r="T3873" s="5">
        <f>Table1[[#This Row],[Fuel Consumption (mmBtu)]]*Table1[[#This Row],[Emission Factor (kg CO2/ mmBtu)]]*10^3</f>
        <v>116699512069.55627</v>
      </c>
      <c r="U3873" s="3">
        <f>Table1[[#This Row],[Emissions (g CO2)]]/(Table1[[#This Row],[Generation (TWh)]]*10^9)</f>
        <v>674.52466371629544</v>
      </c>
    </row>
    <row r="3874" spans="1:21" x14ac:dyDescent="0.35">
      <c r="A3874" t="s">
        <v>1219</v>
      </c>
      <c r="B3874" t="s">
        <v>3239</v>
      </c>
      <c r="C3874" t="str">
        <f>SUBSTITUTE(Table1[[#This Row],[Fuel]],", ",",")</f>
        <v>fossil gas: natural gas</v>
      </c>
      <c r="D3874" t="s">
        <v>3239</v>
      </c>
      <c r="H3874" t="s">
        <v>3438</v>
      </c>
      <c r="I3874">
        <v>400</v>
      </c>
      <c r="J3874" t="s">
        <v>3451</v>
      </c>
      <c r="K3874" t="s">
        <v>29</v>
      </c>
      <c r="L3874" t="s">
        <v>29</v>
      </c>
      <c r="M3874" t="s">
        <v>29</v>
      </c>
      <c r="N3874">
        <v>-7.209975</v>
      </c>
      <c r="O3874">
        <v>112.723895</v>
      </c>
      <c r="P3874" t="s">
        <v>3521</v>
      </c>
      <c r="Q3874" s="3">
        <f>Table1[[#This Row],[Capacity (MW)]]*0.395*8760*10^-6</f>
        <v>1.38408</v>
      </c>
      <c r="R3874" s="3" cm="1">
        <f t="array" ref="R3874">AVERAGE(VLOOKUP(_xlfn.TEXTSPLIT(Table1[[#This Row],[Fuel (no space after comma)]], ","), FuelList_Final_EF!$A$2:$B$65, 2, FALSE))</f>
        <v>53.06</v>
      </c>
      <c r="S3874" s="3">
        <f>Table1[[#This Row],[Generation (TWh)]]*10^9*VLOOKUP(Table1[[#This Row],[Turbine/Engine Technology]],Technology_HR!$A$2:$B$11,2,FALSE)*10^-6</f>
        <v>10448419.92</v>
      </c>
      <c r="T3874" s="5">
        <f>Table1[[#This Row],[Fuel Consumption (mmBtu)]]*Table1[[#This Row],[Emission Factor (kg CO2/ mmBtu)]]*10^3</f>
        <v>554393160955.20007</v>
      </c>
      <c r="U3874" s="3">
        <f>Table1[[#This Row],[Emissions (g CO2)]]/(Table1[[#This Row],[Generation (TWh)]]*10^9)</f>
        <v>400.54994000000005</v>
      </c>
    </row>
    <row r="3875" spans="1:21" x14ac:dyDescent="0.35">
      <c r="A3875" t="s">
        <v>1219</v>
      </c>
      <c r="B3875" t="s">
        <v>3254</v>
      </c>
      <c r="C3875" t="str">
        <f>SUBSTITUTE(Table1[[#This Row],[Fuel]],", ",",")</f>
        <v>fossil liquids: diesel,fossil gas: natural gas</v>
      </c>
      <c r="D3875" t="s">
        <v>3258</v>
      </c>
      <c r="E3875" t="s">
        <v>3239</v>
      </c>
      <c r="H3875" t="s">
        <v>3437</v>
      </c>
      <c r="I3875">
        <v>199.7</v>
      </c>
      <c r="J3875" t="s">
        <v>3446</v>
      </c>
      <c r="K3875">
        <v>1989</v>
      </c>
      <c r="L3875" t="s">
        <v>29</v>
      </c>
      <c r="M3875" t="s">
        <v>29</v>
      </c>
      <c r="N3875">
        <v>-8.71645</v>
      </c>
      <c r="O3875">
        <v>115.213325</v>
      </c>
      <c r="P3875" t="s">
        <v>3521</v>
      </c>
      <c r="Q3875" s="3">
        <f>Table1[[#This Row],[Capacity (MW)]]*0.395*8760*10^-6</f>
        <v>0.69100194000000004</v>
      </c>
      <c r="R3875" s="3" cm="1">
        <f t="array" ref="R3875">AVERAGE(VLOOKUP(_xlfn.TEXTSPLIT(Table1[[#This Row],[Fuel (no space after comma)]], ","), FuelList_Final_EF!$A$2:$B$65, 2, FALSE))</f>
        <v>65.583341148886291</v>
      </c>
      <c r="S3875" s="3">
        <f>Table1[[#This Row],[Generation (TWh)]]*10^9*VLOOKUP(Table1[[#This Row],[Turbine/Engine Technology]],Technology_HR!$A$2:$B$11,2,FALSE)*10^-6</f>
        <v>6149917.2659999998</v>
      </c>
      <c r="T3875" s="5">
        <f>Table1[[#This Row],[Fuel Consumption (mmBtu)]]*Table1[[#This Row],[Emission Factor (kg CO2/ mmBtu)]]*10^3</f>
        <v>403332122093.50409</v>
      </c>
      <c r="U3875" s="3">
        <f>Table1[[#This Row],[Emissions (g CO2)]]/(Table1[[#This Row],[Generation (TWh)]]*10^9)</f>
        <v>583.69173622508799</v>
      </c>
    </row>
    <row r="3876" spans="1:21" x14ac:dyDescent="0.35">
      <c r="A3876" t="s">
        <v>1232</v>
      </c>
      <c r="B3876" t="s">
        <v>3242</v>
      </c>
      <c r="C3876" t="str">
        <f>SUBSTITUTE(Table1[[#This Row],[Fuel]],", ",",")</f>
        <v>fossil gas: lng</v>
      </c>
      <c r="D3876" t="s">
        <v>3242</v>
      </c>
      <c r="H3876" t="s">
        <v>3438</v>
      </c>
      <c r="I3876">
        <v>880</v>
      </c>
      <c r="J3876" t="s">
        <v>3446</v>
      </c>
      <c r="K3876">
        <v>2024</v>
      </c>
      <c r="L3876" t="s">
        <v>29</v>
      </c>
      <c r="M3876" t="s">
        <v>29</v>
      </c>
      <c r="N3876">
        <v>-6.2442320000000002</v>
      </c>
      <c r="O3876">
        <v>107.588132</v>
      </c>
      <c r="P3876" t="s">
        <v>3521</v>
      </c>
      <c r="Q3876" s="3">
        <f>Table1[[#This Row],[Capacity (MW)]]*0.395*8760*10^-6</f>
        <v>3.0449759999999997</v>
      </c>
      <c r="R3876" s="3" cm="1">
        <f t="array" ref="R3876">AVERAGE(VLOOKUP(_xlfn.TEXTSPLIT(Table1[[#This Row],[Fuel (no space after comma)]], ","), FuelList_Final_EF!$A$2:$B$65, 2, FALSE))</f>
        <v>67.685819715340017</v>
      </c>
      <c r="S3876" s="3">
        <f>Table1[[#This Row],[Generation (TWh)]]*10^9*VLOOKUP(Table1[[#This Row],[Turbine/Engine Technology]],Technology_HR!$A$2:$B$11,2,FALSE)*10^-6</f>
        <v>22986523.823999994</v>
      </c>
      <c r="T3876" s="5">
        <f>Table1[[#This Row],[Fuel Consumption (mmBtu)]]*Table1[[#This Row],[Emission Factor (kg CO2/ mmBtu)]]*10^3</f>
        <v>1555861707433.6316</v>
      </c>
      <c r="U3876" s="3">
        <f>Table1[[#This Row],[Emissions (g CO2)]]/(Table1[[#This Row],[Generation (TWh)]]*10^9)</f>
        <v>510.96025303110167</v>
      </c>
    </row>
    <row r="3877" spans="1:21" x14ac:dyDescent="0.35">
      <c r="A3877" t="s">
        <v>1232</v>
      </c>
      <c r="B3877" t="s">
        <v>3242</v>
      </c>
      <c r="C3877" t="str">
        <f>SUBSTITUTE(Table1[[#This Row],[Fuel]],", ",",")</f>
        <v>fossil gas: lng</v>
      </c>
      <c r="D3877" t="s">
        <v>3242</v>
      </c>
      <c r="H3877" t="s">
        <v>3438</v>
      </c>
      <c r="I3877">
        <v>880</v>
      </c>
      <c r="J3877" t="s">
        <v>3446</v>
      </c>
      <c r="K3877">
        <v>2024</v>
      </c>
      <c r="L3877" t="s">
        <v>29</v>
      </c>
      <c r="M3877" t="s">
        <v>29</v>
      </c>
      <c r="N3877">
        <v>-6.2442320000000002</v>
      </c>
      <c r="O3877">
        <v>107.588132</v>
      </c>
      <c r="P3877" t="s">
        <v>3521</v>
      </c>
      <c r="Q3877" s="3">
        <f>Table1[[#This Row],[Capacity (MW)]]*0.395*8760*10^-6</f>
        <v>3.0449759999999997</v>
      </c>
      <c r="R3877" s="3" cm="1">
        <f t="array" ref="R3877">AVERAGE(VLOOKUP(_xlfn.TEXTSPLIT(Table1[[#This Row],[Fuel (no space after comma)]], ","), FuelList_Final_EF!$A$2:$B$65, 2, FALSE))</f>
        <v>67.685819715340017</v>
      </c>
      <c r="S3877" s="3">
        <f>Table1[[#This Row],[Generation (TWh)]]*10^9*VLOOKUP(Table1[[#This Row],[Turbine/Engine Technology]],Technology_HR!$A$2:$B$11,2,FALSE)*10^-6</f>
        <v>22986523.823999994</v>
      </c>
      <c r="T3877" s="5">
        <f>Table1[[#This Row],[Fuel Consumption (mmBtu)]]*Table1[[#This Row],[Emission Factor (kg CO2/ mmBtu)]]*10^3</f>
        <v>1555861707433.6316</v>
      </c>
      <c r="U3877" s="3">
        <f>Table1[[#This Row],[Emissions (g CO2)]]/(Table1[[#This Row],[Generation (TWh)]]*10^9)</f>
        <v>510.96025303110167</v>
      </c>
    </row>
    <row r="3878" spans="1:21" x14ac:dyDescent="0.35">
      <c r="A3878" t="s">
        <v>1233</v>
      </c>
      <c r="B3878" t="s">
        <v>3239</v>
      </c>
      <c r="C3878" t="str">
        <f>SUBSTITUTE(Table1[[#This Row],[Fuel]],", ",",")</f>
        <v>fossil gas: natural gas</v>
      </c>
      <c r="D3878" t="s">
        <v>3239</v>
      </c>
      <c r="H3878" t="s">
        <v>3438</v>
      </c>
      <c r="I3878">
        <v>151.06200000000001</v>
      </c>
      <c r="J3878" t="s">
        <v>3446</v>
      </c>
      <c r="K3878">
        <v>2022</v>
      </c>
      <c r="L3878" t="s">
        <v>29</v>
      </c>
      <c r="M3878" t="s">
        <v>29</v>
      </c>
      <c r="N3878">
        <v>0.53913800000000001</v>
      </c>
      <c r="O3878">
        <v>101.52013100000001</v>
      </c>
      <c r="P3878" t="s">
        <v>3521</v>
      </c>
      <c r="Q3878" s="3">
        <f>Table1[[#This Row],[Capacity (MW)]]*0.395*8760*10^-6</f>
        <v>0.52270473240000004</v>
      </c>
      <c r="R3878" s="3" cm="1">
        <f t="array" ref="R3878">AVERAGE(VLOOKUP(_xlfn.TEXTSPLIT(Table1[[#This Row],[Fuel (no space after comma)]], ","), FuelList_Final_EF!$A$2:$B$65, 2, FALSE))</f>
        <v>53.06</v>
      </c>
      <c r="S3878" s="3">
        <f>Table1[[#This Row],[Generation (TWh)]]*10^9*VLOOKUP(Table1[[#This Row],[Turbine/Engine Technology]],Technology_HR!$A$2:$B$11,2,FALSE)*10^-6</f>
        <v>3945898.0248876</v>
      </c>
      <c r="T3878" s="5">
        <f>Table1[[#This Row],[Fuel Consumption (mmBtu)]]*Table1[[#This Row],[Emission Factor (kg CO2/ mmBtu)]]*10^3</f>
        <v>209369349200.53607</v>
      </c>
      <c r="U3878" s="3">
        <f>Table1[[#This Row],[Emissions (g CO2)]]/(Table1[[#This Row],[Generation (TWh)]]*10^9)</f>
        <v>400.54993999999999</v>
      </c>
    </row>
    <row r="3879" spans="1:21" x14ac:dyDescent="0.35">
      <c r="A3879" t="s">
        <v>1234</v>
      </c>
      <c r="B3879" t="s">
        <v>3239</v>
      </c>
      <c r="C3879" t="str">
        <f>SUBSTITUTE(Table1[[#This Row],[Fuel]],", ",",")</f>
        <v>fossil gas: natural gas</v>
      </c>
      <c r="D3879" t="s">
        <v>3239</v>
      </c>
      <c r="H3879" t="s">
        <v>3438</v>
      </c>
      <c r="I3879">
        <v>145.13800000000001</v>
      </c>
      <c r="J3879" t="s">
        <v>3446</v>
      </c>
      <c r="K3879">
        <v>2022</v>
      </c>
      <c r="L3879" t="s">
        <v>29</v>
      </c>
      <c r="M3879" t="s">
        <v>29</v>
      </c>
      <c r="N3879">
        <v>0.53913800000000001</v>
      </c>
      <c r="O3879">
        <v>101.52013100000001</v>
      </c>
      <c r="P3879" t="s">
        <v>3521</v>
      </c>
      <c r="Q3879" s="3">
        <f>Table1[[#This Row],[Capacity (MW)]]*0.395*8760*10^-6</f>
        <v>0.50220650760000007</v>
      </c>
      <c r="R3879" s="3" cm="1">
        <f t="array" ref="R3879">AVERAGE(VLOOKUP(_xlfn.TEXTSPLIT(Table1[[#This Row],[Fuel (no space after comma)]], ","), FuelList_Final_EF!$A$2:$B$65, 2, FALSE))</f>
        <v>53.06</v>
      </c>
      <c r="S3879" s="3">
        <f>Table1[[#This Row],[Generation (TWh)]]*10^9*VLOOKUP(Table1[[#This Row],[Turbine/Engine Technology]],Technology_HR!$A$2:$B$11,2,FALSE)*10^-6</f>
        <v>3791156.9258724004</v>
      </c>
      <c r="T3879" s="5">
        <f>Table1[[#This Row],[Fuel Consumption (mmBtu)]]*Table1[[#This Row],[Emission Factor (kg CO2/ mmBtu)]]*10^3</f>
        <v>201158786486.78958</v>
      </c>
      <c r="U3879" s="3">
        <f>Table1[[#This Row],[Emissions (g CO2)]]/(Table1[[#This Row],[Generation (TWh)]]*10^9)</f>
        <v>400.54993999999999</v>
      </c>
    </row>
    <row r="3880" spans="1:21" x14ac:dyDescent="0.35">
      <c r="A3880" t="s">
        <v>29</v>
      </c>
      <c r="B3880" t="s">
        <v>3239</v>
      </c>
      <c r="C3880" t="str">
        <f>SUBSTITUTE(Table1[[#This Row],[Fuel]],", ",",")</f>
        <v>fossil gas: natural gas</v>
      </c>
      <c r="D3880" t="s">
        <v>3239</v>
      </c>
      <c r="H3880" t="s">
        <v>3438</v>
      </c>
      <c r="I3880">
        <v>250</v>
      </c>
      <c r="J3880" t="s">
        <v>3445</v>
      </c>
      <c r="K3880" t="s">
        <v>29</v>
      </c>
      <c r="L3880" t="s">
        <v>29</v>
      </c>
      <c r="M3880" t="s">
        <v>29</v>
      </c>
      <c r="N3880">
        <v>1.63916</v>
      </c>
      <c r="O3880">
        <v>101.608757</v>
      </c>
      <c r="P3880" t="s">
        <v>3521</v>
      </c>
      <c r="Q3880" s="3">
        <f>Table1[[#This Row],[Capacity (MW)]]*0.395*8760*10^-6</f>
        <v>0.86504999999999999</v>
      </c>
      <c r="R3880" s="3" cm="1">
        <f t="array" ref="R3880">AVERAGE(VLOOKUP(_xlfn.TEXTSPLIT(Table1[[#This Row],[Fuel (no space after comma)]], ","), FuelList_Final_EF!$A$2:$B$65, 2, FALSE))</f>
        <v>53.06</v>
      </c>
      <c r="S3880" s="3">
        <f>Table1[[#This Row],[Generation (TWh)]]*10^9*VLOOKUP(Table1[[#This Row],[Turbine/Engine Technology]],Technology_HR!$A$2:$B$11,2,FALSE)*10^-6</f>
        <v>6530262.4499999993</v>
      </c>
      <c r="T3880" s="5">
        <f>Table1[[#This Row],[Fuel Consumption (mmBtu)]]*Table1[[#This Row],[Emission Factor (kg CO2/ mmBtu)]]*10^3</f>
        <v>346495725597</v>
      </c>
      <c r="U3880" s="3">
        <f>Table1[[#This Row],[Emissions (g CO2)]]/(Table1[[#This Row],[Generation (TWh)]]*10^9)</f>
        <v>400.54993999999999</v>
      </c>
    </row>
    <row r="3881" spans="1:21" x14ac:dyDescent="0.35">
      <c r="A3881" t="s">
        <v>1209</v>
      </c>
      <c r="B3881" t="s">
        <v>3242</v>
      </c>
      <c r="C3881" t="str">
        <f>SUBSTITUTE(Table1[[#This Row],[Fuel]],", ",",")</f>
        <v>fossil gas: lng</v>
      </c>
      <c r="D3881" t="s">
        <v>3242</v>
      </c>
      <c r="H3881" t="s">
        <v>3437</v>
      </c>
      <c r="I3881">
        <v>200</v>
      </c>
      <c r="J3881" t="s">
        <v>3450</v>
      </c>
      <c r="K3881">
        <v>2025</v>
      </c>
      <c r="L3881" t="s">
        <v>29</v>
      </c>
      <c r="M3881" t="s">
        <v>29</v>
      </c>
      <c r="N3881">
        <v>1.2596020000000001</v>
      </c>
      <c r="O3881">
        <v>101.212785</v>
      </c>
      <c r="P3881" t="s">
        <v>3521</v>
      </c>
      <c r="Q3881" s="3">
        <f>Table1[[#This Row],[Capacity (MW)]]*0.395*8760*10^-6</f>
        <v>0.69203999999999999</v>
      </c>
      <c r="R3881" s="3" cm="1">
        <f t="array" ref="R3881">AVERAGE(VLOOKUP(_xlfn.TEXTSPLIT(Table1[[#This Row],[Fuel (no space after comma)]], ","), FuelList_Final_EF!$A$2:$B$65, 2, FALSE))</f>
        <v>67.685819715340017</v>
      </c>
      <c r="S3881" s="3">
        <f>Table1[[#This Row],[Generation (TWh)]]*10^9*VLOOKUP(Table1[[#This Row],[Turbine/Engine Technology]],Technology_HR!$A$2:$B$11,2,FALSE)*10^-6</f>
        <v>6159156</v>
      </c>
      <c r="T3881" s="5">
        <f>Table1[[#This Row],[Fuel Consumption (mmBtu)]]*Table1[[#This Row],[Emission Factor (kg CO2/ mmBtu)]]*10^3</f>
        <v>416887522614.65479</v>
      </c>
      <c r="U3881" s="3">
        <f>Table1[[#This Row],[Emissions (g CO2)]]/(Table1[[#This Row],[Generation (TWh)]]*10^9)</f>
        <v>602.40379546652616</v>
      </c>
    </row>
    <row r="3882" spans="1:21" x14ac:dyDescent="0.35">
      <c r="A3882" t="s">
        <v>1209</v>
      </c>
      <c r="B3882" t="s">
        <v>3245</v>
      </c>
      <c r="C3882" t="str">
        <f>SUBSTITUTE(Table1[[#This Row],[Fuel]],", ",",")</f>
        <v>fossil gas: unknown</v>
      </c>
      <c r="D3882" t="s">
        <v>3245</v>
      </c>
      <c r="H3882" t="s">
        <v>3438</v>
      </c>
      <c r="I3882">
        <v>300</v>
      </c>
      <c r="J3882" t="s">
        <v>3446</v>
      </c>
      <c r="K3882" t="s">
        <v>29</v>
      </c>
      <c r="L3882" t="s">
        <v>29</v>
      </c>
      <c r="M3882" t="s">
        <v>29</v>
      </c>
      <c r="N3882">
        <v>0.51404899999999998</v>
      </c>
      <c r="O3882">
        <v>100.447118</v>
      </c>
      <c r="P3882" t="s">
        <v>3521</v>
      </c>
      <c r="Q3882" s="3">
        <f>Table1[[#This Row],[Capacity (MW)]]*0.395*8760*10^-6</f>
        <v>1.03806</v>
      </c>
      <c r="R3882" s="3" cm="1">
        <f t="array" ref="R3882">AVERAGE(VLOOKUP(_xlfn.TEXTSPLIT(Table1[[#This Row],[Fuel (no space after comma)]], ","), FuelList_Final_EF!$A$2:$B$65, 2, FALSE))</f>
        <v>60.319163943067998</v>
      </c>
      <c r="S3882" s="3">
        <f>Table1[[#This Row],[Generation (TWh)]]*10^9*VLOOKUP(Table1[[#This Row],[Turbine/Engine Technology]],Technology_HR!$A$2:$B$11,2,FALSE)*10^-6</f>
        <v>7836314.9399999995</v>
      </c>
      <c r="T3882" s="5">
        <f>Table1[[#This Row],[Fuel Consumption (mmBtu)]]*Table1[[#This Row],[Emission Factor (kg CO2/ mmBtu)]]*10^3</f>
        <v>472679965575.37305</v>
      </c>
      <c r="U3882" s="3">
        <f>Table1[[#This Row],[Emissions (g CO2)]]/(Table1[[#This Row],[Generation (TWh)]]*10^9)</f>
        <v>455.34936860622031</v>
      </c>
    </row>
    <row r="3883" spans="1:21" x14ac:dyDescent="0.35">
      <c r="A3883" t="s">
        <v>1235</v>
      </c>
      <c r="B3883" t="s">
        <v>3239</v>
      </c>
      <c r="C3883" t="str">
        <f>SUBSTITUTE(Table1[[#This Row],[Fuel]],", ",",")</f>
        <v>fossil gas: natural gas</v>
      </c>
      <c r="D3883" t="s">
        <v>3239</v>
      </c>
      <c r="H3883" t="s">
        <v>3438</v>
      </c>
      <c r="I3883">
        <v>135</v>
      </c>
      <c r="J3883" t="s">
        <v>3446</v>
      </c>
      <c r="K3883">
        <v>1997</v>
      </c>
      <c r="L3883" t="s">
        <v>29</v>
      </c>
      <c r="M3883" t="s">
        <v>29</v>
      </c>
      <c r="N3883">
        <v>-4.1759469999999999</v>
      </c>
      <c r="O3883">
        <v>120.072159</v>
      </c>
      <c r="P3883" t="s">
        <v>3521</v>
      </c>
      <c r="Q3883" s="3">
        <f>Table1[[#This Row],[Capacity (MW)]]*0.395*8760*10^-6</f>
        <v>0.46712699999999996</v>
      </c>
      <c r="R3883" s="3" cm="1">
        <f t="array" ref="R3883">AVERAGE(VLOOKUP(_xlfn.TEXTSPLIT(Table1[[#This Row],[Fuel (no space after comma)]], ","), FuelList_Final_EF!$A$2:$B$65, 2, FALSE))</f>
        <v>53.06</v>
      </c>
      <c r="S3883" s="3">
        <f>Table1[[#This Row],[Generation (TWh)]]*10^9*VLOOKUP(Table1[[#This Row],[Turbine/Engine Technology]],Technology_HR!$A$2:$B$11,2,FALSE)*10^-6</f>
        <v>3526341.7229999993</v>
      </c>
      <c r="T3883" s="5">
        <f>Table1[[#This Row],[Fuel Consumption (mmBtu)]]*Table1[[#This Row],[Emission Factor (kg CO2/ mmBtu)]]*10^3</f>
        <v>187107691822.37997</v>
      </c>
      <c r="U3883" s="3">
        <f>Table1[[#This Row],[Emissions (g CO2)]]/(Table1[[#This Row],[Generation (TWh)]]*10^9)</f>
        <v>400.54993999999999</v>
      </c>
    </row>
    <row r="3884" spans="1:21" x14ac:dyDescent="0.35">
      <c r="A3884" t="s">
        <v>1235</v>
      </c>
      <c r="B3884" t="s">
        <v>3239</v>
      </c>
      <c r="C3884" t="str">
        <f>SUBSTITUTE(Table1[[#This Row],[Fuel]],", ",",")</f>
        <v>fossil gas: natural gas</v>
      </c>
      <c r="D3884" t="s">
        <v>3239</v>
      </c>
      <c r="H3884" t="s">
        <v>3438</v>
      </c>
      <c r="I3884">
        <v>180</v>
      </c>
      <c r="J3884" t="s">
        <v>3446</v>
      </c>
      <c r="K3884">
        <v>2013</v>
      </c>
      <c r="L3884" t="s">
        <v>29</v>
      </c>
      <c r="M3884" t="s">
        <v>29</v>
      </c>
      <c r="N3884">
        <v>-4.1759469999999999</v>
      </c>
      <c r="O3884">
        <v>120.072159</v>
      </c>
      <c r="P3884" t="s">
        <v>3521</v>
      </c>
      <c r="Q3884" s="3">
        <f>Table1[[#This Row],[Capacity (MW)]]*0.395*8760*10^-6</f>
        <v>0.62283600000000006</v>
      </c>
      <c r="R3884" s="3" cm="1">
        <f t="array" ref="R3884">AVERAGE(VLOOKUP(_xlfn.TEXTSPLIT(Table1[[#This Row],[Fuel (no space after comma)]], ","), FuelList_Final_EF!$A$2:$B$65, 2, FALSE))</f>
        <v>53.06</v>
      </c>
      <c r="S3884" s="3">
        <f>Table1[[#This Row],[Generation (TWh)]]*10^9*VLOOKUP(Table1[[#This Row],[Turbine/Engine Technology]],Technology_HR!$A$2:$B$11,2,FALSE)*10^-6</f>
        <v>4701788.9639999997</v>
      </c>
      <c r="T3884" s="5">
        <f>Table1[[#This Row],[Fuel Consumption (mmBtu)]]*Table1[[#This Row],[Emission Factor (kg CO2/ mmBtu)]]*10^3</f>
        <v>249476922429.84</v>
      </c>
      <c r="U3884" s="3">
        <f>Table1[[#This Row],[Emissions (g CO2)]]/(Table1[[#This Row],[Generation (TWh)]]*10^9)</f>
        <v>400.54993999999999</v>
      </c>
    </row>
    <row r="3885" spans="1:21" x14ac:dyDescent="0.35">
      <c r="A3885" t="s">
        <v>1236</v>
      </c>
      <c r="B3885" t="s">
        <v>3240</v>
      </c>
      <c r="C3885" t="str">
        <f>SUBSTITUTE(Table1[[#This Row],[Fuel]],", ",",")</f>
        <v>fossil gas: natural gas,fossil liquids: diesel</v>
      </c>
      <c r="D3885" t="s">
        <v>3239</v>
      </c>
      <c r="E3885" t="s">
        <v>3258</v>
      </c>
      <c r="H3885" t="s">
        <v>3438</v>
      </c>
      <c r="I3885">
        <v>117</v>
      </c>
      <c r="J3885" t="s">
        <v>3446</v>
      </c>
      <c r="K3885">
        <v>2020</v>
      </c>
      <c r="L3885" t="s">
        <v>29</v>
      </c>
      <c r="M3885" t="s">
        <v>29</v>
      </c>
      <c r="N3885">
        <v>-0.98764300000000005</v>
      </c>
      <c r="O3885">
        <v>117.135578</v>
      </c>
      <c r="P3885" t="s">
        <v>3521</v>
      </c>
      <c r="Q3885" s="3">
        <f>Table1[[#This Row],[Capacity (MW)]]*0.395*8760*10^-6</f>
        <v>0.40484340000000002</v>
      </c>
      <c r="R3885" s="3" cm="1">
        <f t="array" ref="R3885">AVERAGE(VLOOKUP(_xlfn.TEXTSPLIT(Table1[[#This Row],[Fuel (no space after comma)]], ","), FuelList_Final_EF!$A$2:$B$65, 2, FALSE))</f>
        <v>65.583341148886291</v>
      </c>
      <c r="S3885" s="3">
        <f>Table1[[#This Row],[Generation (TWh)]]*10^9*VLOOKUP(Table1[[#This Row],[Turbine/Engine Technology]],Technology_HR!$A$2:$B$11,2,FALSE)*10^-6</f>
        <v>3056162.8265999998</v>
      </c>
      <c r="T3885" s="5">
        <f>Table1[[#This Row],[Fuel Consumption (mmBtu)]]*Table1[[#This Row],[Emission Factor (kg CO2/ mmBtu)]]*10^3</f>
        <v>200433369263.45242</v>
      </c>
      <c r="U3885" s="3">
        <f>Table1[[#This Row],[Emissions (g CO2)]]/(Table1[[#This Row],[Generation (TWh)]]*10^9)</f>
        <v>495.08864233294264</v>
      </c>
    </row>
    <row r="3886" spans="1:21" x14ac:dyDescent="0.35">
      <c r="A3886" t="s">
        <v>1237</v>
      </c>
      <c r="B3886" t="s">
        <v>3239</v>
      </c>
      <c r="C3886" t="str">
        <f>SUBSTITUTE(Table1[[#This Row],[Fuel]],", ",",")</f>
        <v>fossil gas: natural gas</v>
      </c>
      <c r="D3886" t="s">
        <v>3239</v>
      </c>
      <c r="H3886" t="s">
        <v>3436</v>
      </c>
      <c r="I3886">
        <v>60</v>
      </c>
      <c r="J3886" t="s">
        <v>3452</v>
      </c>
      <c r="K3886" t="s">
        <v>29</v>
      </c>
      <c r="L3886" t="s">
        <v>29</v>
      </c>
      <c r="M3886" t="s">
        <v>29</v>
      </c>
      <c r="N3886">
        <v>-6.1275230000000001</v>
      </c>
      <c r="O3886">
        <v>106.651517</v>
      </c>
      <c r="P3886" t="s">
        <v>3521</v>
      </c>
      <c r="Q3886" s="3">
        <f>Table1[[#This Row],[Capacity (MW)]]*0.395*8760*10^-6</f>
        <v>0.20761200000000002</v>
      </c>
      <c r="R3886" s="3" cm="1">
        <f t="array" ref="R3886">AVERAGE(VLOOKUP(_xlfn.TEXTSPLIT(Table1[[#This Row],[Fuel (no space after comma)]], ","), FuelList_Final_EF!$A$2:$B$65, 2, FALSE))</f>
        <v>53.06</v>
      </c>
      <c r="S3886" s="3">
        <f>Table1[[#This Row],[Generation (TWh)]]*10^9*VLOOKUP(Table1[[#This Row],[Turbine/Engine Technology]],Technology_HR!$A$2:$B$11,2,FALSE)*10^-6</f>
        <v>2285808.1200000006</v>
      </c>
      <c r="T3886" s="5">
        <f>Table1[[#This Row],[Fuel Consumption (mmBtu)]]*Table1[[#This Row],[Emission Factor (kg CO2/ mmBtu)]]*10^3</f>
        <v>121284978847.20004</v>
      </c>
      <c r="U3886" s="3">
        <f>Table1[[#This Row],[Emissions (g CO2)]]/(Table1[[#This Row],[Generation (TWh)]]*10^9)</f>
        <v>584.19060000000013</v>
      </c>
    </row>
    <row r="3887" spans="1:21" x14ac:dyDescent="0.35">
      <c r="A3887" t="s">
        <v>29</v>
      </c>
      <c r="B3887" t="s">
        <v>3242</v>
      </c>
      <c r="C3887" t="str">
        <f>SUBSTITUTE(Table1[[#This Row],[Fuel]],", ",",")</f>
        <v>fossil gas: lng</v>
      </c>
      <c r="D3887" t="s">
        <v>3242</v>
      </c>
      <c r="H3887" t="s">
        <v>59</v>
      </c>
      <c r="I3887">
        <v>800</v>
      </c>
      <c r="J3887" t="s">
        <v>3450</v>
      </c>
      <c r="K3887" t="s">
        <v>29</v>
      </c>
      <c r="L3887" t="s">
        <v>29</v>
      </c>
      <c r="M3887" t="s">
        <v>29</v>
      </c>
      <c r="N3887">
        <v>-7.0351710000000001</v>
      </c>
      <c r="O3887">
        <v>106.549147</v>
      </c>
      <c r="P3887" t="s">
        <v>3521</v>
      </c>
      <c r="Q3887" s="3">
        <f>Table1[[#This Row],[Capacity (MW)]]*0.395*8760*10^-6</f>
        <v>2.76816</v>
      </c>
      <c r="R3887" s="3" cm="1">
        <f t="array" ref="R3887">AVERAGE(VLOOKUP(_xlfn.TEXTSPLIT(Table1[[#This Row],[Fuel (no space after comma)]], ","), FuelList_Final_EF!$A$2:$B$65, 2, FALSE))</f>
        <v>67.685819715340017</v>
      </c>
      <c r="S3887" s="3">
        <f>Table1[[#This Row],[Generation (TWh)]]*10^9*VLOOKUP(Table1[[#This Row],[Turbine/Engine Technology]],Technology_HR!$A$2:$B$11,2,FALSE)*10^-6</f>
        <v>22963271.279999997</v>
      </c>
      <c r="T3887" s="5">
        <f>Table1[[#This Row],[Fuel Consumption (mmBtu)]]*Table1[[#This Row],[Emission Factor (kg CO2/ mmBtu)]]*10^3</f>
        <v>1554287839932.5249</v>
      </c>
      <c r="U3887" s="3">
        <f>Table1[[#This Row],[Emissions (g CO2)]]/(Table1[[#This Row],[Generation (TWh)]]*10^9)</f>
        <v>561.48771744860301</v>
      </c>
    </row>
    <row r="3888" spans="1:21" x14ac:dyDescent="0.35">
      <c r="A3888" t="s">
        <v>29</v>
      </c>
      <c r="B3888" t="s">
        <v>3242</v>
      </c>
      <c r="C3888" t="str">
        <f>SUBSTITUTE(Table1[[#This Row],[Fuel]],", ",",")</f>
        <v>fossil gas: lng</v>
      </c>
      <c r="D3888" t="s">
        <v>3242</v>
      </c>
      <c r="H3888" t="s">
        <v>59</v>
      </c>
      <c r="I3888">
        <v>800</v>
      </c>
      <c r="J3888" t="s">
        <v>3450</v>
      </c>
      <c r="K3888" t="s">
        <v>29</v>
      </c>
      <c r="L3888" t="s">
        <v>29</v>
      </c>
      <c r="M3888" t="s">
        <v>29</v>
      </c>
      <c r="N3888">
        <v>-7.0351710000000001</v>
      </c>
      <c r="O3888">
        <v>106.549147</v>
      </c>
      <c r="P3888" t="s">
        <v>3521</v>
      </c>
      <c r="Q3888" s="3">
        <f>Table1[[#This Row],[Capacity (MW)]]*0.395*8760*10^-6</f>
        <v>2.76816</v>
      </c>
      <c r="R3888" s="3" cm="1">
        <f t="array" ref="R3888">AVERAGE(VLOOKUP(_xlfn.TEXTSPLIT(Table1[[#This Row],[Fuel (no space after comma)]], ","), FuelList_Final_EF!$A$2:$B$65, 2, FALSE))</f>
        <v>67.685819715340017</v>
      </c>
      <c r="S3888" s="3">
        <f>Table1[[#This Row],[Generation (TWh)]]*10^9*VLOOKUP(Table1[[#This Row],[Turbine/Engine Technology]],Technology_HR!$A$2:$B$11,2,FALSE)*10^-6</f>
        <v>22963271.279999997</v>
      </c>
      <c r="T3888" s="5">
        <f>Table1[[#This Row],[Fuel Consumption (mmBtu)]]*Table1[[#This Row],[Emission Factor (kg CO2/ mmBtu)]]*10^3</f>
        <v>1554287839932.5249</v>
      </c>
      <c r="U3888" s="3">
        <f>Table1[[#This Row],[Emissions (g CO2)]]/(Table1[[#This Row],[Generation (TWh)]]*10^9)</f>
        <v>561.48771744860301</v>
      </c>
    </row>
    <row r="3889" spans="1:21" x14ac:dyDescent="0.35">
      <c r="A3889" t="s">
        <v>29</v>
      </c>
      <c r="B3889" t="s">
        <v>3242</v>
      </c>
      <c r="C3889" t="str">
        <f>SUBSTITUTE(Table1[[#This Row],[Fuel]],", ",",")</f>
        <v>fossil gas: lng</v>
      </c>
      <c r="D3889" t="s">
        <v>3242</v>
      </c>
      <c r="H3889" t="s">
        <v>59</v>
      </c>
      <c r="I3889">
        <v>800</v>
      </c>
      <c r="J3889" t="s">
        <v>3450</v>
      </c>
      <c r="K3889" t="s">
        <v>29</v>
      </c>
      <c r="L3889" t="s">
        <v>29</v>
      </c>
      <c r="M3889" t="s">
        <v>29</v>
      </c>
      <c r="N3889">
        <v>-7.0351710000000001</v>
      </c>
      <c r="O3889">
        <v>106.549147</v>
      </c>
      <c r="P3889" t="s">
        <v>3521</v>
      </c>
      <c r="Q3889" s="3">
        <f>Table1[[#This Row],[Capacity (MW)]]*0.395*8760*10^-6</f>
        <v>2.76816</v>
      </c>
      <c r="R3889" s="3" cm="1">
        <f t="array" ref="R3889">AVERAGE(VLOOKUP(_xlfn.TEXTSPLIT(Table1[[#This Row],[Fuel (no space after comma)]], ","), FuelList_Final_EF!$A$2:$B$65, 2, FALSE))</f>
        <v>67.685819715340017</v>
      </c>
      <c r="S3889" s="3">
        <f>Table1[[#This Row],[Generation (TWh)]]*10^9*VLOOKUP(Table1[[#This Row],[Turbine/Engine Technology]],Technology_HR!$A$2:$B$11,2,FALSE)*10^-6</f>
        <v>22963271.279999997</v>
      </c>
      <c r="T3889" s="5">
        <f>Table1[[#This Row],[Fuel Consumption (mmBtu)]]*Table1[[#This Row],[Emission Factor (kg CO2/ mmBtu)]]*10^3</f>
        <v>1554287839932.5249</v>
      </c>
      <c r="U3889" s="3">
        <f>Table1[[#This Row],[Emissions (g CO2)]]/(Table1[[#This Row],[Generation (TWh)]]*10^9)</f>
        <v>561.48771744860301</v>
      </c>
    </row>
    <row r="3890" spans="1:21" x14ac:dyDescent="0.35">
      <c r="A3890" t="s">
        <v>1209</v>
      </c>
      <c r="B3890" t="s">
        <v>3240</v>
      </c>
      <c r="C3890" t="str">
        <f>SUBSTITUTE(Table1[[#This Row],[Fuel]],", ",",")</f>
        <v>fossil gas: natural gas,fossil liquids: diesel</v>
      </c>
      <c r="D3890" t="s">
        <v>3239</v>
      </c>
      <c r="E3890" t="s">
        <v>3258</v>
      </c>
      <c r="H3890" t="s">
        <v>3438</v>
      </c>
      <c r="I3890">
        <v>150</v>
      </c>
      <c r="J3890" t="s">
        <v>3452</v>
      </c>
      <c r="K3890" t="s">
        <v>29</v>
      </c>
      <c r="L3890" t="s">
        <v>29</v>
      </c>
      <c r="M3890" t="s">
        <v>29</v>
      </c>
      <c r="N3890">
        <v>1.6573869999999999</v>
      </c>
      <c r="O3890">
        <v>125.088874</v>
      </c>
      <c r="P3890" t="s">
        <v>3521</v>
      </c>
      <c r="Q3890" s="3">
        <f>Table1[[#This Row],[Capacity (MW)]]*0.395*8760*10^-6</f>
        <v>0.51902999999999999</v>
      </c>
      <c r="R3890" s="3" cm="1">
        <f t="array" ref="R3890">AVERAGE(VLOOKUP(_xlfn.TEXTSPLIT(Table1[[#This Row],[Fuel (no space after comma)]], ","), FuelList_Final_EF!$A$2:$B$65, 2, FALSE))</f>
        <v>65.583341148886291</v>
      </c>
      <c r="S3890" s="3">
        <f>Table1[[#This Row],[Generation (TWh)]]*10^9*VLOOKUP(Table1[[#This Row],[Turbine/Engine Technology]],Technology_HR!$A$2:$B$11,2,FALSE)*10^-6</f>
        <v>3918157.4699999997</v>
      </c>
      <c r="T3890" s="5">
        <f>Table1[[#This Row],[Fuel Consumption (mmBtu)]]*Table1[[#This Row],[Emission Factor (kg CO2/ mmBtu)]]*10^3</f>
        <v>256965858030.06717</v>
      </c>
      <c r="U3890" s="3">
        <f>Table1[[#This Row],[Emissions (g CO2)]]/(Table1[[#This Row],[Generation (TWh)]]*10^9)</f>
        <v>495.08864233294253</v>
      </c>
    </row>
    <row r="3891" spans="1:21" x14ac:dyDescent="0.35">
      <c r="A3891" t="s">
        <v>1209</v>
      </c>
      <c r="B3891" t="s">
        <v>3239</v>
      </c>
      <c r="C3891" t="str">
        <f>SUBSTITUTE(Table1[[#This Row],[Fuel]],", ",",")</f>
        <v>fossil gas: natural gas</v>
      </c>
      <c r="D3891" t="s">
        <v>3239</v>
      </c>
      <c r="H3891" t="s">
        <v>3438</v>
      </c>
      <c r="I3891">
        <v>450</v>
      </c>
      <c r="J3891" t="s">
        <v>3445</v>
      </c>
      <c r="K3891" t="s">
        <v>29</v>
      </c>
      <c r="L3891" t="s">
        <v>29</v>
      </c>
      <c r="M3891" t="s">
        <v>29</v>
      </c>
      <c r="N3891">
        <v>-4.9357110000000004</v>
      </c>
      <c r="O3891">
        <v>119.523105</v>
      </c>
      <c r="P3891" t="s">
        <v>3521</v>
      </c>
      <c r="Q3891" s="3">
        <f>Table1[[#This Row],[Capacity (MW)]]*0.395*8760*10^-6</f>
        <v>1.5570899999999999</v>
      </c>
      <c r="R3891" s="3" cm="1">
        <f t="array" ref="R3891">AVERAGE(VLOOKUP(_xlfn.TEXTSPLIT(Table1[[#This Row],[Fuel (no space after comma)]], ","), FuelList_Final_EF!$A$2:$B$65, 2, FALSE))</f>
        <v>53.06</v>
      </c>
      <c r="S3891" s="3">
        <f>Table1[[#This Row],[Generation (TWh)]]*10^9*VLOOKUP(Table1[[#This Row],[Turbine/Engine Technology]],Technology_HR!$A$2:$B$11,2,FALSE)*10^-6</f>
        <v>11754472.409999998</v>
      </c>
      <c r="T3891" s="5">
        <f>Table1[[#This Row],[Fuel Consumption (mmBtu)]]*Table1[[#This Row],[Emission Factor (kg CO2/ mmBtu)]]*10^3</f>
        <v>623692306074.59998</v>
      </c>
      <c r="U3891" s="3">
        <f>Table1[[#This Row],[Emissions (g CO2)]]/(Table1[[#This Row],[Generation (TWh)]]*10^9)</f>
        <v>400.54994000000005</v>
      </c>
    </row>
    <row r="3892" spans="1:21" x14ac:dyDescent="0.35">
      <c r="A3892" t="s">
        <v>1223</v>
      </c>
      <c r="B3892" t="s">
        <v>3239</v>
      </c>
      <c r="C3892" t="str">
        <f>SUBSTITUTE(Table1[[#This Row],[Fuel]],", ",",")</f>
        <v>fossil gas: natural gas</v>
      </c>
      <c r="D3892" t="s">
        <v>3239</v>
      </c>
      <c r="H3892" t="s">
        <v>3438</v>
      </c>
      <c r="I3892">
        <v>200</v>
      </c>
      <c r="J3892" t="s">
        <v>3450</v>
      </c>
      <c r="K3892">
        <v>2030</v>
      </c>
      <c r="L3892" t="s">
        <v>29</v>
      </c>
      <c r="M3892" t="s">
        <v>29</v>
      </c>
      <c r="N3892">
        <v>3.7600310000000001</v>
      </c>
      <c r="O3892">
        <v>98.745964999999998</v>
      </c>
      <c r="P3892" t="s">
        <v>3521</v>
      </c>
      <c r="Q3892" s="3">
        <f>Table1[[#This Row],[Capacity (MW)]]*0.395*8760*10^-6</f>
        <v>0.69203999999999999</v>
      </c>
      <c r="R3892" s="3" cm="1">
        <f t="array" ref="R3892">AVERAGE(VLOOKUP(_xlfn.TEXTSPLIT(Table1[[#This Row],[Fuel (no space after comma)]], ","), FuelList_Final_EF!$A$2:$B$65, 2, FALSE))</f>
        <v>53.06</v>
      </c>
      <c r="S3892" s="3">
        <f>Table1[[#This Row],[Generation (TWh)]]*10^9*VLOOKUP(Table1[[#This Row],[Turbine/Engine Technology]],Technology_HR!$A$2:$B$11,2,FALSE)*10^-6</f>
        <v>5224209.96</v>
      </c>
      <c r="T3892" s="5">
        <f>Table1[[#This Row],[Fuel Consumption (mmBtu)]]*Table1[[#This Row],[Emission Factor (kg CO2/ mmBtu)]]*10^3</f>
        <v>277196580477.60004</v>
      </c>
      <c r="U3892" s="3">
        <f>Table1[[#This Row],[Emissions (g CO2)]]/(Table1[[#This Row],[Generation (TWh)]]*10^9)</f>
        <v>400.54994000000005</v>
      </c>
    </row>
    <row r="3893" spans="1:21" x14ac:dyDescent="0.35">
      <c r="A3893" t="s">
        <v>1223</v>
      </c>
      <c r="B3893" t="s">
        <v>3239</v>
      </c>
      <c r="C3893" t="str">
        <f>SUBSTITUTE(Table1[[#This Row],[Fuel]],", ",",")</f>
        <v>fossil gas: natural gas</v>
      </c>
      <c r="D3893" t="s">
        <v>3239</v>
      </c>
      <c r="H3893" t="s">
        <v>3438</v>
      </c>
      <c r="I3893">
        <v>300</v>
      </c>
      <c r="J3893" t="s">
        <v>3450</v>
      </c>
      <c r="K3893">
        <v>2030</v>
      </c>
      <c r="L3893" t="s">
        <v>29</v>
      </c>
      <c r="M3893" t="s">
        <v>29</v>
      </c>
      <c r="N3893">
        <v>3.7600310000000001</v>
      </c>
      <c r="O3893">
        <v>98.745964999999998</v>
      </c>
      <c r="P3893" t="s">
        <v>3521</v>
      </c>
      <c r="Q3893" s="3">
        <f>Table1[[#This Row],[Capacity (MW)]]*0.395*8760*10^-6</f>
        <v>1.03806</v>
      </c>
      <c r="R3893" s="3" cm="1">
        <f t="array" ref="R3893">AVERAGE(VLOOKUP(_xlfn.TEXTSPLIT(Table1[[#This Row],[Fuel (no space after comma)]], ","), FuelList_Final_EF!$A$2:$B$65, 2, FALSE))</f>
        <v>53.06</v>
      </c>
      <c r="S3893" s="3">
        <f>Table1[[#This Row],[Generation (TWh)]]*10^9*VLOOKUP(Table1[[#This Row],[Turbine/Engine Technology]],Technology_HR!$A$2:$B$11,2,FALSE)*10^-6</f>
        <v>7836314.9399999995</v>
      </c>
      <c r="T3893" s="5">
        <f>Table1[[#This Row],[Fuel Consumption (mmBtu)]]*Table1[[#This Row],[Emission Factor (kg CO2/ mmBtu)]]*10^3</f>
        <v>415794870716.39996</v>
      </c>
      <c r="U3893" s="3">
        <f>Table1[[#This Row],[Emissions (g CO2)]]/(Table1[[#This Row],[Generation (TWh)]]*10^9)</f>
        <v>400.54993999999999</v>
      </c>
    </row>
    <row r="3894" spans="1:21" x14ac:dyDescent="0.35">
      <c r="A3894" t="s">
        <v>1223</v>
      </c>
      <c r="B3894" t="s">
        <v>3239</v>
      </c>
      <c r="C3894" t="str">
        <f>SUBSTITUTE(Table1[[#This Row],[Fuel]],", ",",")</f>
        <v>fossil gas: natural gas</v>
      </c>
      <c r="D3894" t="s">
        <v>3239</v>
      </c>
      <c r="H3894" t="s">
        <v>3438</v>
      </c>
      <c r="I3894">
        <v>300</v>
      </c>
      <c r="J3894" t="s">
        <v>3450</v>
      </c>
      <c r="K3894">
        <v>2030</v>
      </c>
      <c r="L3894" t="s">
        <v>29</v>
      </c>
      <c r="M3894" t="s">
        <v>29</v>
      </c>
      <c r="N3894">
        <v>3.7600310000000001</v>
      </c>
      <c r="O3894">
        <v>98.745964999999998</v>
      </c>
      <c r="P3894" t="s">
        <v>3521</v>
      </c>
      <c r="Q3894" s="3">
        <f>Table1[[#This Row],[Capacity (MW)]]*0.395*8760*10^-6</f>
        <v>1.03806</v>
      </c>
      <c r="R3894" s="3" cm="1">
        <f t="array" ref="R3894">AVERAGE(VLOOKUP(_xlfn.TEXTSPLIT(Table1[[#This Row],[Fuel (no space after comma)]], ","), FuelList_Final_EF!$A$2:$B$65, 2, FALSE))</f>
        <v>53.06</v>
      </c>
      <c r="S3894" s="3">
        <f>Table1[[#This Row],[Generation (TWh)]]*10^9*VLOOKUP(Table1[[#This Row],[Turbine/Engine Technology]],Technology_HR!$A$2:$B$11,2,FALSE)*10^-6</f>
        <v>7836314.9399999995</v>
      </c>
      <c r="T3894" s="5">
        <f>Table1[[#This Row],[Fuel Consumption (mmBtu)]]*Table1[[#This Row],[Emission Factor (kg CO2/ mmBtu)]]*10^3</f>
        <v>415794870716.39996</v>
      </c>
      <c r="U3894" s="3">
        <f>Table1[[#This Row],[Emissions (g CO2)]]/(Table1[[#This Row],[Generation (TWh)]]*10^9)</f>
        <v>400.54993999999999</v>
      </c>
    </row>
    <row r="3895" spans="1:21" x14ac:dyDescent="0.35">
      <c r="A3895" t="s">
        <v>1209</v>
      </c>
      <c r="B3895" t="s">
        <v>3239</v>
      </c>
      <c r="C3895" t="str">
        <f>SUBSTITUTE(Table1[[#This Row],[Fuel]],", ",",")</f>
        <v>fossil gas: natural gas</v>
      </c>
      <c r="D3895" t="s">
        <v>3239</v>
      </c>
      <c r="H3895" t="s">
        <v>3437</v>
      </c>
      <c r="I3895">
        <v>50</v>
      </c>
      <c r="J3895" t="s">
        <v>3446</v>
      </c>
      <c r="K3895" t="s">
        <v>29</v>
      </c>
      <c r="L3895" t="s">
        <v>29</v>
      </c>
      <c r="M3895" t="s">
        <v>29</v>
      </c>
      <c r="N3895">
        <v>-8.4840070000000001</v>
      </c>
      <c r="O3895">
        <v>117.364867</v>
      </c>
      <c r="P3895" t="s">
        <v>3521</v>
      </c>
      <c r="Q3895" s="3">
        <f>Table1[[#This Row],[Capacity (MW)]]*0.395*8760*10^-6</f>
        <v>0.17301</v>
      </c>
      <c r="R3895" s="3" cm="1">
        <f t="array" ref="R3895">AVERAGE(VLOOKUP(_xlfn.TEXTSPLIT(Table1[[#This Row],[Fuel (no space after comma)]], ","), FuelList_Final_EF!$A$2:$B$65, 2, FALSE))</f>
        <v>53.06</v>
      </c>
      <c r="S3895" s="3">
        <f>Table1[[#This Row],[Generation (TWh)]]*10^9*VLOOKUP(Table1[[#This Row],[Turbine/Engine Technology]],Technology_HR!$A$2:$B$11,2,FALSE)*10^-6</f>
        <v>1539789</v>
      </c>
      <c r="T3895" s="5">
        <f>Table1[[#This Row],[Fuel Consumption (mmBtu)]]*Table1[[#This Row],[Emission Factor (kg CO2/ mmBtu)]]*10^3</f>
        <v>81701204340</v>
      </c>
      <c r="U3895" s="3">
        <f>Table1[[#This Row],[Emissions (g CO2)]]/(Table1[[#This Row],[Generation (TWh)]]*10^9)</f>
        <v>472.23399999999998</v>
      </c>
    </row>
    <row r="3896" spans="1:21" x14ac:dyDescent="0.35">
      <c r="A3896" t="s">
        <v>1209</v>
      </c>
      <c r="B3896" t="s">
        <v>3239</v>
      </c>
      <c r="C3896" t="str">
        <f>SUBSTITUTE(Table1[[#This Row],[Fuel]],", ",",")</f>
        <v>fossil gas: natural gas</v>
      </c>
      <c r="D3896" t="s">
        <v>3239</v>
      </c>
      <c r="H3896" t="s">
        <v>3437</v>
      </c>
      <c r="I3896">
        <v>110</v>
      </c>
      <c r="J3896" t="s">
        <v>3446</v>
      </c>
      <c r="K3896" t="s">
        <v>29</v>
      </c>
      <c r="L3896" t="s">
        <v>29</v>
      </c>
      <c r="M3896" t="s">
        <v>29</v>
      </c>
      <c r="N3896">
        <v>-1.6739059999999999</v>
      </c>
      <c r="O3896">
        <v>103.67808100000001</v>
      </c>
      <c r="P3896" t="s">
        <v>3521</v>
      </c>
      <c r="Q3896" s="3">
        <f>Table1[[#This Row],[Capacity (MW)]]*0.395*8760*10^-6</f>
        <v>0.38062199999999996</v>
      </c>
      <c r="R3896" s="3" cm="1">
        <f t="array" ref="R3896">AVERAGE(VLOOKUP(_xlfn.TEXTSPLIT(Table1[[#This Row],[Fuel (no space after comma)]], ","), FuelList_Final_EF!$A$2:$B$65, 2, FALSE))</f>
        <v>53.06</v>
      </c>
      <c r="S3896" s="3">
        <f>Table1[[#This Row],[Generation (TWh)]]*10^9*VLOOKUP(Table1[[#This Row],[Turbine/Engine Technology]],Technology_HR!$A$2:$B$11,2,FALSE)*10^-6</f>
        <v>3387535.7999999993</v>
      </c>
      <c r="T3896" s="5">
        <f>Table1[[#This Row],[Fuel Consumption (mmBtu)]]*Table1[[#This Row],[Emission Factor (kg CO2/ mmBtu)]]*10^3</f>
        <v>179742649547.99997</v>
      </c>
      <c r="U3896" s="3">
        <f>Table1[[#This Row],[Emissions (g CO2)]]/(Table1[[#This Row],[Generation (TWh)]]*10^9)</f>
        <v>472.23399999999998</v>
      </c>
    </row>
    <row r="3897" spans="1:21" x14ac:dyDescent="0.35">
      <c r="A3897" t="s">
        <v>1219</v>
      </c>
      <c r="B3897" t="s">
        <v>3243</v>
      </c>
      <c r="C3897" t="str">
        <f>SUBSTITUTE(Table1[[#This Row],[Fuel]],", ",",")</f>
        <v>fossil gas: natural gas,fossil liquids: fuel oil</v>
      </c>
      <c r="D3897" t="s">
        <v>3239</v>
      </c>
      <c r="E3897" t="s">
        <v>3275</v>
      </c>
      <c r="H3897" t="s">
        <v>3438</v>
      </c>
      <c r="I3897">
        <v>517</v>
      </c>
      <c r="J3897" t="s">
        <v>3446</v>
      </c>
      <c r="K3897">
        <v>1993</v>
      </c>
      <c r="L3897" t="s">
        <v>29</v>
      </c>
      <c r="M3897" t="s">
        <v>29</v>
      </c>
      <c r="N3897">
        <v>-6.9504999999999999</v>
      </c>
      <c r="O3897">
        <v>110.434</v>
      </c>
      <c r="P3897" t="s">
        <v>3521</v>
      </c>
      <c r="Q3897" s="3">
        <f>Table1[[#This Row],[Capacity (MW)]]*0.395*8760*10^-6</f>
        <v>1.7889234000000001</v>
      </c>
      <c r="R3897" s="3" cm="1">
        <f t="array" ref="R3897">AVERAGE(VLOOKUP(_xlfn.TEXTSPLIT(Table1[[#This Row],[Fuel (no space after comma)]], ","), FuelList_Final_EF!$A$2:$B$65, 2, FALSE))</f>
        <v>65.583341148886291</v>
      </c>
      <c r="S3897" s="3">
        <f>Table1[[#This Row],[Generation (TWh)]]*10^9*VLOOKUP(Table1[[#This Row],[Turbine/Engine Technology]],Technology_HR!$A$2:$B$11,2,FALSE)*10^-6</f>
        <v>13504582.7466</v>
      </c>
      <c r="T3897" s="5">
        <f>Table1[[#This Row],[Fuel Consumption (mmBtu)]]*Table1[[#This Row],[Emission Factor (kg CO2/ mmBtu)]]*10^3</f>
        <v>885675657343.63159</v>
      </c>
      <c r="U3897" s="3">
        <f>Table1[[#This Row],[Emissions (g CO2)]]/(Table1[[#This Row],[Generation (TWh)]]*10^9)</f>
        <v>495.08864233294258</v>
      </c>
    </row>
    <row r="3898" spans="1:21" x14ac:dyDescent="0.35">
      <c r="A3898" t="s">
        <v>1219</v>
      </c>
      <c r="B3898" t="s">
        <v>3243</v>
      </c>
      <c r="C3898" t="str">
        <f>SUBSTITUTE(Table1[[#This Row],[Fuel]],", ",",")</f>
        <v>fossil gas: natural gas,fossil liquids: fuel oil</v>
      </c>
      <c r="D3898" t="s">
        <v>3239</v>
      </c>
      <c r="E3898" t="s">
        <v>3275</v>
      </c>
      <c r="H3898" t="s">
        <v>3438</v>
      </c>
      <c r="I3898">
        <v>517</v>
      </c>
      <c r="J3898" t="s">
        <v>3446</v>
      </c>
      <c r="K3898">
        <v>1997</v>
      </c>
      <c r="L3898" t="s">
        <v>29</v>
      </c>
      <c r="M3898" t="s">
        <v>29</v>
      </c>
      <c r="N3898">
        <v>-6.9504999999999999</v>
      </c>
      <c r="O3898">
        <v>110.434</v>
      </c>
      <c r="P3898" t="s">
        <v>3521</v>
      </c>
      <c r="Q3898" s="3">
        <f>Table1[[#This Row],[Capacity (MW)]]*0.395*8760*10^-6</f>
        <v>1.7889234000000001</v>
      </c>
      <c r="R3898" s="3" cm="1">
        <f t="array" ref="R3898">AVERAGE(VLOOKUP(_xlfn.TEXTSPLIT(Table1[[#This Row],[Fuel (no space after comma)]], ","), FuelList_Final_EF!$A$2:$B$65, 2, FALSE))</f>
        <v>65.583341148886291</v>
      </c>
      <c r="S3898" s="3">
        <f>Table1[[#This Row],[Generation (TWh)]]*10^9*VLOOKUP(Table1[[#This Row],[Turbine/Engine Technology]],Technology_HR!$A$2:$B$11,2,FALSE)*10^-6</f>
        <v>13504582.7466</v>
      </c>
      <c r="T3898" s="5">
        <f>Table1[[#This Row],[Fuel Consumption (mmBtu)]]*Table1[[#This Row],[Emission Factor (kg CO2/ mmBtu)]]*10^3</f>
        <v>885675657343.63159</v>
      </c>
      <c r="U3898" s="3">
        <f>Table1[[#This Row],[Emissions (g CO2)]]/(Table1[[#This Row],[Generation (TWh)]]*10^9)</f>
        <v>495.08864233294258</v>
      </c>
    </row>
    <row r="3899" spans="1:21" x14ac:dyDescent="0.35">
      <c r="A3899" t="s">
        <v>1219</v>
      </c>
      <c r="B3899" t="s">
        <v>3239</v>
      </c>
      <c r="C3899" t="str">
        <f>SUBSTITUTE(Table1[[#This Row],[Fuel]],", ",",")</f>
        <v>fossil gas: natural gas</v>
      </c>
      <c r="D3899" t="s">
        <v>3239</v>
      </c>
      <c r="H3899" t="s">
        <v>3438</v>
      </c>
      <c r="I3899">
        <v>780</v>
      </c>
      <c r="J3899" t="s">
        <v>3446</v>
      </c>
      <c r="K3899">
        <v>2024</v>
      </c>
      <c r="L3899" t="s">
        <v>29</v>
      </c>
      <c r="M3899" t="s">
        <v>29</v>
      </c>
      <c r="N3899">
        <v>-6.9504999999999999</v>
      </c>
      <c r="O3899">
        <v>110.434</v>
      </c>
      <c r="P3899" t="s">
        <v>3521</v>
      </c>
      <c r="Q3899" s="3">
        <f>Table1[[#This Row],[Capacity (MW)]]*0.395*8760*10^-6</f>
        <v>2.6989559999999999</v>
      </c>
      <c r="R3899" s="3" cm="1">
        <f t="array" ref="R3899">AVERAGE(VLOOKUP(_xlfn.TEXTSPLIT(Table1[[#This Row],[Fuel (no space after comma)]], ","), FuelList_Final_EF!$A$2:$B$65, 2, FALSE))</f>
        <v>53.06</v>
      </c>
      <c r="S3899" s="3">
        <f>Table1[[#This Row],[Generation (TWh)]]*10^9*VLOOKUP(Table1[[#This Row],[Turbine/Engine Technology]],Technology_HR!$A$2:$B$11,2,FALSE)*10^-6</f>
        <v>20374418.844000001</v>
      </c>
      <c r="T3899" s="5">
        <f>Table1[[#This Row],[Fuel Consumption (mmBtu)]]*Table1[[#This Row],[Emission Factor (kg CO2/ mmBtu)]]*10^3</f>
        <v>1081066663862.6401</v>
      </c>
      <c r="U3899" s="3">
        <f>Table1[[#This Row],[Emissions (g CO2)]]/(Table1[[#This Row],[Generation (TWh)]]*10^9)</f>
        <v>400.54994000000005</v>
      </c>
    </row>
    <row r="3900" spans="1:21" x14ac:dyDescent="0.35">
      <c r="A3900" t="s">
        <v>1219</v>
      </c>
      <c r="B3900" t="s">
        <v>3275</v>
      </c>
      <c r="C3900" t="str">
        <f>SUBSTITUTE(Table1[[#This Row],[Fuel]],", ",",")</f>
        <v>fossil liquids: fuel oil</v>
      </c>
      <c r="D3900" t="s">
        <v>3275</v>
      </c>
      <c r="H3900" t="s">
        <v>3440</v>
      </c>
      <c r="I3900">
        <v>50</v>
      </c>
      <c r="J3900" t="s">
        <v>3446</v>
      </c>
      <c r="K3900" t="s">
        <v>29</v>
      </c>
      <c r="L3900" t="s">
        <v>29</v>
      </c>
      <c r="M3900" t="s">
        <v>29</v>
      </c>
      <c r="N3900">
        <v>-6.9504999999999999</v>
      </c>
      <c r="O3900">
        <v>110.434</v>
      </c>
      <c r="P3900" t="s">
        <v>3521</v>
      </c>
      <c r="Q3900" s="3">
        <f>Table1[[#This Row],[Capacity (MW)]]*0.395*8760*10^-6</f>
        <v>0.17301</v>
      </c>
      <c r="R3900" s="3" cm="1">
        <f t="array" ref="R3900">AVERAGE(VLOOKUP(_xlfn.TEXTSPLIT(Table1[[#This Row],[Fuel (no space after comma)]], ","), FuelList_Final_EF!$A$2:$B$65, 2, FALSE))</f>
        <v>78.106682297772565</v>
      </c>
      <c r="S3900" s="3">
        <f>Table1[[#This Row],[Generation (TWh)]]*10^9*VLOOKUP(Table1[[#This Row],[Turbine/Engine Technology]],Technology_HR!$A$2:$B$11,2,FALSE)*10^-6</f>
        <v>1779407.8499999999</v>
      </c>
      <c r="T3900" s="5">
        <f>Table1[[#This Row],[Fuel Consumption (mmBtu)]]*Table1[[#This Row],[Emission Factor (kg CO2/ mmBtu)]]*10^3</f>
        <v>138983643618.11255</v>
      </c>
      <c r="U3900" s="3">
        <f>Table1[[#This Row],[Emissions (g CO2)]]/(Table1[[#This Row],[Generation (TWh)]]*10^9)</f>
        <v>803.32722743259092</v>
      </c>
    </row>
    <row r="3901" spans="1:21" x14ac:dyDescent="0.35">
      <c r="A3901" t="s">
        <v>1219</v>
      </c>
      <c r="B3901" t="s">
        <v>3275</v>
      </c>
      <c r="C3901" t="str">
        <f>SUBSTITUTE(Table1[[#This Row],[Fuel]],", ",",")</f>
        <v>fossil liquids: fuel oil</v>
      </c>
      <c r="D3901" t="s">
        <v>3275</v>
      </c>
      <c r="H3901" t="s">
        <v>3440</v>
      </c>
      <c r="I3901">
        <v>50</v>
      </c>
      <c r="J3901" t="s">
        <v>3446</v>
      </c>
      <c r="K3901" t="s">
        <v>29</v>
      </c>
      <c r="L3901" t="s">
        <v>29</v>
      </c>
      <c r="M3901" t="s">
        <v>29</v>
      </c>
      <c r="N3901">
        <v>-6.9504999999999999</v>
      </c>
      <c r="O3901">
        <v>110.434</v>
      </c>
      <c r="P3901" t="s">
        <v>3521</v>
      </c>
      <c r="Q3901" s="3">
        <f>Table1[[#This Row],[Capacity (MW)]]*0.395*8760*10^-6</f>
        <v>0.17301</v>
      </c>
      <c r="R3901" s="3" cm="1">
        <f t="array" ref="R3901">AVERAGE(VLOOKUP(_xlfn.TEXTSPLIT(Table1[[#This Row],[Fuel (no space after comma)]], ","), FuelList_Final_EF!$A$2:$B$65, 2, FALSE))</f>
        <v>78.106682297772565</v>
      </c>
      <c r="S3901" s="3">
        <f>Table1[[#This Row],[Generation (TWh)]]*10^9*VLOOKUP(Table1[[#This Row],[Turbine/Engine Technology]],Technology_HR!$A$2:$B$11,2,FALSE)*10^-6</f>
        <v>1779407.8499999999</v>
      </c>
      <c r="T3901" s="5">
        <f>Table1[[#This Row],[Fuel Consumption (mmBtu)]]*Table1[[#This Row],[Emission Factor (kg CO2/ mmBtu)]]*10^3</f>
        <v>138983643618.11255</v>
      </c>
      <c r="U3901" s="3">
        <f>Table1[[#This Row],[Emissions (g CO2)]]/(Table1[[#This Row],[Generation (TWh)]]*10^9)</f>
        <v>803.32722743259092</v>
      </c>
    </row>
    <row r="3902" spans="1:21" x14ac:dyDescent="0.35">
      <c r="A3902" t="s">
        <v>1219</v>
      </c>
      <c r="B3902" t="s">
        <v>3275</v>
      </c>
      <c r="C3902" t="str">
        <f>SUBSTITUTE(Table1[[#This Row],[Fuel]],", ",",")</f>
        <v>fossil liquids: fuel oil</v>
      </c>
      <c r="D3902" t="s">
        <v>3275</v>
      </c>
      <c r="H3902" t="s">
        <v>3440</v>
      </c>
      <c r="I3902">
        <v>200</v>
      </c>
      <c r="J3902" t="s">
        <v>3446</v>
      </c>
      <c r="K3902" t="s">
        <v>29</v>
      </c>
      <c r="L3902" t="s">
        <v>29</v>
      </c>
      <c r="M3902" t="s">
        <v>29</v>
      </c>
      <c r="N3902">
        <v>-6.9504999999999999</v>
      </c>
      <c r="O3902">
        <v>110.434</v>
      </c>
      <c r="P3902" t="s">
        <v>3521</v>
      </c>
      <c r="Q3902" s="3">
        <f>Table1[[#This Row],[Capacity (MW)]]*0.395*8760*10^-6</f>
        <v>0.69203999999999999</v>
      </c>
      <c r="R3902" s="3" cm="1">
        <f t="array" ref="R3902">AVERAGE(VLOOKUP(_xlfn.TEXTSPLIT(Table1[[#This Row],[Fuel (no space after comma)]], ","), FuelList_Final_EF!$A$2:$B$65, 2, FALSE))</f>
        <v>78.106682297772565</v>
      </c>
      <c r="S3902" s="3">
        <f>Table1[[#This Row],[Generation (TWh)]]*10^9*VLOOKUP(Table1[[#This Row],[Turbine/Engine Technology]],Technology_HR!$A$2:$B$11,2,FALSE)*10^-6</f>
        <v>7117631.3999999994</v>
      </c>
      <c r="T3902" s="5">
        <f>Table1[[#This Row],[Fuel Consumption (mmBtu)]]*Table1[[#This Row],[Emission Factor (kg CO2/ mmBtu)]]*10^3</f>
        <v>555934574472.4502</v>
      </c>
      <c r="U3902" s="3">
        <f>Table1[[#This Row],[Emissions (g CO2)]]/(Table1[[#This Row],[Generation (TWh)]]*10^9)</f>
        <v>803.32722743259092</v>
      </c>
    </row>
    <row r="3903" spans="1:21" x14ac:dyDescent="0.35">
      <c r="A3903" t="s">
        <v>1209</v>
      </c>
      <c r="B3903" t="s">
        <v>3240</v>
      </c>
      <c r="C3903" t="str">
        <f>SUBSTITUTE(Table1[[#This Row],[Fuel]],", ",",")</f>
        <v>fossil gas: natural gas,fossil liquids: diesel</v>
      </c>
      <c r="D3903" t="s">
        <v>3239</v>
      </c>
      <c r="E3903" t="s">
        <v>3258</v>
      </c>
      <c r="H3903" t="s">
        <v>3438</v>
      </c>
      <c r="I3903">
        <v>60</v>
      </c>
      <c r="J3903" t="s">
        <v>3446</v>
      </c>
      <c r="K3903">
        <v>1997</v>
      </c>
      <c r="L3903" t="s">
        <v>29</v>
      </c>
      <c r="M3903" t="s">
        <v>29</v>
      </c>
      <c r="N3903">
        <v>-0.38135599999999997</v>
      </c>
      <c r="O3903">
        <v>117.051316</v>
      </c>
      <c r="P3903" t="s">
        <v>3521</v>
      </c>
      <c r="Q3903" s="3">
        <f>Table1[[#This Row],[Capacity (MW)]]*0.395*8760*10^-6</f>
        <v>0.20761200000000002</v>
      </c>
      <c r="R3903" s="3" cm="1">
        <f t="array" ref="R3903">AVERAGE(VLOOKUP(_xlfn.TEXTSPLIT(Table1[[#This Row],[Fuel (no space after comma)]], ","), FuelList_Final_EF!$A$2:$B$65, 2, FALSE))</f>
        <v>65.583341148886291</v>
      </c>
      <c r="S3903" s="3">
        <f>Table1[[#This Row],[Generation (TWh)]]*10^9*VLOOKUP(Table1[[#This Row],[Turbine/Engine Technology]],Technology_HR!$A$2:$B$11,2,FALSE)*10^-6</f>
        <v>1567262.9880000001</v>
      </c>
      <c r="T3903" s="5">
        <f>Table1[[#This Row],[Fuel Consumption (mmBtu)]]*Table1[[#This Row],[Emission Factor (kg CO2/ mmBtu)]]*10^3</f>
        <v>102786343212.0269</v>
      </c>
      <c r="U3903" s="3">
        <f>Table1[[#This Row],[Emissions (g CO2)]]/(Table1[[#This Row],[Generation (TWh)]]*10^9)</f>
        <v>495.08864233294264</v>
      </c>
    </row>
    <row r="3904" spans="1:21" x14ac:dyDescent="0.35">
      <c r="A3904" t="s">
        <v>1219</v>
      </c>
      <c r="B3904" t="s">
        <v>3240</v>
      </c>
      <c r="C3904" t="str">
        <f>SUBSTITUTE(Table1[[#This Row],[Fuel]],", ",",")</f>
        <v>fossil gas: natural gas,fossil liquids: diesel</v>
      </c>
      <c r="D3904" t="s">
        <v>3239</v>
      </c>
      <c r="E3904" t="s">
        <v>3258</v>
      </c>
      <c r="H3904" t="s">
        <v>3438</v>
      </c>
      <c r="I3904">
        <v>590</v>
      </c>
      <c r="J3904" t="s">
        <v>3446</v>
      </c>
      <c r="K3904">
        <v>1994</v>
      </c>
      <c r="L3904" t="s">
        <v>29</v>
      </c>
      <c r="M3904" t="s">
        <v>29</v>
      </c>
      <c r="N3904">
        <v>-6.1101999999999999</v>
      </c>
      <c r="O3904">
        <v>106.86709999999999</v>
      </c>
      <c r="P3904" t="s">
        <v>3521</v>
      </c>
      <c r="Q3904" s="3">
        <f>Table1[[#This Row],[Capacity (MW)]]*0.395*8760*10^-6</f>
        <v>2.0415179999999999</v>
      </c>
      <c r="R3904" s="3" cm="1">
        <f t="array" ref="R3904">AVERAGE(VLOOKUP(_xlfn.TEXTSPLIT(Table1[[#This Row],[Fuel (no space after comma)]], ","), FuelList_Final_EF!$A$2:$B$65, 2, FALSE))</f>
        <v>65.583341148886291</v>
      </c>
      <c r="S3904" s="3">
        <f>Table1[[#This Row],[Generation (TWh)]]*10^9*VLOOKUP(Table1[[#This Row],[Turbine/Engine Technology]],Technology_HR!$A$2:$B$11,2,FALSE)*10^-6</f>
        <v>15411419.381999999</v>
      </c>
      <c r="T3904" s="5">
        <f>Table1[[#This Row],[Fuel Consumption (mmBtu)]]*Table1[[#This Row],[Emission Factor (kg CO2/ mmBtu)]]*10^3</f>
        <v>1010732374918.2643</v>
      </c>
      <c r="U3904" s="3">
        <f>Table1[[#This Row],[Emissions (g CO2)]]/(Table1[[#This Row],[Generation (TWh)]]*10^9)</f>
        <v>495.08864233294258</v>
      </c>
    </row>
    <row r="3905" spans="1:21" x14ac:dyDescent="0.35">
      <c r="A3905" t="s">
        <v>1219</v>
      </c>
      <c r="B3905" t="s">
        <v>3240</v>
      </c>
      <c r="C3905" t="str">
        <f>SUBSTITUTE(Table1[[#This Row],[Fuel]],", ",",")</f>
        <v>fossil gas: natural gas,fossil liquids: diesel</v>
      </c>
      <c r="D3905" t="s">
        <v>3239</v>
      </c>
      <c r="E3905" t="s">
        <v>3258</v>
      </c>
      <c r="H3905" t="s">
        <v>3438</v>
      </c>
      <c r="I3905">
        <v>590</v>
      </c>
      <c r="J3905" t="s">
        <v>3446</v>
      </c>
      <c r="K3905">
        <v>1994</v>
      </c>
      <c r="L3905" t="s">
        <v>29</v>
      </c>
      <c r="M3905" t="s">
        <v>29</v>
      </c>
      <c r="N3905">
        <v>-6.1101999999999999</v>
      </c>
      <c r="O3905">
        <v>106.86709999999999</v>
      </c>
      <c r="P3905" t="s">
        <v>3521</v>
      </c>
      <c r="Q3905" s="3">
        <f>Table1[[#This Row],[Capacity (MW)]]*0.395*8760*10^-6</f>
        <v>2.0415179999999999</v>
      </c>
      <c r="R3905" s="3" cm="1">
        <f t="array" ref="R3905">AVERAGE(VLOOKUP(_xlfn.TEXTSPLIT(Table1[[#This Row],[Fuel (no space after comma)]], ","), FuelList_Final_EF!$A$2:$B$65, 2, FALSE))</f>
        <v>65.583341148886291</v>
      </c>
      <c r="S3905" s="3">
        <f>Table1[[#This Row],[Generation (TWh)]]*10^9*VLOOKUP(Table1[[#This Row],[Turbine/Engine Technology]],Technology_HR!$A$2:$B$11,2,FALSE)*10^-6</f>
        <v>15411419.381999999</v>
      </c>
      <c r="T3905" s="5">
        <f>Table1[[#This Row],[Fuel Consumption (mmBtu)]]*Table1[[#This Row],[Emission Factor (kg CO2/ mmBtu)]]*10^3</f>
        <v>1010732374918.2643</v>
      </c>
      <c r="U3905" s="3">
        <f>Table1[[#This Row],[Emissions (g CO2)]]/(Table1[[#This Row],[Generation (TWh)]]*10^9)</f>
        <v>495.08864233294258</v>
      </c>
    </row>
    <row r="3906" spans="1:21" x14ac:dyDescent="0.35">
      <c r="A3906" t="s">
        <v>1219</v>
      </c>
      <c r="B3906" t="s">
        <v>3239</v>
      </c>
      <c r="C3906" t="str">
        <f>SUBSTITUTE(Table1[[#This Row],[Fuel]],", ",",")</f>
        <v>fossil gas: natural gas</v>
      </c>
      <c r="D3906" t="s">
        <v>3239</v>
      </c>
      <c r="H3906" t="s">
        <v>3438</v>
      </c>
      <c r="I3906">
        <v>750</v>
      </c>
      <c r="J3906" t="s">
        <v>3446</v>
      </c>
      <c r="K3906">
        <v>2012</v>
      </c>
      <c r="L3906" t="s">
        <v>29</v>
      </c>
      <c r="M3906" t="s">
        <v>29</v>
      </c>
      <c r="N3906">
        <v>-6.1101999999999999</v>
      </c>
      <c r="O3906">
        <v>106.86709999999999</v>
      </c>
      <c r="P3906" t="s">
        <v>3521</v>
      </c>
      <c r="Q3906" s="3">
        <f>Table1[[#This Row],[Capacity (MW)]]*0.395*8760*10^-6</f>
        <v>2.5951499999999998</v>
      </c>
      <c r="R3906" s="3" cm="1">
        <f t="array" ref="R3906">AVERAGE(VLOOKUP(_xlfn.TEXTSPLIT(Table1[[#This Row],[Fuel (no space after comma)]], ","), FuelList_Final_EF!$A$2:$B$65, 2, FALSE))</f>
        <v>53.06</v>
      </c>
      <c r="S3906" s="3">
        <f>Table1[[#This Row],[Generation (TWh)]]*10^9*VLOOKUP(Table1[[#This Row],[Turbine/Engine Technology]],Technology_HR!$A$2:$B$11,2,FALSE)*10^-6</f>
        <v>19590787.349999998</v>
      </c>
      <c r="T3906" s="5">
        <f>Table1[[#This Row],[Fuel Consumption (mmBtu)]]*Table1[[#This Row],[Emission Factor (kg CO2/ mmBtu)]]*10^3</f>
        <v>1039487176790.9999</v>
      </c>
      <c r="U3906" s="3">
        <f>Table1[[#This Row],[Emissions (g CO2)]]/(Table1[[#This Row],[Generation (TWh)]]*10^9)</f>
        <v>400.54993999999994</v>
      </c>
    </row>
    <row r="3907" spans="1:21" x14ac:dyDescent="0.35">
      <c r="A3907" t="s">
        <v>1219</v>
      </c>
      <c r="B3907" t="s">
        <v>3239</v>
      </c>
      <c r="C3907" t="str">
        <f>SUBSTITUTE(Table1[[#This Row],[Fuel]],", ",",")</f>
        <v>fossil gas: natural gas</v>
      </c>
      <c r="D3907" t="s">
        <v>3239</v>
      </c>
      <c r="H3907" t="s">
        <v>3438</v>
      </c>
      <c r="I3907">
        <v>891.9</v>
      </c>
      <c r="J3907" t="s">
        <v>3446</v>
      </c>
      <c r="K3907">
        <v>2019</v>
      </c>
      <c r="L3907" t="s">
        <v>29</v>
      </c>
      <c r="M3907" t="s">
        <v>29</v>
      </c>
      <c r="N3907">
        <v>-6.1101999999999999</v>
      </c>
      <c r="O3907">
        <v>106.86709999999999</v>
      </c>
      <c r="P3907" t="s">
        <v>3521</v>
      </c>
      <c r="Q3907" s="3">
        <f>Table1[[#This Row],[Capacity (MW)]]*0.395*8760*10^-6</f>
        <v>3.0861523799999997</v>
      </c>
      <c r="R3907" s="3" cm="1">
        <f t="array" ref="R3907">AVERAGE(VLOOKUP(_xlfn.TEXTSPLIT(Table1[[#This Row],[Fuel (no space after comma)]], ","), FuelList_Final_EF!$A$2:$B$65, 2, FALSE))</f>
        <v>53.06</v>
      </c>
      <c r="S3907" s="3">
        <f>Table1[[#This Row],[Generation (TWh)]]*10^9*VLOOKUP(Table1[[#This Row],[Turbine/Engine Technology]],Technology_HR!$A$2:$B$11,2,FALSE)*10^-6</f>
        <v>23297364.316619996</v>
      </c>
      <c r="T3907" s="5">
        <f>Table1[[#This Row],[Fuel Consumption (mmBtu)]]*Table1[[#This Row],[Emission Factor (kg CO2/ mmBtu)]]*10^3</f>
        <v>1236158150639.8569</v>
      </c>
      <c r="U3907" s="3">
        <f>Table1[[#This Row],[Emissions (g CO2)]]/(Table1[[#This Row],[Generation (TWh)]]*10^9)</f>
        <v>400.54993999999999</v>
      </c>
    </row>
    <row r="3908" spans="1:21" x14ac:dyDescent="0.35">
      <c r="A3908" t="s">
        <v>1238</v>
      </c>
      <c r="B3908" t="s">
        <v>3239</v>
      </c>
      <c r="C3908" t="str">
        <f>SUBSTITUTE(Table1[[#This Row],[Fuel]],", ",",")</f>
        <v>fossil gas: natural gas</v>
      </c>
      <c r="D3908" t="s">
        <v>3239</v>
      </c>
      <c r="H3908" t="s">
        <v>3438</v>
      </c>
      <c r="I3908">
        <v>120</v>
      </c>
      <c r="J3908" t="s">
        <v>3446</v>
      </c>
      <c r="K3908">
        <v>2019</v>
      </c>
      <c r="L3908" t="s">
        <v>29</v>
      </c>
      <c r="M3908" t="s">
        <v>29</v>
      </c>
      <c r="N3908">
        <v>1.0902719999999999</v>
      </c>
      <c r="O3908">
        <v>103.901482</v>
      </c>
      <c r="P3908" t="s">
        <v>3521</v>
      </c>
      <c r="Q3908" s="3">
        <f>Table1[[#This Row],[Capacity (MW)]]*0.395*8760*10^-6</f>
        <v>0.41522400000000004</v>
      </c>
      <c r="R3908" s="3" cm="1">
        <f t="array" ref="R3908">AVERAGE(VLOOKUP(_xlfn.TEXTSPLIT(Table1[[#This Row],[Fuel (no space after comma)]], ","), FuelList_Final_EF!$A$2:$B$65, 2, FALSE))</f>
        <v>53.06</v>
      </c>
      <c r="S3908" s="3">
        <f>Table1[[#This Row],[Generation (TWh)]]*10^9*VLOOKUP(Table1[[#This Row],[Turbine/Engine Technology]],Technology_HR!$A$2:$B$11,2,FALSE)*10^-6</f>
        <v>3134525.9760000003</v>
      </c>
      <c r="T3908" s="5">
        <f>Table1[[#This Row],[Fuel Consumption (mmBtu)]]*Table1[[#This Row],[Emission Factor (kg CO2/ mmBtu)]]*10^3</f>
        <v>166317948286.56003</v>
      </c>
      <c r="U3908" s="3">
        <f>Table1[[#This Row],[Emissions (g CO2)]]/(Table1[[#This Row],[Generation (TWh)]]*10^9)</f>
        <v>400.54993999999999</v>
      </c>
    </row>
    <row r="3909" spans="1:21" x14ac:dyDescent="0.35">
      <c r="A3909" t="s">
        <v>1239</v>
      </c>
      <c r="B3909" t="s">
        <v>3239</v>
      </c>
      <c r="C3909" t="str">
        <f>SUBSTITUTE(Table1[[#This Row],[Fuel]],", ",",")</f>
        <v>fossil gas: natural gas</v>
      </c>
      <c r="D3909" t="s">
        <v>3239</v>
      </c>
      <c r="H3909" t="s">
        <v>3437</v>
      </c>
      <c r="I3909">
        <v>56.4</v>
      </c>
      <c r="J3909" t="s">
        <v>3446</v>
      </c>
      <c r="K3909">
        <v>2016</v>
      </c>
      <c r="L3909" t="s">
        <v>29</v>
      </c>
      <c r="M3909" t="s">
        <v>29</v>
      </c>
      <c r="N3909">
        <v>-1.596978</v>
      </c>
      <c r="O3909">
        <v>103.641324</v>
      </c>
      <c r="P3909" t="s">
        <v>3521</v>
      </c>
      <c r="Q3909" s="3">
        <f>Table1[[#This Row],[Capacity (MW)]]*0.395*8760*10^-6</f>
        <v>0.19515527999999999</v>
      </c>
      <c r="R3909" s="3" cm="1">
        <f t="array" ref="R3909">AVERAGE(VLOOKUP(_xlfn.TEXTSPLIT(Table1[[#This Row],[Fuel (no space after comma)]], ","), FuelList_Final_EF!$A$2:$B$65, 2, FALSE))</f>
        <v>53.06</v>
      </c>
      <c r="S3909" s="3">
        <f>Table1[[#This Row],[Generation (TWh)]]*10^9*VLOOKUP(Table1[[#This Row],[Turbine/Engine Technology]],Technology_HR!$A$2:$B$11,2,FALSE)*10^-6</f>
        <v>1736881.9919999999</v>
      </c>
      <c r="T3909" s="5">
        <f>Table1[[#This Row],[Fuel Consumption (mmBtu)]]*Table1[[#This Row],[Emission Factor (kg CO2/ mmBtu)]]*10^3</f>
        <v>92158958495.519989</v>
      </c>
      <c r="U3909" s="3">
        <f>Table1[[#This Row],[Emissions (g CO2)]]/(Table1[[#This Row],[Generation (TWh)]]*10^9)</f>
        <v>472.23399999999992</v>
      </c>
    </row>
    <row r="3910" spans="1:21" x14ac:dyDescent="0.35">
      <c r="A3910" t="s">
        <v>1239</v>
      </c>
      <c r="B3910" t="s">
        <v>3239</v>
      </c>
      <c r="C3910" t="str">
        <f>SUBSTITUTE(Table1[[#This Row],[Fuel]],", ",",")</f>
        <v>fossil gas: natural gas</v>
      </c>
      <c r="D3910" t="s">
        <v>3239</v>
      </c>
      <c r="H3910" t="s">
        <v>3437</v>
      </c>
      <c r="I3910">
        <v>56.4</v>
      </c>
      <c r="J3910" t="s">
        <v>3446</v>
      </c>
      <c r="K3910">
        <v>2015</v>
      </c>
      <c r="L3910" t="s">
        <v>29</v>
      </c>
      <c r="M3910" t="s">
        <v>29</v>
      </c>
      <c r="N3910">
        <v>-2.9573659999999999</v>
      </c>
      <c r="O3910">
        <v>104.776349</v>
      </c>
      <c r="P3910" t="s">
        <v>3521</v>
      </c>
      <c r="Q3910" s="3">
        <f>Table1[[#This Row],[Capacity (MW)]]*0.395*8760*10^-6</f>
        <v>0.19515527999999999</v>
      </c>
      <c r="R3910" s="3" cm="1">
        <f t="array" ref="R3910">AVERAGE(VLOOKUP(_xlfn.TEXTSPLIT(Table1[[#This Row],[Fuel (no space after comma)]], ","), FuelList_Final_EF!$A$2:$B$65, 2, FALSE))</f>
        <v>53.06</v>
      </c>
      <c r="S3910" s="3">
        <f>Table1[[#This Row],[Generation (TWh)]]*10^9*VLOOKUP(Table1[[#This Row],[Turbine/Engine Technology]],Technology_HR!$A$2:$B$11,2,FALSE)*10^-6</f>
        <v>1736881.9919999999</v>
      </c>
      <c r="T3910" s="5">
        <f>Table1[[#This Row],[Fuel Consumption (mmBtu)]]*Table1[[#This Row],[Emission Factor (kg CO2/ mmBtu)]]*10^3</f>
        <v>92158958495.519989</v>
      </c>
      <c r="U3910" s="3">
        <f>Table1[[#This Row],[Emissions (g CO2)]]/(Table1[[#This Row],[Generation (TWh)]]*10^9)</f>
        <v>472.23399999999992</v>
      </c>
    </row>
    <row r="3911" spans="1:21" x14ac:dyDescent="0.35">
      <c r="A3911" t="s">
        <v>1240</v>
      </c>
      <c r="B3911" t="s">
        <v>3243</v>
      </c>
      <c r="C3911" t="str">
        <f>SUBSTITUTE(Table1[[#This Row],[Fuel]],", ",",")</f>
        <v>fossil gas: natural gas,fossil liquids: fuel oil</v>
      </c>
      <c r="D3911" t="s">
        <v>3239</v>
      </c>
      <c r="E3911" t="s">
        <v>3275</v>
      </c>
      <c r="H3911" t="s">
        <v>3438</v>
      </c>
      <c r="I3911">
        <v>814</v>
      </c>
      <c r="J3911" t="s">
        <v>3446</v>
      </c>
      <c r="K3911">
        <v>2014</v>
      </c>
      <c r="L3911" t="s">
        <v>29</v>
      </c>
      <c r="M3911" t="s">
        <v>29</v>
      </c>
      <c r="N3911">
        <v>30.402000000000001</v>
      </c>
      <c r="O3911">
        <v>48.357999999999997</v>
      </c>
      <c r="P3911" t="s">
        <v>3522</v>
      </c>
      <c r="Q3911" s="3">
        <f>Table1[[#This Row],[Capacity (MW)]]*0.395*8760*10^-6</f>
        <v>2.8166028000000001</v>
      </c>
      <c r="R3911" s="3" cm="1">
        <f t="array" ref="R3911">AVERAGE(VLOOKUP(_xlfn.TEXTSPLIT(Table1[[#This Row],[Fuel (no space after comma)]], ","), FuelList_Final_EF!$A$2:$B$65, 2, FALSE))</f>
        <v>65.583341148886291</v>
      </c>
      <c r="S3911" s="3">
        <f>Table1[[#This Row],[Generation (TWh)]]*10^9*VLOOKUP(Table1[[#This Row],[Turbine/Engine Technology]],Technology_HR!$A$2:$B$11,2,FALSE)*10^-6</f>
        <v>21262534.5372</v>
      </c>
      <c r="T3911" s="5">
        <f>Table1[[#This Row],[Fuel Consumption (mmBtu)]]*Table1[[#This Row],[Emission Factor (kg CO2/ mmBtu)]]*10^3</f>
        <v>1394468056243.1648</v>
      </c>
      <c r="U3911" s="3">
        <f>Table1[[#This Row],[Emissions (g CO2)]]/(Table1[[#This Row],[Generation (TWh)]]*10^9)</f>
        <v>495.08864233294264</v>
      </c>
    </row>
    <row r="3912" spans="1:21" x14ac:dyDescent="0.35">
      <c r="A3912" t="s">
        <v>1241</v>
      </c>
      <c r="B3912" t="s">
        <v>3239</v>
      </c>
      <c r="C3912" t="str">
        <f>SUBSTITUTE(Table1[[#This Row],[Fuel]],", ",",")</f>
        <v>fossil gas: natural gas</v>
      </c>
      <c r="D3912" t="s">
        <v>3239</v>
      </c>
      <c r="H3912" t="s">
        <v>3436</v>
      </c>
      <c r="I3912">
        <v>183</v>
      </c>
      <c r="J3912" t="s">
        <v>3446</v>
      </c>
      <c r="K3912">
        <v>2023</v>
      </c>
      <c r="L3912" t="s">
        <v>29</v>
      </c>
      <c r="M3912" t="s">
        <v>29</v>
      </c>
      <c r="N3912">
        <v>27.162136</v>
      </c>
      <c r="O3912">
        <v>56.080615999999999</v>
      </c>
      <c r="P3912" t="s">
        <v>3522</v>
      </c>
      <c r="Q3912" s="3">
        <f>Table1[[#This Row],[Capacity (MW)]]*0.395*8760*10^-6</f>
        <v>0.63321659999999991</v>
      </c>
      <c r="R3912" s="3" cm="1">
        <f t="array" ref="R3912">AVERAGE(VLOOKUP(_xlfn.TEXTSPLIT(Table1[[#This Row],[Fuel (no space after comma)]], ","), FuelList_Final_EF!$A$2:$B$65, 2, FALSE))</f>
        <v>53.06</v>
      </c>
      <c r="S3912" s="3">
        <f>Table1[[#This Row],[Generation (TWh)]]*10^9*VLOOKUP(Table1[[#This Row],[Turbine/Engine Technology]],Technology_HR!$A$2:$B$11,2,FALSE)*10^-6</f>
        <v>6971714.7659999989</v>
      </c>
      <c r="T3912" s="5">
        <f>Table1[[#This Row],[Fuel Consumption (mmBtu)]]*Table1[[#This Row],[Emission Factor (kg CO2/ mmBtu)]]*10^3</f>
        <v>369919185483.95996</v>
      </c>
      <c r="U3912" s="3">
        <f>Table1[[#This Row],[Emissions (g CO2)]]/(Table1[[#This Row],[Generation (TWh)]]*10^9)</f>
        <v>584.19060000000002</v>
      </c>
    </row>
    <row r="3913" spans="1:21" x14ac:dyDescent="0.35">
      <c r="A3913" t="s">
        <v>1241</v>
      </c>
      <c r="B3913" t="s">
        <v>3239</v>
      </c>
      <c r="C3913" t="str">
        <f>SUBSTITUTE(Table1[[#This Row],[Fuel]],", ",",")</f>
        <v>fossil gas: natural gas</v>
      </c>
      <c r="D3913" t="s">
        <v>3239</v>
      </c>
      <c r="H3913" t="s">
        <v>3436</v>
      </c>
      <c r="I3913">
        <v>183</v>
      </c>
      <c r="J3913" t="s">
        <v>3449</v>
      </c>
      <c r="K3913" t="s">
        <v>29</v>
      </c>
      <c r="L3913" t="s">
        <v>29</v>
      </c>
      <c r="M3913" t="s">
        <v>29</v>
      </c>
      <c r="N3913">
        <v>27.162136</v>
      </c>
      <c r="O3913">
        <v>56.080615999999999</v>
      </c>
      <c r="P3913" t="s">
        <v>3522</v>
      </c>
      <c r="Q3913" s="3">
        <f>Table1[[#This Row],[Capacity (MW)]]*0.395*8760*10^-6</f>
        <v>0.63321659999999991</v>
      </c>
      <c r="R3913" s="3" cm="1">
        <f t="array" ref="R3913">AVERAGE(VLOOKUP(_xlfn.TEXTSPLIT(Table1[[#This Row],[Fuel (no space after comma)]], ","), FuelList_Final_EF!$A$2:$B$65, 2, FALSE))</f>
        <v>53.06</v>
      </c>
      <c r="S3913" s="3">
        <f>Table1[[#This Row],[Generation (TWh)]]*10^9*VLOOKUP(Table1[[#This Row],[Turbine/Engine Technology]],Technology_HR!$A$2:$B$11,2,FALSE)*10^-6</f>
        <v>6971714.7659999989</v>
      </c>
      <c r="T3913" s="5">
        <f>Table1[[#This Row],[Fuel Consumption (mmBtu)]]*Table1[[#This Row],[Emission Factor (kg CO2/ mmBtu)]]*10^3</f>
        <v>369919185483.95996</v>
      </c>
      <c r="U3913" s="3">
        <f>Table1[[#This Row],[Emissions (g CO2)]]/(Table1[[#This Row],[Generation (TWh)]]*10^9)</f>
        <v>584.19060000000002</v>
      </c>
    </row>
    <row r="3914" spans="1:21" x14ac:dyDescent="0.35">
      <c r="A3914" t="s">
        <v>1241</v>
      </c>
      <c r="B3914" t="s">
        <v>3239</v>
      </c>
      <c r="C3914" t="str">
        <f>SUBSTITUTE(Table1[[#This Row],[Fuel]],", ",",")</f>
        <v>fossil gas: natural gas</v>
      </c>
      <c r="D3914" t="s">
        <v>3239</v>
      </c>
      <c r="H3914" t="s">
        <v>3440</v>
      </c>
      <c r="I3914">
        <v>183</v>
      </c>
      <c r="J3914" t="s">
        <v>3449</v>
      </c>
      <c r="K3914" t="s">
        <v>29</v>
      </c>
      <c r="L3914" t="s">
        <v>29</v>
      </c>
      <c r="M3914" t="s">
        <v>29</v>
      </c>
      <c r="N3914">
        <v>27.162136</v>
      </c>
      <c r="O3914">
        <v>56.080615999999999</v>
      </c>
      <c r="P3914" t="s">
        <v>3522</v>
      </c>
      <c r="Q3914" s="3">
        <f>Table1[[#This Row],[Capacity (MW)]]*0.395*8760*10^-6</f>
        <v>0.63321659999999991</v>
      </c>
      <c r="R3914" s="3" cm="1">
        <f t="array" ref="R3914">AVERAGE(VLOOKUP(_xlfn.TEXTSPLIT(Table1[[#This Row],[Fuel (no space after comma)]], ","), FuelList_Final_EF!$A$2:$B$65, 2, FALSE))</f>
        <v>53.06</v>
      </c>
      <c r="S3914" s="3">
        <f>Table1[[#This Row],[Generation (TWh)]]*10^9*VLOOKUP(Table1[[#This Row],[Turbine/Engine Technology]],Technology_HR!$A$2:$B$11,2,FALSE)*10^-6</f>
        <v>6512632.7309999987</v>
      </c>
      <c r="T3914" s="5">
        <f>Table1[[#This Row],[Fuel Consumption (mmBtu)]]*Table1[[#This Row],[Emission Factor (kg CO2/ mmBtu)]]*10^3</f>
        <v>345560292706.85992</v>
      </c>
      <c r="U3914" s="3">
        <f>Table1[[#This Row],[Emissions (g CO2)]]/(Table1[[#This Row],[Generation (TWh)]]*10^9)</f>
        <v>545.72209999999995</v>
      </c>
    </row>
    <row r="3915" spans="1:21" x14ac:dyDescent="0.35">
      <c r="A3915" t="s">
        <v>1242</v>
      </c>
      <c r="B3915" t="s">
        <v>3243</v>
      </c>
      <c r="C3915" t="str">
        <f>SUBSTITUTE(Table1[[#This Row],[Fuel]],", ",",")</f>
        <v>fossil gas: natural gas,fossil liquids: fuel oil</v>
      </c>
      <c r="D3915" t="s">
        <v>3239</v>
      </c>
      <c r="E3915" t="s">
        <v>3275</v>
      </c>
      <c r="H3915" t="s">
        <v>3436</v>
      </c>
      <c r="I3915">
        <v>162</v>
      </c>
      <c r="J3915" t="s">
        <v>3446</v>
      </c>
      <c r="K3915">
        <v>2010</v>
      </c>
      <c r="L3915" t="s">
        <v>29</v>
      </c>
      <c r="M3915" t="s">
        <v>29</v>
      </c>
      <c r="N3915">
        <v>36.945495999999999</v>
      </c>
      <c r="O3915">
        <v>54.889223999999999</v>
      </c>
      <c r="P3915" t="s">
        <v>3522</v>
      </c>
      <c r="Q3915" s="3">
        <f>Table1[[#This Row],[Capacity (MW)]]*0.395*8760*10^-6</f>
        <v>0.56055239999999995</v>
      </c>
      <c r="R3915" s="3" cm="1">
        <f t="array" ref="R3915">AVERAGE(VLOOKUP(_xlfn.TEXTSPLIT(Table1[[#This Row],[Fuel (no space after comma)]], ","), FuelList_Final_EF!$A$2:$B$65, 2, FALSE))</f>
        <v>65.583341148886291</v>
      </c>
      <c r="S3915" s="3">
        <f>Table1[[#This Row],[Generation (TWh)]]*10^9*VLOOKUP(Table1[[#This Row],[Turbine/Engine Technology]],Technology_HR!$A$2:$B$11,2,FALSE)*10^-6</f>
        <v>6171681.9239999996</v>
      </c>
      <c r="T3915" s="5">
        <f>Table1[[#This Row],[Fuel Consumption (mmBtu)]]*Table1[[#This Row],[Emission Factor (kg CO2/ mmBtu)]]*10^3</f>
        <v>404759521084.10687</v>
      </c>
      <c r="U3915" s="3">
        <f>Table1[[#This Row],[Emissions (g CO2)]]/(Table1[[#This Row],[Generation (TWh)]]*10^9)</f>
        <v>722.072586049238</v>
      </c>
    </row>
    <row r="3916" spans="1:21" x14ac:dyDescent="0.35">
      <c r="A3916" t="s">
        <v>1242</v>
      </c>
      <c r="B3916" t="s">
        <v>3243</v>
      </c>
      <c r="C3916" t="str">
        <f>SUBSTITUTE(Table1[[#This Row],[Fuel]],", ",",")</f>
        <v>fossil gas: natural gas,fossil liquids: fuel oil</v>
      </c>
      <c r="D3916" t="s">
        <v>3239</v>
      </c>
      <c r="E3916" t="s">
        <v>3275</v>
      </c>
      <c r="H3916" t="s">
        <v>3436</v>
      </c>
      <c r="I3916">
        <v>162</v>
      </c>
      <c r="J3916" t="s">
        <v>3446</v>
      </c>
      <c r="K3916">
        <v>2010</v>
      </c>
      <c r="L3916" t="s">
        <v>29</v>
      </c>
      <c r="M3916" t="s">
        <v>29</v>
      </c>
      <c r="N3916">
        <v>36.945495999999999</v>
      </c>
      <c r="O3916">
        <v>54.889223999999999</v>
      </c>
      <c r="P3916" t="s">
        <v>3522</v>
      </c>
      <c r="Q3916" s="3">
        <f>Table1[[#This Row],[Capacity (MW)]]*0.395*8760*10^-6</f>
        <v>0.56055239999999995</v>
      </c>
      <c r="R3916" s="3" cm="1">
        <f t="array" ref="R3916">AVERAGE(VLOOKUP(_xlfn.TEXTSPLIT(Table1[[#This Row],[Fuel (no space after comma)]], ","), FuelList_Final_EF!$A$2:$B$65, 2, FALSE))</f>
        <v>65.583341148886291</v>
      </c>
      <c r="S3916" s="3">
        <f>Table1[[#This Row],[Generation (TWh)]]*10^9*VLOOKUP(Table1[[#This Row],[Turbine/Engine Technology]],Technology_HR!$A$2:$B$11,2,FALSE)*10^-6</f>
        <v>6171681.9239999996</v>
      </c>
      <c r="T3916" s="5">
        <f>Table1[[#This Row],[Fuel Consumption (mmBtu)]]*Table1[[#This Row],[Emission Factor (kg CO2/ mmBtu)]]*10^3</f>
        <v>404759521084.10687</v>
      </c>
      <c r="U3916" s="3">
        <f>Table1[[#This Row],[Emissions (g CO2)]]/(Table1[[#This Row],[Generation (TWh)]]*10^9)</f>
        <v>722.072586049238</v>
      </c>
    </row>
    <row r="3917" spans="1:21" x14ac:dyDescent="0.35">
      <c r="A3917" t="s">
        <v>1242</v>
      </c>
      <c r="B3917" t="s">
        <v>3243</v>
      </c>
      <c r="C3917" t="str">
        <f>SUBSTITUTE(Table1[[#This Row],[Fuel]],", ",",")</f>
        <v>fossil gas: natural gas,fossil liquids: fuel oil</v>
      </c>
      <c r="D3917" t="s">
        <v>3239</v>
      </c>
      <c r="E3917" t="s">
        <v>3275</v>
      </c>
      <c r="H3917" t="s">
        <v>3436</v>
      </c>
      <c r="I3917">
        <v>162</v>
      </c>
      <c r="J3917" t="s">
        <v>3446</v>
      </c>
      <c r="K3917">
        <v>2010</v>
      </c>
      <c r="L3917" t="s">
        <v>29</v>
      </c>
      <c r="M3917" t="s">
        <v>29</v>
      </c>
      <c r="N3917">
        <v>36.945495999999999</v>
      </c>
      <c r="O3917">
        <v>54.889223999999999</v>
      </c>
      <c r="P3917" t="s">
        <v>3522</v>
      </c>
      <c r="Q3917" s="3">
        <f>Table1[[#This Row],[Capacity (MW)]]*0.395*8760*10^-6</f>
        <v>0.56055239999999995</v>
      </c>
      <c r="R3917" s="3" cm="1">
        <f t="array" ref="R3917">AVERAGE(VLOOKUP(_xlfn.TEXTSPLIT(Table1[[#This Row],[Fuel (no space after comma)]], ","), FuelList_Final_EF!$A$2:$B$65, 2, FALSE))</f>
        <v>65.583341148886291</v>
      </c>
      <c r="S3917" s="3">
        <f>Table1[[#This Row],[Generation (TWh)]]*10^9*VLOOKUP(Table1[[#This Row],[Turbine/Engine Technology]],Technology_HR!$A$2:$B$11,2,FALSE)*10^-6</f>
        <v>6171681.9239999996</v>
      </c>
      <c r="T3917" s="5">
        <f>Table1[[#This Row],[Fuel Consumption (mmBtu)]]*Table1[[#This Row],[Emission Factor (kg CO2/ mmBtu)]]*10^3</f>
        <v>404759521084.10687</v>
      </c>
      <c r="U3917" s="3">
        <f>Table1[[#This Row],[Emissions (g CO2)]]/(Table1[[#This Row],[Generation (TWh)]]*10^9)</f>
        <v>722.072586049238</v>
      </c>
    </row>
    <row r="3918" spans="1:21" x14ac:dyDescent="0.35">
      <c r="A3918" t="s">
        <v>1242</v>
      </c>
      <c r="B3918" t="s">
        <v>3243</v>
      </c>
      <c r="C3918" t="str">
        <f>SUBSTITUTE(Table1[[#This Row],[Fuel]],", ",",")</f>
        <v>fossil gas: natural gas,fossil liquids: fuel oil</v>
      </c>
      <c r="D3918" t="s">
        <v>3239</v>
      </c>
      <c r="E3918" t="s">
        <v>3275</v>
      </c>
      <c r="H3918" t="s">
        <v>3436</v>
      </c>
      <c r="I3918">
        <v>162</v>
      </c>
      <c r="J3918" t="s">
        <v>3446</v>
      </c>
      <c r="K3918">
        <v>2010</v>
      </c>
      <c r="L3918" t="s">
        <v>29</v>
      </c>
      <c r="M3918" t="s">
        <v>29</v>
      </c>
      <c r="N3918">
        <v>36.945495999999999</v>
      </c>
      <c r="O3918">
        <v>54.889223999999999</v>
      </c>
      <c r="P3918" t="s">
        <v>3522</v>
      </c>
      <c r="Q3918" s="3">
        <f>Table1[[#This Row],[Capacity (MW)]]*0.395*8760*10^-6</f>
        <v>0.56055239999999995</v>
      </c>
      <c r="R3918" s="3" cm="1">
        <f t="array" ref="R3918">AVERAGE(VLOOKUP(_xlfn.TEXTSPLIT(Table1[[#This Row],[Fuel (no space after comma)]], ","), FuelList_Final_EF!$A$2:$B$65, 2, FALSE))</f>
        <v>65.583341148886291</v>
      </c>
      <c r="S3918" s="3">
        <f>Table1[[#This Row],[Generation (TWh)]]*10^9*VLOOKUP(Table1[[#This Row],[Turbine/Engine Technology]],Technology_HR!$A$2:$B$11,2,FALSE)*10^-6</f>
        <v>6171681.9239999996</v>
      </c>
      <c r="T3918" s="5">
        <f>Table1[[#This Row],[Fuel Consumption (mmBtu)]]*Table1[[#This Row],[Emission Factor (kg CO2/ mmBtu)]]*10^3</f>
        <v>404759521084.10687</v>
      </c>
      <c r="U3918" s="3">
        <f>Table1[[#This Row],[Emissions (g CO2)]]/(Table1[[#This Row],[Generation (TWh)]]*10^9)</f>
        <v>722.072586049238</v>
      </c>
    </row>
    <row r="3919" spans="1:21" x14ac:dyDescent="0.35">
      <c r="A3919" t="s">
        <v>1242</v>
      </c>
      <c r="B3919" t="s">
        <v>3243</v>
      </c>
      <c r="C3919" t="str">
        <f>SUBSTITUTE(Table1[[#This Row],[Fuel]],", ",",")</f>
        <v>fossil gas: natural gas,fossil liquids: fuel oil</v>
      </c>
      <c r="D3919" t="s">
        <v>3239</v>
      </c>
      <c r="E3919" t="s">
        <v>3275</v>
      </c>
      <c r="H3919" t="s">
        <v>3436</v>
      </c>
      <c r="I3919">
        <v>162</v>
      </c>
      <c r="J3919" t="s">
        <v>3446</v>
      </c>
      <c r="K3919">
        <v>2010</v>
      </c>
      <c r="L3919" t="s">
        <v>29</v>
      </c>
      <c r="M3919" t="s">
        <v>29</v>
      </c>
      <c r="N3919">
        <v>36.945495999999999</v>
      </c>
      <c r="O3919">
        <v>54.889223999999999</v>
      </c>
      <c r="P3919" t="s">
        <v>3522</v>
      </c>
      <c r="Q3919" s="3">
        <f>Table1[[#This Row],[Capacity (MW)]]*0.395*8760*10^-6</f>
        <v>0.56055239999999995</v>
      </c>
      <c r="R3919" s="3" cm="1">
        <f t="array" ref="R3919">AVERAGE(VLOOKUP(_xlfn.TEXTSPLIT(Table1[[#This Row],[Fuel (no space after comma)]], ","), FuelList_Final_EF!$A$2:$B$65, 2, FALSE))</f>
        <v>65.583341148886291</v>
      </c>
      <c r="S3919" s="3">
        <f>Table1[[#This Row],[Generation (TWh)]]*10^9*VLOOKUP(Table1[[#This Row],[Turbine/Engine Technology]],Technology_HR!$A$2:$B$11,2,FALSE)*10^-6</f>
        <v>6171681.9239999996</v>
      </c>
      <c r="T3919" s="5">
        <f>Table1[[#This Row],[Fuel Consumption (mmBtu)]]*Table1[[#This Row],[Emission Factor (kg CO2/ mmBtu)]]*10^3</f>
        <v>404759521084.10687</v>
      </c>
      <c r="U3919" s="3">
        <f>Table1[[#This Row],[Emissions (g CO2)]]/(Table1[[#This Row],[Generation (TWh)]]*10^9)</f>
        <v>722.072586049238</v>
      </c>
    </row>
    <row r="3920" spans="1:21" x14ac:dyDescent="0.35">
      <c r="A3920" t="s">
        <v>1242</v>
      </c>
      <c r="B3920" t="s">
        <v>3243</v>
      </c>
      <c r="C3920" t="str">
        <f>SUBSTITUTE(Table1[[#This Row],[Fuel]],", ",",")</f>
        <v>fossil gas: natural gas,fossil liquids: fuel oil</v>
      </c>
      <c r="D3920" t="s">
        <v>3239</v>
      </c>
      <c r="E3920" t="s">
        <v>3275</v>
      </c>
      <c r="H3920" t="s">
        <v>3436</v>
      </c>
      <c r="I3920">
        <v>162</v>
      </c>
      <c r="J3920" t="s">
        <v>3446</v>
      </c>
      <c r="K3920">
        <v>2010</v>
      </c>
      <c r="L3920" t="s">
        <v>29</v>
      </c>
      <c r="M3920" t="s">
        <v>29</v>
      </c>
      <c r="N3920">
        <v>36.945495999999999</v>
      </c>
      <c r="O3920">
        <v>54.889223999999999</v>
      </c>
      <c r="P3920" t="s">
        <v>3522</v>
      </c>
      <c r="Q3920" s="3">
        <f>Table1[[#This Row],[Capacity (MW)]]*0.395*8760*10^-6</f>
        <v>0.56055239999999995</v>
      </c>
      <c r="R3920" s="3" cm="1">
        <f t="array" ref="R3920">AVERAGE(VLOOKUP(_xlfn.TEXTSPLIT(Table1[[#This Row],[Fuel (no space after comma)]], ","), FuelList_Final_EF!$A$2:$B$65, 2, FALSE))</f>
        <v>65.583341148886291</v>
      </c>
      <c r="S3920" s="3">
        <f>Table1[[#This Row],[Generation (TWh)]]*10^9*VLOOKUP(Table1[[#This Row],[Turbine/Engine Technology]],Technology_HR!$A$2:$B$11,2,FALSE)*10^-6</f>
        <v>6171681.9239999996</v>
      </c>
      <c r="T3920" s="5">
        <f>Table1[[#This Row],[Fuel Consumption (mmBtu)]]*Table1[[#This Row],[Emission Factor (kg CO2/ mmBtu)]]*10^3</f>
        <v>404759521084.10687</v>
      </c>
      <c r="U3920" s="3">
        <f>Table1[[#This Row],[Emissions (g CO2)]]/(Table1[[#This Row],[Generation (TWh)]]*10^9)</f>
        <v>722.072586049238</v>
      </c>
    </row>
    <row r="3921" spans="1:21" x14ac:dyDescent="0.35">
      <c r="A3921" t="s">
        <v>1242</v>
      </c>
      <c r="B3921" t="s">
        <v>3249</v>
      </c>
      <c r="C3921" t="str">
        <f>SUBSTITUTE(Table1[[#This Row],[Fuel]],", ",",")</f>
        <v>fossil gas: waste heat from natural gas</v>
      </c>
      <c r="D3921" t="s">
        <v>3249</v>
      </c>
      <c r="H3921" t="s">
        <v>3440</v>
      </c>
      <c r="I3921">
        <v>160</v>
      </c>
      <c r="J3921" t="s">
        <v>3449</v>
      </c>
      <c r="K3921">
        <v>2027</v>
      </c>
      <c r="L3921" t="s">
        <v>29</v>
      </c>
      <c r="M3921" t="s">
        <v>29</v>
      </c>
      <c r="N3921">
        <v>36.945495999999999</v>
      </c>
      <c r="O3921">
        <v>54.889223999999999</v>
      </c>
      <c r="P3921" t="s">
        <v>3522</v>
      </c>
      <c r="Q3921" s="3">
        <f>Table1[[#This Row],[Capacity (MW)]]*0.395*8760*10^-6</f>
        <v>0.55363200000000001</v>
      </c>
      <c r="R3921" s="3" cm="1">
        <f t="array" ref="R3921">AVERAGE(VLOOKUP(_xlfn.TEXTSPLIT(Table1[[#This Row],[Fuel (no space after comma)]], ","), FuelList_Final_EF!$A$2:$B$65, 2, FALSE))</f>
        <v>66.33</v>
      </c>
      <c r="S3921" s="3">
        <f>Table1[[#This Row],[Generation (TWh)]]*10^9*VLOOKUP(Table1[[#This Row],[Turbine/Engine Technology]],Technology_HR!$A$2:$B$11,2,FALSE)*10^-6</f>
        <v>5694105.1200000001</v>
      </c>
      <c r="T3921" s="5">
        <f>Table1[[#This Row],[Fuel Consumption (mmBtu)]]*Table1[[#This Row],[Emission Factor (kg CO2/ mmBtu)]]*10^3</f>
        <v>377689992609.60004</v>
      </c>
      <c r="U3921" s="3">
        <f>Table1[[#This Row],[Emissions (g CO2)]]/(Table1[[#This Row],[Generation (TWh)]]*10^9)</f>
        <v>682.20405000000005</v>
      </c>
    </row>
    <row r="3922" spans="1:21" x14ac:dyDescent="0.35">
      <c r="A3922" t="s">
        <v>1242</v>
      </c>
      <c r="B3922" t="s">
        <v>3249</v>
      </c>
      <c r="C3922" t="str">
        <f>SUBSTITUTE(Table1[[#This Row],[Fuel]],", ",",")</f>
        <v>fossil gas: waste heat from natural gas</v>
      </c>
      <c r="D3922" t="s">
        <v>3249</v>
      </c>
      <c r="H3922" t="s">
        <v>3440</v>
      </c>
      <c r="I3922">
        <v>160</v>
      </c>
      <c r="J3922" t="s">
        <v>3449</v>
      </c>
      <c r="K3922">
        <v>2027</v>
      </c>
      <c r="L3922" t="s">
        <v>29</v>
      </c>
      <c r="M3922" t="s">
        <v>29</v>
      </c>
      <c r="N3922">
        <v>36.945495999999999</v>
      </c>
      <c r="O3922">
        <v>54.889223999999999</v>
      </c>
      <c r="P3922" t="s">
        <v>3522</v>
      </c>
      <c r="Q3922" s="3">
        <f>Table1[[#This Row],[Capacity (MW)]]*0.395*8760*10^-6</f>
        <v>0.55363200000000001</v>
      </c>
      <c r="R3922" s="3" cm="1">
        <f t="array" ref="R3922">AVERAGE(VLOOKUP(_xlfn.TEXTSPLIT(Table1[[#This Row],[Fuel (no space after comma)]], ","), FuelList_Final_EF!$A$2:$B$65, 2, FALSE))</f>
        <v>66.33</v>
      </c>
      <c r="S3922" s="3">
        <f>Table1[[#This Row],[Generation (TWh)]]*10^9*VLOOKUP(Table1[[#This Row],[Turbine/Engine Technology]],Technology_HR!$A$2:$B$11,2,FALSE)*10^-6</f>
        <v>5694105.1200000001</v>
      </c>
      <c r="T3922" s="5">
        <f>Table1[[#This Row],[Fuel Consumption (mmBtu)]]*Table1[[#This Row],[Emission Factor (kg CO2/ mmBtu)]]*10^3</f>
        <v>377689992609.60004</v>
      </c>
      <c r="U3922" s="3">
        <f>Table1[[#This Row],[Emissions (g CO2)]]/(Table1[[#This Row],[Generation (TWh)]]*10^9)</f>
        <v>682.20405000000005</v>
      </c>
    </row>
    <row r="3923" spans="1:21" x14ac:dyDescent="0.35">
      <c r="A3923" t="s">
        <v>1242</v>
      </c>
      <c r="B3923" t="s">
        <v>3249</v>
      </c>
      <c r="C3923" t="str">
        <f>SUBSTITUTE(Table1[[#This Row],[Fuel]],", ",",")</f>
        <v>fossil gas: waste heat from natural gas</v>
      </c>
      <c r="D3923" t="s">
        <v>3249</v>
      </c>
      <c r="H3923" t="s">
        <v>3440</v>
      </c>
      <c r="I3923">
        <v>160</v>
      </c>
      <c r="J3923" t="s">
        <v>3449</v>
      </c>
      <c r="K3923">
        <v>2027</v>
      </c>
      <c r="L3923" t="s">
        <v>29</v>
      </c>
      <c r="M3923" t="s">
        <v>29</v>
      </c>
      <c r="N3923">
        <v>36.945495999999999</v>
      </c>
      <c r="O3923">
        <v>54.889223999999999</v>
      </c>
      <c r="P3923" t="s">
        <v>3522</v>
      </c>
      <c r="Q3923" s="3">
        <f>Table1[[#This Row],[Capacity (MW)]]*0.395*8760*10^-6</f>
        <v>0.55363200000000001</v>
      </c>
      <c r="R3923" s="3" cm="1">
        <f t="array" ref="R3923">AVERAGE(VLOOKUP(_xlfn.TEXTSPLIT(Table1[[#This Row],[Fuel (no space after comma)]], ","), FuelList_Final_EF!$A$2:$B$65, 2, FALSE))</f>
        <v>66.33</v>
      </c>
      <c r="S3923" s="3">
        <f>Table1[[#This Row],[Generation (TWh)]]*10^9*VLOOKUP(Table1[[#This Row],[Turbine/Engine Technology]],Technology_HR!$A$2:$B$11,2,FALSE)*10^-6</f>
        <v>5694105.1200000001</v>
      </c>
      <c r="T3923" s="5">
        <f>Table1[[#This Row],[Fuel Consumption (mmBtu)]]*Table1[[#This Row],[Emission Factor (kg CO2/ mmBtu)]]*10^3</f>
        <v>377689992609.60004</v>
      </c>
      <c r="U3923" s="3">
        <f>Table1[[#This Row],[Emissions (g CO2)]]/(Table1[[#This Row],[Generation (TWh)]]*10^9)</f>
        <v>682.20405000000005</v>
      </c>
    </row>
    <row r="3924" spans="1:21" x14ac:dyDescent="0.35">
      <c r="A3924" t="s">
        <v>29</v>
      </c>
      <c r="B3924" t="s">
        <v>3239</v>
      </c>
      <c r="C3924" t="str">
        <f>SUBSTITUTE(Table1[[#This Row],[Fuel]],", ",",")</f>
        <v>fossil gas: natural gas</v>
      </c>
      <c r="D3924" t="s">
        <v>3239</v>
      </c>
      <c r="H3924" t="s">
        <v>3438</v>
      </c>
      <c r="I3924">
        <v>500</v>
      </c>
      <c r="J3924" t="s">
        <v>3447</v>
      </c>
      <c r="K3924" t="s">
        <v>29</v>
      </c>
      <c r="L3924" t="s">
        <v>29</v>
      </c>
      <c r="M3924" t="s">
        <v>29</v>
      </c>
      <c r="N3924">
        <v>27.481068</v>
      </c>
      <c r="O3924">
        <v>56.983187000000001</v>
      </c>
      <c r="P3924" t="s">
        <v>3522</v>
      </c>
      <c r="Q3924" s="3">
        <f>Table1[[#This Row],[Capacity (MW)]]*0.395*8760*10^-6</f>
        <v>1.7301</v>
      </c>
      <c r="R3924" s="3" cm="1">
        <f t="array" ref="R3924">AVERAGE(VLOOKUP(_xlfn.TEXTSPLIT(Table1[[#This Row],[Fuel (no space after comma)]], ","), FuelList_Final_EF!$A$2:$B$65, 2, FALSE))</f>
        <v>53.06</v>
      </c>
      <c r="S3924" s="3">
        <f>Table1[[#This Row],[Generation (TWh)]]*10^9*VLOOKUP(Table1[[#This Row],[Turbine/Engine Technology]],Technology_HR!$A$2:$B$11,2,FALSE)*10^-6</f>
        <v>13060524.899999999</v>
      </c>
      <c r="T3924" s="5">
        <f>Table1[[#This Row],[Fuel Consumption (mmBtu)]]*Table1[[#This Row],[Emission Factor (kg CO2/ mmBtu)]]*10^3</f>
        <v>692991451194</v>
      </c>
      <c r="U3924" s="3">
        <f>Table1[[#This Row],[Emissions (g CO2)]]/(Table1[[#This Row],[Generation (TWh)]]*10^9)</f>
        <v>400.54993999999999</v>
      </c>
    </row>
    <row r="3925" spans="1:21" x14ac:dyDescent="0.35">
      <c r="A3925" t="s">
        <v>1243</v>
      </c>
      <c r="B3925" t="s">
        <v>3239</v>
      </c>
      <c r="C3925" t="str">
        <f>SUBSTITUTE(Table1[[#This Row],[Fuel]],", ",",")</f>
        <v>fossil gas: natural gas</v>
      </c>
      <c r="D3925" t="s">
        <v>3239</v>
      </c>
      <c r="H3925" t="s">
        <v>3438</v>
      </c>
      <c r="I3925">
        <v>546</v>
      </c>
      <c r="J3925" t="s">
        <v>3449</v>
      </c>
      <c r="K3925" t="s">
        <v>29</v>
      </c>
      <c r="L3925" t="s">
        <v>29</v>
      </c>
      <c r="M3925" t="s">
        <v>29</v>
      </c>
      <c r="N3925">
        <v>32.494087</v>
      </c>
      <c r="O3925">
        <v>48.199286000000001</v>
      </c>
      <c r="P3925" t="s">
        <v>3522</v>
      </c>
      <c r="Q3925" s="3">
        <f>Table1[[#This Row],[Capacity (MW)]]*0.395*8760*10^-6</f>
        <v>1.8892692000000002</v>
      </c>
      <c r="R3925" s="3" cm="1">
        <f t="array" ref="R3925">AVERAGE(VLOOKUP(_xlfn.TEXTSPLIT(Table1[[#This Row],[Fuel (no space after comma)]], ","), FuelList_Final_EF!$A$2:$B$65, 2, FALSE))</f>
        <v>53.06</v>
      </c>
      <c r="S3925" s="3">
        <f>Table1[[#This Row],[Generation (TWh)]]*10^9*VLOOKUP(Table1[[#This Row],[Turbine/Engine Technology]],Technology_HR!$A$2:$B$11,2,FALSE)*10^-6</f>
        <v>14262093.190800002</v>
      </c>
      <c r="T3925" s="5">
        <f>Table1[[#This Row],[Fuel Consumption (mmBtu)]]*Table1[[#This Row],[Emission Factor (kg CO2/ mmBtu)]]*10^3</f>
        <v>756746664703.84814</v>
      </c>
      <c r="U3925" s="3">
        <f>Table1[[#This Row],[Emissions (g CO2)]]/(Table1[[#This Row],[Generation (TWh)]]*10^9)</f>
        <v>400.54994000000005</v>
      </c>
    </row>
    <row r="3926" spans="1:21" x14ac:dyDescent="0.35">
      <c r="A3926" t="s">
        <v>1244</v>
      </c>
      <c r="B3926" t="s">
        <v>3239</v>
      </c>
      <c r="C3926" t="str">
        <f>SUBSTITUTE(Table1[[#This Row],[Fuel]],", ",",")</f>
        <v>fossil gas: natural gas</v>
      </c>
      <c r="D3926" t="s">
        <v>3239</v>
      </c>
      <c r="H3926" t="s">
        <v>3438</v>
      </c>
      <c r="I3926">
        <v>451</v>
      </c>
      <c r="J3926" t="s">
        <v>3445</v>
      </c>
      <c r="K3926" t="s">
        <v>29</v>
      </c>
      <c r="L3926" t="s">
        <v>29</v>
      </c>
      <c r="M3926" t="s">
        <v>29</v>
      </c>
      <c r="N3926">
        <v>38.930239</v>
      </c>
      <c r="O3926">
        <v>45.632629999999999</v>
      </c>
      <c r="P3926" t="s">
        <v>3522</v>
      </c>
      <c r="Q3926" s="3">
        <f>Table1[[#This Row],[Capacity (MW)]]*0.395*8760*10^-6</f>
        <v>1.5605502000000002</v>
      </c>
      <c r="R3926" s="3" cm="1">
        <f t="array" ref="R3926">AVERAGE(VLOOKUP(_xlfn.TEXTSPLIT(Table1[[#This Row],[Fuel (no space after comma)]], ","), FuelList_Final_EF!$A$2:$B$65, 2, FALSE))</f>
        <v>53.06</v>
      </c>
      <c r="S3926" s="3">
        <f>Table1[[#This Row],[Generation (TWh)]]*10^9*VLOOKUP(Table1[[#This Row],[Turbine/Engine Technology]],Technology_HR!$A$2:$B$11,2,FALSE)*10^-6</f>
        <v>11780593.459800001</v>
      </c>
      <c r="T3926" s="5">
        <f>Table1[[#This Row],[Fuel Consumption (mmBtu)]]*Table1[[#This Row],[Emission Factor (kg CO2/ mmBtu)]]*10^3</f>
        <v>625078288976.98804</v>
      </c>
      <c r="U3926" s="3">
        <f>Table1[[#This Row],[Emissions (g CO2)]]/(Table1[[#This Row],[Generation (TWh)]]*10^9)</f>
        <v>400.54993999999994</v>
      </c>
    </row>
    <row r="3927" spans="1:21" x14ac:dyDescent="0.35">
      <c r="A3927" t="s">
        <v>1245</v>
      </c>
      <c r="B3927" t="s">
        <v>3243</v>
      </c>
      <c r="C3927" t="str">
        <f>SUBSTITUTE(Table1[[#This Row],[Fuel]],", ",",")</f>
        <v>fossil gas: natural gas,fossil liquids: fuel oil</v>
      </c>
      <c r="D3927" t="s">
        <v>3239</v>
      </c>
      <c r="E3927" t="s">
        <v>3275</v>
      </c>
      <c r="H3927" t="s">
        <v>3438</v>
      </c>
      <c r="I3927">
        <v>475</v>
      </c>
      <c r="J3927" t="s">
        <v>3446</v>
      </c>
      <c r="K3927">
        <v>2021</v>
      </c>
      <c r="L3927" t="s">
        <v>29</v>
      </c>
      <c r="M3927" t="s">
        <v>29</v>
      </c>
      <c r="N3927">
        <v>38.531517000000001</v>
      </c>
      <c r="O3927">
        <v>48.182374000000003</v>
      </c>
      <c r="P3927" t="s">
        <v>3522</v>
      </c>
      <c r="Q3927" s="3">
        <f>Table1[[#This Row],[Capacity (MW)]]*0.395*8760*10^-6</f>
        <v>1.6435949999999999</v>
      </c>
      <c r="R3927" s="3" cm="1">
        <f t="array" ref="R3927">AVERAGE(VLOOKUP(_xlfn.TEXTSPLIT(Table1[[#This Row],[Fuel (no space after comma)]], ","), FuelList_Final_EF!$A$2:$B$65, 2, FALSE))</f>
        <v>65.583341148886291</v>
      </c>
      <c r="S3927" s="3">
        <f>Table1[[#This Row],[Generation (TWh)]]*10^9*VLOOKUP(Table1[[#This Row],[Turbine/Engine Technology]],Technology_HR!$A$2:$B$11,2,FALSE)*10^-6</f>
        <v>12407498.654999999</v>
      </c>
      <c r="T3927" s="5">
        <f>Table1[[#This Row],[Fuel Consumption (mmBtu)]]*Table1[[#This Row],[Emission Factor (kg CO2/ mmBtu)]]*10^3</f>
        <v>813725217095.21277</v>
      </c>
      <c r="U3927" s="3">
        <f>Table1[[#This Row],[Emissions (g CO2)]]/(Table1[[#This Row],[Generation (TWh)]]*10^9)</f>
        <v>495.08864233294258</v>
      </c>
    </row>
    <row r="3928" spans="1:21" x14ac:dyDescent="0.35">
      <c r="A3928" t="s">
        <v>1245</v>
      </c>
      <c r="B3928" t="s">
        <v>3243</v>
      </c>
      <c r="C3928" t="str">
        <f>SUBSTITUTE(Table1[[#This Row],[Fuel]],", ",",")</f>
        <v>fossil gas: natural gas,fossil liquids: fuel oil</v>
      </c>
      <c r="D3928" t="s">
        <v>3239</v>
      </c>
      <c r="E3928" t="s">
        <v>3275</v>
      </c>
      <c r="H3928" t="s">
        <v>3438</v>
      </c>
      <c r="I3928">
        <v>476</v>
      </c>
      <c r="J3928" t="s">
        <v>3446</v>
      </c>
      <c r="K3928">
        <v>2023</v>
      </c>
      <c r="L3928" t="s">
        <v>29</v>
      </c>
      <c r="M3928" t="s">
        <v>29</v>
      </c>
      <c r="N3928">
        <v>38.531517000000001</v>
      </c>
      <c r="O3928">
        <v>48.182374000000003</v>
      </c>
      <c r="P3928" t="s">
        <v>3522</v>
      </c>
      <c r="Q3928" s="3">
        <f>Table1[[#This Row],[Capacity (MW)]]*0.395*8760*10^-6</f>
        <v>1.6470552000000001</v>
      </c>
      <c r="R3928" s="3" cm="1">
        <f t="array" ref="R3928">AVERAGE(VLOOKUP(_xlfn.TEXTSPLIT(Table1[[#This Row],[Fuel (no space after comma)]], ","), FuelList_Final_EF!$A$2:$B$65, 2, FALSE))</f>
        <v>65.583341148886291</v>
      </c>
      <c r="S3928" s="3">
        <f>Table1[[#This Row],[Generation (TWh)]]*10^9*VLOOKUP(Table1[[#This Row],[Turbine/Engine Technology]],Technology_HR!$A$2:$B$11,2,FALSE)*10^-6</f>
        <v>12433619.704799999</v>
      </c>
      <c r="T3928" s="5">
        <f>Table1[[#This Row],[Fuel Consumption (mmBtu)]]*Table1[[#This Row],[Emission Factor (kg CO2/ mmBtu)]]*10^3</f>
        <v>815438322815.41309</v>
      </c>
      <c r="U3928" s="3">
        <f>Table1[[#This Row],[Emissions (g CO2)]]/(Table1[[#This Row],[Generation (TWh)]]*10^9)</f>
        <v>495.08864233294253</v>
      </c>
    </row>
    <row r="3929" spans="1:21" x14ac:dyDescent="0.35">
      <c r="A3929" t="s">
        <v>1245</v>
      </c>
      <c r="B3929" t="s">
        <v>3243</v>
      </c>
      <c r="C3929" t="str">
        <f>SUBSTITUTE(Table1[[#This Row],[Fuel]],", ",",")</f>
        <v>fossil gas: natural gas,fossil liquids: fuel oil</v>
      </c>
      <c r="D3929" t="s">
        <v>3239</v>
      </c>
      <c r="E3929" t="s">
        <v>3275</v>
      </c>
      <c r="H3929" t="s">
        <v>3438</v>
      </c>
      <c r="I3929">
        <v>484</v>
      </c>
      <c r="J3929" t="s">
        <v>3446</v>
      </c>
      <c r="K3929">
        <v>2023</v>
      </c>
      <c r="L3929" t="s">
        <v>29</v>
      </c>
      <c r="M3929" t="s">
        <v>29</v>
      </c>
      <c r="N3929">
        <v>38.531517000000001</v>
      </c>
      <c r="O3929">
        <v>48.182374000000003</v>
      </c>
      <c r="P3929" t="s">
        <v>3522</v>
      </c>
      <c r="Q3929" s="3">
        <f>Table1[[#This Row],[Capacity (MW)]]*0.395*8760*10^-6</f>
        <v>1.6747368</v>
      </c>
      <c r="R3929" s="3" cm="1">
        <f t="array" ref="R3929">AVERAGE(VLOOKUP(_xlfn.TEXTSPLIT(Table1[[#This Row],[Fuel (no space after comma)]], ","), FuelList_Final_EF!$A$2:$B$65, 2, FALSE))</f>
        <v>65.583341148886291</v>
      </c>
      <c r="S3929" s="3">
        <f>Table1[[#This Row],[Generation (TWh)]]*10^9*VLOOKUP(Table1[[#This Row],[Turbine/Engine Technology]],Technology_HR!$A$2:$B$11,2,FALSE)*10^-6</f>
        <v>12642588.1032</v>
      </c>
      <c r="T3929" s="5">
        <f>Table1[[#This Row],[Fuel Consumption (mmBtu)]]*Table1[[#This Row],[Emission Factor (kg CO2/ mmBtu)]]*10^3</f>
        <v>829143168577.01685</v>
      </c>
      <c r="U3929" s="3">
        <f>Table1[[#This Row],[Emissions (g CO2)]]/(Table1[[#This Row],[Generation (TWh)]]*10^9)</f>
        <v>495.08864233294264</v>
      </c>
    </row>
    <row r="3930" spans="1:21" x14ac:dyDescent="0.35">
      <c r="A3930" t="s">
        <v>1246</v>
      </c>
      <c r="B3930" t="s">
        <v>3239</v>
      </c>
      <c r="C3930" t="str">
        <f>SUBSTITUTE(Table1[[#This Row],[Fuel]],", ",",")</f>
        <v>fossil gas: natural gas</v>
      </c>
      <c r="D3930" t="s">
        <v>3239</v>
      </c>
      <c r="H3930" t="s">
        <v>3436</v>
      </c>
      <c r="I3930">
        <v>183</v>
      </c>
      <c r="J3930" t="s">
        <v>3446</v>
      </c>
      <c r="K3930">
        <v>2022</v>
      </c>
      <c r="L3930" t="s">
        <v>29</v>
      </c>
      <c r="M3930" t="s">
        <v>29</v>
      </c>
      <c r="N3930">
        <v>36.683</v>
      </c>
      <c r="O3930">
        <v>48.508699999999997</v>
      </c>
      <c r="P3930" t="s">
        <v>3522</v>
      </c>
      <c r="Q3930" s="3">
        <f>Table1[[#This Row],[Capacity (MW)]]*0.395*8760*10^-6</f>
        <v>0.63321659999999991</v>
      </c>
      <c r="R3930" s="3" cm="1">
        <f t="array" ref="R3930">AVERAGE(VLOOKUP(_xlfn.TEXTSPLIT(Table1[[#This Row],[Fuel (no space after comma)]], ","), FuelList_Final_EF!$A$2:$B$65, 2, FALSE))</f>
        <v>53.06</v>
      </c>
      <c r="S3930" s="3">
        <f>Table1[[#This Row],[Generation (TWh)]]*10^9*VLOOKUP(Table1[[#This Row],[Turbine/Engine Technology]],Technology_HR!$A$2:$B$11,2,FALSE)*10^-6</f>
        <v>6971714.7659999989</v>
      </c>
      <c r="T3930" s="5">
        <f>Table1[[#This Row],[Fuel Consumption (mmBtu)]]*Table1[[#This Row],[Emission Factor (kg CO2/ mmBtu)]]*10^3</f>
        <v>369919185483.95996</v>
      </c>
      <c r="U3930" s="3">
        <f>Table1[[#This Row],[Emissions (g CO2)]]/(Table1[[#This Row],[Generation (TWh)]]*10^9)</f>
        <v>584.19060000000002</v>
      </c>
    </row>
    <row r="3931" spans="1:21" x14ac:dyDescent="0.35">
      <c r="A3931" t="s">
        <v>1246</v>
      </c>
      <c r="B3931" t="s">
        <v>3239</v>
      </c>
      <c r="C3931" t="str">
        <f>SUBSTITUTE(Table1[[#This Row],[Fuel]],", ",",")</f>
        <v>fossil gas: natural gas</v>
      </c>
      <c r="D3931" t="s">
        <v>3239</v>
      </c>
      <c r="H3931" t="s">
        <v>3436</v>
      </c>
      <c r="I3931">
        <v>183</v>
      </c>
      <c r="J3931" t="s">
        <v>3446</v>
      </c>
      <c r="K3931">
        <v>2022</v>
      </c>
      <c r="L3931" t="s">
        <v>29</v>
      </c>
      <c r="M3931" t="s">
        <v>29</v>
      </c>
      <c r="N3931">
        <v>36.683</v>
      </c>
      <c r="O3931">
        <v>48.508699999999997</v>
      </c>
      <c r="P3931" t="s">
        <v>3522</v>
      </c>
      <c r="Q3931" s="3">
        <f>Table1[[#This Row],[Capacity (MW)]]*0.395*8760*10^-6</f>
        <v>0.63321659999999991</v>
      </c>
      <c r="R3931" s="3" cm="1">
        <f t="array" ref="R3931">AVERAGE(VLOOKUP(_xlfn.TEXTSPLIT(Table1[[#This Row],[Fuel (no space after comma)]], ","), FuelList_Final_EF!$A$2:$B$65, 2, FALSE))</f>
        <v>53.06</v>
      </c>
      <c r="S3931" s="3">
        <f>Table1[[#This Row],[Generation (TWh)]]*10^9*VLOOKUP(Table1[[#This Row],[Turbine/Engine Technology]],Technology_HR!$A$2:$B$11,2,FALSE)*10^-6</f>
        <v>6971714.7659999989</v>
      </c>
      <c r="T3931" s="5">
        <f>Table1[[#This Row],[Fuel Consumption (mmBtu)]]*Table1[[#This Row],[Emission Factor (kg CO2/ mmBtu)]]*10^3</f>
        <v>369919185483.95996</v>
      </c>
      <c r="U3931" s="3">
        <f>Table1[[#This Row],[Emissions (g CO2)]]/(Table1[[#This Row],[Generation (TWh)]]*10^9)</f>
        <v>584.19060000000002</v>
      </c>
    </row>
    <row r="3932" spans="1:21" x14ac:dyDescent="0.35">
      <c r="A3932" t="s">
        <v>1246</v>
      </c>
      <c r="B3932" t="s">
        <v>3249</v>
      </c>
      <c r="C3932" t="str">
        <f>SUBSTITUTE(Table1[[#This Row],[Fuel]],", ",",")</f>
        <v>fossil gas: waste heat from natural gas</v>
      </c>
      <c r="D3932" t="s">
        <v>3249</v>
      </c>
      <c r="H3932" t="s">
        <v>3440</v>
      </c>
      <c r="I3932">
        <v>180</v>
      </c>
      <c r="J3932" t="s">
        <v>3449</v>
      </c>
      <c r="K3932" t="s">
        <v>29</v>
      </c>
      <c r="L3932" t="s">
        <v>29</v>
      </c>
      <c r="M3932" t="s">
        <v>29</v>
      </c>
      <c r="N3932">
        <v>36.683</v>
      </c>
      <c r="O3932">
        <v>48.508699999999997</v>
      </c>
      <c r="P3932" t="s">
        <v>3522</v>
      </c>
      <c r="Q3932" s="3">
        <f>Table1[[#This Row],[Capacity (MW)]]*0.395*8760*10^-6</f>
        <v>0.62283600000000006</v>
      </c>
      <c r="R3932" s="3" cm="1">
        <f t="array" ref="R3932">AVERAGE(VLOOKUP(_xlfn.TEXTSPLIT(Table1[[#This Row],[Fuel (no space after comma)]], ","), FuelList_Final_EF!$A$2:$B$65, 2, FALSE))</f>
        <v>66.33</v>
      </c>
      <c r="S3932" s="3">
        <f>Table1[[#This Row],[Generation (TWh)]]*10^9*VLOOKUP(Table1[[#This Row],[Turbine/Engine Technology]],Technology_HR!$A$2:$B$11,2,FALSE)*10^-6</f>
        <v>6405868.2599999998</v>
      </c>
      <c r="T3932" s="5">
        <f>Table1[[#This Row],[Fuel Consumption (mmBtu)]]*Table1[[#This Row],[Emission Factor (kg CO2/ mmBtu)]]*10^3</f>
        <v>424901241685.79993</v>
      </c>
      <c r="U3932" s="3">
        <f>Table1[[#This Row],[Emissions (g CO2)]]/(Table1[[#This Row],[Generation (TWh)]]*10^9)</f>
        <v>682.20404999999994</v>
      </c>
    </row>
    <row r="3933" spans="1:21" x14ac:dyDescent="0.35">
      <c r="A3933" t="s">
        <v>1247</v>
      </c>
      <c r="B3933" t="s">
        <v>3243</v>
      </c>
      <c r="C3933" t="str">
        <f>SUBSTITUTE(Table1[[#This Row],[Fuel]],", ",",")</f>
        <v>fossil gas: natural gas,fossil liquids: fuel oil</v>
      </c>
      <c r="D3933" t="s">
        <v>3239</v>
      </c>
      <c r="E3933" t="s">
        <v>3275</v>
      </c>
      <c r="H3933" t="s">
        <v>3438</v>
      </c>
      <c r="I3933">
        <v>474</v>
      </c>
      <c r="J3933" t="s">
        <v>3446</v>
      </c>
      <c r="K3933">
        <v>2020</v>
      </c>
      <c r="L3933" t="s">
        <v>29</v>
      </c>
      <c r="M3933" t="s">
        <v>29</v>
      </c>
      <c r="N3933">
        <v>27.4068</v>
      </c>
      <c r="O3933">
        <v>52.781799999999997</v>
      </c>
      <c r="P3933" t="s">
        <v>3522</v>
      </c>
      <c r="Q3933" s="3">
        <f>Table1[[#This Row],[Capacity (MW)]]*0.395*8760*10^-6</f>
        <v>1.6401348</v>
      </c>
      <c r="R3933" s="3" cm="1">
        <f t="array" ref="R3933">AVERAGE(VLOOKUP(_xlfn.TEXTSPLIT(Table1[[#This Row],[Fuel (no space after comma)]], ","), FuelList_Final_EF!$A$2:$B$65, 2, FALSE))</f>
        <v>65.583341148886291</v>
      </c>
      <c r="S3933" s="3">
        <f>Table1[[#This Row],[Generation (TWh)]]*10^9*VLOOKUP(Table1[[#This Row],[Turbine/Engine Technology]],Technology_HR!$A$2:$B$11,2,FALSE)*10^-6</f>
        <v>12381377.6052</v>
      </c>
      <c r="T3933" s="5">
        <f>Table1[[#This Row],[Fuel Consumption (mmBtu)]]*Table1[[#This Row],[Emission Factor (kg CO2/ mmBtu)]]*10^3</f>
        <v>812012111375.01245</v>
      </c>
      <c r="U3933" s="3">
        <f>Table1[[#This Row],[Emissions (g CO2)]]/(Table1[[#This Row],[Generation (TWh)]]*10^9)</f>
        <v>495.08864233294264</v>
      </c>
    </row>
    <row r="3934" spans="1:21" x14ac:dyDescent="0.35">
      <c r="A3934" t="s">
        <v>1247</v>
      </c>
      <c r="B3934" t="s">
        <v>3243</v>
      </c>
      <c r="C3934" t="str">
        <f>SUBSTITUTE(Table1[[#This Row],[Fuel]],", ",",")</f>
        <v>fossil gas: natural gas,fossil liquids: fuel oil</v>
      </c>
      <c r="D3934" t="s">
        <v>3239</v>
      </c>
      <c r="E3934" t="s">
        <v>3275</v>
      </c>
      <c r="H3934" t="s">
        <v>3438</v>
      </c>
      <c r="I3934">
        <v>483</v>
      </c>
      <c r="J3934" t="s">
        <v>3446</v>
      </c>
      <c r="K3934">
        <v>2022</v>
      </c>
      <c r="L3934" t="s">
        <v>29</v>
      </c>
      <c r="M3934" t="s">
        <v>29</v>
      </c>
      <c r="N3934">
        <v>27.4068</v>
      </c>
      <c r="O3934">
        <v>52.781799999999997</v>
      </c>
      <c r="P3934" t="s">
        <v>3522</v>
      </c>
      <c r="Q3934" s="3">
        <f>Table1[[#This Row],[Capacity (MW)]]*0.395*8760*10^-6</f>
        <v>1.6712765999999999</v>
      </c>
      <c r="R3934" s="3" cm="1">
        <f t="array" ref="R3934">AVERAGE(VLOOKUP(_xlfn.TEXTSPLIT(Table1[[#This Row],[Fuel (no space after comma)]], ","), FuelList_Final_EF!$A$2:$B$65, 2, FALSE))</f>
        <v>65.583341148886291</v>
      </c>
      <c r="S3934" s="3">
        <f>Table1[[#This Row],[Generation (TWh)]]*10^9*VLOOKUP(Table1[[#This Row],[Turbine/Engine Technology]],Technology_HR!$A$2:$B$11,2,FALSE)*10^-6</f>
        <v>12616467.053399999</v>
      </c>
      <c r="T3934" s="5">
        <f>Table1[[#This Row],[Fuel Consumption (mmBtu)]]*Table1[[#This Row],[Emission Factor (kg CO2/ mmBtu)]]*10^3</f>
        <v>827430062856.81628</v>
      </c>
      <c r="U3934" s="3">
        <f>Table1[[#This Row],[Emissions (g CO2)]]/(Table1[[#This Row],[Generation (TWh)]]*10^9)</f>
        <v>495.08864233294253</v>
      </c>
    </row>
    <row r="3935" spans="1:21" x14ac:dyDescent="0.35">
      <c r="A3935" t="s">
        <v>1247</v>
      </c>
      <c r="B3935" t="s">
        <v>3243</v>
      </c>
      <c r="C3935" t="str">
        <f>SUBSTITUTE(Table1[[#This Row],[Fuel]],", ",",")</f>
        <v>fossil gas: natural gas,fossil liquids: fuel oil</v>
      </c>
      <c r="D3935" t="s">
        <v>3239</v>
      </c>
      <c r="E3935" t="s">
        <v>3275</v>
      </c>
      <c r="H3935" t="s">
        <v>3436</v>
      </c>
      <c r="I3935">
        <v>166</v>
      </c>
      <c r="J3935" t="s">
        <v>3446</v>
      </c>
      <c r="K3935">
        <v>2009</v>
      </c>
      <c r="L3935" t="s">
        <v>29</v>
      </c>
      <c r="M3935" t="s">
        <v>29</v>
      </c>
      <c r="N3935">
        <v>27.4068</v>
      </c>
      <c r="O3935">
        <v>52.781799999999997</v>
      </c>
      <c r="P3935" t="s">
        <v>3522</v>
      </c>
      <c r="Q3935" s="3">
        <f>Table1[[#This Row],[Capacity (MW)]]*0.395*8760*10^-6</f>
        <v>0.57439320000000005</v>
      </c>
      <c r="R3935" s="3" cm="1">
        <f t="array" ref="R3935">AVERAGE(VLOOKUP(_xlfn.TEXTSPLIT(Table1[[#This Row],[Fuel (no space after comma)]], ","), FuelList_Final_EF!$A$2:$B$65, 2, FALSE))</f>
        <v>65.583341148886291</v>
      </c>
      <c r="S3935" s="3">
        <f>Table1[[#This Row],[Generation (TWh)]]*10^9*VLOOKUP(Table1[[#This Row],[Turbine/Engine Technology]],Technology_HR!$A$2:$B$11,2,FALSE)*10^-6</f>
        <v>6324069.1319999993</v>
      </c>
      <c r="T3935" s="5">
        <f>Table1[[#This Row],[Fuel Consumption (mmBtu)]]*Table1[[#This Row],[Emission Factor (kg CO2/ mmBtu)]]*10^3</f>
        <v>414753583333.09717</v>
      </c>
      <c r="U3935" s="3">
        <f>Table1[[#This Row],[Emissions (g CO2)]]/(Table1[[#This Row],[Generation (TWh)]]*10^9)</f>
        <v>722.072586049238</v>
      </c>
    </row>
    <row r="3936" spans="1:21" x14ac:dyDescent="0.35">
      <c r="A3936" t="s">
        <v>1247</v>
      </c>
      <c r="B3936" t="s">
        <v>3243</v>
      </c>
      <c r="C3936" t="str">
        <f>SUBSTITUTE(Table1[[#This Row],[Fuel]],", ",",")</f>
        <v>fossil gas: natural gas,fossil liquids: fuel oil</v>
      </c>
      <c r="D3936" t="s">
        <v>3239</v>
      </c>
      <c r="E3936" t="s">
        <v>3275</v>
      </c>
      <c r="H3936" t="s">
        <v>3436</v>
      </c>
      <c r="I3936">
        <v>170</v>
      </c>
      <c r="J3936" t="s">
        <v>3446</v>
      </c>
      <c r="K3936">
        <v>2009</v>
      </c>
      <c r="L3936" t="s">
        <v>29</v>
      </c>
      <c r="M3936" t="s">
        <v>29</v>
      </c>
      <c r="N3936">
        <v>27.4068</v>
      </c>
      <c r="O3936">
        <v>52.781799999999997</v>
      </c>
      <c r="P3936" t="s">
        <v>3522</v>
      </c>
      <c r="Q3936" s="3">
        <f>Table1[[#This Row],[Capacity (MW)]]*0.395*8760*10^-6</f>
        <v>0.58823399999999992</v>
      </c>
      <c r="R3936" s="3" cm="1">
        <f t="array" ref="R3936">AVERAGE(VLOOKUP(_xlfn.TEXTSPLIT(Table1[[#This Row],[Fuel (no space after comma)]], ","), FuelList_Final_EF!$A$2:$B$65, 2, FALSE))</f>
        <v>65.583341148886291</v>
      </c>
      <c r="S3936" s="3">
        <f>Table1[[#This Row],[Generation (TWh)]]*10^9*VLOOKUP(Table1[[#This Row],[Turbine/Engine Technology]],Technology_HR!$A$2:$B$11,2,FALSE)*10^-6</f>
        <v>6476456.3399999989</v>
      </c>
      <c r="T3936" s="5">
        <f>Table1[[#This Row],[Fuel Consumption (mmBtu)]]*Table1[[#This Row],[Emission Factor (kg CO2/ mmBtu)]]*10^3</f>
        <v>424747645582.08746</v>
      </c>
      <c r="U3936" s="3">
        <f>Table1[[#This Row],[Emissions (g CO2)]]/(Table1[[#This Row],[Generation (TWh)]]*10^9)</f>
        <v>722.07258604923811</v>
      </c>
    </row>
    <row r="3937" spans="1:21" x14ac:dyDescent="0.35">
      <c r="A3937" t="s">
        <v>1247</v>
      </c>
      <c r="B3937" t="s">
        <v>3249</v>
      </c>
      <c r="C3937" t="str">
        <f>SUBSTITUTE(Table1[[#This Row],[Fuel]],", ",",")</f>
        <v>fossil gas: waste heat from natural gas</v>
      </c>
      <c r="D3937" t="s">
        <v>3249</v>
      </c>
      <c r="H3937" t="s">
        <v>3440</v>
      </c>
      <c r="I3937">
        <v>160</v>
      </c>
      <c r="J3937" t="s">
        <v>3449</v>
      </c>
      <c r="K3937" t="s">
        <v>29</v>
      </c>
      <c r="L3937" t="s">
        <v>29</v>
      </c>
      <c r="M3937" t="s">
        <v>29</v>
      </c>
      <c r="N3937">
        <v>27.4068</v>
      </c>
      <c r="O3937">
        <v>52.781799999999997</v>
      </c>
      <c r="P3937" t="s">
        <v>3522</v>
      </c>
      <c r="Q3937" s="3">
        <f>Table1[[#This Row],[Capacity (MW)]]*0.395*8760*10^-6</f>
        <v>0.55363200000000001</v>
      </c>
      <c r="R3937" s="3" cm="1">
        <f t="array" ref="R3937">AVERAGE(VLOOKUP(_xlfn.TEXTSPLIT(Table1[[#This Row],[Fuel (no space after comma)]], ","), FuelList_Final_EF!$A$2:$B$65, 2, FALSE))</f>
        <v>66.33</v>
      </c>
      <c r="S3937" s="3">
        <f>Table1[[#This Row],[Generation (TWh)]]*10^9*VLOOKUP(Table1[[#This Row],[Turbine/Engine Technology]],Technology_HR!$A$2:$B$11,2,FALSE)*10^-6</f>
        <v>5694105.1200000001</v>
      </c>
      <c r="T3937" s="5">
        <f>Table1[[#This Row],[Fuel Consumption (mmBtu)]]*Table1[[#This Row],[Emission Factor (kg CO2/ mmBtu)]]*10^3</f>
        <v>377689992609.60004</v>
      </c>
      <c r="U3937" s="3">
        <f>Table1[[#This Row],[Emissions (g CO2)]]/(Table1[[#This Row],[Generation (TWh)]]*10^9)</f>
        <v>682.20405000000005</v>
      </c>
    </row>
    <row r="3938" spans="1:21" x14ac:dyDescent="0.35">
      <c r="A3938" t="s">
        <v>1248</v>
      </c>
      <c r="B3938" t="s">
        <v>3239</v>
      </c>
      <c r="C3938" t="str">
        <f>SUBSTITUTE(Table1[[#This Row],[Fuel]],", ",",")</f>
        <v>fossil gas: natural gas</v>
      </c>
      <c r="D3938" t="s">
        <v>3239</v>
      </c>
      <c r="H3938" t="s">
        <v>3438</v>
      </c>
      <c r="I3938">
        <v>500</v>
      </c>
      <c r="J3938" t="s">
        <v>3452</v>
      </c>
      <c r="K3938" t="s">
        <v>29</v>
      </c>
      <c r="L3938" t="s">
        <v>29</v>
      </c>
      <c r="M3938" t="s">
        <v>29</v>
      </c>
      <c r="N3938">
        <v>31.62388</v>
      </c>
      <c r="O3938">
        <v>55.415550000000003</v>
      </c>
      <c r="P3938" t="s">
        <v>3522</v>
      </c>
      <c r="Q3938" s="3">
        <f>Table1[[#This Row],[Capacity (MW)]]*0.395*8760*10^-6</f>
        <v>1.7301</v>
      </c>
      <c r="R3938" s="3" cm="1">
        <f t="array" ref="R3938">AVERAGE(VLOOKUP(_xlfn.TEXTSPLIT(Table1[[#This Row],[Fuel (no space after comma)]], ","), FuelList_Final_EF!$A$2:$B$65, 2, FALSE))</f>
        <v>53.06</v>
      </c>
      <c r="S3938" s="3">
        <f>Table1[[#This Row],[Generation (TWh)]]*10^9*VLOOKUP(Table1[[#This Row],[Turbine/Engine Technology]],Technology_HR!$A$2:$B$11,2,FALSE)*10^-6</f>
        <v>13060524.899999999</v>
      </c>
      <c r="T3938" s="5">
        <f>Table1[[#This Row],[Fuel Consumption (mmBtu)]]*Table1[[#This Row],[Emission Factor (kg CO2/ mmBtu)]]*10^3</f>
        <v>692991451194</v>
      </c>
      <c r="U3938" s="3">
        <f>Table1[[#This Row],[Emissions (g CO2)]]/(Table1[[#This Row],[Generation (TWh)]]*10^9)</f>
        <v>400.54993999999999</v>
      </c>
    </row>
    <row r="3939" spans="1:21" x14ac:dyDescent="0.35">
      <c r="A3939" t="s">
        <v>1249</v>
      </c>
      <c r="B3939" t="s">
        <v>3239</v>
      </c>
      <c r="C3939" t="str">
        <f>SUBSTITUTE(Table1[[#This Row],[Fuel]],", ",",")</f>
        <v>fossil gas: natural gas</v>
      </c>
      <c r="D3939" t="s">
        <v>3239</v>
      </c>
      <c r="H3939" t="s">
        <v>3436</v>
      </c>
      <c r="I3939">
        <v>307</v>
      </c>
      <c r="J3939" t="s">
        <v>3446</v>
      </c>
      <c r="K3939">
        <v>2021</v>
      </c>
      <c r="L3939" t="s">
        <v>29</v>
      </c>
      <c r="M3939" t="s">
        <v>29</v>
      </c>
      <c r="N3939">
        <v>27.144769</v>
      </c>
      <c r="O3939">
        <v>56.111904000000003</v>
      </c>
      <c r="P3939" t="s">
        <v>3522</v>
      </c>
      <c r="Q3939" s="3">
        <f>Table1[[#This Row],[Capacity (MW)]]*0.395*8760*10^-6</f>
        <v>1.0622813999999998</v>
      </c>
      <c r="R3939" s="3" cm="1">
        <f t="array" ref="R3939">AVERAGE(VLOOKUP(_xlfn.TEXTSPLIT(Table1[[#This Row],[Fuel (no space after comma)]], ","), FuelList_Final_EF!$A$2:$B$65, 2, FALSE))</f>
        <v>53.06</v>
      </c>
      <c r="S3939" s="3">
        <f>Table1[[#This Row],[Generation (TWh)]]*10^9*VLOOKUP(Table1[[#This Row],[Turbine/Engine Technology]],Technology_HR!$A$2:$B$11,2,FALSE)*10^-6</f>
        <v>11695718.213999998</v>
      </c>
      <c r="T3939" s="5">
        <f>Table1[[#This Row],[Fuel Consumption (mmBtu)]]*Table1[[#This Row],[Emission Factor (kg CO2/ mmBtu)]]*10^3</f>
        <v>620574808434.83997</v>
      </c>
      <c r="U3939" s="3">
        <f>Table1[[#This Row],[Emissions (g CO2)]]/(Table1[[#This Row],[Generation (TWh)]]*10^9)</f>
        <v>584.19060000000013</v>
      </c>
    </row>
    <row r="3940" spans="1:21" x14ac:dyDescent="0.35">
      <c r="A3940" t="s">
        <v>1249</v>
      </c>
      <c r="B3940" t="s">
        <v>3239</v>
      </c>
      <c r="C3940" t="str">
        <f>SUBSTITUTE(Table1[[#This Row],[Fuel]],", ",",")</f>
        <v>fossil gas: natural gas</v>
      </c>
      <c r="D3940" t="s">
        <v>3239</v>
      </c>
      <c r="H3940" t="s">
        <v>3436</v>
      </c>
      <c r="I3940">
        <v>307</v>
      </c>
      <c r="J3940" t="s">
        <v>3446</v>
      </c>
      <c r="K3940">
        <v>2021</v>
      </c>
      <c r="L3940" t="s">
        <v>29</v>
      </c>
      <c r="M3940" t="s">
        <v>29</v>
      </c>
      <c r="N3940">
        <v>27.144769</v>
      </c>
      <c r="O3940">
        <v>56.111904000000003</v>
      </c>
      <c r="P3940" t="s">
        <v>3522</v>
      </c>
      <c r="Q3940" s="3">
        <f>Table1[[#This Row],[Capacity (MW)]]*0.395*8760*10^-6</f>
        <v>1.0622813999999998</v>
      </c>
      <c r="R3940" s="3" cm="1">
        <f t="array" ref="R3940">AVERAGE(VLOOKUP(_xlfn.TEXTSPLIT(Table1[[#This Row],[Fuel (no space after comma)]], ","), FuelList_Final_EF!$A$2:$B$65, 2, FALSE))</f>
        <v>53.06</v>
      </c>
      <c r="S3940" s="3">
        <f>Table1[[#This Row],[Generation (TWh)]]*10^9*VLOOKUP(Table1[[#This Row],[Turbine/Engine Technology]],Technology_HR!$A$2:$B$11,2,FALSE)*10^-6</f>
        <v>11695718.213999998</v>
      </c>
      <c r="T3940" s="5">
        <f>Table1[[#This Row],[Fuel Consumption (mmBtu)]]*Table1[[#This Row],[Emission Factor (kg CO2/ mmBtu)]]*10^3</f>
        <v>620574808434.83997</v>
      </c>
      <c r="U3940" s="3">
        <f>Table1[[#This Row],[Emissions (g CO2)]]/(Table1[[#This Row],[Generation (TWh)]]*10^9)</f>
        <v>584.19060000000013</v>
      </c>
    </row>
    <row r="3941" spans="1:21" x14ac:dyDescent="0.35">
      <c r="A3941" t="s">
        <v>1249</v>
      </c>
      <c r="B3941" t="s">
        <v>3243</v>
      </c>
      <c r="C3941" t="str">
        <f>SUBSTITUTE(Table1[[#This Row],[Fuel]],", ",",")</f>
        <v>fossil gas: natural gas,fossil liquids: fuel oil</v>
      </c>
      <c r="D3941" t="s">
        <v>3239</v>
      </c>
      <c r="E3941" t="s">
        <v>3275</v>
      </c>
      <c r="H3941" t="s">
        <v>3440</v>
      </c>
      <c r="I3941">
        <v>320</v>
      </c>
      <c r="J3941" t="s">
        <v>3446</v>
      </c>
      <c r="K3941">
        <v>1986</v>
      </c>
      <c r="L3941" t="s">
        <v>29</v>
      </c>
      <c r="M3941" t="s">
        <v>29</v>
      </c>
      <c r="N3941">
        <v>27.144769</v>
      </c>
      <c r="O3941">
        <v>56.111904000000003</v>
      </c>
      <c r="P3941" t="s">
        <v>3522</v>
      </c>
      <c r="Q3941" s="3">
        <f>Table1[[#This Row],[Capacity (MW)]]*0.395*8760*10^-6</f>
        <v>1.107264</v>
      </c>
      <c r="R3941" s="3" cm="1">
        <f t="array" ref="R3941">AVERAGE(VLOOKUP(_xlfn.TEXTSPLIT(Table1[[#This Row],[Fuel (no space after comma)]], ","), FuelList_Final_EF!$A$2:$B$65, 2, FALSE))</f>
        <v>65.583341148886291</v>
      </c>
      <c r="S3941" s="3">
        <f>Table1[[#This Row],[Generation (TWh)]]*10^9*VLOOKUP(Table1[[#This Row],[Turbine/Engine Technology]],Technology_HR!$A$2:$B$11,2,FALSE)*10^-6</f>
        <v>11388210.24</v>
      </c>
      <c r="T3941" s="5">
        <f>Table1[[#This Row],[Fuel Consumption (mmBtu)]]*Table1[[#This Row],[Emission Factor (kg CO2/ mmBtu)]]*10^3</f>
        <v>746876877245.16028</v>
      </c>
      <c r="U3941" s="3">
        <f>Table1[[#This Row],[Emissions (g CO2)]]/(Table1[[#This Row],[Generation (TWh)]]*10^9)</f>
        <v>674.52466371629555</v>
      </c>
    </row>
    <row r="3942" spans="1:21" x14ac:dyDescent="0.35">
      <c r="A3942" t="s">
        <v>1249</v>
      </c>
      <c r="B3942" t="s">
        <v>3243</v>
      </c>
      <c r="C3942" t="str">
        <f>SUBSTITUTE(Table1[[#This Row],[Fuel]],", ",",")</f>
        <v>fossil gas: natural gas,fossil liquids: fuel oil</v>
      </c>
      <c r="D3942" t="s">
        <v>3239</v>
      </c>
      <c r="E3942" t="s">
        <v>3275</v>
      </c>
      <c r="H3942" t="s">
        <v>3440</v>
      </c>
      <c r="I3942">
        <v>320</v>
      </c>
      <c r="J3942" t="s">
        <v>3446</v>
      </c>
      <c r="K3942">
        <v>1986</v>
      </c>
      <c r="L3942" t="s">
        <v>29</v>
      </c>
      <c r="M3942" t="s">
        <v>29</v>
      </c>
      <c r="N3942">
        <v>27.144769</v>
      </c>
      <c r="O3942">
        <v>56.111904000000003</v>
      </c>
      <c r="P3942" t="s">
        <v>3522</v>
      </c>
      <c r="Q3942" s="3">
        <f>Table1[[#This Row],[Capacity (MW)]]*0.395*8760*10^-6</f>
        <v>1.107264</v>
      </c>
      <c r="R3942" s="3" cm="1">
        <f t="array" ref="R3942">AVERAGE(VLOOKUP(_xlfn.TEXTSPLIT(Table1[[#This Row],[Fuel (no space after comma)]], ","), FuelList_Final_EF!$A$2:$B$65, 2, FALSE))</f>
        <v>65.583341148886291</v>
      </c>
      <c r="S3942" s="3">
        <f>Table1[[#This Row],[Generation (TWh)]]*10^9*VLOOKUP(Table1[[#This Row],[Turbine/Engine Technology]],Technology_HR!$A$2:$B$11,2,FALSE)*10^-6</f>
        <v>11388210.24</v>
      </c>
      <c r="T3942" s="5">
        <f>Table1[[#This Row],[Fuel Consumption (mmBtu)]]*Table1[[#This Row],[Emission Factor (kg CO2/ mmBtu)]]*10^3</f>
        <v>746876877245.16028</v>
      </c>
      <c r="U3942" s="3">
        <f>Table1[[#This Row],[Emissions (g CO2)]]/(Table1[[#This Row],[Generation (TWh)]]*10^9)</f>
        <v>674.52466371629555</v>
      </c>
    </row>
    <row r="3943" spans="1:21" x14ac:dyDescent="0.35">
      <c r="A3943" t="s">
        <v>1249</v>
      </c>
      <c r="B3943" t="s">
        <v>3243</v>
      </c>
      <c r="C3943" t="str">
        <f>SUBSTITUTE(Table1[[#This Row],[Fuel]],", ",",")</f>
        <v>fossil gas: natural gas,fossil liquids: fuel oil</v>
      </c>
      <c r="D3943" t="s">
        <v>3239</v>
      </c>
      <c r="E3943" t="s">
        <v>3275</v>
      </c>
      <c r="H3943" t="s">
        <v>3440</v>
      </c>
      <c r="I3943">
        <v>320</v>
      </c>
      <c r="J3943" t="s">
        <v>3446</v>
      </c>
      <c r="K3943">
        <v>1986</v>
      </c>
      <c r="L3943" t="s">
        <v>29</v>
      </c>
      <c r="M3943" t="s">
        <v>29</v>
      </c>
      <c r="N3943">
        <v>27.144769</v>
      </c>
      <c r="O3943">
        <v>56.111904000000003</v>
      </c>
      <c r="P3943" t="s">
        <v>3522</v>
      </c>
      <c r="Q3943" s="3">
        <f>Table1[[#This Row],[Capacity (MW)]]*0.395*8760*10^-6</f>
        <v>1.107264</v>
      </c>
      <c r="R3943" s="3" cm="1">
        <f t="array" ref="R3943">AVERAGE(VLOOKUP(_xlfn.TEXTSPLIT(Table1[[#This Row],[Fuel (no space after comma)]], ","), FuelList_Final_EF!$A$2:$B$65, 2, FALSE))</f>
        <v>65.583341148886291</v>
      </c>
      <c r="S3943" s="3">
        <f>Table1[[#This Row],[Generation (TWh)]]*10^9*VLOOKUP(Table1[[#This Row],[Turbine/Engine Technology]],Technology_HR!$A$2:$B$11,2,FALSE)*10^-6</f>
        <v>11388210.24</v>
      </c>
      <c r="T3943" s="5">
        <f>Table1[[#This Row],[Fuel Consumption (mmBtu)]]*Table1[[#This Row],[Emission Factor (kg CO2/ mmBtu)]]*10^3</f>
        <v>746876877245.16028</v>
      </c>
      <c r="U3943" s="3">
        <f>Table1[[#This Row],[Emissions (g CO2)]]/(Table1[[#This Row],[Generation (TWh)]]*10^9)</f>
        <v>674.52466371629555</v>
      </c>
    </row>
    <row r="3944" spans="1:21" x14ac:dyDescent="0.35">
      <c r="A3944" t="s">
        <v>1249</v>
      </c>
      <c r="B3944" t="s">
        <v>3243</v>
      </c>
      <c r="C3944" t="str">
        <f>SUBSTITUTE(Table1[[#This Row],[Fuel]],", ",",")</f>
        <v>fossil gas: natural gas,fossil liquids: fuel oil</v>
      </c>
      <c r="D3944" t="s">
        <v>3239</v>
      </c>
      <c r="E3944" t="s">
        <v>3275</v>
      </c>
      <c r="H3944" t="s">
        <v>3440</v>
      </c>
      <c r="I3944">
        <v>320</v>
      </c>
      <c r="J3944" t="s">
        <v>3446</v>
      </c>
      <c r="K3944">
        <v>1986</v>
      </c>
      <c r="L3944" t="s">
        <v>29</v>
      </c>
      <c r="M3944" t="s">
        <v>29</v>
      </c>
      <c r="N3944">
        <v>27.144769</v>
      </c>
      <c r="O3944">
        <v>56.111904000000003</v>
      </c>
      <c r="P3944" t="s">
        <v>3522</v>
      </c>
      <c r="Q3944" s="3">
        <f>Table1[[#This Row],[Capacity (MW)]]*0.395*8760*10^-6</f>
        <v>1.107264</v>
      </c>
      <c r="R3944" s="3" cm="1">
        <f t="array" ref="R3944">AVERAGE(VLOOKUP(_xlfn.TEXTSPLIT(Table1[[#This Row],[Fuel (no space after comma)]], ","), FuelList_Final_EF!$A$2:$B$65, 2, FALSE))</f>
        <v>65.583341148886291</v>
      </c>
      <c r="S3944" s="3">
        <f>Table1[[#This Row],[Generation (TWh)]]*10^9*VLOOKUP(Table1[[#This Row],[Turbine/Engine Technology]],Technology_HR!$A$2:$B$11,2,FALSE)*10^-6</f>
        <v>11388210.24</v>
      </c>
      <c r="T3944" s="5">
        <f>Table1[[#This Row],[Fuel Consumption (mmBtu)]]*Table1[[#This Row],[Emission Factor (kg CO2/ mmBtu)]]*10^3</f>
        <v>746876877245.16028</v>
      </c>
      <c r="U3944" s="3">
        <f>Table1[[#This Row],[Emissions (g CO2)]]/(Table1[[#This Row],[Generation (TWh)]]*10^9)</f>
        <v>674.52466371629555</v>
      </c>
    </row>
    <row r="3945" spans="1:21" x14ac:dyDescent="0.35">
      <c r="A3945" t="s">
        <v>1249</v>
      </c>
      <c r="B3945" t="s">
        <v>3249</v>
      </c>
      <c r="C3945" t="str">
        <f>SUBSTITUTE(Table1[[#This Row],[Fuel]],", ",",")</f>
        <v>fossil gas: waste heat from natural gas</v>
      </c>
      <c r="D3945" t="s">
        <v>3249</v>
      </c>
      <c r="H3945" t="s">
        <v>3440</v>
      </c>
      <c r="I3945">
        <v>292</v>
      </c>
      <c r="J3945" t="s">
        <v>3449</v>
      </c>
      <c r="K3945" t="s">
        <v>29</v>
      </c>
      <c r="L3945" t="s">
        <v>29</v>
      </c>
      <c r="M3945" t="s">
        <v>29</v>
      </c>
      <c r="N3945">
        <v>27.144769</v>
      </c>
      <c r="O3945">
        <v>56.111904000000003</v>
      </c>
      <c r="P3945" t="s">
        <v>3522</v>
      </c>
      <c r="Q3945" s="3">
        <f>Table1[[#This Row],[Capacity (MW)]]*0.395*8760*10^-6</f>
        <v>1.0103784</v>
      </c>
      <c r="R3945" s="3" cm="1">
        <f t="array" ref="R3945">AVERAGE(VLOOKUP(_xlfn.TEXTSPLIT(Table1[[#This Row],[Fuel (no space after comma)]], ","), FuelList_Final_EF!$A$2:$B$65, 2, FALSE))</f>
        <v>66.33</v>
      </c>
      <c r="S3945" s="3">
        <f>Table1[[#This Row],[Generation (TWh)]]*10^9*VLOOKUP(Table1[[#This Row],[Turbine/Engine Technology]],Technology_HR!$A$2:$B$11,2,FALSE)*10^-6</f>
        <v>10391741.843999999</v>
      </c>
      <c r="T3945" s="5">
        <f>Table1[[#This Row],[Fuel Consumption (mmBtu)]]*Table1[[#This Row],[Emission Factor (kg CO2/ mmBtu)]]*10^3</f>
        <v>689284236512.51978</v>
      </c>
      <c r="U3945" s="3">
        <f>Table1[[#This Row],[Emissions (g CO2)]]/(Table1[[#This Row],[Generation (TWh)]]*10^9)</f>
        <v>682.20404999999982</v>
      </c>
    </row>
    <row r="3946" spans="1:21" x14ac:dyDescent="0.35">
      <c r="A3946" t="s">
        <v>1250</v>
      </c>
      <c r="B3946" t="s">
        <v>3239</v>
      </c>
      <c r="C3946" t="str">
        <f>SUBSTITUTE(Table1[[#This Row],[Fuel]],", ",",")</f>
        <v>fossil gas: natural gas</v>
      </c>
      <c r="D3946" t="s">
        <v>3239</v>
      </c>
      <c r="H3946" t="s">
        <v>3436</v>
      </c>
      <c r="I3946">
        <v>82</v>
      </c>
      <c r="J3946" t="s">
        <v>3446</v>
      </c>
      <c r="K3946">
        <v>1991</v>
      </c>
      <c r="L3946" t="s">
        <v>29</v>
      </c>
      <c r="M3946" t="s">
        <v>29</v>
      </c>
      <c r="N3946">
        <v>30.435872</v>
      </c>
      <c r="O3946">
        <v>49.108913999999999</v>
      </c>
      <c r="P3946" t="s">
        <v>3522</v>
      </c>
      <c r="Q3946" s="3">
        <f>Table1[[#This Row],[Capacity (MW)]]*0.395*8760*10^-6</f>
        <v>0.2837364</v>
      </c>
      <c r="R3946" s="3" cm="1">
        <f t="array" ref="R3946">AVERAGE(VLOOKUP(_xlfn.TEXTSPLIT(Table1[[#This Row],[Fuel (no space after comma)]], ","), FuelList_Final_EF!$A$2:$B$65, 2, FALSE))</f>
        <v>53.06</v>
      </c>
      <c r="S3946" s="3">
        <f>Table1[[#This Row],[Generation (TWh)]]*10^9*VLOOKUP(Table1[[#This Row],[Turbine/Engine Technology]],Technology_HR!$A$2:$B$11,2,FALSE)*10^-6</f>
        <v>3123937.764</v>
      </c>
      <c r="T3946" s="5">
        <f>Table1[[#This Row],[Fuel Consumption (mmBtu)]]*Table1[[#This Row],[Emission Factor (kg CO2/ mmBtu)]]*10^3</f>
        <v>165756137757.84</v>
      </c>
      <c r="U3946" s="3">
        <f>Table1[[#This Row],[Emissions (g CO2)]]/(Table1[[#This Row],[Generation (TWh)]]*10^9)</f>
        <v>584.19060000000002</v>
      </c>
    </row>
    <row r="3947" spans="1:21" x14ac:dyDescent="0.35">
      <c r="A3947" t="s">
        <v>1250</v>
      </c>
      <c r="B3947" t="s">
        <v>3239</v>
      </c>
      <c r="C3947" t="str">
        <f>SUBSTITUTE(Table1[[#This Row],[Fuel]],", ",",")</f>
        <v>fossil gas: natural gas</v>
      </c>
      <c r="D3947" t="s">
        <v>3239</v>
      </c>
      <c r="H3947" t="s">
        <v>3436</v>
      </c>
      <c r="I3947">
        <v>82</v>
      </c>
      <c r="J3947" t="s">
        <v>3446</v>
      </c>
      <c r="K3947">
        <v>1991</v>
      </c>
      <c r="L3947" t="s">
        <v>29</v>
      </c>
      <c r="M3947" t="s">
        <v>29</v>
      </c>
      <c r="N3947">
        <v>30.435872</v>
      </c>
      <c r="O3947">
        <v>49.108913999999999</v>
      </c>
      <c r="P3947" t="s">
        <v>3522</v>
      </c>
      <c r="Q3947" s="3">
        <f>Table1[[#This Row],[Capacity (MW)]]*0.395*8760*10^-6</f>
        <v>0.2837364</v>
      </c>
      <c r="R3947" s="3" cm="1">
        <f t="array" ref="R3947">AVERAGE(VLOOKUP(_xlfn.TEXTSPLIT(Table1[[#This Row],[Fuel (no space after comma)]], ","), FuelList_Final_EF!$A$2:$B$65, 2, FALSE))</f>
        <v>53.06</v>
      </c>
      <c r="S3947" s="3">
        <f>Table1[[#This Row],[Generation (TWh)]]*10^9*VLOOKUP(Table1[[#This Row],[Turbine/Engine Technology]],Technology_HR!$A$2:$B$11,2,FALSE)*10^-6</f>
        <v>3123937.764</v>
      </c>
      <c r="T3947" s="5">
        <f>Table1[[#This Row],[Fuel Consumption (mmBtu)]]*Table1[[#This Row],[Emission Factor (kg CO2/ mmBtu)]]*10^3</f>
        <v>165756137757.84</v>
      </c>
      <c r="U3947" s="3">
        <f>Table1[[#This Row],[Emissions (g CO2)]]/(Table1[[#This Row],[Generation (TWh)]]*10^9)</f>
        <v>584.19060000000002</v>
      </c>
    </row>
    <row r="3948" spans="1:21" x14ac:dyDescent="0.35">
      <c r="A3948" t="s">
        <v>1250</v>
      </c>
      <c r="B3948" t="s">
        <v>3239</v>
      </c>
      <c r="C3948" t="str">
        <f>SUBSTITUTE(Table1[[#This Row],[Fuel]],", ",",")</f>
        <v>fossil gas: natural gas</v>
      </c>
      <c r="D3948" t="s">
        <v>3239</v>
      </c>
      <c r="H3948" t="s">
        <v>3436</v>
      </c>
      <c r="I3948">
        <v>82</v>
      </c>
      <c r="J3948" t="s">
        <v>3446</v>
      </c>
      <c r="K3948">
        <v>1991</v>
      </c>
      <c r="L3948" t="s">
        <v>29</v>
      </c>
      <c r="M3948" t="s">
        <v>29</v>
      </c>
      <c r="N3948">
        <v>30.435872</v>
      </c>
      <c r="O3948">
        <v>49.108913999999999</v>
      </c>
      <c r="P3948" t="s">
        <v>3522</v>
      </c>
      <c r="Q3948" s="3">
        <f>Table1[[#This Row],[Capacity (MW)]]*0.395*8760*10^-6</f>
        <v>0.2837364</v>
      </c>
      <c r="R3948" s="3" cm="1">
        <f t="array" ref="R3948">AVERAGE(VLOOKUP(_xlfn.TEXTSPLIT(Table1[[#This Row],[Fuel (no space after comma)]], ","), FuelList_Final_EF!$A$2:$B$65, 2, FALSE))</f>
        <v>53.06</v>
      </c>
      <c r="S3948" s="3">
        <f>Table1[[#This Row],[Generation (TWh)]]*10^9*VLOOKUP(Table1[[#This Row],[Turbine/Engine Technology]],Technology_HR!$A$2:$B$11,2,FALSE)*10^-6</f>
        <v>3123937.764</v>
      </c>
      <c r="T3948" s="5">
        <f>Table1[[#This Row],[Fuel Consumption (mmBtu)]]*Table1[[#This Row],[Emission Factor (kg CO2/ mmBtu)]]*10^3</f>
        <v>165756137757.84</v>
      </c>
      <c r="U3948" s="3">
        <f>Table1[[#This Row],[Emissions (g CO2)]]/(Table1[[#This Row],[Generation (TWh)]]*10^9)</f>
        <v>584.19060000000002</v>
      </c>
    </row>
    <row r="3949" spans="1:21" x14ac:dyDescent="0.35">
      <c r="A3949" t="s">
        <v>1250</v>
      </c>
      <c r="B3949" t="s">
        <v>3239</v>
      </c>
      <c r="C3949" t="str">
        <f>SUBSTITUTE(Table1[[#This Row],[Fuel]],", ",",")</f>
        <v>fossil gas: natural gas</v>
      </c>
      <c r="D3949" t="s">
        <v>3239</v>
      </c>
      <c r="H3949" t="s">
        <v>3436</v>
      </c>
      <c r="I3949">
        <v>82</v>
      </c>
      <c r="J3949" t="s">
        <v>3446</v>
      </c>
      <c r="K3949">
        <v>1991</v>
      </c>
      <c r="L3949" t="s">
        <v>29</v>
      </c>
      <c r="M3949" t="s">
        <v>29</v>
      </c>
      <c r="N3949">
        <v>30.435872</v>
      </c>
      <c r="O3949">
        <v>49.108913999999999</v>
      </c>
      <c r="P3949" t="s">
        <v>3522</v>
      </c>
      <c r="Q3949" s="3">
        <f>Table1[[#This Row],[Capacity (MW)]]*0.395*8760*10^-6</f>
        <v>0.2837364</v>
      </c>
      <c r="R3949" s="3" cm="1">
        <f t="array" ref="R3949">AVERAGE(VLOOKUP(_xlfn.TEXTSPLIT(Table1[[#This Row],[Fuel (no space after comma)]], ","), FuelList_Final_EF!$A$2:$B$65, 2, FALSE))</f>
        <v>53.06</v>
      </c>
      <c r="S3949" s="3">
        <f>Table1[[#This Row],[Generation (TWh)]]*10^9*VLOOKUP(Table1[[#This Row],[Turbine/Engine Technology]],Technology_HR!$A$2:$B$11,2,FALSE)*10^-6</f>
        <v>3123937.764</v>
      </c>
      <c r="T3949" s="5">
        <f>Table1[[#This Row],[Fuel Consumption (mmBtu)]]*Table1[[#This Row],[Emission Factor (kg CO2/ mmBtu)]]*10^3</f>
        <v>165756137757.84</v>
      </c>
      <c r="U3949" s="3">
        <f>Table1[[#This Row],[Emissions (g CO2)]]/(Table1[[#This Row],[Generation (TWh)]]*10^9)</f>
        <v>584.19060000000002</v>
      </c>
    </row>
    <row r="3950" spans="1:21" x14ac:dyDescent="0.35">
      <c r="A3950" t="s">
        <v>1251</v>
      </c>
      <c r="B3950" t="s">
        <v>3243</v>
      </c>
      <c r="C3950" t="str">
        <f>SUBSTITUTE(Table1[[#This Row],[Fuel]],", ",",")</f>
        <v>fossil gas: natural gas,fossil liquids: fuel oil</v>
      </c>
      <c r="D3950" t="s">
        <v>3239</v>
      </c>
      <c r="E3950" t="s">
        <v>3275</v>
      </c>
      <c r="H3950" t="s">
        <v>3436</v>
      </c>
      <c r="I3950">
        <v>484</v>
      </c>
      <c r="J3950" t="s">
        <v>3446</v>
      </c>
      <c r="K3950">
        <v>2013</v>
      </c>
      <c r="L3950" t="s">
        <v>29</v>
      </c>
      <c r="M3950" t="s">
        <v>29</v>
      </c>
      <c r="N3950">
        <v>36.296694000000002</v>
      </c>
      <c r="O3950">
        <v>54.787162000000002</v>
      </c>
      <c r="P3950" t="s">
        <v>3522</v>
      </c>
      <c r="Q3950" s="3">
        <f>Table1[[#This Row],[Capacity (MW)]]*0.395*8760*10^-6</f>
        <v>1.6747368</v>
      </c>
      <c r="R3950" s="3" cm="1">
        <f t="array" ref="R3950">AVERAGE(VLOOKUP(_xlfn.TEXTSPLIT(Table1[[#This Row],[Fuel (no space after comma)]], ","), FuelList_Final_EF!$A$2:$B$65, 2, FALSE))</f>
        <v>65.583341148886291</v>
      </c>
      <c r="S3950" s="3">
        <f>Table1[[#This Row],[Generation (TWh)]]*10^9*VLOOKUP(Table1[[#This Row],[Turbine/Engine Technology]],Technology_HR!$A$2:$B$11,2,FALSE)*10^-6</f>
        <v>18438852.167999998</v>
      </c>
      <c r="T3950" s="5">
        <f>Table1[[#This Row],[Fuel Consumption (mmBtu)]]*Table1[[#This Row],[Emission Factor (kg CO2/ mmBtu)]]*10^3</f>
        <v>1209281532127.8254</v>
      </c>
      <c r="U3950" s="3">
        <f>Table1[[#This Row],[Emissions (g CO2)]]/(Table1[[#This Row],[Generation (TWh)]]*10^9)</f>
        <v>722.072586049238</v>
      </c>
    </row>
    <row r="3951" spans="1:21" x14ac:dyDescent="0.35">
      <c r="A3951" t="s">
        <v>1252</v>
      </c>
      <c r="B3951" t="s">
        <v>3243</v>
      </c>
      <c r="C3951" t="str">
        <f>SUBSTITUTE(Table1[[#This Row],[Fuel]],", ",",")</f>
        <v>fossil gas: natural gas,fossil liquids: fuel oil</v>
      </c>
      <c r="D3951" t="s">
        <v>3239</v>
      </c>
      <c r="E3951" t="s">
        <v>3275</v>
      </c>
      <c r="H3951" t="s">
        <v>3438</v>
      </c>
      <c r="I3951">
        <v>492</v>
      </c>
      <c r="J3951" t="s">
        <v>3446</v>
      </c>
      <c r="K3951">
        <v>2017</v>
      </c>
      <c r="L3951" t="s">
        <v>29</v>
      </c>
      <c r="M3951" t="s">
        <v>29</v>
      </c>
      <c r="N3951">
        <v>30.719673</v>
      </c>
      <c r="O3951">
        <v>50.074832000000001</v>
      </c>
      <c r="P3951" t="s">
        <v>3522</v>
      </c>
      <c r="Q3951" s="3">
        <f>Table1[[#This Row],[Capacity (MW)]]*0.395*8760*10^-6</f>
        <v>1.7024184</v>
      </c>
      <c r="R3951" s="3" cm="1">
        <f t="array" ref="R3951">AVERAGE(VLOOKUP(_xlfn.TEXTSPLIT(Table1[[#This Row],[Fuel (no space after comma)]], ","), FuelList_Final_EF!$A$2:$B$65, 2, FALSE))</f>
        <v>65.583341148886291</v>
      </c>
      <c r="S3951" s="3">
        <f>Table1[[#This Row],[Generation (TWh)]]*10^9*VLOOKUP(Table1[[#This Row],[Turbine/Engine Technology]],Technology_HR!$A$2:$B$11,2,FALSE)*10^-6</f>
        <v>12851556.501599999</v>
      </c>
      <c r="T3951" s="5">
        <f>Table1[[#This Row],[Fuel Consumption (mmBtu)]]*Table1[[#This Row],[Emission Factor (kg CO2/ mmBtu)]]*10^3</f>
        <v>842848014338.62048</v>
      </c>
      <c r="U3951" s="3">
        <f>Table1[[#This Row],[Emissions (g CO2)]]/(Table1[[#This Row],[Generation (TWh)]]*10^9)</f>
        <v>495.08864233294264</v>
      </c>
    </row>
    <row r="3952" spans="1:21" x14ac:dyDescent="0.35">
      <c r="A3952" t="s">
        <v>1253</v>
      </c>
      <c r="B3952" t="s">
        <v>3243</v>
      </c>
      <c r="C3952" t="str">
        <f>SUBSTITUTE(Table1[[#This Row],[Fuel]],", ",",")</f>
        <v>fossil gas: natural gas,fossil liquids: fuel oil</v>
      </c>
      <c r="D3952" t="s">
        <v>3239</v>
      </c>
      <c r="E3952" t="s">
        <v>3275</v>
      </c>
      <c r="H3952" t="s">
        <v>3436</v>
      </c>
      <c r="I3952">
        <v>332</v>
      </c>
      <c r="J3952" t="s">
        <v>3446</v>
      </c>
      <c r="K3952" t="s">
        <v>29</v>
      </c>
      <c r="L3952" t="s">
        <v>29</v>
      </c>
      <c r="M3952" t="s">
        <v>29</v>
      </c>
      <c r="N3952">
        <v>30.719673</v>
      </c>
      <c r="O3952">
        <v>50.074832000000001</v>
      </c>
      <c r="P3952" t="s">
        <v>3522</v>
      </c>
      <c r="Q3952" s="3">
        <f>Table1[[#This Row],[Capacity (MW)]]*0.395*8760*10^-6</f>
        <v>1.1487864000000001</v>
      </c>
      <c r="R3952" s="3" cm="1">
        <f t="array" ref="R3952">AVERAGE(VLOOKUP(_xlfn.TEXTSPLIT(Table1[[#This Row],[Fuel (no space after comma)]], ","), FuelList_Final_EF!$A$2:$B$65, 2, FALSE))</f>
        <v>65.583341148886291</v>
      </c>
      <c r="S3952" s="3">
        <f>Table1[[#This Row],[Generation (TWh)]]*10^9*VLOOKUP(Table1[[#This Row],[Turbine/Engine Technology]],Technology_HR!$A$2:$B$11,2,FALSE)*10^-6</f>
        <v>12648138.263999999</v>
      </c>
      <c r="T3952" s="5">
        <f>Table1[[#This Row],[Fuel Consumption (mmBtu)]]*Table1[[#This Row],[Emission Factor (kg CO2/ mmBtu)]]*10^3</f>
        <v>829507166666.19434</v>
      </c>
      <c r="U3952" s="3">
        <f>Table1[[#This Row],[Emissions (g CO2)]]/(Table1[[#This Row],[Generation (TWh)]]*10^9)</f>
        <v>722.072586049238</v>
      </c>
    </row>
    <row r="3953" spans="1:21" x14ac:dyDescent="0.35">
      <c r="A3953" t="s">
        <v>1253</v>
      </c>
      <c r="B3953" t="s">
        <v>3243</v>
      </c>
      <c r="C3953" t="str">
        <f>SUBSTITUTE(Table1[[#This Row],[Fuel]],", ",",")</f>
        <v>fossil gas: natural gas,fossil liquids: fuel oil</v>
      </c>
      <c r="D3953" t="s">
        <v>3239</v>
      </c>
      <c r="E3953" t="s">
        <v>3275</v>
      </c>
      <c r="H3953" t="s">
        <v>3440</v>
      </c>
      <c r="I3953">
        <v>160</v>
      </c>
      <c r="J3953" t="s">
        <v>3449</v>
      </c>
      <c r="K3953">
        <v>2026</v>
      </c>
      <c r="L3953" t="s">
        <v>29</v>
      </c>
      <c r="M3953" t="s">
        <v>29</v>
      </c>
      <c r="N3953">
        <v>30.719673</v>
      </c>
      <c r="O3953">
        <v>50.074832000000001</v>
      </c>
      <c r="P3953" t="s">
        <v>3522</v>
      </c>
      <c r="Q3953" s="3">
        <f>Table1[[#This Row],[Capacity (MW)]]*0.395*8760*10^-6</f>
        <v>0.55363200000000001</v>
      </c>
      <c r="R3953" s="3" cm="1">
        <f t="array" ref="R3953">AVERAGE(VLOOKUP(_xlfn.TEXTSPLIT(Table1[[#This Row],[Fuel (no space after comma)]], ","), FuelList_Final_EF!$A$2:$B$65, 2, FALSE))</f>
        <v>65.583341148886291</v>
      </c>
      <c r="S3953" s="3">
        <f>Table1[[#This Row],[Generation (TWh)]]*10^9*VLOOKUP(Table1[[#This Row],[Turbine/Engine Technology]],Technology_HR!$A$2:$B$11,2,FALSE)*10^-6</f>
        <v>5694105.1200000001</v>
      </c>
      <c r="T3953" s="5">
        <f>Table1[[#This Row],[Fuel Consumption (mmBtu)]]*Table1[[#This Row],[Emission Factor (kg CO2/ mmBtu)]]*10^3</f>
        <v>373438438622.58014</v>
      </c>
      <c r="U3953" s="3">
        <f>Table1[[#This Row],[Emissions (g CO2)]]/(Table1[[#This Row],[Generation (TWh)]]*10^9)</f>
        <v>674.52466371629555</v>
      </c>
    </row>
    <row r="3954" spans="1:21" x14ac:dyDescent="0.35">
      <c r="A3954" t="s">
        <v>1254</v>
      </c>
      <c r="B3954" t="s">
        <v>3239</v>
      </c>
      <c r="C3954" t="str">
        <f>SUBSTITUTE(Table1[[#This Row],[Fuel]],", ",",")</f>
        <v>fossil gas: natural gas</v>
      </c>
      <c r="D3954" t="s">
        <v>3239</v>
      </c>
      <c r="H3954" t="s">
        <v>3438</v>
      </c>
      <c r="I3954">
        <v>330</v>
      </c>
      <c r="J3954" t="s">
        <v>3451</v>
      </c>
      <c r="K3954" t="s">
        <v>29</v>
      </c>
      <c r="L3954" t="s">
        <v>29</v>
      </c>
      <c r="M3954" t="s">
        <v>29</v>
      </c>
      <c r="N3954">
        <v>35.642156999999997</v>
      </c>
      <c r="O3954">
        <v>51.427264999999998</v>
      </c>
      <c r="P3954" t="s">
        <v>3522</v>
      </c>
      <c r="Q3954" s="3">
        <f>Table1[[#This Row],[Capacity (MW)]]*0.395*8760*10^-6</f>
        <v>1.141866</v>
      </c>
      <c r="R3954" s="3" cm="1">
        <f t="array" ref="R3954">AVERAGE(VLOOKUP(_xlfn.TEXTSPLIT(Table1[[#This Row],[Fuel (no space after comma)]], ","), FuelList_Final_EF!$A$2:$B$65, 2, FALSE))</f>
        <v>53.06</v>
      </c>
      <c r="S3954" s="3">
        <f>Table1[[#This Row],[Generation (TWh)]]*10^9*VLOOKUP(Table1[[#This Row],[Turbine/Engine Technology]],Technology_HR!$A$2:$B$11,2,FALSE)*10^-6</f>
        <v>8619946.4340000004</v>
      </c>
      <c r="T3954" s="5">
        <f>Table1[[#This Row],[Fuel Consumption (mmBtu)]]*Table1[[#This Row],[Emission Factor (kg CO2/ mmBtu)]]*10^3</f>
        <v>457374357788.04004</v>
      </c>
      <c r="U3954" s="3">
        <f>Table1[[#This Row],[Emissions (g CO2)]]/(Table1[[#This Row],[Generation (TWh)]]*10^9)</f>
        <v>400.54994000000005</v>
      </c>
    </row>
    <row r="3955" spans="1:21" x14ac:dyDescent="0.35">
      <c r="A3955" t="s">
        <v>1254</v>
      </c>
      <c r="B3955" t="s">
        <v>3243</v>
      </c>
      <c r="C3955" t="str">
        <f>SUBSTITUTE(Table1[[#This Row],[Fuel]],", ",",")</f>
        <v>fossil gas: natural gas,fossil liquids: fuel oil</v>
      </c>
      <c r="D3955" t="s">
        <v>3239</v>
      </c>
      <c r="E3955" t="s">
        <v>3275</v>
      </c>
      <c r="H3955" t="s">
        <v>3440</v>
      </c>
      <c r="I3955">
        <v>83</v>
      </c>
      <c r="J3955" t="s">
        <v>3446</v>
      </c>
      <c r="K3955">
        <v>1968</v>
      </c>
      <c r="L3955" t="s">
        <v>29</v>
      </c>
      <c r="M3955" t="s">
        <v>29</v>
      </c>
      <c r="N3955">
        <v>35.642156999999997</v>
      </c>
      <c r="O3955">
        <v>51.427264999999998</v>
      </c>
      <c r="P3955" t="s">
        <v>3522</v>
      </c>
      <c r="Q3955" s="3">
        <f>Table1[[#This Row],[Capacity (MW)]]*0.395*8760*10^-6</f>
        <v>0.28719660000000002</v>
      </c>
      <c r="R3955" s="3" cm="1">
        <f t="array" ref="R3955">AVERAGE(VLOOKUP(_xlfn.TEXTSPLIT(Table1[[#This Row],[Fuel (no space after comma)]], ","), FuelList_Final_EF!$A$2:$B$65, 2, FALSE))</f>
        <v>65.583341148886291</v>
      </c>
      <c r="S3955" s="3">
        <f>Table1[[#This Row],[Generation (TWh)]]*10^9*VLOOKUP(Table1[[#This Row],[Turbine/Engine Technology]],Technology_HR!$A$2:$B$11,2,FALSE)*10^-6</f>
        <v>2953817.031</v>
      </c>
      <c r="T3955" s="5">
        <f>Table1[[#This Row],[Fuel Consumption (mmBtu)]]*Table1[[#This Row],[Emission Factor (kg CO2/ mmBtu)]]*10^3</f>
        <v>193721190035.46341</v>
      </c>
      <c r="U3955" s="3">
        <f>Table1[[#This Row],[Emissions (g CO2)]]/(Table1[[#This Row],[Generation (TWh)]]*10^9)</f>
        <v>674.52466371629544</v>
      </c>
    </row>
    <row r="3956" spans="1:21" x14ac:dyDescent="0.35">
      <c r="A3956" t="s">
        <v>1254</v>
      </c>
      <c r="B3956" t="s">
        <v>3243</v>
      </c>
      <c r="C3956" t="str">
        <f>SUBSTITUTE(Table1[[#This Row],[Fuel]],", ",",")</f>
        <v>fossil gas: natural gas,fossil liquids: fuel oil</v>
      </c>
      <c r="D3956" t="s">
        <v>3239</v>
      </c>
      <c r="E3956" t="s">
        <v>3275</v>
      </c>
      <c r="H3956" t="s">
        <v>3440</v>
      </c>
      <c r="I3956">
        <v>83</v>
      </c>
      <c r="J3956" t="s">
        <v>3446</v>
      </c>
      <c r="K3956">
        <v>1968</v>
      </c>
      <c r="L3956" t="s">
        <v>29</v>
      </c>
      <c r="M3956" t="s">
        <v>29</v>
      </c>
      <c r="N3956">
        <v>35.642156999999997</v>
      </c>
      <c r="O3956">
        <v>51.427264999999998</v>
      </c>
      <c r="P3956" t="s">
        <v>3522</v>
      </c>
      <c r="Q3956" s="3">
        <f>Table1[[#This Row],[Capacity (MW)]]*0.395*8760*10^-6</f>
        <v>0.28719660000000002</v>
      </c>
      <c r="R3956" s="3" cm="1">
        <f t="array" ref="R3956">AVERAGE(VLOOKUP(_xlfn.TEXTSPLIT(Table1[[#This Row],[Fuel (no space after comma)]], ","), FuelList_Final_EF!$A$2:$B$65, 2, FALSE))</f>
        <v>65.583341148886291</v>
      </c>
      <c r="S3956" s="3">
        <f>Table1[[#This Row],[Generation (TWh)]]*10^9*VLOOKUP(Table1[[#This Row],[Turbine/Engine Technology]],Technology_HR!$A$2:$B$11,2,FALSE)*10^-6</f>
        <v>2953817.031</v>
      </c>
      <c r="T3956" s="5">
        <f>Table1[[#This Row],[Fuel Consumption (mmBtu)]]*Table1[[#This Row],[Emission Factor (kg CO2/ mmBtu)]]*10^3</f>
        <v>193721190035.46341</v>
      </c>
      <c r="U3956" s="3">
        <f>Table1[[#This Row],[Emissions (g CO2)]]/(Table1[[#This Row],[Generation (TWh)]]*10^9)</f>
        <v>674.52466371629544</v>
      </c>
    </row>
    <row r="3957" spans="1:21" x14ac:dyDescent="0.35">
      <c r="A3957" t="s">
        <v>1254</v>
      </c>
      <c r="B3957" t="s">
        <v>3243</v>
      </c>
      <c r="C3957" t="str">
        <f>SUBSTITUTE(Table1[[#This Row],[Fuel]],", ",",")</f>
        <v>fossil gas: natural gas,fossil liquids: fuel oil</v>
      </c>
      <c r="D3957" t="s">
        <v>3239</v>
      </c>
      <c r="E3957" t="s">
        <v>3275</v>
      </c>
      <c r="H3957" t="s">
        <v>3440</v>
      </c>
      <c r="I3957">
        <v>83</v>
      </c>
      <c r="J3957" t="s">
        <v>3446</v>
      </c>
      <c r="K3957">
        <v>1968</v>
      </c>
      <c r="L3957" t="s">
        <v>29</v>
      </c>
      <c r="M3957" t="s">
        <v>29</v>
      </c>
      <c r="N3957">
        <v>35.642156999999997</v>
      </c>
      <c r="O3957">
        <v>51.427264999999998</v>
      </c>
      <c r="P3957" t="s">
        <v>3522</v>
      </c>
      <c r="Q3957" s="3">
        <f>Table1[[#This Row],[Capacity (MW)]]*0.395*8760*10^-6</f>
        <v>0.28719660000000002</v>
      </c>
      <c r="R3957" s="3" cm="1">
        <f t="array" ref="R3957">AVERAGE(VLOOKUP(_xlfn.TEXTSPLIT(Table1[[#This Row],[Fuel (no space after comma)]], ","), FuelList_Final_EF!$A$2:$B$65, 2, FALSE))</f>
        <v>65.583341148886291</v>
      </c>
      <c r="S3957" s="3">
        <f>Table1[[#This Row],[Generation (TWh)]]*10^9*VLOOKUP(Table1[[#This Row],[Turbine/Engine Technology]],Technology_HR!$A$2:$B$11,2,FALSE)*10^-6</f>
        <v>2953817.031</v>
      </c>
      <c r="T3957" s="5">
        <f>Table1[[#This Row],[Fuel Consumption (mmBtu)]]*Table1[[#This Row],[Emission Factor (kg CO2/ mmBtu)]]*10^3</f>
        <v>193721190035.46341</v>
      </c>
      <c r="U3957" s="3">
        <f>Table1[[#This Row],[Emissions (g CO2)]]/(Table1[[#This Row],[Generation (TWh)]]*10^9)</f>
        <v>674.52466371629544</v>
      </c>
    </row>
    <row r="3958" spans="1:21" x14ac:dyDescent="0.35">
      <c r="A3958" t="s">
        <v>1255</v>
      </c>
      <c r="B3958" t="s">
        <v>3243</v>
      </c>
      <c r="C3958" t="str">
        <f>SUBSTITUTE(Table1[[#This Row],[Fuel]],", ",",")</f>
        <v>fossil gas: natural gas,fossil liquids: fuel oil</v>
      </c>
      <c r="D3958" t="s">
        <v>3239</v>
      </c>
      <c r="E3958" t="s">
        <v>3275</v>
      </c>
      <c r="H3958" t="s">
        <v>3440</v>
      </c>
      <c r="I3958">
        <v>320</v>
      </c>
      <c r="J3958" t="s">
        <v>3446</v>
      </c>
      <c r="K3958">
        <v>1994</v>
      </c>
      <c r="L3958" t="s">
        <v>29</v>
      </c>
      <c r="M3958" t="s">
        <v>29</v>
      </c>
      <c r="N3958">
        <v>34.346929000000003</v>
      </c>
      <c r="O3958">
        <v>47.357553000000003</v>
      </c>
      <c r="P3958" t="s">
        <v>3522</v>
      </c>
      <c r="Q3958" s="3">
        <f>Table1[[#This Row],[Capacity (MW)]]*0.395*8760*10^-6</f>
        <v>1.107264</v>
      </c>
      <c r="R3958" s="3" cm="1">
        <f t="array" ref="R3958">AVERAGE(VLOOKUP(_xlfn.TEXTSPLIT(Table1[[#This Row],[Fuel (no space after comma)]], ","), FuelList_Final_EF!$A$2:$B$65, 2, FALSE))</f>
        <v>65.583341148886291</v>
      </c>
      <c r="S3958" s="3">
        <f>Table1[[#This Row],[Generation (TWh)]]*10^9*VLOOKUP(Table1[[#This Row],[Turbine/Engine Technology]],Technology_HR!$A$2:$B$11,2,FALSE)*10^-6</f>
        <v>11388210.24</v>
      </c>
      <c r="T3958" s="5">
        <f>Table1[[#This Row],[Fuel Consumption (mmBtu)]]*Table1[[#This Row],[Emission Factor (kg CO2/ mmBtu)]]*10^3</f>
        <v>746876877245.16028</v>
      </c>
      <c r="U3958" s="3">
        <f>Table1[[#This Row],[Emissions (g CO2)]]/(Table1[[#This Row],[Generation (TWh)]]*10^9)</f>
        <v>674.52466371629555</v>
      </c>
    </row>
    <row r="3959" spans="1:21" x14ac:dyDescent="0.35">
      <c r="A3959" t="s">
        <v>1255</v>
      </c>
      <c r="B3959" t="s">
        <v>3243</v>
      </c>
      <c r="C3959" t="str">
        <f>SUBSTITUTE(Table1[[#This Row],[Fuel]],", ",",")</f>
        <v>fossil gas: natural gas,fossil liquids: fuel oil</v>
      </c>
      <c r="D3959" t="s">
        <v>3239</v>
      </c>
      <c r="E3959" t="s">
        <v>3275</v>
      </c>
      <c r="H3959" t="s">
        <v>3440</v>
      </c>
      <c r="I3959">
        <v>320</v>
      </c>
      <c r="J3959" t="s">
        <v>3446</v>
      </c>
      <c r="K3959">
        <v>1994</v>
      </c>
      <c r="L3959" t="s">
        <v>29</v>
      </c>
      <c r="M3959" t="s">
        <v>29</v>
      </c>
      <c r="N3959">
        <v>34.346929000000003</v>
      </c>
      <c r="O3959">
        <v>47.357553000000003</v>
      </c>
      <c r="P3959" t="s">
        <v>3522</v>
      </c>
      <c r="Q3959" s="3">
        <f>Table1[[#This Row],[Capacity (MW)]]*0.395*8760*10^-6</f>
        <v>1.107264</v>
      </c>
      <c r="R3959" s="3" cm="1">
        <f t="array" ref="R3959">AVERAGE(VLOOKUP(_xlfn.TEXTSPLIT(Table1[[#This Row],[Fuel (no space after comma)]], ","), FuelList_Final_EF!$A$2:$B$65, 2, FALSE))</f>
        <v>65.583341148886291</v>
      </c>
      <c r="S3959" s="3">
        <f>Table1[[#This Row],[Generation (TWh)]]*10^9*VLOOKUP(Table1[[#This Row],[Turbine/Engine Technology]],Technology_HR!$A$2:$B$11,2,FALSE)*10^-6</f>
        <v>11388210.24</v>
      </c>
      <c r="T3959" s="5">
        <f>Table1[[#This Row],[Fuel Consumption (mmBtu)]]*Table1[[#This Row],[Emission Factor (kg CO2/ mmBtu)]]*10^3</f>
        <v>746876877245.16028</v>
      </c>
      <c r="U3959" s="3">
        <f>Table1[[#This Row],[Emissions (g CO2)]]/(Table1[[#This Row],[Generation (TWh)]]*10^9)</f>
        <v>674.52466371629555</v>
      </c>
    </row>
    <row r="3960" spans="1:21" x14ac:dyDescent="0.35">
      <c r="A3960" t="s">
        <v>1248</v>
      </c>
      <c r="B3960" t="s">
        <v>3239</v>
      </c>
      <c r="C3960" t="str">
        <f>SUBSTITUTE(Table1[[#This Row],[Fuel]],", ",",")</f>
        <v>fossil gas: natural gas</v>
      </c>
      <c r="D3960" t="s">
        <v>3239</v>
      </c>
      <c r="H3960" t="s">
        <v>3438</v>
      </c>
      <c r="I3960">
        <v>200</v>
      </c>
      <c r="J3960" t="s">
        <v>3449</v>
      </c>
      <c r="K3960" t="s">
        <v>29</v>
      </c>
      <c r="L3960" t="s">
        <v>29</v>
      </c>
      <c r="M3960" t="s">
        <v>29</v>
      </c>
      <c r="N3960">
        <v>33.883749999999999</v>
      </c>
      <c r="O3960">
        <v>48.707008000000002</v>
      </c>
      <c r="P3960" t="s">
        <v>3522</v>
      </c>
      <c r="Q3960" s="3">
        <f>Table1[[#This Row],[Capacity (MW)]]*0.395*8760*10^-6</f>
        <v>0.69203999999999999</v>
      </c>
      <c r="R3960" s="3" cm="1">
        <f t="array" ref="R3960">AVERAGE(VLOOKUP(_xlfn.TEXTSPLIT(Table1[[#This Row],[Fuel (no space after comma)]], ","), FuelList_Final_EF!$A$2:$B$65, 2, FALSE))</f>
        <v>53.06</v>
      </c>
      <c r="S3960" s="3">
        <f>Table1[[#This Row],[Generation (TWh)]]*10^9*VLOOKUP(Table1[[#This Row],[Turbine/Engine Technology]],Technology_HR!$A$2:$B$11,2,FALSE)*10^-6</f>
        <v>5224209.96</v>
      </c>
      <c r="T3960" s="5">
        <f>Table1[[#This Row],[Fuel Consumption (mmBtu)]]*Table1[[#This Row],[Emission Factor (kg CO2/ mmBtu)]]*10^3</f>
        <v>277196580477.60004</v>
      </c>
      <c r="U3960" s="3">
        <f>Table1[[#This Row],[Emissions (g CO2)]]/(Table1[[#This Row],[Generation (TWh)]]*10^9)</f>
        <v>400.54994000000005</v>
      </c>
    </row>
    <row r="3961" spans="1:21" x14ac:dyDescent="0.35">
      <c r="A3961" t="s">
        <v>1248</v>
      </c>
      <c r="B3961" t="s">
        <v>3239</v>
      </c>
      <c r="C3961" t="str">
        <f>SUBSTITUTE(Table1[[#This Row],[Fuel]],", ",",")</f>
        <v>fossil gas: natural gas</v>
      </c>
      <c r="D3961" t="s">
        <v>3239</v>
      </c>
      <c r="H3961" t="s">
        <v>3436</v>
      </c>
      <c r="I3961">
        <v>500</v>
      </c>
      <c r="J3961" t="s">
        <v>3446</v>
      </c>
      <c r="K3961" t="s">
        <v>29</v>
      </c>
      <c r="L3961" t="s">
        <v>29</v>
      </c>
      <c r="M3961" t="s">
        <v>29</v>
      </c>
      <c r="N3961">
        <v>35.7654</v>
      </c>
      <c r="O3961">
        <v>50.052900000000001</v>
      </c>
      <c r="P3961" t="s">
        <v>3522</v>
      </c>
      <c r="Q3961" s="3">
        <f>Table1[[#This Row],[Capacity (MW)]]*0.395*8760*10^-6</f>
        <v>1.7301</v>
      </c>
      <c r="R3961" s="3" cm="1">
        <f t="array" ref="R3961">AVERAGE(VLOOKUP(_xlfn.TEXTSPLIT(Table1[[#This Row],[Fuel (no space after comma)]], ","), FuelList_Final_EF!$A$2:$B$65, 2, FALSE))</f>
        <v>53.06</v>
      </c>
      <c r="S3961" s="3">
        <f>Table1[[#This Row],[Generation (TWh)]]*10^9*VLOOKUP(Table1[[#This Row],[Turbine/Engine Technology]],Technology_HR!$A$2:$B$11,2,FALSE)*10^-6</f>
        <v>19048401</v>
      </c>
      <c r="T3961" s="5">
        <f>Table1[[#This Row],[Fuel Consumption (mmBtu)]]*Table1[[#This Row],[Emission Factor (kg CO2/ mmBtu)]]*10^3</f>
        <v>1010708157060.0001</v>
      </c>
      <c r="U3961" s="3">
        <f>Table1[[#This Row],[Emissions (g CO2)]]/(Table1[[#This Row],[Generation (TWh)]]*10^9)</f>
        <v>584.19060000000002</v>
      </c>
    </row>
    <row r="3962" spans="1:21" x14ac:dyDescent="0.35">
      <c r="A3962" t="s">
        <v>1256</v>
      </c>
      <c r="B3962" t="s">
        <v>3239</v>
      </c>
      <c r="C3962" t="str">
        <f>SUBSTITUTE(Table1[[#This Row],[Fuel]],", ",",")</f>
        <v>fossil gas: natural gas</v>
      </c>
      <c r="D3962" t="s">
        <v>3239</v>
      </c>
      <c r="H3962" t="s">
        <v>3436</v>
      </c>
      <c r="I3962">
        <v>310</v>
      </c>
      <c r="J3962" t="s">
        <v>3446</v>
      </c>
      <c r="K3962">
        <v>2022</v>
      </c>
      <c r="L3962" t="s">
        <v>29</v>
      </c>
      <c r="M3962" t="s">
        <v>29</v>
      </c>
      <c r="N3962">
        <v>30.602249</v>
      </c>
      <c r="O3962">
        <v>56.911473000000001</v>
      </c>
      <c r="P3962" t="s">
        <v>3522</v>
      </c>
      <c r="Q3962" s="3">
        <f>Table1[[#This Row],[Capacity (MW)]]*0.395*8760*10^-6</f>
        <v>1.072662</v>
      </c>
      <c r="R3962" s="3" cm="1">
        <f t="array" ref="R3962">AVERAGE(VLOOKUP(_xlfn.TEXTSPLIT(Table1[[#This Row],[Fuel (no space after comma)]], ","), FuelList_Final_EF!$A$2:$B$65, 2, FALSE))</f>
        <v>53.06</v>
      </c>
      <c r="S3962" s="3">
        <f>Table1[[#This Row],[Generation (TWh)]]*10^9*VLOOKUP(Table1[[#This Row],[Turbine/Engine Technology]],Technology_HR!$A$2:$B$11,2,FALSE)*10^-6</f>
        <v>11810008.619999999</v>
      </c>
      <c r="T3962" s="5">
        <f>Table1[[#This Row],[Fuel Consumption (mmBtu)]]*Table1[[#This Row],[Emission Factor (kg CO2/ mmBtu)]]*10^3</f>
        <v>626639057377.19995</v>
      </c>
      <c r="U3962" s="3">
        <f>Table1[[#This Row],[Emissions (g CO2)]]/(Table1[[#This Row],[Generation (TWh)]]*10^9)</f>
        <v>584.1905999999999</v>
      </c>
    </row>
    <row r="3963" spans="1:21" x14ac:dyDescent="0.35">
      <c r="A3963" t="s">
        <v>1256</v>
      </c>
      <c r="B3963" t="s">
        <v>3249</v>
      </c>
      <c r="C3963" t="str">
        <f>SUBSTITUTE(Table1[[#This Row],[Fuel]],", ",",")</f>
        <v>fossil gas: waste heat from natural gas</v>
      </c>
      <c r="D3963" t="s">
        <v>3249</v>
      </c>
      <c r="H3963" t="s">
        <v>3440</v>
      </c>
      <c r="I3963">
        <v>150</v>
      </c>
      <c r="J3963" t="s">
        <v>3449</v>
      </c>
      <c r="K3963" t="s">
        <v>29</v>
      </c>
      <c r="L3963" t="s">
        <v>29</v>
      </c>
      <c r="M3963" t="s">
        <v>29</v>
      </c>
      <c r="N3963">
        <v>30.602249</v>
      </c>
      <c r="O3963">
        <v>56.911473000000001</v>
      </c>
      <c r="P3963" t="s">
        <v>3522</v>
      </c>
      <c r="Q3963" s="3">
        <f>Table1[[#This Row],[Capacity (MW)]]*0.395*8760*10^-6</f>
        <v>0.51902999999999999</v>
      </c>
      <c r="R3963" s="3" cm="1">
        <f t="array" ref="R3963">AVERAGE(VLOOKUP(_xlfn.TEXTSPLIT(Table1[[#This Row],[Fuel (no space after comma)]], ","), FuelList_Final_EF!$A$2:$B$65, 2, FALSE))</f>
        <v>66.33</v>
      </c>
      <c r="S3963" s="3">
        <f>Table1[[#This Row],[Generation (TWh)]]*10^9*VLOOKUP(Table1[[#This Row],[Turbine/Engine Technology]],Technology_HR!$A$2:$B$11,2,FALSE)*10^-6</f>
        <v>5338223.55</v>
      </c>
      <c r="T3963" s="5">
        <f>Table1[[#This Row],[Fuel Consumption (mmBtu)]]*Table1[[#This Row],[Emission Factor (kg CO2/ mmBtu)]]*10^3</f>
        <v>354084368071.5</v>
      </c>
      <c r="U3963" s="3">
        <f>Table1[[#This Row],[Emissions (g CO2)]]/(Table1[[#This Row],[Generation (TWh)]]*10^9)</f>
        <v>682.20405000000005</v>
      </c>
    </row>
    <row r="3964" spans="1:21" x14ac:dyDescent="0.35">
      <c r="A3964" t="s">
        <v>1257</v>
      </c>
      <c r="B3964" t="s">
        <v>3239</v>
      </c>
      <c r="C3964" t="str">
        <f>SUBSTITUTE(Table1[[#This Row],[Fuel]],", ",",")</f>
        <v>fossil gas: natural gas</v>
      </c>
      <c r="D3964" t="s">
        <v>3239</v>
      </c>
      <c r="H3964" t="s">
        <v>3438</v>
      </c>
      <c r="I3964">
        <v>460</v>
      </c>
      <c r="J3964" t="s">
        <v>3446</v>
      </c>
      <c r="K3964">
        <v>2021</v>
      </c>
      <c r="L3964" t="s">
        <v>29</v>
      </c>
      <c r="M3964" t="s">
        <v>29</v>
      </c>
      <c r="N3964">
        <v>36.619861</v>
      </c>
      <c r="O3964">
        <v>51.5075</v>
      </c>
      <c r="P3964" t="s">
        <v>3522</v>
      </c>
      <c r="Q3964" s="3">
        <f>Table1[[#This Row],[Capacity (MW)]]*0.395*8760*10^-6</f>
        <v>1.5916920000000001</v>
      </c>
      <c r="R3964" s="3" cm="1">
        <f t="array" ref="R3964">AVERAGE(VLOOKUP(_xlfn.TEXTSPLIT(Table1[[#This Row],[Fuel (no space after comma)]], ","), FuelList_Final_EF!$A$2:$B$65, 2, FALSE))</f>
        <v>53.06</v>
      </c>
      <c r="S3964" s="3">
        <f>Table1[[#This Row],[Generation (TWh)]]*10^9*VLOOKUP(Table1[[#This Row],[Turbine/Engine Technology]],Technology_HR!$A$2:$B$11,2,FALSE)*10^-6</f>
        <v>12015682.908</v>
      </c>
      <c r="T3964" s="5">
        <f>Table1[[#This Row],[Fuel Consumption (mmBtu)]]*Table1[[#This Row],[Emission Factor (kg CO2/ mmBtu)]]*10^3</f>
        <v>637552135098.47998</v>
      </c>
      <c r="U3964" s="3">
        <f>Table1[[#This Row],[Emissions (g CO2)]]/(Table1[[#This Row],[Generation (TWh)]]*10^9)</f>
        <v>400.54993999999999</v>
      </c>
    </row>
    <row r="3965" spans="1:21" x14ac:dyDescent="0.35">
      <c r="A3965" t="s">
        <v>1258</v>
      </c>
      <c r="B3965" t="s">
        <v>3243</v>
      </c>
      <c r="C3965" t="str">
        <f>SUBSTITUTE(Table1[[#This Row],[Fuel]],", ",",")</f>
        <v>fossil gas: natural gas,fossil liquids: fuel oil</v>
      </c>
      <c r="D3965" t="s">
        <v>3239</v>
      </c>
      <c r="E3965" t="s">
        <v>3275</v>
      </c>
      <c r="H3965" t="s">
        <v>3438</v>
      </c>
      <c r="I3965">
        <v>575</v>
      </c>
      <c r="J3965" t="s">
        <v>3446</v>
      </c>
      <c r="K3965">
        <v>2022</v>
      </c>
      <c r="L3965" t="s">
        <v>29</v>
      </c>
      <c r="M3965" t="s">
        <v>29</v>
      </c>
      <c r="N3965">
        <v>25.328319</v>
      </c>
      <c r="O3965">
        <v>60.786341</v>
      </c>
      <c r="P3965" t="s">
        <v>3522</v>
      </c>
      <c r="Q3965" s="3">
        <f>Table1[[#This Row],[Capacity (MW)]]*0.395*8760*10^-6</f>
        <v>1.9896149999999999</v>
      </c>
      <c r="R3965" s="3" cm="1">
        <f t="array" ref="R3965">AVERAGE(VLOOKUP(_xlfn.TEXTSPLIT(Table1[[#This Row],[Fuel (no space after comma)]], ","), FuelList_Final_EF!$A$2:$B$65, 2, FALSE))</f>
        <v>65.583341148886291</v>
      </c>
      <c r="S3965" s="3">
        <f>Table1[[#This Row],[Generation (TWh)]]*10^9*VLOOKUP(Table1[[#This Row],[Turbine/Engine Technology]],Technology_HR!$A$2:$B$11,2,FALSE)*10^-6</f>
        <v>15019603.635</v>
      </c>
      <c r="T3965" s="5">
        <f>Table1[[#This Row],[Fuel Consumption (mmBtu)]]*Table1[[#This Row],[Emission Factor (kg CO2/ mmBtu)]]*10^3</f>
        <v>985035789115.25757</v>
      </c>
      <c r="U3965" s="3">
        <f>Table1[[#This Row],[Emissions (g CO2)]]/(Table1[[#This Row],[Generation (TWh)]]*10^9)</f>
        <v>495.08864233294258</v>
      </c>
    </row>
    <row r="3966" spans="1:21" x14ac:dyDescent="0.35">
      <c r="A3966" t="s">
        <v>1259</v>
      </c>
      <c r="B3966" t="s">
        <v>3239</v>
      </c>
      <c r="C3966" t="str">
        <f>SUBSTITUTE(Table1[[#This Row],[Fuel]],", ",",")</f>
        <v>fossil gas: natural gas</v>
      </c>
      <c r="D3966" t="s">
        <v>3239</v>
      </c>
      <c r="H3966" t="s">
        <v>3438</v>
      </c>
      <c r="I3966">
        <v>492</v>
      </c>
      <c r="J3966" t="s">
        <v>3446</v>
      </c>
      <c r="K3966">
        <v>2016</v>
      </c>
      <c r="L3966" t="s">
        <v>29</v>
      </c>
      <c r="M3966" t="s">
        <v>29</v>
      </c>
      <c r="N3966">
        <v>32.399645</v>
      </c>
      <c r="O3966">
        <v>53.725966999999997</v>
      </c>
      <c r="P3966" t="s">
        <v>3522</v>
      </c>
      <c r="Q3966" s="3">
        <f>Table1[[#This Row],[Capacity (MW)]]*0.395*8760*10^-6</f>
        <v>1.7024184</v>
      </c>
      <c r="R3966" s="3" cm="1">
        <f t="array" ref="R3966">AVERAGE(VLOOKUP(_xlfn.TEXTSPLIT(Table1[[#This Row],[Fuel (no space after comma)]], ","), FuelList_Final_EF!$A$2:$B$65, 2, FALSE))</f>
        <v>53.06</v>
      </c>
      <c r="S3966" s="3">
        <f>Table1[[#This Row],[Generation (TWh)]]*10^9*VLOOKUP(Table1[[#This Row],[Turbine/Engine Technology]],Technology_HR!$A$2:$B$11,2,FALSE)*10^-6</f>
        <v>12851556.501599999</v>
      </c>
      <c r="T3966" s="5">
        <f>Table1[[#This Row],[Fuel Consumption (mmBtu)]]*Table1[[#This Row],[Emission Factor (kg CO2/ mmBtu)]]*10^3</f>
        <v>681903587974.896</v>
      </c>
      <c r="U3966" s="3">
        <f>Table1[[#This Row],[Emissions (g CO2)]]/(Table1[[#This Row],[Generation (TWh)]]*10^9)</f>
        <v>400.54993999999999</v>
      </c>
    </row>
    <row r="3967" spans="1:21" x14ac:dyDescent="0.35">
      <c r="A3967" t="s">
        <v>1259</v>
      </c>
      <c r="B3967" t="s">
        <v>3239</v>
      </c>
      <c r="C3967" t="str">
        <f>SUBSTITUTE(Table1[[#This Row],[Fuel]],", ",",")</f>
        <v>fossil gas: natural gas</v>
      </c>
      <c r="D3967" t="s">
        <v>3239</v>
      </c>
      <c r="H3967" t="s">
        <v>3438</v>
      </c>
      <c r="I3967">
        <v>546</v>
      </c>
      <c r="J3967" t="s">
        <v>3446</v>
      </c>
      <c r="K3967">
        <v>2024</v>
      </c>
      <c r="L3967" t="s">
        <v>29</v>
      </c>
      <c r="M3967" t="s">
        <v>29</v>
      </c>
      <c r="N3967">
        <v>32.399645</v>
      </c>
      <c r="O3967">
        <v>53.725966999999997</v>
      </c>
      <c r="P3967" t="s">
        <v>3522</v>
      </c>
      <c r="Q3967" s="3">
        <f>Table1[[#This Row],[Capacity (MW)]]*0.395*8760*10^-6</f>
        <v>1.8892692000000002</v>
      </c>
      <c r="R3967" s="3" cm="1">
        <f t="array" ref="R3967">AVERAGE(VLOOKUP(_xlfn.TEXTSPLIT(Table1[[#This Row],[Fuel (no space after comma)]], ","), FuelList_Final_EF!$A$2:$B$65, 2, FALSE))</f>
        <v>53.06</v>
      </c>
      <c r="S3967" s="3">
        <f>Table1[[#This Row],[Generation (TWh)]]*10^9*VLOOKUP(Table1[[#This Row],[Turbine/Engine Technology]],Technology_HR!$A$2:$B$11,2,FALSE)*10^-6</f>
        <v>14262093.190800002</v>
      </c>
      <c r="T3967" s="5">
        <f>Table1[[#This Row],[Fuel Consumption (mmBtu)]]*Table1[[#This Row],[Emission Factor (kg CO2/ mmBtu)]]*10^3</f>
        <v>756746664703.84814</v>
      </c>
      <c r="U3967" s="3">
        <f>Table1[[#This Row],[Emissions (g CO2)]]/(Table1[[#This Row],[Generation (TWh)]]*10^9)</f>
        <v>400.54994000000005</v>
      </c>
    </row>
    <row r="3968" spans="1:21" x14ac:dyDescent="0.35">
      <c r="A3968" t="s">
        <v>1259</v>
      </c>
      <c r="B3968" t="s">
        <v>3239</v>
      </c>
      <c r="C3968" t="str">
        <f>SUBSTITUTE(Table1[[#This Row],[Fuel]],", ",",")</f>
        <v>fossil gas: natural gas</v>
      </c>
      <c r="D3968" t="s">
        <v>3239</v>
      </c>
      <c r="H3968" t="s">
        <v>3438</v>
      </c>
      <c r="I3968">
        <v>546</v>
      </c>
      <c r="J3968" t="s">
        <v>3449</v>
      </c>
      <c r="K3968" t="s">
        <v>29</v>
      </c>
      <c r="L3968" t="s">
        <v>29</v>
      </c>
      <c r="M3968" t="s">
        <v>29</v>
      </c>
      <c r="N3968">
        <v>32.399645</v>
      </c>
      <c r="O3968">
        <v>53.725966999999997</v>
      </c>
      <c r="P3968" t="s">
        <v>3522</v>
      </c>
      <c r="Q3968" s="3">
        <f>Table1[[#This Row],[Capacity (MW)]]*0.395*8760*10^-6</f>
        <v>1.8892692000000002</v>
      </c>
      <c r="R3968" s="3" cm="1">
        <f t="array" ref="R3968">AVERAGE(VLOOKUP(_xlfn.TEXTSPLIT(Table1[[#This Row],[Fuel (no space after comma)]], ","), FuelList_Final_EF!$A$2:$B$65, 2, FALSE))</f>
        <v>53.06</v>
      </c>
      <c r="S3968" s="3">
        <f>Table1[[#This Row],[Generation (TWh)]]*10^9*VLOOKUP(Table1[[#This Row],[Turbine/Engine Technology]],Technology_HR!$A$2:$B$11,2,FALSE)*10^-6</f>
        <v>14262093.190800002</v>
      </c>
      <c r="T3968" s="5">
        <f>Table1[[#This Row],[Fuel Consumption (mmBtu)]]*Table1[[#This Row],[Emission Factor (kg CO2/ mmBtu)]]*10^3</f>
        <v>756746664703.84814</v>
      </c>
      <c r="U3968" s="3">
        <f>Table1[[#This Row],[Emissions (g CO2)]]/(Table1[[#This Row],[Generation (TWh)]]*10^9)</f>
        <v>400.54994000000005</v>
      </c>
    </row>
    <row r="3969" spans="1:21" x14ac:dyDescent="0.35">
      <c r="A3969" t="s">
        <v>1260</v>
      </c>
      <c r="B3969" t="s">
        <v>3239</v>
      </c>
      <c r="C3969" t="str">
        <f>SUBSTITUTE(Table1[[#This Row],[Fuel]],", ",",")</f>
        <v>fossil gas: natural gas</v>
      </c>
      <c r="D3969" t="s">
        <v>3239</v>
      </c>
      <c r="H3969" t="s">
        <v>3438</v>
      </c>
      <c r="I3969">
        <v>950</v>
      </c>
      <c r="J3969" t="s">
        <v>3449</v>
      </c>
      <c r="K3969">
        <v>2025</v>
      </c>
      <c r="L3969" t="s">
        <v>29</v>
      </c>
      <c r="M3969" t="s">
        <v>29</v>
      </c>
      <c r="N3969">
        <v>29.998906000000002</v>
      </c>
      <c r="O3969">
        <v>55.795158000000001</v>
      </c>
      <c r="P3969" t="s">
        <v>3522</v>
      </c>
      <c r="Q3969" s="3">
        <f>Table1[[#This Row],[Capacity (MW)]]*0.395*8760*10^-6</f>
        <v>3.2871899999999998</v>
      </c>
      <c r="R3969" s="3" cm="1">
        <f t="array" ref="R3969">AVERAGE(VLOOKUP(_xlfn.TEXTSPLIT(Table1[[#This Row],[Fuel (no space after comma)]], ","), FuelList_Final_EF!$A$2:$B$65, 2, FALSE))</f>
        <v>53.06</v>
      </c>
      <c r="S3969" s="3">
        <f>Table1[[#This Row],[Generation (TWh)]]*10^9*VLOOKUP(Table1[[#This Row],[Turbine/Engine Technology]],Technology_HR!$A$2:$B$11,2,FALSE)*10^-6</f>
        <v>24814997.309999999</v>
      </c>
      <c r="T3969" s="5">
        <f>Table1[[#This Row],[Fuel Consumption (mmBtu)]]*Table1[[#This Row],[Emission Factor (kg CO2/ mmBtu)]]*10^3</f>
        <v>1316683757268.6001</v>
      </c>
      <c r="U3969" s="3">
        <f>Table1[[#This Row],[Emissions (g CO2)]]/(Table1[[#This Row],[Generation (TWh)]]*10^9)</f>
        <v>400.54994000000005</v>
      </c>
    </row>
    <row r="3970" spans="1:21" x14ac:dyDescent="0.35">
      <c r="A3970" t="s">
        <v>1261</v>
      </c>
      <c r="B3970" t="s">
        <v>3243</v>
      </c>
      <c r="C3970" t="str">
        <f>SUBSTITUTE(Table1[[#This Row],[Fuel]],", ",",")</f>
        <v>fossil gas: natural gas,fossil liquids: fuel oil</v>
      </c>
      <c r="D3970" t="s">
        <v>3239</v>
      </c>
      <c r="E3970" t="s">
        <v>3275</v>
      </c>
      <c r="H3970" t="s">
        <v>3436</v>
      </c>
      <c r="I3970">
        <v>310</v>
      </c>
      <c r="J3970" t="s">
        <v>3446</v>
      </c>
      <c r="K3970">
        <v>2019</v>
      </c>
      <c r="L3970" t="s">
        <v>29</v>
      </c>
      <c r="M3970" t="s">
        <v>29</v>
      </c>
      <c r="N3970">
        <v>34.127023999999999</v>
      </c>
      <c r="O3970">
        <v>46.576779999999999</v>
      </c>
      <c r="P3970" t="s">
        <v>3522</v>
      </c>
      <c r="Q3970" s="3">
        <f>Table1[[#This Row],[Capacity (MW)]]*0.395*8760*10^-6</f>
        <v>1.072662</v>
      </c>
      <c r="R3970" s="3" cm="1">
        <f t="array" ref="R3970">AVERAGE(VLOOKUP(_xlfn.TEXTSPLIT(Table1[[#This Row],[Fuel (no space after comma)]], ","), FuelList_Final_EF!$A$2:$B$65, 2, FALSE))</f>
        <v>65.583341148886291</v>
      </c>
      <c r="S3970" s="3">
        <f>Table1[[#This Row],[Generation (TWh)]]*10^9*VLOOKUP(Table1[[#This Row],[Turbine/Engine Technology]],Technology_HR!$A$2:$B$11,2,FALSE)*10^-6</f>
        <v>11810008.619999999</v>
      </c>
      <c r="T3970" s="5">
        <f>Table1[[#This Row],[Fuel Consumption (mmBtu)]]*Table1[[#This Row],[Emission Factor (kg CO2/ mmBtu)]]*10^3</f>
        <v>774539824296.74768</v>
      </c>
      <c r="U3970" s="3">
        <f>Table1[[#This Row],[Emissions (g CO2)]]/(Table1[[#This Row],[Generation (TWh)]]*10^9)</f>
        <v>722.072586049238</v>
      </c>
    </row>
    <row r="3971" spans="1:21" x14ac:dyDescent="0.35">
      <c r="A3971" t="s">
        <v>1261</v>
      </c>
      <c r="B3971" t="s">
        <v>3243</v>
      </c>
      <c r="C3971" t="str">
        <f>SUBSTITUTE(Table1[[#This Row],[Fuel]],", ",",")</f>
        <v>fossil gas: natural gas,fossil liquids: fuel oil</v>
      </c>
      <c r="D3971" t="s">
        <v>3239</v>
      </c>
      <c r="E3971" t="s">
        <v>3275</v>
      </c>
      <c r="H3971" t="s">
        <v>3436</v>
      </c>
      <c r="I3971">
        <v>310</v>
      </c>
      <c r="J3971" t="s">
        <v>3446</v>
      </c>
      <c r="K3971">
        <v>2020</v>
      </c>
      <c r="L3971" t="s">
        <v>29</v>
      </c>
      <c r="M3971" t="s">
        <v>29</v>
      </c>
      <c r="N3971">
        <v>34.127023999999999</v>
      </c>
      <c r="O3971">
        <v>46.576779999999999</v>
      </c>
      <c r="P3971" t="s">
        <v>3522</v>
      </c>
      <c r="Q3971" s="3">
        <f>Table1[[#This Row],[Capacity (MW)]]*0.395*8760*10^-6</f>
        <v>1.072662</v>
      </c>
      <c r="R3971" s="3" cm="1">
        <f t="array" ref="R3971">AVERAGE(VLOOKUP(_xlfn.TEXTSPLIT(Table1[[#This Row],[Fuel (no space after comma)]], ","), FuelList_Final_EF!$A$2:$B$65, 2, FALSE))</f>
        <v>65.583341148886291</v>
      </c>
      <c r="S3971" s="3">
        <f>Table1[[#This Row],[Generation (TWh)]]*10^9*VLOOKUP(Table1[[#This Row],[Turbine/Engine Technology]],Technology_HR!$A$2:$B$11,2,FALSE)*10^-6</f>
        <v>11810008.619999999</v>
      </c>
      <c r="T3971" s="5">
        <f>Table1[[#This Row],[Fuel Consumption (mmBtu)]]*Table1[[#This Row],[Emission Factor (kg CO2/ mmBtu)]]*10^3</f>
        <v>774539824296.74768</v>
      </c>
      <c r="U3971" s="3">
        <f>Table1[[#This Row],[Emissions (g CO2)]]/(Table1[[#This Row],[Generation (TWh)]]*10^9)</f>
        <v>722.072586049238</v>
      </c>
    </row>
    <row r="3972" spans="1:21" x14ac:dyDescent="0.35">
      <c r="A3972" t="s">
        <v>1261</v>
      </c>
      <c r="B3972" t="s">
        <v>3249</v>
      </c>
      <c r="C3972" t="str">
        <f>SUBSTITUTE(Table1[[#This Row],[Fuel]],", ",",")</f>
        <v>fossil gas: waste heat from natural gas</v>
      </c>
      <c r="D3972" t="s">
        <v>3249</v>
      </c>
      <c r="H3972" t="s">
        <v>3440</v>
      </c>
      <c r="I3972">
        <v>290</v>
      </c>
      <c r="J3972" t="s">
        <v>3449</v>
      </c>
      <c r="K3972" t="s">
        <v>29</v>
      </c>
      <c r="L3972" t="s">
        <v>29</v>
      </c>
      <c r="M3972" t="s">
        <v>29</v>
      </c>
      <c r="N3972">
        <v>34.127023999999999</v>
      </c>
      <c r="O3972">
        <v>46.576779999999999</v>
      </c>
      <c r="P3972" t="s">
        <v>3522</v>
      </c>
      <c r="Q3972" s="3">
        <f>Table1[[#This Row],[Capacity (MW)]]*0.395*8760*10^-6</f>
        <v>1.003458</v>
      </c>
      <c r="R3972" s="3" cm="1">
        <f t="array" ref="R3972">AVERAGE(VLOOKUP(_xlfn.TEXTSPLIT(Table1[[#This Row],[Fuel (no space after comma)]], ","), FuelList_Final_EF!$A$2:$B$65, 2, FALSE))</f>
        <v>66.33</v>
      </c>
      <c r="S3972" s="3">
        <f>Table1[[#This Row],[Generation (TWh)]]*10^9*VLOOKUP(Table1[[#This Row],[Turbine/Engine Technology]],Technology_HR!$A$2:$B$11,2,FALSE)*10^-6</f>
        <v>10320565.529999999</v>
      </c>
      <c r="T3972" s="5">
        <f>Table1[[#This Row],[Fuel Consumption (mmBtu)]]*Table1[[#This Row],[Emission Factor (kg CO2/ mmBtu)]]*10^3</f>
        <v>684563111604.8999</v>
      </c>
      <c r="U3972" s="3">
        <f>Table1[[#This Row],[Emissions (g CO2)]]/(Table1[[#This Row],[Generation (TWh)]]*10^9)</f>
        <v>682.20404999999994</v>
      </c>
    </row>
    <row r="3973" spans="1:21" x14ac:dyDescent="0.35">
      <c r="A3973" t="s">
        <v>1262</v>
      </c>
      <c r="B3973" t="s">
        <v>3239</v>
      </c>
      <c r="C3973" t="str">
        <f>SUBSTITUTE(Table1[[#This Row],[Fuel]],", ",",")</f>
        <v>fossil gas: natural gas</v>
      </c>
      <c r="D3973" t="s">
        <v>3239</v>
      </c>
      <c r="H3973" t="s">
        <v>3436</v>
      </c>
      <c r="I3973">
        <v>162</v>
      </c>
      <c r="J3973" t="s">
        <v>3446</v>
      </c>
      <c r="K3973">
        <v>2017</v>
      </c>
      <c r="L3973" t="s">
        <v>29</v>
      </c>
      <c r="M3973" t="s">
        <v>29</v>
      </c>
      <c r="N3973">
        <v>27.578211</v>
      </c>
      <c r="O3973">
        <v>52.530222999999999</v>
      </c>
      <c r="P3973" t="s">
        <v>3522</v>
      </c>
      <c r="Q3973" s="3">
        <f>Table1[[#This Row],[Capacity (MW)]]*0.395*8760*10^-6</f>
        <v>0.56055239999999995</v>
      </c>
      <c r="R3973" s="3" cm="1">
        <f t="array" ref="R3973">AVERAGE(VLOOKUP(_xlfn.TEXTSPLIT(Table1[[#This Row],[Fuel (no space after comma)]], ","), FuelList_Final_EF!$A$2:$B$65, 2, FALSE))</f>
        <v>53.06</v>
      </c>
      <c r="S3973" s="3">
        <f>Table1[[#This Row],[Generation (TWh)]]*10^9*VLOOKUP(Table1[[#This Row],[Turbine/Engine Technology]],Technology_HR!$A$2:$B$11,2,FALSE)*10^-6</f>
        <v>6171681.9239999996</v>
      </c>
      <c r="T3973" s="5">
        <f>Table1[[#This Row],[Fuel Consumption (mmBtu)]]*Table1[[#This Row],[Emission Factor (kg CO2/ mmBtu)]]*10^3</f>
        <v>327469442887.43994</v>
      </c>
      <c r="U3973" s="3">
        <f>Table1[[#This Row],[Emissions (g CO2)]]/(Table1[[#This Row],[Generation (TWh)]]*10^9)</f>
        <v>584.1905999999999</v>
      </c>
    </row>
    <row r="3974" spans="1:21" x14ac:dyDescent="0.35">
      <c r="A3974" t="s">
        <v>1262</v>
      </c>
      <c r="B3974" t="s">
        <v>3239</v>
      </c>
      <c r="C3974" t="str">
        <f>SUBSTITUTE(Table1[[#This Row],[Fuel]],", ",",")</f>
        <v>fossil gas: natural gas</v>
      </c>
      <c r="D3974" t="s">
        <v>3239</v>
      </c>
      <c r="H3974" t="s">
        <v>3436</v>
      </c>
      <c r="I3974">
        <v>162</v>
      </c>
      <c r="J3974" t="s">
        <v>3446</v>
      </c>
      <c r="K3974">
        <v>2017</v>
      </c>
      <c r="L3974" t="s">
        <v>29</v>
      </c>
      <c r="M3974" t="s">
        <v>29</v>
      </c>
      <c r="N3974">
        <v>27.578211</v>
      </c>
      <c r="O3974">
        <v>52.530222999999999</v>
      </c>
      <c r="P3974" t="s">
        <v>3522</v>
      </c>
      <c r="Q3974" s="3">
        <f>Table1[[#This Row],[Capacity (MW)]]*0.395*8760*10^-6</f>
        <v>0.56055239999999995</v>
      </c>
      <c r="R3974" s="3" cm="1">
        <f t="array" ref="R3974">AVERAGE(VLOOKUP(_xlfn.TEXTSPLIT(Table1[[#This Row],[Fuel (no space after comma)]], ","), FuelList_Final_EF!$A$2:$B$65, 2, FALSE))</f>
        <v>53.06</v>
      </c>
      <c r="S3974" s="3">
        <f>Table1[[#This Row],[Generation (TWh)]]*10^9*VLOOKUP(Table1[[#This Row],[Turbine/Engine Technology]],Technology_HR!$A$2:$B$11,2,FALSE)*10^-6</f>
        <v>6171681.9239999996</v>
      </c>
      <c r="T3974" s="5">
        <f>Table1[[#This Row],[Fuel Consumption (mmBtu)]]*Table1[[#This Row],[Emission Factor (kg CO2/ mmBtu)]]*10^3</f>
        <v>327469442887.43994</v>
      </c>
      <c r="U3974" s="3">
        <f>Table1[[#This Row],[Emissions (g CO2)]]/(Table1[[#This Row],[Generation (TWh)]]*10^9)</f>
        <v>584.1905999999999</v>
      </c>
    </row>
    <row r="3975" spans="1:21" x14ac:dyDescent="0.35">
      <c r="A3975" t="s">
        <v>1262</v>
      </c>
      <c r="B3975" t="s">
        <v>3239</v>
      </c>
      <c r="C3975" t="str">
        <f>SUBSTITUTE(Table1[[#This Row],[Fuel]],", ",",")</f>
        <v>fossil gas: natural gas</v>
      </c>
      <c r="D3975" t="s">
        <v>3239</v>
      </c>
      <c r="H3975" t="s">
        <v>3436</v>
      </c>
      <c r="I3975">
        <v>162</v>
      </c>
      <c r="J3975" t="s">
        <v>3446</v>
      </c>
      <c r="K3975">
        <v>2017</v>
      </c>
      <c r="L3975" t="s">
        <v>29</v>
      </c>
      <c r="M3975" t="s">
        <v>29</v>
      </c>
      <c r="N3975">
        <v>27.578211</v>
      </c>
      <c r="O3975">
        <v>52.530222999999999</v>
      </c>
      <c r="P3975" t="s">
        <v>3522</v>
      </c>
      <c r="Q3975" s="3">
        <f>Table1[[#This Row],[Capacity (MW)]]*0.395*8760*10^-6</f>
        <v>0.56055239999999995</v>
      </c>
      <c r="R3975" s="3" cm="1">
        <f t="array" ref="R3975">AVERAGE(VLOOKUP(_xlfn.TEXTSPLIT(Table1[[#This Row],[Fuel (no space after comma)]], ","), FuelList_Final_EF!$A$2:$B$65, 2, FALSE))</f>
        <v>53.06</v>
      </c>
      <c r="S3975" s="3">
        <f>Table1[[#This Row],[Generation (TWh)]]*10^9*VLOOKUP(Table1[[#This Row],[Turbine/Engine Technology]],Technology_HR!$A$2:$B$11,2,FALSE)*10^-6</f>
        <v>6171681.9239999996</v>
      </c>
      <c r="T3975" s="5">
        <f>Table1[[#This Row],[Fuel Consumption (mmBtu)]]*Table1[[#This Row],[Emission Factor (kg CO2/ mmBtu)]]*10^3</f>
        <v>327469442887.43994</v>
      </c>
      <c r="U3975" s="3">
        <f>Table1[[#This Row],[Emissions (g CO2)]]/(Table1[[#This Row],[Generation (TWh)]]*10^9)</f>
        <v>584.1905999999999</v>
      </c>
    </row>
    <row r="3976" spans="1:21" x14ac:dyDescent="0.35">
      <c r="A3976" t="s">
        <v>1262</v>
      </c>
      <c r="B3976" t="s">
        <v>3239</v>
      </c>
      <c r="C3976" t="str">
        <f>SUBSTITUTE(Table1[[#This Row],[Fuel]],", ",",")</f>
        <v>fossil gas: natural gas</v>
      </c>
      <c r="D3976" t="s">
        <v>3239</v>
      </c>
      <c r="H3976" t="s">
        <v>3436</v>
      </c>
      <c r="I3976">
        <v>162</v>
      </c>
      <c r="J3976" t="s">
        <v>3446</v>
      </c>
      <c r="K3976">
        <v>2017</v>
      </c>
      <c r="L3976" t="s">
        <v>29</v>
      </c>
      <c r="M3976" t="s">
        <v>29</v>
      </c>
      <c r="N3976">
        <v>27.578211</v>
      </c>
      <c r="O3976">
        <v>52.530222999999999</v>
      </c>
      <c r="P3976" t="s">
        <v>3522</v>
      </c>
      <c r="Q3976" s="3">
        <f>Table1[[#This Row],[Capacity (MW)]]*0.395*8760*10^-6</f>
        <v>0.56055239999999995</v>
      </c>
      <c r="R3976" s="3" cm="1">
        <f t="array" ref="R3976">AVERAGE(VLOOKUP(_xlfn.TEXTSPLIT(Table1[[#This Row],[Fuel (no space after comma)]], ","), FuelList_Final_EF!$A$2:$B$65, 2, FALSE))</f>
        <v>53.06</v>
      </c>
      <c r="S3976" s="3">
        <f>Table1[[#This Row],[Generation (TWh)]]*10^9*VLOOKUP(Table1[[#This Row],[Turbine/Engine Technology]],Technology_HR!$A$2:$B$11,2,FALSE)*10^-6</f>
        <v>6171681.9239999996</v>
      </c>
      <c r="T3976" s="5">
        <f>Table1[[#This Row],[Fuel Consumption (mmBtu)]]*Table1[[#This Row],[Emission Factor (kg CO2/ mmBtu)]]*10^3</f>
        <v>327469442887.43994</v>
      </c>
      <c r="U3976" s="3">
        <f>Table1[[#This Row],[Emissions (g CO2)]]/(Table1[[#This Row],[Generation (TWh)]]*10^9)</f>
        <v>584.1905999999999</v>
      </c>
    </row>
    <row r="3977" spans="1:21" x14ac:dyDescent="0.35">
      <c r="A3977" t="s">
        <v>1262</v>
      </c>
      <c r="B3977" t="s">
        <v>3239</v>
      </c>
      <c r="C3977" t="str">
        <f>SUBSTITUTE(Table1[[#This Row],[Fuel]],", ",",")</f>
        <v>fossil gas: natural gas</v>
      </c>
      <c r="D3977" t="s">
        <v>3239</v>
      </c>
      <c r="H3977" t="s">
        <v>3436</v>
      </c>
      <c r="I3977">
        <v>162</v>
      </c>
      <c r="J3977" t="s">
        <v>3451</v>
      </c>
      <c r="K3977" t="s">
        <v>29</v>
      </c>
      <c r="L3977" t="s">
        <v>29</v>
      </c>
      <c r="M3977" t="s">
        <v>29</v>
      </c>
      <c r="N3977">
        <v>27.578211</v>
      </c>
      <c r="O3977">
        <v>52.530222999999999</v>
      </c>
      <c r="P3977" t="s">
        <v>3522</v>
      </c>
      <c r="Q3977" s="3">
        <f>Table1[[#This Row],[Capacity (MW)]]*0.395*8760*10^-6</f>
        <v>0.56055239999999995</v>
      </c>
      <c r="R3977" s="3" cm="1">
        <f t="array" ref="R3977">AVERAGE(VLOOKUP(_xlfn.TEXTSPLIT(Table1[[#This Row],[Fuel (no space after comma)]], ","), FuelList_Final_EF!$A$2:$B$65, 2, FALSE))</f>
        <v>53.06</v>
      </c>
      <c r="S3977" s="3">
        <f>Table1[[#This Row],[Generation (TWh)]]*10^9*VLOOKUP(Table1[[#This Row],[Turbine/Engine Technology]],Technology_HR!$A$2:$B$11,2,FALSE)*10^-6</f>
        <v>6171681.9239999996</v>
      </c>
      <c r="T3977" s="5">
        <f>Table1[[#This Row],[Fuel Consumption (mmBtu)]]*Table1[[#This Row],[Emission Factor (kg CO2/ mmBtu)]]*10^3</f>
        <v>327469442887.43994</v>
      </c>
      <c r="U3977" s="3">
        <f>Table1[[#This Row],[Emissions (g CO2)]]/(Table1[[#This Row],[Generation (TWh)]]*10^9)</f>
        <v>584.1905999999999</v>
      </c>
    </row>
    <row r="3978" spans="1:21" x14ac:dyDescent="0.35">
      <c r="A3978" t="s">
        <v>1262</v>
      </c>
      <c r="B3978" t="s">
        <v>3239</v>
      </c>
      <c r="C3978" t="str">
        <f>SUBSTITUTE(Table1[[#This Row],[Fuel]],", ",",")</f>
        <v>fossil gas: natural gas</v>
      </c>
      <c r="D3978" t="s">
        <v>3239</v>
      </c>
      <c r="H3978" t="s">
        <v>3436</v>
      </c>
      <c r="I3978">
        <v>162</v>
      </c>
      <c r="J3978" t="s">
        <v>3451</v>
      </c>
      <c r="K3978" t="s">
        <v>29</v>
      </c>
      <c r="L3978" t="s">
        <v>29</v>
      </c>
      <c r="M3978" t="s">
        <v>29</v>
      </c>
      <c r="N3978">
        <v>27.578211</v>
      </c>
      <c r="O3978">
        <v>52.530222999999999</v>
      </c>
      <c r="P3978" t="s">
        <v>3522</v>
      </c>
      <c r="Q3978" s="3">
        <f>Table1[[#This Row],[Capacity (MW)]]*0.395*8760*10^-6</f>
        <v>0.56055239999999995</v>
      </c>
      <c r="R3978" s="3" cm="1">
        <f t="array" ref="R3978">AVERAGE(VLOOKUP(_xlfn.TEXTSPLIT(Table1[[#This Row],[Fuel (no space after comma)]], ","), FuelList_Final_EF!$A$2:$B$65, 2, FALSE))</f>
        <v>53.06</v>
      </c>
      <c r="S3978" s="3">
        <f>Table1[[#This Row],[Generation (TWh)]]*10^9*VLOOKUP(Table1[[#This Row],[Turbine/Engine Technology]],Technology_HR!$A$2:$B$11,2,FALSE)*10^-6</f>
        <v>6171681.9239999996</v>
      </c>
      <c r="T3978" s="5">
        <f>Table1[[#This Row],[Fuel Consumption (mmBtu)]]*Table1[[#This Row],[Emission Factor (kg CO2/ mmBtu)]]*10^3</f>
        <v>327469442887.43994</v>
      </c>
      <c r="U3978" s="3">
        <f>Table1[[#This Row],[Emissions (g CO2)]]/(Table1[[#This Row],[Generation (TWh)]]*10^9)</f>
        <v>584.1905999999999</v>
      </c>
    </row>
    <row r="3979" spans="1:21" x14ac:dyDescent="0.35">
      <c r="A3979" t="s">
        <v>1263</v>
      </c>
      <c r="B3979" t="s">
        <v>3240</v>
      </c>
      <c r="C3979" t="str">
        <f>SUBSTITUTE(Table1[[#This Row],[Fuel]],", ",",")</f>
        <v>fossil gas: natural gas,fossil liquids: diesel</v>
      </c>
      <c r="D3979" t="s">
        <v>3239</v>
      </c>
      <c r="E3979" t="s">
        <v>3258</v>
      </c>
      <c r="H3979" t="s">
        <v>3438</v>
      </c>
      <c r="I3979">
        <v>478</v>
      </c>
      <c r="J3979" t="s">
        <v>3446</v>
      </c>
      <c r="K3979">
        <v>2012</v>
      </c>
      <c r="L3979" t="s">
        <v>29</v>
      </c>
      <c r="M3979" t="s">
        <v>29</v>
      </c>
      <c r="N3979">
        <v>35.415599999999998</v>
      </c>
      <c r="O3979">
        <v>51.850999999999999</v>
      </c>
      <c r="P3979" t="s">
        <v>3522</v>
      </c>
      <c r="Q3979" s="3">
        <f>Table1[[#This Row],[Capacity (MW)]]*0.395*8760*10^-6</f>
        <v>1.6539756000000001</v>
      </c>
      <c r="R3979" s="3" cm="1">
        <f t="array" ref="R3979">AVERAGE(VLOOKUP(_xlfn.TEXTSPLIT(Table1[[#This Row],[Fuel (no space after comma)]], ","), FuelList_Final_EF!$A$2:$B$65, 2, FALSE))</f>
        <v>65.583341148886291</v>
      </c>
      <c r="S3979" s="3">
        <f>Table1[[#This Row],[Generation (TWh)]]*10^9*VLOOKUP(Table1[[#This Row],[Turbine/Engine Technology]],Technology_HR!$A$2:$B$11,2,FALSE)*10^-6</f>
        <v>12485861.804399999</v>
      </c>
      <c r="T3979" s="5">
        <f>Table1[[#This Row],[Fuel Consumption (mmBtu)]]*Table1[[#This Row],[Emission Factor (kg CO2/ mmBtu)]]*10^3</f>
        <v>818864534255.81409</v>
      </c>
      <c r="U3979" s="3">
        <f>Table1[[#This Row],[Emissions (g CO2)]]/(Table1[[#This Row],[Generation (TWh)]]*10^9)</f>
        <v>495.08864233294258</v>
      </c>
    </row>
    <row r="3980" spans="1:21" x14ac:dyDescent="0.35">
      <c r="A3980" t="s">
        <v>1263</v>
      </c>
      <c r="B3980" t="s">
        <v>3240</v>
      </c>
      <c r="C3980" t="str">
        <f>SUBSTITUTE(Table1[[#This Row],[Fuel]],", ",",")</f>
        <v>fossil gas: natural gas,fossil liquids: diesel</v>
      </c>
      <c r="D3980" t="s">
        <v>3239</v>
      </c>
      <c r="E3980" t="s">
        <v>3258</v>
      </c>
      <c r="H3980" t="s">
        <v>3438</v>
      </c>
      <c r="I3980">
        <v>478</v>
      </c>
      <c r="J3980" t="s">
        <v>3446</v>
      </c>
      <c r="K3980">
        <v>2012</v>
      </c>
      <c r="L3980" t="s">
        <v>29</v>
      </c>
      <c r="M3980" t="s">
        <v>29</v>
      </c>
      <c r="N3980">
        <v>35.415599999999998</v>
      </c>
      <c r="O3980">
        <v>51.850999999999999</v>
      </c>
      <c r="P3980" t="s">
        <v>3522</v>
      </c>
      <c r="Q3980" s="3">
        <f>Table1[[#This Row],[Capacity (MW)]]*0.395*8760*10^-6</f>
        <v>1.6539756000000001</v>
      </c>
      <c r="R3980" s="3" cm="1">
        <f t="array" ref="R3980">AVERAGE(VLOOKUP(_xlfn.TEXTSPLIT(Table1[[#This Row],[Fuel (no space after comma)]], ","), FuelList_Final_EF!$A$2:$B$65, 2, FALSE))</f>
        <v>65.583341148886291</v>
      </c>
      <c r="S3980" s="3">
        <f>Table1[[#This Row],[Generation (TWh)]]*10^9*VLOOKUP(Table1[[#This Row],[Turbine/Engine Technology]],Technology_HR!$A$2:$B$11,2,FALSE)*10^-6</f>
        <v>12485861.804399999</v>
      </c>
      <c r="T3980" s="5">
        <f>Table1[[#This Row],[Fuel Consumption (mmBtu)]]*Table1[[#This Row],[Emission Factor (kg CO2/ mmBtu)]]*10^3</f>
        <v>818864534255.81409</v>
      </c>
      <c r="U3980" s="3">
        <f>Table1[[#This Row],[Emissions (g CO2)]]/(Table1[[#This Row],[Generation (TWh)]]*10^9)</f>
        <v>495.08864233294258</v>
      </c>
    </row>
    <row r="3981" spans="1:21" x14ac:dyDescent="0.35">
      <c r="A3981" t="s">
        <v>1263</v>
      </c>
      <c r="B3981" t="s">
        <v>3240</v>
      </c>
      <c r="C3981" t="str">
        <f>SUBSTITUTE(Table1[[#This Row],[Fuel]],", ",",")</f>
        <v>fossil gas: natural gas,fossil liquids: diesel</v>
      </c>
      <c r="D3981" t="s">
        <v>3239</v>
      </c>
      <c r="E3981" t="s">
        <v>3258</v>
      </c>
      <c r="H3981" t="s">
        <v>3438</v>
      </c>
      <c r="I3981">
        <v>478</v>
      </c>
      <c r="J3981" t="s">
        <v>3446</v>
      </c>
      <c r="K3981">
        <v>2012</v>
      </c>
      <c r="L3981" t="s">
        <v>29</v>
      </c>
      <c r="M3981" t="s">
        <v>29</v>
      </c>
      <c r="N3981">
        <v>35.415599999999998</v>
      </c>
      <c r="O3981">
        <v>51.850999999999999</v>
      </c>
      <c r="P3981" t="s">
        <v>3522</v>
      </c>
      <c r="Q3981" s="3">
        <f>Table1[[#This Row],[Capacity (MW)]]*0.395*8760*10^-6</f>
        <v>1.6539756000000001</v>
      </c>
      <c r="R3981" s="3" cm="1">
        <f t="array" ref="R3981">AVERAGE(VLOOKUP(_xlfn.TEXTSPLIT(Table1[[#This Row],[Fuel (no space after comma)]], ","), FuelList_Final_EF!$A$2:$B$65, 2, FALSE))</f>
        <v>65.583341148886291</v>
      </c>
      <c r="S3981" s="3">
        <f>Table1[[#This Row],[Generation (TWh)]]*10^9*VLOOKUP(Table1[[#This Row],[Turbine/Engine Technology]],Technology_HR!$A$2:$B$11,2,FALSE)*10^-6</f>
        <v>12485861.804399999</v>
      </c>
      <c r="T3981" s="5">
        <f>Table1[[#This Row],[Fuel Consumption (mmBtu)]]*Table1[[#This Row],[Emission Factor (kg CO2/ mmBtu)]]*10^3</f>
        <v>818864534255.81409</v>
      </c>
      <c r="U3981" s="3">
        <f>Table1[[#This Row],[Emissions (g CO2)]]/(Table1[[#This Row],[Generation (TWh)]]*10^9)</f>
        <v>495.08864233294258</v>
      </c>
    </row>
    <row r="3982" spans="1:21" x14ac:dyDescent="0.35">
      <c r="A3982" t="s">
        <v>1263</v>
      </c>
      <c r="B3982" t="s">
        <v>3240</v>
      </c>
      <c r="C3982" t="str">
        <f>SUBSTITUTE(Table1[[#This Row],[Fuel]],", ",",")</f>
        <v>fossil gas: natural gas,fossil liquids: diesel</v>
      </c>
      <c r="D3982" t="s">
        <v>3239</v>
      </c>
      <c r="E3982" t="s">
        <v>3258</v>
      </c>
      <c r="H3982" t="s">
        <v>3438</v>
      </c>
      <c r="I3982">
        <v>478</v>
      </c>
      <c r="J3982" t="s">
        <v>3446</v>
      </c>
      <c r="K3982">
        <v>2012</v>
      </c>
      <c r="L3982" t="s">
        <v>29</v>
      </c>
      <c r="M3982" t="s">
        <v>29</v>
      </c>
      <c r="N3982">
        <v>35.415599999999998</v>
      </c>
      <c r="O3982">
        <v>51.850999999999999</v>
      </c>
      <c r="P3982" t="s">
        <v>3522</v>
      </c>
      <c r="Q3982" s="3">
        <f>Table1[[#This Row],[Capacity (MW)]]*0.395*8760*10^-6</f>
        <v>1.6539756000000001</v>
      </c>
      <c r="R3982" s="3" cm="1">
        <f t="array" ref="R3982">AVERAGE(VLOOKUP(_xlfn.TEXTSPLIT(Table1[[#This Row],[Fuel (no space after comma)]], ","), FuelList_Final_EF!$A$2:$B$65, 2, FALSE))</f>
        <v>65.583341148886291</v>
      </c>
      <c r="S3982" s="3">
        <f>Table1[[#This Row],[Generation (TWh)]]*10^9*VLOOKUP(Table1[[#This Row],[Turbine/Engine Technology]],Technology_HR!$A$2:$B$11,2,FALSE)*10^-6</f>
        <v>12485861.804399999</v>
      </c>
      <c r="T3982" s="5">
        <f>Table1[[#This Row],[Fuel Consumption (mmBtu)]]*Table1[[#This Row],[Emission Factor (kg CO2/ mmBtu)]]*10^3</f>
        <v>818864534255.81409</v>
      </c>
      <c r="U3982" s="3">
        <f>Table1[[#This Row],[Emissions (g CO2)]]/(Table1[[#This Row],[Generation (TWh)]]*10^9)</f>
        <v>495.08864233294258</v>
      </c>
    </row>
    <row r="3983" spans="1:21" x14ac:dyDescent="0.35">
      <c r="A3983" t="s">
        <v>1263</v>
      </c>
      <c r="B3983" t="s">
        <v>3240</v>
      </c>
      <c r="C3983" t="str">
        <f>SUBSTITUTE(Table1[[#This Row],[Fuel]],", ",",")</f>
        <v>fossil gas: natural gas,fossil liquids: diesel</v>
      </c>
      <c r="D3983" t="s">
        <v>3239</v>
      </c>
      <c r="E3983" t="s">
        <v>3258</v>
      </c>
      <c r="H3983" t="s">
        <v>3438</v>
      </c>
      <c r="I3983">
        <v>478</v>
      </c>
      <c r="J3983" t="s">
        <v>3446</v>
      </c>
      <c r="K3983">
        <v>2012</v>
      </c>
      <c r="L3983" t="s">
        <v>29</v>
      </c>
      <c r="M3983" t="s">
        <v>29</v>
      </c>
      <c r="N3983">
        <v>35.415599999999998</v>
      </c>
      <c r="O3983">
        <v>51.850999999999999</v>
      </c>
      <c r="P3983" t="s">
        <v>3522</v>
      </c>
      <c r="Q3983" s="3">
        <f>Table1[[#This Row],[Capacity (MW)]]*0.395*8760*10^-6</f>
        <v>1.6539756000000001</v>
      </c>
      <c r="R3983" s="3" cm="1">
        <f t="array" ref="R3983">AVERAGE(VLOOKUP(_xlfn.TEXTSPLIT(Table1[[#This Row],[Fuel (no space after comma)]], ","), FuelList_Final_EF!$A$2:$B$65, 2, FALSE))</f>
        <v>65.583341148886291</v>
      </c>
      <c r="S3983" s="3">
        <f>Table1[[#This Row],[Generation (TWh)]]*10^9*VLOOKUP(Table1[[#This Row],[Turbine/Engine Technology]],Technology_HR!$A$2:$B$11,2,FALSE)*10^-6</f>
        <v>12485861.804399999</v>
      </c>
      <c r="T3983" s="5">
        <f>Table1[[#This Row],[Fuel Consumption (mmBtu)]]*Table1[[#This Row],[Emission Factor (kg CO2/ mmBtu)]]*10^3</f>
        <v>818864534255.81409</v>
      </c>
      <c r="U3983" s="3">
        <f>Table1[[#This Row],[Emissions (g CO2)]]/(Table1[[#This Row],[Generation (TWh)]]*10^9)</f>
        <v>495.08864233294258</v>
      </c>
    </row>
    <row r="3984" spans="1:21" x14ac:dyDescent="0.35">
      <c r="A3984" t="s">
        <v>1263</v>
      </c>
      <c r="B3984" t="s">
        <v>3240</v>
      </c>
      <c r="C3984" t="str">
        <f>SUBSTITUTE(Table1[[#This Row],[Fuel]],", ",",")</f>
        <v>fossil gas: natural gas,fossil liquids: diesel</v>
      </c>
      <c r="D3984" t="s">
        <v>3239</v>
      </c>
      <c r="E3984" t="s">
        <v>3258</v>
      </c>
      <c r="H3984" t="s">
        <v>3438</v>
      </c>
      <c r="I3984">
        <v>478</v>
      </c>
      <c r="J3984" t="s">
        <v>3446</v>
      </c>
      <c r="K3984">
        <v>2012</v>
      </c>
      <c r="L3984" t="s">
        <v>29</v>
      </c>
      <c r="M3984" t="s">
        <v>29</v>
      </c>
      <c r="N3984">
        <v>35.415599999999998</v>
      </c>
      <c r="O3984">
        <v>51.850999999999999</v>
      </c>
      <c r="P3984" t="s">
        <v>3522</v>
      </c>
      <c r="Q3984" s="3">
        <f>Table1[[#This Row],[Capacity (MW)]]*0.395*8760*10^-6</f>
        <v>1.6539756000000001</v>
      </c>
      <c r="R3984" s="3" cm="1">
        <f t="array" ref="R3984">AVERAGE(VLOOKUP(_xlfn.TEXTSPLIT(Table1[[#This Row],[Fuel (no space after comma)]], ","), FuelList_Final_EF!$A$2:$B$65, 2, FALSE))</f>
        <v>65.583341148886291</v>
      </c>
      <c r="S3984" s="3">
        <f>Table1[[#This Row],[Generation (TWh)]]*10^9*VLOOKUP(Table1[[#This Row],[Turbine/Engine Technology]],Technology_HR!$A$2:$B$11,2,FALSE)*10^-6</f>
        <v>12485861.804399999</v>
      </c>
      <c r="T3984" s="5">
        <f>Table1[[#This Row],[Fuel Consumption (mmBtu)]]*Table1[[#This Row],[Emission Factor (kg CO2/ mmBtu)]]*10^3</f>
        <v>818864534255.81409</v>
      </c>
      <c r="U3984" s="3">
        <f>Table1[[#This Row],[Emissions (g CO2)]]/(Table1[[#This Row],[Generation (TWh)]]*10^9)</f>
        <v>495.08864233294258</v>
      </c>
    </row>
    <row r="3985" spans="1:21" x14ac:dyDescent="0.35">
      <c r="A3985" t="s">
        <v>1253</v>
      </c>
      <c r="B3985" t="s">
        <v>3239</v>
      </c>
      <c r="C3985" t="str">
        <f>SUBSTITUTE(Table1[[#This Row],[Fuel]],", ",",")</f>
        <v>fossil gas: natural gas</v>
      </c>
      <c r="D3985" t="s">
        <v>3239</v>
      </c>
      <c r="H3985" t="s">
        <v>3438</v>
      </c>
      <c r="I3985">
        <v>910</v>
      </c>
      <c r="J3985" t="s">
        <v>3445</v>
      </c>
      <c r="K3985" t="s">
        <v>29</v>
      </c>
      <c r="L3985" t="s">
        <v>29</v>
      </c>
      <c r="M3985" t="s">
        <v>29</v>
      </c>
      <c r="N3985">
        <v>32.400232000000003</v>
      </c>
      <c r="O3985">
        <v>48.564515999999998</v>
      </c>
      <c r="P3985" t="s">
        <v>3522</v>
      </c>
      <c r="Q3985" s="3">
        <f>Table1[[#This Row],[Capacity (MW)]]*0.395*8760*10^-6</f>
        <v>3.1487819999999997</v>
      </c>
      <c r="R3985" s="3" cm="1">
        <f t="array" ref="R3985">AVERAGE(VLOOKUP(_xlfn.TEXTSPLIT(Table1[[#This Row],[Fuel (no space after comma)]], ","), FuelList_Final_EF!$A$2:$B$65, 2, FALSE))</f>
        <v>53.06</v>
      </c>
      <c r="S3985" s="3">
        <f>Table1[[#This Row],[Generation (TWh)]]*10^9*VLOOKUP(Table1[[#This Row],[Turbine/Engine Technology]],Technology_HR!$A$2:$B$11,2,FALSE)*10^-6</f>
        <v>23770155.317999996</v>
      </c>
      <c r="T3985" s="5">
        <f>Table1[[#This Row],[Fuel Consumption (mmBtu)]]*Table1[[#This Row],[Emission Factor (kg CO2/ mmBtu)]]*10^3</f>
        <v>1261244441173.0801</v>
      </c>
      <c r="U3985" s="3">
        <f>Table1[[#This Row],[Emissions (g CO2)]]/(Table1[[#This Row],[Generation (TWh)]]*10^9)</f>
        <v>400.54994000000011</v>
      </c>
    </row>
    <row r="3986" spans="1:21" x14ac:dyDescent="0.35">
      <c r="A3986" t="s">
        <v>1248</v>
      </c>
      <c r="B3986" t="s">
        <v>3239</v>
      </c>
      <c r="C3986" t="str">
        <f>SUBSTITUTE(Table1[[#This Row],[Fuel]],", ",",")</f>
        <v>fossil gas: natural gas</v>
      </c>
      <c r="D3986" t="s">
        <v>3239</v>
      </c>
      <c r="H3986" t="s">
        <v>3436</v>
      </c>
      <c r="I3986">
        <v>307</v>
      </c>
      <c r="J3986" t="s">
        <v>3446</v>
      </c>
      <c r="K3986">
        <v>2023</v>
      </c>
      <c r="L3986" t="s">
        <v>29</v>
      </c>
      <c r="M3986" t="s">
        <v>29</v>
      </c>
      <c r="N3986">
        <v>32.521828999999997</v>
      </c>
      <c r="O3986">
        <v>48.220956000000001</v>
      </c>
      <c r="P3986" t="s">
        <v>3522</v>
      </c>
      <c r="Q3986" s="3">
        <f>Table1[[#This Row],[Capacity (MW)]]*0.395*8760*10^-6</f>
        <v>1.0622813999999998</v>
      </c>
      <c r="R3986" s="3" cm="1">
        <f t="array" ref="R3986">AVERAGE(VLOOKUP(_xlfn.TEXTSPLIT(Table1[[#This Row],[Fuel (no space after comma)]], ","), FuelList_Final_EF!$A$2:$B$65, 2, FALSE))</f>
        <v>53.06</v>
      </c>
      <c r="S3986" s="3">
        <f>Table1[[#This Row],[Generation (TWh)]]*10^9*VLOOKUP(Table1[[#This Row],[Turbine/Engine Technology]],Technology_HR!$A$2:$B$11,2,FALSE)*10^-6</f>
        <v>11695718.213999998</v>
      </c>
      <c r="T3986" s="5">
        <f>Table1[[#This Row],[Fuel Consumption (mmBtu)]]*Table1[[#This Row],[Emission Factor (kg CO2/ mmBtu)]]*10^3</f>
        <v>620574808434.83997</v>
      </c>
      <c r="U3986" s="3">
        <f>Table1[[#This Row],[Emissions (g CO2)]]/(Table1[[#This Row],[Generation (TWh)]]*10^9)</f>
        <v>584.19060000000013</v>
      </c>
    </row>
    <row r="3987" spans="1:21" x14ac:dyDescent="0.35">
      <c r="A3987" t="s">
        <v>1248</v>
      </c>
      <c r="B3987" t="s">
        <v>3249</v>
      </c>
      <c r="C3987" t="str">
        <f>SUBSTITUTE(Table1[[#This Row],[Fuel]],", ",",")</f>
        <v>fossil gas: waste heat from natural gas</v>
      </c>
      <c r="D3987" t="s">
        <v>3249</v>
      </c>
      <c r="H3987" t="s">
        <v>3440</v>
      </c>
      <c r="I3987">
        <v>141</v>
      </c>
      <c r="J3987" t="s">
        <v>3449</v>
      </c>
      <c r="K3987" t="s">
        <v>29</v>
      </c>
      <c r="L3987" t="s">
        <v>29</v>
      </c>
      <c r="M3987" t="s">
        <v>29</v>
      </c>
      <c r="N3987">
        <v>32.521828999999997</v>
      </c>
      <c r="O3987">
        <v>48.220956000000001</v>
      </c>
      <c r="P3987" t="s">
        <v>3522</v>
      </c>
      <c r="Q3987" s="3">
        <f>Table1[[#This Row],[Capacity (MW)]]*0.395*8760*10^-6</f>
        <v>0.48788819999999999</v>
      </c>
      <c r="R3987" s="3" cm="1">
        <f t="array" ref="R3987">AVERAGE(VLOOKUP(_xlfn.TEXTSPLIT(Table1[[#This Row],[Fuel (no space after comma)]], ","), FuelList_Final_EF!$A$2:$B$65, 2, FALSE))</f>
        <v>66.33</v>
      </c>
      <c r="S3987" s="3">
        <f>Table1[[#This Row],[Generation (TWh)]]*10^9*VLOOKUP(Table1[[#This Row],[Turbine/Engine Technology]],Technology_HR!$A$2:$B$11,2,FALSE)*10^-6</f>
        <v>5017930.1370000001</v>
      </c>
      <c r="T3987" s="5">
        <f>Table1[[#This Row],[Fuel Consumption (mmBtu)]]*Table1[[#This Row],[Emission Factor (kg CO2/ mmBtu)]]*10^3</f>
        <v>332839305987.20996</v>
      </c>
      <c r="U3987" s="3">
        <f>Table1[[#This Row],[Emissions (g CO2)]]/(Table1[[#This Row],[Generation (TWh)]]*10^9)</f>
        <v>682.20404999999994</v>
      </c>
    </row>
    <row r="3988" spans="1:21" x14ac:dyDescent="0.35">
      <c r="A3988" t="s">
        <v>1264</v>
      </c>
      <c r="B3988" t="s">
        <v>3243</v>
      </c>
      <c r="C3988" t="str">
        <f>SUBSTITUTE(Table1[[#This Row],[Fuel]],", ",",")</f>
        <v>fossil gas: natural gas,fossil liquids: fuel oil</v>
      </c>
      <c r="D3988" t="s">
        <v>3239</v>
      </c>
      <c r="E3988" t="s">
        <v>3275</v>
      </c>
      <c r="H3988" t="s">
        <v>3436</v>
      </c>
      <c r="I3988">
        <v>117</v>
      </c>
      <c r="J3988" t="s">
        <v>3446</v>
      </c>
      <c r="K3988">
        <v>2005</v>
      </c>
      <c r="L3988" t="s">
        <v>29</v>
      </c>
      <c r="M3988" t="s">
        <v>29</v>
      </c>
      <c r="N3988">
        <v>30.452999999999999</v>
      </c>
      <c r="O3988">
        <v>49.085999999999999</v>
      </c>
      <c r="P3988" t="s">
        <v>3522</v>
      </c>
      <c r="Q3988" s="3">
        <f>Table1[[#This Row],[Capacity (MW)]]*0.395*8760*10^-6</f>
        <v>0.40484340000000002</v>
      </c>
      <c r="R3988" s="3" cm="1">
        <f t="array" ref="R3988">AVERAGE(VLOOKUP(_xlfn.TEXTSPLIT(Table1[[#This Row],[Fuel (no space after comma)]], ","), FuelList_Final_EF!$A$2:$B$65, 2, FALSE))</f>
        <v>65.583341148886291</v>
      </c>
      <c r="S3988" s="3">
        <f>Table1[[#This Row],[Generation (TWh)]]*10^9*VLOOKUP(Table1[[#This Row],[Turbine/Engine Technology]],Technology_HR!$A$2:$B$11,2,FALSE)*10^-6</f>
        <v>4457325.8339999998</v>
      </c>
      <c r="T3988" s="5">
        <f>Table1[[#This Row],[Fuel Consumption (mmBtu)]]*Table1[[#This Row],[Emission Factor (kg CO2/ mmBtu)]]*10^3</f>
        <v>292326320782.96606</v>
      </c>
      <c r="U3988" s="3">
        <f>Table1[[#This Row],[Emissions (g CO2)]]/(Table1[[#This Row],[Generation (TWh)]]*10^9)</f>
        <v>722.072586049238</v>
      </c>
    </row>
    <row r="3989" spans="1:21" x14ac:dyDescent="0.35">
      <c r="A3989" t="s">
        <v>1264</v>
      </c>
      <c r="B3989" t="s">
        <v>3243</v>
      </c>
      <c r="C3989" t="str">
        <f>SUBSTITUTE(Table1[[#This Row],[Fuel]],", ",",")</f>
        <v>fossil gas: natural gas,fossil liquids: fuel oil</v>
      </c>
      <c r="D3989" t="s">
        <v>3239</v>
      </c>
      <c r="E3989" t="s">
        <v>3275</v>
      </c>
      <c r="H3989" t="s">
        <v>3436</v>
      </c>
      <c r="I3989">
        <v>117</v>
      </c>
      <c r="J3989" t="s">
        <v>3446</v>
      </c>
      <c r="K3989">
        <v>2005</v>
      </c>
      <c r="L3989" t="s">
        <v>29</v>
      </c>
      <c r="M3989" t="s">
        <v>29</v>
      </c>
      <c r="N3989">
        <v>30.452999999999999</v>
      </c>
      <c r="O3989">
        <v>49.085999999999999</v>
      </c>
      <c r="P3989" t="s">
        <v>3522</v>
      </c>
      <c r="Q3989" s="3">
        <f>Table1[[#This Row],[Capacity (MW)]]*0.395*8760*10^-6</f>
        <v>0.40484340000000002</v>
      </c>
      <c r="R3989" s="3" cm="1">
        <f t="array" ref="R3989">AVERAGE(VLOOKUP(_xlfn.TEXTSPLIT(Table1[[#This Row],[Fuel (no space after comma)]], ","), FuelList_Final_EF!$A$2:$B$65, 2, FALSE))</f>
        <v>65.583341148886291</v>
      </c>
      <c r="S3989" s="3">
        <f>Table1[[#This Row],[Generation (TWh)]]*10^9*VLOOKUP(Table1[[#This Row],[Turbine/Engine Technology]],Technology_HR!$A$2:$B$11,2,FALSE)*10^-6</f>
        <v>4457325.8339999998</v>
      </c>
      <c r="T3989" s="5">
        <f>Table1[[#This Row],[Fuel Consumption (mmBtu)]]*Table1[[#This Row],[Emission Factor (kg CO2/ mmBtu)]]*10^3</f>
        <v>292326320782.96606</v>
      </c>
      <c r="U3989" s="3">
        <f>Table1[[#This Row],[Emissions (g CO2)]]/(Table1[[#This Row],[Generation (TWh)]]*10^9)</f>
        <v>722.072586049238</v>
      </c>
    </row>
    <row r="3990" spans="1:21" x14ac:dyDescent="0.35">
      <c r="A3990" t="s">
        <v>1264</v>
      </c>
      <c r="B3990" t="s">
        <v>3243</v>
      </c>
      <c r="C3990" t="str">
        <f>SUBSTITUTE(Table1[[#This Row],[Fuel]],", ",",")</f>
        <v>fossil gas: natural gas,fossil liquids: fuel oil</v>
      </c>
      <c r="D3990" t="s">
        <v>3239</v>
      </c>
      <c r="E3990" t="s">
        <v>3275</v>
      </c>
      <c r="H3990" t="s">
        <v>3436</v>
      </c>
      <c r="I3990">
        <v>117</v>
      </c>
      <c r="J3990" t="s">
        <v>3446</v>
      </c>
      <c r="K3990">
        <v>2005</v>
      </c>
      <c r="L3990" t="s">
        <v>29</v>
      </c>
      <c r="M3990" t="s">
        <v>29</v>
      </c>
      <c r="N3990">
        <v>30.452999999999999</v>
      </c>
      <c r="O3990">
        <v>49.085999999999999</v>
      </c>
      <c r="P3990" t="s">
        <v>3522</v>
      </c>
      <c r="Q3990" s="3">
        <f>Table1[[#This Row],[Capacity (MW)]]*0.395*8760*10^-6</f>
        <v>0.40484340000000002</v>
      </c>
      <c r="R3990" s="3" cm="1">
        <f t="array" ref="R3990">AVERAGE(VLOOKUP(_xlfn.TEXTSPLIT(Table1[[#This Row],[Fuel (no space after comma)]], ","), FuelList_Final_EF!$A$2:$B$65, 2, FALSE))</f>
        <v>65.583341148886291</v>
      </c>
      <c r="S3990" s="3">
        <f>Table1[[#This Row],[Generation (TWh)]]*10^9*VLOOKUP(Table1[[#This Row],[Turbine/Engine Technology]],Technology_HR!$A$2:$B$11,2,FALSE)*10^-6</f>
        <v>4457325.8339999998</v>
      </c>
      <c r="T3990" s="5">
        <f>Table1[[#This Row],[Fuel Consumption (mmBtu)]]*Table1[[#This Row],[Emission Factor (kg CO2/ mmBtu)]]*10^3</f>
        <v>292326320782.96606</v>
      </c>
      <c r="U3990" s="3">
        <f>Table1[[#This Row],[Emissions (g CO2)]]/(Table1[[#This Row],[Generation (TWh)]]*10^9)</f>
        <v>722.072586049238</v>
      </c>
    </row>
    <row r="3991" spans="1:21" x14ac:dyDescent="0.35">
      <c r="A3991" t="s">
        <v>1264</v>
      </c>
      <c r="B3991" t="s">
        <v>3243</v>
      </c>
      <c r="C3991" t="str">
        <f>SUBSTITUTE(Table1[[#This Row],[Fuel]],", ",",")</f>
        <v>fossil gas: natural gas,fossil liquids: fuel oil</v>
      </c>
      <c r="D3991" t="s">
        <v>3239</v>
      </c>
      <c r="E3991" t="s">
        <v>3275</v>
      </c>
      <c r="H3991" t="s">
        <v>3436</v>
      </c>
      <c r="I3991">
        <v>117</v>
      </c>
      <c r="J3991" t="s">
        <v>3446</v>
      </c>
      <c r="K3991">
        <v>2005</v>
      </c>
      <c r="L3991" t="s">
        <v>29</v>
      </c>
      <c r="M3991" t="s">
        <v>29</v>
      </c>
      <c r="N3991">
        <v>30.452999999999999</v>
      </c>
      <c r="O3991">
        <v>49.085999999999999</v>
      </c>
      <c r="P3991" t="s">
        <v>3522</v>
      </c>
      <c r="Q3991" s="3">
        <f>Table1[[#This Row],[Capacity (MW)]]*0.395*8760*10^-6</f>
        <v>0.40484340000000002</v>
      </c>
      <c r="R3991" s="3" cm="1">
        <f t="array" ref="R3991">AVERAGE(VLOOKUP(_xlfn.TEXTSPLIT(Table1[[#This Row],[Fuel (no space after comma)]], ","), FuelList_Final_EF!$A$2:$B$65, 2, FALSE))</f>
        <v>65.583341148886291</v>
      </c>
      <c r="S3991" s="3">
        <f>Table1[[#This Row],[Generation (TWh)]]*10^9*VLOOKUP(Table1[[#This Row],[Turbine/Engine Technology]],Technology_HR!$A$2:$B$11,2,FALSE)*10^-6</f>
        <v>4457325.8339999998</v>
      </c>
      <c r="T3991" s="5">
        <f>Table1[[#This Row],[Fuel Consumption (mmBtu)]]*Table1[[#This Row],[Emission Factor (kg CO2/ mmBtu)]]*10^3</f>
        <v>292326320782.96606</v>
      </c>
      <c r="U3991" s="3">
        <f>Table1[[#This Row],[Emissions (g CO2)]]/(Table1[[#This Row],[Generation (TWh)]]*10^9)</f>
        <v>722.072586049238</v>
      </c>
    </row>
    <row r="3992" spans="1:21" x14ac:dyDescent="0.35">
      <c r="A3992" t="s">
        <v>1264</v>
      </c>
      <c r="B3992" t="s">
        <v>3243</v>
      </c>
      <c r="C3992" t="str">
        <f>SUBSTITUTE(Table1[[#This Row],[Fuel]],", ",",")</f>
        <v>fossil gas: natural gas,fossil liquids: fuel oil</v>
      </c>
      <c r="D3992" t="s">
        <v>3239</v>
      </c>
      <c r="E3992" t="s">
        <v>3275</v>
      </c>
      <c r="H3992" t="s">
        <v>3436</v>
      </c>
      <c r="I3992">
        <v>117</v>
      </c>
      <c r="J3992" t="s">
        <v>3446</v>
      </c>
      <c r="K3992">
        <v>2005</v>
      </c>
      <c r="L3992" t="s">
        <v>29</v>
      </c>
      <c r="M3992" t="s">
        <v>29</v>
      </c>
      <c r="N3992">
        <v>30.452999999999999</v>
      </c>
      <c r="O3992">
        <v>49.085999999999999</v>
      </c>
      <c r="P3992" t="s">
        <v>3522</v>
      </c>
      <c r="Q3992" s="3">
        <f>Table1[[#This Row],[Capacity (MW)]]*0.395*8760*10^-6</f>
        <v>0.40484340000000002</v>
      </c>
      <c r="R3992" s="3" cm="1">
        <f t="array" ref="R3992">AVERAGE(VLOOKUP(_xlfn.TEXTSPLIT(Table1[[#This Row],[Fuel (no space after comma)]], ","), FuelList_Final_EF!$A$2:$B$65, 2, FALSE))</f>
        <v>65.583341148886291</v>
      </c>
      <c r="S3992" s="3">
        <f>Table1[[#This Row],[Generation (TWh)]]*10^9*VLOOKUP(Table1[[#This Row],[Turbine/Engine Technology]],Technology_HR!$A$2:$B$11,2,FALSE)*10^-6</f>
        <v>4457325.8339999998</v>
      </c>
      <c r="T3992" s="5">
        <f>Table1[[#This Row],[Fuel Consumption (mmBtu)]]*Table1[[#This Row],[Emission Factor (kg CO2/ mmBtu)]]*10^3</f>
        <v>292326320782.96606</v>
      </c>
      <c r="U3992" s="3">
        <f>Table1[[#This Row],[Emissions (g CO2)]]/(Table1[[#This Row],[Generation (TWh)]]*10^9)</f>
        <v>722.072586049238</v>
      </c>
    </row>
    <row r="3993" spans="1:21" x14ac:dyDescent="0.35">
      <c r="A3993" t="s">
        <v>1264</v>
      </c>
      <c r="B3993" t="s">
        <v>3243</v>
      </c>
      <c r="C3993" t="str">
        <f>SUBSTITUTE(Table1[[#This Row],[Fuel]],", ",",")</f>
        <v>fossil gas: natural gas,fossil liquids: fuel oil</v>
      </c>
      <c r="D3993" t="s">
        <v>3239</v>
      </c>
      <c r="E3993" t="s">
        <v>3275</v>
      </c>
      <c r="H3993" t="s">
        <v>3436</v>
      </c>
      <c r="I3993">
        <v>125</v>
      </c>
      <c r="J3993" t="s">
        <v>3446</v>
      </c>
      <c r="K3993">
        <v>2011</v>
      </c>
      <c r="L3993" t="s">
        <v>29</v>
      </c>
      <c r="M3993" t="s">
        <v>29</v>
      </c>
      <c r="N3993">
        <v>30.452999999999999</v>
      </c>
      <c r="O3993">
        <v>49.085999999999999</v>
      </c>
      <c r="P3993" t="s">
        <v>3522</v>
      </c>
      <c r="Q3993" s="3">
        <f>Table1[[#This Row],[Capacity (MW)]]*0.395*8760*10^-6</f>
        <v>0.43252499999999999</v>
      </c>
      <c r="R3993" s="3" cm="1">
        <f t="array" ref="R3993">AVERAGE(VLOOKUP(_xlfn.TEXTSPLIT(Table1[[#This Row],[Fuel (no space after comma)]], ","), FuelList_Final_EF!$A$2:$B$65, 2, FALSE))</f>
        <v>65.583341148886291</v>
      </c>
      <c r="S3993" s="3">
        <f>Table1[[#This Row],[Generation (TWh)]]*10^9*VLOOKUP(Table1[[#This Row],[Turbine/Engine Technology]],Technology_HR!$A$2:$B$11,2,FALSE)*10^-6</f>
        <v>4762100.25</v>
      </c>
      <c r="T3993" s="5">
        <f>Table1[[#This Row],[Fuel Consumption (mmBtu)]]*Table1[[#This Row],[Emission Factor (kg CO2/ mmBtu)]]*10^3</f>
        <v>312314445280.94666</v>
      </c>
      <c r="U3993" s="3">
        <f>Table1[[#This Row],[Emissions (g CO2)]]/(Table1[[#This Row],[Generation (TWh)]]*10^9)</f>
        <v>722.072586049238</v>
      </c>
    </row>
    <row r="3994" spans="1:21" x14ac:dyDescent="0.35">
      <c r="A3994" t="s">
        <v>1264</v>
      </c>
      <c r="B3994" t="s">
        <v>3243</v>
      </c>
      <c r="C3994" t="str">
        <f>SUBSTITUTE(Table1[[#This Row],[Fuel]],", ",",")</f>
        <v>fossil gas: natural gas,fossil liquids: fuel oil</v>
      </c>
      <c r="D3994" t="s">
        <v>3239</v>
      </c>
      <c r="E3994" t="s">
        <v>3275</v>
      </c>
      <c r="H3994" t="s">
        <v>3436</v>
      </c>
      <c r="I3994">
        <v>125</v>
      </c>
      <c r="J3994" t="s">
        <v>3446</v>
      </c>
      <c r="K3994">
        <v>2011</v>
      </c>
      <c r="L3994" t="s">
        <v>29</v>
      </c>
      <c r="M3994" t="s">
        <v>29</v>
      </c>
      <c r="N3994">
        <v>30.452999999999999</v>
      </c>
      <c r="O3994">
        <v>49.085999999999999</v>
      </c>
      <c r="P3994" t="s">
        <v>3522</v>
      </c>
      <c r="Q3994" s="3">
        <f>Table1[[#This Row],[Capacity (MW)]]*0.395*8760*10^-6</f>
        <v>0.43252499999999999</v>
      </c>
      <c r="R3994" s="3" cm="1">
        <f t="array" ref="R3994">AVERAGE(VLOOKUP(_xlfn.TEXTSPLIT(Table1[[#This Row],[Fuel (no space after comma)]], ","), FuelList_Final_EF!$A$2:$B$65, 2, FALSE))</f>
        <v>65.583341148886291</v>
      </c>
      <c r="S3994" s="3">
        <f>Table1[[#This Row],[Generation (TWh)]]*10^9*VLOOKUP(Table1[[#This Row],[Turbine/Engine Technology]],Technology_HR!$A$2:$B$11,2,FALSE)*10^-6</f>
        <v>4762100.25</v>
      </c>
      <c r="T3994" s="5">
        <f>Table1[[#This Row],[Fuel Consumption (mmBtu)]]*Table1[[#This Row],[Emission Factor (kg CO2/ mmBtu)]]*10^3</f>
        <v>312314445280.94666</v>
      </c>
      <c r="U3994" s="3">
        <f>Table1[[#This Row],[Emissions (g CO2)]]/(Table1[[#This Row],[Generation (TWh)]]*10^9)</f>
        <v>722.072586049238</v>
      </c>
    </row>
    <row r="3995" spans="1:21" x14ac:dyDescent="0.35">
      <c r="A3995" t="s">
        <v>1264</v>
      </c>
      <c r="B3995" t="s">
        <v>3243</v>
      </c>
      <c r="C3995" t="str">
        <f>SUBSTITUTE(Table1[[#This Row],[Fuel]],", ",",")</f>
        <v>fossil gas: natural gas,fossil liquids: fuel oil</v>
      </c>
      <c r="D3995" t="s">
        <v>3239</v>
      </c>
      <c r="E3995" t="s">
        <v>3275</v>
      </c>
      <c r="H3995" t="s">
        <v>3436</v>
      </c>
      <c r="I3995">
        <v>162</v>
      </c>
      <c r="J3995" t="s">
        <v>3446</v>
      </c>
      <c r="K3995">
        <v>2010</v>
      </c>
      <c r="L3995" t="s">
        <v>29</v>
      </c>
      <c r="M3995" t="s">
        <v>29</v>
      </c>
      <c r="N3995">
        <v>30.483039000000002</v>
      </c>
      <c r="O3995">
        <v>49.084712000000003</v>
      </c>
      <c r="P3995" t="s">
        <v>3522</v>
      </c>
      <c r="Q3995" s="3">
        <f>Table1[[#This Row],[Capacity (MW)]]*0.395*8760*10^-6</f>
        <v>0.56055239999999995</v>
      </c>
      <c r="R3995" s="3" cm="1">
        <f t="array" ref="R3995">AVERAGE(VLOOKUP(_xlfn.TEXTSPLIT(Table1[[#This Row],[Fuel (no space after comma)]], ","), FuelList_Final_EF!$A$2:$B$65, 2, FALSE))</f>
        <v>65.583341148886291</v>
      </c>
      <c r="S3995" s="3">
        <f>Table1[[#This Row],[Generation (TWh)]]*10^9*VLOOKUP(Table1[[#This Row],[Turbine/Engine Technology]],Technology_HR!$A$2:$B$11,2,FALSE)*10^-6</f>
        <v>6171681.9239999996</v>
      </c>
      <c r="T3995" s="5">
        <f>Table1[[#This Row],[Fuel Consumption (mmBtu)]]*Table1[[#This Row],[Emission Factor (kg CO2/ mmBtu)]]*10^3</f>
        <v>404759521084.10687</v>
      </c>
      <c r="U3995" s="3">
        <f>Table1[[#This Row],[Emissions (g CO2)]]/(Table1[[#This Row],[Generation (TWh)]]*10^9)</f>
        <v>722.072586049238</v>
      </c>
    </row>
    <row r="3996" spans="1:21" x14ac:dyDescent="0.35">
      <c r="A3996" t="s">
        <v>1264</v>
      </c>
      <c r="B3996" t="s">
        <v>3243</v>
      </c>
      <c r="C3996" t="str">
        <f>SUBSTITUTE(Table1[[#This Row],[Fuel]],", ",",")</f>
        <v>fossil gas: natural gas,fossil liquids: fuel oil</v>
      </c>
      <c r="D3996" t="s">
        <v>3239</v>
      </c>
      <c r="E3996" t="s">
        <v>3275</v>
      </c>
      <c r="H3996" t="s">
        <v>3436</v>
      </c>
      <c r="I3996">
        <v>162</v>
      </c>
      <c r="J3996" t="s">
        <v>3446</v>
      </c>
      <c r="K3996">
        <v>2010</v>
      </c>
      <c r="L3996" t="s">
        <v>29</v>
      </c>
      <c r="M3996" t="s">
        <v>29</v>
      </c>
      <c r="N3996">
        <v>30.483039000000002</v>
      </c>
      <c r="O3996">
        <v>49.084712000000003</v>
      </c>
      <c r="P3996" t="s">
        <v>3522</v>
      </c>
      <c r="Q3996" s="3">
        <f>Table1[[#This Row],[Capacity (MW)]]*0.395*8760*10^-6</f>
        <v>0.56055239999999995</v>
      </c>
      <c r="R3996" s="3" cm="1">
        <f t="array" ref="R3996">AVERAGE(VLOOKUP(_xlfn.TEXTSPLIT(Table1[[#This Row],[Fuel (no space after comma)]], ","), FuelList_Final_EF!$A$2:$B$65, 2, FALSE))</f>
        <v>65.583341148886291</v>
      </c>
      <c r="S3996" s="3">
        <f>Table1[[#This Row],[Generation (TWh)]]*10^9*VLOOKUP(Table1[[#This Row],[Turbine/Engine Technology]],Technology_HR!$A$2:$B$11,2,FALSE)*10^-6</f>
        <v>6171681.9239999996</v>
      </c>
      <c r="T3996" s="5">
        <f>Table1[[#This Row],[Fuel Consumption (mmBtu)]]*Table1[[#This Row],[Emission Factor (kg CO2/ mmBtu)]]*10^3</f>
        <v>404759521084.10687</v>
      </c>
      <c r="U3996" s="3">
        <f>Table1[[#This Row],[Emissions (g CO2)]]/(Table1[[#This Row],[Generation (TWh)]]*10^9)</f>
        <v>722.072586049238</v>
      </c>
    </row>
    <row r="3997" spans="1:21" x14ac:dyDescent="0.35">
      <c r="A3997" t="s">
        <v>1264</v>
      </c>
      <c r="B3997" t="s">
        <v>3243</v>
      </c>
      <c r="C3997" t="str">
        <f>SUBSTITUTE(Table1[[#This Row],[Fuel]],", ",",")</f>
        <v>fossil gas: natural gas,fossil liquids: fuel oil</v>
      </c>
      <c r="D3997" t="s">
        <v>3239</v>
      </c>
      <c r="E3997" t="s">
        <v>3275</v>
      </c>
      <c r="H3997" t="s">
        <v>3436</v>
      </c>
      <c r="I3997">
        <v>162</v>
      </c>
      <c r="J3997" t="s">
        <v>3446</v>
      </c>
      <c r="K3997">
        <v>2010</v>
      </c>
      <c r="L3997" t="s">
        <v>29</v>
      </c>
      <c r="M3997" t="s">
        <v>29</v>
      </c>
      <c r="N3997">
        <v>30.483039000000002</v>
      </c>
      <c r="O3997">
        <v>49.084712000000003</v>
      </c>
      <c r="P3997" t="s">
        <v>3522</v>
      </c>
      <c r="Q3997" s="3">
        <f>Table1[[#This Row],[Capacity (MW)]]*0.395*8760*10^-6</f>
        <v>0.56055239999999995</v>
      </c>
      <c r="R3997" s="3" cm="1">
        <f t="array" ref="R3997">AVERAGE(VLOOKUP(_xlfn.TEXTSPLIT(Table1[[#This Row],[Fuel (no space after comma)]], ","), FuelList_Final_EF!$A$2:$B$65, 2, FALSE))</f>
        <v>65.583341148886291</v>
      </c>
      <c r="S3997" s="3">
        <f>Table1[[#This Row],[Generation (TWh)]]*10^9*VLOOKUP(Table1[[#This Row],[Turbine/Engine Technology]],Technology_HR!$A$2:$B$11,2,FALSE)*10^-6</f>
        <v>6171681.9239999996</v>
      </c>
      <c r="T3997" s="5">
        <f>Table1[[#This Row],[Fuel Consumption (mmBtu)]]*Table1[[#This Row],[Emission Factor (kg CO2/ mmBtu)]]*10^3</f>
        <v>404759521084.10687</v>
      </c>
      <c r="U3997" s="3">
        <f>Table1[[#This Row],[Emissions (g CO2)]]/(Table1[[#This Row],[Generation (TWh)]]*10^9)</f>
        <v>722.072586049238</v>
      </c>
    </row>
    <row r="3998" spans="1:21" x14ac:dyDescent="0.35">
      <c r="A3998" t="s">
        <v>1264</v>
      </c>
      <c r="B3998" t="s">
        <v>3243</v>
      </c>
      <c r="C3998" t="str">
        <f>SUBSTITUTE(Table1[[#This Row],[Fuel]],", ",",")</f>
        <v>fossil gas: natural gas,fossil liquids: fuel oil</v>
      </c>
      <c r="D3998" t="s">
        <v>3239</v>
      </c>
      <c r="E3998" t="s">
        <v>3275</v>
      </c>
      <c r="H3998" t="s">
        <v>3436</v>
      </c>
      <c r="I3998">
        <v>162</v>
      </c>
      <c r="J3998" t="s">
        <v>3446</v>
      </c>
      <c r="K3998">
        <v>2010</v>
      </c>
      <c r="L3998" t="s">
        <v>29</v>
      </c>
      <c r="M3998" t="s">
        <v>29</v>
      </c>
      <c r="N3998">
        <v>30.483039000000002</v>
      </c>
      <c r="O3998">
        <v>49.084712000000003</v>
      </c>
      <c r="P3998" t="s">
        <v>3522</v>
      </c>
      <c r="Q3998" s="3">
        <f>Table1[[#This Row],[Capacity (MW)]]*0.395*8760*10^-6</f>
        <v>0.56055239999999995</v>
      </c>
      <c r="R3998" s="3" cm="1">
        <f t="array" ref="R3998">AVERAGE(VLOOKUP(_xlfn.TEXTSPLIT(Table1[[#This Row],[Fuel (no space after comma)]], ","), FuelList_Final_EF!$A$2:$B$65, 2, FALSE))</f>
        <v>65.583341148886291</v>
      </c>
      <c r="S3998" s="3">
        <f>Table1[[#This Row],[Generation (TWh)]]*10^9*VLOOKUP(Table1[[#This Row],[Turbine/Engine Technology]],Technology_HR!$A$2:$B$11,2,FALSE)*10^-6</f>
        <v>6171681.9239999996</v>
      </c>
      <c r="T3998" s="5">
        <f>Table1[[#This Row],[Fuel Consumption (mmBtu)]]*Table1[[#This Row],[Emission Factor (kg CO2/ mmBtu)]]*10^3</f>
        <v>404759521084.10687</v>
      </c>
      <c r="U3998" s="3">
        <f>Table1[[#This Row],[Emissions (g CO2)]]/(Table1[[#This Row],[Generation (TWh)]]*10^9)</f>
        <v>722.072586049238</v>
      </c>
    </row>
    <row r="3999" spans="1:21" x14ac:dyDescent="0.35">
      <c r="A3999" t="s">
        <v>1265</v>
      </c>
      <c r="B3999" t="s">
        <v>3240</v>
      </c>
      <c r="C3999" t="str">
        <f>SUBSTITUTE(Table1[[#This Row],[Fuel]],", ",",")</f>
        <v>fossil gas: natural gas,fossil liquids: diesel</v>
      </c>
      <c r="D3999" t="s">
        <v>3239</v>
      </c>
      <c r="E3999" t="s">
        <v>3258</v>
      </c>
      <c r="H3999" t="s">
        <v>3438</v>
      </c>
      <c r="I3999">
        <v>345</v>
      </c>
      <c r="J3999" t="s">
        <v>3446</v>
      </c>
      <c r="K3999">
        <v>2001</v>
      </c>
      <c r="L3999" t="s">
        <v>29</v>
      </c>
      <c r="M3999" t="s">
        <v>29</v>
      </c>
      <c r="N3999">
        <v>29.358699999999999</v>
      </c>
      <c r="O3999">
        <v>52.615499999999997</v>
      </c>
      <c r="P3999" t="s">
        <v>3522</v>
      </c>
      <c r="Q3999" s="3">
        <f>Table1[[#This Row],[Capacity (MW)]]*0.395*8760*10^-6</f>
        <v>1.1937689999999999</v>
      </c>
      <c r="R3999" s="3" cm="1">
        <f t="array" ref="R3999">AVERAGE(VLOOKUP(_xlfn.TEXTSPLIT(Table1[[#This Row],[Fuel (no space after comma)]], ","), FuelList_Final_EF!$A$2:$B$65, 2, FALSE))</f>
        <v>65.583341148886291</v>
      </c>
      <c r="S3999" s="3">
        <f>Table1[[#This Row],[Generation (TWh)]]*10^9*VLOOKUP(Table1[[#This Row],[Turbine/Engine Technology]],Technology_HR!$A$2:$B$11,2,FALSE)*10^-6</f>
        <v>9011762.180999998</v>
      </c>
      <c r="T3999" s="5">
        <f>Table1[[#This Row],[Fuel Consumption (mmBtu)]]*Table1[[#This Row],[Emission Factor (kg CO2/ mmBtu)]]*10^3</f>
        <v>591021473469.15442</v>
      </c>
      <c r="U3999" s="3">
        <f>Table1[[#This Row],[Emissions (g CO2)]]/(Table1[[#This Row],[Generation (TWh)]]*10^9)</f>
        <v>495.08864233294258</v>
      </c>
    </row>
    <row r="4000" spans="1:21" x14ac:dyDescent="0.35">
      <c r="A4000" t="s">
        <v>1265</v>
      </c>
      <c r="B4000" t="s">
        <v>3240</v>
      </c>
      <c r="C4000" t="str">
        <f>SUBSTITUTE(Table1[[#This Row],[Fuel]],", ",",")</f>
        <v>fossil gas: natural gas,fossil liquids: diesel</v>
      </c>
      <c r="D4000" t="s">
        <v>3239</v>
      </c>
      <c r="E4000" t="s">
        <v>3258</v>
      </c>
      <c r="H4000" t="s">
        <v>3438</v>
      </c>
      <c r="I4000">
        <v>345</v>
      </c>
      <c r="J4000" t="s">
        <v>3446</v>
      </c>
      <c r="K4000">
        <v>2001</v>
      </c>
      <c r="L4000" t="s">
        <v>29</v>
      </c>
      <c r="M4000" t="s">
        <v>29</v>
      </c>
      <c r="N4000">
        <v>29.358699999999999</v>
      </c>
      <c r="O4000">
        <v>52.615499999999997</v>
      </c>
      <c r="P4000" t="s">
        <v>3522</v>
      </c>
      <c r="Q4000" s="3">
        <f>Table1[[#This Row],[Capacity (MW)]]*0.395*8760*10^-6</f>
        <v>1.1937689999999999</v>
      </c>
      <c r="R4000" s="3" cm="1">
        <f t="array" ref="R4000">AVERAGE(VLOOKUP(_xlfn.TEXTSPLIT(Table1[[#This Row],[Fuel (no space after comma)]], ","), FuelList_Final_EF!$A$2:$B$65, 2, FALSE))</f>
        <v>65.583341148886291</v>
      </c>
      <c r="S4000" s="3">
        <f>Table1[[#This Row],[Generation (TWh)]]*10^9*VLOOKUP(Table1[[#This Row],[Turbine/Engine Technology]],Technology_HR!$A$2:$B$11,2,FALSE)*10^-6</f>
        <v>9011762.180999998</v>
      </c>
      <c r="T4000" s="5">
        <f>Table1[[#This Row],[Fuel Consumption (mmBtu)]]*Table1[[#This Row],[Emission Factor (kg CO2/ mmBtu)]]*10^3</f>
        <v>591021473469.15442</v>
      </c>
      <c r="U4000" s="3">
        <f>Table1[[#This Row],[Emissions (g CO2)]]/(Table1[[#This Row],[Generation (TWh)]]*10^9)</f>
        <v>495.08864233294258</v>
      </c>
    </row>
    <row r="4001" spans="1:21" x14ac:dyDescent="0.35">
      <c r="A4001" t="s">
        <v>1265</v>
      </c>
      <c r="B4001" t="s">
        <v>3240</v>
      </c>
      <c r="C4001" t="str">
        <f>SUBSTITUTE(Table1[[#This Row],[Fuel]],", ",",")</f>
        <v>fossil gas: natural gas,fossil liquids: diesel</v>
      </c>
      <c r="D4001" t="s">
        <v>3239</v>
      </c>
      <c r="E4001" t="s">
        <v>3258</v>
      </c>
      <c r="H4001" t="s">
        <v>3438</v>
      </c>
      <c r="I4001">
        <v>345</v>
      </c>
      <c r="J4001" t="s">
        <v>3446</v>
      </c>
      <c r="K4001">
        <v>2001</v>
      </c>
      <c r="L4001" t="s">
        <v>29</v>
      </c>
      <c r="M4001" t="s">
        <v>29</v>
      </c>
      <c r="N4001">
        <v>29.358699999999999</v>
      </c>
      <c r="O4001">
        <v>52.615499999999997</v>
      </c>
      <c r="P4001" t="s">
        <v>3522</v>
      </c>
      <c r="Q4001" s="3">
        <f>Table1[[#This Row],[Capacity (MW)]]*0.395*8760*10^-6</f>
        <v>1.1937689999999999</v>
      </c>
      <c r="R4001" s="3" cm="1">
        <f t="array" ref="R4001">AVERAGE(VLOOKUP(_xlfn.TEXTSPLIT(Table1[[#This Row],[Fuel (no space after comma)]], ","), FuelList_Final_EF!$A$2:$B$65, 2, FALSE))</f>
        <v>65.583341148886291</v>
      </c>
      <c r="S4001" s="3">
        <f>Table1[[#This Row],[Generation (TWh)]]*10^9*VLOOKUP(Table1[[#This Row],[Turbine/Engine Technology]],Technology_HR!$A$2:$B$11,2,FALSE)*10^-6</f>
        <v>9011762.180999998</v>
      </c>
      <c r="T4001" s="5">
        <f>Table1[[#This Row],[Fuel Consumption (mmBtu)]]*Table1[[#This Row],[Emission Factor (kg CO2/ mmBtu)]]*10^3</f>
        <v>591021473469.15442</v>
      </c>
      <c r="U4001" s="3">
        <f>Table1[[#This Row],[Emissions (g CO2)]]/(Table1[[#This Row],[Generation (TWh)]]*10^9)</f>
        <v>495.08864233294258</v>
      </c>
    </row>
    <row r="4002" spans="1:21" x14ac:dyDescent="0.35">
      <c r="A4002" t="s">
        <v>1266</v>
      </c>
      <c r="B4002" t="s">
        <v>3243</v>
      </c>
      <c r="C4002" t="str">
        <f>SUBSTITUTE(Table1[[#This Row],[Fuel]],", ",",")</f>
        <v>fossil gas: natural gas,fossil liquids: fuel oil</v>
      </c>
      <c r="D4002" t="s">
        <v>3239</v>
      </c>
      <c r="E4002" t="s">
        <v>3275</v>
      </c>
      <c r="H4002" t="s">
        <v>3438</v>
      </c>
      <c r="I4002">
        <v>478</v>
      </c>
      <c r="J4002" t="s">
        <v>3446</v>
      </c>
      <c r="K4002">
        <v>2008</v>
      </c>
      <c r="L4002" t="s">
        <v>29</v>
      </c>
      <c r="M4002" t="s">
        <v>29</v>
      </c>
      <c r="N4002">
        <v>36.447935000000001</v>
      </c>
      <c r="O4002">
        <v>59.402631999999997</v>
      </c>
      <c r="P4002" t="s">
        <v>3522</v>
      </c>
      <c r="Q4002" s="3">
        <f>Table1[[#This Row],[Capacity (MW)]]*0.395*8760*10^-6</f>
        <v>1.6539756000000001</v>
      </c>
      <c r="R4002" s="3" cm="1">
        <f t="array" ref="R4002">AVERAGE(VLOOKUP(_xlfn.TEXTSPLIT(Table1[[#This Row],[Fuel (no space after comma)]], ","), FuelList_Final_EF!$A$2:$B$65, 2, FALSE))</f>
        <v>65.583341148886291</v>
      </c>
      <c r="S4002" s="3">
        <f>Table1[[#This Row],[Generation (TWh)]]*10^9*VLOOKUP(Table1[[#This Row],[Turbine/Engine Technology]],Technology_HR!$A$2:$B$11,2,FALSE)*10^-6</f>
        <v>12485861.804399999</v>
      </c>
      <c r="T4002" s="5">
        <f>Table1[[#This Row],[Fuel Consumption (mmBtu)]]*Table1[[#This Row],[Emission Factor (kg CO2/ mmBtu)]]*10^3</f>
        <v>818864534255.81409</v>
      </c>
      <c r="U4002" s="3">
        <f>Table1[[#This Row],[Emissions (g CO2)]]/(Table1[[#This Row],[Generation (TWh)]]*10^9)</f>
        <v>495.08864233294258</v>
      </c>
    </row>
    <row r="4003" spans="1:21" x14ac:dyDescent="0.35">
      <c r="A4003" t="s">
        <v>1266</v>
      </c>
      <c r="B4003" t="s">
        <v>3243</v>
      </c>
      <c r="C4003" t="str">
        <f>SUBSTITUTE(Table1[[#This Row],[Fuel]],", ",",")</f>
        <v>fossil gas: natural gas,fossil liquids: fuel oil</v>
      </c>
      <c r="D4003" t="s">
        <v>3239</v>
      </c>
      <c r="E4003" t="s">
        <v>3275</v>
      </c>
      <c r="H4003" t="s">
        <v>3438</v>
      </c>
      <c r="I4003">
        <v>478</v>
      </c>
      <c r="J4003" t="s">
        <v>3446</v>
      </c>
      <c r="K4003">
        <v>2008</v>
      </c>
      <c r="L4003" t="s">
        <v>29</v>
      </c>
      <c r="M4003" t="s">
        <v>29</v>
      </c>
      <c r="N4003">
        <v>36.447935000000001</v>
      </c>
      <c r="O4003">
        <v>59.402631999999997</v>
      </c>
      <c r="P4003" t="s">
        <v>3522</v>
      </c>
      <c r="Q4003" s="3">
        <f>Table1[[#This Row],[Capacity (MW)]]*0.395*8760*10^-6</f>
        <v>1.6539756000000001</v>
      </c>
      <c r="R4003" s="3" cm="1">
        <f t="array" ref="R4003">AVERAGE(VLOOKUP(_xlfn.TEXTSPLIT(Table1[[#This Row],[Fuel (no space after comma)]], ","), FuelList_Final_EF!$A$2:$B$65, 2, FALSE))</f>
        <v>65.583341148886291</v>
      </c>
      <c r="S4003" s="3">
        <f>Table1[[#This Row],[Generation (TWh)]]*10^9*VLOOKUP(Table1[[#This Row],[Turbine/Engine Technology]],Technology_HR!$A$2:$B$11,2,FALSE)*10^-6</f>
        <v>12485861.804399999</v>
      </c>
      <c r="T4003" s="5">
        <f>Table1[[#This Row],[Fuel Consumption (mmBtu)]]*Table1[[#This Row],[Emission Factor (kg CO2/ mmBtu)]]*10^3</f>
        <v>818864534255.81409</v>
      </c>
      <c r="U4003" s="3">
        <f>Table1[[#This Row],[Emissions (g CO2)]]/(Table1[[#This Row],[Generation (TWh)]]*10^9)</f>
        <v>495.08864233294258</v>
      </c>
    </row>
    <row r="4004" spans="1:21" x14ac:dyDescent="0.35">
      <c r="A4004" t="s">
        <v>1266</v>
      </c>
      <c r="B4004" t="s">
        <v>3243</v>
      </c>
      <c r="C4004" t="str">
        <f>SUBSTITUTE(Table1[[#This Row],[Fuel]],", ",",")</f>
        <v>fossil gas: natural gas,fossil liquids: fuel oil</v>
      </c>
      <c r="D4004" t="s">
        <v>3239</v>
      </c>
      <c r="E4004" t="s">
        <v>3275</v>
      </c>
      <c r="H4004" t="s">
        <v>3438</v>
      </c>
      <c r="I4004">
        <v>478</v>
      </c>
      <c r="J4004" t="s">
        <v>3446</v>
      </c>
      <c r="K4004">
        <v>2008</v>
      </c>
      <c r="L4004" t="s">
        <v>29</v>
      </c>
      <c r="M4004" t="s">
        <v>29</v>
      </c>
      <c r="N4004">
        <v>36.447935000000001</v>
      </c>
      <c r="O4004">
        <v>59.402631999999997</v>
      </c>
      <c r="P4004" t="s">
        <v>3522</v>
      </c>
      <c r="Q4004" s="3">
        <f>Table1[[#This Row],[Capacity (MW)]]*0.395*8760*10^-6</f>
        <v>1.6539756000000001</v>
      </c>
      <c r="R4004" s="3" cm="1">
        <f t="array" ref="R4004">AVERAGE(VLOOKUP(_xlfn.TEXTSPLIT(Table1[[#This Row],[Fuel (no space after comma)]], ","), FuelList_Final_EF!$A$2:$B$65, 2, FALSE))</f>
        <v>65.583341148886291</v>
      </c>
      <c r="S4004" s="3">
        <f>Table1[[#This Row],[Generation (TWh)]]*10^9*VLOOKUP(Table1[[#This Row],[Turbine/Engine Technology]],Technology_HR!$A$2:$B$11,2,FALSE)*10^-6</f>
        <v>12485861.804399999</v>
      </c>
      <c r="T4004" s="5">
        <f>Table1[[#This Row],[Fuel Consumption (mmBtu)]]*Table1[[#This Row],[Emission Factor (kg CO2/ mmBtu)]]*10^3</f>
        <v>818864534255.81409</v>
      </c>
      <c r="U4004" s="3">
        <f>Table1[[#This Row],[Emissions (g CO2)]]/(Table1[[#This Row],[Generation (TWh)]]*10^9)</f>
        <v>495.08864233294258</v>
      </c>
    </row>
    <row r="4005" spans="1:21" x14ac:dyDescent="0.35">
      <c r="A4005" t="s">
        <v>1267</v>
      </c>
      <c r="B4005" t="s">
        <v>3239</v>
      </c>
      <c r="C4005" t="str">
        <f>SUBSTITUTE(Table1[[#This Row],[Fuel]],", ",",")</f>
        <v>fossil gas: natural gas</v>
      </c>
      <c r="D4005" t="s">
        <v>3239</v>
      </c>
      <c r="H4005" t="s">
        <v>3438</v>
      </c>
      <c r="I4005">
        <v>484</v>
      </c>
      <c r="J4005" t="s">
        <v>3446</v>
      </c>
      <c r="K4005">
        <v>2014</v>
      </c>
      <c r="L4005" t="s">
        <v>29</v>
      </c>
      <c r="M4005" t="s">
        <v>29</v>
      </c>
      <c r="N4005">
        <v>29.538701</v>
      </c>
      <c r="O4005">
        <v>50.715071000000002</v>
      </c>
      <c r="P4005" t="s">
        <v>3522</v>
      </c>
      <c r="Q4005" s="3">
        <f>Table1[[#This Row],[Capacity (MW)]]*0.395*8760*10^-6</f>
        <v>1.6747368</v>
      </c>
      <c r="R4005" s="3" cm="1">
        <f t="array" ref="R4005">AVERAGE(VLOOKUP(_xlfn.TEXTSPLIT(Table1[[#This Row],[Fuel (no space after comma)]], ","), FuelList_Final_EF!$A$2:$B$65, 2, FALSE))</f>
        <v>53.06</v>
      </c>
      <c r="S4005" s="3">
        <f>Table1[[#This Row],[Generation (TWh)]]*10^9*VLOOKUP(Table1[[#This Row],[Turbine/Engine Technology]],Technology_HR!$A$2:$B$11,2,FALSE)*10^-6</f>
        <v>12642588.1032</v>
      </c>
      <c r="T4005" s="5">
        <f>Table1[[#This Row],[Fuel Consumption (mmBtu)]]*Table1[[#This Row],[Emission Factor (kg CO2/ mmBtu)]]*10^3</f>
        <v>670815724755.79199</v>
      </c>
      <c r="U4005" s="3">
        <f>Table1[[#This Row],[Emissions (g CO2)]]/(Table1[[#This Row],[Generation (TWh)]]*10^9)</f>
        <v>400.54993999999999</v>
      </c>
    </row>
    <row r="4006" spans="1:21" x14ac:dyDescent="0.35">
      <c r="A4006" t="s">
        <v>1253</v>
      </c>
      <c r="B4006" t="s">
        <v>3239</v>
      </c>
      <c r="C4006" t="str">
        <f>SUBSTITUTE(Table1[[#This Row],[Fuel]],", ",",")</f>
        <v>fossil gas: natural gas</v>
      </c>
      <c r="D4006" t="s">
        <v>3239</v>
      </c>
      <c r="H4006" t="s">
        <v>3436</v>
      </c>
      <c r="I4006">
        <v>310</v>
      </c>
      <c r="J4006" t="s">
        <v>3449</v>
      </c>
      <c r="K4006">
        <v>2025</v>
      </c>
      <c r="L4006" t="s">
        <v>29</v>
      </c>
      <c r="M4006" t="s">
        <v>29</v>
      </c>
      <c r="N4006">
        <v>27.388715000000001</v>
      </c>
      <c r="O4006">
        <v>53.252209999999998</v>
      </c>
      <c r="P4006" t="s">
        <v>3522</v>
      </c>
      <c r="Q4006" s="3">
        <f>Table1[[#This Row],[Capacity (MW)]]*0.395*8760*10^-6</f>
        <v>1.072662</v>
      </c>
      <c r="R4006" s="3" cm="1">
        <f t="array" ref="R4006">AVERAGE(VLOOKUP(_xlfn.TEXTSPLIT(Table1[[#This Row],[Fuel (no space after comma)]], ","), FuelList_Final_EF!$A$2:$B$65, 2, FALSE))</f>
        <v>53.06</v>
      </c>
      <c r="S4006" s="3">
        <f>Table1[[#This Row],[Generation (TWh)]]*10^9*VLOOKUP(Table1[[#This Row],[Turbine/Engine Technology]],Technology_HR!$A$2:$B$11,2,FALSE)*10^-6</f>
        <v>11810008.619999999</v>
      </c>
      <c r="T4006" s="5">
        <f>Table1[[#This Row],[Fuel Consumption (mmBtu)]]*Table1[[#This Row],[Emission Factor (kg CO2/ mmBtu)]]*10^3</f>
        <v>626639057377.19995</v>
      </c>
      <c r="U4006" s="3">
        <f>Table1[[#This Row],[Emissions (g CO2)]]/(Table1[[#This Row],[Generation (TWh)]]*10^9)</f>
        <v>584.1905999999999</v>
      </c>
    </row>
    <row r="4007" spans="1:21" x14ac:dyDescent="0.35">
      <c r="A4007" t="s">
        <v>1253</v>
      </c>
      <c r="B4007" t="s">
        <v>3239</v>
      </c>
      <c r="C4007" t="str">
        <f>SUBSTITUTE(Table1[[#This Row],[Fuel]],", ",",")</f>
        <v>fossil gas: natural gas</v>
      </c>
      <c r="D4007" t="s">
        <v>3239</v>
      </c>
      <c r="H4007" t="s">
        <v>3436</v>
      </c>
      <c r="I4007">
        <v>310</v>
      </c>
      <c r="J4007" t="s">
        <v>3449</v>
      </c>
      <c r="K4007">
        <v>2025</v>
      </c>
      <c r="L4007" t="s">
        <v>29</v>
      </c>
      <c r="M4007" t="s">
        <v>29</v>
      </c>
      <c r="N4007">
        <v>27.388715000000001</v>
      </c>
      <c r="O4007">
        <v>53.252209999999998</v>
      </c>
      <c r="P4007" t="s">
        <v>3522</v>
      </c>
      <c r="Q4007" s="3">
        <f>Table1[[#This Row],[Capacity (MW)]]*0.395*8760*10^-6</f>
        <v>1.072662</v>
      </c>
      <c r="R4007" s="3" cm="1">
        <f t="array" ref="R4007">AVERAGE(VLOOKUP(_xlfn.TEXTSPLIT(Table1[[#This Row],[Fuel (no space after comma)]], ","), FuelList_Final_EF!$A$2:$B$65, 2, FALSE))</f>
        <v>53.06</v>
      </c>
      <c r="S4007" s="3">
        <f>Table1[[#This Row],[Generation (TWh)]]*10^9*VLOOKUP(Table1[[#This Row],[Turbine/Engine Technology]],Technology_HR!$A$2:$B$11,2,FALSE)*10^-6</f>
        <v>11810008.619999999</v>
      </c>
      <c r="T4007" s="5">
        <f>Table1[[#This Row],[Fuel Consumption (mmBtu)]]*Table1[[#This Row],[Emission Factor (kg CO2/ mmBtu)]]*10^3</f>
        <v>626639057377.19995</v>
      </c>
      <c r="U4007" s="3">
        <f>Table1[[#This Row],[Emissions (g CO2)]]/(Table1[[#This Row],[Generation (TWh)]]*10^9)</f>
        <v>584.1905999999999</v>
      </c>
    </row>
    <row r="4008" spans="1:21" x14ac:dyDescent="0.35">
      <c r="A4008" t="s">
        <v>1253</v>
      </c>
      <c r="B4008" t="s">
        <v>3239</v>
      </c>
      <c r="C4008" t="str">
        <f>SUBSTITUTE(Table1[[#This Row],[Fuel]],", ",",")</f>
        <v>fossil gas: natural gas</v>
      </c>
      <c r="D4008" t="s">
        <v>3239</v>
      </c>
      <c r="H4008" t="s">
        <v>3440</v>
      </c>
      <c r="I4008">
        <v>293</v>
      </c>
      <c r="J4008" t="s">
        <v>3449</v>
      </c>
      <c r="K4008">
        <v>2025</v>
      </c>
      <c r="L4008" t="s">
        <v>29</v>
      </c>
      <c r="M4008" t="s">
        <v>29</v>
      </c>
      <c r="N4008">
        <v>27.388715000000001</v>
      </c>
      <c r="O4008">
        <v>53.252209999999998</v>
      </c>
      <c r="P4008" t="s">
        <v>3522</v>
      </c>
      <c r="Q4008" s="3">
        <f>Table1[[#This Row],[Capacity (MW)]]*0.395*8760*10^-6</f>
        <v>1.0138385999999999</v>
      </c>
      <c r="R4008" s="3" cm="1">
        <f t="array" ref="R4008">AVERAGE(VLOOKUP(_xlfn.TEXTSPLIT(Table1[[#This Row],[Fuel (no space after comma)]], ","), FuelList_Final_EF!$A$2:$B$65, 2, FALSE))</f>
        <v>53.06</v>
      </c>
      <c r="S4008" s="3">
        <f>Table1[[#This Row],[Generation (TWh)]]*10^9*VLOOKUP(Table1[[#This Row],[Turbine/Engine Technology]],Technology_HR!$A$2:$B$11,2,FALSE)*10^-6</f>
        <v>10427330.000999998</v>
      </c>
      <c r="T4008" s="5">
        <f>Table1[[#This Row],[Fuel Consumption (mmBtu)]]*Table1[[#This Row],[Emission Factor (kg CO2/ mmBtu)]]*10^3</f>
        <v>553274129853.05994</v>
      </c>
      <c r="U4008" s="3">
        <f>Table1[[#This Row],[Emissions (g CO2)]]/(Table1[[#This Row],[Generation (TWh)]]*10^9)</f>
        <v>545.72209999999995</v>
      </c>
    </row>
    <row r="4009" spans="1:21" x14ac:dyDescent="0.35">
      <c r="A4009" t="s">
        <v>1253</v>
      </c>
      <c r="B4009" t="s">
        <v>3243</v>
      </c>
      <c r="C4009" t="str">
        <f>SUBSTITUTE(Table1[[#This Row],[Fuel]],", ",",")</f>
        <v>fossil gas: natural gas,fossil liquids: fuel oil</v>
      </c>
      <c r="D4009" t="s">
        <v>3239</v>
      </c>
      <c r="E4009" t="s">
        <v>3275</v>
      </c>
      <c r="H4009" t="s">
        <v>3438</v>
      </c>
      <c r="I4009">
        <v>435</v>
      </c>
      <c r="J4009" t="s">
        <v>3446</v>
      </c>
      <c r="K4009">
        <v>1997</v>
      </c>
      <c r="L4009" t="s">
        <v>29</v>
      </c>
      <c r="M4009" t="s">
        <v>29</v>
      </c>
      <c r="N4009">
        <v>37.1586</v>
      </c>
      <c r="O4009">
        <v>49.632899999999999</v>
      </c>
      <c r="P4009" t="s">
        <v>3522</v>
      </c>
      <c r="Q4009" s="3">
        <f>Table1[[#This Row],[Capacity (MW)]]*0.395*8760*10^-6</f>
        <v>1.5051870000000003</v>
      </c>
      <c r="R4009" s="3" cm="1">
        <f t="array" ref="R4009">AVERAGE(VLOOKUP(_xlfn.TEXTSPLIT(Table1[[#This Row],[Fuel (no space after comma)]], ","), FuelList_Final_EF!$A$2:$B$65, 2, FALSE))</f>
        <v>65.583341148886291</v>
      </c>
      <c r="S4009" s="3">
        <f>Table1[[#This Row],[Generation (TWh)]]*10^9*VLOOKUP(Table1[[#This Row],[Turbine/Engine Technology]],Technology_HR!$A$2:$B$11,2,FALSE)*10^-6</f>
        <v>11362656.663000001</v>
      </c>
      <c r="T4009" s="5">
        <f>Table1[[#This Row],[Fuel Consumption (mmBtu)]]*Table1[[#This Row],[Emission Factor (kg CO2/ mmBtu)]]*10^3</f>
        <v>745200988287.19495</v>
      </c>
      <c r="U4009" s="3">
        <f>Table1[[#This Row],[Emissions (g CO2)]]/(Table1[[#This Row],[Generation (TWh)]]*10^9)</f>
        <v>495.08864233294258</v>
      </c>
    </row>
    <row r="4010" spans="1:21" x14ac:dyDescent="0.35">
      <c r="A4010" t="s">
        <v>1253</v>
      </c>
      <c r="B4010" t="s">
        <v>3243</v>
      </c>
      <c r="C4010" t="str">
        <f>SUBSTITUTE(Table1[[#This Row],[Fuel]],", ",",")</f>
        <v>fossil gas: natural gas,fossil liquids: fuel oil</v>
      </c>
      <c r="D4010" t="s">
        <v>3239</v>
      </c>
      <c r="E4010" t="s">
        <v>3275</v>
      </c>
      <c r="H4010" t="s">
        <v>3438</v>
      </c>
      <c r="I4010">
        <v>435</v>
      </c>
      <c r="J4010" t="s">
        <v>3446</v>
      </c>
      <c r="K4010">
        <v>1997</v>
      </c>
      <c r="L4010" t="s">
        <v>29</v>
      </c>
      <c r="M4010" t="s">
        <v>29</v>
      </c>
      <c r="N4010">
        <v>37.1586</v>
      </c>
      <c r="O4010">
        <v>49.632899999999999</v>
      </c>
      <c r="P4010" t="s">
        <v>3522</v>
      </c>
      <c r="Q4010" s="3">
        <f>Table1[[#This Row],[Capacity (MW)]]*0.395*8760*10^-6</f>
        <v>1.5051870000000003</v>
      </c>
      <c r="R4010" s="3" cm="1">
        <f t="array" ref="R4010">AVERAGE(VLOOKUP(_xlfn.TEXTSPLIT(Table1[[#This Row],[Fuel (no space after comma)]], ","), FuelList_Final_EF!$A$2:$B$65, 2, FALSE))</f>
        <v>65.583341148886291</v>
      </c>
      <c r="S4010" s="3">
        <f>Table1[[#This Row],[Generation (TWh)]]*10^9*VLOOKUP(Table1[[#This Row],[Turbine/Engine Technology]],Technology_HR!$A$2:$B$11,2,FALSE)*10^-6</f>
        <v>11362656.663000001</v>
      </c>
      <c r="T4010" s="5">
        <f>Table1[[#This Row],[Fuel Consumption (mmBtu)]]*Table1[[#This Row],[Emission Factor (kg CO2/ mmBtu)]]*10^3</f>
        <v>745200988287.19495</v>
      </c>
      <c r="U4010" s="3">
        <f>Table1[[#This Row],[Emissions (g CO2)]]/(Table1[[#This Row],[Generation (TWh)]]*10^9)</f>
        <v>495.08864233294258</v>
      </c>
    </row>
    <row r="4011" spans="1:21" x14ac:dyDescent="0.35">
      <c r="A4011" t="s">
        <v>1253</v>
      </c>
      <c r="B4011" t="s">
        <v>3243</v>
      </c>
      <c r="C4011" t="str">
        <f>SUBSTITUTE(Table1[[#This Row],[Fuel]],", ",",")</f>
        <v>fossil gas: natural gas,fossil liquids: fuel oil</v>
      </c>
      <c r="D4011" t="s">
        <v>3239</v>
      </c>
      <c r="E4011" t="s">
        <v>3275</v>
      </c>
      <c r="H4011" t="s">
        <v>3438</v>
      </c>
      <c r="I4011">
        <v>435</v>
      </c>
      <c r="J4011" t="s">
        <v>3446</v>
      </c>
      <c r="K4011">
        <v>1997</v>
      </c>
      <c r="L4011" t="s">
        <v>29</v>
      </c>
      <c r="M4011" t="s">
        <v>29</v>
      </c>
      <c r="N4011">
        <v>37.1586</v>
      </c>
      <c r="O4011">
        <v>49.632899999999999</v>
      </c>
      <c r="P4011" t="s">
        <v>3522</v>
      </c>
      <c r="Q4011" s="3">
        <f>Table1[[#This Row],[Capacity (MW)]]*0.395*8760*10^-6</f>
        <v>1.5051870000000003</v>
      </c>
      <c r="R4011" s="3" cm="1">
        <f t="array" ref="R4011">AVERAGE(VLOOKUP(_xlfn.TEXTSPLIT(Table1[[#This Row],[Fuel (no space after comma)]], ","), FuelList_Final_EF!$A$2:$B$65, 2, FALSE))</f>
        <v>65.583341148886291</v>
      </c>
      <c r="S4011" s="3">
        <f>Table1[[#This Row],[Generation (TWh)]]*10^9*VLOOKUP(Table1[[#This Row],[Turbine/Engine Technology]],Technology_HR!$A$2:$B$11,2,FALSE)*10^-6</f>
        <v>11362656.663000001</v>
      </c>
      <c r="T4011" s="5">
        <f>Table1[[#This Row],[Fuel Consumption (mmBtu)]]*Table1[[#This Row],[Emission Factor (kg CO2/ mmBtu)]]*10^3</f>
        <v>745200988287.19495</v>
      </c>
      <c r="U4011" s="3">
        <f>Table1[[#This Row],[Emissions (g CO2)]]/(Table1[[#This Row],[Generation (TWh)]]*10^9)</f>
        <v>495.08864233294258</v>
      </c>
    </row>
    <row r="4012" spans="1:21" x14ac:dyDescent="0.35">
      <c r="A4012" t="s">
        <v>1268</v>
      </c>
      <c r="B4012" t="s">
        <v>3239</v>
      </c>
      <c r="C4012" t="str">
        <f>SUBSTITUTE(Table1[[#This Row],[Fuel]],", ",",")</f>
        <v>fossil gas: natural gas</v>
      </c>
      <c r="D4012" t="s">
        <v>3239</v>
      </c>
      <c r="H4012" t="s">
        <v>3438</v>
      </c>
      <c r="I4012">
        <v>492</v>
      </c>
      <c r="J4012" t="s">
        <v>3446</v>
      </c>
      <c r="K4012">
        <v>2019</v>
      </c>
      <c r="L4012" t="s">
        <v>29</v>
      </c>
      <c r="M4012" t="s">
        <v>29</v>
      </c>
      <c r="N4012">
        <v>29.151985</v>
      </c>
      <c r="O4012">
        <v>55.367122999999999</v>
      </c>
      <c r="P4012" t="s">
        <v>3522</v>
      </c>
      <c r="Q4012" s="3">
        <f>Table1[[#This Row],[Capacity (MW)]]*0.395*8760*10^-6</f>
        <v>1.7024184</v>
      </c>
      <c r="R4012" s="3" cm="1">
        <f t="array" ref="R4012">AVERAGE(VLOOKUP(_xlfn.TEXTSPLIT(Table1[[#This Row],[Fuel (no space after comma)]], ","), FuelList_Final_EF!$A$2:$B$65, 2, FALSE))</f>
        <v>53.06</v>
      </c>
      <c r="S4012" s="3">
        <f>Table1[[#This Row],[Generation (TWh)]]*10^9*VLOOKUP(Table1[[#This Row],[Turbine/Engine Technology]],Technology_HR!$A$2:$B$11,2,FALSE)*10^-6</f>
        <v>12851556.501599999</v>
      </c>
      <c r="T4012" s="5">
        <f>Table1[[#This Row],[Fuel Consumption (mmBtu)]]*Table1[[#This Row],[Emission Factor (kg CO2/ mmBtu)]]*10^3</f>
        <v>681903587974.896</v>
      </c>
      <c r="U4012" s="3">
        <f>Table1[[#This Row],[Emissions (g CO2)]]/(Table1[[#This Row],[Generation (TWh)]]*10^9)</f>
        <v>400.54993999999999</v>
      </c>
    </row>
    <row r="4013" spans="1:21" x14ac:dyDescent="0.35">
      <c r="A4013" t="s">
        <v>1268</v>
      </c>
      <c r="B4013" t="s">
        <v>3239</v>
      </c>
      <c r="C4013" t="str">
        <f>SUBSTITUTE(Table1[[#This Row],[Fuel]],", ",",")</f>
        <v>fossil gas: natural gas</v>
      </c>
      <c r="D4013" t="s">
        <v>3239</v>
      </c>
      <c r="H4013" t="s">
        <v>3436</v>
      </c>
      <c r="I4013">
        <v>183</v>
      </c>
      <c r="J4013" t="s">
        <v>3446</v>
      </c>
      <c r="K4013">
        <v>2024</v>
      </c>
      <c r="L4013" t="s">
        <v>29</v>
      </c>
      <c r="M4013" t="s">
        <v>29</v>
      </c>
      <c r="N4013">
        <v>29.151985</v>
      </c>
      <c r="O4013">
        <v>55.367122999999999</v>
      </c>
      <c r="P4013" t="s">
        <v>3522</v>
      </c>
      <c r="Q4013" s="3">
        <f>Table1[[#This Row],[Capacity (MW)]]*0.395*8760*10^-6</f>
        <v>0.63321659999999991</v>
      </c>
      <c r="R4013" s="3" cm="1">
        <f t="array" ref="R4013">AVERAGE(VLOOKUP(_xlfn.TEXTSPLIT(Table1[[#This Row],[Fuel (no space after comma)]], ","), FuelList_Final_EF!$A$2:$B$65, 2, FALSE))</f>
        <v>53.06</v>
      </c>
      <c r="S4013" s="3">
        <f>Table1[[#This Row],[Generation (TWh)]]*10^9*VLOOKUP(Table1[[#This Row],[Turbine/Engine Technology]],Technology_HR!$A$2:$B$11,2,FALSE)*10^-6</f>
        <v>6971714.7659999989</v>
      </c>
      <c r="T4013" s="5">
        <f>Table1[[#This Row],[Fuel Consumption (mmBtu)]]*Table1[[#This Row],[Emission Factor (kg CO2/ mmBtu)]]*10^3</f>
        <v>369919185483.95996</v>
      </c>
      <c r="U4013" s="3">
        <f>Table1[[#This Row],[Emissions (g CO2)]]/(Table1[[#This Row],[Generation (TWh)]]*10^9)</f>
        <v>584.19060000000002</v>
      </c>
    </row>
    <row r="4014" spans="1:21" x14ac:dyDescent="0.35">
      <c r="A4014" t="s">
        <v>1268</v>
      </c>
      <c r="B4014" t="s">
        <v>3239</v>
      </c>
      <c r="C4014" t="str">
        <f>SUBSTITUTE(Table1[[#This Row],[Fuel]],", ",",")</f>
        <v>fossil gas: natural gas</v>
      </c>
      <c r="D4014" t="s">
        <v>3239</v>
      </c>
      <c r="H4014" t="s">
        <v>3436</v>
      </c>
      <c r="I4014">
        <v>183</v>
      </c>
      <c r="J4014" t="s">
        <v>3446</v>
      </c>
      <c r="K4014">
        <v>2024</v>
      </c>
      <c r="L4014" t="s">
        <v>29</v>
      </c>
      <c r="M4014" t="s">
        <v>29</v>
      </c>
      <c r="N4014">
        <v>29.151985</v>
      </c>
      <c r="O4014">
        <v>55.367122999999999</v>
      </c>
      <c r="P4014" t="s">
        <v>3522</v>
      </c>
      <c r="Q4014" s="3">
        <f>Table1[[#This Row],[Capacity (MW)]]*0.395*8760*10^-6</f>
        <v>0.63321659999999991</v>
      </c>
      <c r="R4014" s="3" cm="1">
        <f t="array" ref="R4014">AVERAGE(VLOOKUP(_xlfn.TEXTSPLIT(Table1[[#This Row],[Fuel (no space after comma)]], ","), FuelList_Final_EF!$A$2:$B$65, 2, FALSE))</f>
        <v>53.06</v>
      </c>
      <c r="S4014" s="3">
        <f>Table1[[#This Row],[Generation (TWh)]]*10^9*VLOOKUP(Table1[[#This Row],[Turbine/Engine Technology]],Technology_HR!$A$2:$B$11,2,FALSE)*10^-6</f>
        <v>6971714.7659999989</v>
      </c>
      <c r="T4014" s="5">
        <f>Table1[[#This Row],[Fuel Consumption (mmBtu)]]*Table1[[#This Row],[Emission Factor (kg CO2/ mmBtu)]]*10^3</f>
        <v>369919185483.95996</v>
      </c>
      <c r="U4014" s="3">
        <f>Table1[[#This Row],[Emissions (g CO2)]]/(Table1[[#This Row],[Generation (TWh)]]*10^9)</f>
        <v>584.19060000000002</v>
      </c>
    </row>
    <row r="4015" spans="1:21" x14ac:dyDescent="0.35">
      <c r="A4015" t="s">
        <v>1268</v>
      </c>
      <c r="B4015" t="s">
        <v>3249</v>
      </c>
      <c r="C4015" t="str">
        <f>SUBSTITUTE(Table1[[#This Row],[Fuel]],", ",",")</f>
        <v>fossil gas: waste heat from natural gas</v>
      </c>
      <c r="D4015" t="s">
        <v>3249</v>
      </c>
      <c r="H4015" t="s">
        <v>3440</v>
      </c>
      <c r="I4015">
        <v>180</v>
      </c>
      <c r="J4015" t="s">
        <v>3449</v>
      </c>
      <c r="K4015">
        <v>2025</v>
      </c>
      <c r="L4015" t="s">
        <v>29</v>
      </c>
      <c r="M4015" t="s">
        <v>29</v>
      </c>
      <c r="N4015">
        <v>29.151985</v>
      </c>
      <c r="O4015">
        <v>55.367122999999999</v>
      </c>
      <c r="P4015" t="s">
        <v>3522</v>
      </c>
      <c r="Q4015" s="3">
        <f>Table1[[#This Row],[Capacity (MW)]]*0.395*8760*10^-6</f>
        <v>0.62283600000000006</v>
      </c>
      <c r="R4015" s="3" cm="1">
        <f t="array" ref="R4015">AVERAGE(VLOOKUP(_xlfn.TEXTSPLIT(Table1[[#This Row],[Fuel (no space after comma)]], ","), FuelList_Final_EF!$A$2:$B$65, 2, FALSE))</f>
        <v>66.33</v>
      </c>
      <c r="S4015" s="3">
        <f>Table1[[#This Row],[Generation (TWh)]]*10^9*VLOOKUP(Table1[[#This Row],[Turbine/Engine Technology]],Technology_HR!$A$2:$B$11,2,FALSE)*10^-6</f>
        <v>6405868.2599999998</v>
      </c>
      <c r="T4015" s="5">
        <f>Table1[[#This Row],[Fuel Consumption (mmBtu)]]*Table1[[#This Row],[Emission Factor (kg CO2/ mmBtu)]]*10^3</f>
        <v>424901241685.79993</v>
      </c>
      <c r="U4015" s="3">
        <f>Table1[[#This Row],[Emissions (g CO2)]]/(Table1[[#This Row],[Generation (TWh)]]*10^9)</f>
        <v>682.20404999999994</v>
      </c>
    </row>
    <row r="4016" spans="1:21" x14ac:dyDescent="0.35">
      <c r="A4016" t="s">
        <v>1268</v>
      </c>
      <c r="B4016" t="s">
        <v>3239</v>
      </c>
      <c r="C4016" t="str">
        <f>SUBSTITUTE(Table1[[#This Row],[Fuel]],", ",",")</f>
        <v>fossil gas: natural gas</v>
      </c>
      <c r="D4016" t="s">
        <v>3239</v>
      </c>
      <c r="H4016" t="s">
        <v>3436</v>
      </c>
      <c r="I4016">
        <v>327</v>
      </c>
      <c r="J4016" t="s">
        <v>3447</v>
      </c>
      <c r="K4016" t="s">
        <v>29</v>
      </c>
      <c r="L4016" t="s">
        <v>29</v>
      </c>
      <c r="M4016" t="s">
        <v>29</v>
      </c>
      <c r="N4016">
        <v>29.151985</v>
      </c>
      <c r="O4016">
        <v>55.367122999999999</v>
      </c>
      <c r="P4016" t="s">
        <v>3522</v>
      </c>
      <c r="Q4016" s="3">
        <f>Table1[[#This Row],[Capacity (MW)]]*0.395*8760*10^-6</f>
        <v>1.1314853999999999</v>
      </c>
      <c r="R4016" s="3" cm="1">
        <f t="array" ref="R4016">AVERAGE(VLOOKUP(_xlfn.TEXTSPLIT(Table1[[#This Row],[Fuel (no space after comma)]], ","), FuelList_Final_EF!$A$2:$B$65, 2, FALSE))</f>
        <v>53.06</v>
      </c>
      <c r="S4016" s="3">
        <f>Table1[[#This Row],[Generation (TWh)]]*10^9*VLOOKUP(Table1[[#This Row],[Turbine/Engine Technology]],Technology_HR!$A$2:$B$11,2,FALSE)*10^-6</f>
        <v>12457654.253999997</v>
      </c>
      <c r="T4016" s="5">
        <f>Table1[[#This Row],[Fuel Consumption (mmBtu)]]*Table1[[#This Row],[Emission Factor (kg CO2/ mmBtu)]]*10^3</f>
        <v>661003134717.23987</v>
      </c>
      <c r="U4016" s="3">
        <f>Table1[[#This Row],[Emissions (g CO2)]]/(Table1[[#This Row],[Generation (TWh)]]*10^9)</f>
        <v>584.19060000000002</v>
      </c>
    </row>
    <row r="4017" spans="1:21" x14ac:dyDescent="0.35">
      <c r="A4017" t="s">
        <v>1268</v>
      </c>
      <c r="B4017" t="s">
        <v>3249</v>
      </c>
      <c r="C4017" t="str">
        <f>SUBSTITUTE(Table1[[#This Row],[Fuel]],", ",",")</f>
        <v>fossil gas: waste heat from natural gas</v>
      </c>
      <c r="D4017" t="s">
        <v>3249</v>
      </c>
      <c r="H4017" t="s">
        <v>3440</v>
      </c>
      <c r="I4017">
        <v>182</v>
      </c>
      <c r="J4017" t="s">
        <v>3447</v>
      </c>
      <c r="K4017" t="s">
        <v>29</v>
      </c>
      <c r="L4017" t="s">
        <v>29</v>
      </c>
      <c r="M4017" t="s">
        <v>29</v>
      </c>
      <c r="N4017">
        <v>29.151985</v>
      </c>
      <c r="O4017">
        <v>55.367122999999999</v>
      </c>
      <c r="P4017" t="s">
        <v>3522</v>
      </c>
      <c r="Q4017" s="3">
        <f>Table1[[#This Row],[Capacity (MW)]]*0.395*8760*10^-6</f>
        <v>0.62975639999999999</v>
      </c>
      <c r="R4017" s="3" cm="1">
        <f t="array" ref="R4017">AVERAGE(VLOOKUP(_xlfn.TEXTSPLIT(Table1[[#This Row],[Fuel (no space after comma)]], ","), FuelList_Final_EF!$A$2:$B$65, 2, FALSE))</f>
        <v>66.33</v>
      </c>
      <c r="S4017" s="3">
        <f>Table1[[#This Row],[Generation (TWh)]]*10^9*VLOOKUP(Table1[[#This Row],[Turbine/Engine Technology]],Technology_HR!$A$2:$B$11,2,FALSE)*10^-6</f>
        <v>6477044.574</v>
      </c>
      <c r="T4017" s="5">
        <f>Table1[[#This Row],[Fuel Consumption (mmBtu)]]*Table1[[#This Row],[Emission Factor (kg CO2/ mmBtu)]]*10^3</f>
        <v>429622366593.41998</v>
      </c>
      <c r="U4017" s="3">
        <f>Table1[[#This Row],[Emissions (g CO2)]]/(Table1[[#This Row],[Generation (TWh)]]*10^9)</f>
        <v>682.20404999999994</v>
      </c>
    </row>
    <row r="4018" spans="1:21" x14ac:dyDescent="0.35">
      <c r="A4018" t="s">
        <v>1269</v>
      </c>
      <c r="B4018" t="s">
        <v>3240</v>
      </c>
      <c r="C4018" t="str">
        <f>SUBSTITUTE(Table1[[#This Row],[Fuel]],", ",",")</f>
        <v>fossil gas: natural gas,fossil liquids: diesel</v>
      </c>
      <c r="D4018" t="s">
        <v>3239</v>
      </c>
      <c r="E4018" t="s">
        <v>3258</v>
      </c>
      <c r="H4018" t="s">
        <v>3436</v>
      </c>
      <c r="I4018">
        <v>162</v>
      </c>
      <c r="J4018" t="s">
        <v>3446</v>
      </c>
      <c r="K4018">
        <v>2012</v>
      </c>
      <c r="L4018" t="s">
        <v>29</v>
      </c>
      <c r="M4018" t="s">
        <v>29</v>
      </c>
      <c r="N4018">
        <v>29.368009000000001</v>
      </c>
      <c r="O4018">
        <v>52.611927999999999</v>
      </c>
      <c r="P4018" t="s">
        <v>3522</v>
      </c>
      <c r="Q4018" s="3">
        <f>Table1[[#This Row],[Capacity (MW)]]*0.395*8760*10^-6</f>
        <v>0.56055239999999995</v>
      </c>
      <c r="R4018" s="3" cm="1">
        <f t="array" ref="R4018">AVERAGE(VLOOKUP(_xlfn.TEXTSPLIT(Table1[[#This Row],[Fuel (no space after comma)]], ","), FuelList_Final_EF!$A$2:$B$65, 2, FALSE))</f>
        <v>65.583341148886291</v>
      </c>
      <c r="S4018" s="3">
        <f>Table1[[#This Row],[Generation (TWh)]]*10^9*VLOOKUP(Table1[[#This Row],[Turbine/Engine Technology]],Technology_HR!$A$2:$B$11,2,FALSE)*10^-6</f>
        <v>6171681.9239999996</v>
      </c>
      <c r="T4018" s="5">
        <f>Table1[[#This Row],[Fuel Consumption (mmBtu)]]*Table1[[#This Row],[Emission Factor (kg CO2/ mmBtu)]]*10^3</f>
        <v>404759521084.10687</v>
      </c>
      <c r="U4018" s="3">
        <f>Table1[[#This Row],[Emissions (g CO2)]]/(Table1[[#This Row],[Generation (TWh)]]*10^9)</f>
        <v>722.072586049238</v>
      </c>
    </row>
    <row r="4019" spans="1:21" x14ac:dyDescent="0.35">
      <c r="A4019" t="s">
        <v>1269</v>
      </c>
      <c r="B4019" t="s">
        <v>3240</v>
      </c>
      <c r="C4019" t="str">
        <f>SUBSTITUTE(Table1[[#This Row],[Fuel]],", ",",")</f>
        <v>fossil gas: natural gas,fossil liquids: diesel</v>
      </c>
      <c r="D4019" t="s">
        <v>3239</v>
      </c>
      <c r="E4019" t="s">
        <v>3258</v>
      </c>
      <c r="H4019" t="s">
        <v>3436</v>
      </c>
      <c r="I4019">
        <v>162</v>
      </c>
      <c r="J4019" t="s">
        <v>3446</v>
      </c>
      <c r="K4019">
        <v>2012</v>
      </c>
      <c r="L4019" t="s">
        <v>29</v>
      </c>
      <c r="M4019" t="s">
        <v>29</v>
      </c>
      <c r="N4019">
        <v>29.368009000000001</v>
      </c>
      <c r="O4019">
        <v>52.611927999999999</v>
      </c>
      <c r="P4019" t="s">
        <v>3522</v>
      </c>
      <c r="Q4019" s="3">
        <f>Table1[[#This Row],[Capacity (MW)]]*0.395*8760*10^-6</f>
        <v>0.56055239999999995</v>
      </c>
      <c r="R4019" s="3" cm="1">
        <f t="array" ref="R4019">AVERAGE(VLOOKUP(_xlfn.TEXTSPLIT(Table1[[#This Row],[Fuel (no space after comma)]], ","), FuelList_Final_EF!$A$2:$B$65, 2, FALSE))</f>
        <v>65.583341148886291</v>
      </c>
      <c r="S4019" s="3">
        <f>Table1[[#This Row],[Generation (TWh)]]*10^9*VLOOKUP(Table1[[#This Row],[Turbine/Engine Technology]],Technology_HR!$A$2:$B$11,2,FALSE)*10^-6</f>
        <v>6171681.9239999996</v>
      </c>
      <c r="T4019" s="5">
        <f>Table1[[#This Row],[Fuel Consumption (mmBtu)]]*Table1[[#This Row],[Emission Factor (kg CO2/ mmBtu)]]*10^3</f>
        <v>404759521084.10687</v>
      </c>
      <c r="U4019" s="3">
        <f>Table1[[#This Row],[Emissions (g CO2)]]/(Table1[[#This Row],[Generation (TWh)]]*10^9)</f>
        <v>722.072586049238</v>
      </c>
    </row>
    <row r="4020" spans="1:21" x14ac:dyDescent="0.35">
      <c r="A4020" t="s">
        <v>1269</v>
      </c>
      <c r="B4020" t="s">
        <v>3240</v>
      </c>
      <c r="C4020" t="str">
        <f>SUBSTITUTE(Table1[[#This Row],[Fuel]],", ",",")</f>
        <v>fossil gas: natural gas,fossil liquids: diesel</v>
      </c>
      <c r="D4020" t="s">
        <v>3239</v>
      </c>
      <c r="E4020" t="s">
        <v>3258</v>
      </c>
      <c r="H4020" t="s">
        <v>3436</v>
      </c>
      <c r="I4020">
        <v>162</v>
      </c>
      <c r="J4020" t="s">
        <v>3446</v>
      </c>
      <c r="K4020">
        <v>2012</v>
      </c>
      <c r="L4020" t="s">
        <v>29</v>
      </c>
      <c r="M4020" t="s">
        <v>29</v>
      </c>
      <c r="N4020">
        <v>29.368009000000001</v>
      </c>
      <c r="O4020">
        <v>52.611927999999999</v>
      </c>
      <c r="P4020" t="s">
        <v>3522</v>
      </c>
      <c r="Q4020" s="3">
        <f>Table1[[#This Row],[Capacity (MW)]]*0.395*8760*10^-6</f>
        <v>0.56055239999999995</v>
      </c>
      <c r="R4020" s="3" cm="1">
        <f t="array" ref="R4020">AVERAGE(VLOOKUP(_xlfn.TEXTSPLIT(Table1[[#This Row],[Fuel (no space after comma)]], ","), FuelList_Final_EF!$A$2:$B$65, 2, FALSE))</f>
        <v>65.583341148886291</v>
      </c>
      <c r="S4020" s="3">
        <f>Table1[[#This Row],[Generation (TWh)]]*10^9*VLOOKUP(Table1[[#This Row],[Turbine/Engine Technology]],Technology_HR!$A$2:$B$11,2,FALSE)*10^-6</f>
        <v>6171681.9239999996</v>
      </c>
      <c r="T4020" s="5">
        <f>Table1[[#This Row],[Fuel Consumption (mmBtu)]]*Table1[[#This Row],[Emission Factor (kg CO2/ mmBtu)]]*10^3</f>
        <v>404759521084.10687</v>
      </c>
      <c r="U4020" s="3">
        <f>Table1[[#This Row],[Emissions (g CO2)]]/(Table1[[#This Row],[Generation (TWh)]]*10^9)</f>
        <v>722.072586049238</v>
      </c>
    </row>
    <row r="4021" spans="1:21" x14ac:dyDescent="0.35">
      <c r="A4021" t="s">
        <v>1269</v>
      </c>
      <c r="B4021" t="s">
        <v>3240</v>
      </c>
      <c r="C4021" t="str">
        <f>SUBSTITUTE(Table1[[#This Row],[Fuel]],", ",",")</f>
        <v>fossil gas: natural gas,fossil liquids: diesel</v>
      </c>
      <c r="D4021" t="s">
        <v>3239</v>
      </c>
      <c r="E4021" t="s">
        <v>3258</v>
      </c>
      <c r="H4021" t="s">
        <v>3436</v>
      </c>
      <c r="I4021">
        <v>162</v>
      </c>
      <c r="J4021" t="s">
        <v>3446</v>
      </c>
      <c r="K4021">
        <v>2012</v>
      </c>
      <c r="L4021" t="s">
        <v>29</v>
      </c>
      <c r="M4021" t="s">
        <v>29</v>
      </c>
      <c r="N4021">
        <v>29.368009000000001</v>
      </c>
      <c r="O4021">
        <v>52.611927999999999</v>
      </c>
      <c r="P4021" t="s">
        <v>3522</v>
      </c>
      <c r="Q4021" s="3">
        <f>Table1[[#This Row],[Capacity (MW)]]*0.395*8760*10^-6</f>
        <v>0.56055239999999995</v>
      </c>
      <c r="R4021" s="3" cm="1">
        <f t="array" ref="R4021">AVERAGE(VLOOKUP(_xlfn.TEXTSPLIT(Table1[[#This Row],[Fuel (no space after comma)]], ","), FuelList_Final_EF!$A$2:$B$65, 2, FALSE))</f>
        <v>65.583341148886291</v>
      </c>
      <c r="S4021" s="3">
        <f>Table1[[#This Row],[Generation (TWh)]]*10^9*VLOOKUP(Table1[[#This Row],[Turbine/Engine Technology]],Technology_HR!$A$2:$B$11,2,FALSE)*10^-6</f>
        <v>6171681.9239999996</v>
      </c>
      <c r="T4021" s="5">
        <f>Table1[[#This Row],[Fuel Consumption (mmBtu)]]*Table1[[#This Row],[Emission Factor (kg CO2/ mmBtu)]]*10^3</f>
        <v>404759521084.10687</v>
      </c>
      <c r="U4021" s="3">
        <f>Table1[[#This Row],[Emissions (g CO2)]]/(Table1[[#This Row],[Generation (TWh)]]*10^9)</f>
        <v>722.072586049238</v>
      </c>
    </row>
    <row r="4022" spans="1:21" x14ac:dyDescent="0.35">
      <c r="A4022" t="s">
        <v>1269</v>
      </c>
      <c r="B4022" t="s">
        <v>3240</v>
      </c>
      <c r="C4022" t="str">
        <f>SUBSTITUTE(Table1[[#This Row],[Fuel]],", ",",")</f>
        <v>fossil gas: natural gas,fossil liquids: diesel</v>
      </c>
      <c r="D4022" t="s">
        <v>3239</v>
      </c>
      <c r="E4022" t="s">
        <v>3258</v>
      </c>
      <c r="H4022" t="s">
        <v>3436</v>
      </c>
      <c r="I4022">
        <v>162</v>
      </c>
      <c r="J4022" t="s">
        <v>3446</v>
      </c>
      <c r="K4022">
        <v>2012</v>
      </c>
      <c r="L4022" t="s">
        <v>29</v>
      </c>
      <c r="M4022" t="s">
        <v>29</v>
      </c>
      <c r="N4022">
        <v>29.368009000000001</v>
      </c>
      <c r="O4022">
        <v>52.611927999999999</v>
      </c>
      <c r="P4022" t="s">
        <v>3522</v>
      </c>
      <c r="Q4022" s="3">
        <f>Table1[[#This Row],[Capacity (MW)]]*0.395*8760*10^-6</f>
        <v>0.56055239999999995</v>
      </c>
      <c r="R4022" s="3" cm="1">
        <f t="array" ref="R4022">AVERAGE(VLOOKUP(_xlfn.TEXTSPLIT(Table1[[#This Row],[Fuel (no space after comma)]], ","), FuelList_Final_EF!$A$2:$B$65, 2, FALSE))</f>
        <v>65.583341148886291</v>
      </c>
      <c r="S4022" s="3">
        <f>Table1[[#This Row],[Generation (TWh)]]*10^9*VLOOKUP(Table1[[#This Row],[Turbine/Engine Technology]],Technology_HR!$A$2:$B$11,2,FALSE)*10^-6</f>
        <v>6171681.9239999996</v>
      </c>
      <c r="T4022" s="5">
        <f>Table1[[#This Row],[Fuel Consumption (mmBtu)]]*Table1[[#This Row],[Emission Factor (kg CO2/ mmBtu)]]*10^3</f>
        <v>404759521084.10687</v>
      </c>
      <c r="U4022" s="3">
        <f>Table1[[#This Row],[Emissions (g CO2)]]/(Table1[[#This Row],[Generation (TWh)]]*10^9)</f>
        <v>722.072586049238</v>
      </c>
    </row>
    <row r="4023" spans="1:21" x14ac:dyDescent="0.35">
      <c r="A4023" t="s">
        <v>1269</v>
      </c>
      <c r="B4023" t="s">
        <v>3240</v>
      </c>
      <c r="C4023" t="str">
        <f>SUBSTITUTE(Table1[[#This Row],[Fuel]],", ",",")</f>
        <v>fossil gas: natural gas,fossil liquids: diesel</v>
      </c>
      <c r="D4023" t="s">
        <v>3239</v>
      </c>
      <c r="E4023" t="s">
        <v>3258</v>
      </c>
      <c r="H4023" t="s">
        <v>3436</v>
      </c>
      <c r="I4023">
        <v>162</v>
      </c>
      <c r="J4023" t="s">
        <v>3446</v>
      </c>
      <c r="K4023">
        <v>2012</v>
      </c>
      <c r="L4023" t="s">
        <v>29</v>
      </c>
      <c r="M4023" t="s">
        <v>29</v>
      </c>
      <c r="N4023">
        <v>29.368009000000001</v>
      </c>
      <c r="O4023">
        <v>52.611927999999999</v>
      </c>
      <c r="P4023" t="s">
        <v>3522</v>
      </c>
      <c r="Q4023" s="3">
        <f>Table1[[#This Row],[Capacity (MW)]]*0.395*8760*10^-6</f>
        <v>0.56055239999999995</v>
      </c>
      <c r="R4023" s="3" cm="1">
        <f t="array" ref="R4023">AVERAGE(VLOOKUP(_xlfn.TEXTSPLIT(Table1[[#This Row],[Fuel (no space after comma)]], ","), FuelList_Final_EF!$A$2:$B$65, 2, FALSE))</f>
        <v>65.583341148886291</v>
      </c>
      <c r="S4023" s="3">
        <f>Table1[[#This Row],[Generation (TWh)]]*10^9*VLOOKUP(Table1[[#This Row],[Turbine/Engine Technology]],Technology_HR!$A$2:$B$11,2,FALSE)*10^-6</f>
        <v>6171681.9239999996</v>
      </c>
      <c r="T4023" s="5">
        <f>Table1[[#This Row],[Fuel Consumption (mmBtu)]]*Table1[[#This Row],[Emission Factor (kg CO2/ mmBtu)]]*10^3</f>
        <v>404759521084.10687</v>
      </c>
      <c r="U4023" s="3">
        <f>Table1[[#This Row],[Emissions (g CO2)]]/(Table1[[#This Row],[Generation (TWh)]]*10^9)</f>
        <v>722.072586049238</v>
      </c>
    </row>
    <row r="4024" spans="1:21" x14ac:dyDescent="0.35">
      <c r="A4024" t="s">
        <v>1270</v>
      </c>
      <c r="B4024" t="s">
        <v>3240</v>
      </c>
      <c r="C4024" t="str">
        <f>SUBSTITUTE(Table1[[#This Row],[Fuel]],", ",",")</f>
        <v>fossil gas: natural gas,fossil liquids: diesel</v>
      </c>
      <c r="D4024" t="s">
        <v>3239</v>
      </c>
      <c r="E4024" t="s">
        <v>3258</v>
      </c>
      <c r="H4024" t="s">
        <v>3438</v>
      </c>
      <c r="I4024">
        <v>490</v>
      </c>
      <c r="J4024" t="s">
        <v>3446</v>
      </c>
      <c r="K4024">
        <v>2019</v>
      </c>
      <c r="L4024" t="s">
        <v>29</v>
      </c>
      <c r="M4024" t="s">
        <v>29</v>
      </c>
      <c r="N4024">
        <v>38.225228000000001</v>
      </c>
      <c r="O4024">
        <v>46.962940000000003</v>
      </c>
      <c r="P4024" t="s">
        <v>3522</v>
      </c>
      <c r="Q4024" s="3">
        <f>Table1[[#This Row],[Capacity (MW)]]*0.395*8760*10^-6</f>
        <v>1.6954979999999999</v>
      </c>
      <c r="R4024" s="3" cm="1">
        <f t="array" ref="R4024">AVERAGE(VLOOKUP(_xlfn.TEXTSPLIT(Table1[[#This Row],[Fuel (no space after comma)]], ","), FuelList_Final_EF!$A$2:$B$65, 2, FALSE))</f>
        <v>65.583341148886291</v>
      </c>
      <c r="S4024" s="3">
        <f>Table1[[#This Row],[Generation (TWh)]]*10^9*VLOOKUP(Table1[[#This Row],[Turbine/Engine Technology]],Technology_HR!$A$2:$B$11,2,FALSE)*10^-6</f>
        <v>12799314.401999999</v>
      </c>
      <c r="T4024" s="5">
        <f>Table1[[#This Row],[Fuel Consumption (mmBtu)]]*Table1[[#This Row],[Emission Factor (kg CO2/ mmBtu)]]*10^3</f>
        <v>839421802898.21948</v>
      </c>
      <c r="U4024" s="3">
        <f>Table1[[#This Row],[Emissions (g CO2)]]/(Table1[[#This Row],[Generation (TWh)]]*10^9)</f>
        <v>495.08864233294258</v>
      </c>
    </row>
    <row r="4025" spans="1:21" x14ac:dyDescent="0.35">
      <c r="A4025" t="s">
        <v>1270</v>
      </c>
      <c r="B4025" t="s">
        <v>3240</v>
      </c>
      <c r="C4025" t="str">
        <f>SUBSTITUTE(Table1[[#This Row],[Fuel]],", ",",")</f>
        <v>fossil gas: natural gas,fossil liquids: diesel</v>
      </c>
      <c r="D4025" t="s">
        <v>3239</v>
      </c>
      <c r="E4025" t="s">
        <v>3258</v>
      </c>
      <c r="H4025" t="s">
        <v>3438</v>
      </c>
      <c r="I4025">
        <v>500</v>
      </c>
      <c r="J4025" t="s">
        <v>3445</v>
      </c>
      <c r="K4025" t="s">
        <v>29</v>
      </c>
      <c r="L4025" t="s">
        <v>29</v>
      </c>
      <c r="M4025" t="s">
        <v>29</v>
      </c>
      <c r="N4025">
        <v>38.225228000000001</v>
      </c>
      <c r="O4025">
        <v>46.962940000000003</v>
      </c>
      <c r="P4025" t="s">
        <v>3522</v>
      </c>
      <c r="Q4025" s="3">
        <f>Table1[[#This Row],[Capacity (MW)]]*0.395*8760*10^-6</f>
        <v>1.7301</v>
      </c>
      <c r="R4025" s="3" cm="1">
        <f t="array" ref="R4025">AVERAGE(VLOOKUP(_xlfn.TEXTSPLIT(Table1[[#This Row],[Fuel (no space after comma)]], ","), FuelList_Final_EF!$A$2:$B$65, 2, FALSE))</f>
        <v>65.583341148886291</v>
      </c>
      <c r="S4025" s="3">
        <f>Table1[[#This Row],[Generation (TWh)]]*10^9*VLOOKUP(Table1[[#This Row],[Turbine/Engine Technology]],Technology_HR!$A$2:$B$11,2,FALSE)*10^-6</f>
        <v>13060524.899999999</v>
      </c>
      <c r="T4025" s="5">
        <f>Table1[[#This Row],[Fuel Consumption (mmBtu)]]*Table1[[#This Row],[Emission Factor (kg CO2/ mmBtu)]]*10^3</f>
        <v>856552860100.22388</v>
      </c>
      <c r="U4025" s="3">
        <f>Table1[[#This Row],[Emissions (g CO2)]]/(Table1[[#This Row],[Generation (TWh)]]*10^9)</f>
        <v>495.08864233294253</v>
      </c>
    </row>
    <row r="4026" spans="1:21" x14ac:dyDescent="0.35">
      <c r="A4026" t="s">
        <v>1271</v>
      </c>
      <c r="B4026" t="s">
        <v>3239</v>
      </c>
      <c r="C4026" t="str">
        <f>SUBSTITUTE(Table1[[#This Row],[Fuel]],", ",",")</f>
        <v>fossil gas: natural gas</v>
      </c>
      <c r="D4026" t="s">
        <v>3239</v>
      </c>
      <c r="H4026" t="s">
        <v>3436</v>
      </c>
      <c r="I4026">
        <v>160</v>
      </c>
      <c r="J4026" t="s">
        <v>3446</v>
      </c>
      <c r="K4026">
        <v>2018</v>
      </c>
      <c r="L4026" t="s">
        <v>29</v>
      </c>
      <c r="M4026" t="s">
        <v>29</v>
      </c>
      <c r="N4026">
        <v>27.122019000000002</v>
      </c>
      <c r="O4026">
        <v>56.092492</v>
      </c>
      <c r="P4026" t="s">
        <v>3522</v>
      </c>
      <c r="Q4026" s="3">
        <f>Table1[[#This Row],[Capacity (MW)]]*0.395*8760*10^-6</f>
        <v>0.55363200000000001</v>
      </c>
      <c r="R4026" s="3" cm="1">
        <f t="array" ref="R4026">AVERAGE(VLOOKUP(_xlfn.TEXTSPLIT(Table1[[#This Row],[Fuel (no space after comma)]], ","), FuelList_Final_EF!$A$2:$B$65, 2, FALSE))</f>
        <v>53.06</v>
      </c>
      <c r="S4026" s="3">
        <f>Table1[[#This Row],[Generation (TWh)]]*10^9*VLOOKUP(Table1[[#This Row],[Turbine/Engine Technology]],Technology_HR!$A$2:$B$11,2,FALSE)*10^-6</f>
        <v>6095488.3199999994</v>
      </c>
      <c r="T4026" s="5">
        <f>Table1[[#This Row],[Fuel Consumption (mmBtu)]]*Table1[[#This Row],[Emission Factor (kg CO2/ mmBtu)]]*10^3</f>
        <v>323426610259.19995</v>
      </c>
      <c r="U4026" s="3">
        <f>Table1[[#This Row],[Emissions (g CO2)]]/(Table1[[#This Row],[Generation (TWh)]]*10^9)</f>
        <v>584.1905999999999</v>
      </c>
    </row>
    <row r="4027" spans="1:21" x14ac:dyDescent="0.35">
      <c r="A4027" t="s">
        <v>1271</v>
      </c>
      <c r="B4027" t="s">
        <v>3249</v>
      </c>
      <c r="C4027" t="str">
        <f>SUBSTITUTE(Table1[[#This Row],[Fuel]],", ",",")</f>
        <v>fossil gas: waste heat from natural gas</v>
      </c>
      <c r="D4027" t="s">
        <v>3249</v>
      </c>
      <c r="H4027" t="s">
        <v>3440</v>
      </c>
      <c r="I4027">
        <v>75</v>
      </c>
      <c r="J4027" t="s">
        <v>3449</v>
      </c>
      <c r="K4027" t="s">
        <v>29</v>
      </c>
      <c r="L4027" t="s">
        <v>29</v>
      </c>
      <c r="M4027" t="s">
        <v>29</v>
      </c>
      <c r="N4027">
        <v>27.122019000000002</v>
      </c>
      <c r="O4027">
        <v>56.092492</v>
      </c>
      <c r="P4027" t="s">
        <v>3522</v>
      </c>
      <c r="Q4027" s="3">
        <f>Table1[[#This Row],[Capacity (MW)]]*0.395*8760*10^-6</f>
        <v>0.259515</v>
      </c>
      <c r="R4027" s="3" cm="1">
        <f t="array" ref="R4027">AVERAGE(VLOOKUP(_xlfn.TEXTSPLIT(Table1[[#This Row],[Fuel (no space after comma)]], ","), FuelList_Final_EF!$A$2:$B$65, 2, FALSE))</f>
        <v>66.33</v>
      </c>
      <c r="S4027" s="3">
        <f>Table1[[#This Row],[Generation (TWh)]]*10^9*VLOOKUP(Table1[[#This Row],[Turbine/Engine Technology]],Technology_HR!$A$2:$B$11,2,FALSE)*10^-6</f>
        <v>2669111.7749999999</v>
      </c>
      <c r="T4027" s="5">
        <f>Table1[[#This Row],[Fuel Consumption (mmBtu)]]*Table1[[#This Row],[Emission Factor (kg CO2/ mmBtu)]]*10^3</f>
        <v>177042184035.75</v>
      </c>
      <c r="U4027" s="3">
        <f>Table1[[#This Row],[Emissions (g CO2)]]/(Table1[[#This Row],[Generation (TWh)]]*10^9)</f>
        <v>682.20405000000005</v>
      </c>
    </row>
    <row r="4028" spans="1:21" x14ac:dyDescent="0.35">
      <c r="A4028" t="s">
        <v>1272</v>
      </c>
      <c r="B4028" t="s">
        <v>3239</v>
      </c>
      <c r="C4028" t="str">
        <f>SUBSTITUTE(Table1[[#This Row],[Fuel]],", ",",")</f>
        <v>fossil gas: natural gas</v>
      </c>
      <c r="D4028" t="s">
        <v>3239</v>
      </c>
      <c r="H4028" t="s">
        <v>59</v>
      </c>
      <c r="I4028">
        <v>75</v>
      </c>
      <c r="J4028" t="s">
        <v>3446</v>
      </c>
      <c r="K4028">
        <v>2008</v>
      </c>
      <c r="L4028" t="s">
        <v>29</v>
      </c>
      <c r="M4028" t="s">
        <v>29</v>
      </c>
      <c r="N4028">
        <v>33.703237000000001</v>
      </c>
      <c r="O4028">
        <v>46.226019000000001</v>
      </c>
      <c r="P4028" t="s">
        <v>3522</v>
      </c>
      <c r="Q4028" s="3">
        <f>Table1[[#This Row],[Capacity (MW)]]*0.395*8760*10^-6</f>
        <v>0.259515</v>
      </c>
      <c r="R4028" s="3" cm="1">
        <f t="array" ref="R4028">AVERAGE(VLOOKUP(_xlfn.TEXTSPLIT(Table1[[#This Row],[Fuel (no space after comma)]], ","), FuelList_Final_EF!$A$2:$B$65, 2, FALSE))</f>
        <v>53.06</v>
      </c>
      <c r="S4028" s="3">
        <f>Table1[[#This Row],[Generation (TWh)]]*10^9*VLOOKUP(Table1[[#This Row],[Turbine/Engine Technology]],Technology_HR!$A$2:$B$11,2,FALSE)*10^-6</f>
        <v>2152806.6825000001</v>
      </c>
      <c r="T4028" s="5">
        <f>Table1[[#This Row],[Fuel Consumption (mmBtu)]]*Table1[[#This Row],[Emission Factor (kg CO2/ mmBtu)]]*10^3</f>
        <v>114227922573.45001</v>
      </c>
      <c r="U4028" s="3">
        <f>Table1[[#This Row],[Emissions (g CO2)]]/(Table1[[#This Row],[Generation (TWh)]]*10^9)</f>
        <v>440.15923000000004</v>
      </c>
    </row>
    <row r="4029" spans="1:21" x14ac:dyDescent="0.35">
      <c r="A4029" t="s">
        <v>1273</v>
      </c>
      <c r="B4029" t="s">
        <v>3239</v>
      </c>
      <c r="C4029" t="str">
        <f>SUBSTITUTE(Table1[[#This Row],[Fuel]],", ",",")</f>
        <v>fossil gas: natural gas</v>
      </c>
      <c r="D4029" t="s">
        <v>3239</v>
      </c>
      <c r="H4029" t="s">
        <v>3438</v>
      </c>
      <c r="I4029">
        <v>120</v>
      </c>
      <c r="J4029" t="s">
        <v>3446</v>
      </c>
      <c r="K4029" t="s">
        <v>29</v>
      </c>
      <c r="L4029" t="s">
        <v>29</v>
      </c>
      <c r="M4029" t="s">
        <v>29</v>
      </c>
      <c r="N4029">
        <v>33.634810999999999</v>
      </c>
      <c r="O4029">
        <v>46.404356999999997</v>
      </c>
      <c r="P4029" t="s">
        <v>3522</v>
      </c>
      <c r="Q4029" s="3">
        <f>Table1[[#This Row],[Capacity (MW)]]*0.395*8760*10^-6</f>
        <v>0.41522400000000004</v>
      </c>
      <c r="R4029" s="3" cm="1">
        <f t="array" ref="R4029">AVERAGE(VLOOKUP(_xlfn.TEXTSPLIT(Table1[[#This Row],[Fuel (no space after comma)]], ","), FuelList_Final_EF!$A$2:$B$65, 2, FALSE))</f>
        <v>53.06</v>
      </c>
      <c r="S4029" s="3">
        <f>Table1[[#This Row],[Generation (TWh)]]*10^9*VLOOKUP(Table1[[#This Row],[Turbine/Engine Technology]],Technology_HR!$A$2:$B$11,2,FALSE)*10^-6</f>
        <v>3134525.9760000003</v>
      </c>
      <c r="T4029" s="5">
        <f>Table1[[#This Row],[Fuel Consumption (mmBtu)]]*Table1[[#This Row],[Emission Factor (kg CO2/ mmBtu)]]*10^3</f>
        <v>166317948286.56003</v>
      </c>
      <c r="U4029" s="3">
        <f>Table1[[#This Row],[Emissions (g CO2)]]/(Table1[[#This Row],[Generation (TWh)]]*10^9)</f>
        <v>400.54993999999999</v>
      </c>
    </row>
    <row r="4030" spans="1:21" x14ac:dyDescent="0.35">
      <c r="A4030" t="s">
        <v>1274</v>
      </c>
      <c r="B4030" t="s">
        <v>3239</v>
      </c>
      <c r="C4030" t="str">
        <f>SUBSTITUTE(Table1[[#This Row],[Fuel]],", ",",")</f>
        <v>fossil gas: natural gas</v>
      </c>
      <c r="D4030" t="s">
        <v>3239</v>
      </c>
      <c r="H4030" t="s">
        <v>3438</v>
      </c>
      <c r="I4030">
        <v>500</v>
      </c>
      <c r="J4030" t="s">
        <v>3447</v>
      </c>
      <c r="K4030">
        <v>2027</v>
      </c>
      <c r="L4030" t="s">
        <v>29</v>
      </c>
      <c r="M4030" t="s">
        <v>29</v>
      </c>
      <c r="N4030">
        <v>35.715297999999997</v>
      </c>
      <c r="O4030">
        <v>51.404342999999997</v>
      </c>
      <c r="P4030" t="s">
        <v>3522</v>
      </c>
      <c r="Q4030" s="3">
        <f>Table1[[#This Row],[Capacity (MW)]]*0.395*8760*10^-6</f>
        <v>1.7301</v>
      </c>
      <c r="R4030" s="3" cm="1">
        <f t="array" ref="R4030">AVERAGE(VLOOKUP(_xlfn.TEXTSPLIT(Table1[[#This Row],[Fuel (no space after comma)]], ","), FuelList_Final_EF!$A$2:$B$65, 2, FALSE))</f>
        <v>53.06</v>
      </c>
      <c r="S4030" s="3">
        <f>Table1[[#This Row],[Generation (TWh)]]*10^9*VLOOKUP(Table1[[#This Row],[Turbine/Engine Technology]],Technology_HR!$A$2:$B$11,2,FALSE)*10^-6</f>
        <v>13060524.899999999</v>
      </c>
      <c r="T4030" s="5">
        <f>Table1[[#This Row],[Fuel Consumption (mmBtu)]]*Table1[[#This Row],[Emission Factor (kg CO2/ mmBtu)]]*10^3</f>
        <v>692991451194</v>
      </c>
      <c r="U4030" s="3">
        <f>Table1[[#This Row],[Emissions (g CO2)]]/(Table1[[#This Row],[Generation (TWh)]]*10^9)</f>
        <v>400.54993999999999</v>
      </c>
    </row>
    <row r="4031" spans="1:21" x14ac:dyDescent="0.35">
      <c r="A4031" t="s">
        <v>1275</v>
      </c>
      <c r="B4031" t="s">
        <v>3239</v>
      </c>
      <c r="C4031" t="str">
        <f>SUBSTITUTE(Table1[[#This Row],[Fuel]],", ",",")</f>
        <v>fossil gas: natural gas</v>
      </c>
      <c r="D4031" t="s">
        <v>3239</v>
      </c>
      <c r="H4031" t="s">
        <v>3436</v>
      </c>
      <c r="I4031">
        <v>64</v>
      </c>
      <c r="J4031" t="s">
        <v>3446</v>
      </c>
      <c r="K4031">
        <v>1995</v>
      </c>
      <c r="L4031" t="s">
        <v>29</v>
      </c>
      <c r="M4031" t="s">
        <v>29</v>
      </c>
      <c r="N4031">
        <v>27.227739</v>
      </c>
      <c r="O4031">
        <v>60.491050999999999</v>
      </c>
      <c r="P4031" t="s">
        <v>3522</v>
      </c>
      <c r="Q4031" s="3">
        <f>Table1[[#This Row],[Capacity (MW)]]*0.395*8760*10^-6</f>
        <v>0.22145280000000001</v>
      </c>
      <c r="R4031" s="3" cm="1">
        <f t="array" ref="R4031">AVERAGE(VLOOKUP(_xlfn.TEXTSPLIT(Table1[[#This Row],[Fuel (no space after comma)]], ","), FuelList_Final_EF!$A$2:$B$65, 2, FALSE))</f>
        <v>53.06</v>
      </c>
      <c r="S4031" s="3">
        <f>Table1[[#This Row],[Generation (TWh)]]*10^9*VLOOKUP(Table1[[#This Row],[Turbine/Engine Technology]],Technology_HR!$A$2:$B$11,2,FALSE)*10^-6</f>
        <v>2438195.3279999997</v>
      </c>
      <c r="T4031" s="5">
        <f>Table1[[#This Row],[Fuel Consumption (mmBtu)]]*Table1[[#This Row],[Emission Factor (kg CO2/ mmBtu)]]*10^3</f>
        <v>129370644103.67998</v>
      </c>
      <c r="U4031" s="3">
        <f>Table1[[#This Row],[Emissions (g CO2)]]/(Table1[[#This Row],[Generation (TWh)]]*10^9)</f>
        <v>584.1905999999999</v>
      </c>
    </row>
    <row r="4032" spans="1:21" x14ac:dyDescent="0.35">
      <c r="A4032" t="s">
        <v>1275</v>
      </c>
      <c r="B4032" t="s">
        <v>3239</v>
      </c>
      <c r="C4032" t="str">
        <f>SUBSTITUTE(Table1[[#This Row],[Fuel]],", ",",")</f>
        <v>fossil gas: natural gas</v>
      </c>
      <c r="D4032" t="s">
        <v>3239</v>
      </c>
      <c r="H4032" t="s">
        <v>3436</v>
      </c>
      <c r="I4032">
        <v>64</v>
      </c>
      <c r="J4032" t="s">
        <v>3446</v>
      </c>
      <c r="K4032">
        <v>1997</v>
      </c>
      <c r="L4032" t="s">
        <v>29</v>
      </c>
      <c r="M4032" t="s">
        <v>29</v>
      </c>
      <c r="N4032">
        <v>27.227739</v>
      </c>
      <c r="O4032">
        <v>60.491050999999999</v>
      </c>
      <c r="P4032" t="s">
        <v>3522</v>
      </c>
      <c r="Q4032" s="3">
        <f>Table1[[#This Row],[Capacity (MW)]]*0.395*8760*10^-6</f>
        <v>0.22145280000000001</v>
      </c>
      <c r="R4032" s="3" cm="1">
        <f t="array" ref="R4032">AVERAGE(VLOOKUP(_xlfn.TEXTSPLIT(Table1[[#This Row],[Fuel (no space after comma)]], ","), FuelList_Final_EF!$A$2:$B$65, 2, FALSE))</f>
        <v>53.06</v>
      </c>
      <c r="S4032" s="3">
        <f>Table1[[#This Row],[Generation (TWh)]]*10^9*VLOOKUP(Table1[[#This Row],[Turbine/Engine Technology]],Technology_HR!$A$2:$B$11,2,FALSE)*10^-6</f>
        <v>2438195.3279999997</v>
      </c>
      <c r="T4032" s="5">
        <f>Table1[[#This Row],[Fuel Consumption (mmBtu)]]*Table1[[#This Row],[Emission Factor (kg CO2/ mmBtu)]]*10^3</f>
        <v>129370644103.67998</v>
      </c>
      <c r="U4032" s="3">
        <f>Table1[[#This Row],[Emissions (g CO2)]]/(Table1[[#This Row],[Generation (TWh)]]*10^9)</f>
        <v>584.1905999999999</v>
      </c>
    </row>
    <row r="4033" spans="1:21" x14ac:dyDescent="0.35">
      <c r="A4033" t="s">
        <v>1275</v>
      </c>
      <c r="B4033" t="s">
        <v>3239</v>
      </c>
      <c r="C4033" t="str">
        <f>SUBSTITUTE(Table1[[#This Row],[Fuel]],", ",",")</f>
        <v>fossil gas: natural gas</v>
      </c>
      <c r="D4033" t="s">
        <v>3239</v>
      </c>
      <c r="H4033" t="s">
        <v>3436</v>
      </c>
      <c r="I4033">
        <v>64</v>
      </c>
      <c r="J4033" t="s">
        <v>3446</v>
      </c>
      <c r="K4033">
        <v>2002</v>
      </c>
      <c r="L4033" t="s">
        <v>29</v>
      </c>
      <c r="M4033" t="s">
        <v>29</v>
      </c>
      <c r="N4033">
        <v>27.227739</v>
      </c>
      <c r="O4033">
        <v>60.491050999999999</v>
      </c>
      <c r="P4033" t="s">
        <v>3522</v>
      </c>
      <c r="Q4033" s="3">
        <f>Table1[[#This Row],[Capacity (MW)]]*0.395*8760*10^-6</f>
        <v>0.22145280000000001</v>
      </c>
      <c r="R4033" s="3" cm="1">
        <f t="array" ref="R4033">AVERAGE(VLOOKUP(_xlfn.TEXTSPLIT(Table1[[#This Row],[Fuel (no space after comma)]], ","), FuelList_Final_EF!$A$2:$B$65, 2, FALSE))</f>
        <v>53.06</v>
      </c>
      <c r="S4033" s="3">
        <f>Table1[[#This Row],[Generation (TWh)]]*10^9*VLOOKUP(Table1[[#This Row],[Turbine/Engine Technology]],Technology_HR!$A$2:$B$11,2,FALSE)*10^-6</f>
        <v>2438195.3279999997</v>
      </c>
      <c r="T4033" s="5">
        <f>Table1[[#This Row],[Fuel Consumption (mmBtu)]]*Table1[[#This Row],[Emission Factor (kg CO2/ mmBtu)]]*10^3</f>
        <v>129370644103.67998</v>
      </c>
      <c r="U4033" s="3">
        <f>Table1[[#This Row],[Emissions (g CO2)]]/(Table1[[#This Row],[Generation (TWh)]]*10^9)</f>
        <v>584.1905999999999</v>
      </c>
    </row>
    <row r="4034" spans="1:21" x14ac:dyDescent="0.35">
      <c r="A4034" t="s">
        <v>1275</v>
      </c>
      <c r="B4034" t="s">
        <v>3239</v>
      </c>
      <c r="C4034" t="str">
        <f>SUBSTITUTE(Table1[[#This Row],[Fuel]],", ",",")</f>
        <v>fossil gas: natural gas</v>
      </c>
      <c r="D4034" t="s">
        <v>3239</v>
      </c>
      <c r="H4034" t="s">
        <v>3436</v>
      </c>
      <c r="I4034">
        <v>64</v>
      </c>
      <c r="J4034" t="s">
        <v>3446</v>
      </c>
      <c r="K4034">
        <v>2003</v>
      </c>
      <c r="L4034" t="s">
        <v>29</v>
      </c>
      <c r="M4034" t="s">
        <v>29</v>
      </c>
      <c r="N4034">
        <v>27.227739</v>
      </c>
      <c r="O4034">
        <v>60.491050999999999</v>
      </c>
      <c r="P4034" t="s">
        <v>3522</v>
      </c>
      <c r="Q4034" s="3">
        <f>Table1[[#This Row],[Capacity (MW)]]*0.395*8760*10^-6</f>
        <v>0.22145280000000001</v>
      </c>
      <c r="R4034" s="3" cm="1">
        <f t="array" ref="R4034">AVERAGE(VLOOKUP(_xlfn.TEXTSPLIT(Table1[[#This Row],[Fuel (no space after comma)]], ","), FuelList_Final_EF!$A$2:$B$65, 2, FALSE))</f>
        <v>53.06</v>
      </c>
      <c r="S4034" s="3">
        <f>Table1[[#This Row],[Generation (TWh)]]*10^9*VLOOKUP(Table1[[#This Row],[Turbine/Engine Technology]],Technology_HR!$A$2:$B$11,2,FALSE)*10^-6</f>
        <v>2438195.3279999997</v>
      </c>
      <c r="T4034" s="5">
        <f>Table1[[#This Row],[Fuel Consumption (mmBtu)]]*Table1[[#This Row],[Emission Factor (kg CO2/ mmBtu)]]*10^3</f>
        <v>129370644103.67998</v>
      </c>
      <c r="U4034" s="3">
        <f>Table1[[#This Row],[Emissions (g CO2)]]/(Table1[[#This Row],[Generation (TWh)]]*10^9)</f>
        <v>584.1905999999999</v>
      </c>
    </row>
    <row r="4035" spans="1:21" x14ac:dyDescent="0.35">
      <c r="A4035" t="s">
        <v>1275</v>
      </c>
      <c r="B4035" t="s">
        <v>3243</v>
      </c>
      <c r="C4035" t="str">
        <f>SUBSTITUTE(Table1[[#This Row],[Fuel]],", ",",")</f>
        <v>fossil gas: natural gas,fossil liquids: fuel oil</v>
      </c>
      <c r="D4035" t="s">
        <v>3239</v>
      </c>
      <c r="E4035" t="s">
        <v>3275</v>
      </c>
      <c r="H4035" t="s">
        <v>3438</v>
      </c>
      <c r="I4035">
        <v>484</v>
      </c>
      <c r="J4035" t="s">
        <v>3446</v>
      </c>
      <c r="K4035">
        <v>2015</v>
      </c>
      <c r="L4035" t="s">
        <v>29</v>
      </c>
      <c r="M4035" t="s">
        <v>29</v>
      </c>
      <c r="N4035">
        <v>27.227739</v>
      </c>
      <c r="O4035">
        <v>60.491050999999999</v>
      </c>
      <c r="P4035" t="s">
        <v>3522</v>
      </c>
      <c r="Q4035" s="3">
        <f>Table1[[#This Row],[Capacity (MW)]]*0.395*8760*10^-6</f>
        <v>1.6747368</v>
      </c>
      <c r="R4035" s="3" cm="1">
        <f t="array" ref="R4035">AVERAGE(VLOOKUP(_xlfn.TEXTSPLIT(Table1[[#This Row],[Fuel (no space after comma)]], ","), FuelList_Final_EF!$A$2:$B$65, 2, FALSE))</f>
        <v>65.583341148886291</v>
      </c>
      <c r="S4035" s="3">
        <f>Table1[[#This Row],[Generation (TWh)]]*10^9*VLOOKUP(Table1[[#This Row],[Turbine/Engine Technology]],Technology_HR!$A$2:$B$11,2,FALSE)*10^-6</f>
        <v>12642588.1032</v>
      </c>
      <c r="T4035" s="5">
        <f>Table1[[#This Row],[Fuel Consumption (mmBtu)]]*Table1[[#This Row],[Emission Factor (kg CO2/ mmBtu)]]*10^3</f>
        <v>829143168577.01685</v>
      </c>
      <c r="U4035" s="3">
        <f>Table1[[#This Row],[Emissions (g CO2)]]/(Table1[[#This Row],[Generation (TWh)]]*10^9)</f>
        <v>495.08864233294264</v>
      </c>
    </row>
    <row r="4036" spans="1:21" x14ac:dyDescent="0.35">
      <c r="A4036" t="s">
        <v>1276</v>
      </c>
      <c r="B4036" t="s">
        <v>3239</v>
      </c>
      <c r="C4036" t="str">
        <f>SUBSTITUTE(Table1[[#This Row],[Fuel]],", ",",")</f>
        <v>fossil gas: natural gas</v>
      </c>
      <c r="D4036" t="s">
        <v>3239</v>
      </c>
      <c r="H4036" t="s">
        <v>3440</v>
      </c>
      <c r="I4036">
        <v>120</v>
      </c>
      <c r="J4036" t="s">
        <v>3446</v>
      </c>
      <c r="K4036">
        <v>1974</v>
      </c>
      <c r="L4036" t="s">
        <v>29</v>
      </c>
      <c r="M4036" t="s">
        <v>29</v>
      </c>
      <c r="N4036">
        <v>32.625906999999998</v>
      </c>
      <c r="O4036">
        <v>51.571551999999997</v>
      </c>
      <c r="P4036" t="s">
        <v>3522</v>
      </c>
      <c r="Q4036" s="3">
        <f>Table1[[#This Row],[Capacity (MW)]]*0.395*8760*10^-6</f>
        <v>0.41522400000000004</v>
      </c>
      <c r="R4036" s="3" cm="1">
        <f t="array" ref="R4036">AVERAGE(VLOOKUP(_xlfn.TEXTSPLIT(Table1[[#This Row],[Fuel (no space after comma)]], ","), FuelList_Final_EF!$A$2:$B$65, 2, FALSE))</f>
        <v>53.06</v>
      </c>
      <c r="S4036" s="3">
        <f>Table1[[#This Row],[Generation (TWh)]]*10^9*VLOOKUP(Table1[[#This Row],[Turbine/Engine Technology]],Technology_HR!$A$2:$B$11,2,FALSE)*10^-6</f>
        <v>4270578.84</v>
      </c>
      <c r="T4036" s="5">
        <f>Table1[[#This Row],[Fuel Consumption (mmBtu)]]*Table1[[#This Row],[Emission Factor (kg CO2/ mmBtu)]]*10^3</f>
        <v>226596913250.39999</v>
      </c>
      <c r="U4036" s="3">
        <f>Table1[[#This Row],[Emissions (g CO2)]]/(Table1[[#This Row],[Generation (TWh)]]*10^9)</f>
        <v>545.72209999999995</v>
      </c>
    </row>
    <row r="4037" spans="1:21" x14ac:dyDescent="0.35">
      <c r="A4037" t="s">
        <v>1276</v>
      </c>
      <c r="B4037" t="s">
        <v>3239</v>
      </c>
      <c r="C4037" t="str">
        <f>SUBSTITUTE(Table1[[#This Row],[Fuel]],", ",",")</f>
        <v>fossil gas: natural gas</v>
      </c>
      <c r="D4037" t="s">
        <v>3239</v>
      </c>
      <c r="H4037" t="s">
        <v>3440</v>
      </c>
      <c r="I4037">
        <v>320</v>
      </c>
      <c r="J4037" t="s">
        <v>3446</v>
      </c>
      <c r="K4037">
        <v>1980</v>
      </c>
      <c r="L4037" t="s">
        <v>29</v>
      </c>
      <c r="M4037" t="s">
        <v>29</v>
      </c>
      <c r="N4037">
        <v>32.625906999999998</v>
      </c>
      <c r="O4037">
        <v>51.571551999999997</v>
      </c>
      <c r="P4037" t="s">
        <v>3522</v>
      </c>
      <c r="Q4037" s="3">
        <f>Table1[[#This Row],[Capacity (MW)]]*0.395*8760*10^-6</f>
        <v>1.107264</v>
      </c>
      <c r="R4037" s="3" cm="1">
        <f t="array" ref="R4037">AVERAGE(VLOOKUP(_xlfn.TEXTSPLIT(Table1[[#This Row],[Fuel (no space after comma)]], ","), FuelList_Final_EF!$A$2:$B$65, 2, FALSE))</f>
        <v>53.06</v>
      </c>
      <c r="S4037" s="3">
        <f>Table1[[#This Row],[Generation (TWh)]]*10^9*VLOOKUP(Table1[[#This Row],[Turbine/Engine Technology]],Technology_HR!$A$2:$B$11,2,FALSE)*10^-6</f>
        <v>11388210.24</v>
      </c>
      <c r="T4037" s="5">
        <f>Table1[[#This Row],[Fuel Consumption (mmBtu)]]*Table1[[#This Row],[Emission Factor (kg CO2/ mmBtu)]]*10^3</f>
        <v>604258435334.40002</v>
      </c>
      <c r="U4037" s="3">
        <f>Table1[[#This Row],[Emissions (g CO2)]]/(Table1[[#This Row],[Generation (TWh)]]*10^9)</f>
        <v>545.72210000000007</v>
      </c>
    </row>
    <row r="4038" spans="1:21" x14ac:dyDescent="0.35">
      <c r="A4038" t="s">
        <v>1276</v>
      </c>
      <c r="B4038" t="s">
        <v>3239</v>
      </c>
      <c r="C4038" t="str">
        <f>SUBSTITUTE(Table1[[#This Row],[Fuel]],", ",",")</f>
        <v>fossil gas: natural gas</v>
      </c>
      <c r="D4038" t="s">
        <v>3239</v>
      </c>
      <c r="H4038" t="s">
        <v>3440</v>
      </c>
      <c r="I4038">
        <v>320</v>
      </c>
      <c r="J4038" t="s">
        <v>3446</v>
      </c>
      <c r="K4038">
        <v>1988</v>
      </c>
      <c r="L4038" t="s">
        <v>29</v>
      </c>
      <c r="M4038" t="s">
        <v>29</v>
      </c>
      <c r="N4038">
        <v>32.625906999999998</v>
      </c>
      <c r="O4038">
        <v>51.571551999999997</v>
      </c>
      <c r="P4038" t="s">
        <v>3522</v>
      </c>
      <c r="Q4038" s="3">
        <f>Table1[[#This Row],[Capacity (MW)]]*0.395*8760*10^-6</f>
        <v>1.107264</v>
      </c>
      <c r="R4038" s="3" cm="1">
        <f t="array" ref="R4038">AVERAGE(VLOOKUP(_xlfn.TEXTSPLIT(Table1[[#This Row],[Fuel (no space after comma)]], ","), FuelList_Final_EF!$A$2:$B$65, 2, FALSE))</f>
        <v>53.06</v>
      </c>
      <c r="S4038" s="3">
        <f>Table1[[#This Row],[Generation (TWh)]]*10^9*VLOOKUP(Table1[[#This Row],[Turbine/Engine Technology]],Technology_HR!$A$2:$B$11,2,FALSE)*10^-6</f>
        <v>11388210.24</v>
      </c>
      <c r="T4038" s="5">
        <f>Table1[[#This Row],[Fuel Consumption (mmBtu)]]*Table1[[#This Row],[Emission Factor (kg CO2/ mmBtu)]]*10^3</f>
        <v>604258435334.40002</v>
      </c>
      <c r="U4038" s="3">
        <f>Table1[[#This Row],[Emissions (g CO2)]]/(Table1[[#This Row],[Generation (TWh)]]*10^9)</f>
        <v>545.72210000000007</v>
      </c>
    </row>
    <row r="4039" spans="1:21" x14ac:dyDescent="0.35">
      <c r="A4039" t="s">
        <v>1249</v>
      </c>
      <c r="B4039" t="s">
        <v>3243</v>
      </c>
      <c r="C4039" t="str">
        <f>SUBSTITUTE(Table1[[#This Row],[Fuel]],", ",",")</f>
        <v>fossil gas: natural gas,fossil liquids: fuel oil</v>
      </c>
      <c r="D4039" t="s">
        <v>3239</v>
      </c>
      <c r="E4039" t="s">
        <v>3275</v>
      </c>
      <c r="H4039" t="s">
        <v>3436</v>
      </c>
      <c r="I4039">
        <v>162</v>
      </c>
      <c r="J4039" t="s">
        <v>3446</v>
      </c>
      <c r="K4039">
        <v>2014</v>
      </c>
      <c r="L4039" t="s">
        <v>29</v>
      </c>
      <c r="M4039" t="s">
        <v>29</v>
      </c>
      <c r="N4039">
        <v>27.302265999999999</v>
      </c>
      <c r="O4039">
        <v>56.303452999999998</v>
      </c>
      <c r="P4039" t="s">
        <v>3522</v>
      </c>
      <c r="Q4039" s="3">
        <f>Table1[[#This Row],[Capacity (MW)]]*0.395*8760*10^-6</f>
        <v>0.56055239999999995</v>
      </c>
      <c r="R4039" s="3" cm="1">
        <f t="array" ref="R4039">AVERAGE(VLOOKUP(_xlfn.TEXTSPLIT(Table1[[#This Row],[Fuel (no space after comma)]], ","), FuelList_Final_EF!$A$2:$B$65, 2, FALSE))</f>
        <v>65.583341148886291</v>
      </c>
      <c r="S4039" s="3">
        <f>Table1[[#This Row],[Generation (TWh)]]*10^9*VLOOKUP(Table1[[#This Row],[Turbine/Engine Technology]],Technology_HR!$A$2:$B$11,2,FALSE)*10^-6</f>
        <v>6171681.9239999996</v>
      </c>
      <c r="T4039" s="5">
        <f>Table1[[#This Row],[Fuel Consumption (mmBtu)]]*Table1[[#This Row],[Emission Factor (kg CO2/ mmBtu)]]*10^3</f>
        <v>404759521084.10687</v>
      </c>
      <c r="U4039" s="3">
        <f>Table1[[#This Row],[Emissions (g CO2)]]/(Table1[[#This Row],[Generation (TWh)]]*10^9)</f>
        <v>722.072586049238</v>
      </c>
    </row>
    <row r="4040" spans="1:21" x14ac:dyDescent="0.35">
      <c r="A4040" t="s">
        <v>1249</v>
      </c>
      <c r="B4040" t="s">
        <v>3243</v>
      </c>
      <c r="C4040" t="str">
        <f>SUBSTITUTE(Table1[[#This Row],[Fuel]],", ",",")</f>
        <v>fossil gas: natural gas,fossil liquids: fuel oil</v>
      </c>
      <c r="D4040" t="s">
        <v>3239</v>
      </c>
      <c r="E4040" t="s">
        <v>3275</v>
      </c>
      <c r="H4040" t="s">
        <v>3436</v>
      </c>
      <c r="I4040">
        <v>162</v>
      </c>
      <c r="J4040" t="s">
        <v>3446</v>
      </c>
      <c r="K4040">
        <v>2014</v>
      </c>
      <c r="L4040" t="s">
        <v>29</v>
      </c>
      <c r="M4040" t="s">
        <v>29</v>
      </c>
      <c r="N4040">
        <v>27.302265999999999</v>
      </c>
      <c r="O4040">
        <v>56.303452999999998</v>
      </c>
      <c r="P4040" t="s">
        <v>3522</v>
      </c>
      <c r="Q4040" s="3">
        <f>Table1[[#This Row],[Capacity (MW)]]*0.395*8760*10^-6</f>
        <v>0.56055239999999995</v>
      </c>
      <c r="R4040" s="3" cm="1">
        <f t="array" ref="R4040">AVERAGE(VLOOKUP(_xlfn.TEXTSPLIT(Table1[[#This Row],[Fuel (no space after comma)]], ","), FuelList_Final_EF!$A$2:$B$65, 2, FALSE))</f>
        <v>65.583341148886291</v>
      </c>
      <c r="S4040" s="3">
        <f>Table1[[#This Row],[Generation (TWh)]]*10^9*VLOOKUP(Table1[[#This Row],[Turbine/Engine Technology]],Technology_HR!$A$2:$B$11,2,FALSE)*10^-6</f>
        <v>6171681.9239999996</v>
      </c>
      <c r="T4040" s="5">
        <f>Table1[[#This Row],[Fuel Consumption (mmBtu)]]*Table1[[#This Row],[Emission Factor (kg CO2/ mmBtu)]]*10^3</f>
        <v>404759521084.10687</v>
      </c>
      <c r="U4040" s="3">
        <f>Table1[[#This Row],[Emissions (g CO2)]]/(Table1[[#This Row],[Generation (TWh)]]*10^9)</f>
        <v>722.072586049238</v>
      </c>
    </row>
    <row r="4041" spans="1:21" x14ac:dyDescent="0.35">
      <c r="A4041" t="s">
        <v>1249</v>
      </c>
      <c r="B4041" t="s">
        <v>3243</v>
      </c>
      <c r="C4041" t="str">
        <f>SUBSTITUTE(Table1[[#This Row],[Fuel]],", ",",")</f>
        <v>fossil gas: natural gas,fossil liquids: fuel oil</v>
      </c>
      <c r="D4041" t="s">
        <v>3239</v>
      </c>
      <c r="E4041" t="s">
        <v>3275</v>
      </c>
      <c r="H4041" t="s">
        <v>3436</v>
      </c>
      <c r="I4041">
        <v>162</v>
      </c>
      <c r="J4041" t="s">
        <v>3446</v>
      </c>
      <c r="K4041">
        <v>2014</v>
      </c>
      <c r="L4041" t="s">
        <v>29</v>
      </c>
      <c r="M4041" t="s">
        <v>29</v>
      </c>
      <c r="N4041">
        <v>27.302265999999999</v>
      </c>
      <c r="O4041">
        <v>56.303452999999998</v>
      </c>
      <c r="P4041" t="s">
        <v>3522</v>
      </c>
      <c r="Q4041" s="3">
        <f>Table1[[#This Row],[Capacity (MW)]]*0.395*8760*10^-6</f>
        <v>0.56055239999999995</v>
      </c>
      <c r="R4041" s="3" cm="1">
        <f t="array" ref="R4041">AVERAGE(VLOOKUP(_xlfn.TEXTSPLIT(Table1[[#This Row],[Fuel (no space after comma)]], ","), FuelList_Final_EF!$A$2:$B$65, 2, FALSE))</f>
        <v>65.583341148886291</v>
      </c>
      <c r="S4041" s="3">
        <f>Table1[[#This Row],[Generation (TWh)]]*10^9*VLOOKUP(Table1[[#This Row],[Turbine/Engine Technology]],Technology_HR!$A$2:$B$11,2,FALSE)*10^-6</f>
        <v>6171681.9239999996</v>
      </c>
      <c r="T4041" s="5">
        <f>Table1[[#This Row],[Fuel Consumption (mmBtu)]]*Table1[[#This Row],[Emission Factor (kg CO2/ mmBtu)]]*10^3</f>
        <v>404759521084.10687</v>
      </c>
      <c r="U4041" s="3">
        <f>Table1[[#This Row],[Emissions (g CO2)]]/(Table1[[#This Row],[Generation (TWh)]]*10^9)</f>
        <v>722.072586049238</v>
      </c>
    </row>
    <row r="4042" spans="1:21" x14ac:dyDescent="0.35">
      <c r="A4042" t="s">
        <v>1249</v>
      </c>
      <c r="B4042" t="s">
        <v>3243</v>
      </c>
      <c r="C4042" t="str">
        <f>SUBSTITUTE(Table1[[#This Row],[Fuel]],", ",",")</f>
        <v>fossil gas: natural gas,fossil liquids: fuel oil</v>
      </c>
      <c r="D4042" t="s">
        <v>3239</v>
      </c>
      <c r="E4042" t="s">
        <v>3275</v>
      </c>
      <c r="H4042" t="s">
        <v>3436</v>
      </c>
      <c r="I4042">
        <v>162</v>
      </c>
      <c r="J4042" t="s">
        <v>3446</v>
      </c>
      <c r="K4042">
        <v>2014</v>
      </c>
      <c r="L4042" t="s">
        <v>29</v>
      </c>
      <c r="M4042" t="s">
        <v>29</v>
      </c>
      <c r="N4042">
        <v>27.302265999999999</v>
      </c>
      <c r="O4042">
        <v>56.303452999999998</v>
      </c>
      <c r="P4042" t="s">
        <v>3522</v>
      </c>
      <c r="Q4042" s="3">
        <f>Table1[[#This Row],[Capacity (MW)]]*0.395*8760*10^-6</f>
        <v>0.56055239999999995</v>
      </c>
      <c r="R4042" s="3" cm="1">
        <f t="array" ref="R4042">AVERAGE(VLOOKUP(_xlfn.TEXTSPLIT(Table1[[#This Row],[Fuel (no space after comma)]], ","), FuelList_Final_EF!$A$2:$B$65, 2, FALSE))</f>
        <v>65.583341148886291</v>
      </c>
      <c r="S4042" s="3">
        <f>Table1[[#This Row],[Generation (TWh)]]*10^9*VLOOKUP(Table1[[#This Row],[Turbine/Engine Technology]],Technology_HR!$A$2:$B$11,2,FALSE)*10^-6</f>
        <v>6171681.9239999996</v>
      </c>
      <c r="T4042" s="5">
        <f>Table1[[#This Row],[Fuel Consumption (mmBtu)]]*Table1[[#This Row],[Emission Factor (kg CO2/ mmBtu)]]*10^3</f>
        <v>404759521084.10687</v>
      </c>
      <c r="U4042" s="3">
        <f>Table1[[#This Row],[Emissions (g CO2)]]/(Table1[[#This Row],[Generation (TWh)]]*10^9)</f>
        <v>722.072586049238</v>
      </c>
    </row>
    <row r="4043" spans="1:21" x14ac:dyDescent="0.35">
      <c r="A4043" t="s">
        <v>1249</v>
      </c>
      <c r="B4043" t="s">
        <v>3249</v>
      </c>
      <c r="C4043" t="str">
        <f>SUBSTITUTE(Table1[[#This Row],[Fuel]],", ",",")</f>
        <v>fossil gas: waste heat from natural gas</v>
      </c>
      <c r="D4043" t="s">
        <v>3249</v>
      </c>
      <c r="H4043" t="s">
        <v>3440</v>
      </c>
      <c r="I4043">
        <v>176</v>
      </c>
      <c r="J4043" t="s">
        <v>3452</v>
      </c>
      <c r="K4043" t="s">
        <v>29</v>
      </c>
      <c r="L4043" t="s">
        <v>29</v>
      </c>
      <c r="M4043" t="s">
        <v>29</v>
      </c>
      <c r="N4043">
        <v>27.302265999999999</v>
      </c>
      <c r="O4043">
        <v>56.303452999999998</v>
      </c>
      <c r="P4043" t="s">
        <v>3522</v>
      </c>
      <c r="Q4043" s="3">
        <f>Table1[[#This Row],[Capacity (MW)]]*0.395*8760*10^-6</f>
        <v>0.60899520000000007</v>
      </c>
      <c r="R4043" s="3" cm="1">
        <f t="array" ref="R4043">AVERAGE(VLOOKUP(_xlfn.TEXTSPLIT(Table1[[#This Row],[Fuel (no space after comma)]], ","), FuelList_Final_EF!$A$2:$B$65, 2, FALSE))</f>
        <v>66.33</v>
      </c>
      <c r="S4043" s="3">
        <f>Table1[[#This Row],[Generation (TWh)]]*10^9*VLOOKUP(Table1[[#This Row],[Turbine/Engine Technology]],Technology_HR!$A$2:$B$11,2,FALSE)*10^-6</f>
        <v>6263515.6320000011</v>
      </c>
      <c r="T4043" s="5">
        <f>Table1[[#This Row],[Fuel Consumption (mmBtu)]]*Table1[[#This Row],[Emission Factor (kg CO2/ mmBtu)]]*10^3</f>
        <v>415458991870.56006</v>
      </c>
      <c r="U4043" s="3">
        <f>Table1[[#This Row],[Emissions (g CO2)]]/(Table1[[#This Row],[Generation (TWh)]]*10^9)</f>
        <v>682.20404999999994</v>
      </c>
    </row>
    <row r="4044" spans="1:21" x14ac:dyDescent="0.35">
      <c r="A4044" t="s">
        <v>1249</v>
      </c>
      <c r="B4044" t="s">
        <v>3249</v>
      </c>
      <c r="C4044" t="str">
        <f>SUBSTITUTE(Table1[[#This Row],[Fuel]],", ",",")</f>
        <v>fossil gas: waste heat from natural gas</v>
      </c>
      <c r="D4044" t="s">
        <v>3249</v>
      </c>
      <c r="H4044" t="s">
        <v>3440</v>
      </c>
      <c r="I4044">
        <v>176</v>
      </c>
      <c r="J4044" t="s">
        <v>3452</v>
      </c>
      <c r="K4044" t="s">
        <v>29</v>
      </c>
      <c r="L4044" t="s">
        <v>29</v>
      </c>
      <c r="M4044" t="s">
        <v>29</v>
      </c>
      <c r="N4044">
        <v>27.302265999999999</v>
      </c>
      <c r="O4044">
        <v>56.303452999999998</v>
      </c>
      <c r="P4044" t="s">
        <v>3522</v>
      </c>
      <c r="Q4044" s="3">
        <f>Table1[[#This Row],[Capacity (MW)]]*0.395*8760*10^-6</f>
        <v>0.60899520000000007</v>
      </c>
      <c r="R4044" s="3" cm="1">
        <f t="array" ref="R4044">AVERAGE(VLOOKUP(_xlfn.TEXTSPLIT(Table1[[#This Row],[Fuel (no space after comma)]], ","), FuelList_Final_EF!$A$2:$B$65, 2, FALSE))</f>
        <v>66.33</v>
      </c>
      <c r="S4044" s="3">
        <f>Table1[[#This Row],[Generation (TWh)]]*10^9*VLOOKUP(Table1[[#This Row],[Turbine/Engine Technology]],Technology_HR!$A$2:$B$11,2,FALSE)*10^-6</f>
        <v>6263515.6320000011</v>
      </c>
      <c r="T4044" s="5">
        <f>Table1[[#This Row],[Fuel Consumption (mmBtu)]]*Table1[[#This Row],[Emission Factor (kg CO2/ mmBtu)]]*10^3</f>
        <v>415458991870.56006</v>
      </c>
      <c r="U4044" s="3">
        <f>Table1[[#This Row],[Emissions (g CO2)]]/(Table1[[#This Row],[Generation (TWh)]]*10^9)</f>
        <v>682.20404999999994</v>
      </c>
    </row>
    <row r="4045" spans="1:21" x14ac:dyDescent="0.35">
      <c r="A4045" t="s">
        <v>1277</v>
      </c>
      <c r="B4045" t="s">
        <v>3243</v>
      </c>
      <c r="C4045" t="str">
        <f>SUBSTITUTE(Table1[[#This Row],[Fuel]],", ",",")</f>
        <v>fossil gas: natural gas,fossil liquids: fuel oil</v>
      </c>
      <c r="D4045" t="s">
        <v>3239</v>
      </c>
      <c r="E4045" t="s">
        <v>3275</v>
      </c>
      <c r="H4045" t="s">
        <v>3438</v>
      </c>
      <c r="I4045">
        <v>478</v>
      </c>
      <c r="J4045" t="s">
        <v>3446</v>
      </c>
      <c r="K4045">
        <v>2019</v>
      </c>
      <c r="L4045" t="s">
        <v>29</v>
      </c>
      <c r="M4045" t="s">
        <v>29</v>
      </c>
      <c r="N4045">
        <v>28.703299999999999</v>
      </c>
      <c r="O4045">
        <v>53.545000000000002</v>
      </c>
      <c r="P4045" t="s">
        <v>3522</v>
      </c>
      <c r="Q4045" s="3">
        <f>Table1[[#This Row],[Capacity (MW)]]*0.395*8760*10^-6</f>
        <v>1.6539756000000001</v>
      </c>
      <c r="R4045" s="3" cm="1">
        <f t="array" ref="R4045">AVERAGE(VLOOKUP(_xlfn.TEXTSPLIT(Table1[[#This Row],[Fuel (no space after comma)]], ","), FuelList_Final_EF!$A$2:$B$65, 2, FALSE))</f>
        <v>65.583341148886291</v>
      </c>
      <c r="S4045" s="3">
        <f>Table1[[#This Row],[Generation (TWh)]]*10^9*VLOOKUP(Table1[[#This Row],[Turbine/Engine Technology]],Technology_HR!$A$2:$B$11,2,FALSE)*10^-6</f>
        <v>12485861.804399999</v>
      </c>
      <c r="T4045" s="5">
        <f>Table1[[#This Row],[Fuel Consumption (mmBtu)]]*Table1[[#This Row],[Emission Factor (kg CO2/ mmBtu)]]*10^3</f>
        <v>818864534255.81409</v>
      </c>
      <c r="U4045" s="3">
        <f>Table1[[#This Row],[Emissions (g CO2)]]/(Table1[[#This Row],[Generation (TWh)]]*10^9)</f>
        <v>495.08864233294258</v>
      </c>
    </row>
    <row r="4046" spans="1:21" x14ac:dyDescent="0.35">
      <c r="A4046" t="s">
        <v>1277</v>
      </c>
      <c r="B4046" t="s">
        <v>3243</v>
      </c>
      <c r="C4046" t="str">
        <f>SUBSTITUTE(Table1[[#This Row],[Fuel]],", ",",")</f>
        <v>fossil gas: natural gas,fossil liquids: fuel oil</v>
      </c>
      <c r="D4046" t="s">
        <v>3239</v>
      </c>
      <c r="E4046" t="s">
        <v>3275</v>
      </c>
      <c r="H4046" t="s">
        <v>3438</v>
      </c>
      <c r="I4046">
        <v>478</v>
      </c>
      <c r="J4046" t="s">
        <v>3446</v>
      </c>
      <c r="K4046">
        <v>2019</v>
      </c>
      <c r="L4046" t="s">
        <v>29</v>
      </c>
      <c r="M4046" t="s">
        <v>29</v>
      </c>
      <c r="N4046">
        <v>28.703299999999999</v>
      </c>
      <c r="O4046">
        <v>53.545000000000002</v>
      </c>
      <c r="P4046" t="s">
        <v>3522</v>
      </c>
      <c r="Q4046" s="3">
        <f>Table1[[#This Row],[Capacity (MW)]]*0.395*8760*10^-6</f>
        <v>1.6539756000000001</v>
      </c>
      <c r="R4046" s="3" cm="1">
        <f t="array" ref="R4046">AVERAGE(VLOOKUP(_xlfn.TEXTSPLIT(Table1[[#This Row],[Fuel (no space after comma)]], ","), FuelList_Final_EF!$A$2:$B$65, 2, FALSE))</f>
        <v>65.583341148886291</v>
      </c>
      <c r="S4046" s="3">
        <f>Table1[[#This Row],[Generation (TWh)]]*10^9*VLOOKUP(Table1[[#This Row],[Turbine/Engine Technology]],Technology_HR!$A$2:$B$11,2,FALSE)*10^-6</f>
        <v>12485861.804399999</v>
      </c>
      <c r="T4046" s="5">
        <f>Table1[[#This Row],[Fuel Consumption (mmBtu)]]*Table1[[#This Row],[Emission Factor (kg CO2/ mmBtu)]]*10^3</f>
        <v>818864534255.81409</v>
      </c>
      <c r="U4046" s="3">
        <f>Table1[[#This Row],[Emissions (g CO2)]]/(Table1[[#This Row],[Generation (TWh)]]*10^9)</f>
        <v>495.08864233294258</v>
      </c>
    </row>
    <row r="4047" spans="1:21" x14ac:dyDescent="0.35">
      <c r="A4047" t="s">
        <v>1277</v>
      </c>
      <c r="B4047" t="s">
        <v>3243</v>
      </c>
      <c r="C4047" t="str">
        <f>SUBSTITUTE(Table1[[#This Row],[Fuel]],", ",",")</f>
        <v>fossil gas: natural gas,fossil liquids: fuel oil</v>
      </c>
      <c r="D4047" t="s">
        <v>3239</v>
      </c>
      <c r="E4047" t="s">
        <v>3275</v>
      </c>
      <c r="H4047" t="s">
        <v>3438</v>
      </c>
      <c r="I4047">
        <v>478</v>
      </c>
      <c r="J4047" t="s">
        <v>3446</v>
      </c>
      <c r="K4047">
        <v>2019</v>
      </c>
      <c r="L4047" t="s">
        <v>29</v>
      </c>
      <c r="M4047" t="s">
        <v>29</v>
      </c>
      <c r="N4047">
        <v>28.703299999999999</v>
      </c>
      <c r="O4047">
        <v>53.545000000000002</v>
      </c>
      <c r="P4047" t="s">
        <v>3522</v>
      </c>
      <c r="Q4047" s="3">
        <f>Table1[[#This Row],[Capacity (MW)]]*0.395*8760*10^-6</f>
        <v>1.6539756000000001</v>
      </c>
      <c r="R4047" s="3" cm="1">
        <f t="array" ref="R4047">AVERAGE(VLOOKUP(_xlfn.TEXTSPLIT(Table1[[#This Row],[Fuel (no space after comma)]], ","), FuelList_Final_EF!$A$2:$B$65, 2, FALSE))</f>
        <v>65.583341148886291</v>
      </c>
      <c r="S4047" s="3">
        <f>Table1[[#This Row],[Generation (TWh)]]*10^9*VLOOKUP(Table1[[#This Row],[Turbine/Engine Technology]],Technology_HR!$A$2:$B$11,2,FALSE)*10^-6</f>
        <v>12485861.804399999</v>
      </c>
      <c r="T4047" s="5">
        <f>Table1[[#This Row],[Fuel Consumption (mmBtu)]]*Table1[[#This Row],[Emission Factor (kg CO2/ mmBtu)]]*10^3</f>
        <v>818864534255.81409</v>
      </c>
      <c r="U4047" s="3">
        <f>Table1[[#This Row],[Emissions (g CO2)]]/(Table1[[#This Row],[Generation (TWh)]]*10^9)</f>
        <v>495.08864233294258</v>
      </c>
    </row>
    <row r="4048" spans="1:21" x14ac:dyDescent="0.35">
      <c r="A4048" t="s">
        <v>1248</v>
      </c>
      <c r="B4048" t="s">
        <v>3239</v>
      </c>
      <c r="C4048" t="str">
        <f>SUBSTITUTE(Table1[[#This Row],[Fuel]],", ",",")</f>
        <v>fossil gas: natural gas</v>
      </c>
      <c r="D4048" t="s">
        <v>3239</v>
      </c>
      <c r="H4048" t="s">
        <v>3438</v>
      </c>
      <c r="I4048">
        <v>484</v>
      </c>
      <c r="J4048" t="s">
        <v>3446</v>
      </c>
      <c r="K4048">
        <v>2019</v>
      </c>
      <c r="L4048" t="s">
        <v>29</v>
      </c>
      <c r="M4048" t="s">
        <v>29</v>
      </c>
      <c r="N4048">
        <v>33.866079999999997</v>
      </c>
      <c r="O4048">
        <v>51.694676999999999</v>
      </c>
      <c r="P4048" t="s">
        <v>3522</v>
      </c>
      <c r="Q4048" s="3">
        <f>Table1[[#This Row],[Capacity (MW)]]*0.395*8760*10^-6</f>
        <v>1.6747368</v>
      </c>
      <c r="R4048" s="3" cm="1">
        <f t="array" ref="R4048">AVERAGE(VLOOKUP(_xlfn.TEXTSPLIT(Table1[[#This Row],[Fuel (no space after comma)]], ","), FuelList_Final_EF!$A$2:$B$65, 2, FALSE))</f>
        <v>53.06</v>
      </c>
      <c r="S4048" s="3">
        <f>Table1[[#This Row],[Generation (TWh)]]*10^9*VLOOKUP(Table1[[#This Row],[Turbine/Engine Technology]],Technology_HR!$A$2:$B$11,2,FALSE)*10^-6</f>
        <v>12642588.1032</v>
      </c>
      <c r="T4048" s="5">
        <f>Table1[[#This Row],[Fuel Consumption (mmBtu)]]*Table1[[#This Row],[Emission Factor (kg CO2/ mmBtu)]]*10^3</f>
        <v>670815724755.79199</v>
      </c>
      <c r="U4048" s="3">
        <f>Table1[[#This Row],[Emissions (g CO2)]]/(Table1[[#This Row],[Generation (TWh)]]*10^9)</f>
        <v>400.54993999999999</v>
      </c>
    </row>
    <row r="4049" spans="1:21" x14ac:dyDescent="0.35">
      <c r="A4049" t="s">
        <v>1278</v>
      </c>
      <c r="B4049" t="s">
        <v>3243</v>
      </c>
      <c r="C4049" t="str">
        <f>SUBSTITUTE(Table1[[#This Row],[Fuel]],", ",",")</f>
        <v>fossil gas: natural gas,fossil liquids: fuel oil</v>
      </c>
      <c r="D4049" t="s">
        <v>3239</v>
      </c>
      <c r="E4049" t="s">
        <v>3275</v>
      </c>
      <c r="H4049" t="s">
        <v>3438</v>
      </c>
      <c r="I4049">
        <v>416</v>
      </c>
      <c r="J4049" t="s">
        <v>3446</v>
      </c>
      <c r="K4049">
        <v>2005</v>
      </c>
      <c r="L4049" t="s">
        <v>29</v>
      </c>
      <c r="M4049" t="s">
        <v>29</v>
      </c>
      <c r="N4049">
        <v>29.562836000000001</v>
      </c>
      <c r="O4049">
        <v>51.695856999999997</v>
      </c>
      <c r="P4049" t="s">
        <v>3522</v>
      </c>
      <c r="Q4049" s="3">
        <f>Table1[[#This Row],[Capacity (MW)]]*0.395*8760*10^-6</f>
        <v>1.4394431999999999</v>
      </c>
      <c r="R4049" s="3" cm="1">
        <f t="array" ref="R4049">AVERAGE(VLOOKUP(_xlfn.TEXTSPLIT(Table1[[#This Row],[Fuel (no space after comma)]], ","), FuelList_Final_EF!$A$2:$B$65, 2, FALSE))</f>
        <v>65.583341148886291</v>
      </c>
      <c r="S4049" s="3">
        <f>Table1[[#This Row],[Generation (TWh)]]*10^9*VLOOKUP(Table1[[#This Row],[Turbine/Engine Technology]],Technology_HR!$A$2:$B$11,2,FALSE)*10^-6</f>
        <v>10866356.716799999</v>
      </c>
      <c r="T4049" s="5">
        <f>Table1[[#This Row],[Fuel Consumption (mmBtu)]]*Table1[[#This Row],[Emission Factor (kg CO2/ mmBtu)]]*10^3</f>
        <v>712651979603.38623</v>
      </c>
      <c r="U4049" s="3">
        <f>Table1[[#This Row],[Emissions (g CO2)]]/(Table1[[#This Row],[Generation (TWh)]]*10^9)</f>
        <v>495.08864233294253</v>
      </c>
    </row>
    <row r="4050" spans="1:21" x14ac:dyDescent="0.35">
      <c r="A4050" t="s">
        <v>1278</v>
      </c>
      <c r="B4050" t="s">
        <v>3243</v>
      </c>
      <c r="C4050" t="str">
        <f>SUBSTITUTE(Table1[[#This Row],[Fuel]],", ",",")</f>
        <v>fossil gas: natural gas,fossil liquids: fuel oil</v>
      </c>
      <c r="D4050" t="s">
        <v>3239</v>
      </c>
      <c r="E4050" t="s">
        <v>3275</v>
      </c>
      <c r="H4050" t="s">
        <v>3438</v>
      </c>
      <c r="I4050">
        <v>478</v>
      </c>
      <c r="J4050" t="s">
        <v>3446</v>
      </c>
      <c r="K4050">
        <v>2005</v>
      </c>
      <c r="L4050" t="s">
        <v>29</v>
      </c>
      <c r="M4050" t="s">
        <v>29</v>
      </c>
      <c r="N4050">
        <v>29.562836000000001</v>
      </c>
      <c r="O4050">
        <v>51.695856999999997</v>
      </c>
      <c r="P4050" t="s">
        <v>3522</v>
      </c>
      <c r="Q4050" s="3">
        <f>Table1[[#This Row],[Capacity (MW)]]*0.395*8760*10^-6</f>
        <v>1.6539756000000001</v>
      </c>
      <c r="R4050" s="3" cm="1">
        <f t="array" ref="R4050">AVERAGE(VLOOKUP(_xlfn.TEXTSPLIT(Table1[[#This Row],[Fuel (no space after comma)]], ","), FuelList_Final_EF!$A$2:$B$65, 2, FALSE))</f>
        <v>65.583341148886291</v>
      </c>
      <c r="S4050" s="3">
        <f>Table1[[#This Row],[Generation (TWh)]]*10^9*VLOOKUP(Table1[[#This Row],[Turbine/Engine Technology]],Technology_HR!$A$2:$B$11,2,FALSE)*10^-6</f>
        <v>12485861.804399999</v>
      </c>
      <c r="T4050" s="5">
        <f>Table1[[#This Row],[Fuel Consumption (mmBtu)]]*Table1[[#This Row],[Emission Factor (kg CO2/ mmBtu)]]*10^3</f>
        <v>818864534255.81409</v>
      </c>
      <c r="U4050" s="3">
        <f>Table1[[#This Row],[Emissions (g CO2)]]/(Table1[[#This Row],[Generation (TWh)]]*10^9)</f>
        <v>495.08864233294258</v>
      </c>
    </row>
    <row r="4051" spans="1:21" x14ac:dyDescent="0.35">
      <c r="A4051" t="s">
        <v>1278</v>
      </c>
      <c r="B4051" t="s">
        <v>3243</v>
      </c>
      <c r="C4051" t="str">
        <f>SUBSTITUTE(Table1[[#This Row],[Fuel]],", ",",")</f>
        <v>fossil gas: natural gas,fossil liquids: fuel oil</v>
      </c>
      <c r="D4051" t="s">
        <v>3239</v>
      </c>
      <c r="E4051" t="s">
        <v>3275</v>
      </c>
      <c r="H4051" t="s">
        <v>3438</v>
      </c>
      <c r="I4051">
        <v>478</v>
      </c>
      <c r="J4051" t="s">
        <v>3446</v>
      </c>
      <c r="K4051">
        <v>2005</v>
      </c>
      <c r="L4051" t="s">
        <v>29</v>
      </c>
      <c r="M4051" t="s">
        <v>29</v>
      </c>
      <c r="N4051">
        <v>29.562836000000001</v>
      </c>
      <c r="O4051">
        <v>51.695856999999997</v>
      </c>
      <c r="P4051" t="s">
        <v>3522</v>
      </c>
      <c r="Q4051" s="3">
        <f>Table1[[#This Row],[Capacity (MW)]]*0.395*8760*10^-6</f>
        <v>1.6539756000000001</v>
      </c>
      <c r="R4051" s="3" cm="1">
        <f t="array" ref="R4051">AVERAGE(VLOOKUP(_xlfn.TEXTSPLIT(Table1[[#This Row],[Fuel (no space after comma)]], ","), FuelList_Final_EF!$A$2:$B$65, 2, FALSE))</f>
        <v>65.583341148886291</v>
      </c>
      <c r="S4051" s="3">
        <f>Table1[[#This Row],[Generation (TWh)]]*10^9*VLOOKUP(Table1[[#This Row],[Turbine/Engine Technology]],Technology_HR!$A$2:$B$11,2,FALSE)*10^-6</f>
        <v>12485861.804399999</v>
      </c>
      <c r="T4051" s="5">
        <f>Table1[[#This Row],[Fuel Consumption (mmBtu)]]*Table1[[#This Row],[Emission Factor (kg CO2/ mmBtu)]]*10^3</f>
        <v>818864534255.81409</v>
      </c>
      <c r="U4051" s="3">
        <f>Table1[[#This Row],[Emissions (g CO2)]]/(Table1[[#This Row],[Generation (TWh)]]*10^9)</f>
        <v>495.08864233294258</v>
      </c>
    </row>
    <row r="4052" spans="1:21" x14ac:dyDescent="0.35">
      <c r="A4052" t="s">
        <v>1279</v>
      </c>
      <c r="B4052" t="s">
        <v>3240</v>
      </c>
      <c r="C4052" t="str">
        <f>SUBSTITUTE(Table1[[#This Row],[Fuel]],", ",",")</f>
        <v>fossil gas: natural gas,fossil liquids: diesel</v>
      </c>
      <c r="D4052" t="s">
        <v>3239</v>
      </c>
      <c r="E4052" t="s">
        <v>3258</v>
      </c>
      <c r="H4052" t="s">
        <v>3438</v>
      </c>
      <c r="I4052">
        <v>478</v>
      </c>
      <c r="J4052" t="s">
        <v>3446</v>
      </c>
      <c r="K4052">
        <v>2009</v>
      </c>
      <c r="L4052" t="s">
        <v>29</v>
      </c>
      <c r="M4052" t="s">
        <v>29</v>
      </c>
      <c r="N4052">
        <v>30.21</v>
      </c>
      <c r="O4052">
        <v>56.793199999999999</v>
      </c>
      <c r="P4052" t="s">
        <v>3522</v>
      </c>
      <c r="Q4052" s="3">
        <f>Table1[[#This Row],[Capacity (MW)]]*0.395*8760*10^-6</f>
        <v>1.6539756000000001</v>
      </c>
      <c r="R4052" s="3" cm="1">
        <f t="array" ref="R4052">AVERAGE(VLOOKUP(_xlfn.TEXTSPLIT(Table1[[#This Row],[Fuel (no space after comma)]], ","), FuelList_Final_EF!$A$2:$B$65, 2, FALSE))</f>
        <v>65.583341148886291</v>
      </c>
      <c r="S4052" s="3">
        <f>Table1[[#This Row],[Generation (TWh)]]*10^9*VLOOKUP(Table1[[#This Row],[Turbine/Engine Technology]],Technology_HR!$A$2:$B$11,2,FALSE)*10^-6</f>
        <v>12485861.804399999</v>
      </c>
      <c r="T4052" s="5">
        <f>Table1[[#This Row],[Fuel Consumption (mmBtu)]]*Table1[[#This Row],[Emission Factor (kg CO2/ mmBtu)]]*10^3</f>
        <v>818864534255.81409</v>
      </c>
      <c r="U4052" s="3">
        <f>Table1[[#This Row],[Emissions (g CO2)]]/(Table1[[#This Row],[Generation (TWh)]]*10^9)</f>
        <v>495.08864233294258</v>
      </c>
    </row>
    <row r="4053" spans="1:21" x14ac:dyDescent="0.35">
      <c r="A4053" t="s">
        <v>1279</v>
      </c>
      <c r="B4053" t="s">
        <v>3240</v>
      </c>
      <c r="C4053" t="str">
        <f>SUBSTITUTE(Table1[[#This Row],[Fuel]],", ",",")</f>
        <v>fossil gas: natural gas,fossil liquids: diesel</v>
      </c>
      <c r="D4053" t="s">
        <v>3239</v>
      </c>
      <c r="E4053" t="s">
        <v>3258</v>
      </c>
      <c r="H4053" t="s">
        <v>3438</v>
      </c>
      <c r="I4053">
        <v>478</v>
      </c>
      <c r="J4053" t="s">
        <v>3446</v>
      </c>
      <c r="K4053">
        <v>2009</v>
      </c>
      <c r="L4053" t="s">
        <v>29</v>
      </c>
      <c r="M4053" t="s">
        <v>29</v>
      </c>
      <c r="N4053">
        <v>30.21</v>
      </c>
      <c r="O4053">
        <v>56.793199999999999</v>
      </c>
      <c r="P4053" t="s">
        <v>3522</v>
      </c>
      <c r="Q4053" s="3">
        <f>Table1[[#This Row],[Capacity (MW)]]*0.395*8760*10^-6</f>
        <v>1.6539756000000001</v>
      </c>
      <c r="R4053" s="3" cm="1">
        <f t="array" ref="R4053">AVERAGE(VLOOKUP(_xlfn.TEXTSPLIT(Table1[[#This Row],[Fuel (no space after comma)]], ","), FuelList_Final_EF!$A$2:$B$65, 2, FALSE))</f>
        <v>65.583341148886291</v>
      </c>
      <c r="S4053" s="3">
        <f>Table1[[#This Row],[Generation (TWh)]]*10^9*VLOOKUP(Table1[[#This Row],[Turbine/Engine Technology]],Technology_HR!$A$2:$B$11,2,FALSE)*10^-6</f>
        <v>12485861.804399999</v>
      </c>
      <c r="T4053" s="5">
        <f>Table1[[#This Row],[Fuel Consumption (mmBtu)]]*Table1[[#This Row],[Emission Factor (kg CO2/ mmBtu)]]*10^3</f>
        <v>818864534255.81409</v>
      </c>
      <c r="U4053" s="3">
        <f>Table1[[#This Row],[Emissions (g CO2)]]/(Table1[[#This Row],[Generation (TWh)]]*10^9)</f>
        <v>495.08864233294258</v>
      </c>
    </row>
    <row r="4054" spans="1:21" x14ac:dyDescent="0.35">
      <c r="A4054" t="s">
        <v>1279</v>
      </c>
      <c r="B4054" t="s">
        <v>3240</v>
      </c>
      <c r="C4054" t="str">
        <f>SUBSTITUTE(Table1[[#This Row],[Fuel]],", ",",")</f>
        <v>fossil gas: natural gas,fossil liquids: diesel</v>
      </c>
      <c r="D4054" t="s">
        <v>3239</v>
      </c>
      <c r="E4054" t="s">
        <v>3258</v>
      </c>
      <c r="H4054" t="s">
        <v>3438</v>
      </c>
      <c r="I4054">
        <v>478</v>
      </c>
      <c r="J4054" t="s">
        <v>3446</v>
      </c>
      <c r="K4054">
        <v>2009</v>
      </c>
      <c r="L4054" t="s">
        <v>29</v>
      </c>
      <c r="M4054" t="s">
        <v>29</v>
      </c>
      <c r="N4054">
        <v>30.21</v>
      </c>
      <c r="O4054">
        <v>56.793199999999999</v>
      </c>
      <c r="P4054" t="s">
        <v>3522</v>
      </c>
      <c r="Q4054" s="3">
        <f>Table1[[#This Row],[Capacity (MW)]]*0.395*8760*10^-6</f>
        <v>1.6539756000000001</v>
      </c>
      <c r="R4054" s="3" cm="1">
        <f t="array" ref="R4054">AVERAGE(VLOOKUP(_xlfn.TEXTSPLIT(Table1[[#This Row],[Fuel (no space after comma)]], ","), FuelList_Final_EF!$A$2:$B$65, 2, FALSE))</f>
        <v>65.583341148886291</v>
      </c>
      <c r="S4054" s="3">
        <f>Table1[[#This Row],[Generation (TWh)]]*10^9*VLOOKUP(Table1[[#This Row],[Turbine/Engine Technology]],Technology_HR!$A$2:$B$11,2,FALSE)*10^-6</f>
        <v>12485861.804399999</v>
      </c>
      <c r="T4054" s="5">
        <f>Table1[[#This Row],[Fuel Consumption (mmBtu)]]*Table1[[#This Row],[Emission Factor (kg CO2/ mmBtu)]]*10^3</f>
        <v>818864534255.81409</v>
      </c>
      <c r="U4054" s="3">
        <f>Table1[[#This Row],[Emissions (g CO2)]]/(Table1[[#This Row],[Generation (TWh)]]*10^9)</f>
        <v>495.08864233294258</v>
      </c>
    </row>
    <row r="4055" spans="1:21" x14ac:dyDescent="0.35">
      <c r="A4055" t="s">
        <v>1279</v>
      </c>
      <c r="B4055" t="s">
        <v>3240</v>
      </c>
      <c r="C4055" t="str">
        <f>SUBSTITUTE(Table1[[#This Row],[Fuel]],", ",",")</f>
        <v>fossil gas: natural gas,fossil liquids: diesel</v>
      </c>
      <c r="D4055" t="s">
        <v>3239</v>
      </c>
      <c r="E4055" t="s">
        <v>3258</v>
      </c>
      <c r="H4055" t="s">
        <v>3438</v>
      </c>
      <c r="I4055">
        <v>478</v>
      </c>
      <c r="J4055" t="s">
        <v>3446</v>
      </c>
      <c r="K4055">
        <v>2009</v>
      </c>
      <c r="L4055" t="s">
        <v>29</v>
      </c>
      <c r="M4055" t="s">
        <v>29</v>
      </c>
      <c r="N4055">
        <v>30.21</v>
      </c>
      <c r="O4055">
        <v>56.793199999999999</v>
      </c>
      <c r="P4055" t="s">
        <v>3522</v>
      </c>
      <c r="Q4055" s="3">
        <f>Table1[[#This Row],[Capacity (MW)]]*0.395*8760*10^-6</f>
        <v>1.6539756000000001</v>
      </c>
      <c r="R4055" s="3" cm="1">
        <f t="array" ref="R4055">AVERAGE(VLOOKUP(_xlfn.TEXTSPLIT(Table1[[#This Row],[Fuel (no space after comma)]], ","), FuelList_Final_EF!$A$2:$B$65, 2, FALSE))</f>
        <v>65.583341148886291</v>
      </c>
      <c r="S4055" s="3">
        <f>Table1[[#This Row],[Generation (TWh)]]*10^9*VLOOKUP(Table1[[#This Row],[Turbine/Engine Technology]],Technology_HR!$A$2:$B$11,2,FALSE)*10^-6</f>
        <v>12485861.804399999</v>
      </c>
      <c r="T4055" s="5">
        <f>Table1[[#This Row],[Fuel Consumption (mmBtu)]]*Table1[[#This Row],[Emission Factor (kg CO2/ mmBtu)]]*10^3</f>
        <v>818864534255.81409</v>
      </c>
      <c r="U4055" s="3">
        <f>Table1[[#This Row],[Emissions (g CO2)]]/(Table1[[#This Row],[Generation (TWh)]]*10^9)</f>
        <v>495.08864233294258</v>
      </c>
    </row>
    <row r="4056" spans="1:21" x14ac:dyDescent="0.35">
      <c r="A4056" t="s">
        <v>1280</v>
      </c>
      <c r="B4056" t="s">
        <v>3239</v>
      </c>
      <c r="C4056" t="str">
        <f>SUBSTITUTE(Table1[[#This Row],[Fuel]],", ",",")</f>
        <v>fossil gas: natural gas</v>
      </c>
      <c r="D4056" t="s">
        <v>3239</v>
      </c>
      <c r="H4056" t="s">
        <v>3438</v>
      </c>
      <c r="I4056">
        <v>913</v>
      </c>
      <c r="J4056" t="s">
        <v>3444</v>
      </c>
      <c r="K4056" t="s">
        <v>29</v>
      </c>
      <c r="L4056" t="s">
        <v>29</v>
      </c>
      <c r="M4056" t="s">
        <v>29</v>
      </c>
      <c r="N4056">
        <v>27.882704</v>
      </c>
      <c r="O4056">
        <v>53.428407999999997</v>
      </c>
      <c r="P4056" t="s">
        <v>3522</v>
      </c>
      <c r="Q4056" s="3">
        <f>Table1[[#This Row],[Capacity (MW)]]*0.395*8760*10^-6</f>
        <v>3.1591626000000002</v>
      </c>
      <c r="R4056" s="3" cm="1">
        <f t="array" ref="R4056">AVERAGE(VLOOKUP(_xlfn.TEXTSPLIT(Table1[[#This Row],[Fuel (no space after comma)]], ","), FuelList_Final_EF!$A$2:$B$65, 2, FALSE))</f>
        <v>53.06</v>
      </c>
      <c r="S4056" s="3">
        <f>Table1[[#This Row],[Generation (TWh)]]*10^9*VLOOKUP(Table1[[#This Row],[Turbine/Engine Technology]],Technology_HR!$A$2:$B$11,2,FALSE)*10^-6</f>
        <v>23848518.467399999</v>
      </c>
      <c r="T4056" s="5">
        <f>Table1[[#This Row],[Fuel Consumption (mmBtu)]]*Table1[[#This Row],[Emission Factor (kg CO2/ mmBtu)]]*10^3</f>
        <v>1265402389880.2439</v>
      </c>
      <c r="U4056" s="3">
        <f>Table1[[#This Row],[Emissions (g CO2)]]/(Table1[[#This Row],[Generation (TWh)]]*10^9)</f>
        <v>400.54993999999999</v>
      </c>
    </row>
    <row r="4057" spans="1:21" x14ac:dyDescent="0.35">
      <c r="A4057" t="s">
        <v>1281</v>
      </c>
      <c r="B4057" t="s">
        <v>3240</v>
      </c>
      <c r="C4057" t="str">
        <f>SUBSTITUTE(Table1[[#This Row],[Fuel]],", ",",")</f>
        <v>fossil gas: natural gas,fossil liquids: diesel</v>
      </c>
      <c r="D4057" t="s">
        <v>3239</v>
      </c>
      <c r="E4057" t="s">
        <v>3258</v>
      </c>
      <c r="H4057" t="s">
        <v>3438</v>
      </c>
      <c r="I4057">
        <v>484</v>
      </c>
      <c r="J4057" t="s">
        <v>3446</v>
      </c>
      <c r="K4057">
        <v>2023</v>
      </c>
      <c r="L4057" t="s">
        <v>29</v>
      </c>
      <c r="M4057" t="s">
        <v>29</v>
      </c>
      <c r="N4057">
        <v>33.373823000000002</v>
      </c>
      <c r="O4057">
        <v>48.401077999999998</v>
      </c>
      <c r="P4057" t="s">
        <v>3522</v>
      </c>
      <c r="Q4057" s="3">
        <f>Table1[[#This Row],[Capacity (MW)]]*0.395*8760*10^-6</f>
        <v>1.6747368</v>
      </c>
      <c r="R4057" s="3" cm="1">
        <f t="array" ref="R4057">AVERAGE(VLOOKUP(_xlfn.TEXTSPLIT(Table1[[#This Row],[Fuel (no space after comma)]], ","), FuelList_Final_EF!$A$2:$B$65, 2, FALSE))</f>
        <v>65.583341148886291</v>
      </c>
      <c r="S4057" s="3">
        <f>Table1[[#This Row],[Generation (TWh)]]*10^9*VLOOKUP(Table1[[#This Row],[Turbine/Engine Technology]],Technology_HR!$A$2:$B$11,2,FALSE)*10^-6</f>
        <v>12642588.1032</v>
      </c>
      <c r="T4057" s="5">
        <f>Table1[[#This Row],[Fuel Consumption (mmBtu)]]*Table1[[#This Row],[Emission Factor (kg CO2/ mmBtu)]]*10^3</f>
        <v>829143168577.01685</v>
      </c>
      <c r="U4057" s="3">
        <f>Table1[[#This Row],[Emissions (g CO2)]]/(Table1[[#This Row],[Generation (TWh)]]*10^9)</f>
        <v>495.08864233294264</v>
      </c>
    </row>
    <row r="4058" spans="1:21" x14ac:dyDescent="0.35">
      <c r="A4058" t="s">
        <v>1281</v>
      </c>
      <c r="B4058" t="s">
        <v>3240</v>
      </c>
      <c r="C4058" t="str">
        <f>SUBSTITUTE(Table1[[#This Row],[Fuel]],", ",",")</f>
        <v>fossil gas: natural gas,fossil liquids: diesel</v>
      </c>
      <c r="D4058" t="s">
        <v>3239</v>
      </c>
      <c r="E4058" t="s">
        <v>3258</v>
      </c>
      <c r="H4058" t="s">
        <v>3436</v>
      </c>
      <c r="I4058">
        <v>162</v>
      </c>
      <c r="J4058" t="s">
        <v>3449</v>
      </c>
      <c r="K4058" t="s">
        <v>29</v>
      </c>
      <c r="L4058" t="s">
        <v>29</v>
      </c>
      <c r="M4058" t="s">
        <v>29</v>
      </c>
      <c r="N4058">
        <v>33.373823000000002</v>
      </c>
      <c r="O4058">
        <v>48.401077999999998</v>
      </c>
      <c r="P4058" t="s">
        <v>3522</v>
      </c>
      <c r="Q4058" s="3">
        <f>Table1[[#This Row],[Capacity (MW)]]*0.395*8760*10^-6</f>
        <v>0.56055239999999995</v>
      </c>
      <c r="R4058" s="3" cm="1">
        <f t="array" ref="R4058">AVERAGE(VLOOKUP(_xlfn.TEXTSPLIT(Table1[[#This Row],[Fuel (no space after comma)]], ","), FuelList_Final_EF!$A$2:$B$65, 2, FALSE))</f>
        <v>65.583341148886291</v>
      </c>
      <c r="S4058" s="3">
        <f>Table1[[#This Row],[Generation (TWh)]]*10^9*VLOOKUP(Table1[[#This Row],[Turbine/Engine Technology]],Technology_HR!$A$2:$B$11,2,FALSE)*10^-6</f>
        <v>6171681.9239999996</v>
      </c>
      <c r="T4058" s="5">
        <f>Table1[[#This Row],[Fuel Consumption (mmBtu)]]*Table1[[#This Row],[Emission Factor (kg CO2/ mmBtu)]]*10^3</f>
        <v>404759521084.10687</v>
      </c>
      <c r="U4058" s="3">
        <f>Table1[[#This Row],[Emissions (g CO2)]]/(Table1[[#This Row],[Generation (TWh)]]*10^9)</f>
        <v>722.072586049238</v>
      </c>
    </row>
    <row r="4059" spans="1:21" x14ac:dyDescent="0.35">
      <c r="A4059" t="s">
        <v>1281</v>
      </c>
      <c r="B4059" t="s">
        <v>3240</v>
      </c>
      <c r="C4059" t="str">
        <f>SUBSTITUTE(Table1[[#This Row],[Fuel]],", ",",")</f>
        <v>fossil gas: natural gas,fossil liquids: diesel</v>
      </c>
      <c r="D4059" t="s">
        <v>3239</v>
      </c>
      <c r="E4059" t="s">
        <v>3258</v>
      </c>
      <c r="H4059" t="s">
        <v>3436</v>
      </c>
      <c r="I4059">
        <v>162</v>
      </c>
      <c r="J4059" t="s">
        <v>3449</v>
      </c>
      <c r="K4059" t="s">
        <v>29</v>
      </c>
      <c r="L4059" t="s">
        <v>29</v>
      </c>
      <c r="M4059" t="s">
        <v>29</v>
      </c>
      <c r="N4059">
        <v>33.373823000000002</v>
      </c>
      <c r="O4059">
        <v>48.401077999999998</v>
      </c>
      <c r="P4059" t="s">
        <v>3522</v>
      </c>
      <c r="Q4059" s="3">
        <f>Table1[[#This Row],[Capacity (MW)]]*0.395*8760*10^-6</f>
        <v>0.56055239999999995</v>
      </c>
      <c r="R4059" s="3" cm="1">
        <f t="array" ref="R4059">AVERAGE(VLOOKUP(_xlfn.TEXTSPLIT(Table1[[#This Row],[Fuel (no space after comma)]], ","), FuelList_Final_EF!$A$2:$B$65, 2, FALSE))</f>
        <v>65.583341148886291</v>
      </c>
      <c r="S4059" s="3">
        <f>Table1[[#This Row],[Generation (TWh)]]*10^9*VLOOKUP(Table1[[#This Row],[Turbine/Engine Technology]],Technology_HR!$A$2:$B$11,2,FALSE)*10^-6</f>
        <v>6171681.9239999996</v>
      </c>
      <c r="T4059" s="5">
        <f>Table1[[#This Row],[Fuel Consumption (mmBtu)]]*Table1[[#This Row],[Emission Factor (kg CO2/ mmBtu)]]*10^3</f>
        <v>404759521084.10687</v>
      </c>
      <c r="U4059" s="3">
        <f>Table1[[#This Row],[Emissions (g CO2)]]/(Table1[[#This Row],[Generation (TWh)]]*10^9)</f>
        <v>722.072586049238</v>
      </c>
    </row>
    <row r="4060" spans="1:21" x14ac:dyDescent="0.35">
      <c r="A4060" t="s">
        <v>1281</v>
      </c>
      <c r="B4060" t="s">
        <v>3240</v>
      </c>
      <c r="C4060" t="str">
        <f>SUBSTITUTE(Table1[[#This Row],[Fuel]],", ",",")</f>
        <v>fossil gas: natural gas,fossil liquids: diesel</v>
      </c>
      <c r="D4060" t="s">
        <v>3239</v>
      </c>
      <c r="E4060" t="s">
        <v>3258</v>
      </c>
      <c r="H4060" t="s">
        <v>3440</v>
      </c>
      <c r="I4060">
        <v>160</v>
      </c>
      <c r="J4060" t="s">
        <v>3449</v>
      </c>
      <c r="K4060" t="s">
        <v>29</v>
      </c>
      <c r="L4060" t="s">
        <v>29</v>
      </c>
      <c r="M4060" t="s">
        <v>29</v>
      </c>
      <c r="N4060">
        <v>33.373823000000002</v>
      </c>
      <c r="O4060">
        <v>48.401077999999998</v>
      </c>
      <c r="P4060" t="s">
        <v>3522</v>
      </c>
      <c r="Q4060" s="3">
        <f>Table1[[#This Row],[Capacity (MW)]]*0.395*8760*10^-6</f>
        <v>0.55363200000000001</v>
      </c>
      <c r="R4060" s="3" cm="1">
        <f t="array" ref="R4060">AVERAGE(VLOOKUP(_xlfn.TEXTSPLIT(Table1[[#This Row],[Fuel (no space after comma)]], ","), FuelList_Final_EF!$A$2:$B$65, 2, FALSE))</f>
        <v>65.583341148886291</v>
      </c>
      <c r="S4060" s="3">
        <f>Table1[[#This Row],[Generation (TWh)]]*10^9*VLOOKUP(Table1[[#This Row],[Turbine/Engine Technology]],Technology_HR!$A$2:$B$11,2,FALSE)*10^-6</f>
        <v>5694105.1200000001</v>
      </c>
      <c r="T4060" s="5">
        <f>Table1[[#This Row],[Fuel Consumption (mmBtu)]]*Table1[[#This Row],[Emission Factor (kg CO2/ mmBtu)]]*10^3</f>
        <v>373438438622.58014</v>
      </c>
      <c r="U4060" s="3">
        <f>Table1[[#This Row],[Emissions (g CO2)]]/(Table1[[#This Row],[Generation (TWh)]]*10^9)</f>
        <v>674.52466371629555</v>
      </c>
    </row>
    <row r="4061" spans="1:21" x14ac:dyDescent="0.35">
      <c r="A4061" t="s">
        <v>1282</v>
      </c>
      <c r="B4061" t="s">
        <v>3243</v>
      </c>
      <c r="C4061" t="str">
        <f>SUBSTITUTE(Table1[[#This Row],[Fuel]],", ",",")</f>
        <v>fossil gas: natural gas,fossil liquids: fuel oil</v>
      </c>
      <c r="D4061" t="s">
        <v>3239</v>
      </c>
      <c r="E4061" t="s">
        <v>3275</v>
      </c>
      <c r="H4061" t="s">
        <v>3436</v>
      </c>
      <c r="I4061">
        <v>40.5</v>
      </c>
      <c r="J4061" t="s">
        <v>3446</v>
      </c>
      <c r="K4061">
        <v>2010</v>
      </c>
      <c r="L4061" t="s">
        <v>29</v>
      </c>
      <c r="M4061" t="s">
        <v>29</v>
      </c>
      <c r="N4061">
        <v>30.482362999999999</v>
      </c>
      <c r="O4061">
        <v>48.248559</v>
      </c>
      <c r="P4061" t="s">
        <v>3522</v>
      </c>
      <c r="Q4061" s="3">
        <f>Table1[[#This Row],[Capacity (MW)]]*0.395*8760*10^-6</f>
        <v>0.14013809999999999</v>
      </c>
      <c r="R4061" s="3" cm="1">
        <f t="array" ref="R4061">AVERAGE(VLOOKUP(_xlfn.TEXTSPLIT(Table1[[#This Row],[Fuel (no space after comma)]], ","), FuelList_Final_EF!$A$2:$B$65, 2, FALSE))</f>
        <v>65.583341148886291</v>
      </c>
      <c r="S4061" s="3">
        <f>Table1[[#This Row],[Generation (TWh)]]*10^9*VLOOKUP(Table1[[#This Row],[Turbine/Engine Technology]],Technology_HR!$A$2:$B$11,2,FALSE)*10^-6</f>
        <v>1542920.4809999999</v>
      </c>
      <c r="T4061" s="5">
        <f>Table1[[#This Row],[Fuel Consumption (mmBtu)]]*Table1[[#This Row],[Emission Factor (kg CO2/ mmBtu)]]*10^3</f>
        <v>101189880271.02672</v>
      </c>
      <c r="U4061" s="3">
        <f>Table1[[#This Row],[Emissions (g CO2)]]/(Table1[[#This Row],[Generation (TWh)]]*10^9)</f>
        <v>722.072586049238</v>
      </c>
    </row>
    <row r="4062" spans="1:21" x14ac:dyDescent="0.35">
      <c r="A4062" t="s">
        <v>1283</v>
      </c>
      <c r="B4062" t="s">
        <v>3243</v>
      </c>
      <c r="C4062" t="str">
        <f>SUBSTITUTE(Table1[[#This Row],[Fuel]],", ",",")</f>
        <v>fossil gas: natural gas,fossil liquids: fuel oil</v>
      </c>
      <c r="D4062" t="s">
        <v>3239</v>
      </c>
      <c r="E4062" t="s">
        <v>3275</v>
      </c>
      <c r="H4062" t="s">
        <v>3436</v>
      </c>
      <c r="I4062">
        <v>116.64</v>
      </c>
      <c r="J4062" t="s">
        <v>3446</v>
      </c>
      <c r="K4062">
        <v>2010</v>
      </c>
      <c r="L4062" t="s">
        <v>29</v>
      </c>
      <c r="M4062" t="s">
        <v>29</v>
      </c>
      <c r="N4062">
        <v>30.482362999999999</v>
      </c>
      <c r="O4062">
        <v>48.248559</v>
      </c>
      <c r="P4062" t="s">
        <v>3522</v>
      </c>
      <c r="Q4062" s="3">
        <f>Table1[[#This Row],[Capacity (MW)]]*0.395*8760*10^-6</f>
        <v>0.40359772799999999</v>
      </c>
      <c r="R4062" s="3" cm="1">
        <f t="array" ref="R4062">AVERAGE(VLOOKUP(_xlfn.TEXTSPLIT(Table1[[#This Row],[Fuel (no space after comma)]], ","), FuelList_Final_EF!$A$2:$B$65, 2, FALSE))</f>
        <v>65.583341148886291</v>
      </c>
      <c r="S4062" s="3">
        <f>Table1[[#This Row],[Generation (TWh)]]*10^9*VLOOKUP(Table1[[#This Row],[Turbine/Engine Technology]],Technology_HR!$A$2:$B$11,2,FALSE)*10^-6</f>
        <v>4443610.9852799997</v>
      </c>
      <c r="T4062" s="5">
        <f>Table1[[#This Row],[Fuel Consumption (mmBtu)]]*Table1[[#This Row],[Emission Factor (kg CO2/ mmBtu)]]*10^3</f>
        <v>291426855180.55695</v>
      </c>
      <c r="U4062" s="3">
        <f>Table1[[#This Row],[Emissions (g CO2)]]/(Table1[[#This Row],[Generation (TWh)]]*10^9)</f>
        <v>722.072586049238</v>
      </c>
    </row>
    <row r="4063" spans="1:21" x14ac:dyDescent="0.35">
      <c r="A4063" t="s">
        <v>1258</v>
      </c>
      <c r="B4063" t="s">
        <v>3243</v>
      </c>
      <c r="C4063" t="str">
        <f>SUBSTITUTE(Table1[[#This Row],[Fuel]],", ",",")</f>
        <v>fossil gas: natural gas,fossil liquids: fuel oil</v>
      </c>
      <c r="D4063" t="s">
        <v>3239</v>
      </c>
      <c r="E4063" t="s">
        <v>3275</v>
      </c>
      <c r="H4063" t="s">
        <v>3436</v>
      </c>
      <c r="I4063">
        <v>4.8599999999999994</v>
      </c>
      <c r="J4063" t="s">
        <v>3446</v>
      </c>
      <c r="K4063">
        <v>2010</v>
      </c>
      <c r="L4063" t="s">
        <v>29</v>
      </c>
      <c r="M4063" t="s">
        <v>29</v>
      </c>
      <c r="N4063">
        <v>30.482362999999999</v>
      </c>
      <c r="O4063">
        <v>48.248559</v>
      </c>
      <c r="P4063" t="s">
        <v>3522</v>
      </c>
      <c r="Q4063" s="3">
        <f>Table1[[#This Row],[Capacity (MW)]]*0.395*8760*10^-6</f>
        <v>1.6816571999999998E-2</v>
      </c>
      <c r="R4063" s="3" cm="1">
        <f t="array" ref="R4063">AVERAGE(VLOOKUP(_xlfn.TEXTSPLIT(Table1[[#This Row],[Fuel (no space after comma)]], ","), FuelList_Final_EF!$A$2:$B$65, 2, FALSE))</f>
        <v>65.583341148886291</v>
      </c>
      <c r="S4063" s="3">
        <f>Table1[[#This Row],[Generation (TWh)]]*10^9*VLOOKUP(Table1[[#This Row],[Turbine/Engine Technology]],Technology_HR!$A$2:$B$11,2,FALSE)*10^-6</f>
        <v>185150.45772000001</v>
      </c>
      <c r="T4063" s="5">
        <f>Table1[[#This Row],[Fuel Consumption (mmBtu)]]*Table1[[#This Row],[Emission Factor (kg CO2/ mmBtu)]]*10^3</f>
        <v>12142785632.523207</v>
      </c>
      <c r="U4063" s="3">
        <f>Table1[[#This Row],[Emissions (g CO2)]]/(Table1[[#This Row],[Generation (TWh)]]*10^9)</f>
        <v>722.072586049238</v>
      </c>
    </row>
    <row r="4064" spans="1:21" x14ac:dyDescent="0.35">
      <c r="A4064" t="s">
        <v>1282</v>
      </c>
      <c r="B4064" t="s">
        <v>3243</v>
      </c>
      <c r="C4064" t="str">
        <f>SUBSTITUTE(Table1[[#This Row],[Fuel]],", ",",")</f>
        <v>fossil gas: natural gas,fossil liquids: fuel oil</v>
      </c>
      <c r="D4064" t="s">
        <v>3239</v>
      </c>
      <c r="E4064" t="s">
        <v>3275</v>
      </c>
      <c r="H4064" t="s">
        <v>3436</v>
      </c>
      <c r="I4064">
        <v>40.5</v>
      </c>
      <c r="J4064" t="s">
        <v>3446</v>
      </c>
      <c r="K4064">
        <v>2010</v>
      </c>
      <c r="L4064" t="s">
        <v>29</v>
      </c>
      <c r="M4064" t="s">
        <v>29</v>
      </c>
      <c r="N4064">
        <v>30.482362999999999</v>
      </c>
      <c r="O4064">
        <v>48.248559</v>
      </c>
      <c r="P4064" t="s">
        <v>3522</v>
      </c>
      <c r="Q4064" s="3">
        <f>Table1[[#This Row],[Capacity (MW)]]*0.395*8760*10^-6</f>
        <v>0.14013809999999999</v>
      </c>
      <c r="R4064" s="3" cm="1">
        <f t="array" ref="R4064">AVERAGE(VLOOKUP(_xlfn.TEXTSPLIT(Table1[[#This Row],[Fuel (no space after comma)]], ","), FuelList_Final_EF!$A$2:$B$65, 2, FALSE))</f>
        <v>65.583341148886291</v>
      </c>
      <c r="S4064" s="3">
        <f>Table1[[#This Row],[Generation (TWh)]]*10^9*VLOOKUP(Table1[[#This Row],[Turbine/Engine Technology]],Technology_HR!$A$2:$B$11,2,FALSE)*10^-6</f>
        <v>1542920.4809999999</v>
      </c>
      <c r="T4064" s="5">
        <f>Table1[[#This Row],[Fuel Consumption (mmBtu)]]*Table1[[#This Row],[Emission Factor (kg CO2/ mmBtu)]]*10^3</f>
        <v>101189880271.02672</v>
      </c>
      <c r="U4064" s="3">
        <f>Table1[[#This Row],[Emissions (g CO2)]]/(Table1[[#This Row],[Generation (TWh)]]*10^9)</f>
        <v>722.072586049238</v>
      </c>
    </row>
    <row r="4065" spans="1:21" x14ac:dyDescent="0.35">
      <c r="A4065" t="s">
        <v>1283</v>
      </c>
      <c r="B4065" t="s">
        <v>3243</v>
      </c>
      <c r="C4065" t="str">
        <f>SUBSTITUTE(Table1[[#This Row],[Fuel]],", ",",")</f>
        <v>fossil gas: natural gas,fossil liquids: fuel oil</v>
      </c>
      <c r="D4065" t="s">
        <v>3239</v>
      </c>
      <c r="E4065" t="s">
        <v>3275</v>
      </c>
      <c r="H4065" t="s">
        <v>3436</v>
      </c>
      <c r="I4065">
        <v>116.64</v>
      </c>
      <c r="J4065" t="s">
        <v>3446</v>
      </c>
      <c r="K4065">
        <v>2010</v>
      </c>
      <c r="L4065" t="s">
        <v>29</v>
      </c>
      <c r="M4065" t="s">
        <v>29</v>
      </c>
      <c r="N4065">
        <v>30.482362999999999</v>
      </c>
      <c r="O4065">
        <v>48.248559</v>
      </c>
      <c r="P4065" t="s">
        <v>3522</v>
      </c>
      <c r="Q4065" s="3">
        <f>Table1[[#This Row],[Capacity (MW)]]*0.395*8760*10^-6</f>
        <v>0.40359772799999999</v>
      </c>
      <c r="R4065" s="3" cm="1">
        <f t="array" ref="R4065">AVERAGE(VLOOKUP(_xlfn.TEXTSPLIT(Table1[[#This Row],[Fuel (no space after comma)]], ","), FuelList_Final_EF!$A$2:$B$65, 2, FALSE))</f>
        <v>65.583341148886291</v>
      </c>
      <c r="S4065" s="3">
        <f>Table1[[#This Row],[Generation (TWh)]]*10^9*VLOOKUP(Table1[[#This Row],[Turbine/Engine Technology]],Technology_HR!$A$2:$B$11,2,FALSE)*10^-6</f>
        <v>4443610.9852799997</v>
      </c>
      <c r="T4065" s="5">
        <f>Table1[[#This Row],[Fuel Consumption (mmBtu)]]*Table1[[#This Row],[Emission Factor (kg CO2/ mmBtu)]]*10^3</f>
        <v>291426855180.55695</v>
      </c>
      <c r="U4065" s="3">
        <f>Table1[[#This Row],[Emissions (g CO2)]]/(Table1[[#This Row],[Generation (TWh)]]*10^9)</f>
        <v>722.072586049238</v>
      </c>
    </row>
    <row r="4066" spans="1:21" x14ac:dyDescent="0.35">
      <c r="A4066" t="s">
        <v>1258</v>
      </c>
      <c r="B4066" t="s">
        <v>3243</v>
      </c>
      <c r="C4066" t="str">
        <f>SUBSTITUTE(Table1[[#This Row],[Fuel]],", ",",")</f>
        <v>fossil gas: natural gas,fossil liquids: fuel oil</v>
      </c>
      <c r="D4066" t="s">
        <v>3239</v>
      </c>
      <c r="E4066" t="s">
        <v>3275</v>
      </c>
      <c r="H4066" t="s">
        <v>3436</v>
      </c>
      <c r="I4066">
        <v>4.8599999999999994</v>
      </c>
      <c r="J4066" t="s">
        <v>3446</v>
      </c>
      <c r="K4066">
        <v>2010</v>
      </c>
      <c r="L4066" t="s">
        <v>29</v>
      </c>
      <c r="M4066" t="s">
        <v>29</v>
      </c>
      <c r="N4066">
        <v>30.482362999999999</v>
      </c>
      <c r="O4066">
        <v>48.248559</v>
      </c>
      <c r="P4066" t="s">
        <v>3522</v>
      </c>
      <c r="Q4066" s="3">
        <f>Table1[[#This Row],[Capacity (MW)]]*0.395*8760*10^-6</f>
        <v>1.6816571999999998E-2</v>
      </c>
      <c r="R4066" s="3" cm="1">
        <f t="array" ref="R4066">AVERAGE(VLOOKUP(_xlfn.TEXTSPLIT(Table1[[#This Row],[Fuel (no space after comma)]], ","), FuelList_Final_EF!$A$2:$B$65, 2, FALSE))</f>
        <v>65.583341148886291</v>
      </c>
      <c r="S4066" s="3">
        <f>Table1[[#This Row],[Generation (TWh)]]*10^9*VLOOKUP(Table1[[#This Row],[Turbine/Engine Technology]],Technology_HR!$A$2:$B$11,2,FALSE)*10^-6</f>
        <v>185150.45772000001</v>
      </c>
      <c r="T4066" s="5">
        <f>Table1[[#This Row],[Fuel Consumption (mmBtu)]]*Table1[[#This Row],[Emission Factor (kg CO2/ mmBtu)]]*10^3</f>
        <v>12142785632.523207</v>
      </c>
      <c r="U4066" s="3">
        <f>Table1[[#This Row],[Emissions (g CO2)]]/(Table1[[#This Row],[Generation (TWh)]]*10^9)</f>
        <v>722.072586049238</v>
      </c>
    </row>
    <row r="4067" spans="1:21" x14ac:dyDescent="0.35">
      <c r="A4067" t="s">
        <v>1282</v>
      </c>
      <c r="B4067" t="s">
        <v>3243</v>
      </c>
      <c r="C4067" t="str">
        <f>SUBSTITUTE(Table1[[#This Row],[Fuel]],", ",",")</f>
        <v>fossil gas: natural gas,fossil liquids: fuel oil</v>
      </c>
      <c r="D4067" t="s">
        <v>3239</v>
      </c>
      <c r="E4067" t="s">
        <v>3275</v>
      </c>
      <c r="H4067" t="s">
        <v>3436</v>
      </c>
      <c r="I4067">
        <v>40.5</v>
      </c>
      <c r="J4067" t="s">
        <v>3446</v>
      </c>
      <c r="K4067">
        <v>2010</v>
      </c>
      <c r="L4067" t="s">
        <v>29</v>
      </c>
      <c r="M4067" t="s">
        <v>29</v>
      </c>
      <c r="N4067">
        <v>30.482362999999999</v>
      </c>
      <c r="O4067">
        <v>48.248559</v>
      </c>
      <c r="P4067" t="s">
        <v>3522</v>
      </c>
      <c r="Q4067" s="3">
        <f>Table1[[#This Row],[Capacity (MW)]]*0.395*8760*10^-6</f>
        <v>0.14013809999999999</v>
      </c>
      <c r="R4067" s="3" cm="1">
        <f t="array" ref="R4067">AVERAGE(VLOOKUP(_xlfn.TEXTSPLIT(Table1[[#This Row],[Fuel (no space after comma)]], ","), FuelList_Final_EF!$A$2:$B$65, 2, FALSE))</f>
        <v>65.583341148886291</v>
      </c>
      <c r="S4067" s="3">
        <f>Table1[[#This Row],[Generation (TWh)]]*10^9*VLOOKUP(Table1[[#This Row],[Turbine/Engine Technology]],Technology_HR!$A$2:$B$11,2,FALSE)*10^-6</f>
        <v>1542920.4809999999</v>
      </c>
      <c r="T4067" s="5">
        <f>Table1[[#This Row],[Fuel Consumption (mmBtu)]]*Table1[[#This Row],[Emission Factor (kg CO2/ mmBtu)]]*10^3</f>
        <v>101189880271.02672</v>
      </c>
      <c r="U4067" s="3">
        <f>Table1[[#This Row],[Emissions (g CO2)]]/(Table1[[#This Row],[Generation (TWh)]]*10^9)</f>
        <v>722.072586049238</v>
      </c>
    </row>
    <row r="4068" spans="1:21" x14ac:dyDescent="0.35">
      <c r="A4068" t="s">
        <v>1283</v>
      </c>
      <c r="B4068" t="s">
        <v>3243</v>
      </c>
      <c r="C4068" t="str">
        <f>SUBSTITUTE(Table1[[#This Row],[Fuel]],", ",",")</f>
        <v>fossil gas: natural gas,fossil liquids: fuel oil</v>
      </c>
      <c r="D4068" t="s">
        <v>3239</v>
      </c>
      <c r="E4068" t="s">
        <v>3275</v>
      </c>
      <c r="H4068" t="s">
        <v>3436</v>
      </c>
      <c r="I4068">
        <v>116.64</v>
      </c>
      <c r="J4068" t="s">
        <v>3446</v>
      </c>
      <c r="K4068">
        <v>2010</v>
      </c>
      <c r="L4068" t="s">
        <v>29</v>
      </c>
      <c r="M4068" t="s">
        <v>29</v>
      </c>
      <c r="N4068">
        <v>30.482362999999999</v>
      </c>
      <c r="O4068">
        <v>48.248559</v>
      </c>
      <c r="P4068" t="s">
        <v>3522</v>
      </c>
      <c r="Q4068" s="3">
        <f>Table1[[#This Row],[Capacity (MW)]]*0.395*8760*10^-6</f>
        <v>0.40359772799999999</v>
      </c>
      <c r="R4068" s="3" cm="1">
        <f t="array" ref="R4068">AVERAGE(VLOOKUP(_xlfn.TEXTSPLIT(Table1[[#This Row],[Fuel (no space after comma)]], ","), FuelList_Final_EF!$A$2:$B$65, 2, FALSE))</f>
        <v>65.583341148886291</v>
      </c>
      <c r="S4068" s="3">
        <f>Table1[[#This Row],[Generation (TWh)]]*10^9*VLOOKUP(Table1[[#This Row],[Turbine/Engine Technology]],Technology_HR!$A$2:$B$11,2,FALSE)*10^-6</f>
        <v>4443610.9852799997</v>
      </c>
      <c r="T4068" s="5">
        <f>Table1[[#This Row],[Fuel Consumption (mmBtu)]]*Table1[[#This Row],[Emission Factor (kg CO2/ mmBtu)]]*10^3</f>
        <v>291426855180.55695</v>
      </c>
      <c r="U4068" s="3">
        <f>Table1[[#This Row],[Emissions (g CO2)]]/(Table1[[#This Row],[Generation (TWh)]]*10^9)</f>
        <v>722.072586049238</v>
      </c>
    </row>
    <row r="4069" spans="1:21" x14ac:dyDescent="0.35">
      <c r="A4069" t="s">
        <v>1258</v>
      </c>
      <c r="B4069" t="s">
        <v>3243</v>
      </c>
      <c r="C4069" t="str">
        <f>SUBSTITUTE(Table1[[#This Row],[Fuel]],", ",",")</f>
        <v>fossil gas: natural gas,fossil liquids: fuel oil</v>
      </c>
      <c r="D4069" t="s">
        <v>3239</v>
      </c>
      <c r="E4069" t="s">
        <v>3275</v>
      </c>
      <c r="H4069" t="s">
        <v>3436</v>
      </c>
      <c r="I4069">
        <v>4.8599999999999994</v>
      </c>
      <c r="J4069" t="s">
        <v>3446</v>
      </c>
      <c r="K4069">
        <v>2010</v>
      </c>
      <c r="L4069" t="s">
        <v>29</v>
      </c>
      <c r="M4069" t="s">
        <v>29</v>
      </c>
      <c r="N4069">
        <v>30.482362999999999</v>
      </c>
      <c r="O4069">
        <v>48.248559</v>
      </c>
      <c r="P4069" t="s">
        <v>3522</v>
      </c>
      <c r="Q4069" s="3">
        <f>Table1[[#This Row],[Capacity (MW)]]*0.395*8760*10^-6</f>
        <v>1.6816571999999998E-2</v>
      </c>
      <c r="R4069" s="3" cm="1">
        <f t="array" ref="R4069">AVERAGE(VLOOKUP(_xlfn.TEXTSPLIT(Table1[[#This Row],[Fuel (no space after comma)]], ","), FuelList_Final_EF!$A$2:$B$65, 2, FALSE))</f>
        <v>65.583341148886291</v>
      </c>
      <c r="S4069" s="3">
        <f>Table1[[#This Row],[Generation (TWh)]]*10^9*VLOOKUP(Table1[[#This Row],[Turbine/Engine Technology]],Technology_HR!$A$2:$B$11,2,FALSE)*10^-6</f>
        <v>185150.45772000001</v>
      </c>
      <c r="T4069" s="5">
        <f>Table1[[#This Row],[Fuel Consumption (mmBtu)]]*Table1[[#This Row],[Emission Factor (kg CO2/ mmBtu)]]*10^3</f>
        <v>12142785632.523207</v>
      </c>
      <c r="U4069" s="3">
        <f>Table1[[#This Row],[Emissions (g CO2)]]/(Table1[[#This Row],[Generation (TWh)]]*10^9)</f>
        <v>722.072586049238</v>
      </c>
    </row>
    <row r="4070" spans="1:21" x14ac:dyDescent="0.35">
      <c r="A4070" t="s">
        <v>1282</v>
      </c>
      <c r="B4070" t="s">
        <v>3243</v>
      </c>
      <c r="C4070" t="str">
        <f>SUBSTITUTE(Table1[[#This Row],[Fuel]],", ",",")</f>
        <v>fossil gas: natural gas,fossil liquids: fuel oil</v>
      </c>
      <c r="D4070" t="s">
        <v>3239</v>
      </c>
      <c r="E4070" t="s">
        <v>3275</v>
      </c>
      <c r="H4070" t="s">
        <v>3436</v>
      </c>
      <c r="I4070">
        <v>40.5</v>
      </c>
      <c r="J4070" t="s">
        <v>3446</v>
      </c>
      <c r="K4070">
        <v>2010</v>
      </c>
      <c r="L4070" t="s">
        <v>29</v>
      </c>
      <c r="M4070" t="s">
        <v>29</v>
      </c>
      <c r="N4070">
        <v>30.482362999999999</v>
      </c>
      <c r="O4070">
        <v>48.248559</v>
      </c>
      <c r="P4070" t="s">
        <v>3522</v>
      </c>
      <c r="Q4070" s="3">
        <f>Table1[[#This Row],[Capacity (MW)]]*0.395*8760*10^-6</f>
        <v>0.14013809999999999</v>
      </c>
      <c r="R4070" s="3" cm="1">
        <f t="array" ref="R4070">AVERAGE(VLOOKUP(_xlfn.TEXTSPLIT(Table1[[#This Row],[Fuel (no space after comma)]], ","), FuelList_Final_EF!$A$2:$B$65, 2, FALSE))</f>
        <v>65.583341148886291</v>
      </c>
      <c r="S4070" s="3">
        <f>Table1[[#This Row],[Generation (TWh)]]*10^9*VLOOKUP(Table1[[#This Row],[Turbine/Engine Technology]],Technology_HR!$A$2:$B$11,2,FALSE)*10^-6</f>
        <v>1542920.4809999999</v>
      </c>
      <c r="T4070" s="5">
        <f>Table1[[#This Row],[Fuel Consumption (mmBtu)]]*Table1[[#This Row],[Emission Factor (kg CO2/ mmBtu)]]*10^3</f>
        <v>101189880271.02672</v>
      </c>
      <c r="U4070" s="3">
        <f>Table1[[#This Row],[Emissions (g CO2)]]/(Table1[[#This Row],[Generation (TWh)]]*10^9)</f>
        <v>722.072586049238</v>
      </c>
    </row>
    <row r="4071" spans="1:21" x14ac:dyDescent="0.35">
      <c r="A4071" t="s">
        <v>1283</v>
      </c>
      <c r="B4071" t="s">
        <v>3243</v>
      </c>
      <c r="C4071" t="str">
        <f>SUBSTITUTE(Table1[[#This Row],[Fuel]],", ",",")</f>
        <v>fossil gas: natural gas,fossil liquids: fuel oil</v>
      </c>
      <c r="D4071" t="s">
        <v>3239</v>
      </c>
      <c r="E4071" t="s">
        <v>3275</v>
      </c>
      <c r="H4071" t="s">
        <v>3436</v>
      </c>
      <c r="I4071">
        <v>116.64</v>
      </c>
      <c r="J4071" t="s">
        <v>3446</v>
      </c>
      <c r="K4071">
        <v>2010</v>
      </c>
      <c r="L4071" t="s">
        <v>29</v>
      </c>
      <c r="M4071" t="s">
        <v>29</v>
      </c>
      <c r="N4071">
        <v>30.482362999999999</v>
      </c>
      <c r="O4071">
        <v>48.248559</v>
      </c>
      <c r="P4071" t="s">
        <v>3522</v>
      </c>
      <c r="Q4071" s="3">
        <f>Table1[[#This Row],[Capacity (MW)]]*0.395*8760*10^-6</f>
        <v>0.40359772799999999</v>
      </c>
      <c r="R4071" s="3" cm="1">
        <f t="array" ref="R4071">AVERAGE(VLOOKUP(_xlfn.TEXTSPLIT(Table1[[#This Row],[Fuel (no space after comma)]], ","), FuelList_Final_EF!$A$2:$B$65, 2, FALSE))</f>
        <v>65.583341148886291</v>
      </c>
      <c r="S4071" s="3">
        <f>Table1[[#This Row],[Generation (TWh)]]*10^9*VLOOKUP(Table1[[#This Row],[Turbine/Engine Technology]],Technology_HR!$A$2:$B$11,2,FALSE)*10^-6</f>
        <v>4443610.9852799997</v>
      </c>
      <c r="T4071" s="5">
        <f>Table1[[#This Row],[Fuel Consumption (mmBtu)]]*Table1[[#This Row],[Emission Factor (kg CO2/ mmBtu)]]*10^3</f>
        <v>291426855180.55695</v>
      </c>
      <c r="U4071" s="3">
        <f>Table1[[#This Row],[Emissions (g CO2)]]/(Table1[[#This Row],[Generation (TWh)]]*10^9)</f>
        <v>722.072586049238</v>
      </c>
    </row>
    <row r="4072" spans="1:21" x14ac:dyDescent="0.35">
      <c r="A4072" t="s">
        <v>1258</v>
      </c>
      <c r="B4072" t="s">
        <v>3243</v>
      </c>
      <c r="C4072" t="str">
        <f>SUBSTITUTE(Table1[[#This Row],[Fuel]],", ",",")</f>
        <v>fossil gas: natural gas,fossil liquids: fuel oil</v>
      </c>
      <c r="D4072" t="s">
        <v>3239</v>
      </c>
      <c r="E4072" t="s">
        <v>3275</v>
      </c>
      <c r="H4072" t="s">
        <v>3436</v>
      </c>
      <c r="I4072">
        <v>4.8599999999999994</v>
      </c>
      <c r="J4072" t="s">
        <v>3446</v>
      </c>
      <c r="K4072">
        <v>2010</v>
      </c>
      <c r="L4072" t="s">
        <v>29</v>
      </c>
      <c r="M4072" t="s">
        <v>29</v>
      </c>
      <c r="N4072">
        <v>30.482362999999999</v>
      </c>
      <c r="O4072">
        <v>48.248559</v>
      </c>
      <c r="P4072" t="s">
        <v>3522</v>
      </c>
      <c r="Q4072" s="3">
        <f>Table1[[#This Row],[Capacity (MW)]]*0.395*8760*10^-6</f>
        <v>1.6816571999999998E-2</v>
      </c>
      <c r="R4072" s="3" cm="1">
        <f t="array" ref="R4072">AVERAGE(VLOOKUP(_xlfn.TEXTSPLIT(Table1[[#This Row],[Fuel (no space after comma)]], ","), FuelList_Final_EF!$A$2:$B$65, 2, FALSE))</f>
        <v>65.583341148886291</v>
      </c>
      <c r="S4072" s="3">
        <f>Table1[[#This Row],[Generation (TWh)]]*10^9*VLOOKUP(Table1[[#This Row],[Turbine/Engine Technology]],Technology_HR!$A$2:$B$11,2,FALSE)*10^-6</f>
        <v>185150.45772000001</v>
      </c>
      <c r="T4072" s="5">
        <f>Table1[[#This Row],[Fuel Consumption (mmBtu)]]*Table1[[#This Row],[Emission Factor (kg CO2/ mmBtu)]]*10^3</f>
        <v>12142785632.523207</v>
      </c>
      <c r="U4072" s="3">
        <f>Table1[[#This Row],[Emissions (g CO2)]]/(Table1[[#This Row],[Generation (TWh)]]*10^9)</f>
        <v>722.072586049238</v>
      </c>
    </row>
    <row r="4073" spans="1:21" x14ac:dyDescent="0.35">
      <c r="A4073" t="s">
        <v>1283</v>
      </c>
      <c r="B4073" t="s">
        <v>3243</v>
      </c>
      <c r="C4073" t="str">
        <f>SUBSTITUTE(Table1[[#This Row],[Fuel]],", ",",")</f>
        <v>fossil gas: natural gas,fossil liquids: fuel oil</v>
      </c>
      <c r="D4073" t="s">
        <v>3239</v>
      </c>
      <c r="E4073" t="s">
        <v>3275</v>
      </c>
      <c r="H4073" t="s">
        <v>3436</v>
      </c>
      <c r="I4073">
        <v>116.64</v>
      </c>
      <c r="J4073" t="s">
        <v>3446</v>
      </c>
      <c r="K4073">
        <v>2014</v>
      </c>
      <c r="L4073" t="s">
        <v>29</v>
      </c>
      <c r="M4073" t="s">
        <v>29</v>
      </c>
      <c r="N4073">
        <v>30.482362999999999</v>
      </c>
      <c r="O4073">
        <v>48.248559</v>
      </c>
      <c r="P4073" t="s">
        <v>3522</v>
      </c>
      <c r="Q4073" s="3">
        <f>Table1[[#This Row],[Capacity (MW)]]*0.395*8760*10^-6</f>
        <v>0.40359772799999999</v>
      </c>
      <c r="R4073" s="3" cm="1">
        <f t="array" ref="R4073">AVERAGE(VLOOKUP(_xlfn.TEXTSPLIT(Table1[[#This Row],[Fuel (no space after comma)]], ","), FuelList_Final_EF!$A$2:$B$65, 2, FALSE))</f>
        <v>65.583341148886291</v>
      </c>
      <c r="S4073" s="3">
        <f>Table1[[#This Row],[Generation (TWh)]]*10^9*VLOOKUP(Table1[[#This Row],[Turbine/Engine Technology]],Technology_HR!$A$2:$B$11,2,FALSE)*10^-6</f>
        <v>4443610.9852799997</v>
      </c>
      <c r="T4073" s="5">
        <f>Table1[[#This Row],[Fuel Consumption (mmBtu)]]*Table1[[#This Row],[Emission Factor (kg CO2/ mmBtu)]]*10^3</f>
        <v>291426855180.55695</v>
      </c>
      <c r="U4073" s="3">
        <f>Table1[[#This Row],[Emissions (g CO2)]]/(Table1[[#This Row],[Generation (TWh)]]*10^9)</f>
        <v>722.072586049238</v>
      </c>
    </row>
    <row r="4074" spans="1:21" x14ac:dyDescent="0.35">
      <c r="A4074" t="s">
        <v>1258</v>
      </c>
      <c r="B4074" t="s">
        <v>3243</v>
      </c>
      <c r="C4074" t="str">
        <f>SUBSTITUTE(Table1[[#This Row],[Fuel]],", ",",")</f>
        <v>fossil gas: natural gas,fossil liquids: fuel oil</v>
      </c>
      <c r="D4074" t="s">
        <v>3239</v>
      </c>
      <c r="E4074" t="s">
        <v>3275</v>
      </c>
      <c r="H4074" t="s">
        <v>3436</v>
      </c>
      <c r="I4074">
        <v>4.8599999999999994</v>
      </c>
      <c r="J4074" t="s">
        <v>3446</v>
      </c>
      <c r="K4074">
        <v>2014</v>
      </c>
      <c r="L4074" t="s">
        <v>29</v>
      </c>
      <c r="M4074" t="s">
        <v>29</v>
      </c>
      <c r="N4074">
        <v>30.482362999999999</v>
      </c>
      <c r="O4074">
        <v>48.248559</v>
      </c>
      <c r="P4074" t="s">
        <v>3522</v>
      </c>
      <c r="Q4074" s="3">
        <f>Table1[[#This Row],[Capacity (MW)]]*0.395*8760*10^-6</f>
        <v>1.6816571999999998E-2</v>
      </c>
      <c r="R4074" s="3" cm="1">
        <f t="array" ref="R4074">AVERAGE(VLOOKUP(_xlfn.TEXTSPLIT(Table1[[#This Row],[Fuel (no space after comma)]], ","), FuelList_Final_EF!$A$2:$B$65, 2, FALSE))</f>
        <v>65.583341148886291</v>
      </c>
      <c r="S4074" s="3">
        <f>Table1[[#This Row],[Generation (TWh)]]*10^9*VLOOKUP(Table1[[#This Row],[Turbine/Engine Technology]],Technology_HR!$A$2:$B$11,2,FALSE)*10^-6</f>
        <v>185150.45772000001</v>
      </c>
      <c r="T4074" s="5">
        <f>Table1[[#This Row],[Fuel Consumption (mmBtu)]]*Table1[[#This Row],[Emission Factor (kg CO2/ mmBtu)]]*10^3</f>
        <v>12142785632.523207</v>
      </c>
      <c r="U4074" s="3">
        <f>Table1[[#This Row],[Emissions (g CO2)]]/(Table1[[#This Row],[Generation (TWh)]]*10^9)</f>
        <v>722.072586049238</v>
      </c>
    </row>
    <row r="4075" spans="1:21" x14ac:dyDescent="0.35">
      <c r="A4075" t="s">
        <v>1282</v>
      </c>
      <c r="B4075" t="s">
        <v>3243</v>
      </c>
      <c r="C4075" t="str">
        <f>SUBSTITUTE(Table1[[#This Row],[Fuel]],", ",",")</f>
        <v>fossil gas: natural gas,fossil liquids: fuel oil</v>
      </c>
      <c r="D4075" t="s">
        <v>3239</v>
      </c>
      <c r="E4075" t="s">
        <v>3275</v>
      </c>
      <c r="H4075" t="s">
        <v>3436</v>
      </c>
      <c r="I4075">
        <v>40.5</v>
      </c>
      <c r="J4075" t="s">
        <v>3446</v>
      </c>
      <c r="K4075">
        <v>2014</v>
      </c>
      <c r="L4075" t="s">
        <v>29</v>
      </c>
      <c r="M4075" t="s">
        <v>29</v>
      </c>
      <c r="N4075">
        <v>30.482362999999999</v>
      </c>
      <c r="O4075">
        <v>48.248559</v>
      </c>
      <c r="P4075" t="s">
        <v>3522</v>
      </c>
      <c r="Q4075" s="3">
        <f>Table1[[#This Row],[Capacity (MW)]]*0.395*8760*10^-6</f>
        <v>0.14013809999999999</v>
      </c>
      <c r="R4075" s="3" cm="1">
        <f t="array" ref="R4075">AVERAGE(VLOOKUP(_xlfn.TEXTSPLIT(Table1[[#This Row],[Fuel (no space after comma)]], ","), FuelList_Final_EF!$A$2:$B$65, 2, FALSE))</f>
        <v>65.583341148886291</v>
      </c>
      <c r="S4075" s="3">
        <f>Table1[[#This Row],[Generation (TWh)]]*10^9*VLOOKUP(Table1[[#This Row],[Turbine/Engine Technology]],Technology_HR!$A$2:$B$11,2,FALSE)*10^-6</f>
        <v>1542920.4809999999</v>
      </c>
      <c r="T4075" s="5">
        <f>Table1[[#This Row],[Fuel Consumption (mmBtu)]]*Table1[[#This Row],[Emission Factor (kg CO2/ mmBtu)]]*10^3</f>
        <v>101189880271.02672</v>
      </c>
      <c r="U4075" s="3">
        <f>Table1[[#This Row],[Emissions (g CO2)]]/(Table1[[#This Row],[Generation (TWh)]]*10^9)</f>
        <v>722.072586049238</v>
      </c>
    </row>
    <row r="4076" spans="1:21" x14ac:dyDescent="0.35">
      <c r="A4076" t="s">
        <v>1282</v>
      </c>
      <c r="B4076" t="s">
        <v>3243</v>
      </c>
      <c r="C4076" t="str">
        <f>SUBSTITUTE(Table1[[#This Row],[Fuel]],", ",",")</f>
        <v>fossil gas: natural gas,fossil liquids: fuel oil</v>
      </c>
      <c r="D4076" t="s">
        <v>3239</v>
      </c>
      <c r="E4076" t="s">
        <v>3275</v>
      </c>
      <c r="H4076" t="s">
        <v>3436</v>
      </c>
      <c r="I4076">
        <v>40.5</v>
      </c>
      <c r="J4076" t="s">
        <v>3446</v>
      </c>
      <c r="K4076">
        <v>2014</v>
      </c>
      <c r="L4076" t="s">
        <v>29</v>
      </c>
      <c r="M4076" t="s">
        <v>29</v>
      </c>
      <c r="N4076">
        <v>30.482362999999999</v>
      </c>
      <c r="O4076">
        <v>48.248559</v>
      </c>
      <c r="P4076" t="s">
        <v>3522</v>
      </c>
      <c r="Q4076" s="3">
        <f>Table1[[#This Row],[Capacity (MW)]]*0.395*8760*10^-6</f>
        <v>0.14013809999999999</v>
      </c>
      <c r="R4076" s="3" cm="1">
        <f t="array" ref="R4076">AVERAGE(VLOOKUP(_xlfn.TEXTSPLIT(Table1[[#This Row],[Fuel (no space after comma)]], ","), FuelList_Final_EF!$A$2:$B$65, 2, FALSE))</f>
        <v>65.583341148886291</v>
      </c>
      <c r="S4076" s="3">
        <f>Table1[[#This Row],[Generation (TWh)]]*10^9*VLOOKUP(Table1[[#This Row],[Turbine/Engine Technology]],Technology_HR!$A$2:$B$11,2,FALSE)*10^-6</f>
        <v>1542920.4809999999</v>
      </c>
      <c r="T4076" s="5">
        <f>Table1[[#This Row],[Fuel Consumption (mmBtu)]]*Table1[[#This Row],[Emission Factor (kg CO2/ mmBtu)]]*10^3</f>
        <v>101189880271.02672</v>
      </c>
      <c r="U4076" s="3">
        <f>Table1[[#This Row],[Emissions (g CO2)]]/(Table1[[#This Row],[Generation (TWh)]]*10^9)</f>
        <v>722.072586049238</v>
      </c>
    </row>
    <row r="4077" spans="1:21" x14ac:dyDescent="0.35">
      <c r="A4077" t="s">
        <v>1283</v>
      </c>
      <c r="B4077" t="s">
        <v>3243</v>
      </c>
      <c r="C4077" t="str">
        <f>SUBSTITUTE(Table1[[#This Row],[Fuel]],", ",",")</f>
        <v>fossil gas: natural gas,fossil liquids: fuel oil</v>
      </c>
      <c r="D4077" t="s">
        <v>3239</v>
      </c>
      <c r="E4077" t="s">
        <v>3275</v>
      </c>
      <c r="H4077" t="s">
        <v>3436</v>
      </c>
      <c r="I4077">
        <v>116.64</v>
      </c>
      <c r="J4077" t="s">
        <v>3446</v>
      </c>
      <c r="K4077">
        <v>2014</v>
      </c>
      <c r="L4077" t="s">
        <v>29</v>
      </c>
      <c r="M4077" t="s">
        <v>29</v>
      </c>
      <c r="N4077">
        <v>30.482362999999999</v>
      </c>
      <c r="O4077">
        <v>48.248559</v>
      </c>
      <c r="P4077" t="s">
        <v>3522</v>
      </c>
      <c r="Q4077" s="3">
        <f>Table1[[#This Row],[Capacity (MW)]]*0.395*8760*10^-6</f>
        <v>0.40359772799999999</v>
      </c>
      <c r="R4077" s="3" cm="1">
        <f t="array" ref="R4077">AVERAGE(VLOOKUP(_xlfn.TEXTSPLIT(Table1[[#This Row],[Fuel (no space after comma)]], ","), FuelList_Final_EF!$A$2:$B$65, 2, FALSE))</f>
        <v>65.583341148886291</v>
      </c>
      <c r="S4077" s="3">
        <f>Table1[[#This Row],[Generation (TWh)]]*10^9*VLOOKUP(Table1[[#This Row],[Turbine/Engine Technology]],Technology_HR!$A$2:$B$11,2,FALSE)*10^-6</f>
        <v>4443610.9852799997</v>
      </c>
      <c r="T4077" s="5">
        <f>Table1[[#This Row],[Fuel Consumption (mmBtu)]]*Table1[[#This Row],[Emission Factor (kg CO2/ mmBtu)]]*10^3</f>
        <v>291426855180.55695</v>
      </c>
      <c r="U4077" s="3">
        <f>Table1[[#This Row],[Emissions (g CO2)]]/(Table1[[#This Row],[Generation (TWh)]]*10^9)</f>
        <v>722.072586049238</v>
      </c>
    </row>
    <row r="4078" spans="1:21" x14ac:dyDescent="0.35">
      <c r="A4078" t="s">
        <v>1258</v>
      </c>
      <c r="B4078" t="s">
        <v>3243</v>
      </c>
      <c r="C4078" t="str">
        <f>SUBSTITUTE(Table1[[#This Row],[Fuel]],", ",",")</f>
        <v>fossil gas: natural gas,fossil liquids: fuel oil</v>
      </c>
      <c r="D4078" t="s">
        <v>3239</v>
      </c>
      <c r="E4078" t="s">
        <v>3275</v>
      </c>
      <c r="H4078" t="s">
        <v>3436</v>
      </c>
      <c r="I4078">
        <v>4.8599999999999994</v>
      </c>
      <c r="J4078" t="s">
        <v>3446</v>
      </c>
      <c r="K4078">
        <v>2014</v>
      </c>
      <c r="L4078" t="s">
        <v>29</v>
      </c>
      <c r="M4078" t="s">
        <v>29</v>
      </c>
      <c r="N4078">
        <v>30.482362999999999</v>
      </c>
      <c r="O4078">
        <v>48.248559</v>
      </c>
      <c r="P4078" t="s">
        <v>3522</v>
      </c>
      <c r="Q4078" s="3">
        <f>Table1[[#This Row],[Capacity (MW)]]*0.395*8760*10^-6</f>
        <v>1.6816571999999998E-2</v>
      </c>
      <c r="R4078" s="3" cm="1">
        <f t="array" ref="R4078">AVERAGE(VLOOKUP(_xlfn.TEXTSPLIT(Table1[[#This Row],[Fuel (no space after comma)]], ","), FuelList_Final_EF!$A$2:$B$65, 2, FALSE))</f>
        <v>65.583341148886291</v>
      </c>
      <c r="S4078" s="3">
        <f>Table1[[#This Row],[Generation (TWh)]]*10^9*VLOOKUP(Table1[[#This Row],[Turbine/Engine Technology]],Technology_HR!$A$2:$B$11,2,FALSE)*10^-6</f>
        <v>185150.45772000001</v>
      </c>
      <c r="T4078" s="5">
        <f>Table1[[#This Row],[Fuel Consumption (mmBtu)]]*Table1[[#This Row],[Emission Factor (kg CO2/ mmBtu)]]*10^3</f>
        <v>12142785632.523207</v>
      </c>
      <c r="U4078" s="3">
        <f>Table1[[#This Row],[Emissions (g CO2)]]/(Table1[[#This Row],[Generation (TWh)]]*10^9)</f>
        <v>722.072586049238</v>
      </c>
    </row>
    <row r="4079" spans="1:21" x14ac:dyDescent="0.35">
      <c r="A4079" t="s">
        <v>1282</v>
      </c>
      <c r="B4079" t="s">
        <v>3249</v>
      </c>
      <c r="C4079" t="str">
        <f>SUBSTITUTE(Table1[[#This Row],[Fuel]],", ",",")</f>
        <v>fossil gas: waste heat from natural gas</v>
      </c>
      <c r="D4079" t="s">
        <v>3249</v>
      </c>
      <c r="H4079" t="s">
        <v>3440</v>
      </c>
      <c r="I4079">
        <v>40</v>
      </c>
      <c r="J4079" t="s">
        <v>3449</v>
      </c>
      <c r="K4079" t="s">
        <v>29</v>
      </c>
      <c r="L4079" t="s">
        <v>29</v>
      </c>
      <c r="M4079" t="s">
        <v>29</v>
      </c>
      <c r="N4079">
        <v>30.482362999999999</v>
      </c>
      <c r="O4079">
        <v>48.248559</v>
      </c>
      <c r="P4079" t="s">
        <v>3522</v>
      </c>
      <c r="Q4079" s="3">
        <f>Table1[[#This Row],[Capacity (MW)]]*0.395*8760*10^-6</f>
        <v>0.138408</v>
      </c>
      <c r="R4079" s="3" cm="1">
        <f t="array" ref="R4079">AVERAGE(VLOOKUP(_xlfn.TEXTSPLIT(Table1[[#This Row],[Fuel (no space after comma)]], ","), FuelList_Final_EF!$A$2:$B$65, 2, FALSE))</f>
        <v>66.33</v>
      </c>
      <c r="S4079" s="3">
        <f>Table1[[#This Row],[Generation (TWh)]]*10^9*VLOOKUP(Table1[[#This Row],[Turbine/Engine Technology]],Technology_HR!$A$2:$B$11,2,FALSE)*10^-6</f>
        <v>1423526.28</v>
      </c>
      <c r="T4079" s="5">
        <f>Table1[[#This Row],[Fuel Consumption (mmBtu)]]*Table1[[#This Row],[Emission Factor (kg CO2/ mmBtu)]]*10^3</f>
        <v>94422498152.400009</v>
      </c>
      <c r="U4079" s="3">
        <f>Table1[[#This Row],[Emissions (g CO2)]]/(Table1[[#This Row],[Generation (TWh)]]*10^9)</f>
        <v>682.20405000000005</v>
      </c>
    </row>
    <row r="4080" spans="1:21" x14ac:dyDescent="0.35">
      <c r="A4080" t="s">
        <v>1283</v>
      </c>
      <c r="B4080" t="s">
        <v>3249</v>
      </c>
      <c r="C4080" t="str">
        <f>SUBSTITUTE(Table1[[#This Row],[Fuel]],", ",",")</f>
        <v>fossil gas: waste heat from natural gas</v>
      </c>
      <c r="D4080" t="s">
        <v>3249</v>
      </c>
      <c r="H4080" t="s">
        <v>3440</v>
      </c>
      <c r="I4080">
        <v>115.2</v>
      </c>
      <c r="J4080" t="s">
        <v>3449</v>
      </c>
      <c r="K4080" t="s">
        <v>29</v>
      </c>
      <c r="L4080" t="s">
        <v>29</v>
      </c>
      <c r="M4080" t="s">
        <v>29</v>
      </c>
      <c r="N4080">
        <v>30.482362999999999</v>
      </c>
      <c r="O4080">
        <v>48.248559</v>
      </c>
      <c r="P4080" t="s">
        <v>3522</v>
      </c>
      <c r="Q4080" s="3">
        <f>Table1[[#This Row],[Capacity (MW)]]*0.395*8760*10^-6</f>
        <v>0.39861504000000003</v>
      </c>
      <c r="R4080" s="3" cm="1">
        <f t="array" ref="R4080">AVERAGE(VLOOKUP(_xlfn.TEXTSPLIT(Table1[[#This Row],[Fuel (no space after comma)]], ","), FuelList_Final_EF!$A$2:$B$65, 2, FALSE))</f>
        <v>66.33</v>
      </c>
      <c r="S4080" s="3">
        <f>Table1[[#This Row],[Generation (TWh)]]*10^9*VLOOKUP(Table1[[#This Row],[Turbine/Engine Technology]],Technology_HR!$A$2:$B$11,2,FALSE)*10^-6</f>
        <v>4099755.6864000005</v>
      </c>
      <c r="T4080" s="5">
        <f>Table1[[#This Row],[Fuel Consumption (mmBtu)]]*Table1[[#This Row],[Emission Factor (kg CO2/ mmBtu)]]*10^3</f>
        <v>271936794678.91205</v>
      </c>
      <c r="U4080" s="3">
        <f>Table1[[#This Row],[Emissions (g CO2)]]/(Table1[[#This Row],[Generation (TWh)]]*10^9)</f>
        <v>682.20405000000005</v>
      </c>
    </row>
    <row r="4081" spans="1:21" x14ac:dyDescent="0.35">
      <c r="A4081" t="s">
        <v>1258</v>
      </c>
      <c r="B4081" t="s">
        <v>3249</v>
      </c>
      <c r="C4081" t="str">
        <f>SUBSTITUTE(Table1[[#This Row],[Fuel]],", ",",")</f>
        <v>fossil gas: waste heat from natural gas</v>
      </c>
      <c r="D4081" t="s">
        <v>3249</v>
      </c>
      <c r="H4081" t="s">
        <v>3440</v>
      </c>
      <c r="I4081">
        <v>4.8</v>
      </c>
      <c r="J4081" t="s">
        <v>3449</v>
      </c>
      <c r="K4081" t="s">
        <v>29</v>
      </c>
      <c r="L4081" t="s">
        <v>29</v>
      </c>
      <c r="M4081" t="s">
        <v>29</v>
      </c>
      <c r="N4081">
        <v>30.482362999999999</v>
      </c>
      <c r="O4081">
        <v>48.248559</v>
      </c>
      <c r="P4081" t="s">
        <v>3522</v>
      </c>
      <c r="Q4081" s="3">
        <f>Table1[[#This Row],[Capacity (MW)]]*0.395*8760*10^-6</f>
        <v>1.6608959999999999E-2</v>
      </c>
      <c r="R4081" s="3" cm="1">
        <f t="array" ref="R4081">AVERAGE(VLOOKUP(_xlfn.TEXTSPLIT(Table1[[#This Row],[Fuel (no space after comma)]], ","), FuelList_Final_EF!$A$2:$B$65, 2, FALSE))</f>
        <v>66.33</v>
      </c>
      <c r="S4081" s="3">
        <f>Table1[[#This Row],[Generation (TWh)]]*10^9*VLOOKUP(Table1[[#This Row],[Turbine/Engine Technology]],Technology_HR!$A$2:$B$11,2,FALSE)*10^-6</f>
        <v>170823.15359999996</v>
      </c>
      <c r="T4081" s="5">
        <f>Table1[[#This Row],[Fuel Consumption (mmBtu)]]*Table1[[#This Row],[Emission Factor (kg CO2/ mmBtu)]]*10^3</f>
        <v>11330699778.287998</v>
      </c>
      <c r="U4081" s="3">
        <f>Table1[[#This Row],[Emissions (g CO2)]]/(Table1[[#This Row],[Generation (TWh)]]*10^9)</f>
        <v>682.20404999999994</v>
      </c>
    </row>
    <row r="4082" spans="1:21" x14ac:dyDescent="0.35">
      <c r="A4082" t="s">
        <v>1282</v>
      </c>
      <c r="B4082" t="s">
        <v>3249</v>
      </c>
      <c r="C4082" t="str">
        <f>SUBSTITUTE(Table1[[#This Row],[Fuel]],", ",",")</f>
        <v>fossil gas: waste heat from natural gas</v>
      </c>
      <c r="D4082" t="s">
        <v>3249</v>
      </c>
      <c r="H4082" t="s">
        <v>3440</v>
      </c>
      <c r="I4082">
        <v>40</v>
      </c>
      <c r="J4082" t="s">
        <v>3449</v>
      </c>
      <c r="K4082" t="s">
        <v>29</v>
      </c>
      <c r="L4082" t="s">
        <v>29</v>
      </c>
      <c r="M4082" t="s">
        <v>29</v>
      </c>
      <c r="N4082">
        <v>30.482362999999999</v>
      </c>
      <c r="O4082">
        <v>48.248559</v>
      </c>
      <c r="P4082" t="s">
        <v>3522</v>
      </c>
      <c r="Q4082" s="3">
        <f>Table1[[#This Row],[Capacity (MW)]]*0.395*8760*10^-6</f>
        <v>0.138408</v>
      </c>
      <c r="R4082" s="3" cm="1">
        <f t="array" ref="R4082">AVERAGE(VLOOKUP(_xlfn.TEXTSPLIT(Table1[[#This Row],[Fuel (no space after comma)]], ","), FuelList_Final_EF!$A$2:$B$65, 2, FALSE))</f>
        <v>66.33</v>
      </c>
      <c r="S4082" s="3">
        <f>Table1[[#This Row],[Generation (TWh)]]*10^9*VLOOKUP(Table1[[#This Row],[Turbine/Engine Technology]],Technology_HR!$A$2:$B$11,2,FALSE)*10^-6</f>
        <v>1423526.28</v>
      </c>
      <c r="T4082" s="5">
        <f>Table1[[#This Row],[Fuel Consumption (mmBtu)]]*Table1[[#This Row],[Emission Factor (kg CO2/ mmBtu)]]*10^3</f>
        <v>94422498152.400009</v>
      </c>
      <c r="U4082" s="3">
        <f>Table1[[#This Row],[Emissions (g CO2)]]/(Table1[[#This Row],[Generation (TWh)]]*10^9)</f>
        <v>682.20405000000005</v>
      </c>
    </row>
    <row r="4083" spans="1:21" x14ac:dyDescent="0.35">
      <c r="A4083" t="s">
        <v>1283</v>
      </c>
      <c r="B4083" t="s">
        <v>3249</v>
      </c>
      <c r="C4083" t="str">
        <f>SUBSTITUTE(Table1[[#This Row],[Fuel]],", ",",")</f>
        <v>fossil gas: waste heat from natural gas</v>
      </c>
      <c r="D4083" t="s">
        <v>3249</v>
      </c>
      <c r="H4083" t="s">
        <v>3440</v>
      </c>
      <c r="I4083">
        <v>115.2</v>
      </c>
      <c r="J4083" t="s">
        <v>3449</v>
      </c>
      <c r="K4083" t="s">
        <v>29</v>
      </c>
      <c r="L4083" t="s">
        <v>29</v>
      </c>
      <c r="M4083" t="s">
        <v>29</v>
      </c>
      <c r="N4083">
        <v>30.482362999999999</v>
      </c>
      <c r="O4083">
        <v>48.248559</v>
      </c>
      <c r="P4083" t="s">
        <v>3522</v>
      </c>
      <c r="Q4083" s="3">
        <f>Table1[[#This Row],[Capacity (MW)]]*0.395*8760*10^-6</f>
        <v>0.39861504000000003</v>
      </c>
      <c r="R4083" s="3" cm="1">
        <f t="array" ref="R4083">AVERAGE(VLOOKUP(_xlfn.TEXTSPLIT(Table1[[#This Row],[Fuel (no space after comma)]], ","), FuelList_Final_EF!$A$2:$B$65, 2, FALSE))</f>
        <v>66.33</v>
      </c>
      <c r="S4083" s="3">
        <f>Table1[[#This Row],[Generation (TWh)]]*10^9*VLOOKUP(Table1[[#This Row],[Turbine/Engine Technology]],Technology_HR!$A$2:$B$11,2,FALSE)*10^-6</f>
        <v>4099755.6864000005</v>
      </c>
      <c r="T4083" s="5">
        <f>Table1[[#This Row],[Fuel Consumption (mmBtu)]]*Table1[[#This Row],[Emission Factor (kg CO2/ mmBtu)]]*10^3</f>
        <v>271936794678.91205</v>
      </c>
      <c r="U4083" s="3">
        <f>Table1[[#This Row],[Emissions (g CO2)]]/(Table1[[#This Row],[Generation (TWh)]]*10^9)</f>
        <v>682.20405000000005</v>
      </c>
    </row>
    <row r="4084" spans="1:21" x14ac:dyDescent="0.35">
      <c r="A4084" t="s">
        <v>1258</v>
      </c>
      <c r="B4084" t="s">
        <v>3249</v>
      </c>
      <c r="C4084" t="str">
        <f>SUBSTITUTE(Table1[[#This Row],[Fuel]],", ",",")</f>
        <v>fossil gas: waste heat from natural gas</v>
      </c>
      <c r="D4084" t="s">
        <v>3249</v>
      </c>
      <c r="H4084" t="s">
        <v>3440</v>
      </c>
      <c r="I4084">
        <v>4.8</v>
      </c>
      <c r="J4084" t="s">
        <v>3449</v>
      </c>
      <c r="K4084" t="s">
        <v>29</v>
      </c>
      <c r="L4084" t="s">
        <v>29</v>
      </c>
      <c r="M4084" t="s">
        <v>29</v>
      </c>
      <c r="N4084">
        <v>30.482362999999999</v>
      </c>
      <c r="O4084">
        <v>48.248559</v>
      </c>
      <c r="P4084" t="s">
        <v>3522</v>
      </c>
      <c r="Q4084" s="3">
        <f>Table1[[#This Row],[Capacity (MW)]]*0.395*8760*10^-6</f>
        <v>1.6608959999999999E-2</v>
      </c>
      <c r="R4084" s="3" cm="1">
        <f t="array" ref="R4084">AVERAGE(VLOOKUP(_xlfn.TEXTSPLIT(Table1[[#This Row],[Fuel (no space after comma)]], ","), FuelList_Final_EF!$A$2:$B$65, 2, FALSE))</f>
        <v>66.33</v>
      </c>
      <c r="S4084" s="3">
        <f>Table1[[#This Row],[Generation (TWh)]]*10^9*VLOOKUP(Table1[[#This Row],[Turbine/Engine Technology]],Technology_HR!$A$2:$B$11,2,FALSE)*10^-6</f>
        <v>170823.15359999996</v>
      </c>
      <c r="T4084" s="5">
        <f>Table1[[#This Row],[Fuel Consumption (mmBtu)]]*Table1[[#This Row],[Emission Factor (kg CO2/ mmBtu)]]*10^3</f>
        <v>11330699778.287998</v>
      </c>
      <c r="U4084" s="3">
        <f>Table1[[#This Row],[Emissions (g CO2)]]/(Table1[[#This Row],[Generation (TWh)]]*10^9)</f>
        <v>682.20404999999994</v>
      </c>
    </row>
    <row r="4085" spans="1:21" x14ac:dyDescent="0.35">
      <c r="A4085" t="s">
        <v>1282</v>
      </c>
      <c r="B4085" t="s">
        <v>3249</v>
      </c>
      <c r="C4085" t="str">
        <f>SUBSTITUTE(Table1[[#This Row],[Fuel]],", ",",")</f>
        <v>fossil gas: waste heat from natural gas</v>
      </c>
      <c r="D4085" t="s">
        <v>3249</v>
      </c>
      <c r="H4085" t="s">
        <v>3440</v>
      </c>
      <c r="I4085">
        <v>40</v>
      </c>
      <c r="J4085" t="s">
        <v>3449</v>
      </c>
      <c r="K4085" t="s">
        <v>29</v>
      </c>
      <c r="L4085" t="s">
        <v>29</v>
      </c>
      <c r="M4085" t="s">
        <v>29</v>
      </c>
      <c r="N4085">
        <v>30.482362999999999</v>
      </c>
      <c r="O4085">
        <v>48.248559</v>
      </c>
      <c r="P4085" t="s">
        <v>3522</v>
      </c>
      <c r="Q4085" s="3">
        <f>Table1[[#This Row],[Capacity (MW)]]*0.395*8760*10^-6</f>
        <v>0.138408</v>
      </c>
      <c r="R4085" s="3" cm="1">
        <f t="array" ref="R4085">AVERAGE(VLOOKUP(_xlfn.TEXTSPLIT(Table1[[#This Row],[Fuel (no space after comma)]], ","), FuelList_Final_EF!$A$2:$B$65, 2, FALSE))</f>
        <v>66.33</v>
      </c>
      <c r="S4085" s="3">
        <f>Table1[[#This Row],[Generation (TWh)]]*10^9*VLOOKUP(Table1[[#This Row],[Turbine/Engine Technology]],Technology_HR!$A$2:$B$11,2,FALSE)*10^-6</f>
        <v>1423526.28</v>
      </c>
      <c r="T4085" s="5">
        <f>Table1[[#This Row],[Fuel Consumption (mmBtu)]]*Table1[[#This Row],[Emission Factor (kg CO2/ mmBtu)]]*10^3</f>
        <v>94422498152.400009</v>
      </c>
      <c r="U4085" s="3">
        <f>Table1[[#This Row],[Emissions (g CO2)]]/(Table1[[#This Row],[Generation (TWh)]]*10^9)</f>
        <v>682.20405000000005</v>
      </c>
    </row>
    <row r="4086" spans="1:21" x14ac:dyDescent="0.35">
      <c r="A4086" t="s">
        <v>1258</v>
      </c>
      <c r="B4086" t="s">
        <v>3249</v>
      </c>
      <c r="C4086" t="str">
        <f>SUBSTITUTE(Table1[[#This Row],[Fuel]],", ",",")</f>
        <v>fossil gas: waste heat from natural gas</v>
      </c>
      <c r="D4086" t="s">
        <v>3249</v>
      </c>
      <c r="H4086" t="s">
        <v>3440</v>
      </c>
      <c r="I4086">
        <v>4.8</v>
      </c>
      <c r="J4086" t="s">
        <v>3449</v>
      </c>
      <c r="K4086" t="s">
        <v>29</v>
      </c>
      <c r="L4086" t="s">
        <v>29</v>
      </c>
      <c r="M4086" t="s">
        <v>29</v>
      </c>
      <c r="N4086">
        <v>30.482362999999999</v>
      </c>
      <c r="O4086">
        <v>48.248559</v>
      </c>
      <c r="P4086" t="s">
        <v>3522</v>
      </c>
      <c r="Q4086" s="3">
        <f>Table1[[#This Row],[Capacity (MW)]]*0.395*8760*10^-6</f>
        <v>1.6608959999999999E-2</v>
      </c>
      <c r="R4086" s="3" cm="1">
        <f t="array" ref="R4086">AVERAGE(VLOOKUP(_xlfn.TEXTSPLIT(Table1[[#This Row],[Fuel (no space after comma)]], ","), FuelList_Final_EF!$A$2:$B$65, 2, FALSE))</f>
        <v>66.33</v>
      </c>
      <c r="S4086" s="3">
        <f>Table1[[#This Row],[Generation (TWh)]]*10^9*VLOOKUP(Table1[[#This Row],[Turbine/Engine Technology]],Technology_HR!$A$2:$B$11,2,FALSE)*10^-6</f>
        <v>170823.15359999996</v>
      </c>
      <c r="T4086" s="5">
        <f>Table1[[#This Row],[Fuel Consumption (mmBtu)]]*Table1[[#This Row],[Emission Factor (kg CO2/ mmBtu)]]*10^3</f>
        <v>11330699778.287998</v>
      </c>
      <c r="U4086" s="3">
        <f>Table1[[#This Row],[Emissions (g CO2)]]/(Table1[[#This Row],[Generation (TWh)]]*10^9)</f>
        <v>682.20404999999994</v>
      </c>
    </row>
    <row r="4087" spans="1:21" x14ac:dyDescent="0.35">
      <c r="A4087" t="s">
        <v>1283</v>
      </c>
      <c r="B4087" t="s">
        <v>3249</v>
      </c>
      <c r="C4087" t="str">
        <f>SUBSTITUTE(Table1[[#This Row],[Fuel]],", ",",")</f>
        <v>fossil gas: waste heat from natural gas</v>
      </c>
      <c r="D4087" t="s">
        <v>3249</v>
      </c>
      <c r="H4087" t="s">
        <v>3440</v>
      </c>
      <c r="I4087">
        <v>115.2</v>
      </c>
      <c r="J4087" t="s">
        <v>3449</v>
      </c>
      <c r="K4087" t="s">
        <v>29</v>
      </c>
      <c r="L4087" t="s">
        <v>29</v>
      </c>
      <c r="M4087" t="s">
        <v>29</v>
      </c>
      <c r="N4087">
        <v>30.482362999999999</v>
      </c>
      <c r="O4087">
        <v>48.248559</v>
      </c>
      <c r="P4087" t="s">
        <v>3522</v>
      </c>
      <c r="Q4087" s="3">
        <f>Table1[[#This Row],[Capacity (MW)]]*0.395*8760*10^-6</f>
        <v>0.39861504000000003</v>
      </c>
      <c r="R4087" s="3" cm="1">
        <f t="array" ref="R4087">AVERAGE(VLOOKUP(_xlfn.TEXTSPLIT(Table1[[#This Row],[Fuel (no space after comma)]], ","), FuelList_Final_EF!$A$2:$B$65, 2, FALSE))</f>
        <v>66.33</v>
      </c>
      <c r="S4087" s="3">
        <f>Table1[[#This Row],[Generation (TWh)]]*10^9*VLOOKUP(Table1[[#This Row],[Turbine/Engine Technology]],Technology_HR!$A$2:$B$11,2,FALSE)*10^-6</f>
        <v>4099755.6864000005</v>
      </c>
      <c r="T4087" s="5">
        <f>Table1[[#This Row],[Fuel Consumption (mmBtu)]]*Table1[[#This Row],[Emission Factor (kg CO2/ mmBtu)]]*10^3</f>
        <v>271936794678.91205</v>
      </c>
      <c r="U4087" s="3">
        <f>Table1[[#This Row],[Emissions (g CO2)]]/(Table1[[#This Row],[Generation (TWh)]]*10^9)</f>
        <v>682.20405000000005</v>
      </c>
    </row>
    <row r="4088" spans="1:21" x14ac:dyDescent="0.35">
      <c r="A4088" t="s">
        <v>1284</v>
      </c>
      <c r="B4088" t="s">
        <v>3243</v>
      </c>
      <c r="C4088" t="str">
        <f>SUBSTITUTE(Table1[[#This Row],[Fuel]],", ",",")</f>
        <v>fossil gas: natural gas,fossil liquids: fuel oil</v>
      </c>
      <c r="D4088" t="s">
        <v>3239</v>
      </c>
      <c r="E4088" t="s">
        <v>3275</v>
      </c>
      <c r="H4088" t="s">
        <v>3438</v>
      </c>
      <c r="I4088">
        <v>349.3</v>
      </c>
      <c r="J4088" t="s">
        <v>3446</v>
      </c>
      <c r="K4088">
        <v>1997</v>
      </c>
      <c r="L4088" t="s">
        <v>29</v>
      </c>
      <c r="M4088" t="s">
        <v>29</v>
      </c>
      <c r="N4088">
        <v>38.405887999999997</v>
      </c>
      <c r="O4088">
        <v>44.910775999999998</v>
      </c>
      <c r="P4088" t="s">
        <v>3522</v>
      </c>
      <c r="Q4088" s="3">
        <f>Table1[[#This Row],[Capacity (MW)]]*0.395*8760*10^-6</f>
        <v>1.2086478600000001</v>
      </c>
      <c r="R4088" s="3" cm="1">
        <f t="array" ref="R4088">AVERAGE(VLOOKUP(_xlfn.TEXTSPLIT(Table1[[#This Row],[Fuel (no space after comma)]], ","), FuelList_Final_EF!$A$2:$B$65, 2, FALSE))</f>
        <v>65.583341148886291</v>
      </c>
      <c r="S4088" s="3">
        <f>Table1[[#This Row],[Generation (TWh)]]*10^9*VLOOKUP(Table1[[#This Row],[Turbine/Engine Technology]],Technology_HR!$A$2:$B$11,2,FALSE)*10^-6</f>
        <v>9124082.6951400023</v>
      </c>
      <c r="T4088" s="5">
        <f>Table1[[#This Row],[Fuel Consumption (mmBtu)]]*Table1[[#This Row],[Emission Factor (kg CO2/ mmBtu)]]*10^3</f>
        <v>598387828066.01672</v>
      </c>
      <c r="U4088" s="3">
        <f>Table1[[#This Row],[Emissions (g CO2)]]/(Table1[[#This Row],[Generation (TWh)]]*10^9)</f>
        <v>495.0886423329427</v>
      </c>
    </row>
    <row r="4089" spans="1:21" x14ac:dyDescent="0.35">
      <c r="A4089" t="s">
        <v>1285</v>
      </c>
      <c r="B4089" t="s">
        <v>3239</v>
      </c>
      <c r="C4089" t="str">
        <f>SUBSTITUTE(Table1[[#This Row],[Fuel]],", ",",")</f>
        <v>fossil gas: natural gas</v>
      </c>
      <c r="D4089" t="s">
        <v>3239</v>
      </c>
      <c r="H4089" t="s">
        <v>3438</v>
      </c>
      <c r="I4089">
        <v>180</v>
      </c>
      <c r="J4089" t="s">
        <v>3446</v>
      </c>
      <c r="K4089" t="s">
        <v>29</v>
      </c>
      <c r="L4089" t="s">
        <v>29</v>
      </c>
      <c r="M4089" t="s">
        <v>29</v>
      </c>
      <c r="N4089">
        <v>26.531517999999998</v>
      </c>
      <c r="O4089">
        <v>53.988247000000001</v>
      </c>
      <c r="P4089" t="s">
        <v>3522</v>
      </c>
      <c r="Q4089" s="3">
        <f>Table1[[#This Row],[Capacity (MW)]]*0.395*8760*10^-6</f>
        <v>0.62283600000000006</v>
      </c>
      <c r="R4089" s="3" cm="1">
        <f t="array" ref="R4089">AVERAGE(VLOOKUP(_xlfn.TEXTSPLIT(Table1[[#This Row],[Fuel (no space after comma)]], ","), FuelList_Final_EF!$A$2:$B$65, 2, FALSE))</f>
        <v>53.06</v>
      </c>
      <c r="S4089" s="3">
        <f>Table1[[#This Row],[Generation (TWh)]]*10^9*VLOOKUP(Table1[[#This Row],[Turbine/Engine Technology]],Technology_HR!$A$2:$B$11,2,FALSE)*10^-6</f>
        <v>4701788.9639999997</v>
      </c>
      <c r="T4089" s="5">
        <f>Table1[[#This Row],[Fuel Consumption (mmBtu)]]*Table1[[#This Row],[Emission Factor (kg CO2/ mmBtu)]]*10^3</f>
        <v>249476922429.84</v>
      </c>
      <c r="U4089" s="3">
        <f>Table1[[#This Row],[Emissions (g CO2)]]/(Table1[[#This Row],[Generation (TWh)]]*10^9)</f>
        <v>400.54993999999999</v>
      </c>
    </row>
    <row r="4090" spans="1:21" x14ac:dyDescent="0.35">
      <c r="A4090" t="s">
        <v>1286</v>
      </c>
      <c r="B4090" t="s">
        <v>3258</v>
      </c>
      <c r="C4090" t="str">
        <f>SUBSTITUTE(Table1[[#This Row],[Fuel]],", ",",")</f>
        <v>fossil liquids: diesel</v>
      </c>
      <c r="D4090" t="s">
        <v>3258</v>
      </c>
      <c r="H4090" t="s">
        <v>3437</v>
      </c>
      <c r="I4090">
        <v>62.5</v>
      </c>
      <c r="J4090" t="s">
        <v>3446</v>
      </c>
      <c r="K4090">
        <v>2016</v>
      </c>
      <c r="L4090" t="s">
        <v>29</v>
      </c>
      <c r="M4090" t="s">
        <v>29</v>
      </c>
      <c r="N4090">
        <v>26.499199000000001</v>
      </c>
      <c r="O4090">
        <v>54.003929999999997</v>
      </c>
      <c r="P4090" t="s">
        <v>3522</v>
      </c>
      <c r="Q4090" s="3">
        <f>Table1[[#This Row],[Capacity (MW)]]*0.395*8760*10^-6</f>
        <v>0.2162625</v>
      </c>
      <c r="R4090" s="3" cm="1">
        <f t="array" ref="R4090">AVERAGE(VLOOKUP(_xlfn.TEXTSPLIT(Table1[[#This Row],[Fuel (no space after comma)]], ","), FuelList_Final_EF!$A$2:$B$65, 2, FALSE))</f>
        <v>78.106682297772565</v>
      </c>
      <c r="S4090" s="3">
        <f>Table1[[#This Row],[Generation (TWh)]]*10^9*VLOOKUP(Table1[[#This Row],[Turbine/Engine Technology]],Technology_HR!$A$2:$B$11,2,FALSE)*10^-6</f>
        <v>1924736.25</v>
      </c>
      <c r="T4090" s="5">
        <f>Table1[[#This Row],[Fuel Consumption (mmBtu)]]*Table1[[#This Row],[Emission Factor (kg CO2/ mmBtu)]]*10^3</f>
        <v>150334762785.75613</v>
      </c>
      <c r="U4090" s="3">
        <f>Table1[[#This Row],[Emissions (g CO2)]]/(Table1[[#This Row],[Generation (TWh)]]*10^9)</f>
        <v>695.14947245017572</v>
      </c>
    </row>
    <row r="4091" spans="1:21" x14ac:dyDescent="0.35">
      <c r="A4091" t="s">
        <v>1287</v>
      </c>
      <c r="B4091" t="s">
        <v>3243</v>
      </c>
      <c r="C4091" t="str">
        <f>SUBSTITUTE(Table1[[#This Row],[Fuel]],", ",",")</f>
        <v>fossil gas: natural gas,fossil liquids: fuel oil</v>
      </c>
      <c r="D4091" t="s">
        <v>3239</v>
      </c>
      <c r="E4091" t="s">
        <v>3275</v>
      </c>
      <c r="H4091" t="s">
        <v>3436</v>
      </c>
      <c r="I4091">
        <v>162</v>
      </c>
      <c r="J4091" t="s">
        <v>3446</v>
      </c>
      <c r="K4091">
        <v>2016</v>
      </c>
      <c r="L4091" t="s">
        <v>29</v>
      </c>
      <c r="M4091" t="s">
        <v>29</v>
      </c>
      <c r="N4091">
        <v>30.625793000000002</v>
      </c>
      <c r="O4091">
        <v>49.133603999999998</v>
      </c>
      <c r="P4091" t="s">
        <v>3522</v>
      </c>
      <c r="Q4091" s="3">
        <f>Table1[[#This Row],[Capacity (MW)]]*0.395*8760*10^-6</f>
        <v>0.56055239999999995</v>
      </c>
      <c r="R4091" s="3" cm="1">
        <f t="array" ref="R4091">AVERAGE(VLOOKUP(_xlfn.TEXTSPLIT(Table1[[#This Row],[Fuel (no space after comma)]], ","), FuelList_Final_EF!$A$2:$B$65, 2, FALSE))</f>
        <v>65.583341148886291</v>
      </c>
      <c r="S4091" s="3">
        <f>Table1[[#This Row],[Generation (TWh)]]*10^9*VLOOKUP(Table1[[#This Row],[Turbine/Engine Technology]],Technology_HR!$A$2:$B$11,2,FALSE)*10^-6</f>
        <v>6171681.9239999996</v>
      </c>
      <c r="T4091" s="5">
        <f>Table1[[#This Row],[Fuel Consumption (mmBtu)]]*Table1[[#This Row],[Emission Factor (kg CO2/ mmBtu)]]*10^3</f>
        <v>404759521084.10687</v>
      </c>
      <c r="U4091" s="3">
        <f>Table1[[#This Row],[Emissions (g CO2)]]/(Table1[[#This Row],[Generation (TWh)]]*10^9)</f>
        <v>722.072586049238</v>
      </c>
    </row>
    <row r="4092" spans="1:21" x14ac:dyDescent="0.35">
      <c r="A4092" t="s">
        <v>1287</v>
      </c>
      <c r="B4092" t="s">
        <v>3243</v>
      </c>
      <c r="C4092" t="str">
        <f>SUBSTITUTE(Table1[[#This Row],[Fuel]],", ",",")</f>
        <v>fossil gas: natural gas,fossil liquids: fuel oil</v>
      </c>
      <c r="D4092" t="s">
        <v>3239</v>
      </c>
      <c r="E4092" t="s">
        <v>3275</v>
      </c>
      <c r="H4092" t="s">
        <v>3436</v>
      </c>
      <c r="I4092">
        <v>162</v>
      </c>
      <c r="J4092" t="s">
        <v>3446</v>
      </c>
      <c r="K4092">
        <v>2016</v>
      </c>
      <c r="L4092" t="s">
        <v>29</v>
      </c>
      <c r="M4092" t="s">
        <v>29</v>
      </c>
      <c r="N4092">
        <v>30.625793000000002</v>
      </c>
      <c r="O4092">
        <v>49.133603999999998</v>
      </c>
      <c r="P4092" t="s">
        <v>3522</v>
      </c>
      <c r="Q4092" s="3">
        <f>Table1[[#This Row],[Capacity (MW)]]*0.395*8760*10^-6</f>
        <v>0.56055239999999995</v>
      </c>
      <c r="R4092" s="3" cm="1">
        <f t="array" ref="R4092">AVERAGE(VLOOKUP(_xlfn.TEXTSPLIT(Table1[[#This Row],[Fuel (no space after comma)]], ","), FuelList_Final_EF!$A$2:$B$65, 2, FALSE))</f>
        <v>65.583341148886291</v>
      </c>
      <c r="S4092" s="3">
        <f>Table1[[#This Row],[Generation (TWh)]]*10^9*VLOOKUP(Table1[[#This Row],[Turbine/Engine Technology]],Technology_HR!$A$2:$B$11,2,FALSE)*10^-6</f>
        <v>6171681.9239999996</v>
      </c>
      <c r="T4092" s="5">
        <f>Table1[[#This Row],[Fuel Consumption (mmBtu)]]*Table1[[#This Row],[Emission Factor (kg CO2/ mmBtu)]]*10^3</f>
        <v>404759521084.10687</v>
      </c>
      <c r="U4092" s="3">
        <f>Table1[[#This Row],[Emissions (g CO2)]]/(Table1[[#This Row],[Generation (TWh)]]*10^9)</f>
        <v>722.072586049238</v>
      </c>
    </row>
    <row r="4093" spans="1:21" x14ac:dyDescent="0.35">
      <c r="A4093" t="s">
        <v>1287</v>
      </c>
      <c r="B4093" t="s">
        <v>3243</v>
      </c>
      <c r="C4093" t="str">
        <f>SUBSTITUTE(Table1[[#This Row],[Fuel]],", ",",")</f>
        <v>fossil gas: natural gas,fossil liquids: fuel oil</v>
      </c>
      <c r="D4093" t="s">
        <v>3239</v>
      </c>
      <c r="E4093" t="s">
        <v>3275</v>
      </c>
      <c r="H4093" t="s">
        <v>3436</v>
      </c>
      <c r="I4093">
        <v>162</v>
      </c>
      <c r="J4093" t="s">
        <v>3446</v>
      </c>
      <c r="K4093">
        <v>2016</v>
      </c>
      <c r="L4093" t="s">
        <v>29</v>
      </c>
      <c r="M4093" t="s">
        <v>29</v>
      </c>
      <c r="N4093">
        <v>30.625793000000002</v>
      </c>
      <c r="O4093">
        <v>49.133603999999998</v>
      </c>
      <c r="P4093" t="s">
        <v>3522</v>
      </c>
      <c r="Q4093" s="3">
        <f>Table1[[#This Row],[Capacity (MW)]]*0.395*8760*10^-6</f>
        <v>0.56055239999999995</v>
      </c>
      <c r="R4093" s="3" cm="1">
        <f t="array" ref="R4093">AVERAGE(VLOOKUP(_xlfn.TEXTSPLIT(Table1[[#This Row],[Fuel (no space after comma)]], ","), FuelList_Final_EF!$A$2:$B$65, 2, FALSE))</f>
        <v>65.583341148886291</v>
      </c>
      <c r="S4093" s="3">
        <f>Table1[[#This Row],[Generation (TWh)]]*10^9*VLOOKUP(Table1[[#This Row],[Turbine/Engine Technology]],Technology_HR!$A$2:$B$11,2,FALSE)*10^-6</f>
        <v>6171681.9239999996</v>
      </c>
      <c r="T4093" s="5">
        <f>Table1[[#This Row],[Fuel Consumption (mmBtu)]]*Table1[[#This Row],[Emission Factor (kg CO2/ mmBtu)]]*10^3</f>
        <v>404759521084.10687</v>
      </c>
      <c r="U4093" s="3">
        <f>Table1[[#This Row],[Emissions (g CO2)]]/(Table1[[#This Row],[Generation (TWh)]]*10^9)</f>
        <v>722.072586049238</v>
      </c>
    </row>
    <row r="4094" spans="1:21" x14ac:dyDescent="0.35">
      <c r="A4094" t="s">
        <v>1287</v>
      </c>
      <c r="B4094" t="s">
        <v>3243</v>
      </c>
      <c r="C4094" t="str">
        <f>SUBSTITUTE(Table1[[#This Row],[Fuel]],", ",",")</f>
        <v>fossil gas: natural gas,fossil liquids: fuel oil</v>
      </c>
      <c r="D4094" t="s">
        <v>3239</v>
      </c>
      <c r="E4094" t="s">
        <v>3275</v>
      </c>
      <c r="H4094" t="s">
        <v>3436</v>
      </c>
      <c r="I4094">
        <v>162</v>
      </c>
      <c r="J4094" t="s">
        <v>3446</v>
      </c>
      <c r="K4094">
        <v>2016</v>
      </c>
      <c r="L4094" t="s">
        <v>29</v>
      </c>
      <c r="M4094" t="s">
        <v>29</v>
      </c>
      <c r="N4094">
        <v>30.625793000000002</v>
      </c>
      <c r="O4094">
        <v>49.133603999999998</v>
      </c>
      <c r="P4094" t="s">
        <v>3522</v>
      </c>
      <c r="Q4094" s="3">
        <f>Table1[[#This Row],[Capacity (MW)]]*0.395*8760*10^-6</f>
        <v>0.56055239999999995</v>
      </c>
      <c r="R4094" s="3" cm="1">
        <f t="array" ref="R4094">AVERAGE(VLOOKUP(_xlfn.TEXTSPLIT(Table1[[#This Row],[Fuel (no space after comma)]], ","), FuelList_Final_EF!$A$2:$B$65, 2, FALSE))</f>
        <v>65.583341148886291</v>
      </c>
      <c r="S4094" s="3">
        <f>Table1[[#This Row],[Generation (TWh)]]*10^9*VLOOKUP(Table1[[#This Row],[Turbine/Engine Technology]],Technology_HR!$A$2:$B$11,2,FALSE)*10^-6</f>
        <v>6171681.9239999996</v>
      </c>
      <c r="T4094" s="5">
        <f>Table1[[#This Row],[Fuel Consumption (mmBtu)]]*Table1[[#This Row],[Emission Factor (kg CO2/ mmBtu)]]*10^3</f>
        <v>404759521084.10687</v>
      </c>
      <c r="U4094" s="3">
        <f>Table1[[#This Row],[Emissions (g CO2)]]/(Table1[[#This Row],[Generation (TWh)]]*10^9)</f>
        <v>722.072586049238</v>
      </c>
    </row>
    <row r="4095" spans="1:21" x14ac:dyDescent="0.35">
      <c r="A4095" t="s">
        <v>1287</v>
      </c>
      <c r="B4095" t="s">
        <v>3243</v>
      </c>
      <c r="C4095" t="str">
        <f>SUBSTITUTE(Table1[[#This Row],[Fuel]],", ",",")</f>
        <v>fossil gas: natural gas,fossil liquids: fuel oil</v>
      </c>
      <c r="D4095" t="s">
        <v>3239</v>
      </c>
      <c r="E4095" t="s">
        <v>3275</v>
      </c>
      <c r="H4095" t="s">
        <v>3440</v>
      </c>
      <c r="I4095">
        <v>160</v>
      </c>
      <c r="J4095" t="s">
        <v>3452</v>
      </c>
      <c r="K4095" t="s">
        <v>29</v>
      </c>
      <c r="L4095" t="s">
        <v>29</v>
      </c>
      <c r="M4095" t="s">
        <v>29</v>
      </c>
      <c r="N4095">
        <v>30.625793000000002</v>
      </c>
      <c r="O4095">
        <v>49.133603999999998</v>
      </c>
      <c r="P4095" t="s">
        <v>3522</v>
      </c>
      <c r="Q4095" s="3">
        <f>Table1[[#This Row],[Capacity (MW)]]*0.395*8760*10^-6</f>
        <v>0.55363200000000001</v>
      </c>
      <c r="R4095" s="3" cm="1">
        <f t="array" ref="R4095">AVERAGE(VLOOKUP(_xlfn.TEXTSPLIT(Table1[[#This Row],[Fuel (no space after comma)]], ","), FuelList_Final_EF!$A$2:$B$65, 2, FALSE))</f>
        <v>65.583341148886291</v>
      </c>
      <c r="S4095" s="3">
        <f>Table1[[#This Row],[Generation (TWh)]]*10^9*VLOOKUP(Table1[[#This Row],[Turbine/Engine Technology]],Technology_HR!$A$2:$B$11,2,FALSE)*10^-6</f>
        <v>5694105.1200000001</v>
      </c>
      <c r="T4095" s="5">
        <f>Table1[[#This Row],[Fuel Consumption (mmBtu)]]*Table1[[#This Row],[Emission Factor (kg CO2/ mmBtu)]]*10^3</f>
        <v>373438438622.58014</v>
      </c>
      <c r="U4095" s="3">
        <f>Table1[[#This Row],[Emissions (g CO2)]]/(Table1[[#This Row],[Generation (TWh)]]*10^9)</f>
        <v>674.52466371629555</v>
      </c>
    </row>
    <row r="4096" spans="1:21" x14ac:dyDescent="0.35">
      <c r="A4096" t="s">
        <v>1287</v>
      </c>
      <c r="B4096" t="s">
        <v>3243</v>
      </c>
      <c r="C4096" t="str">
        <f>SUBSTITUTE(Table1[[#This Row],[Fuel]],", ",",")</f>
        <v>fossil gas: natural gas,fossil liquids: fuel oil</v>
      </c>
      <c r="D4096" t="s">
        <v>3239</v>
      </c>
      <c r="E4096" t="s">
        <v>3275</v>
      </c>
      <c r="H4096" t="s">
        <v>3440</v>
      </c>
      <c r="I4096">
        <v>160</v>
      </c>
      <c r="J4096" t="s">
        <v>3452</v>
      </c>
      <c r="K4096" t="s">
        <v>29</v>
      </c>
      <c r="L4096" t="s">
        <v>29</v>
      </c>
      <c r="M4096" t="s">
        <v>29</v>
      </c>
      <c r="N4096">
        <v>30.625793000000002</v>
      </c>
      <c r="O4096">
        <v>49.133603999999998</v>
      </c>
      <c r="P4096" t="s">
        <v>3522</v>
      </c>
      <c r="Q4096" s="3">
        <f>Table1[[#This Row],[Capacity (MW)]]*0.395*8760*10^-6</f>
        <v>0.55363200000000001</v>
      </c>
      <c r="R4096" s="3" cm="1">
        <f t="array" ref="R4096">AVERAGE(VLOOKUP(_xlfn.TEXTSPLIT(Table1[[#This Row],[Fuel (no space after comma)]], ","), FuelList_Final_EF!$A$2:$B$65, 2, FALSE))</f>
        <v>65.583341148886291</v>
      </c>
      <c r="S4096" s="3">
        <f>Table1[[#This Row],[Generation (TWh)]]*10^9*VLOOKUP(Table1[[#This Row],[Turbine/Engine Technology]],Technology_HR!$A$2:$B$11,2,FALSE)*10^-6</f>
        <v>5694105.1200000001</v>
      </c>
      <c r="T4096" s="5">
        <f>Table1[[#This Row],[Fuel Consumption (mmBtu)]]*Table1[[#This Row],[Emission Factor (kg CO2/ mmBtu)]]*10^3</f>
        <v>373438438622.58014</v>
      </c>
      <c r="U4096" s="3">
        <f>Table1[[#This Row],[Emissions (g CO2)]]/(Table1[[#This Row],[Generation (TWh)]]*10^9)</f>
        <v>674.52466371629555</v>
      </c>
    </row>
    <row r="4097" spans="1:21" x14ac:dyDescent="0.35">
      <c r="A4097" t="s">
        <v>1288</v>
      </c>
      <c r="B4097" t="s">
        <v>3239</v>
      </c>
      <c r="C4097" t="str">
        <f>SUBSTITUTE(Table1[[#This Row],[Fuel]],", ",",")</f>
        <v>fossil gas: natural gas</v>
      </c>
      <c r="D4097" t="s">
        <v>3239</v>
      </c>
      <c r="H4097" t="s">
        <v>3438</v>
      </c>
      <c r="I4097">
        <v>120</v>
      </c>
      <c r="J4097" t="s">
        <v>3446</v>
      </c>
      <c r="K4097" t="s">
        <v>29</v>
      </c>
      <c r="L4097" t="s">
        <v>29</v>
      </c>
      <c r="M4097" t="s">
        <v>29</v>
      </c>
      <c r="N4097">
        <v>39.291428000000003</v>
      </c>
      <c r="O4097">
        <v>44.466357000000002</v>
      </c>
      <c r="P4097" t="s">
        <v>3522</v>
      </c>
      <c r="Q4097" s="3">
        <f>Table1[[#This Row],[Capacity (MW)]]*0.395*8760*10^-6</f>
        <v>0.41522400000000004</v>
      </c>
      <c r="R4097" s="3" cm="1">
        <f t="array" ref="R4097">AVERAGE(VLOOKUP(_xlfn.TEXTSPLIT(Table1[[#This Row],[Fuel (no space after comma)]], ","), FuelList_Final_EF!$A$2:$B$65, 2, FALSE))</f>
        <v>53.06</v>
      </c>
      <c r="S4097" s="3">
        <f>Table1[[#This Row],[Generation (TWh)]]*10^9*VLOOKUP(Table1[[#This Row],[Turbine/Engine Technology]],Technology_HR!$A$2:$B$11,2,FALSE)*10^-6</f>
        <v>3134525.9760000003</v>
      </c>
      <c r="T4097" s="5">
        <f>Table1[[#This Row],[Fuel Consumption (mmBtu)]]*Table1[[#This Row],[Emission Factor (kg CO2/ mmBtu)]]*10^3</f>
        <v>166317948286.56003</v>
      </c>
      <c r="U4097" s="3">
        <f>Table1[[#This Row],[Emissions (g CO2)]]/(Table1[[#This Row],[Generation (TWh)]]*10^9)</f>
        <v>400.54993999999999</v>
      </c>
    </row>
    <row r="4098" spans="1:21" x14ac:dyDescent="0.35">
      <c r="A4098" t="s">
        <v>1288</v>
      </c>
      <c r="B4098" t="s">
        <v>3239</v>
      </c>
      <c r="C4098" t="str">
        <f>SUBSTITUTE(Table1[[#This Row],[Fuel]],", ",",")</f>
        <v>fossil gas: natural gas</v>
      </c>
      <c r="D4098" t="s">
        <v>3239</v>
      </c>
      <c r="H4098" t="s">
        <v>3438</v>
      </c>
      <c r="I4098">
        <v>500</v>
      </c>
      <c r="J4098" t="s">
        <v>3451</v>
      </c>
      <c r="K4098" t="s">
        <v>29</v>
      </c>
      <c r="L4098" t="s">
        <v>29</v>
      </c>
      <c r="M4098" t="s">
        <v>29</v>
      </c>
      <c r="N4098">
        <v>39.291428000000003</v>
      </c>
      <c r="O4098">
        <v>44.466357000000002</v>
      </c>
      <c r="P4098" t="s">
        <v>3522</v>
      </c>
      <c r="Q4098" s="3">
        <f>Table1[[#This Row],[Capacity (MW)]]*0.395*8760*10^-6</f>
        <v>1.7301</v>
      </c>
      <c r="R4098" s="3" cm="1">
        <f t="array" ref="R4098">AVERAGE(VLOOKUP(_xlfn.TEXTSPLIT(Table1[[#This Row],[Fuel (no space after comma)]], ","), FuelList_Final_EF!$A$2:$B$65, 2, FALSE))</f>
        <v>53.06</v>
      </c>
      <c r="S4098" s="3">
        <f>Table1[[#This Row],[Generation (TWh)]]*10^9*VLOOKUP(Table1[[#This Row],[Turbine/Engine Technology]],Technology_HR!$A$2:$B$11,2,FALSE)*10^-6</f>
        <v>13060524.899999999</v>
      </c>
      <c r="T4098" s="5">
        <f>Table1[[#This Row],[Fuel Consumption (mmBtu)]]*Table1[[#This Row],[Emission Factor (kg CO2/ mmBtu)]]*10^3</f>
        <v>692991451194</v>
      </c>
      <c r="U4098" s="3">
        <f>Table1[[#This Row],[Emissions (g CO2)]]/(Table1[[#This Row],[Generation (TWh)]]*10^9)</f>
        <v>400.54993999999999</v>
      </c>
    </row>
    <row r="4099" spans="1:21" x14ac:dyDescent="0.35">
      <c r="A4099" t="s">
        <v>1286</v>
      </c>
      <c r="B4099" t="s">
        <v>3239</v>
      </c>
      <c r="C4099" t="str">
        <f>SUBSTITUTE(Table1[[#This Row],[Fuel]],", ",",")</f>
        <v>fossil gas: natural gas</v>
      </c>
      <c r="D4099" t="s">
        <v>3239</v>
      </c>
      <c r="H4099" t="s">
        <v>3438</v>
      </c>
      <c r="I4099">
        <v>500</v>
      </c>
      <c r="J4099" t="s">
        <v>3447</v>
      </c>
      <c r="K4099" t="s">
        <v>29</v>
      </c>
      <c r="L4099" t="s">
        <v>29</v>
      </c>
      <c r="M4099" t="s">
        <v>29</v>
      </c>
      <c r="N4099">
        <v>34.296900000000001</v>
      </c>
      <c r="O4099">
        <v>48.823500000000003</v>
      </c>
      <c r="P4099" t="s">
        <v>3522</v>
      </c>
      <c r="Q4099" s="3">
        <f>Table1[[#This Row],[Capacity (MW)]]*0.395*8760*10^-6</f>
        <v>1.7301</v>
      </c>
      <c r="R4099" s="3" cm="1">
        <f t="array" ref="R4099">AVERAGE(VLOOKUP(_xlfn.TEXTSPLIT(Table1[[#This Row],[Fuel (no space after comma)]], ","), FuelList_Final_EF!$A$2:$B$65, 2, FALSE))</f>
        <v>53.06</v>
      </c>
      <c r="S4099" s="3">
        <f>Table1[[#This Row],[Generation (TWh)]]*10^9*VLOOKUP(Table1[[#This Row],[Turbine/Engine Technology]],Technology_HR!$A$2:$B$11,2,FALSE)*10^-6</f>
        <v>13060524.899999999</v>
      </c>
      <c r="T4099" s="5">
        <f>Table1[[#This Row],[Fuel Consumption (mmBtu)]]*Table1[[#This Row],[Emission Factor (kg CO2/ mmBtu)]]*10^3</f>
        <v>692991451194</v>
      </c>
      <c r="U4099" s="3">
        <f>Table1[[#This Row],[Emissions (g CO2)]]/(Table1[[#This Row],[Generation (TWh)]]*10^9)</f>
        <v>400.54993999999999</v>
      </c>
    </row>
    <row r="4100" spans="1:21" x14ac:dyDescent="0.35">
      <c r="A4100" t="s">
        <v>1289</v>
      </c>
      <c r="B4100" t="s">
        <v>3239</v>
      </c>
      <c r="C4100" t="str">
        <f>SUBSTITUTE(Table1[[#This Row],[Fuel]],", ",",")</f>
        <v>fossil gas: natural gas</v>
      </c>
      <c r="D4100" t="s">
        <v>3239</v>
      </c>
      <c r="H4100" t="s">
        <v>3436</v>
      </c>
      <c r="I4100">
        <v>79</v>
      </c>
      <c r="J4100" t="s">
        <v>3446</v>
      </c>
      <c r="K4100">
        <v>1978</v>
      </c>
      <c r="L4100" t="s">
        <v>29</v>
      </c>
      <c r="M4100" t="s">
        <v>29</v>
      </c>
      <c r="N4100">
        <v>36.271299999999997</v>
      </c>
      <c r="O4100">
        <v>59.650799999999997</v>
      </c>
      <c r="P4100" t="s">
        <v>3522</v>
      </c>
      <c r="Q4100" s="3">
        <f>Table1[[#This Row],[Capacity (MW)]]*0.395*8760*10^-6</f>
        <v>0.27335579999999998</v>
      </c>
      <c r="R4100" s="3" cm="1">
        <f t="array" ref="R4100">AVERAGE(VLOOKUP(_xlfn.TEXTSPLIT(Table1[[#This Row],[Fuel (no space after comma)]], ","), FuelList_Final_EF!$A$2:$B$65, 2, FALSE))</f>
        <v>53.06</v>
      </c>
      <c r="S4100" s="3">
        <f>Table1[[#This Row],[Generation (TWh)]]*10^9*VLOOKUP(Table1[[#This Row],[Turbine/Engine Technology]],Technology_HR!$A$2:$B$11,2,FALSE)*10^-6</f>
        <v>3009647.358</v>
      </c>
      <c r="T4100" s="5">
        <f>Table1[[#This Row],[Fuel Consumption (mmBtu)]]*Table1[[#This Row],[Emission Factor (kg CO2/ mmBtu)]]*10^3</f>
        <v>159691888815.47998</v>
      </c>
      <c r="U4100" s="3">
        <f>Table1[[#This Row],[Emissions (g CO2)]]/(Table1[[#This Row],[Generation (TWh)]]*10^9)</f>
        <v>584.1905999999999</v>
      </c>
    </row>
    <row r="4101" spans="1:21" x14ac:dyDescent="0.35">
      <c r="A4101" t="s">
        <v>1289</v>
      </c>
      <c r="B4101" t="s">
        <v>3239</v>
      </c>
      <c r="C4101" t="str">
        <f>SUBSTITUTE(Table1[[#This Row],[Fuel]],", ",",")</f>
        <v>fossil gas: natural gas</v>
      </c>
      <c r="D4101" t="s">
        <v>3239</v>
      </c>
      <c r="H4101" t="s">
        <v>3436</v>
      </c>
      <c r="I4101">
        <v>79</v>
      </c>
      <c r="J4101" t="s">
        <v>3446</v>
      </c>
      <c r="K4101">
        <v>1978</v>
      </c>
      <c r="L4101" t="s">
        <v>29</v>
      </c>
      <c r="M4101" t="s">
        <v>29</v>
      </c>
      <c r="N4101">
        <v>36.271299999999997</v>
      </c>
      <c r="O4101">
        <v>59.650799999999997</v>
      </c>
      <c r="P4101" t="s">
        <v>3522</v>
      </c>
      <c r="Q4101" s="3">
        <f>Table1[[#This Row],[Capacity (MW)]]*0.395*8760*10^-6</f>
        <v>0.27335579999999998</v>
      </c>
      <c r="R4101" s="3" cm="1">
        <f t="array" ref="R4101">AVERAGE(VLOOKUP(_xlfn.TEXTSPLIT(Table1[[#This Row],[Fuel (no space after comma)]], ","), FuelList_Final_EF!$A$2:$B$65, 2, FALSE))</f>
        <v>53.06</v>
      </c>
      <c r="S4101" s="3">
        <f>Table1[[#This Row],[Generation (TWh)]]*10^9*VLOOKUP(Table1[[#This Row],[Turbine/Engine Technology]],Technology_HR!$A$2:$B$11,2,FALSE)*10^-6</f>
        <v>3009647.358</v>
      </c>
      <c r="T4101" s="5">
        <f>Table1[[#This Row],[Fuel Consumption (mmBtu)]]*Table1[[#This Row],[Emission Factor (kg CO2/ mmBtu)]]*10^3</f>
        <v>159691888815.47998</v>
      </c>
      <c r="U4101" s="3">
        <f>Table1[[#This Row],[Emissions (g CO2)]]/(Table1[[#This Row],[Generation (TWh)]]*10^9)</f>
        <v>584.1905999999999</v>
      </c>
    </row>
    <row r="4102" spans="1:21" x14ac:dyDescent="0.35">
      <c r="A4102" t="s">
        <v>1289</v>
      </c>
      <c r="B4102" t="s">
        <v>3239</v>
      </c>
      <c r="C4102" t="str">
        <f>SUBSTITUTE(Table1[[#This Row],[Fuel]],", ",",")</f>
        <v>fossil gas: natural gas</v>
      </c>
      <c r="D4102" t="s">
        <v>3239</v>
      </c>
      <c r="H4102" t="s">
        <v>3440</v>
      </c>
      <c r="I4102">
        <v>60</v>
      </c>
      <c r="J4102" t="s">
        <v>3446</v>
      </c>
      <c r="K4102">
        <v>1974</v>
      </c>
      <c r="L4102" t="s">
        <v>29</v>
      </c>
      <c r="M4102" t="s">
        <v>29</v>
      </c>
      <c r="N4102">
        <v>36.271299999999997</v>
      </c>
      <c r="O4102">
        <v>59.650799999999997</v>
      </c>
      <c r="P4102" t="s">
        <v>3522</v>
      </c>
      <c r="Q4102" s="3">
        <f>Table1[[#This Row],[Capacity (MW)]]*0.395*8760*10^-6</f>
        <v>0.20761200000000002</v>
      </c>
      <c r="R4102" s="3" cm="1">
        <f t="array" ref="R4102">AVERAGE(VLOOKUP(_xlfn.TEXTSPLIT(Table1[[#This Row],[Fuel (no space after comma)]], ","), FuelList_Final_EF!$A$2:$B$65, 2, FALSE))</f>
        <v>53.06</v>
      </c>
      <c r="S4102" s="3">
        <f>Table1[[#This Row],[Generation (TWh)]]*10^9*VLOOKUP(Table1[[#This Row],[Turbine/Engine Technology]],Technology_HR!$A$2:$B$11,2,FALSE)*10^-6</f>
        <v>2135289.42</v>
      </c>
      <c r="T4102" s="5">
        <f>Table1[[#This Row],[Fuel Consumption (mmBtu)]]*Table1[[#This Row],[Emission Factor (kg CO2/ mmBtu)]]*10^3</f>
        <v>113298456625.2</v>
      </c>
      <c r="U4102" s="3">
        <f>Table1[[#This Row],[Emissions (g CO2)]]/(Table1[[#This Row],[Generation (TWh)]]*10^9)</f>
        <v>545.72209999999995</v>
      </c>
    </row>
    <row r="4103" spans="1:21" x14ac:dyDescent="0.35">
      <c r="A4103" t="s">
        <v>1289</v>
      </c>
      <c r="B4103" t="s">
        <v>3239</v>
      </c>
      <c r="C4103" t="str">
        <f>SUBSTITUTE(Table1[[#This Row],[Fuel]],", ",",")</f>
        <v>fossil gas: natural gas</v>
      </c>
      <c r="D4103" t="s">
        <v>3239</v>
      </c>
      <c r="H4103" t="s">
        <v>3440</v>
      </c>
      <c r="I4103">
        <v>60</v>
      </c>
      <c r="J4103" t="s">
        <v>3446</v>
      </c>
      <c r="K4103">
        <v>1974</v>
      </c>
      <c r="L4103" t="s">
        <v>29</v>
      </c>
      <c r="M4103" t="s">
        <v>29</v>
      </c>
      <c r="N4103">
        <v>36.271299999999997</v>
      </c>
      <c r="O4103">
        <v>59.650799999999997</v>
      </c>
      <c r="P4103" t="s">
        <v>3522</v>
      </c>
      <c r="Q4103" s="3">
        <f>Table1[[#This Row],[Capacity (MW)]]*0.395*8760*10^-6</f>
        <v>0.20761200000000002</v>
      </c>
      <c r="R4103" s="3" cm="1">
        <f t="array" ref="R4103">AVERAGE(VLOOKUP(_xlfn.TEXTSPLIT(Table1[[#This Row],[Fuel (no space after comma)]], ","), FuelList_Final_EF!$A$2:$B$65, 2, FALSE))</f>
        <v>53.06</v>
      </c>
      <c r="S4103" s="3">
        <f>Table1[[#This Row],[Generation (TWh)]]*10^9*VLOOKUP(Table1[[#This Row],[Turbine/Engine Technology]],Technology_HR!$A$2:$B$11,2,FALSE)*10^-6</f>
        <v>2135289.42</v>
      </c>
      <c r="T4103" s="5">
        <f>Table1[[#This Row],[Fuel Consumption (mmBtu)]]*Table1[[#This Row],[Emission Factor (kg CO2/ mmBtu)]]*10^3</f>
        <v>113298456625.2</v>
      </c>
      <c r="U4103" s="3">
        <f>Table1[[#This Row],[Emissions (g CO2)]]/(Table1[[#This Row],[Generation (TWh)]]*10^9)</f>
        <v>545.72209999999995</v>
      </c>
    </row>
    <row r="4104" spans="1:21" x14ac:dyDescent="0.35">
      <c r="A4104" t="s">
        <v>1253</v>
      </c>
      <c r="B4104" t="s">
        <v>3239</v>
      </c>
      <c r="C4104" t="str">
        <f>SUBSTITUTE(Table1[[#This Row],[Fuel]],", ",",")</f>
        <v>fossil gas: natural gas</v>
      </c>
      <c r="D4104" t="s">
        <v>3239</v>
      </c>
      <c r="H4104" t="s">
        <v>3438</v>
      </c>
      <c r="I4104">
        <v>150</v>
      </c>
      <c r="J4104" t="s">
        <v>3444</v>
      </c>
      <c r="K4104" t="s">
        <v>29</v>
      </c>
      <c r="L4104" t="s">
        <v>29</v>
      </c>
      <c r="M4104" t="s">
        <v>29</v>
      </c>
      <c r="N4104">
        <v>36.453055999999997</v>
      </c>
      <c r="O4104">
        <v>51.300556</v>
      </c>
      <c r="P4104" t="s">
        <v>3522</v>
      </c>
      <c r="Q4104" s="3">
        <f>Table1[[#This Row],[Capacity (MW)]]*0.395*8760*10^-6</f>
        <v>0.51902999999999999</v>
      </c>
      <c r="R4104" s="3" cm="1">
        <f t="array" ref="R4104">AVERAGE(VLOOKUP(_xlfn.TEXTSPLIT(Table1[[#This Row],[Fuel (no space after comma)]], ","), FuelList_Final_EF!$A$2:$B$65, 2, FALSE))</f>
        <v>53.06</v>
      </c>
      <c r="S4104" s="3">
        <f>Table1[[#This Row],[Generation (TWh)]]*10^9*VLOOKUP(Table1[[#This Row],[Turbine/Engine Technology]],Technology_HR!$A$2:$B$11,2,FALSE)*10^-6</f>
        <v>3918157.4699999997</v>
      </c>
      <c r="T4104" s="5">
        <f>Table1[[#This Row],[Fuel Consumption (mmBtu)]]*Table1[[#This Row],[Emission Factor (kg CO2/ mmBtu)]]*10^3</f>
        <v>207897435358.19998</v>
      </c>
      <c r="U4104" s="3">
        <f>Table1[[#This Row],[Emissions (g CO2)]]/(Table1[[#This Row],[Generation (TWh)]]*10^9)</f>
        <v>400.54993999999999</v>
      </c>
    </row>
    <row r="4105" spans="1:21" x14ac:dyDescent="0.35">
      <c r="A4105" t="s">
        <v>1290</v>
      </c>
      <c r="B4105" t="s">
        <v>3239</v>
      </c>
      <c r="C4105" t="str">
        <f>SUBSTITUTE(Table1[[#This Row],[Fuel]],", ",",")</f>
        <v>fossil gas: natural gas</v>
      </c>
      <c r="D4105" t="s">
        <v>3239</v>
      </c>
      <c r="H4105" t="s">
        <v>3440</v>
      </c>
      <c r="I4105">
        <v>70</v>
      </c>
      <c r="J4105" t="s">
        <v>3446</v>
      </c>
      <c r="K4105">
        <v>1991</v>
      </c>
      <c r="L4105" t="s">
        <v>29</v>
      </c>
      <c r="M4105" t="s">
        <v>29</v>
      </c>
      <c r="N4105">
        <v>32.244166999999997</v>
      </c>
      <c r="O4105">
        <v>51.426389</v>
      </c>
      <c r="P4105" t="s">
        <v>3522</v>
      </c>
      <c r="Q4105" s="3">
        <f>Table1[[#This Row],[Capacity (MW)]]*0.395*8760*10^-6</f>
        <v>0.24221400000000001</v>
      </c>
      <c r="R4105" s="3" cm="1">
        <f t="array" ref="R4105">AVERAGE(VLOOKUP(_xlfn.TEXTSPLIT(Table1[[#This Row],[Fuel (no space after comma)]], ","), FuelList_Final_EF!$A$2:$B$65, 2, FALSE))</f>
        <v>53.06</v>
      </c>
      <c r="S4105" s="3">
        <f>Table1[[#This Row],[Generation (TWh)]]*10^9*VLOOKUP(Table1[[#This Row],[Turbine/Engine Technology]],Technology_HR!$A$2:$B$11,2,FALSE)*10^-6</f>
        <v>2491170.9899999998</v>
      </c>
      <c r="T4105" s="5">
        <f>Table1[[#This Row],[Fuel Consumption (mmBtu)]]*Table1[[#This Row],[Emission Factor (kg CO2/ mmBtu)]]*10^3</f>
        <v>132181532729.39999</v>
      </c>
      <c r="U4105" s="3">
        <f>Table1[[#This Row],[Emissions (g CO2)]]/(Table1[[#This Row],[Generation (TWh)]]*10^9)</f>
        <v>545.72209999999995</v>
      </c>
    </row>
    <row r="4106" spans="1:21" x14ac:dyDescent="0.35">
      <c r="A4106" t="s">
        <v>1290</v>
      </c>
      <c r="B4106" t="s">
        <v>3239</v>
      </c>
      <c r="C4106" t="str">
        <f>SUBSTITUTE(Table1[[#This Row],[Fuel]],", ",",")</f>
        <v>fossil gas: natural gas</v>
      </c>
      <c r="D4106" t="s">
        <v>3239</v>
      </c>
      <c r="H4106" t="s">
        <v>3440</v>
      </c>
      <c r="I4106">
        <v>70</v>
      </c>
      <c r="J4106" t="s">
        <v>3446</v>
      </c>
      <c r="K4106">
        <v>1991</v>
      </c>
      <c r="L4106" t="s">
        <v>29</v>
      </c>
      <c r="M4106" t="s">
        <v>29</v>
      </c>
      <c r="N4106">
        <v>32.244166999999997</v>
      </c>
      <c r="O4106">
        <v>51.426389</v>
      </c>
      <c r="P4106" t="s">
        <v>3522</v>
      </c>
      <c r="Q4106" s="3">
        <f>Table1[[#This Row],[Capacity (MW)]]*0.395*8760*10^-6</f>
        <v>0.24221400000000001</v>
      </c>
      <c r="R4106" s="3" cm="1">
        <f t="array" ref="R4106">AVERAGE(VLOOKUP(_xlfn.TEXTSPLIT(Table1[[#This Row],[Fuel (no space after comma)]], ","), FuelList_Final_EF!$A$2:$B$65, 2, FALSE))</f>
        <v>53.06</v>
      </c>
      <c r="S4106" s="3">
        <f>Table1[[#This Row],[Generation (TWh)]]*10^9*VLOOKUP(Table1[[#This Row],[Turbine/Engine Technology]],Technology_HR!$A$2:$B$11,2,FALSE)*10^-6</f>
        <v>2491170.9899999998</v>
      </c>
      <c r="T4106" s="5">
        <f>Table1[[#This Row],[Fuel Consumption (mmBtu)]]*Table1[[#This Row],[Emission Factor (kg CO2/ mmBtu)]]*10^3</f>
        <v>132181532729.39999</v>
      </c>
      <c r="U4106" s="3">
        <f>Table1[[#This Row],[Emissions (g CO2)]]/(Table1[[#This Row],[Generation (TWh)]]*10^9)</f>
        <v>545.72209999999995</v>
      </c>
    </row>
    <row r="4107" spans="1:21" x14ac:dyDescent="0.35">
      <c r="A4107" t="s">
        <v>1290</v>
      </c>
      <c r="B4107" t="s">
        <v>3239</v>
      </c>
      <c r="C4107" t="str">
        <f>SUBSTITUTE(Table1[[#This Row],[Fuel]],", ",",")</f>
        <v>fossil gas: natural gas</v>
      </c>
      <c r="D4107" t="s">
        <v>3239</v>
      </c>
      <c r="H4107" t="s">
        <v>3440</v>
      </c>
      <c r="I4107">
        <v>70</v>
      </c>
      <c r="J4107" t="s">
        <v>3446</v>
      </c>
      <c r="K4107">
        <v>1991</v>
      </c>
      <c r="L4107" t="s">
        <v>29</v>
      </c>
      <c r="M4107" t="s">
        <v>29</v>
      </c>
      <c r="N4107">
        <v>32.244166999999997</v>
      </c>
      <c r="O4107">
        <v>51.426389</v>
      </c>
      <c r="P4107" t="s">
        <v>3522</v>
      </c>
      <c r="Q4107" s="3">
        <f>Table1[[#This Row],[Capacity (MW)]]*0.395*8760*10^-6</f>
        <v>0.24221400000000001</v>
      </c>
      <c r="R4107" s="3" cm="1">
        <f t="array" ref="R4107">AVERAGE(VLOOKUP(_xlfn.TEXTSPLIT(Table1[[#This Row],[Fuel (no space after comma)]], ","), FuelList_Final_EF!$A$2:$B$65, 2, FALSE))</f>
        <v>53.06</v>
      </c>
      <c r="S4107" s="3">
        <f>Table1[[#This Row],[Generation (TWh)]]*10^9*VLOOKUP(Table1[[#This Row],[Turbine/Engine Technology]],Technology_HR!$A$2:$B$11,2,FALSE)*10^-6</f>
        <v>2491170.9899999998</v>
      </c>
      <c r="T4107" s="5">
        <f>Table1[[#This Row],[Fuel Consumption (mmBtu)]]*Table1[[#This Row],[Emission Factor (kg CO2/ mmBtu)]]*10^3</f>
        <v>132181532729.39999</v>
      </c>
      <c r="U4107" s="3">
        <f>Table1[[#This Row],[Emissions (g CO2)]]/(Table1[[#This Row],[Generation (TWh)]]*10^9)</f>
        <v>545.72209999999995</v>
      </c>
    </row>
    <row r="4108" spans="1:21" x14ac:dyDescent="0.35">
      <c r="A4108" t="s">
        <v>1290</v>
      </c>
      <c r="B4108" t="s">
        <v>3239</v>
      </c>
      <c r="C4108" t="str">
        <f>SUBSTITUTE(Table1[[#This Row],[Fuel]],", ",",")</f>
        <v>fossil gas: natural gas</v>
      </c>
      <c r="D4108" t="s">
        <v>3239</v>
      </c>
      <c r="H4108" t="s">
        <v>3436</v>
      </c>
      <c r="I4108">
        <v>108</v>
      </c>
      <c r="J4108" t="s">
        <v>3446</v>
      </c>
      <c r="K4108">
        <v>2004</v>
      </c>
      <c r="L4108" t="s">
        <v>29</v>
      </c>
      <c r="M4108" t="s">
        <v>29</v>
      </c>
      <c r="N4108">
        <v>32.244166999999997</v>
      </c>
      <c r="O4108">
        <v>51.426389</v>
      </c>
      <c r="P4108" t="s">
        <v>3522</v>
      </c>
      <c r="Q4108" s="3">
        <f>Table1[[#This Row],[Capacity (MW)]]*0.395*8760*10^-6</f>
        <v>0.37370160000000002</v>
      </c>
      <c r="R4108" s="3" cm="1">
        <f t="array" ref="R4108">AVERAGE(VLOOKUP(_xlfn.TEXTSPLIT(Table1[[#This Row],[Fuel (no space after comma)]], ","), FuelList_Final_EF!$A$2:$B$65, 2, FALSE))</f>
        <v>53.06</v>
      </c>
      <c r="S4108" s="3">
        <f>Table1[[#This Row],[Generation (TWh)]]*10^9*VLOOKUP(Table1[[#This Row],[Turbine/Engine Technology]],Technology_HR!$A$2:$B$11,2,FALSE)*10^-6</f>
        <v>4114454.6159999999</v>
      </c>
      <c r="T4108" s="5">
        <f>Table1[[#This Row],[Fuel Consumption (mmBtu)]]*Table1[[#This Row],[Emission Factor (kg CO2/ mmBtu)]]*10^3</f>
        <v>218312961924.96002</v>
      </c>
      <c r="U4108" s="3">
        <f>Table1[[#This Row],[Emissions (g CO2)]]/(Table1[[#This Row],[Generation (TWh)]]*10^9)</f>
        <v>584.19060000000002</v>
      </c>
    </row>
    <row r="4109" spans="1:21" x14ac:dyDescent="0.35">
      <c r="A4109" t="s">
        <v>1290</v>
      </c>
      <c r="B4109" t="s">
        <v>3239</v>
      </c>
      <c r="C4109" t="str">
        <f>SUBSTITUTE(Table1[[#This Row],[Fuel]],", ",",")</f>
        <v>fossil gas: natural gas</v>
      </c>
      <c r="D4109" t="s">
        <v>3239</v>
      </c>
      <c r="H4109" t="s">
        <v>3438</v>
      </c>
      <c r="I4109">
        <v>914</v>
      </c>
      <c r="J4109" t="s">
        <v>3446</v>
      </c>
      <c r="K4109">
        <v>2023</v>
      </c>
      <c r="L4109" t="s">
        <v>29</v>
      </c>
      <c r="M4109" t="s">
        <v>29</v>
      </c>
      <c r="N4109">
        <v>32.244166999999997</v>
      </c>
      <c r="O4109">
        <v>51.426389</v>
      </c>
      <c r="P4109" t="s">
        <v>3522</v>
      </c>
      <c r="Q4109" s="3">
        <f>Table1[[#This Row],[Capacity (MW)]]*0.395*8760*10^-6</f>
        <v>3.1626228000000003</v>
      </c>
      <c r="R4109" s="3" cm="1">
        <f t="array" ref="R4109">AVERAGE(VLOOKUP(_xlfn.TEXTSPLIT(Table1[[#This Row],[Fuel (no space after comma)]], ","), FuelList_Final_EF!$A$2:$B$65, 2, FALSE))</f>
        <v>53.06</v>
      </c>
      <c r="S4109" s="3">
        <f>Table1[[#This Row],[Generation (TWh)]]*10^9*VLOOKUP(Table1[[#This Row],[Turbine/Engine Technology]],Technology_HR!$A$2:$B$11,2,FALSE)*10^-6</f>
        <v>23874639.517200004</v>
      </c>
      <c r="T4109" s="5">
        <f>Table1[[#This Row],[Fuel Consumption (mmBtu)]]*Table1[[#This Row],[Emission Factor (kg CO2/ mmBtu)]]*10^3</f>
        <v>1266788372782.6323</v>
      </c>
      <c r="U4109" s="3">
        <f>Table1[[#This Row],[Emissions (g CO2)]]/(Table1[[#This Row],[Generation (TWh)]]*10^9)</f>
        <v>400.54994000000005</v>
      </c>
    </row>
    <row r="4110" spans="1:21" x14ac:dyDescent="0.35">
      <c r="A4110" t="s">
        <v>1290</v>
      </c>
      <c r="B4110" t="s">
        <v>3245</v>
      </c>
      <c r="C4110" t="str">
        <f>SUBSTITUTE(Table1[[#This Row],[Fuel]],", ",",")</f>
        <v>fossil gas: unknown</v>
      </c>
      <c r="D4110" t="s">
        <v>3245</v>
      </c>
      <c r="H4110" t="s">
        <v>59</v>
      </c>
      <c r="I4110">
        <v>1500</v>
      </c>
      <c r="J4110" t="s">
        <v>3452</v>
      </c>
      <c r="K4110" t="s">
        <v>29</v>
      </c>
      <c r="L4110" t="s">
        <v>29</v>
      </c>
      <c r="M4110" t="s">
        <v>29</v>
      </c>
      <c r="N4110">
        <v>32.244166999999997</v>
      </c>
      <c r="O4110">
        <v>51.426389</v>
      </c>
      <c r="P4110" t="s">
        <v>3522</v>
      </c>
      <c r="Q4110" s="3">
        <f>Table1[[#This Row],[Capacity (MW)]]*0.395*8760*10^-6</f>
        <v>5.1902999999999997</v>
      </c>
      <c r="R4110" s="3" cm="1">
        <f t="array" ref="R4110">AVERAGE(VLOOKUP(_xlfn.TEXTSPLIT(Table1[[#This Row],[Fuel (no space after comma)]], ","), FuelList_Final_EF!$A$2:$B$65, 2, FALSE))</f>
        <v>60.319163943067998</v>
      </c>
      <c r="S4110" s="3">
        <f>Table1[[#This Row],[Generation (TWh)]]*10^9*VLOOKUP(Table1[[#This Row],[Turbine/Engine Technology]],Technology_HR!$A$2:$B$11,2,FALSE)*10^-6</f>
        <v>43056133.649999999</v>
      </c>
      <c r="T4110" s="5">
        <f>Table1[[#This Row],[Fuel Consumption (mmBtu)]]*Table1[[#This Row],[Emission Factor (kg CO2/ mmBtu)]]*10^3</f>
        <v>2597109984388.9966</v>
      </c>
      <c r="U4110" s="3">
        <f>Table1[[#This Row],[Emissions (g CO2)]]/(Table1[[#This Row],[Generation (TWh)]]*10^9)</f>
        <v>500.37762448972057</v>
      </c>
    </row>
    <row r="4111" spans="1:21" x14ac:dyDescent="0.35">
      <c r="A4111" t="s">
        <v>1291</v>
      </c>
      <c r="B4111" t="s">
        <v>3240</v>
      </c>
      <c r="C4111" t="str">
        <f>SUBSTITUTE(Table1[[#This Row],[Fuel]],", ",",")</f>
        <v>fossil gas: natural gas,fossil liquids: diesel</v>
      </c>
      <c r="D4111" t="s">
        <v>3239</v>
      </c>
      <c r="E4111" t="s">
        <v>3258</v>
      </c>
      <c r="H4111" t="s">
        <v>3436</v>
      </c>
      <c r="I4111">
        <v>123.4</v>
      </c>
      <c r="J4111" t="s">
        <v>3446</v>
      </c>
      <c r="K4111">
        <v>2006</v>
      </c>
      <c r="L4111" t="s">
        <v>29</v>
      </c>
      <c r="M4111" t="s">
        <v>29</v>
      </c>
      <c r="N4111">
        <v>27.554665</v>
      </c>
      <c r="O4111">
        <v>52.549903</v>
      </c>
      <c r="P4111" t="s">
        <v>3522</v>
      </c>
      <c r="Q4111" s="3">
        <f>Table1[[#This Row],[Capacity (MW)]]*0.395*8760*10^-6</f>
        <v>0.42698867999999995</v>
      </c>
      <c r="R4111" s="3" cm="1">
        <f t="array" ref="R4111">AVERAGE(VLOOKUP(_xlfn.TEXTSPLIT(Table1[[#This Row],[Fuel (no space after comma)]], ","), FuelList_Final_EF!$A$2:$B$65, 2, FALSE))</f>
        <v>65.583341148886291</v>
      </c>
      <c r="S4111" s="3">
        <f>Table1[[#This Row],[Generation (TWh)]]*10^9*VLOOKUP(Table1[[#This Row],[Turbine/Engine Technology]],Technology_HR!$A$2:$B$11,2,FALSE)*10^-6</f>
        <v>4701145.366799999</v>
      </c>
      <c r="T4111" s="5">
        <f>Table1[[#This Row],[Fuel Consumption (mmBtu)]]*Table1[[#This Row],[Emission Factor (kg CO2/ mmBtu)]]*10^3</f>
        <v>308316820381.35052</v>
      </c>
      <c r="U4111" s="3">
        <f>Table1[[#This Row],[Emissions (g CO2)]]/(Table1[[#This Row],[Generation (TWh)]]*10^9)</f>
        <v>722.072586049238</v>
      </c>
    </row>
    <row r="4112" spans="1:21" x14ac:dyDescent="0.35">
      <c r="A4112" t="s">
        <v>1291</v>
      </c>
      <c r="B4112" t="s">
        <v>3240</v>
      </c>
      <c r="C4112" t="str">
        <f>SUBSTITUTE(Table1[[#This Row],[Fuel]],", ",",")</f>
        <v>fossil gas: natural gas,fossil liquids: diesel</v>
      </c>
      <c r="D4112" t="s">
        <v>3239</v>
      </c>
      <c r="E4112" t="s">
        <v>3258</v>
      </c>
      <c r="H4112" t="s">
        <v>3436</v>
      </c>
      <c r="I4112">
        <v>123.4</v>
      </c>
      <c r="J4112" t="s">
        <v>3446</v>
      </c>
      <c r="K4112">
        <v>2006</v>
      </c>
      <c r="L4112" t="s">
        <v>29</v>
      </c>
      <c r="M4112" t="s">
        <v>29</v>
      </c>
      <c r="N4112">
        <v>27.554665</v>
      </c>
      <c r="O4112">
        <v>52.549903</v>
      </c>
      <c r="P4112" t="s">
        <v>3522</v>
      </c>
      <c r="Q4112" s="3">
        <f>Table1[[#This Row],[Capacity (MW)]]*0.395*8760*10^-6</f>
        <v>0.42698867999999995</v>
      </c>
      <c r="R4112" s="3" cm="1">
        <f t="array" ref="R4112">AVERAGE(VLOOKUP(_xlfn.TEXTSPLIT(Table1[[#This Row],[Fuel (no space after comma)]], ","), FuelList_Final_EF!$A$2:$B$65, 2, FALSE))</f>
        <v>65.583341148886291</v>
      </c>
      <c r="S4112" s="3">
        <f>Table1[[#This Row],[Generation (TWh)]]*10^9*VLOOKUP(Table1[[#This Row],[Turbine/Engine Technology]],Technology_HR!$A$2:$B$11,2,FALSE)*10^-6</f>
        <v>4701145.366799999</v>
      </c>
      <c r="T4112" s="5">
        <f>Table1[[#This Row],[Fuel Consumption (mmBtu)]]*Table1[[#This Row],[Emission Factor (kg CO2/ mmBtu)]]*10^3</f>
        <v>308316820381.35052</v>
      </c>
      <c r="U4112" s="3">
        <f>Table1[[#This Row],[Emissions (g CO2)]]/(Table1[[#This Row],[Generation (TWh)]]*10^9)</f>
        <v>722.072586049238</v>
      </c>
    </row>
    <row r="4113" spans="1:21" x14ac:dyDescent="0.35">
      <c r="A4113" t="s">
        <v>1291</v>
      </c>
      <c r="B4113" t="s">
        <v>3240</v>
      </c>
      <c r="C4113" t="str">
        <f>SUBSTITUTE(Table1[[#This Row],[Fuel]],", ",",")</f>
        <v>fossil gas: natural gas,fossil liquids: diesel</v>
      </c>
      <c r="D4113" t="s">
        <v>3239</v>
      </c>
      <c r="E4113" t="s">
        <v>3258</v>
      </c>
      <c r="H4113" t="s">
        <v>3436</v>
      </c>
      <c r="I4113">
        <v>123.4</v>
      </c>
      <c r="J4113" t="s">
        <v>3446</v>
      </c>
      <c r="K4113">
        <v>2006</v>
      </c>
      <c r="L4113" t="s">
        <v>29</v>
      </c>
      <c r="M4113" t="s">
        <v>29</v>
      </c>
      <c r="N4113">
        <v>27.554665</v>
      </c>
      <c r="O4113">
        <v>52.549903</v>
      </c>
      <c r="P4113" t="s">
        <v>3522</v>
      </c>
      <c r="Q4113" s="3">
        <f>Table1[[#This Row],[Capacity (MW)]]*0.395*8760*10^-6</f>
        <v>0.42698867999999995</v>
      </c>
      <c r="R4113" s="3" cm="1">
        <f t="array" ref="R4113">AVERAGE(VLOOKUP(_xlfn.TEXTSPLIT(Table1[[#This Row],[Fuel (no space after comma)]], ","), FuelList_Final_EF!$A$2:$B$65, 2, FALSE))</f>
        <v>65.583341148886291</v>
      </c>
      <c r="S4113" s="3">
        <f>Table1[[#This Row],[Generation (TWh)]]*10^9*VLOOKUP(Table1[[#This Row],[Turbine/Engine Technology]],Technology_HR!$A$2:$B$11,2,FALSE)*10^-6</f>
        <v>4701145.366799999</v>
      </c>
      <c r="T4113" s="5">
        <f>Table1[[#This Row],[Fuel Consumption (mmBtu)]]*Table1[[#This Row],[Emission Factor (kg CO2/ mmBtu)]]*10^3</f>
        <v>308316820381.35052</v>
      </c>
      <c r="U4113" s="3">
        <f>Table1[[#This Row],[Emissions (g CO2)]]/(Table1[[#This Row],[Generation (TWh)]]*10^9)</f>
        <v>722.072586049238</v>
      </c>
    </row>
    <row r="4114" spans="1:21" x14ac:dyDescent="0.35">
      <c r="A4114" t="s">
        <v>1291</v>
      </c>
      <c r="B4114" t="s">
        <v>3240</v>
      </c>
      <c r="C4114" t="str">
        <f>SUBSTITUTE(Table1[[#This Row],[Fuel]],", ",",")</f>
        <v>fossil gas: natural gas,fossil liquids: diesel</v>
      </c>
      <c r="D4114" t="s">
        <v>3239</v>
      </c>
      <c r="E4114" t="s">
        <v>3258</v>
      </c>
      <c r="H4114" t="s">
        <v>3436</v>
      </c>
      <c r="I4114">
        <v>123.4</v>
      </c>
      <c r="J4114" t="s">
        <v>3446</v>
      </c>
      <c r="K4114">
        <v>2006</v>
      </c>
      <c r="L4114" t="s">
        <v>29</v>
      </c>
      <c r="M4114" t="s">
        <v>29</v>
      </c>
      <c r="N4114">
        <v>27.554665</v>
      </c>
      <c r="O4114">
        <v>52.549903</v>
      </c>
      <c r="P4114" t="s">
        <v>3522</v>
      </c>
      <c r="Q4114" s="3">
        <f>Table1[[#This Row],[Capacity (MW)]]*0.395*8760*10^-6</f>
        <v>0.42698867999999995</v>
      </c>
      <c r="R4114" s="3" cm="1">
        <f t="array" ref="R4114">AVERAGE(VLOOKUP(_xlfn.TEXTSPLIT(Table1[[#This Row],[Fuel (no space after comma)]], ","), FuelList_Final_EF!$A$2:$B$65, 2, FALSE))</f>
        <v>65.583341148886291</v>
      </c>
      <c r="S4114" s="3">
        <f>Table1[[#This Row],[Generation (TWh)]]*10^9*VLOOKUP(Table1[[#This Row],[Turbine/Engine Technology]],Technology_HR!$A$2:$B$11,2,FALSE)*10^-6</f>
        <v>4701145.366799999</v>
      </c>
      <c r="T4114" s="5">
        <f>Table1[[#This Row],[Fuel Consumption (mmBtu)]]*Table1[[#This Row],[Emission Factor (kg CO2/ mmBtu)]]*10^3</f>
        <v>308316820381.35052</v>
      </c>
      <c r="U4114" s="3">
        <f>Table1[[#This Row],[Emissions (g CO2)]]/(Table1[[#This Row],[Generation (TWh)]]*10^9)</f>
        <v>722.072586049238</v>
      </c>
    </row>
    <row r="4115" spans="1:21" x14ac:dyDescent="0.35">
      <c r="A4115" t="s">
        <v>1291</v>
      </c>
      <c r="B4115" t="s">
        <v>3240</v>
      </c>
      <c r="C4115" t="str">
        <f>SUBSTITUTE(Table1[[#This Row],[Fuel]],", ",",")</f>
        <v>fossil gas: natural gas,fossil liquids: diesel</v>
      </c>
      <c r="D4115" t="s">
        <v>3239</v>
      </c>
      <c r="E4115" t="s">
        <v>3258</v>
      </c>
      <c r="H4115" t="s">
        <v>3436</v>
      </c>
      <c r="I4115">
        <v>123.4</v>
      </c>
      <c r="J4115" t="s">
        <v>3446</v>
      </c>
      <c r="K4115">
        <v>2006</v>
      </c>
      <c r="L4115" t="s">
        <v>29</v>
      </c>
      <c r="M4115" t="s">
        <v>29</v>
      </c>
      <c r="N4115">
        <v>27.554665</v>
      </c>
      <c r="O4115">
        <v>52.549903</v>
      </c>
      <c r="P4115" t="s">
        <v>3522</v>
      </c>
      <c r="Q4115" s="3">
        <f>Table1[[#This Row],[Capacity (MW)]]*0.395*8760*10^-6</f>
        <v>0.42698867999999995</v>
      </c>
      <c r="R4115" s="3" cm="1">
        <f t="array" ref="R4115">AVERAGE(VLOOKUP(_xlfn.TEXTSPLIT(Table1[[#This Row],[Fuel (no space after comma)]], ","), FuelList_Final_EF!$A$2:$B$65, 2, FALSE))</f>
        <v>65.583341148886291</v>
      </c>
      <c r="S4115" s="3">
        <f>Table1[[#This Row],[Generation (TWh)]]*10^9*VLOOKUP(Table1[[#This Row],[Turbine/Engine Technology]],Technology_HR!$A$2:$B$11,2,FALSE)*10^-6</f>
        <v>4701145.366799999</v>
      </c>
      <c r="T4115" s="5">
        <f>Table1[[#This Row],[Fuel Consumption (mmBtu)]]*Table1[[#This Row],[Emission Factor (kg CO2/ mmBtu)]]*10^3</f>
        <v>308316820381.35052</v>
      </c>
      <c r="U4115" s="3">
        <f>Table1[[#This Row],[Emissions (g CO2)]]/(Table1[[#This Row],[Generation (TWh)]]*10^9)</f>
        <v>722.072586049238</v>
      </c>
    </row>
    <row r="4116" spans="1:21" x14ac:dyDescent="0.35">
      <c r="A4116" t="s">
        <v>1291</v>
      </c>
      <c r="B4116" t="s">
        <v>3240</v>
      </c>
      <c r="C4116" t="str">
        <f>SUBSTITUTE(Table1[[#This Row],[Fuel]],", ",",")</f>
        <v>fossil gas: natural gas,fossil liquids: diesel</v>
      </c>
      <c r="D4116" t="s">
        <v>3239</v>
      </c>
      <c r="E4116" t="s">
        <v>3258</v>
      </c>
      <c r="H4116" t="s">
        <v>3436</v>
      </c>
      <c r="I4116">
        <v>123.4</v>
      </c>
      <c r="J4116" t="s">
        <v>3446</v>
      </c>
      <c r="K4116">
        <v>2006</v>
      </c>
      <c r="L4116" t="s">
        <v>29</v>
      </c>
      <c r="M4116" t="s">
        <v>29</v>
      </c>
      <c r="N4116">
        <v>27.554665</v>
      </c>
      <c r="O4116">
        <v>52.549903</v>
      </c>
      <c r="P4116" t="s">
        <v>3522</v>
      </c>
      <c r="Q4116" s="3">
        <f>Table1[[#This Row],[Capacity (MW)]]*0.395*8760*10^-6</f>
        <v>0.42698867999999995</v>
      </c>
      <c r="R4116" s="3" cm="1">
        <f t="array" ref="R4116">AVERAGE(VLOOKUP(_xlfn.TEXTSPLIT(Table1[[#This Row],[Fuel (no space after comma)]], ","), FuelList_Final_EF!$A$2:$B$65, 2, FALSE))</f>
        <v>65.583341148886291</v>
      </c>
      <c r="S4116" s="3">
        <f>Table1[[#This Row],[Generation (TWh)]]*10^9*VLOOKUP(Table1[[#This Row],[Turbine/Engine Technology]],Technology_HR!$A$2:$B$11,2,FALSE)*10^-6</f>
        <v>4701145.366799999</v>
      </c>
      <c r="T4116" s="5">
        <f>Table1[[#This Row],[Fuel Consumption (mmBtu)]]*Table1[[#This Row],[Emission Factor (kg CO2/ mmBtu)]]*10^3</f>
        <v>308316820381.35052</v>
      </c>
      <c r="U4116" s="3">
        <f>Table1[[#This Row],[Emissions (g CO2)]]/(Table1[[#This Row],[Generation (TWh)]]*10^9)</f>
        <v>722.072586049238</v>
      </c>
    </row>
    <row r="4117" spans="1:21" x14ac:dyDescent="0.35">
      <c r="A4117" t="s">
        <v>1291</v>
      </c>
      <c r="B4117" t="s">
        <v>3240</v>
      </c>
      <c r="C4117" t="str">
        <f>SUBSTITUTE(Table1[[#This Row],[Fuel]],", ",",")</f>
        <v>fossil gas: natural gas,fossil liquids: diesel</v>
      </c>
      <c r="D4117" t="s">
        <v>3239</v>
      </c>
      <c r="E4117" t="s">
        <v>3258</v>
      </c>
      <c r="H4117" t="s">
        <v>3436</v>
      </c>
      <c r="I4117">
        <v>123.4</v>
      </c>
      <c r="J4117" t="s">
        <v>3446</v>
      </c>
      <c r="K4117">
        <v>2012</v>
      </c>
      <c r="L4117" t="s">
        <v>29</v>
      </c>
      <c r="M4117" t="s">
        <v>29</v>
      </c>
      <c r="N4117">
        <v>27.554665</v>
      </c>
      <c r="O4117">
        <v>52.549903</v>
      </c>
      <c r="P4117" t="s">
        <v>3522</v>
      </c>
      <c r="Q4117" s="3">
        <f>Table1[[#This Row],[Capacity (MW)]]*0.395*8760*10^-6</f>
        <v>0.42698867999999995</v>
      </c>
      <c r="R4117" s="3" cm="1">
        <f t="array" ref="R4117">AVERAGE(VLOOKUP(_xlfn.TEXTSPLIT(Table1[[#This Row],[Fuel (no space after comma)]], ","), FuelList_Final_EF!$A$2:$B$65, 2, FALSE))</f>
        <v>65.583341148886291</v>
      </c>
      <c r="S4117" s="3">
        <f>Table1[[#This Row],[Generation (TWh)]]*10^9*VLOOKUP(Table1[[#This Row],[Turbine/Engine Technology]],Technology_HR!$A$2:$B$11,2,FALSE)*10^-6</f>
        <v>4701145.366799999</v>
      </c>
      <c r="T4117" s="5">
        <f>Table1[[#This Row],[Fuel Consumption (mmBtu)]]*Table1[[#This Row],[Emission Factor (kg CO2/ mmBtu)]]*10^3</f>
        <v>308316820381.35052</v>
      </c>
      <c r="U4117" s="3">
        <f>Table1[[#This Row],[Emissions (g CO2)]]/(Table1[[#This Row],[Generation (TWh)]]*10^9)</f>
        <v>722.072586049238</v>
      </c>
    </row>
    <row r="4118" spans="1:21" x14ac:dyDescent="0.35">
      <c r="A4118" t="s">
        <v>1291</v>
      </c>
      <c r="B4118" t="s">
        <v>3240</v>
      </c>
      <c r="C4118" t="str">
        <f>SUBSTITUTE(Table1[[#This Row],[Fuel]],", ",",")</f>
        <v>fossil gas: natural gas,fossil liquids: diesel</v>
      </c>
      <c r="D4118" t="s">
        <v>3239</v>
      </c>
      <c r="E4118" t="s">
        <v>3258</v>
      </c>
      <c r="H4118" t="s">
        <v>3436</v>
      </c>
      <c r="I4118">
        <v>123.4</v>
      </c>
      <c r="J4118" t="s">
        <v>3446</v>
      </c>
      <c r="K4118">
        <v>2012</v>
      </c>
      <c r="L4118" t="s">
        <v>29</v>
      </c>
      <c r="M4118" t="s">
        <v>29</v>
      </c>
      <c r="N4118">
        <v>27.554665</v>
      </c>
      <c r="O4118">
        <v>52.549903</v>
      </c>
      <c r="P4118" t="s">
        <v>3522</v>
      </c>
      <c r="Q4118" s="3">
        <f>Table1[[#This Row],[Capacity (MW)]]*0.395*8760*10^-6</f>
        <v>0.42698867999999995</v>
      </c>
      <c r="R4118" s="3" cm="1">
        <f t="array" ref="R4118">AVERAGE(VLOOKUP(_xlfn.TEXTSPLIT(Table1[[#This Row],[Fuel (no space after comma)]], ","), FuelList_Final_EF!$A$2:$B$65, 2, FALSE))</f>
        <v>65.583341148886291</v>
      </c>
      <c r="S4118" s="3">
        <f>Table1[[#This Row],[Generation (TWh)]]*10^9*VLOOKUP(Table1[[#This Row],[Turbine/Engine Technology]],Technology_HR!$A$2:$B$11,2,FALSE)*10^-6</f>
        <v>4701145.366799999</v>
      </c>
      <c r="T4118" s="5">
        <f>Table1[[#This Row],[Fuel Consumption (mmBtu)]]*Table1[[#This Row],[Emission Factor (kg CO2/ mmBtu)]]*10^3</f>
        <v>308316820381.35052</v>
      </c>
      <c r="U4118" s="3">
        <f>Table1[[#This Row],[Emissions (g CO2)]]/(Table1[[#This Row],[Generation (TWh)]]*10^9)</f>
        <v>722.072586049238</v>
      </c>
    </row>
    <row r="4119" spans="1:21" x14ac:dyDescent="0.35">
      <c r="A4119" t="s">
        <v>1292</v>
      </c>
      <c r="B4119" t="s">
        <v>3333</v>
      </c>
      <c r="C4119" t="str">
        <f>SUBSTITUTE(Table1[[#This Row],[Fuel]],", ",",")</f>
        <v>fossil gas: natural gas,fossil liquids: gasoline</v>
      </c>
      <c r="D4119" t="s">
        <v>3239</v>
      </c>
      <c r="E4119" t="s">
        <v>3666</v>
      </c>
      <c r="H4119" t="s">
        <v>3436</v>
      </c>
      <c r="I4119">
        <v>170</v>
      </c>
      <c r="J4119" t="s">
        <v>3449</v>
      </c>
      <c r="K4119" t="s">
        <v>29</v>
      </c>
      <c r="L4119" t="s">
        <v>29</v>
      </c>
      <c r="M4119" t="s">
        <v>29</v>
      </c>
      <c r="N4119">
        <v>25.296520999999998</v>
      </c>
      <c r="O4119">
        <v>60.641755000000003</v>
      </c>
      <c r="P4119" t="s">
        <v>3522</v>
      </c>
      <c r="Q4119" s="3">
        <f>Table1[[#This Row],[Capacity (MW)]]*0.395*8760*10^-6</f>
        <v>0.58823399999999992</v>
      </c>
      <c r="R4119" s="3" cm="1">
        <f t="array" ref="R4119">AVERAGE(VLOOKUP(_xlfn.TEXTSPLIT(Table1[[#This Row],[Fuel (no space after comma)]], ","), FuelList_Final_EF!$A$2:$B$65, 2, FALSE))</f>
        <v>59.97</v>
      </c>
      <c r="S4119" s="3">
        <f>Table1[[#This Row],[Generation (TWh)]]*10^9*VLOOKUP(Table1[[#This Row],[Turbine/Engine Technology]],Technology_HR!$A$2:$B$11,2,FALSE)*10^-6</f>
        <v>6476456.3399999989</v>
      </c>
      <c r="T4119" s="5">
        <f>Table1[[#This Row],[Fuel Consumption (mmBtu)]]*Table1[[#This Row],[Emission Factor (kg CO2/ mmBtu)]]*10^3</f>
        <v>388393086709.79993</v>
      </c>
      <c r="U4119" s="3">
        <f>Table1[[#This Row],[Emissions (g CO2)]]/(Table1[[#This Row],[Generation (TWh)]]*10^9)</f>
        <v>660.26970000000006</v>
      </c>
    </row>
    <row r="4120" spans="1:21" x14ac:dyDescent="0.35">
      <c r="A4120" t="s">
        <v>1292</v>
      </c>
      <c r="B4120" t="s">
        <v>3333</v>
      </c>
      <c r="C4120" t="str">
        <f>SUBSTITUTE(Table1[[#This Row],[Fuel]],", ",",")</f>
        <v>fossil gas: natural gas,fossil liquids: gasoline</v>
      </c>
      <c r="D4120" t="s">
        <v>3239</v>
      </c>
      <c r="E4120" t="s">
        <v>3666</v>
      </c>
      <c r="H4120" t="s">
        <v>3436</v>
      </c>
      <c r="I4120">
        <v>170</v>
      </c>
      <c r="J4120" t="s">
        <v>3449</v>
      </c>
      <c r="K4120" t="s">
        <v>29</v>
      </c>
      <c r="L4120" t="s">
        <v>29</v>
      </c>
      <c r="M4120" t="s">
        <v>29</v>
      </c>
      <c r="N4120">
        <v>25.296520999999998</v>
      </c>
      <c r="O4120">
        <v>60.641755000000003</v>
      </c>
      <c r="P4120" t="s">
        <v>3522</v>
      </c>
      <c r="Q4120" s="3">
        <f>Table1[[#This Row],[Capacity (MW)]]*0.395*8760*10^-6</f>
        <v>0.58823399999999992</v>
      </c>
      <c r="R4120" s="3" cm="1">
        <f t="array" ref="R4120">AVERAGE(VLOOKUP(_xlfn.TEXTSPLIT(Table1[[#This Row],[Fuel (no space after comma)]], ","), FuelList_Final_EF!$A$2:$B$65, 2, FALSE))</f>
        <v>59.97</v>
      </c>
      <c r="S4120" s="3">
        <f>Table1[[#This Row],[Generation (TWh)]]*10^9*VLOOKUP(Table1[[#This Row],[Turbine/Engine Technology]],Technology_HR!$A$2:$B$11,2,FALSE)*10^-6</f>
        <v>6476456.3399999989</v>
      </c>
      <c r="T4120" s="5">
        <f>Table1[[#This Row],[Fuel Consumption (mmBtu)]]*Table1[[#This Row],[Emission Factor (kg CO2/ mmBtu)]]*10^3</f>
        <v>388393086709.79993</v>
      </c>
      <c r="U4120" s="3">
        <f>Table1[[#This Row],[Emissions (g CO2)]]/(Table1[[#This Row],[Generation (TWh)]]*10^9)</f>
        <v>660.26970000000006</v>
      </c>
    </row>
    <row r="4121" spans="1:21" x14ac:dyDescent="0.35">
      <c r="A4121" t="s">
        <v>1293</v>
      </c>
      <c r="B4121" t="s">
        <v>3243</v>
      </c>
      <c r="C4121" t="str">
        <f>SUBSTITUTE(Table1[[#This Row],[Fuel]],", ",",")</f>
        <v>fossil gas: natural gas,fossil liquids: fuel oil</v>
      </c>
      <c r="D4121" t="s">
        <v>3239</v>
      </c>
      <c r="E4121" t="s">
        <v>3275</v>
      </c>
      <c r="H4121" t="s">
        <v>3440</v>
      </c>
      <c r="I4121">
        <v>156.30000000000001</v>
      </c>
      <c r="J4121" t="s">
        <v>3446</v>
      </c>
      <c r="K4121">
        <v>1973</v>
      </c>
      <c r="L4121" t="s">
        <v>29</v>
      </c>
      <c r="M4121" t="s">
        <v>29</v>
      </c>
      <c r="N4121">
        <v>35.730355000000003</v>
      </c>
      <c r="O4121">
        <v>51.002242000000003</v>
      </c>
      <c r="P4121" t="s">
        <v>3522</v>
      </c>
      <c r="Q4121" s="3">
        <f>Table1[[#This Row],[Capacity (MW)]]*0.395*8760*10^-6</f>
        <v>0.54082926000000009</v>
      </c>
      <c r="R4121" s="3" cm="1">
        <f t="array" ref="R4121">AVERAGE(VLOOKUP(_xlfn.TEXTSPLIT(Table1[[#This Row],[Fuel (no space after comma)]], ","), FuelList_Final_EF!$A$2:$B$65, 2, FALSE))</f>
        <v>65.583341148886291</v>
      </c>
      <c r="S4121" s="3">
        <f>Table1[[#This Row],[Generation (TWh)]]*10^9*VLOOKUP(Table1[[#This Row],[Turbine/Engine Technology]],Technology_HR!$A$2:$B$11,2,FALSE)*10^-6</f>
        <v>5562428.939100001</v>
      </c>
      <c r="T4121" s="5">
        <f>Table1[[#This Row],[Fuel Consumption (mmBtu)]]*Table1[[#This Row],[Emission Factor (kg CO2/ mmBtu)]]*10^3</f>
        <v>364802674729.43298</v>
      </c>
      <c r="U4121" s="3">
        <f>Table1[[#This Row],[Emissions (g CO2)]]/(Table1[[#This Row],[Generation (TWh)]]*10^9)</f>
        <v>674.52466371629544</v>
      </c>
    </row>
    <row r="4122" spans="1:21" x14ac:dyDescent="0.35">
      <c r="A4122" t="s">
        <v>1293</v>
      </c>
      <c r="B4122" t="s">
        <v>3243</v>
      </c>
      <c r="C4122" t="str">
        <f>SUBSTITUTE(Table1[[#This Row],[Fuel]],", ",",")</f>
        <v>fossil gas: natural gas,fossil liquids: fuel oil</v>
      </c>
      <c r="D4122" t="s">
        <v>3239</v>
      </c>
      <c r="E4122" t="s">
        <v>3275</v>
      </c>
      <c r="H4122" t="s">
        <v>3440</v>
      </c>
      <c r="I4122">
        <v>156.30000000000001</v>
      </c>
      <c r="J4122" t="s">
        <v>3446</v>
      </c>
      <c r="K4122">
        <v>1973</v>
      </c>
      <c r="L4122" t="s">
        <v>29</v>
      </c>
      <c r="M4122" t="s">
        <v>29</v>
      </c>
      <c r="N4122">
        <v>35.730355000000003</v>
      </c>
      <c r="O4122">
        <v>51.002242000000003</v>
      </c>
      <c r="P4122" t="s">
        <v>3522</v>
      </c>
      <c r="Q4122" s="3">
        <f>Table1[[#This Row],[Capacity (MW)]]*0.395*8760*10^-6</f>
        <v>0.54082926000000009</v>
      </c>
      <c r="R4122" s="3" cm="1">
        <f t="array" ref="R4122">AVERAGE(VLOOKUP(_xlfn.TEXTSPLIT(Table1[[#This Row],[Fuel (no space after comma)]], ","), FuelList_Final_EF!$A$2:$B$65, 2, FALSE))</f>
        <v>65.583341148886291</v>
      </c>
      <c r="S4122" s="3">
        <f>Table1[[#This Row],[Generation (TWh)]]*10^9*VLOOKUP(Table1[[#This Row],[Turbine/Engine Technology]],Technology_HR!$A$2:$B$11,2,FALSE)*10^-6</f>
        <v>5562428.939100001</v>
      </c>
      <c r="T4122" s="5">
        <f>Table1[[#This Row],[Fuel Consumption (mmBtu)]]*Table1[[#This Row],[Emission Factor (kg CO2/ mmBtu)]]*10^3</f>
        <v>364802674729.43298</v>
      </c>
      <c r="U4122" s="3">
        <f>Table1[[#This Row],[Emissions (g CO2)]]/(Table1[[#This Row],[Generation (TWh)]]*10^9)</f>
        <v>674.52466371629544</v>
      </c>
    </row>
    <row r="4123" spans="1:21" x14ac:dyDescent="0.35">
      <c r="A4123" t="s">
        <v>1293</v>
      </c>
      <c r="B4123" t="s">
        <v>3243</v>
      </c>
      <c r="C4123" t="str">
        <f>SUBSTITUTE(Table1[[#This Row],[Fuel]],", ",",")</f>
        <v>fossil gas: natural gas,fossil liquids: fuel oil</v>
      </c>
      <c r="D4123" t="s">
        <v>3239</v>
      </c>
      <c r="E4123" t="s">
        <v>3275</v>
      </c>
      <c r="H4123" t="s">
        <v>3440</v>
      </c>
      <c r="I4123">
        <v>156.30000000000001</v>
      </c>
      <c r="J4123" t="s">
        <v>3446</v>
      </c>
      <c r="K4123">
        <v>1973</v>
      </c>
      <c r="L4123" t="s">
        <v>29</v>
      </c>
      <c r="M4123" t="s">
        <v>29</v>
      </c>
      <c r="N4123">
        <v>35.730355000000003</v>
      </c>
      <c r="O4123">
        <v>51.002242000000003</v>
      </c>
      <c r="P4123" t="s">
        <v>3522</v>
      </c>
      <c r="Q4123" s="3">
        <f>Table1[[#This Row],[Capacity (MW)]]*0.395*8760*10^-6</f>
        <v>0.54082926000000009</v>
      </c>
      <c r="R4123" s="3" cm="1">
        <f t="array" ref="R4123">AVERAGE(VLOOKUP(_xlfn.TEXTSPLIT(Table1[[#This Row],[Fuel (no space after comma)]], ","), FuelList_Final_EF!$A$2:$B$65, 2, FALSE))</f>
        <v>65.583341148886291</v>
      </c>
      <c r="S4123" s="3">
        <f>Table1[[#This Row],[Generation (TWh)]]*10^9*VLOOKUP(Table1[[#This Row],[Turbine/Engine Technology]],Technology_HR!$A$2:$B$11,2,FALSE)*10^-6</f>
        <v>5562428.939100001</v>
      </c>
      <c r="T4123" s="5">
        <f>Table1[[#This Row],[Fuel Consumption (mmBtu)]]*Table1[[#This Row],[Emission Factor (kg CO2/ mmBtu)]]*10^3</f>
        <v>364802674729.43298</v>
      </c>
      <c r="U4123" s="3">
        <f>Table1[[#This Row],[Emissions (g CO2)]]/(Table1[[#This Row],[Generation (TWh)]]*10^9)</f>
        <v>674.52466371629544</v>
      </c>
    </row>
    <row r="4124" spans="1:21" x14ac:dyDescent="0.35">
      <c r="A4124" t="s">
        <v>1293</v>
      </c>
      <c r="B4124" t="s">
        <v>3243</v>
      </c>
      <c r="C4124" t="str">
        <f>SUBSTITUTE(Table1[[#This Row],[Fuel]],", ",",")</f>
        <v>fossil gas: natural gas,fossil liquids: fuel oil</v>
      </c>
      <c r="D4124" t="s">
        <v>3239</v>
      </c>
      <c r="E4124" t="s">
        <v>3275</v>
      </c>
      <c r="H4124" t="s">
        <v>3440</v>
      </c>
      <c r="I4124">
        <v>156.30000000000001</v>
      </c>
      <c r="J4124" t="s">
        <v>3446</v>
      </c>
      <c r="K4124">
        <v>1973</v>
      </c>
      <c r="L4124" t="s">
        <v>29</v>
      </c>
      <c r="M4124" t="s">
        <v>29</v>
      </c>
      <c r="N4124">
        <v>35.730355000000003</v>
      </c>
      <c r="O4124">
        <v>51.002242000000003</v>
      </c>
      <c r="P4124" t="s">
        <v>3522</v>
      </c>
      <c r="Q4124" s="3">
        <f>Table1[[#This Row],[Capacity (MW)]]*0.395*8760*10^-6</f>
        <v>0.54082926000000009</v>
      </c>
      <c r="R4124" s="3" cm="1">
        <f t="array" ref="R4124">AVERAGE(VLOOKUP(_xlfn.TEXTSPLIT(Table1[[#This Row],[Fuel (no space after comma)]], ","), FuelList_Final_EF!$A$2:$B$65, 2, FALSE))</f>
        <v>65.583341148886291</v>
      </c>
      <c r="S4124" s="3">
        <f>Table1[[#This Row],[Generation (TWh)]]*10^9*VLOOKUP(Table1[[#This Row],[Turbine/Engine Technology]],Technology_HR!$A$2:$B$11,2,FALSE)*10^-6</f>
        <v>5562428.939100001</v>
      </c>
      <c r="T4124" s="5">
        <f>Table1[[#This Row],[Fuel Consumption (mmBtu)]]*Table1[[#This Row],[Emission Factor (kg CO2/ mmBtu)]]*10^3</f>
        <v>364802674729.43298</v>
      </c>
      <c r="U4124" s="3">
        <f>Table1[[#This Row],[Emissions (g CO2)]]/(Table1[[#This Row],[Generation (TWh)]]*10^9)</f>
        <v>674.52466371629544</v>
      </c>
    </row>
    <row r="4125" spans="1:21" x14ac:dyDescent="0.35">
      <c r="A4125" t="s">
        <v>1293</v>
      </c>
      <c r="B4125" t="s">
        <v>3243</v>
      </c>
      <c r="C4125" t="str">
        <f>SUBSTITUTE(Table1[[#This Row],[Fuel]],", ",",")</f>
        <v>fossil gas: natural gas,fossil liquids: fuel oil</v>
      </c>
      <c r="D4125" t="s">
        <v>3239</v>
      </c>
      <c r="E4125" t="s">
        <v>3275</v>
      </c>
      <c r="H4125" t="s">
        <v>3438</v>
      </c>
      <c r="I4125">
        <v>333</v>
      </c>
      <c r="J4125" t="s">
        <v>3446</v>
      </c>
      <c r="K4125">
        <v>2000</v>
      </c>
      <c r="L4125" t="s">
        <v>29</v>
      </c>
      <c r="M4125" t="s">
        <v>29</v>
      </c>
      <c r="N4125">
        <v>35.730355000000003</v>
      </c>
      <c r="O4125">
        <v>51.002242000000003</v>
      </c>
      <c r="P4125" t="s">
        <v>3522</v>
      </c>
      <c r="Q4125" s="3">
        <f>Table1[[#This Row],[Capacity (MW)]]*0.395*8760*10^-6</f>
        <v>1.1522465999999998</v>
      </c>
      <c r="R4125" s="3" cm="1">
        <f t="array" ref="R4125">AVERAGE(VLOOKUP(_xlfn.TEXTSPLIT(Table1[[#This Row],[Fuel (no space after comma)]], ","), FuelList_Final_EF!$A$2:$B$65, 2, FALSE))</f>
        <v>65.583341148886291</v>
      </c>
      <c r="S4125" s="3">
        <f>Table1[[#This Row],[Generation (TWh)]]*10^9*VLOOKUP(Table1[[#This Row],[Turbine/Engine Technology]],Technology_HR!$A$2:$B$11,2,FALSE)*10^-6</f>
        <v>8698309.583399998</v>
      </c>
      <c r="T4125" s="5">
        <f>Table1[[#This Row],[Fuel Consumption (mmBtu)]]*Table1[[#This Row],[Emission Factor (kg CO2/ mmBtu)]]*10^3</f>
        <v>570464204826.74915</v>
      </c>
      <c r="U4125" s="3">
        <f>Table1[[#This Row],[Emissions (g CO2)]]/(Table1[[#This Row],[Generation (TWh)]]*10^9)</f>
        <v>495.0886423329427</v>
      </c>
    </row>
    <row r="4126" spans="1:21" x14ac:dyDescent="0.35">
      <c r="A4126" t="s">
        <v>1293</v>
      </c>
      <c r="B4126" t="s">
        <v>3243</v>
      </c>
      <c r="C4126" t="str">
        <f>SUBSTITUTE(Table1[[#This Row],[Fuel]],", ",",")</f>
        <v>fossil gas: natural gas,fossil liquids: fuel oil</v>
      </c>
      <c r="D4126" t="s">
        <v>3239</v>
      </c>
      <c r="E4126" t="s">
        <v>3275</v>
      </c>
      <c r="H4126" t="s">
        <v>3438</v>
      </c>
      <c r="I4126">
        <v>333</v>
      </c>
      <c r="J4126" t="s">
        <v>3446</v>
      </c>
      <c r="K4126">
        <v>2000</v>
      </c>
      <c r="L4126" t="s">
        <v>29</v>
      </c>
      <c r="M4126" t="s">
        <v>29</v>
      </c>
      <c r="N4126">
        <v>35.730355000000003</v>
      </c>
      <c r="O4126">
        <v>51.002242000000003</v>
      </c>
      <c r="P4126" t="s">
        <v>3522</v>
      </c>
      <c r="Q4126" s="3">
        <f>Table1[[#This Row],[Capacity (MW)]]*0.395*8760*10^-6</f>
        <v>1.1522465999999998</v>
      </c>
      <c r="R4126" s="3" cm="1">
        <f t="array" ref="R4126">AVERAGE(VLOOKUP(_xlfn.TEXTSPLIT(Table1[[#This Row],[Fuel (no space after comma)]], ","), FuelList_Final_EF!$A$2:$B$65, 2, FALSE))</f>
        <v>65.583341148886291</v>
      </c>
      <c r="S4126" s="3">
        <f>Table1[[#This Row],[Generation (TWh)]]*10^9*VLOOKUP(Table1[[#This Row],[Turbine/Engine Technology]],Technology_HR!$A$2:$B$11,2,FALSE)*10^-6</f>
        <v>8698309.583399998</v>
      </c>
      <c r="T4126" s="5">
        <f>Table1[[#This Row],[Fuel Consumption (mmBtu)]]*Table1[[#This Row],[Emission Factor (kg CO2/ mmBtu)]]*10^3</f>
        <v>570464204826.74915</v>
      </c>
      <c r="U4126" s="3">
        <f>Table1[[#This Row],[Emissions (g CO2)]]/(Table1[[#This Row],[Generation (TWh)]]*10^9)</f>
        <v>495.0886423329427</v>
      </c>
    </row>
    <row r="4127" spans="1:21" x14ac:dyDescent="0.35">
      <c r="A4127" t="s">
        <v>1293</v>
      </c>
      <c r="B4127" t="s">
        <v>3243</v>
      </c>
      <c r="C4127" t="str">
        <f>SUBSTITUTE(Table1[[#This Row],[Fuel]],", ",",")</f>
        <v>fossil gas: natural gas,fossil liquids: fuel oil</v>
      </c>
      <c r="D4127" t="s">
        <v>3239</v>
      </c>
      <c r="E4127" t="s">
        <v>3275</v>
      </c>
      <c r="H4127" t="s">
        <v>3438</v>
      </c>
      <c r="I4127">
        <v>333</v>
      </c>
      <c r="J4127" t="s">
        <v>3446</v>
      </c>
      <c r="K4127">
        <v>2000</v>
      </c>
      <c r="L4127" t="s">
        <v>29</v>
      </c>
      <c r="M4127" t="s">
        <v>29</v>
      </c>
      <c r="N4127">
        <v>35.730355000000003</v>
      </c>
      <c r="O4127">
        <v>51.002242000000003</v>
      </c>
      <c r="P4127" t="s">
        <v>3522</v>
      </c>
      <c r="Q4127" s="3">
        <f>Table1[[#This Row],[Capacity (MW)]]*0.395*8760*10^-6</f>
        <v>1.1522465999999998</v>
      </c>
      <c r="R4127" s="3" cm="1">
        <f t="array" ref="R4127">AVERAGE(VLOOKUP(_xlfn.TEXTSPLIT(Table1[[#This Row],[Fuel (no space after comma)]], ","), FuelList_Final_EF!$A$2:$B$65, 2, FALSE))</f>
        <v>65.583341148886291</v>
      </c>
      <c r="S4127" s="3">
        <f>Table1[[#This Row],[Generation (TWh)]]*10^9*VLOOKUP(Table1[[#This Row],[Turbine/Engine Technology]],Technology_HR!$A$2:$B$11,2,FALSE)*10^-6</f>
        <v>8698309.583399998</v>
      </c>
      <c r="T4127" s="5">
        <f>Table1[[#This Row],[Fuel Consumption (mmBtu)]]*Table1[[#This Row],[Emission Factor (kg CO2/ mmBtu)]]*10^3</f>
        <v>570464204826.74915</v>
      </c>
      <c r="U4127" s="3">
        <f>Table1[[#This Row],[Emissions (g CO2)]]/(Table1[[#This Row],[Generation (TWh)]]*10^9)</f>
        <v>495.0886423329427</v>
      </c>
    </row>
    <row r="4128" spans="1:21" x14ac:dyDescent="0.35">
      <c r="A4128" t="s">
        <v>1294</v>
      </c>
      <c r="B4128" t="s">
        <v>3239</v>
      </c>
      <c r="C4128" t="str">
        <f>SUBSTITUTE(Table1[[#This Row],[Fuel]],", ",",")</f>
        <v>fossil gas: natural gas</v>
      </c>
      <c r="D4128" t="s">
        <v>3239</v>
      </c>
      <c r="H4128" t="s">
        <v>3438</v>
      </c>
      <c r="I4128">
        <v>913</v>
      </c>
      <c r="J4128" t="s">
        <v>3447</v>
      </c>
      <c r="K4128" t="s">
        <v>29</v>
      </c>
      <c r="L4128" t="s">
        <v>29</v>
      </c>
      <c r="M4128" t="s">
        <v>29</v>
      </c>
      <c r="N4128">
        <v>27.122723000000001</v>
      </c>
      <c r="O4128">
        <v>56.078448999999999</v>
      </c>
      <c r="P4128" t="s">
        <v>3522</v>
      </c>
      <c r="Q4128" s="3">
        <f>Table1[[#This Row],[Capacity (MW)]]*0.395*8760*10^-6</f>
        <v>3.1591626000000002</v>
      </c>
      <c r="R4128" s="3" cm="1">
        <f t="array" ref="R4128">AVERAGE(VLOOKUP(_xlfn.TEXTSPLIT(Table1[[#This Row],[Fuel (no space after comma)]], ","), FuelList_Final_EF!$A$2:$B$65, 2, FALSE))</f>
        <v>53.06</v>
      </c>
      <c r="S4128" s="3">
        <f>Table1[[#This Row],[Generation (TWh)]]*10^9*VLOOKUP(Table1[[#This Row],[Turbine/Engine Technology]],Technology_HR!$A$2:$B$11,2,FALSE)*10^-6</f>
        <v>23848518.467399999</v>
      </c>
      <c r="T4128" s="5">
        <f>Table1[[#This Row],[Fuel Consumption (mmBtu)]]*Table1[[#This Row],[Emission Factor (kg CO2/ mmBtu)]]*10^3</f>
        <v>1265402389880.2439</v>
      </c>
      <c r="U4128" s="3">
        <f>Table1[[#This Row],[Emissions (g CO2)]]/(Table1[[#This Row],[Generation (TWh)]]*10^9)</f>
        <v>400.54993999999999</v>
      </c>
    </row>
    <row r="4129" spans="1:21" x14ac:dyDescent="0.35">
      <c r="A4129" t="s">
        <v>1295</v>
      </c>
      <c r="B4129" t="s">
        <v>3243</v>
      </c>
      <c r="C4129" t="str">
        <f>SUBSTITUTE(Table1[[#This Row],[Fuel]],", ",",")</f>
        <v>fossil gas: natural gas,fossil liquids: fuel oil</v>
      </c>
      <c r="D4129" t="s">
        <v>3239</v>
      </c>
      <c r="E4129" t="s">
        <v>3275</v>
      </c>
      <c r="H4129" t="s">
        <v>3438</v>
      </c>
      <c r="I4129">
        <v>347</v>
      </c>
      <c r="J4129" t="s">
        <v>3446</v>
      </c>
      <c r="K4129">
        <v>2003</v>
      </c>
      <c r="L4129" t="s">
        <v>29</v>
      </c>
      <c r="M4129" t="s">
        <v>29</v>
      </c>
      <c r="N4129">
        <v>36.2804</v>
      </c>
      <c r="O4129">
        <v>58.7774</v>
      </c>
      <c r="P4129" t="s">
        <v>3522</v>
      </c>
      <c r="Q4129" s="3">
        <f>Table1[[#This Row],[Capacity (MW)]]*0.395*8760*10^-6</f>
        <v>1.2006893999999999</v>
      </c>
      <c r="R4129" s="3" cm="1">
        <f t="array" ref="R4129">AVERAGE(VLOOKUP(_xlfn.TEXTSPLIT(Table1[[#This Row],[Fuel (no space after comma)]], ","), FuelList_Final_EF!$A$2:$B$65, 2, FALSE))</f>
        <v>65.583341148886291</v>
      </c>
      <c r="S4129" s="3">
        <f>Table1[[#This Row],[Generation (TWh)]]*10^9*VLOOKUP(Table1[[#This Row],[Turbine/Engine Technology]],Technology_HR!$A$2:$B$11,2,FALSE)*10^-6</f>
        <v>9064004.2806000002</v>
      </c>
      <c r="T4129" s="5">
        <f>Table1[[#This Row],[Fuel Consumption (mmBtu)]]*Table1[[#This Row],[Emission Factor (kg CO2/ mmBtu)]]*10^3</f>
        <v>594447684909.55542</v>
      </c>
      <c r="U4129" s="3">
        <f>Table1[[#This Row],[Emissions (g CO2)]]/(Table1[[#This Row],[Generation (TWh)]]*10^9)</f>
        <v>495.08864233294258</v>
      </c>
    </row>
    <row r="4130" spans="1:21" x14ac:dyDescent="0.35">
      <c r="A4130" t="s">
        <v>1295</v>
      </c>
      <c r="B4130" t="s">
        <v>3243</v>
      </c>
      <c r="C4130" t="str">
        <f>SUBSTITUTE(Table1[[#This Row],[Fuel]],", ",",")</f>
        <v>fossil gas: natural gas,fossil liquids: fuel oil</v>
      </c>
      <c r="D4130" t="s">
        <v>3239</v>
      </c>
      <c r="E4130" t="s">
        <v>3275</v>
      </c>
      <c r="H4130" t="s">
        <v>3438</v>
      </c>
      <c r="I4130">
        <v>347</v>
      </c>
      <c r="J4130" t="s">
        <v>3446</v>
      </c>
      <c r="K4130">
        <v>2003</v>
      </c>
      <c r="L4130" t="s">
        <v>29</v>
      </c>
      <c r="M4130" t="s">
        <v>29</v>
      </c>
      <c r="N4130">
        <v>36.2804</v>
      </c>
      <c r="O4130">
        <v>58.7774</v>
      </c>
      <c r="P4130" t="s">
        <v>3522</v>
      </c>
      <c r="Q4130" s="3">
        <f>Table1[[#This Row],[Capacity (MW)]]*0.395*8760*10^-6</f>
        <v>1.2006893999999999</v>
      </c>
      <c r="R4130" s="3" cm="1">
        <f t="array" ref="R4130">AVERAGE(VLOOKUP(_xlfn.TEXTSPLIT(Table1[[#This Row],[Fuel (no space after comma)]], ","), FuelList_Final_EF!$A$2:$B$65, 2, FALSE))</f>
        <v>65.583341148886291</v>
      </c>
      <c r="S4130" s="3">
        <f>Table1[[#This Row],[Generation (TWh)]]*10^9*VLOOKUP(Table1[[#This Row],[Turbine/Engine Technology]],Technology_HR!$A$2:$B$11,2,FALSE)*10^-6</f>
        <v>9064004.2806000002</v>
      </c>
      <c r="T4130" s="5">
        <f>Table1[[#This Row],[Fuel Consumption (mmBtu)]]*Table1[[#This Row],[Emission Factor (kg CO2/ mmBtu)]]*10^3</f>
        <v>594447684909.55542</v>
      </c>
      <c r="U4130" s="3">
        <f>Table1[[#This Row],[Emissions (g CO2)]]/(Table1[[#This Row],[Generation (TWh)]]*10^9)</f>
        <v>495.08864233294258</v>
      </c>
    </row>
    <row r="4131" spans="1:21" x14ac:dyDescent="0.35">
      <c r="A4131" t="s">
        <v>1295</v>
      </c>
      <c r="B4131" t="s">
        <v>3243</v>
      </c>
      <c r="C4131" t="str">
        <f>SUBSTITUTE(Table1[[#This Row],[Fuel]],", ",",")</f>
        <v>fossil gas: natural gas,fossil liquids: fuel oil</v>
      </c>
      <c r="D4131" t="s">
        <v>3239</v>
      </c>
      <c r="E4131" t="s">
        <v>3275</v>
      </c>
      <c r="H4131" t="s">
        <v>3438</v>
      </c>
      <c r="I4131">
        <v>347</v>
      </c>
      <c r="J4131" t="s">
        <v>3446</v>
      </c>
      <c r="K4131">
        <v>2003</v>
      </c>
      <c r="L4131" t="s">
        <v>29</v>
      </c>
      <c r="M4131" t="s">
        <v>29</v>
      </c>
      <c r="N4131">
        <v>36.2804</v>
      </c>
      <c r="O4131">
        <v>58.7774</v>
      </c>
      <c r="P4131" t="s">
        <v>3522</v>
      </c>
      <c r="Q4131" s="3">
        <f>Table1[[#This Row],[Capacity (MW)]]*0.395*8760*10^-6</f>
        <v>1.2006893999999999</v>
      </c>
      <c r="R4131" s="3" cm="1">
        <f t="array" ref="R4131">AVERAGE(VLOOKUP(_xlfn.TEXTSPLIT(Table1[[#This Row],[Fuel (no space after comma)]], ","), FuelList_Final_EF!$A$2:$B$65, 2, FALSE))</f>
        <v>65.583341148886291</v>
      </c>
      <c r="S4131" s="3">
        <f>Table1[[#This Row],[Generation (TWh)]]*10^9*VLOOKUP(Table1[[#This Row],[Turbine/Engine Technology]],Technology_HR!$A$2:$B$11,2,FALSE)*10^-6</f>
        <v>9064004.2806000002</v>
      </c>
      <c r="T4131" s="5">
        <f>Table1[[#This Row],[Fuel Consumption (mmBtu)]]*Table1[[#This Row],[Emission Factor (kg CO2/ mmBtu)]]*10^3</f>
        <v>594447684909.55542</v>
      </c>
      <c r="U4131" s="3">
        <f>Table1[[#This Row],[Emissions (g CO2)]]/(Table1[[#This Row],[Generation (TWh)]]*10^9)</f>
        <v>495.08864233294258</v>
      </c>
    </row>
    <row r="4132" spans="1:21" x14ac:dyDescent="0.35">
      <c r="A4132" t="s">
        <v>1296</v>
      </c>
      <c r="B4132" t="s">
        <v>3239</v>
      </c>
      <c r="C4132" t="str">
        <f>SUBSTITUTE(Table1[[#This Row],[Fuel]],", ",",")</f>
        <v>fossil gas: natural gas</v>
      </c>
      <c r="D4132" t="s">
        <v>3239</v>
      </c>
      <c r="H4132" t="s">
        <v>3438</v>
      </c>
      <c r="I4132">
        <v>500</v>
      </c>
      <c r="J4132" t="s">
        <v>3444</v>
      </c>
      <c r="K4132" t="s">
        <v>29</v>
      </c>
      <c r="L4132" t="s">
        <v>29</v>
      </c>
      <c r="M4132" t="s">
        <v>29</v>
      </c>
      <c r="N4132">
        <v>30.760479</v>
      </c>
      <c r="O4132">
        <v>49.701349</v>
      </c>
      <c r="P4132" t="s">
        <v>3522</v>
      </c>
      <c r="Q4132" s="3">
        <f>Table1[[#This Row],[Capacity (MW)]]*0.395*8760*10^-6</f>
        <v>1.7301</v>
      </c>
      <c r="R4132" s="3" cm="1">
        <f t="array" ref="R4132">AVERAGE(VLOOKUP(_xlfn.TEXTSPLIT(Table1[[#This Row],[Fuel (no space after comma)]], ","), FuelList_Final_EF!$A$2:$B$65, 2, FALSE))</f>
        <v>53.06</v>
      </c>
      <c r="S4132" s="3">
        <f>Table1[[#This Row],[Generation (TWh)]]*10^9*VLOOKUP(Table1[[#This Row],[Turbine/Engine Technology]],Technology_HR!$A$2:$B$11,2,FALSE)*10^-6</f>
        <v>13060524.899999999</v>
      </c>
      <c r="T4132" s="5">
        <f>Table1[[#This Row],[Fuel Consumption (mmBtu)]]*Table1[[#This Row],[Emission Factor (kg CO2/ mmBtu)]]*10^3</f>
        <v>692991451194</v>
      </c>
      <c r="U4132" s="3">
        <f>Table1[[#This Row],[Emissions (g CO2)]]/(Table1[[#This Row],[Generation (TWh)]]*10^9)</f>
        <v>400.54993999999999</v>
      </c>
    </row>
    <row r="4133" spans="1:21" x14ac:dyDescent="0.35">
      <c r="A4133" t="s">
        <v>1297</v>
      </c>
      <c r="B4133" t="s">
        <v>3240</v>
      </c>
      <c r="C4133" t="str">
        <f>SUBSTITUTE(Table1[[#This Row],[Fuel]],", ",",")</f>
        <v>fossil gas: natural gas,fossil liquids: diesel</v>
      </c>
      <c r="D4133" t="s">
        <v>3239</v>
      </c>
      <c r="E4133" t="s">
        <v>3258</v>
      </c>
      <c r="H4133" t="s">
        <v>3438</v>
      </c>
      <c r="I4133">
        <v>500</v>
      </c>
      <c r="J4133" t="s">
        <v>3446</v>
      </c>
      <c r="K4133">
        <v>2017</v>
      </c>
      <c r="L4133" t="s">
        <v>29</v>
      </c>
      <c r="M4133" t="s">
        <v>29</v>
      </c>
      <c r="N4133">
        <v>35.462010999999997</v>
      </c>
      <c r="O4133">
        <v>51.012413000000002</v>
      </c>
      <c r="P4133" t="s">
        <v>3522</v>
      </c>
      <c r="Q4133" s="3">
        <f>Table1[[#This Row],[Capacity (MW)]]*0.395*8760*10^-6</f>
        <v>1.7301</v>
      </c>
      <c r="R4133" s="3" cm="1">
        <f t="array" ref="R4133">AVERAGE(VLOOKUP(_xlfn.TEXTSPLIT(Table1[[#This Row],[Fuel (no space after comma)]], ","), FuelList_Final_EF!$A$2:$B$65, 2, FALSE))</f>
        <v>65.583341148886291</v>
      </c>
      <c r="S4133" s="3">
        <f>Table1[[#This Row],[Generation (TWh)]]*10^9*VLOOKUP(Table1[[#This Row],[Turbine/Engine Technology]],Technology_HR!$A$2:$B$11,2,FALSE)*10^-6</f>
        <v>13060524.899999999</v>
      </c>
      <c r="T4133" s="5">
        <f>Table1[[#This Row],[Fuel Consumption (mmBtu)]]*Table1[[#This Row],[Emission Factor (kg CO2/ mmBtu)]]*10^3</f>
        <v>856552860100.22388</v>
      </c>
      <c r="U4133" s="3">
        <f>Table1[[#This Row],[Emissions (g CO2)]]/(Table1[[#This Row],[Generation (TWh)]]*10^9)</f>
        <v>495.08864233294253</v>
      </c>
    </row>
    <row r="4134" spans="1:21" x14ac:dyDescent="0.35">
      <c r="A4134" t="s">
        <v>1297</v>
      </c>
      <c r="B4134" t="s">
        <v>3240</v>
      </c>
      <c r="C4134" t="str">
        <f>SUBSTITUTE(Table1[[#This Row],[Fuel]],", ",",")</f>
        <v>fossil gas: natural gas,fossil liquids: diesel</v>
      </c>
      <c r="D4134" t="s">
        <v>3239</v>
      </c>
      <c r="E4134" t="s">
        <v>3258</v>
      </c>
      <c r="H4134" t="s">
        <v>3438</v>
      </c>
      <c r="I4134">
        <v>500</v>
      </c>
      <c r="J4134" t="s">
        <v>3446</v>
      </c>
      <c r="K4134">
        <v>2018</v>
      </c>
      <c r="L4134" t="s">
        <v>29</v>
      </c>
      <c r="M4134" t="s">
        <v>29</v>
      </c>
      <c r="N4134">
        <v>35.462010999999997</v>
      </c>
      <c r="O4134">
        <v>51.012413000000002</v>
      </c>
      <c r="P4134" t="s">
        <v>3522</v>
      </c>
      <c r="Q4134" s="3">
        <f>Table1[[#This Row],[Capacity (MW)]]*0.395*8760*10^-6</f>
        <v>1.7301</v>
      </c>
      <c r="R4134" s="3" cm="1">
        <f t="array" ref="R4134">AVERAGE(VLOOKUP(_xlfn.TEXTSPLIT(Table1[[#This Row],[Fuel (no space after comma)]], ","), FuelList_Final_EF!$A$2:$B$65, 2, FALSE))</f>
        <v>65.583341148886291</v>
      </c>
      <c r="S4134" s="3">
        <f>Table1[[#This Row],[Generation (TWh)]]*10^9*VLOOKUP(Table1[[#This Row],[Turbine/Engine Technology]],Technology_HR!$A$2:$B$11,2,FALSE)*10^-6</f>
        <v>13060524.899999999</v>
      </c>
      <c r="T4134" s="5">
        <f>Table1[[#This Row],[Fuel Consumption (mmBtu)]]*Table1[[#This Row],[Emission Factor (kg CO2/ mmBtu)]]*10^3</f>
        <v>856552860100.22388</v>
      </c>
      <c r="U4134" s="3">
        <f>Table1[[#This Row],[Emissions (g CO2)]]/(Table1[[#This Row],[Generation (TWh)]]*10^9)</f>
        <v>495.08864233294253</v>
      </c>
    </row>
    <row r="4135" spans="1:21" x14ac:dyDescent="0.35">
      <c r="A4135" t="s">
        <v>1297</v>
      </c>
      <c r="B4135" t="s">
        <v>3240</v>
      </c>
      <c r="C4135" t="str">
        <f>SUBSTITUTE(Table1[[#This Row],[Fuel]],", ",",")</f>
        <v>fossil gas: natural gas,fossil liquids: diesel</v>
      </c>
      <c r="D4135" t="s">
        <v>3239</v>
      </c>
      <c r="E4135" t="s">
        <v>3258</v>
      </c>
      <c r="H4135" t="s">
        <v>3438</v>
      </c>
      <c r="I4135">
        <v>500</v>
      </c>
      <c r="J4135" t="s">
        <v>3446</v>
      </c>
      <c r="K4135">
        <v>2020</v>
      </c>
      <c r="L4135" t="s">
        <v>29</v>
      </c>
      <c r="M4135" t="s">
        <v>29</v>
      </c>
      <c r="N4135">
        <v>35.462010999999997</v>
      </c>
      <c r="O4135">
        <v>51.012413000000002</v>
      </c>
      <c r="P4135" t="s">
        <v>3522</v>
      </c>
      <c r="Q4135" s="3">
        <f>Table1[[#This Row],[Capacity (MW)]]*0.395*8760*10^-6</f>
        <v>1.7301</v>
      </c>
      <c r="R4135" s="3" cm="1">
        <f t="array" ref="R4135">AVERAGE(VLOOKUP(_xlfn.TEXTSPLIT(Table1[[#This Row],[Fuel (no space after comma)]], ","), FuelList_Final_EF!$A$2:$B$65, 2, FALSE))</f>
        <v>65.583341148886291</v>
      </c>
      <c r="S4135" s="3">
        <f>Table1[[#This Row],[Generation (TWh)]]*10^9*VLOOKUP(Table1[[#This Row],[Turbine/Engine Technology]],Technology_HR!$A$2:$B$11,2,FALSE)*10^-6</f>
        <v>13060524.899999999</v>
      </c>
      <c r="T4135" s="5">
        <f>Table1[[#This Row],[Fuel Consumption (mmBtu)]]*Table1[[#This Row],[Emission Factor (kg CO2/ mmBtu)]]*10^3</f>
        <v>856552860100.22388</v>
      </c>
      <c r="U4135" s="3">
        <f>Table1[[#This Row],[Emissions (g CO2)]]/(Table1[[#This Row],[Generation (TWh)]]*10^9)</f>
        <v>495.08864233294253</v>
      </c>
    </row>
    <row r="4136" spans="1:21" x14ac:dyDescent="0.35">
      <c r="A4136" t="s">
        <v>1298</v>
      </c>
      <c r="B4136" t="s">
        <v>3239</v>
      </c>
      <c r="C4136" t="str">
        <f>SUBSTITUTE(Table1[[#This Row],[Fuel]],", ",",")</f>
        <v>fossil gas: natural gas</v>
      </c>
      <c r="D4136" t="s">
        <v>3239</v>
      </c>
      <c r="H4136" t="s">
        <v>3438</v>
      </c>
      <c r="I4136">
        <v>484</v>
      </c>
      <c r="J4136" t="s">
        <v>3446</v>
      </c>
      <c r="K4136">
        <v>2013</v>
      </c>
      <c r="L4136" t="s">
        <v>29</v>
      </c>
      <c r="M4136" t="s">
        <v>29</v>
      </c>
      <c r="N4136">
        <v>37.639667000000003</v>
      </c>
      <c r="O4136">
        <v>49.086700999999998</v>
      </c>
      <c r="P4136" t="s">
        <v>3522</v>
      </c>
      <c r="Q4136" s="3">
        <f>Table1[[#This Row],[Capacity (MW)]]*0.395*8760*10^-6</f>
        <v>1.6747368</v>
      </c>
      <c r="R4136" s="3" cm="1">
        <f t="array" ref="R4136">AVERAGE(VLOOKUP(_xlfn.TEXTSPLIT(Table1[[#This Row],[Fuel (no space after comma)]], ","), FuelList_Final_EF!$A$2:$B$65, 2, FALSE))</f>
        <v>53.06</v>
      </c>
      <c r="S4136" s="3">
        <f>Table1[[#This Row],[Generation (TWh)]]*10^9*VLOOKUP(Table1[[#This Row],[Turbine/Engine Technology]],Technology_HR!$A$2:$B$11,2,FALSE)*10^-6</f>
        <v>12642588.1032</v>
      </c>
      <c r="T4136" s="5">
        <f>Table1[[#This Row],[Fuel Consumption (mmBtu)]]*Table1[[#This Row],[Emission Factor (kg CO2/ mmBtu)]]*10^3</f>
        <v>670815724755.79199</v>
      </c>
      <c r="U4136" s="3">
        <f>Table1[[#This Row],[Emissions (g CO2)]]/(Table1[[#This Row],[Generation (TWh)]]*10^9)</f>
        <v>400.54993999999999</v>
      </c>
    </row>
    <row r="4137" spans="1:21" x14ac:dyDescent="0.35">
      <c r="A4137" t="s">
        <v>1298</v>
      </c>
      <c r="B4137" t="s">
        <v>3239</v>
      </c>
      <c r="C4137" t="str">
        <f>SUBSTITUTE(Table1[[#This Row],[Fuel]],", ",",")</f>
        <v>fossil gas: natural gas</v>
      </c>
      <c r="D4137" t="s">
        <v>3239</v>
      </c>
      <c r="H4137" t="s">
        <v>3438</v>
      </c>
      <c r="I4137">
        <v>484</v>
      </c>
      <c r="J4137" t="s">
        <v>3446</v>
      </c>
      <c r="K4137">
        <v>2013</v>
      </c>
      <c r="L4137" t="s">
        <v>29</v>
      </c>
      <c r="M4137" t="s">
        <v>29</v>
      </c>
      <c r="N4137">
        <v>37.639667000000003</v>
      </c>
      <c r="O4137">
        <v>49.086700999999998</v>
      </c>
      <c r="P4137" t="s">
        <v>3522</v>
      </c>
      <c r="Q4137" s="3">
        <f>Table1[[#This Row],[Capacity (MW)]]*0.395*8760*10^-6</f>
        <v>1.6747368</v>
      </c>
      <c r="R4137" s="3" cm="1">
        <f t="array" ref="R4137">AVERAGE(VLOOKUP(_xlfn.TEXTSPLIT(Table1[[#This Row],[Fuel (no space after comma)]], ","), FuelList_Final_EF!$A$2:$B$65, 2, FALSE))</f>
        <v>53.06</v>
      </c>
      <c r="S4137" s="3">
        <f>Table1[[#This Row],[Generation (TWh)]]*10^9*VLOOKUP(Table1[[#This Row],[Turbine/Engine Technology]],Technology_HR!$A$2:$B$11,2,FALSE)*10^-6</f>
        <v>12642588.1032</v>
      </c>
      <c r="T4137" s="5">
        <f>Table1[[#This Row],[Fuel Consumption (mmBtu)]]*Table1[[#This Row],[Emission Factor (kg CO2/ mmBtu)]]*10^3</f>
        <v>670815724755.79199</v>
      </c>
      <c r="U4137" s="3">
        <f>Table1[[#This Row],[Emissions (g CO2)]]/(Table1[[#This Row],[Generation (TWh)]]*10^9)</f>
        <v>400.54993999999999</v>
      </c>
    </row>
    <row r="4138" spans="1:21" x14ac:dyDescent="0.35">
      <c r="A4138" t="s">
        <v>1299</v>
      </c>
      <c r="B4138" t="s">
        <v>3240</v>
      </c>
      <c r="C4138" t="str">
        <f>SUBSTITUTE(Table1[[#This Row],[Fuel]],", ",",")</f>
        <v>fossil gas: natural gas,fossil liquids: diesel</v>
      </c>
      <c r="D4138" t="s">
        <v>3239</v>
      </c>
      <c r="E4138" t="s">
        <v>3258</v>
      </c>
      <c r="H4138" t="s">
        <v>3436</v>
      </c>
      <c r="I4138">
        <v>165</v>
      </c>
      <c r="J4138" t="s">
        <v>3446</v>
      </c>
      <c r="K4138">
        <v>2005</v>
      </c>
      <c r="L4138" t="s">
        <v>29</v>
      </c>
      <c r="M4138" t="s">
        <v>29</v>
      </c>
      <c r="N4138">
        <v>27.421792</v>
      </c>
      <c r="O4138">
        <v>56.501753999999998</v>
      </c>
      <c r="P4138" t="s">
        <v>3522</v>
      </c>
      <c r="Q4138" s="3">
        <f>Table1[[#This Row],[Capacity (MW)]]*0.395*8760*10^-6</f>
        <v>0.57093300000000002</v>
      </c>
      <c r="R4138" s="3" cm="1">
        <f t="array" ref="R4138">AVERAGE(VLOOKUP(_xlfn.TEXTSPLIT(Table1[[#This Row],[Fuel (no space after comma)]], ","), FuelList_Final_EF!$A$2:$B$65, 2, FALSE))</f>
        <v>65.583341148886291</v>
      </c>
      <c r="S4138" s="3">
        <f>Table1[[#This Row],[Generation (TWh)]]*10^9*VLOOKUP(Table1[[#This Row],[Turbine/Engine Technology]],Technology_HR!$A$2:$B$11,2,FALSE)*10^-6</f>
        <v>6285972.3300000001</v>
      </c>
      <c r="T4138" s="5">
        <f>Table1[[#This Row],[Fuel Consumption (mmBtu)]]*Table1[[#This Row],[Emission Factor (kg CO2/ mmBtu)]]*10^3</f>
        <v>412255067770.84967</v>
      </c>
      <c r="U4138" s="3">
        <f>Table1[[#This Row],[Emissions (g CO2)]]/(Table1[[#This Row],[Generation (TWh)]]*10^9)</f>
        <v>722.07258604923811</v>
      </c>
    </row>
    <row r="4139" spans="1:21" x14ac:dyDescent="0.35">
      <c r="A4139" t="s">
        <v>1299</v>
      </c>
      <c r="B4139" t="s">
        <v>3240</v>
      </c>
      <c r="C4139" t="str">
        <f>SUBSTITUTE(Table1[[#This Row],[Fuel]],", ",",")</f>
        <v>fossil gas: natural gas,fossil liquids: diesel</v>
      </c>
      <c r="D4139" t="s">
        <v>3239</v>
      </c>
      <c r="E4139" t="s">
        <v>3258</v>
      </c>
      <c r="H4139" t="s">
        <v>3436</v>
      </c>
      <c r="I4139">
        <v>165</v>
      </c>
      <c r="J4139" t="s">
        <v>3446</v>
      </c>
      <c r="K4139">
        <v>2005</v>
      </c>
      <c r="L4139" t="s">
        <v>29</v>
      </c>
      <c r="M4139" t="s">
        <v>29</v>
      </c>
      <c r="N4139">
        <v>27.421792</v>
      </c>
      <c r="O4139">
        <v>56.501753999999998</v>
      </c>
      <c r="P4139" t="s">
        <v>3522</v>
      </c>
      <c r="Q4139" s="3">
        <f>Table1[[#This Row],[Capacity (MW)]]*0.395*8760*10^-6</f>
        <v>0.57093300000000002</v>
      </c>
      <c r="R4139" s="3" cm="1">
        <f t="array" ref="R4139">AVERAGE(VLOOKUP(_xlfn.TEXTSPLIT(Table1[[#This Row],[Fuel (no space after comma)]], ","), FuelList_Final_EF!$A$2:$B$65, 2, FALSE))</f>
        <v>65.583341148886291</v>
      </c>
      <c r="S4139" s="3">
        <f>Table1[[#This Row],[Generation (TWh)]]*10^9*VLOOKUP(Table1[[#This Row],[Turbine/Engine Technology]],Technology_HR!$A$2:$B$11,2,FALSE)*10^-6</f>
        <v>6285972.3300000001</v>
      </c>
      <c r="T4139" s="5">
        <f>Table1[[#This Row],[Fuel Consumption (mmBtu)]]*Table1[[#This Row],[Emission Factor (kg CO2/ mmBtu)]]*10^3</f>
        <v>412255067770.84967</v>
      </c>
      <c r="U4139" s="3">
        <f>Table1[[#This Row],[Emissions (g CO2)]]/(Table1[[#This Row],[Generation (TWh)]]*10^9)</f>
        <v>722.07258604923811</v>
      </c>
    </row>
    <row r="4140" spans="1:21" x14ac:dyDescent="0.35">
      <c r="A4140" t="s">
        <v>1299</v>
      </c>
      <c r="B4140" t="s">
        <v>3240</v>
      </c>
      <c r="C4140" t="str">
        <f>SUBSTITUTE(Table1[[#This Row],[Fuel]],", ",",")</f>
        <v>fossil gas: natural gas,fossil liquids: diesel</v>
      </c>
      <c r="D4140" t="s">
        <v>3239</v>
      </c>
      <c r="E4140" t="s">
        <v>3258</v>
      </c>
      <c r="H4140" t="s">
        <v>3436</v>
      </c>
      <c r="I4140">
        <v>165</v>
      </c>
      <c r="J4140" t="s">
        <v>3446</v>
      </c>
      <c r="K4140">
        <v>2005</v>
      </c>
      <c r="L4140" t="s">
        <v>29</v>
      </c>
      <c r="M4140" t="s">
        <v>29</v>
      </c>
      <c r="N4140">
        <v>27.421792</v>
      </c>
      <c r="O4140">
        <v>56.501753999999998</v>
      </c>
      <c r="P4140" t="s">
        <v>3522</v>
      </c>
      <c r="Q4140" s="3">
        <f>Table1[[#This Row],[Capacity (MW)]]*0.395*8760*10^-6</f>
        <v>0.57093300000000002</v>
      </c>
      <c r="R4140" s="3" cm="1">
        <f t="array" ref="R4140">AVERAGE(VLOOKUP(_xlfn.TEXTSPLIT(Table1[[#This Row],[Fuel (no space after comma)]], ","), FuelList_Final_EF!$A$2:$B$65, 2, FALSE))</f>
        <v>65.583341148886291</v>
      </c>
      <c r="S4140" s="3">
        <f>Table1[[#This Row],[Generation (TWh)]]*10^9*VLOOKUP(Table1[[#This Row],[Turbine/Engine Technology]],Technology_HR!$A$2:$B$11,2,FALSE)*10^-6</f>
        <v>6285972.3300000001</v>
      </c>
      <c r="T4140" s="5">
        <f>Table1[[#This Row],[Fuel Consumption (mmBtu)]]*Table1[[#This Row],[Emission Factor (kg CO2/ mmBtu)]]*10^3</f>
        <v>412255067770.84967</v>
      </c>
      <c r="U4140" s="3">
        <f>Table1[[#This Row],[Emissions (g CO2)]]/(Table1[[#This Row],[Generation (TWh)]]*10^9)</f>
        <v>722.07258604923811</v>
      </c>
    </row>
    <row r="4141" spans="1:21" x14ac:dyDescent="0.35">
      <c r="A4141" t="s">
        <v>1299</v>
      </c>
      <c r="B4141" t="s">
        <v>3240</v>
      </c>
      <c r="C4141" t="str">
        <f>SUBSTITUTE(Table1[[#This Row],[Fuel]],", ",",")</f>
        <v>fossil gas: natural gas,fossil liquids: diesel</v>
      </c>
      <c r="D4141" t="s">
        <v>3239</v>
      </c>
      <c r="E4141" t="s">
        <v>3258</v>
      </c>
      <c r="H4141" t="s">
        <v>3436</v>
      </c>
      <c r="I4141">
        <v>165</v>
      </c>
      <c r="J4141" t="s">
        <v>3446</v>
      </c>
      <c r="K4141">
        <v>2005</v>
      </c>
      <c r="L4141" t="s">
        <v>29</v>
      </c>
      <c r="M4141" t="s">
        <v>29</v>
      </c>
      <c r="N4141">
        <v>27.421792</v>
      </c>
      <c r="O4141">
        <v>56.501753999999998</v>
      </c>
      <c r="P4141" t="s">
        <v>3522</v>
      </c>
      <c r="Q4141" s="3">
        <f>Table1[[#This Row],[Capacity (MW)]]*0.395*8760*10^-6</f>
        <v>0.57093300000000002</v>
      </c>
      <c r="R4141" s="3" cm="1">
        <f t="array" ref="R4141">AVERAGE(VLOOKUP(_xlfn.TEXTSPLIT(Table1[[#This Row],[Fuel (no space after comma)]], ","), FuelList_Final_EF!$A$2:$B$65, 2, FALSE))</f>
        <v>65.583341148886291</v>
      </c>
      <c r="S4141" s="3">
        <f>Table1[[#This Row],[Generation (TWh)]]*10^9*VLOOKUP(Table1[[#This Row],[Turbine/Engine Technology]],Technology_HR!$A$2:$B$11,2,FALSE)*10^-6</f>
        <v>6285972.3300000001</v>
      </c>
      <c r="T4141" s="5">
        <f>Table1[[#This Row],[Fuel Consumption (mmBtu)]]*Table1[[#This Row],[Emission Factor (kg CO2/ mmBtu)]]*10^3</f>
        <v>412255067770.84967</v>
      </c>
      <c r="U4141" s="3">
        <f>Table1[[#This Row],[Emissions (g CO2)]]/(Table1[[#This Row],[Generation (TWh)]]*10^9)</f>
        <v>722.07258604923811</v>
      </c>
    </row>
    <row r="4142" spans="1:21" x14ac:dyDescent="0.35">
      <c r="A4142" t="s">
        <v>1299</v>
      </c>
      <c r="B4142" t="s">
        <v>3240</v>
      </c>
      <c r="C4142" t="str">
        <f>SUBSTITUTE(Table1[[#This Row],[Fuel]],", ",",")</f>
        <v>fossil gas: natural gas,fossil liquids: diesel</v>
      </c>
      <c r="D4142" t="s">
        <v>3239</v>
      </c>
      <c r="E4142" t="s">
        <v>3258</v>
      </c>
      <c r="H4142" t="s">
        <v>3436</v>
      </c>
      <c r="I4142">
        <v>165</v>
      </c>
      <c r="J4142" t="s">
        <v>3446</v>
      </c>
      <c r="K4142">
        <v>2005</v>
      </c>
      <c r="L4142" t="s">
        <v>29</v>
      </c>
      <c r="M4142" t="s">
        <v>29</v>
      </c>
      <c r="N4142">
        <v>27.421792</v>
      </c>
      <c r="O4142">
        <v>56.501753999999998</v>
      </c>
      <c r="P4142" t="s">
        <v>3522</v>
      </c>
      <c r="Q4142" s="3">
        <f>Table1[[#This Row],[Capacity (MW)]]*0.395*8760*10^-6</f>
        <v>0.57093300000000002</v>
      </c>
      <c r="R4142" s="3" cm="1">
        <f t="array" ref="R4142">AVERAGE(VLOOKUP(_xlfn.TEXTSPLIT(Table1[[#This Row],[Fuel (no space after comma)]], ","), FuelList_Final_EF!$A$2:$B$65, 2, FALSE))</f>
        <v>65.583341148886291</v>
      </c>
      <c r="S4142" s="3">
        <f>Table1[[#This Row],[Generation (TWh)]]*10^9*VLOOKUP(Table1[[#This Row],[Turbine/Engine Technology]],Technology_HR!$A$2:$B$11,2,FALSE)*10^-6</f>
        <v>6285972.3300000001</v>
      </c>
      <c r="T4142" s="5">
        <f>Table1[[#This Row],[Fuel Consumption (mmBtu)]]*Table1[[#This Row],[Emission Factor (kg CO2/ mmBtu)]]*10^3</f>
        <v>412255067770.84967</v>
      </c>
      <c r="U4142" s="3">
        <f>Table1[[#This Row],[Emissions (g CO2)]]/(Table1[[#This Row],[Generation (TWh)]]*10^9)</f>
        <v>722.07258604923811</v>
      </c>
    </row>
    <row r="4143" spans="1:21" x14ac:dyDescent="0.35">
      <c r="A4143" t="s">
        <v>1299</v>
      </c>
      <c r="B4143" t="s">
        <v>3240</v>
      </c>
      <c r="C4143" t="str">
        <f>SUBSTITUTE(Table1[[#This Row],[Fuel]],", ",",")</f>
        <v>fossil gas: natural gas,fossil liquids: diesel</v>
      </c>
      <c r="D4143" t="s">
        <v>3239</v>
      </c>
      <c r="E4143" t="s">
        <v>3258</v>
      </c>
      <c r="H4143" t="s">
        <v>3436</v>
      </c>
      <c r="I4143">
        <v>165</v>
      </c>
      <c r="J4143" t="s">
        <v>3446</v>
      </c>
      <c r="K4143">
        <v>2005</v>
      </c>
      <c r="L4143" t="s">
        <v>29</v>
      </c>
      <c r="M4143" t="s">
        <v>29</v>
      </c>
      <c r="N4143">
        <v>27.421792</v>
      </c>
      <c r="O4143">
        <v>56.501753999999998</v>
      </c>
      <c r="P4143" t="s">
        <v>3522</v>
      </c>
      <c r="Q4143" s="3">
        <f>Table1[[#This Row],[Capacity (MW)]]*0.395*8760*10^-6</f>
        <v>0.57093300000000002</v>
      </c>
      <c r="R4143" s="3" cm="1">
        <f t="array" ref="R4143">AVERAGE(VLOOKUP(_xlfn.TEXTSPLIT(Table1[[#This Row],[Fuel (no space after comma)]], ","), FuelList_Final_EF!$A$2:$B$65, 2, FALSE))</f>
        <v>65.583341148886291</v>
      </c>
      <c r="S4143" s="3">
        <f>Table1[[#This Row],[Generation (TWh)]]*10^9*VLOOKUP(Table1[[#This Row],[Turbine/Engine Technology]],Technology_HR!$A$2:$B$11,2,FALSE)*10^-6</f>
        <v>6285972.3300000001</v>
      </c>
      <c r="T4143" s="5">
        <f>Table1[[#This Row],[Fuel Consumption (mmBtu)]]*Table1[[#This Row],[Emission Factor (kg CO2/ mmBtu)]]*10^3</f>
        <v>412255067770.84967</v>
      </c>
      <c r="U4143" s="3">
        <f>Table1[[#This Row],[Emissions (g CO2)]]/(Table1[[#This Row],[Generation (TWh)]]*10^9)</f>
        <v>722.07258604923811</v>
      </c>
    </row>
    <row r="4144" spans="1:21" x14ac:dyDescent="0.35">
      <c r="A4144" t="s">
        <v>1294</v>
      </c>
      <c r="B4144" t="s">
        <v>3239</v>
      </c>
      <c r="C4144" t="str">
        <f>SUBSTITUTE(Table1[[#This Row],[Fuel]],", ",",")</f>
        <v>fossil gas: natural gas</v>
      </c>
      <c r="D4144" t="s">
        <v>3239</v>
      </c>
      <c r="H4144" t="s">
        <v>3438</v>
      </c>
      <c r="I4144">
        <v>1000</v>
      </c>
      <c r="J4144" t="s">
        <v>3447</v>
      </c>
      <c r="K4144">
        <v>2026</v>
      </c>
      <c r="L4144" t="s">
        <v>29</v>
      </c>
      <c r="M4144" t="s">
        <v>29</v>
      </c>
      <c r="N4144">
        <v>27.096478000000001</v>
      </c>
      <c r="O4144">
        <v>56.041687000000003</v>
      </c>
      <c r="P4144" t="s">
        <v>3522</v>
      </c>
      <c r="Q4144" s="3">
        <f>Table1[[#This Row],[Capacity (MW)]]*0.395*8760*10^-6</f>
        <v>3.4601999999999999</v>
      </c>
      <c r="R4144" s="3" cm="1">
        <f t="array" ref="R4144">AVERAGE(VLOOKUP(_xlfn.TEXTSPLIT(Table1[[#This Row],[Fuel (no space after comma)]], ","), FuelList_Final_EF!$A$2:$B$65, 2, FALSE))</f>
        <v>53.06</v>
      </c>
      <c r="S4144" s="3">
        <f>Table1[[#This Row],[Generation (TWh)]]*10^9*VLOOKUP(Table1[[#This Row],[Turbine/Engine Technology]],Technology_HR!$A$2:$B$11,2,FALSE)*10^-6</f>
        <v>26121049.799999997</v>
      </c>
      <c r="T4144" s="5">
        <f>Table1[[#This Row],[Fuel Consumption (mmBtu)]]*Table1[[#This Row],[Emission Factor (kg CO2/ mmBtu)]]*10^3</f>
        <v>1385982902388</v>
      </c>
      <c r="U4144" s="3">
        <f>Table1[[#This Row],[Emissions (g CO2)]]/(Table1[[#This Row],[Generation (TWh)]]*10^9)</f>
        <v>400.54993999999999</v>
      </c>
    </row>
    <row r="4145" spans="1:21" x14ac:dyDescent="0.35">
      <c r="A4145" t="s">
        <v>1294</v>
      </c>
      <c r="B4145" t="s">
        <v>3239</v>
      </c>
      <c r="C4145" t="str">
        <f>SUBSTITUTE(Table1[[#This Row],[Fuel]],", ",",")</f>
        <v>fossil gas: natural gas</v>
      </c>
      <c r="D4145" t="s">
        <v>3239</v>
      </c>
      <c r="H4145" t="s">
        <v>3438</v>
      </c>
      <c r="I4145">
        <v>500</v>
      </c>
      <c r="J4145" t="s">
        <v>3447</v>
      </c>
      <c r="K4145" t="s">
        <v>29</v>
      </c>
      <c r="L4145" t="s">
        <v>29</v>
      </c>
      <c r="M4145" t="s">
        <v>29</v>
      </c>
      <c r="N4145">
        <v>27.096478000000001</v>
      </c>
      <c r="O4145">
        <v>56.041687000000003</v>
      </c>
      <c r="P4145" t="s">
        <v>3522</v>
      </c>
      <c r="Q4145" s="3">
        <f>Table1[[#This Row],[Capacity (MW)]]*0.395*8760*10^-6</f>
        <v>1.7301</v>
      </c>
      <c r="R4145" s="3" cm="1">
        <f t="array" ref="R4145">AVERAGE(VLOOKUP(_xlfn.TEXTSPLIT(Table1[[#This Row],[Fuel (no space after comma)]], ","), FuelList_Final_EF!$A$2:$B$65, 2, FALSE))</f>
        <v>53.06</v>
      </c>
      <c r="S4145" s="3">
        <f>Table1[[#This Row],[Generation (TWh)]]*10^9*VLOOKUP(Table1[[#This Row],[Turbine/Engine Technology]],Technology_HR!$A$2:$B$11,2,FALSE)*10^-6</f>
        <v>13060524.899999999</v>
      </c>
      <c r="T4145" s="5">
        <f>Table1[[#This Row],[Fuel Consumption (mmBtu)]]*Table1[[#This Row],[Emission Factor (kg CO2/ mmBtu)]]*10^3</f>
        <v>692991451194</v>
      </c>
      <c r="U4145" s="3">
        <f>Table1[[#This Row],[Emissions (g CO2)]]/(Table1[[#This Row],[Generation (TWh)]]*10^9)</f>
        <v>400.54993999999999</v>
      </c>
    </row>
    <row r="4146" spans="1:21" x14ac:dyDescent="0.35">
      <c r="A4146" t="s">
        <v>29</v>
      </c>
      <c r="B4146" t="s">
        <v>3239</v>
      </c>
      <c r="C4146" t="str">
        <f>SUBSTITUTE(Table1[[#This Row],[Fuel]],", ",",")</f>
        <v>fossil gas: natural gas</v>
      </c>
      <c r="D4146" t="s">
        <v>3239</v>
      </c>
      <c r="H4146" t="s">
        <v>59</v>
      </c>
      <c r="I4146">
        <v>1000</v>
      </c>
      <c r="J4146" t="s">
        <v>3451</v>
      </c>
      <c r="K4146" t="s">
        <v>29</v>
      </c>
      <c r="L4146" t="s">
        <v>29</v>
      </c>
      <c r="M4146" t="s">
        <v>29</v>
      </c>
      <c r="N4146">
        <v>35.307785000000003</v>
      </c>
      <c r="O4146">
        <v>51.730871999999998</v>
      </c>
      <c r="P4146" t="s">
        <v>3522</v>
      </c>
      <c r="Q4146" s="3">
        <f>Table1[[#This Row],[Capacity (MW)]]*0.395*8760*10^-6</f>
        <v>3.4601999999999999</v>
      </c>
      <c r="R4146" s="3" cm="1">
        <f t="array" ref="R4146">AVERAGE(VLOOKUP(_xlfn.TEXTSPLIT(Table1[[#This Row],[Fuel (no space after comma)]], ","), FuelList_Final_EF!$A$2:$B$65, 2, FALSE))</f>
        <v>53.06</v>
      </c>
      <c r="S4146" s="3">
        <f>Table1[[#This Row],[Generation (TWh)]]*10^9*VLOOKUP(Table1[[#This Row],[Turbine/Engine Technology]],Technology_HR!$A$2:$B$11,2,FALSE)*10^-6</f>
        <v>28704089.099999998</v>
      </c>
      <c r="T4146" s="5">
        <f>Table1[[#This Row],[Fuel Consumption (mmBtu)]]*Table1[[#This Row],[Emission Factor (kg CO2/ mmBtu)]]*10^3</f>
        <v>1523038967646</v>
      </c>
      <c r="U4146" s="3">
        <f>Table1[[#This Row],[Emissions (g CO2)]]/(Table1[[#This Row],[Generation (TWh)]]*10^9)</f>
        <v>440.15922999999998</v>
      </c>
    </row>
    <row r="4147" spans="1:21" x14ac:dyDescent="0.35">
      <c r="A4147" t="s">
        <v>1300</v>
      </c>
      <c r="B4147" t="s">
        <v>3239</v>
      </c>
      <c r="C4147" t="str">
        <f>SUBSTITUTE(Table1[[#This Row],[Fuel]],", ",",")</f>
        <v>fossil gas: natural gas</v>
      </c>
      <c r="D4147" t="s">
        <v>3239</v>
      </c>
      <c r="H4147" t="s">
        <v>3436</v>
      </c>
      <c r="I4147">
        <v>170</v>
      </c>
      <c r="J4147" t="s">
        <v>3446</v>
      </c>
      <c r="K4147">
        <v>2020</v>
      </c>
      <c r="L4147" t="s">
        <v>29</v>
      </c>
      <c r="M4147" t="s">
        <v>29</v>
      </c>
      <c r="N4147">
        <v>26.901076</v>
      </c>
      <c r="O4147">
        <v>55.911071</v>
      </c>
      <c r="P4147" t="s">
        <v>3522</v>
      </c>
      <c r="Q4147" s="3">
        <f>Table1[[#This Row],[Capacity (MW)]]*0.395*8760*10^-6</f>
        <v>0.58823399999999992</v>
      </c>
      <c r="R4147" s="3" cm="1">
        <f t="array" ref="R4147">AVERAGE(VLOOKUP(_xlfn.TEXTSPLIT(Table1[[#This Row],[Fuel (no space after comma)]], ","), FuelList_Final_EF!$A$2:$B$65, 2, FALSE))</f>
        <v>53.06</v>
      </c>
      <c r="S4147" s="3">
        <f>Table1[[#This Row],[Generation (TWh)]]*10^9*VLOOKUP(Table1[[#This Row],[Turbine/Engine Technology]],Technology_HR!$A$2:$B$11,2,FALSE)*10^-6</f>
        <v>6476456.3399999989</v>
      </c>
      <c r="T4147" s="5">
        <f>Table1[[#This Row],[Fuel Consumption (mmBtu)]]*Table1[[#This Row],[Emission Factor (kg CO2/ mmBtu)]]*10^3</f>
        <v>343640773400.39996</v>
      </c>
      <c r="U4147" s="3">
        <f>Table1[[#This Row],[Emissions (g CO2)]]/(Table1[[#This Row],[Generation (TWh)]]*10^9)</f>
        <v>584.19060000000002</v>
      </c>
    </row>
    <row r="4148" spans="1:21" x14ac:dyDescent="0.35">
      <c r="A4148" t="s">
        <v>1300</v>
      </c>
      <c r="B4148" t="s">
        <v>3239</v>
      </c>
      <c r="C4148" t="str">
        <f>SUBSTITUTE(Table1[[#This Row],[Fuel]],", ",",")</f>
        <v>fossil gas: natural gas</v>
      </c>
      <c r="D4148" t="s">
        <v>3239</v>
      </c>
      <c r="H4148" t="s">
        <v>3436</v>
      </c>
      <c r="I4148">
        <v>170</v>
      </c>
      <c r="J4148" t="s">
        <v>3446</v>
      </c>
      <c r="K4148">
        <v>2020</v>
      </c>
      <c r="L4148" t="s">
        <v>29</v>
      </c>
      <c r="M4148" t="s">
        <v>29</v>
      </c>
      <c r="N4148">
        <v>26.901076</v>
      </c>
      <c r="O4148">
        <v>55.911071</v>
      </c>
      <c r="P4148" t="s">
        <v>3522</v>
      </c>
      <c r="Q4148" s="3">
        <f>Table1[[#This Row],[Capacity (MW)]]*0.395*8760*10^-6</f>
        <v>0.58823399999999992</v>
      </c>
      <c r="R4148" s="3" cm="1">
        <f t="array" ref="R4148">AVERAGE(VLOOKUP(_xlfn.TEXTSPLIT(Table1[[#This Row],[Fuel (no space after comma)]], ","), FuelList_Final_EF!$A$2:$B$65, 2, FALSE))</f>
        <v>53.06</v>
      </c>
      <c r="S4148" s="3">
        <f>Table1[[#This Row],[Generation (TWh)]]*10^9*VLOOKUP(Table1[[#This Row],[Turbine/Engine Technology]],Technology_HR!$A$2:$B$11,2,FALSE)*10^-6</f>
        <v>6476456.3399999989</v>
      </c>
      <c r="T4148" s="5">
        <f>Table1[[#This Row],[Fuel Consumption (mmBtu)]]*Table1[[#This Row],[Emission Factor (kg CO2/ mmBtu)]]*10^3</f>
        <v>343640773400.39996</v>
      </c>
      <c r="U4148" s="3">
        <f>Table1[[#This Row],[Emissions (g CO2)]]/(Table1[[#This Row],[Generation (TWh)]]*10^9)</f>
        <v>584.19060000000002</v>
      </c>
    </row>
    <row r="4149" spans="1:21" x14ac:dyDescent="0.35">
      <c r="A4149" t="s">
        <v>1300</v>
      </c>
      <c r="B4149" t="s">
        <v>3249</v>
      </c>
      <c r="C4149" t="str">
        <f>SUBSTITUTE(Table1[[#This Row],[Fuel]],", ",",")</f>
        <v>fossil gas: waste heat from natural gas</v>
      </c>
      <c r="D4149" t="s">
        <v>3249</v>
      </c>
      <c r="H4149" t="s">
        <v>3440</v>
      </c>
      <c r="I4149">
        <v>160</v>
      </c>
      <c r="J4149" t="s">
        <v>3449</v>
      </c>
      <c r="K4149" t="s">
        <v>29</v>
      </c>
      <c r="L4149" t="s">
        <v>29</v>
      </c>
      <c r="M4149" t="s">
        <v>29</v>
      </c>
      <c r="N4149">
        <v>26.901076</v>
      </c>
      <c r="O4149">
        <v>55.911071</v>
      </c>
      <c r="P4149" t="s">
        <v>3522</v>
      </c>
      <c r="Q4149" s="3">
        <f>Table1[[#This Row],[Capacity (MW)]]*0.395*8760*10^-6</f>
        <v>0.55363200000000001</v>
      </c>
      <c r="R4149" s="3" cm="1">
        <f t="array" ref="R4149">AVERAGE(VLOOKUP(_xlfn.TEXTSPLIT(Table1[[#This Row],[Fuel (no space after comma)]], ","), FuelList_Final_EF!$A$2:$B$65, 2, FALSE))</f>
        <v>66.33</v>
      </c>
      <c r="S4149" s="3">
        <f>Table1[[#This Row],[Generation (TWh)]]*10^9*VLOOKUP(Table1[[#This Row],[Turbine/Engine Technology]],Technology_HR!$A$2:$B$11,2,FALSE)*10^-6</f>
        <v>5694105.1200000001</v>
      </c>
      <c r="T4149" s="5">
        <f>Table1[[#This Row],[Fuel Consumption (mmBtu)]]*Table1[[#This Row],[Emission Factor (kg CO2/ mmBtu)]]*10^3</f>
        <v>377689992609.60004</v>
      </c>
      <c r="U4149" s="3">
        <f>Table1[[#This Row],[Emissions (g CO2)]]/(Table1[[#This Row],[Generation (TWh)]]*10^9)</f>
        <v>682.20405000000005</v>
      </c>
    </row>
    <row r="4150" spans="1:21" x14ac:dyDescent="0.35">
      <c r="A4150" t="s">
        <v>1301</v>
      </c>
      <c r="B4150" t="s">
        <v>3239</v>
      </c>
      <c r="C4150" t="str">
        <f>SUBSTITUTE(Table1[[#This Row],[Fuel]],", ",",")</f>
        <v>fossil gas: natural gas</v>
      </c>
      <c r="D4150" t="s">
        <v>3239</v>
      </c>
      <c r="H4150" t="s">
        <v>3436</v>
      </c>
      <c r="I4150">
        <v>320</v>
      </c>
      <c r="J4150" t="s">
        <v>3446</v>
      </c>
      <c r="K4150">
        <v>2022</v>
      </c>
      <c r="L4150" t="s">
        <v>29</v>
      </c>
      <c r="M4150" t="s">
        <v>29</v>
      </c>
      <c r="N4150">
        <v>26.927900000000001</v>
      </c>
      <c r="O4150">
        <v>55.962899999999998</v>
      </c>
      <c r="P4150" t="s">
        <v>3522</v>
      </c>
      <c r="Q4150" s="3">
        <f>Table1[[#This Row],[Capacity (MW)]]*0.395*8760*10^-6</f>
        <v>1.107264</v>
      </c>
      <c r="R4150" s="3" cm="1">
        <f t="array" ref="R4150">AVERAGE(VLOOKUP(_xlfn.TEXTSPLIT(Table1[[#This Row],[Fuel (no space after comma)]], ","), FuelList_Final_EF!$A$2:$B$65, 2, FALSE))</f>
        <v>53.06</v>
      </c>
      <c r="S4150" s="3">
        <f>Table1[[#This Row],[Generation (TWh)]]*10^9*VLOOKUP(Table1[[#This Row],[Turbine/Engine Technology]],Technology_HR!$A$2:$B$11,2,FALSE)*10^-6</f>
        <v>12190976.639999999</v>
      </c>
      <c r="T4150" s="5">
        <f>Table1[[#This Row],[Fuel Consumption (mmBtu)]]*Table1[[#This Row],[Emission Factor (kg CO2/ mmBtu)]]*10^3</f>
        <v>646853220518.3999</v>
      </c>
      <c r="U4150" s="3">
        <f>Table1[[#This Row],[Emissions (g CO2)]]/(Table1[[#This Row],[Generation (TWh)]]*10^9)</f>
        <v>584.1905999999999</v>
      </c>
    </row>
    <row r="4151" spans="1:21" x14ac:dyDescent="0.35">
      <c r="A4151" t="s">
        <v>1301</v>
      </c>
      <c r="B4151" t="s">
        <v>3239</v>
      </c>
      <c r="C4151" t="str">
        <f>SUBSTITUTE(Table1[[#This Row],[Fuel]],", ",",")</f>
        <v>fossil gas: natural gas</v>
      </c>
      <c r="D4151" t="s">
        <v>3239</v>
      </c>
      <c r="H4151" t="s">
        <v>3440</v>
      </c>
      <c r="I4151">
        <v>160</v>
      </c>
      <c r="J4151" t="s">
        <v>3451</v>
      </c>
      <c r="K4151" t="s">
        <v>29</v>
      </c>
      <c r="L4151" t="s">
        <v>29</v>
      </c>
      <c r="M4151" t="s">
        <v>29</v>
      </c>
      <c r="N4151">
        <v>26.927900000000001</v>
      </c>
      <c r="O4151">
        <v>55.962899999999998</v>
      </c>
      <c r="P4151" t="s">
        <v>3522</v>
      </c>
      <c r="Q4151" s="3">
        <f>Table1[[#This Row],[Capacity (MW)]]*0.395*8760*10^-6</f>
        <v>0.55363200000000001</v>
      </c>
      <c r="R4151" s="3" cm="1">
        <f t="array" ref="R4151">AVERAGE(VLOOKUP(_xlfn.TEXTSPLIT(Table1[[#This Row],[Fuel (no space after comma)]], ","), FuelList_Final_EF!$A$2:$B$65, 2, FALSE))</f>
        <v>53.06</v>
      </c>
      <c r="S4151" s="3">
        <f>Table1[[#This Row],[Generation (TWh)]]*10^9*VLOOKUP(Table1[[#This Row],[Turbine/Engine Technology]],Technology_HR!$A$2:$B$11,2,FALSE)*10^-6</f>
        <v>5694105.1200000001</v>
      </c>
      <c r="T4151" s="5">
        <f>Table1[[#This Row],[Fuel Consumption (mmBtu)]]*Table1[[#This Row],[Emission Factor (kg CO2/ mmBtu)]]*10^3</f>
        <v>302129217667.20001</v>
      </c>
      <c r="U4151" s="3">
        <f>Table1[[#This Row],[Emissions (g CO2)]]/(Table1[[#This Row],[Generation (TWh)]]*10^9)</f>
        <v>545.72210000000007</v>
      </c>
    </row>
    <row r="4152" spans="1:21" x14ac:dyDescent="0.35">
      <c r="A4152" t="s">
        <v>1302</v>
      </c>
      <c r="B4152" t="s">
        <v>3240</v>
      </c>
      <c r="C4152" t="str">
        <f>SUBSTITUTE(Table1[[#This Row],[Fuel]],", ",",")</f>
        <v>fossil gas: natural gas,fossil liquids: diesel</v>
      </c>
      <c r="D4152" t="s">
        <v>3239</v>
      </c>
      <c r="E4152" t="s">
        <v>3258</v>
      </c>
      <c r="H4152" t="s">
        <v>3438</v>
      </c>
      <c r="I4152">
        <v>357</v>
      </c>
      <c r="J4152" t="s">
        <v>3446</v>
      </c>
      <c r="K4152">
        <v>1998</v>
      </c>
      <c r="L4152" t="s">
        <v>29</v>
      </c>
      <c r="M4152" t="s">
        <v>29</v>
      </c>
      <c r="N4152">
        <v>34.579000000000001</v>
      </c>
      <c r="O4152">
        <v>50.755000000000003</v>
      </c>
      <c r="P4152" t="s">
        <v>3522</v>
      </c>
      <c r="Q4152" s="3">
        <f>Table1[[#This Row],[Capacity (MW)]]*0.395*8760*10^-6</f>
        <v>1.2352914000000002</v>
      </c>
      <c r="R4152" s="3" cm="1">
        <f t="array" ref="R4152">AVERAGE(VLOOKUP(_xlfn.TEXTSPLIT(Table1[[#This Row],[Fuel (no space after comma)]], ","), FuelList_Final_EF!$A$2:$B$65, 2, FALSE))</f>
        <v>65.583341148886291</v>
      </c>
      <c r="S4152" s="3">
        <f>Table1[[#This Row],[Generation (TWh)]]*10^9*VLOOKUP(Table1[[#This Row],[Turbine/Engine Technology]],Technology_HR!$A$2:$B$11,2,FALSE)*10^-6</f>
        <v>9325214.7786000017</v>
      </c>
      <c r="T4152" s="5">
        <f>Table1[[#This Row],[Fuel Consumption (mmBtu)]]*Table1[[#This Row],[Emission Factor (kg CO2/ mmBtu)]]*10^3</f>
        <v>611578742111.56006</v>
      </c>
      <c r="U4152" s="3">
        <f>Table1[[#This Row],[Emissions (g CO2)]]/(Table1[[#This Row],[Generation (TWh)]]*10^9)</f>
        <v>495.08864233294258</v>
      </c>
    </row>
    <row r="4153" spans="1:21" x14ac:dyDescent="0.35">
      <c r="A4153" t="s">
        <v>1302</v>
      </c>
      <c r="B4153" t="s">
        <v>3240</v>
      </c>
      <c r="C4153" t="str">
        <f>SUBSTITUTE(Table1[[#This Row],[Fuel]],", ",",")</f>
        <v>fossil gas: natural gas,fossil liquids: diesel</v>
      </c>
      <c r="D4153" t="s">
        <v>3239</v>
      </c>
      <c r="E4153" t="s">
        <v>3258</v>
      </c>
      <c r="H4153" t="s">
        <v>3438</v>
      </c>
      <c r="I4153">
        <v>357</v>
      </c>
      <c r="J4153" t="s">
        <v>3446</v>
      </c>
      <c r="K4153">
        <v>1998</v>
      </c>
      <c r="L4153" t="s">
        <v>29</v>
      </c>
      <c r="M4153" t="s">
        <v>29</v>
      </c>
      <c r="N4153">
        <v>34.579000000000001</v>
      </c>
      <c r="O4153">
        <v>50.755000000000003</v>
      </c>
      <c r="P4153" t="s">
        <v>3522</v>
      </c>
      <c r="Q4153" s="3">
        <f>Table1[[#This Row],[Capacity (MW)]]*0.395*8760*10^-6</f>
        <v>1.2352914000000002</v>
      </c>
      <c r="R4153" s="3" cm="1">
        <f t="array" ref="R4153">AVERAGE(VLOOKUP(_xlfn.TEXTSPLIT(Table1[[#This Row],[Fuel (no space after comma)]], ","), FuelList_Final_EF!$A$2:$B$65, 2, FALSE))</f>
        <v>65.583341148886291</v>
      </c>
      <c r="S4153" s="3">
        <f>Table1[[#This Row],[Generation (TWh)]]*10^9*VLOOKUP(Table1[[#This Row],[Turbine/Engine Technology]],Technology_HR!$A$2:$B$11,2,FALSE)*10^-6</f>
        <v>9325214.7786000017</v>
      </c>
      <c r="T4153" s="5">
        <f>Table1[[#This Row],[Fuel Consumption (mmBtu)]]*Table1[[#This Row],[Emission Factor (kg CO2/ mmBtu)]]*10^3</f>
        <v>611578742111.56006</v>
      </c>
      <c r="U4153" s="3">
        <f>Table1[[#This Row],[Emissions (g CO2)]]/(Table1[[#This Row],[Generation (TWh)]]*10^9)</f>
        <v>495.08864233294258</v>
      </c>
    </row>
    <row r="4154" spans="1:21" x14ac:dyDescent="0.35">
      <c r="A4154" t="s">
        <v>1303</v>
      </c>
      <c r="B4154" t="s">
        <v>3240</v>
      </c>
      <c r="C4154" t="str">
        <f>SUBSTITUTE(Table1[[#This Row],[Fuel]],", ",",")</f>
        <v>fossil gas: natural gas,fossil liquids: diesel</v>
      </c>
      <c r="D4154" t="s">
        <v>3239</v>
      </c>
      <c r="E4154" t="s">
        <v>3258</v>
      </c>
      <c r="H4154" t="s">
        <v>3438</v>
      </c>
      <c r="I4154">
        <v>615</v>
      </c>
      <c r="J4154" t="s">
        <v>3451</v>
      </c>
      <c r="K4154" t="s">
        <v>29</v>
      </c>
      <c r="L4154" t="s">
        <v>29</v>
      </c>
      <c r="M4154" t="s">
        <v>29</v>
      </c>
      <c r="N4154">
        <v>31.262874</v>
      </c>
      <c r="O4154">
        <v>49.449899000000002</v>
      </c>
      <c r="P4154" t="s">
        <v>3522</v>
      </c>
      <c r="Q4154" s="3">
        <f>Table1[[#This Row],[Capacity (MW)]]*0.395*8760*10^-6</f>
        <v>2.1280229999999998</v>
      </c>
      <c r="R4154" s="3" cm="1">
        <f t="array" ref="R4154">AVERAGE(VLOOKUP(_xlfn.TEXTSPLIT(Table1[[#This Row],[Fuel (no space after comma)]], ","), FuelList_Final_EF!$A$2:$B$65, 2, FALSE))</f>
        <v>65.583341148886291</v>
      </c>
      <c r="S4154" s="3">
        <f>Table1[[#This Row],[Generation (TWh)]]*10^9*VLOOKUP(Table1[[#This Row],[Turbine/Engine Technology]],Technology_HR!$A$2:$B$11,2,FALSE)*10^-6</f>
        <v>16064445.626999997</v>
      </c>
      <c r="T4154" s="5">
        <f>Table1[[#This Row],[Fuel Consumption (mmBtu)]]*Table1[[#This Row],[Emission Factor (kg CO2/ mmBtu)]]*10^3</f>
        <v>1053560017923.2754</v>
      </c>
      <c r="U4154" s="3">
        <f>Table1[[#This Row],[Emissions (g CO2)]]/(Table1[[#This Row],[Generation (TWh)]]*10^9)</f>
        <v>495.08864233294258</v>
      </c>
    </row>
    <row r="4155" spans="1:21" x14ac:dyDescent="0.35">
      <c r="A4155" t="s">
        <v>1276</v>
      </c>
      <c r="B4155" t="s">
        <v>3243</v>
      </c>
      <c r="C4155" t="str">
        <f>SUBSTITUTE(Table1[[#This Row],[Fuel]],", ",",")</f>
        <v>fossil gas: natural gas,fossil liquids: fuel oil</v>
      </c>
      <c r="D4155" t="s">
        <v>3239</v>
      </c>
      <c r="E4155" t="s">
        <v>3275</v>
      </c>
      <c r="H4155" t="s">
        <v>3440</v>
      </c>
      <c r="I4155">
        <v>305</v>
      </c>
      <c r="J4155" t="s">
        <v>3446</v>
      </c>
      <c r="K4155">
        <v>1979</v>
      </c>
      <c r="L4155" t="s">
        <v>29</v>
      </c>
      <c r="M4155" t="s">
        <v>29</v>
      </c>
      <c r="N4155">
        <v>31.502386999999999</v>
      </c>
      <c r="O4155">
        <v>48.883420999999998</v>
      </c>
      <c r="P4155" t="s">
        <v>3522</v>
      </c>
      <c r="Q4155" s="3">
        <f>Table1[[#This Row],[Capacity (MW)]]*0.395*8760*10^-6</f>
        <v>1.055361</v>
      </c>
      <c r="R4155" s="3" cm="1">
        <f t="array" ref="R4155">AVERAGE(VLOOKUP(_xlfn.TEXTSPLIT(Table1[[#This Row],[Fuel (no space after comma)]], ","), FuelList_Final_EF!$A$2:$B$65, 2, FALSE))</f>
        <v>65.583341148886291</v>
      </c>
      <c r="S4155" s="3">
        <f>Table1[[#This Row],[Generation (TWh)]]*10^9*VLOOKUP(Table1[[#This Row],[Turbine/Engine Technology]],Technology_HR!$A$2:$B$11,2,FALSE)*10^-6</f>
        <v>10854387.885</v>
      </c>
      <c r="T4155" s="5">
        <f>Table1[[#This Row],[Fuel Consumption (mmBtu)]]*Table1[[#This Row],[Emission Factor (kg CO2/ mmBtu)]]*10^3</f>
        <v>711867023624.29333</v>
      </c>
      <c r="U4155" s="3">
        <f>Table1[[#This Row],[Emissions (g CO2)]]/(Table1[[#This Row],[Generation (TWh)]]*10^9)</f>
        <v>674.52466371629555</v>
      </c>
    </row>
    <row r="4156" spans="1:21" x14ac:dyDescent="0.35">
      <c r="A4156" t="s">
        <v>1276</v>
      </c>
      <c r="B4156" t="s">
        <v>3243</v>
      </c>
      <c r="C4156" t="str">
        <f>SUBSTITUTE(Table1[[#This Row],[Fuel]],", ",",")</f>
        <v>fossil gas: natural gas,fossil liquids: fuel oil</v>
      </c>
      <c r="D4156" t="s">
        <v>3239</v>
      </c>
      <c r="E4156" t="s">
        <v>3275</v>
      </c>
      <c r="H4156" t="s">
        <v>3440</v>
      </c>
      <c r="I4156">
        <v>305</v>
      </c>
      <c r="J4156" t="s">
        <v>3446</v>
      </c>
      <c r="K4156">
        <v>1983</v>
      </c>
      <c r="L4156" t="s">
        <v>29</v>
      </c>
      <c r="M4156" t="s">
        <v>29</v>
      </c>
      <c r="N4156">
        <v>31.502386999999999</v>
      </c>
      <c r="O4156">
        <v>48.883420999999998</v>
      </c>
      <c r="P4156" t="s">
        <v>3522</v>
      </c>
      <c r="Q4156" s="3">
        <f>Table1[[#This Row],[Capacity (MW)]]*0.395*8760*10^-6</f>
        <v>1.055361</v>
      </c>
      <c r="R4156" s="3" cm="1">
        <f t="array" ref="R4156">AVERAGE(VLOOKUP(_xlfn.TEXTSPLIT(Table1[[#This Row],[Fuel (no space after comma)]], ","), FuelList_Final_EF!$A$2:$B$65, 2, FALSE))</f>
        <v>65.583341148886291</v>
      </c>
      <c r="S4156" s="3">
        <f>Table1[[#This Row],[Generation (TWh)]]*10^9*VLOOKUP(Table1[[#This Row],[Turbine/Engine Technology]],Technology_HR!$A$2:$B$11,2,FALSE)*10^-6</f>
        <v>10854387.885</v>
      </c>
      <c r="T4156" s="5">
        <f>Table1[[#This Row],[Fuel Consumption (mmBtu)]]*Table1[[#This Row],[Emission Factor (kg CO2/ mmBtu)]]*10^3</f>
        <v>711867023624.29333</v>
      </c>
      <c r="U4156" s="3">
        <f>Table1[[#This Row],[Emissions (g CO2)]]/(Table1[[#This Row],[Generation (TWh)]]*10^9)</f>
        <v>674.52466371629555</v>
      </c>
    </row>
    <row r="4157" spans="1:21" x14ac:dyDescent="0.35">
      <c r="A4157" t="s">
        <v>1276</v>
      </c>
      <c r="B4157" t="s">
        <v>3243</v>
      </c>
      <c r="C4157" t="str">
        <f>SUBSTITUTE(Table1[[#This Row],[Fuel]],", ",",")</f>
        <v>fossil gas: natural gas,fossil liquids: fuel oil</v>
      </c>
      <c r="D4157" t="s">
        <v>3239</v>
      </c>
      <c r="E4157" t="s">
        <v>3275</v>
      </c>
      <c r="H4157" t="s">
        <v>3440</v>
      </c>
      <c r="I4157">
        <v>305</v>
      </c>
      <c r="J4157" t="s">
        <v>3446</v>
      </c>
      <c r="K4157">
        <v>1983</v>
      </c>
      <c r="L4157" t="s">
        <v>29</v>
      </c>
      <c r="M4157" t="s">
        <v>29</v>
      </c>
      <c r="N4157">
        <v>31.502386999999999</v>
      </c>
      <c r="O4157">
        <v>48.883420999999998</v>
      </c>
      <c r="P4157" t="s">
        <v>3522</v>
      </c>
      <c r="Q4157" s="3">
        <f>Table1[[#This Row],[Capacity (MW)]]*0.395*8760*10^-6</f>
        <v>1.055361</v>
      </c>
      <c r="R4157" s="3" cm="1">
        <f t="array" ref="R4157">AVERAGE(VLOOKUP(_xlfn.TEXTSPLIT(Table1[[#This Row],[Fuel (no space after comma)]], ","), FuelList_Final_EF!$A$2:$B$65, 2, FALSE))</f>
        <v>65.583341148886291</v>
      </c>
      <c r="S4157" s="3">
        <f>Table1[[#This Row],[Generation (TWh)]]*10^9*VLOOKUP(Table1[[#This Row],[Turbine/Engine Technology]],Technology_HR!$A$2:$B$11,2,FALSE)*10^-6</f>
        <v>10854387.885</v>
      </c>
      <c r="T4157" s="5">
        <f>Table1[[#This Row],[Fuel Consumption (mmBtu)]]*Table1[[#This Row],[Emission Factor (kg CO2/ mmBtu)]]*10^3</f>
        <v>711867023624.29333</v>
      </c>
      <c r="U4157" s="3">
        <f>Table1[[#This Row],[Emissions (g CO2)]]/(Table1[[#This Row],[Generation (TWh)]]*10^9)</f>
        <v>674.52466371629555</v>
      </c>
    </row>
    <row r="4158" spans="1:21" x14ac:dyDescent="0.35">
      <c r="A4158" t="s">
        <v>1276</v>
      </c>
      <c r="B4158" t="s">
        <v>3243</v>
      </c>
      <c r="C4158" t="str">
        <f>SUBSTITUTE(Table1[[#This Row],[Fuel]],", ",",")</f>
        <v>fossil gas: natural gas,fossil liquids: fuel oil</v>
      </c>
      <c r="D4158" t="s">
        <v>3239</v>
      </c>
      <c r="E4158" t="s">
        <v>3275</v>
      </c>
      <c r="H4158" t="s">
        <v>3440</v>
      </c>
      <c r="I4158">
        <v>305</v>
      </c>
      <c r="J4158" t="s">
        <v>3446</v>
      </c>
      <c r="K4158">
        <v>1995</v>
      </c>
      <c r="L4158" t="s">
        <v>29</v>
      </c>
      <c r="M4158" t="s">
        <v>29</v>
      </c>
      <c r="N4158">
        <v>31.502386999999999</v>
      </c>
      <c r="O4158">
        <v>48.883420999999998</v>
      </c>
      <c r="P4158" t="s">
        <v>3522</v>
      </c>
      <c r="Q4158" s="3">
        <f>Table1[[#This Row],[Capacity (MW)]]*0.395*8760*10^-6</f>
        <v>1.055361</v>
      </c>
      <c r="R4158" s="3" cm="1">
        <f t="array" ref="R4158">AVERAGE(VLOOKUP(_xlfn.TEXTSPLIT(Table1[[#This Row],[Fuel (no space after comma)]], ","), FuelList_Final_EF!$A$2:$B$65, 2, FALSE))</f>
        <v>65.583341148886291</v>
      </c>
      <c r="S4158" s="3">
        <f>Table1[[#This Row],[Generation (TWh)]]*10^9*VLOOKUP(Table1[[#This Row],[Turbine/Engine Technology]],Technology_HR!$A$2:$B$11,2,FALSE)*10^-6</f>
        <v>10854387.885</v>
      </c>
      <c r="T4158" s="5">
        <f>Table1[[#This Row],[Fuel Consumption (mmBtu)]]*Table1[[#This Row],[Emission Factor (kg CO2/ mmBtu)]]*10^3</f>
        <v>711867023624.29333</v>
      </c>
      <c r="U4158" s="3">
        <f>Table1[[#This Row],[Emissions (g CO2)]]/(Table1[[#This Row],[Generation (TWh)]]*10^9)</f>
        <v>674.52466371629555</v>
      </c>
    </row>
    <row r="4159" spans="1:21" x14ac:dyDescent="0.35">
      <c r="A4159" t="s">
        <v>1276</v>
      </c>
      <c r="B4159" t="s">
        <v>3243</v>
      </c>
      <c r="C4159" t="str">
        <f>SUBSTITUTE(Table1[[#This Row],[Fuel]],", ",",")</f>
        <v>fossil gas: natural gas,fossil liquids: fuel oil</v>
      </c>
      <c r="D4159" t="s">
        <v>3239</v>
      </c>
      <c r="E4159" t="s">
        <v>3275</v>
      </c>
      <c r="H4159" t="s">
        <v>3440</v>
      </c>
      <c r="I4159">
        <v>315</v>
      </c>
      <c r="J4159" t="s">
        <v>3446</v>
      </c>
      <c r="K4159">
        <v>1998</v>
      </c>
      <c r="L4159" t="s">
        <v>29</v>
      </c>
      <c r="M4159" t="s">
        <v>29</v>
      </c>
      <c r="N4159">
        <v>31.502386999999999</v>
      </c>
      <c r="O4159">
        <v>48.883420999999998</v>
      </c>
      <c r="P4159" t="s">
        <v>3522</v>
      </c>
      <c r="Q4159" s="3">
        <f>Table1[[#This Row],[Capacity (MW)]]*0.395*8760*10^-6</f>
        <v>1.089963</v>
      </c>
      <c r="R4159" s="3" cm="1">
        <f t="array" ref="R4159">AVERAGE(VLOOKUP(_xlfn.TEXTSPLIT(Table1[[#This Row],[Fuel (no space after comma)]], ","), FuelList_Final_EF!$A$2:$B$65, 2, FALSE))</f>
        <v>65.583341148886291</v>
      </c>
      <c r="S4159" s="3">
        <f>Table1[[#This Row],[Generation (TWh)]]*10^9*VLOOKUP(Table1[[#This Row],[Turbine/Engine Technology]],Technology_HR!$A$2:$B$11,2,FALSE)*10^-6</f>
        <v>11210269.455</v>
      </c>
      <c r="T4159" s="5">
        <f>Table1[[#This Row],[Fuel Consumption (mmBtu)]]*Table1[[#This Row],[Emission Factor (kg CO2/ mmBtu)]]*10^3</f>
        <v>735206926038.20459</v>
      </c>
      <c r="U4159" s="3">
        <f>Table1[[#This Row],[Emissions (g CO2)]]/(Table1[[#This Row],[Generation (TWh)]]*10^9)</f>
        <v>674.52466371629555</v>
      </c>
    </row>
    <row r="4160" spans="1:21" x14ac:dyDescent="0.35">
      <c r="A4160" t="s">
        <v>1276</v>
      </c>
      <c r="B4160" t="s">
        <v>3243</v>
      </c>
      <c r="C4160" t="str">
        <f>SUBSTITUTE(Table1[[#This Row],[Fuel]],", ",",")</f>
        <v>fossil gas: natural gas,fossil liquids: fuel oil</v>
      </c>
      <c r="D4160" t="s">
        <v>3239</v>
      </c>
      <c r="E4160" t="s">
        <v>3275</v>
      </c>
      <c r="H4160" t="s">
        <v>3440</v>
      </c>
      <c r="I4160">
        <v>315</v>
      </c>
      <c r="J4160" t="s">
        <v>3446</v>
      </c>
      <c r="K4160">
        <v>1999</v>
      </c>
      <c r="L4160" t="s">
        <v>29</v>
      </c>
      <c r="M4160" t="s">
        <v>29</v>
      </c>
      <c r="N4160">
        <v>31.502386999999999</v>
      </c>
      <c r="O4160">
        <v>48.883420999999998</v>
      </c>
      <c r="P4160" t="s">
        <v>3522</v>
      </c>
      <c r="Q4160" s="3">
        <f>Table1[[#This Row],[Capacity (MW)]]*0.395*8760*10^-6</f>
        <v>1.089963</v>
      </c>
      <c r="R4160" s="3" cm="1">
        <f t="array" ref="R4160">AVERAGE(VLOOKUP(_xlfn.TEXTSPLIT(Table1[[#This Row],[Fuel (no space after comma)]], ","), FuelList_Final_EF!$A$2:$B$65, 2, FALSE))</f>
        <v>65.583341148886291</v>
      </c>
      <c r="S4160" s="3">
        <f>Table1[[#This Row],[Generation (TWh)]]*10^9*VLOOKUP(Table1[[#This Row],[Turbine/Engine Technology]],Technology_HR!$A$2:$B$11,2,FALSE)*10^-6</f>
        <v>11210269.455</v>
      </c>
      <c r="T4160" s="5">
        <f>Table1[[#This Row],[Fuel Consumption (mmBtu)]]*Table1[[#This Row],[Emission Factor (kg CO2/ mmBtu)]]*10^3</f>
        <v>735206926038.20459</v>
      </c>
      <c r="U4160" s="3">
        <f>Table1[[#This Row],[Emissions (g CO2)]]/(Table1[[#This Row],[Generation (TWh)]]*10^9)</f>
        <v>674.52466371629555</v>
      </c>
    </row>
    <row r="4161" spans="1:21" x14ac:dyDescent="0.35">
      <c r="A4161" t="s">
        <v>1248</v>
      </c>
      <c r="B4161" t="s">
        <v>3243</v>
      </c>
      <c r="C4161" t="str">
        <f>SUBSTITUTE(Table1[[#This Row],[Fuel]],", ",",")</f>
        <v>fossil gas: natural gas,fossil liquids: fuel oil</v>
      </c>
      <c r="D4161" t="s">
        <v>3239</v>
      </c>
      <c r="E4161" t="s">
        <v>3275</v>
      </c>
      <c r="H4161" t="s">
        <v>3436</v>
      </c>
      <c r="I4161">
        <v>85</v>
      </c>
      <c r="J4161" t="s">
        <v>3446</v>
      </c>
      <c r="K4161">
        <v>1978</v>
      </c>
      <c r="L4161" t="s">
        <v>29</v>
      </c>
      <c r="M4161" t="s">
        <v>29</v>
      </c>
      <c r="N4161">
        <v>35.520699999999998</v>
      </c>
      <c r="O4161">
        <v>51.407800000000002</v>
      </c>
      <c r="P4161" t="s">
        <v>3522</v>
      </c>
      <c r="Q4161" s="3">
        <f>Table1[[#This Row],[Capacity (MW)]]*0.395*8760*10^-6</f>
        <v>0.29411699999999996</v>
      </c>
      <c r="R4161" s="3" cm="1">
        <f t="array" ref="R4161">AVERAGE(VLOOKUP(_xlfn.TEXTSPLIT(Table1[[#This Row],[Fuel (no space after comma)]], ","), FuelList_Final_EF!$A$2:$B$65, 2, FALSE))</f>
        <v>65.583341148886291</v>
      </c>
      <c r="S4161" s="3">
        <f>Table1[[#This Row],[Generation (TWh)]]*10^9*VLOOKUP(Table1[[#This Row],[Turbine/Engine Technology]],Technology_HR!$A$2:$B$11,2,FALSE)*10^-6</f>
        <v>3238228.1699999995</v>
      </c>
      <c r="T4161" s="5">
        <f>Table1[[#This Row],[Fuel Consumption (mmBtu)]]*Table1[[#This Row],[Emission Factor (kg CO2/ mmBtu)]]*10^3</f>
        <v>212373822791.04373</v>
      </c>
      <c r="U4161" s="3">
        <f>Table1[[#This Row],[Emissions (g CO2)]]/(Table1[[#This Row],[Generation (TWh)]]*10^9)</f>
        <v>722.07258604923811</v>
      </c>
    </row>
    <row r="4162" spans="1:21" x14ac:dyDescent="0.35">
      <c r="A4162" t="s">
        <v>1248</v>
      </c>
      <c r="B4162" t="s">
        <v>3243</v>
      </c>
      <c r="C4162" t="str">
        <f>SUBSTITUTE(Table1[[#This Row],[Fuel]],", ",",")</f>
        <v>fossil gas: natural gas,fossil liquids: fuel oil</v>
      </c>
      <c r="D4162" t="s">
        <v>3239</v>
      </c>
      <c r="E4162" t="s">
        <v>3275</v>
      </c>
      <c r="H4162" t="s">
        <v>3436</v>
      </c>
      <c r="I4162">
        <v>85</v>
      </c>
      <c r="J4162" t="s">
        <v>3446</v>
      </c>
      <c r="K4162">
        <v>1978</v>
      </c>
      <c r="L4162" t="s">
        <v>29</v>
      </c>
      <c r="M4162" t="s">
        <v>29</v>
      </c>
      <c r="N4162">
        <v>35.520699999999998</v>
      </c>
      <c r="O4162">
        <v>51.407800000000002</v>
      </c>
      <c r="P4162" t="s">
        <v>3522</v>
      </c>
      <c r="Q4162" s="3">
        <f>Table1[[#This Row],[Capacity (MW)]]*0.395*8760*10^-6</f>
        <v>0.29411699999999996</v>
      </c>
      <c r="R4162" s="3" cm="1">
        <f t="array" ref="R4162">AVERAGE(VLOOKUP(_xlfn.TEXTSPLIT(Table1[[#This Row],[Fuel (no space after comma)]], ","), FuelList_Final_EF!$A$2:$B$65, 2, FALSE))</f>
        <v>65.583341148886291</v>
      </c>
      <c r="S4162" s="3">
        <f>Table1[[#This Row],[Generation (TWh)]]*10^9*VLOOKUP(Table1[[#This Row],[Turbine/Engine Technology]],Technology_HR!$A$2:$B$11,2,FALSE)*10^-6</f>
        <v>3238228.1699999995</v>
      </c>
      <c r="T4162" s="5">
        <f>Table1[[#This Row],[Fuel Consumption (mmBtu)]]*Table1[[#This Row],[Emission Factor (kg CO2/ mmBtu)]]*10^3</f>
        <v>212373822791.04373</v>
      </c>
      <c r="U4162" s="3">
        <f>Table1[[#This Row],[Emissions (g CO2)]]/(Table1[[#This Row],[Generation (TWh)]]*10^9)</f>
        <v>722.07258604923811</v>
      </c>
    </row>
    <row r="4163" spans="1:21" x14ac:dyDescent="0.35">
      <c r="A4163" t="s">
        <v>1248</v>
      </c>
      <c r="B4163" t="s">
        <v>3243</v>
      </c>
      <c r="C4163" t="str">
        <f>SUBSTITUTE(Table1[[#This Row],[Fuel]],", ",",")</f>
        <v>fossil gas: natural gas,fossil liquids: fuel oil</v>
      </c>
      <c r="D4163" t="s">
        <v>3239</v>
      </c>
      <c r="E4163" t="s">
        <v>3275</v>
      </c>
      <c r="H4163" t="s">
        <v>3436</v>
      </c>
      <c r="I4163">
        <v>85</v>
      </c>
      <c r="J4163" t="s">
        <v>3446</v>
      </c>
      <c r="K4163">
        <v>1978</v>
      </c>
      <c r="L4163" t="s">
        <v>29</v>
      </c>
      <c r="M4163" t="s">
        <v>29</v>
      </c>
      <c r="N4163">
        <v>35.520699999999998</v>
      </c>
      <c r="O4163">
        <v>51.407800000000002</v>
      </c>
      <c r="P4163" t="s">
        <v>3522</v>
      </c>
      <c r="Q4163" s="3">
        <f>Table1[[#This Row],[Capacity (MW)]]*0.395*8760*10^-6</f>
        <v>0.29411699999999996</v>
      </c>
      <c r="R4163" s="3" cm="1">
        <f t="array" ref="R4163">AVERAGE(VLOOKUP(_xlfn.TEXTSPLIT(Table1[[#This Row],[Fuel (no space after comma)]], ","), FuelList_Final_EF!$A$2:$B$65, 2, FALSE))</f>
        <v>65.583341148886291</v>
      </c>
      <c r="S4163" s="3">
        <f>Table1[[#This Row],[Generation (TWh)]]*10^9*VLOOKUP(Table1[[#This Row],[Turbine/Engine Technology]],Technology_HR!$A$2:$B$11,2,FALSE)*10^-6</f>
        <v>3238228.1699999995</v>
      </c>
      <c r="T4163" s="5">
        <f>Table1[[#This Row],[Fuel Consumption (mmBtu)]]*Table1[[#This Row],[Emission Factor (kg CO2/ mmBtu)]]*10^3</f>
        <v>212373822791.04373</v>
      </c>
      <c r="U4163" s="3">
        <f>Table1[[#This Row],[Emissions (g CO2)]]/(Table1[[#This Row],[Generation (TWh)]]*10^9)</f>
        <v>722.07258604923811</v>
      </c>
    </row>
    <row r="4164" spans="1:21" x14ac:dyDescent="0.35">
      <c r="A4164" t="s">
        <v>1248</v>
      </c>
      <c r="B4164" t="s">
        <v>3243</v>
      </c>
      <c r="C4164" t="str">
        <f>SUBSTITUTE(Table1[[#This Row],[Fuel]],", ",",")</f>
        <v>fossil gas: natural gas,fossil liquids: fuel oil</v>
      </c>
      <c r="D4164" t="s">
        <v>3239</v>
      </c>
      <c r="E4164" t="s">
        <v>3275</v>
      </c>
      <c r="H4164" t="s">
        <v>3438</v>
      </c>
      <c r="I4164">
        <v>1071</v>
      </c>
      <c r="J4164" t="s">
        <v>3449</v>
      </c>
      <c r="K4164">
        <v>2024</v>
      </c>
      <c r="L4164" t="s">
        <v>29</v>
      </c>
      <c r="M4164" t="s">
        <v>29</v>
      </c>
      <c r="N4164">
        <v>35.520699999999998</v>
      </c>
      <c r="O4164">
        <v>51.407800000000002</v>
      </c>
      <c r="P4164" t="s">
        <v>3522</v>
      </c>
      <c r="Q4164" s="3">
        <f>Table1[[#This Row],[Capacity (MW)]]*0.395*8760*10^-6</f>
        <v>3.7058742000000002</v>
      </c>
      <c r="R4164" s="3" cm="1">
        <f t="array" ref="R4164">AVERAGE(VLOOKUP(_xlfn.TEXTSPLIT(Table1[[#This Row],[Fuel (no space after comma)]], ","), FuelList_Final_EF!$A$2:$B$65, 2, FALSE))</f>
        <v>65.583341148886291</v>
      </c>
      <c r="S4164" s="3">
        <f>Table1[[#This Row],[Generation (TWh)]]*10^9*VLOOKUP(Table1[[#This Row],[Turbine/Engine Technology]],Technology_HR!$A$2:$B$11,2,FALSE)*10^-6</f>
        <v>27975644.3358</v>
      </c>
      <c r="T4164" s="5">
        <f>Table1[[#This Row],[Fuel Consumption (mmBtu)]]*Table1[[#This Row],[Emission Factor (kg CO2/ mmBtu)]]*10^3</f>
        <v>1834736226334.6799</v>
      </c>
      <c r="U4164" s="3">
        <f>Table1[[#This Row],[Emissions (g CO2)]]/(Table1[[#This Row],[Generation (TWh)]]*10^9)</f>
        <v>495.08864233294264</v>
      </c>
    </row>
    <row r="4165" spans="1:21" x14ac:dyDescent="0.35">
      <c r="A4165" t="s">
        <v>1248</v>
      </c>
      <c r="B4165" t="s">
        <v>3239</v>
      </c>
      <c r="C4165" t="str">
        <f>SUBSTITUTE(Table1[[#This Row],[Fuel]],", ",",")</f>
        <v>fossil gas: natural gas</v>
      </c>
      <c r="D4165" t="s">
        <v>3239</v>
      </c>
      <c r="H4165" t="s">
        <v>3436</v>
      </c>
      <c r="I4165">
        <v>100</v>
      </c>
      <c r="J4165" t="s">
        <v>3449</v>
      </c>
      <c r="K4165" t="s">
        <v>29</v>
      </c>
      <c r="L4165" t="s">
        <v>29</v>
      </c>
      <c r="M4165" t="s">
        <v>29</v>
      </c>
      <c r="N4165">
        <v>35.520699999999998</v>
      </c>
      <c r="O4165">
        <v>51.407800000000002</v>
      </c>
      <c r="P4165" t="s">
        <v>3522</v>
      </c>
      <c r="Q4165" s="3">
        <f>Table1[[#This Row],[Capacity (MW)]]*0.395*8760*10^-6</f>
        <v>0.34601999999999999</v>
      </c>
      <c r="R4165" s="3" cm="1">
        <f t="array" ref="R4165">AVERAGE(VLOOKUP(_xlfn.TEXTSPLIT(Table1[[#This Row],[Fuel (no space after comma)]], ","), FuelList_Final_EF!$A$2:$B$65, 2, FALSE))</f>
        <v>53.06</v>
      </c>
      <c r="S4165" s="3">
        <f>Table1[[#This Row],[Generation (TWh)]]*10^9*VLOOKUP(Table1[[#This Row],[Turbine/Engine Technology]],Technology_HR!$A$2:$B$11,2,FALSE)*10^-6</f>
        <v>3809680.1999999997</v>
      </c>
      <c r="T4165" s="5">
        <f>Table1[[#This Row],[Fuel Consumption (mmBtu)]]*Table1[[#This Row],[Emission Factor (kg CO2/ mmBtu)]]*10^3</f>
        <v>202141631412</v>
      </c>
      <c r="U4165" s="3">
        <f>Table1[[#This Row],[Emissions (g CO2)]]/(Table1[[#This Row],[Generation (TWh)]]*10^9)</f>
        <v>584.19060000000002</v>
      </c>
    </row>
    <row r="4166" spans="1:21" x14ac:dyDescent="0.35">
      <c r="A4166" t="s">
        <v>1248</v>
      </c>
      <c r="B4166" t="s">
        <v>3239</v>
      </c>
      <c r="C4166" t="str">
        <f>SUBSTITUTE(Table1[[#This Row],[Fuel]],", ",",")</f>
        <v>fossil gas: natural gas</v>
      </c>
      <c r="D4166" t="s">
        <v>3239</v>
      </c>
      <c r="H4166" t="s">
        <v>3436</v>
      </c>
      <c r="I4166">
        <v>100</v>
      </c>
      <c r="J4166" t="s">
        <v>3449</v>
      </c>
      <c r="K4166" t="s">
        <v>29</v>
      </c>
      <c r="L4166" t="s">
        <v>29</v>
      </c>
      <c r="M4166" t="s">
        <v>29</v>
      </c>
      <c r="N4166">
        <v>35.520699999999998</v>
      </c>
      <c r="O4166">
        <v>51.407800000000002</v>
      </c>
      <c r="P4166" t="s">
        <v>3522</v>
      </c>
      <c r="Q4166" s="3">
        <f>Table1[[#This Row],[Capacity (MW)]]*0.395*8760*10^-6</f>
        <v>0.34601999999999999</v>
      </c>
      <c r="R4166" s="3" cm="1">
        <f t="array" ref="R4166">AVERAGE(VLOOKUP(_xlfn.TEXTSPLIT(Table1[[#This Row],[Fuel (no space after comma)]], ","), FuelList_Final_EF!$A$2:$B$65, 2, FALSE))</f>
        <v>53.06</v>
      </c>
      <c r="S4166" s="3">
        <f>Table1[[#This Row],[Generation (TWh)]]*10^9*VLOOKUP(Table1[[#This Row],[Turbine/Engine Technology]],Technology_HR!$A$2:$B$11,2,FALSE)*10^-6</f>
        <v>3809680.1999999997</v>
      </c>
      <c r="T4166" s="5">
        <f>Table1[[#This Row],[Fuel Consumption (mmBtu)]]*Table1[[#This Row],[Emission Factor (kg CO2/ mmBtu)]]*10^3</f>
        <v>202141631412</v>
      </c>
      <c r="U4166" s="3">
        <f>Table1[[#This Row],[Emissions (g CO2)]]/(Table1[[#This Row],[Generation (TWh)]]*10^9)</f>
        <v>584.19060000000002</v>
      </c>
    </row>
    <row r="4167" spans="1:21" x14ac:dyDescent="0.35">
      <c r="A4167" t="s">
        <v>1304</v>
      </c>
      <c r="B4167" t="s">
        <v>3243</v>
      </c>
      <c r="C4167" t="str">
        <f>SUBSTITUTE(Table1[[#This Row],[Fuel]],", ",",")</f>
        <v>fossil gas: natural gas,fossil liquids: fuel oil</v>
      </c>
      <c r="D4167" t="s">
        <v>3239</v>
      </c>
      <c r="E4167" t="s">
        <v>3275</v>
      </c>
      <c r="H4167" t="s">
        <v>3436</v>
      </c>
      <c r="I4167">
        <v>263</v>
      </c>
      <c r="J4167" t="s">
        <v>3446</v>
      </c>
      <c r="K4167">
        <v>2005</v>
      </c>
      <c r="L4167" t="s">
        <v>29</v>
      </c>
      <c r="M4167" t="s">
        <v>29</v>
      </c>
      <c r="N4167">
        <v>35.417999999999999</v>
      </c>
      <c r="O4167">
        <v>50.911000000000001</v>
      </c>
      <c r="P4167" t="s">
        <v>3522</v>
      </c>
      <c r="Q4167" s="3">
        <f>Table1[[#This Row],[Capacity (MW)]]*0.395*8760*10^-6</f>
        <v>0.91003260000000008</v>
      </c>
      <c r="R4167" s="3" cm="1">
        <f t="array" ref="R4167">AVERAGE(VLOOKUP(_xlfn.TEXTSPLIT(Table1[[#This Row],[Fuel (no space after comma)]], ","), FuelList_Final_EF!$A$2:$B$65, 2, FALSE))</f>
        <v>65.583341148886291</v>
      </c>
      <c r="S4167" s="3">
        <f>Table1[[#This Row],[Generation (TWh)]]*10^9*VLOOKUP(Table1[[#This Row],[Turbine/Engine Technology]],Technology_HR!$A$2:$B$11,2,FALSE)*10^-6</f>
        <v>10019458.926000001</v>
      </c>
      <c r="T4167" s="5">
        <f>Table1[[#This Row],[Fuel Consumption (mmBtu)]]*Table1[[#This Row],[Emission Factor (kg CO2/ mmBtu)]]*10^3</f>
        <v>657109592871.11182</v>
      </c>
      <c r="U4167" s="3">
        <f>Table1[[#This Row],[Emissions (g CO2)]]/(Table1[[#This Row],[Generation (TWh)]]*10^9)</f>
        <v>722.07258604923788</v>
      </c>
    </row>
    <row r="4168" spans="1:21" x14ac:dyDescent="0.35">
      <c r="A4168" t="s">
        <v>1304</v>
      </c>
      <c r="B4168" t="s">
        <v>3243</v>
      </c>
      <c r="C4168" t="str">
        <f>SUBSTITUTE(Table1[[#This Row],[Fuel]],", ",",")</f>
        <v>fossil gas: natural gas,fossil liquids: fuel oil</v>
      </c>
      <c r="D4168" t="s">
        <v>3239</v>
      </c>
      <c r="E4168" t="s">
        <v>3275</v>
      </c>
      <c r="H4168" t="s">
        <v>3436</v>
      </c>
      <c r="I4168">
        <v>263</v>
      </c>
      <c r="J4168" t="s">
        <v>3446</v>
      </c>
      <c r="K4168">
        <v>2005</v>
      </c>
      <c r="L4168" t="s">
        <v>29</v>
      </c>
      <c r="M4168" t="s">
        <v>29</v>
      </c>
      <c r="N4168">
        <v>35.417999999999999</v>
      </c>
      <c r="O4168">
        <v>50.911000000000001</v>
      </c>
      <c r="P4168" t="s">
        <v>3522</v>
      </c>
      <c r="Q4168" s="3">
        <f>Table1[[#This Row],[Capacity (MW)]]*0.395*8760*10^-6</f>
        <v>0.91003260000000008</v>
      </c>
      <c r="R4168" s="3" cm="1">
        <f t="array" ref="R4168">AVERAGE(VLOOKUP(_xlfn.TEXTSPLIT(Table1[[#This Row],[Fuel (no space after comma)]], ","), FuelList_Final_EF!$A$2:$B$65, 2, FALSE))</f>
        <v>65.583341148886291</v>
      </c>
      <c r="S4168" s="3">
        <f>Table1[[#This Row],[Generation (TWh)]]*10^9*VLOOKUP(Table1[[#This Row],[Turbine/Engine Technology]],Technology_HR!$A$2:$B$11,2,FALSE)*10^-6</f>
        <v>10019458.926000001</v>
      </c>
      <c r="T4168" s="5">
        <f>Table1[[#This Row],[Fuel Consumption (mmBtu)]]*Table1[[#This Row],[Emission Factor (kg CO2/ mmBtu)]]*10^3</f>
        <v>657109592871.11182</v>
      </c>
      <c r="U4168" s="3">
        <f>Table1[[#This Row],[Emissions (g CO2)]]/(Table1[[#This Row],[Generation (TWh)]]*10^9)</f>
        <v>722.07258604923788</v>
      </c>
    </row>
    <row r="4169" spans="1:21" x14ac:dyDescent="0.35">
      <c r="A4169" t="s">
        <v>1304</v>
      </c>
      <c r="B4169" t="s">
        <v>3243</v>
      </c>
      <c r="C4169" t="str">
        <f>SUBSTITUTE(Table1[[#This Row],[Fuel]],", ",",")</f>
        <v>fossil gas: natural gas,fossil liquids: fuel oil</v>
      </c>
      <c r="D4169" t="s">
        <v>3239</v>
      </c>
      <c r="E4169" t="s">
        <v>3275</v>
      </c>
      <c r="H4169" t="s">
        <v>3436</v>
      </c>
      <c r="I4169">
        <v>263</v>
      </c>
      <c r="J4169" t="s">
        <v>3446</v>
      </c>
      <c r="K4169">
        <v>2005</v>
      </c>
      <c r="L4169" t="s">
        <v>29</v>
      </c>
      <c r="M4169" t="s">
        <v>29</v>
      </c>
      <c r="N4169">
        <v>35.417999999999999</v>
      </c>
      <c r="O4169">
        <v>50.911000000000001</v>
      </c>
      <c r="P4169" t="s">
        <v>3522</v>
      </c>
      <c r="Q4169" s="3">
        <f>Table1[[#This Row],[Capacity (MW)]]*0.395*8760*10^-6</f>
        <v>0.91003260000000008</v>
      </c>
      <c r="R4169" s="3" cm="1">
        <f t="array" ref="R4169">AVERAGE(VLOOKUP(_xlfn.TEXTSPLIT(Table1[[#This Row],[Fuel (no space after comma)]], ","), FuelList_Final_EF!$A$2:$B$65, 2, FALSE))</f>
        <v>65.583341148886291</v>
      </c>
      <c r="S4169" s="3">
        <f>Table1[[#This Row],[Generation (TWh)]]*10^9*VLOOKUP(Table1[[#This Row],[Turbine/Engine Technology]],Technology_HR!$A$2:$B$11,2,FALSE)*10^-6</f>
        <v>10019458.926000001</v>
      </c>
      <c r="T4169" s="5">
        <f>Table1[[#This Row],[Fuel Consumption (mmBtu)]]*Table1[[#This Row],[Emission Factor (kg CO2/ mmBtu)]]*10^3</f>
        <v>657109592871.11182</v>
      </c>
      <c r="U4169" s="3">
        <f>Table1[[#This Row],[Emissions (g CO2)]]/(Table1[[#This Row],[Generation (TWh)]]*10^9)</f>
        <v>722.07258604923788</v>
      </c>
    </row>
    <row r="4170" spans="1:21" x14ac:dyDescent="0.35">
      <c r="A4170" t="s">
        <v>1304</v>
      </c>
      <c r="B4170" t="s">
        <v>3249</v>
      </c>
      <c r="C4170" t="str">
        <f>SUBSTITUTE(Table1[[#This Row],[Fuel]],", ",",")</f>
        <v>fossil gas: waste heat from natural gas</v>
      </c>
      <c r="D4170" t="s">
        <v>3249</v>
      </c>
      <c r="H4170" t="s">
        <v>3440</v>
      </c>
      <c r="I4170">
        <v>345</v>
      </c>
      <c r="J4170" t="s">
        <v>3449</v>
      </c>
      <c r="K4170">
        <v>2024</v>
      </c>
      <c r="L4170" t="s">
        <v>29</v>
      </c>
      <c r="M4170" t="s">
        <v>29</v>
      </c>
      <c r="N4170">
        <v>35.417999999999999</v>
      </c>
      <c r="O4170">
        <v>50.911000000000001</v>
      </c>
      <c r="P4170" t="s">
        <v>3522</v>
      </c>
      <c r="Q4170" s="3">
        <f>Table1[[#This Row],[Capacity (MW)]]*0.395*8760*10^-6</f>
        <v>1.1937689999999999</v>
      </c>
      <c r="R4170" s="3" cm="1">
        <f t="array" ref="R4170">AVERAGE(VLOOKUP(_xlfn.TEXTSPLIT(Table1[[#This Row],[Fuel (no space after comma)]], ","), FuelList_Final_EF!$A$2:$B$65, 2, FALSE))</f>
        <v>66.33</v>
      </c>
      <c r="S4170" s="3">
        <f>Table1[[#This Row],[Generation (TWh)]]*10^9*VLOOKUP(Table1[[#This Row],[Turbine/Engine Technology]],Technology_HR!$A$2:$B$11,2,FALSE)*10^-6</f>
        <v>12277914.164999997</v>
      </c>
      <c r="T4170" s="5">
        <f>Table1[[#This Row],[Fuel Consumption (mmBtu)]]*Table1[[#This Row],[Emission Factor (kg CO2/ mmBtu)]]*10^3</f>
        <v>814394046564.44983</v>
      </c>
      <c r="U4170" s="3">
        <f>Table1[[#This Row],[Emissions (g CO2)]]/(Table1[[#This Row],[Generation (TWh)]]*10^9)</f>
        <v>682.20404999999994</v>
      </c>
    </row>
    <row r="4171" spans="1:21" x14ac:dyDescent="0.35">
      <c r="A4171" t="s">
        <v>1305</v>
      </c>
      <c r="B4171" t="s">
        <v>3239</v>
      </c>
      <c r="C4171" t="str">
        <f>SUBSTITUTE(Table1[[#This Row],[Fuel]],", ",",")</f>
        <v>fossil gas: natural gas</v>
      </c>
      <c r="D4171" t="s">
        <v>3239</v>
      </c>
      <c r="H4171" t="s">
        <v>3436</v>
      </c>
      <c r="I4171">
        <v>183</v>
      </c>
      <c r="J4171" t="s">
        <v>3446</v>
      </c>
      <c r="K4171">
        <v>2024</v>
      </c>
      <c r="L4171" t="s">
        <v>29</v>
      </c>
      <c r="M4171" t="s">
        <v>29</v>
      </c>
      <c r="N4171">
        <v>36.215181999999999</v>
      </c>
      <c r="O4171">
        <v>57.667822999999999</v>
      </c>
      <c r="P4171" t="s">
        <v>3522</v>
      </c>
      <c r="Q4171" s="3">
        <f>Table1[[#This Row],[Capacity (MW)]]*0.395*8760*10^-6</f>
        <v>0.63321659999999991</v>
      </c>
      <c r="R4171" s="3" cm="1">
        <f t="array" ref="R4171">AVERAGE(VLOOKUP(_xlfn.TEXTSPLIT(Table1[[#This Row],[Fuel (no space after comma)]], ","), FuelList_Final_EF!$A$2:$B$65, 2, FALSE))</f>
        <v>53.06</v>
      </c>
      <c r="S4171" s="3">
        <f>Table1[[#This Row],[Generation (TWh)]]*10^9*VLOOKUP(Table1[[#This Row],[Turbine/Engine Technology]],Technology_HR!$A$2:$B$11,2,FALSE)*10^-6</f>
        <v>6971714.7659999989</v>
      </c>
      <c r="T4171" s="5">
        <f>Table1[[#This Row],[Fuel Consumption (mmBtu)]]*Table1[[#This Row],[Emission Factor (kg CO2/ mmBtu)]]*10^3</f>
        <v>369919185483.95996</v>
      </c>
      <c r="U4171" s="3">
        <f>Table1[[#This Row],[Emissions (g CO2)]]/(Table1[[#This Row],[Generation (TWh)]]*10^9)</f>
        <v>584.19060000000002</v>
      </c>
    </row>
    <row r="4172" spans="1:21" x14ac:dyDescent="0.35">
      <c r="A4172" t="s">
        <v>1305</v>
      </c>
      <c r="B4172" t="s">
        <v>3239</v>
      </c>
      <c r="C4172" t="str">
        <f>SUBSTITUTE(Table1[[#This Row],[Fuel]],", ",",")</f>
        <v>fossil gas: natural gas</v>
      </c>
      <c r="D4172" t="s">
        <v>3239</v>
      </c>
      <c r="H4172" t="s">
        <v>3436</v>
      </c>
      <c r="I4172">
        <v>183</v>
      </c>
      <c r="J4172" t="s">
        <v>3449</v>
      </c>
      <c r="K4172" t="s">
        <v>29</v>
      </c>
      <c r="L4172" t="s">
        <v>29</v>
      </c>
      <c r="M4172" t="s">
        <v>29</v>
      </c>
      <c r="N4172">
        <v>36.215181999999999</v>
      </c>
      <c r="O4172">
        <v>57.667822999999999</v>
      </c>
      <c r="P4172" t="s">
        <v>3522</v>
      </c>
      <c r="Q4172" s="3">
        <f>Table1[[#This Row],[Capacity (MW)]]*0.395*8760*10^-6</f>
        <v>0.63321659999999991</v>
      </c>
      <c r="R4172" s="3" cm="1">
        <f t="array" ref="R4172">AVERAGE(VLOOKUP(_xlfn.TEXTSPLIT(Table1[[#This Row],[Fuel (no space after comma)]], ","), FuelList_Final_EF!$A$2:$B$65, 2, FALSE))</f>
        <v>53.06</v>
      </c>
      <c r="S4172" s="3">
        <f>Table1[[#This Row],[Generation (TWh)]]*10^9*VLOOKUP(Table1[[#This Row],[Turbine/Engine Technology]],Technology_HR!$A$2:$B$11,2,FALSE)*10^-6</f>
        <v>6971714.7659999989</v>
      </c>
      <c r="T4172" s="5">
        <f>Table1[[#This Row],[Fuel Consumption (mmBtu)]]*Table1[[#This Row],[Emission Factor (kg CO2/ mmBtu)]]*10^3</f>
        <v>369919185483.95996</v>
      </c>
      <c r="U4172" s="3">
        <f>Table1[[#This Row],[Emissions (g CO2)]]/(Table1[[#This Row],[Generation (TWh)]]*10^9)</f>
        <v>584.19060000000002</v>
      </c>
    </row>
    <row r="4173" spans="1:21" x14ac:dyDescent="0.35">
      <c r="A4173" t="s">
        <v>1305</v>
      </c>
      <c r="B4173" t="s">
        <v>3249</v>
      </c>
      <c r="C4173" t="str">
        <f>SUBSTITUTE(Table1[[#This Row],[Fuel]],", ",",")</f>
        <v>fossil gas: waste heat from natural gas</v>
      </c>
      <c r="D4173" t="s">
        <v>3249</v>
      </c>
      <c r="H4173" t="s">
        <v>3440</v>
      </c>
      <c r="I4173">
        <v>180</v>
      </c>
      <c r="J4173" t="s">
        <v>3449</v>
      </c>
      <c r="K4173" t="s">
        <v>29</v>
      </c>
      <c r="L4173" t="s">
        <v>29</v>
      </c>
      <c r="M4173" t="s">
        <v>29</v>
      </c>
      <c r="N4173">
        <v>36.215181999999999</v>
      </c>
      <c r="O4173">
        <v>57.667822999999999</v>
      </c>
      <c r="P4173" t="s">
        <v>3522</v>
      </c>
      <c r="Q4173" s="3">
        <f>Table1[[#This Row],[Capacity (MW)]]*0.395*8760*10^-6</f>
        <v>0.62283600000000006</v>
      </c>
      <c r="R4173" s="3" cm="1">
        <f t="array" ref="R4173">AVERAGE(VLOOKUP(_xlfn.TEXTSPLIT(Table1[[#This Row],[Fuel (no space after comma)]], ","), FuelList_Final_EF!$A$2:$B$65, 2, FALSE))</f>
        <v>66.33</v>
      </c>
      <c r="S4173" s="3">
        <f>Table1[[#This Row],[Generation (TWh)]]*10^9*VLOOKUP(Table1[[#This Row],[Turbine/Engine Technology]],Technology_HR!$A$2:$B$11,2,FALSE)*10^-6</f>
        <v>6405868.2599999998</v>
      </c>
      <c r="T4173" s="5">
        <f>Table1[[#This Row],[Fuel Consumption (mmBtu)]]*Table1[[#This Row],[Emission Factor (kg CO2/ mmBtu)]]*10^3</f>
        <v>424901241685.79993</v>
      </c>
      <c r="U4173" s="3">
        <f>Table1[[#This Row],[Emissions (g CO2)]]/(Table1[[#This Row],[Generation (TWh)]]*10^9)</f>
        <v>682.20404999999994</v>
      </c>
    </row>
    <row r="4174" spans="1:21" x14ac:dyDescent="0.35">
      <c r="A4174" t="s">
        <v>1248</v>
      </c>
      <c r="B4174" t="s">
        <v>3240</v>
      </c>
      <c r="C4174" t="str">
        <f>SUBSTITUTE(Table1[[#This Row],[Fuel]],", ",",")</f>
        <v>fossil gas: natural gas,fossil liquids: diesel</v>
      </c>
      <c r="D4174" t="s">
        <v>3239</v>
      </c>
      <c r="E4174" t="s">
        <v>3258</v>
      </c>
      <c r="H4174" t="s">
        <v>3438</v>
      </c>
      <c r="I4174">
        <v>451</v>
      </c>
      <c r="J4174" t="s">
        <v>3446</v>
      </c>
      <c r="K4174">
        <v>2023</v>
      </c>
      <c r="L4174" t="s">
        <v>29</v>
      </c>
      <c r="M4174" t="s">
        <v>29</v>
      </c>
      <c r="N4174">
        <v>37.424404000000003</v>
      </c>
      <c r="O4174">
        <v>46.012774</v>
      </c>
      <c r="P4174" t="s">
        <v>3522</v>
      </c>
      <c r="Q4174" s="3">
        <f>Table1[[#This Row],[Capacity (MW)]]*0.395*8760*10^-6</f>
        <v>1.5605502000000002</v>
      </c>
      <c r="R4174" s="3" cm="1">
        <f t="array" ref="R4174">AVERAGE(VLOOKUP(_xlfn.TEXTSPLIT(Table1[[#This Row],[Fuel (no space after comma)]], ","), FuelList_Final_EF!$A$2:$B$65, 2, FALSE))</f>
        <v>65.583341148886291</v>
      </c>
      <c r="S4174" s="3">
        <f>Table1[[#This Row],[Generation (TWh)]]*10^9*VLOOKUP(Table1[[#This Row],[Turbine/Engine Technology]],Technology_HR!$A$2:$B$11,2,FALSE)*10^-6</f>
        <v>11780593.459800001</v>
      </c>
      <c r="T4174" s="5">
        <f>Table1[[#This Row],[Fuel Consumption (mmBtu)]]*Table1[[#This Row],[Emission Factor (kg CO2/ mmBtu)]]*10^3</f>
        <v>772610679810.4021</v>
      </c>
      <c r="U4174" s="3">
        <f>Table1[[#This Row],[Emissions (g CO2)]]/(Table1[[#This Row],[Generation (TWh)]]*10^9)</f>
        <v>495.08864233294258</v>
      </c>
    </row>
    <row r="4175" spans="1:21" x14ac:dyDescent="0.35">
      <c r="A4175" t="s">
        <v>1248</v>
      </c>
      <c r="B4175" t="s">
        <v>3243</v>
      </c>
      <c r="C4175" t="str">
        <f>SUBSTITUTE(Table1[[#This Row],[Fuel]],", ",",")</f>
        <v>fossil gas: natural gas,fossil liquids: fuel oil</v>
      </c>
      <c r="D4175" t="s">
        <v>3239</v>
      </c>
      <c r="E4175" t="s">
        <v>3275</v>
      </c>
      <c r="H4175" t="s">
        <v>3440</v>
      </c>
      <c r="I4175">
        <v>325</v>
      </c>
      <c r="J4175" t="s">
        <v>3446</v>
      </c>
      <c r="K4175">
        <v>2004</v>
      </c>
      <c r="L4175" t="s">
        <v>29</v>
      </c>
      <c r="M4175" t="s">
        <v>29</v>
      </c>
      <c r="N4175">
        <v>37.424404000000003</v>
      </c>
      <c r="O4175">
        <v>46.012774</v>
      </c>
      <c r="P4175" t="s">
        <v>3522</v>
      </c>
      <c r="Q4175" s="3">
        <f>Table1[[#This Row],[Capacity (MW)]]*0.395*8760*10^-6</f>
        <v>1.124565</v>
      </c>
      <c r="R4175" s="3" cm="1">
        <f t="array" ref="R4175">AVERAGE(VLOOKUP(_xlfn.TEXTSPLIT(Table1[[#This Row],[Fuel (no space after comma)]], ","), FuelList_Final_EF!$A$2:$B$65, 2, FALSE))</f>
        <v>65.583341148886291</v>
      </c>
      <c r="S4175" s="3">
        <f>Table1[[#This Row],[Generation (TWh)]]*10^9*VLOOKUP(Table1[[#This Row],[Turbine/Engine Technology]],Technology_HR!$A$2:$B$11,2,FALSE)*10^-6</f>
        <v>11566151.025</v>
      </c>
      <c r="T4175" s="5">
        <f>Table1[[#This Row],[Fuel Consumption (mmBtu)]]*Table1[[#This Row],[Emission Factor (kg CO2/ mmBtu)]]*10^3</f>
        <v>758546828452.11584</v>
      </c>
      <c r="U4175" s="3">
        <f>Table1[[#This Row],[Emissions (g CO2)]]/(Table1[[#This Row],[Generation (TWh)]]*10^9)</f>
        <v>674.52466371629555</v>
      </c>
    </row>
    <row r="4176" spans="1:21" x14ac:dyDescent="0.35">
      <c r="A4176" t="s">
        <v>1248</v>
      </c>
      <c r="B4176" t="s">
        <v>3243</v>
      </c>
      <c r="C4176" t="str">
        <f>SUBSTITUTE(Table1[[#This Row],[Fuel]],", ",",")</f>
        <v>fossil gas: natural gas,fossil liquids: fuel oil</v>
      </c>
      <c r="D4176" t="s">
        <v>3239</v>
      </c>
      <c r="E4176" t="s">
        <v>3275</v>
      </c>
      <c r="H4176" t="s">
        <v>3440</v>
      </c>
      <c r="I4176">
        <v>325</v>
      </c>
      <c r="J4176" t="s">
        <v>3446</v>
      </c>
      <c r="K4176">
        <v>2005</v>
      </c>
      <c r="L4176" t="s">
        <v>29</v>
      </c>
      <c r="M4176" t="s">
        <v>29</v>
      </c>
      <c r="N4176">
        <v>37.424404000000003</v>
      </c>
      <c r="O4176">
        <v>46.012774</v>
      </c>
      <c r="P4176" t="s">
        <v>3522</v>
      </c>
      <c r="Q4176" s="3">
        <f>Table1[[#This Row],[Capacity (MW)]]*0.395*8760*10^-6</f>
        <v>1.124565</v>
      </c>
      <c r="R4176" s="3" cm="1">
        <f t="array" ref="R4176">AVERAGE(VLOOKUP(_xlfn.TEXTSPLIT(Table1[[#This Row],[Fuel (no space after comma)]], ","), FuelList_Final_EF!$A$2:$B$65, 2, FALSE))</f>
        <v>65.583341148886291</v>
      </c>
      <c r="S4176" s="3">
        <f>Table1[[#This Row],[Generation (TWh)]]*10^9*VLOOKUP(Table1[[#This Row],[Turbine/Engine Technology]],Technology_HR!$A$2:$B$11,2,FALSE)*10^-6</f>
        <v>11566151.025</v>
      </c>
      <c r="T4176" s="5">
        <f>Table1[[#This Row],[Fuel Consumption (mmBtu)]]*Table1[[#This Row],[Emission Factor (kg CO2/ mmBtu)]]*10^3</f>
        <v>758546828452.11584</v>
      </c>
      <c r="U4176" s="3">
        <f>Table1[[#This Row],[Emissions (g CO2)]]/(Table1[[#This Row],[Generation (TWh)]]*10^9)</f>
        <v>674.52466371629555</v>
      </c>
    </row>
    <row r="4177" spans="1:21" x14ac:dyDescent="0.35">
      <c r="A4177" t="s">
        <v>1277</v>
      </c>
      <c r="B4177" t="s">
        <v>3239</v>
      </c>
      <c r="C4177" t="str">
        <f>SUBSTITUTE(Table1[[#This Row],[Fuel]],", ",",")</f>
        <v>fossil gas: natural gas</v>
      </c>
      <c r="D4177" t="s">
        <v>3239</v>
      </c>
      <c r="H4177" t="s">
        <v>3438</v>
      </c>
      <c r="I4177">
        <v>500</v>
      </c>
      <c r="J4177" t="s">
        <v>3444</v>
      </c>
      <c r="K4177" t="s">
        <v>29</v>
      </c>
      <c r="L4177" t="s">
        <v>29</v>
      </c>
      <c r="M4177" t="s">
        <v>29</v>
      </c>
      <c r="N4177">
        <v>34.476674000000003</v>
      </c>
      <c r="O4177">
        <v>50.455368999999997</v>
      </c>
      <c r="P4177" t="s">
        <v>3522</v>
      </c>
      <c r="Q4177" s="3">
        <f>Table1[[#This Row],[Capacity (MW)]]*0.395*8760*10^-6</f>
        <v>1.7301</v>
      </c>
      <c r="R4177" s="3" cm="1">
        <f t="array" ref="R4177">AVERAGE(VLOOKUP(_xlfn.TEXTSPLIT(Table1[[#This Row],[Fuel (no space after comma)]], ","), FuelList_Final_EF!$A$2:$B$65, 2, FALSE))</f>
        <v>53.06</v>
      </c>
      <c r="S4177" s="3">
        <f>Table1[[#This Row],[Generation (TWh)]]*10^9*VLOOKUP(Table1[[#This Row],[Turbine/Engine Technology]],Technology_HR!$A$2:$B$11,2,FALSE)*10^-6</f>
        <v>13060524.899999999</v>
      </c>
      <c r="T4177" s="5">
        <f>Table1[[#This Row],[Fuel Consumption (mmBtu)]]*Table1[[#This Row],[Emission Factor (kg CO2/ mmBtu)]]*10^3</f>
        <v>692991451194</v>
      </c>
      <c r="U4177" s="3">
        <f>Table1[[#This Row],[Emissions (g CO2)]]/(Table1[[#This Row],[Generation (TWh)]]*10^9)</f>
        <v>400.54993999999999</v>
      </c>
    </row>
    <row r="4178" spans="1:21" x14ac:dyDescent="0.35">
      <c r="A4178" t="s">
        <v>1306</v>
      </c>
      <c r="B4178" t="s">
        <v>3239</v>
      </c>
      <c r="C4178" t="str">
        <f>SUBSTITUTE(Table1[[#This Row],[Fuel]],", ",",")</f>
        <v>fossil gas: natural gas</v>
      </c>
      <c r="D4178" t="s">
        <v>3239</v>
      </c>
      <c r="H4178" t="s">
        <v>3438</v>
      </c>
      <c r="I4178">
        <v>492</v>
      </c>
      <c r="J4178" t="s">
        <v>3446</v>
      </c>
      <c r="K4178">
        <v>2017</v>
      </c>
      <c r="L4178" t="s">
        <v>29</v>
      </c>
      <c r="M4178" t="s">
        <v>29</v>
      </c>
      <c r="N4178">
        <v>29.547048</v>
      </c>
      <c r="O4178">
        <v>55.766466000000001</v>
      </c>
      <c r="P4178" t="s">
        <v>3522</v>
      </c>
      <c r="Q4178" s="3">
        <f>Table1[[#This Row],[Capacity (MW)]]*0.395*8760*10^-6</f>
        <v>1.7024184</v>
      </c>
      <c r="R4178" s="3" cm="1">
        <f t="array" ref="R4178">AVERAGE(VLOOKUP(_xlfn.TEXTSPLIT(Table1[[#This Row],[Fuel (no space after comma)]], ","), FuelList_Final_EF!$A$2:$B$65, 2, FALSE))</f>
        <v>53.06</v>
      </c>
      <c r="S4178" s="3">
        <f>Table1[[#This Row],[Generation (TWh)]]*10^9*VLOOKUP(Table1[[#This Row],[Turbine/Engine Technology]],Technology_HR!$A$2:$B$11,2,FALSE)*10^-6</f>
        <v>12851556.501599999</v>
      </c>
      <c r="T4178" s="5">
        <f>Table1[[#This Row],[Fuel Consumption (mmBtu)]]*Table1[[#This Row],[Emission Factor (kg CO2/ mmBtu)]]*10^3</f>
        <v>681903587974.896</v>
      </c>
      <c r="U4178" s="3">
        <f>Table1[[#This Row],[Emissions (g CO2)]]/(Table1[[#This Row],[Generation (TWh)]]*10^9)</f>
        <v>400.54993999999999</v>
      </c>
    </row>
    <row r="4179" spans="1:21" x14ac:dyDescent="0.35">
      <c r="A4179" t="s">
        <v>1297</v>
      </c>
      <c r="B4179" t="s">
        <v>3243</v>
      </c>
      <c r="C4179" t="str">
        <f>SUBSTITUTE(Table1[[#This Row],[Fuel]],", ",",")</f>
        <v>fossil gas: natural gas,fossil liquids: fuel oil</v>
      </c>
      <c r="D4179" t="s">
        <v>3239</v>
      </c>
      <c r="E4179" t="s">
        <v>3275</v>
      </c>
      <c r="H4179" t="s">
        <v>3438</v>
      </c>
      <c r="I4179">
        <v>478</v>
      </c>
      <c r="J4179" t="s">
        <v>3446</v>
      </c>
      <c r="K4179">
        <v>2012</v>
      </c>
      <c r="L4179" t="s">
        <v>29</v>
      </c>
      <c r="M4179" t="s">
        <v>29</v>
      </c>
      <c r="N4179">
        <v>35.395400000000002</v>
      </c>
      <c r="O4179">
        <v>47.0306</v>
      </c>
      <c r="P4179" t="s">
        <v>3522</v>
      </c>
      <c r="Q4179" s="3">
        <f>Table1[[#This Row],[Capacity (MW)]]*0.395*8760*10^-6</f>
        <v>1.6539756000000001</v>
      </c>
      <c r="R4179" s="3" cm="1">
        <f t="array" ref="R4179">AVERAGE(VLOOKUP(_xlfn.TEXTSPLIT(Table1[[#This Row],[Fuel (no space after comma)]], ","), FuelList_Final_EF!$A$2:$B$65, 2, FALSE))</f>
        <v>65.583341148886291</v>
      </c>
      <c r="S4179" s="3">
        <f>Table1[[#This Row],[Generation (TWh)]]*10^9*VLOOKUP(Table1[[#This Row],[Turbine/Engine Technology]],Technology_HR!$A$2:$B$11,2,FALSE)*10^-6</f>
        <v>12485861.804399999</v>
      </c>
      <c r="T4179" s="5">
        <f>Table1[[#This Row],[Fuel Consumption (mmBtu)]]*Table1[[#This Row],[Emission Factor (kg CO2/ mmBtu)]]*10^3</f>
        <v>818864534255.81409</v>
      </c>
      <c r="U4179" s="3">
        <f>Table1[[#This Row],[Emissions (g CO2)]]/(Table1[[#This Row],[Generation (TWh)]]*10^9)</f>
        <v>495.08864233294258</v>
      </c>
    </row>
    <row r="4180" spans="1:21" x14ac:dyDescent="0.35">
      <c r="A4180" t="s">
        <v>1297</v>
      </c>
      <c r="B4180" t="s">
        <v>3243</v>
      </c>
      <c r="C4180" t="str">
        <f>SUBSTITUTE(Table1[[#This Row],[Fuel]],", ",",")</f>
        <v>fossil gas: natural gas,fossil liquids: fuel oil</v>
      </c>
      <c r="D4180" t="s">
        <v>3239</v>
      </c>
      <c r="E4180" t="s">
        <v>3275</v>
      </c>
      <c r="H4180" t="s">
        <v>3438</v>
      </c>
      <c r="I4180">
        <v>478</v>
      </c>
      <c r="J4180" t="s">
        <v>3446</v>
      </c>
      <c r="K4180">
        <v>2012</v>
      </c>
      <c r="L4180" t="s">
        <v>29</v>
      </c>
      <c r="M4180" t="s">
        <v>29</v>
      </c>
      <c r="N4180">
        <v>35.395400000000002</v>
      </c>
      <c r="O4180">
        <v>47.0306</v>
      </c>
      <c r="P4180" t="s">
        <v>3522</v>
      </c>
      <c r="Q4180" s="3">
        <f>Table1[[#This Row],[Capacity (MW)]]*0.395*8760*10^-6</f>
        <v>1.6539756000000001</v>
      </c>
      <c r="R4180" s="3" cm="1">
        <f t="array" ref="R4180">AVERAGE(VLOOKUP(_xlfn.TEXTSPLIT(Table1[[#This Row],[Fuel (no space after comma)]], ","), FuelList_Final_EF!$A$2:$B$65, 2, FALSE))</f>
        <v>65.583341148886291</v>
      </c>
      <c r="S4180" s="3">
        <f>Table1[[#This Row],[Generation (TWh)]]*10^9*VLOOKUP(Table1[[#This Row],[Turbine/Engine Technology]],Technology_HR!$A$2:$B$11,2,FALSE)*10^-6</f>
        <v>12485861.804399999</v>
      </c>
      <c r="T4180" s="5">
        <f>Table1[[#This Row],[Fuel Consumption (mmBtu)]]*Table1[[#This Row],[Emission Factor (kg CO2/ mmBtu)]]*10^3</f>
        <v>818864534255.81409</v>
      </c>
      <c r="U4180" s="3">
        <f>Table1[[#This Row],[Emissions (g CO2)]]/(Table1[[#This Row],[Generation (TWh)]]*10^9)</f>
        <v>495.08864233294258</v>
      </c>
    </row>
    <row r="4181" spans="1:21" x14ac:dyDescent="0.35">
      <c r="A4181" t="s">
        <v>1307</v>
      </c>
      <c r="B4181" t="s">
        <v>3239</v>
      </c>
      <c r="C4181" t="str">
        <f>SUBSTITUTE(Table1[[#This Row],[Fuel]],", ",",")</f>
        <v>fossil gas: natural gas</v>
      </c>
      <c r="D4181" t="s">
        <v>3239</v>
      </c>
      <c r="H4181" t="s">
        <v>3438</v>
      </c>
      <c r="I4181">
        <v>456</v>
      </c>
      <c r="J4181" t="s">
        <v>3444</v>
      </c>
      <c r="K4181" t="s">
        <v>29</v>
      </c>
      <c r="L4181" t="s">
        <v>29</v>
      </c>
      <c r="M4181" t="s">
        <v>29</v>
      </c>
      <c r="N4181">
        <v>36.444000000000003</v>
      </c>
      <c r="O4181">
        <v>61.034193999999999</v>
      </c>
      <c r="P4181" t="s">
        <v>3522</v>
      </c>
      <c r="Q4181" s="3">
        <f>Table1[[#This Row],[Capacity (MW)]]*0.395*8760*10^-6</f>
        <v>1.5778511999999998</v>
      </c>
      <c r="R4181" s="3" cm="1">
        <f t="array" ref="R4181">AVERAGE(VLOOKUP(_xlfn.TEXTSPLIT(Table1[[#This Row],[Fuel (no space after comma)]], ","), FuelList_Final_EF!$A$2:$B$65, 2, FALSE))</f>
        <v>53.06</v>
      </c>
      <c r="S4181" s="3">
        <f>Table1[[#This Row],[Generation (TWh)]]*10^9*VLOOKUP(Table1[[#This Row],[Turbine/Engine Technology]],Technology_HR!$A$2:$B$11,2,FALSE)*10^-6</f>
        <v>11911198.708799997</v>
      </c>
      <c r="T4181" s="5">
        <f>Table1[[#This Row],[Fuel Consumption (mmBtu)]]*Table1[[#This Row],[Emission Factor (kg CO2/ mmBtu)]]*10^3</f>
        <v>632008203488.92786</v>
      </c>
      <c r="U4181" s="3">
        <f>Table1[[#This Row],[Emissions (g CO2)]]/(Table1[[#This Row],[Generation (TWh)]]*10^9)</f>
        <v>400.54993999999999</v>
      </c>
    </row>
    <row r="4182" spans="1:21" x14ac:dyDescent="0.35">
      <c r="A4182" t="s">
        <v>1248</v>
      </c>
      <c r="B4182" t="s">
        <v>3239</v>
      </c>
      <c r="C4182" t="str">
        <f>SUBSTITUTE(Table1[[#This Row],[Fuel]],", ",",")</f>
        <v>fossil gas: natural gas</v>
      </c>
      <c r="D4182" t="s">
        <v>3239</v>
      </c>
      <c r="H4182" t="s">
        <v>3438</v>
      </c>
      <c r="I4182">
        <v>1200</v>
      </c>
      <c r="J4182" t="s">
        <v>3444</v>
      </c>
      <c r="K4182" t="s">
        <v>29</v>
      </c>
      <c r="L4182" t="s">
        <v>29</v>
      </c>
      <c r="M4182" t="s">
        <v>29</v>
      </c>
      <c r="N4182">
        <v>35.024039999999999</v>
      </c>
      <c r="O4182">
        <v>50.356147</v>
      </c>
      <c r="P4182" t="s">
        <v>3522</v>
      </c>
      <c r="Q4182" s="3">
        <f>Table1[[#This Row],[Capacity (MW)]]*0.395*8760*10^-6</f>
        <v>4.1522399999999999</v>
      </c>
      <c r="R4182" s="3" cm="1">
        <f t="array" ref="R4182">AVERAGE(VLOOKUP(_xlfn.TEXTSPLIT(Table1[[#This Row],[Fuel (no space after comma)]], ","), FuelList_Final_EF!$A$2:$B$65, 2, FALSE))</f>
        <v>53.06</v>
      </c>
      <c r="S4182" s="3">
        <f>Table1[[#This Row],[Generation (TWh)]]*10^9*VLOOKUP(Table1[[#This Row],[Turbine/Engine Technology]],Technology_HR!$A$2:$B$11,2,FALSE)*10^-6</f>
        <v>31345259.759999998</v>
      </c>
      <c r="T4182" s="5">
        <f>Table1[[#This Row],[Fuel Consumption (mmBtu)]]*Table1[[#This Row],[Emission Factor (kg CO2/ mmBtu)]]*10^3</f>
        <v>1663179482865.5999</v>
      </c>
      <c r="U4182" s="3">
        <f>Table1[[#This Row],[Emissions (g CO2)]]/(Table1[[#This Row],[Generation (TWh)]]*10^9)</f>
        <v>400.54993999999999</v>
      </c>
    </row>
    <row r="4183" spans="1:21" x14ac:dyDescent="0.35">
      <c r="A4183" t="s">
        <v>1308</v>
      </c>
      <c r="B4183" t="s">
        <v>3243</v>
      </c>
      <c r="C4183" t="str">
        <f>SUBSTITUTE(Table1[[#This Row],[Fuel]],", ",",")</f>
        <v>fossil gas: natural gas,fossil liquids: fuel oil</v>
      </c>
      <c r="D4183" t="s">
        <v>3239</v>
      </c>
      <c r="E4183" t="s">
        <v>3275</v>
      </c>
      <c r="H4183" t="s">
        <v>3436</v>
      </c>
      <c r="I4183">
        <v>162</v>
      </c>
      <c r="J4183" t="s">
        <v>3446</v>
      </c>
      <c r="K4183">
        <v>2010</v>
      </c>
      <c r="L4183" t="s">
        <v>29</v>
      </c>
      <c r="M4183" t="s">
        <v>29</v>
      </c>
      <c r="N4183">
        <v>35.637908000000003</v>
      </c>
      <c r="O4183">
        <v>53.477046999999999</v>
      </c>
      <c r="P4183" t="s">
        <v>3522</v>
      </c>
      <c r="Q4183" s="3">
        <f>Table1[[#This Row],[Capacity (MW)]]*0.395*8760*10^-6</f>
        <v>0.56055239999999995</v>
      </c>
      <c r="R4183" s="3" cm="1">
        <f t="array" ref="R4183">AVERAGE(VLOOKUP(_xlfn.TEXTSPLIT(Table1[[#This Row],[Fuel (no space after comma)]], ","), FuelList_Final_EF!$A$2:$B$65, 2, FALSE))</f>
        <v>65.583341148886291</v>
      </c>
      <c r="S4183" s="3">
        <f>Table1[[#This Row],[Generation (TWh)]]*10^9*VLOOKUP(Table1[[#This Row],[Turbine/Engine Technology]],Technology_HR!$A$2:$B$11,2,FALSE)*10^-6</f>
        <v>6171681.9239999996</v>
      </c>
      <c r="T4183" s="5">
        <f>Table1[[#This Row],[Fuel Consumption (mmBtu)]]*Table1[[#This Row],[Emission Factor (kg CO2/ mmBtu)]]*10^3</f>
        <v>404759521084.10687</v>
      </c>
      <c r="U4183" s="3">
        <f>Table1[[#This Row],[Emissions (g CO2)]]/(Table1[[#This Row],[Generation (TWh)]]*10^9)</f>
        <v>722.072586049238</v>
      </c>
    </row>
    <row r="4184" spans="1:21" x14ac:dyDescent="0.35">
      <c r="A4184" t="s">
        <v>1308</v>
      </c>
      <c r="B4184" t="s">
        <v>3243</v>
      </c>
      <c r="C4184" t="str">
        <f>SUBSTITUTE(Table1[[#This Row],[Fuel]],", ",",")</f>
        <v>fossil gas: natural gas,fossil liquids: fuel oil</v>
      </c>
      <c r="D4184" t="s">
        <v>3239</v>
      </c>
      <c r="E4184" t="s">
        <v>3275</v>
      </c>
      <c r="H4184" t="s">
        <v>3436</v>
      </c>
      <c r="I4184">
        <v>162</v>
      </c>
      <c r="J4184" t="s">
        <v>3446</v>
      </c>
      <c r="K4184">
        <v>2010</v>
      </c>
      <c r="L4184" t="s">
        <v>29</v>
      </c>
      <c r="M4184" t="s">
        <v>29</v>
      </c>
      <c r="N4184">
        <v>35.637908000000003</v>
      </c>
      <c r="O4184">
        <v>53.477046999999999</v>
      </c>
      <c r="P4184" t="s">
        <v>3522</v>
      </c>
      <c r="Q4184" s="3">
        <f>Table1[[#This Row],[Capacity (MW)]]*0.395*8760*10^-6</f>
        <v>0.56055239999999995</v>
      </c>
      <c r="R4184" s="3" cm="1">
        <f t="array" ref="R4184">AVERAGE(VLOOKUP(_xlfn.TEXTSPLIT(Table1[[#This Row],[Fuel (no space after comma)]], ","), FuelList_Final_EF!$A$2:$B$65, 2, FALSE))</f>
        <v>65.583341148886291</v>
      </c>
      <c r="S4184" s="3">
        <f>Table1[[#This Row],[Generation (TWh)]]*10^9*VLOOKUP(Table1[[#This Row],[Turbine/Engine Technology]],Technology_HR!$A$2:$B$11,2,FALSE)*10^-6</f>
        <v>6171681.9239999996</v>
      </c>
      <c r="T4184" s="5">
        <f>Table1[[#This Row],[Fuel Consumption (mmBtu)]]*Table1[[#This Row],[Emission Factor (kg CO2/ mmBtu)]]*10^3</f>
        <v>404759521084.10687</v>
      </c>
      <c r="U4184" s="3">
        <f>Table1[[#This Row],[Emissions (g CO2)]]/(Table1[[#This Row],[Generation (TWh)]]*10^9)</f>
        <v>722.072586049238</v>
      </c>
    </row>
    <row r="4185" spans="1:21" x14ac:dyDescent="0.35">
      <c r="A4185" t="s">
        <v>1308</v>
      </c>
      <c r="B4185" t="s">
        <v>3243</v>
      </c>
      <c r="C4185" t="str">
        <f>SUBSTITUTE(Table1[[#This Row],[Fuel]],", ",",")</f>
        <v>fossil gas: natural gas,fossil liquids: fuel oil</v>
      </c>
      <c r="D4185" t="s">
        <v>3239</v>
      </c>
      <c r="E4185" t="s">
        <v>3275</v>
      </c>
      <c r="H4185" t="s">
        <v>3436</v>
      </c>
      <c r="I4185">
        <v>183</v>
      </c>
      <c r="J4185" t="s">
        <v>3446</v>
      </c>
      <c r="K4185">
        <v>2022</v>
      </c>
      <c r="L4185" t="s">
        <v>29</v>
      </c>
      <c r="M4185" t="s">
        <v>29</v>
      </c>
      <c r="N4185">
        <v>35.637908000000003</v>
      </c>
      <c r="O4185">
        <v>53.477046999999999</v>
      </c>
      <c r="P4185" t="s">
        <v>3522</v>
      </c>
      <c r="Q4185" s="3">
        <f>Table1[[#This Row],[Capacity (MW)]]*0.395*8760*10^-6</f>
        <v>0.63321659999999991</v>
      </c>
      <c r="R4185" s="3" cm="1">
        <f t="array" ref="R4185">AVERAGE(VLOOKUP(_xlfn.TEXTSPLIT(Table1[[#This Row],[Fuel (no space after comma)]], ","), FuelList_Final_EF!$A$2:$B$65, 2, FALSE))</f>
        <v>65.583341148886291</v>
      </c>
      <c r="S4185" s="3">
        <f>Table1[[#This Row],[Generation (TWh)]]*10^9*VLOOKUP(Table1[[#This Row],[Turbine/Engine Technology]],Technology_HR!$A$2:$B$11,2,FALSE)*10^-6</f>
        <v>6971714.7659999989</v>
      </c>
      <c r="T4185" s="5">
        <f>Table1[[#This Row],[Fuel Consumption (mmBtu)]]*Table1[[#This Row],[Emission Factor (kg CO2/ mmBtu)]]*10^3</f>
        <v>457228347891.30585</v>
      </c>
      <c r="U4185" s="3">
        <f>Table1[[#This Row],[Emissions (g CO2)]]/(Table1[[#This Row],[Generation (TWh)]]*10^9)</f>
        <v>722.072586049238</v>
      </c>
    </row>
    <row r="4186" spans="1:21" x14ac:dyDescent="0.35">
      <c r="A4186" t="s">
        <v>1308</v>
      </c>
      <c r="B4186" t="s">
        <v>3243</v>
      </c>
      <c r="C4186" t="str">
        <f>SUBSTITUTE(Table1[[#This Row],[Fuel]],", ",",")</f>
        <v>fossil gas: natural gas,fossil liquids: fuel oil</v>
      </c>
      <c r="D4186" t="s">
        <v>3239</v>
      </c>
      <c r="E4186" t="s">
        <v>3275</v>
      </c>
      <c r="H4186" t="s">
        <v>3436</v>
      </c>
      <c r="I4186">
        <v>183</v>
      </c>
      <c r="J4186" t="s">
        <v>3446</v>
      </c>
      <c r="K4186">
        <v>2024</v>
      </c>
      <c r="L4186" t="s">
        <v>29</v>
      </c>
      <c r="M4186" t="s">
        <v>29</v>
      </c>
      <c r="N4186">
        <v>35.637908000000003</v>
      </c>
      <c r="O4186">
        <v>53.477046999999999</v>
      </c>
      <c r="P4186" t="s">
        <v>3522</v>
      </c>
      <c r="Q4186" s="3">
        <f>Table1[[#This Row],[Capacity (MW)]]*0.395*8760*10^-6</f>
        <v>0.63321659999999991</v>
      </c>
      <c r="R4186" s="3" cm="1">
        <f t="array" ref="R4186">AVERAGE(VLOOKUP(_xlfn.TEXTSPLIT(Table1[[#This Row],[Fuel (no space after comma)]], ","), FuelList_Final_EF!$A$2:$B$65, 2, FALSE))</f>
        <v>65.583341148886291</v>
      </c>
      <c r="S4186" s="3">
        <f>Table1[[#This Row],[Generation (TWh)]]*10^9*VLOOKUP(Table1[[#This Row],[Turbine/Engine Technology]],Technology_HR!$A$2:$B$11,2,FALSE)*10^-6</f>
        <v>6971714.7659999989</v>
      </c>
      <c r="T4186" s="5">
        <f>Table1[[#This Row],[Fuel Consumption (mmBtu)]]*Table1[[#This Row],[Emission Factor (kg CO2/ mmBtu)]]*10^3</f>
        <v>457228347891.30585</v>
      </c>
      <c r="U4186" s="3">
        <f>Table1[[#This Row],[Emissions (g CO2)]]/(Table1[[#This Row],[Generation (TWh)]]*10^9)</f>
        <v>722.072586049238</v>
      </c>
    </row>
    <row r="4187" spans="1:21" x14ac:dyDescent="0.35">
      <c r="A4187" t="s">
        <v>1308</v>
      </c>
      <c r="B4187" t="s">
        <v>3243</v>
      </c>
      <c r="C4187" t="str">
        <f>SUBSTITUTE(Table1[[#This Row],[Fuel]],", ",",")</f>
        <v>fossil gas: natural gas,fossil liquids: fuel oil</v>
      </c>
      <c r="D4187" t="s">
        <v>3239</v>
      </c>
      <c r="E4187" t="s">
        <v>3275</v>
      </c>
      <c r="H4187" t="s">
        <v>3440</v>
      </c>
      <c r="I4187">
        <v>205</v>
      </c>
      <c r="J4187" t="s">
        <v>3449</v>
      </c>
      <c r="K4187" t="s">
        <v>29</v>
      </c>
      <c r="L4187" t="s">
        <v>29</v>
      </c>
      <c r="M4187" t="s">
        <v>29</v>
      </c>
      <c r="N4187">
        <v>35.637908000000003</v>
      </c>
      <c r="O4187">
        <v>53.477046999999999</v>
      </c>
      <c r="P4187" t="s">
        <v>3522</v>
      </c>
      <c r="Q4187" s="3">
        <f>Table1[[#This Row],[Capacity (MW)]]*0.395*8760*10^-6</f>
        <v>0.70934100000000011</v>
      </c>
      <c r="R4187" s="3" cm="1">
        <f t="array" ref="R4187">AVERAGE(VLOOKUP(_xlfn.TEXTSPLIT(Table1[[#This Row],[Fuel (no space after comma)]], ","), FuelList_Final_EF!$A$2:$B$65, 2, FALSE))</f>
        <v>65.583341148886291</v>
      </c>
      <c r="S4187" s="3">
        <f>Table1[[#This Row],[Generation (TWh)]]*10^9*VLOOKUP(Table1[[#This Row],[Turbine/Engine Technology]],Technology_HR!$A$2:$B$11,2,FALSE)*10^-6</f>
        <v>7295572.1850000005</v>
      </c>
      <c r="T4187" s="5">
        <f>Table1[[#This Row],[Fuel Consumption (mmBtu)]]*Table1[[#This Row],[Emission Factor (kg CO2/ mmBtu)]]*10^3</f>
        <v>478467999485.18079</v>
      </c>
      <c r="U4187" s="3">
        <f>Table1[[#This Row],[Emissions (g CO2)]]/(Table1[[#This Row],[Generation (TWh)]]*10^9)</f>
        <v>674.52466371629544</v>
      </c>
    </row>
    <row r="4188" spans="1:21" x14ac:dyDescent="0.35">
      <c r="A4188" t="s">
        <v>1308</v>
      </c>
      <c r="B4188" t="s">
        <v>3240</v>
      </c>
      <c r="C4188" t="str">
        <f>SUBSTITUTE(Table1[[#This Row],[Fuel]],", ",",")</f>
        <v>fossil gas: natural gas,fossil liquids: diesel</v>
      </c>
      <c r="D4188" t="s">
        <v>3239</v>
      </c>
      <c r="E4188" t="s">
        <v>3258</v>
      </c>
      <c r="H4188" t="s">
        <v>3440</v>
      </c>
      <c r="I4188">
        <v>205</v>
      </c>
      <c r="J4188" t="s">
        <v>3447</v>
      </c>
      <c r="K4188" t="s">
        <v>29</v>
      </c>
      <c r="L4188" t="s">
        <v>29</v>
      </c>
      <c r="M4188" t="s">
        <v>29</v>
      </c>
      <c r="N4188">
        <v>35.637908000000003</v>
      </c>
      <c r="O4188">
        <v>53.477046999999999</v>
      </c>
      <c r="P4188" t="s">
        <v>3522</v>
      </c>
      <c r="Q4188" s="3">
        <f>Table1[[#This Row],[Capacity (MW)]]*0.395*8760*10^-6</f>
        <v>0.70934100000000011</v>
      </c>
      <c r="R4188" s="3" cm="1">
        <f t="array" ref="R4188">AVERAGE(VLOOKUP(_xlfn.TEXTSPLIT(Table1[[#This Row],[Fuel (no space after comma)]], ","), FuelList_Final_EF!$A$2:$B$65, 2, FALSE))</f>
        <v>65.583341148886291</v>
      </c>
      <c r="S4188" s="3">
        <f>Table1[[#This Row],[Generation (TWh)]]*10^9*VLOOKUP(Table1[[#This Row],[Turbine/Engine Technology]],Technology_HR!$A$2:$B$11,2,FALSE)*10^-6</f>
        <v>7295572.1850000005</v>
      </c>
      <c r="T4188" s="5">
        <f>Table1[[#This Row],[Fuel Consumption (mmBtu)]]*Table1[[#This Row],[Emission Factor (kg CO2/ mmBtu)]]*10^3</f>
        <v>478467999485.18079</v>
      </c>
      <c r="U4188" s="3">
        <f>Table1[[#This Row],[Emissions (g CO2)]]/(Table1[[#This Row],[Generation (TWh)]]*10^9)</f>
        <v>674.52466371629544</v>
      </c>
    </row>
    <row r="4189" spans="1:21" x14ac:dyDescent="0.35">
      <c r="A4189" t="s">
        <v>1276</v>
      </c>
      <c r="B4189" t="s">
        <v>3240</v>
      </c>
      <c r="C4189" t="str">
        <f>SUBSTITUTE(Table1[[#This Row],[Fuel]],", ",",")</f>
        <v>fossil gas: natural gas,fossil liquids: diesel</v>
      </c>
      <c r="D4189" t="s">
        <v>3239</v>
      </c>
      <c r="E4189" t="s">
        <v>3258</v>
      </c>
      <c r="H4189" t="s">
        <v>3436</v>
      </c>
      <c r="I4189">
        <v>60</v>
      </c>
      <c r="J4189" t="s">
        <v>3446</v>
      </c>
      <c r="K4189">
        <v>1977</v>
      </c>
      <c r="L4189" t="s">
        <v>29</v>
      </c>
      <c r="M4189" t="s">
        <v>29</v>
      </c>
      <c r="N4189">
        <v>36.657260999999998</v>
      </c>
      <c r="O4189">
        <v>49.458114999999999</v>
      </c>
      <c r="P4189" t="s">
        <v>3522</v>
      </c>
      <c r="Q4189" s="3">
        <f>Table1[[#This Row],[Capacity (MW)]]*0.395*8760*10^-6</f>
        <v>0.20761200000000002</v>
      </c>
      <c r="R4189" s="3" cm="1">
        <f t="array" ref="R4189">AVERAGE(VLOOKUP(_xlfn.TEXTSPLIT(Table1[[#This Row],[Fuel (no space after comma)]], ","), FuelList_Final_EF!$A$2:$B$65, 2, FALSE))</f>
        <v>65.583341148886291</v>
      </c>
      <c r="S4189" s="3">
        <f>Table1[[#This Row],[Generation (TWh)]]*10^9*VLOOKUP(Table1[[#This Row],[Turbine/Engine Technology]],Technology_HR!$A$2:$B$11,2,FALSE)*10^-6</f>
        <v>2285808.1200000006</v>
      </c>
      <c r="T4189" s="5">
        <f>Table1[[#This Row],[Fuel Consumption (mmBtu)]]*Table1[[#This Row],[Emission Factor (kg CO2/ mmBtu)]]*10^3</f>
        <v>149910933734.85446</v>
      </c>
      <c r="U4189" s="3">
        <f>Table1[[#This Row],[Emissions (g CO2)]]/(Table1[[#This Row],[Generation (TWh)]]*10^9)</f>
        <v>722.07258604923823</v>
      </c>
    </row>
    <row r="4190" spans="1:21" x14ac:dyDescent="0.35">
      <c r="A4190" t="s">
        <v>1276</v>
      </c>
      <c r="B4190" t="s">
        <v>3240</v>
      </c>
      <c r="C4190" t="str">
        <f>SUBSTITUTE(Table1[[#This Row],[Fuel]],", ",",")</f>
        <v>fossil gas: natural gas,fossil liquids: diesel</v>
      </c>
      <c r="D4190" t="s">
        <v>3239</v>
      </c>
      <c r="E4190" t="s">
        <v>3258</v>
      </c>
      <c r="H4190" t="s">
        <v>3436</v>
      </c>
      <c r="I4190">
        <v>60</v>
      </c>
      <c r="J4190" t="s">
        <v>3446</v>
      </c>
      <c r="K4190">
        <v>1977</v>
      </c>
      <c r="L4190" t="s">
        <v>29</v>
      </c>
      <c r="M4190" t="s">
        <v>29</v>
      </c>
      <c r="N4190">
        <v>36.657260999999998</v>
      </c>
      <c r="O4190">
        <v>49.458114999999999</v>
      </c>
      <c r="P4190" t="s">
        <v>3522</v>
      </c>
      <c r="Q4190" s="3">
        <f>Table1[[#This Row],[Capacity (MW)]]*0.395*8760*10^-6</f>
        <v>0.20761200000000002</v>
      </c>
      <c r="R4190" s="3" cm="1">
        <f t="array" ref="R4190">AVERAGE(VLOOKUP(_xlfn.TEXTSPLIT(Table1[[#This Row],[Fuel (no space after comma)]], ","), FuelList_Final_EF!$A$2:$B$65, 2, FALSE))</f>
        <v>65.583341148886291</v>
      </c>
      <c r="S4190" s="3">
        <f>Table1[[#This Row],[Generation (TWh)]]*10^9*VLOOKUP(Table1[[#This Row],[Turbine/Engine Technology]],Technology_HR!$A$2:$B$11,2,FALSE)*10^-6</f>
        <v>2285808.1200000006</v>
      </c>
      <c r="T4190" s="5">
        <f>Table1[[#This Row],[Fuel Consumption (mmBtu)]]*Table1[[#This Row],[Emission Factor (kg CO2/ mmBtu)]]*10^3</f>
        <v>149910933734.85446</v>
      </c>
      <c r="U4190" s="3">
        <f>Table1[[#This Row],[Emissions (g CO2)]]/(Table1[[#This Row],[Generation (TWh)]]*10^9)</f>
        <v>722.07258604923823</v>
      </c>
    </row>
    <row r="4191" spans="1:21" x14ac:dyDescent="0.35">
      <c r="A4191" t="s">
        <v>1276</v>
      </c>
      <c r="B4191" t="s">
        <v>3240</v>
      </c>
      <c r="C4191" t="str">
        <f>SUBSTITUTE(Table1[[#This Row],[Fuel]],", ",",")</f>
        <v>fossil gas: natural gas,fossil liquids: diesel</v>
      </c>
      <c r="D4191" t="s">
        <v>3239</v>
      </c>
      <c r="E4191" t="s">
        <v>3258</v>
      </c>
      <c r="H4191" t="s">
        <v>3440</v>
      </c>
      <c r="I4191">
        <v>120</v>
      </c>
      <c r="J4191" t="s">
        <v>3446</v>
      </c>
      <c r="K4191">
        <v>1973</v>
      </c>
      <c r="L4191" t="s">
        <v>29</v>
      </c>
      <c r="M4191" t="s">
        <v>29</v>
      </c>
      <c r="N4191">
        <v>36.657260999999998</v>
      </c>
      <c r="O4191">
        <v>49.458114999999999</v>
      </c>
      <c r="P4191" t="s">
        <v>3522</v>
      </c>
      <c r="Q4191" s="3">
        <f>Table1[[#This Row],[Capacity (MW)]]*0.395*8760*10^-6</f>
        <v>0.41522400000000004</v>
      </c>
      <c r="R4191" s="3" cm="1">
        <f t="array" ref="R4191">AVERAGE(VLOOKUP(_xlfn.TEXTSPLIT(Table1[[#This Row],[Fuel (no space after comma)]], ","), FuelList_Final_EF!$A$2:$B$65, 2, FALSE))</f>
        <v>65.583341148886291</v>
      </c>
      <c r="S4191" s="3">
        <f>Table1[[#This Row],[Generation (TWh)]]*10^9*VLOOKUP(Table1[[#This Row],[Turbine/Engine Technology]],Technology_HR!$A$2:$B$11,2,FALSE)*10^-6</f>
        <v>4270578.84</v>
      </c>
      <c r="T4191" s="5">
        <f>Table1[[#This Row],[Fuel Consumption (mmBtu)]]*Table1[[#This Row],[Emission Factor (kg CO2/ mmBtu)]]*10^3</f>
        <v>280078828966.93512</v>
      </c>
      <c r="U4191" s="3">
        <f>Table1[[#This Row],[Emissions (g CO2)]]/(Table1[[#This Row],[Generation (TWh)]]*10^9)</f>
        <v>674.52466371629544</v>
      </c>
    </row>
    <row r="4192" spans="1:21" x14ac:dyDescent="0.35">
      <c r="A4192" t="s">
        <v>1276</v>
      </c>
      <c r="B4192" t="s">
        <v>3240</v>
      </c>
      <c r="C4192" t="str">
        <f>SUBSTITUTE(Table1[[#This Row],[Fuel]],", ",",")</f>
        <v>fossil gas: natural gas,fossil liquids: diesel</v>
      </c>
      <c r="D4192" t="s">
        <v>3239</v>
      </c>
      <c r="E4192" t="s">
        <v>3258</v>
      </c>
      <c r="H4192" t="s">
        <v>3440</v>
      </c>
      <c r="I4192">
        <v>120</v>
      </c>
      <c r="J4192" t="s">
        <v>3446</v>
      </c>
      <c r="K4192">
        <v>1973</v>
      </c>
      <c r="L4192" t="s">
        <v>29</v>
      </c>
      <c r="M4192" t="s">
        <v>29</v>
      </c>
      <c r="N4192">
        <v>36.657260999999998</v>
      </c>
      <c r="O4192">
        <v>49.458114999999999</v>
      </c>
      <c r="P4192" t="s">
        <v>3522</v>
      </c>
      <c r="Q4192" s="3">
        <f>Table1[[#This Row],[Capacity (MW)]]*0.395*8760*10^-6</f>
        <v>0.41522400000000004</v>
      </c>
      <c r="R4192" s="3" cm="1">
        <f t="array" ref="R4192">AVERAGE(VLOOKUP(_xlfn.TEXTSPLIT(Table1[[#This Row],[Fuel (no space after comma)]], ","), FuelList_Final_EF!$A$2:$B$65, 2, FALSE))</f>
        <v>65.583341148886291</v>
      </c>
      <c r="S4192" s="3">
        <f>Table1[[#This Row],[Generation (TWh)]]*10^9*VLOOKUP(Table1[[#This Row],[Turbine/Engine Technology]],Technology_HR!$A$2:$B$11,2,FALSE)*10^-6</f>
        <v>4270578.84</v>
      </c>
      <c r="T4192" s="5">
        <f>Table1[[#This Row],[Fuel Consumption (mmBtu)]]*Table1[[#This Row],[Emission Factor (kg CO2/ mmBtu)]]*10^3</f>
        <v>280078828966.93512</v>
      </c>
      <c r="U4192" s="3">
        <f>Table1[[#This Row],[Emissions (g CO2)]]/(Table1[[#This Row],[Generation (TWh)]]*10^9)</f>
        <v>674.52466371629544</v>
      </c>
    </row>
    <row r="4193" spans="1:21" x14ac:dyDescent="0.35">
      <c r="A4193" t="s">
        <v>1309</v>
      </c>
      <c r="B4193" t="s">
        <v>3240</v>
      </c>
      <c r="C4193" t="str">
        <f>SUBSTITUTE(Table1[[#This Row],[Fuel]],", ",",")</f>
        <v>fossil gas: natural gas,fossil liquids: diesel</v>
      </c>
      <c r="D4193" t="s">
        <v>3239</v>
      </c>
      <c r="E4193" t="s">
        <v>3258</v>
      </c>
      <c r="H4193" t="s">
        <v>3436</v>
      </c>
      <c r="I4193">
        <v>159</v>
      </c>
      <c r="J4193" t="s">
        <v>3446</v>
      </c>
      <c r="K4193">
        <v>2009</v>
      </c>
      <c r="L4193" t="s">
        <v>29</v>
      </c>
      <c r="M4193" t="s">
        <v>29</v>
      </c>
      <c r="N4193">
        <v>33.753312999999999</v>
      </c>
      <c r="O4193">
        <v>59.147036999999997</v>
      </c>
      <c r="P4193" t="s">
        <v>3522</v>
      </c>
      <c r="Q4193" s="3">
        <f>Table1[[#This Row],[Capacity (MW)]]*0.395*8760*10^-6</f>
        <v>0.55017179999999999</v>
      </c>
      <c r="R4193" s="3" cm="1">
        <f t="array" ref="R4193">AVERAGE(VLOOKUP(_xlfn.TEXTSPLIT(Table1[[#This Row],[Fuel (no space after comma)]], ","), FuelList_Final_EF!$A$2:$B$65, 2, FALSE))</f>
        <v>65.583341148886291</v>
      </c>
      <c r="S4193" s="3">
        <f>Table1[[#This Row],[Generation (TWh)]]*10^9*VLOOKUP(Table1[[#This Row],[Turbine/Engine Technology]],Technology_HR!$A$2:$B$11,2,FALSE)*10^-6</f>
        <v>6057391.5180000002</v>
      </c>
      <c r="T4193" s="5">
        <f>Table1[[#This Row],[Fuel Consumption (mmBtu)]]*Table1[[#This Row],[Emission Factor (kg CO2/ mmBtu)]]*10^3</f>
        <v>397263974397.3642</v>
      </c>
      <c r="U4193" s="3">
        <f>Table1[[#This Row],[Emissions (g CO2)]]/(Table1[[#This Row],[Generation (TWh)]]*10^9)</f>
        <v>722.07258604923811</v>
      </c>
    </row>
    <row r="4194" spans="1:21" x14ac:dyDescent="0.35">
      <c r="A4194" t="s">
        <v>1309</v>
      </c>
      <c r="B4194" t="s">
        <v>3240</v>
      </c>
      <c r="C4194" t="str">
        <f>SUBSTITUTE(Table1[[#This Row],[Fuel]],", ",",")</f>
        <v>fossil gas: natural gas,fossil liquids: diesel</v>
      </c>
      <c r="D4194" t="s">
        <v>3239</v>
      </c>
      <c r="E4194" t="s">
        <v>3258</v>
      </c>
      <c r="H4194" t="s">
        <v>3436</v>
      </c>
      <c r="I4194">
        <v>159</v>
      </c>
      <c r="J4194" t="s">
        <v>3446</v>
      </c>
      <c r="K4194">
        <v>2009</v>
      </c>
      <c r="L4194" t="s">
        <v>29</v>
      </c>
      <c r="M4194" t="s">
        <v>29</v>
      </c>
      <c r="N4194">
        <v>33.753312999999999</v>
      </c>
      <c r="O4194">
        <v>59.147036999999997</v>
      </c>
      <c r="P4194" t="s">
        <v>3522</v>
      </c>
      <c r="Q4194" s="3">
        <f>Table1[[#This Row],[Capacity (MW)]]*0.395*8760*10^-6</f>
        <v>0.55017179999999999</v>
      </c>
      <c r="R4194" s="3" cm="1">
        <f t="array" ref="R4194">AVERAGE(VLOOKUP(_xlfn.TEXTSPLIT(Table1[[#This Row],[Fuel (no space after comma)]], ","), FuelList_Final_EF!$A$2:$B$65, 2, FALSE))</f>
        <v>65.583341148886291</v>
      </c>
      <c r="S4194" s="3">
        <f>Table1[[#This Row],[Generation (TWh)]]*10^9*VLOOKUP(Table1[[#This Row],[Turbine/Engine Technology]],Technology_HR!$A$2:$B$11,2,FALSE)*10^-6</f>
        <v>6057391.5180000002</v>
      </c>
      <c r="T4194" s="5">
        <f>Table1[[#This Row],[Fuel Consumption (mmBtu)]]*Table1[[#This Row],[Emission Factor (kg CO2/ mmBtu)]]*10^3</f>
        <v>397263974397.3642</v>
      </c>
      <c r="U4194" s="3">
        <f>Table1[[#This Row],[Emissions (g CO2)]]/(Table1[[#This Row],[Generation (TWh)]]*10^9)</f>
        <v>722.07258604923811</v>
      </c>
    </row>
    <row r="4195" spans="1:21" x14ac:dyDescent="0.35">
      <c r="A4195" t="s">
        <v>1309</v>
      </c>
      <c r="B4195" t="s">
        <v>3240</v>
      </c>
      <c r="C4195" t="str">
        <f>SUBSTITUTE(Table1[[#This Row],[Fuel]],", ",",")</f>
        <v>fossil gas: natural gas,fossil liquids: diesel</v>
      </c>
      <c r="D4195" t="s">
        <v>3239</v>
      </c>
      <c r="E4195" t="s">
        <v>3258</v>
      </c>
      <c r="H4195" t="s">
        <v>3436</v>
      </c>
      <c r="I4195">
        <v>159</v>
      </c>
      <c r="J4195" t="s">
        <v>3446</v>
      </c>
      <c r="K4195">
        <v>2009</v>
      </c>
      <c r="L4195" t="s">
        <v>29</v>
      </c>
      <c r="M4195" t="s">
        <v>29</v>
      </c>
      <c r="N4195">
        <v>33.753312999999999</v>
      </c>
      <c r="O4195">
        <v>59.147036999999997</v>
      </c>
      <c r="P4195" t="s">
        <v>3522</v>
      </c>
      <c r="Q4195" s="3">
        <f>Table1[[#This Row],[Capacity (MW)]]*0.395*8760*10^-6</f>
        <v>0.55017179999999999</v>
      </c>
      <c r="R4195" s="3" cm="1">
        <f t="array" ref="R4195">AVERAGE(VLOOKUP(_xlfn.TEXTSPLIT(Table1[[#This Row],[Fuel (no space after comma)]], ","), FuelList_Final_EF!$A$2:$B$65, 2, FALSE))</f>
        <v>65.583341148886291</v>
      </c>
      <c r="S4195" s="3">
        <f>Table1[[#This Row],[Generation (TWh)]]*10^9*VLOOKUP(Table1[[#This Row],[Turbine/Engine Technology]],Technology_HR!$A$2:$B$11,2,FALSE)*10^-6</f>
        <v>6057391.5180000002</v>
      </c>
      <c r="T4195" s="5">
        <f>Table1[[#This Row],[Fuel Consumption (mmBtu)]]*Table1[[#This Row],[Emission Factor (kg CO2/ mmBtu)]]*10^3</f>
        <v>397263974397.3642</v>
      </c>
      <c r="U4195" s="3">
        <f>Table1[[#This Row],[Emissions (g CO2)]]/(Table1[[#This Row],[Generation (TWh)]]*10^9)</f>
        <v>722.07258604923811</v>
      </c>
    </row>
    <row r="4196" spans="1:21" x14ac:dyDescent="0.35">
      <c r="A4196" t="s">
        <v>1309</v>
      </c>
      <c r="B4196" t="s">
        <v>3240</v>
      </c>
      <c r="C4196" t="str">
        <f>SUBSTITUTE(Table1[[#This Row],[Fuel]],", ",",")</f>
        <v>fossil gas: natural gas,fossil liquids: diesel</v>
      </c>
      <c r="D4196" t="s">
        <v>3239</v>
      </c>
      <c r="E4196" t="s">
        <v>3258</v>
      </c>
      <c r="H4196" t="s">
        <v>3436</v>
      </c>
      <c r="I4196">
        <v>159</v>
      </c>
      <c r="J4196" t="s">
        <v>3446</v>
      </c>
      <c r="K4196">
        <v>2009</v>
      </c>
      <c r="L4196" t="s">
        <v>29</v>
      </c>
      <c r="M4196" t="s">
        <v>29</v>
      </c>
      <c r="N4196">
        <v>33.753312999999999</v>
      </c>
      <c r="O4196">
        <v>59.147036999999997</v>
      </c>
      <c r="P4196" t="s">
        <v>3522</v>
      </c>
      <c r="Q4196" s="3">
        <f>Table1[[#This Row],[Capacity (MW)]]*0.395*8760*10^-6</f>
        <v>0.55017179999999999</v>
      </c>
      <c r="R4196" s="3" cm="1">
        <f t="array" ref="R4196">AVERAGE(VLOOKUP(_xlfn.TEXTSPLIT(Table1[[#This Row],[Fuel (no space after comma)]], ","), FuelList_Final_EF!$A$2:$B$65, 2, FALSE))</f>
        <v>65.583341148886291</v>
      </c>
      <c r="S4196" s="3">
        <f>Table1[[#This Row],[Generation (TWh)]]*10^9*VLOOKUP(Table1[[#This Row],[Turbine/Engine Technology]],Technology_HR!$A$2:$B$11,2,FALSE)*10^-6</f>
        <v>6057391.5180000002</v>
      </c>
      <c r="T4196" s="5">
        <f>Table1[[#This Row],[Fuel Consumption (mmBtu)]]*Table1[[#This Row],[Emission Factor (kg CO2/ mmBtu)]]*10^3</f>
        <v>397263974397.3642</v>
      </c>
      <c r="U4196" s="3">
        <f>Table1[[#This Row],[Emissions (g CO2)]]/(Table1[[#This Row],[Generation (TWh)]]*10^9)</f>
        <v>722.07258604923811</v>
      </c>
    </row>
    <row r="4197" spans="1:21" x14ac:dyDescent="0.35">
      <c r="A4197" t="s">
        <v>1310</v>
      </c>
      <c r="B4197" t="s">
        <v>3243</v>
      </c>
      <c r="C4197" t="str">
        <f>SUBSTITUTE(Table1[[#This Row],[Fuel]],", ",",")</f>
        <v>fossil gas: natural gas,fossil liquids: fuel oil</v>
      </c>
      <c r="D4197" t="s">
        <v>3239</v>
      </c>
      <c r="E4197" t="s">
        <v>3275</v>
      </c>
      <c r="H4197" t="s">
        <v>3440</v>
      </c>
      <c r="I4197">
        <v>250</v>
      </c>
      <c r="J4197" t="s">
        <v>3446</v>
      </c>
      <c r="K4197">
        <v>1994</v>
      </c>
      <c r="L4197" t="s">
        <v>29</v>
      </c>
      <c r="M4197" t="s">
        <v>29</v>
      </c>
      <c r="N4197">
        <v>35.128400999999997</v>
      </c>
      <c r="O4197">
        <v>48.852516999999999</v>
      </c>
      <c r="P4197" t="s">
        <v>3522</v>
      </c>
      <c r="Q4197" s="3">
        <f>Table1[[#This Row],[Capacity (MW)]]*0.395*8760*10^-6</f>
        <v>0.86504999999999999</v>
      </c>
      <c r="R4197" s="3" cm="1">
        <f t="array" ref="R4197">AVERAGE(VLOOKUP(_xlfn.TEXTSPLIT(Table1[[#This Row],[Fuel (no space after comma)]], ","), FuelList_Final_EF!$A$2:$B$65, 2, FALSE))</f>
        <v>65.583341148886291</v>
      </c>
      <c r="S4197" s="3">
        <f>Table1[[#This Row],[Generation (TWh)]]*10^9*VLOOKUP(Table1[[#This Row],[Turbine/Engine Technology]],Technology_HR!$A$2:$B$11,2,FALSE)*10^-6</f>
        <v>8897039.25</v>
      </c>
      <c r="T4197" s="5">
        <f>Table1[[#This Row],[Fuel Consumption (mmBtu)]]*Table1[[#This Row],[Emission Factor (kg CO2/ mmBtu)]]*10^3</f>
        <v>583497560347.78137</v>
      </c>
      <c r="U4197" s="3">
        <f>Table1[[#This Row],[Emissions (g CO2)]]/(Table1[[#This Row],[Generation (TWh)]]*10^9)</f>
        <v>674.52466371629544</v>
      </c>
    </row>
    <row r="4198" spans="1:21" x14ac:dyDescent="0.35">
      <c r="A4198" t="s">
        <v>1310</v>
      </c>
      <c r="B4198" t="s">
        <v>3243</v>
      </c>
      <c r="C4198" t="str">
        <f>SUBSTITUTE(Table1[[#This Row],[Fuel]],", ",",")</f>
        <v>fossil gas: natural gas,fossil liquids: fuel oil</v>
      </c>
      <c r="D4198" t="s">
        <v>3239</v>
      </c>
      <c r="E4198" t="s">
        <v>3275</v>
      </c>
      <c r="H4198" t="s">
        <v>3440</v>
      </c>
      <c r="I4198">
        <v>250</v>
      </c>
      <c r="J4198" t="s">
        <v>3446</v>
      </c>
      <c r="K4198">
        <v>1994</v>
      </c>
      <c r="L4198" t="s">
        <v>29</v>
      </c>
      <c r="M4198" t="s">
        <v>29</v>
      </c>
      <c r="N4198">
        <v>35.128400999999997</v>
      </c>
      <c r="O4198">
        <v>48.852516999999999</v>
      </c>
      <c r="P4198" t="s">
        <v>3522</v>
      </c>
      <c r="Q4198" s="3">
        <f>Table1[[#This Row],[Capacity (MW)]]*0.395*8760*10^-6</f>
        <v>0.86504999999999999</v>
      </c>
      <c r="R4198" s="3" cm="1">
        <f t="array" ref="R4198">AVERAGE(VLOOKUP(_xlfn.TEXTSPLIT(Table1[[#This Row],[Fuel (no space after comma)]], ","), FuelList_Final_EF!$A$2:$B$65, 2, FALSE))</f>
        <v>65.583341148886291</v>
      </c>
      <c r="S4198" s="3">
        <f>Table1[[#This Row],[Generation (TWh)]]*10^9*VLOOKUP(Table1[[#This Row],[Turbine/Engine Technology]],Technology_HR!$A$2:$B$11,2,FALSE)*10^-6</f>
        <v>8897039.25</v>
      </c>
      <c r="T4198" s="5">
        <f>Table1[[#This Row],[Fuel Consumption (mmBtu)]]*Table1[[#This Row],[Emission Factor (kg CO2/ mmBtu)]]*10^3</f>
        <v>583497560347.78137</v>
      </c>
      <c r="U4198" s="3">
        <f>Table1[[#This Row],[Emissions (g CO2)]]/(Table1[[#This Row],[Generation (TWh)]]*10^9)</f>
        <v>674.52466371629544</v>
      </c>
    </row>
    <row r="4199" spans="1:21" x14ac:dyDescent="0.35">
      <c r="A4199" t="s">
        <v>1310</v>
      </c>
      <c r="B4199" t="s">
        <v>3243</v>
      </c>
      <c r="C4199" t="str">
        <f>SUBSTITUTE(Table1[[#This Row],[Fuel]],", ",",")</f>
        <v>fossil gas: natural gas,fossil liquids: fuel oil</v>
      </c>
      <c r="D4199" t="s">
        <v>3239</v>
      </c>
      <c r="E4199" t="s">
        <v>3275</v>
      </c>
      <c r="H4199" t="s">
        <v>3440</v>
      </c>
      <c r="I4199">
        <v>250</v>
      </c>
      <c r="J4199" t="s">
        <v>3446</v>
      </c>
      <c r="K4199">
        <v>1994</v>
      </c>
      <c r="L4199" t="s">
        <v>29</v>
      </c>
      <c r="M4199" t="s">
        <v>29</v>
      </c>
      <c r="N4199">
        <v>35.128400999999997</v>
      </c>
      <c r="O4199">
        <v>48.852516999999999</v>
      </c>
      <c r="P4199" t="s">
        <v>3522</v>
      </c>
      <c r="Q4199" s="3">
        <f>Table1[[#This Row],[Capacity (MW)]]*0.395*8760*10^-6</f>
        <v>0.86504999999999999</v>
      </c>
      <c r="R4199" s="3" cm="1">
        <f t="array" ref="R4199">AVERAGE(VLOOKUP(_xlfn.TEXTSPLIT(Table1[[#This Row],[Fuel (no space after comma)]], ","), FuelList_Final_EF!$A$2:$B$65, 2, FALSE))</f>
        <v>65.583341148886291</v>
      </c>
      <c r="S4199" s="3">
        <f>Table1[[#This Row],[Generation (TWh)]]*10^9*VLOOKUP(Table1[[#This Row],[Turbine/Engine Technology]],Technology_HR!$A$2:$B$11,2,FALSE)*10^-6</f>
        <v>8897039.25</v>
      </c>
      <c r="T4199" s="5">
        <f>Table1[[#This Row],[Fuel Consumption (mmBtu)]]*Table1[[#This Row],[Emission Factor (kg CO2/ mmBtu)]]*10^3</f>
        <v>583497560347.78137</v>
      </c>
      <c r="U4199" s="3">
        <f>Table1[[#This Row],[Emissions (g CO2)]]/(Table1[[#This Row],[Generation (TWh)]]*10^9)</f>
        <v>674.52466371629544</v>
      </c>
    </row>
    <row r="4200" spans="1:21" x14ac:dyDescent="0.35">
      <c r="A4200" t="s">
        <v>1310</v>
      </c>
      <c r="B4200" t="s">
        <v>3243</v>
      </c>
      <c r="C4200" t="str">
        <f>SUBSTITUTE(Table1[[#This Row],[Fuel]],", ",",")</f>
        <v>fossil gas: natural gas,fossil liquids: fuel oil</v>
      </c>
      <c r="D4200" t="s">
        <v>3239</v>
      </c>
      <c r="E4200" t="s">
        <v>3275</v>
      </c>
      <c r="H4200" t="s">
        <v>3440</v>
      </c>
      <c r="I4200">
        <v>250</v>
      </c>
      <c r="J4200" t="s">
        <v>3446</v>
      </c>
      <c r="K4200">
        <v>1994</v>
      </c>
      <c r="L4200" t="s">
        <v>29</v>
      </c>
      <c r="M4200" t="s">
        <v>29</v>
      </c>
      <c r="N4200">
        <v>35.128400999999997</v>
      </c>
      <c r="O4200">
        <v>48.852516999999999</v>
      </c>
      <c r="P4200" t="s">
        <v>3522</v>
      </c>
      <c r="Q4200" s="3">
        <f>Table1[[#This Row],[Capacity (MW)]]*0.395*8760*10^-6</f>
        <v>0.86504999999999999</v>
      </c>
      <c r="R4200" s="3" cm="1">
        <f t="array" ref="R4200">AVERAGE(VLOOKUP(_xlfn.TEXTSPLIT(Table1[[#This Row],[Fuel (no space after comma)]], ","), FuelList_Final_EF!$A$2:$B$65, 2, FALSE))</f>
        <v>65.583341148886291</v>
      </c>
      <c r="S4200" s="3">
        <f>Table1[[#This Row],[Generation (TWh)]]*10^9*VLOOKUP(Table1[[#This Row],[Turbine/Engine Technology]],Technology_HR!$A$2:$B$11,2,FALSE)*10^-6</f>
        <v>8897039.25</v>
      </c>
      <c r="T4200" s="5">
        <f>Table1[[#This Row],[Fuel Consumption (mmBtu)]]*Table1[[#This Row],[Emission Factor (kg CO2/ mmBtu)]]*10^3</f>
        <v>583497560347.78137</v>
      </c>
      <c r="U4200" s="3">
        <f>Table1[[#This Row],[Emissions (g CO2)]]/(Table1[[#This Row],[Generation (TWh)]]*10^9)</f>
        <v>674.52466371629544</v>
      </c>
    </row>
    <row r="4201" spans="1:21" x14ac:dyDescent="0.35">
      <c r="A4201" t="s">
        <v>1311</v>
      </c>
      <c r="B4201" t="s">
        <v>3239</v>
      </c>
      <c r="C4201" t="str">
        <f>SUBSTITUTE(Table1[[#This Row],[Fuel]],", ",",")</f>
        <v>fossil gas: natural gas</v>
      </c>
      <c r="D4201" t="s">
        <v>3239</v>
      </c>
      <c r="H4201" t="s">
        <v>3440</v>
      </c>
      <c r="I4201">
        <v>200</v>
      </c>
      <c r="J4201" t="s">
        <v>3446</v>
      </c>
      <c r="K4201">
        <v>1984</v>
      </c>
      <c r="L4201" t="s">
        <v>29</v>
      </c>
      <c r="M4201" t="s">
        <v>29</v>
      </c>
      <c r="N4201">
        <v>32.797007999999998</v>
      </c>
      <c r="O4201">
        <v>51.495249000000001</v>
      </c>
      <c r="P4201" t="s">
        <v>3522</v>
      </c>
      <c r="Q4201" s="3">
        <f>Table1[[#This Row],[Capacity (MW)]]*0.395*8760*10^-6</f>
        <v>0.69203999999999999</v>
      </c>
      <c r="R4201" s="3" cm="1">
        <f t="array" ref="R4201">AVERAGE(VLOOKUP(_xlfn.TEXTSPLIT(Table1[[#This Row],[Fuel (no space after comma)]], ","), FuelList_Final_EF!$A$2:$B$65, 2, FALSE))</f>
        <v>53.06</v>
      </c>
      <c r="S4201" s="3">
        <f>Table1[[#This Row],[Generation (TWh)]]*10^9*VLOOKUP(Table1[[#This Row],[Turbine/Engine Technology]],Technology_HR!$A$2:$B$11,2,FALSE)*10^-6</f>
        <v>7117631.3999999994</v>
      </c>
      <c r="T4201" s="5">
        <f>Table1[[#This Row],[Fuel Consumption (mmBtu)]]*Table1[[#This Row],[Emission Factor (kg CO2/ mmBtu)]]*10^3</f>
        <v>377661522084</v>
      </c>
      <c r="U4201" s="3">
        <f>Table1[[#This Row],[Emissions (g CO2)]]/(Table1[[#This Row],[Generation (TWh)]]*10^9)</f>
        <v>545.72209999999995</v>
      </c>
    </row>
    <row r="4202" spans="1:21" x14ac:dyDescent="0.35">
      <c r="A4202" t="s">
        <v>1311</v>
      </c>
      <c r="B4202" t="s">
        <v>3239</v>
      </c>
      <c r="C4202" t="str">
        <f>SUBSTITUTE(Table1[[#This Row],[Fuel]],", ",",")</f>
        <v>fossil gas: natural gas</v>
      </c>
      <c r="D4202" t="s">
        <v>3239</v>
      </c>
      <c r="H4202" t="s">
        <v>3440</v>
      </c>
      <c r="I4202">
        <v>200</v>
      </c>
      <c r="J4202" t="s">
        <v>3446</v>
      </c>
      <c r="K4202">
        <v>1984</v>
      </c>
      <c r="L4202" t="s">
        <v>29</v>
      </c>
      <c r="M4202" t="s">
        <v>29</v>
      </c>
      <c r="N4202">
        <v>32.797007999999998</v>
      </c>
      <c r="O4202">
        <v>51.495249000000001</v>
      </c>
      <c r="P4202" t="s">
        <v>3522</v>
      </c>
      <c r="Q4202" s="3">
        <f>Table1[[#This Row],[Capacity (MW)]]*0.395*8760*10^-6</f>
        <v>0.69203999999999999</v>
      </c>
      <c r="R4202" s="3" cm="1">
        <f t="array" ref="R4202">AVERAGE(VLOOKUP(_xlfn.TEXTSPLIT(Table1[[#This Row],[Fuel (no space after comma)]], ","), FuelList_Final_EF!$A$2:$B$65, 2, FALSE))</f>
        <v>53.06</v>
      </c>
      <c r="S4202" s="3">
        <f>Table1[[#This Row],[Generation (TWh)]]*10^9*VLOOKUP(Table1[[#This Row],[Turbine/Engine Technology]],Technology_HR!$A$2:$B$11,2,FALSE)*10^-6</f>
        <v>7117631.3999999994</v>
      </c>
      <c r="T4202" s="5">
        <f>Table1[[#This Row],[Fuel Consumption (mmBtu)]]*Table1[[#This Row],[Emission Factor (kg CO2/ mmBtu)]]*10^3</f>
        <v>377661522084</v>
      </c>
      <c r="U4202" s="3">
        <f>Table1[[#This Row],[Emissions (g CO2)]]/(Table1[[#This Row],[Generation (TWh)]]*10^9)</f>
        <v>545.72209999999995</v>
      </c>
    </row>
    <row r="4203" spans="1:21" x14ac:dyDescent="0.35">
      <c r="A4203" t="s">
        <v>1311</v>
      </c>
      <c r="B4203" t="s">
        <v>3239</v>
      </c>
      <c r="C4203" t="str">
        <f>SUBSTITUTE(Table1[[#This Row],[Fuel]],", ",",")</f>
        <v>fossil gas: natural gas</v>
      </c>
      <c r="D4203" t="s">
        <v>3239</v>
      </c>
      <c r="H4203" t="s">
        <v>3440</v>
      </c>
      <c r="I4203">
        <v>200</v>
      </c>
      <c r="J4203" t="s">
        <v>3446</v>
      </c>
      <c r="K4203">
        <v>1985</v>
      </c>
      <c r="L4203" t="s">
        <v>29</v>
      </c>
      <c r="M4203" t="s">
        <v>29</v>
      </c>
      <c r="N4203">
        <v>32.797007999999998</v>
      </c>
      <c r="O4203">
        <v>51.495249000000001</v>
      </c>
      <c r="P4203" t="s">
        <v>3522</v>
      </c>
      <c r="Q4203" s="3">
        <f>Table1[[#This Row],[Capacity (MW)]]*0.395*8760*10^-6</f>
        <v>0.69203999999999999</v>
      </c>
      <c r="R4203" s="3" cm="1">
        <f t="array" ref="R4203">AVERAGE(VLOOKUP(_xlfn.TEXTSPLIT(Table1[[#This Row],[Fuel (no space after comma)]], ","), FuelList_Final_EF!$A$2:$B$65, 2, FALSE))</f>
        <v>53.06</v>
      </c>
      <c r="S4203" s="3">
        <f>Table1[[#This Row],[Generation (TWh)]]*10^9*VLOOKUP(Table1[[#This Row],[Turbine/Engine Technology]],Technology_HR!$A$2:$B$11,2,FALSE)*10^-6</f>
        <v>7117631.3999999994</v>
      </c>
      <c r="T4203" s="5">
        <f>Table1[[#This Row],[Fuel Consumption (mmBtu)]]*Table1[[#This Row],[Emission Factor (kg CO2/ mmBtu)]]*10^3</f>
        <v>377661522084</v>
      </c>
      <c r="U4203" s="3">
        <f>Table1[[#This Row],[Emissions (g CO2)]]/(Table1[[#This Row],[Generation (TWh)]]*10^9)</f>
        <v>545.72209999999995</v>
      </c>
    </row>
    <row r="4204" spans="1:21" x14ac:dyDescent="0.35">
      <c r="A4204" t="s">
        <v>1311</v>
      </c>
      <c r="B4204" t="s">
        <v>3239</v>
      </c>
      <c r="C4204" t="str">
        <f>SUBSTITUTE(Table1[[#This Row],[Fuel]],", ",",")</f>
        <v>fossil gas: natural gas</v>
      </c>
      <c r="D4204" t="s">
        <v>3239</v>
      </c>
      <c r="H4204" t="s">
        <v>3440</v>
      </c>
      <c r="I4204">
        <v>200</v>
      </c>
      <c r="J4204" t="s">
        <v>3446</v>
      </c>
      <c r="K4204">
        <v>1989</v>
      </c>
      <c r="L4204" t="s">
        <v>29</v>
      </c>
      <c r="M4204" t="s">
        <v>29</v>
      </c>
      <c r="N4204">
        <v>32.797007999999998</v>
      </c>
      <c r="O4204">
        <v>51.495249000000001</v>
      </c>
      <c r="P4204" t="s">
        <v>3522</v>
      </c>
      <c r="Q4204" s="3">
        <f>Table1[[#This Row],[Capacity (MW)]]*0.395*8760*10^-6</f>
        <v>0.69203999999999999</v>
      </c>
      <c r="R4204" s="3" cm="1">
        <f t="array" ref="R4204">AVERAGE(VLOOKUP(_xlfn.TEXTSPLIT(Table1[[#This Row],[Fuel (no space after comma)]], ","), FuelList_Final_EF!$A$2:$B$65, 2, FALSE))</f>
        <v>53.06</v>
      </c>
      <c r="S4204" s="3">
        <f>Table1[[#This Row],[Generation (TWh)]]*10^9*VLOOKUP(Table1[[#This Row],[Turbine/Engine Technology]],Technology_HR!$A$2:$B$11,2,FALSE)*10^-6</f>
        <v>7117631.3999999994</v>
      </c>
      <c r="T4204" s="5">
        <f>Table1[[#This Row],[Fuel Consumption (mmBtu)]]*Table1[[#This Row],[Emission Factor (kg CO2/ mmBtu)]]*10^3</f>
        <v>377661522084</v>
      </c>
      <c r="U4204" s="3">
        <f>Table1[[#This Row],[Emissions (g CO2)]]/(Table1[[#This Row],[Generation (TWh)]]*10^9)</f>
        <v>545.72209999999995</v>
      </c>
    </row>
    <row r="4205" spans="1:21" x14ac:dyDescent="0.35">
      <c r="A4205" t="s">
        <v>1311</v>
      </c>
      <c r="B4205" t="s">
        <v>3239</v>
      </c>
      <c r="C4205" t="str">
        <f>SUBSTITUTE(Table1[[#This Row],[Fuel]],", ",",")</f>
        <v>fossil gas: natural gas</v>
      </c>
      <c r="D4205" t="s">
        <v>3239</v>
      </c>
      <c r="H4205" t="s">
        <v>3440</v>
      </c>
      <c r="I4205">
        <v>200</v>
      </c>
      <c r="J4205" t="s">
        <v>3446</v>
      </c>
      <c r="K4205">
        <v>1998</v>
      </c>
      <c r="L4205" t="s">
        <v>29</v>
      </c>
      <c r="M4205" t="s">
        <v>29</v>
      </c>
      <c r="N4205">
        <v>32.797007999999998</v>
      </c>
      <c r="O4205">
        <v>51.495249000000001</v>
      </c>
      <c r="P4205" t="s">
        <v>3522</v>
      </c>
      <c r="Q4205" s="3">
        <f>Table1[[#This Row],[Capacity (MW)]]*0.395*8760*10^-6</f>
        <v>0.69203999999999999</v>
      </c>
      <c r="R4205" s="3" cm="1">
        <f t="array" ref="R4205">AVERAGE(VLOOKUP(_xlfn.TEXTSPLIT(Table1[[#This Row],[Fuel (no space after comma)]], ","), FuelList_Final_EF!$A$2:$B$65, 2, FALSE))</f>
        <v>53.06</v>
      </c>
      <c r="S4205" s="3">
        <f>Table1[[#This Row],[Generation (TWh)]]*10^9*VLOOKUP(Table1[[#This Row],[Turbine/Engine Technology]],Technology_HR!$A$2:$B$11,2,FALSE)*10^-6</f>
        <v>7117631.3999999994</v>
      </c>
      <c r="T4205" s="5">
        <f>Table1[[#This Row],[Fuel Consumption (mmBtu)]]*Table1[[#This Row],[Emission Factor (kg CO2/ mmBtu)]]*10^3</f>
        <v>377661522084</v>
      </c>
      <c r="U4205" s="3">
        <f>Table1[[#This Row],[Emissions (g CO2)]]/(Table1[[#This Row],[Generation (TWh)]]*10^9)</f>
        <v>545.72209999999995</v>
      </c>
    </row>
    <row r="4206" spans="1:21" x14ac:dyDescent="0.35">
      <c r="A4206" t="s">
        <v>1311</v>
      </c>
      <c r="B4206" t="s">
        <v>3239</v>
      </c>
      <c r="C4206" t="str">
        <f>SUBSTITUTE(Table1[[#This Row],[Fuel]],", ",",")</f>
        <v>fossil gas: natural gas</v>
      </c>
      <c r="D4206" t="s">
        <v>3239</v>
      </c>
      <c r="H4206" t="s">
        <v>3440</v>
      </c>
      <c r="I4206">
        <v>200</v>
      </c>
      <c r="J4206" t="s">
        <v>3446</v>
      </c>
      <c r="K4206">
        <v>1998</v>
      </c>
      <c r="L4206" t="s">
        <v>29</v>
      </c>
      <c r="M4206" t="s">
        <v>29</v>
      </c>
      <c r="N4206">
        <v>32.797007999999998</v>
      </c>
      <c r="O4206">
        <v>51.495249000000001</v>
      </c>
      <c r="P4206" t="s">
        <v>3522</v>
      </c>
      <c r="Q4206" s="3">
        <f>Table1[[#This Row],[Capacity (MW)]]*0.395*8760*10^-6</f>
        <v>0.69203999999999999</v>
      </c>
      <c r="R4206" s="3" cm="1">
        <f t="array" ref="R4206">AVERAGE(VLOOKUP(_xlfn.TEXTSPLIT(Table1[[#This Row],[Fuel (no space after comma)]], ","), FuelList_Final_EF!$A$2:$B$65, 2, FALSE))</f>
        <v>53.06</v>
      </c>
      <c r="S4206" s="3">
        <f>Table1[[#This Row],[Generation (TWh)]]*10^9*VLOOKUP(Table1[[#This Row],[Turbine/Engine Technology]],Technology_HR!$A$2:$B$11,2,FALSE)*10^-6</f>
        <v>7117631.3999999994</v>
      </c>
      <c r="T4206" s="5">
        <f>Table1[[#This Row],[Fuel Consumption (mmBtu)]]*Table1[[#This Row],[Emission Factor (kg CO2/ mmBtu)]]*10^3</f>
        <v>377661522084</v>
      </c>
      <c r="U4206" s="3">
        <f>Table1[[#This Row],[Emissions (g CO2)]]/(Table1[[#This Row],[Generation (TWh)]]*10^9)</f>
        <v>545.72209999999995</v>
      </c>
    </row>
    <row r="4207" spans="1:21" x14ac:dyDescent="0.35">
      <c r="A4207" t="s">
        <v>1311</v>
      </c>
      <c r="B4207" t="s">
        <v>3239</v>
      </c>
      <c r="C4207" t="str">
        <f>SUBSTITUTE(Table1[[#This Row],[Fuel]],", ",",")</f>
        <v>fossil gas: natural gas</v>
      </c>
      <c r="D4207" t="s">
        <v>3239</v>
      </c>
      <c r="H4207" t="s">
        <v>3440</v>
      </c>
      <c r="I4207">
        <v>200</v>
      </c>
      <c r="J4207" t="s">
        <v>3446</v>
      </c>
      <c r="K4207">
        <v>1999</v>
      </c>
      <c r="L4207" t="s">
        <v>29</v>
      </c>
      <c r="M4207" t="s">
        <v>29</v>
      </c>
      <c r="N4207">
        <v>32.797007999999998</v>
      </c>
      <c r="O4207">
        <v>51.495249000000001</v>
      </c>
      <c r="P4207" t="s">
        <v>3522</v>
      </c>
      <c r="Q4207" s="3">
        <f>Table1[[#This Row],[Capacity (MW)]]*0.395*8760*10^-6</f>
        <v>0.69203999999999999</v>
      </c>
      <c r="R4207" s="3" cm="1">
        <f t="array" ref="R4207">AVERAGE(VLOOKUP(_xlfn.TEXTSPLIT(Table1[[#This Row],[Fuel (no space after comma)]], ","), FuelList_Final_EF!$A$2:$B$65, 2, FALSE))</f>
        <v>53.06</v>
      </c>
      <c r="S4207" s="3">
        <f>Table1[[#This Row],[Generation (TWh)]]*10^9*VLOOKUP(Table1[[#This Row],[Turbine/Engine Technology]],Technology_HR!$A$2:$B$11,2,FALSE)*10^-6</f>
        <v>7117631.3999999994</v>
      </c>
      <c r="T4207" s="5">
        <f>Table1[[#This Row],[Fuel Consumption (mmBtu)]]*Table1[[#This Row],[Emission Factor (kg CO2/ mmBtu)]]*10^3</f>
        <v>377661522084</v>
      </c>
      <c r="U4207" s="3">
        <f>Table1[[#This Row],[Emissions (g CO2)]]/(Table1[[#This Row],[Generation (TWh)]]*10^9)</f>
        <v>545.72209999999995</v>
      </c>
    </row>
    <row r="4208" spans="1:21" x14ac:dyDescent="0.35">
      <c r="A4208" t="s">
        <v>1311</v>
      </c>
      <c r="B4208" t="s">
        <v>3239</v>
      </c>
      <c r="C4208" t="str">
        <f>SUBSTITUTE(Table1[[#This Row],[Fuel]],", ",",")</f>
        <v>fossil gas: natural gas</v>
      </c>
      <c r="D4208" t="s">
        <v>3239</v>
      </c>
      <c r="H4208" t="s">
        <v>3440</v>
      </c>
      <c r="I4208">
        <v>200</v>
      </c>
      <c r="J4208" t="s">
        <v>3446</v>
      </c>
      <c r="K4208">
        <v>1999</v>
      </c>
      <c r="L4208" t="s">
        <v>29</v>
      </c>
      <c r="M4208" t="s">
        <v>29</v>
      </c>
      <c r="N4208">
        <v>32.797007999999998</v>
      </c>
      <c r="O4208">
        <v>51.495249000000001</v>
      </c>
      <c r="P4208" t="s">
        <v>3522</v>
      </c>
      <c r="Q4208" s="3">
        <f>Table1[[#This Row],[Capacity (MW)]]*0.395*8760*10^-6</f>
        <v>0.69203999999999999</v>
      </c>
      <c r="R4208" s="3" cm="1">
        <f t="array" ref="R4208">AVERAGE(VLOOKUP(_xlfn.TEXTSPLIT(Table1[[#This Row],[Fuel (no space after comma)]], ","), FuelList_Final_EF!$A$2:$B$65, 2, FALSE))</f>
        <v>53.06</v>
      </c>
      <c r="S4208" s="3">
        <f>Table1[[#This Row],[Generation (TWh)]]*10^9*VLOOKUP(Table1[[#This Row],[Turbine/Engine Technology]],Technology_HR!$A$2:$B$11,2,FALSE)*10^-6</f>
        <v>7117631.3999999994</v>
      </c>
      <c r="T4208" s="5">
        <f>Table1[[#This Row],[Fuel Consumption (mmBtu)]]*Table1[[#This Row],[Emission Factor (kg CO2/ mmBtu)]]*10^3</f>
        <v>377661522084</v>
      </c>
      <c r="U4208" s="3">
        <f>Table1[[#This Row],[Emissions (g CO2)]]/(Table1[[#This Row],[Generation (TWh)]]*10^9)</f>
        <v>545.72209999999995</v>
      </c>
    </row>
    <row r="4209" spans="1:21" x14ac:dyDescent="0.35">
      <c r="A4209" t="s">
        <v>1312</v>
      </c>
      <c r="B4209" t="s">
        <v>3243</v>
      </c>
      <c r="C4209" t="str">
        <f>SUBSTITUTE(Table1[[#This Row],[Fuel]],", ",",")</f>
        <v>fossil gas: natural gas,fossil liquids: fuel oil</v>
      </c>
      <c r="D4209" t="s">
        <v>3239</v>
      </c>
      <c r="E4209" t="s">
        <v>3275</v>
      </c>
      <c r="H4209" t="s">
        <v>3440</v>
      </c>
      <c r="I4209">
        <v>250</v>
      </c>
      <c r="J4209" t="s">
        <v>3446</v>
      </c>
      <c r="K4209">
        <v>1992</v>
      </c>
      <c r="L4209" t="s">
        <v>29</v>
      </c>
      <c r="M4209" t="s">
        <v>29</v>
      </c>
      <c r="N4209">
        <v>36.157023000000002</v>
      </c>
      <c r="O4209">
        <v>50.292307999999998</v>
      </c>
      <c r="P4209" t="s">
        <v>3522</v>
      </c>
      <c r="Q4209" s="3">
        <f>Table1[[#This Row],[Capacity (MW)]]*0.395*8760*10^-6</f>
        <v>0.86504999999999999</v>
      </c>
      <c r="R4209" s="3" cm="1">
        <f t="array" ref="R4209">AVERAGE(VLOOKUP(_xlfn.TEXTSPLIT(Table1[[#This Row],[Fuel (no space after comma)]], ","), FuelList_Final_EF!$A$2:$B$65, 2, FALSE))</f>
        <v>65.583341148886291</v>
      </c>
      <c r="S4209" s="3">
        <f>Table1[[#This Row],[Generation (TWh)]]*10^9*VLOOKUP(Table1[[#This Row],[Turbine/Engine Technology]],Technology_HR!$A$2:$B$11,2,FALSE)*10^-6</f>
        <v>8897039.25</v>
      </c>
      <c r="T4209" s="5">
        <f>Table1[[#This Row],[Fuel Consumption (mmBtu)]]*Table1[[#This Row],[Emission Factor (kg CO2/ mmBtu)]]*10^3</f>
        <v>583497560347.78137</v>
      </c>
      <c r="U4209" s="3">
        <f>Table1[[#This Row],[Emissions (g CO2)]]/(Table1[[#This Row],[Generation (TWh)]]*10^9)</f>
        <v>674.52466371629544</v>
      </c>
    </row>
    <row r="4210" spans="1:21" x14ac:dyDescent="0.35">
      <c r="A4210" t="s">
        <v>1312</v>
      </c>
      <c r="B4210" t="s">
        <v>3243</v>
      </c>
      <c r="C4210" t="str">
        <f>SUBSTITUTE(Table1[[#This Row],[Fuel]],", ",",")</f>
        <v>fossil gas: natural gas,fossil liquids: fuel oil</v>
      </c>
      <c r="D4210" t="s">
        <v>3239</v>
      </c>
      <c r="E4210" t="s">
        <v>3275</v>
      </c>
      <c r="H4210" t="s">
        <v>3440</v>
      </c>
      <c r="I4210">
        <v>250</v>
      </c>
      <c r="J4210" t="s">
        <v>3446</v>
      </c>
      <c r="K4210">
        <v>1993</v>
      </c>
      <c r="L4210" t="s">
        <v>29</v>
      </c>
      <c r="M4210" t="s">
        <v>29</v>
      </c>
      <c r="N4210">
        <v>36.157023000000002</v>
      </c>
      <c r="O4210">
        <v>50.292307999999998</v>
      </c>
      <c r="P4210" t="s">
        <v>3522</v>
      </c>
      <c r="Q4210" s="3">
        <f>Table1[[#This Row],[Capacity (MW)]]*0.395*8760*10^-6</f>
        <v>0.86504999999999999</v>
      </c>
      <c r="R4210" s="3" cm="1">
        <f t="array" ref="R4210">AVERAGE(VLOOKUP(_xlfn.TEXTSPLIT(Table1[[#This Row],[Fuel (no space after comma)]], ","), FuelList_Final_EF!$A$2:$B$65, 2, FALSE))</f>
        <v>65.583341148886291</v>
      </c>
      <c r="S4210" s="3">
        <f>Table1[[#This Row],[Generation (TWh)]]*10^9*VLOOKUP(Table1[[#This Row],[Turbine/Engine Technology]],Technology_HR!$A$2:$B$11,2,FALSE)*10^-6</f>
        <v>8897039.25</v>
      </c>
      <c r="T4210" s="5">
        <f>Table1[[#This Row],[Fuel Consumption (mmBtu)]]*Table1[[#This Row],[Emission Factor (kg CO2/ mmBtu)]]*10^3</f>
        <v>583497560347.78137</v>
      </c>
      <c r="U4210" s="3">
        <f>Table1[[#This Row],[Emissions (g CO2)]]/(Table1[[#This Row],[Generation (TWh)]]*10^9)</f>
        <v>674.52466371629544</v>
      </c>
    </row>
    <row r="4211" spans="1:21" x14ac:dyDescent="0.35">
      <c r="A4211" t="s">
        <v>1312</v>
      </c>
      <c r="B4211" t="s">
        <v>3243</v>
      </c>
      <c r="C4211" t="str">
        <f>SUBSTITUTE(Table1[[#This Row],[Fuel]],", ",",")</f>
        <v>fossil gas: natural gas,fossil liquids: fuel oil</v>
      </c>
      <c r="D4211" t="s">
        <v>3239</v>
      </c>
      <c r="E4211" t="s">
        <v>3275</v>
      </c>
      <c r="H4211" t="s">
        <v>3440</v>
      </c>
      <c r="I4211">
        <v>250</v>
      </c>
      <c r="J4211" t="s">
        <v>3446</v>
      </c>
      <c r="K4211">
        <v>1993</v>
      </c>
      <c r="L4211" t="s">
        <v>29</v>
      </c>
      <c r="M4211" t="s">
        <v>29</v>
      </c>
      <c r="N4211">
        <v>36.157023000000002</v>
      </c>
      <c r="O4211">
        <v>50.292307999999998</v>
      </c>
      <c r="P4211" t="s">
        <v>3522</v>
      </c>
      <c r="Q4211" s="3">
        <f>Table1[[#This Row],[Capacity (MW)]]*0.395*8760*10^-6</f>
        <v>0.86504999999999999</v>
      </c>
      <c r="R4211" s="3" cm="1">
        <f t="array" ref="R4211">AVERAGE(VLOOKUP(_xlfn.TEXTSPLIT(Table1[[#This Row],[Fuel (no space after comma)]], ","), FuelList_Final_EF!$A$2:$B$65, 2, FALSE))</f>
        <v>65.583341148886291</v>
      </c>
      <c r="S4211" s="3">
        <f>Table1[[#This Row],[Generation (TWh)]]*10^9*VLOOKUP(Table1[[#This Row],[Turbine/Engine Technology]],Technology_HR!$A$2:$B$11,2,FALSE)*10^-6</f>
        <v>8897039.25</v>
      </c>
      <c r="T4211" s="5">
        <f>Table1[[#This Row],[Fuel Consumption (mmBtu)]]*Table1[[#This Row],[Emission Factor (kg CO2/ mmBtu)]]*10^3</f>
        <v>583497560347.78137</v>
      </c>
      <c r="U4211" s="3">
        <f>Table1[[#This Row],[Emissions (g CO2)]]/(Table1[[#This Row],[Generation (TWh)]]*10^9)</f>
        <v>674.52466371629544</v>
      </c>
    </row>
    <row r="4212" spans="1:21" x14ac:dyDescent="0.35">
      <c r="A4212" t="s">
        <v>1312</v>
      </c>
      <c r="B4212" t="s">
        <v>3243</v>
      </c>
      <c r="C4212" t="str">
        <f>SUBSTITUTE(Table1[[#This Row],[Fuel]],", ",",")</f>
        <v>fossil gas: natural gas,fossil liquids: fuel oil</v>
      </c>
      <c r="D4212" t="s">
        <v>3239</v>
      </c>
      <c r="E4212" t="s">
        <v>3275</v>
      </c>
      <c r="H4212" t="s">
        <v>3440</v>
      </c>
      <c r="I4212">
        <v>250</v>
      </c>
      <c r="J4212" t="s">
        <v>3446</v>
      </c>
      <c r="K4212">
        <v>1994</v>
      </c>
      <c r="L4212" t="s">
        <v>29</v>
      </c>
      <c r="M4212" t="s">
        <v>29</v>
      </c>
      <c r="N4212">
        <v>36.157023000000002</v>
      </c>
      <c r="O4212">
        <v>50.292307999999998</v>
      </c>
      <c r="P4212" t="s">
        <v>3522</v>
      </c>
      <c r="Q4212" s="3">
        <f>Table1[[#This Row],[Capacity (MW)]]*0.395*8760*10^-6</f>
        <v>0.86504999999999999</v>
      </c>
      <c r="R4212" s="3" cm="1">
        <f t="array" ref="R4212">AVERAGE(VLOOKUP(_xlfn.TEXTSPLIT(Table1[[#This Row],[Fuel (no space after comma)]], ","), FuelList_Final_EF!$A$2:$B$65, 2, FALSE))</f>
        <v>65.583341148886291</v>
      </c>
      <c r="S4212" s="3">
        <f>Table1[[#This Row],[Generation (TWh)]]*10^9*VLOOKUP(Table1[[#This Row],[Turbine/Engine Technology]],Technology_HR!$A$2:$B$11,2,FALSE)*10^-6</f>
        <v>8897039.25</v>
      </c>
      <c r="T4212" s="5">
        <f>Table1[[#This Row],[Fuel Consumption (mmBtu)]]*Table1[[#This Row],[Emission Factor (kg CO2/ mmBtu)]]*10^3</f>
        <v>583497560347.78137</v>
      </c>
      <c r="U4212" s="3">
        <f>Table1[[#This Row],[Emissions (g CO2)]]/(Table1[[#This Row],[Generation (TWh)]]*10^9)</f>
        <v>674.52466371629544</v>
      </c>
    </row>
    <row r="4213" spans="1:21" x14ac:dyDescent="0.35">
      <c r="A4213" t="s">
        <v>1312</v>
      </c>
      <c r="B4213" t="s">
        <v>3243</v>
      </c>
      <c r="C4213" t="str">
        <f>SUBSTITUTE(Table1[[#This Row],[Fuel]],", ",",")</f>
        <v>fossil gas: natural gas,fossil liquids: fuel oil</v>
      </c>
      <c r="D4213" t="s">
        <v>3239</v>
      </c>
      <c r="E4213" t="s">
        <v>3275</v>
      </c>
      <c r="H4213" t="s">
        <v>3438</v>
      </c>
      <c r="I4213">
        <v>348</v>
      </c>
      <c r="J4213" t="s">
        <v>3446</v>
      </c>
      <c r="K4213">
        <v>2001</v>
      </c>
      <c r="L4213" t="s">
        <v>29</v>
      </c>
      <c r="M4213" t="s">
        <v>29</v>
      </c>
      <c r="N4213">
        <v>36.157023000000002</v>
      </c>
      <c r="O4213">
        <v>50.292307999999998</v>
      </c>
      <c r="P4213" t="s">
        <v>3522</v>
      </c>
      <c r="Q4213" s="3">
        <f>Table1[[#This Row],[Capacity (MW)]]*0.395*8760*10^-6</f>
        <v>1.2041496</v>
      </c>
      <c r="R4213" s="3" cm="1">
        <f t="array" ref="R4213">AVERAGE(VLOOKUP(_xlfn.TEXTSPLIT(Table1[[#This Row],[Fuel (no space after comma)]], ","), FuelList_Final_EF!$A$2:$B$65, 2, FALSE))</f>
        <v>65.583341148886291</v>
      </c>
      <c r="S4213" s="3">
        <f>Table1[[#This Row],[Generation (TWh)]]*10^9*VLOOKUP(Table1[[#This Row],[Turbine/Engine Technology]],Technology_HR!$A$2:$B$11,2,FALSE)*10^-6</f>
        <v>9090125.3303999994</v>
      </c>
      <c r="T4213" s="5">
        <f>Table1[[#This Row],[Fuel Consumption (mmBtu)]]*Table1[[#This Row],[Emission Factor (kg CO2/ mmBtu)]]*10^3</f>
        <v>596160790629.75586</v>
      </c>
      <c r="U4213" s="3">
        <f>Table1[[#This Row],[Emissions (g CO2)]]/(Table1[[#This Row],[Generation (TWh)]]*10^9)</f>
        <v>495.08864233294258</v>
      </c>
    </row>
    <row r="4214" spans="1:21" x14ac:dyDescent="0.35">
      <c r="A4214" t="s">
        <v>1312</v>
      </c>
      <c r="B4214" t="s">
        <v>3243</v>
      </c>
      <c r="C4214" t="str">
        <f>SUBSTITUTE(Table1[[#This Row],[Fuel]],", ",",")</f>
        <v>fossil gas: natural gas,fossil liquids: fuel oil</v>
      </c>
      <c r="D4214" t="s">
        <v>3239</v>
      </c>
      <c r="E4214" t="s">
        <v>3275</v>
      </c>
      <c r="H4214" t="s">
        <v>3438</v>
      </c>
      <c r="I4214">
        <v>348</v>
      </c>
      <c r="J4214" t="s">
        <v>3446</v>
      </c>
      <c r="K4214">
        <v>2001</v>
      </c>
      <c r="L4214" t="s">
        <v>29</v>
      </c>
      <c r="M4214" t="s">
        <v>29</v>
      </c>
      <c r="N4214">
        <v>36.157023000000002</v>
      </c>
      <c r="O4214">
        <v>50.292307999999998</v>
      </c>
      <c r="P4214" t="s">
        <v>3522</v>
      </c>
      <c r="Q4214" s="3">
        <f>Table1[[#This Row],[Capacity (MW)]]*0.395*8760*10^-6</f>
        <v>1.2041496</v>
      </c>
      <c r="R4214" s="3" cm="1">
        <f t="array" ref="R4214">AVERAGE(VLOOKUP(_xlfn.TEXTSPLIT(Table1[[#This Row],[Fuel (no space after comma)]], ","), FuelList_Final_EF!$A$2:$B$65, 2, FALSE))</f>
        <v>65.583341148886291</v>
      </c>
      <c r="S4214" s="3">
        <f>Table1[[#This Row],[Generation (TWh)]]*10^9*VLOOKUP(Table1[[#This Row],[Turbine/Engine Technology]],Technology_HR!$A$2:$B$11,2,FALSE)*10^-6</f>
        <v>9090125.3303999994</v>
      </c>
      <c r="T4214" s="5">
        <f>Table1[[#This Row],[Fuel Consumption (mmBtu)]]*Table1[[#This Row],[Emission Factor (kg CO2/ mmBtu)]]*10^3</f>
        <v>596160790629.75586</v>
      </c>
      <c r="U4214" s="3">
        <f>Table1[[#This Row],[Emissions (g CO2)]]/(Table1[[#This Row],[Generation (TWh)]]*10^9)</f>
        <v>495.08864233294258</v>
      </c>
    </row>
    <row r="4215" spans="1:21" x14ac:dyDescent="0.35">
      <c r="A4215" t="s">
        <v>1312</v>
      </c>
      <c r="B4215" t="s">
        <v>3243</v>
      </c>
      <c r="C4215" t="str">
        <f>SUBSTITUTE(Table1[[#This Row],[Fuel]],", ",",")</f>
        <v>fossil gas: natural gas,fossil liquids: fuel oil</v>
      </c>
      <c r="D4215" t="s">
        <v>3239</v>
      </c>
      <c r="E4215" t="s">
        <v>3275</v>
      </c>
      <c r="H4215" t="s">
        <v>3438</v>
      </c>
      <c r="I4215">
        <v>348</v>
      </c>
      <c r="J4215" t="s">
        <v>3446</v>
      </c>
      <c r="K4215">
        <v>2001</v>
      </c>
      <c r="L4215" t="s">
        <v>29</v>
      </c>
      <c r="M4215" t="s">
        <v>29</v>
      </c>
      <c r="N4215">
        <v>36.157023000000002</v>
      </c>
      <c r="O4215">
        <v>50.292307999999998</v>
      </c>
      <c r="P4215" t="s">
        <v>3522</v>
      </c>
      <c r="Q4215" s="3">
        <f>Table1[[#This Row],[Capacity (MW)]]*0.395*8760*10^-6</f>
        <v>1.2041496</v>
      </c>
      <c r="R4215" s="3" cm="1">
        <f t="array" ref="R4215">AVERAGE(VLOOKUP(_xlfn.TEXTSPLIT(Table1[[#This Row],[Fuel (no space after comma)]], ","), FuelList_Final_EF!$A$2:$B$65, 2, FALSE))</f>
        <v>65.583341148886291</v>
      </c>
      <c r="S4215" s="3">
        <f>Table1[[#This Row],[Generation (TWh)]]*10^9*VLOOKUP(Table1[[#This Row],[Turbine/Engine Technology]],Technology_HR!$A$2:$B$11,2,FALSE)*10^-6</f>
        <v>9090125.3303999994</v>
      </c>
      <c r="T4215" s="5">
        <f>Table1[[#This Row],[Fuel Consumption (mmBtu)]]*Table1[[#This Row],[Emission Factor (kg CO2/ mmBtu)]]*10^3</f>
        <v>596160790629.75586</v>
      </c>
      <c r="U4215" s="3">
        <f>Table1[[#This Row],[Emissions (g CO2)]]/(Table1[[#This Row],[Generation (TWh)]]*10^9)</f>
        <v>495.08864233294258</v>
      </c>
    </row>
    <row r="4216" spans="1:21" x14ac:dyDescent="0.35">
      <c r="A4216" t="s">
        <v>1313</v>
      </c>
      <c r="B4216" t="s">
        <v>3243</v>
      </c>
      <c r="C4216" t="str">
        <f>SUBSTITUTE(Table1[[#This Row],[Fuel]],", ",",")</f>
        <v>fossil gas: natural gas,fossil liquids: fuel oil</v>
      </c>
      <c r="D4216" t="s">
        <v>3239</v>
      </c>
      <c r="E4216" t="s">
        <v>3275</v>
      </c>
      <c r="H4216" t="s">
        <v>3438</v>
      </c>
      <c r="I4216">
        <v>435</v>
      </c>
      <c r="J4216" t="s">
        <v>3446</v>
      </c>
      <c r="K4216">
        <v>2006</v>
      </c>
      <c r="L4216" t="s">
        <v>29</v>
      </c>
      <c r="M4216" t="s">
        <v>29</v>
      </c>
      <c r="N4216">
        <v>36.837904000000002</v>
      </c>
      <c r="O4216">
        <v>53.258944</v>
      </c>
      <c r="P4216" t="s">
        <v>3522</v>
      </c>
      <c r="Q4216" s="3">
        <f>Table1[[#This Row],[Capacity (MW)]]*0.395*8760*10^-6</f>
        <v>1.5051870000000003</v>
      </c>
      <c r="R4216" s="3" cm="1">
        <f t="array" ref="R4216">AVERAGE(VLOOKUP(_xlfn.TEXTSPLIT(Table1[[#This Row],[Fuel (no space after comma)]], ","), FuelList_Final_EF!$A$2:$B$65, 2, FALSE))</f>
        <v>65.583341148886291</v>
      </c>
      <c r="S4216" s="3">
        <f>Table1[[#This Row],[Generation (TWh)]]*10^9*VLOOKUP(Table1[[#This Row],[Turbine/Engine Technology]],Technology_HR!$A$2:$B$11,2,FALSE)*10^-6</f>
        <v>11362656.663000001</v>
      </c>
      <c r="T4216" s="5">
        <f>Table1[[#This Row],[Fuel Consumption (mmBtu)]]*Table1[[#This Row],[Emission Factor (kg CO2/ mmBtu)]]*10^3</f>
        <v>745200988287.19495</v>
      </c>
      <c r="U4216" s="3">
        <f>Table1[[#This Row],[Emissions (g CO2)]]/(Table1[[#This Row],[Generation (TWh)]]*10^9)</f>
        <v>495.08864233294258</v>
      </c>
    </row>
    <row r="4217" spans="1:21" x14ac:dyDescent="0.35">
      <c r="A4217" t="s">
        <v>1313</v>
      </c>
      <c r="B4217" t="s">
        <v>3239</v>
      </c>
      <c r="C4217" t="str">
        <f>SUBSTITUTE(Table1[[#This Row],[Fuel]],", ",",")</f>
        <v>fossil gas: natural gas</v>
      </c>
      <c r="D4217" t="s">
        <v>3239</v>
      </c>
      <c r="H4217" t="s">
        <v>3438</v>
      </c>
      <c r="I4217">
        <v>484</v>
      </c>
      <c r="J4217" t="s">
        <v>3444</v>
      </c>
      <c r="K4217" t="s">
        <v>29</v>
      </c>
      <c r="L4217" t="s">
        <v>29</v>
      </c>
      <c r="M4217" t="s">
        <v>29</v>
      </c>
      <c r="N4217">
        <v>36.837904000000002</v>
      </c>
      <c r="O4217">
        <v>53.258944</v>
      </c>
      <c r="P4217" t="s">
        <v>3522</v>
      </c>
      <c r="Q4217" s="3">
        <f>Table1[[#This Row],[Capacity (MW)]]*0.395*8760*10^-6</f>
        <v>1.6747368</v>
      </c>
      <c r="R4217" s="3" cm="1">
        <f t="array" ref="R4217">AVERAGE(VLOOKUP(_xlfn.TEXTSPLIT(Table1[[#This Row],[Fuel (no space after comma)]], ","), FuelList_Final_EF!$A$2:$B$65, 2, FALSE))</f>
        <v>53.06</v>
      </c>
      <c r="S4217" s="3">
        <f>Table1[[#This Row],[Generation (TWh)]]*10^9*VLOOKUP(Table1[[#This Row],[Turbine/Engine Technology]],Technology_HR!$A$2:$B$11,2,FALSE)*10^-6</f>
        <v>12642588.1032</v>
      </c>
      <c r="T4217" s="5">
        <f>Table1[[#This Row],[Fuel Consumption (mmBtu)]]*Table1[[#This Row],[Emission Factor (kg CO2/ mmBtu)]]*10^3</f>
        <v>670815724755.79199</v>
      </c>
      <c r="U4217" s="3">
        <f>Table1[[#This Row],[Emissions (g CO2)]]/(Table1[[#This Row],[Generation (TWh)]]*10^9)</f>
        <v>400.54993999999999</v>
      </c>
    </row>
    <row r="4218" spans="1:21" x14ac:dyDescent="0.35">
      <c r="A4218" t="s">
        <v>1313</v>
      </c>
      <c r="B4218" t="s">
        <v>3243</v>
      </c>
      <c r="C4218" t="str">
        <f>SUBSTITUTE(Table1[[#This Row],[Fuel]],", ",",")</f>
        <v>fossil gas: natural gas,fossil liquids: fuel oil</v>
      </c>
      <c r="D4218" t="s">
        <v>3239</v>
      </c>
      <c r="E4218" t="s">
        <v>3275</v>
      </c>
      <c r="H4218" t="s">
        <v>3440</v>
      </c>
      <c r="I4218">
        <v>440</v>
      </c>
      <c r="J4218" t="s">
        <v>3446</v>
      </c>
      <c r="K4218">
        <v>1981</v>
      </c>
      <c r="L4218" t="s">
        <v>29</v>
      </c>
      <c r="M4218" t="s">
        <v>29</v>
      </c>
      <c r="N4218">
        <v>36.837904000000002</v>
      </c>
      <c r="O4218">
        <v>53.258944</v>
      </c>
      <c r="P4218" t="s">
        <v>3522</v>
      </c>
      <c r="Q4218" s="3">
        <f>Table1[[#This Row],[Capacity (MW)]]*0.395*8760*10^-6</f>
        <v>1.5224879999999998</v>
      </c>
      <c r="R4218" s="3" cm="1">
        <f t="array" ref="R4218">AVERAGE(VLOOKUP(_xlfn.TEXTSPLIT(Table1[[#This Row],[Fuel (no space after comma)]], ","), FuelList_Final_EF!$A$2:$B$65, 2, FALSE))</f>
        <v>65.583341148886291</v>
      </c>
      <c r="S4218" s="3">
        <f>Table1[[#This Row],[Generation (TWh)]]*10^9*VLOOKUP(Table1[[#This Row],[Turbine/Engine Technology]],Technology_HR!$A$2:$B$11,2,FALSE)*10^-6</f>
        <v>15658789.079999998</v>
      </c>
      <c r="T4218" s="5">
        <f>Table1[[#This Row],[Fuel Consumption (mmBtu)]]*Table1[[#This Row],[Emission Factor (kg CO2/ mmBtu)]]*10^3</f>
        <v>1026955706212.0951</v>
      </c>
      <c r="U4218" s="3">
        <f>Table1[[#This Row],[Emissions (g CO2)]]/(Table1[[#This Row],[Generation (TWh)]]*10^9)</f>
        <v>674.52466371629544</v>
      </c>
    </row>
    <row r="4219" spans="1:21" x14ac:dyDescent="0.35">
      <c r="A4219" t="s">
        <v>1313</v>
      </c>
      <c r="B4219" t="s">
        <v>3243</v>
      </c>
      <c r="C4219" t="str">
        <f>SUBSTITUTE(Table1[[#This Row],[Fuel]],", ",",")</f>
        <v>fossil gas: natural gas,fossil liquids: fuel oil</v>
      </c>
      <c r="D4219" t="s">
        <v>3239</v>
      </c>
      <c r="E4219" t="s">
        <v>3275</v>
      </c>
      <c r="H4219" t="s">
        <v>3440</v>
      </c>
      <c r="I4219">
        <v>440</v>
      </c>
      <c r="J4219" t="s">
        <v>3446</v>
      </c>
      <c r="K4219">
        <v>1981</v>
      </c>
      <c r="L4219" t="s">
        <v>29</v>
      </c>
      <c r="M4219" t="s">
        <v>29</v>
      </c>
      <c r="N4219">
        <v>36.837904000000002</v>
      </c>
      <c r="O4219">
        <v>53.258944</v>
      </c>
      <c r="P4219" t="s">
        <v>3522</v>
      </c>
      <c r="Q4219" s="3">
        <f>Table1[[#This Row],[Capacity (MW)]]*0.395*8760*10^-6</f>
        <v>1.5224879999999998</v>
      </c>
      <c r="R4219" s="3" cm="1">
        <f t="array" ref="R4219">AVERAGE(VLOOKUP(_xlfn.TEXTSPLIT(Table1[[#This Row],[Fuel (no space after comma)]], ","), FuelList_Final_EF!$A$2:$B$65, 2, FALSE))</f>
        <v>65.583341148886291</v>
      </c>
      <c r="S4219" s="3">
        <f>Table1[[#This Row],[Generation (TWh)]]*10^9*VLOOKUP(Table1[[#This Row],[Turbine/Engine Technology]],Technology_HR!$A$2:$B$11,2,FALSE)*10^-6</f>
        <v>15658789.079999998</v>
      </c>
      <c r="T4219" s="5">
        <f>Table1[[#This Row],[Fuel Consumption (mmBtu)]]*Table1[[#This Row],[Emission Factor (kg CO2/ mmBtu)]]*10^3</f>
        <v>1026955706212.0951</v>
      </c>
      <c r="U4219" s="3">
        <f>Table1[[#This Row],[Emissions (g CO2)]]/(Table1[[#This Row],[Generation (TWh)]]*10^9)</f>
        <v>674.52466371629544</v>
      </c>
    </row>
    <row r="4220" spans="1:21" x14ac:dyDescent="0.35">
      <c r="A4220" t="s">
        <v>1313</v>
      </c>
      <c r="B4220" t="s">
        <v>3243</v>
      </c>
      <c r="C4220" t="str">
        <f>SUBSTITUTE(Table1[[#This Row],[Fuel]],", ",",")</f>
        <v>fossil gas: natural gas,fossil liquids: fuel oil</v>
      </c>
      <c r="D4220" t="s">
        <v>3239</v>
      </c>
      <c r="E4220" t="s">
        <v>3275</v>
      </c>
      <c r="H4220" t="s">
        <v>3440</v>
      </c>
      <c r="I4220">
        <v>440</v>
      </c>
      <c r="J4220" t="s">
        <v>3446</v>
      </c>
      <c r="K4220">
        <v>1981</v>
      </c>
      <c r="L4220" t="s">
        <v>29</v>
      </c>
      <c r="M4220" t="s">
        <v>29</v>
      </c>
      <c r="N4220">
        <v>36.837904000000002</v>
      </c>
      <c r="O4220">
        <v>53.258944</v>
      </c>
      <c r="P4220" t="s">
        <v>3522</v>
      </c>
      <c r="Q4220" s="3">
        <f>Table1[[#This Row],[Capacity (MW)]]*0.395*8760*10^-6</f>
        <v>1.5224879999999998</v>
      </c>
      <c r="R4220" s="3" cm="1">
        <f t="array" ref="R4220">AVERAGE(VLOOKUP(_xlfn.TEXTSPLIT(Table1[[#This Row],[Fuel (no space after comma)]], ","), FuelList_Final_EF!$A$2:$B$65, 2, FALSE))</f>
        <v>65.583341148886291</v>
      </c>
      <c r="S4220" s="3">
        <f>Table1[[#This Row],[Generation (TWh)]]*10^9*VLOOKUP(Table1[[#This Row],[Turbine/Engine Technology]],Technology_HR!$A$2:$B$11,2,FALSE)*10^-6</f>
        <v>15658789.079999998</v>
      </c>
      <c r="T4220" s="5">
        <f>Table1[[#This Row],[Fuel Consumption (mmBtu)]]*Table1[[#This Row],[Emission Factor (kg CO2/ mmBtu)]]*10^3</f>
        <v>1026955706212.0951</v>
      </c>
      <c r="U4220" s="3">
        <f>Table1[[#This Row],[Emissions (g CO2)]]/(Table1[[#This Row],[Generation (TWh)]]*10^9)</f>
        <v>674.52466371629544</v>
      </c>
    </row>
    <row r="4221" spans="1:21" x14ac:dyDescent="0.35">
      <c r="A4221" t="s">
        <v>1313</v>
      </c>
      <c r="B4221" t="s">
        <v>3243</v>
      </c>
      <c r="C4221" t="str">
        <f>SUBSTITUTE(Table1[[#This Row],[Fuel]],", ",",")</f>
        <v>fossil gas: natural gas,fossil liquids: fuel oil</v>
      </c>
      <c r="D4221" t="s">
        <v>3239</v>
      </c>
      <c r="E4221" t="s">
        <v>3275</v>
      </c>
      <c r="H4221" t="s">
        <v>3440</v>
      </c>
      <c r="I4221">
        <v>440</v>
      </c>
      <c r="J4221" t="s">
        <v>3446</v>
      </c>
      <c r="K4221">
        <v>1981</v>
      </c>
      <c r="L4221" t="s">
        <v>29</v>
      </c>
      <c r="M4221" t="s">
        <v>29</v>
      </c>
      <c r="N4221">
        <v>36.837904000000002</v>
      </c>
      <c r="O4221">
        <v>53.258944</v>
      </c>
      <c r="P4221" t="s">
        <v>3522</v>
      </c>
      <c r="Q4221" s="3">
        <f>Table1[[#This Row],[Capacity (MW)]]*0.395*8760*10^-6</f>
        <v>1.5224879999999998</v>
      </c>
      <c r="R4221" s="3" cm="1">
        <f t="array" ref="R4221">AVERAGE(VLOOKUP(_xlfn.TEXTSPLIT(Table1[[#This Row],[Fuel (no space after comma)]], ","), FuelList_Final_EF!$A$2:$B$65, 2, FALSE))</f>
        <v>65.583341148886291</v>
      </c>
      <c r="S4221" s="3">
        <f>Table1[[#This Row],[Generation (TWh)]]*10^9*VLOOKUP(Table1[[#This Row],[Turbine/Engine Technology]],Technology_HR!$A$2:$B$11,2,FALSE)*10^-6</f>
        <v>15658789.079999998</v>
      </c>
      <c r="T4221" s="5">
        <f>Table1[[#This Row],[Fuel Consumption (mmBtu)]]*Table1[[#This Row],[Emission Factor (kg CO2/ mmBtu)]]*10^3</f>
        <v>1026955706212.0951</v>
      </c>
      <c r="U4221" s="3">
        <f>Table1[[#This Row],[Emissions (g CO2)]]/(Table1[[#This Row],[Generation (TWh)]]*10^9)</f>
        <v>674.52466371629544</v>
      </c>
    </row>
    <row r="4222" spans="1:21" x14ac:dyDescent="0.35">
      <c r="A4222" t="s">
        <v>59</v>
      </c>
      <c r="B4222" t="s">
        <v>3240</v>
      </c>
      <c r="C4222" t="str">
        <f>SUBSTITUTE(Table1[[#This Row],[Fuel]],", ",",")</f>
        <v>fossil gas: natural gas,fossil liquids: diesel</v>
      </c>
      <c r="D4222" t="s">
        <v>3239</v>
      </c>
      <c r="E4222" t="s">
        <v>3258</v>
      </c>
      <c r="H4222" t="s">
        <v>3438</v>
      </c>
      <c r="I4222">
        <v>325</v>
      </c>
      <c r="J4222" t="s">
        <v>3446</v>
      </c>
      <c r="K4222">
        <v>2003</v>
      </c>
      <c r="L4222" t="s">
        <v>29</v>
      </c>
      <c r="M4222" t="s">
        <v>29</v>
      </c>
      <c r="N4222">
        <v>36.236899999999999</v>
      </c>
      <c r="O4222">
        <v>59.732399999999998</v>
      </c>
      <c r="P4222" t="s">
        <v>3522</v>
      </c>
      <c r="Q4222" s="3">
        <f>Table1[[#This Row],[Capacity (MW)]]*0.395*8760*10^-6</f>
        <v>1.124565</v>
      </c>
      <c r="R4222" s="3" cm="1">
        <f t="array" ref="R4222">AVERAGE(VLOOKUP(_xlfn.TEXTSPLIT(Table1[[#This Row],[Fuel (no space after comma)]], ","), FuelList_Final_EF!$A$2:$B$65, 2, FALSE))</f>
        <v>65.583341148886291</v>
      </c>
      <c r="S4222" s="3">
        <f>Table1[[#This Row],[Generation (TWh)]]*10^9*VLOOKUP(Table1[[#This Row],[Turbine/Engine Technology]],Technology_HR!$A$2:$B$11,2,FALSE)*10^-6</f>
        <v>8489341.1850000005</v>
      </c>
      <c r="T4222" s="5">
        <f>Table1[[#This Row],[Fuel Consumption (mmBtu)]]*Table1[[#This Row],[Emission Factor (kg CO2/ mmBtu)]]*10^3</f>
        <v>556759359065.14563</v>
      </c>
      <c r="U4222" s="3">
        <f>Table1[[#This Row],[Emissions (g CO2)]]/(Table1[[#This Row],[Generation (TWh)]]*10^9)</f>
        <v>495.08864233294264</v>
      </c>
    </row>
    <row r="4223" spans="1:21" x14ac:dyDescent="0.35">
      <c r="A4223" t="s">
        <v>1314</v>
      </c>
      <c r="B4223" t="s">
        <v>3240</v>
      </c>
      <c r="C4223" t="str">
        <f>SUBSTITUTE(Table1[[#This Row],[Fuel]],", ",",")</f>
        <v>fossil gas: natural gas,fossil liquids: diesel</v>
      </c>
      <c r="D4223" t="s">
        <v>3239</v>
      </c>
      <c r="E4223" t="s">
        <v>3258</v>
      </c>
      <c r="H4223" t="s">
        <v>3438</v>
      </c>
      <c r="I4223">
        <v>143</v>
      </c>
      <c r="J4223" t="s">
        <v>3446</v>
      </c>
      <c r="K4223">
        <v>2003</v>
      </c>
      <c r="L4223" t="s">
        <v>29</v>
      </c>
      <c r="M4223" t="s">
        <v>29</v>
      </c>
      <c r="N4223">
        <v>36.236899999999999</v>
      </c>
      <c r="O4223">
        <v>59.732399999999998</v>
      </c>
      <c r="P4223" t="s">
        <v>3522</v>
      </c>
      <c r="Q4223" s="3">
        <f>Table1[[#This Row],[Capacity (MW)]]*0.395*8760*10^-6</f>
        <v>0.49480859999999993</v>
      </c>
      <c r="R4223" s="3" cm="1">
        <f t="array" ref="R4223">AVERAGE(VLOOKUP(_xlfn.TEXTSPLIT(Table1[[#This Row],[Fuel (no space after comma)]], ","), FuelList_Final_EF!$A$2:$B$65, 2, FALSE))</f>
        <v>65.583341148886291</v>
      </c>
      <c r="S4223" s="3">
        <f>Table1[[#This Row],[Generation (TWh)]]*10^9*VLOOKUP(Table1[[#This Row],[Turbine/Engine Technology]],Technology_HR!$A$2:$B$11,2,FALSE)*10^-6</f>
        <v>3735310.1213999991</v>
      </c>
      <c r="T4223" s="5">
        <f>Table1[[#This Row],[Fuel Consumption (mmBtu)]]*Table1[[#This Row],[Emission Factor (kg CO2/ mmBtu)]]*10^3</f>
        <v>244974117988.664</v>
      </c>
      <c r="U4223" s="3">
        <f>Table1[[#This Row],[Emissions (g CO2)]]/(Table1[[#This Row],[Generation (TWh)]]*10^9)</f>
        <v>495.08864233294253</v>
      </c>
    </row>
    <row r="4224" spans="1:21" x14ac:dyDescent="0.35">
      <c r="A4224" t="s">
        <v>1314</v>
      </c>
      <c r="B4224" t="s">
        <v>3240</v>
      </c>
      <c r="C4224" t="str">
        <f>SUBSTITUTE(Table1[[#This Row],[Fuel]],", ",",")</f>
        <v>fossil gas: natural gas,fossil liquids: diesel</v>
      </c>
      <c r="D4224" t="s">
        <v>3239</v>
      </c>
      <c r="E4224" t="s">
        <v>3258</v>
      </c>
      <c r="H4224" t="s">
        <v>3438</v>
      </c>
      <c r="I4224">
        <v>107.8</v>
      </c>
      <c r="J4224" t="s">
        <v>3449</v>
      </c>
      <c r="K4224" t="s">
        <v>29</v>
      </c>
      <c r="L4224" t="s">
        <v>29</v>
      </c>
      <c r="M4224" t="s">
        <v>29</v>
      </c>
      <c r="N4224">
        <v>36.236899999999999</v>
      </c>
      <c r="O4224">
        <v>59.732399999999998</v>
      </c>
      <c r="P4224" t="s">
        <v>3522</v>
      </c>
      <c r="Q4224" s="3">
        <f>Table1[[#This Row],[Capacity (MW)]]*0.395*8760*10^-6</f>
        <v>0.37300956000000002</v>
      </c>
      <c r="R4224" s="3" cm="1">
        <f t="array" ref="R4224">AVERAGE(VLOOKUP(_xlfn.TEXTSPLIT(Table1[[#This Row],[Fuel (no space after comma)]], ","), FuelList_Final_EF!$A$2:$B$65, 2, FALSE))</f>
        <v>65.583341148886291</v>
      </c>
      <c r="S4224" s="3">
        <f>Table1[[#This Row],[Generation (TWh)]]*10^9*VLOOKUP(Table1[[#This Row],[Turbine/Engine Technology]],Technology_HR!$A$2:$B$11,2,FALSE)*10^-6</f>
        <v>2815849.1684399997</v>
      </c>
      <c r="T4224" s="5">
        <f>Table1[[#This Row],[Fuel Consumption (mmBtu)]]*Table1[[#This Row],[Emission Factor (kg CO2/ mmBtu)]]*10^3</f>
        <v>184672796637.60828</v>
      </c>
      <c r="U4224" s="3">
        <f>Table1[[#This Row],[Emissions (g CO2)]]/(Table1[[#This Row],[Generation (TWh)]]*10^9)</f>
        <v>495.08864233294258</v>
      </c>
    </row>
    <row r="4225" spans="1:21" x14ac:dyDescent="0.35">
      <c r="A4225" t="s">
        <v>59</v>
      </c>
      <c r="B4225" t="s">
        <v>3240</v>
      </c>
      <c r="C4225" t="str">
        <f>SUBSTITUTE(Table1[[#This Row],[Fuel]],", ",",")</f>
        <v>fossil gas: natural gas,fossil liquids: diesel</v>
      </c>
      <c r="D4225" t="s">
        <v>3239</v>
      </c>
      <c r="E4225" t="s">
        <v>3258</v>
      </c>
      <c r="H4225" t="s">
        <v>3438</v>
      </c>
      <c r="I4225">
        <v>245</v>
      </c>
      <c r="J4225" t="s">
        <v>3449</v>
      </c>
      <c r="K4225" t="s">
        <v>29</v>
      </c>
      <c r="L4225" t="s">
        <v>29</v>
      </c>
      <c r="M4225" t="s">
        <v>29</v>
      </c>
      <c r="N4225">
        <v>36.236899999999999</v>
      </c>
      <c r="O4225">
        <v>59.732399999999998</v>
      </c>
      <c r="P4225" t="s">
        <v>3522</v>
      </c>
      <c r="Q4225" s="3">
        <f>Table1[[#This Row],[Capacity (MW)]]*0.395*8760*10^-6</f>
        <v>0.84774899999999997</v>
      </c>
      <c r="R4225" s="3" cm="1">
        <f t="array" ref="R4225">AVERAGE(VLOOKUP(_xlfn.TEXTSPLIT(Table1[[#This Row],[Fuel (no space after comma)]], ","), FuelList_Final_EF!$A$2:$B$65, 2, FALSE))</f>
        <v>65.583341148886291</v>
      </c>
      <c r="S4225" s="3">
        <f>Table1[[#This Row],[Generation (TWh)]]*10^9*VLOOKUP(Table1[[#This Row],[Turbine/Engine Technology]],Technology_HR!$A$2:$B$11,2,FALSE)*10^-6</f>
        <v>6399657.2009999994</v>
      </c>
      <c r="T4225" s="5">
        <f>Table1[[#This Row],[Fuel Consumption (mmBtu)]]*Table1[[#This Row],[Emission Factor (kg CO2/ mmBtu)]]*10^3</f>
        <v>419710901449.10974</v>
      </c>
      <c r="U4225" s="3">
        <f>Table1[[#This Row],[Emissions (g CO2)]]/(Table1[[#This Row],[Generation (TWh)]]*10^9)</f>
        <v>495.08864233294258</v>
      </c>
    </row>
    <row r="4226" spans="1:21" x14ac:dyDescent="0.35">
      <c r="A4226" t="s">
        <v>1315</v>
      </c>
      <c r="B4226" t="s">
        <v>3243</v>
      </c>
      <c r="C4226" t="str">
        <f>SUBSTITUTE(Table1[[#This Row],[Fuel]],", ",",")</f>
        <v>fossil gas: natural gas,fossil liquids: fuel oil</v>
      </c>
      <c r="D4226" t="s">
        <v>3239</v>
      </c>
      <c r="E4226" t="s">
        <v>3275</v>
      </c>
      <c r="H4226" t="s">
        <v>3440</v>
      </c>
      <c r="I4226">
        <v>325</v>
      </c>
      <c r="J4226" t="s">
        <v>3446</v>
      </c>
      <c r="K4226">
        <v>2001</v>
      </c>
      <c r="L4226" t="s">
        <v>29</v>
      </c>
      <c r="M4226" t="s">
        <v>29</v>
      </c>
      <c r="N4226">
        <v>33.998142000000001</v>
      </c>
      <c r="O4226">
        <v>49.499215</v>
      </c>
      <c r="P4226" t="s">
        <v>3522</v>
      </c>
      <c r="Q4226" s="3">
        <f>Table1[[#This Row],[Capacity (MW)]]*0.395*8760*10^-6</f>
        <v>1.124565</v>
      </c>
      <c r="R4226" s="3" cm="1">
        <f t="array" ref="R4226">AVERAGE(VLOOKUP(_xlfn.TEXTSPLIT(Table1[[#This Row],[Fuel (no space after comma)]], ","), FuelList_Final_EF!$A$2:$B$65, 2, FALSE))</f>
        <v>65.583341148886291</v>
      </c>
      <c r="S4226" s="3">
        <f>Table1[[#This Row],[Generation (TWh)]]*10^9*VLOOKUP(Table1[[#This Row],[Turbine/Engine Technology]],Technology_HR!$A$2:$B$11,2,FALSE)*10^-6</f>
        <v>11566151.025</v>
      </c>
      <c r="T4226" s="5">
        <f>Table1[[#This Row],[Fuel Consumption (mmBtu)]]*Table1[[#This Row],[Emission Factor (kg CO2/ mmBtu)]]*10^3</f>
        <v>758546828452.11584</v>
      </c>
      <c r="U4226" s="3">
        <f>Table1[[#This Row],[Emissions (g CO2)]]/(Table1[[#This Row],[Generation (TWh)]]*10^9)</f>
        <v>674.52466371629555</v>
      </c>
    </row>
    <row r="4227" spans="1:21" x14ac:dyDescent="0.35">
      <c r="A4227" t="s">
        <v>1315</v>
      </c>
      <c r="B4227" t="s">
        <v>3243</v>
      </c>
      <c r="C4227" t="str">
        <f>SUBSTITUTE(Table1[[#This Row],[Fuel]],", ",",")</f>
        <v>fossil gas: natural gas,fossil liquids: fuel oil</v>
      </c>
      <c r="D4227" t="s">
        <v>3239</v>
      </c>
      <c r="E4227" t="s">
        <v>3275</v>
      </c>
      <c r="H4227" t="s">
        <v>3440</v>
      </c>
      <c r="I4227">
        <v>325</v>
      </c>
      <c r="J4227" t="s">
        <v>3446</v>
      </c>
      <c r="K4227">
        <v>2001</v>
      </c>
      <c r="L4227" t="s">
        <v>29</v>
      </c>
      <c r="M4227" t="s">
        <v>29</v>
      </c>
      <c r="N4227">
        <v>33.998142000000001</v>
      </c>
      <c r="O4227">
        <v>49.499215</v>
      </c>
      <c r="P4227" t="s">
        <v>3522</v>
      </c>
      <c r="Q4227" s="3">
        <f>Table1[[#This Row],[Capacity (MW)]]*0.395*8760*10^-6</f>
        <v>1.124565</v>
      </c>
      <c r="R4227" s="3" cm="1">
        <f t="array" ref="R4227">AVERAGE(VLOOKUP(_xlfn.TEXTSPLIT(Table1[[#This Row],[Fuel (no space after comma)]], ","), FuelList_Final_EF!$A$2:$B$65, 2, FALSE))</f>
        <v>65.583341148886291</v>
      </c>
      <c r="S4227" s="3">
        <f>Table1[[#This Row],[Generation (TWh)]]*10^9*VLOOKUP(Table1[[#This Row],[Turbine/Engine Technology]],Technology_HR!$A$2:$B$11,2,FALSE)*10^-6</f>
        <v>11566151.025</v>
      </c>
      <c r="T4227" s="5">
        <f>Table1[[#This Row],[Fuel Consumption (mmBtu)]]*Table1[[#This Row],[Emission Factor (kg CO2/ mmBtu)]]*10^3</f>
        <v>758546828452.11584</v>
      </c>
      <c r="U4227" s="3">
        <f>Table1[[#This Row],[Emissions (g CO2)]]/(Table1[[#This Row],[Generation (TWh)]]*10^9)</f>
        <v>674.52466371629555</v>
      </c>
    </row>
    <row r="4228" spans="1:21" x14ac:dyDescent="0.35">
      <c r="A4228" t="s">
        <v>1315</v>
      </c>
      <c r="B4228" t="s">
        <v>3243</v>
      </c>
      <c r="C4228" t="str">
        <f>SUBSTITUTE(Table1[[#This Row],[Fuel]],", ",",")</f>
        <v>fossil gas: natural gas,fossil liquids: fuel oil</v>
      </c>
      <c r="D4228" t="s">
        <v>3239</v>
      </c>
      <c r="E4228" t="s">
        <v>3275</v>
      </c>
      <c r="H4228" t="s">
        <v>3440</v>
      </c>
      <c r="I4228">
        <v>325</v>
      </c>
      <c r="J4228" t="s">
        <v>3446</v>
      </c>
      <c r="K4228">
        <v>2001</v>
      </c>
      <c r="L4228" t="s">
        <v>29</v>
      </c>
      <c r="M4228" t="s">
        <v>29</v>
      </c>
      <c r="N4228">
        <v>33.998142000000001</v>
      </c>
      <c r="O4228">
        <v>49.499215</v>
      </c>
      <c r="P4228" t="s">
        <v>3522</v>
      </c>
      <c r="Q4228" s="3">
        <f>Table1[[#This Row],[Capacity (MW)]]*0.395*8760*10^-6</f>
        <v>1.124565</v>
      </c>
      <c r="R4228" s="3" cm="1">
        <f t="array" ref="R4228">AVERAGE(VLOOKUP(_xlfn.TEXTSPLIT(Table1[[#This Row],[Fuel (no space after comma)]], ","), FuelList_Final_EF!$A$2:$B$65, 2, FALSE))</f>
        <v>65.583341148886291</v>
      </c>
      <c r="S4228" s="3">
        <f>Table1[[#This Row],[Generation (TWh)]]*10^9*VLOOKUP(Table1[[#This Row],[Turbine/Engine Technology]],Technology_HR!$A$2:$B$11,2,FALSE)*10^-6</f>
        <v>11566151.025</v>
      </c>
      <c r="T4228" s="5">
        <f>Table1[[#This Row],[Fuel Consumption (mmBtu)]]*Table1[[#This Row],[Emission Factor (kg CO2/ mmBtu)]]*10^3</f>
        <v>758546828452.11584</v>
      </c>
      <c r="U4228" s="3">
        <f>Table1[[#This Row],[Emissions (g CO2)]]/(Table1[[#This Row],[Generation (TWh)]]*10^9)</f>
        <v>674.52466371629555</v>
      </c>
    </row>
    <row r="4229" spans="1:21" x14ac:dyDescent="0.35">
      <c r="A4229" t="s">
        <v>1315</v>
      </c>
      <c r="B4229" t="s">
        <v>3243</v>
      </c>
      <c r="C4229" t="str">
        <f>SUBSTITUTE(Table1[[#This Row],[Fuel]],", ",",")</f>
        <v>fossil gas: natural gas,fossil liquids: fuel oil</v>
      </c>
      <c r="D4229" t="s">
        <v>3239</v>
      </c>
      <c r="E4229" t="s">
        <v>3275</v>
      </c>
      <c r="H4229" t="s">
        <v>3440</v>
      </c>
      <c r="I4229">
        <v>325</v>
      </c>
      <c r="J4229" t="s">
        <v>3446</v>
      </c>
      <c r="K4229">
        <v>2001</v>
      </c>
      <c r="L4229" t="s">
        <v>29</v>
      </c>
      <c r="M4229" t="s">
        <v>29</v>
      </c>
      <c r="N4229">
        <v>33.998142000000001</v>
      </c>
      <c r="O4229">
        <v>49.499215</v>
      </c>
      <c r="P4229" t="s">
        <v>3522</v>
      </c>
      <c r="Q4229" s="3">
        <f>Table1[[#This Row],[Capacity (MW)]]*0.395*8760*10^-6</f>
        <v>1.124565</v>
      </c>
      <c r="R4229" s="3" cm="1">
        <f t="array" ref="R4229">AVERAGE(VLOOKUP(_xlfn.TEXTSPLIT(Table1[[#This Row],[Fuel (no space after comma)]], ","), FuelList_Final_EF!$A$2:$B$65, 2, FALSE))</f>
        <v>65.583341148886291</v>
      </c>
      <c r="S4229" s="3">
        <f>Table1[[#This Row],[Generation (TWh)]]*10^9*VLOOKUP(Table1[[#This Row],[Turbine/Engine Technology]],Technology_HR!$A$2:$B$11,2,FALSE)*10^-6</f>
        <v>11566151.025</v>
      </c>
      <c r="T4229" s="5">
        <f>Table1[[#This Row],[Fuel Consumption (mmBtu)]]*Table1[[#This Row],[Emission Factor (kg CO2/ mmBtu)]]*10^3</f>
        <v>758546828452.11584</v>
      </c>
      <c r="U4229" s="3">
        <f>Table1[[#This Row],[Emissions (g CO2)]]/(Table1[[#This Row],[Generation (TWh)]]*10^9)</f>
        <v>674.52466371629555</v>
      </c>
    </row>
    <row r="4230" spans="1:21" x14ac:dyDescent="0.35">
      <c r="A4230" t="s">
        <v>1265</v>
      </c>
      <c r="B4230" t="s">
        <v>3239</v>
      </c>
      <c r="C4230" t="str">
        <f>SUBSTITUTE(Table1[[#This Row],[Fuel]],", ",",")</f>
        <v>fossil gas: natural gas</v>
      </c>
      <c r="D4230" t="s">
        <v>3239</v>
      </c>
      <c r="H4230" t="s">
        <v>3436</v>
      </c>
      <c r="I4230">
        <v>60.8</v>
      </c>
      <c r="J4230" t="s">
        <v>3446</v>
      </c>
      <c r="K4230">
        <v>1981</v>
      </c>
      <c r="L4230" t="s">
        <v>29</v>
      </c>
      <c r="M4230" t="s">
        <v>29</v>
      </c>
      <c r="N4230">
        <v>29.6036</v>
      </c>
      <c r="O4230">
        <v>52.538800000000002</v>
      </c>
      <c r="P4230" t="s">
        <v>3522</v>
      </c>
      <c r="Q4230" s="3">
        <f>Table1[[#This Row],[Capacity (MW)]]*0.395*8760*10^-6</f>
        <v>0.21038015999999995</v>
      </c>
      <c r="R4230" s="3" cm="1">
        <f t="array" ref="R4230">AVERAGE(VLOOKUP(_xlfn.TEXTSPLIT(Table1[[#This Row],[Fuel (no space after comma)]], ","), FuelList_Final_EF!$A$2:$B$65, 2, FALSE))</f>
        <v>53.06</v>
      </c>
      <c r="S4230" s="3">
        <f>Table1[[#This Row],[Generation (TWh)]]*10^9*VLOOKUP(Table1[[#This Row],[Turbine/Engine Technology]],Technology_HR!$A$2:$B$11,2,FALSE)*10^-6</f>
        <v>2316285.5615999992</v>
      </c>
      <c r="T4230" s="5">
        <f>Table1[[#This Row],[Fuel Consumption (mmBtu)]]*Table1[[#This Row],[Emission Factor (kg CO2/ mmBtu)]]*10^3</f>
        <v>122902111898.49596</v>
      </c>
      <c r="U4230" s="3">
        <f>Table1[[#This Row],[Emissions (g CO2)]]/(Table1[[#This Row],[Generation (TWh)]]*10^9)</f>
        <v>584.1905999999999</v>
      </c>
    </row>
    <row r="4231" spans="1:21" x14ac:dyDescent="0.35">
      <c r="A4231" t="s">
        <v>1316</v>
      </c>
      <c r="B4231" t="s">
        <v>3239</v>
      </c>
      <c r="C4231" t="str">
        <f>SUBSTITUTE(Table1[[#This Row],[Fuel]],", ",",")</f>
        <v>fossil gas: natural gas</v>
      </c>
      <c r="D4231" t="s">
        <v>3239</v>
      </c>
      <c r="H4231" t="s">
        <v>3438</v>
      </c>
      <c r="I4231">
        <v>484</v>
      </c>
      <c r="J4231" t="s">
        <v>3446</v>
      </c>
      <c r="K4231">
        <v>2013</v>
      </c>
      <c r="L4231" t="s">
        <v>29</v>
      </c>
      <c r="M4231" t="s">
        <v>29</v>
      </c>
      <c r="N4231">
        <v>31.959918999999999</v>
      </c>
      <c r="O4231">
        <v>54.074595000000002</v>
      </c>
      <c r="P4231" t="s">
        <v>3522</v>
      </c>
      <c r="Q4231" s="3">
        <f>Table1[[#This Row],[Capacity (MW)]]*0.395*8760*10^-6</f>
        <v>1.6747368</v>
      </c>
      <c r="R4231" s="3" cm="1">
        <f t="array" ref="R4231">AVERAGE(VLOOKUP(_xlfn.TEXTSPLIT(Table1[[#This Row],[Fuel (no space after comma)]], ","), FuelList_Final_EF!$A$2:$B$65, 2, FALSE))</f>
        <v>53.06</v>
      </c>
      <c r="S4231" s="3">
        <f>Table1[[#This Row],[Generation (TWh)]]*10^9*VLOOKUP(Table1[[#This Row],[Turbine/Engine Technology]],Technology_HR!$A$2:$B$11,2,FALSE)*10^-6</f>
        <v>12642588.1032</v>
      </c>
      <c r="T4231" s="5">
        <f>Table1[[#This Row],[Fuel Consumption (mmBtu)]]*Table1[[#This Row],[Emission Factor (kg CO2/ mmBtu)]]*10^3</f>
        <v>670815724755.79199</v>
      </c>
      <c r="U4231" s="3">
        <f>Table1[[#This Row],[Emissions (g CO2)]]/(Table1[[#This Row],[Generation (TWh)]]*10^9)</f>
        <v>400.54993999999999</v>
      </c>
    </row>
    <row r="4232" spans="1:21" x14ac:dyDescent="0.35">
      <c r="A4232" t="s">
        <v>1309</v>
      </c>
      <c r="B4232" t="s">
        <v>3240</v>
      </c>
      <c r="C4232" t="str">
        <f>SUBSTITUTE(Table1[[#This Row],[Fuel]],", ",",")</f>
        <v>fossil gas: natural gas,fossil liquids: diesel</v>
      </c>
      <c r="D4232" t="s">
        <v>3239</v>
      </c>
      <c r="E4232" t="s">
        <v>3258</v>
      </c>
      <c r="H4232" t="s">
        <v>3438</v>
      </c>
      <c r="I4232">
        <v>478</v>
      </c>
      <c r="J4232" t="s">
        <v>3446</v>
      </c>
      <c r="K4232">
        <v>2019</v>
      </c>
      <c r="L4232" t="s">
        <v>29</v>
      </c>
      <c r="M4232" t="s">
        <v>29</v>
      </c>
      <c r="N4232">
        <v>37.339700000000001</v>
      </c>
      <c r="O4232">
        <v>58.0486</v>
      </c>
      <c r="P4232" t="s">
        <v>3522</v>
      </c>
      <c r="Q4232" s="3">
        <f>Table1[[#This Row],[Capacity (MW)]]*0.395*8760*10^-6</f>
        <v>1.6539756000000001</v>
      </c>
      <c r="R4232" s="3" cm="1">
        <f t="array" ref="R4232">AVERAGE(VLOOKUP(_xlfn.TEXTSPLIT(Table1[[#This Row],[Fuel (no space after comma)]], ","), FuelList_Final_EF!$A$2:$B$65, 2, FALSE))</f>
        <v>65.583341148886291</v>
      </c>
      <c r="S4232" s="3">
        <f>Table1[[#This Row],[Generation (TWh)]]*10^9*VLOOKUP(Table1[[#This Row],[Turbine/Engine Technology]],Technology_HR!$A$2:$B$11,2,FALSE)*10^-6</f>
        <v>12485861.804399999</v>
      </c>
      <c r="T4232" s="5">
        <f>Table1[[#This Row],[Fuel Consumption (mmBtu)]]*Table1[[#This Row],[Emission Factor (kg CO2/ mmBtu)]]*10^3</f>
        <v>818864534255.81409</v>
      </c>
      <c r="U4232" s="3">
        <f>Table1[[#This Row],[Emissions (g CO2)]]/(Table1[[#This Row],[Generation (TWh)]]*10^9)</f>
        <v>495.08864233294258</v>
      </c>
    </row>
    <row r="4233" spans="1:21" x14ac:dyDescent="0.35">
      <c r="A4233" t="s">
        <v>1309</v>
      </c>
      <c r="B4233" t="s">
        <v>3240</v>
      </c>
      <c r="C4233" t="str">
        <f>SUBSTITUTE(Table1[[#This Row],[Fuel]],", ",",")</f>
        <v>fossil gas: natural gas,fossil liquids: diesel</v>
      </c>
      <c r="D4233" t="s">
        <v>3239</v>
      </c>
      <c r="E4233" t="s">
        <v>3258</v>
      </c>
      <c r="H4233" t="s">
        <v>3438</v>
      </c>
      <c r="I4233">
        <v>478</v>
      </c>
      <c r="J4233" t="s">
        <v>3446</v>
      </c>
      <c r="K4233">
        <v>2019</v>
      </c>
      <c r="L4233" t="s">
        <v>29</v>
      </c>
      <c r="M4233" t="s">
        <v>29</v>
      </c>
      <c r="N4233">
        <v>37.339700000000001</v>
      </c>
      <c r="O4233">
        <v>58.0486</v>
      </c>
      <c r="P4233" t="s">
        <v>3522</v>
      </c>
      <c r="Q4233" s="3">
        <f>Table1[[#This Row],[Capacity (MW)]]*0.395*8760*10^-6</f>
        <v>1.6539756000000001</v>
      </c>
      <c r="R4233" s="3" cm="1">
        <f t="array" ref="R4233">AVERAGE(VLOOKUP(_xlfn.TEXTSPLIT(Table1[[#This Row],[Fuel (no space after comma)]], ","), FuelList_Final_EF!$A$2:$B$65, 2, FALSE))</f>
        <v>65.583341148886291</v>
      </c>
      <c r="S4233" s="3">
        <f>Table1[[#This Row],[Generation (TWh)]]*10^9*VLOOKUP(Table1[[#This Row],[Turbine/Engine Technology]],Technology_HR!$A$2:$B$11,2,FALSE)*10^-6</f>
        <v>12485861.804399999</v>
      </c>
      <c r="T4233" s="5">
        <f>Table1[[#This Row],[Fuel Consumption (mmBtu)]]*Table1[[#This Row],[Emission Factor (kg CO2/ mmBtu)]]*10^3</f>
        <v>818864534255.81409</v>
      </c>
      <c r="U4233" s="3">
        <f>Table1[[#This Row],[Emissions (g CO2)]]/(Table1[[#This Row],[Generation (TWh)]]*10^9)</f>
        <v>495.08864233294258</v>
      </c>
    </row>
    <row r="4234" spans="1:21" x14ac:dyDescent="0.35">
      <c r="A4234" t="s">
        <v>1309</v>
      </c>
      <c r="B4234" t="s">
        <v>3240</v>
      </c>
      <c r="C4234" t="str">
        <f>SUBSTITUTE(Table1[[#This Row],[Fuel]],", ",",")</f>
        <v>fossil gas: natural gas,fossil liquids: diesel</v>
      </c>
      <c r="D4234" t="s">
        <v>3239</v>
      </c>
      <c r="E4234" t="s">
        <v>3258</v>
      </c>
      <c r="H4234" t="s">
        <v>3438</v>
      </c>
      <c r="I4234">
        <v>478</v>
      </c>
      <c r="J4234" t="s">
        <v>3446</v>
      </c>
      <c r="K4234">
        <v>2020</v>
      </c>
      <c r="L4234" t="s">
        <v>29</v>
      </c>
      <c r="M4234" t="s">
        <v>29</v>
      </c>
      <c r="N4234">
        <v>37.339700000000001</v>
      </c>
      <c r="O4234">
        <v>58.0486</v>
      </c>
      <c r="P4234" t="s">
        <v>3522</v>
      </c>
      <c r="Q4234" s="3">
        <f>Table1[[#This Row],[Capacity (MW)]]*0.395*8760*10^-6</f>
        <v>1.6539756000000001</v>
      </c>
      <c r="R4234" s="3" cm="1">
        <f t="array" ref="R4234">AVERAGE(VLOOKUP(_xlfn.TEXTSPLIT(Table1[[#This Row],[Fuel (no space after comma)]], ","), FuelList_Final_EF!$A$2:$B$65, 2, FALSE))</f>
        <v>65.583341148886291</v>
      </c>
      <c r="S4234" s="3">
        <f>Table1[[#This Row],[Generation (TWh)]]*10^9*VLOOKUP(Table1[[#This Row],[Turbine/Engine Technology]],Technology_HR!$A$2:$B$11,2,FALSE)*10^-6</f>
        <v>12485861.804399999</v>
      </c>
      <c r="T4234" s="5">
        <f>Table1[[#This Row],[Fuel Consumption (mmBtu)]]*Table1[[#This Row],[Emission Factor (kg CO2/ mmBtu)]]*10^3</f>
        <v>818864534255.81409</v>
      </c>
      <c r="U4234" s="3">
        <f>Table1[[#This Row],[Emissions (g CO2)]]/(Table1[[#This Row],[Generation (TWh)]]*10^9)</f>
        <v>495.08864233294258</v>
      </c>
    </row>
    <row r="4235" spans="1:21" x14ac:dyDescent="0.35">
      <c r="A4235" t="s">
        <v>1317</v>
      </c>
      <c r="B4235" t="s">
        <v>3243</v>
      </c>
      <c r="C4235" t="str">
        <f>SUBSTITUTE(Table1[[#This Row],[Fuel]],", ",",")</f>
        <v>fossil gas: natural gas,fossil liquids: fuel oil</v>
      </c>
      <c r="D4235" t="s">
        <v>3239</v>
      </c>
      <c r="E4235" t="s">
        <v>3275</v>
      </c>
      <c r="H4235" t="s">
        <v>3438</v>
      </c>
      <c r="I4235">
        <v>484</v>
      </c>
      <c r="J4235" t="s">
        <v>3446</v>
      </c>
      <c r="K4235">
        <v>2016</v>
      </c>
      <c r="L4235" t="s">
        <v>29</v>
      </c>
      <c r="M4235" t="s">
        <v>29</v>
      </c>
      <c r="N4235">
        <v>28.048333</v>
      </c>
      <c r="O4235">
        <v>57.782583000000002</v>
      </c>
      <c r="P4235" t="s">
        <v>3522</v>
      </c>
      <c r="Q4235" s="3">
        <f>Table1[[#This Row],[Capacity (MW)]]*0.395*8760*10^-6</f>
        <v>1.6747368</v>
      </c>
      <c r="R4235" s="3" cm="1">
        <f t="array" ref="R4235">AVERAGE(VLOOKUP(_xlfn.TEXTSPLIT(Table1[[#This Row],[Fuel (no space after comma)]], ","), FuelList_Final_EF!$A$2:$B$65, 2, FALSE))</f>
        <v>65.583341148886291</v>
      </c>
      <c r="S4235" s="3">
        <f>Table1[[#This Row],[Generation (TWh)]]*10^9*VLOOKUP(Table1[[#This Row],[Turbine/Engine Technology]],Technology_HR!$A$2:$B$11,2,FALSE)*10^-6</f>
        <v>12642588.1032</v>
      </c>
      <c r="T4235" s="5">
        <f>Table1[[#This Row],[Fuel Consumption (mmBtu)]]*Table1[[#This Row],[Emission Factor (kg CO2/ mmBtu)]]*10^3</f>
        <v>829143168577.01685</v>
      </c>
      <c r="U4235" s="3">
        <f>Table1[[#This Row],[Emissions (g CO2)]]/(Table1[[#This Row],[Generation (TWh)]]*10^9)</f>
        <v>495.08864233294264</v>
      </c>
    </row>
    <row r="4236" spans="1:21" x14ac:dyDescent="0.35">
      <c r="A4236" t="s">
        <v>1317</v>
      </c>
      <c r="B4236" t="s">
        <v>3243</v>
      </c>
      <c r="C4236" t="str">
        <f>SUBSTITUTE(Table1[[#This Row],[Fuel]],", ",",")</f>
        <v>fossil gas: natural gas,fossil liquids: fuel oil</v>
      </c>
      <c r="D4236" t="s">
        <v>3239</v>
      </c>
      <c r="E4236" t="s">
        <v>3275</v>
      </c>
      <c r="H4236" t="s">
        <v>3438</v>
      </c>
      <c r="I4236">
        <v>400</v>
      </c>
      <c r="J4236" t="s">
        <v>3445</v>
      </c>
      <c r="K4236" t="s">
        <v>29</v>
      </c>
      <c r="L4236" t="s">
        <v>29</v>
      </c>
      <c r="M4236" t="s">
        <v>29</v>
      </c>
      <c r="N4236">
        <v>28.048333</v>
      </c>
      <c r="O4236">
        <v>57.782583000000002</v>
      </c>
      <c r="P4236" t="s">
        <v>3522</v>
      </c>
      <c r="Q4236" s="3">
        <f>Table1[[#This Row],[Capacity (MW)]]*0.395*8760*10^-6</f>
        <v>1.38408</v>
      </c>
      <c r="R4236" s="3" cm="1">
        <f t="array" ref="R4236">AVERAGE(VLOOKUP(_xlfn.TEXTSPLIT(Table1[[#This Row],[Fuel (no space after comma)]], ","), FuelList_Final_EF!$A$2:$B$65, 2, FALSE))</f>
        <v>65.583341148886291</v>
      </c>
      <c r="S4236" s="3">
        <f>Table1[[#This Row],[Generation (TWh)]]*10^9*VLOOKUP(Table1[[#This Row],[Turbine/Engine Technology]],Technology_HR!$A$2:$B$11,2,FALSE)*10^-6</f>
        <v>10448419.92</v>
      </c>
      <c r="T4236" s="5">
        <f>Table1[[#This Row],[Fuel Consumption (mmBtu)]]*Table1[[#This Row],[Emission Factor (kg CO2/ mmBtu)]]*10^3</f>
        <v>685242288080.1792</v>
      </c>
      <c r="U4236" s="3">
        <f>Table1[[#This Row],[Emissions (g CO2)]]/(Table1[[#This Row],[Generation (TWh)]]*10^9)</f>
        <v>495.08864233294258</v>
      </c>
    </row>
    <row r="4237" spans="1:21" x14ac:dyDescent="0.35">
      <c r="A4237" t="s">
        <v>1317</v>
      </c>
      <c r="B4237" t="s">
        <v>3243</v>
      </c>
      <c r="C4237" t="str">
        <f>SUBSTITUTE(Table1[[#This Row],[Fuel]],", ",",")</f>
        <v>fossil gas: natural gas,fossil liquids: fuel oil</v>
      </c>
      <c r="D4237" t="s">
        <v>3239</v>
      </c>
      <c r="E4237" t="s">
        <v>3275</v>
      </c>
      <c r="H4237" t="s">
        <v>3438</v>
      </c>
      <c r="I4237">
        <v>200</v>
      </c>
      <c r="J4237" t="s">
        <v>3445</v>
      </c>
      <c r="K4237" t="s">
        <v>29</v>
      </c>
      <c r="L4237" t="s">
        <v>29</v>
      </c>
      <c r="M4237" t="s">
        <v>29</v>
      </c>
      <c r="N4237">
        <v>28.048333</v>
      </c>
      <c r="O4237">
        <v>57.782583000000002</v>
      </c>
      <c r="P4237" t="s">
        <v>3522</v>
      </c>
      <c r="Q4237" s="3">
        <f>Table1[[#This Row],[Capacity (MW)]]*0.395*8760*10^-6</f>
        <v>0.69203999999999999</v>
      </c>
      <c r="R4237" s="3" cm="1">
        <f t="array" ref="R4237">AVERAGE(VLOOKUP(_xlfn.TEXTSPLIT(Table1[[#This Row],[Fuel (no space after comma)]], ","), FuelList_Final_EF!$A$2:$B$65, 2, FALSE))</f>
        <v>65.583341148886291</v>
      </c>
      <c r="S4237" s="3">
        <f>Table1[[#This Row],[Generation (TWh)]]*10^9*VLOOKUP(Table1[[#This Row],[Turbine/Engine Technology]],Technology_HR!$A$2:$B$11,2,FALSE)*10^-6</f>
        <v>5224209.96</v>
      </c>
      <c r="T4237" s="5">
        <f>Table1[[#This Row],[Fuel Consumption (mmBtu)]]*Table1[[#This Row],[Emission Factor (kg CO2/ mmBtu)]]*10^3</f>
        <v>342621144040.0896</v>
      </c>
      <c r="U4237" s="3">
        <f>Table1[[#This Row],[Emissions (g CO2)]]/(Table1[[#This Row],[Generation (TWh)]]*10^9)</f>
        <v>495.08864233294258</v>
      </c>
    </row>
    <row r="4238" spans="1:21" x14ac:dyDescent="0.35">
      <c r="A4238" t="s">
        <v>1318</v>
      </c>
      <c r="B4238" t="s">
        <v>3243</v>
      </c>
      <c r="C4238" t="str">
        <f>SUBSTITUTE(Table1[[#This Row],[Fuel]],", ",",")</f>
        <v>fossil gas: natural gas,fossil liquids: fuel oil</v>
      </c>
      <c r="D4238" t="s">
        <v>3239</v>
      </c>
      <c r="E4238" t="s">
        <v>3275</v>
      </c>
      <c r="H4238" t="s">
        <v>3438</v>
      </c>
      <c r="I4238">
        <v>81</v>
      </c>
      <c r="J4238" t="s">
        <v>3446</v>
      </c>
      <c r="K4238">
        <v>2015</v>
      </c>
      <c r="L4238" t="s">
        <v>29</v>
      </c>
      <c r="M4238" t="s">
        <v>29</v>
      </c>
      <c r="N4238">
        <v>29.883361000000001</v>
      </c>
      <c r="O4238">
        <v>52.744562000000002</v>
      </c>
      <c r="P4238" t="s">
        <v>3522</v>
      </c>
      <c r="Q4238" s="3">
        <f>Table1[[#This Row],[Capacity (MW)]]*0.395*8760*10^-6</f>
        <v>0.28027619999999998</v>
      </c>
      <c r="R4238" s="3" cm="1">
        <f t="array" ref="R4238">AVERAGE(VLOOKUP(_xlfn.TEXTSPLIT(Table1[[#This Row],[Fuel (no space after comma)]], ","), FuelList_Final_EF!$A$2:$B$65, 2, FALSE))</f>
        <v>65.583341148886291</v>
      </c>
      <c r="S4238" s="3">
        <f>Table1[[#This Row],[Generation (TWh)]]*10^9*VLOOKUP(Table1[[#This Row],[Turbine/Engine Technology]],Technology_HR!$A$2:$B$11,2,FALSE)*10^-6</f>
        <v>2115805.0337999999</v>
      </c>
      <c r="T4238" s="5">
        <f>Table1[[#This Row],[Fuel Consumption (mmBtu)]]*Table1[[#This Row],[Emission Factor (kg CO2/ mmBtu)]]*10^3</f>
        <v>138761563336.23627</v>
      </c>
      <c r="U4238" s="3">
        <f>Table1[[#This Row],[Emissions (g CO2)]]/(Table1[[#This Row],[Generation (TWh)]]*10^9)</f>
        <v>495.08864233294253</v>
      </c>
    </row>
    <row r="4239" spans="1:21" x14ac:dyDescent="0.35">
      <c r="A4239" t="s">
        <v>1248</v>
      </c>
      <c r="B4239" t="s">
        <v>3243</v>
      </c>
      <c r="C4239" t="str">
        <f>SUBSTITUTE(Table1[[#This Row],[Fuel]],", ",",")</f>
        <v>fossil gas: natural gas,fossil liquids: fuel oil</v>
      </c>
      <c r="D4239" t="s">
        <v>3239</v>
      </c>
      <c r="E4239" t="s">
        <v>3275</v>
      </c>
      <c r="H4239" t="s">
        <v>3440</v>
      </c>
      <c r="I4239">
        <v>350</v>
      </c>
      <c r="J4239" t="s">
        <v>3449</v>
      </c>
      <c r="K4239">
        <v>2026</v>
      </c>
      <c r="L4239" t="s">
        <v>29</v>
      </c>
      <c r="M4239" t="s">
        <v>29</v>
      </c>
      <c r="N4239">
        <v>26.520098999999998</v>
      </c>
      <c r="O4239">
        <v>57.107166999999997</v>
      </c>
      <c r="P4239" t="s">
        <v>3522</v>
      </c>
      <c r="Q4239" s="3">
        <f>Table1[[#This Row],[Capacity (MW)]]*0.395*8760*10^-6</f>
        <v>1.2110699999999999</v>
      </c>
      <c r="R4239" s="3" cm="1">
        <f t="array" ref="R4239">AVERAGE(VLOOKUP(_xlfn.TEXTSPLIT(Table1[[#This Row],[Fuel (no space after comma)]], ","), FuelList_Final_EF!$A$2:$B$65, 2, FALSE))</f>
        <v>65.583341148886291</v>
      </c>
      <c r="S4239" s="3">
        <f>Table1[[#This Row],[Generation (TWh)]]*10^9*VLOOKUP(Table1[[#This Row],[Turbine/Engine Technology]],Technology_HR!$A$2:$B$11,2,FALSE)*10^-6</f>
        <v>12455854.949999997</v>
      </c>
      <c r="T4239" s="5">
        <f>Table1[[#This Row],[Fuel Consumption (mmBtu)]]*Table1[[#This Row],[Emission Factor (kg CO2/ mmBtu)]]*10^3</f>
        <v>816896584486.8938</v>
      </c>
      <c r="U4239" s="3">
        <f>Table1[[#This Row],[Emissions (g CO2)]]/(Table1[[#This Row],[Generation (TWh)]]*10^9)</f>
        <v>674.52466371629544</v>
      </c>
    </row>
    <row r="4240" spans="1:21" x14ac:dyDescent="0.35">
      <c r="A4240" t="s">
        <v>1248</v>
      </c>
      <c r="B4240" t="s">
        <v>3243</v>
      </c>
      <c r="C4240" t="str">
        <f>SUBSTITUTE(Table1[[#This Row],[Fuel]],", ",",")</f>
        <v>fossil gas: natural gas,fossil liquids: fuel oil</v>
      </c>
      <c r="D4240" t="s">
        <v>3239</v>
      </c>
      <c r="E4240" t="s">
        <v>3275</v>
      </c>
      <c r="H4240" t="s">
        <v>3440</v>
      </c>
      <c r="I4240">
        <v>350</v>
      </c>
      <c r="J4240" t="s">
        <v>3449</v>
      </c>
      <c r="K4240">
        <v>2026</v>
      </c>
      <c r="L4240" t="s">
        <v>29</v>
      </c>
      <c r="M4240" t="s">
        <v>29</v>
      </c>
      <c r="N4240">
        <v>26.520098999999998</v>
      </c>
      <c r="O4240">
        <v>57.107166999999997</v>
      </c>
      <c r="P4240" t="s">
        <v>3522</v>
      </c>
      <c r="Q4240" s="3">
        <f>Table1[[#This Row],[Capacity (MW)]]*0.395*8760*10^-6</f>
        <v>1.2110699999999999</v>
      </c>
      <c r="R4240" s="3" cm="1">
        <f t="array" ref="R4240">AVERAGE(VLOOKUP(_xlfn.TEXTSPLIT(Table1[[#This Row],[Fuel (no space after comma)]], ","), FuelList_Final_EF!$A$2:$B$65, 2, FALSE))</f>
        <v>65.583341148886291</v>
      </c>
      <c r="S4240" s="3">
        <f>Table1[[#This Row],[Generation (TWh)]]*10^9*VLOOKUP(Table1[[#This Row],[Turbine/Engine Technology]],Technology_HR!$A$2:$B$11,2,FALSE)*10^-6</f>
        <v>12455854.949999997</v>
      </c>
      <c r="T4240" s="5">
        <f>Table1[[#This Row],[Fuel Consumption (mmBtu)]]*Table1[[#This Row],[Emission Factor (kg CO2/ mmBtu)]]*10^3</f>
        <v>816896584486.8938</v>
      </c>
      <c r="U4240" s="3">
        <f>Table1[[#This Row],[Emissions (g CO2)]]/(Table1[[#This Row],[Generation (TWh)]]*10^9)</f>
        <v>674.52466371629544</v>
      </c>
    </row>
    <row r="4241" spans="1:21" x14ac:dyDescent="0.35">
      <c r="A4241" t="s">
        <v>1248</v>
      </c>
      <c r="B4241" t="s">
        <v>3243</v>
      </c>
      <c r="C4241" t="str">
        <f>SUBSTITUTE(Table1[[#This Row],[Fuel]],", ",",")</f>
        <v>fossil gas: natural gas,fossil liquids: fuel oil</v>
      </c>
      <c r="D4241" t="s">
        <v>3239</v>
      </c>
      <c r="E4241" t="s">
        <v>3275</v>
      </c>
      <c r="H4241" t="s">
        <v>3440</v>
      </c>
      <c r="I4241">
        <v>350</v>
      </c>
      <c r="J4241" t="s">
        <v>3449</v>
      </c>
      <c r="K4241">
        <v>2026</v>
      </c>
      <c r="L4241" t="s">
        <v>29</v>
      </c>
      <c r="M4241" t="s">
        <v>29</v>
      </c>
      <c r="N4241">
        <v>26.520098999999998</v>
      </c>
      <c r="O4241">
        <v>57.107166999999997</v>
      </c>
      <c r="P4241" t="s">
        <v>3522</v>
      </c>
      <c r="Q4241" s="3">
        <f>Table1[[#This Row],[Capacity (MW)]]*0.395*8760*10^-6</f>
        <v>1.2110699999999999</v>
      </c>
      <c r="R4241" s="3" cm="1">
        <f t="array" ref="R4241">AVERAGE(VLOOKUP(_xlfn.TEXTSPLIT(Table1[[#This Row],[Fuel (no space after comma)]], ","), FuelList_Final_EF!$A$2:$B$65, 2, FALSE))</f>
        <v>65.583341148886291</v>
      </c>
      <c r="S4241" s="3">
        <f>Table1[[#This Row],[Generation (TWh)]]*10^9*VLOOKUP(Table1[[#This Row],[Turbine/Engine Technology]],Technology_HR!$A$2:$B$11,2,FALSE)*10^-6</f>
        <v>12455854.949999997</v>
      </c>
      <c r="T4241" s="5">
        <f>Table1[[#This Row],[Fuel Consumption (mmBtu)]]*Table1[[#This Row],[Emission Factor (kg CO2/ mmBtu)]]*10^3</f>
        <v>816896584486.8938</v>
      </c>
      <c r="U4241" s="3">
        <f>Table1[[#This Row],[Emissions (g CO2)]]/(Table1[[#This Row],[Generation (TWh)]]*10^9)</f>
        <v>674.52466371629544</v>
      </c>
    </row>
    <row r="4242" spans="1:21" x14ac:dyDescent="0.35">
      <c r="A4242" t="s">
        <v>1248</v>
      </c>
      <c r="B4242" t="s">
        <v>3243</v>
      </c>
      <c r="C4242" t="str">
        <f>SUBSTITUTE(Table1[[#This Row],[Fuel]],", ",",")</f>
        <v>fossil gas: natural gas,fossil liquids: fuel oil</v>
      </c>
      <c r="D4242" t="s">
        <v>3239</v>
      </c>
      <c r="E4242" t="s">
        <v>3275</v>
      </c>
      <c r="H4242" t="s">
        <v>3440</v>
      </c>
      <c r="I4242">
        <v>350</v>
      </c>
      <c r="J4242" t="s">
        <v>3449</v>
      </c>
      <c r="K4242">
        <v>2026</v>
      </c>
      <c r="L4242" t="s">
        <v>29</v>
      </c>
      <c r="M4242" t="s">
        <v>29</v>
      </c>
      <c r="N4242">
        <v>26.520098999999998</v>
      </c>
      <c r="O4242">
        <v>57.107166999999997</v>
      </c>
      <c r="P4242" t="s">
        <v>3522</v>
      </c>
      <c r="Q4242" s="3">
        <f>Table1[[#This Row],[Capacity (MW)]]*0.395*8760*10^-6</f>
        <v>1.2110699999999999</v>
      </c>
      <c r="R4242" s="3" cm="1">
        <f t="array" ref="R4242">AVERAGE(VLOOKUP(_xlfn.TEXTSPLIT(Table1[[#This Row],[Fuel (no space after comma)]], ","), FuelList_Final_EF!$A$2:$B$65, 2, FALSE))</f>
        <v>65.583341148886291</v>
      </c>
      <c r="S4242" s="3">
        <f>Table1[[#This Row],[Generation (TWh)]]*10^9*VLOOKUP(Table1[[#This Row],[Turbine/Engine Technology]],Technology_HR!$A$2:$B$11,2,FALSE)*10^-6</f>
        <v>12455854.949999997</v>
      </c>
      <c r="T4242" s="5">
        <f>Table1[[#This Row],[Fuel Consumption (mmBtu)]]*Table1[[#This Row],[Emission Factor (kg CO2/ mmBtu)]]*10^3</f>
        <v>816896584486.8938</v>
      </c>
      <c r="U4242" s="3">
        <f>Table1[[#This Row],[Emissions (g CO2)]]/(Table1[[#This Row],[Generation (TWh)]]*10^9)</f>
        <v>674.52466371629544</v>
      </c>
    </row>
    <row r="4243" spans="1:21" x14ac:dyDescent="0.35">
      <c r="A4243" t="s">
        <v>1319</v>
      </c>
      <c r="B4243" t="s">
        <v>3240</v>
      </c>
      <c r="C4243" t="str">
        <f>SUBSTITUTE(Table1[[#This Row],[Fuel]],", ",",")</f>
        <v>fossil gas: natural gas,fossil liquids: diesel</v>
      </c>
      <c r="D4243" t="s">
        <v>3239</v>
      </c>
      <c r="E4243" t="s">
        <v>3258</v>
      </c>
      <c r="H4243" t="s">
        <v>3436</v>
      </c>
      <c r="I4243">
        <v>162</v>
      </c>
      <c r="J4243" t="s">
        <v>3446</v>
      </c>
      <c r="K4243">
        <v>2010</v>
      </c>
      <c r="L4243" t="s">
        <v>29</v>
      </c>
      <c r="M4243" t="s">
        <v>29</v>
      </c>
      <c r="N4243">
        <v>36.563814999999998</v>
      </c>
      <c r="O4243">
        <v>48.805734000000001</v>
      </c>
      <c r="P4243" t="s">
        <v>3522</v>
      </c>
      <c r="Q4243" s="3">
        <f>Table1[[#This Row],[Capacity (MW)]]*0.395*8760*10^-6</f>
        <v>0.56055239999999995</v>
      </c>
      <c r="R4243" s="3" cm="1">
        <f t="array" ref="R4243">AVERAGE(VLOOKUP(_xlfn.TEXTSPLIT(Table1[[#This Row],[Fuel (no space after comma)]], ","), FuelList_Final_EF!$A$2:$B$65, 2, FALSE))</f>
        <v>65.583341148886291</v>
      </c>
      <c r="S4243" s="3">
        <f>Table1[[#This Row],[Generation (TWh)]]*10^9*VLOOKUP(Table1[[#This Row],[Turbine/Engine Technology]],Technology_HR!$A$2:$B$11,2,FALSE)*10^-6</f>
        <v>6171681.9239999996</v>
      </c>
      <c r="T4243" s="5">
        <f>Table1[[#This Row],[Fuel Consumption (mmBtu)]]*Table1[[#This Row],[Emission Factor (kg CO2/ mmBtu)]]*10^3</f>
        <v>404759521084.10687</v>
      </c>
      <c r="U4243" s="3">
        <f>Table1[[#This Row],[Emissions (g CO2)]]/(Table1[[#This Row],[Generation (TWh)]]*10^9)</f>
        <v>722.072586049238</v>
      </c>
    </row>
    <row r="4244" spans="1:21" x14ac:dyDescent="0.35">
      <c r="A4244" t="s">
        <v>1319</v>
      </c>
      <c r="B4244" t="s">
        <v>3240</v>
      </c>
      <c r="C4244" t="str">
        <f>SUBSTITUTE(Table1[[#This Row],[Fuel]],", ",",")</f>
        <v>fossil gas: natural gas,fossil liquids: diesel</v>
      </c>
      <c r="D4244" t="s">
        <v>3239</v>
      </c>
      <c r="E4244" t="s">
        <v>3258</v>
      </c>
      <c r="H4244" t="s">
        <v>3436</v>
      </c>
      <c r="I4244">
        <v>162</v>
      </c>
      <c r="J4244" t="s">
        <v>3446</v>
      </c>
      <c r="K4244">
        <v>2012</v>
      </c>
      <c r="L4244" t="s">
        <v>29</v>
      </c>
      <c r="M4244" t="s">
        <v>29</v>
      </c>
      <c r="N4244">
        <v>36.563814999999998</v>
      </c>
      <c r="O4244">
        <v>48.805734000000001</v>
      </c>
      <c r="P4244" t="s">
        <v>3522</v>
      </c>
      <c r="Q4244" s="3">
        <f>Table1[[#This Row],[Capacity (MW)]]*0.395*8760*10^-6</f>
        <v>0.56055239999999995</v>
      </c>
      <c r="R4244" s="3" cm="1">
        <f t="array" ref="R4244">AVERAGE(VLOOKUP(_xlfn.TEXTSPLIT(Table1[[#This Row],[Fuel (no space after comma)]], ","), FuelList_Final_EF!$A$2:$B$65, 2, FALSE))</f>
        <v>65.583341148886291</v>
      </c>
      <c r="S4244" s="3">
        <f>Table1[[#This Row],[Generation (TWh)]]*10^9*VLOOKUP(Table1[[#This Row],[Turbine/Engine Technology]],Technology_HR!$A$2:$B$11,2,FALSE)*10^-6</f>
        <v>6171681.9239999996</v>
      </c>
      <c r="T4244" s="5">
        <f>Table1[[#This Row],[Fuel Consumption (mmBtu)]]*Table1[[#This Row],[Emission Factor (kg CO2/ mmBtu)]]*10^3</f>
        <v>404759521084.10687</v>
      </c>
      <c r="U4244" s="3">
        <f>Table1[[#This Row],[Emissions (g CO2)]]/(Table1[[#This Row],[Generation (TWh)]]*10^9)</f>
        <v>722.072586049238</v>
      </c>
    </row>
    <row r="4245" spans="1:21" x14ac:dyDescent="0.35">
      <c r="A4245" t="s">
        <v>1319</v>
      </c>
      <c r="B4245" t="s">
        <v>3240</v>
      </c>
      <c r="C4245" t="str">
        <f>SUBSTITUTE(Table1[[#This Row],[Fuel]],", ",",")</f>
        <v>fossil gas: natural gas,fossil liquids: diesel</v>
      </c>
      <c r="D4245" t="s">
        <v>3239</v>
      </c>
      <c r="E4245" t="s">
        <v>3258</v>
      </c>
      <c r="H4245" t="s">
        <v>3436</v>
      </c>
      <c r="I4245">
        <v>162</v>
      </c>
      <c r="J4245" t="s">
        <v>3446</v>
      </c>
      <c r="K4245">
        <v>2012</v>
      </c>
      <c r="L4245" t="s">
        <v>29</v>
      </c>
      <c r="M4245" t="s">
        <v>29</v>
      </c>
      <c r="N4245">
        <v>36.563814999999998</v>
      </c>
      <c r="O4245">
        <v>48.805734000000001</v>
      </c>
      <c r="P4245" t="s">
        <v>3522</v>
      </c>
      <c r="Q4245" s="3">
        <f>Table1[[#This Row],[Capacity (MW)]]*0.395*8760*10^-6</f>
        <v>0.56055239999999995</v>
      </c>
      <c r="R4245" s="3" cm="1">
        <f t="array" ref="R4245">AVERAGE(VLOOKUP(_xlfn.TEXTSPLIT(Table1[[#This Row],[Fuel (no space after comma)]], ","), FuelList_Final_EF!$A$2:$B$65, 2, FALSE))</f>
        <v>65.583341148886291</v>
      </c>
      <c r="S4245" s="3">
        <f>Table1[[#This Row],[Generation (TWh)]]*10^9*VLOOKUP(Table1[[#This Row],[Turbine/Engine Technology]],Technology_HR!$A$2:$B$11,2,FALSE)*10^-6</f>
        <v>6171681.9239999996</v>
      </c>
      <c r="T4245" s="5">
        <f>Table1[[#This Row],[Fuel Consumption (mmBtu)]]*Table1[[#This Row],[Emission Factor (kg CO2/ mmBtu)]]*10^3</f>
        <v>404759521084.10687</v>
      </c>
      <c r="U4245" s="3">
        <f>Table1[[#This Row],[Emissions (g CO2)]]/(Table1[[#This Row],[Generation (TWh)]]*10^9)</f>
        <v>722.072586049238</v>
      </c>
    </row>
    <row r="4246" spans="1:21" x14ac:dyDescent="0.35">
      <c r="A4246" t="s">
        <v>1319</v>
      </c>
      <c r="B4246" t="s">
        <v>3240</v>
      </c>
      <c r="C4246" t="str">
        <f>SUBSTITUTE(Table1[[#This Row],[Fuel]],", ",",")</f>
        <v>fossil gas: natural gas,fossil liquids: diesel</v>
      </c>
      <c r="D4246" t="s">
        <v>3239</v>
      </c>
      <c r="E4246" t="s">
        <v>3258</v>
      </c>
      <c r="H4246" t="s">
        <v>3436</v>
      </c>
      <c r="I4246">
        <v>162</v>
      </c>
      <c r="J4246" t="s">
        <v>3446</v>
      </c>
      <c r="K4246">
        <v>2012</v>
      </c>
      <c r="L4246" t="s">
        <v>29</v>
      </c>
      <c r="M4246" t="s">
        <v>29</v>
      </c>
      <c r="N4246">
        <v>36.563814999999998</v>
      </c>
      <c r="O4246">
        <v>48.805734000000001</v>
      </c>
      <c r="P4246" t="s">
        <v>3522</v>
      </c>
      <c r="Q4246" s="3">
        <f>Table1[[#This Row],[Capacity (MW)]]*0.395*8760*10^-6</f>
        <v>0.56055239999999995</v>
      </c>
      <c r="R4246" s="3" cm="1">
        <f t="array" ref="R4246">AVERAGE(VLOOKUP(_xlfn.TEXTSPLIT(Table1[[#This Row],[Fuel (no space after comma)]], ","), FuelList_Final_EF!$A$2:$B$65, 2, FALSE))</f>
        <v>65.583341148886291</v>
      </c>
      <c r="S4246" s="3">
        <f>Table1[[#This Row],[Generation (TWh)]]*10^9*VLOOKUP(Table1[[#This Row],[Turbine/Engine Technology]],Technology_HR!$A$2:$B$11,2,FALSE)*10^-6</f>
        <v>6171681.9239999996</v>
      </c>
      <c r="T4246" s="5">
        <f>Table1[[#This Row],[Fuel Consumption (mmBtu)]]*Table1[[#This Row],[Emission Factor (kg CO2/ mmBtu)]]*10^3</f>
        <v>404759521084.10687</v>
      </c>
      <c r="U4246" s="3">
        <f>Table1[[#This Row],[Emissions (g CO2)]]/(Table1[[#This Row],[Generation (TWh)]]*10^9)</f>
        <v>722.072586049238</v>
      </c>
    </row>
    <row r="4247" spans="1:21" x14ac:dyDescent="0.35">
      <c r="A4247" t="s">
        <v>1319</v>
      </c>
      <c r="B4247" t="s">
        <v>3249</v>
      </c>
      <c r="C4247" t="str">
        <f>SUBSTITUTE(Table1[[#This Row],[Fuel]],", ",",")</f>
        <v>fossil gas: waste heat from natural gas</v>
      </c>
      <c r="D4247" t="s">
        <v>3249</v>
      </c>
      <c r="H4247" t="s">
        <v>3440</v>
      </c>
      <c r="I4247">
        <v>160</v>
      </c>
      <c r="J4247" t="s">
        <v>3449</v>
      </c>
      <c r="K4247" t="s">
        <v>29</v>
      </c>
      <c r="L4247" t="s">
        <v>29</v>
      </c>
      <c r="M4247" t="s">
        <v>29</v>
      </c>
      <c r="N4247">
        <v>36.563814999999998</v>
      </c>
      <c r="O4247">
        <v>48.805734000000001</v>
      </c>
      <c r="P4247" t="s">
        <v>3522</v>
      </c>
      <c r="Q4247" s="3">
        <f>Table1[[#This Row],[Capacity (MW)]]*0.395*8760*10^-6</f>
        <v>0.55363200000000001</v>
      </c>
      <c r="R4247" s="3" cm="1">
        <f t="array" ref="R4247">AVERAGE(VLOOKUP(_xlfn.TEXTSPLIT(Table1[[#This Row],[Fuel (no space after comma)]], ","), FuelList_Final_EF!$A$2:$B$65, 2, FALSE))</f>
        <v>66.33</v>
      </c>
      <c r="S4247" s="3">
        <f>Table1[[#This Row],[Generation (TWh)]]*10^9*VLOOKUP(Table1[[#This Row],[Turbine/Engine Technology]],Technology_HR!$A$2:$B$11,2,FALSE)*10^-6</f>
        <v>5694105.1200000001</v>
      </c>
      <c r="T4247" s="5">
        <f>Table1[[#This Row],[Fuel Consumption (mmBtu)]]*Table1[[#This Row],[Emission Factor (kg CO2/ mmBtu)]]*10^3</f>
        <v>377689992609.60004</v>
      </c>
      <c r="U4247" s="3">
        <f>Table1[[#This Row],[Emissions (g CO2)]]/(Table1[[#This Row],[Generation (TWh)]]*10^9)</f>
        <v>682.20405000000005</v>
      </c>
    </row>
    <row r="4248" spans="1:21" x14ac:dyDescent="0.35">
      <c r="A4248" t="s">
        <v>1319</v>
      </c>
      <c r="B4248" t="s">
        <v>3249</v>
      </c>
      <c r="C4248" t="str">
        <f>SUBSTITUTE(Table1[[#This Row],[Fuel]],", ",",")</f>
        <v>fossil gas: waste heat from natural gas</v>
      </c>
      <c r="D4248" t="s">
        <v>3249</v>
      </c>
      <c r="H4248" t="s">
        <v>3440</v>
      </c>
      <c r="I4248">
        <v>160</v>
      </c>
      <c r="J4248" t="s">
        <v>3449</v>
      </c>
      <c r="K4248" t="s">
        <v>29</v>
      </c>
      <c r="L4248" t="s">
        <v>29</v>
      </c>
      <c r="M4248" t="s">
        <v>29</v>
      </c>
      <c r="N4248">
        <v>36.563814999999998</v>
      </c>
      <c r="O4248">
        <v>48.805734000000001</v>
      </c>
      <c r="P4248" t="s">
        <v>3522</v>
      </c>
      <c r="Q4248" s="3">
        <f>Table1[[#This Row],[Capacity (MW)]]*0.395*8760*10^-6</f>
        <v>0.55363200000000001</v>
      </c>
      <c r="R4248" s="3" cm="1">
        <f t="array" ref="R4248">AVERAGE(VLOOKUP(_xlfn.TEXTSPLIT(Table1[[#This Row],[Fuel (no space after comma)]], ","), FuelList_Final_EF!$A$2:$B$65, 2, FALSE))</f>
        <v>66.33</v>
      </c>
      <c r="S4248" s="3">
        <f>Table1[[#This Row],[Generation (TWh)]]*10^9*VLOOKUP(Table1[[#This Row],[Turbine/Engine Technology]],Technology_HR!$A$2:$B$11,2,FALSE)*10^-6</f>
        <v>5694105.1200000001</v>
      </c>
      <c r="T4248" s="5">
        <f>Table1[[#This Row],[Fuel Consumption (mmBtu)]]*Table1[[#This Row],[Emission Factor (kg CO2/ mmBtu)]]*10^3</f>
        <v>377689992609.60004</v>
      </c>
      <c r="U4248" s="3">
        <f>Table1[[#This Row],[Emissions (g CO2)]]/(Table1[[#This Row],[Generation (TWh)]]*10^9)</f>
        <v>682.20405000000005</v>
      </c>
    </row>
    <row r="4249" spans="1:21" x14ac:dyDescent="0.35">
      <c r="A4249" t="s">
        <v>1320</v>
      </c>
      <c r="B4249" t="s">
        <v>3243</v>
      </c>
      <c r="C4249" t="str">
        <f>SUBSTITUTE(Table1[[#This Row],[Fuel]],", ",",")</f>
        <v>fossil gas: natural gas,fossil liquids: fuel oil</v>
      </c>
      <c r="D4249" t="s">
        <v>3239</v>
      </c>
      <c r="E4249" t="s">
        <v>3275</v>
      </c>
      <c r="H4249" t="s">
        <v>3436</v>
      </c>
      <c r="I4249">
        <v>159</v>
      </c>
      <c r="J4249" t="s">
        <v>3446</v>
      </c>
      <c r="K4249">
        <v>2006</v>
      </c>
      <c r="L4249" t="s">
        <v>29</v>
      </c>
      <c r="M4249" t="s">
        <v>29</v>
      </c>
      <c r="N4249">
        <v>32.258085999999999</v>
      </c>
      <c r="O4249">
        <v>51.527242999999999</v>
      </c>
      <c r="P4249" t="s">
        <v>3522</v>
      </c>
      <c r="Q4249" s="3">
        <f>Table1[[#This Row],[Capacity (MW)]]*0.395*8760*10^-6</f>
        <v>0.55017179999999999</v>
      </c>
      <c r="R4249" s="3" cm="1">
        <f t="array" ref="R4249">AVERAGE(VLOOKUP(_xlfn.TEXTSPLIT(Table1[[#This Row],[Fuel (no space after comma)]], ","), FuelList_Final_EF!$A$2:$B$65, 2, FALSE))</f>
        <v>65.583341148886291</v>
      </c>
      <c r="S4249" s="3">
        <f>Table1[[#This Row],[Generation (TWh)]]*10^9*VLOOKUP(Table1[[#This Row],[Turbine/Engine Technology]],Technology_HR!$A$2:$B$11,2,FALSE)*10^-6</f>
        <v>6057391.5180000002</v>
      </c>
      <c r="T4249" s="5">
        <f>Table1[[#This Row],[Fuel Consumption (mmBtu)]]*Table1[[#This Row],[Emission Factor (kg CO2/ mmBtu)]]*10^3</f>
        <v>397263974397.3642</v>
      </c>
      <c r="U4249" s="3">
        <f>Table1[[#This Row],[Emissions (g CO2)]]/(Table1[[#This Row],[Generation (TWh)]]*10^9)</f>
        <v>722.07258604923811</v>
      </c>
    </row>
    <row r="4250" spans="1:21" x14ac:dyDescent="0.35">
      <c r="A4250" t="s">
        <v>1320</v>
      </c>
      <c r="B4250" t="s">
        <v>3243</v>
      </c>
      <c r="C4250" t="str">
        <f>SUBSTITUTE(Table1[[#This Row],[Fuel]],", ",",")</f>
        <v>fossil gas: natural gas,fossil liquids: fuel oil</v>
      </c>
      <c r="D4250" t="s">
        <v>3239</v>
      </c>
      <c r="E4250" t="s">
        <v>3275</v>
      </c>
      <c r="H4250" t="s">
        <v>3436</v>
      </c>
      <c r="I4250">
        <v>159</v>
      </c>
      <c r="J4250" t="s">
        <v>3446</v>
      </c>
      <c r="K4250">
        <v>2006</v>
      </c>
      <c r="L4250" t="s">
        <v>29</v>
      </c>
      <c r="M4250" t="s">
        <v>29</v>
      </c>
      <c r="N4250">
        <v>32.258085999999999</v>
      </c>
      <c r="O4250">
        <v>51.527242999999999</v>
      </c>
      <c r="P4250" t="s">
        <v>3522</v>
      </c>
      <c r="Q4250" s="3">
        <f>Table1[[#This Row],[Capacity (MW)]]*0.395*8760*10^-6</f>
        <v>0.55017179999999999</v>
      </c>
      <c r="R4250" s="3" cm="1">
        <f t="array" ref="R4250">AVERAGE(VLOOKUP(_xlfn.TEXTSPLIT(Table1[[#This Row],[Fuel (no space after comma)]], ","), FuelList_Final_EF!$A$2:$B$65, 2, FALSE))</f>
        <v>65.583341148886291</v>
      </c>
      <c r="S4250" s="3">
        <f>Table1[[#This Row],[Generation (TWh)]]*10^9*VLOOKUP(Table1[[#This Row],[Turbine/Engine Technology]],Technology_HR!$A$2:$B$11,2,FALSE)*10^-6</f>
        <v>6057391.5180000002</v>
      </c>
      <c r="T4250" s="5">
        <f>Table1[[#This Row],[Fuel Consumption (mmBtu)]]*Table1[[#This Row],[Emission Factor (kg CO2/ mmBtu)]]*10^3</f>
        <v>397263974397.3642</v>
      </c>
      <c r="U4250" s="3">
        <f>Table1[[#This Row],[Emissions (g CO2)]]/(Table1[[#This Row],[Generation (TWh)]]*10^9)</f>
        <v>722.07258604923811</v>
      </c>
    </row>
    <row r="4251" spans="1:21" x14ac:dyDescent="0.35">
      <c r="A4251" t="s">
        <v>1320</v>
      </c>
      <c r="B4251" t="s">
        <v>3243</v>
      </c>
      <c r="C4251" t="str">
        <f>SUBSTITUTE(Table1[[#This Row],[Fuel]],", ",",")</f>
        <v>fossil gas: natural gas,fossil liquids: fuel oil</v>
      </c>
      <c r="D4251" t="s">
        <v>3239</v>
      </c>
      <c r="E4251" t="s">
        <v>3275</v>
      </c>
      <c r="H4251" t="s">
        <v>3436</v>
      </c>
      <c r="I4251">
        <v>159</v>
      </c>
      <c r="J4251" t="s">
        <v>3446</v>
      </c>
      <c r="K4251">
        <v>2006</v>
      </c>
      <c r="L4251" t="s">
        <v>29</v>
      </c>
      <c r="M4251" t="s">
        <v>29</v>
      </c>
      <c r="N4251">
        <v>32.258085999999999</v>
      </c>
      <c r="O4251">
        <v>51.527242999999999</v>
      </c>
      <c r="P4251" t="s">
        <v>3522</v>
      </c>
      <c r="Q4251" s="3">
        <f>Table1[[#This Row],[Capacity (MW)]]*0.395*8760*10^-6</f>
        <v>0.55017179999999999</v>
      </c>
      <c r="R4251" s="3" cm="1">
        <f t="array" ref="R4251">AVERAGE(VLOOKUP(_xlfn.TEXTSPLIT(Table1[[#This Row],[Fuel (no space after comma)]], ","), FuelList_Final_EF!$A$2:$B$65, 2, FALSE))</f>
        <v>65.583341148886291</v>
      </c>
      <c r="S4251" s="3">
        <f>Table1[[#This Row],[Generation (TWh)]]*10^9*VLOOKUP(Table1[[#This Row],[Turbine/Engine Technology]],Technology_HR!$A$2:$B$11,2,FALSE)*10^-6</f>
        <v>6057391.5180000002</v>
      </c>
      <c r="T4251" s="5">
        <f>Table1[[#This Row],[Fuel Consumption (mmBtu)]]*Table1[[#This Row],[Emission Factor (kg CO2/ mmBtu)]]*10^3</f>
        <v>397263974397.3642</v>
      </c>
      <c r="U4251" s="3">
        <f>Table1[[#This Row],[Emissions (g CO2)]]/(Table1[[#This Row],[Generation (TWh)]]*10^9)</f>
        <v>722.07258604923811</v>
      </c>
    </row>
    <row r="4252" spans="1:21" x14ac:dyDescent="0.35">
      <c r="A4252" t="s">
        <v>1320</v>
      </c>
      <c r="B4252" t="s">
        <v>3243</v>
      </c>
      <c r="C4252" t="str">
        <f>SUBSTITUTE(Table1[[#This Row],[Fuel]],", ",",")</f>
        <v>fossil gas: natural gas,fossil liquids: fuel oil</v>
      </c>
      <c r="D4252" t="s">
        <v>3239</v>
      </c>
      <c r="E4252" t="s">
        <v>3275</v>
      </c>
      <c r="H4252" t="s">
        <v>3436</v>
      </c>
      <c r="I4252">
        <v>159</v>
      </c>
      <c r="J4252" t="s">
        <v>3446</v>
      </c>
      <c r="K4252">
        <v>2006</v>
      </c>
      <c r="L4252" t="s">
        <v>29</v>
      </c>
      <c r="M4252" t="s">
        <v>29</v>
      </c>
      <c r="N4252">
        <v>32.258085999999999</v>
      </c>
      <c r="O4252">
        <v>51.527242999999999</v>
      </c>
      <c r="P4252" t="s">
        <v>3522</v>
      </c>
      <c r="Q4252" s="3">
        <f>Table1[[#This Row],[Capacity (MW)]]*0.395*8760*10^-6</f>
        <v>0.55017179999999999</v>
      </c>
      <c r="R4252" s="3" cm="1">
        <f t="array" ref="R4252">AVERAGE(VLOOKUP(_xlfn.TEXTSPLIT(Table1[[#This Row],[Fuel (no space after comma)]], ","), FuelList_Final_EF!$A$2:$B$65, 2, FALSE))</f>
        <v>65.583341148886291</v>
      </c>
      <c r="S4252" s="3">
        <f>Table1[[#This Row],[Generation (TWh)]]*10^9*VLOOKUP(Table1[[#This Row],[Turbine/Engine Technology]],Technology_HR!$A$2:$B$11,2,FALSE)*10^-6</f>
        <v>6057391.5180000002</v>
      </c>
      <c r="T4252" s="5">
        <f>Table1[[#This Row],[Fuel Consumption (mmBtu)]]*Table1[[#This Row],[Emission Factor (kg CO2/ mmBtu)]]*10^3</f>
        <v>397263974397.3642</v>
      </c>
      <c r="U4252" s="3">
        <f>Table1[[#This Row],[Emissions (g CO2)]]/(Table1[[#This Row],[Generation (TWh)]]*10^9)</f>
        <v>722.07258604923811</v>
      </c>
    </row>
    <row r="4253" spans="1:21" x14ac:dyDescent="0.35">
      <c r="A4253" t="s">
        <v>1320</v>
      </c>
      <c r="B4253" t="s">
        <v>3243</v>
      </c>
      <c r="C4253" t="str">
        <f>SUBSTITUTE(Table1[[#This Row],[Fuel]],", ",",")</f>
        <v>fossil gas: natural gas,fossil liquids: fuel oil</v>
      </c>
      <c r="D4253" t="s">
        <v>3239</v>
      </c>
      <c r="E4253" t="s">
        <v>3275</v>
      </c>
      <c r="H4253" t="s">
        <v>3436</v>
      </c>
      <c r="I4253">
        <v>159</v>
      </c>
      <c r="J4253" t="s">
        <v>3446</v>
      </c>
      <c r="K4253">
        <v>2006</v>
      </c>
      <c r="L4253" t="s">
        <v>29</v>
      </c>
      <c r="M4253" t="s">
        <v>29</v>
      </c>
      <c r="N4253">
        <v>32.258085999999999</v>
      </c>
      <c r="O4253">
        <v>51.527242999999999</v>
      </c>
      <c r="P4253" t="s">
        <v>3522</v>
      </c>
      <c r="Q4253" s="3">
        <f>Table1[[#This Row],[Capacity (MW)]]*0.395*8760*10^-6</f>
        <v>0.55017179999999999</v>
      </c>
      <c r="R4253" s="3" cm="1">
        <f t="array" ref="R4253">AVERAGE(VLOOKUP(_xlfn.TEXTSPLIT(Table1[[#This Row],[Fuel (no space after comma)]], ","), FuelList_Final_EF!$A$2:$B$65, 2, FALSE))</f>
        <v>65.583341148886291</v>
      </c>
      <c r="S4253" s="3">
        <f>Table1[[#This Row],[Generation (TWh)]]*10^9*VLOOKUP(Table1[[#This Row],[Turbine/Engine Technology]],Technology_HR!$A$2:$B$11,2,FALSE)*10^-6</f>
        <v>6057391.5180000002</v>
      </c>
      <c r="T4253" s="5">
        <f>Table1[[#This Row],[Fuel Consumption (mmBtu)]]*Table1[[#This Row],[Emission Factor (kg CO2/ mmBtu)]]*10^3</f>
        <v>397263974397.3642</v>
      </c>
      <c r="U4253" s="3">
        <f>Table1[[#This Row],[Emissions (g CO2)]]/(Table1[[#This Row],[Generation (TWh)]]*10^9)</f>
        <v>722.07258604923811</v>
      </c>
    </row>
    <row r="4254" spans="1:21" x14ac:dyDescent="0.35">
      <c r="A4254" t="s">
        <v>1320</v>
      </c>
      <c r="B4254" t="s">
        <v>3243</v>
      </c>
      <c r="C4254" t="str">
        <f>SUBSTITUTE(Table1[[#This Row],[Fuel]],", ",",")</f>
        <v>fossil gas: natural gas,fossil liquids: fuel oil</v>
      </c>
      <c r="D4254" t="s">
        <v>3239</v>
      </c>
      <c r="E4254" t="s">
        <v>3275</v>
      </c>
      <c r="H4254" t="s">
        <v>3436</v>
      </c>
      <c r="I4254">
        <v>159</v>
      </c>
      <c r="J4254" t="s">
        <v>3446</v>
      </c>
      <c r="K4254">
        <v>2007</v>
      </c>
      <c r="L4254" t="s">
        <v>29</v>
      </c>
      <c r="M4254" t="s">
        <v>29</v>
      </c>
      <c r="N4254">
        <v>32.258085999999999</v>
      </c>
      <c r="O4254">
        <v>51.527242999999999</v>
      </c>
      <c r="P4254" t="s">
        <v>3522</v>
      </c>
      <c r="Q4254" s="3">
        <f>Table1[[#This Row],[Capacity (MW)]]*0.395*8760*10^-6</f>
        <v>0.55017179999999999</v>
      </c>
      <c r="R4254" s="3" cm="1">
        <f t="array" ref="R4254">AVERAGE(VLOOKUP(_xlfn.TEXTSPLIT(Table1[[#This Row],[Fuel (no space after comma)]], ","), FuelList_Final_EF!$A$2:$B$65, 2, FALSE))</f>
        <v>65.583341148886291</v>
      </c>
      <c r="S4254" s="3">
        <f>Table1[[#This Row],[Generation (TWh)]]*10^9*VLOOKUP(Table1[[#This Row],[Turbine/Engine Technology]],Technology_HR!$A$2:$B$11,2,FALSE)*10^-6</f>
        <v>6057391.5180000002</v>
      </c>
      <c r="T4254" s="5">
        <f>Table1[[#This Row],[Fuel Consumption (mmBtu)]]*Table1[[#This Row],[Emission Factor (kg CO2/ mmBtu)]]*10^3</f>
        <v>397263974397.3642</v>
      </c>
      <c r="U4254" s="3">
        <f>Table1[[#This Row],[Emissions (g CO2)]]/(Table1[[#This Row],[Generation (TWh)]]*10^9)</f>
        <v>722.07258604923811</v>
      </c>
    </row>
    <row r="4255" spans="1:21" x14ac:dyDescent="0.35">
      <c r="A4255" t="s">
        <v>1321</v>
      </c>
      <c r="B4255" t="s">
        <v>3239</v>
      </c>
      <c r="C4255" t="str">
        <f>SUBSTITUTE(Table1[[#This Row],[Fuel]],", ",",")</f>
        <v>fossil gas: natural gas</v>
      </c>
      <c r="D4255" t="s">
        <v>3239</v>
      </c>
      <c r="H4255" t="s">
        <v>3438</v>
      </c>
      <c r="I4255">
        <v>1000</v>
      </c>
      <c r="J4255" t="s">
        <v>3445</v>
      </c>
      <c r="K4255" t="s">
        <v>29</v>
      </c>
      <c r="L4255" t="s">
        <v>29</v>
      </c>
      <c r="M4255" t="s">
        <v>29</v>
      </c>
      <c r="N4255">
        <v>27.486297</v>
      </c>
      <c r="O4255">
        <v>52.658898999999998</v>
      </c>
      <c r="P4255" t="s">
        <v>3522</v>
      </c>
      <c r="Q4255" s="3">
        <f>Table1[[#This Row],[Capacity (MW)]]*0.395*8760*10^-6</f>
        <v>3.4601999999999999</v>
      </c>
      <c r="R4255" s="3" cm="1">
        <f t="array" ref="R4255">AVERAGE(VLOOKUP(_xlfn.TEXTSPLIT(Table1[[#This Row],[Fuel (no space after comma)]], ","), FuelList_Final_EF!$A$2:$B$65, 2, FALSE))</f>
        <v>53.06</v>
      </c>
      <c r="S4255" s="3">
        <f>Table1[[#This Row],[Generation (TWh)]]*10^9*VLOOKUP(Table1[[#This Row],[Turbine/Engine Technology]],Technology_HR!$A$2:$B$11,2,FALSE)*10^-6</f>
        <v>26121049.799999997</v>
      </c>
      <c r="T4255" s="5">
        <f>Table1[[#This Row],[Fuel Consumption (mmBtu)]]*Table1[[#This Row],[Emission Factor (kg CO2/ mmBtu)]]*10^3</f>
        <v>1385982902388</v>
      </c>
      <c r="U4255" s="3">
        <f>Table1[[#This Row],[Emissions (g CO2)]]/(Table1[[#This Row],[Generation (TWh)]]*10^9)</f>
        <v>400.54993999999999</v>
      </c>
    </row>
    <row r="4256" spans="1:21" x14ac:dyDescent="0.35">
      <c r="A4256" t="s">
        <v>1321</v>
      </c>
      <c r="B4256" t="s">
        <v>3240</v>
      </c>
      <c r="C4256" t="str">
        <f>SUBSTITUTE(Table1[[#This Row],[Fuel]],", ",",")</f>
        <v>fossil gas: natural gas,fossil liquids: diesel</v>
      </c>
      <c r="D4256" t="s">
        <v>3239</v>
      </c>
      <c r="E4256" t="s">
        <v>3258</v>
      </c>
      <c r="H4256" t="s">
        <v>3438</v>
      </c>
      <c r="I4256">
        <v>474</v>
      </c>
      <c r="J4256" t="s">
        <v>3446</v>
      </c>
      <c r="K4256">
        <v>2008</v>
      </c>
      <c r="L4256" t="s">
        <v>29</v>
      </c>
      <c r="M4256" t="s">
        <v>29</v>
      </c>
      <c r="N4256">
        <v>27.486297</v>
      </c>
      <c r="O4256">
        <v>52.658898999999998</v>
      </c>
      <c r="P4256" t="s">
        <v>3522</v>
      </c>
      <c r="Q4256" s="3">
        <f>Table1[[#This Row],[Capacity (MW)]]*0.395*8760*10^-6</f>
        <v>1.6401348</v>
      </c>
      <c r="R4256" s="3" cm="1">
        <f t="array" ref="R4256">AVERAGE(VLOOKUP(_xlfn.TEXTSPLIT(Table1[[#This Row],[Fuel (no space after comma)]], ","), FuelList_Final_EF!$A$2:$B$65, 2, FALSE))</f>
        <v>65.583341148886291</v>
      </c>
      <c r="S4256" s="3">
        <f>Table1[[#This Row],[Generation (TWh)]]*10^9*VLOOKUP(Table1[[#This Row],[Turbine/Engine Technology]],Technology_HR!$A$2:$B$11,2,FALSE)*10^-6</f>
        <v>12381377.6052</v>
      </c>
      <c r="T4256" s="5">
        <f>Table1[[#This Row],[Fuel Consumption (mmBtu)]]*Table1[[#This Row],[Emission Factor (kg CO2/ mmBtu)]]*10^3</f>
        <v>812012111375.01245</v>
      </c>
      <c r="U4256" s="3">
        <f>Table1[[#This Row],[Emissions (g CO2)]]/(Table1[[#This Row],[Generation (TWh)]]*10^9)</f>
        <v>495.08864233294264</v>
      </c>
    </row>
    <row r="4257" spans="1:21" x14ac:dyDescent="0.35">
      <c r="A4257" t="s">
        <v>1321</v>
      </c>
      <c r="B4257" t="s">
        <v>3240</v>
      </c>
      <c r="C4257" t="str">
        <f>SUBSTITUTE(Table1[[#This Row],[Fuel]],", ",",")</f>
        <v>fossil gas: natural gas,fossil liquids: diesel</v>
      </c>
      <c r="D4257" t="s">
        <v>3239</v>
      </c>
      <c r="E4257" t="s">
        <v>3258</v>
      </c>
      <c r="H4257" t="s">
        <v>3436</v>
      </c>
      <c r="I4257">
        <v>474</v>
      </c>
      <c r="J4257" t="s">
        <v>3446</v>
      </c>
      <c r="K4257">
        <v>2023</v>
      </c>
      <c r="L4257" t="s">
        <v>29</v>
      </c>
      <c r="M4257" t="s">
        <v>29</v>
      </c>
      <c r="N4257">
        <v>27.486297</v>
      </c>
      <c r="O4257">
        <v>52.658898999999998</v>
      </c>
      <c r="P4257" t="s">
        <v>3522</v>
      </c>
      <c r="Q4257" s="3">
        <f>Table1[[#This Row],[Capacity (MW)]]*0.395*8760*10^-6</f>
        <v>1.6401348</v>
      </c>
      <c r="R4257" s="3" cm="1">
        <f t="array" ref="R4257">AVERAGE(VLOOKUP(_xlfn.TEXTSPLIT(Table1[[#This Row],[Fuel (no space after comma)]], ","), FuelList_Final_EF!$A$2:$B$65, 2, FALSE))</f>
        <v>65.583341148886291</v>
      </c>
      <c r="S4257" s="3">
        <f>Table1[[#This Row],[Generation (TWh)]]*10^9*VLOOKUP(Table1[[#This Row],[Turbine/Engine Technology]],Technology_HR!$A$2:$B$11,2,FALSE)*10^-6</f>
        <v>18057884.147999998</v>
      </c>
      <c r="T4257" s="5">
        <f>Table1[[#This Row],[Fuel Consumption (mmBtu)]]*Table1[[#This Row],[Emission Factor (kg CO2/ mmBtu)]]*10^3</f>
        <v>1184296376505.3496</v>
      </c>
      <c r="U4257" s="3">
        <f>Table1[[#This Row],[Emissions (g CO2)]]/(Table1[[#This Row],[Generation (TWh)]]*10^9)</f>
        <v>722.07258604923788</v>
      </c>
    </row>
    <row r="4258" spans="1:21" x14ac:dyDescent="0.35">
      <c r="A4258" t="s">
        <v>1321</v>
      </c>
      <c r="B4258" t="s">
        <v>3240</v>
      </c>
      <c r="C4258" t="str">
        <f>SUBSTITUTE(Table1[[#This Row],[Fuel]],", ",",")</f>
        <v>fossil gas: natural gas,fossil liquids: diesel</v>
      </c>
      <c r="D4258" t="s">
        <v>3239</v>
      </c>
      <c r="E4258" t="s">
        <v>3258</v>
      </c>
      <c r="H4258" t="s">
        <v>3436</v>
      </c>
      <c r="I4258">
        <v>157</v>
      </c>
      <c r="J4258" t="s">
        <v>3446</v>
      </c>
      <c r="K4258">
        <v>2009</v>
      </c>
      <c r="L4258" t="s">
        <v>29</v>
      </c>
      <c r="M4258" t="s">
        <v>29</v>
      </c>
      <c r="N4258">
        <v>27.486297</v>
      </c>
      <c r="O4258">
        <v>52.658898999999998</v>
      </c>
      <c r="P4258" t="s">
        <v>3522</v>
      </c>
      <c r="Q4258" s="3">
        <f>Table1[[#This Row],[Capacity (MW)]]*0.395*8760*10^-6</f>
        <v>0.54325140000000005</v>
      </c>
      <c r="R4258" s="3" cm="1">
        <f t="array" ref="R4258">AVERAGE(VLOOKUP(_xlfn.TEXTSPLIT(Table1[[#This Row],[Fuel (no space after comma)]], ","), FuelList_Final_EF!$A$2:$B$65, 2, FALSE))</f>
        <v>65.583341148886291</v>
      </c>
      <c r="S4258" s="3">
        <f>Table1[[#This Row],[Generation (TWh)]]*10^9*VLOOKUP(Table1[[#This Row],[Turbine/Engine Technology]],Technology_HR!$A$2:$B$11,2,FALSE)*10^-6</f>
        <v>5981197.9139999999</v>
      </c>
      <c r="T4258" s="5">
        <f>Table1[[#This Row],[Fuel Consumption (mmBtu)]]*Table1[[#This Row],[Emission Factor (kg CO2/ mmBtu)]]*10^3</f>
        <v>392266943272.86908</v>
      </c>
      <c r="U4258" s="3">
        <f>Table1[[#This Row],[Emissions (g CO2)]]/(Table1[[#This Row],[Generation (TWh)]]*10^9)</f>
        <v>722.07258604923811</v>
      </c>
    </row>
    <row r="4259" spans="1:21" x14ac:dyDescent="0.35">
      <c r="A4259" t="s">
        <v>1321</v>
      </c>
      <c r="B4259" t="s">
        <v>3240</v>
      </c>
      <c r="C4259" t="str">
        <f>SUBSTITUTE(Table1[[#This Row],[Fuel]],", ",",")</f>
        <v>fossil gas: natural gas,fossil liquids: diesel</v>
      </c>
      <c r="D4259" t="s">
        <v>3239</v>
      </c>
      <c r="E4259" t="s">
        <v>3258</v>
      </c>
      <c r="H4259" t="s">
        <v>3436</v>
      </c>
      <c r="I4259">
        <v>157</v>
      </c>
      <c r="J4259" t="s">
        <v>3446</v>
      </c>
      <c r="K4259">
        <v>2009</v>
      </c>
      <c r="L4259" t="s">
        <v>29</v>
      </c>
      <c r="M4259" t="s">
        <v>29</v>
      </c>
      <c r="N4259">
        <v>27.486297</v>
      </c>
      <c r="O4259">
        <v>52.658898999999998</v>
      </c>
      <c r="P4259" t="s">
        <v>3522</v>
      </c>
      <c r="Q4259" s="3">
        <f>Table1[[#This Row],[Capacity (MW)]]*0.395*8760*10^-6</f>
        <v>0.54325140000000005</v>
      </c>
      <c r="R4259" s="3" cm="1">
        <f t="array" ref="R4259">AVERAGE(VLOOKUP(_xlfn.TEXTSPLIT(Table1[[#This Row],[Fuel (no space after comma)]], ","), FuelList_Final_EF!$A$2:$B$65, 2, FALSE))</f>
        <v>65.583341148886291</v>
      </c>
      <c r="S4259" s="3">
        <f>Table1[[#This Row],[Generation (TWh)]]*10^9*VLOOKUP(Table1[[#This Row],[Turbine/Engine Technology]],Technology_HR!$A$2:$B$11,2,FALSE)*10^-6</f>
        <v>5981197.9139999999</v>
      </c>
      <c r="T4259" s="5">
        <f>Table1[[#This Row],[Fuel Consumption (mmBtu)]]*Table1[[#This Row],[Emission Factor (kg CO2/ mmBtu)]]*10^3</f>
        <v>392266943272.86908</v>
      </c>
      <c r="U4259" s="3">
        <f>Table1[[#This Row],[Emissions (g CO2)]]/(Table1[[#This Row],[Generation (TWh)]]*10^9)</f>
        <v>722.07258604923811</v>
      </c>
    </row>
    <row r="4260" spans="1:21" x14ac:dyDescent="0.35">
      <c r="A4260" t="s">
        <v>1321</v>
      </c>
      <c r="B4260" t="s">
        <v>3249</v>
      </c>
      <c r="C4260" t="str">
        <f>SUBSTITUTE(Table1[[#This Row],[Fuel]],", ",",")</f>
        <v>fossil gas: waste heat from natural gas</v>
      </c>
      <c r="D4260" t="s">
        <v>3249</v>
      </c>
      <c r="H4260" t="s">
        <v>3440</v>
      </c>
      <c r="I4260">
        <v>160</v>
      </c>
      <c r="J4260" t="s">
        <v>3449</v>
      </c>
      <c r="K4260" t="s">
        <v>29</v>
      </c>
      <c r="L4260" t="s">
        <v>29</v>
      </c>
      <c r="M4260" t="s">
        <v>29</v>
      </c>
      <c r="N4260">
        <v>27.486297</v>
      </c>
      <c r="O4260">
        <v>52.658898999999998</v>
      </c>
      <c r="P4260" t="s">
        <v>3522</v>
      </c>
      <c r="Q4260" s="3">
        <f>Table1[[#This Row],[Capacity (MW)]]*0.395*8760*10^-6</f>
        <v>0.55363200000000001</v>
      </c>
      <c r="R4260" s="3" cm="1">
        <f t="array" ref="R4260">AVERAGE(VLOOKUP(_xlfn.TEXTSPLIT(Table1[[#This Row],[Fuel (no space after comma)]], ","), FuelList_Final_EF!$A$2:$B$65, 2, FALSE))</f>
        <v>66.33</v>
      </c>
      <c r="S4260" s="3">
        <f>Table1[[#This Row],[Generation (TWh)]]*10^9*VLOOKUP(Table1[[#This Row],[Turbine/Engine Technology]],Technology_HR!$A$2:$B$11,2,FALSE)*10^-6</f>
        <v>5694105.1200000001</v>
      </c>
      <c r="T4260" s="5">
        <f>Table1[[#This Row],[Fuel Consumption (mmBtu)]]*Table1[[#This Row],[Emission Factor (kg CO2/ mmBtu)]]*10^3</f>
        <v>377689992609.60004</v>
      </c>
      <c r="U4260" s="3">
        <f>Table1[[#This Row],[Emissions (g CO2)]]/(Table1[[#This Row],[Generation (TWh)]]*10^9)</f>
        <v>682.20405000000005</v>
      </c>
    </row>
    <row r="4261" spans="1:21" x14ac:dyDescent="0.35">
      <c r="A4261" t="s">
        <v>1322</v>
      </c>
      <c r="B4261" t="s">
        <v>3240</v>
      </c>
      <c r="C4261" t="str">
        <f>SUBSTITUTE(Table1[[#This Row],[Fuel]],", ",",")</f>
        <v>fossil gas: natural gas,fossil liquids: diesel</v>
      </c>
      <c r="D4261" t="s">
        <v>3239</v>
      </c>
      <c r="E4261" t="s">
        <v>3258</v>
      </c>
      <c r="H4261" t="s">
        <v>3438</v>
      </c>
      <c r="I4261">
        <v>484</v>
      </c>
      <c r="J4261" t="s">
        <v>3446</v>
      </c>
      <c r="K4261">
        <v>2017</v>
      </c>
      <c r="L4261" t="s">
        <v>29</v>
      </c>
      <c r="M4261" t="s">
        <v>29</v>
      </c>
      <c r="N4261">
        <v>31.951231</v>
      </c>
      <c r="O4261">
        <v>54.092925999999999</v>
      </c>
      <c r="P4261" t="s">
        <v>3522</v>
      </c>
      <c r="Q4261" s="3">
        <f>Table1[[#This Row],[Capacity (MW)]]*0.395*8760*10^-6</f>
        <v>1.6747368</v>
      </c>
      <c r="R4261" s="3" cm="1">
        <f t="array" ref="R4261">AVERAGE(VLOOKUP(_xlfn.TEXTSPLIT(Table1[[#This Row],[Fuel (no space after comma)]], ","), FuelList_Final_EF!$A$2:$B$65, 2, FALSE))</f>
        <v>65.583341148886291</v>
      </c>
      <c r="S4261" s="3">
        <f>Table1[[#This Row],[Generation (TWh)]]*10^9*VLOOKUP(Table1[[#This Row],[Turbine/Engine Technology]],Technology_HR!$A$2:$B$11,2,FALSE)*10^-6</f>
        <v>12642588.1032</v>
      </c>
      <c r="T4261" s="5">
        <f>Table1[[#This Row],[Fuel Consumption (mmBtu)]]*Table1[[#This Row],[Emission Factor (kg CO2/ mmBtu)]]*10^3</f>
        <v>829143168577.01685</v>
      </c>
      <c r="U4261" s="3">
        <f>Table1[[#This Row],[Emissions (g CO2)]]/(Table1[[#This Row],[Generation (TWh)]]*10^9)</f>
        <v>495.08864233294264</v>
      </c>
    </row>
    <row r="4262" spans="1:21" x14ac:dyDescent="0.35">
      <c r="A4262" t="s">
        <v>1323</v>
      </c>
      <c r="B4262" t="s">
        <v>3243</v>
      </c>
      <c r="C4262" t="str">
        <f>SUBSTITUTE(Table1[[#This Row],[Fuel]],", ",",")</f>
        <v>fossil gas: natural gas,fossil liquids: fuel oil</v>
      </c>
      <c r="D4262" t="s">
        <v>3239</v>
      </c>
      <c r="E4262" t="s">
        <v>3275</v>
      </c>
      <c r="H4262" t="s">
        <v>3440</v>
      </c>
      <c r="I4262">
        <v>368</v>
      </c>
      <c r="J4262" t="s">
        <v>3446</v>
      </c>
      <c r="K4262">
        <v>1986</v>
      </c>
      <c r="L4262" t="s">
        <v>29</v>
      </c>
      <c r="M4262" t="s">
        <v>29</v>
      </c>
      <c r="N4262">
        <v>38.009300000000003</v>
      </c>
      <c r="O4262">
        <v>46.098100000000002</v>
      </c>
      <c r="P4262" t="s">
        <v>3522</v>
      </c>
      <c r="Q4262" s="3">
        <f>Table1[[#This Row],[Capacity (MW)]]*0.395*8760*10^-6</f>
        <v>1.2733536000000001</v>
      </c>
      <c r="R4262" s="3" cm="1">
        <f t="array" ref="R4262">AVERAGE(VLOOKUP(_xlfn.TEXTSPLIT(Table1[[#This Row],[Fuel (no space after comma)]], ","), FuelList_Final_EF!$A$2:$B$65, 2, FALSE))</f>
        <v>65.583341148886291</v>
      </c>
      <c r="S4262" s="3">
        <f>Table1[[#This Row],[Generation (TWh)]]*10^9*VLOOKUP(Table1[[#This Row],[Turbine/Engine Technology]],Technology_HR!$A$2:$B$11,2,FALSE)*10^-6</f>
        <v>13096441.775999999</v>
      </c>
      <c r="T4262" s="5">
        <f>Table1[[#This Row],[Fuel Consumption (mmBtu)]]*Table1[[#This Row],[Emission Factor (kg CO2/ mmBtu)]]*10^3</f>
        <v>858908408831.9342</v>
      </c>
      <c r="U4262" s="3">
        <f>Table1[[#This Row],[Emissions (g CO2)]]/(Table1[[#This Row],[Generation (TWh)]]*10^9)</f>
        <v>674.52466371629544</v>
      </c>
    </row>
    <row r="4263" spans="1:21" x14ac:dyDescent="0.35">
      <c r="A4263" t="s">
        <v>1323</v>
      </c>
      <c r="B4263" t="s">
        <v>3243</v>
      </c>
      <c r="C4263" t="str">
        <f>SUBSTITUTE(Table1[[#This Row],[Fuel]],", ",",")</f>
        <v>fossil gas: natural gas,fossil liquids: fuel oil</v>
      </c>
      <c r="D4263" t="s">
        <v>3239</v>
      </c>
      <c r="E4263" t="s">
        <v>3275</v>
      </c>
      <c r="H4263" t="s">
        <v>3440</v>
      </c>
      <c r="I4263">
        <v>368</v>
      </c>
      <c r="J4263" t="s">
        <v>3446</v>
      </c>
      <c r="K4263">
        <v>1989</v>
      </c>
      <c r="L4263" t="s">
        <v>29</v>
      </c>
      <c r="M4263" t="s">
        <v>29</v>
      </c>
      <c r="N4263">
        <v>38.009300000000003</v>
      </c>
      <c r="O4263">
        <v>46.098100000000002</v>
      </c>
      <c r="P4263" t="s">
        <v>3522</v>
      </c>
      <c r="Q4263" s="3">
        <f>Table1[[#This Row],[Capacity (MW)]]*0.395*8760*10^-6</f>
        <v>1.2733536000000001</v>
      </c>
      <c r="R4263" s="3" cm="1">
        <f t="array" ref="R4263">AVERAGE(VLOOKUP(_xlfn.TEXTSPLIT(Table1[[#This Row],[Fuel (no space after comma)]], ","), FuelList_Final_EF!$A$2:$B$65, 2, FALSE))</f>
        <v>65.583341148886291</v>
      </c>
      <c r="S4263" s="3">
        <f>Table1[[#This Row],[Generation (TWh)]]*10^9*VLOOKUP(Table1[[#This Row],[Turbine/Engine Technology]],Technology_HR!$A$2:$B$11,2,FALSE)*10^-6</f>
        <v>13096441.775999999</v>
      </c>
      <c r="T4263" s="5">
        <f>Table1[[#This Row],[Fuel Consumption (mmBtu)]]*Table1[[#This Row],[Emission Factor (kg CO2/ mmBtu)]]*10^3</f>
        <v>858908408831.9342</v>
      </c>
      <c r="U4263" s="3">
        <f>Table1[[#This Row],[Emissions (g CO2)]]/(Table1[[#This Row],[Generation (TWh)]]*10^9)</f>
        <v>674.52466371629544</v>
      </c>
    </row>
    <row r="4264" spans="1:21" x14ac:dyDescent="0.35">
      <c r="A4264" t="s">
        <v>29</v>
      </c>
      <c r="B4264" t="s">
        <v>3239</v>
      </c>
      <c r="C4264" t="str">
        <f>SUBSTITUTE(Table1[[#This Row],[Fuel]],", ",",")</f>
        <v>fossil gas: natural gas</v>
      </c>
      <c r="D4264" t="s">
        <v>3239</v>
      </c>
      <c r="H4264" t="s">
        <v>3438</v>
      </c>
      <c r="I4264">
        <v>520</v>
      </c>
      <c r="J4264" t="s">
        <v>3449</v>
      </c>
      <c r="K4264" t="s">
        <v>29</v>
      </c>
      <c r="L4264" t="s">
        <v>29</v>
      </c>
      <c r="M4264" t="s">
        <v>29</v>
      </c>
      <c r="N4264">
        <v>31.300435</v>
      </c>
      <c r="O4264">
        <v>48.839646999999999</v>
      </c>
      <c r="P4264" t="s">
        <v>3522</v>
      </c>
      <c r="Q4264" s="3">
        <f>Table1[[#This Row],[Capacity (MW)]]*0.395*8760*10^-6</f>
        <v>1.799304</v>
      </c>
      <c r="R4264" s="3" cm="1">
        <f t="array" ref="R4264">AVERAGE(VLOOKUP(_xlfn.TEXTSPLIT(Table1[[#This Row],[Fuel (no space after comma)]], ","), FuelList_Final_EF!$A$2:$B$65, 2, FALSE))</f>
        <v>53.06</v>
      </c>
      <c r="S4264" s="3">
        <f>Table1[[#This Row],[Generation (TWh)]]*10^9*VLOOKUP(Table1[[#This Row],[Turbine/Engine Technology]],Technology_HR!$A$2:$B$11,2,FALSE)*10^-6</f>
        <v>13582945.896</v>
      </c>
      <c r="T4264" s="5">
        <f>Table1[[#This Row],[Fuel Consumption (mmBtu)]]*Table1[[#This Row],[Emission Factor (kg CO2/ mmBtu)]]*10^3</f>
        <v>720711109241.76001</v>
      </c>
      <c r="U4264" s="3">
        <f>Table1[[#This Row],[Emissions (g CO2)]]/(Table1[[#This Row],[Generation (TWh)]]*10^9)</f>
        <v>400.54993999999999</v>
      </c>
    </row>
    <row r="4265" spans="1:21" x14ac:dyDescent="0.35">
      <c r="A4265" t="s">
        <v>1324</v>
      </c>
      <c r="B4265" t="s">
        <v>3239</v>
      </c>
      <c r="C4265" t="str">
        <f>SUBSTITUTE(Table1[[#This Row],[Fuel]],", ",",")</f>
        <v>fossil gas: natural gas</v>
      </c>
      <c r="D4265" t="s">
        <v>3239</v>
      </c>
      <c r="H4265" t="s">
        <v>3436</v>
      </c>
      <c r="I4265">
        <v>162</v>
      </c>
      <c r="J4265" t="s">
        <v>3446</v>
      </c>
      <c r="K4265">
        <v>2010</v>
      </c>
      <c r="L4265" t="s">
        <v>29</v>
      </c>
      <c r="M4265" t="s">
        <v>29</v>
      </c>
      <c r="N4265">
        <v>27.760306</v>
      </c>
      <c r="O4265">
        <v>52.140439999999998</v>
      </c>
      <c r="P4265" t="s">
        <v>3522</v>
      </c>
      <c r="Q4265" s="3">
        <f>Table1[[#This Row],[Capacity (MW)]]*0.395*8760*10^-6</f>
        <v>0.56055239999999995</v>
      </c>
      <c r="R4265" s="3" cm="1">
        <f t="array" ref="R4265">AVERAGE(VLOOKUP(_xlfn.TEXTSPLIT(Table1[[#This Row],[Fuel (no space after comma)]], ","), FuelList_Final_EF!$A$2:$B$65, 2, FALSE))</f>
        <v>53.06</v>
      </c>
      <c r="S4265" s="3">
        <f>Table1[[#This Row],[Generation (TWh)]]*10^9*VLOOKUP(Table1[[#This Row],[Turbine/Engine Technology]],Technology_HR!$A$2:$B$11,2,FALSE)*10^-6</f>
        <v>6171681.9239999996</v>
      </c>
      <c r="T4265" s="5">
        <f>Table1[[#This Row],[Fuel Consumption (mmBtu)]]*Table1[[#This Row],[Emission Factor (kg CO2/ mmBtu)]]*10^3</f>
        <v>327469442887.43994</v>
      </c>
      <c r="U4265" s="3">
        <f>Table1[[#This Row],[Emissions (g CO2)]]/(Table1[[#This Row],[Generation (TWh)]]*10^9)</f>
        <v>584.1905999999999</v>
      </c>
    </row>
    <row r="4266" spans="1:21" x14ac:dyDescent="0.35">
      <c r="A4266" t="s">
        <v>1324</v>
      </c>
      <c r="B4266" t="s">
        <v>3239</v>
      </c>
      <c r="C4266" t="str">
        <f>SUBSTITUTE(Table1[[#This Row],[Fuel]],", ",",")</f>
        <v>fossil gas: natural gas</v>
      </c>
      <c r="D4266" t="s">
        <v>3239</v>
      </c>
      <c r="H4266" t="s">
        <v>3436</v>
      </c>
      <c r="I4266">
        <v>162</v>
      </c>
      <c r="J4266" t="s">
        <v>3446</v>
      </c>
      <c r="K4266">
        <v>2010</v>
      </c>
      <c r="L4266" t="s">
        <v>29</v>
      </c>
      <c r="M4266" t="s">
        <v>29</v>
      </c>
      <c r="N4266">
        <v>27.760306</v>
      </c>
      <c r="O4266">
        <v>52.140439999999998</v>
      </c>
      <c r="P4266" t="s">
        <v>3522</v>
      </c>
      <c r="Q4266" s="3">
        <f>Table1[[#This Row],[Capacity (MW)]]*0.395*8760*10^-6</f>
        <v>0.56055239999999995</v>
      </c>
      <c r="R4266" s="3" cm="1">
        <f t="array" ref="R4266">AVERAGE(VLOOKUP(_xlfn.TEXTSPLIT(Table1[[#This Row],[Fuel (no space after comma)]], ","), FuelList_Final_EF!$A$2:$B$65, 2, FALSE))</f>
        <v>53.06</v>
      </c>
      <c r="S4266" s="3">
        <f>Table1[[#This Row],[Generation (TWh)]]*10^9*VLOOKUP(Table1[[#This Row],[Turbine/Engine Technology]],Technology_HR!$A$2:$B$11,2,FALSE)*10^-6</f>
        <v>6171681.9239999996</v>
      </c>
      <c r="T4266" s="5">
        <f>Table1[[#This Row],[Fuel Consumption (mmBtu)]]*Table1[[#This Row],[Emission Factor (kg CO2/ mmBtu)]]*10^3</f>
        <v>327469442887.43994</v>
      </c>
      <c r="U4266" s="3">
        <f>Table1[[#This Row],[Emissions (g CO2)]]/(Table1[[#This Row],[Generation (TWh)]]*10^9)</f>
        <v>584.1905999999999</v>
      </c>
    </row>
    <row r="4267" spans="1:21" x14ac:dyDescent="0.35">
      <c r="A4267" t="s">
        <v>1324</v>
      </c>
      <c r="B4267" t="s">
        <v>3239</v>
      </c>
      <c r="C4267" t="str">
        <f>SUBSTITUTE(Table1[[#This Row],[Fuel]],", ",",")</f>
        <v>fossil gas: natural gas</v>
      </c>
      <c r="D4267" t="s">
        <v>3239</v>
      </c>
      <c r="H4267" t="s">
        <v>3436</v>
      </c>
      <c r="I4267">
        <v>162</v>
      </c>
      <c r="J4267" t="s">
        <v>3446</v>
      </c>
      <c r="K4267">
        <v>2022</v>
      </c>
      <c r="L4267" t="s">
        <v>29</v>
      </c>
      <c r="M4267" t="s">
        <v>29</v>
      </c>
      <c r="N4267">
        <v>27.760306</v>
      </c>
      <c r="O4267">
        <v>52.140439999999998</v>
      </c>
      <c r="P4267" t="s">
        <v>3522</v>
      </c>
      <c r="Q4267" s="3">
        <f>Table1[[#This Row],[Capacity (MW)]]*0.395*8760*10^-6</f>
        <v>0.56055239999999995</v>
      </c>
      <c r="R4267" s="3" cm="1">
        <f t="array" ref="R4267">AVERAGE(VLOOKUP(_xlfn.TEXTSPLIT(Table1[[#This Row],[Fuel (no space after comma)]], ","), FuelList_Final_EF!$A$2:$B$65, 2, FALSE))</f>
        <v>53.06</v>
      </c>
      <c r="S4267" s="3">
        <f>Table1[[#This Row],[Generation (TWh)]]*10^9*VLOOKUP(Table1[[#This Row],[Turbine/Engine Technology]],Technology_HR!$A$2:$B$11,2,FALSE)*10^-6</f>
        <v>6171681.9239999996</v>
      </c>
      <c r="T4267" s="5">
        <f>Table1[[#This Row],[Fuel Consumption (mmBtu)]]*Table1[[#This Row],[Emission Factor (kg CO2/ mmBtu)]]*10^3</f>
        <v>327469442887.43994</v>
      </c>
      <c r="U4267" s="3">
        <f>Table1[[#This Row],[Emissions (g CO2)]]/(Table1[[#This Row],[Generation (TWh)]]*10^9)</f>
        <v>584.1905999999999</v>
      </c>
    </row>
    <row r="4268" spans="1:21" x14ac:dyDescent="0.35">
      <c r="A4268" t="s">
        <v>1324</v>
      </c>
      <c r="B4268" t="s">
        <v>3239</v>
      </c>
      <c r="C4268" t="str">
        <f>SUBSTITUTE(Table1[[#This Row],[Fuel]],", ",",")</f>
        <v>fossil gas: natural gas</v>
      </c>
      <c r="D4268" t="s">
        <v>3239</v>
      </c>
      <c r="H4268" t="s">
        <v>3436</v>
      </c>
      <c r="I4268">
        <v>162</v>
      </c>
      <c r="J4268" t="s">
        <v>3446</v>
      </c>
      <c r="K4268">
        <v>2022</v>
      </c>
      <c r="L4268" t="s">
        <v>29</v>
      </c>
      <c r="M4268" t="s">
        <v>29</v>
      </c>
      <c r="N4268">
        <v>27.760306</v>
      </c>
      <c r="O4268">
        <v>52.140439999999998</v>
      </c>
      <c r="P4268" t="s">
        <v>3522</v>
      </c>
      <c r="Q4268" s="3">
        <f>Table1[[#This Row],[Capacity (MW)]]*0.395*8760*10^-6</f>
        <v>0.56055239999999995</v>
      </c>
      <c r="R4268" s="3" cm="1">
        <f t="array" ref="R4268">AVERAGE(VLOOKUP(_xlfn.TEXTSPLIT(Table1[[#This Row],[Fuel (no space after comma)]], ","), FuelList_Final_EF!$A$2:$B$65, 2, FALSE))</f>
        <v>53.06</v>
      </c>
      <c r="S4268" s="3">
        <f>Table1[[#This Row],[Generation (TWh)]]*10^9*VLOOKUP(Table1[[#This Row],[Turbine/Engine Technology]],Technology_HR!$A$2:$B$11,2,FALSE)*10^-6</f>
        <v>6171681.9239999996</v>
      </c>
      <c r="T4268" s="5">
        <f>Table1[[#This Row],[Fuel Consumption (mmBtu)]]*Table1[[#This Row],[Emission Factor (kg CO2/ mmBtu)]]*10^3</f>
        <v>327469442887.43994</v>
      </c>
      <c r="U4268" s="3">
        <f>Table1[[#This Row],[Emissions (g CO2)]]/(Table1[[#This Row],[Generation (TWh)]]*10^9)</f>
        <v>584.1905999999999</v>
      </c>
    </row>
    <row r="4269" spans="1:21" x14ac:dyDescent="0.35">
      <c r="A4269" t="s">
        <v>1324</v>
      </c>
      <c r="B4269" t="s">
        <v>3239</v>
      </c>
      <c r="C4269" t="str">
        <f>SUBSTITUTE(Table1[[#This Row],[Fuel]],", ",",")</f>
        <v>fossil gas: natural gas</v>
      </c>
      <c r="D4269" t="s">
        <v>3239</v>
      </c>
      <c r="H4269" t="s">
        <v>3436</v>
      </c>
      <c r="I4269">
        <v>162</v>
      </c>
      <c r="J4269" t="s">
        <v>3446</v>
      </c>
      <c r="K4269">
        <v>2022</v>
      </c>
      <c r="L4269" t="s">
        <v>29</v>
      </c>
      <c r="M4269" t="s">
        <v>29</v>
      </c>
      <c r="N4269">
        <v>27.760306</v>
      </c>
      <c r="O4269">
        <v>52.140439999999998</v>
      </c>
      <c r="P4269" t="s">
        <v>3522</v>
      </c>
      <c r="Q4269" s="3">
        <f>Table1[[#This Row],[Capacity (MW)]]*0.395*8760*10^-6</f>
        <v>0.56055239999999995</v>
      </c>
      <c r="R4269" s="3" cm="1">
        <f t="array" ref="R4269">AVERAGE(VLOOKUP(_xlfn.TEXTSPLIT(Table1[[#This Row],[Fuel (no space after comma)]], ","), FuelList_Final_EF!$A$2:$B$65, 2, FALSE))</f>
        <v>53.06</v>
      </c>
      <c r="S4269" s="3">
        <f>Table1[[#This Row],[Generation (TWh)]]*10^9*VLOOKUP(Table1[[#This Row],[Turbine/Engine Technology]],Technology_HR!$A$2:$B$11,2,FALSE)*10^-6</f>
        <v>6171681.9239999996</v>
      </c>
      <c r="T4269" s="5">
        <f>Table1[[#This Row],[Fuel Consumption (mmBtu)]]*Table1[[#This Row],[Emission Factor (kg CO2/ mmBtu)]]*10^3</f>
        <v>327469442887.43994</v>
      </c>
      <c r="U4269" s="3">
        <f>Table1[[#This Row],[Emissions (g CO2)]]/(Table1[[#This Row],[Generation (TWh)]]*10^9)</f>
        <v>584.1905999999999</v>
      </c>
    </row>
    <row r="4270" spans="1:21" x14ac:dyDescent="0.35">
      <c r="A4270" t="s">
        <v>1324</v>
      </c>
      <c r="B4270" t="s">
        <v>3249</v>
      </c>
      <c r="C4270" t="str">
        <f>SUBSTITUTE(Table1[[#This Row],[Fuel]],", ",",")</f>
        <v>fossil gas: waste heat from natural gas</v>
      </c>
      <c r="D4270" t="s">
        <v>3249</v>
      </c>
      <c r="H4270" t="s">
        <v>3440</v>
      </c>
      <c r="I4270">
        <v>160</v>
      </c>
      <c r="J4270" t="s">
        <v>3447</v>
      </c>
      <c r="K4270">
        <v>2028</v>
      </c>
      <c r="L4270" t="s">
        <v>29</v>
      </c>
      <c r="M4270" t="s">
        <v>29</v>
      </c>
      <c r="N4270">
        <v>27.760306</v>
      </c>
      <c r="O4270">
        <v>52.140439999999998</v>
      </c>
      <c r="P4270" t="s">
        <v>3522</v>
      </c>
      <c r="Q4270" s="3">
        <f>Table1[[#This Row],[Capacity (MW)]]*0.395*8760*10^-6</f>
        <v>0.55363200000000001</v>
      </c>
      <c r="R4270" s="3" cm="1">
        <f t="array" ref="R4270">AVERAGE(VLOOKUP(_xlfn.TEXTSPLIT(Table1[[#This Row],[Fuel (no space after comma)]], ","), FuelList_Final_EF!$A$2:$B$65, 2, FALSE))</f>
        <v>66.33</v>
      </c>
      <c r="S4270" s="3">
        <f>Table1[[#This Row],[Generation (TWh)]]*10^9*VLOOKUP(Table1[[#This Row],[Turbine/Engine Technology]],Technology_HR!$A$2:$B$11,2,FALSE)*10^-6</f>
        <v>5694105.1200000001</v>
      </c>
      <c r="T4270" s="5">
        <f>Table1[[#This Row],[Fuel Consumption (mmBtu)]]*Table1[[#This Row],[Emission Factor (kg CO2/ mmBtu)]]*10^3</f>
        <v>377689992609.60004</v>
      </c>
      <c r="U4270" s="3">
        <f>Table1[[#This Row],[Emissions (g CO2)]]/(Table1[[#This Row],[Generation (TWh)]]*10^9)</f>
        <v>682.20405000000005</v>
      </c>
    </row>
    <row r="4271" spans="1:21" x14ac:dyDescent="0.35">
      <c r="A4271" t="s">
        <v>1324</v>
      </c>
      <c r="B4271" t="s">
        <v>3249</v>
      </c>
      <c r="C4271" t="str">
        <f>SUBSTITUTE(Table1[[#This Row],[Fuel]],", ",",")</f>
        <v>fossil gas: waste heat from natural gas</v>
      </c>
      <c r="D4271" t="s">
        <v>3249</v>
      </c>
      <c r="H4271" t="s">
        <v>3440</v>
      </c>
      <c r="I4271">
        <v>160</v>
      </c>
      <c r="J4271" t="s">
        <v>3447</v>
      </c>
      <c r="K4271">
        <v>2028</v>
      </c>
      <c r="L4271" t="s">
        <v>29</v>
      </c>
      <c r="M4271" t="s">
        <v>29</v>
      </c>
      <c r="N4271">
        <v>27.760306</v>
      </c>
      <c r="O4271">
        <v>52.140439999999998</v>
      </c>
      <c r="P4271" t="s">
        <v>3522</v>
      </c>
      <c r="Q4271" s="3">
        <f>Table1[[#This Row],[Capacity (MW)]]*0.395*8760*10^-6</f>
        <v>0.55363200000000001</v>
      </c>
      <c r="R4271" s="3" cm="1">
        <f t="array" ref="R4271">AVERAGE(VLOOKUP(_xlfn.TEXTSPLIT(Table1[[#This Row],[Fuel (no space after comma)]], ","), FuelList_Final_EF!$A$2:$B$65, 2, FALSE))</f>
        <v>66.33</v>
      </c>
      <c r="S4271" s="3">
        <f>Table1[[#This Row],[Generation (TWh)]]*10^9*VLOOKUP(Table1[[#This Row],[Turbine/Engine Technology]],Technology_HR!$A$2:$B$11,2,FALSE)*10^-6</f>
        <v>5694105.1200000001</v>
      </c>
      <c r="T4271" s="5">
        <f>Table1[[#This Row],[Fuel Consumption (mmBtu)]]*Table1[[#This Row],[Emission Factor (kg CO2/ mmBtu)]]*10^3</f>
        <v>377689992609.60004</v>
      </c>
      <c r="U4271" s="3">
        <f>Table1[[#This Row],[Emissions (g CO2)]]/(Table1[[#This Row],[Generation (TWh)]]*10^9)</f>
        <v>682.20405000000005</v>
      </c>
    </row>
    <row r="4272" spans="1:21" x14ac:dyDescent="0.35">
      <c r="A4272" t="s">
        <v>1325</v>
      </c>
      <c r="B4272" t="s">
        <v>3239</v>
      </c>
      <c r="C4272" t="str">
        <f>SUBSTITUTE(Table1[[#This Row],[Fuel]],", ",",")</f>
        <v>fossil gas: natural gas</v>
      </c>
      <c r="D4272" t="s">
        <v>3239</v>
      </c>
      <c r="H4272" t="s">
        <v>3436</v>
      </c>
      <c r="I4272">
        <v>183</v>
      </c>
      <c r="J4272" t="s">
        <v>3446</v>
      </c>
      <c r="K4272">
        <v>2023</v>
      </c>
      <c r="L4272" t="s">
        <v>29</v>
      </c>
      <c r="M4272" t="s">
        <v>29</v>
      </c>
      <c r="N4272">
        <v>35.370016</v>
      </c>
      <c r="O4272">
        <v>59.304785000000003</v>
      </c>
      <c r="P4272" t="s">
        <v>3522</v>
      </c>
      <c r="Q4272" s="3">
        <f>Table1[[#This Row],[Capacity (MW)]]*0.395*8760*10^-6</f>
        <v>0.63321659999999991</v>
      </c>
      <c r="R4272" s="3" cm="1">
        <f t="array" ref="R4272">AVERAGE(VLOOKUP(_xlfn.TEXTSPLIT(Table1[[#This Row],[Fuel (no space after comma)]], ","), FuelList_Final_EF!$A$2:$B$65, 2, FALSE))</f>
        <v>53.06</v>
      </c>
      <c r="S4272" s="3">
        <f>Table1[[#This Row],[Generation (TWh)]]*10^9*VLOOKUP(Table1[[#This Row],[Turbine/Engine Technology]],Technology_HR!$A$2:$B$11,2,FALSE)*10^-6</f>
        <v>6971714.7659999989</v>
      </c>
      <c r="T4272" s="5">
        <f>Table1[[#This Row],[Fuel Consumption (mmBtu)]]*Table1[[#This Row],[Emission Factor (kg CO2/ mmBtu)]]*10^3</f>
        <v>369919185483.95996</v>
      </c>
      <c r="U4272" s="3">
        <f>Table1[[#This Row],[Emissions (g CO2)]]/(Table1[[#This Row],[Generation (TWh)]]*10^9)</f>
        <v>584.19060000000002</v>
      </c>
    </row>
    <row r="4273" spans="1:21" x14ac:dyDescent="0.35">
      <c r="A4273" t="s">
        <v>1325</v>
      </c>
      <c r="B4273" t="s">
        <v>3239</v>
      </c>
      <c r="C4273" t="str">
        <f>SUBSTITUTE(Table1[[#This Row],[Fuel]],", ",",")</f>
        <v>fossil gas: natural gas</v>
      </c>
      <c r="D4273" t="s">
        <v>3239</v>
      </c>
      <c r="H4273" t="s">
        <v>3436</v>
      </c>
      <c r="I4273">
        <v>183</v>
      </c>
      <c r="J4273" t="s">
        <v>3446</v>
      </c>
      <c r="K4273">
        <v>2024</v>
      </c>
      <c r="L4273" t="s">
        <v>29</v>
      </c>
      <c r="M4273" t="s">
        <v>29</v>
      </c>
      <c r="N4273">
        <v>35.370016</v>
      </c>
      <c r="O4273">
        <v>59.304785000000003</v>
      </c>
      <c r="P4273" t="s">
        <v>3522</v>
      </c>
      <c r="Q4273" s="3">
        <f>Table1[[#This Row],[Capacity (MW)]]*0.395*8760*10^-6</f>
        <v>0.63321659999999991</v>
      </c>
      <c r="R4273" s="3" cm="1">
        <f t="array" ref="R4273">AVERAGE(VLOOKUP(_xlfn.TEXTSPLIT(Table1[[#This Row],[Fuel (no space after comma)]], ","), FuelList_Final_EF!$A$2:$B$65, 2, FALSE))</f>
        <v>53.06</v>
      </c>
      <c r="S4273" s="3">
        <f>Table1[[#This Row],[Generation (TWh)]]*10^9*VLOOKUP(Table1[[#This Row],[Turbine/Engine Technology]],Technology_HR!$A$2:$B$11,2,FALSE)*10^-6</f>
        <v>6971714.7659999989</v>
      </c>
      <c r="T4273" s="5">
        <f>Table1[[#This Row],[Fuel Consumption (mmBtu)]]*Table1[[#This Row],[Emission Factor (kg CO2/ mmBtu)]]*10^3</f>
        <v>369919185483.95996</v>
      </c>
      <c r="U4273" s="3">
        <f>Table1[[#This Row],[Emissions (g CO2)]]/(Table1[[#This Row],[Generation (TWh)]]*10^9)</f>
        <v>584.19060000000002</v>
      </c>
    </row>
    <row r="4274" spans="1:21" x14ac:dyDescent="0.35">
      <c r="A4274" t="s">
        <v>1325</v>
      </c>
      <c r="B4274" t="s">
        <v>3249</v>
      </c>
      <c r="C4274" t="str">
        <f>SUBSTITUTE(Table1[[#This Row],[Fuel]],", ",",")</f>
        <v>fossil gas: waste heat from natural gas</v>
      </c>
      <c r="D4274" t="s">
        <v>3249</v>
      </c>
      <c r="H4274" t="s">
        <v>3440</v>
      </c>
      <c r="I4274">
        <v>180</v>
      </c>
      <c r="J4274" t="s">
        <v>3449</v>
      </c>
      <c r="K4274">
        <v>2024</v>
      </c>
      <c r="L4274" t="s">
        <v>29</v>
      </c>
      <c r="M4274" t="s">
        <v>29</v>
      </c>
      <c r="N4274">
        <v>35.370016</v>
      </c>
      <c r="O4274">
        <v>59.304785000000003</v>
      </c>
      <c r="P4274" t="s">
        <v>3522</v>
      </c>
      <c r="Q4274" s="3">
        <f>Table1[[#This Row],[Capacity (MW)]]*0.395*8760*10^-6</f>
        <v>0.62283600000000006</v>
      </c>
      <c r="R4274" s="3" cm="1">
        <f t="array" ref="R4274">AVERAGE(VLOOKUP(_xlfn.TEXTSPLIT(Table1[[#This Row],[Fuel (no space after comma)]], ","), FuelList_Final_EF!$A$2:$B$65, 2, FALSE))</f>
        <v>66.33</v>
      </c>
      <c r="S4274" s="3">
        <f>Table1[[#This Row],[Generation (TWh)]]*10^9*VLOOKUP(Table1[[#This Row],[Turbine/Engine Technology]],Technology_HR!$A$2:$B$11,2,FALSE)*10^-6</f>
        <v>6405868.2599999998</v>
      </c>
      <c r="T4274" s="5">
        <f>Table1[[#This Row],[Fuel Consumption (mmBtu)]]*Table1[[#This Row],[Emission Factor (kg CO2/ mmBtu)]]*10^3</f>
        <v>424901241685.79993</v>
      </c>
      <c r="U4274" s="3">
        <f>Table1[[#This Row],[Emissions (g CO2)]]/(Table1[[#This Row],[Generation (TWh)]]*10^9)</f>
        <v>682.20404999999994</v>
      </c>
    </row>
    <row r="4275" spans="1:21" x14ac:dyDescent="0.35">
      <c r="A4275" t="s">
        <v>1326</v>
      </c>
      <c r="B4275" t="s">
        <v>3248</v>
      </c>
      <c r="C4275" t="str">
        <f>SUBSTITUTE(Table1[[#This Row],[Fuel]],", ",",")</f>
        <v>fossil gas: natural gas,fossil liquids: diesel,fossil liquids: fuel oil</v>
      </c>
      <c r="D4275" t="s">
        <v>3239</v>
      </c>
      <c r="E4275" t="s">
        <v>3258</v>
      </c>
      <c r="F4275" t="s">
        <v>3275</v>
      </c>
      <c r="H4275" t="s">
        <v>3440</v>
      </c>
      <c r="I4275">
        <v>150</v>
      </c>
      <c r="J4275" t="s">
        <v>3446</v>
      </c>
      <c r="K4275">
        <v>1987</v>
      </c>
      <c r="L4275" t="s">
        <v>29</v>
      </c>
      <c r="M4275" t="s">
        <v>29</v>
      </c>
      <c r="N4275">
        <v>36.446399999999997</v>
      </c>
      <c r="O4275">
        <v>59.411200000000001</v>
      </c>
      <c r="P4275" t="s">
        <v>3522</v>
      </c>
      <c r="Q4275" s="3">
        <f>Table1[[#This Row],[Capacity (MW)]]*0.395*8760*10^-6</f>
        <v>0.51902999999999999</v>
      </c>
      <c r="R4275" s="3" cm="1">
        <f t="array" ref="R4275">AVERAGE(VLOOKUP(_xlfn.TEXTSPLIT(Table1[[#This Row],[Fuel (no space after comma)]], ","), FuelList_Final_EF!$A$2:$B$65, 2, FALSE))</f>
        <v>69.757788198515058</v>
      </c>
      <c r="S4275" s="3">
        <f>Table1[[#This Row],[Generation (TWh)]]*10^9*VLOOKUP(Table1[[#This Row],[Turbine/Engine Technology]],Technology_HR!$A$2:$B$11,2,FALSE)*10^-6</f>
        <v>5338223.55</v>
      </c>
      <c r="T4275" s="5">
        <f>Table1[[#This Row],[Fuel Consumption (mmBtu)]]*Table1[[#This Row],[Emission Factor (kg CO2/ mmBtu)]]*10^3</f>
        <v>372382667757.22516</v>
      </c>
      <c r="U4275" s="3">
        <f>Table1[[#This Row],[Emissions (g CO2)]]/(Table1[[#This Row],[Generation (TWh)]]*10^9)</f>
        <v>717.45885162172738</v>
      </c>
    </row>
    <row r="4276" spans="1:21" x14ac:dyDescent="0.35">
      <c r="A4276" t="s">
        <v>1326</v>
      </c>
      <c r="B4276" t="s">
        <v>3248</v>
      </c>
      <c r="C4276" t="str">
        <f>SUBSTITUTE(Table1[[#This Row],[Fuel]],", ",",")</f>
        <v>fossil gas: natural gas,fossil liquids: diesel,fossil liquids: fuel oil</v>
      </c>
      <c r="D4276" t="s">
        <v>3239</v>
      </c>
      <c r="E4276" t="s">
        <v>3258</v>
      </c>
      <c r="F4276" t="s">
        <v>3275</v>
      </c>
      <c r="H4276" t="s">
        <v>3440</v>
      </c>
      <c r="I4276">
        <v>150</v>
      </c>
      <c r="J4276" t="s">
        <v>3446</v>
      </c>
      <c r="K4276">
        <v>1987</v>
      </c>
      <c r="L4276" t="s">
        <v>29</v>
      </c>
      <c r="M4276" t="s">
        <v>29</v>
      </c>
      <c r="N4276">
        <v>36.446399999999997</v>
      </c>
      <c r="O4276">
        <v>59.411200000000001</v>
      </c>
      <c r="P4276" t="s">
        <v>3522</v>
      </c>
      <c r="Q4276" s="3">
        <f>Table1[[#This Row],[Capacity (MW)]]*0.395*8760*10^-6</f>
        <v>0.51902999999999999</v>
      </c>
      <c r="R4276" s="3" cm="1">
        <f t="array" ref="R4276">AVERAGE(VLOOKUP(_xlfn.TEXTSPLIT(Table1[[#This Row],[Fuel (no space after comma)]], ","), FuelList_Final_EF!$A$2:$B$65, 2, FALSE))</f>
        <v>69.757788198515058</v>
      </c>
      <c r="S4276" s="3">
        <f>Table1[[#This Row],[Generation (TWh)]]*10^9*VLOOKUP(Table1[[#This Row],[Turbine/Engine Technology]],Technology_HR!$A$2:$B$11,2,FALSE)*10^-6</f>
        <v>5338223.55</v>
      </c>
      <c r="T4276" s="5">
        <f>Table1[[#This Row],[Fuel Consumption (mmBtu)]]*Table1[[#This Row],[Emission Factor (kg CO2/ mmBtu)]]*10^3</f>
        <v>372382667757.22516</v>
      </c>
      <c r="U4276" s="3">
        <f>Table1[[#This Row],[Emissions (g CO2)]]/(Table1[[#This Row],[Generation (TWh)]]*10^9)</f>
        <v>717.45885162172738</v>
      </c>
    </row>
    <row r="4277" spans="1:21" x14ac:dyDescent="0.35">
      <c r="A4277" t="s">
        <v>1326</v>
      </c>
      <c r="B4277" t="s">
        <v>3248</v>
      </c>
      <c r="C4277" t="str">
        <f>SUBSTITUTE(Table1[[#This Row],[Fuel]],", ",",")</f>
        <v>fossil gas: natural gas,fossil liquids: diesel,fossil liquids: fuel oil</v>
      </c>
      <c r="D4277" t="s">
        <v>3239</v>
      </c>
      <c r="E4277" t="s">
        <v>3258</v>
      </c>
      <c r="F4277" t="s">
        <v>3275</v>
      </c>
      <c r="H4277" t="s">
        <v>3440</v>
      </c>
      <c r="I4277">
        <v>150</v>
      </c>
      <c r="J4277" t="s">
        <v>3446</v>
      </c>
      <c r="K4277">
        <v>1987</v>
      </c>
      <c r="L4277" t="s">
        <v>29</v>
      </c>
      <c r="M4277" t="s">
        <v>29</v>
      </c>
      <c r="N4277">
        <v>36.446399999999997</v>
      </c>
      <c r="O4277">
        <v>59.411200000000001</v>
      </c>
      <c r="P4277" t="s">
        <v>3522</v>
      </c>
      <c r="Q4277" s="3">
        <f>Table1[[#This Row],[Capacity (MW)]]*0.395*8760*10^-6</f>
        <v>0.51902999999999999</v>
      </c>
      <c r="R4277" s="3" cm="1">
        <f t="array" ref="R4277">AVERAGE(VLOOKUP(_xlfn.TEXTSPLIT(Table1[[#This Row],[Fuel (no space after comma)]], ","), FuelList_Final_EF!$A$2:$B$65, 2, FALSE))</f>
        <v>69.757788198515058</v>
      </c>
      <c r="S4277" s="3">
        <f>Table1[[#This Row],[Generation (TWh)]]*10^9*VLOOKUP(Table1[[#This Row],[Turbine/Engine Technology]],Technology_HR!$A$2:$B$11,2,FALSE)*10^-6</f>
        <v>5338223.55</v>
      </c>
      <c r="T4277" s="5">
        <f>Table1[[#This Row],[Fuel Consumption (mmBtu)]]*Table1[[#This Row],[Emission Factor (kg CO2/ mmBtu)]]*10^3</f>
        <v>372382667757.22516</v>
      </c>
      <c r="U4277" s="3">
        <f>Table1[[#This Row],[Emissions (g CO2)]]/(Table1[[#This Row],[Generation (TWh)]]*10^9)</f>
        <v>717.45885162172738</v>
      </c>
    </row>
    <row r="4278" spans="1:21" x14ac:dyDescent="0.35">
      <c r="A4278" t="s">
        <v>1326</v>
      </c>
      <c r="B4278" t="s">
        <v>3248</v>
      </c>
      <c r="C4278" t="str">
        <f>SUBSTITUTE(Table1[[#This Row],[Fuel]],", ",",")</f>
        <v>fossil gas: natural gas,fossil liquids: diesel,fossil liquids: fuel oil</v>
      </c>
      <c r="D4278" t="s">
        <v>3239</v>
      </c>
      <c r="E4278" t="s">
        <v>3258</v>
      </c>
      <c r="F4278" t="s">
        <v>3275</v>
      </c>
      <c r="H4278" t="s">
        <v>3440</v>
      </c>
      <c r="I4278">
        <v>150</v>
      </c>
      <c r="J4278" t="s">
        <v>3446</v>
      </c>
      <c r="K4278">
        <v>1987</v>
      </c>
      <c r="L4278" t="s">
        <v>29</v>
      </c>
      <c r="M4278" t="s">
        <v>29</v>
      </c>
      <c r="N4278">
        <v>36.446399999999997</v>
      </c>
      <c r="O4278">
        <v>59.411200000000001</v>
      </c>
      <c r="P4278" t="s">
        <v>3522</v>
      </c>
      <c r="Q4278" s="3">
        <f>Table1[[#This Row],[Capacity (MW)]]*0.395*8760*10^-6</f>
        <v>0.51902999999999999</v>
      </c>
      <c r="R4278" s="3" cm="1">
        <f t="array" ref="R4278">AVERAGE(VLOOKUP(_xlfn.TEXTSPLIT(Table1[[#This Row],[Fuel (no space after comma)]], ","), FuelList_Final_EF!$A$2:$B$65, 2, FALSE))</f>
        <v>69.757788198515058</v>
      </c>
      <c r="S4278" s="3">
        <f>Table1[[#This Row],[Generation (TWh)]]*10^9*VLOOKUP(Table1[[#This Row],[Turbine/Engine Technology]],Technology_HR!$A$2:$B$11,2,FALSE)*10^-6</f>
        <v>5338223.55</v>
      </c>
      <c r="T4278" s="5">
        <f>Table1[[#This Row],[Fuel Consumption (mmBtu)]]*Table1[[#This Row],[Emission Factor (kg CO2/ mmBtu)]]*10^3</f>
        <v>372382667757.22516</v>
      </c>
      <c r="U4278" s="3">
        <f>Table1[[#This Row],[Emissions (g CO2)]]/(Table1[[#This Row],[Generation (TWh)]]*10^9)</f>
        <v>717.45885162172738</v>
      </c>
    </row>
    <row r="4279" spans="1:21" x14ac:dyDescent="0.35">
      <c r="A4279" t="s">
        <v>1327</v>
      </c>
      <c r="B4279" t="s">
        <v>3240</v>
      </c>
      <c r="C4279" t="str">
        <f>SUBSTITUTE(Table1[[#This Row],[Fuel]],", ",",")</f>
        <v>fossil gas: natural gas,fossil liquids: diesel</v>
      </c>
      <c r="D4279" t="s">
        <v>3239</v>
      </c>
      <c r="E4279" t="s">
        <v>3258</v>
      </c>
      <c r="H4279" t="s">
        <v>3438</v>
      </c>
      <c r="I4279">
        <v>475</v>
      </c>
      <c r="J4279" t="s">
        <v>3446</v>
      </c>
      <c r="K4279">
        <v>2016</v>
      </c>
      <c r="L4279" t="s">
        <v>29</v>
      </c>
      <c r="M4279" t="s">
        <v>29</v>
      </c>
      <c r="N4279">
        <v>37.345700000000001</v>
      </c>
      <c r="O4279">
        <v>45.265099999999997</v>
      </c>
      <c r="P4279" t="s">
        <v>3522</v>
      </c>
      <c r="Q4279" s="3">
        <f>Table1[[#This Row],[Capacity (MW)]]*0.395*8760*10^-6</f>
        <v>1.6435949999999999</v>
      </c>
      <c r="R4279" s="3" cm="1">
        <f t="array" ref="R4279">AVERAGE(VLOOKUP(_xlfn.TEXTSPLIT(Table1[[#This Row],[Fuel (no space after comma)]], ","), FuelList_Final_EF!$A$2:$B$65, 2, FALSE))</f>
        <v>65.583341148886291</v>
      </c>
      <c r="S4279" s="3">
        <f>Table1[[#This Row],[Generation (TWh)]]*10^9*VLOOKUP(Table1[[#This Row],[Turbine/Engine Technology]],Technology_HR!$A$2:$B$11,2,FALSE)*10^-6</f>
        <v>12407498.654999999</v>
      </c>
      <c r="T4279" s="5">
        <f>Table1[[#This Row],[Fuel Consumption (mmBtu)]]*Table1[[#This Row],[Emission Factor (kg CO2/ mmBtu)]]*10^3</f>
        <v>813725217095.21277</v>
      </c>
      <c r="U4279" s="3">
        <f>Table1[[#This Row],[Emissions (g CO2)]]/(Table1[[#This Row],[Generation (TWh)]]*10^9)</f>
        <v>495.08864233294258</v>
      </c>
    </row>
    <row r="4280" spans="1:21" x14ac:dyDescent="0.35">
      <c r="A4280" t="s">
        <v>1327</v>
      </c>
      <c r="B4280" t="s">
        <v>3240</v>
      </c>
      <c r="C4280" t="str">
        <f>SUBSTITUTE(Table1[[#This Row],[Fuel]],", ",",")</f>
        <v>fossil gas: natural gas,fossil liquids: diesel</v>
      </c>
      <c r="D4280" t="s">
        <v>3239</v>
      </c>
      <c r="E4280" t="s">
        <v>3258</v>
      </c>
      <c r="H4280" t="s">
        <v>3438</v>
      </c>
      <c r="I4280">
        <v>475</v>
      </c>
      <c r="J4280" t="s">
        <v>3446</v>
      </c>
      <c r="K4280">
        <v>2021</v>
      </c>
      <c r="L4280" t="s">
        <v>29</v>
      </c>
      <c r="M4280" t="s">
        <v>29</v>
      </c>
      <c r="N4280">
        <v>37.345700000000001</v>
      </c>
      <c r="O4280">
        <v>45.265099999999997</v>
      </c>
      <c r="P4280" t="s">
        <v>3522</v>
      </c>
      <c r="Q4280" s="3">
        <f>Table1[[#This Row],[Capacity (MW)]]*0.395*8760*10^-6</f>
        <v>1.6435949999999999</v>
      </c>
      <c r="R4280" s="3" cm="1">
        <f t="array" ref="R4280">AVERAGE(VLOOKUP(_xlfn.TEXTSPLIT(Table1[[#This Row],[Fuel (no space after comma)]], ","), FuelList_Final_EF!$A$2:$B$65, 2, FALSE))</f>
        <v>65.583341148886291</v>
      </c>
      <c r="S4280" s="3">
        <f>Table1[[#This Row],[Generation (TWh)]]*10^9*VLOOKUP(Table1[[#This Row],[Turbine/Engine Technology]],Technology_HR!$A$2:$B$11,2,FALSE)*10^-6</f>
        <v>12407498.654999999</v>
      </c>
      <c r="T4280" s="5">
        <f>Table1[[#This Row],[Fuel Consumption (mmBtu)]]*Table1[[#This Row],[Emission Factor (kg CO2/ mmBtu)]]*10^3</f>
        <v>813725217095.21277</v>
      </c>
      <c r="U4280" s="3">
        <f>Table1[[#This Row],[Emissions (g CO2)]]/(Table1[[#This Row],[Generation (TWh)]]*10^9)</f>
        <v>495.08864233294258</v>
      </c>
    </row>
    <row r="4281" spans="1:21" x14ac:dyDescent="0.35">
      <c r="A4281" t="s">
        <v>1327</v>
      </c>
      <c r="B4281" t="s">
        <v>3240</v>
      </c>
      <c r="C4281" t="str">
        <f>SUBSTITUTE(Table1[[#This Row],[Fuel]],", ",",")</f>
        <v>fossil gas: natural gas,fossil liquids: diesel</v>
      </c>
      <c r="D4281" t="s">
        <v>3239</v>
      </c>
      <c r="E4281" t="s">
        <v>3258</v>
      </c>
      <c r="H4281" t="s">
        <v>3436</v>
      </c>
      <c r="I4281">
        <v>475</v>
      </c>
      <c r="J4281" t="s">
        <v>3446</v>
      </c>
      <c r="K4281">
        <v>2023</v>
      </c>
      <c r="L4281" t="s">
        <v>29</v>
      </c>
      <c r="M4281" t="s">
        <v>29</v>
      </c>
      <c r="N4281">
        <v>37.345700000000001</v>
      </c>
      <c r="O4281">
        <v>45.265099999999997</v>
      </c>
      <c r="P4281" t="s">
        <v>3522</v>
      </c>
      <c r="Q4281" s="3">
        <f>Table1[[#This Row],[Capacity (MW)]]*0.395*8760*10^-6</f>
        <v>1.6435949999999999</v>
      </c>
      <c r="R4281" s="3" cm="1">
        <f t="array" ref="R4281">AVERAGE(VLOOKUP(_xlfn.TEXTSPLIT(Table1[[#This Row],[Fuel (no space after comma)]], ","), FuelList_Final_EF!$A$2:$B$65, 2, FALSE))</f>
        <v>65.583341148886291</v>
      </c>
      <c r="S4281" s="3">
        <f>Table1[[#This Row],[Generation (TWh)]]*10^9*VLOOKUP(Table1[[#This Row],[Turbine/Engine Technology]],Technology_HR!$A$2:$B$11,2,FALSE)*10^-6</f>
        <v>18095980.949999999</v>
      </c>
      <c r="T4281" s="5">
        <f>Table1[[#This Row],[Fuel Consumption (mmBtu)]]*Table1[[#This Row],[Emission Factor (kg CO2/ mmBtu)]]*10^3</f>
        <v>1186794892067.5974</v>
      </c>
      <c r="U4281" s="3">
        <f>Table1[[#This Row],[Emissions (g CO2)]]/(Table1[[#This Row],[Generation (TWh)]]*10^9)</f>
        <v>722.072586049238</v>
      </c>
    </row>
    <row r="4282" spans="1:21" x14ac:dyDescent="0.35">
      <c r="A4282" t="s">
        <v>1248</v>
      </c>
      <c r="B4282" t="s">
        <v>3240</v>
      </c>
      <c r="C4282" t="str">
        <f>SUBSTITUTE(Table1[[#This Row],[Fuel]],", ",",")</f>
        <v>fossil gas: natural gas,fossil liquids: diesel</v>
      </c>
      <c r="D4282" t="s">
        <v>3239</v>
      </c>
      <c r="E4282" t="s">
        <v>3258</v>
      </c>
      <c r="H4282" t="s">
        <v>3436</v>
      </c>
      <c r="I4282">
        <v>307</v>
      </c>
      <c r="J4282" t="s">
        <v>3444</v>
      </c>
      <c r="K4282" t="s">
        <v>29</v>
      </c>
      <c r="L4282" t="s">
        <v>29</v>
      </c>
      <c r="M4282" t="s">
        <v>29</v>
      </c>
      <c r="N4282">
        <v>31.503881</v>
      </c>
      <c r="O4282">
        <v>48.897410000000001</v>
      </c>
      <c r="P4282" t="s">
        <v>3522</v>
      </c>
      <c r="Q4282" s="3">
        <f>Table1[[#This Row],[Capacity (MW)]]*0.395*8760*10^-6</f>
        <v>1.0622813999999998</v>
      </c>
      <c r="R4282" s="3" cm="1">
        <f t="array" ref="R4282">AVERAGE(VLOOKUP(_xlfn.TEXTSPLIT(Table1[[#This Row],[Fuel (no space after comma)]], ","), FuelList_Final_EF!$A$2:$B$65, 2, FALSE))</f>
        <v>65.583341148886291</v>
      </c>
      <c r="S4282" s="3">
        <f>Table1[[#This Row],[Generation (TWh)]]*10^9*VLOOKUP(Table1[[#This Row],[Turbine/Engine Technology]],Technology_HR!$A$2:$B$11,2,FALSE)*10^-6</f>
        <v>11695718.213999998</v>
      </c>
      <c r="T4282" s="5">
        <f>Table1[[#This Row],[Fuel Consumption (mmBtu)]]*Table1[[#This Row],[Emission Factor (kg CO2/ mmBtu)]]*10^3</f>
        <v>767044277610.00488</v>
      </c>
      <c r="U4282" s="3">
        <f>Table1[[#This Row],[Emissions (g CO2)]]/(Table1[[#This Row],[Generation (TWh)]]*10^9)</f>
        <v>722.072586049238</v>
      </c>
    </row>
    <row r="4283" spans="1:21" x14ac:dyDescent="0.35">
      <c r="A4283" t="s">
        <v>1248</v>
      </c>
      <c r="B4283" t="s">
        <v>3240</v>
      </c>
      <c r="C4283" t="str">
        <f>SUBSTITUTE(Table1[[#This Row],[Fuel]],", ",",")</f>
        <v>fossil gas: natural gas,fossil liquids: diesel</v>
      </c>
      <c r="D4283" t="s">
        <v>3239</v>
      </c>
      <c r="E4283" t="s">
        <v>3258</v>
      </c>
      <c r="H4283" t="s">
        <v>3436</v>
      </c>
      <c r="I4283">
        <v>307</v>
      </c>
      <c r="J4283" t="s">
        <v>3444</v>
      </c>
      <c r="K4283" t="s">
        <v>29</v>
      </c>
      <c r="L4283" t="s">
        <v>29</v>
      </c>
      <c r="M4283" t="s">
        <v>29</v>
      </c>
      <c r="N4283">
        <v>31.503881</v>
      </c>
      <c r="O4283">
        <v>48.897410000000001</v>
      </c>
      <c r="P4283" t="s">
        <v>3522</v>
      </c>
      <c r="Q4283" s="3">
        <f>Table1[[#This Row],[Capacity (MW)]]*0.395*8760*10^-6</f>
        <v>1.0622813999999998</v>
      </c>
      <c r="R4283" s="3" cm="1">
        <f t="array" ref="R4283">AVERAGE(VLOOKUP(_xlfn.TEXTSPLIT(Table1[[#This Row],[Fuel (no space after comma)]], ","), FuelList_Final_EF!$A$2:$B$65, 2, FALSE))</f>
        <v>65.583341148886291</v>
      </c>
      <c r="S4283" s="3">
        <f>Table1[[#This Row],[Generation (TWh)]]*10^9*VLOOKUP(Table1[[#This Row],[Turbine/Engine Technology]],Technology_HR!$A$2:$B$11,2,FALSE)*10^-6</f>
        <v>11695718.213999998</v>
      </c>
      <c r="T4283" s="5">
        <f>Table1[[#This Row],[Fuel Consumption (mmBtu)]]*Table1[[#This Row],[Emission Factor (kg CO2/ mmBtu)]]*10^3</f>
        <v>767044277610.00488</v>
      </c>
      <c r="U4283" s="3">
        <f>Table1[[#This Row],[Emissions (g CO2)]]/(Table1[[#This Row],[Generation (TWh)]]*10^9)</f>
        <v>722.072586049238</v>
      </c>
    </row>
    <row r="4284" spans="1:21" x14ac:dyDescent="0.35">
      <c r="A4284" t="s">
        <v>1248</v>
      </c>
      <c r="B4284" t="s">
        <v>3249</v>
      </c>
      <c r="C4284" t="str">
        <f>SUBSTITUTE(Table1[[#This Row],[Fuel]],", ",",")</f>
        <v>fossil gas: waste heat from natural gas</v>
      </c>
      <c r="D4284" t="s">
        <v>3249</v>
      </c>
      <c r="H4284" t="s">
        <v>3440</v>
      </c>
      <c r="I4284">
        <v>292</v>
      </c>
      <c r="J4284" t="s">
        <v>3444</v>
      </c>
      <c r="K4284" t="s">
        <v>29</v>
      </c>
      <c r="L4284" t="s">
        <v>29</v>
      </c>
      <c r="M4284" t="s">
        <v>29</v>
      </c>
      <c r="N4284">
        <v>31.503881</v>
      </c>
      <c r="O4284">
        <v>48.897410000000001</v>
      </c>
      <c r="P4284" t="s">
        <v>3522</v>
      </c>
      <c r="Q4284" s="3">
        <f>Table1[[#This Row],[Capacity (MW)]]*0.395*8760*10^-6</f>
        <v>1.0103784</v>
      </c>
      <c r="R4284" s="3" cm="1">
        <f t="array" ref="R4284">AVERAGE(VLOOKUP(_xlfn.TEXTSPLIT(Table1[[#This Row],[Fuel (no space after comma)]], ","), FuelList_Final_EF!$A$2:$B$65, 2, FALSE))</f>
        <v>66.33</v>
      </c>
      <c r="S4284" s="3">
        <f>Table1[[#This Row],[Generation (TWh)]]*10^9*VLOOKUP(Table1[[#This Row],[Turbine/Engine Technology]],Technology_HR!$A$2:$B$11,2,FALSE)*10^-6</f>
        <v>10391741.843999999</v>
      </c>
      <c r="T4284" s="5">
        <f>Table1[[#This Row],[Fuel Consumption (mmBtu)]]*Table1[[#This Row],[Emission Factor (kg CO2/ mmBtu)]]*10^3</f>
        <v>689284236512.51978</v>
      </c>
      <c r="U4284" s="3">
        <f>Table1[[#This Row],[Emissions (g CO2)]]/(Table1[[#This Row],[Generation (TWh)]]*10^9)</f>
        <v>682.20404999999982</v>
      </c>
    </row>
    <row r="4285" spans="1:21" x14ac:dyDescent="0.35">
      <c r="A4285" t="s">
        <v>1328</v>
      </c>
      <c r="B4285" t="s">
        <v>3239</v>
      </c>
      <c r="C4285" t="str">
        <f>SUBSTITUTE(Table1[[#This Row],[Fuel]],", ",",")</f>
        <v>fossil gas: natural gas</v>
      </c>
      <c r="D4285" t="s">
        <v>3239</v>
      </c>
      <c r="H4285" t="s">
        <v>3438</v>
      </c>
      <c r="I4285">
        <v>520</v>
      </c>
      <c r="J4285" t="s">
        <v>3446</v>
      </c>
      <c r="K4285">
        <v>2019</v>
      </c>
      <c r="L4285" t="s">
        <v>29</v>
      </c>
      <c r="M4285" t="s">
        <v>29</v>
      </c>
      <c r="N4285">
        <v>31.165562999999999</v>
      </c>
      <c r="O4285">
        <v>48.015203</v>
      </c>
      <c r="P4285" t="s">
        <v>3522</v>
      </c>
      <c r="Q4285" s="3">
        <f>Table1[[#This Row],[Capacity (MW)]]*0.395*8760*10^-6</f>
        <v>1.799304</v>
      </c>
      <c r="R4285" s="3" cm="1">
        <f t="array" ref="R4285">AVERAGE(VLOOKUP(_xlfn.TEXTSPLIT(Table1[[#This Row],[Fuel (no space after comma)]], ","), FuelList_Final_EF!$A$2:$B$65, 2, FALSE))</f>
        <v>53.06</v>
      </c>
      <c r="S4285" s="3">
        <f>Table1[[#This Row],[Generation (TWh)]]*10^9*VLOOKUP(Table1[[#This Row],[Turbine/Engine Technology]],Technology_HR!$A$2:$B$11,2,FALSE)*10^-6</f>
        <v>13582945.896</v>
      </c>
      <c r="T4285" s="5">
        <f>Table1[[#This Row],[Fuel Consumption (mmBtu)]]*Table1[[#This Row],[Emission Factor (kg CO2/ mmBtu)]]*10^3</f>
        <v>720711109241.76001</v>
      </c>
      <c r="U4285" s="3">
        <f>Table1[[#This Row],[Emissions (g CO2)]]/(Table1[[#This Row],[Generation (TWh)]]*10^9)</f>
        <v>400.54993999999999</v>
      </c>
    </row>
    <row r="4286" spans="1:21" x14ac:dyDescent="0.35">
      <c r="A4286" t="s">
        <v>1277</v>
      </c>
      <c r="B4286" t="s">
        <v>3244</v>
      </c>
      <c r="C4286" t="str">
        <f>SUBSTITUTE(Table1[[#This Row],[Fuel]],", ",",")</f>
        <v>fossil gas: natural gas,other: other</v>
      </c>
      <c r="D4286" t="s">
        <v>3239</v>
      </c>
      <c r="E4286" t="s">
        <v>3432</v>
      </c>
      <c r="H4286" t="s">
        <v>3439</v>
      </c>
      <c r="I4286">
        <v>474</v>
      </c>
      <c r="J4286" t="s">
        <v>3446</v>
      </c>
      <c r="K4286">
        <v>2013</v>
      </c>
      <c r="L4286" t="s">
        <v>29</v>
      </c>
      <c r="M4286" t="s">
        <v>29</v>
      </c>
      <c r="N4286">
        <v>31.833644</v>
      </c>
      <c r="O4286">
        <v>54.343819000000003</v>
      </c>
      <c r="P4286" t="s">
        <v>3522</v>
      </c>
      <c r="Q4286" s="3">
        <f>Table1[[#This Row],[Capacity (MW)]]*0.395*8760*10^-6</f>
        <v>1.6401348</v>
      </c>
      <c r="R4286" s="3" cm="1">
        <f t="array" ref="R4286">AVERAGE(VLOOKUP(_xlfn.TEXTSPLIT(Table1[[#This Row],[Fuel (no space after comma)]], ","), FuelList_Final_EF!$A$2:$B$65, 2, FALSE))</f>
        <v>26.53</v>
      </c>
      <c r="S4286" s="3">
        <f>Table1[[#This Row],[Generation (TWh)]]*10^9*VLOOKUP(Table1[[#This Row],[Turbine/Engine Technology]],Technology_HR!$A$2:$B$11,2,FALSE)*10^-6</f>
        <v>12381377.6052</v>
      </c>
      <c r="T4286" s="5">
        <f>Table1[[#This Row],[Fuel Consumption (mmBtu)]]*Table1[[#This Row],[Emission Factor (kg CO2/ mmBtu)]]*10^3</f>
        <v>328477947865.95599</v>
      </c>
      <c r="U4286" s="3">
        <f>Table1[[#This Row],[Emissions (g CO2)]]/(Table1[[#This Row],[Generation (TWh)]]*10^9)</f>
        <v>200.27497</v>
      </c>
    </row>
    <row r="4287" spans="1:21" x14ac:dyDescent="0.35">
      <c r="A4287" t="s">
        <v>1329</v>
      </c>
      <c r="B4287" t="s">
        <v>3240</v>
      </c>
      <c r="C4287" t="str">
        <f>SUBSTITUTE(Table1[[#This Row],[Fuel]],", ",",")</f>
        <v>fossil gas: natural gas,fossil liquids: diesel</v>
      </c>
      <c r="D4287" t="s">
        <v>3239</v>
      </c>
      <c r="E4287" t="s">
        <v>3258</v>
      </c>
      <c r="H4287" t="s">
        <v>3438</v>
      </c>
      <c r="I4287">
        <v>406</v>
      </c>
      <c r="J4287" t="s">
        <v>3446</v>
      </c>
      <c r="K4287">
        <v>2010</v>
      </c>
      <c r="L4287" t="s">
        <v>29</v>
      </c>
      <c r="M4287" t="s">
        <v>29</v>
      </c>
      <c r="N4287">
        <v>31.954499999999999</v>
      </c>
      <c r="O4287">
        <v>54.065800000000003</v>
      </c>
      <c r="P4287" t="s">
        <v>3522</v>
      </c>
      <c r="Q4287" s="3">
        <f>Table1[[#This Row],[Capacity (MW)]]*0.395*8760*10^-6</f>
        <v>1.4048411999999999</v>
      </c>
      <c r="R4287" s="3" cm="1">
        <f t="array" ref="R4287">AVERAGE(VLOOKUP(_xlfn.TEXTSPLIT(Table1[[#This Row],[Fuel (no space after comma)]], ","), FuelList_Final_EF!$A$2:$B$65, 2, FALSE))</f>
        <v>65.583341148886291</v>
      </c>
      <c r="S4287" s="3">
        <f>Table1[[#This Row],[Generation (TWh)]]*10^9*VLOOKUP(Table1[[#This Row],[Turbine/Engine Technology]],Technology_HR!$A$2:$B$11,2,FALSE)*10^-6</f>
        <v>10605146.218799999</v>
      </c>
      <c r="T4287" s="5">
        <f>Table1[[#This Row],[Fuel Consumption (mmBtu)]]*Table1[[#This Row],[Emission Factor (kg CO2/ mmBtu)]]*10^3</f>
        <v>695520922401.38184</v>
      </c>
      <c r="U4287" s="3">
        <f>Table1[[#This Row],[Emissions (g CO2)]]/(Table1[[#This Row],[Generation (TWh)]]*10^9)</f>
        <v>495.08864233294258</v>
      </c>
    </row>
    <row r="4288" spans="1:21" x14ac:dyDescent="0.35">
      <c r="A4288" t="s">
        <v>1329</v>
      </c>
      <c r="B4288" t="s">
        <v>3240</v>
      </c>
      <c r="C4288" t="str">
        <f>SUBSTITUTE(Table1[[#This Row],[Fuel]],", ",",")</f>
        <v>fossil gas: natural gas,fossil liquids: diesel</v>
      </c>
      <c r="D4288" t="s">
        <v>3239</v>
      </c>
      <c r="E4288" t="s">
        <v>3258</v>
      </c>
      <c r="H4288" t="s">
        <v>3438</v>
      </c>
      <c r="I4288">
        <v>478</v>
      </c>
      <c r="J4288" t="s">
        <v>3446</v>
      </c>
      <c r="K4288">
        <v>2010</v>
      </c>
      <c r="L4288" t="s">
        <v>29</v>
      </c>
      <c r="M4288" t="s">
        <v>29</v>
      </c>
      <c r="N4288">
        <v>31.954499999999999</v>
      </c>
      <c r="O4288">
        <v>54.065800000000003</v>
      </c>
      <c r="P4288" t="s">
        <v>3522</v>
      </c>
      <c r="Q4288" s="3">
        <f>Table1[[#This Row],[Capacity (MW)]]*0.395*8760*10^-6</f>
        <v>1.6539756000000001</v>
      </c>
      <c r="R4288" s="3" cm="1">
        <f t="array" ref="R4288">AVERAGE(VLOOKUP(_xlfn.TEXTSPLIT(Table1[[#This Row],[Fuel (no space after comma)]], ","), FuelList_Final_EF!$A$2:$B$65, 2, FALSE))</f>
        <v>65.583341148886291</v>
      </c>
      <c r="S4288" s="3">
        <f>Table1[[#This Row],[Generation (TWh)]]*10^9*VLOOKUP(Table1[[#This Row],[Turbine/Engine Technology]],Technology_HR!$A$2:$B$11,2,FALSE)*10^-6</f>
        <v>12485861.804399999</v>
      </c>
      <c r="T4288" s="5">
        <f>Table1[[#This Row],[Fuel Consumption (mmBtu)]]*Table1[[#This Row],[Emission Factor (kg CO2/ mmBtu)]]*10^3</f>
        <v>818864534255.81409</v>
      </c>
      <c r="U4288" s="3">
        <f>Table1[[#This Row],[Emissions (g CO2)]]/(Table1[[#This Row],[Generation (TWh)]]*10^9)</f>
        <v>495.08864233294258</v>
      </c>
    </row>
    <row r="4289" spans="1:21" x14ac:dyDescent="0.35">
      <c r="A4289" t="s">
        <v>1329</v>
      </c>
      <c r="B4289" t="s">
        <v>3239</v>
      </c>
      <c r="C4289" t="str">
        <f>SUBSTITUTE(Table1[[#This Row],[Fuel]],", ",",")</f>
        <v>fossil gas: natural gas</v>
      </c>
      <c r="D4289" t="s">
        <v>3239</v>
      </c>
      <c r="H4289" t="s">
        <v>3436</v>
      </c>
      <c r="I4289">
        <v>60</v>
      </c>
      <c r="J4289" t="s">
        <v>3446</v>
      </c>
      <c r="K4289">
        <v>1998</v>
      </c>
      <c r="L4289" t="s">
        <v>29</v>
      </c>
      <c r="M4289" t="s">
        <v>29</v>
      </c>
      <c r="N4289">
        <v>31.954499999999999</v>
      </c>
      <c r="O4289">
        <v>54.065800000000003</v>
      </c>
      <c r="P4289" t="s">
        <v>3522</v>
      </c>
      <c r="Q4289" s="3">
        <f>Table1[[#This Row],[Capacity (MW)]]*0.395*8760*10^-6</f>
        <v>0.20761200000000002</v>
      </c>
      <c r="R4289" s="3" cm="1">
        <f t="array" ref="R4289">AVERAGE(VLOOKUP(_xlfn.TEXTSPLIT(Table1[[#This Row],[Fuel (no space after comma)]], ","), FuelList_Final_EF!$A$2:$B$65, 2, FALSE))</f>
        <v>53.06</v>
      </c>
      <c r="S4289" s="3">
        <f>Table1[[#This Row],[Generation (TWh)]]*10^9*VLOOKUP(Table1[[#This Row],[Turbine/Engine Technology]],Technology_HR!$A$2:$B$11,2,FALSE)*10^-6</f>
        <v>2285808.1200000006</v>
      </c>
      <c r="T4289" s="5">
        <f>Table1[[#This Row],[Fuel Consumption (mmBtu)]]*Table1[[#This Row],[Emission Factor (kg CO2/ mmBtu)]]*10^3</f>
        <v>121284978847.20004</v>
      </c>
      <c r="U4289" s="3">
        <f>Table1[[#This Row],[Emissions (g CO2)]]/(Table1[[#This Row],[Generation (TWh)]]*10^9)</f>
        <v>584.19060000000013</v>
      </c>
    </row>
    <row r="4290" spans="1:21" x14ac:dyDescent="0.35">
      <c r="A4290" t="s">
        <v>1329</v>
      </c>
      <c r="B4290" t="s">
        <v>3239</v>
      </c>
      <c r="C4290" t="str">
        <f>SUBSTITUTE(Table1[[#This Row],[Fuel]],", ",",")</f>
        <v>fossil gas: natural gas</v>
      </c>
      <c r="D4290" t="s">
        <v>3239</v>
      </c>
      <c r="H4290" t="s">
        <v>3436</v>
      </c>
      <c r="I4290">
        <v>60</v>
      </c>
      <c r="J4290" t="s">
        <v>3446</v>
      </c>
      <c r="K4290">
        <v>1998</v>
      </c>
      <c r="L4290" t="s">
        <v>29</v>
      </c>
      <c r="M4290" t="s">
        <v>29</v>
      </c>
      <c r="N4290">
        <v>31.954499999999999</v>
      </c>
      <c r="O4290">
        <v>54.065800000000003</v>
      </c>
      <c r="P4290" t="s">
        <v>3522</v>
      </c>
      <c r="Q4290" s="3">
        <f>Table1[[#This Row],[Capacity (MW)]]*0.395*8760*10^-6</f>
        <v>0.20761200000000002</v>
      </c>
      <c r="R4290" s="3" cm="1">
        <f t="array" ref="R4290">AVERAGE(VLOOKUP(_xlfn.TEXTSPLIT(Table1[[#This Row],[Fuel (no space after comma)]], ","), FuelList_Final_EF!$A$2:$B$65, 2, FALSE))</f>
        <v>53.06</v>
      </c>
      <c r="S4290" s="3">
        <f>Table1[[#This Row],[Generation (TWh)]]*10^9*VLOOKUP(Table1[[#This Row],[Turbine/Engine Technology]],Technology_HR!$A$2:$B$11,2,FALSE)*10^-6</f>
        <v>2285808.1200000006</v>
      </c>
      <c r="T4290" s="5">
        <f>Table1[[#This Row],[Fuel Consumption (mmBtu)]]*Table1[[#This Row],[Emission Factor (kg CO2/ mmBtu)]]*10^3</f>
        <v>121284978847.20004</v>
      </c>
      <c r="U4290" s="3">
        <f>Table1[[#This Row],[Emissions (g CO2)]]/(Table1[[#This Row],[Generation (TWh)]]*10^9)</f>
        <v>584.19060000000013</v>
      </c>
    </row>
    <row r="4291" spans="1:21" x14ac:dyDescent="0.35">
      <c r="A4291" t="s">
        <v>1330</v>
      </c>
      <c r="B4291" t="s">
        <v>3240</v>
      </c>
      <c r="C4291" t="str">
        <f>SUBSTITUTE(Table1[[#This Row],[Fuel]],", ",",")</f>
        <v>fossil gas: natural gas,fossil liquids: diesel</v>
      </c>
      <c r="D4291" t="s">
        <v>3239</v>
      </c>
      <c r="E4291" t="s">
        <v>3258</v>
      </c>
      <c r="H4291" t="s">
        <v>3436</v>
      </c>
      <c r="I4291">
        <v>162</v>
      </c>
      <c r="J4291" t="s">
        <v>3446</v>
      </c>
      <c r="K4291">
        <v>2010</v>
      </c>
      <c r="L4291" t="s">
        <v>29</v>
      </c>
      <c r="M4291" t="s">
        <v>29</v>
      </c>
      <c r="N4291">
        <v>34.351911000000001</v>
      </c>
      <c r="O4291">
        <v>47.362212999999997</v>
      </c>
      <c r="P4291" t="s">
        <v>3522</v>
      </c>
      <c r="Q4291" s="3">
        <f>Table1[[#This Row],[Capacity (MW)]]*0.395*8760*10^-6</f>
        <v>0.56055239999999995</v>
      </c>
      <c r="R4291" s="3" cm="1">
        <f t="array" ref="R4291">AVERAGE(VLOOKUP(_xlfn.TEXTSPLIT(Table1[[#This Row],[Fuel (no space after comma)]], ","), FuelList_Final_EF!$A$2:$B$65, 2, FALSE))</f>
        <v>65.583341148886291</v>
      </c>
      <c r="S4291" s="3">
        <f>Table1[[#This Row],[Generation (TWh)]]*10^9*VLOOKUP(Table1[[#This Row],[Turbine/Engine Technology]],Technology_HR!$A$2:$B$11,2,FALSE)*10^-6</f>
        <v>6171681.9239999996</v>
      </c>
      <c r="T4291" s="5">
        <f>Table1[[#This Row],[Fuel Consumption (mmBtu)]]*Table1[[#This Row],[Emission Factor (kg CO2/ mmBtu)]]*10^3</f>
        <v>404759521084.10687</v>
      </c>
      <c r="U4291" s="3">
        <f>Table1[[#This Row],[Emissions (g CO2)]]/(Table1[[#This Row],[Generation (TWh)]]*10^9)</f>
        <v>722.072586049238</v>
      </c>
    </row>
    <row r="4292" spans="1:21" x14ac:dyDescent="0.35">
      <c r="A4292" t="s">
        <v>1330</v>
      </c>
      <c r="B4292" t="s">
        <v>3240</v>
      </c>
      <c r="C4292" t="str">
        <f>SUBSTITUTE(Table1[[#This Row],[Fuel]],", ",",")</f>
        <v>fossil gas: natural gas,fossil liquids: diesel</v>
      </c>
      <c r="D4292" t="s">
        <v>3239</v>
      </c>
      <c r="E4292" t="s">
        <v>3258</v>
      </c>
      <c r="H4292" t="s">
        <v>3436</v>
      </c>
      <c r="I4292">
        <v>162</v>
      </c>
      <c r="J4292" t="s">
        <v>3446</v>
      </c>
      <c r="K4292">
        <v>2010</v>
      </c>
      <c r="L4292" t="s">
        <v>29</v>
      </c>
      <c r="M4292" t="s">
        <v>29</v>
      </c>
      <c r="N4292">
        <v>34.351911000000001</v>
      </c>
      <c r="O4292">
        <v>47.362212999999997</v>
      </c>
      <c r="P4292" t="s">
        <v>3522</v>
      </c>
      <c r="Q4292" s="3">
        <f>Table1[[#This Row],[Capacity (MW)]]*0.395*8760*10^-6</f>
        <v>0.56055239999999995</v>
      </c>
      <c r="R4292" s="3" cm="1">
        <f t="array" ref="R4292">AVERAGE(VLOOKUP(_xlfn.TEXTSPLIT(Table1[[#This Row],[Fuel (no space after comma)]], ","), FuelList_Final_EF!$A$2:$B$65, 2, FALSE))</f>
        <v>65.583341148886291</v>
      </c>
      <c r="S4292" s="3">
        <f>Table1[[#This Row],[Generation (TWh)]]*10^9*VLOOKUP(Table1[[#This Row],[Turbine/Engine Technology]],Technology_HR!$A$2:$B$11,2,FALSE)*10^-6</f>
        <v>6171681.9239999996</v>
      </c>
      <c r="T4292" s="5">
        <f>Table1[[#This Row],[Fuel Consumption (mmBtu)]]*Table1[[#This Row],[Emission Factor (kg CO2/ mmBtu)]]*10^3</f>
        <v>404759521084.10687</v>
      </c>
      <c r="U4292" s="3">
        <f>Table1[[#This Row],[Emissions (g CO2)]]/(Table1[[#This Row],[Generation (TWh)]]*10^9)</f>
        <v>722.072586049238</v>
      </c>
    </row>
    <row r="4293" spans="1:21" x14ac:dyDescent="0.35">
      <c r="A4293" t="s">
        <v>1330</v>
      </c>
      <c r="B4293" t="s">
        <v>3240</v>
      </c>
      <c r="C4293" t="str">
        <f>SUBSTITUTE(Table1[[#This Row],[Fuel]],", ",",")</f>
        <v>fossil gas: natural gas,fossil liquids: diesel</v>
      </c>
      <c r="D4293" t="s">
        <v>3239</v>
      </c>
      <c r="E4293" t="s">
        <v>3258</v>
      </c>
      <c r="H4293" t="s">
        <v>3436</v>
      </c>
      <c r="I4293">
        <v>162</v>
      </c>
      <c r="J4293" t="s">
        <v>3446</v>
      </c>
      <c r="K4293">
        <v>2010</v>
      </c>
      <c r="L4293" t="s">
        <v>29</v>
      </c>
      <c r="M4293" t="s">
        <v>29</v>
      </c>
      <c r="N4293">
        <v>34.351911000000001</v>
      </c>
      <c r="O4293">
        <v>47.362212999999997</v>
      </c>
      <c r="P4293" t="s">
        <v>3522</v>
      </c>
      <c r="Q4293" s="3">
        <f>Table1[[#This Row],[Capacity (MW)]]*0.395*8760*10^-6</f>
        <v>0.56055239999999995</v>
      </c>
      <c r="R4293" s="3" cm="1">
        <f t="array" ref="R4293">AVERAGE(VLOOKUP(_xlfn.TEXTSPLIT(Table1[[#This Row],[Fuel (no space after comma)]], ","), FuelList_Final_EF!$A$2:$B$65, 2, FALSE))</f>
        <v>65.583341148886291</v>
      </c>
      <c r="S4293" s="3">
        <f>Table1[[#This Row],[Generation (TWh)]]*10^9*VLOOKUP(Table1[[#This Row],[Turbine/Engine Technology]],Technology_HR!$A$2:$B$11,2,FALSE)*10^-6</f>
        <v>6171681.9239999996</v>
      </c>
      <c r="T4293" s="5">
        <f>Table1[[#This Row],[Fuel Consumption (mmBtu)]]*Table1[[#This Row],[Emission Factor (kg CO2/ mmBtu)]]*10^3</f>
        <v>404759521084.10687</v>
      </c>
      <c r="U4293" s="3">
        <f>Table1[[#This Row],[Emissions (g CO2)]]/(Table1[[#This Row],[Generation (TWh)]]*10^9)</f>
        <v>722.072586049238</v>
      </c>
    </row>
    <row r="4294" spans="1:21" x14ac:dyDescent="0.35">
      <c r="A4294" t="s">
        <v>1330</v>
      </c>
      <c r="B4294" t="s">
        <v>3240</v>
      </c>
      <c r="C4294" t="str">
        <f>SUBSTITUTE(Table1[[#This Row],[Fuel]],", ",",")</f>
        <v>fossil gas: natural gas,fossil liquids: diesel</v>
      </c>
      <c r="D4294" t="s">
        <v>3239</v>
      </c>
      <c r="E4294" t="s">
        <v>3258</v>
      </c>
      <c r="H4294" t="s">
        <v>3436</v>
      </c>
      <c r="I4294">
        <v>162</v>
      </c>
      <c r="J4294" t="s">
        <v>3446</v>
      </c>
      <c r="K4294">
        <v>2010</v>
      </c>
      <c r="L4294" t="s">
        <v>29</v>
      </c>
      <c r="M4294" t="s">
        <v>29</v>
      </c>
      <c r="N4294">
        <v>34.351911000000001</v>
      </c>
      <c r="O4294">
        <v>47.362212999999997</v>
      </c>
      <c r="P4294" t="s">
        <v>3522</v>
      </c>
      <c r="Q4294" s="3">
        <f>Table1[[#This Row],[Capacity (MW)]]*0.395*8760*10^-6</f>
        <v>0.56055239999999995</v>
      </c>
      <c r="R4294" s="3" cm="1">
        <f t="array" ref="R4294">AVERAGE(VLOOKUP(_xlfn.TEXTSPLIT(Table1[[#This Row],[Fuel (no space after comma)]], ","), FuelList_Final_EF!$A$2:$B$65, 2, FALSE))</f>
        <v>65.583341148886291</v>
      </c>
      <c r="S4294" s="3">
        <f>Table1[[#This Row],[Generation (TWh)]]*10^9*VLOOKUP(Table1[[#This Row],[Turbine/Engine Technology]],Technology_HR!$A$2:$B$11,2,FALSE)*10^-6</f>
        <v>6171681.9239999996</v>
      </c>
      <c r="T4294" s="5">
        <f>Table1[[#This Row],[Fuel Consumption (mmBtu)]]*Table1[[#This Row],[Emission Factor (kg CO2/ mmBtu)]]*10^3</f>
        <v>404759521084.10687</v>
      </c>
      <c r="U4294" s="3">
        <f>Table1[[#This Row],[Emissions (g CO2)]]/(Table1[[#This Row],[Generation (TWh)]]*10^9)</f>
        <v>722.072586049238</v>
      </c>
    </row>
    <row r="4295" spans="1:21" x14ac:dyDescent="0.35">
      <c r="A4295" t="s">
        <v>1330</v>
      </c>
      <c r="B4295" t="s">
        <v>3249</v>
      </c>
      <c r="C4295" t="str">
        <f>SUBSTITUTE(Table1[[#This Row],[Fuel]],", ",",")</f>
        <v>fossil gas: waste heat from natural gas</v>
      </c>
      <c r="D4295" t="s">
        <v>3249</v>
      </c>
      <c r="H4295" t="s">
        <v>3440</v>
      </c>
      <c r="I4295">
        <v>176</v>
      </c>
      <c r="J4295" t="s">
        <v>3452</v>
      </c>
      <c r="K4295" t="s">
        <v>29</v>
      </c>
      <c r="L4295" t="s">
        <v>29</v>
      </c>
      <c r="M4295" t="s">
        <v>29</v>
      </c>
      <c r="N4295">
        <v>34.351911000000001</v>
      </c>
      <c r="O4295">
        <v>47.362212999999997</v>
      </c>
      <c r="P4295" t="s">
        <v>3522</v>
      </c>
      <c r="Q4295" s="3">
        <f>Table1[[#This Row],[Capacity (MW)]]*0.395*8760*10^-6</f>
        <v>0.60899520000000007</v>
      </c>
      <c r="R4295" s="3" cm="1">
        <f t="array" ref="R4295">AVERAGE(VLOOKUP(_xlfn.TEXTSPLIT(Table1[[#This Row],[Fuel (no space after comma)]], ","), FuelList_Final_EF!$A$2:$B$65, 2, FALSE))</f>
        <v>66.33</v>
      </c>
      <c r="S4295" s="3">
        <f>Table1[[#This Row],[Generation (TWh)]]*10^9*VLOOKUP(Table1[[#This Row],[Turbine/Engine Technology]],Technology_HR!$A$2:$B$11,2,FALSE)*10^-6</f>
        <v>6263515.6320000011</v>
      </c>
      <c r="T4295" s="5">
        <f>Table1[[#This Row],[Fuel Consumption (mmBtu)]]*Table1[[#This Row],[Emission Factor (kg CO2/ mmBtu)]]*10^3</f>
        <v>415458991870.56006</v>
      </c>
      <c r="U4295" s="3">
        <f>Table1[[#This Row],[Emissions (g CO2)]]/(Table1[[#This Row],[Generation (TWh)]]*10^9)</f>
        <v>682.20404999999994</v>
      </c>
    </row>
    <row r="4296" spans="1:21" x14ac:dyDescent="0.35">
      <c r="A4296" t="s">
        <v>1330</v>
      </c>
      <c r="B4296" t="s">
        <v>3249</v>
      </c>
      <c r="C4296" t="str">
        <f>SUBSTITUTE(Table1[[#This Row],[Fuel]],", ",",")</f>
        <v>fossil gas: waste heat from natural gas</v>
      </c>
      <c r="D4296" t="s">
        <v>3249</v>
      </c>
      <c r="H4296" t="s">
        <v>3440</v>
      </c>
      <c r="I4296">
        <v>176</v>
      </c>
      <c r="J4296" t="s">
        <v>3452</v>
      </c>
      <c r="K4296" t="s">
        <v>29</v>
      </c>
      <c r="L4296" t="s">
        <v>29</v>
      </c>
      <c r="M4296" t="s">
        <v>29</v>
      </c>
      <c r="N4296">
        <v>34.351911000000001</v>
      </c>
      <c r="O4296">
        <v>47.362212999999997</v>
      </c>
      <c r="P4296" t="s">
        <v>3522</v>
      </c>
      <c r="Q4296" s="3">
        <f>Table1[[#This Row],[Capacity (MW)]]*0.395*8760*10^-6</f>
        <v>0.60899520000000007</v>
      </c>
      <c r="R4296" s="3" cm="1">
        <f t="array" ref="R4296">AVERAGE(VLOOKUP(_xlfn.TEXTSPLIT(Table1[[#This Row],[Fuel (no space after comma)]], ","), FuelList_Final_EF!$A$2:$B$65, 2, FALSE))</f>
        <v>66.33</v>
      </c>
      <c r="S4296" s="3">
        <f>Table1[[#This Row],[Generation (TWh)]]*10^9*VLOOKUP(Table1[[#This Row],[Turbine/Engine Technology]],Technology_HR!$A$2:$B$11,2,FALSE)*10^-6</f>
        <v>6263515.6320000011</v>
      </c>
      <c r="T4296" s="5">
        <f>Table1[[#This Row],[Fuel Consumption (mmBtu)]]*Table1[[#This Row],[Emission Factor (kg CO2/ mmBtu)]]*10^3</f>
        <v>415458991870.56006</v>
      </c>
      <c r="U4296" s="3">
        <f>Table1[[#This Row],[Emissions (g CO2)]]/(Table1[[#This Row],[Generation (TWh)]]*10^9)</f>
        <v>682.20404999999994</v>
      </c>
    </row>
    <row r="4297" spans="1:21" x14ac:dyDescent="0.35">
      <c r="A4297" t="s">
        <v>1331</v>
      </c>
      <c r="B4297" t="s">
        <v>3239</v>
      </c>
      <c r="C4297" t="str">
        <f>SUBSTITUTE(Table1[[#This Row],[Fuel]],", ",",")</f>
        <v>fossil gas: natural gas</v>
      </c>
      <c r="D4297" t="s">
        <v>3239</v>
      </c>
      <c r="H4297" t="s">
        <v>3438</v>
      </c>
      <c r="I4297">
        <v>530</v>
      </c>
      <c r="J4297" t="s">
        <v>3449</v>
      </c>
      <c r="K4297" t="s">
        <v>29</v>
      </c>
      <c r="L4297" t="s">
        <v>29</v>
      </c>
      <c r="M4297" t="s">
        <v>29</v>
      </c>
      <c r="N4297">
        <v>29.422705000000001</v>
      </c>
      <c r="O4297">
        <v>60.809964000000001</v>
      </c>
      <c r="P4297" t="s">
        <v>3522</v>
      </c>
      <c r="Q4297" s="3">
        <f>Table1[[#This Row],[Capacity (MW)]]*0.395*8760*10^-6</f>
        <v>1.8339060000000003</v>
      </c>
      <c r="R4297" s="3" cm="1">
        <f t="array" ref="R4297">AVERAGE(VLOOKUP(_xlfn.TEXTSPLIT(Table1[[#This Row],[Fuel (no space after comma)]], ","), FuelList_Final_EF!$A$2:$B$65, 2, FALSE))</f>
        <v>53.06</v>
      </c>
      <c r="S4297" s="3">
        <f>Table1[[#This Row],[Generation (TWh)]]*10^9*VLOOKUP(Table1[[#This Row],[Turbine/Engine Technology]],Technology_HR!$A$2:$B$11,2,FALSE)*10^-6</f>
        <v>13844156.394000001</v>
      </c>
      <c r="T4297" s="5">
        <f>Table1[[#This Row],[Fuel Consumption (mmBtu)]]*Table1[[#This Row],[Emission Factor (kg CO2/ mmBtu)]]*10^3</f>
        <v>734570938265.64014</v>
      </c>
      <c r="U4297" s="3">
        <f>Table1[[#This Row],[Emissions (g CO2)]]/(Table1[[#This Row],[Generation (TWh)]]*10^9)</f>
        <v>400.54994000000005</v>
      </c>
    </row>
    <row r="4298" spans="1:21" x14ac:dyDescent="0.35">
      <c r="A4298" t="s">
        <v>1332</v>
      </c>
      <c r="B4298" t="s">
        <v>3239</v>
      </c>
      <c r="C4298" t="str">
        <f>SUBSTITUTE(Table1[[#This Row],[Fuel]],", ",",")</f>
        <v>fossil gas: natural gas</v>
      </c>
      <c r="D4298" t="s">
        <v>3239</v>
      </c>
      <c r="H4298" t="s">
        <v>3438</v>
      </c>
      <c r="I4298">
        <v>880</v>
      </c>
      <c r="J4298" t="s">
        <v>3452</v>
      </c>
      <c r="K4298" t="s">
        <v>29</v>
      </c>
      <c r="L4298" t="s">
        <v>29</v>
      </c>
      <c r="M4298" t="s">
        <v>29</v>
      </c>
      <c r="N4298">
        <v>29.451926</v>
      </c>
      <c r="O4298">
        <v>60.884197999999998</v>
      </c>
      <c r="P4298" t="s">
        <v>3522</v>
      </c>
      <c r="Q4298" s="3">
        <f>Table1[[#This Row],[Capacity (MW)]]*0.395*8760*10^-6</f>
        <v>3.0449759999999997</v>
      </c>
      <c r="R4298" s="3" cm="1">
        <f t="array" ref="R4298">AVERAGE(VLOOKUP(_xlfn.TEXTSPLIT(Table1[[#This Row],[Fuel (no space after comma)]], ","), FuelList_Final_EF!$A$2:$B$65, 2, FALSE))</f>
        <v>53.06</v>
      </c>
      <c r="S4298" s="3">
        <f>Table1[[#This Row],[Generation (TWh)]]*10^9*VLOOKUP(Table1[[#This Row],[Turbine/Engine Technology]],Technology_HR!$A$2:$B$11,2,FALSE)*10^-6</f>
        <v>22986523.823999994</v>
      </c>
      <c r="T4298" s="5">
        <f>Table1[[#This Row],[Fuel Consumption (mmBtu)]]*Table1[[#This Row],[Emission Factor (kg CO2/ mmBtu)]]*10^3</f>
        <v>1219664954101.4397</v>
      </c>
      <c r="U4298" s="3">
        <f>Table1[[#This Row],[Emissions (g CO2)]]/(Table1[[#This Row],[Generation (TWh)]]*10^9)</f>
        <v>400.54993999999994</v>
      </c>
    </row>
    <row r="4299" spans="1:21" x14ac:dyDescent="0.35">
      <c r="A4299" t="s">
        <v>1248</v>
      </c>
      <c r="B4299" t="s">
        <v>3239</v>
      </c>
      <c r="C4299" t="str">
        <f>SUBSTITUTE(Table1[[#This Row],[Fuel]],", ",",")</f>
        <v>fossil gas: natural gas</v>
      </c>
      <c r="D4299" t="s">
        <v>3239</v>
      </c>
      <c r="H4299" t="s">
        <v>3438</v>
      </c>
      <c r="I4299">
        <v>484</v>
      </c>
      <c r="J4299" t="s">
        <v>3446</v>
      </c>
      <c r="K4299">
        <v>2023</v>
      </c>
      <c r="L4299" t="s">
        <v>29</v>
      </c>
      <c r="M4299" t="s">
        <v>29</v>
      </c>
      <c r="N4299">
        <v>30.664929000000001</v>
      </c>
      <c r="O4299">
        <v>56.621364999999997</v>
      </c>
      <c r="P4299" t="s">
        <v>3522</v>
      </c>
      <c r="Q4299" s="3">
        <f>Table1[[#This Row],[Capacity (MW)]]*0.395*8760*10^-6</f>
        <v>1.6747368</v>
      </c>
      <c r="R4299" s="3" cm="1">
        <f t="array" ref="R4299">AVERAGE(VLOOKUP(_xlfn.TEXTSPLIT(Table1[[#This Row],[Fuel (no space after comma)]], ","), FuelList_Final_EF!$A$2:$B$65, 2, FALSE))</f>
        <v>53.06</v>
      </c>
      <c r="S4299" s="3">
        <f>Table1[[#This Row],[Generation (TWh)]]*10^9*VLOOKUP(Table1[[#This Row],[Turbine/Engine Technology]],Technology_HR!$A$2:$B$11,2,FALSE)*10^-6</f>
        <v>12642588.1032</v>
      </c>
      <c r="T4299" s="5">
        <f>Table1[[#This Row],[Fuel Consumption (mmBtu)]]*Table1[[#This Row],[Emission Factor (kg CO2/ mmBtu)]]*10^3</f>
        <v>670815724755.79199</v>
      </c>
      <c r="U4299" s="3">
        <f>Table1[[#This Row],[Emissions (g CO2)]]/(Table1[[#This Row],[Generation (TWh)]]*10^9)</f>
        <v>400.54993999999999</v>
      </c>
    </row>
    <row r="4300" spans="1:21" x14ac:dyDescent="0.35">
      <c r="A4300" t="s">
        <v>1258</v>
      </c>
      <c r="B4300" t="s">
        <v>3243</v>
      </c>
      <c r="C4300" t="str">
        <f>SUBSTITUTE(Table1[[#This Row],[Fuel]],", ",",")</f>
        <v>fossil gas: natural gas,fossil liquids: fuel oil</v>
      </c>
      <c r="D4300" t="s">
        <v>3239</v>
      </c>
      <c r="E4300" t="s">
        <v>3275</v>
      </c>
      <c r="H4300" t="s">
        <v>3438</v>
      </c>
      <c r="I4300">
        <v>209</v>
      </c>
      <c r="J4300" t="s">
        <v>3446</v>
      </c>
      <c r="K4300">
        <v>1992</v>
      </c>
      <c r="L4300" t="s">
        <v>29</v>
      </c>
      <c r="M4300" t="s">
        <v>29</v>
      </c>
      <c r="N4300">
        <v>31.374040999999998</v>
      </c>
      <c r="O4300">
        <v>48.774186</v>
      </c>
      <c r="P4300" t="s">
        <v>3522</v>
      </c>
      <c r="Q4300" s="3">
        <f>Table1[[#This Row],[Capacity (MW)]]*0.395*8760*10^-6</f>
        <v>0.72318179999999999</v>
      </c>
      <c r="R4300" s="3" cm="1">
        <f t="array" ref="R4300">AVERAGE(VLOOKUP(_xlfn.TEXTSPLIT(Table1[[#This Row],[Fuel (no space after comma)]], ","), FuelList_Final_EF!$A$2:$B$65, 2, FALSE))</f>
        <v>65.583341148886291</v>
      </c>
      <c r="S4300" s="3">
        <f>Table1[[#This Row],[Generation (TWh)]]*10^9*VLOOKUP(Table1[[#This Row],[Turbine/Engine Technology]],Technology_HR!$A$2:$B$11,2,FALSE)*10^-6</f>
        <v>5459299.4081999995</v>
      </c>
      <c r="T4300" s="5">
        <f>Table1[[#This Row],[Fuel Consumption (mmBtu)]]*Table1[[#This Row],[Emission Factor (kg CO2/ mmBtu)]]*10^3</f>
        <v>358039095521.89362</v>
      </c>
      <c r="U4300" s="3">
        <f>Table1[[#This Row],[Emissions (g CO2)]]/(Table1[[#This Row],[Generation (TWh)]]*10^9)</f>
        <v>495.08864233294258</v>
      </c>
    </row>
    <row r="4301" spans="1:21" x14ac:dyDescent="0.35">
      <c r="A4301" t="s">
        <v>1258</v>
      </c>
      <c r="B4301" t="s">
        <v>3243</v>
      </c>
      <c r="C4301" t="str">
        <f>SUBSTITUTE(Table1[[#This Row],[Fuel]],", ",",")</f>
        <v>fossil gas: natural gas,fossil liquids: fuel oil</v>
      </c>
      <c r="D4301" t="s">
        <v>3239</v>
      </c>
      <c r="E4301" t="s">
        <v>3275</v>
      </c>
      <c r="H4301" t="s">
        <v>3438</v>
      </c>
      <c r="I4301">
        <v>209</v>
      </c>
      <c r="J4301" t="s">
        <v>3446</v>
      </c>
      <c r="K4301">
        <v>1992</v>
      </c>
      <c r="L4301" t="s">
        <v>29</v>
      </c>
      <c r="M4301" t="s">
        <v>29</v>
      </c>
      <c r="N4301">
        <v>31.374040999999998</v>
      </c>
      <c r="O4301">
        <v>48.774186</v>
      </c>
      <c r="P4301" t="s">
        <v>3522</v>
      </c>
      <c r="Q4301" s="3">
        <f>Table1[[#This Row],[Capacity (MW)]]*0.395*8760*10^-6</f>
        <v>0.72318179999999999</v>
      </c>
      <c r="R4301" s="3" cm="1">
        <f t="array" ref="R4301">AVERAGE(VLOOKUP(_xlfn.TEXTSPLIT(Table1[[#This Row],[Fuel (no space after comma)]], ","), FuelList_Final_EF!$A$2:$B$65, 2, FALSE))</f>
        <v>65.583341148886291</v>
      </c>
      <c r="S4301" s="3">
        <f>Table1[[#This Row],[Generation (TWh)]]*10^9*VLOOKUP(Table1[[#This Row],[Turbine/Engine Technology]],Technology_HR!$A$2:$B$11,2,FALSE)*10^-6</f>
        <v>5459299.4081999995</v>
      </c>
      <c r="T4301" s="5">
        <f>Table1[[#This Row],[Fuel Consumption (mmBtu)]]*Table1[[#This Row],[Emission Factor (kg CO2/ mmBtu)]]*10^3</f>
        <v>358039095521.89362</v>
      </c>
      <c r="U4301" s="3">
        <f>Table1[[#This Row],[Emissions (g CO2)]]/(Table1[[#This Row],[Generation (TWh)]]*10^9)</f>
        <v>495.08864233294258</v>
      </c>
    </row>
    <row r="4302" spans="1:21" x14ac:dyDescent="0.35">
      <c r="A4302" t="s">
        <v>1333</v>
      </c>
      <c r="B4302" t="s">
        <v>3239</v>
      </c>
      <c r="C4302" t="str">
        <f>SUBSTITUTE(Table1[[#This Row],[Fuel]],", ",",")</f>
        <v>fossil gas: natural gas</v>
      </c>
      <c r="D4302" t="s">
        <v>3239</v>
      </c>
      <c r="H4302" t="s">
        <v>3438</v>
      </c>
      <c r="I4302">
        <v>484</v>
      </c>
      <c r="J4302" t="s">
        <v>3446</v>
      </c>
      <c r="K4302">
        <v>2012</v>
      </c>
      <c r="L4302" t="s">
        <v>29</v>
      </c>
      <c r="M4302" t="s">
        <v>29</v>
      </c>
      <c r="N4302">
        <v>33.397579999999998</v>
      </c>
      <c r="O4302">
        <v>52.576493999999997</v>
      </c>
      <c r="P4302" t="s">
        <v>3522</v>
      </c>
      <c r="Q4302" s="3">
        <f>Table1[[#This Row],[Capacity (MW)]]*0.395*8760*10^-6</f>
        <v>1.6747368</v>
      </c>
      <c r="R4302" s="3" cm="1">
        <f t="array" ref="R4302">AVERAGE(VLOOKUP(_xlfn.TEXTSPLIT(Table1[[#This Row],[Fuel (no space after comma)]], ","), FuelList_Final_EF!$A$2:$B$65, 2, FALSE))</f>
        <v>53.06</v>
      </c>
      <c r="S4302" s="3">
        <f>Table1[[#This Row],[Generation (TWh)]]*10^9*VLOOKUP(Table1[[#This Row],[Turbine/Engine Technology]],Technology_HR!$A$2:$B$11,2,FALSE)*10^-6</f>
        <v>12642588.1032</v>
      </c>
      <c r="T4302" s="5">
        <f>Table1[[#This Row],[Fuel Consumption (mmBtu)]]*Table1[[#This Row],[Emission Factor (kg CO2/ mmBtu)]]*10^3</f>
        <v>670815724755.79199</v>
      </c>
      <c r="U4302" s="3">
        <f>Table1[[#This Row],[Emissions (g CO2)]]/(Table1[[#This Row],[Generation (TWh)]]*10^9)</f>
        <v>400.54993999999999</v>
      </c>
    </row>
    <row r="4303" spans="1:21" x14ac:dyDescent="0.35">
      <c r="A4303" t="s">
        <v>1334</v>
      </c>
      <c r="B4303" t="s">
        <v>3239</v>
      </c>
      <c r="C4303" t="str">
        <f>SUBSTITUTE(Table1[[#This Row],[Fuel]],", ",",")</f>
        <v>fossil gas: natural gas</v>
      </c>
      <c r="D4303" t="s">
        <v>3239</v>
      </c>
      <c r="H4303" t="s">
        <v>3438</v>
      </c>
      <c r="I4303">
        <v>150</v>
      </c>
      <c r="J4303" t="s">
        <v>3449</v>
      </c>
      <c r="K4303">
        <v>2027</v>
      </c>
      <c r="L4303" t="s">
        <v>29</v>
      </c>
      <c r="M4303" t="s">
        <v>29</v>
      </c>
      <c r="N4303">
        <v>29.168351999999999</v>
      </c>
      <c r="O4303">
        <v>54.621344999999998</v>
      </c>
      <c r="P4303" t="s">
        <v>3522</v>
      </c>
      <c r="Q4303" s="3">
        <f>Table1[[#This Row],[Capacity (MW)]]*0.395*8760*10^-6</f>
        <v>0.51902999999999999</v>
      </c>
      <c r="R4303" s="3" cm="1">
        <f t="array" ref="R4303">AVERAGE(VLOOKUP(_xlfn.TEXTSPLIT(Table1[[#This Row],[Fuel (no space after comma)]], ","), FuelList_Final_EF!$A$2:$B$65, 2, FALSE))</f>
        <v>53.06</v>
      </c>
      <c r="S4303" s="3">
        <f>Table1[[#This Row],[Generation (TWh)]]*10^9*VLOOKUP(Table1[[#This Row],[Turbine/Engine Technology]],Technology_HR!$A$2:$B$11,2,FALSE)*10^-6</f>
        <v>3918157.4699999997</v>
      </c>
      <c r="T4303" s="5">
        <f>Table1[[#This Row],[Fuel Consumption (mmBtu)]]*Table1[[#This Row],[Emission Factor (kg CO2/ mmBtu)]]*10^3</f>
        <v>207897435358.19998</v>
      </c>
      <c r="U4303" s="3">
        <f>Table1[[#This Row],[Emissions (g CO2)]]/(Table1[[#This Row],[Generation (TWh)]]*10^9)</f>
        <v>400.54993999999999</v>
      </c>
    </row>
    <row r="4304" spans="1:21" x14ac:dyDescent="0.35">
      <c r="A4304" t="s">
        <v>1335</v>
      </c>
      <c r="B4304" t="s">
        <v>3243</v>
      </c>
      <c r="C4304" t="str">
        <f>SUBSTITUTE(Table1[[#This Row],[Fuel]],", ",",")</f>
        <v>fossil gas: natural gas,fossil liquids: fuel oil</v>
      </c>
      <c r="D4304" t="s">
        <v>3239</v>
      </c>
      <c r="E4304" t="s">
        <v>3275</v>
      </c>
      <c r="H4304" t="s">
        <v>3436</v>
      </c>
      <c r="I4304">
        <v>125</v>
      </c>
      <c r="J4304" t="s">
        <v>3446</v>
      </c>
      <c r="K4304">
        <v>2021</v>
      </c>
      <c r="L4304" t="s">
        <v>29</v>
      </c>
      <c r="M4304" t="s">
        <v>29</v>
      </c>
      <c r="N4304">
        <v>34.316858000000003</v>
      </c>
      <c r="O4304">
        <v>41.160260000000001</v>
      </c>
      <c r="P4304" t="s">
        <v>3523</v>
      </c>
      <c r="Q4304" s="3">
        <f>Table1[[#This Row],[Capacity (MW)]]*0.395*8760*10^-6</f>
        <v>0.43252499999999999</v>
      </c>
      <c r="R4304" s="3" cm="1">
        <f t="array" ref="R4304">AVERAGE(VLOOKUP(_xlfn.TEXTSPLIT(Table1[[#This Row],[Fuel (no space after comma)]], ","), FuelList_Final_EF!$A$2:$B$65, 2, FALSE))</f>
        <v>65.583341148886291</v>
      </c>
      <c r="S4304" s="3">
        <f>Table1[[#This Row],[Generation (TWh)]]*10^9*VLOOKUP(Table1[[#This Row],[Turbine/Engine Technology]],Technology_HR!$A$2:$B$11,2,FALSE)*10^-6</f>
        <v>4762100.25</v>
      </c>
      <c r="T4304" s="5">
        <f>Table1[[#This Row],[Fuel Consumption (mmBtu)]]*Table1[[#This Row],[Emission Factor (kg CO2/ mmBtu)]]*10^3</f>
        <v>312314445280.94666</v>
      </c>
      <c r="U4304" s="3">
        <f>Table1[[#This Row],[Emissions (g CO2)]]/(Table1[[#This Row],[Generation (TWh)]]*10^9)</f>
        <v>722.072586049238</v>
      </c>
    </row>
    <row r="4305" spans="1:21" x14ac:dyDescent="0.35">
      <c r="A4305" t="s">
        <v>1335</v>
      </c>
      <c r="B4305" t="s">
        <v>3243</v>
      </c>
      <c r="C4305" t="str">
        <f>SUBSTITUTE(Table1[[#This Row],[Fuel]],", ",",")</f>
        <v>fossil gas: natural gas,fossil liquids: fuel oil</v>
      </c>
      <c r="D4305" t="s">
        <v>3239</v>
      </c>
      <c r="E4305" t="s">
        <v>3275</v>
      </c>
      <c r="H4305" t="s">
        <v>3436</v>
      </c>
      <c r="I4305">
        <v>125</v>
      </c>
      <c r="J4305" t="s">
        <v>3446</v>
      </c>
      <c r="K4305">
        <v>2022</v>
      </c>
      <c r="L4305" t="s">
        <v>29</v>
      </c>
      <c r="M4305" t="s">
        <v>29</v>
      </c>
      <c r="N4305">
        <v>34.316858000000003</v>
      </c>
      <c r="O4305">
        <v>41.160260000000001</v>
      </c>
      <c r="P4305" t="s">
        <v>3523</v>
      </c>
      <c r="Q4305" s="3">
        <f>Table1[[#This Row],[Capacity (MW)]]*0.395*8760*10^-6</f>
        <v>0.43252499999999999</v>
      </c>
      <c r="R4305" s="3" cm="1">
        <f t="array" ref="R4305">AVERAGE(VLOOKUP(_xlfn.TEXTSPLIT(Table1[[#This Row],[Fuel (no space after comma)]], ","), FuelList_Final_EF!$A$2:$B$65, 2, FALSE))</f>
        <v>65.583341148886291</v>
      </c>
      <c r="S4305" s="3">
        <f>Table1[[#This Row],[Generation (TWh)]]*10^9*VLOOKUP(Table1[[#This Row],[Turbine/Engine Technology]],Technology_HR!$A$2:$B$11,2,FALSE)*10^-6</f>
        <v>4762100.25</v>
      </c>
      <c r="T4305" s="5">
        <f>Table1[[#This Row],[Fuel Consumption (mmBtu)]]*Table1[[#This Row],[Emission Factor (kg CO2/ mmBtu)]]*10^3</f>
        <v>312314445280.94666</v>
      </c>
      <c r="U4305" s="3">
        <f>Table1[[#This Row],[Emissions (g CO2)]]/(Table1[[#This Row],[Generation (TWh)]]*10^9)</f>
        <v>722.072586049238</v>
      </c>
    </row>
    <row r="4306" spans="1:21" x14ac:dyDescent="0.35">
      <c r="A4306" t="s">
        <v>1335</v>
      </c>
      <c r="B4306" t="s">
        <v>3249</v>
      </c>
      <c r="C4306" t="str">
        <f>SUBSTITUTE(Table1[[#This Row],[Fuel]],", ",",")</f>
        <v>fossil gas: waste heat from natural gas</v>
      </c>
      <c r="D4306" t="s">
        <v>3249</v>
      </c>
      <c r="H4306" t="s">
        <v>3440</v>
      </c>
      <c r="I4306">
        <v>125</v>
      </c>
      <c r="J4306" t="s">
        <v>3447</v>
      </c>
      <c r="K4306" t="s">
        <v>29</v>
      </c>
      <c r="L4306" t="s">
        <v>29</v>
      </c>
      <c r="M4306" t="s">
        <v>29</v>
      </c>
      <c r="N4306">
        <v>34.316858000000003</v>
      </c>
      <c r="O4306">
        <v>41.160260000000001</v>
      </c>
      <c r="P4306" t="s">
        <v>3523</v>
      </c>
      <c r="Q4306" s="3">
        <f>Table1[[#This Row],[Capacity (MW)]]*0.395*8760*10^-6</f>
        <v>0.43252499999999999</v>
      </c>
      <c r="R4306" s="3" cm="1">
        <f t="array" ref="R4306">AVERAGE(VLOOKUP(_xlfn.TEXTSPLIT(Table1[[#This Row],[Fuel (no space after comma)]], ","), FuelList_Final_EF!$A$2:$B$65, 2, FALSE))</f>
        <v>66.33</v>
      </c>
      <c r="S4306" s="3">
        <f>Table1[[#This Row],[Generation (TWh)]]*10^9*VLOOKUP(Table1[[#This Row],[Turbine/Engine Technology]],Technology_HR!$A$2:$B$11,2,FALSE)*10^-6</f>
        <v>4448519.625</v>
      </c>
      <c r="T4306" s="5">
        <f>Table1[[#This Row],[Fuel Consumption (mmBtu)]]*Table1[[#This Row],[Emission Factor (kg CO2/ mmBtu)]]*10^3</f>
        <v>295070306726.25</v>
      </c>
      <c r="U4306" s="3">
        <f>Table1[[#This Row],[Emissions (g CO2)]]/(Table1[[#This Row],[Generation (TWh)]]*10^9)</f>
        <v>682.20405000000005</v>
      </c>
    </row>
    <row r="4307" spans="1:21" x14ac:dyDescent="0.35">
      <c r="A4307" t="s">
        <v>1335</v>
      </c>
      <c r="B4307" t="s">
        <v>3240</v>
      </c>
      <c r="C4307" t="str">
        <f>SUBSTITUTE(Table1[[#This Row],[Fuel]],", ",",")</f>
        <v>fossil gas: natural gas,fossil liquids: diesel</v>
      </c>
      <c r="D4307" t="s">
        <v>3239</v>
      </c>
      <c r="E4307" t="s">
        <v>3258</v>
      </c>
      <c r="H4307" t="s">
        <v>3438</v>
      </c>
      <c r="I4307">
        <v>750</v>
      </c>
      <c r="J4307" t="s">
        <v>3446</v>
      </c>
      <c r="K4307">
        <v>2022</v>
      </c>
      <c r="L4307" t="s">
        <v>29</v>
      </c>
      <c r="M4307" t="s">
        <v>29</v>
      </c>
      <c r="N4307">
        <v>31.696394000000002</v>
      </c>
      <c r="O4307">
        <v>47.254027999999998</v>
      </c>
      <c r="P4307" t="s">
        <v>3523</v>
      </c>
      <c r="Q4307" s="3">
        <f>Table1[[#This Row],[Capacity (MW)]]*0.395*8760*10^-6</f>
        <v>2.5951499999999998</v>
      </c>
      <c r="R4307" s="3" cm="1">
        <f t="array" ref="R4307">AVERAGE(VLOOKUP(_xlfn.TEXTSPLIT(Table1[[#This Row],[Fuel (no space after comma)]], ","), FuelList_Final_EF!$A$2:$B$65, 2, FALSE))</f>
        <v>65.583341148886291</v>
      </c>
      <c r="S4307" s="3">
        <f>Table1[[#This Row],[Generation (TWh)]]*10^9*VLOOKUP(Table1[[#This Row],[Turbine/Engine Technology]],Technology_HR!$A$2:$B$11,2,FALSE)*10^-6</f>
        <v>19590787.349999998</v>
      </c>
      <c r="T4307" s="5">
        <f>Table1[[#This Row],[Fuel Consumption (mmBtu)]]*Table1[[#This Row],[Emission Factor (kg CO2/ mmBtu)]]*10^3</f>
        <v>1284829290150.3357</v>
      </c>
      <c r="U4307" s="3">
        <f>Table1[[#This Row],[Emissions (g CO2)]]/(Table1[[#This Row],[Generation (TWh)]]*10^9)</f>
        <v>495.08864233294247</v>
      </c>
    </row>
    <row r="4308" spans="1:21" x14ac:dyDescent="0.35">
      <c r="A4308" t="s">
        <v>1335</v>
      </c>
      <c r="B4308" t="s">
        <v>3275</v>
      </c>
      <c r="C4308" t="str">
        <f>SUBSTITUTE(Table1[[#This Row],[Fuel]],", ",",")</f>
        <v>fossil liquids: fuel oil</v>
      </c>
      <c r="D4308" t="s">
        <v>3275</v>
      </c>
      <c r="H4308" t="s">
        <v>3440</v>
      </c>
      <c r="I4308">
        <v>160</v>
      </c>
      <c r="J4308" t="s">
        <v>3446</v>
      </c>
      <c r="K4308">
        <v>1964</v>
      </c>
      <c r="L4308" t="s">
        <v>29</v>
      </c>
      <c r="M4308" t="s">
        <v>29</v>
      </c>
      <c r="N4308">
        <v>33.257213</v>
      </c>
      <c r="O4308">
        <v>44.378034</v>
      </c>
      <c r="P4308" t="s">
        <v>3523</v>
      </c>
      <c r="Q4308" s="3">
        <f>Table1[[#This Row],[Capacity (MW)]]*0.395*8760*10^-6</f>
        <v>0.55363200000000001</v>
      </c>
      <c r="R4308" s="3" cm="1">
        <f t="array" ref="R4308">AVERAGE(VLOOKUP(_xlfn.TEXTSPLIT(Table1[[#This Row],[Fuel (no space after comma)]], ","), FuelList_Final_EF!$A$2:$B$65, 2, FALSE))</f>
        <v>78.106682297772565</v>
      </c>
      <c r="S4308" s="3">
        <f>Table1[[#This Row],[Generation (TWh)]]*10^9*VLOOKUP(Table1[[#This Row],[Turbine/Engine Technology]],Technology_HR!$A$2:$B$11,2,FALSE)*10^-6</f>
        <v>5694105.1200000001</v>
      </c>
      <c r="T4308" s="5">
        <f>Table1[[#This Row],[Fuel Consumption (mmBtu)]]*Table1[[#This Row],[Emission Factor (kg CO2/ mmBtu)]]*10^3</f>
        <v>444747659577.96014</v>
      </c>
      <c r="U4308" s="3">
        <f>Table1[[#This Row],[Emissions (g CO2)]]/(Table1[[#This Row],[Generation (TWh)]]*10^9)</f>
        <v>803.32722743259092</v>
      </c>
    </row>
    <row r="4309" spans="1:21" x14ac:dyDescent="0.35">
      <c r="A4309" t="s">
        <v>1335</v>
      </c>
      <c r="B4309" t="s">
        <v>3275</v>
      </c>
      <c r="C4309" t="str">
        <f>SUBSTITUTE(Table1[[#This Row],[Fuel]],", ",",")</f>
        <v>fossil liquids: fuel oil</v>
      </c>
      <c r="D4309" t="s">
        <v>3275</v>
      </c>
      <c r="H4309" t="s">
        <v>3440</v>
      </c>
      <c r="I4309">
        <v>160</v>
      </c>
      <c r="J4309" t="s">
        <v>3446</v>
      </c>
      <c r="K4309">
        <v>1964</v>
      </c>
      <c r="L4309" t="s">
        <v>29</v>
      </c>
      <c r="M4309" t="s">
        <v>29</v>
      </c>
      <c r="N4309">
        <v>33.257213</v>
      </c>
      <c r="O4309">
        <v>44.378034</v>
      </c>
      <c r="P4309" t="s">
        <v>3523</v>
      </c>
      <c r="Q4309" s="3">
        <f>Table1[[#This Row],[Capacity (MW)]]*0.395*8760*10^-6</f>
        <v>0.55363200000000001</v>
      </c>
      <c r="R4309" s="3" cm="1">
        <f t="array" ref="R4309">AVERAGE(VLOOKUP(_xlfn.TEXTSPLIT(Table1[[#This Row],[Fuel (no space after comma)]], ","), FuelList_Final_EF!$A$2:$B$65, 2, FALSE))</f>
        <v>78.106682297772565</v>
      </c>
      <c r="S4309" s="3">
        <f>Table1[[#This Row],[Generation (TWh)]]*10^9*VLOOKUP(Table1[[#This Row],[Turbine/Engine Technology]],Technology_HR!$A$2:$B$11,2,FALSE)*10^-6</f>
        <v>5694105.1200000001</v>
      </c>
      <c r="T4309" s="5">
        <f>Table1[[#This Row],[Fuel Consumption (mmBtu)]]*Table1[[#This Row],[Emission Factor (kg CO2/ mmBtu)]]*10^3</f>
        <v>444747659577.96014</v>
      </c>
      <c r="U4309" s="3">
        <f>Table1[[#This Row],[Emissions (g CO2)]]/(Table1[[#This Row],[Generation (TWh)]]*10^9)</f>
        <v>803.32722743259092</v>
      </c>
    </row>
    <row r="4310" spans="1:21" x14ac:dyDescent="0.35">
      <c r="A4310" t="s">
        <v>1335</v>
      </c>
      <c r="B4310" t="s">
        <v>3275</v>
      </c>
      <c r="C4310" t="str">
        <f>SUBSTITUTE(Table1[[#This Row],[Fuel]],", ",",")</f>
        <v>fossil liquids: fuel oil</v>
      </c>
      <c r="D4310" t="s">
        <v>3275</v>
      </c>
      <c r="H4310" t="s">
        <v>3440</v>
      </c>
      <c r="I4310">
        <v>160</v>
      </c>
      <c r="J4310" t="s">
        <v>3446</v>
      </c>
      <c r="K4310">
        <v>1964</v>
      </c>
      <c r="L4310" t="s">
        <v>29</v>
      </c>
      <c r="M4310" t="s">
        <v>29</v>
      </c>
      <c r="N4310">
        <v>33.257213</v>
      </c>
      <c r="O4310">
        <v>44.378034</v>
      </c>
      <c r="P4310" t="s">
        <v>3523</v>
      </c>
      <c r="Q4310" s="3">
        <f>Table1[[#This Row],[Capacity (MW)]]*0.395*8760*10^-6</f>
        <v>0.55363200000000001</v>
      </c>
      <c r="R4310" s="3" cm="1">
        <f t="array" ref="R4310">AVERAGE(VLOOKUP(_xlfn.TEXTSPLIT(Table1[[#This Row],[Fuel (no space after comma)]], ","), FuelList_Final_EF!$A$2:$B$65, 2, FALSE))</f>
        <v>78.106682297772565</v>
      </c>
      <c r="S4310" s="3">
        <f>Table1[[#This Row],[Generation (TWh)]]*10^9*VLOOKUP(Table1[[#This Row],[Turbine/Engine Technology]],Technology_HR!$A$2:$B$11,2,FALSE)*10^-6</f>
        <v>5694105.1200000001</v>
      </c>
      <c r="T4310" s="5">
        <f>Table1[[#This Row],[Fuel Consumption (mmBtu)]]*Table1[[#This Row],[Emission Factor (kg CO2/ mmBtu)]]*10^3</f>
        <v>444747659577.96014</v>
      </c>
      <c r="U4310" s="3">
        <f>Table1[[#This Row],[Emissions (g CO2)]]/(Table1[[#This Row],[Generation (TWh)]]*10^9)</f>
        <v>803.32722743259092</v>
      </c>
    </row>
    <row r="4311" spans="1:21" x14ac:dyDescent="0.35">
      <c r="A4311" t="s">
        <v>1335</v>
      </c>
      <c r="B4311" t="s">
        <v>3275</v>
      </c>
      <c r="C4311" t="str">
        <f>SUBSTITUTE(Table1[[#This Row],[Fuel]],", ",",")</f>
        <v>fossil liquids: fuel oil</v>
      </c>
      <c r="D4311" t="s">
        <v>3275</v>
      </c>
      <c r="H4311" t="s">
        <v>3440</v>
      </c>
      <c r="I4311">
        <v>160</v>
      </c>
      <c r="J4311" t="s">
        <v>3446</v>
      </c>
      <c r="K4311">
        <v>1964</v>
      </c>
      <c r="L4311" t="s">
        <v>29</v>
      </c>
      <c r="M4311" t="s">
        <v>29</v>
      </c>
      <c r="N4311">
        <v>33.257213</v>
      </c>
      <c r="O4311">
        <v>44.378034</v>
      </c>
      <c r="P4311" t="s">
        <v>3523</v>
      </c>
      <c r="Q4311" s="3">
        <f>Table1[[#This Row],[Capacity (MW)]]*0.395*8760*10^-6</f>
        <v>0.55363200000000001</v>
      </c>
      <c r="R4311" s="3" cm="1">
        <f t="array" ref="R4311">AVERAGE(VLOOKUP(_xlfn.TEXTSPLIT(Table1[[#This Row],[Fuel (no space after comma)]], ","), FuelList_Final_EF!$A$2:$B$65, 2, FALSE))</f>
        <v>78.106682297772565</v>
      </c>
      <c r="S4311" s="3">
        <f>Table1[[#This Row],[Generation (TWh)]]*10^9*VLOOKUP(Table1[[#This Row],[Turbine/Engine Technology]],Technology_HR!$A$2:$B$11,2,FALSE)*10^-6</f>
        <v>5694105.1200000001</v>
      </c>
      <c r="T4311" s="5">
        <f>Table1[[#This Row],[Fuel Consumption (mmBtu)]]*Table1[[#This Row],[Emission Factor (kg CO2/ mmBtu)]]*10^3</f>
        <v>444747659577.96014</v>
      </c>
      <c r="U4311" s="3">
        <f>Table1[[#This Row],[Emissions (g CO2)]]/(Table1[[#This Row],[Generation (TWh)]]*10^9)</f>
        <v>803.32722743259092</v>
      </c>
    </row>
    <row r="4312" spans="1:21" x14ac:dyDescent="0.35">
      <c r="A4312" t="s">
        <v>1335</v>
      </c>
      <c r="B4312" t="s">
        <v>3275</v>
      </c>
      <c r="C4312" t="str">
        <f>SUBSTITUTE(Table1[[#This Row],[Fuel]],", ",",")</f>
        <v>fossil liquids: fuel oil</v>
      </c>
      <c r="D4312" t="s">
        <v>3275</v>
      </c>
      <c r="H4312" t="s">
        <v>3440</v>
      </c>
      <c r="I4312">
        <v>120</v>
      </c>
      <c r="J4312" t="s">
        <v>3446</v>
      </c>
      <c r="K4312" t="s">
        <v>29</v>
      </c>
      <c r="L4312" t="s">
        <v>29</v>
      </c>
      <c r="M4312" t="s">
        <v>29</v>
      </c>
      <c r="N4312">
        <v>33.257213</v>
      </c>
      <c r="O4312">
        <v>44.378034</v>
      </c>
      <c r="P4312" t="s">
        <v>3523</v>
      </c>
      <c r="Q4312" s="3">
        <f>Table1[[#This Row],[Capacity (MW)]]*0.395*8760*10^-6</f>
        <v>0.41522400000000004</v>
      </c>
      <c r="R4312" s="3" cm="1">
        <f t="array" ref="R4312">AVERAGE(VLOOKUP(_xlfn.TEXTSPLIT(Table1[[#This Row],[Fuel (no space after comma)]], ","), FuelList_Final_EF!$A$2:$B$65, 2, FALSE))</f>
        <v>78.106682297772565</v>
      </c>
      <c r="S4312" s="3">
        <f>Table1[[#This Row],[Generation (TWh)]]*10^9*VLOOKUP(Table1[[#This Row],[Turbine/Engine Technology]],Technology_HR!$A$2:$B$11,2,FALSE)*10^-6</f>
        <v>4270578.84</v>
      </c>
      <c r="T4312" s="5">
        <f>Table1[[#This Row],[Fuel Consumption (mmBtu)]]*Table1[[#This Row],[Emission Factor (kg CO2/ mmBtu)]]*10^3</f>
        <v>333560744683.47009</v>
      </c>
      <c r="U4312" s="3">
        <f>Table1[[#This Row],[Emissions (g CO2)]]/(Table1[[#This Row],[Generation (TWh)]]*10^9)</f>
        <v>803.32722743259069</v>
      </c>
    </row>
    <row r="4313" spans="1:21" x14ac:dyDescent="0.35">
      <c r="A4313" t="s">
        <v>1335</v>
      </c>
      <c r="B4313" t="s">
        <v>3275</v>
      </c>
      <c r="C4313" t="str">
        <f>SUBSTITUTE(Table1[[#This Row],[Fuel]],", ",",")</f>
        <v>fossil liquids: fuel oil</v>
      </c>
      <c r="D4313" t="s">
        <v>3275</v>
      </c>
      <c r="H4313" t="s">
        <v>3440</v>
      </c>
      <c r="I4313">
        <v>126</v>
      </c>
      <c r="J4313" t="s">
        <v>3446</v>
      </c>
      <c r="K4313" t="s">
        <v>29</v>
      </c>
      <c r="L4313" t="s">
        <v>29</v>
      </c>
      <c r="M4313" t="s">
        <v>29</v>
      </c>
      <c r="N4313">
        <v>33.257213</v>
      </c>
      <c r="O4313">
        <v>44.378034</v>
      </c>
      <c r="P4313" t="s">
        <v>3523</v>
      </c>
      <c r="Q4313" s="3">
        <f>Table1[[#This Row],[Capacity (MW)]]*0.395*8760*10^-6</f>
        <v>0.43598520000000002</v>
      </c>
      <c r="R4313" s="3" cm="1">
        <f t="array" ref="R4313">AVERAGE(VLOOKUP(_xlfn.TEXTSPLIT(Table1[[#This Row],[Fuel (no space after comma)]], ","), FuelList_Final_EF!$A$2:$B$65, 2, FALSE))</f>
        <v>78.106682297772565</v>
      </c>
      <c r="S4313" s="3">
        <f>Table1[[#This Row],[Generation (TWh)]]*10^9*VLOOKUP(Table1[[#This Row],[Turbine/Engine Technology]],Technology_HR!$A$2:$B$11,2,FALSE)*10^-6</f>
        <v>4484107.7819999997</v>
      </c>
      <c r="T4313" s="5">
        <f>Table1[[#This Row],[Fuel Consumption (mmBtu)]]*Table1[[#This Row],[Emission Factor (kg CO2/ mmBtu)]]*10^3</f>
        <v>350238781917.64355</v>
      </c>
      <c r="U4313" s="3">
        <f>Table1[[#This Row],[Emissions (g CO2)]]/(Table1[[#This Row],[Generation (TWh)]]*10^9)</f>
        <v>803.32722743259069</v>
      </c>
    </row>
    <row r="4314" spans="1:21" x14ac:dyDescent="0.35">
      <c r="A4314" t="s">
        <v>1336</v>
      </c>
      <c r="B4314" t="s">
        <v>3275</v>
      </c>
      <c r="C4314" t="str">
        <f>SUBSTITUTE(Table1[[#This Row],[Fuel]],", ",",")</f>
        <v>fossil liquids: fuel oil</v>
      </c>
      <c r="D4314" t="s">
        <v>3275</v>
      </c>
      <c r="H4314" t="s">
        <v>3440</v>
      </c>
      <c r="I4314">
        <v>350</v>
      </c>
      <c r="J4314" t="s">
        <v>3449</v>
      </c>
      <c r="K4314">
        <v>2025</v>
      </c>
      <c r="L4314" t="s">
        <v>29</v>
      </c>
      <c r="M4314" t="s">
        <v>29</v>
      </c>
      <c r="N4314">
        <v>29.980193</v>
      </c>
      <c r="O4314">
        <v>48.470317000000001</v>
      </c>
      <c r="P4314" t="s">
        <v>3523</v>
      </c>
      <c r="Q4314" s="3">
        <f>Table1[[#This Row],[Capacity (MW)]]*0.395*8760*10^-6</f>
        <v>1.2110699999999999</v>
      </c>
      <c r="R4314" s="3" cm="1">
        <f t="array" ref="R4314">AVERAGE(VLOOKUP(_xlfn.TEXTSPLIT(Table1[[#This Row],[Fuel (no space after comma)]], ","), FuelList_Final_EF!$A$2:$B$65, 2, FALSE))</f>
        <v>78.106682297772565</v>
      </c>
      <c r="S4314" s="3">
        <f>Table1[[#This Row],[Generation (TWh)]]*10^9*VLOOKUP(Table1[[#This Row],[Turbine/Engine Technology]],Technology_HR!$A$2:$B$11,2,FALSE)*10^-6</f>
        <v>12455854.949999997</v>
      </c>
      <c r="T4314" s="5">
        <f>Table1[[#This Row],[Fuel Consumption (mmBtu)]]*Table1[[#This Row],[Emission Factor (kg CO2/ mmBtu)]]*10^3</f>
        <v>972885505326.7876</v>
      </c>
      <c r="U4314" s="3">
        <f>Table1[[#This Row],[Emissions (g CO2)]]/(Table1[[#This Row],[Generation (TWh)]]*10^9)</f>
        <v>803.3272274325908</v>
      </c>
    </row>
    <row r="4315" spans="1:21" x14ac:dyDescent="0.35">
      <c r="A4315" t="s">
        <v>1336</v>
      </c>
      <c r="B4315" t="s">
        <v>3275</v>
      </c>
      <c r="C4315" t="str">
        <f>SUBSTITUTE(Table1[[#This Row],[Fuel]],", ",",")</f>
        <v>fossil liquids: fuel oil</v>
      </c>
      <c r="D4315" t="s">
        <v>3275</v>
      </c>
      <c r="H4315" t="s">
        <v>3440</v>
      </c>
      <c r="I4315">
        <v>350</v>
      </c>
      <c r="J4315" t="s">
        <v>3449</v>
      </c>
      <c r="K4315">
        <v>2025</v>
      </c>
      <c r="L4315" t="s">
        <v>29</v>
      </c>
      <c r="M4315" t="s">
        <v>29</v>
      </c>
      <c r="N4315">
        <v>29.980193</v>
      </c>
      <c r="O4315">
        <v>48.470317000000001</v>
      </c>
      <c r="P4315" t="s">
        <v>3523</v>
      </c>
      <c r="Q4315" s="3">
        <f>Table1[[#This Row],[Capacity (MW)]]*0.395*8760*10^-6</f>
        <v>1.2110699999999999</v>
      </c>
      <c r="R4315" s="3" cm="1">
        <f t="array" ref="R4315">AVERAGE(VLOOKUP(_xlfn.TEXTSPLIT(Table1[[#This Row],[Fuel (no space after comma)]], ","), FuelList_Final_EF!$A$2:$B$65, 2, FALSE))</f>
        <v>78.106682297772565</v>
      </c>
      <c r="S4315" s="3">
        <f>Table1[[#This Row],[Generation (TWh)]]*10^9*VLOOKUP(Table1[[#This Row],[Turbine/Engine Technology]],Technology_HR!$A$2:$B$11,2,FALSE)*10^-6</f>
        <v>12455854.949999997</v>
      </c>
      <c r="T4315" s="5">
        <f>Table1[[#This Row],[Fuel Consumption (mmBtu)]]*Table1[[#This Row],[Emission Factor (kg CO2/ mmBtu)]]*10^3</f>
        <v>972885505326.7876</v>
      </c>
      <c r="U4315" s="3">
        <f>Table1[[#This Row],[Emissions (g CO2)]]/(Table1[[#This Row],[Generation (TWh)]]*10^9)</f>
        <v>803.3272274325908</v>
      </c>
    </row>
    <row r="4316" spans="1:21" x14ac:dyDescent="0.35">
      <c r="A4316" t="s">
        <v>1336</v>
      </c>
      <c r="B4316" t="s">
        <v>3275</v>
      </c>
      <c r="C4316" t="str">
        <f>SUBSTITUTE(Table1[[#This Row],[Fuel]],", ",",")</f>
        <v>fossil liquids: fuel oil</v>
      </c>
      <c r="D4316" t="s">
        <v>3275</v>
      </c>
      <c r="H4316" t="s">
        <v>3440</v>
      </c>
      <c r="I4316">
        <v>350</v>
      </c>
      <c r="J4316" t="s">
        <v>3449</v>
      </c>
      <c r="K4316">
        <v>2025</v>
      </c>
      <c r="L4316" t="s">
        <v>29</v>
      </c>
      <c r="M4316" t="s">
        <v>29</v>
      </c>
      <c r="N4316">
        <v>29.980193</v>
      </c>
      <c r="O4316">
        <v>48.470317000000001</v>
      </c>
      <c r="P4316" t="s">
        <v>3523</v>
      </c>
      <c r="Q4316" s="3">
        <f>Table1[[#This Row],[Capacity (MW)]]*0.395*8760*10^-6</f>
        <v>1.2110699999999999</v>
      </c>
      <c r="R4316" s="3" cm="1">
        <f t="array" ref="R4316">AVERAGE(VLOOKUP(_xlfn.TEXTSPLIT(Table1[[#This Row],[Fuel (no space after comma)]], ","), FuelList_Final_EF!$A$2:$B$65, 2, FALSE))</f>
        <v>78.106682297772565</v>
      </c>
      <c r="S4316" s="3">
        <f>Table1[[#This Row],[Generation (TWh)]]*10^9*VLOOKUP(Table1[[#This Row],[Turbine/Engine Technology]],Technology_HR!$A$2:$B$11,2,FALSE)*10^-6</f>
        <v>12455854.949999997</v>
      </c>
      <c r="T4316" s="5">
        <f>Table1[[#This Row],[Fuel Consumption (mmBtu)]]*Table1[[#This Row],[Emission Factor (kg CO2/ mmBtu)]]*10^3</f>
        <v>972885505326.7876</v>
      </c>
      <c r="U4316" s="3">
        <f>Table1[[#This Row],[Emissions (g CO2)]]/(Table1[[#This Row],[Generation (TWh)]]*10^9)</f>
        <v>803.3272274325908</v>
      </c>
    </row>
    <row r="4317" spans="1:21" x14ac:dyDescent="0.35">
      <c r="A4317" t="s">
        <v>1336</v>
      </c>
      <c r="B4317" t="s">
        <v>3275</v>
      </c>
      <c r="C4317" t="str">
        <f>SUBSTITUTE(Table1[[#This Row],[Fuel]],", ",",")</f>
        <v>fossil liquids: fuel oil</v>
      </c>
      <c r="D4317" t="s">
        <v>3275</v>
      </c>
      <c r="H4317" t="s">
        <v>3440</v>
      </c>
      <c r="I4317">
        <v>350</v>
      </c>
      <c r="J4317" t="s">
        <v>3449</v>
      </c>
      <c r="K4317">
        <v>2025</v>
      </c>
      <c r="L4317" t="s">
        <v>29</v>
      </c>
      <c r="M4317" t="s">
        <v>29</v>
      </c>
      <c r="N4317">
        <v>29.980193</v>
      </c>
      <c r="O4317">
        <v>48.470317000000001</v>
      </c>
      <c r="P4317" t="s">
        <v>3523</v>
      </c>
      <c r="Q4317" s="3">
        <f>Table1[[#This Row],[Capacity (MW)]]*0.395*8760*10^-6</f>
        <v>1.2110699999999999</v>
      </c>
      <c r="R4317" s="3" cm="1">
        <f t="array" ref="R4317">AVERAGE(VLOOKUP(_xlfn.TEXTSPLIT(Table1[[#This Row],[Fuel (no space after comma)]], ","), FuelList_Final_EF!$A$2:$B$65, 2, FALSE))</f>
        <v>78.106682297772565</v>
      </c>
      <c r="S4317" s="3">
        <f>Table1[[#This Row],[Generation (TWh)]]*10^9*VLOOKUP(Table1[[#This Row],[Turbine/Engine Technology]],Technology_HR!$A$2:$B$11,2,FALSE)*10^-6</f>
        <v>12455854.949999997</v>
      </c>
      <c r="T4317" s="5">
        <f>Table1[[#This Row],[Fuel Consumption (mmBtu)]]*Table1[[#This Row],[Emission Factor (kg CO2/ mmBtu)]]*10^3</f>
        <v>972885505326.7876</v>
      </c>
      <c r="U4317" s="3">
        <f>Table1[[#This Row],[Emissions (g CO2)]]/(Table1[[#This Row],[Generation (TWh)]]*10^9)</f>
        <v>803.3272274325908</v>
      </c>
    </row>
    <row r="4318" spans="1:21" x14ac:dyDescent="0.35">
      <c r="A4318" t="s">
        <v>1336</v>
      </c>
      <c r="B4318" t="s">
        <v>3275</v>
      </c>
      <c r="C4318" t="str">
        <f>SUBSTITUTE(Table1[[#This Row],[Fuel]],", ",",")</f>
        <v>fossil liquids: fuel oil</v>
      </c>
      <c r="D4318" t="s">
        <v>3275</v>
      </c>
      <c r="H4318" t="s">
        <v>3440</v>
      </c>
      <c r="I4318">
        <v>350</v>
      </c>
      <c r="J4318" t="s">
        <v>3449</v>
      </c>
      <c r="K4318">
        <v>2025</v>
      </c>
      <c r="L4318" t="s">
        <v>29</v>
      </c>
      <c r="M4318" t="s">
        <v>29</v>
      </c>
      <c r="N4318">
        <v>29.980193</v>
      </c>
      <c r="O4318">
        <v>48.470317000000001</v>
      </c>
      <c r="P4318" t="s">
        <v>3523</v>
      </c>
      <c r="Q4318" s="3">
        <f>Table1[[#This Row],[Capacity (MW)]]*0.395*8760*10^-6</f>
        <v>1.2110699999999999</v>
      </c>
      <c r="R4318" s="3" cm="1">
        <f t="array" ref="R4318">AVERAGE(VLOOKUP(_xlfn.TEXTSPLIT(Table1[[#This Row],[Fuel (no space after comma)]], ","), FuelList_Final_EF!$A$2:$B$65, 2, FALSE))</f>
        <v>78.106682297772565</v>
      </c>
      <c r="S4318" s="3">
        <f>Table1[[#This Row],[Generation (TWh)]]*10^9*VLOOKUP(Table1[[#This Row],[Turbine/Engine Technology]],Technology_HR!$A$2:$B$11,2,FALSE)*10^-6</f>
        <v>12455854.949999997</v>
      </c>
      <c r="T4318" s="5">
        <f>Table1[[#This Row],[Fuel Consumption (mmBtu)]]*Table1[[#This Row],[Emission Factor (kg CO2/ mmBtu)]]*10^3</f>
        <v>972885505326.7876</v>
      </c>
      <c r="U4318" s="3">
        <f>Table1[[#This Row],[Emissions (g CO2)]]/(Table1[[#This Row],[Generation (TWh)]]*10^9)</f>
        <v>803.3272274325908</v>
      </c>
    </row>
    <row r="4319" spans="1:21" x14ac:dyDescent="0.35">
      <c r="A4319" t="s">
        <v>1336</v>
      </c>
      <c r="B4319" t="s">
        <v>3275</v>
      </c>
      <c r="C4319" t="str">
        <f>SUBSTITUTE(Table1[[#This Row],[Fuel]],", ",",")</f>
        <v>fossil liquids: fuel oil</v>
      </c>
      <c r="D4319" t="s">
        <v>3275</v>
      </c>
      <c r="H4319" t="s">
        <v>3440</v>
      </c>
      <c r="I4319">
        <v>350</v>
      </c>
      <c r="J4319" t="s">
        <v>3449</v>
      </c>
      <c r="K4319">
        <v>2025</v>
      </c>
      <c r="L4319" t="s">
        <v>29</v>
      </c>
      <c r="M4319" t="s">
        <v>29</v>
      </c>
      <c r="N4319">
        <v>29.980193</v>
      </c>
      <c r="O4319">
        <v>48.470317000000001</v>
      </c>
      <c r="P4319" t="s">
        <v>3523</v>
      </c>
      <c r="Q4319" s="3">
        <f>Table1[[#This Row],[Capacity (MW)]]*0.395*8760*10^-6</f>
        <v>1.2110699999999999</v>
      </c>
      <c r="R4319" s="3" cm="1">
        <f t="array" ref="R4319">AVERAGE(VLOOKUP(_xlfn.TEXTSPLIT(Table1[[#This Row],[Fuel (no space after comma)]], ","), FuelList_Final_EF!$A$2:$B$65, 2, FALSE))</f>
        <v>78.106682297772565</v>
      </c>
      <c r="S4319" s="3">
        <f>Table1[[#This Row],[Generation (TWh)]]*10^9*VLOOKUP(Table1[[#This Row],[Turbine/Engine Technology]],Technology_HR!$A$2:$B$11,2,FALSE)*10^-6</f>
        <v>12455854.949999997</v>
      </c>
      <c r="T4319" s="5">
        <f>Table1[[#This Row],[Fuel Consumption (mmBtu)]]*Table1[[#This Row],[Emission Factor (kg CO2/ mmBtu)]]*10^3</f>
        <v>972885505326.7876</v>
      </c>
      <c r="U4319" s="3">
        <f>Table1[[#This Row],[Emissions (g CO2)]]/(Table1[[#This Row],[Generation (TWh)]]*10^9)</f>
        <v>803.3272274325908</v>
      </c>
    </row>
    <row r="4320" spans="1:21" x14ac:dyDescent="0.35">
      <c r="A4320" t="s">
        <v>1336</v>
      </c>
      <c r="B4320" t="s">
        <v>3275</v>
      </c>
      <c r="C4320" t="str">
        <f>SUBSTITUTE(Table1[[#This Row],[Fuel]],", ",",")</f>
        <v>fossil liquids: fuel oil</v>
      </c>
      <c r="D4320" t="s">
        <v>3275</v>
      </c>
      <c r="H4320" t="s">
        <v>3440</v>
      </c>
      <c r="I4320">
        <v>350</v>
      </c>
      <c r="J4320" t="s">
        <v>3449</v>
      </c>
      <c r="K4320">
        <v>2025</v>
      </c>
      <c r="L4320" t="s">
        <v>29</v>
      </c>
      <c r="M4320" t="s">
        <v>29</v>
      </c>
      <c r="N4320">
        <v>29.980193</v>
      </c>
      <c r="O4320">
        <v>48.470317000000001</v>
      </c>
      <c r="P4320" t="s">
        <v>3523</v>
      </c>
      <c r="Q4320" s="3">
        <f>Table1[[#This Row],[Capacity (MW)]]*0.395*8760*10^-6</f>
        <v>1.2110699999999999</v>
      </c>
      <c r="R4320" s="3" cm="1">
        <f t="array" ref="R4320">AVERAGE(VLOOKUP(_xlfn.TEXTSPLIT(Table1[[#This Row],[Fuel (no space after comma)]], ","), FuelList_Final_EF!$A$2:$B$65, 2, FALSE))</f>
        <v>78.106682297772565</v>
      </c>
      <c r="S4320" s="3">
        <f>Table1[[#This Row],[Generation (TWh)]]*10^9*VLOOKUP(Table1[[#This Row],[Turbine/Engine Technology]],Technology_HR!$A$2:$B$11,2,FALSE)*10^-6</f>
        <v>12455854.949999997</v>
      </c>
      <c r="T4320" s="5">
        <f>Table1[[#This Row],[Fuel Consumption (mmBtu)]]*Table1[[#This Row],[Emission Factor (kg CO2/ mmBtu)]]*10^3</f>
        <v>972885505326.7876</v>
      </c>
      <c r="U4320" s="3">
        <f>Table1[[#This Row],[Emissions (g CO2)]]/(Table1[[#This Row],[Generation (TWh)]]*10^9)</f>
        <v>803.3272274325908</v>
      </c>
    </row>
    <row r="4321" spans="1:21" x14ac:dyDescent="0.35">
      <c r="A4321" t="s">
        <v>1336</v>
      </c>
      <c r="B4321" t="s">
        <v>3275</v>
      </c>
      <c r="C4321" t="str">
        <f>SUBSTITUTE(Table1[[#This Row],[Fuel]],", ",",")</f>
        <v>fossil liquids: fuel oil</v>
      </c>
      <c r="D4321" t="s">
        <v>3275</v>
      </c>
      <c r="H4321" t="s">
        <v>3440</v>
      </c>
      <c r="I4321">
        <v>350</v>
      </c>
      <c r="J4321" t="s">
        <v>3449</v>
      </c>
      <c r="K4321">
        <v>2025</v>
      </c>
      <c r="L4321" t="s">
        <v>29</v>
      </c>
      <c r="M4321" t="s">
        <v>29</v>
      </c>
      <c r="N4321">
        <v>29.980193</v>
      </c>
      <c r="O4321">
        <v>48.470317000000001</v>
      </c>
      <c r="P4321" t="s">
        <v>3523</v>
      </c>
      <c r="Q4321" s="3">
        <f>Table1[[#This Row],[Capacity (MW)]]*0.395*8760*10^-6</f>
        <v>1.2110699999999999</v>
      </c>
      <c r="R4321" s="3" cm="1">
        <f t="array" ref="R4321">AVERAGE(VLOOKUP(_xlfn.TEXTSPLIT(Table1[[#This Row],[Fuel (no space after comma)]], ","), FuelList_Final_EF!$A$2:$B$65, 2, FALSE))</f>
        <v>78.106682297772565</v>
      </c>
      <c r="S4321" s="3">
        <f>Table1[[#This Row],[Generation (TWh)]]*10^9*VLOOKUP(Table1[[#This Row],[Turbine/Engine Technology]],Technology_HR!$A$2:$B$11,2,FALSE)*10^-6</f>
        <v>12455854.949999997</v>
      </c>
      <c r="T4321" s="5">
        <f>Table1[[#This Row],[Fuel Consumption (mmBtu)]]*Table1[[#This Row],[Emission Factor (kg CO2/ mmBtu)]]*10^3</f>
        <v>972885505326.7876</v>
      </c>
      <c r="U4321" s="3">
        <f>Table1[[#This Row],[Emissions (g CO2)]]/(Table1[[#This Row],[Generation (TWh)]]*10^9)</f>
        <v>803.3272274325908</v>
      </c>
    </row>
    <row r="4322" spans="1:21" x14ac:dyDescent="0.35">
      <c r="A4322" t="s">
        <v>1335</v>
      </c>
      <c r="B4322" t="s">
        <v>3334</v>
      </c>
      <c r="C4322" t="str">
        <f>SUBSTITUTE(Table1[[#This Row],[Fuel]],", ",",")</f>
        <v>fossil gas: natural gas,fossil liquids: fuel oil,fossil liquids: crude oil</v>
      </c>
      <c r="D4322" t="s">
        <v>3239</v>
      </c>
      <c r="E4322" t="s">
        <v>3275</v>
      </c>
      <c r="F4322" t="s">
        <v>3247</v>
      </c>
      <c r="H4322" t="s">
        <v>3436</v>
      </c>
      <c r="I4322">
        <v>125</v>
      </c>
      <c r="J4322" t="s">
        <v>3446</v>
      </c>
      <c r="K4322">
        <v>2013</v>
      </c>
      <c r="L4322" t="s">
        <v>29</v>
      </c>
      <c r="M4322" t="s">
        <v>29</v>
      </c>
      <c r="N4322">
        <v>35.788179999999997</v>
      </c>
      <c r="O4322">
        <v>43.252099999999999</v>
      </c>
      <c r="P4322" t="s">
        <v>3523</v>
      </c>
      <c r="Q4322" s="3">
        <f>Table1[[#This Row],[Capacity (MW)]]*0.395*8760*10^-6</f>
        <v>0.43252499999999999</v>
      </c>
      <c r="R4322" s="3" cm="1">
        <f t="array" ref="R4322">AVERAGE(VLOOKUP(_xlfn.TEXTSPLIT(Table1[[#This Row],[Fuel (no space after comma)]], ","), FuelList_Final_EF!$A$2:$B$65, 2, FALSE))</f>
        <v>68.568894099257534</v>
      </c>
      <c r="S4322" s="3">
        <f>Table1[[#This Row],[Generation (TWh)]]*10^9*VLOOKUP(Table1[[#This Row],[Turbine/Engine Technology]],Technology_HR!$A$2:$B$11,2,FALSE)*10^-6</f>
        <v>4762100.25</v>
      </c>
      <c r="T4322" s="5">
        <f>Table1[[#This Row],[Fuel Consumption (mmBtu)]]*Table1[[#This Row],[Emission Factor (kg CO2/ mmBtu)]]*10^3</f>
        <v>326531947732.29785</v>
      </c>
      <c r="U4322" s="3">
        <f>Table1[[#This Row],[Emissions (g CO2)]]/(Table1[[#This Row],[Generation (TWh)]]*10^9)</f>
        <v>754.94352403282551</v>
      </c>
    </row>
    <row r="4323" spans="1:21" x14ac:dyDescent="0.35">
      <c r="A4323" t="s">
        <v>1335</v>
      </c>
      <c r="B4323" t="s">
        <v>3334</v>
      </c>
      <c r="C4323" t="str">
        <f>SUBSTITUTE(Table1[[#This Row],[Fuel]],", ",",")</f>
        <v>fossil gas: natural gas,fossil liquids: fuel oil,fossil liquids: crude oil</v>
      </c>
      <c r="D4323" t="s">
        <v>3239</v>
      </c>
      <c r="E4323" t="s">
        <v>3275</v>
      </c>
      <c r="F4323" t="s">
        <v>3247</v>
      </c>
      <c r="H4323" t="s">
        <v>3436</v>
      </c>
      <c r="I4323">
        <v>125</v>
      </c>
      <c r="J4323" t="s">
        <v>3446</v>
      </c>
      <c r="K4323">
        <v>2013</v>
      </c>
      <c r="L4323" t="s">
        <v>29</v>
      </c>
      <c r="M4323" t="s">
        <v>29</v>
      </c>
      <c r="N4323">
        <v>35.788179999999997</v>
      </c>
      <c r="O4323">
        <v>43.252099999999999</v>
      </c>
      <c r="P4323" t="s">
        <v>3523</v>
      </c>
      <c r="Q4323" s="3">
        <f>Table1[[#This Row],[Capacity (MW)]]*0.395*8760*10^-6</f>
        <v>0.43252499999999999</v>
      </c>
      <c r="R4323" s="3" cm="1">
        <f t="array" ref="R4323">AVERAGE(VLOOKUP(_xlfn.TEXTSPLIT(Table1[[#This Row],[Fuel (no space after comma)]], ","), FuelList_Final_EF!$A$2:$B$65, 2, FALSE))</f>
        <v>68.568894099257534</v>
      </c>
      <c r="S4323" s="3">
        <f>Table1[[#This Row],[Generation (TWh)]]*10^9*VLOOKUP(Table1[[#This Row],[Turbine/Engine Technology]],Technology_HR!$A$2:$B$11,2,FALSE)*10^-6</f>
        <v>4762100.25</v>
      </c>
      <c r="T4323" s="5">
        <f>Table1[[#This Row],[Fuel Consumption (mmBtu)]]*Table1[[#This Row],[Emission Factor (kg CO2/ mmBtu)]]*10^3</f>
        <v>326531947732.29785</v>
      </c>
      <c r="U4323" s="3">
        <f>Table1[[#This Row],[Emissions (g CO2)]]/(Table1[[#This Row],[Generation (TWh)]]*10^9)</f>
        <v>754.94352403282551</v>
      </c>
    </row>
    <row r="4324" spans="1:21" x14ac:dyDescent="0.35">
      <c r="A4324" t="s">
        <v>1335</v>
      </c>
      <c r="B4324" t="s">
        <v>3334</v>
      </c>
      <c r="C4324" t="str">
        <f>SUBSTITUTE(Table1[[#This Row],[Fuel]],", ",",")</f>
        <v>fossil gas: natural gas,fossil liquids: fuel oil,fossil liquids: crude oil</v>
      </c>
      <c r="D4324" t="s">
        <v>3239</v>
      </c>
      <c r="E4324" t="s">
        <v>3275</v>
      </c>
      <c r="F4324" t="s">
        <v>3247</v>
      </c>
      <c r="H4324" t="s">
        <v>3436</v>
      </c>
      <c r="I4324">
        <v>125</v>
      </c>
      <c r="J4324" t="s">
        <v>3446</v>
      </c>
      <c r="K4324">
        <v>2013</v>
      </c>
      <c r="L4324" t="s">
        <v>29</v>
      </c>
      <c r="M4324" t="s">
        <v>29</v>
      </c>
      <c r="N4324">
        <v>35.788179999999997</v>
      </c>
      <c r="O4324">
        <v>43.252099999999999</v>
      </c>
      <c r="P4324" t="s">
        <v>3523</v>
      </c>
      <c r="Q4324" s="3">
        <f>Table1[[#This Row],[Capacity (MW)]]*0.395*8760*10^-6</f>
        <v>0.43252499999999999</v>
      </c>
      <c r="R4324" s="3" cm="1">
        <f t="array" ref="R4324">AVERAGE(VLOOKUP(_xlfn.TEXTSPLIT(Table1[[#This Row],[Fuel (no space after comma)]], ","), FuelList_Final_EF!$A$2:$B$65, 2, FALSE))</f>
        <v>68.568894099257534</v>
      </c>
      <c r="S4324" s="3">
        <f>Table1[[#This Row],[Generation (TWh)]]*10^9*VLOOKUP(Table1[[#This Row],[Turbine/Engine Technology]],Technology_HR!$A$2:$B$11,2,FALSE)*10^-6</f>
        <v>4762100.25</v>
      </c>
      <c r="T4324" s="5">
        <f>Table1[[#This Row],[Fuel Consumption (mmBtu)]]*Table1[[#This Row],[Emission Factor (kg CO2/ mmBtu)]]*10^3</f>
        <v>326531947732.29785</v>
      </c>
      <c r="U4324" s="3">
        <f>Table1[[#This Row],[Emissions (g CO2)]]/(Table1[[#This Row],[Generation (TWh)]]*10^9)</f>
        <v>754.94352403282551</v>
      </c>
    </row>
    <row r="4325" spans="1:21" x14ac:dyDescent="0.35">
      <c r="A4325" t="s">
        <v>1335</v>
      </c>
      <c r="B4325" t="s">
        <v>3334</v>
      </c>
      <c r="C4325" t="str">
        <f>SUBSTITUTE(Table1[[#This Row],[Fuel]],", ",",")</f>
        <v>fossil gas: natural gas,fossil liquids: fuel oil,fossil liquids: crude oil</v>
      </c>
      <c r="D4325" t="s">
        <v>3239</v>
      </c>
      <c r="E4325" t="s">
        <v>3275</v>
      </c>
      <c r="F4325" t="s">
        <v>3247</v>
      </c>
      <c r="H4325" t="s">
        <v>3436</v>
      </c>
      <c r="I4325">
        <v>125</v>
      </c>
      <c r="J4325" t="s">
        <v>3446</v>
      </c>
      <c r="K4325">
        <v>2013</v>
      </c>
      <c r="L4325" t="s">
        <v>29</v>
      </c>
      <c r="M4325" t="s">
        <v>29</v>
      </c>
      <c r="N4325">
        <v>35.788179999999997</v>
      </c>
      <c r="O4325">
        <v>43.252099999999999</v>
      </c>
      <c r="P4325" t="s">
        <v>3523</v>
      </c>
      <c r="Q4325" s="3">
        <f>Table1[[#This Row],[Capacity (MW)]]*0.395*8760*10^-6</f>
        <v>0.43252499999999999</v>
      </c>
      <c r="R4325" s="3" cm="1">
        <f t="array" ref="R4325">AVERAGE(VLOOKUP(_xlfn.TEXTSPLIT(Table1[[#This Row],[Fuel (no space after comma)]], ","), FuelList_Final_EF!$A$2:$B$65, 2, FALSE))</f>
        <v>68.568894099257534</v>
      </c>
      <c r="S4325" s="3">
        <f>Table1[[#This Row],[Generation (TWh)]]*10^9*VLOOKUP(Table1[[#This Row],[Turbine/Engine Technology]],Technology_HR!$A$2:$B$11,2,FALSE)*10^-6</f>
        <v>4762100.25</v>
      </c>
      <c r="T4325" s="5">
        <f>Table1[[#This Row],[Fuel Consumption (mmBtu)]]*Table1[[#This Row],[Emission Factor (kg CO2/ mmBtu)]]*10^3</f>
        <v>326531947732.29785</v>
      </c>
      <c r="U4325" s="3">
        <f>Table1[[#This Row],[Emissions (g CO2)]]/(Table1[[#This Row],[Generation (TWh)]]*10^9)</f>
        <v>754.94352403282551</v>
      </c>
    </row>
    <row r="4326" spans="1:21" x14ac:dyDescent="0.35">
      <c r="A4326" t="s">
        <v>1335</v>
      </c>
      <c r="B4326" t="s">
        <v>3334</v>
      </c>
      <c r="C4326" t="str">
        <f>SUBSTITUTE(Table1[[#This Row],[Fuel]],", ",",")</f>
        <v>fossil gas: natural gas,fossil liquids: fuel oil,fossil liquids: crude oil</v>
      </c>
      <c r="D4326" t="s">
        <v>3239</v>
      </c>
      <c r="E4326" t="s">
        <v>3275</v>
      </c>
      <c r="F4326" t="s">
        <v>3247</v>
      </c>
      <c r="H4326" t="s">
        <v>3436</v>
      </c>
      <c r="I4326">
        <v>125</v>
      </c>
      <c r="J4326" t="s">
        <v>3446</v>
      </c>
      <c r="K4326">
        <v>2013</v>
      </c>
      <c r="L4326" t="s">
        <v>29</v>
      </c>
      <c r="M4326" t="s">
        <v>29</v>
      </c>
      <c r="N4326">
        <v>35.788179999999997</v>
      </c>
      <c r="O4326">
        <v>43.252099999999999</v>
      </c>
      <c r="P4326" t="s">
        <v>3523</v>
      </c>
      <c r="Q4326" s="3">
        <f>Table1[[#This Row],[Capacity (MW)]]*0.395*8760*10^-6</f>
        <v>0.43252499999999999</v>
      </c>
      <c r="R4326" s="3" cm="1">
        <f t="array" ref="R4326">AVERAGE(VLOOKUP(_xlfn.TEXTSPLIT(Table1[[#This Row],[Fuel (no space after comma)]], ","), FuelList_Final_EF!$A$2:$B$65, 2, FALSE))</f>
        <v>68.568894099257534</v>
      </c>
      <c r="S4326" s="3">
        <f>Table1[[#This Row],[Generation (TWh)]]*10^9*VLOOKUP(Table1[[#This Row],[Turbine/Engine Technology]],Technology_HR!$A$2:$B$11,2,FALSE)*10^-6</f>
        <v>4762100.25</v>
      </c>
      <c r="T4326" s="5">
        <f>Table1[[#This Row],[Fuel Consumption (mmBtu)]]*Table1[[#This Row],[Emission Factor (kg CO2/ mmBtu)]]*10^3</f>
        <v>326531947732.29785</v>
      </c>
      <c r="U4326" s="3">
        <f>Table1[[#This Row],[Emissions (g CO2)]]/(Table1[[#This Row],[Generation (TWh)]]*10^9)</f>
        <v>754.94352403282551</v>
      </c>
    </row>
    <row r="4327" spans="1:21" x14ac:dyDescent="0.35">
      <c r="A4327" t="s">
        <v>1335</v>
      </c>
      <c r="B4327" t="s">
        <v>3334</v>
      </c>
      <c r="C4327" t="str">
        <f>SUBSTITUTE(Table1[[#This Row],[Fuel]],", ",",")</f>
        <v>fossil gas: natural gas,fossil liquids: fuel oil,fossil liquids: crude oil</v>
      </c>
      <c r="D4327" t="s">
        <v>3239</v>
      </c>
      <c r="E4327" t="s">
        <v>3275</v>
      </c>
      <c r="F4327" t="s">
        <v>3247</v>
      </c>
      <c r="H4327" t="s">
        <v>3436</v>
      </c>
      <c r="I4327">
        <v>125</v>
      </c>
      <c r="J4327" t="s">
        <v>3446</v>
      </c>
      <c r="K4327">
        <v>2013</v>
      </c>
      <c r="L4327" t="s">
        <v>29</v>
      </c>
      <c r="M4327" t="s">
        <v>29</v>
      </c>
      <c r="N4327">
        <v>35.788179999999997</v>
      </c>
      <c r="O4327">
        <v>43.252099999999999</v>
      </c>
      <c r="P4327" t="s">
        <v>3523</v>
      </c>
      <c r="Q4327" s="3">
        <f>Table1[[#This Row],[Capacity (MW)]]*0.395*8760*10^-6</f>
        <v>0.43252499999999999</v>
      </c>
      <c r="R4327" s="3" cm="1">
        <f t="array" ref="R4327">AVERAGE(VLOOKUP(_xlfn.TEXTSPLIT(Table1[[#This Row],[Fuel (no space after comma)]], ","), FuelList_Final_EF!$A$2:$B$65, 2, FALSE))</f>
        <v>68.568894099257534</v>
      </c>
      <c r="S4327" s="3">
        <f>Table1[[#This Row],[Generation (TWh)]]*10^9*VLOOKUP(Table1[[#This Row],[Turbine/Engine Technology]],Technology_HR!$A$2:$B$11,2,FALSE)*10^-6</f>
        <v>4762100.25</v>
      </c>
      <c r="T4327" s="5">
        <f>Table1[[#This Row],[Fuel Consumption (mmBtu)]]*Table1[[#This Row],[Emission Factor (kg CO2/ mmBtu)]]*10^3</f>
        <v>326531947732.29785</v>
      </c>
      <c r="U4327" s="3">
        <f>Table1[[#This Row],[Emissions (g CO2)]]/(Table1[[#This Row],[Generation (TWh)]]*10^9)</f>
        <v>754.94352403282551</v>
      </c>
    </row>
    <row r="4328" spans="1:21" x14ac:dyDescent="0.35">
      <c r="A4328" t="s">
        <v>1335</v>
      </c>
      <c r="B4328" t="s">
        <v>3249</v>
      </c>
      <c r="C4328" t="str">
        <f>SUBSTITUTE(Table1[[#This Row],[Fuel]],", ",",")</f>
        <v>fossil gas: waste heat from natural gas</v>
      </c>
      <c r="D4328" t="s">
        <v>3249</v>
      </c>
      <c r="H4328" t="s">
        <v>3440</v>
      </c>
      <c r="I4328">
        <v>375</v>
      </c>
      <c r="J4328" t="s">
        <v>3449</v>
      </c>
      <c r="K4328" t="s">
        <v>29</v>
      </c>
      <c r="L4328" t="s">
        <v>29</v>
      </c>
      <c r="M4328" t="s">
        <v>29</v>
      </c>
      <c r="N4328">
        <v>35.788179999999997</v>
      </c>
      <c r="O4328">
        <v>43.252099999999999</v>
      </c>
      <c r="P4328" t="s">
        <v>3523</v>
      </c>
      <c r="Q4328" s="3">
        <f>Table1[[#This Row],[Capacity (MW)]]*0.395*8760*10^-6</f>
        <v>1.2975749999999999</v>
      </c>
      <c r="R4328" s="3" cm="1">
        <f t="array" ref="R4328">AVERAGE(VLOOKUP(_xlfn.TEXTSPLIT(Table1[[#This Row],[Fuel (no space after comma)]], ","), FuelList_Final_EF!$A$2:$B$65, 2, FALSE))</f>
        <v>66.33</v>
      </c>
      <c r="S4328" s="3">
        <f>Table1[[#This Row],[Generation (TWh)]]*10^9*VLOOKUP(Table1[[#This Row],[Turbine/Engine Technology]],Technology_HR!$A$2:$B$11,2,FALSE)*10^-6</f>
        <v>13345558.875</v>
      </c>
      <c r="T4328" s="5">
        <f>Table1[[#This Row],[Fuel Consumption (mmBtu)]]*Table1[[#This Row],[Emission Factor (kg CO2/ mmBtu)]]*10^3</f>
        <v>885210920178.74988</v>
      </c>
      <c r="U4328" s="3">
        <f>Table1[[#This Row],[Emissions (g CO2)]]/(Table1[[#This Row],[Generation (TWh)]]*10^9)</f>
        <v>682.20404999999994</v>
      </c>
    </row>
    <row r="4329" spans="1:21" x14ac:dyDescent="0.35">
      <c r="A4329" t="s">
        <v>1335</v>
      </c>
      <c r="B4329" t="s">
        <v>3335</v>
      </c>
      <c r="C4329" t="str">
        <f>SUBSTITUTE(Table1[[#This Row],[Fuel]],", ",",")</f>
        <v>fossil gas: natural gas,fossil liquids: crude oil</v>
      </c>
      <c r="D4329" t="s">
        <v>3239</v>
      </c>
      <c r="E4329" t="s">
        <v>3247</v>
      </c>
      <c r="H4329" t="s">
        <v>3436</v>
      </c>
      <c r="I4329">
        <v>123</v>
      </c>
      <c r="J4329" t="s">
        <v>3446</v>
      </c>
      <c r="K4329">
        <v>2002</v>
      </c>
      <c r="L4329" t="s">
        <v>29</v>
      </c>
      <c r="M4329" t="s">
        <v>29</v>
      </c>
      <c r="N4329">
        <v>33.49091</v>
      </c>
      <c r="O4329">
        <v>44.36159</v>
      </c>
      <c r="P4329" t="s">
        <v>3523</v>
      </c>
      <c r="Q4329" s="3">
        <f>Table1[[#This Row],[Capacity (MW)]]*0.395*8760*10^-6</f>
        <v>0.4256046</v>
      </c>
      <c r="R4329" s="3" cm="1">
        <f t="array" ref="R4329">AVERAGE(VLOOKUP(_xlfn.TEXTSPLIT(Table1[[#This Row],[Fuel (no space after comma)]], ","), FuelList_Final_EF!$A$2:$B$65, 2, FALSE))</f>
        <v>63.800000000000004</v>
      </c>
      <c r="S4329" s="3">
        <f>Table1[[#This Row],[Generation (TWh)]]*10^9*VLOOKUP(Table1[[#This Row],[Turbine/Engine Technology]],Technology_HR!$A$2:$B$11,2,FALSE)*10^-6</f>
        <v>4685906.6459999997</v>
      </c>
      <c r="T4329" s="5">
        <f>Table1[[#This Row],[Fuel Consumption (mmBtu)]]*Table1[[#This Row],[Emission Factor (kg CO2/ mmBtu)]]*10^3</f>
        <v>298960844014.79999</v>
      </c>
      <c r="U4329" s="3">
        <f>Table1[[#This Row],[Emissions (g CO2)]]/(Table1[[#This Row],[Generation (TWh)]]*10^9)</f>
        <v>702.43799999999999</v>
      </c>
    </row>
    <row r="4330" spans="1:21" x14ac:dyDescent="0.35">
      <c r="A4330" t="s">
        <v>1335</v>
      </c>
      <c r="B4330" t="s">
        <v>3335</v>
      </c>
      <c r="C4330" t="str">
        <f>SUBSTITUTE(Table1[[#This Row],[Fuel]],", ",",")</f>
        <v>fossil gas: natural gas,fossil liquids: crude oil</v>
      </c>
      <c r="D4330" t="s">
        <v>3239</v>
      </c>
      <c r="E4330" t="s">
        <v>3247</v>
      </c>
      <c r="H4330" t="s">
        <v>3436</v>
      </c>
      <c r="I4330">
        <v>125</v>
      </c>
      <c r="J4330" t="s">
        <v>3446</v>
      </c>
      <c r="K4330">
        <v>2002</v>
      </c>
      <c r="L4330" t="s">
        <v>29</v>
      </c>
      <c r="M4330" t="s">
        <v>29</v>
      </c>
      <c r="N4330">
        <v>33.49091</v>
      </c>
      <c r="O4330">
        <v>44.36159</v>
      </c>
      <c r="P4330" t="s">
        <v>3523</v>
      </c>
      <c r="Q4330" s="3">
        <f>Table1[[#This Row],[Capacity (MW)]]*0.395*8760*10^-6</f>
        <v>0.43252499999999999</v>
      </c>
      <c r="R4330" s="3" cm="1">
        <f t="array" ref="R4330">AVERAGE(VLOOKUP(_xlfn.TEXTSPLIT(Table1[[#This Row],[Fuel (no space after comma)]], ","), FuelList_Final_EF!$A$2:$B$65, 2, FALSE))</f>
        <v>63.800000000000004</v>
      </c>
      <c r="S4330" s="3">
        <f>Table1[[#This Row],[Generation (TWh)]]*10^9*VLOOKUP(Table1[[#This Row],[Turbine/Engine Technology]],Technology_HR!$A$2:$B$11,2,FALSE)*10^-6</f>
        <v>4762100.25</v>
      </c>
      <c r="T4330" s="5">
        <f>Table1[[#This Row],[Fuel Consumption (mmBtu)]]*Table1[[#This Row],[Emission Factor (kg CO2/ mmBtu)]]*10^3</f>
        <v>303821995950.00006</v>
      </c>
      <c r="U4330" s="3">
        <f>Table1[[#This Row],[Emissions (g CO2)]]/(Table1[[#This Row],[Generation (TWh)]]*10^9)</f>
        <v>702.4380000000001</v>
      </c>
    </row>
    <row r="4331" spans="1:21" x14ac:dyDescent="0.35">
      <c r="A4331" t="s">
        <v>1335</v>
      </c>
      <c r="B4331" t="s">
        <v>3335</v>
      </c>
      <c r="C4331" t="str">
        <f>SUBSTITUTE(Table1[[#This Row],[Fuel]],", ",",")</f>
        <v>fossil gas: natural gas,fossil liquids: crude oil</v>
      </c>
      <c r="D4331" t="s">
        <v>3239</v>
      </c>
      <c r="E4331" t="s">
        <v>3247</v>
      </c>
      <c r="H4331" t="s">
        <v>3436</v>
      </c>
      <c r="I4331">
        <v>123</v>
      </c>
      <c r="J4331" t="s">
        <v>3446</v>
      </c>
      <c r="K4331">
        <v>2002</v>
      </c>
      <c r="L4331" t="s">
        <v>29</v>
      </c>
      <c r="M4331" t="s">
        <v>29</v>
      </c>
      <c r="N4331">
        <v>33.49091</v>
      </c>
      <c r="O4331">
        <v>44.36159</v>
      </c>
      <c r="P4331" t="s">
        <v>3523</v>
      </c>
      <c r="Q4331" s="3">
        <f>Table1[[#This Row],[Capacity (MW)]]*0.395*8760*10^-6</f>
        <v>0.4256046</v>
      </c>
      <c r="R4331" s="3" cm="1">
        <f t="array" ref="R4331">AVERAGE(VLOOKUP(_xlfn.TEXTSPLIT(Table1[[#This Row],[Fuel (no space after comma)]], ","), FuelList_Final_EF!$A$2:$B$65, 2, FALSE))</f>
        <v>63.800000000000004</v>
      </c>
      <c r="S4331" s="3">
        <f>Table1[[#This Row],[Generation (TWh)]]*10^9*VLOOKUP(Table1[[#This Row],[Turbine/Engine Technology]],Technology_HR!$A$2:$B$11,2,FALSE)*10^-6</f>
        <v>4685906.6459999997</v>
      </c>
      <c r="T4331" s="5">
        <f>Table1[[#This Row],[Fuel Consumption (mmBtu)]]*Table1[[#This Row],[Emission Factor (kg CO2/ mmBtu)]]*10^3</f>
        <v>298960844014.79999</v>
      </c>
      <c r="U4331" s="3">
        <f>Table1[[#This Row],[Emissions (g CO2)]]/(Table1[[#This Row],[Generation (TWh)]]*10^9)</f>
        <v>702.43799999999999</v>
      </c>
    </row>
    <row r="4332" spans="1:21" x14ac:dyDescent="0.35">
      <c r="A4332" t="s">
        <v>1335</v>
      </c>
      <c r="B4332" t="s">
        <v>3335</v>
      </c>
      <c r="C4332" t="str">
        <f>SUBSTITUTE(Table1[[#This Row],[Fuel]],", ",",")</f>
        <v>fossil gas: natural gas,fossil liquids: crude oil</v>
      </c>
      <c r="D4332" t="s">
        <v>3239</v>
      </c>
      <c r="E4332" t="s">
        <v>3247</v>
      </c>
      <c r="H4332" t="s">
        <v>3436</v>
      </c>
      <c r="I4332">
        <v>123</v>
      </c>
      <c r="J4332" t="s">
        <v>3446</v>
      </c>
      <c r="K4332">
        <v>2002</v>
      </c>
      <c r="L4332" t="s">
        <v>29</v>
      </c>
      <c r="M4332" t="s">
        <v>29</v>
      </c>
      <c r="N4332">
        <v>33.49091</v>
      </c>
      <c r="O4332">
        <v>44.36159</v>
      </c>
      <c r="P4332" t="s">
        <v>3523</v>
      </c>
      <c r="Q4332" s="3">
        <f>Table1[[#This Row],[Capacity (MW)]]*0.395*8760*10^-6</f>
        <v>0.4256046</v>
      </c>
      <c r="R4332" s="3" cm="1">
        <f t="array" ref="R4332">AVERAGE(VLOOKUP(_xlfn.TEXTSPLIT(Table1[[#This Row],[Fuel (no space after comma)]], ","), FuelList_Final_EF!$A$2:$B$65, 2, FALSE))</f>
        <v>63.800000000000004</v>
      </c>
      <c r="S4332" s="3">
        <f>Table1[[#This Row],[Generation (TWh)]]*10^9*VLOOKUP(Table1[[#This Row],[Turbine/Engine Technology]],Technology_HR!$A$2:$B$11,2,FALSE)*10^-6</f>
        <v>4685906.6459999997</v>
      </c>
      <c r="T4332" s="5">
        <f>Table1[[#This Row],[Fuel Consumption (mmBtu)]]*Table1[[#This Row],[Emission Factor (kg CO2/ mmBtu)]]*10^3</f>
        <v>298960844014.79999</v>
      </c>
      <c r="U4332" s="3">
        <f>Table1[[#This Row],[Emissions (g CO2)]]/(Table1[[#This Row],[Generation (TWh)]]*10^9)</f>
        <v>702.43799999999999</v>
      </c>
    </row>
    <row r="4333" spans="1:21" x14ac:dyDescent="0.35">
      <c r="A4333" t="s">
        <v>1335</v>
      </c>
      <c r="B4333" t="s">
        <v>3335</v>
      </c>
      <c r="C4333" t="str">
        <f>SUBSTITUTE(Table1[[#This Row],[Fuel]],", ",",")</f>
        <v>fossil gas: natural gas,fossil liquids: crude oil</v>
      </c>
      <c r="D4333" t="s">
        <v>3239</v>
      </c>
      <c r="E4333" t="s">
        <v>3247</v>
      </c>
      <c r="H4333" t="s">
        <v>3436</v>
      </c>
      <c r="I4333">
        <v>125</v>
      </c>
      <c r="J4333" t="s">
        <v>3446</v>
      </c>
      <c r="K4333">
        <v>2019</v>
      </c>
      <c r="L4333" t="s">
        <v>29</v>
      </c>
      <c r="M4333" t="s">
        <v>29</v>
      </c>
      <c r="N4333">
        <v>33.49091</v>
      </c>
      <c r="O4333">
        <v>44.36159</v>
      </c>
      <c r="P4333" t="s">
        <v>3523</v>
      </c>
      <c r="Q4333" s="3">
        <f>Table1[[#This Row],[Capacity (MW)]]*0.395*8760*10^-6</f>
        <v>0.43252499999999999</v>
      </c>
      <c r="R4333" s="3" cm="1">
        <f t="array" ref="R4333">AVERAGE(VLOOKUP(_xlfn.TEXTSPLIT(Table1[[#This Row],[Fuel (no space after comma)]], ","), FuelList_Final_EF!$A$2:$B$65, 2, FALSE))</f>
        <v>63.800000000000004</v>
      </c>
      <c r="S4333" s="3">
        <f>Table1[[#This Row],[Generation (TWh)]]*10^9*VLOOKUP(Table1[[#This Row],[Turbine/Engine Technology]],Technology_HR!$A$2:$B$11,2,FALSE)*10^-6</f>
        <v>4762100.25</v>
      </c>
      <c r="T4333" s="5">
        <f>Table1[[#This Row],[Fuel Consumption (mmBtu)]]*Table1[[#This Row],[Emission Factor (kg CO2/ mmBtu)]]*10^3</f>
        <v>303821995950.00006</v>
      </c>
      <c r="U4333" s="3">
        <f>Table1[[#This Row],[Emissions (g CO2)]]/(Table1[[#This Row],[Generation (TWh)]]*10^9)</f>
        <v>702.4380000000001</v>
      </c>
    </row>
    <row r="4334" spans="1:21" x14ac:dyDescent="0.35">
      <c r="A4334" t="s">
        <v>1335</v>
      </c>
      <c r="B4334" t="s">
        <v>3335</v>
      </c>
      <c r="C4334" t="str">
        <f>SUBSTITUTE(Table1[[#This Row],[Fuel]],", ",",")</f>
        <v>fossil gas: natural gas,fossil liquids: crude oil</v>
      </c>
      <c r="D4334" t="s">
        <v>3239</v>
      </c>
      <c r="E4334" t="s">
        <v>3247</v>
      </c>
      <c r="H4334" t="s">
        <v>3436</v>
      </c>
      <c r="I4334">
        <v>172</v>
      </c>
      <c r="J4334" t="s">
        <v>3446</v>
      </c>
      <c r="K4334">
        <v>2012</v>
      </c>
      <c r="L4334" t="s">
        <v>29</v>
      </c>
      <c r="M4334" t="s">
        <v>29</v>
      </c>
      <c r="N4334">
        <v>33.49091</v>
      </c>
      <c r="O4334">
        <v>44.36159</v>
      </c>
      <c r="P4334" t="s">
        <v>3523</v>
      </c>
      <c r="Q4334" s="3">
        <f>Table1[[#This Row],[Capacity (MW)]]*0.395*8760*10^-6</f>
        <v>0.59515439999999997</v>
      </c>
      <c r="R4334" s="3" cm="1">
        <f t="array" ref="R4334">AVERAGE(VLOOKUP(_xlfn.TEXTSPLIT(Table1[[#This Row],[Fuel (no space after comma)]], ","), FuelList_Final_EF!$A$2:$B$65, 2, FALSE))</f>
        <v>63.800000000000004</v>
      </c>
      <c r="S4334" s="3">
        <f>Table1[[#This Row],[Generation (TWh)]]*10^9*VLOOKUP(Table1[[#This Row],[Turbine/Engine Technology]],Technology_HR!$A$2:$B$11,2,FALSE)*10^-6</f>
        <v>6552649.9440000001</v>
      </c>
      <c r="T4334" s="5">
        <f>Table1[[#This Row],[Fuel Consumption (mmBtu)]]*Table1[[#This Row],[Emission Factor (kg CO2/ mmBtu)]]*10^3</f>
        <v>418059066427.20001</v>
      </c>
      <c r="U4334" s="3">
        <f>Table1[[#This Row],[Emissions (g CO2)]]/(Table1[[#This Row],[Generation (TWh)]]*10^9)</f>
        <v>702.43799999999999</v>
      </c>
    </row>
    <row r="4335" spans="1:21" x14ac:dyDescent="0.35">
      <c r="A4335" t="s">
        <v>1335</v>
      </c>
      <c r="B4335" t="s">
        <v>3335</v>
      </c>
      <c r="C4335" t="str">
        <f>SUBSTITUTE(Table1[[#This Row],[Fuel]],", ",",")</f>
        <v>fossil gas: natural gas,fossil liquids: crude oil</v>
      </c>
      <c r="D4335" t="s">
        <v>3239</v>
      </c>
      <c r="E4335" t="s">
        <v>3247</v>
      </c>
      <c r="H4335" t="s">
        <v>3436</v>
      </c>
      <c r="I4335">
        <v>172</v>
      </c>
      <c r="J4335" t="s">
        <v>3446</v>
      </c>
      <c r="K4335" t="s">
        <v>29</v>
      </c>
      <c r="L4335" t="s">
        <v>29</v>
      </c>
      <c r="M4335" t="s">
        <v>29</v>
      </c>
      <c r="N4335">
        <v>33.49091</v>
      </c>
      <c r="O4335">
        <v>44.36159</v>
      </c>
      <c r="P4335" t="s">
        <v>3523</v>
      </c>
      <c r="Q4335" s="3">
        <f>Table1[[#This Row],[Capacity (MW)]]*0.395*8760*10^-6</f>
        <v>0.59515439999999997</v>
      </c>
      <c r="R4335" s="3" cm="1">
        <f t="array" ref="R4335">AVERAGE(VLOOKUP(_xlfn.TEXTSPLIT(Table1[[#This Row],[Fuel (no space after comma)]], ","), FuelList_Final_EF!$A$2:$B$65, 2, FALSE))</f>
        <v>63.800000000000004</v>
      </c>
      <c r="S4335" s="3">
        <f>Table1[[#This Row],[Generation (TWh)]]*10^9*VLOOKUP(Table1[[#This Row],[Turbine/Engine Technology]],Technology_HR!$A$2:$B$11,2,FALSE)*10^-6</f>
        <v>6552649.9440000001</v>
      </c>
      <c r="T4335" s="5">
        <f>Table1[[#This Row],[Fuel Consumption (mmBtu)]]*Table1[[#This Row],[Emission Factor (kg CO2/ mmBtu)]]*10^3</f>
        <v>418059066427.20001</v>
      </c>
      <c r="U4335" s="3">
        <f>Table1[[#This Row],[Emissions (g CO2)]]/(Table1[[#This Row],[Generation (TWh)]]*10^9)</f>
        <v>702.43799999999999</v>
      </c>
    </row>
    <row r="4336" spans="1:21" x14ac:dyDescent="0.35">
      <c r="A4336" t="s">
        <v>1335</v>
      </c>
      <c r="B4336" t="s">
        <v>3335</v>
      </c>
      <c r="C4336" t="str">
        <f>SUBSTITUTE(Table1[[#This Row],[Fuel]],", ",",")</f>
        <v>fossil gas: natural gas,fossil liquids: crude oil</v>
      </c>
      <c r="D4336" t="s">
        <v>3239</v>
      </c>
      <c r="E4336" t="s">
        <v>3247</v>
      </c>
      <c r="H4336" t="s">
        <v>3436</v>
      </c>
      <c r="I4336">
        <v>172</v>
      </c>
      <c r="J4336" t="s">
        <v>3446</v>
      </c>
      <c r="K4336" t="s">
        <v>29</v>
      </c>
      <c r="L4336" t="s">
        <v>29</v>
      </c>
      <c r="M4336" t="s">
        <v>29</v>
      </c>
      <c r="N4336">
        <v>33.49091</v>
      </c>
      <c r="O4336">
        <v>44.36159</v>
      </c>
      <c r="P4336" t="s">
        <v>3523</v>
      </c>
      <c r="Q4336" s="3">
        <f>Table1[[#This Row],[Capacity (MW)]]*0.395*8760*10^-6</f>
        <v>0.59515439999999997</v>
      </c>
      <c r="R4336" s="3" cm="1">
        <f t="array" ref="R4336">AVERAGE(VLOOKUP(_xlfn.TEXTSPLIT(Table1[[#This Row],[Fuel (no space after comma)]], ","), FuelList_Final_EF!$A$2:$B$65, 2, FALSE))</f>
        <v>63.800000000000004</v>
      </c>
      <c r="S4336" s="3">
        <f>Table1[[#This Row],[Generation (TWh)]]*10^9*VLOOKUP(Table1[[#This Row],[Turbine/Engine Technology]],Technology_HR!$A$2:$B$11,2,FALSE)*10^-6</f>
        <v>6552649.9440000001</v>
      </c>
      <c r="T4336" s="5">
        <f>Table1[[#This Row],[Fuel Consumption (mmBtu)]]*Table1[[#This Row],[Emission Factor (kg CO2/ mmBtu)]]*10^3</f>
        <v>418059066427.20001</v>
      </c>
      <c r="U4336" s="3">
        <f>Table1[[#This Row],[Emissions (g CO2)]]/(Table1[[#This Row],[Generation (TWh)]]*10^9)</f>
        <v>702.43799999999999</v>
      </c>
    </row>
    <row r="4337" spans="1:21" x14ac:dyDescent="0.35">
      <c r="A4337" t="s">
        <v>1335</v>
      </c>
      <c r="B4337" t="s">
        <v>3335</v>
      </c>
      <c r="C4337" t="str">
        <f>SUBSTITUTE(Table1[[#This Row],[Fuel]],", ",",")</f>
        <v>fossil gas: natural gas,fossil liquids: crude oil</v>
      </c>
      <c r="D4337" t="s">
        <v>3239</v>
      </c>
      <c r="E4337" t="s">
        <v>3247</v>
      </c>
      <c r="H4337" t="s">
        <v>3436</v>
      </c>
      <c r="I4337">
        <v>172</v>
      </c>
      <c r="J4337" t="s">
        <v>3446</v>
      </c>
      <c r="K4337" t="s">
        <v>29</v>
      </c>
      <c r="L4337" t="s">
        <v>29</v>
      </c>
      <c r="M4337" t="s">
        <v>29</v>
      </c>
      <c r="N4337">
        <v>33.49091</v>
      </c>
      <c r="O4337">
        <v>44.36159</v>
      </c>
      <c r="P4337" t="s">
        <v>3523</v>
      </c>
      <c r="Q4337" s="3">
        <f>Table1[[#This Row],[Capacity (MW)]]*0.395*8760*10^-6</f>
        <v>0.59515439999999997</v>
      </c>
      <c r="R4337" s="3" cm="1">
        <f t="array" ref="R4337">AVERAGE(VLOOKUP(_xlfn.TEXTSPLIT(Table1[[#This Row],[Fuel (no space after comma)]], ","), FuelList_Final_EF!$A$2:$B$65, 2, FALSE))</f>
        <v>63.800000000000004</v>
      </c>
      <c r="S4337" s="3">
        <f>Table1[[#This Row],[Generation (TWh)]]*10^9*VLOOKUP(Table1[[#This Row],[Turbine/Engine Technology]],Technology_HR!$A$2:$B$11,2,FALSE)*10^-6</f>
        <v>6552649.9440000001</v>
      </c>
      <c r="T4337" s="5">
        <f>Table1[[#This Row],[Fuel Consumption (mmBtu)]]*Table1[[#This Row],[Emission Factor (kg CO2/ mmBtu)]]*10^3</f>
        <v>418059066427.20001</v>
      </c>
      <c r="U4337" s="3">
        <f>Table1[[#This Row],[Emissions (g CO2)]]/(Table1[[#This Row],[Generation (TWh)]]*10^9)</f>
        <v>702.43799999999999</v>
      </c>
    </row>
    <row r="4338" spans="1:21" x14ac:dyDescent="0.35">
      <c r="A4338" t="s">
        <v>1335</v>
      </c>
      <c r="B4338" t="s">
        <v>3335</v>
      </c>
      <c r="C4338" t="str">
        <f>SUBSTITUTE(Table1[[#This Row],[Fuel]],", ",",")</f>
        <v>fossil gas: natural gas,fossil liquids: crude oil</v>
      </c>
      <c r="D4338" t="s">
        <v>3239</v>
      </c>
      <c r="E4338" t="s">
        <v>3247</v>
      </c>
      <c r="H4338" t="s">
        <v>3436</v>
      </c>
      <c r="I4338">
        <v>123</v>
      </c>
      <c r="J4338" t="s">
        <v>3446</v>
      </c>
      <c r="K4338">
        <v>2012</v>
      </c>
      <c r="L4338" t="s">
        <v>29</v>
      </c>
      <c r="M4338" t="s">
        <v>29</v>
      </c>
      <c r="N4338">
        <v>33.49091</v>
      </c>
      <c r="O4338">
        <v>44.36159</v>
      </c>
      <c r="P4338" t="s">
        <v>3523</v>
      </c>
      <c r="Q4338" s="3">
        <f>Table1[[#This Row],[Capacity (MW)]]*0.395*8760*10^-6</f>
        <v>0.4256046</v>
      </c>
      <c r="R4338" s="3" cm="1">
        <f t="array" ref="R4338">AVERAGE(VLOOKUP(_xlfn.TEXTSPLIT(Table1[[#This Row],[Fuel (no space after comma)]], ","), FuelList_Final_EF!$A$2:$B$65, 2, FALSE))</f>
        <v>63.800000000000004</v>
      </c>
      <c r="S4338" s="3">
        <f>Table1[[#This Row],[Generation (TWh)]]*10^9*VLOOKUP(Table1[[#This Row],[Turbine/Engine Technology]],Technology_HR!$A$2:$B$11,2,FALSE)*10^-6</f>
        <v>4685906.6459999997</v>
      </c>
      <c r="T4338" s="5">
        <f>Table1[[#This Row],[Fuel Consumption (mmBtu)]]*Table1[[#This Row],[Emission Factor (kg CO2/ mmBtu)]]*10^3</f>
        <v>298960844014.79999</v>
      </c>
      <c r="U4338" s="3">
        <f>Table1[[#This Row],[Emissions (g CO2)]]/(Table1[[#This Row],[Generation (TWh)]]*10^9)</f>
        <v>702.43799999999999</v>
      </c>
    </row>
    <row r="4339" spans="1:21" x14ac:dyDescent="0.35">
      <c r="A4339" t="s">
        <v>1335</v>
      </c>
      <c r="B4339" t="s">
        <v>3335</v>
      </c>
      <c r="C4339" t="str">
        <f>SUBSTITUTE(Table1[[#This Row],[Fuel]],", ",",")</f>
        <v>fossil gas: natural gas,fossil liquids: crude oil</v>
      </c>
      <c r="D4339" t="s">
        <v>3239</v>
      </c>
      <c r="E4339" t="s">
        <v>3247</v>
      </c>
      <c r="H4339" t="s">
        <v>3436</v>
      </c>
      <c r="I4339">
        <v>125</v>
      </c>
      <c r="J4339" t="s">
        <v>3446</v>
      </c>
      <c r="K4339">
        <v>2013</v>
      </c>
      <c r="L4339" t="s">
        <v>29</v>
      </c>
      <c r="M4339" t="s">
        <v>29</v>
      </c>
      <c r="N4339">
        <v>33.49091</v>
      </c>
      <c r="O4339">
        <v>44.36159</v>
      </c>
      <c r="P4339" t="s">
        <v>3523</v>
      </c>
      <c r="Q4339" s="3">
        <f>Table1[[#This Row],[Capacity (MW)]]*0.395*8760*10^-6</f>
        <v>0.43252499999999999</v>
      </c>
      <c r="R4339" s="3" cm="1">
        <f t="array" ref="R4339">AVERAGE(VLOOKUP(_xlfn.TEXTSPLIT(Table1[[#This Row],[Fuel (no space after comma)]], ","), FuelList_Final_EF!$A$2:$B$65, 2, FALSE))</f>
        <v>63.800000000000004</v>
      </c>
      <c r="S4339" s="3">
        <f>Table1[[#This Row],[Generation (TWh)]]*10^9*VLOOKUP(Table1[[#This Row],[Turbine/Engine Technology]],Technology_HR!$A$2:$B$11,2,FALSE)*10^-6</f>
        <v>4762100.25</v>
      </c>
      <c r="T4339" s="5">
        <f>Table1[[#This Row],[Fuel Consumption (mmBtu)]]*Table1[[#This Row],[Emission Factor (kg CO2/ mmBtu)]]*10^3</f>
        <v>303821995950.00006</v>
      </c>
      <c r="U4339" s="3">
        <f>Table1[[#This Row],[Emissions (g CO2)]]/(Table1[[#This Row],[Generation (TWh)]]*10^9)</f>
        <v>702.4380000000001</v>
      </c>
    </row>
    <row r="4340" spans="1:21" x14ac:dyDescent="0.35">
      <c r="A4340" t="s">
        <v>1335</v>
      </c>
      <c r="B4340" t="s">
        <v>3335</v>
      </c>
      <c r="C4340" t="str">
        <f>SUBSTITUTE(Table1[[#This Row],[Fuel]],", ",",")</f>
        <v>fossil gas: natural gas,fossil liquids: crude oil</v>
      </c>
      <c r="D4340" t="s">
        <v>3239</v>
      </c>
      <c r="E4340" t="s">
        <v>3247</v>
      </c>
      <c r="H4340" t="s">
        <v>3436</v>
      </c>
      <c r="I4340">
        <v>125</v>
      </c>
      <c r="J4340" t="s">
        <v>3446</v>
      </c>
      <c r="K4340">
        <v>2013</v>
      </c>
      <c r="L4340" t="s">
        <v>29</v>
      </c>
      <c r="M4340" t="s">
        <v>29</v>
      </c>
      <c r="N4340">
        <v>33.49091</v>
      </c>
      <c r="O4340">
        <v>44.36159</v>
      </c>
      <c r="P4340" t="s">
        <v>3523</v>
      </c>
      <c r="Q4340" s="3">
        <f>Table1[[#This Row],[Capacity (MW)]]*0.395*8760*10^-6</f>
        <v>0.43252499999999999</v>
      </c>
      <c r="R4340" s="3" cm="1">
        <f t="array" ref="R4340">AVERAGE(VLOOKUP(_xlfn.TEXTSPLIT(Table1[[#This Row],[Fuel (no space after comma)]], ","), FuelList_Final_EF!$A$2:$B$65, 2, FALSE))</f>
        <v>63.800000000000004</v>
      </c>
      <c r="S4340" s="3">
        <f>Table1[[#This Row],[Generation (TWh)]]*10^9*VLOOKUP(Table1[[#This Row],[Turbine/Engine Technology]],Technology_HR!$A$2:$B$11,2,FALSE)*10^-6</f>
        <v>4762100.25</v>
      </c>
      <c r="T4340" s="5">
        <f>Table1[[#This Row],[Fuel Consumption (mmBtu)]]*Table1[[#This Row],[Emission Factor (kg CO2/ mmBtu)]]*10^3</f>
        <v>303821995950.00006</v>
      </c>
      <c r="U4340" s="3">
        <f>Table1[[#This Row],[Emissions (g CO2)]]/(Table1[[#This Row],[Generation (TWh)]]*10^9)</f>
        <v>702.4380000000001</v>
      </c>
    </row>
    <row r="4341" spans="1:21" x14ac:dyDescent="0.35">
      <c r="A4341" t="s">
        <v>1335</v>
      </c>
      <c r="B4341" t="s">
        <v>3335</v>
      </c>
      <c r="C4341" t="str">
        <f>SUBSTITUTE(Table1[[#This Row],[Fuel]],", ",",")</f>
        <v>fossil gas: natural gas,fossil liquids: crude oil</v>
      </c>
      <c r="D4341" t="s">
        <v>3239</v>
      </c>
      <c r="E4341" t="s">
        <v>3247</v>
      </c>
      <c r="H4341" t="s">
        <v>3436</v>
      </c>
      <c r="I4341">
        <v>125</v>
      </c>
      <c r="J4341" t="s">
        <v>3446</v>
      </c>
      <c r="K4341">
        <v>2013</v>
      </c>
      <c r="L4341" t="s">
        <v>29</v>
      </c>
      <c r="M4341" t="s">
        <v>29</v>
      </c>
      <c r="N4341">
        <v>33.49091</v>
      </c>
      <c r="O4341">
        <v>44.36159</v>
      </c>
      <c r="P4341" t="s">
        <v>3523</v>
      </c>
      <c r="Q4341" s="3">
        <f>Table1[[#This Row],[Capacity (MW)]]*0.395*8760*10^-6</f>
        <v>0.43252499999999999</v>
      </c>
      <c r="R4341" s="3" cm="1">
        <f t="array" ref="R4341">AVERAGE(VLOOKUP(_xlfn.TEXTSPLIT(Table1[[#This Row],[Fuel (no space after comma)]], ","), FuelList_Final_EF!$A$2:$B$65, 2, FALSE))</f>
        <v>63.800000000000004</v>
      </c>
      <c r="S4341" s="3">
        <f>Table1[[#This Row],[Generation (TWh)]]*10^9*VLOOKUP(Table1[[#This Row],[Turbine/Engine Technology]],Technology_HR!$A$2:$B$11,2,FALSE)*10^-6</f>
        <v>4762100.25</v>
      </c>
      <c r="T4341" s="5">
        <f>Table1[[#This Row],[Fuel Consumption (mmBtu)]]*Table1[[#This Row],[Emission Factor (kg CO2/ mmBtu)]]*10^3</f>
        <v>303821995950.00006</v>
      </c>
      <c r="U4341" s="3">
        <f>Table1[[#This Row],[Emissions (g CO2)]]/(Table1[[#This Row],[Generation (TWh)]]*10^9)</f>
        <v>702.4380000000001</v>
      </c>
    </row>
    <row r="4342" spans="1:21" x14ac:dyDescent="0.35">
      <c r="A4342" t="s">
        <v>1335</v>
      </c>
      <c r="B4342" t="s">
        <v>3335</v>
      </c>
      <c r="C4342" t="str">
        <f>SUBSTITUTE(Table1[[#This Row],[Fuel]],", ",",")</f>
        <v>fossil gas: natural gas,fossil liquids: crude oil</v>
      </c>
      <c r="D4342" t="s">
        <v>3239</v>
      </c>
      <c r="E4342" t="s">
        <v>3247</v>
      </c>
      <c r="H4342" t="s">
        <v>3436</v>
      </c>
      <c r="I4342">
        <v>125</v>
      </c>
      <c r="J4342" t="s">
        <v>3446</v>
      </c>
      <c r="K4342">
        <v>2013</v>
      </c>
      <c r="L4342" t="s">
        <v>29</v>
      </c>
      <c r="M4342" t="s">
        <v>29</v>
      </c>
      <c r="N4342">
        <v>33.49091</v>
      </c>
      <c r="O4342">
        <v>44.36159</v>
      </c>
      <c r="P4342" t="s">
        <v>3523</v>
      </c>
      <c r="Q4342" s="3">
        <f>Table1[[#This Row],[Capacity (MW)]]*0.395*8760*10^-6</f>
        <v>0.43252499999999999</v>
      </c>
      <c r="R4342" s="3" cm="1">
        <f t="array" ref="R4342">AVERAGE(VLOOKUP(_xlfn.TEXTSPLIT(Table1[[#This Row],[Fuel (no space after comma)]], ","), FuelList_Final_EF!$A$2:$B$65, 2, FALSE))</f>
        <v>63.800000000000004</v>
      </c>
      <c r="S4342" s="3">
        <f>Table1[[#This Row],[Generation (TWh)]]*10^9*VLOOKUP(Table1[[#This Row],[Turbine/Engine Technology]],Technology_HR!$A$2:$B$11,2,FALSE)*10^-6</f>
        <v>4762100.25</v>
      </c>
      <c r="T4342" s="5">
        <f>Table1[[#This Row],[Fuel Consumption (mmBtu)]]*Table1[[#This Row],[Emission Factor (kg CO2/ mmBtu)]]*10^3</f>
        <v>303821995950.00006</v>
      </c>
      <c r="U4342" s="3">
        <f>Table1[[#This Row],[Emissions (g CO2)]]/(Table1[[#This Row],[Generation (TWh)]]*10^9)</f>
        <v>702.4380000000001</v>
      </c>
    </row>
    <row r="4343" spans="1:21" x14ac:dyDescent="0.35">
      <c r="A4343" t="s">
        <v>1335</v>
      </c>
      <c r="B4343" t="s">
        <v>3249</v>
      </c>
      <c r="C4343" t="str">
        <f>SUBSTITUTE(Table1[[#This Row],[Fuel]],", ",",")</f>
        <v>fossil gas: waste heat from natural gas</v>
      </c>
      <c r="D4343" t="s">
        <v>3249</v>
      </c>
      <c r="H4343" t="s">
        <v>3440</v>
      </c>
      <c r="I4343">
        <v>250</v>
      </c>
      <c r="J4343" t="s">
        <v>3449</v>
      </c>
      <c r="K4343" t="s">
        <v>29</v>
      </c>
      <c r="L4343" t="s">
        <v>29</v>
      </c>
      <c r="M4343" t="s">
        <v>29</v>
      </c>
      <c r="N4343">
        <v>33.49091</v>
      </c>
      <c r="O4343">
        <v>44.36159</v>
      </c>
      <c r="P4343" t="s">
        <v>3523</v>
      </c>
      <c r="Q4343" s="3">
        <f>Table1[[#This Row],[Capacity (MW)]]*0.395*8760*10^-6</f>
        <v>0.86504999999999999</v>
      </c>
      <c r="R4343" s="3" cm="1">
        <f t="array" ref="R4343">AVERAGE(VLOOKUP(_xlfn.TEXTSPLIT(Table1[[#This Row],[Fuel (no space after comma)]], ","), FuelList_Final_EF!$A$2:$B$65, 2, FALSE))</f>
        <v>66.33</v>
      </c>
      <c r="S4343" s="3">
        <f>Table1[[#This Row],[Generation (TWh)]]*10^9*VLOOKUP(Table1[[#This Row],[Turbine/Engine Technology]],Technology_HR!$A$2:$B$11,2,FALSE)*10^-6</f>
        <v>8897039.25</v>
      </c>
      <c r="T4343" s="5">
        <f>Table1[[#This Row],[Fuel Consumption (mmBtu)]]*Table1[[#This Row],[Emission Factor (kg CO2/ mmBtu)]]*10^3</f>
        <v>590140613452.5</v>
      </c>
      <c r="U4343" s="3">
        <f>Table1[[#This Row],[Emissions (g CO2)]]/(Table1[[#This Row],[Generation (TWh)]]*10^9)</f>
        <v>682.20405000000005</v>
      </c>
    </row>
    <row r="4344" spans="1:21" x14ac:dyDescent="0.35">
      <c r="A4344" t="s">
        <v>1335</v>
      </c>
      <c r="B4344" t="s">
        <v>3249</v>
      </c>
      <c r="C4344" t="str">
        <f>SUBSTITUTE(Table1[[#This Row],[Fuel]],", ",",")</f>
        <v>fossil gas: waste heat from natural gas</v>
      </c>
      <c r="D4344" t="s">
        <v>3249</v>
      </c>
      <c r="H4344" t="s">
        <v>3440</v>
      </c>
      <c r="I4344">
        <v>250</v>
      </c>
      <c r="J4344" t="s">
        <v>3449</v>
      </c>
      <c r="K4344" t="s">
        <v>29</v>
      </c>
      <c r="L4344" t="s">
        <v>29</v>
      </c>
      <c r="M4344" t="s">
        <v>29</v>
      </c>
      <c r="N4344">
        <v>33.49091</v>
      </c>
      <c r="O4344">
        <v>44.36159</v>
      </c>
      <c r="P4344" t="s">
        <v>3523</v>
      </c>
      <c r="Q4344" s="3">
        <f>Table1[[#This Row],[Capacity (MW)]]*0.395*8760*10^-6</f>
        <v>0.86504999999999999</v>
      </c>
      <c r="R4344" s="3" cm="1">
        <f t="array" ref="R4344">AVERAGE(VLOOKUP(_xlfn.TEXTSPLIT(Table1[[#This Row],[Fuel (no space after comma)]], ","), FuelList_Final_EF!$A$2:$B$65, 2, FALSE))</f>
        <v>66.33</v>
      </c>
      <c r="S4344" s="3">
        <f>Table1[[#This Row],[Generation (TWh)]]*10^9*VLOOKUP(Table1[[#This Row],[Turbine/Engine Technology]],Technology_HR!$A$2:$B$11,2,FALSE)*10^-6</f>
        <v>8897039.25</v>
      </c>
      <c r="T4344" s="5">
        <f>Table1[[#This Row],[Fuel Consumption (mmBtu)]]*Table1[[#This Row],[Emission Factor (kg CO2/ mmBtu)]]*10^3</f>
        <v>590140613452.5</v>
      </c>
      <c r="U4344" s="3">
        <f>Table1[[#This Row],[Emissions (g CO2)]]/(Table1[[#This Row],[Generation (TWh)]]*10^9)</f>
        <v>682.20405000000005</v>
      </c>
    </row>
    <row r="4345" spans="1:21" x14ac:dyDescent="0.35">
      <c r="A4345" t="s">
        <v>1335</v>
      </c>
      <c r="B4345" t="s">
        <v>3275</v>
      </c>
      <c r="C4345" t="str">
        <f>SUBSTITUTE(Table1[[#This Row],[Fuel]],", ",",")</f>
        <v>fossil liquids: fuel oil</v>
      </c>
      <c r="D4345" t="s">
        <v>3275</v>
      </c>
      <c r="H4345" t="s">
        <v>3440</v>
      </c>
      <c r="I4345">
        <v>210</v>
      </c>
      <c r="J4345" t="s">
        <v>3449</v>
      </c>
      <c r="K4345" t="s">
        <v>29</v>
      </c>
      <c r="L4345" t="s">
        <v>29</v>
      </c>
      <c r="M4345" t="s">
        <v>29</v>
      </c>
      <c r="N4345">
        <v>33.091434</v>
      </c>
      <c r="O4345">
        <v>44.116157999999999</v>
      </c>
      <c r="P4345" t="s">
        <v>3523</v>
      </c>
      <c r="Q4345" s="3">
        <f>Table1[[#This Row],[Capacity (MW)]]*0.395*8760*10^-6</f>
        <v>0.72664200000000001</v>
      </c>
      <c r="R4345" s="3" cm="1">
        <f t="array" ref="R4345">AVERAGE(VLOOKUP(_xlfn.TEXTSPLIT(Table1[[#This Row],[Fuel (no space after comma)]], ","), FuelList_Final_EF!$A$2:$B$65, 2, FALSE))</f>
        <v>78.106682297772565</v>
      </c>
      <c r="S4345" s="3">
        <f>Table1[[#This Row],[Generation (TWh)]]*10^9*VLOOKUP(Table1[[#This Row],[Turbine/Engine Technology]],Technology_HR!$A$2:$B$11,2,FALSE)*10^-6</f>
        <v>7473512.9699999997</v>
      </c>
      <c r="T4345" s="5">
        <f>Table1[[#This Row],[Fuel Consumption (mmBtu)]]*Table1[[#This Row],[Emission Factor (kg CO2/ mmBtu)]]*10^3</f>
        <v>583731303196.07275</v>
      </c>
      <c r="U4345" s="3">
        <f>Table1[[#This Row],[Emissions (g CO2)]]/(Table1[[#This Row],[Generation (TWh)]]*10^9)</f>
        <v>803.32722743259092</v>
      </c>
    </row>
    <row r="4346" spans="1:21" x14ac:dyDescent="0.35">
      <c r="A4346" t="s">
        <v>1335</v>
      </c>
      <c r="B4346" t="s">
        <v>3275</v>
      </c>
      <c r="C4346" t="str">
        <f>SUBSTITUTE(Table1[[#This Row],[Fuel]],", ",",")</f>
        <v>fossil liquids: fuel oil</v>
      </c>
      <c r="D4346" t="s">
        <v>3275</v>
      </c>
      <c r="H4346" t="s">
        <v>3440</v>
      </c>
      <c r="I4346">
        <v>210</v>
      </c>
      <c r="J4346" t="s">
        <v>3449</v>
      </c>
      <c r="K4346" t="s">
        <v>29</v>
      </c>
      <c r="L4346" t="s">
        <v>29</v>
      </c>
      <c r="M4346" t="s">
        <v>29</v>
      </c>
      <c r="N4346">
        <v>33.091434</v>
      </c>
      <c r="O4346">
        <v>44.116157999999999</v>
      </c>
      <c r="P4346" t="s">
        <v>3523</v>
      </c>
      <c r="Q4346" s="3">
        <f>Table1[[#This Row],[Capacity (MW)]]*0.395*8760*10^-6</f>
        <v>0.72664200000000001</v>
      </c>
      <c r="R4346" s="3" cm="1">
        <f t="array" ref="R4346">AVERAGE(VLOOKUP(_xlfn.TEXTSPLIT(Table1[[#This Row],[Fuel (no space after comma)]], ","), FuelList_Final_EF!$A$2:$B$65, 2, FALSE))</f>
        <v>78.106682297772565</v>
      </c>
      <c r="S4346" s="3">
        <f>Table1[[#This Row],[Generation (TWh)]]*10^9*VLOOKUP(Table1[[#This Row],[Turbine/Engine Technology]],Technology_HR!$A$2:$B$11,2,FALSE)*10^-6</f>
        <v>7473512.9699999997</v>
      </c>
      <c r="T4346" s="5">
        <f>Table1[[#This Row],[Fuel Consumption (mmBtu)]]*Table1[[#This Row],[Emission Factor (kg CO2/ mmBtu)]]*10^3</f>
        <v>583731303196.07275</v>
      </c>
      <c r="U4346" s="3">
        <f>Table1[[#This Row],[Emissions (g CO2)]]/(Table1[[#This Row],[Generation (TWh)]]*10^9)</f>
        <v>803.32722743259092</v>
      </c>
    </row>
    <row r="4347" spans="1:21" x14ac:dyDescent="0.35">
      <c r="A4347" t="s">
        <v>1335</v>
      </c>
      <c r="B4347" t="s">
        <v>3275</v>
      </c>
      <c r="C4347" t="str">
        <f>SUBSTITUTE(Table1[[#This Row],[Fuel]],", ",",")</f>
        <v>fossil liquids: fuel oil</v>
      </c>
      <c r="D4347" t="s">
        <v>3275</v>
      </c>
      <c r="H4347" t="s">
        <v>3440</v>
      </c>
      <c r="I4347">
        <v>210</v>
      </c>
      <c r="J4347" t="s">
        <v>3449</v>
      </c>
      <c r="K4347" t="s">
        <v>29</v>
      </c>
      <c r="L4347" t="s">
        <v>29</v>
      </c>
      <c r="M4347" t="s">
        <v>29</v>
      </c>
      <c r="N4347">
        <v>33.091434</v>
      </c>
      <c r="O4347">
        <v>44.116157999999999</v>
      </c>
      <c r="P4347" t="s">
        <v>3523</v>
      </c>
      <c r="Q4347" s="3">
        <f>Table1[[#This Row],[Capacity (MW)]]*0.395*8760*10^-6</f>
        <v>0.72664200000000001</v>
      </c>
      <c r="R4347" s="3" cm="1">
        <f t="array" ref="R4347">AVERAGE(VLOOKUP(_xlfn.TEXTSPLIT(Table1[[#This Row],[Fuel (no space after comma)]], ","), FuelList_Final_EF!$A$2:$B$65, 2, FALSE))</f>
        <v>78.106682297772565</v>
      </c>
      <c r="S4347" s="3">
        <f>Table1[[#This Row],[Generation (TWh)]]*10^9*VLOOKUP(Table1[[#This Row],[Turbine/Engine Technology]],Technology_HR!$A$2:$B$11,2,FALSE)*10^-6</f>
        <v>7473512.9699999997</v>
      </c>
      <c r="T4347" s="5">
        <f>Table1[[#This Row],[Fuel Consumption (mmBtu)]]*Table1[[#This Row],[Emission Factor (kg CO2/ mmBtu)]]*10^3</f>
        <v>583731303196.07275</v>
      </c>
      <c r="U4347" s="3">
        <f>Table1[[#This Row],[Emissions (g CO2)]]/(Table1[[#This Row],[Generation (TWh)]]*10^9)</f>
        <v>803.32722743259092</v>
      </c>
    </row>
    <row r="4348" spans="1:21" x14ac:dyDescent="0.35">
      <c r="A4348" t="s">
        <v>1335</v>
      </c>
      <c r="B4348" t="s">
        <v>3275</v>
      </c>
      <c r="C4348" t="str">
        <f>SUBSTITUTE(Table1[[#This Row],[Fuel]],", ",",")</f>
        <v>fossil liquids: fuel oil</v>
      </c>
      <c r="D4348" t="s">
        <v>3275</v>
      </c>
      <c r="H4348" t="s">
        <v>3440</v>
      </c>
      <c r="I4348">
        <v>210</v>
      </c>
      <c r="J4348" t="s">
        <v>3449</v>
      </c>
      <c r="K4348" t="s">
        <v>29</v>
      </c>
      <c r="L4348" t="s">
        <v>29</v>
      </c>
      <c r="M4348" t="s">
        <v>29</v>
      </c>
      <c r="N4348">
        <v>33.091434</v>
      </c>
      <c r="O4348">
        <v>44.116157999999999</v>
      </c>
      <c r="P4348" t="s">
        <v>3523</v>
      </c>
      <c r="Q4348" s="3">
        <f>Table1[[#This Row],[Capacity (MW)]]*0.395*8760*10^-6</f>
        <v>0.72664200000000001</v>
      </c>
      <c r="R4348" s="3" cm="1">
        <f t="array" ref="R4348">AVERAGE(VLOOKUP(_xlfn.TEXTSPLIT(Table1[[#This Row],[Fuel (no space after comma)]], ","), FuelList_Final_EF!$A$2:$B$65, 2, FALSE))</f>
        <v>78.106682297772565</v>
      </c>
      <c r="S4348" s="3">
        <f>Table1[[#This Row],[Generation (TWh)]]*10^9*VLOOKUP(Table1[[#This Row],[Turbine/Engine Technology]],Technology_HR!$A$2:$B$11,2,FALSE)*10^-6</f>
        <v>7473512.9699999997</v>
      </c>
      <c r="T4348" s="5">
        <f>Table1[[#This Row],[Fuel Consumption (mmBtu)]]*Table1[[#This Row],[Emission Factor (kg CO2/ mmBtu)]]*10^3</f>
        <v>583731303196.07275</v>
      </c>
      <c r="U4348" s="3">
        <f>Table1[[#This Row],[Emissions (g CO2)]]/(Table1[[#This Row],[Generation (TWh)]]*10^9)</f>
        <v>803.32722743259092</v>
      </c>
    </row>
    <row r="4349" spans="1:21" x14ac:dyDescent="0.35">
      <c r="A4349" t="s">
        <v>1335</v>
      </c>
      <c r="B4349" t="s">
        <v>3275</v>
      </c>
      <c r="C4349" t="str">
        <f>SUBSTITUTE(Table1[[#This Row],[Fuel]],", ",",")</f>
        <v>fossil liquids: fuel oil</v>
      </c>
      <c r="D4349" t="s">
        <v>3275</v>
      </c>
      <c r="H4349" t="s">
        <v>3440</v>
      </c>
      <c r="I4349">
        <v>210</v>
      </c>
      <c r="J4349" t="s">
        <v>3449</v>
      </c>
      <c r="K4349" t="s">
        <v>29</v>
      </c>
      <c r="L4349" t="s">
        <v>29</v>
      </c>
      <c r="M4349" t="s">
        <v>29</v>
      </c>
      <c r="N4349">
        <v>33.091434</v>
      </c>
      <c r="O4349">
        <v>44.116157999999999</v>
      </c>
      <c r="P4349" t="s">
        <v>3523</v>
      </c>
      <c r="Q4349" s="3">
        <f>Table1[[#This Row],[Capacity (MW)]]*0.395*8760*10^-6</f>
        <v>0.72664200000000001</v>
      </c>
      <c r="R4349" s="3" cm="1">
        <f t="array" ref="R4349">AVERAGE(VLOOKUP(_xlfn.TEXTSPLIT(Table1[[#This Row],[Fuel (no space after comma)]], ","), FuelList_Final_EF!$A$2:$B$65, 2, FALSE))</f>
        <v>78.106682297772565</v>
      </c>
      <c r="S4349" s="3">
        <f>Table1[[#This Row],[Generation (TWh)]]*10^9*VLOOKUP(Table1[[#This Row],[Turbine/Engine Technology]],Technology_HR!$A$2:$B$11,2,FALSE)*10^-6</f>
        <v>7473512.9699999997</v>
      </c>
      <c r="T4349" s="5">
        <f>Table1[[#This Row],[Fuel Consumption (mmBtu)]]*Table1[[#This Row],[Emission Factor (kg CO2/ mmBtu)]]*10^3</f>
        <v>583731303196.07275</v>
      </c>
      <c r="U4349" s="3">
        <f>Table1[[#This Row],[Emissions (g CO2)]]/(Table1[[#This Row],[Generation (TWh)]]*10^9)</f>
        <v>803.32722743259092</v>
      </c>
    </row>
    <row r="4350" spans="1:21" x14ac:dyDescent="0.35">
      <c r="A4350" t="s">
        <v>1335</v>
      </c>
      <c r="B4350" t="s">
        <v>3275</v>
      </c>
      <c r="C4350" t="str">
        <f>SUBSTITUTE(Table1[[#This Row],[Fuel]],", ",",")</f>
        <v>fossil liquids: fuel oil</v>
      </c>
      <c r="D4350" t="s">
        <v>3275</v>
      </c>
      <c r="H4350" t="s">
        <v>3440</v>
      </c>
      <c r="I4350">
        <v>210</v>
      </c>
      <c r="J4350" t="s">
        <v>3449</v>
      </c>
      <c r="K4350" t="s">
        <v>29</v>
      </c>
      <c r="L4350" t="s">
        <v>29</v>
      </c>
      <c r="M4350" t="s">
        <v>29</v>
      </c>
      <c r="N4350">
        <v>33.091434</v>
      </c>
      <c r="O4350">
        <v>44.116157999999999</v>
      </c>
      <c r="P4350" t="s">
        <v>3523</v>
      </c>
      <c r="Q4350" s="3">
        <f>Table1[[#This Row],[Capacity (MW)]]*0.395*8760*10^-6</f>
        <v>0.72664200000000001</v>
      </c>
      <c r="R4350" s="3" cm="1">
        <f t="array" ref="R4350">AVERAGE(VLOOKUP(_xlfn.TEXTSPLIT(Table1[[#This Row],[Fuel (no space after comma)]], ","), FuelList_Final_EF!$A$2:$B$65, 2, FALSE))</f>
        <v>78.106682297772565</v>
      </c>
      <c r="S4350" s="3">
        <f>Table1[[#This Row],[Generation (TWh)]]*10^9*VLOOKUP(Table1[[#This Row],[Turbine/Engine Technology]],Technology_HR!$A$2:$B$11,2,FALSE)*10^-6</f>
        <v>7473512.9699999997</v>
      </c>
      <c r="T4350" s="5">
        <f>Table1[[#This Row],[Fuel Consumption (mmBtu)]]*Table1[[#This Row],[Emission Factor (kg CO2/ mmBtu)]]*10^3</f>
        <v>583731303196.07275</v>
      </c>
      <c r="U4350" s="3">
        <f>Table1[[#This Row],[Emissions (g CO2)]]/(Table1[[#This Row],[Generation (TWh)]]*10^9)</f>
        <v>803.32722743259092</v>
      </c>
    </row>
    <row r="4351" spans="1:21" x14ac:dyDescent="0.35">
      <c r="A4351" t="s">
        <v>1335</v>
      </c>
      <c r="B4351" t="s">
        <v>3275</v>
      </c>
      <c r="C4351" t="str">
        <f>SUBSTITUTE(Table1[[#This Row],[Fuel]],", ",",")</f>
        <v>fossil liquids: fuel oil</v>
      </c>
      <c r="D4351" t="s">
        <v>3275</v>
      </c>
      <c r="H4351" t="s">
        <v>3440</v>
      </c>
      <c r="I4351">
        <v>210</v>
      </c>
      <c r="J4351" t="s">
        <v>3449</v>
      </c>
      <c r="K4351" t="s">
        <v>29</v>
      </c>
      <c r="L4351" t="s">
        <v>29</v>
      </c>
      <c r="M4351" t="s">
        <v>29</v>
      </c>
      <c r="N4351">
        <v>33.091434</v>
      </c>
      <c r="O4351">
        <v>44.116157999999999</v>
      </c>
      <c r="P4351" t="s">
        <v>3523</v>
      </c>
      <c r="Q4351" s="3">
        <f>Table1[[#This Row],[Capacity (MW)]]*0.395*8760*10^-6</f>
        <v>0.72664200000000001</v>
      </c>
      <c r="R4351" s="3" cm="1">
        <f t="array" ref="R4351">AVERAGE(VLOOKUP(_xlfn.TEXTSPLIT(Table1[[#This Row],[Fuel (no space after comma)]], ","), FuelList_Final_EF!$A$2:$B$65, 2, FALSE))</f>
        <v>78.106682297772565</v>
      </c>
      <c r="S4351" s="3">
        <f>Table1[[#This Row],[Generation (TWh)]]*10^9*VLOOKUP(Table1[[#This Row],[Turbine/Engine Technology]],Technology_HR!$A$2:$B$11,2,FALSE)*10^-6</f>
        <v>7473512.9699999997</v>
      </c>
      <c r="T4351" s="5">
        <f>Table1[[#This Row],[Fuel Consumption (mmBtu)]]*Table1[[#This Row],[Emission Factor (kg CO2/ mmBtu)]]*10^3</f>
        <v>583731303196.07275</v>
      </c>
      <c r="U4351" s="3">
        <f>Table1[[#This Row],[Emissions (g CO2)]]/(Table1[[#This Row],[Generation (TWh)]]*10^9)</f>
        <v>803.32722743259092</v>
      </c>
    </row>
    <row r="4352" spans="1:21" x14ac:dyDescent="0.35">
      <c r="A4352" t="s">
        <v>1335</v>
      </c>
      <c r="B4352" t="s">
        <v>3275</v>
      </c>
      <c r="C4352" t="str">
        <f>SUBSTITUTE(Table1[[#This Row],[Fuel]],", ",",")</f>
        <v>fossil liquids: fuel oil</v>
      </c>
      <c r="D4352" t="s">
        <v>3275</v>
      </c>
      <c r="H4352" t="s">
        <v>3440</v>
      </c>
      <c r="I4352">
        <v>210</v>
      </c>
      <c r="J4352" t="s">
        <v>3449</v>
      </c>
      <c r="K4352" t="s">
        <v>29</v>
      </c>
      <c r="L4352" t="s">
        <v>29</v>
      </c>
      <c r="M4352" t="s">
        <v>29</v>
      </c>
      <c r="N4352">
        <v>33.091434</v>
      </c>
      <c r="O4352">
        <v>44.116157999999999</v>
      </c>
      <c r="P4352" t="s">
        <v>3523</v>
      </c>
      <c r="Q4352" s="3">
        <f>Table1[[#This Row],[Capacity (MW)]]*0.395*8760*10^-6</f>
        <v>0.72664200000000001</v>
      </c>
      <c r="R4352" s="3" cm="1">
        <f t="array" ref="R4352">AVERAGE(VLOOKUP(_xlfn.TEXTSPLIT(Table1[[#This Row],[Fuel (no space after comma)]], ","), FuelList_Final_EF!$A$2:$B$65, 2, FALSE))</f>
        <v>78.106682297772565</v>
      </c>
      <c r="S4352" s="3">
        <f>Table1[[#This Row],[Generation (TWh)]]*10^9*VLOOKUP(Table1[[#This Row],[Turbine/Engine Technology]],Technology_HR!$A$2:$B$11,2,FALSE)*10^-6</f>
        <v>7473512.9699999997</v>
      </c>
      <c r="T4352" s="5">
        <f>Table1[[#This Row],[Fuel Consumption (mmBtu)]]*Table1[[#This Row],[Emission Factor (kg CO2/ mmBtu)]]*10^3</f>
        <v>583731303196.07275</v>
      </c>
      <c r="U4352" s="3">
        <f>Table1[[#This Row],[Emissions (g CO2)]]/(Table1[[#This Row],[Generation (TWh)]]*10^9)</f>
        <v>803.32722743259092</v>
      </c>
    </row>
    <row r="4353" spans="1:21" x14ac:dyDescent="0.35">
      <c r="A4353" t="s">
        <v>1335</v>
      </c>
      <c r="B4353" t="s">
        <v>3239</v>
      </c>
      <c r="C4353" t="str">
        <f>SUBSTITUTE(Table1[[#This Row],[Fuel]],", ",",")</f>
        <v>fossil gas: natural gas</v>
      </c>
      <c r="D4353" t="s">
        <v>3239</v>
      </c>
      <c r="H4353" t="s">
        <v>3436</v>
      </c>
      <c r="I4353">
        <v>273</v>
      </c>
      <c r="J4353" t="s">
        <v>3449</v>
      </c>
      <c r="K4353">
        <v>2025</v>
      </c>
      <c r="L4353" t="s">
        <v>29</v>
      </c>
      <c r="M4353" t="s">
        <v>29</v>
      </c>
      <c r="N4353">
        <v>33.534044000000002</v>
      </c>
      <c r="O4353">
        <v>43.023417000000002</v>
      </c>
      <c r="P4353" t="s">
        <v>3523</v>
      </c>
      <c r="Q4353" s="3">
        <f>Table1[[#This Row],[Capacity (MW)]]*0.395*8760*10^-6</f>
        <v>0.9446346000000001</v>
      </c>
      <c r="R4353" s="3" cm="1">
        <f t="array" ref="R4353">AVERAGE(VLOOKUP(_xlfn.TEXTSPLIT(Table1[[#This Row],[Fuel (no space after comma)]], ","), FuelList_Final_EF!$A$2:$B$65, 2, FALSE))</f>
        <v>53.06</v>
      </c>
      <c r="S4353" s="3">
        <f>Table1[[#This Row],[Generation (TWh)]]*10^9*VLOOKUP(Table1[[#This Row],[Turbine/Engine Technology]],Technology_HR!$A$2:$B$11,2,FALSE)*10^-6</f>
        <v>10400426.946000002</v>
      </c>
      <c r="T4353" s="5">
        <f>Table1[[#This Row],[Fuel Consumption (mmBtu)]]*Table1[[#This Row],[Emission Factor (kg CO2/ mmBtu)]]*10^3</f>
        <v>551846653754.76013</v>
      </c>
      <c r="U4353" s="3">
        <f>Table1[[#This Row],[Emissions (g CO2)]]/(Table1[[#This Row],[Generation (TWh)]]*10^9)</f>
        <v>584.19060000000002</v>
      </c>
    </row>
    <row r="4354" spans="1:21" x14ac:dyDescent="0.35">
      <c r="A4354" t="s">
        <v>1335</v>
      </c>
      <c r="B4354" t="s">
        <v>3239</v>
      </c>
      <c r="C4354" t="str">
        <f>SUBSTITUTE(Table1[[#This Row],[Fuel]],", ",",")</f>
        <v>fossil gas: natural gas</v>
      </c>
      <c r="D4354" t="s">
        <v>3239</v>
      </c>
      <c r="H4354" t="s">
        <v>3436</v>
      </c>
      <c r="I4354">
        <v>273</v>
      </c>
      <c r="J4354" t="s">
        <v>3449</v>
      </c>
      <c r="K4354" t="s">
        <v>29</v>
      </c>
      <c r="L4354" t="s">
        <v>29</v>
      </c>
      <c r="M4354" t="s">
        <v>29</v>
      </c>
      <c r="N4354">
        <v>33.534044000000002</v>
      </c>
      <c r="O4354">
        <v>43.023417000000002</v>
      </c>
      <c r="P4354" t="s">
        <v>3523</v>
      </c>
      <c r="Q4354" s="3">
        <f>Table1[[#This Row],[Capacity (MW)]]*0.395*8760*10^-6</f>
        <v>0.9446346000000001</v>
      </c>
      <c r="R4354" s="3" cm="1">
        <f t="array" ref="R4354">AVERAGE(VLOOKUP(_xlfn.TEXTSPLIT(Table1[[#This Row],[Fuel (no space after comma)]], ","), FuelList_Final_EF!$A$2:$B$65, 2, FALSE))</f>
        <v>53.06</v>
      </c>
      <c r="S4354" s="3">
        <f>Table1[[#This Row],[Generation (TWh)]]*10^9*VLOOKUP(Table1[[#This Row],[Turbine/Engine Technology]],Technology_HR!$A$2:$B$11,2,FALSE)*10^-6</f>
        <v>10400426.946000002</v>
      </c>
      <c r="T4354" s="5">
        <f>Table1[[#This Row],[Fuel Consumption (mmBtu)]]*Table1[[#This Row],[Emission Factor (kg CO2/ mmBtu)]]*10^3</f>
        <v>551846653754.76013</v>
      </c>
      <c r="U4354" s="3">
        <f>Table1[[#This Row],[Emissions (g CO2)]]/(Table1[[#This Row],[Generation (TWh)]]*10^9)</f>
        <v>584.19060000000002</v>
      </c>
    </row>
    <row r="4355" spans="1:21" x14ac:dyDescent="0.35">
      <c r="A4355" t="s">
        <v>1335</v>
      </c>
      <c r="B4355" t="s">
        <v>3239</v>
      </c>
      <c r="C4355" t="str">
        <f>SUBSTITUTE(Table1[[#This Row],[Fuel]],", ",",")</f>
        <v>fossil gas: natural gas</v>
      </c>
      <c r="D4355" t="s">
        <v>3239</v>
      </c>
      <c r="H4355" t="s">
        <v>3438</v>
      </c>
      <c r="I4355">
        <v>275</v>
      </c>
      <c r="J4355" t="s">
        <v>3449</v>
      </c>
      <c r="K4355" t="s">
        <v>29</v>
      </c>
      <c r="L4355" t="s">
        <v>29</v>
      </c>
      <c r="M4355" t="s">
        <v>29</v>
      </c>
      <c r="N4355">
        <v>33.534044000000002</v>
      </c>
      <c r="O4355">
        <v>43.023417000000002</v>
      </c>
      <c r="P4355" t="s">
        <v>3523</v>
      </c>
      <c r="Q4355" s="3">
        <f>Table1[[#This Row],[Capacity (MW)]]*0.395*8760*10^-6</f>
        <v>0.95155499999999993</v>
      </c>
      <c r="R4355" s="3" cm="1">
        <f t="array" ref="R4355">AVERAGE(VLOOKUP(_xlfn.TEXTSPLIT(Table1[[#This Row],[Fuel (no space after comma)]], ","), FuelList_Final_EF!$A$2:$B$65, 2, FALSE))</f>
        <v>53.06</v>
      </c>
      <c r="S4355" s="3">
        <f>Table1[[#This Row],[Generation (TWh)]]*10^9*VLOOKUP(Table1[[#This Row],[Turbine/Engine Technology]],Technology_HR!$A$2:$B$11,2,FALSE)*10^-6</f>
        <v>7183288.6949999984</v>
      </c>
      <c r="T4355" s="5">
        <f>Table1[[#This Row],[Fuel Consumption (mmBtu)]]*Table1[[#This Row],[Emission Factor (kg CO2/ mmBtu)]]*10^3</f>
        <v>381145298156.69995</v>
      </c>
      <c r="U4355" s="3">
        <f>Table1[[#This Row],[Emissions (g CO2)]]/(Table1[[#This Row],[Generation (TWh)]]*10^9)</f>
        <v>400.54993999999999</v>
      </c>
    </row>
    <row r="4356" spans="1:21" x14ac:dyDescent="0.35">
      <c r="A4356" t="s">
        <v>1335</v>
      </c>
      <c r="B4356" t="s">
        <v>3239</v>
      </c>
      <c r="C4356" t="str">
        <f>SUBSTITUTE(Table1[[#This Row],[Fuel]],", ",",")</f>
        <v>fossil gas: natural gas</v>
      </c>
      <c r="D4356" t="s">
        <v>3239</v>
      </c>
      <c r="H4356" t="s">
        <v>3438</v>
      </c>
      <c r="I4356">
        <v>273</v>
      </c>
      <c r="J4356" t="s">
        <v>3449</v>
      </c>
      <c r="K4356" t="s">
        <v>29</v>
      </c>
      <c r="L4356" t="s">
        <v>29</v>
      </c>
      <c r="M4356" t="s">
        <v>29</v>
      </c>
      <c r="N4356">
        <v>33.534044000000002</v>
      </c>
      <c r="O4356">
        <v>43.023417000000002</v>
      </c>
      <c r="P4356" t="s">
        <v>3523</v>
      </c>
      <c r="Q4356" s="3">
        <f>Table1[[#This Row],[Capacity (MW)]]*0.395*8760*10^-6</f>
        <v>0.9446346000000001</v>
      </c>
      <c r="R4356" s="3" cm="1">
        <f t="array" ref="R4356">AVERAGE(VLOOKUP(_xlfn.TEXTSPLIT(Table1[[#This Row],[Fuel (no space after comma)]], ","), FuelList_Final_EF!$A$2:$B$65, 2, FALSE))</f>
        <v>53.06</v>
      </c>
      <c r="S4356" s="3">
        <f>Table1[[#This Row],[Generation (TWh)]]*10^9*VLOOKUP(Table1[[#This Row],[Turbine/Engine Technology]],Technology_HR!$A$2:$B$11,2,FALSE)*10^-6</f>
        <v>7131046.5954000009</v>
      </c>
      <c r="T4356" s="5">
        <f>Table1[[#This Row],[Fuel Consumption (mmBtu)]]*Table1[[#This Row],[Emission Factor (kg CO2/ mmBtu)]]*10^3</f>
        <v>378373332351.92407</v>
      </c>
      <c r="U4356" s="3">
        <f>Table1[[#This Row],[Emissions (g CO2)]]/(Table1[[#This Row],[Generation (TWh)]]*10^9)</f>
        <v>400.54994000000005</v>
      </c>
    </row>
    <row r="4357" spans="1:21" x14ac:dyDescent="0.35">
      <c r="A4357" t="s">
        <v>1335</v>
      </c>
      <c r="B4357" t="s">
        <v>3239</v>
      </c>
      <c r="C4357" t="str">
        <f>SUBSTITUTE(Table1[[#This Row],[Fuel]],", ",",")</f>
        <v>fossil gas: natural gas</v>
      </c>
      <c r="D4357" t="s">
        <v>3239</v>
      </c>
      <c r="H4357" t="s">
        <v>3438</v>
      </c>
      <c r="I4357">
        <v>273</v>
      </c>
      <c r="J4357" t="s">
        <v>3449</v>
      </c>
      <c r="K4357" t="s">
        <v>29</v>
      </c>
      <c r="L4357" t="s">
        <v>29</v>
      </c>
      <c r="M4357" t="s">
        <v>29</v>
      </c>
      <c r="N4357">
        <v>33.534044000000002</v>
      </c>
      <c r="O4357">
        <v>43.023417000000002</v>
      </c>
      <c r="P4357" t="s">
        <v>3523</v>
      </c>
      <c r="Q4357" s="3">
        <f>Table1[[#This Row],[Capacity (MW)]]*0.395*8760*10^-6</f>
        <v>0.9446346000000001</v>
      </c>
      <c r="R4357" s="3" cm="1">
        <f t="array" ref="R4357">AVERAGE(VLOOKUP(_xlfn.TEXTSPLIT(Table1[[#This Row],[Fuel (no space after comma)]], ","), FuelList_Final_EF!$A$2:$B$65, 2, FALSE))</f>
        <v>53.06</v>
      </c>
      <c r="S4357" s="3">
        <f>Table1[[#This Row],[Generation (TWh)]]*10^9*VLOOKUP(Table1[[#This Row],[Turbine/Engine Technology]],Technology_HR!$A$2:$B$11,2,FALSE)*10^-6</f>
        <v>7131046.5954000009</v>
      </c>
      <c r="T4357" s="5">
        <f>Table1[[#This Row],[Fuel Consumption (mmBtu)]]*Table1[[#This Row],[Emission Factor (kg CO2/ mmBtu)]]*10^3</f>
        <v>378373332351.92407</v>
      </c>
      <c r="U4357" s="3">
        <f>Table1[[#This Row],[Emissions (g CO2)]]/(Table1[[#This Row],[Generation (TWh)]]*10^9)</f>
        <v>400.54994000000005</v>
      </c>
    </row>
    <row r="4358" spans="1:21" x14ac:dyDescent="0.35">
      <c r="A4358" t="s">
        <v>1335</v>
      </c>
      <c r="B4358" t="s">
        <v>3239</v>
      </c>
      <c r="C4358" t="str">
        <f>SUBSTITUTE(Table1[[#This Row],[Fuel]],", ",",")</f>
        <v>fossil gas: natural gas</v>
      </c>
      <c r="D4358" t="s">
        <v>3239</v>
      </c>
      <c r="H4358" t="s">
        <v>3438</v>
      </c>
      <c r="I4358">
        <v>275</v>
      </c>
      <c r="J4358" t="s">
        <v>3449</v>
      </c>
      <c r="K4358" t="s">
        <v>29</v>
      </c>
      <c r="L4358" t="s">
        <v>29</v>
      </c>
      <c r="M4358" t="s">
        <v>29</v>
      </c>
      <c r="N4358">
        <v>33.534044000000002</v>
      </c>
      <c r="O4358">
        <v>43.023417000000002</v>
      </c>
      <c r="P4358" t="s">
        <v>3523</v>
      </c>
      <c r="Q4358" s="3">
        <f>Table1[[#This Row],[Capacity (MW)]]*0.395*8760*10^-6</f>
        <v>0.95155499999999993</v>
      </c>
      <c r="R4358" s="3" cm="1">
        <f t="array" ref="R4358">AVERAGE(VLOOKUP(_xlfn.TEXTSPLIT(Table1[[#This Row],[Fuel (no space after comma)]], ","), FuelList_Final_EF!$A$2:$B$65, 2, FALSE))</f>
        <v>53.06</v>
      </c>
      <c r="S4358" s="3">
        <f>Table1[[#This Row],[Generation (TWh)]]*10^9*VLOOKUP(Table1[[#This Row],[Turbine/Engine Technology]],Technology_HR!$A$2:$B$11,2,FALSE)*10^-6</f>
        <v>7183288.6949999984</v>
      </c>
      <c r="T4358" s="5">
        <f>Table1[[#This Row],[Fuel Consumption (mmBtu)]]*Table1[[#This Row],[Emission Factor (kg CO2/ mmBtu)]]*10^3</f>
        <v>381145298156.69995</v>
      </c>
      <c r="U4358" s="3">
        <f>Table1[[#This Row],[Emissions (g CO2)]]/(Table1[[#This Row],[Generation (TWh)]]*10^9)</f>
        <v>400.54993999999999</v>
      </c>
    </row>
    <row r="4359" spans="1:21" x14ac:dyDescent="0.35">
      <c r="A4359" t="s">
        <v>1337</v>
      </c>
      <c r="B4359" t="s">
        <v>3239</v>
      </c>
      <c r="C4359" t="str">
        <f>SUBSTITUTE(Table1[[#This Row],[Fuel]],", ",",")</f>
        <v>fossil gas: natural gas</v>
      </c>
      <c r="D4359" t="s">
        <v>3239</v>
      </c>
      <c r="H4359" t="s">
        <v>3436</v>
      </c>
      <c r="I4359">
        <v>70</v>
      </c>
      <c r="J4359" t="s">
        <v>3446</v>
      </c>
      <c r="K4359">
        <v>2023</v>
      </c>
      <c r="L4359" t="s">
        <v>29</v>
      </c>
      <c r="M4359" t="s">
        <v>29</v>
      </c>
      <c r="N4359">
        <v>31.774761000000002</v>
      </c>
      <c r="O4359">
        <v>46.061954</v>
      </c>
      <c r="P4359" t="s">
        <v>3523</v>
      </c>
      <c r="Q4359" s="3">
        <f>Table1[[#This Row],[Capacity (MW)]]*0.395*8760*10^-6</f>
        <v>0.24221400000000001</v>
      </c>
      <c r="R4359" s="3" cm="1">
        <f t="array" ref="R4359">AVERAGE(VLOOKUP(_xlfn.TEXTSPLIT(Table1[[#This Row],[Fuel (no space after comma)]], ","), FuelList_Final_EF!$A$2:$B$65, 2, FALSE))</f>
        <v>53.06</v>
      </c>
      <c r="S4359" s="3">
        <f>Table1[[#This Row],[Generation (TWh)]]*10^9*VLOOKUP(Table1[[#This Row],[Turbine/Engine Technology]],Technology_HR!$A$2:$B$11,2,FALSE)*10^-6</f>
        <v>2666776.1399999997</v>
      </c>
      <c r="T4359" s="5">
        <f>Table1[[#This Row],[Fuel Consumption (mmBtu)]]*Table1[[#This Row],[Emission Factor (kg CO2/ mmBtu)]]*10^3</f>
        <v>141499141988.39999</v>
      </c>
      <c r="U4359" s="3">
        <f>Table1[[#This Row],[Emissions (g CO2)]]/(Table1[[#This Row],[Generation (TWh)]]*10^9)</f>
        <v>584.19060000000002</v>
      </c>
    </row>
    <row r="4360" spans="1:21" x14ac:dyDescent="0.35">
      <c r="A4360" t="s">
        <v>1335</v>
      </c>
      <c r="B4360" t="s">
        <v>3243</v>
      </c>
      <c r="C4360" t="str">
        <f>SUBSTITUTE(Table1[[#This Row],[Fuel]],", ",",")</f>
        <v>fossil gas: natural gas,fossil liquids: fuel oil</v>
      </c>
      <c r="D4360" t="s">
        <v>3239</v>
      </c>
      <c r="E4360" t="s">
        <v>3275</v>
      </c>
      <c r="H4360" t="s">
        <v>3436</v>
      </c>
      <c r="I4360">
        <v>125</v>
      </c>
      <c r="J4360" t="s">
        <v>3446</v>
      </c>
      <c r="K4360">
        <v>2013</v>
      </c>
      <c r="L4360" t="s">
        <v>29</v>
      </c>
      <c r="M4360" t="s">
        <v>29</v>
      </c>
      <c r="N4360">
        <v>32.428716000000001</v>
      </c>
      <c r="O4360">
        <v>44.278623000000003</v>
      </c>
      <c r="P4360" t="s">
        <v>3523</v>
      </c>
      <c r="Q4360" s="3">
        <f>Table1[[#This Row],[Capacity (MW)]]*0.395*8760*10^-6</f>
        <v>0.43252499999999999</v>
      </c>
      <c r="R4360" s="3" cm="1">
        <f t="array" ref="R4360">AVERAGE(VLOOKUP(_xlfn.TEXTSPLIT(Table1[[#This Row],[Fuel (no space after comma)]], ","), FuelList_Final_EF!$A$2:$B$65, 2, FALSE))</f>
        <v>65.583341148886291</v>
      </c>
      <c r="S4360" s="3">
        <f>Table1[[#This Row],[Generation (TWh)]]*10^9*VLOOKUP(Table1[[#This Row],[Turbine/Engine Technology]],Technology_HR!$A$2:$B$11,2,FALSE)*10^-6</f>
        <v>4762100.25</v>
      </c>
      <c r="T4360" s="5">
        <f>Table1[[#This Row],[Fuel Consumption (mmBtu)]]*Table1[[#This Row],[Emission Factor (kg CO2/ mmBtu)]]*10^3</f>
        <v>312314445280.94666</v>
      </c>
      <c r="U4360" s="3">
        <f>Table1[[#This Row],[Emissions (g CO2)]]/(Table1[[#This Row],[Generation (TWh)]]*10^9)</f>
        <v>722.072586049238</v>
      </c>
    </row>
    <row r="4361" spans="1:21" x14ac:dyDescent="0.35">
      <c r="A4361" t="s">
        <v>1335</v>
      </c>
      <c r="B4361" t="s">
        <v>3243</v>
      </c>
      <c r="C4361" t="str">
        <f>SUBSTITUTE(Table1[[#This Row],[Fuel]],", ",",")</f>
        <v>fossil gas: natural gas,fossil liquids: fuel oil</v>
      </c>
      <c r="D4361" t="s">
        <v>3239</v>
      </c>
      <c r="E4361" t="s">
        <v>3275</v>
      </c>
      <c r="H4361" t="s">
        <v>3436</v>
      </c>
      <c r="I4361">
        <v>125</v>
      </c>
      <c r="J4361" t="s">
        <v>3446</v>
      </c>
      <c r="K4361">
        <v>2013</v>
      </c>
      <c r="L4361" t="s">
        <v>29</v>
      </c>
      <c r="M4361" t="s">
        <v>29</v>
      </c>
      <c r="N4361">
        <v>32.428716000000001</v>
      </c>
      <c r="O4361">
        <v>44.278623000000003</v>
      </c>
      <c r="P4361" t="s">
        <v>3523</v>
      </c>
      <c r="Q4361" s="3">
        <f>Table1[[#This Row],[Capacity (MW)]]*0.395*8760*10^-6</f>
        <v>0.43252499999999999</v>
      </c>
      <c r="R4361" s="3" cm="1">
        <f t="array" ref="R4361">AVERAGE(VLOOKUP(_xlfn.TEXTSPLIT(Table1[[#This Row],[Fuel (no space after comma)]], ","), FuelList_Final_EF!$A$2:$B$65, 2, FALSE))</f>
        <v>65.583341148886291</v>
      </c>
      <c r="S4361" s="3">
        <f>Table1[[#This Row],[Generation (TWh)]]*10^9*VLOOKUP(Table1[[#This Row],[Turbine/Engine Technology]],Technology_HR!$A$2:$B$11,2,FALSE)*10^-6</f>
        <v>4762100.25</v>
      </c>
      <c r="T4361" s="5">
        <f>Table1[[#This Row],[Fuel Consumption (mmBtu)]]*Table1[[#This Row],[Emission Factor (kg CO2/ mmBtu)]]*10^3</f>
        <v>312314445280.94666</v>
      </c>
      <c r="U4361" s="3">
        <f>Table1[[#This Row],[Emissions (g CO2)]]/(Table1[[#This Row],[Generation (TWh)]]*10^9)</f>
        <v>722.072586049238</v>
      </c>
    </row>
    <row r="4362" spans="1:21" x14ac:dyDescent="0.35">
      <c r="A4362" t="s">
        <v>1335</v>
      </c>
      <c r="B4362" t="s">
        <v>3243</v>
      </c>
      <c r="C4362" t="str">
        <f>SUBSTITUTE(Table1[[#This Row],[Fuel]],", ",",")</f>
        <v>fossil gas: natural gas,fossil liquids: fuel oil</v>
      </c>
      <c r="D4362" t="s">
        <v>3239</v>
      </c>
      <c r="E4362" t="s">
        <v>3275</v>
      </c>
      <c r="H4362" t="s">
        <v>3436</v>
      </c>
      <c r="I4362">
        <v>125</v>
      </c>
      <c r="J4362" t="s">
        <v>3446</v>
      </c>
      <c r="K4362">
        <v>2013</v>
      </c>
      <c r="L4362" t="s">
        <v>29</v>
      </c>
      <c r="M4362" t="s">
        <v>29</v>
      </c>
      <c r="N4362">
        <v>32.428716000000001</v>
      </c>
      <c r="O4362">
        <v>44.278623000000003</v>
      </c>
      <c r="P4362" t="s">
        <v>3523</v>
      </c>
      <c r="Q4362" s="3">
        <f>Table1[[#This Row],[Capacity (MW)]]*0.395*8760*10^-6</f>
        <v>0.43252499999999999</v>
      </c>
      <c r="R4362" s="3" cm="1">
        <f t="array" ref="R4362">AVERAGE(VLOOKUP(_xlfn.TEXTSPLIT(Table1[[#This Row],[Fuel (no space after comma)]], ","), FuelList_Final_EF!$A$2:$B$65, 2, FALSE))</f>
        <v>65.583341148886291</v>
      </c>
      <c r="S4362" s="3">
        <f>Table1[[#This Row],[Generation (TWh)]]*10^9*VLOOKUP(Table1[[#This Row],[Turbine/Engine Technology]],Technology_HR!$A$2:$B$11,2,FALSE)*10^-6</f>
        <v>4762100.25</v>
      </c>
      <c r="T4362" s="5">
        <f>Table1[[#This Row],[Fuel Consumption (mmBtu)]]*Table1[[#This Row],[Emission Factor (kg CO2/ mmBtu)]]*10^3</f>
        <v>312314445280.94666</v>
      </c>
      <c r="U4362" s="3">
        <f>Table1[[#This Row],[Emissions (g CO2)]]/(Table1[[#This Row],[Generation (TWh)]]*10^9)</f>
        <v>722.072586049238</v>
      </c>
    </row>
    <row r="4363" spans="1:21" x14ac:dyDescent="0.35">
      <c r="A4363" t="s">
        <v>1335</v>
      </c>
      <c r="B4363" t="s">
        <v>3243</v>
      </c>
      <c r="C4363" t="str">
        <f>SUBSTITUTE(Table1[[#This Row],[Fuel]],", ",",")</f>
        <v>fossil gas: natural gas,fossil liquids: fuel oil</v>
      </c>
      <c r="D4363" t="s">
        <v>3239</v>
      </c>
      <c r="E4363" t="s">
        <v>3275</v>
      </c>
      <c r="H4363" t="s">
        <v>3436</v>
      </c>
      <c r="I4363">
        <v>125</v>
      </c>
      <c r="J4363" t="s">
        <v>3446</v>
      </c>
      <c r="K4363">
        <v>2013</v>
      </c>
      <c r="L4363" t="s">
        <v>29</v>
      </c>
      <c r="M4363" t="s">
        <v>29</v>
      </c>
      <c r="N4363">
        <v>32.428716000000001</v>
      </c>
      <c r="O4363">
        <v>44.278623000000003</v>
      </c>
      <c r="P4363" t="s">
        <v>3523</v>
      </c>
      <c r="Q4363" s="3">
        <f>Table1[[#This Row],[Capacity (MW)]]*0.395*8760*10^-6</f>
        <v>0.43252499999999999</v>
      </c>
      <c r="R4363" s="3" cm="1">
        <f t="array" ref="R4363">AVERAGE(VLOOKUP(_xlfn.TEXTSPLIT(Table1[[#This Row],[Fuel (no space after comma)]], ","), FuelList_Final_EF!$A$2:$B$65, 2, FALSE))</f>
        <v>65.583341148886291</v>
      </c>
      <c r="S4363" s="3">
        <f>Table1[[#This Row],[Generation (TWh)]]*10^9*VLOOKUP(Table1[[#This Row],[Turbine/Engine Technology]],Technology_HR!$A$2:$B$11,2,FALSE)*10^-6</f>
        <v>4762100.25</v>
      </c>
      <c r="T4363" s="5">
        <f>Table1[[#This Row],[Fuel Consumption (mmBtu)]]*Table1[[#This Row],[Emission Factor (kg CO2/ mmBtu)]]*10^3</f>
        <v>312314445280.94666</v>
      </c>
      <c r="U4363" s="3">
        <f>Table1[[#This Row],[Emissions (g CO2)]]/(Table1[[#This Row],[Generation (TWh)]]*10^9)</f>
        <v>722.072586049238</v>
      </c>
    </row>
    <row r="4364" spans="1:21" x14ac:dyDescent="0.35">
      <c r="A4364" t="s">
        <v>1335</v>
      </c>
      <c r="B4364" t="s">
        <v>3243</v>
      </c>
      <c r="C4364" t="str">
        <f>SUBSTITUTE(Table1[[#This Row],[Fuel]],", ",",")</f>
        <v>fossil gas: natural gas,fossil liquids: fuel oil</v>
      </c>
      <c r="D4364" t="s">
        <v>3239</v>
      </c>
      <c r="E4364" t="s">
        <v>3275</v>
      </c>
      <c r="H4364" t="s">
        <v>3436</v>
      </c>
      <c r="I4364">
        <v>125</v>
      </c>
      <c r="J4364" t="s">
        <v>3446</v>
      </c>
      <c r="K4364">
        <v>2013</v>
      </c>
      <c r="L4364" t="s">
        <v>29</v>
      </c>
      <c r="M4364" t="s">
        <v>29</v>
      </c>
      <c r="N4364">
        <v>32.428716000000001</v>
      </c>
      <c r="O4364">
        <v>44.278623000000003</v>
      </c>
      <c r="P4364" t="s">
        <v>3523</v>
      </c>
      <c r="Q4364" s="3">
        <f>Table1[[#This Row],[Capacity (MW)]]*0.395*8760*10^-6</f>
        <v>0.43252499999999999</v>
      </c>
      <c r="R4364" s="3" cm="1">
        <f t="array" ref="R4364">AVERAGE(VLOOKUP(_xlfn.TEXTSPLIT(Table1[[#This Row],[Fuel (no space after comma)]], ","), FuelList_Final_EF!$A$2:$B$65, 2, FALSE))</f>
        <v>65.583341148886291</v>
      </c>
      <c r="S4364" s="3">
        <f>Table1[[#This Row],[Generation (TWh)]]*10^9*VLOOKUP(Table1[[#This Row],[Turbine/Engine Technology]],Technology_HR!$A$2:$B$11,2,FALSE)*10^-6</f>
        <v>4762100.25</v>
      </c>
      <c r="T4364" s="5">
        <f>Table1[[#This Row],[Fuel Consumption (mmBtu)]]*Table1[[#This Row],[Emission Factor (kg CO2/ mmBtu)]]*10^3</f>
        <v>312314445280.94666</v>
      </c>
      <c r="U4364" s="3">
        <f>Table1[[#This Row],[Emissions (g CO2)]]/(Table1[[#This Row],[Generation (TWh)]]*10^9)</f>
        <v>722.072586049238</v>
      </c>
    </row>
    <row r="4365" spans="1:21" x14ac:dyDescent="0.35">
      <c r="A4365" t="s">
        <v>1335</v>
      </c>
      <c r="B4365" t="s">
        <v>3243</v>
      </c>
      <c r="C4365" t="str">
        <f>SUBSTITUTE(Table1[[#This Row],[Fuel]],", ",",")</f>
        <v>fossil gas: natural gas,fossil liquids: fuel oil</v>
      </c>
      <c r="D4365" t="s">
        <v>3239</v>
      </c>
      <c r="E4365" t="s">
        <v>3275</v>
      </c>
      <c r="H4365" t="s">
        <v>3436</v>
      </c>
      <c r="I4365">
        <v>125</v>
      </c>
      <c r="J4365" t="s">
        <v>3446</v>
      </c>
      <c r="K4365">
        <v>2013</v>
      </c>
      <c r="L4365" t="s">
        <v>29</v>
      </c>
      <c r="M4365" t="s">
        <v>29</v>
      </c>
      <c r="N4365">
        <v>32.428716000000001</v>
      </c>
      <c r="O4365">
        <v>44.278623000000003</v>
      </c>
      <c r="P4365" t="s">
        <v>3523</v>
      </c>
      <c r="Q4365" s="3">
        <f>Table1[[#This Row],[Capacity (MW)]]*0.395*8760*10^-6</f>
        <v>0.43252499999999999</v>
      </c>
      <c r="R4365" s="3" cm="1">
        <f t="array" ref="R4365">AVERAGE(VLOOKUP(_xlfn.TEXTSPLIT(Table1[[#This Row],[Fuel (no space after comma)]], ","), FuelList_Final_EF!$A$2:$B$65, 2, FALSE))</f>
        <v>65.583341148886291</v>
      </c>
      <c r="S4365" s="3">
        <f>Table1[[#This Row],[Generation (TWh)]]*10^9*VLOOKUP(Table1[[#This Row],[Turbine/Engine Technology]],Technology_HR!$A$2:$B$11,2,FALSE)*10^-6</f>
        <v>4762100.25</v>
      </c>
      <c r="T4365" s="5">
        <f>Table1[[#This Row],[Fuel Consumption (mmBtu)]]*Table1[[#This Row],[Emission Factor (kg CO2/ mmBtu)]]*10^3</f>
        <v>312314445280.94666</v>
      </c>
      <c r="U4365" s="3">
        <f>Table1[[#This Row],[Emissions (g CO2)]]/(Table1[[#This Row],[Generation (TWh)]]*10^9)</f>
        <v>722.072586049238</v>
      </c>
    </row>
    <row r="4366" spans="1:21" x14ac:dyDescent="0.35">
      <c r="A4366" t="s">
        <v>1335</v>
      </c>
      <c r="B4366" t="s">
        <v>3243</v>
      </c>
      <c r="C4366" t="str">
        <f>SUBSTITUTE(Table1[[#This Row],[Fuel]],", ",",")</f>
        <v>fossil gas: natural gas,fossil liquids: fuel oil</v>
      </c>
      <c r="D4366" t="s">
        <v>3239</v>
      </c>
      <c r="E4366" t="s">
        <v>3275</v>
      </c>
      <c r="H4366" t="s">
        <v>3436</v>
      </c>
      <c r="I4366">
        <v>125</v>
      </c>
      <c r="J4366" t="s">
        <v>3446</v>
      </c>
      <c r="K4366">
        <v>2013</v>
      </c>
      <c r="L4366" t="s">
        <v>29</v>
      </c>
      <c r="M4366" t="s">
        <v>29</v>
      </c>
      <c r="N4366">
        <v>32.428716000000001</v>
      </c>
      <c r="O4366">
        <v>44.278623000000003</v>
      </c>
      <c r="P4366" t="s">
        <v>3523</v>
      </c>
      <c r="Q4366" s="3">
        <f>Table1[[#This Row],[Capacity (MW)]]*0.395*8760*10^-6</f>
        <v>0.43252499999999999</v>
      </c>
      <c r="R4366" s="3" cm="1">
        <f t="array" ref="R4366">AVERAGE(VLOOKUP(_xlfn.TEXTSPLIT(Table1[[#This Row],[Fuel (no space after comma)]], ","), FuelList_Final_EF!$A$2:$B$65, 2, FALSE))</f>
        <v>65.583341148886291</v>
      </c>
      <c r="S4366" s="3">
        <f>Table1[[#This Row],[Generation (TWh)]]*10^9*VLOOKUP(Table1[[#This Row],[Turbine/Engine Technology]],Technology_HR!$A$2:$B$11,2,FALSE)*10^-6</f>
        <v>4762100.25</v>
      </c>
      <c r="T4366" s="5">
        <f>Table1[[#This Row],[Fuel Consumption (mmBtu)]]*Table1[[#This Row],[Emission Factor (kg CO2/ mmBtu)]]*10^3</f>
        <v>312314445280.94666</v>
      </c>
      <c r="U4366" s="3">
        <f>Table1[[#This Row],[Emissions (g CO2)]]/(Table1[[#This Row],[Generation (TWh)]]*10^9)</f>
        <v>722.072586049238</v>
      </c>
    </row>
    <row r="4367" spans="1:21" x14ac:dyDescent="0.35">
      <c r="A4367" t="s">
        <v>1335</v>
      </c>
      <c r="B4367" t="s">
        <v>3243</v>
      </c>
      <c r="C4367" t="str">
        <f>SUBSTITUTE(Table1[[#This Row],[Fuel]],", ",",")</f>
        <v>fossil gas: natural gas,fossil liquids: fuel oil</v>
      </c>
      <c r="D4367" t="s">
        <v>3239</v>
      </c>
      <c r="E4367" t="s">
        <v>3275</v>
      </c>
      <c r="H4367" t="s">
        <v>3436</v>
      </c>
      <c r="I4367">
        <v>125</v>
      </c>
      <c r="J4367" t="s">
        <v>3446</v>
      </c>
      <c r="K4367">
        <v>2013</v>
      </c>
      <c r="L4367" t="s">
        <v>29</v>
      </c>
      <c r="M4367" t="s">
        <v>29</v>
      </c>
      <c r="N4367">
        <v>32.428716000000001</v>
      </c>
      <c r="O4367">
        <v>44.278623000000003</v>
      </c>
      <c r="P4367" t="s">
        <v>3523</v>
      </c>
      <c r="Q4367" s="3">
        <f>Table1[[#This Row],[Capacity (MW)]]*0.395*8760*10^-6</f>
        <v>0.43252499999999999</v>
      </c>
      <c r="R4367" s="3" cm="1">
        <f t="array" ref="R4367">AVERAGE(VLOOKUP(_xlfn.TEXTSPLIT(Table1[[#This Row],[Fuel (no space after comma)]], ","), FuelList_Final_EF!$A$2:$B$65, 2, FALSE))</f>
        <v>65.583341148886291</v>
      </c>
      <c r="S4367" s="3">
        <f>Table1[[#This Row],[Generation (TWh)]]*10^9*VLOOKUP(Table1[[#This Row],[Turbine/Engine Technology]],Technology_HR!$A$2:$B$11,2,FALSE)*10^-6</f>
        <v>4762100.25</v>
      </c>
      <c r="T4367" s="5">
        <f>Table1[[#This Row],[Fuel Consumption (mmBtu)]]*Table1[[#This Row],[Emission Factor (kg CO2/ mmBtu)]]*10^3</f>
        <v>312314445280.94666</v>
      </c>
      <c r="U4367" s="3">
        <f>Table1[[#This Row],[Emissions (g CO2)]]/(Table1[[#This Row],[Generation (TWh)]]*10^9)</f>
        <v>722.072586049238</v>
      </c>
    </row>
    <row r="4368" spans="1:21" x14ac:dyDescent="0.35">
      <c r="A4368" t="s">
        <v>1335</v>
      </c>
      <c r="B4368" t="s">
        <v>3243</v>
      </c>
      <c r="C4368" t="str">
        <f>SUBSTITUTE(Table1[[#This Row],[Fuel]],", ",",")</f>
        <v>fossil gas: natural gas,fossil liquids: fuel oil</v>
      </c>
      <c r="D4368" t="s">
        <v>3239</v>
      </c>
      <c r="E4368" t="s">
        <v>3275</v>
      </c>
      <c r="H4368" t="s">
        <v>3436</v>
      </c>
      <c r="I4368">
        <v>125</v>
      </c>
      <c r="J4368" t="s">
        <v>3446</v>
      </c>
      <c r="K4368">
        <v>2013</v>
      </c>
      <c r="L4368" t="s">
        <v>29</v>
      </c>
      <c r="M4368" t="s">
        <v>29</v>
      </c>
      <c r="N4368">
        <v>32.428716000000001</v>
      </c>
      <c r="O4368">
        <v>44.278623000000003</v>
      </c>
      <c r="P4368" t="s">
        <v>3523</v>
      </c>
      <c r="Q4368" s="3">
        <f>Table1[[#This Row],[Capacity (MW)]]*0.395*8760*10^-6</f>
        <v>0.43252499999999999</v>
      </c>
      <c r="R4368" s="3" cm="1">
        <f t="array" ref="R4368">AVERAGE(VLOOKUP(_xlfn.TEXTSPLIT(Table1[[#This Row],[Fuel (no space after comma)]], ","), FuelList_Final_EF!$A$2:$B$65, 2, FALSE))</f>
        <v>65.583341148886291</v>
      </c>
      <c r="S4368" s="3">
        <f>Table1[[#This Row],[Generation (TWh)]]*10^9*VLOOKUP(Table1[[#This Row],[Turbine/Engine Technology]],Technology_HR!$A$2:$B$11,2,FALSE)*10^-6</f>
        <v>4762100.25</v>
      </c>
      <c r="T4368" s="5">
        <f>Table1[[#This Row],[Fuel Consumption (mmBtu)]]*Table1[[#This Row],[Emission Factor (kg CO2/ mmBtu)]]*10^3</f>
        <v>312314445280.94666</v>
      </c>
      <c r="U4368" s="3">
        <f>Table1[[#This Row],[Emissions (g CO2)]]/(Table1[[#This Row],[Generation (TWh)]]*10^9)</f>
        <v>722.072586049238</v>
      </c>
    </row>
    <row r="4369" spans="1:21" x14ac:dyDescent="0.35">
      <c r="A4369" t="s">
        <v>1335</v>
      </c>
      <c r="B4369" t="s">
        <v>3243</v>
      </c>
      <c r="C4369" t="str">
        <f>SUBSTITUTE(Table1[[#This Row],[Fuel]],", ",",")</f>
        <v>fossil gas: natural gas,fossil liquids: fuel oil</v>
      </c>
      <c r="D4369" t="s">
        <v>3239</v>
      </c>
      <c r="E4369" t="s">
        <v>3275</v>
      </c>
      <c r="H4369" t="s">
        <v>3436</v>
      </c>
      <c r="I4369">
        <v>125</v>
      </c>
      <c r="J4369" t="s">
        <v>3446</v>
      </c>
      <c r="K4369">
        <v>2013</v>
      </c>
      <c r="L4369" t="s">
        <v>29</v>
      </c>
      <c r="M4369" t="s">
        <v>29</v>
      </c>
      <c r="N4369">
        <v>32.428716000000001</v>
      </c>
      <c r="O4369">
        <v>44.278623000000003</v>
      </c>
      <c r="P4369" t="s">
        <v>3523</v>
      </c>
      <c r="Q4369" s="3">
        <f>Table1[[#This Row],[Capacity (MW)]]*0.395*8760*10^-6</f>
        <v>0.43252499999999999</v>
      </c>
      <c r="R4369" s="3" cm="1">
        <f t="array" ref="R4369">AVERAGE(VLOOKUP(_xlfn.TEXTSPLIT(Table1[[#This Row],[Fuel (no space after comma)]], ","), FuelList_Final_EF!$A$2:$B$65, 2, FALSE))</f>
        <v>65.583341148886291</v>
      </c>
      <c r="S4369" s="3">
        <f>Table1[[#This Row],[Generation (TWh)]]*10^9*VLOOKUP(Table1[[#This Row],[Turbine/Engine Technology]],Technology_HR!$A$2:$B$11,2,FALSE)*10^-6</f>
        <v>4762100.25</v>
      </c>
      <c r="T4369" s="5">
        <f>Table1[[#This Row],[Fuel Consumption (mmBtu)]]*Table1[[#This Row],[Emission Factor (kg CO2/ mmBtu)]]*10^3</f>
        <v>312314445280.94666</v>
      </c>
      <c r="U4369" s="3">
        <f>Table1[[#This Row],[Emissions (g CO2)]]/(Table1[[#This Row],[Generation (TWh)]]*10^9)</f>
        <v>722.072586049238</v>
      </c>
    </row>
    <row r="4370" spans="1:21" x14ac:dyDescent="0.35">
      <c r="A4370" t="s">
        <v>1335</v>
      </c>
      <c r="B4370" t="s">
        <v>3249</v>
      </c>
      <c r="C4370" t="str">
        <f>SUBSTITUTE(Table1[[#This Row],[Fuel]],", ",",")</f>
        <v>fossil gas: waste heat from natural gas</v>
      </c>
      <c r="D4370" t="s">
        <v>3249</v>
      </c>
      <c r="H4370" t="s">
        <v>3440</v>
      </c>
      <c r="I4370">
        <v>625</v>
      </c>
      <c r="J4370" t="s">
        <v>3449</v>
      </c>
      <c r="K4370" t="s">
        <v>29</v>
      </c>
      <c r="L4370" t="s">
        <v>29</v>
      </c>
      <c r="M4370" t="s">
        <v>29</v>
      </c>
      <c r="N4370">
        <v>32.428716000000001</v>
      </c>
      <c r="O4370">
        <v>44.278623000000003</v>
      </c>
      <c r="P4370" t="s">
        <v>3523</v>
      </c>
      <c r="Q4370" s="3">
        <f>Table1[[#This Row],[Capacity (MW)]]*0.395*8760*10^-6</f>
        <v>2.1626249999999998</v>
      </c>
      <c r="R4370" s="3" cm="1">
        <f t="array" ref="R4370">AVERAGE(VLOOKUP(_xlfn.TEXTSPLIT(Table1[[#This Row],[Fuel (no space after comma)]], ","), FuelList_Final_EF!$A$2:$B$65, 2, FALSE))</f>
        <v>66.33</v>
      </c>
      <c r="S4370" s="3">
        <f>Table1[[#This Row],[Generation (TWh)]]*10^9*VLOOKUP(Table1[[#This Row],[Turbine/Engine Technology]],Technology_HR!$A$2:$B$11,2,FALSE)*10^-6</f>
        <v>22242598.125</v>
      </c>
      <c r="T4370" s="5">
        <f>Table1[[#This Row],[Fuel Consumption (mmBtu)]]*Table1[[#This Row],[Emission Factor (kg CO2/ mmBtu)]]*10^3</f>
        <v>1475351533631.25</v>
      </c>
      <c r="U4370" s="3">
        <f>Table1[[#This Row],[Emissions (g CO2)]]/(Table1[[#This Row],[Generation (TWh)]]*10^9)</f>
        <v>682.20405000000005</v>
      </c>
    </row>
    <row r="4371" spans="1:21" x14ac:dyDescent="0.35">
      <c r="A4371" t="s">
        <v>1335</v>
      </c>
      <c r="B4371" t="s">
        <v>3275</v>
      </c>
      <c r="C4371" t="str">
        <f>SUBSTITUTE(Table1[[#This Row],[Fuel]],", ",",")</f>
        <v>fossil liquids: fuel oil</v>
      </c>
      <c r="D4371" t="s">
        <v>3275</v>
      </c>
      <c r="H4371" t="s">
        <v>3440</v>
      </c>
      <c r="I4371">
        <v>350</v>
      </c>
      <c r="J4371" t="s">
        <v>3449</v>
      </c>
      <c r="K4371" t="s">
        <v>29</v>
      </c>
      <c r="L4371" t="s">
        <v>29</v>
      </c>
      <c r="M4371" t="s">
        <v>29</v>
      </c>
      <c r="N4371">
        <v>32.650970999999998</v>
      </c>
      <c r="O4371">
        <v>43.981639000000001</v>
      </c>
      <c r="P4371" t="s">
        <v>3523</v>
      </c>
      <c r="Q4371" s="3">
        <f>Table1[[#This Row],[Capacity (MW)]]*0.395*8760*10^-6</f>
        <v>1.2110699999999999</v>
      </c>
      <c r="R4371" s="3" cm="1">
        <f t="array" ref="R4371">AVERAGE(VLOOKUP(_xlfn.TEXTSPLIT(Table1[[#This Row],[Fuel (no space after comma)]], ","), FuelList_Final_EF!$A$2:$B$65, 2, FALSE))</f>
        <v>78.106682297772565</v>
      </c>
      <c r="S4371" s="3">
        <f>Table1[[#This Row],[Generation (TWh)]]*10^9*VLOOKUP(Table1[[#This Row],[Turbine/Engine Technology]],Technology_HR!$A$2:$B$11,2,FALSE)*10^-6</f>
        <v>12455854.949999997</v>
      </c>
      <c r="T4371" s="5">
        <f>Table1[[#This Row],[Fuel Consumption (mmBtu)]]*Table1[[#This Row],[Emission Factor (kg CO2/ mmBtu)]]*10^3</f>
        <v>972885505326.7876</v>
      </c>
      <c r="U4371" s="3">
        <f>Table1[[#This Row],[Emissions (g CO2)]]/(Table1[[#This Row],[Generation (TWh)]]*10^9)</f>
        <v>803.3272274325908</v>
      </c>
    </row>
    <row r="4372" spans="1:21" x14ac:dyDescent="0.35">
      <c r="A4372" t="s">
        <v>1335</v>
      </c>
      <c r="B4372" t="s">
        <v>3275</v>
      </c>
      <c r="C4372" t="str">
        <f>SUBSTITUTE(Table1[[#This Row],[Fuel]],", ",",")</f>
        <v>fossil liquids: fuel oil</v>
      </c>
      <c r="D4372" t="s">
        <v>3275</v>
      </c>
      <c r="H4372" t="s">
        <v>3440</v>
      </c>
      <c r="I4372">
        <v>350</v>
      </c>
      <c r="J4372" t="s">
        <v>3449</v>
      </c>
      <c r="K4372" t="s">
        <v>29</v>
      </c>
      <c r="L4372" t="s">
        <v>29</v>
      </c>
      <c r="M4372" t="s">
        <v>29</v>
      </c>
      <c r="N4372">
        <v>32.650970999999998</v>
      </c>
      <c r="O4372">
        <v>43.981639000000001</v>
      </c>
      <c r="P4372" t="s">
        <v>3523</v>
      </c>
      <c r="Q4372" s="3">
        <f>Table1[[#This Row],[Capacity (MW)]]*0.395*8760*10^-6</f>
        <v>1.2110699999999999</v>
      </c>
      <c r="R4372" s="3" cm="1">
        <f t="array" ref="R4372">AVERAGE(VLOOKUP(_xlfn.TEXTSPLIT(Table1[[#This Row],[Fuel (no space after comma)]], ","), FuelList_Final_EF!$A$2:$B$65, 2, FALSE))</f>
        <v>78.106682297772565</v>
      </c>
      <c r="S4372" s="3">
        <f>Table1[[#This Row],[Generation (TWh)]]*10^9*VLOOKUP(Table1[[#This Row],[Turbine/Engine Technology]],Technology_HR!$A$2:$B$11,2,FALSE)*10^-6</f>
        <v>12455854.949999997</v>
      </c>
      <c r="T4372" s="5">
        <f>Table1[[#This Row],[Fuel Consumption (mmBtu)]]*Table1[[#This Row],[Emission Factor (kg CO2/ mmBtu)]]*10^3</f>
        <v>972885505326.7876</v>
      </c>
      <c r="U4372" s="3">
        <f>Table1[[#This Row],[Emissions (g CO2)]]/(Table1[[#This Row],[Generation (TWh)]]*10^9)</f>
        <v>803.3272274325908</v>
      </c>
    </row>
    <row r="4373" spans="1:21" x14ac:dyDescent="0.35">
      <c r="A4373" t="s">
        <v>1335</v>
      </c>
      <c r="B4373" t="s">
        <v>3275</v>
      </c>
      <c r="C4373" t="str">
        <f>SUBSTITUTE(Table1[[#This Row],[Fuel]],", ",",")</f>
        <v>fossil liquids: fuel oil</v>
      </c>
      <c r="D4373" t="s">
        <v>3275</v>
      </c>
      <c r="H4373" t="s">
        <v>3440</v>
      </c>
      <c r="I4373">
        <v>350</v>
      </c>
      <c r="J4373" t="s">
        <v>3449</v>
      </c>
      <c r="K4373" t="s">
        <v>29</v>
      </c>
      <c r="L4373" t="s">
        <v>29</v>
      </c>
      <c r="M4373" t="s">
        <v>29</v>
      </c>
      <c r="N4373">
        <v>32.650970999999998</v>
      </c>
      <c r="O4373">
        <v>43.981639000000001</v>
      </c>
      <c r="P4373" t="s">
        <v>3523</v>
      </c>
      <c r="Q4373" s="3">
        <f>Table1[[#This Row],[Capacity (MW)]]*0.395*8760*10^-6</f>
        <v>1.2110699999999999</v>
      </c>
      <c r="R4373" s="3" cm="1">
        <f t="array" ref="R4373">AVERAGE(VLOOKUP(_xlfn.TEXTSPLIT(Table1[[#This Row],[Fuel (no space after comma)]], ","), FuelList_Final_EF!$A$2:$B$65, 2, FALSE))</f>
        <v>78.106682297772565</v>
      </c>
      <c r="S4373" s="3">
        <f>Table1[[#This Row],[Generation (TWh)]]*10^9*VLOOKUP(Table1[[#This Row],[Turbine/Engine Technology]],Technology_HR!$A$2:$B$11,2,FALSE)*10^-6</f>
        <v>12455854.949999997</v>
      </c>
      <c r="T4373" s="5">
        <f>Table1[[#This Row],[Fuel Consumption (mmBtu)]]*Table1[[#This Row],[Emission Factor (kg CO2/ mmBtu)]]*10^3</f>
        <v>972885505326.7876</v>
      </c>
      <c r="U4373" s="3">
        <f>Table1[[#This Row],[Emissions (g CO2)]]/(Table1[[#This Row],[Generation (TWh)]]*10^9)</f>
        <v>803.3272274325908</v>
      </c>
    </row>
    <row r="4374" spans="1:21" x14ac:dyDescent="0.35">
      <c r="A4374" t="s">
        <v>1335</v>
      </c>
      <c r="B4374" t="s">
        <v>3275</v>
      </c>
      <c r="C4374" t="str">
        <f>SUBSTITUTE(Table1[[#This Row],[Fuel]],", ",",")</f>
        <v>fossil liquids: fuel oil</v>
      </c>
      <c r="D4374" t="s">
        <v>3275</v>
      </c>
      <c r="H4374" t="s">
        <v>3440</v>
      </c>
      <c r="I4374">
        <v>350</v>
      </c>
      <c r="J4374" t="s">
        <v>3449</v>
      </c>
      <c r="K4374" t="s">
        <v>29</v>
      </c>
      <c r="L4374" t="s">
        <v>29</v>
      </c>
      <c r="M4374" t="s">
        <v>29</v>
      </c>
      <c r="N4374">
        <v>32.650970999999998</v>
      </c>
      <c r="O4374">
        <v>43.981639000000001</v>
      </c>
      <c r="P4374" t="s">
        <v>3523</v>
      </c>
      <c r="Q4374" s="3">
        <f>Table1[[#This Row],[Capacity (MW)]]*0.395*8760*10^-6</f>
        <v>1.2110699999999999</v>
      </c>
      <c r="R4374" s="3" cm="1">
        <f t="array" ref="R4374">AVERAGE(VLOOKUP(_xlfn.TEXTSPLIT(Table1[[#This Row],[Fuel (no space after comma)]], ","), FuelList_Final_EF!$A$2:$B$65, 2, FALSE))</f>
        <v>78.106682297772565</v>
      </c>
      <c r="S4374" s="3">
        <f>Table1[[#This Row],[Generation (TWh)]]*10^9*VLOOKUP(Table1[[#This Row],[Turbine/Engine Technology]],Technology_HR!$A$2:$B$11,2,FALSE)*10^-6</f>
        <v>12455854.949999997</v>
      </c>
      <c r="T4374" s="5">
        <f>Table1[[#This Row],[Fuel Consumption (mmBtu)]]*Table1[[#This Row],[Emission Factor (kg CO2/ mmBtu)]]*10^3</f>
        <v>972885505326.7876</v>
      </c>
      <c r="U4374" s="3">
        <f>Table1[[#This Row],[Emissions (g CO2)]]/(Table1[[#This Row],[Generation (TWh)]]*10^9)</f>
        <v>803.3272274325908</v>
      </c>
    </row>
    <row r="4375" spans="1:21" x14ac:dyDescent="0.35">
      <c r="A4375" t="s">
        <v>1335</v>
      </c>
      <c r="B4375" t="s">
        <v>3275</v>
      </c>
      <c r="C4375" t="str">
        <f>SUBSTITUTE(Table1[[#This Row],[Fuel]],", ",",")</f>
        <v>fossil liquids: fuel oil</v>
      </c>
      <c r="D4375" t="s">
        <v>3275</v>
      </c>
      <c r="H4375" t="s">
        <v>3440</v>
      </c>
      <c r="I4375">
        <v>350</v>
      </c>
      <c r="J4375" t="s">
        <v>3449</v>
      </c>
      <c r="K4375" t="s">
        <v>29</v>
      </c>
      <c r="L4375" t="s">
        <v>29</v>
      </c>
      <c r="M4375" t="s">
        <v>29</v>
      </c>
      <c r="N4375">
        <v>32.650970999999998</v>
      </c>
      <c r="O4375">
        <v>43.981639000000001</v>
      </c>
      <c r="P4375" t="s">
        <v>3523</v>
      </c>
      <c r="Q4375" s="3">
        <f>Table1[[#This Row],[Capacity (MW)]]*0.395*8760*10^-6</f>
        <v>1.2110699999999999</v>
      </c>
      <c r="R4375" s="3" cm="1">
        <f t="array" ref="R4375">AVERAGE(VLOOKUP(_xlfn.TEXTSPLIT(Table1[[#This Row],[Fuel (no space after comma)]], ","), FuelList_Final_EF!$A$2:$B$65, 2, FALSE))</f>
        <v>78.106682297772565</v>
      </c>
      <c r="S4375" s="3">
        <f>Table1[[#This Row],[Generation (TWh)]]*10^9*VLOOKUP(Table1[[#This Row],[Turbine/Engine Technology]],Technology_HR!$A$2:$B$11,2,FALSE)*10^-6</f>
        <v>12455854.949999997</v>
      </c>
      <c r="T4375" s="5">
        <f>Table1[[#This Row],[Fuel Consumption (mmBtu)]]*Table1[[#This Row],[Emission Factor (kg CO2/ mmBtu)]]*10^3</f>
        <v>972885505326.7876</v>
      </c>
      <c r="U4375" s="3">
        <f>Table1[[#This Row],[Emissions (g CO2)]]/(Table1[[#This Row],[Generation (TWh)]]*10^9)</f>
        <v>803.3272274325908</v>
      </c>
    </row>
    <row r="4376" spans="1:21" x14ac:dyDescent="0.35">
      <c r="A4376" t="s">
        <v>1335</v>
      </c>
      <c r="B4376" t="s">
        <v>3275</v>
      </c>
      <c r="C4376" t="str">
        <f>SUBSTITUTE(Table1[[#This Row],[Fuel]],", ",",")</f>
        <v>fossil liquids: fuel oil</v>
      </c>
      <c r="D4376" t="s">
        <v>3275</v>
      </c>
      <c r="H4376" t="s">
        <v>3440</v>
      </c>
      <c r="I4376">
        <v>350</v>
      </c>
      <c r="J4376" t="s">
        <v>3449</v>
      </c>
      <c r="K4376" t="s">
        <v>29</v>
      </c>
      <c r="L4376" t="s">
        <v>29</v>
      </c>
      <c r="M4376" t="s">
        <v>29</v>
      </c>
      <c r="N4376">
        <v>32.650970999999998</v>
      </c>
      <c r="O4376">
        <v>43.981639000000001</v>
      </c>
      <c r="P4376" t="s">
        <v>3523</v>
      </c>
      <c r="Q4376" s="3">
        <f>Table1[[#This Row],[Capacity (MW)]]*0.395*8760*10^-6</f>
        <v>1.2110699999999999</v>
      </c>
      <c r="R4376" s="3" cm="1">
        <f t="array" ref="R4376">AVERAGE(VLOOKUP(_xlfn.TEXTSPLIT(Table1[[#This Row],[Fuel (no space after comma)]], ","), FuelList_Final_EF!$A$2:$B$65, 2, FALSE))</f>
        <v>78.106682297772565</v>
      </c>
      <c r="S4376" s="3">
        <f>Table1[[#This Row],[Generation (TWh)]]*10^9*VLOOKUP(Table1[[#This Row],[Turbine/Engine Technology]],Technology_HR!$A$2:$B$11,2,FALSE)*10^-6</f>
        <v>12455854.949999997</v>
      </c>
      <c r="T4376" s="5">
        <f>Table1[[#This Row],[Fuel Consumption (mmBtu)]]*Table1[[#This Row],[Emission Factor (kg CO2/ mmBtu)]]*10^3</f>
        <v>972885505326.7876</v>
      </c>
      <c r="U4376" s="3">
        <f>Table1[[#This Row],[Emissions (g CO2)]]/(Table1[[#This Row],[Generation (TWh)]]*10^9)</f>
        <v>803.3272274325908</v>
      </c>
    </row>
    <row r="4377" spans="1:21" x14ac:dyDescent="0.35">
      <c r="A4377" t="s">
        <v>1335</v>
      </c>
      <c r="B4377" t="s">
        <v>3275</v>
      </c>
      <c r="C4377" t="str">
        <f>SUBSTITUTE(Table1[[#This Row],[Fuel]],", ",",")</f>
        <v>fossil liquids: fuel oil</v>
      </c>
      <c r="D4377" t="s">
        <v>3275</v>
      </c>
      <c r="H4377" t="s">
        <v>3440</v>
      </c>
      <c r="I4377">
        <v>350</v>
      </c>
      <c r="J4377" t="s">
        <v>3449</v>
      </c>
      <c r="K4377" t="s">
        <v>29</v>
      </c>
      <c r="L4377" t="s">
        <v>29</v>
      </c>
      <c r="M4377" t="s">
        <v>29</v>
      </c>
      <c r="N4377">
        <v>32.650970999999998</v>
      </c>
      <c r="O4377">
        <v>43.981639000000001</v>
      </c>
      <c r="P4377" t="s">
        <v>3523</v>
      </c>
      <c r="Q4377" s="3">
        <f>Table1[[#This Row],[Capacity (MW)]]*0.395*8760*10^-6</f>
        <v>1.2110699999999999</v>
      </c>
      <c r="R4377" s="3" cm="1">
        <f t="array" ref="R4377">AVERAGE(VLOOKUP(_xlfn.TEXTSPLIT(Table1[[#This Row],[Fuel (no space after comma)]], ","), FuelList_Final_EF!$A$2:$B$65, 2, FALSE))</f>
        <v>78.106682297772565</v>
      </c>
      <c r="S4377" s="3">
        <f>Table1[[#This Row],[Generation (TWh)]]*10^9*VLOOKUP(Table1[[#This Row],[Turbine/Engine Technology]],Technology_HR!$A$2:$B$11,2,FALSE)*10^-6</f>
        <v>12455854.949999997</v>
      </c>
      <c r="T4377" s="5">
        <f>Table1[[#This Row],[Fuel Consumption (mmBtu)]]*Table1[[#This Row],[Emission Factor (kg CO2/ mmBtu)]]*10^3</f>
        <v>972885505326.7876</v>
      </c>
      <c r="U4377" s="3">
        <f>Table1[[#This Row],[Emissions (g CO2)]]/(Table1[[#This Row],[Generation (TWh)]]*10^9)</f>
        <v>803.3272274325908</v>
      </c>
    </row>
    <row r="4378" spans="1:21" x14ac:dyDescent="0.35">
      <c r="A4378" t="s">
        <v>1335</v>
      </c>
      <c r="B4378" t="s">
        <v>3275</v>
      </c>
      <c r="C4378" t="str">
        <f>SUBSTITUTE(Table1[[#This Row],[Fuel]],", ",",")</f>
        <v>fossil liquids: fuel oil</v>
      </c>
      <c r="D4378" t="s">
        <v>3275</v>
      </c>
      <c r="H4378" t="s">
        <v>3440</v>
      </c>
      <c r="I4378">
        <v>350</v>
      </c>
      <c r="J4378" t="s">
        <v>3449</v>
      </c>
      <c r="K4378" t="s">
        <v>29</v>
      </c>
      <c r="L4378" t="s">
        <v>29</v>
      </c>
      <c r="M4378" t="s">
        <v>29</v>
      </c>
      <c r="N4378">
        <v>32.650970999999998</v>
      </c>
      <c r="O4378">
        <v>43.981639000000001</v>
      </c>
      <c r="P4378" t="s">
        <v>3523</v>
      </c>
      <c r="Q4378" s="3">
        <f>Table1[[#This Row],[Capacity (MW)]]*0.395*8760*10^-6</f>
        <v>1.2110699999999999</v>
      </c>
      <c r="R4378" s="3" cm="1">
        <f t="array" ref="R4378">AVERAGE(VLOOKUP(_xlfn.TEXTSPLIT(Table1[[#This Row],[Fuel (no space after comma)]], ","), FuelList_Final_EF!$A$2:$B$65, 2, FALSE))</f>
        <v>78.106682297772565</v>
      </c>
      <c r="S4378" s="3">
        <f>Table1[[#This Row],[Generation (TWh)]]*10^9*VLOOKUP(Table1[[#This Row],[Turbine/Engine Technology]],Technology_HR!$A$2:$B$11,2,FALSE)*10^-6</f>
        <v>12455854.949999997</v>
      </c>
      <c r="T4378" s="5">
        <f>Table1[[#This Row],[Fuel Consumption (mmBtu)]]*Table1[[#This Row],[Emission Factor (kg CO2/ mmBtu)]]*10^3</f>
        <v>972885505326.7876</v>
      </c>
      <c r="U4378" s="3">
        <f>Table1[[#This Row],[Emissions (g CO2)]]/(Table1[[#This Row],[Generation (TWh)]]*10^9)</f>
        <v>803.3272274325908</v>
      </c>
    </row>
    <row r="4379" spans="1:21" x14ac:dyDescent="0.35">
      <c r="A4379" t="s">
        <v>1335</v>
      </c>
      <c r="B4379" t="s">
        <v>3239</v>
      </c>
      <c r="C4379" t="str">
        <f>SUBSTITUTE(Table1[[#This Row],[Fuel]],", ",",")</f>
        <v>fossil gas: natural gas</v>
      </c>
      <c r="D4379" t="s">
        <v>3239</v>
      </c>
      <c r="H4379" t="s">
        <v>3436</v>
      </c>
      <c r="I4379">
        <v>50</v>
      </c>
      <c r="J4379" t="s">
        <v>3446</v>
      </c>
      <c r="K4379" t="s">
        <v>29</v>
      </c>
      <c r="L4379" t="s">
        <v>29</v>
      </c>
      <c r="M4379" t="s">
        <v>29</v>
      </c>
      <c r="N4379">
        <v>32.840997000000002</v>
      </c>
      <c r="O4379">
        <v>44.290058000000002</v>
      </c>
      <c r="P4379" t="s">
        <v>3523</v>
      </c>
      <c r="Q4379" s="3">
        <f>Table1[[#This Row],[Capacity (MW)]]*0.395*8760*10^-6</f>
        <v>0.17301</v>
      </c>
      <c r="R4379" s="3" cm="1">
        <f t="array" ref="R4379">AVERAGE(VLOOKUP(_xlfn.TEXTSPLIT(Table1[[#This Row],[Fuel (no space after comma)]], ","), FuelList_Final_EF!$A$2:$B$65, 2, FALSE))</f>
        <v>53.06</v>
      </c>
      <c r="S4379" s="3">
        <f>Table1[[#This Row],[Generation (TWh)]]*10^9*VLOOKUP(Table1[[#This Row],[Turbine/Engine Technology]],Technology_HR!$A$2:$B$11,2,FALSE)*10^-6</f>
        <v>1904840.0999999999</v>
      </c>
      <c r="T4379" s="5">
        <f>Table1[[#This Row],[Fuel Consumption (mmBtu)]]*Table1[[#This Row],[Emission Factor (kg CO2/ mmBtu)]]*10^3</f>
        <v>101070815706</v>
      </c>
      <c r="U4379" s="3">
        <f>Table1[[#This Row],[Emissions (g CO2)]]/(Table1[[#This Row],[Generation (TWh)]]*10^9)</f>
        <v>584.19060000000002</v>
      </c>
    </row>
    <row r="4380" spans="1:21" x14ac:dyDescent="0.35">
      <c r="A4380" t="s">
        <v>1335</v>
      </c>
      <c r="B4380" t="s">
        <v>3239</v>
      </c>
      <c r="C4380" t="str">
        <f>SUBSTITUTE(Table1[[#This Row],[Fuel]],", ",",")</f>
        <v>fossil gas: natural gas</v>
      </c>
      <c r="D4380" t="s">
        <v>3239</v>
      </c>
      <c r="H4380" t="s">
        <v>3436</v>
      </c>
      <c r="I4380">
        <v>50</v>
      </c>
      <c r="J4380" t="s">
        <v>3446</v>
      </c>
      <c r="K4380" t="s">
        <v>29</v>
      </c>
      <c r="L4380" t="s">
        <v>29</v>
      </c>
      <c r="M4380" t="s">
        <v>29</v>
      </c>
      <c r="N4380">
        <v>32.840997000000002</v>
      </c>
      <c r="O4380">
        <v>44.290058000000002</v>
      </c>
      <c r="P4380" t="s">
        <v>3523</v>
      </c>
      <c r="Q4380" s="3">
        <f>Table1[[#This Row],[Capacity (MW)]]*0.395*8760*10^-6</f>
        <v>0.17301</v>
      </c>
      <c r="R4380" s="3" cm="1">
        <f t="array" ref="R4380">AVERAGE(VLOOKUP(_xlfn.TEXTSPLIT(Table1[[#This Row],[Fuel (no space after comma)]], ","), FuelList_Final_EF!$A$2:$B$65, 2, FALSE))</f>
        <v>53.06</v>
      </c>
      <c r="S4380" s="3">
        <f>Table1[[#This Row],[Generation (TWh)]]*10^9*VLOOKUP(Table1[[#This Row],[Turbine/Engine Technology]],Technology_HR!$A$2:$B$11,2,FALSE)*10^-6</f>
        <v>1904840.0999999999</v>
      </c>
      <c r="T4380" s="5">
        <f>Table1[[#This Row],[Fuel Consumption (mmBtu)]]*Table1[[#This Row],[Emission Factor (kg CO2/ mmBtu)]]*10^3</f>
        <v>101070815706</v>
      </c>
      <c r="U4380" s="3">
        <f>Table1[[#This Row],[Emissions (g CO2)]]/(Table1[[#This Row],[Generation (TWh)]]*10^9)</f>
        <v>584.19060000000002</v>
      </c>
    </row>
    <row r="4381" spans="1:21" x14ac:dyDescent="0.35">
      <c r="A4381" t="s">
        <v>1335</v>
      </c>
      <c r="B4381" t="s">
        <v>3239</v>
      </c>
      <c r="C4381" t="str">
        <f>SUBSTITUTE(Table1[[#This Row],[Fuel]],", ",",")</f>
        <v>fossil gas: natural gas</v>
      </c>
      <c r="D4381" t="s">
        <v>3239</v>
      </c>
      <c r="H4381" t="s">
        <v>3436</v>
      </c>
      <c r="I4381">
        <v>50</v>
      </c>
      <c r="J4381" t="s">
        <v>3446</v>
      </c>
      <c r="K4381" t="s">
        <v>29</v>
      </c>
      <c r="L4381" t="s">
        <v>29</v>
      </c>
      <c r="M4381" t="s">
        <v>29</v>
      </c>
      <c r="N4381">
        <v>32.840997000000002</v>
      </c>
      <c r="O4381">
        <v>44.290058000000002</v>
      </c>
      <c r="P4381" t="s">
        <v>3523</v>
      </c>
      <c r="Q4381" s="3">
        <f>Table1[[#This Row],[Capacity (MW)]]*0.395*8760*10^-6</f>
        <v>0.17301</v>
      </c>
      <c r="R4381" s="3" cm="1">
        <f t="array" ref="R4381">AVERAGE(VLOOKUP(_xlfn.TEXTSPLIT(Table1[[#This Row],[Fuel (no space after comma)]], ","), FuelList_Final_EF!$A$2:$B$65, 2, FALSE))</f>
        <v>53.06</v>
      </c>
      <c r="S4381" s="3">
        <f>Table1[[#This Row],[Generation (TWh)]]*10^9*VLOOKUP(Table1[[#This Row],[Turbine/Engine Technology]],Technology_HR!$A$2:$B$11,2,FALSE)*10^-6</f>
        <v>1904840.0999999999</v>
      </c>
      <c r="T4381" s="5">
        <f>Table1[[#This Row],[Fuel Consumption (mmBtu)]]*Table1[[#This Row],[Emission Factor (kg CO2/ mmBtu)]]*10^3</f>
        <v>101070815706</v>
      </c>
      <c r="U4381" s="3">
        <f>Table1[[#This Row],[Emissions (g CO2)]]/(Table1[[#This Row],[Generation (TWh)]]*10^9)</f>
        <v>584.19060000000002</v>
      </c>
    </row>
    <row r="4382" spans="1:21" x14ac:dyDescent="0.35">
      <c r="A4382" t="s">
        <v>1335</v>
      </c>
      <c r="B4382" t="s">
        <v>3239</v>
      </c>
      <c r="C4382" t="str">
        <f>SUBSTITUTE(Table1[[#This Row],[Fuel]],", ",",")</f>
        <v>fossil gas: natural gas</v>
      </c>
      <c r="D4382" t="s">
        <v>3239</v>
      </c>
      <c r="H4382" t="s">
        <v>3436</v>
      </c>
      <c r="I4382">
        <v>50</v>
      </c>
      <c r="J4382" t="s">
        <v>3446</v>
      </c>
      <c r="K4382" t="s">
        <v>29</v>
      </c>
      <c r="L4382" t="s">
        <v>29</v>
      </c>
      <c r="M4382" t="s">
        <v>29</v>
      </c>
      <c r="N4382">
        <v>32.840997000000002</v>
      </c>
      <c r="O4382">
        <v>44.290058000000002</v>
      </c>
      <c r="P4382" t="s">
        <v>3523</v>
      </c>
      <c r="Q4382" s="3">
        <f>Table1[[#This Row],[Capacity (MW)]]*0.395*8760*10^-6</f>
        <v>0.17301</v>
      </c>
      <c r="R4382" s="3" cm="1">
        <f t="array" ref="R4382">AVERAGE(VLOOKUP(_xlfn.TEXTSPLIT(Table1[[#This Row],[Fuel (no space after comma)]], ","), FuelList_Final_EF!$A$2:$B$65, 2, FALSE))</f>
        <v>53.06</v>
      </c>
      <c r="S4382" s="3">
        <f>Table1[[#This Row],[Generation (TWh)]]*10^9*VLOOKUP(Table1[[#This Row],[Turbine/Engine Technology]],Technology_HR!$A$2:$B$11,2,FALSE)*10^-6</f>
        <v>1904840.0999999999</v>
      </c>
      <c r="T4382" s="5">
        <f>Table1[[#This Row],[Fuel Consumption (mmBtu)]]*Table1[[#This Row],[Emission Factor (kg CO2/ mmBtu)]]*10^3</f>
        <v>101070815706</v>
      </c>
      <c r="U4382" s="3">
        <f>Table1[[#This Row],[Emissions (g CO2)]]/(Table1[[#This Row],[Generation (TWh)]]*10^9)</f>
        <v>584.19060000000002</v>
      </c>
    </row>
    <row r="4383" spans="1:21" x14ac:dyDescent="0.35">
      <c r="A4383" t="s">
        <v>1335</v>
      </c>
      <c r="B4383" t="s">
        <v>3239</v>
      </c>
      <c r="C4383" t="str">
        <f>SUBSTITUTE(Table1[[#This Row],[Fuel]],", ",",")</f>
        <v>fossil gas: natural gas</v>
      </c>
      <c r="D4383" t="s">
        <v>3239</v>
      </c>
      <c r="H4383" t="s">
        <v>3436</v>
      </c>
      <c r="I4383">
        <v>50</v>
      </c>
      <c r="J4383" t="s">
        <v>3446</v>
      </c>
      <c r="K4383" t="s">
        <v>29</v>
      </c>
      <c r="L4383" t="s">
        <v>29</v>
      </c>
      <c r="M4383" t="s">
        <v>29</v>
      </c>
      <c r="N4383">
        <v>32.840997000000002</v>
      </c>
      <c r="O4383">
        <v>44.290058000000002</v>
      </c>
      <c r="P4383" t="s">
        <v>3523</v>
      </c>
      <c r="Q4383" s="3">
        <f>Table1[[#This Row],[Capacity (MW)]]*0.395*8760*10^-6</f>
        <v>0.17301</v>
      </c>
      <c r="R4383" s="3" cm="1">
        <f t="array" ref="R4383">AVERAGE(VLOOKUP(_xlfn.TEXTSPLIT(Table1[[#This Row],[Fuel (no space after comma)]], ","), FuelList_Final_EF!$A$2:$B$65, 2, FALSE))</f>
        <v>53.06</v>
      </c>
      <c r="S4383" s="3">
        <f>Table1[[#This Row],[Generation (TWh)]]*10^9*VLOOKUP(Table1[[#This Row],[Turbine/Engine Technology]],Technology_HR!$A$2:$B$11,2,FALSE)*10^-6</f>
        <v>1904840.0999999999</v>
      </c>
      <c r="T4383" s="5">
        <f>Table1[[#This Row],[Fuel Consumption (mmBtu)]]*Table1[[#This Row],[Emission Factor (kg CO2/ mmBtu)]]*10^3</f>
        <v>101070815706</v>
      </c>
      <c r="U4383" s="3">
        <f>Table1[[#This Row],[Emissions (g CO2)]]/(Table1[[#This Row],[Generation (TWh)]]*10^9)</f>
        <v>584.19060000000002</v>
      </c>
    </row>
    <row r="4384" spans="1:21" x14ac:dyDescent="0.35">
      <c r="A4384" t="s">
        <v>1335</v>
      </c>
      <c r="B4384" t="s">
        <v>3239</v>
      </c>
      <c r="C4384" t="str">
        <f>SUBSTITUTE(Table1[[#This Row],[Fuel]],", ",",")</f>
        <v>fossil gas: natural gas</v>
      </c>
      <c r="D4384" t="s">
        <v>3239</v>
      </c>
      <c r="H4384" t="s">
        <v>3436</v>
      </c>
      <c r="I4384">
        <v>50</v>
      </c>
      <c r="J4384" t="s">
        <v>3446</v>
      </c>
      <c r="K4384" t="s">
        <v>29</v>
      </c>
      <c r="L4384" t="s">
        <v>29</v>
      </c>
      <c r="M4384" t="s">
        <v>29</v>
      </c>
      <c r="N4384">
        <v>32.840997000000002</v>
      </c>
      <c r="O4384">
        <v>44.290058000000002</v>
      </c>
      <c r="P4384" t="s">
        <v>3523</v>
      </c>
      <c r="Q4384" s="3">
        <f>Table1[[#This Row],[Capacity (MW)]]*0.395*8760*10^-6</f>
        <v>0.17301</v>
      </c>
      <c r="R4384" s="3" cm="1">
        <f t="array" ref="R4384">AVERAGE(VLOOKUP(_xlfn.TEXTSPLIT(Table1[[#This Row],[Fuel (no space after comma)]], ","), FuelList_Final_EF!$A$2:$B$65, 2, FALSE))</f>
        <v>53.06</v>
      </c>
      <c r="S4384" s="3">
        <f>Table1[[#This Row],[Generation (TWh)]]*10^9*VLOOKUP(Table1[[#This Row],[Turbine/Engine Technology]],Technology_HR!$A$2:$B$11,2,FALSE)*10^-6</f>
        <v>1904840.0999999999</v>
      </c>
      <c r="T4384" s="5">
        <f>Table1[[#This Row],[Fuel Consumption (mmBtu)]]*Table1[[#This Row],[Emission Factor (kg CO2/ mmBtu)]]*10^3</f>
        <v>101070815706</v>
      </c>
      <c r="U4384" s="3">
        <f>Table1[[#This Row],[Emissions (g CO2)]]/(Table1[[#This Row],[Generation (TWh)]]*10^9)</f>
        <v>584.19060000000002</v>
      </c>
    </row>
    <row r="4385" spans="1:21" x14ac:dyDescent="0.35">
      <c r="A4385" t="s">
        <v>1335</v>
      </c>
      <c r="B4385" t="s">
        <v>3239</v>
      </c>
      <c r="C4385" t="str">
        <f>SUBSTITUTE(Table1[[#This Row],[Fuel]],", ",",")</f>
        <v>fossil gas: natural gas</v>
      </c>
      <c r="D4385" t="s">
        <v>3239</v>
      </c>
      <c r="H4385" t="s">
        <v>3436</v>
      </c>
      <c r="I4385">
        <v>50</v>
      </c>
      <c r="J4385" t="s">
        <v>3446</v>
      </c>
      <c r="K4385" t="s">
        <v>29</v>
      </c>
      <c r="L4385" t="s">
        <v>29</v>
      </c>
      <c r="M4385" t="s">
        <v>29</v>
      </c>
      <c r="N4385">
        <v>32.840997000000002</v>
      </c>
      <c r="O4385">
        <v>44.290058000000002</v>
      </c>
      <c r="P4385" t="s">
        <v>3523</v>
      </c>
      <c r="Q4385" s="3">
        <f>Table1[[#This Row],[Capacity (MW)]]*0.395*8760*10^-6</f>
        <v>0.17301</v>
      </c>
      <c r="R4385" s="3" cm="1">
        <f t="array" ref="R4385">AVERAGE(VLOOKUP(_xlfn.TEXTSPLIT(Table1[[#This Row],[Fuel (no space after comma)]], ","), FuelList_Final_EF!$A$2:$B$65, 2, FALSE))</f>
        <v>53.06</v>
      </c>
      <c r="S4385" s="3">
        <f>Table1[[#This Row],[Generation (TWh)]]*10^9*VLOOKUP(Table1[[#This Row],[Turbine/Engine Technology]],Technology_HR!$A$2:$B$11,2,FALSE)*10^-6</f>
        <v>1904840.0999999999</v>
      </c>
      <c r="T4385" s="5">
        <f>Table1[[#This Row],[Fuel Consumption (mmBtu)]]*Table1[[#This Row],[Emission Factor (kg CO2/ mmBtu)]]*10^3</f>
        <v>101070815706</v>
      </c>
      <c r="U4385" s="3">
        <f>Table1[[#This Row],[Emissions (g CO2)]]/(Table1[[#This Row],[Generation (TWh)]]*10^9)</f>
        <v>584.19060000000002</v>
      </c>
    </row>
    <row r="4386" spans="1:21" x14ac:dyDescent="0.35">
      <c r="A4386" t="s">
        <v>1335</v>
      </c>
      <c r="B4386" t="s">
        <v>3239</v>
      </c>
      <c r="C4386" t="str">
        <f>SUBSTITUTE(Table1[[#This Row],[Fuel]],", ",",")</f>
        <v>fossil gas: natural gas</v>
      </c>
      <c r="D4386" t="s">
        <v>3239</v>
      </c>
      <c r="H4386" t="s">
        <v>3436</v>
      </c>
      <c r="I4386">
        <v>50</v>
      </c>
      <c r="J4386" t="s">
        <v>3446</v>
      </c>
      <c r="K4386" t="s">
        <v>29</v>
      </c>
      <c r="L4386" t="s">
        <v>29</v>
      </c>
      <c r="M4386" t="s">
        <v>29</v>
      </c>
      <c r="N4386">
        <v>32.840997000000002</v>
      </c>
      <c r="O4386">
        <v>44.290058000000002</v>
      </c>
      <c r="P4386" t="s">
        <v>3523</v>
      </c>
      <c r="Q4386" s="3">
        <f>Table1[[#This Row],[Capacity (MW)]]*0.395*8760*10^-6</f>
        <v>0.17301</v>
      </c>
      <c r="R4386" s="3" cm="1">
        <f t="array" ref="R4386">AVERAGE(VLOOKUP(_xlfn.TEXTSPLIT(Table1[[#This Row],[Fuel (no space after comma)]], ","), FuelList_Final_EF!$A$2:$B$65, 2, FALSE))</f>
        <v>53.06</v>
      </c>
      <c r="S4386" s="3">
        <f>Table1[[#This Row],[Generation (TWh)]]*10^9*VLOOKUP(Table1[[#This Row],[Turbine/Engine Technology]],Technology_HR!$A$2:$B$11,2,FALSE)*10^-6</f>
        <v>1904840.0999999999</v>
      </c>
      <c r="T4386" s="5">
        <f>Table1[[#This Row],[Fuel Consumption (mmBtu)]]*Table1[[#This Row],[Emission Factor (kg CO2/ mmBtu)]]*10^3</f>
        <v>101070815706</v>
      </c>
      <c r="U4386" s="3">
        <f>Table1[[#This Row],[Emissions (g CO2)]]/(Table1[[#This Row],[Generation (TWh)]]*10^9)</f>
        <v>584.19060000000002</v>
      </c>
    </row>
    <row r="4387" spans="1:21" x14ac:dyDescent="0.35">
      <c r="A4387" t="s">
        <v>1335</v>
      </c>
      <c r="B4387" t="s">
        <v>3239</v>
      </c>
      <c r="C4387" t="str">
        <f>SUBSTITUTE(Table1[[#This Row],[Fuel]],", ",",")</f>
        <v>fossil gas: natural gas</v>
      </c>
      <c r="D4387" t="s">
        <v>3239</v>
      </c>
      <c r="H4387" t="s">
        <v>3436</v>
      </c>
      <c r="I4387">
        <v>50</v>
      </c>
      <c r="J4387" t="s">
        <v>3446</v>
      </c>
      <c r="K4387" t="s">
        <v>29</v>
      </c>
      <c r="L4387" t="s">
        <v>29</v>
      </c>
      <c r="M4387" t="s">
        <v>29</v>
      </c>
      <c r="N4387">
        <v>32.840997000000002</v>
      </c>
      <c r="O4387">
        <v>44.290058000000002</v>
      </c>
      <c r="P4387" t="s">
        <v>3523</v>
      </c>
      <c r="Q4387" s="3">
        <f>Table1[[#This Row],[Capacity (MW)]]*0.395*8760*10^-6</f>
        <v>0.17301</v>
      </c>
      <c r="R4387" s="3" cm="1">
        <f t="array" ref="R4387">AVERAGE(VLOOKUP(_xlfn.TEXTSPLIT(Table1[[#This Row],[Fuel (no space after comma)]], ","), FuelList_Final_EF!$A$2:$B$65, 2, FALSE))</f>
        <v>53.06</v>
      </c>
      <c r="S4387" s="3">
        <f>Table1[[#This Row],[Generation (TWh)]]*10^9*VLOOKUP(Table1[[#This Row],[Turbine/Engine Technology]],Technology_HR!$A$2:$B$11,2,FALSE)*10^-6</f>
        <v>1904840.0999999999</v>
      </c>
      <c r="T4387" s="5">
        <f>Table1[[#This Row],[Fuel Consumption (mmBtu)]]*Table1[[#This Row],[Emission Factor (kg CO2/ mmBtu)]]*10^3</f>
        <v>101070815706</v>
      </c>
      <c r="U4387" s="3">
        <f>Table1[[#This Row],[Emissions (g CO2)]]/(Table1[[#This Row],[Generation (TWh)]]*10^9)</f>
        <v>584.19060000000002</v>
      </c>
    </row>
    <row r="4388" spans="1:21" x14ac:dyDescent="0.35">
      <c r="A4388" t="s">
        <v>1335</v>
      </c>
      <c r="B4388" t="s">
        <v>3239</v>
      </c>
      <c r="C4388" t="str">
        <f>SUBSTITUTE(Table1[[#This Row],[Fuel]],", ",",")</f>
        <v>fossil gas: natural gas</v>
      </c>
      <c r="D4388" t="s">
        <v>3239</v>
      </c>
      <c r="H4388" t="s">
        <v>3436</v>
      </c>
      <c r="I4388">
        <v>50</v>
      </c>
      <c r="J4388" t="s">
        <v>3446</v>
      </c>
      <c r="K4388" t="s">
        <v>29</v>
      </c>
      <c r="L4388" t="s">
        <v>29</v>
      </c>
      <c r="M4388" t="s">
        <v>29</v>
      </c>
      <c r="N4388">
        <v>32.840997000000002</v>
      </c>
      <c r="O4388">
        <v>44.290058000000002</v>
      </c>
      <c r="P4388" t="s">
        <v>3523</v>
      </c>
      <c r="Q4388" s="3">
        <f>Table1[[#This Row],[Capacity (MW)]]*0.395*8760*10^-6</f>
        <v>0.17301</v>
      </c>
      <c r="R4388" s="3" cm="1">
        <f t="array" ref="R4388">AVERAGE(VLOOKUP(_xlfn.TEXTSPLIT(Table1[[#This Row],[Fuel (no space after comma)]], ","), FuelList_Final_EF!$A$2:$B$65, 2, FALSE))</f>
        <v>53.06</v>
      </c>
      <c r="S4388" s="3">
        <f>Table1[[#This Row],[Generation (TWh)]]*10^9*VLOOKUP(Table1[[#This Row],[Turbine/Engine Technology]],Technology_HR!$A$2:$B$11,2,FALSE)*10^-6</f>
        <v>1904840.0999999999</v>
      </c>
      <c r="T4388" s="5">
        <f>Table1[[#This Row],[Fuel Consumption (mmBtu)]]*Table1[[#This Row],[Emission Factor (kg CO2/ mmBtu)]]*10^3</f>
        <v>101070815706</v>
      </c>
      <c r="U4388" s="3">
        <f>Table1[[#This Row],[Emissions (g CO2)]]/(Table1[[#This Row],[Generation (TWh)]]*10^9)</f>
        <v>584.19060000000002</v>
      </c>
    </row>
    <row r="4389" spans="1:21" x14ac:dyDescent="0.35">
      <c r="A4389" t="s">
        <v>1335</v>
      </c>
      <c r="B4389" t="s">
        <v>3275</v>
      </c>
      <c r="C4389" t="str">
        <f>SUBSTITUTE(Table1[[#This Row],[Fuel]],", ",",")</f>
        <v>fossil liquids: fuel oil</v>
      </c>
      <c r="D4389" t="s">
        <v>3275</v>
      </c>
      <c r="H4389" t="s">
        <v>3440</v>
      </c>
      <c r="I4389">
        <v>320</v>
      </c>
      <c r="J4389" t="s">
        <v>3446</v>
      </c>
      <c r="K4389">
        <v>1983</v>
      </c>
      <c r="L4389" t="s">
        <v>29</v>
      </c>
      <c r="M4389" t="s">
        <v>29</v>
      </c>
      <c r="N4389">
        <v>32.842483000000001</v>
      </c>
      <c r="O4389">
        <v>44.276026999999999</v>
      </c>
      <c r="P4389" t="s">
        <v>3523</v>
      </c>
      <c r="Q4389" s="3">
        <f>Table1[[#This Row],[Capacity (MW)]]*0.395*8760*10^-6</f>
        <v>1.107264</v>
      </c>
      <c r="R4389" s="3" cm="1">
        <f t="array" ref="R4389">AVERAGE(VLOOKUP(_xlfn.TEXTSPLIT(Table1[[#This Row],[Fuel (no space after comma)]], ","), FuelList_Final_EF!$A$2:$B$65, 2, FALSE))</f>
        <v>78.106682297772565</v>
      </c>
      <c r="S4389" s="3">
        <f>Table1[[#This Row],[Generation (TWh)]]*10^9*VLOOKUP(Table1[[#This Row],[Turbine/Engine Technology]],Technology_HR!$A$2:$B$11,2,FALSE)*10^-6</f>
        <v>11388210.24</v>
      </c>
      <c r="T4389" s="5">
        <f>Table1[[#This Row],[Fuel Consumption (mmBtu)]]*Table1[[#This Row],[Emission Factor (kg CO2/ mmBtu)]]*10^3</f>
        <v>889495319155.92029</v>
      </c>
      <c r="U4389" s="3">
        <f>Table1[[#This Row],[Emissions (g CO2)]]/(Table1[[#This Row],[Generation (TWh)]]*10^9)</f>
        <v>803.32722743259092</v>
      </c>
    </row>
    <row r="4390" spans="1:21" x14ac:dyDescent="0.35">
      <c r="A4390" t="s">
        <v>1335</v>
      </c>
      <c r="B4390" t="s">
        <v>3275</v>
      </c>
      <c r="C4390" t="str">
        <f>SUBSTITUTE(Table1[[#This Row],[Fuel]],", ",",")</f>
        <v>fossil liquids: fuel oil</v>
      </c>
      <c r="D4390" t="s">
        <v>3275</v>
      </c>
      <c r="H4390" t="s">
        <v>3440</v>
      </c>
      <c r="I4390">
        <v>320</v>
      </c>
      <c r="J4390" t="s">
        <v>3446</v>
      </c>
      <c r="K4390">
        <v>1983</v>
      </c>
      <c r="L4390" t="s">
        <v>29</v>
      </c>
      <c r="M4390" t="s">
        <v>29</v>
      </c>
      <c r="N4390">
        <v>32.842483000000001</v>
      </c>
      <c r="O4390">
        <v>44.276026999999999</v>
      </c>
      <c r="P4390" t="s">
        <v>3523</v>
      </c>
      <c r="Q4390" s="3">
        <f>Table1[[#This Row],[Capacity (MW)]]*0.395*8760*10^-6</f>
        <v>1.107264</v>
      </c>
      <c r="R4390" s="3" cm="1">
        <f t="array" ref="R4390">AVERAGE(VLOOKUP(_xlfn.TEXTSPLIT(Table1[[#This Row],[Fuel (no space after comma)]], ","), FuelList_Final_EF!$A$2:$B$65, 2, FALSE))</f>
        <v>78.106682297772565</v>
      </c>
      <c r="S4390" s="3">
        <f>Table1[[#This Row],[Generation (TWh)]]*10^9*VLOOKUP(Table1[[#This Row],[Turbine/Engine Technology]],Technology_HR!$A$2:$B$11,2,FALSE)*10^-6</f>
        <v>11388210.24</v>
      </c>
      <c r="T4390" s="5">
        <f>Table1[[#This Row],[Fuel Consumption (mmBtu)]]*Table1[[#This Row],[Emission Factor (kg CO2/ mmBtu)]]*10^3</f>
        <v>889495319155.92029</v>
      </c>
      <c r="U4390" s="3">
        <f>Table1[[#This Row],[Emissions (g CO2)]]/(Table1[[#This Row],[Generation (TWh)]]*10^9)</f>
        <v>803.32722743259092</v>
      </c>
    </row>
    <row r="4391" spans="1:21" x14ac:dyDescent="0.35">
      <c r="A4391" t="s">
        <v>1335</v>
      </c>
      <c r="B4391" t="s">
        <v>3275</v>
      </c>
      <c r="C4391" t="str">
        <f>SUBSTITUTE(Table1[[#This Row],[Fuel]],", ",",")</f>
        <v>fossil liquids: fuel oil</v>
      </c>
      <c r="D4391" t="s">
        <v>3275</v>
      </c>
      <c r="H4391" t="s">
        <v>3440</v>
      </c>
      <c r="I4391">
        <v>320</v>
      </c>
      <c r="J4391" t="s">
        <v>3446</v>
      </c>
      <c r="K4391">
        <v>1983</v>
      </c>
      <c r="L4391" t="s">
        <v>29</v>
      </c>
      <c r="M4391" t="s">
        <v>29</v>
      </c>
      <c r="N4391">
        <v>32.842483000000001</v>
      </c>
      <c r="O4391">
        <v>44.276026999999999</v>
      </c>
      <c r="P4391" t="s">
        <v>3523</v>
      </c>
      <c r="Q4391" s="3">
        <f>Table1[[#This Row],[Capacity (MW)]]*0.395*8760*10^-6</f>
        <v>1.107264</v>
      </c>
      <c r="R4391" s="3" cm="1">
        <f t="array" ref="R4391">AVERAGE(VLOOKUP(_xlfn.TEXTSPLIT(Table1[[#This Row],[Fuel (no space after comma)]], ","), FuelList_Final_EF!$A$2:$B$65, 2, FALSE))</f>
        <v>78.106682297772565</v>
      </c>
      <c r="S4391" s="3">
        <f>Table1[[#This Row],[Generation (TWh)]]*10^9*VLOOKUP(Table1[[#This Row],[Turbine/Engine Technology]],Technology_HR!$A$2:$B$11,2,FALSE)*10^-6</f>
        <v>11388210.24</v>
      </c>
      <c r="T4391" s="5">
        <f>Table1[[#This Row],[Fuel Consumption (mmBtu)]]*Table1[[#This Row],[Emission Factor (kg CO2/ mmBtu)]]*10^3</f>
        <v>889495319155.92029</v>
      </c>
      <c r="U4391" s="3">
        <f>Table1[[#This Row],[Emissions (g CO2)]]/(Table1[[#This Row],[Generation (TWh)]]*10^9)</f>
        <v>803.32722743259092</v>
      </c>
    </row>
    <row r="4392" spans="1:21" x14ac:dyDescent="0.35">
      <c r="A4392" t="s">
        <v>1335</v>
      </c>
      <c r="B4392" t="s">
        <v>3275</v>
      </c>
      <c r="C4392" t="str">
        <f>SUBSTITUTE(Table1[[#This Row],[Fuel]],", ",",")</f>
        <v>fossil liquids: fuel oil</v>
      </c>
      <c r="D4392" t="s">
        <v>3275</v>
      </c>
      <c r="H4392" t="s">
        <v>3440</v>
      </c>
      <c r="I4392">
        <v>320</v>
      </c>
      <c r="J4392" t="s">
        <v>3446</v>
      </c>
      <c r="K4392">
        <v>1983</v>
      </c>
      <c r="L4392" t="s">
        <v>29</v>
      </c>
      <c r="M4392" t="s">
        <v>29</v>
      </c>
      <c r="N4392">
        <v>32.842483000000001</v>
      </c>
      <c r="O4392">
        <v>44.276026999999999</v>
      </c>
      <c r="P4392" t="s">
        <v>3523</v>
      </c>
      <c r="Q4392" s="3">
        <f>Table1[[#This Row],[Capacity (MW)]]*0.395*8760*10^-6</f>
        <v>1.107264</v>
      </c>
      <c r="R4392" s="3" cm="1">
        <f t="array" ref="R4392">AVERAGE(VLOOKUP(_xlfn.TEXTSPLIT(Table1[[#This Row],[Fuel (no space after comma)]], ","), FuelList_Final_EF!$A$2:$B$65, 2, FALSE))</f>
        <v>78.106682297772565</v>
      </c>
      <c r="S4392" s="3">
        <f>Table1[[#This Row],[Generation (TWh)]]*10^9*VLOOKUP(Table1[[#This Row],[Turbine/Engine Technology]],Technology_HR!$A$2:$B$11,2,FALSE)*10^-6</f>
        <v>11388210.24</v>
      </c>
      <c r="T4392" s="5">
        <f>Table1[[#This Row],[Fuel Consumption (mmBtu)]]*Table1[[#This Row],[Emission Factor (kg CO2/ mmBtu)]]*10^3</f>
        <v>889495319155.92029</v>
      </c>
      <c r="U4392" s="3">
        <f>Table1[[#This Row],[Emissions (g CO2)]]/(Table1[[#This Row],[Generation (TWh)]]*10^9)</f>
        <v>803.32722743259092</v>
      </c>
    </row>
    <row r="4393" spans="1:21" x14ac:dyDescent="0.35">
      <c r="A4393" t="s">
        <v>1335</v>
      </c>
      <c r="B4393" t="s">
        <v>3258</v>
      </c>
      <c r="C4393" t="str">
        <f>SUBSTITUTE(Table1[[#This Row],[Fuel]],", ",",")</f>
        <v>fossil liquids: diesel</v>
      </c>
      <c r="D4393" t="s">
        <v>3258</v>
      </c>
      <c r="H4393" t="s">
        <v>3437</v>
      </c>
      <c r="I4393">
        <v>62</v>
      </c>
      <c r="J4393" t="s">
        <v>3446</v>
      </c>
      <c r="K4393">
        <v>2012</v>
      </c>
      <c r="L4393" t="s">
        <v>29</v>
      </c>
      <c r="M4393" t="s">
        <v>29</v>
      </c>
      <c r="N4393">
        <v>33.354427000000001</v>
      </c>
      <c r="O4393">
        <v>44.298606999999997</v>
      </c>
      <c r="P4393" t="s">
        <v>3523</v>
      </c>
      <c r="Q4393" s="3">
        <f>Table1[[#This Row],[Capacity (MW)]]*0.395*8760*10^-6</f>
        <v>0.21453240000000001</v>
      </c>
      <c r="R4393" s="3" cm="1">
        <f t="array" ref="R4393">AVERAGE(VLOOKUP(_xlfn.TEXTSPLIT(Table1[[#This Row],[Fuel (no space after comma)]], ","), FuelList_Final_EF!$A$2:$B$65, 2, FALSE))</f>
        <v>78.106682297772565</v>
      </c>
      <c r="S4393" s="3">
        <f>Table1[[#This Row],[Generation (TWh)]]*10^9*VLOOKUP(Table1[[#This Row],[Turbine/Engine Technology]],Technology_HR!$A$2:$B$11,2,FALSE)*10^-6</f>
        <v>1909338.3599999999</v>
      </c>
      <c r="T4393" s="5">
        <f>Table1[[#This Row],[Fuel Consumption (mmBtu)]]*Table1[[#This Row],[Emission Factor (kg CO2/ mmBtu)]]*10^3</f>
        <v>149132084683.47009</v>
      </c>
      <c r="U4393" s="3">
        <f>Table1[[#This Row],[Emissions (g CO2)]]/(Table1[[#This Row],[Generation (TWh)]]*10^9)</f>
        <v>695.14947245017584</v>
      </c>
    </row>
    <row r="4394" spans="1:21" x14ac:dyDescent="0.35">
      <c r="A4394" t="s">
        <v>1335</v>
      </c>
      <c r="B4394" t="s">
        <v>3275</v>
      </c>
      <c r="C4394" t="str">
        <f>SUBSTITUTE(Table1[[#This Row],[Fuel]],", ",",")</f>
        <v>fossil liquids: fuel oil</v>
      </c>
      <c r="D4394" t="s">
        <v>3275</v>
      </c>
      <c r="H4394" t="s">
        <v>3440</v>
      </c>
      <c r="I4394">
        <v>350</v>
      </c>
      <c r="J4394" t="s">
        <v>3446</v>
      </c>
      <c r="K4394" t="s">
        <v>29</v>
      </c>
      <c r="L4394" t="s">
        <v>29</v>
      </c>
      <c r="M4394" t="s">
        <v>29</v>
      </c>
      <c r="N4394">
        <v>36.055452000000002</v>
      </c>
      <c r="O4394">
        <v>43.298237</v>
      </c>
      <c r="P4394" t="s">
        <v>3523</v>
      </c>
      <c r="Q4394" s="3">
        <f>Table1[[#This Row],[Capacity (MW)]]*0.395*8760*10^-6</f>
        <v>1.2110699999999999</v>
      </c>
      <c r="R4394" s="3" cm="1">
        <f t="array" ref="R4394">AVERAGE(VLOOKUP(_xlfn.TEXTSPLIT(Table1[[#This Row],[Fuel (no space after comma)]], ","), FuelList_Final_EF!$A$2:$B$65, 2, FALSE))</f>
        <v>78.106682297772565</v>
      </c>
      <c r="S4394" s="3">
        <f>Table1[[#This Row],[Generation (TWh)]]*10^9*VLOOKUP(Table1[[#This Row],[Turbine/Engine Technology]],Technology_HR!$A$2:$B$11,2,FALSE)*10^-6</f>
        <v>12455854.949999997</v>
      </c>
      <c r="T4394" s="5">
        <f>Table1[[#This Row],[Fuel Consumption (mmBtu)]]*Table1[[#This Row],[Emission Factor (kg CO2/ mmBtu)]]*10^3</f>
        <v>972885505326.7876</v>
      </c>
      <c r="U4394" s="3">
        <f>Table1[[#This Row],[Emissions (g CO2)]]/(Table1[[#This Row],[Generation (TWh)]]*10^9)</f>
        <v>803.3272274325908</v>
      </c>
    </row>
    <row r="4395" spans="1:21" x14ac:dyDescent="0.35">
      <c r="A4395" t="s">
        <v>1335</v>
      </c>
      <c r="B4395" t="s">
        <v>3275</v>
      </c>
      <c r="C4395" t="str">
        <f>SUBSTITUTE(Table1[[#This Row],[Fuel]],", ",",")</f>
        <v>fossil liquids: fuel oil</v>
      </c>
      <c r="D4395" t="s">
        <v>3275</v>
      </c>
      <c r="H4395" t="s">
        <v>3440</v>
      </c>
      <c r="I4395">
        <v>350</v>
      </c>
      <c r="J4395" t="s">
        <v>3446</v>
      </c>
      <c r="K4395" t="s">
        <v>29</v>
      </c>
      <c r="L4395" t="s">
        <v>29</v>
      </c>
      <c r="M4395" t="s">
        <v>29</v>
      </c>
      <c r="N4395">
        <v>36.055452000000002</v>
      </c>
      <c r="O4395">
        <v>43.298237</v>
      </c>
      <c r="P4395" t="s">
        <v>3523</v>
      </c>
      <c r="Q4395" s="3">
        <f>Table1[[#This Row],[Capacity (MW)]]*0.395*8760*10^-6</f>
        <v>1.2110699999999999</v>
      </c>
      <c r="R4395" s="3" cm="1">
        <f t="array" ref="R4395">AVERAGE(VLOOKUP(_xlfn.TEXTSPLIT(Table1[[#This Row],[Fuel (no space after comma)]], ","), FuelList_Final_EF!$A$2:$B$65, 2, FALSE))</f>
        <v>78.106682297772565</v>
      </c>
      <c r="S4395" s="3">
        <f>Table1[[#This Row],[Generation (TWh)]]*10^9*VLOOKUP(Table1[[#This Row],[Turbine/Engine Technology]],Technology_HR!$A$2:$B$11,2,FALSE)*10^-6</f>
        <v>12455854.949999997</v>
      </c>
      <c r="T4395" s="5">
        <f>Table1[[#This Row],[Fuel Consumption (mmBtu)]]*Table1[[#This Row],[Emission Factor (kg CO2/ mmBtu)]]*10^3</f>
        <v>972885505326.7876</v>
      </c>
      <c r="U4395" s="3">
        <f>Table1[[#This Row],[Emissions (g CO2)]]/(Table1[[#This Row],[Generation (TWh)]]*10^9)</f>
        <v>803.3272274325908</v>
      </c>
    </row>
    <row r="4396" spans="1:21" x14ac:dyDescent="0.35">
      <c r="A4396" t="s">
        <v>1335</v>
      </c>
      <c r="B4396" t="s">
        <v>3275</v>
      </c>
      <c r="C4396" t="str">
        <f>SUBSTITUTE(Table1[[#This Row],[Fuel]],", ",",")</f>
        <v>fossil liquids: fuel oil</v>
      </c>
      <c r="D4396" t="s">
        <v>3275</v>
      </c>
      <c r="H4396" t="s">
        <v>3440</v>
      </c>
      <c r="I4396">
        <v>350</v>
      </c>
      <c r="J4396" t="s">
        <v>3446</v>
      </c>
      <c r="K4396" t="s">
        <v>29</v>
      </c>
      <c r="L4396" t="s">
        <v>29</v>
      </c>
      <c r="M4396" t="s">
        <v>29</v>
      </c>
      <c r="N4396">
        <v>36.055452000000002</v>
      </c>
      <c r="O4396">
        <v>43.298237</v>
      </c>
      <c r="P4396" t="s">
        <v>3523</v>
      </c>
      <c r="Q4396" s="3">
        <f>Table1[[#This Row],[Capacity (MW)]]*0.395*8760*10^-6</f>
        <v>1.2110699999999999</v>
      </c>
      <c r="R4396" s="3" cm="1">
        <f t="array" ref="R4396">AVERAGE(VLOOKUP(_xlfn.TEXTSPLIT(Table1[[#This Row],[Fuel (no space after comma)]], ","), FuelList_Final_EF!$A$2:$B$65, 2, FALSE))</f>
        <v>78.106682297772565</v>
      </c>
      <c r="S4396" s="3">
        <f>Table1[[#This Row],[Generation (TWh)]]*10^9*VLOOKUP(Table1[[#This Row],[Turbine/Engine Technology]],Technology_HR!$A$2:$B$11,2,FALSE)*10^-6</f>
        <v>12455854.949999997</v>
      </c>
      <c r="T4396" s="5">
        <f>Table1[[#This Row],[Fuel Consumption (mmBtu)]]*Table1[[#This Row],[Emission Factor (kg CO2/ mmBtu)]]*10^3</f>
        <v>972885505326.7876</v>
      </c>
      <c r="U4396" s="3">
        <f>Table1[[#This Row],[Emissions (g CO2)]]/(Table1[[#This Row],[Generation (TWh)]]*10^9)</f>
        <v>803.3272274325908</v>
      </c>
    </row>
    <row r="4397" spans="1:21" x14ac:dyDescent="0.35">
      <c r="A4397" t="s">
        <v>1335</v>
      </c>
      <c r="B4397" t="s">
        <v>3275</v>
      </c>
      <c r="C4397" t="str">
        <f>SUBSTITUTE(Table1[[#This Row],[Fuel]],", ",",")</f>
        <v>fossil liquids: fuel oil</v>
      </c>
      <c r="D4397" t="s">
        <v>3275</v>
      </c>
      <c r="H4397" t="s">
        <v>3440</v>
      </c>
      <c r="I4397">
        <v>350</v>
      </c>
      <c r="J4397" t="s">
        <v>3446</v>
      </c>
      <c r="K4397" t="s">
        <v>29</v>
      </c>
      <c r="L4397" t="s">
        <v>29</v>
      </c>
      <c r="M4397" t="s">
        <v>29</v>
      </c>
      <c r="N4397">
        <v>36.055452000000002</v>
      </c>
      <c r="O4397">
        <v>43.298237</v>
      </c>
      <c r="P4397" t="s">
        <v>3523</v>
      </c>
      <c r="Q4397" s="3">
        <f>Table1[[#This Row],[Capacity (MW)]]*0.395*8760*10^-6</f>
        <v>1.2110699999999999</v>
      </c>
      <c r="R4397" s="3" cm="1">
        <f t="array" ref="R4397">AVERAGE(VLOOKUP(_xlfn.TEXTSPLIT(Table1[[#This Row],[Fuel (no space after comma)]], ","), FuelList_Final_EF!$A$2:$B$65, 2, FALSE))</f>
        <v>78.106682297772565</v>
      </c>
      <c r="S4397" s="3">
        <f>Table1[[#This Row],[Generation (TWh)]]*10^9*VLOOKUP(Table1[[#This Row],[Turbine/Engine Technology]],Technology_HR!$A$2:$B$11,2,FALSE)*10^-6</f>
        <v>12455854.949999997</v>
      </c>
      <c r="T4397" s="5">
        <f>Table1[[#This Row],[Fuel Consumption (mmBtu)]]*Table1[[#This Row],[Emission Factor (kg CO2/ mmBtu)]]*10^3</f>
        <v>972885505326.7876</v>
      </c>
      <c r="U4397" s="3">
        <f>Table1[[#This Row],[Emissions (g CO2)]]/(Table1[[#This Row],[Generation (TWh)]]*10^9)</f>
        <v>803.3272274325908</v>
      </c>
    </row>
    <row r="4398" spans="1:21" x14ac:dyDescent="0.35">
      <c r="A4398" t="s">
        <v>1335</v>
      </c>
      <c r="B4398" t="s">
        <v>3275</v>
      </c>
      <c r="C4398" t="str">
        <f>SUBSTITUTE(Table1[[#This Row],[Fuel]],", ",",")</f>
        <v>fossil liquids: fuel oil</v>
      </c>
      <c r="D4398" t="s">
        <v>3275</v>
      </c>
      <c r="H4398" t="s">
        <v>3440</v>
      </c>
      <c r="I4398">
        <v>350</v>
      </c>
      <c r="J4398" t="s">
        <v>3446</v>
      </c>
      <c r="K4398" t="s">
        <v>29</v>
      </c>
      <c r="L4398" t="s">
        <v>29</v>
      </c>
      <c r="M4398" t="s">
        <v>29</v>
      </c>
      <c r="N4398">
        <v>36.055452000000002</v>
      </c>
      <c r="O4398">
        <v>43.298237</v>
      </c>
      <c r="P4398" t="s">
        <v>3523</v>
      </c>
      <c r="Q4398" s="3">
        <f>Table1[[#This Row],[Capacity (MW)]]*0.395*8760*10^-6</f>
        <v>1.2110699999999999</v>
      </c>
      <c r="R4398" s="3" cm="1">
        <f t="array" ref="R4398">AVERAGE(VLOOKUP(_xlfn.TEXTSPLIT(Table1[[#This Row],[Fuel (no space after comma)]], ","), FuelList_Final_EF!$A$2:$B$65, 2, FALSE))</f>
        <v>78.106682297772565</v>
      </c>
      <c r="S4398" s="3">
        <f>Table1[[#This Row],[Generation (TWh)]]*10^9*VLOOKUP(Table1[[#This Row],[Turbine/Engine Technology]],Technology_HR!$A$2:$B$11,2,FALSE)*10^-6</f>
        <v>12455854.949999997</v>
      </c>
      <c r="T4398" s="5">
        <f>Table1[[#This Row],[Fuel Consumption (mmBtu)]]*Table1[[#This Row],[Emission Factor (kg CO2/ mmBtu)]]*10^3</f>
        <v>972885505326.7876</v>
      </c>
      <c r="U4398" s="3">
        <f>Table1[[#This Row],[Emissions (g CO2)]]/(Table1[[#This Row],[Generation (TWh)]]*10^9)</f>
        <v>803.3272274325908</v>
      </c>
    </row>
    <row r="4399" spans="1:21" x14ac:dyDescent="0.35">
      <c r="A4399" t="s">
        <v>1335</v>
      </c>
      <c r="B4399" t="s">
        <v>3275</v>
      </c>
      <c r="C4399" t="str">
        <f>SUBSTITUTE(Table1[[#This Row],[Fuel]],", ",",")</f>
        <v>fossil liquids: fuel oil</v>
      </c>
      <c r="D4399" t="s">
        <v>3275</v>
      </c>
      <c r="H4399" t="s">
        <v>3440</v>
      </c>
      <c r="I4399">
        <v>350</v>
      </c>
      <c r="J4399" t="s">
        <v>3446</v>
      </c>
      <c r="K4399" t="s">
        <v>29</v>
      </c>
      <c r="L4399" t="s">
        <v>29</v>
      </c>
      <c r="M4399" t="s">
        <v>29</v>
      </c>
      <c r="N4399">
        <v>36.055452000000002</v>
      </c>
      <c r="O4399">
        <v>43.298237</v>
      </c>
      <c r="P4399" t="s">
        <v>3523</v>
      </c>
      <c r="Q4399" s="3">
        <f>Table1[[#This Row],[Capacity (MW)]]*0.395*8760*10^-6</f>
        <v>1.2110699999999999</v>
      </c>
      <c r="R4399" s="3" cm="1">
        <f t="array" ref="R4399">AVERAGE(VLOOKUP(_xlfn.TEXTSPLIT(Table1[[#This Row],[Fuel (no space after comma)]], ","), FuelList_Final_EF!$A$2:$B$65, 2, FALSE))</f>
        <v>78.106682297772565</v>
      </c>
      <c r="S4399" s="3">
        <f>Table1[[#This Row],[Generation (TWh)]]*10^9*VLOOKUP(Table1[[#This Row],[Turbine/Engine Technology]],Technology_HR!$A$2:$B$11,2,FALSE)*10^-6</f>
        <v>12455854.949999997</v>
      </c>
      <c r="T4399" s="5">
        <f>Table1[[#This Row],[Fuel Consumption (mmBtu)]]*Table1[[#This Row],[Emission Factor (kg CO2/ mmBtu)]]*10^3</f>
        <v>972885505326.7876</v>
      </c>
      <c r="U4399" s="3">
        <f>Table1[[#This Row],[Emissions (g CO2)]]/(Table1[[#This Row],[Generation (TWh)]]*10^9)</f>
        <v>803.3272274325908</v>
      </c>
    </row>
    <row r="4400" spans="1:21" x14ac:dyDescent="0.35">
      <c r="A4400" t="s">
        <v>1335</v>
      </c>
      <c r="B4400" t="s">
        <v>3241</v>
      </c>
      <c r="C4400" t="str">
        <f>SUBSTITUTE(Table1[[#This Row],[Fuel]],", ",",")</f>
        <v>fossil liquids: heavy fuel oil</v>
      </c>
      <c r="D4400" t="s">
        <v>3241</v>
      </c>
      <c r="H4400" t="s">
        <v>3437</v>
      </c>
      <c r="I4400">
        <v>59</v>
      </c>
      <c r="J4400" t="s">
        <v>3446</v>
      </c>
      <c r="K4400">
        <v>2008</v>
      </c>
      <c r="L4400" t="s">
        <v>29</v>
      </c>
      <c r="M4400" t="s">
        <v>29</v>
      </c>
      <c r="N4400">
        <v>33.418295999999998</v>
      </c>
      <c r="O4400">
        <v>44.312325000000001</v>
      </c>
      <c r="P4400" t="s">
        <v>3523</v>
      </c>
      <c r="Q4400" s="3">
        <f>Table1[[#This Row],[Capacity (MW)]]*0.395*8760*10^-6</f>
        <v>0.20415179999999997</v>
      </c>
      <c r="R4400" s="3" cm="1">
        <f t="array" ref="R4400">AVERAGE(VLOOKUP(_xlfn.TEXTSPLIT(Table1[[#This Row],[Fuel (no space after comma)]], ","), FuelList_Final_EF!$A$2:$B$65, 2, FALSE))</f>
        <v>81.602530311017389</v>
      </c>
      <c r="S4400" s="3">
        <f>Table1[[#This Row],[Generation (TWh)]]*10^9*VLOOKUP(Table1[[#This Row],[Turbine/Engine Technology]],Technology_HR!$A$2:$B$11,2,FALSE)*10^-6</f>
        <v>1816951.0199999998</v>
      </c>
      <c r="T4400" s="5">
        <f>Table1[[#This Row],[Fuel Consumption (mmBtu)]]*Table1[[#This Row],[Emission Factor (kg CO2/ mmBtu)]]*10^3</f>
        <v>148267800683.18393</v>
      </c>
      <c r="U4400" s="3">
        <f>Table1[[#This Row],[Emissions (g CO2)]]/(Table1[[#This Row],[Generation (TWh)]]*10^9)</f>
        <v>726.26251976805474</v>
      </c>
    </row>
    <row r="4401" spans="1:21" x14ac:dyDescent="0.35">
      <c r="A4401" t="s">
        <v>1338</v>
      </c>
      <c r="B4401" t="s">
        <v>3248</v>
      </c>
      <c r="C4401" t="str">
        <f>SUBSTITUTE(Table1[[#This Row],[Fuel]],", ",",")</f>
        <v>fossil gas: natural gas,fossil liquids: diesel,fossil liquids: fuel oil</v>
      </c>
      <c r="D4401" t="s">
        <v>3239</v>
      </c>
      <c r="E4401" t="s">
        <v>3258</v>
      </c>
      <c r="F4401" t="s">
        <v>3275</v>
      </c>
      <c r="H4401" t="s">
        <v>3437</v>
      </c>
      <c r="I4401">
        <v>143</v>
      </c>
      <c r="J4401" t="s">
        <v>3446</v>
      </c>
      <c r="K4401" t="s">
        <v>29</v>
      </c>
      <c r="L4401" t="s">
        <v>29</v>
      </c>
      <c r="M4401" t="s">
        <v>29</v>
      </c>
      <c r="N4401">
        <v>36.686332</v>
      </c>
      <c r="O4401">
        <v>43.348917999999998</v>
      </c>
      <c r="P4401" t="s">
        <v>3523</v>
      </c>
      <c r="Q4401" s="3">
        <f>Table1[[#This Row],[Capacity (MW)]]*0.395*8760*10^-6</f>
        <v>0.49480859999999993</v>
      </c>
      <c r="R4401" s="3" cm="1">
        <f t="array" ref="R4401">AVERAGE(VLOOKUP(_xlfn.TEXTSPLIT(Table1[[#This Row],[Fuel (no space after comma)]], ","), FuelList_Final_EF!$A$2:$B$65, 2, FALSE))</f>
        <v>69.757788198515058</v>
      </c>
      <c r="S4401" s="3">
        <f>Table1[[#This Row],[Generation (TWh)]]*10^9*VLOOKUP(Table1[[#This Row],[Turbine/Engine Technology]],Technology_HR!$A$2:$B$11,2,FALSE)*10^-6</f>
        <v>4403796.5399999991</v>
      </c>
      <c r="T4401" s="5">
        <f>Table1[[#This Row],[Fuel Consumption (mmBtu)]]*Table1[[#This Row],[Emission Factor (kg CO2/ mmBtu)]]*10^3</f>
        <v>307199106306.6734</v>
      </c>
      <c r="U4401" s="3">
        <f>Table1[[#This Row],[Emissions (g CO2)]]/(Table1[[#This Row],[Generation (TWh)]]*10^9)</f>
        <v>620.84431496678405</v>
      </c>
    </row>
    <row r="4402" spans="1:21" x14ac:dyDescent="0.35">
      <c r="A4402" t="s">
        <v>1338</v>
      </c>
      <c r="B4402" t="s">
        <v>3336</v>
      </c>
      <c r="C4402" t="str">
        <f>SUBSTITUTE(Table1[[#This Row],[Fuel]],", ",",")</f>
        <v>fossil liquids: fuel oil,fossil liquids: diesel</v>
      </c>
      <c r="D4402" t="s">
        <v>3275</v>
      </c>
      <c r="E4402" t="s">
        <v>3258</v>
      </c>
      <c r="H4402" t="s">
        <v>3437</v>
      </c>
      <c r="I4402">
        <v>143</v>
      </c>
      <c r="J4402" t="s">
        <v>3446</v>
      </c>
      <c r="K4402" t="s">
        <v>29</v>
      </c>
      <c r="L4402" t="s">
        <v>29</v>
      </c>
      <c r="M4402" t="s">
        <v>29</v>
      </c>
      <c r="N4402">
        <v>36.686332</v>
      </c>
      <c r="O4402">
        <v>43.348917999999998</v>
      </c>
      <c r="P4402" t="s">
        <v>3523</v>
      </c>
      <c r="Q4402" s="3">
        <f>Table1[[#This Row],[Capacity (MW)]]*0.395*8760*10^-6</f>
        <v>0.49480859999999993</v>
      </c>
      <c r="R4402" s="3" cm="1">
        <f t="array" ref="R4402">AVERAGE(VLOOKUP(_xlfn.TEXTSPLIT(Table1[[#This Row],[Fuel (no space after comma)]], ","), FuelList_Final_EF!$A$2:$B$65, 2, FALSE))</f>
        <v>78.106682297772565</v>
      </c>
      <c r="S4402" s="3">
        <f>Table1[[#This Row],[Generation (TWh)]]*10^9*VLOOKUP(Table1[[#This Row],[Turbine/Engine Technology]],Technology_HR!$A$2:$B$11,2,FALSE)*10^-6</f>
        <v>4403796.5399999991</v>
      </c>
      <c r="T4402" s="5">
        <f>Table1[[#This Row],[Fuel Consumption (mmBtu)]]*Table1[[#This Row],[Emission Factor (kg CO2/ mmBtu)]]*10^3</f>
        <v>343965937253.81</v>
      </c>
      <c r="U4402" s="3">
        <f>Table1[[#This Row],[Emissions (g CO2)]]/(Table1[[#This Row],[Generation (TWh)]]*10^9)</f>
        <v>695.14947245017572</v>
      </c>
    </row>
    <row r="4403" spans="1:21" x14ac:dyDescent="0.35">
      <c r="A4403" t="s">
        <v>1335</v>
      </c>
      <c r="B4403" t="s">
        <v>3243</v>
      </c>
      <c r="C4403" t="str">
        <f>SUBSTITUTE(Table1[[#This Row],[Fuel]],", ",",")</f>
        <v>fossil gas: natural gas,fossil liquids: fuel oil</v>
      </c>
      <c r="D4403" t="s">
        <v>3239</v>
      </c>
      <c r="E4403" t="s">
        <v>3275</v>
      </c>
      <c r="H4403" t="s">
        <v>3436</v>
      </c>
      <c r="I4403">
        <v>125</v>
      </c>
      <c r="J4403" t="s">
        <v>3446</v>
      </c>
      <c r="K4403">
        <v>2004</v>
      </c>
      <c r="L4403" t="s">
        <v>29</v>
      </c>
      <c r="M4403" t="s">
        <v>29</v>
      </c>
      <c r="N4403">
        <v>33.289242999999999</v>
      </c>
      <c r="O4403">
        <v>44.452669999999998</v>
      </c>
      <c r="P4403" t="s">
        <v>3523</v>
      </c>
      <c r="Q4403" s="3">
        <f>Table1[[#This Row],[Capacity (MW)]]*0.395*8760*10^-6</f>
        <v>0.43252499999999999</v>
      </c>
      <c r="R4403" s="3" cm="1">
        <f t="array" ref="R4403">AVERAGE(VLOOKUP(_xlfn.TEXTSPLIT(Table1[[#This Row],[Fuel (no space after comma)]], ","), FuelList_Final_EF!$A$2:$B$65, 2, FALSE))</f>
        <v>65.583341148886291</v>
      </c>
      <c r="S4403" s="3">
        <f>Table1[[#This Row],[Generation (TWh)]]*10^9*VLOOKUP(Table1[[#This Row],[Turbine/Engine Technology]],Technology_HR!$A$2:$B$11,2,FALSE)*10^-6</f>
        <v>4762100.25</v>
      </c>
      <c r="T4403" s="5">
        <f>Table1[[#This Row],[Fuel Consumption (mmBtu)]]*Table1[[#This Row],[Emission Factor (kg CO2/ mmBtu)]]*10^3</f>
        <v>312314445280.94666</v>
      </c>
      <c r="U4403" s="3">
        <f>Table1[[#This Row],[Emissions (g CO2)]]/(Table1[[#This Row],[Generation (TWh)]]*10^9)</f>
        <v>722.072586049238</v>
      </c>
    </row>
    <row r="4404" spans="1:21" x14ac:dyDescent="0.35">
      <c r="A4404" t="s">
        <v>1335</v>
      </c>
      <c r="B4404" t="s">
        <v>3243</v>
      </c>
      <c r="C4404" t="str">
        <f>SUBSTITUTE(Table1[[#This Row],[Fuel]],", ",",")</f>
        <v>fossil gas: natural gas,fossil liquids: fuel oil</v>
      </c>
      <c r="D4404" t="s">
        <v>3239</v>
      </c>
      <c r="E4404" t="s">
        <v>3275</v>
      </c>
      <c r="H4404" t="s">
        <v>3436</v>
      </c>
      <c r="I4404">
        <v>125</v>
      </c>
      <c r="J4404" t="s">
        <v>3446</v>
      </c>
      <c r="K4404">
        <v>2004</v>
      </c>
      <c r="L4404" t="s">
        <v>29</v>
      </c>
      <c r="M4404" t="s">
        <v>29</v>
      </c>
      <c r="N4404">
        <v>33.289242999999999</v>
      </c>
      <c r="O4404">
        <v>44.452669999999998</v>
      </c>
      <c r="P4404" t="s">
        <v>3523</v>
      </c>
      <c r="Q4404" s="3">
        <f>Table1[[#This Row],[Capacity (MW)]]*0.395*8760*10^-6</f>
        <v>0.43252499999999999</v>
      </c>
      <c r="R4404" s="3" cm="1">
        <f t="array" ref="R4404">AVERAGE(VLOOKUP(_xlfn.TEXTSPLIT(Table1[[#This Row],[Fuel (no space after comma)]], ","), FuelList_Final_EF!$A$2:$B$65, 2, FALSE))</f>
        <v>65.583341148886291</v>
      </c>
      <c r="S4404" s="3">
        <f>Table1[[#This Row],[Generation (TWh)]]*10^9*VLOOKUP(Table1[[#This Row],[Turbine/Engine Technology]],Technology_HR!$A$2:$B$11,2,FALSE)*10^-6</f>
        <v>4762100.25</v>
      </c>
      <c r="T4404" s="5">
        <f>Table1[[#This Row],[Fuel Consumption (mmBtu)]]*Table1[[#This Row],[Emission Factor (kg CO2/ mmBtu)]]*10^3</f>
        <v>312314445280.94666</v>
      </c>
      <c r="U4404" s="3">
        <f>Table1[[#This Row],[Emissions (g CO2)]]/(Table1[[#This Row],[Generation (TWh)]]*10^9)</f>
        <v>722.072586049238</v>
      </c>
    </row>
    <row r="4405" spans="1:21" x14ac:dyDescent="0.35">
      <c r="A4405" t="s">
        <v>1335</v>
      </c>
      <c r="B4405" t="s">
        <v>3249</v>
      </c>
      <c r="C4405" t="str">
        <f>SUBSTITUTE(Table1[[#This Row],[Fuel]],", ",",")</f>
        <v>fossil gas: waste heat from natural gas</v>
      </c>
      <c r="D4405" t="s">
        <v>3249</v>
      </c>
      <c r="H4405" t="s">
        <v>3440</v>
      </c>
      <c r="I4405">
        <v>125</v>
      </c>
      <c r="J4405" t="s">
        <v>3449</v>
      </c>
      <c r="K4405">
        <v>2026</v>
      </c>
      <c r="L4405" t="s">
        <v>29</v>
      </c>
      <c r="M4405" t="s">
        <v>29</v>
      </c>
      <c r="N4405">
        <v>33.289242999999999</v>
      </c>
      <c r="O4405">
        <v>44.452669999999998</v>
      </c>
      <c r="P4405" t="s">
        <v>3523</v>
      </c>
      <c r="Q4405" s="3">
        <f>Table1[[#This Row],[Capacity (MW)]]*0.395*8760*10^-6</f>
        <v>0.43252499999999999</v>
      </c>
      <c r="R4405" s="3" cm="1">
        <f t="array" ref="R4405">AVERAGE(VLOOKUP(_xlfn.TEXTSPLIT(Table1[[#This Row],[Fuel (no space after comma)]], ","), FuelList_Final_EF!$A$2:$B$65, 2, FALSE))</f>
        <v>66.33</v>
      </c>
      <c r="S4405" s="3">
        <f>Table1[[#This Row],[Generation (TWh)]]*10^9*VLOOKUP(Table1[[#This Row],[Turbine/Engine Technology]],Technology_HR!$A$2:$B$11,2,FALSE)*10^-6</f>
        <v>4448519.625</v>
      </c>
      <c r="T4405" s="5">
        <f>Table1[[#This Row],[Fuel Consumption (mmBtu)]]*Table1[[#This Row],[Emission Factor (kg CO2/ mmBtu)]]*10^3</f>
        <v>295070306726.25</v>
      </c>
      <c r="U4405" s="3">
        <f>Table1[[#This Row],[Emissions (g CO2)]]/(Table1[[#This Row],[Generation (TWh)]]*10^9)</f>
        <v>682.20405000000005</v>
      </c>
    </row>
    <row r="4406" spans="1:21" x14ac:dyDescent="0.35">
      <c r="A4406" t="s">
        <v>1335</v>
      </c>
      <c r="B4406" t="s">
        <v>3239</v>
      </c>
      <c r="C4406" t="str">
        <f>SUBSTITUTE(Table1[[#This Row],[Fuel]],", ",",")</f>
        <v>fossil gas: natural gas</v>
      </c>
      <c r="D4406" t="s">
        <v>3239</v>
      </c>
      <c r="H4406" t="s">
        <v>3436</v>
      </c>
      <c r="I4406">
        <v>125</v>
      </c>
      <c r="J4406" t="s">
        <v>3447</v>
      </c>
      <c r="K4406">
        <v>2026</v>
      </c>
      <c r="L4406" t="s">
        <v>29</v>
      </c>
      <c r="M4406" t="s">
        <v>29</v>
      </c>
      <c r="N4406">
        <v>33.312804999999997</v>
      </c>
      <c r="O4406">
        <v>44.361488000000001</v>
      </c>
      <c r="P4406" t="s">
        <v>3523</v>
      </c>
      <c r="Q4406" s="3">
        <f>Table1[[#This Row],[Capacity (MW)]]*0.395*8760*10^-6</f>
        <v>0.43252499999999999</v>
      </c>
      <c r="R4406" s="3" cm="1">
        <f t="array" ref="R4406">AVERAGE(VLOOKUP(_xlfn.TEXTSPLIT(Table1[[#This Row],[Fuel (no space after comma)]], ","), FuelList_Final_EF!$A$2:$B$65, 2, FALSE))</f>
        <v>53.06</v>
      </c>
      <c r="S4406" s="3">
        <f>Table1[[#This Row],[Generation (TWh)]]*10^9*VLOOKUP(Table1[[#This Row],[Turbine/Engine Technology]],Technology_HR!$A$2:$B$11,2,FALSE)*10^-6</f>
        <v>4762100.25</v>
      </c>
      <c r="T4406" s="5">
        <f>Table1[[#This Row],[Fuel Consumption (mmBtu)]]*Table1[[#This Row],[Emission Factor (kg CO2/ mmBtu)]]*10^3</f>
        <v>252677039265.00003</v>
      </c>
      <c r="U4406" s="3">
        <f>Table1[[#This Row],[Emissions (g CO2)]]/(Table1[[#This Row],[Generation (TWh)]]*10^9)</f>
        <v>584.19060000000002</v>
      </c>
    </row>
    <row r="4407" spans="1:21" x14ac:dyDescent="0.35">
      <c r="A4407" t="s">
        <v>1335</v>
      </c>
      <c r="B4407" t="s">
        <v>3239</v>
      </c>
      <c r="C4407" t="str">
        <f>SUBSTITUTE(Table1[[#This Row],[Fuel]],", ",",")</f>
        <v>fossil gas: natural gas</v>
      </c>
      <c r="D4407" t="s">
        <v>3239</v>
      </c>
      <c r="H4407" t="s">
        <v>3436</v>
      </c>
      <c r="I4407">
        <v>125</v>
      </c>
      <c r="J4407" t="s">
        <v>3447</v>
      </c>
      <c r="K4407">
        <v>2026</v>
      </c>
      <c r="L4407" t="s">
        <v>29</v>
      </c>
      <c r="M4407" t="s">
        <v>29</v>
      </c>
      <c r="N4407">
        <v>33.312804999999997</v>
      </c>
      <c r="O4407">
        <v>44.361488000000001</v>
      </c>
      <c r="P4407" t="s">
        <v>3523</v>
      </c>
      <c r="Q4407" s="3">
        <f>Table1[[#This Row],[Capacity (MW)]]*0.395*8760*10^-6</f>
        <v>0.43252499999999999</v>
      </c>
      <c r="R4407" s="3" cm="1">
        <f t="array" ref="R4407">AVERAGE(VLOOKUP(_xlfn.TEXTSPLIT(Table1[[#This Row],[Fuel (no space after comma)]], ","), FuelList_Final_EF!$A$2:$B$65, 2, FALSE))</f>
        <v>53.06</v>
      </c>
      <c r="S4407" s="3">
        <f>Table1[[#This Row],[Generation (TWh)]]*10^9*VLOOKUP(Table1[[#This Row],[Turbine/Engine Technology]],Technology_HR!$A$2:$B$11,2,FALSE)*10^-6</f>
        <v>4762100.25</v>
      </c>
      <c r="T4407" s="5">
        <f>Table1[[#This Row],[Fuel Consumption (mmBtu)]]*Table1[[#This Row],[Emission Factor (kg CO2/ mmBtu)]]*10^3</f>
        <v>252677039265.00003</v>
      </c>
      <c r="U4407" s="3">
        <f>Table1[[#This Row],[Emissions (g CO2)]]/(Table1[[#This Row],[Generation (TWh)]]*10^9)</f>
        <v>584.19060000000002</v>
      </c>
    </row>
    <row r="4408" spans="1:21" x14ac:dyDescent="0.35">
      <c r="A4408" t="s">
        <v>1335</v>
      </c>
      <c r="B4408" t="s">
        <v>3239</v>
      </c>
      <c r="C4408" t="str">
        <f>SUBSTITUTE(Table1[[#This Row],[Fuel]],", ",",")</f>
        <v>fossil gas: natural gas</v>
      </c>
      <c r="D4408" t="s">
        <v>3239</v>
      </c>
      <c r="H4408" t="s">
        <v>3436</v>
      </c>
      <c r="I4408">
        <v>125</v>
      </c>
      <c r="J4408" t="s">
        <v>3447</v>
      </c>
      <c r="K4408">
        <v>2026</v>
      </c>
      <c r="L4408" t="s">
        <v>29</v>
      </c>
      <c r="M4408" t="s">
        <v>29</v>
      </c>
      <c r="N4408">
        <v>33.312804999999997</v>
      </c>
      <c r="O4408">
        <v>44.361488000000001</v>
      </c>
      <c r="P4408" t="s">
        <v>3523</v>
      </c>
      <c r="Q4408" s="3">
        <f>Table1[[#This Row],[Capacity (MW)]]*0.395*8760*10^-6</f>
        <v>0.43252499999999999</v>
      </c>
      <c r="R4408" s="3" cm="1">
        <f t="array" ref="R4408">AVERAGE(VLOOKUP(_xlfn.TEXTSPLIT(Table1[[#This Row],[Fuel (no space after comma)]], ","), FuelList_Final_EF!$A$2:$B$65, 2, FALSE))</f>
        <v>53.06</v>
      </c>
      <c r="S4408" s="3">
        <f>Table1[[#This Row],[Generation (TWh)]]*10^9*VLOOKUP(Table1[[#This Row],[Turbine/Engine Technology]],Technology_HR!$A$2:$B$11,2,FALSE)*10^-6</f>
        <v>4762100.25</v>
      </c>
      <c r="T4408" s="5">
        <f>Table1[[#This Row],[Fuel Consumption (mmBtu)]]*Table1[[#This Row],[Emission Factor (kg CO2/ mmBtu)]]*10^3</f>
        <v>252677039265.00003</v>
      </c>
      <c r="U4408" s="3">
        <f>Table1[[#This Row],[Emissions (g CO2)]]/(Table1[[#This Row],[Generation (TWh)]]*10^9)</f>
        <v>584.19060000000002</v>
      </c>
    </row>
    <row r="4409" spans="1:21" x14ac:dyDescent="0.35">
      <c r="A4409" t="s">
        <v>1335</v>
      </c>
      <c r="B4409" t="s">
        <v>3239</v>
      </c>
      <c r="C4409" t="str">
        <f>SUBSTITUTE(Table1[[#This Row],[Fuel]],", ",",")</f>
        <v>fossil gas: natural gas</v>
      </c>
      <c r="D4409" t="s">
        <v>3239</v>
      </c>
      <c r="H4409" t="s">
        <v>3436</v>
      </c>
      <c r="I4409">
        <v>125</v>
      </c>
      <c r="J4409" t="s">
        <v>3447</v>
      </c>
      <c r="K4409">
        <v>2026</v>
      </c>
      <c r="L4409" t="s">
        <v>29</v>
      </c>
      <c r="M4409" t="s">
        <v>29</v>
      </c>
      <c r="N4409">
        <v>33.312804999999997</v>
      </c>
      <c r="O4409">
        <v>44.361488000000001</v>
      </c>
      <c r="P4409" t="s">
        <v>3523</v>
      </c>
      <c r="Q4409" s="3">
        <f>Table1[[#This Row],[Capacity (MW)]]*0.395*8760*10^-6</f>
        <v>0.43252499999999999</v>
      </c>
      <c r="R4409" s="3" cm="1">
        <f t="array" ref="R4409">AVERAGE(VLOOKUP(_xlfn.TEXTSPLIT(Table1[[#This Row],[Fuel (no space after comma)]], ","), FuelList_Final_EF!$A$2:$B$65, 2, FALSE))</f>
        <v>53.06</v>
      </c>
      <c r="S4409" s="3">
        <f>Table1[[#This Row],[Generation (TWh)]]*10^9*VLOOKUP(Table1[[#This Row],[Turbine/Engine Technology]],Technology_HR!$A$2:$B$11,2,FALSE)*10^-6</f>
        <v>4762100.25</v>
      </c>
      <c r="T4409" s="5">
        <f>Table1[[#This Row],[Fuel Consumption (mmBtu)]]*Table1[[#This Row],[Emission Factor (kg CO2/ mmBtu)]]*10^3</f>
        <v>252677039265.00003</v>
      </c>
      <c r="U4409" s="3">
        <f>Table1[[#This Row],[Emissions (g CO2)]]/(Table1[[#This Row],[Generation (TWh)]]*10^9)</f>
        <v>584.19060000000002</v>
      </c>
    </row>
    <row r="4410" spans="1:21" x14ac:dyDescent="0.35">
      <c r="A4410" t="s">
        <v>1335</v>
      </c>
      <c r="B4410" t="s">
        <v>3239</v>
      </c>
      <c r="C4410" t="str">
        <f>SUBSTITUTE(Table1[[#This Row],[Fuel]],", ",",")</f>
        <v>fossil gas: natural gas</v>
      </c>
      <c r="D4410" t="s">
        <v>3239</v>
      </c>
      <c r="H4410" t="s">
        <v>3436</v>
      </c>
      <c r="I4410">
        <v>125</v>
      </c>
      <c r="J4410" t="s">
        <v>3447</v>
      </c>
      <c r="K4410">
        <v>2026</v>
      </c>
      <c r="L4410" t="s">
        <v>29</v>
      </c>
      <c r="M4410" t="s">
        <v>29</v>
      </c>
      <c r="N4410">
        <v>33.312804999999997</v>
      </c>
      <c r="O4410">
        <v>44.361488000000001</v>
      </c>
      <c r="P4410" t="s">
        <v>3523</v>
      </c>
      <c r="Q4410" s="3">
        <f>Table1[[#This Row],[Capacity (MW)]]*0.395*8760*10^-6</f>
        <v>0.43252499999999999</v>
      </c>
      <c r="R4410" s="3" cm="1">
        <f t="array" ref="R4410">AVERAGE(VLOOKUP(_xlfn.TEXTSPLIT(Table1[[#This Row],[Fuel (no space after comma)]], ","), FuelList_Final_EF!$A$2:$B$65, 2, FALSE))</f>
        <v>53.06</v>
      </c>
      <c r="S4410" s="3">
        <f>Table1[[#This Row],[Generation (TWh)]]*10^9*VLOOKUP(Table1[[#This Row],[Turbine/Engine Technology]],Technology_HR!$A$2:$B$11,2,FALSE)*10^-6</f>
        <v>4762100.25</v>
      </c>
      <c r="T4410" s="5">
        <f>Table1[[#This Row],[Fuel Consumption (mmBtu)]]*Table1[[#This Row],[Emission Factor (kg CO2/ mmBtu)]]*10^3</f>
        <v>252677039265.00003</v>
      </c>
      <c r="U4410" s="3">
        <f>Table1[[#This Row],[Emissions (g CO2)]]/(Table1[[#This Row],[Generation (TWh)]]*10^9)</f>
        <v>584.19060000000002</v>
      </c>
    </row>
    <row r="4411" spans="1:21" x14ac:dyDescent="0.35">
      <c r="A4411" t="s">
        <v>1335</v>
      </c>
      <c r="B4411" t="s">
        <v>3239</v>
      </c>
      <c r="C4411" t="str">
        <f>SUBSTITUTE(Table1[[#This Row],[Fuel]],", ",",")</f>
        <v>fossil gas: natural gas</v>
      </c>
      <c r="D4411" t="s">
        <v>3239</v>
      </c>
      <c r="H4411" t="s">
        <v>3436</v>
      </c>
      <c r="I4411">
        <v>125</v>
      </c>
      <c r="J4411" t="s">
        <v>3447</v>
      </c>
      <c r="K4411">
        <v>2026</v>
      </c>
      <c r="L4411" t="s">
        <v>29</v>
      </c>
      <c r="M4411" t="s">
        <v>29</v>
      </c>
      <c r="N4411">
        <v>33.312804999999997</v>
      </c>
      <c r="O4411">
        <v>44.361488000000001</v>
      </c>
      <c r="P4411" t="s">
        <v>3523</v>
      </c>
      <c r="Q4411" s="3">
        <f>Table1[[#This Row],[Capacity (MW)]]*0.395*8760*10^-6</f>
        <v>0.43252499999999999</v>
      </c>
      <c r="R4411" s="3" cm="1">
        <f t="array" ref="R4411">AVERAGE(VLOOKUP(_xlfn.TEXTSPLIT(Table1[[#This Row],[Fuel (no space after comma)]], ","), FuelList_Final_EF!$A$2:$B$65, 2, FALSE))</f>
        <v>53.06</v>
      </c>
      <c r="S4411" s="3">
        <f>Table1[[#This Row],[Generation (TWh)]]*10^9*VLOOKUP(Table1[[#This Row],[Turbine/Engine Technology]],Technology_HR!$A$2:$B$11,2,FALSE)*10^-6</f>
        <v>4762100.25</v>
      </c>
      <c r="T4411" s="5">
        <f>Table1[[#This Row],[Fuel Consumption (mmBtu)]]*Table1[[#This Row],[Emission Factor (kg CO2/ mmBtu)]]*10^3</f>
        <v>252677039265.00003</v>
      </c>
      <c r="U4411" s="3">
        <f>Table1[[#This Row],[Emissions (g CO2)]]/(Table1[[#This Row],[Generation (TWh)]]*10^9)</f>
        <v>584.19060000000002</v>
      </c>
    </row>
    <row r="4412" spans="1:21" x14ac:dyDescent="0.35">
      <c r="A4412" t="s">
        <v>1335</v>
      </c>
      <c r="B4412" t="s">
        <v>3239</v>
      </c>
      <c r="C4412" t="str">
        <f>SUBSTITUTE(Table1[[#This Row],[Fuel]],", ",",")</f>
        <v>fossil gas: natural gas</v>
      </c>
      <c r="D4412" t="s">
        <v>3239</v>
      </c>
      <c r="H4412" t="s">
        <v>3440</v>
      </c>
      <c r="I4412">
        <v>125</v>
      </c>
      <c r="J4412" t="s">
        <v>3447</v>
      </c>
      <c r="K4412">
        <v>2026</v>
      </c>
      <c r="L4412" t="s">
        <v>29</v>
      </c>
      <c r="M4412" t="s">
        <v>29</v>
      </c>
      <c r="N4412">
        <v>33.312804999999997</v>
      </c>
      <c r="O4412">
        <v>44.361488000000001</v>
      </c>
      <c r="P4412" t="s">
        <v>3523</v>
      </c>
      <c r="Q4412" s="3">
        <f>Table1[[#This Row],[Capacity (MW)]]*0.395*8760*10^-6</f>
        <v>0.43252499999999999</v>
      </c>
      <c r="R4412" s="3" cm="1">
        <f t="array" ref="R4412">AVERAGE(VLOOKUP(_xlfn.TEXTSPLIT(Table1[[#This Row],[Fuel (no space after comma)]], ","), FuelList_Final_EF!$A$2:$B$65, 2, FALSE))</f>
        <v>53.06</v>
      </c>
      <c r="S4412" s="3">
        <f>Table1[[#This Row],[Generation (TWh)]]*10^9*VLOOKUP(Table1[[#This Row],[Turbine/Engine Technology]],Technology_HR!$A$2:$B$11,2,FALSE)*10^-6</f>
        <v>4448519.625</v>
      </c>
      <c r="T4412" s="5">
        <f>Table1[[#This Row],[Fuel Consumption (mmBtu)]]*Table1[[#This Row],[Emission Factor (kg CO2/ mmBtu)]]*10^3</f>
        <v>236038451302.5</v>
      </c>
      <c r="U4412" s="3">
        <f>Table1[[#This Row],[Emissions (g CO2)]]/(Table1[[#This Row],[Generation (TWh)]]*10^9)</f>
        <v>545.72209999999995</v>
      </c>
    </row>
    <row r="4413" spans="1:21" x14ac:dyDescent="0.35">
      <c r="A4413" t="s">
        <v>1335</v>
      </c>
      <c r="B4413" t="s">
        <v>3239</v>
      </c>
      <c r="C4413" t="str">
        <f>SUBSTITUTE(Table1[[#This Row],[Fuel]],", ",",")</f>
        <v>fossil gas: natural gas</v>
      </c>
      <c r="D4413" t="s">
        <v>3239</v>
      </c>
      <c r="H4413" t="s">
        <v>3440</v>
      </c>
      <c r="I4413">
        <v>125</v>
      </c>
      <c r="J4413" t="s">
        <v>3447</v>
      </c>
      <c r="K4413">
        <v>2026</v>
      </c>
      <c r="L4413" t="s">
        <v>29</v>
      </c>
      <c r="M4413" t="s">
        <v>29</v>
      </c>
      <c r="N4413">
        <v>33.312804999999997</v>
      </c>
      <c r="O4413">
        <v>44.361488000000001</v>
      </c>
      <c r="P4413" t="s">
        <v>3523</v>
      </c>
      <c r="Q4413" s="3">
        <f>Table1[[#This Row],[Capacity (MW)]]*0.395*8760*10^-6</f>
        <v>0.43252499999999999</v>
      </c>
      <c r="R4413" s="3" cm="1">
        <f t="array" ref="R4413">AVERAGE(VLOOKUP(_xlfn.TEXTSPLIT(Table1[[#This Row],[Fuel (no space after comma)]], ","), FuelList_Final_EF!$A$2:$B$65, 2, FALSE))</f>
        <v>53.06</v>
      </c>
      <c r="S4413" s="3">
        <f>Table1[[#This Row],[Generation (TWh)]]*10^9*VLOOKUP(Table1[[#This Row],[Turbine/Engine Technology]],Technology_HR!$A$2:$B$11,2,FALSE)*10^-6</f>
        <v>4448519.625</v>
      </c>
      <c r="T4413" s="5">
        <f>Table1[[#This Row],[Fuel Consumption (mmBtu)]]*Table1[[#This Row],[Emission Factor (kg CO2/ mmBtu)]]*10^3</f>
        <v>236038451302.5</v>
      </c>
      <c r="U4413" s="3">
        <f>Table1[[#This Row],[Emissions (g CO2)]]/(Table1[[#This Row],[Generation (TWh)]]*10^9)</f>
        <v>545.72209999999995</v>
      </c>
    </row>
    <row r="4414" spans="1:21" x14ac:dyDescent="0.35">
      <c r="A4414" t="s">
        <v>1335</v>
      </c>
      <c r="B4414" t="s">
        <v>3243</v>
      </c>
      <c r="C4414" t="str">
        <f>SUBSTITUTE(Table1[[#This Row],[Fuel]],", ",",")</f>
        <v>fossil gas: natural gas,fossil liquids: fuel oil</v>
      </c>
      <c r="D4414" t="s">
        <v>3239</v>
      </c>
      <c r="E4414" t="s">
        <v>3275</v>
      </c>
      <c r="H4414" t="s">
        <v>3436</v>
      </c>
      <c r="I4414">
        <v>159</v>
      </c>
      <c r="J4414" t="s">
        <v>3449</v>
      </c>
      <c r="K4414" t="s">
        <v>29</v>
      </c>
      <c r="L4414" t="s">
        <v>29</v>
      </c>
      <c r="M4414" t="s">
        <v>29</v>
      </c>
      <c r="N4414">
        <v>35.029766000000002</v>
      </c>
      <c r="O4414">
        <v>43.559170999999999</v>
      </c>
      <c r="P4414" t="s">
        <v>3523</v>
      </c>
      <c r="Q4414" s="3">
        <f>Table1[[#This Row],[Capacity (MW)]]*0.395*8760*10^-6</f>
        <v>0.55017179999999999</v>
      </c>
      <c r="R4414" s="3" cm="1">
        <f t="array" ref="R4414">AVERAGE(VLOOKUP(_xlfn.TEXTSPLIT(Table1[[#This Row],[Fuel (no space after comma)]], ","), FuelList_Final_EF!$A$2:$B$65, 2, FALSE))</f>
        <v>65.583341148886291</v>
      </c>
      <c r="S4414" s="3">
        <f>Table1[[#This Row],[Generation (TWh)]]*10^9*VLOOKUP(Table1[[#This Row],[Turbine/Engine Technology]],Technology_HR!$A$2:$B$11,2,FALSE)*10^-6</f>
        <v>6057391.5180000002</v>
      </c>
      <c r="T4414" s="5">
        <f>Table1[[#This Row],[Fuel Consumption (mmBtu)]]*Table1[[#This Row],[Emission Factor (kg CO2/ mmBtu)]]*10^3</f>
        <v>397263974397.3642</v>
      </c>
      <c r="U4414" s="3">
        <f>Table1[[#This Row],[Emissions (g CO2)]]/(Table1[[#This Row],[Generation (TWh)]]*10^9)</f>
        <v>722.07258604923811</v>
      </c>
    </row>
    <row r="4415" spans="1:21" x14ac:dyDescent="0.35">
      <c r="A4415" t="s">
        <v>1335</v>
      </c>
      <c r="B4415" t="s">
        <v>3243</v>
      </c>
      <c r="C4415" t="str">
        <f>SUBSTITUTE(Table1[[#This Row],[Fuel]],", ",",")</f>
        <v>fossil gas: natural gas,fossil liquids: fuel oil</v>
      </c>
      <c r="D4415" t="s">
        <v>3239</v>
      </c>
      <c r="E4415" t="s">
        <v>3275</v>
      </c>
      <c r="H4415" t="s">
        <v>3436</v>
      </c>
      <c r="I4415">
        <v>159</v>
      </c>
      <c r="J4415" t="s">
        <v>3449</v>
      </c>
      <c r="K4415" t="s">
        <v>29</v>
      </c>
      <c r="L4415" t="s">
        <v>29</v>
      </c>
      <c r="M4415" t="s">
        <v>29</v>
      </c>
      <c r="N4415">
        <v>35.029766000000002</v>
      </c>
      <c r="O4415">
        <v>43.559170999999999</v>
      </c>
      <c r="P4415" t="s">
        <v>3523</v>
      </c>
      <c r="Q4415" s="3">
        <f>Table1[[#This Row],[Capacity (MW)]]*0.395*8760*10^-6</f>
        <v>0.55017179999999999</v>
      </c>
      <c r="R4415" s="3" cm="1">
        <f t="array" ref="R4415">AVERAGE(VLOOKUP(_xlfn.TEXTSPLIT(Table1[[#This Row],[Fuel (no space after comma)]], ","), FuelList_Final_EF!$A$2:$B$65, 2, FALSE))</f>
        <v>65.583341148886291</v>
      </c>
      <c r="S4415" s="3">
        <f>Table1[[#This Row],[Generation (TWh)]]*10^9*VLOOKUP(Table1[[#This Row],[Turbine/Engine Technology]],Technology_HR!$A$2:$B$11,2,FALSE)*10^-6</f>
        <v>6057391.5180000002</v>
      </c>
      <c r="T4415" s="5">
        <f>Table1[[#This Row],[Fuel Consumption (mmBtu)]]*Table1[[#This Row],[Emission Factor (kg CO2/ mmBtu)]]*10^3</f>
        <v>397263974397.3642</v>
      </c>
      <c r="U4415" s="3">
        <f>Table1[[#This Row],[Emissions (g CO2)]]/(Table1[[#This Row],[Generation (TWh)]]*10^9)</f>
        <v>722.07258604923811</v>
      </c>
    </row>
    <row r="4416" spans="1:21" x14ac:dyDescent="0.35">
      <c r="A4416" t="s">
        <v>1335</v>
      </c>
      <c r="B4416" t="s">
        <v>3243</v>
      </c>
      <c r="C4416" t="str">
        <f>SUBSTITUTE(Table1[[#This Row],[Fuel]],", ",",")</f>
        <v>fossil gas: natural gas,fossil liquids: fuel oil</v>
      </c>
      <c r="D4416" t="s">
        <v>3239</v>
      </c>
      <c r="E4416" t="s">
        <v>3275</v>
      </c>
      <c r="H4416" t="s">
        <v>3436</v>
      </c>
      <c r="I4416">
        <v>159</v>
      </c>
      <c r="J4416" t="s">
        <v>3449</v>
      </c>
      <c r="K4416" t="s">
        <v>29</v>
      </c>
      <c r="L4416" t="s">
        <v>29</v>
      </c>
      <c r="M4416" t="s">
        <v>29</v>
      </c>
      <c r="N4416">
        <v>35.029766000000002</v>
      </c>
      <c r="O4416">
        <v>43.559170999999999</v>
      </c>
      <c r="P4416" t="s">
        <v>3523</v>
      </c>
      <c r="Q4416" s="3">
        <f>Table1[[#This Row],[Capacity (MW)]]*0.395*8760*10^-6</f>
        <v>0.55017179999999999</v>
      </c>
      <c r="R4416" s="3" cm="1">
        <f t="array" ref="R4416">AVERAGE(VLOOKUP(_xlfn.TEXTSPLIT(Table1[[#This Row],[Fuel (no space after comma)]], ","), FuelList_Final_EF!$A$2:$B$65, 2, FALSE))</f>
        <v>65.583341148886291</v>
      </c>
      <c r="S4416" s="3">
        <f>Table1[[#This Row],[Generation (TWh)]]*10^9*VLOOKUP(Table1[[#This Row],[Turbine/Engine Technology]],Technology_HR!$A$2:$B$11,2,FALSE)*10^-6</f>
        <v>6057391.5180000002</v>
      </c>
      <c r="T4416" s="5">
        <f>Table1[[#This Row],[Fuel Consumption (mmBtu)]]*Table1[[#This Row],[Emission Factor (kg CO2/ mmBtu)]]*10^3</f>
        <v>397263974397.3642</v>
      </c>
      <c r="U4416" s="3">
        <f>Table1[[#This Row],[Emissions (g CO2)]]/(Table1[[#This Row],[Generation (TWh)]]*10^9)</f>
        <v>722.07258604923811</v>
      </c>
    </row>
    <row r="4417" spans="1:21" x14ac:dyDescent="0.35">
      <c r="A4417" t="s">
        <v>1335</v>
      </c>
      <c r="B4417" t="s">
        <v>3243</v>
      </c>
      <c r="C4417" t="str">
        <f>SUBSTITUTE(Table1[[#This Row],[Fuel]],", ",",")</f>
        <v>fossil gas: natural gas,fossil liquids: fuel oil</v>
      </c>
      <c r="D4417" t="s">
        <v>3239</v>
      </c>
      <c r="E4417" t="s">
        <v>3275</v>
      </c>
      <c r="H4417" t="s">
        <v>3436</v>
      </c>
      <c r="I4417">
        <v>159</v>
      </c>
      <c r="J4417" t="s">
        <v>3449</v>
      </c>
      <c r="K4417" t="s">
        <v>29</v>
      </c>
      <c r="L4417" t="s">
        <v>29</v>
      </c>
      <c r="M4417" t="s">
        <v>29</v>
      </c>
      <c r="N4417">
        <v>35.029766000000002</v>
      </c>
      <c r="O4417">
        <v>43.559170999999999</v>
      </c>
      <c r="P4417" t="s">
        <v>3523</v>
      </c>
      <c r="Q4417" s="3">
        <f>Table1[[#This Row],[Capacity (MW)]]*0.395*8760*10^-6</f>
        <v>0.55017179999999999</v>
      </c>
      <c r="R4417" s="3" cm="1">
        <f t="array" ref="R4417">AVERAGE(VLOOKUP(_xlfn.TEXTSPLIT(Table1[[#This Row],[Fuel (no space after comma)]], ","), FuelList_Final_EF!$A$2:$B$65, 2, FALSE))</f>
        <v>65.583341148886291</v>
      </c>
      <c r="S4417" s="3">
        <f>Table1[[#This Row],[Generation (TWh)]]*10^9*VLOOKUP(Table1[[#This Row],[Turbine/Engine Technology]],Technology_HR!$A$2:$B$11,2,FALSE)*10^-6</f>
        <v>6057391.5180000002</v>
      </c>
      <c r="T4417" s="5">
        <f>Table1[[#This Row],[Fuel Consumption (mmBtu)]]*Table1[[#This Row],[Emission Factor (kg CO2/ mmBtu)]]*10^3</f>
        <v>397263974397.3642</v>
      </c>
      <c r="U4417" s="3">
        <f>Table1[[#This Row],[Emissions (g CO2)]]/(Table1[[#This Row],[Generation (TWh)]]*10^9)</f>
        <v>722.07258604923811</v>
      </c>
    </row>
    <row r="4418" spans="1:21" x14ac:dyDescent="0.35">
      <c r="A4418" t="s">
        <v>1335</v>
      </c>
      <c r="B4418" t="s">
        <v>3239</v>
      </c>
      <c r="C4418" t="str">
        <f>SUBSTITUTE(Table1[[#This Row],[Fuel]],", ",",")</f>
        <v>fossil gas: natural gas</v>
      </c>
      <c r="D4418" t="s">
        <v>3239</v>
      </c>
      <c r="H4418" t="s">
        <v>3436</v>
      </c>
      <c r="I4418">
        <v>169</v>
      </c>
      <c r="J4418" t="s">
        <v>3449</v>
      </c>
      <c r="K4418" t="s">
        <v>29</v>
      </c>
      <c r="L4418" t="s">
        <v>29</v>
      </c>
      <c r="M4418" t="s">
        <v>29</v>
      </c>
      <c r="N4418">
        <v>35.029766000000002</v>
      </c>
      <c r="O4418">
        <v>43.559170999999999</v>
      </c>
      <c r="P4418" t="s">
        <v>3523</v>
      </c>
      <c r="Q4418" s="3">
        <f>Table1[[#This Row],[Capacity (MW)]]*0.395*8760*10^-6</f>
        <v>0.58477380000000001</v>
      </c>
      <c r="R4418" s="3" cm="1">
        <f t="array" ref="R4418">AVERAGE(VLOOKUP(_xlfn.TEXTSPLIT(Table1[[#This Row],[Fuel (no space after comma)]], ","), FuelList_Final_EF!$A$2:$B$65, 2, FALSE))</f>
        <v>53.06</v>
      </c>
      <c r="S4418" s="3">
        <f>Table1[[#This Row],[Generation (TWh)]]*10^9*VLOOKUP(Table1[[#This Row],[Turbine/Engine Technology]],Technology_HR!$A$2:$B$11,2,FALSE)*10^-6</f>
        <v>6438359.5379999997</v>
      </c>
      <c r="T4418" s="5">
        <f>Table1[[#This Row],[Fuel Consumption (mmBtu)]]*Table1[[#This Row],[Emission Factor (kg CO2/ mmBtu)]]*10^3</f>
        <v>341619357086.27997</v>
      </c>
      <c r="U4418" s="3">
        <f>Table1[[#This Row],[Emissions (g CO2)]]/(Table1[[#This Row],[Generation (TWh)]]*10^9)</f>
        <v>584.1905999999999</v>
      </c>
    </row>
    <row r="4419" spans="1:21" x14ac:dyDescent="0.35">
      <c r="A4419" t="s">
        <v>1335</v>
      </c>
      <c r="B4419" t="s">
        <v>3239</v>
      </c>
      <c r="C4419" t="str">
        <f>SUBSTITUTE(Table1[[#This Row],[Fuel]],", ",",")</f>
        <v>fossil gas: natural gas</v>
      </c>
      <c r="D4419" t="s">
        <v>3239</v>
      </c>
      <c r="H4419" t="s">
        <v>3436</v>
      </c>
      <c r="I4419">
        <v>169</v>
      </c>
      <c r="J4419" t="s">
        <v>3449</v>
      </c>
      <c r="K4419" t="s">
        <v>29</v>
      </c>
      <c r="L4419" t="s">
        <v>29</v>
      </c>
      <c r="M4419" t="s">
        <v>29</v>
      </c>
      <c r="N4419">
        <v>35.029766000000002</v>
      </c>
      <c r="O4419">
        <v>43.559170999999999</v>
      </c>
      <c r="P4419" t="s">
        <v>3523</v>
      </c>
      <c r="Q4419" s="3">
        <f>Table1[[#This Row],[Capacity (MW)]]*0.395*8760*10^-6</f>
        <v>0.58477380000000001</v>
      </c>
      <c r="R4419" s="3" cm="1">
        <f t="array" ref="R4419">AVERAGE(VLOOKUP(_xlfn.TEXTSPLIT(Table1[[#This Row],[Fuel (no space after comma)]], ","), FuelList_Final_EF!$A$2:$B$65, 2, FALSE))</f>
        <v>53.06</v>
      </c>
      <c r="S4419" s="3">
        <f>Table1[[#This Row],[Generation (TWh)]]*10^9*VLOOKUP(Table1[[#This Row],[Turbine/Engine Technology]],Technology_HR!$A$2:$B$11,2,FALSE)*10^-6</f>
        <v>6438359.5379999997</v>
      </c>
      <c r="T4419" s="5">
        <f>Table1[[#This Row],[Fuel Consumption (mmBtu)]]*Table1[[#This Row],[Emission Factor (kg CO2/ mmBtu)]]*10^3</f>
        <v>341619357086.27997</v>
      </c>
      <c r="U4419" s="3">
        <f>Table1[[#This Row],[Emissions (g CO2)]]/(Table1[[#This Row],[Generation (TWh)]]*10^9)</f>
        <v>584.1905999999999</v>
      </c>
    </row>
    <row r="4420" spans="1:21" x14ac:dyDescent="0.35">
      <c r="A4420" t="s">
        <v>1335</v>
      </c>
      <c r="B4420" t="s">
        <v>3239</v>
      </c>
      <c r="C4420" t="str">
        <f>SUBSTITUTE(Table1[[#This Row],[Fuel]],", ",",")</f>
        <v>fossil gas: natural gas</v>
      </c>
      <c r="D4420" t="s">
        <v>3239</v>
      </c>
      <c r="H4420" t="s">
        <v>3436</v>
      </c>
      <c r="I4420">
        <v>169</v>
      </c>
      <c r="J4420" t="s">
        <v>3449</v>
      </c>
      <c r="K4420" t="s">
        <v>29</v>
      </c>
      <c r="L4420" t="s">
        <v>29</v>
      </c>
      <c r="M4420" t="s">
        <v>29</v>
      </c>
      <c r="N4420">
        <v>35.029766000000002</v>
      </c>
      <c r="O4420">
        <v>43.559170999999999</v>
      </c>
      <c r="P4420" t="s">
        <v>3523</v>
      </c>
      <c r="Q4420" s="3">
        <f>Table1[[#This Row],[Capacity (MW)]]*0.395*8760*10^-6</f>
        <v>0.58477380000000001</v>
      </c>
      <c r="R4420" s="3" cm="1">
        <f t="array" ref="R4420">AVERAGE(VLOOKUP(_xlfn.TEXTSPLIT(Table1[[#This Row],[Fuel (no space after comma)]], ","), FuelList_Final_EF!$A$2:$B$65, 2, FALSE))</f>
        <v>53.06</v>
      </c>
      <c r="S4420" s="3">
        <f>Table1[[#This Row],[Generation (TWh)]]*10^9*VLOOKUP(Table1[[#This Row],[Turbine/Engine Technology]],Technology_HR!$A$2:$B$11,2,FALSE)*10^-6</f>
        <v>6438359.5379999997</v>
      </c>
      <c r="T4420" s="5">
        <f>Table1[[#This Row],[Fuel Consumption (mmBtu)]]*Table1[[#This Row],[Emission Factor (kg CO2/ mmBtu)]]*10^3</f>
        <v>341619357086.27997</v>
      </c>
      <c r="U4420" s="3">
        <f>Table1[[#This Row],[Emissions (g CO2)]]/(Table1[[#This Row],[Generation (TWh)]]*10^9)</f>
        <v>584.1905999999999</v>
      </c>
    </row>
    <row r="4421" spans="1:21" x14ac:dyDescent="0.35">
      <c r="A4421" t="s">
        <v>1335</v>
      </c>
      <c r="B4421" t="s">
        <v>3239</v>
      </c>
      <c r="C4421" t="str">
        <f>SUBSTITUTE(Table1[[#This Row],[Fuel]],", ",",")</f>
        <v>fossil gas: natural gas</v>
      </c>
      <c r="D4421" t="s">
        <v>3239</v>
      </c>
      <c r="H4421" t="s">
        <v>3436</v>
      </c>
      <c r="I4421">
        <v>169</v>
      </c>
      <c r="J4421" t="s">
        <v>3449</v>
      </c>
      <c r="K4421" t="s">
        <v>29</v>
      </c>
      <c r="L4421" t="s">
        <v>29</v>
      </c>
      <c r="M4421" t="s">
        <v>29</v>
      </c>
      <c r="N4421">
        <v>35.029766000000002</v>
      </c>
      <c r="O4421">
        <v>43.559170999999999</v>
      </c>
      <c r="P4421" t="s">
        <v>3523</v>
      </c>
      <c r="Q4421" s="3">
        <f>Table1[[#This Row],[Capacity (MW)]]*0.395*8760*10^-6</f>
        <v>0.58477380000000001</v>
      </c>
      <c r="R4421" s="3" cm="1">
        <f t="array" ref="R4421">AVERAGE(VLOOKUP(_xlfn.TEXTSPLIT(Table1[[#This Row],[Fuel (no space after comma)]], ","), FuelList_Final_EF!$A$2:$B$65, 2, FALSE))</f>
        <v>53.06</v>
      </c>
      <c r="S4421" s="3">
        <f>Table1[[#This Row],[Generation (TWh)]]*10^9*VLOOKUP(Table1[[#This Row],[Turbine/Engine Technology]],Technology_HR!$A$2:$B$11,2,FALSE)*10^-6</f>
        <v>6438359.5379999997</v>
      </c>
      <c r="T4421" s="5">
        <f>Table1[[#This Row],[Fuel Consumption (mmBtu)]]*Table1[[#This Row],[Emission Factor (kg CO2/ mmBtu)]]*10^3</f>
        <v>341619357086.27997</v>
      </c>
      <c r="U4421" s="3">
        <f>Table1[[#This Row],[Emissions (g CO2)]]/(Table1[[#This Row],[Generation (TWh)]]*10^9)</f>
        <v>584.1905999999999</v>
      </c>
    </row>
    <row r="4422" spans="1:21" x14ac:dyDescent="0.35">
      <c r="A4422" t="s">
        <v>1335</v>
      </c>
      <c r="B4422" t="s">
        <v>3239</v>
      </c>
      <c r="C4422" t="str">
        <f>SUBSTITUTE(Table1[[#This Row],[Fuel]],", ",",")</f>
        <v>fossil gas: natural gas</v>
      </c>
      <c r="D4422" t="s">
        <v>3239</v>
      </c>
      <c r="H4422" t="s">
        <v>3436</v>
      </c>
      <c r="I4422">
        <v>169</v>
      </c>
      <c r="J4422" t="s">
        <v>3449</v>
      </c>
      <c r="K4422" t="s">
        <v>29</v>
      </c>
      <c r="L4422" t="s">
        <v>29</v>
      </c>
      <c r="M4422" t="s">
        <v>29</v>
      </c>
      <c r="N4422">
        <v>35.029766000000002</v>
      </c>
      <c r="O4422">
        <v>43.559170999999999</v>
      </c>
      <c r="P4422" t="s">
        <v>3523</v>
      </c>
      <c r="Q4422" s="3">
        <f>Table1[[#This Row],[Capacity (MW)]]*0.395*8760*10^-6</f>
        <v>0.58477380000000001</v>
      </c>
      <c r="R4422" s="3" cm="1">
        <f t="array" ref="R4422">AVERAGE(VLOOKUP(_xlfn.TEXTSPLIT(Table1[[#This Row],[Fuel (no space after comma)]], ","), FuelList_Final_EF!$A$2:$B$65, 2, FALSE))</f>
        <v>53.06</v>
      </c>
      <c r="S4422" s="3">
        <f>Table1[[#This Row],[Generation (TWh)]]*10^9*VLOOKUP(Table1[[#This Row],[Turbine/Engine Technology]],Technology_HR!$A$2:$B$11,2,FALSE)*10^-6</f>
        <v>6438359.5379999997</v>
      </c>
      <c r="T4422" s="5">
        <f>Table1[[#This Row],[Fuel Consumption (mmBtu)]]*Table1[[#This Row],[Emission Factor (kg CO2/ mmBtu)]]*10^3</f>
        <v>341619357086.27997</v>
      </c>
      <c r="U4422" s="3">
        <f>Table1[[#This Row],[Emissions (g CO2)]]/(Table1[[#This Row],[Generation (TWh)]]*10^9)</f>
        <v>584.1905999999999</v>
      </c>
    </row>
    <row r="4423" spans="1:21" x14ac:dyDescent="0.35">
      <c r="A4423" t="s">
        <v>1335</v>
      </c>
      <c r="B4423" t="s">
        <v>3239</v>
      </c>
      <c r="C4423" t="str">
        <f>SUBSTITUTE(Table1[[#This Row],[Fuel]],", ",",")</f>
        <v>fossil gas: natural gas</v>
      </c>
      <c r="D4423" t="s">
        <v>3239</v>
      </c>
      <c r="H4423" t="s">
        <v>3436</v>
      </c>
      <c r="I4423">
        <v>169</v>
      </c>
      <c r="J4423" t="s">
        <v>3449</v>
      </c>
      <c r="K4423" t="s">
        <v>29</v>
      </c>
      <c r="L4423" t="s">
        <v>29</v>
      </c>
      <c r="M4423" t="s">
        <v>29</v>
      </c>
      <c r="N4423">
        <v>35.029766000000002</v>
      </c>
      <c r="O4423">
        <v>43.559170999999999</v>
      </c>
      <c r="P4423" t="s">
        <v>3523</v>
      </c>
      <c r="Q4423" s="3">
        <f>Table1[[#This Row],[Capacity (MW)]]*0.395*8760*10^-6</f>
        <v>0.58477380000000001</v>
      </c>
      <c r="R4423" s="3" cm="1">
        <f t="array" ref="R4423">AVERAGE(VLOOKUP(_xlfn.TEXTSPLIT(Table1[[#This Row],[Fuel (no space after comma)]], ","), FuelList_Final_EF!$A$2:$B$65, 2, FALSE))</f>
        <v>53.06</v>
      </c>
      <c r="S4423" s="3">
        <f>Table1[[#This Row],[Generation (TWh)]]*10^9*VLOOKUP(Table1[[#This Row],[Turbine/Engine Technology]],Technology_HR!$A$2:$B$11,2,FALSE)*10^-6</f>
        <v>6438359.5379999997</v>
      </c>
      <c r="T4423" s="5">
        <f>Table1[[#This Row],[Fuel Consumption (mmBtu)]]*Table1[[#This Row],[Emission Factor (kg CO2/ mmBtu)]]*10^3</f>
        <v>341619357086.27997</v>
      </c>
      <c r="U4423" s="3">
        <f>Table1[[#This Row],[Emissions (g CO2)]]/(Table1[[#This Row],[Generation (TWh)]]*10^9)</f>
        <v>584.1905999999999</v>
      </c>
    </row>
    <row r="4424" spans="1:21" x14ac:dyDescent="0.35">
      <c r="A4424" t="s">
        <v>1335</v>
      </c>
      <c r="B4424" t="s">
        <v>3275</v>
      </c>
      <c r="C4424" t="str">
        <f>SUBSTITUTE(Table1[[#This Row],[Fuel]],", ",",")</f>
        <v>fossil liquids: fuel oil</v>
      </c>
      <c r="D4424" t="s">
        <v>3275</v>
      </c>
      <c r="H4424" t="s">
        <v>3440</v>
      </c>
      <c r="I4424">
        <v>220</v>
      </c>
      <c r="J4424" t="s">
        <v>3446</v>
      </c>
      <c r="K4424" t="s">
        <v>29</v>
      </c>
      <c r="L4424" t="s">
        <v>29</v>
      </c>
      <c r="M4424" t="s">
        <v>29</v>
      </c>
      <c r="N4424">
        <v>35.037142000000003</v>
      </c>
      <c r="O4424">
        <v>43.558740999999998</v>
      </c>
      <c r="P4424" t="s">
        <v>3523</v>
      </c>
      <c r="Q4424" s="3">
        <f>Table1[[#This Row],[Capacity (MW)]]*0.395*8760*10^-6</f>
        <v>0.76124399999999992</v>
      </c>
      <c r="R4424" s="3" cm="1">
        <f t="array" ref="R4424">AVERAGE(VLOOKUP(_xlfn.TEXTSPLIT(Table1[[#This Row],[Fuel (no space after comma)]], ","), FuelList_Final_EF!$A$2:$B$65, 2, FALSE))</f>
        <v>78.106682297772565</v>
      </c>
      <c r="S4424" s="3">
        <f>Table1[[#This Row],[Generation (TWh)]]*10^9*VLOOKUP(Table1[[#This Row],[Turbine/Engine Technology]],Technology_HR!$A$2:$B$11,2,FALSE)*10^-6</f>
        <v>7829394.5399999991</v>
      </c>
      <c r="T4424" s="5">
        <f>Table1[[#This Row],[Fuel Consumption (mmBtu)]]*Table1[[#This Row],[Emission Factor (kg CO2/ mmBtu)]]*10^3</f>
        <v>611528031919.69519</v>
      </c>
      <c r="U4424" s="3">
        <f>Table1[[#This Row],[Emissions (g CO2)]]/(Table1[[#This Row],[Generation (TWh)]]*10^9)</f>
        <v>803.32722743259103</v>
      </c>
    </row>
    <row r="4425" spans="1:21" x14ac:dyDescent="0.35">
      <c r="A4425" t="s">
        <v>1335</v>
      </c>
      <c r="B4425" t="s">
        <v>3275</v>
      </c>
      <c r="C4425" t="str">
        <f>SUBSTITUTE(Table1[[#This Row],[Fuel]],", ",",")</f>
        <v>fossil liquids: fuel oil</v>
      </c>
      <c r="D4425" t="s">
        <v>3275</v>
      </c>
      <c r="H4425" t="s">
        <v>3440</v>
      </c>
      <c r="I4425">
        <v>220</v>
      </c>
      <c r="J4425" t="s">
        <v>3446</v>
      </c>
      <c r="K4425" t="s">
        <v>29</v>
      </c>
      <c r="L4425" t="s">
        <v>29</v>
      </c>
      <c r="M4425" t="s">
        <v>29</v>
      </c>
      <c r="N4425">
        <v>35.037142000000003</v>
      </c>
      <c r="O4425">
        <v>43.558740999999998</v>
      </c>
      <c r="P4425" t="s">
        <v>3523</v>
      </c>
      <c r="Q4425" s="3">
        <f>Table1[[#This Row],[Capacity (MW)]]*0.395*8760*10^-6</f>
        <v>0.76124399999999992</v>
      </c>
      <c r="R4425" s="3" cm="1">
        <f t="array" ref="R4425">AVERAGE(VLOOKUP(_xlfn.TEXTSPLIT(Table1[[#This Row],[Fuel (no space after comma)]], ","), FuelList_Final_EF!$A$2:$B$65, 2, FALSE))</f>
        <v>78.106682297772565</v>
      </c>
      <c r="S4425" s="3">
        <f>Table1[[#This Row],[Generation (TWh)]]*10^9*VLOOKUP(Table1[[#This Row],[Turbine/Engine Technology]],Technology_HR!$A$2:$B$11,2,FALSE)*10^-6</f>
        <v>7829394.5399999991</v>
      </c>
      <c r="T4425" s="5">
        <f>Table1[[#This Row],[Fuel Consumption (mmBtu)]]*Table1[[#This Row],[Emission Factor (kg CO2/ mmBtu)]]*10^3</f>
        <v>611528031919.69519</v>
      </c>
      <c r="U4425" s="3">
        <f>Table1[[#This Row],[Emissions (g CO2)]]/(Table1[[#This Row],[Generation (TWh)]]*10^9)</f>
        <v>803.32722743259103</v>
      </c>
    </row>
    <row r="4426" spans="1:21" x14ac:dyDescent="0.35">
      <c r="A4426" t="s">
        <v>1335</v>
      </c>
      <c r="B4426" t="s">
        <v>3275</v>
      </c>
      <c r="C4426" t="str">
        <f>SUBSTITUTE(Table1[[#This Row],[Fuel]],", ",",")</f>
        <v>fossil liquids: fuel oil</v>
      </c>
      <c r="D4426" t="s">
        <v>3275</v>
      </c>
      <c r="H4426" t="s">
        <v>3440</v>
      </c>
      <c r="I4426">
        <v>220</v>
      </c>
      <c r="J4426" t="s">
        <v>3446</v>
      </c>
      <c r="K4426" t="s">
        <v>29</v>
      </c>
      <c r="L4426" t="s">
        <v>29</v>
      </c>
      <c r="M4426" t="s">
        <v>29</v>
      </c>
      <c r="N4426">
        <v>35.037142000000003</v>
      </c>
      <c r="O4426">
        <v>43.558740999999998</v>
      </c>
      <c r="P4426" t="s">
        <v>3523</v>
      </c>
      <c r="Q4426" s="3">
        <f>Table1[[#This Row],[Capacity (MW)]]*0.395*8760*10^-6</f>
        <v>0.76124399999999992</v>
      </c>
      <c r="R4426" s="3" cm="1">
        <f t="array" ref="R4426">AVERAGE(VLOOKUP(_xlfn.TEXTSPLIT(Table1[[#This Row],[Fuel (no space after comma)]], ","), FuelList_Final_EF!$A$2:$B$65, 2, FALSE))</f>
        <v>78.106682297772565</v>
      </c>
      <c r="S4426" s="3">
        <f>Table1[[#This Row],[Generation (TWh)]]*10^9*VLOOKUP(Table1[[#This Row],[Turbine/Engine Technology]],Technology_HR!$A$2:$B$11,2,FALSE)*10^-6</f>
        <v>7829394.5399999991</v>
      </c>
      <c r="T4426" s="5">
        <f>Table1[[#This Row],[Fuel Consumption (mmBtu)]]*Table1[[#This Row],[Emission Factor (kg CO2/ mmBtu)]]*10^3</f>
        <v>611528031919.69519</v>
      </c>
      <c r="U4426" s="3">
        <f>Table1[[#This Row],[Emissions (g CO2)]]/(Table1[[#This Row],[Generation (TWh)]]*10^9)</f>
        <v>803.32722743259103</v>
      </c>
    </row>
    <row r="4427" spans="1:21" x14ac:dyDescent="0.35">
      <c r="A4427" t="s">
        <v>1335</v>
      </c>
      <c r="B4427" t="s">
        <v>3275</v>
      </c>
      <c r="C4427" t="str">
        <f>SUBSTITUTE(Table1[[#This Row],[Fuel]],", ",",")</f>
        <v>fossil liquids: fuel oil</v>
      </c>
      <c r="D4427" t="s">
        <v>3275</v>
      </c>
      <c r="H4427" t="s">
        <v>3440</v>
      </c>
      <c r="I4427">
        <v>220</v>
      </c>
      <c r="J4427" t="s">
        <v>3446</v>
      </c>
      <c r="K4427" t="s">
        <v>29</v>
      </c>
      <c r="L4427" t="s">
        <v>29</v>
      </c>
      <c r="M4427" t="s">
        <v>29</v>
      </c>
      <c r="N4427">
        <v>35.037142000000003</v>
      </c>
      <c r="O4427">
        <v>43.558740999999998</v>
      </c>
      <c r="P4427" t="s">
        <v>3523</v>
      </c>
      <c r="Q4427" s="3">
        <f>Table1[[#This Row],[Capacity (MW)]]*0.395*8760*10^-6</f>
        <v>0.76124399999999992</v>
      </c>
      <c r="R4427" s="3" cm="1">
        <f t="array" ref="R4427">AVERAGE(VLOOKUP(_xlfn.TEXTSPLIT(Table1[[#This Row],[Fuel (no space after comma)]], ","), FuelList_Final_EF!$A$2:$B$65, 2, FALSE))</f>
        <v>78.106682297772565</v>
      </c>
      <c r="S4427" s="3">
        <f>Table1[[#This Row],[Generation (TWh)]]*10^9*VLOOKUP(Table1[[#This Row],[Turbine/Engine Technology]],Technology_HR!$A$2:$B$11,2,FALSE)*10^-6</f>
        <v>7829394.5399999991</v>
      </c>
      <c r="T4427" s="5">
        <f>Table1[[#This Row],[Fuel Consumption (mmBtu)]]*Table1[[#This Row],[Emission Factor (kg CO2/ mmBtu)]]*10^3</f>
        <v>611528031919.69519</v>
      </c>
      <c r="U4427" s="3">
        <f>Table1[[#This Row],[Emissions (g CO2)]]/(Table1[[#This Row],[Generation (TWh)]]*10^9)</f>
        <v>803.32722743259103</v>
      </c>
    </row>
    <row r="4428" spans="1:21" x14ac:dyDescent="0.35">
      <c r="A4428" t="s">
        <v>1335</v>
      </c>
      <c r="B4428" t="s">
        <v>3275</v>
      </c>
      <c r="C4428" t="str">
        <f>SUBSTITUTE(Table1[[#This Row],[Fuel]],", ",",")</f>
        <v>fossil liquids: fuel oil</v>
      </c>
      <c r="D4428" t="s">
        <v>3275</v>
      </c>
      <c r="H4428" t="s">
        <v>3440</v>
      </c>
      <c r="I4428">
        <v>220</v>
      </c>
      <c r="J4428" t="s">
        <v>3446</v>
      </c>
      <c r="K4428" t="s">
        <v>29</v>
      </c>
      <c r="L4428" t="s">
        <v>29</v>
      </c>
      <c r="M4428" t="s">
        <v>29</v>
      </c>
      <c r="N4428">
        <v>35.037142000000003</v>
      </c>
      <c r="O4428">
        <v>43.558740999999998</v>
      </c>
      <c r="P4428" t="s">
        <v>3523</v>
      </c>
      <c r="Q4428" s="3">
        <f>Table1[[#This Row],[Capacity (MW)]]*0.395*8760*10^-6</f>
        <v>0.76124399999999992</v>
      </c>
      <c r="R4428" s="3" cm="1">
        <f t="array" ref="R4428">AVERAGE(VLOOKUP(_xlfn.TEXTSPLIT(Table1[[#This Row],[Fuel (no space after comma)]], ","), FuelList_Final_EF!$A$2:$B$65, 2, FALSE))</f>
        <v>78.106682297772565</v>
      </c>
      <c r="S4428" s="3">
        <f>Table1[[#This Row],[Generation (TWh)]]*10^9*VLOOKUP(Table1[[#This Row],[Turbine/Engine Technology]],Technology_HR!$A$2:$B$11,2,FALSE)*10^-6</f>
        <v>7829394.5399999991</v>
      </c>
      <c r="T4428" s="5">
        <f>Table1[[#This Row],[Fuel Consumption (mmBtu)]]*Table1[[#This Row],[Emission Factor (kg CO2/ mmBtu)]]*10^3</f>
        <v>611528031919.69519</v>
      </c>
      <c r="U4428" s="3">
        <f>Table1[[#This Row],[Emissions (g CO2)]]/(Table1[[#This Row],[Generation (TWh)]]*10^9)</f>
        <v>803.32722743259103</v>
      </c>
    </row>
    <row r="4429" spans="1:21" x14ac:dyDescent="0.35">
      <c r="A4429" t="s">
        <v>1335</v>
      </c>
      <c r="B4429" t="s">
        <v>3275</v>
      </c>
      <c r="C4429" t="str">
        <f>SUBSTITUTE(Table1[[#This Row],[Fuel]],", ",",")</f>
        <v>fossil liquids: fuel oil</v>
      </c>
      <c r="D4429" t="s">
        <v>3275</v>
      </c>
      <c r="H4429" t="s">
        <v>3440</v>
      </c>
      <c r="I4429">
        <v>220</v>
      </c>
      <c r="J4429" t="s">
        <v>3446</v>
      </c>
      <c r="K4429" t="s">
        <v>29</v>
      </c>
      <c r="L4429" t="s">
        <v>29</v>
      </c>
      <c r="M4429" t="s">
        <v>29</v>
      </c>
      <c r="N4429">
        <v>35.037142000000003</v>
      </c>
      <c r="O4429">
        <v>43.558740999999998</v>
      </c>
      <c r="P4429" t="s">
        <v>3523</v>
      </c>
      <c r="Q4429" s="3">
        <f>Table1[[#This Row],[Capacity (MW)]]*0.395*8760*10^-6</f>
        <v>0.76124399999999992</v>
      </c>
      <c r="R4429" s="3" cm="1">
        <f t="array" ref="R4429">AVERAGE(VLOOKUP(_xlfn.TEXTSPLIT(Table1[[#This Row],[Fuel (no space after comma)]], ","), FuelList_Final_EF!$A$2:$B$65, 2, FALSE))</f>
        <v>78.106682297772565</v>
      </c>
      <c r="S4429" s="3">
        <f>Table1[[#This Row],[Generation (TWh)]]*10^9*VLOOKUP(Table1[[#This Row],[Turbine/Engine Technology]],Technology_HR!$A$2:$B$11,2,FALSE)*10^-6</f>
        <v>7829394.5399999991</v>
      </c>
      <c r="T4429" s="5">
        <f>Table1[[#This Row],[Fuel Consumption (mmBtu)]]*Table1[[#This Row],[Emission Factor (kg CO2/ mmBtu)]]*10^3</f>
        <v>611528031919.69519</v>
      </c>
      <c r="U4429" s="3">
        <f>Table1[[#This Row],[Emissions (g CO2)]]/(Table1[[#This Row],[Generation (TWh)]]*10^9)</f>
        <v>803.32722743259103</v>
      </c>
    </row>
    <row r="4430" spans="1:21" x14ac:dyDescent="0.35">
      <c r="A4430" t="s">
        <v>1339</v>
      </c>
      <c r="B4430" t="s">
        <v>3239</v>
      </c>
      <c r="C4430" t="str">
        <f>SUBSTITUTE(Table1[[#This Row],[Fuel]],", ",",")</f>
        <v>fossil gas: natural gas</v>
      </c>
      <c r="D4430" t="s">
        <v>3239</v>
      </c>
      <c r="H4430" t="s">
        <v>59</v>
      </c>
      <c r="I4430">
        <v>250</v>
      </c>
      <c r="J4430" t="s">
        <v>3447</v>
      </c>
      <c r="K4430" t="s">
        <v>29</v>
      </c>
      <c r="L4430" t="s">
        <v>29</v>
      </c>
      <c r="M4430" t="s">
        <v>29</v>
      </c>
      <c r="N4430">
        <v>30.2331</v>
      </c>
      <c r="O4430">
        <v>47.768700000000003</v>
      </c>
      <c r="P4430" t="s">
        <v>3523</v>
      </c>
      <c r="Q4430" s="3">
        <f>Table1[[#This Row],[Capacity (MW)]]*0.395*8760*10^-6</f>
        <v>0.86504999999999999</v>
      </c>
      <c r="R4430" s="3" cm="1">
        <f t="array" ref="R4430">AVERAGE(VLOOKUP(_xlfn.TEXTSPLIT(Table1[[#This Row],[Fuel (no space after comma)]], ","), FuelList_Final_EF!$A$2:$B$65, 2, FALSE))</f>
        <v>53.06</v>
      </c>
      <c r="S4430" s="3">
        <f>Table1[[#This Row],[Generation (TWh)]]*10^9*VLOOKUP(Table1[[#This Row],[Turbine/Engine Technology]],Technology_HR!$A$2:$B$11,2,FALSE)*10^-6</f>
        <v>7176022.2749999994</v>
      </c>
      <c r="T4430" s="5">
        <f>Table1[[#This Row],[Fuel Consumption (mmBtu)]]*Table1[[#This Row],[Emission Factor (kg CO2/ mmBtu)]]*10^3</f>
        <v>380759741911.5</v>
      </c>
      <c r="U4430" s="3">
        <f>Table1[[#This Row],[Emissions (g CO2)]]/(Table1[[#This Row],[Generation (TWh)]]*10^9)</f>
        <v>440.15922999999998</v>
      </c>
    </row>
    <row r="4431" spans="1:21" x14ac:dyDescent="0.35">
      <c r="A4431" t="s">
        <v>1340</v>
      </c>
      <c r="B4431" t="s">
        <v>3239</v>
      </c>
      <c r="C4431" t="str">
        <f>SUBSTITUTE(Table1[[#This Row],[Fuel]],", ",",")</f>
        <v>fossil gas: natural gas</v>
      </c>
      <c r="D4431" t="s">
        <v>3239</v>
      </c>
      <c r="H4431" t="s">
        <v>3438</v>
      </c>
      <c r="I4431">
        <v>257</v>
      </c>
      <c r="J4431" t="s">
        <v>3446</v>
      </c>
      <c r="K4431">
        <v>2023</v>
      </c>
      <c r="L4431" t="s">
        <v>29</v>
      </c>
      <c r="M4431" t="s">
        <v>29</v>
      </c>
      <c r="N4431">
        <v>30.2331</v>
      </c>
      <c r="O4431">
        <v>47.768700000000003</v>
      </c>
      <c r="P4431" t="s">
        <v>3523</v>
      </c>
      <c r="Q4431" s="3">
        <f>Table1[[#This Row],[Capacity (MW)]]*0.395*8760*10^-6</f>
        <v>0.88927139999999993</v>
      </c>
      <c r="R4431" s="3" cm="1">
        <f t="array" ref="R4431">AVERAGE(VLOOKUP(_xlfn.TEXTSPLIT(Table1[[#This Row],[Fuel (no space after comma)]], ","), FuelList_Final_EF!$A$2:$B$65, 2, FALSE))</f>
        <v>53.06</v>
      </c>
      <c r="S4431" s="3">
        <f>Table1[[#This Row],[Generation (TWh)]]*10^9*VLOOKUP(Table1[[#This Row],[Turbine/Engine Technology]],Technology_HR!$A$2:$B$11,2,FALSE)*10^-6</f>
        <v>6713109.7985999985</v>
      </c>
      <c r="T4431" s="5">
        <f>Table1[[#This Row],[Fuel Consumption (mmBtu)]]*Table1[[#This Row],[Emission Factor (kg CO2/ mmBtu)]]*10^3</f>
        <v>356197605913.71594</v>
      </c>
      <c r="U4431" s="3">
        <f>Table1[[#This Row],[Emissions (g CO2)]]/(Table1[[#This Row],[Generation (TWh)]]*10^9)</f>
        <v>400.54993999999999</v>
      </c>
    </row>
    <row r="4432" spans="1:21" x14ac:dyDescent="0.35">
      <c r="A4432" t="s">
        <v>1340</v>
      </c>
      <c r="B4432" t="s">
        <v>3239</v>
      </c>
      <c r="C4432" t="str">
        <f>SUBSTITUTE(Table1[[#This Row],[Fuel]],", ",",")</f>
        <v>fossil gas: natural gas</v>
      </c>
      <c r="D4432" t="s">
        <v>3239</v>
      </c>
      <c r="H4432" t="s">
        <v>3436</v>
      </c>
      <c r="I4432">
        <v>257</v>
      </c>
      <c r="J4432" t="s">
        <v>3446</v>
      </c>
      <c r="K4432">
        <v>2022</v>
      </c>
      <c r="L4432" t="s">
        <v>29</v>
      </c>
      <c r="M4432" t="s">
        <v>29</v>
      </c>
      <c r="N4432">
        <v>35.591363000000001</v>
      </c>
      <c r="O4432">
        <v>45.139346000000003</v>
      </c>
      <c r="P4432" t="s">
        <v>3523</v>
      </c>
      <c r="Q4432" s="3">
        <f>Table1[[#This Row],[Capacity (MW)]]*0.395*8760*10^-6</f>
        <v>0.88927139999999993</v>
      </c>
      <c r="R4432" s="3" cm="1">
        <f t="array" ref="R4432">AVERAGE(VLOOKUP(_xlfn.TEXTSPLIT(Table1[[#This Row],[Fuel (no space after comma)]], ","), FuelList_Final_EF!$A$2:$B$65, 2, FALSE))</f>
        <v>53.06</v>
      </c>
      <c r="S4432" s="3">
        <f>Table1[[#This Row],[Generation (TWh)]]*10^9*VLOOKUP(Table1[[#This Row],[Turbine/Engine Technology]],Technology_HR!$A$2:$B$11,2,FALSE)*10^-6</f>
        <v>9790878.1139999982</v>
      </c>
      <c r="T4432" s="5">
        <f>Table1[[#This Row],[Fuel Consumption (mmBtu)]]*Table1[[#This Row],[Emission Factor (kg CO2/ mmBtu)]]*10^3</f>
        <v>519503992728.8399</v>
      </c>
      <c r="U4432" s="3">
        <f>Table1[[#This Row],[Emissions (g CO2)]]/(Table1[[#This Row],[Generation (TWh)]]*10^9)</f>
        <v>584.19060000000002</v>
      </c>
    </row>
    <row r="4433" spans="1:21" x14ac:dyDescent="0.35">
      <c r="A4433" t="s">
        <v>1340</v>
      </c>
      <c r="B4433" t="s">
        <v>3239</v>
      </c>
      <c r="C4433" t="str">
        <f>SUBSTITUTE(Table1[[#This Row],[Fuel]],", ",",")</f>
        <v>fossil gas: natural gas</v>
      </c>
      <c r="D4433" t="s">
        <v>3239</v>
      </c>
      <c r="H4433" t="s">
        <v>3436</v>
      </c>
      <c r="I4433">
        <v>257</v>
      </c>
      <c r="J4433" t="s">
        <v>3446</v>
      </c>
      <c r="K4433">
        <v>2022</v>
      </c>
      <c r="L4433" t="s">
        <v>29</v>
      </c>
      <c r="M4433" t="s">
        <v>29</v>
      </c>
      <c r="N4433">
        <v>35.591363000000001</v>
      </c>
      <c r="O4433">
        <v>45.139346000000003</v>
      </c>
      <c r="P4433" t="s">
        <v>3523</v>
      </c>
      <c r="Q4433" s="3">
        <f>Table1[[#This Row],[Capacity (MW)]]*0.395*8760*10^-6</f>
        <v>0.88927139999999993</v>
      </c>
      <c r="R4433" s="3" cm="1">
        <f t="array" ref="R4433">AVERAGE(VLOOKUP(_xlfn.TEXTSPLIT(Table1[[#This Row],[Fuel (no space after comma)]], ","), FuelList_Final_EF!$A$2:$B$65, 2, FALSE))</f>
        <v>53.06</v>
      </c>
      <c r="S4433" s="3">
        <f>Table1[[#This Row],[Generation (TWh)]]*10^9*VLOOKUP(Table1[[#This Row],[Turbine/Engine Technology]],Technology_HR!$A$2:$B$11,2,FALSE)*10^-6</f>
        <v>9790878.1139999982</v>
      </c>
      <c r="T4433" s="5">
        <f>Table1[[#This Row],[Fuel Consumption (mmBtu)]]*Table1[[#This Row],[Emission Factor (kg CO2/ mmBtu)]]*10^3</f>
        <v>519503992728.8399</v>
      </c>
      <c r="U4433" s="3">
        <f>Table1[[#This Row],[Emissions (g CO2)]]/(Table1[[#This Row],[Generation (TWh)]]*10^9)</f>
        <v>584.19060000000002</v>
      </c>
    </row>
    <row r="4434" spans="1:21" x14ac:dyDescent="0.35">
      <c r="A4434" t="s">
        <v>1341</v>
      </c>
      <c r="B4434" t="s">
        <v>3243</v>
      </c>
      <c r="C4434" t="str">
        <f>SUBSTITUTE(Table1[[#This Row],[Fuel]],", ",",")</f>
        <v>fossil gas: natural gas,fossil liquids: fuel oil</v>
      </c>
      <c r="D4434" t="s">
        <v>3239</v>
      </c>
      <c r="E4434" t="s">
        <v>3275</v>
      </c>
      <c r="H4434" t="s">
        <v>3436</v>
      </c>
      <c r="I4434">
        <v>125</v>
      </c>
      <c r="J4434" t="s">
        <v>3446</v>
      </c>
      <c r="K4434">
        <v>2016</v>
      </c>
      <c r="L4434" t="s">
        <v>29</v>
      </c>
      <c r="M4434" t="s">
        <v>29</v>
      </c>
      <c r="N4434">
        <v>35.668729800000001</v>
      </c>
      <c r="O4434">
        <v>45.002563199999997</v>
      </c>
      <c r="P4434" t="s">
        <v>3523</v>
      </c>
      <c r="Q4434" s="3">
        <f>Table1[[#This Row],[Capacity (MW)]]*0.395*8760*10^-6</f>
        <v>0.43252499999999999</v>
      </c>
      <c r="R4434" s="3" cm="1">
        <f t="array" ref="R4434">AVERAGE(VLOOKUP(_xlfn.TEXTSPLIT(Table1[[#This Row],[Fuel (no space after comma)]], ","), FuelList_Final_EF!$A$2:$B$65, 2, FALSE))</f>
        <v>65.583341148886291</v>
      </c>
      <c r="S4434" s="3">
        <f>Table1[[#This Row],[Generation (TWh)]]*10^9*VLOOKUP(Table1[[#This Row],[Turbine/Engine Technology]],Technology_HR!$A$2:$B$11,2,FALSE)*10^-6</f>
        <v>4762100.25</v>
      </c>
      <c r="T4434" s="5">
        <f>Table1[[#This Row],[Fuel Consumption (mmBtu)]]*Table1[[#This Row],[Emission Factor (kg CO2/ mmBtu)]]*10^3</f>
        <v>312314445280.94666</v>
      </c>
      <c r="U4434" s="3">
        <f>Table1[[#This Row],[Emissions (g CO2)]]/(Table1[[#This Row],[Generation (TWh)]]*10^9)</f>
        <v>722.072586049238</v>
      </c>
    </row>
    <row r="4435" spans="1:21" x14ac:dyDescent="0.35">
      <c r="A4435" t="s">
        <v>1341</v>
      </c>
      <c r="B4435" t="s">
        <v>3243</v>
      </c>
      <c r="C4435" t="str">
        <f>SUBSTITUTE(Table1[[#This Row],[Fuel]],", ",",")</f>
        <v>fossil gas: natural gas,fossil liquids: fuel oil</v>
      </c>
      <c r="D4435" t="s">
        <v>3239</v>
      </c>
      <c r="E4435" t="s">
        <v>3275</v>
      </c>
      <c r="H4435" t="s">
        <v>3436</v>
      </c>
      <c r="I4435">
        <v>125</v>
      </c>
      <c r="J4435" t="s">
        <v>3446</v>
      </c>
      <c r="K4435">
        <v>2016</v>
      </c>
      <c r="L4435" t="s">
        <v>29</v>
      </c>
      <c r="M4435" t="s">
        <v>29</v>
      </c>
      <c r="N4435">
        <v>35.668729800000001</v>
      </c>
      <c r="O4435">
        <v>45.002563199999997</v>
      </c>
      <c r="P4435" t="s">
        <v>3523</v>
      </c>
      <c r="Q4435" s="3">
        <f>Table1[[#This Row],[Capacity (MW)]]*0.395*8760*10^-6</f>
        <v>0.43252499999999999</v>
      </c>
      <c r="R4435" s="3" cm="1">
        <f t="array" ref="R4435">AVERAGE(VLOOKUP(_xlfn.TEXTSPLIT(Table1[[#This Row],[Fuel (no space after comma)]], ","), FuelList_Final_EF!$A$2:$B$65, 2, FALSE))</f>
        <v>65.583341148886291</v>
      </c>
      <c r="S4435" s="3">
        <f>Table1[[#This Row],[Generation (TWh)]]*10^9*VLOOKUP(Table1[[#This Row],[Turbine/Engine Technology]],Technology_HR!$A$2:$B$11,2,FALSE)*10^-6</f>
        <v>4762100.25</v>
      </c>
      <c r="T4435" s="5">
        <f>Table1[[#This Row],[Fuel Consumption (mmBtu)]]*Table1[[#This Row],[Emission Factor (kg CO2/ mmBtu)]]*10^3</f>
        <v>312314445280.94666</v>
      </c>
      <c r="U4435" s="3">
        <f>Table1[[#This Row],[Emissions (g CO2)]]/(Table1[[#This Row],[Generation (TWh)]]*10^9)</f>
        <v>722.072586049238</v>
      </c>
    </row>
    <row r="4436" spans="1:21" x14ac:dyDescent="0.35">
      <c r="A4436" t="s">
        <v>1341</v>
      </c>
      <c r="B4436" t="s">
        <v>3243</v>
      </c>
      <c r="C4436" t="str">
        <f>SUBSTITUTE(Table1[[#This Row],[Fuel]],", ",",")</f>
        <v>fossil gas: natural gas,fossil liquids: fuel oil</v>
      </c>
      <c r="D4436" t="s">
        <v>3239</v>
      </c>
      <c r="E4436" t="s">
        <v>3275</v>
      </c>
      <c r="H4436" t="s">
        <v>3436</v>
      </c>
      <c r="I4436">
        <v>125</v>
      </c>
      <c r="J4436" t="s">
        <v>3446</v>
      </c>
      <c r="K4436">
        <v>2016</v>
      </c>
      <c r="L4436" t="s">
        <v>29</v>
      </c>
      <c r="M4436" t="s">
        <v>29</v>
      </c>
      <c r="N4436">
        <v>35.668729800000001</v>
      </c>
      <c r="O4436">
        <v>45.002563199999997</v>
      </c>
      <c r="P4436" t="s">
        <v>3523</v>
      </c>
      <c r="Q4436" s="3">
        <f>Table1[[#This Row],[Capacity (MW)]]*0.395*8760*10^-6</f>
        <v>0.43252499999999999</v>
      </c>
      <c r="R4436" s="3" cm="1">
        <f t="array" ref="R4436">AVERAGE(VLOOKUP(_xlfn.TEXTSPLIT(Table1[[#This Row],[Fuel (no space after comma)]], ","), FuelList_Final_EF!$A$2:$B$65, 2, FALSE))</f>
        <v>65.583341148886291</v>
      </c>
      <c r="S4436" s="3">
        <f>Table1[[#This Row],[Generation (TWh)]]*10^9*VLOOKUP(Table1[[#This Row],[Turbine/Engine Technology]],Technology_HR!$A$2:$B$11,2,FALSE)*10^-6</f>
        <v>4762100.25</v>
      </c>
      <c r="T4436" s="5">
        <f>Table1[[#This Row],[Fuel Consumption (mmBtu)]]*Table1[[#This Row],[Emission Factor (kg CO2/ mmBtu)]]*10^3</f>
        <v>312314445280.94666</v>
      </c>
      <c r="U4436" s="3">
        <f>Table1[[#This Row],[Emissions (g CO2)]]/(Table1[[#This Row],[Generation (TWh)]]*10^9)</f>
        <v>722.072586049238</v>
      </c>
    </row>
    <row r="4437" spans="1:21" x14ac:dyDescent="0.35">
      <c r="A4437" t="s">
        <v>1341</v>
      </c>
      <c r="B4437" t="s">
        <v>3243</v>
      </c>
      <c r="C4437" t="str">
        <f>SUBSTITUTE(Table1[[#This Row],[Fuel]],", ",",")</f>
        <v>fossil gas: natural gas,fossil liquids: fuel oil</v>
      </c>
      <c r="D4437" t="s">
        <v>3239</v>
      </c>
      <c r="E4437" t="s">
        <v>3275</v>
      </c>
      <c r="H4437" t="s">
        <v>3436</v>
      </c>
      <c r="I4437">
        <v>125</v>
      </c>
      <c r="J4437" t="s">
        <v>3446</v>
      </c>
      <c r="K4437">
        <v>2016</v>
      </c>
      <c r="L4437" t="s">
        <v>29</v>
      </c>
      <c r="M4437" t="s">
        <v>29</v>
      </c>
      <c r="N4437">
        <v>35.668729800000001</v>
      </c>
      <c r="O4437">
        <v>45.002563199999997</v>
      </c>
      <c r="P4437" t="s">
        <v>3523</v>
      </c>
      <c r="Q4437" s="3">
        <f>Table1[[#This Row],[Capacity (MW)]]*0.395*8760*10^-6</f>
        <v>0.43252499999999999</v>
      </c>
      <c r="R4437" s="3" cm="1">
        <f t="array" ref="R4437">AVERAGE(VLOOKUP(_xlfn.TEXTSPLIT(Table1[[#This Row],[Fuel (no space after comma)]], ","), FuelList_Final_EF!$A$2:$B$65, 2, FALSE))</f>
        <v>65.583341148886291</v>
      </c>
      <c r="S4437" s="3">
        <f>Table1[[#This Row],[Generation (TWh)]]*10^9*VLOOKUP(Table1[[#This Row],[Turbine/Engine Technology]],Technology_HR!$A$2:$B$11,2,FALSE)*10^-6</f>
        <v>4762100.25</v>
      </c>
      <c r="T4437" s="5">
        <f>Table1[[#This Row],[Fuel Consumption (mmBtu)]]*Table1[[#This Row],[Emission Factor (kg CO2/ mmBtu)]]*10^3</f>
        <v>312314445280.94666</v>
      </c>
      <c r="U4437" s="3">
        <f>Table1[[#This Row],[Emissions (g CO2)]]/(Table1[[#This Row],[Generation (TWh)]]*10^9)</f>
        <v>722.072586049238</v>
      </c>
    </row>
    <row r="4438" spans="1:21" x14ac:dyDescent="0.35">
      <c r="A4438" t="s">
        <v>1341</v>
      </c>
      <c r="B4438" t="s">
        <v>3249</v>
      </c>
      <c r="C4438" t="str">
        <f>SUBSTITUTE(Table1[[#This Row],[Fuel]],", ",",")</f>
        <v>fossil gas: waste heat from natural gas</v>
      </c>
      <c r="D4438" t="s">
        <v>3249</v>
      </c>
      <c r="H4438" t="s">
        <v>3440</v>
      </c>
      <c r="I4438">
        <v>250</v>
      </c>
      <c r="J4438" t="s">
        <v>3446</v>
      </c>
      <c r="K4438">
        <v>2022</v>
      </c>
      <c r="L4438" t="s">
        <v>29</v>
      </c>
      <c r="M4438" t="s">
        <v>29</v>
      </c>
      <c r="N4438">
        <v>35.668729800000001</v>
      </c>
      <c r="O4438">
        <v>45.002563199999997</v>
      </c>
      <c r="P4438" t="s">
        <v>3523</v>
      </c>
      <c r="Q4438" s="3">
        <f>Table1[[#This Row],[Capacity (MW)]]*0.395*8760*10^-6</f>
        <v>0.86504999999999999</v>
      </c>
      <c r="R4438" s="3" cm="1">
        <f t="array" ref="R4438">AVERAGE(VLOOKUP(_xlfn.TEXTSPLIT(Table1[[#This Row],[Fuel (no space after comma)]], ","), FuelList_Final_EF!$A$2:$B$65, 2, FALSE))</f>
        <v>66.33</v>
      </c>
      <c r="S4438" s="3">
        <f>Table1[[#This Row],[Generation (TWh)]]*10^9*VLOOKUP(Table1[[#This Row],[Turbine/Engine Technology]],Technology_HR!$A$2:$B$11,2,FALSE)*10^-6</f>
        <v>8897039.25</v>
      </c>
      <c r="T4438" s="5">
        <f>Table1[[#This Row],[Fuel Consumption (mmBtu)]]*Table1[[#This Row],[Emission Factor (kg CO2/ mmBtu)]]*10^3</f>
        <v>590140613452.5</v>
      </c>
      <c r="U4438" s="3">
        <f>Table1[[#This Row],[Emissions (g CO2)]]/(Table1[[#This Row],[Generation (TWh)]]*10^9)</f>
        <v>682.20405000000005</v>
      </c>
    </row>
    <row r="4439" spans="1:21" x14ac:dyDescent="0.35">
      <c r="A4439" t="s">
        <v>1342</v>
      </c>
      <c r="B4439" t="s">
        <v>3240</v>
      </c>
      <c r="C4439" t="str">
        <f>SUBSTITUTE(Table1[[#This Row],[Fuel]],", ",",")</f>
        <v>fossil gas: natural gas,fossil liquids: diesel</v>
      </c>
      <c r="D4439" t="s">
        <v>3239</v>
      </c>
      <c r="E4439" t="s">
        <v>3258</v>
      </c>
      <c r="H4439" t="s">
        <v>3438</v>
      </c>
      <c r="I4439">
        <v>750</v>
      </c>
      <c r="J4439" t="s">
        <v>3446</v>
      </c>
      <c r="K4439">
        <v>2017</v>
      </c>
      <c r="L4439" t="s">
        <v>29</v>
      </c>
      <c r="M4439" t="s">
        <v>29</v>
      </c>
      <c r="N4439">
        <v>33.166744000000001</v>
      </c>
      <c r="O4439">
        <v>44.662947000000003</v>
      </c>
      <c r="P4439" t="s">
        <v>3523</v>
      </c>
      <c r="Q4439" s="3">
        <f>Table1[[#This Row],[Capacity (MW)]]*0.395*8760*10^-6</f>
        <v>2.5951499999999998</v>
      </c>
      <c r="R4439" s="3" cm="1">
        <f t="array" ref="R4439">AVERAGE(VLOOKUP(_xlfn.TEXTSPLIT(Table1[[#This Row],[Fuel (no space after comma)]], ","), FuelList_Final_EF!$A$2:$B$65, 2, FALSE))</f>
        <v>65.583341148886291</v>
      </c>
      <c r="S4439" s="3">
        <f>Table1[[#This Row],[Generation (TWh)]]*10^9*VLOOKUP(Table1[[#This Row],[Turbine/Engine Technology]],Technology_HR!$A$2:$B$11,2,FALSE)*10^-6</f>
        <v>19590787.349999998</v>
      </c>
      <c r="T4439" s="5">
        <f>Table1[[#This Row],[Fuel Consumption (mmBtu)]]*Table1[[#This Row],[Emission Factor (kg CO2/ mmBtu)]]*10^3</f>
        <v>1284829290150.3357</v>
      </c>
      <c r="U4439" s="3">
        <f>Table1[[#This Row],[Emissions (g CO2)]]/(Table1[[#This Row],[Generation (TWh)]]*10^9)</f>
        <v>495.08864233294247</v>
      </c>
    </row>
    <row r="4440" spans="1:21" x14ac:dyDescent="0.35">
      <c r="A4440" t="s">
        <v>1342</v>
      </c>
      <c r="B4440" t="s">
        <v>3240</v>
      </c>
      <c r="C4440" t="str">
        <f>SUBSTITUTE(Table1[[#This Row],[Fuel]],", ",",")</f>
        <v>fossil gas: natural gas,fossil liquids: diesel</v>
      </c>
      <c r="D4440" t="s">
        <v>3239</v>
      </c>
      <c r="E4440" t="s">
        <v>3258</v>
      </c>
      <c r="H4440" t="s">
        <v>3438</v>
      </c>
      <c r="I4440">
        <v>750</v>
      </c>
      <c r="J4440" t="s">
        <v>3446</v>
      </c>
      <c r="K4440">
        <v>2017</v>
      </c>
      <c r="L4440" t="s">
        <v>29</v>
      </c>
      <c r="M4440" t="s">
        <v>29</v>
      </c>
      <c r="N4440">
        <v>33.166744000000001</v>
      </c>
      <c r="O4440">
        <v>44.662947000000003</v>
      </c>
      <c r="P4440" t="s">
        <v>3523</v>
      </c>
      <c r="Q4440" s="3">
        <f>Table1[[#This Row],[Capacity (MW)]]*0.395*8760*10^-6</f>
        <v>2.5951499999999998</v>
      </c>
      <c r="R4440" s="3" cm="1">
        <f t="array" ref="R4440">AVERAGE(VLOOKUP(_xlfn.TEXTSPLIT(Table1[[#This Row],[Fuel (no space after comma)]], ","), FuelList_Final_EF!$A$2:$B$65, 2, FALSE))</f>
        <v>65.583341148886291</v>
      </c>
      <c r="S4440" s="3">
        <f>Table1[[#This Row],[Generation (TWh)]]*10^9*VLOOKUP(Table1[[#This Row],[Turbine/Engine Technology]],Technology_HR!$A$2:$B$11,2,FALSE)*10^-6</f>
        <v>19590787.349999998</v>
      </c>
      <c r="T4440" s="5">
        <f>Table1[[#This Row],[Fuel Consumption (mmBtu)]]*Table1[[#This Row],[Emission Factor (kg CO2/ mmBtu)]]*10^3</f>
        <v>1284829290150.3357</v>
      </c>
      <c r="U4440" s="3">
        <f>Table1[[#This Row],[Emissions (g CO2)]]/(Table1[[#This Row],[Generation (TWh)]]*10^9)</f>
        <v>495.08864233294247</v>
      </c>
    </row>
    <row r="4441" spans="1:21" x14ac:dyDescent="0.35">
      <c r="A4441" t="s">
        <v>1342</v>
      </c>
      <c r="B4441" t="s">
        <v>3240</v>
      </c>
      <c r="C4441" t="str">
        <f>SUBSTITUTE(Table1[[#This Row],[Fuel]],", ",",")</f>
        <v>fossil gas: natural gas,fossil liquids: diesel</v>
      </c>
      <c r="D4441" t="s">
        <v>3239</v>
      </c>
      <c r="E4441" t="s">
        <v>3258</v>
      </c>
      <c r="H4441" t="s">
        <v>3438</v>
      </c>
      <c r="I4441">
        <v>750</v>
      </c>
      <c r="J4441" t="s">
        <v>3446</v>
      </c>
      <c r="K4441">
        <v>2020</v>
      </c>
      <c r="L4441" t="s">
        <v>29</v>
      </c>
      <c r="M4441" t="s">
        <v>29</v>
      </c>
      <c r="N4441">
        <v>33.166744000000001</v>
      </c>
      <c r="O4441">
        <v>44.662947000000003</v>
      </c>
      <c r="P4441" t="s">
        <v>3523</v>
      </c>
      <c r="Q4441" s="3">
        <f>Table1[[#This Row],[Capacity (MW)]]*0.395*8760*10^-6</f>
        <v>2.5951499999999998</v>
      </c>
      <c r="R4441" s="3" cm="1">
        <f t="array" ref="R4441">AVERAGE(VLOOKUP(_xlfn.TEXTSPLIT(Table1[[#This Row],[Fuel (no space after comma)]], ","), FuelList_Final_EF!$A$2:$B$65, 2, FALSE))</f>
        <v>65.583341148886291</v>
      </c>
      <c r="S4441" s="3">
        <f>Table1[[#This Row],[Generation (TWh)]]*10^9*VLOOKUP(Table1[[#This Row],[Turbine/Engine Technology]],Technology_HR!$A$2:$B$11,2,FALSE)*10^-6</f>
        <v>19590787.349999998</v>
      </c>
      <c r="T4441" s="5">
        <f>Table1[[#This Row],[Fuel Consumption (mmBtu)]]*Table1[[#This Row],[Emission Factor (kg CO2/ mmBtu)]]*10^3</f>
        <v>1284829290150.3357</v>
      </c>
      <c r="U4441" s="3">
        <f>Table1[[#This Row],[Emissions (g CO2)]]/(Table1[[#This Row],[Generation (TWh)]]*10^9)</f>
        <v>495.08864233294247</v>
      </c>
    </row>
    <row r="4442" spans="1:21" x14ac:dyDescent="0.35">
      <c r="A4442" t="s">
        <v>1342</v>
      </c>
      <c r="B4442" t="s">
        <v>3240</v>
      </c>
      <c r="C4442" t="str">
        <f>SUBSTITUTE(Table1[[#This Row],[Fuel]],", ",",")</f>
        <v>fossil gas: natural gas,fossil liquids: diesel</v>
      </c>
      <c r="D4442" t="s">
        <v>3239</v>
      </c>
      <c r="E4442" t="s">
        <v>3258</v>
      </c>
      <c r="H4442" t="s">
        <v>3438</v>
      </c>
      <c r="I4442">
        <v>750</v>
      </c>
      <c r="J4442" t="s">
        <v>3446</v>
      </c>
      <c r="K4442">
        <v>2020</v>
      </c>
      <c r="L4442" t="s">
        <v>29</v>
      </c>
      <c r="M4442" t="s">
        <v>29</v>
      </c>
      <c r="N4442">
        <v>33.166744000000001</v>
      </c>
      <c r="O4442">
        <v>44.662947000000003</v>
      </c>
      <c r="P4442" t="s">
        <v>3523</v>
      </c>
      <c r="Q4442" s="3">
        <f>Table1[[#This Row],[Capacity (MW)]]*0.395*8760*10^-6</f>
        <v>2.5951499999999998</v>
      </c>
      <c r="R4442" s="3" cm="1">
        <f t="array" ref="R4442">AVERAGE(VLOOKUP(_xlfn.TEXTSPLIT(Table1[[#This Row],[Fuel (no space after comma)]], ","), FuelList_Final_EF!$A$2:$B$65, 2, FALSE))</f>
        <v>65.583341148886291</v>
      </c>
      <c r="S4442" s="3">
        <f>Table1[[#This Row],[Generation (TWh)]]*10^9*VLOOKUP(Table1[[#This Row],[Turbine/Engine Technology]],Technology_HR!$A$2:$B$11,2,FALSE)*10^-6</f>
        <v>19590787.349999998</v>
      </c>
      <c r="T4442" s="5">
        <f>Table1[[#This Row],[Fuel Consumption (mmBtu)]]*Table1[[#This Row],[Emission Factor (kg CO2/ mmBtu)]]*10^3</f>
        <v>1284829290150.3357</v>
      </c>
      <c r="U4442" s="3">
        <f>Table1[[#This Row],[Emissions (g CO2)]]/(Table1[[#This Row],[Generation (TWh)]]*10^9)</f>
        <v>495.08864233294247</v>
      </c>
    </row>
    <row r="4443" spans="1:21" x14ac:dyDescent="0.35">
      <c r="A4443" t="s">
        <v>1342</v>
      </c>
      <c r="B4443" t="s">
        <v>3240</v>
      </c>
      <c r="C4443" t="str">
        <f>SUBSTITUTE(Table1[[#This Row],[Fuel]],", ",",")</f>
        <v>fossil gas: natural gas,fossil liquids: diesel</v>
      </c>
      <c r="D4443" t="s">
        <v>3239</v>
      </c>
      <c r="E4443" t="s">
        <v>3258</v>
      </c>
      <c r="H4443" t="s">
        <v>3438</v>
      </c>
      <c r="I4443">
        <v>750</v>
      </c>
      <c r="J4443" t="s">
        <v>3446</v>
      </c>
      <c r="K4443">
        <v>2022</v>
      </c>
      <c r="L4443" t="s">
        <v>29</v>
      </c>
      <c r="M4443" t="s">
        <v>29</v>
      </c>
      <c r="N4443">
        <v>33.166744000000001</v>
      </c>
      <c r="O4443">
        <v>44.662947000000003</v>
      </c>
      <c r="P4443" t="s">
        <v>3523</v>
      </c>
      <c r="Q4443" s="3">
        <f>Table1[[#This Row],[Capacity (MW)]]*0.395*8760*10^-6</f>
        <v>2.5951499999999998</v>
      </c>
      <c r="R4443" s="3" cm="1">
        <f t="array" ref="R4443">AVERAGE(VLOOKUP(_xlfn.TEXTSPLIT(Table1[[#This Row],[Fuel (no space after comma)]], ","), FuelList_Final_EF!$A$2:$B$65, 2, FALSE))</f>
        <v>65.583341148886291</v>
      </c>
      <c r="S4443" s="3">
        <f>Table1[[#This Row],[Generation (TWh)]]*10^9*VLOOKUP(Table1[[#This Row],[Turbine/Engine Technology]],Technology_HR!$A$2:$B$11,2,FALSE)*10^-6</f>
        <v>19590787.349999998</v>
      </c>
      <c r="T4443" s="5">
        <f>Table1[[#This Row],[Fuel Consumption (mmBtu)]]*Table1[[#This Row],[Emission Factor (kg CO2/ mmBtu)]]*10^3</f>
        <v>1284829290150.3357</v>
      </c>
      <c r="U4443" s="3">
        <f>Table1[[#This Row],[Emissions (g CO2)]]/(Table1[[#This Row],[Generation (TWh)]]*10^9)</f>
        <v>495.08864233294247</v>
      </c>
    </row>
    <row r="4444" spans="1:21" x14ac:dyDescent="0.35">
      <c r="A4444" t="s">
        <v>1342</v>
      </c>
      <c r="B4444" t="s">
        <v>3240</v>
      </c>
      <c r="C4444" t="str">
        <f>SUBSTITUTE(Table1[[#This Row],[Fuel]],", ",",")</f>
        <v>fossil gas: natural gas,fossil liquids: diesel</v>
      </c>
      <c r="D4444" t="s">
        <v>3239</v>
      </c>
      <c r="E4444" t="s">
        <v>3258</v>
      </c>
      <c r="H4444" t="s">
        <v>3438</v>
      </c>
      <c r="I4444">
        <v>750</v>
      </c>
      <c r="J4444" t="s">
        <v>3446</v>
      </c>
      <c r="K4444">
        <v>2022</v>
      </c>
      <c r="L4444" t="s">
        <v>29</v>
      </c>
      <c r="M4444" t="s">
        <v>29</v>
      </c>
      <c r="N4444">
        <v>33.166744000000001</v>
      </c>
      <c r="O4444">
        <v>44.662947000000003</v>
      </c>
      <c r="P4444" t="s">
        <v>3523</v>
      </c>
      <c r="Q4444" s="3">
        <f>Table1[[#This Row],[Capacity (MW)]]*0.395*8760*10^-6</f>
        <v>2.5951499999999998</v>
      </c>
      <c r="R4444" s="3" cm="1">
        <f t="array" ref="R4444">AVERAGE(VLOOKUP(_xlfn.TEXTSPLIT(Table1[[#This Row],[Fuel (no space after comma)]], ","), FuelList_Final_EF!$A$2:$B$65, 2, FALSE))</f>
        <v>65.583341148886291</v>
      </c>
      <c r="S4444" s="3">
        <f>Table1[[#This Row],[Generation (TWh)]]*10^9*VLOOKUP(Table1[[#This Row],[Turbine/Engine Technology]],Technology_HR!$A$2:$B$11,2,FALSE)*10^-6</f>
        <v>19590787.349999998</v>
      </c>
      <c r="T4444" s="5">
        <f>Table1[[#This Row],[Fuel Consumption (mmBtu)]]*Table1[[#This Row],[Emission Factor (kg CO2/ mmBtu)]]*10^3</f>
        <v>1284829290150.3357</v>
      </c>
      <c r="U4444" s="3">
        <f>Table1[[#This Row],[Emissions (g CO2)]]/(Table1[[#This Row],[Generation (TWh)]]*10^9)</f>
        <v>495.08864233294247</v>
      </c>
    </row>
    <row r="4445" spans="1:21" x14ac:dyDescent="0.35">
      <c r="A4445" t="s">
        <v>1335</v>
      </c>
      <c r="B4445" t="s">
        <v>3239</v>
      </c>
      <c r="C4445" t="str">
        <f>SUBSTITUTE(Table1[[#This Row],[Fuel]],", ",",")</f>
        <v>fossil gas: natural gas</v>
      </c>
      <c r="D4445" t="s">
        <v>3239</v>
      </c>
      <c r="H4445" t="s">
        <v>3436</v>
      </c>
      <c r="I4445">
        <v>60</v>
      </c>
      <c r="J4445" t="s">
        <v>3446</v>
      </c>
      <c r="K4445">
        <v>2015</v>
      </c>
      <c r="L4445" t="s">
        <v>29</v>
      </c>
      <c r="M4445" t="s">
        <v>29</v>
      </c>
      <c r="N4445">
        <v>32.125129999999999</v>
      </c>
      <c r="O4445">
        <v>47.400039999999997</v>
      </c>
      <c r="P4445" t="s">
        <v>3523</v>
      </c>
      <c r="Q4445" s="3">
        <f>Table1[[#This Row],[Capacity (MW)]]*0.395*8760*10^-6</f>
        <v>0.20761200000000002</v>
      </c>
      <c r="R4445" s="3" cm="1">
        <f t="array" ref="R4445">AVERAGE(VLOOKUP(_xlfn.TEXTSPLIT(Table1[[#This Row],[Fuel (no space after comma)]], ","), FuelList_Final_EF!$A$2:$B$65, 2, FALSE))</f>
        <v>53.06</v>
      </c>
      <c r="S4445" s="3">
        <f>Table1[[#This Row],[Generation (TWh)]]*10^9*VLOOKUP(Table1[[#This Row],[Turbine/Engine Technology]],Technology_HR!$A$2:$B$11,2,FALSE)*10^-6</f>
        <v>2285808.1200000006</v>
      </c>
      <c r="T4445" s="5">
        <f>Table1[[#This Row],[Fuel Consumption (mmBtu)]]*Table1[[#This Row],[Emission Factor (kg CO2/ mmBtu)]]*10^3</f>
        <v>121284978847.20004</v>
      </c>
      <c r="U4445" s="3">
        <f>Table1[[#This Row],[Emissions (g CO2)]]/(Table1[[#This Row],[Generation (TWh)]]*10^9)</f>
        <v>584.19060000000013</v>
      </c>
    </row>
    <row r="4446" spans="1:21" x14ac:dyDescent="0.35">
      <c r="A4446" t="s">
        <v>1335</v>
      </c>
      <c r="B4446" t="s">
        <v>3239</v>
      </c>
      <c r="C4446" t="str">
        <f>SUBSTITUTE(Table1[[#This Row],[Fuel]],", ",",")</f>
        <v>fossil gas: natural gas</v>
      </c>
      <c r="D4446" t="s">
        <v>3239</v>
      </c>
      <c r="H4446" t="s">
        <v>3436</v>
      </c>
      <c r="I4446">
        <v>60</v>
      </c>
      <c r="J4446" t="s">
        <v>3446</v>
      </c>
      <c r="K4446">
        <v>2016</v>
      </c>
      <c r="L4446" t="s">
        <v>29</v>
      </c>
      <c r="M4446" t="s">
        <v>29</v>
      </c>
      <c r="N4446">
        <v>32.125129999999999</v>
      </c>
      <c r="O4446">
        <v>47.400039999999997</v>
      </c>
      <c r="P4446" t="s">
        <v>3523</v>
      </c>
      <c r="Q4446" s="3">
        <f>Table1[[#This Row],[Capacity (MW)]]*0.395*8760*10^-6</f>
        <v>0.20761200000000002</v>
      </c>
      <c r="R4446" s="3" cm="1">
        <f t="array" ref="R4446">AVERAGE(VLOOKUP(_xlfn.TEXTSPLIT(Table1[[#This Row],[Fuel (no space after comma)]], ","), FuelList_Final_EF!$A$2:$B$65, 2, FALSE))</f>
        <v>53.06</v>
      </c>
      <c r="S4446" s="3">
        <f>Table1[[#This Row],[Generation (TWh)]]*10^9*VLOOKUP(Table1[[#This Row],[Turbine/Engine Technology]],Technology_HR!$A$2:$B$11,2,FALSE)*10^-6</f>
        <v>2285808.1200000006</v>
      </c>
      <c r="T4446" s="5">
        <f>Table1[[#This Row],[Fuel Consumption (mmBtu)]]*Table1[[#This Row],[Emission Factor (kg CO2/ mmBtu)]]*10^3</f>
        <v>121284978847.20004</v>
      </c>
      <c r="U4446" s="3">
        <f>Table1[[#This Row],[Emissions (g CO2)]]/(Table1[[#This Row],[Generation (TWh)]]*10^9)</f>
        <v>584.19060000000013</v>
      </c>
    </row>
    <row r="4447" spans="1:21" x14ac:dyDescent="0.35">
      <c r="A4447" t="s">
        <v>1335</v>
      </c>
      <c r="B4447" t="s">
        <v>3240</v>
      </c>
      <c r="C4447" t="str">
        <f>SUBSTITUTE(Table1[[#This Row],[Fuel]],", ",",")</f>
        <v>fossil gas: natural gas,fossil liquids: diesel</v>
      </c>
      <c r="D4447" t="s">
        <v>3239</v>
      </c>
      <c r="E4447" t="s">
        <v>3258</v>
      </c>
      <c r="H4447" t="s">
        <v>3436</v>
      </c>
      <c r="I4447">
        <v>125</v>
      </c>
      <c r="J4447" t="s">
        <v>3446</v>
      </c>
      <c r="K4447">
        <v>2015</v>
      </c>
      <c r="L4447" t="s">
        <v>29</v>
      </c>
      <c r="M4447" t="s">
        <v>29</v>
      </c>
      <c r="N4447">
        <v>31.979510000000001</v>
      </c>
      <c r="O4447">
        <v>44.693280000000001</v>
      </c>
      <c r="P4447" t="s">
        <v>3523</v>
      </c>
      <c r="Q4447" s="3">
        <f>Table1[[#This Row],[Capacity (MW)]]*0.395*8760*10^-6</f>
        <v>0.43252499999999999</v>
      </c>
      <c r="R4447" s="3" cm="1">
        <f t="array" ref="R4447">AVERAGE(VLOOKUP(_xlfn.TEXTSPLIT(Table1[[#This Row],[Fuel (no space after comma)]], ","), FuelList_Final_EF!$A$2:$B$65, 2, FALSE))</f>
        <v>65.583341148886291</v>
      </c>
      <c r="S4447" s="3">
        <f>Table1[[#This Row],[Generation (TWh)]]*10^9*VLOOKUP(Table1[[#This Row],[Turbine/Engine Technology]],Technology_HR!$A$2:$B$11,2,FALSE)*10^-6</f>
        <v>4762100.25</v>
      </c>
      <c r="T4447" s="5">
        <f>Table1[[#This Row],[Fuel Consumption (mmBtu)]]*Table1[[#This Row],[Emission Factor (kg CO2/ mmBtu)]]*10^3</f>
        <v>312314445280.94666</v>
      </c>
      <c r="U4447" s="3">
        <f>Table1[[#This Row],[Emissions (g CO2)]]/(Table1[[#This Row],[Generation (TWh)]]*10^9)</f>
        <v>722.072586049238</v>
      </c>
    </row>
    <row r="4448" spans="1:21" x14ac:dyDescent="0.35">
      <c r="A4448" t="s">
        <v>1335</v>
      </c>
      <c r="B4448" t="s">
        <v>3240</v>
      </c>
      <c r="C4448" t="str">
        <f>SUBSTITUTE(Table1[[#This Row],[Fuel]],", ",",")</f>
        <v>fossil gas: natural gas,fossil liquids: diesel</v>
      </c>
      <c r="D4448" t="s">
        <v>3239</v>
      </c>
      <c r="E4448" t="s">
        <v>3258</v>
      </c>
      <c r="H4448" t="s">
        <v>3436</v>
      </c>
      <c r="I4448">
        <v>125</v>
      </c>
      <c r="J4448" t="s">
        <v>3446</v>
      </c>
      <c r="K4448">
        <v>2015</v>
      </c>
      <c r="L4448" t="s">
        <v>29</v>
      </c>
      <c r="M4448" t="s">
        <v>29</v>
      </c>
      <c r="N4448">
        <v>31.979510000000001</v>
      </c>
      <c r="O4448">
        <v>44.693280000000001</v>
      </c>
      <c r="P4448" t="s">
        <v>3523</v>
      </c>
      <c r="Q4448" s="3">
        <f>Table1[[#This Row],[Capacity (MW)]]*0.395*8760*10^-6</f>
        <v>0.43252499999999999</v>
      </c>
      <c r="R4448" s="3" cm="1">
        <f t="array" ref="R4448">AVERAGE(VLOOKUP(_xlfn.TEXTSPLIT(Table1[[#This Row],[Fuel (no space after comma)]], ","), FuelList_Final_EF!$A$2:$B$65, 2, FALSE))</f>
        <v>65.583341148886291</v>
      </c>
      <c r="S4448" s="3">
        <f>Table1[[#This Row],[Generation (TWh)]]*10^9*VLOOKUP(Table1[[#This Row],[Turbine/Engine Technology]],Technology_HR!$A$2:$B$11,2,FALSE)*10^-6</f>
        <v>4762100.25</v>
      </c>
      <c r="T4448" s="5">
        <f>Table1[[#This Row],[Fuel Consumption (mmBtu)]]*Table1[[#This Row],[Emission Factor (kg CO2/ mmBtu)]]*10^3</f>
        <v>312314445280.94666</v>
      </c>
      <c r="U4448" s="3">
        <f>Table1[[#This Row],[Emissions (g CO2)]]/(Table1[[#This Row],[Generation (TWh)]]*10^9)</f>
        <v>722.072586049238</v>
      </c>
    </row>
    <row r="4449" spans="1:21" x14ac:dyDescent="0.35">
      <c r="A4449" t="s">
        <v>1335</v>
      </c>
      <c r="B4449" t="s">
        <v>3240</v>
      </c>
      <c r="C4449" t="str">
        <f>SUBSTITUTE(Table1[[#This Row],[Fuel]],", ",",")</f>
        <v>fossil gas: natural gas,fossil liquids: diesel</v>
      </c>
      <c r="D4449" t="s">
        <v>3239</v>
      </c>
      <c r="E4449" t="s">
        <v>3258</v>
      </c>
      <c r="H4449" t="s">
        <v>3436</v>
      </c>
      <c r="I4449">
        <v>125</v>
      </c>
      <c r="J4449" t="s">
        <v>3446</v>
      </c>
      <c r="K4449">
        <v>2015</v>
      </c>
      <c r="L4449" t="s">
        <v>29</v>
      </c>
      <c r="M4449" t="s">
        <v>29</v>
      </c>
      <c r="N4449">
        <v>31.979510000000001</v>
      </c>
      <c r="O4449">
        <v>44.693280000000001</v>
      </c>
      <c r="P4449" t="s">
        <v>3523</v>
      </c>
      <c r="Q4449" s="3">
        <f>Table1[[#This Row],[Capacity (MW)]]*0.395*8760*10^-6</f>
        <v>0.43252499999999999</v>
      </c>
      <c r="R4449" s="3" cm="1">
        <f t="array" ref="R4449">AVERAGE(VLOOKUP(_xlfn.TEXTSPLIT(Table1[[#This Row],[Fuel (no space after comma)]], ","), FuelList_Final_EF!$A$2:$B$65, 2, FALSE))</f>
        <v>65.583341148886291</v>
      </c>
      <c r="S4449" s="3">
        <f>Table1[[#This Row],[Generation (TWh)]]*10^9*VLOOKUP(Table1[[#This Row],[Turbine/Engine Technology]],Technology_HR!$A$2:$B$11,2,FALSE)*10^-6</f>
        <v>4762100.25</v>
      </c>
      <c r="T4449" s="5">
        <f>Table1[[#This Row],[Fuel Consumption (mmBtu)]]*Table1[[#This Row],[Emission Factor (kg CO2/ mmBtu)]]*10^3</f>
        <v>312314445280.94666</v>
      </c>
      <c r="U4449" s="3">
        <f>Table1[[#This Row],[Emissions (g CO2)]]/(Table1[[#This Row],[Generation (TWh)]]*10^9)</f>
        <v>722.072586049238</v>
      </c>
    </row>
    <row r="4450" spans="1:21" x14ac:dyDescent="0.35">
      <c r="A4450" t="s">
        <v>1335</v>
      </c>
      <c r="B4450" t="s">
        <v>3240</v>
      </c>
      <c r="C4450" t="str">
        <f>SUBSTITUTE(Table1[[#This Row],[Fuel]],", ",",")</f>
        <v>fossil gas: natural gas,fossil liquids: diesel</v>
      </c>
      <c r="D4450" t="s">
        <v>3239</v>
      </c>
      <c r="E4450" t="s">
        <v>3258</v>
      </c>
      <c r="H4450" t="s">
        <v>3436</v>
      </c>
      <c r="I4450">
        <v>125</v>
      </c>
      <c r="J4450" t="s">
        <v>3446</v>
      </c>
      <c r="K4450">
        <v>2015</v>
      </c>
      <c r="L4450" t="s">
        <v>29</v>
      </c>
      <c r="M4450" t="s">
        <v>29</v>
      </c>
      <c r="N4450">
        <v>31.979510000000001</v>
      </c>
      <c r="O4450">
        <v>44.693280000000001</v>
      </c>
      <c r="P4450" t="s">
        <v>3523</v>
      </c>
      <c r="Q4450" s="3">
        <f>Table1[[#This Row],[Capacity (MW)]]*0.395*8760*10^-6</f>
        <v>0.43252499999999999</v>
      </c>
      <c r="R4450" s="3" cm="1">
        <f t="array" ref="R4450">AVERAGE(VLOOKUP(_xlfn.TEXTSPLIT(Table1[[#This Row],[Fuel (no space after comma)]], ","), FuelList_Final_EF!$A$2:$B$65, 2, FALSE))</f>
        <v>65.583341148886291</v>
      </c>
      <c r="S4450" s="3">
        <f>Table1[[#This Row],[Generation (TWh)]]*10^9*VLOOKUP(Table1[[#This Row],[Turbine/Engine Technology]],Technology_HR!$A$2:$B$11,2,FALSE)*10^-6</f>
        <v>4762100.25</v>
      </c>
      <c r="T4450" s="5">
        <f>Table1[[#This Row],[Fuel Consumption (mmBtu)]]*Table1[[#This Row],[Emission Factor (kg CO2/ mmBtu)]]*10^3</f>
        <v>312314445280.94666</v>
      </c>
      <c r="U4450" s="3">
        <f>Table1[[#This Row],[Emissions (g CO2)]]/(Table1[[#This Row],[Generation (TWh)]]*10^9)</f>
        <v>722.072586049238</v>
      </c>
    </row>
    <row r="4451" spans="1:21" x14ac:dyDescent="0.35">
      <c r="A4451" t="s">
        <v>1335</v>
      </c>
      <c r="B4451" t="s">
        <v>3249</v>
      </c>
      <c r="C4451" t="str">
        <f>SUBSTITUTE(Table1[[#This Row],[Fuel]],", ",",")</f>
        <v>fossil gas: waste heat from natural gas</v>
      </c>
      <c r="D4451" t="s">
        <v>3249</v>
      </c>
      <c r="H4451" t="s">
        <v>3440</v>
      </c>
      <c r="I4451">
        <v>250</v>
      </c>
      <c r="J4451" t="s">
        <v>3449</v>
      </c>
      <c r="K4451" t="s">
        <v>29</v>
      </c>
      <c r="L4451" t="s">
        <v>29</v>
      </c>
      <c r="M4451" t="s">
        <v>29</v>
      </c>
      <c r="N4451">
        <v>31.979510000000001</v>
      </c>
      <c r="O4451">
        <v>44.693280000000001</v>
      </c>
      <c r="P4451" t="s">
        <v>3523</v>
      </c>
      <c r="Q4451" s="3">
        <f>Table1[[#This Row],[Capacity (MW)]]*0.395*8760*10^-6</f>
        <v>0.86504999999999999</v>
      </c>
      <c r="R4451" s="3" cm="1">
        <f t="array" ref="R4451">AVERAGE(VLOOKUP(_xlfn.TEXTSPLIT(Table1[[#This Row],[Fuel (no space after comma)]], ","), FuelList_Final_EF!$A$2:$B$65, 2, FALSE))</f>
        <v>66.33</v>
      </c>
      <c r="S4451" s="3">
        <f>Table1[[#This Row],[Generation (TWh)]]*10^9*VLOOKUP(Table1[[#This Row],[Turbine/Engine Technology]],Technology_HR!$A$2:$B$11,2,FALSE)*10^-6</f>
        <v>8897039.25</v>
      </c>
      <c r="T4451" s="5">
        <f>Table1[[#This Row],[Fuel Consumption (mmBtu)]]*Table1[[#This Row],[Emission Factor (kg CO2/ mmBtu)]]*10^3</f>
        <v>590140613452.5</v>
      </c>
      <c r="U4451" s="3">
        <f>Table1[[#This Row],[Emissions (g CO2)]]/(Table1[[#This Row],[Generation (TWh)]]*10^9)</f>
        <v>682.20405000000005</v>
      </c>
    </row>
    <row r="4452" spans="1:21" x14ac:dyDescent="0.35">
      <c r="A4452" t="s">
        <v>1343</v>
      </c>
      <c r="B4452" t="s">
        <v>3240</v>
      </c>
      <c r="C4452" t="str">
        <f>SUBSTITUTE(Table1[[#This Row],[Fuel]],", ",",")</f>
        <v>fossil gas: natural gas,fossil liquids: diesel</v>
      </c>
      <c r="D4452" t="s">
        <v>3239</v>
      </c>
      <c r="E4452" t="s">
        <v>3258</v>
      </c>
      <c r="H4452" t="s">
        <v>3436</v>
      </c>
      <c r="I4452">
        <v>125</v>
      </c>
      <c r="J4452" t="s">
        <v>3446</v>
      </c>
      <c r="K4452">
        <v>2013</v>
      </c>
      <c r="L4452" t="s">
        <v>29</v>
      </c>
      <c r="M4452" t="s">
        <v>29</v>
      </c>
      <c r="N4452">
        <v>36.946565999999997</v>
      </c>
      <c r="O4452">
        <v>42.781602999999997</v>
      </c>
      <c r="P4452" t="s">
        <v>3523</v>
      </c>
      <c r="Q4452" s="3">
        <f>Table1[[#This Row],[Capacity (MW)]]*0.395*8760*10^-6</f>
        <v>0.43252499999999999</v>
      </c>
      <c r="R4452" s="3" cm="1">
        <f t="array" ref="R4452">AVERAGE(VLOOKUP(_xlfn.TEXTSPLIT(Table1[[#This Row],[Fuel (no space after comma)]], ","), FuelList_Final_EF!$A$2:$B$65, 2, FALSE))</f>
        <v>65.583341148886291</v>
      </c>
      <c r="S4452" s="3">
        <f>Table1[[#This Row],[Generation (TWh)]]*10^9*VLOOKUP(Table1[[#This Row],[Turbine/Engine Technology]],Technology_HR!$A$2:$B$11,2,FALSE)*10^-6</f>
        <v>4762100.25</v>
      </c>
      <c r="T4452" s="5">
        <f>Table1[[#This Row],[Fuel Consumption (mmBtu)]]*Table1[[#This Row],[Emission Factor (kg CO2/ mmBtu)]]*10^3</f>
        <v>312314445280.94666</v>
      </c>
      <c r="U4452" s="3">
        <f>Table1[[#This Row],[Emissions (g CO2)]]/(Table1[[#This Row],[Generation (TWh)]]*10^9)</f>
        <v>722.072586049238</v>
      </c>
    </row>
    <row r="4453" spans="1:21" x14ac:dyDescent="0.35">
      <c r="A4453" t="s">
        <v>1343</v>
      </c>
      <c r="B4453" t="s">
        <v>3240</v>
      </c>
      <c r="C4453" t="str">
        <f>SUBSTITUTE(Table1[[#This Row],[Fuel]],", ",",")</f>
        <v>fossil gas: natural gas,fossil liquids: diesel</v>
      </c>
      <c r="D4453" t="s">
        <v>3239</v>
      </c>
      <c r="E4453" t="s">
        <v>3258</v>
      </c>
      <c r="H4453" t="s">
        <v>3436</v>
      </c>
      <c r="I4453">
        <v>125</v>
      </c>
      <c r="J4453" t="s">
        <v>3446</v>
      </c>
      <c r="K4453">
        <v>2013</v>
      </c>
      <c r="L4453" t="s">
        <v>29</v>
      </c>
      <c r="M4453" t="s">
        <v>29</v>
      </c>
      <c r="N4453">
        <v>36.946565999999997</v>
      </c>
      <c r="O4453">
        <v>42.781602999999997</v>
      </c>
      <c r="P4453" t="s">
        <v>3523</v>
      </c>
      <c r="Q4453" s="3">
        <f>Table1[[#This Row],[Capacity (MW)]]*0.395*8760*10^-6</f>
        <v>0.43252499999999999</v>
      </c>
      <c r="R4453" s="3" cm="1">
        <f t="array" ref="R4453">AVERAGE(VLOOKUP(_xlfn.TEXTSPLIT(Table1[[#This Row],[Fuel (no space after comma)]], ","), FuelList_Final_EF!$A$2:$B$65, 2, FALSE))</f>
        <v>65.583341148886291</v>
      </c>
      <c r="S4453" s="3">
        <f>Table1[[#This Row],[Generation (TWh)]]*10^9*VLOOKUP(Table1[[#This Row],[Turbine/Engine Technology]],Technology_HR!$A$2:$B$11,2,FALSE)*10^-6</f>
        <v>4762100.25</v>
      </c>
      <c r="T4453" s="5">
        <f>Table1[[#This Row],[Fuel Consumption (mmBtu)]]*Table1[[#This Row],[Emission Factor (kg CO2/ mmBtu)]]*10^3</f>
        <v>312314445280.94666</v>
      </c>
      <c r="U4453" s="3">
        <f>Table1[[#This Row],[Emissions (g CO2)]]/(Table1[[#This Row],[Generation (TWh)]]*10^9)</f>
        <v>722.072586049238</v>
      </c>
    </row>
    <row r="4454" spans="1:21" x14ac:dyDescent="0.35">
      <c r="A4454" t="s">
        <v>1343</v>
      </c>
      <c r="B4454" t="s">
        <v>3240</v>
      </c>
      <c r="C4454" t="str">
        <f>SUBSTITUTE(Table1[[#This Row],[Fuel]],", ",",")</f>
        <v>fossil gas: natural gas,fossil liquids: diesel</v>
      </c>
      <c r="D4454" t="s">
        <v>3239</v>
      </c>
      <c r="E4454" t="s">
        <v>3258</v>
      </c>
      <c r="H4454" t="s">
        <v>3436</v>
      </c>
      <c r="I4454">
        <v>125</v>
      </c>
      <c r="J4454" t="s">
        <v>3446</v>
      </c>
      <c r="K4454">
        <v>2013</v>
      </c>
      <c r="L4454" t="s">
        <v>29</v>
      </c>
      <c r="M4454" t="s">
        <v>29</v>
      </c>
      <c r="N4454">
        <v>36.946565999999997</v>
      </c>
      <c r="O4454">
        <v>42.781602999999997</v>
      </c>
      <c r="P4454" t="s">
        <v>3523</v>
      </c>
      <c r="Q4454" s="3">
        <f>Table1[[#This Row],[Capacity (MW)]]*0.395*8760*10^-6</f>
        <v>0.43252499999999999</v>
      </c>
      <c r="R4454" s="3" cm="1">
        <f t="array" ref="R4454">AVERAGE(VLOOKUP(_xlfn.TEXTSPLIT(Table1[[#This Row],[Fuel (no space after comma)]], ","), FuelList_Final_EF!$A$2:$B$65, 2, FALSE))</f>
        <v>65.583341148886291</v>
      </c>
      <c r="S4454" s="3">
        <f>Table1[[#This Row],[Generation (TWh)]]*10^9*VLOOKUP(Table1[[#This Row],[Turbine/Engine Technology]],Technology_HR!$A$2:$B$11,2,FALSE)*10^-6</f>
        <v>4762100.25</v>
      </c>
      <c r="T4454" s="5">
        <f>Table1[[#This Row],[Fuel Consumption (mmBtu)]]*Table1[[#This Row],[Emission Factor (kg CO2/ mmBtu)]]*10^3</f>
        <v>312314445280.94666</v>
      </c>
      <c r="U4454" s="3">
        <f>Table1[[#This Row],[Emissions (g CO2)]]/(Table1[[#This Row],[Generation (TWh)]]*10^9)</f>
        <v>722.072586049238</v>
      </c>
    </row>
    <row r="4455" spans="1:21" x14ac:dyDescent="0.35">
      <c r="A4455" t="s">
        <v>1343</v>
      </c>
      <c r="B4455" t="s">
        <v>3240</v>
      </c>
      <c r="C4455" t="str">
        <f>SUBSTITUTE(Table1[[#This Row],[Fuel]],", ",",")</f>
        <v>fossil gas: natural gas,fossil liquids: diesel</v>
      </c>
      <c r="D4455" t="s">
        <v>3239</v>
      </c>
      <c r="E4455" t="s">
        <v>3258</v>
      </c>
      <c r="H4455" t="s">
        <v>3436</v>
      </c>
      <c r="I4455">
        <v>125</v>
      </c>
      <c r="J4455" t="s">
        <v>3446</v>
      </c>
      <c r="K4455">
        <v>2013</v>
      </c>
      <c r="L4455" t="s">
        <v>29</v>
      </c>
      <c r="M4455" t="s">
        <v>29</v>
      </c>
      <c r="N4455">
        <v>36.946565999999997</v>
      </c>
      <c r="O4455">
        <v>42.781602999999997</v>
      </c>
      <c r="P4455" t="s">
        <v>3523</v>
      </c>
      <c r="Q4455" s="3">
        <f>Table1[[#This Row],[Capacity (MW)]]*0.395*8760*10^-6</f>
        <v>0.43252499999999999</v>
      </c>
      <c r="R4455" s="3" cm="1">
        <f t="array" ref="R4455">AVERAGE(VLOOKUP(_xlfn.TEXTSPLIT(Table1[[#This Row],[Fuel (no space after comma)]], ","), FuelList_Final_EF!$A$2:$B$65, 2, FALSE))</f>
        <v>65.583341148886291</v>
      </c>
      <c r="S4455" s="3">
        <f>Table1[[#This Row],[Generation (TWh)]]*10^9*VLOOKUP(Table1[[#This Row],[Turbine/Engine Technology]],Technology_HR!$A$2:$B$11,2,FALSE)*10^-6</f>
        <v>4762100.25</v>
      </c>
      <c r="T4455" s="5">
        <f>Table1[[#This Row],[Fuel Consumption (mmBtu)]]*Table1[[#This Row],[Emission Factor (kg CO2/ mmBtu)]]*10^3</f>
        <v>312314445280.94666</v>
      </c>
      <c r="U4455" s="3">
        <f>Table1[[#This Row],[Emissions (g CO2)]]/(Table1[[#This Row],[Generation (TWh)]]*10^9)</f>
        <v>722.072586049238</v>
      </c>
    </row>
    <row r="4456" spans="1:21" x14ac:dyDescent="0.35">
      <c r="A4456" t="s">
        <v>1343</v>
      </c>
      <c r="B4456" t="s">
        <v>3240</v>
      </c>
      <c r="C4456" t="str">
        <f>SUBSTITUTE(Table1[[#This Row],[Fuel]],", ",",")</f>
        <v>fossil gas: natural gas,fossil liquids: diesel</v>
      </c>
      <c r="D4456" t="s">
        <v>3239</v>
      </c>
      <c r="E4456" t="s">
        <v>3258</v>
      </c>
      <c r="H4456" t="s">
        <v>3436</v>
      </c>
      <c r="I4456">
        <v>125</v>
      </c>
      <c r="J4456" t="s">
        <v>3446</v>
      </c>
      <c r="K4456">
        <v>2013</v>
      </c>
      <c r="L4456" t="s">
        <v>29</v>
      </c>
      <c r="M4456" t="s">
        <v>29</v>
      </c>
      <c r="N4456">
        <v>36.946565999999997</v>
      </c>
      <c r="O4456">
        <v>42.781602999999997</v>
      </c>
      <c r="P4456" t="s">
        <v>3523</v>
      </c>
      <c r="Q4456" s="3">
        <f>Table1[[#This Row],[Capacity (MW)]]*0.395*8760*10^-6</f>
        <v>0.43252499999999999</v>
      </c>
      <c r="R4456" s="3" cm="1">
        <f t="array" ref="R4456">AVERAGE(VLOOKUP(_xlfn.TEXTSPLIT(Table1[[#This Row],[Fuel (no space after comma)]], ","), FuelList_Final_EF!$A$2:$B$65, 2, FALSE))</f>
        <v>65.583341148886291</v>
      </c>
      <c r="S4456" s="3">
        <f>Table1[[#This Row],[Generation (TWh)]]*10^9*VLOOKUP(Table1[[#This Row],[Turbine/Engine Technology]],Technology_HR!$A$2:$B$11,2,FALSE)*10^-6</f>
        <v>4762100.25</v>
      </c>
      <c r="T4456" s="5">
        <f>Table1[[#This Row],[Fuel Consumption (mmBtu)]]*Table1[[#This Row],[Emission Factor (kg CO2/ mmBtu)]]*10^3</f>
        <v>312314445280.94666</v>
      </c>
      <c r="U4456" s="3">
        <f>Table1[[#This Row],[Emissions (g CO2)]]/(Table1[[#This Row],[Generation (TWh)]]*10^9)</f>
        <v>722.072586049238</v>
      </c>
    </row>
    <row r="4457" spans="1:21" x14ac:dyDescent="0.35">
      <c r="A4457" t="s">
        <v>1343</v>
      </c>
      <c r="B4457" t="s">
        <v>3240</v>
      </c>
      <c r="C4457" t="str">
        <f>SUBSTITUTE(Table1[[#This Row],[Fuel]],", ",",")</f>
        <v>fossil gas: natural gas,fossil liquids: diesel</v>
      </c>
      <c r="D4457" t="s">
        <v>3239</v>
      </c>
      <c r="E4457" t="s">
        <v>3258</v>
      </c>
      <c r="H4457" t="s">
        <v>3436</v>
      </c>
      <c r="I4457">
        <v>125</v>
      </c>
      <c r="J4457" t="s">
        <v>3446</v>
      </c>
      <c r="K4457">
        <v>2013</v>
      </c>
      <c r="L4457" t="s">
        <v>29</v>
      </c>
      <c r="M4457" t="s">
        <v>29</v>
      </c>
      <c r="N4457">
        <v>36.946565999999997</v>
      </c>
      <c r="O4457">
        <v>42.781602999999997</v>
      </c>
      <c r="P4457" t="s">
        <v>3523</v>
      </c>
      <c r="Q4457" s="3">
        <f>Table1[[#This Row],[Capacity (MW)]]*0.395*8760*10^-6</f>
        <v>0.43252499999999999</v>
      </c>
      <c r="R4457" s="3" cm="1">
        <f t="array" ref="R4457">AVERAGE(VLOOKUP(_xlfn.TEXTSPLIT(Table1[[#This Row],[Fuel (no space after comma)]], ","), FuelList_Final_EF!$A$2:$B$65, 2, FALSE))</f>
        <v>65.583341148886291</v>
      </c>
      <c r="S4457" s="3">
        <f>Table1[[#This Row],[Generation (TWh)]]*10^9*VLOOKUP(Table1[[#This Row],[Turbine/Engine Technology]],Technology_HR!$A$2:$B$11,2,FALSE)*10^-6</f>
        <v>4762100.25</v>
      </c>
      <c r="T4457" s="5">
        <f>Table1[[#This Row],[Fuel Consumption (mmBtu)]]*Table1[[#This Row],[Emission Factor (kg CO2/ mmBtu)]]*10^3</f>
        <v>312314445280.94666</v>
      </c>
      <c r="U4457" s="3">
        <f>Table1[[#This Row],[Emissions (g CO2)]]/(Table1[[#This Row],[Generation (TWh)]]*10^9)</f>
        <v>722.072586049238</v>
      </c>
    </row>
    <row r="4458" spans="1:21" x14ac:dyDescent="0.35">
      <c r="A4458" t="s">
        <v>1343</v>
      </c>
      <c r="B4458" t="s">
        <v>3240</v>
      </c>
      <c r="C4458" t="str">
        <f>SUBSTITUTE(Table1[[#This Row],[Fuel]],", ",",")</f>
        <v>fossil gas: natural gas,fossil liquids: diesel</v>
      </c>
      <c r="D4458" t="s">
        <v>3239</v>
      </c>
      <c r="E4458" t="s">
        <v>3258</v>
      </c>
      <c r="H4458" t="s">
        <v>3436</v>
      </c>
      <c r="I4458">
        <v>125</v>
      </c>
      <c r="J4458" t="s">
        <v>3446</v>
      </c>
      <c r="K4458">
        <v>2013</v>
      </c>
      <c r="L4458" t="s">
        <v>29</v>
      </c>
      <c r="M4458" t="s">
        <v>29</v>
      </c>
      <c r="N4458">
        <v>36.946565999999997</v>
      </c>
      <c r="O4458">
        <v>42.781602999999997</v>
      </c>
      <c r="P4458" t="s">
        <v>3523</v>
      </c>
      <c r="Q4458" s="3">
        <f>Table1[[#This Row],[Capacity (MW)]]*0.395*8760*10^-6</f>
        <v>0.43252499999999999</v>
      </c>
      <c r="R4458" s="3" cm="1">
        <f t="array" ref="R4458">AVERAGE(VLOOKUP(_xlfn.TEXTSPLIT(Table1[[#This Row],[Fuel (no space after comma)]], ","), FuelList_Final_EF!$A$2:$B$65, 2, FALSE))</f>
        <v>65.583341148886291</v>
      </c>
      <c r="S4458" s="3">
        <f>Table1[[#This Row],[Generation (TWh)]]*10^9*VLOOKUP(Table1[[#This Row],[Turbine/Engine Technology]],Technology_HR!$A$2:$B$11,2,FALSE)*10^-6</f>
        <v>4762100.25</v>
      </c>
      <c r="T4458" s="5">
        <f>Table1[[#This Row],[Fuel Consumption (mmBtu)]]*Table1[[#This Row],[Emission Factor (kg CO2/ mmBtu)]]*10^3</f>
        <v>312314445280.94666</v>
      </c>
      <c r="U4458" s="3">
        <f>Table1[[#This Row],[Emissions (g CO2)]]/(Table1[[#This Row],[Generation (TWh)]]*10^9)</f>
        <v>722.072586049238</v>
      </c>
    </row>
    <row r="4459" spans="1:21" x14ac:dyDescent="0.35">
      <c r="A4459" t="s">
        <v>1343</v>
      </c>
      <c r="B4459" t="s">
        <v>3240</v>
      </c>
      <c r="C4459" t="str">
        <f>SUBSTITUTE(Table1[[#This Row],[Fuel]],", ",",")</f>
        <v>fossil gas: natural gas,fossil liquids: diesel</v>
      </c>
      <c r="D4459" t="s">
        <v>3239</v>
      </c>
      <c r="E4459" t="s">
        <v>3258</v>
      </c>
      <c r="H4459" t="s">
        <v>3436</v>
      </c>
      <c r="I4459">
        <v>125</v>
      </c>
      <c r="J4459" t="s">
        <v>3446</v>
      </c>
      <c r="K4459">
        <v>2013</v>
      </c>
      <c r="L4459" t="s">
        <v>29</v>
      </c>
      <c r="M4459" t="s">
        <v>29</v>
      </c>
      <c r="N4459">
        <v>36.946565999999997</v>
      </c>
      <c r="O4459">
        <v>42.781602999999997</v>
      </c>
      <c r="P4459" t="s">
        <v>3523</v>
      </c>
      <c r="Q4459" s="3">
        <f>Table1[[#This Row],[Capacity (MW)]]*0.395*8760*10^-6</f>
        <v>0.43252499999999999</v>
      </c>
      <c r="R4459" s="3" cm="1">
        <f t="array" ref="R4459">AVERAGE(VLOOKUP(_xlfn.TEXTSPLIT(Table1[[#This Row],[Fuel (no space after comma)]], ","), FuelList_Final_EF!$A$2:$B$65, 2, FALSE))</f>
        <v>65.583341148886291</v>
      </c>
      <c r="S4459" s="3">
        <f>Table1[[#This Row],[Generation (TWh)]]*10^9*VLOOKUP(Table1[[#This Row],[Turbine/Engine Technology]],Technology_HR!$A$2:$B$11,2,FALSE)*10^-6</f>
        <v>4762100.25</v>
      </c>
      <c r="T4459" s="5">
        <f>Table1[[#This Row],[Fuel Consumption (mmBtu)]]*Table1[[#This Row],[Emission Factor (kg CO2/ mmBtu)]]*10^3</f>
        <v>312314445280.94666</v>
      </c>
      <c r="U4459" s="3">
        <f>Table1[[#This Row],[Emissions (g CO2)]]/(Table1[[#This Row],[Generation (TWh)]]*10^9)</f>
        <v>722.072586049238</v>
      </c>
    </row>
    <row r="4460" spans="1:21" x14ac:dyDescent="0.35">
      <c r="A4460" t="s">
        <v>1343</v>
      </c>
      <c r="B4460" t="s">
        <v>3249</v>
      </c>
      <c r="C4460" t="str">
        <f>SUBSTITUTE(Table1[[#This Row],[Fuel]],", ",",")</f>
        <v>fossil gas: waste heat from natural gas</v>
      </c>
      <c r="D4460" t="s">
        <v>3249</v>
      </c>
      <c r="H4460" t="s">
        <v>3440</v>
      </c>
      <c r="I4460">
        <v>250</v>
      </c>
      <c r="J4460" t="s">
        <v>3452</v>
      </c>
      <c r="K4460" t="s">
        <v>29</v>
      </c>
      <c r="L4460" t="s">
        <v>29</v>
      </c>
      <c r="M4460" t="s">
        <v>29</v>
      </c>
      <c r="N4460">
        <v>36.946565999999997</v>
      </c>
      <c r="O4460">
        <v>42.781602999999997</v>
      </c>
      <c r="P4460" t="s">
        <v>3523</v>
      </c>
      <c r="Q4460" s="3">
        <f>Table1[[#This Row],[Capacity (MW)]]*0.395*8760*10^-6</f>
        <v>0.86504999999999999</v>
      </c>
      <c r="R4460" s="3" cm="1">
        <f t="array" ref="R4460">AVERAGE(VLOOKUP(_xlfn.TEXTSPLIT(Table1[[#This Row],[Fuel (no space after comma)]], ","), FuelList_Final_EF!$A$2:$B$65, 2, FALSE))</f>
        <v>66.33</v>
      </c>
      <c r="S4460" s="3">
        <f>Table1[[#This Row],[Generation (TWh)]]*10^9*VLOOKUP(Table1[[#This Row],[Turbine/Engine Technology]],Technology_HR!$A$2:$B$11,2,FALSE)*10^-6</f>
        <v>8897039.25</v>
      </c>
      <c r="T4460" s="5">
        <f>Table1[[#This Row],[Fuel Consumption (mmBtu)]]*Table1[[#This Row],[Emission Factor (kg CO2/ mmBtu)]]*10^3</f>
        <v>590140613452.5</v>
      </c>
      <c r="U4460" s="3">
        <f>Table1[[#This Row],[Emissions (g CO2)]]/(Table1[[#This Row],[Generation (TWh)]]*10^9)</f>
        <v>682.20405000000005</v>
      </c>
    </row>
    <row r="4461" spans="1:21" x14ac:dyDescent="0.35">
      <c r="A4461" t="s">
        <v>1343</v>
      </c>
      <c r="B4461" t="s">
        <v>3249</v>
      </c>
      <c r="C4461" t="str">
        <f>SUBSTITUTE(Table1[[#This Row],[Fuel]],", ",",")</f>
        <v>fossil gas: waste heat from natural gas</v>
      </c>
      <c r="D4461" t="s">
        <v>3249</v>
      </c>
      <c r="H4461" t="s">
        <v>3440</v>
      </c>
      <c r="I4461">
        <v>250</v>
      </c>
      <c r="J4461" t="s">
        <v>3452</v>
      </c>
      <c r="K4461" t="s">
        <v>29</v>
      </c>
      <c r="L4461" t="s">
        <v>29</v>
      </c>
      <c r="M4461" t="s">
        <v>29</v>
      </c>
      <c r="N4461">
        <v>36.946565999999997</v>
      </c>
      <c r="O4461">
        <v>42.781602999999997</v>
      </c>
      <c r="P4461" t="s">
        <v>3523</v>
      </c>
      <c r="Q4461" s="3">
        <f>Table1[[#This Row],[Capacity (MW)]]*0.395*8760*10^-6</f>
        <v>0.86504999999999999</v>
      </c>
      <c r="R4461" s="3" cm="1">
        <f t="array" ref="R4461">AVERAGE(VLOOKUP(_xlfn.TEXTSPLIT(Table1[[#This Row],[Fuel (no space after comma)]], ","), FuelList_Final_EF!$A$2:$B$65, 2, FALSE))</f>
        <v>66.33</v>
      </c>
      <c r="S4461" s="3">
        <f>Table1[[#This Row],[Generation (TWh)]]*10^9*VLOOKUP(Table1[[#This Row],[Turbine/Engine Technology]],Technology_HR!$A$2:$B$11,2,FALSE)*10^-6</f>
        <v>8897039.25</v>
      </c>
      <c r="T4461" s="5">
        <f>Table1[[#This Row],[Fuel Consumption (mmBtu)]]*Table1[[#This Row],[Emission Factor (kg CO2/ mmBtu)]]*10^3</f>
        <v>590140613452.5</v>
      </c>
      <c r="U4461" s="3">
        <f>Table1[[#This Row],[Emissions (g CO2)]]/(Table1[[#This Row],[Generation (TWh)]]*10^9)</f>
        <v>682.20405000000005</v>
      </c>
    </row>
    <row r="4462" spans="1:21" x14ac:dyDescent="0.35">
      <c r="A4462" t="s">
        <v>1335</v>
      </c>
      <c r="B4462" t="s">
        <v>3336</v>
      </c>
      <c r="C4462" t="str">
        <f>SUBSTITUTE(Table1[[#This Row],[Fuel]],", ",",")</f>
        <v>fossil liquids: fuel oil,fossil liquids: diesel</v>
      </c>
      <c r="D4462" t="s">
        <v>3275</v>
      </c>
      <c r="E4462" t="s">
        <v>3258</v>
      </c>
      <c r="H4462" t="s">
        <v>3437</v>
      </c>
      <c r="I4462">
        <v>218.4</v>
      </c>
      <c r="J4462" t="s">
        <v>3446</v>
      </c>
      <c r="K4462" t="s">
        <v>29</v>
      </c>
      <c r="L4462" t="s">
        <v>29</v>
      </c>
      <c r="M4462" t="s">
        <v>29</v>
      </c>
      <c r="N4462">
        <v>32.018588999999999</v>
      </c>
      <c r="O4462">
        <v>44.928891</v>
      </c>
      <c r="P4462" t="s">
        <v>3523</v>
      </c>
      <c r="Q4462" s="3">
        <f>Table1[[#This Row],[Capacity (MW)]]*0.395*8760*10^-6</f>
        <v>0.75570767999999999</v>
      </c>
      <c r="R4462" s="3" cm="1">
        <f t="array" ref="R4462">AVERAGE(VLOOKUP(_xlfn.TEXTSPLIT(Table1[[#This Row],[Fuel (no space after comma)]], ","), FuelList_Final_EF!$A$2:$B$65, 2, FALSE))</f>
        <v>78.106682297772565</v>
      </c>
      <c r="S4462" s="3">
        <f>Table1[[#This Row],[Generation (TWh)]]*10^9*VLOOKUP(Table1[[#This Row],[Turbine/Engine Technology]],Technology_HR!$A$2:$B$11,2,FALSE)*10^-6</f>
        <v>6725798.352</v>
      </c>
      <c r="T4462" s="5">
        <f>Table1[[#This Row],[Fuel Consumption (mmBtu)]]*Table1[[#This Row],[Emission Factor (kg CO2/ mmBtu)]]*10^3</f>
        <v>525329795078.54626</v>
      </c>
      <c r="U4462" s="3">
        <f>Table1[[#This Row],[Emissions (g CO2)]]/(Table1[[#This Row],[Generation (TWh)]]*10^9)</f>
        <v>695.14947245017584</v>
      </c>
    </row>
    <row r="4463" spans="1:21" x14ac:dyDescent="0.35">
      <c r="A4463" t="s">
        <v>1335</v>
      </c>
      <c r="B4463" t="s">
        <v>3336</v>
      </c>
      <c r="C4463" t="str">
        <f>SUBSTITUTE(Table1[[#This Row],[Fuel]],", ",",")</f>
        <v>fossil liquids: fuel oil,fossil liquids: diesel</v>
      </c>
      <c r="D4463" t="s">
        <v>3275</v>
      </c>
      <c r="E4463" t="s">
        <v>3258</v>
      </c>
      <c r="H4463" t="s">
        <v>3437</v>
      </c>
      <c r="I4463">
        <v>300</v>
      </c>
      <c r="J4463" t="s">
        <v>3446</v>
      </c>
      <c r="K4463" t="s">
        <v>29</v>
      </c>
      <c r="L4463" t="s">
        <v>29</v>
      </c>
      <c r="M4463" t="s">
        <v>29</v>
      </c>
      <c r="N4463">
        <v>32.644815000000001</v>
      </c>
      <c r="O4463">
        <v>43.993679</v>
      </c>
      <c r="P4463" t="s">
        <v>3523</v>
      </c>
      <c r="Q4463" s="3">
        <f>Table1[[#This Row],[Capacity (MW)]]*0.395*8760*10^-6</f>
        <v>1.03806</v>
      </c>
      <c r="R4463" s="3" cm="1">
        <f t="array" ref="R4463">AVERAGE(VLOOKUP(_xlfn.TEXTSPLIT(Table1[[#This Row],[Fuel (no space after comma)]], ","), FuelList_Final_EF!$A$2:$B$65, 2, FALSE))</f>
        <v>78.106682297772565</v>
      </c>
      <c r="S4463" s="3">
        <f>Table1[[#This Row],[Generation (TWh)]]*10^9*VLOOKUP(Table1[[#This Row],[Turbine/Engine Technology]],Technology_HR!$A$2:$B$11,2,FALSE)*10^-6</f>
        <v>9238734</v>
      </c>
      <c r="T4463" s="5">
        <f>Table1[[#This Row],[Fuel Consumption (mmBtu)]]*Table1[[#This Row],[Emission Factor (kg CO2/ mmBtu)]]*10^3</f>
        <v>721606861371.62952</v>
      </c>
      <c r="U4463" s="3">
        <f>Table1[[#This Row],[Emissions (g CO2)]]/(Table1[[#This Row],[Generation (TWh)]]*10^9)</f>
        <v>695.14947245017584</v>
      </c>
    </row>
    <row r="4464" spans="1:21" x14ac:dyDescent="0.35">
      <c r="A4464" t="s">
        <v>1343</v>
      </c>
      <c r="B4464" t="s">
        <v>3240</v>
      </c>
      <c r="C4464" t="str">
        <f>SUBSTITUTE(Table1[[#This Row],[Fuel]],", ",",")</f>
        <v>fossil gas: natural gas,fossil liquids: diesel</v>
      </c>
      <c r="D4464" t="s">
        <v>3239</v>
      </c>
      <c r="E4464" t="s">
        <v>3258</v>
      </c>
      <c r="H4464" t="s">
        <v>3438</v>
      </c>
      <c r="I4464">
        <v>750</v>
      </c>
      <c r="J4464" t="s">
        <v>3446</v>
      </c>
      <c r="K4464">
        <v>2012</v>
      </c>
      <c r="L4464" t="s">
        <v>29</v>
      </c>
      <c r="M4464" t="s">
        <v>29</v>
      </c>
      <c r="N4464">
        <v>36.007869999999997</v>
      </c>
      <c r="O4464">
        <v>43.917326000000003</v>
      </c>
      <c r="P4464" t="s">
        <v>3523</v>
      </c>
      <c r="Q4464" s="3">
        <f>Table1[[#This Row],[Capacity (MW)]]*0.395*8760*10^-6</f>
        <v>2.5951499999999998</v>
      </c>
      <c r="R4464" s="3" cm="1">
        <f t="array" ref="R4464">AVERAGE(VLOOKUP(_xlfn.TEXTSPLIT(Table1[[#This Row],[Fuel (no space after comma)]], ","), FuelList_Final_EF!$A$2:$B$65, 2, FALSE))</f>
        <v>65.583341148886291</v>
      </c>
      <c r="S4464" s="3">
        <f>Table1[[#This Row],[Generation (TWh)]]*10^9*VLOOKUP(Table1[[#This Row],[Turbine/Engine Technology]],Technology_HR!$A$2:$B$11,2,FALSE)*10^-6</f>
        <v>19590787.349999998</v>
      </c>
      <c r="T4464" s="5">
        <f>Table1[[#This Row],[Fuel Consumption (mmBtu)]]*Table1[[#This Row],[Emission Factor (kg CO2/ mmBtu)]]*10^3</f>
        <v>1284829290150.3357</v>
      </c>
      <c r="U4464" s="3">
        <f>Table1[[#This Row],[Emissions (g CO2)]]/(Table1[[#This Row],[Generation (TWh)]]*10^9)</f>
        <v>495.08864233294247</v>
      </c>
    </row>
    <row r="4465" spans="1:21" x14ac:dyDescent="0.35">
      <c r="A4465" t="s">
        <v>1343</v>
      </c>
      <c r="B4465" t="s">
        <v>3240</v>
      </c>
      <c r="C4465" t="str">
        <f>SUBSTITUTE(Table1[[#This Row],[Fuel]],", ",",")</f>
        <v>fossil gas: natural gas,fossil liquids: diesel</v>
      </c>
      <c r="D4465" t="s">
        <v>3239</v>
      </c>
      <c r="E4465" t="s">
        <v>3258</v>
      </c>
      <c r="H4465" t="s">
        <v>3438</v>
      </c>
      <c r="I4465">
        <v>750</v>
      </c>
      <c r="J4465" t="s">
        <v>3446</v>
      </c>
      <c r="K4465">
        <v>2012</v>
      </c>
      <c r="L4465" t="s">
        <v>29</v>
      </c>
      <c r="M4465" t="s">
        <v>29</v>
      </c>
      <c r="N4465">
        <v>36.007869999999997</v>
      </c>
      <c r="O4465">
        <v>43.917326000000003</v>
      </c>
      <c r="P4465" t="s">
        <v>3523</v>
      </c>
      <c r="Q4465" s="3">
        <f>Table1[[#This Row],[Capacity (MW)]]*0.395*8760*10^-6</f>
        <v>2.5951499999999998</v>
      </c>
      <c r="R4465" s="3" cm="1">
        <f t="array" ref="R4465">AVERAGE(VLOOKUP(_xlfn.TEXTSPLIT(Table1[[#This Row],[Fuel (no space after comma)]], ","), FuelList_Final_EF!$A$2:$B$65, 2, FALSE))</f>
        <v>65.583341148886291</v>
      </c>
      <c r="S4465" s="3">
        <f>Table1[[#This Row],[Generation (TWh)]]*10^9*VLOOKUP(Table1[[#This Row],[Turbine/Engine Technology]],Technology_HR!$A$2:$B$11,2,FALSE)*10^-6</f>
        <v>19590787.349999998</v>
      </c>
      <c r="T4465" s="5">
        <f>Table1[[#This Row],[Fuel Consumption (mmBtu)]]*Table1[[#This Row],[Emission Factor (kg CO2/ mmBtu)]]*10^3</f>
        <v>1284829290150.3357</v>
      </c>
      <c r="U4465" s="3">
        <f>Table1[[#This Row],[Emissions (g CO2)]]/(Table1[[#This Row],[Generation (TWh)]]*10^9)</f>
        <v>495.08864233294247</v>
      </c>
    </row>
    <row r="4466" spans="1:21" x14ac:dyDescent="0.35">
      <c r="A4466" t="s">
        <v>1335</v>
      </c>
      <c r="B4466" t="s">
        <v>3241</v>
      </c>
      <c r="C4466" t="str">
        <f>SUBSTITUTE(Table1[[#This Row],[Fuel]],", ",",")</f>
        <v>fossil liquids: heavy fuel oil</v>
      </c>
      <c r="D4466" t="s">
        <v>3241</v>
      </c>
      <c r="H4466" t="s">
        <v>3437</v>
      </c>
      <c r="I4466">
        <v>230</v>
      </c>
      <c r="J4466" t="s">
        <v>3446</v>
      </c>
      <c r="K4466">
        <v>2012</v>
      </c>
      <c r="L4466" t="s">
        <v>29</v>
      </c>
      <c r="M4466" t="s">
        <v>29</v>
      </c>
      <c r="N4466">
        <v>32.461722999999999</v>
      </c>
      <c r="O4466">
        <v>41.408647000000002</v>
      </c>
      <c r="P4466" t="s">
        <v>3523</v>
      </c>
      <c r="Q4466" s="3">
        <f>Table1[[#This Row],[Capacity (MW)]]*0.395*8760*10^-6</f>
        <v>0.79584600000000005</v>
      </c>
      <c r="R4466" s="3" cm="1">
        <f t="array" ref="R4466">AVERAGE(VLOOKUP(_xlfn.TEXTSPLIT(Table1[[#This Row],[Fuel (no space after comma)]], ","), FuelList_Final_EF!$A$2:$B$65, 2, FALSE))</f>
        <v>81.602530311017389</v>
      </c>
      <c r="S4466" s="3">
        <f>Table1[[#This Row],[Generation (TWh)]]*10^9*VLOOKUP(Table1[[#This Row],[Turbine/Engine Technology]],Technology_HR!$A$2:$B$11,2,FALSE)*10^-6</f>
        <v>7083029.3999999994</v>
      </c>
      <c r="T4466" s="5">
        <f>Table1[[#This Row],[Fuel Consumption (mmBtu)]]*Table1[[#This Row],[Emission Factor (kg CO2/ mmBtu)]]*10^3</f>
        <v>577993121307.32727</v>
      </c>
      <c r="U4466" s="3">
        <f>Table1[[#This Row],[Emissions (g CO2)]]/(Table1[[#This Row],[Generation (TWh)]]*10^9)</f>
        <v>726.26251976805474</v>
      </c>
    </row>
    <row r="4467" spans="1:21" x14ac:dyDescent="0.35">
      <c r="A4467" t="s">
        <v>1344</v>
      </c>
      <c r="B4467" t="s">
        <v>3239</v>
      </c>
      <c r="C4467" t="str">
        <f>SUBSTITUTE(Table1[[#This Row],[Fuel]],", ",",")</f>
        <v>fossil gas: natural gas</v>
      </c>
      <c r="D4467" t="s">
        <v>3239</v>
      </c>
      <c r="H4467" t="s">
        <v>3436</v>
      </c>
      <c r="I4467">
        <v>150</v>
      </c>
      <c r="J4467" t="s">
        <v>3449</v>
      </c>
      <c r="K4467" t="s">
        <v>29</v>
      </c>
      <c r="L4467" t="s">
        <v>29</v>
      </c>
      <c r="M4467" t="s">
        <v>29</v>
      </c>
      <c r="N4467">
        <v>31.827908000000001</v>
      </c>
      <c r="O4467">
        <v>47.422192000000003</v>
      </c>
      <c r="P4467" t="s">
        <v>3523</v>
      </c>
      <c r="Q4467" s="3">
        <f>Table1[[#This Row],[Capacity (MW)]]*0.395*8760*10^-6</f>
        <v>0.51902999999999999</v>
      </c>
      <c r="R4467" s="3" cm="1">
        <f t="array" ref="R4467">AVERAGE(VLOOKUP(_xlfn.TEXTSPLIT(Table1[[#This Row],[Fuel (no space after comma)]], ","), FuelList_Final_EF!$A$2:$B$65, 2, FALSE))</f>
        <v>53.06</v>
      </c>
      <c r="S4467" s="3">
        <f>Table1[[#This Row],[Generation (TWh)]]*10^9*VLOOKUP(Table1[[#This Row],[Turbine/Engine Technology]],Technology_HR!$A$2:$B$11,2,FALSE)*10^-6</f>
        <v>5714520.2999999998</v>
      </c>
      <c r="T4467" s="5">
        <f>Table1[[#This Row],[Fuel Consumption (mmBtu)]]*Table1[[#This Row],[Emission Factor (kg CO2/ mmBtu)]]*10^3</f>
        <v>303212447118</v>
      </c>
      <c r="U4467" s="3">
        <f>Table1[[#This Row],[Emissions (g CO2)]]/(Table1[[#This Row],[Generation (TWh)]]*10^9)</f>
        <v>584.19060000000002</v>
      </c>
    </row>
    <row r="4468" spans="1:21" x14ac:dyDescent="0.35">
      <c r="A4468" t="s">
        <v>1335</v>
      </c>
      <c r="B4468" t="s">
        <v>3335</v>
      </c>
      <c r="C4468" t="str">
        <f>SUBSTITUTE(Table1[[#This Row],[Fuel]],", ",",")</f>
        <v>fossil gas: natural gas,fossil liquids: crude oil</v>
      </c>
      <c r="D4468" t="s">
        <v>3239</v>
      </c>
      <c r="E4468" t="s">
        <v>3247</v>
      </c>
      <c r="H4468" t="s">
        <v>3440</v>
      </c>
      <c r="I4468">
        <v>200</v>
      </c>
      <c r="J4468" t="s">
        <v>3446</v>
      </c>
      <c r="K4468">
        <v>1979</v>
      </c>
      <c r="L4468" t="s">
        <v>29</v>
      </c>
      <c r="M4468" t="s">
        <v>29</v>
      </c>
      <c r="N4468">
        <v>30.677489999999999</v>
      </c>
      <c r="O4468">
        <v>47.754375000000003</v>
      </c>
      <c r="P4468" t="s">
        <v>3523</v>
      </c>
      <c r="Q4468" s="3">
        <f>Table1[[#This Row],[Capacity (MW)]]*0.395*8760*10^-6</f>
        <v>0.69203999999999999</v>
      </c>
      <c r="R4468" s="3" cm="1">
        <f t="array" ref="R4468">AVERAGE(VLOOKUP(_xlfn.TEXTSPLIT(Table1[[#This Row],[Fuel (no space after comma)]], ","), FuelList_Final_EF!$A$2:$B$65, 2, FALSE))</f>
        <v>63.800000000000004</v>
      </c>
      <c r="S4468" s="3">
        <f>Table1[[#This Row],[Generation (TWh)]]*10^9*VLOOKUP(Table1[[#This Row],[Turbine/Engine Technology]],Technology_HR!$A$2:$B$11,2,FALSE)*10^-6</f>
        <v>7117631.3999999994</v>
      </c>
      <c r="T4468" s="5">
        <f>Table1[[#This Row],[Fuel Consumption (mmBtu)]]*Table1[[#This Row],[Emission Factor (kg CO2/ mmBtu)]]*10^3</f>
        <v>454104883320</v>
      </c>
      <c r="U4468" s="3">
        <f>Table1[[#This Row],[Emissions (g CO2)]]/(Table1[[#This Row],[Generation (TWh)]]*10^9)</f>
        <v>656.18299999999999</v>
      </c>
    </row>
    <row r="4469" spans="1:21" x14ac:dyDescent="0.35">
      <c r="A4469" t="s">
        <v>1335</v>
      </c>
      <c r="B4469" t="s">
        <v>3335</v>
      </c>
      <c r="C4469" t="str">
        <f>SUBSTITUTE(Table1[[#This Row],[Fuel]],", ",",")</f>
        <v>fossil gas: natural gas,fossil liquids: crude oil</v>
      </c>
      <c r="D4469" t="s">
        <v>3239</v>
      </c>
      <c r="E4469" t="s">
        <v>3247</v>
      </c>
      <c r="H4469" t="s">
        <v>3440</v>
      </c>
      <c r="I4469">
        <v>200</v>
      </c>
      <c r="J4469" t="s">
        <v>3446</v>
      </c>
      <c r="K4469">
        <v>1979</v>
      </c>
      <c r="L4469" t="s">
        <v>29</v>
      </c>
      <c r="M4469" t="s">
        <v>29</v>
      </c>
      <c r="N4469">
        <v>30.677489999999999</v>
      </c>
      <c r="O4469">
        <v>47.754375000000003</v>
      </c>
      <c r="P4469" t="s">
        <v>3523</v>
      </c>
      <c r="Q4469" s="3">
        <f>Table1[[#This Row],[Capacity (MW)]]*0.395*8760*10^-6</f>
        <v>0.69203999999999999</v>
      </c>
      <c r="R4469" s="3" cm="1">
        <f t="array" ref="R4469">AVERAGE(VLOOKUP(_xlfn.TEXTSPLIT(Table1[[#This Row],[Fuel (no space after comma)]], ","), FuelList_Final_EF!$A$2:$B$65, 2, FALSE))</f>
        <v>63.800000000000004</v>
      </c>
      <c r="S4469" s="3">
        <f>Table1[[#This Row],[Generation (TWh)]]*10^9*VLOOKUP(Table1[[#This Row],[Turbine/Engine Technology]],Technology_HR!$A$2:$B$11,2,FALSE)*10^-6</f>
        <v>7117631.3999999994</v>
      </c>
      <c r="T4469" s="5">
        <f>Table1[[#This Row],[Fuel Consumption (mmBtu)]]*Table1[[#This Row],[Emission Factor (kg CO2/ mmBtu)]]*10^3</f>
        <v>454104883320</v>
      </c>
      <c r="U4469" s="3">
        <f>Table1[[#This Row],[Emissions (g CO2)]]/(Table1[[#This Row],[Generation (TWh)]]*10^9)</f>
        <v>656.18299999999999</v>
      </c>
    </row>
    <row r="4470" spans="1:21" x14ac:dyDescent="0.35">
      <c r="A4470" t="s">
        <v>1335</v>
      </c>
      <c r="B4470" t="s">
        <v>3335</v>
      </c>
      <c r="C4470" t="str">
        <f>SUBSTITUTE(Table1[[#This Row],[Fuel]],", ",",")</f>
        <v>fossil gas: natural gas,fossil liquids: crude oil</v>
      </c>
      <c r="D4470" t="s">
        <v>3239</v>
      </c>
      <c r="E4470" t="s">
        <v>3247</v>
      </c>
      <c r="H4470" t="s">
        <v>3440</v>
      </c>
      <c r="I4470">
        <v>200</v>
      </c>
      <c r="J4470" t="s">
        <v>3446</v>
      </c>
      <c r="K4470">
        <v>1979</v>
      </c>
      <c r="L4470" t="s">
        <v>29</v>
      </c>
      <c r="M4470" t="s">
        <v>29</v>
      </c>
      <c r="N4470">
        <v>30.677489999999999</v>
      </c>
      <c r="O4470">
        <v>47.754375000000003</v>
      </c>
      <c r="P4470" t="s">
        <v>3523</v>
      </c>
      <c r="Q4470" s="3">
        <f>Table1[[#This Row],[Capacity (MW)]]*0.395*8760*10^-6</f>
        <v>0.69203999999999999</v>
      </c>
      <c r="R4470" s="3" cm="1">
        <f t="array" ref="R4470">AVERAGE(VLOOKUP(_xlfn.TEXTSPLIT(Table1[[#This Row],[Fuel (no space after comma)]], ","), FuelList_Final_EF!$A$2:$B$65, 2, FALSE))</f>
        <v>63.800000000000004</v>
      </c>
      <c r="S4470" s="3">
        <f>Table1[[#This Row],[Generation (TWh)]]*10^9*VLOOKUP(Table1[[#This Row],[Turbine/Engine Technology]],Technology_HR!$A$2:$B$11,2,FALSE)*10^-6</f>
        <v>7117631.3999999994</v>
      </c>
      <c r="T4470" s="5">
        <f>Table1[[#This Row],[Fuel Consumption (mmBtu)]]*Table1[[#This Row],[Emission Factor (kg CO2/ mmBtu)]]*10^3</f>
        <v>454104883320</v>
      </c>
      <c r="U4470" s="3">
        <f>Table1[[#This Row],[Emissions (g CO2)]]/(Table1[[#This Row],[Generation (TWh)]]*10^9)</f>
        <v>656.18299999999999</v>
      </c>
    </row>
    <row r="4471" spans="1:21" x14ac:dyDescent="0.35">
      <c r="A4471" t="s">
        <v>1335</v>
      </c>
      <c r="B4471" t="s">
        <v>3335</v>
      </c>
      <c r="C4471" t="str">
        <f>SUBSTITUTE(Table1[[#This Row],[Fuel]],", ",",")</f>
        <v>fossil gas: natural gas,fossil liquids: crude oil</v>
      </c>
      <c r="D4471" t="s">
        <v>3239</v>
      </c>
      <c r="E4471" t="s">
        <v>3247</v>
      </c>
      <c r="H4471" t="s">
        <v>3440</v>
      </c>
      <c r="I4471">
        <v>200</v>
      </c>
      <c r="J4471" t="s">
        <v>3446</v>
      </c>
      <c r="K4471">
        <v>1979</v>
      </c>
      <c r="L4471" t="s">
        <v>29</v>
      </c>
      <c r="M4471" t="s">
        <v>29</v>
      </c>
      <c r="N4471">
        <v>30.677489999999999</v>
      </c>
      <c r="O4471">
        <v>47.754375000000003</v>
      </c>
      <c r="P4471" t="s">
        <v>3523</v>
      </c>
      <c r="Q4471" s="3">
        <f>Table1[[#This Row],[Capacity (MW)]]*0.395*8760*10^-6</f>
        <v>0.69203999999999999</v>
      </c>
      <c r="R4471" s="3" cm="1">
        <f t="array" ref="R4471">AVERAGE(VLOOKUP(_xlfn.TEXTSPLIT(Table1[[#This Row],[Fuel (no space after comma)]], ","), FuelList_Final_EF!$A$2:$B$65, 2, FALSE))</f>
        <v>63.800000000000004</v>
      </c>
      <c r="S4471" s="3">
        <f>Table1[[#This Row],[Generation (TWh)]]*10^9*VLOOKUP(Table1[[#This Row],[Turbine/Engine Technology]],Technology_HR!$A$2:$B$11,2,FALSE)*10^-6</f>
        <v>7117631.3999999994</v>
      </c>
      <c r="T4471" s="5">
        <f>Table1[[#This Row],[Fuel Consumption (mmBtu)]]*Table1[[#This Row],[Emission Factor (kg CO2/ mmBtu)]]*10^3</f>
        <v>454104883320</v>
      </c>
      <c r="U4471" s="3">
        <f>Table1[[#This Row],[Emissions (g CO2)]]/(Table1[[#This Row],[Generation (TWh)]]*10^9)</f>
        <v>656.18299999999999</v>
      </c>
    </row>
    <row r="4472" spans="1:21" x14ac:dyDescent="0.35">
      <c r="A4472" t="s">
        <v>1335</v>
      </c>
      <c r="B4472" t="s">
        <v>3337</v>
      </c>
      <c r="C4472" t="str">
        <f>SUBSTITUTE(Table1[[#This Row],[Fuel]],", ",",")</f>
        <v>fossil liquids: diesel,fossil gas: natural gas,fossil liquids: fuel oil</v>
      </c>
      <c r="D4472" t="s">
        <v>3258</v>
      </c>
      <c r="E4472" t="s">
        <v>3239</v>
      </c>
      <c r="F4472" t="s">
        <v>3275</v>
      </c>
      <c r="H4472" t="s">
        <v>3436</v>
      </c>
      <c r="I4472">
        <v>125</v>
      </c>
      <c r="J4472" t="s">
        <v>3446</v>
      </c>
      <c r="K4472">
        <v>2013</v>
      </c>
      <c r="L4472" t="s">
        <v>29</v>
      </c>
      <c r="M4472" t="s">
        <v>29</v>
      </c>
      <c r="N4472">
        <v>32.232729999999997</v>
      </c>
      <c r="O4472">
        <v>44.268059999999998</v>
      </c>
      <c r="P4472" t="s">
        <v>3523</v>
      </c>
      <c r="Q4472" s="3">
        <f>Table1[[#This Row],[Capacity (MW)]]*0.395*8760*10^-6</f>
        <v>0.43252499999999999</v>
      </c>
      <c r="R4472" s="3" cm="1">
        <f t="array" ref="R4472">AVERAGE(VLOOKUP(_xlfn.TEXTSPLIT(Table1[[#This Row],[Fuel (no space after comma)]], ","), FuelList_Final_EF!$A$2:$B$65, 2, FALSE))</f>
        <v>69.757788198515058</v>
      </c>
      <c r="S4472" s="3">
        <f>Table1[[#This Row],[Generation (TWh)]]*10^9*VLOOKUP(Table1[[#This Row],[Turbine/Engine Technology]],Technology_HR!$A$2:$B$11,2,FALSE)*10^-6</f>
        <v>4762100.25</v>
      </c>
      <c r="T4472" s="5">
        <f>Table1[[#This Row],[Fuel Consumption (mmBtu)]]*Table1[[#This Row],[Emission Factor (kg CO2/ mmBtu)]]*10^3</f>
        <v>332193580619.59558</v>
      </c>
      <c r="U4472" s="3">
        <f>Table1[[#This Row],[Emissions (g CO2)]]/(Table1[[#This Row],[Generation (TWh)]]*10^9)</f>
        <v>768.0332480656507</v>
      </c>
    </row>
    <row r="4473" spans="1:21" x14ac:dyDescent="0.35">
      <c r="A4473" t="s">
        <v>1335</v>
      </c>
      <c r="B4473" t="s">
        <v>3337</v>
      </c>
      <c r="C4473" t="str">
        <f>SUBSTITUTE(Table1[[#This Row],[Fuel]],", ",",")</f>
        <v>fossil liquids: diesel,fossil gas: natural gas,fossil liquids: fuel oil</v>
      </c>
      <c r="D4473" t="s">
        <v>3258</v>
      </c>
      <c r="E4473" t="s">
        <v>3239</v>
      </c>
      <c r="F4473" t="s">
        <v>3275</v>
      </c>
      <c r="H4473" t="s">
        <v>3436</v>
      </c>
      <c r="I4473">
        <v>125</v>
      </c>
      <c r="J4473" t="s">
        <v>3446</v>
      </c>
      <c r="K4473">
        <v>2013</v>
      </c>
      <c r="L4473" t="s">
        <v>29</v>
      </c>
      <c r="M4473" t="s">
        <v>29</v>
      </c>
      <c r="N4473">
        <v>32.232729999999997</v>
      </c>
      <c r="O4473">
        <v>44.268059999999998</v>
      </c>
      <c r="P4473" t="s">
        <v>3523</v>
      </c>
      <c r="Q4473" s="3">
        <f>Table1[[#This Row],[Capacity (MW)]]*0.395*8760*10^-6</f>
        <v>0.43252499999999999</v>
      </c>
      <c r="R4473" s="3" cm="1">
        <f t="array" ref="R4473">AVERAGE(VLOOKUP(_xlfn.TEXTSPLIT(Table1[[#This Row],[Fuel (no space after comma)]], ","), FuelList_Final_EF!$A$2:$B$65, 2, FALSE))</f>
        <v>69.757788198515058</v>
      </c>
      <c r="S4473" s="3">
        <f>Table1[[#This Row],[Generation (TWh)]]*10^9*VLOOKUP(Table1[[#This Row],[Turbine/Engine Technology]],Technology_HR!$A$2:$B$11,2,FALSE)*10^-6</f>
        <v>4762100.25</v>
      </c>
      <c r="T4473" s="5">
        <f>Table1[[#This Row],[Fuel Consumption (mmBtu)]]*Table1[[#This Row],[Emission Factor (kg CO2/ mmBtu)]]*10^3</f>
        <v>332193580619.59558</v>
      </c>
      <c r="U4473" s="3">
        <f>Table1[[#This Row],[Emissions (g CO2)]]/(Table1[[#This Row],[Generation (TWh)]]*10^9)</f>
        <v>768.0332480656507</v>
      </c>
    </row>
    <row r="4474" spans="1:21" x14ac:dyDescent="0.35">
      <c r="A4474" t="s">
        <v>1335</v>
      </c>
      <c r="B4474" t="s">
        <v>3337</v>
      </c>
      <c r="C4474" t="str">
        <f>SUBSTITUTE(Table1[[#This Row],[Fuel]],", ",",")</f>
        <v>fossil liquids: diesel,fossil gas: natural gas,fossil liquids: fuel oil</v>
      </c>
      <c r="D4474" t="s">
        <v>3258</v>
      </c>
      <c r="E4474" t="s">
        <v>3239</v>
      </c>
      <c r="F4474" t="s">
        <v>3275</v>
      </c>
      <c r="H4474" t="s">
        <v>3436</v>
      </c>
      <c r="I4474">
        <v>125</v>
      </c>
      <c r="J4474" t="s">
        <v>3446</v>
      </c>
      <c r="K4474">
        <v>2013</v>
      </c>
      <c r="L4474" t="s">
        <v>29</v>
      </c>
      <c r="M4474" t="s">
        <v>29</v>
      </c>
      <c r="N4474">
        <v>32.232729999999997</v>
      </c>
      <c r="O4474">
        <v>44.268059999999998</v>
      </c>
      <c r="P4474" t="s">
        <v>3523</v>
      </c>
      <c r="Q4474" s="3">
        <f>Table1[[#This Row],[Capacity (MW)]]*0.395*8760*10^-6</f>
        <v>0.43252499999999999</v>
      </c>
      <c r="R4474" s="3" cm="1">
        <f t="array" ref="R4474">AVERAGE(VLOOKUP(_xlfn.TEXTSPLIT(Table1[[#This Row],[Fuel (no space after comma)]], ","), FuelList_Final_EF!$A$2:$B$65, 2, FALSE))</f>
        <v>69.757788198515058</v>
      </c>
      <c r="S4474" s="3">
        <f>Table1[[#This Row],[Generation (TWh)]]*10^9*VLOOKUP(Table1[[#This Row],[Turbine/Engine Technology]],Technology_HR!$A$2:$B$11,2,FALSE)*10^-6</f>
        <v>4762100.25</v>
      </c>
      <c r="T4474" s="5">
        <f>Table1[[#This Row],[Fuel Consumption (mmBtu)]]*Table1[[#This Row],[Emission Factor (kg CO2/ mmBtu)]]*10^3</f>
        <v>332193580619.59558</v>
      </c>
      <c r="U4474" s="3">
        <f>Table1[[#This Row],[Emissions (g CO2)]]/(Table1[[#This Row],[Generation (TWh)]]*10^9)</f>
        <v>768.0332480656507</v>
      </c>
    </row>
    <row r="4475" spans="1:21" x14ac:dyDescent="0.35">
      <c r="A4475" t="s">
        <v>1335</v>
      </c>
      <c r="B4475" t="s">
        <v>3337</v>
      </c>
      <c r="C4475" t="str">
        <f>SUBSTITUTE(Table1[[#This Row],[Fuel]],", ",",")</f>
        <v>fossil liquids: diesel,fossil gas: natural gas,fossil liquids: fuel oil</v>
      </c>
      <c r="D4475" t="s">
        <v>3258</v>
      </c>
      <c r="E4475" t="s">
        <v>3239</v>
      </c>
      <c r="F4475" t="s">
        <v>3275</v>
      </c>
      <c r="H4475" t="s">
        <v>3436</v>
      </c>
      <c r="I4475">
        <v>125</v>
      </c>
      <c r="J4475" t="s">
        <v>3446</v>
      </c>
      <c r="K4475">
        <v>2013</v>
      </c>
      <c r="L4475" t="s">
        <v>29</v>
      </c>
      <c r="M4475" t="s">
        <v>29</v>
      </c>
      <c r="N4475">
        <v>32.232729999999997</v>
      </c>
      <c r="O4475">
        <v>44.268059999999998</v>
      </c>
      <c r="P4475" t="s">
        <v>3523</v>
      </c>
      <c r="Q4475" s="3">
        <f>Table1[[#This Row],[Capacity (MW)]]*0.395*8760*10^-6</f>
        <v>0.43252499999999999</v>
      </c>
      <c r="R4475" s="3" cm="1">
        <f t="array" ref="R4475">AVERAGE(VLOOKUP(_xlfn.TEXTSPLIT(Table1[[#This Row],[Fuel (no space after comma)]], ","), FuelList_Final_EF!$A$2:$B$65, 2, FALSE))</f>
        <v>69.757788198515058</v>
      </c>
      <c r="S4475" s="3">
        <f>Table1[[#This Row],[Generation (TWh)]]*10^9*VLOOKUP(Table1[[#This Row],[Turbine/Engine Technology]],Technology_HR!$A$2:$B$11,2,FALSE)*10^-6</f>
        <v>4762100.25</v>
      </c>
      <c r="T4475" s="5">
        <f>Table1[[#This Row],[Fuel Consumption (mmBtu)]]*Table1[[#This Row],[Emission Factor (kg CO2/ mmBtu)]]*10^3</f>
        <v>332193580619.59558</v>
      </c>
      <c r="U4475" s="3">
        <f>Table1[[#This Row],[Emissions (g CO2)]]/(Table1[[#This Row],[Generation (TWh)]]*10^9)</f>
        <v>768.0332480656507</v>
      </c>
    </row>
    <row r="4476" spans="1:21" x14ac:dyDescent="0.35">
      <c r="A4476" t="s">
        <v>1335</v>
      </c>
      <c r="B4476" t="s">
        <v>3249</v>
      </c>
      <c r="C4476" t="str">
        <f>SUBSTITUTE(Table1[[#This Row],[Fuel]],", ",",")</f>
        <v>fossil gas: waste heat from natural gas</v>
      </c>
      <c r="D4476" t="s">
        <v>3249</v>
      </c>
      <c r="H4476" t="s">
        <v>3440</v>
      </c>
      <c r="I4476">
        <v>250</v>
      </c>
      <c r="J4476" t="s">
        <v>3449</v>
      </c>
      <c r="K4476" t="s">
        <v>29</v>
      </c>
      <c r="L4476" t="s">
        <v>29</v>
      </c>
      <c r="M4476" t="s">
        <v>29</v>
      </c>
      <c r="N4476">
        <v>32.232729999999997</v>
      </c>
      <c r="O4476">
        <v>44.268059999999998</v>
      </c>
      <c r="P4476" t="s">
        <v>3523</v>
      </c>
      <c r="Q4476" s="3">
        <f>Table1[[#This Row],[Capacity (MW)]]*0.395*8760*10^-6</f>
        <v>0.86504999999999999</v>
      </c>
      <c r="R4476" s="3" cm="1">
        <f t="array" ref="R4476">AVERAGE(VLOOKUP(_xlfn.TEXTSPLIT(Table1[[#This Row],[Fuel (no space after comma)]], ","), FuelList_Final_EF!$A$2:$B$65, 2, FALSE))</f>
        <v>66.33</v>
      </c>
      <c r="S4476" s="3">
        <f>Table1[[#This Row],[Generation (TWh)]]*10^9*VLOOKUP(Table1[[#This Row],[Turbine/Engine Technology]],Technology_HR!$A$2:$B$11,2,FALSE)*10^-6</f>
        <v>8897039.25</v>
      </c>
      <c r="T4476" s="5">
        <f>Table1[[#This Row],[Fuel Consumption (mmBtu)]]*Table1[[#This Row],[Emission Factor (kg CO2/ mmBtu)]]*10^3</f>
        <v>590140613452.5</v>
      </c>
      <c r="U4476" s="3">
        <f>Table1[[#This Row],[Emissions (g CO2)]]/(Table1[[#This Row],[Generation (TWh)]]*10^9)</f>
        <v>682.20405000000005</v>
      </c>
    </row>
    <row r="4477" spans="1:21" x14ac:dyDescent="0.35">
      <c r="A4477" t="s">
        <v>1335</v>
      </c>
      <c r="B4477" t="s">
        <v>3337</v>
      </c>
      <c r="C4477" t="str">
        <f>SUBSTITUTE(Table1[[#This Row],[Fuel]],", ",",")</f>
        <v>fossil liquids: diesel,fossil gas: natural gas,fossil liquids: fuel oil</v>
      </c>
      <c r="D4477" t="s">
        <v>3258</v>
      </c>
      <c r="E4477" t="s">
        <v>3239</v>
      </c>
      <c r="F4477" t="s">
        <v>3275</v>
      </c>
      <c r="H4477" t="s">
        <v>3436</v>
      </c>
      <c r="I4477">
        <v>162</v>
      </c>
      <c r="J4477" t="s">
        <v>3446</v>
      </c>
      <c r="K4477">
        <v>2014</v>
      </c>
      <c r="L4477" t="s">
        <v>29</v>
      </c>
      <c r="M4477" t="s">
        <v>29</v>
      </c>
      <c r="N4477">
        <v>32.232729999999997</v>
      </c>
      <c r="O4477">
        <v>44.268059999999998</v>
      </c>
      <c r="P4477" t="s">
        <v>3523</v>
      </c>
      <c r="Q4477" s="3">
        <f>Table1[[#This Row],[Capacity (MW)]]*0.395*8760*10^-6</f>
        <v>0.56055239999999995</v>
      </c>
      <c r="R4477" s="3" cm="1">
        <f t="array" ref="R4477">AVERAGE(VLOOKUP(_xlfn.TEXTSPLIT(Table1[[#This Row],[Fuel (no space after comma)]], ","), FuelList_Final_EF!$A$2:$B$65, 2, FALSE))</f>
        <v>69.757788198515058</v>
      </c>
      <c r="S4477" s="3">
        <f>Table1[[#This Row],[Generation (TWh)]]*10^9*VLOOKUP(Table1[[#This Row],[Turbine/Engine Technology]],Technology_HR!$A$2:$B$11,2,FALSE)*10^-6</f>
        <v>6171681.9239999996</v>
      </c>
      <c r="T4477" s="5">
        <f>Table1[[#This Row],[Fuel Consumption (mmBtu)]]*Table1[[#This Row],[Emission Factor (kg CO2/ mmBtu)]]*10^3</f>
        <v>430522880482.99585</v>
      </c>
      <c r="U4477" s="3">
        <f>Table1[[#This Row],[Emissions (g CO2)]]/(Table1[[#This Row],[Generation (TWh)]]*10^9)</f>
        <v>768.0332480656507</v>
      </c>
    </row>
    <row r="4478" spans="1:21" x14ac:dyDescent="0.35">
      <c r="A4478" t="s">
        <v>1335</v>
      </c>
      <c r="B4478" t="s">
        <v>3337</v>
      </c>
      <c r="C4478" t="str">
        <f>SUBSTITUTE(Table1[[#This Row],[Fuel]],", ",",")</f>
        <v>fossil liquids: diesel,fossil gas: natural gas,fossil liquids: fuel oil</v>
      </c>
      <c r="D4478" t="s">
        <v>3258</v>
      </c>
      <c r="E4478" t="s">
        <v>3239</v>
      </c>
      <c r="F4478" t="s">
        <v>3275</v>
      </c>
      <c r="H4478" t="s">
        <v>3436</v>
      </c>
      <c r="I4478">
        <v>125</v>
      </c>
      <c r="J4478" t="s">
        <v>3446</v>
      </c>
      <c r="K4478">
        <v>2012</v>
      </c>
      <c r="L4478" t="s">
        <v>29</v>
      </c>
      <c r="M4478" t="s">
        <v>29</v>
      </c>
      <c r="N4478">
        <v>32.543115999999998</v>
      </c>
      <c r="O4478">
        <v>44.322177000000003</v>
      </c>
      <c r="P4478" t="s">
        <v>3523</v>
      </c>
      <c r="Q4478" s="3">
        <f>Table1[[#This Row],[Capacity (MW)]]*0.395*8760*10^-6</f>
        <v>0.43252499999999999</v>
      </c>
      <c r="R4478" s="3" cm="1">
        <f t="array" ref="R4478">AVERAGE(VLOOKUP(_xlfn.TEXTSPLIT(Table1[[#This Row],[Fuel (no space after comma)]], ","), FuelList_Final_EF!$A$2:$B$65, 2, FALSE))</f>
        <v>69.757788198515058</v>
      </c>
      <c r="S4478" s="3">
        <f>Table1[[#This Row],[Generation (TWh)]]*10^9*VLOOKUP(Table1[[#This Row],[Turbine/Engine Technology]],Technology_HR!$A$2:$B$11,2,FALSE)*10^-6</f>
        <v>4762100.25</v>
      </c>
      <c r="T4478" s="5">
        <f>Table1[[#This Row],[Fuel Consumption (mmBtu)]]*Table1[[#This Row],[Emission Factor (kg CO2/ mmBtu)]]*10^3</f>
        <v>332193580619.59558</v>
      </c>
      <c r="U4478" s="3">
        <f>Table1[[#This Row],[Emissions (g CO2)]]/(Table1[[#This Row],[Generation (TWh)]]*10^9)</f>
        <v>768.0332480656507</v>
      </c>
    </row>
    <row r="4479" spans="1:21" x14ac:dyDescent="0.35">
      <c r="A4479" t="s">
        <v>1335</v>
      </c>
      <c r="B4479" t="s">
        <v>3337</v>
      </c>
      <c r="C4479" t="str">
        <f>SUBSTITUTE(Table1[[#This Row],[Fuel]],", ",",")</f>
        <v>fossil liquids: diesel,fossil gas: natural gas,fossil liquids: fuel oil</v>
      </c>
      <c r="D4479" t="s">
        <v>3258</v>
      </c>
      <c r="E4479" t="s">
        <v>3239</v>
      </c>
      <c r="F4479" t="s">
        <v>3275</v>
      </c>
      <c r="H4479" t="s">
        <v>3436</v>
      </c>
      <c r="I4479">
        <v>125</v>
      </c>
      <c r="J4479" t="s">
        <v>3446</v>
      </c>
      <c r="K4479">
        <v>2012</v>
      </c>
      <c r="L4479" t="s">
        <v>29</v>
      </c>
      <c r="M4479" t="s">
        <v>29</v>
      </c>
      <c r="N4479">
        <v>32.543115999999998</v>
      </c>
      <c r="O4479">
        <v>44.322177000000003</v>
      </c>
      <c r="P4479" t="s">
        <v>3523</v>
      </c>
      <c r="Q4479" s="3">
        <f>Table1[[#This Row],[Capacity (MW)]]*0.395*8760*10^-6</f>
        <v>0.43252499999999999</v>
      </c>
      <c r="R4479" s="3" cm="1">
        <f t="array" ref="R4479">AVERAGE(VLOOKUP(_xlfn.TEXTSPLIT(Table1[[#This Row],[Fuel (no space after comma)]], ","), FuelList_Final_EF!$A$2:$B$65, 2, FALSE))</f>
        <v>69.757788198515058</v>
      </c>
      <c r="S4479" s="3">
        <f>Table1[[#This Row],[Generation (TWh)]]*10^9*VLOOKUP(Table1[[#This Row],[Turbine/Engine Technology]],Technology_HR!$A$2:$B$11,2,FALSE)*10^-6</f>
        <v>4762100.25</v>
      </c>
      <c r="T4479" s="5">
        <f>Table1[[#This Row],[Fuel Consumption (mmBtu)]]*Table1[[#This Row],[Emission Factor (kg CO2/ mmBtu)]]*10^3</f>
        <v>332193580619.59558</v>
      </c>
      <c r="U4479" s="3">
        <f>Table1[[#This Row],[Emissions (g CO2)]]/(Table1[[#This Row],[Generation (TWh)]]*10^9)</f>
        <v>768.0332480656507</v>
      </c>
    </row>
    <row r="4480" spans="1:21" x14ac:dyDescent="0.35">
      <c r="A4480" t="s">
        <v>1335</v>
      </c>
      <c r="B4480" t="s">
        <v>3249</v>
      </c>
      <c r="C4480" t="str">
        <f>SUBSTITUTE(Table1[[#This Row],[Fuel]],", ",",")</f>
        <v>fossil gas: waste heat from natural gas</v>
      </c>
      <c r="D4480" t="s">
        <v>3249</v>
      </c>
      <c r="H4480" t="s">
        <v>3440</v>
      </c>
      <c r="I4480">
        <v>125</v>
      </c>
      <c r="J4480" t="s">
        <v>3449</v>
      </c>
      <c r="K4480" t="s">
        <v>29</v>
      </c>
      <c r="L4480" t="s">
        <v>29</v>
      </c>
      <c r="M4480" t="s">
        <v>29</v>
      </c>
      <c r="N4480">
        <v>32.543115999999998</v>
      </c>
      <c r="O4480">
        <v>44.322177000000003</v>
      </c>
      <c r="P4480" t="s">
        <v>3523</v>
      </c>
      <c r="Q4480" s="3">
        <f>Table1[[#This Row],[Capacity (MW)]]*0.395*8760*10^-6</f>
        <v>0.43252499999999999</v>
      </c>
      <c r="R4480" s="3" cm="1">
        <f t="array" ref="R4480">AVERAGE(VLOOKUP(_xlfn.TEXTSPLIT(Table1[[#This Row],[Fuel (no space after comma)]], ","), FuelList_Final_EF!$A$2:$B$65, 2, FALSE))</f>
        <v>66.33</v>
      </c>
      <c r="S4480" s="3">
        <f>Table1[[#This Row],[Generation (TWh)]]*10^9*VLOOKUP(Table1[[#This Row],[Turbine/Engine Technology]],Technology_HR!$A$2:$B$11,2,FALSE)*10^-6</f>
        <v>4448519.625</v>
      </c>
      <c r="T4480" s="5">
        <f>Table1[[#This Row],[Fuel Consumption (mmBtu)]]*Table1[[#This Row],[Emission Factor (kg CO2/ mmBtu)]]*10^3</f>
        <v>295070306726.25</v>
      </c>
      <c r="U4480" s="3">
        <f>Table1[[#This Row],[Emissions (g CO2)]]/(Table1[[#This Row],[Generation (TWh)]]*10^9)</f>
        <v>682.20405000000005</v>
      </c>
    </row>
    <row r="4481" spans="1:21" x14ac:dyDescent="0.35">
      <c r="A4481" t="s">
        <v>1335</v>
      </c>
      <c r="B4481" t="s">
        <v>3338</v>
      </c>
      <c r="C4481" t="str">
        <f>SUBSTITUTE(Table1[[#This Row],[Fuel]],", ",",")</f>
        <v>fossil liquids: diesel,fossil liquids: fuel oil</v>
      </c>
      <c r="D4481" t="s">
        <v>3258</v>
      </c>
      <c r="E4481" t="s">
        <v>3275</v>
      </c>
      <c r="H4481" t="s">
        <v>3437</v>
      </c>
      <c r="I4481">
        <v>60</v>
      </c>
      <c r="J4481" t="s">
        <v>3446</v>
      </c>
      <c r="K4481">
        <v>2011</v>
      </c>
      <c r="L4481" t="s">
        <v>29</v>
      </c>
      <c r="M4481" t="s">
        <v>29</v>
      </c>
      <c r="N4481">
        <v>33.267004</v>
      </c>
      <c r="O4481">
        <v>44.379505999999999</v>
      </c>
      <c r="P4481" t="s">
        <v>3523</v>
      </c>
      <c r="Q4481" s="3">
        <f>Table1[[#This Row],[Capacity (MW)]]*0.395*8760*10^-6</f>
        <v>0.20761200000000002</v>
      </c>
      <c r="R4481" s="3" cm="1">
        <f t="array" ref="R4481">AVERAGE(VLOOKUP(_xlfn.TEXTSPLIT(Table1[[#This Row],[Fuel (no space after comma)]], ","), FuelList_Final_EF!$A$2:$B$65, 2, FALSE))</f>
        <v>78.106682297772565</v>
      </c>
      <c r="S4481" s="3">
        <f>Table1[[#This Row],[Generation (TWh)]]*10^9*VLOOKUP(Table1[[#This Row],[Turbine/Engine Technology]],Technology_HR!$A$2:$B$11,2,FALSE)*10^-6</f>
        <v>1847746.8</v>
      </c>
      <c r="T4481" s="5">
        <f>Table1[[#This Row],[Fuel Consumption (mmBtu)]]*Table1[[#This Row],[Emission Factor (kg CO2/ mmBtu)]]*10^3</f>
        <v>144321372274.3259</v>
      </c>
      <c r="U4481" s="3">
        <f>Table1[[#This Row],[Emissions (g CO2)]]/(Table1[[#This Row],[Generation (TWh)]]*10^9)</f>
        <v>695.14947245017572</v>
      </c>
    </row>
    <row r="4482" spans="1:21" x14ac:dyDescent="0.35">
      <c r="A4482" t="s">
        <v>1345</v>
      </c>
      <c r="B4482" t="s">
        <v>3275</v>
      </c>
      <c r="C4482" t="str">
        <f>SUBSTITUTE(Table1[[#This Row],[Fuel]],", ",",")</f>
        <v>fossil liquids: fuel oil</v>
      </c>
      <c r="D4482" t="s">
        <v>3275</v>
      </c>
      <c r="H4482" t="s">
        <v>59</v>
      </c>
      <c r="I4482">
        <v>50</v>
      </c>
      <c r="J4482" t="s">
        <v>3446</v>
      </c>
      <c r="K4482" t="s">
        <v>29</v>
      </c>
      <c r="L4482" t="s">
        <v>29</v>
      </c>
      <c r="M4482" t="s">
        <v>29</v>
      </c>
      <c r="N4482">
        <v>32.342914</v>
      </c>
      <c r="O4482">
        <v>43.326774</v>
      </c>
      <c r="P4482" t="s">
        <v>3523</v>
      </c>
      <c r="Q4482" s="3">
        <f>Table1[[#This Row],[Capacity (MW)]]*0.395*8760*10^-6</f>
        <v>0.17301</v>
      </c>
      <c r="R4482" s="3" cm="1">
        <f t="array" ref="R4482">AVERAGE(VLOOKUP(_xlfn.TEXTSPLIT(Table1[[#This Row],[Fuel (no space after comma)]], ","), FuelList_Final_EF!$A$2:$B$65, 2, FALSE))</f>
        <v>78.106682297772565</v>
      </c>
      <c r="S4482" s="3">
        <f>Table1[[#This Row],[Generation (TWh)]]*10^9*VLOOKUP(Table1[[#This Row],[Turbine/Engine Technology]],Technology_HR!$A$2:$B$11,2,FALSE)*10^-6</f>
        <v>1435204.4549999998</v>
      </c>
      <c r="T4482" s="5">
        <f>Table1[[#This Row],[Fuel Consumption (mmBtu)]]*Table1[[#This Row],[Emission Factor (kg CO2/ mmBtu)]]*10^3</f>
        <v>112099058399.03282</v>
      </c>
      <c r="U4482" s="3">
        <f>Table1[[#This Row],[Emissions (g CO2)]]/(Table1[[#This Row],[Generation (TWh)]]*10^9)</f>
        <v>647.93398300117235</v>
      </c>
    </row>
    <row r="4483" spans="1:21" x14ac:dyDescent="0.35">
      <c r="A4483" t="s">
        <v>1335</v>
      </c>
      <c r="B4483" t="s">
        <v>3339</v>
      </c>
      <c r="C4483" t="str">
        <f>SUBSTITUTE(Table1[[#This Row],[Fuel]],", ",",")</f>
        <v>fossil liquids: diesel,fossil gas: natural gas,fossil liquids: crude oil</v>
      </c>
      <c r="D4483" t="s">
        <v>3258</v>
      </c>
      <c r="E4483" t="s">
        <v>3239</v>
      </c>
      <c r="F4483" t="s">
        <v>3247</v>
      </c>
      <c r="H4483" t="s">
        <v>3436</v>
      </c>
      <c r="I4483">
        <v>125</v>
      </c>
      <c r="J4483" t="s">
        <v>3446</v>
      </c>
      <c r="K4483">
        <v>2012</v>
      </c>
      <c r="L4483" t="s">
        <v>29</v>
      </c>
      <c r="M4483" t="s">
        <v>29</v>
      </c>
      <c r="N4483">
        <v>32.437631000000003</v>
      </c>
      <c r="O4483">
        <v>44.126918000000003</v>
      </c>
      <c r="P4483" t="s">
        <v>3523</v>
      </c>
      <c r="Q4483" s="3">
        <f>Table1[[#This Row],[Capacity (MW)]]*0.395*8760*10^-6</f>
        <v>0.43252499999999999</v>
      </c>
      <c r="R4483" s="3" cm="1">
        <f t="array" ref="R4483">AVERAGE(VLOOKUP(_xlfn.TEXTSPLIT(Table1[[#This Row],[Fuel (no space after comma)]], ","), FuelList_Final_EF!$A$2:$B$65, 2, FALSE))</f>
        <v>68.568894099257534</v>
      </c>
      <c r="S4483" s="3">
        <f>Table1[[#This Row],[Generation (TWh)]]*10^9*VLOOKUP(Table1[[#This Row],[Turbine/Engine Technology]],Technology_HR!$A$2:$B$11,2,FALSE)*10^-6</f>
        <v>4762100.25</v>
      </c>
      <c r="T4483" s="5">
        <f>Table1[[#This Row],[Fuel Consumption (mmBtu)]]*Table1[[#This Row],[Emission Factor (kg CO2/ mmBtu)]]*10^3</f>
        <v>326531947732.29785</v>
      </c>
      <c r="U4483" s="3">
        <f>Table1[[#This Row],[Emissions (g CO2)]]/(Table1[[#This Row],[Generation (TWh)]]*10^9)</f>
        <v>754.94352403282551</v>
      </c>
    </row>
    <row r="4484" spans="1:21" x14ac:dyDescent="0.35">
      <c r="A4484" t="s">
        <v>1335</v>
      </c>
      <c r="B4484" t="s">
        <v>3339</v>
      </c>
      <c r="C4484" t="str">
        <f>SUBSTITUTE(Table1[[#This Row],[Fuel]],", ",",")</f>
        <v>fossil liquids: diesel,fossil gas: natural gas,fossil liquids: crude oil</v>
      </c>
      <c r="D4484" t="s">
        <v>3258</v>
      </c>
      <c r="E4484" t="s">
        <v>3239</v>
      </c>
      <c r="F4484" t="s">
        <v>3247</v>
      </c>
      <c r="H4484" t="s">
        <v>3436</v>
      </c>
      <c r="I4484">
        <v>125</v>
      </c>
      <c r="J4484" t="s">
        <v>3446</v>
      </c>
      <c r="K4484">
        <v>2012</v>
      </c>
      <c r="L4484" t="s">
        <v>29</v>
      </c>
      <c r="M4484" t="s">
        <v>29</v>
      </c>
      <c r="N4484">
        <v>32.437631000000003</v>
      </c>
      <c r="O4484">
        <v>44.126918000000003</v>
      </c>
      <c r="P4484" t="s">
        <v>3523</v>
      </c>
      <c r="Q4484" s="3">
        <f>Table1[[#This Row],[Capacity (MW)]]*0.395*8760*10^-6</f>
        <v>0.43252499999999999</v>
      </c>
      <c r="R4484" s="3" cm="1">
        <f t="array" ref="R4484">AVERAGE(VLOOKUP(_xlfn.TEXTSPLIT(Table1[[#This Row],[Fuel (no space after comma)]], ","), FuelList_Final_EF!$A$2:$B$65, 2, FALSE))</f>
        <v>68.568894099257534</v>
      </c>
      <c r="S4484" s="3">
        <f>Table1[[#This Row],[Generation (TWh)]]*10^9*VLOOKUP(Table1[[#This Row],[Turbine/Engine Technology]],Technology_HR!$A$2:$B$11,2,FALSE)*10^-6</f>
        <v>4762100.25</v>
      </c>
      <c r="T4484" s="5">
        <f>Table1[[#This Row],[Fuel Consumption (mmBtu)]]*Table1[[#This Row],[Emission Factor (kg CO2/ mmBtu)]]*10^3</f>
        <v>326531947732.29785</v>
      </c>
      <c r="U4484" s="3">
        <f>Table1[[#This Row],[Emissions (g CO2)]]/(Table1[[#This Row],[Generation (TWh)]]*10^9)</f>
        <v>754.94352403282551</v>
      </c>
    </row>
    <row r="4485" spans="1:21" x14ac:dyDescent="0.35">
      <c r="A4485" t="s">
        <v>1335</v>
      </c>
      <c r="B4485" t="s">
        <v>3249</v>
      </c>
      <c r="C4485" t="str">
        <f>SUBSTITUTE(Table1[[#This Row],[Fuel]],", ",",")</f>
        <v>fossil gas: waste heat from natural gas</v>
      </c>
      <c r="D4485" t="s">
        <v>3249</v>
      </c>
      <c r="H4485" t="s">
        <v>3440</v>
      </c>
      <c r="I4485">
        <v>132</v>
      </c>
      <c r="J4485" t="s">
        <v>3449</v>
      </c>
      <c r="K4485" t="s">
        <v>29</v>
      </c>
      <c r="L4485" t="s">
        <v>29</v>
      </c>
      <c r="M4485" t="s">
        <v>29</v>
      </c>
      <c r="N4485">
        <v>32.437631000000003</v>
      </c>
      <c r="O4485">
        <v>44.126918000000003</v>
      </c>
      <c r="P4485" t="s">
        <v>3523</v>
      </c>
      <c r="Q4485" s="3">
        <f>Table1[[#This Row],[Capacity (MW)]]*0.395*8760*10^-6</f>
        <v>0.4567464</v>
      </c>
      <c r="R4485" s="3" cm="1">
        <f t="array" ref="R4485">AVERAGE(VLOOKUP(_xlfn.TEXTSPLIT(Table1[[#This Row],[Fuel (no space after comma)]], ","), FuelList_Final_EF!$A$2:$B$65, 2, FALSE))</f>
        <v>66.33</v>
      </c>
      <c r="S4485" s="3">
        <f>Table1[[#This Row],[Generation (TWh)]]*10^9*VLOOKUP(Table1[[#This Row],[Turbine/Engine Technology]],Technology_HR!$A$2:$B$11,2,FALSE)*10^-6</f>
        <v>4697636.7239999995</v>
      </c>
      <c r="T4485" s="5">
        <f>Table1[[#This Row],[Fuel Consumption (mmBtu)]]*Table1[[#This Row],[Emission Factor (kg CO2/ mmBtu)]]*10^3</f>
        <v>311594243902.91992</v>
      </c>
      <c r="U4485" s="3">
        <f>Table1[[#This Row],[Emissions (g CO2)]]/(Table1[[#This Row],[Generation (TWh)]]*10^9)</f>
        <v>682.20404999999982</v>
      </c>
    </row>
    <row r="4486" spans="1:21" x14ac:dyDescent="0.35">
      <c r="A4486" t="s">
        <v>1337</v>
      </c>
      <c r="B4486" t="s">
        <v>3275</v>
      </c>
      <c r="C4486" t="str">
        <f>SUBSTITUTE(Table1[[#This Row],[Fuel]],", ",",")</f>
        <v>fossil liquids: fuel oil</v>
      </c>
      <c r="D4486" t="s">
        <v>3275</v>
      </c>
      <c r="H4486" t="s">
        <v>59</v>
      </c>
      <c r="I4486">
        <v>50</v>
      </c>
      <c r="J4486" t="s">
        <v>3446</v>
      </c>
      <c r="K4486">
        <v>2023</v>
      </c>
      <c r="L4486" t="s">
        <v>29</v>
      </c>
      <c r="M4486" t="s">
        <v>29</v>
      </c>
      <c r="N4486">
        <v>32.343665000000001</v>
      </c>
      <c r="O4486">
        <v>44.095157999999998</v>
      </c>
      <c r="P4486" t="s">
        <v>3523</v>
      </c>
      <c r="Q4486" s="3">
        <f>Table1[[#This Row],[Capacity (MW)]]*0.395*8760*10^-6</f>
        <v>0.17301</v>
      </c>
      <c r="R4486" s="3" cm="1">
        <f t="array" ref="R4486">AVERAGE(VLOOKUP(_xlfn.TEXTSPLIT(Table1[[#This Row],[Fuel (no space after comma)]], ","), FuelList_Final_EF!$A$2:$B$65, 2, FALSE))</f>
        <v>78.106682297772565</v>
      </c>
      <c r="S4486" s="3">
        <f>Table1[[#This Row],[Generation (TWh)]]*10^9*VLOOKUP(Table1[[#This Row],[Turbine/Engine Technology]],Technology_HR!$A$2:$B$11,2,FALSE)*10^-6</f>
        <v>1435204.4549999998</v>
      </c>
      <c r="T4486" s="5">
        <f>Table1[[#This Row],[Fuel Consumption (mmBtu)]]*Table1[[#This Row],[Emission Factor (kg CO2/ mmBtu)]]*10^3</f>
        <v>112099058399.03282</v>
      </c>
      <c r="U4486" s="3">
        <f>Table1[[#This Row],[Emissions (g CO2)]]/(Table1[[#This Row],[Generation (TWh)]]*10^9)</f>
        <v>647.93398300117235</v>
      </c>
    </row>
    <row r="4487" spans="1:21" x14ac:dyDescent="0.35">
      <c r="A4487" t="s">
        <v>1337</v>
      </c>
      <c r="B4487" t="s">
        <v>3275</v>
      </c>
      <c r="C4487" t="str">
        <f>SUBSTITUTE(Table1[[#This Row],[Fuel]],", ",",")</f>
        <v>fossil liquids: fuel oil</v>
      </c>
      <c r="D4487" t="s">
        <v>3275</v>
      </c>
      <c r="H4487" t="s">
        <v>59</v>
      </c>
      <c r="I4487">
        <v>50</v>
      </c>
      <c r="J4487" t="s">
        <v>3446</v>
      </c>
      <c r="K4487">
        <v>2023</v>
      </c>
      <c r="L4487" t="s">
        <v>29</v>
      </c>
      <c r="M4487" t="s">
        <v>29</v>
      </c>
      <c r="N4487">
        <v>32.343665000000001</v>
      </c>
      <c r="O4487">
        <v>44.095157999999998</v>
      </c>
      <c r="P4487" t="s">
        <v>3523</v>
      </c>
      <c r="Q4487" s="3">
        <f>Table1[[#This Row],[Capacity (MW)]]*0.395*8760*10^-6</f>
        <v>0.17301</v>
      </c>
      <c r="R4487" s="3" cm="1">
        <f t="array" ref="R4487">AVERAGE(VLOOKUP(_xlfn.TEXTSPLIT(Table1[[#This Row],[Fuel (no space after comma)]], ","), FuelList_Final_EF!$A$2:$B$65, 2, FALSE))</f>
        <v>78.106682297772565</v>
      </c>
      <c r="S4487" s="3">
        <f>Table1[[#This Row],[Generation (TWh)]]*10^9*VLOOKUP(Table1[[#This Row],[Turbine/Engine Technology]],Technology_HR!$A$2:$B$11,2,FALSE)*10^-6</f>
        <v>1435204.4549999998</v>
      </c>
      <c r="T4487" s="5">
        <f>Table1[[#This Row],[Fuel Consumption (mmBtu)]]*Table1[[#This Row],[Emission Factor (kg CO2/ mmBtu)]]*10^3</f>
        <v>112099058399.03282</v>
      </c>
      <c r="U4487" s="3">
        <f>Table1[[#This Row],[Emissions (g CO2)]]/(Table1[[#This Row],[Generation (TWh)]]*10^9)</f>
        <v>647.93398300117235</v>
      </c>
    </row>
    <row r="4488" spans="1:21" x14ac:dyDescent="0.35">
      <c r="A4488" t="s">
        <v>1337</v>
      </c>
      <c r="B4488" t="s">
        <v>3275</v>
      </c>
      <c r="C4488" t="str">
        <f>SUBSTITUTE(Table1[[#This Row],[Fuel]],", ",",")</f>
        <v>fossil liquids: fuel oil</v>
      </c>
      <c r="D4488" t="s">
        <v>3275</v>
      </c>
      <c r="H4488" t="s">
        <v>59</v>
      </c>
      <c r="I4488">
        <v>50</v>
      </c>
      <c r="J4488" t="s">
        <v>3446</v>
      </c>
      <c r="K4488">
        <v>2023</v>
      </c>
      <c r="L4488" t="s">
        <v>29</v>
      </c>
      <c r="M4488" t="s">
        <v>29</v>
      </c>
      <c r="N4488">
        <v>32.343665000000001</v>
      </c>
      <c r="O4488">
        <v>44.095157999999998</v>
      </c>
      <c r="P4488" t="s">
        <v>3523</v>
      </c>
      <c r="Q4488" s="3">
        <f>Table1[[#This Row],[Capacity (MW)]]*0.395*8760*10^-6</f>
        <v>0.17301</v>
      </c>
      <c r="R4488" s="3" cm="1">
        <f t="array" ref="R4488">AVERAGE(VLOOKUP(_xlfn.TEXTSPLIT(Table1[[#This Row],[Fuel (no space after comma)]], ","), FuelList_Final_EF!$A$2:$B$65, 2, FALSE))</f>
        <v>78.106682297772565</v>
      </c>
      <c r="S4488" s="3">
        <f>Table1[[#This Row],[Generation (TWh)]]*10^9*VLOOKUP(Table1[[#This Row],[Turbine/Engine Technology]],Technology_HR!$A$2:$B$11,2,FALSE)*10^-6</f>
        <v>1435204.4549999998</v>
      </c>
      <c r="T4488" s="5">
        <f>Table1[[#This Row],[Fuel Consumption (mmBtu)]]*Table1[[#This Row],[Emission Factor (kg CO2/ mmBtu)]]*10^3</f>
        <v>112099058399.03282</v>
      </c>
      <c r="U4488" s="3">
        <f>Table1[[#This Row],[Emissions (g CO2)]]/(Table1[[#This Row],[Generation (TWh)]]*10^9)</f>
        <v>647.93398300117235</v>
      </c>
    </row>
    <row r="4489" spans="1:21" x14ac:dyDescent="0.35">
      <c r="A4489" t="s">
        <v>1337</v>
      </c>
      <c r="B4489" t="s">
        <v>3275</v>
      </c>
      <c r="C4489" t="str">
        <f>SUBSTITUTE(Table1[[#This Row],[Fuel]],", ",",")</f>
        <v>fossil liquids: fuel oil</v>
      </c>
      <c r="D4489" t="s">
        <v>3275</v>
      </c>
      <c r="H4489" t="s">
        <v>59</v>
      </c>
      <c r="I4489">
        <v>50</v>
      </c>
      <c r="J4489" t="s">
        <v>3446</v>
      </c>
      <c r="K4489">
        <v>2023</v>
      </c>
      <c r="L4489" t="s">
        <v>29</v>
      </c>
      <c r="M4489" t="s">
        <v>29</v>
      </c>
      <c r="N4489">
        <v>32.343665000000001</v>
      </c>
      <c r="O4489">
        <v>44.095157999999998</v>
      </c>
      <c r="P4489" t="s">
        <v>3523</v>
      </c>
      <c r="Q4489" s="3">
        <f>Table1[[#This Row],[Capacity (MW)]]*0.395*8760*10^-6</f>
        <v>0.17301</v>
      </c>
      <c r="R4489" s="3" cm="1">
        <f t="array" ref="R4489">AVERAGE(VLOOKUP(_xlfn.TEXTSPLIT(Table1[[#This Row],[Fuel (no space after comma)]], ","), FuelList_Final_EF!$A$2:$B$65, 2, FALSE))</f>
        <v>78.106682297772565</v>
      </c>
      <c r="S4489" s="3">
        <f>Table1[[#This Row],[Generation (TWh)]]*10^9*VLOOKUP(Table1[[#This Row],[Turbine/Engine Technology]],Technology_HR!$A$2:$B$11,2,FALSE)*10^-6</f>
        <v>1435204.4549999998</v>
      </c>
      <c r="T4489" s="5">
        <f>Table1[[#This Row],[Fuel Consumption (mmBtu)]]*Table1[[#This Row],[Emission Factor (kg CO2/ mmBtu)]]*10^3</f>
        <v>112099058399.03282</v>
      </c>
      <c r="U4489" s="3">
        <f>Table1[[#This Row],[Emissions (g CO2)]]/(Table1[[#This Row],[Generation (TWh)]]*10^9)</f>
        <v>647.93398300117235</v>
      </c>
    </row>
    <row r="4490" spans="1:21" x14ac:dyDescent="0.35">
      <c r="A4490" t="s">
        <v>1338</v>
      </c>
      <c r="B4490" t="s">
        <v>3338</v>
      </c>
      <c r="C4490" t="str">
        <f>SUBSTITUTE(Table1[[#This Row],[Fuel]],", ",",")</f>
        <v>fossil liquids: diesel,fossil liquids: fuel oil</v>
      </c>
      <c r="D4490" t="s">
        <v>3258</v>
      </c>
      <c r="E4490" t="s">
        <v>3275</v>
      </c>
      <c r="H4490" t="s">
        <v>3440</v>
      </c>
      <c r="I4490">
        <v>150</v>
      </c>
      <c r="J4490" t="s">
        <v>3446</v>
      </c>
      <c r="K4490">
        <v>2020</v>
      </c>
      <c r="L4490" t="s">
        <v>29</v>
      </c>
      <c r="M4490" t="s">
        <v>29</v>
      </c>
      <c r="N4490">
        <v>36.190085000000003</v>
      </c>
      <c r="O4490">
        <v>43.988706000000001</v>
      </c>
      <c r="P4490" t="s">
        <v>3523</v>
      </c>
      <c r="Q4490" s="3">
        <f>Table1[[#This Row],[Capacity (MW)]]*0.395*8760*10^-6</f>
        <v>0.51902999999999999</v>
      </c>
      <c r="R4490" s="3" cm="1">
        <f t="array" ref="R4490">AVERAGE(VLOOKUP(_xlfn.TEXTSPLIT(Table1[[#This Row],[Fuel (no space after comma)]], ","), FuelList_Final_EF!$A$2:$B$65, 2, FALSE))</f>
        <v>78.106682297772565</v>
      </c>
      <c r="S4490" s="3">
        <f>Table1[[#This Row],[Generation (TWh)]]*10^9*VLOOKUP(Table1[[#This Row],[Turbine/Engine Technology]],Technology_HR!$A$2:$B$11,2,FALSE)*10^-6</f>
        <v>5338223.55</v>
      </c>
      <c r="T4490" s="5">
        <f>Table1[[#This Row],[Fuel Consumption (mmBtu)]]*Table1[[#This Row],[Emission Factor (kg CO2/ mmBtu)]]*10^3</f>
        <v>416950930854.33765</v>
      </c>
      <c r="U4490" s="3">
        <f>Table1[[#This Row],[Emissions (g CO2)]]/(Table1[[#This Row],[Generation (TWh)]]*10^9)</f>
        <v>803.32722743259092</v>
      </c>
    </row>
    <row r="4491" spans="1:21" x14ac:dyDescent="0.35">
      <c r="A4491" t="s">
        <v>1338</v>
      </c>
      <c r="B4491" t="s">
        <v>3338</v>
      </c>
      <c r="C4491" t="str">
        <f>SUBSTITUTE(Table1[[#This Row],[Fuel]],", ",",")</f>
        <v>fossil liquids: diesel,fossil liquids: fuel oil</v>
      </c>
      <c r="D4491" t="s">
        <v>3258</v>
      </c>
      <c r="E4491" t="s">
        <v>3275</v>
      </c>
      <c r="H4491" t="s">
        <v>3440</v>
      </c>
      <c r="I4491">
        <v>150</v>
      </c>
      <c r="J4491" t="s">
        <v>3446</v>
      </c>
      <c r="K4491">
        <v>2020</v>
      </c>
      <c r="L4491" t="s">
        <v>29</v>
      </c>
      <c r="M4491" t="s">
        <v>29</v>
      </c>
      <c r="N4491">
        <v>36.190085000000003</v>
      </c>
      <c r="O4491">
        <v>43.988706000000001</v>
      </c>
      <c r="P4491" t="s">
        <v>3523</v>
      </c>
      <c r="Q4491" s="3">
        <f>Table1[[#This Row],[Capacity (MW)]]*0.395*8760*10^-6</f>
        <v>0.51902999999999999</v>
      </c>
      <c r="R4491" s="3" cm="1">
        <f t="array" ref="R4491">AVERAGE(VLOOKUP(_xlfn.TEXTSPLIT(Table1[[#This Row],[Fuel (no space after comma)]], ","), FuelList_Final_EF!$A$2:$B$65, 2, FALSE))</f>
        <v>78.106682297772565</v>
      </c>
      <c r="S4491" s="3">
        <f>Table1[[#This Row],[Generation (TWh)]]*10^9*VLOOKUP(Table1[[#This Row],[Turbine/Engine Technology]],Technology_HR!$A$2:$B$11,2,FALSE)*10^-6</f>
        <v>5338223.55</v>
      </c>
      <c r="T4491" s="5">
        <f>Table1[[#This Row],[Fuel Consumption (mmBtu)]]*Table1[[#This Row],[Emission Factor (kg CO2/ mmBtu)]]*10^3</f>
        <v>416950930854.33765</v>
      </c>
      <c r="U4491" s="3">
        <f>Table1[[#This Row],[Emissions (g CO2)]]/(Table1[[#This Row],[Generation (TWh)]]*10^9)</f>
        <v>803.32722743259092</v>
      </c>
    </row>
    <row r="4492" spans="1:21" x14ac:dyDescent="0.35">
      <c r="A4492" t="s">
        <v>1335</v>
      </c>
      <c r="B4492" t="s">
        <v>3243</v>
      </c>
      <c r="C4492" t="str">
        <f>SUBSTITUTE(Table1[[#This Row],[Fuel]],", ",",")</f>
        <v>fossil gas: natural gas,fossil liquids: fuel oil</v>
      </c>
      <c r="D4492" t="s">
        <v>3239</v>
      </c>
      <c r="E4492" t="s">
        <v>3275</v>
      </c>
      <c r="H4492" t="s">
        <v>3436</v>
      </c>
      <c r="I4492">
        <v>63</v>
      </c>
      <c r="J4492" t="s">
        <v>3446</v>
      </c>
      <c r="K4492">
        <v>1977</v>
      </c>
      <c r="L4492" t="s">
        <v>29</v>
      </c>
      <c r="M4492" t="s">
        <v>29</v>
      </c>
      <c r="N4492">
        <v>30.212928999999999</v>
      </c>
      <c r="O4492">
        <v>47.817411</v>
      </c>
      <c r="P4492" t="s">
        <v>3523</v>
      </c>
      <c r="Q4492" s="3">
        <f>Table1[[#This Row],[Capacity (MW)]]*0.395*8760*10^-6</f>
        <v>0.21799260000000001</v>
      </c>
      <c r="R4492" s="3" cm="1">
        <f t="array" ref="R4492">AVERAGE(VLOOKUP(_xlfn.TEXTSPLIT(Table1[[#This Row],[Fuel (no space after comma)]], ","), FuelList_Final_EF!$A$2:$B$65, 2, FALSE))</f>
        <v>65.583341148886291</v>
      </c>
      <c r="S4492" s="3">
        <f>Table1[[#This Row],[Generation (TWh)]]*10^9*VLOOKUP(Table1[[#This Row],[Turbine/Engine Technology]],Technology_HR!$A$2:$B$11,2,FALSE)*10^-6</f>
        <v>2400098.5260000001</v>
      </c>
      <c r="T4492" s="5">
        <f>Table1[[#This Row],[Fuel Consumption (mmBtu)]]*Table1[[#This Row],[Emission Factor (kg CO2/ mmBtu)]]*10^3</f>
        <v>157406480421.59714</v>
      </c>
      <c r="U4492" s="3">
        <f>Table1[[#This Row],[Emissions (g CO2)]]/(Table1[[#This Row],[Generation (TWh)]]*10^9)</f>
        <v>722.07258604923811</v>
      </c>
    </row>
    <row r="4493" spans="1:21" x14ac:dyDescent="0.35">
      <c r="A4493" t="s">
        <v>1335</v>
      </c>
      <c r="B4493" t="s">
        <v>3243</v>
      </c>
      <c r="C4493" t="str">
        <f>SUBSTITUTE(Table1[[#This Row],[Fuel]],", ",",")</f>
        <v>fossil gas: natural gas,fossil liquids: fuel oil</v>
      </c>
      <c r="D4493" t="s">
        <v>3239</v>
      </c>
      <c r="E4493" t="s">
        <v>3275</v>
      </c>
      <c r="H4493" t="s">
        <v>3436</v>
      </c>
      <c r="I4493">
        <v>63</v>
      </c>
      <c r="J4493" t="s">
        <v>3446</v>
      </c>
      <c r="K4493">
        <v>1977</v>
      </c>
      <c r="L4493" t="s">
        <v>29</v>
      </c>
      <c r="M4493" t="s">
        <v>29</v>
      </c>
      <c r="N4493">
        <v>30.212928999999999</v>
      </c>
      <c r="O4493">
        <v>47.817411</v>
      </c>
      <c r="P4493" t="s">
        <v>3523</v>
      </c>
      <c r="Q4493" s="3">
        <f>Table1[[#This Row],[Capacity (MW)]]*0.395*8760*10^-6</f>
        <v>0.21799260000000001</v>
      </c>
      <c r="R4493" s="3" cm="1">
        <f t="array" ref="R4493">AVERAGE(VLOOKUP(_xlfn.TEXTSPLIT(Table1[[#This Row],[Fuel (no space after comma)]], ","), FuelList_Final_EF!$A$2:$B$65, 2, FALSE))</f>
        <v>65.583341148886291</v>
      </c>
      <c r="S4493" s="3">
        <f>Table1[[#This Row],[Generation (TWh)]]*10^9*VLOOKUP(Table1[[#This Row],[Turbine/Engine Technology]],Technology_HR!$A$2:$B$11,2,FALSE)*10^-6</f>
        <v>2400098.5260000001</v>
      </c>
      <c r="T4493" s="5">
        <f>Table1[[#This Row],[Fuel Consumption (mmBtu)]]*Table1[[#This Row],[Emission Factor (kg CO2/ mmBtu)]]*10^3</f>
        <v>157406480421.59714</v>
      </c>
      <c r="U4493" s="3">
        <f>Table1[[#This Row],[Emissions (g CO2)]]/(Table1[[#This Row],[Generation (TWh)]]*10^9)</f>
        <v>722.07258604923811</v>
      </c>
    </row>
    <row r="4494" spans="1:21" x14ac:dyDescent="0.35">
      <c r="A4494" t="s">
        <v>1335</v>
      </c>
      <c r="B4494" t="s">
        <v>3243</v>
      </c>
      <c r="C4494" t="str">
        <f>SUBSTITUTE(Table1[[#This Row],[Fuel]],", ",",")</f>
        <v>fossil gas: natural gas,fossil liquids: fuel oil</v>
      </c>
      <c r="D4494" t="s">
        <v>3239</v>
      </c>
      <c r="E4494" t="s">
        <v>3275</v>
      </c>
      <c r="H4494" t="s">
        <v>3436</v>
      </c>
      <c r="I4494">
        <v>63</v>
      </c>
      <c r="J4494" t="s">
        <v>3446</v>
      </c>
      <c r="K4494">
        <v>1977</v>
      </c>
      <c r="L4494" t="s">
        <v>29</v>
      </c>
      <c r="M4494" t="s">
        <v>29</v>
      </c>
      <c r="N4494">
        <v>30.212928999999999</v>
      </c>
      <c r="O4494">
        <v>47.817411</v>
      </c>
      <c r="P4494" t="s">
        <v>3523</v>
      </c>
      <c r="Q4494" s="3">
        <f>Table1[[#This Row],[Capacity (MW)]]*0.395*8760*10^-6</f>
        <v>0.21799260000000001</v>
      </c>
      <c r="R4494" s="3" cm="1">
        <f t="array" ref="R4494">AVERAGE(VLOOKUP(_xlfn.TEXTSPLIT(Table1[[#This Row],[Fuel (no space after comma)]], ","), FuelList_Final_EF!$A$2:$B$65, 2, FALSE))</f>
        <v>65.583341148886291</v>
      </c>
      <c r="S4494" s="3">
        <f>Table1[[#This Row],[Generation (TWh)]]*10^9*VLOOKUP(Table1[[#This Row],[Turbine/Engine Technology]],Technology_HR!$A$2:$B$11,2,FALSE)*10^-6</f>
        <v>2400098.5260000001</v>
      </c>
      <c r="T4494" s="5">
        <f>Table1[[#This Row],[Fuel Consumption (mmBtu)]]*Table1[[#This Row],[Emission Factor (kg CO2/ mmBtu)]]*10^3</f>
        <v>157406480421.59714</v>
      </c>
      <c r="U4494" s="3">
        <f>Table1[[#This Row],[Emissions (g CO2)]]/(Table1[[#This Row],[Generation (TWh)]]*10^9)</f>
        <v>722.07258604923811</v>
      </c>
    </row>
    <row r="4495" spans="1:21" x14ac:dyDescent="0.35">
      <c r="A4495" t="s">
        <v>1335</v>
      </c>
      <c r="B4495" t="s">
        <v>3243</v>
      </c>
      <c r="C4495" t="str">
        <f>SUBSTITUTE(Table1[[#This Row],[Fuel]],", ",",")</f>
        <v>fossil gas: natural gas,fossil liquids: fuel oil</v>
      </c>
      <c r="D4495" t="s">
        <v>3239</v>
      </c>
      <c r="E4495" t="s">
        <v>3275</v>
      </c>
      <c r="H4495" t="s">
        <v>3436</v>
      </c>
      <c r="I4495">
        <v>63</v>
      </c>
      <c r="J4495" t="s">
        <v>3446</v>
      </c>
      <c r="K4495">
        <v>1977</v>
      </c>
      <c r="L4495" t="s">
        <v>29</v>
      </c>
      <c r="M4495" t="s">
        <v>29</v>
      </c>
      <c r="N4495">
        <v>30.212928999999999</v>
      </c>
      <c r="O4495">
        <v>47.817411</v>
      </c>
      <c r="P4495" t="s">
        <v>3523</v>
      </c>
      <c r="Q4495" s="3">
        <f>Table1[[#This Row],[Capacity (MW)]]*0.395*8760*10^-6</f>
        <v>0.21799260000000001</v>
      </c>
      <c r="R4495" s="3" cm="1">
        <f t="array" ref="R4495">AVERAGE(VLOOKUP(_xlfn.TEXTSPLIT(Table1[[#This Row],[Fuel (no space after comma)]], ","), FuelList_Final_EF!$A$2:$B$65, 2, FALSE))</f>
        <v>65.583341148886291</v>
      </c>
      <c r="S4495" s="3">
        <f>Table1[[#This Row],[Generation (TWh)]]*10^9*VLOOKUP(Table1[[#This Row],[Turbine/Engine Technology]],Technology_HR!$A$2:$B$11,2,FALSE)*10^-6</f>
        <v>2400098.5260000001</v>
      </c>
      <c r="T4495" s="5">
        <f>Table1[[#This Row],[Fuel Consumption (mmBtu)]]*Table1[[#This Row],[Emission Factor (kg CO2/ mmBtu)]]*10^3</f>
        <v>157406480421.59714</v>
      </c>
      <c r="U4495" s="3">
        <f>Table1[[#This Row],[Emissions (g CO2)]]/(Table1[[#This Row],[Generation (TWh)]]*10^9)</f>
        <v>722.07258604923811</v>
      </c>
    </row>
    <row r="4496" spans="1:21" x14ac:dyDescent="0.35">
      <c r="A4496" t="s">
        <v>1335</v>
      </c>
      <c r="B4496" t="s">
        <v>3239</v>
      </c>
      <c r="C4496" t="str">
        <f>SUBSTITUTE(Table1[[#This Row],[Fuel]],", ",",")</f>
        <v>fossil gas: natural gas</v>
      </c>
      <c r="D4496" t="s">
        <v>3239</v>
      </c>
      <c r="H4496" t="s">
        <v>3436</v>
      </c>
      <c r="I4496">
        <v>125</v>
      </c>
      <c r="J4496" t="s">
        <v>3446</v>
      </c>
      <c r="K4496">
        <v>2006</v>
      </c>
      <c r="L4496" t="s">
        <v>29</v>
      </c>
      <c r="M4496" t="s">
        <v>29</v>
      </c>
      <c r="N4496">
        <v>30.212928999999999</v>
      </c>
      <c r="O4496">
        <v>47.817411</v>
      </c>
      <c r="P4496" t="s">
        <v>3523</v>
      </c>
      <c r="Q4496" s="3">
        <f>Table1[[#This Row],[Capacity (MW)]]*0.395*8760*10^-6</f>
        <v>0.43252499999999999</v>
      </c>
      <c r="R4496" s="3" cm="1">
        <f t="array" ref="R4496">AVERAGE(VLOOKUP(_xlfn.TEXTSPLIT(Table1[[#This Row],[Fuel (no space after comma)]], ","), FuelList_Final_EF!$A$2:$B$65, 2, FALSE))</f>
        <v>53.06</v>
      </c>
      <c r="S4496" s="3">
        <f>Table1[[#This Row],[Generation (TWh)]]*10^9*VLOOKUP(Table1[[#This Row],[Turbine/Engine Technology]],Technology_HR!$A$2:$B$11,2,FALSE)*10^-6</f>
        <v>4762100.25</v>
      </c>
      <c r="T4496" s="5">
        <f>Table1[[#This Row],[Fuel Consumption (mmBtu)]]*Table1[[#This Row],[Emission Factor (kg CO2/ mmBtu)]]*10^3</f>
        <v>252677039265.00003</v>
      </c>
      <c r="U4496" s="3">
        <f>Table1[[#This Row],[Emissions (g CO2)]]/(Table1[[#This Row],[Generation (TWh)]]*10^9)</f>
        <v>584.19060000000002</v>
      </c>
    </row>
    <row r="4497" spans="1:21" x14ac:dyDescent="0.35">
      <c r="A4497" t="s">
        <v>1335</v>
      </c>
      <c r="B4497" t="s">
        <v>3239</v>
      </c>
      <c r="C4497" t="str">
        <f>SUBSTITUTE(Table1[[#This Row],[Fuel]],", ",",")</f>
        <v>fossil gas: natural gas</v>
      </c>
      <c r="D4497" t="s">
        <v>3239</v>
      </c>
      <c r="H4497" t="s">
        <v>3436</v>
      </c>
      <c r="I4497">
        <v>125</v>
      </c>
      <c r="J4497" t="s">
        <v>3446</v>
      </c>
      <c r="K4497">
        <v>2006</v>
      </c>
      <c r="L4497" t="s">
        <v>29</v>
      </c>
      <c r="M4497" t="s">
        <v>29</v>
      </c>
      <c r="N4497">
        <v>30.212928999999999</v>
      </c>
      <c r="O4497">
        <v>47.817411</v>
      </c>
      <c r="P4497" t="s">
        <v>3523</v>
      </c>
      <c r="Q4497" s="3">
        <f>Table1[[#This Row],[Capacity (MW)]]*0.395*8760*10^-6</f>
        <v>0.43252499999999999</v>
      </c>
      <c r="R4497" s="3" cm="1">
        <f t="array" ref="R4497">AVERAGE(VLOOKUP(_xlfn.TEXTSPLIT(Table1[[#This Row],[Fuel (no space after comma)]], ","), FuelList_Final_EF!$A$2:$B$65, 2, FALSE))</f>
        <v>53.06</v>
      </c>
      <c r="S4497" s="3">
        <f>Table1[[#This Row],[Generation (TWh)]]*10^9*VLOOKUP(Table1[[#This Row],[Turbine/Engine Technology]],Technology_HR!$A$2:$B$11,2,FALSE)*10^-6</f>
        <v>4762100.25</v>
      </c>
      <c r="T4497" s="5">
        <f>Table1[[#This Row],[Fuel Consumption (mmBtu)]]*Table1[[#This Row],[Emission Factor (kg CO2/ mmBtu)]]*10^3</f>
        <v>252677039265.00003</v>
      </c>
      <c r="U4497" s="3">
        <f>Table1[[#This Row],[Emissions (g CO2)]]/(Table1[[#This Row],[Generation (TWh)]]*10^9)</f>
        <v>584.19060000000002</v>
      </c>
    </row>
    <row r="4498" spans="1:21" x14ac:dyDescent="0.35">
      <c r="A4498" t="s">
        <v>1335</v>
      </c>
      <c r="B4498" t="s">
        <v>3249</v>
      </c>
      <c r="C4498" t="str">
        <f>SUBSTITUTE(Table1[[#This Row],[Fuel]],", ",",")</f>
        <v>fossil gas: waste heat from natural gas</v>
      </c>
      <c r="D4498" t="s">
        <v>3249</v>
      </c>
      <c r="H4498" t="s">
        <v>3440</v>
      </c>
      <c r="I4498">
        <v>125</v>
      </c>
      <c r="J4498" t="s">
        <v>3449</v>
      </c>
      <c r="K4498" t="s">
        <v>29</v>
      </c>
      <c r="L4498" t="s">
        <v>29</v>
      </c>
      <c r="M4498" t="s">
        <v>29</v>
      </c>
      <c r="N4498">
        <v>30.212928999999999</v>
      </c>
      <c r="O4498">
        <v>47.817411</v>
      </c>
      <c r="P4498" t="s">
        <v>3523</v>
      </c>
      <c r="Q4498" s="3">
        <f>Table1[[#This Row],[Capacity (MW)]]*0.395*8760*10^-6</f>
        <v>0.43252499999999999</v>
      </c>
      <c r="R4498" s="3" cm="1">
        <f t="array" ref="R4498">AVERAGE(VLOOKUP(_xlfn.TEXTSPLIT(Table1[[#This Row],[Fuel (no space after comma)]], ","), FuelList_Final_EF!$A$2:$B$65, 2, FALSE))</f>
        <v>66.33</v>
      </c>
      <c r="S4498" s="3">
        <f>Table1[[#This Row],[Generation (TWh)]]*10^9*VLOOKUP(Table1[[#This Row],[Turbine/Engine Technology]],Technology_HR!$A$2:$B$11,2,FALSE)*10^-6</f>
        <v>4448519.625</v>
      </c>
      <c r="T4498" s="5">
        <f>Table1[[#This Row],[Fuel Consumption (mmBtu)]]*Table1[[#This Row],[Emission Factor (kg CO2/ mmBtu)]]*10^3</f>
        <v>295070306726.25</v>
      </c>
      <c r="U4498" s="3">
        <f>Table1[[#This Row],[Emissions (g CO2)]]/(Table1[[#This Row],[Generation (TWh)]]*10^9)</f>
        <v>682.20405000000005</v>
      </c>
    </row>
    <row r="4499" spans="1:21" x14ac:dyDescent="0.35">
      <c r="A4499" t="s">
        <v>1346</v>
      </c>
      <c r="B4499" t="s">
        <v>3239</v>
      </c>
      <c r="C4499" t="str">
        <f>SUBSTITUTE(Table1[[#This Row],[Fuel]],", ",",")</f>
        <v>fossil gas: natural gas</v>
      </c>
      <c r="D4499" t="s">
        <v>3239</v>
      </c>
      <c r="H4499" t="s">
        <v>3436</v>
      </c>
      <c r="I4499">
        <v>155</v>
      </c>
      <c r="J4499" t="s">
        <v>3446</v>
      </c>
      <c r="K4499">
        <v>2017</v>
      </c>
      <c r="L4499" t="s">
        <v>29</v>
      </c>
      <c r="M4499" t="s">
        <v>29</v>
      </c>
      <c r="N4499">
        <v>35.970182000000001</v>
      </c>
      <c r="O4499">
        <v>43.774447000000002</v>
      </c>
      <c r="P4499" t="s">
        <v>3523</v>
      </c>
      <c r="Q4499" s="3">
        <f>Table1[[#This Row],[Capacity (MW)]]*0.395*8760*10^-6</f>
        <v>0.536331</v>
      </c>
      <c r="R4499" s="3" cm="1">
        <f t="array" ref="R4499">AVERAGE(VLOOKUP(_xlfn.TEXTSPLIT(Table1[[#This Row],[Fuel (no space after comma)]], ","), FuelList_Final_EF!$A$2:$B$65, 2, FALSE))</f>
        <v>53.06</v>
      </c>
      <c r="S4499" s="3">
        <f>Table1[[#This Row],[Generation (TWh)]]*10^9*VLOOKUP(Table1[[#This Row],[Turbine/Engine Technology]],Technology_HR!$A$2:$B$11,2,FALSE)*10^-6</f>
        <v>5905004.3099999996</v>
      </c>
      <c r="T4499" s="5">
        <f>Table1[[#This Row],[Fuel Consumption (mmBtu)]]*Table1[[#This Row],[Emission Factor (kg CO2/ mmBtu)]]*10^3</f>
        <v>313319528688.59998</v>
      </c>
      <c r="U4499" s="3">
        <f>Table1[[#This Row],[Emissions (g CO2)]]/(Table1[[#This Row],[Generation (TWh)]]*10^9)</f>
        <v>584.1905999999999</v>
      </c>
    </row>
    <row r="4500" spans="1:21" x14ac:dyDescent="0.35">
      <c r="A4500" t="s">
        <v>1346</v>
      </c>
      <c r="B4500" t="s">
        <v>3239</v>
      </c>
      <c r="C4500" t="str">
        <f>SUBSTITUTE(Table1[[#This Row],[Fuel]],", ",",")</f>
        <v>fossil gas: natural gas</v>
      </c>
      <c r="D4500" t="s">
        <v>3239</v>
      </c>
      <c r="H4500" t="s">
        <v>3436</v>
      </c>
      <c r="I4500">
        <v>155</v>
      </c>
      <c r="J4500" t="s">
        <v>3446</v>
      </c>
      <c r="K4500">
        <v>2017</v>
      </c>
      <c r="L4500" t="s">
        <v>29</v>
      </c>
      <c r="M4500" t="s">
        <v>29</v>
      </c>
      <c r="N4500">
        <v>35.970182000000001</v>
      </c>
      <c r="O4500">
        <v>43.774447000000002</v>
      </c>
      <c r="P4500" t="s">
        <v>3523</v>
      </c>
      <c r="Q4500" s="3">
        <f>Table1[[#This Row],[Capacity (MW)]]*0.395*8760*10^-6</f>
        <v>0.536331</v>
      </c>
      <c r="R4500" s="3" cm="1">
        <f t="array" ref="R4500">AVERAGE(VLOOKUP(_xlfn.TEXTSPLIT(Table1[[#This Row],[Fuel (no space after comma)]], ","), FuelList_Final_EF!$A$2:$B$65, 2, FALSE))</f>
        <v>53.06</v>
      </c>
      <c r="S4500" s="3">
        <f>Table1[[#This Row],[Generation (TWh)]]*10^9*VLOOKUP(Table1[[#This Row],[Turbine/Engine Technology]],Technology_HR!$A$2:$B$11,2,FALSE)*10^-6</f>
        <v>5905004.3099999996</v>
      </c>
      <c r="T4500" s="5">
        <f>Table1[[#This Row],[Fuel Consumption (mmBtu)]]*Table1[[#This Row],[Emission Factor (kg CO2/ mmBtu)]]*10^3</f>
        <v>313319528688.59998</v>
      </c>
      <c r="U4500" s="3">
        <f>Table1[[#This Row],[Emissions (g CO2)]]/(Table1[[#This Row],[Generation (TWh)]]*10^9)</f>
        <v>584.1905999999999</v>
      </c>
    </row>
    <row r="4501" spans="1:21" x14ac:dyDescent="0.35">
      <c r="A4501" t="s">
        <v>1346</v>
      </c>
      <c r="B4501" t="s">
        <v>3239</v>
      </c>
      <c r="C4501" t="str">
        <f>SUBSTITUTE(Table1[[#This Row],[Fuel]],", ",",")</f>
        <v>fossil gas: natural gas</v>
      </c>
      <c r="D4501" t="s">
        <v>3239</v>
      </c>
      <c r="H4501" t="s">
        <v>3436</v>
      </c>
      <c r="I4501">
        <v>155</v>
      </c>
      <c r="J4501" t="s">
        <v>3446</v>
      </c>
      <c r="K4501">
        <v>2017</v>
      </c>
      <c r="L4501" t="s">
        <v>29</v>
      </c>
      <c r="M4501" t="s">
        <v>29</v>
      </c>
      <c r="N4501">
        <v>35.970182000000001</v>
      </c>
      <c r="O4501">
        <v>43.774447000000002</v>
      </c>
      <c r="P4501" t="s">
        <v>3523</v>
      </c>
      <c r="Q4501" s="3">
        <f>Table1[[#This Row],[Capacity (MW)]]*0.395*8760*10^-6</f>
        <v>0.536331</v>
      </c>
      <c r="R4501" s="3" cm="1">
        <f t="array" ref="R4501">AVERAGE(VLOOKUP(_xlfn.TEXTSPLIT(Table1[[#This Row],[Fuel (no space after comma)]], ","), FuelList_Final_EF!$A$2:$B$65, 2, FALSE))</f>
        <v>53.06</v>
      </c>
      <c r="S4501" s="3">
        <f>Table1[[#This Row],[Generation (TWh)]]*10^9*VLOOKUP(Table1[[#This Row],[Turbine/Engine Technology]],Technology_HR!$A$2:$B$11,2,FALSE)*10^-6</f>
        <v>5905004.3099999996</v>
      </c>
      <c r="T4501" s="5">
        <f>Table1[[#This Row],[Fuel Consumption (mmBtu)]]*Table1[[#This Row],[Emission Factor (kg CO2/ mmBtu)]]*10^3</f>
        <v>313319528688.59998</v>
      </c>
      <c r="U4501" s="3">
        <f>Table1[[#This Row],[Emissions (g CO2)]]/(Table1[[#This Row],[Generation (TWh)]]*10^9)</f>
        <v>584.1905999999999</v>
      </c>
    </row>
    <row r="4502" spans="1:21" x14ac:dyDescent="0.35">
      <c r="A4502" t="s">
        <v>1346</v>
      </c>
      <c r="B4502" t="s">
        <v>3239</v>
      </c>
      <c r="C4502" t="str">
        <f>SUBSTITUTE(Table1[[#This Row],[Fuel]],", ",",")</f>
        <v>fossil gas: natural gas</v>
      </c>
      <c r="D4502" t="s">
        <v>3239</v>
      </c>
      <c r="H4502" t="s">
        <v>3436</v>
      </c>
      <c r="I4502">
        <v>155</v>
      </c>
      <c r="J4502" t="s">
        <v>3446</v>
      </c>
      <c r="K4502">
        <v>2017</v>
      </c>
      <c r="L4502" t="s">
        <v>29</v>
      </c>
      <c r="M4502" t="s">
        <v>29</v>
      </c>
      <c r="N4502">
        <v>35.970182000000001</v>
      </c>
      <c r="O4502">
        <v>43.774447000000002</v>
      </c>
      <c r="P4502" t="s">
        <v>3523</v>
      </c>
      <c r="Q4502" s="3">
        <f>Table1[[#This Row],[Capacity (MW)]]*0.395*8760*10^-6</f>
        <v>0.536331</v>
      </c>
      <c r="R4502" s="3" cm="1">
        <f t="array" ref="R4502">AVERAGE(VLOOKUP(_xlfn.TEXTSPLIT(Table1[[#This Row],[Fuel (no space after comma)]], ","), FuelList_Final_EF!$A$2:$B$65, 2, FALSE))</f>
        <v>53.06</v>
      </c>
      <c r="S4502" s="3">
        <f>Table1[[#This Row],[Generation (TWh)]]*10^9*VLOOKUP(Table1[[#This Row],[Turbine/Engine Technology]],Technology_HR!$A$2:$B$11,2,FALSE)*10^-6</f>
        <v>5905004.3099999996</v>
      </c>
      <c r="T4502" s="5">
        <f>Table1[[#This Row],[Fuel Consumption (mmBtu)]]*Table1[[#This Row],[Emission Factor (kg CO2/ mmBtu)]]*10^3</f>
        <v>313319528688.59998</v>
      </c>
      <c r="U4502" s="3">
        <f>Table1[[#This Row],[Emissions (g CO2)]]/(Table1[[#This Row],[Generation (TWh)]]*10^9)</f>
        <v>584.1905999999999</v>
      </c>
    </row>
    <row r="4503" spans="1:21" x14ac:dyDescent="0.35">
      <c r="A4503" t="s">
        <v>1346</v>
      </c>
      <c r="B4503" t="s">
        <v>3239</v>
      </c>
      <c r="C4503" t="str">
        <f>SUBSTITUTE(Table1[[#This Row],[Fuel]],", ",",")</f>
        <v>fossil gas: natural gas</v>
      </c>
      <c r="D4503" t="s">
        <v>3239</v>
      </c>
      <c r="H4503" t="s">
        <v>3436</v>
      </c>
      <c r="I4503">
        <v>155</v>
      </c>
      <c r="J4503" t="s">
        <v>3446</v>
      </c>
      <c r="K4503">
        <v>2017</v>
      </c>
      <c r="L4503" t="s">
        <v>29</v>
      </c>
      <c r="M4503" t="s">
        <v>29</v>
      </c>
      <c r="N4503">
        <v>35.970182000000001</v>
      </c>
      <c r="O4503">
        <v>43.774447000000002</v>
      </c>
      <c r="P4503" t="s">
        <v>3523</v>
      </c>
      <c r="Q4503" s="3">
        <f>Table1[[#This Row],[Capacity (MW)]]*0.395*8760*10^-6</f>
        <v>0.536331</v>
      </c>
      <c r="R4503" s="3" cm="1">
        <f t="array" ref="R4503">AVERAGE(VLOOKUP(_xlfn.TEXTSPLIT(Table1[[#This Row],[Fuel (no space after comma)]], ","), FuelList_Final_EF!$A$2:$B$65, 2, FALSE))</f>
        <v>53.06</v>
      </c>
      <c r="S4503" s="3">
        <f>Table1[[#This Row],[Generation (TWh)]]*10^9*VLOOKUP(Table1[[#This Row],[Turbine/Engine Technology]],Technology_HR!$A$2:$B$11,2,FALSE)*10^-6</f>
        <v>5905004.3099999996</v>
      </c>
      <c r="T4503" s="5">
        <f>Table1[[#This Row],[Fuel Consumption (mmBtu)]]*Table1[[#This Row],[Emission Factor (kg CO2/ mmBtu)]]*10^3</f>
        <v>313319528688.59998</v>
      </c>
      <c r="U4503" s="3">
        <f>Table1[[#This Row],[Emissions (g CO2)]]/(Table1[[#This Row],[Generation (TWh)]]*10^9)</f>
        <v>584.1905999999999</v>
      </c>
    </row>
    <row r="4504" spans="1:21" x14ac:dyDescent="0.35">
      <c r="A4504" t="s">
        <v>1346</v>
      </c>
      <c r="B4504" t="s">
        <v>3239</v>
      </c>
      <c r="C4504" t="str">
        <f>SUBSTITUTE(Table1[[#This Row],[Fuel]],", ",",")</f>
        <v>fossil gas: natural gas</v>
      </c>
      <c r="D4504" t="s">
        <v>3239</v>
      </c>
      <c r="H4504" t="s">
        <v>3436</v>
      </c>
      <c r="I4504">
        <v>155</v>
      </c>
      <c r="J4504" t="s">
        <v>3446</v>
      </c>
      <c r="K4504">
        <v>2017</v>
      </c>
      <c r="L4504" t="s">
        <v>29</v>
      </c>
      <c r="M4504" t="s">
        <v>29</v>
      </c>
      <c r="N4504">
        <v>35.970182000000001</v>
      </c>
      <c r="O4504">
        <v>43.774447000000002</v>
      </c>
      <c r="P4504" t="s">
        <v>3523</v>
      </c>
      <c r="Q4504" s="3">
        <f>Table1[[#This Row],[Capacity (MW)]]*0.395*8760*10^-6</f>
        <v>0.536331</v>
      </c>
      <c r="R4504" s="3" cm="1">
        <f t="array" ref="R4504">AVERAGE(VLOOKUP(_xlfn.TEXTSPLIT(Table1[[#This Row],[Fuel (no space after comma)]], ","), FuelList_Final_EF!$A$2:$B$65, 2, FALSE))</f>
        <v>53.06</v>
      </c>
      <c r="S4504" s="3">
        <f>Table1[[#This Row],[Generation (TWh)]]*10^9*VLOOKUP(Table1[[#This Row],[Turbine/Engine Technology]],Technology_HR!$A$2:$B$11,2,FALSE)*10^-6</f>
        <v>5905004.3099999996</v>
      </c>
      <c r="T4504" s="5">
        <f>Table1[[#This Row],[Fuel Consumption (mmBtu)]]*Table1[[#This Row],[Emission Factor (kg CO2/ mmBtu)]]*10^3</f>
        <v>313319528688.59998</v>
      </c>
      <c r="U4504" s="3">
        <f>Table1[[#This Row],[Emissions (g CO2)]]/(Table1[[#This Row],[Generation (TWh)]]*10^9)</f>
        <v>584.1905999999999</v>
      </c>
    </row>
    <row r="4505" spans="1:21" x14ac:dyDescent="0.35">
      <c r="A4505" t="s">
        <v>1338</v>
      </c>
      <c r="B4505" t="s">
        <v>3249</v>
      </c>
      <c r="C4505" t="str">
        <f>SUBSTITUTE(Table1[[#This Row],[Fuel]],", ",",")</f>
        <v>fossil gas: waste heat from natural gas</v>
      </c>
      <c r="D4505" t="s">
        <v>3249</v>
      </c>
      <c r="H4505" t="s">
        <v>3440</v>
      </c>
      <c r="I4505">
        <v>250</v>
      </c>
      <c r="J4505" t="s">
        <v>3450</v>
      </c>
      <c r="K4505" t="s">
        <v>29</v>
      </c>
      <c r="L4505" t="s">
        <v>29</v>
      </c>
      <c r="M4505" t="s">
        <v>29</v>
      </c>
      <c r="N4505">
        <v>35.970182000000001</v>
      </c>
      <c r="O4505">
        <v>43.774447000000002</v>
      </c>
      <c r="P4505" t="s">
        <v>3523</v>
      </c>
      <c r="Q4505" s="3">
        <f>Table1[[#This Row],[Capacity (MW)]]*0.395*8760*10^-6</f>
        <v>0.86504999999999999</v>
      </c>
      <c r="R4505" s="3" cm="1">
        <f t="array" ref="R4505">AVERAGE(VLOOKUP(_xlfn.TEXTSPLIT(Table1[[#This Row],[Fuel (no space after comma)]], ","), FuelList_Final_EF!$A$2:$B$65, 2, FALSE))</f>
        <v>66.33</v>
      </c>
      <c r="S4505" s="3">
        <f>Table1[[#This Row],[Generation (TWh)]]*10^9*VLOOKUP(Table1[[#This Row],[Turbine/Engine Technology]],Technology_HR!$A$2:$B$11,2,FALSE)*10^-6</f>
        <v>8897039.25</v>
      </c>
      <c r="T4505" s="5">
        <f>Table1[[#This Row],[Fuel Consumption (mmBtu)]]*Table1[[#This Row],[Emission Factor (kg CO2/ mmBtu)]]*10^3</f>
        <v>590140613452.5</v>
      </c>
      <c r="U4505" s="3">
        <f>Table1[[#This Row],[Emissions (g CO2)]]/(Table1[[#This Row],[Generation (TWh)]]*10^9)</f>
        <v>682.20405000000005</v>
      </c>
    </row>
    <row r="4506" spans="1:21" x14ac:dyDescent="0.35">
      <c r="A4506" t="s">
        <v>1338</v>
      </c>
      <c r="B4506" t="s">
        <v>3249</v>
      </c>
      <c r="C4506" t="str">
        <f>SUBSTITUTE(Table1[[#This Row],[Fuel]],", ",",")</f>
        <v>fossil gas: waste heat from natural gas</v>
      </c>
      <c r="D4506" t="s">
        <v>3249</v>
      </c>
      <c r="H4506" t="s">
        <v>3440</v>
      </c>
      <c r="I4506">
        <v>250</v>
      </c>
      <c r="J4506" t="s">
        <v>3450</v>
      </c>
      <c r="K4506" t="s">
        <v>29</v>
      </c>
      <c r="L4506" t="s">
        <v>29</v>
      </c>
      <c r="M4506" t="s">
        <v>29</v>
      </c>
      <c r="N4506">
        <v>35.970182000000001</v>
      </c>
      <c r="O4506">
        <v>43.774447000000002</v>
      </c>
      <c r="P4506" t="s">
        <v>3523</v>
      </c>
      <c r="Q4506" s="3">
        <f>Table1[[#This Row],[Capacity (MW)]]*0.395*8760*10^-6</f>
        <v>0.86504999999999999</v>
      </c>
      <c r="R4506" s="3" cm="1">
        <f t="array" ref="R4506">AVERAGE(VLOOKUP(_xlfn.TEXTSPLIT(Table1[[#This Row],[Fuel (no space after comma)]], ","), FuelList_Final_EF!$A$2:$B$65, 2, FALSE))</f>
        <v>66.33</v>
      </c>
      <c r="S4506" s="3">
        <f>Table1[[#This Row],[Generation (TWh)]]*10^9*VLOOKUP(Table1[[#This Row],[Turbine/Engine Technology]],Technology_HR!$A$2:$B$11,2,FALSE)*10^-6</f>
        <v>8897039.25</v>
      </c>
      <c r="T4506" s="5">
        <f>Table1[[#This Row],[Fuel Consumption (mmBtu)]]*Table1[[#This Row],[Emission Factor (kg CO2/ mmBtu)]]*10^3</f>
        <v>590140613452.5</v>
      </c>
      <c r="U4506" s="3">
        <f>Table1[[#This Row],[Emissions (g CO2)]]/(Table1[[#This Row],[Generation (TWh)]]*10^9)</f>
        <v>682.20405000000005</v>
      </c>
    </row>
    <row r="4507" spans="1:21" x14ac:dyDescent="0.35">
      <c r="A4507" t="s">
        <v>1335</v>
      </c>
      <c r="B4507" t="s">
        <v>3239</v>
      </c>
      <c r="C4507" t="str">
        <f>SUBSTITUTE(Table1[[#This Row],[Fuel]],", ",",")</f>
        <v>fossil gas: natural gas</v>
      </c>
      <c r="D4507" t="s">
        <v>3239</v>
      </c>
      <c r="H4507" t="s">
        <v>3436</v>
      </c>
      <c r="I4507">
        <v>67</v>
      </c>
      <c r="J4507" t="s">
        <v>3446</v>
      </c>
      <c r="K4507">
        <v>2005</v>
      </c>
      <c r="L4507" t="s">
        <v>29</v>
      </c>
      <c r="M4507" t="s">
        <v>29</v>
      </c>
      <c r="N4507">
        <v>35.328009000000002</v>
      </c>
      <c r="O4507">
        <v>44.321852999999997</v>
      </c>
      <c r="P4507" t="s">
        <v>3523</v>
      </c>
      <c r="Q4507" s="3">
        <f>Table1[[#This Row],[Capacity (MW)]]*0.395*8760*10^-6</f>
        <v>0.2318334</v>
      </c>
      <c r="R4507" s="3" cm="1">
        <f t="array" ref="R4507">AVERAGE(VLOOKUP(_xlfn.TEXTSPLIT(Table1[[#This Row],[Fuel (no space after comma)]], ","), FuelList_Final_EF!$A$2:$B$65, 2, FALSE))</f>
        <v>53.06</v>
      </c>
      <c r="S4507" s="3">
        <f>Table1[[#This Row],[Generation (TWh)]]*10^9*VLOOKUP(Table1[[#This Row],[Turbine/Engine Technology]],Technology_HR!$A$2:$B$11,2,FALSE)*10^-6</f>
        <v>2552485.7339999997</v>
      </c>
      <c r="T4507" s="5">
        <f>Table1[[#This Row],[Fuel Consumption (mmBtu)]]*Table1[[#This Row],[Emission Factor (kg CO2/ mmBtu)]]*10^3</f>
        <v>135434893046.03999</v>
      </c>
      <c r="U4507" s="3">
        <f>Table1[[#This Row],[Emissions (g CO2)]]/(Table1[[#This Row],[Generation (TWh)]]*10^9)</f>
        <v>584.19060000000002</v>
      </c>
    </row>
    <row r="4508" spans="1:21" x14ac:dyDescent="0.35">
      <c r="A4508" t="s">
        <v>1335</v>
      </c>
      <c r="B4508" t="s">
        <v>3239</v>
      </c>
      <c r="C4508" t="str">
        <f>SUBSTITUTE(Table1[[#This Row],[Fuel]],", ",",")</f>
        <v>fossil gas: natural gas</v>
      </c>
      <c r="D4508" t="s">
        <v>3239</v>
      </c>
      <c r="H4508" t="s">
        <v>3436</v>
      </c>
      <c r="I4508">
        <v>260</v>
      </c>
      <c r="J4508" t="s">
        <v>3446</v>
      </c>
      <c r="K4508">
        <v>2005</v>
      </c>
      <c r="L4508" t="s">
        <v>29</v>
      </c>
      <c r="M4508" t="s">
        <v>29</v>
      </c>
      <c r="N4508">
        <v>35.328009000000002</v>
      </c>
      <c r="O4508">
        <v>44.321852999999997</v>
      </c>
      <c r="P4508" t="s">
        <v>3523</v>
      </c>
      <c r="Q4508" s="3">
        <f>Table1[[#This Row],[Capacity (MW)]]*0.395*8760*10^-6</f>
        <v>0.89965200000000001</v>
      </c>
      <c r="R4508" s="3" cm="1">
        <f t="array" ref="R4508">AVERAGE(VLOOKUP(_xlfn.TEXTSPLIT(Table1[[#This Row],[Fuel (no space after comma)]], ","), FuelList_Final_EF!$A$2:$B$65, 2, FALSE))</f>
        <v>53.06</v>
      </c>
      <c r="S4508" s="3">
        <f>Table1[[#This Row],[Generation (TWh)]]*10^9*VLOOKUP(Table1[[#This Row],[Turbine/Engine Technology]],Technology_HR!$A$2:$B$11,2,FALSE)*10^-6</f>
        <v>9905168.5199999996</v>
      </c>
      <c r="T4508" s="5">
        <f>Table1[[#This Row],[Fuel Consumption (mmBtu)]]*Table1[[#This Row],[Emission Factor (kg CO2/ mmBtu)]]*10^3</f>
        <v>525568241671.19995</v>
      </c>
      <c r="U4508" s="3">
        <f>Table1[[#This Row],[Emissions (g CO2)]]/(Table1[[#This Row],[Generation (TWh)]]*10^9)</f>
        <v>584.1905999999999</v>
      </c>
    </row>
    <row r="4509" spans="1:21" x14ac:dyDescent="0.35">
      <c r="A4509" t="s">
        <v>1335</v>
      </c>
      <c r="B4509" t="s">
        <v>3239</v>
      </c>
      <c r="C4509" t="str">
        <f>SUBSTITUTE(Table1[[#This Row],[Fuel]],", ",",")</f>
        <v>fossil gas: natural gas</v>
      </c>
      <c r="D4509" t="s">
        <v>3239</v>
      </c>
      <c r="H4509" t="s">
        <v>3436</v>
      </c>
      <c r="I4509">
        <v>292</v>
      </c>
      <c r="J4509" t="s">
        <v>3446</v>
      </c>
      <c r="K4509">
        <v>2013</v>
      </c>
      <c r="L4509" t="s">
        <v>29</v>
      </c>
      <c r="M4509" t="s">
        <v>29</v>
      </c>
      <c r="N4509">
        <v>35.328009000000002</v>
      </c>
      <c r="O4509">
        <v>44.321852999999997</v>
      </c>
      <c r="P4509" t="s">
        <v>3523</v>
      </c>
      <c r="Q4509" s="3">
        <f>Table1[[#This Row],[Capacity (MW)]]*0.395*8760*10^-6</f>
        <v>1.0103784</v>
      </c>
      <c r="R4509" s="3" cm="1">
        <f t="array" ref="R4509">AVERAGE(VLOOKUP(_xlfn.TEXTSPLIT(Table1[[#This Row],[Fuel (no space after comma)]], ","), FuelList_Final_EF!$A$2:$B$65, 2, FALSE))</f>
        <v>53.06</v>
      </c>
      <c r="S4509" s="3">
        <f>Table1[[#This Row],[Generation (TWh)]]*10^9*VLOOKUP(Table1[[#This Row],[Turbine/Engine Technology]],Technology_HR!$A$2:$B$11,2,FALSE)*10^-6</f>
        <v>11124266.184</v>
      </c>
      <c r="T4509" s="5">
        <f>Table1[[#This Row],[Fuel Consumption (mmBtu)]]*Table1[[#This Row],[Emission Factor (kg CO2/ mmBtu)]]*10^3</f>
        <v>590253563723.04004</v>
      </c>
      <c r="U4509" s="3">
        <f>Table1[[#This Row],[Emissions (g CO2)]]/(Table1[[#This Row],[Generation (TWh)]]*10^9)</f>
        <v>584.19060000000002</v>
      </c>
    </row>
    <row r="4510" spans="1:21" x14ac:dyDescent="0.35">
      <c r="A4510" t="s">
        <v>1335</v>
      </c>
      <c r="B4510" t="s">
        <v>3249</v>
      </c>
      <c r="C4510" t="str">
        <f>SUBSTITUTE(Table1[[#This Row],[Fuel]],", ",",")</f>
        <v>fossil gas: waste heat from natural gas</v>
      </c>
      <c r="D4510" t="s">
        <v>3249</v>
      </c>
      <c r="H4510" t="s">
        <v>3440</v>
      </c>
      <c r="I4510">
        <v>278</v>
      </c>
      <c r="J4510" t="s">
        <v>3449</v>
      </c>
      <c r="K4510">
        <v>2025</v>
      </c>
      <c r="L4510" t="s">
        <v>29</v>
      </c>
      <c r="M4510" t="s">
        <v>29</v>
      </c>
      <c r="N4510">
        <v>35.328009000000002</v>
      </c>
      <c r="O4510">
        <v>44.321852999999997</v>
      </c>
      <c r="P4510" t="s">
        <v>3523</v>
      </c>
      <c r="Q4510" s="3">
        <f>Table1[[#This Row],[Capacity (MW)]]*0.395*8760*10^-6</f>
        <v>0.96193559999999989</v>
      </c>
      <c r="R4510" s="3" cm="1">
        <f t="array" ref="R4510">AVERAGE(VLOOKUP(_xlfn.TEXTSPLIT(Table1[[#This Row],[Fuel (no space after comma)]], ","), FuelList_Final_EF!$A$2:$B$65, 2, FALSE))</f>
        <v>66.33</v>
      </c>
      <c r="S4510" s="3">
        <f>Table1[[#This Row],[Generation (TWh)]]*10^9*VLOOKUP(Table1[[#This Row],[Turbine/Engine Technology]],Technology_HR!$A$2:$B$11,2,FALSE)*10^-6</f>
        <v>9893507.6459999979</v>
      </c>
      <c r="T4510" s="5">
        <f>Table1[[#This Row],[Fuel Consumption (mmBtu)]]*Table1[[#This Row],[Emission Factor (kg CO2/ mmBtu)]]*10^3</f>
        <v>656236362159.17981</v>
      </c>
      <c r="U4510" s="3">
        <f>Table1[[#This Row],[Emissions (g CO2)]]/(Table1[[#This Row],[Generation (TWh)]]*10^9)</f>
        <v>682.20404999999994</v>
      </c>
    </row>
    <row r="4511" spans="1:21" x14ac:dyDescent="0.35">
      <c r="A4511" t="s">
        <v>1347</v>
      </c>
      <c r="B4511" t="s">
        <v>3239</v>
      </c>
      <c r="C4511" t="str">
        <f>SUBSTITUTE(Table1[[#This Row],[Fuel]],", ",",")</f>
        <v>fossil gas: natural gas</v>
      </c>
      <c r="D4511" t="s">
        <v>3239</v>
      </c>
      <c r="H4511" t="s">
        <v>3438</v>
      </c>
      <c r="I4511">
        <v>987</v>
      </c>
      <c r="J4511" t="s">
        <v>3446</v>
      </c>
      <c r="K4511">
        <v>2022</v>
      </c>
      <c r="L4511" t="s">
        <v>29</v>
      </c>
      <c r="M4511" t="s">
        <v>29</v>
      </c>
      <c r="N4511">
        <v>31.837900999999999</v>
      </c>
      <c r="O4511">
        <v>47.142068000000002</v>
      </c>
      <c r="P4511" t="s">
        <v>3523</v>
      </c>
      <c r="Q4511" s="3">
        <f>Table1[[#This Row],[Capacity (MW)]]*0.395*8760*10^-6</f>
        <v>3.4152174</v>
      </c>
      <c r="R4511" s="3" cm="1">
        <f t="array" ref="R4511">AVERAGE(VLOOKUP(_xlfn.TEXTSPLIT(Table1[[#This Row],[Fuel (no space after comma)]], ","), FuelList_Final_EF!$A$2:$B$65, 2, FALSE))</f>
        <v>53.06</v>
      </c>
      <c r="S4511" s="3">
        <f>Table1[[#This Row],[Generation (TWh)]]*10^9*VLOOKUP(Table1[[#This Row],[Turbine/Engine Technology]],Technology_HR!$A$2:$B$11,2,FALSE)*10^-6</f>
        <v>25781476.152599998</v>
      </c>
      <c r="T4511" s="5">
        <f>Table1[[#This Row],[Fuel Consumption (mmBtu)]]*Table1[[#This Row],[Emission Factor (kg CO2/ mmBtu)]]*10^3</f>
        <v>1367965124656.9561</v>
      </c>
      <c r="U4511" s="3">
        <f>Table1[[#This Row],[Emissions (g CO2)]]/(Table1[[#This Row],[Generation (TWh)]]*10^9)</f>
        <v>400.54993999999999</v>
      </c>
    </row>
    <row r="4512" spans="1:21" x14ac:dyDescent="0.35">
      <c r="A4512" t="s">
        <v>1335</v>
      </c>
      <c r="B4512" t="s">
        <v>3239</v>
      </c>
      <c r="C4512" t="str">
        <f>SUBSTITUTE(Table1[[#This Row],[Fuel]],", ",",")</f>
        <v>fossil gas: natural gas</v>
      </c>
      <c r="D4512" t="s">
        <v>3239</v>
      </c>
      <c r="H4512" t="s">
        <v>3436</v>
      </c>
      <c r="I4512">
        <v>182</v>
      </c>
      <c r="J4512" t="s">
        <v>3446</v>
      </c>
      <c r="K4512">
        <v>2014</v>
      </c>
      <c r="L4512" t="s">
        <v>29</v>
      </c>
      <c r="M4512" t="s">
        <v>29</v>
      </c>
      <c r="N4512">
        <v>34.144823000000002</v>
      </c>
      <c r="O4512">
        <v>44.941243</v>
      </c>
      <c r="P4512" t="s">
        <v>3523</v>
      </c>
      <c r="Q4512" s="3">
        <f>Table1[[#This Row],[Capacity (MW)]]*0.395*8760*10^-6</f>
        <v>0.62975639999999999</v>
      </c>
      <c r="R4512" s="3" cm="1">
        <f t="array" ref="R4512">AVERAGE(VLOOKUP(_xlfn.TEXTSPLIT(Table1[[#This Row],[Fuel (no space after comma)]], ","), FuelList_Final_EF!$A$2:$B$65, 2, FALSE))</f>
        <v>53.06</v>
      </c>
      <c r="S4512" s="3">
        <f>Table1[[#This Row],[Generation (TWh)]]*10^9*VLOOKUP(Table1[[#This Row],[Turbine/Engine Technology]],Technology_HR!$A$2:$B$11,2,FALSE)*10^-6</f>
        <v>6933617.9639999997</v>
      </c>
      <c r="T4512" s="5">
        <f>Table1[[#This Row],[Fuel Consumption (mmBtu)]]*Table1[[#This Row],[Emission Factor (kg CO2/ mmBtu)]]*10^3</f>
        <v>367897769169.83997</v>
      </c>
      <c r="U4512" s="3">
        <f>Table1[[#This Row],[Emissions (g CO2)]]/(Table1[[#This Row],[Generation (TWh)]]*10^9)</f>
        <v>584.1905999999999</v>
      </c>
    </row>
    <row r="4513" spans="1:21" x14ac:dyDescent="0.35">
      <c r="A4513" t="s">
        <v>1335</v>
      </c>
      <c r="B4513" t="s">
        <v>3239</v>
      </c>
      <c r="C4513" t="str">
        <f>SUBSTITUTE(Table1[[#This Row],[Fuel]],", ",",")</f>
        <v>fossil gas: natural gas</v>
      </c>
      <c r="D4513" t="s">
        <v>3239</v>
      </c>
      <c r="H4513" t="s">
        <v>3436</v>
      </c>
      <c r="I4513">
        <v>182</v>
      </c>
      <c r="J4513" t="s">
        <v>3446</v>
      </c>
      <c r="K4513">
        <v>2014</v>
      </c>
      <c r="L4513" t="s">
        <v>29</v>
      </c>
      <c r="M4513" t="s">
        <v>29</v>
      </c>
      <c r="N4513">
        <v>34.144823000000002</v>
      </c>
      <c r="O4513">
        <v>44.941243</v>
      </c>
      <c r="P4513" t="s">
        <v>3523</v>
      </c>
      <c r="Q4513" s="3">
        <f>Table1[[#This Row],[Capacity (MW)]]*0.395*8760*10^-6</f>
        <v>0.62975639999999999</v>
      </c>
      <c r="R4513" s="3" cm="1">
        <f t="array" ref="R4513">AVERAGE(VLOOKUP(_xlfn.TEXTSPLIT(Table1[[#This Row],[Fuel (no space after comma)]], ","), FuelList_Final_EF!$A$2:$B$65, 2, FALSE))</f>
        <v>53.06</v>
      </c>
      <c r="S4513" s="3">
        <f>Table1[[#This Row],[Generation (TWh)]]*10^9*VLOOKUP(Table1[[#This Row],[Turbine/Engine Technology]],Technology_HR!$A$2:$B$11,2,FALSE)*10^-6</f>
        <v>6933617.9639999997</v>
      </c>
      <c r="T4513" s="5">
        <f>Table1[[#This Row],[Fuel Consumption (mmBtu)]]*Table1[[#This Row],[Emission Factor (kg CO2/ mmBtu)]]*10^3</f>
        <v>367897769169.83997</v>
      </c>
      <c r="U4513" s="3">
        <f>Table1[[#This Row],[Emissions (g CO2)]]/(Table1[[#This Row],[Generation (TWh)]]*10^9)</f>
        <v>584.1905999999999</v>
      </c>
    </row>
    <row r="4514" spans="1:21" x14ac:dyDescent="0.35">
      <c r="A4514" t="s">
        <v>1335</v>
      </c>
      <c r="B4514" t="s">
        <v>3239</v>
      </c>
      <c r="C4514" t="str">
        <f>SUBSTITUTE(Table1[[#This Row],[Fuel]],", ",",")</f>
        <v>fossil gas: natural gas</v>
      </c>
      <c r="D4514" t="s">
        <v>3239</v>
      </c>
      <c r="H4514" t="s">
        <v>3436</v>
      </c>
      <c r="I4514">
        <v>182</v>
      </c>
      <c r="J4514" t="s">
        <v>3446</v>
      </c>
      <c r="K4514">
        <v>2014</v>
      </c>
      <c r="L4514" t="s">
        <v>29</v>
      </c>
      <c r="M4514" t="s">
        <v>29</v>
      </c>
      <c r="N4514">
        <v>34.144823000000002</v>
      </c>
      <c r="O4514">
        <v>44.941243</v>
      </c>
      <c r="P4514" t="s">
        <v>3523</v>
      </c>
      <c r="Q4514" s="3">
        <f>Table1[[#This Row],[Capacity (MW)]]*0.395*8760*10^-6</f>
        <v>0.62975639999999999</v>
      </c>
      <c r="R4514" s="3" cm="1">
        <f t="array" ref="R4514">AVERAGE(VLOOKUP(_xlfn.TEXTSPLIT(Table1[[#This Row],[Fuel (no space after comma)]], ","), FuelList_Final_EF!$A$2:$B$65, 2, FALSE))</f>
        <v>53.06</v>
      </c>
      <c r="S4514" s="3">
        <f>Table1[[#This Row],[Generation (TWh)]]*10^9*VLOOKUP(Table1[[#This Row],[Turbine/Engine Technology]],Technology_HR!$A$2:$B$11,2,FALSE)*10^-6</f>
        <v>6933617.9639999997</v>
      </c>
      <c r="T4514" s="5">
        <f>Table1[[#This Row],[Fuel Consumption (mmBtu)]]*Table1[[#This Row],[Emission Factor (kg CO2/ mmBtu)]]*10^3</f>
        <v>367897769169.83997</v>
      </c>
      <c r="U4514" s="3">
        <f>Table1[[#This Row],[Emissions (g CO2)]]/(Table1[[#This Row],[Generation (TWh)]]*10^9)</f>
        <v>584.1905999999999</v>
      </c>
    </row>
    <row r="4515" spans="1:21" x14ac:dyDescent="0.35">
      <c r="A4515" t="s">
        <v>1335</v>
      </c>
      <c r="B4515" t="s">
        <v>3239</v>
      </c>
      <c r="C4515" t="str">
        <f>SUBSTITUTE(Table1[[#This Row],[Fuel]],", ",",")</f>
        <v>fossil gas: natural gas</v>
      </c>
      <c r="D4515" t="s">
        <v>3239</v>
      </c>
      <c r="H4515" t="s">
        <v>3436</v>
      </c>
      <c r="I4515">
        <v>182</v>
      </c>
      <c r="J4515" t="s">
        <v>3446</v>
      </c>
      <c r="K4515">
        <v>2014</v>
      </c>
      <c r="L4515" t="s">
        <v>29</v>
      </c>
      <c r="M4515" t="s">
        <v>29</v>
      </c>
      <c r="N4515">
        <v>34.144823000000002</v>
      </c>
      <c r="O4515">
        <v>44.941243</v>
      </c>
      <c r="P4515" t="s">
        <v>3523</v>
      </c>
      <c r="Q4515" s="3">
        <f>Table1[[#This Row],[Capacity (MW)]]*0.395*8760*10^-6</f>
        <v>0.62975639999999999</v>
      </c>
      <c r="R4515" s="3" cm="1">
        <f t="array" ref="R4515">AVERAGE(VLOOKUP(_xlfn.TEXTSPLIT(Table1[[#This Row],[Fuel (no space after comma)]], ","), FuelList_Final_EF!$A$2:$B$65, 2, FALSE))</f>
        <v>53.06</v>
      </c>
      <c r="S4515" s="3">
        <f>Table1[[#This Row],[Generation (TWh)]]*10^9*VLOOKUP(Table1[[#This Row],[Turbine/Engine Technology]],Technology_HR!$A$2:$B$11,2,FALSE)*10^-6</f>
        <v>6933617.9639999997</v>
      </c>
      <c r="T4515" s="5">
        <f>Table1[[#This Row],[Fuel Consumption (mmBtu)]]*Table1[[#This Row],[Emission Factor (kg CO2/ mmBtu)]]*10^3</f>
        <v>367897769169.83997</v>
      </c>
      <c r="U4515" s="3">
        <f>Table1[[#This Row],[Emissions (g CO2)]]/(Table1[[#This Row],[Generation (TWh)]]*10^9)</f>
        <v>584.1905999999999</v>
      </c>
    </row>
    <row r="4516" spans="1:21" x14ac:dyDescent="0.35">
      <c r="A4516" t="s">
        <v>1335</v>
      </c>
      <c r="B4516" t="s">
        <v>3249</v>
      </c>
      <c r="C4516" t="str">
        <f>SUBSTITUTE(Table1[[#This Row],[Fuel]],", ",",")</f>
        <v>fossil gas: waste heat from natural gas</v>
      </c>
      <c r="D4516" t="s">
        <v>3249</v>
      </c>
      <c r="H4516" t="s">
        <v>3440</v>
      </c>
      <c r="I4516">
        <v>181</v>
      </c>
      <c r="J4516" t="s">
        <v>3449</v>
      </c>
      <c r="K4516">
        <v>2027</v>
      </c>
      <c r="L4516" t="s">
        <v>29</v>
      </c>
      <c r="M4516" t="s">
        <v>29</v>
      </c>
      <c r="N4516">
        <v>34.144823000000002</v>
      </c>
      <c r="O4516">
        <v>44.941243</v>
      </c>
      <c r="P4516" t="s">
        <v>3523</v>
      </c>
      <c r="Q4516" s="3">
        <f>Table1[[#This Row],[Capacity (MW)]]*0.395*8760*10^-6</f>
        <v>0.62629620000000008</v>
      </c>
      <c r="R4516" s="3" cm="1">
        <f t="array" ref="R4516">AVERAGE(VLOOKUP(_xlfn.TEXTSPLIT(Table1[[#This Row],[Fuel (no space after comma)]], ","), FuelList_Final_EF!$A$2:$B$65, 2, FALSE))</f>
        <v>66.33</v>
      </c>
      <c r="S4516" s="3">
        <f>Table1[[#This Row],[Generation (TWh)]]*10^9*VLOOKUP(Table1[[#This Row],[Turbine/Engine Technology]],Technology_HR!$A$2:$B$11,2,FALSE)*10^-6</f>
        <v>6441456.4170000004</v>
      </c>
      <c r="T4516" s="5">
        <f>Table1[[#This Row],[Fuel Consumption (mmBtu)]]*Table1[[#This Row],[Emission Factor (kg CO2/ mmBtu)]]*10^3</f>
        <v>427261804139.60999</v>
      </c>
      <c r="U4516" s="3">
        <f>Table1[[#This Row],[Emissions (g CO2)]]/(Table1[[#This Row],[Generation (TWh)]]*10^9)</f>
        <v>682.20404999999982</v>
      </c>
    </row>
    <row r="4517" spans="1:21" x14ac:dyDescent="0.35">
      <c r="A4517" t="s">
        <v>1335</v>
      </c>
      <c r="B4517" t="s">
        <v>3249</v>
      </c>
      <c r="C4517" t="str">
        <f>SUBSTITUTE(Table1[[#This Row],[Fuel]],", ",",")</f>
        <v>fossil gas: waste heat from natural gas</v>
      </c>
      <c r="D4517" t="s">
        <v>3249</v>
      </c>
      <c r="H4517" t="s">
        <v>3440</v>
      </c>
      <c r="I4517">
        <v>181</v>
      </c>
      <c r="J4517" t="s">
        <v>3449</v>
      </c>
      <c r="K4517">
        <v>2027</v>
      </c>
      <c r="L4517" t="s">
        <v>29</v>
      </c>
      <c r="M4517" t="s">
        <v>29</v>
      </c>
      <c r="N4517">
        <v>34.144823000000002</v>
      </c>
      <c r="O4517">
        <v>44.941243</v>
      </c>
      <c r="P4517" t="s">
        <v>3523</v>
      </c>
      <c r="Q4517" s="3">
        <f>Table1[[#This Row],[Capacity (MW)]]*0.395*8760*10^-6</f>
        <v>0.62629620000000008</v>
      </c>
      <c r="R4517" s="3" cm="1">
        <f t="array" ref="R4517">AVERAGE(VLOOKUP(_xlfn.TEXTSPLIT(Table1[[#This Row],[Fuel (no space after comma)]], ","), FuelList_Final_EF!$A$2:$B$65, 2, FALSE))</f>
        <v>66.33</v>
      </c>
      <c r="S4517" s="3">
        <f>Table1[[#This Row],[Generation (TWh)]]*10^9*VLOOKUP(Table1[[#This Row],[Turbine/Engine Technology]],Technology_HR!$A$2:$B$11,2,FALSE)*10^-6</f>
        <v>6441456.4170000004</v>
      </c>
      <c r="T4517" s="5">
        <f>Table1[[#This Row],[Fuel Consumption (mmBtu)]]*Table1[[#This Row],[Emission Factor (kg CO2/ mmBtu)]]*10^3</f>
        <v>427261804139.60999</v>
      </c>
      <c r="U4517" s="3">
        <f>Table1[[#This Row],[Emissions (g CO2)]]/(Table1[[#This Row],[Generation (TWh)]]*10^9)</f>
        <v>682.20404999999982</v>
      </c>
    </row>
    <row r="4518" spans="1:21" x14ac:dyDescent="0.35">
      <c r="A4518" t="s">
        <v>1335</v>
      </c>
      <c r="B4518" t="s">
        <v>3239</v>
      </c>
      <c r="C4518" t="str">
        <f>SUBSTITUTE(Table1[[#This Row],[Fuel]],", ",",")</f>
        <v>fossil gas: natural gas</v>
      </c>
      <c r="D4518" t="s">
        <v>3239</v>
      </c>
      <c r="H4518" t="s">
        <v>3436</v>
      </c>
      <c r="I4518">
        <v>63</v>
      </c>
      <c r="J4518" t="s">
        <v>3446</v>
      </c>
      <c r="K4518">
        <v>1977</v>
      </c>
      <c r="L4518" t="s">
        <v>29</v>
      </c>
      <c r="M4518" t="s">
        <v>29</v>
      </c>
      <c r="N4518">
        <v>31.976628999999999</v>
      </c>
      <c r="O4518">
        <v>44.381864999999998</v>
      </c>
      <c r="P4518" t="s">
        <v>3523</v>
      </c>
      <c r="Q4518" s="3">
        <f>Table1[[#This Row],[Capacity (MW)]]*0.395*8760*10^-6</f>
        <v>0.21799260000000001</v>
      </c>
      <c r="R4518" s="3" cm="1">
        <f t="array" ref="R4518">AVERAGE(VLOOKUP(_xlfn.TEXTSPLIT(Table1[[#This Row],[Fuel (no space after comma)]], ","), FuelList_Final_EF!$A$2:$B$65, 2, FALSE))</f>
        <v>53.06</v>
      </c>
      <c r="S4518" s="3">
        <f>Table1[[#This Row],[Generation (TWh)]]*10^9*VLOOKUP(Table1[[#This Row],[Turbine/Engine Technology]],Technology_HR!$A$2:$B$11,2,FALSE)*10^-6</f>
        <v>2400098.5260000001</v>
      </c>
      <c r="T4518" s="5">
        <f>Table1[[#This Row],[Fuel Consumption (mmBtu)]]*Table1[[#This Row],[Emission Factor (kg CO2/ mmBtu)]]*10^3</f>
        <v>127349227789.56</v>
      </c>
      <c r="U4518" s="3">
        <f>Table1[[#This Row],[Emissions (g CO2)]]/(Table1[[#This Row],[Generation (TWh)]]*10^9)</f>
        <v>584.19060000000002</v>
      </c>
    </row>
    <row r="4519" spans="1:21" x14ac:dyDescent="0.35">
      <c r="A4519" t="s">
        <v>1335</v>
      </c>
      <c r="B4519" t="s">
        <v>3239</v>
      </c>
      <c r="C4519" t="str">
        <f>SUBSTITUTE(Table1[[#This Row],[Fuel]],", ",",")</f>
        <v>fossil gas: natural gas</v>
      </c>
      <c r="D4519" t="s">
        <v>3239</v>
      </c>
      <c r="H4519" t="s">
        <v>3436</v>
      </c>
      <c r="I4519">
        <v>63</v>
      </c>
      <c r="J4519" t="s">
        <v>3446</v>
      </c>
      <c r="K4519">
        <v>1977</v>
      </c>
      <c r="L4519" t="s">
        <v>29</v>
      </c>
      <c r="M4519" t="s">
        <v>29</v>
      </c>
      <c r="N4519">
        <v>31.976628999999999</v>
      </c>
      <c r="O4519">
        <v>44.381864999999998</v>
      </c>
      <c r="P4519" t="s">
        <v>3523</v>
      </c>
      <c r="Q4519" s="3">
        <f>Table1[[#This Row],[Capacity (MW)]]*0.395*8760*10^-6</f>
        <v>0.21799260000000001</v>
      </c>
      <c r="R4519" s="3" cm="1">
        <f t="array" ref="R4519">AVERAGE(VLOOKUP(_xlfn.TEXTSPLIT(Table1[[#This Row],[Fuel (no space after comma)]], ","), FuelList_Final_EF!$A$2:$B$65, 2, FALSE))</f>
        <v>53.06</v>
      </c>
      <c r="S4519" s="3">
        <f>Table1[[#This Row],[Generation (TWh)]]*10^9*VLOOKUP(Table1[[#This Row],[Turbine/Engine Technology]],Technology_HR!$A$2:$B$11,2,FALSE)*10^-6</f>
        <v>2400098.5260000001</v>
      </c>
      <c r="T4519" s="5">
        <f>Table1[[#This Row],[Fuel Consumption (mmBtu)]]*Table1[[#This Row],[Emission Factor (kg CO2/ mmBtu)]]*10^3</f>
        <v>127349227789.56</v>
      </c>
      <c r="U4519" s="3">
        <f>Table1[[#This Row],[Emissions (g CO2)]]/(Table1[[#This Row],[Generation (TWh)]]*10^9)</f>
        <v>584.19060000000002</v>
      </c>
    </row>
    <row r="4520" spans="1:21" x14ac:dyDescent="0.35">
      <c r="A4520" t="s">
        <v>1335</v>
      </c>
      <c r="B4520" t="s">
        <v>3239</v>
      </c>
      <c r="C4520" t="str">
        <f>SUBSTITUTE(Table1[[#This Row],[Fuel]],", ",",")</f>
        <v>fossil gas: natural gas</v>
      </c>
      <c r="D4520" t="s">
        <v>3239</v>
      </c>
      <c r="H4520" t="s">
        <v>3436</v>
      </c>
      <c r="I4520">
        <v>63</v>
      </c>
      <c r="J4520" t="s">
        <v>3446</v>
      </c>
      <c r="K4520">
        <v>1977</v>
      </c>
      <c r="L4520" t="s">
        <v>29</v>
      </c>
      <c r="M4520" t="s">
        <v>29</v>
      </c>
      <c r="N4520">
        <v>31.976628999999999</v>
      </c>
      <c r="O4520">
        <v>44.381864999999998</v>
      </c>
      <c r="P4520" t="s">
        <v>3523</v>
      </c>
      <c r="Q4520" s="3">
        <f>Table1[[#This Row],[Capacity (MW)]]*0.395*8760*10^-6</f>
        <v>0.21799260000000001</v>
      </c>
      <c r="R4520" s="3" cm="1">
        <f t="array" ref="R4520">AVERAGE(VLOOKUP(_xlfn.TEXTSPLIT(Table1[[#This Row],[Fuel (no space after comma)]], ","), FuelList_Final_EF!$A$2:$B$65, 2, FALSE))</f>
        <v>53.06</v>
      </c>
      <c r="S4520" s="3">
        <f>Table1[[#This Row],[Generation (TWh)]]*10^9*VLOOKUP(Table1[[#This Row],[Turbine/Engine Technology]],Technology_HR!$A$2:$B$11,2,FALSE)*10^-6</f>
        <v>2400098.5260000001</v>
      </c>
      <c r="T4520" s="5">
        <f>Table1[[#This Row],[Fuel Consumption (mmBtu)]]*Table1[[#This Row],[Emission Factor (kg CO2/ mmBtu)]]*10^3</f>
        <v>127349227789.56</v>
      </c>
      <c r="U4520" s="3">
        <f>Table1[[#This Row],[Emissions (g CO2)]]/(Table1[[#This Row],[Generation (TWh)]]*10^9)</f>
        <v>584.19060000000002</v>
      </c>
    </row>
    <row r="4521" spans="1:21" x14ac:dyDescent="0.35">
      <c r="A4521" t="s">
        <v>1335</v>
      </c>
      <c r="B4521" t="s">
        <v>3239</v>
      </c>
      <c r="C4521" t="str">
        <f>SUBSTITUTE(Table1[[#This Row],[Fuel]],", ",",")</f>
        <v>fossil gas: natural gas</v>
      </c>
      <c r="D4521" t="s">
        <v>3239</v>
      </c>
      <c r="H4521" t="s">
        <v>3436</v>
      </c>
      <c r="I4521">
        <v>55</v>
      </c>
      <c r="J4521" t="s">
        <v>3446</v>
      </c>
      <c r="K4521">
        <v>2013</v>
      </c>
      <c r="L4521" t="s">
        <v>29</v>
      </c>
      <c r="M4521" t="s">
        <v>29</v>
      </c>
      <c r="N4521">
        <v>31.976628999999999</v>
      </c>
      <c r="O4521">
        <v>44.381864999999998</v>
      </c>
      <c r="P4521" t="s">
        <v>3523</v>
      </c>
      <c r="Q4521" s="3">
        <f>Table1[[#This Row],[Capacity (MW)]]*0.395*8760*10^-6</f>
        <v>0.19031099999999998</v>
      </c>
      <c r="R4521" s="3" cm="1">
        <f t="array" ref="R4521">AVERAGE(VLOOKUP(_xlfn.TEXTSPLIT(Table1[[#This Row],[Fuel (no space after comma)]], ","), FuelList_Final_EF!$A$2:$B$65, 2, FALSE))</f>
        <v>53.06</v>
      </c>
      <c r="S4521" s="3">
        <f>Table1[[#This Row],[Generation (TWh)]]*10^9*VLOOKUP(Table1[[#This Row],[Turbine/Engine Technology]],Technology_HR!$A$2:$B$11,2,FALSE)*10^-6</f>
        <v>2095324.1099999996</v>
      </c>
      <c r="T4521" s="5">
        <f>Table1[[#This Row],[Fuel Consumption (mmBtu)]]*Table1[[#This Row],[Emission Factor (kg CO2/ mmBtu)]]*10^3</f>
        <v>111177897276.59999</v>
      </c>
      <c r="U4521" s="3">
        <f>Table1[[#This Row],[Emissions (g CO2)]]/(Table1[[#This Row],[Generation (TWh)]]*10^9)</f>
        <v>584.19060000000002</v>
      </c>
    </row>
    <row r="4522" spans="1:21" x14ac:dyDescent="0.35">
      <c r="A4522" t="s">
        <v>1335</v>
      </c>
      <c r="B4522" t="s">
        <v>3339</v>
      </c>
      <c r="C4522" t="str">
        <f>SUBSTITUTE(Table1[[#This Row],[Fuel]],", ",",")</f>
        <v>fossil liquids: diesel,fossil gas: natural gas,fossil liquids: crude oil</v>
      </c>
      <c r="D4522" t="s">
        <v>3258</v>
      </c>
      <c r="E4522" t="s">
        <v>3239</v>
      </c>
      <c r="F4522" t="s">
        <v>3247</v>
      </c>
      <c r="H4522" t="s">
        <v>3436</v>
      </c>
      <c r="I4522">
        <v>125</v>
      </c>
      <c r="J4522" t="s">
        <v>3446</v>
      </c>
      <c r="K4522">
        <v>2010</v>
      </c>
      <c r="L4522" t="s">
        <v>29</v>
      </c>
      <c r="M4522" t="s">
        <v>29</v>
      </c>
      <c r="N4522">
        <v>31.976628999999999</v>
      </c>
      <c r="O4522">
        <v>44.381864999999998</v>
      </c>
      <c r="P4522" t="s">
        <v>3523</v>
      </c>
      <c r="Q4522" s="3">
        <f>Table1[[#This Row],[Capacity (MW)]]*0.395*8760*10^-6</f>
        <v>0.43252499999999999</v>
      </c>
      <c r="R4522" s="3" cm="1">
        <f t="array" ref="R4522">AVERAGE(VLOOKUP(_xlfn.TEXTSPLIT(Table1[[#This Row],[Fuel (no space after comma)]], ","), FuelList_Final_EF!$A$2:$B$65, 2, FALSE))</f>
        <v>68.568894099257534</v>
      </c>
      <c r="S4522" s="3">
        <f>Table1[[#This Row],[Generation (TWh)]]*10^9*VLOOKUP(Table1[[#This Row],[Turbine/Engine Technology]],Technology_HR!$A$2:$B$11,2,FALSE)*10^-6</f>
        <v>4762100.25</v>
      </c>
      <c r="T4522" s="5">
        <f>Table1[[#This Row],[Fuel Consumption (mmBtu)]]*Table1[[#This Row],[Emission Factor (kg CO2/ mmBtu)]]*10^3</f>
        <v>326531947732.29785</v>
      </c>
      <c r="U4522" s="3">
        <f>Table1[[#This Row],[Emissions (g CO2)]]/(Table1[[#This Row],[Generation (TWh)]]*10^9)</f>
        <v>754.94352403282551</v>
      </c>
    </row>
    <row r="4523" spans="1:21" x14ac:dyDescent="0.35">
      <c r="A4523" t="s">
        <v>1335</v>
      </c>
      <c r="B4523" t="s">
        <v>3339</v>
      </c>
      <c r="C4523" t="str">
        <f>SUBSTITUTE(Table1[[#This Row],[Fuel]],", ",",")</f>
        <v>fossil liquids: diesel,fossil gas: natural gas,fossil liquids: crude oil</v>
      </c>
      <c r="D4523" t="s">
        <v>3258</v>
      </c>
      <c r="E4523" t="s">
        <v>3239</v>
      </c>
      <c r="F4523" t="s">
        <v>3247</v>
      </c>
      <c r="H4523" t="s">
        <v>3436</v>
      </c>
      <c r="I4523">
        <v>125</v>
      </c>
      <c r="J4523" t="s">
        <v>3446</v>
      </c>
      <c r="K4523">
        <v>2010</v>
      </c>
      <c r="L4523" t="s">
        <v>29</v>
      </c>
      <c r="M4523" t="s">
        <v>29</v>
      </c>
      <c r="N4523">
        <v>31.976628999999999</v>
      </c>
      <c r="O4523">
        <v>44.381864999999998</v>
      </c>
      <c r="P4523" t="s">
        <v>3523</v>
      </c>
      <c r="Q4523" s="3">
        <f>Table1[[#This Row],[Capacity (MW)]]*0.395*8760*10^-6</f>
        <v>0.43252499999999999</v>
      </c>
      <c r="R4523" s="3" cm="1">
        <f t="array" ref="R4523">AVERAGE(VLOOKUP(_xlfn.TEXTSPLIT(Table1[[#This Row],[Fuel (no space after comma)]], ","), FuelList_Final_EF!$A$2:$B$65, 2, FALSE))</f>
        <v>68.568894099257534</v>
      </c>
      <c r="S4523" s="3">
        <f>Table1[[#This Row],[Generation (TWh)]]*10^9*VLOOKUP(Table1[[#This Row],[Turbine/Engine Technology]],Technology_HR!$A$2:$B$11,2,FALSE)*10^-6</f>
        <v>4762100.25</v>
      </c>
      <c r="T4523" s="5">
        <f>Table1[[#This Row],[Fuel Consumption (mmBtu)]]*Table1[[#This Row],[Emission Factor (kg CO2/ mmBtu)]]*10^3</f>
        <v>326531947732.29785</v>
      </c>
      <c r="U4523" s="3">
        <f>Table1[[#This Row],[Emissions (g CO2)]]/(Table1[[#This Row],[Generation (TWh)]]*10^9)</f>
        <v>754.94352403282551</v>
      </c>
    </row>
    <row r="4524" spans="1:21" x14ac:dyDescent="0.35">
      <c r="A4524" t="s">
        <v>1335</v>
      </c>
      <c r="B4524" t="s">
        <v>3249</v>
      </c>
      <c r="C4524" t="str">
        <f>SUBSTITUTE(Table1[[#This Row],[Fuel]],", ",",")</f>
        <v>fossil gas: waste heat from natural gas</v>
      </c>
      <c r="D4524" t="s">
        <v>3249</v>
      </c>
      <c r="H4524" t="s">
        <v>3440</v>
      </c>
      <c r="I4524">
        <v>132</v>
      </c>
      <c r="J4524" t="s">
        <v>3449</v>
      </c>
      <c r="K4524" t="s">
        <v>29</v>
      </c>
      <c r="L4524" t="s">
        <v>29</v>
      </c>
      <c r="M4524" t="s">
        <v>29</v>
      </c>
      <c r="N4524">
        <v>31.976628999999999</v>
      </c>
      <c r="O4524">
        <v>44.381864999999998</v>
      </c>
      <c r="P4524" t="s">
        <v>3523</v>
      </c>
      <c r="Q4524" s="3">
        <f>Table1[[#This Row],[Capacity (MW)]]*0.395*8760*10^-6</f>
        <v>0.4567464</v>
      </c>
      <c r="R4524" s="3" cm="1">
        <f t="array" ref="R4524">AVERAGE(VLOOKUP(_xlfn.TEXTSPLIT(Table1[[#This Row],[Fuel (no space after comma)]], ","), FuelList_Final_EF!$A$2:$B$65, 2, FALSE))</f>
        <v>66.33</v>
      </c>
      <c r="S4524" s="3">
        <f>Table1[[#This Row],[Generation (TWh)]]*10^9*VLOOKUP(Table1[[#This Row],[Turbine/Engine Technology]],Technology_HR!$A$2:$B$11,2,FALSE)*10^-6</f>
        <v>4697636.7239999995</v>
      </c>
      <c r="T4524" s="5">
        <f>Table1[[#This Row],[Fuel Consumption (mmBtu)]]*Table1[[#This Row],[Emission Factor (kg CO2/ mmBtu)]]*10^3</f>
        <v>311594243902.91992</v>
      </c>
      <c r="U4524" s="3">
        <f>Table1[[#This Row],[Emissions (g CO2)]]/(Table1[[#This Row],[Generation (TWh)]]*10^9)</f>
        <v>682.20404999999982</v>
      </c>
    </row>
    <row r="4525" spans="1:21" x14ac:dyDescent="0.35">
      <c r="A4525" t="s">
        <v>1335</v>
      </c>
      <c r="B4525" t="s">
        <v>3265</v>
      </c>
      <c r="C4525" t="str">
        <f>SUBSTITUTE(Table1[[#This Row],[Fuel]],", ",",")</f>
        <v>fossil gas: natural gas,fossil liquids: heavy fuel oil,fossil liquids: diesel</v>
      </c>
      <c r="D4525" t="s">
        <v>3239</v>
      </c>
      <c r="E4525" t="s">
        <v>3241</v>
      </c>
      <c r="F4525" t="s">
        <v>3258</v>
      </c>
      <c r="H4525" t="s">
        <v>3436</v>
      </c>
      <c r="I4525">
        <v>125</v>
      </c>
      <c r="J4525" t="s">
        <v>3446</v>
      </c>
      <c r="K4525">
        <v>2016</v>
      </c>
      <c r="L4525" t="s">
        <v>29</v>
      </c>
      <c r="M4525" t="s">
        <v>29</v>
      </c>
      <c r="N4525">
        <v>30.574757999999999</v>
      </c>
      <c r="O4525">
        <v>47.766559000000001</v>
      </c>
      <c r="P4525" t="s">
        <v>3523</v>
      </c>
      <c r="Q4525" s="3">
        <f>Table1[[#This Row],[Capacity (MW)]]*0.395*8760*10^-6</f>
        <v>0.43252499999999999</v>
      </c>
      <c r="R4525" s="3" cm="1">
        <f t="array" ref="R4525">AVERAGE(VLOOKUP(_xlfn.TEXTSPLIT(Table1[[#This Row],[Fuel (no space after comma)]], ","), FuelList_Final_EF!$A$2:$B$65, 2, FALSE))</f>
        <v>70.923070869596657</v>
      </c>
      <c r="S4525" s="3">
        <f>Table1[[#This Row],[Generation (TWh)]]*10^9*VLOOKUP(Table1[[#This Row],[Turbine/Engine Technology]],Technology_HR!$A$2:$B$11,2,FALSE)*10^-6</f>
        <v>4762100.25</v>
      </c>
      <c r="T4525" s="5">
        <f>Table1[[#This Row],[Fuel Consumption (mmBtu)]]*Table1[[#This Row],[Emission Factor (kg CO2/ mmBtu)]]*10^3</f>
        <v>337742773518.8739</v>
      </c>
      <c r="U4525" s="3">
        <f>Table1[[#This Row],[Emissions (g CO2)]]/(Table1[[#This Row],[Generation (TWh)]]*10^9)</f>
        <v>780.86301027425907</v>
      </c>
    </row>
    <row r="4526" spans="1:21" x14ac:dyDescent="0.35">
      <c r="A4526" t="s">
        <v>1335</v>
      </c>
      <c r="B4526" t="s">
        <v>3265</v>
      </c>
      <c r="C4526" t="str">
        <f>SUBSTITUTE(Table1[[#This Row],[Fuel]],", ",",")</f>
        <v>fossil gas: natural gas,fossil liquids: heavy fuel oil,fossil liquids: diesel</v>
      </c>
      <c r="D4526" t="s">
        <v>3239</v>
      </c>
      <c r="E4526" t="s">
        <v>3241</v>
      </c>
      <c r="F4526" t="s">
        <v>3258</v>
      </c>
      <c r="H4526" t="s">
        <v>3436</v>
      </c>
      <c r="I4526">
        <v>125</v>
      </c>
      <c r="J4526" t="s">
        <v>3446</v>
      </c>
      <c r="K4526">
        <v>2016</v>
      </c>
      <c r="L4526" t="s">
        <v>29</v>
      </c>
      <c r="M4526" t="s">
        <v>29</v>
      </c>
      <c r="N4526">
        <v>30.574757999999999</v>
      </c>
      <c r="O4526">
        <v>47.766559000000001</v>
      </c>
      <c r="P4526" t="s">
        <v>3523</v>
      </c>
      <c r="Q4526" s="3">
        <f>Table1[[#This Row],[Capacity (MW)]]*0.395*8760*10^-6</f>
        <v>0.43252499999999999</v>
      </c>
      <c r="R4526" s="3" cm="1">
        <f t="array" ref="R4526">AVERAGE(VLOOKUP(_xlfn.TEXTSPLIT(Table1[[#This Row],[Fuel (no space after comma)]], ","), FuelList_Final_EF!$A$2:$B$65, 2, FALSE))</f>
        <v>70.923070869596657</v>
      </c>
      <c r="S4526" s="3">
        <f>Table1[[#This Row],[Generation (TWh)]]*10^9*VLOOKUP(Table1[[#This Row],[Turbine/Engine Technology]],Technology_HR!$A$2:$B$11,2,FALSE)*10^-6</f>
        <v>4762100.25</v>
      </c>
      <c r="T4526" s="5">
        <f>Table1[[#This Row],[Fuel Consumption (mmBtu)]]*Table1[[#This Row],[Emission Factor (kg CO2/ mmBtu)]]*10^3</f>
        <v>337742773518.8739</v>
      </c>
      <c r="U4526" s="3">
        <f>Table1[[#This Row],[Emissions (g CO2)]]/(Table1[[#This Row],[Generation (TWh)]]*10^9)</f>
        <v>780.86301027425907</v>
      </c>
    </row>
    <row r="4527" spans="1:21" x14ac:dyDescent="0.35">
      <c r="A4527" t="s">
        <v>1335</v>
      </c>
      <c r="B4527" t="s">
        <v>3265</v>
      </c>
      <c r="C4527" t="str">
        <f>SUBSTITUTE(Table1[[#This Row],[Fuel]],", ",",")</f>
        <v>fossil gas: natural gas,fossil liquids: heavy fuel oil,fossil liquids: diesel</v>
      </c>
      <c r="D4527" t="s">
        <v>3239</v>
      </c>
      <c r="E4527" t="s">
        <v>3241</v>
      </c>
      <c r="F4527" t="s">
        <v>3258</v>
      </c>
      <c r="H4527" t="s">
        <v>3436</v>
      </c>
      <c r="I4527">
        <v>125</v>
      </c>
      <c r="J4527" t="s">
        <v>3446</v>
      </c>
      <c r="K4527">
        <v>2016</v>
      </c>
      <c r="L4527" t="s">
        <v>29</v>
      </c>
      <c r="M4527" t="s">
        <v>29</v>
      </c>
      <c r="N4527">
        <v>30.574757999999999</v>
      </c>
      <c r="O4527">
        <v>47.766559000000001</v>
      </c>
      <c r="P4527" t="s">
        <v>3523</v>
      </c>
      <c r="Q4527" s="3">
        <f>Table1[[#This Row],[Capacity (MW)]]*0.395*8760*10^-6</f>
        <v>0.43252499999999999</v>
      </c>
      <c r="R4527" s="3" cm="1">
        <f t="array" ref="R4527">AVERAGE(VLOOKUP(_xlfn.TEXTSPLIT(Table1[[#This Row],[Fuel (no space after comma)]], ","), FuelList_Final_EF!$A$2:$B$65, 2, FALSE))</f>
        <v>70.923070869596657</v>
      </c>
      <c r="S4527" s="3">
        <f>Table1[[#This Row],[Generation (TWh)]]*10^9*VLOOKUP(Table1[[#This Row],[Turbine/Engine Technology]],Technology_HR!$A$2:$B$11,2,FALSE)*10^-6</f>
        <v>4762100.25</v>
      </c>
      <c r="T4527" s="5">
        <f>Table1[[#This Row],[Fuel Consumption (mmBtu)]]*Table1[[#This Row],[Emission Factor (kg CO2/ mmBtu)]]*10^3</f>
        <v>337742773518.8739</v>
      </c>
      <c r="U4527" s="3">
        <f>Table1[[#This Row],[Emissions (g CO2)]]/(Table1[[#This Row],[Generation (TWh)]]*10^9)</f>
        <v>780.86301027425907</v>
      </c>
    </row>
    <row r="4528" spans="1:21" x14ac:dyDescent="0.35">
      <c r="A4528" t="s">
        <v>1335</v>
      </c>
      <c r="B4528" t="s">
        <v>3265</v>
      </c>
      <c r="C4528" t="str">
        <f>SUBSTITUTE(Table1[[#This Row],[Fuel]],", ",",")</f>
        <v>fossil gas: natural gas,fossil liquids: heavy fuel oil,fossil liquids: diesel</v>
      </c>
      <c r="D4528" t="s">
        <v>3239</v>
      </c>
      <c r="E4528" t="s">
        <v>3241</v>
      </c>
      <c r="F4528" t="s">
        <v>3258</v>
      </c>
      <c r="H4528" t="s">
        <v>3436</v>
      </c>
      <c r="I4528">
        <v>125</v>
      </c>
      <c r="J4528" t="s">
        <v>3446</v>
      </c>
      <c r="K4528">
        <v>2016</v>
      </c>
      <c r="L4528" t="s">
        <v>29</v>
      </c>
      <c r="M4528" t="s">
        <v>29</v>
      </c>
      <c r="N4528">
        <v>30.574757999999999</v>
      </c>
      <c r="O4528">
        <v>47.766559000000001</v>
      </c>
      <c r="P4528" t="s">
        <v>3523</v>
      </c>
      <c r="Q4528" s="3">
        <f>Table1[[#This Row],[Capacity (MW)]]*0.395*8760*10^-6</f>
        <v>0.43252499999999999</v>
      </c>
      <c r="R4528" s="3" cm="1">
        <f t="array" ref="R4528">AVERAGE(VLOOKUP(_xlfn.TEXTSPLIT(Table1[[#This Row],[Fuel (no space after comma)]], ","), FuelList_Final_EF!$A$2:$B$65, 2, FALSE))</f>
        <v>70.923070869596657</v>
      </c>
      <c r="S4528" s="3">
        <f>Table1[[#This Row],[Generation (TWh)]]*10^9*VLOOKUP(Table1[[#This Row],[Turbine/Engine Technology]],Technology_HR!$A$2:$B$11,2,FALSE)*10^-6</f>
        <v>4762100.25</v>
      </c>
      <c r="T4528" s="5">
        <f>Table1[[#This Row],[Fuel Consumption (mmBtu)]]*Table1[[#This Row],[Emission Factor (kg CO2/ mmBtu)]]*10^3</f>
        <v>337742773518.8739</v>
      </c>
      <c r="U4528" s="3">
        <f>Table1[[#This Row],[Emissions (g CO2)]]/(Table1[[#This Row],[Generation (TWh)]]*10^9)</f>
        <v>780.86301027425907</v>
      </c>
    </row>
    <row r="4529" spans="1:21" x14ac:dyDescent="0.35">
      <c r="A4529" t="s">
        <v>1335</v>
      </c>
      <c r="B4529" t="s">
        <v>3275</v>
      </c>
      <c r="C4529" t="str">
        <f>SUBSTITUTE(Table1[[#This Row],[Fuel]],", ",",")</f>
        <v>fossil liquids: fuel oil</v>
      </c>
      <c r="D4529" t="s">
        <v>3275</v>
      </c>
      <c r="H4529" t="s">
        <v>3440</v>
      </c>
      <c r="I4529">
        <v>100</v>
      </c>
      <c r="J4529" t="s">
        <v>3446</v>
      </c>
      <c r="K4529">
        <v>1979</v>
      </c>
      <c r="L4529" t="s">
        <v>29</v>
      </c>
      <c r="M4529" t="s">
        <v>29</v>
      </c>
      <c r="N4529">
        <v>30.574757999999999</v>
      </c>
      <c r="O4529">
        <v>47.766559000000001</v>
      </c>
      <c r="P4529" t="s">
        <v>3523</v>
      </c>
      <c r="Q4529" s="3">
        <f>Table1[[#This Row],[Capacity (MW)]]*0.395*8760*10^-6</f>
        <v>0.34601999999999999</v>
      </c>
      <c r="R4529" s="3" cm="1">
        <f t="array" ref="R4529">AVERAGE(VLOOKUP(_xlfn.TEXTSPLIT(Table1[[#This Row],[Fuel (no space after comma)]], ","), FuelList_Final_EF!$A$2:$B$65, 2, FALSE))</f>
        <v>78.106682297772565</v>
      </c>
      <c r="S4529" s="3">
        <f>Table1[[#This Row],[Generation (TWh)]]*10^9*VLOOKUP(Table1[[#This Row],[Turbine/Engine Technology]],Technology_HR!$A$2:$B$11,2,FALSE)*10^-6</f>
        <v>3558815.6999999997</v>
      </c>
      <c r="T4529" s="5">
        <f>Table1[[#This Row],[Fuel Consumption (mmBtu)]]*Table1[[#This Row],[Emission Factor (kg CO2/ mmBtu)]]*10^3</f>
        <v>277967287236.2251</v>
      </c>
      <c r="U4529" s="3">
        <f>Table1[[#This Row],[Emissions (g CO2)]]/(Table1[[#This Row],[Generation (TWh)]]*10^9)</f>
        <v>803.32722743259092</v>
      </c>
    </row>
    <row r="4530" spans="1:21" x14ac:dyDescent="0.35">
      <c r="A4530" t="s">
        <v>1335</v>
      </c>
      <c r="B4530" t="s">
        <v>3275</v>
      </c>
      <c r="C4530" t="str">
        <f>SUBSTITUTE(Table1[[#This Row],[Fuel]],", ",",")</f>
        <v>fossil liquids: fuel oil</v>
      </c>
      <c r="D4530" t="s">
        <v>3275</v>
      </c>
      <c r="H4530" t="s">
        <v>3440</v>
      </c>
      <c r="I4530">
        <v>100</v>
      </c>
      <c r="J4530" t="s">
        <v>3446</v>
      </c>
      <c r="K4530">
        <v>1979</v>
      </c>
      <c r="L4530" t="s">
        <v>29</v>
      </c>
      <c r="M4530" t="s">
        <v>29</v>
      </c>
      <c r="N4530">
        <v>30.574757999999999</v>
      </c>
      <c r="O4530">
        <v>47.766559000000001</v>
      </c>
      <c r="P4530" t="s">
        <v>3523</v>
      </c>
      <c r="Q4530" s="3">
        <f>Table1[[#This Row],[Capacity (MW)]]*0.395*8760*10^-6</f>
        <v>0.34601999999999999</v>
      </c>
      <c r="R4530" s="3" cm="1">
        <f t="array" ref="R4530">AVERAGE(VLOOKUP(_xlfn.TEXTSPLIT(Table1[[#This Row],[Fuel (no space after comma)]], ","), FuelList_Final_EF!$A$2:$B$65, 2, FALSE))</f>
        <v>78.106682297772565</v>
      </c>
      <c r="S4530" s="3">
        <f>Table1[[#This Row],[Generation (TWh)]]*10^9*VLOOKUP(Table1[[#This Row],[Turbine/Engine Technology]],Technology_HR!$A$2:$B$11,2,FALSE)*10^-6</f>
        <v>3558815.6999999997</v>
      </c>
      <c r="T4530" s="5">
        <f>Table1[[#This Row],[Fuel Consumption (mmBtu)]]*Table1[[#This Row],[Emission Factor (kg CO2/ mmBtu)]]*10^3</f>
        <v>277967287236.2251</v>
      </c>
      <c r="U4530" s="3">
        <f>Table1[[#This Row],[Emissions (g CO2)]]/(Table1[[#This Row],[Generation (TWh)]]*10^9)</f>
        <v>803.32722743259092</v>
      </c>
    </row>
    <row r="4531" spans="1:21" x14ac:dyDescent="0.35">
      <c r="A4531" t="s">
        <v>1335</v>
      </c>
      <c r="B4531" t="s">
        <v>3239</v>
      </c>
      <c r="C4531" t="str">
        <f>SUBSTITUTE(Table1[[#This Row],[Fuel]],", ",",")</f>
        <v>fossil gas: natural gas</v>
      </c>
      <c r="D4531" t="s">
        <v>3239</v>
      </c>
      <c r="H4531" t="s">
        <v>3436</v>
      </c>
      <c r="I4531">
        <v>125</v>
      </c>
      <c r="J4531" t="s">
        <v>3446</v>
      </c>
      <c r="K4531">
        <v>2020</v>
      </c>
      <c r="L4531" t="s">
        <v>29</v>
      </c>
      <c r="M4531" t="s">
        <v>29</v>
      </c>
      <c r="N4531">
        <v>31.034427000000001</v>
      </c>
      <c r="O4531">
        <v>46.202402999999997</v>
      </c>
      <c r="P4531" t="s">
        <v>3523</v>
      </c>
      <c r="Q4531" s="3">
        <f>Table1[[#This Row],[Capacity (MW)]]*0.395*8760*10^-6</f>
        <v>0.43252499999999999</v>
      </c>
      <c r="R4531" s="3" cm="1">
        <f t="array" ref="R4531">AVERAGE(VLOOKUP(_xlfn.TEXTSPLIT(Table1[[#This Row],[Fuel (no space after comma)]], ","), FuelList_Final_EF!$A$2:$B$65, 2, FALSE))</f>
        <v>53.06</v>
      </c>
      <c r="S4531" s="3">
        <f>Table1[[#This Row],[Generation (TWh)]]*10^9*VLOOKUP(Table1[[#This Row],[Turbine/Engine Technology]],Technology_HR!$A$2:$B$11,2,FALSE)*10^-6</f>
        <v>4762100.25</v>
      </c>
      <c r="T4531" s="5">
        <f>Table1[[#This Row],[Fuel Consumption (mmBtu)]]*Table1[[#This Row],[Emission Factor (kg CO2/ mmBtu)]]*10^3</f>
        <v>252677039265.00003</v>
      </c>
      <c r="U4531" s="3">
        <f>Table1[[#This Row],[Emissions (g CO2)]]/(Table1[[#This Row],[Generation (TWh)]]*10^9)</f>
        <v>584.19060000000002</v>
      </c>
    </row>
    <row r="4532" spans="1:21" x14ac:dyDescent="0.35">
      <c r="A4532" t="s">
        <v>1335</v>
      </c>
      <c r="B4532" t="s">
        <v>3239</v>
      </c>
      <c r="C4532" t="str">
        <f>SUBSTITUTE(Table1[[#This Row],[Fuel]],", ",",")</f>
        <v>fossil gas: natural gas</v>
      </c>
      <c r="D4532" t="s">
        <v>3239</v>
      </c>
      <c r="H4532" t="s">
        <v>3436</v>
      </c>
      <c r="I4532">
        <v>125</v>
      </c>
      <c r="J4532" t="s">
        <v>3446</v>
      </c>
      <c r="K4532">
        <v>2020</v>
      </c>
      <c r="L4532" t="s">
        <v>29</v>
      </c>
      <c r="M4532" t="s">
        <v>29</v>
      </c>
      <c r="N4532">
        <v>31.034427000000001</v>
      </c>
      <c r="O4532">
        <v>46.202402999999997</v>
      </c>
      <c r="P4532" t="s">
        <v>3523</v>
      </c>
      <c r="Q4532" s="3">
        <f>Table1[[#This Row],[Capacity (MW)]]*0.395*8760*10^-6</f>
        <v>0.43252499999999999</v>
      </c>
      <c r="R4532" s="3" cm="1">
        <f t="array" ref="R4532">AVERAGE(VLOOKUP(_xlfn.TEXTSPLIT(Table1[[#This Row],[Fuel (no space after comma)]], ","), FuelList_Final_EF!$A$2:$B$65, 2, FALSE))</f>
        <v>53.06</v>
      </c>
      <c r="S4532" s="3">
        <f>Table1[[#This Row],[Generation (TWh)]]*10^9*VLOOKUP(Table1[[#This Row],[Turbine/Engine Technology]],Technology_HR!$A$2:$B$11,2,FALSE)*10^-6</f>
        <v>4762100.25</v>
      </c>
      <c r="T4532" s="5">
        <f>Table1[[#This Row],[Fuel Consumption (mmBtu)]]*Table1[[#This Row],[Emission Factor (kg CO2/ mmBtu)]]*10^3</f>
        <v>252677039265.00003</v>
      </c>
      <c r="U4532" s="3">
        <f>Table1[[#This Row],[Emissions (g CO2)]]/(Table1[[#This Row],[Generation (TWh)]]*10^9)</f>
        <v>584.19060000000002</v>
      </c>
    </row>
    <row r="4533" spans="1:21" x14ac:dyDescent="0.35">
      <c r="A4533" t="s">
        <v>1335</v>
      </c>
      <c r="B4533" t="s">
        <v>3239</v>
      </c>
      <c r="C4533" t="str">
        <f>SUBSTITUTE(Table1[[#This Row],[Fuel]],", ",",")</f>
        <v>fossil gas: natural gas</v>
      </c>
      <c r="D4533" t="s">
        <v>3239</v>
      </c>
      <c r="H4533" t="s">
        <v>3436</v>
      </c>
      <c r="I4533">
        <v>125</v>
      </c>
      <c r="J4533" t="s">
        <v>3446</v>
      </c>
      <c r="K4533">
        <v>2020</v>
      </c>
      <c r="L4533" t="s">
        <v>29</v>
      </c>
      <c r="M4533" t="s">
        <v>29</v>
      </c>
      <c r="N4533">
        <v>31.034427000000001</v>
      </c>
      <c r="O4533">
        <v>46.202402999999997</v>
      </c>
      <c r="P4533" t="s">
        <v>3523</v>
      </c>
      <c r="Q4533" s="3">
        <f>Table1[[#This Row],[Capacity (MW)]]*0.395*8760*10^-6</f>
        <v>0.43252499999999999</v>
      </c>
      <c r="R4533" s="3" cm="1">
        <f t="array" ref="R4533">AVERAGE(VLOOKUP(_xlfn.TEXTSPLIT(Table1[[#This Row],[Fuel (no space after comma)]], ","), FuelList_Final_EF!$A$2:$B$65, 2, FALSE))</f>
        <v>53.06</v>
      </c>
      <c r="S4533" s="3">
        <f>Table1[[#This Row],[Generation (TWh)]]*10^9*VLOOKUP(Table1[[#This Row],[Turbine/Engine Technology]],Technology_HR!$A$2:$B$11,2,FALSE)*10^-6</f>
        <v>4762100.25</v>
      </c>
      <c r="T4533" s="5">
        <f>Table1[[#This Row],[Fuel Consumption (mmBtu)]]*Table1[[#This Row],[Emission Factor (kg CO2/ mmBtu)]]*10^3</f>
        <v>252677039265.00003</v>
      </c>
      <c r="U4533" s="3">
        <f>Table1[[#This Row],[Emissions (g CO2)]]/(Table1[[#This Row],[Generation (TWh)]]*10^9)</f>
        <v>584.19060000000002</v>
      </c>
    </row>
    <row r="4534" spans="1:21" x14ac:dyDescent="0.35">
      <c r="A4534" t="s">
        <v>1335</v>
      </c>
      <c r="B4534" t="s">
        <v>3239</v>
      </c>
      <c r="C4534" t="str">
        <f>SUBSTITUTE(Table1[[#This Row],[Fuel]],", ",",")</f>
        <v>fossil gas: natural gas</v>
      </c>
      <c r="D4534" t="s">
        <v>3239</v>
      </c>
      <c r="H4534" t="s">
        <v>3436</v>
      </c>
      <c r="I4534">
        <v>125</v>
      </c>
      <c r="J4534" t="s">
        <v>3446</v>
      </c>
      <c r="K4534">
        <v>2020</v>
      </c>
      <c r="L4534" t="s">
        <v>29</v>
      </c>
      <c r="M4534" t="s">
        <v>29</v>
      </c>
      <c r="N4534">
        <v>31.034427000000001</v>
      </c>
      <c r="O4534">
        <v>46.202402999999997</v>
      </c>
      <c r="P4534" t="s">
        <v>3523</v>
      </c>
      <c r="Q4534" s="3">
        <f>Table1[[#This Row],[Capacity (MW)]]*0.395*8760*10^-6</f>
        <v>0.43252499999999999</v>
      </c>
      <c r="R4534" s="3" cm="1">
        <f t="array" ref="R4534">AVERAGE(VLOOKUP(_xlfn.TEXTSPLIT(Table1[[#This Row],[Fuel (no space after comma)]], ","), FuelList_Final_EF!$A$2:$B$65, 2, FALSE))</f>
        <v>53.06</v>
      </c>
      <c r="S4534" s="3">
        <f>Table1[[#This Row],[Generation (TWh)]]*10^9*VLOOKUP(Table1[[#This Row],[Turbine/Engine Technology]],Technology_HR!$A$2:$B$11,2,FALSE)*10^-6</f>
        <v>4762100.25</v>
      </c>
      <c r="T4534" s="5">
        <f>Table1[[#This Row],[Fuel Consumption (mmBtu)]]*Table1[[#This Row],[Emission Factor (kg CO2/ mmBtu)]]*10^3</f>
        <v>252677039265.00003</v>
      </c>
      <c r="U4534" s="3">
        <f>Table1[[#This Row],[Emissions (g CO2)]]/(Table1[[#This Row],[Generation (TWh)]]*10^9)</f>
        <v>584.19060000000002</v>
      </c>
    </row>
    <row r="4535" spans="1:21" x14ac:dyDescent="0.35">
      <c r="A4535" t="s">
        <v>1335</v>
      </c>
      <c r="B4535" t="s">
        <v>3249</v>
      </c>
      <c r="C4535" t="str">
        <f>SUBSTITUTE(Table1[[#This Row],[Fuel]],", ",",")</f>
        <v>fossil gas: waste heat from natural gas</v>
      </c>
      <c r="D4535" t="s">
        <v>3249</v>
      </c>
      <c r="H4535" t="s">
        <v>3440</v>
      </c>
      <c r="I4535">
        <v>250</v>
      </c>
      <c r="J4535" t="s">
        <v>3449</v>
      </c>
      <c r="K4535" t="s">
        <v>29</v>
      </c>
      <c r="L4535" t="s">
        <v>29</v>
      </c>
      <c r="M4535" t="s">
        <v>29</v>
      </c>
      <c r="N4535">
        <v>31.034427000000001</v>
      </c>
      <c r="O4535">
        <v>46.202402999999997</v>
      </c>
      <c r="P4535" t="s">
        <v>3523</v>
      </c>
      <c r="Q4535" s="3">
        <f>Table1[[#This Row],[Capacity (MW)]]*0.395*8760*10^-6</f>
        <v>0.86504999999999999</v>
      </c>
      <c r="R4535" s="3" cm="1">
        <f t="array" ref="R4535">AVERAGE(VLOOKUP(_xlfn.TEXTSPLIT(Table1[[#This Row],[Fuel (no space after comma)]], ","), FuelList_Final_EF!$A$2:$B$65, 2, FALSE))</f>
        <v>66.33</v>
      </c>
      <c r="S4535" s="3">
        <f>Table1[[#This Row],[Generation (TWh)]]*10^9*VLOOKUP(Table1[[#This Row],[Turbine/Engine Technology]],Technology_HR!$A$2:$B$11,2,FALSE)*10^-6</f>
        <v>8897039.25</v>
      </c>
      <c r="T4535" s="5">
        <f>Table1[[#This Row],[Fuel Consumption (mmBtu)]]*Table1[[#This Row],[Emission Factor (kg CO2/ mmBtu)]]*10^3</f>
        <v>590140613452.5</v>
      </c>
      <c r="U4535" s="3">
        <f>Table1[[#This Row],[Emissions (g CO2)]]/(Table1[[#This Row],[Generation (TWh)]]*10^9)</f>
        <v>682.20405000000005</v>
      </c>
    </row>
    <row r="4536" spans="1:21" x14ac:dyDescent="0.35">
      <c r="A4536" t="s">
        <v>1335</v>
      </c>
      <c r="B4536" t="s">
        <v>3241</v>
      </c>
      <c r="C4536" t="str">
        <f>SUBSTITUTE(Table1[[#This Row],[Fuel]],", ",",")</f>
        <v>fossil liquids: heavy fuel oil</v>
      </c>
      <c r="D4536" t="s">
        <v>3241</v>
      </c>
      <c r="H4536" t="s">
        <v>3440</v>
      </c>
      <c r="I4536">
        <v>600</v>
      </c>
      <c r="J4536" t="s">
        <v>3447</v>
      </c>
      <c r="K4536" t="s">
        <v>29</v>
      </c>
      <c r="L4536" t="s">
        <v>29</v>
      </c>
      <c r="M4536" t="s">
        <v>29</v>
      </c>
      <c r="N4536">
        <v>31.037046</v>
      </c>
      <c r="O4536">
        <v>46.195037999999997</v>
      </c>
      <c r="P4536" t="s">
        <v>3523</v>
      </c>
      <c r="Q4536" s="3">
        <f>Table1[[#This Row],[Capacity (MW)]]*0.395*8760*10^-6</f>
        <v>2.07612</v>
      </c>
      <c r="R4536" s="3" cm="1">
        <f t="array" ref="R4536">AVERAGE(VLOOKUP(_xlfn.TEXTSPLIT(Table1[[#This Row],[Fuel (no space after comma)]], ","), FuelList_Final_EF!$A$2:$B$65, 2, FALSE))</f>
        <v>81.602530311017389</v>
      </c>
      <c r="S4536" s="3">
        <f>Table1[[#This Row],[Generation (TWh)]]*10^9*VLOOKUP(Table1[[#This Row],[Turbine/Engine Technology]],Technology_HR!$A$2:$B$11,2,FALSE)*10^-6</f>
        <v>21352894.199999999</v>
      </c>
      <c r="T4536" s="5">
        <f>Table1[[#This Row],[Fuel Consumption (mmBtu)]]*Table1[[#This Row],[Emission Factor (kg CO2/ mmBtu)]]*10^3</f>
        <v>1742450196183.4473</v>
      </c>
      <c r="U4536" s="3">
        <f>Table1[[#This Row],[Emissions (g CO2)]]/(Table1[[#This Row],[Generation (TWh)]]*10^9)</f>
        <v>839.28202424881374</v>
      </c>
    </row>
    <row r="4537" spans="1:21" x14ac:dyDescent="0.35">
      <c r="A4537" t="s">
        <v>1335</v>
      </c>
      <c r="B4537" t="s">
        <v>3241</v>
      </c>
      <c r="C4537" t="str">
        <f>SUBSTITUTE(Table1[[#This Row],[Fuel]],", ",",")</f>
        <v>fossil liquids: heavy fuel oil</v>
      </c>
      <c r="D4537" t="s">
        <v>3241</v>
      </c>
      <c r="H4537" t="s">
        <v>3440</v>
      </c>
      <c r="I4537">
        <v>600</v>
      </c>
      <c r="J4537" t="s">
        <v>3447</v>
      </c>
      <c r="K4537" t="s">
        <v>29</v>
      </c>
      <c r="L4537" t="s">
        <v>29</v>
      </c>
      <c r="M4537" t="s">
        <v>29</v>
      </c>
      <c r="N4537">
        <v>31.037046</v>
      </c>
      <c r="O4537">
        <v>46.195037999999997</v>
      </c>
      <c r="P4537" t="s">
        <v>3523</v>
      </c>
      <c r="Q4537" s="3">
        <f>Table1[[#This Row],[Capacity (MW)]]*0.395*8760*10^-6</f>
        <v>2.07612</v>
      </c>
      <c r="R4537" s="3" cm="1">
        <f t="array" ref="R4537">AVERAGE(VLOOKUP(_xlfn.TEXTSPLIT(Table1[[#This Row],[Fuel (no space after comma)]], ","), FuelList_Final_EF!$A$2:$B$65, 2, FALSE))</f>
        <v>81.602530311017389</v>
      </c>
      <c r="S4537" s="3">
        <f>Table1[[#This Row],[Generation (TWh)]]*10^9*VLOOKUP(Table1[[#This Row],[Turbine/Engine Technology]],Technology_HR!$A$2:$B$11,2,FALSE)*10^-6</f>
        <v>21352894.199999999</v>
      </c>
      <c r="T4537" s="5">
        <f>Table1[[#This Row],[Fuel Consumption (mmBtu)]]*Table1[[#This Row],[Emission Factor (kg CO2/ mmBtu)]]*10^3</f>
        <v>1742450196183.4473</v>
      </c>
      <c r="U4537" s="3">
        <f>Table1[[#This Row],[Emissions (g CO2)]]/(Table1[[#This Row],[Generation (TWh)]]*10^9)</f>
        <v>839.28202424881374</v>
      </c>
    </row>
    <row r="4538" spans="1:21" x14ac:dyDescent="0.35">
      <c r="A4538" t="s">
        <v>1335</v>
      </c>
      <c r="B4538" t="s">
        <v>3241</v>
      </c>
      <c r="C4538" t="str">
        <f>SUBSTITUTE(Table1[[#This Row],[Fuel]],", ",",")</f>
        <v>fossil liquids: heavy fuel oil</v>
      </c>
      <c r="D4538" t="s">
        <v>3241</v>
      </c>
      <c r="H4538" t="s">
        <v>3440</v>
      </c>
      <c r="I4538">
        <v>210</v>
      </c>
      <c r="J4538" t="s">
        <v>3446</v>
      </c>
      <c r="K4538">
        <v>1978</v>
      </c>
      <c r="L4538" t="s">
        <v>29</v>
      </c>
      <c r="M4538" t="s">
        <v>29</v>
      </c>
      <c r="N4538">
        <v>31.037046</v>
      </c>
      <c r="O4538">
        <v>46.195037999999997</v>
      </c>
      <c r="P4538" t="s">
        <v>3523</v>
      </c>
      <c r="Q4538" s="3">
        <f>Table1[[#This Row],[Capacity (MW)]]*0.395*8760*10^-6</f>
        <v>0.72664200000000001</v>
      </c>
      <c r="R4538" s="3" cm="1">
        <f t="array" ref="R4538">AVERAGE(VLOOKUP(_xlfn.TEXTSPLIT(Table1[[#This Row],[Fuel (no space after comma)]], ","), FuelList_Final_EF!$A$2:$B$65, 2, FALSE))</f>
        <v>81.602530311017389</v>
      </c>
      <c r="S4538" s="3">
        <f>Table1[[#This Row],[Generation (TWh)]]*10^9*VLOOKUP(Table1[[#This Row],[Turbine/Engine Technology]],Technology_HR!$A$2:$B$11,2,FALSE)*10^-6</f>
        <v>7473512.9699999997</v>
      </c>
      <c r="T4538" s="5">
        <f>Table1[[#This Row],[Fuel Consumption (mmBtu)]]*Table1[[#This Row],[Emission Factor (kg CO2/ mmBtu)]]*10^3</f>
        <v>609857568664.20667</v>
      </c>
      <c r="U4538" s="3">
        <f>Table1[[#This Row],[Emissions (g CO2)]]/(Table1[[#This Row],[Generation (TWh)]]*10^9)</f>
        <v>839.28202424881397</v>
      </c>
    </row>
    <row r="4539" spans="1:21" x14ac:dyDescent="0.35">
      <c r="A4539" t="s">
        <v>1335</v>
      </c>
      <c r="B4539" t="s">
        <v>3241</v>
      </c>
      <c r="C4539" t="str">
        <f>SUBSTITUTE(Table1[[#This Row],[Fuel]],", ",",")</f>
        <v>fossil liquids: heavy fuel oil</v>
      </c>
      <c r="D4539" t="s">
        <v>3241</v>
      </c>
      <c r="H4539" t="s">
        <v>3440</v>
      </c>
      <c r="I4539">
        <v>210</v>
      </c>
      <c r="J4539" t="s">
        <v>3446</v>
      </c>
      <c r="K4539">
        <v>1979</v>
      </c>
      <c r="L4539" t="s">
        <v>29</v>
      </c>
      <c r="M4539" t="s">
        <v>29</v>
      </c>
      <c r="N4539">
        <v>31.037046</v>
      </c>
      <c r="O4539">
        <v>46.195037999999997</v>
      </c>
      <c r="P4539" t="s">
        <v>3523</v>
      </c>
      <c r="Q4539" s="3">
        <f>Table1[[#This Row],[Capacity (MW)]]*0.395*8760*10^-6</f>
        <v>0.72664200000000001</v>
      </c>
      <c r="R4539" s="3" cm="1">
        <f t="array" ref="R4539">AVERAGE(VLOOKUP(_xlfn.TEXTSPLIT(Table1[[#This Row],[Fuel (no space after comma)]], ","), FuelList_Final_EF!$A$2:$B$65, 2, FALSE))</f>
        <v>81.602530311017389</v>
      </c>
      <c r="S4539" s="3">
        <f>Table1[[#This Row],[Generation (TWh)]]*10^9*VLOOKUP(Table1[[#This Row],[Turbine/Engine Technology]],Technology_HR!$A$2:$B$11,2,FALSE)*10^-6</f>
        <v>7473512.9699999997</v>
      </c>
      <c r="T4539" s="5">
        <f>Table1[[#This Row],[Fuel Consumption (mmBtu)]]*Table1[[#This Row],[Emission Factor (kg CO2/ mmBtu)]]*10^3</f>
        <v>609857568664.20667</v>
      </c>
      <c r="U4539" s="3">
        <f>Table1[[#This Row],[Emissions (g CO2)]]/(Table1[[#This Row],[Generation (TWh)]]*10^9)</f>
        <v>839.28202424881397</v>
      </c>
    </row>
    <row r="4540" spans="1:21" x14ac:dyDescent="0.35">
      <c r="A4540" t="s">
        <v>1335</v>
      </c>
      <c r="B4540" t="s">
        <v>3241</v>
      </c>
      <c r="C4540" t="str">
        <f>SUBSTITUTE(Table1[[#This Row],[Fuel]],", ",",")</f>
        <v>fossil liquids: heavy fuel oil</v>
      </c>
      <c r="D4540" t="s">
        <v>3241</v>
      </c>
      <c r="H4540" t="s">
        <v>3440</v>
      </c>
      <c r="I4540">
        <v>210</v>
      </c>
      <c r="J4540" t="s">
        <v>3446</v>
      </c>
      <c r="K4540">
        <v>1979</v>
      </c>
      <c r="L4540" t="s">
        <v>29</v>
      </c>
      <c r="M4540" t="s">
        <v>29</v>
      </c>
      <c r="N4540">
        <v>31.037046</v>
      </c>
      <c r="O4540">
        <v>46.195037999999997</v>
      </c>
      <c r="P4540" t="s">
        <v>3523</v>
      </c>
      <c r="Q4540" s="3">
        <f>Table1[[#This Row],[Capacity (MW)]]*0.395*8760*10^-6</f>
        <v>0.72664200000000001</v>
      </c>
      <c r="R4540" s="3" cm="1">
        <f t="array" ref="R4540">AVERAGE(VLOOKUP(_xlfn.TEXTSPLIT(Table1[[#This Row],[Fuel (no space after comma)]], ","), FuelList_Final_EF!$A$2:$B$65, 2, FALSE))</f>
        <v>81.602530311017389</v>
      </c>
      <c r="S4540" s="3">
        <f>Table1[[#This Row],[Generation (TWh)]]*10^9*VLOOKUP(Table1[[#This Row],[Turbine/Engine Technology]],Technology_HR!$A$2:$B$11,2,FALSE)*10^-6</f>
        <v>7473512.9699999997</v>
      </c>
      <c r="T4540" s="5">
        <f>Table1[[#This Row],[Fuel Consumption (mmBtu)]]*Table1[[#This Row],[Emission Factor (kg CO2/ mmBtu)]]*10^3</f>
        <v>609857568664.20667</v>
      </c>
      <c r="U4540" s="3">
        <f>Table1[[#This Row],[Emissions (g CO2)]]/(Table1[[#This Row],[Generation (TWh)]]*10^9)</f>
        <v>839.28202424881397</v>
      </c>
    </row>
    <row r="4541" spans="1:21" x14ac:dyDescent="0.35">
      <c r="A4541" t="s">
        <v>1335</v>
      </c>
      <c r="B4541" t="s">
        <v>3241</v>
      </c>
      <c r="C4541" t="str">
        <f>SUBSTITUTE(Table1[[#This Row],[Fuel]],", ",",")</f>
        <v>fossil liquids: heavy fuel oil</v>
      </c>
      <c r="D4541" t="s">
        <v>3241</v>
      </c>
      <c r="H4541" t="s">
        <v>3440</v>
      </c>
      <c r="I4541">
        <v>210</v>
      </c>
      <c r="J4541" t="s">
        <v>3446</v>
      </c>
      <c r="K4541">
        <v>1980</v>
      </c>
      <c r="L4541" t="s">
        <v>29</v>
      </c>
      <c r="M4541" t="s">
        <v>29</v>
      </c>
      <c r="N4541">
        <v>31.037046</v>
      </c>
      <c r="O4541">
        <v>46.195037999999997</v>
      </c>
      <c r="P4541" t="s">
        <v>3523</v>
      </c>
      <c r="Q4541" s="3">
        <f>Table1[[#This Row],[Capacity (MW)]]*0.395*8760*10^-6</f>
        <v>0.72664200000000001</v>
      </c>
      <c r="R4541" s="3" cm="1">
        <f t="array" ref="R4541">AVERAGE(VLOOKUP(_xlfn.TEXTSPLIT(Table1[[#This Row],[Fuel (no space after comma)]], ","), FuelList_Final_EF!$A$2:$B$65, 2, FALSE))</f>
        <v>81.602530311017389</v>
      </c>
      <c r="S4541" s="3">
        <f>Table1[[#This Row],[Generation (TWh)]]*10^9*VLOOKUP(Table1[[#This Row],[Turbine/Engine Technology]],Technology_HR!$A$2:$B$11,2,FALSE)*10^-6</f>
        <v>7473512.9699999997</v>
      </c>
      <c r="T4541" s="5">
        <f>Table1[[#This Row],[Fuel Consumption (mmBtu)]]*Table1[[#This Row],[Emission Factor (kg CO2/ mmBtu)]]*10^3</f>
        <v>609857568664.20667</v>
      </c>
      <c r="U4541" s="3">
        <f>Table1[[#This Row],[Emissions (g CO2)]]/(Table1[[#This Row],[Generation (TWh)]]*10^9)</f>
        <v>839.28202424881397</v>
      </c>
    </row>
    <row r="4542" spans="1:21" x14ac:dyDescent="0.35">
      <c r="A4542" t="s">
        <v>1335</v>
      </c>
      <c r="B4542" t="s">
        <v>3275</v>
      </c>
      <c r="C4542" t="str">
        <f>SUBSTITUTE(Table1[[#This Row],[Fuel]],", ",",")</f>
        <v>fossil liquids: fuel oil</v>
      </c>
      <c r="D4542" t="s">
        <v>3275</v>
      </c>
      <c r="H4542" t="s">
        <v>3440</v>
      </c>
      <c r="I4542">
        <v>350</v>
      </c>
      <c r="J4542" t="s">
        <v>3447</v>
      </c>
      <c r="K4542" t="s">
        <v>29</v>
      </c>
      <c r="L4542" t="s">
        <v>29</v>
      </c>
      <c r="M4542" t="s">
        <v>29</v>
      </c>
      <c r="N4542">
        <v>36.186247000000002</v>
      </c>
      <c r="O4542">
        <v>42.294128999999998</v>
      </c>
      <c r="P4542" t="s">
        <v>3523</v>
      </c>
      <c r="Q4542" s="3">
        <f>Table1[[#This Row],[Capacity (MW)]]*0.395*8760*10^-6</f>
        <v>1.2110699999999999</v>
      </c>
      <c r="R4542" s="3" cm="1">
        <f t="array" ref="R4542">AVERAGE(VLOOKUP(_xlfn.TEXTSPLIT(Table1[[#This Row],[Fuel (no space after comma)]], ","), FuelList_Final_EF!$A$2:$B$65, 2, FALSE))</f>
        <v>78.106682297772565</v>
      </c>
      <c r="S4542" s="3">
        <f>Table1[[#This Row],[Generation (TWh)]]*10^9*VLOOKUP(Table1[[#This Row],[Turbine/Engine Technology]],Technology_HR!$A$2:$B$11,2,FALSE)*10^-6</f>
        <v>12455854.949999997</v>
      </c>
      <c r="T4542" s="5">
        <f>Table1[[#This Row],[Fuel Consumption (mmBtu)]]*Table1[[#This Row],[Emission Factor (kg CO2/ mmBtu)]]*10^3</f>
        <v>972885505326.7876</v>
      </c>
      <c r="U4542" s="3">
        <f>Table1[[#This Row],[Emissions (g CO2)]]/(Table1[[#This Row],[Generation (TWh)]]*10^9)</f>
        <v>803.3272274325908</v>
      </c>
    </row>
    <row r="4543" spans="1:21" x14ac:dyDescent="0.35">
      <c r="A4543" t="s">
        <v>1335</v>
      </c>
      <c r="B4543" t="s">
        <v>3275</v>
      </c>
      <c r="C4543" t="str">
        <f>SUBSTITUTE(Table1[[#This Row],[Fuel]],", ",",")</f>
        <v>fossil liquids: fuel oil</v>
      </c>
      <c r="D4543" t="s">
        <v>3275</v>
      </c>
      <c r="H4543" t="s">
        <v>3440</v>
      </c>
      <c r="I4543">
        <v>350</v>
      </c>
      <c r="J4543" t="s">
        <v>3447</v>
      </c>
      <c r="K4543" t="s">
        <v>29</v>
      </c>
      <c r="L4543" t="s">
        <v>29</v>
      </c>
      <c r="M4543" t="s">
        <v>29</v>
      </c>
      <c r="N4543">
        <v>35.027183999999998</v>
      </c>
      <c r="O4543">
        <v>43.470239999999997</v>
      </c>
      <c r="P4543" t="s">
        <v>3523</v>
      </c>
      <c r="Q4543" s="3">
        <f>Table1[[#This Row],[Capacity (MW)]]*0.395*8760*10^-6</f>
        <v>1.2110699999999999</v>
      </c>
      <c r="R4543" s="3" cm="1">
        <f t="array" ref="R4543">AVERAGE(VLOOKUP(_xlfn.TEXTSPLIT(Table1[[#This Row],[Fuel (no space after comma)]], ","), FuelList_Final_EF!$A$2:$B$65, 2, FALSE))</f>
        <v>78.106682297772565</v>
      </c>
      <c r="S4543" s="3">
        <f>Table1[[#This Row],[Generation (TWh)]]*10^9*VLOOKUP(Table1[[#This Row],[Turbine/Engine Technology]],Technology_HR!$A$2:$B$11,2,FALSE)*10^-6</f>
        <v>12455854.949999997</v>
      </c>
      <c r="T4543" s="5">
        <f>Table1[[#This Row],[Fuel Consumption (mmBtu)]]*Table1[[#This Row],[Emission Factor (kg CO2/ mmBtu)]]*10^3</f>
        <v>972885505326.7876</v>
      </c>
      <c r="U4543" s="3">
        <f>Table1[[#This Row],[Emissions (g CO2)]]/(Table1[[#This Row],[Generation (TWh)]]*10^9)</f>
        <v>803.3272274325908</v>
      </c>
    </row>
    <row r="4544" spans="1:21" x14ac:dyDescent="0.35">
      <c r="A4544" t="s">
        <v>1335</v>
      </c>
      <c r="B4544" t="s">
        <v>3275</v>
      </c>
      <c r="C4544" t="str">
        <f>SUBSTITUTE(Table1[[#This Row],[Fuel]],", ",",")</f>
        <v>fossil liquids: fuel oil</v>
      </c>
      <c r="D4544" t="s">
        <v>3275</v>
      </c>
      <c r="H4544" t="s">
        <v>3440</v>
      </c>
      <c r="I4544">
        <v>350</v>
      </c>
      <c r="J4544" t="s">
        <v>3447</v>
      </c>
      <c r="K4544" t="s">
        <v>29</v>
      </c>
      <c r="L4544" t="s">
        <v>29</v>
      </c>
      <c r="M4544" t="s">
        <v>29</v>
      </c>
      <c r="N4544">
        <v>35.027183999999998</v>
      </c>
      <c r="O4544">
        <v>43.470239999999997</v>
      </c>
      <c r="P4544" t="s">
        <v>3523</v>
      </c>
      <c r="Q4544" s="3">
        <f>Table1[[#This Row],[Capacity (MW)]]*0.395*8760*10^-6</f>
        <v>1.2110699999999999</v>
      </c>
      <c r="R4544" s="3" cm="1">
        <f t="array" ref="R4544">AVERAGE(VLOOKUP(_xlfn.TEXTSPLIT(Table1[[#This Row],[Fuel (no space after comma)]], ","), FuelList_Final_EF!$A$2:$B$65, 2, FALSE))</f>
        <v>78.106682297772565</v>
      </c>
      <c r="S4544" s="3">
        <f>Table1[[#This Row],[Generation (TWh)]]*10^9*VLOOKUP(Table1[[#This Row],[Turbine/Engine Technology]],Technology_HR!$A$2:$B$11,2,FALSE)*10^-6</f>
        <v>12455854.949999997</v>
      </c>
      <c r="T4544" s="5">
        <f>Table1[[#This Row],[Fuel Consumption (mmBtu)]]*Table1[[#This Row],[Emission Factor (kg CO2/ mmBtu)]]*10^3</f>
        <v>972885505326.7876</v>
      </c>
      <c r="U4544" s="3">
        <f>Table1[[#This Row],[Emissions (g CO2)]]/(Table1[[#This Row],[Generation (TWh)]]*10^9)</f>
        <v>803.3272274325908</v>
      </c>
    </row>
    <row r="4545" spans="1:21" x14ac:dyDescent="0.35">
      <c r="A4545" t="s">
        <v>1335</v>
      </c>
      <c r="B4545" t="s">
        <v>3275</v>
      </c>
      <c r="C4545" t="str">
        <f>SUBSTITUTE(Table1[[#This Row],[Fuel]],", ",",")</f>
        <v>fossil liquids: fuel oil</v>
      </c>
      <c r="D4545" t="s">
        <v>3275</v>
      </c>
      <c r="H4545" t="s">
        <v>3440</v>
      </c>
      <c r="I4545">
        <v>350</v>
      </c>
      <c r="J4545" t="s">
        <v>3447</v>
      </c>
      <c r="K4545" t="s">
        <v>29</v>
      </c>
      <c r="L4545" t="s">
        <v>29</v>
      </c>
      <c r="M4545" t="s">
        <v>29</v>
      </c>
      <c r="N4545">
        <v>35.027183999999998</v>
      </c>
      <c r="O4545">
        <v>43.470239999999997</v>
      </c>
      <c r="P4545" t="s">
        <v>3523</v>
      </c>
      <c r="Q4545" s="3">
        <f>Table1[[#This Row],[Capacity (MW)]]*0.395*8760*10^-6</f>
        <v>1.2110699999999999</v>
      </c>
      <c r="R4545" s="3" cm="1">
        <f t="array" ref="R4545">AVERAGE(VLOOKUP(_xlfn.TEXTSPLIT(Table1[[#This Row],[Fuel (no space after comma)]], ","), FuelList_Final_EF!$A$2:$B$65, 2, FALSE))</f>
        <v>78.106682297772565</v>
      </c>
      <c r="S4545" s="3">
        <f>Table1[[#This Row],[Generation (TWh)]]*10^9*VLOOKUP(Table1[[#This Row],[Turbine/Engine Technology]],Technology_HR!$A$2:$B$11,2,FALSE)*10^-6</f>
        <v>12455854.949999997</v>
      </c>
      <c r="T4545" s="5">
        <f>Table1[[#This Row],[Fuel Consumption (mmBtu)]]*Table1[[#This Row],[Emission Factor (kg CO2/ mmBtu)]]*10^3</f>
        <v>972885505326.7876</v>
      </c>
      <c r="U4545" s="3">
        <f>Table1[[#This Row],[Emissions (g CO2)]]/(Table1[[#This Row],[Generation (TWh)]]*10^9)</f>
        <v>803.3272274325908</v>
      </c>
    </row>
    <row r="4546" spans="1:21" x14ac:dyDescent="0.35">
      <c r="A4546" t="s">
        <v>1335</v>
      </c>
      <c r="B4546" t="s">
        <v>3275</v>
      </c>
      <c r="C4546" t="str">
        <f>SUBSTITUTE(Table1[[#This Row],[Fuel]],", ",",")</f>
        <v>fossil liquids: fuel oil</v>
      </c>
      <c r="D4546" t="s">
        <v>3275</v>
      </c>
      <c r="H4546" t="s">
        <v>3440</v>
      </c>
      <c r="I4546">
        <v>350</v>
      </c>
      <c r="J4546" t="s">
        <v>3447</v>
      </c>
      <c r="K4546" t="s">
        <v>29</v>
      </c>
      <c r="L4546" t="s">
        <v>29</v>
      </c>
      <c r="M4546" t="s">
        <v>29</v>
      </c>
      <c r="N4546">
        <v>35.027183999999998</v>
      </c>
      <c r="O4546">
        <v>43.470239999999997</v>
      </c>
      <c r="P4546" t="s">
        <v>3523</v>
      </c>
      <c r="Q4546" s="3">
        <f>Table1[[#This Row],[Capacity (MW)]]*0.395*8760*10^-6</f>
        <v>1.2110699999999999</v>
      </c>
      <c r="R4546" s="3" cm="1">
        <f t="array" ref="R4546">AVERAGE(VLOOKUP(_xlfn.TEXTSPLIT(Table1[[#This Row],[Fuel (no space after comma)]], ","), FuelList_Final_EF!$A$2:$B$65, 2, FALSE))</f>
        <v>78.106682297772565</v>
      </c>
      <c r="S4546" s="3">
        <f>Table1[[#This Row],[Generation (TWh)]]*10^9*VLOOKUP(Table1[[#This Row],[Turbine/Engine Technology]],Technology_HR!$A$2:$B$11,2,FALSE)*10^-6</f>
        <v>12455854.949999997</v>
      </c>
      <c r="T4546" s="5">
        <f>Table1[[#This Row],[Fuel Consumption (mmBtu)]]*Table1[[#This Row],[Emission Factor (kg CO2/ mmBtu)]]*10^3</f>
        <v>972885505326.7876</v>
      </c>
      <c r="U4546" s="3">
        <f>Table1[[#This Row],[Emissions (g CO2)]]/(Table1[[#This Row],[Generation (TWh)]]*10^9)</f>
        <v>803.3272274325908</v>
      </c>
    </row>
    <row r="4547" spans="1:21" x14ac:dyDescent="0.35">
      <c r="A4547" t="s">
        <v>1335</v>
      </c>
      <c r="B4547" t="s">
        <v>3275</v>
      </c>
      <c r="C4547" t="str">
        <f>SUBSTITUTE(Table1[[#This Row],[Fuel]],", ",",")</f>
        <v>fossil liquids: fuel oil</v>
      </c>
      <c r="D4547" t="s">
        <v>3275</v>
      </c>
      <c r="H4547" t="s">
        <v>3440</v>
      </c>
      <c r="I4547">
        <v>350</v>
      </c>
      <c r="J4547" t="s">
        <v>3447</v>
      </c>
      <c r="K4547" t="s">
        <v>29</v>
      </c>
      <c r="L4547" t="s">
        <v>29</v>
      </c>
      <c r="M4547" t="s">
        <v>29</v>
      </c>
      <c r="N4547">
        <v>35.027183999999998</v>
      </c>
      <c r="O4547">
        <v>43.470239999999997</v>
      </c>
      <c r="P4547" t="s">
        <v>3523</v>
      </c>
      <c r="Q4547" s="3">
        <f>Table1[[#This Row],[Capacity (MW)]]*0.395*8760*10^-6</f>
        <v>1.2110699999999999</v>
      </c>
      <c r="R4547" s="3" cm="1">
        <f t="array" ref="R4547">AVERAGE(VLOOKUP(_xlfn.TEXTSPLIT(Table1[[#This Row],[Fuel (no space after comma)]], ","), FuelList_Final_EF!$A$2:$B$65, 2, FALSE))</f>
        <v>78.106682297772565</v>
      </c>
      <c r="S4547" s="3">
        <f>Table1[[#This Row],[Generation (TWh)]]*10^9*VLOOKUP(Table1[[#This Row],[Turbine/Engine Technology]],Technology_HR!$A$2:$B$11,2,FALSE)*10^-6</f>
        <v>12455854.949999997</v>
      </c>
      <c r="T4547" s="5">
        <f>Table1[[#This Row],[Fuel Consumption (mmBtu)]]*Table1[[#This Row],[Emission Factor (kg CO2/ mmBtu)]]*10^3</f>
        <v>972885505326.7876</v>
      </c>
      <c r="U4547" s="3">
        <f>Table1[[#This Row],[Emissions (g CO2)]]/(Table1[[#This Row],[Generation (TWh)]]*10^9)</f>
        <v>803.3272274325908</v>
      </c>
    </row>
    <row r="4548" spans="1:21" x14ac:dyDescent="0.35">
      <c r="A4548" t="s">
        <v>1335</v>
      </c>
      <c r="B4548" t="s">
        <v>3275</v>
      </c>
      <c r="C4548" t="str">
        <f>SUBSTITUTE(Table1[[#This Row],[Fuel]],", ",",")</f>
        <v>fossil liquids: fuel oil</v>
      </c>
      <c r="D4548" t="s">
        <v>3275</v>
      </c>
      <c r="H4548" t="s">
        <v>3440</v>
      </c>
      <c r="I4548">
        <v>350</v>
      </c>
      <c r="J4548" t="s">
        <v>3450</v>
      </c>
      <c r="K4548" t="s">
        <v>29</v>
      </c>
      <c r="L4548" t="s">
        <v>29</v>
      </c>
      <c r="M4548" t="s">
        <v>29</v>
      </c>
      <c r="N4548">
        <v>35.027183999999998</v>
      </c>
      <c r="O4548">
        <v>43.470239999999997</v>
      </c>
      <c r="P4548" t="s">
        <v>3523</v>
      </c>
      <c r="Q4548" s="3">
        <f>Table1[[#This Row],[Capacity (MW)]]*0.395*8760*10^-6</f>
        <v>1.2110699999999999</v>
      </c>
      <c r="R4548" s="3" cm="1">
        <f t="array" ref="R4548">AVERAGE(VLOOKUP(_xlfn.TEXTSPLIT(Table1[[#This Row],[Fuel (no space after comma)]], ","), FuelList_Final_EF!$A$2:$B$65, 2, FALSE))</f>
        <v>78.106682297772565</v>
      </c>
      <c r="S4548" s="3">
        <f>Table1[[#This Row],[Generation (TWh)]]*10^9*VLOOKUP(Table1[[#This Row],[Turbine/Engine Technology]],Technology_HR!$A$2:$B$11,2,FALSE)*10^-6</f>
        <v>12455854.949999997</v>
      </c>
      <c r="T4548" s="5">
        <f>Table1[[#This Row],[Fuel Consumption (mmBtu)]]*Table1[[#This Row],[Emission Factor (kg CO2/ mmBtu)]]*10^3</f>
        <v>972885505326.7876</v>
      </c>
      <c r="U4548" s="3">
        <f>Table1[[#This Row],[Emissions (g CO2)]]/(Table1[[#This Row],[Generation (TWh)]]*10^9)</f>
        <v>803.3272274325908</v>
      </c>
    </row>
    <row r="4549" spans="1:21" x14ac:dyDescent="0.35">
      <c r="A4549" t="s">
        <v>1335</v>
      </c>
      <c r="B4549" t="s">
        <v>3263</v>
      </c>
      <c r="C4549" t="str">
        <f>SUBSTITUTE(Table1[[#This Row],[Fuel]],", ",",")</f>
        <v>fossil gas: natural gas,fossil liquids: heavy fuel oil</v>
      </c>
      <c r="D4549" t="s">
        <v>3239</v>
      </c>
      <c r="E4549" t="s">
        <v>3241</v>
      </c>
      <c r="H4549" t="s">
        <v>59</v>
      </c>
      <c r="I4549">
        <v>2000</v>
      </c>
      <c r="J4549" t="s">
        <v>3447</v>
      </c>
      <c r="K4549" t="s">
        <v>29</v>
      </c>
      <c r="L4549" t="s">
        <v>29</v>
      </c>
      <c r="M4549" t="s">
        <v>29</v>
      </c>
      <c r="N4549">
        <v>30.622719</v>
      </c>
      <c r="O4549">
        <v>47.75609</v>
      </c>
      <c r="P4549" t="s">
        <v>3523</v>
      </c>
      <c r="Q4549" s="3">
        <f>Table1[[#This Row],[Capacity (MW)]]*0.395*8760*10^-6</f>
        <v>6.9203999999999999</v>
      </c>
      <c r="R4549" s="3" cm="1">
        <f t="array" ref="R4549">AVERAGE(VLOOKUP(_xlfn.TEXTSPLIT(Table1[[#This Row],[Fuel (no space after comma)]], ","), FuelList_Final_EF!$A$2:$B$65, 2, FALSE))</f>
        <v>67.331265155508703</v>
      </c>
      <c r="S4549" s="3">
        <f>Table1[[#This Row],[Generation (TWh)]]*10^9*VLOOKUP(Table1[[#This Row],[Turbine/Engine Technology]],Technology_HR!$A$2:$B$11,2,FALSE)*10^-6</f>
        <v>57408178.199999996</v>
      </c>
      <c r="T4549" s="5">
        <f>Table1[[#This Row],[Fuel Consumption (mmBtu)]]*Table1[[#This Row],[Emission Factor (kg CO2/ mmBtu)]]*10^3</f>
        <v>3865365268478.894</v>
      </c>
      <c r="U4549" s="3">
        <f>Table1[[#This Row],[Emissions (g CO2)]]/(Table1[[#This Row],[Generation (TWh)]]*10^9)</f>
        <v>558.5465100975224</v>
      </c>
    </row>
    <row r="4550" spans="1:21" x14ac:dyDescent="0.35">
      <c r="A4550" t="s">
        <v>1335</v>
      </c>
      <c r="B4550" t="s">
        <v>3245</v>
      </c>
      <c r="C4550" t="str">
        <f>SUBSTITUTE(Table1[[#This Row],[Fuel]],", ",",")</f>
        <v>fossil gas: unknown</v>
      </c>
      <c r="D4550" t="s">
        <v>3245</v>
      </c>
      <c r="H4550" t="s">
        <v>59</v>
      </c>
      <c r="I4550">
        <v>3000</v>
      </c>
      <c r="J4550" t="s">
        <v>3447</v>
      </c>
      <c r="K4550" t="s">
        <v>29</v>
      </c>
      <c r="L4550" t="s">
        <v>29</v>
      </c>
      <c r="M4550" t="s">
        <v>29</v>
      </c>
      <c r="N4550">
        <v>31.004259999999999</v>
      </c>
      <c r="O4550">
        <v>45.917009999999998</v>
      </c>
      <c r="P4550" t="s">
        <v>3523</v>
      </c>
      <c r="Q4550" s="3">
        <f>Table1[[#This Row],[Capacity (MW)]]*0.395*8760*10^-6</f>
        <v>10.380599999999999</v>
      </c>
      <c r="R4550" s="3" cm="1">
        <f t="array" ref="R4550">AVERAGE(VLOOKUP(_xlfn.TEXTSPLIT(Table1[[#This Row],[Fuel (no space after comma)]], ","), FuelList_Final_EF!$A$2:$B$65, 2, FALSE))</f>
        <v>60.319163943067998</v>
      </c>
      <c r="S4550" s="3">
        <f>Table1[[#This Row],[Generation (TWh)]]*10^9*VLOOKUP(Table1[[#This Row],[Turbine/Engine Technology]],Technology_HR!$A$2:$B$11,2,FALSE)*10^-6</f>
        <v>86112267.299999997</v>
      </c>
      <c r="T4550" s="5">
        <f>Table1[[#This Row],[Fuel Consumption (mmBtu)]]*Table1[[#This Row],[Emission Factor (kg CO2/ mmBtu)]]*10^3</f>
        <v>5194219968777.9932</v>
      </c>
      <c r="U4550" s="3">
        <f>Table1[[#This Row],[Emissions (g CO2)]]/(Table1[[#This Row],[Generation (TWh)]]*10^9)</f>
        <v>500.37762448972057</v>
      </c>
    </row>
    <row r="4551" spans="1:21" x14ac:dyDescent="0.35">
      <c r="A4551" t="s">
        <v>1335</v>
      </c>
      <c r="B4551" t="s">
        <v>3340</v>
      </c>
      <c r="C4551" t="str">
        <f>SUBSTITUTE(Table1[[#This Row],[Fuel]],", ",",")</f>
        <v>fossil gas: natural gas,fossil liquids: light fuel oil,fossil liquids: heavy fuel oil</v>
      </c>
      <c r="D4551" t="s">
        <v>3239</v>
      </c>
      <c r="E4551" t="s">
        <v>3282</v>
      </c>
      <c r="F4551" t="s">
        <v>3241</v>
      </c>
      <c r="H4551" t="s">
        <v>3436</v>
      </c>
      <c r="I4551">
        <v>160</v>
      </c>
      <c r="J4551" t="s">
        <v>3446</v>
      </c>
      <c r="K4551">
        <v>2024</v>
      </c>
      <c r="L4551" t="s">
        <v>29</v>
      </c>
      <c r="M4551" t="s">
        <v>29</v>
      </c>
      <c r="N4551">
        <v>35.681507000000003</v>
      </c>
      <c r="O4551">
        <v>44.066305</v>
      </c>
      <c r="P4551" t="s">
        <v>3523</v>
      </c>
      <c r="Q4551" s="3">
        <f>Table1[[#This Row],[Capacity (MW)]]*0.395*8760*10^-6</f>
        <v>0.55363200000000001</v>
      </c>
      <c r="R4551" s="3" cm="1">
        <f t="array" ref="R4551">AVERAGE(VLOOKUP(_xlfn.TEXTSPLIT(Table1[[#This Row],[Fuel (no space after comma)]], ","), FuelList_Final_EF!$A$2:$B$65, 2, FALSE))</f>
        <v>70.92862765770515</v>
      </c>
      <c r="S4551" s="3">
        <f>Table1[[#This Row],[Generation (TWh)]]*10^9*VLOOKUP(Table1[[#This Row],[Turbine/Engine Technology]],Technology_HR!$A$2:$B$11,2,FALSE)*10^-6</f>
        <v>6095488.3199999994</v>
      </c>
      <c r="T4551" s="5">
        <f>Table1[[#This Row],[Fuel Consumption (mmBtu)]]*Table1[[#This Row],[Emission Factor (kg CO2/ mmBtu)]]*10^3</f>
        <v>432344621441.17065</v>
      </c>
      <c r="U4551" s="3">
        <f>Table1[[#This Row],[Emissions (g CO2)]]/(Table1[[#This Row],[Generation (TWh)]]*10^9)</f>
        <v>780.92419051133356</v>
      </c>
    </row>
    <row r="4552" spans="1:21" x14ac:dyDescent="0.35">
      <c r="A4552" t="s">
        <v>1335</v>
      </c>
      <c r="B4552" t="s">
        <v>3340</v>
      </c>
      <c r="C4552" t="str">
        <f>SUBSTITUTE(Table1[[#This Row],[Fuel]],", ",",")</f>
        <v>fossil gas: natural gas,fossil liquids: light fuel oil,fossil liquids: heavy fuel oil</v>
      </c>
      <c r="D4552" t="s">
        <v>3239</v>
      </c>
      <c r="E4552" t="s">
        <v>3282</v>
      </c>
      <c r="F4552" t="s">
        <v>3241</v>
      </c>
      <c r="H4552" t="s">
        <v>3436</v>
      </c>
      <c r="I4552">
        <v>160</v>
      </c>
      <c r="J4552" t="s">
        <v>3446</v>
      </c>
      <c r="K4552">
        <v>2024</v>
      </c>
      <c r="L4552" t="s">
        <v>29</v>
      </c>
      <c r="M4552" t="s">
        <v>29</v>
      </c>
      <c r="N4552">
        <v>35.681507000000003</v>
      </c>
      <c r="O4552">
        <v>44.066305</v>
      </c>
      <c r="P4552" t="s">
        <v>3523</v>
      </c>
      <c r="Q4552" s="3">
        <f>Table1[[#This Row],[Capacity (MW)]]*0.395*8760*10^-6</f>
        <v>0.55363200000000001</v>
      </c>
      <c r="R4552" s="3" cm="1">
        <f t="array" ref="R4552">AVERAGE(VLOOKUP(_xlfn.TEXTSPLIT(Table1[[#This Row],[Fuel (no space after comma)]], ","), FuelList_Final_EF!$A$2:$B$65, 2, FALSE))</f>
        <v>70.92862765770515</v>
      </c>
      <c r="S4552" s="3">
        <f>Table1[[#This Row],[Generation (TWh)]]*10^9*VLOOKUP(Table1[[#This Row],[Turbine/Engine Technology]],Technology_HR!$A$2:$B$11,2,FALSE)*10^-6</f>
        <v>6095488.3199999994</v>
      </c>
      <c r="T4552" s="5">
        <f>Table1[[#This Row],[Fuel Consumption (mmBtu)]]*Table1[[#This Row],[Emission Factor (kg CO2/ mmBtu)]]*10^3</f>
        <v>432344621441.17065</v>
      </c>
      <c r="U4552" s="3">
        <f>Table1[[#This Row],[Emissions (g CO2)]]/(Table1[[#This Row],[Generation (TWh)]]*10^9)</f>
        <v>780.92419051133356</v>
      </c>
    </row>
    <row r="4553" spans="1:21" x14ac:dyDescent="0.35">
      <c r="A4553" t="s">
        <v>1335</v>
      </c>
      <c r="B4553" t="s">
        <v>3340</v>
      </c>
      <c r="C4553" t="str">
        <f>SUBSTITUTE(Table1[[#This Row],[Fuel]],", ",",")</f>
        <v>fossil gas: natural gas,fossil liquids: light fuel oil,fossil liquids: heavy fuel oil</v>
      </c>
      <c r="D4553" t="s">
        <v>3239</v>
      </c>
      <c r="E4553" t="s">
        <v>3282</v>
      </c>
      <c r="F4553" t="s">
        <v>3241</v>
      </c>
      <c r="H4553" t="s">
        <v>3436</v>
      </c>
      <c r="I4553">
        <v>169</v>
      </c>
      <c r="J4553" t="s">
        <v>3449</v>
      </c>
      <c r="K4553">
        <v>2025</v>
      </c>
      <c r="L4553" t="s">
        <v>29</v>
      </c>
      <c r="M4553" t="s">
        <v>29</v>
      </c>
      <c r="N4553">
        <v>35.681507000000003</v>
      </c>
      <c r="O4553">
        <v>44.066305</v>
      </c>
      <c r="P4553" t="s">
        <v>3523</v>
      </c>
      <c r="Q4553" s="3">
        <f>Table1[[#This Row],[Capacity (MW)]]*0.395*8760*10^-6</f>
        <v>0.58477380000000001</v>
      </c>
      <c r="R4553" s="3" cm="1">
        <f t="array" ref="R4553">AVERAGE(VLOOKUP(_xlfn.TEXTSPLIT(Table1[[#This Row],[Fuel (no space after comma)]], ","), FuelList_Final_EF!$A$2:$B$65, 2, FALSE))</f>
        <v>70.92862765770515</v>
      </c>
      <c r="S4553" s="3">
        <f>Table1[[#This Row],[Generation (TWh)]]*10^9*VLOOKUP(Table1[[#This Row],[Turbine/Engine Technology]],Technology_HR!$A$2:$B$11,2,FALSE)*10^-6</f>
        <v>6438359.5379999997</v>
      </c>
      <c r="T4553" s="5">
        <f>Table1[[#This Row],[Fuel Consumption (mmBtu)]]*Table1[[#This Row],[Emission Factor (kg CO2/ mmBtu)]]*10^3</f>
        <v>456664006397.23651</v>
      </c>
      <c r="U4553" s="3">
        <f>Table1[[#This Row],[Emissions (g CO2)]]/(Table1[[#This Row],[Generation (TWh)]]*10^9)</f>
        <v>780.92419051133368</v>
      </c>
    </row>
    <row r="4554" spans="1:21" x14ac:dyDescent="0.35">
      <c r="A4554" t="s">
        <v>1335</v>
      </c>
      <c r="B4554" t="s">
        <v>3299</v>
      </c>
      <c r="C4554" t="str">
        <f>SUBSTITUTE(Table1[[#This Row],[Fuel]],", ",",")</f>
        <v>fossil gas: natural gas,fossil liquids: heavy fuel oil,fossil liquids: light fuel oil</v>
      </c>
      <c r="D4554" t="s">
        <v>3239</v>
      </c>
      <c r="E4554" t="s">
        <v>3241</v>
      </c>
      <c r="F4554" t="s">
        <v>3282</v>
      </c>
      <c r="H4554" t="s">
        <v>3436</v>
      </c>
      <c r="I4554">
        <v>169</v>
      </c>
      <c r="J4554" t="s">
        <v>3449</v>
      </c>
      <c r="K4554">
        <v>2025</v>
      </c>
      <c r="L4554" t="s">
        <v>29</v>
      </c>
      <c r="M4554" t="s">
        <v>29</v>
      </c>
      <c r="N4554">
        <v>35.681507000000003</v>
      </c>
      <c r="O4554">
        <v>44.066305</v>
      </c>
      <c r="P4554" t="s">
        <v>3523</v>
      </c>
      <c r="Q4554" s="3">
        <f>Table1[[#This Row],[Capacity (MW)]]*0.395*8760*10^-6</f>
        <v>0.58477380000000001</v>
      </c>
      <c r="R4554" s="3" cm="1">
        <f t="array" ref="R4554">AVERAGE(VLOOKUP(_xlfn.TEXTSPLIT(Table1[[#This Row],[Fuel (no space after comma)]], ","), FuelList_Final_EF!$A$2:$B$65, 2, FALSE))</f>
        <v>70.92862765770515</v>
      </c>
      <c r="S4554" s="3">
        <f>Table1[[#This Row],[Generation (TWh)]]*10^9*VLOOKUP(Table1[[#This Row],[Turbine/Engine Technology]],Technology_HR!$A$2:$B$11,2,FALSE)*10^-6</f>
        <v>6438359.5379999997</v>
      </c>
      <c r="T4554" s="5">
        <f>Table1[[#This Row],[Fuel Consumption (mmBtu)]]*Table1[[#This Row],[Emission Factor (kg CO2/ mmBtu)]]*10^3</f>
        <v>456664006397.23651</v>
      </c>
      <c r="U4554" s="3">
        <f>Table1[[#This Row],[Emissions (g CO2)]]/(Table1[[#This Row],[Generation (TWh)]]*10^9)</f>
        <v>780.92419051133368</v>
      </c>
    </row>
    <row r="4555" spans="1:21" x14ac:dyDescent="0.35">
      <c r="A4555" t="s">
        <v>1335</v>
      </c>
      <c r="B4555" t="s">
        <v>3299</v>
      </c>
      <c r="C4555" t="str">
        <f>SUBSTITUTE(Table1[[#This Row],[Fuel]],", ",",")</f>
        <v>fossil gas: natural gas,fossil liquids: heavy fuel oil,fossil liquids: light fuel oil</v>
      </c>
      <c r="D4555" t="s">
        <v>3239</v>
      </c>
      <c r="E4555" t="s">
        <v>3241</v>
      </c>
      <c r="F4555" t="s">
        <v>3282</v>
      </c>
      <c r="H4555" t="s">
        <v>3440</v>
      </c>
      <c r="I4555">
        <v>160</v>
      </c>
      <c r="J4555" t="s">
        <v>3449</v>
      </c>
      <c r="K4555" t="s">
        <v>29</v>
      </c>
      <c r="L4555" t="s">
        <v>29</v>
      </c>
      <c r="M4555" t="s">
        <v>29</v>
      </c>
      <c r="N4555">
        <v>35.681507000000003</v>
      </c>
      <c r="O4555">
        <v>44.066305</v>
      </c>
      <c r="P4555" t="s">
        <v>3523</v>
      </c>
      <c r="Q4555" s="3">
        <f>Table1[[#This Row],[Capacity (MW)]]*0.395*8760*10^-6</f>
        <v>0.55363200000000001</v>
      </c>
      <c r="R4555" s="3" cm="1">
        <f t="array" ref="R4555">AVERAGE(VLOOKUP(_xlfn.TEXTSPLIT(Table1[[#This Row],[Fuel (no space after comma)]], ","), FuelList_Final_EF!$A$2:$B$65, 2, FALSE))</f>
        <v>70.92862765770515</v>
      </c>
      <c r="S4555" s="3">
        <f>Table1[[#This Row],[Generation (TWh)]]*10^9*VLOOKUP(Table1[[#This Row],[Turbine/Engine Technology]],Technology_HR!$A$2:$B$11,2,FALSE)*10^-6</f>
        <v>5694105.1200000001</v>
      </c>
      <c r="T4555" s="5">
        <f>Table1[[#This Row],[Fuel Consumption (mmBtu)]]*Table1[[#This Row],[Emission Factor (kg CO2/ mmBtu)]]*10^3</f>
        <v>403875061900.3125</v>
      </c>
      <c r="U4555" s="3">
        <f>Table1[[#This Row],[Emissions (g CO2)]]/(Table1[[#This Row],[Generation (TWh)]]*10^9)</f>
        <v>729.50093545949744</v>
      </c>
    </row>
    <row r="4556" spans="1:21" x14ac:dyDescent="0.35">
      <c r="A4556" t="s">
        <v>1335</v>
      </c>
      <c r="B4556" t="s">
        <v>3299</v>
      </c>
      <c r="C4556" t="str">
        <f>SUBSTITUTE(Table1[[#This Row],[Fuel]],", ",",")</f>
        <v>fossil gas: natural gas,fossil liquids: heavy fuel oil,fossil liquids: light fuel oil</v>
      </c>
      <c r="D4556" t="s">
        <v>3239</v>
      </c>
      <c r="E4556" t="s">
        <v>3241</v>
      </c>
      <c r="F4556" t="s">
        <v>3282</v>
      </c>
      <c r="H4556" t="s">
        <v>3440</v>
      </c>
      <c r="I4556">
        <v>169</v>
      </c>
      <c r="J4556" t="s">
        <v>3450</v>
      </c>
      <c r="K4556" t="s">
        <v>29</v>
      </c>
      <c r="L4556" t="s">
        <v>29</v>
      </c>
      <c r="M4556" t="s">
        <v>29</v>
      </c>
      <c r="N4556">
        <v>35.681507000000003</v>
      </c>
      <c r="O4556">
        <v>44.066305</v>
      </c>
      <c r="P4556" t="s">
        <v>3523</v>
      </c>
      <c r="Q4556" s="3">
        <f>Table1[[#This Row],[Capacity (MW)]]*0.395*8760*10^-6</f>
        <v>0.58477380000000001</v>
      </c>
      <c r="R4556" s="3" cm="1">
        <f t="array" ref="R4556">AVERAGE(VLOOKUP(_xlfn.TEXTSPLIT(Table1[[#This Row],[Fuel (no space after comma)]], ","), FuelList_Final_EF!$A$2:$B$65, 2, FALSE))</f>
        <v>70.92862765770515</v>
      </c>
      <c r="S4556" s="3">
        <f>Table1[[#This Row],[Generation (TWh)]]*10^9*VLOOKUP(Table1[[#This Row],[Turbine/Engine Technology]],Technology_HR!$A$2:$B$11,2,FALSE)*10^-6</f>
        <v>6014398.5329999998</v>
      </c>
      <c r="T4556" s="5">
        <f>Table1[[#This Row],[Fuel Consumption (mmBtu)]]*Table1[[#This Row],[Emission Factor (kg CO2/ mmBtu)]]*10^3</f>
        <v>426593034132.20508</v>
      </c>
      <c r="U4556" s="3">
        <f>Table1[[#This Row],[Emissions (g CO2)]]/(Table1[[#This Row],[Generation (TWh)]]*10^9)</f>
        <v>729.50093545949744</v>
      </c>
    </row>
    <row r="4557" spans="1:21" x14ac:dyDescent="0.35">
      <c r="A4557" t="s">
        <v>1348</v>
      </c>
      <c r="B4557" t="s">
        <v>3239</v>
      </c>
      <c r="C4557" t="str">
        <f>SUBSTITUTE(Table1[[#This Row],[Fuel]],", ",",")</f>
        <v>fossil gas: natural gas</v>
      </c>
      <c r="D4557" t="s">
        <v>3239</v>
      </c>
      <c r="H4557" t="s">
        <v>3438</v>
      </c>
      <c r="I4557">
        <v>520</v>
      </c>
      <c r="J4557" t="s">
        <v>3446</v>
      </c>
      <c r="K4557">
        <v>2020</v>
      </c>
      <c r="L4557" t="s">
        <v>29</v>
      </c>
      <c r="M4557" t="s">
        <v>29</v>
      </c>
      <c r="N4557">
        <v>30.54569</v>
      </c>
      <c r="O4557">
        <v>47.406036999999998</v>
      </c>
      <c r="P4557" t="s">
        <v>3523</v>
      </c>
      <c r="Q4557" s="3">
        <f>Table1[[#This Row],[Capacity (MW)]]*0.395*8760*10^-6</f>
        <v>1.799304</v>
      </c>
      <c r="R4557" s="3" cm="1">
        <f t="array" ref="R4557">AVERAGE(VLOOKUP(_xlfn.TEXTSPLIT(Table1[[#This Row],[Fuel (no space after comma)]], ","), FuelList_Final_EF!$A$2:$B$65, 2, FALSE))</f>
        <v>53.06</v>
      </c>
      <c r="S4557" s="3">
        <f>Table1[[#This Row],[Generation (TWh)]]*10^9*VLOOKUP(Table1[[#This Row],[Turbine/Engine Technology]],Technology_HR!$A$2:$B$11,2,FALSE)*10^-6</f>
        <v>13582945.896</v>
      </c>
      <c r="T4557" s="5">
        <f>Table1[[#This Row],[Fuel Consumption (mmBtu)]]*Table1[[#This Row],[Emission Factor (kg CO2/ mmBtu)]]*10^3</f>
        <v>720711109241.76001</v>
      </c>
      <c r="U4557" s="3">
        <f>Table1[[#This Row],[Emissions (g CO2)]]/(Table1[[#This Row],[Generation (TWh)]]*10^9)</f>
        <v>400.54993999999999</v>
      </c>
    </row>
    <row r="4558" spans="1:21" x14ac:dyDescent="0.35">
      <c r="A4558" t="s">
        <v>1348</v>
      </c>
      <c r="B4558" t="s">
        <v>3239</v>
      </c>
      <c r="C4558" t="str">
        <f>SUBSTITUTE(Table1[[#This Row],[Fuel]],", ",",")</f>
        <v>fossil gas: natural gas</v>
      </c>
      <c r="D4558" t="s">
        <v>3239</v>
      </c>
      <c r="H4558" t="s">
        <v>3438</v>
      </c>
      <c r="I4558">
        <v>520</v>
      </c>
      <c r="J4558" t="s">
        <v>3446</v>
      </c>
      <c r="K4558">
        <v>2020</v>
      </c>
      <c r="L4558" t="s">
        <v>29</v>
      </c>
      <c r="M4558" t="s">
        <v>29</v>
      </c>
      <c r="N4558">
        <v>30.54569</v>
      </c>
      <c r="O4558">
        <v>47.406036999999998</v>
      </c>
      <c r="P4558" t="s">
        <v>3523</v>
      </c>
      <c r="Q4558" s="3">
        <f>Table1[[#This Row],[Capacity (MW)]]*0.395*8760*10^-6</f>
        <v>1.799304</v>
      </c>
      <c r="R4558" s="3" cm="1">
        <f t="array" ref="R4558">AVERAGE(VLOOKUP(_xlfn.TEXTSPLIT(Table1[[#This Row],[Fuel (no space after comma)]], ","), FuelList_Final_EF!$A$2:$B$65, 2, FALSE))</f>
        <v>53.06</v>
      </c>
      <c r="S4558" s="3">
        <f>Table1[[#This Row],[Generation (TWh)]]*10^9*VLOOKUP(Table1[[#This Row],[Turbine/Engine Technology]],Technology_HR!$A$2:$B$11,2,FALSE)*10^-6</f>
        <v>13582945.896</v>
      </c>
      <c r="T4558" s="5">
        <f>Table1[[#This Row],[Fuel Consumption (mmBtu)]]*Table1[[#This Row],[Emission Factor (kg CO2/ mmBtu)]]*10^3</f>
        <v>720711109241.76001</v>
      </c>
      <c r="U4558" s="3">
        <f>Table1[[#This Row],[Emissions (g CO2)]]/(Table1[[#This Row],[Generation (TWh)]]*10^9)</f>
        <v>400.54993999999999</v>
      </c>
    </row>
    <row r="4559" spans="1:21" x14ac:dyDescent="0.35">
      <c r="A4559" t="s">
        <v>1348</v>
      </c>
      <c r="B4559" t="s">
        <v>3239</v>
      </c>
      <c r="C4559" t="str">
        <f>SUBSTITUTE(Table1[[#This Row],[Fuel]],", ",",")</f>
        <v>fossil gas: natural gas</v>
      </c>
      <c r="D4559" t="s">
        <v>3239</v>
      </c>
      <c r="H4559" t="s">
        <v>3438</v>
      </c>
      <c r="I4559">
        <v>520</v>
      </c>
      <c r="J4559" t="s">
        <v>3446</v>
      </c>
      <c r="K4559">
        <v>2020</v>
      </c>
      <c r="L4559" t="s">
        <v>29</v>
      </c>
      <c r="M4559" t="s">
        <v>29</v>
      </c>
      <c r="N4559">
        <v>30.54569</v>
      </c>
      <c r="O4559">
        <v>47.406036999999998</v>
      </c>
      <c r="P4559" t="s">
        <v>3523</v>
      </c>
      <c r="Q4559" s="3">
        <f>Table1[[#This Row],[Capacity (MW)]]*0.395*8760*10^-6</f>
        <v>1.799304</v>
      </c>
      <c r="R4559" s="3" cm="1">
        <f t="array" ref="R4559">AVERAGE(VLOOKUP(_xlfn.TEXTSPLIT(Table1[[#This Row],[Fuel (no space after comma)]], ","), FuelList_Final_EF!$A$2:$B$65, 2, FALSE))</f>
        <v>53.06</v>
      </c>
      <c r="S4559" s="3">
        <f>Table1[[#This Row],[Generation (TWh)]]*10^9*VLOOKUP(Table1[[#This Row],[Turbine/Engine Technology]],Technology_HR!$A$2:$B$11,2,FALSE)*10^-6</f>
        <v>13582945.896</v>
      </c>
      <c r="T4559" s="5">
        <f>Table1[[#This Row],[Fuel Consumption (mmBtu)]]*Table1[[#This Row],[Emission Factor (kg CO2/ mmBtu)]]*10^3</f>
        <v>720711109241.76001</v>
      </c>
      <c r="U4559" s="3">
        <f>Table1[[#This Row],[Emissions (g CO2)]]/(Table1[[#This Row],[Generation (TWh)]]*10^9)</f>
        <v>400.54993999999999</v>
      </c>
    </row>
    <row r="4560" spans="1:21" x14ac:dyDescent="0.35">
      <c r="A4560" t="s">
        <v>1348</v>
      </c>
      <c r="B4560" t="s">
        <v>3239</v>
      </c>
      <c r="C4560" t="str">
        <f>SUBSTITUTE(Table1[[#This Row],[Fuel]],", ",",")</f>
        <v>fossil gas: natural gas</v>
      </c>
      <c r="D4560" t="s">
        <v>3239</v>
      </c>
      <c r="H4560" t="s">
        <v>3436</v>
      </c>
      <c r="I4560">
        <v>185</v>
      </c>
      <c r="J4560" t="s">
        <v>3446</v>
      </c>
      <c r="K4560">
        <v>2021</v>
      </c>
      <c r="L4560" t="s">
        <v>29</v>
      </c>
      <c r="M4560" t="s">
        <v>29</v>
      </c>
      <c r="N4560">
        <v>30.54569</v>
      </c>
      <c r="O4560">
        <v>47.406036999999998</v>
      </c>
      <c r="P4560" t="s">
        <v>3523</v>
      </c>
      <c r="Q4560" s="3">
        <f>Table1[[#This Row],[Capacity (MW)]]*0.395*8760*10^-6</f>
        <v>0.64013699999999996</v>
      </c>
      <c r="R4560" s="3" cm="1">
        <f t="array" ref="R4560">AVERAGE(VLOOKUP(_xlfn.TEXTSPLIT(Table1[[#This Row],[Fuel (no space after comma)]], ","), FuelList_Final_EF!$A$2:$B$65, 2, FALSE))</f>
        <v>53.06</v>
      </c>
      <c r="S4560" s="3">
        <f>Table1[[#This Row],[Generation (TWh)]]*10^9*VLOOKUP(Table1[[#This Row],[Turbine/Engine Technology]],Technology_HR!$A$2:$B$11,2,FALSE)*10^-6</f>
        <v>7047908.3700000001</v>
      </c>
      <c r="T4560" s="5">
        <f>Table1[[#This Row],[Fuel Consumption (mmBtu)]]*Table1[[#This Row],[Emission Factor (kg CO2/ mmBtu)]]*10^3</f>
        <v>373962018112.20001</v>
      </c>
      <c r="U4560" s="3">
        <f>Table1[[#This Row],[Emissions (g CO2)]]/(Table1[[#This Row],[Generation (TWh)]]*10^9)</f>
        <v>584.19060000000002</v>
      </c>
    </row>
    <row r="4561" spans="1:21" x14ac:dyDescent="0.35">
      <c r="A4561" t="s">
        <v>1348</v>
      </c>
      <c r="B4561" t="s">
        <v>3239</v>
      </c>
      <c r="C4561" t="str">
        <f>SUBSTITUTE(Table1[[#This Row],[Fuel]],", ",",")</f>
        <v>fossil gas: natural gas</v>
      </c>
      <c r="D4561" t="s">
        <v>3239</v>
      </c>
      <c r="H4561" t="s">
        <v>3436</v>
      </c>
      <c r="I4561">
        <v>185</v>
      </c>
      <c r="J4561" t="s">
        <v>3446</v>
      </c>
      <c r="K4561" t="s">
        <v>29</v>
      </c>
      <c r="L4561" t="s">
        <v>29</v>
      </c>
      <c r="M4561" t="s">
        <v>29</v>
      </c>
      <c r="N4561">
        <v>30.54569</v>
      </c>
      <c r="O4561">
        <v>47.406036999999998</v>
      </c>
      <c r="P4561" t="s">
        <v>3523</v>
      </c>
      <c r="Q4561" s="3">
        <f>Table1[[#This Row],[Capacity (MW)]]*0.395*8760*10^-6</f>
        <v>0.64013699999999996</v>
      </c>
      <c r="R4561" s="3" cm="1">
        <f t="array" ref="R4561">AVERAGE(VLOOKUP(_xlfn.TEXTSPLIT(Table1[[#This Row],[Fuel (no space after comma)]], ","), FuelList_Final_EF!$A$2:$B$65, 2, FALSE))</f>
        <v>53.06</v>
      </c>
      <c r="S4561" s="3">
        <f>Table1[[#This Row],[Generation (TWh)]]*10^9*VLOOKUP(Table1[[#This Row],[Turbine/Engine Technology]],Technology_HR!$A$2:$B$11,2,FALSE)*10^-6</f>
        <v>7047908.3700000001</v>
      </c>
      <c r="T4561" s="5">
        <f>Table1[[#This Row],[Fuel Consumption (mmBtu)]]*Table1[[#This Row],[Emission Factor (kg CO2/ mmBtu)]]*10^3</f>
        <v>373962018112.20001</v>
      </c>
      <c r="U4561" s="3">
        <f>Table1[[#This Row],[Emissions (g CO2)]]/(Table1[[#This Row],[Generation (TWh)]]*10^9)</f>
        <v>584.19060000000002</v>
      </c>
    </row>
    <row r="4562" spans="1:21" x14ac:dyDescent="0.35">
      <c r="A4562" t="s">
        <v>1348</v>
      </c>
      <c r="B4562" t="s">
        <v>3239</v>
      </c>
      <c r="C4562" t="str">
        <f>SUBSTITUTE(Table1[[#This Row],[Fuel]],", ",",")</f>
        <v>fossil gas: natural gas</v>
      </c>
      <c r="D4562" t="s">
        <v>3239</v>
      </c>
      <c r="H4562" t="s">
        <v>3440</v>
      </c>
      <c r="I4562">
        <v>160</v>
      </c>
      <c r="J4562" t="s">
        <v>3449</v>
      </c>
      <c r="K4562">
        <v>2026</v>
      </c>
      <c r="L4562" t="s">
        <v>29</v>
      </c>
      <c r="M4562" t="s">
        <v>29</v>
      </c>
      <c r="N4562">
        <v>30.54569</v>
      </c>
      <c r="O4562">
        <v>47.406036999999998</v>
      </c>
      <c r="P4562" t="s">
        <v>3523</v>
      </c>
      <c r="Q4562" s="3">
        <f>Table1[[#This Row],[Capacity (MW)]]*0.395*8760*10^-6</f>
        <v>0.55363200000000001</v>
      </c>
      <c r="R4562" s="3" cm="1">
        <f t="array" ref="R4562">AVERAGE(VLOOKUP(_xlfn.TEXTSPLIT(Table1[[#This Row],[Fuel (no space after comma)]], ","), FuelList_Final_EF!$A$2:$B$65, 2, FALSE))</f>
        <v>53.06</v>
      </c>
      <c r="S4562" s="3">
        <f>Table1[[#This Row],[Generation (TWh)]]*10^9*VLOOKUP(Table1[[#This Row],[Turbine/Engine Technology]],Technology_HR!$A$2:$B$11,2,FALSE)*10^-6</f>
        <v>5694105.1200000001</v>
      </c>
      <c r="T4562" s="5">
        <f>Table1[[#This Row],[Fuel Consumption (mmBtu)]]*Table1[[#This Row],[Emission Factor (kg CO2/ mmBtu)]]*10^3</f>
        <v>302129217667.20001</v>
      </c>
      <c r="U4562" s="3">
        <f>Table1[[#This Row],[Emissions (g CO2)]]/(Table1[[#This Row],[Generation (TWh)]]*10^9)</f>
        <v>545.72210000000007</v>
      </c>
    </row>
    <row r="4563" spans="1:21" x14ac:dyDescent="0.35">
      <c r="A4563" t="s">
        <v>1348</v>
      </c>
      <c r="B4563" t="s">
        <v>3239</v>
      </c>
      <c r="C4563" t="str">
        <f>SUBSTITUTE(Table1[[#This Row],[Fuel]],", ",",")</f>
        <v>fossil gas: natural gas</v>
      </c>
      <c r="D4563" t="s">
        <v>3239</v>
      </c>
      <c r="H4563" t="s">
        <v>3436</v>
      </c>
      <c r="I4563">
        <v>185</v>
      </c>
      <c r="J4563" t="s">
        <v>3446</v>
      </c>
      <c r="K4563">
        <v>2024</v>
      </c>
      <c r="L4563" t="s">
        <v>29</v>
      </c>
      <c r="M4563" t="s">
        <v>29</v>
      </c>
      <c r="N4563">
        <v>30.54569</v>
      </c>
      <c r="O4563">
        <v>47.406036999999998</v>
      </c>
      <c r="P4563" t="s">
        <v>3523</v>
      </c>
      <c r="Q4563" s="3">
        <f>Table1[[#This Row],[Capacity (MW)]]*0.395*8760*10^-6</f>
        <v>0.64013699999999996</v>
      </c>
      <c r="R4563" s="3" cm="1">
        <f t="array" ref="R4563">AVERAGE(VLOOKUP(_xlfn.TEXTSPLIT(Table1[[#This Row],[Fuel (no space after comma)]], ","), FuelList_Final_EF!$A$2:$B$65, 2, FALSE))</f>
        <v>53.06</v>
      </c>
      <c r="S4563" s="3">
        <f>Table1[[#This Row],[Generation (TWh)]]*10^9*VLOOKUP(Table1[[#This Row],[Turbine/Engine Technology]],Technology_HR!$A$2:$B$11,2,FALSE)*10^-6</f>
        <v>7047908.3700000001</v>
      </c>
      <c r="T4563" s="5">
        <f>Table1[[#This Row],[Fuel Consumption (mmBtu)]]*Table1[[#This Row],[Emission Factor (kg CO2/ mmBtu)]]*10^3</f>
        <v>373962018112.20001</v>
      </c>
      <c r="U4563" s="3">
        <f>Table1[[#This Row],[Emissions (g CO2)]]/(Table1[[#This Row],[Generation (TWh)]]*10^9)</f>
        <v>584.19060000000002</v>
      </c>
    </row>
    <row r="4564" spans="1:21" x14ac:dyDescent="0.35">
      <c r="A4564" t="s">
        <v>1348</v>
      </c>
      <c r="B4564" t="s">
        <v>3239</v>
      </c>
      <c r="C4564" t="str">
        <f>SUBSTITUTE(Table1[[#This Row],[Fuel]],", ",",")</f>
        <v>fossil gas: natural gas</v>
      </c>
      <c r="D4564" t="s">
        <v>3239</v>
      </c>
      <c r="H4564" t="s">
        <v>3436</v>
      </c>
      <c r="I4564">
        <v>185</v>
      </c>
      <c r="J4564" t="s">
        <v>3446</v>
      </c>
      <c r="K4564">
        <v>2024</v>
      </c>
      <c r="L4564" t="s">
        <v>29</v>
      </c>
      <c r="M4564" t="s">
        <v>29</v>
      </c>
      <c r="N4564">
        <v>30.54569</v>
      </c>
      <c r="O4564">
        <v>47.406036999999998</v>
      </c>
      <c r="P4564" t="s">
        <v>3523</v>
      </c>
      <c r="Q4564" s="3">
        <f>Table1[[#This Row],[Capacity (MW)]]*0.395*8760*10^-6</f>
        <v>0.64013699999999996</v>
      </c>
      <c r="R4564" s="3" cm="1">
        <f t="array" ref="R4564">AVERAGE(VLOOKUP(_xlfn.TEXTSPLIT(Table1[[#This Row],[Fuel (no space after comma)]], ","), FuelList_Final_EF!$A$2:$B$65, 2, FALSE))</f>
        <v>53.06</v>
      </c>
      <c r="S4564" s="3">
        <f>Table1[[#This Row],[Generation (TWh)]]*10^9*VLOOKUP(Table1[[#This Row],[Turbine/Engine Technology]],Technology_HR!$A$2:$B$11,2,FALSE)*10^-6</f>
        <v>7047908.3700000001</v>
      </c>
      <c r="T4564" s="5">
        <f>Table1[[#This Row],[Fuel Consumption (mmBtu)]]*Table1[[#This Row],[Emission Factor (kg CO2/ mmBtu)]]*10^3</f>
        <v>373962018112.20001</v>
      </c>
      <c r="U4564" s="3">
        <f>Table1[[#This Row],[Emissions (g CO2)]]/(Table1[[#This Row],[Generation (TWh)]]*10^9)</f>
        <v>584.19060000000002</v>
      </c>
    </row>
    <row r="4565" spans="1:21" x14ac:dyDescent="0.35">
      <c r="A4565" t="s">
        <v>1348</v>
      </c>
      <c r="B4565" t="s">
        <v>3239</v>
      </c>
      <c r="C4565" t="str">
        <f>SUBSTITUTE(Table1[[#This Row],[Fuel]],", ",",")</f>
        <v>fossil gas: natural gas</v>
      </c>
      <c r="D4565" t="s">
        <v>3239</v>
      </c>
      <c r="H4565" t="s">
        <v>3440</v>
      </c>
      <c r="I4565">
        <v>160</v>
      </c>
      <c r="J4565" t="s">
        <v>3449</v>
      </c>
      <c r="K4565">
        <v>2026</v>
      </c>
      <c r="L4565" t="s">
        <v>29</v>
      </c>
      <c r="M4565" t="s">
        <v>29</v>
      </c>
      <c r="N4565">
        <v>30.54569</v>
      </c>
      <c r="O4565">
        <v>47.406036999999998</v>
      </c>
      <c r="P4565" t="s">
        <v>3523</v>
      </c>
      <c r="Q4565" s="3">
        <f>Table1[[#This Row],[Capacity (MW)]]*0.395*8760*10^-6</f>
        <v>0.55363200000000001</v>
      </c>
      <c r="R4565" s="3" cm="1">
        <f t="array" ref="R4565">AVERAGE(VLOOKUP(_xlfn.TEXTSPLIT(Table1[[#This Row],[Fuel (no space after comma)]], ","), FuelList_Final_EF!$A$2:$B$65, 2, FALSE))</f>
        <v>53.06</v>
      </c>
      <c r="S4565" s="3">
        <f>Table1[[#This Row],[Generation (TWh)]]*10^9*VLOOKUP(Table1[[#This Row],[Turbine/Engine Technology]],Technology_HR!$A$2:$B$11,2,FALSE)*10^-6</f>
        <v>5694105.1200000001</v>
      </c>
      <c r="T4565" s="5">
        <f>Table1[[#This Row],[Fuel Consumption (mmBtu)]]*Table1[[#This Row],[Emission Factor (kg CO2/ mmBtu)]]*10^3</f>
        <v>302129217667.20001</v>
      </c>
      <c r="U4565" s="3">
        <f>Table1[[#This Row],[Emissions (g CO2)]]/(Table1[[#This Row],[Generation (TWh)]]*10^9)</f>
        <v>545.72210000000007</v>
      </c>
    </row>
    <row r="4566" spans="1:21" x14ac:dyDescent="0.35">
      <c r="A4566" t="s">
        <v>1348</v>
      </c>
      <c r="B4566" t="s">
        <v>3239</v>
      </c>
      <c r="C4566" t="str">
        <f>SUBSTITUTE(Table1[[#This Row],[Fuel]],", ",",")</f>
        <v>fossil gas: natural gas</v>
      </c>
      <c r="D4566" t="s">
        <v>3239</v>
      </c>
      <c r="H4566" t="s">
        <v>3436</v>
      </c>
      <c r="I4566">
        <v>185</v>
      </c>
      <c r="J4566" t="s">
        <v>3446</v>
      </c>
      <c r="K4566">
        <v>2024</v>
      </c>
      <c r="L4566" t="s">
        <v>29</v>
      </c>
      <c r="M4566" t="s">
        <v>29</v>
      </c>
      <c r="N4566">
        <v>30.54569</v>
      </c>
      <c r="O4566">
        <v>47.406036999999998</v>
      </c>
      <c r="P4566" t="s">
        <v>3523</v>
      </c>
      <c r="Q4566" s="3">
        <f>Table1[[#This Row],[Capacity (MW)]]*0.395*8760*10^-6</f>
        <v>0.64013699999999996</v>
      </c>
      <c r="R4566" s="3" cm="1">
        <f t="array" ref="R4566">AVERAGE(VLOOKUP(_xlfn.TEXTSPLIT(Table1[[#This Row],[Fuel (no space after comma)]], ","), FuelList_Final_EF!$A$2:$B$65, 2, FALSE))</f>
        <v>53.06</v>
      </c>
      <c r="S4566" s="3">
        <f>Table1[[#This Row],[Generation (TWh)]]*10^9*VLOOKUP(Table1[[#This Row],[Turbine/Engine Technology]],Technology_HR!$A$2:$B$11,2,FALSE)*10^-6</f>
        <v>7047908.3700000001</v>
      </c>
      <c r="T4566" s="5">
        <f>Table1[[#This Row],[Fuel Consumption (mmBtu)]]*Table1[[#This Row],[Emission Factor (kg CO2/ mmBtu)]]*10^3</f>
        <v>373962018112.20001</v>
      </c>
      <c r="U4566" s="3">
        <f>Table1[[#This Row],[Emissions (g CO2)]]/(Table1[[#This Row],[Generation (TWh)]]*10^9)</f>
        <v>584.19060000000002</v>
      </c>
    </row>
    <row r="4567" spans="1:21" x14ac:dyDescent="0.35">
      <c r="A4567" t="s">
        <v>1348</v>
      </c>
      <c r="B4567" t="s">
        <v>3239</v>
      </c>
      <c r="C4567" t="str">
        <f>SUBSTITUTE(Table1[[#This Row],[Fuel]],", ",",")</f>
        <v>fossil gas: natural gas</v>
      </c>
      <c r="D4567" t="s">
        <v>3239</v>
      </c>
      <c r="H4567" t="s">
        <v>3436</v>
      </c>
      <c r="I4567">
        <v>185</v>
      </c>
      <c r="J4567" t="s">
        <v>3446</v>
      </c>
      <c r="K4567">
        <v>2024</v>
      </c>
      <c r="L4567" t="s">
        <v>29</v>
      </c>
      <c r="M4567" t="s">
        <v>29</v>
      </c>
      <c r="N4567">
        <v>30.54569</v>
      </c>
      <c r="O4567">
        <v>47.406036999999998</v>
      </c>
      <c r="P4567" t="s">
        <v>3523</v>
      </c>
      <c r="Q4567" s="3">
        <f>Table1[[#This Row],[Capacity (MW)]]*0.395*8760*10^-6</f>
        <v>0.64013699999999996</v>
      </c>
      <c r="R4567" s="3" cm="1">
        <f t="array" ref="R4567">AVERAGE(VLOOKUP(_xlfn.TEXTSPLIT(Table1[[#This Row],[Fuel (no space after comma)]], ","), FuelList_Final_EF!$A$2:$B$65, 2, FALSE))</f>
        <v>53.06</v>
      </c>
      <c r="S4567" s="3">
        <f>Table1[[#This Row],[Generation (TWh)]]*10^9*VLOOKUP(Table1[[#This Row],[Turbine/Engine Technology]],Technology_HR!$A$2:$B$11,2,FALSE)*10^-6</f>
        <v>7047908.3700000001</v>
      </c>
      <c r="T4567" s="5">
        <f>Table1[[#This Row],[Fuel Consumption (mmBtu)]]*Table1[[#This Row],[Emission Factor (kg CO2/ mmBtu)]]*10^3</f>
        <v>373962018112.20001</v>
      </c>
      <c r="U4567" s="3">
        <f>Table1[[#This Row],[Emissions (g CO2)]]/(Table1[[#This Row],[Generation (TWh)]]*10^9)</f>
        <v>584.19060000000002</v>
      </c>
    </row>
    <row r="4568" spans="1:21" x14ac:dyDescent="0.35">
      <c r="A4568" t="s">
        <v>1348</v>
      </c>
      <c r="B4568" t="s">
        <v>3239</v>
      </c>
      <c r="C4568" t="str">
        <f>SUBSTITUTE(Table1[[#This Row],[Fuel]],", ",",")</f>
        <v>fossil gas: natural gas</v>
      </c>
      <c r="D4568" t="s">
        <v>3239</v>
      </c>
      <c r="H4568" t="s">
        <v>3440</v>
      </c>
      <c r="I4568">
        <v>160</v>
      </c>
      <c r="J4568" t="s">
        <v>3449</v>
      </c>
      <c r="K4568">
        <v>2026</v>
      </c>
      <c r="L4568" t="s">
        <v>29</v>
      </c>
      <c r="M4568" t="s">
        <v>29</v>
      </c>
      <c r="N4568">
        <v>30.54569</v>
      </c>
      <c r="O4568">
        <v>47.406036999999998</v>
      </c>
      <c r="P4568" t="s">
        <v>3523</v>
      </c>
      <c r="Q4568" s="3">
        <f>Table1[[#This Row],[Capacity (MW)]]*0.395*8760*10^-6</f>
        <v>0.55363200000000001</v>
      </c>
      <c r="R4568" s="3" cm="1">
        <f t="array" ref="R4568">AVERAGE(VLOOKUP(_xlfn.TEXTSPLIT(Table1[[#This Row],[Fuel (no space after comma)]], ","), FuelList_Final_EF!$A$2:$B$65, 2, FALSE))</f>
        <v>53.06</v>
      </c>
      <c r="S4568" s="3">
        <f>Table1[[#This Row],[Generation (TWh)]]*10^9*VLOOKUP(Table1[[#This Row],[Turbine/Engine Technology]],Technology_HR!$A$2:$B$11,2,FALSE)*10^-6</f>
        <v>5694105.1200000001</v>
      </c>
      <c r="T4568" s="5">
        <f>Table1[[#This Row],[Fuel Consumption (mmBtu)]]*Table1[[#This Row],[Emission Factor (kg CO2/ mmBtu)]]*10^3</f>
        <v>302129217667.20001</v>
      </c>
      <c r="U4568" s="3">
        <f>Table1[[#This Row],[Emissions (g CO2)]]/(Table1[[#This Row],[Generation (TWh)]]*10^9)</f>
        <v>545.72210000000007</v>
      </c>
    </row>
    <row r="4569" spans="1:21" x14ac:dyDescent="0.35">
      <c r="A4569" t="s">
        <v>1335</v>
      </c>
      <c r="B4569" t="s">
        <v>3241</v>
      </c>
      <c r="C4569" t="str">
        <f>SUBSTITUTE(Table1[[#This Row],[Fuel]],", ",",")</f>
        <v>fossil liquids: heavy fuel oil</v>
      </c>
      <c r="D4569" t="s">
        <v>3241</v>
      </c>
      <c r="H4569" t="s">
        <v>3437</v>
      </c>
      <c r="I4569">
        <v>201.6</v>
      </c>
      <c r="J4569" t="s">
        <v>3446</v>
      </c>
      <c r="K4569">
        <v>2012</v>
      </c>
      <c r="L4569" t="s">
        <v>29</v>
      </c>
      <c r="M4569" t="s">
        <v>29</v>
      </c>
      <c r="N4569">
        <v>31.899889999999999</v>
      </c>
      <c r="O4569">
        <v>47.141753000000001</v>
      </c>
      <c r="P4569" t="s">
        <v>3523</v>
      </c>
      <c r="Q4569" s="3">
        <f>Table1[[#This Row],[Capacity (MW)]]*0.395*8760*10^-6</f>
        <v>0.69757632000000003</v>
      </c>
      <c r="R4569" s="3" cm="1">
        <f t="array" ref="R4569">AVERAGE(VLOOKUP(_xlfn.TEXTSPLIT(Table1[[#This Row],[Fuel (no space after comma)]], ","), FuelList_Final_EF!$A$2:$B$65, 2, FALSE))</f>
        <v>81.602530311017389</v>
      </c>
      <c r="S4569" s="3">
        <f>Table1[[#This Row],[Generation (TWh)]]*10^9*VLOOKUP(Table1[[#This Row],[Turbine/Engine Technology]],Technology_HR!$A$2:$B$11,2,FALSE)*10^-6</f>
        <v>6208429.2479999997</v>
      </c>
      <c r="T4569" s="5">
        <f>Table1[[#This Row],[Fuel Consumption (mmBtu)]]*Table1[[#This Row],[Emission Factor (kg CO2/ mmBtu)]]*10^3</f>
        <v>506623535893.72687</v>
      </c>
      <c r="U4569" s="3">
        <f>Table1[[#This Row],[Emissions (g CO2)]]/(Table1[[#This Row],[Generation (TWh)]]*10^9)</f>
        <v>726.26251976805474</v>
      </c>
    </row>
    <row r="4570" spans="1:21" x14ac:dyDescent="0.35">
      <c r="A4570" t="s">
        <v>1335</v>
      </c>
      <c r="B4570" t="s">
        <v>3241</v>
      </c>
      <c r="C4570" t="str">
        <f>SUBSTITUTE(Table1[[#This Row],[Fuel]],", ",",")</f>
        <v>fossil liquids: heavy fuel oil</v>
      </c>
      <c r="D4570" t="s">
        <v>3241</v>
      </c>
      <c r="H4570" t="s">
        <v>3437</v>
      </c>
      <c r="I4570">
        <v>201.6</v>
      </c>
      <c r="J4570" t="s">
        <v>3446</v>
      </c>
      <c r="K4570" t="s">
        <v>29</v>
      </c>
      <c r="L4570" t="s">
        <v>29</v>
      </c>
      <c r="M4570" t="s">
        <v>29</v>
      </c>
      <c r="N4570">
        <v>32.028886</v>
      </c>
      <c r="O4570">
        <v>44.900993999999997</v>
      </c>
      <c r="P4570" t="s">
        <v>3523</v>
      </c>
      <c r="Q4570" s="3">
        <f>Table1[[#This Row],[Capacity (MW)]]*0.395*8760*10^-6</f>
        <v>0.69757632000000003</v>
      </c>
      <c r="R4570" s="3" cm="1">
        <f t="array" ref="R4570">AVERAGE(VLOOKUP(_xlfn.TEXTSPLIT(Table1[[#This Row],[Fuel (no space after comma)]], ","), FuelList_Final_EF!$A$2:$B$65, 2, FALSE))</f>
        <v>81.602530311017389</v>
      </c>
      <c r="S4570" s="3">
        <f>Table1[[#This Row],[Generation (TWh)]]*10^9*VLOOKUP(Table1[[#This Row],[Turbine/Engine Technology]],Technology_HR!$A$2:$B$11,2,FALSE)*10^-6</f>
        <v>6208429.2479999997</v>
      </c>
      <c r="T4570" s="5">
        <f>Table1[[#This Row],[Fuel Consumption (mmBtu)]]*Table1[[#This Row],[Emission Factor (kg CO2/ mmBtu)]]*10^3</f>
        <v>506623535893.72687</v>
      </c>
      <c r="U4570" s="3">
        <f>Table1[[#This Row],[Emissions (g CO2)]]/(Table1[[#This Row],[Generation (TWh)]]*10^9)</f>
        <v>726.26251976805474</v>
      </c>
    </row>
    <row r="4571" spans="1:21" x14ac:dyDescent="0.35">
      <c r="A4571" t="s">
        <v>1335</v>
      </c>
      <c r="B4571" t="s">
        <v>3241</v>
      </c>
      <c r="C4571" t="str">
        <f>SUBSTITUTE(Table1[[#This Row],[Fuel]],", ",",")</f>
        <v>fossil liquids: heavy fuel oil</v>
      </c>
      <c r="D4571" t="s">
        <v>3241</v>
      </c>
      <c r="H4571" t="s">
        <v>3437</v>
      </c>
      <c r="I4571">
        <v>75</v>
      </c>
      <c r="J4571" t="s">
        <v>3446</v>
      </c>
      <c r="K4571" t="s">
        <v>29</v>
      </c>
      <c r="L4571" t="s">
        <v>29</v>
      </c>
      <c r="M4571" t="s">
        <v>29</v>
      </c>
      <c r="N4571">
        <v>30.983989000000001</v>
      </c>
      <c r="O4571">
        <v>47.425153999999999</v>
      </c>
      <c r="P4571" t="s">
        <v>3523</v>
      </c>
      <c r="Q4571" s="3">
        <f>Table1[[#This Row],[Capacity (MW)]]*0.395*8760*10^-6</f>
        <v>0.259515</v>
      </c>
      <c r="R4571" s="3" cm="1">
        <f t="array" ref="R4571">AVERAGE(VLOOKUP(_xlfn.TEXTSPLIT(Table1[[#This Row],[Fuel (no space after comma)]], ","), FuelList_Final_EF!$A$2:$B$65, 2, FALSE))</f>
        <v>81.602530311017389</v>
      </c>
      <c r="S4571" s="3">
        <f>Table1[[#This Row],[Generation (TWh)]]*10^9*VLOOKUP(Table1[[#This Row],[Turbine/Engine Technology]],Technology_HR!$A$2:$B$11,2,FALSE)*10^-6</f>
        <v>2309683.5</v>
      </c>
      <c r="T4571" s="5">
        <f>Table1[[#This Row],[Fuel Consumption (mmBtu)]]*Table1[[#This Row],[Emission Factor (kg CO2/ mmBtu)]]*10^3</f>
        <v>188476017817.60675</v>
      </c>
      <c r="U4571" s="3">
        <f>Table1[[#This Row],[Emissions (g CO2)]]/(Table1[[#This Row],[Generation (TWh)]]*10^9)</f>
        <v>726.26251976805486</v>
      </c>
    </row>
    <row r="4572" spans="1:21" x14ac:dyDescent="0.35">
      <c r="A4572" t="s">
        <v>1349</v>
      </c>
      <c r="B4572" t="s">
        <v>3277</v>
      </c>
      <c r="C4572" t="str">
        <f>SUBSTITUTE(Table1[[#This Row],[Fuel]],", ",",")</f>
        <v>fossil liquids: heavy fuel oil,fossil liquids: diesel</v>
      </c>
      <c r="D4572" t="s">
        <v>3241</v>
      </c>
      <c r="E4572" t="s">
        <v>3258</v>
      </c>
      <c r="H4572" t="s">
        <v>3437</v>
      </c>
      <c r="I4572">
        <v>52.8</v>
      </c>
      <c r="J4572" t="s">
        <v>3446</v>
      </c>
      <c r="K4572">
        <v>2019</v>
      </c>
      <c r="L4572" t="s">
        <v>29</v>
      </c>
      <c r="M4572" t="s">
        <v>29</v>
      </c>
      <c r="N4572">
        <v>33.314698999999997</v>
      </c>
      <c r="O4572">
        <v>44.359338000000001</v>
      </c>
      <c r="P4572" t="s">
        <v>3523</v>
      </c>
      <c r="Q4572" s="3">
        <f>Table1[[#This Row],[Capacity (MW)]]*0.395*8760*10^-6</f>
        <v>0.18269855999999998</v>
      </c>
      <c r="R4572" s="3" cm="1">
        <f t="array" ref="R4572">AVERAGE(VLOOKUP(_xlfn.TEXTSPLIT(Table1[[#This Row],[Fuel (no space after comma)]], ","), FuelList_Final_EF!$A$2:$B$65, 2, FALSE))</f>
        <v>79.854606304394977</v>
      </c>
      <c r="S4572" s="3">
        <f>Table1[[#This Row],[Generation (TWh)]]*10^9*VLOOKUP(Table1[[#This Row],[Turbine/Engine Technology]],Technology_HR!$A$2:$B$11,2,FALSE)*10^-6</f>
        <v>1626017.1839999997</v>
      </c>
      <c r="T4572" s="5">
        <f>Table1[[#This Row],[Fuel Consumption (mmBtu)]]*Table1[[#This Row],[Emission Factor (kg CO2/ mmBtu)]]*10^3</f>
        <v>129844962072.50095</v>
      </c>
      <c r="U4572" s="3">
        <f>Table1[[#This Row],[Emissions (g CO2)]]/(Table1[[#This Row],[Generation (TWh)]]*10^9)</f>
        <v>710.70599610911529</v>
      </c>
    </row>
    <row r="4573" spans="1:21" x14ac:dyDescent="0.35">
      <c r="A4573" t="s">
        <v>1337</v>
      </c>
      <c r="B4573" t="s">
        <v>3239</v>
      </c>
      <c r="C4573" t="str">
        <f>SUBSTITUTE(Table1[[#This Row],[Fuel]],", ",",")</f>
        <v>fossil gas: natural gas</v>
      </c>
      <c r="D4573" t="s">
        <v>3239</v>
      </c>
      <c r="H4573" t="s">
        <v>3436</v>
      </c>
      <c r="I4573">
        <v>50</v>
      </c>
      <c r="J4573" t="s">
        <v>3446</v>
      </c>
      <c r="K4573">
        <v>2018</v>
      </c>
      <c r="L4573" t="s">
        <v>29</v>
      </c>
      <c r="M4573" t="s">
        <v>29</v>
      </c>
      <c r="N4573">
        <v>30.576566</v>
      </c>
      <c r="O4573">
        <v>47.252074999999998</v>
      </c>
      <c r="P4573" t="s">
        <v>3523</v>
      </c>
      <c r="Q4573" s="3">
        <f>Table1[[#This Row],[Capacity (MW)]]*0.395*8760*10^-6</f>
        <v>0.17301</v>
      </c>
      <c r="R4573" s="3" cm="1">
        <f t="array" ref="R4573">AVERAGE(VLOOKUP(_xlfn.TEXTSPLIT(Table1[[#This Row],[Fuel (no space after comma)]], ","), FuelList_Final_EF!$A$2:$B$65, 2, FALSE))</f>
        <v>53.06</v>
      </c>
      <c r="S4573" s="3">
        <f>Table1[[#This Row],[Generation (TWh)]]*10^9*VLOOKUP(Table1[[#This Row],[Turbine/Engine Technology]],Technology_HR!$A$2:$B$11,2,FALSE)*10^-6</f>
        <v>1904840.0999999999</v>
      </c>
      <c r="T4573" s="5">
        <f>Table1[[#This Row],[Fuel Consumption (mmBtu)]]*Table1[[#This Row],[Emission Factor (kg CO2/ mmBtu)]]*10^3</f>
        <v>101070815706</v>
      </c>
      <c r="U4573" s="3">
        <f>Table1[[#This Row],[Emissions (g CO2)]]/(Table1[[#This Row],[Generation (TWh)]]*10^9)</f>
        <v>584.19060000000002</v>
      </c>
    </row>
    <row r="4574" spans="1:21" x14ac:dyDescent="0.35">
      <c r="A4574" t="s">
        <v>1337</v>
      </c>
      <c r="B4574" t="s">
        <v>3239</v>
      </c>
      <c r="C4574" t="str">
        <f>SUBSTITUTE(Table1[[#This Row],[Fuel]],", ",",")</f>
        <v>fossil gas: natural gas</v>
      </c>
      <c r="D4574" t="s">
        <v>3239</v>
      </c>
      <c r="H4574" t="s">
        <v>3436</v>
      </c>
      <c r="I4574">
        <v>50</v>
      </c>
      <c r="J4574" t="s">
        <v>3446</v>
      </c>
      <c r="K4574">
        <v>2018</v>
      </c>
      <c r="L4574" t="s">
        <v>29</v>
      </c>
      <c r="M4574" t="s">
        <v>29</v>
      </c>
      <c r="N4574">
        <v>30.576566</v>
      </c>
      <c r="O4574">
        <v>47.252074999999998</v>
      </c>
      <c r="P4574" t="s">
        <v>3523</v>
      </c>
      <c r="Q4574" s="3">
        <f>Table1[[#This Row],[Capacity (MW)]]*0.395*8760*10^-6</f>
        <v>0.17301</v>
      </c>
      <c r="R4574" s="3" cm="1">
        <f t="array" ref="R4574">AVERAGE(VLOOKUP(_xlfn.TEXTSPLIT(Table1[[#This Row],[Fuel (no space after comma)]], ","), FuelList_Final_EF!$A$2:$B$65, 2, FALSE))</f>
        <v>53.06</v>
      </c>
      <c r="S4574" s="3">
        <f>Table1[[#This Row],[Generation (TWh)]]*10^9*VLOOKUP(Table1[[#This Row],[Turbine/Engine Technology]],Technology_HR!$A$2:$B$11,2,FALSE)*10^-6</f>
        <v>1904840.0999999999</v>
      </c>
      <c r="T4574" s="5">
        <f>Table1[[#This Row],[Fuel Consumption (mmBtu)]]*Table1[[#This Row],[Emission Factor (kg CO2/ mmBtu)]]*10^3</f>
        <v>101070815706</v>
      </c>
      <c r="U4574" s="3">
        <f>Table1[[#This Row],[Emissions (g CO2)]]/(Table1[[#This Row],[Generation (TWh)]]*10^9)</f>
        <v>584.19060000000002</v>
      </c>
    </row>
    <row r="4575" spans="1:21" x14ac:dyDescent="0.35">
      <c r="A4575" t="s">
        <v>1337</v>
      </c>
      <c r="B4575" t="s">
        <v>3239</v>
      </c>
      <c r="C4575" t="str">
        <f>SUBSTITUTE(Table1[[#This Row],[Fuel]],", ",",")</f>
        <v>fossil gas: natural gas</v>
      </c>
      <c r="D4575" t="s">
        <v>3239</v>
      </c>
      <c r="H4575" t="s">
        <v>3436</v>
      </c>
      <c r="I4575">
        <v>50</v>
      </c>
      <c r="J4575" t="s">
        <v>3446</v>
      </c>
      <c r="K4575">
        <v>2018</v>
      </c>
      <c r="L4575" t="s">
        <v>29</v>
      </c>
      <c r="M4575" t="s">
        <v>29</v>
      </c>
      <c r="N4575">
        <v>30.576566</v>
      </c>
      <c r="O4575">
        <v>47.252074999999998</v>
      </c>
      <c r="P4575" t="s">
        <v>3523</v>
      </c>
      <c r="Q4575" s="3">
        <f>Table1[[#This Row],[Capacity (MW)]]*0.395*8760*10^-6</f>
        <v>0.17301</v>
      </c>
      <c r="R4575" s="3" cm="1">
        <f t="array" ref="R4575">AVERAGE(VLOOKUP(_xlfn.TEXTSPLIT(Table1[[#This Row],[Fuel (no space after comma)]], ","), FuelList_Final_EF!$A$2:$B$65, 2, FALSE))</f>
        <v>53.06</v>
      </c>
      <c r="S4575" s="3">
        <f>Table1[[#This Row],[Generation (TWh)]]*10^9*VLOOKUP(Table1[[#This Row],[Turbine/Engine Technology]],Technology_HR!$A$2:$B$11,2,FALSE)*10^-6</f>
        <v>1904840.0999999999</v>
      </c>
      <c r="T4575" s="5">
        <f>Table1[[#This Row],[Fuel Consumption (mmBtu)]]*Table1[[#This Row],[Emission Factor (kg CO2/ mmBtu)]]*10^3</f>
        <v>101070815706</v>
      </c>
      <c r="U4575" s="3">
        <f>Table1[[#This Row],[Emissions (g CO2)]]/(Table1[[#This Row],[Generation (TWh)]]*10^9)</f>
        <v>584.19060000000002</v>
      </c>
    </row>
    <row r="4576" spans="1:21" x14ac:dyDescent="0.35">
      <c r="A4576" t="s">
        <v>1337</v>
      </c>
      <c r="B4576" t="s">
        <v>3239</v>
      </c>
      <c r="C4576" t="str">
        <f>SUBSTITUTE(Table1[[#This Row],[Fuel]],", ",",")</f>
        <v>fossil gas: natural gas</v>
      </c>
      <c r="D4576" t="s">
        <v>3239</v>
      </c>
      <c r="H4576" t="s">
        <v>3436</v>
      </c>
      <c r="I4576">
        <v>50</v>
      </c>
      <c r="J4576" t="s">
        <v>3446</v>
      </c>
      <c r="K4576">
        <v>2018</v>
      </c>
      <c r="L4576" t="s">
        <v>29</v>
      </c>
      <c r="M4576" t="s">
        <v>29</v>
      </c>
      <c r="N4576">
        <v>30.576566</v>
      </c>
      <c r="O4576">
        <v>47.252074999999998</v>
      </c>
      <c r="P4576" t="s">
        <v>3523</v>
      </c>
      <c r="Q4576" s="3">
        <f>Table1[[#This Row],[Capacity (MW)]]*0.395*8760*10^-6</f>
        <v>0.17301</v>
      </c>
      <c r="R4576" s="3" cm="1">
        <f t="array" ref="R4576">AVERAGE(VLOOKUP(_xlfn.TEXTSPLIT(Table1[[#This Row],[Fuel (no space after comma)]], ","), FuelList_Final_EF!$A$2:$B$65, 2, FALSE))</f>
        <v>53.06</v>
      </c>
      <c r="S4576" s="3">
        <f>Table1[[#This Row],[Generation (TWh)]]*10^9*VLOOKUP(Table1[[#This Row],[Turbine/Engine Technology]],Technology_HR!$A$2:$B$11,2,FALSE)*10^-6</f>
        <v>1904840.0999999999</v>
      </c>
      <c r="T4576" s="5">
        <f>Table1[[#This Row],[Fuel Consumption (mmBtu)]]*Table1[[#This Row],[Emission Factor (kg CO2/ mmBtu)]]*10^3</f>
        <v>101070815706</v>
      </c>
      <c r="U4576" s="3">
        <f>Table1[[#This Row],[Emissions (g CO2)]]/(Table1[[#This Row],[Generation (TWh)]]*10^9)</f>
        <v>584.19060000000002</v>
      </c>
    </row>
    <row r="4577" spans="1:21" x14ac:dyDescent="0.35">
      <c r="A4577" t="s">
        <v>1337</v>
      </c>
      <c r="B4577" t="s">
        <v>3239</v>
      </c>
      <c r="C4577" t="str">
        <f>SUBSTITUTE(Table1[[#This Row],[Fuel]],", ",",")</f>
        <v>fossil gas: natural gas</v>
      </c>
      <c r="D4577" t="s">
        <v>3239</v>
      </c>
      <c r="H4577" t="s">
        <v>3436</v>
      </c>
      <c r="I4577">
        <v>50</v>
      </c>
      <c r="J4577" t="s">
        <v>3446</v>
      </c>
      <c r="K4577">
        <v>2018</v>
      </c>
      <c r="L4577" t="s">
        <v>29</v>
      </c>
      <c r="M4577" t="s">
        <v>29</v>
      </c>
      <c r="N4577">
        <v>30.576566</v>
      </c>
      <c r="O4577">
        <v>47.252074999999998</v>
      </c>
      <c r="P4577" t="s">
        <v>3523</v>
      </c>
      <c r="Q4577" s="3">
        <f>Table1[[#This Row],[Capacity (MW)]]*0.395*8760*10^-6</f>
        <v>0.17301</v>
      </c>
      <c r="R4577" s="3" cm="1">
        <f t="array" ref="R4577">AVERAGE(VLOOKUP(_xlfn.TEXTSPLIT(Table1[[#This Row],[Fuel (no space after comma)]], ","), FuelList_Final_EF!$A$2:$B$65, 2, FALSE))</f>
        <v>53.06</v>
      </c>
      <c r="S4577" s="3">
        <f>Table1[[#This Row],[Generation (TWh)]]*10^9*VLOOKUP(Table1[[#This Row],[Turbine/Engine Technology]],Technology_HR!$A$2:$B$11,2,FALSE)*10^-6</f>
        <v>1904840.0999999999</v>
      </c>
      <c r="T4577" s="5">
        <f>Table1[[#This Row],[Fuel Consumption (mmBtu)]]*Table1[[#This Row],[Emission Factor (kg CO2/ mmBtu)]]*10^3</f>
        <v>101070815706</v>
      </c>
      <c r="U4577" s="3">
        <f>Table1[[#This Row],[Emissions (g CO2)]]/(Table1[[#This Row],[Generation (TWh)]]*10^9)</f>
        <v>584.19060000000002</v>
      </c>
    </row>
    <row r="4578" spans="1:21" x14ac:dyDescent="0.35">
      <c r="A4578" t="s">
        <v>1335</v>
      </c>
      <c r="B4578" t="s">
        <v>3239</v>
      </c>
      <c r="C4578" t="str">
        <f>SUBSTITUTE(Table1[[#This Row],[Fuel]],", ",",")</f>
        <v>fossil gas: natural gas</v>
      </c>
      <c r="D4578" t="s">
        <v>3239</v>
      </c>
      <c r="H4578" t="s">
        <v>3438</v>
      </c>
      <c r="I4578">
        <v>300</v>
      </c>
      <c r="J4578" t="s">
        <v>3446</v>
      </c>
      <c r="K4578">
        <v>2021</v>
      </c>
      <c r="L4578" t="s">
        <v>29</v>
      </c>
      <c r="M4578" t="s">
        <v>29</v>
      </c>
      <c r="N4578">
        <v>30.554475</v>
      </c>
      <c r="O4578">
        <v>47.387954999999998</v>
      </c>
      <c r="P4578" t="s">
        <v>3523</v>
      </c>
      <c r="Q4578" s="3">
        <f>Table1[[#This Row],[Capacity (MW)]]*0.395*8760*10^-6</f>
        <v>1.03806</v>
      </c>
      <c r="R4578" s="3" cm="1">
        <f t="array" ref="R4578">AVERAGE(VLOOKUP(_xlfn.TEXTSPLIT(Table1[[#This Row],[Fuel (no space after comma)]], ","), FuelList_Final_EF!$A$2:$B$65, 2, FALSE))</f>
        <v>53.06</v>
      </c>
      <c r="S4578" s="3">
        <f>Table1[[#This Row],[Generation (TWh)]]*10^9*VLOOKUP(Table1[[#This Row],[Turbine/Engine Technology]],Technology_HR!$A$2:$B$11,2,FALSE)*10^-6</f>
        <v>7836314.9399999995</v>
      </c>
      <c r="T4578" s="5">
        <f>Table1[[#This Row],[Fuel Consumption (mmBtu)]]*Table1[[#This Row],[Emission Factor (kg CO2/ mmBtu)]]*10^3</f>
        <v>415794870716.39996</v>
      </c>
      <c r="U4578" s="3">
        <f>Table1[[#This Row],[Emissions (g CO2)]]/(Table1[[#This Row],[Generation (TWh)]]*10^9)</f>
        <v>400.54993999999999</v>
      </c>
    </row>
    <row r="4579" spans="1:21" x14ac:dyDescent="0.35">
      <c r="A4579" t="s">
        <v>1335</v>
      </c>
      <c r="B4579" t="s">
        <v>3239</v>
      </c>
      <c r="C4579" t="str">
        <f>SUBSTITUTE(Table1[[#This Row],[Fuel]],", ",",")</f>
        <v>fossil gas: natural gas</v>
      </c>
      <c r="D4579" t="s">
        <v>3239</v>
      </c>
      <c r="H4579" t="s">
        <v>3438</v>
      </c>
      <c r="I4579">
        <v>430</v>
      </c>
      <c r="J4579" t="s">
        <v>3446</v>
      </c>
      <c r="K4579">
        <v>2021</v>
      </c>
      <c r="L4579" t="s">
        <v>29</v>
      </c>
      <c r="M4579" t="s">
        <v>29</v>
      </c>
      <c r="N4579">
        <v>30.554475</v>
      </c>
      <c r="O4579">
        <v>47.387954999999998</v>
      </c>
      <c r="P4579" t="s">
        <v>3523</v>
      </c>
      <c r="Q4579" s="3">
        <f>Table1[[#This Row],[Capacity (MW)]]*0.395*8760*10^-6</f>
        <v>1.487886</v>
      </c>
      <c r="R4579" s="3" cm="1">
        <f t="array" ref="R4579">AVERAGE(VLOOKUP(_xlfn.TEXTSPLIT(Table1[[#This Row],[Fuel (no space after comma)]], ","), FuelList_Final_EF!$A$2:$B$65, 2, FALSE))</f>
        <v>53.06</v>
      </c>
      <c r="S4579" s="3">
        <f>Table1[[#This Row],[Generation (TWh)]]*10^9*VLOOKUP(Table1[[#This Row],[Turbine/Engine Technology]],Technology_HR!$A$2:$B$11,2,FALSE)*10^-6</f>
        <v>11232051.413999999</v>
      </c>
      <c r="T4579" s="5">
        <f>Table1[[#This Row],[Fuel Consumption (mmBtu)]]*Table1[[#This Row],[Emission Factor (kg CO2/ mmBtu)]]*10^3</f>
        <v>595972648026.83997</v>
      </c>
      <c r="U4579" s="3">
        <f>Table1[[#This Row],[Emissions (g CO2)]]/(Table1[[#This Row],[Generation (TWh)]]*10^9)</f>
        <v>400.54993999999999</v>
      </c>
    </row>
    <row r="4580" spans="1:21" x14ac:dyDescent="0.35">
      <c r="A4580" t="s">
        <v>1335</v>
      </c>
      <c r="B4580" t="s">
        <v>3239</v>
      </c>
      <c r="C4580" t="str">
        <f>SUBSTITUTE(Table1[[#This Row],[Fuel]],", ",",")</f>
        <v>fossil gas: natural gas</v>
      </c>
      <c r="D4580" t="s">
        <v>3239</v>
      </c>
      <c r="H4580" t="s">
        <v>3436</v>
      </c>
      <c r="I4580">
        <v>321.2</v>
      </c>
      <c r="J4580" t="s">
        <v>3446</v>
      </c>
      <c r="K4580">
        <v>2013</v>
      </c>
      <c r="L4580" t="s">
        <v>29</v>
      </c>
      <c r="M4580" t="s">
        <v>29</v>
      </c>
      <c r="N4580">
        <v>30.554475</v>
      </c>
      <c r="O4580">
        <v>47.387954999999998</v>
      </c>
      <c r="P4580" t="s">
        <v>3523</v>
      </c>
      <c r="Q4580" s="3">
        <f>Table1[[#This Row],[Capacity (MW)]]*0.395*8760*10^-6</f>
        <v>1.1114162399999998</v>
      </c>
      <c r="R4580" s="3" cm="1">
        <f t="array" ref="R4580">AVERAGE(VLOOKUP(_xlfn.TEXTSPLIT(Table1[[#This Row],[Fuel (no space after comma)]], ","), FuelList_Final_EF!$A$2:$B$65, 2, FALSE))</f>
        <v>53.06</v>
      </c>
      <c r="S4580" s="3">
        <f>Table1[[#This Row],[Generation (TWh)]]*10^9*VLOOKUP(Table1[[#This Row],[Turbine/Engine Technology]],Technology_HR!$A$2:$B$11,2,FALSE)*10^-6</f>
        <v>12236692.802399997</v>
      </c>
      <c r="T4580" s="5">
        <f>Table1[[#This Row],[Fuel Consumption (mmBtu)]]*Table1[[#This Row],[Emission Factor (kg CO2/ mmBtu)]]*10^3</f>
        <v>649278920095.34387</v>
      </c>
      <c r="U4580" s="3">
        <f>Table1[[#This Row],[Emissions (g CO2)]]/(Table1[[#This Row],[Generation (TWh)]]*10^9)</f>
        <v>584.19060000000002</v>
      </c>
    </row>
    <row r="4581" spans="1:21" x14ac:dyDescent="0.35">
      <c r="A4581" t="s">
        <v>1335</v>
      </c>
      <c r="B4581" t="s">
        <v>3239</v>
      </c>
      <c r="C4581" t="str">
        <f>SUBSTITUTE(Table1[[#This Row],[Fuel]],", ",",")</f>
        <v>fossil gas: natural gas</v>
      </c>
      <c r="D4581" t="s">
        <v>3239</v>
      </c>
      <c r="H4581" t="s">
        <v>3436</v>
      </c>
      <c r="I4581">
        <v>321.2</v>
      </c>
      <c r="J4581" t="s">
        <v>3446</v>
      </c>
      <c r="K4581">
        <v>2013</v>
      </c>
      <c r="L4581" t="s">
        <v>29</v>
      </c>
      <c r="M4581" t="s">
        <v>29</v>
      </c>
      <c r="N4581">
        <v>30.554475</v>
      </c>
      <c r="O4581">
        <v>47.387954999999998</v>
      </c>
      <c r="P4581" t="s">
        <v>3523</v>
      </c>
      <c r="Q4581" s="3">
        <f>Table1[[#This Row],[Capacity (MW)]]*0.395*8760*10^-6</f>
        <v>1.1114162399999998</v>
      </c>
      <c r="R4581" s="3" cm="1">
        <f t="array" ref="R4581">AVERAGE(VLOOKUP(_xlfn.TEXTSPLIT(Table1[[#This Row],[Fuel (no space after comma)]], ","), FuelList_Final_EF!$A$2:$B$65, 2, FALSE))</f>
        <v>53.06</v>
      </c>
      <c r="S4581" s="3">
        <f>Table1[[#This Row],[Generation (TWh)]]*10^9*VLOOKUP(Table1[[#This Row],[Turbine/Engine Technology]],Technology_HR!$A$2:$B$11,2,FALSE)*10^-6</f>
        <v>12236692.802399997</v>
      </c>
      <c r="T4581" s="5">
        <f>Table1[[#This Row],[Fuel Consumption (mmBtu)]]*Table1[[#This Row],[Emission Factor (kg CO2/ mmBtu)]]*10^3</f>
        <v>649278920095.34387</v>
      </c>
      <c r="U4581" s="3">
        <f>Table1[[#This Row],[Emissions (g CO2)]]/(Table1[[#This Row],[Generation (TWh)]]*10^9)</f>
        <v>584.19060000000002</v>
      </c>
    </row>
    <row r="4582" spans="1:21" x14ac:dyDescent="0.35">
      <c r="A4582" t="s">
        <v>1335</v>
      </c>
      <c r="B4582" t="s">
        <v>3239</v>
      </c>
      <c r="C4582" t="str">
        <f>SUBSTITUTE(Table1[[#This Row],[Fuel]],", ",",")</f>
        <v>fossil gas: natural gas</v>
      </c>
      <c r="D4582" t="s">
        <v>3239</v>
      </c>
      <c r="H4582" t="s">
        <v>3436</v>
      </c>
      <c r="I4582">
        <v>321.2</v>
      </c>
      <c r="J4582" t="s">
        <v>3446</v>
      </c>
      <c r="K4582">
        <v>2013</v>
      </c>
      <c r="L4582" t="s">
        <v>29</v>
      </c>
      <c r="M4582" t="s">
        <v>29</v>
      </c>
      <c r="N4582">
        <v>30.554475</v>
      </c>
      <c r="O4582">
        <v>47.387954999999998</v>
      </c>
      <c r="P4582" t="s">
        <v>3523</v>
      </c>
      <c r="Q4582" s="3">
        <f>Table1[[#This Row],[Capacity (MW)]]*0.395*8760*10^-6</f>
        <v>1.1114162399999998</v>
      </c>
      <c r="R4582" s="3" cm="1">
        <f t="array" ref="R4582">AVERAGE(VLOOKUP(_xlfn.TEXTSPLIT(Table1[[#This Row],[Fuel (no space after comma)]], ","), FuelList_Final_EF!$A$2:$B$65, 2, FALSE))</f>
        <v>53.06</v>
      </c>
      <c r="S4582" s="3">
        <f>Table1[[#This Row],[Generation (TWh)]]*10^9*VLOOKUP(Table1[[#This Row],[Turbine/Engine Technology]],Technology_HR!$A$2:$B$11,2,FALSE)*10^-6</f>
        <v>12236692.802399997</v>
      </c>
      <c r="T4582" s="5">
        <f>Table1[[#This Row],[Fuel Consumption (mmBtu)]]*Table1[[#This Row],[Emission Factor (kg CO2/ mmBtu)]]*10^3</f>
        <v>649278920095.34387</v>
      </c>
      <c r="U4582" s="3">
        <f>Table1[[#This Row],[Emissions (g CO2)]]/(Table1[[#This Row],[Generation (TWh)]]*10^9)</f>
        <v>584.19060000000002</v>
      </c>
    </row>
    <row r="4583" spans="1:21" x14ac:dyDescent="0.35">
      <c r="A4583" t="s">
        <v>1335</v>
      </c>
      <c r="B4583" t="s">
        <v>3239</v>
      </c>
      <c r="C4583" t="str">
        <f>SUBSTITUTE(Table1[[#This Row],[Fuel]],", ",",")</f>
        <v>fossil gas: natural gas</v>
      </c>
      <c r="D4583" t="s">
        <v>3239</v>
      </c>
      <c r="H4583" t="s">
        <v>3436</v>
      </c>
      <c r="I4583">
        <v>321.2</v>
      </c>
      <c r="J4583" t="s">
        <v>3446</v>
      </c>
      <c r="K4583">
        <v>2013</v>
      </c>
      <c r="L4583" t="s">
        <v>29</v>
      </c>
      <c r="M4583" t="s">
        <v>29</v>
      </c>
      <c r="N4583">
        <v>30.554475</v>
      </c>
      <c r="O4583">
        <v>47.387954999999998</v>
      </c>
      <c r="P4583" t="s">
        <v>3523</v>
      </c>
      <c r="Q4583" s="3">
        <f>Table1[[#This Row],[Capacity (MW)]]*0.395*8760*10^-6</f>
        <v>1.1114162399999998</v>
      </c>
      <c r="R4583" s="3" cm="1">
        <f t="array" ref="R4583">AVERAGE(VLOOKUP(_xlfn.TEXTSPLIT(Table1[[#This Row],[Fuel (no space after comma)]], ","), FuelList_Final_EF!$A$2:$B$65, 2, FALSE))</f>
        <v>53.06</v>
      </c>
      <c r="S4583" s="3">
        <f>Table1[[#This Row],[Generation (TWh)]]*10^9*VLOOKUP(Table1[[#This Row],[Turbine/Engine Technology]],Technology_HR!$A$2:$B$11,2,FALSE)*10^-6</f>
        <v>12236692.802399997</v>
      </c>
      <c r="T4583" s="5">
        <f>Table1[[#This Row],[Fuel Consumption (mmBtu)]]*Table1[[#This Row],[Emission Factor (kg CO2/ mmBtu)]]*10^3</f>
        <v>649278920095.34387</v>
      </c>
      <c r="U4583" s="3">
        <f>Table1[[#This Row],[Emissions (g CO2)]]/(Table1[[#This Row],[Generation (TWh)]]*10^9)</f>
        <v>584.19060000000002</v>
      </c>
    </row>
    <row r="4584" spans="1:21" x14ac:dyDescent="0.35">
      <c r="A4584" t="s">
        <v>1335</v>
      </c>
      <c r="B4584" t="s">
        <v>3239</v>
      </c>
      <c r="C4584" t="str">
        <f>SUBSTITUTE(Table1[[#This Row],[Fuel]],", ",",")</f>
        <v>fossil gas: natural gas</v>
      </c>
      <c r="D4584" t="s">
        <v>3239</v>
      </c>
      <c r="H4584" t="s">
        <v>3436</v>
      </c>
      <c r="I4584">
        <v>321.2</v>
      </c>
      <c r="J4584" t="s">
        <v>3446</v>
      </c>
      <c r="K4584">
        <v>2013</v>
      </c>
      <c r="L4584" t="s">
        <v>29</v>
      </c>
      <c r="M4584" t="s">
        <v>29</v>
      </c>
      <c r="N4584">
        <v>30.554475</v>
      </c>
      <c r="O4584">
        <v>47.387954999999998</v>
      </c>
      <c r="P4584" t="s">
        <v>3523</v>
      </c>
      <c r="Q4584" s="3">
        <f>Table1[[#This Row],[Capacity (MW)]]*0.395*8760*10^-6</f>
        <v>1.1114162399999998</v>
      </c>
      <c r="R4584" s="3" cm="1">
        <f t="array" ref="R4584">AVERAGE(VLOOKUP(_xlfn.TEXTSPLIT(Table1[[#This Row],[Fuel (no space after comma)]], ","), FuelList_Final_EF!$A$2:$B$65, 2, FALSE))</f>
        <v>53.06</v>
      </c>
      <c r="S4584" s="3">
        <f>Table1[[#This Row],[Generation (TWh)]]*10^9*VLOOKUP(Table1[[#This Row],[Turbine/Engine Technology]],Technology_HR!$A$2:$B$11,2,FALSE)*10^-6</f>
        <v>12236692.802399997</v>
      </c>
      <c r="T4584" s="5">
        <f>Table1[[#This Row],[Fuel Consumption (mmBtu)]]*Table1[[#This Row],[Emission Factor (kg CO2/ mmBtu)]]*10^3</f>
        <v>649278920095.34387</v>
      </c>
      <c r="U4584" s="3">
        <f>Table1[[#This Row],[Emissions (g CO2)]]/(Table1[[#This Row],[Generation (TWh)]]*10^9)</f>
        <v>584.19060000000002</v>
      </c>
    </row>
    <row r="4585" spans="1:21" x14ac:dyDescent="0.35">
      <c r="A4585" t="s">
        <v>1335</v>
      </c>
      <c r="B4585" t="s">
        <v>3240</v>
      </c>
      <c r="C4585" t="str">
        <f>SUBSTITUTE(Table1[[#This Row],[Fuel]],", ",",")</f>
        <v>fossil gas: natural gas,fossil liquids: diesel</v>
      </c>
      <c r="D4585" t="s">
        <v>3239</v>
      </c>
      <c r="E4585" t="s">
        <v>3258</v>
      </c>
      <c r="H4585" t="s">
        <v>3436</v>
      </c>
      <c r="I4585">
        <v>160</v>
      </c>
      <c r="J4585" t="s">
        <v>3446</v>
      </c>
      <c r="K4585">
        <v>2011</v>
      </c>
      <c r="L4585" t="s">
        <v>29</v>
      </c>
      <c r="M4585" t="s">
        <v>29</v>
      </c>
      <c r="N4585">
        <v>33.4178</v>
      </c>
      <c r="O4585">
        <v>44.465299999999999</v>
      </c>
      <c r="P4585" t="s">
        <v>3523</v>
      </c>
      <c r="Q4585" s="3">
        <f>Table1[[#This Row],[Capacity (MW)]]*0.395*8760*10^-6</f>
        <v>0.55363200000000001</v>
      </c>
      <c r="R4585" s="3" cm="1">
        <f t="array" ref="R4585">AVERAGE(VLOOKUP(_xlfn.TEXTSPLIT(Table1[[#This Row],[Fuel (no space after comma)]], ","), FuelList_Final_EF!$A$2:$B$65, 2, FALSE))</f>
        <v>65.583341148886291</v>
      </c>
      <c r="S4585" s="3">
        <f>Table1[[#This Row],[Generation (TWh)]]*10^9*VLOOKUP(Table1[[#This Row],[Turbine/Engine Technology]],Technology_HR!$A$2:$B$11,2,FALSE)*10^-6</f>
        <v>6095488.3199999994</v>
      </c>
      <c r="T4585" s="5">
        <f>Table1[[#This Row],[Fuel Consumption (mmBtu)]]*Table1[[#This Row],[Emission Factor (kg CO2/ mmBtu)]]*10^3</f>
        <v>399762489959.61169</v>
      </c>
      <c r="U4585" s="3">
        <f>Table1[[#This Row],[Emissions (g CO2)]]/(Table1[[#This Row],[Generation (TWh)]]*10^9)</f>
        <v>722.07258604923788</v>
      </c>
    </row>
    <row r="4586" spans="1:21" x14ac:dyDescent="0.35">
      <c r="A4586" t="s">
        <v>1335</v>
      </c>
      <c r="B4586" t="s">
        <v>3240</v>
      </c>
      <c r="C4586" t="str">
        <f>SUBSTITUTE(Table1[[#This Row],[Fuel]],", ",",")</f>
        <v>fossil gas: natural gas,fossil liquids: diesel</v>
      </c>
      <c r="D4586" t="s">
        <v>3239</v>
      </c>
      <c r="E4586" t="s">
        <v>3258</v>
      </c>
      <c r="H4586" t="s">
        <v>3436</v>
      </c>
      <c r="I4586">
        <v>160</v>
      </c>
      <c r="J4586" t="s">
        <v>3446</v>
      </c>
      <c r="K4586">
        <v>2011</v>
      </c>
      <c r="L4586" t="s">
        <v>29</v>
      </c>
      <c r="M4586" t="s">
        <v>29</v>
      </c>
      <c r="N4586">
        <v>33.4178</v>
      </c>
      <c r="O4586">
        <v>44.465299999999999</v>
      </c>
      <c r="P4586" t="s">
        <v>3523</v>
      </c>
      <c r="Q4586" s="3">
        <f>Table1[[#This Row],[Capacity (MW)]]*0.395*8760*10^-6</f>
        <v>0.55363200000000001</v>
      </c>
      <c r="R4586" s="3" cm="1">
        <f t="array" ref="R4586">AVERAGE(VLOOKUP(_xlfn.TEXTSPLIT(Table1[[#This Row],[Fuel (no space after comma)]], ","), FuelList_Final_EF!$A$2:$B$65, 2, FALSE))</f>
        <v>65.583341148886291</v>
      </c>
      <c r="S4586" s="3">
        <f>Table1[[#This Row],[Generation (TWh)]]*10^9*VLOOKUP(Table1[[#This Row],[Turbine/Engine Technology]],Technology_HR!$A$2:$B$11,2,FALSE)*10^-6</f>
        <v>6095488.3199999994</v>
      </c>
      <c r="T4586" s="5">
        <f>Table1[[#This Row],[Fuel Consumption (mmBtu)]]*Table1[[#This Row],[Emission Factor (kg CO2/ mmBtu)]]*10^3</f>
        <v>399762489959.61169</v>
      </c>
      <c r="U4586" s="3">
        <f>Table1[[#This Row],[Emissions (g CO2)]]/(Table1[[#This Row],[Generation (TWh)]]*10^9)</f>
        <v>722.07258604923788</v>
      </c>
    </row>
    <row r="4587" spans="1:21" x14ac:dyDescent="0.35">
      <c r="A4587" t="s">
        <v>1335</v>
      </c>
      <c r="B4587" t="s">
        <v>3249</v>
      </c>
      <c r="C4587" t="str">
        <f>SUBSTITUTE(Table1[[#This Row],[Fuel]],", ",",")</f>
        <v>fossil gas: waste heat from natural gas</v>
      </c>
      <c r="D4587" t="s">
        <v>3249</v>
      </c>
      <c r="H4587" t="s">
        <v>3440</v>
      </c>
      <c r="I4587">
        <v>160</v>
      </c>
      <c r="J4587" t="s">
        <v>3449</v>
      </c>
      <c r="K4587">
        <v>2026</v>
      </c>
      <c r="L4587" t="s">
        <v>29</v>
      </c>
      <c r="M4587" t="s">
        <v>29</v>
      </c>
      <c r="N4587">
        <v>33.4178</v>
      </c>
      <c r="O4587">
        <v>44.465299999999999</v>
      </c>
      <c r="P4587" t="s">
        <v>3523</v>
      </c>
      <c r="Q4587" s="3">
        <f>Table1[[#This Row],[Capacity (MW)]]*0.395*8760*10^-6</f>
        <v>0.55363200000000001</v>
      </c>
      <c r="R4587" s="3" cm="1">
        <f t="array" ref="R4587">AVERAGE(VLOOKUP(_xlfn.TEXTSPLIT(Table1[[#This Row],[Fuel (no space after comma)]], ","), FuelList_Final_EF!$A$2:$B$65, 2, FALSE))</f>
        <v>66.33</v>
      </c>
      <c r="S4587" s="3">
        <f>Table1[[#This Row],[Generation (TWh)]]*10^9*VLOOKUP(Table1[[#This Row],[Turbine/Engine Technology]],Technology_HR!$A$2:$B$11,2,FALSE)*10^-6</f>
        <v>5694105.1200000001</v>
      </c>
      <c r="T4587" s="5">
        <f>Table1[[#This Row],[Fuel Consumption (mmBtu)]]*Table1[[#This Row],[Emission Factor (kg CO2/ mmBtu)]]*10^3</f>
        <v>377689992609.60004</v>
      </c>
      <c r="U4587" s="3">
        <f>Table1[[#This Row],[Emissions (g CO2)]]/(Table1[[#This Row],[Generation (TWh)]]*10^9)</f>
        <v>682.20405000000005</v>
      </c>
    </row>
    <row r="4588" spans="1:21" x14ac:dyDescent="0.35">
      <c r="A4588" t="s">
        <v>1335</v>
      </c>
      <c r="B4588" t="s">
        <v>3240</v>
      </c>
      <c r="C4588" t="str">
        <f>SUBSTITUTE(Table1[[#This Row],[Fuel]],", ",",")</f>
        <v>fossil gas: natural gas,fossil liquids: diesel</v>
      </c>
      <c r="D4588" t="s">
        <v>3239</v>
      </c>
      <c r="E4588" t="s">
        <v>3258</v>
      </c>
      <c r="H4588" t="s">
        <v>3436</v>
      </c>
      <c r="I4588">
        <v>169</v>
      </c>
      <c r="J4588" t="s">
        <v>3446</v>
      </c>
      <c r="K4588">
        <v>2013</v>
      </c>
      <c r="L4588" t="s">
        <v>29</v>
      </c>
      <c r="M4588" t="s">
        <v>29</v>
      </c>
      <c r="N4588">
        <v>33.4178</v>
      </c>
      <c r="O4588">
        <v>44.465299999999999</v>
      </c>
      <c r="P4588" t="s">
        <v>3523</v>
      </c>
      <c r="Q4588" s="3">
        <f>Table1[[#This Row],[Capacity (MW)]]*0.395*8760*10^-6</f>
        <v>0.58477380000000001</v>
      </c>
      <c r="R4588" s="3" cm="1">
        <f t="array" ref="R4588">AVERAGE(VLOOKUP(_xlfn.TEXTSPLIT(Table1[[#This Row],[Fuel (no space after comma)]], ","), FuelList_Final_EF!$A$2:$B$65, 2, FALSE))</f>
        <v>65.583341148886291</v>
      </c>
      <c r="S4588" s="3">
        <f>Table1[[#This Row],[Generation (TWh)]]*10^9*VLOOKUP(Table1[[#This Row],[Turbine/Engine Technology]],Technology_HR!$A$2:$B$11,2,FALSE)*10^-6</f>
        <v>6438359.5379999997</v>
      </c>
      <c r="T4588" s="5">
        <f>Table1[[#This Row],[Fuel Consumption (mmBtu)]]*Table1[[#This Row],[Emission Factor (kg CO2/ mmBtu)]]*10^3</f>
        <v>422249130019.8399</v>
      </c>
      <c r="U4588" s="3">
        <f>Table1[[#This Row],[Emissions (g CO2)]]/(Table1[[#This Row],[Generation (TWh)]]*10^9)</f>
        <v>722.072586049238</v>
      </c>
    </row>
    <row r="4589" spans="1:21" x14ac:dyDescent="0.35">
      <c r="A4589" t="s">
        <v>1335</v>
      </c>
      <c r="B4589" t="s">
        <v>3240</v>
      </c>
      <c r="C4589" t="str">
        <f>SUBSTITUTE(Table1[[#This Row],[Fuel]],", ",",")</f>
        <v>fossil gas: natural gas,fossil liquids: diesel</v>
      </c>
      <c r="D4589" t="s">
        <v>3239</v>
      </c>
      <c r="E4589" t="s">
        <v>3258</v>
      </c>
      <c r="H4589" t="s">
        <v>3436</v>
      </c>
      <c r="I4589">
        <v>169</v>
      </c>
      <c r="J4589" t="s">
        <v>3446</v>
      </c>
      <c r="K4589">
        <v>2013</v>
      </c>
      <c r="L4589" t="s">
        <v>29</v>
      </c>
      <c r="M4589" t="s">
        <v>29</v>
      </c>
      <c r="N4589">
        <v>33.4178</v>
      </c>
      <c r="O4589">
        <v>44.465299999999999</v>
      </c>
      <c r="P4589" t="s">
        <v>3523</v>
      </c>
      <c r="Q4589" s="3">
        <f>Table1[[#This Row],[Capacity (MW)]]*0.395*8760*10^-6</f>
        <v>0.58477380000000001</v>
      </c>
      <c r="R4589" s="3" cm="1">
        <f t="array" ref="R4589">AVERAGE(VLOOKUP(_xlfn.TEXTSPLIT(Table1[[#This Row],[Fuel (no space after comma)]], ","), FuelList_Final_EF!$A$2:$B$65, 2, FALSE))</f>
        <v>65.583341148886291</v>
      </c>
      <c r="S4589" s="3">
        <f>Table1[[#This Row],[Generation (TWh)]]*10^9*VLOOKUP(Table1[[#This Row],[Turbine/Engine Technology]],Technology_HR!$A$2:$B$11,2,FALSE)*10^-6</f>
        <v>6438359.5379999997</v>
      </c>
      <c r="T4589" s="5">
        <f>Table1[[#This Row],[Fuel Consumption (mmBtu)]]*Table1[[#This Row],[Emission Factor (kg CO2/ mmBtu)]]*10^3</f>
        <v>422249130019.8399</v>
      </c>
      <c r="U4589" s="3">
        <f>Table1[[#This Row],[Emissions (g CO2)]]/(Table1[[#This Row],[Generation (TWh)]]*10^9)</f>
        <v>722.072586049238</v>
      </c>
    </row>
    <row r="4590" spans="1:21" x14ac:dyDescent="0.35">
      <c r="A4590" t="s">
        <v>1335</v>
      </c>
      <c r="B4590" t="s">
        <v>3249</v>
      </c>
      <c r="C4590" t="str">
        <f>SUBSTITUTE(Table1[[#This Row],[Fuel]],", ",",")</f>
        <v>fossil gas: waste heat from natural gas</v>
      </c>
      <c r="D4590" t="s">
        <v>3249</v>
      </c>
      <c r="H4590" t="s">
        <v>3440</v>
      </c>
      <c r="I4590">
        <v>169</v>
      </c>
      <c r="J4590" t="s">
        <v>3449</v>
      </c>
      <c r="K4590">
        <v>2026</v>
      </c>
      <c r="L4590" t="s">
        <v>29</v>
      </c>
      <c r="M4590" t="s">
        <v>29</v>
      </c>
      <c r="N4590">
        <v>33.4178</v>
      </c>
      <c r="O4590">
        <v>44.465299999999999</v>
      </c>
      <c r="P4590" t="s">
        <v>3523</v>
      </c>
      <c r="Q4590" s="3">
        <f>Table1[[#This Row],[Capacity (MW)]]*0.395*8760*10^-6</f>
        <v>0.58477380000000001</v>
      </c>
      <c r="R4590" s="3" cm="1">
        <f t="array" ref="R4590">AVERAGE(VLOOKUP(_xlfn.TEXTSPLIT(Table1[[#This Row],[Fuel (no space after comma)]], ","), FuelList_Final_EF!$A$2:$B$65, 2, FALSE))</f>
        <v>66.33</v>
      </c>
      <c r="S4590" s="3">
        <f>Table1[[#This Row],[Generation (TWh)]]*10^9*VLOOKUP(Table1[[#This Row],[Turbine/Engine Technology]],Technology_HR!$A$2:$B$11,2,FALSE)*10^-6</f>
        <v>6014398.5329999998</v>
      </c>
      <c r="T4590" s="5">
        <f>Table1[[#This Row],[Fuel Consumption (mmBtu)]]*Table1[[#This Row],[Emission Factor (kg CO2/ mmBtu)]]*10^3</f>
        <v>398935054693.88995</v>
      </c>
      <c r="U4590" s="3">
        <f>Table1[[#This Row],[Emissions (g CO2)]]/(Table1[[#This Row],[Generation (TWh)]]*10^9)</f>
        <v>682.20404999999994</v>
      </c>
    </row>
    <row r="4591" spans="1:21" x14ac:dyDescent="0.35">
      <c r="A4591" t="s">
        <v>1335</v>
      </c>
      <c r="B4591" t="s">
        <v>3275</v>
      </c>
      <c r="C4591" t="str">
        <f>SUBSTITUTE(Table1[[#This Row],[Fuel]],", ",",")</f>
        <v>fossil liquids: fuel oil</v>
      </c>
      <c r="D4591" t="s">
        <v>3275</v>
      </c>
      <c r="H4591" t="s">
        <v>3440</v>
      </c>
      <c r="I4591">
        <v>630</v>
      </c>
      <c r="J4591" t="s">
        <v>3446</v>
      </c>
      <c r="K4591" t="s">
        <v>29</v>
      </c>
      <c r="L4591" t="s">
        <v>29</v>
      </c>
      <c r="M4591" t="s">
        <v>29</v>
      </c>
      <c r="N4591">
        <v>34.088318000000001</v>
      </c>
      <c r="O4591">
        <v>43.972092000000004</v>
      </c>
      <c r="P4591" t="s">
        <v>3523</v>
      </c>
      <c r="Q4591" s="3">
        <f>Table1[[#This Row],[Capacity (MW)]]*0.395*8760*10^-6</f>
        <v>2.179926</v>
      </c>
      <c r="R4591" s="3" cm="1">
        <f t="array" ref="R4591">AVERAGE(VLOOKUP(_xlfn.TEXTSPLIT(Table1[[#This Row],[Fuel (no space after comma)]], ","), FuelList_Final_EF!$A$2:$B$65, 2, FALSE))</f>
        <v>78.106682297772565</v>
      </c>
      <c r="S4591" s="3">
        <f>Table1[[#This Row],[Generation (TWh)]]*10^9*VLOOKUP(Table1[[#This Row],[Turbine/Engine Technology]],Technology_HR!$A$2:$B$11,2,FALSE)*10^-6</f>
        <v>22420538.91</v>
      </c>
      <c r="T4591" s="5">
        <f>Table1[[#This Row],[Fuel Consumption (mmBtu)]]*Table1[[#This Row],[Emission Factor (kg CO2/ mmBtu)]]*10^3</f>
        <v>1751193909588.218</v>
      </c>
      <c r="U4591" s="3">
        <f>Table1[[#This Row],[Emissions (g CO2)]]/(Table1[[#This Row],[Generation (TWh)]]*10^9)</f>
        <v>803.3272274325908</v>
      </c>
    </row>
    <row r="4592" spans="1:21" x14ac:dyDescent="0.35">
      <c r="A4592" t="s">
        <v>1335</v>
      </c>
      <c r="B4592" t="s">
        <v>3275</v>
      </c>
      <c r="C4592" t="str">
        <f>SUBSTITUTE(Table1[[#This Row],[Fuel]],", ",",")</f>
        <v>fossil liquids: fuel oil</v>
      </c>
      <c r="D4592" t="s">
        <v>3275</v>
      </c>
      <c r="H4592" t="s">
        <v>3440</v>
      </c>
      <c r="I4592">
        <v>630</v>
      </c>
      <c r="J4592" t="s">
        <v>3446</v>
      </c>
      <c r="K4592">
        <v>2023</v>
      </c>
      <c r="L4592" t="s">
        <v>29</v>
      </c>
      <c r="M4592" t="s">
        <v>29</v>
      </c>
      <c r="N4592">
        <v>34.088318000000001</v>
      </c>
      <c r="O4592">
        <v>43.972092000000004</v>
      </c>
      <c r="P4592" t="s">
        <v>3523</v>
      </c>
      <c r="Q4592" s="3">
        <f>Table1[[#This Row],[Capacity (MW)]]*0.395*8760*10^-6</f>
        <v>2.179926</v>
      </c>
      <c r="R4592" s="3" cm="1">
        <f t="array" ref="R4592">AVERAGE(VLOOKUP(_xlfn.TEXTSPLIT(Table1[[#This Row],[Fuel (no space after comma)]], ","), FuelList_Final_EF!$A$2:$B$65, 2, FALSE))</f>
        <v>78.106682297772565</v>
      </c>
      <c r="S4592" s="3">
        <f>Table1[[#This Row],[Generation (TWh)]]*10^9*VLOOKUP(Table1[[#This Row],[Turbine/Engine Technology]],Technology_HR!$A$2:$B$11,2,FALSE)*10^-6</f>
        <v>22420538.91</v>
      </c>
      <c r="T4592" s="5">
        <f>Table1[[#This Row],[Fuel Consumption (mmBtu)]]*Table1[[#This Row],[Emission Factor (kg CO2/ mmBtu)]]*10^3</f>
        <v>1751193909588.218</v>
      </c>
      <c r="U4592" s="3">
        <f>Table1[[#This Row],[Emissions (g CO2)]]/(Table1[[#This Row],[Generation (TWh)]]*10^9)</f>
        <v>803.3272274325908</v>
      </c>
    </row>
    <row r="4593" spans="1:21" x14ac:dyDescent="0.35">
      <c r="A4593" t="s">
        <v>1345</v>
      </c>
      <c r="B4593" t="s">
        <v>3277</v>
      </c>
      <c r="C4593" t="str">
        <f>SUBSTITUTE(Table1[[#This Row],[Fuel]],", ",",")</f>
        <v>fossil liquids: heavy fuel oil,fossil liquids: diesel</v>
      </c>
      <c r="D4593" t="s">
        <v>3241</v>
      </c>
      <c r="E4593" t="s">
        <v>3258</v>
      </c>
      <c r="H4593" t="s">
        <v>3437</v>
      </c>
      <c r="I4593">
        <v>50</v>
      </c>
      <c r="J4593" t="s">
        <v>3446</v>
      </c>
      <c r="K4593">
        <v>2009</v>
      </c>
      <c r="L4593" t="s">
        <v>29</v>
      </c>
      <c r="M4593" t="s">
        <v>29</v>
      </c>
      <c r="N4593">
        <v>31.225549999999998</v>
      </c>
      <c r="O4593">
        <v>45.002827000000003</v>
      </c>
      <c r="P4593" t="s">
        <v>3523</v>
      </c>
      <c r="Q4593" s="3">
        <f>Table1[[#This Row],[Capacity (MW)]]*0.395*8760*10^-6</f>
        <v>0.17301</v>
      </c>
      <c r="R4593" s="3" cm="1">
        <f t="array" ref="R4593">AVERAGE(VLOOKUP(_xlfn.TEXTSPLIT(Table1[[#This Row],[Fuel (no space after comma)]], ","), FuelList_Final_EF!$A$2:$B$65, 2, FALSE))</f>
        <v>79.854606304394977</v>
      </c>
      <c r="S4593" s="3">
        <f>Table1[[#This Row],[Generation (TWh)]]*10^9*VLOOKUP(Table1[[#This Row],[Turbine/Engine Technology]],Technology_HR!$A$2:$B$11,2,FALSE)*10^-6</f>
        <v>1539789</v>
      </c>
      <c r="T4593" s="5">
        <f>Table1[[#This Row],[Fuel Consumption (mmBtu)]]*Table1[[#This Row],[Emission Factor (kg CO2/ mmBtu)]]*10^3</f>
        <v>122959244386.83803</v>
      </c>
      <c r="U4593" s="3">
        <f>Table1[[#This Row],[Emissions (g CO2)]]/(Table1[[#This Row],[Generation (TWh)]]*10^9)</f>
        <v>710.70599610911529</v>
      </c>
    </row>
    <row r="4594" spans="1:21" x14ac:dyDescent="0.35">
      <c r="A4594" t="s">
        <v>1335</v>
      </c>
      <c r="B4594" t="s">
        <v>3258</v>
      </c>
      <c r="C4594" t="str">
        <f>SUBSTITUTE(Table1[[#This Row],[Fuel]],", ",",")</f>
        <v>fossil liquids: diesel</v>
      </c>
      <c r="D4594" t="s">
        <v>3258</v>
      </c>
      <c r="H4594" t="s">
        <v>3437</v>
      </c>
      <c r="I4594">
        <v>340</v>
      </c>
      <c r="J4594" t="s">
        <v>3446</v>
      </c>
      <c r="K4594" t="s">
        <v>29</v>
      </c>
      <c r="L4594" t="s">
        <v>29</v>
      </c>
      <c r="M4594" t="s">
        <v>29</v>
      </c>
      <c r="N4594">
        <v>34.090186000000003</v>
      </c>
      <c r="O4594">
        <v>43.985087999999998</v>
      </c>
      <c r="P4594" t="s">
        <v>3523</v>
      </c>
      <c r="Q4594" s="3">
        <f>Table1[[#This Row],[Capacity (MW)]]*0.395*8760*10^-6</f>
        <v>1.1764679999999998</v>
      </c>
      <c r="R4594" s="3" cm="1">
        <f t="array" ref="R4594">AVERAGE(VLOOKUP(_xlfn.TEXTSPLIT(Table1[[#This Row],[Fuel (no space after comma)]], ","), FuelList_Final_EF!$A$2:$B$65, 2, FALSE))</f>
        <v>78.106682297772565</v>
      </c>
      <c r="S4594" s="3">
        <f>Table1[[#This Row],[Generation (TWh)]]*10^9*VLOOKUP(Table1[[#This Row],[Turbine/Engine Technology]],Technology_HR!$A$2:$B$11,2,FALSE)*10^-6</f>
        <v>10470565.199999997</v>
      </c>
      <c r="T4594" s="5">
        <f>Table1[[#This Row],[Fuel Consumption (mmBtu)]]*Table1[[#This Row],[Emission Factor (kg CO2/ mmBtu)]]*10^3</f>
        <v>817821109554.51318</v>
      </c>
      <c r="U4594" s="3">
        <f>Table1[[#This Row],[Emissions (g CO2)]]/(Table1[[#This Row],[Generation (TWh)]]*10^9)</f>
        <v>695.14947245017572</v>
      </c>
    </row>
    <row r="4595" spans="1:21" x14ac:dyDescent="0.35">
      <c r="A4595" t="s">
        <v>1335</v>
      </c>
      <c r="B4595" t="s">
        <v>3258</v>
      </c>
      <c r="C4595" t="str">
        <f>SUBSTITUTE(Table1[[#This Row],[Fuel]],", ",",")</f>
        <v>fossil liquids: diesel</v>
      </c>
      <c r="D4595" t="s">
        <v>3258</v>
      </c>
      <c r="H4595" t="s">
        <v>3437</v>
      </c>
      <c r="I4595">
        <v>60</v>
      </c>
      <c r="J4595" t="s">
        <v>3448</v>
      </c>
      <c r="K4595">
        <v>2008</v>
      </c>
      <c r="L4595" t="s">
        <v>29</v>
      </c>
      <c r="M4595" t="s">
        <v>29</v>
      </c>
      <c r="N4595">
        <v>31.289967000000001</v>
      </c>
      <c r="O4595">
        <v>45.277206</v>
      </c>
      <c r="P4595" t="s">
        <v>3523</v>
      </c>
      <c r="Q4595" s="3">
        <f>Table1[[#This Row],[Capacity (MW)]]*0.395*8760*10^-6</f>
        <v>0.20761200000000002</v>
      </c>
      <c r="R4595" s="3" cm="1">
        <f t="array" ref="R4595">AVERAGE(VLOOKUP(_xlfn.TEXTSPLIT(Table1[[#This Row],[Fuel (no space after comma)]], ","), FuelList_Final_EF!$A$2:$B$65, 2, FALSE))</f>
        <v>78.106682297772565</v>
      </c>
      <c r="S4595" s="3">
        <f>Table1[[#This Row],[Generation (TWh)]]*10^9*VLOOKUP(Table1[[#This Row],[Turbine/Engine Technology]],Technology_HR!$A$2:$B$11,2,FALSE)*10^-6</f>
        <v>1847746.8</v>
      </c>
      <c r="T4595" s="5">
        <f>Table1[[#This Row],[Fuel Consumption (mmBtu)]]*Table1[[#This Row],[Emission Factor (kg CO2/ mmBtu)]]*10^3</f>
        <v>144321372274.3259</v>
      </c>
      <c r="U4595" s="3">
        <f>Table1[[#This Row],[Emissions (g CO2)]]/(Table1[[#This Row],[Generation (TWh)]]*10^9)</f>
        <v>695.14947245017572</v>
      </c>
    </row>
    <row r="4596" spans="1:21" x14ac:dyDescent="0.35">
      <c r="A4596" t="s">
        <v>1335</v>
      </c>
      <c r="B4596" t="s">
        <v>3243</v>
      </c>
      <c r="C4596" t="str">
        <f>SUBSTITUTE(Table1[[#This Row],[Fuel]],", ",",")</f>
        <v>fossil gas: natural gas,fossil liquids: fuel oil</v>
      </c>
      <c r="D4596" t="s">
        <v>3239</v>
      </c>
      <c r="E4596" t="s">
        <v>3275</v>
      </c>
      <c r="H4596" t="s">
        <v>3436</v>
      </c>
      <c r="I4596">
        <v>125</v>
      </c>
      <c r="J4596" t="s">
        <v>3446</v>
      </c>
      <c r="K4596">
        <v>2021</v>
      </c>
      <c r="L4596" t="s">
        <v>29</v>
      </c>
      <c r="M4596" t="s">
        <v>29</v>
      </c>
      <c r="N4596">
        <v>31.222926000000001</v>
      </c>
      <c r="O4596">
        <v>45.271197000000001</v>
      </c>
      <c r="P4596" t="s">
        <v>3523</v>
      </c>
      <c r="Q4596" s="3">
        <f>Table1[[#This Row],[Capacity (MW)]]*0.395*8760*10^-6</f>
        <v>0.43252499999999999</v>
      </c>
      <c r="R4596" s="3" cm="1">
        <f t="array" ref="R4596">AVERAGE(VLOOKUP(_xlfn.TEXTSPLIT(Table1[[#This Row],[Fuel (no space after comma)]], ","), FuelList_Final_EF!$A$2:$B$65, 2, FALSE))</f>
        <v>65.583341148886291</v>
      </c>
      <c r="S4596" s="3">
        <f>Table1[[#This Row],[Generation (TWh)]]*10^9*VLOOKUP(Table1[[#This Row],[Turbine/Engine Technology]],Technology_HR!$A$2:$B$11,2,FALSE)*10^-6</f>
        <v>4762100.25</v>
      </c>
      <c r="T4596" s="5">
        <f>Table1[[#This Row],[Fuel Consumption (mmBtu)]]*Table1[[#This Row],[Emission Factor (kg CO2/ mmBtu)]]*10^3</f>
        <v>312314445280.94666</v>
      </c>
      <c r="U4596" s="3">
        <f>Table1[[#This Row],[Emissions (g CO2)]]/(Table1[[#This Row],[Generation (TWh)]]*10^9)</f>
        <v>722.072586049238</v>
      </c>
    </row>
    <row r="4597" spans="1:21" x14ac:dyDescent="0.35">
      <c r="A4597" t="s">
        <v>1335</v>
      </c>
      <c r="B4597" t="s">
        <v>3243</v>
      </c>
      <c r="C4597" t="str">
        <f>SUBSTITUTE(Table1[[#This Row],[Fuel]],", ",",")</f>
        <v>fossil gas: natural gas,fossil liquids: fuel oil</v>
      </c>
      <c r="D4597" t="s">
        <v>3239</v>
      </c>
      <c r="E4597" t="s">
        <v>3275</v>
      </c>
      <c r="H4597" t="s">
        <v>3436</v>
      </c>
      <c r="I4597">
        <v>125</v>
      </c>
      <c r="J4597" t="s">
        <v>3446</v>
      </c>
      <c r="K4597">
        <v>2021</v>
      </c>
      <c r="L4597" t="s">
        <v>29</v>
      </c>
      <c r="M4597" t="s">
        <v>29</v>
      </c>
      <c r="N4597">
        <v>31.222926000000001</v>
      </c>
      <c r="O4597">
        <v>45.271197000000001</v>
      </c>
      <c r="P4597" t="s">
        <v>3523</v>
      </c>
      <c r="Q4597" s="3">
        <f>Table1[[#This Row],[Capacity (MW)]]*0.395*8760*10^-6</f>
        <v>0.43252499999999999</v>
      </c>
      <c r="R4597" s="3" cm="1">
        <f t="array" ref="R4597">AVERAGE(VLOOKUP(_xlfn.TEXTSPLIT(Table1[[#This Row],[Fuel (no space after comma)]], ","), FuelList_Final_EF!$A$2:$B$65, 2, FALSE))</f>
        <v>65.583341148886291</v>
      </c>
      <c r="S4597" s="3">
        <f>Table1[[#This Row],[Generation (TWh)]]*10^9*VLOOKUP(Table1[[#This Row],[Turbine/Engine Technology]],Technology_HR!$A$2:$B$11,2,FALSE)*10^-6</f>
        <v>4762100.25</v>
      </c>
      <c r="T4597" s="5">
        <f>Table1[[#This Row],[Fuel Consumption (mmBtu)]]*Table1[[#This Row],[Emission Factor (kg CO2/ mmBtu)]]*10^3</f>
        <v>312314445280.94666</v>
      </c>
      <c r="U4597" s="3">
        <f>Table1[[#This Row],[Emissions (g CO2)]]/(Table1[[#This Row],[Generation (TWh)]]*10^9)</f>
        <v>722.072586049238</v>
      </c>
    </row>
    <row r="4598" spans="1:21" x14ac:dyDescent="0.35">
      <c r="A4598" t="s">
        <v>1335</v>
      </c>
      <c r="B4598" t="s">
        <v>3243</v>
      </c>
      <c r="C4598" t="str">
        <f>SUBSTITUTE(Table1[[#This Row],[Fuel]],", ",",")</f>
        <v>fossil gas: natural gas,fossil liquids: fuel oil</v>
      </c>
      <c r="D4598" t="s">
        <v>3239</v>
      </c>
      <c r="E4598" t="s">
        <v>3275</v>
      </c>
      <c r="H4598" t="s">
        <v>3436</v>
      </c>
      <c r="I4598">
        <v>125</v>
      </c>
      <c r="J4598" t="s">
        <v>3446</v>
      </c>
      <c r="K4598">
        <v>2021</v>
      </c>
      <c r="L4598" t="s">
        <v>29</v>
      </c>
      <c r="M4598" t="s">
        <v>29</v>
      </c>
      <c r="N4598">
        <v>31.222926000000001</v>
      </c>
      <c r="O4598">
        <v>45.271197000000001</v>
      </c>
      <c r="P4598" t="s">
        <v>3523</v>
      </c>
      <c r="Q4598" s="3">
        <f>Table1[[#This Row],[Capacity (MW)]]*0.395*8760*10^-6</f>
        <v>0.43252499999999999</v>
      </c>
      <c r="R4598" s="3" cm="1">
        <f t="array" ref="R4598">AVERAGE(VLOOKUP(_xlfn.TEXTSPLIT(Table1[[#This Row],[Fuel (no space after comma)]], ","), FuelList_Final_EF!$A$2:$B$65, 2, FALSE))</f>
        <v>65.583341148886291</v>
      </c>
      <c r="S4598" s="3">
        <f>Table1[[#This Row],[Generation (TWh)]]*10^9*VLOOKUP(Table1[[#This Row],[Turbine/Engine Technology]],Technology_HR!$A$2:$B$11,2,FALSE)*10^-6</f>
        <v>4762100.25</v>
      </c>
      <c r="T4598" s="5">
        <f>Table1[[#This Row],[Fuel Consumption (mmBtu)]]*Table1[[#This Row],[Emission Factor (kg CO2/ mmBtu)]]*10^3</f>
        <v>312314445280.94666</v>
      </c>
      <c r="U4598" s="3">
        <f>Table1[[#This Row],[Emissions (g CO2)]]/(Table1[[#This Row],[Generation (TWh)]]*10^9)</f>
        <v>722.072586049238</v>
      </c>
    </row>
    <row r="4599" spans="1:21" x14ac:dyDescent="0.35">
      <c r="A4599" t="s">
        <v>1335</v>
      </c>
      <c r="B4599" t="s">
        <v>3243</v>
      </c>
      <c r="C4599" t="str">
        <f>SUBSTITUTE(Table1[[#This Row],[Fuel]],", ",",")</f>
        <v>fossil gas: natural gas,fossil liquids: fuel oil</v>
      </c>
      <c r="D4599" t="s">
        <v>3239</v>
      </c>
      <c r="E4599" t="s">
        <v>3275</v>
      </c>
      <c r="H4599" t="s">
        <v>3436</v>
      </c>
      <c r="I4599">
        <v>125</v>
      </c>
      <c r="J4599" t="s">
        <v>3446</v>
      </c>
      <c r="K4599">
        <v>2021</v>
      </c>
      <c r="L4599" t="s">
        <v>29</v>
      </c>
      <c r="M4599" t="s">
        <v>29</v>
      </c>
      <c r="N4599">
        <v>31.222926000000001</v>
      </c>
      <c r="O4599">
        <v>45.271197000000001</v>
      </c>
      <c r="P4599" t="s">
        <v>3523</v>
      </c>
      <c r="Q4599" s="3">
        <f>Table1[[#This Row],[Capacity (MW)]]*0.395*8760*10^-6</f>
        <v>0.43252499999999999</v>
      </c>
      <c r="R4599" s="3" cm="1">
        <f t="array" ref="R4599">AVERAGE(VLOOKUP(_xlfn.TEXTSPLIT(Table1[[#This Row],[Fuel (no space after comma)]], ","), FuelList_Final_EF!$A$2:$B$65, 2, FALSE))</f>
        <v>65.583341148886291</v>
      </c>
      <c r="S4599" s="3">
        <f>Table1[[#This Row],[Generation (TWh)]]*10^9*VLOOKUP(Table1[[#This Row],[Turbine/Engine Technology]],Technology_HR!$A$2:$B$11,2,FALSE)*10^-6</f>
        <v>4762100.25</v>
      </c>
      <c r="T4599" s="5">
        <f>Table1[[#This Row],[Fuel Consumption (mmBtu)]]*Table1[[#This Row],[Emission Factor (kg CO2/ mmBtu)]]*10^3</f>
        <v>312314445280.94666</v>
      </c>
      <c r="U4599" s="3">
        <f>Table1[[#This Row],[Emissions (g CO2)]]/(Table1[[#This Row],[Generation (TWh)]]*10^9)</f>
        <v>722.072586049238</v>
      </c>
    </row>
    <row r="4600" spans="1:21" x14ac:dyDescent="0.35">
      <c r="A4600" t="s">
        <v>1335</v>
      </c>
      <c r="B4600" t="s">
        <v>3249</v>
      </c>
      <c r="C4600" t="str">
        <f>SUBSTITUTE(Table1[[#This Row],[Fuel]],", ",",")</f>
        <v>fossil gas: waste heat from natural gas</v>
      </c>
      <c r="D4600" t="s">
        <v>3249</v>
      </c>
      <c r="H4600" t="s">
        <v>3440</v>
      </c>
      <c r="I4600">
        <v>250</v>
      </c>
      <c r="J4600" t="s">
        <v>3449</v>
      </c>
      <c r="K4600" t="s">
        <v>29</v>
      </c>
      <c r="L4600" t="s">
        <v>29</v>
      </c>
      <c r="M4600" t="s">
        <v>29</v>
      </c>
      <c r="N4600">
        <v>31.222926000000001</v>
      </c>
      <c r="O4600">
        <v>45.271197000000001</v>
      </c>
      <c r="P4600" t="s">
        <v>3523</v>
      </c>
      <c r="Q4600" s="3">
        <f>Table1[[#This Row],[Capacity (MW)]]*0.395*8760*10^-6</f>
        <v>0.86504999999999999</v>
      </c>
      <c r="R4600" s="3" cm="1">
        <f t="array" ref="R4600">AVERAGE(VLOOKUP(_xlfn.TEXTSPLIT(Table1[[#This Row],[Fuel (no space after comma)]], ","), FuelList_Final_EF!$A$2:$B$65, 2, FALSE))</f>
        <v>66.33</v>
      </c>
      <c r="S4600" s="3">
        <f>Table1[[#This Row],[Generation (TWh)]]*10^9*VLOOKUP(Table1[[#This Row],[Turbine/Engine Technology]],Technology_HR!$A$2:$B$11,2,FALSE)*10^-6</f>
        <v>8897039.25</v>
      </c>
      <c r="T4600" s="5">
        <f>Table1[[#This Row],[Fuel Consumption (mmBtu)]]*Table1[[#This Row],[Emission Factor (kg CO2/ mmBtu)]]*10^3</f>
        <v>590140613452.5</v>
      </c>
      <c r="U4600" s="3">
        <f>Table1[[#This Row],[Emissions (g CO2)]]/(Table1[[#This Row],[Generation (TWh)]]*10^9)</f>
        <v>682.20405000000005</v>
      </c>
    </row>
    <row r="4601" spans="1:21" x14ac:dyDescent="0.35">
      <c r="A4601" t="s">
        <v>1338</v>
      </c>
      <c r="B4601" t="s">
        <v>3243</v>
      </c>
      <c r="C4601" t="str">
        <f>SUBSTITUTE(Table1[[#This Row],[Fuel]],", ",",")</f>
        <v>fossil gas: natural gas,fossil liquids: fuel oil</v>
      </c>
      <c r="D4601" t="s">
        <v>3239</v>
      </c>
      <c r="E4601" t="s">
        <v>3275</v>
      </c>
      <c r="H4601" t="s">
        <v>3437</v>
      </c>
      <c r="I4601">
        <v>162</v>
      </c>
      <c r="J4601" t="s">
        <v>3446</v>
      </c>
      <c r="K4601">
        <v>2022</v>
      </c>
      <c r="L4601" t="s">
        <v>29</v>
      </c>
      <c r="M4601" t="s">
        <v>29</v>
      </c>
      <c r="N4601">
        <v>36.410299999999999</v>
      </c>
      <c r="O4601">
        <v>44.3872</v>
      </c>
      <c r="P4601" t="s">
        <v>3523</v>
      </c>
      <c r="Q4601" s="3">
        <f>Table1[[#This Row],[Capacity (MW)]]*0.395*8760*10^-6</f>
        <v>0.56055239999999995</v>
      </c>
      <c r="R4601" s="3" cm="1">
        <f t="array" ref="R4601">AVERAGE(VLOOKUP(_xlfn.TEXTSPLIT(Table1[[#This Row],[Fuel (no space after comma)]], ","), FuelList_Final_EF!$A$2:$B$65, 2, FALSE))</f>
        <v>65.583341148886291</v>
      </c>
      <c r="S4601" s="3">
        <f>Table1[[#This Row],[Generation (TWh)]]*10^9*VLOOKUP(Table1[[#This Row],[Turbine/Engine Technology]],Technology_HR!$A$2:$B$11,2,FALSE)*10^-6</f>
        <v>4988916.3599999994</v>
      </c>
      <c r="T4601" s="5">
        <f>Table1[[#This Row],[Fuel Consumption (mmBtu)]]*Table1[[#This Row],[Emission Factor (kg CO2/ mmBtu)]]*10^3</f>
        <v>327189803601.13995</v>
      </c>
      <c r="U4601" s="3">
        <f>Table1[[#This Row],[Emissions (g CO2)]]/(Table1[[#This Row],[Generation (TWh)]]*10^9)</f>
        <v>583.69173622508788</v>
      </c>
    </row>
    <row r="4602" spans="1:21" x14ac:dyDescent="0.35">
      <c r="A4602" t="s">
        <v>1338</v>
      </c>
      <c r="B4602" t="s">
        <v>3239</v>
      </c>
      <c r="C4602" t="str">
        <f>SUBSTITUTE(Table1[[#This Row],[Fuel]],", ",",")</f>
        <v>fossil gas: natural gas</v>
      </c>
      <c r="D4602" t="s">
        <v>3239</v>
      </c>
      <c r="H4602" t="s">
        <v>3436</v>
      </c>
      <c r="I4602">
        <v>300</v>
      </c>
      <c r="J4602" t="s">
        <v>3450</v>
      </c>
      <c r="K4602" t="s">
        <v>29</v>
      </c>
      <c r="L4602" t="s">
        <v>29</v>
      </c>
      <c r="M4602" t="s">
        <v>29</v>
      </c>
      <c r="N4602">
        <v>37.045884000000001</v>
      </c>
      <c r="O4602">
        <v>43.337218</v>
      </c>
      <c r="P4602" t="s">
        <v>3523</v>
      </c>
      <c r="Q4602" s="3">
        <f>Table1[[#This Row],[Capacity (MW)]]*0.395*8760*10^-6</f>
        <v>1.03806</v>
      </c>
      <c r="R4602" s="3" cm="1">
        <f t="array" ref="R4602">AVERAGE(VLOOKUP(_xlfn.TEXTSPLIT(Table1[[#This Row],[Fuel (no space after comma)]], ","), FuelList_Final_EF!$A$2:$B$65, 2, FALSE))</f>
        <v>53.06</v>
      </c>
      <c r="S4602" s="3">
        <f>Table1[[#This Row],[Generation (TWh)]]*10^9*VLOOKUP(Table1[[#This Row],[Turbine/Engine Technology]],Technology_HR!$A$2:$B$11,2,FALSE)*10^-6</f>
        <v>11429040.6</v>
      </c>
      <c r="T4602" s="5">
        <f>Table1[[#This Row],[Fuel Consumption (mmBtu)]]*Table1[[#This Row],[Emission Factor (kg CO2/ mmBtu)]]*10^3</f>
        <v>606424894236</v>
      </c>
      <c r="U4602" s="3">
        <f>Table1[[#This Row],[Emissions (g CO2)]]/(Table1[[#This Row],[Generation (TWh)]]*10^9)</f>
        <v>584.19060000000002</v>
      </c>
    </row>
    <row r="4603" spans="1:21" x14ac:dyDescent="0.35">
      <c r="A4603" t="s">
        <v>1335</v>
      </c>
      <c r="B4603" t="s">
        <v>3334</v>
      </c>
      <c r="C4603" t="str">
        <f>SUBSTITUTE(Table1[[#This Row],[Fuel]],", ",",")</f>
        <v>fossil gas: natural gas,fossil liquids: fuel oil,fossil liquids: crude oil</v>
      </c>
      <c r="D4603" t="s">
        <v>3239</v>
      </c>
      <c r="E4603" t="s">
        <v>3275</v>
      </c>
      <c r="F4603" t="s">
        <v>3247</v>
      </c>
      <c r="H4603" t="s">
        <v>3438</v>
      </c>
      <c r="I4603">
        <v>380</v>
      </c>
      <c r="J4603" t="s">
        <v>3446</v>
      </c>
      <c r="K4603">
        <v>2022</v>
      </c>
      <c r="L4603" t="s">
        <v>29</v>
      </c>
      <c r="M4603" t="s">
        <v>29</v>
      </c>
      <c r="N4603">
        <v>30.477544999999999</v>
      </c>
      <c r="O4603">
        <v>47.734032999999997</v>
      </c>
      <c r="P4603" t="s">
        <v>3523</v>
      </c>
      <c r="Q4603" s="3">
        <f>Table1[[#This Row],[Capacity (MW)]]*0.395*8760*10^-6</f>
        <v>1.3148759999999999</v>
      </c>
      <c r="R4603" s="3" cm="1">
        <f t="array" ref="R4603">AVERAGE(VLOOKUP(_xlfn.TEXTSPLIT(Table1[[#This Row],[Fuel (no space after comma)]], ","), FuelList_Final_EF!$A$2:$B$65, 2, FALSE))</f>
        <v>68.568894099257534</v>
      </c>
      <c r="S4603" s="3">
        <f>Table1[[#This Row],[Generation (TWh)]]*10^9*VLOOKUP(Table1[[#This Row],[Turbine/Engine Technology]],Technology_HR!$A$2:$B$11,2,FALSE)*10^-6</f>
        <v>9925998.9239999987</v>
      </c>
      <c r="T4603" s="5">
        <f>Table1[[#This Row],[Fuel Consumption (mmBtu)]]*Table1[[#This Row],[Emission Factor (kg CO2/ mmBtu)]]*10^3</f>
        <v>680614769049.10022</v>
      </c>
      <c r="U4603" s="3">
        <f>Table1[[#This Row],[Emissions (g CO2)]]/(Table1[[#This Row],[Generation (TWh)]]*10^9)</f>
        <v>517.62658155529516</v>
      </c>
    </row>
    <row r="4604" spans="1:21" x14ac:dyDescent="0.35">
      <c r="A4604" t="s">
        <v>1335</v>
      </c>
      <c r="B4604" t="s">
        <v>3334</v>
      </c>
      <c r="C4604" t="str">
        <f>SUBSTITUTE(Table1[[#This Row],[Fuel]],", ",",")</f>
        <v>fossil gas: natural gas,fossil liquids: fuel oil,fossil liquids: crude oil</v>
      </c>
      <c r="D4604" t="s">
        <v>3239</v>
      </c>
      <c r="E4604" t="s">
        <v>3275</v>
      </c>
      <c r="F4604" t="s">
        <v>3247</v>
      </c>
      <c r="H4604" t="s">
        <v>3438</v>
      </c>
      <c r="I4604">
        <v>380</v>
      </c>
      <c r="J4604" t="s">
        <v>3446</v>
      </c>
      <c r="K4604">
        <v>2023</v>
      </c>
      <c r="L4604" t="s">
        <v>29</v>
      </c>
      <c r="M4604" t="s">
        <v>29</v>
      </c>
      <c r="N4604">
        <v>30.477544999999999</v>
      </c>
      <c r="O4604">
        <v>47.734032999999997</v>
      </c>
      <c r="P4604" t="s">
        <v>3523</v>
      </c>
      <c r="Q4604" s="3">
        <f>Table1[[#This Row],[Capacity (MW)]]*0.395*8760*10^-6</f>
        <v>1.3148759999999999</v>
      </c>
      <c r="R4604" s="3" cm="1">
        <f t="array" ref="R4604">AVERAGE(VLOOKUP(_xlfn.TEXTSPLIT(Table1[[#This Row],[Fuel (no space after comma)]], ","), FuelList_Final_EF!$A$2:$B$65, 2, FALSE))</f>
        <v>68.568894099257534</v>
      </c>
      <c r="S4604" s="3">
        <f>Table1[[#This Row],[Generation (TWh)]]*10^9*VLOOKUP(Table1[[#This Row],[Turbine/Engine Technology]],Technology_HR!$A$2:$B$11,2,FALSE)*10^-6</f>
        <v>9925998.9239999987</v>
      </c>
      <c r="T4604" s="5">
        <f>Table1[[#This Row],[Fuel Consumption (mmBtu)]]*Table1[[#This Row],[Emission Factor (kg CO2/ mmBtu)]]*10^3</f>
        <v>680614769049.10022</v>
      </c>
      <c r="U4604" s="3">
        <f>Table1[[#This Row],[Emissions (g CO2)]]/(Table1[[#This Row],[Generation (TWh)]]*10^9)</f>
        <v>517.62658155529516</v>
      </c>
    </row>
    <row r="4605" spans="1:21" x14ac:dyDescent="0.35">
      <c r="A4605" t="s">
        <v>1335</v>
      </c>
      <c r="B4605" t="s">
        <v>3334</v>
      </c>
      <c r="C4605" t="str">
        <f>SUBSTITUTE(Table1[[#This Row],[Fuel]],", ",",")</f>
        <v>fossil gas: natural gas,fossil liquids: fuel oil,fossil liquids: crude oil</v>
      </c>
      <c r="D4605" t="s">
        <v>3239</v>
      </c>
      <c r="E4605" t="s">
        <v>3275</v>
      </c>
      <c r="F4605" t="s">
        <v>3247</v>
      </c>
      <c r="H4605" t="s">
        <v>3438</v>
      </c>
      <c r="I4605">
        <v>380</v>
      </c>
      <c r="J4605" t="s">
        <v>3446</v>
      </c>
      <c r="K4605">
        <v>2023</v>
      </c>
      <c r="L4605" t="s">
        <v>29</v>
      </c>
      <c r="M4605" t="s">
        <v>29</v>
      </c>
      <c r="N4605">
        <v>30.477544999999999</v>
      </c>
      <c r="O4605">
        <v>47.734032999999997</v>
      </c>
      <c r="P4605" t="s">
        <v>3523</v>
      </c>
      <c r="Q4605" s="3">
        <f>Table1[[#This Row],[Capacity (MW)]]*0.395*8760*10^-6</f>
        <v>1.3148759999999999</v>
      </c>
      <c r="R4605" s="3" cm="1">
        <f t="array" ref="R4605">AVERAGE(VLOOKUP(_xlfn.TEXTSPLIT(Table1[[#This Row],[Fuel (no space after comma)]], ","), FuelList_Final_EF!$A$2:$B$65, 2, FALSE))</f>
        <v>68.568894099257534</v>
      </c>
      <c r="S4605" s="3">
        <f>Table1[[#This Row],[Generation (TWh)]]*10^9*VLOOKUP(Table1[[#This Row],[Turbine/Engine Technology]],Technology_HR!$A$2:$B$11,2,FALSE)*10^-6</f>
        <v>9925998.9239999987</v>
      </c>
      <c r="T4605" s="5">
        <f>Table1[[#This Row],[Fuel Consumption (mmBtu)]]*Table1[[#This Row],[Emission Factor (kg CO2/ mmBtu)]]*10^3</f>
        <v>680614769049.10022</v>
      </c>
      <c r="U4605" s="3">
        <f>Table1[[#This Row],[Emissions (g CO2)]]/(Table1[[#This Row],[Generation (TWh)]]*10^9)</f>
        <v>517.62658155529516</v>
      </c>
    </row>
    <row r="4606" spans="1:21" x14ac:dyDescent="0.35">
      <c r="A4606" t="s">
        <v>1335</v>
      </c>
      <c r="B4606" t="s">
        <v>3334</v>
      </c>
      <c r="C4606" t="str">
        <f>SUBSTITUTE(Table1[[#This Row],[Fuel]],", ",",")</f>
        <v>fossil gas: natural gas,fossil liquids: fuel oil,fossil liquids: crude oil</v>
      </c>
      <c r="D4606" t="s">
        <v>3239</v>
      </c>
      <c r="E4606" t="s">
        <v>3275</v>
      </c>
      <c r="F4606" t="s">
        <v>3247</v>
      </c>
      <c r="H4606" t="s">
        <v>3438</v>
      </c>
      <c r="I4606">
        <v>380</v>
      </c>
      <c r="J4606" t="s">
        <v>3446</v>
      </c>
      <c r="K4606">
        <v>2023</v>
      </c>
      <c r="L4606" t="s">
        <v>29</v>
      </c>
      <c r="M4606" t="s">
        <v>29</v>
      </c>
      <c r="N4606">
        <v>30.477544999999999</v>
      </c>
      <c r="O4606">
        <v>47.734032999999997</v>
      </c>
      <c r="P4606" t="s">
        <v>3523</v>
      </c>
      <c r="Q4606" s="3">
        <f>Table1[[#This Row],[Capacity (MW)]]*0.395*8760*10^-6</f>
        <v>1.3148759999999999</v>
      </c>
      <c r="R4606" s="3" cm="1">
        <f t="array" ref="R4606">AVERAGE(VLOOKUP(_xlfn.TEXTSPLIT(Table1[[#This Row],[Fuel (no space after comma)]], ","), FuelList_Final_EF!$A$2:$B$65, 2, FALSE))</f>
        <v>68.568894099257534</v>
      </c>
      <c r="S4606" s="3">
        <f>Table1[[#This Row],[Generation (TWh)]]*10^9*VLOOKUP(Table1[[#This Row],[Turbine/Engine Technology]],Technology_HR!$A$2:$B$11,2,FALSE)*10^-6</f>
        <v>9925998.9239999987</v>
      </c>
      <c r="T4606" s="5">
        <f>Table1[[#This Row],[Fuel Consumption (mmBtu)]]*Table1[[#This Row],[Emission Factor (kg CO2/ mmBtu)]]*10^3</f>
        <v>680614769049.10022</v>
      </c>
      <c r="U4606" s="3">
        <f>Table1[[#This Row],[Emissions (g CO2)]]/(Table1[[#This Row],[Generation (TWh)]]*10^9)</f>
        <v>517.62658155529516</v>
      </c>
    </row>
    <row r="4607" spans="1:21" x14ac:dyDescent="0.35">
      <c r="A4607" t="s">
        <v>1335</v>
      </c>
      <c r="B4607" t="s">
        <v>3334</v>
      </c>
      <c r="C4607" t="str">
        <f>SUBSTITUTE(Table1[[#This Row],[Fuel]],", ",",")</f>
        <v>fossil gas: natural gas,fossil liquids: fuel oil,fossil liquids: crude oil</v>
      </c>
      <c r="D4607" t="s">
        <v>3239</v>
      </c>
      <c r="E4607" t="s">
        <v>3275</v>
      </c>
      <c r="F4607" t="s">
        <v>3247</v>
      </c>
      <c r="H4607" t="s">
        <v>3436</v>
      </c>
      <c r="I4607">
        <v>380</v>
      </c>
      <c r="J4607" t="s">
        <v>3446</v>
      </c>
      <c r="K4607">
        <v>2022</v>
      </c>
      <c r="L4607" t="s">
        <v>29</v>
      </c>
      <c r="M4607" t="s">
        <v>29</v>
      </c>
      <c r="N4607">
        <v>30.477544999999999</v>
      </c>
      <c r="O4607">
        <v>47.734032999999997</v>
      </c>
      <c r="P4607" t="s">
        <v>3523</v>
      </c>
      <c r="Q4607" s="3">
        <f>Table1[[#This Row],[Capacity (MW)]]*0.395*8760*10^-6</f>
        <v>1.3148759999999999</v>
      </c>
      <c r="R4607" s="3" cm="1">
        <f t="array" ref="R4607">AVERAGE(VLOOKUP(_xlfn.TEXTSPLIT(Table1[[#This Row],[Fuel (no space after comma)]], ","), FuelList_Final_EF!$A$2:$B$65, 2, FALSE))</f>
        <v>68.568894099257534</v>
      </c>
      <c r="S4607" s="3">
        <f>Table1[[#This Row],[Generation (TWh)]]*10^9*VLOOKUP(Table1[[#This Row],[Turbine/Engine Technology]],Technology_HR!$A$2:$B$11,2,FALSE)*10^-6</f>
        <v>14476784.76</v>
      </c>
      <c r="T4607" s="5">
        <f>Table1[[#This Row],[Fuel Consumption (mmBtu)]]*Table1[[#This Row],[Emission Factor (kg CO2/ mmBtu)]]*10^3</f>
        <v>992657121106.18542</v>
      </c>
      <c r="U4607" s="3">
        <f>Table1[[#This Row],[Emissions (g CO2)]]/(Table1[[#This Row],[Generation (TWh)]]*10^9)</f>
        <v>754.94352403282551</v>
      </c>
    </row>
    <row r="4608" spans="1:21" x14ac:dyDescent="0.35">
      <c r="A4608" t="s">
        <v>1335</v>
      </c>
      <c r="B4608" t="s">
        <v>3239</v>
      </c>
      <c r="C4608" t="str">
        <f>SUBSTITUTE(Table1[[#This Row],[Fuel]],", ",",")</f>
        <v>fossil gas: natural gas</v>
      </c>
      <c r="D4608" t="s">
        <v>3239</v>
      </c>
      <c r="H4608" t="s">
        <v>3436</v>
      </c>
      <c r="I4608">
        <v>50</v>
      </c>
      <c r="J4608" t="s">
        <v>3444</v>
      </c>
      <c r="K4608" t="s">
        <v>29</v>
      </c>
      <c r="L4608" t="s">
        <v>29</v>
      </c>
      <c r="M4608" t="s">
        <v>29</v>
      </c>
      <c r="N4608">
        <v>31.104199999999999</v>
      </c>
      <c r="O4608">
        <v>46.362499999999997</v>
      </c>
      <c r="P4608" t="s">
        <v>3523</v>
      </c>
      <c r="Q4608" s="3">
        <f>Table1[[#This Row],[Capacity (MW)]]*0.395*8760*10^-6</f>
        <v>0.17301</v>
      </c>
      <c r="R4608" s="3" cm="1">
        <f t="array" ref="R4608">AVERAGE(VLOOKUP(_xlfn.TEXTSPLIT(Table1[[#This Row],[Fuel (no space after comma)]], ","), FuelList_Final_EF!$A$2:$B$65, 2, FALSE))</f>
        <v>53.06</v>
      </c>
      <c r="S4608" s="3">
        <f>Table1[[#This Row],[Generation (TWh)]]*10^9*VLOOKUP(Table1[[#This Row],[Turbine/Engine Technology]],Technology_HR!$A$2:$B$11,2,FALSE)*10^-6</f>
        <v>1904840.0999999999</v>
      </c>
      <c r="T4608" s="5">
        <f>Table1[[#This Row],[Fuel Consumption (mmBtu)]]*Table1[[#This Row],[Emission Factor (kg CO2/ mmBtu)]]*10^3</f>
        <v>101070815706</v>
      </c>
      <c r="U4608" s="3">
        <f>Table1[[#This Row],[Emissions (g CO2)]]/(Table1[[#This Row],[Generation (TWh)]]*10^9)</f>
        <v>584.19060000000002</v>
      </c>
    </row>
    <row r="4609" spans="1:21" x14ac:dyDescent="0.35">
      <c r="A4609" t="s">
        <v>1335</v>
      </c>
      <c r="B4609" t="s">
        <v>3239</v>
      </c>
      <c r="C4609" t="str">
        <f>SUBSTITUTE(Table1[[#This Row],[Fuel]],", ",",")</f>
        <v>fossil gas: natural gas</v>
      </c>
      <c r="D4609" t="s">
        <v>3239</v>
      </c>
      <c r="H4609" t="s">
        <v>3436</v>
      </c>
      <c r="I4609">
        <v>50</v>
      </c>
      <c r="J4609" t="s">
        <v>3444</v>
      </c>
      <c r="K4609" t="s">
        <v>29</v>
      </c>
      <c r="L4609" t="s">
        <v>29</v>
      </c>
      <c r="M4609" t="s">
        <v>29</v>
      </c>
      <c r="N4609">
        <v>31.104199999999999</v>
      </c>
      <c r="O4609">
        <v>46.362499999999997</v>
      </c>
      <c r="P4609" t="s">
        <v>3523</v>
      </c>
      <c r="Q4609" s="3">
        <f>Table1[[#This Row],[Capacity (MW)]]*0.395*8760*10^-6</f>
        <v>0.17301</v>
      </c>
      <c r="R4609" s="3" cm="1">
        <f t="array" ref="R4609">AVERAGE(VLOOKUP(_xlfn.TEXTSPLIT(Table1[[#This Row],[Fuel (no space after comma)]], ","), FuelList_Final_EF!$A$2:$B$65, 2, FALSE))</f>
        <v>53.06</v>
      </c>
      <c r="S4609" s="3">
        <f>Table1[[#This Row],[Generation (TWh)]]*10^9*VLOOKUP(Table1[[#This Row],[Turbine/Engine Technology]],Technology_HR!$A$2:$B$11,2,FALSE)*10^-6</f>
        <v>1904840.0999999999</v>
      </c>
      <c r="T4609" s="5">
        <f>Table1[[#This Row],[Fuel Consumption (mmBtu)]]*Table1[[#This Row],[Emission Factor (kg CO2/ mmBtu)]]*10^3</f>
        <v>101070815706</v>
      </c>
      <c r="U4609" s="3">
        <f>Table1[[#This Row],[Emissions (g CO2)]]/(Table1[[#This Row],[Generation (TWh)]]*10^9)</f>
        <v>584.19060000000002</v>
      </c>
    </row>
    <row r="4610" spans="1:21" x14ac:dyDescent="0.35">
      <c r="A4610" t="s">
        <v>1335</v>
      </c>
      <c r="B4610" t="s">
        <v>3239</v>
      </c>
      <c r="C4610" t="str">
        <f>SUBSTITUTE(Table1[[#This Row],[Fuel]],", ",",")</f>
        <v>fossil gas: natural gas</v>
      </c>
      <c r="D4610" t="s">
        <v>3239</v>
      </c>
      <c r="H4610" t="s">
        <v>3436</v>
      </c>
      <c r="I4610">
        <v>50</v>
      </c>
      <c r="J4610" t="s">
        <v>3444</v>
      </c>
      <c r="K4610" t="s">
        <v>29</v>
      </c>
      <c r="L4610" t="s">
        <v>29</v>
      </c>
      <c r="M4610" t="s">
        <v>29</v>
      </c>
      <c r="N4610">
        <v>31.104199999999999</v>
      </c>
      <c r="O4610">
        <v>46.362499999999997</v>
      </c>
      <c r="P4610" t="s">
        <v>3523</v>
      </c>
      <c r="Q4610" s="3">
        <f>Table1[[#This Row],[Capacity (MW)]]*0.395*8760*10^-6</f>
        <v>0.17301</v>
      </c>
      <c r="R4610" s="3" cm="1">
        <f t="array" ref="R4610">AVERAGE(VLOOKUP(_xlfn.TEXTSPLIT(Table1[[#This Row],[Fuel (no space after comma)]], ","), FuelList_Final_EF!$A$2:$B$65, 2, FALSE))</f>
        <v>53.06</v>
      </c>
      <c r="S4610" s="3">
        <f>Table1[[#This Row],[Generation (TWh)]]*10^9*VLOOKUP(Table1[[#This Row],[Turbine/Engine Technology]],Technology_HR!$A$2:$B$11,2,FALSE)*10^-6</f>
        <v>1904840.0999999999</v>
      </c>
      <c r="T4610" s="5">
        <f>Table1[[#This Row],[Fuel Consumption (mmBtu)]]*Table1[[#This Row],[Emission Factor (kg CO2/ mmBtu)]]*10^3</f>
        <v>101070815706</v>
      </c>
      <c r="U4610" s="3">
        <f>Table1[[#This Row],[Emissions (g CO2)]]/(Table1[[#This Row],[Generation (TWh)]]*10^9)</f>
        <v>584.19060000000002</v>
      </c>
    </row>
    <row r="4611" spans="1:21" x14ac:dyDescent="0.35">
      <c r="A4611" t="s">
        <v>1335</v>
      </c>
      <c r="B4611" t="s">
        <v>3239</v>
      </c>
      <c r="C4611" t="str">
        <f>SUBSTITUTE(Table1[[#This Row],[Fuel]],", ",",")</f>
        <v>fossil gas: natural gas</v>
      </c>
      <c r="D4611" t="s">
        <v>3239</v>
      </c>
      <c r="H4611" t="s">
        <v>3436</v>
      </c>
      <c r="I4611">
        <v>50</v>
      </c>
      <c r="J4611" t="s">
        <v>3444</v>
      </c>
      <c r="K4611" t="s">
        <v>29</v>
      </c>
      <c r="L4611" t="s">
        <v>29</v>
      </c>
      <c r="M4611" t="s">
        <v>29</v>
      </c>
      <c r="N4611">
        <v>31.104199999999999</v>
      </c>
      <c r="O4611">
        <v>46.362499999999997</v>
      </c>
      <c r="P4611" t="s">
        <v>3523</v>
      </c>
      <c r="Q4611" s="3">
        <f>Table1[[#This Row],[Capacity (MW)]]*0.395*8760*10^-6</f>
        <v>0.17301</v>
      </c>
      <c r="R4611" s="3" cm="1">
        <f t="array" ref="R4611">AVERAGE(VLOOKUP(_xlfn.TEXTSPLIT(Table1[[#This Row],[Fuel (no space after comma)]], ","), FuelList_Final_EF!$A$2:$B$65, 2, FALSE))</f>
        <v>53.06</v>
      </c>
      <c r="S4611" s="3">
        <f>Table1[[#This Row],[Generation (TWh)]]*10^9*VLOOKUP(Table1[[#This Row],[Turbine/Engine Technology]],Technology_HR!$A$2:$B$11,2,FALSE)*10^-6</f>
        <v>1904840.0999999999</v>
      </c>
      <c r="T4611" s="5">
        <f>Table1[[#This Row],[Fuel Consumption (mmBtu)]]*Table1[[#This Row],[Emission Factor (kg CO2/ mmBtu)]]*10^3</f>
        <v>101070815706</v>
      </c>
      <c r="U4611" s="3">
        <f>Table1[[#This Row],[Emissions (g CO2)]]/(Table1[[#This Row],[Generation (TWh)]]*10^9)</f>
        <v>584.19060000000002</v>
      </c>
    </row>
    <row r="4612" spans="1:21" x14ac:dyDescent="0.35">
      <c r="A4612" t="s">
        <v>1335</v>
      </c>
      <c r="B4612" t="s">
        <v>3239</v>
      </c>
      <c r="C4612" t="str">
        <f>SUBSTITUTE(Table1[[#This Row],[Fuel]],", ",",")</f>
        <v>fossil gas: natural gas</v>
      </c>
      <c r="D4612" t="s">
        <v>3239</v>
      </c>
      <c r="H4612" t="s">
        <v>3436</v>
      </c>
      <c r="I4612">
        <v>50</v>
      </c>
      <c r="J4612" t="s">
        <v>3444</v>
      </c>
      <c r="K4612" t="s">
        <v>29</v>
      </c>
      <c r="L4612" t="s">
        <v>29</v>
      </c>
      <c r="M4612" t="s">
        <v>29</v>
      </c>
      <c r="N4612">
        <v>31.104199999999999</v>
      </c>
      <c r="O4612">
        <v>46.362499999999997</v>
      </c>
      <c r="P4612" t="s">
        <v>3523</v>
      </c>
      <c r="Q4612" s="3">
        <f>Table1[[#This Row],[Capacity (MW)]]*0.395*8760*10^-6</f>
        <v>0.17301</v>
      </c>
      <c r="R4612" s="3" cm="1">
        <f t="array" ref="R4612">AVERAGE(VLOOKUP(_xlfn.TEXTSPLIT(Table1[[#This Row],[Fuel (no space after comma)]], ","), FuelList_Final_EF!$A$2:$B$65, 2, FALSE))</f>
        <v>53.06</v>
      </c>
      <c r="S4612" s="3">
        <f>Table1[[#This Row],[Generation (TWh)]]*10^9*VLOOKUP(Table1[[#This Row],[Turbine/Engine Technology]],Technology_HR!$A$2:$B$11,2,FALSE)*10^-6</f>
        <v>1904840.0999999999</v>
      </c>
      <c r="T4612" s="5">
        <f>Table1[[#This Row],[Fuel Consumption (mmBtu)]]*Table1[[#This Row],[Emission Factor (kg CO2/ mmBtu)]]*10^3</f>
        <v>101070815706</v>
      </c>
      <c r="U4612" s="3">
        <f>Table1[[#This Row],[Emissions (g CO2)]]/(Table1[[#This Row],[Generation (TWh)]]*10^9)</f>
        <v>584.19060000000002</v>
      </c>
    </row>
    <row r="4613" spans="1:21" x14ac:dyDescent="0.35">
      <c r="A4613" t="s">
        <v>1335</v>
      </c>
      <c r="B4613" t="s">
        <v>3239</v>
      </c>
      <c r="C4613" t="str">
        <f>SUBSTITUTE(Table1[[#This Row],[Fuel]],", ",",")</f>
        <v>fossil gas: natural gas</v>
      </c>
      <c r="D4613" t="s">
        <v>3239</v>
      </c>
      <c r="H4613" t="s">
        <v>3436</v>
      </c>
      <c r="I4613">
        <v>50</v>
      </c>
      <c r="J4613" t="s">
        <v>3444</v>
      </c>
      <c r="K4613" t="s">
        <v>29</v>
      </c>
      <c r="L4613" t="s">
        <v>29</v>
      </c>
      <c r="M4613" t="s">
        <v>29</v>
      </c>
      <c r="N4613">
        <v>31.104199999999999</v>
      </c>
      <c r="O4613">
        <v>46.362499999999997</v>
      </c>
      <c r="P4613" t="s">
        <v>3523</v>
      </c>
      <c r="Q4613" s="3">
        <f>Table1[[#This Row],[Capacity (MW)]]*0.395*8760*10^-6</f>
        <v>0.17301</v>
      </c>
      <c r="R4613" s="3" cm="1">
        <f t="array" ref="R4613">AVERAGE(VLOOKUP(_xlfn.TEXTSPLIT(Table1[[#This Row],[Fuel (no space after comma)]], ","), FuelList_Final_EF!$A$2:$B$65, 2, FALSE))</f>
        <v>53.06</v>
      </c>
      <c r="S4613" s="3">
        <f>Table1[[#This Row],[Generation (TWh)]]*10^9*VLOOKUP(Table1[[#This Row],[Turbine/Engine Technology]],Technology_HR!$A$2:$B$11,2,FALSE)*10^-6</f>
        <v>1904840.0999999999</v>
      </c>
      <c r="T4613" s="5">
        <f>Table1[[#This Row],[Fuel Consumption (mmBtu)]]*Table1[[#This Row],[Emission Factor (kg CO2/ mmBtu)]]*10^3</f>
        <v>101070815706</v>
      </c>
      <c r="U4613" s="3">
        <f>Table1[[#This Row],[Emissions (g CO2)]]/(Table1[[#This Row],[Generation (TWh)]]*10^9)</f>
        <v>584.19060000000002</v>
      </c>
    </row>
    <row r="4614" spans="1:21" x14ac:dyDescent="0.35">
      <c r="A4614" t="s">
        <v>1335</v>
      </c>
      <c r="B4614" t="s">
        <v>3239</v>
      </c>
      <c r="C4614" t="str">
        <f>SUBSTITUTE(Table1[[#This Row],[Fuel]],", ",",")</f>
        <v>fossil gas: natural gas</v>
      </c>
      <c r="D4614" t="s">
        <v>3239</v>
      </c>
      <c r="H4614" t="s">
        <v>3436</v>
      </c>
      <c r="I4614">
        <v>50</v>
      </c>
      <c r="J4614" t="s">
        <v>3444</v>
      </c>
      <c r="K4614" t="s">
        <v>29</v>
      </c>
      <c r="L4614" t="s">
        <v>29</v>
      </c>
      <c r="M4614" t="s">
        <v>29</v>
      </c>
      <c r="N4614">
        <v>31.104199999999999</v>
      </c>
      <c r="O4614">
        <v>46.362499999999997</v>
      </c>
      <c r="P4614" t="s">
        <v>3523</v>
      </c>
      <c r="Q4614" s="3">
        <f>Table1[[#This Row],[Capacity (MW)]]*0.395*8760*10^-6</f>
        <v>0.17301</v>
      </c>
      <c r="R4614" s="3" cm="1">
        <f t="array" ref="R4614">AVERAGE(VLOOKUP(_xlfn.TEXTSPLIT(Table1[[#This Row],[Fuel (no space after comma)]], ","), FuelList_Final_EF!$A$2:$B$65, 2, FALSE))</f>
        <v>53.06</v>
      </c>
      <c r="S4614" s="3">
        <f>Table1[[#This Row],[Generation (TWh)]]*10^9*VLOOKUP(Table1[[#This Row],[Turbine/Engine Technology]],Technology_HR!$A$2:$B$11,2,FALSE)*10^-6</f>
        <v>1904840.0999999999</v>
      </c>
      <c r="T4614" s="5">
        <f>Table1[[#This Row],[Fuel Consumption (mmBtu)]]*Table1[[#This Row],[Emission Factor (kg CO2/ mmBtu)]]*10^3</f>
        <v>101070815706</v>
      </c>
      <c r="U4614" s="3">
        <f>Table1[[#This Row],[Emissions (g CO2)]]/(Table1[[#This Row],[Generation (TWh)]]*10^9)</f>
        <v>584.19060000000002</v>
      </c>
    </row>
    <row r="4615" spans="1:21" x14ac:dyDescent="0.35">
      <c r="A4615" t="s">
        <v>1335</v>
      </c>
      <c r="B4615" t="s">
        <v>3239</v>
      </c>
      <c r="C4615" t="str">
        <f>SUBSTITUTE(Table1[[#This Row],[Fuel]],", ",",")</f>
        <v>fossil gas: natural gas</v>
      </c>
      <c r="D4615" t="s">
        <v>3239</v>
      </c>
      <c r="H4615" t="s">
        <v>3436</v>
      </c>
      <c r="I4615">
        <v>50</v>
      </c>
      <c r="J4615" t="s">
        <v>3444</v>
      </c>
      <c r="K4615" t="s">
        <v>29</v>
      </c>
      <c r="L4615" t="s">
        <v>29</v>
      </c>
      <c r="M4615" t="s">
        <v>29</v>
      </c>
      <c r="N4615">
        <v>31.104199999999999</v>
      </c>
      <c r="O4615">
        <v>46.362499999999997</v>
      </c>
      <c r="P4615" t="s">
        <v>3523</v>
      </c>
      <c r="Q4615" s="3">
        <f>Table1[[#This Row],[Capacity (MW)]]*0.395*8760*10^-6</f>
        <v>0.17301</v>
      </c>
      <c r="R4615" s="3" cm="1">
        <f t="array" ref="R4615">AVERAGE(VLOOKUP(_xlfn.TEXTSPLIT(Table1[[#This Row],[Fuel (no space after comma)]], ","), FuelList_Final_EF!$A$2:$B$65, 2, FALSE))</f>
        <v>53.06</v>
      </c>
      <c r="S4615" s="3">
        <f>Table1[[#This Row],[Generation (TWh)]]*10^9*VLOOKUP(Table1[[#This Row],[Turbine/Engine Technology]],Technology_HR!$A$2:$B$11,2,FALSE)*10^-6</f>
        <v>1904840.0999999999</v>
      </c>
      <c r="T4615" s="5">
        <f>Table1[[#This Row],[Fuel Consumption (mmBtu)]]*Table1[[#This Row],[Emission Factor (kg CO2/ mmBtu)]]*10^3</f>
        <v>101070815706</v>
      </c>
      <c r="U4615" s="3">
        <f>Table1[[#This Row],[Emissions (g CO2)]]/(Table1[[#This Row],[Generation (TWh)]]*10^9)</f>
        <v>584.19060000000002</v>
      </c>
    </row>
    <row r="4616" spans="1:21" x14ac:dyDescent="0.35">
      <c r="A4616" t="s">
        <v>1335</v>
      </c>
      <c r="B4616" t="s">
        <v>3239</v>
      </c>
      <c r="C4616" t="str">
        <f>SUBSTITUTE(Table1[[#This Row],[Fuel]],", ",",")</f>
        <v>fossil gas: natural gas</v>
      </c>
      <c r="D4616" t="s">
        <v>3239</v>
      </c>
      <c r="H4616" t="s">
        <v>3436</v>
      </c>
      <c r="I4616">
        <v>50</v>
      </c>
      <c r="J4616" t="s">
        <v>3444</v>
      </c>
      <c r="K4616" t="s">
        <v>29</v>
      </c>
      <c r="L4616" t="s">
        <v>29</v>
      </c>
      <c r="M4616" t="s">
        <v>29</v>
      </c>
      <c r="N4616">
        <v>31.104199999999999</v>
      </c>
      <c r="O4616">
        <v>46.362499999999997</v>
      </c>
      <c r="P4616" t="s">
        <v>3523</v>
      </c>
      <c r="Q4616" s="3">
        <f>Table1[[#This Row],[Capacity (MW)]]*0.395*8760*10^-6</f>
        <v>0.17301</v>
      </c>
      <c r="R4616" s="3" cm="1">
        <f t="array" ref="R4616">AVERAGE(VLOOKUP(_xlfn.TEXTSPLIT(Table1[[#This Row],[Fuel (no space after comma)]], ","), FuelList_Final_EF!$A$2:$B$65, 2, FALSE))</f>
        <v>53.06</v>
      </c>
      <c r="S4616" s="3">
        <f>Table1[[#This Row],[Generation (TWh)]]*10^9*VLOOKUP(Table1[[#This Row],[Turbine/Engine Technology]],Technology_HR!$A$2:$B$11,2,FALSE)*10^-6</f>
        <v>1904840.0999999999</v>
      </c>
      <c r="T4616" s="5">
        <f>Table1[[#This Row],[Fuel Consumption (mmBtu)]]*Table1[[#This Row],[Emission Factor (kg CO2/ mmBtu)]]*10^3</f>
        <v>101070815706</v>
      </c>
      <c r="U4616" s="3">
        <f>Table1[[#This Row],[Emissions (g CO2)]]/(Table1[[#This Row],[Generation (TWh)]]*10^9)</f>
        <v>584.19060000000002</v>
      </c>
    </row>
    <row r="4617" spans="1:21" x14ac:dyDescent="0.35">
      <c r="A4617" t="s">
        <v>1335</v>
      </c>
      <c r="B4617" t="s">
        <v>3341</v>
      </c>
      <c r="C4617" t="str">
        <f>SUBSTITUTE(Table1[[#This Row],[Fuel]],", ",",")</f>
        <v>fossil liquids: heavy fuel oil,fossil liquids: light fuel oil,fossil liquids: diesel</v>
      </c>
      <c r="D4617" t="s">
        <v>3241</v>
      </c>
      <c r="E4617" t="s">
        <v>3282</v>
      </c>
      <c r="F4617" t="s">
        <v>3258</v>
      </c>
      <c r="H4617" t="s">
        <v>3440</v>
      </c>
      <c r="I4617">
        <v>55</v>
      </c>
      <c r="J4617" t="s">
        <v>3446</v>
      </c>
      <c r="K4617">
        <v>1958</v>
      </c>
      <c r="L4617" t="s">
        <v>29</v>
      </c>
      <c r="M4617" t="s">
        <v>29</v>
      </c>
      <c r="N4617">
        <v>33.256307999999997</v>
      </c>
      <c r="O4617">
        <v>44.504649999999998</v>
      </c>
      <c r="P4617" t="s">
        <v>3523</v>
      </c>
      <c r="Q4617" s="3">
        <f>Table1[[#This Row],[Capacity (MW)]]*0.395*8760*10^-6</f>
        <v>0.19031099999999998</v>
      </c>
      <c r="R4617" s="3" cm="1">
        <f t="array" ref="R4617">AVERAGE(VLOOKUP(_xlfn.TEXTSPLIT(Table1[[#This Row],[Fuel (no space after comma)]], ","), FuelList_Final_EF!$A$2:$B$65, 2, FALSE))</f>
        <v>79.277521756962656</v>
      </c>
      <c r="S4617" s="3">
        <f>Table1[[#This Row],[Generation (TWh)]]*10^9*VLOOKUP(Table1[[#This Row],[Turbine/Engine Technology]],Technology_HR!$A$2:$B$11,2,FALSE)*10^-6</f>
        <v>1957348.6349999998</v>
      </c>
      <c r="T4617" s="5">
        <f>Table1[[#This Row],[Fuel Consumption (mmBtu)]]*Table1[[#This Row],[Emission Factor (kg CO2/ mmBtu)]]*10^3</f>
        <v>155173748997.17365</v>
      </c>
      <c r="U4617" s="3">
        <f>Table1[[#This Row],[Emissions (g CO2)]]/(Table1[[#This Row],[Generation (TWh)]]*10^9)</f>
        <v>815.36931127036098</v>
      </c>
    </row>
    <row r="4618" spans="1:21" x14ac:dyDescent="0.35">
      <c r="A4618" t="s">
        <v>1335</v>
      </c>
      <c r="B4618" t="s">
        <v>3341</v>
      </c>
      <c r="C4618" t="str">
        <f>SUBSTITUTE(Table1[[#This Row],[Fuel]],", ",",")</f>
        <v>fossil liquids: heavy fuel oil,fossil liquids: light fuel oil,fossil liquids: diesel</v>
      </c>
      <c r="D4618" t="s">
        <v>3241</v>
      </c>
      <c r="E4618" t="s">
        <v>3282</v>
      </c>
      <c r="F4618" t="s">
        <v>3258</v>
      </c>
      <c r="H4618" t="s">
        <v>3440</v>
      </c>
      <c r="I4618">
        <v>55</v>
      </c>
      <c r="J4618" t="s">
        <v>3446</v>
      </c>
      <c r="K4618">
        <v>1958</v>
      </c>
      <c r="L4618" t="s">
        <v>29</v>
      </c>
      <c r="M4618" t="s">
        <v>29</v>
      </c>
      <c r="N4618">
        <v>33.256307999999997</v>
      </c>
      <c r="O4618">
        <v>44.504649999999998</v>
      </c>
      <c r="P4618" t="s">
        <v>3523</v>
      </c>
      <c r="Q4618" s="3">
        <f>Table1[[#This Row],[Capacity (MW)]]*0.395*8760*10^-6</f>
        <v>0.19031099999999998</v>
      </c>
      <c r="R4618" s="3" cm="1">
        <f t="array" ref="R4618">AVERAGE(VLOOKUP(_xlfn.TEXTSPLIT(Table1[[#This Row],[Fuel (no space after comma)]], ","), FuelList_Final_EF!$A$2:$B$65, 2, FALSE))</f>
        <v>79.277521756962656</v>
      </c>
      <c r="S4618" s="3">
        <f>Table1[[#This Row],[Generation (TWh)]]*10^9*VLOOKUP(Table1[[#This Row],[Turbine/Engine Technology]],Technology_HR!$A$2:$B$11,2,FALSE)*10^-6</f>
        <v>1957348.6349999998</v>
      </c>
      <c r="T4618" s="5">
        <f>Table1[[#This Row],[Fuel Consumption (mmBtu)]]*Table1[[#This Row],[Emission Factor (kg CO2/ mmBtu)]]*10^3</f>
        <v>155173748997.17365</v>
      </c>
      <c r="U4618" s="3">
        <f>Table1[[#This Row],[Emissions (g CO2)]]/(Table1[[#This Row],[Generation (TWh)]]*10^9)</f>
        <v>815.36931127036098</v>
      </c>
    </row>
    <row r="4619" spans="1:21" x14ac:dyDescent="0.35">
      <c r="A4619" t="s">
        <v>1335</v>
      </c>
      <c r="B4619" t="s">
        <v>3341</v>
      </c>
      <c r="C4619" t="str">
        <f>SUBSTITUTE(Table1[[#This Row],[Fuel]],", ",",")</f>
        <v>fossil liquids: heavy fuel oil,fossil liquids: light fuel oil,fossil liquids: diesel</v>
      </c>
      <c r="D4619" t="s">
        <v>3241</v>
      </c>
      <c r="E4619" t="s">
        <v>3282</v>
      </c>
      <c r="F4619" t="s">
        <v>3258</v>
      </c>
      <c r="H4619" t="s">
        <v>3440</v>
      </c>
      <c r="I4619">
        <v>55</v>
      </c>
      <c r="J4619" t="s">
        <v>3446</v>
      </c>
      <c r="K4619">
        <v>1958</v>
      </c>
      <c r="L4619" t="s">
        <v>29</v>
      </c>
      <c r="M4619" t="s">
        <v>29</v>
      </c>
      <c r="N4619">
        <v>33.256307999999997</v>
      </c>
      <c r="O4619">
        <v>44.504649999999998</v>
      </c>
      <c r="P4619" t="s">
        <v>3523</v>
      </c>
      <c r="Q4619" s="3">
        <f>Table1[[#This Row],[Capacity (MW)]]*0.395*8760*10^-6</f>
        <v>0.19031099999999998</v>
      </c>
      <c r="R4619" s="3" cm="1">
        <f t="array" ref="R4619">AVERAGE(VLOOKUP(_xlfn.TEXTSPLIT(Table1[[#This Row],[Fuel (no space after comma)]], ","), FuelList_Final_EF!$A$2:$B$65, 2, FALSE))</f>
        <v>79.277521756962656</v>
      </c>
      <c r="S4619" s="3">
        <f>Table1[[#This Row],[Generation (TWh)]]*10^9*VLOOKUP(Table1[[#This Row],[Turbine/Engine Technology]],Technology_HR!$A$2:$B$11,2,FALSE)*10^-6</f>
        <v>1957348.6349999998</v>
      </c>
      <c r="T4619" s="5">
        <f>Table1[[#This Row],[Fuel Consumption (mmBtu)]]*Table1[[#This Row],[Emission Factor (kg CO2/ mmBtu)]]*10^3</f>
        <v>155173748997.17365</v>
      </c>
      <c r="U4619" s="3">
        <f>Table1[[#This Row],[Emissions (g CO2)]]/(Table1[[#This Row],[Generation (TWh)]]*10^9)</f>
        <v>815.36931127036098</v>
      </c>
    </row>
    <row r="4620" spans="1:21" x14ac:dyDescent="0.35">
      <c r="A4620" t="s">
        <v>1335</v>
      </c>
      <c r="B4620" t="s">
        <v>3341</v>
      </c>
      <c r="C4620" t="str">
        <f>SUBSTITUTE(Table1[[#This Row],[Fuel]],", ",",")</f>
        <v>fossil liquids: heavy fuel oil,fossil liquids: light fuel oil,fossil liquids: diesel</v>
      </c>
      <c r="D4620" t="s">
        <v>3241</v>
      </c>
      <c r="E4620" t="s">
        <v>3282</v>
      </c>
      <c r="F4620" t="s">
        <v>3258</v>
      </c>
      <c r="H4620" t="s">
        <v>3440</v>
      </c>
      <c r="I4620">
        <v>160</v>
      </c>
      <c r="J4620" t="s">
        <v>3450</v>
      </c>
      <c r="K4620" t="s">
        <v>29</v>
      </c>
      <c r="L4620" t="s">
        <v>29</v>
      </c>
      <c r="M4620" t="s">
        <v>29</v>
      </c>
      <c r="N4620">
        <v>33.256307999999997</v>
      </c>
      <c r="O4620">
        <v>44.504649999999998</v>
      </c>
      <c r="P4620" t="s">
        <v>3523</v>
      </c>
      <c r="Q4620" s="3">
        <f>Table1[[#This Row],[Capacity (MW)]]*0.395*8760*10^-6</f>
        <v>0.55363200000000001</v>
      </c>
      <c r="R4620" s="3" cm="1">
        <f t="array" ref="R4620">AVERAGE(VLOOKUP(_xlfn.TEXTSPLIT(Table1[[#This Row],[Fuel (no space after comma)]], ","), FuelList_Final_EF!$A$2:$B$65, 2, FALSE))</f>
        <v>79.277521756962656</v>
      </c>
      <c r="S4620" s="3">
        <f>Table1[[#This Row],[Generation (TWh)]]*10^9*VLOOKUP(Table1[[#This Row],[Turbine/Engine Technology]],Technology_HR!$A$2:$B$11,2,FALSE)*10^-6</f>
        <v>5694105.1200000001</v>
      </c>
      <c r="T4620" s="5">
        <f>Table1[[#This Row],[Fuel Consumption (mmBtu)]]*Table1[[#This Row],[Emission Factor (kg CO2/ mmBtu)]]*10^3</f>
        <v>451414542537.23248</v>
      </c>
      <c r="U4620" s="3">
        <f>Table1[[#This Row],[Emissions (g CO2)]]/(Table1[[#This Row],[Generation (TWh)]]*10^9)</f>
        <v>815.36931127036098</v>
      </c>
    </row>
    <row r="4621" spans="1:21" x14ac:dyDescent="0.35">
      <c r="A4621" t="s">
        <v>1335</v>
      </c>
      <c r="B4621" t="s">
        <v>3341</v>
      </c>
      <c r="C4621" t="str">
        <f>SUBSTITUTE(Table1[[#This Row],[Fuel]],", ",",")</f>
        <v>fossil liquids: heavy fuel oil,fossil liquids: light fuel oil,fossil liquids: diesel</v>
      </c>
      <c r="D4621" t="s">
        <v>3241</v>
      </c>
      <c r="E4621" t="s">
        <v>3282</v>
      </c>
      <c r="F4621" t="s">
        <v>3258</v>
      </c>
      <c r="H4621" t="s">
        <v>3440</v>
      </c>
      <c r="I4621">
        <v>160</v>
      </c>
      <c r="J4621" t="s">
        <v>3450</v>
      </c>
      <c r="K4621" t="s">
        <v>29</v>
      </c>
      <c r="L4621" t="s">
        <v>29</v>
      </c>
      <c r="M4621" t="s">
        <v>29</v>
      </c>
      <c r="N4621">
        <v>33.256307999999997</v>
      </c>
      <c r="O4621">
        <v>44.504649999999998</v>
      </c>
      <c r="P4621" t="s">
        <v>3523</v>
      </c>
      <c r="Q4621" s="3">
        <f>Table1[[#This Row],[Capacity (MW)]]*0.395*8760*10^-6</f>
        <v>0.55363200000000001</v>
      </c>
      <c r="R4621" s="3" cm="1">
        <f t="array" ref="R4621">AVERAGE(VLOOKUP(_xlfn.TEXTSPLIT(Table1[[#This Row],[Fuel (no space after comma)]], ","), FuelList_Final_EF!$A$2:$B$65, 2, FALSE))</f>
        <v>79.277521756962656</v>
      </c>
      <c r="S4621" s="3">
        <f>Table1[[#This Row],[Generation (TWh)]]*10^9*VLOOKUP(Table1[[#This Row],[Turbine/Engine Technology]],Technology_HR!$A$2:$B$11,2,FALSE)*10^-6</f>
        <v>5694105.1200000001</v>
      </c>
      <c r="T4621" s="5">
        <f>Table1[[#This Row],[Fuel Consumption (mmBtu)]]*Table1[[#This Row],[Emission Factor (kg CO2/ mmBtu)]]*10^3</f>
        <v>451414542537.23248</v>
      </c>
      <c r="U4621" s="3">
        <f>Table1[[#This Row],[Emissions (g CO2)]]/(Table1[[#This Row],[Generation (TWh)]]*10^9)</f>
        <v>815.36931127036098</v>
      </c>
    </row>
    <row r="4622" spans="1:21" x14ac:dyDescent="0.35">
      <c r="A4622" t="s">
        <v>1335</v>
      </c>
      <c r="B4622" t="s">
        <v>3341</v>
      </c>
      <c r="C4622" t="str">
        <f>SUBSTITUTE(Table1[[#This Row],[Fuel]],", ",",")</f>
        <v>fossil liquids: heavy fuel oil,fossil liquids: light fuel oil,fossil liquids: diesel</v>
      </c>
      <c r="D4622" t="s">
        <v>3241</v>
      </c>
      <c r="E4622" t="s">
        <v>3282</v>
      </c>
      <c r="F4622" t="s">
        <v>3258</v>
      </c>
      <c r="H4622" t="s">
        <v>3440</v>
      </c>
      <c r="I4622">
        <v>160</v>
      </c>
      <c r="J4622" t="s">
        <v>3450</v>
      </c>
      <c r="K4622" t="s">
        <v>29</v>
      </c>
      <c r="L4622" t="s">
        <v>29</v>
      </c>
      <c r="M4622" t="s">
        <v>29</v>
      </c>
      <c r="N4622">
        <v>33.256307999999997</v>
      </c>
      <c r="O4622">
        <v>44.504649999999998</v>
      </c>
      <c r="P4622" t="s">
        <v>3523</v>
      </c>
      <c r="Q4622" s="3">
        <f>Table1[[#This Row],[Capacity (MW)]]*0.395*8760*10^-6</f>
        <v>0.55363200000000001</v>
      </c>
      <c r="R4622" s="3" cm="1">
        <f t="array" ref="R4622">AVERAGE(VLOOKUP(_xlfn.TEXTSPLIT(Table1[[#This Row],[Fuel (no space after comma)]], ","), FuelList_Final_EF!$A$2:$B$65, 2, FALSE))</f>
        <v>79.277521756962656</v>
      </c>
      <c r="S4622" s="3">
        <f>Table1[[#This Row],[Generation (TWh)]]*10^9*VLOOKUP(Table1[[#This Row],[Turbine/Engine Technology]],Technology_HR!$A$2:$B$11,2,FALSE)*10^-6</f>
        <v>5694105.1200000001</v>
      </c>
      <c r="T4622" s="5">
        <f>Table1[[#This Row],[Fuel Consumption (mmBtu)]]*Table1[[#This Row],[Emission Factor (kg CO2/ mmBtu)]]*10^3</f>
        <v>451414542537.23248</v>
      </c>
      <c r="U4622" s="3">
        <f>Table1[[#This Row],[Emissions (g CO2)]]/(Table1[[#This Row],[Generation (TWh)]]*10^9)</f>
        <v>815.36931127036098</v>
      </c>
    </row>
    <row r="4623" spans="1:21" x14ac:dyDescent="0.35">
      <c r="A4623" t="s">
        <v>1343</v>
      </c>
      <c r="B4623" t="s">
        <v>3240</v>
      </c>
      <c r="C4623" t="str">
        <f>SUBSTITUTE(Table1[[#This Row],[Fuel]],", ",",")</f>
        <v>fossil gas: natural gas,fossil liquids: diesel</v>
      </c>
      <c r="D4623" t="s">
        <v>3239</v>
      </c>
      <c r="E4623" t="s">
        <v>3258</v>
      </c>
      <c r="H4623" t="s">
        <v>3438</v>
      </c>
      <c r="I4623">
        <v>750</v>
      </c>
      <c r="J4623" t="s">
        <v>3446</v>
      </c>
      <c r="K4623">
        <v>2016</v>
      </c>
      <c r="L4623" t="s">
        <v>29</v>
      </c>
      <c r="M4623" t="s">
        <v>29</v>
      </c>
      <c r="N4623">
        <v>35.586688000000002</v>
      </c>
      <c r="O4623">
        <v>44.884351000000002</v>
      </c>
      <c r="P4623" t="s">
        <v>3523</v>
      </c>
      <c r="Q4623" s="3">
        <f>Table1[[#This Row],[Capacity (MW)]]*0.395*8760*10^-6</f>
        <v>2.5951499999999998</v>
      </c>
      <c r="R4623" s="3" cm="1">
        <f t="array" ref="R4623">AVERAGE(VLOOKUP(_xlfn.TEXTSPLIT(Table1[[#This Row],[Fuel (no space after comma)]], ","), FuelList_Final_EF!$A$2:$B$65, 2, FALSE))</f>
        <v>65.583341148886291</v>
      </c>
      <c r="S4623" s="3">
        <f>Table1[[#This Row],[Generation (TWh)]]*10^9*VLOOKUP(Table1[[#This Row],[Turbine/Engine Technology]],Technology_HR!$A$2:$B$11,2,FALSE)*10^-6</f>
        <v>19590787.349999998</v>
      </c>
      <c r="T4623" s="5">
        <f>Table1[[#This Row],[Fuel Consumption (mmBtu)]]*Table1[[#This Row],[Emission Factor (kg CO2/ mmBtu)]]*10^3</f>
        <v>1284829290150.3357</v>
      </c>
      <c r="U4623" s="3">
        <f>Table1[[#This Row],[Emissions (g CO2)]]/(Table1[[#This Row],[Generation (TWh)]]*10^9)</f>
        <v>495.08864233294247</v>
      </c>
    </row>
    <row r="4624" spans="1:21" x14ac:dyDescent="0.35">
      <c r="A4624" t="s">
        <v>1343</v>
      </c>
      <c r="B4624" t="s">
        <v>3240</v>
      </c>
      <c r="C4624" t="str">
        <f>SUBSTITUTE(Table1[[#This Row],[Fuel]],", ",",")</f>
        <v>fossil gas: natural gas,fossil liquids: diesel</v>
      </c>
      <c r="D4624" t="s">
        <v>3239</v>
      </c>
      <c r="E4624" t="s">
        <v>3258</v>
      </c>
      <c r="H4624" t="s">
        <v>3438</v>
      </c>
      <c r="I4624">
        <v>750</v>
      </c>
      <c r="J4624" t="s">
        <v>3446</v>
      </c>
      <c r="K4624">
        <v>2016</v>
      </c>
      <c r="L4624" t="s">
        <v>29</v>
      </c>
      <c r="M4624" t="s">
        <v>29</v>
      </c>
      <c r="N4624">
        <v>35.586688000000002</v>
      </c>
      <c r="O4624">
        <v>44.884351000000002</v>
      </c>
      <c r="P4624" t="s">
        <v>3523</v>
      </c>
      <c r="Q4624" s="3">
        <f>Table1[[#This Row],[Capacity (MW)]]*0.395*8760*10^-6</f>
        <v>2.5951499999999998</v>
      </c>
      <c r="R4624" s="3" cm="1">
        <f t="array" ref="R4624">AVERAGE(VLOOKUP(_xlfn.TEXTSPLIT(Table1[[#This Row],[Fuel (no space after comma)]], ","), FuelList_Final_EF!$A$2:$B$65, 2, FALSE))</f>
        <v>65.583341148886291</v>
      </c>
      <c r="S4624" s="3">
        <f>Table1[[#This Row],[Generation (TWh)]]*10^9*VLOOKUP(Table1[[#This Row],[Turbine/Engine Technology]],Technology_HR!$A$2:$B$11,2,FALSE)*10^-6</f>
        <v>19590787.349999998</v>
      </c>
      <c r="T4624" s="5">
        <f>Table1[[#This Row],[Fuel Consumption (mmBtu)]]*Table1[[#This Row],[Emission Factor (kg CO2/ mmBtu)]]*10^3</f>
        <v>1284829290150.3357</v>
      </c>
      <c r="U4624" s="3">
        <f>Table1[[#This Row],[Emissions (g CO2)]]/(Table1[[#This Row],[Generation (TWh)]]*10^9)</f>
        <v>495.08864233294247</v>
      </c>
    </row>
    <row r="4625" spans="1:21" x14ac:dyDescent="0.35">
      <c r="A4625" t="s">
        <v>1338</v>
      </c>
      <c r="B4625" t="s">
        <v>3241</v>
      </c>
      <c r="C4625" t="str">
        <f>SUBSTITUTE(Table1[[#This Row],[Fuel]],", ",",")</f>
        <v>fossil liquids: heavy fuel oil</v>
      </c>
      <c r="D4625" t="s">
        <v>3241</v>
      </c>
      <c r="H4625" t="s">
        <v>3437</v>
      </c>
      <c r="I4625">
        <v>51</v>
      </c>
      <c r="J4625" t="s">
        <v>3446</v>
      </c>
      <c r="K4625">
        <v>2014</v>
      </c>
      <c r="L4625" t="s">
        <v>29</v>
      </c>
      <c r="M4625" t="s">
        <v>29</v>
      </c>
      <c r="N4625">
        <v>35.595709999999997</v>
      </c>
      <c r="O4625">
        <v>45.230519999999999</v>
      </c>
      <c r="P4625" t="s">
        <v>3523</v>
      </c>
      <c r="Q4625" s="3">
        <f>Table1[[#This Row],[Capacity (MW)]]*0.395*8760*10^-6</f>
        <v>0.17647019999999997</v>
      </c>
      <c r="R4625" s="3" cm="1">
        <f t="array" ref="R4625">AVERAGE(VLOOKUP(_xlfn.TEXTSPLIT(Table1[[#This Row],[Fuel (no space after comma)]], ","), FuelList_Final_EF!$A$2:$B$65, 2, FALSE))</f>
        <v>81.602530311017389</v>
      </c>
      <c r="S4625" s="3">
        <f>Table1[[#This Row],[Generation (TWh)]]*10^9*VLOOKUP(Table1[[#This Row],[Turbine/Engine Technology]],Technology_HR!$A$2:$B$11,2,FALSE)*10^-6</f>
        <v>1570584.7799999998</v>
      </c>
      <c r="T4625" s="5">
        <f>Table1[[#This Row],[Fuel Consumption (mmBtu)]]*Table1[[#This Row],[Emission Factor (kg CO2/ mmBtu)]]*10^3</f>
        <v>128163692115.97256</v>
      </c>
      <c r="U4625" s="3">
        <f>Table1[[#This Row],[Emissions (g CO2)]]/(Table1[[#This Row],[Generation (TWh)]]*10^9)</f>
        <v>726.26251976805486</v>
      </c>
    </row>
    <row r="4626" spans="1:21" x14ac:dyDescent="0.35">
      <c r="A4626" t="s">
        <v>1335</v>
      </c>
      <c r="B4626" t="s">
        <v>3334</v>
      </c>
      <c r="C4626" t="str">
        <f>SUBSTITUTE(Table1[[#This Row],[Fuel]],", ",",")</f>
        <v>fossil gas: natural gas,fossil liquids: fuel oil,fossil liquids: crude oil</v>
      </c>
      <c r="D4626" t="s">
        <v>3239</v>
      </c>
      <c r="E4626" t="s">
        <v>3275</v>
      </c>
      <c r="F4626" t="s">
        <v>3247</v>
      </c>
      <c r="H4626" t="s">
        <v>3440</v>
      </c>
      <c r="I4626">
        <v>330</v>
      </c>
      <c r="J4626" t="s">
        <v>3446</v>
      </c>
      <c r="K4626">
        <v>2013</v>
      </c>
      <c r="L4626" t="s">
        <v>29</v>
      </c>
      <c r="M4626" t="s">
        <v>29</v>
      </c>
      <c r="N4626">
        <v>32.774970000000003</v>
      </c>
      <c r="O4626">
        <v>45.08464</v>
      </c>
      <c r="P4626" t="s">
        <v>3523</v>
      </c>
      <c r="Q4626" s="3">
        <f>Table1[[#This Row],[Capacity (MW)]]*0.395*8760*10^-6</f>
        <v>1.141866</v>
      </c>
      <c r="R4626" s="3" cm="1">
        <f t="array" ref="R4626">AVERAGE(VLOOKUP(_xlfn.TEXTSPLIT(Table1[[#This Row],[Fuel (no space after comma)]], ","), FuelList_Final_EF!$A$2:$B$65, 2, FALSE))</f>
        <v>68.568894099257534</v>
      </c>
      <c r="S4626" s="3">
        <f>Table1[[#This Row],[Generation (TWh)]]*10^9*VLOOKUP(Table1[[#This Row],[Turbine/Engine Technology]],Technology_HR!$A$2:$B$11,2,FALSE)*10^-6</f>
        <v>11744091.809999999</v>
      </c>
      <c r="T4626" s="5">
        <f>Table1[[#This Row],[Fuel Consumption (mmBtu)]]*Table1[[#This Row],[Emission Factor (kg CO2/ mmBtu)]]*10^3</f>
        <v>805279387611.84766</v>
      </c>
      <c r="U4626" s="3">
        <f>Table1[[#This Row],[Emissions (g CO2)]]/(Table1[[#This Row],[Generation (TWh)]]*10^9)</f>
        <v>705.23107581086367</v>
      </c>
    </row>
    <row r="4627" spans="1:21" x14ac:dyDescent="0.35">
      <c r="A4627" t="s">
        <v>1335</v>
      </c>
      <c r="B4627" t="s">
        <v>3334</v>
      </c>
      <c r="C4627" t="str">
        <f>SUBSTITUTE(Table1[[#This Row],[Fuel]],", ",",")</f>
        <v>fossil gas: natural gas,fossil liquids: fuel oil,fossil liquids: crude oil</v>
      </c>
      <c r="D4627" t="s">
        <v>3239</v>
      </c>
      <c r="E4627" t="s">
        <v>3275</v>
      </c>
      <c r="F4627" t="s">
        <v>3247</v>
      </c>
      <c r="H4627" t="s">
        <v>3440</v>
      </c>
      <c r="I4627">
        <v>330</v>
      </c>
      <c r="J4627" t="s">
        <v>3446</v>
      </c>
      <c r="K4627">
        <v>2013</v>
      </c>
      <c r="L4627" t="s">
        <v>29</v>
      </c>
      <c r="M4627" t="s">
        <v>29</v>
      </c>
      <c r="N4627">
        <v>32.774970000000003</v>
      </c>
      <c r="O4627">
        <v>45.08464</v>
      </c>
      <c r="P4627" t="s">
        <v>3523</v>
      </c>
      <c r="Q4627" s="3">
        <f>Table1[[#This Row],[Capacity (MW)]]*0.395*8760*10^-6</f>
        <v>1.141866</v>
      </c>
      <c r="R4627" s="3" cm="1">
        <f t="array" ref="R4627">AVERAGE(VLOOKUP(_xlfn.TEXTSPLIT(Table1[[#This Row],[Fuel (no space after comma)]], ","), FuelList_Final_EF!$A$2:$B$65, 2, FALSE))</f>
        <v>68.568894099257534</v>
      </c>
      <c r="S4627" s="3">
        <f>Table1[[#This Row],[Generation (TWh)]]*10^9*VLOOKUP(Table1[[#This Row],[Turbine/Engine Technology]],Technology_HR!$A$2:$B$11,2,FALSE)*10^-6</f>
        <v>11744091.809999999</v>
      </c>
      <c r="T4627" s="5">
        <f>Table1[[#This Row],[Fuel Consumption (mmBtu)]]*Table1[[#This Row],[Emission Factor (kg CO2/ mmBtu)]]*10^3</f>
        <v>805279387611.84766</v>
      </c>
      <c r="U4627" s="3">
        <f>Table1[[#This Row],[Emissions (g CO2)]]/(Table1[[#This Row],[Generation (TWh)]]*10^9)</f>
        <v>705.23107581086367</v>
      </c>
    </row>
    <row r="4628" spans="1:21" x14ac:dyDescent="0.35">
      <c r="A4628" t="s">
        <v>1335</v>
      </c>
      <c r="B4628" t="s">
        <v>3334</v>
      </c>
      <c r="C4628" t="str">
        <f>SUBSTITUTE(Table1[[#This Row],[Fuel]],", ",",")</f>
        <v>fossil gas: natural gas,fossil liquids: fuel oil,fossil liquids: crude oil</v>
      </c>
      <c r="D4628" t="s">
        <v>3239</v>
      </c>
      <c r="E4628" t="s">
        <v>3275</v>
      </c>
      <c r="F4628" t="s">
        <v>3247</v>
      </c>
      <c r="H4628" t="s">
        <v>3440</v>
      </c>
      <c r="I4628">
        <v>330</v>
      </c>
      <c r="J4628" t="s">
        <v>3446</v>
      </c>
      <c r="K4628">
        <v>2013</v>
      </c>
      <c r="L4628" t="s">
        <v>29</v>
      </c>
      <c r="M4628" t="s">
        <v>29</v>
      </c>
      <c r="N4628">
        <v>32.774970000000003</v>
      </c>
      <c r="O4628">
        <v>45.08464</v>
      </c>
      <c r="P4628" t="s">
        <v>3523</v>
      </c>
      <c r="Q4628" s="3">
        <f>Table1[[#This Row],[Capacity (MW)]]*0.395*8760*10^-6</f>
        <v>1.141866</v>
      </c>
      <c r="R4628" s="3" cm="1">
        <f t="array" ref="R4628">AVERAGE(VLOOKUP(_xlfn.TEXTSPLIT(Table1[[#This Row],[Fuel (no space after comma)]], ","), FuelList_Final_EF!$A$2:$B$65, 2, FALSE))</f>
        <v>68.568894099257534</v>
      </c>
      <c r="S4628" s="3">
        <f>Table1[[#This Row],[Generation (TWh)]]*10^9*VLOOKUP(Table1[[#This Row],[Turbine/Engine Technology]],Technology_HR!$A$2:$B$11,2,FALSE)*10^-6</f>
        <v>11744091.809999999</v>
      </c>
      <c r="T4628" s="5">
        <f>Table1[[#This Row],[Fuel Consumption (mmBtu)]]*Table1[[#This Row],[Emission Factor (kg CO2/ mmBtu)]]*10^3</f>
        <v>805279387611.84766</v>
      </c>
      <c r="U4628" s="3">
        <f>Table1[[#This Row],[Emissions (g CO2)]]/(Table1[[#This Row],[Generation (TWh)]]*10^9)</f>
        <v>705.23107581086367</v>
      </c>
    </row>
    <row r="4629" spans="1:21" x14ac:dyDescent="0.35">
      <c r="A4629" t="s">
        <v>1335</v>
      </c>
      <c r="B4629" t="s">
        <v>3334</v>
      </c>
      <c r="C4629" t="str">
        <f>SUBSTITUTE(Table1[[#This Row],[Fuel]],", ",",")</f>
        <v>fossil gas: natural gas,fossil liquids: fuel oil,fossil liquids: crude oil</v>
      </c>
      <c r="D4629" t="s">
        <v>3239</v>
      </c>
      <c r="E4629" t="s">
        <v>3275</v>
      </c>
      <c r="F4629" t="s">
        <v>3247</v>
      </c>
      <c r="H4629" t="s">
        <v>3440</v>
      </c>
      <c r="I4629">
        <v>330</v>
      </c>
      <c r="J4629" t="s">
        <v>3446</v>
      </c>
      <c r="K4629">
        <v>2013</v>
      </c>
      <c r="L4629" t="s">
        <v>29</v>
      </c>
      <c r="M4629" t="s">
        <v>29</v>
      </c>
      <c r="N4629">
        <v>32.774970000000003</v>
      </c>
      <c r="O4629">
        <v>45.08464</v>
      </c>
      <c r="P4629" t="s">
        <v>3523</v>
      </c>
      <c r="Q4629" s="3">
        <f>Table1[[#This Row],[Capacity (MW)]]*0.395*8760*10^-6</f>
        <v>1.141866</v>
      </c>
      <c r="R4629" s="3" cm="1">
        <f t="array" ref="R4629">AVERAGE(VLOOKUP(_xlfn.TEXTSPLIT(Table1[[#This Row],[Fuel (no space after comma)]], ","), FuelList_Final_EF!$A$2:$B$65, 2, FALSE))</f>
        <v>68.568894099257534</v>
      </c>
      <c r="S4629" s="3">
        <f>Table1[[#This Row],[Generation (TWh)]]*10^9*VLOOKUP(Table1[[#This Row],[Turbine/Engine Technology]],Technology_HR!$A$2:$B$11,2,FALSE)*10^-6</f>
        <v>11744091.809999999</v>
      </c>
      <c r="T4629" s="5">
        <f>Table1[[#This Row],[Fuel Consumption (mmBtu)]]*Table1[[#This Row],[Emission Factor (kg CO2/ mmBtu)]]*10^3</f>
        <v>805279387611.84766</v>
      </c>
      <c r="U4629" s="3">
        <f>Table1[[#This Row],[Emissions (g CO2)]]/(Table1[[#This Row],[Generation (TWh)]]*10^9)</f>
        <v>705.23107581086367</v>
      </c>
    </row>
    <row r="4630" spans="1:21" x14ac:dyDescent="0.35">
      <c r="A4630" t="s">
        <v>1335</v>
      </c>
      <c r="B4630" t="s">
        <v>3334</v>
      </c>
      <c r="C4630" t="str">
        <f>SUBSTITUTE(Table1[[#This Row],[Fuel]],", ",",")</f>
        <v>fossil gas: natural gas,fossil liquids: fuel oil,fossil liquids: crude oil</v>
      </c>
      <c r="D4630" t="s">
        <v>3239</v>
      </c>
      <c r="E4630" t="s">
        <v>3275</v>
      </c>
      <c r="F4630" t="s">
        <v>3247</v>
      </c>
      <c r="H4630" t="s">
        <v>3440</v>
      </c>
      <c r="I4630">
        <v>610</v>
      </c>
      <c r="J4630" t="s">
        <v>3446</v>
      </c>
      <c r="K4630">
        <v>2019</v>
      </c>
      <c r="L4630" t="s">
        <v>29</v>
      </c>
      <c r="M4630" t="s">
        <v>29</v>
      </c>
      <c r="N4630">
        <v>32.774970000000003</v>
      </c>
      <c r="O4630">
        <v>45.08464</v>
      </c>
      <c r="P4630" t="s">
        <v>3523</v>
      </c>
      <c r="Q4630" s="3">
        <f>Table1[[#This Row],[Capacity (MW)]]*0.395*8760*10^-6</f>
        <v>2.110722</v>
      </c>
      <c r="R4630" s="3" cm="1">
        <f t="array" ref="R4630">AVERAGE(VLOOKUP(_xlfn.TEXTSPLIT(Table1[[#This Row],[Fuel (no space after comma)]], ","), FuelList_Final_EF!$A$2:$B$65, 2, FALSE))</f>
        <v>68.568894099257534</v>
      </c>
      <c r="S4630" s="3">
        <f>Table1[[#This Row],[Generation (TWh)]]*10^9*VLOOKUP(Table1[[#This Row],[Turbine/Engine Technology]],Technology_HR!$A$2:$B$11,2,FALSE)*10^-6</f>
        <v>21708775.77</v>
      </c>
      <c r="T4630" s="5">
        <f>Table1[[#This Row],[Fuel Consumption (mmBtu)]]*Table1[[#This Row],[Emission Factor (kg CO2/ mmBtu)]]*10^3</f>
        <v>1488546746797.658</v>
      </c>
      <c r="U4630" s="3">
        <f>Table1[[#This Row],[Emissions (g CO2)]]/(Table1[[#This Row],[Generation (TWh)]]*10^9)</f>
        <v>705.23107581086379</v>
      </c>
    </row>
    <row r="4631" spans="1:21" x14ac:dyDescent="0.35">
      <c r="A4631" t="s">
        <v>1335</v>
      </c>
      <c r="B4631" t="s">
        <v>3334</v>
      </c>
      <c r="C4631" t="str">
        <f>SUBSTITUTE(Table1[[#This Row],[Fuel]],", ",",")</f>
        <v>fossil gas: natural gas,fossil liquids: fuel oil,fossil liquids: crude oil</v>
      </c>
      <c r="D4631" t="s">
        <v>3239</v>
      </c>
      <c r="E4631" t="s">
        <v>3275</v>
      </c>
      <c r="F4631" t="s">
        <v>3247</v>
      </c>
      <c r="H4631" t="s">
        <v>3440</v>
      </c>
      <c r="I4631">
        <v>610</v>
      </c>
      <c r="J4631" t="s">
        <v>3446</v>
      </c>
      <c r="K4631">
        <v>2019</v>
      </c>
      <c r="L4631" t="s">
        <v>29</v>
      </c>
      <c r="M4631" t="s">
        <v>29</v>
      </c>
      <c r="N4631">
        <v>32.774970000000003</v>
      </c>
      <c r="O4631">
        <v>45.08464</v>
      </c>
      <c r="P4631" t="s">
        <v>3523</v>
      </c>
      <c r="Q4631" s="3">
        <f>Table1[[#This Row],[Capacity (MW)]]*0.395*8760*10^-6</f>
        <v>2.110722</v>
      </c>
      <c r="R4631" s="3" cm="1">
        <f t="array" ref="R4631">AVERAGE(VLOOKUP(_xlfn.TEXTSPLIT(Table1[[#This Row],[Fuel (no space after comma)]], ","), FuelList_Final_EF!$A$2:$B$65, 2, FALSE))</f>
        <v>68.568894099257534</v>
      </c>
      <c r="S4631" s="3">
        <f>Table1[[#This Row],[Generation (TWh)]]*10^9*VLOOKUP(Table1[[#This Row],[Turbine/Engine Technology]],Technology_HR!$A$2:$B$11,2,FALSE)*10^-6</f>
        <v>21708775.77</v>
      </c>
      <c r="T4631" s="5">
        <f>Table1[[#This Row],[Fuel Consumption (mmBtu)]]*Table1[[#This Row],[Emission Factor (kg CO2/ mmBtu)]]*10^3</f>
        <v>1488546746797.658</v>
      </c>
      <c r="U4631" s="3">
        <f>Table1[[#This Row],[Emissions (g CO2)]]/(Table1[[#This Row],[Generation (TWh)]]*10^9)</f>
        <v>705.23107581086379</v>
      </c>
    </row>
    <row r="4632" spans="1:21" x14ac:dyDescent="0.35">
      <c r="A4632" t="s">
        <v>1337</v>
      </c>
      <c r="B4632" t="s">
        <v>3239</v>
      </c>
      <c r="C4632" t="str">
        <f>SUBSTITUTE(Table1[[#This Row],[Fuel]],", ",",")</f>
        <v>fossil gas: natural gas</v>
      </c>
      <c r="D4632" t="s">
        <v>3239</v>
      </c>
      <c r="H4632" t="s">
        <v>3436</v>
      </c>
      <c r="I4632">
        <v>167</v>
      </c>
      <c r="J4632" t="s">
        <v>3446</v>
      </c>
      <c r="K4632" t="s">
        <v>29</v>
      </c>
      <c r="L4632" t="s">
        <v>29</v>
      </c>
      <c r="M4632" t="s">
        <v>29</v>
      </c>
      <c r="N4632">
        <v>30.391231999999999</v>
      </c>
      <c r="O4632">
        <v>47.640058000000003</v>
      </c>
      <c r="P4632" t="s">
        <v>3523</v>
      </c>
      <c r="Q4632" s="3">
        <f>Table1[[#This Row],[Capacity (MW)]]*0.395*8760*10^-6</f>
        <v>0.57785339999999996</v>
      </c>
      <c r="R4632" s="3" cm="1">
        <f t="array" ref="R4632">AVERAGE(VLOOKUP(_xlfn.TEXTSPLIT(Table1[[#This Row],[Fuel (no space after comma)]], ","), FuelList_Final_EF!$A$2:$B$65, 2, FALSE))</f>
        <v>53.06</v>
      </c>
      <c r="S4632" s="3">
        <f>Table1[[#This Row],[Generation (TWh)]]*10^9*VLOOKUP(Table1[[#This Row],[Turbine/Engine Technology]],Technology_HR!$A$2:$B$11,2,FALSE)*10^-6</f>
        <v>6362165.9339999994</v>
      </c>
      <c r="T4632" s="5">
        <f>Table1[[#This Row],[Fuel Consumption (mmBtu)]]*Table1[[#This Row],[Emission Factor (kg CO2/ mmBtu)]]*10^3</f>
        <v>337576524458.03998</v>
      </c>
      <c r="U4632" s="3">
        <f>Table1[[#This Row],[Emissions (g CO2)]]/(Table1[[#This Row],[Generation (TWh)]]*10^9)</f>
        <v>584.19060000000002</v>
      </c>
    </row>
    <row r="4633" spans="1:21" x14ac:dyDescent="0.35">
      <c r="A4633" t="s">
        <v>1337</v>
      </c>
      <c r="B4633" t="s">
        <v>3239</v>
      </c>
      <c r="C4633" t="str">
        <f>SUBSTITUTE(Table1[[#This Row],[Fuel]],", ",",")</f>
        <v>fossil gas: natural gas</v>
      </c>
      <c r="D4633" t="s">
        <v>3239</v>
      </c>
      <c r="H4633" t="s">
        <v>3436</v>
      </c>
      <c r="I4633">
        <v>167</v>
      </c>
      <c r="J4633" t="s">
        <v>3446</v>
      </c>
      <c r="K4633" t="s">
        <v>29</v>
      </c>
      <c r="L4633" t="s">
        <v>29</v>
      </c>
      <c r="M4633" t="s">
        <v>29</v>
      </c>
      <c r="N4633">
        <v>30.391231999999999</v>
      </c>
      <c r="O4633">
        <v>47.640058000000003</v>
      </c>
      <c r="P4633" t="s">
        <v>3523</v>
      </c>
      <c r="Q4633" s="3">
        <f>Table1[[#This Row],[Capacity (MW)]]*0.395*8760*10^-6</f>
        <v>0.57785339999999996</v>
      </c>
      <c r="R4633" s="3" cm="1">
        <f t="array" ref="R4633">AVERAGE(VLOOKUP(_xlfn.TEXTSPLIT(Table1[[#This Row],[Fuel (no space after comma)]], ","), FuelList_Final_EF!$A$2:$B$65, 2, FALSE))</f>
        <v>53.06</v>
      </c>
      <c r="S4633" s="3">
        <f>Table1[[#This Row],[Generation (TWh)]]*10^9*VLOOKUP(Table1[[#This Row],[Turbine/Engine Technology]],Technology_HR!$A$2:$B$11,2,FALSE)*10^-6</f>
        <v>6362165.9339999994</v>
      </c>
      <c r="T4633" s="5">
        <f>Table1[[#This Row],[Fuel Consumption (mmBtu)]]*Table1[[#This Row],[Emission Factor (kg CO2/ mmBtu)]]*10^3</f>
        <v>337576524458.03998</v>
      </c>
      <c r="U4633" s="3">
        <f>Table1[[#This Row],[Emissions (g CO2)]]/(Table1[[#This Row],[Generation (TWh)]]*10^9)</f>
        <v>584.19060000000002</v>
      </c>
    </row>
    <row r="4634" spans="1:21" x14ac:dyDescent="0.35">
      <c r="A4634" t="s">
        <v>1337</v>
      </c>
      <c r="B4634" t="s">
        <v>3239</v>
      </c>
      <c r="C4634" t="str">
        <f>SUBSTITUTE(Table1[[#This Row],[Fuel]],", ",",")</f>
        <v>fossil gas: natural gas</v>
      </c>
      <c r="D4634" t="s">
        <v>3239</v>
      </c>
      <c r="H4634" t="s">
        <v>3436</v>
      </c>
      <c r="I4634">
        <v>167</v>
      </c>
      <c r="J4634" t="s">
        <v>3446</v>
      </c>
      <c r="K4634" t="s">
        <v>29</v>
      </c>
      <c r="L4634" t="s">
        <v>29</v>
      </c>
      <c r="M4634" t="s">
        <v>29</v>
      </c>
      <c r="N4634">
        <v>30.391231999999999</v>
      </c>
      <c r="O4634">
        <v>47.640058000000003</v>
      </c>
      <c r="P4634" t="s">
        <v>3523</v>
      </c>
      <c r="Q4634" s="3">
        <f>Table1[[#This Row],[Capacity (MW)]]*0.395*8760*10^-6</f>
        <v>0.57785339999999996</v>
      </c>
      <c r="R4634" s="3" cm="1">
        <f t="array" ref="R4634">AVERAGE(VLOOKUP(_xlfn.TEXTSPLIT(Table1[[#This Row],[Fuel (no space after comma)]], ","), FuelList_Final_EF!$A$2:$B$65, 2, FALSE))</f>
        <v>53.06</v>
      </c>
      <c r="S4634" s="3">
        <f>Table1[[#This Row],[Generation (TWh)]]*10^9*VLOOKUP(Table1[[#This Row],[Turbine/Engine Technology]],Technology_HR!$A$2:$B$11,2,FALSE)*10^-6</f>
        <v>6362165.9339999994</v>
      </c>
      <c r="T4634" s="5">
        <f>Table1[[#This Row],[Fuel Consumption (mmBtu)]]*Table1[[#This Row],[Emission Factor (kg CO2/ mmBtu)]]*10^3</f>
        <v>337576524458.03998</v>
      </c>
      <c r="U4634" s="3">
        <f>Table1[[#This Row],[Emissions (g CO2)]]/(Table1[[#This Row],[Generation (TWh)]]*10^9)</f>
        <v>584.19060000000002</v>
      </c>
    </row>
    <row r="4635" spans="1:21" x14ac:dyDescent="0.35">
      <c r="A4635" t="s">
        <v>1337</v>
      </c>
      <c r="B4635" t="s">
        <v>3239</v>
      </c>
      <c r="C4635" t="str">
        <f>SUBSTITUTE(Table1[[#This Row],[Fuel]],", ",",")</f>
        <v>fossil gas: natural gas</v>
      </c>
      <c r="D4635" t="s">
        <v>3239</v>
      </c>
      <c r="H4635" t="s">
        <v>3436</v>
      </c>
      <c r="I4635">
        <v>167</v>
      </c>
      <c r="J4635" t="s">
        <v>3446</v>
      </c>
      <c r="K4635" t="s">
        <v>29</v>
      </c>
      <c r="L4635" t="s">
        <v>29</v>
      </c>
      <c r="M4635" t="s">
        <v>29</v>
      </c>
      <c r="N4635">
        <v>30.391231999999999</v>
      </c>
      <c r="O4635">
        <v>47.640058000000003</v>
      </c>
      <c r="P4635" t="s">
        <v>3523</v>
      </c>
      <c r="Q4635" s="3">
        <f>Table1[[#This Row],[Capacity (MW)]]*0.395*8760*10^-6</f>
        <v>0.57785339999999996</v>
      </c>
      <c r="R4635" s="3" cm="1">
        <f t="array" ref="R4635">AVERAGE(VLOOKUP(_xlfn.TEXTSPLIT(Table1[[#This Row],[Fuel (no space after comma)]], ","), FuelList_Final_EF!$A$2:$B$65, 2, FALSE))</f>
        <v>53.06</v>
      </c>
      <c r="S4635" s="3">
        <f>Table1[[#This Row],[Generation (TWh)]]*10^9*VLOOKUP(Table1[[#This Row],[Turbine/Engine Technology]],Technology_HR!$A$2:$B$11,2,FALSE)*10^-6</f>
        <v>6362165.9339999994</v>
      </c>
      <c r="T4635" s="5">
        <f>Table1[[#This Row],[Fuel Consumption (mmBtu)]]*Table1[[#This Row],[Emission Factor (kg CO2/ mmBtu)]]*10^3</f>
        <v>337576524458.03998</v>
      </c>
      <c r="U4635" s="3">
        <f>Table1[[#This Row],[Emissions (g CO2)]]/(Table1[[#This Row],[Generation (TWh)]]*10^9)</f>
        <v>584.19060000000002</v>
      </c>
    </row>
    <row r="4636" spans="1:21" x14ac:dyDescent="0.35">
      <c r="A4636" t="s">
        <v>1350</v>
      </c>
      <c r="B4636" t="s">
        <v>3239</v>
      </c>
      <c r="C4636" t="str">
        <f>SUBSTITUTE(Table1[[#This Row],[Fuel]],", ",",")</f>
        <v>fossil gas: natural gas</v>
      </c>
      <c r="D4636" t="s">
        <v>3239</v>
      </c>
      <c r="H4636" t="s">
        <v>3436</v>
      </c>
      <c r="I4636">
        <v>185</v>
      </c>
      <c r="J4636" t="s">
        <v>3446</v>
      </c>
      <c r="K4636">
        <v>2020</v>
      </c>
      <c r="L4636" t="s">
        <v>29</v>
      </c>
      <c r="M4636" t="s">
        <v>29</v>
      </c>
      <c r="N4636">
        <v>30.405653999999998</v>
      </c>
      <c r="O4636">
        <v>47.589106000000001</v>
      </c>
      <c r="P4636" t="s">
        <v>3523</v>
      </c>
      <c r="Q4636" s="3">
        <f>Table1[[#This Row],[Capacity (MW)]]*0.395*8760*10^-6</f>
        <v>0.64013699999999996</v>
      </c>
      <c r="R4636" s="3" cm="1">
        <f t="array" ref="R4636">AVERAGE(VLOOKUP(_xlfn.TEXTSPLIT(Table1[[#This Row],[Fuel (no space after comma)]], ","), FuelList_Final_EF!$A$2:$B$65, 2, FALSE))</f>
        <v>53.06</v>
      </c>
      <c r="S4636" s="3">
        <f>Table1[[#This Row],[Generation (TWh)]]*10^9*VLOOKUP(Table1[[#This Row],[Turbine/Engine Technology]],Technology_HR!$A$2:$B$11,2,FALSE)*10^-6</f>
        <v>7047908.3700000001</v>
      </c>
      <c r="T4636" s="5">
        <f>Table1[[#This Row],[Fuel Consumption (mmBtu)]]*Table1[[#This Row],[Emission Factor (kg CO2/ mmBtu)]]*10^3</f>
        <v>373962018112.20001</v>
      </c>
      <c r="U4636" s="3">
        <f>Table1[[#This Row],[Emissions (g CO2)]]/(Table1[[#This Row],[Generation (TWh)]]*10^9)</f>
        <v>584.19060000000002</v>
      </c>
    </row>
    <row r="4637" spans="1:21" x14ac:dyDescent="0.35">
      <c r="A4637" t="s">
        <v>1350</v>
      </c>
      <c r="B4637" t="s">
        <v>3239</v>
      </c>
      <c r="C4637" t="str">
        <f>SUBSTITUTE(Table1[[#This Row],[Fuel]],", ",",")</f>
        <v>fossil gas: natural gas</v>
      </c>
      <c r="D4637" t="s">
        <v>3239</v>
      </c>
      <c r="H4637" t="s">
        <v>3436</v>
      </c>
      <c r="I4637">
        <v>185</v>
      </c>
      <c r="J4637" t="s">
        <v>3446</v>
      </c>
      <c r="K4637">
        <v>2020</v>
      </c>
      <c r="L4637" t="s">
        <v>29</v>
      </c>
      <c r="M4637" t="s">
        <v>29</v>
      </c>
      <c r="N4637">
        <v>30.405653999999998</v>
      </c>
      <c r="O4637">
        <v>47.589106000000001</v>
      </c>
      <c r="P4637" t="s">
        <v>3523</v>
      </c>
      <c r="Q4637" s="3">
        <f>Table1[[#This Row],[Capacity (MW)]]*0.395*8760*10^-6</f>
        <v>0.64013699999999996</v>
      </c>
      <c r="R4637" s="3" cm="1">
        <f t="array" ref="R4637">AVERAGE(VLOOKUP(_xlfn.TEXTSPLIT(Table1[[#This Row],[Fuel (no space after comma)]], ","), FuelList_Final_EF!$A$2:$B$65, 2, FALSE))</f>
        <v>53.06</v>
      </c>
      <c r="S4637" s="3">
        <f>Table1[[#This Row],[Generation (TWh)]]*10^9*VLOOKUP(Table1[[#This Row],[Turbine/Engine Technology]],Technology_HR!$A$2:$B$11,2,FALSE)*10^-6</f>
        <v>7047908.3700000001</v>
      </c>
      <c r="T4637" s="5">
        <f>Table1[[#This Row],[Fuel Consumption (mmBtu)]]*Table1[[#This Row],[Emission Factor (kg CO2/ mmBtu)]]*10^3</f>
        <v>373962018112.20001</v>
      </c>
      <c r="U4637" s="3">
        <f>Table1[[#This Row],[Emissions (g CO2)]]/(Table1[[#This Row],[Generation (TWh)]]*10^9)</f>
        <v>584.19060000000002</v>
      </c>
    </row>
    <row r="4638" spans="1:21" x14ac:dyDescent="0.35">
      <c r="A4638" t="s">
        <v>1350</v>
      </c>
      <c r="B4638" t="s">
        <v>3239</v>
      </c>
      <c r="C4638" t="str">
        <f>SUBSTITUTE(Table1[[#This Row],[Fuel]],", ",",")</f>
        <v>fossil gas: natural gas</v>
      </c>
      <c r="D4638" t="s">
        <v>3239</v>
      </c>
      <c r="H4638" t="s">
        <v>3436</v>
      </c>
      <c r="I4638">
        <v>185</v>
      </c>
      <c r="J4638" t="s">
        <v>3446</v>
      </c>
      <c r="K4638">
        <v>2020</v>
      </c>
      <c r="L4638" t="s">
        <v>29</v>
      </c>
      <c r="M4638" t="s">
        <v>29</v>
      </c>
      <c r="N4638">
        <v>30.405653999999998</v>
      </c>
      <c r="O4638">
        <v>47.589106000000001</v>
      </c>
      <c r="P4638" t="s">
        <v>3523</v>
      </c>
      <c r="Q4638" s="3">
        <f>Table1[[#This Row],[Capacity (MW)]]*0.395*8760*10^-6</f>
        <v>0.64013699999999996</v>
      </c>
      <c r="R4638" s="3" cm="1">
        <f t="array" ref="R4638">AVERAGE(VLOOKUP(_xlfn.TEXTSPLIT(Table1[[#This Row],[Fuel (no space after comma)]], ","), FuelList_Final_EF!$A$2:$B$65, 2, FALSE))</f>
        <v>53.06</v>
      </c>
      <c r="S4638" s="3">
        <f>Table1[[#This Row],[Generation (TWh)]]*10^9*VLOOKUP(Table1[[#This Row],[Turbine/Engine Technology]],Technology_HR!$A$2:$B$11,2,FALSE)*10^-6</f>
        <v>7047908.3700000001</v>
      </c>
      <c r="T4638" s="5">
        <f>Table1[[#This Row],[Fuel Consumption (mmBtu)]]*Table1[[#This Row],[Emission Factor (kg CO2/ mmBtu)]]*10^3</f>
        <v>373962018112.20001</v>
      </c>
      <c r="U4638" s="3">
        <f>Table1[[#This Row],[Emissions (g CO2)]]/(Table1[[#This Row],[Generation (TWh)]]*10^9)</f>
        <v>584.19060000000002</v>
      </c>
    </row>
    <row r="4639" spans="1:21" x14ac:dyDescent="0.35">
      <c r="A4639" t="s">
        <v>1350</v>
      </c>
      <c r="B4639" t="s">
        <v>3239</v>
      </c>
      <c r="C4639" t="str">
        <f>SUBSTITUTE(Table1[[#This Row],[Fuel]],", ",",")</f>
        <v>fossil gas: natural gas</v>
      </c>
      <c r="D4639" t="s">
        <v>3239</v>
      </c>
      <c r="H4639" t="s">
        <v>3436</v>
      </c>
      <c r="I4639">
        <v>185</v>
      </c>
      <c r="J4639" t="s">
        <v>3446</v>
      </c>
      <c r="K4639">
        <v>2020</v>
      </c>
      <c r="L4639" t="s">
        <v>29</v>
      </c>
      <c r="M4639" t="s">
        <v>29</v>
      </c>
      <c r="N4639">
        <v>30.405653999999998</v>
      </c>
      <c r="O4639">
        <v>47.589106000000001</v>
      </c>
      <c r="P4639" t="s">
        <v>3523</v>
      </c>
      <c r="Q4639" s="3">
        <f>Table1[[#This Row],[Capacity (MW)]]*0.395*8760*10^-6</f>
        <v>0.64013699999999996</v>
      </c>
      <c r="R4639" s="3" cm="1">
        <f t="array" ref="R4639">AVERAGE(VLOOKUP(_xlfn.TEXTSPLIT(Table1[[#This Row],[Fuel (no space after comma)]], ","), FuelList_Final_EF!$A$2:$B$65, 2, FALSE))</f>
        <v>53.06</v>
      </c>
      <c r="S4639" s="3">
        <f>Table1[[#This Row],[Generation (TWh)]]*10^9*VLOOKUP(Table1[[#This Row],[Turbine/Engine Technology]],Technology_HR!$A$2:$B$11,2,FALSE)*10^-6</f>
        <v>7047908.3700000001</v>
      </c>
      <c r="T4639" s="5">
        <f>Table1[[#This Row],[Fuel Consumption (mmBtu)]]*Table1[[#This Row],[Emission Factor (kg CO2/ mmBtu)]]*10^3</f>
        <v>373962018112.20001</v>
      </c>
      <c r="U4639" s="3">
        <f>Table1[[#This Row],[Emissions (g CO2)]]/(Table1[[#This Row],[Generation (TWh)]]*10^9)</f>
        <v>584.19060000000002</v>
      </c>
    </row>
    <row r="4640" spans="1:21" x14ac:dyDescent="0.35">
      <c r="A4640" t="s">
        <v>1351</v>
      </c>
      <c r="B4640" t="s">
        <v>3239</v>
      </c>
      <c r="C4640" t="str">
        <f>SUBSTITUTE(Table1[[#This Row],[Fuel]],", ",",")</f>
        <v>fossil gas: natural gas</v>
      </c>
      <c r="D4640" t="s">
        <v>3239</v>
      </c>
      <c r="H4640" t="s">
        <v>3436</v>
      </c>
      <c r="I4640">
        <v>90</v>
      </c>
      <c r="J4640" t="s">
        <v>3446</v>
      </c>
      <c r="K4640">
        <v>1980</v>
      </c>
      <c r="L4640" t="s">
        <v>29</v>
      </c>
      <c r="M4640">
        <v>2023</v>
      </c>
      <c r="N4640">
        <v>51.834699999999998</v>
      </c>
      <c r="O4640">
        <v>-8.2362000000000002</v>
      </c>
      <c r="P4640" t="s">
        <v>3524</v>
      </c>
      <c r="Q4640" s="3">
        <f>Table1[[#This Row],[Capacity (MW)]]*0.395*8760*10^-6</f>
        <v>0.31141800000000003</v>
      </c>
      <c r="R4640" s="3" cm="1">
        <f t="array" ref="R4640">AVERAGE(VLOOKUP(_xlfn.TEXTSPLIT(Table1[[#This Row],[Fuel (no space after comma)]], ","), FuelList_Final_EF!$A$2:$B$65, 2, FALSE))</f>
        <v>53.06</v>
      </c>
      <c r="S4640" s="3">
        <f>Table1[[#This Row],[Generation (TWh)]]*10^9*VLOOKUP(Table1[[#This Row],[Turbine/Engine Technology]],Technology_HR!$A$2:$B$11,2,FALSE)*10^-6</f>
        <v>3428712.1799999997</v>
      </c>
      <c r="T4640" s="5">
        <f>Table1[[#This Row],[Fuel Consumption (mmBtu)]]*Table1[[#This Row],[Emission Factor (kg CO2/ mmBtu)]]*10^3</f>
        <v>181927468270.79999</v>
      </c>
      <c r="U4640" s="3">
        <f>Table1[[#This Row],[Emissions (g CO2)]]/(Table1[[#This Row],[Generation (TWh)]]*10^9)</f>
        <v>584.1905999999999</v>
      </c>
    </row>
    <row r="4641" spans="1:21" x14ac:dyDescent="0.35">
      <c r="A4641" t="s">
        <v>1351</v>
      </c>
      <c r="B4641" t="s">
        <v>3239</v>
      </c>
      <c r="C4641" t="str">
        <f>SUBSTITUTE(Table1[[#This Row],[Fuel]],", ",",")</f>
        <v>fossil gas: natural gas</v>
      </c>
      <c r="D4641" t="s">
        <v>3239</v>
      </c>
      <c r="H4641" t="s">
        <v>3436</v>
      </c>
      <c r="I4641">
        <v>90</v>
      </c>
      <c r="J4641" t="s">
        <v>3446</v>
      </c>
      <c r="K4641">
        <v>1980</v>
      </c>
      <c r="L4641" t="s">
        <v>29</v>
      </c>
      <c r="M4641" t="s">
        <v>29</v>
      </c>
      <c r="N4641">
        <v>51.834699999999998</v>
      </c>
      <c r="O4641">
        <v>-8.2362000000000002</v>
      </c>
      <c r="P4641" t="s">
        <v>3524</v>
      </c>
      <c r="Q4641" s="3">
        <f>Table1[[#This Row],[Capacity (MW)]]*0.395*8760*10^-6</f>
        <v>0.31141800000000003</v>
      </c>
      <c r="R4641" s="3" cm="1">
        <f t="array" ref="R4641">AVERAGE(VLOOKUP(_xlfn.TEXTSPLIT(Table1[[#This Row],[Fuel (no space after comma)]], ","), FuelList_Final_EF!$A$2:$B$65, 2, FALSE))</f>
        <v>53.06</v>
      </c>
      <c r="S4641" s="3">
        <f>Table1[[#This Row],[Generation (TWh)]]*10^9*VLOOKUP(Table1[[#This Row],[Turbine/Engine Technology]],Technology_HR!$A$2:$B$11,2,FALSE)*10^-6</f>
        <v>3428712.1799999997</v>
      </c>
      <c r="T4641" s="5">
        <f>Table1[[#This Row],[Fuel Consumption (mmBtu)]]*Table1[[#This Row],[Emission Factor (kg CO2/ mmBtu)]]*10^3</f>
        <v>181927468270.79999</v>
      </c>
      <c r="U4641" s="3">
        <f>Table1[[#This Row],[Emissions (g CO2)]]/(Table1[[#This Row],[Generation (TWh)]]*10^9)</f>
        <v>584.1905999999999</v>
      </c>
    </row>
    <row r="4642" spans="1:21" x14ac:dyDescent="0.35">
      <c r="A4642" t="s">
        <v>1351</v>
      </c>
      <c r="B4642" t="s">
        <v>3239</v>
      </c>
      <c r="C4642" t="str">
        <f>SUBSTITUTE(Table1[[#This Row],[Fuel]],", ",",")</f>
        <v>fossil gas: natural gas</v>
      </c>
      <c r="D4642" t="s">
        <v>3239</v>
      </c>
      <c r="H4642" t="s">
        <v>3436</v>
      </c>
      <c r="I4642">
        <v>90</v>
      </c>
      <c r="J4642" t="s">
        <v>3446</v>
      </c>
      <c r="K4642">
        <v>1980</v>
      </c>
      <c r="L4642" t="s">
        <v>29</v>
      </c>
      <c r="M4642" t="s">
        <v>29</v>
      </c>
      <c r="N4642">
        <v>51.834699999999998</v>
      </c>
      <c r="O4642">
        <v>-8.2362000000000002</v>
      </c>
      <c r="P4642" t="s">
        <v>3524</v>
      </c>
      <c r="Q4642" s="3">
        <f>Table1[[#This Row],[Capacity (MW)]]*0.395*8760*10^-6</f>
        <v>0.31141800000000003</v>
      </c>
      <c r="R4642" s="3" cm="1">
        <f t="array" ref="R4642">AVERAGE(VLOOKUP(_xlfn.TEXTSPLIT(Table1[[#This Row],[Fuel (no space after comma)]], ","), FuelList_Final_EF!$A$2:$B$65, 2, FALSE))</f>
        <v>53.06</v>
      </c>
      <c r="S4642" s="3">
        <f>Table1[[#This Row],[Generation (TWh)]]*10^9*VLOOKUP(Table1[[#This Row],[Turbine/Engine Technology]],Technology_HR!$A$2:$B$11,2,FALSE)*10^-6</f>
        <v>3428712.1799999997</v>
      </c>
      <c r="T4642" s="5">
        <f>Table1[[#This Row],[Fuel Consumption (mmBtu)]]*Table1[[#This Row],[Emission Factor (kg CO2/ mmBtu)]]*10^3</f>
        <v>181927468270.79999</v>
      </c>
      <c r="U4642" s="3">
        <f>Table1[[#This Row],[Emissions (g CO2)]]/(Table1[[#This Row],[Generation (TWh)]]*10^9)</f>
        <v>584.1905999999999</v>
      </c>
    </row>
    <row r="4643" spans="1:21" x14ac:dyDescent="0.35">
      <c r="A4643" t="s">
        <v>1351</v>
      </c>
      <c r="B4643" t="s">
        <v>3239</v>
      </c>
      <c r="C4643" t="str">
        <f>SUBSTITUTE(Table1[[#This Row],[Fuel]],", ",",")</f>
        <v>fossil gas: natural gas</v>
      </c>
      <c r="D4643" t="s">
        <v>3239</v>
      </c>
      <c r="H4643" t="s">
        <v>3438</v>
      </c>
      <c r="I4643">
        <v>431</v>
      </c>
      <c r="J4643" t="s">
        <v>3446</v>
      </c>
      <c r="K4643">
        <v>2010</v>
      </c>
      <c r="L4643" t="s">
        <v>29</v>
      </c>
      <c r="M4643" t="s">
        <v>29</v>
      </c>
      <c r="N4643">
        <v>51.834699999999998</v>
      </c>
      <c r="O4643">
        <v>-8.2362000000000002</v>
      </c>
      <c r="P4643" t="s">
        <v>3524</v>
      </c>
      <c r="Q4643" s="3">
        <f>Table1[[#This Row],[Capacity (MW)]]*0.395*8760*10^-6</f>
        <v>1.4913462</v>
      </c>
      <c r="R4643" s="3" cm="1">
        <f t="array" ref="R4643">AVERAGE(VLOOKUP(_xlfn.TEXTSPLIT(Table1[[#This Row],[Fuel (no space after comma)]], ","), FuelList_Final_EF!$A$2:$B$65, 2, FALSE))</f>
        <v>53.06</v>
      </c>
      <c r="S4643" s="3">
        <f>Table1[[#This Row],[Generation (TWh)]]*10^9*VLOOKUP(Table1[[#This Row],[Turbine/Engine Technology]],Technology_HR!$A$2:$B$11,2,FALSE)*10^-6</f>
        <v>11258172.4638</v>
      </c>
      <c r="T4643" s="5">
        <f>Table1[[#This Row],[Fuel Consumption (mmBtu)]]*Table1[[#This Row],[Emission Factor (kg CO2/ mmBtu)]]*10^3</f>
        <v>597358630929.22803</v>
      </c>
      <c r="U4643" s="3">
        <f>Table1[[#This Row],[Emissions (g CO2)]]/(Table1[[#This Row],[Generation (TWh)]]*10^9)</f>
        <v>400.54993999999999</v>
      </c>
    </row>
    <row r="4644" spans="1:21" x14ac:dyDescent="0.35">
      <c r="A4644" t="s">
        <v>1352</v>
      </c>
      <c r="B4644" t="s">
        <v>3239</v>
      </c>
      <c r="C4644" t="str">
        <f>SUBSTITUTE(Table1[[#This Row],[Fuel]],", ",",")</f>
        <v>fossil gas: natural gas</v>
      </c>
      <c r="D4644" t="s">
        <v>3239</v>
      </c>
      <c r="H4644" t="s">
        <v>3441</v>
      </c>
      <c r="I4644">
        <v>90</v>
      </c>
      <c r="J4644" t="s">
        <v>3447</v>
      </c>
      <c r="K4644" t="s">
        <v>29</v>
      </c>
      <c r="L4644" t="s">
        <v>29</v>
      </c>
      <c r="M4644" t="s">
        <v>29</v>
      </c>
      <c r="N4644">
        <v>52.774012300000003</v>
      </c>
      <c r="O4644">
        <v>-6.1731635999999996</v>
      </c>
      <c r="P4644" t="s">
        <v>3524</v>
      </c>
      <c r="Q4644" s="3">
        <f>Table1[[#This Row],[Capacity (MW)]]*0.395*8760*10^-6</f>
        <v>0.31141800000000003</v>
      </c>
      <c r="R4644" s="3" cm="1">
        <f t="array" ref="R4644">AVERAGE(VLOOKUP(_xlfn.TEXTSPLIT(Table1[[#This Row],[Fuel (no space after comma)]], ","), FuelList_Final_EF!$A$2:$B$65, 2, FALSE))</f>
        <v>53.06</v>
      </c>
      <c r="S4644" s="3">
        <f>Table1[[#This Row],[Generation (TWh)]]*10^9*VLOOKUP(Table1[[#This Row],[Turbine/Engine Technology]],Technology_HR!$A$2:$B$11,2,FALSE)*10^-6</f>
        <v>2350894.4819999998</v>
      </c>
      <c r="T4644" s="5">
        <f>Table1[[#This Row],[Fuel Consumption (mmBtu)]]*Table1[[#This Row],[Emission Factor (kg CO2/ mmBtu)]]*10^3</f>
        <v>124738461214.92</v>
      </c>
      <c r="U4644" s="3">
        <f>Table1[[#This Row],[Emissions (g CO2)]]/(Table1[[#This Row],[Generation (TWh)]]*10^9)</f>
        <v>400.54993999999999</v>
      </c>
    </row>
    <row r="4645" spans="1:21" x14ac:dyDescent="0.35">
      <c r="A4645" t="s">
        <v>1352</v>
      </c>
      <c r="B4645" t="s">
        <v>3239</v>
      </c>
      <c r="C4645" t="str">
        <f>SUBSTITUTE(Table1[[#This Row],[Fuel]],", ",",")</f>
        <v>fossil gas: natural gas</v>
      </c>
      <c r="D4645" t="s">
        <v>3239</v>
      </c>
      <c r="H4645" t="s">
        <v>3441</v>
      </c>
      <c r="I4645">
        <v>203</v>
      </c>
      <c r="J4645" t="s">
        <v>3450</v>
      </c>
      <c r="K4645">
        <v>2027</v>
      </c>
      <c r="L4645" t="s">
        <v>29</v>
      </c>
      <c r="M4645" t="s">
        <v>29</v>
      </c>
      <c r="N4645">
        <v>52.811900000000001</v>
      </c>
      <c r="O4645">
        <v>-6.1313000000000004</v>
      </c>
      <c r="P4645" t="s">
        <v>3524</v>
      </c>
      <c r="Q4645" s="3">
        <f>Table1[[#This Row],[Capacity (MW)]]*0.395*8760*10^-6</f>
        <v>0.70242059999999995</v>
      </c>
      <c r="R4645" s="3" cm="1">
        <f t="array" ref="R4645">AVERAGE(VLOOKUP(_xlfn.TEXTSPLIT(Table1[[#This Row],[Fuel (no space after comma)]], ","), FuelList_Final_EF!$A$2:$B$65, 2, FALSE))</f>
        <v>53.06</v>
      </c>
      <c r="S4645" s="3">
        <f>Table1[[#This Row],[Generation (TWh)]]*10^9*VLOOKUP(Table1[[#This Row],[Turbine/Engine Technology]],Technology_HR!$A$2:$B$11,2,FALSE)*10^-6</f>
        <v>5302573.1093999995</v>
      </c>
      <c r="T4645" s="5">
        <f>Table1[[#This Row],[Fuel Consumption (mmBtu)]]*Table1[[#This Row],[Emission Factor (kg CO2/ mmBtu)]]*10^3</f>
        <v>281354529184.76398</v>
      </c>
      <c r="U4645" s="3">
        <f>Table1[[#This Row],[Emissions (g CO2)]]/(Table1[[#This Row],[Generation (TWh)]]*10^9)</f>
        <v>400.54993999999999</v>
      </c>
    </row>
    <row r="4646" spans="1:21" x14ac:dyDescent="0.35">
      <c r="A4646" t="s">
        <v>1353</v>
      </c>
      <c r="B4646" t="s">
        <v>3240</v>
      </c>
      <c r="C4646" t="str">
        <f>SUBSTITUTE(Table1[[#This Row],[Fuel]],", ",",")</f>
        <v>fossil gas: natural gas,fossil liquids: diesel</v>
      </c>
      <c r="D4646" t="s">
        <v>3239</v>
      </c>
      <c r="E4646" t="s">
        <v>3258</v>
      </c>
      <c r="H4646" t="s">
        <v>3436</v>
      </c>
      <c r="I4646">
        <v>57</v>
      </c>
      <c r="J4646" t="s">
        <v>3447</v>
      </c>
      <c r="K4646">
        <v>2026</v>
      </c>
      <c r="L4646" t="s">
        <v>29</v>
      </c>
      <c r="M4646" t="s">
        <v>29</v>
      </c>
      <c r="N4646">
        <v>54.120800000000003</v>
      </c>
      <c r="O4646">
        <v>-9.5777999999999999</v>
      </c>
      <c r="P4646" t="s">
        <v>3524</v>
      </c>
      <c r="Q4646" s="3">
        <f>Table1[[#This Row],[Capacity (MW)]]*0.395*8760*10^-6</f>
        <v>0.19723139999999997</v>
      </c>
      <c r="R4646" s="3" cm="1">
        <f t="array" ref="R4646">AVERAGE(VLOOKUP(_xlfn.TEXTSPLIT(Table1[[#This Row],[Fuel (no space after comma)]], ","), FuelList_Final_EF!$A$2:$B$65, 2, FALSE))</f>
        <v>65.583341148886291</v>
      </c>
      <c r="S4646" s="3">
        <f>Table1[[#This Row],[Generation (TWh)]]*10^9*VLOOKUP(Table1[[#This Row],[Turbine/Engine Technology]],Technology_HR!$A$2:$B$11,2,FALSE)*10^-6</f>
        <v>2171517.7139999997</v>
      </c>
      <c r="T4646" s="5">
        <f>Table1[[#This Row],[Fuel Consumption (mmBtu)]]*Table1[[#This Row],[Emission Factor (kg CO2/ mmBtu)]]*10^3</f>
        <v>142415387048.11166</v>
      </c>
      <c r="U4646" s="3">
        <f>Table1[[#This Row],[Emissions (g CO2)]]/(Table1[[#This Row],[Generation (TWh)]]*10^9)</f>
        <v>722.072586049238</v>
      </c>
    </row>
    <row r="4647" spans="1:21" x14ac:dyDescent="0.35">
      <c r="A4647" t="s">
        <v>1353</v>
      </c>
      <c r="B4647" t="s">
        <v>3240</v>
      </c>
      <c r="C4647" t="str">
        <f>SUBSTITUTE(Table1[[#This Row],[Fuel]],", ",",")</f>
        <v>fossil gas: natural gas,fossil liquids: diesel</v>
      </c>
      <c r="D4647" t="s">
        <v>3239</v>
      </c>
      <c r="E4647" t="s">
        <v>3258</v>
      </c>
      <c r="H4647" t="s">
        <v>3436</v>
      </c>
      <c r="I4647">
        <v>57</v>
      </c>
      <c r="J4647" t="s">
        <v>3447</v>
      </c>
      <c r="K4647">
        <v>2026</v>
      </c>
      <c r="L4647" t="s">
        <v>29</v>
      </c>
      <c r="M4647" t="s">
        <v>29</v>
      </c>
      <c r="N4647">
        <v>54.120800000000003</v>
      </c>
      <c r="O4647">
        <v>-9.5777999999999999</v>
      </c>
      <c r="P4647" t="s">
        <v>3524</v>
      </c>
      <c r="Q4647" s="3">
        <f>Table1[[#This Row],[Capacity (MW)]]*0.395*8760*10^-6</f>
        <v>0.19723139999999997</v>
      </c>
      <c r="R4647" s="3" cm="1">
        <f t="array" ref="R4647">AVERAGE(VLOOKUP(_xlfn.TEXTSPLIT(Table1[[#This Row],[Fuel (no space after comma)]], ","), FuelList_Final_EF!$A$2:$B$65, 2, FALSE))</f>
        <v>65.583341148886291</v>
      </c>
      <c r="S4647" s="3">
        <f>Table1[[#This Row],[Generation (TWh)]]*10^9*VLOOKUP(Table1[[#This Row],[Turbine/Engine Technology]],Technology_HR!$A$2:$B$11,2,FALSE)*10^-6</f>
        <v>2171517.7139999997</v>
      </c>
      <c r="T4647" s="5">
        <f>Table1[[#This Row],[Fuel Consumption (mmBtu)]]*Table1[[#This Row],[Emission Factor (kg CO2/ mmBtu)]]*10^3</f>
        <v>142415387048.11166</v>
      </c>
      <c r="U4647" s="3">
        <f>Table1[[#This Row],[Emissions (g CO2)]]/(Table1[[#This Row],[Generation (TWh)]]*10^9)</f>
        <v>722.072586049238</v>
      </c>
    </row>
    <row r="4648" spans="1:21" x14ac:dyDescent="0.35">
      <c r="A4648" t="s">
        <v>1354</v>
      </c>
      <c r="B4648" t="s">
        <v>3240</v>
      </c>
      <c r="C4648" t="str">
        <f>SUBSTITUTE(Table1[[#This Row],[Fuel]],", ",",")</f>
        <v>fossil gas: natural gas,fossil liquids: diesel</v>
      </c>
      <c r="D4648" t="s">
        <v>3239</v>
      </c>
      <c r="E4648" t="s">
        <v>3258</v>
      </c>
      <c r="H4648" t="s">
        <v>3436</v>
      </c>
      <c r="I4648">
        <v>55</v>
      </c>
      <c r="J4648" t="s">
        <v>3446</v>
      </c>
      <c r="K4648">
        <v>2024</v>
      </c>
      <c r="L4648" t="s">
        <v>29</v>
      </c>
      <c r="M4648" t="s">
        <v>29</v>
      </c>
      <c r="N4648">
        <v>53.3994</v>
      </c>
      <c r="O4648">
        <v>-7.3207000000000004</v>
      </c>
      <c r="P4648" t="s">
        <v>3524</v>
      </c>
      <c r="Q4648" s="3">
        <f>Table1[[#This Row],[Capacity (MW)]]*0.395*8760*10^-6</f>
        <v>0.19031099999999998</v>
      </c>
      <c r="R4648" s="3" cm="1">
        <f t="array" ref="R4648">AVERAGE(VLOOKUP(_xlfn.TEXTSPLIT(Table1[[#This Row],[Fuel (no space after comma)]], ","), FuelList_Final_EF!$A$2:$B$65, 2, FALSE))</f>
        <v>65.583341148886291</v>
      </c>
      <c r="S4648" s="3">
        <f>Table1[[#This Row],[Generation (TWh)]]*10^9*VLOOKUP(Table1[[#This Row],[Turbine/Engine Technology]],Technology_HR!$A$2:$B$11,2,FALSE)*10^-6</f>
        <v>2095324.1099999996</v>
      </c>
      <c r="T4648" s="5">
        <f>Table1[[#This Row],[Fuel Consumption (mmBtu)]]*Table1[[#This Row],[Emission Factor (kg CO2/ mmBtu)]]*10^3</f>
        <v>137418355923.61653</v>
      </c>
      <c r="U4648" s="3">
        <f>Table1[[#This Row],[Emissions (g CO2)]]/(Table1[[#This Row],[Generation (TWh)]]*10^9)</f>
        <v>722.07258604923811</v>
      </c>
    </row>
    <row r="4649" spans="1:21" x14ac:dyDescent="0.35">
      <c r="A4649" t="s">
        <v>1354</v>
      </c>
      <c r="B4649" t="s">
        <v>3240</v>
      </c>
      <c r="C4649" t="str">
        <f>SUBSTITUTE(Table1[[#This Row],[Fuel]],", ",",")</f>
        <v>fossil gas: natural gas,fossil liquids: diesel</v>
      </c>
      <c r="D4649" t="s">
        <v>3239</v>
      </c>
      <c r="E4649" t="s">
        <v>3258</v>
      </c>
      <c r="H4649" t="s">
        <v>3436</v>
      </c>
      <c r="I4649">
        <v>55</v>
      </c>
      <c r="J4649" t="s">
        <v>3446</v>
      </c>
      <c r="K4649">
        <v>2024</v>
      </c>
      <c r="L4649" t="s">
        <v>29</v>
      </c>
      <c r="M4649" t="s">
        <v>29</v>
      </c>
      <c r="N4649">
        <v>53.3994</v>
      </c>
      <c r="O4649">
        <v>-7.3207000000000004</v>
      </c>
      <c r="P4649" t="s">
        <v>3524</v>
      </c>
      <c r="Q4649" s="3">
        <f>Table1[[#This Row],[Capacity (MW)]]*0.395*8760*10^-6</f>
        <v>0.19031099999999998</v>
      </c>
      <c r="R4649" s="3" cm="1">
        <f t="array" ref="R4649">AVERAGE(VLOOKUP(_xlfn.TEXTSPLIT(Table1[[#This Row],[Fuel (no space after comma)]], ","), FuelList_Final_EF!$A$2:$B$65, 2, FALSE))</f>
        <v>65.583341148886291</v>
      </c>
      <c r="S4649" s="3">
        <f>Table1[[#This Row],[Generation (TWh)]]*10^9*VLOOKUP(Table1[[#This Row],[Turbine/Engine Technology]],Technology_HR!$A$2:$B$11,2,FALSE)*10^-6</f>
        <v>2095324.1099999996</v>
      </c>
      <c r="T4649" s="5">
        <f>Table1[[#This Row],[Fuel Consumption (mmBtu)]]*Table1[[#This Row],[Emission Factor (kg CO2/ mmBtu)]]*10^3</f>
        <v>137418355923.61653</v>
      </c>
      <c r="U4649" s="3">
        <f>Table1[[#This Row],[Emissions (g CO2)]]/(Table1[[#This Row],[Generation (TWh)]]*10^9)</f>
        <v>722.07258604923811</v>
      </c>
    </row>
    <row r="4650" spans="1:21" x14ac:dyDescent="0.35">
      <c r="A4650" t="s">
        <v>1354</v>
      </c>
      <c r="B4650" t="s">
        <v>3240</v>
      </c>
      <c r="C4650" t="str">
        <f>SUBSTITUTE(Table1[[#This Row],[Fuel]],", ",",")</f>
        <v>fossil gas: natural gas,fossil liquids: diesel</v>
      </c>
      <c r="D4650" t="s">
        <v>3239</v>
      </c>
      <c r="E4650" t="s">
        <v>3258</v>
      </c>
      <c r="H4650" t="s">
        <v>3436</v>
      </c>
      <c r="I4650">
        <v>55</v>
      </c>
      <c r="J4650" t="s">
        <v>3446</v>
      </c>
      <c r="K4650">
        <v>2024</v>
      </c>
      <c r="L4650" t="s">
        <v>29</v>
      </c>
      <c r="M4650" t="s">
        <v>29</v>
      </c>
      <c r="N4650">
        <v>53.3994</v>
      </c>
      <c r="O4650">
        <v>-7.3207000000000004</v>
      </c>
      <c r="P4650" t="s">
        <v>3524</v>
      </c>
      <c r="Q4650" s="3">
        <f>Table1[[#This Row],[Capacity (MW)]]*0.395*8760*10^-6</f>
        <v>0.19031099999999998</v>
      </c>
      <c r="R4650" s="3" cm="1">
        <f t="array" ref="R4650">AVERAGE(VLOOKUP(_xlfn.TEXTSPLIT(Table1[[#This Row],[Fuel (no space after comma)]], ","), FuelList_Final_EF!$A$2:$B$65, 2, FALSE))</f>
        <v>65.583341148886291</v>
      </c>
      <c r="S4650" s="3">
        <f>Table1[[#This Row],[Generation (TWh)]]*10^9*VLOOKUP(Table1[[#This Row],[Turbine/Engine Technology]],Technology_HR!$A$2:$B$11,2,FALSE)*10^-6</f>
        <v>2095324.1099999996</v>
      </c>
      <c r="T4650" s="5">
        <f>Table1[[#This Row],[Fuel Consumption (mmBtu)]]*Table1[[#This Row],[Emission Factor (kg CO2/ mmBtu)]]*10^3</f>
        <v>137418355923.61653</v>
      </c>
      <c r="U4650" s="3">
        <f>Table1[[#This Row],[Emissions (g CO2)]]/(Table1[[#This Row],[Generation (TWh)]]*10^9)</f>
        <v>722.07258604923811</v>
      </c>
    </row>
    <row r="4651" spans="1:21" x14ac:dyDescent="0.35">
      <c r="A4651" t="s">
        <v>1354</v>
      </c>
      <c r="B4651" t="s">
        <v>3240</v>
      </c>
      <c r="C4651" t="str">
        <f>SUBSTITUTE(Table1[[#This Row],[Fuel]],", ",",")</f>
        <v>fossil gas: natural gas,fossil liquids: diesel</v>
      </c>
      <c r="D4651" t="s">
        <v>3239</v>
      </c>
      <c r="E4651" t="s">
        <v>3258</v>
      </c>
      <c r="H4651" t="s">
        <v>3436</v>
      </c>
      <c r="I4651">
        <v>55</v>
      </c>
      <c r="J4651" t="s">
        <v>3446</v>
      </c>
      <c r="K4651">
        <v>2024</v>
      </c>
      <c r="L4651" t="s">
        <v>29</v>
      </c>
      <c r="M4651" t="s">
        <v>29</v>
      </c>
      <c r="N4651">
        <v>53.3994</v>
      </c>
      <c r="O4651">
        <v>-7.3207000000000004</v>
      </c>
      <c r="P4651" t="s">
        <v>3524</v>
      </c>
      <c r="Q4651" s="3">
        <f>Table1[[#This Row],[Capacity (MW)]]*0.395*8760*10^-6</f>
        <v>0.19031099999999998</v>
      </c>
      <c r="R4651" s="3" cm="1">
        <f t="array" ref="R4651">AVERAGE(VLOOKUP(_xlfn.TEXTSPLIT(Table1[[#This Row],[Fuel (no space after comma)]], ","), FuelList_Final_EF!$A$2:$B$65, 2, FALSE))</f>
        <v>65.583341148886291</v>
      </c>
      <c r="S4651" s="3">
        <f>Table1[[#This Row],[Generation (TWh)]]*10^9*VLOOKUP(Table1[[#This Row],[Turbine/Engine Technology]],Technology_HR!$A$2:$B$11,2,FALSE)*10^-6</f>
        <v>2095324.1099999996</v>
      </c>
      <c r="T4651" s="5">
        <f>Table1[[#This Row],[Fuel Consumption (mmBtu)]]*Table1[[#This Row],[Emission Factor (kg CO2/ mmBtu)]]*10^3</f>
        <v>137418355923.61653</v>
      </c>
      <c r="U4651" s="3">
        <f>Table1[[#This Row],[Emissions (g CO2)]]/(Table1[[#This Row],[Generation (TWh)]]*10^9)</f>
        <v>722.07258604923811</v>
      </c>
    </row>
    <row r="4652" spans="1:21" x14ac:dyDescent="0.35">
      <c r="A4652" t="s">
        <v>1354</v>
      </c>
      <c r="B4652" t="s">
        <v>3240</v>
      </c>
      <c r="C4652" t="str">
        <f>SUBSTITUTE(Table1[[#This Row],[Fuel]],", ",",")</f>
        <v>fossil gas: natural gas,fossil liquids: diesel</v>
      </c>
      <c r="D4652" t="s">
        <v>3239</v>
      </c>
      <c r="E4652" t="s">
        <v>3258</v>
      </c>
      <c r="H4652" t="s">
        <v>3436</v>
      </c>
      <c r="I4652">
        <v>55</v>
      </c>
      <c r="J4652" t="s">
        <v>3446</v>
      </c>
      <c r="K4652">
        <v>2024</v>
      </c>
      <c r="L4652" t="s">
        <v>29</v>
      </c>
      <c r="M4652" t="s">
        <v>29</v>
      </c>
      <c r="N4652">
        <v>53.3994</v>
      </c>
      <c r="O4652">
        <v>-7.3207000000000004</v>
      </c>
      <c r="P4652" t="s">
        <v>3524</v>
      </c>
      <c r="Q4652" s="3">
        <f>Table1[[#This Row],[Capacity (MW)]]*0.395*8760*10^-6</f>
        <v>0.19031099999999998</v>
      </c>
      <c r="R4652" s="3" cm="1">
        <f t="array" ref="R4652">AVERAGE(VLOOKUP(_xlfn.TEXTSPLIT(Table1[[#This Row],[Fuel (no space after comma)]], ","), FuelList_Final_EF!$A$2:$B$65, 2, FALSE))</f>
        <v>65.583341148886291</v>
      </c>
      <c r="S4652" s="3">
        <f>Table1[[#This Row],[Generation (TWh)]]*10^9*VLOOKUP(Table1[[#This Row],[Turbine/Engine Technology]],Technology_HR!$A$2:$B$11,2,FALSE)*10^-6</f>
        <v>2095324.1099999996</v>
      </c>
      <c r="T4652" s="5">
        <f>Table1[[#This Row],[Fuel Consumption (mmBtu)]]*Table1[[#This Row],[Emission Factor (kg CO2/ mmBtu)]]*10^3</f>
        <v>137418355923.61653</v>
      </c>
      <c r="U4652" s="3">
        <f>Table1[[#This Row],[Emissions (g CO2)]]/(Table1[[#This Row],[Generation (TWh)]]*10^9)</f>
        <v>722.07258604923811</v>
      </c>
    </row>
    <row r="4653" spans="1:21" x14ac:dyDescent="0.35">
      <c r="A4653" t="s">
        <v>1352</v>
      </c>
      <c r="B4653" t="s">
        <v>3239</v>
      </c>
      <c r="C4653" t="str">
        <f>SUBSTITUTE(Table1[[#This Row],[Fuel]],", ",",")</f>
        <v>fossil gas: natural gas</v>
      </c>
      <c r="D4653" t="s">
        <v>3239</v>
      </c>
      <c r="H4653" t="s">
        <v>3441</v>
      </c>
      <c r="I4653">
        <v>120</v>
      </c>
      <c r="J4653" t="s">
        <v>3449</v>
      </c>
      <c r="K4653">
        <v>2024</v>
      </c>
      <c r="L4653" t="s">
        <v>29</v>
      </c>
      <c r="M4653" t="s">
        <v>29</v>
      </c>
      <c r="N4653">
        <v>53.321800000000003</v>
      </c>
      <c r="O4653">
        <v>-6.4432</v>
      </c>
      <c r="P4653" t="s">
        <v>3524</v>
      </c>
      <c r="Q4653" s="3">
        <f>Table1[[#This Row],[Capacity (MW)]]*0.395*8760*10^-6</f>
        <v>0.41522400000000004</v>
      </c>
      <c r="R4653" s="3" cm="1">
        <f t="array" ref="R4653">AVERAGE(VLOOKUP(_xlfn.TEXTSPLIT(Table1[[#This Row],[Fuel (no space after comma)]], ","), FuelList_Final_EF!$A$2:$B$65, 2, FALSE))</f>
        <v>53.06</v>
      </c>
      <c r="S4653" s="3">
        <f>Table1[[#This Row],[Generation (TWh)]]*10^9*VLOOKUP(Table1[[#This Row],[Turbine/Engine Technology]],Technology_HR!$A$2:$B$11,2,FALSE)*10^-6</f>
        <v>3134525.9760000003</v>
      </c>
      <c r="T4653" s="5">
        <f>Table1[[#This Row],[Fuel Consumption (mmBtu)]]*Table1[[#This Row],[Emission Factor (kg CO2/ mmBtu)]]*10^3</f>
        <v>166317948286.56003</v>
      </c>
      <c r="U4653" s="3">
        <f>Table1[[#This Row],[Emissions (g CO2)]]/(Table1[[#This Row],[Generation (TWh)]]*10^9)</f>
        <v>400.54993999999999</v>
      </c>
    </row>
    <row r="4654" spans="1:21" x14ac:dyDescent="0.35">
      <c r="A4654" t="s">
        <v>1351</v>
      </c>
      <c r="B4654" t="s">
        <v>3239</v>
      </c>
      <c r="C4654" t="str">
        <f>SUBSTITUTE(Table1[[#This Row],[Fuel]],", ",",")</f>
        <v>fossil gas: natural gas</v>
      </c>
      <c r="D4654" t="s">
        <v>3239</v>
      </c>
      <c r="H4654" t="s">
        <v>3436</v>
      </c>
      <c r="I4654">
        <v>65</v>
      </c>
      <c r="J4654" t="s">
        <v>3449</v>
      </c>
      <c r="K4654">
        <v>2024</v>
      </c>
      <c r="L4654" t="s">
        <v>29</v>
      </c>
      <c r="M4654" t="s">
        <v>29</v>
      </c>
      <c r="N4654">
        <v>53.391100000000002</v>
      </c>
      <c r="O4654">
        <v>-6.3747999999999996</v>
      </c>
      <c r="P4654" t="s">
        <v>3524</v>
      </c>
      <c r="Q4654" s="3">
        <f>Table1[[#This Row],[Capacity (MW)]]*0.395*8760*10^-6</f>
        <v>0.224913</v>
      </c>
      <c r="R4654" s="3" cm="1">
        <f t="array" ref="R4654">AVERAGE(VLOOKUP(_xlfn.TEXTSPLIT(Table1[[#This Row],[Fuel (no space after comma)]], ","), FuelList_Final_EF!$A$2:$B$65, 2, FALSE))</f>
        <v>53.06</v>
      </c>
      <c r="S4654" s="3">
        <f>Table1[[#This Row],[Generation (TWh)]]*10^9*VLOOKUP(Table1[[#This Row],[Turbine/Engine Technology]],Technology_HR!$A$2:$B$11,2,FALSE)*10^-6</f>
        <v>2476292.13</v>
      </c>
      <c r="T4654" s="5">
        <f>Table1[[#This Row],[Fuel Consumption (mmBtu)]]*Table1[[#This Row],[Emission Factor (kg CO2/ mmBtu)]]*10^3</f>
        <v>131392060417.79999</v>
      </c>
      <c r="U4654" s="3">
        <f>Table1[[#This Row],[Emissions (g CO2)]]/(Table1[[#This Row],[Generation (TWh)]]*10^9)</f>
        <v>584.1905999999999</v>
      </c>
    </row>
    <row r="4655" spans="1:21" x14ac:dyDescent="0.35">
      <c r="A4655" t="s">
        <v>1355</v>
      </c>
      <c r="B4655" t="s">
        <v>3275</v>
      </c>
      <c r="C4655" t="str">
        <f>SUBSTITUTE(Table1[[#This Row],[Fuel]],", ",",")</f>
        <v>fossil liquids: fuel oil</v>
      </c>
      <c r="D4655" t="s">
        <v>3275</v>
      </c>
      <c r="H4655" t="s">
        <v>3436</v>
      </c>
      <c r="I4655">
        <v>56</v>
      </c>
      <c r="J4655" t="s">
        <v>3446</v>
      </c>
      <c r="K4655">
        <v>2010</v>
      </c>
      <c r="L4655" t="s">
        <v>29</v>
      </c>
      <c r="M4655" t="s">
        <v>29</v>
      </c>
      <c r="N4655">
        <v>53.29034</v>
      </c>
      <c r="O4655">
        <v>-7.0870499999999996</v>
      </c>
      <c r="P4655" t="s">
        <v>3524</v>
      </c>
      <c r="Q4655" s="3">
        <f>Table1[[#This Row],[Capacity (MW)]]*0.395*8760*10^-6</f>
        <v>0.1937712</v>
      </c>
      <c r="R4655" s="3" cm="1">
        <f t="array" ref="R4655">AVERAGE(VLOOKUP(_xlfn.TEXTSPLIT(Table1[[#This Row],[Fuel (no space after comma)]], ","), FuelList_Final_EF!$A$2:$B$65, 2, FALSE))</f>
        <v>78.106682297772565</v>
      </c>
      <c r="S4655" s="3">
        <f>Table1[[#This Row],[Generation (TWh)]]*10^9*VLOOKUP(Table1[[#This Row],[Turbine/Engine Technology]],Technology_HR!$A$2:$B$11,2,FALSE)*10^-6</f>
        <v>2133420.912</v>
      </c>
      <c r="T4655" s="5">
        <f>Table1[[#This Row],[Fuel Consumption (mmBtu)]]*Table1[[#This Row],[Emission Factor (kg CO2/ mmBtu)]]*10^3</f>
        <v>166634429381.00821</v>
      </c>
      <c r="U4655" s="3">
        <f>Table1[[#This Row],[Emissions (g CO2)]]/(Table1[[#This Row],[Generation (TWh)]]*10^9)</f>
        <v>859.95457209847598</v>
      </c>
    </row>
    <row r="4656" spans="1:21" x14ac:dyDescent="0.35">
      <c r="A4656" t="s">
        <v>1355</v>
      </c>
      <c r="B4656" t="s">
        <v>3275</v>
      </c>
      <c r="C4656" t="str">
        <f>SUBSTITUTE(Table1[[#This Row],[Fuel]],", ",",")</f>
        <v>fossil liquids: fuel oil</v>
      </c>
      <c r="D4656" t="s">
        <v>3275</v>
      </c>
      <c r="H4656" t="s">
        <v>3436</v>
      </c>
      <c r="I4656">
        <v>56</v>
      </c>
      <c r="J4656" t="s">
        <v>3446</v>
      </c>
      <c r="K4656">
        <v>2010</v>
      </c>
      <c r="L4656" t="s">
        <v>29</v>
      </c>
      <c r="M4656" t="s">
        <v>29</v>
      </c>
      <c r="N4656">
        <v>53.29034</v>
      </c>
      <c r="O4656">
        <v>-7.0870499999999996</v>
      </c>
      <c r="P4656" t="s">
        <v>3524</v>
      </c>
      <c r="Q4656" s="3">
        <f>Table1[[#This Row],[Capacity (MW)]]*0.395*8760*10^-6</f>
        <v>0.1937712</v>
      </c>
      <c r="R4656" s="3" cm="1">
        <f t="array" ref="R4656">AVERAGE(VLOOKUP(_xlfn.TEXTSPLIT(Table1[[#This Row],[Fuel (no space after comma)]], ","), FuelList_Final_EF!$A$2:$B$65, 2, FALSE))</f>
        <v>78.106682297772565</v>
      </c>
      <c r="S4656" s="3">
        <f>Table1[[#This Row],[Generation (TWh)]]*10^9*VLOOKUP(Table1[[#This Row],[Turbine/Engine Technology]],Technology_HR!$A$2:$B$11,2,FALSE)*10^-6</f>
        <v>2133420.912</v>
      </c>
      <c r="T4656" s="5">
        <f>Table1[[#This Row],[Fuel Consumption (mmBtu)]]*Table1[[#This Row],[Emission Factor (kg CO2/ mmBtu)]]*10^3</f>
        <v>166634429381.00821</v>
      </c>
      <c r="U4656" s="3">
        <f>Table1[[#This Row],[Emissions (g CO2)]]/(Table1[[#This Row],[Generation (TWh)]]*10^9)</f>
        <v>859.95457209847598</v>
      </c>
    </row>
    <row r="4657" spans="1:21" x14ac:dyDescent="0.35">
      <c r="A4657" t="s">
        <v>1355</v>
      </c>
      <c r="B4657" t="s">
        <v>3239</v>
      </c>
      <c r="C4657" t="str">
        <f>SUBSTITUTE(Table1[[#This Row],[Fuel]],", ",",")</f>
        <v>fossil gas: natural gas</v>
      </c>
      <c r="D4657" t="s">
        <v>3239</v>
      </c>
      <c r="H4657" t="s">
        <v>3436</v>
      </c>
      <c r="I4657">
        <v>88</v>
      </c>
      <c r="J4657" t="s">
        <v>3450</v>
      </c>
      <c r="K4657">
        <v>2025</v>
      </c>
      <c r="L4657" t="s">
        <v>29</v>
      </c>
      <c r="M4657" t="s">
        <v>29</v>
      </c>
      <c r="N4657">
        <v>53.29034</v>
      </c>
      <c r="O4657">
        <v>-7.0870499999999996</v>
      </c>
      <c r="P4657" t="s">
        <v>3524</v>
      </c>
      <c r="Q4657" s="3">
        <f>Table1[[#This Row],[Capacity (MW)]]*0.395*8760*10^-6</f>
        <v>0.30449760000000003</v>
      </c>
      <c r="R4657" s="3" cm="1">
        <f t="array" ref="R4657">AVERAGE(VLOOKUP(_xlfn.TEXTSPLIT(Table1[[#This Row],[Fuel (no space after comma)]], ","), FuelList_Final_EF!$A$2:$B$65, 2, FALSE))</f>
        <v>53.06</v>
      </c>
      <c r="S4657" s="3">
        <f>Table1[[#This Row],[Generation (TWh)]]*10^9*VLOOKUP(Table1[[#This Row],[Turbine/Engine Technology]],Technology_HR!$A$2:$B$11,2,FALSE)*10^-6</f>
        <v>3352518.5760000004</v>
      </c>
      <c r="T4657" s="5">
        <f>Table1[[#This Row],[Fuel Consumption (mmBtu)]]*Table1[[#This Row],[Emission Factor (kg CO2/ mmBtu)]]*10^3</f>
        <v>177884635642.56003</v>
      </c>
      <c r="U4657" s="3">
        <f>Table1[[#This Row],[Emissions (g CO2)]]/(Table1[[#This Row],[Generation (TWh)]]*10^9)</f>
        <v>584.19060000000002</v>
      </c>
    </row>
    <row r="4658" spans="1:21" x14ac:dyDescent="0.35">
      <c r="A4658" t="s">
        <v>1356</v>
      </c>
      <c r="B4658" t="s">
        <v>3239</v>
      </c>
      <c r="C4658" t="str">
        <f>SUBSTITUTE(Table1[[#This Row],[Fuel]],", ",",")</f>
        <v>fossil gas: natural gas</v>
      </c>
      <c r="D4658" t="s">
        <v>3239</v>
      </c>
      <c r="H4658" t="s">
        <v>3438</v>
      </c>
      <c r="I4658">
        <v>430</v>
      </c>
      <c r="J4658" t="s">
        <v>3447</v>
      </c>
      <c r="K4658" t="s">
        <v>29</v>
      </c>
      <c r="L4658" t="s">
        <v>29</v>
      </c>
      <c r="M4658" t="s">
        <v>29</v>
      </c>
      <c r="N4658">
        <v>53.392369899999998</v>
      </c>
      <c r="O4658">
        <v>-7.2567003000000003</v>
      </c>
      <c r="P4658" t="s">
        <v>3524</v>
      </c>
      <c r="Q4658" s="3">
        <f>Table1[[#This Row],[Capacity (MW)]]*0.395*8760*10^-6</f>
        <v>1.487886</v>
      </c>
      <c r="R4658" s="3" cm="1">
        <f t="array" ref="R4658">AVERAGE(VLOOKUP(_xlfn.TEXTSPLIT(Table1[[#This Row],[Fuel (no space after comma)]], ","), FuelList_Final_EF!$A$2:$B$65, 2, FALSE))</f>
        <v>53.06</v>
      </c>
      <c r="S4658" s="3">
        <f>Table1[[#This Row],[Generation (TWh)]]*10^9*VLOOKUP(Table1[[#This Row],[Turbine/Engine Technology]],Technology_HR!$A$2:$B$11,2,FALSE)*10^-6</f>
        <v>11232051.413999999</v>
      </c>
      <c r="T4658" s="5">
        <f>Table1[[#This Row],[Fuel Consumption (mmBtu)]]*Table1[[#This Row],[Emission Factor (kg CO2/ mmBtu)]]*10^3</f>
        <v>595972648026.83997</v>
      </c>
      <c r="U4658" s="3">
        <f>Table1[[#This Row],[Emissions (g CO2)]]/(Table1[[#This Row],[Generation (TWh)]]*10^9)</f>
        <v>400.54993999999999</v>
      </c>
    </row>
    <row r="4659" spans="1:21" x14ac:dyDescent="0.35">
      <c r="A4659" t="s">
        <v>1356</v>
      </c>
      <c r="B4659" t="s">
        <v>3239</v>
      </c>
      <c r="C4659" t="str">
        <f>SUBSTITUTE(Table1[[#This Row],[Fuel]],", ",",")</f>
        <v>fossil gas: natural gas</v>
      </c>
      <c r="D4659" t="s">
        <v>3239</v>
      </c>
      <c r="H4659" t="s">
        <v>3436</v>
      </c>
      <c r="I4659">
        <v>170</v>
      </c>
      <c r="J4659" t="s">
        <v>3447</v>
      </c>
      <c r="K4659" t="s">
        <v>29</v>
      </c>
      <c r="L4659" t="s">
        <v>29</v>
      </c>
      <c r="M4659" t="s">
        <v>29</v>
      </c>
      <c r="N4659">
        <v>53.392369899999998</v>
      </c>
      <c r="O4659">
        <v>-7.2567003000000003</v>
      </c>
      <c r="P4659" t="s">
        <v>3524</v>
      </c>
      <c r="Q4659" s="3">
        <f>Table1[[#This Row],[Capacity (MW)]]*0.395*8760*10^-6</f>
        <v>0.58823399999999992</v>
      </c>
      <c r="R4659" s="3" cm="1">
        <f t="array" ref="R4659">AVERAGE(VLOOKUP(_xlfn.TEXTSPLIT(Table1[[#This Row],[Fuel (no space after comma)]], ","), FuelList_Final_EF!$A$2:$B$65, 2, FALSE))</f>
        <v>53.06</v>
      </c>
      <c r="S4659" s="3">
        <f>Table1[[#This Row],[Generation (TWh)]]*10^9*VLOOKUP(Table1[[#This Row],[Turbine/Engine Technology]],Technology_HR!$A$2:$B$11,2,FALSE)*10^-6</f>
        <v>6476456.3399999989</v>
      </c>
      <c r="T4659" s="5">
        <f>Table1[[#This Row],[Fuel Consumption (mmBtu)]]*Table1[[#This Row],[Emission Factor (kg CO2/ mmBtu)]]*10^3</f>
        <v>343640773400.39996</v>
      </c>
      <c r="U4659" s="3">
        <f>Table1[[#This Row],[Emissions (g CO2)]]/(Table1[[#This Row],[Generation (TWh)]]*10^9)</f>
        <v>584.19060000000002</v>
      </c>
    </row>
    <row r="4660" spans="1:21" x14ac:dyDescent="0.35">
      <c r="A4660" t="s">
        <v>89</v>
      </c>
      <c r="B4660" t="s">
        <v>3239</v>
      </c>
      <c r="C4660" t="str">
        <f>SUBSTITUTE(Table1[[#This Row],[Fuel]],", ",",")</f>
        <v>fossil gas: natural gas</v>
      </c>
      <c r="D4660" t="s">
        <v>3239</v>
      </c>
      <c r="H4660" t="s">
        <v>3438</v>
      </c>
      <c r="I4660">
        <v>405</v>
      </c>
      <c r="J4660" t="s">
        <v>3446</v>
      </c>
      <c r="K4660">
        <v>2002</v>
      </c>
      <c r="L4660" t="s">
        <v>29</v>
      </c>
      <c r="M4660" t="s">
        <v>29</v>
      </c>
      <c r="N4660">
        <v>53.34</v>
      </c>
      <c r="O4660">
        <v>-6.2049000000000003</v>
      </c>
      <c r="P4660" t="s">
        <v>3524</v>
      </c>
      <c r="Q4660" s="3">
        <f>Table1[[#This Row],[Capacity (MW)]]*0.395*8760*10^-6</f>
        <v>1.401381</v>
      </c>
      <c r="R4660" s="3" cm="1">
        <f t="array" ref="R4660">AVERAGE(VLOOKUP(_xlfn.TEXTSPLIT(Table1[[#This Row],[Fuel (no space after comma)]], ","), FuelList_Final_EF!$A$2:$B$65, 2, FALSE))</f>
        <v>53.06</v>
      </c>
      <c r="S4660" s="3">
        <f>Table1[[#This Row],[Generation (TWh)]]*10^9*VLOOKUP(Table1[[#This Row],[Turbine/Engine Technology]],Technology_HR!$A$2:$B$11,2,FALSE)*10^-6</f>
        <v>10579025.169</v>
      </c>
      <c r="T4660" s="5">
        <f>Table1[[#This Row],[Fuel Consumption (mmBtu)]]*Table1[[#This Row],[Emission Factor (kg CO2/ mmBtu)]]*10^3</f>
        <v>561323075467.14001</v>
      </c>
      <c r="U4660" s="3">
        <f>Table1[[#This Row],[Emissions (g CO2)]]/(Table1[[#This Row],[Generation (TWh)]]*10^9)</f>
        <v>400.54993999999999</v>
      </c>
    </row>
    <row r="4661" spans="1:21" x14ac:dyDescent="0.35">
      <c r="A4661" t="s">
        <v>1357</v>
      </c>
      <c r="B4661" t="s">
        <v>3239</v>
      </c>
      <c r="C4661" t="str">
        <f>SUBSTITUTE(Table1[[#This Row],[Fuel]],", ",",")</f>
        <v>fossil gas: natural gas</v>
      </c>
      <c r="D4661" t="s">
        <v>3239</v>
      </c>
      <c r="H4661" t="s">
        <v>3441</v>
      </c>
      <c r="I4661">
        <v>120.6</v>
      </c>
      <c r="J4661" t="s">
        <v>3447</v>
      </c>
      <c r="K4661">
        <v>2025</v>
      </c>
      <c r="L4661" t="s">
        <v>29</v>
      </c>
      <c r="M4661" t="s">
        <v>29</v>
      </c>
      <c r="N4661">
        <v>52.860081000000001</v>
      </c>
      <c r="O4661">
        <v>-8.9359400000000004</v>
      </c>
      <c r="P4661" t="s">
        <v>3524</v>
      </c>
      <c r="Q4661" s="3">
        <f>Table1[[#This Row],[Capacity (MW)]]*0.395*8760*10^-6</f>
        <v>0.41730012</v>
      </c>
      <c r="R4661" s="3" cm="1">
        <f t="array" ref="R4661">AVERAGE(VLOOKUP(_xlfn.TEXTSPLIT(Table1[[#This Row],[Fuel (no space after comma)]], ","), FuelList_Final_EF!$A$2:$B$65, 2, FALSE))</f>
        <v>53.06</v>
      </c>
      <c r="S4661" s="3">
        <f>Table1[[#This Row],[Generation (TWh)]]*10^9*VLOOKUP(Table1[[#This Row],[Turbine/Engine Technology]],Technology_HR!$A$2:$B$11,2,FALSE)*10^-6</f>
        <v>3150198.6058799997</v>
      </c>
      <c r="T4661" s="5">
        <f>Table1[[#This Row],[Fuel Consumption (mmBtu)]]*Table1[[#This Row],[Emission Factor (kg CO2/ mmBtu)]]*10^3</f>
        <v>167149538027.9928</v>
      </c>
      <c r="U4661" s="3">
        <f>Table1[[#This Row],[Emissions (g CO2)]]/(Table1[[#This Row],[Generation (TWh)]]*10^9)</f>
        <v>400.54993999999999</v>
      </c>
    </row>
    <row r="4662" spans="1:21" x14ac:dyDescent="0.35">
      <c r="A4662" t="s">
        <v>1358</v>
      </c>
      <c r="B4662" t="s">
        <v>3239</v>
      </c>
      <c r="C4662" t="str">
        <f>SUBSTITUTE(Table1[[#This Row],[Fuel]],", ",",")</f>
        <v>fossil gas: natural gas</v>
      </c>
      <c r="D4662" t="s">
        <v>3239</v>
      </c>
      <c r="H4662" t="s">
        <v>3436</v>
      </c>
      <c r="I4662">
        <v>350</v>
      </c>
      <c r="J4662" t="s">
        <v>3447</v>
      </c>
      <c r="K4662">
        <v>2025</v>
      </c>
      <c r="L4662" t="s">
        <v>29</v>
      </c>
      <c r="M4662" t="s">
        <v>29</v>
      </c>
      <c r="N4662">
        <v>53.290900000000001</v>
      </c>
      <c r="O4662">
        <v>-9.0543999999999993</v>
      </c>
      <c r="P4662" t="s">
        <v>3524</v>
      </c>
      <c r="Q4662" s="3">
        <f>Table1[[#This Row],[Capacity (MW)]]*0.395*8760*10^-6</f>
        <v>1.2110699999999999</v>
      </c>
      <c r="R4662" s="3" cm="1">
        <f t="array" ref="R4662">AVERAGE(VLOOKUP(_xlfn.TEXTSPLIT(Table1[[#This Row],[Fuel (no space after comma)]], ","), FuelList_Final_EF!$A$2:$B$65, 2, FALSE))</f>
        <v>53.06</v>
      </c>
      <c r="S4662" s="3">
        <f>Table1[[#This Row],[Generation (TWh)]]*10^9*VLOOKUP(Table1[[#This Row],[Turbine/Engine Technology]],Technology_HR!$A$2:$B$11,2,FALSE)*10^-6</f>
        <v>13333880.699999997</v>
      </c>
      <c r="T4662" s="5">
        <f>Table1[[#This Row],[Fuel Consumption (mmBtu)]]*Table1[[#This Row],[Emission Factor (kg CO2/ mmBtu)]]*10^3</f>
        <v>707495709941.99988</v>
      </c>
      <c r="U4662" s="3">
        <f>Table1[[#This Row],[Emissions (g CO2)]]/(Table1[[#This Row],[Generation (TWh)]]*10^9)</f>
        <v>584.19060000000002</v>
      </c>
    </row>
    <row r="4663" spans="1:21" x14ac:dyDescent="0.35">
      <c r="A4663" t="s">
        <v>1359</v>
      </c>
      <c r="B4663" t="s">
        <v>3251</v>
      </c>
      <c r="C4663" t="str">
        <f>SUBSTITUTE(Table1[[#This Row],[Fuel]],", ",",")</f>
        <v>fossil liquids: heavy fuel oil,fossil gas: natural gas</v>
      </c>
      <c r="D4663" t="s">
        <v>3241</v>
      </c>
      <c r="E4663" t="s">
        <v>3239</v>
      </c>
      <c r="H4663" t="s">
        <v>3441</v>
      </c>
      <c r="I4663">
        <v>47</v>
      </c>
      <c r="J4663" t="s">
        <v>3446</v>
      </c>
      <c r="K4663">
        <v>2009</v>
      </c>
      <c r="L4663" t="s">
        <v>29</v>
      </c>
      <c r="M4663" t="s">
        <v>29</v>
      </c>
      <c r="N4663">
        <v>53.322539999999996</v>
      </c>
      <c r="O4663">
        <v>-6.4402600000000003</v>
      </c>
      <c r="P4663" t="s">
        <v>3524</v>
      </c>
      <c r="Q4663" s="3">
        <f>Table1[[#This Row],[Capacity (MW)]]*0.395*8760*10^-6</f>
        <v>0.16262940000000001</v>
      </c>
      <c r="R4663" s="3" cm="1">
        <f t="array" ref="R4663">AVERAGE(VLOOKUP(_xlfn.TEXTSPLIT(Table1[[#This Row],[Fuel (no space after comma)]], ","), FuelList_Final_EF!$A$2:$B$65, 2, FALSE))</f>
        <v>67.331265155508703</v>
      </c>
      <c r="S4663" s="3">
        <f>Table1[[#This Row],[Generation (TWh)]]*10^9*VLOOKUP(Table1[[#This Row],[Turbine/Engine Technology]],Technology_HR!$A$2:$B$11,2,FALSE)*10^-6</f>
        <v>1227689.3406</v>
      </c>
      <c r="T4663" s="5">
        <f>Table1[[#This Row],[Fuel Consumption (mmBtu)]]*Table1[[#This Row],[Emission Factor (kg CO2/ mmBtu)]]*10^3</f>
        <v>82661876520.530243</v>
      </c>
      <c r="U4663" s="3">
        <f>Table1[[#This Row],[Emissions (g CO2)]]/(Table1[[#This Row],[Generation (TWh)]]*10^9)</f>
        <v>508.28372065893524</v>
      </c>
    </row>
    <row r="4664" spans="1:21" x14ac:dyDescent="0.35">
      <c r="A4664" t="s">
        <v>1359</v>
      </c>
      <c r="B4664" t="s">
        <v>3239</v>
      </c>
      <c r="C4664" t="str">
        <f>SUBSTITUTE(Table1[[#This Row],[Fuel]],", ",",")</f>
        <v>fossil gas: natural gas</v>
      </c>
      <c r="D4664" t="s">
        <v>3239</v>
      </c>
      <c r="H4664" t="s">
        <v>3441</v>
      </c>
      <c r="I4664">
        <v>24</v>
      </c>
      <c r="J4664" t="s">
        <v>3446</v>
      </c>
      <c r="K4664" t="s">
        <v>29</v>
      </c>
      <c r="L4664" t="s">
        <v>29</v>
      </c>
      <c r="M4664" t="s">
        <v>29</v>
      </c>
      <c r="N4664">
        <v>53.322539999999996</v>
      </c>
      <c r="O4664">
        <v>-6.4402600000000003</v>
      </c>
      <c r="P4664" t="s">
        <v>3524</v>
      </c>
      <c r="Q4664" s="3">
        <f>Table1[[#This Row],[Capacity (MW)]]*0.395*8760*10^-6</f>
        <v>8.3044800000000002E-2</v>
      </c>
      <c r="R4664" s="3" cm="1">
        <f t="array" ref="R4664">AVERAGE(VLOOKUP(_xlfn.TEXTSPLIT(Table1[[#This Row],[Fuel (no space after comma)]], ","), FuelList_Final_EF!$A$2:$B$65, 2, FALSE))</f>
        <v>53.06</v>
      </c>
      <c r="S4664" s="3">
        <f>Table1[[#This Row],[Generation (TWh)]]*10^9*VLOOKUP(Table1[[#This Row],[Turbine/Engine Technology]],Technology_HR!$A$2:$B$11,2,FALSE)*10^-6</f>
        <v>626905.19519999996</v>
      </c>
      <c r="T4664" s="5">
        <f>Table1[[#This Row],[Fuel Consumption (mmBtu)]]*Table1[[#This Row],[Emission Factor (kg CO2/ mmBtu)]]*10^3</f>
        <v>33263589657.311996</v>
      </c>
      <c r="U4664" s="3">
        <f>Table1[[#This Row],[Emissions (g CO2)]]/(Table1[[#This Row],[Generation (TWh)]]*10^9)</f>
        <v>400.54993999999994</v>
      </c>
    </row>
    <row r="4665" spans="1:21" x14ac:dyDescent="0.35">
      <c r="A4665" t="s">
        <v>1359</v>
      </c>
      <c r="B4665" t="s">
        <v>3239</v>
      </c>
      <c r="C4665" t="str">
        <f>SUBSTITUTE(Table1[[#This Row],[Fuel]],", ",",")</f>
        <v>fossil gas: natural gas</v>
      </c>
      <c r="D4665" t="s">
        <v>3239</v>
      </c>
      <c r="H4665" t="s">
        <v>3441</v>
      </c>
      <c r="I4665">
        <v>24</v>
      </c>
      <c r="J4665" t="s">
        <v>3446</v>
      </c>
      <c r="K4665" t="s">
        <v>29</v>
      </c>
      <c r="L4665" t="s">
        <v>29</v>
      </c>
      <c r="M4665" t="s">
        <v>29</v>
      </c>
      <c r="N4665">
        <v>53.322539999999996</v>
      </c>
      <c r="O4665">
        <v>-6.4402600000000003</v>
      </c>
      <c r="P4665" t="s">
        <v>3524</v>
      </c>
      <c r="Q4665" s="3">
        <f>Table1[[#This Row],[Capacity (MW)]]*0.395*8760*10^-6</f>
        <v>8.3044800000000002E-2</v>
      </c>
      <c r="R4665" s="3" cm="1">
        <f t="array" ref="R4665">AVERAGE(VLOOKUP(_xlfn.TEXTSPLIT(Table1[[#This Row],[Fuel (no space after comma)]], ","), FuelList_Final_EF!$A$2:$B$65, 2, FALSE))</f>
        <v>53.06</v>
      </c>
      <c r="S4665" s="3">
        <f>Table1[[#This Row],[Generation (TWh)]]*10^9*VLOOKUP(Table1[[#This Row],[Turbine/Engine Technology]],Technology_HR!$A$2:$B$11,2,FALSE)*10^-6</f>
        <v>626905.19519999996</v>
      </c>
      <c r="T4665" s="5">
        <f>Table1[[#This Row],[Fuel Consumption (mmBtu)]]*Table1[[#This Row],[Emission Factor (kg CO2/ mmBtu)]]*10^3</f>
        <v>33263589657.311996</v>
      </c>
      <c r="U4665" s="3">
        <f>Table1[[#This Row],[Emissions (g CO2)]]/(Table1[[#This Row],[Generation (TWh)]]*10^9)</f>
        <v>400.54993999999994</v>
      </c>
    </row>
    <row r="4666" spans="1:21" x14ac:dyDescent="0.35">
      <c r="A4666" t="s">
        <v>1359</v>
      </c>
      <c r="B4666" t="s">
        <v>3239</v>
      </c>
      <c r="C4666" t="str">
        <f>SUBSTITUTE(Table1[[#This Row],[Fuel]],", ",",")</f>
        <v>fossil gas: natural gas</v>
      </c>
      <c r="D4666" t="s">
        <v>3239</v>
      </c>
      <c r="H4666" t="s">
        <v>3441</v>
      </c>
      <c r="I4666">
        <v>24</v>
      </c>
      <c r="J4666" t="s">
        <v>3446</v>
      </c>
      <c r="K4666" t="s">
        <v>29</v>
      </c>
      <c r="L4666" t="s">
        <v>29</v>
      </c>
      <c r="M4666" t="s">
        <v>29</v>
      </c>
      <c r="N4666">
        <v>53.322539999999996</v>
      </c>
      <c r="O4666">
        <v>-6.4402600000000003</v>
      </c>
      <c r="P4666" t="s">
        <v>3524</v>
      </c>
      <c r="Q4666" s="3">
        <f>Table1[[#This Row],[Capacity (MW)]]*0.395*8760*10^-6</f>
        <v>8.3044800000000002E-2</v>
      </c>
      <c r="R4666" s="3" cm="1">
        <f t="array" ref="R4666">AVERAGE(VLOOKUP(_xlfn.TEXTSPLIT(Table1[[#This Row],[Fuel (no space after comma)]], ","), FuelList_Final_EF!$A$2:$B$65, 2, FALSE))</f>
        <v>53.06</v>
      </c>
      <c r="S4666" s="3">
        <f>Table1[[#This Row],[Generation (TWh)]]*10^9*VLOOKUP(Table1[[#This Row],[Turbine/Engine Technology]],Technology_HR!$A$2:$B$11,2,FALSE)*10^-6</f>
        <v>626905.19519999996</v>
      </c>
      <c r="T4666" s="5">
        <f>Table1[[#This Row],[Fuel Consumption (mmBtu)]]*Table1[[#This Row],[Emission Factor (kg CO2/ mmBtu)]]*10^3</f>
        <v>33263589657.311996</v>
      </c>
      <c r="U4666" s="3">
        <f>Table1[[#This Row],[Emissions (g CO2)]]/(Table1[[#This Row],[Generation (TWh)]]*10^9)</f>
        <v>400.54993999999994</v>
      </c>
    </row>
    <row r="4667" spans="1:21" x14ac:dyDescent="0.35">
      <c r="A4667" t="s">
        <v>1359</v>
      </c>
      <c r="B4667" t="s">
        <v>3239</v>
      </c>
      <c r="C4667" t="str">
        <f>SUBSTITUTE(Table1[[#This Row],[Fuel]],", ",",")</f>
        <v>fossil gas: natural gas</v>
      </c>
      <c r="D4667" t="s">
        <v>3239</v>
      </c>
      <c r="H4667" t="s">
        <v>3441</v>
      </c>
      <c r="I4667">
        <v>24</v>
      </c>
      <c r="J4667" t="s">
        <v>3446</v>
      </c>
      <c r="K4667" t="s">
        <v>29</v>
      </c>
      <c r="L4667" t="s">
        <v>29</v>
      </c>
      <c r="M4667" t="s">
        <v>29</v>
      </c>
      <c r="N4667">
        <v>53.322539999999996</v>
      </c>
      <c r="O4667">
        <v>-6.4402600000000003</v>
      </c>
      <c r="P4667" t="s">
        <v>3524</v>
      </c>
      <c r="Q4667" s="3">
        <f>Table1[[#This Row],[Capacity (MW)]]*0.395*8760*10^-6</f>
        <v>8.3044800000000002E-2</v>
      </c>
      <c r="R4667" s="3" cm="1">
        <f t="array" ref="R4667">AVERAGE(VLOOKUP(_xlfn.TEXTSPLIT(Table1[[#This Row],[Fuel (no space after comma)]], ","), FuelList_Final_EF!$A$2:$B$65, 2, FALSE))</f>
        <v>53.06</v>
      </c>
      <c r="S4667" s="3">
        <f>Table1[[#This Row],[Generation (TWh)]]*10^9*VLOOKUP(Table1[[#This Row],[Turbine/Engine Technology]],Technology_HR!$A$2:$B$11,2,FALSE)*10^-6</f>
        <v>626905.19519999996</v>
      </c>
      <c r="T4667" s="5">
        <f>Table1[[#This Row],[Fuel Consumption (mmBtu)]]*Table1[[#This Row],[Emission Factor (kg CO2/ mmBtu)]]*10^3</f>
        <v>33263589657.311996</v>
      </c>
      <c r="U4667" s="3">
        <f>Table1[[#This Row],[Emissions (g CO2)]]/(Table1[[#This Row],[Generation (TWh)]]*10^9)</f>
        <v>400.54993999999994</v>
      </c>
    </row>
    <row r="4668" spans="1:21" x14ac:dyDescent="0.35">
      <c r="A4668" t="s">
        <v>1359</v>
      </c>
      <c r="B4668" t="s">
        <v>3239</v>
      </c>
      <c r="C4668" t="str">
        <f>SUBSTITUTE(Table1[[#This Row],[Fuel]],", ",",")</f>
        <v>fossil gas: natural gas</v>
      </c>
      <c r="D4668" t="s">
        <v>3239</v>
      </c>
      <c r="H4668" t="s">
        <v>3441</v>
      </c>
      <c r="I4668">
        <v>24</v>
      </c>
      <c r="J4668" t="s">
        <v>3446</v>
      </c>
      <c r="K4668" t="s">
        <v>29</v>
      </c>
      <c r="L4668" t="s">
        <v>29</v>
      </c>
      <c r="M4668" t="s">
        <v>29</v>
      </c>
      <c r="N4668">
        <v>53.322539999999996</v>
      </c>
      <c r="O4668">
        <v>-6.4402600000000003</v>
      </c>
      <c r="P4668" t="s">
        <v>3524</v>
      </c>
      <c r="Q4668" s="3">
        <f>Table1[[#This Row],[Capacity (MW)]]*0.395*8760*10^-6</f>
        <v>8.3044800000000002E-2</v>
      </c>
      <c r="R4668" s="3" cm="1">
        <f t="array" ref="R4668">AVERAGE(VLOOKUP(_xlfn.TEXTSPLIT(Table1[[#This Row],[Fuel (no space after comma)]], ","), FuelList_Final_EF!$A$2:$B$65, 2, FALSE))</f>
        <v>53.06</v>
      </c>
      <c r="S4668" s="3">
        <f>Table1[[#This Row],[Generation (TWh)]]*10^9*VLOOKUP(Table1[[#This Row],[Turbine/Engine Technology]],Technology_HR!$A$2:$B$11,2,FALSE)*10^-6</f>
        <v>626905.19519999996</v>
      </c>
      <c r="T4668" s="5">
        <f>Table1[[#This Row],[Fuel Consumption (mmBtu)]]*Table1[[#This Row],[Emission Factor (kg CO2/ mmBtu)]]*10^3</f>
        <v>33263589657.311996</v>
      </c>
      <c r="U4668" s="3">
        <f>Table1[[#This Row],[Emissions (g CO2)]]/(Table1[[#This Row],[Generation (TWh)]]*10^9)</f>
        <v>400.54993999999994</v>
      </c>
    </row>
    <row r="4669" spans="1:21" x14ac:dyDescent="0.35">
      <c r="A4669" t="s">
        <v>1359</v>
      </c>
      <c r="B4669" t="s">
        <v>3239</v>
      </c>
      <c r="C4669" t="str">
        <f>SUBSTITUTE(Table1[[#This Row],[Fuel]],", ",",")</f>
        <v>fossil gas: natural gas</v>
      </c>
      <c r="D4669" t="s">
        <v>3239</v>
      </c>
      <c r="H4669" t="s">
        <v>3441</v>
      </c>
      <c r="I4669">
        <v>24</v>
      </c>
      <c r="J4669" t="s">
        <v>3446</v>
      </c>
      <c r="K4669" t="s">
        <v>29</v>
      </c>
      <c r="L4669" t="s">
        <v>29</v>
      </c>
      <c r="M4669" t="s">
        <v>29</v>
      </c>
      <c r="N4669">
        <v>53.322539999999996</v>
      </c>
      <c r="O4669">
        <v>-6.4402600000000003</v>
      </c>
      <c r="P4669" t="s">
        <v>3524</v>
      </c>
      <c r="Q4669" s="3">
        <f>Table1[[#This Row],[Capacity (MW)]]*0.395*8760*10^-6</f>
        <v>8.3044800000000002E-2</v>
      </c>
      <c r="R4669" s="3" cm="1">
        <f t="array" ref="R4669">AVERAGE(VLOOKUP(_xlfn.TEXTSPLIT(Table1[[#This Row],[Fuel (no space after comma)]], ","), FuelList_Final_EF!$A$2:$B$65, 2, FALSE))</f>
        <v>53.06</v>
      </c>
      <c r="S4669" s="3">
        <f>Table1[[#This Row],[Generation (TWh)]]*10^9*VLOOKUP(Table1[[#This Row],[Turbine/Engine Technology]],Technology_HR!$A$2:$B$11,2,FALSE)*10^-6</f>
        <v>626905.19519999996</v>
      </c>
      <c r="T4669" s="5">
        <f>Table1[[#This Row],[Fuel Consumption (mmBtu)]]*Table1[[#This Row],[Emission Factor (kg CO2/ mmBtu)]]*10^3</f>
        <v>33263589657.311996</v>
      </c>
      <c r="U4669" s="3">
        <f>Table1[[#This Row],[Emissions (g CO2)]]/(Table1[[#This Row],[Generation (TWh)]]*10^9)</f>
        <v>400.54993999999994</v>
      </c>
    </row>
    <row r="4670" spans="1:21" x14ac:dyDescent="0.35">
      <c r="A4670" t="s">
        <v>1359</v>
      </c>
      <c r="B4670" t="s">
        <v>3239</v>
      </c>
      <c r="C4670" t="str">
        <f>SUBSTITUTE(Table1[[#This Row],[Fuel]],", ",",")</f>
        <v>fossil gas: natural gas</v>
      </c>
      <c r="D4670" t="s">
        <v>3239</v>
      </c>
      <c r="H4670" t="s">
        <v>3441</v>
      </c>
      <c r="I4670">
        <v>24</v>
      </c>
      <c r="J4670" t="s">
        <v>3446</v>
      </c>
      <c r="K4670" t="s">
        <v>29</v>
      </c>
      <c r="L4670" t="s">
        <v>29</v>
      </c>
      <c r="M4670" t="s">
        <v>29</v>
      </c>
      <c r="N4670">
        <v>53.322539999999996</v>
      </c>
      <c r="O4670">
        <v>-6.4402600000000003</v>
      </c>
      <c r="P4670" t="s">
        <v>3524</v>
      </c>
      <c r="Q4670" s="3">
        <f>Table1[[#This Row],[Capacity (MW)]]*0.395*8760*10^-6</f>
        <v>8.3044800000000002E-2</v>
      </c>
      <c r="R4670" s="3" cm="1">
        <f t="array" ref="R4670">AVERAGE(VLOOKUP(_xlfn.TEXTSPLIT(Table1[[#This Row],[Fuel (no space after comma)]], ","), FuelList_Final_EF!$A$2:$B$65, 2, FALSE))</f>
        <v>53.06</v>
      </c>
      <c r="S4670" s="3">
        <f>Table1[[#This Row],[Generation (TWh)]]*10^9*VLOOKUP(Table1[[#This Row],[Turbine/Engine Technology]],Technology_HR!$A$2:$B$11,2,FALSE)*10^-6</f>
        <v>626905.19519999996</v>
      </c>
      <c r="T4670" s="5">
        <f>Table1[[#This Row],[Fuel Consumption (mmBtu)]]*Table1[[#This Row],[Emission Factor (kg CO2/ mmBtu)]]*10^3</f>
        <v>33263589657.311996</v>
      </c>
      <c r="U4670" s="3">
        <f>Table1[[#This Row],[Emissions (g CO2)]]/(Table1[[#This Row],[Generation (TWh)]]*10^9)</f>
        <v>400.54993999999994</v>
      </c>
    </row>
    <row r="4671" spans="1:21" x14ac:dyDescent="0.35">
      <c r="A4671" t="s">
        <v>1359</v>
      </c>
      <c r="B4671" t="s">
        <v>3239</v>
      </c>
      <c r="C4671" t="str">
        <f>SUBSTITUTE(Table1[[#This Row],[Fuel]],", ",",")</f>
        <v>fossil gas: natural gas</v>
      </c>
      <c r="D4671" t="s">
        <v>3239</v>
      </c>
      <c r="H4671" t="s">
        <v>3441</v>
      </c>
      <c r="I4671">
        <v>24</v>
      </c>
      <c r="J4671" t="s">
        <v>3446</v>
      </c>
      <c r="K4671" t="s">
        <v>29</v>
      </c>
      <c r="L4671" t="s">
        <v>29</v>
      </c>
      <c r="M4671" t="s">
        <v>29</v>
      </c>
      <c r="N4671">
        <v>53.322539999999996</v>
      </c>
      <c r="O4671">
        <v>-6.4402600000000003</v>
      </c>
      <c r="P4671" t="s">
        <v>3524</v>
      </c>
      <c r="Q4671" s="3">
        <f>Table1[[#This Row],[Capacity (MW)]]*0.395*8760*10^-6</f>
        <v>8.3044800000000002E-2</v>
      </c>
      <c r="R4671" s="3" cm="1">
        <f t="array" ref="R4671">AVERAGE(VLOOKUP(_xlfn.TEXTSPLIT(Table1[[#This Row],[Fuel (no space after comma)]], ","), FuelList_Final_EF!$A$2:$B$65, 2, FALSE))</f>
        <v>53.06</v>
      </c>
      <c r="S4671" s="3">
        <f>Table1[[#This Row],[Generation (TWh)]]*10^9*VLOOKUP(Table1[[#This Row],[Turbine/Engine Technology]],Technology_HR!$A$2:$B$11,2,FALSE)*10^-6</f>
        <v>626905.19519999996</v>
      </c>
      <c r="T4671" s="5">
        <f>Table1[[#This Row],[Fuel Consumption (mmBtu)]]*Table1[[#This Row],[Emission Factor (kg CO2/ mmBtu)]]*10^3</f>
        <v>33263589657.311996</v>
      </c>
      <c r="U4671" s="3">
        <f>Table1[[#This Row],[Emissions (g CO2)]]/(Table1[[#This Row],[Generation (TWh)]]*10^9)</f>
        <v>400.54993999999994</v>
      </c>
    </row>
    <row r="4672" spans="1:21" x14ac:dyDescent="0.35">
      <c r="A4672" t="s">
        <v>1359</v>
      </c>
      <c r="B4672" t="s">
        <v>3258</v>
      </c>
      <c r="C4672" t="str">
        <f>SUBSTITUTE(Table1[[#This Row],[Fuel]],", ",",")</f>
        <v>fossil liquids: diesel</v>
      </c>
      <c r="D4672" t="s">
        <v>3258</v>
      </c>
      <c r="H4672" t="s">
        <v>3441</v>
      </c>
      <c r="I4672">
        <v>31.5</v>
      </c>
      <c r="J4672" t="s">
        <v>3447</v>
      </c>
      <c r="K4672">
        <v>2024</v>
      </c>
      <c r="L4672" t="s">
        <v>29</v>
      </c>
      <c r="M4672" t="s">
        <v>29</v>
      </c>
      <c r="N4672">
        <v>53.322539999999996</v>
      </c>
      <c r="O4672">
        <v>-6.4402600000000003</v>
      </c>
      <c r="P4672" t="s">
        <v>3524</v>
      </c>
      <c r="Q4672" s="3">
        <f>Table1[[#This Row],[Capacity (MW)]]*0.395*8760*10^-6</f>
        <v>0.1089963</v>
      </c>
      <c r="R4672" s="3" cm="1">
        <f t="array" ref="R4672">AVERAGE(VLOOKUP(_xlfn.TEXTSPLIT(Table1[[#This Row],[Fuel (no space after comma)]], ","), FuelList_Final_EF!$A$2:$B$65, 2, FALSE))</f>
        <v>78.106682297772565</v>
      </c>
      <c r="S4672" s="3">
        <f>Table1[[#This Row],[Generation (TWh)]]*10^9*VLOOKUP(Table1[[#This Row],[Turbine/Engine Technology]],Technology_HR!$A$2:$B$11,2,FALSE)*10^-6</f>
        <v>822813.06869999995</v>
      </c>
      <c r="T4672" s="5">
        <f>Table1[[#This Row],[Fuel Consumption (mmBtu)]]*Table1[[#This Row],[Emission Factor (kg CO2/ mmBtu)]]*10^3</f>
        <v>64267198947.406212</v>
      </c>
      <c r="U4672" s="3">
        <f>Table1[[#This Row],[Emissions (g CO2)]]/(Table1[[#This Row],[Generation (TWh)]]*10^9)</f>
        <v>589.62734466588506</v>
      </c>
    </row>
    <row r="4673" spans="1:21" x14ac:dyDescent="0.35">
      <c r="A4673" t="s">
        <v>1359</v>
      </c>
      <c r="B4673" t="s">
        <v>3258</v>
      </c>
      <c r="C4673" t="str">
        <f>SUBSTITUTE(Table1[[#This Row],[Fuel]],", ",",")</f>
        <v>fossil liquids: diesel</v>
      </c>
      <c r="D4673" t="s">
        <v>3258</v>
      </c>
      <c r="H4673" t="s">
        <v>3441</v>
      </c>
      <c r="I4673">
        <v>30</v>
      </c>
      <c r="J4673" t="s">
        <v>3447</v>
      </c>
      <c r="K4673">
        <v>2024</v>
      </c>
      <c r="L4673" t="s">
        <v>29</v>
      </c>
      <c r="M4673" t="s">
        <v>29</v>
      </c>
      <c r="N4673">
        <v>53.322539999999996</v>
      </c>
      <c r="O4673">
        <v>-6.4402600000000003</v>
      </c>
      <c r="P4673" t="s">
        <v>3524</v>
      </c>
      <c r="Q4673" s="3">
        <f>Table1[[#This Row],[Capacity (MW)]]*0.395*8760*10^-6</f>
        <v>0.10380600000000001</v>
      </c>
      <c r="R4673" s="3" cm="1">
        <f t="array" ref="R4673">AVERAGE(VLOOKUP(_xlfn.TEXTSPLIT(Table1[[#This Row],[Fuel (no space after comma)]], ","), FuelList_Final_EF!$A$2:$B$65, 2, FALSE))</f>
        <v>78.106682297772565</v>
      </c>
      <c r="S4673" s="3">
        <f>Table1[[#This Row],[Generation (TWh)]]*10^9*VLOOKUP(Table1[[#This Row],[Turbine/Engine Technology]],Technology_HR!$A$2:$B$11,2,FALSE)*10^-6</f>
        <v>783631.49400000006</v>
      </c>
      <c r="T4673" s="5">
        <f>Table1[[#This Row],[Fuel Consumption (mmBtu)]]*Table1[[#This Row],[Emission Factor (kg CO2/ mmBtu)]]*10^3</f>
        <v>61206856140.386871</v>
      </c>
      <c r="U4673" s="3">
        <f>Table1[[#This Row],[Emissions (g CO2)]]/(Table1[[#This Row],[Generation (TWh)]]*10^9)</f>
        <v>589.62734466588506</v>
      </c>
    </row>
    <row r="4674" spans="1:21" x14ac:dyDescent="0.35">
      <c r="A4674" t="s">
        <v>1359</v>
      </c>
      <c r="B4674" t="s">
        <v>3239</v>
      </c>
      <c r="C4674" t="str">
        <f>SUBSTITUTE(Table1[[#This Row],[Fuel]],", ",",")</f>
        <v>fossil gas: natural gas</v>
      </c>
      <c r="D4674" t="s">
        <v>3239</v>
      </c>
      <c r="H4674" t="s">
        <v>3437</v>
      </c>
      <c r="I4674">
        <v>170</v>
      </c>
      <c r="J4674" t="s">
        <v>3447</v>
      </c>
      <c r="K4674" t="s">
        <v>29</v>
      </c>
      <c r="L4674" t="s">
        <v>29</v>
      </c>
      <c r="M4674" t="s">
        <v>29</v>
      </c>
      <c r="N4674">
        <v>53.322539999999996</v>
      </c>
      <c r="O4674">
        <v>-6.4402600000000003</v>
      </c>
      <c r="P4674" t="s">
        <v>3524</v>
      </c>
      <c r="Q4674" s="3">
        <f>Table1[[#This Row],[Capacity (MW)]]*0.395*8760*10^-6</f>
        <v>0.58823399999999992</v>
      </c>
      <c r="R4674" s="3" cm="1">
        <f t="array" ref="R4674">AVERAGE(VLOOKUP(_xlfn.TEXTSPLIT(Table1[[#This Row],[Fuel (no space after comma)]], ","), FuelList_Final_EF!$A$2:$B$65, 2, FALSE))</f>
        <v>53.06</v>
      </c>
      <c r="S4674" s="3">
        <f>Table1[[#This Row],[Generation (TWh)]]*10^9*VLOOKUP(Table1[[#This Row],[Turbine/Engine Technology]],Technology_HR!$A$2:$B$11,2,FALSE)*10^-6</f>
        <v>5235282.5999999987</v>
      </c>
      <c r="T4674" s="5">
        <f>Table1[[#This Row],[Fuel Consumption (mmBtu)]]*Table1[[#This Row],[Emission Factor (kg CO2/ mmBtu)]]*10^3</f>
        <v>277784094755.99994</v>
      </c>
      <c r="U4674" s="3">
        <f>Table1[[#This Row],[Emissions (g CO2)]]/(Table1[[#This Row],[Generation (TWh)]]*10^9)</f>
        <v>472.23399999999998</v>
      </c>
    </row>
    <row r="4675" spans="1:21" x14ac:dyDescent="0.35">
      <c r="A4675" t="s">
        <v>1352</v>
      </c>
      <c r="B4675" t="s">
        <v>3239</v>
      </c>
      <c r="C4675" t="str">
        <f>SUBSTITUTE(Table1[[#This Row],[Fuel]],", ",",")</f>
        <v>fossil gas: natural gas</v>
      </c>
      <c r="D4675" t="s">
        <v>3239</v>
      </c>
      <c r="H4675" t="s">
        <v>3441</v>
      </c>
      <c r="I4675">
        <v>120</v>
      </c>
      <c r="J4675" t="s">
        <v>3447</v>
      </c>
      <c r="K4675">
        <v>2024</v>
      </c>
      <c r="L4675" t="s">
        <v>29</v>
      </c>
      <c r="M4675" t="s">
        <v>29</v>
      </c>
      <c r="N4675">
        <v>53.3283366</v>
      </c>
      <c r="O4675">
        <v>-6.4341545</v>
      </c>
      <c r="P4675" t="s">
        <v>3524</v>
      </c>
      <c r="Q4675" s="3">
        <f>Table1[[#This Row],[Capacity (MW)]]*0.395*8760*10^-6</f>
        <v>0.41522400000000004</v>
      </c>
      <c r="R4675" s="3" cm="1">
        <f t="array" ref="R4675">AVERAGE(VLOOKUP(_xlfn.TEXTSPLIT(Table1[[#This Row],[Fuel (no space after comma)]], ","), FuelList_Final_EF!$A$2:$B$65, 2, FALSE))</f>
        <v>53.06</v>
      </c>
      <c r="S4675" s="3">
        <f>Table1[[#This Row],[Generation (TWh)]]*10^9*VLOOKUP(Table1[[#This Row],[Turbine/Engine Technology]],Technology_HR!$A$2:$B$11,2,FALSE)*10^-6</f>
        <v>3134525.9760000003</v>
      </c>
      <c r="T4675" s="5">
        <f>Table1[[#This Row],[Fuel Consumption (mmBtu)]]*Table1[[#This Row],[Emission Factor (kg CO2/ mmBtu)]]*10^3</f>
        <v>166317948286.56003</v>
      </c>
      <c r="U4675" s="3">
        <f>Table1[[#This Row],[Emissions (g CO2)]]/(Table1[[#This Row],[Generation (TWh)]]*10^9)</f>
        <v>400.54993999999999</v>
      </c>
    </row>
    <row r="4676" spans="1:21" x14ac:dyDescent="0.35">
      <c r="A4676" t="s">
        <v>1360</v>
      </c>
      <c r="B4676" t="s">
        <v>3239</v>
      </c>
      <c r="C4676" t="str">
        <f>SUBSTITUTE(Table1[[#This Row],[Fuel]],", ",",")</f>
        <v>fossil gas: natural gas</v>
      </c>
      <c r="D4676" t="s">
        <v>3239</v>
      </c>
      <c r="H4676" t="s">
        <v>3438</v>
      </c>
      <c r="I4676">
        <v>460</v>
      </c>
      <c r="J4676" t="s">
        <v>3446</v>
      </c>
      <c r="K4676">
        <v>2015</v>
      </c>
      <c r="L4676" t="s">
        <v>29</v>
      </c>
      <c r="M4676" t="s">
        <v>29</v>
      </c>
      <c r="N4676">
        <v>52.280999999999999</v>
      </c>
      <c r="O4676">
        <v>-6.9909999999999997</v>
      </c>
      <c r="P4676" t="s">
        <v>3524</v>
      </c>
      <c r="Q4676" s="3">
        <f>Table1[[#This Row],[Capacity (MW)]]*0.395*8760*10^-6</f>
        <v>1.5916920000000001</v>
      </c>
      <c r="R4676" s="3" cm="1">
        <f t="array" ref="R4676">AVERAGE(VLOOKUP(_xlfn.TEXTSPLIT(Table1[[#This Row],[Fuel (no space after comma)]], ","), FuelList_Final_EF!$A$2:$B$65, 2, FALSE))</f>
        <v>53.06</v>
      </c>
      <c r="S4676" s="3">
        <f>Table1[[#This Row],[Generation (TWh)]]*10^9*VLOOKUP(Table1[[#This Row],[Turbine/Engine Technology]],Technology_HR!$A$2:$B$11,2,FALSE)*10^-6</f>
        <v>12015682.908</v>
      </c>
      <c r="T4676" s="5">
        <f>Table1[[#This Row],[Fuel Consumption (mmBtu)]]*Table1[[#This Row],[Emission Factor (kg CO2/ mmBtu)]]*10^3</f>
        <v>637552135098.47998</v>
      </c>
      <c r="U4676" s="3">
        <f>Table1[[#This Row],[Emissions (g CO2)]]/(Table1[[#This Row],[Generation (TWh)]]*10^9)</f>
        <v>400.54993999999999</v>
      </c>
    </row>
    <row r="4677" spans="1:21" x14ac:dyDescent="0.35">
      <c r="A4677" t="s">
        <v>1361</v>
      </c>
      <c r="B4677" t="s">
        <v>3239</v>
      </c>
      <c r="C4677" t="str">
        <f>SUBSTITUTE(Table1[[#This Row],[Fuel]],", ",",")</f>
        <v>fossil gas: natural gas</v>
      </c>
      <c r="D4677" t="s">
        <v>3239</v>
      </c>
      <c r="H4677" t="s">
        <v>3438</v>
      </c>
      <c r="I4677">
        <v>342</v>
      </c>
      <c r="J4677" t="s">
        <v>3446</v>
      </c>
      <c r="K4677">
        <v>2002</v>
      </c>
      <c r="L4677" t="s">
        <v>29</v>
      </c>
      <c r="M4677" t="s">
        <v>29</v>
      </c>
      <c r="N4677">
        <v>53.411900000000003</v>
      </c>
      <c r="O4677">
        <v>-6.3261000000000003</v>
      </c>
      <c r="P4677" t="s">
        <v>3524</v>
      </c>
      <c r="Q4677" s="3">
        <f>Table1[[#This Row],[Capacity (MW)]]*0.395*8760*10^-6</f>
        <v>1.1833884000000001</v>
      </c>
      <c r="R4677" s="3" cm="1">
        <f t="array" ref="R4677">AVERAGE(VLOOKUP(_xlfn.TEXTSPLIT(Table1[[#This Row],[Fuel (no space after comma)]], ","), FuelList_Final_EF!$A$2:$B$65, 2, FALSE))</f>
        <v>53.06</v>
      </c>
      <c r="S4677" s="3">
        <f>Table1[[#This Row],[Generation (TWh)]]*10^9*VLOOKUP(Table1[[#This Row],[Turbine/Engine Technology]],Technology_HR!$A$2:$B$11,2,FALSE)*10^-6</f>
        <v>8933399.0316000003</v>
      </c>
      <c r="T4677" s="5">
        <f>Table1[[#This Row],[Fuel Consumption (mmBtu)]]*Table1[[#This Row],[Emission Factor (kg CO2/ mmBtu)]]*10^3</f>
        <v>474006152616.69604</v>
      </c>
      <c r="U4677" s="3">
        <f>Table1[[#This Row],[Emissions (g CO2)]]/(Table1[[#This Row],[Generation (TWh)]]*10^9)</f>
        <v>400.54994000000005</v>
      </c>
    </row>
    <row r="4678" spans="1:21" x14ac:dyDescent="0.35">
      <c r="A4678" t="s">
        <v>1361</v>
      </c>
      <c r="B4678" t="s">
        <v>3239</v>
      </c>
      <c r="C4678" t="str">
        <f>SUBSTITUTE(Table1[[#This Row],[Fuel]],", ",",")</f>
        <v>fossil gas: natural gas</v>
      </c>
      <c r="D4678" t="s">
        <v>3239</v>
      </c>
      <c r="H4678" t="s">
        <v>3438</v>
      </c>
      <c r="I4678">
        <v>400</v>
      </c>
      <c r="J4678" t="s">
        <v>3446</v>
      </c>
      <c r="K4678">
        <v>2007</v>
      </c>
      <c r="L4678" t="s">
        <v>29</v>
      </c>
      <c r="M4678" t="s">
        <v>29</v>
      </c>
      <c r="N4678">
        <v>53.411900000000003</v>
      </c>
      <c r="O4678">
        <v>-6.3261000000000003</v>
      </c>
      <c r="P4678" t="s">
        <v>3524</v>
      </c>
      <c r="Q4678" s="3">
        <f>Table1[[#This Row],[Capacity (MW)]]*0.395*8760*10^-6</f>
        <v>1.38408</v>
      </c>
      <c r="R4678" s="3" cm="1">
        <f t="array" ref="R4678">AVERAGE(VLOOKUP(_xlfn.TEXTSPLIT(Table1[[#This Row],[Fuel (no space after comma)]], ","), FuelList_Final_EF!$A$2:$B$65, 2, FALSE))</f>
        <v>53.06</v>
      </c>
      <c r="S4678" s="3">
        <f>Table1[[#This Row],[Generation (TWh)]]*10^9*VLOOKUP(Table1[[#This Row],[Turbine/Engine Technology]],Technology_HR!$A$2:$B$11,2,FALSE)*10^-6</f>
        <v>10448419.92</v>
      </c>
      <c r="T4678" s="5">
        <f>Table1[[#This Row],[Fuel Consumption (mmBtu)]]*Table1[[#This Row],[Emission Factor (kg CO2/ mmBtu)]]*10^3</f>
        <v>554393160955.20007</v>
      </c>
      <c r="U4678" s="3">
        <f>Table1[[#This Row],[Emissions (g CO2)]]/(Table1[[#This Row],[Generation (TWh)]]*10^9)</f>
        <v>400.54994000000005</v>
      </c>
    </row>
    <row r="4679" spans="1:21" x14ac:dyDescent="0.35">
      <c r="A4679" t="s">
        <v>1361</v>
      </c>
      <c r="B4679" t="s">
        <v>3239</v>
      </c>
      <c r="C4679" t="str">
        <f>SUBSTITUTE(Table1[[#This Row],[Fuel]],", ",",")</f>
        <v>fossil gas: natural gas</v>
      </c>
      <c r="D4679" t="s">
        <v>3239</v>
      </c>
      <c r="H4679" t="s">
        <v>3441</v>
      </c>
      <c r="I4679">
        <v>36</v>
      </c>
      <c r="J4679" t="s">
        <v>3447</v>
      </c>
      <c r="K4679">
        <v>2025</v>
      </c>
      <c r="L4679" t="s">
        <v>29</v>
      </c>
      <c r="M4679" t="s">
        <v>29</v>
      </c>
      <c r="N4679">
        <v>53.411900000000003</v>
      </c>
      <c r="O4679">
        <v>-6.3261000000000003</v>
      </c>
      <c r="P4679" t="s">
        <v>3524</v>
      </c>
      <c r="Q4679" s="3">
        <f>Table1[[#This Row],[Capacity (MW)]]*0.395*8760*10^-6</f>
        <v>0.1245672</v>
      </c>
      <c r="R4679" s="3" cm="1">
        <f t="array" ref="R4679">AVERAGE(VLOOKUP(_xlfn.TEXTSPLIT(Table1[[#This Row],[Fuel (no space after comma)]], ","), FuelList_Final_EF!$A$2:$B$65, 2, FALSE))</f>
        <v>53.06</v>
      </c>
      <c r="S4679" s="3">
        <f>Table1[[#This Row],[Generation (TWh)]]*10^9*VLOOKUP(Table1[[#This Row],[Turbine/Engine Technology]],Technology_HR!$A$2:$B$11,2,FALSE)*10^-6</f>
        <v>940357.79279999994</v>
      </c>
      <c r="T4679" s="5">
        <f>Table1[[#This Row],[Fuel Consumption (mmBtu)]]*Table1[[#This Row],[Emission Factor (kg CO2/ mmBtu)]]*10^3</f>
        <v>49895384485.968002</v>
      </c>
      <c r="U4679" s="3">
        <f>Table1[[#This Row],[Emissions (g CO2)]]/(Table1[[#This Row],[Generation (TWh)]]*10^9)</f>
        <v>400.54993999999999</v>
      </c>
    </row>
    <row r="4680" spans="1:21" x14ac:dyDescent="0.35">
      <c r="A4680" t="s">
        <v>1361</v>
      </c>
      <c r="B4680" t="s">
        <v>3239</v>
      </c>
      <c r="C4680" t="str">
        <f>SUBSTITUTE(Table1[[#This Row],[Fuel]],", ",",")</f>
        <v>fossil gas: natural gas</v>
      </c>
      <c r="D4680" t="s">
        <v>3239</v>
      </c>
      <c r="H4680" t="s">
        <v>3441</v>
      </c>
      <c r="I4680">
        <v>36</v>
      </c>
      <c r="J4680" t="s">
        <v>3447</v>
      </c>
      <c r="K4680">
        <v>2027</v>
      </c>
      <c r="L4680" t="s">
        <v>29</v>
      </c>
      <c r="M4680" t="s">
        <v>29</v>
      </c>
      <c r="N4680">
        <v>53.411900000000003</v>
      </c>
      <c r="O4680">
        <v>-6.3261000000000003</v>
      </c>
      <c r="P4680" t="s">
        <v>3524</v>
      </c>
      <c r="Q4680" s="3">
        <f>Table1[[#This Row],[Capacity (MW)]]*0.395*8760*10^-6</f>
        <v>0.1245672</v>
      </c>
      <c r="R4680" s="3" cm="1">
        <f t="array" ref="R4680">AVERAGE(VLOOKUP(_xlfn.TEXTSPLIT(Table1[[#This Row],[Fuel (no space after comma)]], ","), FuelList_Final_EF!$A$2:$B$65, 2, FALSE))</f>
        <v>53.06</v>
      </c>
      <c r="S4680" s="3">
        <f>Table1[[#This Row],[Generation (TWh)]]*10^9*VLOOKUP(Table1[[#This Row],[Turbine/Engine Technology]],Technology_HR!$A$2:$B$11,2,FALSE)*10^-6</f>
        <v>940357.79279999994</v>
      </c>
      <c r="T4680" s="5">
        <f>Table1[[#This Row],[Fuel Consumption (mmBtu)]]*Table1[[#This Row],[Emission Factor (kg CO2/ mmBtu)]]*10^3</f>
        <v>49895384485.968002</v>
      </c>
      <c r="U4680" s="3">
        <f>Table1[[#This Row],[Emissions (g CO2)]]/(Table1[[#This Row],[Generation (TWh)]]*10^9)</f>
        <v>400.54993999999999</v>
      </c>
    </row>
    <row r="4681" spans="1:21" x14ac:dyDescent="0.35">
      <c r="A4681" t="s">
        <v>1361</v>
      </c>
      <c r="B4681" t="s">
        <v>3239</v>
      </c>
      <c r="C4681" t="str">
        <f>SUBSTITUTE(Table1[[#This Row],[Fuel]],", ",",")</f>
        <v>fossil gas: natural gas</v>
      </c>
      <c r="D4681" t="s">
        <v>3239</v>
      </c>
      <c r="H4681" t="s">
        <v>3436</v>
      </c>
      <c r="I4681">
        <v>50</v>
      </c>
      <c r="J4681" t="s">
        <v>3446</v>
      </c>
      <c r="K4681">
        <v>2024</v>
      </c>
      <c r="L4681" t="s">
        <v>29</v>
      </c>
      <c r="M4681">
        <v>2027</v>
      </c>
      <c r="N4681">
        <v>53.411900000000003</v>
      </c>
      <c r="O4681">
        <v>-6.3261000000000003</v>
      </c>
      <c r="P4681" t="s">
        <v>3524</v>
      </c>
      <c r="Q4681" s="3">
        <f>Table1[[#This Row],[Capacity (MW)]]*0.395*8760*10^-6</f>
        <v>0.17301</v>
      </c>
      <c r="R4681" s="3" cm="1">
        <f t="array" ref="R4681">AVERAGE(VLOOKUP(_xlfn.TEXTSPLIT(Table1[[#This Row],[Fuel (no space after comma)]], ","), FuelList_Final_EF!$A$2:$B$65, 2, FALSE))</f>
        <v>53.06</v>
      </c>
      <c r="S4681" s="3">
        <f>Table1[[#This Row],[Generation (TWh)]]*10^9*VLOOKUP(Table1[[#This Row],[Turbine/Engine Technology]],Technology_HR!$A$2:$B$11,2,FALSE)*10^-6</f>
        <v>1904840.0999999999</v>
      </c>
      <c r="T4681" s="5">
        <f>Table1[[#This Row],[Fuel Consumption (mmBtu)]]*Table1[[#This Row],[Emission Factor (kg CO2/ mmBtu)]]*10^3</f>
        <v>101070815706</v>
      </c>
      <c r="U4681" s="3">
        <f>Table1[[#This Row],[Emissions (g CO2)]]/(Table1[[#This Row],[Generation (TWh)]]*10^9)</f>
        <v>584.19060000000002</v>
      </c>
    </row>
    <row r="4682" spans="1:21" x14ac:dyDescent="0.35">
      <c r="A4682" t="s">
        <v>1362</v>
      </c>
      <c r="B4682" t="s">
        <v>3239</v>
      </c>
      <c r="C4682" t="str">
        <f>SUBSTITUTE(Table1[[#This Row],[Fuel]],", ",",")</f>
        <v>fossil gas: natural gas</v>
      </c>
      <c r="D4682" t="s">
        <v>3239</v>
      </c>
      <c r="H4682" t="s">
        <v>3436</v>
      </c>
      <c r="I4682">
        <v>293</v>
      </c>
      <c r="J4682" t="s">
        <v>3447</v>
      </c>
      <c r="K4682" t="s">
        <v>29</v>
      </c>
      <c r="L4682" t="s">
        <v>29</v>
      </c>
      <c r="M4682" t="s">
        <v>29</v>
      </c>
      <c r="N4682">
        <v>53.4163</v>
      </c>
      <c r="O4682">
        <v>-6.3243999999999998</v>
      </c>
      <c r="P4682" t="s">
        <v>3524</v>
      </c>
      <c r="Q4682" s="3">
        <f>Table1[[#This Row],[Capacity (MW)]]*0.395*8760*10^-6</f>
        <v>1.0138385999999999</v>
      </c>
      <c r="R4682" s="3" cm="1">
        <f t="array" ref="R4682">AVERAGE(VLOOKUP(_xlfn.TEXTSPLIT(Table1[[#This Row],[Fuel (no space after comma)]], ","), FuelList_Final_EF!$A$2:$B$65, 2, FALSE))</f>
        <v>53.06</v>
      </c>
      <c r="S4682" s="3">
        <f>Table1[[#This Row],[Generation (TWh)]]*10^9*VLOOKUP(Table1[[#This Row],[Turbine/Engine Technology]],Technology_HR!$A$2:$B$11,2,FALSE)*10^-6</f>
        <v>11162362.985999998</v>
      </c>
      <c r="T4682" s="5">
        <f>Table1[[#This Row],[Fuel Consumption (mmBtu)]]*Table1[[#This Row],[Emission Factor (kg CO2/ mmBtu)]]*10^3</f>
        <v>592274980037.15991</v>
      </c>
      <c r="U4682" s="3">
        <f>Table1[[#This Row],[Emissions (g CO2)]]/(Table1[[#This Row],[Generation (TWh)]]*10^9)</f>
        <v>584.19060000000002</v>
      </c>
    </row>
    <row r="4683" spans="1:21" x14ac:dyDescent="0.35">
      <c r="A4683" t="s">
        <v>1354</v>
      </c>
      <c r="B4683" t="s">
        <v>3239</v>
      </c>
      <c r="C4683" t="str">
        <f>SUBSTITUTE(Table1[[#This Row],[Fuel]],", ",",")</f>
        <v>fossil gas: natural gas</v>
      </c>
      <c r="D4683" t="s">
        <v>3239</v>
      </c>
      <c r="H4683" t="s">
        <v>3436</v>
      </c>
      <c r="I4683">
        <v>137.5</v>
      </c>
      <c r="J4683" t="s">
        <v>3447</v>
      </c>
      <c r="K4683">
        <v>2025</v>
      </c>
      <c r="L4683" t="s">
        <v>29</v>
      </c>
      <c r="M4683" t="s">
        <v>29</v>
      </c>
      <c r="N4683">
        <v>53.22719</v>
      </c>
      <c r="O4683">
        <v>-7.7956399999999997</v>
      </c>
      <c r="P4683" t="s">
        <v>3524</v>
      </c>
      <c r="Q4683" s="3">
        <f>Table1[[#This Row],[Capacity (MW)]]*0.395*8760*10^-6</f>
        <v>0.47577749999999996</v>
      </c>
      <c r="R4683" s="3" cm="1">
        <f t="array" ref="R4683">AVERAGE(VLOOKUP(_xlfn.TEXTSPLIT(Table1[[#This Row],[Fuel (no space after comma)]], ","), FuelList_Final_EF!$A$2:$B$65, 2, FALSE))</f>
        <v>53.06</v>
      </c>
      <c r="S4683" s="3">
        <f>Table1[[#This Row],[Generation (TWh)]]*10^9*VLOOKUP(Table1[[#This Row],[Turbine/Engine Technology]],Technology_HR!$A$2:$B$11,2,FALSE)*10^-6</f>
        <v>5238310.2749999985</v>
      </c>
      <c r="T4683" s="5">
        <f>Table1[[#This Row],[Fuel Consumption (mmBtu)]]*Table1[[#This Row],[Emission Factor (kg CO2/ mmBtu)]]*10^3</f>
        <v>277944743191.49994</v>
      </c>
      <c r="U4683" s="3">
        <f>Table1[[#This Row],[Emissions (g CO2)]]/(Table1[[#This Row],[Generation (TWh)]]*10^9)</f>
        <v>584.1905999999999</v>
      </c>
    </row>
    <row r="4684" spans="1:21" x14ac:dyDescent="0.35">
      <c r="A4684" t="s">
        <v>1363</v>
      </c>
      <c r="B4684" t="s">
        <v>3239</v>
      </c>
      <c r="C4684" t="str">
        <f>SUBSTITUTE(Table1[[#This Row],[Fuel]],", ",",")</f>
        <v>fossil gas: natural gas</v>
      </c>
      <c r="D4684" t="s">
        <v>3239</v>
      </c>
      <c r="H4684" t="s">
        <v>3436</v>
      </c>
      <c r="I4684">
        <v>137.5</v>
      </c>
      <c r="J4684" t="s">
        <v>3447</v>
      </c>
      <c r="K4684">
        <v>2025</v>
      </c>
      <c r="L4684" t="s">
        <v>29</v>
      </c>
      <c r="M4684" t="s">
        <v>29</v>
      </c>
      <c r="N4684">
        <v>53.22719</v>
      </c>
      <c r="O4684">
        <v>-7.7956399999999997</v>
      </c>
      <c r="P4684" t="s">
        <v>3524</v>
      </c>
      <c r="Q4684" s="3">
        <f>Table1[[#This Row],[Capacity (MW)]]*0.395*8760*10^-6</f>
        <v>0.47577749999999996</v>
      </c>
      <c r="R4684" s="3" cm="1">
        <f t="array" ref="R4684">AVERAGE(VLOOKUP(_xlfn.TEXTSPLIT(Table1[[#This Row],[Fuel (no space after comma)]], ","), FuelList_Final_EF!$A$2:$B$65, 2, FALSE))</f>
        <v>53.06</v>
      </c>
      <c r="S4684" s="3">
        <f>Table1[[#This Row],[Generation (TWh)]]*10^9*VLOOKUP(Table1[[#This Row],[Turbine/Engine Technology]],Technology_HR!$A$2:$B$11,2,FALSE)*10^-6</f>
        <v>5238310.2749999985</v>
      </c>
      <c r="T4684" s="5">
        <f>Table1[[#This Row],[Fuel Consumption (mmBtu)]]*Table1[[#This Row],[Emission Factor (kg CO2/ mmBtu)]]*10^3</f>
        <v>277944743191.49994</v>
      </c>
      <c r="U4684" s="3">
        <f>Table1[[#This Row],[Emissions (g CO2)]]/(Table1[[#This Row],[Generation (TWh)]]*10^9)</f>
        <v>584.1905999999999</v>
      </c>
    </row>
    <row r="4685" spans="1:21" x14ac:dyDescent="0.35">
      <c r="A4685" t="s">
        <v>310</v>
      </c>
      <c r="B4685" t="s">
        <v>3242</v>
      </c>
      <c r="C4685" t="str">
        <f>SUBSTITUTE(Table1[[#This Row],[Fuel]],", ",",")</f>
        <v>fossil gas: lng</v>
      </c>
      <c r="D4685" t="s">
        <v>3242</v>
      </c>
      <c r="H4685" t="s">
        <v>3438</v>
      </c>
      <c r="I4685">
        <v>600</v>
      </c>
      <c r="J4685" t="s">
        <v>3444</v>
      </c>
      <c r="K4685" t="s">
        <v>29</v>
      </c>
      <c r="L4685" t="s">
        <v>29</v>
      </c>
      <c r="M4685" t="s">
        <v>29</v>
      </c>
      <c r="N4685">
        <v>52.58099</v>
      </c>
      <c r="O4685">
        <v>-9.4424600000000005</v>
      </c>
      <c r="P4685" t="s">
        <v>3524</v>
      </c>
      <c r="Q4685" s="3">
        <f>Table1[[#This Row],[Capacity (MW)]]*0.395*8760*10^-6</f>
        <v>2.07612</v>
      </c>
      <c r="R4685" s="3" cm="1">
        <f t="array" ref="R4685">AVERAGE(VLOOKUP(_xlfn.TEXTSPLIT(Table1[[#This Row],[Fuel (no space after comma)]], ","), FuelList_Final_EF!$A$2:$B$65, 2, FALSE))</f>
        <v>67.685819715340017</v>
      </c>
      <c r="S4685" s="3">
        <f>Table1[[#This Row],[Generation (TWh)]]*10^9*VLOOKUP(Table1[[#This Row],[Turbine/Engine Technology]],Technology_HR!$A$2:$B$11,2,FALSE)*10^-6</f>
        <v>15672629.879999999</v>
      </c>
      <c r="T4685" s="5">
        <f>Table1[[#This Row],[Fuel Consumption (mmBtu)]]*Table1[[#This Row],[Emission Factor (kg CO2/ mmBtu)]]*10^3</f>
        <v>1060814800522.931</v>
      </c>
      <c r="U4685" s="3">
        <f>Table1[[#This Row],[Emissions (g CO2)]]/(Table1[[#This Row],[Generation (TWh)]]*10^9)</f>
        <v>510.96025303110179</v>
      </c>
    </row>
    <row r="4686" spans="1:21" x14ac:dyDescent="0.35">
      <c r="A4686" t="s">
        <v>1351</v>
      </c>
      <c r="B4686" t="s">
        <v>3241</v>
      </c>
      <c r="C4686" t="str">
        <f>SUBSTITUTE(Table1[[#This Row],[Fuel]],", ",",")</f>
        <v>fossil liquids: heavy fuel oil</v>
      </c>
      <c r="D4686" t="s">
        <v>3241</v>
      </c>
      <c r="H4686" t="s">
        <v>3440</v>
      </c>
      <c r="I4686">
        <v>305</v>
      </c>
      <c r="J4686" t="s">
        <v>3447</v>
      </c>
      <c r="K4686">
        <v>2025</v>
      </c>
      <c r="L4686" t="s">
        <v>29</v>
      </c>
      <c r="M4686">
        <v>2029</v>
      </c>
      <c r="N4686">
        <v>52.607950000000002</v>
      </c>
      <c r="O4686">
        <v>-9.4242550000000005</v>
      </c>
      <c r="P4686" t="s">
        <v>3524</v>
      </c>
      <c r="Q4686" s="3">
        <f>Table1[[#This Row],[Capacity (MW)]]*0.395*8760*10^-6</f>
        <v>1.055361</v>
      </c>
      <c r="R4686" s="3" cm="1">
        <f t="array" ref="R4686">AVERAGE(VLOOKUP(_xlfn.TEXTSPLIT(Table1[[#This Row],[Fuel (no space after comma)]], ","), FuelList_Final_EF!$A$2:$B$65, 2, FALSE))</f>
        <v>81.602530311017389</v>
      </c>
      <c r="S4686" s="3">
        <f>Table1[[#This Row],[Generation (TWh)]]*10^9*VLOOKUP(Table1[[#This Row],[Turbine/Engine Technology]],Technology_HR!$A$2:$B$11,2,FALSE)*10^-6</f>
        <v>10854387.885</v>
      </c>
      <c r="T4686" s="5">
        <f>Table1[[#This Row],[Fuel Consumption (mmBtu)]]*Table1[[#This Row],[Emission Factor (kg CO2/ mmBtu)]]*10^3</f>
        <v>885745516393.25232</v>
      </c>
      <c r="U4686" s="3">
        <f>Table1[[#This Row],[Emissions (g CO2)]]/(Table1[[#This Row],[Generation (TWh)]]*10^9)</f>
        <v>839.28202424881374</v>
      </c>
    </row>
    <row r="4687" spans="1:21" x14ac:dyDescent="0.35">
      <c r="A4687" t="s">
        <v>1351</v>
      </c>
      <c r="B4687" t="s">
        <v>3241</v>
      </c>
      <c r="C4687" t="str">
        <f>SUBSTITUTE(Table1[[#This Row],[Fuel]],", ",",")</f>
        <v>fossil liquids: heavy fuel oil</v>
      </c>
      <c r="D4687" t="s">
        <v>3241</v>
      </c>
      <c r="H4687" t="s">
        <v>3440</v>
      </c>
      <c r="I4687">
        <v>305</v>
      </c>
      <c r="J4687" t="s">
        <v>3447</v>
      </c>
      <c r="K4687">
        <v>2025</v>
      </c>
      <c r="L4687" t="s">
        <v>29</v>
      </c>
      <c r="M4687">
        <v>2029</v>
      </c>
      <c r="N4687">
        <v>52.607950000000002</v>
      </c>
      <c r="O4687">
        <v>-9.4242550000000005</v>
      </c>
      <c r="P4687" t="s">
        <v>3524</v>
      </c>
      <c r="Q4687" s="3">
        <f>Table1[[#This Row],[Capacity (MW)]]*0.395*8760*10^-6</f>
        <v>1.055361</v>
      </c>
      <c r="R4687" s="3" cm="1">
        <f t="array" ref="R4687">AVERAGE(VLOOKUP(_xlfn.TEXTSPLIT(Table1[[#This Row],[Fuel (no space after comma)]], ","), FuelList_Final_EF!$A$2:$B$65, 2, FALSE))</f>
        <v>81.602530311017389</v>
      </c>
      <c r="S4687" s="3">
        <f>Table1[[#This Row],[Generation (TWh)]]*10^9*VLOOKUP(Table1[[#This Row],[Turbine/Engine Technology]],Technology_HR!$A$2:$B$11,2,FALSE)*10^-6</f>
        <v>10854387.885</v>
      </c>
      <c r="T4687" s="5">
        <f>Table1[[#This Row],[Fuel Consumption (mmBtu)]]*Table1[[#This Row],[Emission Factor (kg CO2/ mmBtu)]]*10^3</f>
        <v>885745516393.25232</v>
      </c>
      <c r="U4687" s="3">
        <f>Table1[[#This Row],[Emissions (g CO2)]]/(Table1[[#This Row],[Generation (TWh)]]*10^9)</f>
        <v>839.28202424881374</v>
      </c>
    </row>
    <row r="4688" spans="1:21" x14ac:dyDescent="0.35">
      <c r="A4688" t="s">
        <v>1351</v>
      </c>
      <c r="B4688" t="s">
        <v>3241</v>
      </c>
      <c r="C4688" t="str">
        <f>SUBSTITUTE(Table1[[#This Row],[Fuel]],", ",",")</f>
        <v>fossil liquids: heavy fuel oil</v>
      </c>
      <c r="D4688" t="s">
        <v>3241</v>
      </c>
      <c r="H4688" t="s">
        <v>3440</v>
      </c>
      <c r="I4688">
        <v>305</v>
      </c>
      <c r="J4688" t="s">
        <v>3447</v>
      </c>
      <c r="K4688">
        <v>2025</v>
      </c>
      <c r="L4688" t="s">
        <v>29</v>
      </c>
      <c r="M4688">
        <v>2029</v>
      </c>
      <c r="N4688">
        <v>52.607950000000002</v>
      </c>
      <c r="O4688">
        <v>-9.4242550000000005</v>
      </c>
      <c r="P4688" t="s">
        <v>3524</v>
      </c>
      <c r="Q4688" s="3">
        <f>Table1[[#This Row],[Capacity (MW)]]*0.395*8760*10^-6</f>
        <v>1.055361</v>
      </c>
      <c r="R4688" s="3" cm="1">
        <f t="array" ref="R4688">AVERAGE(VLOOKUP(_xlfn.TEXTSPLIT(Table1[[#This Row],[Fuel (no space after comma)]], ","), FuelList_Final_EF!$A$2:$B$65, 2, FALSE))</f>
        <v>81.602530311017389</v>
      </c>
      <c r="S4688" s="3">
        <f>Table1[[#This Row],[Generation (TWh)]]*10^9*VLOOKUP(Table1[[#This Row],[Turbine/Engine Technology]],Technology_HR!$A$2:$B$11,2,FALSE)*10^-6</f>
        <v>10854387.885</v>
      </c>
      <c r="T4688" s="5">
        <f>Table1[[#This Row],[Fuel Consumption (mmBtu)]]*Table1[[#This Row],[Emission Factor (kg CO2/ mmBtu)]]*10^3</f>
        <v>885745516393.25232</v>
      </c>
      <c r="U4688" s="3">
        <f>Table1[[#This Row],[Emissions (g CO2)]]/(Table1[[#This Row],[Generation (TWh)]]*10^9)</f>
        <v>839.28202424881374</v>
      </c>
    </row>
    <row r="4689" spans="1:21" x14ac:dyDescent="0.35">
      <c r="A4689" t="s">
        <v>1364</v>
      </c>
      <c r="B4689" t="s">
        <v>3263</v>
      </c>
      <c r="C4689" t="str">
        <f>SUBSTITUTE(Table1[[#This Row],[Fuel]],", ",",")</f>
        <v>fossil gas: natural gas,fossil liquids: heavy fuel oil</v>
      </c>
      <c r="D4689" t="s">
        <v>3239</v>
      </c>
      <c r="E4689" t="s">
        <v>3241</v>
      </c>
      <c r="H4689" t="s">
        <v>3441</v>
      </c>
      <c r="I4689">
        <v>100</v>
      </c>
      <c r="J4689" t="s">
        <v>3449</v>
      </c>
      <c r="K4689">
        <v>2025</v>
      </c>
      <c r="L4689" t="s">
        <v>29</v>
      </c>
      <c r="M4689" t="s">
        <v>29</v>
      </c>
      <c r="N4689">
        <v>53.422849999999997</v>
      </c>
      <c r="O4689">
        <v>-7.9885700000000002</v>
      </c>
      <c r="P4689" t="s">
        <v>3524</v>
      </c>
      <c r="Q4689" s="3">
        <f>Table1[[#This Row],[Capacity (MW)]]*0.395*8760*10^-6</f>
        <v>0.34601999999999999</v>
      </c>
      <c r="R4689" s="3" cm="1">
        <f t="array" ref="R4689">AVERAGE(VLOOKUP(_xlfn.TEXTSPLIT(Table1[[#This Row],[Fuel (no space after comma)]], ","), FuelList_Final_EF!$A$2:$B$65, 2, FALSE))</f>
        <v>67.331265155508703</v>
      </c>
      <c r="S4689" s="3">
        <f>Table1[[#This Row],[Generation (TWh)]]*10^9*VLOOKUP(Table1[[#This Row],[Turbine/Engine Technology]],Technology_HR!$A$2:$B$11,2,FALSE)*10^-6</f>
        <v>2612104.98</v>
      </c>
      <c r="T4689" s="5">
        <f>Table1[[#This Row],[Fuel Consumption (mmBtu)]]*Table1[[#This Row],[Emission Factor (kg CO2/ mmBtu)]]*10^3</f>
        <v>175876333022.40475</v>
      </c>
      <c r="U4689" s="3">
        <f>Table1[[#This Row],[Emissions (g CO2)]]/(Table1[[#This Row],[Generation (TWh)]]*10^9)</f>
        <v>508.28372065893518</v>
      </c>
    </row>
    <row r="4690" spans="1:21" x14ac:dyDescent="0.35">
      <c r="A4690" t="s">
        <v>1351</v>
      </c>
      <c r="B4690" t="s">
        <v>3243</v>
      </c>
      <c r="C4690" t="str">
        <f>SUBSTITUTE(Table1[[#This Row],[Fuel]],", ",",")</f>
        <v>fossil gas: natural gas,fossil liquids: fuel oil</v>
      </c>
      <c r="D4690" t="s">
        <v>3239</v>
      </c>
      <c r="E4690" t="s">
        <v>3275</v>
      </c>
      <c r="H4690" t="s">
        <v>3436</v>
      </c>
      <c r="I4690">
        <v>108</v>
      </c>
      <c r="J4690" t="s">
        <v>3448</v>
      </c>
      <c r="K4690" t="s">
        <v>29</v>
      </c>
      <c r="L4690" t="s">
        <v>29</v>
      </c>
      <c r="M4690" t="s">
        <v>29</v>
      </c>
      <c r="N4690">
        <v>53.350200000000001</v>
      </c>
      <c r="O4690">
        <v>-6.2111000000000001</v>
      </c>
      <c r="P4690" t="s">
        <v>3524</v>
      </c>
      <c r="Q4690" s="3">
        <f>Table1[[#This Row],[Capacity (MW)]]*0.395*8760*10^-6</f>
        <v>0.37370160000000002</v>
      </c>
      <c r="R4690" s="3" cm="1">
        <f t="array" ref="R4690">AVERAGE(VLOOKUP(_xlfn.TEXTSPLIT(Table1[[#This Row],[Fuel (no space after comma)]], ","), FuelList_Final_EF!$A$2:$B$65, 2, FALSE))</f>
        <v>65.583341148886291</v>
      </c>
      <c r="S4690" s="3">
        <f>Table1[[#This Row],[Generation (TWh)]]*10^9*VLOOKUP(Table1[[#This Row],[Turbine/Engine Technology]],Technology_HR!$A$2:$B$11,2,FALSE)*10^-6</f>
        <v>4114454.6159999999</v>
      </c>
      <c r="T4690" s="5">
        <f>Table1[[#This Row],[Fuel Consumption (mmBtu)]]*Table1[[#This Row],[Emission Factor (kg CO2/ mmBtu)]]*10^3</f>
        <v>269839680722.73792</v>
      </c>
      <c r="U4690" s="3">
        <f>Table1[[#This Row],[Emissions (g CO2)]]/(Table1[[#This Row],[Generation (TWh)]]*10^9)</f>
        <v>722.072586049238</v>
      </c>
    </row>
    <row r="4691" spans="1:21" x14ac:dyDescent="0.35">
      <c r="A4691" t="s">
        <v>1351</v>
      </c>
      <c r="B4691" t="s">
        <v>3239</v>
      </c>
      <c r="C4691" t="str">
        <f>SUBSTITUTE(Table1[[#This Row],[Fuel]],", ",",")</f>
        <v>fossil gas: natural gas</v>
      </c>
      <c r="D4691" t="s">
        <v>3239</v>
      </c>
      <c r="H4691" t="s">
        <v>3436</v>
      </c>
      <c r="I4691">
        <v>35</v>
      </c>
      <c r="J4691" t="s">
        <v>3446</v>
      </c>
      <c r="K4691">
        <v>2023</v>
      </c>
      <c r="L4691" t="s">
        <v>29</v>
      </c>
      <c r="M4691">
        <v>2030</v>
      </c>
      <c r="N4691">
        <v>53.350200000000001</v>
      </c>
      <c r="O4691">
        <v>-6.2111000000000001</v>
      </c>
      <c r="P4691" t="s">
        <v>3524</v>
      </c>
      <c r="Q4691" s="3">
        <f>Table1[[#This Row],[Capacity (MW)]]*0.395*8760*10^-6</f>
        <v>0.12110700000000001</v>
      </c>
      <c r="R4691" s="3" cm="1">
        <f t="array" ref="R4691">AVERAGE(VLOOKUP(_xlfn.TEXTSPLIT(Table1[[#This Row],[Fuel (no space after comma)]], ","), FuelList_Final_EF!$A$2:$B$65, 2, FALSE))</f>
        <v>53.06</v>
      </c>
      <c r="S4691" s="3">
        <f>Table1[[#This Row],[Generation (TWh)]]*10^9*VLOOKUP(Table1[[#This Row],[Turbine/Engine Technology]],Technology_HR!$A$2:$B$11,2,FALSE)*10^-6</f>
        <v>1333388.0699999998</v>
      </c>
      <c r="T4691" s="5">
        <f>Table1[[#This Row],[Fuel Consumption (mmBtu)]]*Table1[[#This Row],[Emission Factor (kg CO2/ mmBtu)]]*10^3</f>
        <v>70749570994.199997</v>
      </c>
      <c r="U4691" s="3">
        <f>Table1[[#This Row],[Emissions (g CO2)]]/(Table1[[#This Row],[Generation (TWh)]]*10^9)</f>
        <v>584.19060000000002</v>
      </c>
    </row>
    <row r="4692" spans="1:21" x14ac:dyDescent="0.35">
      <c r="A4692" t="s">
        <v>1351</v>
      </c>
      <c r="B4692" t="s">
        <v>3239</v>
      </c>
      <c r="C4692" t="str">
        <f>SUBSTITUTE(Table1[[#This Row],[Fuel]],", ",",")</f>
        <v>fossil gas: natural gas</v>
      </c>
      <c r="D4692" t="s">
        <v>3239</v>
      </c>
      <c r="H4692" t="s">
        <v>3436</v>
      </c>
      <c r="I4692">
        <v>35</v>
      </c>
      <c r="J4692" t="s">
        <v>3446</v>
      </c>
      <c r="K4692">
        <v>2023</v>
      </c>
      <c r="L4692" t="s">
        <v>29</v>
      </c>
      <c r="M4692">
        <v>2030</v>
      </c>
      <c r="N4692">
        <v>53.350200000000001</v>
      </c>
      <c r="O4692">
        <v>-6.2111000000000001</v>
      </c>
      <c r="P4692" t="s">
        <v>3524</v>
      </c>
      <c r="Q4692" s="3">
        <f>Table1[[#This Row],[Capacity (MW)]]*0.395*8760*10^-6</f>
        <v>0.12110700000000001</v>
      </c>
      <c r="R4692" s="3" cm="1">
        <f t="array" ref="R4692">AVERAGE(VLOOKUP(_xlfn.TEXTSPLIT(Table1[[#This Row],[Fuel (no space after comma)]], ","), FuelList_Final_EF!$A$2:$B$65, 2, FALSE))</f>
        <v>53.06</v>
      </c>
      <c r="S4692" s="3">
        <f>Table1[[#This Row],[Generation (TWh)]]*10^9*VLOOKUP(Table1[[#This Row],[Turbine/Engine Technology]],Technology_HR!$A$2:$B$11,2,FALSE)*10^-6</f>
        <v>1333388.0699999998</v>
      </c>
      <c r="T4692" s="5">
        <f>Table1[[#This Row],[Fuel Consumption (mmBtu)]]*Table1[[#This Row],[Emission Factor (kg CO2/ mmBtu)]]*10^3</f>
        <v>70749570994.199997</v>
      </c>
      <c r="U4692" s="3">
        <f>Table1[[#This Row],[Emissions (g CO2)]]/(Table1[[#This Row],[Generation (TWh)]]*10^9)</f>
        <v>584.19060000000002</v>
      </c>
    </row>
    <row r="4693" spans="1:21" x14ac:dyDescent="0.35">
      <c r="A4693" t="s">
        <v>1351</v>
      </c>
      <c r="B4693" t="s">
        <v>3239</v>
      </c>
      <c r="C4693" t="str">
        <f>SUBSTITUTE(Table1[[#This Row],[Fuel]],", ",",")</f>
        <v>fossil gas: natural gas</v>
      </c>
      <c r="D4693" t="s">
        <v>3239</v>
      </c>
      <c r="H4693" t="s">
        <v>3436</v>
      </c>
      <c r="I4693">
        <v>35</v>
      </c>
      <c r="J4693" t="s">
        <v>3446</v>
      </c>
      <c r="K4693">
        <v>2023</v>
      </c>
      <c r="L4693" t="s">
        <v>29</v>
      </c>
      <c r="M4693">
        <v>2030</v>
      </c>
      <c r="N4693">
        <v>53.350200000000001</v>
      </c>
      <c r="O4693">
        <v>-6.2111000000000001</v>
      </c>
      <c r="P4693" t="s">
        <v>3524</v>
      </c>
      <c r="Q4693" s="3">
        <f>Table1[[#This Row],[Capacity (MW)]]*0.395*8760*10^-6</f>
        <v>0.12110700000000001</v>
      </c>
      <c r="R4693" s="3" cm="1">
        <f t="array" ref="R4693">AVERAGE(VLOOKUP(_xlfn.TEXTSPLIT(Table1[[#This Row],[Fuel (no space after comma)]], ","), FuelList_Final_EF!$A$2:$B$65, 2, FALSE))</f>
        <v>53.06</v>
      </c>
      <c r="S4693" s="3">
        <f>Table1[[#This Row],[Generation (TWh)]]*10^9*VLOOKUP(Table1[[#This Row],[Turbine/Engine Technology]],Technology_HR!$A$2:$B$11,2,FALSE)*10^-6</f>
        <v>1333388.0699999998</v>
      </c>
      <c r="T4693" s="5">
        <f>Table1[[#This Row],[Fuel Consumption (mmBtu)]]*Table1[[#This Row],[Emission Factor (kg CO2/ mmBtu)]]*10^3</f>
        <v>70749570994.199997</v>
      </c>
      <c r="U4693" s="3">
        <f>Table1[[#This Row],[Emissions (g CO2)]]/(Table1[[#This Row],[Generation (TWh)]]*10^9)</f>
        <v>584.19060000000002</v>
      </c>
    </row>
    <row r="4694" spans="1:21" x14ac:dyDescent="0.35">
      <c r="A4694" t="s">
        <v>1351</v>
      </c>
      <c r="B4694" t="s">
        <v>3239</v>
      </c>
      <c r="C4694" t="str">
        <f>SUBSTITUTE(Table1[[#This Row],[Fuel]],", ",",")</f>
        <v>fossil gas: natural gas</v>
      </c>
      <c r="D4694" t="s">
        <v>3239</v>
      </c>
      <c r="H4694" t="s">
        <v>3436</v>
      </c>
      <c r="I4694">
        <v>35</v>
      </c>
      <c r="J4694" t="s">
        <v>3446</v>
      </c>
      <c r="K4694">
        <v>2023</v>
      </c>
      <c r="L4694" t="s">
        <v>29</v>
      </c>
      <c r="M4694">
        <v>2030</v>
      </c>
      <c r="N4694">
        <v>53.350200000000001</v>
      </c>
      <c r="O4694">
        <v>-6.2111000000000001</v>
      </c>
      <c r="P4694" t="s">
        <v>3524</v>
      </c>
      <c r="Q4694" s="3">
        <f>Table1[[#This Row],[Capacity (MW)]]*0.395*8760*10^-6</f>
        <v>0.12110700000000001</v>
      </c>
      <c r="R4694" s="3" cm="1">
        <f t="array" ref="R4694">AVERAGE(VLOOKUP(_xlfn.TEXTSPLIT(Table1[[#This Row],[Fuel (no space after comma)]], ","), FuelList_Final_EF!$A$2:$B$65, 2, FALSE))</f>
        <v>53.06</v>
      </c>
      <c r="S4694" s="3">
        <f>Table1[[#This Row],[Generation (TWh)]]*10^9*VLOOKUP(Table1[[#This Row],[Turbine/Engine Technology]],Technology_HR!$A$2:$B$11,2,FALSE)*10^-6</f>
        <v>1333388.0699999998</v>
      </c>
      <c r="T4694" s="5">
        <f>Table1[[#This Row],[Fuel Consumption (mmBtu)]]*Table1[[#This Row],[Emission Factor (kg CO2/ mmBtu)]]*10^3</f>
        <v>70749570994.199997</v>
      </c>
      <c r="U4694" s="3">
        <f>Table1[[#This Row],[Emissions (g CO2)]]/(Table1[[#This Row],[Generation (TWh)]]*10^9)</f>
        <v>584.19060000000002</v>
      </c>
    </row>
    <row r="4695" spans="1:21" x14ac:dyDescent="0.35">
      <c r="A4695" t="s">
        <v>1351</v>
      </c>
      <c r="B4695" t="s">
        <v>3239</v>
      </c>
      <c r="C4695" t="str">
        <f>SUBSTITUTE(Table1[[#This Row],[Fuel]],", ",",")</f>
        <v>fossil gas: natural gas</v>
      </c>
      <c r="D4695" t="s">
        <v>3239</v>
      </c>
      <c r="H4695" t="s">
        <v>3436</v>
      </c>
      <c r="I4695">
        <v>35</v>
      </c>
      <c r="J4695" t="s">
        <v>3446</v>
      </c>
      <c r="K4695">
        <v>2023</v>
      </c>
      <c r="L4695" t="s">
        <v>29</v>
      </c>
      <c r="M4695">
        <v>2030</v>
      </c>
      <c r="N4695">
        <v>53.350200000000001</v>
      </c>
      <c r="O4695">
        <v>-6.2111000000000001</v>
      </c>
      <c r="P4695" t="s">
        <v>3524</v>
      </c>
      <c r="Q4695" s="3">
        <f>Table1[[#This Row],[Capacity (MW)]]*0.395*8760*10^-6</f>
        <v>0.12110700000000001</v>
      </c>
      <c r="R4695" s="3" cm="1">
        <f t="array" ref="R4695">AVERAGE(VLOOKUP(_xlfn.TEXTSPLIT(Table1[[#This Row],[Fuel (no space after comma)]], ","), FuelList_Final_EF!$A$2:$B$65, 2, FALSE))</f>
        <v>53.06</v>
      </c>
      <c r="S4695" s="3">
        <f>Table1[[#This Row],[Generation (TWh)]]*10^9*VLOOKUP(Table1[[#This Row],[Turbine/Engine Technology]],Technology_HR!$A$2:$B$11,2,FALSE)*10^-6</f>
        <v>1333388.0699999998</v>
      </c>
      <c r="T4695" s="5">
        <f>Table1[[#This Row],[Fuel Consumption (mmBtu)]]*Table1[[#This Row],[Emission Factor (kg CO2/ mmBtu)]]*10^3</f>
        <v>70749570994.199997</v>
      </c>
      <c r="U4695" s="3">
        <f>Table1[[#This Row],[Emissions (g CO2)]]/(Table1[[#This Row],[Generation (TWh)]]*10^9)</f>
        <v>584.19060000000002</v>
      </c>
    </row>
    <row r="4696" spans="1:21" x14ac:dyDescent="0.35">
      <c r="A4696" t="s">
        <v>1351</v>
      </c>
      <c r="B4696" t="s">
        <v>3239</v>
      </c>
      <c r="C4696" t="str">
        <f>SUBSTITUTE(Table1[[#This Row],[Fuel]],", ",",")</f>
        <v>fossil gas: natural gas</v>
      </c>
      <c r="D4696" t="s">
        <v>3239</v>
      </c>
      <c r="H4696" t="s">
        <v>3436</v>
      </c>
      <c r="I4696">
        <v>35</v>
      </c>
      <c r="J4696" t="s">
        <v>3446</v>
      </c>
      <c r="K4696">
        <v>2023</v>
      </c>
      <c r="L4696" t="s">
        <v>29</v>
      </c>
      <c r="M4696">
        <v>2030</v>
      </c>
      <c r="N4696">
        <v>53.350200000000001</v>
      </c>
      <c r="O4696">
        <v>-6.2111000000000001</v>
      </c>
      <c r="P4696" t="s">
        <v>3524</v>
      </c>
      <c r="Q4696" s="3">
        <f>Table1[[#This Row],[Capacity (MW)]]*0.395*8760*10^-6</f>
        <v>0.12110700000000001</v>
      </c>
      <c r="R4696" s="3" cm="1">
        <f t="array" ref="R4696">AVERAGE(VLOOKUP(_xlfn.TEXTSPLIT(Table1[[#This Row],[Fuel (no space after comma)]], ","), FuelList_Final_EF!$A$2:$B$65, 2, FALSE))</f>
        <v>53.06</v>
      </c>
      <c r="S4696" s="3">
        <f>Table1[[#This Row],[Generation (TWh)]]*10^9*VLOOKUP(Table1[[#This Row],[Turbine/Engine Technology]],Technology_HR!$A$2:$B$11,2,FALSE)*10^-6</f>
        <v>1333388.0699999998</v>
      </c>
      <c r="T4696" s="5">
        <f>Table1[[#This Row],[Fuel Consumption (mmBtu)]]*Table1[[#This Row],[Emission Factor (kg CO2/ mmBtu)]]*10^3</f>
        <v>70749570994.199997</v>
      </c>
      <c r="U4696" s="3">
        <f>Table1[[#This Row],[Emissions (g CO2)]]/(Table1[[#This Row],[Generation (TWh)]]*10^9)</f>
        <v>584.19060000000002</v>
      </c>
    </row>
    <row r="4697" spans="1:21" x14ac:dyDescent="0.35">
      <c r="A4697" t="s">
        <v>1351</v>
      </c>
      <c r="B4697" t="s">
        <v>3239</v>
      </c>
      <c r="C4697" t="str">
        <f>SUBSTITUTE(Table1[[#This Row],[Fuel]],", ",",")</f>
        <v>fossil gas: natural gas</v>
      </c>
      <c r="D4697" t="s">
        <v>3239</v>
      </c>
      <c r="H4697" t="s">
        <v>3438</v>
      </c>
      <c r="I4697">
        <v>245</v>
      </c>
      <c r="J4697" t="s">
        <v>3446</v>
      </c>
      <c r="K4697">
        <v>1994</v>
      </c>
      <c r="L4697" t="s">
        <v>29</v>
      </c>
      <c r="M4697" t="s">
        <v>29</v>
      </c>
      <c r="N4697">
        <v>53.339599999999997</v>
      </c>
      <c r="O4697">
        <v>-6.1867000000000001</v>
      </c>
      <c r="P4697" t="s">
        <v>3524</v>
      </c>
      <c r="Q4697" s="3">
        <f>Table1[[#This Row],[Capacity (MW)]]*0.395*8760*10^-6</f>
        <v>0.84774899999999997</v>
      </c>
      <c r="R4697" s="3" cm="1">
        <f t="array" ref="R4697">AVERAGE(VLOOKUP(_xlfn.TEXTSPLIT(Table1[[#This Row],[Fuel (no space after comma)]], ","), FuelList_Final_EF!$A$2:$B$65, 2, FALSE))</f>
        <v>53.06</v>
      </c>
      <c r="S4697" s="3">
        <f>Table1[[#This Row],[Generation (TWh)]]*10^9*VLOOKUP(Table1[[#This Row],[Turbine/Engine Technology]],Technology_HR!$A$2:$B$11,2,FALSE)*10^-6</f>
        <v>6399657.2009999994</v>
      </c>
      <c r="T4697" s="5">
        <f>Table1[[#This Row],[Fuel Consumption (mmBtu)]]*Table1[[#This Row],[Emission Factor (kg CO2/ mmBtu)]]*10^3</f>
        <v>339565811085.06</v>
      </c>
      <c r="U4697" s="3">
        <f>Table1[[#This Row],[Emissions (g CO2)]]/(Table1[[#This Row],[Generation (TWh)]]*10^9)</f>
        <v>400.54993999999999</v>
      </c>
    </row>
    <row r="4698" spans="1:21" x14ac:dyDescent="0.35">
      <c r="A4698" t="s">
        <v>1351</v>
      </c>
      <c r="B4698" t="s">
        <v>3239</v>
      </c>
      <c r="C4698" t="str">
        <f>SUBSTITUTE(Table1[[#This Row],[Fuel]],", ",",")</f>
        <v>fossil gas: natural gas</v>
      </c>
      <c r="D4698" t="s">
        <v>3239</v>
      </c>
      <c r="H4698" t="s">
        <v>3438</v>
      </c>
      <c r="I4698">
        <v>245</v>
      </c>
      <c r="J4698" t="s">
        <v>3446</v>
      </c>
      <c r="K4698">
        <v>1998</v>
      </c>
      <c r="L4698" t="s">
        <v>29</v>
      </c>
      <c r="M4698" t="s">
        <v>29</v>
      </c>
      <c r="N4698">
        <v>53.339599999999997</v>
      </c>
      <c r="O4698">
        <v>-6.1867000000000001</v>
      </c>
      <c r="P4698" t="s">
        <v>3524</v>
      </c>
      <c r="Q4698" s="3">
        <f>Table1[[#This Row],[Capacity (MW)]]*0.395*8760*10^-6</f>
        <v>0.84774899999999997</v>
      </c>
      <c r="R4698" s="3" cm="1">
        <f t="array" ref="R4698">AVERAGE(VLOOKUP(_xlfn.TEXTSPLIT(Table1[[#This Row],[Fuel (no space after comma)]], ","), FuelList_Final_EF!$A$2:$B$65, 2, FALSE))</f>
        <v>53.06</v>
      </c>
      <c r="S4698" s="3">
        <f>Table1[[#This Row],[Generation (TWh)]]*10^9*VLOOKUP(Table1[[#This Row],[Turbine/Engine Technology]],Technology_HR!$A$2:$B$11,2,FALSE)*10^-6</f>
        <v>6399657.2009999994</v>
      </c>
      <c r="T4698" s="5">
        <f>Table1[[#This Row],[Fuel Consumption (mmBtu)]]*Table1[[#This Row],[Emission Factor (kg CO2/ mmBtu)]]*10^3</f>
        <v>339565811085.06</v>
      </c>
      <c r="U4698" s="3">
        <f>Table1[[#This Row],[Emissions (g CO2)]]/(Table1[[#This Row],[Generation (TWh)]]*10^9)</f>
        <v>400.54993999999999</v>
      </c>
    </row>
    <row r="4699" spans="1:21" x14ac:dyDescent="0.35">
      <c r="A4699" t="s">
        <v>1351</v>
      </c>
      <c r="B4699" t="s">
        <v>3239</v>
      </c>
      <c r="C4699" t="str">
        <f>SUBSTITUTE(Table1[[#This Row],[Fuel]],", ",",")</f>
        <v>fossil gas: natural gas</v>
      </c>
      <c r="D4699" t="s">
        <v>3239</v>
      </c>
      <c r="H4699" t="s">
        <v>3436</v>
      </c>
      <c r="I4699">
        <v>65</v>
      </c>
      <c r="J4699" t="s">
        <v>3449</v>
      </c>
      <c r="K4699" t="s">
        <v>29</v>
      </c>
      <c r="L4699" t="s">
        <v>29</v>
      </c>
      <c r="M4699" t="s">
        <v>29</v>
      </c>
      <c r="N4699">
        <v>53.339599999999997</v>
      </c>
      <c r="O4699">
        <v>-6.1867000000000001</v>
      </c>
      <c r="P4699" t="s">
        <v>3524</v>
      </c>
      <c r="Q4699" s="3">
        <f>Table1[[#This Row],[Capacity (MW)]]*0.395*8760*10^-6</f>
        <v>0.224913</v>
      </c>
      <c r="R4699" s="3" cm="1">
        <f t="array" ref="R4699">AVERAGE(VLOOKUP(_xlfn.TEXTSPLIT(Table1[[#This Row],[Fuel (no space after comma)]], ","), FuelList_Final_EF!$A$2:$B$65, 2, FALSE))</f>
        <v>53.06</v>
      </c>
      <c r="S4699" s="3">
        <f>Table1[[#This Row],[Generation (TWh)]]*10^9*VLOOKUP(Table1[[#This Row],[Turbine/Engine Technology]],Technology_HR!$A$2:$B$11,2,FALSE)*10^-6</f>
        <v>2476292.13</v>
      </c>
      <c r="T4699" s="5">
        <f>Table1[[#This Row],[Fuel Consumption (mmBtu)]]*Table1[[#This Row],[Emission Factor (kg CO2/ mmBtu)]]*10^3</f>
        <v>131392060417.79999</v>
      </c>
      <c r="U4699" s="3">
        <f>Table1[[#This Row],[Emissions (g CO2)]]/(Table1[[#This Row],[Generation (TWh)]]*10^9)</f>
        <v>584.1905999999999</v>
      </c>
    </row>
    <row r="4700" spans="1:21" x14ac:dyDescent="0.35">
      <c r="A4700" t="s">
        <v>1351</v>
      </c>
      <c r="B4700" t="s">
        <v>3239</v>
      </c>
      <c r="C4700" t="str">
        <f>SUBSTITUTE(Table1[[#This Row],[Fuel]],", ",",")</f>
        <v>fossil gas: natural gas</v>
      </c>
      <c r="D4700" t="s">
        <v>3239</v>
      </c>
      <c r="H4700" t="s">
        <v>3436</v>
      </c>
      <c r="I4700">
        <v>299</v>
      </c>
      <c r="J4700" t="s">
        <v>3445</v>
      </c>
      <c r="K4700" t="s">
        <v>29</v>
      </c>
      <c r="L4700" t="s">
        <v>29</v>
      </c>
      <c r="M4700" t="s">
        <v>29</v>
      </c>
      <c r="N4700">
        <v>53.339599999999997</v>
      </c>
      <c r="O4700">
        <v>-6.1867000000000001</v>
      </c>
      <c r="P4700" t="s">
        <v>3524</v>
      </c>
      <c r="Q4700" s="3">
        <f>Table1[[#This Row],[Capacity (MW)]]*0.395*8760*10^-6</f>
        <v>1.0345998000000001</v>
      </c>
      <c r="R4700" s="3" cm="1">
        <f t="array" ref="R4700">AVERAGE(VLOOKUP(_xlfn.TEXTSPLIT(Table1[[#This Row],[Fuel (no space after comma)]], ","), FuelList_Final_EF!$A$2:$B$65, 2, FALSE))</f>
        <v>53.06</v>
      </c>
      <c r="S4700" s="3">
        <f>Table1[[#This Row],[Generation (TWh)]]*10^9*VLOOKUP(Table1[[#This Row],[Turbine/Engine Technology]],Technology_HR!$A$2:$B$11,2,FALSE)*10^-6</f>
        <v>11390943.798000002</v>
      </c>
      <c r="T4700" s="5">
        <f>Table1[[#This Row],[Fuel Consumption (mmBtu)]]*Table1[[#This Row],[Emission Factor (kg CO2/ mmBtu)]]*10^3</f>
        <v>604403477921.88013</v>
      </c>
      <c r="U4700" s="3">
        <f>Table1[[#This Row],[Emissions (g CO2)]]/(Table1[[#This Row],[Generation (TWh)]]*10^9)</f>
        <v>584.19060000000002</v>
      </c>
    </row>
    <row r="4701" spans="1:21" x14ac:dyDescent="0.35">
      <c r="A4701" t="s">
        <v>1364</v>
      </c>
      <c r="B4701" t="s">
        <v>3263</v>
      </c>
      <c r="C4701" t="str">
        <f>SUBSTITUTE(Table1[[#This Row],[Fuel]],", ",",")</f>
        <v>fossil gas: natural gas,fossil liquids: heavy fuel oil</v>
      </c>
      <c r="D4701" t="s">
        <v>3239</v>
      </c>
      <c r="E4701" t="s">
        <v>3241</v>
      </c>
      <c r="H4701" t="s">
        <v>3441</v>
      </c>
      <c r="I4701">
        <v>100</v>
      </c>
      <c r="J4701" t="s">
        <v>3449</v>
      </c>
      <c r="K4701">
        <v>2025</v>
      </c>
      <c r="L4701" t="s">
        <v>29</v>
      </c>
      <c r="M4701" t="s">
        <v>29</v>
      </c>
      <c r="N4701">
        <v>53.313899999999997</v>
      </c>
      <c r="O4701">
        <v>-6.4489000000000001</v>
      </c>
      <c r="P4701" t="s">
        <v>3524</v>
      </c>
      <c r="Q4701" s="3">
        <f>Table1[[#This Row],[Capacity (MW)]]*0.395*8760*10^-6</f>
        <v>0.34601999999999999</v>
      </c>
      <c r="R4701" s="3" cm="1">
        <f t="array" ref="R4701">AVERAGE(VLOOKUP(_xlfn.TEXTSPLIT(Table1[[#This Row],[Fuel (no space after comma)]], ","), FuelList_Final_EF!$A$2:$B$65, 2, FALSE))</f>
        <v>67.331265155508703</v>
      </c>
      <c r="S4701" s="3">
        <f>Table1[[#This Row],[Generation (TWh)]]*10^9*VLOOKUP(Table1[[#This Row],[Turbine/Engine Technology]],Technology_HR!$A$2:$B$11,2,FALSE)*10^-6</f>
        <v>2612104.98</v>
      </c>
      <c r="T4701" s="5">
        <f>Table1[[#This Row],[Fuel Consumption (mmBtu)]]*Table1[[#This Row],[Emission Factor (kg CO2/ mmBtu)]]*10^3</f>
        <v>175876333022.40475</v>
      </c>
      <c r="U4701" s="3">
        <f>Table1[[#This Row],[Emissions (g CO2)]]/(Table1[[#This Row],[Generation (TWh)]]*10^9)</f>
        <v>508.28372065893518</v>
      </c>
    </row>
    <row r="4702" spans="1:21" x14ac:dyDescent="0.35">
      <c r="A4702" t="s">
        <v>1360</v>
      </c>
      <c r="B4702" t="s">
        <v>3243</v>
      </c>
      <c r="C4702" t="str">
        <f>SUBSTITUTE(Table1[[#This Row],[Fuel]],", ",",")</f>
        <v>fossil gas: natural gas,fossil liquids: fuel oil</v>
      </c>
      <c r="D4702" t="s">
        <v>3239</v>
      </c>
      <c r="E4702" t="s">
        <v>3275</v>
      </c>
      <c r="H4702" t="s">
        <v>3436</v>
      </c>
      <c r="I4702">
        <v>52</v>
      </c>
      <c r="J4702" t="s">
        <v>3446</v>
      </c>
      <c r="K4702">
        <v>2004</v>
      </c>
      <c r="L4702" t="s">
        <v>29</v>
      </c>
      <c r="M4702" t="s">
        <v>29</v>
      </c>
      <c r="N4702">
        <v>53.359138999999999</v>
      </c>
      <c r="O4702">
        <v>-7.2130559999999999</v>
      </c>
      <c r="P4702" t="s">
        <v>3524</v>
      </c>
      <c r="Q4702" s="3">
        <f>Table1[[#This Row],[Capacity (MW)]]*0.395*8760*10^-6</f>
        <v>0.17993039999999999</v>
      </c>
      <c r="R4702" s="3" cm="1">
        <f t="array" ref="R4702">AVERAGE(VLOOKUP(_xlfn.TEXTSPLIT(Table1[[#This Row],[Fuel (no space after comma)]], ","), FuelList_Final_EF!$A$2:$B$65, 2, FALSE))</f>
        <v>65.583341148886291</v>
      </c>
      <c r="S4702" s="3">
        <f>Table1[[#This Row],[Generation (TWh)]]*10^9*VLOOKUP(Table1[[#This Row],[Turbine/Engine Technology]],Technology_HR!$A$2:$B$11,2,FALSE)*10^-6</f>
        <v>1981033.7039999999</v>
      </c>
      <c r="T4702" s="5">
        <f>Table1[[#This Row],[Fuel Consumption (mmBtu)]]*Table1[[#This Row],[Emission Factor (kg CO2/ mmBtu)]]*10^3</f>
        <v>129922809236.87383</v>
      </c>
      <c r="U4702" s="3">
        <f>Table1[[#This Row],[Emissions (g CO2)]]/(Table1[[#This Row],[Generation (TWh)]]*10^9)</f>
        <v>722.07258604923811</v>
      </c>
    </row>
    <row r="4703" spans="1:21" x14ac:dyDescent="0.35">
      <c r="A4703" t="s">
        <v>1360</v>
      </c>
      <c r="B4703" t="s">
        <v>3243</v>
      </c>
      <c r="C4703" t="str">
        <f>SUBSTITUTE(Table1[[#This Row],[Fuel]],", ",",")</f>
        <v>fossil gas: natural gas,fossil liquids: fuel oil</v>
      </c>
      <c r="D4703" t="s">
        <v>3239</v>
      </c>
      <c r="E4703" t="s">
        <v>3275</v>
      </c>
      <c r="H4703" t="s">
        <v>3436</v>
      </c>
      <c r="I4703">
        <v>52</v>
      </c>
      <c r="J4703" t="s">
        <v>3446</v>
      </c>
      <c r="K4703">
        <v>2004</v>
      </c>
      <c r="L4703" t="s">
        <v>29</v>
      </c>
      <c r="M4703" t="s">
        <v>29</v>
      </c>
      <c r="N4703">
        <v>53.359138999999999</v>
      </c>
      <c r="O4703">
        <v>-7.2130559999999999</v>
      </c>
      <c r="P4703" t="s">
        <v>3524</v>
      </c>
      <c r="Q4703" s="3">
        <f>Table1[[#This Row],[Capacity (MW)]]*0.395*8760*10^-6</f>
        <v>0.17993039999999999</v>
      </c>
      <c r="R4703" s="3" cm="1">
        <f t="array" ref="R4703">AVERAGE(VLOOKUP(_xlfn.TEXTSPLIT(Table1[[#This Row],[Fuel (no space after comma)]], ","), FuelList_Final_EF!$A$2:$B$65, 2, FALSE))</f>
        <v>65.583341148886291</v>
      </c>
      <c r="S4703" s="3">
        <f>Table1[[#This Row],[Generation (TWh)]]*10^9*VLOOKUP(Table1[[#This Row],[Turbine/Engine Technology]],Technology_HR!$A$2:$B$11,2,FALSE)*10^-6</f>
        <v>1981033.7039999999</v>
      </c>
      <c r="T4703" s="5">
        <f>Table1[[#This Row],[Fuel Consumption (mmBtu)]]*Table1[[#This Row],[Emission Factor (kg CO2/ mmBtu)]]*10^3</f>
        <v>129922809236.87383</v>
      </c>
      <c r="U4703" s="3">
        <f>Table1[[#This Row],[Emissions (g CO2)]]/(Table1[[#This Row],[Generation (TWh)]]*10^9)</f>
        <v>722.07258604923811</v>
      </c>
    </row>
    <row r="4704" spans="1:21" x14ac:dyDescent="0.35">
      <c r="A4704" t="s">
        <v>1351</v>
      </c>
      <c r="B4704" t="s">
        <v>3239</v>
      </c>
      <c r="C4704" t="str">
        <f>SUBSTITUTE(Table1[[#This Row],[Fuel]],", ",",")</f>
        <v>fossil gas: natural gas</v>
      </c>
      <c r="D4704" t="s">
        <v>3239</v>
      </c>
      <c r="H4704" t="s">
        <v>3436</v>
      </c>
      <c r="I4704">
        <v>65</v>
      </c>
      <c r="J4704" t="s">
        <v>3449</v>
      </c>
      <c r="K4704" t="s">
        <v>29</v>
      </c>
      <c r="L4704" t="s">
        <v>29</v>
      </c>
      <c r="M4704" t="s">
        <v>29</v>
      </c>
      <c r="N4704">
        <v>53.338684000000001</v>
      </c>
      <c r="O4704">
        <v>-6.2048617000000004</v>
      </c>
      <c r="P4704" t="s">
        <v>3524</v>
      </c>
      <c r="Q4704" s="3">
        <f>Table1[[#This Row],[Capacity (MW)]]*0.395*8760*10^-6</f>
        <v>0.224913</v>
      </c>
      <c r="R4704" s="3" cm="1">
        <f t="array" ref="R4704">AVERAGE(VLOOKUP(_xlfn.TEXTSPLIT(Table1[[#This Row],[Fuel (no space after comma)]], ","), FuelList_Final_EF!$A$2:$B$65, 2, FALSE))</f>
        <v>53.06</v>
      </c>
      <c r="S4704" s="3">
        <f>Table1[[#This Row],[Generation (TWh)]]*10^9*VLOOKUP(Table1[[#This Row],[Turbine/Engine Technology]],Technology_HR!$A$2:$B$11,2,FALSE)*10^-6</f>
        <v>2476292.13</v>
      </c>
      <c r="T4704" s="5">
        <f>Table1[[#This Row],[Fuel Consumption (mmBtu)]]*Table1[[#This Row],[Emission Factor (kg CO2/ mmBtu)]]*10^3</f>
        <v>131392060417.79999</v>
      </c>
      <c r="U4704" s="3">
        <f>Table1[[#This Row],[Emissions (g CO2)]]/(Table1[[#This Row],[Generation (TWh)]]*10^9)</f>
        <v>584.1905999999999</v>
      </c>
    </row>
    <row r="4705" spans="1:21" x14ac:dyDescent="0.35">
      <c r="A4705" t="s">
        <v>1365</v>
      </c>
      <c r="B4705" t="s">
        <v>3239</v>
      </c>
      <c r="C4705" t="str">
        <f>SUBSTITUTE(Table1[[#This Row],[Fuel]],", ",",")</f>
        <v>fossil gas: natural gas</v>
      </c>
      <c r="D4705" t="s">
        <v>3239</v>
      </c>
      <c r="H4705" t="s">
        <v>3436</v>
      </c>
      <c r="I4705">
        <v>85</v>
      </c>
      <c r="J4705" t="s">
        <v>3446</v>
      </c>
      <c r="K4705">
        <v>2005</v>
      </c>
      <c r="L4705" t="s">
        <v>29</v>
      </c>
      <c r="M4705" t="s">
        <v>29</v>
      </c>
      <c r="N4705">
        <v>52.632399999999997</v>
      </c>
      <c r="O4705">
        <v>-9.0595999999999997</v>
      </c>
      <c r="P4705" t="s">
        <v>3524</v>
      </c>
      <c r="Q4705" s="3">
        <f>Table1[[#This Row],[Capacity (MW)]]*0.395*8760*10^-6</f>
        <v>0.29411699999999996</v>
      </c>
      <c r="R4705" s="3" cm="1">
        <f t="array" ref="R4705">AVERAGE(VLOOKUP(_xlfn.TEXTSPLIT(Table1[[#This Row],[Fuel (no space after comma)]], ","), FuelList_Final_EF!$A$2:$B$65, 2, FALSE))</f>
        <v>53.06</v>
      </c>
      <c r="S4705" s="3">
        <f>Table1[[#This Row],[Generation (TWh)]]*10^9*VLOOKUP(Table1[[#This Row],[Turbine/Engine Technology]],Technology_HR!$A$2:$B$11,2,FALSE)*10^-6</f>
        <v>3238228.1699999995</v>
      </c>
      <c r="T4705" s="5">
        <f>Table1[[#This Row],[Fuel Consumption (mmBtu)]]*Table1[[#This Row],[Emission Factor (kg CO2/ mmBtu)]]*10^3</f>
        <v>171820386700.19998</v>
      </c>
      <c r="U4705" s="3">
        <f>Table1[[#This Row],[Emissions (g CO2)]]/(Table1[[#This Row],[Generation (TWh)]]*10^9)</f>
        <v>584.19060000000002</v>
      </c>
    </row>
    <row r="4706" spans="1:21" x14ac:dyDescent="0.35">
      <c r="A4706" t="s">
        <v>1365</v>
      </c>
      <c r="B4706" t="s">
        <v>3239</v>
      </c>
      <c r="C4706" t="str">
        <f>SUBSTITUTE(Table1[[#This Row],[Fuel]],", ",",")</f>
        <v>fossil gas: natural gas</v>
      </c>
      <c r="D4706" t="s">
        <v>3239</v>
      </c>
      <c r="H4706" t="s">
        <v>3436</v>
      </c>
      <c r="I4706">
        <v>85</v>
      </c>
      <c r="J4706" t="s">
        <v>3446</v>
      </c>
      <c r="K4706">
        <v>2005</v>
      </c>
      <c r="L4706" t="s">
        <v>29</v>
      </c>
      <c r="M4706" t="s">
        <v>29</v>
      </c>
      <c r="N4706">
        <v>52.632399999999997</v>
      </c>
      <c r="O4706">
        <v>-9.0595999999999997</v>
      </c>
      <c r="P4706" t="s">
        <v>3524</v>
      </c>
      <c r="Q4706" s="3">
        <f>Table1[[#This Row],[Capacity (MW)]]*0.395*8760*10^-6</f>
        <v>0.29411699999999996</v>
      </c>
      <c r="R4706" s="3" cm="1">
        <f t="array" ref="R4706">AVERAGE(VLOOKUP(_xlfn.TEXTSPLIT(Table1[[#This Row],[Fuel (no space after comma)]], ","), FuelList_Final_EF!$A$2:$B$65, 2, FALSE))</f>
        <v>53.06</v>
      </c>
      <c r="S4706" s="3">
        <f>Table1[[#This Row],[Generation (TWh)]]*10^9*VLOOKUP(Table1[[#This Row],[Turbine/Engine Technology]],Technology_HR!$A$2:$B$11,2,FALSE)*10^-6</f>
        <v>3238228.1699999995</v>
      </c>
      <c r="T4706" s="5">
        <f>Table1[[#This Row],[Fuel Consumption (mmBtu)]]*Table1[[#This Row],[Emission Factor (kg CO2/ mmBtu)]]*10^3</f>
        <v>171820386700.19998</v>
      </c>
      <c r="U4706" s="3">
        <f>Table1[[#This Row],[Emissions (g CO2)]]/(Table1[[#This Row],[Generation (TWh)]]*10^9)</f>
        <v>584.19060000000002</v>
      </c>
    </row>
    <row r="4707" spans="1:21" x14ac:dyDescent="0.35">
      <c r="A4707" t="s">
        <v>1351</v>
      </c>
      <c r="B4707" t="s">
        <v>3258</v>
      </c>
      <c r="C4707" t="str">
        <f>SUBSTITUTE(Table1[[#This Row],[Fuel]],", ",",")</f>
        <v>fossil liquids: diesel</v>
      </c>
      <c r="D4707" t="s">
        <v>3258</v>
      </c>
      <c r="H4707" t="s">
        <v>3436</v>
      </c>
      <c r="I4707">
        <v>33</v>
      </c>
      <c r="J4707" t="s">
        <v>3449</v>
      </c>
      <c r="K4707">
        <v>2024</v>
      </c>
      <c r="L4707" t="s">
        <v>29</v>
      </c>
      <c r="M4707">
        <v>2027</v>
      </c>
      <c r="N4707">
        <v>53.272300000000001</v>
      </c>
      <c r="O4707">
        <v>-8.0393000000000008</v>
      </c>
      <c r="P4707" t="s">
        <v>3524</v>
      </c>
      <c r="Q4707" s="3">
        <f>Table1[[#This Row],[Capacity (MW)]]*0.395*8760*10^-6</f>
        <v>0.1141866</v>
      </c>
      <c r="R4707" s="3" cm="1">
        <f t="array" ref="R4707">AVERAGE(VLOOKUP(_xlfn.TEXTSPLIT(Table1[[#This Row],[Fuel (no space after comma)]], ","), FuelList_Final_EF!$A$2:$B$65, 2, FALSE))</f>
        <v>78.106682297772565</v>
      </c>
      <c r="S4707" s="3">
        <f>Table1[[#This Row],[Generation (TWh)]]*10^9*VLOOKUP(Table1[[#This Row],[Turbine/Engine Technology]],Technology_HR!$A$2:$B$11,2,FALSE)*10^-6</f>
        <v>1257194.466</v>
      </c>
      <c r="T4707" s="5">
        <f>Table1[[#This Row],[Fuel Consumption (mmBtu)]]*Table1[[#This Row],[Emission Factor (kg CO2/ mmBtu)]]*10^3</f>
        <v>98195288742.379822</v>
      </c>
      <c r="U4707" s="3">
        <f>Table1[[#This Row],[Emissions (g CO2)]]/(Table1[[#This Row],[Generation (TWh)]]*10^9)</f>
        <v>859.95457209847586</v>
      </c>
    </row>
    <row r="4708" spans="1:21" x14ac:dyDescent="0.35">
      <c r="A4708" t="s">
        <v>1351</v>
      </c>
      <c r="B4708" t="s">
        <v>3258</v>
      </c>
      <c r="C4708" t="str">
        <f>SUBSTITUTE(Table1[[#This Row],[Fuel]],", ",",")</f>
        <v>fossil liquids: diesel</v>
      </c>
      <c r="D4708" t="s">
        <v>3258</v>
      </c>
      <c r="H4708" t="s">
        <v>3436</v>
      </c>
      <c r="I4708">
        <v>33</v>
      </c>
      <c r="J4708" t="s">
        <v>3449</v>
      </c>
      <c r="K4708">
        <v>2024</v>
      </c>
      <c r="L4708" t="s">
        <v>29</v>
      </c>
      <c r="M4708">
        <v>2027</v>
      </c>
      <c r="N4708">
        <v>53.272300000000001</v>
      </c>
      <c r="O4708">
        <v>-8.0393000000000008</v>
      </c>
      <c r="P4708" t="s">
        <v>3524</v>
      </c>
      <c r="Q4708" s="3">
        <f>Table1[[#This Row],[Capacity (MW)]]*0.395*8760*10^-6</f>
        <v>0.1141866</v>
      </c>
      <c r="R4708" s="3" cm="1">
        <f t="array" ref="R4708">AVERAGE(VLOOKUP(_xlfn.TEXTSPLIT(Table1[[#This Row],[Fuel (no space after comma)]], ","), FuelList_Final_EF!$A$2:$B$65, 2, FALSE))</f>
        <v>78.106682297772565</v>
      </c>
      <c r="S4708" s="3">
        <f>Table1[[#This Row],[Generation (TWh)]]*10^9*VLOOKUP(Table1[[#This Row],[Turbine/Engine Technology]],Technology_HR!$A$2:$B$11,2,FALSE)*10^-6</f>
        <v>1257194.466</v>
      </c>
      <c r="T4708" s="5">
        <f>Table1[[#This Row],[Fuel Consumption (mmBtu)]]*Table1[[#This Row],[Emission Factor (kg CO2/ mmBtu)]]*10^3</f>
        <v>98195288742.379822</v>
      </c>
      <c r="U4708" s="3">
        <f>Table1[[#This Row],[Emissions (g CO2)]]/(Table1[[#This Row],[Generation (TWh)]]*10^9)</f>
        <v>859.95457209847586</v>
      </c>
    </row>
    <row r="4709" spans="1:21" x14ac:dyDescent="0.35">
      <c r="A4709" t="s">
        <v>1351</v>
      </c>
      <c r="B4709" t="s">
        <v>3258</v>
      </c>
      <c r="C4709" t="str">
        <f>SUBSTITUTE(Table1[[#This Row],[Fuel]],", ",",")</f>
        <v>fossil liquids: diesel</v>
      </c>
      <c r="D4709" t="s">
        <v>3258</v>
      </c>
      <c r="H4709" t="s">
        <v>3436</v>
      </c>
      <c r="I4709">
        <v>33</v>
      </c>
      <c r="J4709" t="s">
        <v>3449</v>
      </c>
      <c r="K4709">
        <v>2024</v>
      </c>
      <c r="L4709" t="s">
        <v>29</v>
      </c>
      <c r="M4709">
        <v>2027</v>
      </c>
      <c r="N4709">
        <v>53.272300000000001</v>
      </c>
      <c r="O4709">
        <v>-8.0393000000000008</v>
      </c>
      <c r="P4709" t="s">
        <v>3524</v>
      </c>
      <c r="Q4709" s="3">
        <f>Table1[[#This Row],[Capacity (MW)]]*0.395*8760*10^-6</f>
        <v>0.1141866</v>
      </c>
      <c r="R4709" s="3" cm="1">
        <f t="array" ref="R4709">AVERAGE(VLOOKUP(_xlfn.TEXTSPLIT(Table1[[#This Row],[Fuel (no space after comma)]], ","), FuelList_Final_EF!$A$2:$B$65, 2, FALSE))</f>
        <v>78.106682297772565</v>
      </c>
      <c r="S4709" s="3">
        <f>Table1[[#This Row],[Generation (TWh)]]*10^9*VLOOKUP(Table1[[#This Row],[Turbine/Engine Technology]],Technology_HR!$A$2:$B$11,2,FALSE)*10^-6</f>
        <v>1257194.466</v>
      </c>
      <c r="T4709" s="5">
        <f>Table1[[#This Row],[Fuel Consumption (mmBtu)]]*Table1[[#This Row],[Emission Factor (kg CO2/ mmBtu)]]*10^3</f>
        <v>98195288742.379822</v>
      </c>
      <c r="U4709" s="3">
        <f>Table1[[#This Row],[Emissions (g CO2)]]/(Table1[[#This Row],[Generation (TWh)]]*10^9)</f>
        <v>859.95457209847586</v>
      </c>
    </row>
    <row r="4710" spans="1:21" x14ac:dyDescent="0.35">
      <c r="A4710" t="s">
        <v>1351</v>
      </c>
      <c r="B4710" t="s">
        <v>3258</v>
      </c>
      <c r="C4710" t="str">
        <f>SUBSTITUTE(Table1[[#This Row],[Fuel]],", ",",")</f>
        <v>fossil liquids: diesel</v>
      </c>
      <c r="D4710" t="s">
        <v>3258</v>
      </c>
      <c r="H4710" t="s">
        <v>3436</v>
      </c>
      <c r="I4710">
        <v>33</v>
      </c>
      <c r="J4710" t="s">
        <v>3449</v>
      </c>
      <c r="K4710">
        <v>2024</v>
      </c>
      <c r="L4710" t="s">
        <v>29</v>
      </c>
      <c r="M4710">
        <v>2027</v>
      </c>
      <c r="N4710">
        <v>53.272300000000001</v>
      </c>
      <c r="O4710">
        <v>-8.0393000000000008</v>
      </c>
      <c r="P4710" t="s">
        <v>3524</v>
      </c>
      <c r="Q4710" s="3">
        <f>Table1[[#This Row],[Capacity (MW)]]*0.395*8760*10^-6</f>
        <v>0.1141866</v>
      </c>
      <c r="R4710" s="3" cm="1">
        <f t="array" ref="R4710">AVERAGE(VLOOKUP(_xlfn.TEXTSPLIT(Table1[[#This Row],[Fuel (no space after comma)]], ","), FuelList_Final_EF!$A$2:$B$65, 2, FALSE))</f>
        <v>78.106682297772565</v>
      </c>
      <c r="S4710" s="3">
        <f>Table1[[#This Row],[Generation (TWh)]]*10^9*VLOOKUP(Table1[[#This Row],[Turbine/Engine Technology]],Technology_HR!$A$2:$B$11,2,FALSE)*10^-6</f>
        <v>1257194.466</v>
      </c>
      <c r="T4710" s="5">
        <f>Table1[[#This Row],[Fuel Consumption (mmBtu)]]*Table1[[#This Row],[Emission Factor (kg CO2/ mmBtu)]]*10^3</f>
        <v>98195288742.379822</v>
      </c>
      <c r="U4710" s="3">
        <f>Table1[[#This Row],[Emissions (g CO2)]]/(Table1[[#This Row],[Generation (TWh)]]*10^9)</f>
        <v>859.95457209847586</v>
      </c>
    </row>
    <row r="4711" spans="1:21" x14ac:dyDescent="0.35">
      <c r="A4711" t="s">
        <v>1351</v>
      </c>
      <c r="B4711" t="s">
        <v>3258</v>
      </c>
      <c r="C4711" t="str">
        <f>SUBSTITUTE(Table1[[#This Row],[Fuel]],", ",",")</f>
        <v>fossil liquids: diesel</v>
      </c>
      <c r="D4711" t="s">
        <v>3258</v>
      </c>
      <c r="H4711" t="s">
        <v>3436</v>
      </c>
      <c r="I4711">
        <v>33</v>
      </c>
      <c r="J4711" t="s">
        <v>3449</v>
      </c>
      <c r="K4711">
        <v>2024</v>
      </c>
      <c r="L4711" t="s">
        <v>29</v>
      </c>
      <c r="M4711">
        <v>2027</v>
      </c>
      <c r="N4711">
        <v>53.272300000000001</v>
      </c>
      <c r="O4711">
        <v>-8.0393000000000008</v>
      </c>
      <c r="P4711" t="s">
        <v>3524</v>
      </c>
      <c r="Q4711" s="3">
        <f>Table1[[#This Row],[Capacity (MW)]]*0.395*8760*10^-6</f>
        <v>0.1141866</v>
      </c>
      <c r="R4711" s="3" cm="1">
        <f t="array" ref="R4711">AVERAGE(VLOOKUP(_xlfn.TEXTSPLIT(Table1[[#This Row],[Fuel (no space after comma)]], ","), FuelList_Final_EF!$A$2:$B$65, 2, FALSE))</f>
        <v>78.106682297772565</v>
      </c>
      <c r="S4711" s="3">
        <f>Table1[[#This Row],[Generation (TWh)]]*10^9*VLOOKUP(Table1[[#This Row],[Turbine/Engine Technology]],Technology_HR!$A$2:$B$11,2,FALSE)*10^-6</f>
        <v>1257194.466</v>
      </c>
      <c r="T4711" s="5">
        <f>Table1[[#This Row],[Fuel Consumption (mmBtu)]]*Table1[[#This Row],[Emission Factor (kg CO2/ mmBtu)]]*10^3</f>
        <v>98195288742.379822</v>
      </c>
      <c r="U4711" s="3">
        <f>Table1[[#This Row],[Emissions (g CO2)]]/(Table1[[#This Row],[Generation (TWh)]]*10^9)</f>
        <v>859.95457209847586</v>
      </c>
    </row>
    <row r="4712" spans="1:21" x14ac:dyDescent="0.35">
      <c r="A4712" t="s">
        <v>1351</v>
      </c>
      <c r="B4712" t="s">
        <v>3258</v>
      </c>
      <c r="C4712" t="str">
        <f>SUBSTITUTE(Table1[[#This Row],[Fuel]],", ",",")</f>
        <v>fossil liquids: diesel</v>
      </c>
      <c r="D4712" t="s">
        <v>3258</v>
      </c>
      <c r="H4712" t="s">
        <v>3436</v>
      </c>
      <c r="I4712">
        <v>33</v>
      </c>
      <c r="J4712" t="s">
        <v>3449</v>
      </c>
      <c r="K4712">
        <v>2024</v>
      </c>
      <c r="L4712" t="s">
        <v>29</v>
      </c>
      <c r="M4712">
        <v>2027</v>
      </c>
      <c r="N4712">
        <v>53.272300000000001</v>
      </c>
      <c r="O4712">
        <v>-8.0393000000000008</v>
      </c>
      <c r="P4712" t="s">
        <v>3524</v>
      </c>
      <c r="Q4712" s="3">
        <f>Table1[[#This Row],[Capacity (MW)]]*0.395*8760*10^-6</f>
        <v>0.1141866</v>
      </c>
      <c r="R4712" s="3" cm="1">
        <f t="array" ref="R4712">AVERAGE(VLOOKUP(_xlfn.TEXTSPLIT(Table1[[#This Row],[Fuel (no space after comma)]], ","), FuelList_Final_EF!$A$2:$B$65, 2, FALSE))</f>
        <v>78.106682297772565</v>
      </c>
      <c r="S4712" s="3">
        <f>Table1[[#This Row],[Generation (TWh)]]*10^9*VLOOKUP(Table1[[#This Row],[Turbine/Engine Technology]],Technology_HR!$A$2:$B$11,2,FALSE)*10^-6</f>
        <v>1257194.466</v>
      </c>
      <c r="T4712" s="5">
        <f>Table1[[#This Row],[Fuel Consumption (mmBtu)]]*Table1[[#This Row],[Emission Factor (kg CO2/ mmBtu)]]*10^3</f>
        <v>98195288742.379822</v>
      </c>
      <c r="U4712" s="3">
        <f>Table1[[#This Row],[Emissions (g CO2)]]/(Table1[[#This Row],[Generation (TWh)]]*10^9)</f>
        <v>859.95457209847586</v>
      </c>
    </row>
    <row r="4713" spans="1:21" x14ac:dyDescent="0.35">
      <c r="A4713" t="s">
        <v>1351</v>
      </c>
      <c r="B4713" t="s">
        <v>3258</v>
      </c>
      <c r="C4713" t="str">
        <f>SUBSTITUTE(Table1[[#This Row],[Fuel]],", ",",")</f>
        <v>fossil liquids: diesel</v>
      </c>
      <c r="D4713" t="s">
        <v>3258</v>
      </c>
      <c r="H4713" t="s">
        <v>3436</v>
      </c>
      <c r="I4713">
        <v>33</v>
      </c>
      <c r="J4713" t="s">
        <v>3449</v>
      </c>
      <c r="K4713">
        <v>2024</v>
      </c>
      <c r="L4713" t="s">
        <v>29</v>
      </c>
      <c r="M4713">
        <v>2027</v>
      </c>
      <c r="N4713">
        <v>53.272300000000001</v>
      </c>
      <c r="O4713">
        <v>-8.0393000000000008</v>
      </c>
      <c r="P4713" t="s">
        <v>3524</v>
      </c>
      <c r="Q4713" s="3">
        <f>Table1[[#This Row],[Capacity (MW)]]*0.395*8760*10^-6</f>
        <v>0.1141866</v>
      </c>
      <c r="R4713" s="3" cm="1">
        <f t="array" ref="R4713">AVERAGE(VLOOKUP(_xlfn.TEXTSPLIT(Table1[[#This Row],[Fuel (no space after comma)]], ","), FuelList_Final_EF!$A$2:$B$65, 2, FALSE))</f>
        <v>78.106682297772565</v>
      </c>
      <c r="S4713" s="3">
        <f>Table1[[#This Row],[Generation (TWh)]]*10^9*VLOOKUP(Table1[[#This Row],[Turbine/Engine Technology]],Technology_HR!$A$2:$B$11,2,FALSE)*10^-6</f>
        <v>1257194.466</v>
      </c>
      <c r="T4713" s="5">
        <f>Table1[[#This Row],[Fuel Consumption (mmBtu)]]*Table1[[#This Row],[Emission Factor (kg CO2/ mmBtu)]]*10^3</f>
        <v>98195288742.379822</v>
      </c>
      <c r="U4713" s="3">
        <f>Table1[[#This Row],[Emissions (g CO2)]]/(Table1[[#This Row],[Generation (TWh)]]*10^9)</f>
        <v>859.95457209847586</v>
      </c>
    </row>
    <row r="4714" spans="1:21" x14ac:dyDescent="0.35">
      <c r="A4714" t="s">
        <v>1351</v>
      </c>
      <c r="B4714" t="s">
        <v>3258</v>
      </c>
      <c r="C4714" t="str">
        <f>SUBSTITUTE(Table1[[#This Row],[Fuel]],", ",",")</f>
        <v>fossil liquids: diesel</v>
      </c>
      <c r="D4714" t="s">
        <v>3258</v>
      </c>
      <c r="H4714" t="s">
        <v>3436</v>
      </c>
      <c r="I4714">
        <v>33</v>
      </c>
      <c r="J4714" t="s">
        <v>3449</v>
      </c>
      <c r="K4714">
        <v>2024</v>
      </c>
      <c r="L4714" t="s">
        <v>29</v>
      </c>
      <c r="M4714">
        <v>2027</v>
      </c>
      <c r="N4714">
        <v>53.272300000000001</v>
      </c>
      <c r="O4714">
        <v>-8.0393000000000008</v>
      </c>
      <c r="P4714" t="s">
        <v>3524</v>
      </c>
      <c r="Q4714" s="3">
        <f>Table1[[#This Row],[Capacity (MW)]]*0.395*8760*10^-6</f>
        <v>0.1141866</v>
      </c>
      <c r="R4714" s="3" cm="1">
        <f t="array" ref="R4714">AVERAGE(VLOOKUP(_xlfn.TEXTSPLIT(Table1[[#This Row],[Fuel (no space after comma)]], ","), FuelList_Final_EF!$A$2:$B$65, 2, FALSE))</f>
        <v>78.106682297772565</v>
      </c>
      <c r="S4714" s="3">
        <f>Table1[[#This Row],[Generation (TWh)]]*10^9*VLOOKUP(Table1[[#This Row],[Turbine/Engine Technology]],Technology_HR!$A$2:$B$11,2,FALSE)*10^-6</f>
        <v>1257194.466</v>
      </c>
      <c r="T4714" s="5">
        <f>Table1[[#This Row],[Fuel Consumption (mmBtu)]]*Table1[[#This Row],[Emission Factor (kg CO2/ mmBtu)]]*10^3</f>
        <v>98195288742.379822</v>
      </c>
      <c r="U4714" s="3">
        <f>Table1[[#This Row],[Emissions (g CO2)]]/(Table1[[#This Row],[Generation (TWh)]]*10^9)</f>
        <v>859.95457209847586</v>
      </c>
    </row>
    <row r="4715" spans="1:21" x14ac:dyDescent="0.35">
      <c r="A4715" t="s">
        <v>1360</v>
      </c>
      <c r="B4715" t="s">
        <v>3282</v>
      </c>
      <c r="C4715" t="str">
        <f>SUBSTITUTE(Table1[[#This Row],[Fuel]],", ",",")</f>
        <v>fossil liquids: light fuel oil</v>
      </c>
      <c r="D4715" t="s">
        <v>3282</v>
      </c>
      <c r="H4715" t="s">
        <v>3436</v>
      </c>
      <c r="I4715">
        <v>50</v>
      </c>
      <c r="J4715" t="s">
        <v>3447</v>
      </c>
      <c r="K4715">
        <v>2024</v>
      </c>
      <c r="L4715" t="s">
        <v>29</v>
      </c>
      <c r="M4715">
        <v>2027</v>
      </c>
      <c r="N4715">
        <v>52.589559299999998</v>
      </c>
      <c r="O4715">
        <v>-9.3634468000000002</v>
      </c>
      <c r="P4715" t="s">
        <v>3524</v>
      </c>
      <c r="Q4715" s="3">
        <f>Table1[[#This Row],[Capacity (MW)]]*0.395*8760*10^-6</f>
        <v>0.17301</v>
      </c>
      <c r="R4715" s="3" cm="1">
        <f t="array" ref="R4715">AVERAGE(VLOOKUP(_xlfn.TEXTSPLIT(Table1[[#This Row],[Fuel (no space after comma)]], ","), FuelList_Final_EF!$A$2:$B$65, 2, FALSE))</f>
        <v>78.123352662098043</v>
      </c>
      <c r="S4715" s="3">
        <f>Table1[[#This Row],[Generation (TWh)]]*10^9*VLOOKUP(Table1[[#This Row],[Turbine/Engine Technology]],Technology_HR!$A$2:$B$11,2,FALSE)*10^-6</f>
        <v>1904840.0999999999</v>
      </c>
      <c r="T4715" s="5">
        <f>Table1[[#This Row],[Fuel Consumption (mmBtu)]]*Table1[[#This Row],[Emission Factor (kg CO2/ mmBtu)]]*10^3</f>
        <v>148812494897.20609</v>
      </c>
      <c r="U4715" s="3">
        <f>Table1[[#This Row],[Emissions (g CO2)]]/(Table1[[#This Row],[Generation (TWh)]]*10^9)</f>
        <v>860.13811280969935</v>
      </c>
    </row>
    <row r="4716" spans="1:21" x14ac:dyDescent="0.35">
      <c r="A4716" t="s">
        <v>1360</v>
      </c>
      <c r="B4716" t="s">
        <v>3282</v>
      </c>
      <c r="C4716" t="str">
        <f>SUBSTITUTE(Table1[[#This Row],[Fuel]],", ",",")</f>
        <v>fossil liquids: light fuel oil</v>
      </c>
      <c r="D4716" t="s">
        <v>3282</v>
      </c>
      <c r="H4716" t="s">
        <v>3436</v>
      </c>
      <c r="I4716">
        <v>50</v>
      </c>
      <c r="J4716" t="s">
        <v>3447</v>
      </c>
      <c r="K4716">
        <v>2024</v>
      </c>
      <c r="L4716" t="s">
        <v>29</v>
      </c>
      <c r="M4716">
        <v>2027</v>
      </c>
      <c r="N4716">
        <v>52.589559299999998</v>
      </c>
      <c r="O4716">
        <v>-9.3634468000000002</v>
      </c>
      <c r="P4716" t="s">
        <v>3524</v>
      </c>
      <c r="Q4716" s="3">
        <f>Table1[[#This Row],[Capacity (MW)]]*0.395*8760*10^-6</f>
        <v>0.17301</v>
      </c>
      <c r="R4716" s="3" cm="1">
        <f t="array" ref="R4716">AVERAGE(VLOOKUP(_xlfn.TEXTSPLIT(Table1[[#This Row],[Fuel (no space after comma)]], ","), FuelList_Final_EF!$A$2:$B$65, 2, FALSE))</f>
        <v>78.123352662098043</v>
      </c>
      <c r="S4716" s="3">
        <f>Table1[[#This Row],[Generation (TWh)]]*10^9*VLOOKUP(Table1[[#This Row],[Turbine/Engine Technology]],Technology_HR!$A$2:$B$11,2,FALSE)*10^-6</f>
        <v>1904840.0999999999</v>
      </c>
      <c r="T4716" s="5">
        <f>Table1[[#This Row],[Fuel Consumption (mmBtu)]]*Table1[[#This Row],[Emission Factor (kg CO2/ mmBtu)]]*10^3</f>
        <v>148812494897.20609</v>
      </c>
      <c r="U4716" s="3">
        <f>Table1[[#This Row],[Emissions (g CO2)]]/(Table1[[#This Row],[Generation (TWh)]]*10^9)</f>
        <v>860.13811280969935</v>
      </c>
    </row>
    <row r="4717" spans="1:21" x14ac:dyDescent="0.35">
      <c r="A4717" t="s">
        <v>1360</v>
      </c>
      <c r="B4717" t="s">
        <v>3282</v>
      </c>
      <c r="C4717" t="str">
        <f>SUBSTITUTE(Table1[[#This Row],[Fuel]],", ",",")</f>
        <v>fossil liquids: light fuel oil</v>
      </c>
      <c r="D4717" t="s">
        <v>3282</v>
      </c>
      <c r="H4717" t="s">
        <v>3436</v>
      </c>
      <c r="I4717">
        <v>50</v>
      </c>
      <c r="J4717" t="s">
        <v>3447</v>
      </c>
      <c r="K4717">
        <v>2024</v>
      </c>
      <c r="L4717" t="s">
        <v>29</v>
      </c>
      <c r="M4717">
        <v>2027</v>
      </c>
      <c r="N4717">
        <v>52.589559299999998</v>
      </c>
      <c r="O4717">
        <v>-9.3634468000000002</v>
      </c>
      <c r="P4717" t="s">
        <v>3524</v>
      </c>
      <c r="Q4717" s="3">
        <f>Table1[[#This Row],[Capacity (MW)]]*0.395*8760*10^-6</f>
        <v>0.17301</v>
      </c>
      <c r="R4717" s="3" cm="1">
        <f t="array" ref="R4717">AVERAGE(VLOOKUP(_xlfn.TEXTSPLIT(Table1[[#This Row],[Fuel (no space after comma)]], ","), FuelList_Final_EF!$A$2:$B$65, 2, FALSE))</f>
        <v>78.123352662098043</v>
      </c>
      <c r="S4717" s="3">
        <f>Table1[[#This Row],[Generation (TWh)]]*10^9*VLOOKUP(Table1[[#This Row],[Turbine/Engine Technology]],Technology_HR!$A$2:$B$11,2,FALSE)*10^-6</f>
        <v>1904840.0999999999</v>
      </c>
      <c r="T4717" s="5">
        <f>Table1[[#This Row],[Fuel Consumption (mmBtu)]]*Table1[[#This Row],[Emission Factor (kg CO2/ mmBtu)]]*10^3</f>
        <v>148812494897.20609</v>
      </c>
      <c r="U4717" s="3">
        <f>Table1[[#This Row],[Emissions (g CO2)]]/(Table1[[#This Row],[Generation (TWh)]]*10^9)</f>
        <v>860.13811280969935</v>
      </c>
    </row>
    <row r="4718" spans="1:21" x14ac:dyDescent="0.35">
      <c r="A4718" t="s">
        <v>1360</v>
      </c>
      <c r="B4718" t="s">
        <v>3308</v>
      </c>
      <c r="C4718" t="str">
        <f>SUBSTITUTE(Table1[[#This Row],[Fuel]],", ",",")</f>
        <v>fossil liquids: fuel oil,fossil gas: natural gas</v>
      </c>
      <c r="D4718" t="s">
        <v>3275</v>
      </c>
      <c r="E4718" t="s">
        <v>3239</v>
      </c>
      <c r="H4718" t="s">
        <v>3436</v>
      </c>
      <c r="I4718">
        <v>52</v>
      </c>
      <c r="J4718" t="s">
        <v>3446</v>
      </c>
      <c r="K4718">
        <v>2003</v>
      </c>
      <c r="L4718" t="s">
        <v>29</v>
      </c>
      <c r="M4718" t="s">
        <v>29</v>
      </c>
      <c r="N4718">
        <v>54.193458</v>
      </c>
      <c r="O4718">
        <v>-9.2204219999999992</v>
      </c>
      <c r="P4718" t="s">
        <v>3524</v>
      </c>
      <c r="Q4718" s="3">
        <f>Table1[[#This Row],[Capacity (MW)]]*0.395*8760*10^-6</f>
        <v>0.17993039999999999</v>
      </c>
      <c r="R4718" s="3" cm="1">
        <f t="array" ref="R4718">AVERAGE(VLOOKUP(_xlfn.TEXTSPLIT(Table1[[#This Row],[Fuel (no space after comma)]], ","), FuelList_Final_EF!$A$2:$B$65, 2, FALSE))</f>
        <v>65.583341148886291</v>
      </c>
      <c r="S4718" s="3">
        <f>Table1[[#This Row],[Generation (TWh)]]*10^9*VLOOKUP(Table1[[#This Row],[Turbine/Engine Technology]],Technology_HR!$A$2:$B$11,2,FALSE)*10^-6</f>
        <v>1981033.7039999999</v>
      </c>
      <c r="T4718" s="5">
        <f>Table1[[#This Row],[Fuel Consumption (mmBtu)]]*Table1[[#This Row],[Emission Factor (kg CO2/ mmBtu)]]*10^3</f>
        <v>129922809236.87383</v>
      </c>
      <c r="U4718" s="3">
        <f>Table1[[#This Row],[Emissions (g CO2)]]/(Table1[[#This Row],[Generation (TWh)]]*10^9)</f>
        <v>722.07258604923811</v>
      </c>
    </row>
    <row r="4719" spans="1:21" x14ac:dyDescent="0.35">
      <c r="A4719" t="s">
        <v>1360</v>
      </c>
      <c r="B4719" t="s">
        <v>3308</v>
      </c>
      <c r="C4719" t="str">
        <f>SUBSTITUTE(Table1[[#This Row],[Fuel]],", ",",")</f>
        <v>fossil liquids: fuel oil,fossil gas: natural gas</v>
      </c>
      <c r="D4719" t="s">
        <v>3275</v>
      </c>
      <c r="E4719" t="s">
        <v>3239</v>
      </c>
      <c r="H4719" t="s">
        <v>3436</v>
      </c>
      <c r="I4719">
        <v>52</v>
      </c>
      <c r="J4719" t="s">
        <v>3446</v>
      </c>
      <c r="K4719">
        <v>2003</v>
      </c>
      <c r="L4719" t="s">
        <v>29</v>
      </c>
      <c r="M4719" t="s">
        <v>29</v>
      </c>
      <c r="N4719">
        <v>54.193458</v>
      </c>
      <c r="O4719">
        <v>-9.2204219999999992</v>
      </c>
      <c r="P4719" t="s">
        <v>3524</v>
      </c>
      <c r="Q4719" s="3">
        <f>Table1[[#This Row],[Capacity (MW)]]*0.395*8760*10^-6</f>
        <v>0.17993039999999999</v>
      </c>
      <c r="R4719" s="3" cm="1">
        <f t="array" ref="R4719">AVERAGE(VLOOKUP(_xlfn.TEXTSPLIT(Table1[[#This Row],[Fuel (no space after comma)]], ","), FuelList_Final_EF!$A$2:$B$65, 2, FALSE))</f>
        <v>65.583341148886291</v>
      </c>
      <c r="S4719" s="3">
        <f>Table1[[#This Row],[Generation (TWh)]]*10^9*VLOOKUP(Table1[[#This Row],[Turbine/Engine Technology]],Technology_HR!$A$2:$B$11,2,FALSE)*10^-6</f>
        <v>1981033.7039999999</v>
      </c>
      <c r="T4719" s="5">
        <f>Table1[[#This Row],[Fuel Consumption (mmBtu)]]*Table1[[#This Row],[Emission Factor (kg CO2/ mmBtu)]]*10^3</f>
        <v>129922809236.87383</v>
      </c>
      <c r="U4719" s="3">
        <f>Table1[[#This Row],[Emissions (g CO2)]]/(Table1[[#This Row],[Generation (TWh)]]*10^9)</f>
        <v>722.07258604923811</v>
      </c>
    </row>
    <row r="4720" spans="1:21" x14ac:dyDescent="0.35">
      <c r="A4720" t="s">
        <v>1366</v>
      </c>
      <c r="B4720" t="s">
        <v>3243</v>
      </c>
      <c r="C4720" t="str">
        <f>SUBSTITUTE(Table1[[#This Row],[Fuel]],", ",",")</f>
        <v>fossil gas: natural gas,fossil liquids: fuel oil</v>
      </c>
      <c r="D4720" t="s">
        <v>3239</v>
      </c>
      <c r="E4720" t="s">
        <v>3275</v>
      </c>
      <c r="H4720" t="s">
        <v>3438</v>
      </c>
      <c r="I4720">
        <v>404</v>
      </c>
      <c r="J4720" t="s">
        <v>3446</v>
      </c>
      <c r="K4720">
        <v>2006</v>
      </c>
      <c r="L4720" t="s">
        <v>29</v>
      </c>
      <c r="M4720" t="s">
        <v>29</v>
      </c>
      <c r="N4720">
        <v>53.165799999999997</v>
      </c>
      <c r="O4720">
        <v>-8.3810000000000002</v>
      </c>
      <c r="P4720" t="s">
        <v>3524</v>
      </c>
      <c r="Q4720" s="3">
        <f>Table1[[#This Row],[Capacity (MW)]]*0.395*8760*10^-6</f>
        <v>1.3979208000000001</v>
      </c>
      <c r="R4720" s="3" cm="1">
        <f t="array" ref="R4720">AVERAGE(VLOOKUP(_xlfn.TEXTSPLIT(Table1[[#This Row],[Fuel (no space after comma)]], ","), FuelList_Final_EF!$A$2:$B$65, 2, FALSE))</f>
        <v>65.583341148886291</v>
      </c>
      <c r="S4720" s="3">
        <f>Table1[[#This Row],[Generation (TWh)]]*10^9*VLOOKUP(Table1[[#This Row],[Turbine/Engine Technology]],Technology_HR!$A$2:$B$11,2,FALSE)*10^-6</f>
        <v>10552904.119199999</v>
      </c>
      <c r="T4720" s="5">
        <f>Table1[[#This Row],[Fuel Consumption (mmBtu)]]*Table1[[#This Row],[Emission Factor (kg CO2/ mmBtu)]]*10^3</f>
        <v>692094710960.98083</v>
      </c>
      <c r="U4720" s="3">
        <f>Table1[[#This Row],[Emissions (g CO2)]]/(Table1[[#This Row],[Generation (TWh)]]*10^9)</f>
        <v>495.08864233294247</v>
      </c>
    </row>
    <row r="4721" spans="1:21" x14ac:dyDescent="0.35">
      <c r="A4721" t="s">
        <v>1366</v>
      </c>
      <c r="B4721" t="s">
        <v>3243</v>
      </c>
      <c r="C4721" t="str">
        <f>SUBSTITUTE(Table1[[#This Row],[Fuel]],", ",",")</f>
        <v>fossil gas: natural gas,fossil liquids: fuel oil</v>
      </c>
      <c r="D4721" t="s">
        <v>3239</v>
      </c>
      <c r="E4721" t="s">
        <v>3275</v>
      </c>
      <c r="H4721" t="s">
        <v>3436</v>
      </c>
      <c r="I4721">
        <v>299</v>
      </c>
      <c r="J4721" t="s">
        <v>3452</v>
      </c>
      <c r="K4721" t="s">
        <v>29</v>
      </c>
      <c r="L4721" t="s">
        <v>29</v>
      </c>
      <c r="M4721" t="s">
        <v>29</v>
      </c>
      <c r="N4721">
        <v>53.165799999999997</v>
      </c>
      <c r="O4721">
        <v>-8.3810000000000002</v>
      </c>
      <c r="P4721" t="s">
        <v>3524</v>
      </c>
      <c r="Q4721" s="3">
        <f>Table1[[#This Row],[Capacity (MW)]]*0.395*8760*10^-6</f>
        <v>1.0345998000000001</v>
      </c>
      <c r="R4721" s="3" cm="1">
        <f t="array" ref="R4721">AVERAGE(VLOOKUP(_xlfn.TEXTSPLIT(Table1[[#This Row],[Fuel (no space after comma)]], ","), FuelList_Final_EF!$A$2:$B$65, 2, FALSE))</f>
        <v>65.583341148886291</v>
      </c>
      <c r="S4721" s="3">
        <f>Table1[[#This Row],[Generation (TWh)]]*10^9*VLOOKUP(Table1[[#This Row],[Turbine/Engine Technology]],Technology_HR!$A$2:$B$11,2,FALSE)*10^-6</f>
        <v>11390943.798000002</v>
      </c>
      <c r="T4721" s="5">
        <f>Table1[[#This Row],[Fuel Consumption (mmBtu)]]*Table1[[#This Row],[Emission Factor (kg CO2/ mmBtu)]]*10^3</f>
        <v>747056153112.02466</v>
      </c>
      <c r="U4721" s="3">
        <f>Table1[[#This Row],[Emissions (g CO2)]]/(Table1[[#This Row],[Generation (TWh)]]*10^9)</f>
        <v>722.07258604923811</v>
      </c>
    </row>
    <row r="4722" spans="1:21" x14ac:dyDescent="0.35">
      <c r="A4722" t="s">
        <v>1367</v>
      </c>
      <c r="B4722" t="s">
        <v>3239</v>
      </c>
      <c r="C4722" t="str">
        <f>SUBSTITUTE(Table1[[#This Row],[Fuel]],", ",",")</f>
        <v>fossil gas: natural gas</v>
      </c>
      <c r="D4722" t="s">
        <v>3239</v>
      </c>
      <c r="H4722" t="s">
        <v>3438</v>
      </c>
      <c r="I4722">
        <v>445</v>
      </c>
      <c r="J4722" t="s">
        <v>3446</v>
      </c>
      <c r="K4722">
        <v>2010</v>
      </c>
      <c r="L4722" t="s">
        <v>29</v>
      </c>
      <c r="M4722" t="s">
        <v>29</v>
      </c>
      <c r="N4722">
        <v>51.816099999999999</v>
      </c>
      <c r="O4722">
        <v>-8.2510999999999992</v>
      </c>
      <c r="P4722" t="s">
        <v>3524</v>
      </c>
      <c r="Q4722" s="3">
        <f>Table1[[#This Row],[Capacity (MW)]]*0.395*8760*10^-6</f>
        <v>1.5397889999999999</v>
      </c>
      <c r="R4722" s="3" cm="1">
        <f t="array" ref="R4722">AVERAGE(VLOOKUP(_xlfn.TEXTSPLIT(Table1[[#This Row],[Fuel (no space after comma)]], ","), FuelList_Final_EF!$A$2:$B$65, 2, FALSE))</f>
        <v>53.06</v>
      </c>
      <c r="S4722" s="3">
        <f>Table1[[#This Row],[Generation (TWh)]]*10^9*VLOOKUP(Table1[[#This Row],[Turbine/Engine Technology]],Technology_HR!$A$2:$B$11,2,FALSE)*10^-6</f>
        <v>11623867.160999998</v>
      </c>
      <c r="T4722" s="5">
        <f>Table1[[#This Row],[Fuel Consumption (mmBtu)]]*Table1[[#This Row],[Emission Factor (kg CO2/ mmBtu)]]*10^3</f>
        <v>616762391562.66003</v>
      </c>
      <c r="U4722" s="3">
        <f>Table1[[#This Row],[Emissions (g CO2)]]/(Table1[[#This Row],[Generation (TWh)]]*10^9)</f>
        <v>400.54994000000011</v>
      </c>
    </row>
    <row r="4723" spans="1:21" x14ac:dyDescent="0.35">
      <c r="A4723" t="s">
        <v>29</v>
      </c>
      <c r="B4723" t="s">
        <v>3240</v>
      </c>
      <c r="C4723" t="str">
        <f>SUBSTITUTE(Table1[[#This Row],[Fuel]],", ",",")</f>
        <v>fossil gas: natural gas,fossil liquids: diesel</v>
      </c>
      <c r="D4723" t="s">
        <v>3239</v>
      </c>
      <c r="E4723" t="s">
        <v>3258</v>
      </c>
      <c r="H4723" t="s">
        <v>3441</v>
      </c>
      <c r="I4723">
        <v>60.1</v>
      </c>
      <c r="J4723" t="s">
        <v>3446</v>
      </c>
      <c r="K4723">
        <v>2024</v>
      </c>
      <c r="L4723" t="s">
        <v>29</v>
      </c>
      <c r="M4723" t="s">
        <v>29</v>
      </c>
      <c r="N4723">
        <v>53.317929999999997</v>
      </c>
      <c r="O4723">
        <v>-6.4618900000000004</v>
      </c>
      <c r="P4723" t="s">
        <v>3524</v>
      </c>
      <c r="Q4723" s="3">
        <f>Table1[[#This Row],[Capacity (MW)]]*0.395*8760*10^-6</f>
        <v>0.20795802000000002</v>
      </c>
      <c r="R4723" s="3" cm="1">
        <f t="array" ref="R4723">AVERAGE(VLOOKUP(_xlfn.TEXTSPLIT(Table1[[#This Row],[Fuel (no space after comma)]], ","), FuelList_Final_EF!$A$2:$B$65, 2, FALSE))</f>
        <v>65.583341148886291</v>
      </c>
      <c r="S4723" s="3">
        <f>Table1[[#This Row],[Generation (TWh)]]*10^9*VLOOKUP(Table1[[#This Row],[Turbine/Engine Technology]],Technology_HR!$A$2:$B$11,2,FALSE)*10^-6</f>
        <v>1569875.0929800002</v>
      </c>
      <c r="T4723" s="5">
        <f>Table1[[#This Row],[Fuel Consumption (mmBtu)]]*Table1[[#This Row],[Emission Factor (kg CO2/ mmBtu)]]*10^3</f>
        <v>102957653784.04694</v>
      </c>
      <c r="U4723" s="3">
        <f>Table1[[#This Row],[Emissions (g CO2)]]/(Table1[[#This Row],[Generation (TWh)]]*10^9)</f>
        <v>495.08864233294258</v>
      </c>
    </row>
    <row r="4724" spans="1:21" x14ac:dyDescent="0.35">
      <c r="A4724" t="s">
        <v>1368</v>
      </c>
      <c r="B4724" t="s">
        <v>3239</v>
      </c>
      <c r="C4724" t="str">
        <f>SUBSTITUTE(Table1[[#This Row],[Fuel]],", ",",")</f>
        <v>fossil gas: natural gas</v>
      </c>
      <c r="D4724" t="s">
        <v>3239</v>
      </c>
      <c r="H4724" t="s">
        <v>3438</v>
      </c>
      <c r="I4724">
        <v>87</v>
      </c>
      <c r="J4724" t="s">
        <v>3446</v>
      </c>
      <c r="K4724">
        <v>2003</v>
      </c>
      <c r="L4724" t="s">
        <v>29</v>
      </c>
      <c r="M4724">
        <v>2035</v>
      </c>
      <c r="N4724">
        <v>54.150551999999998</v>
      </c>
      <c r="O4724">
        <v>-4.5016990000000003</v>
      </c>
      <c r="P4724" t="s">
        <v>3525</v>
      </c>
      <c r="Q4724" s="3">
        <f>Table1[[#This Row],[Capacity (MW)]]*0.395*8760*10^-6</f>
        <v>0.30103740000000001</v>
      </c>
      <c r="R4724" s="3" cm="1">
        <f t="array" ref="R4724">AVERAGE(VLOOKUP(_xlfn.TEXTSPLIT(Table1[[#This Row],[Fuel (no space after comma)]], ","), FuelList_Final_EF!$A$2:$B$65, 2, FALSE))</f>
        <v>53.06</v>
      </c>
      <c r="S4724" s="3">
        <f>Table1[[#This Row],[Generation (TWh)]]*10^9*VLOOKUP(Table1[[#This Row],[Turbine/Engine Technology]],Technology_HR!$A$2:$B$11,2,FALSE)*10^-6</f>
        <v>2272531.3325999998</v>
      </c>
      <c r="T4724" s="5">
        <f>Table1[[#This Row],[Fuel Consumption (mmBtu)]]*Table1[[#This Row],[Emission Factor (kg CO2/ mmBtu)]]*10^3</f>
        <v>120580512507.756</v>
      </c>
      <c r="U4724" s="3">
        <f>Table1[[#This Row],[Emissions (g CO2)]]/(Table1[[#This Row],[Generation (TWh)]]*10^9)</f>
        <v>400.54993999999999</v>
      </c>
    </row>
    <row r="4725" spans="1:21" x14ac:dyDescent="0.35">
      <c r="A4725" t="s">
        <v>1369</v>
      </c>
      <c r="B4725" t="s">
        <v>3239</v>
      </c>
      <c r="C4725" t="str">
        <f>SUBSTITUTE(Table1[[#This Row],[Fuel]],", ",",")</f>
        <v>fossil gas: natural gas</v>
      </c>
      <c r="D4725" t="s">
        <v>3239</v>
      </c>
      <c r="H4725" t="s">
        <v>3436</v>
      </c>
      <c r="I4725">
        <v>73</v>
      </c>
      <c r="J4725" t="s">
        <v>3446</v>
      </c>
      <c r="K4725">
        <v>2018</v>
      </c>
      <c r="L4725" t="s">
        <v>29</v>
      </c>
      <c r="M4725" t="s">
        <v>29</v>
      </c>
      <c r="N4725">
        <v>32.632719999999999</v>
      </c>
      <c r="O4725">
        <v>35.364199999999997</v>
      </c>
      <c r="P4725" t="s">
        <v>3526</v>
      </c>
      <c r="Q4725" s="3">
        <f>Table1[[#This Row],[Capacity (MW)]]*0.395*8760*10^-6</f>
        <v>0.2525946</v>
      </c>
      <c r="R4725" s="3" cm="1">
        <f t="array" ref="R4725">AVERAGE(VLOOKUP(_xlfn.TEXTSPLIT(Table1[[#This Row],[Fuel (no space after comma)]], ","), FuelList_Final_EF!$A$2:$B$65, 2, FALSE))</f>
        <v>53.06</v>
      </c>
      <c r="S4725" s="3">
        <f>Table1[[#This Row],[Generation (TWh)]]*10^9*VLOOKUP(Table1[[#This Row],[Turbine/Engine Technology]],Technology_HR!$A$2:$B$11,2,FALSE)*10^-6</f>
        <v>2781066.5460000001</v>
      </c>
      <c r="T4725" s="5">
        <f>Table1[[#This Row],[Fuel Consumption (mmBtu)]]*Table1[[#This Row],[Emission Factor (kg CO2/ mmBtu)]]*10^3</f>
        <v>147563390930.76001</v>
      </c>
      <c r="U4725" s="3">
        <f>Table1[[#This Row],[Emissions (g CO2)]]/(Table1[[#This Row],[Generation (TWh)]]*10^9)</f>
        <v>584.19060000000002</v>
      </c>
    </row>
    <row r="4726" spans="1:21" x14ac:dyDescent="0.35">
      <c r="A4726" t="s">
        <v>1370</v>
      </c>
      <c r="B4726" t="s">
        <v>3239</v>
      </c>
      <c r="C4726" t="str">
        <f>SUBSTITUTE(Table1[[#This Row],[Fuel]],", ",",")</f>
        <v>fossil gas: natural gas</v>
      </c>
      <c r="D4726" t="s">
        <v>3239</v>
      </c>
      <c r="H4726" t="s">
        <v>3438</v>
      </c>
      <c r="I4726">
        <v>373</v>
      </c>
      <c r="J4726" t="s">
        <v>3446</v>
      </c>
      <c r="K4726">
        <v>2008</v>
      </c>
      <c r="L4726" t="s">
        <v>29</v>
      </c>
      <c r="M4726" t="s">
        <v>29</v>
      </c>
      <c r="N4726">
        <v>32.633899999999997</v>
      </c>
      <c r="O4726">
        <v>35.367600000000003</v>
      </c>
      <c r="P4726" t="s">
        <v>3526</v>
      </c>
      <c r="Q4726" s="3">
        <f>Table1[[#This Row],[Capacity (MW)]]*0.395*8760*10^-6</f>
        <v>1.2906546000000001</v>
      </c>
      <c r="R4726" s="3" cm="1">
        <f t="array" ref="R4726">AVERAGE(VLOOKUP(_xlfn.TEXTSPLIT(Table1[[#This Row],[Fuel (no space after comma)]], ","), FuelList_Final_EF!$A$2:$B$65, 2, FALSE))</f>
        <v>53.06</v>
      </c>
      <c r="S4726" s="3">
        <f>Table1[[#This Row],[Generation (TWh)]]*10^9*VLOOKUP(Table1[[#This Row],[Turbine/Engine Technology]],Technology_HR!$A$2:$B$11,2,FALSE)*10^-6</f>
        <v>9743151.5754000004</v>
      </c>
      <c r="T4726" s="5">
        <f>Table1[[#This Row],[Fuel Consumption (mmBtu)]]*Table1[[#This Row],[Emission Factor (kg CO2/ mmBtu)]]*10^3</f>
        <v>516971622590.72406</v>
      </c>
      <c r="U4726" s="3">
        <f>Table1[[#This Row],[Emissions (g CO2)]]/(Table1[[#This Row],[Generation (TWh)]]*10^9)</f>
        <v>400.54994000000005</v>
      </c>
    </row>
    <row r="4727" spans="1:21" x14ac:dyDescent="0.35">
      <c r="A4727" t="s">
        <v>1370</v>
      </c>
      <c r="B4727" t="s">
        <v>3239</v>
      </c>
      <c r="C4727" t="str">
        <f>SUBSTITUTE(Table1[[#This Row],[Fuel]],", ",",")</f>
        <v>fossil gas: natural gas</v>
      </c>
      <c r="D4727" t="s">
        <v>3239</v>
      </c>
      <c r="H4727" t="s">
        <v>3436</v>
      </c>
      <c r="I4727">
        <v>110</v>
      </c>
      <c r="J4727" t="s">
        <v>3446</v>
      </c>
      <c r="K4727">
        <v>1992</v>
      </c>
      <c r="L4727" t="s">
        <v>29</v>
      </c>
      <c r="M4727" t="s">
        <v>29</v>
      </c>
      <c r="N4727">
        <v>32.633899999999997</v>
      </c>
      <c r="O4727">
        <v>35.367600000000003</v>
      </c>
      <c r="P4727" t="s">
        <v>3526</v>
      </c>
      <c r="Q4727" s="3">
        <f>Table1[[#This Row],[Capacity (MW)]]*0.395*8760*10^-6</f>
        <v>0.38062199999999996</v>
      </c>
      <c r="R4727" s="3" cm="1">
        <f t="array" ref="R4727">AVERAGE(VLOOKUP(_xlfn.TEXTSPLIT(Table1[[#This Row],[Fuel (no space after comma)]], ","), FuelList_Final_EF!$A$2:$B$65, 2, FALSE))</f>
        <v>53.06</v>
      </c>
      <c r="S4727" s="3">
        <f>Table1[[#This Row],[Generation (TWh)]]*10^9*VLOOKUP(Table1[[#This Row],[Turbine/Engine Technology]],Technology_HR!$A$2:$B$11,2,FALSE)*10^-6</f>
        <v>4190648.2199999993</v>
      </c>
      <c r="T4727" s="5">
        <f>Table1[[#This Row],[Fuel Consumption (mmBtu)]]*Table1[[#This Row],[Emission Factor (kg CO2/ mmBtu)]]*10^3</f>
        <v>222355794553.19998</v>
      </c>
      <c r="U4727" s="3">
        <f>Table1[[#This Row],[Emissions (g CO2)]]/(Table1[[#This Row],[Generation (TWh)]]*10^9)</f>
        <v>584.19060000000002</v>
      </c>
    </row>
    <row r="4728" spans="1:21" x14ac:dyDescent="0.35">
      <c r="A4728" t="s">
        <v>1370</v>
      </c>
      <c r="B4728" t="s">
        <v>3239</v>
      </c>
      <c r="C4728" t="str">
        <f>SUBSTITUTE(Table1[[#This Row],[Fuel]],", ",",")</f>
        <v>fossil gas: natural gas</v>
      </c>
      <c r="D4728" t="s">
        <v>3239</v>
      </c>
      <c r="H4728" t="s">
        <v>3436</v>
      </c>
      <c r="I4728">
        <v>110</v>
      </c>
      <c r="J4728" t="s">
        <v>3446</v>
      </c>
      <c r="K4728">
        <v>1992</v>
      </c>
      <c r="L4728" t="s">
        <v>29</v>
      </c>
      <c r="M4728" t="s">
        <v>29</v>
      </c>
      <c r="N4728">
        <v>32.633899999999997</v>
      </c>
      <c r="O4728">
        <v>35.367600000000003</v>
      </c>
      <c r="P4728" t="s">
        <v>3526</v>
      </c>
      <c r="Q4728" s="3">
        <f>Table1[[#This Row],[Capacity (MW)]]*0.395*8760*10^-6</f>
        <v>0.38062199999999996</v>
      </c>
      <c r="R4728" s="3" cm="1">
        <f t="array" ref="R4728">AVERAGE(VLOOKUP(_xlfn.TEXTSPLIT(Table1[[#This Row],[Fuel (no space after comma)]], ","), FuelList_Final_EF!$A$2:$B$65, 2, FALSE))</f>
        <v>53.06</v>
      </c>
      <c r="S4728" s="3">
        <f>Table1[[#This Row],[Generation (TWh)]]*10^9*VLOOKUP(Table1[[#This Row],[Turbine/Engine Technology]],Technology_HR!$A$2:$B$11,2,FALSE)*10^-6</f>
        <v>4190648.2199999993</v>
      </c>
      <c r="T4728" s="5">
        <f>Table1[[#This Row],[Fuel Consumption (mmBtu)]]*Table1[[#This Row],[Emission Factor (kg CO2/ mmBtu)]]*10^3</f>
        <v>222355794553.19998</v>
      </c>
      <c r="U4728" s="3">
        <f>Table1[[#This Row],[Emissions (g CO2)]]/(Table1[[#This Row],[Generation (TWh)]]*10^9)</f>
        <v>584.19060000000002</v>
      </c>
    </row>
    <row r="4729" spans="1:21" x14ac:dyDescent="0.35">
      <c r="A4729" t="s">
        <v>1371</v>
      </c>
      <c r="B4729" t="s">
        <v>3243</v>
      </c>
      <c r="C4729" t="str">
        <f>SUBSTITUTE(Table1[[#This Row],[Fuel]],", ",",")</f>
        <v>fossil gas: natural gas,fossil liquids: fuel oil</v>
      </c>
      <c r="D4729" t="s">
        <v>3239</v>
      </c>
      <c r="E4729" t="s">
        <v>3275</v>
      </c>
      <c r="H4729" t="s">
        <v>3437</v>
      </c>
      <c r="I4729">
        <v>32.835000000000001</v>
      </c>
      <c r="J4729" t="s">
        <v>3449</v>
      </c>
      <c r="K4729" t="s">
        <v>29</v>
      </c>
      <c r="L4729" t="s">
        <v>29</v>
      </c>
      <c r="M4729" t="s">
        <v>29</v>
      </c>
      <c r="N4729">
        <v>31.832732</v>
      </c>
      <c r="O4729">
        <v>34.655591000000001</v>
      </c>
      <c r="P4729" t="s">
        <v>3526</v>
      </c>
      <c r="Q4729" s="3">
        <f>Table1[[#This Row],[Capacity (MW)]]*0.395*8760*10^-6</f>
        <v>0.11361566699999999</v>
      </c>
      <c r="R4729" s="3" cm="1">
        <f t="array" ref="R4729">AVERAGE(VLOOKUP(_xlfn.TEXTSPLIT(Table1[[#This Row],[Fuel (no space after comma)]], ","), FuelList_Final_EF!$A$2:$B$65, 2, FALSE))</f>
        <v>65.583341148886291</v>
      </c>
      <c r="S4729" s="3">
        <f>Table1[[#This Row],[Generation (TWh)]]*10^9*VLOOKUP(Table1[[#This Row],[Turbine/Engine Technology]],Technology_HR!$A$2:$B$11,2,FALSE)*10^-6</f>
        <v>1011179.4362999998</v>
      </c>
      <c r="T4729" s="5">
        <f>Table1[[#This Row],[Fuel Consumption (mmBtu)]]*Table1[[#This Row],[Emission Factor (kg CO2/ mmBtu)]]*10^3</f>
        <v>66316525933.601425</v>
      </c>
      <c r="U4729" s="3">
        <f>Table1[[#This Row],[Emissions (g CO2)]]/(Table1[[#This Row],[Generation (TWh)]]*10^9)</f>
        <v>583.69173622508799</v>
      </c>
    </row>
    <row r="4730" spans="1:21" x14ac:dyDescent="0.35">
      <c r="A4730" t="s">
        <v>1372</v>
      </c>
      <c r="B4730" t="s">
        <v>3243</v>
      </c>
      <c r="C4730" t="str">
        <f>SUBSTITUTE(Table1[[#This Row],[Fuel]],", ",",")</f>
        <v>fossil gas: natural gas,fossil liquids: fuel oil</v>
      </c>
      <c r="D4730" t="s">
        <v>3239</v>
      </c>
      <c r="E4730" t="s">
        <v>3275</v>
      </c>
      <c r="H4730" t="s">
        <v>3437</v>
      </c>
      <c r="I4730">
        <v>32.835000000000001</v>
      </c>
      <c r="J4730" t="s">
        <v>3449</v>
      </c>
      <c r="K4730" t="s">
        <v>29</v>
      </c>
      <c r="L4730" t="s">
        <v>29</v>
      </c>
      <c r="M4730" t="s">
        <v>29</v>
      </c>
      <c r="N4730">
        <v>31.832732</v>
      </c>
      <c r="O4730">
        <v>34.655591000000001</v>
      </c>
      <c r="P4730" t="s">
        <v>3526</v>
      </c>
      <c r="Q4730" s="3">
        <f>Table1[[#This Row],[Capacity (MW)]]*0.395*8760*10^-6</f>
        <v>0.11361566699999999</v>
      </c>
      <c r="R4730" s="3" cm="1">
        <f t="array" ref="R4730">AVERAGE(VLOOKUP(_xlfn.TEXTSPLIT(Table1[[#This Row],[Fuel (no space after comma)]], ","), FuelList_Final_EF!$A$2:$B$65, 2, FALSE))</f>
        <v>65.583341148886291</v>
      </c>
      <c r="S4730" s="3">
        <f>Table1[[#This Row],[Generation (TWh)]]*10^9*VLOOKUP(Table1[[#This Row],[Turbine/Engine Technology]],Technology_HR!$A$2:$B$11,2,FALSE)*10^-6</f>
        <v>1011179.4362999998</v>
      </c>
      <c r="T4730" s="5">
        <f>Table1[[#This Row],[Fuel Consumption (mmBtu)]]*Table1[[#This Row],[Emission Factor (kg CO2/ mmBtu)]]*10^3</f>
        <v>66316525933.601425</v>
      </c>
      <c r="U4730" s="3">
        <f>Table1[[#This Row],[Emissions (g CO2)]]/(Table1[[#This Row],[Generation (TWh)]]*10^9)</f>
        <v>583.69173622508799</v>
      </c>
    </row>
    <row r="4731" spans="1:21" x14ac:dyDescent="0.35">
      <c r="A4731" t="s">
        <v>1373</v>
      </c>
      <c r="B4731" t="s">
        <v>3239</v>
      </c>
      <c r="C4731" t="str">
        <f>SUBSTITUTE(Table1[[#This Row],[Fuel]],", ",",")</f>
        <v>fossil gas: natural gas</v>
      </c>
      <c r="D4731" t="s">
        <v>3239</v>
      </c>
      <c r="H4731" t="s">
        <v>3438</v>
      </c>
      <c r="I4731">
        <v>55</v>
      </c>
      <c r="J4731" t="s">
        <v>3446</v>
      </c>
      <c r="K4731">
        <v>2015</v>
      </c>
      <c r="L4731" t="s">
        <v>29</v>
      </c>
      <c r="M4731" t="s">
        <v>29</v>
      </c>
      <c r="N4731">
        <v>31.147200000000002</v>
      </c>
      <c r="O4731">
        <v>34.787599999999998</v>
      </c>
      <c r="P4731" t="s">
        <v>3526</v>
      </c>
      <c r="Q4731" s="3">
        <f>Table1[[#This Row],[Capacity (MW)]]*0.395*8760*10^-6</f>
        <v>0.19031099999999998</v>
      </c>
      <c r="R4731" s="3" cm="1">
        <f t="array" ref="R4731">AVERAGE(VLOOKUP(_xlfn.TEXTSPLIT(Table1[[#This Row],[Fuel (no space after comma)]], ","), FuelList_Final_EF!$A$2:$B$65, 2, FALSE))</f>
        <v>53.06</v>
      </c>
      <c r="S4731" s="3">
        <f>Table1[[#This Row],[Generation (TWh)]]*10^9*VLOOKUP(Table1[[#This Row],[Turbine/Engine Technology]],Technology_HR!$A$2:$B$11,2,FALSE)*10^-6</f>
        <v>1436657.7389999996</v>
      </c>
      <c r="T4731" s="5">
        <f>Table1[[#This Row],[Fuel Consumption (mmBtu)]]*Table1[[#This Row],[Emission Factor (kg CO2/ mmBtu)]]*10^3</f>
        <v>76229059631.339981</v>
      </c>
      <c r="U4731" s="3">
        <f>Table1[[#This Row],[Emissions (g CO2)]]/(Table1[[#This Row],[Generation (TWh)]]*10^9)</f>
        <v>400.54993999999994</v>
      </c>
    </row>
    <row r="4732" spans="1:21" x14ac:dyDescent="0.35">
      <c r="A4732" t="s">
        <v>1374</v>
      </c>
      <c r="B4732" t="s">
        <v>3243</v>
      </c>
      <c r="C4732" t="str">
        <f>SUBSTITUTE(Table1[[#This Row],[Fuel]],", ",",")</f>
        <v>fossil gas: natural gas,fossil liquids: fuel oil</v>
      </c>
      <c r="D4732" t="s">
        <v>3239</v>
      </c>
      <c r="E4732" t="s">
        <v>3275</v>
      </c>
      <c r="H4732" t="s">
        <v>3436</v>
      </c>
      <c r="I4732">
        <v>60</v>
      </c>
      <c r="J4732" t="s">
        <v>3446</v>
      </c>
      <c r="K4732">
        <v>2012</v>
      </c>
      <c r="L4732" t="s">
        <v>29</v>
      </c>
      <c r="M4732" t="s">
        <v>29</v>
      </c>
      <c r="N4732">
        <v>31.841736999999998</v>
      </c>
      <c r="O4732">
        <v>34.685617000000001</v>
      </c>
      <c r="P4732" t="s">
        <v>3526</v>
      </c>
      <c r="Q4732" s="3">
        <f>Table1[[#This Row],[Capacity (MW)]]*0.395*8760*10^-6</f>
        <v>0.20761200000000002</v>
      </c>
      <c r="R4732" s="3" cm="1">
        <f t="array" ref="R4732">AVERAGE(VLOOKUP(_xlfn.TEXTSPLIT(Table1[[#This Row],[Fuel (no space after comma)]], ","), FuelList_Final_EF!$A$2:$B$65, 2, FALSE))</f>
        <v>65.583341148886291</v>
      </c>
      <c r="S4732" s="3">
        <f>Table1[[#This Row],[Generation (TWh)]]*10^9*VLOOKUP(Table1[[#This Row],[Turbine/Engine Technology]],Technology_HR!$A$2:$B$11,2,FALSE)*10^-6</f>
        <v>2285808.1200000006</v>
      </c>
      <c r="T4732" s="5">
        <f>Table1[[#This Row],[Fuel Consumption (mmBtu)]]*Table1[[#This Row],[Emission Factor (kg CO2/ mmBtu)]]*10^3</f>
        <v>149910933734.85446</v>
      </c>
      <c r="U4732" s="3">
        <f>Table1[[#This Row],[Emissions (g CO2)]]/(Table1[[#This Row],[Generation (TWh)]]*10^9)</f>
        <v>722.07258604923823</v>
      </c>
    </row>
    <row r="4733" spans="1:21" x14ac:dyDescent="0.35">
      <c r="A4733" t="s">
        <v>1375</v>
      </c>
      <c r="B4733" t="s">
        <v>3239</v>
      </c>
      <c r="C4733" t="str">
        <f>SUBSTITUTE(Table1[[#This Row],[Fuel]],", ",",")</f>
        <v>fossil gas: natural gas</v>
      </c>
      <c r="D4733" t="s">
        <v>3239</v>
      </c>
      <c r="H4733" t="s">
        <v>59</v>
      </c>
      <c r="I4733">
        <v>87</v>
      </c>
      <c r="J4733" t="s">
        <v>3446</v>
      </c>
      <c r="K4733">
        <v>2008</v>
      </c>
      <c r="L4733" t="s">
        <v>29</v>
      </c>
      <c r="M4733" t="s">
        <v>29</v>
      </c>
      <c r="N4733">
        <v>31.635071</v>
      </c>
      <c r="O4733">
        <v>34.524456999999998</v>
      </c>
      <c r="P4733" t="s">
        <v>3526</v>
      </c>
      <c r="Q4733" s="3">
        <f>Table1[[#This Row],[Capacity (MW)]]*0.395*8760*10^-6</f>
        <v>0.30103740000000001</v>
      </c>
      <c r="R4733" s="3" cm="1">
        <f t="array" ref="R4733">AVERAGE(VLOOKUP(_xlfn.TEXTSPLIT(Table1[[#This Row],[Fuel (no space after comma)]], ","), FuelList_Final_EF!$A$2:$B$65, 2, FALSE))</f>
        <v>53.06</v>
      </c>
      <c r="S4733" s="3">
        <f>Table1[[#This Row],[Generation (TWh)]]*10^9*VLOOKUP(Table1[[#This Row],[Turbine/Engine Technology]],Technology_HR!$A$2:$B$11,2,FALSE)*10^-6</f>
        <v>2497255.7516999999</v>
      </c>
      <c r="T4733" s="5">
        <f>Table1[[#This Row],[Fuel Consumption (mmBtu)]]*Table1[[#This Row],[Emission Factor (kg CO2/ mmBtu)]]*10^3</f>
        <v>132504390185.202</v>
      </c>
      <c r="U4733" s="3">
        <f>Table1[[#This Row],[Emissions (g CO2)]]/(Table1[[#This Row],[Generation (TWh)]]*10^9)</f>
        <v>440.15922999999998</v>
      </c>
    </row>
    <row r="4734" spans="1:21" x14ac:dyDescent="0.35">
      <c r="A4734" t="s">
        <v>1376</v>
      </c>
      <c r="B4734" t="s">
        <v>3239</v>
      </c>
      <c r="C4734" t="str">
        <f>SUBSTITUTE(Table1[[#This Row],[Fuel]],", ",",")</f>
        <v>fossil gas: natural gas</v>
      </c>
      <c r="D4734" t="s">
        <v>3239</v>
      </c>
      <c r="H4734" t="s">
        <v>3438</v>
      </c>
      <c r="I4734">
        <v>450</v>
      </c>
      <c r="J4734" t="s">
        <v>3446</v>
      </c>
      <c r="K4734">
        <v>2021</v>
      </c>
      <c r="L4734" t="s">
        <v>29</v>
      </c>
      <c r="M4734" t="s">
        <v>29</v>
      </c>
      <c r="N4734">
        <v>31.721630999999999</v>
      </c>
      <c r="O4734">
        <v>34.752921000000001</v>
      </c>
      <c r="P4734" t="s">
        <v>3526</v>
      </c>
      <c r="Q4734" s="3">
        <f>Table1[[#This Row],[Capacity (MW)]]*0.395*8760*10^-6</f>
        <v>1.5570899999999999</v>
      </c>
      <c r="R4734" s="3" cm="1">
        <f t="array" ref="R4734">AVERAGE(VLOOKUP(_xlfn.TEXTSPLIT(Table1[[#This Row],[Fuel (no space after comma)]], ","), FuelList_Final_EF!$A$2:$B$65, 2, FALSE))</f>
        <v>53.06</v>
      </c>
      <c r="S4734" s="3">
        <f>Table1[[#This Row],[Generation (TWh)]]*10^9*VLOOKUP(Table1[[#This Row],[Turbine/Engine Technology]],Technology_HR!$A$2:$B$11,2,FALSE)*10^-6</f>
        <v>11754472.409999998</v>
      </c>
      <c r="T4734" s="5">
        <f>Table1[[#This Row],[Fuel Consumption (mmBtu)]]*Table1[[#This Row],[Emission Factor (kg CO2/ mmBtu)]]*10^3</f>
        <v>623692306074.59998</v>
      </c>
      <c r="U4734" s="3">
        <f>Table1[[#This Row],[Emissions (g CO2)]]/(Table1[[#This Row],[Generation (TWh)]]*10^9)</f>
        <v>400.54994000000005</v>
      </c>
    </row>
    <row r="4735" spans="1:21" x14ac:dyDescent="0.35">
      <c r="A4735" t="s">
        <v>1377</v>
      </c>
      <c r="B4735" t="s">
        <v>3239</v>
      </c>
      <c r="C4735" t="str">
        <f>SUBSTITUTE(Table1[[#This Row],[Fuel]],", ",",")</f>
        <v>fossil gas: natural gas</v>
      </c>
      <c r="D4735" t="s">
        <v>3239</v>
      </c>
      <c r="H4735" t="s">
        <v>3438</v>
      </c>
      <c r="I4735">
        <v>230</v>
      </c>
      <c r="J4735" t="s">
        <v>3446</v>
      </c>
      <c r="K4735">
        <v>2018</v>
      </c>
      <c r="L4735" t="s">
        <v>29</v>
      </c>
      <c r="M4735" t="s">
        <v>29</v>
      </c>
      <c r="N4735">
        <v>31.0303</v>
      </c>
      <c r="O4735">
        <v>35.364400000000003</v>
      </c>
      <c r="P4735" t="s">
        <v>3526</v>
      </c>
      <c r="Q4735" s="3">
        <f>Table1[[#This Row],[Capacity (MW)]]*0.395*8760*10^-6</f>
        <v>0.79584600000000005</v>
      </c>
      <c r="R4735" s="3" cm="1">
        <f t="array" ref="R4735">AVERAGE(VLOOKUP(_xlfn.TEXTSPLIT(Table1[[#This Row],[Fuel (no space after comma)]], ","), FuelList_Final_EF!$A$2:$B$65, 2, FALSE))</f>
        <v>53.06</v>
      </c>
      <c r="S4735" s="3">
        <f>Table1[[#This Row],[Generation (TWh)]]*10^9*VLOOKUP(Table1[[#This Row],[Turbine/Engine Technology]],Technology_HR!$A$2:$B$11,2,FALSE)*10^-6</f>
        <v>6007841.4539999999</v>
      </c>
      <c r="T4735" s="5">
        <f>Table1[[#This Row],[Fuel Consumption (mmBtu)]]*Table1[[#This Row],[Emission Factor (kg CO2/ mmBtu)]]*10^3</f>
        <v>318776067549.23999</v>
      </c>
      <c r="U4735" s="3">
        <f>Table1[[#This Row],[Emissions (g CO2)]]/(Table1[[#This Row],[Generation (TWh)]]*10^9)</f>
        <v>400.54993999999999</v>
      </c>
    </row>
    <row r="4736" spans="1:21" x14ac:dyDescent="0.35">
      <c r="A4736" t="s">
        <v>1378</v>
      </c>
      <c r="B4736" t="s">
        <v>3239</v>
      </c>
      <c r="C4736" t="str">
        <f>SUBSTITUTE(Table1[[#This Row],[Fuel]],", ",",")</f>
        <v>fossil gas: natural gas</v>
      </c>
      <c r="D4736" t="s">
        <v>3239</v>
      </c>
      <c r="H4736" t="s">
        <v>3438</v>
      </c>
      <c r="I4736">
        <v>430</v>
      </c>
      <c r="J4736" t="s">
        <v>3446</v>
      </c>
      <c r="K4736">
        <v>2014</v>
      </c>
      <c r="L4736" t="s">
        <v>29</v>
      </c>
      <c r="M4736" t="s">
        <v>29</v>
      </c>
      <c r="N4736">
        <v>31.635964000000001</v>
      </c>
      <c r="O4736">
        <v>34.531123999999998</v>
      </c>
      <c r="P4736" t="s">
        <v>3526</v>
      </c>
      <c r="Q4736" s="3">
        <f>Table1[[#This Row],[Capacity (MW)]]*0.395*8760*10^-6</f>
        <v>1.487886</v>
      </c>
      <c r="R4736" s="3" cm="1">
        <f t="array" ref="R4736">AVERAGE(VLOOKUP(_xlfn.TEXTSPLIT(Table1[[#This Row],[Fuel (no space after comma)]], ","), FuelList_Final_EF!$A$2:$B$65, 2, FALSE))</f>
        <v>53.06</v>
      </c>
      <c r="S4736" s="3">
        <f>Table1[[#This Row],[Generation (TWh)]]*10^9*VLOOKUP(Table1[[#This Row],[Turbine/Engine Technology]],Technology_HR!$A$2:$B$11,2,FALSE)*10^-6</f>
        <v>11232051.413999999</v>
      </c>
      <c r="T4736" s="5">
        <f>Table1[[#This Row],[Fuel Consumption (mmBtu)]]*Table1[[#This Row],[Emission Factor (kg CO2/ mmBtu)]]*10^3</f>
        <v>595972648026.83997</v>
      </c>
      <c r="U4736" s="3">
        <f>Table1[[#This Row],[Emissions (g CO2)]]/(Table1[[#This Row],[Generation (TWh)]]*10^9)</f>
        <v>400.54993999999999</v>
      </c>
    </row>
    <row r="4737" spans="1:21" x14ac:dyDescent="0.35">
      <c r="A4737" t="s">
        <v>1378</v>
      </c>
      <c r="B4737" t="s">
        <v>3239</v>
      </c>
      <c r="C4737" t="str">
        <f>SUBSTITUTE(Table1[[#This Row],[Fuel]],", ",",")</f>
        <v>fossil gas: natural gas</v>
      </c>
      <c r="D4737" t="s">
        <v>3239</v>
      </c>
      <c r="H4737" t="s">
        <v>3438</v>
      </c>
      <c r="I4737">
        <v>430</v>
      </c>
      <c r="J4737" t="s">
        <v>3446</v>
      </c>
      <c r="K4737">
        <v>2014</v>
      </c>
      <c r="L4737" t="s">
        <v>29</v>
      </c>
      <c r="M4737" t="s">
        <v>29</v>
      </c>
      <c r="N4737">
        <v>31.635964000000001</v>
      </c>
      <c r="O4737">
        <v>34.531123999999998</v>
      </c>
      <c r="P4737" t="s">
        <v>3526</v>
      </c>
      <c r="Q4737" s="3">
        <f>Table1[[#This Row],[Capacity (MW)]]*0.395*8760*10^-6</f>
        <v>1.487886</v>
      </c>
      <c r="R4737" s="3" cm="1">
        <f t="array" ref="R4737">AVERAGE(VLOOKUP(_xlfn.TEXTSPLIT(Table1[[#This Row],[Fuel (no space after comma)]], ","), FuelList_Final_EF!$A$2:$B$65, 2, FALSE))</f>
        <v>53.06</v>
      </c>
      <c r="S4737" s="3">
        <f>Table1[[#This Row],[Generation (TWh)]]*10^9*VLOOKUP(Table1[[#This Row],[Turbine/Engine Technology]],Technology_HR!$A$2:$B$11,2,FALSE)*10^-6</f>
        <v>11232051.413999999</v>
      </c>
      <c r="T4737" s="5">
        <f>Table1[[#This Row],[Fuel Consumption (mmBtu)]]*Table1[[#This Row],[Emission Factor (kg CO2/ mmBtu)]]*10^3</f>
        <v>595972648026.83997</v>
      </c>
      <c r="U4737" s="3">
        <f>Table1[[#This Row],[Emissions (g CO2)]]/(Table1[[#This Row],[Generation (TWh)]]*10^9)</f>
        <v>400.54993999999999</v>
      </c>
    </row>
    <row r="4738" spans="1:21" x14ac:dyDescent="0.35">
      <c r="A4738" t="s">
        <v>1378</v>
      </c>
      <c r="B4738" t="s">
        <v>3239</v>
      </c>
      <c r="C4738" t="str">
        <f>SUBSTITUTE(Table1[[#This Row],[Fuel]],", ",",")</f>
        <v>fossil gas: natural gas</v>
      </c>
      <c r="D4738" t="s">
        <v>3239</v>
      </c>
      <c r="H4738" t="s">
        <v>3438</v>
      </c>
      <c r="I4738">
        <v>650</v>
      </c>
      <c r="J4738" t="s">
        <v>3449</v>
      </c>
      <c r="K4738" t="s">
        <v>29</v>
      </c>
      <c r="L4738" t="s">
        <v>29</v>
      </c>
      <c r="M4738" t="s">
        <v>29</v>
      </c>
      <c r="N4738">
        <v>31.635964000000001</v>
      </c>
      <c r="O4738">
        <v>34.531123999999998</v>
      </c>
      <c r="P4738" t="s">
        <v>3526</v>
      </c>
      <c r="Q4738" s="3">
        <f>Table1[[#This Row],[Capacity (MW)]]*0.395*8760*10^-6</f>
        <v>2.2491300000000001</v>
      </c>
      <c r="R4738" s="3" cm="1">
        <f t="array" ref="R4738">AVERAGE(VLOOKUP(_xlfn.TEXTSPLIT(Table1[[#This Row],[Fuel (no space after comma)]], ","), FuelList_Final_EF!$A$2:$B$65, 2, FALSE))</f>
        <v>53.06</v>
      </c>
      <c r="S4738" s="3">
        <f>Table1[[#This Row],[Generation (TWh)]]*10^9*VLOOKUP(Table1[[#This Row],[Turbine/Engine Technology]],Technology_HR!$A$2:$B$11,2,FALSE)*10^-6</f>
        <v>16978682.370000001</v>
      </c>
      <c r="T4738" s="5">
        <f>Table1[[#This Row],[Fuel Consumption (mmBtu)]]*Table1[[#This Row],[Emission Factor (kg CO2/ mmBtu)]]*10^3</f>
        <v>900888886552.20007</v>
      </c>
      <c r="U4738" s="3">
        <f>Table1[[#This Row],[Emissions (g CO2)]]/(Table1[[#This Row],[Generation (TWh)]]*10^9)</f>
        <v>400.54994000000005</v>
      </c>
    </row>
    <row r="4739" spans="1:21" x14ac:dyDescent="0.35">
      <c r="A4739" t="s">
        <v>1379</v>
      </c>
      <c r="B4739" t="s">
        <v>3239</v>
      </c>
      <c r="C4739" t="str">
        <f>SUBSTITUTE(Table1[[#This Row],[Fuel]],", ",",")</f>
        <v>fossil gas: natural gas</v>
      </c>
      <c r="D4739" t="s">
        <v>3239</v>
      </c>
      <c r="H4739" t="s">
        <v>59</v>
      </c>
      <c r="I4739">
        <v>1300</v>
      </c>
      <c r="J4739" t="s">
        <v>3447</v>
      </c>
      <c r="K4739" t="s">
        <v>29</v>
      </c>
      <c r="L4739" t="s">
        <v>29</v>
      </c>
      <c r="M4739" t="s">
        <v>29</v>
      </c>
      <c r="N4739">
        <v>32.184614000000003</v>
      </c>
      <c r="O4739">
        <v>34.941305</v>
      </c>
      <c r="P4739" t="s">
        <v>3526</v>
      </c>
      <c r="Q4739" s="3">
        <f>Table1[[#This Row],[Capacity (MW)]]*0.395*8760*10^-6</f>
        <v>4.4982600000000001</v>
      </c>
      <c r="R4739" s="3" cm="1">
        <f t="array" ref="R4739">AVERAGE(VLOOKUP(_xlfn.TEXTSPLIT(Table1[[#This Row],[Fuel (no space after comma)]], ","), FuelList_Final_EF!$A$2:$B$65, 2, FALSE))</f>
        <v>53.06</v>
      </c>
      <c r="S4739" s="3">
        <f>Table1[[#This Row],[Generation (TWh)]]*10^9*VLOOKUP(Table1[[#This Row],[Turbine/Engine Technology]],Technology_HR!$A$2:$B$11,2,FALSE)*10^-6</f>
        <v>37315315.829999998</v>
      </c>
      <c r="T4739" s="5">
        <f>Table1[[#This Row],[Fuel Consumption (mmBtu)]]*Table1[[#This Row],[Emission Factor (kg CO2/ mmBtu)]]*10^3</f>
        <v>1979950657939.8</v>
      </c>
      <c r="U4739" s="3">
        <f>Table1[[#This Row],[Emissions (g CO2)]]/(Table1[[#This Row],[Generation (TWh)]]*10^9)</f>
        <v>440.15923000000004</v>
      </c>
    </row>
    <row r="4740" spans="1:21" x14ac:dyDescent="0.35">
      <c r="A4740" t="s">
        <v>1380</v>
      </c>
      <c r="B4740" t="s">
        <v>3245</v>
      </c>
      <c r="C4740" t="str">
        <f>SUBSTITUTE(Table1[[#This Row],[Fuel]],", ",",")</f>
        <v>fossil gas: unknown</v>
      </c>
      <c r="D4740" t="s">
        <v>3245</v>
      </c>
      <c r="H4740" t="s">
        <v>59</v>
      </c>
      <c r="I4740">
        <v>50</v>
      </c>
      <c r="J4740" t="s">
        <v>3446</v>
      </c>
      <c r="K4740" t="s">
        <v>29</v>
      </c>
      <c r="L4740" t="s">
        <v>29</v>
      </c>
      <c r="M4740" t="s">
        <v>29</v>
      </c>
      <c r="N4740">
        <v>29.574712000000002</v>
      </c>
      <c r="O4740">
        <v>34.946128000000002</v>
      </c>
      <c r="P4740" t="s">
        <v>3526</v>
      </c>
      <c r="Q4740" s="3">
        <f>Table1[[#This Row],[Capacity (MW)]]*0.395*8760*10^-6</f>
        <v>0.17301</v>
      </c>
      <c r="R4740" s="3" cm="1">
        <f t="array" ref="R4740">AVERAGE(VLOOKUP(_xlfn.TEXTSPLIT(Table1[[#This Row],[Fuel (no space after comma)]], ","), FuelList_Final_EF!$A$2:$B$65, 2, FALSE))</f>
        <v>60.319163943067998</v>
      </c>
      <c r="S4740" s="3">
        <f>Table1[[#This Row],[Generation (TWh)]]*10^9*VLOOKUP(Table1[[#This Row],[Turbine/Engine Technology]],Technology_HR!$A$2:$B$11,2,FALSE)*10^-6</f>
        <v>1435204.4549999998</v>
      </c>
      <c r="T4740" s="5">
        <f>Table1[[#This Row],[Fuel Consumption (mmBtu)]]*Table1[[#This Row],[Emission Factor (kg CO2/ mmBtu)]]*10^3</f>
        <v>86570332812.966553</v>
      </c>
      <c r="U4740" s="3">
        <f>Table1[[#This Row],[Emissions (g CO2)]]/(Table1[[#This Row],[Generation (TWh)]]*10^9)</f>
        <v>500.37762448972057</v>
      </c>
    </row>
    <row r="4741" spans="1:21" x14ac:dyDescent="0.35">
      <c r="A4741" t="s">
        <v>1381</v>
      </c>
      <c r="B4741" t="s">
        <v>3264</v>
      </c>
      <c r="C4741" t="str">
        <f>SUBSTITUTE(Table1[[#This Row],[Fuel]],", ",",")</f>
        <v>fossil gas: natural gas,fossil liquids: fuel oil,fossil liquids: diesel</v>
      </c>
      <c r="D4741" t="s">
        <v>3239</v>
      </c>
      <c r="E4741" t="s">
        <v>3275</v>
      </c>
      <c r="F4741" t="s">
        <v>3258</v>
      </c>
      <c r="H4741" t="s">
        <v>3440</v>
      </c>
      <c r="I4741">
        <v>228</v>
      </c>
      <c r="J4741" t="s">
        <v>3446</v>
      </c>
      <c r="K4741">
        <v>1974</v>
      </c>
      <c r="L4741" t="s">
        <v>29</v>
      </c>
      <c r="M4741">
        <v>2026</v>
      </c>
      <c r="N4741">
        <v>31.838799999999999</v>
      </c>
      <c r="O4741">
        <v>34.655099999999997</v>
      </c>
      <c r="P4741" t="s">
        <v>3526</v>
      </c>
      <c r="Q4741" s="3">
        <f>Table1[[#This Row],[Capacity (MW)]]*0.395*8760*10^-6</f>
        <v>0.78892559999999989</v>
      </c>
      <c r="R4741" s="3" cm="1">
        <f t="array" ref="R4741">AVERAGE(VLOOKUP(_xlfn.TEXTSPLIT(Table1[[#This Row],[Fuel (no space after comma)]], ","), FuelList_Final_EF!$A$2:$B$65, 2, FALSE))</f>
        <v>69.757788198515058</v>
      </c>
      <c r="S4741" s="3">
        <f>Table1[[#This Row],[Generation (TWh)]]*10^9*VLOOKUP(Table1[[#This Row],[Turbine/Engine Technology]],Technology_HR!$A$2:$B$11,2,FALSE)*10^-6</f>
        <v>8114099.7959999982</v>
      </c>
      <c r="T4741" s="5">
        <f>Table1[[#This Row],[Fuel Consumption (mmBtu)]]*Table1[[#This Row],[Emission Factor (kg CO2/ mmBtu)]]*10^3</f>
        <v>566021654990.98218</v>
      </c>
      <c r="U4741" s="3">
        <f>Table1[[#This Row],[Emissions (g CO2)]]/(Table1[[#This Row],[Generation (TWh)]]*10^9)</f>
        <v>717.45885162172738</v>
      </c>
    </row>
    <row r="4742" spans="1:21" x14ac:dyDescent="0.35">
      <c r="A4742" t="s">
        <v>1381</v>
      </c>
      <c r="B4742" t="s">
        <v>3264</v>
      </c>
      <c r="C4742" t="str">
        <f>SUBSTITUTE(Table1[[#This Row],[Fuel]],", ",",")</f>
        <v>fossil gas: natural gas,fossil liquids: fuel oil,fossil liquids: diesel</v>
      </c>
      <c r="D4742" t="s">
        <v>3239</v>
      </c>
      <c r="E4742" t="s">
        <v>3275</v>
      </c>
      <c r="F4742" t="s">
        <v>3258</v>
      </c>
      <c r="H4742" t="s">
        <v>3440</v>
      </c>
      <c r="I4742">
        <v>228</v>
      </c>
      <c r="J4742" t="s">
        <v>3446</v>
      </c>
      <c r="K4742">
        <v>1975</v>
      </c>
      <c r="L4742" t="s">
        <v>29</v>
      </c>
      <c r="M4742">
        <v>2026</v>
      </c>
      <c r="N4742">
        <v>31.838799999999999</v>
      </c>
      <c r="O4742">
        <v>34.655099999999997</v>
      </c>
      <c r="P4742" t="s">
        <v>3526</v>
      </c>
      <c r="Q4742" s="3">
        <f>Table1[[#This Row],[Capacity (MW)]]*0.395*8760*10^-6</f>
        <v>0.78892559999999989</v>
      </c>
      <c r="R4742" s="3" cm="1">
        <f t="array" ref="R4742">AVERAGE(VLOOKUP(_xlfn.TEXTSPLIT(Table1[[#This Row],[Fuel (no space after comma)]], ","), FuelList_Final_EF!$A$2:$B$65, 2, FALSE))</f>
        <v>69.757788198515058</v>
      </c>
      <c r="S4742" s="3">
        <f>Table1[[#This Row],[Generation (TWh)]]*10^9*VLOOKUP(Table1[[#This Row],[Turbine/Engine Technology]],Technology_HR!$A$2:$B$11,2,FALSE)*10^-6</f>
        <v>8114099.7959999982</v>
      </c>
      <c r="T4742" s="5">
        <f>Table1[[#This Row],[Fuel Consumption (mmBtu)]]*Table1[[#This Row],[Emission Factor (kg CO2/ mmBtu)]]*10^3</f>
        <v>566021654990.98218</v>
      </c>
      <c r="U4742" s="3">
        <f>Table1[[#This Row],[Emissions (g CO2)]]/(Table1[[#This Row],[Generation (TWh)]]*10^9)</f>
        <v>717.45885162172738</v>
      </c>
    </row>
    <row r="4743" spans="1:21" x14ac:dyDescent="0.35">
      <c r="A4743" t="s">
        <v>1381</v>
      </c>
      <c r="B4743" t="s">
        <v>3264</v>
      </c>
      <c r="C4743" t="str">
        <f>SUBSTITUTE(Table1[[#This Row],[Fuel]],", ",",")</f>
        <v>fossil gas: natural gas,fossil liquids: fuel oil,fossil liquids: diesel</v>
      </c>
      <c r="D4743" t="s">
        <v>3239</v>
      </c>
      <c r="E4743" t="s">
        <v>3275</v>
      </c>
      <c r="F4743" t="s">
        <v>3258</v>
      </c>
      <c r="H4743" t="s">
        <v>3440</v>
      </c>
      <c r="I4743">
        <v>228</v>
      </c>
      <c r="J4743" t="s">
        <v>3446</v>
      </c>
      <c r="K4743">
        <v>1978</v>
      </c>
      <c r="L4743" t="s">
        <v>29</v>
      </c>
      <c r="M4743">
        <v>2026</v>
      </c>
      <c r="N4743">
        <v>31.838799999999999</v>
      </c>
      <c r="O4743">
        <v>34.655099999999997</v>
      </c>
      <c r="P4743" t="s">
        <v>3526</v>
      </c>
      <c r="Q4743" s="3">
        <f>Table1[[#This Row],[Capacity (MW)]]*0.395*8760*10^-6</f>
        <v>0.78892559999999989</v>
      </c>
      <c r="R4743" s="3" cm="1">
        <f t="array" ref="R4743">AVERAGE(VLOOKUP(_xlfn.TEXTSPLIT(Table1[[#This Row],[Fuel (no space after comma)]], ","), FuelList_Final_EF!$A$2:$B$65, 2, FALSE))</f>
        <v>69.757788198515058</v>
      </c>
      <c r="S4743" s="3">
        <f>Table1[[#This Row],[Generation (TWh)]]*10^9*VLOOKUP(Table1[[#This Row],[Turbine/Engine Technology]],Technology_HR!$A$2:$B$11,2,FALSE)*10^-6</f>
        <v>8114099.7959999982</v>
      </c>
      <c r="T4743" s="5">
        <f>Table1[[#This Row],[Fuel Consumption (mmBtu)]]*Table1[[#This Row],[Emission Factor (kg CO2/ mmBtu)]]*10^3</f>
        <v>566021654990.98218</v>
      </c>
      <c r="U4743" s="3">
        <f>Table1[[#This Row],[Emissions (g CO2)]]/(Table1[[#This Row],[Generation (TWh)]]*10^9)</f>
        <v>717.45885162172738</v>
      </c>
    </row>
    <row r="4744" spans="1:21" x14ac:dyDescent="0.35">
      <c r="A4744" t="s">
        <v>1381</v>
      </c>
      <c r="B4744" t="s">
        <v>3264</v>
      </c>
      <c r="C4744" t="str">
        <f>SUBSTITUTE(Table1[[#This Row],[Fuel]],", ",",")</f>
        <v>fossil gas: natural gas,fossil liquids: fuel oil,fossil liquids: diesel</v>
      </c>
      <c r="D4744" t="s">
        <v>3239</v>
      </c>
      <c r="E4744" t="s">
        <v>3275</v>
      </c>
      <c r="F4744" t="s">
        <v>3258</v>
      </c>
      <c r="H4744" t="s">
        <v>3438</v>
      </c>
      <c r="I4744">
        <v>450</v>
      </c>
      <c r="J4744" t="s">
        <v>3450</v>
      </c>
      <c r="K4744">
        <v>2028</v>
      </c>
      <c r="L4744" t="s">
        <v>29</v>
      </c>
      <c r="M4744" t="s">
        <v>29</v>
      </c>
      <c r="N4744">
        <v>31.838799999999999</v>
      </c>
      <c r="O4744">
        <v>34.655099999999997</v>
      </c>
      <c r="P4744" t="s">
        <v>3526</v>
      </c>
      <c r="Q4744" s="3">
        <f>Table1[[#This Row],[Capacity (MW)]]*0.395*8760*10^-6</f>
        <v>1.5570899999999999</v>
      </c>
      <c r="R4744" s="3" cm="1">
        <f t="array" ref="R4744">AVERAGE(VLOOKUP(_xlfn.TEXTSPLIT(Table1[[#This Row],[Fuel (no space after comma)]], ","), FuelList_Final_EF!$A$2:$B$65, 2, FALSE))</f>
        <v>69.757788198515058</v>
      </c>
      <c r="S4744" s="3">
        <f>Table1[[#This Row],[Generation (TWh)]]*10^9*VLOOKUP(Table1[[#This Row],[Turbine/Engine Technology]],Technology_HR!$A$2:$B$11,2,FALSE)*10^-6</f>
        <v>11754472.409999998</v>
      </c>
      <c r="T4744" s="5">
        <f>Table1[[#This Row],[Fuel Consumption (mmBtu)]]*Table1[[#This Row],[Emission Factor (kg CO2/ mmBtu)]]*10^3</f>
        <v>819965996762.06873</v>
      </c>
      <c r="U4744" s="3">
        <f>Table1[[#This Row],[Emissions (g CO2)]]/(Table1[[#This Row],[Generation (TWh)]]*10^9)</f>
        <v>526.60154311059023</v>
      </c>
    </row>
    <row r="4745" spans="1:21" x14ac:dyDescent="0.35">
      <c r="A4745" t="s">
        <v>1381</v>
      </c>
      <c r="B4745" t="s">
        <v>3264</v>
      </c>
      <c r="C4745" t="str">
        <f>SUBSTITUTE(Table1[[#This Row],[Fuel]],", ",",")</f>
        <v>fossil gas: natural gas,fossil liquids: fuel oil,fossil liquids: diesel</v>
      </c>
      <c r="D4745" t="s">
        <v>3239</v>
      </c>
      <c r="E4745" t="s">
        <v>3275</v>
      </c>
      <c r="F4745" t="s">
        <v>3258</v>
      </c>
      <c r="H4745" t="s">
        <v>3438</v>
      </c>
      <c r="I4745">
        <v>450</v>
      </c>
      <c r="J4745" t="s">
        <v>3450</v>
      </c>
      <c r="K4745">
        <v>2028</v>
      </c>
      <c r="L4745" t="s">
        <v>29</v>
      </c>
      <c r="M4745" t="s">
        <v>29</v>
      </c>
      <c r="N4745">
        <v>31.838799999999999</v>
      </c>
      <c r="O4745">
        <v>34.655099999999997</v>
      </c>
      <c r="P4745" t="s">
        <v>3526</v>
      </c>
      <c r="Q4745" s="3">
        <f>Table1[[#This Row],[Capacity (MW)]]*0.395*8760*10^-6</f>
        <v>1.5570899999999999</v>
      </c>
      <c r="R4745" s="3" cm="1">
        <f t="array" ref="R4745">AVERAGE(VLOOKUP(_xlfn.TEXTSPLIT(Table1[[#This Row],[Fuel (no space after comma)]], ","), FuelList_Final_EF!$A$2:$B$65, 2, FALSE))</f>
        <v>69.757788198515058</v>
      </c>
      <c r="S4745" s="3">
        <f>Table1[[#This Row],[Generation (TWh)]]*10^9*VLOOKUP(Table1[[#This Row],[Turbine/Engine Technology]],Technology_HR!$A$2:$B$11,2,FALSE)*10^-6</f>
        <v>11754472.409999998</v>
      </c>
      <c r="T4745" s="5">
        <f>Table1[[#This Row],[Fuel Consumption (mmBtu)]]*Table1[[#This Row],[Emission Factor (kg CO2/ mmBtu)]]*10^3</f>
        <v>819965996762.06873</v>
      </c>
      <c r="U4745" s="3">
        <f>Table1[[#This Row],[Emissions (g CO2)]]/(Table1[[#This Row],[Generation (TWh)]]*10^9)</f>
        <v>526.60154311059023</v>
      </c>
    </row>
    <row r="4746" spans="1:21" x14ac:dyDescent="0.35">
      <c r="A4746" t="s">
        <v>1381</v>
      </c>
      <c r="B4746" t="s">
        <v>3264</v>
      </c>
      <c r="C4746" t="str">
        <f>SUBSTITUTE(Table1[[#This Row],[Fuel]],", ",",")</f>
        <v>fossil gas: natural gas,fossil liquids: fuel oil,fossil liquids: diesel</v>
      </c>
      <c r="D4746" t="s">
        <v>3239</v>
      </c>
      <c r="E4746" t="s">
        <v>3275</v>
      </c>
      <c r="F4746" t="s">
        <v>3258</v>
      </c>
      <c r="H4746" t="s">
        <v>3438</v>
      </c>
      <c r="I4746">
        <v>450</v>
      </c>
      <c r="J4746" t="s">
        <v>3450</v>
      </c>
      <c r="K4746">
        <v>2028</v>
      </c>
      <c r="L4746" t="s">
        <v>29</v>
      </c>
      <c r="M4746" t="s">
        <v>29</v>
      </c>
      <c r="N4746">
        <v>31.838799999999999</v>
      </c>
      <c r="O4746">
        <v>34.655099999999997</v>
      </c>
      <c r="P4746" t="s">
        <v>3526</v>
      </c>
      <c r="Q4746" s="3">
        <f>Table1[[#This Row],[Capacity (MW)]]*0.395*8760*10^-6</f>
        <v>1.5570899999999999</v>
      </c>
      <c r="R4746" s="3" cm="1">
        <f t="array" ref="R4746">AVERAGE(VLOOKUP(_xlfn.TEXTSPLIT(Table1[[#This Row],[Fuel (no space after comma)]], ","), FuelList_Final_EF!$A$2:$B$65, 2, FALSE))</f>
        <v>69.757788198515058</v>
      </c>
      <c r="S4746" s="3">
        <f>Table1[[#This Row],[Generation (TWh)]]*10^9*VLOOKUP(Table1[[#This Row],[Turbine/Engine Technology]],Technology_HR!$A$2:$B$11,2,FALSE)*10^-6</f>
        <v>11754472.409999998</v>
      </c>
      <c r="T4746" s="5">
        <f>Table1[[#This Row],[Fuel Consumption (mmBtu)]]*Table1[[#This Row],[Emission Factor (kg CO2/ mmBtu)]]*10^3</f>
        <v>819965996762.06873</v>
      </c>
      <c r="U4746" s="3">
        <f>Table1[[#This Row],[Emissions (g CO2)]]/(Table1[[#This Row],[Generation (TWh)]]*10^9)</f>
        <v>526.60154311059023</v>
      </c>
    </row>
    <row r="4747" spans="1:21" x14ac:dyDescent="0.35">
      <c r="A4747" t="s">
        <v>1381</v>
      </c>
      <c r="B4747" t="s">
        <v>3264</v>
      </c>
      <c r="C4747" t="str">
        <f>SUBSTITUTE(Table1[[#This Row],[Fuel]],", ",",")</f>
        <v>fossil gas: natural gas,fossil liquids: fuel oil,fossil liquids: diesel</v>
      </c>
      <c r="D4747" t="s">
        <v>3239</v>
      </c>
      <c r="E4747" t="s">
        <v>3275</v>
      </c>
      <c r="F4747" t="s">
        <v>3258</v>
      </c>
      <c r="H4747" t="s">
        <v>3438</v>
      </c>
      <c r="I4747">
        <v>450</v>
      </c>
      <c r="J4747" t="s">
        <v>3450</v>
      </c>
      <c r="K4747">
        <v>2028</v>
      </c>
      <c r="L4747" t="s">
        <v>29</v>
      </c>
      <c r="M4747" t="s">
        <v>29</v>
      </c>
      <c r="N4747">
        <v>31.838799999999999</v>
      </c>
      <c r="O4747">
        <v>34.655099999999997</v>
      </c>
      <c r="P4747" t="s">
        <v>3526</v>
      </c>
      <c r="Q4747" s="3">
        <f>Table1[[#This Row],[Capacity (MW)]]*0.395*8760*10^-6</f>
        <v>1.5570899999999999</v>
      </c>
      <c r="R4747" s="3" cm="1">
        <f t="array" ref="R4747">AVERAGE(VLOOKUP(_xlfn.TEXTSPLIT(Table1[[#This Row],[Fuel (no space after comma)]], ","), FuelList_Final_EF!$A$2:$B$65, 2, FALSE))</f>
        <v>69.757788198515058</v>
      </c>
      <c r="S4747" s="3">
        <f>Table1[[#This Row],[Generation (TWh)]]*10^9*VLOOKUP(Table1[[#This Row],[Turbine/Engine Technology]],Technology_HR!$A$2:$B$11,2,FALSE)*10^-6</f>
        <v>11754472.409999998</v>
      </c>
      <c r="T4747" s="5">
        <f>Table1[[#This Row],[Fuel Consumption (mmBtu)]]*Table1[[#This Row],[Emission Factor (kg CO2/ mmBtu)]]*10^3</f>
        <v>819965996762.06873</v>
      </c>
      <c r="U4747" s="3">
        <f>Table1[[#This Row],[Emissions (g CO2)]]/(Table1[[#This Row],[Generation (TWh)]]*10^9)</f>
        <v>526.60154311059023</v>
      </c>
    </row>
    <row r="4748" spans="1:21" x14ac:dyDescent="0.35">
      <c r="A4748" t="s">
        <v>1381</v>
      </c>
      <c r="B4748" t="s">
        <v>3264</v>
      </c>
      <c r="C4748" t="str">
        <f>SUBSTITUTE(Table1[[#This Row],[Fuel]],", ",",")</f>
        <v>fossil gas: natural gas,fossil liquids: fuel oil,fossil liquids: diesel</v>
      </c>
      <c r="D4748" t="s">
        <v>3239</v>
      </c>
      <c r="E4748" t="s">
        <v>3275</v>
      </c>
      <c r="F4748" t="s">
        <v>3258</v>
      </c>
      <c r="H4748" t="s">
        <v>3438</v>
      </c>
      <c r="I4748">
        <v>450</v>
      </c>
      <c r="J4748" t="s">
        <v>3450</v>
      </c>
      <c r="K4748">
        <v>2028</v>
      </c>
      <c r="L4748" t="s">
        <v>29</v>
      </c>
      <c r="M4748" t="s">
        <v>29</v>
      </c>
      <c r="N4748">
        <v>31.838799999999999</v>
      </c>
      <c r="O4748">
        <v>34.655099999999997</v>
      </c>
      <c r="P4748" t="s">
        <v>3526</v>
      </c>
      <c r="Q4748" s="3">
        <f>Table1[[#This Row],[Capacity (MW)]]*0.395*8760*10^-6</f>
        <v>1.5570899999999999</v>
      </c>
      <c r="R4748" s="3" cm="1">
        <f t="array" ref="R4748">AVERAGE(VLOOKUP(_xlfn.TEXTSPLIT(Table1[[#This Row],[Fuel (no space after comma)]], ","), FuelList_Final_EF!$A$2:$B$65, 2, FALSE))</f>
        <v>69.757788198515058</v>
      </c>
      <c r="S4748" s="3">
        <f>Table1[[#This Row],[Generation (TWh)]]*10^9*VLOOKUP(Table1[[#This Row],[Turbine/Engine Technology]],Technology_HR!$A$2:$B$11,2,FALSE)*10^-6</f>
        <v>11754472.409999998</v>
      </c>
      <c r="T4748" s="5">
        <f>Table1[[#This Row],[Fuel Consumption (mmBtu)]]*Table1[[#This Row],[Emission Factor (kg CO2/ mmBtu)]]*10^3</f>
        <v>819965996762.06873</v>
      </c>
      <c r="U4748" s="3">
        <f>Table1[[#This Row],[Emissions (g CO2)]]/(Table1[[#This Row],[Generation (TWh)]]*10^9)</f>
        <v>526.60154311059023</v>
      </c>
    </row>
    <row r="4749" spans="1:21" x14ac:dyDescent="0.35">
      <c r="A4749" t="s">
        <v>1381</v>
      </c>
      <c r="B4749" t="s">
        <v>3264</v>
      </c>
      <c r="C4749" t="str">
        <f>SUBSTITUTE(Table1[[#This Row],[Fuel]],", ",",")</f>
        <v>fossil gas: natural gas,fossil liquids: fuel oil,fossil liquids: diesel</v>
      </c>
      <c r="D4749" t="s">
        <v>3239</v>
      </c>
      <c r="E4749" t="s">
        <v>3275</v>
      </c>
      <c r="F4749" t="s">
        <v>3258</v>
      </c>
      <c r="H4749" t="s">
        <v>3438</v>
      </c>
      <c r="I4749">
        <v>377</v>
      </c>
      <c r="J4749" t="s">
        <v>3446</v>
      </c>
      <c r="K4749">
        <v>2005</v>
      </c>
      <c r="L4749" t="s">
        <v>29</v>
      </c>
      <c r="M4749" t="s">
        <v>29</v>
      </c>
      <c r="N4749">
        <v>31.838799999999999</v>
      </c>
      <c r="O4749">
        <v>34.655099999999997</v>
      </c>
      <c r="P4749" t="s">
        <v>3526</v>
      </c>
      <c r="Q4749" s="3">
        <f>Table1[[#This Row],[Capacity (MW)]]*0.395*8760*10^-6</f>
        <v>1.3044954</v>
      </c>
      <c r="R4749" s="3" cm="1">
        <f t="array" ref="R4749">AVERAGE(VLOOKUP(_xlfn.TEXTSPLIT(Table1[[#This Row],[Fuel (no space after comma)]], ","), FuelList_Final_EF!$A$2:$B$65, 2, FALSE))</f>
        <v>69.757788198515058</v>
      </c>
      <c r="S4749" s="3">
        <f>Table1[[#This Row],[Generation (TWh)]]*10^9*VLOOKUP(Table1[[#This Row],[Turbine/Engine Technology]],Technology_HR!$A$2:$B$11,2,FALSE)*10^-6</f>
        <v>9847635.7745999992</v>
      </c>
      <c r="T4749" s="5">
        <f>Table1[[#This Row],[Fuel Consumption (mmBtu)]]*Table1[[#This Row],[Emission Factor (kg CO2/ mmBtu)]]*10^3</f>
        <v>686949290620.6665</v>
      </c>
      <c r="U4749" s="3">
        <f>Table1[[#This Row],[Emissions (g CO2)]]/(Table1[[#This Row],[Generation (TWh)]]*10^9)</f>
        <v>526.60154311059011</v>
      </c>
    </row>
    <row r="4750" spans="1:21" x14ac:dyDescent="0.35">
      <c r="A4750" t="s">
        <v>1381</v>
      </c>
      <c r="B4750" t="s">
        <v>3264</v>
      </c>
      <c r="C4750" t="str">
        <f>SUBSTITUTE(Table1[[#This Row],[Fuel]],", ",",")</f>
        <v>fossil gas: natural gas,fossil liquids: fuel oil,fossil liquids: diesel</v>
      </c>
      <c r="D4750" t="s">
        <v>3239</v>
      </c>
      <c r="E4750" t="s">
        <v>3275</v>
      </c>
      <c r="F4750" t="s">
        <v>3258</v>
      </c>
      <c r="H4750" t="s">
        <v>3438</v>
      </c>
      <c r="I4750">
        <v>394</v>
      </c>
      <c r="J4750" t="s">
        <v>3446</v>
      </c>
      <c r="K4750">
        <v>2014</v>
      </c>
      <c r="L4750" t="s">
        <v>29</v>
      </c>
      <c r="M4750" t="s">
        <v>29</v>
      </c>
      <c r="N4750">
        <v>31.838799999999999</v>
      </c>
      <c r="O4750">
        <v>34.655099999999997</v>
      </c>
      <c r="P4750" t="s">
        <v>3526</v>
      </c>
      <c r="Q4750" s="3">
        <f>Table1[[#This Row],[Capacity (MW)]]*0.395*8760*10^-6</f>
        <v>1.3633188000000001</v>
      </c>
      <c r="R4750" s="3" cm="1">
        <f t="array" ref="R4750">AVERAGE(VLOOKUP(_xlfn.TEXTSPLIT(Table1[[#This Row],[Fuel (no space after comma)]], ","), FuelList_Final_EF!$A$2:$B$65, 2, FALSE))</f>
        <v>69.757788198515058</v>
      </c>
      <c r="S4750" s="3">
        <f>Table1[[#This Row],[Generation (TWh)]]*10^9*VLOOKUP(Table1[[#This Row],[Turbine/Engine Technology]],Technology_HR!$A$2:$B$11,2,FALSE)*10^-6</f>
        <v>10291693.621199999</v>
      </c>
      <c r="T4750" s="5">
        <f>Table1[[#This Row],[Fuel Consumption (mmBtu)]]*Table1[[#This Row],[Emission Factor (kg CO2/ mmBtu)]]*10^3</f>
        <v>717925783831.67798</v>
      </c>
      <c r="U4750" s="3">
        <f>Table1[[#This Row],[Emissions (g CO2)]]/(Table1[[#This Row],[Generation (TWh)]]*10^9)</f>
        <v>526.60154311059011</v>
      </c>
    </row>
    <row r="4751" spans="1:21" x14ac:dyDescent="0.35">
      <c r="A4751" t="s">
        <v>1381</v>
      </c>
      <c r="B4751" t="s">
        <v>3264</v>
      </c>
      <c r="C4751" t="str">
        <f>SUBSTITUTE(Table1[[#This Row],[Fuel]],", ",",")</f>
        <v>fossil gas: natural gas,fossil liquids: fuel oil,fossil liquids: diesel</v>
      </c>
      <c r="D4751" t="s">
        <v>3239</v>
      </c>
      <c r="E4751" t="s">
        <v>3275</v>
      </c>
      <c r="F4751" t="s">
        <v>3258</v>
      </c>
      <c r="H4751" t="s">
        <v>3440</v>
      </c>
      <c r="I4751">
        <v>228</v>
      </c>
      <c r="J4751" t="s">
        <v>3446</v>
      </c>
      <c r="K4751">
        <v>1977</v>
      </c>
      <c r="L4751" t="s">
        <v>29</v>
      </c>
      <c r="M4751">
        <v>2026</v>
      </c>
      <c r="N4751">
        <v>31.838799999999999</v>
      </c>
      <c r="O4751">
        <v>34.655099999999997</v>
      </c>
      <c r="P4751" t="s">
        <v>3526</v>
      </c>
      <c r="Q4751" s="3">
        <f>Table1[[#This Row],[Capacity (MW)]]*0.395*8760*10^-6</f>
        <v>0.78892559999999989</v>
      </c>
      <c r="R4751" s="3" cm="1">
        <f t="array" ref="R4751">AVERAGE(VLOOKUP(_xlfn.TEXTSPLIT(Table1[[#This Row],[Fuel (no space after comma)]], ","), FuelList_Final_EF!$A$2:$B$65, 2, FALSE))</f>
        <v>69.757788198515058</v>
      </c>
      <c r="S4751" s="3">
        <f>Table1[[#This Row],[Generation (TWh)]]*10^9*VLOOKUP(Table1[[#This Row],[Turbine/Engine Technology]],Technology_HR!$A$2:$B$11,2,FALSE)*10^-6</f>
        <v>8114099.7959999982</v>
      </c>
      <c r="T4751" s="5">
        <f>Table1[[#This Row],[Fuel Consumption (mmBtu)]]*Table1[[#This Row],[Emission Factor (kg CO2/ mmBtu)]]*10^3</f>
        <v>566021654990.98218</v>
      </c>
      <c r="U4751" s="3">
        <f>Table1[[#This Row],[Emissions (g CO2)]]/(Table1[[#This Row],[Generation (TWh)]]*10^9)</f>
        <v>717.45885162172738</v>
      </c>
    </row>
    <row r="4752" spans="1:21" x14ac:dyDescent="0.35">
      <c r="A4752" t="s">
        <v>1382</v>
      </c>
      <c r="B4752" t="s">
        <v>3239</v>
      </c>
      <c r="C4752" t="str">
        <f>SUBSTITUTE(Table1[[#This Row],[Fuel]],", ",",")</f>
        <v>fossil gas: natural gas</v>
      </c>
      <c r="D4752" t="s">
        <v>3239</v>
      </c>
      <c r="H4752" t="s">
        <v>3436</v>
      </c>
      <c r="I4752">
        <v>186</v>
      </c>
      <c r="J4752" t="s">
        <v>3446</v>
      </c>
      <c r="K4752">
        <v>2023</v>
      </c>
      <c r="L4752" t="s">
        <v>29</v>
      </c>
      <c r="M4752" t="s">
        <v>29</v>
      </c>
      <c r="N4752">
        <v>31.826606999999999</v>
      </c>
      <c r="O4752">
        <v>34.648598999999997</v>
      </c>
      <c r="P4752" t="s">
        <v>3526</v>
      </c>
      <c r="Q4752" s="3">
        <f>Table1[[#This Row],[Capacity (MW)]]*0.395*8760*10^-6</f>
        <v>0.64359719999999987</v>
      </c>
      <c r="R4752" s="3" cm="1">
        <f t="array" ref="R4752">AVERAGE(VLOOKUP(_xlfn.TEXTSPLIT(Table1[[#This Row],[Fuel (no space after comma)]], ","), FuelList_Final_EF!$A$2:$B$65, 2, FALSE))</f>
        <v>53.06</v>
      </c>
      <c r="S4752" s="3">
        <f>Table1[[#This Row],[Generation (TWh)]]*10^9*VLOOKUP(Table1[[#This Row],[Turbine/Engine Technology]],Technology_HR!$A$2:$B$11,2,FALSE)*10^-6</f>
        <v>7086005.1719999984</v>
      </c>
      <c r="T4752" s="5">
        <f>Table1[[#This Row],[Fuel Consumption (mmBtu)]]*Table1[[#This Row],[Emission Factor (kg CO2/ mmBtu)]]*10^3</f>
        <v>375983434426.31995</v>
      </c>
      <c r="U4752" s="3">
        <f>Table1[[#This Row],[Emissions (g CO2)]]/(Table1[[#This Row],[Generation (TWh)]]*10^9)</f>
        <v>584.19060000000002</v>
      </c>
    </row>
    <row r="4753" spans="1:21" x14ac:dyDescent="0.35">
      <c r="A4753" t="s">
        <v>1380</v>
      </c>
      <c r="B4753" t="s">
        <v>3240</v>
      </c>
      <c r="C4753" t="str">
        <f>SUBSTITUTE(Table1[[#This Row],[Fuel]],", ",",")</f>
        <v>fossil gas: natural gas,fossil liquids: diesel</v>
      </c>
      <c r="D4753" t="s">
        <v>3239</v>
      </c>
      <c r="E4753" t="s">
        <v>3258</v>
      </c>
      <c r="H4753" t="s">
        <v>3438</v>
      </c>
      <c r="I4753">
        <v>370</v>
      </c>
      <c r="J4753" t="s">
        <v>3446</v>
      </c>
      <c r="K4753">
        <v>2007</v>
      </c>
      <c r="L4753" t="s">
        <v>29</v>
      </c>
      <c r="M4753" t="s">
        <v>29</v>
      </c>
      <c r="N4753">
        <v>31.915299999999998</v>
      </c>
      <c r="O4753">
        <v>34.918799999999997</v>
      </c>
      <c r="P4753" t="s">
        <v>3526</v>
      </c>
      <c r="Q4753" s="3">
        <f>Table1[[#This Row],[Capacity (MW)]]*0.395*8760*10^-6</f>
        <v>1.2802739999999999</v>
      </c>
      <c r="R4753" s="3" cm="1">
        <f t="array" ref="R4753">AVERAGE(VLOOKUP(_xlfn.TEXTSPLIT(Table1[[#This Row],[Fuel (no space after comma)]], ","), FuelList_Final_EF!$A$2:$B$65, 2, FALSE))</f>
        <v>65.583341148886291</v>
      </c>
      <c r="S4753" s="3">
        <f>Table1[[#This Row],[Generation (TWh)]]*10^9*VLOOKUP(Table1[[#This Row],[Turbine/Engine Technology]],Technology_HR!$A$2:$B$11,2,FALSE)*10^-6</f>
        <v>9664788.425999999</v>
      </c>
      <c r="T4753" s="5">
        <f>Table1[[#This Row],[Fuel Consumption (mmBtu)]]*Table1[[#This Row],[Emission Factor (kg CO2/ mmBtu)]]*10^3</f>
        <v>633849116474.16565</v>
      </c>
      <c r="U4753" s="3">
        <f>Table1[[#This Row],[Emissions (g CO2)]]/(Table1[[#This Row],[Generation (TWh)]]*10^9)</f>
        <v>495.08864233294253</v>
      </c>
    </row>
    <row r="4754" spans="1:21" x14ac:dyDescent="0.35">
      <c r="A4754" t="s">
        <v>1380</v>
      </c>
      <c r="B4754" t="s">
        <v>3240</v>
      </c>
      <c r="C4754" t="str">
        <f>SUBSTITUTE(Table1[[#This Row],[Fuel]],", ",",")</f>
        <v>fossil gas: natural gas,fossil liquids: diesel</v>
      </c>
      <c r="D4754" t="s">
        <v>3239</v>
      </c>
      <c r="E4754" t="s">
        <v>3258</v>
      </c>
      <c r="H4754" t="s">
        <v>3438</v>
      </c>
      <c r="I4754">
        <v>370</v>
      </c>
      <c r="J4754" t="s">
        <v>3446</v>
      </c>
      <c r="K4754">
        <v>2008</v>
      </c>
      <c r="L4754" t="s">
        <v>29</v>
      </c>
      <c r="M4754" t="s">
        <v>29</v>
      </c>
      <c r="N4754">
        <v>31.915299999999998</v>
      </c>
      <c r="O4754">
        <v>34.918799999999997</v>
      </c>
      <c r="P4754" t="s">
        <v>3526</v>
      </c>
      <c r="Q4754" s="3">
        <f>Table1[[#This Row],[Capacity (MW)]]*0.395*8760*10^-6</f>
        <v>1.2802739999999999</v>
      </c>
      <c r="R4754" s="3" cm="1">
        <f t="array" ref="R4754">AVERAGE(VLOOKUP(_xlfn.TEXTSPLIT(Table1[[#This Row],[Fuel (no space after comma)]], ","), FuelList_Final_EF!$A$2:$B$65, 2, FALSE))</f>
        <v>65.583341148886291</v>
      </c>
      <c r="S4754" s="3">
        <f>Table1[[#This Row],[Generation (TWh)]]*10^9*VLOOKUP(Table1[[#This Row],[Turbine/Engine Technology]],Technology_HR!$A$2:$B$11,2,FALSE)*10^-6</f>
        <v>9664788.425999999</v>
      </c>
      <c r="T4754" s="5">
        <f>Table1[[#This Row],[Fuel Consumption (mmBtu)]]*Table1[[#This Row],[Emission Factor (kg CO2/ mmBtu)]]*10^3</f>
        <v>633849116474.16565</v>
      </c>
      <c r="U4754" s="3">
        <f>Table1[[#This Row],[Emissions (g CO2)]]/(Table1[[#This Row],[Generation (TWh)]]*10^9)</f>
        <v>495.08864233294253</v>
      </c>
    </row>
    <row r="4755" spans="1:21" x14ac:dyDescent="0.35">
      <c r="A4755" t="s">
        <v>1380</v>
      </c>
      <c r="B4755" t="s">
        <v>3240</v>
      </c>
      <c r="C4755" t="str">
        <f>SUBSTITUTE(Table1[[#This Row],[Fuel]],", ",",")</f>
        <v>fossil gas: natural gas,fossil liquids: diesel</v>
      </c>
      <c r="D4755" t="s">
        <v>3239</v>
      </c>
      <c r="E4755" t="s">
        <v>3258</v>
      </c>
      <c r="H4755" t="s">
        <v>3436</v>
      </c>
      <c r="I4755">
        <v>140</v>
      </c>
      <c r="J4755" t="s">
        <v>3446</v>
      </c>
      <c r="K4755">
        <v>1999</v>
      </c>
      <c r="L4755" t="s">
        <v>29</v>
      </c>
      <c r="M4755" t="s">
        <v>29</v>
      </c>
      <c r="N4755">
        <v>31.915299999999998</v>
      </c>
      <c r="O4755">
        <v>34.918799999999997</v>
      </c>
      <c r="P4755" t="s">
        <v>3526</v>
      </c>
      <c r="Q4755" s="3">
        <f>Table1[[#This Row],[Capacity (MW)]]*0.395*8760*10^-6</f>
        <v>0.48442800000000003</v>
      </c>
      <c r="R4755" s="3" cm="1">
        <f t="array" ref="R4755">AVERAGE(VLOOKUP(_xlfn.TEXTSPLIT(Table1[[#This Row],[Fuel (no space after comma)]], ","), FuelList_Final_EF!$A$2:$B$65, 2, FALSE))</f>
        <v>65.583341148886291</v>
      </c>
      <c r="S4755" s="3">
        <f>Table1[[#This Row],[Generation (TWh)]]*10^9*VLOOKUP(Table1[[#This Row],[Turbine/Engine Technology]],Technology_HR!$A$2:$B$11,2,FALSE)*10^-6</f>
        <v>5333552.2799999993</v>
      </c>
      <c r="T4755" s="5">
        <f>Table1[[#This Row],[Fuel Consumption (mmBtu)]]*Table1[[#This Row],[Emission Factor (kg CO2/ mmBtu)]]*10^3</f>
        <v>349792178714.66022</v>
      </c>
      <c r="U4755" s="3">
        <f>Table1[[#This Row],[Emissions (g CO2)]]/(Table1[[#This Row],[Generation (TWh)]]*10^9)</f>
        <v>722.07258604923788</v>
      </c>
    </row>
    <row r="4756" spans="1:21" x14ac:dyDescent="0.35">
      <c r="A4756" t="s">
        <v>1380</v>
      </c>
      <c r="B4756" t="s">
        <v>3240</v>
      </c>
      <c r="C4756" t="str">
        <f>SUBSTITUTE(Table1[[#This Row],[Fuel]],", ",",")</f>
        <v>fossil gas: natural gas,fossil liquids: diesel</v>
      </c>
      <c r="D4756" t="s">
        <v>3239</v>
      </c>
      <c r="E4756" t="s">
        <v>3258</v>
      </c>
      <c r="H4756" t="s">
        <v>3436</v>
      </c>
      <c r="I4756">
        <v>140</v>
      </c>
      <c r="J4756" t="s">
        <v>3446</v>
      </c>
      <c r="K4756">
        <v>1999</v>
      </c>
      <c r="L4756" t="s">
        <v>29</v>
      </c>
      <c r="M4756" t="s">
        <v>29</v>
      </c>
      <c r="N4756">
        <v>31.915299999999998</v>
      </c>
      <c r="O4756">
        <v>34.918799999999997</v>
      </c>
      <c r="P4756" t="s">
        <v>3526</v>
      </c>
      <c r="Q4756" s="3">
        <f>Table1[[#This Row],[Capacity (MW)]]*0.395*8760*10^-6</f>
        <v>0.48442800000000003</v>
      </c>
      <c r="R4756" s="3" cm="1">
        <f t="array" ref="R4756">AVERAGE(VLOOKUP(_xlfn.TEXTSPLIT(Table1[[#This Row],[Fuel (no space after comma)]], ","), FuelList_Final_EF!$A$2:$B$65, 2, FALSE))</f>
        <v>65.583341148886291</v>
      </c>
      <c r="S4756" s="3">
        <f>Table1[[#This Row],[Generation (TWh)]]*10^9*VLOOKUP(Table1[[#This Row],[Turbine/Engine Technology]],Technology_HR!$A$2:$B$11,2,FALSE)*10^-6</f>
        <v>5333552.2799999993</v>
      </c>
      <c r="T4756" s="5">
        <f>Table1[[#This Row],[Fuel Consumption (mmBtu)]]*Table1[[#This Row],[Emission Factor (kg CO2/ mmBtu)]]*10^3</f>
        <v>349792178714.66022</v>
      </c>
      <c r="U4756" s="3">
        <f>Table1[[#This Row],[Emissions (g CO2)]]/(Table1[[#This Row],[Generation (TWh)]]*10^9)</f>
        <v>722.07258604923788</v>
      </c>
    </row>
    <row r="4757" spans="1:21" x14ac:dyDescent="0.35">
      <c r="A4757" t="s">
        <v>1380</v>
      </c>
      <c r="B4757" t="s">
        <v>3240</v>
      </c>
      <c r="C4757" t="str">
        <f>SUBSTITUTE(Table1[[#This Row],[Fuel]],", ",",")</f>
        <v>fossil gas: natural gas,fossil liquids: diesel</v>
      </c>
      <c r="D4757" t="s">
        <v>3239</v>
      </c>
      <c r="E4757" t="s">
        <v>3258</v>
      </c>
      <c r="H4757" t="s">
        <v>3436</v>
      </c>
      <c r="I4757">
        <v>140</v>
      </c>
      <c r="J4757" t="s">
        <v>3446</v>
      </c>
      <c r="K4757">
        <v>1999</v>
      </c>
      <c r="L4757" t="s">
        <v>29</v>
      </c>
      <c r="M4757" t="s">
        <v>29</v>
      </c>
      <c r="N4757">
        <v>31.915299999999998</v>
      </c>
      <c r="O4757">
        <v>34.918799999999997</v>
      </c>
      <c r="P4757" t="s">
        <v>3526</v>
      </c>
      <c r="Q4757" s="3">
        <f>Table1[[#This Row],[Capacity (MW)]]*0.395*8760*10^-6</f>
        <v>0.48442800000000003</v>
      </c>
      <c r="R4757" s="3" cm="1">
        <f t="array" ref="R4757">AVERAGE(VLOOKUP(_xlfn.TEXTSPLIT(Table1[[#This Row],[Fuel (no space after comma)]], ","), FuelList_Final_EF!$A$2:$B$65, 2, FALSE))</f>
        <v>65.583341148886291</v>
      </c>
      <c r="S4757" s="3">
        <f>Table1[[#This Row],[Generation (TWh)]]*10^9*VLOOKUP(Table1[[#This Row],[Turbine/Engine Technology]],Technology_HR!$A$2:$B$11,2,FALSE)*10^-6</f>
        <v>5333552.2799999993</v>
      </c>
      <c r="T4757" s="5">
        <f>Table1[[#This Row],[Fuel Consumption (mmBtu)]]*Table1[[#This Row],[Emission Factor (kg CO2/ mmBtu)]]*10^3</f>
        <v>349792178714.66022</v>
      </c>
      <c r="U4757" s="3">
        <f>Table1[[#This Row],[Emissions (g CO2)]]/(Table1[[#This Row],[Generation (TWh)]]*10^9)</f>
        <v>722.07258604923788</v>
      </c>
    </row>
    <row r="4758" spans="1:21" x14ac:dyDescent="0.35">
      <c r="A4758" t="s">
        <v>1380</v>
      </c>
      <c r="B4758" t="s">
        <v>3240</v>
      </c>
      <c r="C4758" t="str">
        <f>SUBSTITUTE(Table1[[#This Row],[Fuel]],", ",",")</f>
        <v>fossil gas: natural gas,fossil liquids: diesel</v>
      </c>
      <c r="D4758" t="s">
        <v>3239</v>
      </c>
      <c r="E4758" t="s">
        <v>3258</v>
      </c>
      <c r="H4758" t="s">
        <v>3436</v>
      </c>
      <c r="I4758">
        <v>140</v>
      </c>
      <c r="J4758" t="s">
        <v>3446</v>
      </c>
      <c r="K4758">
        <v>1999</v>
      </c>
      <c r="L4758" t="s">
        <v>29</v>
      </c>
      <c r="M4758" t="s">
        <v>29</v>
      </c>
      <c r="N4758">
        <v>31.915299999999998</v>
      </c>
      <c r="O4758">
        <v>34.918799999999997</v>
      </c>
      <c r="P4758" t="s">
        <v>3526</v>
      </c>
      <c r="Q4758" s="3">
        <f>Table1[[#This Row],[Capacity (MW)]]*0.395*8760*10^-6</f>
        <v>0.48442800000000003</v>
      </c>
      <c r="R4758" s="3" cm="1">
        <f t="array" ref="R4758">AVERAGE(VLOOKUP(_xlfn.TEXTSPLIT(Table1[[#This Row],[Fuel (no space after comma)]], ","), FuelList_Final_EF!$A$2:$B$65, 2, FALSE))</f>
        <v>65.583341148886291</v>
      </c>
      <c r="S4758" s="3">
        <f>Table1[[#This Row],[Generation (TWh)]]*10^9*VLOOKUP(Table1[[#This Row],[Turbine/Engine Technology]],Technology_HR!$A$2:$B$11,2,FALSE)*10^-6</f>
        <v>5333552.2799999993</v>
      </c>
      <c r="T4758" s="5">
        <f>Table1[[#This Row],[Fuel Consumption (mmBtu)]]*Table1[[#This Row],[Emission Factor (kg CO2/ mmBtu)]]*10^3</f>
        <v>349792178714.66022</v>
      </c>
      <c r="U4758" s="3">
        <f>Table1[[#This Row],[Emissions (g CO2)]]/(Table1[[#This Row],[Generation (TWh)]]*10^9)</f>
        <v>722.07258604923788</v>
      </c>
    </row>
    <row r="4759" spans="1:21" x14ac:dyDescent="0.35">
      <c r="A4759" t="s">
        <v>1383</v>
      </c>
      <c r="B4759" t="s">
        <v>3239</v>
      </c>
      <c r="C4759" t="str">
        <f>SUBSTITUTE(Table1[[#This Row],[Fuel]],", ",",")</f>
        <v>fossil gas: natural gas</v>
      </c>
      <c r="D4759" t="s">
        <v>3239</v>
      </c>
      <c r="H4759" t="s">
        <v>3438</v>
      </c>
      <c r="I4759">
        <v>148</v>
      </c>
      <c r="J4759" t="s">
        <v>3446</v>
      </c>
      <c r="K4759">
        <v>2020</v>
      </c>
      <c r="L4759" t="s">
        <v>29</v>
      </c>
      <c r="M4759" t="s">
        <v>29</v>
      </c>
      <c r="N4759">
        <v>32.453057000000001</v>
      </c>
      <c r="O4759">
        <v>34.913859000000002</v>
      </c>
      <c r="P4759" t="s">
        <v>3526</v>
      </c>
      <c r="Q4759" s="3">
        <f>Table1[[#This Row],[Capacity (MW)]]*0.395*8760*10^-6</f>
        <v>0.51210960000000005</v>
      </c>
      <c r="R4759" s="3" cm="1">
        <f t="array" ref="R4759">AVERAGE(VLOOKUP(_xlfn.TEXTSPLIT(Table1[[#This Row],[Fuel (no space after comma)]], ","), FuelList_Final_EF!$A$2:$B$65, 2, FALSE))</f>
        <v>53.06</v>
      </c>
      <c r="S4759" s="3">
        <f>Table1[[#This Row],[Generation (TWh)]]*10^9*VLOOKUP(Table1[[#This Row],[Turbine/Engine Technology]],Technology_HR!$A$2:$B$11,2,FALSE)*10^-6</f>
        <v>3865915.3704000004</v>
      </c>
      <c r="T4759" s="5">
        <f>Table1[[#This Row],[Fuel Consumption (mmBtu)]]*Table1[[#This Row],[Emission Factor (kg CO2/ mmBtu)]]*10^3</f>
        <v>205125469553.42404</v>
      </c>
      <c r="U4759" s="3">
        <f>Table1[[#This Row],[Emissions (g CO2)]]/(Table1[[#This Row],[Generation (TWh)]]*10^9)</f>
        <v>400.54994000000005</v>
      </c>
    </row>
    <row r="4760" spans="1:21" x14ac:dyDescent="0.35">
      <c r="A4760" t="s">
        <v>1383</v>
      </c>
      <c r="B4760" t="s">
        <v>3239</v>
      </c>
      <c r="C4760" t="str">
        <f>SUBSTITUTE(Table1[[#This Row],[Fuel]],", ",",")</f>
        <v>fossil gas: natural gas</v>
      </c>
      <c r="D4760" t="s">
        <v>3239</v>
      </c>
      <c r="H4760" t="s">
        <v>3436</v>
      </c>
      <c r="I4760">
        <v>800</v>
      </c>
      <c r="J4760" t="s">
        <v>3452</v>
      </c>
      <c r="K4760" t="s">
        <v>29</v>
      </c>
      <c r="L4760" t="s">
        <v>29</v>
      </c>
      <c r="M4760" t="s">
        <v>29</v>
      </c>
      <c r="N4760">
        <v>32.453057000000001</v>
      </c>
      <c r="O4760">
        <v>34.913859000000002</v>
      </c>
      <c r="P4760" t="s">
        <v>3526</v>
      </c>
      <c r="Q4760" s="3">
        <f>Table1[[#This Row],[Capacity (MW)]]*0.395*8760*10^-6</f>
        <v>2.76816</v>
      </c>
      <c r="R4760" s="3" cm="1">
        <f t="array" ref="R4760">AVERAGE(VLOOKUP(_xlfn.TEXTSPLIT(Table1[[#This Row],[Fuel (no space after comma)]], ","), FuelList_Final_EF!$A$2:$B$65, 2, FALSE))</f>
        <v>53.06</v>
      </c>
      <c r="S4760" s="3">
        <f>Table1[[#This Row],[Generation (TWh)]]*10^9*VLOOKUP(Table1[[#This Row],[Turbine/Engine Technology]],Technology_HR!$A$2:$B$11,2,FALSE)*10^-6</f>
        <v>30477441.599999998</v>
      </c>
      <c r="T4760" s="5">
        <f>Table1[[#This Row],[Fuel Consumption (mmBtu)]]*Table1[[#This Row],[Emission Factor (kg CO2/ mmBtu)]]*10^3</f>
        <v>1617133051296</v>
      </c>
      <c r="U4760" s="3">
        <f>Table1[[#This Row],[Emissions (g CO2)]]/(Table1[[#This Row],[Generation (TWh)]]*10^9)</f>
        <v>584.19060000000002</v>
      </c>
    </row>
    <row r="4761" spans="1:21" x14ac:dyDescent="0.35">
      <c r="A4761" t="s">
        <v>1384</v>
      </c>
      <c r="B4761" t="s">
        <v>3239</v>
      </c>
      <c r="C4761" t="str">
        <f>SUBSTITUTE(Table1[[#This Row],[Fuel]],", ",",")</f>
        <v>fossil gas: natural gas</v>
      </c>
      <c r="D4761" t="s">
        <v>3239</v>
      </c>
      <c r="H4761" t="s">
        <v>3438</v>
      </c>
      <c r="I4761">
        <v>120</v>
      </c>
      <c r="J4761" t="s">
        <v>3446</v>
      </c>
      <c r="K4761">
        <v>2017</v>
      </c>
      <c r="L4761" t="s">
        <v>29</v>
      </c>
      <c r="M4761" t="s">
        <v>29</v>
      </c>
      <c r="N4761">
        <v>32.457633999999999</v>
      </c>
      <c r="O4761">
        <v>34.917377999999999</v>
      </c>
      <c r="P4761" t="s">
        <v>3526</v>
      </c>
      <c r="Q4761" s="3">
        <f>Table1[[#This Row],[Capacity (MW)]]*0.395*8760*10^-6</f>
        <v>0.41522400000000004</v>
      </c>
      <c r="R4761" s="3" cm="1">
        <f t="array" ref="R4761">AVERAGE(VLOOKUP(_xlfn.TEXTSPLIT(Table1[[#This Row],[Fuel (no space after comma)]], ","), FuelList_Final_EF!$A$2:$B$65, 2, FALSE))</f>
        <v>53.06</v>
      </c>
      <c r="S4761" s="3">
        <f>Table1[[#This Row],[Generation (TWh)]]*10^9*VLOOKUP(Table1[[#This Row],[Turbine/Engine Technology]],Technology_HR!$A$2:$B$11,2,FALSE)*10^-6</f>
        <v>3134525.9760000003</v>
      </c>
      <c r="T4761" s="5">
        <f>Table1[[#This Row],[Fuel Consumption (mmBtu)]]*Table1[[#This Row],[Emission Factor (kg CO2/ mmBtu)]]*10^3</f>
        <v>166317948286.56003</v>
      </c>
      <c r="U4761" s="3">
        <f>Table1[[#This Row],[Emissions (g CO2)]]/(Table1[[#This Row],[Generation (TWh)]]*10^9)</f>
        <v>400.54993999999999</v>
      </c>
    </row>
    <row r="4762" spans="1:21" x14ac:dyDescent="0.35">
      <c r="A4762" t="s">
        <v>1385</v>
      </c>
      <c r="B4762" t="s">
        <v>3240</v>
      </c>
      <c r="C4762" t="str">
        <f>SUBSTITUTE(Table1[[#This Row],[Fuel]],", ",",")</f>
        <v>fossil gas: natural gas,fossil liquids: diesel</v>
      </c>
      <c r="D4762" t="s">
        <v>3239</v>
      </c>
      <c r="E4762" t="s">
        <v>3258</v>
      </c>
      <c r="H4762" t="s">
        <v>3438</v>
      </c>
      <c r="I4762">
        <v>82.5</v>
      </c>
      <c r="J4762" t="s">
        <v>3446</v>
      </c>
      <c r="K4762">
        <v>2002</v>
      </c>
      <c r="L4762" t="s">
        <v>29</v>
      </c>
      <c r="M4762" t="s">
        <v>29</v>
      </c>
      <c r="N4762">
        <v>32.617199999999997</v>
      </c>
      <c r="O4762">
        <v>35.043100000000003</v>
      </c>
      <c r="P4762" t="s">
        <v>3526</v>
      </c>
      <c r="Q4762" s="3">
        <f>Table1[[#This Row],[Capacity (MW)]]*0.395*8760*10^-6</f>
        <v>0.28546650000000001</v>
      </c>
      <c r="R4762" s="3" cm="1">
        <f t="array" ref="R4762">AVERAGE(VLOOKUP(_xlfn.TEXTSPLIT(Table1[[#This Row],[Fuel (no space after comma)]], ","), FuelList_Final_EF!$A$2:$B$65, 2, FALSE))</f>
        <v>65.583341148886291</v>
      </c>
      <c r="S4762" s="3">
        <f>Table1[[#This Row],[Generation (TWh)]]*10^9*VLOOKUP(Table1[[#This Row],[Turbine/Engine Technology]],Technology_HR!$A$2:$B$11,2,FALSE)*10^-6</f>
        <v>2154986.6085000001</v>
      </c>
      <c r="T4762" s="5">
        <f>Table1[[#This Row],[Fuel Consumption (mmBtu)]]*Table1[[#This Row],[Emission Factor (kg CO2/ mmBtu)]]*10^3</f>
        <v>141331221916.53696</v>
      </c>
      <c r="U4762" s="3">
        <f>Table1[[#This Row],[Emissions (g CO2)]]/(Table1[[#This Row],[Generation (TWh)]]*10^9)</f>
        <v>495.08864233294258</v>
      </c>
    </row>
    <row r="4763" spans="1:21" x14ac:dyDescent="0.35">
      <c r="A4763" t="s">
        <v>1386</v>
      </c>
      <c r="B4763" t="s">
        <v>3240</v>
      </c>
      <c r="C4763" t="str">
        <f>SUBSTITUTE(Table1[[#This Row],[Fuel]],", ",",")</f>
        <v>fossil gas: natural gas,fossil liquids: diesel</v>
      </c>
      <c r="D4763" t="s">
        <v>3239</v>
      </c>
      <c r="E4763" t="s">
        <v>3258</v>
      </c>
      <c r="H4763" t="s">
        <v>3438</v>
      </c>
      <c r="I4763">
        <v>82.5</v>
      </c>
      <c r="J4763" t="s">
        <v>3446</v>
      </c>
      <c r="K4763">
        <v>2002</v>
      </c>
      <c r="L4763" t="s">
        <v>29</v>
      </c>
      <c r="M4763" t="s">
        <v>29</v>
      </c>
      <c r="N4763">
        <v>32.617199999999997</v>
      </c>
      <c r="O4763">
        <v>35.043100000000003</v>
      </c>
      <c r="P4763" t="s">
        <v>3526</v>
      </c>
      <c r="Q4763" s="3">
        <f>Table1[[#This Row],[Capacity (MW)]]*0.395*8760*10^-6</f>
        <v>0.28546650000000001</v>
      </c>
      <c r="R4763" s="3" cm="1">
        <f t="array" ref="R4763">AVERAGE(VLOOKUP(_xlfn.TEXTSPLIT(Table1[[#This Row],[Fuel (no space after comma)]], ","), FuelList_Final_EF!$A$2:$B$65, 2, FALSE))</f>
        <v>65.583341148886291</v>
      </c>
      <c r="S4763" s="3">
        <f>Table1[[#This Row],[Generation (TWh)]]*10^9*VLOOKUP(Table1[[#This Row],[Turbine/Engine Technology]],Technology_HR!$A$2:$B$11,2,FALSE)*10^-6</f>
        <v>2154986.6085000001</v>
      </c>
      <c r="T4763" s="5">
        <f>Table1[[#This Row],[Fuel Consumption (mmBtu)]]*Table1[[#This Row],[Emission Factor (kg CO2/ mmBtu)]]*10^3</f>
        <v>141331221916.53696</v>
      </c>
      <c r="U4763" s="3">
        <f>Table1[[#This Row],[Emissions (g CO2)]]/(Table1[[#This Row],[Generation (TWh)]]*10^9)</f>
        <v>495.08864233294258</v>
      </c>
    </row>
    <row r="4764" spans="1:21" x14ac:dyDescent="0.35">
      <c r="A4764" t="s">
        <v>1382</v>
      </c>
      <c r="B4764" t="s">
        <v>3240</v>
      </c>
      <c r="C4764" t="str">
        <f>SUBSTITUTE(Table1[[#This Row],[Fuel]],", ",",")</f>
        <v>fossil gas: natural gas,fossil liquids: diesel</v>
      </c>
      <c r="D4764" t="s">
        <v>3239</v>
      </c>
      <c r="E4764" t="s">
        <v>3258</v>
      </c>
      <c r="H4764" t="s">
        <v>3438</v>
      </c>
      <c r="I4764">
        <v>82.5</v>
      </c>
      <c r="J4764" t="s">
        <v>3446</v>
      </c>
      <c r="K4764">
        <v>2002</v>
      </c>
      <c r="L4764" t="s">
        <v>29</v>
      </c>
      <c r="M4764" t="s">
        <v>29</v>
      </c>
      <c r="N4764">
        <v>32.617199999999997</v>
      </c>
      <c r="O4764">
        <v>35.043100000000003</v>
      </c>
      <c r="P4764" t="s">
        <v>3526</v>
      </c>
      <c r="Q4764" s="3">
        <f>Table1[[#This Row],[Capacity (MW)]]*0.395*8760*10^-6</f>
        <v>0.28546650000000001</v>
      </c>
      <c r="R4764" s="3" cm="1">
        <f t="array" ref="R4764">AVERAGE(VLOOKUP(_xlfn.TEXTSPLIT(Table1[[#This Row],[Fuel (no space after comma)]], ","), FuelList_Final_EF!$A$2:$B$65, 2, FALSE))</f>
        <v>65.583341148886291</v>
      </c>
      <c r="S4764" s="3">
        <f>Table1[[#This Row],[Generation (TWh)]]*10^9*VLOOKUP(Table1[[#This Row],[Turbine/Engine Technology]],Technology_HR!$A$2:$B$11,2,FALSE)*10^-6</f>
        <v>2154986.6085000001</v>
      </c>
      <c r="T4764" s="5">
        <f>Table1[[#This Row],[Fuel Consumption (mmBtu)]]*Table1[[#This Row],[Emission Factor (kg CO2/ mmBtu)]]*10^3</f>
        <v>141331221916.53696</v>
      </c>
      <c r="U4764" s="3">
        <f>Table1[[#This Row],[Emissions (g CO2)]]/(Table1[[#This Row],[Generation (TWh)]]*10^9)</f>
        <v>495.08864233294258</v>
      </c>
    </row>
    <row r="4765" spans="1:21" x14ac:dyDescent="0.35">
      <c r="A4765" t="s">
        <v>1387</v>
      </c>
      <c r="B4765" t="s">
        <v>3240</v>
      </c>
      <c r="C4765" t="str">
        <f>SUBSTITUTE(Table1[[#This Row],[Fuel]],", ",",")</f>
        <v>fossil gas: natural gas,fossil liquids: diesel</v>
      </c>
      <c r="D4765" t="s">
        <v>3239</v>
      </c>
      <c r="E4765" t="s">
        <v>3258</v>
      </c>
      <c r="H4765" t="s">
        <v>3438</v>
      </c>
      <c r="I4765">
        <v>82.5</v>
      </c>
      <c r="J4765" t="s">
        <v>3446</v>
      </c>
      <c r="K4765">
        <v>2002</v>
      </c>
      <c r="L4765" t="s">
        <v>29</v>
      </c>
      <c r="M4765" t="s">
        <v>29</v>
      </c>
      <c r="N4765">
        <v>32.617199999999997</v>
      </c>
      <c r="O4765">
        <v>35.043100000000003</v>
      </c>
      <c r="P4765" t="s">
        <v>3526</v>
      </c>
      <c r="Q4765" s="3">
        <f>Table1[[#This Row],[Capacity (MW)]]*0.395*8760*10^-6</f>
        <v>0.28546650000000001</v>
      </c>
      <c r="R4765" s="3" cm="1">
        <f t="array" ref="R4765">AVERAGE(VLOOKUP(_xlfn.TEXTSPLIT(Table1[[#This Row],[Fuel (no space after comma)]], ","), FuelList_Final_EF!$A$2:$B$65, 2, FALSE))</f>
        <v>65.583341148886291</v>
      </c>
      <c r="S4765" s="3">
        <f>Table1[[#This Row],[Generation (TWh)]]*10^9*VLOOKUP(Table1[[#This Row],[Turbine/Engine Technology]],Technology_HR!$A$2:$B$11,2,FALSE)*10^-6</f>
        <v>2154986.6085000001</v>
      </c>
      <c r="T4765" s="5">
        <f>Table1[[#This Row],[Fuel Consumption (mmBtu)]]*Table1[[#This Row],[Emission Factor (kg CO2/ mmBtu)]]*10^3</f>
        <v>141331221916.53696</v>
      </c>
      <c r="U4765" s="3">
        <f>Table1[[#This Row],[Emissions (g CO2)]]/(Table1[[#This Row],[Generation (TWh)]]*10^9)</f>
        <v>495.08864233294258</v>
      </c>
    </row>
    <row r="4766" spans="1:21" x14ac:dyDescent="0.35">
      <c r="A4766" t="s">
        <v>1382</v>
      </c>
      <c r="B4766" t="s">
        <v>3240</v>
      </c>
      <c r="C4766" t="str">
        <f>SUBSTITUTE(Table1[[#This Row],[Fuel]],", ",",")</f>
        <v>fossil gas: natural gas,fossil liquids: diesel</v>
      </c>
      <c r="D4766" t="s">
        <v>3239</v>
      </c>
      <c r="E4766" t="s">
        <v>3258</v>
      </c>
      <c r="H4766" t="s">
        <v>3438</v>
      </c>
      <c r="I4766">
        <v>82.5</v>
      </c>
      <c r="J4766" t="s">
        <v>3446</v>
      </c>
      <c r="K4766">
        <v>2002</v>
      </c>
      <c r="L4766" t="s">
        <v>29</v>
      </c>
      <c r="M4766" t="s">
        <v>29</v>
      </c>
      <c r="N4766">
        <v>32.617199999999997</v>
      </c>
      <c r="O4766">
        <v>35.043100000000003</v>
      </c>
      <c r="P4766" t="s">
        <v>3526</v>
      </c>
      <c r="Q4766" s="3">
        <f>Table1[[#This Row],[Capacity (MW)]]*0.395*8760*10^-6</f>
        <v>0.28546650000000001</v>
      </c>
      <c r="R4766" s="3" cm="1">
        <f t="array" ref="R4766">AVERAGE(VLOOKUP(_xlfn.TEXTSPLIT(Table1[[#This Row],[Fuel (no space after comma)]], ","), FuelList_Final_EF!$A$2:$B$65, 2, FALSE))</f>
        <v>65.583341148886291</v>
      </c>
      <c r="S4766" s="3">
        <f>Table1[[#This Row],[Generation (TWh)]]*10^9*VLOOKUP(Table1[[#This Row],[Turbine/Engine Technology]],Technology_HR!$A$2:$B$11,2,FALSE)*10^-6</f>
        <v>2154986.6085000001</v>
      </c>
      <c r="T4766" s="5">
        <f>Table1[[#This Row],[Fuel Consumption (mmBtu)]]*Table1[[#This Row],[Emission Factor (kg CO2/ mmBtu)]]*10^3</f>
        <v>141331221916.53696</v>
      </c>
      <c r="U4766" s="3">
        <f>Table1[[#This Row],[Emissions (g CO2)]]/(Table1[[#This Row],[Generation (TWh)]]*10^9)</f>
        <v>495.08864233294258</v>
      </c>
    </row>
    <row r="4767" spans="1:21" x14ac:dyDescent="0.35">
      <c r="A4767" t="s">
        <v>1386</v>
      </c>
      <c r="B4767" t="s">
        <v>3240</v>
      </c>
      <c r="C4767" t="str">
        <f>SUBSTITUTE(Table1[[#This Row],[Fuel]],", ",",")</f>
        <v>fossil gas: natural gas,fossil liquids: diesel</v>
      </c>
      <c r="D4767" t="s">
        <v>3239</v>
      </c>
      <c r="E4767" t="s">
        <v>3258</v>
      </c>
      <c r="H4767" t="s">
        <v>3438</v>
      </c>
      <c r="I4767">
        <v>82.5</v>
      </c>
      <c r="J4767" t="s">
        <v>3446</v>
      </c>
      <c r="K4767">
        <v>2002</v>
      </c>
      <c r="L4767" t="s">
        <v>29</v>
      </c>
      <c r="M4767" t="s">
        <v>29</v>
      </c>
      <c r="N4767">
        <v>32.617199999999997</v>
      </c>
      <c r="O4767">
        <v>35.043100000000003</v>
      </c>
      <c r="P4767" t="s">
        <v>3526</v>
      </c>
      <c r="Q4767" s="3">
        <f>Table1[[#This Row],[Capacity (MW)]]*0.395*8760*10^-6</f>
        <v>0.28546650000000001</v>
      </c>
      <c r="R4767" s="3" cm="1">
        <f t="array" ref="R4767">AVERAGE(VLOOKUP(_xlfn.TEXTSPLIT(Table1[[#This Row],[Fuel (no space after comma)]], ","), FuelList_Final_EF!$A$2:$B$65, 2, FALSE))</f>
        <v>65.583341148886291</v>
      </c>
      <c r="S4767" s="3">
        <f>Table1[[#This Row],[Generation (TWh)]]*10^9*VLOOKUP(Table1[[#This Row],[Turbine/Engine Technology]],Technology_HR!$A$2:$B$11,2,FALSE)*10^-6</f>
        <v>2154986.6085000001</v>
      </c>
      <c r="T4767" s="5">
        <f>Table1[[#This Row],[Fuel Consumption (mmBtu)]]*Table1[[#This Row],[Emission Factor (kg CO2/ mmBtu)]]*10^3</f>
        <v>141331221916.53696</v>
      </c>
      <c r="U4767" s="3">
        <f>Table1[[#This Row],[Emissions (g CO2)]]/(Table1[[#This Row],[Generation (TWh)]]*10^9)</f>
        <v>495.08864233294258</v>
      </c>
    </row>
    <row r="4768" spans="1:21" x14ac:dyDescent="0.35">
      <c r="A4768" t="s">
        <v>1385</v>
      </c>
      <c r="B4768" t="s">
        <v>3240</v>
      </c>
      <c r="C4768" t="str">
        <f>SUBSTITUTE(Table1[[#This Row],[Fuel]],", ",",")</f>
        <v>fossil gas: natural gas,fossil liquids: diesel</v>
      </c>
      <c r="D4768" t="s">
        <v>3239</v>
      </c>
      <c r="E4768" t="s">
        <v>3258</v>
      </c>
      <c r="H4768" t="s">
        <v>3438</v>
      </c>
      <c r="I4768">
        <v>82.5</v>
      </c>
      <c r="J4768" t="s">
        <v>3446</v>
      </c>
      <c r="K4768">
        <v>2002</v>
      </c>
      <c r="L4768" t="s">
        <v>29</v>
      </c>
      <c r="M4768" t="s">
        <v>29</v>
      </c>
      <c r="N4768">
        <v>32.617199999999997</v>
      </c>
      <c r="O4768">
        <v>35.043100000000003</v>
      </c>
      <c r="P4768" t="s">
        <v>3526</v>
      </c>
      <c r="Q4768" s="3">
        <f>Table1[[#This Row],[Capacity (MW)]]*0.395*8760*10^-6</f>
        <v>0.28546650000000001</v>
      </c>
      <c r="R4768" s="3" cm="1">
        <f t="array" ref="R4768">AVERAGE(VLOOKUP(_xlfn.TEXTSPLIT(Table1[[#This Row],[Fuel (no space after comma)]], ","), FuelList_Final_EF!$A$2:$B$65, 2, FALSE))</f>
        <v>65.583341148886291</v>
      </c>
      <c r="S4768" s="3">
        <f>Table1[[#This Row],[Generation (TWh)]]*10^9*VLOOKUP(Table1[[#This Row],[Turbine/Engine Technology]],Technology_HR!$A$2:$B$11,2,FALSE)*10^-6</f>
        <v>2154986.6085000001</v>
      </c>
      <c r="T4768" s="5">
        <f>Table1[[#This Row],[Fuel Consumption (mmBtu)]]*Table1[[#This Row],[Emission Factor (kg CO2/ mmBtu)]]*10^3</f>
        <v>141331221916.53696</v>
      </c>
      <c r="U4768" s="3">
        <f>Table1[[#This Row],[Emissions (g CO2)]]/(Table1[[#This Row],[Generation (TWh)]]*10^9)</f>
        <v>495.08864233294258</v>
      </c>
    </row>
    <row r="4769" spans="1:21" x14ac:dyDescent="0.35">
      <c r="A4769" t="s">
        <v>1387</v>
      </c>
      <c r="B4769" t="s">
        <v>3240</v>
      </c>
      <c r="C4769" t="str">
        <f>SUBSTITUTE(Table1[[#This Row],[Fuel]],", ",",")</f>
        <v>fossil gas: natural gas,fossil liquids: diesel</v>
      </c>
      <c r="D4769" t="s">
        <v>3239</v>
      </c>
      <c r="E4769" t="s">
        <v>3258</v>
      </c>
      <c r="H4769" t="s">
        <v>3438</v>
      </c>
      <c r="I4769">
        <v>82.5</v>
      </c>
      <c r="J4769" t="s">
        <v>3446</v>
      </c>
      <c r="K4769">
        <v>2002</v>
      </c>
      <c r="L4769" t="s">
        <v>29</v>
      </c>
      <c r="M4769" t="s">
        <v>29</v>
      </c>
      <c r="N4769">
        <v>32.617199999999997</v>
      </c>
      <c r="O4769">
        <v>35.043100000000003</v>
      </c>
      <c r="P4769" t="s">
        <v>3526</v>
      </c>
      <c r="Q4769" s="3">
        <f>Table1[[#This Row],[Capacity (MW)]]*0.395*8760*10^-6</f>
        <v>0.28546650000000001</v>
      </c>
      <c r="R4769" s="3" cm="1">
        <f t="array" ref="R4769">AVERAGE(VLOOKUP(_xlfn.TEXTSPLIT(Table1[[#This Row],[Fuel (no space after comma)]], ","), FuelList_Final_EF!$A$2:$B$65, 2, FALSE))</f>
        <v>65.583341148886291</v>
      </c>
      <c r="S4769" s="3">
        <f>Table1[[#This Row],[Generation (TWh)]]*10^9*VLOOKUP(Table1[[#This Row],[Turbine/Engine Technology]],Technology_HR!$A$2:$B$11,2,FALSE)*10^-6</f>
        <v>2154986.6085000001</v>
      </c>
      <c r="T4769" s="5">
        <f>Table1[[#This Row],[Fuel Consumption (mmBtu)]]*Table1[[#This Row],[Emission Factor (kg CO2/ mmBtu)]]*10^3</f>
        <v>141331221916.53696</v>
      </c>
      <c r="U4769" s="3">
        <f>Table1[[#This Row],[Emissions (g CO2)]]/(Table1[[#This Row],[Generation (TWh)]]*10^9)</f>
        <v>495.08864233294258</v>
      </c>
    </row>
    <row r="4770" spans="1:21" x14ac:dyDescent="0.35">
      <c r="A4770" t="s">
        <v>1380</v>
      </c>
      <c r="B4770" t="s">
        <v>3240</v>
      </c>
      <c r="C4770" t="str">
        <f>SUBSTITUTE(Table1[[#This Row],[Fuel]],", ",",")</f>
        <v>fossil gas: natural gas,fossil liquids: diesel</v>
      </c>
      <c r="D4770" t="s">
        <v>3239</v>
      </c>
      <c r="E4770" t="s">
        <v>3258</v>
      </c>
      <c r="H4770" t="s">
        <v>3438</v>
      </c>
      <c r="I4770">
        <v>370</v>
      </c>
      <c r="J4770" t="s">
        <v>3446</v>
      </c>
      <c r="K4770">
        <v>2007</v>
      </c>
      <c r="L4770" t="s">
        <v>29</v>
      </c>
      <c r="M4770" t="s">
        <v>29</v>
      </c>
      <c r="N4770">
        <v>32.617199999999997</v>
      </c>
      <c r="O4770">
        <v>35.043100000000003</v>
      </c>
      <c r="P4770" t="s">
        <v>3526</v>
      </c>
      <c r="Q4770" s="3">
        <f>Table1[[#This Row],[Capacity (MW)]]*0.395*8760*10^-6</f>
        <v>1.2802739999999999</v>
      </c>
      <c r="R4770" s="3" cm="1">
        <f t="array" ref="R4770">AVERAGE(VLOOKUP(_xlfn.TEXTSPLIT(Table1[[#This Row],[Fuel (no space after comma)]], ","), FuelList_Final_EF!$A$2:$B$65, 2, FALSE))</f>
        <v>65.583341148886291</v>
      </c>
      <c r="S4770" s="3">
        <f>Table1[[#This Row],[Generation (TWh)]]*10^9*VLOOKUP(Table1[[#This Row],[Turbine/Engine Technology]],Technology_HR!$A$2:$B$11,2,FALSE)*10^-6</f>
        <v>9664788.425999999</v>
      </c>
      <c r="T4770" s="5">
        <f>Table1[[#This Row],[Fuel Consumption (mmBtu)]]*Table1[[#This Row],[Emission Factor (kg CO2/ mmBtu)]]*10^3</f>
        <v>633849116474.16565</v>
      </c>
      <c r="U4770" s="3">
        <f>Table1[[#This Row],[Emissions (g CO2)]]/(Table1[[#This Row],[Generation (TWh)]]*10^9)</f>
        <v>495.08864233294253</v>
      </c>
    </row>
    <row r="4771" spans="1:21" x14ac:dyDescent="0.35">
      <c r="A4771" t="s">
        <v>1380</v>
      </c>
      <c r="B4771" t="s">
        <v>3240</v>
      </c>
      <c r="C4771" t="str">
        <f>SUBSTITUTE(Table1[[#This Row],[Fuel]],", ",",")</f>
        <v>fossil gas: natural gas,fossil liquids: diesel</v>
      </c>
      <c r="D4771" t="s">
        <v>3239</v>
      </c>
      <c r="E4771" t="s">
        <v>3258</v>
      </c>
      <c r="H4771" t="s">
        <v>3436</v>
      </c>
      <c r="I4771">
        <v>372</v>
      </c>
      <c r="J4771" t="s">
        <v>3446</v>
      </c>
      <c r="K4771">
        <v>2010</v>
      </c>
      <c r="L4771" t="s">
        <v>29</v>
      </c>
      <c r="M4771" t="s">
        <v>29</v>
      </c>
      <c r="N4771">
        <v>32.617199999999997</v>
      </c>
      <c r="O4771">
        <v>35.043100000000003</v>
      </c>
      <c r="P4771" t="s">
        <v>3526</v>
      </c>
      <c r="Q4771" s="3">
        <f>Table1[[#This Row],[Capacity (MW)]]*0.395*8760*10^-6</f>
        <v>1.2871943999999997</v>
      </c>
      <c r="R4771" s="3" cm="1">
        <f t="array" ref="R4771">AVERAGE(VLOOKUP(_xlfn.TEXTSPLIT(Table1[[#This Row],[Fuel (no space after comma)]], ","), FuelList_Final_EF!$A$2:$B$65, 2, FALSE))</f>
        <v>65.583341148886291</v>
      </c>
      <c r="S4771" s="3">
        <f>Table1[[#This Row],[Generation (TWh)]]*10^9*VLOOKUP(Table1[[#This Row],[Turbine/Engine Technology]],Technology_HR!$A$2:$B$11,2,FALSE)*10^-6</f>
        <v>14172010.343999997</v>
      </c>
      <c r="T4771" s="5">
        <f>Table1[[#This Row],[Fuel Consumption (mmBtu)]]*Table1[[#This Row],[Emission Factor (kg CO2/ mmBtu)]]*10^3</f>
        <v>929447789156.09717</v>
      </c>
      <c r="U4771" s="3">
        <f>Table1[[#This Row],[Emissions (g CO2)]]/(Table1[[#This Row],[Generation (TWh)]]*10^9)</f>
        <v>722.072586049238</v>
      </c>
    </row>
    <row r="4772" spans="1:21" x14ac:dyDescent="0.35">
      <c r="A4772" t="s">
        <v>1380</v>
      </c>
      <c r="B4772" t="s">
        <v>3239</v>
      </c>
      <c r="C4772" t="str">
        <f>SUBSTITUTE(Table1[[#This Row],[Fuel]],", ",",")</f>
        <v>fossil gas: natural gas</v>
      </c>
      <c r="D4772" t="s">
        <v>3239</v>
      </c>
      <c r="H4772" t="s">
        <v>3438</v>
      </c>
      <c r="I4772">
        <v>370</v>
      </c>
      <c r="J4772" t="s">
        <v>3446</v>
      </c>
      <c r="K4772">
        <v>2011</v>
      </c>
      <c r="L4772" t="s">
        <v>29</v>
      </c>
      <c r="M4772" t="s">
        <v>29</v>
      </c>
      <c r="N4772">
        <v>32.811807000000002</v>
      </c>
      <c r="O4772">
        <v>35.019610999999998</v>
      </c>
      <c r="P4772" t="s">
        <v>3526</v>
      </c>
      <c r="Q4772" s="3">
        <f>Table1[[#This Row],[Capacity (MW)]]*0.395*8760*10^-6</f>
        <v>1.2802739999999999</v>
      </c>
      <c r="R4772" s="3" cm="1">
        <f t="array" ref="R4772">AVERAGE(VLOOKUP(_xlfn.TEXTSPLIT(Table1[[#This Row],[Fuel (no space after comma)]], ","), FuelList_Final_EF!$A$2:$B$65, 2, FALSE))</f>
        <v>53.06</v>
      </c>
      <c r="S4772" s="3">
        <f>Table1[[#This Row],[Generation (TWh)]]*10^9*VLOOKUP(Table1[[#This Row],[Turbine/Engine Technology]],Technology_HR!$A$2:$B$11,2,FALSE)*10^-6</f>
        <v>9664788.425999999</v>
      </c>
      <c r="T4772" s="5">
        <f>Table1[[#This Row],[Fuel Consumption (mmBtu)]]*Table1[[#This Row],[Emission Factor (kg CO2/ mmBtu)]]*10^3</f>
        <v>512813673883.55994</v>
      </c>
      <c r="U4772" s="3">
        <f>Table1[[#This Row],[Emissions (g CO2)]]/(Table1[[#This Row],[Generation (TWh)]]*10^9)</f>
        <v>400.54993999999994</v>
      </c>
    </row>
    <row r="4773" spans="1:21" x14ac:dyDescent="0.35">
      <c r="A4773" t="s">
        <v>1380</v>
      </c>
      <c r="B4773" t="s">
        <v>3239</v>
      </c>
      <c r="C4773" t="str">
        <f>SUBSTITUTE(Table1[[#This Row],[Fuel]],", ",",")</f>
        <v>fossil gas: natural gas</v>
      </c>
      <c r="D4773" t="s">
        <v>3239</v>
      </c>
      <c r="H4773" t="s">
        <v>3438</v>
      </c>
      <c r="I4773">
        <v>370</v>
      </c>
      <c r="J4773" t="s">
        <v>3446</v>
      </c>
      <c r="K4773">
        <v>2011</v>
      </c>
      <c r="L4773" t="s">
        <v>29</v>
      </c>
      <c r="M4773" t="s">
        <v>29</v>
      </c>
      <c r="N4773">
        <v>32.811807000000002</v>
      </c>
      <c r="O4773">
        <v>35.019610999999998</v>
      </c>
      <c r="P4773" t="s">
        <v>3526</v>
      </c>
      <c r="Q4773" s="3">
        <f>Table1[[#This Row],[Capacity (MW)]]*0.395*8760*10^-6</f>
        <v>1.2802739999999999</v>
      </c>
      <c r="R4773" s="3" cm="1">
        <f t="array" ref="R4773">AVERAGE(VLOOKUP(_xlfn.TEXTSPLIT(Table1[[#This Row],[Fuel (no space after comma)]], ","), FuelList_Final_EF!$A$2:$B$65, 2, FALSE))</f>
        <v>53.06</v>
      </c>
      <c r="S4773" s="3">
        <f>Table1[[#This Row],[Generation (TWh)]]*10^9*VLOOKUP(Table1[[#This Row],[Turbine/Engine Technology]],Technology_HR!$A$2:$B$11,2,FALSE)*10^-6</f>
        <v>9664788.425999999</v>
      </c>
      <c r="T4773" s="5">
        <f>Table1[[#This Row],[Fuel Consumption (mmBtu)]]*Table1[[#This Row],[Emission Factor (kg CO2/ mmBtu)]]*10^3</f>
        <v>512813673883.55994</v>
      </c>
      <c r="U4773" s="3">
        <f>Table1[[#This Row],[Emissions (g CO2)]]/(Table1[[#This Row],[Generation (TWh)]]*10^9)</f>
        <v>400.54993999999994</v>
      </c>
    </row>
    <row r="4774" spans="1:21" x14ac:dyDescent="0.35">
      <c r="A4774" t="s">
        <v>1380</v>
      </c>
      <c r="B4774" t="s">
        <v>3243</v>
      </c>
      <c r="C4774" t="str">
        <f>SUBSTITUTE(Table1[[#This Row],[Fuel]],", ",",")</f>
        <v>fossil gas: natural gas,fossil liquids: fuel oil</v>
      </c>
      <c r="D4774" t="s">
        <v>3239</v>
      </c>
      <c r="E4774" t="s">
        <v>3275</v>
      </c>
      <c r="H4774" t="s">
        <v>3436</v>
      </c>
      <c r="I4774">
        <v>141</v>
      </c>
      <c r="J4774" t="s">
        <v>3446</v>
      </c>
      <c r="K4774">
        <v>2007</v>
      </c>
      <c r="L4774" t="s">
        <v>29</v>
      </c>
      <c r="M4774" t="s">
        <v>29</v>
      </c>
      <c r="N4774">
        <v>32.811807000000002</v>
      </c>
      <c r="O4774">
        <v>35.019610999999998</v>
      </c>
      <c r="P4774" t="s">
        <v>3526</v>
      </c>
      <c r="Q4774" s="3">
        <f>Table1[[#This Row],[Capacity (MW)]]*0.395*8760*10^-6</f>
        <v>0.48788819999999999</v>
      </c>
      <c r="R4774" s="3" cm="1">
        <f t="array" ref="R4774">AVERAGE(VLOOKUP(_xlfn.TEXTSPLIT(Table1[[#This Row],[Fuel (no space after comma)]], ","), FuelList_Final_EF!$A$2:$B$65, 2, FALSE))</f>
        <v>65.583341148886291</v>
      </c>
      <c r="S4774" s="3">
        <f>Table1[[#This Row],[Generation (TWh)]]*10^9*VLOOKUP(Table1[[#This Row],[Turbine/Engine Technology]],Technology_HR!$A$2:$B$11,2,FALSE)*10^-6</f>
        <v>5371649.0819999995</v>
      </c>
      <c r="T4774" s="5">
        <f>Table1[[#This Row],[Fuel Consumption (mmBtu)]]*Table1[[#This Row],[Emission Factor (kg CO2/ mmBtu)]]*10^3</f>
        <v>352290694276.90784</v>
      </c>
      <c r="U4774" s="3">
        <f>Table1[[#This Row],[Emissions (g CO2)]]/(Table1[[#This Row],[Generation (TWh)]]*10^9)</f>
        <v>722.072586049238</v>
      </c>
    </row>
    <row r="4775" spans="1:21" x14ac:dyDescent="0.35">
      <c r="A4775" t="s">
        <v>1380</v>
      </c>
      <c r="B4775" t="s">
        <v>3243</v>
      </c>
      <c r="C4775" t="str">
        <f>SUBSTITUTE(Table1[[#This Row],[Fuel]],", ",",")</f>
        <v>fossil gas: natural gas,fossil liquids: fuel oil</v>
      </c>
      <c r="D4775" t="s">
        <v>3239</v>
      </c>
      <c r="E4775" t="s">
        <v>3275</v>
      </c>
      <c r="H4775" t="s">
        <v>3436</v>
      </c>
      <c r="I4775">
        <v>141</v>
      </c>
      <c r="J4775" t="s">
        <v>3446</v>
      </c>
      <c r="K4775">
        <v>2007</v>
      </c>
      <c r="L4775" t="s">
        <v>29</v>
      </c>
      <c r="M4775" t="s">
        <v>29</v>
      </c>
      <c r="N4775">
        <v>32.811807000000002</v>
      </c>
      <c r="O4775">
        <v>35.019610999999998</v>
      </c>
      <c r="P4775" t="s">
        <v>3526</v>
      </c>
      <c r="Q4775" s="3">
        <f>Table1[[#This Row],[Capacity (MW)]]*0.395*8760*10^-6</f>
        <v>0.48788819999999999</v>
      </c>
      <c r="R4775" s="3" cm="1">
        <f t="array" ref="R4775">AVERAGE(VLOOKUP(_xlfn.TEXTSPLIT(Table1[[#This Row],[Fuel (no space after comma)]], ","), FuelList_Final_EF!$A$2:$B$65, 2, FALSE))</f>
        <v>65.583341148886291</v>
      </c>
      <c r="S4775" s="3">
        <f>Table1[[#This Row],[Generation (TWh)]]*10^9*VLOOKUP(Table1[[#This Row],[Turbine/Engine Technology]],Technology_HR!$A$2:$B$11,2,FALSE)*10^-6</f>
        <v>5371649.0819999995</v>
      </c>
      <c r="T4775" s="5">
        <f>Table1[[#This Row],[Fuel Consumption (mmBtu)]]*Table1[[#This Row],[Emission Factor (kg CO2/ mmBtu)]]*10^3</f>
        <v>352290694276.90784</v>
      </c>
      <c r="U4775" s="3">
        <f>Table1[[#This Row],[Emissions (g CO2)]]/(Table1[[#This Row],[Generation (TWh)]]*10^9)</f>
        <v>722.072586049238</v>
      </c>
    </row>
    <row r="4776" spans="1:21" x14ac:dyDescent="0.35">
      <c r="A4776" t="s">
        <v>1388</v>
      </c>
      <c r="B4776" t="s">
        <v>3239</v>
      </c>
      <c r="C4776" t="str">
        <f>SUBSTITUTE(Table1[[#This Row],[Fuel]],", ",",")</f>
        <v>fossil gas: natural gas</v>
      </c>
      <c r="D4776" t="s">
        <v>3239</v>
      </c>
      <c r="H4776" t="s">
        <v>59</v>
      </c>
      <c r="I4776">
        <v>118</v>
      </c>
      <c r="J4776" t="s">
        <v>3446</v>
      </c>
      <c r="K4776">
        <v>2015</v>
      </c>
      <c r="L4776" t="s">
        <v>29</v>
      </c>
      <c r="M4776" t="s">
        <v>29</v>
      </c>
      <c r="N4776">
        <v>32.794356000000001</v>
      </c>
      <c r="O4776">
        <v>34.982615000000003</v>
      </c>
      <c r="P4776" t="s">
        <v>3526</v>
      </c>
      <c r="Q4776" s="3">
        <f>Table1[[#This Row],[Capacity (MW)]]*0.395*8760*10^-6</f>
        <v>0.40830359999999993</v>
      </c>
      <c r="R4776" s="3" cm="1">
        <f t="array" ref="R4776">AVERAGE(VLOOKUP(_xlfn.TEXTSPLIT(Table1[[#This Row],[Fuel (no space after comma)]], ","), FuelList_Final_EF!$A$2:$B$65, 2, FALSE))</f>
        <v>53.06</v>
      </c>
      <c r="S4776" s="3">
        <f>Table1[[#This Row],[Generation (TWh)]]*10^9*VLOOKUP(Table1[[#This Row],[Turbine/Engine Technology]],Technology_HR!$A$2:$B$11,2,FALSE)*10^-6</f>
        <v>3387082.5137999994</v>
      </c>
      <c r="T4776" s="5">
        <f>Table1[[#This Row],[Fuel Consumption (mmBtu)]]*Table1[[#This Row],[Emission Factor (kg CO2/ mmBtu)]]*10^3</f>
        <v>179718598182.22797</v>
      </c>
      <c r="U4776" s="3">
        <f>Table1[[#This Row],[Emissions (g CO2)]]/(Table1[[#This Row],[Generation (TWh)]]*10^9)</f>
        <v>440.15922999999998</v>
      </c>
    </row>
    <row r="4777" spans="1:21" x14ac:dyDescent="0.35">
      <c r="A4777" t="s">
        <v>1389</v>
      </c>
      <c r="B4777" t="s">
        <v>3239</v>
      </c>
      <c r="C4777" t="str">
        <f>SUBSTITUTE(Table1[[#This Row],[Fuel]],", ",",")</f>
        <v>fossil gas: natural gas</v>
      </c>
      <c r="D4777" t="s">
        <v>3239</v>
      </c>
      <c r="H4777" t="s">
        <v>59</v>
      </c>
      <c r="I4777">
        <v>780</v>
      </c>
      <c r="J4777" t="s">
        <v>3449</v>
      </c>
      <c r="K4777" t="s">
        <v>29</v>
      </c>
      <c r="L4777" t="s">
        <v>29</v>
      </c>
      <c r="M4777" t="s">
        <v>29</v>
      </c>
      <c r="N4777">
        <v>32.117489999999997</v>
      </c>
      <c r="O4777">
        <v>34.943218000000002</v>
      </c>
      <c r="P4777" t="s">
        <v>3526</v>
      </c>
      <c r="Q4777" s="3">
        <f>Table1[[#This Row],[Capacity (MW)]]*0.395*8760*10^-6</f>
        <v>2.6989559999999999</v>
      </c>
      <c r="R4777" s="3" cm="1">
        <f t="array" ref="R4777">AVERAGE(VLOOKUP(_xlfn.TEXTSPLIT(Table1[[#This Row],[Fuel (no space after comma)]], ","), FuelList_Final_EF!$A$2:$B$65, 2, FALSE))</f>
        <v>53.06</v>
      </c>
      <c r="S4777" s="3">
        <f>Table1[[#This Row],[Generation (TWh)]]*10^9*VLOOKUP(Table1[[#This Row],[Turbine/Engine Technology]],Technology_HR!$A$2:$B$11,2,FALSE)*10^-6</f>
        <v>22389189.498</v>
      </c>
      <c r="T4777" s="5">
        <f>Table1[[#This Row],[Fuel Consumption (mmBtu)]]*Table1[[#This Row],[Emission Factor (kg CO2/ mmBtu)]]*10^3</f>
        <v>1187970394763.8801</v>
      </c>
      <c r="U4777" s="3">
        <f>Table1[[#This Row],[Emissions (g CO2)]]/(Table1[[#This Row],[Generation (TWh)]]*10^9)</f>
        <v>440.15923000000004</v>
      </c>
    </row>
    <row r="4778" spans="1:21" x14ac:dyDescent="0.35">
      <c r="A4778" t="s">
        <v>1390</v>
      </c>
      <c r="B4778" t="s">
        <v>3239</v>
      </c>
      <c r="C4778" t="str">
        <f>SUBSTITUTE(Table1[[#This Row],[Fuel]],", ",",")</f>
        <v>fossil gas: natural gas</v>
      </c>
      <c r="D4778" t="s">
        <v>3239</v>
      </c>
      <c r="H4778" t="s">
        <v>3436</v>
      </c>
      <c r="I4778">
        <v>36.5</v>
      </c>
      <c r="J4778" t="s">
        <v>3446</v>
      </c>
      <c r="K4778">
        <v>2019</v>
      </c>
      <c r="L4778" t="s">
        <v>29</v>
      </c>
      <c r="M4778" t="s">
        <v>29</v>
      </c>
      <c r="N4778">
        <v>31.598337999999998</v>
      </c>
      <c r="O4778">
        <v>34.779547999999998</v>
      </c>
      <c r="P4778" t="s">
        <v>3526</v>
      </c>
      <c r="Q4778" s="3">
        <f>Table1[[#This Row],[Capacity (MW)]]*0.395*8760*10^-6</f>
        <v>0.1262973</v>
      </c>
      <c r="R4778" s="3" cm="1">
        <f t="array" ref="R4778">AVERAGE(VLOOKUP(_xlfn.TEXTSPLIT(Table1[[#This Row],[Fuel (no space after comma)]], ","), FuelList_Final_EF!$A$2:$B$65, 2, FALSE))</f>
        <v>53.06</v>
      </c>
      <c r="S4778" s="3">
        <f>Table1[[#This Row],[Generation (TWh)]]*10^9*VLOOKUP(Table1[[#This Row],[Turbine/Engine Technology]],Technology_HR!$A$2:$B$11,2,FALSE)*10^-6</f>
        <v>1390533.273</v>
      </c>
      <c r="T4778" s="5">
        <f>Table1[[#This Row],[Fuel Consumption (mmBtu)]]*Table1[[#This Row],[Emission Factor (kg CO2/ mmBtu)]]*10^3</f>
        <v>73781695465.380005</v>
      </c>
      <c r="U4778" s="3">
        <f>Table1[[#This Row],[Emissions (g CO2)]]/(Table1[[#This Row],[Generation (TWh)]]*10^9)</f>
        <v>584.19060000000002</v>
      </c>
    </row>
    <row r="4779" spans="1:21" x14ac:dyDescent="0.35">
      <c r="A4779" t="s">
        <v>1391</v>
      </c>
      <c r="B4779" t="s">
        <v>3239</v>
      </c>
      <c r="C4779" t="str">
        <f>SUBSTITUTE(Table1[[#This Row],[Fuel]],", ",",")</f>
        <v>fossil gas: natural gas</v>
      </c>
      <c r="D4779" t="s">
        <v>3239</v>
      </c>
      <c r="H4779" t="s">
        <v>3436</v>
      </c>
      <c r="I4779">
        <v>36.5</v>
      </c>
      <c r="J4779" t="s">
        <v>3446</v>
      </c>
      <c r="K4779">
        <v>2019</v>
      </c>
      <c r="L4779" t="s">
        <v>29</v>
      </c>
      <c r="M4779" t="s">
        <v>29</v>
      </c>
      <c r="N4779">
        <v>31.598337999999998</v>
      </c>
      <c r="O4779">
        <v>34.779547999999998</v>
      </c>
      <c r="P4779" t="s">
        <v>3526</v>
      </c>
      <c r="Q4779" s="3">
        <f>Table1[[#This Row],[Capacity (MW)]]*0.395*8760*10^-6</f>
        <v>0.1262973</v>
      </c>
      <c r="R4779" s="3" cm="1">
        <f t="array" ref="R4779">AVERAGE(VLOOKUP(_xlfn.TEXTSPLIT(Table1[[#This Row],[Fuel (no space after comma)]], ","), FuelList_Final_EF!$A$2:$B$65, 2, FALSE))</f>
        <v>53.06</v>
      </c>
      <c r="S4779" s="3">
        <f>Table1[[#This Row],[Generation (TWh)]]*10^9*VLOOKUP(Table1[[#This Row],[Turbine/Engine Technology]],Technology_HR!$A$2:$B$11,2,FALSE)*10^-6</f>
        <v>1390533.273</v>
      </c>
      <c r="T4779" s="5">
        <f>Table1[[#This Row],[Fuel Consumption (mmBtu)]]*Table1[[#This Row],[Emission Factor (kg CO2/ mmBtu)]]*10^3</f>
        <v>73781695465.380005</v>
      </c>
      <c r="U4779" s="3">
        <f>Table1[[#This Row],[Emissions (g CO2)]]/(Table1[[#This Row],[Generation (TWh)]]*10^9)</f>
        <v>584.19060000000002</v>
      </c>
    </row>
    <row r="4780" spans="1:21" x14ac:dyDescent="0.35">
      <c r="A4780" t="s">
        <v>1392</v>
      </c>
      <c r="B4780" t="s">
        <v>3239</v>
      </c>
      <c r="C4780" t="str">
        <f>SUBSTITUTE(Table1[[#This Row],[Fuel]],", ",",")</f>
        <v>fossil gas: natural gas</v>
      </c>
      <c r="D4780" t="s">
        <v>3239</v>
      </c>
      <c r="H4780" t="s">
        <v>3438</v>
      </c>
      <c r="I4780">
        <v>120</v>
      </c>
      <c r="J4780" t="s">
        <v>3446</v>
      </c>
      <c r="K4780">
        <v>2014</v>
      </c>
      <c r="L4780" t="s">
        <v>29</v>
      </c>
      <c r="M4780" t="s">
        <v>29</v>
      </c>
      <c r="N4780">
        <v>31.913799999999998</v>
      </c>
      <c r="O4780">
        <v>34.891199999999998</v>
      </c>
      <c r="P4780" t="s">
        <v>3526</v>
      </c>
      <c r="Q4780" s="3">
        <f>Table1[[#This Row],[Capacity (MW)]]*0.395*8760*10^-6</f>
        <v>0.41522400000000004</v>
      </c>
      <c r="R4780" s="3" cm="1">
        <f t="array" ref="R4780">AVERAGE(VLOOKUP(_xlfn.TEXTSPLIT(Table1[[#This Row],[Fuel (no space after comma)]], ","), FuelList_Final_EF!$A$2:$B$65, 2, FALSE))</f>
        <v>53.06</v>
      </c>
      <c r="S4780" s="3">
        <f>Table1[[#This Row],[Generation (TWh)]]*10^9*VLOOKUP(Table1[[#This Row],[Turbine/Engine Technology]],Technology_HR!$A$2:$B$11,2,FALSE)*10^-6</f>
        <v>3134525.9760000003</v>
      </c>
      <c r="T4780" s="5">
        <f>Table1[[#This Row],[Fuel Consumption (mmBtu)]]*Table1[[#This Row],[Emission Factor (kg CO2/ mmBtu)]]*10^3</f>
        <v>166317948286.56003</v>
      </c>
      <c r="U4780" s="3">
        <f>Table1[[#This Row],[Emissions (g CO2)]]/(Table1[[#This Row],[Generation (TWh)]]*10^9)</f>
        <v>400.54993999999999</v>
      </c>
    </row>
    <row r="4781" spans="1:21" x14ac:dyDescent="0.35">
      <c r="A4781" t="s">
        <v>1380</v>
      </c>
      <c r="B4781" t="s">
        <v>3239</v>
      </c>
      <c r="C4781" t="str">
        <f>SUBSTITUTE(Table1[[#This Row],[Fuel]],", ",",")</f>
        <v>fossil gas: natural gas</v>
      </c>
      <c r="D4781" t="s">
        <v>3239</v>
      </c>
      <c r="H4781" t="s">
        <v>3438</v>
      </c>
      <c r="I4781">
        <v>630</v>
      </c>
      <c r="J4781" t="s">
        <v>3446</v>
      </c>
      <c r="K4781">
        <v>2024</v>
      </c>
      <c r="L4781" t="s">
        <v>29</v>
      </c>
      <c r="M4781" t="s">
        <v>29</v>
      </c>
      <c r="N4781">
        <v>32.469901999999998</v>
      </c>
      <c r="O4781">
        <v>34.886296999999999</v>
      </c>
      <c r="P4781" t="s">
        <v>3526</v>
      </c>
      <c r="Q4781" s="3">
        <f>Table1[[#This Row],[Capacity (MW)]]*0.395*8760*10^-6</f>
        <v>2.179926</v>
      </c>
      <c r="R4781" s="3" cm="1">
        <f t="array" ref="R4781">AVERAGE(VLOOKUP(_xlfn.TEXTSPLIT(Table1[[#This Row],[Fuel (no space after comma)]], ","), FuelList_Final_EF!$A$2:$B$65, 2, FALSE))</f>
        <v>53.06</v>
      </c>
      <c r="S4781" s="3">
        <f>Table1[[#This Row],[Generation (TWh)]]*10^9*VLOOKUP(Table1[[#This Row],[Turbine/Engine Technology]],Technology_HR!$A$2:$B$11,2,FALSE)*10^-6</f>
        <v>16456261.374</v>
      </c>
      <c r="T4781" s="5">
        <f>Table1[[#This Row],[Fuel Consumption (mmBtu)]]*Table1[[#This Row],[Emission Factor (kg CO2/ mmBtu)]]*10^3</f>
        <v>873169228504.44006</v>
      </c>
      <c r="U4781" s="3">
        <f>Table1[[#This Row],[Emissions (g CO2)]]/(Table1[[#This Row],[Generation (TWh)]]*10^9)</f>
        <v>400.54994000000005</v>
      </c>
    </row>
    <row r="4782" spans="1:21" x14ac:dyDescent="0.35">
      <c r="A4782" t="s">
        <v>1380</v>
      </c>
      <c r="B4782" t="s">
        <v>3239</v>
      </c>
      <c r="C4782" t="str">
        <f>SUBSTITUTE(Table1[[#This Row],[Fuel]],", ",",")</f>
        <v>fossil gas: natural gas</v>
      </c>
      <c r="D4782" t="s">
        <v>3239</v>
      </c>
      <c r="H4782" t="s">
        <v>3438</v>
      </c>
      <c r="I4782">
        <v>630</v>
      </c>
      <c r="J4782" t="s">
        <v>3446</v>
      </c>
      <c r="K4782">
        <v>2024</v>
      </c>
      <c r="L4782" t="s">
        <v>29</v>
      </c>
      <c r="M4782" t="s">
        <v>29</v>
      </c>
      <c r="N4782">
        <v>32.469901999999998</v>
      </c>
      <c r="O4782">
        <v>34.886296999999999</v>
      </c>
      <c r="P4782" t="s">
        <v>3526</v>
      </c>
      <c r="Q4782" s="3">
        <f>Table1[[#This Row],[Capacity (MW)]]*0.395*8760*10^-6</f>
        <v>2.179926</v>
      </c>
      <c r="R4782" s="3" cm="1">
        <f t="array" ref="R4782">AVERAGE(VLOOKUP(_xlfn.TEXTSPLIT(Table1[[#This Row],[Fuel (no space after comma)]], ","), FuelList_Final_EF!$A$2:$B$65, 2, FALSE))</f>
        <v>53.06</v>
      </c>
      <c r="S4782" s="3">
        <f>Table1[[#This Row],[Generation (TWh)]]*10^9*VLOOKUP(Table1[[#This Row],[Turbine/Engine Technology]],Technology_HR!$A$2:$B$11,2,FALSE)*10^-6</f>
        <v>16456261.374</v>
      </c>
      <c r="T4782" s="5">
        <f>Table1[[#This Row],[Fuel Consumption (mmBtu)]]*Table1[[#This Row],[Emission Factor (kg CO2/ mmBtu)]]*10^3</f>
        <v>873169228504.44006</v>
      </c>
      <c r="U4782" s="3">
        <f>Table1[[#This Row],[Emissions (g CO2)]]/(Table1[[#This Row],[Generation (TWh)]]*10^9)</f>
        <v>400.54994000000005</v>
      </c>
    </row>
    <row r="4783" spans="1:21" x14ac:dyDescent="0.35">
      <c r="A4783" t="s">
        <v>1380</v>
      </c>
      <c r="B4783" t="s">
        <v>3239</v>
      </c>
      <c r="C4783" t="str">
        <f>SUBSTITUTE(Table1[[#This Row],[Fuel]],", ",",")</f>
        <v>fossil gas: natural gas</v>
      </c>
      <c r="D4783" t="s">
        <v>3239</v>
      </c>
      <c r="H4783" t="s">
        <v>3440</v>
      </c>
      <c r="I4783">
        <v>575</v>
      </c>
      <c r="J4783" t="s">
        <v>3450</v>
      </c>
      <c r="K4783">
        <v>2026</v>
      </c>
      <c r="L4783" t="s">
        <v>29</v>
      </c>
      <c r="M4783" t="s">
        <v>29</v>
      </c>
      <c r="N4783">
        <v>32.469901999999998</v>
      </c>
      <c r="O4783">
        <v>34.886296999999999</v>
      </c>
      <c r="P4783" t="s">
        <v>3526</v>
      </c>
      <c r="Q4783" s="3">
        <f>Table1[[#This Row],[Capacity (MW)]]*0.395*8760*10^-6</f>
        <v>1.9896149999999999</v>
      </c>
      <c r="R4783" s="3" cm="1">
        <f t="array" ref="R4783">AVERAGE(VLOOKUP(_xlfn.TEXTSPLIT(Table1[[#This Row],[Fuel (no space after comma)]], ","), FuelList_Final_EF!$A$2:$B$65, 2, FALSE))</f>
        <v>53.06</v>
      </c>
      <c r="S4783" s="3">
        <f>Table1[[#This Row],[Generation (TWh)]]*10^9*VLOOKUP(Table1[[#This Row],[Turbine/Engine Technology]],Technology_HR!$A$2:$B$11,2,FALSE)*10^-6</f>
        <v>20463190.274999999</v>
      </c>
      <c r="T4783" s="5">
        <f>Table1[[#This Row],[Fuel Consumption (mmBtu)]]*Table1[[#This Row],[Emission Factor (kg CO2/ mmBtu)]]*10^3</f>
        <v>1085776875991.4999</v>
      </c>
      <c r="U4783" s="3">
        <f>Table1[[#This Row],[Emissions (g CO2)]]/(Table1[[#This Row],[Generation (TWh)]]*10^9)</f>
        <v>545.72209999999995</v>
      </c>
    </row>
    <row r="4784" spans="1:21" x14ac:dyDescent="0.35">
      <c r="A4784" t="s">
        <v>1380</v>
      </c>
      <c r="B4784" t="s">
        <v>3239</v>
      </c>
      <c r="C4784" t="str">
        <f>SUBSTITUTE(Table1[[#This Row],[Fuel]],", ",",")</f>
        <v>fossil gas: natural gas</v>
      </c>
      <c r="D4784" t="s">
        <v>3239</v>
      </c>
      <c r="H4784" t="s">
        <v>3440</v>
      </c>
      <c r="I4784">
        <v>575</v>
      </c>
      <c r="J4784" t="s">
        <v>3450</v>
      </c>
      <c r="K4784">
        <v>2026</v>
      </c>
      <c r="L4784" t="s">
        <v>29</v>
      </c>
      <c r="M4784" t="s">
        <v>29</v>
      </c>
      <c r="N4784">
        <v>32.469901999999998</v>
      </c>
      <c r="O4784">
        <v>34.886296999999999</v>
      </c>
      <c r="P4784" t="s">
        <v>3526</v>
      </c>
      <c r="Q4784" s="3">
        <f>Table1[[#This Row],[Capacity (MW)]]*0.395*8760*10^-6</f>
        <v>1.9896149999999999</v>
      </c>
      <c r="R4784" s="3" cm="1">
        <f t="array" ref="R4784">AVERAGE(VLOOKUP(_xlfn.TEXTSPLIT(Table1[[#This Row],[Fuel (no space after comma)]], ","), FuelList_Final_EF!$A$2:$B$65, 2, FALSE))</f>
        <v>53.06</v>
      </c>
      <c r="S4784" s="3">
        <f>Table1[[#This Row],[Generation (TWh)]]*10^9*VLOOKUP(Table1[[#This Row],[Turbine/Engine Technology]],Technology_HR!$A$2:$B$11,2,FALSE)*10^-6</f>
        <v>20463190.274999999</v>
      </c>
      <c r="T4784" s="5">
        <f>Table1[[#This Row],[Fuel Consumption (mmBtu)]]*Table1[[#This Row],[Emission Factor (kg CO2/ mmBtu)]]*10^3</f>
        <v>1085776875991.4999</v>
      </c>
      <c r="U4784" s="3">
        <f>Table1[[#This Row],[Emissions (g CO2)]]/(Table1[[#This Row],[Generation (TWh)]]*10^9)</f>
        <v>545.72209999999995</v>
      </c>
    </row>
    <row r="4785" spans="1:21" x14ac:dyDescent="0.35">
      <c r="A4785" t="s">
        <v>1374</v>
      </c>
      <c r="B4785" t="s">
        <v>3239</v>
      </c>
      <c r="C4785" t="str">
        <f>SUBSTITUTE(Table1[[#This Row],[Fuel]],", ",",")</f>
        <v>fossil gas: natural gas</v>
      </c>
      <c r="D4785" t="s">
        <v>3239</v>
      </c>
      <c r="H4785" t="s">
        <v>3438</v>
      </c>
      <c r="I4785">
        <v>700</v>
      </c>
      <c r="J4785" t="s">
        <v>3452</v>
      </c>
      <c r="K4785" t="s">
        <v>29</v>
      </c>
      <c r="L4785" t="s">
        <v>29</v>
      </c>
      <c r="M4785" t="s">
        <v>29</v>
      </c>
      <c r="N4785">
        <v>31.828208</v>
      </c>
      <c r="O4785">
        <v>34.635787999999998</v>
      </c>
      <c r="P4785" t="s">
        <v>3526</v>
      </c>
      <c r="Q4785" s="3">
        <f>Table1[[#This Row],[Capacity (MW)]]*0.395*8760*10^-6</f>
        <v>2.4221399999999997</v>
      </c>
      <c r="R4785" s="3" cm="1">
        <f t="array" ref="R4785">AVERAGE(VLOOKUP(_xlfn.TEXTSPLIT(Table1[[#This Row],[Fuel (no space after comma)]], ","), FuelList_Final_EF!$A$2:$B$65, 2, FALSE))</f>
        <v>53.06</v>
      </c>
      <c r="S4785" s="3">
        <f>Table1[[#This Row],[Generation (TWh)]]*10^9*VLOOKUP(Table1[[#This Row],[Turbine/Engine Technology]],Technology_HR!$A$2:$B$11,2,FALSE)*10^-6</f>
        <v>18284734.859999996</v>
      </c>
      <c r="T4785" s="5">
        <f>Table1[[#This Row],[Fuel Consumption (mmBtu)]]*Table1[[#This Row],[Emission Factor (kg CO2/ mmBtu)]]*10^3</f>
        <v>970188031671.59985</v>
      </c>
      <c r="U4785" s="3">
        <f>Table1[[#This Row],[Emissions (g CO2)]]/(Table1[[#This Row],[Generation (TWh)]]*10^9)</f>
        <v>400.54993999999999</v>
      </c>
    </row>
    <row r="4786" spans="1:21" x14ac:dyDescent="0.35">
      <c r="A4786" t="s">
        <v>1369</v>
      </c>
      <c r="B4786" t="s">
        <v>3239</v>
      </c>
      <c r="C4786" t="str">
        <f>SUBSTITUTE(Table1[[#This Row],[Fuel]],", ",",")</f>
        <v>fossil gas: natural gas</v>
      </c>
      <c r="D4786" t="s">
        <v>3239</v>
      </c>
      <c r="H4786" t="s">
        <v>3436</v>
      </c>
      <c r="I4786">
        <v>73</v>
      </c>
      <c r="J4786" t="s">
        <v>3446</v>
      </c>
      <c r="K4786">
        <v>2018</v>
      </c>
      <c r="L4786" t="s">
        <v>29</v>
      </c>
      <c r="M4786" t="s">
        <v>29</v>
      </c>
      <c r="N4786">
        <v>32.687278999999997</v>
      </c>
      <c r="O4786">
        <v>35.251221999999999</v>
      </c>
      <c r="P4786" t="s">
        <v>3526</v>
      </c>
      <c r="Q4786" s="3">
        <f>Table1[[#This Row],[Capacity (MW)]]*0.395*8760*10^-6</f>
        <v>0.2525946</v>
      </c>
      <c r="R4786" s="3" cm="1">
        <f t="array" ref="R4786">AVERAGE(VLOOKUP(_xlfn.TEXTSPLIT(Table1[[#This Row],[Fuel (no space after comma)]], ","), FuelList_Final_EF!$A$2:$B$65, 2, FALSE))</f>
        <v>53.06</v>
      </c>
      <c r="S4786" s="3">
        <f>Table1[[#This Row],[Generation (TWh)]]*10^9*VLOOKUP(Table1[[#This Row],[Turbine/Engine Technology]],Technology_HR!$A$2:$B$11,2,FALSE)*10^-6</f>
        <v>2781066.5460000001</v>
      </c>
      <c r="T4786" s="5">
        <f>Table1[[#This Row],[Fuel Consumption (mmBtu)]]*Table1[[#This Row],[Emission Factor (kg CO2/ mmBtu)]]*10^3</f>
        <v>147563390930.76001</v>
      </c>
      <c r="U4786" s="3">
        <f>Table1[[#This Row],[Emissions (g CO2)]]/(Table1[[#This Row],[Generation (TWh)]]*10^9)</f>
        <v>584.19060000000002</v>
      </c>
    </row>
    <row r="4787" spans="1:21" x14ac:dyDescent="0.35">
      <c r="A4787" t="s">
        <v>1373</v>
      </c>
      <c r="B4787" t="s">
        <v>3240</v>
      </c>
      <c r="C4787" t="str">
        <f>SUBSTITUTE(Table1[[#This Row],[Fuel]],", ",",")</f>
        <v>fossil gas: natural gas,fossil liquids: diesel</v>
      </c>
      <c r="D4787" t="s">
        <v>3239</v>
      </c>
      <c r="E4787" t="s">
        <v>3258</v>
      </c>
      <c r="H4787" t="s">
        <v>3436</v>
      </c>
      <c r="I4787">
        <v>55</v>
      </c>
      <c r="J4787" t="s">
        <v>3446</v>
      </c>
      <c r="K4787">
        <v>1989</v>
      </c>
      <c r="L4787" t="s">
        <v>29</v>
      </c>
      <c r="M4787" t="s">
        <v>29</v>
      </c>
      <c r="N4787">
        <v>31.153600000000001</v>
      </c>
      <c r="O4787">
        <v>34.814599999999999</v>
      </c>
      <c r="P4787" t="s">
        <v>3526</v>
      </c>
      <c r="Q4787" s="3">
        <f>Table1[[#This Row],[Capacity (MW)]]*0.395*8760*10^-6</f>
        <v>0.19031099999999998</v>
      </c>
      <c r="R4787" s="3" cm="1">
        <f t="array" ref="R4787">AVERAGE(VLOOKUP(_xlfn.TEXTSPLIT(Table1[[#This Row],[Fuel (no space after comma)]], ","), FuelList_Final_EF!$A$2:$B$65, 2, FALSE))</f>
        <v>65.583341148886291</v>
      </c>
      <c r="S4787" s="3">
        <f>Table1[[#This Row],[Generation (TWh)]]*10^9*VLOOKUP(Table1[[#This Row],[Turbine/Engine Technology]],Technology_HR!$A$2:$B$11,2,FALSE)*10^-6</f>
        <v>2095324.1099999996</v>
      </c>
      <c r="T4787" s="5">
        <f>Table1[[#This Row],[Fuel Consumption (mmBtu)]]*Table1[[#This Row],[Emission Factor (kg CO2/ mmBtu)]]*10^3</f>
        <v>137418355923.61653</v>
      </c>
      <c r="U4787" s="3">
        <f>Table1[[#This Row],[Emissions (g CO2)]]/(Table1[[#This Row],[Generation (TWh)]]*10^9)</f>
        <v>722.07258604923811</v>
      </c>
    </row>
    <row r="4788" spans="1:21" x14ac:dyDescent="0.35">
      <c r="A4788" t="s">
        <v>1382</v>
      </c>
      <c r="B4788" t="s">
        <v>3240</v>
      </c>
      <c r="C4788" t="str">
        <f>SUBSTITUTE(Table1[[#This Row],[Fuel]],", ",",")</f>
        <v>fossil gas: natural gas,fossil liquids: diesel</v>
      </c>
      <c r="D4788" t="s">
        <v>3239</v>
      </c>
      <c r="E4788" t="s">
        <v>3258</v>
      </c>
      <c r="H4788" t="s">
        <v>3436</v>
      </c>
      <c r="I4788">
        <v>55</v>
      </c>
      <c r="J4788" t="s">
        <v>3446</v>
      </c>
      <c r="K4788">
        <v>1989</v>
      </c>
      <c r="L4788" t="s">
        <v>29</v>
      </c>
      <c r="M4788" t="s">
        <v>29</v>
      </c>
      <c r="N4788">
        <v>31.153600000000001</v>
      </c>
      <c r="O4788">
        <v>34.814599999999999</v>
      </c>
      <c r="P4788" t="s">
        <v>3526</v>
      </c>
      <c r="Q4788" s="3">
        <f>Table1[[#This Row],[Capacity (MW)]]*0.395*8760*10^-6</f>
        <v>0.19031099999999998</v>
      </c>
      <c r="R4788" s="3" cm="1">
        <f t="array" ref="R4788">AVERAGE(VLOOKUP(_xlfn.TEXTSPLIT(Table1[[#This Row],[Fuel (no space after comma)]], ","), FuelList_Final_EF!$A$2:$B$65, 2, FALSE))</f>
        <v>65.583341148886291</v>
      </c>
      <c r="S4788" s="3">
        <f>Table1[[#This Row],[Generation (TWh)]]*10^9*VLOOKUP(Table1[[#This Row],[Turbine/Engine Technology]],Technology_HR!$A$2:$B$11,2,FALSE)*10^-6</f>
        <v>2095324.1099999996</v>
      </c>
      <c r="T4788" s="5">
        <f>Table1[[#This Row],[Fuel Consumption (mmBtu)]]*Table1[[#This Row],[Emission Factor (kg CO2/ mmBtu)]]*10^3</f>
        <v>137418355923.61653</v>
      </c>
      <c r="U4788" s="3">
        <f>Table1[[#This Row],[Emissions (g CO2)]]/(Table1[[#This Row],[Generation (TWh)]]*10^9)</f>
        <v>722.07258604923811</v>
      </c>
    </row>
    <row r="4789" spans="1:21" x14ac:dyDescent="0.35">
      <c r="A4789" t="s">
        <v>1382</v>
      </c>
      <c r="B4789" t="s">
        <v>3240</v>
      </c>
      <c r="C4789" t="str">
        <f>SUBSTITUTE(Table1[[#This Row],[Fuel]],", ",",")</f>
        <v>fossil gas: natural gas,fossil liquids: diesel</v>
      </c>
      <c r="D4789" t="s">
        <v>3239</v>
      </c>
      <c r="E4789" t="s">
        <v>3258</v>
      </c>
      <c r="H4789" t="s">
        <v>3436</v>
      </c>
      <c r="I4789">
        <v>55</v>
      </c>
      <c r="J4789" t="s">
        <v>3446</v>
      </c>
      <c r="K4789">
        <v>1989</v>
      </c>
      <c r="L4789" t="s">
        <v>29</v>
      </c>
      <c r="M4789" t="s">
        <v>29</v>
      </c>
      <c r="N4789">
        <v>31.153600000000001</v>
      </c>
      <c r="O4789">
        <v>34.814599999999999</v>
      </c>
      <c r="P4789" t="s">
        <v>3526</v>
      </c>
      <c r="Q4789" s="3">
        <f>Table1[[#This Row],[Capacity (MW)]]*0.395*8760*10^-6</f>
        <v>0.19031099999999998</v>
      </c>
      <c r="R4789" s="3" cm="1">
        <f t="array" ref="R4789">AVERAGE(VLOOKUP(_xlfn.TEXTSPLIT(Table1[[#This Row],[Fuel (no space after comma)]], ","), FuelList_Final_EF!$A$2:$B$65, 2, FALSE))</f>
        <v>65.583341148886291</v>
      </c>
      <c r="S4789" s="3">
        <f>Table1[[#This Row],[Generation (TWh)]]*10^9*VLOOKUP(Table1[[#This Row],[Turbine/Engine Technology]],Technology_HR!$A$2:$B$11,2,FALSE)*10^-6</f>
        <v>2095324.1099999996</v>
      </c>
      <c r="T4789" s="5">
        <f>Table1[[#This Row],[Fuel Consumption (mmBtu)]]*Table1[[#This Row],[Emission Factor (kg CO2/ mmBtu)]]*10^3</f>
        <v>137418355923.61653</v>
      </c>
      <c r="U4789" s="3">
        <f>Table1[[#This Row],[Emissions (g CO2)]]/(Table1[[#This Row],[Generation (TWh)]]*10^9)</f>
        <v>722.07258604923811</v>
      </c>
    </row>
    <row r="4790" spans="1:21" x14ac:dyDescent="0.35">
      <c r="A4790" t="s">
        <v>1373</v>
      </c>
      <c r="B4790" t="s">
        <v>3240</v>
      </c>
      <c r="C4790" t="str">
        <f>SUBSTITUTE(Table1[[#This Row],[Fuel]],", ",",")</f>
        <v>fossil gas: natural gas,fossil liquids: diesel</v>
      </c>
      <c r="D4790" t="s">
        <v>3239</v>
      </c>
      <c r="E4790" t="s">
        <v>3258</v>
      </c>
      <c r="H4790" t="s">
        <v>3436</v>
      </c>
      <c r="I4790">
        <v>55</v>
      </c>
      <c r="J4790" t="s">
        <v>3446</v>
      </c>
      <c r="K4790">
        <v>1989</v>
      </c>
      <c r="L4790" t="s">
        <v>29</v>
      </c>
      <c r="M4790" t="s">
        <v>29</v>
      </c>
      <c r="N4790">
        <v>31.153600000000001</v>
      </c>
      <c r="O4790">
        <v>34.814599999999999</v>
      </c>
      <c r="P4790" t="s">
        <v>3526</v>
      </c>
      <c r="Q4790" s="3">
        <f>Table1[[#This Row],[Capacity (MW)]]*0.395*8760*10^-6</f>
        <v>0.19031099999999998</v>
      </c>
      <c r="R4790" s="3" cm="1">
        <f t="array" ref="R4790">AVERAGE(VLOOKUP(_xlfn.TEXTSPLIT(Table1[[#This Row],[Fuel (no space after comma)]], ","), FuelList_Final_EF!$A$2:$B$65, 2, FALSE))</f>
        <v>65.583341148886291</v>
      </c>
      <c r="S4790" s="3">
        <f>Table1[[#This Row],[Generation (TWh)]]*10^9*VLOOKUP(Table1[[#This Row],[Turbine/Engine Technology]],Technology_HR!$A$2:$B$11,2,FALSE)*10^-6</f>
        <v>2095324.1099999996</v>
      </c>
      <c r="T4790" s="5">
        <f>Table1[[#This Row],[Fuel Consumption (mmBtu)]]*Table1[[#This Row],[Emission Factor (kg CO2/ mmBtu)]]*10^3</f>
        <v>137418355923.61653</v>
      </c>
      <c r="U4790" s="3">
        <f>Table1[[#This Row],[Emissions (g CO2)]]/(Table1[[#This Row],[Generation (TWh)]]*10^9)</f>
        <v>722.07258604923811</v>
      </c>
    </row>
    <row r="4791" spans="1:21" x14ac:dyDescent="0.35">
      <c r="A4791" t="s">
        <v>1382</v>
      </c>
      <c r="B4791" t="s">
        <v>3240</v>
      </c>
      <c r="C4791" t="str">
        <f>SUBSTITUTE(Table1[[#This Row],[Fuel]],", ",",")</f>
        <v>fossil gas: natural gas,fossil liquids: diesel</v>
      </c>
      <c r="D4791" t="s">
        <v>3239</v>
      </c>
      <c r="E4791" t="s">
        <v>3258</v>
      </c>
      <c r="H4791" t="s">
        <v>3436</v>
      </c>
      <c r="I4791">
        <v>59</v>
      </c>
      <c r="J4791" t="s">
        <v>3446</v>
      </c>
      <c r="K4791">
        <v>2009</v>
      </c>
      <c r="L4791" t="s">
        <v>29</v>
      </c>
      <c r="M4791" t="s">
        <v>29</v>
      </c>
      <c r="N4791">
        <v>31.153600000000001</v>
      </c>
      <c r="O4791">
        <v>34.814599999999999</v>
      </c>
      <c r="P4791" t="s">
        <v>3526</v>
      </c>
      <c r="Q4791" s="3">
        <f>Table1[[#This Row],[Capacity (MW)]]*0.395*8760*10^-6</f>
        <v>0.20415179999999997</v>
      </c>
      <c r="R4791" s="3" cm="1">
        <f t="array" ref="R4791">AVERAGE(VLOOKUP(_xlfn.TEXTSPLIT(Table1[[#This Row],[Fuel (no space after comma)]], ","), FuelList_Final_EF!$A$2:$B$65, 2, FALSE))</f>
        <v>65.583341148886291</v>
      </c>
      <c r="S4791" s="3">
        <f>Table1[[#This Row],[Generation (TWh)]]*10^9*VLOOKUP(Table1[[#This Row],[Turbine/Engine Technology]],Technology_HR!$A$2:$B$11,2,FALSE)*10^-6</f>
        <v>2247711.3179999995</v>
      </c>
      <c r="T4791" s="5">
        <f>Table1[[#This Row],[Fuel Consumption (mmBtu)]]*Table1[[#This Row],[Emission Factor (kg CO2/ mmBtu)]]*10^3</f>
        <v>147412418172.60678</v>
      </c>
      <c r="U4791" s="3">
        <f>Table1[[#This Row],[Emissions (g CO2)]]/(Table1[[#This Row],[Generation (TWh)]]*10^9)</f>
        <v>722.07258604923788</v>
      </c>
    </row>
    <row r="4792" spans="1:21" x14ac:dyDescent="0.35">
      <c r="A4792" t="s">
        <v>1373</v>
      </c>
      <c r="B4792" t="s">
        <v>3240</v>
      </c>
      <c r="C4792" t="str">
        <f>SUBSTITUTE(Table1[[#This Row],[Fuel]],", ",",")</f>
        <v>fossil gas: natural gas,fossil liquids: diesel</v>
      </c>
      <c r="D4792" t="s">
        <v>3239</v>
      </c>
      <c r="E4792" t="s">
        <v>3258</v>
      </c>
      <c r="H4792" t="s">
        <v>3436</v>
      </c>
      <c r="I4792">
        <v>59</v>
      </c>
      <c r="J4792" t="s">
        <v>3446</v>
      </c>
      <c r="K4792">
        <v>2009</v>
      </c>
      <c r="L4792" t="s">
        <v>29</v>
      </c>
      <c r="M4792" t="s">
        <v>29</v>
      </c>
      <c r="N4792">
        <v>31.153600000000001</v>
      </c>
      <c r="O4792">
        <v>34.814599999999999</v>
      </c>
      <c r="P4792" t="s">
        <v>3526</v>
      </c>
      <c r="Q4792" s="3">
        <f>Table1[[#This Row],[Capacity (MW)]]*0.395*8760*10^-6</f>
        <v>0.20415179999999997</v>
      </c>
      <c r="R4792" s="3" cm="1">
        <f t="array" ref="R4792">AVERAGE(VLOOKUP(_xlfn.TEXTSPLIT(Table1[[#This Row],[Fuel (no space after comma)]], ","), FuelList_Final_EF!$A$2:$B$65, 2, FALSE))</f>
        <v>65.583341148886291</v>
      </c>
      <c r="S4792" s="3">
        <f>Table1[[#This Row],[Generation (TWh)]]*10^9*VLOOKUP(Table1[[#This Row],[Turbine/Engine Technology]],Technology_HR!$A$2:$B$11,2,FALSE)*10^-6</f>
        <v>2247711.3179999995</v>
      </c>
      <c r="T4792" s="5">
        <f>Table1[[#This Row],[Fuel Consumption (mmBtu)]]*Table1[[#This Row],[Emission Factor (kg CO2/ mmBtu)]]*10^3</f>
        <v>147412418172.60678</v>
      </c>
      <c r="U4792" s="3">
        <f>Table1[[#This Row],[Emissions (g CO2)]]/(Table1[[#This Row],[Generation (TWh)]]*10^9)</f>
        <v>722.07258604923788</v>
      </c>
    </row>
    <row r="4793" spans="1:21" x14ac:dyDescent="0.35">
      <c r="A4793" t="s">
        <v>1382</v>
      </c>
      <c r="B4793" t="s">
        <v>3240</v>
      </c>
      <c r="C4793" t="str">
        <f>SUBSTITUTE(Table1[[#This Row],[Fuel]],", ",",")</f>
        <v>fossil gas: natural gas,fossil liquids: diesel</v>
      </c>
      <c r="D4793" t="s">
        <v>3239</v>
      </c>
      <c r="E4793" t="s">
        <v>3258</v>
      </c>
      <c r="H4793" t="s">
        <v>3436</v>
      </c>
      <c r="I4793">
        <v>59</v>
      </c>
      <c r="J4793" t="s">
        <v>3446</v>
      </c>
      <c r="K4793">
        <v>2010</v>
      </c>
      <c r="L4793" t="s">
        <v>29</v>
      </c>
      <c r="M4793" t="s">
        <v>29</v>
      </c>
      <c r="N4793">
        <v>31.153600000000001</v>
      </c>
      <c r="O4793">
        <v>34.814599999999999</v>
      </c>
      <c r="P4793" t="s">
        <v>3526</v>
      </c>
      <c r="Q4793" s="3">
        <f>Table1[[#This Row],[Capacity (MW)]]*0.395*8760*10^-6</f>
        <v>0.20415179999999997</v>
      </c>
      <c r="R4793" s="3" cm="1">
        <f t="array" ref="R4793">AVERAGE(VLOOKUP(_xlfn.TEXTSPLIT(Table1[[#This Row],[Fuel (no space after comma)]], ","), FuelList_Final_EF!$A$2:$B$65, 2, FALSE))</f>
        <v>65.583341148886291</v>
      </c>
      <c r="S4793" s="3">
        <f>Table1[[#This Row],[Generation (TWh)]]*10^9*VLOOKUP(Table1[[#This Row],[Turbine/Engine Technology]],Technology_HR!$A$2:$B$11,2,FALSE)*10^-6</f>
        <v>2247711.3179999995</v>
      </c>
      <c r="T4793" s="5">
        <f>Table1[[#This Row],[Fuel Consumption (mmBtu)]]*Table1[[#This Row],[Emission Factor (kg CO2/ mmBtu)]]*10^3</f>
        <v>147412418172.60678</v>
      </c>
      <c r="U4793" s="3">
        <f>Table1[[#This Row],[Emissions (g CO2)]]/(Table1[[#This Row],[Generation (TWh)]]*10^9)</f>
        <v>722.07258604923788</v>
      </c>
    </row>
    <row r="4794" spans="1:21" x14ac:dyDescent="0.35">
      <c r="A4794" t="s">
        <v>1373</v>
      </c>
      <c r="B4794" t="s">
        <v>3240</v>
      </c>
      <c r="C4794" t="str">
        <f>SUBSTITUTE(Table1[[#This Row],[Fuel]],", ",",")</f>
        <v>fossil gas: natural gas,fossil liquids: diesel</v>
      </c>
      <c r="D4794" t="s">
        <v>3239</v>
      </c>
      <c r="E4794" t="s">
        <v>3258</v>
      </c>
      <c r="H4794" t="s">
        <v>3436</v>
      </c>
      <c r="I4794">
        <v>59</v>
      </c>
      <c r="J4794" t="s">
        <v>3446</v>
      </c>
      <c r="K4794">
        <v>2010</v>
      </c>
      <c r="L4794" t="s">
        <v>29</v>
      </c>
      <c r="M4794" t="s">
        <v>29</v>
      </c>
      <c r="N4794">
        <v>31.153600000000001</v>
      </c>
      <c r="O4794">
        <v>34.814599999999999</v>
      </c>
      <c r="P4794" t="s">
        <v>3526</v>
      </c>
      <c r="Q4794" s="3">
        <f>Table1[[#This Row],[Capacity (MW)]]*0.395*8760*10^-6</f>
        <v>0.20415179999999997</v>
      </c>
      <c r="R4794" s="3" cm="1">
        <f t="array" ref="R4794">AVERAGE(VLOOKUP(_xlfn.TEXTSPLIT(Table1[[#This Row],[Fuel (no space after comma)]], ","), FuelList_Final_EF!$A$2:$B$65, 2, FALSE))</f>
        <v>65.583341148886291</v>
      </c>
      <c r="S4794" s="3">
        <f>Table1[[#This Row],[Generation (TWh)]]*10^9*VLOOKUP(Table1[[#This Row],[Turbine/Engine Technology]],Technology_HR!$A$2:$B$11,2,FALSE)*10^-6</f>
        <v>2247711.3179999995</v>
      </c>
      <c r="T4794" s="5">
        <f>Table1[[#This Row],[Fuel Consumption (mmBtu)]]*Table1[[#This Row],[Emission Factor (kg CO2/ mmBtu)]]*10^3</f>
        <v>147412418172.60678</v>
      </c>
      <c r="U4794" s="3">
        <f>Table1[[#This Row],[Emissions (g CO2)]]/(Table1[[#This Row],[Generation (TWh)]]*10^9)</f>
        <v>722.07258604923788</v>
      </c>
    </row>
    <row r="4795" spans="1:21" x14ac:dyDescent="0.35">
      <c r="A4795" t="s">
        <v>1382</v>
      </c>
      <c r="B4795" t="s">
        <v>3240</v>
      </c>
      <c r="C4795" t="str">
        <f>SUBSTITUTE(Table1[[#This Row],[Fuel]],", ",",")</f>
        <v>fossil gas: natural gas,fossil liquids: diesel</v>
      </c>
      <c r="D4795" t="s">
        <v>3239</v>
      </c>
      <c r="E4795" t="s">
        <v>3258</v>
      </c>
      <c r="H4795" t="s">
        <v>3438</v>
      </c>
      <c r="I4795">
        <v>183</v>
      </c>
      <c r="J4795" t="s">
        <v>3446</v>
      </c>
      <c r="K4795">
        <v>2013</v>
      </c>
      <c r="L4795" t="s">
        <v>29</v>
      </c>
      <c r="M4795" t="s">
        <v>29</v>
      </c>
      <c r="N4795">
        <v>31.153600000000001</v>
      </c>
      <c r="O4795">
        <v>34.814599999999999</v>
      </c>
      <c r="P4795" t="s">
        <v>3526</v>
      </c>
      <c r="Q4795" s="3">
        <f>Table1[[#This Row],[Capacity (MW)]]*0.395*8760*10^-6</f>
        <v>0.63321659999999991</v>
      </c>
      <c r="R4795" s="3" cm="1">
        <f t="array" ref="R4795">AVERAGE(VLOOKUP(_xlfn.TEXTSPLIT(Table1[[#This Row],[Fuel (no space after comma)]], ","), FuelList_Final_EF!$A$2:$B$65, 2, FALSE))</f>
        <v>65.583341148886291</v>
      </c>
      <c r="S4795" s="3">
        <f>Table1[[#This Row],[Generation (TWh)]]*10^9*VLOOKUP(Table1[[#This Row],[Turbine/Engine Technology]],Technology_HR!$A$2:$B$11,2,FALSE)*10^-6</f>
        <v>4780152.1133999992</v>
      </c>
      <c r="T4795" s="5">
        <f>Table1[[#This Row],[Fuel Consumption (mmBtu)]]*Table1[[#This Row],[Emission Factor (kg CO2/ mmBtu)]]*10^3</f>
        <v>313498346796.68195</v>
      </c>
      <c r="U4795" s="3">
        <f>Table1[[#This Row],[Emissions (g CO2)]]/(Table1[[#This Row],[Generation (TWh)]]*10^9)</f>
        <v>495.08864233294264</v>
      </c>
    </row>
    <row r="4796" spans="1:21" x14ac:dyDescent="0.35">
      <c r="A4796" t="s">
        <v>1373</v>
      </c>
      <c r="B4796" t="s">
        <v>3240</v>
      </c>
      <c r="C4796" t="str">
        <f>SUBSTITUTE(Table1[[#This Row],[Fuel]],", ",",")</f>
        <v>fossil gas: natural gas,fossil liquids: diesel</v>
      </c>
      <c r="D4796" t="s">
        <v>3239</v>
      </c>
      <c r="E4796" t="s">
        <v>3258</v>
      </c>
      <c r="H4796" t="s">
        <v>3438</v>
      </c>
      <c r="I4796">
        <v>183</v>
      </c>
      <c r="J4796" t="s">
        <v>3446</v>
      </c>
      <c r="K4796">
        <v>2013</v>
      </c>
      <c r="L4796" t="s">
        <v>29</v>
      </c>
      <c r="M4796" t="s">
        <v>29</v>
      </c>
      <c r="N4796">
        <v>31.153600000000001</v>
      </c>
      <c r="O4796">
        <v>34.814599999999999</v>
      </c>
      <c r="P4796" t="s">
        <v>3526</v>
      </c>
      <c r="Q4796" s="3">
        <f>Table1[[#This Row],[Capacity (MW)]]*0.395*8760*10^-6</f>
        <v>0.63321659999999991</v>
      </c>
      <c r="R4796" s="3" cm="1">
        <f t="array" ref="R4796">AVERAGE(VLOOKUP(_xlfn.TEXTSPLIT(Table1[[#This Row],[Fuel (no space after comma)]], ","), FuelList_Final_EF!$A$2:$B$65, 2, FALSE))</f>
        <v>65.583341148886291</v>
      </c>
      <c r="S4796" s="3">
        <f>Table1[[#This Row],[Generation (TWh)]]*10^9*VLOOKUP(Table1[[#This Row],[Turbine/Engine Technology]],Technology_HR!$A$2:$B$11,2,FALSE)*10^-6</f>
        <v>4780152.1133999992</v>
      </c>
      <c r="T4796" s="5">
        <f>Table1[[#This Row],[Fuel Consumption (mmBtu)]]*Table1[[#This Row],[Emission Factor (kg CO2/ mmBtu)]]*10^3</f>
        <v>313498346796.68195</v>
      </c>
      <c r="U4796" s="3">
        <f>Table1[[#This Row],[Emissions (g CO2)]]/(Table1[[#This Row],[Generation (TWh)]]*10^9)</f>
        <v>495.08864233294264</v>
      </c>
    </row>
    <row r="4797" spans="1:21" x14ac:dyDescent="0.35">
      <c r="A4797" t="s">
        <v>1382</v>
      </c>
      <c r="B4797" t="s">
        <v>3240</v>
      </c>
      <c r="C4797" t="str">
        <f>SUBSTITUTE(Table1[[#This Row],[Fuel]],", ",",")</f>
        <v>fossil gas: natural gas,fossil liquids: diesel</v>
      </c>
      <c r="D4797" t="s">
        <v>3239</v>
      </c>
      <c r="E4797" t="s">
        <v>3258</v>
      </c>
      <c r="H4797" t="s">
        <v>3438</v>
      </c>
      <c r="I4797">
        <v>167.5</v>
      </c>
      <c r="J4797" t="s">
        <v>3446</v>
      </c>
      <c r="K4797">
        <v>1999</v>
      </c>
      <c r="L4797" t="s">
        <v>29</v>
      </c>
      <c r="M4797" t="s">
        <v>29</v>
      </c>
      <c r="N4797">
        <v>31.153600000000001</v>
      </c>
      <c r="O4797">
        <v>34.814599999999999</v>
      </c>
      <c r="P4797" t="s">
        <v>3526</v>
      </c>
      <c r="Q4797" s="3">
        <f>Table1[[#This Row],[Capacity (MW)]]*0.395*8760*10^-6</f>
        <v>0.57958350000000014</v>
      </c>
      <c r="R4797" s="3" cm="1">
        <f t="array" ref="R4797">AVERAGE(VLOOKUP(_xlfn.TEXTSPLIT(Table1[[#This Row],[Fuel (no space after comma)]], ","), FuelList_Final_EF!$A$2:$B$65, 2, FALSE))</f>
        <v>65.583341148886291</v>
      </c>
      <c r="S4797" s="3">
        <f>Table1[[#This Row],[Generation (TWh)]]*10^9*VLOOKUP(Table1[[#This Row],[Turbine/Engine Technology]],Technology_HR!$A$2:$B$11,2,FALSE)*10^-6</f>
        <v>4375275.841500001</v>
      </c>
      <c r="T4797" s="5">
        <f>Table1[[#This Row],[Fuel Consumption (mmBtu)]]*Table1[[#This Row],[Emission Factor (kg CO2/ mmBtu)]]*10^3</f>
        <v>286945208133.57507</v>
      </c>
      <c r="U4797" s="3">
        <f>Table1[[#This Row],[Emissions (g CO2)]]/(Table1[[#This Row],[Generation (TWh)]]*10^9)</f>
        <v>495.08864233294258</v>
      </c>
    </row>
    <row r="4798" spans="1:21" x14ac:dyDescent="0.35">
      <c r="A4798" t="s">
        <v>1373</v>
      </c>
      <c r="B4798" t="s">
        <v>3240</v>
      </c>
      <c r="C4798" t="str">
        <f>SUBSTITUTE(Table1[[#This Row],[Fuel]],", ",",")</f>
        <v>fossil gas: natural gas,fossil liquids: diesel</v>
      </c>
      <c r="D4798" t="s">
        <v>3239</v>
      </c>
      <c r="E4798" t="s">
        <v>3258</v>
      </c>
      <c r="H4798" t="s">
        <v>3438</v>
      </c>
      <c r="I4798">
        <v>167.5</v>
      </c>
      <c r="J4798" t="s">
        <v>3446</v>
      </c>
      <c r="K4798">
        <v>1999</v>
      </c>
      <c r="L4798" t="s">
        <v>29</v>
      </c>
      <c r="M4798" t="s">
        <v>29</v>
      </c>
      <c r="N4798">
        <v>31.153600000000001</v>
      </c>
      <c r="O4798">
        <v>34.814599999999999</v>
      </c>
      <c r="P4798" t="s">
        <v>3526</v>
      </c>
      <c r="Q4798" s="3">
        <f>Table1[[#This Row],[Capacity (MW)]]*0.395*8760*10^-6</f>
        <v>0.57958350000000014</v>
      </c>
      <c r="R4798" s="3" cm="1">
        <f t="array" ref="R4798">AVERAGE(VLOOKUP(_xlfn.TEXTSPLIT(Table1[[#This Row],[Fuel (no space after comma)]], ","), FuelList_Final_EF!$A$2:$B$65, 2, FALSE))</f>
        <v>65.583341148886291</v>
      </c>
      <c r="S4798" s="3">
        <f>Table1[[#This Row],[Generation (TWh)]]*10^9*VLOOKUP(Table1[[#This Row],[Turbine/Engine Technology]],Technology_HR!$A$2:$B$11,2,FALSE)*10^-6</f>
        <v>4375275.841500001</v>
      </c>
      <c r="T4798" s="5">
        <f>Table1[[#This Row],[Fuel Consumption (mmBtu)]]*Table1[[#This Row],[Emission Factor (kg CO2/ mmBtu)]]*10^3</f>
        <v>286945208133.57507</v>
      </c>
      <c r="U4798" s="3">
        <f>Table1[[#This Row],[Emissions (g CO2)]]/(Table1[[#This Row],[Generation (TWh)]]*10^9)</f>
        <v>495.08864233294258</v>
      </c>
    </row>
    <row r="4799" spans="1:21" x14ac:dyDescent="0.35">
      <c r="A4799" t="s">
        <v>1373</v>
      </c>
      <c r="B4799" t="s">
        <v>3239</v>
      </c>
      <c r="C4799" t="str">
        <f>SUBSTITUTE(Table1[[#This Row],[Fuel]],", ",",")</f>
        <v>fossil gas: natural gas</v>
      </c>
      <c r="D4799" t="s">
        <v>3239</v>
      </c>
      <c r="H4799" t="s">
        <v>3438</v>
      </c>
      <c r="I4799">
        <v>120</v>
      </c>
      <c r="J4799" t="s">
        <v>3446</v>
      </c>
      <c r="K4799">
        <v>2015</v>
      </c>
      <c r="L4799" t="s">
        <v>29</v>
      </c>
      <c r="M4799" t="s">
        <v>29</v>
      </c>
      <c r="N4799">
        <v>31.149799999999999</v>
      </c>
      <c r="O4799">
        <v>34.789499999999997</v>
      </c>
      <c r="P4799" t="s">
        <v>3526</v>
      </c>
      <c r="Q4799" s="3">
        <f>Table1[[#This Row],[Capacity (MW)]]*0.395*8760*10^-6</f>
        <v>0.41522400000000004</v>
      </c>
      <c r="R4799" s="3" cm="1">
        <f t="array" ref="R4799">AVERAGE(VLOOKUP(_xlfn.TEXTSPLIT(Table1[[#This Row],[Fuel (no space after comma)]], ","), FuelList_Final_EF!$A$2:$B$65, 2, FALSE))</f>
        <v>53.06</v>
      </c>
      <c r="S4799" s="3">
        <f>Table1[[#This Row],[Generation (TWh)]]*10^9*VLOOKUP(Table1[[#This Row],[Turbine/Engine Technology]],Technology_HR!$A$2:$B$11,2,FALSE)*10^-6</f>
        <v>3134525.9760000003</v>
      </c>
      <c r="T4799" s="5">
        <f>Table1[[#This Row],[Fuel Consumption (mmBtu)]]*Table1[[#This Row],[Emission Factor (kg CO2/ mmBtu)]]*10^3</f>
        <v>166317948286.56003</v>
      </c>
      <c r="U4799" s="3">
        <f>Table1[[#This Row],[Emissions (g CO2)]]/(Table1[[#This Row],[Generation (TWh)]]*10^9)</f>
        <v>400.54993999999999</v>
      </c>
    </row>
    <row r="4800" spans="1:21" x14ac:dyDescent="0.35">
      <c r="A4800" t="s">
        <v>1383</v>
      </c>
      <c r="B4800" t="s">
        <v>3239</v>
      </c>
      <c r="C4800" t="str">
        <f>SUBSTITUTE(Table1[[#This Row],[Fuel]],", ",",")</f>
        <v>fossil gas: natural gas</v>
      </c>
      <c r="D4800" t="s">
        <v>3239</v>
      </c>
      <c r="H4800" t="s">
        <v>3438</v>
      </c>
      <c r="I4800">
        <v>466</v>
      </c>
      <c r="J4800" t="s">
        <v>3446</v>
      </c>
      <c r="K4800">
        <v>2013</v>
      </c>
      <c r="L4800" t="s">
        <v>29</v>
      </c>
      <c r="M4800" t="s">
        <v>29</v>
      </c>
      <c r="N4800">
        <v>31.055076</v>
      </c>
      <c r="O4800">
        <v>35.175162</v>
      </c>
      <c r="P4800" t="s">
        <v>3526</v>
      </c>
      <c r="Q4800" s="3">
        <f>Table1[[#This Row],[Capacity (MW)]]*0.395*8760*10^-6</f>
        <v>1.6124532</v>
      </c>
      <c r="R4800" s="3" cm="1">
        <f t="array" ref="R4800">AVERAGE(VLOOKUP(_xlfn.TEXTSPLIT(Table1[[#This Row],[Fuel (no space after comma)]], ","), FuelList_Final_EF!$A$2:$B$65, 2, FALSE))</f>
        <v>53.06</v>
      </c>
      <c r="S4800" s="3">
        <f>Table1[[#This Row],[Generation (TWh)]]*10^9*VLOOKUP(Table1[[#This Row],[Turbine/Engine Technology]],Technology_HR!$A$2:$B$11,2,FALSE)*10^-6</f>
        <v>12172409.206799999</v>
      </c>
      <c r="T4800" s="5">
        <f>Table1[[#This Row],[Fuel Consumption (mmBtu)]]*Table1[[#This Row],[Emission Factor (kg CO2/ mmBtu)]]*10^3</f>
        <v>645868032512.80798</v>
      </c>
      <c r="U4800" s="3">
        <f>Table1[[#This Row],[Emissions (g CO2)]]/(Table1[[#This Row],[Generation (TWh)]]*10^9)</f>
        <v>400.54993999999999</v>
      </c>
    </row>
    <row r="4801" spans="1:21" x14ac:dyDescent="0.35">
      <c r="A4801" t="s">
        <v>1380</v>
      </c>
      <c r="B4801" t="s">
        <v>3239</v>
      </c>
      <c r="C4801" t="str">
        <f>SUBSTITUTE(Table1[[#This Row],[Fuel]],", ",",")</f>
        <v>fossil gas: natural gas</v>
      </c>
      <c r="D4801" t="s">
        <v>3239</v>
      </c>
      <c r="H4801" t="s">
        <v>3440</v>
      </c>
      <c r="I4801">
        <v>575</v>
      </c>
      <c r="J4801" t="s">
        <v>3449</v>
      </c>
      <c r="K4801">
        <v>2024</v>
      </c>
      <c r="L4801" t="s">
        <v>29</v>
      </c>
      <c r="M4801" t="s">
        <v>29</v>
      </c>
      <c r="N4801">
        <v>31.630697000000001</v>
      </c>
      <c r="O4801">
        <v>34.520237000000002</v>
      </c>
      <c r="P4801" t="s">
        <v>3526</v>
      </c>
      <c r="Q4801" s="3">
        <f>Table1[[#This Row],[Capacity (MW)]]*0.395*8760*10^-6</f>
        <v>1.9896149999999999</v>
      </c>
      <c r="R4801" s="3" cm="1">
        <f t="array" ref="R4801">AVERAGE(VLOOKUP(_xlfn.TEXTSPLIT(Table1[[#This Row],[Fuel (no space after comma)]], ","), FuelList_Final_EF!$A$2:$B$65, 2, FALSE))</f>
        <v>53.06</v>
      </c>
      <c r="S4801" s="3">
        <f>Table1[[#This Row],[Generation (TWh)]]*10^9*VLOOKUP(Table1[[#This Row],[Turbine/Engine Technology]],Technology_HR!$A$2:$B$11,2,FALSE)*10^-6</f>
        <v>20463190.274999999</v>
      </c>
      <c r="T4801" s="5">
        <f>Table1[[#This Row],[Fuel Consumption (mmBtu)]]*Table1[[#This Row],[Emission Factor (kg CO2/ mmBtu)]]*10^3</f>
        <v>1085776875991.4999</v>
      </c>
      <c r="U4801" s="3">
        <f>Table1[[#This Row],[Emissions (g CO2)]]/(Table1[[#This Row],[Generation (TWh)]]*10^9)</f>
        <v>545.72209999999995</v>
      </c>
    </row>
    <row r="4802" spans="1:21" x14ac:dyDescent="0.35">
      <c r="A4802" t="s">
        <v>1380</v>
      </c>
      <c r="B4802" t="s">
        <v>3239</v>
      </c>
      <c r="C4802" t="str">
        <f>SUBSTITUTE(Table1[[#This Row],[Fuel]],", ",",")</f>
        <v>fossil gas: natural gas</v>
      </c>
      <c r="D4802" t="s">
        <v>3239</v>
      </c>
      <c r="H4802" t="s">
        <v>3440</v>
      </c>
      <c r="I4802">
        <v>575</v>
      </c>
      <c r="J4802" t="s">
        <v>3447</v>
      </c>
      <c r="K4802">
        <v>2026</v>
      </c>
      <c r="L4802" t="s">
        <v>29</v>
      </c>
      <c r="M4802" t="s">
        <v>29</v>
      </c>
      <c r="N4802">
        <v>31.630697000000001</v>
      </c>
      <c r="O4802">
        <v>34.520237000000002</v>
      </c>
      <c r="P4802" t="s">
        <v>3526</v>
      </c>
      <c r="Q4802" s="3">
        <f>Table1[[#This Row],[Capacity (MW)]]*0.395*8760*10^-6</f>
        <v>1.9896149999999999</v>
      </c>
      <c r="R4802" s="3" cm="1">
        <f t="array" ref="R4802">AVERAGE(VLOOKUP(_xlfn.TEXTSPLIT(Table1[[#This Row],[Fuel (no space after comma)]], ","), FuelList_Final_EF!$A$2:$B$65, 2, FALSE))</f>
        <v>53.06</v>
      </c>
      <c r="S4802" s="3">
        <f>Table1[[#This Row],[Generation (TWh)]]*10^9*VLOOKUP(Table1[[#This Row],[Turbine/Engine Technology]],Technology_HR!$A$2:$B$11,2,FALSE)*10^-6</f>
        <v>20463190.274999999</v>
      </c>
      <c r="T4802" s="5">
        <f>Table1[[#This Row],[Fuel Consumption (mmBtu)]]*Table1[[#This Row],[Emission Factor (kg CO2/ mmBtu)]]*10^3</f>
        <v>1085776875991.4999</v>
      </c>
      <c r="U4802" s="3">
        <f>Table1[[#This Row],[Emissions (g CO2)]]/(Table1[[#This Row],[Generation (TWh)]]*10^9)</f>
        <v>545.72209999999995</v>
      </c>
    </row>
    <row r="4803" spans="1:21" x14ac:dyDescent="0.35">
      <c r="A4803" t="s">
        <v>1380</v>
      </c>
      <c r="B4803" t="s">
        <v>3239</v>
      </c>
      <c r="C4803" t="str">
        <f>SUBSTITUTE(Table1[[#This Row],[Fuel]],", ",",")</f>
        <v>fossil gas: natural gas</v>
      </c>
      <c r="D4803" t="s">
        <v>3239</v>
      </c>
      <c r="H4803" t="s">
        <v>3440</v>
      </c>
      <c r="I4803">
        <v>550</v>
      </c>
      <c r="J4803" t="s">
        <v>3445</v>
      </c>
      <c r="K4803" t="s">
        <v>29</v>
      </c>
      <c r="L4803" t="s">
        <v>29</v>
      </c>
      <c r="M4803" t="s">
        <v>29</v>
      </c>
      <c r="N4803">
        <v>31.630697000000001</v>
      </c>
      <c r="O4803">
        <v>34.520237000000002</v>
      </c>
      <c r="P4803" t="s">
        <v>3526</v>
      </c>
      <c r="Q4803" s="3">
        <f>Table1[[#This Row],[Capacity (MW)]]*0.395*8760*10^-6</f>
        <v>1.9031099999999999</v>
      </c>
      <c r="R4803" s="3" cm="1">
        <f t="array" ref="R4803">AVERAGE(VLOOKUP(_xlfn.TEXTSPLIT(Table1[[#This Row],[Fuel (no space after comma)]], ","), FuelList_Final_EF!$A$2:$B$65, 2, FALSE))</f>
        <v>53.06</v>
      </c>
      <c r="S4803" s="3">
        <f>Table1[[#This Row],[Generation (TWh)]]*10^9*VLOOKUP(Table1[[#This Row],[Turbine/Engine Technology]],Technology_HR!$A$2:$B$11,2,FALSE)*10^-6</f>
        <v>19573486.349999994</v>
      </c>
      <c r="T4803" s="5">
        <f>Table1[[#This Row],[Fuel Consumption (mmBtu)]]*Table1[[#This Row],[Emission Factor (kg CO2/ mmBtu)]]*10^3</f>
        <v>1038569185730.9998</v>
      </c>
      <c r="U4803" s="3">
        <f>Table1[[#This Row],[Emissions (g CO2)]]/(Table1[[#This Row],[Generation (TWh)]]*10^9)</f>
        <v>545.72209999999995</v>
      </c>
    </row>
    <row r="4804" spans="1:21" x14ac:dyDescent="0.35">
      <c r="A4804" t="s">
        <v>1380</v>
      </c>
      <c r="B4804" t="s">
        <v>3239</v>
      </c>
      <c r="C4804" t="str">
        <f>SUBSTITUTE(Table1[[#This Row],[Fuel]],", ",",")</f>
        <v>fossil gas: natural gas</v>
      </c>
      <c r="D4804" t="s">
        <v>3239</v>
      </c>
      <c r="H4804" t="s">
        <v>3440</v>
      </c>
      <c r="I4804">
        <v>550</v>
      </c>
      <c r="J4804" t="s">
        <v>3445</v>
      </c>
      <c r="K4804" t="s">
        <v>29</v>
      </c>
      <c r="L4804" t="s">
        <v>29</v>
      </c>
      <c r="M4804" t="s">
        <v>29</v>
      </c>
      <c r="N4804">
        <v>31.630697000000001</v>
      </c>
      <c r="O4804">
        <v>34.520237000000002</v>
      </c>
      <c r="P4804" t="s">
        <v>3526</v>
      </c>
      <c r="Q4804" s="3">
        <f>Table1[[#This Row],[Capacity (MW)]]*0.395*8760*10^-6</f>
        <v>1.9031099999999999</v>
      </c>
      <c r="R4804" s="3" cm="1">
        <f t="array" ref="R4804">AVERAGE(VLOOKUP(_xlfn.TEXTSPLIT(Table1[[#This Row],[Fuel (no space after comma)]], ","), FuelList_Final_EF!$A$2:$B$65, 2, FALSE))</f>
        <v>53.06</v>
      </c>
      <c r="S4804" s="3">
        <f>Table1[[#This Row],[Generation (TWh)]]*10^9*VLOOKUP(Table1[[#This Row],[Turbine/Engine Technology]],Technology_HR!$A$2:$B$11,2,FALSE)*10^-6</f>
        <v>19573486.349999994</v>
      </c>
      <c r="T4804" s="5">
        <f>Table1[[#This Row],[Fuel Consumption (mmBtu)]]*Table1[[#This Row],[Emission Factor (kg CO2/ mmBtu)]]*10^3</f>
        <v>1038569185730.9998</v>
      </c>
      <c r="U4804" s="3">
        <f>Table1[[#This Row],[Emissions (g CO2)]]/(Table1[[#This Row],[Generation (TWh)]]*10^9)</f>
        <v>545.72209999999995</v>
      </c>
    </row>
    <row r="4805" spans="1:21" x14ac:dyDescent="0.35">
      <c r="A4805" t="s">
        <v>1373</v>
      </c>
      <c r="B4805" t="s">
        <v>3239</v>
      </c>
      <c r="C4805" t="str">
        <f>SUBSTITUTE(Table1[[#This Row],[Fuel]],", ",",")</f>
        <v>fossil gas: natural gas</v>
      </c>
      <c r="D4805" t="s">
        <v>3239</v>
      </c>
      <c r="H4805" t="s">
        <v>3438</v>
      </c>
      <c r="I4805">
        <v>77</v>
      </c>
      <c r="J4805" t="s">
        <v>3452</v>
      </c>
      <c r="K4805" t="s">
        <v>29</v>
      </c>
      <c r="L4805" t="s">
        <v>29</v>
      </c>
      <c r="M4805" t="s">
        <v>29</v>
      </c>
      <c r="N4805">
        <v>31.818663999999998</v>
      </c>
      <c r="O4805">
        <v>34.661181999999997</v>
      </c>
      <c r="P4805" t="s">
        <v>3526</v>
      </c>
      <c r="Q4805" s="3">
        <f>Table1[[#This Row],[Capacity (MW)]]*0.395*8760*10^-6</f>
        <v>0.26643539999999999</v>
      </c>
      <c r="R4805" s="3" cm="1">
        <f t="array" ref="R4805">AVERAGE(VLOOKUP(_xlfn.TEXTSPLIT(Table1[[#This Row],[Fuel (no space after comma)]], ","), FuelList_Final_EF!$A$2:$B$65, 2, FALSE))</f>
        <v>53.06</v>
      </c>
      <c r="S4805" s="3">
        <f>Table1[[#This Row],[Generation (TWh)]]*10^9*VLOOKUP(Table1[[#This Row],[Turbine/Engine Technology]],Technology_HR!$A$2:$B$11,2,FALSE)*10^-6</f>
        <v>2011320.8345999999</v>
      </c>
      <c r="T4805" s="5">
        <f>Table1[[#This Row],[Fuel Consumption (mmBtu)]]*Table1[[#This Row],[Emission Factor (kg CO2/ mmBtu)]]*10^3</f>
        <v>106720683483.87601</v>
      </c>
      <c r="U4805" s="3">
        <f>Table1[[#This Row],[Emissions (g CO2)]]/(Table1[[#This Row],[Generation (TWh)]]*10^9)</f>
        <v>400.54994000000005</v>
      </c>
    </row>
    <row r="4806" spans="1:21" x14ac:dyDescent="0.35">
      <c r="A4806" t="s">
        <v>1375</v>
      </c>
      <c r="B4806" t="s">
        <v>3239</v>
      </c>
      <c r="C4806" t="str">
        <f>SUBSTITUTE(Table1[[#This Row],[Fuel]],", ",",")</f>
        <v>fossil gas: natural gas</v>
      </c>
      <c r="D4806" t="s">
        <v>3239</v>
      </c>
      <c r="H4806" t="s">
        <v>3438</v>
      </c>
      <c r="I4806">
        <v>140</v>
      </c>
      <c r="J4806" t="s">
        <v>3446</v>
      </c>
      <c r="K4806">
        <v>2016</v>
      </c>
      <c r="L4806" t="s">
        <v>29</v>
      </c>
      <c r="M4806" t="s">
        <v>29</v>
      </c>
      <c r="N4806">
        <v>31.936699999999998</v>
      </c>
      <c r="O4806">
        <v>34.711799999999997</v>
      </c>
      <c r="P4806" t="s">
        <v>3526</v>
      </c>
      <c r="Q4806" s="3">
        <f>Table1[[#This Row],[Capacity (MW)]]*0.395*8760*10^-6</f>
        <v>0.48442800000000003</v>
      </c>
      <c r="R4806" s="3" cm="1">
        <f t="array" ref="R4806">AVERAGE(VLOOKUP(_xlfn.TEXTSPLIT(Table1[[#This Row],[Fuel (no space after comma)]], ","), FuelList_Final_EF!$A$2:$B$65, 2, FALSE))</f>
        <v>53.06</v>
      </c>
      <c r="S4806" s="3">
        <f>Table1[[#This Row],[Generation (TWh)]]*10^9*VLOOKUP(Table1[[#This Row],[Turbine/Engine Technology]],Technology_HR!$A$2:$B$11,2,FALSE)*10^-6</f>
        <v>3656946.9720000001</v>
      </c>
      <c r="T4806" s="5">
        <f>Table1[[#This Row],[Fuel Consumption (mmBtu)]]*Table1[[#This Row],[Emission Factor (kg CO2/ mmBtu)]]*10^3</f>
        <v>194037606334.32001</v>
      </c>
      <c r="U4806" s="3">
        <f>Table1[[#This Row],[Emissions (g CO2)]]/(Table1[[#This Row],[Generation (TWh)]]*10^9)</f>
        <v>400.54993999999999</v>
      </c>
    </row>
    <row r="4807" spans="1:21" x14ac:dyDescent="0.35">
      <c r="A4807" t="s">
        <v>1380</v>
      </c>
      <c r="B4807" t="s">
        <v>3239</v>
      </c>
      <c r="C4807" t="str">
        <f>SUBSTITUTE(Table1[[#This Row],[Fuel]],", ",",")</f>
        <v>fossil gas: natural gas</v>
      </c>
      <c r="D4807" t="s">
        <v>3239</v>
      </c>
      <c r="H4807" t="s">
        <v>3438</v>
      </c>
      <c r="I4807">
        <v>900</v>
      </c>
      <c r="J4807" t="s">
        <v>3447</v>
      </c>
      <c r="K4807" t="s">
        <v>29</v>
      </c>
      <c r="L4807" t="s">
        <v>29</v>
      </c>
      <c r="M4807" t="s">
        <v>29</v>
      </c>
      <c r="N4807">
        <v>31.943678999999999</v>
      </c>
      <c r="O4807">
        <v>34.733145</v>
      </c>
      <c r="P4807" t="s">
        <v>3526</v>
      </c>
      <c r="Q4807" s="3">
        <f>Table1[[#This Row],[Capacity (MW)]]*0.395*8760*10^-6</f>
        <v>3.1141799999999997</v>
      </c>
      <c r="R4807" s="3" cm="1">
        <f t="array" ref="R4807">AVERAGE(VLOOKUP(_xlfn.TEXTSPLIT(Table1[[#This Row],[Fuel (no space after comma)]], ","), FuelList_Final_EF!$A$2:$B$65, 2, FALSE))</f>
        <v>53.06</v>
      </c>
      <c r="S4807" s="3">
        <f>Table1[[#This Row],[Generation (TWh)]]*10^9*VLOOKUP(Table1[[#This Row],[Turbine/Engine Technology]],Technology_HR!$A$2:$B$11,2,FALSE)*10^-6</f>
        <v>23508944.819999997</v>
      </c>
      <c r="T4807" s="5">
        <f>Table1[[#This Row],[Fuel Consumption (mmBtu)]]*Table1[[#This Row],[Emission Factor (kg CO2/ mmBtu)]]*10^3</f>
        <v>1247384612149.2</v>
      </c>
      <c r="U4807" s="3">
        <f>Table1[[#This Row],[Emissions (g CO2)]]/(Table1[[#This Row],[Generation (TWh)]]*10^9)</f>
        <v>400.54994000000005</v>
      </c>
    </row>
    <row r="4808" spans="1:21" x14ac:dyDescent="0.35">
      <c r="A4808" t="s">
        <v>1383</v>
      </c>
      <c r="B4808" t="s">
        <v>3239</v>
      </c>
      <c r="C4808" t="str">
        <f>SUBSTITUTE(Table1[[#This Row],[Fuel]],", ",",")</f>
        <v>fossil gas: natural gas</v>
      </c>
      <c r="D4808" t="s">
        <v>3239</v>
      </c>
      <c r="H4808" t="s">
        <v>59</v>
      </c>
      <c r="I4808">
        <v>87</v>
      </c>
      <c r="J4808" t="s">
        <v>3449</v>
      </c>
      <c r="K4808">
        <v>2024</v>
      </c>
      <c r="L4808" t="s">
        <v>29</v>
      </c>
      <c r="M4808" t="s">
        <v>29</v>
      </c>
      <c r="N4808">
        <v>31.943541</v>
      </c>
      <c r="O4808">
        <v>34.732900999999998</v>
      </c>
      <c r="P4808" t="s">
        <v>3526</v>
      </c>
      <c r="Q4808" s="3">
        <f>Table1[[#This Row],[Capacity (MW)]]*0.395*8760*10^-6</f>
        <v>0.30103740000000001</v>
      </c>
      <c r="R4808" s="3" cm="1">
        <f t="array" ref="R4808">AVERAGE(VLOOKUP(_xlfn.TEXTSPLIT(Table1[[#This Row],[Fuel (no space after comma)]], ","), FuelList_Final_EF!$A$2:$B$65, 2, FALSE))</f>
        <v>53.06</v>
      </c>
      <c r="S4808" s="3">
        <f>Table1[[#This Row],[Generation (TWh)]]*10^9*VLOOKUP(Table1[[#This Row],[Turbine/Engine Technology]],Technology_HR!$A$2:$B$11,2,FALSE)*10^-6</f>
        <v>2497255.7516999999</v>
      </c>
      <c r="T4808" s="5">
        <f>Table1[[#This Row],[Fuel Consumption (mmBtu)]]*Table1[[#This Row],[Emission Factor (kg CO2/ mmBtu)]]*10^3</f>
        <v>132504390185.202</v>
      </c>
      <c r="U4808" s="3">
        <f>Table1[[#This Row],[Emissions (g CO2)]]/(Table1[[#This Row],[Generation (TWh)]]*10^9)</f>
        <v>440.15922999999998</v>
      </c>
    </row>
    <row r="4809" spans="1:21" x14ac:dyDescent="0.35">
      <c r="A4809" t="s">
        <v>1393</v>
      </c>
      <c r="B4809" t="s">
        <v>3239</v>
      </c>
      <c r="C4809" t="str">
        <f>SUBSTITUTE(Table1[[#This Row],[Fuel]],", ",",")</f>
        <v>fossil gas: natural gas</v>
      </c>
      <c r="D4809" t="s">
        <v>3239</v>
      </c>
      <c r="H4809" t="s">
        <v>3438</v>
      </c>
      <c r="I4809">
        <v>450</v>
      </c>
      <c r="J4809" t="s">
        <v>3446</v>
      </c>
      <c r="K4809">
        <v>2015</v>
      </c>
      <c r="L4809" t="s">
        <v>29</v>
      </c>
      <c r="M4809" t="s">
        <v>29</v>
      </c>
      <c r="N4809">
        <v>31.7148</v>
      </c>
      <c r="O4809">
        <v>34.842199999999998</v>
      </c>
      <c r="P4809" t="s">
        <v>3526</v>
      </c>
      <c r="Q4809" s="3">
        <f>Table1[[#This Row],[Capacity (MW)]]*0.395*8760*10^-6</f>
        <v>1.5570899999999999</v>
      </c>
      <c r="R4809" s="3" cm="1">
        <f t="array" ref="R4809">AVERAGE(VLOOKUP(_xlfn.TEXTSPLIT(Table1[[#This Row],[Fuel (no space after comma)]], ","), FuelList_Final_EF!$A$2:$B$65, 2, FALSE))</f>
        <v>53.06</v>
      </c>
      <c r="S4809" s="3">
        <f>Table1[[#This Row],[Generation (TWh)]]*10^9*VLOOKUP(Table1[[#This Row],[Turbine/Engine Technology]],Technology_HR!$A$2:$B$11,2,FALSE)*10^-6</f>
        <v>11754472.409999998</v>
      </c>
      <c r="T4809" s="5">
        <f>Table1[[#This Row],[Fuel Consumption (mmBtu)]]*Table1[[#This Row],[Emission Factor (kg CO2/ mmBtu)]]*10^3</f>
        <v>623692306074.59998</v>
      </c>
      <c r="U4809" s="3">
        <f>Table1[[#This Row],[Emissions (g CO2)]]/(Table1[[#This Row],[Generation (TWh)]]*10^9)</f>
        <v>400.54994000000005</v>
      </c>
    </row>
    <row r="4810" spans="1:21" x14ac:dyDescent="0.35">
      <c r="A4810" t="s">
        <v>1393</v>
      </c>
      <c r="B4810" t="s">
        <v>3239</v>
      </c>
      <c r="C4810" t="str">
        <f>SUBSTITUTE(Table1[[#This Row],[Fuel]],", ",",")</f>
        <v>fossil gas: natural gas</v>
      </c>
      <c r="D4810" t="s">
        <v>3239</v>
      </c>
      <c r="H4810" t="s">
        <v>3438</v>
      </c>
      <c r="I4810">
        <v>450</v>
      </c>
      <c r="J4810" t="s">
        <v>3446</v>
      </c>
      <c r="K4810">
        <v>2015</v>
      </c>
      <c r="L4810" t="s">
        <v>29</v>
      </c>
      <c r="M4810" t="s">
        <v>29</v>
      </c>
      <c r="N4810">
        <v>31.7148</v>
      </c>
      <c r="O4810">
        <v>34.842199999999998</v>
      </c>
      <c r="P4810" t="s">
        <v>3526</v>
      </c>
      <c r="Q4810" s="3">
        <f>Table1[[#This Row],[Capacity (MW)]]*0.395*8760*10^-6</f>
        <v>1.5570899999999999</v>
      </c>
      <c r="R4810" s="3" cm="1">
        <f t="array" ref="R4810">AVERAGE(VLOOKUP(_xlfn.TEXTSPLIT(Table1[[#This Row],[Fuel (no space after comma)]], ","), FuelList_Final_EF!$A$2:$B$65, 2, FALSE))</f>
        <v>53.06</v>
      </c>
      <c r="S4810" s="3">
        <f>Table1[[#This Row],[Generation (TWh)]]*10^9*VLOOKUP(Table1[[#This Row],[Turbine/Engine Technology]],Technology_HR!$A$2:$B$11,2,FALSE)*10^-6</f>
        <v>11754472.409999998</v>
      </c>
      <c r="T4810" s="5">
        <f>Table1[[#This Row],[Fuel Consumption (mmBtu)]]*Table1[[#This Row],[Emission Factor (kg CO2/ mmBtu)]]*10^3</f>
        <v>623692306074.59998</v>
      </c>
      <c r="U4810" s="3">
        <f>Table1[[#This Row],[Emissions (g CO2)]]/(Table1[[#This Row],[Generation (TWh)]]*10^9)</f>
        <v>400.54994000000005</v>
      </c>
    </row>
    <row r="4811" spans="1:21" x14ac:dyDescent="0.35">
      <c r="A4811" t="s">
        <v>1380</v>
      </c>
      <c r="B4811" t="s">
        <v>3239</v>
      </c>
      <c r="C4811" t="str">
        <f>SUBSTITUTE(Table1[[#This Row],[Fuel]],", ",",")</f>
        <v>fossil gas: natural gas</v>
      </c>
      <c r="D4811" t="s">
        <v>3239</v>
      </c>
      <c r="H4811" t="s">
        <v>3438</v>
      </c>
      <c r="I4811">
        <v>370</v>
      </c>
      <c r="J4811" t="s">
        <v>3446</v>
      </c>
      <c r="K4811">
        <v>2013</v>
      </c>
      <c r="L4811" t="s">
        <v>29</v>
      </c>
      <c r="M4811" t="s">
        <v>29</v>
      </c>
      <c r="N4811">
        <v>31.712299999999999</v>
      </c>
      <c r="O4811">
        <v>34.842300000000002</v>
      </c>
      <c r="P4811" t="s">
        <v>3526</v>
      </c>
      <c r="Q4811" s="3">
        <f>Table1[[#This Row],[Capacity (MW)]]*0.395*8760*10^-6</f>
        <v>1.2802739999999999</v>
      </c>
      <c r="R4811" s="3" cm="1">
        <f t="array" ref="R4811">AVERAGE(VLOOKUP(_xlfn.TEXTSPLIT(Table1[[#This Row],[Fuel (no space after comma)]], ","), FuelList_Final_EF!$A$2:$B$65, 2, FALSE))</f>
        <v>53.06</v>
      </c>
      <c r="S4811" s="3">
        <f>Table1[[#This Row],[Generation (TWh)]]*10^9*VLOOKUP(Table1[[#This Row],[Turbine/Engine Technology]],Technology_HR!$A$2:$B$11,2,FALSE)*10^-6</f>
        <v>9664788.425999999</v>
      </c>
      <c r="T4811" s="5">
        <f>Table1[[#This Row],[Fuel Consumption (mmBtu)]]*Table1[[#This Row],[Emission Factor (kg CO2/ mmBtu)]]*10^3</f>
        <v>512813673883.55994</v>
      </c>
      <c r="U4811" s="3">
        <f>Table1[[#This Row],[Emissions (g CO2)]]/(Table1[[#This Row],[Generation (TWh)]]*10^9)</f>
        <v>400.54993999999994</v>
      </c>
    </row>
    <row r="4812" spans="1:21" x14ac:dyDescent="0.35">
      <c r="A4812" t="s">
        <v>1380</v>
      </c>
      <c r="B4812" t="s">
        <v>3239</v>
      </c>
      <c r="C4812" t="str">
        <f>SUBSTITUTE(Table1[[#This Row],[Fuel]],", ",",")</f>
        <v>fossil gas: natural gas</v>
      </c>
      <c r="D4812" t="s">
        <v>3239</v>
      </c>
      <c r="H4812" t="s">
        <v>3436</v>
      </c>
      <c r="I4812">
        <v>110</v>
      </c>
      <c r="J4812" t="s">
        <v>3446</v>
      </c>
      <c r="K4812">
        <v>1990</v>
      </c>
      <c r="L4812" t="s">
        <v>29</v>
      </c>
      <c r="M4812" t="s">
        <v>29</v>
      </c>
      <c r="N4812">
        <v>31.712299999999999</v>
      </c>
      <c r="O4812">
        <v>34.842300000000002</v>
      </c>
      <c r="P4812" t="s">
        <v>3526</v>
      </c>
      <c r="Q4812" s="3">
        <f>Table1[[#This Row],[Capacity (MW)]]*0.395*8760*10^-6</f>
        <v>0.38062199999999996</v>
      </c>
      <c r="R4812" s="3" cm="1">
        <f t="array" ref="R4812">AVERAGE(VLOOKUP(_xlfn.TEXTSPLIT(Table1[[#This Row],[Fuel (no space after comma)]], ","), FuelList_Final_EF!$A$2:$B$65, 2, FALSE))</f>
        <v>53.06</v>
      </c>
      <c r="S4812" s="3">
        <f>Table1[[#This Row],[Generation (TWh)]]*10^9*VLOOKUP(Table1[[#This Row],[Turbine/Engine Technology]],Technology_HR!$A$2:$B$11,2,FALSE)*10^-6</f>
        <v>4190648.2199999993</v>
      </c>
      <c r="T4812" s="5">
        <f>Table1[[#This Row],[Fuel Consumption (mmBtu)]]*Table1[[#This Row],[Emission Factor (kg CO2/ mmBtu)]]*10^3</f>
        <v>222355794553.19998</v>
      </c>
      <c r="U4812" s="3">
        <f>Table1[[#This Row],[Emissions (g CO2)]]/(Table1[[#This Row],[Generation (TWh)]]*10^9)</f>
        <v>584.19060000000002</v>
      </c>
    </row>
    <row r="4813" spans="1:21" x14ac:dyDescent="0.35">
      <c r="A4813" t="s">
        <v>1380</v>
      </c>
      <c r="B4813" t="s">
        <v>3239</v>
      </c>
      <c r="C4813" t="str">
        <f>SUBSTITUTE(Table1[[#This Row],[Fuel]],", ",",")</f>
        <v>fossil gas: natural gas</v>
      </c>
      <c r="D4813" t="s">
        <v>3239</v>
      </c>
      <c r="H4813" t="s">
        <v>3436</v>
      </c>
      <c r="I4813">
        <v>110</v>
      </c>
      <c r="J4813" t="s">
        <v>3446</v>
      </c>
      <c r="K4813">
        <v>1990</v>
      </c>
      <c r="L4813" t="s">
        <v>29</v>
      </c>
      <c r="M4813" t="s">
        <v>29</v>
      </c>
      <c r="N4813">
        <v>31.712299999999999</v>
      </c>
      <c r="O4813">
        <v>34.842300000000002</v>
      </c>
      <c r="P4813" t="s">
        <v>3526</v>
      </c>
      <c r="Q4813" s="3">
        <f>Table1[[#This Row],[Capacity (MW)]]*0.395*8760*10^-6</f>
        <v>0.38062199999999996</v>
      </c>
      <c r="R4813" s="3" cm="1">
        <f t="array" ref="R4813">AVERAGE(VLOOKUP(_xlfn.TEXTSPLIT(Table1[[#This Row],[Fuel (no space after comma)]], ","), FuelList_Final_EF!$A$2:$B$65, 2, FALSE))</f>
        <v>53.06</v>
      </c>
      <c r="S4813" s="3">
        <f>Table1[[#This Row],[Generation (TWh)]]*10^9*VLOOKUP(Table1[[#This Row],[Turbine/Engine Technology]],Technology_HR!$A$2:$B$11,2,FALSE)*10^-6</f>
        <v>4190648.2199999993</v>
      </c>
      <c r="T4813" s="5">
        <f>Table1[[#This Row],[Fuel Consumption (mmBtu)]]*Table1[[#This Row],[Emission Factor (kg CO2/ mmBtu)]]*10^3</f>
        <v>222355794553.19998</v>
      </c>
      <c r="U4813" s="3">
        <f>Table1[[#This Row],[Emissions (g CO2)]]/(Table1[[#This Row],[Generation (TWh)]]*10^9)</f>
        <v>584.19060000000002</v>
      </c>
    </row>
    <row r="4814" spans="1:21" x14ac:dyDescent="0.35">
      <c r="A4814" t="s">
        <v>1383</v>
      </c>
      <c r="B4814" t="s">
        <v>3239</v>
      </c>
      <c r="C4814" t="str">
        <f>SUBSTITUTE(Table1[[#This Row],[Fuel]],", ",",")</f>
        <v>fossil gas: natural gas</v>
      </c>
      <c r="D4814" t="s">
        <v>3239</v>
      </c>
      <c r="H4814" t="s">
        <v>3436</v>
      </c>
      <c r="I4814">
        <v>67</v>
      </c>
      <c r="J4814" t="s">
        <v>3446</v>
      </c>
      <c r="K4814">
        <v>2023</v>
      </c>
      <c r="L4814" t="s">
        <v>29</v>
      </c>
      <c r="M4814" t="s">
        <v>29</v>
      </c>
      <c r="N4814">
        <v>31.609653999999999</v>
      </c>
      <c r="O4814">
        <v>34.74192</v>
      </c>
      <c r="P4814" t="s">
        <v>3526</v>
      </c>
      <c r="Q4814" s="3">
        <f>Table1[[#This Row],[Capacity (MW)]]*0.395*8760*10^-6</f>
        <v>0.2318334</v>
      </c>
      <c r="R4814" s="3" cm="1">
        <f t="array" ref="R4814">AVERAGE(VLOOKUP(_xlfn.TEXTSPLIT(Table1[[#This Row],[Fuel (no space after comma)]], ","), FuelList_Final_EF!$A$2:$B$65, 2, FALSE))</f>
        <v>53.06</v>
      </c>
      <c r="S4814" s="3">
        <f>Table1[[#This Row],[Generation (TWh)]]*10^9*VLOOKUP(Table1[[#This Row],[Turbine/Engine Technology]],Technology_HR!$A$2:$B$11,2,FALSE)*10^-6</f>
        <v>2552485.7339999997</v>
      </c>
      <c r="T4814" s="5">
        <f>Table1[[#This Row],[Fuel Consumption (mmBtu)]]*Table1[[#This Row],[Emission Factor (kg CO2/ mmBtu)]]*10^3</f>
        <v>135434893046.03999</v>
      </c>
      <c r="U4814" s="3">
        <f>Table1[[#This Row],[Emissions (g CO2)]]/(Table1[[#This Row],[Generation (TWh)]]*10^9)</f>
        <v>584.19060000000002</v>
      </c>
    </row>
    <row r="4815" spans="1:21" x14ac:dyDescent="0.35">
      <c r="A4815" t="s">
        <v>1383</v>
      </c>
      <c r="B4815" t="s">
        <v>3239</v>
      </c>
      <c r="C4815" t="str">
        <f>SUBSTITUTE(Table1[[#This Row],[Fuel]],", ",",")</f>
        <v>fossil gas: natural gas</v>
      </c>
      <c r="D4815" t="s">
        <v>3239</v>
      </c>
      <c r="H4815" t="s">
        <v>3436</v>
      </c>
      <c r="I4815">
        <v>67</v>
      </c>
      <c r="J4815" t="s">
        <v>3446</v>
      </c>
      <c r="K4815">
        <v>2023</v>
      </c>
      <c r="L4815" t="s">
        <v>29</v>
      </c>
      <c r="M4815" t="s">
        <v>29</v>
      </c>
      <c r="N4815">
        <v>31.609653999999999</v>
      </c>
      <c r="O4815">
        <v>34.74192</v>
      </c>
      <c r="P4815" t="s">
        <v>3526</v>
      </c>
      <c r="Q4815" s="3">
        <f>Table1[[#This Row],[Capacity (MW)]]*0.395*8760*10^-6</f>
        <v>0.2318334</v>
      </c>
      <c r="R4815" s="3" cm="1">
        <f t="array" ref="R4815">AVERAGE(VLOOKUP(_xlfn.TEXTSPLIT(Table1[[#This Row],[Fuel (no space after comma)]], ","), FuelList_Final_EF!$A$2:$B$65, 2, FALSE))</f>
        <v>53.06</v>
      </c>
      <c r="S4815" s="3">
        <f>Table1[[#This Row],[Generation (TWh)]]*10^9*VLOOKUP(Table1[[#This Row],[Turbine/Engine Technology]],Technology_HR!$A$2:$B$11,2,FALSE)*10^-6</f>
        <v>2552485.7339999997</v>
      </c>
      <c r="T4815" s="5">
        <f>Table1[[#This Row],[Fuel Consumption (mmBtu)]]*Table1[[#This Row],[Emission Factor (kg CO2/ mmBtu)]]*10^3</f>
        <v>135434893046.03999</v>
      </c>
      <c r="U4815" s="3">
        <f>Table1[[#This Row],[Emissions (g CO2)]]/(Table1[[#This Row],[Generation (TWh)]]*10^9)</f>
        <v>584.19060000000002</v>
      </c>
    </row>
    <row r="4816" spans="1:21" x14ac:dyDescent="0.35">
      <c r="A4816" t="s">
        <v>1383</v>
      </c>
      <c r="B4816" t="s">
        <v>3239</v>
      </c>
      <c r="C4816" t="str">
        <f>SUBSTITUTE(Table1[[#This Row],[Fuel]],", ",",")</f>
        <v>fossil gas: natural gas</v>
      </c>
      <c r="D4816" t="s">
        <v>3239</v>
      </c>
      <c r="H4816" t="s">
        <v>3436</v>
      </c>
      <c r="I4816">
        <v>67</v>
      </c>
      <c r="J4816" t="s">
        <v>3446</v>
      </c>
      <c r="K4816">
        <v>2023</v>
      </c>
      <c r="L4816" t="s">
        <v>29</v>
      </c>
      <c r="M4816" t="s">
        <v>29</v>
      </c>
      <c r="N4816">
        <v>31.609653999999999</v>
      </c>
      <c r="O4816">
        <v>34.74192</v>
      </c>
      <c r="P4816" t="s">
        <v>3526</v>
      </c>
      <c r="Q4816" s="3">
        <f>Table1[[#This Row],[Capacity (MW)]]*0.395*8760*10^-6</f>
        <v>0.2318334</v>
      </c>
      <c r="R4816" s="3" cm="1">
        <f t="array" ref="R4816">AVERAGE(VLOOKUP(_xlfn.TEXTSPLIT(Table1[[#This Row],[Fuel (no space after comma)]], ","), FuelList_Final_EF!$A$2:$B$65, 2, FALSE))</f>
        <v>53.06</v>
      </c>
      <c r="S4816" s="3">
        <f>Table1[[#This Row],[Generation (TWh)]]*10^9*VLOOKUP(Table1[[#This Row],[Turbine/Engine Technology]],Technology_HR!$A$2:$B$11,2,FALSE)*10^-6</f>
        <v>2552485.7339999997</v>
      </c>
      <c r="T4816" s="5">
        <f>Table1[[#This Row],[Fuel Consumption (mmBtu)]]*Table1[[#This Row],[Emission Factor (kg CO2/ mmBtu)]]*10^3</f>
        <v>135434893046.03999</v>
      </c>
      <c r="U4816" s="3">
        <f>Table1[[#This Row],[Emissions (g CO2)]]/(Table1[[#This Row],[Generation (TWh)]]*10^9)</f>
        <v>584.19060000000002</v>
      </c>
    </row>
    <row r="4817" spans="1:21" x14ac:dyDescent="0.35">
      <c r="A4817" t="s">
        <v>1383</v>
      </c>
      <c r="B4817" t="s">
        <v>3239</v>
      </c>
      <c r="C4817" t="str">
        <f>SUBSTITUTE(Table1[[#This Row],[Fuel]],", ",",")</f>
        <v>fossil gas: natural gas</v>
      </c>
      <c r="D4817" t="s">
        <v>3239</v>
      </c>
      <c r="H4817" t="s">
        <v>3436</v>
      </c>
      <c r="I4817">
        <v>67</v>
      </c>
      <c r="J4817" t="s">
        <v>3446</v>
      </c>
      <c r="K4817">
        <v>2023</v>
      </c>
      <c r="L4817" t="s">
        <v>29</v>
      </c>
      <c r="M4817" t="s">
        <v>29</v>
      </c>
      <c r="N4817">
        <v>31.609653999999999</v>
      </c>
      <c r="O4817">
        <v>34.74192</v>
      </c>
      <c r="P4817" t="s">
        <v>3526</v>
      </c>
      <c r="Q4817" s="3">
        <f>Table1[[#This Row],[Capacity (MW)]]*0.395*8760*10^-6</f>
        <v>0.2318334</v>
      </c>
      <c r="R4817" s="3" cm="1">
        <f t="array" ref="R4817">AVERAGE(VLOOKUP(_xlfn.TEXTSPLIT(Table1[[#This Row],[Fuel (no space after comma)]], ","), FuelList_Final_EF!$A$2:$B$65, 2, FALSE))</f>
        <v>53.06</v>
      </c>
      <c r="S4817" s="3">
        <f>Table1[[#This Row],[Generation (TWh)]]*10^9*VLOOKUP(Table1[[#This Row],[Turbine/Engine Technology]],Technology_HR!$A$2:$B$11,2,FALSE)*10^-6</f>
        <v>2552485.7339999997</v>
      </c>
      <c r="T4817" s="5">
        <f>Table1[[#This Row],[Fuel Consumption (mmBtu)]]*Table1[[#This Row],[Emission Factor (kg CO2/ mmBtu)]]*10^3</f>
        <v>135434893046.03999</v>
      </c>
      <c r="U4817" s="3">
        <f>Table1[[#This Row],[Emissions (g CO2)]]/(Table1[[#This Row],[Generation (TWh)]]*10^9)</f>
        <v>584.19060000000002</v>
      </c>
    </row>
    <row r="4818" spans="1:21" x14ac:dyDescent="0.35">
      <c r="A4818" t="s">
        <v>1383</v>
      </c>
      <c r="B4818" t="s">
        <v>3239</v>
      </c>
      <c r="C4818" t="str">
        <f>SUBSTITUTE(Table1[[#This Row],[Fuel]],", ",",")</f>
        <v>fossil gas: natural gas</v>
      </c>
      <c r="D4818" t="s">
        <v>3239</v>
      </c>
      <c r="H4818" t="s">
        <v>3436</v>
      </c>
      <c r="I4818">
        <v>67</v>
      </c>
      <c r="J4818" t="s">
        <v>3446</v>
      </c>
      <c r="K4818">
        <v>2023</v>
      </c>
      <c r="L4818" t="s">
        <v>29</v>
      </c>
      <c r="M4818" t="s">
        <v>29</v>
      </c>
      <c r="N4818">
        <v>31.609653999999999</v>
      </c>
      <c r="O4818">
        <v>34.74192</v>
      </c>
      <c r="P4818" t="s">
        <v>3526</v>
      </c>
      <c r="Q4818" s="3">
        <f>Table1[[#This Row],[Capacity (MW)]]*0.395*8760*10^-6</f>
        <v>0.2318334</v>
      </c>
      <c r="R4818" s="3" cm="1">
        <f t="array" ref="R4818">AVERAGE(VLOOKUP(_xlfn.TEXTSPLIT(Table1[[#This Row],[Fuel (no space after comma)]], ","), FuelList_Final_EF!$A$2:$B$65, 2, FALSE))</f>
        <v>53.06</v>
      </c>
      <c r="S4818" s="3">
        <f>Table1[[#This Row],[Generation (TWh)]]*10^9*VLOOKUP(Table1[[#This Row],[Turbine/Engine Technology]],Technology_HR!$A$2:$B$11,2,FALSE)*10^-6</f>
        <v>2552485.7339999997</v>
      </c>
      <c r="T4818" s="5">
        <f>Table1[[#This Row],[Fuel Consumption (mmBtu)]]*Table1[[#This Row],[Emission Factor (kg CO2/ mmBtu)]]*10^3</f>
        <v>135434893046.03999</v>
      </c>
      <c r="U4818" s="3">
        <f>Table1[[#This Row],[Emissions (g CO2)]]/(Table1[[#This Row],[Generation (TWh)]]*10^9)</f>
        <v>584.19060000000002</v>
      </c>
    </row>
    <row r="4819" spans="1:21" x14ac:dyDescent="0.35">
      <c r="A4819" t="s">
        <v>1383</v>
      </c>
      <c r="B4819" t="s">
        <v>3239</v>
      </c>
      <c r="C4819" t="str">
        <f>SUBSTITUTE(Table1[[#This Row],[Fuel]],", ",",")</f>
        <v>fossil gas: natural gas</v>
      </c>
      <c r="D4819" t="s">
        <v>3239</v>
      </c>
      <c r="H4819" t="s">
        <v>3436</v>
      </c>
      <c r="I4819">
        <v>67</v>
      </c>
      <c r="J4819" t="s">
        <v>3446</v>
      </c>
      <c r="K4819">
        <v>2023</v>
      </c>
      <c r="L4819" t="s">
        <v>29</v>
      </c>
      <c r="M4819" t="s">
        <v>29</v>
      </c>
      <c r="N4819">
        <v>31.609653999999999</v>
      </c>
      <c r="O4819">
        <v>34.74192</v>
      </c>
      <c r="P4819" t="s">
        <v>3526</v>
      </c>
      <c r="Q4819" s="3">
        <f>Table1[[#This Row],[Capacity (MW)]]*0.395*8760*10^-6</f>
        <v>0.2318334</v>
      </c>
      <c r="R4819" s="3" cm="1">
        <f t="array" ref="R4819">AVERAGE(VLOOKUP(_xlfn.TEXTSPLIT(Table1[[#This Row],[Fuel (no space after comma)]], ","), FuelList_Final_EF!$A$2:$B$65, 2, FALSE))</f>
        <v>53.06</v>
      </c>
      <c r="S4819" s="3">
        <f>Table1[[#This Row],[Generation (TWh)]]*10^9*VLOOKUP(Table1[[#This Row],[Turbine/Engine Technology]],Technology_HR!$A$2:$B$11,2,FALSE)*10^-6</f>
        <v>2552485.7339999997</v>
      </c>
      <c r="T4819" s="5">
        <f>Table1[[#This Row],[Fuel Consumption (mmBtu)]]*Table1[[#This Row],[Emission Factor (kg CO2/ mmBtu)]]*10^3</f>
        <v>135434893046.03999</v>
      </c>
      <c r="U4819" s="3">
        <f>Table1[[#This Row],[Emissions (g CO2)]]/(Table1[[#This Row],[Generation (TWh)]]*10^9)</f>
        <v>584.19060000000002</v>
      </c>
    </row>
    <row r="4820" spans="1:21" x14ac:dyDescent="0.35">
      <c r="A4820" t="s">
        <v>1394</v>
      </c>
      <c r="B4820" t="s">
        <v>3239</v>
      </c>
      <c r="C4820" t="str">
        <f>SUBSTITUTE(Table1[[#This Row],[Fuel]],", ",",")</f>
        <v>fossil gas: natural gas</v>
      </c>
      <c r="D4820" t="s">
        <v>3239</v>
      </c>
      <c r="H4820" t="s">
        <v>3436</v>
      </c>
      <c r="I4820">
        <v>50</v>
      </c>
      <c r="J4820" t="s">
        <v>3446</v>
      </c>
      <c r="K4820">
        <v>2004</v>
      </c>
      <c r="L4820" t="s">
        <v>29</v>
      </c>
      <c r="M4820" t="s">
        <v>29</v>
      </c>
      <c r="N4820">
        <v>45.296999999999997</v>
      </c>
      <c r="O4820">
        <v>8.41</v>
      </c>
      <c r="P4820" t="s">
        <v>3527</v>
      </c>
      <c r="Q4820" s="3">
        <f>Table1[[#This Row],[Capacity (MW)]]*0.395*8760*10^-6</f>
        <v>0.17301</v>
      </c>
      <c r="R4820" s="3" cm="1">
        <f t="array" ref="R4820">AVERAGE(VLOOKUP(_xlfn.TEXTSPLIT(Table1[[#This Row],[Fuel (no space after comma)]], ","), FuelList_Final_EF!$A$2:$B$65, 2, FALSE))</f>
        <v>53.06</v>
      </c>
      <c r="S4820" s="3">
        <f>Table1[[#This Row],[Generation (TWh)]]*10^9*VLOOKUP(Table1[[#This Row],[Turbine/Engine Technology]],Technology_HR!$A$2:$B$11,2,FALSE)*10^-6</f>
        <v>1904840.0999999999</v>
      </c>
      <c r="T4820" s="5">
        <f>Table1[[#This Row],[Fuel Consumption (mmBtu)]]*Table1[[#This Row],[Emission Factor (kg CO2/ mmBtu)]]*10^3</f>
        <v>101070815706</v>
      </c>
      <c r="U4820" s="3">
        <f>Table1[[#This Row],[Emissions (g CO2)]]/(Table1[[#This Row],[Generation (TWh)]]*10^9)</f>
        <v>584.19060000000002</v>
      </c>
    </row>
    <row r="4821" spans="1:21" x14ac:dyDescent="0.35">
      <c r="A4821" t="s">
        <v>1395</v>
      </c>
      <c r="B4821" t="s">
        <v>3239</v>
      </c>
      <c r="C4821" t="str">
        <f>SUBSTITUTE(Table1[[#This Row],[Fuel]],", ",",")</f>
        <v>fossil gas: natural gas</v>
      </c>
      <c r="D4821" t="s">
        <v>3239</v>
      </c>
      <c r="H4821" t="s">
        <v>3438</v>
      </c>
      <c r="I4821">
        <v>55</v>
      </c>
      <c r="J4821" t="s">
        <v>3446</v>
      </c>
      <c r="K4821">
        <v>2008</v>
      </c>
      <c r="L4821" t="s">
        <v>29</v>
      </c>
      <c r="M4821" t="s">
        <v>29</v>
      </c>
      <c r="N4821">
        <v>45.886876000000001</v>
      </c>
      <c r="O4821">
        <v>10.853338000000001</v>
      </c>
      <c r="P4821" t="s">
        <v>3527</v>
      </c>
      <c r="Q4821" s="3">
        <f>Table1[[#This Row],[Capacity (MW)]]*0.395*8760*10^-6</f>
        <v>0.19031099999999998</v>
      </c>
      <c r="R4821" s="3" cm="1">
        <f t="array" ref="R4821">AVERAGE(VLOOKUP(_xlfn.TEXTSPLIT(Table1[[#This Row],[Fuel (no space after comma)]], ","), FuelList_Final_EF!$A$2:$B$65, 2, FALSE))</f>
        <v>53.06</v>
      </c>
      <c r="S4821" s="3">
        <f>Table1[[#This Row],[Generation (TWh)]]*10^9*VLOOKUP(Table1[[#This Row],[Turbine/Engine Technology]],Technology_HR!$A$2:$B$11,2,FALSE)*10^-6</f>
        <v>1436657.7389999996</v>
      </c>
      <c r="T4821" s="5">
        <f>Table1[[#This Row],[Fuel Consumption (mmBtu)]]*Table1[[#This Row],[Emission Factor (kg CO2/ mmBtu)]]*10^3</f>
        <v>76229059631.339981</v>
      </c>
      <c r="U4821" s="3">
        <f>Table1[[#This Row],[Emissions (g CO2)]]/(Table1[[#This Row],[Generation (TWh)]]*10^9)</f>
        <v>400.54993999999994</v>
      </c>
    </row>
    <row r="4822" spans="1:21" x14ac:dyDescent="0.35">
      <c r="A4822" t="s">
        <v>1396</v>
      </c>
      <c r="B4822" t="s">
        <v>3239</v>
      </c>
      <c r="C4822" t="str">
        <f>SUBSTITUTE(Table1[[#This Row],[Fuel]],", ",",")</f>
        <v>fossil gas: natural gas</v>
      </c>
      <c r="D4822" t="s">
        <v>3239</v>
      </c>
      <c r="H4822" t="s">
        <v>3438</v>
      </c>
      <c r="I4822">
        <v>808</v>
      </c>
      <c r="J4822" t="s">
        <v>3446</v>
      </c>
      <c r="K4822">
        <v>2006</v>
      </c>
      <c r="L4822" t="s">
        <v>29</v>
      </c>
      <c r="M4822" t="s">
        <v>29</v>
      </c>
      <c r="N4822">
        <v>39.711799999999997</v>
      </c>
      <c r="O4822">
        <v>16.215</v>
      </c>
      <c r="P4822" t="s">
        <v>3527</v>
      </c>
      <c r="Q4822" s="3">
        <f>Table1[[#This Row],[Capacity (MW)]]*0.395*8760*10^-6</f>
        <v>2.7958416000000001</v>
      </c>
      <c r="R4822" s="3" cm="1">
        <f t="array" ref="R4822">AVERAGE(VLOOKUP(_xlfn.TEXTSPLIT(Table1[[#This Row],[Fuel (no space after comma)]], ","), FuelList_Final_EF!$A$2:$B$65, 2, FALSE))</f>
        <v>53.06</v>
      </c>
      <c r="S4822" s="3">
        <f>Table1[[#This Row],[Generation (TWh)]]*10^9*VLOOKUP(Table1[[#This Row],[Turbine/Engine Technology]],Technology_HR!$A$2:$B$11,2,FALSE)*10^-6</f>
        <v>21105808.238399997</v>
      </c>
      <c r="T4822" s="5">
        <f>Table1[[#This Row],[Fuel Consumption (mmBtu)]]*Table1[[#This Row],[Emission Factor (kg CO2/ mmBtu)]]*10^3</f>
        <v>1119874185129.5039</v>
      </c>
      <c r="U4822" s="3">
        <f>Table1[[#This Row],[Emissions (g CO2)]]/(Table1[[#This Row],[Generation (TWh)]]*10^9)</f>
        <v>400.54993999999999</v>
      </c>
    </row>
    <row r="4823" spans="1:21" x14ac:dyDescent="0.35">
      <c r="A4823" t="s">
        <v>1397</v>
      </c>
      <c r="B4823" t="s">
        <v>3239</v>
      </c>
      <c r="C4823" t="str">
        <f>SUBSTITUTE(Table1[[#This Row],[Fuel]],", ",",")</f>
        <v>fossil gas: natural gas</v>
      </c>
      <c r="D4823" t="s">
        <v>3239</v>
      </c>
      <c r="H4823" t="s">
        <v>3436</v>
      </c>
      <c r="I4823">
        <v>860</v>
      </c>
      <c r="J4823" t="s">
        <v>3447</v>
      </c>
      <c r="K4823">
        <v>2025</v>
      </c>
      <c r="L4823" t="s">
        <v>29</v>
      </c>
      <c r="M4823" t="s">
        <v>29</v>
      </c>
      <c r="N4823">
        <v>45.431399999999996</v>
      </c>
      <c r="O4823">
        <v>12.2468</v>
      </c>
      <c r="P4823" t="s">
        <v>3527</v>
      </c>
      <c r="Q4823" s="3">
        <f>Table1[[#This Row],[Capacity (MW)]]*0.395*8760*10^-6</f>
        <v>2.9757720000000001</v>
      </c>
      <c r="R4823" s="3" cm="1">
        <f t="array" ref="R4823">AVERAGE(VLOOKUP(_xlfn.TEXTSPLIT(Table1[[#This Row],[Fuel (no space after comma)]], ","), FuelList_Final_EF!$A$2:$B$65, 2, FALSE))</f>
        <v>53.06</v>
      </c>
      <c r="S4823" s="3">
        <f>Table1[[#This Row],[Generation (TWh)]]*10^9*VLOOKUP(Table1[[#This Row],[Turbine/Engine Technology]],Technology_HR!$A$2:$B$11,2,FALSE)*10^-6</f>
        <v>32763249.719999999</v>
      </c>
      <c r="T4823" s="5">
        <f>Table1[[#This Row],[Fuel Consumption (mmBtu)]]*Table1[[#This Row],[Emission Factor (kg CO2/ mmBtu)]]*10^3</f>
        <v>1738418030143.2</v>
      </c>
      <c r="U4823" s="3">
        <f>Table1[[#This Row],[Emissions (g CO2)]]/(Table1[[#This Row],[Generation (TWh)]]*10^9)</f>
        <v>584.19060000000002</v>
      </c>
    </row>
    <row r="4824" spans="1:21" x14ac:dyDescent="0.35">
      <c r="A4824" t="s">
        <v>1398</v>
      </c>
      <c r="B4824" t="s">
        <v>3239</v>
      </c>
      <c r="C4824" t="str">
        <f>SUBSTITUTE(Table1[[#This Row],[Fuel]],", ",",")</f>
        <v>fossil gas: natural gas</v>
      </c>
      <c r="D4824" t="s">
        <v>3239</v>
      </c>
      <c r="H4824" t="s">
        <v>3438</v>
      </c>
      <c r="I4824">
        <v>800</v>
      </c>
      <c r="J4824" t="s">
        <v>3446</v>
      </c>
      <c r="K4824">
        <v>2012</v>
      </c>
      <c r="L4824" t="s">
        <v>29</v>
      </c>
      <c r="M4824" t="s">
        <v>29</v>
      </c>
      <c r="N4824">
        <v>41.561599999999999</v>
      </c>
      <c r="O4824">
        <v>12.633699999999999</v>
      </c>
      <c r="P4824" t="s">
        <v>3527</v>
      </c>
      <c r="Q4824" s="3">
        <f>Table1[[#This Row],[Capacity (MW)]]*0.395*8760*10^-6</f>
        <v>2.76816</v>
      </c>
      <c r="R4824" s="3" cm="1">
        <f t="array" ref="R4824">AVERAGE(VLOOKUP(_xlfn.TEXTSPLIT(Table1[[#This Row],[Fuel (no space after comma)]], ","), FuelList_Final_EF!$A$2:$B$65, 2, FALSE))</f>
        <v>53.06</v>
      </c>
      <c r="S4824" s="3">
        <f>Table1[[#This Row],[Generation (TWh)]]*10^9*VLOOKUP(Table1[[#This Row],[Turbine/Engine Technology]],Technology_HR!$A$2:$B$11,2,FALSE)*10^-6</f>
        <v>20896839.84</v>
      </c>
      <c r="T4824" s="5">
        <f>Table1[[#This Row],[Fuel Consumption (mmBtu)]]*Table1[[#This Row],[Emission Factor (kg CO2/ mmBtu)]]*10^3</f>
        <v>1108786321910.4001</v>
      </c>
      <c r="U4824" s="3">
        <f>Table1[[#This Row],[Emissions (g CO2)]]/(Table1[[#This Row],[Generation (TWh)]]*10^9)</f>
        <v>400.54994000000005</v>
      </c>
    </row>
    <row r="4825" spans="1:21" x14ac:dyDescent="0.35">
      <c r="A4825" t="s">
        <v>1397</v>
      </c>
      <c r="B4825" t="s">
        <v>3329</v>
      </c>
      <c r="C4825" t="str">
        <f>SUBSTITUTE(Table1[[#This Row],[Fuel]],", ",",")</f>
        <v>fossil liquids: diesel,fossil gas: natural gas,fossil liquids: heavy fuel oil</v>
      </c>
      <c r="D4825" t="s">
        <v>3258</v>
      </c>
      <c r="E4825" t="s">
        <v>3239</v>
      </c>
      <c r="F4825" t="s">
        <v>3241</v>
      </c>
      <c r="H4825" t="s">
        <v>3436</v>
      </c>
      <c r="I4825">
        <v>90</v>
      </c>
      <c r="J4825" t="s">
        <v>3446</v>
      </c>
      <c r="K4825">
        <v>1992</v>
      </c>
      <c r="L4825" t="s">
        <v>29</v>
      </c>
      <c r="M4825" t="s">
        <v>29</v>
      </c>
      <c r="N4825">
        <v>39.22777</v>
      </c>
      <c r="O4825">
        <v>8.9965399999999995</v>
      </c>
      <c r="P4825" t="s">
        <v>3527</v>
      </c>
      <c r="Q4825" s="3">
        <f>Table1[[#This Row],[Capacity (MW)]]*0.395*8760*10^-6</f>
        <v>0.31141800000000003</v>
      </c>
      <c r="R4825" s="3" cm="1">
        <f t="array" ref="R4825">AVERAGE(VLOOKUP(_xlfn.TEXTSPLIT(Table1[[#This Row],[Fuel (no space after comma)]], ","), FuelList_Final_EF!$A$2:$B$65, 2, FALSE))</f>
        <v>70.923070869596657</v>
      </c>
      <c r="S4825" s="3">
        <f>Table1[[#This Row],[Generation (TWh)]]*10^9*VLOOKUP(Table1[[#This Row],[Turbine/Engine Technology]],Technology_HR!$A$2:$B$11,2,FALSE)*10^-6</f>
        <v>3428712.1799999997</v>
      </c>
      <c r="T4825" s="5">
        <f>Table1[[#This Row],[Fuel Consumption (mmBtu)]]*Table1[[#This Row],[Emission Factor (kg CO2/ mmBtu)]]*10^3</f>
        <v>243174796933.58923</v>
      </c>
      <c r="U4825" s="3">
        <f>Table1[[#This Row],[Emissions (g CO2)]]/(Table1[[#This Row],[Generation (TWh)]]*10^9)</f>
        <v>780.86301027425918</v>
      </c>
    </row>
    <row r="4826" spans="1:21" x14ac:dyDescent="0.35">
      <c r="A4826" t="s">
        <v>1397</v>
      </c>
      <c r="B4826" t="s">
        <v>3329</v>
      </c>
      <c r="C4826" t="str">
        <f>SUBSTITUTE(Table1[[#This Row],[Fuel]],", ",",")</f>
        <v>fossil liquids: diesel,fossil gas: natural gas,fossil liquids: heavy fuel oil</v>
      </c>
      <c r="D4826" t="s">
        <v>3258</v>
      </c>
      <c r="E4826" t="s">
        <v>3239</v>
      </c>
      <c r="F4826" t="s">
        <v>3241</v>
      </c>
      <c r="H4826" t="s">
        <v>3436</v>
      </c>
      <c r="I4826">
        <v>90</v>
      </c>
      <c r="J4826" t="s">
        <v>3446</v>
      </c>
      <c r="K4826">
        <v>1992</v>
      </c>
      <c r="L4826" t="s">
        <v>29</v>
      </c>
      <c r="M4826" t="s">
        <v>29</v>
      </c>
      <c r="N4826">
        <v>39.22777</v>
      </c>
      <c r="O4826">
        <v>8.9965399999999995</v>
      </c>
      <c r="P4826" t="s">
        <v>3527</v>
      </c>
      <c r="Q4826" s="3">
        <f>Table1[[#This Row],[Capacity (MW)]]*0.395*8760*10^-6</f>
        <v>0.31141800000000003</v>
      </c>
      <c r="R4826" s="3" cm="1">
        <f t="array" ref="R4826">AVERAGE(VLOOKUP(_xlfn.TEXTSPLIT(Table1[[#This Row],[Fuel (no space after comma)]], ","), FuelList_Final_EF!$A$2:$B$65, 2, FALSE))</f>
        <v>70.923070869596657</v>
      </c>
      <c r="S4826" s="3">
        <f>Table1[[#This Row],[Generation (TWh)]]*10^9*VLOOKUP(Table1[[#This Row],[Turbine/Engine Technology]],Technology_HR!$A$2:$B$11,2,FALSE)*10^-6</f>
        <v>3428712.1799999997</v>
      </c>
      <c r="T4826" s="5">
        <f>Table1[[#This Row],[Fuel Consumption (mmBtu)]]*Table1[[#This Row],[Emission Factor (kg CO2/ mmBtu)]]*10^3</f>
        <v>243174796933.58923</v>
      </c>
      <c r="U4826" s="3">
        <f>Table1[[#This Row],[Emissions (g CO2)]]/(Table1[[#This Row],[Generation (TWh)]]*10^9)</f>
        <v>780.86301027425918</v>
      </c>
    </row>
    <row r="4827" spans="1:21" x14ac:dyDescent="0.35">
      <c r="A4827" t="s">
        <v>1399</v>
      </c>
      <c r="B4827" t="s">
        <v>3239</v>
      </c>
      <c r="C4827" t="str">
        <f>SUBSTITUTE(Table1[[#This Row],[Fuel]],", ",",")</f>
        <v>fossil gas: natural gas</v>
      </c>
      <c r="D4827" t="s">
        <v>3239</v>
      </c>
      <c r="H4827" t="s">
        <v>3436</v>
      </c>
      <c r="I4827">
        <v>34</v>
      </c>
      <c r="J4827" t="s">
        <v>3446</v>
      </c>
      <c r="K4827">
        <v>2008</v>
      </c>
      <c r="L4827" t="s">
        <v>29</v>
      </c>
      <c r="M4827" t="s">
        <v>29</v>
      </c>
      <c r="N4827">
        <v>42.147432000000002</v>
      </c>
      <c r="O4827">
        <v>14.459167000000001</v>
      </c>
      <c r="P4827" t="s">
        <v>3527</v>
      </c>
      <c r="Q4827" s="3">
        <f>Table1[[#This Row],[Capacity (MW)]]*0.395*8760*10^-6</f>
        <v>0.1176468</v>
      </c>
      <c r="R4827" s="3" cm="1">
        <f t="array" ref="R4827">AVERAGE(VLOOKUP(_xlfn.TEXTSPLIT(Table1[[#This Row],[Fuel (no space after comma)]], ","), FuelList_Final_EF!$A$2:$B$65, 2, FALSE))</f>
        <v>53.06</v>
      </c>
      <c r="S4827" s="3">
        <f>Table1[[#This Row],[Generation (TWh)]]*10^9*VLOOKUP(Table1[[#This Row],[Turbine/Engine Technology]],Technology_HR!$A$2:$B$11,2,FALSE)*10^-6</f>
        <v>1295291.2679999999</v>
      </c>
      <c r="T4827" s="5">
        <f>Table1[[#This Row],[Fuel Consumption (mmBtu)]]*Table1[[#This Row],[Emission Factor (kg CO2/ mmBtu)]]*10^3</f>
        <v>68728154680.080002</v>
      </c>
      <c r="U4827" s="3">
        <f>Table1[[#This Row],[Emissions (g CO2)]]/(Table1[[#This Row],[Generation (TWh)]]*10^9)</f>
        <v>584.19060000000002</v>
      </c>
    </row>
    <row r="4828" spans="1:21" x14ac:dyDescent="0.35">
      <c r="A4828" t="s">
        <v>1400</v>
      </c>
      <c r="B4828" t="s">
        <v>3239</v>
      </c>
      <c r="C4828" t="str">
        <f>SUBSTITUTE(Table1[[#This Row],[Fuel]],", ",",")</f>
        <v>fossil gas: natural gas</v>
      </c>
      <c r="D4828" t="s">
        <v>3239</v>
      </c>
      <c r="H4828" t="s">
        <v>3438</v>
      </c>
      <c r="I4828">
        <v>44</v>
      </c>
      <c r="J4828" t="s">
        <v>3446</v>
      </c>
      <c r="K4828" t="s">
        <v>29</v>
      </c>
      <c r="L4828" t="s">
        <v>29</v>
      </c>
      <c r="M4828" t="s">
        <v>29</v>
      </c>
      <c r="N4828">
        <v>37.220379999999999</v>
      </c>
      <c r="O4828">
        <v>15.177809999999999</v>
      </c>
      <c r="P4828" t="s">
        <v>3527</v>
      </c>
      <c r="Q4828" s="3">
        <f>Table1[[#This Row],[Capacity (MW)]]*0.395*8760*10^-6</f>
        <v>0.15224880000000002</v>
      </c>
      <c r="R4828" s="3" cm="1">
        <f t="array" ref="R4828">AVERAGE(VLOOKUP(_xlfn.TEXTSPLIT(Table1[[#This Row],[Fuel (no space after comma)]], ","), FuelList_Final_EF!$A$2:$B$65, 2, FALSE))</f>
        <v>53.06</v>
      </c>
      <c r="S4828" s="3">
        <f>Table1[[#This Row],[Generation (TWh)]]*10^9*VLOOKUP(Table1[[#This Row],[Turbine/Engine Technology]],Technology_HR!$A$2:$B$11,2,FALSE)*10^-6</f>
        <v>1149326.1912000002</v>
      </c>
      <c r="T4828" s="5">
        <f>Table1[[#This Row],[Fuel Consumption (mmBtu)]]*Table1[[#This Row],[Emission Factor (kg CO2/ mmBtu)]]*10^3</f>
        <v>60983247705.072014</v>
      </c>
      <c r="U4828" s="3">
        <f>Table1[[#This Row],[Emissions (g CO2)]]/(Table1[[#This Row],[Generation (TWh)]]*10^9)</f>
        <v>400.54993999999999</v>
      </c>
    </row>
    <row r="4829" spans="1:21" x14ac:dyDescent="0.35">
      <c r="A4829" t="s">
        <v>1401</v>
      </c>
      <c r="B4829" t="s">
        <v>3239</v>
      </c>
      <c r="C4829" t="str">
        <f>SUBSTITUTE(Table1[[#This Row],[Fuel]],", ",",")</f>
        <v>fossil gas: natural gas</v>
      </c>
      <c r="D4829" t="s">
        <v>3239</v>
      </c>
      <c r="H4829" t="s">
        <v>3438</v>
      </c>
      <c r="I4829">
        <v>88</v>
      </c>
      <c r="J4829" t="s">
        <v>3446</v>
      </c>
      <c r="K4829">
        <v>1999</v>
      </c>
      <c r="L4829" t="s">
        <v>29</v>
      </c>
      <c r="M4829" t="s">
        <v>29</v>
      </c>
      <c r="N4829">
        <v>41.995579999999997</v>
      </c>
      <c r="O4829">
        <v>13.438560000000001</v>
      </c>
      <c r="P4829" t="s">
        <v>3527</v>
      </c>
      <c r="Q4829" s="3">
        <f>Table1[[#This Row],[Capacity (MW)]]*0.395*8760*10^-6</f>
        <v>0.30449760000000003</v>
      </c>
      <c r="R4829" s="3" cm="1">
        <f t="array" ref="R4829">AVERAGE(VLOOKUP(_xlfn.TEXTSPLIT(Table1[[#This Row],[Fuel (no space after comma)]], ","), FuelList_Final_EF!$A$2:$B$65, 2, FALSE))</f>
        <v>53.06</v>
      </c>
      <c r="S4829" s="3">
        <f>Table1[[#This Row],[Generation (TWh)]]*10^9*VLOOKUP(Table1[[#This Row],[Turbine/Engine Technology]],Technology_HR!$A$2:$B$11,2,FALSE)*10^-6</f>
        <v>2298652.3824000005</v>
      </c>
      <c r="T4829" s="5">
        <f>Table1[[#This Row],[Fuel Consumption (mmBtu)]]*Table1[[#This Row],[Emission Factor (kg CO2/ mmBtu)]]*10^3</f>
        <v>121966495410.14403</v>
      </c>
      <c r="U4829" s="3">
        <f>Table1[[#This Row],[Emissions (g CO2)]]/(Table1[[#This Row],[Generation (TWh)]]*10^9)</f>
        <v>400.54993999999999</v>
      </c>
    </row>
    <row r="4830" spans="1:21" x14ac:dyDescent="0.35">
      <c r="A4830" t="s">
        <v>1396</v>
      </c>
      <c r="B4830" t="s">
        <v>3239</v>
      </c>
      <c r="C4830" t="str">
        <f>SUBSTITUTE(Table1[[#This Row],[Fuel]],", ",",")</f>
        <v>fossil gas: natural gas</v>
      </c>
      <c r="D4830" t="s">
        <v>3239</v>
      </c>
      <c r="H4830" t="s">
        <v>3438</v>
      </c>
      <c r="I4830">
        <v>239</v>
      </c>
      <c r="J4830" t="s">
        <v>3446</v>
      </c>
      <c r="K4830">
        <v>1993</v>
      </c>
      <c r="L4830" t="s">
        <v>29</v>
      </c>
      <c r="M4830" t="s">
        <v>29</v>
      </c>
      <c r="N4830">
        <v>45.451099999999997</v>
      </c>
      <c r="O4830">
        <v>12.2239</v>
      </c>
      <c r="P4830" t="s">
        <v>3527</v>
      </c>
      <c r="Q4830" s="3">
        <f>Table1[[#This Row],[Capacity (MW)]]*0.395*8760*10^-6</f>
        <v>0.82698780000000005</v>
      </c>
      <c r="R4830" s="3" cm="1">
        <f t="array" ref="R4830">AVERAGE(VLOOKUP(_xlfn.TEXTSPLIT(Table1[[#This Row],[Fuel (no space after comma)]], ","), FuelList_Final_EF!$A$2:$B$65, 2, FALSE))</f>
        <v>53.06</v>
      </c>
      <c r="S4830" s="3">
        <f>Table1[[#This Row],[Generation (TWh)]]*10^9*VLOOKUP(Table1[[#This Row],[Turbine/Engine Technology]],Technology_HR!$A$2:$B$11,2,FALSE)*10^-6</f>
        <v>6242930.9021999994</v>
      </c>
      <c r="T4830" s="5">
        <f>Table1[[#This Row],[Fuel Consumption (mmBtu)]]*Table1[[#This Row],[Emission Factor (kg CO2/ mmBtu)]]*10^3</f>
        <v>331249913670.73193</v>
      </c>
      <c r="U4830" s="3">
        <f>Table1[[#This Row],[Emissions (g CO2)]]/(Table1[[#This Row],[Generation (TWh)]]*10^9)</f>
        <v>400.54993999999994</v>
      </c>
    </row>
    <row r="4831" spans="1:21" x14ac:dyDescent="0.35">
      <c r="A4831" t="s">
        <v>1402</v>
      </c>
      <c r="B4831" t="s">
        <v>3239</v>
      </c>
      <c r="C4831" t="str">
        <f>SUBSTITUTE(Table1[[#This Row],[Fuel]],", ",",")</f>
        <v>fossil gas: natural gas</v>
      </c>
      <c r="D4831" t="s">
        <v>3239</v>
      </c>
      <c r="H4831" t="s">
        <v>3438</v>
      </c>
      <c r="I4831">
        <v>385</v>
      </c>
      <c r="J4831" t="s">
        <v>3450</v>
      </c>
      <c r="K4831" t="s">
        <v>29</v>
      </c>
      <c r="L4831" t="s">
        <v>29</v>
      </c>
      <c r="M4831" t="s">
        <v>29</v>
      </c>
      <c r="N4831">
        <v>41.149441000000003</v>
      </c>
      <c r="O4831">
        <v>14.830304999999999</v>
      </c>
      <c r="P4831" t="s">
        <v>3527</v>
      </c>
      <c r="Q4831" s="3">
        <f>Table1[[#This Row],[Capacity (MW)]]*0.395*8760*10^-6</f>
        <v>1.3321770000000002</v>
      </c>
      <c r="R4831" s="3" cm="1">
        <f t="array" ref="R4831">AVERAGE(VLOOKUP(_xlfn.TEXTSPLIT(Table1[[#This Row],[Fuel (no space after comma)]], ","), FuelList_Final_EF!$A$2:$B$65, 2, FALSE))</f>
        <v>53.06</v>
      </c>
      <c r="S4831" s="3">
        <f>Table1[[#This Row],[Generation (TWh)]]*10^9*VLOOKUP(Table1[[#This Row],[Turbine/Engine Technology]],Technology_HR!$A$2:$B$11,2,FALSE)*10^-6</f>
        <v>10056604.173000002</v>
      </c>
      <c r="T4831" s="5">
        <f>Table1[[#This Row],[Fuel Consumption (mmBtu)]]*Table1[[#This Row],[Emission Factor (kg CO2/ mmBtu)]]*10^3</f>
        <v>533603417419.38013</v>
      </c>
      <c r="U4831" s="3">
        <f>Table1[[#This Row],[Emissions (g CO2)]]/(Table1[[#This Row],[Generation (TWh)]]*10^9)</f>
        <v>400.54994000000005</v>
      </c>
    </row>
    <row r="4832" spans="1:21" x14ac:dyDescent="0.35">
      <c r="A4832" t="s">
        <v>1398</v>
      </c>
      <c r="B4832" t="s">
        <v>3239</v>
      </c>
      <c r="C4832" t="str">
        <f>SUBSTITUTE(Table1[[#This Row],[Fuel]],", ",",")</f>
        <v>fossil gas: natural gas</v>
      </c>
      <c r="D4832" t="s">
        <v>3239</v>
      </c>
      <c r="H4832" t="s">
        <v>3438</v>
      </c>
      <c r="I4832">
        <v>800</v>
      </c>
      <c r="J4832" t="s">
        <v>3446</v>
      </c>
      <c r="K4832">
        <v>2011</v>
      </c>
      <c r="L4832" t="s">
        <v>29</v>
      </c>
      <c r="M4832" t="s">
        <v>29</v>
      </c>
      <c r="N4832">
        <v>45.226799999999997</v>
      </c>
      <c r="O4832">
        <v>9.6377000000000006</v>
      </c>
      <c r="P4832" t="s">
        <v>3527</v>
      </c>
      <c r="Q4832" s="3">
        <f>Table1[[#This Row],[Capacity (MW)]]*0.395*8760*10^-6</f>
        <v>2.76816</v>
      </c>
      <c r="R4832" s="3" cm="1">
        <f t="array" ref="R4832">AVERAGE(VLOOKUP(_xlfn.TEXTSPLIT(Table1[[#This Row],[Fuel (no space after comma)]], ","), FuelList_Final_EF!$A$2:$B$65, 2, FALSE))</f>
        <v>53.06</v>
      </c>
      <c r="S4832" s="3">
        <f>Table1[[#This Row],[Generation (TWh)]]*10^9*VLOOKUP(Table1[[#This Row],[Turbine/Engine Technology]],Technology_HR!$A$2:$B$11,2,FALSE)*10^-6</f>
        <v>20896839.84</v>
      </c>
      <c r="T4832" s="5">
        <f>Table1[[#This Row],[Fuel Consumption (mmBtu)]]*Table1[[#This Row],[Emission Factor (kg CO2/ mmBtu)]]*10^3</f>
        <v>1108786321910.4001</v>
      </c>
      <c r="U4832" s="3">
        <f>Table1[[#This Row],[Emissions (g CO2)]]/(Table1[[#This Row],[Generation (TWh)]]*10^9)</f>
        <v>400.54994000000005</v>
      </c>
    </row>
    <row r="4833" spans="1:21" x14ac:dyDescent="0.35">
      <c r="A4833" t="s">
        <v>1398</v>
      </c>
      <c r="B4833" t="s">
        <v>3239</v>
      </c>
      <c r="C4833" t="str">
        <f>SUBSTITUTE(Table1[[#This Row],[Fuel]],", ",",")</f>
        <v>fossil gas: natural gas</v>
      </c>
      <c r="D4833" t="s">
        <v>3239</v>
      </c>
      <c r="H4833" t="s">
        <v>3436</v>
      </c>
      <c r="I4833">
        <v>110</v>
      </c>
      <c r="J4833" t="s">
        <v>3445</v>
      </c>
      <c r="K4833" t="s">
        <v>29</v>
      </c>
      <c r="L4833" t="s">
        <v>29</v>
      </c>
      <c r="M4833" t="s">
        <v>29</v>
      </c>
      <c r="N4833">
        <v>45.228251999999998</v>
      </c>
      <c r="O4833">
        <v>9.6398519999999994</v>
      </c>
      <c r="P4833" t="s">
        <v>3527</v>
      </c>
      <c r="Q4833" s="3">
        <f>Table1[[#This Row],[Capacity (MW)]]*0.395*8760*10^-6</f>
        <v>0.38062199999999996</v>
      </c>
      <c r="R4833" s="3" cm="1">
        <f t="array" ref="R4833">AVERAGE(VLOOKUP(_xlfn.TEXTSPLIT(Table1[[#This Row],[Fuel (no space after comma)]], ","), FuelList_Final_EF!$A$2:$B$65, 2, FALSE))</f>
        <v>53.06</v>
      </c>
      <c r="S4833" s="3">
        <f>Table1[[#This Row],[Generation (TWh)]]*10^9*VLOOKUP(Table1[[#This Row],[Turbine/Engine Technology]],Technology_HR!$A$2:$B$11,2,FALSE)*10^-6</f>
        <v>4190648.2199999993</v>
      </c>
      <c r="T4833" s="5">
        <f>Table1[[#This Row],[Fuel Consumption (mmBtu)]]*Table1[[#This Row],[Emission Factor (kg CO2/ mmBtu)]]*10^3</f>
        <v>222355794553.19998</v>
      </c>
      <c r="U4833" s="3">
        <f>Table1[[#This Row],[Emissions (g CO2)]]/(Table1[[#This Row],[Generation (TWh)]]*10^9)</f>
        <v>584.19060000000002</v>
      </c>
    </row>
    <row r="4834" spans="1:21" x14ac:dyDescent="0.35">
      <c r="A4834" t="s">
        <v>1398</v>
      </c>
      <c r="B4834" t="s">
        <v>3239</v>
      </c>
      <c r="C4834" t="str">
        <f>SUBSTITUTE(Table1[[#This Row],[Fuel]],", ",",")</f>
        <v>fossil gas: natural gas</v>
      </c>
      <c r="D4834" t="s">
        <v>3239</v>
      </c>
      <c r="H4834" t="s">
        <v>3436</v>
      </c>
      <c r="I4834">
        <v>110</v>
      </c>
      <c r="J4834" t="s">
        <v>3445</v>
      </c>
      <c r="K4834" t="s">
        <v>29</v>
      </c>
      <c r="L4834" t="s">
        <v>29</v>
      </c>
      <c r="M4834" t="s">
        <v>29</v>
      </c>
      <c r="N4834">
        <v>45.228251999999998</v>
      </c>
      <c r="O4834">
        <v>9.6398519999999994</v>
      </c>
      <c r="P4834" t="s">
        <v>3527</v>
      </c>
      <c r="Q4834" s="3">
        <f>Table1[[#This Row],[Capacity (MW)]]*0.395*8760*10^-6</f>
        <v>0.38062199999999996</v>
      </c>
      <c r="R4834" s="3" cm="1">
        <f t="array" ref="R4834">AVERAGE(VLOOKUP(_xlfn.TEXTSPLIT(Table1[[#This Row],[Fuel (no space after comma)]], ","), FuelList_Final_EF!$A$2:$B$65, 2, FALSE))</f>
        <v>53.06</v>
      </c>
      <c r="S4834" s="3">
        <f>Table1[[#This Row],[Generation (TWh)]]*10^9*VLOOKUP(Table1[[#This Row],[Turbine/Engine Technology]],Technology_HR!$A$2:$B$11,2,FALSE)*10^-6</f>
        <v>4190648.2199999993</v>
      </c>
      <c r="T4834" s="5">
        <f>Table1[[#This Row],[Fuel Consumption (mmBtu)]]*Table1[[#This Row],[Emission Factor (kg CO2/ mmBtu)]]*10^3</f>
        <v>222355794553.19998</v>
      </c>
      <c r="U4834" s="3">
        <f>Table1[[#This Row],[Emissions (g CO2)]]/(Table1[[#This Row],[Generation (TWh)]]*10^9)</f>
        <v>584.19060000000002</v>
      </c>
    </row>
    <row r="4835" spans="1:21" x14ac:dyDescent="0.35">
      <c r="A4835" t="s">
        <v>1398</v>
      </c>
      <c r="B4835" t="s">
        <v>3239</v>
      </c>
      <c r="C4835" t="str">
        <f>SUBSTITUTE(Table1[[#This Row],[Fuel]],", ",",")</f>
        <v>fossil gas: natural gas</v>
      </c>
      <c r="D4835" t="s">
        <v>3239</v>
      </c>
      <c r="H4835" t="s">
        <v>3436</v>
      </c>
      <c r="I4835">
        <v>110</v>
      </c>
      <c r="J4835" t="s">
        <v>3445</v>
      </c>
      <c r="K4835" t="s">
        <v>29</v>
      </c>
      <c r="L4835" t="s">
        <v>29</v>
      </c>
      <c r="M4835" t="s">
        <v>29</v>
      </c>
      <c r="N4835">
        <v>45.228251999999998</v>
      </c>
      <c r="O4835">
        <v>9.6398519999999994</v>
      </c>
      <c r="P4835" t="s">
        <v>3527</v>
      </c>
      <c r="Q4835" s="3">
        <f>Table1[[#This Row],[Capacity (MW)]]*0.395*8760*10^-6</f>
        <v>0.38062199999999996</v>
      </c>
      <c r="R4835" s="3" cm="1">
        <f t="array" ref="R4835">AVERAGE(VLOOKUP(_xlfn.TEXTSPLIT(Table1[[#This Row],[Fuel (no space after comma)]], ","), FuelList_Final_EF!$A$2:$B$65, 2, FALSE))</f>
        <v>53.06</v>
      </c>
      <c r="S4835" s="3">
        <f>Table1[[#This Row],[Generation (TWh)]]*10^9*VLOOKUP(Table1[[#This Row],[Turbine/Engine Technology]],Technology_HR!$A$2:$B$11,2,FALSE)*10^-6</f>
        <v>4190648.2199999993</v>
      </c>
      <c r="T4835" s="5">
        <f>Table1[[#This Row],[Fuel Consumption (mmBtu)]]*Table1[[#This Row],[Emission Factor (kg CO2/ mmBtu)]]*10^3</f>
        <v>222355794553.19998</v>
      </c>
      <c r="U4835" s="3">
        <f>Table1[[#This Row],[Emissions (g CO2)]]/(Table1[[#This Row],[Generation (TWh)]]*10^9)</f>
        <v>584.19060000000002</v>
      </c>
    </row>
    <row r="4836" spans="1:21" x14ac:dyDescent="0.35">
      <c r="A4836" t="s">
        <v>1403</v>
      </c>
      <c r="B4836" t="s">
        <v>3239</v>
      </c>
      <c r="C4836" t="str">
        <f>SUBSTITUTE(Table1[[#This Row],[Fuel]],", ",",")</f>
        <v>fossil gas: natural gas</v>
      </c>
      <c r="D4836" t="s">
        <v>3239</v>
      </c>
      <c r="H4836" t="s">
        <v>3438</v>
      </c>
      <c r="I4836">
        <v>62</v>
      </c>
      <c r="J4836" t="s">
        <v>3446</v>
      </c>
      <c r="K4836">
        <v>2015</v>
      </c>
      <c r="L4836" t="s">
        <v>29</v>
      </c>
      <c r="M4836" t="s">
        <v>29</v>
      </c>
      <c r="N4836">
        <v>45.416339999999998</v>
      </c>
      <c r="O4836">
        <v>9.2833199999999998</v>
      </c>
      <c r="P4836" t="s">
        <v>3527</v>
      </c>
      <c r="Q4836" s="3">
        <f>Table1[[#This Row],[Capacity (MW)]]*0.395*8760*10^-6</f>
        <v>0.21453240000000001</v>
      </c>
      <c r="R4836" s="3" cm="1">
        <f t="array" ref="R4836">AVERAGE(VLOOKUP(_xlfn.TEXTSPLIT(Table1[[#This Row],[Fuel (no space after comma)]], ","), FuelList_Final_EF!$A$2:$B$65, 2, FALSE))</f>
        <v>53.06</v>
      </c>
      <c r="S4836" s="3">
        <f>Table1[[#This Row],[Generation (TWh)]]*10^9*VLOOKUP(Table1[[#This Row],[Turbine/Engine Technology]],Technology_HR!$A$2:$B$11,2,FALSE)*10^-6</f>
        <v>1619505.0876</v>
      </c>
      <c r="T4836" s="5">
        <f>Table1[[#This Row],[Fuel Consumption (mmBtu)]]*Table1[[#This Row],[Emission Factor (kg CO2/ mmBtu)]]*10^3</f>
        <v>85930939948.056</v>
      </c>
      <c r="U4836" s="3">
        <f>Table1[[#This Row],[Emissions (g CO2)]]/(Table1[[#This Row],[Generation (TWh)]]*10^9)</f>
        <v>400.54993999999999</v>
      </c>
    </row>
    <row r="4837" spans="1:21" x14ac:dyDescent="0.35">
      <c r="A4837" t="s">
        <v>1404</v>
      </c>
      <c r="B4837" t="s">
        <v>3239</v>
      </c>
      <c r="C4837" t="str">
        <f>SUBSTITUTE(Table1[[#This Row],[Fuel]],", ",",")</f>
        <v>fossil gas: natural gas</v>
      </c>
      <c r="D4837" t="s">
        <v>3239</v>
      </c>
      <c r="H4837" t="s">
        <v>3441</v>
      </c>
      <c r="I4837">
        <v>31.5</v>
      </c>
      <c r="J4837" t="s">
        <v>3446</v>
      </c>
      <c r="K4837">
        <v>1994</v>
      </c>
      <c r="L4837" t="s">
        <v>29</v>
      </c>
      <c r="M4837" t="s">
        <v>29</v>
      </c>
      <c r="N4837">
        <v>45.448480000000004</v>
      </c>
      <c r="O4837">
        <v>10.980740000000001</v>
      </c>
      <c r="P4837" t="s">
        <v>3527</v>
      </c>
      <c r="Q4837" s="3">
        <f>Table1[[#This Row],[Capacity (MW)]]*0.395*8760*10^-6</f>
        <v>0.1089963</v>
      </c>
      <c r="R4837" s="3" cm="1">
        <f t="array" ref="R4837">AVERAGE(VLOOKUP(_xlfn.TEXTSPLIT(Table1[[#This Row],[Fuel (no space after comma)]], ","), FuelList_Final_EF!$A$2:$B$65, 2, FALSE))</f>
        <v>53.06</v>
      </c>
      <c r="S4837" s="3">
        <f>Table1[[#This Row],[Generation (TWh)]]*10^9*VLOOKUP(Table1[[#This Row],[Turbine/Engine Technology]],Technology_HR!$A$2:$B$11,2,FALSE)*10^-6</f>
        <v>822813.06869999995</v>
      </c>
      <c r="T4837" s="5">
        <f>Table1[[#This Row],[Fuel Consumption (mmBtu)]]*Table1[[#This Row],[Emission Factor (kg CO2/ mmBtu)]]*10^3</f>
        <v>43658461425.222</v>
      </c>
      <c r="U4837" s="3">
        <f>Table1[[#This Row],[Emissions (g CO2)]]/(Table1[[#This Row],[Generation (TWh)]]*10^9)</f>
        <v>400.54993999999999</v>
      </c>
    </row>
    <row r="4838" spans="1:21" x14ac:dyDescent="0.35">
      <c r="A4838" t="s">
        <v>1403</v>
      </c>
      <c r="B4838" t="s">
        <v>3239</v>
      </c>
      <c r="C4838" t="str">
        <f>SUBSTITUTE(Table1[[#This Row],[Fuel]],", ",",")</f>
        <v>fossil gas: natural gas</v>
      </c>
      <c r="D4838" t="s">
        <v>3239</v>
      </c>
      <c r="H4838" t="s">
        <v>3438</v>
      </c>
      <c r="I4838">
        <v>381</v>
      </c>
      <c r="J4838" t="s">
        <v>3446</v>
      </c>
      <c r="K4838">
        <v>2006</v>
      </c>
      <c r="L4838" t="s">
        <v>29</v>
      </c>
      <c r="M4838" t="s">
        <v>29</v>
      </c>
      <c r="N4838">
        <v>40.644119000000003</v>
      </c>
      <c r="O4838">
        <v>17.980801</v>
      </c>
      <c r="P4838" t="s">
        <v>3527</v>
      </c>
      <c r="Q4838" s="3">
        <f>Table1[[#This Row],[Capacity (MW)]]*0.395*8760*10^-6</f>
        <v>1.3183361999999998</v>
      </c>
      <c r="R4838" s="3" cm="1">
        <f t="array" ref="R4838">AVERAGE(VLOOKUP(_xlfn.TEXTSPLIT(Table1[[#This Row],[Fuel (no space after comma)]], ","), FuelList_Final_EF!$A$2:$B$65, 2, FALSE))</f>
        <v>53.06</v>
      </c>
      <c r="S4838" s="3">
        <f>Table1[[#This Row],[Generation (TWh)]]*10^9*VLOOKUP(Table1[[#This Row],[Turbine/Engine Technology]],Technology_HR!$A$2:$B$11,2,FALSE)*10^-6</f>
        <v>9952119.9737999979</v>
      </c>
      <c r="T4838" s="5">
        <f>Table1[[#This Row],[Fuel Consumption (mmBtu)]]*Table1[[#This Row],[Emission Factor (kg CO2/ mmBtu)]]*10^3</f>
        <v>528059485809.82794</v>
      </c>
      <c r="U4838" s="3">
        <f>Table1[[#This Row],[Emissions (g CO2)]]/(Table1[[#This Row],[Generation (TWh)]]*10^9)</f>
        <v>400.54994000000005</v>
      </c>
    </row>
    <row r="4839" spans="1:21" x14ac:dyDescent="0.35">
      <c r="A4839" t="s">
        <v>1403</v>
      </c>
      <c r="B4839" t="s">
        <v>3239</v>
      </c>
      <c r="C4839" t="str">
        <f>SUBSTITUTE(Table1[[#This Row],[Fuel]],", ",",")</f>
        <v>fossil gas: natural gas</v>
      </c>
      <c r="D4839" t="s">
        <v>3239</v>
      </c>
      <c r="H4839" t="s">
        <v>3438</v>
      </c>
      <c r="I4839">
        <v>381</v>
      </c>
      <c r="J4839" t="s">
        <v>3446</v>
      </c>
      <c r="K4839">
        <v>2006</v>
      </c>
      <c r="L4839" t="s">
        <v>29</v>
      </c>
      <c r="M4839" t="s">
        <v>29</v>
      </c>
      <c r="N4839">
        <v>40.644119000000003</v>
      </c>
      <c r="O4839">
        <v>17.980801</v>
      </c>
      <c r="P4839" t="s">
        <v>3527</v>
      </c>
      <c r="Q4839" s="3">
        <f>Table1[[#This Row],[Capacity (MW)]]*0.395*8760*10^-6</f>
        <v>1.3183361999999998</v>
      </c>
      <c r="R4839" s="3" cm="1">
        <f t="array" ref="R4839">AVERAGE(VLOOKUP(_xlfn.TEXTSPLIT(Table1[[#This Row],[Fuel (no space after comma)]], ","), FuelList_Final_EF!$A$2:$B$65, 2, FALSE))</f>
        <v>53.06</v>
      </c>
      <c r="S4839" s="3">
        <f>Table1[[#This Row],[Generation (TWh)]]*10^9*VLOOKUP(Table1[[#This Row],[Turbine/Engine Technology]],Technology_HR!$A$2:$B$11,2,FALSE)*10^-6</f>
        <v>9952119.9737999979</v>
      </c>
      <c r="T4839" s="5">
        <f>Table1[[#This Row],[Fuel Consumption (mmBtu)]]*Table1[[#This Row],[Emission Factor (kg CO2/ mmBtu)]]*10^3</f>
        <v>528059485809.82794</v>
      </c>
      <c r="U4839" s="3">
        <f>Table1[[#This Row],[Emissions (g CO2)]]/(Table1[[#This Row],[Generation (TWh)]]*10^9)</f>
        <v>400.54994000000005</v>
      </c>
    </row>
    <row r="4840" spans="1:21" x14ac:dyDescent="0.35">
      <c r="A4840" t="s">
        <v>1403</v>
      </c>
      <c r="B4840" t="s">
        <v>3239</v>
      </c>
      <c r="C4840" t="str">
        <f>SUBSTITUTE(Table1[[#This Row],[Fuel]],", ",",")</f>
        <v>fossil gas: natural gas</v>
      </c>
      <c r="D4840" t="s">
        <v>3239</v>
      </c>
      <c r="H4840" t="s">
        <v>3438</v>
      </c>
      <c r="I4840">
        <v>381</v>
      </c>
      <c r="J4840" t="s">
        <v>3446</v>
      </c>
      <c r="K4840">
        <v>2005</v>
      </c>
      <c r="L4840" t="s">
        <v>29</v>
      </c>
      <c r="M4840" t="s">
        <v>29</v>
      </c>
      <c r="N4840">
        <v>40.644119000000003</v>
      </c>
      <c r="O4840">
        <v>17.980801</v>
      </c>
      <c r="P4840" t="s">
        <v>3527</v>
      </c>
      <c r="Q4840" s="3">
        <f>Table1[[#This Row],[Capacity (MW)]]*0.395*8760*10^-6</f>
        <v>1.3183361999999998</v>
      </c>
      <c r="R4840" s="3" cm="1">
        <f t="array" ref="R4840">AVERAGE(VLOOKUP(_xlfn.TEXTSPLIT(Table1[[#This Row],[Fuel (no space after comma)]], ","), FuelList_Final_EF!$A$2:$B$65, 2, FALSE))</f>
        <v>53.06</v>
      </c>
      <c r="S4840" s="3">
        <f>Table1[[#This Row],[Generation (TWh)]]*10^9*VLOOKUP(Table1[[#This Row],[Turbine/Engine Technology]],Technology_HR!$A$2:$B$11,2,FALSE)*10^-6</f>
        <v>9952119.9737999979</v>
      </c>
      <c r="T4840" s="5">
        <f>Table1[[#This Row],[Fuel Consumption (mmBtu)]]*Table1[[#This Row],[Emission Factor (kg CO2/ mmBtu)]]*10^3</f>
        <v>528059485809.82794</v>
      </c>
      <c r="U4840" s="3">
        <f>Table1[[#This Row],[Emissions (g CO2)]]/(Table1[[#This Row],[Generation (TWh)]]*10^9)</f>
        <v>400.54994000000005</v>
      </c>
    </row>
    <row r="4841" spans="1:21" x14ac:dyDescent="0.35">
      <c r="A4841" t="s">
        <v>1405</v>
      </c>
      <c r="B4841" t="s">
        <v>3325</v>
      </c>
      <c r="C4841" t="str">
        <f>SUBSTITUTE(Table1[[#This Row],[Fuel]],", ",",")</f>
        <v>fossil gas: unknown,fossil liquids: heavy fuel oil</v>
      </c>
      <c r="D4841" t="s">
        <v>3245</v>
      </c>
      <c r="E4841" t="s">
        <v>3241</v>
      </c>
      <c r="H4841" t="s">
        <v>3440</v>
      </c>
      <c r="I4841">
        <v>70</v>
      </c>
      <c r="J4841" t="s">
        <v>3446</v>
      </c>
      <c r="K4841">
        <v>1967</v>
      </c>
      <c r="L4841" t="s">
        <v>29</v>
      </c>
      <c r="M4841" t="s">
        <v>29</v>
      </c>
      <c r="N4841">
        <v>40.644119000000003</v>
      </c>
      <c r="O4841">
        <v>17.980801</v>
      </c>
      <c r="P4841" t="s">
        <v>3527</v>
      </c>
      <c r="Q4841" s="3">
        <f>Table1[[#This Row],[Capacity (MW)]]*0.395*8760*10^-6</f>
        <v>0.24221400000000001</v>
      </c>
      <c r="R4841" s="3" cm="1">
        <f t="array" ref="R4841">AVERAGE(VLOOKUP(_xlfn.TEXTSPLIT(Table1[[#This Row],[Fuel (no space after comma)]], ","), FuelList_Final_EF!$A$2:$B$65, 2, FALSE))</f>
        <v>70.960847127042697</v>
      </c>
      <c r="S4841" s="3">
        <f>Table1[[#This Row],[Generation (TWh)]]*10^9*VLOOKUP(Table1[[#This Row],[Turbine/Engine Technology]],Technology_HR!$A$2:$B$11,2,FALSE)*10^-6</f>
        <v>2491170.9899999998</v>
      </c>
      <c r="T4841" s="5">
        <f>Table1[[#This Row],[Fuel Consumption (mmBtu)]]*Table1[[#This Row],[Emission Factor (kg CO2/ mmBtu)]]*10^3</f>
        <v>176775603788.71359</v>
      </c>
      <c r="U4841" s="3">
        <f>Table1[[#This Row],[Emissions (g CO2)]]/(Table1[[#This Row],[Generation (TWh)]]*10^9)</f>
        <v>729.83231270163401</v>
      </c>
    </row>
    <row r="4842" spans="1:21" x14ac:dyDescent="0.35">
      <c r="A4842" t="s">
        <v>1405</v>
      </c>
      <c r="B4842" t="s">
        <v>3325</v>
      </c>
      <c r="C4842" t="str">
        <f>SUBSTITUTE(Table1[[#This Row],[Fuel]],", ",",")</f>
        <v>fossil gas: unknown,fossil liquids: heavy fuel oil</v>
      </c>
      <c r="D4842" t="s">
        <v>3245</v>
      </c>
      <c r="E4842" t="s">
        <v>3241</v>
      </c>
      <c r="H4842" t="s">
        <v>3440</v>
      </c>
      <c r="I4842">
        <v>70</v>
      </c>
      <c r="J4842" t="s">
        <v>3446</v>
      </c>
      <c r="K4842">
        <v>1971</v>
      </c>
      <c r="L4842" t="s">
        <v>29</v>
      </c>
      <c r="M4842" t="s">
        <v>29</v>
      </c>
      <c r="N4842">
        <v>40.644119000000003</v>
      </c>
      <c r="O4842">
        <v>17.980801</v>
      </c>
      <c r="P4842" t="s">
        <v>3527</v>
      </c>
      <c r="Q4842" s="3">
        <f>Table1[[#This Row],[Capacity (MW)]]*0.395*8760*10^-6</f>
        <v>0.24221400000000001</v>
      </c>
      <c r="R4842" s="3" cm="1">
        <f t="array" ref="R4842">AVERAGE(VLOOKUP(_xlfn.TEXTSPLIT(Table1[[#This Row],[Fuel (no space after comma)]], ","), FuelList_Final_EF!$A$2:$B$65, 2, FALSE))</f>
        <v>70.960847127042697</v>
      </c>
      <c r="S4842" s="3">
        <f>Table1[[#This Row],[Generation (TWh)]]*10^9*VLOOKUP(Table1[[#This Row],[Turbine/Engine Technology]],Technology_HR!$A$2:$B$11,2,FALSE)*10^-6</f>
        <v>2491170.9899999998</v>
      </c>
      <c r="T4842" s="5">
        <f>Table1[[#This Row],[Fuel Consumption (mmBtu)]]*Table1[[#This Row],[Emission Factor (kg CO2/ mmBtu)]]*10^3</f>
        <v>176775603788.71359</v>
      </c>
      <c r="U4842" s="3">
        <f>Table1[[#This Row],[Emissions (g CO2)]]/(Table1[[#This Row],[Generation (TWh)]]*10^9)</f>
        <v>729.83231270163401</v>
      </c>
    </row>
    <row r="4843" spans="1:21" x14ac:dyDescent="0.35">
      <c r="A4843" t="s">
        <v>1397</v>
      </c>
      <c r="B4843" t="s">
        <v>3239</v>
      </c>
      <c r="C4843" t="str">
        <f>SUBSTITUTE(Table1[[#This Row],[Fuel]],", ",",")</f>
        <v>fossil gas: natural gas</v>
      </c>
      <c r="D4843" t="s">
        <v>3239</v>
      </c>
      <c r="H4843" t="s">
        <v>3438</v>
      </c>
      <c r="I4843">
        <v>840</v>
      </c>
      <c r="J4843" t="s">
        <v>3445</v>
      </c>
      <c r="K4843" t="s">
        <v>29</v>
      </c>
      <c r="L4843" t="s">
        <v>29</v>
      </c>
      <c r="M4843" t="s">
        <v>29</v>
      </c>
      <c r="N4843">
        <v>40.563636000000002</v>
      </c>
      <c r="O4843">
        <v>18.032205999999999</v>
      </c>
      <c r="P4843" t="s">
        <v>3527</v>
      </c>
      <c r="Q4843" s="3">
        <f>Table1[[#This Row],[Capacity (MW)]]*0.395*8760*10^-6</f>
        <v>2.906568</v>
      </c>
      <c r="R4843" s="3" cm="1">
        <f t="array" ref="R4843">AVERAGE(VLOOKUP(_xlfn.TEXTSPLIT(Table1[[#This Row],[Fuel (no space after comma)]], ","), FuelList_Final_EF!$A$2:$B$65, 2, FALSE))</f>
        <v>53.06</v>
      </c>
      <c r="S4843" s="3">
        <f>Table1[[#This Row],[Generation (TWh)]]*10^9*VLOOKUP(Table1[[#This Row],[Turbine/Engine Technology]],Technology_HR!$A$2:$B$11,2,FALSE)*10^-6</f>
        <v>21941681.831999999</v>
      </c>
      <c r="T4843" s="5">
        <f>Table1[[#This Row],[Fuel Consumption (mmBtu)]]*Table1[[#This Row],[Emission Factor (kg CO2/ mmBtu)]]*10^3</f>
        <v>1164225638005.9199</v>
      </c>
      <c r="U4843" s="3">
        <f>Table1[[#This Row],[Emissions (g CO2)]]/(Table1[[#This Row],[Generation (TWh)]]*10^9)</f>
        <v>400.54993999999999</v>
      </c>
    </row>
    <row r="4844" spans="1:21" x14ac:dyDescent="0.35">
      <c r="A4844" t="s">
        <v>1397</v>
      </c>
      <c r="B4844" t="s">
        <v>3239</v>
      </c>
      <c r="C4844" t="str">
        <f>SUBSTITUTE(Table1[[#This Row],[Fuel]],", ",",")</f>
        <v>fossil gas: natural gas</v>
      </c>
      <c r="D4844" t="s">
        <v>3239</v>
      </c>
      <c r="H4844" t="s">
        <v>3438</v>
      </c>
      <c r="I4844">
        <v>840</v>
      </c>
      <c r="J4844" t="s">
        <v>3445</v>
      </c>
      <c r="K4844" t="s">
        <v>29</v>
      </c>
      <c r="L4844" t="s">
        <v>29</v>
      </c>
      <c r="M4844" t="s">
        <v>29</v>
      </c>
      <c r="N4844">
        <v>40.563636000000002</v>
      </c>
      <c r="O4844">
        <v>18.032205999999999</v>
      </c>
      <c r="P4844" t="s">
        <v>3527</v>
      </c>
      <c r="Q4844" s="3">
        <f>Table1[[#This Row],[Capacity (MW)]]*0.395*8760*10^-6</f>
        <v>2.906568</v>
      </c>
      <c r="R4844" s="3" cm="1">
        <f t="array" ref="R4844">AVERAGE(VLOOKUP(_xlfn.TEXTSPLIT(Table1[[#This Row],[Fuel (no space after comma)]], ","), FuelList_Final_EF!$A$2:$B$65, 2, FALSE))</f>
        <v>53.06</v>
      </c>
      <c r="S4844" s="3">
        <f>Table1[[#This Row],[Generation (TWh)]]*10^9*VLOOKUP(Table1[[#This Row],[Turbine/Engine Technology]],Technology_HR!$A$2:$B$11,2,FALSE)*10^-6</f>
        <v>21941681.831999999</v>
      </c>
      <c r="T4844" s="5">
        <f>Table1[[#This Row],[Fuel Consumption (mmBtu)]]*Table1[[#This Row],[Emission Factor (kg CO2/ mmBtu)]]*10^3</f>
        <v>1164225638005.9199</v>
      </c>
      <c r="U4844" s="3">
        <f>Table1[[#This Row],[Emissions (g CO2)]]/(Table1[[#This Row],[Generation (TWh)]]*10^9)</f>
        <v>400.54993999999999</v>
      </c>
    </row>
    <row r="4845" spans="1:21" x14ac:dyDescent="0.35">
      <c r="A4845" t="s">
        <v>1396</v>
      </c>
      <c r="B4845" t="s">
        <v>3239</v>
      </c>
      <c r="C4845" t="str">
        <f>SUBSTITUTE(Table1[[#This Row],[Fuel]],", ",",")</f>
        <v>fossil gas: natural gas</v>
      </c>
      <c r="D4845" t="s">
        <v>3239</v>
      </c>
      <c r="H4845" t="s">
        <v>3438</v>
      </c>
      <c r="I4845">
        <v>122</v>
      </c>
      <c r="J4845" t="s">
        <v>3446</v>
      </c>
      <c r="K4845">
        <v>1994</v>
      </c>
      <c r="L4845" t="s">
        <v>29</v>
      </c>
      <c r="M4845" t="s">
        <v>29</v>
      </c>
      <c r="N4845">
        <v>42.200200000000002</v>
      </c>
      <c r="O4845">
        <v>13.8398</v>
      </c>
      <c r="P4845" t="s">
        <v>3527</v>
      </c>
      <c r="Q4845" s="3">
        <f>Table1[[#This Row],[Capacity (MW)]]*0.395*8760*10^-6</f>
        <v>0.42214440000000003</v>
      </c>
      <c r="R4845" s="3" cm="1">
        <f t="array" ref="R4845">AVERAGE(VLOOKUP(_xlfn.TEXTSPLIT(Table1[[#This Row],[Fuel (no space after comma)]], ","), FuelList_Final_EF!$A$2:$B$65, 2, FALSE))</f>
        <v>53.06</v>
      </c>
      <c r="S4845" s="3">
        <f>Table1[[#This Row],[Generation (TWh)]]*10^9*VLOOKUP(Table1[[#This Row],[Turbine/Engine Technology]],Technology_HR!$A$2:$B$11,2,FALSE)*10^-6</f>
        <v>3186768.0756000006</v>
      </c>
      <c r="T4845" s="5">
        <f>Table1[[#This Row],[Fuel Consumption (mmBtu)]]*Table1[[#This Row],[Emission Factor (kg CO2/ mmBtu)]]*10^3</f>
        <v>169089914091.33603</v>
      </c>
      <c r="U4845" s="3">
        <f>Table1[[#This Row],[Emissions (g CO2)]]/(Table1[[#This Row],[Generation (TWh)]]*10^9)</f>
        <v>400.54993999999999</v>
      </c>
    </row>
    <row r="4846" spans="1:21" x14ac:dyDescent="0.35">
      <c r="A4846" t="s">
        <v>1396</v>
      </c>
      <c r="B4846" t="s">
        <v>3239</v>
      </c>
      <c r="C4846" t="str">
        <f>SUBSTITUTE(Table1[[#This Row],[Fuel]],", ",",")</f>
        <v>fossil gas: natural gas</v>
      </c>
      <c r="D4846" t="s">
        <v>3239</v>
      </c>
      <c r="H4846" t="s">
        <v>3438</v>
      </c>
      <c r="I4846">
        <v>401</v>
      </c>
      <c r="J4846" t="s">
        <v>3446</v>
      </c>
      <c r="K4846">
        <v>2005</v>
      </c>
      <c r="L4846" t="s">
        <v>29</v>
      </c>
      <c r="M4846" t="s">
        <v>29</v>
      </c>
      <c r="N4846">
        <v>41.2014</v>
      </c>
      <c r="O4846">
        <v>15.4762</v>
      </c>
      <c r="P4846" t="s">
        <v>3527</v>
      </c>
      <c r="Q4846" s="3">
        <f>Table1[[#This Row],[Capacity (MW)]]*0.395*8760*10^-6</f>
        <v>1.3875402000000001</v>
      </c>
      <c r="R4846" s="3" cm="1">
        <f t="array" ref="R4846">AVERAGE(VLOOKUP(_xlfn.TEXTSPLIT(Table1[[#This Row],[Fuel (no space after comma)]], ","), FuelList_Final_EF!$A$2:$B$65, 2, FALSE))</f>
        <v>53.06</v>
      </c>
      <c r="S4846" s="3">
        <f>Table1[[#This Row],[Generation (TWh)]]*10^9*VLOOKUP(Table1[[#This Row],[Turbine/Engine Technology]],Technology_HR!$A$2:$B$11,2,FALSE)*10^-6</f>
        <v>10474540.969799999</v>
      </c>
      <c r="T4846" s="5">
        <f>Table1[[#This Row],[Fuel Consumption (mmBtu)]]*Table1[[#This Row],[Emission Factor (kg CO2/ mmBtu)]]*10^3</f>
        <v>555779143857.58789</v>
      </c>
      <c r="U4846" s="3">
        <f>Table1[[#This Row],[Emissions (g CO2)]]/(Table1[[#This Row],[Generation (TWh)]]*10^9)</f>
        <v>400.54993999999994</v>
      </c>
    </row>
    <row r="4847" spans="1:21" x14ac:dyDescent="0.35">
      <c r="A4847" t="s">
        <v>1406</v>
      </c>
      <c r="B4847" t="s">
        <v>3239</v>
      </c>
      <c r="C4847" t="str">
        <f>SUBSTITUTE(Table1[[#This Row],[Fuel]],", ",",")</f>
        <v>fossil gas: natural gas</v>
      </c>
      <c r="D4847" t="s">
        <v>3239</v>
      </c>
      <c r="H4847" t="s">
        <v>3438</v>
      </c>
      <c r="I4847">
        <v>848</v>
      </c>
      <c r="J4847" t="s">
        <v>3446</v>
      </c>
      <c r="K4847">
        <v>2003</v>
      </c>
      <c r="L4847" t="s">
        <v>29</v>
      </c>
      <c r="M4847" t="s">
        <v>29</v>
      </c>
      <c r="N4847">
        <v>45.511499999999998</v>
      </c>
      <c r="O4847">
        <v>9.5098000000000003</v>
      </c>
      <c r="P4847" t="s">
        <v>3527</v>
      </c>
      <c r="Q4847" s="3">
        <f>Table1[[#This Row],[Capacity (MW)]]*0.395*8760*10^-6</f>
        <v>2.9342495999999998</v>
      </c>
      <c r="R4847" s="3" cm="1">
        <f t="array" ref="R4847">AVERAGE(VLOOKUP(_xlfn.TEXTSPLIT(Table1[[#This Row],[Fuel (no space after comma)]], ","), FuelList_Final_EF!$A$2:$B$65, 2, FALSE))</f>
        <v>53.06</v>
      </c>
      <c r="S4847" s="3">
        <f>Table1[[#This Row],[Generation (TWh)]]*10^9*VLOOKUP(Table1[[#This Row],[Turbine/Engine Technology]],Technology_HR!$A$2:$B$11,2,FALSE)*10^-6</f>
        <v>22150650.2304</v>
      </c>
      <c r="T4847" s="5">
        <f>Table1[[#This Row],[Fuel Consumption (mmBtu)]]*Table1[[#This Row],[Emission Factor (kg CO2/ mmBtu)]]*10^3</f>
        <v>1175313501225.0239</v>
      </c>
      <c r="U4847" s="3">
        <f>Table1[[#This Row],[Emissions (g CO2)]]/(Table1[[#This Row],[Generation (TWh)]]*10^9)</f>
        <v>400.54993999999999</v>
      </c>
    </row>
    <row r="4848" spans="1:21" x14ac:dyDescent="0.35">
      <c r="A4848" t="s">
        <v>1406</v>
      </c>
      <c r="B4848" t="s">
        <v>3239</v>
      </c>
      <c r="C4848" t="str">
        <f>SUBSTITUTE(Table1[[#This Row],[Fuel]],", ",",")</f>
        <v>fossil gas: natural gas</v>
      </c>
      <c r="D4848" t="s">
        <v>3239</v>
      </c>
      <c r="H4848" t="s">
        <v>3441</v>
      </c>
      <c r="I4848">
        <v>108</v>
      </c>
      <c r="J4848" t="s">
        <v>3449</v>
      </c>
      <c r="K4848">
        <v>2024</v>
      </c>
      <c r="L4848" t="s">
        <v>29</v>
      </c>
      <c r="M4848" t="s">
        <v>29</v>
      </c>
      <c r="N4848">
        <v>45.511499999999998</v>
      </c>
      <c r="O4848">
        <v>9.5098000000000003</v>
      </c>
      <c r="P4848" t="s">
        <v>3527</v>
      </c>
      <c r="Q4848" s="3">
        <f>Table1[[#This Row],[Capacity (MW)]]*0.395*8760*10^-6</f>
        <v>0.37370160000000002</v>
      </c>
      <c r="R4848" s="3" cm="1">
        <f t="array" ref="R4848">AVERAGE(VLOOKUP(_xlfn.TEXTSPLIT(Table1[[#This Row],[Fuel (no space after comma)]], ","), FuelList_Final_EF!$A$2:$B$65, 2, FALSE))</f>
        <v>53.06</v>
      </c>
      <c r="S4848" s="3">
        <f>Table1[[#This Row],[Generation (TWh)]]*10^9*VLOOKUP(Table1[[#This Row],[Turbine/Engine Technology]],Technology_HR!$A$2:$B$11,2,FALSE)*10^-6</f>
        <v>2821073.3783999998</v>
      </c>
      <c r="T4848" s="5">
        <f>Table1[[#This Row],[Fuel Consumption (mmBtu)]]*Table1[[#This Row],[Emission Factor (kg CO2/ mmBtu)]]*10^3</f>
        <v>149686153457.90402</v>
      </c>
      <c r="U4848" s="3">
        <f>Table1[[#This Row],[Emissions (g CO2)]]/(Table1[[#This Row],[Generation (TWh)]]*10^9)</f>
        <v>400.54994000000005</v>
      </c>
    </row>
    <row r="4849" spans="1:21" x14ac:dyDescent="0.35">
      <c r="A4849" t="s">
        <v>1407</v>
      </c>
      <c r="B4849" t="s">
        <v>3239</v>
      </c>
      <c r="C4849" t="str">
        <f>SUBSTITUTE(Table1[[#This Row],[Fuel]],", ",",")</f>
        <v>fossil gas: natural gas</v>
      </c>
      <c r="D4849" t="s">
        <v>3239</v>
      </c>
      <c r="H4849" t="s">
        <v>3436</v>
      </c>
      <c r="I4849">
        <v>50</v>
      </c>
      <c r="J4849" t="s">
        <v>3446</v>
      </c>
      <c r="K4849">
        <v>2003</v>
      </c>
      <c r="L4849" t="s">
        <v>29</v>
      </c>
      <c r="M4849" t="s">
        <v>29</v>
      </c>
      <c r="N4849">
        <v>44.760460000000002</v>
      </c>
      <c r="O4849">
        <v>8.8552900000000001</v>
      </c>
      <c r="P4849" t="s">
        <v>3527</v>
      </c>
      <c r="Q4849" s="3">
        <f>Table1[[#This Row],[Capacity (MW)]]*0.395*8760*10^-6</f>
        <v>0.17301</v>
      </c>
      <c r="R4849" s="3" cm="1">
        <f t="array" ref="R4849">AVERAGE(VLOOKUP(_xlfn.TEXTSPLIT(Table1[[#This Row],[Fuel (no space after comma)]], ","), FuelList_Final_EF!$A$2:$B$65, 2, FALSE))</f>
        <v>53.06</v>
      </c>
      <c r="S4849" s="3">
        <f>Table1[[#This Row],[Generation (TWh)]]*10^9*VLOOKUP(Table1[[#This Row],[Turbine/Engine Technology]],Technology_HR!$A$2:$B$11,2,FALSE)*10^-6</f>
        <v>1904840.0999999999</v>
      </c>
      <c r="T4849" s="5">
        <f>Table1[[#This Row],[Fuel Consumption (mmBtu)]]*Table1[[#This Row],[Emission Factor (kg CO2/ mmBtu)]]*10^3</f>
        <v>101070815706</v>
      </c>
      <c r="U4849" s="3">
        <f>Table1[[#This Row],[Emissions (g CO2)]]/(Table1[[#This Row],[Generation (TWh)]]*10^9)</f>
        <v>584.19060000000002</v>
      </c>
    </row>
    <row r="4850" spans="1:21" x14ac:dyDescent="0.35">
      <c r="A4850" t="s">
        <v>1408</v>
      </c>
      <c r="B4850" t="s">
        <v>3239</v>
      </c>
      <c r="C4850" t="str">
        <f>SUBSTITUTE(Table1[[#This Row],[Fuel]],", ",",")</f>
        <v>fossil gas: natural gas</v>
      </c>
      <c r="D4850" t="s">
        <v>3239</v>
      </c>
      <c r="H4850" t="s">
        <v>3438</v>
      </c>
      <c r="I4850">
        <v>106</v>
      </c>
      <c r="J4850" t="s">
        <v>3446</v>
      </c>
      <c r="K4850">
        <v>1997</v>
      </c>
      <c r="L4850" t="s">
        <v>29</v>
      </c>
      <c r="M4850" t="s">
        <v>29</v>
      </c>
      <c r="N4850">
        <v>41.476399999999998</v>
      </c>
      <c r="O4850">
        <v>13.75315</v>
      </c>
      <c r="P4850" t="s">
        <v>3527</v>
      </c>
      <c r="Q4850" s="3">
        <f>Table1[[#This Row],[Capacity (MW)]]*0.395*8760*10^-6</f>
        <v>0.36678119999999997</v>
      </c>
      <c r="R4850" s="3" cm="1">
        <f t="array" ref="R4850">AVERAGE(VLOOKUP(_xlfn.TEXTSPLIT(Table1[[#This Row],[Fuel (no space after comma)]], ","), FuelList_Final_EF!$A$2:$B$65, 2, FALSE))</f>
        <v>53.06</v>
      </c>
      <c r="S4850" s="3">
        <f>Table1[[#This Row],[Generation (TWh)]]*10^9*VLOOKUP(Table1[[#This Row],[Turbine/Engine Technology]],Technology_HR!$A$2:$B$11,2,FALSE)*10^-6</f>
        <v>2768831.2788</v>
      </c>
      <c r="T4850" s="5">
        <f>Table1[[#This Row],[Fuel Consumption (mmBtu)]]*Table1[[#This Row],[Emission Factor (kg CO2/ mmBtu)]]*10^3</f>
        <v>146914187653.12799</v>
      </c>
      <c r="U4850" s="3">
        <f>Table1[[#This Row],[Emissions (g CO2)]]/(Table1[[#This Row],[Generation (TWh)]]*10^9)</f>
        <v>400.54993999999999</v>
      </c>
    </row>
    <row r="4851" spans="1:21" x14ac:dyDescent="0.35">
      <c r="A4851" t="s">
        <v>1409</v>
      </c>
      <c r="B4851" t="s">
        <v>3240</v>
      </c>
      <c r="C4851" t="str">
        <f>SUBSTITUTE(Table1[[#This Row],[Fuel]],", ",",")</f>
        <v>fossil gas: natural gas,fossil liquids: diesel</v>
      </c>
      <c r="D4851" t="s">
        <v>3239</v>
      </c>
      <c r="E4851" t="s">
        <v>3258</v>
      </c>
      <c r="H4851" t="s">
        <v>3441</v>
      </c>
      <c r="I4851">
        <v>73.599999999999994</v>
      </c>
      <c r="J4851" t="s">
        <v>3446</v>
      </c>
      <c r="K4851">
        <v>2023</v>
      </c>
      <c r="L4851" t="s">
        <v>29</v>
      </c>
      <c r="M4851" t="s">
        <v>29</v>
      </c>
      <c r="N4851">
        <v>45.604911000000001</v>
      </c>
      <c r="O4851">
        <v>8.8926280000000002</v>
      </c>
      <c r="P4851" t="s">
        <v>3527</v>
      </c>
      <c r="Q4851" s="3">
        <f>Table1[[#This Row],[Capacity (MW)]]*0.395*8760*10^-6</f>
        <v>0.25467072000000002</v>
      </c>
      <c r="R4851" s="3" cm="1">
        <f t="array" ref="R4851">AVERAGE(VLOOKUP(_xlfn.TEXTSPLIT(Table1[[#This Row],[Fuel (no space after comma)]], ","), FuelList_Final_EF!$A$2:$B$65, 2, FALSE))</f>
        <v>65.583341148886291</v>
      </c>
      <c r="S4851" s="3">
        <f>Table1[[#This Row],[Generation (TWh)]]*10^9*VLOOKUP(Table1[[#This Row],[Turbine/Engine Technology]],Technology_HR!$A$2:$B$11,2,FALSE)*10^-6</f>
        <v>1922509.2652800002</v>
      </c>
      <c r="T4851" s="5">
        <f>Table1[[#This Row],[Fuel Consumption (mmBtu)]]*Table1[[#This Row],[Emission Factor (kg CO2/ mmBtu)]]*10^3</f>
        <v>126084581006.75298</v>
      </c>
      <c r="U4851" s="3">
        <f>Table1[[#This Row],[Emissions (g CO2)]]/(Table1[[#This Row],[Generation (TWh)]]*10^9)</f>
        <v>495.08864233294258</v>
      </c>
    </row>
    <row r="4852" spans="1:21" x14ac:dyDescent="0.35">
      <c r="A4852" t="s">
        <v>1410</v>
      </c>
      <c r="B4852" t="s">
        <v>3239</v>
      </c>
      <c r="C4852" t="str">
        <f>SUBSTITUTE(Table1[[#This Row],[Fuel]],", ",",")</f>
        <v>fossil gas: natural gas</v>
      </c>
      <c r="D4852" t="s">
        <v>3239</v>
      </c>
      <c r="H4852" t="s">
        <v>3438</v>
      </c>
      <c r="I4852">
        <v>54</v>
      </c>
      <c r="J4852" t="s">
        <v>3446</v>
      </c>
      <c r="K4852">
        <v>1994</v>
      </c>
      <c r="L4852" t="s">
        <v>29</v>
      </c>
      <c r="M4852" t="s">
        <v>29</v>
      </c>
      <c r="N4852">
        <v>45.02131</v>
      </c>
      <c r="O4852">
        <v>11.311590000000001</v>
      </c>
      <c r="P4852" t="s">
        <v>3527</v>
      </c>
      <c r="Q4852" s="3">
        <f>Table1[[#This Row],[Capacity (MW)]]*0.395*8760*10^-6</f>
        <v>0.18685080000000001</v>
      </c>
      <c r="R4852" s="3" cm="1">
        <f t="array" ref="R4852">AVERAGE(VLOOKUP(_xlfn.TEXTSPLIT(Table1[[#This Row],[Fuel (no space after comma)]], ","), FuelList_Final_EF!$A$2:$B$65, 2, FALSE))</f>
        <v>53.06</v>
      </c>
      <c r="S4852" s="3">
        <f>Table1[[#This Row],[Generation (TWh)]]*10^9*VLOOKUP(Table1[[#This Row],[Turbine/Engine Technology]],Technology_HR!$A$2:$B$11,2,FALSE)*10^-6</f>
        <v>1410536.6891999999</v>
      </c>
      <c r="T4852" s="5">
        <f>Table1[[#This Row],[Fuel Consumption (mmBtu)]]*Table1[[#This Row],[Emission Factor (kg CO2/ mmBtu)]]*10^3</f>
        <v>74843076728.952011</v>
      </c>
      <c r="U4852" s="3">
        <f>Table1[[#This Row],[Emissions (g CO2)]]/(Table1[[#This Row],[Generation (TWh)]]*10^9)</f>
        <v>400.54994000000005</v>
      </c>
    </row>
    <row r="4853" spans="1:21" x14ac:dyDescent="0.35">
      <c r="A4853" t="s">
        <v>1411</v>
      </c>
      <c r="B4853" t="s">
        <v>3239</v>
      </c>
      <c r="C4853" t="str">
        <f>SUBSTITUTE(Table1[[#This Row],[Fuel]],", ",",")</f>
        <v>fossil gas: natural gas</v>
      </c>
      <c r="D4853" t="s">
        <v>3239</v>
      </c>
      <c r="H4853" t="s">
        <v>3438</v>
      </c>
      <c r="I4853">
        <v>175</v>
      </c>
      <c r="J4853" t="s">
        <v>3448</v>
      </c>
      <c r="K4853">
        <v>1998</v>
      </c>
      <c r="L4853" t="s">
        <v>29</v>
      </c>
      <c r="M4853" t="s">
        <v>29</v>
      </c>
      <c r="N4853">
        <v>42.048236000000003</v>
      </c>
      <c r="O4853">
        <v>13.535985999999999</v>
      </c>
      <c r="P4853" t="s">
        <v>3527</v>
      </c>
      <c r="Q4853" s="3">
        <f>Table1[[#This Row],[Capacity (MW)]]*0.395*8760*10^-6</f>
        <v>0.60553499999999993</v>
      </c>
      <c r="R4853" s="3" cm="1">
        <f t="array" ref="R4853">AVERAGE(VLOOKUP(_xlfn.TEXTSPLIT(Table1[[#This Row],[Fuel (no space after comma)]], ","), FuelList_Final_EF!$A$2:$B$65, 2, FALSE))</f>
        <v>53.06</v>
      </c>
      <c r="S4853" s="3">
        <f>Table1[[#This Row],[Generation (TWh)]]*10^9*VLOOKUP(Table1[[#This Row],[Turbine/Engine Technology]],Technology_HR!$A$2:$B$11,2,FALSE)*10^-6</f>
        <v>4571183.7149999989</v>
      </c>
      <c r="T4853" s="5">
        <f>Table1[[#This Row],[Fuel Consumption (mmBtu)]]*Table1[[#This Row],[Emission Factor (kg CO2/ mmBtu)]]*10^3</f>
        <v>242547007917.89996</v>
      </c>
      <c r="U4853" s="3">
        <f>Table1[[#This Row],[Emissions (g CO2)]]/(Table1[[#This Row],[Generation (TWh)]]*10^9)</f>
        <v>400.54993999999999</v>
      </c>
    </row>
    <row r="4854" spans="1:21" x14ac:dyDescent="0.35">
      <c r="A4854" t="s">
        <v>1406</v>
      </c>
      <c r="B4854" t="s">
        <v>3239</v>
      </c>
      <c r="C4854" t="str">
        <f>SUBSTITUTE(Table1[[#This Row],[Fuel]],", ",",")</f>
        <v>fossil gas: natural gas</v>
      </c>
      <c r="D4854" t="s">
        <v>3239</v>
      </c>
      <c r="H4854" t="s">
        <v>3438</v>
      </c>
      <c r="I4854">
        <v>753</v>
      </c>
      <c r="J4854" t="s">
        <v>3446</v>
      </c>
      <c r="K4854">
        <v>2004</v>
      </c>
      <c r="L4854" t="s">
        <v>29</v>
      </c>
      <c r="M4854" t="s">
        <v>29</v>
      </c>
      <c r="N4854">
        <v>45.185600000000001</v>
      </c>
      <c r="O4854">
        <v>7.9016000000000002</v>
      </c>
      <c r="P4854" t="s">
        <v>3527</v>
      </c>
      <c r="Q4854" s="3">
        <f>Table1[[#This Row],[Capacity (MW)]]*0.395*8760*10^-6</f>
        <v>2.6055305999999998</v>
      </c>
      <c r="R4854" s="3" cm="1">
        <f t="array" ref="R4854">AVERAGE(VLOOKUP(_xlfn.TEXTSPLIT(Table1[[#This Row],[Fuel (no space after comma)]], ","), FuelList_Final_EF!$A$2:$B$65, 2, FALSE))</f>
        <v>53.06</v>
      </c>
      <c r="S4854" s="3">
        <f>Table1[[#This Row],[Generation (TWh)]]*10^9*VLOOKUP(Table1[[#This Row],[Turbine/Engine Technology]],Technology_HR!$A$2:$B$11,2,FALSE)*10^-6</f>
        <v>19669150.499399997</v>
      </c>
      <c r="T4854" s="5">
        <f>Table1[[#This Row],[Fuel Consumption (mmBtu)]]*Table1[[#This Row],[Emission Factor (kg CO2/ mmBtu)]]*10^3</f>
        <v>1043645125498.1639</v>
      </c>
      <c r="U4854" s="3">
        <f>Table1[[#This Row],[Emissions (g CO2)]]/(Table1[[#This Row],[Generation (TWh)]]*10^9)</f>
        <v>400.54993999999999</v>
      </c>
    </row>
    <row r="4855" spans="1:21" x14ac:dyDescent="0.35">
      <c r="A4855" t="s">
        <v>1406</v>
      </c>
      <c r="B4855" t="s">
        <v>3239</v>
      </c>
      <c r="C4855" t="str">
        <f>SUBSTITUTE(Table1[[#This Row],[Fuel]],", ",",")</f>
        <v>fossil gas: natural gas</v>
      </c>
      <c r="D4855" t="s">
        <v>3239</v>
      </c>
      <c r="H4855" t="s">
        <v>3438</v>
      </c>
      <c r="I4855">
        <v>370</v>
      </c>
      <c r="J4855" t="s">
        <v>3446</v>
      </c>
      <c r="K4855">
        <v>2005</v>
      </c>
      <c r="L4855" t="s">
        <v>29</v>
      </c>
      <c r="M4855" t="s">
        <v>29</v>
      </c>
      <c r="N4855">
        <v>45.185600000000001</v>
      </c>
      <c r="O4855">
        <v>7.9016000000000002</v>
      </c>
      <c r="P4855" t="s">
        <v>3527</v>
      </c>
      <c r="Q4855" s="3">
        <f>Table1[[#This Row],[Capacity (MW)]]*0.395*8760*10^-6</f>
        <v>1.2802739999999999</v>
      </c>
      <c r="R4855" s="3" cm="1">
        <f t="array" ref="R4855">AVERAGE(VLOOKUP(_xlfn.TEXTSPLIT(Table1[[#This Row],[Fuel (no space after comma)]], ","), FuelList_Final_EF!$A$2:$B$65, 2, FALSE))</f>
        <v>53.06</v>
      </c>
      <c r="S4855" s="3">
        <f>Table1[[#This Row],[Generation (TWh)]]*10^9*VLOOKUP(Table1[[#This Row],[Turbine/Engine Technology]],Technology_HR!$A$2:$B$11,2,FALSE)*10^-6</f>
        <v>9664788.425999999</v>
      </c>
      <c r="T4855" s="5">
        <f>Table1[[#This Row],[Fuel Consumption (mmBtu)]]*Table1[[#This Row],[Emission Factor (kg CO2/ mmBtu)]]*10^3</f>
        <v>512813673883.55994</v>
      </c>
      <c r="U4855" s="3">
        <f>Table1[[#This Row],[Emissions (g CO2)]]/(Table1[[#This Row],[Generation (TWh)]]*10^9)</f>
        <v>400.54993999999994</v>
      </c>
    </row>
    <row r="4856" spans="1:21" x14ac:dyDescent="0.35">
      <c r="A4856" t="s">
        <v>1397</v>
      </c>
      <c r="B4856" t="s">
        <v>3251</v>
      </c>
      <c r="C4856" t="str">
        <f>SUBSTITUTE(Table1[[#This Row],[Fuel]],", ",",")</f>
        <v>fossil liquids: heavy fuel oil,fossil gas: natural gas</v>
      </c>
      <c r="D4856" t="s">
        <v>3241</v>
      </c>
      <c r="E4856" t="s">
        <v>3239</v>
      </c>
      <c r="H4856" t="s">
        <v>3438</v>
      </c>
      <c r="I4856">
        <v>34</v>
      </c>
      <c r="J4856" t="s">
        <v>3446</v>
      </c>
      <c r="K4856">
        <v>1969</v>
      </c>
      <c r="L4856" t="s">
        <v>29</v>
      </c>
      <c r="M4856" t="s">
        <v>29</v>
      </c>
      <c r="N4856">
        <v>40.652920000000002</v>
      </c>
      <c r="O4856">
        <v>8.7124900000000007</v>
      </c>
      <c r="P4856" t="s">
        <v>3527</v>
      </c>
      <c r="Q4856" s="3">
        <f>Table1[[#This Row],[Capacity (MW)]]*0.395*8760*10^-6</f>
        <v>0.1176468</v>
      </c>
      <c r="R4856" s="3" cm="1">
        <f t="array" ref="R4856">AVERAGE(VLOOKUP(_xlfn.TEXTSPLIT(Table1[[#This Row],[Fuel (no space after comma)]], ","), FuelList_Final_EF!$A$2:$B$65, 2, FALSE))</f>
        <v>67.331265155508703</v>
      </c>
      <c r="S4856" s="3">
        <f>Table1[[#This Row],[Generation (TWh)]]*10^9*VLOOKUP(Table1[[#This Row],[Turbine/Engine Technology]],Technology_HR!$A$2:$B$11,2,FALSE)*10^-6</f>
        <v>888115.69319999998</v>
      </c>
      <c r="T4856" s="5">
        <f>Table1[[#This Row],[Fuel Consumption (mmBtu)]]*Table1[[#This Row],[Emission Factor (kg CO2/ mmBtu)]]*10^3</f>
        <v>59797953227.617615</v>
      </c>
      <c r="U4856" s="3">
        <f>Table1[[#This Row],[Emissions (g CO2)]]/(Table1[[#This Row],[Generation (TWh)]]*10^9)</f>
        <v>508.28372065893518</v>
      </c>
    </row>
    <row r="4857" spans="1:21" x14ac:dyDescent="0.35">
      <c r="A4857" t="s">
        <v>1397</v>
      </c>
      <c r="B4857" t="s">
        <v>3251</v>
      </c>
      <c r="C4857" t="str">
        <f>SUBSTITUTE(Table1[[#This Row],[Fuel]],", ",",")</f>
        <v>fossil liquids: heavy fuel oil,fossil gas: natural gas</v>
      </c>
      <c r="D4857" t="s">
        <v>3241</v>
      </c>
      <c r="E4857" t="s">
        <v>3239</v>
      </c>
      <c r="H4857" t="s">
        <v>3438</v>
      </c>
      <c r="I4857">
        <v>66</v>
      </c>
      <c r="J4857" t="s">
        <v>3446</v>
      </c>
      <c r="K4857">
        <v>1970</v>
      </c>
      <c r="L4857" t="s">
        <v>29</v>
      </c>
      <c r="M4857" t="s">
        <v>29</v>
      </c>
      <c r="N4857">
        <v>40.652920000000002</v>
      </c>
      <c r="O4857">
        <v>8.7124900000000007</v>
      </c>
      <c r="P4857" t="s">
        <v>3527</v>
      </c>
      <c r="Q4857" s="3">
        <f>Table1[[#This Row],[Capacity (MW)]]*0.395*8760*10^-6</f>
        <v>0.2283732</v>
      </c>
      <c r="R4857" s="3" cm="1">
        <f t="array" ref="R4857">AVERAGE(VLOOKUP(_xlfn.TEXTSPLIT(Table1[[#This Row],[Fuel (no space after comma)]], ","), FuelList_Final_EF!$A$2:$B$65, 2, FALSE))</f>
        <v>67.331265155508703</v>
      </c>
      <c r="S4857" s="3">
        <f>Table1[[#This Row],[Generation (TWh)]]*10^9*VLOOKUP(Table1[[#This Row],[Turbine/Engine Technology]],Technology_HR!$A$2:$B$11,2,FALSE)*10^-6</f>
        <v>1723989.2867999999</v>
      </c>
      <c r="T4857" s="5">
        <f>Table1[[#This Row],[Fuel Consumption (mmBtu)]]*Table1[[#This Row],[Emission Factor (kg CO2/ mmBtu)]]*10^3</f>
        <v>116078379794.78714</v>
      </c>
      <c r="U4857" s="3">
        <f>Table1[[#This Row],[Emissions (g CO2)]]/(Table1[[#This Row],[Generation (TWh)]]*10^9)</f>
        <v>508.28372065893518</v>
      </c>
    </row>
    <row r="4858" spans="1:21" x14ac:dyDescent="0.35">
      <c r="A4858" t="s">
        <v>1406</v>
      </c>
      <c r="B4858" t="s">
        <v>3239</v>
      </c>
      <c r="C4858" t="str">
        <f>SUBSTITUTE(Table1[[#This Row],[Fuel]],", ",",")</f>
        <v>fossil gas: natural gas</v>
      </c>
      <c r="D4858" t="s">
        <v>3239</v>
      </c>
      <c r="H4858" t="s">
        <v>3438</v>
      </c>
      <c r="I4858">
        <v>50</v>
      </c>
      <c r="J4858" t="s">
        <v>3446</v>
      </c>
      <c r="K4858">
        <v>1998</v>
      </c>
      <c r="L4858" t="s">
        <v>29</v>
      </c>
      <c r="M4858" t="s">
        <v>29</v>
      </c>
      <c r="N4858">
        <v>45.533560000000001</v>
      </c>
      <c r="O4858">
        <v>9.2631099999999993</v>
      </c>
      <c r="P4858" t="s">
        <v>3527</v>
      </c>
      <c r="Q4858" s="3">
        <f>Table1[[#This Row],[Capacity (MW)]]*0.395*8760*10^-6</f>
        <v>0.17301</v>
      </c>
      <c r="R4858" s="3" cm="1">
        <f t="array" ref="R4858">AVERAGE(VLOOKUP(_xlfn.TEXTSPLIT(Table1[[#This Row],[Fuel (no space after comma)]], ","), FuelList_Final_EF!$A$2:$B$65, 2, FALSE))</f>
        <v>53.06</v>
      </c>
      <c r="S4858" s="3">
        <f>Table1[[#This Row],[Generation (TWh)]]*10^9*VLOOKUP(Table1[[#This Row],[Turbine/Engine Technology]],Technology_HR!$A$2:$B$11,2,FALSE)*10^-6</f>
        <v>1306052.49</v>
      </c>
      <c r="T4858" s="5">
        <f>Table1[[#This Row],[Fuel Consumption (mmBtu)]]*Table1[[#This Row],[Emission Factor (kg CO2/ mmBtu)]]*10^3</f>
        <v>69299145119.400009</v>
      </c>
      <c r="U4858" s="3">
        <f>Table1[[#This Row],[Emissions (g CO2)]]/(Table1[[#This Row],[Generation (TWh)]]*10^9)</f>
        <v>400.54994000000005</v>
      </c>
    </row>
    <row r="4859" spans="1:21" x14ac:dyDescent="0.35">
      <c r="A4859" t="s">
        <v>1412</v>
      </c>
      <c r="B4859" t="s">
        <v>3239</v>
      </c>
      <c r="C4859" t="str">
        <f>SUBSTITUTE(Table1[[#This Row],[Fuel]],", ",",")</f>
        <v>fossil gas: natural gas</v>
      </c>
      <c r="D4859" t="s">
        <v>3239</v>
      </c>
      <c r="H4859" t="s">
        <v>3438</v>
      </c>
      <c r="I4859">
        <v>104</v>
      </c>
      <c r="J4859" t="s">
        <v>3446</v>
      </c>
      <c r="K4859">
        <v>2013</v>
      </c>
      <c r="L4859" t="s">
        <v>29</v>
      </c>
      <c r="M4859" t="s">
        <v>29</v>
      </c>
      <c r="N4859">
        <v>42.323250000000002</v>
      </c>
      <c r="O4859">
        <v>14.377549999999999</v>
      </c>
      <c r="P4859" t="s">
        <v>3527</v>
      </c>
      <c r="Q4859" s="3">
        <f>Table1[[#This Row],[Capacity (MW)]]*0.395*8760*10^-6</f>
        <v>0.35986079999999998</v>
      </c>
      <c r="R4859" s="3" cm="1">
        <f t="array" ref="R4859">AVERAGE(VLOOKUP(_xlfn.TEXTSPLIT(Table1[[#This Row],[Fuel (no space after comma)]], ","), FuelList_Final_EF!$A$2:$B$65, 2, FALSE))</f>
        <v>53.06</v>
      </c>
      <c r="S4859" s="3">
        <f>Table1[[#This Row],[Generation (TWh)]]*10^9*VLOOKUP(Table1[[#This Row],[Turbine/Engine Technology]],Technology_HR!$A$2:$B$11,2,FALSE)*10^-6</f>
        <v>2716589.1791999997</v>
      </c>
      <c r="T4859" s="5">
        <f>Table1[[#This Row],[Fuel Consumption (mmBtu)]]*Table1[[#This Row],[Emission Factor (kg CO2/ mmBtu)]]*10^3</f>
        <v>144142221848.35199</v>
      </c>
      <c r="U4859" s="3">
        <f>Table1[[#This Row],[Emissions (g CO2)]]/(Table1[[#This Row],[Generation (TWh)]]*10^9)</f>
        <v>400.54993999999999</v>
      </c>
    </row>
    <row r="4860" spans="1:21" x14ac:dyDescent="0.35">
      <c r="A4860" t="s">
        <v>1401</v>
      </c>
      <c r="B4860" t="s">
        <v>3239</v>
      </c>
      <c r="C4860" t="str">
        <f>SUBSTITUTE(Table1[[#This Row],[Fuel]],", ",",")</f>
        <v>fossil gas: natural gas</v>
      </c>
      <c r="D4860" t="s">
        <v>3239</v>
      </c>
      <c r="H4860" t="s">
        <v>3438</v>
      </c>
      <c r="I4860">
        <v>120</v>
      </c>
      <c r="J4860" t="s">
        <v>3446</v>
      </c>
      <c r="K4860">
        <v>2009</v>
      </c>
      <c r="L4860" t="s">
        <v>29</v>
      </c>
      <c r="M4860" t="s">
        <v>29</v>
      </c>
      <c r="N4860">
        <v>45.792999999999999</v>
      </c>
      <c r="O4860">
        <v>13.583</v>
      </c>
      <c r="P4860" t="s">
        <v>3527</v>
      </c>
      <c r="Q4860" s="3">
        <f>Table1[[#This Row],[Capacity (MW)]]*0.395*8760*10^-6</f>
        <v>0.41522400000000004</v>
      </c>
      <c r="R4860" s="3" cm="1">
        <f t="array" ref="R4860">AVERAGE(VLOOKUP(_xlfn.TEXTSPLIT(Table1[[#This Row],[Fuel (no space after comma)]], ","), FuelList_Final_EF!$A$2:$B$65, 2, FALSE))</f>
        <v>53.06</v>
      </c>
      <c r="S4860" s="3">
        <f>Table1[[#This Row],[Generation (TWh)]]*10^9*VLOOKUP(Table1[[#This Row],[Turbine/Engine Technology]],Technology_HR!$A$2:$B$11,2,FALSE)*10^-6</f>
        <v>3134525.9760000003</v>
      </c>
      <c r="T4860" s="5">
        <f>Table1[[#This Row],[Fuel Consumption (mmBtu)]]*Table1[[#This Row],[Emission Factor (kg CO2/ mmBtu)]]*10^3</f>
        <v>166317948286.56003</v>
      </c>
      <c r="U4860" s="3">
        <f>Table1[[#This Row],[Emissions (g CO2)]]/(Table1[[#This Row],[Generation (TWh)]]*10^9)</f>
        <v>400.54993999999999</v>
      </c>
    </row>
    <row r="4861" spans="1:21" x14ac:dyDescent="0.35">
      <c r="A4861" t="s">
        <v>1413</v>
      </c>
      <c r="B4861" t="s">
        <v>3239</v>
      </c>
      <c r="C4861" t="str">
        <f>SUBSTITUTE(Table1[[#This Row],[Fuel]],", ",",")</f>
        <v>fossil gas: natural gas</v>
      </c>
      <c r="D4861" t="s">
        <v>3239</v>
      </c>
      <c r="H4861" t="s">
        <v>3438</v>
      </c>
      <c r="I4861">
        <v>390</v>
      </c>
      <c r="J4861" t="s">
        <v>3446</v>
      </c>
      <c r="K4861">
        <v>2005</v>
      </c>
      <c r="L4861" t="s">
        <v>29</v>
      </c>
      <c r="M4861" t="s">
        <v>29</v>
      </c>
      <c r="N4861">
        <v>45.150260000000003</v>
      </c>
      <c r="O4861">
        <v>10.834910000000001</v>
      </c>
      <c r="P4861" t="s">
        <v>3527</v>
      </c>
      <c r="Q4861" s="3">
        <f>Table1[[#This Row],[Capacity (MW)]]*0.395*8760*10^-6</f>
        <v>1.349478</v>
      </c>
      <c r="R4861" s="3" cm="1">
        <f t="array" ref="R4861">AVERAGE(VLOOKUP(_xlfn.TEXTSPLIT(Table1[[#This Row],[Fuel (no space after comma)]], ","), FuelList_Final_EF!$A$2:$B$65, 2, FALSE))</f>
        <v>53.06</v>
      </c>
      <c r="S4861" s="3">
        <f>Table1[[#This Row],[Generation (TWh)]]*10^9*VLOOKUP(Table1[[#This Row],[Turbine/Engine Technology]],Technology_HR!$A$2:$B$11,2,FALSE)*10^-6</f>
        <v>10187209.422</v>
      </c>
      <c r="T4861" s="5">
        <f>Table1[[#This Row],[Fuel Consumption (mmBtu)]]*Table1[[#This Row],[Emission Factor (kg CO2/ mmBtu)]]*10^3</f>
        <v>540533331931.32007</v>
      </c>
      <c r="U4861" s="3">
        <f>Table1[[#This Row],[Emissions (g CO2)]]/(Table1[[#This Row],[Generation (TWh)]]*10^9)</f>
        <v>400.54994000000005</v>
      </c>
    </row>
    <row r="4862" spans="1:21" x14ac:dyDescent="0.35">
      <c r="A4862" t="s">
        <v>1413</v>
      </c>
      <c r="B4862" t="s">
        <v>3239</v>
      </c>
      <c r="C4862" t="str">
        <f>SUBSTITUTE(Table1[[#This Row],[Fuel]],", ",",")</f>
        <v>fossil gas: natural gas</v>
      </c>
      <c r="D4862" t="s">
        <v>3239</v>
      </c>
      <c r="H4862" t="s">
        <v>3438</v>
      </c>
      <c r="I4862">
        <v>390</v>
      </c>
      <c r="J4862" t="s">
        <v>3446</v>
      </c>
      <c r="K4862">
        <v>2005</v>
      </c>
      <c r="L4862" t="s">
        <v>29</v>
      </c>
      <c r="M4862" t="s">
        <v>29</v>
      </c>
      <c r="N4862">
        <v>45.150260000000003</v>
      </c>
      <c r="O4862">
        <v>10.834910000000001</v>
      </c>
      <c r="P4862" t="s">
        <v>3527</v>
      </c>
      <c r="Q4862" s="3">
        <f>Table1[[#This Row],[Capacity (MW)]]*0.395*8760*10^-6</f>
        <v>1.349478</v>
      </c>
      <c r="R4862" s="3" cm="1">
        <f t="array" ref="R4862">AVERAGE(VLOOKUP(_xlfn.TEXTSPLIT(Table1[[#This Row],[Fuel (no space after comma)]], ","), FuelList_Final_EF!$A$2:$B$65, 2, FALSE))</f>
        <v>53.06</v>
      </c>
      <c r="S4862" s="3">
        <f>Table1[[#This Row],[Generation (TWh)]]*10^9*VLOOKUP(Table1[[#This Row],[Turbine/Engine Technology]],Technology_HR!$A$2:$B$11,2,FALSE)*10^-6</f>
        <v>10187209.422</v>
      </c>
      <c r="T4862" s="5">
        <f>Table1[[#This Row],[Fuel Consumption (mmBtu)]]*Table1[[#This Row],[Emission Factor (kg CO2/ mmBtu)]]*10^3</f>
        <v>540533331931.32007</v>
      </c>
      <c r="U4862" s="3">
        <f>Table1[[#This Row],[Emissions (g CO2)]]/(Table1[[#This Row],[Generation (TWh)]]*10^9)</f>
        <v>400.54994000000005</v>
      </c>
    </row>
    <row r="4863" spans="1:21" x14ac:dyDescent="0.35">
      <c r="A4863" t="s">
        <v>1413</v>
      </c>
      <c r="B4863" t="s">
        <v>3239</v>
      </c>
      <c r="C4863" t="str">
        <f>SUBSTITUTE(Table1[[#This Row],[Fuel]],", ",",")</f>
        <v>fossil gas: natural gas</v>
      </c>
      <c r="D4863" t="s">
        <v>3239</v>
      </c>
      <c r="H4863" t="s">
        <v>3440</v>
      </c>
      <c r="I4863">
        <v>51</v>
      </c>
      <c r="J4863" t="s">
        <v>3448</v>
      </c>
      <c r="K4863" t="s">
        <v>29</v>
      </c>
      <c r="L4863" t="s">
        <v>29</v>
      </c>
      <c r="M4863" t="s">
        <v>29</v>
      </c>
      <c r="N4863">
        <v>45.150260000000003</v>
      </c>
      <c r="O4863">
        <v>10.834910000000001</v>
      </c>
      <c r="P4863" t="s">
        <v>3527</v>
      </c>
      <c r="Q4863" s="3">
        <f>Table1[[#This Row],[Capacity (MW)]]*0.395*8760*10^-6</f>
        <v>0.17647019999999997</v>
      </c>
      <c r="R4863" s="3" cm="1">
        <f t="array" ref="R4863">AVERAGE(VLOOKUP(_xlfn.TEXTSPLIT(Table1[[#This Row],[Fuel (no space after comma)]], ","), FuelList_Final_EF!$A$2:$B$65, 2, FALSE))</f>
        <v>53.06</v>
      </c>
      <c r="S4863" s="3">
        <f>Table1[[#This Row],[Generation (TWh)]]*10^9*VLOOKUP(Table1[[#This Row],[Turbine/Engine Technology]],Technology_HR!$A$2:$B$11,2,FALSE)*10^-6</f>
        <v>1814996.0069999998</v>
      </c>
      <c r="T4863" s="5">
        <f>Table1[[#This Row],[Fuel Consumption (mmBtu)]]*Table1[[#This Row],[Emission Factor (kg CO2/ mmBtu)]]*10^3</f>
        <v>96303688131.419983</v>
      </c>
      <c r="U4863" s="3">
        <f>Table1[[#This Row],[Emissions (g CO2)]]/(Table1[[#This Row],[Generation (TWh)]]*10^9)</f>
        <v>545.72209999999995</v>
      </c>
    </row>
    <row r="4864" spans="1:21" x14ac:dyDescent="0.35">
      <c r="A4864" t="s">
        <v>1414</v>
      </c>
      <c r="B4864" t="s">
        <v>3324</v>
      </c>
      <c r="C4864" t="str">
        <f>SUBSTITUTE(Table1[[#This Row],[Fuel]],", ",",")</f>
        <v>fossil liquids: heavy fuel oil,fossil gas: unknown</v>
      </c>
      <c r="D4864" t="s">
        <v>3241</v>
      </c>
      <c r="E4864" t="s">
        <v>3245</v>
      </c>
      <c r="H4864" t="s">
        <v>3440</v>
      </c>
      <c r="I4864">
        <v>100</v>
      </c>
      <c r="J4864" t="s">
        <v>3446</v>
      </c>
      <c r="K4864">
        <v>2001</v>
      </c>
      <c r="L4864" t="s">
        <v>29</v>
      </c>
      <c r="M4864" t="s">
        <v>29</v>
      </c>
      <c r="N4864">
        <v>43.641100000000002</v>
      </c>
      <c r="O4864">
        <v>13.3796</v>
      </c>
      <c r="P4864" t="s">
        <v>3527</v>
      </c>
      <c r="Q4864" s="3">
        <f>Table1[[#This Row],[Capacity (MW)]]*0.395*8760*10^-6</f>
        <v>0.34601999999999999</v>
      </c>
      <c r="R4864" s="3" cm="1">
        <f t="array" ref="R4864">AVERAGE(VLOOKUP(_xlfn.TEXTSPLIT(Table1[[#This Row],[Fuel (no space after comma)]], ","), FuelList_Final_EF!$A$2:$B$65, 2, FALSE))</f>
        <v>70.960847127042697</v>
      </c>
      <c r="S4864" s="3">
        <f>Table1[[#This Row],[Generation (TWh)]]*10^9*VLOOKUP(Table1[[#This Row],[Turbine/Engine Technology]],Technology_HR!$A$2:$B$11,2,FALSE)*10^-6</f>
        <v>3558815.6999999997</v>
      </c>
      <c r="T4864" s="5">
        <f>Table1[[#This Row],[Fuel Consumption (mmBtu)]]*Table1[[#This Row],[Emission Factor (kg CO2/ mmBtu)]]*10^3</f>
        <v>252536576841.01941</v>
      </c>
      <c r="U4864" s="3">
        <f>Table1[[#This Row],[Emissions (g CO2)]]/(Table1[[#This Row],[Generation (TWh)]]*10^9)</f>
        <v>729.83231270163401</v>
      </c>
    </row>
    <row r="4865" spans="1:21" x14ac:dyDescent="0.35">
      <c r="A4865" t="s">
        <v>1403</v>
      </c>
      <c r="B4865" t="s">
        <v>3239</v>
      </c>
      <c r="C4865" t="str">
        <f>SUBSTITUTE(Table1[[#This Row],[Fuel]],", ",",")</f>
        <v>fossil gas: natural gas</v>
      </c>
      <c r="D4865" t="s">
        <v>3239</v>
      </c>
      <c r="H4865" t="s">
        <v>3438</v>
      </c>
      <c r="I4865">
        <v>395</v>
      </c>
      <c r="J4865" t="s">
        <v>3446</v>
      </c>
      <c r="K4865">
        <v>2004</v>
      </c>
      <c r="L4865" t="s">
        <v>29</v>
      </c>
      <c r="M4865" t="s">
        <v>29</v>
      </c>
      <c r="N4865">
        <v>45.099629999999998</v>
      </c>
      <c r="O4865">
        <v>8.86632</v>
      </c>
      <c r="P4865" t="s">
        <v>3527</v>
      </c>
      <c r="Q4865" s="3">
        <f>Table1[[#This Row],[Capacity (MW)]]*0.395*8760*10^-6</f>
        <v>1.366779</v>
      </c>
      <c r="R4865" s="3" cm="1">
        <f t="array" ref="R4865">AVERAGE(VLOOKUP(_xlfn.TEXTSPLIT(Table1[[#This Row],[Fuel (no space after comma)]], ","), FuelList_Final_EF!$A$2:$B$65, 2, FALSE))</f>
        <v>53.06</v>
      </c>
      <c r="S4865" s="3">
        <f>Table1[[#This Row],[Generation (TWh)]]*10^9*VLOOKUP(Table1[[#This Row],[Turbine/Engine Technology]],Technology_HR!$A$2:$B$11,2,FALSE)*10^-6</f>
        <v>10317814.671</v>
      </c>
      <c r="T4865" s="5">
        <f>Table1[[#This Row],[Fuel Consumption (mmBtu)]]*Table1[[#This Row],[Emission Factor (kg CO2/ mmBtu)]]*10^3</f>
        <v>547463246443.26007</v>
      </c>
      <c r="U4865" s="3">
        <f>Table1[[#This Row],[Emissions (g CO2)]]/(Table1[[#This Row],[Generation (TWh)]]*10^9)</f>
        <v>400.54994000000005</v>
      </c>
    </row>
    <row r="4866" spans="1:21" x14ac:dyDescent="0.35">
      <c r="A4866" t="s">
        <v>1403</v>
      </c>
      <c r="B4866" t="s">
        <v>3239</v>
      </c>
      <c r="C4866" t="str">
        <f>SUBSTITUTE(Table1[[#This Row],[Fuel]],", ",",")</f>
        <v>fossil gas: natural gas</v>
      </c>
      <c r="D4866" t="s">
        <v>3239</v>
      </c>
      <c r="H4866" t="s">
        <v>3438</v>
      </c>
      <c r="I4866">
        <v>381</v>
      </c>
      <c r="J4866" t="s">
        <v>3446</v>
      </c>
      <c r="K4866">
        <v>2004</v>
      </c>
      <c r="L4866" t="s">
        <v>29</v>
      </c>
      <c r="M4866" t="s">
        <v>29</v>
      </c>
      <c r="N4866">
        <v>45.099629999999998</v>
      </c>
      <c r="O4866">
        <v>8.86632</v>
      </c>
      <c r="P4866" t="s">
        <v>3527</v>
      </c>
      <c r="Q4866" s="3">
        <f>Table1[[#This Row],[Capacity (MW)]]*0.395*8760*10^-6</f>
        <v>1.3183361999999998</v>
      </c>
      <c r="R4866" s="3" cm="1">
        <f t="array" ref="R4866">AVERAGE(VLOOKUP(_xlfn.TEXTSPLIT(Table1[[#This Row],[Fuel (no space after comma)]], ","), FuelList_Final_EF!$A$2:$B$65, 2, FALSE))</f>
        <v>53.06</v>
      </c>
      <c r="S4866" s="3">
        <f>Table1[[#This Row],[Generation (TWh)]]*10^9*VLOOKUP(Table1[[#This Row],[Turbine/Engine Technology]],Technology_HR!$A$2:$B$11,2,FALSE)*10^-6</f>
        <v>9952119.9737999979</v>
      </c>
      <c r="T4866" s="5">
        <f>Table1[[#This Row],[Fuel Consumption (mmBtu)]]*Table1[[#This Row],[Emission Factor (kg CO2/ mmBtu)]]*10^3</f>
        <v>528059485809.82794</v>
      </c>
      <c r="U4866" s="3">
        <f>Table1[[#This Row],[Emissions (g CO2)]]/(Table1[[#This Row],[Generation (TWh)]]*10^9)</f>
        <v>400.54994000000005</v>
      </c>
    </row>
    <row r="4867" spans="1:21" x14ac:dyDescent="0.35">
      <c r="A4867" t="s">
        <v>1403</v>
      </c>
      <c r="B4867" t="s">
        <v>3239</v>
      </c>
      <c r="C4867" t="str">
        <f>SUBSTITUTE(Table1[[#This Row],[Fuel]],", ",",")</f>
        <v>fossil gas: natural gas</v>
      </c>
      <c r="D4867" t="s">
        <v>3239</v>
      </c>
      <c r="H4867" t="s">
        <v>3438</v>
      </c>
      <c r="I4867">
        <v>230</v>
      </c>
      <c r="J4867" t="s">
        <v>3446</v>
      </c>
      <c r="K4867">
        <v>2004</v>
      </c>
      <c r="L4867" t="s">
        <v>29</v>
      </c>
      <c r="M4867" t="s">
        <v>29</v>
      </c>
      <c r="N4867">
        <v>45.099629999999998</v>
      </c>
      <c r="O4867">
        <v>8.86632</v>
      </c>
      <c r="P4867" t="s">
        <v>3527</v>
      </c>
      <c r="Q4867" s="3">
        <f>Table1[[#This Row],[Capacity (MW)]]*0.395*8760*10^-6</f>
        <v>0.79584600000000005</v>
      </c>
      <c r="R4867" s="3" cm="1">
        <f t="array" ref="R4867">AVERAGE(VLOOKUP(_xlfn.TEXTSPLIT(Table1[[#This Row],[Fuel (no space after comma)]], ","), FuelList_Final_EF!$A$2:$B$65, 2, FALSE))</f>
        <v>53.06</v>
      </c>
      <c r="S4867" s="3">
        <f>Table1[[#This Row],[Generation (TWh)]]*10^9*VLOOKUP(Table1[[#This Row],[Turbine/Engine Technology]],Technology_HR!$A$2:$B$11,2,FALSE)*10^-6</f>
        <v>6007841.4539999999</v>
      </c>
      <c r="T4867" s="5">
        <f>Table1[[#This Row],[Fuel Consumption (mmBtu)]]*Table1[[#This Row],[Emission Factor (kg CO2/ mmBtu)]]*10^3</f>
        <v>318776067549.23999</v>
      </c>
      <c r="U4867" s="3">
        <f>Table1[[#This Row],[Emissions (g CO2)]]/(Table1[[#This Row],[Generation (TWh)]]*10^9)</f>
        <v>400.54993999999999</v>
      </c>
    </row>
    <row r="4868" spans="1:21" x14ac:dyDescent="0.35">
      <c r="A4868" t="s">
        <v>1415</v>
      </c>
      <c r="B4868" t="s">
        <v>3239</v>
      </c>
      <c r="C4868" t="str">
        <f>SUBSTITUTE(Table1[[#This Row],[Fuel]],", ",",")</f>
        <v>fossil gas: natural gas</v>
      </c>
      <c r="D4868" t="s">
        <v>3239</v>
      </c>
      <c r="H4868" t="s">
        <v>3438</v>
      </c>
      <c r="I4868">
        <v>50</v>
      </c>
      <c r="J4868" t="s">
        <v>3446</v>
      </c>
      <c r="K4868">
        <v>2006</v>
      </c>
      <c r="L4868" t="s">
        <v>29</v>
      </c>
      <c r="M4868" t="s">
        <v>29</v>
      </c>
      <c r="N4868">
        <v>44.703000000000003</v>
      </c>
      <c r="O4868">
        <v>8.0269999999999992</v>
      </c>
      <c r="P4868" t="s">
        <v>3527</v>
      </c>
      <c r="Q4868" s="3">
        <f>Table1[[#This Row],[Capacity (MW)]]*0.395*8760*10^-6</f>
        <v>0.17301</v>
      </c>
      <c r="R4868" s="3" cm="1">
        <f t="array" ref="R4868">AVERAGE(VLOOKUP(_xlfn.TEXTSPLIT(Table1[[#This Row],[Fuel (no space after comma)]], ","), FuelList_Final_EF!$A$2:$B$65, 2, FALSE))</f>
        <v>53.06</v>
      </c>
      <c r="S4868" s="3">
        <f>Table1[[#This Row],[Generation (TWh)]]*10^9*VLOOKUP(Table1[[#This Row],[Turbine/Engine Technology]],Technology_HR!$A$2:$B$11,2,FALSE)*10^-6</f>
        <v>1306052.49</v>
      </c>
      <c r="T4868" s="5">
        <f>Table1[[#This Row],[Fuel Consumption (mmBtu)]]*Table1[[#This Row],[Emission Factor (kg CO2/ mmBtu)]]*10^3</f>
        <v>69299145119.400009</v>
      </c>
      <c r="U4868" s="3">
        <f>Table1[[#This Row],[Emissions (g CO2)]]/(Table1[[#This Row],[Generation (TWh)]]*10^9)</f>
        <v>400.54994000000005</v>
      </c>
    </row>
    <row r="4869" spans="1:21" x14ac:dyDescent="0.35">
      <c r="A4869" t="s">
        <v>1416</v>
      </c>
      <c r="B4869" t="s">
        <v>3239</v>
      </c>
      <c r="C4869" t="str">
        <f>SUBSTITUTE(Table1[[#This Row],[Fuel]],", ",",")</f>
        <v>fossil gas: natural gas</v>
      </c>
      <c r="D4869" t="s">
        <v>3239</v>
      </c>
      <c r="H4869" t="s">
        <v>3438</v>
      </c>
      <c r="I4869">
        <v>560</v>
      </c>
      <c r="J4869" t="s">
        <v>3447</v>
      </c>
      <c r="K4869">
        <v>2025</v>
      </c>
      <c r="L4869" t="s">
        <v>29</v>
      </c>
      <c r="M4869" t="s">
        <v>29</v>
      </c>
      <c r="N4869">
        <v>40.8461</v>
      </c>
      <c r="O4869">
        <v>8.3068000000000008</v>
      </c>
      <c r="P4869" t="s">
        <v>3527</v>
      </c>
      <c r="Q4869" s="3">
        <f>Table1[[#This Row],[Capacity (MW)]]*0.395*8760*10^-6</f>
        <v>1.9377120000000001</v>
      </c>
      <c r="R4869" s="3" cm="1">
        <f t="array" ref="R4869">AVERAGE(VLOOKUP(_xlfn.TEXTSPLIT(Table1[[#This Row],[Fuel (no space after comma)]], ","), FuelList_Final_EF!$A$2:$B$65, 2, FALSE))</f>
        <v>53.06</v>
      </c>
      <c r="S4869" s="3">
        <f>Table1[[#This Row],[Generation (TWh)]]*10^9*VLOOKUP(Table1[[#This Row],[Turbine/Engine Technology]],Technology_HR!$A$2:$B$11,2,FALSE)*10^-6</f>
        <v>14627787.888</v>
      </c>
      <c r="T4869" s="5">
        <f>Table1[[#This Row],[Fuel Consumption (mmBtu)]]*Table1[[#This Row],[Emission Factor (kg CO2/ mmBtu)]]*10^3</f>
        <v>776150425337.28003</v>
      </c>
      <c r="U4869" s="3">
        <f>Table1[[#This Row],[Emissions (g CO2)]]/(Table1[[#This Row],[Generation (TWh)]]*10^9)</f>
        <v>400.54993999999999</v>
      </c>
    </row>
    <row r="4870" spans="1:21" x14ac:dyDescent="0.35">
      <c r="A4870" t="s">
        <v>1416</v>
      </c>
      <c r="B4870" t="s">
        <v>3241</v>
      </c>
      <c r="C4870" t="str">
        <f>SUBSTITUTE(Table1[[#This Row],[Fuel]],", ",",")</f>
        <v>fossil liquids: heavy fuel oil</v>
      </c>
      <c r="D4870" t="s">
        <v>3241</v>
      </c>
      <c r="H4870" t="s">
        <v>3436</v>
      </c>
      <c r="I4870">
        <v>40</v>
      </c>
      <c r="J4870" t="s">
        <v>3448</v>
      </c>
      <c r="K4870">
        <v>2005</v>
      </c>
      <c r="L4870" t="s">
        <v>29</v>
      </c>
      <c r="M4870" t="s">
        <v>29</v>
      </c>
      <c r="N4870">
        <v>40.8461</v>
      </c>
      <c r="O4870">
        <v>8.3068000000000008</v>
      </c>
      <c r="P4870" t="s">
        <v>3527</v>
      </c>
      <c r="Q4870" s="3">
        <f>Table1[[#This Row],[Capacity (MW)]]*0.395*8760*10^-6</f>
        <v>0.138408</v>
      </c>
      <c r="R4870" s="3" cm="1">
        <f t="array" ref="R4870">AVERAGE(VLOOKUP(_xlfn.TEXTSPLIT(Table1[[#This Row],[Fuel (no space after comma)]], ","), FuelList_Final_EF!$A$2:$B$65, 2, FALSE))</f>
        <v>81.602530311017389</v>
      </c>
      <c r="S4870" s="3">
        <f>Table1[[#This Row],[Generation (TWh)]]*10^9*VLOOKUP(Table1[[#This Row],[Turbine/Engine Technology]],Technology_HR!$A$2:$B$11,2,FALSE)*10^-6</f>
        <v>1523872.0799999998</v>
      </c>
      <c r="T4870" s="5">
        <f>Table1[[#This Row],[Fuel Consumption (mmBtu)]]*Table1[[#This Row],[Emission Factor (kg CO2/ mmBtu)]]*10^3</f>
        <v>124351817598.31311</v>
      </c>
      <c r="U4870" s="3">
        <f>Table1[[#This Row],[Emissions (g CO2)]]/(Table1[[#This Row],[Generation (TWh)]]*10^9)</f>
        <v>898.44385872430144</v>
      </c>
    </row>
    <row r="4871" spans="1:21" x14ac:dyDescent="0.35">
      <c r="A4871" t="s">
        <v>1416</v>
      </c>
      <c r="B4871" t="s">
        <v>3241</v>
      </c>
      <c r="C4871" t="str">
        <f>SUBSTITUTE(Table1[[#This Row],[Fuel]],", ",",")</f>
        <v>fossil liquids: heavy fuel oil</v>
      </c>
      <c r="D4871" t="s">
        <v>3241</v>
      </c>
      <c r="H4871" t="s">
        <v>3436</v>
      </c>
      <c r="I4871">
        <v>40</v>
      </c>
      <c r="J4871" t="s">
        <v>3448</v>
      </c>
      <c r="K4871">
        <v>2005</v>
      </c>
      <c r="L4871" t="s">
        <v>29</v>
      </c>
      <c r="M4871" t="s">
        <v>29</v>
      </c>
      <c r="N4871">
        <v>40.8461</v>
      </c>
      <c r="O4871">
        <v>8.3068000000000008</v>
      </c>
      <c r="P4871" t="s">
        <v>3527</v>
      </c>
      <c r="Q4871" s="3">
        <f>Table1[[#This Row],[Capacity (MW)]]*0.395*8760*10^-6</f>
        <v>0.138408</v>
      </c>
      <c r="R4871" s="3" cm="1">
        <f t="array" ref="R4871">AVERAGE(VLOOKUP(_xlfn.TEXTSPLIT(Table1[[#This Row],[Fuel (no space after comma)]], ","), FuelList_Final_EF!$A$2:$B$65, 2, FALSE))</f>
        <v>81.602530311017389</v>
      </c>
      <c r="S4871" s="3">
        <f>Table1[[#This Row],[Generation (TWh)]]*10^9*VLOOKUP(Table1[[#This Row],[Turbine/Engine Technology]],Technology_HR!$A$2:$B$11,2,FALSE)*10^-6</f>
        <v>1523872.0799999998</v>
      </c>
      <c r="T4871" s="5">
        <f>Table1[[#This Row],[Fuel Consumption (mmBtu)]]*Table1[[#This Row],[Emission Factor (kg CO2/ mmBtu)]]*10^3</f>
        <v>124351817598.31311</v>
      </c>
      <c r="U4871" s="3">
        <f>Table1[[#This Row],[Emissions (g CO2)]]/(Table1[[#This Row],[Generation (TWh)]]*10^9)</f>
        <v>898.44385872430144</v>
      </c>
    </row>
    <row r="4872" spans="1:21" x14ac:dyDescent="0.35">
      <c r="A4872" t="s">
        <v>1417</v>
      </c>
      <c r="B4872" t="s">
        <v>3239</v>
      </c>
      <c r="C4872" t="str">
        <f>SUBSTITUTE(Table1[[#This Row],[Fuel]],", ",",")</f>
        <v>fossil gas: natural gas</v>
      </c>
      <c r="D4872" t="s">
        <v>3239</v>
      </c>
      <c r="H4872" t="s">
        <v>3441</v>
      </c>
      <c r="I4872">
        <v>24.6</v>
      </c>
      <c r="J4872" t="s">
        <v>3446</v>
      </c>
      <c r="K4872">
        <v>2013</v>
      </c>
      <c r="L4872" t="s">
        <v>29</v>
      </c>
      <c r="M4872" t="s">
        <v>29</v>
      </c>
      <c r="N4872">
        <v>41.799500000000002</v>
      </c>
      <c r="O4872">
        <v>12.262499999999999</v>
      </c>
      <c r="P4872" t="s">
        <v>3527</v>
      </c>
      <c r="Q4872" s="3">
        <f>Table1[[#This Row],[Capacity (MW)]]*0.395*8760*10^-6</f>
        <v>8.5120919999999989E-2</v>
      </c>
      <c r="R4872" s="3" cm="1">
        <f t="array" ref="R4872">AVERAGE(VLOOKUP(_xlfn.TEXTSPLIT(Table1[[#This Row],[Fuel (no space after comma)]], ","), FuelList_Final_EF!$A$2:$B$65, 2, FALSE))</f>
        <v>53.06</v>
      </c>
      <c r="S4872" s="3">
        <f>Table1[[#This Row],[Generation (TWh)]]*10^9*VLOOKUP(Table1[[#This Row],[Turbine/Engine Technology]],Technology_HR!$A$2:$B$11,2,FALSE)*10^-6</f>
        <v>642577.82507999986</v>
      </c>
      <c r="T4872" s="5">
        <f>Table1[[#This Row],[Fuel Consumption (mmBtu)]]*Table1[[#This Row],[Emission Factor (kg CO2/ mmBtu)]]*10^3</f>
        <v>34095179398.744793</v>
      </c>
      <c r="U4872" s="3">
        <f>Table1[[#This Row],[Emissions (g CO2)]]/(Table1[[#This Row],[Generation (TWh)]]*10^9)</f>
        <v>400.54993999999999</v>
      </c>
    </row>
    <row r="4873" spans="1:21" x14ac:dyDescent="0.35">
      <c r="A4873" t="s">
        <v>1418</v>
      </c>
      <c r="B4873" t="s">
        <v>3342</v>
      </c>
      <c r="C4873" t="str">
        <f>SUBSTITUTE(Table1[[#This Row],[Fuel]],", ",",")</f>
        <v>fossil liquids: heavy fuel oil,bioenergy: unknown,fossil liquids: petroleum coke</v>
      </c>
      <c r="D4873" t="s">
        <v>3241</v>
      </c>
      <c r="E4873" t="s">
        <v>3643</v>
      </c>
      <c r="F4873" t="s">
        <v>3396</v>
      </c>
      <c r="H4873" t="s">
        <v>3440</v>
      </c>
      <c r="I4873">
        <v>70</v>
      </c>
      <c r="J4873" t="s">
        <v>3446</v>
      </c>
      <c r="K4873">
        <v>1962</v>
      </c>
      <c r="L4873" t="s">
        <v>29</v>
      </c>
      <c r="M4873" t="s">
        <v>29</v>
      </c>
      <c r="N4873">
        <v>37.054600000000001</v>
      </c>
      <c r="O4873">
        <v>14.276899999999999</v>
      </c>
      <c r="P4873" t="s">
        <v>3527</v>
      </c>
      <c r="Q4873" s="3">
        <f>Table1[[#This Row],[Capacity (MW)]]*0.395*8760*10^-6</f>
        <v>0.24221400000000001</v>
      </c>
      <c r="R4873" s="3" cm="1">
        <f t="array" ref="R4873">AVERAGE(VLOOKUP(_xlfn.TEXTSPLIT(Table1[[#This Row],[Fuel (no space after comma)]], ","), FuelList_Final_EF!$A$2:$B$65, 2, FALSE))</f>
        <v>86.016676770339132</v>
      </c>
      <c r="S4873" s="3">
        <f>Table1[[#This Row],[Generation (TWh)]]*10^9*VLOOKUP(Table1[[#This Row],[Turbine/Engine Technology]],Technology_HR!$A$2:$B$11,2,FALSE)*10^-6</f>
        <v>2491170.9899999998</v>
      </c>
      <c r="T4873" s="5">
        <f>Table1[[#This Row],[Fuel Consumption (mmBtu)]]*Table1[[#This Row],[Emission Factor (kg CO2/ mmBtu)]]*10^3</f>
        <v>214282249826.47571</v>
      </c>
      <c r="U4873" s="3">
        <f>Table1[[#This Row],[Emissions (g CO2)]]/(Table1[[#This Row],[Generation (TWh)]]*10^9)</f>
        <v>884.68152058293788</v>
      </c>
    </row>
    <row r="4874" spans="1:21" x14ac:dyDescent="0.35">
      <c r="A4874" t="s">
        <v>1418</v>
      </c>
      <c r="B4874" t="s">
        <v>3342</v>
      </c>
      <c r="C4874" t="str">
        <f>SUBSTITUTE(Table1[[#This Row],[Fuel]],", ",",")</f>
        <v>fossil liquids: heavy fuel oil,bioenergy: unknown,fossil liquids: petroleum coke</v>
      </c>
      <c r="D4874" t="s">
        <v>3241</v>
      </c>
      <c r="E4874" t="s">
        <v>3643</v>
      </c>
      <c r="F4874" t="s">
        <v>3396</v>
      </c>
      <c r="H4874" t="s">
        <v>3440</v>
      </c>
      <c r="I4874">
        <v>70</v>
      </c>
      <c r="J4874" t="s">
        <v>3446</v>
      </c>
      <c r="K4874">
        <v>1962</v>
      </c>
      <c r="L4874" t="s">
        <v>29</v>
      </c>
      <c r="M4874" t="s">
        <v>29</v>
      </c>
      <c r="N4874">
        <v>37.054600000000001</v>
      </c>
      <c r="O4874">
        <v>14.276899999999999</v>
      </c>
      <c r="P4874" t="s">
        <v>3527</v>
      </c>
      <c r="Q4874" s="3">
        <f>Table1[[#This Row],[Capacity (MW)]]*0.395*8760*10^-6</f>
        <v>0.24221400000000001</v>
      </c>
      <c r="R4874" s="3" cm="1">
        <f t="array" ref="R4874">AVERAGE(VLOOKUP(_xlfn.TEXTSPLIT(Table1[[#This Row],[Fuel (no space after comma)]], ","), FuelList_Final_EF!$A$2:$B$65, 2, FALSE))</f>
        <v>86.016676770339132</v>
      </c>
      <c r="S4874" s="3">
        <f>Table1[[#This Row],[Generation (TWh)]]*10^9*VLOOKUP(Table1[[#This Row],[Turbine/Engine Technology]],Technology_HR!$A$2:$B$11,2,FALSE)*10^-6</f>
        <v>2491170.9899999998</v>
      </c>
      <c r="T4874" s="5">
        <f>Table1[[#This Row],[Fuel Consumption (mmBtu)]]*Table1[[#This Row],[Emission Factor (kg CO2/ mmBtu)]]*10^3</f>
        <v>214282249826.47571</v>
      </c>
      <c r="U4874" s="3">
        <f>Table1[[#This Row],[Emissions (g CO2)]]/(Table1[[#This Row],[Generation (TWh)]]*10^9)</f>
        <v>884.68152058293788</v>
      </c>
    </row>
    <row r="4875" spans="1:21" x14ac:dyDescent="0.35">
      <c r="A4875" t="s">
        <v>1418</v>
      </c>
      <c r="B4875" t="s">
        <v>3342</v>
      </c>
      <c r="C4875" t="str">
        <f>SUBSTITUTE(Table1[[#This Row],[Fuel]],", ",",")</f>
        <v>fossil liquids: heavy fuel oil,bioenergy: unknown,fossil liquids: petroleum coke</v>
      </c>
      <c r="D4875" t="s">
        <v>3241</v>
      </c>
      <c r="E4875" t="s">
        <v>3643</v>
      </c>
      <c r="F4875" t="s">
        <v>3396</v>
      </c>
      <c r="H4875" t="s">
        <v>3440</v>
      </c>
      <c r="I4875">
        <v>70</v>
      </c>
      <c r="J4875" t="s">
        <v>3446</v>
      </c>
      <c r="K4875">
        <v>1962</v>
      </c>
      <c r="L4875" t="s">
        <v>29</v>
      </c>
      <c r="M4875" t="s">
        <v>29</v>
      </c>
      <c r="N4875">
        <v>37.054600000000001</v>
      </c>
      <c r="O4875">
        <v>14.276899999999999</v>
      </c>
      <c r="P4875" t="s">
        <v>3527</v>
      </c>
      <c r="Q4875" s="3">
        <f>Table1[[#This Row],[Capacity (MW)]]*0.395*8760*10^-6</f>
        <v>0.24221400000000001</v>
      </c>
      <c r="R4875" s="3" cm="1">
        <f t="array" ref="R4875">AVERAGE(VLOOKUP(_xlfn.TEXTSPLIT(Table1[[#This Row],[Fuel (no space after comma)]], ","), FuelList_Final_EF!$A$2:$B$65, 2, FALSE))</f>
        <v>86.016676770339132</v>
      </c>
      <c r="S4875" s="3">
        <f>Table1[[#This Row],[Generation (TWh)]]*10^9*VLOOKUP(Table1[[#This Row],[Turbine/Engine Technology]],Technology_HR!$A$2:$B$11,2,FALSE)*10^-6</f>
        <v>2491170.9899999998</v>
      </c>
      <c r="T4875" s="5">
        <f>Table1[[#This Row],[Fuel Consumption (mmBtu)]]*Table1[[#This Row],[Emission Factor (kg CO2/ mmBtu)]]*10^3</f>
        <v>214282249826.47571</v>
      </c>
      <c r="U4875" s="3">
        <f>Table1[[#This Row],[Emissions (g CO2)]]/(Table1[[#This Row],[Generation (TWh)]]*10^9)</f>
        <v>884.68152058293788</v>
      </c>
    </row>
    <row r="4876" spans="1:21" x14ac:dyDescent="0.35">
      <c r="A4876" t="s">
        <v>1419</v>
      </c>
      <c r="B4876" t="s">
        <v>3239</v>
      </c>
      <c r="C4876" t="str">
        <f>SUBSTITUTE(Table1[[#This Row],[Fuel]],", ",",")</f>
        <v>fossil gas: natural gas</v>
      </c>
      <c r="D4876" t="s">
        <v>3239</v>
      </c>
      <c r="H4876" t="s">
        <v>3436</v>
      </c>
      <c r="I4876">
        <v>30</v>
      </c>
      <c r="J4876" t="s">
        <v>3446</v>
      </c>
      <c r="K4876">
        <v>1990</v>
      </c>
      <c r="L4876" t="s">
        <v>29</v>
      </c>
      <c r="M4876" t="s">
        <v>29</v>
      </c>
      <c r="N4876">
        <v>44.42868</v>
      </c>
      <c r="O4876">
        <v>8.8846900000000009</v>
      </c>
      <c r="P4876" t="s">
        <v>3527</v>
      </c>
      <c r="Q4876" s="3">
        <f>Table1[[#This Row],[Capacity (MW)]]*0.395*8760*10^-6</f>
        <v>0.10380600000000001</v>
      </c>
      <c r="R4876" s="3" cm="1">
        <f t="array" ref="R4876">AVERAGE(VLOOKUP(_xlfn.TEXTSPLIT(Table1[[#This Row],[Fuel (no space after comma)]], ","), FuelList_Final_EF!$A$2:$B$65, 2, FALSE))</f>
        <v>53.06</v>
      </c>
      <c r="S4876" s="3">
        <f>Table1[[#This Row],[Generation (TWh)]]*10^9*VLOOKUP(Table1[[#This Row],[Turbine/Engine Technology]],Technology_HR!$A$2:$B$11,2,FALSE)*10^-6</f>
        <v>1142904.0600000003</v>
      </c>
      <c r="T4876" s="5">
        <f>Table1[[#This Row],[Fuel Consumption (mmBtu)]]*Table1[[#This Row],[Emission Factor (kg CO2/ mmBtu)]]*10^3</f>
        <v>60642489423.600021</v>
      </c>
      <c r="U4876" s="3">
        <f>Table1[[#This Row],[Emissions (g CO2)]]/(Table1[[#This Row],[Generation (TWh)]]*10^9)</f>
        <v>584.19060000000013</v>
      </c>
    </row>
    <row r="4877" spans="1:21" x14ac:dyDescent="0.35">
      <c r="A4877" t="s">
        <v>1406</v>
      </c>
      <c r="B4877" t="s">
        <v>3239</v>
      </c>
      <c r="C4877" t="str">
        <f>SUBSTITUTE(Table1[[#This Row],[Fuel]],", ",",")</f>
        <v>fossil gas: natural gas</v>
      </c>
      <c r="D4877" t="s">
        <v>3239</v>
      </c>
      <c r="H4877" t="s">
        <v>3438</v>
      </c>
      <c r="I4877">
        <v>420</v>
      </c>
      <c r="J4877" t="s">
        <v>3446</v>
      </c>
      <c r="K4877">
        <v>2008</v>
      </c>
      <c r="L4877" t="s">
        <v>29</v>
      </c>
      <c r="M4877" t="s">
        <v>29</v>
      </c>
      <c r="N4877">
        <v>42.050199999999997</v>
      </c>
      <c r="O4877">
        <v>14.5639</v>
      </c>
      <c r="P4877" t="s">
        <v>3527</v>
      </c>
      <c r="Q4877" s="3">
        <f>Table1[[#This Row],[Capacity (MW)]]*0.395*8760*10^-6</f>
        <v>1.453284</v>
      </c>
      <c r="R4877" s="3" cm="1">
        <f t="array" ref="R4877">AVERAGE(VLOOKUP(_xlfn.TEXTSPLIT(Table1[[#This Row],[Fuel (no space after comma)]], ","), FuelList_Final_EF!$A$2:$B$65, 2, FALSE))</f>
        <v>53.06</v>
      </c>
      <c r="S4877" s="3">
        <f>Table1[[#This Row],[Generation (TWh)]]*10^9*VLOOKUP(Table1[[#This Row],[Turbine/Engine Technology]],Technology_HR!$A$2:$B$11,2,FALSE)*10^-6</f>
        <v>10970840.915999999</v>
      </c>
      <c r="T4877" s="5">
        <f>Table1[[#This Row],[Fuel Consumption (mmBtu)]]*Table1[[#This Row],[Emission Factor (kg CO2/ mmBtu)]]*10^3</f>
        <v>582112819002.95996</v>
      </c>
      <c r="U4877" s="3">
        <f>Table1[[#This Row],[Emissions (g CO2)]]/(Table1[[#This Row],[Generation (TWh)]]*10^9)</f>
        <v>400.54993999999999</v>
      </c>
    </row>
    <row r="4878" spans="1:21" x14ac:dyDescent="0.35">
      <c r="A4878" t="s">
        <v>1406</v>
      </c>
      <c r="B4878" t="s">
        <v>3239</v>
      </c>
      <c r="C4878" t="str">
        <f>SUBSTITUTE(Table1[[#This Row],[Fuel]],", ",",")</f>
        <v>fossil gas: natural gas</v>
      </c>
      <c r="D4878" t="s">
        <v>3239</v>
      </c>
      <c r="H4878" t="s">
        <v>3438</v>
      </c>
      <c r="I4878">
        <v>420</v>
      </c>
      <c r="J4878" t="s">
        <v>3446</v>
      </c>
      <c r="K4878">
        <v>2008</v>
      </c>
      <c r="L4878" t="s">
        <v>29</v>
      </c>
      <c r="M4878" t="s">
        <v>29</v>
      </c>
      <c r="N4878">
        <v>42.050199999999997</v>
      </c>
      <c r="O4878">
        <v>14.5639</v>
      </c>
      <c r="P4878" t="s">
        <v>3527</v>
      </c>
      <c r="Q4878" s="3">
        <f>Table1[[#This Row],[Capacity (MW)]]*0.395*8760*10^-6</f>
        <v>1.453284</v>
      </c>
      <c r="R4878" s="3" cm="1">
        <f t="array" ref="R4878">AVERAGE(VLOOKUP(_xlfn.TEXTSPLIT(Table1[[#This Row],[Fuel (no space after comma)]], ","), FuelList_Final_EF!$A$2:$B$65, 2, FALSE))</f>
        <v>53.06</v>
      </c>
      <c r="S4878" s="3">
        <f>Table1[[#This Row],[Generation (TWh)]]*10^9*VLOOKUP(Table1[[#This Row],[Turbine/Engine Technology]],Technology_HR!$A$2:$B$11,2,FALSE)*10^-6</f>
        <v>10970840.915999999</v>
      </c>
      <c r="T4878" s="5">
        <f>Table1[[#This Row],[Fuel Consumption (mmBtu)]]*Table1[[#This Row],[Emission Factor (kg CO2/ mmBtu)]]*10^3</f>
        <v>582112819002.95996</v>
      </c>
      <c r="U4878" s="3">
        <f>Table1[[#This Row],[Emissions (g CO2)]]/(Table1[[#This Row],[Generation (TWh)]]*10^9)</f>
        <v>400.54993999999999</v>
      </c>
    </row>
    <row r="4879" spans="1:21" x14ac:dyDescent="0.35">
      <c r="A4879" t="s">
        <v>1409</v>
      </c>
      <c r="B4879" t="s">
        <v>3240</v>
      </c>
      <c r="C4879" t="str">
        <f>SUBSTITUTE(Table1[[#This Row],[Fuel]],", ",",")</f>
        <v>fossil gas: natural gas,fossil liquids: diesel</v>
      </c>
      <c r="D4879" t="s">
        <v>3239</v>
      </c>
      <c r="E4879" t="s">
        <v>3258</v>
      </c>
      <c r="H4879" t="s">
        <v>3441</v>
      </c>
      <c r="I4879">
        <v>70</v>
      </c>
      <c r="J4879" t="s">
        <v>3446</v>
      </c>
      <c r="K4879">
        <v>2023</v>
      </c>
      <c r="L4879" t="s">
        <v>29</v>
      </c>
      <c r="M4879" t="s">
        <v>29</v>
      </c>
      <c r="N4879">
        <v>45.940175000000004</v>
      </c>
      <c r="O4879">
        <v>13.619666</v>
      </c>
      <c r="P4879" t="s">
        <v>3527</v>
      </c>
      <c r="Q4879" s="3">
        <f>Table1[[#This Row],[Capacity (MW)]]*0.395*8760*10^-6</f>
        <v>0.24221400000000001</v>
      </c>
      <c r="R4879" s="3" cm="1">
        <f t="array" ref="R4879">AVERAGE(VLOOKUP(_xlfn.TEXTSPLIT(Table1[[#This Row],[Fuel (no space after comma)]], ","), FuelList_Final_EF!$A$2:$B$65, 2, FALSE))</f>
        <v>65.583341148886291</v>
      </c>
      <c r="S4879" s="3">
        <f>Table1[[#This Row],[Generation (TWh)]]*10^9*VLOOKUP(Table1[[#This Row],[Turbine/Engine Technology]],Technology_HR!$A$2:$B$11,2,FALSE)*10^-6</f>
        <v>1828473.486</v>
      </c>
      <c r="T4879" s="5">
        <f>Table1[[#This Row],[Fuel Consumption (mmBtu)]]*Table1[[#This Row],[Emission Factor (kg CO2/ mmBtu)]]*10^3</f>
        <v>119917400414.03136</v>
      </c>
      <c r="U4879" s="3">
        <f>Table1[[#This Row],[Emissions (g CO2)]]/(Table1[[#This Row],[Generation (TWh)]]*10^9)</f>
        <v>495.08864233294258</v>
      </c>
    </row>
    <row r="4880" spans="1:21" x14ac:dyDescent="0.35">
      <c r="A4880" t="s">
        <v>1420</v>
      </c>
      <c r="B4880" t="s">
        <v>3239</v>
      </c>
      <c r="C4880" t="str">
        <f>SUBSTITUTE(Table1[[#This Row],[Fuel]],", ",",")</f>
        <v>fossil gas: natural gas</v>
      </c>
      <c r="D4880" t="s">
        <v>3239</v>
      </c>
      <c r="H4880" t="s">
        <v>3438</v>
      </c>
      <c r="I4880">
        <v>86</v>
      </c>
      <c r="J4880" t="s">
        <v>3446</v>
      </c>
      <c r="K4880">
        <v>2009</v>
      </c>
      <c r="L4880" t="s">
        <v>29</v>
      </c>
      <c r="M4880" t="s">
        <v>29</v>
      </c>
      <c r="N4880">
        <v>44.369950000000003</v>
      </c>
      <c r="O4880">
        <v>11.70129</v>
      </c>
      <c r="P4880" t="s">
        <v>3527</v>
      </c>
      <c r="Q4880" s="3">
        <f>Table1[[#This Row],[Capacity (MW)]]*0.395*8760*10^-6</f>
        <v>0.29757719999999999</v>
      </c>
      <c r="R4880" s="3" cm="1">
        <f t="array" ref="R4880">AVERAGE(VLOOKUP(_xlfn.TEXTSPLIT(Table1[[#This Row],[Fuel (no space after comma)]], ","), FuelList_Final_EF!$A$2:$B$65, 2, FALSE))</f>
        <v>53.06</v>
      </c>
      <c r="S4880" s="3">
        <f>Table1[[#This Row],[Generation (TWh)]]*10^9*VLOOKUP(Table1[[#This Row],[Turbine/Engine Technology]],Technology_HR!$A$2:$B$11,2,FALSE)*10^-6</f>
        <v>2246410.2827999997</v>
      </c>
      <c r="T4880" s="5">
        <f>Table1[[#This Row],[Fuel Consumption (mmBtu)]]*Table1[[#This Row],[Emission Factor (kg CO2/ mmBtu)]]*10^3</f>
        <v>119194529605.36798</v>
      </c>
      <c r="U4880" s="3">
        <f>Table1[[#This Row],[Emissions (g CO2)]]/(Table1[[#This Row],[Generation (TWh)]]*10^9)</f>
        <v>400.54993999999994</v>
      </c>
    </row>
    <row r="4881" spans="1:21" x14ac:dyDescent="0.35">
      <c r="A4881" t="s">
        <v>1396</v>
      </c>
      <c r="B4881" t="s">
        <v>3239</v>
      </c>
      <c r="C4881" t="str">
        <f>SUBSTITUTE(Table1[[#This Row],[Fuel]],", ",",")</f>
        <v>fossil gas: natural gas</v>
      </c>
      <c r="D4881" t="s">
        <v>3239</v>
      </c>
      <c r="H4881" t="s">
        <v>3438</v>
      </c>
      <c r="I4881">
        <v>140</v>
      </c>
      <c r="J4881" t="s">
        <v>3446</v>
      </c>
      <c r="K4881">
        <v>2001</v>
      </c>
      <c r="L4881" t="s">
        <v>29</v>
      </c>
      <c r="M4881" t="s">
        <v>29</v>
      </c>
      <c r="N4881">
        <v>43.553699999999999</v>
      </c>
      <c r="O4881">
        <v>13.285</v>
      </c>
      <c r="P4881" t="s">
        <v>3527</v>
      </c>
      <c r="Q4881" s="3">
        <f>Table1[[#This Row],[Capacity (MW)]]*0.395*8760*10^-6</f>
        <v>0.48442800000000003</v>
      </c>
      <c r="R4881" s="3" cm="1">
        <f t="array" ref="R4881">AVERAGE(VLOOKUP(_xlfn.TEXTSPLIT(Table1[[#This Row],[Fuel (no space after comma)]], ","), FuelList_Final_EF!$A$2:$B$65, 2, FALSE))</f>
        <v>53.06</v>
      </c>
      <c r="S4881" s="3">
        <f>Table1[[#This Row],[Generation (TWh)]]*10^9*VLOOKUP(Table1[[#This Row],[Turbine/Engine Technology]],Technology_HR!$A$2:$B$11,2,FALSE)*10^-6</f>
        <v>3656946.9720000001</v>
      </c>
      <c r="T4881" s="5">
        <f>Table1[[#This Row],[Fuel Consumption (mmBtu)]]*Table1[[#This Row],[Emission Factor (kg CO2/ mmBtu)]]*10^3</f>
        <v>194037606334.32001</v>
      </c>
      <c r="U4881" s="3">
        <f>Table1[[#This Row],[Emissions (g CO2)]]/(Table1[[#This Row],[Generation (TWh)]]*10^9)</f>
        <v>400.54993999999999</v>
      </c>
    </row>
    <row r="4882" spans="1:21" x14ac:dyDescent="0.35">
      <c r="A4882" t="s">
        <v>1397</v>
      </c>
      <c r="B4882" t="s">
        <v>3239</v>
      </c>
      <c r="C4882" t="str">
        <f>SUBSTITUTE(Table1[[#This Row],[Fuel]],", ",",")</f>
        <v>fossil gas: natural gas</v>
      </c>
      <c r="D4882" t="s">
        <v>3239</v>
      </c>
      <c r="H4882" t="s">
        <v>3438</v>
      </c>
      <c r="I4882">
        <v>381</v>
      </c>
      <c r="J4882" t="s">
        <v>3446</v>
      </c>
      <c r="K4882">
        <v>2002</v>
      </c>
      <c r="L4882" t="s">
        <v>29</v>
      </c>
      <c r="M4882" t="s">
        <v>29</v>
      </c>
      <c r="N4882">
        <v>45.090400000000002</v>
      </c>
      <c r="O4882">
        <v>9.4804999999999993</v>
      </c>
      <c r="P4882" t="s">
        <v>3527</v>
      </c>
      <c r="Q4882" s="3">
        <f>Table1[[#This Row],[Capacity (MW)]]*0.395*8760*10^-6</f>
        <v>1.3183361999999998</v>
      </c>
      <c r="R4882" s="3" cm="1">
        <f t="array" ref="R4882">AVERAGE(VLOOKUP(_xlfn.TEXTSPLIT(Table1[[#This Row],[Fuel (no space after comma)]], ","), FuelList_Final_EF!$A$2:$B$65, 2, FALSE))</f>
        <v>53.06</v>
      </c>
      <c r="S4882" s="3">
        <f>Table1[[#This Row],[Generation (TWh)]]*10^9*VLOOKUP(Table1[[#This Row],[Turbine/Engine Technology]],Technology_HR!$A$2:$B$11,2,FALSE)*10^-6</f>
        <v>9952119.9737999979</v>
      </c>
      <c r="T4882" s="5">
        <f>Table1[[#This Row],[Fuel Consumption (mmBtu)]]*Table1[[#This Row],[Emission Factor (kg CO2/ mmBtu)]]*10^3</f>
        <v>528059485809.82794</v>
      </c>
      <c r="U4882" s="3">
        <f>Table1[[#This Row],[Emissions (g CO2)]]/(Table1[[#This Row],[Generation (TWh)]]*10^9)</f>
        <v>400.54994000000005</v>
      </c>
    </row>
    <row r="4883" spans="1:21" x14ac:dyDescent="0.35">
      <c r="A4883" t="s">
        <v>1397</v>
      </c>
      <c r="B4883" t="s">
        <v>3239</v>
      </c>
      <c r="C4883" t="str">
        <f>SUBSTITUTE(Table1[[#This Row],[Fuel]],", ",",")</f>
        <v>fossil gas: natural gas</v>
      </c>
      <c r="D4883" t="s">
        <v>3239</v>
      </c>
      <c r="H4883" t="s">
        <v>3438</v>
      </c>
      <c r="I4883">
        <v>381</v>
      </c>
      <c r="J4883" t="s">
        <v>3446</v>
      </c>
      <c r="K4883">
        <v>2002</v>
      </c>
      <c r="L4883" t="s">
        <v>29</v>
      </c>
      <c r="M4883" t="s">
        <v>29</v>
      </c>
      <c r="N4883">
        <v>45.090400000000002</v>
      </c>
      <c r="O4883">
        <v>9.4804999999999993</v>
      </c>
      <c r="P4883" t="s">
        <v>3527</v>
      </c>
      <c r="Q4883" s="3">
        <f>Table1[[#This Row],[Capacity (MW)]]*0.395*8760*10^-6</f>
        <v>1.3183361999999998</v>
      </c>
      <c r="R4883" s="3" cm="1">
        <f t="array" ref="R4883">AVERAGE(VLOOKUP(_xlfn.TEXTSPLIT(Table1[[#This Row],[Fuel (no space after comma)]], ","), FuelList_Final_EF!$A$2:$B$65, 2, FALSE))</f>
        <v>53.06</v>
      </c>
      <c r="S4883" s="3">
        <f>Table1[[#This Row],[Generation (TWh)]]*10^9*VLOOKUP(Table1[[#This Row],[Turbine/Engine Technology]],Technology_HR!$A$2:$B$11,2,FALSE)*10^-6</f>
        <v>9952119.9737999979</v>
      </c>
      <c r="T4883" s="5">
        <f>Table1[[#This Row],[Fuel Consumption (mmBtu)]]*Table1[[#This Row],[Emission Factor (kg CO2/ mmBtu)]]*10^3</f>
        <v>528059485809.82794</v>
      </c>
      <c r="U4883" s="3">
        <f>Table1[[#This Row],[Emissions (g CO2)]]/(Table1[[#This Row],[Generation (TWh)]]*10^9)</f>
        <v>400.54994000000005</v>
      </c>
    </row>
    <row r="4884" spans="1:21" x14ac:dyDescent="0.35">
      <c r="A4884" t="s">
        <v>1397</v>
      </c>
      <c r="B4884" t="s">
        <v>3239</v>
      </c>
      <c r="C4884" t="str">
        <f>SUBSTITUTE(Table1[[#This Row],[Fuel]],", ",",")</f>
        <v>fossil gas: natural gas</v>
      </c>
      <c r="D4884" t="s">
        <v>3239</v>
      </c>
      <c r="H4884" t="s">
        <v>3438</v>
      </c>
      <c r="I4884">
        <v>381</v>
      </c>
      <c r="J4884" t="s">
        <v>3446</v>
      </c>
      <c r="K4884">
        <v>2003</v>
      </c>
      <c r="L4884" t="s">
        <v>29</v>
      </c>
      <c r="M4884" t="s">
        <v>29</v>
      </c>
      <c r="N4884">
        <v>45.090400000000002</v>
      </c>
      <c r="O4884">
        <v>9.4804999999999993</v>
      </c>
      <c r="P4884" t="s">
        <v>3527</v>
      </c>
      <c r="Q4884" s="3">
        <f>Table1[[#This Row],[Capacity (MW)]]*0.395*8760*10^-6</f>
        <v>1.3183361999999998</v>
      </c>
      <c r="R4884" s="3" cm="1">
        <f t="array" ref="R4884">AVERAGE(VLOOKUP(_xlfn.TEXTSPLIT(Table1[[#This Row],[Fuel (no space after comma)]], ","), FuelList_Final_EF!$A$2:$B$65, 2, FALSE))</f>
        <v>53.06</v>
      </c>
      <c r="S4884" s="3">
        <f>Table1[[#This Row],[Generation (TWh)]]*10^9*VLOOKUP(Table1[[#This Row],[Turbine/Engine Technology]],Technology_HR!$A$2:$B$11,2,FALSE)*10^-6</f>
        <v>9952119.9737999979</v>
      </c>
      <c r="T4884" s="5">
        <f>Table1[[#This Row],[Fuel Consumption (mmBtu)]]*Table1[[#This Row],[Emission Factor (kg CO2/ mmBtu)]]*10^3</f>
        <v>528059485809.82794</v>
      </c>
      <c r="U4884" s="3">
        <f>Table1[[#This Row],[Emissions (g CO2)]]/(Table1[[#This Row],[Generation (TWh)]]*10^9)</f>
        <v>400.54994000000005</v>
      </c>
    </row>
    <row r="4885" spans="1:21" x14ac:dyDescent="0.35">
      <c r="A4885" t="s">
        <v>1397</v>
      </c>
      <c r="B4885" t="s">
        <v>3239</v>
      </c>
      <c r="C4885" t="str">
        <f>SUBSTITUTE(Table1[[#This Row],[Fuel]],", ",",")</f>
        <v>fossil gas: natural gas</v>
      </c>
      <c r="D4885" t="s">
        <v>3239</v>
      </c>
      <c r="H4885" t="s">
        <v>3438</v>
      </c>
      <c r="I4885">
        <v>381</v>
      </c>
      <c r="J4885" t="s">
        <v>3446</v>
      </c>
      <c r="K4885">
        <v>2003</v>
      </c>
      <c r="L4885" t="s">
        <v>29</v>
      </c>
      <c r="M4885" t="s">
        <v>29</v>
      </c>
      <c r="N4885">
        <v>45.090400000000002</v>
      </c>
      <c r="O4885">
        <v>9.4804999999999993</v>
      </c>
      <c r="P4885" t="s">
        <v>3527</v>
      </c>
      <c r="Q4885" s="3">
        <f>Table1[[#This Row],[Capacity (MW)]]*0.395*8760*10^-6</f>
        <v>1.3183361999999998</v>
      </c>
      <c r="R4885" s="3" cm="1">
        <f t="array" ref="R4885">AVERAGE(VLOOKUP(_xlfn.TEXTSPLIT(Table1[[#This Row],[Fuel (no space after comma)]], ","), FuelList_Final_EF!$A$2:$B$65, 2, FALSE))</f>
        <v>53.06</v>
      </c>
      <c r="S4885" s="3">
        <f>Table1[[#This Row],[Generation (TWh)]]*10^9*VLOOKUP(Table1[[#This Row],[Turbine/Engine Technology]],Technology_HR!$A$2:$B$11,2,FALSE)*10^-6</f>
        <v>9952119.9737999979</v>
      </c>
      <c r="T4885" s="5">
        <f>Table1[[#This Row],[Fuel Consumption (mmBtu)]]*Table1[[#This Row],[Emission Factor (kg CO2/ mmBtu)]]*10^3</f>
        <v>528059485809.82794</v>
      </c>
      <c r="U4885" s="3">
        <f>Table1[[#This Row],[Emissions (g CO2)]]/(Table1[[#This Row],[Generation (TWh)]]*10^9)</f>
        <v>400.54994000000005</v>
      </c>
    </row>
    <row r="4886" spans="1:21" x14ac:dyDescent="0.35">
      <c r="A4886" t="s">
        <v>1397</v>
      </c>
      <c r="B4886" t="s">
        <v>3239</v>
      </c>
      <c r="C4886" t="str">
        <f>SUBSTITUTE(Table1[[#This Row],[Fuel]],", ",",")</f>
        <v>fossil gas: natural gas</v>
      </c>
      <c r="D4886" t="s">
        <v>3239</v>
      </c>
      <c r="H4886" t="s">
        <v>3438</v>
      </c>
      <c r="I4886">
        <v>148</v>
      </c>
      <c r="J4886" t="s">
        <v>3447</v>
      </c>
      <c r="K4886">
        <v>2025</v>
      </c>
      <c r="L4886" t="s">
        <v>29</v>
      </c>
      <c r="M4886" t="s">
        <v>29</v>
      </c>
      <c r="N4886">
        <v>45.090400000000002</v>
      </c>
      <c r="O4886">
        <v>9.4804999999999993</v>
      </c>
      <c r="P4886" t="s">
        <v>3527</v>
      </c>
      <c r="Q4886" s="3">
        <f>Table1[[#This Row],[Capacity (MW)]]*0.395*8760*10^-6</f>
        <v>0.51210960000000005</v>
      </c>
      <c r="R4886" s="3" cm="1">
        <f t="array" ref="R4886">AVERAGE(VLOOKUP(_xlfn.TEXTSPLIT(Table1[[#This Row],[Fuel (no space after comma)]], ","), FuelList_Final_EF!$A$2:$B$65, 2, FALSE))</f>
        <v>53.06</v>
      </c>
      <c r="S4886" s="3">
        <f>Table1[[#This Row],[Generation (TWh)]]*10^9*VLOOKUP(Table1[[#This Row],[Turbine/Engine Technology]],Technology_HR!$A$2:$B$11,2,FALSE)*10^-6</f>
        <v>3865915.3704000004</v>
      </c>
      <c r="T4886" s="5">
        <f>Table1[[#This Row],[Fuel Consumption (mmBtu)]]*Table1[[#This Row],[Emission Factor (kg CO2/ mmBtu)]]*10^3</f>
        <v>205125469553.42404</v>
      </c>
      <c r="U4886" s="3">
        <f>Table1[[#This Row],[Emissions (g CO2)]]/(Table1[[#This Row],[Generation (TWh)]]*10^9)</f>
        <v>400.54994000000005</v>
      </c>
    </row>
    <row r="4887" spans="1:21" x14ac:dyDescent="0.35">
      <c r="A4887" t="s">
        <v>1397</v>
      </c>
      <c r="B4887" t="s">
        <v>3239</v>
      </c>
      <c r="C4887" t="str">
        <f>SUBSTITUTE(Table1[[#This Row],[Fuel]],", ",",")</f>
        <v>fossil gas: natural gas</v>
      </c>
      <c r="D4887" t="s">
        <v>3239</v>
      </c>
      <c r="H4887" t="s">
        <v>3436</v>
      </c>
      <c r="I4887">
        <v>590</v>
      </c>
      <c r="J4887" t="s">
        <v>3445</v>
      </c>
      <c r="K4887" t="s">
        <v>29</v>
      </c>
      <c r="L4887" t="s">
        <v>29</v>
      </c>
      <c r="M4887" t="s">
        <v>29</v>
      </c>
      <c r="N4887">
        <v>45.090400000000002</v>
      </c>
      <c r="O4887">
        <v>9.4804999999999993</v>
      </c>
      <c r="P4887" t="s">
        <v>3527</v>
      </c>
      <c r="Q4887" s="3">
        <f>Table1[[#This Row],[Capacity (MW)]]*0.395*8760*10^-6</f>
        <v>2.0415179999999999</v>
      </c>
      <c r="R4887" s="3" cm="1">
        <f t="array" ref="R4887">AVERAGE(VLOOKUP(_xlfn.TEXTSPLIT(Table1[[#This Row],[Fuel (no space after comma)]], ","), FuelList_Final_EF!$A$2:$B$65, 2, FALSE))</f>
        <v>53.06</v>
      </c>
      <c r="S4887" s="3">
        <f>Table1[[#This Row],[Generation (TWh)]]*10^9*VLOOKUP(Table1[[#This Row],[Turbine/Engine Technology]],Technology_HR!$A$2:$B$11,2,FALSE)*10^-6</f>
        <v>22477113.18</v>
      </c>
      <c r="T4887" s="5">
        <f>Table1[[#This Row],[Fuel Consumption (mmBtu)]]*Table1[[#This Row],[Emission Factor (kg CO2/ mmBtu)]]*10^3</f>
        <v>1192635625330.8</v>
      </c>
      <c r="U4887" s="3">
        <f>Table1[[#This Row],[Emissions (g CO2)]]/(Table1[[#This Row],[Generation (TWh)]]*10^9)</f>
        <v>584.19060000000002</v>
      </c>
    </row>
    <row r="4888" spans="1:21" x14ac:dyDescent="0.35">
      <c r="A4888" t="s">
        <v>1397</v>
      </c>
      <c r="B4888" t="s">
        <v>3343</v>
      </c>
      <c r="C4888" t="str">
        <f>SUBSTITUTE(Table1[[#This Row],[Fuel]],", ",",")</f>
        <v>fossil gas: waste heat from natural gas,bioenergy: unknown</v>
      </c>
      <c r="D4888" t="s">
        <v>3249</v>
      </c>
      <c r="E4888" t="s">
        <v>3643</v>
      </c>
      <c r="H4888" t="s">
        <v>3440</v>
      </c>
      <c r="I4888">
        <v>280</v>
      </c>
      <c r="J4888" t="s">
        <v>3445</v>
      </c>
      <c r="K4888" t="s">
        <v>29</v>
      </c>
      <c r="L4888" t="s">
        <v>29</v>
      </c>
      <c r="M4888" t="s">
        <v>29</v>
      </c>
      <c r="N4888">
        <v>45.090400000000002</v>
      </c>
      <c r="O4888">
        <v>9.4804999999999993</v>
      </c>
      <c r="P4888" t="s">
        <v>3527</v>
      </c>
      <c r="Q4888" s="3">
        <f>Table1[[#This Row],[Capacity (MW)]]*0.395*8760*10^-6</f>
        <v>0.96885600000000005</v>
      </c>
      <c r="R4888" s="3" cm="1">
        <f t="array" ref="R4888">AVERAGE(VLOOKUP(_xlfn.TEXTSPLIT(Table1[[#This Row],[Fuel (no space after comma)]], ","), FuelList_Final_EF!$A$2:$B$65, 2, FALSE))</f>
        <v>70.183750000000003</v>
      </c>
      <c r="S4888" s="3">
        <f>Table1[[#This Row],[Generation (TWh)]]*10^9*VLOOKUP(Table1[[#This Row],[Turbine/Engine Technology]],Technology_HR!$A$2:$B$11,2,FALSE)*10^-6</f>
        <v>9964683.959999999</v>
      </c>
      <c r="T4888" s="5">
        <f>Table1[[#This Row],[Fuel Consumption (mmBtu)]]*Table1[[#This Row],[Emission Factor (kg CO2/ mmBtu)]]*10^3</f>
        <v>699358887877.65002</v>
      </c>
      <c r="U4888" s="3">
        <f>Table1[[#This Row],[Emissions (g CO2)]]/(Table1[[#This Row],[Generation (TWh)]]*10^9)</f>
        <v>721.83986875000005</v>
      </c>
    </row>
    <row r="4889" spans="1:21" x14ac:dyDescent="0.35">
      <c r="A4889" t="s">
        <v>1397</v>
      </c>
      <c r="B4889" t="s">
        <v>3239</v>
      </c>
      <c r="C4889" t="str">
        <f>SUBSTITUTE(Table1[[#This Row],[Fuel]],", ",",")</f>
        <v>fossil gas: natural gas</v>
      </c>
      <c r="D4889" t="s">
        <v>3239</v>
      </c>
      <c r="H4889" t="s">
        <v>3438</v>
      </c>
      <c r="I4889">
        <v>345</v>
      </c>
      <c r="J4889" t="s">
        <v>3446</v>
      </c>
      <c r="K4889">
        <v>2000</v>
      </c>
      <c r="L4889" t="s">
        <v>29</v>
      </c>
      <c r="M4889" t="s">
        <v>29</v>
      </c>
      <c r="N4889">
        <v>44.112150999999997</v>
      </c>
      <c r="O4889">
        <v>9.8841999999999999</v>
      </c>
      <c r="P4889" t="s">
        <v>3527</v>
      </c>
      <c r="Q4889" s="3">
        <f>Table1[[#This Row],[Capacity (MW)]]*0.395*8760*10^-6</f>
        <v>1.1937689999999999</v>
      </c>
      <c r="R4889" s="3" cm="1">
        <f t="array" ref="R4889">AVERAGE(VLOOKUP(_xlfn.TEXTSPLIT(Table1[[#This Row],[Fuel (no space after comma)]], ","), FuelList_Final_EF!$A$2:$B$65, 2, FALSE))</f>
        <v>53.06</v>
      </c>
      <c r="S4889" s="3">
        <f>Table1[[#This Row],[Generation (TWh)]]*10^9*VLOOKUP(Table1[[#This Row],[Turbine/Engine Technology]],Technology_HR!$A$2:$B$11,2,FALSE)*10^-6</f>
        <v>9011762.180999998</v>
      </c>
      <c r="T4889" s="5">
        <f>Table1[[#This Row],[Fuel Consumption (mmBtu)]]*Table1[[#This Row],[Emission Factor (kg CO2/ mmBtu)]]*10^3</f>
        <v>478164101323.85992</v>
      </c>
      <c r="U4889" s="3">
        <f>Table1[[#This Row],[Emissions (g CO2)]]/(Table1[[#This Row],[Generation (TWh)]]*10^9)</f>
        <v>400.54993999999999</v>
      </c>
    </row>
    <row r="4890" spans="1:21" x14ac:dyDescent="0.35">
      <c r="A4890" t="s">
        <v>1397</v>
      </c>
      <c r="B4890" t="s">
        <v>3239</v>
      </c>
      <c r="C4890" t="str">
        <f>SUBSTITUTE(Table1[[#This Row],[Fuel]],", ",",")</f>
        <v>fossil gas: natural gas</v>
      </c>
      <c r="D4890" t="s">
        <v>3239</v>
      </c>
      <c r="H4890" t="s">
        <v>3438</v>
      </c>
      <c r="I4890">
        <v>337</v>
      </c>
      <c r="J4890" t="s">
        <v>3446</v>
      </c>
      <c r="K4890">
        <v>2000</v>
      </c>
      <c r="L4890" t="s">
        <v>29</v>
      </c>
      <c r="M4890" t="s">
        <v>29</v>
      </c>
      <c r="N4890">
        <v>44.112150999999997</v>
      </c>
      <c r="O4890">
        <v>9.8841999999999999</v>
      </c>
      <c r="P4890" t="s">
        <v>3527</v>
      </c>
      <c r="Q4890" s="3">
        <f>Table1[[#This Row],[Capacity (MW)]]*0.395*8760*10^-6</f>
        <v>1.1660874000000001</v>
      </c>
      <c r="R4890" s="3" cm="1">
        <f t="array" ref="R4890">AVERAGE(VLOOKUP(_xlfn.TEXTSPLIT(Table1[[#This Row],[Fuel (no space after comma)]], ","), FuelList_Final_EF!$A$2:$B$65, 2, FALSE))</f>
        <v>53.06</v>
      </c>
      <c r="S4890" s="3">
        <f>Table1[[#This Row],[Generation (TWh)]]*10^9*VLOOKUP(Table1[[#This Row],[Turbine/Engine Technology]],Technology_HR!$A$2:$B$11,2,FALSE)*10^-6</f>
        <v>8802793.7826000005</v>
      </c>
      <c r="T4890" s="5">
        <f>Table1[[#This Row],[Fuel Consumption (mmBtu)]]*Table1[[#This Row],[Emission Factor (kg CO2/ mmBtu)]]*10^3</f>
        <v>467076238104.75604</v>
      </c>
      <c r="U4890" s="3">
        <f>Table1[[#This Row],[Emissions (g CO2)]]/(Table1[[#This Row],[Generation (TWh)]]*10^9)</f>
        <v>400.54994000000005</v>
      </c>
    </row>
    <row r="4891" spans="1:21" x14ac:dyDescent="0.35">
      <c r="A4891" t="s">
        <v>1397</v>
      </c>
      <c r="B4891" t="s">
        <v>3239</v>
      </c>
      <c r="C4891" t="str">
        <f>SUBSTITUTE(Table1[[#This Row],[Fuel]],", ",",")</f>
        <v>fossil gas: natural gas</v>
      </c>
      <c r="D4891" t="s">
        <v>3239</v>
      </c>
      <c r="H4891" t="s">
        <v>3438</v>
      </c>
      <c r="I4891">
        <v>840</v>
      </c>
      <c r="J4891" t="s">
        <v>3452</v>
      </c>
      <c r="K4891" t="s">
        <v>29</v>
      </c>
      <c r="L4891" t="s">
        <v>29</v>
      </c>
      <c r="M4891" t="s">
        <v>29</v>
      </c>
      <c r="N4891">
        <v>44.112150999999997</v>
      </c>
      <c r="O4891">
        <v>9.8841999999999999</v>
      </c>
      <c r="P4891" t="s">
        <v>3527</v>
      </c>
      <c r="Q4891" s="3">
        <f>Table1[[#This Row],[Capacity (MW)]]*0.395*8760*10^-6</f>
        <v>2.906568</v>
      </c>
      <c r="R4891" s="3" cm="1">
        <f t="array" ref="R4891">AVERAGE(VLOOKUP(_xlfn.TEXTSPLIT(Table1[[#This Row],[Fuel (no space after comma)]], ","), FuelList_Final_EF!$A$2:$B$65, 2, FALSE))</f>
        <v>53.06</v>
      </c>
      <c r="S4891" s="3">
        <f>Table1[[#This Row],[Generation (TWh)]]*10^9*VLOOKUP(Table1[[#This Row],[Turbine/Engine Technology]],Technology_HR!$A$2:$B$11,2,FALSE)*10^-6</f>
        <v>21941681.831999999</v>
      </c>
      <c r="T4891" s="5">
        <f>Table1[[#This Row],[Fuel Consumption (mmBtu)]]*Table1[[#This Row],[Emission Factor (kg CO2/ mmBtu)]]*10^3</f>
        <v>1164225638005.9199</v>
      </c>
      <c r="U4891" s="3">
        <f>Table1[[#This Row],[Emissions (g CO2)]]/(Table1[[#This Row],[Generation (TWh)]]*10^9)</f>
        <v>400.54993999999999</v>
      </c>
    </row>
    <row r="4892" spans="1:21" x14ac:dyDescent="0.35">
      <c r="A4892" t="s">
        <v>1406</v>
      </c>
      <c r="B4892" t="s">
        <v>3239</v>
      </c>
      <c r="C4892" t="str">
        <f>SUBSTITUTE(Table1[[#This Row],[Fuel]],", ",",")</f>
        <v>fossil gas: natural gas</v>
      </c>
      <c r="D4892" t="s">
        <v>3239</v>
      </c>
      <c r="H4892" t="s">
        <v>3440</v>
      </c>
      <c r="I4892">
        <v>31</v>
      </c>
      <c r="J4892" t="s">
        <v>3446</v>
      </c>
      <c r="K4892">
        <v>1978</v>
      </c>
      <c r="L4892" t="s">
        <v>29</v>
      </c>
      <c r="M4892" t="s">
        <v>29</v>
      </c>
      <c r="N4892">
        <v>45.520341000000002</v>
      </c>
      <c r="O4892">
        <v>10.218947</v>
      </c>
      <c r="P4892" t="s">
        <v>3527</v>
      </c>
      <c r="Q4892" s="3">
        <f>Table1[[#This Row],[Capacity (MW)]]*0.395*8760*10^-6</f>
        <v>0.10726620000000001</v>
      </c>
      <c r="R4892" s="3" cm="1">
        <f t="array" ref="R4892">AVERAGE(VLOOKUP(_xlfn.TEXTSPLIT(Table1[[#This Row],[Fuel (no space after comma)]], ","), FuelList_Final_EF!$A$2:$B$65, 2, FALSE))</f>
        <v>53.06</v>
      </c>
      <c r="S4892" s="3">
        <f>Table1[[#This Row],[Generation (TWh)]]*10^9*VLOOKUP(Table1[[#This Row],[Turbine/Engine Technology]],Technology_HR!$A$2:$B$11,2,FALSE)*10^-6</f>
        <v>1103232.8669999999</v>
      </c>
      <c r="T4892" s="5">
        <f>Table1[[#This Row],[Fuel Consumption (mmBtu)]]*Table1[[#This Row],[Emission Factor (kg CO2/ mmBtu)]]*10^3</f>
        <v>58537535923.019997</v>
      </c>
      <c r="U4892" s="3">
        <f>Table1[[#This Row],[Emissions (g CO2)]]/(Table1[[#This Row],[Generation (TWh)]]*10^9)</f>
        <v>545.72209999999995</v>
      </c>
    </row>
    <row r="4893" spans="1:21" x14ac:dyDescent="0.35">
      <c r="A4893" t="s">
        <v>1406</v>
      </c>
      <c r="B4893" t="s">
        <v>3239</v>
      </c>
      <c r="C4893" t="str">
        <f>SUBSTITUTE(Table1[[#This Row],[Fuel]],", ",",")</f>
        <v>fossil gas: natural gas</v>
      </c>
      <c r="D4893" t="s">
        <v>3239</v>
      </c>
      <c r="H4893" t="s">
        <v>3440</v>
      </c>
      <c r="I4893">
        <v>33</v>
      </c>
      <c r="J4893" t="s">
        <v>3446</v>
      </c>
      <c r="K4893">
        <v>1981</v>
      </c>
      <c r="L4893" t="s">
        <v>29</v>
      </c>
      <c r="M4893" t="s">
        <v>29</v>
      </c>
      <c r="N4893">
        <v>45.520341000000002</v>
      </c>
      <c r="O4893">
        <v>10.218947</v>
      </c>
      <c r="P4893" t="s">
        <v>3527</v>
      </c>
      <c r="Q4893" s="3">
        <f>Table1[[#This Row],[Capacity (MW)]]*0.395*8760*10^-6</f>
        <v>0.1141866</v>
      </c>
      <c r="R4893" s="3" cm="1">
        <f t="array" ref="R4893">AVERAGE(VLOOKUP(_xlfn.TEXTSPLIT(Table1[[#This Row],[Fuel (no space after comma)]], ","), FuelList_Final_EF!$A$2:$B$65, 2, FALSE))</f>
        <v>53.06</v>
      </c>
      <c r="S4893" s="3">
        <f>Table1[[#This Row],[Generation (TWh)]]*10^9*VLOOKUP(Table1[[#This Row],[Turbine/Engine Technology]],Technology_HR!$A$2:$B$11,2,FALSE)*10^-6</f>
        <v>1174409.1809999999</v>
      </c>
      <c r="T4893" s="5">
        <f>Table1[[#This Row],[Fuel Consumption (mmBtu)]]*Table1[[#This Row],[Emission Factor (kg CO2/ mmBtu)]]*10^3</f>
        <v>62314151143.860001</v>
      </c>
      <c r="U4893" s="3">
        <f>Table1[[#This Row],[Emissions (g CO2)]]/(Table1[[#This Row],[Generation (TWh)]]*10^9)</f>
        <v>545.72209999999995</v>
      </c>
    </row>
    <row r="4894" spans="1:21" x14ac:dyDescent="0.35">
      <c r="A4894" t="s">
        <v>1406</v>
      </c>
      <c r="B4894" t="s">
        <v>3255</v>
      </c>
      <c r="C4894" t="str">
        <f>SUBSTITUTE(Table1[[#This Row],[Fuel]],", ",",")</f>
        <v>fossil gas: natural gas,coal: unknown,fossil liquids: fuel oil</v>
      </c>
      <c r="D4894" t="s">
        <v>3239</v>
      </c>
      <c r="E4894" t="s">
        <v>3645</v>
      </c>
      <c r="F4894" t="s">
        <v>3275</v>
      </c>
      <c r="H4894" t="s">
        <v>3440</v>
      </c>
      <c r="I4894">
        <v>75</v>
      </c>
      <c r="J4894" t="s">
        <v>3446</v>
      </c>
      <c r="K4894">
        <v>1987</v>
      </c>
      <c r="L4894" t="s">
        <v>29</v>
      </c>
      <c r="M4894" t="s">
        <v>29</v>
      </c>
      <c r="N4894">
        <v>45.520341000000002</v>
      </c>
      <c r="O4894">
        <v>10.218947</v>
      </c>
      <c r="P4894" t="s">
        <v>3527</v>
      </c>
      <c r="Q4894" s="3">
        <f>Table1[[#This Row],[Capacity (MW)]]*0.395*8760*10^-6</f>
        <v>0.259515</v>
      </c>
      <c r="R4894" s="3" cm="1">
        <f t="array" ref="R4894">AVERAGE(VLOOKUP(_xlfn.TEXTSPLIT(Table1[[#This Row],[Fuel (no space after comma)]], ","), FuelList_Final_EF!$A$2:$B$65, 2, FALSE))</f>
        <v>77.143418787361554</v>
      </c>
      <c r="S4894" s="3">
        <f>Table1[[#This Row],[Generation (TWh)]]*10^9*VLOOKUP(Table1[[#This Row],[Turbine/Engine Technology]],Technology_HR!$A$2:$B$11,2,FALSE)*10^-6</f>
        <v>2669111.7749999999</v>
      </c>
      <c r="T4894" s="5">
        <f>Table1[[#This Row],[Fuel Consumption (mmBtu)]]*Table1[[#This Row],[Emission Factor (kg CO2/ mmBtu)]]*10^3</f>
        <v>205904407449.10294</v>
      </c>
      <c r="U4894" s="3">
        <f>Table1[[#This Row],[Emissions (g CO2)]]/(Table1[[#This Row],[Generation (TWh)]]*10^9)</f>
        <v>793.42006222801353</v>
      </c>
    </row>
    <row r="4895" spans="1:21" x14ac:dyDescent="0.35">
      <c r="A4895" t="s">
        <v>1397</v>
      </c>
      <c r="B4895" t="s">
        <v>3239</v>
      </c>
      <c r="C4895" t="str">
        <f>SUBSTITUTE(Table1[[#This Row],[Fuel]],", ",",")</f>
        <v>fossil gas: natural gas</v>
      </c>
      <c r="D4895" t="s">
        <v>3239</v>
      </c>
      <c r="H4895" t="s">
        <v>3436</v>
      </c>
      <c r="I4895">
        <v>124</v>
      </c>
      <c r="J4895" t="s">
        <v>3446</v>
      </c>
      <c r="K4895">
        <v>1992</v>
      </c>
      <c r="L4895" t="s">
        <v>29</v>
      </c>
      <c r="M4895" t="s">
        <v>29</v>
      </c>
      <c r="N4895">
        <v>41.819490000000002</v>
      </c>
      <c r="O4895">
        <v>14.96602</v>
      </c>
      <c r="P4895" t="s">
        <v>3527</v>
      </c>
      <c r="Q4895" s="3">
        <f>Table1[[#This Row],[Capacity (MW)]]*0.395*8760*10^-6</f>
        <v>0.42906480000000002</v>
      </c>
      <c r="R4895" s="3" cm="1">
        <f t="array" ref="R4895">AVERAGE(VLOOKUP(_xlfn.TEXTSPLIT(Table1[[#This Row],[Fuel (no space after comma)]], ","), FuelList_Final_EF!$A$2:$B$65, 2, FALSE))</f>
        <v>53.06</v>
      </c>
      <c r="S4895" s="3">
        <f>Table1[[#This Row],[Generation (TWh)]]*10^9*VLOOKUP(Table1[[#This Row],[Turbine/Engine Technology]],Technology_HR!$A$2:$B$11,2,FALSE)*10^-6</f>
        <v>4724003.4479999999</v>
      </c>
      <c r="T4895" s="5">
        <f>Table1[[#This Row],[Fuel Consumption (mmBtu)]]*Table1[[#This Row],[Emission Factor (kg CO2/ mmBtu)]]*10^3</f>
        <v>250655622950.88</v>
      </c>
      <c r="U4895" s="3">
        <f>Table1[[#This Row],[Emissions (g CO2)]]/(Table1[[#This Row],[Generation (TWh)]]*10^9)</f>
        <v>584.19060000000002</v>
      </c>
    </row>
    <row r="4896" spans="1:21" x14ac:dyDescent="0.35">
      <c r="A4896" t="s">
        <v>1397</v>
      </c>
      <c r="B4896" t="s">
        <v>3239</v>
      </c>
      <c r="C4896" t="str">
        <f>SUBSTITUTE(Table1[[#This Row],[Fuel]],", ",",")</f>
        <v>fossil gas: natural gas</v>
      </c>
      <c r="D4896" t="s">
        <v>3239</v>
      </c>
      <c r="H4896" t="s">
        <v>3436</v>
      </c>
      <c r="I4896">
        <v>124</v>
      </c>
      <c r="J4896" t="s">
        <v>3446</v>
      </c>
      <c r="K4896">
        <v>1992</v>
      </c>
      <c r="L4896" t="s">
        <v>29</v>
      </c>
      <c r="M4896" t="s">
        <v>29</v>
      </c>
      <c r="N4896">
        <v>41.819490000000002</v>
      </c>
      <c r="O4896">
        <v>14.96602</v>
      </c>
      <c r="P4896" t="s">
        <v>3527</v>
      </c>
      <c r="Q4896" s="3">
        <f>Table1[[#This Row],[Capacity (MW)]]*0.395*8760*10^-6</f>
        <v>0.42906480000000002</v>
      </c>
      <c r="R4896" s="3" cm="1">
        <f t="array" ref="R4896">AVERAGE(VLOOKUP(_xlfn.TEXTSPLIT(Table1[[#This Row],[Fuel (no space after comma)]], ","), FuelList_Final_EF!$A$2:$B$65, 2, FALSE))</f>
        <v>53.06</v>
      </c>
      <c r="S4896" s="3">
        <f>Table1[[#This Row],[Generation (TWh)]]*10^9*VLOOKUP(Table1[[#This Row],[Turbine/Engine Technology]],Technology_HR!$A$2:$B$11,2,FALSE)*10^-6</f>
        <v>4724003.4479999999</v>
      </c>
      <c r="T4896" s="5">
        <f>Table1[[#This Row],[Fuel Consumption (mmBtu)]]*Table1[[#This Row],[Emission Factor (kg CO2/ mmBtu)]]*10^3</f>
        <v>250655622950.88</v>
      </c>
      <c r="U4896" s="3">
        <f>Table1[[#This Row],[Emissions (g CO2)]]/(Table1[[#This Row],[Generation (TWh)]]*10^9)</f>
        <v>584.19060000000002</v>
      </c>
    </row>
    <row r="4897" spans="1:21" x14ac:dyDescent="0.35">
      <c r="A4897" t="s">
        <v>1397</v>
      </c>
      <c r="B4897" t="s">
        <v>3239</v>
      </c>
      <c r="C4897" t="str">
        <f>SUBSTITUTE(Table1[[#This Row],[Fuel]],", ",",")</f>
        <v>fossil gas: natural gas</v>
      </c>
      <c r="D4897" t="s">
        <v>3239</v>
      </c>
      <c r="H4897" t="s">
        <v>3436</v>
      </c>
      <c r="I4897">
        <v>150</v>
      </c>
      <c r="J4897" t="s">
        <v>3445</v>
      </c>
      <c r="K4897" t="s">
        <v>29</v>
      </c>
      <c r="L4897" t="s">
        <v>29</v>
      </c>
      <c r="M4897" t="s">
        <v>29</v>
      </c>
      <c r="N4897">
        <v>41.819490000000002</v>
      </c>
      <c r="O4897">
        <v>14.96602</v>
      </c>
      <c r="P4897" t="s">
        <v>3527</v>
      </c>
      <c r="Q4897" s="3">
        <f>Table1[[#This Row],[Capacity (MW)]]*0.395*8760*10^-6</f>
        <v>0.51902999999999999</v>
      </c>
      <c r="R4897" s="3" cm="1">
        <f t="array" ref="R4897">AVERAGE(VLOOKUP(_xlfn.TEXTSPLIT(Table1[[#This Row],[Fuel (no space after comma)]], ","), FuelList_Final_EF!$A$2:$B$65, 2, FALSE))</f>
        <v>53.06</v>
      </c>
      <c r="S4897" s="3">
        <f>Table1[[#This Row],[Generation (TWh)]]*10^9*VLOOKUP(Table1[[#This Row],[Turbine/Engine Technology]],Technology_HR!$A$2:$B$11,2,FALSE)*10^-6</f>
        <v>5714520.2999999998</v>
      </c>
      <c r="T4897" s="5">
        <f>Table1[[#This Row],[Fuel Consumption (mmBtu)]]*Table1[[#This Row],[Emission Factor (kg CO2/ mmBtu)]]*10^3</f>
        <v>303212447118</v>
      </c>
      <c r="U4897" s="3">
        <f>Table1[[#This Row],[Emissions (g CO2)]]/(Table1[[#This Row],[Generation (TWh)]]*10^9)</f>
        <v>584.19060000000002</v>
      </c>
    </row>
    <row r="4898" spans="1:21" x14ac:dyDescent="0.35">
      <c r="A4898" t="s">
        <v>1397</v>
      </c>
      <c r="B4898" t="s">
        <v>3239</v>
      </c>
      <c r="C4898" t="str">
        <f>SUBSTITUTE(Table1[[#This Row],[Fuel]],", ",",")</f>
        <v>fossil gas: natural gas</v>
      </c>
      <c r="D4898" t="s">
        <v>3239</v>
      </c>
      <c r="H4898" t="s">
        <v>3436</v>
      </c>
      <c r="I4898">
        <v>150</v>
      </c>
      <c r="J4898" t="s">
        <v>3445</v>
      </c>
      <c r="K4898" t="s">
        <v>29</v>
      </c>
      <c r="L4898" t="s">
        <v>29</v>
      </c>
      <c r="M4898" t="s">
        <v>29</v>
      </c>
      <c r="N4898">
        <v>41.819490000000002</v>
      </c>
      <c r="O4898">
        <v>14.96602</v>
      </c>
      <c r="P4898" t="s">
        <v>3527</v>
      </c>
      <c r="Q4898" s="3">
        <f>Table1[[#This Row],[Capacity (MW)]]*0.395*8760*10^-6</f>
        <v>0.51902999999999999</v>
      </c>
      <c r="R4898" s="3" cm="1">
        <f t="array" ref="R4898">AVERAGE(VLOOKUP(_xlfn.TEXTSPLIT(Table1[[#This Row],[Fuel (no space after comma)]], ","), FuelList_Final_EF!$A$2:$B$65, 2, FALSE))</f>
        <v>53.06</v>
      </c>
      <c r="S4898" s="3">
        <f>Table1[[#This Row],[Generation (TWh)]]*10^9*VLOOKUP(Table1[[#This Row],[Turbine/Engine Technology]],Technology_HR!$A$2:$B$11,2,FALSE)*10^-6</f>
        <v>5714520.2999999998</v>
      </c>
      <c r="T4898" s="5">
        <f>Table1[[#This Row],[Fuel Consumption (mmBtu)]]*Table1[[#This Row],[Emission Factor (kg CO2/ mmBtu)]]*10^3</f>
        <v>303212447118</v>
      </c>
      <c r="U4898" s="3">
        <f>Table1[[#This Row],[Emissions (g CO2)]]/(Table1[[#This Row],[Generation (TWh)]]*10^9)</f>
        <v>584.19060000000002</v>
      </c>
    </row>
    <row r="4899" spans="1:21" x14ac:dyDescent="0.35">
      <c r="A4899" t="s">
        <v>1421</v>
      </c>
      <c r="B4899" t="s">
        <v>3239</v>
      </c>
      <c r="C4899" t="str">
        <f>SUBSTITUTE(Table1[[#This Row],[Fuel]],", ",",")</f>
        <v>fossil gas: natural gas</v>
      </c>
      <c r="D4899" t="s">
        <v>3239</v>
      </c>
      <c r="H4899" t="s">
        <v>3438</v>
      </c>
      <c r="I4899">
        <v>380</v>
      </c>
      <c r="J4899" t="s">
        <v>3446</v>
      </c>
      <c r="K4899">
        <v>2007</v>
      </c>
      <c r="L4899" t="s">
        <v>29</v>
      </c>
      <c r="M4899" t="s">
        <v>29</v>
      </c>
      <c r="N4899">
        <v>45.162999999999997</v>
      </c>
      <c r="O4899">
        <v>7.7504999999999997</v>
      </c>
      <c r="P4899" t="s">
        <v>3527</v>
      </c>
      <c r="Q4899" s="3">
        <f>Table1[[#This Row],[Capacity (MW)]]*0.395*8760*10^-6</f>
        <v>1.3148759999999999</v>
      </c>
      <c r="R4899" s="3" cm="1">
        <f t="array" ref="R4899">AVERAGE(VLOOKUP(_xlfn.TEXTSPLIT(Table1[[#This Row],[Fuel (no space after comma)]], ","), FuelList_Final_EF!$A$2:$B$65, 2, FALSE))</f>
        <v>53.06</v>
      </c>
      <c r="S4899" s="3">
        <f>Table1[[#This Row],[Generation (TWh)]]*10^9*VLOOKUP(Table1[[#This Row],[Turbine/Engine Technology]],Technology_HR!$A$2:$B$11,2,FALSE)*10^-6</f>
        <v>9925998.9239999987</v>
      </c>
      <c r="T4899" s="5">
        <f>Table1[[#This Row],[Fuel Consumption (mmBtu)]]*Table1[[#This Row],[Emission Factor (kg CO2/ mmBtu)]]*10^3</f>
        <v>526673502907.43994</v>
      </c>
      <c r="U4899" s="3">
        <f>Table1[[#This Row],[Emissions (g CO2)]]/(Table1[[#This Row],[Generation (TWh)]]*10^9)</f>
        <v>400.54993999999994</v>
      </c>
    </row>
    <row r="4900" spans="1:21" x14ac:dyDescent="0.35">
      <c r="A4900" t="s">
        <v>1397</v>
      </c>
      <c r="B4900" t="s">
        <v>3239</v>
      </c>
      <c r="C4900" t="str">
        <f>SUBSTITUTE(Table1[[#This Row],[Fuel]],", ",",")</f>
        <v>fossil gas: natural gas</v>
      </c>
      <c r="D4900" t="s">
        <v>3239</v>
      </c>
      <c r="H4900" t="s">
        <v>3438</v>
      </c>
      <c r="I4900">
        <v>870</v>
      </c>
      <c r="J4900" t="s">
        <v>3452</v>
      </c>
      <c r="K4900" t="s">
        <v>29</v>
      </c>
      <c r="L4900" t="s">
        <v>29</v>
      </c>
      <c r="M4900" t="s">
        <v>29</v>
      </c>
      <c r="N4900">
        <v>45.194325999999997</v>
      </c>
      <c r="O4900">
        <v>8.2973219999999994</v>
      </c>
      <c r="P4900" t="s">
        <v>3527</v>
      </c>
      <c r="Q4900" s="3">
        <f>Table1[[#This Row],[Capacity (MW)]]*0.395*8760*10^-6</f>
        <v>3.0103740000000005</v>
      </c>
      <c r="R4900" s="3" cm="1">
        <f t="array" ref="R4900">AVERAGE(VLOOKUP(_xlfn.TEXTSPLIT(Table1[[#This Row],[Fuel (no space after comma)]], ","), FuelList_Final_EF!$A$2:$B$65, 2, FALSE))</f>
        <v>53.06</v>
      </c>
      <c r="S4900" s="3">
        <f>Table1[[#This Row],[Generation (TWh)]]*10^9*VLOOKUP(Table1[[#This Row],[Turbine/Engine Technology]],Technology_HR!$A$2:$B$11,2,FALSE)*10^-6</f>
        <v>22725313.326000001</v>
      </c>
      <c r="T4900" s="5">
        <f>Table1[[#This Row],[Fuel Consumption (mmBtu)]]*Table1[[#This Row],[Emission Factor (kg CO2/ mmBtu)]]*10^3</f>
        <v>1205805125077.5603</v>
      </c>
      <c r="U4900" s="3">
        <f>Table1[[#This Row],[Emissions (g CO2)]]/(Table1[[#This Row],[Generation (TWh)]]*10^9)</f>
        <v>400.54994000000005</v>
      </c>
    </row>
    <row r="4901" spans="1:21" x14ac:dyDescent="0.35">
      <c r="A4901" t="s">
        <v>1422</v>
      </c>
      <c r="B4901" t="s">
        <v>3239</v>
      </c>
      <c r="C4901" t="str">
        <f>SUBSTITUTE(Table1[[#This Row],[Fuel]],", ",",")</f>
        <v>fossil gas: natural gas</v>
      </c>
      <c r="D4901" t="s">
        <v>3239</v>
      </c>
      <c r="H4901" t="s">
        <v>3438</v>
      </c>
      <c r="I4901">
        <v>805</v>
      </c>
      <c r="J4901" t="s">
        <v>3446</v>
      </c>
      <c r="K4901">
        <v>2008</v>
      </c>
      <c r="L4901" t="s">
        <v>29</v>
      </c>
      <c r="M4901" t="s">
        <v>29</v>
      </c>
      <c r="N4901">
        <v>45.281728999999999</v>
      </c>
      <c r="O4901">
        <v>8.084918</v>
      </c>
      <c r="P4901" t="s">
        <v>3527</v>
      </c>
      <c r="Q4901" s="3">
        <f>Table1[[#This Row],[Capacity (MW)]]*0.395*8760*10^-6</f>
        <v>2.7854609999999997</v>
      </c>
      <c r="R4901" s="3" cm="1">
        <f t="array" ref="R4901">AVERAGE(VLOOKUP(_xlfn.TEXTSPLIT(Table1[[#This Row],[Fuel (no space after comma)]], ","), FuelList_Final_EF!$A$2:$B$65, 2, FALSE))</f>
        <v>53.06</v>
      </c>
      <c r="S4901" s="3">
        <f>Table1[[#This Row],[Generation (TWh)]]*10^9*VLOOKUP(Table1[[#This Row],[Turbine/Engine Technology]],Technology_HR!$A$2:$B$11,2,FALSE)*10^-6</f>
        <v>21027445.088999994</v>
      </c>
      <c r="T4901" s="5">
        <f>Table1[[#This Row],[Fuel Consumption (mmBtu)]]*Table1[[#This Row],[Emission Factor (kg CO2/ mmBtu)]]*10^3</f>
        <v>1115716236422.3396</v>
      </c>
      <c r="U4901" s="3">
        <f>Table1[[#This Row],[Emissions (g CO2)]]/(Table1[[#This Row],[Generation (TWh)]]*10^9)</f>
        <v>400.54993999999994</v>
      </c>
    </row>
    <row r="4902" spans="1:21" x14ac:dyDescent="0.35">
      <c r="A4902" t="s">
        <v>1405</v>
      </c>
      <c r="B4902" t="s">
        <v>3239</v>
      </c>
      <c r="C4902" t="str">
        <f>SUBSTITUTE(Table1[[#This Row],[Fuel]],", ",",")</f>
        <v>fossil gas: natural gas</v>
      </c>
      <c r="D4902" t="s">
        <v>3239</v>
      </c>
      <c r="H4902" t="s">
        <v>3438</v>
      </c>
      <c r="I4902">
        <v>54</v>
      </c>
      <c r="J4902" t="s">
        <v>3446</v>
      </c>
      <c r="K4902">
        <v>1991</v>
      </c>
      <c r="L4902" t="s">
        <v>29</v>
      </c>
      <c r="M4902" t="s">
        <v>29</v>
      </c>
      <c r="N4902">
        <v>43.584000000000003</v>
      </c>
      <c r="O4902">
        <v>10.338089999999999</v>
      </c>
      <c r="P4902" t="s">
        <v>3527</v>
      </c>
      <c r="Q4902" s="3">
        <f>Table1[[#This Row],[Capacity (MW)]]*0.395*8760*10^-6</f>
        <v>0.18685080000000001</v>
      </c>
      <c r="R4902" s="3" cm="1">
        <f t="array" ref="R4902">AVERAGE(VLOOKUP(_xlfn.TEXTSPLIT(Table1[[#This Row],[Fuel (no space after comma)]], ","), FuelList_Final_EF!$A$2:$B$65, 2, FALSE))</f>
        <v>53.06</v>
      </c>
      <c r="S4902" s="3">
        <f>Table1[[#This Row],[Generation (TWh)]]*10^9*VLOOKUP(Table1[[#This Row],[Turbine/Engine Technology]],Technology_HR!$A$2:$B$11,2,FALSE)*10^-6</f>
        <v>1410536.6891999999</v>
      </c>
      <c r="T4902" s="5">
        <f>Table1[[#This Row],[Fuel Consumption (mmBtu)]]*Table1[[#This Row],[Emission Factor (kg CO2/ mmBtu)]]*10^3</f>
        <v>74843076728.952011</v>
      </c>
      <c r="U4902" s="3">
        <f>Table1[[#This Row],[Emissions (g CO2)]]/(Table1[[#This Row],[Generation (TWh)]]*10^9)</f>
        <v>400.54994000000005</v>
      </c>
    </row>
    <row r="4903" spans="1:21" x14ac:dyDescent="0.35">
      <c r="A4903" t="s">
        <v>1405</v>
      </c>
      <c r="B4903" t="s">
        <v>3239</v>
      </c>
      <c r="C4903" t="str">
        <f>SUBSTITUTE(Table1[[#This Row],[Fuel]],", ",",")</f>
        <v>fossil gas: natural gas</v>
      </c>
      <c r="D4903" t="s">
        <v>3239</v>
      </c>
      <c r="H4903" t="s">
        <v>3438</v>
      </c>
      <c r="I4903">
        <v>149</v>
      </c>
      <c r="J4903" t="s">
        <v>3446</v>
      </c>
      <c r="K4903">
        <v>2004</v>
      </c>
      <c r="L4903" t="s">
        <v>29</v>
      </c>
      <c r="M4903" t="s">
        <v>29</v>
      </c>
      <c r="N4903">
        <v>43.584000000000003</v>
      </c>
      <c r="O4903">
        <v>10.338089999999999</v>
      </c>
      <c r="P4903" t="s">
        <v>3527</v>
      </c>
      <c r="Q4903" s="3">
        <f>Table1[[#This Row],[Capacity (MW)]]*0.395*8760*10^-6</f>
        <v>0.51556980000000008</v>
      </c>
      <c r="R4903" s="3" cm="1">
        <f t="array" ref="R4903">AVERAGE(VLOOKUP(_xlfn.TEXTSPLIT(Table1[[#This Row],[Fuel (no space after comma)]], ","), FuelList_Final_EF!$A$2:$B$65, 2, FALSE))</f>
        <v>53.06</v>
      </c>
      <c r="S4903" s="3">
        <f>Table1[[#This Row],[Generation (TWh)]]*10^9*VLOOKUP(Table1[[#This Row],[Turbine/Engine Technology]],Technology_HR!$A$2:$B$11,2,FALSE)*10^-6</f>
        <v>3892036.4202000005</v>
      </c>
      <c r="T4903" s="5">
        <f>Table1[[#This Row],[Fuel Consumption (mmBtu)]]*Table1[[#This Row],[Emission Factor (kg CO2/ mmBtu)]]*10^3</f>
        <v>206511452455.81204</v>
      </c>
      <c r="U4903" s="3">
        <f>Table1[[#This Row],[Emissions (g CO2)]]/(Table1[[#This Row],[Generation (TWh)]]*10^9)</f>
        <v>400.54994000000005</v>
      </c>
    </row>
    <row r="4904" spans="1:21" x14ac:dyDescent="0.35">
      <c r="A4904" t="s">
        <v>1423</v>
      </c>
      <c r="B4904" t="s">
        <v>3239</v>
      </c>
      <c r="C4904" t="str">
        <f>SUBSTITUTE(Table1[[#This Row],[Fuel]],", ",",")</f>
        <v>fossil gas: natural gas</v>
      </c>
      <c r="D4904" t="s">
        <v>3239</v>
      </c>
      <c r="H4904" t="s">
        <v>3436</v>
      </c>
      <c r="I4904">
        <v>50</v>
      </c>
      <c r="J4904" t="s">
        <v>3446</v>
      </c>
      <c r="K4904">
        <v>1998</v>
      </c>
      <c r="L4904" t="s">
        <v>29</v>
      </c>
      <c r="M4904" t="s">
        <v>29</v>
      </c>
      <c r="N4904">
        <v>43.823410000000003</v>
      </c>
      <c r="O4904">
        <v>10.601937</v>
      </c>
      <c r="P4904" t="s">
        <v>3527</v>
      </c>
      <c r="Q4904" s="3">
        <f>Table1[[#This Row],[Capacity (MW)]]*0.395*8760*10^-6</f>
        <v>0.17301</v>
      </c>
      <c r="R4904" s="3" cm="1">
        <f t="array" ref="R4904">AVERAGE(VLOOKUP(_xlfn.TEXTSPLIT(Table1[[#This Row],[Fuel (no space after comma)]], ","), FuelList_Final_EF!$A$2:$B$65, 2, FALSE))</f>
        <v>53.06</v>
      </c>
      <c r="S4904" s="3">
        <f>Table1[[#This Row],[Generation (TWh)]]*10^9*VLOOKUP(Table1[[#This Row],[Turbine/Engine Technology]],Technology_HR!$A$2:$B$11,2,FALSE)*10^-6</f>
        <v>1904840.0999999999</v>
      </c>
      <c r="T4904" s="5">
        <f>Table1[[#This Row],[Fuel Consumption (mmBtu)]]*Table1[[#This Row],[Emission Factor (kg CO2/ mmBtu)]]*10^3</f>
        <v>101070815706</v>
      </c>
      <c r="U4904" s="3">
        <f>Table1[[#This Row],[Emissions (g CO2)]]/(Table1[[#This Row],[Generation (TWh)]]*10^9)</f>
        <v>584.19060000000002</v>
      </c>
    </row>
    <row r="4905" spans="1:21" x14ac:dyDescent="0.35">
      <c r="A4905" t="s">
        <v>1423</v>
      </c>
      <c r="B4905" t="s">
        <v>3239</v>
      </c>
      <c r="C4905" t="str">
        <f>SUBSTITUTE(Table1[[#This Row],[Fuel]],", ",",")</f>
        <v>fossil gas: natural gas</v>
      </c>
      <c r="D4905" t="s">
        <v>3239</v>
      </c>
      <c r="H4905" t="s">
        <v>3436</v>
      </c>
      <c r="I4905">
        <v>50</v>
      </c>
      <c r="J4905" t="s">
        <v>3446</v>
      </c>
      <c r="K4905">
        <v>2015</v>
      </c>
      <c r="L4905" t="s">
        <v>29</v>
      </c>
      <c r="M4905" t="s">
        <v>29</v>
      </c>
      <c r="N4905">
        <v>43.823410000000003</v>
      </c>
      <c r="O4905">
        <v>10.601937</v>
      </c>
      <c r="P4905" t="s">
        <v>3527</v>
      </c>
      <c r="Q4905" s="3">
        <f>Table1[[#This Row],[Capacity (MW)]]*0.395*8760*10^-6</f>
        <v>0.17301</v>
      </c>
      <c r="R4905" s="3" cm="1">
        <f t="array" ref="R4905">AVERAGE(VLOOKUP(_xlfn.TEXTSPLIT(Table1[[#This Row],[Fuel (no space after comma)]], ","), FuelList_Final_EF!$A$2:$B$65, 2, FALSE))</f>
        <v>53.06</v>
      </c>
      <c r="S4905" s="3">
        <f>Table1[[#This Row],[Generation (TWh)]]*10^9*VLOOKUP(Table1[[#This Row],[Turbine/Engine Technology]],Technology_HR!$A$2:$B$11,2,FALSE)*10^-6</f>
        <v>1904840.0999999999</v>
      </c>
      <c r="T4905" s="5">
        <f>Table1[[#This Row],[Fuel Consumption (mmBtu)]]*Table1[[#This Row],[Emission Factor (kg CO2/ mmBtu)]]*10^3</f>
        <v>101070815706</v>
      </c>
      <c r="U4905" s="3">
        <f>Table1[[#This Row],[Emissions (g CO2)]]/(Table1[[#This Row],[Generation (TWh)]]*10^9)</f>
        <v>584.19060000000002</v>
      </c>
    </row>
    <row r="4906" spans="1:21" x14ac:dyDescent="0.35">
      <c r="A4906" t="s">
        <v>1423</v>
      </c>
      <c r="B4906" t="s">
        <v>3239</v>
      </c>
      <c r="C4906" t="str">
        <f>SUBSTITUTE(Table1[[#This Row],[Fuel]],", ",",")</f>
        <v>fossil gas: natural gas</v>
      </c>
      <c r="D4906" t="s">
        <v>3239</v>
      </c>
      <c r="H4906" t="s">
        <v>3436</v>
      </c>
      <c r="I4906">
        <v>50</v>
      </c>
      <c r="J4906" t="s">
        <v>3446</v>
      </c>
      <c r="K4906">
        <v>2020</v>
      </c>
      <c r="L4906" t="s">
        <v>29</v>
      </c>
      <c r="M4906" t="s">
        <v>29</v>
      </c>
      <c r="N4906">
        <v>43.823410000000003</v>
      </c>
      <c r="O4906">
        <v>10.601937</v>
      </c>
      <c r="P4906" t="s">
        <v>3527</v>
      </c>
      <c r="Q4906" s="3">
        <f>Table1[[#This Row],[Capacity (MW)]]*0.395*8760*10^-6</f>
        <v>0.17301</v>
      </c>
      <c r="R4906" s="3" cm="1">
        <f t="array" ref="R4906">AVERAGE(VLOOKUP(_xlfn.TEXTSPLIT(Table1[[#This Row],[Fuel (no space after comma)]], ","), FuelList_Final_EF!$A$2:$B$65, 2, FALSE))</f>
        <v>53.06</v>
      </c>
      <c r="S4906" s="3">
        <f>Table1[[#This Row],[Generation (TWh)]]*10^9*VLOOKUP(Table1[[#This Row],[Turbine/Engine Technology]],Technology_HR!$A$2:$B$11,2,FALSE)*10^-6</f>
        <v>1904840.0999999999</v>
      </c>
      <c r="T4906" s="5">
        <f>Table1[[#This Row],[Fuel Consumption (mmBtu)]]*Table1[[#This Row],[Emission Factor (kg CO2/ mmBtu)]]*10^3</f>
        <v>101070815706</v>
      </c>
      <c r="U4906" s="3">
        <f>Table1[[#This Row],[Emissions (g CO2)]]/(Table1[[#This Row],[Generation (TWh)]]*10^9)</f>
        <v>584.19060000000002</v>
      </c>
    </row>
    <row r="4907" spans="1:21" x14ac:dyDescent="0.35">
      <c r="A4907" t="s">
        <v>1424</v>
      </c>
      <c r="B4907" t="s">
        <v>3239</v>
      </c>
      <c r="C4907" t="str">
        <f>SUBSTITUTE(Table1[[#This Row],[Fuel]],", ",",")</f>
        <v>fossil gas: natural gas</v>
      </c>
      <c r="D4907" t="s">
        <v>3239</v>
      </c>
      <c r="H4907" t="s">
        <v>3438</v>
      </c>
      <c r="I4907">
        <v>80</v>
      </c>
      <c r="J4907" t="s">
        <v>3446</v>
      </c>
      <c r="K4907">
        <v>2008</v>
      </c>
      <c r="L4907" t="s">
        <v>29</v>
      </c>
      <c r="M4907" t="s">
        <v>29</v>
      </c>
      <c r="N4907">
        <v>45.628329999999998</v>
      </c>
      <c r="O4907">
        <v>8.7134999999999998</v>
      </c>
      <c r="P4907" t="s">
        <v>3527</v>
      </c>
      <c r="Q4907" s="3">
        <f>Table1[[#This Row],[Capacity (MW)]]*0.395*8760*10^-6</f>
        <v>0.27681600000000001</v>
      </c>
      <c r="R4907" s="3" cm="1">
        <f t="array" ref="R4907">AVERAGE(VLOOKUP(_xlfn.TEXTSPLIT(Table1[[#This Row],[Fuel (no space after comma)]], ","), FuelList_Final_EF!$A$2:$B$65, 2, FALSE))</f>
        <v>53.06</v>
      </c>
      <c r="S4907" s="3">
        <f>Table1[[#This Row],[Generation (TWh)]]*10^9*VLOOKUP(Table1[[#This Row],[Turbine/Engine Technology]],Technology_HR!$A$2:$B$11,2,FALSE)*10^-6</f>
        <v>2089683.9839999999</v>
      </c>
      <c r="T4907" s="5">
        <f>Table1[[#This Row],[Fuel Consumption (mmBtu)]]*Table1[[#This Row],[Emission Factor (kg CO2/ mmBtu)]]*10^3</f>
        <v>110878632191.03999</v>
      </c>
      <c r="U4907" s="3">
        <f>Table1[[#This Row],[Emissions (g CO2)]]/(Table1[[#This Row],[Generation (TWh)]]*10^9)</f>
        <v>400.54993999999999</v>
      </c>
    </row>
    <row r="4908" spans="1:21" x14ac:dyDescent="0.35">
      <c r="A4908" t="s">
        <v>1396</v>
      </c>
      <c r="B4908" t="s">
        <v>3239</v>
      </c>
      <c r="C4908" t="str">
        <f>SUBSTITUTE(Table1[[#This Row],[Fuel]],", ",",")</f>
        <v>fossil gas: natural gas</v>
      </c>
      <c r="D4908" t="s">
        <v>3239</v>
      </c>
      <c r="H4908" t="s">
        <v>3438</v>
      </c>
      <c r="I4908">
        <v>780</v>
      </c>
      <c r="J4908" t="s">
        <v>3446</v>
      </c>
      <c r="K4908">
        <v>2023</v>
      </c>
      <c r="L4908" t="s">
        <v>29</v>
      </c>
      <c r="M4908" t="s">
        <v>29</v>
      </c>
      <c r="N4908">
        <v>45.445799999999998</v>
      </c>
      <c r="O4908">
        <v>12.2552</v>
      </c>
      <c r="P4908" t="s">
        <v>3527</v>
      </c>
      <c r="Q4908" s="3">
        <f>Table1[[#This Row],[Capacity (MW)]]*0.395*8760*10^-6</f>
        <v>2.6989559999999999</v>
      </c>
      <c r="R4908" s="3" cm="1">
        <f t="array" ref="R4908">AVERAGE(VLOOKUP(_xlfn.TEXTSPLIT(Table1[[#This Row],[Fuel (no space after comma)]], ","), FuelList_Final_EF!$A$2:$B$65, 2, FALSE))</f>
        <v>53.06</v>
      </c>
      <c r="S4908" s="3">
        <f>Table1[[#This Row],[Generation (TWh)]]*10^9*VLOOKUP(Table1[[#This Row],[Turbine/Engine Technology]],Technology_HR!$A$2:$B$11,2,FALSE)*10^-6</f>
        <v>20374418.844000001</v>
      </c>
      <c r="T4908" s="5">
        <f>Table1[[#This Row],[Fuel Consumption (mmBtu)]]*Table1[[#This Row],[Emission Factor (kg CO2/ mmBtu)]]*10^3</f>
        <v>1081066663862.6401</v>
      </c>
      <c r="U4908" s="3">
        <f>Table1[[#This Row],[Emissions (g CO2)]]/(Table1[[#This Row],[Generation (TWh)]]*10^9)</f>
        <v>400.54994000000005</v>
      </c>
    </row>
    <row r="4909" spans="1:21" x14ac:dyDescent="0.35">
      <c r="A4909" t="s">
        <v>1396</v>
      </c>
      <c r="B4909" t="s">
        <v>3239</v>
      </c>
      <c r="C4909" t="str">
        <f>SUBSTITUTE(Table1[[#This Row],[Fuel]],", ",",")</f>
        <v>fossil gas: natural gas</v>
      </c>
      <c r="D4909" t="s">
        <v>3239</v>
      </c>
      <c r="H4909" t="s">
        <v>3438</v>
      </c>
      <c r="I4909">
        <v>766</v>
      </c>
      <c r="J4909" t="s">
        <v>3446</v>
      </c>
      <c r="K4909">
        <v>2001</v>
      </c>
      <c r="L4909" t="s">
        <v>29</v>
      </c>
      <c r="M4909" t="s">
        <v>29</v>
      </c>
      <c r="N4909">
        <v>45.445799999999998</v>
      </c>
      <c r="O4909">
        <v>12.2552</v>
      </c>
      <c r="P4909" t="s">
        <v>3527</v>
      </c>
      <c r="Q4909" s="3">
        <f>Table1[[#This Row],[Capacity (MW)]]*0.395*8760*10^-6</f>
        <v>2.6505131999999998</v>
      </c>
      <c r="R4909" s="3" cm="1">
        <f t="array" ref="R4909">AVERAGE(VLOOKUP(_xlfn.TEXTSPLIT(Table1[[#This Row],[Fuel (no space after comma)]], ","), FuelList_Final_EF!$A$2:$B$65, 2, FALSE))</f>
        <v>53.06</v>
      </c>
      <c r="S4909" s="3">
        <f>Table1[[#This Row],[Generation (TWh)]]*10^9*VLOOKUP(Table1[[#This Row],[Turbine/Engine Technology]],Technology_HR!$A$2:$B$11,2,FALSE)*10^-6</f>
        <v>20008724.1468</v>
      </c>
      <c r="T4909" s="5">
        <f>Table1[[#This Row],[Fuel Consumption (mmBtu)]]*Table1[[#This Row],[Emission Factor (kg CO2/ mmBtu)]]*10^3</f>
        <v>1061662903229.2081</v>
      </c>
      <c r="U4909" s="3">
        <f>Table1[[#This Row],[Emissions (g CO2)]]/(Table1[[#This Row],[Generation (TWh)]]*10^9)</f>
        <v>400.54994000000005</v>
      </c>
    </row>
    <row r="4910" spans="1:21" x14ac:dyDescent="0.35">
      <c r="A4910" t="s">
        <v>1409</v>
      </c>
      <c r="B4910" t="s">
        <v>3240</v>
      </c>
      <c r="C4910" t="str">
        <f>SUBSTITUTE(Table1[[#This Row],[Fuel]],", ",",")</f>
        <v>fossil gas: natural gas,fossil liquids: diesel</v>
      </c>
      <c r="D4910" t="s">
        <v>3239</v>
      </c>
      <c r="E4910" t="s">
        <v>3258</v>
      </c>
      <c r="H4910" t="s">
        <v>3441</v>
      </c>
      <c r="I4910">
        <v>74</v>
      </c>
      <c r="J4910" t="s">
        <v>3446</v>
      </c>
      <c r="K4910">
        <v>2022</v>
      </c>
      <c r="L4910" t="s">
        <v>29</v>
      </c>
      <c r="M4910" t="s">
        <v>29</v>
      </c>
      <c r="N4910">
        <v>41.076149999999998</v>
      </c>
      <c r="O4910">
        <v>15.68388</v>
      </c>
      <c r="P4910" t="s">
        <v>3527</v>
      </c>
      <c r="Q4910" s="3">
        <f>Table1[[#This Row],[Capacity (MW)]]*0.395*8760*10^-6</f>
        <v>0.25605480000000003</v>
      </c>
      <c r="R4910" s="3" cm="1">
        <f t="array" ref="R4910">AVERAGE(VLOOKUP(_xlfn.TEXTSPLIT(Table1[[#This Row],[Fuel (no space after comma)]], ","), FuelList_Final_EF!$A$2:$B$65, 2, FALSE))</f>
        <v>65.583341148886291</v>
      </c>
      <c r="S4910" s="3">
        <f>Table1[[#This Row],[Generation (TWh)]]*10^9*VLOOKUP(Table1[[#This Row],[Turbine/Engine Technology]],Technology_HR!$A$2:$B$11,2,FALSE)*10^-6</f>
        <v>1932957.6852000002</v>
      </c>
      <c r="T4910" s="5">
        <f>Table1[[#This Row],[Fuel Consumption (mmBtu)]]*Table1[[#This Row],[Emission Factor (kg CO2/ mmBtu)]]*10^3</f>
        <v>126769823294.83318</v>
      </c>
      <c r="U4910" s="3">
        <f>Table1[[#This Row],[Emissions (g CO2)]]/(Table1[[#This Row],[Generation (TWh)]]*10^9)</f>
        <v>495.08864233294264</v>
      </c>
    </row>
    <row r="4911" spans="1:21" x14ac:dyDescent="0.35">
      <c r="A4911" t="s">
        <v>1399</v>
      </c>
      <c r="B4911" t="s">
        <v>3239</v>
      </c>
      <c r="C4911" t="str">
        <f>SUBSTITUTE(Table1[[#This Row],[Fuel]],", ",",")</f>
        <v>fossil gas: natural gas</v>
      </c>
      <c r="D4911" t="s">
        <v>3239</v>
      </c>
      <c r="H4911" t="s">
        <v>3436</v>
      </c>
      <c r="I4911">
        <v>32</v>
      </c>
      <c r="J4911" t="s">
        <v>3446</v>
      </c>
      <c r="K4911">
        <v>2008</v>
      </c>
      <c r="L4911" t="s">
        <v>29</v>
      </c>
      <c r="M4911" t="s">
        <v>29</v>
      </c>
      <c r="N4911">
        <v>41.075940000000003</v>
      </c>
      <c r="O4911">
        <v>15.71406</v>
      </c>
      <c r="P4911" t="s">
        <v>3527</v>
      </c>
      <c r="Q4911" s="3">
        <f>Table1[[#This Row],[Capacity (MW)]]*0.395*8760*10^-6</f>
        <v>0.1107264</v>
      </c>
      <c r="R4911" s="3" cm="1">
        <f t="array" ref="R4911">AVERAGE(VLOOKUP(_xlfn.TEXTSPLIT(Table1[[#This Row],[Fuel (no space after comma)]], ","), FuelList_Final_EF!$A$2:$B$65, 2, FALSE))</f>
        <v>53.06</v>
      </c>
      <c r="S4911" s="3">
        <f>Table1[[#This Row],[Generation (TWh)]]*10^9*VLOOKUP(Table1[[#This Row],[Turbine/Engine Technology]],Technology_HR!$A$2:$B$11,2,FALSE)*10^-6</f>
        <v>1219097.6639999999</v>
      </c>
      <c r="T4911" s="5">
        <f>Table1[[#This Row],[Fuel Consumption (mmBtu)]]*Table1[[#This Row],[Emission Factor (kg CO2/ mmBtu)]]*10^3</f>
        <v>64685322051.839989</v>
      </c>
      <c r="U4911" s="3">
        <f>Table1[[#This Row],[Emissions (g CO2)]]/(Table1[[#This Row],[Generation (TWh)]]*10^9)</f>
        <v>584.1905999999999</v>
      </c>
    </row>
    <row r="4912" spans="1:21" x14ac:dyDescent="0.35">
      <c r="A4912" t="s">
        <v>1425</v>
      </c>
      <c r="B4912" t="s">
        <v>3239</v>
      </c>
      <c r="C4912" t="str">
        <f>SUBSTITUTE(Table1[[#This Row],[Fuel]],", ",",")</f>
        <v>fossil gas: natural gas</v>
      </c>
      <c r="D4912" t="s">
        <v>3239</v>
      </c>
      <c r="H4912" t="s">
        <v>3438</v>
      </c>
      <c r="I4912">
        <v>155</v>
      </c>
      <c r="J4912" t="s">
        <v>3446</v>
      </c>
      <c r="K4912">
        <v>1999</v>
      </c>
      <c r="L4912" t="s">
        <v>29</v>
      </c>
      <c r="M4912" t="s">
        <v>29</v>
      </c>
      <c r="N4912">
        <v>38.197789999999998</v>
      </c>
      <c r="O4912">
        <v>15.26759</v>
      </c>
      <c r="P4912" t="s">
        <v>3527</v>
      </c>
      <c r="Q4912" s="3">
        <f>Table1[[#This Row],[Capacity (MW)]]*0.395*8760*10^-6</f>
        <v>0.536331</v>
      </c>
      <c r="R4912" s="3" cm="1">
        <f t="array" ref="R4912">AVERAGE(VLOOKUP(_xlfn.TEXTSPLIT(Table1[[#This Row],[Fuel (no space after comma)]], ","), FuelList_Final_EF!$A$2:$B$65, 2, FALSE))</f>
        <v>53.06</v>
      </c>
      <c r="S4912" s="3">
        <f>Table1[[#This Row],[Generation (TWh)]]*10^9*VLOOKUP(Table1[[#This Row],[Turbine/Engine Technology]],Technology_HR!$A$2:$B$11,2,FALSE)*10^-6</f>
        <v>4048762.719</v>
      </c>
      <c r="T4912" s="5">
        <f>Table1[[#This Row],[Fuel Consumption (mmBtu)]]*Table1[[#This Row],[Emission Factor (kg CO2/ mmBtu)]]*10^3</f>
        <v>214827349870.14001</v>
      </c>
      <c r="U4912" s="3">
        <f>Table1[[#This Row],[Emissions (g CO2)]]/(Table1[[#This Row],[Generation (TWh)]]*10^9)</f>
        <v>400.54994000000005</v>
      </c>
    </row>
    <row r="4913" spans="1:21" x14ac:dyDescent="0.35">
      <c r="A4913" t="s">
        <v>1426</v>
      </c>
      <c r="B4913" t="s">
        <v>3245</v>
      </c>
      <c r="C4913" t="str">
        <f>SUBSTITUTE(Table1[[#This Row],[Fuel]],", ",",")</f>
        <v>fossil gas: unknown</v>
      </c>
      <c r="D4913" t="s">
        <v>3245</v>
      </c>
      <c r="H4913" t="s">
        <v>3436</v>
      </c>
      <c r="I4913">
        <v>45</v>
      </c>
      <c r="J4913" t="s">
        <v>3446</v>
      </c>
      <c r="K4913">
        <v>1999</v>
      </c>
      <c r="L4913" t="s">
        <v>29</v>
      </c>
      <c r="M4913" t="s">
        <v>29</v>
      </c>
      <c r="N4913">
        <v>38.203339999999997</v>
      </c>
      <c r="O4913">
        <v>15.267110000000001</v>
      </c>
      <c r="P4913" t="s">
        <v>3527</v>
      </c>
      <c r="Q4913" s="3">
        <f>Table1[[#This Row],[Capacity (MW)]]*0.395*8760*10^-6</f>
        <v>0.15570900000000001</v>
      </c>
      <c r="R4913" s="3" cm="1">
        <f t="array" ref="R4913">AVERAGE(VLOOKUP(_xlfn.TEXTSPLIT(Table1[[#This Row],[Fuel (no space after comma)]], ","), FuelList_Final_EF!$A$2:$B$65, 2, FALSE))</f>
        <v>60.319163943067998</v>
      </c>
      <c r="S4913" s="3">
        <f>Table1[[#This Row],[Generation (TWh)]]*10^9*VLOOKUP(Table1[[#This Row],[Turbine/Engine Technology]],Technology_HR!$A$2:$B$11,2,FALSE)*10^-6</f>
        <v>1714356.0899999999</v>
      </c>
      <c r="T4913" s="5">
        <f>Table1[[#This Row],[Fuel Consumption (mmBtu)]]*Table1[[#This Row],[Emission Factor (kg CO2/ mmBtu)]]*10^3</f>
        <v>103408526049.50702</v>
      </c>
      <c r="U4913" s="3">
        <f>Table1[[#This Row],[Emissions (g CO2)]]/(Table1[[#This Row],[Generation (TWh)]]*10^9)</f>
        <v>664.11399501317851</v>
      </c>
    </row>
    <row r="4914" spans="1:21" x14ac:dyDescent="0.35">
      <c r="A4914" t="s">
        <v>1399</v>
      </c>
      <c r="B4914" t="s">
        <v>3239</v>
      </c>
      <c r="C4914" t="str">
        <f>SUBSTITUTE(Table1[[#This Row],[Fuel]],", ",",")</f>
        <v>fossil gas: natural gas</v>
      </c>
      <c r="D4914" t="s">
        <v>3239</v>
      </c>
      <c r="H4914" t="s">
        <v>3438</v>
      </c>
      <c r="I4914">
        <v>146</v>
      </c>
      <c r="J4914" t="s">
        <v>3446</v>
      </c>
      <c r="K4914">
        <v>1990</v>
      </c>
      <c r="L4914" t="s">
        <v>29</v>
      </c>
      <c r="M4914" t="s">
        <v>29</v>
      </c>
      <c r="N4914">
        <v>45.026699999999998</v>
      </c>
      <c r="O4914">
        <v>7.6307999999999998</v>
      </c>
      <c r="P4914" t="s">
        <v>3527</v>
      </c>
      <c r="Q4914" s="3">
        <f>Table1[[#This Row],[Capacity (MW)]]*0.395*8760*10^-6</f>
        <v>0.5051892</v>
      </c>
      <c r="R4914" s="3" cm="1">
        <f t="array" ref="R4914">AVERAGE(VLOOKUP(_xlfn.TEXTSPLIT(Table1[[#This Row],[Fuel (no space after comma)]], ","), FuelList_Final_EF!$A$2:$B$65, 2, FALSE))</f>
        <v>53.06</v>
      </c>
      <c r="S4914" s="3">
        <f>Table1[[#This Row],[Generation (TWh)]]*10^9*VLOOKUP(Table1[[#This Row],[Turbine/Engine Technology]],Technology_HR!$A$2:$B$11,2,FALSE)*10^-6</f>
        <v>3813673.2708000001</v>
      </c>
      <c r="T4914" s="5">
        <f>Table1[[#This Row],[Fuel Consumption (mmBtu)]]*Table1[[#This Row],[Emission Factor (kg CO2/ mmBtu)]]*10^3</f>
        <v>202353503748.64801</v>
      </c>
      <c r="U4914" s="3">
        <f>Table1[[#This Row],[Emissions (g CO2)]]/(Table1[[#This Row],[Generation (TWh)]]*10^9)</f>
        <v>400.54993999999999</v>
      </c>
    </row>
    <row r="4915" spans="1:21" x14ac:dyDescent="0.35">
      <c r="A4915" t="s">
        <v>1398</v>
      </c>
      <c r="B4915" t="s">
        <v>3239</v>
      </c>
      <c r="C4915" t="str">
        <f>SUBSTITUTE(Table1[[#This Row],[Fuel]],", ",",")</f>
        <v>fossil gas: natural gas</v>
      </c>
      <c r="D4915" t="s">
        <v>3239</v>
      </c>
      <c r="H4915" t="s">
        <v>3438</v>
      </c>
      <c r="I4915">
        <v>800</v>
      </c>
      <c r="J4915" t="s">
        <v>3446</v>
      </c>
      <c r="K4915">
        <v>2010</v>
      </c>
      <c r="L4915" t="s">
        <v>29</v>
      </c>
      <c r="M4915" t="s">
        <v>29</v>
      </c>
      <c r="N4915">
        <v>41.102499999999999</v>
      </c>
      <c r="O4915">
        <v>16.756</v>
      </c>
      <c r="P4915" t="s">
        <v>3527</v>
      </c>
      <c r="Q4915" s="3">
        <f>Table1[[#This Row],[Capacity (MW)]]*0.395*8760*10^-6</f>
        <v>2.76816</v>
      </c>
      <c r="R4915" s="3" cm="1">
        <f t="array" ref="R4915">AVERAGE(VLOOKUP(_xlfn.TEXTSPLIT(Table1[[#This Row],[Fuel (no space after comma)]], ","), FuelList_Final_EF!$A$2:$B$65, 2, FALSE))</f>
        <v>53.06</v>
      </c>
      <c r="S4915" s="3">
        <f>Table1[[#This Row],[Generation (TWh)]]*10^9*VLOOKUP(Table1[[#This Row],[Turbine/Engine Technology]],Technology_HR!$A$2:$B$11,2,FALSE)*10^-6</f>
        <v>20896839.84</v>
      </c>
      <c r="T4915" s="5">
        <f>Table1[[#This Row],[Fuel Consumption (mmBtu)]]*Table1[[#This Row],[Emission Factor (kg CO2/ mmBtu)]]*10^3</f>
        <v>1108786321910.4001</v>
      </c>
      <c r="U4915" s="3">
        <f>Table1[[#This Row],[Emissions (g CO2)]]/(Table1[[#This Row],[Generation (TWh)]]*10^9)</f>
        <v>400.54994000000005</v>
      </c>
    </row>
    <row r="4916" spans="1:21" x14ac:dyDescent="0.35">
      <c r="A4916" t="s">
        <v>1427</v>
      </c>
      <c r="B4916" t="s">
        <v>3239</v>
      </c>
      <c r="C4916" t="str">
        <f>SUBSTITUTE(Table1[[#This Row],[Fuel]],", ",",")</f>
        <v>fossil gas: natural gas</v>
      </c>
      <c r="D4916" t="s">
        <v>3239</v>
      </c>
      <c r="H4916" t="s">
        <v>3438</v>
      </c>
      <c r="I4916">
        <v>400</v>
      </c>
      <c r="J4916" t="s">
        <v>3446</v>
      </c>
      <c r="K4916">
        <v>2005</v>
      </c>
      <c r="L4916" t="s">
        <v>29</v>
      </c>
      <c r="M4916" t="s">
        <v>29</v>
      </c>
      <c r="N4916">
        <v>44.993000000000002</v>
      </c>
      <c r="O4916">
        <v>7.6755000000000004</v>
      </c>
      <c r="P4916" t="s">
        <v>3527</v>
      </c>
      <c r="Q4916" s="3">
        <f>Table1[[#This Row],[Capacity (MW)]]*0.395*8760*10^-6</f>
        <v>1.38408</v>
      </c>
      <c r="R4916" s="3" cm="1">
        <f t="array" ref="R4916">AVERAGE(VLOOKUP(_xlfn.TEXTSPLIT(Table1[[#This Row],[Fuel (no space after comma)]], ","), FuelList_Final_EF!$A$2:$B$65, 2, FALSE))</f>
        <v>53.06</v>
      </c>
      <c r="S4916" s="3">
        <f>Table1[[#This Row],[Generation (TWh)]]*10^9*VLOOKUP(Table1[[#This Row],[Turbine/Engine Technology]],Technology_HR!$A$2:$B$11,2,FALSE)*10^-6</f>
        <v>10448419.92</v>
      </c>
      <c r="T4916" s="5">
        <f>Table1[[#This Row],[Fuel Consumption (mmBtu)]]*Table1[[#This Row],[Emission Factor (kg CO2/ mmBtu)]]*10^3</f>
        <v>554393160955.20007</v>
      </c>
      <c r="U4916" s="3">
        <f>Table1[[#This Row],[Emissions (g CO2)]]/(Table1[[#This Row],[Generation (TWh)]]*10^9)</f>
        <v>400.54994000000005</v>
      </c>
    </row>
    <row r="4917" spans="1:21" x14ac:dyDescent="0.35">
      <c r="A4917" t="s">
        <v>1427</v>
      </c>
      <c r="B4917" t="s">
        <v>3239</v>
      </c>
      <c r="C4917" t="str">
        <f>SUBSTITUTE(Table1[[#This Row],[Fuel]],", ",",")</f>
        <v>fossil gas: natural gas</v>
      </c>
      <c r="D4917" t="s">
        <v>3239</v>
      </c>
      <c r="H4917" t="s">
        <v>3438</v>
      </c>
      <c r="I4917">
        <v>380</v>
      </c>
      <c r="J4917" t="s">
        <v>3446</v>
      </c>
      <c r="K4917">
        <v>2009</v>
      </c>
      <c r="L4917" t="s">
        <v>29</v>
      </c>
      <c r="M4917" t="s">
        <v>29</v>
      </c>
      <c r="N4917">
        <v>44.993000000000002</v>
      </c>
      <c r="O4917">
        <v>7.6755000000000004</v>
      </c>
      <c r="P4917" t="s">
        <v>3527</v>
      </c>
      <c r="Q4917" s="3">
        <f>Table1[[#This Row],[Capacity (MW)]]*0.395*8760*10^-6</f>
        <v>1.3148759999999999</v>
      </c>
      <c r="R4917" s="3" cm="1">
        <f t="array" ref="R4917">AVERAGE(VLOOKUP(_xlfn.TEXTSPLIT(Table1[[#This Row],[Fuel (no space after comma)]], ","), FuelList_Final_EF!$A$2:$B$65, 2, FALSE))</f>
        <v>53.06</v>
      </c>
      <c r="S4917" s="3">
        <f>Table1[[#This Row],[Generation (TWh)]]*10^9*VLOOKUP(Table1[[#This Row],[Turbine/Engine Technology]],Technology_HR!$A$2:$B$11,2,FALSE)*10^-6</f>
        <v>9925998.9239999987</v>
      </c>
      <c r="T4917" s="5">
        <f>Table1[[#This Row],[Fuel Consumption (mmBtu)]]*Table1[[#This Row],[Emission Factor (kg CO2/ mmBtu)]]*10^3</f>
        <v>526673502907.43994</v>
      </c>
      <c r="U4917" s="3">
        <f>Table1[[#This Row],[Emissions (g CO2)]]/(Table1[[#This Row],[Generation (TWh)]]*10^9)</f>
        <v>400.54993999999994</v>
      </c>
    </row>
    <row r="4918" spans="1:21" x14ac:dyDescent="0.35">
      <c r="A4918" t="s">
        <v>1406</v>
      </c>
      <c r="B4918" t="s">
        <v>3239</v>
      </c>
      <c r="C4918" t="str">
        <f>SUBSTITUTE(Table1[[#This Row],[Fuel]],", ",",")</f>
        <v>fossil gas: natural gas</v>
      </c>
      <c r="D4918" t="s">
        <v>3239</v>
      </c>
      <c r="H4918" t="s">
        <v>3438</v>
      </c>
      <c r="I4918">
        <v>860</v>
      </c>
      <c r="J4918" t="s">
        <v>3449</v>
      </c>
      <c r="K4918">
        <v>2026</v>
      </c>
      <c r="L4918" t="s">
        <v>29</v>
      </c>
      <c r="M4918" t="s">
        <v>29</v>
      </c>
      <c r="N4918">
        <v>45.797899999999998</v>
      </c>
      <c r="O4918">
        <v>13.545500000000001</v>
      </c>
      <c r="P4918" t="s">
        <v>3527</v>
      </c>
      <c r="Q4918" s="3">
        <f>Table1[[#This Row],[Capacity (MW)]]*0.395*8760*10^-6</f>
        <v>2.9757720000000001</v>
      </c>
      <c r="R4918" s="3" cm="1">
        <f t="array" ref="R4918">AVERAGE(VLOOKUP(_xlfn.TEXTSPLIT(Table1[[#This Row],[Fuel (no space after comma)]], ","), FuelList_Final_EF!$A$2:$B$65, 2, FALSE))</f>
        <v>53.06</v>
      </c>
      <c r="S4918" s="3">
        <f>Table1[[#This Row],[Generation (TWh)]]*10^9*VLOOKUP(Table1[[#This Row],[Turbine/Engine Technology]],Technology_HR!$A$2:$B$11,2,FALSE)*10^-6</f>
        <v>22464102.827999998</v>
      </c>
      <c r="T4918" s="5">
        <f>Table1[[#This Row],[Fuel Consumption (mmBtu)]]*Table1[[#This Row],[Emission Factor (kg CO2/ mmBtu)]]*10^3</f>
        <v>1191945296053.6799</v>
      </c>
      <c r="U4918" s="3">
        <f>Table1[[#This Row],[Emissions (g CO2)]]/(Table1[[#This Row],[Generation (TWh)]]*10^9)</f>
        <v>400.54993999999999</v>
      </c>
    </row>
    <row r="4919" spans="1:21" x14ac:dyDescent="0.35">
      <c r="A4919" t="s">
        <v>1397</v>
      </c>
      <c r="B4919" t="s">
        <v>3344</v>
      </c>
      <c r="C4919" t="str">
        <f>SUBSTITUTE(Table1[[#This Row],[Fuel]],", ",",")</f>
        <v>fossil gas: lng,fossil gas: natural gas,fossil liquids: fuel oil</v>
      </c>
      <c r="D4919" t="s">
        <v>3242</v>
      </c>
      <c r="E4919" t="s">
        <v>3239</v>
      </c>
      <c r="F4919" t="s">
        <v>3275</v>
      </c>
      <c r="H4919" t="s">
        <v>3438</v>
      </c>
      <c r="I4919">
        <v>305</v>
      </c>
      <c r="J4919" t="s">
        <v>3446</v>
      </c>
      <c r="K4919">
        <v>1997</v>
      </c>
      <c r="L4919" t="s">
        <v>29</v>
      </c>
      <c r="M4919" t="s">
        <v>29</v>
      </c>
      <c r="N4919">
        <v>42.357199999999999</v>
      </c>
      <c r="O4919">
        <v>11.5373</v>
      </c>
      <c r="P4919" t="s">
        <v>3527</v>
      </c>
      <c r="Q4919" s="3">
        <f>Table1[[#This Row],[Capacity (MW)]]*0.395*8760*10^-6</f>
        <v>1.055361</v>
      </c>
      <c r="R4919" s="3" cm="1">
        <f t="array" ref="R4919">AVERAGE(VLOOKUP(_xlfn.TEXTSPLIT(Table1[[#This Row],[Fuel (no space after comma)]], ","), FuelList_Final_EF!$A$2:$B$65, 2, FALSE))</f>
        <v>66.284167337704204</v>
      </c>
      <c r="S4919" s="3">
        <f>Table1[[#This Row],[Generation (TWh)]]*10^9*VLOOKUP(Table1[[#This Row],[Turbine/Engine Technology]],Technology_HR!$A$2:$B$11,2,FALSE)*10^-6</f>
        <v>7966920.1889999993</v>
      </c>
      <c r="T4919" s="5">
        <f>Table1[[#This Row],[Fuel Consumption (mmBtu)]]*Table1[[#This Row],[Emission Factor (kg CO2/ mmBtu)]]*10^3</f>
        <v>528080670973.80994</v>
      </c>
      <c r="U4919" s="3">
        <f>Table1[[#This Row],[Emissions (g CO2)]]/(Table1[[#This Row],[Generation (TWh)]]*10^9)</f>
        <v>500.37917923232897</v>
      </c>
    </row>
    <row r="4920" spans="1:21" x14ac:dyDescent="0.35">
      <c r="A4920" t="s">
        <v>1397</v>
      </c>
      <c r="B4920" t="s">
        <v>3344</v>
      </c>
      <c r="C4920" t="str">
        <f>SUBSTITUTE(Table1[[#This Row],[Fuel]],", ",",")</f>
        <v>fossil gas: lng,fossil gas: natural gas,fossil liquids: fuel oil</v>
      </c>
      <c r="D4920" t="s">
        <v>3242</v>
      </c>
      <c r="E4920" t="s">
        <v>3239</v>
      </c>
      <c r="F4920" t="s">
        <v>3275</v>
      </c>
      <c r="H4920" t="s">
        <v>3438</v>
      </c>
      <c r="I4920">
        <v>305</v>
      </c>
      <c r="J4920" t="s">
        <v>3446</v>
      </c>
      <c r="K4920">
        <v>1997</v>
      </c>
      <c r="L4920" t="s">
        <v>29</v>
      </c>
      <c r="M4920" t="s">
        <v>29</v>
      </c>
      <c r="N4920">
        <v>42.357199999999999</v>
      </c>
      <c r="O4920">
        <v>11.5373</v>
      </c>
      <c r="P4920" t="s">
        <v>3527</v>
      </c>
      <c r="Q4920" s="3">
        <f>Table1[[#This Row],[Capacity (MW)]]*0.395*8760*10^-6</f>
        <v>1.055361</v>
      </c>
      <c r="R4920" s="3" cm="1">
        <f t="array" ref="R4920">AVERAGE(VLOOKUP(_xlfn.TEXTSPLIT(Table1[[#This Row],[Fuel (no space after comma)]], ","), FuelList_Final_EF!$A$2:$B$65, 2, FALSE))</f>
        <v>66.284167337704204</v>
      </c>
      <c r="S4920" s="3">
        <f>Table1[[#This Row],[Generation (TWh)]]*10^9*VLOOKUP(Table1[[#This Row],[Turbine/Engine Technology]],Technology_HR!$A$2:$B$11,2,FALSE)*10^-6</f>
        <v>7966920.1889999993</v>
      </c>
      <c r="T4920" s="5">
        <f>Table1[[#This Row],[Fuel Consumption (mmBtu)]]*Table1[[#This Row],[Emission Factor (kg CO2/ mmBtu)]]*10^3</f>
        <v>528080670973.80994</v>
      </c>
      <c r="U4920" s="3">
        <f>Table1[[#This Row],[Emissions (g CO2)]]/(Table1[[#This Row],[Generation (TWh)]]*10^9)</f>
        <v>500.37917923232897</v>
      </c>
    </row>
    <row r="4921" spans="1:21" x14ac:dyDescent="0.35">
      <c r="A4921" t="s">
        <v>1397</v>
      </c>
      <c r="B4921" t="s">
        <v>3344</v>
      </c>
      <c r="C4921" t="str">
        <f>SUBSTITUTE(Table1[[#This Row],[Fuel]],", ",",")</f>
        <v>fossil gas: lng,fossil gas: natural gas,fossil liquids: fuel oil</v>
      </c>
      <c r="D4921" t="s">
        <v>3242</v>
      </c>
      <c r="E4921" t="s">
        <v>3239</v>
      </c>
      <c r="F4921" t="s">
        <v>3275</v>
      </c>
      <c r="H4921" t="s">
        <v>3438</v>
      </c>
      <c r="I4921">
        <v>240</v>
      </c>
      <c r="J4921" t="s">
        <v>3446</v>
      </c>
      <c r="K4921">
        <v>1998</v>
      </c>
      <c r="L4921" t="s">
        <v>29</v>
      </c>
      <c r="M4921" t="s">
        <v>29</v>
      </c>
      <c r="N4921">
        <v>42.357199999999999</v>
      </c>
      <c r="O4921">
        <v>11.5373</v>
      </c>
      <c r="P4921" t="s">
        <v>3527</v>
      </c>
      <c r="Q4921" s="3">
        <f>Table1[[#This Row],[Capacity (MW)]]*0.395*8760*10^-6</f>
        <v>0.83044800000000008</v>
      </c>
      <c r="R4921" s="3" cm="1">
        <f t="array" ref="R4921">AVERAGE(VLOOKUP(_xlfn.TEXTSPLIT(Table1[[#This Row],[Fuel (no space after comma)]], ","), FuelList_Final_EF!$A$2:$B$65, 2, FALSE))</f>
        <v>66.284167337704204</v>
      </c>
      <c r="S4921" s="3">
        <f>Table1[[#This Row],[Generation (TWh)]]*10^9*VLOOKUP(Table1[[#This Row],[Turbine/Engine Technology]],Technology_HR!$A$2:$B$11,2,FALSE)*10^-6</f>
        <v>6269051.9520000005</v>
      </c>
      <c r="T4921" s="5">
        <f>Table1[[#This Row],[Fuel Consumption (mmBtu)]]*Table1[[#This Row],[Emission Factor (kg CO2/ mmBtu)]]*10^3</f>
        <v>415538888635.12921</v>
      </c>
      <c r="U4921" s="3">
        <f>Table1[[#This Row],[Emissions (g CO2)]]/(Table1[[#This Row],[Generation (TWh)]]*10^9)</f>
        <v>500.37917923232902</v>
      </c>
    </row>
    <row r="4922" spans="1:21" x14ac:dyDescent="0.35">
      <c r="A4922" t="s">
        <v>1397</v>
      </c>
      <c r="B4922" t="s">
        <v>3344</v>
      </c>
      <c r="C4922" t="str">
        <f>SUBSTITUTE(Table1[[#This Row],[Fuel]],", ",",")</f>
        <v>fossil gas: lng,fossil gas: natural gas,fossil liquids: fuel oil</v>
      </c>
      <c r="D4922" t="s">
        <v>3242</v>
      </c>
      <c r="E4922" t="s">
        <v>3239</v>
      </c>
      <c r="F4922" t="s">
        <v>3275</v>
      </c>
      <c r="H4922" t="s">
        <v>3438</v>
      </c>
      <c r="I4922">
        <v>240</v>
      </c>
      <c r="J4922" t="s">
        <v>3446</v>
      </c>
      <c r="K4922">
        <v>1999</v>
      </c>
      <c r="L4922" t="s">
        <v>29</v>
      </c>
      <c r="M4922" t="s">
        <v>29</v>
      </c>
      <c r="N4922">
        <v>42.357199999999999</v>
      </c>
      <c r="O4922">
        <v>11.5373</v>
      </c>
      <c r="P4922" t="s">
        <v>3527</v>
      </c>
      <c r="Q4922" s="3">
        <f>Table1[[#This Row],[Capacity (MW)]]*0.395*8760*10^-6</f>
        <v>0.83044800000000008</v>
      </c>
      <c r="R4922" s="3" cm="1">
        <f t="array" ref="R4922">AVERAGE(VLOOKUP(_xlfn.TEXTSPLIT(Table1[[#This Row],[Fuel (no space after comma)]], ","), FuelList_Final_EF!$A$2:$B$65, 2, FALSE))</f>
        <v>66.284167337704204</v>
      </c>
      <c r="S4922" s="3">
        <f>Table1[[#This Row],[Generation (TWh)]]*10^9*VLOOKUP(Table1[[#This Row],[Turbine/Engine Technology]],Technology_HR!$A$2:$B$11,2,FALSE)*10^-6</f>
        <v>6269051.9520000005</v>
      </c>
      <c r="T4922" s="5">
        <f>Table1[[#This Row],[Fuel Consumption (mmBtu)]]*Table1[[#This Row],[Emission Factor (kg CO2/ mmBtu)]]*10^3</f>
        <v>415538888635.12921</v>
      </c>
      <c r="U4922" s="3">
        <f>Table1[[#This Row],[Emissions (g CO2)]]/(Table1[[#This Row],[Generation (TWh)]]*10^9)</f>
        <v>500.37917923232902</v>
      </c>
    </row>
    <row r="4923" spans="1:21" x14ac:dyDescent="0.35">
      <c r="A4923" t="s">
        <v>1397</v>
      </c>
      <c r="B4923" t="s">
        <v>3239</v>
      </c>
      <c r="C4923" t="str">
        <f>SUBSTITUTE(Table1[[#This Row],[Fuel]],", ",",")</f>
        <v>fossil gas: natural gas</v>
      </c>
      <c r="D4923" t="s">
        <v>3239</v>
      </c>
      <c r="H4923" t="s">
        <v>3436</v>
      </c>
      <c r="I4923">
        <v>140</v>
      </c>
      <c r="J4923" t="s">
        <v>3447</v>
      </c>
      <c r="K4923">
        <v>2024</v>
      </c>
      <c r="L4923" t="s">
        <v>29</v>
      </c>
      <c r="M4923" t="s">
        <v>29</v>
      </c>
      <c r="N4923">
        <v>42.357199999999999</v>
      </c>
      <c r="O4923">
        <v>11.5373</v>
      </c>
      <c r="P4923" t="s">
        <v>3527</v>
      </c>
      <c r="Q4923" s="3">
        <f>Table1[[#This Row],[Capacity (MW)]]*0.395*8760*10^-6</f>
        <v>0.48442800000000003</v>
      </c>
      <c r="R4923" s="3" cm="1">
        <f t="array" ref="R4923">AVERAGE(VLOOKUP(_xlfn.TEXTSPLIT(Table1[[#This Row],[Fuel (no space after comma)]], ","), FuelList_Final_EF!$A$2:$B$65, 2, FALSE))</f>
        <v>53.06</v>
      </c>
      <c r="S4923" s="3">
        <f>Table1[[#This Row],[Generation (TWh)]]*10^9*VLOOKUP(Table1[[#This Row],[Turbine/Engine Technology]],Technology_HR!$A$2:$B$11,2,FALSE)*10^-6</f>
        <v>5333552.2799999993</v>
      </c>
      <c r="T4923" s="5">
        <f>Table1[[#This Row],[Fuel Consumption (mmBtu)]]*Table1[[#This Row],[Emission Factor (kg CO2/ mmBtu)]]*10^3</f>
        <v>282998283976.79999</v>
      </c>
      <c r="U4923" s="3">
        <f>Table1[[#This Row],[Emissions (g CO2)]]/(Table1[[#This Row],[Generation (TWh)]]*10^9)</f>
        <v>584.19060000000002</v>
      </c>
    </row>
    <row r="4924" spans="1:21" x14ac:dyDescent="0.35">
      <c r="A4924" t="s">
        <v>1428</v>
      </c>
      <c r="B4924" t="s">
        <v>3239</v>
      </c>
      <c r="C4924" t="str">
        <f>SUBSTITUTE(Table1[[#This Row],[Fuel]],", ",",")</f>
        <v>fossil gas: natural gas</v>
      </c>
      <c r="D4924" t="s">
        <v>3239</v>
      </c>
      <c r="H4924" t="s">
        <v>3438</v>
      </c>
      <c r="I4924">
        <v>400</v>
      </c>
      <c r="J4924" t="s">
        <v>3446</v>
      </c>
      <c r="K4924">
        <v>2009</v>
      </c>
      <c r="L4924" t="s">
        <v>29</v>
      </c>
      <c r="M4924" t="s">
        <v>29</v>
      </c>
      <c r="N4924">
        <v>40.8339</v>
      </c>
      <c r="O4924">
        <v>14.300599999999999</v>
      </c>
      <c r="P4924" t="s">
        <v>3527</v>
      </c>
      <c r="Q4924" s="3">
        <f>Table1[[#This Row],[Capacity (MW)]]*0.395*8760*10^-6</f>
        <v>1.38408</v>
      </c>
      <c r="R4924" s="3" cm="1">
        <f t="array" ref="R4924">AVERAGE(VLOOKUP(_xlfn.TEXTSPLIT(Table1[[#This Row],[Fuel (no space after comma)]], ","), FuelList_Final_EF!$A$2:$B$65, 2, FALSE))</f>
        <v>53.06</v>
      </c>
      <c r="S4924" s="3">
        <f>Table1[[#This Row],[Generation (TWh)]]*10^9*VLOOKUP(Table1[[#This Row],[Turbine/Engine Technology]],Technology_HR!$A$2:$B$11,2,FALSE)*10^-6</f>
        <v>10448419.92</v>
      </c>
      <c r="T4924" s="5">
        <f>Table1[[#This Row],[Fuel Consumption (mmBtu)]]*Table1[[#This Row],[Emission Factor (kg CO2/ mmBtu)]]*10^3</f>
        <v>554393160955.20007</v>
      </c>
      <c r="U4924" s="3">
        <f>Table1[[#This Row],[Emissions (g CO2)]]/(Table1[[#This Row],[Generation (TWh)]]*10^9)</f>
        <v>400.54994000000005</v>
      </c>
    </row>
    <row r="4925" spans="1:21" x14ac:dyDescent="0.35">
      <c r="A4925" t="s">
        <v>1394</v>
      </c>
      <c r="B4925" t="s">
        <v>3239</v>
      </c>
      <c r="C4925" t="str">
        <f>SUBSTITUTE(Table1[[#This Row],[Fuel]],", ",",")</f>
        <v>fossil gas: natural gas</v>
      </c>
      <c r="D4925" t="s">
        <v>3239</v>
      </c>
      <c r="H4925" t="s">
        <v>3438</v>
      </c>
      <c r="I4925">
        <v>100</v>
      </c>
      <c r="J4925" t="s">
        <v>3446</v>
      </c>
      <c r="K4925">
        <v>2004</v>
      </c>
      <c r="L4925" t="s">
        <v>29</v>
      </c>
      <c r="M4925" t="s">
        <v>29</v>
      </c>
      <c r="N4925">
        <v>45.457000000000001</v>
      </c>
      <c r="O4925">
        <v>8.6495999999999995</v>
      </c>
      <c r="P4925" t="s">
        <v>3527</v>
      </c>
      <c r="Q4925" s="3">
        <f>Table1[[#This Row],[Capacity (MW)]]*0.395*8760*10^-6</f>
        <v>0.34601999999999999</v>
      </c>
      <c r="R4925" s="3" cm="1">
        <f t="array" ref="R4925">AVERAGE(VLOOKUP(_xlfn.TEXTSPLIT(Table1[[#This Row],[Fuel (no space after comma)]], ","), FuelList_Final_EF!$A$2:$B$65, 2, FALSE))</f>
        <v>53.06</v>
      </c>
      <c r="S4925" s="3">
        <f>Table1[[#This Row],[Generation (TWh)]]*10^9*VLOOKUP(Table1[[#This Row],[Turbine/Engine Technology]],Technology_HR!$A$2:$B$11,2,FALSE)*10^-6</f>
        <v>2612104.98</v>
      </c>
      <c r="T4925" s="5">
        <f>Table1[[#This Row],[Fuel Consumption (mmBtu)]]*Table1[[#This Row],[Emission Factor (kg CO2/ mmBtu)]]*10^3</f>
        <v>138598290238.80002</v>
      </c>
      <c r="U4925" s="3">
        <f>Table1[[#This Row],[Emissions (g CO2)]]/(Table1[[#This Row],[Generation (TWh)]]*10^9)</f>
        <v>400.54994000000005</v>
      </c>
    </row>
    <row r="4926" spans="1:21" x14ac:dyDescent="0.35">
      <c r="A4926" t="s">
        <v>1429</v>
      </c>
      <c r="B4926" t="s">
        <v>3239</v>
      </c>
      <c r="C4926" t="str">
        <f>SUBSTITUTE(Table1[[#This Row],[Fuel]],", ",",")</f>
        <v>fossil gas: natural gas</v>
      </c>
      <c r="D4926" t="s">
        <v>3239</v>
      </c>
      <c r="H4926" t="s">
        <v>3438</v>
      </c>
      <c r="I4926">
        <v>99</v>
      </c>
      <c r="J4926" t="s">
        <v>3446</v>
      </c>
      <c r="K4926">
        <v>2005</v>
      </c>
      <c r="L4926" t="s">
        <v>29</v>
      </c>
      <c r="M4926" t="s">
        <v>29</v>
      </c>
      <c r="N4926">
        <v>37.124510000000001</v>
      </c>
      <c r="O4926">
        <v>15.209110000000001</v>
      </c>
      <c r="P4926" t="s">
        <v>3527</v>
      </c>
      <c r="Q4926" s="3">
        <f>Table1[[#This Row],[Capacity (MW)]]*0.395*8760*10^-6</f>
        <v>0.34255980000000003</v>
      </c>
      <c r="R4926" s="3" cm="1">
        <f t="array" ref="R4926">AVERAGE(VLOOKUP(_xlfn.TEXTSPLIT(Table1[[#This Row],[Fuel (no space after comma)]], ","), FuelList_Final_EF!$A$2:$B$65, 2, FALSE))</f>
        <v>53.06</v>
      </c>
      <c r="S4926" s="3">
        <f>Table1[[#This Row],[Generation (TWh)]]*10^9*VLOOKUP(Table1[[#This Row],[Turbine/Engine Technology]],Technology_HR!$A$2:$B$11,2,FALSE)*10^-6</f>
        <v>2585983.9301999998</v>
      </c>
      <c r="T4926" s="5">
        <f>Table1[[#This Row],[Fuel Consumption (mmBtu)]]*Table1[[#This Row],[Emission Factor (kg CO2/ mmBtu)]]*10^3</f>
        <v>137212307336.41199</v>
      </c>
      <c r="U4926" s="3">
        <f>Table1[[#This Row],[Emissions (g CO2)]]/(Table1[[#This Row],[Generation (TWh)]]*10^9)</f>
        <v>400.54993999999994</v>
      </c>
    </row>
    <row r="4927" spans="1:21" x14ac:dyDescent="0.35">
      <c r="A4927" t="s">
        <v>1416</v>
      </c>
      <c r="B4927" t="s">
        <v>3239</v>
      </c>
      <c r="C4927" t="str">
        <f>SUBSTITUTE(Table1[[#This Row],[Fuel]],", ",",")</f>
        <v>fossil gas: natural gas</v>
      </c>
      <c r="D4927" t="s">
        <v>3239</v>
      </c>
      <c r="H4927" t="s">
        <v>3438</v>
      </c>
      <c r="I4927">
        <v>392</v>
      </c>
      <c r="J4927" t="s">
        <v>3446</v>
      </c>
      <c r="K4927">
        <v>2003</v>
      </c>
      <c r="L4927" t="s">
        <v>29</v>
      </c>
      <c r="M4927" t="s">
        <v>29</v>
      </c>
      <c r="N4927">
        <v>45.060299999999998</v>
      </c>
      <c r="O4927">
        <v>11.1374</v>
      </c>
      <c r="P4927" t="s">
        <v>3527</v>
      </c>
      <c r="Q4927" s="3">
        <f>Table1[[#This Row],[Capacity (MW)]]*0.395*8760*10^-6</f>
        <v>1.3563984</v>
      </c>
      <c r="R4927" s="3" cm="1">
        <f t="array" ref="R4927">AVERAGE(VLOOKUP(_xlfn.TEXTSPLIT(Table1[[#This Row],[Fuel (no space after comma)]], ","), FuelList_Final_EF!$A$2:$B$65, 2, FALSE))</f>
        <v>53.06</v>
      </c>
      <c r="S4927" s="3">
        <f>Table1[[#This Row],[Generation (TWh)]]*10^9*VLOOKUP(Table1[[#This Row],[Turbine/Engine Technology]],Technology_HR!$A$2:$B$11,2,FALSE)*10^-6</f>
        <v>10239451.521599999</v>
      </c>
      <c r="T4927" s="5">
        <f>Table1[[#This Row],[Fuel Consumption (mmBtu)]]*Table1[[#This Row],[Emission Factor (kg CO2/ mmBtu)]]*10^3</f>
        <v>543305297736.09589</v>
      </c>
      <c r="U4927" s="3">
        <f>Table1[[#This Row],[Emissions (g CO2)]]/(Table1[[#This Row],[Generation (TWh)]]*10^9)</f>
        <v>400.54993999999994</v>
      </c>
    </row>
    <row r="4928" spans="1:21" x14ac:dyDescent="0.35">
      <c r="A4928" t="s">
        <v>1416</v>
      </c>
      <c r="B4928" t="s">
        <v>3239</v>
      </c>
      <c r="C4928" t="str">
        <f>SUBSTITUTE(Table1[[#This Row],[Fuel]],", ",",")</f>
        <v>fossil gas: natural gas</v>
      </c>
      <c r="D4928" t="s">
        <v>3239</v>
      </c>
      <c r="H4928" t="s">
        <v>3438</v>
      </c>
      <c r="I4928">
        <v>392</v>
      </c>
      <c r="J4928" t="s">
        <v>3446</v>
      </c>
      <c r="K4928">
        <v>2003</v>
      </c>
      <c r="L4928" t="s">
        <v>29</v>
      </c>
      <c r="M4928" t="s">
        <v>29</v>
      </c>
      <c r="N4928">
        <v>45.060299999999998</v>
      </c>
      <c r="O4928">
        <v>11.1374</v>
      </c>
      <c r="P4928" t="s">
        <v>3527</v>
      </c>
      <c r="Q4928" s="3">
        <f>Table1[[#This Row],[Capacity (MW)]]*0.395*8760*10^-6</f>
        <v>1.3563984</v>
      </c>
      <c r="R4928" s="3" cm="1">
        <f t="array" ref="R4928">AVERAGE(VLOOKUP(_xlfn.TEXTSPLIT(Table1[[#This Row],[Fuel (no space after comma)]], ","), FuelList_Final_EF!$A$2:$B$65, 2, FALSE))</f>
        <v>53.06</v>
      </c>
      <c r="S4928" s="3">
        <f>Table1[[#This Row],[Generation (TWh)]]*10^9*VLOOKUP(Table1[[#This Row],[Turbine/Engine Technology]],Technology_HR!$A$2:$B$11,2,FALSE)*10^-6</f>
        <v>10239451.521599999</v>
      </c>
      <c r="T4928" s="5">
        <f>Table1[[#This Row],[Fuel Consumption (mmBtu)]]*Table1[[#This Row],[Emission Factor (kg CO2/ mmBtu)]]*10^3</f>
        <v>543305297736.09589</v>
      </c>
      <c r="U4928" s="3">
        <f>Table1[[#This Row],[Emissions (g CO2)]]/(Table1[[#This Row],[Generation (TWh)]]*10^9)</f>
        <v>400.54993999999994</v>
      </c>
    </row>
    <row r="4929" spans="1:21" x14ac:dyDescent="0.35">
      <c r="A4929" t="s">
        <v>1416</v>
      </c>
      <c r="B4929" t="s">
        <v>3239</v>
      </c>
      <c r="C4929" t="str">
        <f>SUBSTITUTE(Table1[[#This Row],[Fuel]],", ",",")</f>
        <v>fossil gas: natural gas</v>
      </c>
      <c r="D4929" t="s">
        <v>3239</v>
      </c>
      <c r="H4929" t="s">
        <v>3438</v>
      </c>
      <c r="I4929">
        <v>384</v>
      </c>
      <c r="J4929" t="s">
        <v>3446</v>
      </c>
      <c r="K4929">
        <v>2003</v>
      </c>
      <c r="L4929" t="s">
        <v>29</v>
      </c>
      <c r="M4929" t="s">
        <v>29</v>
      </c>
      <c r="N4929">
        <v>45.060299999999998</v>
      </c>
      <c r="O4929">
        <v>11.1374</v>
      </c>
      <c r="P4929" t="s">
        <v>3527</v>
      </c>
      <c r="Q4929" s="3">
        <f>Table1[[#This Row],[Capacity (MW)]]*0.395*8760*10^-6</f>
        <v>1.3287168</v>
      </c>
      <c r="R4929" s="3" cm="1">
        <f t="array" ref="R4929">AVERAGE(VLOOKUP(_xlfn.TEXTSPLIT(Table1[[#This Row],[Fuel (no space after comma)]], ","), FuelList_Final_EF!$A$2:$B$65, 2, FALSE))</f>
        <v>53.06</v>
      </c>
      <c r="S4929" s="3">
        <f>Table1[[#This Row],[Generation (TWh)]]*10^9*VLOOKUP(Table1[[#This Row],[Turbine/Engine Technology]],Technology_HR!$A$2:$B$11,2,FALSE)*10^-6</f>
        <v>10030483.123199999</v>
      </c>
      <c r="T4929" s="5">
        <f>Table1[[#This Row],[Fuel Consumption (mmBtu)]]*Table1[[#This Row],[Emission Factor (kg CO2/ mmBtu)]]*10^3</f>
        <v>532217434516.99194</v>
      </c>
      <c r="U4929" s="3">
        <f>Table1[[#This Row],[Emissions (g CO2)]]/(Table1[[#This Row],[Generation (TWh)]]*10^9)</f>
        <v>400.54993999999994</v>
      </c>
    </row>
    <row r="4930" spans="1:21" x14ac:dyDescent="0.35">
      <c r="A4930" t="s">
        <v>1416</v>
      </c>
      <c r="B4930" t="s">
        <v>3239</v>
      </c>
      <c r="C4930" t="str">
        <f>SUBSTITUTE(Table1[[#This Row],[Fuel]],", ",",")</f>
        <v>fossil gas: natural gas</v>
      </c>
      <c r="D4930" t="s">
        <v>3239</v>
      </c>
      <c r="H4930" t="s">
        <v>3438</v>
      </c>
      <c r="I4930">
        <v>890</v>
      </c>
      <c r="J4930" t="s">
        <v>3447</v>
      </c>
      <c r="K4930">
        <v>2025</v>
      </c>
      <c r="L4930" t="s">
        <v>29</v>
      </c>
      <c r="M4930" t="s">
        <v>29</v>
      </c>
      <c r="N4930">
        <v>45.060299999999998</v>
      </c>
      <c r="O4930">
        <v>11.1374</v>
      </c>
      <c r="P4930" t="s">
        <v>3527</v>
      </c>
      <c r="Q4930" s="3">
        <f>Table1[[#This Row],[Capacity (MW)]]*0.395*8760*10^-6</f>
        <v>3.0795779999999997</v>
      </c>
      <c r="R4930" s="3" cm="1">
        <f t="array" ref="R4930">AVERAGE(VLOOKUP(_xlfn.TEXTSPLIT(Table1[[#This Row],[Fuel (no space after comma)]], ","), FuelList_Final_EF!$A$2:$B$65, 2, FALSE))</f>
        <v>53.06</v>
      </c>
      <c r="S4930" s="3">
        <f>Table1[[#This Row],[Generation (TWh)]]*10^9*VLOOKUP(Table1[[#This Row],[Turbine/Engine Technology]],Technology_HR!$A$2:$B$11,2,FALSE)*10^-6</f>
        <v>23247734.321999997</v>
      </c>
      <c r="T4930" s="5">
        <f>Table1[[#This Row],[Fuel Consumption (mmBtu)]]*Table1[[#This Row],[Emission Factor (kg CO2/ mmBtu)]]*10^3</f>
        <v>1233524783125.3201</v>
      </c>
      <c r="U4930" s="3">
        <f>Table1[[#This Row],[Emissions (g CO2)]]/(Table1[[#This Row],[Generation (TWh)]]*10^9)</f>
        <v>400.54994000000011</v>
      </c>
    </row>
    <row r="4931" spans="1:21" x14ac:dyDescent="0.35">
      <c r="A4931" t="s">
        <v>1430</v>
      </c>
      <c r="B4931" t="s">
        <v>3239</v>
      </c>
      <c r="C4931" t="str">
        <f>SUBSTITUTE(Table1[[#This Row],[Fuel]],", ",",")</f>
        <v>fossil gas: natural gas</v>
      </c>
      <c r="D4931" t="s">
        <v>3239</v>
      </c>
      <c r="H4931" t="s">
        <v>3436</v>
      </c>
      <c r="I4931">
        <v>60</v>
      </c>
      <c r="J4931" t="s">
        <v>3447</v>
      </c>
      <c r="K4931">
        <v>2024</v>
      </c>
      <c r="L4931" t="s">
        <v>29</v>
      </c>
      <c r="M4931" t="s">
        <v>29</v>
      </c>
      <c r="N4931">
        <v>38.200899999999997</v>
      </c>
      <c r="O4931">
        <v>15.298113000000001</v>
      </c>
      <c r="P4931" t="s">
        <v>3527</v>
      </c>
      <c r="Q4931" s="3">
        <f>Table1[[#This Row],[Capacity (MW)]]*0.395*8760*10^-6</f>
        <v>0.20761200000000002</v>
      </c>
      <c r="R4931" s="3" cm="1">
        <f t="array" ref="R4931">AVERAGE(VLOOKUP(_xlfn.TEXTSPLIT(Table1[[#This Row],[Fuel (no space after comma)]], ","), FuelList_Final_EF!$A$2:$B$65, 2, FALSE))</f>
        <v>53.06</v>
      </c>
      <c r="S4931" s="3">
        <f>Table1[[#This Row],[Generation (TWh)]]*10^9*VLOOKUP(Table1[[#This Row],[Turbine/Engine Technology]],Technology_HR!$A$2:$B$11,2,FALSE)*10^-6</f>
        <v>2285808.1200000006</v>
      </c>
      <c r="T4931" s="5">
        <f>Table1[[#This Row],[Fuel Consumption (mmBtu)]]*Table1[[#This Row],[Emission Factor (kg CO2/ mmBtu)]]*10^3</f>
        <v>121284978847.20004</v>
      </c>
      <c r="U4931" s="3">
        <f>Table1[[#This Row],[Emissions (g CO2)]]/(Table1[[#This Row],[Generation (TWh)]]*10^9)</f>
        <v>584.19060000000013</v>
      </c>
    </row>
    <row r="4932" spans="1:21" x14ac:dyDescent="0.35">
      <c r="A4932" t="s">
        <v>1406</v>
      </c>
      <c r="B4932" t="s">
        <v>3239</v>
      </c>
      <c r="C4932" t="str">
        <f>SUBSTITUTE(Table1[[#This Row],[Fuel]],", ",",")</f>
        <v>fossil gas: natural gas</v>
      </c>
      <c r="D4932" t="s">
        <v>3239</v>
      </c>
      <c r="H4932" t="s">
        <v>3438</v>
      </c>
      <c r="I4932">
        <v>806</v>
      </c>
      <c r="J4932" t="s">
        <v>3446</v>
      </c>
      <c r="K4932">
        <v>2006</v>
      </c>
      <c r="L4932" t="s">
        <v>29</v>
      </c>
      <c r="M4932" t="s">
        <v>29</v>
      </c>
      <c r="N4932">
        <v>45.054299999999998</v>
      </c>
      <c r="O4932">
        <v>9.7086000000000006</v>
      </c>
      <c r="P4932" t="s">
        <v>3527</v>
      </c>
      <c r="Q4932" s="3">
        <f>Table1[[#This Row],[Capacity (MW)]]*0.395*8760*10^-6</f>
        <v>2.7889211999999999</v>
      </c>
      <c r="R4932" s="3" cm="1">
        <f t="array" ref="R4932">AVERAGE(VLOOKUP(_xlfn.TEXTSPLIT(Table1[[#This Row],[Fuel (no space after comma)]], ","), FuelList_Final_EF!$A$2:$B$65, 2, FALSE))</f>
        <v>53.06</v>
      </c>
      <c r="S4932" s="3">
        <f>Table1[[#This Row],[Generation (TWh)]]*10^9*VLOOKUP(Table1[[#This Row],[Turbine/Engine Technology]],Technology_HR!$A$2:$B$11,2,FALSE)*10^-6</f>
        <v>21053566.138799999</v>
      </c>
      <c r="T4932" s="5">
        <f>Table1[[#This Row],[Fuel Consumption (mmBtu)]]*Table1[[#This Row],[Emission Factor (kg CO2/ mmBtu)]]*10^3</f>
        <v>1117102219324.728</v>
      </c>
      <c r="U4932" s="3">
        <f>Table1[[#This Row],[Emissions (g CO2)]]/(Table1[[#This Row],[Generation (TWh)]]*10^9)</f>
        <v>400.54993999999999</v>
      </c>
    </row>
    <row r="4933" spans="1:21" x14ac:dyDescent="0.35">
      <c r="A4933" t="s">
        <v>1397</v>
      </c>
      <c r="B4933" t="s">
        <v>3239</v>
      </c>
      <c r="C4933" t="str">
        <f>SUBSTITUTE(Table1[[#This Row],[Fuel]],", ",",")</f>
        <v>fossil gas: natural gas</v>
      </c>
      <c r="D4933" t="s">
        <v>3239</v>
      </c>
      <c r="H4933" t="s">
        <v>3438</v>
      </c>
      <c r="I4933">
        <v>365</v>
      </c>
      <c r="J4933" t="s">
        <v>3446</v>
      </c>
      <c r="K4933">
        <v>2003</v>
      </c>
      <c r="L4933" t="s">
        <v>29</v>
      </c>
      <c r="M4933" t="s">
        <v>29</v>
      </c>
      <c r="N4933">
        <v>42.995399999999997</v>
      </c>
      <c r="O4933">
        <v>12.1995</v>
      </c>
      <c r="P4933" t="s">
        <v>3527</v>
      </c>
      <c r="Q4933" s="3">
        <f>Table1[[#This Row],[Capacity (MW)]]*0.395*8760*10^-6</f>
        <v>1.2629729999999999</v>
      </c>
      <c r="R4933" s="3" cm="1">
        <f t="array" ref="R4933">AVERAGE(VLOOKUP(_xlfn.TEXTSPLIT(Table1[[#This Row],[Fuel (no space after comma)]], ","), FuelList_Final_EF!$A$2:$B$65, 2, FALSE))</f>
        <v>53.06</v>
      </c>
      <c r="S4933" s="3">
        <f>Table1[[#This Row],[Generation (TWh)]]*10^9*VLOOKUP(Table1[[#This Row],[Turbine/Engine Technology]],Technology_HR!$A$2:$B$11,2,FALSE)*10^-6</f>
        <v>9534183.1769999992</v>
      </c>
      <c r="T4933" s="5">
        <f>Table1[[#This Row],[Fuel Consumption (mmBtu)]]*Table1[[#This Row],[Emission Factor (kg CO2/ mmBtu)]]*10^3</f>
        <v>505883759371.62</v>
      </c>
      <c r="U4933" s="3">
        <f>Table1[[#This Row],[Emissions (g CO2)]]/(Table1[[#This Row],[Generation (TWh)]]*10^9)</f>
        <v>400.54993999999999</v>
      </c>
    </row>
    <row r="4934" spans="1:21" x14ac:dyDescent="0.35">
      <c r="A4934" t="s">
        <v>1409</v>
      </c>
      <c r="B4934" t="s">
        <v>3240</v>
      </c>
      <c r="C4934" t="str">
        <f>SUBSTITUTE(Table1[[#This Row],[Fuel]],", ",",")</f>
        <v>fossil gas: natural gas,fossil liquids: diesel</v>
      </c>
      <c r="D4934" t="s">
        <v>3239</v>
      </c>
      <c r="E4934" t="s">
        <v>3258</v>
      </c>
      <c r="H4934" t="s">
        <v>3441</v>
      </c>
      <c r="I4934">
        <v>58</v>
      </c>
      <c r="J4934" t="s">
        <v>3446</v>
      </c>
      <c r="K4934">
        <v>2022</v>
      </c>
      <c r="L4934" t="s">
        <v>29</v>
      </c>
      <c r="M4934" t="s">
        <v>29</v>
      </c>
      <c r="N4934">
        <v>42.925561999999999</v>
      </c>
      <c r="O4934">
        <v>10.521305999999999</v>
      </c>
      <c r="P4934" t="s">
        <v>3527</v>
      </c>
      <c r="Q4934" s="3">
        <f>Table1[[#This Row],[Capacity (MW)]]*0.395*8760*10^-6</f>
        <v>0.2006916</v>
      </c>
      <c r="R4934" s="3" cm="1">
        <f t="array" ref="R4934">AVERAGE(VLOOKUP(_xlfn.TEXTSPLIT(Table1[[#This Row],[Fuel (no space after comma)]], ","), FuelList_Final_EF!$A$2:$B$65, 2, FALSE))</f>
        <v>65.583341148886291</v>
      </c>
      <c r="S4934" s="3">
        <f>Table1[[#This Row],[Generation (TWh)]]*10^9*VLOOKUP(Table1[[#This Row],[Turbine/Engine Technology]],Technology_HR!$A$2:$B$11,2,FALSE)*10^-6</f>
        <v>1515020.8883999998</v>
      </c>
      <c r="T4934" s="5">
        <f>Table1[[#This Row],[Fuel Consumption (mmBtu)]]*Table1[[#This Row],[Emission Factor (kg CO2/ mmBtu)]]*10^3</f>
        <v>99360131771.625961</v>
      </c>
      <c r="U4934" s="3">
        <f>Table1[[#This Row],[Emissions (g CO2)]]/(Table1[[#This Row],[Generation (TWh)]]*10^9)</f>
        <v>495.08864233294247</v>
      </c>
    </row>
    <row r="4935" spans="1:21" x14ac:dyDescent="0.35">
      <c r="A4935" t="s">
        <v>1431</v>
      </c>
      <c r="B4935" t="s">
        <v>3273</v>
      </c>
      <c r="C4935" t="str">
        <f>SUBSTITUTE(Table1[[#This Row],[Fuel]],", ",",")</f>
        <v>industrial by-product: blast furnace gas,fossil gas: natural gas</v>
      </c>
      <c r="D4935" t="s">
        <v>3274</v>
      </c>
      <c r="E4935" t="s">
        <v>3239</v>
      </c>
      <c r="H4935" t="s">
        <v>3438</v>
      </c>
      <c r="I4935">
        <v>60</v>
      </c>
      <c r="J4935" t="s">
        <v>3446</v>
      </c>
      <c r="K4935">
        <v>2003</v>
      </c>
      <c r="L4935" t="s">
        <v>29</v>
      </c>
      <c r="M4935" t="s">
        <v>29</v>
      </c>
      <c r="N4935">
        <v>42.94455</v>
      </c>
      <c r="O4935">
        <v>10.545244</v>
      </c>
      <c r="P4935" t="s">
        <v>3527</v>
      </c>
      <c r="Q4935" s="3">
        <f>Table1[[#This Row],[Capacity (MW)]]*0.395*8760*10^-6</f>
        <v>0.20761200000000002</v>
      </c>
      <c r="R4935" s="3" cm="1">
        <f t="array" ref="R4935">AVERAGE(VLOOKUP(_xlfn.TEXTSPLIT(Table1[[#This Row],[Fuel (no space after comma)]], ","), FuelList_Final_EF!$A$2:$B$65, 2, FALSE))</f>
        <v>163.69</v>
      </c>
      <c r="S4935" s="3">
        <f>Table1[[#This Row],[Generation (TWh)]]*10^9*VLOOKUP(Table1[[#This Row],[Turbine/Engine Technology]],Technology_HR!$A$2:$B$11,2,FALSE)*10^-6</f>
        <v>1567262.9880000001</v>
      </c>
      <c r="T4935" s="5">
        <f>Table1[[#This Row],[Fuel Consumption (mmBtu)]]*Table1[[#This Row],[Emission Factor (kg CO2/ mmBtu)]]*10^3</f>
        <v>256545278505.72003</v>
      </c>
      <c r="U4935" s="3">
        <f>Table1[[#This Row],[Emissions (g CO2)]]/(Table1[[#This Row],[Generation (TWh)]]*10^9)</f>
        <v>1235.6958099999999</v>
      </c>
    </row>
    <row r="4936" spans="1:21" x14ac:dyDescent="0.35">
      <c r="A4936" t="s">
        <v>29</v>
      </c>
      <c r="B4936" t="s">
        <v>3273</v>
      </c>
      <c r="C4936" t="str">
        <f>SUBSTITUTE(Table1[[#This Row],[Fuel]],", ",",")</f>
        <v>industrial by-product: blast furnace gas,fossil gas: natural gas</v>
      </c>
      <c r="D4936" t="s">
        <v>3274</v>
      </c>
      <c r="E4936" t="s">
        <v>3239</v>
      </c>
      <c r="H4936" t="s">
        <v>3438</v>
      </c>
      <c r="I4936">
        <v>180</v>
      </c>
      <c r="J4936" t="s">
        <v>3446</v>
      </c>
      <c r="K4936">
        <v>2001</v>
      </c>
      <c r="L4936" t="s">
        <v>29</v>
      </c>
      <c r="M4936" t="s">
        <v>29</v>
      </c>
      <c r="N4936">
        <v>42.938499999999998</v>
      </c>
      <c r="O4936">
        <v>10.5444</v>
      </c>
      <c r="P4936" t="s">
        <v>3527</v>
      </c>
      <c r="Q4936" s="3">
        <f>Table1[[#This Row],[Capacity (MW)]]*0.395*8760*10^-6</f>
        <v>0.62283600000000006</v>
      </c>
      <c r="R4936" s="3" cm="1">
        <f t="array" ref="R4936">AVERAGE(VLOOKUP(_xlfn.TEXTSPLIT(Table1[[#This Row],[Fuel (no space after comma)]], ","), FuelList_Final_EF!$A$2:$B$65, 2, FALSE))</f>
        <v>163.69</v>
      </c>
      <c r="S4936" s="3">
        <f>Table1[[#This Row],[Generation (TWh)]]*10^9*VLOOKUP(Table1[[#This Row],[Turbine/Engine Technology]],Technology_HR!$A$2:$B$11,2,FALSE)*10^-6</f>
        <v>4701788.9639999997</v>
      </c>
      <c r="T4936" s="5">
        <f>Table1[[#This Row],[Fuel Consumption (mmBtu)]]*Table1[[#This Row],[Emission Factor (kg CO2/ mmBtu)]]*10^3</f>
        <v>769635835517.15991</v>
      </c>
      <c r="U4936" s="3">
        <f>Table1[[#This Row],[Emissions (g CO2)]]/(Table1[[#This Row],[Generation (TWh)]]*10^9)</f>
        <v>1235.6958099999999</v>
      </c>
    </row>
    <row r="4937" spans="1:21" x14ac:dyDescent="0.35">
      <c r="A4937" t="s">
        <v>1406</v>
      </c>
      <c r="B4937" t="s">
        <v>3239</v>
      </c>
      <c r="C4937" t="str">
        <f>SUBSTITUTE(Table1[[#This Row],[Fuel]],", ",",")</f>
        <v>fossil gas: natural gas</v>
      </c>
      <c r="D4937" t="s">
        <v>3239</v>
      </c>
      <c r="H4937" t="s">
        <v>3438</v>
      </c>
      <c r="I4937">
        <v>400</v>
      </c>
      <c r="J4937" t="s">
        <v>3446</v>
      </c>
      <c r="K4937">
        <v>1983</v>
      </c>
      <c r="L4937" t="s">
        <v>29</v>
      </c>
      <c r="M4937" t="s">
        <v>29</v>
      </c>
      <c r="N4937">
        <v>45.399299999999997</v>
      </c>
      <c r="O4937">
        <v>10.7142</v>
      </c>
      <c r="P4937" t="s">
        <v>3527</v>
      </c>
      <c r="Q4937" s="3">
        <f>Table1[[#This Row],[Capacity (MW)]]*0.395*8760*10^-6</f>
        <v>1.38408</v>
      </c>
      <c r="R4937" s="3" cm="1">
        <f t="array" ref="R4937">AVERAGE(VLOOKUP(_xlfn.TEXTSPLIT(Table1[[#This Row],[Fuel (no space after comma)]], ","), FuelList_Final_EF!$A$2:$B$65, 2, FALSE))</f>
        <v>53.06</v>
      </c>
      <c r="S4937" s="3">
        <f>Table1[[#This Row],[Generation (TWh)]]*10^9*VLOOKUP(Table1[[#This Row],[Turbine/Engine Technology]],Technology_HR!$A$2:$B$11,2,FALSE)*10^-6</f>
        <v>10448419.92</v>
      </c>
      <c r="T4937" s="5">
        <f>Table1[[#This Row],[Fuel Consumption (mmBtu)]]*Table1[[#This Row],[Emission Factor (kg CO2/ mmBtu)]]*10^3</f>
        <v>554393160955.20007</v>
      </c>
      <c r="U4937" s="3">
        <f>Table1[[#This Row],[Emissions (g CO2)]]/(Table1[[#This Row],[Generation (TWh)]]*10^9)</f>
        <v>400.54994000000005</v>
      </c>
    </row>
    <row r="4938" spans="1:21" x14ac:dyDescent="0.35">
      <c r="A4938" t="s">
        <v>1432</v>
      </c>
      <c r="B4938" t="s">
        <v>3239</v>
      </c>
      <c r="C4938" t="str">
        <f>SUBSTITUTE(Table1[[#This Row],[Fuel]],", ",",")</f>
        <v>fossil gas: natural gas</v>
      </c>
      <c r="D4938" t="s">
        <v>3239</v>
      </c>
      <c r="H4938" t="s">
        <v>3438</v>
      </c>
      <c r="I4938">
        <v>350</v>
      </c>
      <c r="J4938" t="s">
        <v>3446</v>
      </c>
      <c r="K4938">
        <v>2002</v>
      </c>
      <c r="L4938" t="s">
        <v>29</v>
      </c>
      <c r="M4938" t="s">
        <v>29</v>
      </c>
      <c r="N4938">
        <v>44.483600000000003</v>
      </c>
      <c r="O4938">
        <v>12.2652</v>
      </c>
      <c r="P4938" t="s">
        <v>3527</v>
      </c>
      <c r="Q4938" s="3">
        <f>Table1[[#This Row],[Capacity (MW)]]*0.395*8760*10^-6</f>
        <v>1.2110699999999999</v>
      </c>
      <c r="R4938" s="3" cm="1">
        <f t="array" ref="R4938">AVERAGE(VLOOKUP(_xlfn.TEXTSPLIT(Table1[[#This Row],[Fuel (no space after comma)]], ","), FuelList_Final_EF!$A$2:$B$65, 2, FALSE))</f>
        <v>53.06</v>
      </c>
      <c r="S4938" s="3">
        <f>Table1[[#This Row],[Generation (TWh)]]*10^9*VLOOKUP(Table1[[#This Row],[Turbine/Engine Technology]],Technology_HR!$A$2:$B$11,2,FALSE)*10^-6</f>
        <v>9142367.4299999978</v>
      </c>
      <c r="T4938" s="5">
        <f>Table1[[#This Row],[Fuel Consumption (mmBtu)]]*Table1[[#This Row],[Emission Factor (kg CO2/ mmBtu)]]*10^3</f>
        <v>485094015835.79993</v>
      </c>
      <c r="U4938" s="3">
        <f>Table1[[#This Row],[Emissions (g CO2)]]/(Table1[[#This Row],[Generation (TWh)]]*10^9)</f>
        <v>400.54993999999999</v>
      </c>
    </row>
    <row r="4939" spans="1:21" x14ac:dyDescent="0.35">
      <c r="A4939" t="s">
        <v>1432</v>
      </c>
      <c r="B4939" t="s">
        <v>3239</v>
      </c>
      <c r="C4939" t="str">
        <f>SUBSTITUTE(Table1[[#This Row],[Fuel]],", ",",")</f>
        <v>fossil gas: natural gas</v>
      </c>
      <c r="D4939" t="s">
        <v>3239</v>
      </c>
      <c r="H4939" t="s">
        <v>3438</v>
      </c>
      <c r="I4939">
        <v>368</v>
      </c>
      <c r="J4939" t="s">
        <v>3446</v>
      </c>
      <c r="K4939">
        <v>2002</v>
      </c>
      <c r="L4939" t="s">
        <v>29</v>
      </c>
      <c r="M4939" t="s">
        <v>29</v>
      </c>
      <c r="N4939">
        <v>44.483600000000003</v>
      </c>
      <c r="O4939">
        <v>12.2652</v>
      </c>
      <c r="P4939" t="s">
        <v>3527</v>
      </c>
      <c r="Q4939" s="3">
        <f>Table1[[#This Row],[Capacity (MW)]]*0.395*8760*10^-6</f>
        <v>1.2733536000000001</v>
      </c>
      <c r="R4939" s="3" cm="1">
        <f t="array" ref="R4939">AVERAGE(VLOOKUP(_xlfn.TEXTSPLIT(Table1[[#This Row],[Fuel (no space after comma)]], ","), FuelList_Final_EF!$A$2:$B$65, 2, FALSE))</f>
        <v>53.06</v>
      </c>
      <c r="S4939" s="3">
        <f>Table1[[#This Row],[Generation (TWh)]]*10^9*VLOOKUP(Table1[[#This Row],[Turbine/Engine Technology]],Technology_HR!$A$2:$B$11,2,FALSE)*10^-6</f>
        <v>9612546.3263999987</v>
      </c>
      <c r="T4939" s="5">
        <f>Table1[[#This Row],[Fuel Consumption (mmBtu)]]*Table1[[#This Row],[Emission Factor (kg CO2/ mmBtu)]]*10^3</f>
        <v>510041708078.78394</v>
      </c>
      <c r="U4939" s="3">
        <f>Table1[[#This Row],[Emissions (g CO2)]]/(Table1[[#This Row],[Generation (TWh)]]*10^9)</f>
        <v>400.54993999999994</v>
      </c>
    </row>
    <row r="4940" spans="1:21" x14ac:dyDescent="0.35">
      <c r="A4940" t="s">
        <v>1432</v>
      </c>
      <c r="B4940" t="s">
        <v>3241</v>
      </c>
      <c r="C4940" t="str">
        <f>SUBSTITUTE(Table1[[#This Row],[Fuel]],", ",",")</f>
        <v>fossil liquids: heavy fuel oil</v>
      </c>
      <c r="D4940" t="s">
        <v>3241</v>
      </c>
      <c r="H4940" t="s">
        <v>3440</v>
      </c>
      <c r="I4940">
        <v>45</v>
      </c>
      <c r="J4940" t="s">
        <v>3446</v>
      </c>
      <c r="K4940" t="s">
        <v>29</v>
      </c>
      <c r="L4940" t="s">
        <v>29</v>
      </c>
      <c r="M4940" t="s">
        <v>29</v>
      </c>
      <c r="N4940">
        <v>37.287570000000002</v>
      </c>
      <c r="O4940">
        <v>13.52117</v>
      </c>
      <c r="P4940" t="s">
        <v>3527</v>
      </c>
      <c r="Q4940" s="3">
        <f>Table1[[#This Row],[Capacity (MW)]]*0.395*8760*10^-6</f>
        <v>0.15570900000000001</v>
      </c>
      <c r="R4940" s="3" cm="1">
        <f t="array" ref="R4940">AVERAGE(VLOOKUP(_xlfn.TEXTSPLIT(Table1[[#This Row],[Fuel (no space after comma)]], ","), FuelList_Final_EF!$A$2:$B$65, 2, FALSE))</f>
        <v>81.602530311017389</v>
      </c>
      <c r="S4940" s="3">
        <f>Table1[[#This Row],[Generation (TWh)]]*10^9*VLOOKUP(Table1[[#This Row],[Turbine/Engine Technology]],Technology_HR!$A$2:$B$11,2,FALSE)*10^-6</f>
        <v>1601467.0649999999</v>
      </c>
      <c r="T4940" s="5">
        <f>Table1[[#This Row],[Fuel Consumption (mmBtu)]]*Table1[[#This Row],[Emission Factor (kg CO2/ mmBtu)]]*10^3</f>
        <v>130683764713.75856</v>
      </c>
      <c r="U4940" s="3">
        <f>Table1[[#This Row],[Emissions (g CO2)]]/(Table1[[#This Row],[Generation (TWh)]]*10^9)</f>
        <v>839.28202424881385</v>
      </c>
    </row>
    <row r="4941" spans="1:21" x14ac:dyDescent="0.35">
      <c r="A4941" t="s">
        <v>1432</v>
      </c>
      <c r="B4941" t="s">
        <v>3239</v>
      </c>
      <c r="C4941" t="str">
        <f>SUBSTITUTE(Table1[[#This Row],[Fuel]],", ",",")</f>
        <v>fossil gas: natural gas</v>
      </c>
      <c r="D4941" t="s">
        <v>3239</v>
      </c>
      <c r="H4941" t="s">
        <v>3436</v>
      </c>
      <c r="I4941">
        <v>80</v>
      </c>
      <c r="J4941" t="s">
        <v>3446</v>
      </c>
      <c r="K4941">
        <v>2015</v>
      </c>
      <c r="L4941" t="s">
        <v>29</v>
      </c>
      <c r="M4941" t="s">
        <v>29</v>
      </c>
      <c r="N4941">
        <v>37.287570000000002</v>
      </c>
      <c r="O4941">
        <v>13.52117</v>
      </c>
      <c r="P4941" t="s">
        <v>3527</v>
      </c>
      <c r="Q4941" s="3">
        <f>Table1[[#This Row],[Capacity (MW)]]*0.395*8760*10^-6</f>
        <v>0.27681600000000001</v>
      </c>
      <c r="R4941" s="3" cm="1">
        <f t="array" ref="R4941">AVERAGE(VLOOKUP(_xlfn.TEXTSPLIT(Table1[[#This Row],[Fuel (no space after comma)]], ","), FuelList_Final_EF!$A$2:$B$65, 2, FALSE))</f>
        <v>53.06</v>
      </c>
      <c r="S4941" s="3">
        <f>Table1[[#This Row],[Generation (TWh)]]*10^9*VLOOKUP(Table1[[#This Row],[Turbine/Engine Technology]],Technology_HR!$A$2:$B$11,2,FALSE)*10^-6</f>
        <v>3047744.1599999997</v>
      </c>
      <c r="T4941" s="5">
        <f>Table1[[#This Row],[Fuel Consumption (mmBtu)]]*Table1[[#This Row],[Emission Factor (kg CO2/ mmBtu)]]*10^3</f>
        <v>161713305129.59998</v>
      </c>
      <c r="U4941" s="3">
        <f>Table1[[#This Row],[Emissions (g CO2)]]/(Table1[[#This Row],[Generation (TWh)]]*10^9)</f>
        <v>584.1905999999999</v>
      </c>
    </row>
    <row r="4942" spans="1:21" x14ac:dyDescent="0.35">
      <c r="A4942" t="s">
        <v>1403</v>
      </c>
      <c r="B4942" t="s">
        <v>3241</v>
      </c>
      <c r="C4942" t="str">
        <f>SUBSTITUTE(Table1[[#This Row],[Fuel]],", ",",")</f>
        <v>fossil liquids: heavy fuel oil</v>
      </c>
      <c r="D4942" t="s">
        <v>3241</v>
      </c>
      <c r="H4942" t="s">
        <v>3438</v>
      </c>
      <c r="I4942">
        <v>33</v>
      </c>
      <c r="J4942" t="s">
        <v>3446</v>
      </c>
      <c r="K4942">
        <v>1992</v>
      </c>
      <c r="L4942" t="s">
        <v>29</v>
      </c>
      <c r="M4942" t="s">
        <v>29</v>
      </c>
      <c r="N4942">
        <v>45.461799999999997</v>
      </c>
      <c r="O4942">
        <v>12.268599999999999</v>
      </c>
      <c r="P4942" t="s">
        <v>3527</v>
      </c>
      <c r="Q4942" s="3">
        <f>Table1[[#This Row],[Capacity (MW)]]*0.395*8760*10^-6</f>
        <v>0.1141866</v>
      </c>
      <c r="R4942" s="3" cm="1">
        <f t="array" ref="R4942">AVERAGE(VLOOKUP(_xlfn.TEXTSPLIT(Table1[[#This Row],[Fuel (no space after comma)]], ","), FuelList_Final_EF!$A$2:$B$65, 2, FALSE))</f>
        <v>81.602530311017389</v>
      </c>
      <c r="S4942" s="3">
        <f>Table1[[#This Row],[Generation (TWh)]]*10^9*VLOOKUP(Table1[[#This Row],[Turbine/Engine Technology]],Technology_HR!$A$2:$B$11,2,FALSE)*10^-6</f>
        <v>861994.64339999994</v>
      </c>
      <c r="T4942" s="5">
        <f>Table1[[#This Row],[Fuel Consumption (mmBtu)]]*Table1[[#This Row],[Emission Factor (kg CO2/ mmBtu)]]*10^3</f>
        <v>70340944015.983124</v>
      </c>
      <c r="U4942" s="3">
        <f>Table1[[#This Row],[Emissions (g CO2)]]/(Table1[[#This Row],[Generation (TWh)]]*10^9)</f>
        <v>616.01750131787026</v>
      </c>
    </row>
    <row r="4943" spans="1:21" x14ac:dyDescent="0.35">
      <c r="A4943" t="s">
        <v>1403</v>
      </c>
      <c r="B4943" t="s">
        <v>3241</v>
      </c>
      <c r="C4943" t="str">
        <f>SUBSTITUTE(Table1[[#This Row],[Fuel]],", ",",")</f>
        <v>fossil liquids: heavy fuel oil</v>
      </c>
      <c r="D4943" t="s">
        <v>3241</v>
      </c>
      <c r="H4943" t="s">
        <v>3440</v>
      </c>
      <c r="I4943">
        <v>81</v>
      </c>
      <c r="J4943" t="s">
        <v>3446</v>
      </c>
      <c r="K4943">
        <v>1985</v>
      </c>
      <c r="L4943" t="s">
        <v>29</v>
      </c>
      <c r="M4943" t="s">
        <v>29</v>
      </c>
      <c r="N4943">
        <v>45.461799999999997</v>
      </c>
      <c r="O4943">
        <v>12.268599999999999</v>
      </c>
      <c r="P4943" t="s">
        <v>3527</v>
      </c>
      <c r="Q4943" s="3">
        <f>Table1[[#This Row],[Capacity (MW)]]*0.395*8760*10^-6</f>
        <v>0.28027619999999998</v>
      </c>
      <c r="R4943" s="3" cm="1">
        <f t="array" ref="R4943">AVERAGE(VLOOKUP(_xlfn.TEXTSPLIT(Table1[[#This Row],[Fuel (no space after comma)]], ","), FuelList_Final_EF!$A$2:$B$65, 2, FALSE))</f>
        <v>81.602530311017389</v>
      </c>
      <c r="S4943" s="3">
        <f>Table1[[#This Row],[Generation (TWh)]]*10^9*VLOOKUP(Table1[[#This Row],[Turbine/Engine Technology]],Technology_HR!$A$2:$B$11,2,FALSE)*10^-6</f>
        <v>2882640.7169999997</v>
      </c>
      <c r="T4943" s="5">
        <f>Table1[[#This Row],[Fuel Consumption (mmBtu)]]*Table1[[#This Row],[Emission Factor (kg CO2/ mmBtu)]]*10^3</f>
        <v>235230776484.76538</v>
      </c>
      <c r="U4943" s="3">
        <f>Table1[[#This Row],[Emissions (g CO2)]]/(Table1[[#This Row],[Generation (TWh)]]*10^9)</f>
        <v>839.28202424881374</v>
      </c>
    </row>
    <row r="4944" spans="1:21" x14ac:dyDescent="0.35">
      <c r="A4944" t="s">
        <v>1403</v>
      </c>
      <c r="B4944" t="s">
        <v>3241</v>
      </c>
      <c r="C4944" t="str">
        <f>SUBSTITUTE(Table1[[#This Row],[Fuel]],", ",",")</f>
        <v>fossil liquids: heavy fuel oil</v>
      </c>
      <c r="D4944" t="s">
        <v>3241</v>
      </c>
      <c r="H4944" t="s">
        <v>3440</v>
      </c>
      <c r="I4944">
        <v>70</v>
      </c>
      <c r="J4944" t="s">
        <v>3446</v>
      </c>
      <c r="K4944">
        <v>1970</v>
      </c>
      <c r="L4944" t="s">
        <v>29</v>
      </c>
      <c r="M4944" t="s">
        <v>29</v>
      </c>
      <c r="N4944">
        <v>40.8324</v>
      </c>
      <c r="O4944">
        <v>8.3465000000000007</v>
      </c>
      <c r="P4944" t="s">
        <v>3527</v>
      </c>
      <c r="Q4944" s="3">
        <f>Table1[[#This Row],[Capacity (MW)]]*0.395*8760*10^-6</f>
        <v>0.24221400000000001</v>
      </c>
      <c r="R4944" s="3" cm="1">
        <f t="array" ref="R4944">AVERAGE(VLOOKUP(_xlfn.TEXTSPLIT(Table1[[#This Row],[Fuel (no space after comma)]], ","), FuelList_Final_EF!$A$2:$B$65, 2, FALSE))</f>
        <v>81.602530311017389</v>
      </c>
      <c r="S4944" s="3">
        <f>Table1[[#This Row],[Generation (TWh)]]*10^9*VLOOKUP(Table1[[#This Row],[Turbine/Engine Technology]],Technology_HR!$A$2:$B$11,2,FALSE)*10^-6</f>
        <v>2491170.9899999998</v>
      </c>
      <c r="T4944" s="5">
        <f>Table1[[#This Row],[Fuel Consumption (mmBtu)]]*Table1[[#This Row],[Emission Factor (kg CO2/ mmBtu)]]*10^3</f>
        <v>203285856221.40216</v>
      </c>
      <c r="U4944" s="3">
        <f>Table1[[#This Row],[Emissions (g CO2)]]/(Table1[[#This Row],[Generation (TWh)]]*10^9)</f>
        <v>839.28202424881374</v>
      </c>
    </row>
    <row r="4945" spans="1:21" x14ac:dyDescent="0.35">
      <c r="A4945" t="s">
        <v>1403</v>
      </c>
      <c r="B4945" t="s">
        <v>3241</v>
      </c>
      <c r="C4945" t="str">
        <f>SUBSTITUTE(Table1[[#This Row],[Fuel]],", ",",")</f>
        <v>fossil liquids: heavy fuel oil</v>
      </c>
      <c r="D4945" t="s">
        <v>3241</v>
      </c>
      <c r="H4945" t="s">
        <v>3440</v>
      </c>
      <c r="I4945">
        <v>70</v>
      </c>
      <c r="J4945" t="s">
        <v>3446</v>
      </c>
      <c r="K4945">
        <v>1970</v>
      </c>
      <c r="L4945" t="s">
        <v>29</v>
      </c>
      <c r="M4945" t="s">
        <v>29</v>
      </c>
      <c r="N4945">
        <v>40.8324</v>
      </c>
      <c r="O4945">
        <v>8.3465000000000007</v>
      </c>
      <c r="P4945" t="s">
        <v>3527</v>
      </c>
      <c r="Q4945" s="3">
        <f>Table1[[#This Row],[Capacity (MW)]]*0.395*8760*10^-6</f>
        <v>0.24221400000000001</v>
      </c>
      <c r="R4945" s="3" cm="1">
        <f t="array" ref="R4945">AVERAGE(VLOOKUP(_xlfn.TEXTSPLIT(Table1[[#This Row],[Fuel (no space after comma)]], ","), FuelList_Final_EF!$A$2:$B$65, 2, FALSE))</f>
        <v>81.602530311017389</v>
      </c>
      <c r="S4945" s="3">
        <f>Table1[[#This Row],[Generation (TWh)]]*10^9*VLOOKUP(Table1[[#This Row],[Turbine/Engine Technology]],Technology_HR!$A$2:$B$11,2,FALSE)*10^-6</f>
        <v>2491170.9899999998</v>
      </c>
      <c r="T4945" s="5">
        <f>Table1[[#This Row],[Fuel Consumption (mmBtu)]]*Table1[[#This Row],[Emission Factor (kg CO2/ mmBtu)]]*10^3</f>
        <v>203285856221.40216</v>
      </c>
      <c r="U4945" s="3">
        <f>Table1[[#This Row],[Emissions (g CO2)]]/(Table1[[#This Row],[Generation (TWh)]]*10^9)</f>
        <v>839.28202424881374</v>
      </c>
    </row>
    <row r="4946" spans="1:21" x14ac:dyDescent="0.35">
      <c r="A4946" t="s">
        <v>1396</v>
      </c>
      <c r="B4946" t="s">
        <v>3239</v>
      </c>
      <c r="C4946" t="str">
        <f>SUBSTITUTE(Table1[[#This Row],[Fuel]],", ",",")</f>
        <v>fossil gas: natural gas</v>
      </c>
      <c r="D4946" t="s">
        <v>3239</v>
      </c>
      <c r="H4946" t="s">
        <v>3438</v>
      </c>
      <c r="I4946">
        <v>125</v>
      </c>
      <c r="J4946" t="s">
        <v>3446</v>
      </c>
      <c r="K4946">
        <v>1995</v>
      </c>
      <c r="L4946" t="s">
        <v>29</v>
      </c>
      <c r="M4946" t="s">
        <v>29</v>
      </c>
      <c r="N4946">
        <v>45.017800000000001</v>
      </c>
      <c r="O4946">
        <v>12.2408</v>
      </c>
      <c r="P4946" t="s">
        <v>3527</v>
      </c>
      <c r="Q4946" s="3">
        <f>Table1[[#This Row],[Capacity (MW)]]*0.395*8760*10^-6</f>
        <v>0.43252499999999999</v>
      </c>
      <c r="R4946" s="3" cm="1">
        <f t="array" ref="R4946">AVERAGE(VLOOKUP(_xlfn.TEXTSPLIT(Table1[[#This Row],[Fuel (no space after comma)]], ","), FuelList_Final_EF!$A$2:$B$65, 2, FALSE))</f>
        <v>53.06</v>
      </c>
      <c r="S4946" s="3">
        <f>Table1[[#This Row],[Generation (TWh)]]*10^9*VLOOKUP(Table1[[#This Row],[Turbine/Engine Technology]],Technology_HR!$A$2:$B$11,2,FALSE)*10^-6</f>
        <v>3265131.2249999996</v>
      </c>
      <c r="T4946" s="5">
        <f>Table1[[#This Row],[Fuel Consumption (mmBtu)]]*Table1[[#This Row],[Emission Factor (kg CO2/ mmBtu)]]*10^3</f>
        <v>173247862798.5</v>
      </c>
      <c r="U4946" s="3">
        <f>Table1[[#This Row],[Emissions (g CO2)]]/(Table1[[#This Row],[Generation (TWh)]]*10^9)</f>
        <v>400.54993999999999</v>
      </c>
    </row>
    <row r="4947" spans="1:21" x14ac:dyDescent="0.35">
      <c r="A4947" t="s">
        <v>1396</v>
      </c>
      <c r="B4947" t="s">
        <v>3239</v>
      </c>
      <c r="C4947" t="str">
        <f>SUBSTITUTE(Table1[[#This Row],[Fuel]],", ",",")</f>
        <v>fossil gas: natural gas</v>
      </c>
      <c r="D4947" t="s">
        <v>3239</v>
      </c>
      <c r="H4947" t="s">
        <v>3438</v>
      </c>
      <c r="I4947">
        <v>765</v>
      </c>
      <c r="J4947" t="s">
        <v>3446</v>
      </c>
      <c r="K4947">
        <v>2023</v>
      </c>
      <c r="L4947" t="s">
        <v>29</v>
      </c>
      <c r="M4947" t="s">
        <v>29</v>
      </c>
      <c r="N4947">
        <v>41.376618999999998</v>
      </c>
      <c r="O4947">
        <v>14.076420000000001</v>
      </c>
      <c r="P4947" t="s">
        <v>3527</v>
      </c>
      <c r="Q4947" s="3">
        <f>Table1[[#This Row],[Capacity (MW)]]*0.395*8760*10^-6</f>
        <v>2.6470530000000001</v>
      </c>
      <c r="R4947" s="3" cm="1">
        <f t="array" ref="R4947">AVERAGE(VLOOKUP(_xlfn.TEXTSPLIT(Table1[[#This Row],[Fuel (no space after comma)]], ","), FuelList_Final_EF!$A$2:$B$65, 2, FALSE))</f>
        <v>53.06</v>
      </c>
      <c r="S4947" s="3">
        <f>Table1[[#This Row],[Generation (TWh)]]*10^9*VLOOKUP(Table1[[#This Row],[Turbine/Engine Technology]],Technology_HR!$A$2:$B$11,2,FALSE)*10^-6</f>
        <v>19982603.096999999</v>
      </c>
      <c r="T4947" s="5">
        <f>Table1[[#This Row],[Fuel Consumption (mmBtu)]]*Table1[[#This Row],[Emission Factor (kg CO2/ mmBtu)]]*10^3</f>
        <v>1060276920326.8201</v>
      </c>
      <c r="U4947" s="3">
        <f>Table1[[#This Row],[Emissions (g CO2)]]/(Table1[[#This Row],[Generation (TWh)]]*10^9)</f>
        <v>400.54994000000005</v>
      </c>
    </row>
    <row r="4948" spans="1:21" x14ac:dyDescent="0.35">
      <c r="A4948" t="s">
        <v>1432</v>
      </c>
      <c r="B4948" t="s">
        <v>3244</v>
      </c>
      <c r="C4948" t="str">
        <f>SUBSTITUTE(Table1[[#This Row],[Fuel]],", ",",")</f>
        <v>fossil gas: natural gas,other: other</v>
      </c>
      <c r="D4948" t="s">
        <v>3239</v>
      </c>
      <c r="E4948" t="s">
        <v>3432</v>
      </c>
      <c r="H4948" t="s">
        <v>3439</v>
      </c>
      <c r="I4948">
        <v>360</v>
      </c>
      <c r="J4948" t="s">
        <v>3446</v>
      </c>
      <c r="K4948">
        <v>2010</v>
      </c>
      <c r="L4948" t="s">
        <v>29</v>
      </c>
      <c r="M4948" t="s">
        <v>29</v>
      </c>
      <c r="N4948">
        <v>37.14</v>
      </c>
      <c r="O4948">
        <v>15.2159</v>
      </c>
      <c r="P4948" t="s">
        <v>3527</v>
      </c>
      <c r="Q4948" s="3">
        <f>Table1[[#This Row],[Capacity (MW)]]*0.395*8760*10^-6</f>
        <v>1.2456720000000001</v>
      </c>
      <c r="R4948" s="3" cm="1">
        <f t="array" ref="R4948">AVERAGE(VLOOKUP(_xlfn.TEXTSPLIT(Table1[[#This Row],[Fuel (no space after comma)]], ","), FuelList_Final_EF!$A$2:$B$65, 2, FALSE))</f>
        <v>26.53</v>
      </c>
      <c r="S4948" s="3">
        <f>Table1[[#This Row],[Generation (TWh)]]*10^9*VLOOKUP(Table1[[#This Row],[Turbine/Engine Technology]],Technology_HR!$A$2:$B$11,2,FALSE)*10^-6</f>
        <v>9403577.9279999994</v>
      </c>
      <c r="T4948" s="5">
        <f>Table1[[#This Row],[Fuel Consumption (mmBtu)]]*Table1[[#This Row],[Emission Factor (kg CO2/ mmBtu)]]*10^3</f>
        <v>249476922429.84</v>
      </c>
      <c r="U4948" s="3">
        <f>Table1[[#This Row],[Emissions (g CO2)]]/(Table1[[#This Row],[Generation (TWh)]]*10^9)</f>
        <v>200.27497</v>
      </c>
    </row>
    <row r="4949" spans="1:21" x14ac:dyDescent="0.35">
      <c r="A4949" t="s">
        <v>1432</v>
      </c>
      <c r="B4949" t="s">
        <v>3244</v>
      </c>
      <c r="C4949" t="str">
        <f>SUBSTITUTE(Table1[[#This Row],[Fuel]],", ",",")</f>
        <v>fossil gas: natural gas,other: other</v>
      </c>
      <c r="D4949" t="s">
        <v>3239</v>
      </c>
      <c r="E4949" t="s">
        <v>3432</v>
      </c>
      <c r="H4949" t="s">
        <v>3439</v>
      </c>
      <c r="I4949">
        <v>383</v>
      </c>
      <c r="J4949" t="s">
        <v>3446</v>
      </c>
      <c r="K4949">
        <v>2010</v>
      </c>
      <c r="L4949" t="s">
        <v>29</v>
      </c>
      <c r="M4949" t="s">
        <v>29</v>
      </c>
      <c r="N4949">
        <v>37.14</v>
      </c>
      <c r="O4949">
        <v>15.2159</v>
      </c>
      <c r="P4949" t="s">
        <v>3527</v>
      </c>
      <c r="Q4949" s="3">
        <f>Table1[[#This Row],[Capacity (MW)]]*0.395*8760*10^-6</f>
        <v>1.3252565999999999</v>
      </c>
      <c r="R4949" s="3" cm="1">
        <f t="array" ref="R4949">AVERAGE(VLOOKUP(_xlfn.TEXTSPLIT(Table1[[#This Row],[Fuel (no space after comma)]], ","), FuelList_Final_EF!$A$2:$B$65, 2, FALSE))</f>
        <v>26.53</v>
      </c>
      <c r="S4949" s="3">
        <f>Table1[[#This Row],[Generation (TWh)]]*10^9*VLOOKUP(Table1[[#This Row],[Turbine/Engine Technology]],Technology_HR!$A$2:$B$11,2,FALSE)*10^-6</f>
        <v>10004362.0734</v>
      </c>
      <c r="T4949" s="5">
        <f>Table1[[#This Row],[Fuel Consumption (mmBtu)]]*Table1[[#This Row],[Emission Factor (kg CO2/ mmBtu)]]*10^3</f>
        <v>265415725807.30203</v>
      </c>
      <c r="U4949" s="3">
        <f>Table1[[#This Row],[Emissions (g CO2)]]/(Table1[[#This Row],[Generation (TWh)]]*10^9)</f>
        <v>200.27497000000002</v>
      </c>
    </row>
    <row r="4950" spans="1:21" x14ac:dyDescent="0.35">
      <c r="A4950" t="s">
        <v>1433</v>
      </c>
      <c r="B4950" t="s">
        <v>3297</v>
      </c>
      <c r="C4950" t="str">
        <f>SUBSTITUTE(Table1[[#This Row],[Fuel]],", ",",")</f>
        <v>fossil gas: natural gas,fossil gas: unknown</v>
      </c>
      <c r="D4950" t="s">
        <v>3239</v>
      </c>
      <c r="E4950" t="s">
        <v>3245</v>
      </c>
      <c r="H4950" t="s">
        <v>3438</v>
      </c>
      <c r="I4950">
        <v>256</v>
      </c>
      <c r="J4950" t="s">
        <v>3446</v>
      </c>
      <c r="K4950">
        <v>1999</v>
      </c>
      <c r="L4950" t="s">
        <v>29</v>
      </c>
      <c r="M4950" t="s">
        <v>29</v>
      </c>
      <c r="N4950">
        <v>37.126595000000002</v>
      </c>
      <c r="O4950">
        <v>15.217502</v>
      </c>
      <c r="P4950" t="s">
        <v>3527</v>
      </c>
      <c r="Q4950" s="3">
        <f>Table1[[#This Row],[Capacity (MW)]]*0.395*8760*10^-6</f>
        <v>0.88581120000000002</v>
      </c>
      <c r="R4950" s="3" cm="1">
        <f t="array" ref="R4950">AVERAGE(VLOOKUP(_xlfn.TEXTSPLIT(Table1[[#This Row],[Fuel (no space after comma)]], ","), FuelList_Final_EF!$A$2:$B$65, 2, FALSE))</f>
        <v>56.689581971533997</v>
      </c>
      <c r="S4950" s="3">
        <f>Table1[[#This Row],[Generation (TWh)]]*10^9*VLOOKUP(Table1[[#This Row],[Turbine/Engine Technology]],Technology_HR!$A$2:$B$11,2,FALSE)*10^-6</f>
        <v>6686988.7487999992</v>
      </c>
      <c r="T4950" s="5">
        <f>Table1[[#This Row],[Fuel Consumption (mmBtu)]]*Table1[[#This Row],[Emission Factor (kg CO2/ mmBtu)]]*10^3</f>
        <v>379082596817.82312</v>
      </c>
      <c r="U4950" s="3">
        <f>Table1[[#This Row],[Emissions (g CO2)]]/(Table1[[#This Row],[Generation (TWh)]]*10^9)</f>
        <v>427.94965430311009</v>
      </c>
    </row>
    <row r="4951" spans="1:21" x14ac:dyDescent="0.35">
      <c r="A4951" t="s">
        <v>1433</v>
      </c>
      <c r="B4951" t="s">
        <v>3297</v>
      </c>
      <c r="C4951" t="str">
        <f>SUBSTITUTE(Table1[[#This Row],[Fuel]],", ",",")</f>
        <v>fossil gas: natural gas,fossil gas: unknown</v>
      </c>
      <c r="D4951" t="s">
        <v>3239</v>
      </c>
      <c r="E4951" t="s">
        <v>3245</v>
      </c>
      <c r="H4951" t="s">
        <v>3438</v>
      </c>
      <c r="I4951">
        <v>256</v>
      </c>
      <c r="J4951" t="s">
        <v>3446</v>
      </c>
      <c r="K4951">
        <v>1999</v>
      </c>
      <c r="L4951" t="s">
        <v>29</v>
      </c>
      <c r="M4951" t="s">
        <v>29</v>
      </c>
      <c r="N4951">
        <v>37.126595000000002</v>
      </c>
      <c r="O4951">
        <v>15.217502</v>
      </c>
      <c r="P4951" t="s">
        <v>3527</v>
      </c>
      <c r="Q4951" s="3">
        <f>Table1[[#This Row],[Capacity (MW)]]*0.395*8760*10^-6</f>
        <v>0.88581120000000002</v>
      </c>
      <c r="R4951" s="3" cm="1">
        <f t="array" ref="R4951">AVERAGE(VLOOKUP(_xlfn.TEXTSPLIT(Table1[[#This Row],[Fuel (no space after comma)]], ","), FuelList_Final_EF!$A$2:$B$65, 2, FALSE))</f>
        <v>56.689581971533997</v>
      </c>
      <c r="S4951" s="3">
        <f>Table1[[#This Row],[Generation (TWh)]]*10^9*VLOOKUP(Table1[[#This Row],[Turbine/Engine Technology]],Technology_HR!$A$2:$B$11,2,FALSE)*10^-6</f>
        <v>6686988.7487999992</v>
      </c>
      <c r="T4951" s="5">
        <f>Table1[[#This Row],[Fuel Consumption (mmBtu)]]*Table1[[#This Row],[Emission Factor (kg CO2/ mmBtu)]]*10^3</f>
        <v>379082596817.82312</v>
      </c>
      <c r="U4951" s="3">
        <f>Table1[[#This Row],[Emissions (g CO2)]]/(Table1[[#This Row],[Generation (TWh)]]*10^9)</f>
        <v>427.94965430311009</v>
      </c>
    </row>
    <row r="4952" spans="1:21" x14ac:dyDescent="0.35">
      <c r="A4952" t="s">
        <v>1434</v>
      </c>
      <c r="B4952" t="s">
        <v>3239</v>
      </c>
      <c r="C4952" t="str">
        <f>SUBSTITUTE(Table1[[#This Row],[Fuel]],", ",",")</f>
        <v>fossil gas: natural gas</v>
      </c>
      <c r="D4952" t="s">
        <v>3239</v>
      </c>
      <c r="H4952" t="s">
        <v>3438</v>
      </c>
      <c r="I4952">
        <v>480</v>
      </c>
      <c r="J4952" t="s">
        <v>3446</v>
      </c>
      <c r="K4952">
        <v>2010</v>
      </c>
      <c r="L4952" t="s">
        <v>29</v>
      </c>
      <c r="M4952" t="s">
        <v>29</v>
      </c>
      <c r="N4952">
        <v>37.179490000000001</v>
      </c>
      <c r="O4952">
        <v>15.19632</v>
      </c>
      <c r="P4952" t="s">
        <v>3527</v>
      </c>
      <c r="Q4952" s="3">
        <f>Table1[[#This Row],[Capacity (MW)]]*0.395*8760*10^-6</f>
        <v>1.6608960000000002</v>
      </c>
      <c r="R4952" s="3" cm="1">
        <f t="array" ref="R4952">AVERAGE(VLOOKUP(_xlfn.TEXTSPLIT(Table1[[#This Row],[Fuel (no space after comma)]], ","), FuelList_Final_EF!$A$2:$B$65, 2, FALSE))</f>
        <v>53.06</v>
      </c>
      <c r="S4952" s="3">
        <f>Table1[[#This Row],[Generation (TWh)]]*10^9*VLOOKUP(Table1[[#This Row],[Turbine/Engine Technology]],Technology_HR!$A$2:$B$11,2,FALSE)*10^-6</f>
        <v>12538103.904000001</v>
      </c>
      <c r="T4952" s="5">
        <f>Table1[[#This Row],[Fuel Consumption (mmBtu)]]*Table1[[#This Row],[Emission Factor (kg CO2/ mmBtu)]]*10^3</f>
        <v>665271793146.24011</v>
      </c>
      <c r="U4952" s="3">
        <f>Table1[[#This Row],[Emissions (g CO2)]]/(Table1[[#This Row],[Generation (TWh)]]*10^9)</f>
        <v>400.54993999999999</v>
      </c>
    </row>
    <row r="4953" spans="1:21" x14ac:dyDescent="0.35">
      <c r="A4953" t="s">
        <v>1435</v>
      </c>
      <c r="B4953" t="s">
        <v>3239</v>
      </c>
      <c r="C4953" t="str">
        <f>SUBSTITUTE(Table1[[#This Row],[Fuel]],", ",",")</f>
        <v>fossil gas: natural gas</v>
      </c>
      <c r="D4953" t="s">
        <v>3239</v>
      </c>
      <c r="H4953" t="s">
        <v>3441</v>
      </c>
      <c r="I4953">
        <v>35.1</v>
      </c>
      <c r="J4953" t="s">
        <v>3445</v>
      </c>
      <c r="K4953" t="s">
        <v>29</v>
      </c>
      <c r="L4953" t="s">
        <v>29</v>
      </c>
      <c r="M4953" t="s">
        <v>29</v>
      </c>
      <c r="N4953">
        <v>44.466200000000001</v>
      </c>
      <c r="O4953">
        <v>12.2462</v>
      </c>
      <c r="P4953" t="s">
        <v>3527</v>
      </c>
      <c r="Q4953" s="3">
        <f>Table1[[#This Row],[Capacity (MW)]]*0.395*8760*10^-6</f>
        <v>0.12145302000000001</v>
      </c>
      <c r="R4953" s="3" cm="1">
        <f t="array" ref="R4953">AVERAGE(VLOOKUP(_xlfn.TEXTSPLIT(Table1[[#This Row],[Fuel (no space after comma)]], ","), FuelList_Final_EF!$A$2:$B$65, 2, FALSE))</f>
        <v>53.06</v>
      </c>
      <c r="S4953" s="3">
        <f>Table1[[#This Row],[Generation (TWh)]]*10^9*VLOOKUP(Table1[[#This Row],[Turbine/Engine Technology]],Technology_HR!$A$2:$B$11,2,FALSE)*10^-6</f>
        <v>916848.84798000008</v>
      </c>
      <c r="T4953" s="5">
        <f>Table1[[#This Row],[Fuel Consumption (mmBtu)]]*Table1[[#This Row],[Emission Factor (kg CO2/ mmBtu)]]*10^3</f>
        <v>48647999873.81881</v>
      </c>
      <c r="U4953" s="3">
        <f>Table1[[#This Row],[Emissions (g CO2)]]/(Table1[[#This Row],[Generation (TWh)]]*10^9)</f>
        <v>400.54994000000005</v>
      </c>
    </row>
    <row r="4954" spans="1:21" x14ac:dyDescent="0.35">
      <c r="A4954" t="s">
        <v>1405</v>
      </c>
      <c r="B4954" t="s">
        <v>3239</v>
      </c>
      <c r="C4954" t="str">
        <f>SUBSTITUTE(Table1[[#This Row],[Fuel]],", ",",")</f>
        <v>fossil gas: natural gas</v>
      </c>
      <c r="D4954" t="s">
        <v>3239</v>
      </c>
      <c r="H4954" t="s">
        <v>3438</v>
      </c>
      <c r="I4954">
        <v>380</v>
      </c>
      <c r="J4954" t="s">
        <v>3446</v>
      </c>
      <c r="K4954">
        <v>2003</v>
      </c>
      <c r="L4954" t="s">
        <v>29</v>
      </c>
      <c r="M4954" t="s">
        <v>29</v>
      </c>
      <c r="N4954">
        <v>44.443784000000001</v>
      </c>
      <c r="O4954">
        <v>12.236179999999999</v>
      </c>
      <c r="P4954" t="s">
        <v>3527</v>
      </c>
      <c r="Q4954" s="3">
        <f>Table1[[#This Row],[Capacity (MW)]]*0.395*8760*10^-6</f>
        <v>1.3148759999999999</v>
      </c>
      <c r="R4954" s="3" cm="1">
        <f t="array" ref="R4954">AVERAGE(VLOOKUP(_xlfn.TEXTSPLIT(Table1[[#This Row],[Fuel (no space after comma)]], ","), FuelList_Final_EF!$A$2:$B$65, 2, FALSE))</f>
        <v>53.06</v>
      </c>
      <c r="S4954" s="3">
        <f>Table1[[#This Row],[Generation (TWh)]]*10^9*VLOOKUP(Table1[[#This Row],[Turbine/Engine Technology]],Technology_HR!$A$2:$B$11,2,FALSE)*10^-6</f>
        <v>9925998.9239999987</v>
      </c>
      <c r="T4954" s="5">
        <f>Table1[[#This Row],[Fuel Consumption (mmBtu)]]*Table1[[#This Row],[Emission Factor (kg CO2/ mmBtu)]]*10^3</f>
        <v>526673502907.43994</v>
      </c>
      <c r="U4954" s="3">
        <f>Table1[[#This Row],[Emissions (g CO2)]]/(Table1[[#This Row],[Generation (TWh)]]*10^9)</f>
        <v>400.54993999999994</v>
      </c>
    </row>
    <row r="4955" spans="1:21" x14ac:dyDescent="0.35">
      <c r="A4955" t="s">
        <v>1405</v>
      </c>
      <c r="B4955" t="s">
        <v>3239</v>
      </c>
      <c r="C4955" t="str">
        <f>SUBSTITUTE(Table1[[#This Row],[Fuel]],", ",",")</f>
        <v>fossil gas: natural gas</v>
      </c>
      <c r="D4955" t="s">
        <v>3239</v>
      </c>
      <c r="H4955" t="s">
        <v>3438</v>
      </c>
      <c r="I4955">
        <v>393</v>
      </c>
      <c r="J4955" t="s">
        <v>3446</v>
      </c>
      <c r="K4955">
        <v>2003</v>
      </c>
      <c r="L4955" t="s">
        <v>29</v>
      </c>
      <c r="M4955" t="s">
        <v>29</v>
      </c>
      <c r="N4955">
        <v>44.443784000000001</v>
      </c>
      <c r="O4955">
        <v>12.236179999999999</v>
      </c>
      <c r="P4955" t="s">
        <v>3527</v>
      </c>
      <c r="Q4955" s="3">
        <f>Table1[[#This Row],[Capacity (MW)]]*0.395*8760*10^-6</f>
        <v>1.3598586000000001</v>
      </c>
      <c r="R4955" s="3" cm="1">
        <f t="array" ref="R4955">AVERAGE(VLOOKUP(_xlfn.TEXTSPLIT(Table1[[#This Row],[Fuel (no space after comma)]], ","), FuelList_Final_EF!$A$2:$B$65, 2, FALSE))</f>
        <v>53.06</v>
      </c>
      <c r="S4955" s="3">
        <f>Table1[[#This Row],[Generation (TWh)]]*10^9*VLOOKUP(Table1[[#This Row],[Turbine/Engine Technology]],Technology_HR!$A$2:$B$11,2,FALSE)*10^-6</f>
        <v>10265572.571400002</v>
      </c>
      <c r="T4955" s="5">
        <f>Table1[[#This Row],[Fuel Consumption (mmBtu)]]*Table1[[#This Row],[Emission Factor (kg CO2/ mmBtu)]]*10^3</f>
        <v>544691280638.48413</v>
      </c>
      <c r="U4955" s="3">
        <f>Table1[[#This Row],[Emissions (g CO2)]]/(Table1[[#This Row],[Generation (TWh)]]*10^9)</f>
        <v>400.54994000000005</v>
      </c>
    </row>
    <row r="4956" spans="1:21" x14ac:dyDescent="0.35">
      <c r="A4956" t="s">
        <v>1405</v>
      </c>
      <c r="B4956" t="s">
        <v>3239</v>
      </c>
      <c r="C4956" t="str">
        <f>SUBSTITUTE(Table1[[#This Row],[Fuel]],", ",",")</f>
        <v>fossil gas: natural gas</v>
      </c>
      <c r="D4956" t="s">
        <v>3239</v>
      </c>
      <c r="H4956" t="s">
        <v>3436</v>
      </c>
      <c r="I4956">
        <v>30</v>
      </c>
      <c r="J4956" t="s">
        <v>3447</v>
      </c>
      <c r="K4956" t="s">
        <v>29</v>
      </c>
      <c r="L4956" t="s">
        <v>29</v>
      </c>
      <c r="M4956" t="s">
        <v>29</v>
      </c>
      <c r="N4956">
        <v>44.443784000000001</v>
      </c>
      <c r="O4956">
        <v>12.236179999999999</v>
      </c>
      <c r="P4956" t="s">
        <v>3527</v>
      </c>
      <c r="Q4956" s="3">
        <f>Table1[[#This Row],[Capacity (MW)]]*0.395*8760*10^-6</f>
        <v>0.10380600000000001</v>
      </c>
      <c r="R4956" s="3" cm="1">
        <f t="array" ref="R4956">AVERAGE(VLOOKUP(_xlfn.TEXTSPLIT(Table1[[#This Row],[Fuel (no space after comma)]], ","), FuelList_Final_EF!$A$2:$B$65, 2, FALSE))</f>
        <v>53.06</v>
      </c>
      <c r="S4956" s="3">
        <f>Table1[[#This Row],[Generation (TWh)]]*10^9*VLOOKUP(Table1[[#This Row],[Turbine/Engine Technology]],Technology_HR!$A$2:$B$11,2,FALSE)*10^-6</f>
        <v>1142904.0600000003</v>
      </c>
      <c r="T4956" s="5">
        <f>Table1[[#This Row],[Fuel Consumption (mmBtu)]]*Table1[[#This Row],[Emission Factor (kg CO2/ mmBtu)]]*10^3</f>
        <v>60642489423.600021</v>
      </c>
      <c r="U4956" s="3">
        <f>Table1[[#This Row],[Emissions (g CO2)]]/(Table1[[#This Row],[Generation (TWh)]]*10^9)</f>
        <v>584.19060000000013</v>
      </c>
    </row>
    <row r="4957" spans="1:21" x14ac:dyDescent="0.35">
      <c r="A4957" t="s">
        <v>1405</v>
      </c>
      <c r="B4957" t="s">
        <v>3239</v>
      </c>
      <c r="C4957" t="str">
        <f>SUBSTITUTE(Table1[[#This Row],[Fuel]],", ",",")</f>
        <v>fossil gas: natural gas</v>
      </c>
      <c r="D4957" t="s">
        <v>3239</v>
      </c>
      <c r="H4957" t="s">
        <v>3436</v>
      </c>
      <c r="I4957">
        <v>30</v>
      </c>
      <c r="J4957" t="s">
        <v>3447</v>
      </c>
      <c r="K4957" t="s">
        <v>29</v>
      </c>
      <c r="L4957" t="s">
        <v>29</v>
      </c>
      <c r="M4957" t="s">
        <v>29</v>
      </c>
      <c r="N4957">
        <v>44.443784000000001</v>
      </c>
      <c r="O4957">
        <v>12.236179999999999</v>
      </c>
      <c r="P4957" t="s">
        <v>3527</v>
      </c>
      <c r="Q4957" s="3">
        <f>Table1[[#This Row],[Capacity (MW)]]*0.395*8760*10^-6</f>
        <v>0.10380600000000001</v>
      </c>
      <c r="R4957" s="3" cm="1">
        <f t="array" ref="R4957">AVERAGE(VLOOKUP(_xlfn.TEXTSPLIT(Table1[[#This Row],[Fuel (no space after comma)]], ","), FuelList_Final_EF!$A$2:$B$65, 2, FALSE))</f>
        <v>53.06</v>
      </c>
      <c r="S4957" s="3">
        <f>Table1[[#This Row],[Generation (TWh)]]*10^9*VLOOKUP(Table1[[#This Row],[Turbine/Engine Technology]],Technology_HR!$A$2:$B$11,2,FALSE)*10^-6</f>
        <v>1142904.0600000003</v>
      </c>
      <c r="T4957" s="5">
        <f>Table1[[#This Row],[Fuel Consumption (mmBtu)]]*Table1[[#This Row],[Emission Factor (kg CO2/ mmBtu)]]*10^3</f>
        <v>60642489423.600021</v>
      </c>
      <c r="U4957" s="3">
        <f>Table1[[#This Row],[Emissions (g CO2)]]/(Table1[[#This Row],[Generation (TWh)]]*10^9)</f>
        <v>584.19060000000013</v>
      </c>
    </row>
    <row r="4958" spans="1:21" x14ac:dyDescent="0.35">
      <c r="A4958" t="s">
        <v>1436</v>
      </c>
      <c r="B4958" t="s">
        <v>3239</v>
      </c>
      <c r="C4958" t="str">
        <f>SUBSTITUTE(Table1[[#This Row],[Fuel]],", ",",")</f>
        <v>fossil gas: natural gas</v>
      </c>
      <c r="D4958" t="s">
        <v>3239</v>
      </c>
      <c r="H4958" t="s">
        <v>3438</v>
      </c>
      <c r="I4958">
        <v>63</v>
      </c>
      <c r="J4958" t="s">
        <v>3446</v>
      </c>
      <c r="K4958">
        <v>2004</v>
      </c>
      <c r="L4958" t="s">
        <v>29</v>
      </c>
      <c r="M4958" t="s">
        <v>29</v>
      </c>
      <c r="N4958">
        <v>44.701729999999998</v>
      </c>
      <c r="O4958">
        <v>10.56823</v>
      </c>
      <c r="P4958" t="s">
        <v>3527</v>
      </c>
      <c r="Q4958" s="3">
        <f>Table1[[#This Row],[Capacity (MW)]]*0.395*8760*10^-6</f>
        <v>0.21799260000000001</v>
      </c>
      <c r="R4958" s="3" cm="1">
        <f t="array" ref="R4958">AVERAGE(VLOOKUP(_xlfn.TEXTSPLIT(Table1[[#This Row],[Fuel (no space after comma)]], ","), FuelList_Final_EF!$A$2:$B$65, 2, FALSE))</f>
        <v>53.06</v>
      </c>
      <c r="S4958" s="3">
        <f>Table1[[#This Row],[Generation (TWh)]]*10^9*VLOOKUP(Table1[[#This Row],[Turbine/Engine Technology]],Technology_HR!$A$2:$B$11,2,FALSE)*10^-6</f>
        <v>1645626.1373999999</v>
      </c>
      <c r="T4958" s="5">
        <f>Table1[[#This Row],[Fuel Consumption (mmBtu)]]*Table1[[#This Row],[Emission Factor (kg CO2/ mmBtu)]]*10^3</f>
        <v>87316922850.444</v>
      </c>
      <c r="U4958" s="3">
        <f>Table1[[#This Row],[Emissions (g CO2)]]/(Table1[[#This Row],[Generation (TWh)]]*10^9)</f>
        <v>400.54993999999999</v>
      </c>
    </row>
    <row r="4959" spans="1:21" x14ac:dyDescent="0.35">
      <c r="A4959" t="s">
        <v>1437</v>
      </c>
      <c r="B4959" t="s">
        <v>3239</v>
      </c>
      <c r="C4959" t="str">
        <f>SUBSTITUTE(Table1[[#This Row],[Fuel]],", ",",")</f>
        <v>fossil gas: natural gas</v>
      </c>
      <c r="D4959" t="s">
        <v>3239</v>
      </c>
      <c r="H4959" t="s">
        <v>3438</v>
      </c>
      <c r="I4959">
        <v>384</v>
      </c>
      <c r="J4959" t="s">
        <v>3446</v>
      </c>
      <c r="K4959">
        <v>2008</v>
      </c>
      <c r="L4959" t="s">
        <v>29</v>
      </c>
      <c r="M4959" t="s">
        <v>29</v>
      </c>
      <c r="N4959">
        <v>38.445300000000003</v>
      </c>
      <c r="O4959">
        <v>15.99</v>
      </c>
      <c r="P4959" t="s">
        <v>3527</v>
      </c>
      <c r="Q4959" s="3">
        <f>Table1[[#This Row],[Capacity (MW)]]*0.395*8760*10^-6</f>
        <v>1.3287168</v>
      </c>
      <c r="R4959" s="3" cm="1">
        <f t="array" ref="R4959">AVERAGE(VLOOKUP(_xlfn.TEXTSPLIT(Table1[[#This Row],[Fuel (no space after comma)]], ","), FuelList_Final_EF!$A$2:$B$65, 2, FALSE))</f>
        <v>53.06</v>
      </c>
      <c r="S4959" s="3">
        <f>Table1[[#This Row],[Generation (TWh)]]*10^9*VLOOKUP(Table1[[#This Row],[Turbine/Engine Technology]],Technology_HR!$A$2:$B$11,2,FALSE)*10^-6</f>
        <v>10030483.123199999</v>
      </c>
      <c r="T4959" s="5">
        <f>Table1[[#This Row],[Fuel Consumption (mmBtu)]]*Table1[[#This Row],[Emission Factor (kg CO2/ mmBtu)]]*10^3</f>
        <v>532217434516.99194</v>
      </c>
      <c r="U4959" s="3">
        <f>Table1[[#This Row],[Emissions (g CO2)]]/(Table1[[#This Row],[Generation (TWh)]]*10^9)</f>
        <v>400.54993999999994</v>
      </c>
    </row>
    <row r="4960" spans="1:21" x14ac:dyDescent="0.35">
      <c r="A4960" t="s">
        <v>1437</v>
      </c>
      <c r="B4960" t="s">
        <v>3239</v>
      </c>
      <c r="C4960" t="str">
        <f>SUBSTITUTE(Table1[[#This Row],[Fuel]],", ",",")</f>
        <v>fossil gas: natural gas</v>
      </c>
      <c r="D4960" t="s">
        <v>3239</v>
      </c>
      <c r="H4960" t="s">
        <v>3438</v>
      </c>
      <c r="I4960">
        <v>384</v>
      </c>
      <c r="J4960" t="s">
        <v>3446</v>
      </c>
      <c r="K4960">
        <v>2008</v>
      </c>
      <c r="L4960" t="s">
        <v>29</v>
      </c>
      <c r="M4960" t="s">
        <v>29</v>
      </c>
      <c r="N4960">
        <v>38.445300000000003</v>
      </c>
      <c r="O4960">
        <v>15.99</v>
      </c>
      <c r="P4960" t="s">
        <v>3527</v>
      </c>
      <c r="Q4960" s="3">
        <f>Table1[[#This Row],[Capacity (MW)]]*0.395*8760*10^-6</f>
        <v>1.3287168</v>
      </c>
      <c r="R4960" s="3" cm="1">
        <f t="array" ref="R4960">AVERAGE(VLOOKUP(_xlfn.TEXTSPLIT(Table1[[#This Row],[Fuel (no space after comma)]], ","), FuelList_Final_EF!$A$2:$B$65, 2, FALSE))</f>
        <v>53.06</v>
      </c>
      <c r="S4960" s="3">
        <f>Table1[[#This Row],[Generation (TWh)]]*10^9*VLOOKUP(Table1[[#This Row],[Turbine/Engine Technology]],Technology_HR!$A$2:$B$11,2,FALSE)*10^-6</f>
        <v>10030483.123199999</v>
      </c>
      <c r="T4960" s="5">
        <f>Table1[[#This Row],[Fuel Consumption (mmBtu)]]*Table1[[#This Row],[Emission Factor (kg CO2/ mmBtu)]]*10^3</f>
        <v>532217434516.99194</v>
      </c>
      <c r="U4960" s="3">
        <f>Table1[[#This Row],[Emissions (g CO2)]]/(Table1[[#This Row],[Generation (TWh)]]*10^9)</f>
        <v>400.54993999999994</v>
      </c>
    </row>
    <row r="4961" spans="1:21" x14ac:dyDescent="0.35">
      <c r="A4961" t="s">
        <v>100</v>
      </c>
      <c r="B4961" t="s">
        <v>3239</v>
      </c>
      <c r="C4961" t="str">
        <f>SUBSTITUTE(Table1[[#This Row],[Fuel]],", ",",")</f>
        <v>fossil gas: natural gas</v>
      </c>
      <c r="D4961" t="s">
        <v>3239</v>
      </c>
      <c r="H4961" t="s">
        <v>3438</v>
      </c>
      <c r="I4961">
        <v>400</v>
      </c>
      <c r="J4961" t="s">
        <v>3446</v>
      </c>
      <c r="K4961">
        <v>2007</v>
      </c>
      <c r="L4961" t="s">
        <v>29</v>
      </c>
      <c r="M4961" t="s">
        <v>29</v>
      </c>
      <c r="N4961">
        <v>43.381340000000002</v>
      </c>
      <c r="O4961">
        <v>10.448549999999999</v>
      </c>
      <c r="P4961" t="s">
        <v>3527</v>
      </c>
      <c r="Q4961" s="3">
        <f>Table1[[#This Row],[Capacity (MW)]]*0.395*8760*10^-6</f>
        <v>1.38408</v>
      </c>
      <c r="R4961" s="3" cm="1">
        <f t="array" ref="R4961">AVERAGE(VLOOKUP(_xlfn.TEXTSPLIT(Table1[[#This Row],[Fuel (no space after comma)]], ","), FuelList_Final_EF!$A$2:$B$65, 2, FALSE))</f>
        <v>53.06</v>
      </c>
      <c r="S4961" s="3">
        <f>Table1[[#This Row],[Generation (TWh)]]*10^9*VLOOKUP(Table1[[#This Row],[Turbine/Engine Technology]],Technology_HR!$A$2:$B$11,2,FALSE)*10^-6</f>
        <v>10448419.92</v>
      </c>
      <c r="T4961" s="5">
        <f>Table1[[#This Row],[Fuel Consumption (mmBtu)]]*Table1[[#This Row],[Emission Factor (kg CO2/ mmBtu)]]*10^3</f>
        <v>554393160955.20007</v>
      </c>
      <c r="U4961" s="3">
        <f>Table1[[#This Row],[Emissions (g CO2)]]/(Table1[[#This Row],[Generation (TWh)]]*10^9)</f>
        <v>400.54994000000005</v>
      </c>
    </row>
    <row r="4962" spans="1:21" x14ac:dyDescent="0.35">
      <c r="A4962" t="s">
        <v>1438</v>
      </c>
      <c r="B4962" t="s">
        <v>3239</v>
      </c>
      <c r="C4962" t="str">
        <f>SUBSTITUTE(Table1[[#This Row],[Fuel]],", ",",")</f>
        <v>fossil gas: natural gas</v>
      </c>
      <c r="D4962" t="s">
        <v>3239</v>
      </c>
      <c r="H4962" t="s">
        <v>3436</v>
      </c>
      <c r="I4962">
        <v>356</v>
      </c>
      <c r="J4962" t="s">
        <v>3446</v>
      </c>
      <c r="K4962">
        <v>1997</v>
      </c>
      <c r="L4962" t="s">
        <v>29</v>
      </c>
      <c r="M4962" t="s">
        <v>29</v>
      </c>
      <c r="N4962">
        <v>43.381340000000002</v>
      </c>
      <c r="O4962">
        <v>10.448549999999999</v>
      </c>
      <c r="P4962" t="s">
        <v>3527</v>
      </c>
      <c r="Q4962" s="3">
        <f>Table1[[#This Row],[Capacity (MW)]]*0.395*8760*10^-6</f>
        <v>1.2318311999999998</v>
      </c>
      <c r="R4962" s="3" cm="1">
        <f t="array" ref="R4962">AVERAGE(VLOOKUP(_xlfn.TEXTSPLIT(Table1[[#This Row],[Fuel (no space after comma)]], ","), FuelList_Final_EF!$A$2:$B$65, 2, FALSE))</f>
        <v>53.06</v>
      </c>
      <c r="S4962" s="3">
        <f>Table1[[#This Row],[Generation (TWh)]]*10^9*VLOOKUP(Table1[[#This Row],[Turbine/Engine Technology]],Technology_HR!$A$2:$B$11,2,FALSE)*10^-6</f>
        <v>13562461.511999998</v>
      </c>
      <c r="T4962" s="5">
        <f>Table1[[#This Row],[Fuel Consumption (mmBtu)]]*Table1[[#This Row],[Emission Factor (kg CO2/ mmBtu)]]*10^3</f>
        <v>719624207826.71985</v>
      </c>
      <c r="U4962" s="3">
        <f>Table1[[#This Row],[Emissions (g CO2)]]/(Table1[[#This Row],[Generation (TWh)]]*10^9)</f>
        <v>584.19060000000002</v>
      </c>
    </row>
    <row r="4963" spans="1:21" x14ac:dyDescent="0.35">
      <c r="A4963" t="s">
        <v>1438</v>
      </c>
      <c r="B4963" t="s">
        <v>3239</v>
      </c>
      <c r="C4963" t="str">
        <f>SUBSTITUTE(Table1[[#This Row],[Fuel]],", ",",")</f>
        <v>fossil gas: natural gas</v>
      </c>
      <c r="D4963" t="s">
        <v>3239</v>
      </c>
      <c r="H4963" t="s">
        <v>3438</v>
      </c>
      <c r="I4963">
        <v>180</v>
      </c>
      <c r="J4963" t="s">
        <v>3446</v>
      </c>
      <c r="K4963">
        <v>2018</v>
      </c>
      <c r="L4963" t="s">
        <v>29</v>
      </c>
      <c r="M4963" t="s">
        <v>29</v>
      </c>
      <c r="N4963">
        <v>43.381340000000002</v>
      </c>
      <c r="O4963">
        <v>10.448549999999999</v>
      </c>
      <c r="P4963" t="s">
        <v>3527</v>
      </c>
      <c r="Q4963" s="3">
        <f>Table1[[#This Row],[Capacity (MW)]]*0.395*8760*10^-6</f>
        <v>0.62283600000000006</v>
      </c>
      <c r="R4963" s="3" cm="1">
        <f t="array" ref="R4963">AVERAGE(VLOOKUP(_xlfn.TEXTSPLIT(Table1[[#This Row],[Fuel (no space after comma)]], ","), FuelList_Final_EF!$A$2:$B$65, 2, FALSE))</f>
        <v>53.06</v>
      </c>
      <c r="S4963" s="3">
        <f>Table1[[#This Row],[Generation (TWh)]]*10^9*VLOOKUP(Table1[[#This Row],[Turbine/Engine Technology]],Technology_HR!$A$2:$B$11,2,FALSE)*10^-6</f>
        <v>4701788.9639999997</v>
      </c>
      <c r="T4963" s="5">
        <f>Table1[[#This Row],[Fuel Consumption (mmBtu)]]*Table1[[#This Row],[Emission Factor (kg CO2/ mmBtu)]]*10^3</f>
        <v>249476922429.84</v>
      </c>
      <c r="U4963" s="3">
        <f>Table1[[#This Row],[Emissions (g CO2)]]/(Table1[[#This Row],[Generation (TWh)]]*10^9)</f>
        <v>400.54993999999999</v>
      </c>
    </row>
    <row r="4964" spans="1:21" x14ac:dyDescent="0.35">
      <c r="A4964" t="s">
        <v>1397</v>
      </c>
      <c r="B4964" t="s">
        <v>3239</v>
      </c>
      <c r="C4964" t="str">
        <f>SUBSTITUTE(Table1[[#This Row],[Fuel]],", ",",")</f>
        <v>fossil gas: natural gas</v>
      </c>
      <c r="D4964" t="s">
        <v>3239</v>
      </c>
      <c r="H4964" t="s">
        <v>3436</v>
      </c>
      <c r="I4964">
        <v>112</v>
      </c>
      <c r="J4964" t="s">
        <v>3446</v>
      </c>
      <c r="K4964">
        <v>1995</v>
      </c>
      <c r="L4964" t="s">
        <v>29</v>
      </c>
      <c r="M4964" t="s">
        <v>29</v>
      </c>
      <c r="N4964">
        <v>39.6218</v>
      </c>
      <c r="O4964">
        <v>16.6084</v>
      </c>
      <c r="P4964" t="s">
        <v>3527</v>
      </c>
      <c r="Q4964" s="3">
        <f>Table1[[#This Row],[Capacity (MW)]]*0.395*8760*10^-6</f>
        <v>0.38754240000000001</v>
      </c>
      <c r="R4964" s="3" cm="1">
        <f t="array" ref="R4964">AVERAGE(VLOOKUP(_xlfn.TEXTSPLIT(Table1[[#This Row],[Fuel (no space after comma)]], ","), FuelList_Final_EF!$A$2:$B$65, 2, FALSE))</f>
        <v>53.06</v>
      </c>
      <c r="S4964" s="3">
        <f>Table1[[#This Row],[Generation (TWh)]]*10^9*VLOOKUP(Table1[[#This Row],[Turbine/Engine Technology]],Technology_HR!$A$2:$B$11,2,FALSE)*10^-6</f>
        <v>4266841.824</v>
      </c>
      <c r="T4964" s="5">
        <f>Table1[[#This Row],[Fuel Consumption (mmBtu)]]*Table1[[#This Row],[Emission Factor (kg CO2/ mmBtu)]]*10^3</f>
        <v>226398627181.44003</v>
      </c>
      <c r="U4964" s="3">
        <f>Table1[[#This Row],[Emissions (g CO2)]]/(Table1[[#This Row],[Generation (TWh)]]*10^9)</f>
        <v>584.19060000000013</v>
      </c>
    </row>
    <row r="4965" spans="1:21" x14ac:dyDescent="0.35">
      <c r="A4965" t="s">
        <v>1397</v>
      </c>
      <c r="B4965" t="s">
        <v>3239</v>
      </c>
      <c r="C4965" t="str">
        <f>SUBSTITUTE(Table1[[#This Row],[Fuel]],", ",",")</f>
        <v>fossil gas: natural gas</v>
      </c>
      <c r="D4965" t="s">
        <v>3239</v>
      </c>
      <c r="H4965" t="s">
        <v>3436</v>
      </c>
      <c r="I4965">
        <v>112</v>
      </c>
      <c r="J4965" t="s">
        <v>3446</v>
      </c>
      <c r="K4965">
        <v>1996</v>
      </c>
      <c r="L4965" t="s">
        <v>29</v>
      </c>
      <c r="M4965" t="s">
        <v>29</v>
      </c>
      <c r="N4965">
        <v>39.6218</v>
      </c>
      <c r="O4965">
        <v>16.6084</v>
      </c>
      <c r="P4965" t="s">
        <v>3527</v>
      </c>
      <c r="Q4965" s="3">
        <f>Table1[[#This Row],[Capacity (MW)]]*0.395*8760*10^-6</f>
        <v>0.38754240000000001</v>
      </c>
      <c r="R4965" s="3" cm="1">
        <f t="array" ref="R4965">AVERAGE(VLOOKUP(_xlfn.TEXTSPLIT(Table1[[#This Row],[Fuel (no space after comma)]], ","), FuelList_Final_EF!$A$2:$B$65, 2, FALSE))</f>
        <v>53.06</v>
      </c>
      <c r="S4965" s="3">
        <f>Table1[[#This Row],[Generation (TWh)]]*10^9*VLOOKUP(Table1[[#This Row],[Turbine/Engine Technology]],Technology_HR!$A$2:$B$11,2,FALSE)*10^-6</f>
        <v>4266841.824</v>
      </c>
      <c r="T4965" s="5">
        <f>Table1[[#This Row],[Fuel Consumption (mmBtu)]]*Table1[[#This Row],[Emission Factor (kg CO2/ mmBtu)]]*10^3</f>
        <v>226398627181.44003</v>
      </c>
      <c r="U4965" s="3">
        <f>Table1[[#This Row],[Emissions (g CO2)]]/(Table1[[#This Row],[Generation (TWh)]]*10^9)</f>
        <v>584.19060000000013</v>
      </c>
    </row>
    <row r="4966" spans="1:21" x14ac:dyDescent="0.35">
      <c r="A4966" t="s">
        <v>1439</v>
      </c>
      <c r="B4966" t="s">
        <v>3239</v>
      </c>
      <c r="C4966" t="str">
        <f>SUBSTITUTE(Table1[[#This Row],[Fuel]],", ",",")</f>
        <v>fossil gas: natural gas</v>
      </c>
      <c r="D4966" t="s">
        <v>3239</v>
      </c>
      <c r="H4966" t="s">
        <v>3438</v>
      </c>
      <c r="I4966">
        <v>381</v>
      </c>
      <c r="J4966" t="s">
        <v>3446</v>
      </c>
      <c r="K4966">
        <v>2006</v>
      </c>
      <c r="L4966" t="s">
        <v>29</v>
      </c>
      <c r="M4966" t="s">
        <v>29</v>
      </c>
      <c r="N4966">
        <v>44.864060000000002</v>
      </c>
      <c r="O4966">
        <v>11.594390000000001</v>
      </c>
      <c r="P4966" t="s">
        <v>3527</v>
      </c>
      <c r="Q4966" s="3">
        <f>Table1[[#This Row],[Capacity (MW)]]*0.395*8760*10^-6</f>
        <v>1.3183361999999998</v>
      </c>
      <c r="R4966" s="3" cm="1">
        <f t="array" ref="R4966">AVERAGE(VLOOKUP(_xlfn.TEXTSPLIT(Table1[[#This Row],[Fuel (no space after comma)]], ","), FuelList_Final_EF!$A$2:$B$65, 2, FALSE))</f>
        <v>53.06</v>
      </c>
      <c r="S4966" s="3">
        <f>Table1[[#This Row],[Generation (TWh)]]*10^9*VLOOKUP(Table1[[#This Row],[Turbine/Engine Technology]],Technology_HR!$A$2:$B$11,2,FALSE)*10^-6</f>
        <v>9952119.9737999979</v>
      </c>
      <c r="T4966" s="5">
        <f>Table1[[#This Row],[Fuel Consumption (mmBtu)]]*Table1[[#This Row],[Emission Factor (kg CO2/ mmBtu)]]*10^3</f>
        <v>528059485809.82794</v>
      </c>
      <c r="U4966" s="3">
        <f>Table1[[#This Row],[Emissions (g CO2)]]/(Table1[[#This Row],[Generation (TWh)]]*10^9)</f>
        <v>400.54994000000005</v>
      </c>
    </row>
    <row r="4967" spans="1:21" x14ac:dyDescent="0.35">
      <c r="A4967" t="s">
        <v>1439</v>
      </c>
      <c r="B4967" t="s">
        <v>3239</v>
      </c>
      <c r="C4967" t="str">
        <f>SUBSTITUTE(Table1[[#This Row],[Fuel]],", ",",")</f>
        <v>fossil gas: natural gas</v>
      </c>
      <c r="D4967" t="s">
        <v>3239</v>
      </c>
      <c r="H4967" t="s">
        <v>3438</v>
      </c>
      <c r="I4967">
        <v>381</v>
      </c>
      <c r="J4967" t="s">
        <v>3446</v>
      </c>
      <c r="K4967">
        <v>2007</v>
      </c>
      <c r="L4967" t="s">
        <v>29</v>
      </c>
      <c r="M4967" t="s">
        <v>29</v>
      </c>
      <c r="N4967">
        <v>44.864060000000002</v>
      </c>
      <c r="O4967">
        <v>11.594390000000001</v>
      </c>
      <c r="P4967" t="s">
        <v>3527</v>
      </c>
      <c r="Q4967" s="3">
        <f>Table1[[#This Row],[Capacity (MW)]]*0.395*8760*10^-6</f>
        <v>1.3183361999999998</v>
      </c>
      <c r="R4967" s="3" cm="1">
        <f t="array" ref="R4967">AVERAGE(VLOOKUP(_xlfn.TEXTSPLIT(Table1[[#This Row],[Fuel (no space after comma)]], ","), FuelList_Final_EF!$A$2:$B$65, 2, FALSE))</f>
        <v>53.06</v>
      </c>
      <c r="S4967" s="3">
        <f>Table1[[#This Row],[Generation (TWh)]]*10^9*VLOOKUP(Table1[[#This Row],[Turbine/Engine Technology]],Technology_HR!$A$2:$B$11,2,FALSE)*10^-6</f>
        <v>9952119.9737999979</v>
      </c>
      <c r="T4967" s="5">
        <f>Table1[[#This Row],[Fuel Consumption (mmBtu)]]*Table1[[#This Row],[Emission Factor (kg CO2/ mmBtu)]]*10^3</f>
        <v>528059485809.82794</v>
      </c>
      <c r="U4967" s="3">
        <f>Table1[[#This Row],[Emissions (g CO2)]]/(Table1[[#This Row],[Generation (TWh)]]*10^9)</f>
        <v>400.54994000000005</v>
      </c>
    </row>
    <row r="4968" spans="1:21" x14ac:dyDescent="0.35">
      <c r="A4968" t="s">
        <v>1440</v>
      </c>
      <c r="B4968" t="s">
        <v>3241</v>
      </c>
      <c r="C4968" t="str">
        <f>SUBSTITUTE(Table1[[#This Row],[Fuel]],", ",",")</f>
        <v>fossil liquids: heavy fuel oil</v>
      </c>
      <c r="D4968" t="s">
        <v>3241</v>
      </c>
      <c r="H4968" t="s">
        <v>3440</v>
      </c>
      <c r="I4968">
        <v>160</v>
      </c>
      <c r="J4968" t="s">
        <v>3446</v>
      </c>
      <c r="K4968">
        <v>1976</v>
      </c>
      <c r="L4968" t="s">
        <v>29</v>
      </c>
      <c r="M4968">
        <v>2025</v>
      </c>
      <c r="N4968">
        <v>38.202160999999997</v>
      </c>
      <c r="O4968">
        <v>15.283165</v>
      </c>
      <c r="P4968" t="s">
        <v>3527</v>
      </c>
      <c r="Q4968" s="3">
        <f>Table1[[#This Row],[Capacity (MW)]]*0.395*8760*10^-6</f>
        <v>0.55363200000000001</v>
      </c>
      <c r="R4968" s="3" cm="1">
        <f t="array" ref="R4968">AVERAGE(VLOOKUP(_xlfn.TEXTSPLIT(Table1[[#This Row],[Fuel (no space after comma)]], ","), FuelList_Final_EF!$A$2:$B$65, 2, FALSE))</f>
        <v>81.602530311017389</v>
      </c>
      <c r="S4968" s="3">
        <f>Table1[[#This Row],[Generation (TWh)]]*10^9*VLOOKUP(Table1[[#This Row],[Turbine/Engine Technology]],Technology_HR!$A$2:$B$11,2,FALSE)*10^-6</f>
        <v>5694105.1200000001</v>
      </c>
      <c r="T4968" s="5">
        <f>Table1[[#This Row],[Fuel Consumption (mmBtu)]]*Table1[[#This Row],[Emission Factor (kg CO2/ mmBtu)]]*10^3</f>
        <v>464653385648.91937</v>
      </c>
      <c r="U4968" s="3">
        <f>Table1[[#This Row],[Emissions (g CO2)]]/(Table1[[#This Row],[Generation (TWh)]]*10^9)</f>
        <v>839.28202424881397</v>
      </c>
    </row>
    <row r="4969" spans="1:21" x14ac:dyDescent="0.35">
      <c r="A4969" t="s">
        <v>1440</v>
      </c>
      <c r="B4969" t="s">
        <v>3241</v>
      </c>
      <c r="C4969" t="str">
        <f>SUBSTITUTE(Table1[[#This Row],[Fuel]],", ",",")</f>
        <v>fossil liquids: heavy fuel oil</v>
      </c>
      <c r="D4969" t="s">
        <v>3241</v>
      </c>
      <c r="H4969" t="s">
        <v>3440</v>
      </c>
      <c r="I4969">
        <v>160</v>
      </c>
      <c r="J4969" t="s">
        <v>3446</v>
      </c>
      <c r="K4969">
        <v>1971</v>
      </c>
      <c r="L4969" t="s">
        <v>29</v>
      </c>
      <c r="M4969">
        <v>2025</v>
      </c>
      <c r="N4969">
        <v>38.202160999999997</v>
      </c>
      <c r="O4969">
        <v>15.283165</v>
      </c>
      <c r="P4969" t="s">
        <v>3527</v>
      </c>
      <c r="Q4969" s="3">
        <f>Table1[[#This Row],[Capacity (MW)]]*0.395*8760*10^-6</f>
        <v>0.55363200000000001</v>
      </c>
      <c r="R4969" s="3" cm="1">
        <f t="array" ref="R4969">AVERAGE(VLOOKUP(_xlfn.TEXTSPLIT(Table1[[#This Row],[Fuel (no space after comma)]], ","), FuelList_Final_EF!$A$2:$B$65, 2, FALSE))</f>
        <v>81.602530311017389</v>
      </c>
      <c r="S4969" s="3">
        <f>Table1[[#This Row],[Generation (TWh)]]*10^9*VLOOKUP(Table1[[#This Row],[Turbine/Engine Technology]],Technology_HR!$A$2:$B$11,2,FALSE)*10^-6</f>
        <v>5694105.1200000001</v>
      </c>
      <c r="T4969" s="5">
        <f>Table1[[#This Row],[Fuel Consumption (mmBtu)]]*Table1[[#This Row],[Emission Factor (kg CO2/ mmBtu)]]*10^3</f>
        <v>464653385648.91937</v>
      </c>
      <c r="U4969" s="3">
        <f>Table1[[#This Row],[Emissions (g CO2)]]/(Table1[[#This Row],[Generation (TWh)]]*10^9)</f>
        <v>839.28202424881397</v>
      </c>
    </row>
    <row r="4970" spans="1:21" x14ac:dyDescent="0.35">
      <c r="A4970" t="s">
        <v>1440</v>
      </c>
      <c r="B4970" t="s">
        <v>3241</v>
      </c>
      <c r="C4970" t="str">
        <f>SUBSTITUTE(Table1[[#This Row],[Fuel]],", ",",")</f>
        <v>fossil liquids: heavy fuel oil</v>
      </c>
      <c r="D4970" t="s">
        <v>3241</v>
      </c>
      <c r="H4970" t="s">
        <v>3440</v>
      </c>
      <c r="I4970">
        <v>320</v>
      </c>
      <c r="J4970" t="s">
        <v>3446</v>
      </c>
      <c r="K4970">
        <v>1975</v>
      </c>
      <c r="L4970" t="s">
        <v>29</v>
      </c>
      <c r="M4970">
        <v>2025</v>
      </c>
      <c r="N4970">
        <v>38.202160999999997</v>
      </c>
      <c r="O4970">
        <v>15.283165</v>
      </c>
      <c r="P4970" t="s">
        <v>3527</v>
      </c>
      <c r="Q4970" s="3">
        <f>Table1[[#This Row],[Capacity (MW)]]*0.395*8760*10^-6</f>
        <v>1.107264</v>
      </c>
      <c r="R4970" s="3" cm="1">
        <f t="array" ref="R4970">AVERAGE(VLOOKUP(_xlfn.TEXTSPLIT(Table1[[#This Row],[Fuel (no space after comma)]], ","), FuelList_Final_EF!$A$2:$B$65, 2, FALSE))</f>
        <v>81.602530311017389</v>
      </c>
      <c r="S4970" s="3">
        <f>Table1[[#This Row],[Generation (TWh)]]*10^9*VLOOKUP(Table1[[#This Row],[Turbine/Engine Technology]],Technology_HR!$A$2:$B$11,2,FALSE)*10^-6</f>
        <v>11388210.24</v>
      </c>
      <c r="T4970" s="5">
        <f>Table1[[#This Row],[Fuel Consumption (mmBtu)]]*Table1[[#This Row],[Emission Factor (kg CO2/ mmBtu)]]*10^3</f>
        <v>929306771297.83875</v>
      </c>
      <c r="U4970" s="3">
        <f>Table1[[#This Row],[Emissions (g CO2)]]/(Table1[[#This Row],[Generation (TWh)]]*10^9)</f>
        <v>839.28202424881397</v>
      </c>
    </row>
    <row r="4971" spans="1:21" x14ac:dyDescent="0.35">
      <c r="A4971" t="s">
        <v>1440</v>
      </c>
      <c r="B4971" t="s">
        <v>3241</v>
      </c>
      <c r="C4971" t="str">
        <f>SUBSTITUTE(Table1[[#This Row],[Fuel]],", ",",")</f>
        <v>fossil liquids: heavy fuel oil</v>
      </c>
      <c r="D4971" t="s">
        <v>3241</v>
      </c>
      <c r="H4971" t="s">
        <v>3440</v>
      </c>
      <c r="I4971">
        <v>320</v>
      </c>
      <c r="J4971" t="s">
        <v>3446</v>
      </c>
      <c r="K4971">
        <v>1976</v>
      </c>
      <c r="L4971" t="s">
        <v>29</v>
      </c>
      <c r="M4971">
        <v>2025</v>
      </c>
      <c r="N4971">
        <v>38.202160999999997</v>
      </c>
      <c r="O4971">
        <v>15.283165</v>
      </c>
      <c r="P4971" t="s">
        <v>3527</v>
      </c>
      <c r="Q4971" s="3">
        <f>Table1[[#This Row],[Capacity (MW)]]*0.395*8760*10^-6</f>
        <v>1.107264</v>
      </c>
      <c r="R4971" s="3" cm="1">
        <f t="array" ref="R4971">AVERAGE(VLOOKUP(_xlfn.TEXTSPLIT(Table1[[#This Row],[Fuel (no space after comma)]], ","), FuelList_Final_EF!$A$2:$B$65, 2, FALSE))</f>
        <v>81.602530311017389</v>
      </c>
      <c r="S4971" s="3">
        <f>Table1[[#This Row],[Generation (TWh)]]*10^9*VLOOKUP(Table1[[#This Row],[Turbine/Engine Technology]],Technology_HR!$A$2:$B$11,2,FALSE)*10^-6</f>
        <v>11388210.24</v>
      </c>
      <c r="T4971" s="5">
        <f>Table1[[#This Row],[Fuel Consumption (mmBtu)]]*Table1[[#This Row],[Emission Factor (kg CO2/ mmBtu)]]*10^3</f>
        <v>929306771297.83875</v>
      </c>
      <c r="U4971" s="3">
        <f>Table1[[#This Row],[Emissions (g CO2)]]/(Table1[[#This Row],[Generation (TWh)]]*10^9)</f>
        <v>839.28202424881397</v>
      </c>
    </row>
    <row r="4972" spans="1:21" x14ac:dyDescent="0.35">
      <c r="A4972" t="s">
        <v>1440</v>
      </c>
      <c r="B4972" t="s">
        <v>3279</v>
      </c>
      <c r="C4972" t="str">
        <f>SUBSTITUTE(Table1[[#This Row],[Fuel]],", ",",")</f>
        <v>fossil gas: natural gas,bioenergy: unknown</v>
      </c>
      <c r="D4972" t="s">
        <v>3239</v>
      </c>
      <c r="E4972" t="s">
        <v>3643</v>
      </c>
      <c r="H4972" t="s">
        <v>3436</v>
      </c>
      <c r="I4972">
        <v>846</v>
      </c>
      <c r="J4972" t="s">
        <v>3447</v>
      </c>
      <c r="K4972">
        <v>2025</v>
      </c>
      <c r="L4972" t="s">
        <v>29</v>
      </c>
      <c r="M4972" t="s">
        <v>29</v>
      </c>
      <c r="N4972">
        <v>38.202160999999997</v>
      </c>
      <c r="O4972">
        <v>15.283165</v>
      </c>
      <c r="P4972" t="s">
        <v>3527</v>
      </c>
      <c r="Q4972" s="3">
        <f>Table1[[#This Row],[Capacity (MW)]]*0.395*8760*10^-6</f>
        <v>2.9273292</v>
      </c>
      <c r="R4972" s="3" cm="1">
        <f t="array" ref="R4972">AVERAGE(VLOOKUP(_xlfn.TEXTSPLIT(Table1[[#This Row],[Fuel (no space after comma)]], ","), FuelList_Final_EF!$A$2:$B$65, 2, FALSE))</f>
        <v>63.548749999999998</v>
      </c>
      <c r="S4972" s="3">
        <f>Table1[[#This Row],[Generation (TWh)]]*10^9*VLOOKUP(Table1[[#This Row],[Turbine/Engine Technology]],Technology_HR!$A$2:$B$11,2,FALSE)*10^-6</f>
        <v>32229894.491999999</v>
      </c>
      <c r="T4972" s="5">
        <f>Table1[[#This Row],[Fuel Consumption (mmBtu)]]*Table1[[#This Row],[Emission Factor (kg CO2/ mmBtu)]]*10^3</f>
        <v>2048169507598.4849</v>
      </c>
      <c r="U4972" s="3">
        <f>Table1[[#This Row],[Emissions (g CO2)]]/(Table1[[#This Row],[Generation (TWh)]]*10^9)</f>
        <v>699.67173749999995</v>
      </c>
    </row>
    <row r="4973" spans="1:21" x14ac:dyDescent="0.35">
      <c r="A4973" t="s">
        <v>1396</v>
      </c>
      <c r="B4973" t="s">
        <v>3239</v>
      </c>
      <c r="C4973" t="str">
        <f>SUBSTITUTE(Table1[[#This Row],[Fuel]],", ",",")</f>
        <v>fossil gas: natural gas</v>
      </c>
      <c r="D4973" t="s">
        <v>3239</v>
      </c>
      <c r="H4973" t="s">
        <v>3438</v>
      </c>
      <c r="I4973">
        <v>137</v>
      </c>
      <c r="J4973" t="s">
        <v>3446</v>
      </c>
      <c r="K4973">
        <v>1996</v>
      </c>
      <c r="L4973" t="s">
        <v>29</v>
      </c>
      <c r="M4973" t="s">
        <v>29</v>
      </c>
      <c r="N4973">
        <v>44.924660000000003</v>
      </c>
      <c r="O4973">
        <v>10.30298</v>
      </c>
      <c r="P4973" t="s">
        <v>3527</v>
      </c>
      <c r="Q4973" s="3">
        <f>Table1[[#This Row],[Capacity (MW)]]*0.395*8760*10^-6</f>
        <v>0.47404740000000001</v>
      </c>
      <c r="R4973" s="3" cm="1">
        <f t="array" ref="R4973">AVERAGE(VLOOKUP(_xlfn.TEXTSPLIT(Table1[[#This Row],[Fuel (no space after comma)]], ","), FuelList_Final_EF!$A$2:$B$65, 2, FALSE))</f>
        <v>53.06</v>
      </c>
      <c r="S4973" s="3">
        <f>Table1[[#This Row],[Generation (TWh)]]*10^9*VLOOKUP(Table1[[#This Row],[Turbine/Engine Technology]],Technology_HR!$A$2:$B$11,2,FALSE)*10^-6</f>
        <v>3578583.8225999996</v>
      </c>
      <c r="T4973" s="5">
        <f>Table1[[#This Row],[Fuel Consumption (mmBtu)]]*Table1[[#This Row],[Emission Factor (kg CO2/ mmBtu)]]*10^3</f>
        <v>189879657627.15598</v>
      </c>
      <c r="U4973" s="3">
        <f>Table1[[#This Row],[Emissions (g CO2)]]/(Table1[[#This Row],[Generation (TWh)]]*10^9)</f>
        <v>400.54993999999994</v>
      </c>
    </row>
    <row r="4974" spans="1:21" x14ac:dyDescent="0.35">
      <c r="A4974" t="s">
        <v>1396</v>
      </c>
      <c r="B4974" t="s">
        <v>3239</v>
      </c>
      <c r="C4974" t="str">
        <f>SUBSTITUTE(Table1[[#This Row],[Fuel]],", ",",")</f>
        <v>fossil gas: natural gas</v>
      </c>
      <c r="D4974" t="s">
        <v>3239</v>
      </c>
      <c r="H4974" t="s">
        <v>3436</v>
      </c>
      <c r="I4974">
        <v>590</v>
      </c>
      <c r="J4974" t="s">
        <v>3447</v>
      </c>
      <c r="K4974" t="s">
        <v>29</v>
      </c>
      <c r="L4974" t="s">
        <v>29</v>
      </c>
      <c r="M4974" t="s">
        <v>29</v>
      </c>
      <c r="N4974">
        <v>44.924660000000003</v>
      </c>
      <c r="O4974">
        <v>10.30298</v>
      </c>
      <c r="P4974" t="s">
        <v>3527</v>
      </c>
      <c r="Q4974" s="3">
        <f>Table1[[#This Row],[Capacity (MW)]]*0.395*8760*10^-6</f>
        <v>2.0415179999999999</v>
      </c>
      <c r="R4974" s="3" cm="1">
        <f t="array" ref="R4974">AVERAGE(VLOOKUP(_xlfn.TEXTSPLIT(Table1[[#This Row],[Fuel (no space after comma)]], ","), FuelList_Final_EF!$A$2:$B$65, 2, FALSE))</f>
        <v>53.06</v>
      </c>
      <c r="S4974" s="3">
        <f>Table1[[#This Row],[Generation (TWh)]]*10^9*VLOOKUP(Table1[[#This Row],[Turbine/Engine Technology]],Technology_HR!$A$2:$B$11,2,FALSE)*10^-6</f>
        <v>22477113.18</v>
      </c>
      <c r="T4974" s="5">
        <f>Table1[[#This Row],[Fuel Consumption (mmBtu)]]*Table1[[#This Row],[Emission Factor (kg CO2/ mmBtu)]]*10^3</f>
        <v>1192635625330.8</v>
      </c>
      <c r="U4974" s="3">
        <f>Table1[[#This Row],[Emissions (g CO2)]]/(Table1[[#This Row],[Generation (TWh)]]*10^9)</f>
        <v>584.19060000000002</v>
      </c>
    </row>
    <row r="4975" spans="1:21" x14ac:dyDescent="0.35">
      <c r="A4975" t="s">
        <v>1396</v>
      </c>
      <c r="B4975" t="s">
        <v>3343</v>
      </c>
      <c r="C4975" t="str">
        <f>SUBSTITUTE(Table1[[#This Row],[Fuel]],", ",",")</f>
        <v>fossil gas: waste heat from natural gas,bioenergy: unknown</v>
      </c>
      <c r="D4975" t="s">
        <v>3249</v>
      </c>
      <c r="E4975" t="s">
        <v>3643</v>
      </c>
      <c r="H4975" t="s">
        <v>3440</v>
      </c>
      <c r="I4975">
        <v>280</v>
      </c>
      <c r="J4975" t="s">
        <v>3447</v>
      </c>
      <c r="K4975" t="s">
        <v>29</v>
      </c>
      <c r="L4975" t="s">
        <v>29</v>
      </c>
      <c r="M4975" t="s">
        <v>29</v>
      </c>
      <c r="N4975">
        <v>44.924660000000003</v>
      </c>
      <c r="O4975">
        <v>10.30298</v>
      </c>
      <c r="P4975" t="s">
        <v>3527</v>
      </c>
      <c r="Q4975" s="3">
        <f>Table1[[#This Row],[Capacity (MW)]]*0.395*8760*10^-6</f>
        <v>0.96885600000000005</v>
      </c>
      <c r="R4975" s="3" cm="1">
        <f t="array" ref="R4975">AVERAGE(VLOOKUP(_xlfn.TEXTSPLIT(Table1[[#This Row],[Fuel (no space after comma)]], ","), FuelList_Final_EF!$A$2:$B$65, 2, FALSE))</f>
        <v>70.183750000000003</v>
      </c>
      <c r="S4975" s="3">
        <f>Table1[[#This Row],[Generation (TWh)]]*10^9*VLOOKUP(Table1[[#This Row],[Turbine/Engine Technology]],Technology_HR!$A$2:$B$11,2,FALSE)*10^-6</f>
        <v>9964683.959999999</v>
      </c>
      <c r="T4975" s="5">
        <f>Table1[[#This Row],[Fuel Consumption (mmBtu)]]*Table1[[#This Row],[Emission Factor (kg CO2/ mmBtu)]]*10^3</f>
        <v>699358887877.65002</v>
      </c>
      <c r="U4975" s="3">
        <f>Table1[[#This Row],[Emissions (g CO2)]]/(Table1[[#This Row],[Generation (TWh)]]*10^9)</f>
        <v>721.83986875000005</v>
      </c>
    </row>
    <row r="4976" spans="1:21" x14ac:dyDescent="0.35">
      <c r="A4976" t="s">
        <v>1441</v>
      </c>
      <c r="B4976" t="s">
        <v>3239</v>
      </c>
      <c r="C4976" t="str">
        <f>SUBSTITUTE(Table1[[#This Row],[Fuel]],", ",",")</f>
        <v>fossil gas: natural gas</v>
      </c>
      <c r="D4976" t="s">
        <v>3239</v>
      </c>
      <c r="H4976" t="s">
        <v>3438</v>
      </c>
      <c r="I4976">
        <v>421</v>
      </c>
      <c r="J4976" t="s">
        <v>3446</v>
      </c>
      <c r="K4976">
        <v>2011</v>
      </c>
      <c r="L4976" t="s">
        <v>29</v>
      </c>
      <c r="M4976" t="s">
        <v>29</v>
      </c>
      <c r="N4976">
        <v>41.626199999999997</v>
      </c>
      <c r="O4976">
        <v>15.422560000000001</v>
      </c>
      <c r="P4976" t="s">
        <v>3527</v>
      </c>
      <c r="Q4976" s="3">
        <f>Table1[[#This Row],[Capacity (MW)]]*0.395*8760*10^-6</f>
        <v>1.4567442000000002</v>
      </c>
      <c r="R4976" s="3" cm="1">
        <f t="array" ref="R4976">AVERAGE(VLOOKUP(_xlfn.TEXTSPLIT(Table1[[#This Row],[Fuel (no space after comma)]], ","), FuelList_Final_EF!$A$2:$B$65, 2, FALSE))</f>
        <v>53.06</v>
      </c>
      <c r="S4976" s="3">
        <f>Table1[[#This Row],[Generation (TWh)]]*10^9*VLOOKUP(Table1[[#This Row],[Turbine/Engine Technology]],Technology_HR!$A$2:$B$11,2,FALSE)*10^-6</f>
        <v>10996961.965800002</v>
      </c>
      <c r="T4976" s="5">
        <f>Table1[[#This Row],[Fuel Consumption (mmBtu)]]*Table1[[#This Row],[Emission Factor (kg CO2/ mmBtu)]]*10^3</f>
        <v>583498801905.34814</v>
      </c>
      <c r="U4976" s="3">
        <f>Table1[[#This Row],[Emissions (g CO2)]]/(Table1[[#This Row],[Generation (TWh)]]*10^9)</f>
        <v>400.54994000000005</v>
      </c>
    </row>
    <row r="4977" spans="1:21" x14ac:dyDescent="0.35">
      <c r="A4977" t="s">
        <v>1403</v>
      </c>
      <c r="B4977" t="s">
        <v>3297</v>
      </c>
      <c r="C4977" t="str">
        <f>SUBSTITUTE(Table1[[#This Row],[Fuel]],", ",",")</f>
        <v>fossil gas: natural gas,fossil gas: unknown</v>
      </c>
      <c r="D4977" t="s">
        <v>3239</v>
      </c>
      <c r="E4977" t="s">
        <v>3245</v>
      </c>
      <c r="H4977" t="s">
        <v>3438</v>
      </c>
      <c r="I4977">
        <v>260</v>
      </c>
      <c r="J4977" t="s">
        <v>3446</v>
      </c>
      <c r="K4977">
        <v>2006</v>
      </c>
      <c r="L4977" t="s">
        <v>29</v>
      </c>
      <c r="M4977" t="s">
        <v>29</v>
      </c>
      <c r="N4977">
        <v>45.101500000000001</v>
      </c>
      <c r="O4977">
        <v>8.8777000000000008</v>
      </c>
      <c r="P4977" t="s">
        <v>3527</v>
      </c>
      <c r="Q4977" s="3">
        <f>Table1[[#This Row],[Capacity (MW)]]*0.395*8760*10^-6</f>
        <v>0.89965200000000001</v>
      </c>
      <c r="R4977" s="3" cm="1">
        <f t="array" ref="R4977">AVERAGE(VLOOKUP(_xlfn.TEXTSPLIT(Table1[[#This Row],[Fuel (no space after comma)]], ","), FuelList_Final_EF!$A$2:$B$65, 2, FALSE))</f>
        <v>56.689581971533997</v>
      </c>
      <c r="S4977" s="3">
        <f>Table1[[#This Row],[Generation (TWh)]]*10^9*VLOOKUP(Table1[[#This Row],[Turbine/Engine Technology]],Technology_HR!$A$2:$B$11,2,FALSE)*10^-6</f>
        <v>6791472.9479999999</v>
      </c>
      <c r="T4977" s="5">
        <f>Table1[[#This Row],[Fuel Consumption (mmBtu)]]*Table1[[#This Row],[Emission Factor (kg CO2/ mmBtu)]]*10^3</f>
        <v>385005762393.10162</v>
      </c>
      <c r="U4977" s="3">
        <f>Table1[[#This Row],[Emissions (g CO2)]]/(Table1[[#This Row],[Generation (TWh)]]*10^9)</f>
        <v>427.94965430311009</v>
      </c>
    </row>
    <row r="4978" spans="1:21" x14ac:dyDescent="0.35">
      <c r="A4978" t="s">
        <v>1397</v>
      </c>
      <c r="B4978" t="s">
        <v>3239</v>
      </c>
      <c r="C4978" t="str">
        <f>SUBSTITUTE(Table1[[#This Row],[Fuel]],", ",",")</f>
        <v>fossil gas: natural gas</v>
      </c>
      <c r="D4978" t="s">
        <v>3239</v>
      </c>
      <c r="H4978" t="s">
        <v>3438</v>
      </c>
      <c r="I4978">
        <v>392</v>
      </c>
      <c r="J4978" t="s">
        <v>3446</v>
      </c>
      <c r="K4978">
        <v>2006</v>
      </c>
      <c r="L4978" t="s">
        <v>29</v>
      </c>
      <c r="M4978" t="s">
        <v>29</v>
      </c>
      <c r="N4978">
        <v>43.564999999999998</v>
      </c>
      <c r="O4978">
        <v>11.4777</v>
      </c>
      <c r="P4978" t="s">
        <v>3527</v>
      </c>
      <c r="Q4978" s="3">
        <f>Table1[[#This Row],[Capacity (MW)]]*0.395*8760*10^-6</f>
        <v>1.3563984</v>
      </c>
      <c r="R4978" s="3" cm="1">
        <f t="array" ref="R4978">AVERAGE(VLOOKUP(_xlfn.TEXTSPLIT(Table1[[#This Row],[Fuel (no space after comma)]], ","), FuelList_Final_EF!$A$2:$B$65, 2, FALSE))</f>
        <v>53.06</v>
      </c>
      <c r="S4978" s="3">
        <f>Table1[[#This Row],[Generation (TWh)]]*10^9*VLOOKUP(Table1[[#This Row],[Turbine/Engine Technology]],Technology_HR!$A$2:$B$11,2,FALSE)*10^-6</f>
        <v>10239451.521599999</v>
      </c>
      <c r="T4978" s="5">
        <f>Table1[[#This Row],[Fuel Consumption (mmBtu)]]*Table1[[#This Row],[Emission Factor (kg CO2/ mmBtu)]]*10^3</f>
        <v>543305297736.09589</v>
      </c>
      <c r="U4978" s="3">
        <f>Table1[[#This Row],[Emissions (g CO2)]]/(Table1[[#This Row],[Generation (TWh)]]*10^9)</f>
        <v>400.54993999999994</v>
      </c>
    </row>
    <row r="4979" spans="1:21" x14ac:dyDescent="0.35">
      <c r="A4979" t="s">
        <v>1442</v>
      </c>
      <c r="B4979" t="s">
        <v>3325</v>
      </c>
      <c r="C4979" t="str">
        <f>SUBSTITUTE(Table1[[#This Row],[Fuel]],", ",",")</f>
        <v>fossil gas: unknown,fossil liquids: heavy fuel oil</v>
      </c>
      <c r="D4979" t="s">
        <v>3245</v>
      </c>
      <c r="E4979" t="s">
        <v>3241</v>
      </c>
      <c r="H4979" t="s">
        <v>3438</v>
      </c>
      <c r="I4979">
        <v>575</v>
      </c>
      <c r="J4979" t="s">
        <v>3446</v>
      </c>
      <c r="K4979">
        <v>2001</v>
      </c>
      <c r="L4979" t="s">
        <v>29</v>
      </c>
      <c r="M4979" t="s">
        <v>29</v>
      </c>
      <c r="N4979">
        <v>39.0777</v>
      </c>
      <c r="O4979">
        <v>9.0161999999999995</v>
      </c>
      <c r="P4979" t="s">
        <v>3527</v>
      </c>
      <c r="Q4979" s="3">
        <f>Table1[[#This Row],[Capacity (MW)]]*0.395*8760*10^-6</f>
        <v>1.9896149999999999</v>
      </c>
      <c r="R4979" s="3" cm="1">
        <f t="array" ref="R4979">AVERAGE(VLOOKUP(_xlfn.TEXTSPLIT(Table1[[#This Row],[Fuel (no space after comma)]], ","), FuelList_Final_EF!$A$2:$B$65, 2, FALSE))</f>
        <v>70.960847127042697</v>
      </c>
      <c r="S4979" s="3">
        <f>Table1[[#This Row],[Generation (TWh)]]*10^9*VLOOKUP(Table1[[#This Row],[Turbine/Engine Technology]],Technology_HR!$A$2:$B$11,2,FALSE)*10^-6</f>
        <v>15019603.635</v>
      </c>
      <c r="T4979" s="5">
        <f>Table1[[#This Row],[Fuel Consumption (mmBtu)]]*Table1[[#This Row],[Emission Factor (kg CO2/ mmBtu)]]*10^3</f>
        <v>1065803797452.0098</v>
      </c>
      <c r="U4979" s="3">
        <f>Table1[[#This Row],[Emissions (g CO2)]]/(Table1[[#This Row],[Generation (TWh)]]*10^9)</f>
        <v>535.68343496204534</v>
      </c>
    </row>
    <row r="4980" spans="1:21" x14ac:dyDescent="0.35">
      <c r="A4980" t="s">
        <v>1442</v>
      </c>
      <c r="B4980" t="s">
        <v>3325</v>
      </c>
      <c r="C4980" t="str">
        <f>SUBSTITUTE(Table1[[#This Row],[Fuel]],", ",",")</f>
        <v>fossil gas: unknown,fossil liquids: heavy fuel oil</v>
      </c>
      <c r="D4980" t="s">
        <v>3245</v>
      </c>
      <c r="E4980" t="s">
        <v>3241</v>
      </c>
      <c r="H4980" t="s">
        <v>3440</v>
      </c>
      <c r="I4980">
        <v>30.5</v>
      </c>
      <c r="J4980" t="s">
        <v>3446</v>
      </c>
      <c r="K4980">
        <v>1970</v>
      </c>
      <c r="L4980" t="s">
        <v>29</v>
      </c>
      <c r="M4980" t="s">
        <v>29</v>
      </c>
      <c r="N4980">
        <v>39.0777</v>
      </c>
      <c r="O4980">
        <v>9.0161999999999995</v>
      </c>
      <c r="P4980" t="s">
        <v>3527</v>
      </c>
      <c r="Q4980" s="3">
        <f>Table1[[#This Row],[Capacity (MW)]]*0.395*8760*10^-6</f>
        <v>0.10553610000000001</v>
      </c>
      <c r="R4980" s="3" cm="1">
        <f t="array" ref="R4980">AVERAGE(VLOOKUP(_xlfn.TEXTSPLIT(Table1[[#This Row],[Fuel (no space after comma)]], ","), FuelList_Final_EF!$A$2:$B$65, 2, FALSE))</f>
        <v>70.960847127042697</v>
      </c>
      <c r="S4980" s="3">
        <f>Table1[[#This Row],[Generation (TWh)]]*10^9*VLOOKUP(Table1[[#This Row],[Turbine/Engine Technology]],Technology_HR!$A$2:$B$11,2,FALSE)*10^-6</f>
        <v>1085438.7885</v>
      </c>
      <c r="T4980" s="5">
        <f>Table1[[#This Row],[Fuel Consumption (mmBtu)]]*Table1[[#This Row],[Emission Factor (kg CO2/ mmBtu)]]*10^3</f>
        <v>77023655936.510941</v>
      </c>
      <c r="U4980" s="3">
        <f>Table1[[#This Row],[Emissions (g CO2)]]/(Table1[[#This Row],[Generation (TWh)]]*10^9)</f>
        <v>729.83231270163412</v>
      </c>
    </row>
    <row r="4981" spans="1:21" x14ac:dyDescent="0.35">
      <c r="A4981" t="s">
        <v>1442</v>
      </c>
      <c r="B4981" t="s">
        <v>3325</v>
      </c>
      <c r="C4981" t="str">
        <f>SUBSTITUTE(Table1[[#This Row],[Fuel]],", ",",")</f>
        <v>fossil gas: unknown,fossil liquids: heavy fuel oil</v>
      </c>
      <c r="D4981" t="s">
        <v>3245</v>
      </c>
      <c r="E4981" t="s">
        <v>3241</v>
      </c>
      <c r="H4981" t="s">
        <v>3440</v>
      </c>
      <c r="I4981">
        <v>30.5</v>
      </c>
      <c r="J4981" t="s">
        <v>3446</v>
      </c>
      <c r="K4981">
        <v>1970</v>
      </c>
      <c r="L4981" t="s">
        <v>29</v>
      </c>
      <c r="M4981" t="s">
        <v>29</v>
      </c>
      <c r="N4981">
        <v>39.0777</v>
      </c>
      <c r="O4981">
        <v>9.0161999999999995</v>
      </c>
      <c r="P4981" t="s">
        <v>3527</v>
      </c>
      <c r="Q4981" s="3">
        <f>Table1[[#This Row],[Capacity (MW)]]*0.395*8760*10^-6</f>
        <v>0.10553610000000001</v>
      </c>
      <c r="R4981" s="3" cm="1">
        <f t="array" ref="R4981">AVERAGE(VLOOKUP(_xlfn.TEXTSPLIT(Table1[[#This Row],[Fuel (no space after comma)]], ","), FuelList_Final_EF!$A$2:$B$65, 2, FALSE))</f>
        <v>70.960847127042697</v>
      </c>
      <c r="S4981" s="3">
        <f>Table1[[#This Row],[Generation (TWh)]]*10^9*VLOOKUP(Table1[[#This Row],[Turbine/Engine Technology]],Technology_HR!$A$2:$B$11,2,FALSE)*10^-6</f>
        <v>1085438.7885</v>
      </c>
      <c r="T4981" s="5">
        <f>Table1[[#This Row],[Fuel Consumption (mmBtu)]]*Table1[[#This Row],[Emission Factor (kg CO2/ mmBtu)]]*10^3</f>
        <v>77023655936.510941</v>
      </c>
      <c r="U4981" s="3">
        <f>Table1[[#This Row],[Emissions (g CO2)]]/(Table1[[#This Row],[Generation (TWh)]]*10^9)</f>
        <v>729.83231270163412</v>
      </c>
    </row>
    <row r="4982" spans="1:21" x14ac:dyDescent="0.35">
      <c r="A4982" t="s">
        <v>1443</v>
      </c>
      <c r="B4982" t="s">
        <v>3239</v>
      </c>
      <c r="C4982" t="str">
        <f>SUBSTITUTE(Table1[[#This Row],[Fuel]],", ",",")</f>
        <v>fossil gas: natural gas</v>
      </c>
      <c r="D4982" t="s">
        <v>3239</v>
      </c>
      <c r="H4982" t="s">
        <v>3438</v>
      </c>
      <c r="I4982">
        <v>407</v>
      </c>
      <c r="J4982" t="s">
        <v>3446</v>
      </c>
      <c r="K4982">
        <v>2010</v>
      </c>
      <c r="L4982" t="s">
        <v>29</v>
      </c>
      <c r="M4982" t="s">
        <v>29</v>
      </c>
      <c r="N4982">
        <v>39.102200000000003</v>
      </c>
      <c r="O4982">
        <v>17.032499999999999</v>
      </c>
      <c r="P4982" t="s">
        <v>3527</v>
      </c>
      <c r="Q4982" s="3">
        <f>Table1[[#This Row],[Capacity (MW)]]*0.395*8760*10^-6</f>
        <v>1.4083014</v>
      </c>
      <c r="R4982" s="3" cm="1">
        <f t="array" ref="R4982">AVERAGE(VLOOKUP(_xlfn.TEXTSPLIT(Table1[[#This Row],[Fuel (no space after comma)]], ","), FuelList_Final_EF!$A$2:$B$65, 2, FALSE))</f>
        <v>53.06</v>
      </c>
      <c r="S4982" s="3">
        <f>Table1[[#This Row],[Generation (TWh)]]*10^9*VLOOKUP(Table1[[#This Row],[Turbine/Engine Technology]],Technology_HR!$A$2:$B$11,2,FALSE)*10^-6</f>
        <v>10631267.2686</v>
      </c>
      <c r="T4982" s="5">
        <f>Table1[[#This Row],[Fuel Consumption (mmBtu)]]*Table1[[#This Row],[Emission Factor (kg CO2/ mmBtu)]]*10^3</f>
        <v>564095041271.91602</v>
      </c>
      <c r="U4982" s="3">
        <f>Table1[[#This Row],[Emissions (g CO2)]]/(Table1[[#This Row],[Generation (TWh)]]*10^9)</f>
        <v>400.54993999999999</v>
      </c>
    </row>
    <row r="4983" spans="1:21" x14ac:dyDescent="0.35">
      <c r="A4983" t="s">
        <v>1443</v>
      </c>
      <c r="B4983" t="s">
        <v>3239</v>
      </c>
      <c r="C4983" t="str">
        <f>SUBSTITUTE(Table1[[#This Row],[Fuel]],", ",",")</f>
        <v>fossil gas: natural gas</v>
      </c>
      <c r="D4983" t="s">
        <v>3239</v>
      </c>
      <c r="H4983" t="s">
        <v>3438</v>
      </c>
      <c r="I4983">
        <v>407</v>
      </c>
      <c r="J4983" t="s">
        <v>3446</v>
      </c>
      <c r="K4983">
        <v>2010</v>
      </c>
      <c r="L4983" t="s">
        <v>29</v>
      </c>
      <c r="M4983" t="s">
        <v>29</v>
      </c>
      <c r="N4983">
        <v>39.102200000000003</v>
      </c>
      <c r="O4983">
        <v>17.032499999999999</v>
      </c>
      <c r="P4983" t="s">
        <v>3527</v>
      </c>
      <c r="Q4983" s="3">
        <f>Table1[[#This Row],[Capacity (MW)]]*0.395*8760*10^-6</f>
        <v>1.4083014</v>
      </c>
      <c r="R4983" s="3" cm="1">
        <f t="array" ref="R4983">AVERAGE(VLOOKUP(_xlfn.TEXTSPLIT(Table1[[#This Row],[Fuel (no space after comma)]], ","), FuelList_Final_EF!$A$2:$B$65, 2, FALSE))</f>
        <v>53.06</v>
      </c>
      <c r="S4983" s="3">
        <f>Table1[[#This Row],[Generation (TWh)]]*10^9*VLOOKUP(Table1[[#This Row],[Turbine/Engine Technology]],Technology_HR!$A$2:$B$11,2,FALSE)*10^-6</f>
        <v>10631267.2686</v>
      </c>
      <c r="T4983" s="5">
        <f>Table1[[#This Row],[Fuel Consumption (mmBtu)]]*Table1[[#This Row],[Emission Factor (kg CO2/ mmBtu)]]*10^3</f>
        <v>564095041271.91602</v>
      </c>
      <c r="U4983" s="3">
        <f>Table1[[#This Row],[Emissions (g CO2)]]/(Table1[[#This Row],[Generation (TWh)]]*10^9)</f>
        <v>400.54993999999999</v>
      </c>
    </row>
    <row r="4984" spans="1:21" x14ac:dyDescent="0.35">
      <c r="A4984" t="s">
        <v>1406</v>
      </c>
      <c r="B4984" t="s">
        <v>3239</v>
      </c>
      <c r="C4984" t="str">
        <f>SUBSTITUTE(Table1[[#This Row],[Fuel]],", ",",")</f>
        <v>fossil gas: natural gas</v>
      </c>
      <c r="D4984" t="s">
        <v>3239</v>
      </c>
      <c r="H4984" t="s">
        <v>3438</v>
      </c>
      <c r="I4984">
        <v>385</v>
      </c>
      <c r="J4984" t="s">
        <v>3446</v>
      </c>
      <c r="K4984">
        <v>2004</v>
      </c>
      <c r="L4984" t="s">
        <v>29</v>
      </c>
      <c r="M4984" t="s">
        <v>29</v>
      </c>
      <c r="N4984">
        <v>45.026499999999999</v>
      </c>
      <c r="O4984">
        <v>11.2522</v>
      </c>
      <c r="P4984" t="s">
        <v>3527</v>
      </c>
      <c r="Q4984" s="3">
        <f>Table1[[#This Row],[Capacity (MW)]]*0.395*8760*10^-6</f>
        <v>1.3321770000000002</v>
      </c>
      <c r="R4984" s="3" cm="1">
        <f t="array" ref="R4984">AVERAGE(VLOOKUP(_xlfn.TEXTSPLIT(Table1[[#This Row],[Fuel (no space after comma)]], ","), FuelList_Final_EF!$A$2:$B$65, 2, FALSE))</f>
        <v>53.06</v>
      </c>
      <c r="S4984" s="3">
        <f>Table1[[#This Row],[Generation (TWh)]]*10^9*VLOOKUP(Table1[[#This Row],[Turbine/Engine Technology]],Technology_HR!$A$2:$B$11,2,FALSE)*10^-6</f>
        <v>10056604.173000002</v>
      </c>
      <c r="T4984" s="5">
        <f>Table1[[#This Row],[Fuel Consumption (mmBtu)]]*Table1[[#This Row],[Emission Factor (kg CO2/ mmBtu)]]*10^3</f>
        <v>533603417419.38013</v>
      </c>
      <c r="U4984" s="3">
        <f>Table1[[#This Row],[Emissions (g CO2)]]/(Table1[[#This Row],[Generation (TWh)]]*10^9)</f>
        <v>400.54994000000005</v>
      </c>
    </row>
    <row r="4985" spans="1:21" x14ac:dyDescent="0.35">
      <c r="A4985" t="s">
        <v>1406</v>
      </c>
      <c r="B4985" t="s">
        <v>3239</v>
      </c>
      <c r="C4985" t="str">
        <f>SUBSTITUTE(Table1[[#This Row],[Fuel]],", ",",")</f>
        <v>fossil gas: natural gas</v>
      </c>
      <c r="D4985" t="s">
        <v>3239</v>
      </c>
      <c r="H4985" t="s">
        <v>3438</v>
      </c>
      <c r="I4985">
        <v>766</v>
      </c>
      <c r="J4985" t="s">
        <v>3446</v>
      </c>
      <c r="K4985">
        <v>2004</v>
      </c>
      <c r="L4985" t="s">
        <v>29</v>
      </c>
      <c r="M4985" t="s">
        <v>29</v>
      </c>
      <c r="N4985">
        <v>45.026499999999999</v>
      </c>
      <c r="O4985">
        <v>11.2522</v>
      </c>
      <c r="P4985" t="s">
        <v>3527</v>
      </c>
      <c r="Q4985" s="3">
        <f>Table1[[#This Row],[Capacity (MW)]]*0.395*8760*10^-6</f>
        <v>2.6505131999999998</v>
      </c>
      <c r="R4985" s="3" cm="1">
        <f t="array" ref="R4985">AVERAGE(VLOOKUP(_xlfn.TEXTSPLIT(Table1[[#This Row],[Fuel (no space after comma)]], ","), FuelList_Final_EF!$A$2:$B$65, 2, FALSE))</f>
        <v>53.06</v>
      </c>
      <c r="S4985" s="3">
        <f>Table1[[#This Row],[Generation (TWh)]]*10^9*VLOOKUP(Table1[[#This Row],[Turbine/Engine Technology]],Technology_HR!$A$2:$B$11,2,FALSE)*10^-6</f>
        <v>20008724.1468</v>
      </c>
      <c r="T4985" s="5">
        <f>Table1[[#This Row],[Fuel Consumption (mmBtu)]]*Table1[[#This Row],[Emission Factor (kg CO2/ mmBtu)]]*10^3</f>
        <v>1061662903229.2081</v>
      </c>
      <c r="U4985" s="3">
        <f>Table1[[#This Row],[Emissions (g CO2)]]/(Table1[[#This Row],[Generation (TWh)]]*10^9)</f>
        <v>400.54994000000005</v>
      </c>
    </row>
    <row r="4986" spans="1:21" x14ac:dyDescent="0.35">
      <c r="A4986" t="s">
        <v>1444</v>
      </c>
      <c r="B4986" t="s">
        <v>3325</v>
      </c>
      <c r="C4986" t="str">
        <f>SUBSTITUTE(Table1[[#This Row],[Fuel]],", ",",")</f>
        <v>fossil gas: unknown,fossil liquids: heavy fuel oil</v>
      </c>
      <c r="D4986" t="s">
        <v>3245</v>
      </c>
      <c r="E4986" t="s">
        <v>3241</v>
      </c>
      <c r="H4986" t="s">
        <v>3438</v>
      </c>
      <c r="I4986">
        <v>230</v>
      </c>
      <c r="J4986" t="s">
        <v>3446</v>
      </c>
      <c r="K4986">
        <v>2000</v>
      </c>
      <c r="L4986" t="s">
        <v>29</v>
      </c>
      <c r="M4986" t="s">
        <v>29</v>
      </c>
      <c r="N4986">
        <v>45.619489999999999</v>
      </c>
      <c r="O4986">
        <v>13.78295</v>
      </c>
      <c r="P4986" t="s">
        <v>3527</v>
      </c>
      <c r="Q4986" s="3">
        <f>Table1[[#This Row],[Capacity (MW)]]*0.395*8760*10^-6</f>
        <v>0.79584600000000005</v>
      </c>
      <c r="R4986" s="3" cm="1">
        <f t="array" ref="R4986">AVERAGE(VLOOKUP(_xlfn.TEXTSPLIT(Table1[[#This Row],[Fuel (no space after comma)]], ","), FuelList_Final_EF!$A$2:$B$65, 2, FALSE))</f>
        <v>70.960847127042697</v>
      </c>
      <c r="S4986" s="3">
        <f>Table1[[#This Row],[Generation (TWh)]]*10^9*VLOOKUP(Table1[[#This Row],[Turbine/Engine Technology]],Technology_HR!$A$2:$B$11,2,FALSE)*10^-6</f>
        <v>6007841.4539999999</v>
      </c>
      <c r="T4986" s="5">
        <f>Table1[[#This Row],[Fuel Consumption (mmBtu)]]*Table1[[#This Row],[Emission Factor (kg CO2/ mmBtu)]]*10^3</f>
        <v>426321518980.80389</v>
      </c>
      <c r="U4986" s="3">
        <f>Table1[[#This Row],[Emissions (g CO2)]]/(Table1[[#This Row],[Generation (TWh)]]*10^9)</f>
        <v>535.68343496204534</v>
      </c>
    </row>
    <row r="4987" spans="1:21" x14ac:dyDescent="0.35">
      <c r="A4987" t="s">
        <v>1444</v>
      </c>
      <c r="B4987" t="s">
        <v>3239</v>
      </c>
      <c r="C4987" t="str">
        <f>SUBSTITUTE(Table1[[#This Row],[Fuel]],", ",",")</f>
        <v>fossil gas: natural gas</v>
      </c>
      <c r="D4987" t="s">
        <v>3239</v>
      </c>
      <c r="H4987" t="s">
        <v>3438</v>
      </c>
      <c r="I4987">
        <v>120</v>
      </c>
      <c r="J4987" t="s">
        <v>3447</v>
      </c>
      <c r="K4987">
        <v>2025</v>
      </c>
      <c r="L4987" t="s">
        <v>29</v>
      </c>
      <c r="M4987" t="s">
        <v>29</v>
      </c>
      <c r="N4987">
        <v>45.619489999999999</v>
      </c>
      <c r="O4987">
        <v>13.78295</v>
      </c>
      <c r="P4987" t="s">
        <v>3527</v>
      </c>
      <c r="Q4987" s="3">
        <f>Table1[[#This Row],[Capacity (MW)]]*0.395*8760*10^-6</f>
        <v>0.41522400000000004</v>
      </c>
      <c r="R4987" s="3" cm="1">
        <f t="array" ref="R4987">AVERAGE(VLOOKUP(_xlfn.TEXTSPLIT(Table1[[#This Row],[Fuel (no space after comma)]], ","), FuelList_Final_EF!$A$2:$B$65, 2, FALSE))</f>
        <v>53.06</v>
      </c>
      <c r="S4987" s="3">
        <f>Table1[[#This Row],[Generation (TWh)]]*10^9*VLOOKUP(Table1[[#This Row],[Turbine/Engine Technology]],Technology_HR!$A$2:$B$11,2,FALSE)*10^-6</f>
        <v>3134525.9760000003</v>
      </c>
      <c r="T4987" s="5">
        <f>Table1[[#This Row],[Fuel Consumption (mmBtu)]]*Table1[[#This Row],[Emission Factor (kg CO2/ mmBtu)]]*10^3</f>
        <v>166317948286.56003</v>
      </c>
      <c r="U4987" s="3">
        <f>Table1[[#This Row],[Emissions (g CO2)]]/(Table1[[#This Row],[Generation (TWh)]]*10^9)</f>
        <v>400.54993999999999</v>
      </c>
    </row>
    <row r="4988" spans="1:21" x14ac:dyDescent="0.35">
      <c r="A4988" t="s">
        <v>1396</v>
      </c>
      <c r="B4988" t="s">
        <v>3239</v>
      </c>
      <c r="C4988" t="str">
        <f>SUBSTITUTE(Table1[[#This Row],[Fuel]],", ",",")</f>
        <v>fossil gas: natural gas</v>
      </c>
      <c r="D4988" t="s">
        <v>3239</v>
      </c>
      <c r="H4988" t="s">
        <v>3438</v>
      </c>
      <c r="I4988">
        <v>55</v>
      </c>
      <c r="J4988" t="s">
        <v>3446</v>
      </c>
      <c r="K4988">
        <v>1994</v>
      </c>
      <c r="L4988" t="s">
        <v>29</v>
      </c>
      <c r="M4988" t="s">
        <v>29</v>
      </c>
      <c r="N4988">
        <v>45.541699999999999</v>
      </c>
      <c r="O4988">
        <v>9.2538999999999998</v>
      </c>
      <c r="P4988" t="s">
        <v>3527</v>
      </c>
      <c r="Q4988" s="3">
        <f>Table1[[#This Row],[Capacity (MW)]]*0.395*8760*10^-6</f>
        <v>0.19031099999999998</v>
      </c>
      <c r="R4988" s="3" cm="1">
        <f t="array" ref="R4988">AVERAGE(VLOOKUP(_xlfn.TEXTSPLIT(Table1[[#This Row],[Fuel (no space after comma)]], ","), FuelList_Final_EF!$A$2:$B$65, 2, FALSE))</f>
        <v>53.06</v>
      </c>
      <c r="S4988" s="3">
        <f>Table1[[#This Row],[Generation (TWh)]]*10^9*VLOOKUP(Table1[[#This Row],[Turbine/Engine Technology]],Technology_HR!$A$2:$B$11,2,FALSE)*10^-6</f>
        <v>1436657.7389999996</v>
      </c>
      <c r="T4988" s="5">
        <f>Table1[[#This Row],[Fuel Consumption (mmBtu)]]*Table1[[#This Row],[Emission Factor (kg CO2/ mmBtu)]]*10^3</f>
        <v>76229059631.339981</v>
      </c>
      <c r="U4988" s="3">
        <f>Table1[[#This Row],[Emissions (g CO2)]]/(Table1[[#This Row],[Generation (TWh)]]*10^9)</f>
        <v>400.54993999999994</v>
      </c>
    </row>
    <row r="4989" spans="1:21" x14ac:dyDescent="0.35">
      <c r="A4989" t="s">
        <v>1396</v>
      </c>
      <c r="B4989" t="s">
        <v>3239</v>
      </c>
      <c r="C4989" t="str">
        <f>SUBSTITUTE(Table1[[#This Row],[Fuel]],", ",",")</f>
        <v>fossil gas: natural gas</v>
      </c>
      <c r="D4989" t="s">
        <v>3239</v>
      </c>
      <c r="H4989" t="s">
        <v>3438</v>
      </c>
      <c r="I4989">
        <v>56</v>
      </c>
      <c r="J4989" t="s">
        <v>3446</v>
      </c>
      <c r="K4989">
        <v>2004</v>
      </c>
      <c r="L4989" t="s">
        <v>29</v>
      </c>
      <c r="M4989" t="s">
        <v>29</v>
      </c>
      <c r="N4989">
        <v>45.541699999999999</v>
      </c>
      <c r="O4989">
        <v>9.2538999999999998</v>
      </c>
      <c r="P4989" t="s">
        <v>3527</v>
      </c>
      <c r="Q4989" s="3">
        <f>Table1[[#This Row],[Capacity (MW)]]*0.395*8760*10^-6</f>
        <v>0.1937712</v>
      </c>
      <c r="R4989" s="3" cm="1">
        <f t="array" ref="R4989">AVERAGE(VLOOKUP(_xlfn.TEXTSPLIT(Table1[[#This Row],[Fuel (no space after comma)]], ","), FuelList_Final_EF!$A$2:$B$65, 2, FALSE))</f>
        <v>53.06</v>
      </c>
      <c r="S4989" s="3">
        <f>Table1[[#This Row],[Generation (TWh)]]*10^9*VLOOKUP(Table1[[#This Row],[Turbine/Engine Technology]],Technology_HR!$A$2:$B$11,2,FALSE)*10^-6</f>
        <v>1462778.7888</v>
      </c>
      <c r="T4989" s="5">
        <f>Table1[[#This Row],[Fuel Consumption (mmBtu)]]*Table1[[#This Row],[Emission Factor (kg CO2/ mmBtu)]]*10^3</f>
        <v>77615042533.727997</v>
      </c>
      <c r="U4989" s="3">
        <f>Table1[[#This Row],[Emissions (g CO2)]]/(Table1[[#This Row],[Generation (TWh)]]*10^9)</f>
        <v>400.54993999999999</v>
      </c>
    </row>
    <row r="4990" spans="1:21" x14ac:dyDescent="0.35">
      <c r="A4990" t="s">
        <v>1396</v>
      </c>
      <c r="B4990" t="s">
        <v>3239</v>
      </c>
      <c r="C4990" t="str">
        <f>SUBSTITUTE(Table1[[#This Row],[Fuel]],", ",",")</f>
        <v>fossil gas: natural gas</v>
      </c>
      <c r="D4990" t="s">
        <v>3239</v>
      </c>
      <c r="H4990" t="s">
        <v>3438</v>
      </c>
      <c r="I4990">
        <v>885</v>
      </c>
      <c r="J4990" t="s">
        <v>3446</v>
      </c>
      <c r="K4990">
        <v>2008</v>
      </c>
      <c r="L4990" t="s">
        <v>29</v>
      </c>
      <c r="M4990" t="s">
        <v>29</v>
      </c>
      <c r="N4990">
        <v>38.875900000000001</v>
      </c>
      <c r="O4990">
        <v>16.6569</v>
      </c>
      <c r="P4990" t="s">
        <v>3527</v>
      </c>
      <c r="Q4990" s="3">
        <f>Table1[[#This Row],[Capacity (MW)]]*0.395*8760*10^-6</f>
        <v>3.0622769999999999</v>
      </c>
      <c r="R4990" s="3" cm="1">
        <f t="array" ref="R4990">AVERAGE(VLOOKUP(_xlfn.TEXTSPLIT(Table1[[#This Row],[Fuel (no space after comma)]], ","), FuelList_Final_EF!$A$2:$B$65, 2, FALSE))</f>
        <v>53.06</v>
      </c>
      <c r="S4990" s="3">
        <f>Table1[[#This Row],[Generation (TWh)]]*10^9*VLOOKUP(Table1[[#This Row],[Turbine/Engine Technology]],Technology_HR!$A$2:$B$11,2,FALSE)*10^-6</f>
        <v>23117129.072999999</v>
      </c>
      <c r="T4990" s="5">
        <f>Table1[[#This Row],[Fuel Consumption (mmBtu)]]*Table1[[#This Row],[Emission Factor (kg CO2/ mmBtu)]]*10^3</f>
        <v>1226594868613.3799</v>
      </c>
      <c r="U4990" s="3">
        <f>Table1[[#This Row],[Emissions (g CO2)]]/(Table1[[#This Row],[Generation (TWh)]]*10^9)</f>
        <v>400.54993999999994</v>
      </c>
    </row>
    <row r="4991" spans="1:21" x14ac:dyDescent="0.35">
      <c r="A4991" t="s">
        <v>1401</v>
      </c>
      <c r="B4991" t="s">
        <v>3239</v>
      </c>
      <c r="C4991" t="str">
        <f>SUBSTITUTE(Table1[[#This Row],[Fuel]],", ",",")</f>
        <v>fossil gas: natural gas</v>
      </c>
      <c r="D4991" t="s">
        <v>3239</v>
      </c>
      <c r="H4991" t="s">
        <v>3438</v>
      </c>
      <c r="I4991">
        <v>42</v>
      </c>
      <c r="J4991" t="s">
        <v>3446</v>
      </c>
      <c r="K4991">
        <v>2008</v>
      </c>
      <c r="L4991" t="s">
        <v>29</v>
      </c>
      <c r="M4991" t="s">
        <v>29</v>
      </c>
      <c r="N4991">
        <v>41.7</v>
      </c>
      <c r="O4991">
        <v>13.583729999999999</v>
      </c>
      <c r="P4991" t="s">
        <v>3527</v>
      </c>
      <c r="Q4991" s="3">
        <f>Table1[[#This Row],[Capacity (MW)]]*0.395*8760*10^-6</f>
        <v>0.1453284</v>
      </c>
      <c r="R4991" s="3" cm="1">
        <f t="array" ref="R4991">AVERAGE(VLOOKUP(_xlfn.TEXTSPLIT(Table1[[#This Row],[Fuel (no space after comma)]], ","), FuelList_Final_EF!$A$2:$B$65, 2, FALSE))</f>
        <v>53.06</v>
      </c>
      <c r="S4991" s="3">
        <f>Table1[[#This Row],[Generation (TWh)]]*10^9*VLOOKUP(Table1[[#This Row],[Turbine/Engine Technology]],Technology_HR!$A$2:$B$11,2,FALSE)*10^-6</f>
        <v>1097084.0915999999</v>
      </c>
      <c r="T4991" s="5">
        <f>Table1[[#This Row],[Fuel Consumption (mmBtu)]]*Table1[[#This Row],[Emission Factor (kg CO2/ mmBtu)]]*10^3</f>
        <v>58211281900.295998</v>
      </c>
      <c r="U4991" s="3">
        <f>Table1[[#This Row],[Emissions (g CO2)]]/(Table1[[#This Row],[Generation (TWh)]]*10^9)</f>
        <v>400.54993999999999</v>
      </c>
    </row>
    <row r="4992" spans="1:21" x14ac:dyDescent="0.35">
      <c r="A4992" t="s">
        <v>1445</v>
      </c>
      <c r="B4992" t="s">
        <v>3239</v>
      </c>
      <c r="C4992" t="str">
        <f>SUBSTITUTE(Table1[[#This Row],[Fuel]],", ",",")</f>
        <v>fossil gas: natural gas</v>
      </c>
      <c r="D4992" t="s">
        <v>3239</v>
      </c>
      <c r="H4992" t="s">
        <v>3438</v>
      </c>
      <c r="I4992">
        <v>380</v>
      </c>
      <c r="J4992" t="s">
        <v>3446</v>
      </c>
      <c r="K4992">
        <v>2007</v>
      </c>
      <c r="L4992" t="s">
        <v>29</v>
      </c>
      <c r="M4992" t="s">
        <v>29</v>
      </c>
      <c r="N4992">
        <v>41.1783</v>
      </c>
      <c r="O4992">
        <v>14.1129</v>
      </c>
      <c r="P4992" t="s">
        <v>3527</v>
      </c>
      <c r="Q4992" s="3">
        <f>Table1[[#This Row],[Capacity (MW)]]*0.395*8760*10^-6</f>
        <v>1.3148759999999999</v>
      </c>
      <c r="R4992" s="3" cm="1">
        <f t="array" ref="R4992">AVERAGE(VLOOKUP(_xlfn.TEXTSPLIT(Table1[[#This Row],[Fuel (no space after comma)]], ","), FuelList_Final_EF!$A$2:$B$65, 2, FALSE))</f>
        <v>53.06</v>
      </c>
      <c r="S4992" s="3">
        <f>Table1[[#This Row],[Generation (TWh)]]*10^9*VLOOKUP(Table1[[#This Row],[Turbine/Engine Technology]],Technology_HR!$A$2:$B$11,2,FALSE)*10^-6</f>
        <v>9925998.9239999987</v>
      </c>
      <c r="T4992" s="5">
        <f>Table1[[#This Row],[Fuel Consumption (mmBtu)]]*Table1[[#This Row],[Emission Factor (kg CO2/ mmBtu)]]*10^3</f>
        <v>526673502907.43994</v>
      </c>
      <c r="U4992" s="3">
        <f>Table1[[#This Row],[Emissions (g CO2)]]/(Table1[[#This Row],[Generation (TWh)]]*10^9)</f>
        <v>400.54993999999994</v>
      </c>
    </row>
    <row r="4993" spans="1:21" x14ac:dyDescent="0.35">
      <c r="A4993" t="s">
        <v>1445</v>
      </c>
      <c r="B4993" t="s">
        <v>3239</v>
      </c>
      <c r="C4993" t="str">
        <f>SUBSTITUTE(Table1[[#This Row],[Fuel]],", ",",")</f>
        <v>fossil gas: natural gas</v>
      </c>
      <c r="D4993" t="s">
        <v>3239</v>
      </c>
      <c r="H4993" t="s">
        <v>3438</v>
      </c>
      <c r="I4993">
        <v>380</v>
      </c>
      <c r="J4993" t="s">
        <v>3446</v>
      </c>
      <c r="K4993">
        <v>2007</v>
      </c>
      <c r="L4993" t="s">
        <v>29</v>
      </c>
      <c r="M4993" t="s">
        <v>29</v>
      </c>
      <c r="N4993">
        <v>41.1783</v>
      </c>
      <c r="O4993">
        <v>14.1129</v>
      </c>
      <c r="P4993" t="s">
        <v>3527</v>
      </c>
      <c r="Q4993" s="3">
        <f>Table1[[#This Row],[Capacity (MW)]]*0.395*8760*10^-6</f>
        <v>1.3148759999999999</v>
      </c>
      <c r="R4993" s="3" cm="1">
        <f t="array" ref="R4993">AVERAGE(VLOOKUP(_xlfn.TEXTSPLIT(Table1[[#This Row],[Fuel (no space after comma)]], ","), FuelList_Final_EF!$A$2:$B$65, 2, FALSE))</f>
        <v>53.06</v>
      </c>
      <c r="S4993" s="3">
        <f>Table1[[#This Row],[Generation (TWh)]]*10^9*VLOOKUP(Table1[[#This Row],[Turbine/Engine Technology]],Technology_HR!$A$2:$B$11,2,FALSE)*10^-6</f>
        <v>9925998.9239999987</v>
      </c>
      <c r="T4993" s="5">
        <f>Table1[[#This Row],[Fuel Consumption (mmBtu)]]*Table1[[#This Row],[Emission Factor (kg CO2/ mmBtu)]]*10^3</f>
        <v>526673502907.43994</v>
      </c>
      <c r="U4993" s="3">
        <f>Table1[[#This Row],[Emissions (g CO2)]]/(Table1[[#This Row],[Generation (TWh)]]*10^9)</f>
        <v>400.54993999999994</v>
      </c>
    </row>
    <row r="4994" spans="1:21" x14ac:dyDescent="0.35">
      <c r="A4994" t="s">
        <v>1445</v>
      </c>
      <c r="B4994" t="s">
        <v>3239</v>
      </c>
      <c r="C4994" t="str">
        <f>SUBSTITUTE(Table1[[#This Row],[Fuel]],", ",",")</f>
        <v>fossil gas: natural gas</v>
      </c>
      <c r="D4994" t="s">
        <v>3239</v>
      </c>
      <c r="H4994" t="s">
        <v>3436</v>
      </c>
      <c r="I4994">
        <v>620</v>
      </c>
      <c r="J4994" t="s">
        <v>3445</v>
      </c>
      <c r="K4994" t="s">
        <v>29</v>
      </c>
      <c r="L4994" t="s">
        <v>29</v>
      </c>
      <c r="M4994" t="s">
        <v>29</v>
      </c>
      <c r="N4994">
        <v>41.1783</v>
      </c>
      <c r="O4994">
        <v>14.1129</v>
      </c>
      <c r="P4994" t="s">
        <v>3527</v>
      </c>
      <c r="Q4994" s="3">
        <f>Table1[[#This Row],[Capacity (MW)]]*0.395*8760*10^-6</f>
        <v>2.145324</v>
      </c>
      <c r="R4994" s="3" cm="1">
        <f t="array" ref="R4994">AVERAGE(VLOOKUP(_xlfn.TEXTSPLIT(Table1[[#This Row],[Fuel (no space after comma)]], ","), FuelList_Final_EF!$A$2:$B$65, 2, FALSE))</f>
        <v>53.06</v>
      </c>
      <c r="S4994" s="3">
        <f>Table1[[#This Row],[Generation (TWh)]]*10^9*VLOOKUP(Table1[[#This Row],[Turbine/Engine Technology]],Technology_HR!$A$2:$B$11,2,FALSE)*10^-6</f>
        <v>23620017.239999998</v>
      </c>
      <c r="T4994" s="5">
        <f>Table1[[#This Row],[Fuel Consumption (mmBtu)]]*Table1[[#This Row],[Emission Factor (kg CO2/ mmBtu)]]*10^3</f>
        <v>1253278114754.3999</v>
      </c>
      <c r="U4994" s="3">
        <f>Table1[[#This Row],[Emissions (g CO2)]]/(Table1[[#This Row],[Generation (TWh)]]*10^9)</f>
        <v>584.1905999999999</v>
      </c>
    </row>
    <row r="4995" spans="1:21" x14ac:dyDescent="0.35">
      <c r="A4995" t="s">
        <v>1445</v>
      </c>
      <c r="B4995" t="s">
        <v>3343</v>
      </c>
      <c r="C4995" t="str">
        <f>SUBSTITUTE(Table1[[#This Row],[Fuel]],", ",",")</f>
        <v>fossil gas: waste heat from natural gas,bioenergy: unknown</v>
      </c>
      <c r="D4995" t="s">
        <v>3249</v>
      </c>
      <c r="E4995" t="s">
        <v>3643</v>
      </c>
      <c r="H4995" t="s">
        <v>3440</v>
      </c>
      <c r="I4995">
        <v>320</v>
      </c>
      <c r="J4995" t="s">
        <v>3445</v>
      </c>
      <c r="K4995" t="s">
        <v>29</v>
      </c>
      <c r="L4995" t="s">
        <v>29</v>
      </c>
      <c r="M4995" t="s">
        <v>29</v>
      </c>
      <c r="N4995">
        <v>41.1783</v>
      </c>
      <c r="O4995">
        <v>14.1129</v>
      </c>
      <c r="P4995" t="s">
        <v>3527</v>
      </c>
      <c r="Q4995" s="3">
        <f>Table1[[#This Row],[Capacity (MW)]]*0.395*8760*10^-6</f>
        <v>1.107264</v>
      </c>
      <c r="R4995" s="3" cm="1">
        <f t="array" ref="R4995">AVERAGE(VLOOKUP(_xlfn.TEXTSPLIT(Table1[[#This Row],[Fuel (no space after comma)]], ","), FuelList_Final_EF!$A$2:$B$65, 2, FALSE))</f>
        <v>70.183750000000003</v>
      </c>
      <c r="S4995" s="3">
        <f>Table1[[#This Row],[Generation (TWh)]]*10^9*VLOOKUP(Table1[[#This Row],[Turbine/Engine Technology]],Technology_HR!$A$2:$B$11,2,FALSE)*10^-6</f>
        <v>11388210.24</v>
      </c>
      <c r="T4995" s="5">
        <f>Table1[[#This Row],[Fuel Consumption (mmBtu)]]*Table1[[#This Row],[Emission Factor (kg CO2/ mmBtu)]]*10^3</f>
        <v>799267300431.6001</v>
      </c>
      <c r="U4995" s="3">
        <f>Table1[[#This Row],[Emissions (g CO2)]]/(Table1[[#This Row],[Generation (TWh)]]*10^9)</f>
        <v>721.83986875000005</v>
      </c>
    </row>
    <row r="4996" spans="1:21" x14ac:dyDescent="0.35">
      <c r="A4996" t="s">
        <v>1409</v>
      </c>
      <c r="B4996" t="s">
        <v>3240</v>
      </c>
      <c r="C4996" t="str">
        <f>SUBSTITUTE(Table1[[#This Row],[Fuel]],", ",",")</f>
        <v>fossil gas: natural gas,fossil liquids: diesel</v>
      </c>
      <c r="D4996" t="s">
        <v>3239</v>
      </c>
      <c r="E4996" t="s">
        <v>3258</v>
      </c>
      <c r="H4996" t="s">
        <v>3441</v>
      </c>
      <c r="I4996">
        <v>42</v>
      </c>
      <c r="J4996" t="s">
        <v>3446</v>
      </c>
      <c r="K4996">
        <v>2023</v>
      </c>
      <c r="L4996" t="s">
        <v>29</v>
      </c>
      <c r="M4996" t="s">
        <v>29</v>
      </c>
      <c r="N4996">
        <v>42.047460000000001</v>
      </c>
      <c r="O4996">
        <v>13.92676</v>
      </c>
      <c r="P4996" t="s">
        <v>3527</v>
      </c>
      <c r="Q4996" s="3">
        <f>Table1[[#This Row],[Capacity (MW)]]*0.395*8760*10^-6</f>
        <v>0.1453284</v>
      </c>
      <c r="R4996" s="3" cm="1">
        <f t="array" ref="R4996">AVERAGE(VLOOKUP(_xlfn.TEXTSPLIT(Table1[[#This Row],[Fuel (no space after comma)]], ","), FuelList_Final_EF!$A$2:$B$65, 2, FALSE))</f>
        <v>65.583341148886291</v>
      </c>
      <c r="S4996" s="3">
        <f>Table1[[#This Row],[Generation (TWh)]]*10^9*VLOOKUP(Table1[[#This Row],[Turbine/Engine Technology]],Technology_HR!$A$2:$B$11,2,FALSE)*10^-6</f>
        <v>1097084.0915999999</v>
      </c>
      <c r="T4996" s="5">
        <f>Table1[[#This Row],[Fuel Consumption (mmBtu)]]*Table1[[#This Row],[Emission Factor (kg CO2/ mmBtu)]]*10^3</f>
        <v>71950440248.418808</v>
      </c>
      <c r="U4996" s="3">
        <f>Table1[[#This Row],[Emissions (g CO2)]]/(Table1[[#This Row],[Generation (TWh)]]*10^9)</f>
        <v>495.08864233294253</v>
      </c>
    </row>
    <row r="4997" spans="1:21" x14ac:dyDescent="0.35">
      <c r="A4997" t="s">
        <v>1446</v>
      </c>
      <c r="B4997" t="s">
        <v>3316</v>
      </c>
      <c r="C4997" t="str">
        <f>SUBSTITUTE(Table1[[#This Row],[Fuel]],", ",",")</f>
        <v>industrial by-product: blast furnace gas,fossil gas: natural gas,fossil gas: unknown</v>
      </c>
      <c r="D4997" t="s">
        <v>3274</v>
      </c>
      <c r="E4997" t="s">
        <v>3239</v>
      </c>
      <c r="F4997" t="s">
        <v>3245</v>
      </c>
      <c r="H4997" t="s">
        <v>3438</v>
      </c>
      <c r="I4997">
        <v>564</v>
      </c>
      <c r="J4997" t="s">
        <v>3446</v>
      </c>
      <c r="K4997">
        <v>1997</v>
      </c>
      <c r="L4997" t="s">
        <v>29</v>
      </c>
      <c r="M4997" t="s">
        <v>29</v>
      </c>
      <c r="N4997">
        <v>40.463793000000003</v>
      </c>
      <c r="O4997">
        <v>17.246516</v>
      </c>
      <c r="P4997" t="s">
        <v>3527</v>
      </c>
      <c r="Q4997" s="3">
        <f>Table1[[#This Row],[Capacity (MW)]]*0.395*8760*10^-6</f>
        <v>1.9515528</v>
      </c>
      <c r="R4997" s="3" cm="1">
        <f t="array" ref="R4997">AVERAGE(VLOOKUP(_xlfn.TEXTSPLIT(Table1[[#This Row],[Fuel (no space after comma)]], ","), FuelList_Final_EF!$A$2:$B$65, 2, FALSE))</f>
        <v>129.23305464768933</v>
      </c>
      <c r="S4997" s="3">
        <f>Table1[[#This Row],[Generation (TWh)]]*10^9*VLOOKUP(Table1[[#This Row],[Turbine/Engine Technology]],Technology_HR!$A$2:$B$11,2,FALSE)*10^-6</f>
        <v>14732272.087199999</v>
      </c>
      <c r="T4997" s="5">
        <f>Table1[[#This Row],[Fuel Consumption (mmBtu)]]*Table1[[#This Row],[Emission Factor (kg CO2/ mmBtu)]]*10^3</f>
        <v>1903896523729.7456</v>
      </c>
      <c r="U4997" s="3">
        <f>Table1[[#This Row],[Emissions (g CO2)]]/(Table1[[#This Row],[Generation (TWh)]]*10^9)</f>
        <v>975.58032953540669</v>
      </c>
    </row>
    <row r="4998" spans="1:21" x14ac:dyDescent="0.35">
      <c r="A4998" t="s">
        <v>1446</v>
      </c>
      <c r="B4998" t="s">
        <v>3345</v>
      </c>
      <c r="C4998" t="str">
        <f>SUBSTITUTE(Table1[[#This Row],[Fuel]],", ",",")</f>
        <v>industrial by-product: blast furnace gas,fossil gas: natural gas,fossil gas: unknown,fossil liquids: heavy fuel oil</v>
      </c>
      <c r="D4998" t="s">
        <v>3274</v>
      </c>
      <c r="E4998" t="s">
        <v>3239</v>
      </c>
      <c r="F4998" t="s">
        <v>3245</v>
      </c>
      <c r="G4998" t="s">
        <v>3241</v>
      </c>
      <c r="H4998" t="s">
        <v>3440</v>
      </c>
      <c r="I4998">
        <v>160</v>
      </c>
      <c r="J4998" t="s">
        <v>3446</v>
      </c>
      <c r="K4998">
        <v>1975</v>
      </c>
      <c r="L4998" t="s">
        <v>29</v>
      </c>
      <c r="M4998" t="s">
        <v>29</v>
      </c>
      <c r="N4998">
        <v>40.463793000000003</v>
      </c>
      <c r="O4998">
        <v>17.246516</v>
      </c>
      <c r="P4998" t="s">
        <v>3527</v>
      </c>
      <c r="Q4998" s="3">
        <f>Table1[[#This Row],[Capacity (MW)]]*0.395*8760*10^-6</f>
        <v>0.55363200000000001</v>
      </c>
      <c r="R4998" s="3" cm="1">
        <f t="array" ref="R4998">AVERAGE(VLOOKUP(_xlfn.TEXTSPLIT(Table1[[#This Row],[Fuel (no space after comma)]], ","), FuelList_Final_EF!$A$2:$B$65, 2, FALSE))</f>
        <v>117.32542356352135</v>
      </c>
      <c r="S4998" s="3">
        <f>Table1[[#This Row],[Generation (TWh)]]*10^9*VLOOKUP(Table1[[#This Row],[Turbine/Engine Technology]],Technology_HR!$A$2:$B$11,2,FALSE)*10^-6</f>
        <v>5694105.1200000001</v>
      </c>
      <c r="T4998" s="5">
        <f>Table1[[#This Row],[Fuel Consumption (mmBtu)]]*Table1[[#This Row],[Emission Factor (kg CO2/ mmBtu)]]*10^3</f>
        <v>668063295019.21558</v>
      </c>
      <c r="U4998" s="3">
        <f>Table1[[#This Row],[Emissions (g CO2)]]/(Table1[[#This Row],[Generation (TWh)]]*10^9)</f>
        <v>1206.6919813508171</v>
      </c>
    </row>
    <row r="4999" spans="1:21" x14ac:dyDescent="0.35">
      <c r="A4999" t="s">
        <v>1446</v>
      </c>
      <c r="B4999" t="s">
        <v>3345</v>
      </c>
      <c r="C4999" t="str">
        <f>SUBSTITUTE(Table1[[#This Row],[Fuel]],", ",",")</f>
        <v>industrial by-product: blast furnace gas,fossil gas: natural gas,fossil gas: unknown,fossil liquids: heavy fuel oil</v>
      </c>
      <c r="D4999" t="s">
        <v>3274</v>
      </c>
      <c r="E4999" t="s">
        <v>3239</v>
      </c>
      <c r="F4999" t="s">
        <v>3245</v>
      </c>
      <c r="G4999" t="s">
        <v>3241</v>
      </c>
      <c r="H4999" t="s">
        <v>3440</v>
      </c>
      <c r="I4999">
        <v>160</v>
      </c>
      <c r="J4999" t="s">
        <v>3446</v>
      </c>
      <c r="K4999">
        <v>1975</v>
      </c>
      <c r="L4999" t="s">
        <v>29</v>
      </c>
      <c r="M4999" t="s">
        <v>29</v>
      </c>
      <c r="N4999">
        <v>40.463793000000003</v>
      </c>
      <c r="O4999">
        <v>17.246516</v>
      </c>
      <c r="P4999" t="s">
        <v>3527</v>
      </c>
      <c r="Q4999" s="3">
        <f>Table1[[#This Row],[Capacity (MW)]]*0.395*8760*10^-6</f>
        <v>0.55363200000000001</v>
      </c>
      <c r="R4999" s="3" cm="1">
        <f t="array" ref="R4999">AVERAGE(VLOOKUP(_xlfn.TEXTSPLIT(Table1[[#This Row],[Fuel (no space after comma)]], ","), FuelList_Final_EF!$A$2:$B$65, 2, FALSE))</f>
        <v>117.32542356352135</v>
      </c>
      <c r="S4999" s="3">
        <f>Table1[[#This Row],[Generation (TWh)]]*10^9*VLOOKUP(Table1[[#This Row],[Turbine/Engine Technology]],Technology_HR!$A$2:$B$11,2,FALSE)*10^-6</f>
        <v>5694105.1200000001</v>
      </c>
      <c r="T4999" s="5">
        <f>Table1[[#This Row],[Fuel Consumption (mmBtu)]]*Table1[[#This Row],[Emission Factor (kg CO2/ mmBtu)]]*10^3</f>
        <v>668063295019.21558</v>
      </c>
      <c r="U4999" s="3">
        <f>Table1[[#This Row],[Emissions (g CO2)]]/(Table1[[#This Row],[Generation (TWh)]]*10^9)</f>
        <v>1206.6919813508171</v>
      </c>
    </row>
    <row r="5000" spans="1:21" x14ac:dyDescent="0.35">
      <c r="A5000" t="s">
        <v>1446</v>
      </c>
      <c r="B5000" t="s">
        <v>3345</v>
      </c>
      <c r="C5000" t="str">
        <f>SUBSTITUTE(Table1[[#This Row],[Fuel]],", ",",")</f>
        <v>industrial by-product: blast furnace gas,fossil gas: natural gas,fossil gas: unknown,fossil liquids: heavy fuel oil</v>
      </c>
      <c r="D5000" t="s">
        <v>3274</v>
      </c>
      <c r="E5000" t="s">
        <v>3239</v>
      </c>
      <c r="F5000" t="s">
        <v>3245</v>
      </c>
      <c r="G5000" t="s">
        <v>3241</v>
      </c>
      <c r="H5000" t="s">
        <v>3440</v>
      </c>
      <c r="I5000">
        <v>160</v>
      </c>
      <c r="J5000" t="s">
        <v>3446</v>
      </c>
      <c r="K5000">
        <v>1975</v>
      </c>
      <c r="L5000" t="s">
        <v>29</v>
      </c>
      <c r="M5000" t="s">
        <v>29</v>
      </c>
      <c r="N5000">
        <v>40.463793000000003</v>
      </c>
      <c r="O5000">
        <v>17.246516</v>
      </c>
      <c r="P5000" t="s">
        <v>3527</v>
      </c>
      <c r="Q5000" s="3">
        <f>Table1[[#This Row],[Capacity (MW)]]*0.395*8760*10^-6</f>
        <v>0.55363200000000001</v>
      </c>
      <c r="R5000" s="3" cm="1">
        <f t="array" ref="R5000">AVERAGE(VLOOKUP(_xlfn.TEXTSPLIT(Table1[[#This Row],[Fuel (no space after comma)]], ","), FuelList_Final_EF!$A$2:$B$65, 2, FALSE))</f>
        <v>117.32542356352135</v>
      </c>
      <c r="S5000" s="3">
        <f>Table1[[#This Row],[Generation (TWh)]]*10^9*VLOOKUP(Table1[[#This Row],[Turbine/Engine Technology]],Technology_HR!$A$2:$B$11,2,FALSE)*10^-6</f>
        <v>5694105.1200000001</v>
      </c>
      <c r="T5000" s="5">
        <f>Table1[[#This Row],[Fuel Consumption (mmBtu)]]*Table1[[#This Row],[Emission Factor (kg CO2/ mmBtu)]]*10^3</f>
        <v>668063295019.21558</v>
      </c>
      <c r="U5000" s="3">
        <f>Table1[[#This Row],[Emissions (g CO2)]]/(Table1[[#This Row],[Generation (TWh)]]*10^9)</f>
        <v>1206.6919813508171</v>
      </c>
    </row>
    <row r="5001" spans="1:21" x14ac:dyDescent="0.35">
      <c r="A5001" t="s">
        <v>1405</v>
      </c>
      <c r="B5001" t="s">
        <v>3239</v>
      </c>
      <c r="C5001" t="str">
        <f>SUBSTITUTE(Table1[[#This Row],[Fuel]],", ",",")</f>
        <v>fossil gas: natural gas</v>
      </c>
      <c r="D5001" t="s">
        <v>3239</v>
      </c>
      <c r="H5001" t="s">
        <v>3438</v>
      </c>
      <c r="I5001">
        <v>48.5</v>
      </c>
      <c r="J5001" t="s">
        <v>3446</v>
      </c>
      <c r="K5001" t="s">
        <v>29</v>
      </c>
      <c r="L5001" t="s">
        <v>29</v>
      </c>
      <c r="M5001" t="s">
        <v>29</v>
      </c>
      <c r="N5001">
        <v>40.499257</v>
      </c>
      <c r="O5001">
        <v>17.197116999999999</v>
      </c>
      <c r="P5001" t="s">
        <v>3527</v>
      </c>
      <c r="Q5001" s="3">
        <f>Table1[[#This Row],[Capacity (MW)]]*0.395*8760*10^-6</f>
        <v>0.16781970000000002</v>
      </c>
      <c r="R5001" s="3" cm="1">
        <f t="array" ref="R5001">AVERAGE(VLOOKUP(_xlfn.TEXTSPLIT(Table1[[#This Row],[Fuel (no space after comma)]], ","), FuelList_Final_EF!$A$2:$B$65, 2, FALSE))</f>
        <v>53.06</v>
      </c>
      <c r="S5001" s="3">
        <f>Table1[[#This Row],[Generation (TWh)]]*10^9*VLOOKUP(Table1[[#This Row],[Turbine/Engine Technology]],Technology_HR!$A$2:$B$11,2,FALSE)*10^-6</f>
        <v>1266870.9153000002</v>
      </c>
      <c r="T5001" s="5">
        <f>Table1[[#This Row],[Fuel Consumption (mmBtu)]]*Table1[[#This Row],[Emission Factor (kg CO2/ mmBtu)]]*10^3</f>
        <v>67220170765.818016</v>
      </c>
      <c r="U5001" s="3">
        <f>Table1[[#This Row],[Emissions (g CO2)]]/(Table1[[#This Row],[Generation (TWh)]]*10^9)</f>
        <v>400.54994000000005</v>
      </c>
    </row>
    <row r="5002" spans="1:21" x14ac:dyDescent="0.35">
      <c r="A5002" t="s">
        <v>1405</v>
      </c>
      <c r="B5002" t="s">
        <v>3239</v>
      </c>
      <c r="C5002" t="str">
        <f>SUBSTITUTE(Table1[[#This Row],[Fuel]],", ",",")</f>
        <v>fossil gas: natural gas</v>
      </c>
      <c r="D5002" t="s">
        <v>3239</v>
      </c>
      <c r="H5002" t="s">
        <v>3438</v>
      </c>
      <c r="I5002">
        <v>37</v>
      </c>
      <c r="J5002" t="s">
        <v>3447</v>
      </c>
      <c r="K5002">
        <v>2024</v>
      </c>
      <c r="L5002" t="s">
        <v>29</v>
      </c>
      <c r="M5002" t="s">
        <v>29</v>
      </c>
      <c r="N5002">
        <v>40.499257</v>
      </c>
      <c r="O5002">
        <v>17.197116999999999</v>
      </c>
      <c r="P5002" t="s">
        <v>3527</v>
      </c>
      <c r="Q5002" s="3">
        <f>Table1[[#This Row],[Capacity (MW)]]*0.395*8760*10^-6</f>
        <v>0.12802740000000001</v>
      </c>
      <c r="R5002" s="3" cm="1">
        <f t="array" ref="R5002">AVERAGE(VLOOKUP(_xlfn.TEXTSPLIT(Table1[[#This Row],[Fuel (no space after comma)]], ","), FuelList_Final_EF!$A$2:$B$65, 2, FALSE))</f>
        <v>53.06</v>
      </c>
      <c r="S5002" s="3">
        <f>Table1[[#This Row],[Generation (TWh)]]*10^9*VLOOKUP(Table1[[#This Row],[Turbine/Engine Technology]],Technology_HR!$A$2:$B$11,2,FALSE)*10^-6</f>
        <v>966478.84260000009</v>
      </c>
      <c r="T5002" s="5">
        <f>Table1[[#This Row],[Fuel Consumption (mmBtu)]]*Table1[[#This Row],[Emission Factor (kg CO2/ mmBtu)]]*10^3</f>
        <v>51281367388.35601</v>
      </c>
      <c r="U5002" s="3">
        <f>Table1[[#This Row],[Emissions (g CO2)]]/(Table1[[#This Row],[Generation (TWh)]]*10^9)</f>
        <v>400.54994000000005</v>
      </c>
    </row>
    <row r="5003" spans="1:21" x14ac:dyDescent="0.35">
      <c r="A5003" t="s">
        <v>1416</v>
      </c>
      <c r="B5003" t="s">
        <v>3239</v>
      </c>
      <c r="C5003" t="str">
        <f>SUBSTITUTE(Table1[[#This Row],[Fuel]],", ",",")</f>
        <v>fossil gas: natural gas</v>
      </c>
      <c r="D5003" t="s">
        <v>3239</v>
      </c>
      <c r="H5003" t="s">
        <v>3438</v>
      </c>
      <c r="I5003">
        <v>765</v>
      </c>
      <c r="J5003" t="s">
        <v>3446</v>
      </c>
      <c r="K5003">
        <v>2005</v>
      </c>
      <c r="L5003" t="s">
        <v>29</v>
      </c>
      <c r="M5003" t="s">
        <v>29</v>
      </c>
      <c r="N5003">
        <v>45.332500000000003</v>
      </c>
      <c r="O5003">
        <v>9.4364000000000008</v>
      </c>
      <c r="P5003" t="s">
        <v>3527</v>
      </c>
      <c r="Q5003" s="3">
        <f>Table1[[#This Row],[Capacity (MW)]]*0.395*8760*10^-6</f>
        <v>2.6470530000000001</v>
      </c>
      <c r="R5003" s="3" cm="1">
        <f t="array" ref="R5003">AVERAGE(VLOOKUP(_xlfn.TEXTSPLIT(Table1[[#This Row],[Fuel (no space after comma)]], ","), FuelList_Final_EF!$A$2:$B$65, 2, FALSE))</f>
        <v>53.06</v>
      </c>
      <c r="S5003" s="3">
        <f>Table1[[#This Row],[Generation (TWh)]]*10^9*VLOOKUP(Table1[[#This Row],[Turbine/Engine Technology]],Technology_HR!$A$2:$B$11,2,FALSE)*10^-6</f>
        <v>19982603.096999999</v>
      </c>
      <c r="T5003" s="5">
        <f>Table1[[#This Row],[Fuel Consumption (mmBtu)]]*Table1[[#This Row],[Emission Factor (kg CO2/ mmBtu)]]*10^3</f>
        <v>1060276920326.8201</v>
      </c>
      <c r="U5003" s="3">
        <f>Table1[[#This Row],[Emissions (g CO2)]]/(Table1[[#This Row],[Generation (TWh)]]*10^9)</f>
        <v>400.54994000000005</v>
      </c>
    </row>
    <row r="5004" spans="1:21" x14ac:dyDescent="0.35">
      <c r="A5004" t="s">
        <v>1416</v>
      </c>
      <c r="B5004" t="s">
        <v>3239</v>
      </c>
      <c r="C5004" t="str">
        <f>SUBSTITUTE(Table1[[#This Row],[Fuel]],", ",",")</f>
        <v>fossil gas: natural gas</v>
      </c>
      <c r="D5004" t="s">
        <v>3239</v>
      </c>
      <c r="H5004" t="s">
        <v>3438</v>
      </c>
      <c r="I5004">
        <v>385</v>
      </c>
      <c r="J5004" t="s">
        <v>3446</v>
      </c>
      <c r="K5004">
        <v>2005</v>
      </c>
      <c r="L5004" t="s">
        <v>29</v>
      </c>
      <c r="M5004" t="s">
        <v>29</v>
      </c>
      <c r="N5004">
        <v>45.332500000000003</v>
      </c>
      <c r="O5004">
        <v>9.4364000000000008</v>
      </c>
      <c r="P5004" t="s">
        <v>3527</v>
      </c>
      <c r="Q5004" s="3">
        <f>Table1[[#This Row],[Capacity (MW)]]*0.395*8760*10^-6</f>
        <v>1.3321770000000002</v>
      </c>
      <c r="R5004" s="3" cm="1">
        <f t="array" ref="R5004">AVERAGE(VLOOKUP(_xlfn.TEXTSPLIT(Table1[[#This Row],[Fuel (no space after comma)]], ","), FuelList_Final_EF!$A$2:$B$65, 2, FALSE))</f>
        <v>53.06</v>
      </c>
      <c r="S5004" s="3">
        <f>Table1[[#This Row],[Generation (TWh)]]*10^9*VLOOKUP(Table1[[#This Row],[Turbine/Engine Technology]],Technology_HR!$A$2:$B$11,2,FALSE)*10^-6</f>
        <v>10056604.173000002</v>
      </c>
      <c r="T5004" s="5">
        <f>Table1[[#This Row],[Fuel Consumption (mmBtu)]]*Table1[[#This Row],[Emission Factor (kg CO2/ mmBtu)]]*10^3</f>
        <v>533603417419.38013</v>
      </c>
      <c r="U5004" s="3">
        <f>Table1[[#This Row],[Emissions (g CO2)]]/(Table1[[#This Row],[Generation (TWh)]]*10^9)</f>
        <v>400.54994000000005</v>
      </c>
    </row>
    <row r="5005" spans="1:21" x14ac:dyDescent="0.35">
      <c r="A5005" t="s">
        <v>1416</v>
      </c>
      <c r="B5005" t="s">
        <v>3239</v>
      </c>
      <c r="C5005" t="str">
        <f>SUBSTITUTE(Table1[[#This Row],[Fuel]],", ",",")</f>
        <v>fossil gas: natural gas</v>
      </c>
      <c r="D5005" t="s">
        <v>3239</v>
      </c>
      <c r="H5005" t="s">
        <v>3436</v>
      </c>
      <c r="I5005">
        <v>800</v>
      </c>
      <c r="J5005" t="s">
        <v>3446</v>
      </c>
      <c r="K5005">
        <v>2024</v>
      </c>
      <c r="L5005" t="s">
        <v>29</v>
      </c>
      <c r="M5005">
        <v>2030</v>
      </c>
      <c r="N5005">
        <v>45.332500000000003</v>
      </c>
      <c r="O5005">
        <v>9.4364000000000008</v>
      </c>
      <c r="P5005" t="s">
        <v>3527</v>
      </c>
      <c r="Q5005" s="3">
        <f>Table1[[#This Row],[Capacity (MW)]]*0.395*8760*10^-6</f>
        <v>2.76816</v>
      </c>
      <c r="R5005" s="3" cm="1">
        <f t="array" ref="R5005">AVERAGE(VLOOKUP(_xlfn.TEXTSPLIT(Table1[[#This Row],[Fuel (no space after comma)]], ","), FuelList_Final_EF!$A$2:$B$65, 2, FALSE))</f>
        <v>53.06</v>
      </c>
      <c r="S5005" s="3">
        <f>Table1[[#This Row],[Generation (TWh)]]*10^9*VLOOKUP(Table1[[#This Row],[Turbine/Engine Technology]],Technology_HR!$A$2:$B$11,2,FALSE)*10^-6</f>
        <v>30477441.599999998</v>
      </c>
      <c r="T5005" s="5">
        <f>Table1[[#This Row],[Fuel Consumption (mmBtu)]]*Table1[[#This Row],[Emission Factor (kg CO2/ mmBtu)]]*10^3</f>
        <v>1617133051296</v>
      </c>
      <c r="U5005" s="3">
        <f>Table1[[#This Row],[Emissions (g CO2)]]/(Table1[[#This Row],[Generation (TWh)]]*10^9)</f>
        <v>584.19060000000002</v>
      </c>
    </row>
    <row r="5006" spans="1:21" x14ac:dyDescent="0.35">
      <c r="A5006" t="s">
        <v>1447</v>
      </c>
      <c r="B5006" t="s">
        <v>3239</v>
      </c>
      <c r="C5006" t="str">
        <f>SUBSTITUTE(Table1[[#This Row],[Fuel]],", ",",")</f>
        <v>fossil gas: natural gas</v>
      </c>
      <c r="D5006" t="s">
        <v>3239</v>
      </c>
      <c r="H5006" t="s">
        <v>3438</v>
      </c>
      <c r="I5006">
        <v>122</v>
      </c>
      <c r="J5006" t="s">
        <v>3446</v>
      </c>
      <c r="K5006">
        <v>2007</v>
      </c>
      <c r="L5006" t="s">
        <v>29</v>
      </c>
      <c r="M5006" t="s">
        <v>29</v>
      </c>
      <c r="N5006">
        <v>45.639189999999999</v>
      </c>
      <c r="O5006">
        <v>9.6048100000000005</v>
      </c>
      <c r="P5006" t="s">
        <v>3527</v>
      </c>
      <c r="Q5006" s="3">
        <f>Table1[[#This Row],[Capacity (MW)]]*0.395*8760*10^-6</f>
        <v>0.42214440000000003</v>
      </c>
      <c r="R5006" s="3" cm="1">
        <f t="array" ref="R5006">AVERAGE(VLOOKUP(_xlfn.TEXTSPLIT(Table1[[#This Row],[Fuel (no space after comma)]], ","), FuelList_Final_EF!$A$2:$B$65, 2, FALSE))</f>
        <v>53.06</v>
      </c>
      <c r="S5006" s="3">
        <f>Table1[[#This Row],[Generation (TWh)]]*10^9*VLOOKUP(Table1[[#This Row],[Turbine/Engine Technology]],Technology_HR!$A$2:$B$11,2,FALSE)*10^-6</f>
        <v>3186768.0756000006</v>
      </c>
      <c r="T5006" s="5">
        <f>Table1[[#This Row],[Fuel Consumption (mmBtu)]]*Table1[[#This Row],[Emission Factor (kg CO2/ mmBtu)]]*10^3</f>
        <v>169089914091.33603</v>
      </c>
      <c r="U5006" s="3">
        <f>Table1[[#This Row],[Emissions (g CO2)]]/(Table1[[#This Row],[Generation (TWh)]]*10^9)</f>
        <v>400.54993999999999</v>
      </c>
    </row>
    <row r="5007" spans="1:21" x14ac:dyDescent="0.35">
      <c r="A5007" t="s">
        <v>1448</v>
      </c>
      <c r="B5007" t="s">
        <v>3239</v>
      </c>
      <c r="C5007" t="str">
        <f>SUBSTITUTE(Table1[[#This Row],[Fuel]],", ",",")</f>
        <v>fossil gas: natural gas</v>
      </c>
      <c r="D5007" t="s">
        <v>3239</v>
      </c>
      <c r="H5007" t="s">
        <v>3438</v>
      </c>
      <c r="I5007">
        <v>26.4</v>
      </c>
      <c r="J5007" t="s">
        <v>3446</v>
      </c>
      <c r="K5007">
        <v>2012</v>
      </c>
      <c r="L5007" t="s">
        <v>29</v>
      </c>
      <c r="M5007" t="s">
        <v>29</v>
      </c>
      <c r="N5007">
        <v>41.735329999999998</v>
      </c>
      <c r="O5007">
        <v>12.97072</v>
      </c>
      <c r="P5007" t="s">
        <v>3527</v>
      </c>
      <c r="Q5007" s="3">
        <f>Table1[[#This Row],[Capacity (MW)]]*0.395*8760*10^-6</f>
        <v>9.1349279999999991E-2</v>
      </c>
      <c r="R5007" s="3" cm="1">
        <f t="array" ref="R5007">AVERAGE(VLOOKUP(_xlfn.TEXTSPLIT(Table1[[#This Row],[Fuel (no space after comma)]], ","), FuelList_Final_EF!$A$2:$B$65, 2, FALSE))</f>
        <v>53.06</v>
      </c>
      <c r="S5007" s="3">
        <f>Table1[[#This Row],[Generation (TWh)]]*10^9*VLOOKUP(Table1[[#This Row],[Turbine/Engine Technology]],Technology_HR!$A$2:$B$11,2,FALSE)*10^-6</f>
        <v>689595.71471999981</v>
      </c>
      <c r="T5007" s="5">
        <f>Table1[[#This Row],[Fuel Consumption (mmBtu)]]*Table1[[#This Row],[Emission Factor (kg CO2/ mmBtu)]]*10^3</f>
        <v>36589948623.043198</v>
      </c>
      <c r="U5007" s="3">
        <f>Table1[[#This Row],[Emissions (g CO2)]]/(Table1[[#This Row],[Generation (TWh)]]*10^9)</f>
        <v>400.54994000000005</v>
      </c>
    </row>
    <row r="5008" spans="1:21" x14ac:dyDescent="0.35">
      <c r="A5008" t="s">
        <v>1449</v>
      </c>
      <c r="B5008" t="s">
        <v>3239</v>
      </c>
      <c r="C5008" t="str">
        <f>SUBSTITUTE(Table1[[#This Row],[Fuel]],", ",",")</f>
        <v>fossil gas: natural gas</v>
      </c>
      <c r="D5008" t="s">
        <v>3239</v>
      </c>
      <c r="H5008" t="s">
        <v>3438</v>
      </c>
      <c r="I5008">
        <v>17.600000000000001</v>
      </c>
      <c r="J5008" t="s">
        <v>3446</v>
      </c>
      <c r="K5008">
        <v>2012</v>
      </c>
      <c r="L5008" t="s">
        <v>29</v>
      </c>
      <c r="M5008" t="s">
        <v>29</v>
      </c>
      <c r="N5008">
        <v>41.735329999999998</v>
      </c>
      <c r="O5008">
        <v>12.97072</v>
      </c>
      <c r="P5008" t="s">
        <v>3527</v>
      </c>
      <c r="Q5008" s="3">
        <f>Table1[[#This Row],[Capacity (MW)]]*0.395*8760*10^-6</f>
        <v>6.0899519999999999E-2</v>
      </c>
      <c r="R5008" s="3" cm="1">
        <f t="array" ref="R5008">AVERAGE(VLOOKUP(_xlfn.TEXTSPLIT(Table1[[#This Row],[Fuel (no space after comma)]], ","), FuelList_Final_EF!$A$2:$B$65, 2, FALSE))</f>
        <v>53.06</v>
      </c>
      <c r="S5008" s="3">
        <f>Table1[[#This Row],[Generation (TWh)]]*10^9*VLOOKUP(Table1[[#This Row],[Turbine/Engine Technology]],Technology_HR!$A$2:$B$11,2,FALSE)*10^-6</f>
        <v>459730.47647999995</v>
      </c>
      <c r="T5008" s="5">
        <f>Table1[[#This Row],[Fuel Consumption (mmBtu)]]*Table1[[#This Row],[Emission Factor (kg CO2/ mmBtu)]]*10^3</f>
        <v>24393299082.028797</v>
      </c>
      <c r="U5008" s="3">
        <f>Table1[[#This Row],[Emissions (g CO2)]]/(Table1[[#This Row],[Generation (TWh)]]*10^9)</f>
        <v>400.54993999999994</v>
      </c>
    </row>
    <row r="5009" spans="1:21" x14ac:dyDescent="0.35">
      <c r="A5009" t="s">
        <v>1397</v>
      </c>
      <c r="B5009" t="s">
        <v>3239</v>
      </c>
      <c r="C5009" t="str">
        <f>SUBSTITUTE(Table1[[#This Row],[Fuel]],", ",",")</f>
        <v>fossil gas: natural gas</v>
      </c>
      <c r="D5009" t="s">
        <v>3239</v>
      </c>
      <c r="H5009" t="s">
        <v>3436</v>
      </c>
      <c r="I5009">
        <v>150</v>
      </c>
      <c r="J5009" t="s">
        <v>3446</v>
      </c>
      <c r="K5009">
        <v>2023</v>
      </c>
      <c r="L5009" t="s">
        <v>29</v>
      </c>
      <c r="M5009" t="s">
        <v>29</v>
      </c>
      <c r="N5009">
        <v>37.96801</v>
      </c>
      <c r="O5009">
        <v>13.75079</v>
      </c>
      <c r="P5009" t="s">
        <v>3527</v>
      </c>
      <c r="Q5009" s="3">
        <f>Table1[[#This Row],[Capacity (MW)]]*0.395*8760*10^-6</f>
        <v>0.51902999999999999</v>
      </c>
      <c r="R5009" s="3" cm="1">
        <f t="array" ref="R5009">AVERAGE(VLOOKUP(_xlfn.TEXTSPLIT(Table1[[#This Row],[Fuel (no space after comma)]], ","), FuelList_Final_EF!$A$2:$B$65, 2, FALSE))</f>
        <v>53.06</v>
      </c>
      <c r="S5009" s="3">
        <f>Table1[[#This Row],[Generation (TWh)]]*10^9*VLOOKUP(Table1[[#This Row],[Turbine/Engine Technology]],Technology_HR!$A$2:$B$11,2,FALSE)*10^-6</f>
        <v>5714520.2999999998</v>
      </c>
      <c r="T5009" s="5">
        <f>Table1[[#This Row],[Fuel Consumption (mmBtu)]]*Table1[[#This Row],[Emission Factor (kg CO2/ mmBtu)]]*10^3</f>
        <v>303212447118</v>
      </c>
      <c r="U5009" s="3">
        <f>Table1[[#This Row],[Emissions (g CO2)]]/(Table1[[#This Row],[Generation (TWh)]]*10^9)</f>
        <v>584.19060000000002</v>
      </c>
    </row>
    <row r="5010" spans="1:21" x14ac:dyDescent="0.35">
      <c r="A5010" t="s">
        <v>1397</v>
      </c>
      <c r="B5010" t="s">
        <v>3239</v>
      </c>
      <c r="C5010" t="str">
        <f>SUBSTITUTE(Table1[[#This Row],[Fuel]],", ",",")</f>
        <v>fossil gas: natural gas</v>
      </c>
      <c r="D5010" t="s">
        <v>3239</v>
      </c>
      <c r="H5010" t="s">
        <v>3436</v>
      </c>
      <c r="I5010">
        <v>150</v>
      </c>
      <c r="J5010" t="s">
        <v>3446</v>
      </c>
      <c r="K5010">
        <v>2023</v>
      </c>
      <c r="L5010" t="s">
        <v>29</v>
      </c>
      <c r="M5010" t="s">
        <v>29</v>
      </c>
      <c r="N5010">
        <v>37.96801</v>
      </c>
      <c r="O5010">
        <v>13.75079</v>
      </c>
      <c r="P5010" t="s">
        <v>3527</v>
      </c>
      <c r="Q5010" s="3">
        <f>Table1[[#This Row],[Capacity (MW)]]*0.395*8760*10^-6</f>
        <v>0.51902999999999999</v>
      </c>
      <c r="R5010" s="3" cm="1">
        <f t="array" ref="R5010">AVERAGE(VLOOKUP(_xlfn.TEXTSPLIT(Table1[[#This Row],[Fuel (no space after comma)]], ","), FuelList_Final_EF!$A$2:$B$65, 2, FALSE))</f>
        <v>53.06</v>
      </c>
      <c r="S5010" s="3">
        <f>Table1[[#This Row],[Generation (TWh)]]*10^9*VLOOKUP(Table1[[#This Row],[Turbine/Engine Technology]],Technology_HR!$A$2:$B$11,2,FALSE)*10^-6</f>
        <v>5714520.2999999998</v>
      </c>
      <c r="T5010" s="5">
        <f>Table1[[#This Row],[Fuel Consumption (mmBtu)]]*Table1[[#This Row],[Emission Factor (kg CO2/ mmBtu)]]*10^3</f>
        <v>303212447118</v>
      </c>
      <c r="U5010" s="3">
        <f>Table1[[#This Row],[Emissions (g CO2)]]/(Table1[[#This Row],[Generation (TWh)]]*10^9)</f>
        <v>584.19060000000002</v>
      </c>
    </row>
    <row r="5011" spans="1:21" x14ac:dyDescent="0.35">
      <c r="A5011" t="s">
        <v>1397</v>
      </c>
      <c r="B5011" t="s">
        <v>3239</v>
      </c>
      <c r="C5011" t="str">
        <f>SUBSTITUTE(Table1[[#This Row],[Fuel]],", ",",")</f>
        <v>fossil gas: natural gas</v>
      </c>
      <c r="D5011" t="s">
        <v>3239</v>
      </c>
      <c r="H5011" t="s">
        <v>3438</v>
      </c>
      <c r="I5011">
        <v>320</v>
      </c>
      <c r="J5011" t="s">
        <v>3448</v>
      </c>
      <c r="K5011" t="s">
        <v>29</v>
      </c>
      <c r="L5011" t="s">
        <v>29</v>
      </c>
      <c r="M5011">
        <v>2023</v>
      </c>
      <c r="N5011">
        <v>37.96801</v>
      </c>
      <c r="O5011">
        <v>13.75079</v>
      </c>
      <c r="P5011" t="s">
        <v>3527</v>
      </c>
      <c r="Q5011" s="3">
        <f>Table1[[#This Row],[Capacity (MW)]]*0.395*8760*10^-6</f>
        <v>1.107264</v>
      </c>
      <c r="R5011" s="3" cm="1">
        <f t="array" ref="R5011">AVERAGE(VLOOKUP(_xlfn.TEXTSPLIT(Table1[[#This Row],[Fuel (no space after comma)]], ","), FuelList_Final_EF!$A$2:$B$65, 2, FALSE))</f>
        <v>53.06</v>
      </c>
      <c r="S5011" s="3">
        <f>Table1[[#This Row],[Generation (TWh)]]*10^9*VLOOKUP(Table1[[#This Row],[Turbine/Engine Technology]],Technology_HR!$A$2:$B$11,2,FALSE)*10^-6</f>
        <v>8358735.9359999998</v>
      </c>
      <c r="T5011" s="5">
        <f>Table1[[#This Row],[Fuel Consumption (mmBtu)]]*Table1[[#This Row],[Emission Factor (kg CO2/ mmBtu)]]*10^3</f>
        <v>443514528764.15997</v>
      </c>
      <c r="U5011" s="3">
        <f>Table1[[#This Row],[Emissions (g CO2)]]/(Table1[[#This Row],[Generation (TWh)]]*10^9)</f>
        <v>400.54993999999999</v>
      </c>
    </row>
    <row r="5012" spans="1:21" x14ac:dyDescent="0.35">
      <c r="A5012" t="s">
        <v>1397</v>
      </c>
      <c r="B5012" t="s">
        <v>3239</v>
      </c>
      <c r="C5012" t="str">
        <f>SUBSTITUTE(Table1[[#This Row],[Fuel]],", ",",")</f>
        <v>fossil gas: natural gas</v>
      </c>
      <c r="D5012" t="s">
        <v>3239</v>
      </c>
      <c r="H5012" t="s">
        <v>3436</v>
      </c>
      <c r="I5012">
        <v>118</v>
      </c>
      <c r="J5012" t="s">
        <v>3448</v>
      </c>
      <c r="K5012" t="s">
        <v>29</v>
      </c>
      <c r="L5012" t="s">
        <v>29</v>
      </c>
      <c r="M5012">
        <v>2023</v>
      </c>
      <c r="N5012">
        <v>37.96801</v>
      </c>
      <c r="O5012">
        <v>13.75079</v>
      </c>
      <c r="P5012" t="s">
        <v>3527</v>
      </c>
      <c r="Q5012" s="3">
        <f>Table1[[#This Row],[Capacity (MW)]]*0.395*8760*10^-6</f>
        <v>0.40830359999999993</v>
      </c>
      <c r="R5012" s="3" cm="1">
        <f t="array" ref="R5012">AVERAGE(VLOOKUP(_xlfn.TEXTSPLIT(Table1[[#This Row],[Fuel (no space after comma)]], ","), FuelList_Final_EF!$A$2:$B$65, 2, FALSE))</f>
        <v>53.06</v>
      </c>
      <c r="S5012" s="3">
        <f>Table1[[#This Row],[Generation (TWh)]]*10^9*VLOOKUP(Table1[[#This Row],[Turbine/Engine Technology]],Technology_HR!$A$2:$B$11,2,FALSE)*10^-6</f>
        <v>4495422.635999999</v>
      </c>
      <c r="T5012" s="5">
        <f>Table1[[#This Row],[Fuel Consumption (mmBtu)]]*Table1[[#This Row],[Emission Factor (kg CO2/ mmBtu)]]*10^3</f>
        <v>238527125066.15997</v>
      </c>
      <c r="U5012" s="3">
        <f>Table1[[#This Row],[Emissions (g CO2)]]/(Table1[[#This Row],[Generation (TWh)]]*10^9)</f>
        <v>584.19060000000002</v>
      </c>
    </row>
    <row r="5013" spans="1:21" x14ac:dyDescent="0.35">
      <c r="A5013" t="s">
        <v>1397</v>
      </c>
      <c r="B5013" t="s">
        <v>3239</v>
      </c>
      <c r="C5013" t="str">
        <f>SUBSTITUTE(Table1[[#This Row],[Fuel]],", ",",")</f>
        <v>fossil gas: natural gas</v>
      </c>
      <c r="D5013" t="s">
        <v>3239</v>
      </c>
      <c r="H5013" t="s">
        <v>3436</v>
      </c>
      <c r="I5013">
        <v>118</v>
      </c>
      <c r="J5013" t="s">
        <v>3448</v>
      </c>
      <c r="K5013" t="s">
        <v>29</v>
      </c>
      <c r="L5013" t="s">
        <v>29</v>
      </c>
      <c r="M5013">
        <v>2023</v>
      </c>
      <c r="N5013">
        <v>37.96801</v>
      </c>
      <c r="O5013">
        <v>13.75079</v>
      </c>
      <c r="P5013" t="s">
        <v>3527</v>
      </c>
      <c r="Q5013" s="3">
        <f>Table1[[#This Row],[Capacity (MW)]]*0.395*8760*10^-6</f>
        <v>0.40830359999999993</v>
      </c>
      <c r="R5013" s="3" cm="1">
        <f t="array" ref="R5013">AVERAGE(VLOOKUP(_xlfn.TEXTSPLIT(Table1[[#This Row],[Fuel (no space after comma)]], ","), FuelList_Final_EF!$A$2:$B$65, 2, FALSE))</f>
        <v>53.06</v>
      </c>
      <c r="S5013" s="3">
        <f>Table1[[#This Row],[Generation (TWh)]]*10^9*VLOOKUP(Table1[[#This Row],[Turbine/Engine Technology]],Technology_HR!$A$2:$B$11,2,FALSE)*10^-6</f>
        <v>4495422.635999999</v>
      </c>
      <c r="T5013" s="5">
        <f>Table1[[#This Row],[Fuel Consumption (mmBtu)]]*Table1[[#This Row],[Emission Factor (kg CO2/ mmBtu)]]*10^3</f>
        <v>238527125066.15997</v>
      </c>
      <c r="U5013" s="3">
        <f>Table1[[#This Row],[Emissions (g CO2)]]/(Table1[[#This Row],[Generation (TWh)]]*10^9)</f>
        <v>584.19060000000002</v>
      </c>
    </row>
    <row r="5014" spans="1:21" x14ac:dyDescent="0.35">
      <c r="A5014" t="s">
        <v>1397</v>
      </c>
      <c r="B5014" t="s">
        <v>3239</v>
      </c>
      <c r="C5014" t="str">
        <f>SUBSTITUTE(Table1[[#This Row],[Fuel]],", ",",")</f>
        <v>fossil gas: natural gas</v>
      </c>
      <c r="D5014" t="s">
        <v>3239</v>
      </c>
      <c r="H5014" t="s">
        <v>3438</v>
      </c>
      <c r="I5014">
        <v>780</v>
      </c>
      <c r="J5014" t="s">
        <v>3446</v>
      </c>
      <c r="K5014">
        <v>2004</v>
      </c>
      <c r="L5014" t="s">
        <v>29</v>
      </c>
      <c r="M5014" t="s">
        <v>29</v>
      </c>
      <c r="N5014">
        <v>37.96801</v>
      </c>
      <c r="O5014">
        <v>13.75079</v>
      </c>
      <c r="P5014" t="s">
        <v>3527</v>
      </c>
      <c r="Q5014" s="3">
        <f>Table1[[#This Row],[Capacity (MW)]]*0.395*8760*10^-6</f>
        <v>2.6989559999999999</v>
      </c>
      <c r="R5014" s="3" cm="1">
        <f t="array" ref="R5014">AVERAGE(VLOOKUP(_xlfn.TEXTSPLIT(Table1[[#This Row],[Fuel (no space after comma)]], ","), FuelList_Final_EF!$A$2:$B$65, 2, FALSE))</f>
        <v>53.06</v>
      </c>
      <c r="S5014" s="3">
        <f>Table1[[#This Row],[Generation (TWh)]]*10^9*VLOOKUP(Table1[[#This Row],[Turbine/Engine Technology]],Technology_HR!$A$2:$B$11,2,FALSE)*10^-6</f>
        <v>20374418.844000001</v>
      </c>
      <c r="T5014" s="5">
        <f>Table1[[#This Row],[Fuel Consumption (mmBtu)]]*Table1[[#This Row],[Emission Factor (kg CO2/ mmBtu)]]*10^3</f>
        <v>1081066663862.6401</v>
      </c>
      <c r="U5014" s="3">
        <f>Table1[[#This Row],[Emissions (g CO2)]]/(Table1[[#This Row],[Generation (TWh)]]*10^9)</f>
        <v>400.54994000000005</v>
      </c>
    </row>
    <row r="5015" spans="1:21" x14ac:dyDescent="0.35">
      <c r="A5015" t="s">
        <v>1409</v>
      </c>
      <c r="B5015" t="s">
        <v>3239</v>
      </c>
      <c r="C5015" t="str">
        <f>SUBSTITUTE(Table1[[#This Row],[Fuel]],", ",",")</f>
        <v>fossil gas: natural gas</v>
      </c>
      <c r="D5015" t="s">
        <v>3239</v>
      </c>
      <c r="H5015" t="s">
        <v>3438</v>
      </c>
      <c r="I5015">
        <v>769</v>
      </c>
      <c r="J5015" t="s">
        <v>3446</v>
      </c>
      <c r="K5015">
        <v>2006</v>
      </c>
      <c r="L5015" t="s">
        <v>29</v>
      </c>
      <c r="M5015" t="s">
        <v>29</v>
      </c>
      <c r="N5015">
        <v>41.936900000000001</v>
      </c>
      <c r="O5015">
        <v>15.000400000000001</v>
      </c>
      <c r="P5015" t="s">
        <v>3527</v>
      </c>
      <c r="Q5015" s="3">
        <f>Table1[[#This Row],[Capacity (MW)]]*0.395*8760*10^-6</f>
        <v>2.6608937999999998</v>
      </c>
      <c r="R5015" s="3" cm="1">
        <f t="array" ref="R5015">AVERAGE(VLOOKUP(_xlfn.TEXTSPLIT(Table1[[#This Row],[Fuel (no space after comma)]], ","), FuelList_Final_EF!$A$2:$B$65, 2, FALSE))</f>
        <v>53.06</v>
      </c>
      <c r="S5015" s="3">
        <f>Table1[[#This Row],[Generation (TWh)]]*10^9*VLOOKUP(Table1[[#This Row],[Turbine/Engine Technology]],Technology_HR!$A$2:$B$11,2,FALSE)*10^-6</f>
        <v>20087087.296199996</v>
      </c>
      <c r="T5015" s="5">
        <f>Table1[[#This Row],[Fuel Consumption (mmBtu)]]*Table1[[#This Row],[Emission Factor (kg CO2/ mmBtu)]]*10^3</f>
        <v>1065820851936.3718</v>
      </c>
      <c r="U5015" s="3">
        <f>Table1[[#This Row],[Emissions (g CO2)]]/(Table1[[#This Row],[Generation (TWh)]]*10^9)</f>
        <v>400.54993999999999</v>
      </c>
    </row>
    <row r="5016" spans="1:21" x14ac:dyDescent="0.35">
      <c r="A5016" t="s">
        <v>1409</v>
      </c>
      <c r="B5016" t="s">
        <v>3239</v>
      </c>
      <c r="C5016" t="str">
        <f>SUBSTITUTE(Table1[[#This Row],[Fuel]],", ",",")</f>
        <v>fossil gas: natural gas</v>
      </c>
      <c r="D5016" t="s">
        <v>3239</v>
      </c>
      <c r="H5016" t="s">
        <v>3437</v>
      </c>
      <c r="I5016">
        <v>75.2</v>
      </c>
      <c r="J5016" t="s">
        <v>3446</v>
      </c>
      <c r="K5016">
        <v>2023</v>
      </c>
      <c r="L5016" t="s">
        <v>29</v>
      </c>
      <c r="M5016" t="s">
        <v>29</v>
      </c>
      <c r="N5016">
        <v>41.936900000000001</v>
      </c>
      <c r="O5016">
        <v>15.000400000000001</v>
      </c>
      <c r="P5016" t="s">
        <v>3527</v>
      </c>
      <c r="Q5016" s="3">
        <f>Table1[[#This Row],[Capacity (MW)]]*0.395*8760*10^-6</f>
        <v>0.26020704</v>
      </c>
      <c r="R5016" s="3" cm="1">
        <f t="array" ref="R5016">AVERAGE(VLOOKUP(_xlfn.TEXTSPLIT(Table1[[#This Row],[Fuel (no space after comma)]], ","), FuelList_Final_EF!$A$2:$B$65, 2, FALSE))</f>
        <v>53.06</v>
      </c>
      <c r="S5016" s="3">
        <f>Table1[[#This Row],[Generation (TWh)]]*10^9*VLOOKUP(Table1[[#This Row],[Turbine/Engine Technology]],Technology_HR!$A$2:$B$11,2,FALSE)*10^-6</f>
        <v>2315842.656</v>
      </c>
      <c r="T5016" s="5">
        <f>Table1[[#This Row],[Fuel Consumption (mmBtu)]]*Table1[[#This Row],[Emission Factor (kg CO2/ mmBtu)]]*10^3</f>
        <v>122878611327.36</v>
      </c>
      <c r="U5016" s="3">
        <f>Table1[[#This Row],[Emissions (g CO2)]]/(Table1[[#This Row],[Generation (TWh)]]*10^9)</f>
        <v>472.23399999999998</v>
      </c>
    </row>
    <row r="5017" spans="1:21" x14ac:dyDescent="0.35">
      <c r="A5017" t="s">
        <v>1396</v>
      </c>
      <c r="B5017" t="s">
        <v>3239</v>
      </c>
      <c r="C5017" t="str">
        <f>SUBSTITUTE(Table1[[#This Row],[Fuel]],", ",",")</f>
        <v>fossil gas: natural gas</v>
      </c>
      <c r="D5017" t="s">
        <v>3239</v>
      </c>
      <c r="H5017" t="s">
        <v>3438</v>
      </c>
      <c r="I5017">
        <v>95</v>
      </c>
      <c r="J5017" t="s">
        <v>3446</v>
      </c>
      <c r="K5017">
        <v>2000</v>
      </c>
      <c r="L5017" t="s">
        <v>29</v>
      </c>
      <c r="M5017" t="s">
        <v>29</v>
      </c>
      <c r="N5017">
        <v>42.554000000000002</v>
      </c>
      <c r="O5017">
        <v>12.617599999999999</v>
      </c>
      <c r="P5017" t="s">
        <v>3527</v>
      </c>
      <c r="Q5017" s="3">
        <f>Table1[[#This Row],[Capacity (MW)]]*0.395*8760*10^-6</f>
        <v>0.32871899999999998</v>
      </c>
      <c r="R5017" s="3" cm="1">
        <f t="array" ref="R5017">AVERAGE(VLOOKUP(_xlfn.TEXTSPLIT(Table1[[#This Row],[Fuel (no space after comma)]], ","), FuelList_Final_EF!$A$2:$B$65, 2, FALSE))</f>
        <v>53.06</v>
      </c>
      <c r="S5017" s="3">
        <f>Table1[[#This Row],[Generation (TWh)]]*10^9*VLOOKUP(Table1[[#This Row],[Turbine/Engine Technology]],Technology_HR!$A$2:$B$11,2,FALSE)*10^-6</f>
        <v>2481499.7309999997</v>
      </c>
      <c r="T5017" s="5">
        <f>Table1[[#This Row],[Fuel Consumption (mmBtu)]]*Table1[[#This Row],[Emission Factor (kg CO2/ mmBtu)]]*10^3</f>
        <v>131668375726.85999</v>
      </c>
      <c r="U5017" s="3">
        <f>Table1[[#This Row],[Emissions (g CO2)]]/(Table1[[#This Row],[Generation (TWh)]]*10^9)</f>
        <v>400.54993999999994</v>
      </c>
    </row>
    <row r="5018" spans="1:21" x14ac:dyDescent="0.35">
      <c r="A5018" t="s">
        <v>1092</v>
      </c>
      <c r="B5018" t="s">
        <v>3239</v>
      </c>
      <c r="C5018" t="str">
        <f>SUBSTITUTE(Table1[[#This Row],[Fuel]],", ",",")</f>
        <v>fossil gas: natural gas</v>
      </c>
      <c r="D5018" t="s">
        <v>3239</v>
      </c>
      <c r="H5018" t="s">
        <v>3438</v>
      </c>
      <c r="I5018">
        <v>404</v>
      </c>
      <c r="J5018" t="s">
        <v>3446</v>
      </c>
      <c r="K5018">
        <v>1997</v>
      </c>
      <c r="L5018" t="s">
        <v>29</v>
      </c>
      <c r="M5018" t="s">
        <v>29</v>
      </c>
      <c r="N5018">
        <v>41.009149999999998</v>
      </c>
      <c r="O5018">
        <v>14.2286</v>
      </c>
      <c r="P5018" t="s">
        <v>3527</v>
      </c>
      <c r="Q5018" s="3">
        <f>Table1[[#This Row],[Capacity (MW)]]*0.395*8760*10^-6</f>
        <v>1.3979208000000001</v>
      </c>
      <c r="R5018" s="3" cm="1">
        <f t="array" ref="R5018">AVERAGE(VLOOKUP(_xlfn.TEXTSPLIT(Table1[[#This Row],[Fuel (no space after comma)]], ","), FuelList_Final_EF!$A$2:$B$65, 2, FALSE))</f>
        <v>53.06</v>
      </c>
      <c r="S5018" s="3">
        <f>Table1[[#This Row],[Generation (TWh)]]*10^9*VLOOKUP(Table1[[#This Row],[Turbine/Engine Technology]],Technology_HR!$A$2:$B$11,2,FALSE)*10^-6</f>
        <v>10552904.119199999</v>
      </c>
      <c r="T5018" s="5">
        <f>Table1[[#This Row],[Fuel Consumption (mmBtu)]]*Table1[[#This Row],[Emission Factor (kg CO2/ mmBtu)]]*10^3</f>
        <v>559937092564.75195</v>
      </c>
      <c r="U5018" s="3">
        <f>Table1[[#This Row],[Emissions (g CO2)]]/(Table1[[#This Row],[Generation (TWh)]]*10^9)</f>
        <v>400.54993999999999</v>
      </c>
    </row>
    <row r="5019" spans="1:21" x14ac:dyDescent="0.35">
      <c r="A5019" t="s">
        <v>1450</v>
      </c>
      <c r="B5019" t="s">
        <v>3239</v>
      </c>
      <c r="C5019" t="str">
        <f>SUBSTITUTE(Table1[[#This Row],[Fuel]],", ",",")</f>
        <v>fossil gas: natural gas</v>
      </c>
      <c r="D5019" t="s">
        <v>3239</v>
      </c>
      <c r="H5019" t="s">
        <v>3440</v>
      </c>
      <c r="I5019">
        <v>20</v>
      </c>
      <c r="J5019" t="s">
        <v>3446</v>
      </c>
      <c r="K5019">
        <v>2022</v>
      </c>
      <c r="L5019" t="s">
        <v>29</v>
      </c>
      <c r="M5019" t="s">
        <v>29</v>
      </c>
      <c r="N5019">
        <v>46.407007999999998</v>
      </c>
      <c r="O5019">
        <v>12.938572000000001</v>
      </c>
      <c r="P5019" t="s">
        <v>3527</v>
      </c>
      <c r="Q5019" s="3">
        <f>Table1[[#This Row],[Capacity (MW)]]*0.395*8760*10^-6</f>
        <v>6.9204000000000002E-2</v>
      </c>
      <c r="R5019" s="3" cm="1">
        <f t="array" ref="R5019">AVERAGE(VLOOKUP(_xlfn.TEXTSPLIT(Table1[[#This Row],[Fuel (no space after comma)]], ","), FuelList_Final_EF!$A$2:$B$65, 2, FALSE))</f>
        <v>53.06</v>
      </c>
      <c r="S5019" s="3">
        <f>Table1[[#This Row],[Generation (TWh)]]*10^9*VLOOKUP(Table1[[#This Row],[Turbine/Engine Technology]],Technology_HR!$A$2:$B$11,2,FALSE)*10^-6</f>
        <v>711763.14</v>
      </c>
      <c r="T5019" s="5">
        <f>Table1[[#This Row],[Fuel Consumption (mmBtu)]]*Table1[[#This Row],[Emission Factor (kg CO2/ mmBtu)]]*10^3</f>
        <v>37766152208.400002</v>
      </c>
      <c r="U5019" s="3">
        <f>Table1[[#This Row],[Emissions (g CO2)]]/(Table1[[#This Row],[Generation (TWh)]]*10^9)</f>
        <v>545.72210000000007</v>
      </c>
    </row>
    <row r="5020" spans="1:21" x14ac:dyDescent="0.35">
      <c r="A5020" t="s">
        <v>1436</v>
      </c>
      <c r="B5020" t="s">
        <v>3239</v>
      </c>
      <c r="C5020" t="str">
        <f>SUBSTITUTE(Table1[[#This Row],[Fuel]],", ",",")</f>
        <v>fossil gas: natural gas</v>
      </c>
      <c r="D5020" t="s">
        <v>3239</v>
      </c>
      <c r="H5020" t="s">
        <v>3438</v>
      </c>
      <c r="I5020">
        <v>395</v>
      </c>
      <c r="J5020" t="s">
        <v>3446</v>
      </c>
      <c r="K5020">
        <v>2011</v>
      </c>
      <c r="L5020" t="s">
        <v>29</v>
      </c>
      <c r="M5020" t="s">
        <v>29</v>
      </c>
      <c r="N5020">
        <v>45.103830000000002</v>
      </c>
      <c r="O5020">
        <v>7.6130800000000001</v>
      </c>
      <c r="P5020" t="s">
        <v>3527</v>
      </c>
      <c r="Q5020" s="3">
        <f>Table1[[#This Row],[Capacity (MW)]]*0.395*8760*10^-6</f>
        <v>1.366779</v>
      </c>
      <c r="R5020" s="3" cm="1">
        <f t="array" ref="R5020">AVERAGE(VLOOKUP(_xlfn.TEXTSPLIT(Table1[[#This Row],[Fuel (no space after comma)]], ","), FuelList_Final_EF!$A$2:$B$65, 2, FALSE))</f>
        <v>53.06</v>
      </c>
      <c r="S5020" s="3">
        <f>Table1[[#This Row],[Generation (TWh)]]*10^9*VLOOKUP(Table1[[#This Row],[Turbine/Engine Technology]],Technology_HR!$A$2:$B$11,2,FALSE)*10^-6</f>
        <v>10317814.671</v>
      </c>
      <c r="T5020" s="5">
        <f>Table1[[#This Row],[Fuel Consumption (mmBtu)]]*Table1[[#This Row],[Emission Factor (kg CO2/ mmBtu)]]*10^3</f>
        <v>547463246443.26007</v>
      </c>
      <c r="U5020" s="3">
        <f>Table1[[#This Row],[Emissions (g CO2)]]/(Table1[[#This Row],[Generation (TWh)]]*10^9)</f>
        <v>400.54994000000005</v>
      </c>
    </row>
    <row r="5021" spans="1:21" x14ac:dyDescent="0.35">
      <c r="A5021" t="s">
        <v>1397</v>
      </c>
      <c r="B5021" t="s">
        <v>3239</v>
      </c>
      <c r="C5021" t="str">
        <f>SUBSTITUTE(Table1[[#This Row],[Fuel]],", ",",")</f>
        <v>fossil gas: natural gas</v>
      </c>
      <c r="D5021" t="s">
        <v>3239</v>
      </c>
      <c r="H5021" t="s">
        <v>3438</v>
      </c>
      <c r="I5021">
        <v>800</v>
      </c>
      <c r="J5021" t="s">
        <v>3452</v>
      </c>
      <c r="K5021" t="s">
        <v>29</v>
      </c>
      <c r="L5021" t="s">
        <v>29</v>
      </c>
      <c r="M5021" t="s">
        <v>29</v>
      </c>
      <c r="N5021">
        <v>42.126899999999999</v>
      </c>
      <c r="O5021">
        <v>11.7583</v>
      </c>
      <c r="P5021" t="s">
        <v>3527</v>
      </c>
      <c r="Q5021" s="3">
        <f>Table1[[#This Row],[Capacity (MW)]]*0.395*8760*10^-6</f>
        <v>2.76816</v>
      </c>
      <c r="R5021" s="3" cm="1">
        <f t="array" ref="R5021">AVERAGE(VLOOKUP(_xlfn.TEXTSPLIT(Table1[[#This Row],[Fuel (no space after comma)]], ","), FuelList_Final_EF!$A$2:$B$65, 2, FALSE))</f>
        <v>53.06</v>
      </c>
      <c r="S5021" s="3">
        <f>Table1[[#This Row],[Generation (TWh)]]*10^9*VLOOKUP(Table1[[#This Row],[Turbine/Engine Technology]],Technology_HR!$A$2:$B$11,2,FALSE)*10^-6</f>
        <v>20896839.84</v>
      </c>
      <c r="T5021" s="5">
        <f>Table1[[#This Row],[Fuel Consumption (mmBtu)]]*Table1[[#This Row],[Emission Factor (kg CO2/ mmBtu)]]*10^3</f>
        <v>1108786321910.4001</v>
      </c>
      <c r="U5021" s="3">
        <f>Table1[[#This Row],[Emissions (g CO2)]]/(Table1[[#This Row],[Generation (TWh)]]*10^9)</f>
        <v>400.54994000000005</v>
      </c>
    </row>
    <row r="5022" spans="1:21" x14ac:dyDescent="0.35">
      <c r="A5022" t="s">
        <v>1428</v>
      </c>
      <c r="B5022" t="s">
        <v>3239</v>
      </c>
      <c r="C5022" t="str">
        <f>SUBSTITUTE(Table1[[#This Row],[Fuel]],", ",",")</f>
        <v>fossil gas: natural gas</v>
      </c>
      <c r="D5022" t="s">
        <v>3239</v>
      </c>
      <c r="H5022" t="s">
        <v>3438</v>
      </c>
      <c r="I5022">
        <v>760</v>
      </c>
      <c r="J5022" t="s">
        <v>3446</v>
      </c>
      <c r="K5022">
        <v>2004</v>
      </c>
      <c r="L5022" t="s">
        <v>29</v>
      </c>
      <c r="M5022" t="s">
        <v>29</v>
      </c>
      <c r="N5022">
        <v>42.124099999999999</v>
      </c>
      <c r="O5022">
        <v>11.7624</v>
      </c>
      <c r="P5022" t="s">
        <v>3527</v>
      </c>
      <c r="Q5022" s="3">
        <f>Table1[[#This Row],[Capacity (MW)]]*0.395*8760*10^-6</f>
        <v>2.6297519999999999</v>
      </c>
      <c r="R5022" s="3" cm="1">
        <f t="array" ref="R5022">AVERAGE(VLOOKUP(_xlfn.TEXTSPLIT(Table1[[#This Row],[Fuel (no space after comma)]], ","), FuelList_Final_EF!$A$2:$B$65, 2, FALSE))</f>
        <v>53.06</v>
      </c>
      <c r="S5022" s="3">
        <f>Table1[[#This Row],[Generation (TWh)]]*10^9*VLOOKUP(Table1[[#This Row],[Turbine/Engine Technology]],Technology_HR!$A$2:$B$11,2,FALSE)*10^-6</f>
        <v>19851997.847999997</v>
      </c>
      <c r="T5022" s="5">
        <f>Table1[[#This Row],[Fuel Consumption (mmBtu)]]*Table1[[#This Row],[Emission Factor (kg CO2/ mmBtu)]]*10^3</f>
        <v>1053347005814.8799</v>
      </c>
      <c r="U5022" s="3">
        <f>Table1[[#This Row],[Emissions (g CO2)]]/(Table1[[#This Row],[Generation (TWh)]]*10^9)</f>
        <v>400.54993999999994</v>
      </c>
    </row>
    <row r="5023" spans="1:21" x14ac:dyDescent="0.35">
      <c r="A5023" t="s">
        <v>1428</v>
      </c>
      <c r="B5023" t="s">
        <v>3239</v>
      </c>
      <c r="C5023" t="str">
        <f>SUBSTITUTE(Table1[[#This Row],[Fuel]],", ",",")</f>
        <v>fossil gas: natural gas</v>
      </c>
      <c r="D5023" t="s">
        <v>3239</v>
      </c>
      <c r="H5023" t="s">
        <v>3438</v>
      </c>
      <c r="I5023">
        <v>380</v>
      </c>
      <c r="J5023" t="s">
        <v>3446</v>
      </c>
      <c r="K5023">
        <v>2005</v>
      </c>
      <c r="L5023" t="s">
        <v>29</v>
      </c>
      <c r="M5023" t="s">
        <v>29</v>
      </c>
      <c r="N5023">
        <v>42.124099999999999</v>
      </c>
      <c r="O5023">
        <v>11.7624</v>
      </c>
      <c r="P5023" t="s">
        <v>3527</v>
      </c>
      <c r="Q5023" s="3">
        <f>Table1[[#This Row],[Capacity (MW)]]*0.395*8760*10^-6</f>
        <v>1.3148759999999999</v>
      </c>
      <c r="R5023" s="3" cm="1">
        <f t="array" ref="R5023">AVERAGE(VLOOKUP(_xlfn.TEXTSPLIT(Table1[[#This Row],[Fuel (no space after comma)]], ","), FuelList_Final_EF!$A$2:$B$65, 2, FALSE))</f>
        <v>53.06</v>
      </c>
      <c r="S5023" s="3">
        <f>Table1[[#This Row],[Generation (TWh)]]*10^9*VLOOKUP(Table1[[#This Row],[Turbine/Engine Technology]],Technology_HR!$A$2:$B$11,2,FALSE)*10^-6</f>
        <v>9925998.9239999987</v>
      </c>
      <c r="T5023" s="5">
        <f>Table1[[#This Row],[Fuel Consumption (mmBtu)]]*Table1[[#This Row],[Emission Factor (kg CO2/ mmBtu)]]*10^3</f>
        <v>526673502907.43994</v>
      </c>
      <c r="U5023" s="3">
        <f>Table1[[#This Row],[Emissions (g CO2)]]/(Table1[[#This Row],[Generation (TWh)]]*10^9)</f>
        <v>400.54993999999994</v>
      </c>
    </row>
    <row r="5024" spans="1:21" x14ac:dyDescent="0.35">
      <c r="A5024" t="s">
        <v>1428</v>
      </c>
      <c r="B5024" t="s">
        <v>3239</v>
      </c>
      <c r="C5024" t="str">
        <f>SUBSTITUTE(Table1[[#This Row],[Fuel]],", ",",")</f>
        <v>fossil gas: natural gas</v>
      </c>
      <c r="D5024" t="s">
        <v>3239</v>
      </c>
      <c r="H5024" t="s">
        <v>3438</v>
      </c>
      <c r="I5024">
        <v>900</v>
      </c>
      <c r="J5024" t="s">
        <v>3452</v>
      </c>
      <c r="K5024" t="s">
        <v>29</v>
      </c>
      <c r="L5024" t="s">
        <v>29</v>
      </c>
      <c r="M5024" t="s">
        <v>29</v>
      </c>
      <c r="N5024">
        <v>42.124099999999999</v>
      </c>
      <c r="O5024">
        <v>11.7624</v>
      </c>
      <c r="P5024" t="s">
        <v>3527</v>
      </c>
      <c r="Q5024" s="3">
        <f>Table1[[#This Row],[Capacity (MW)]]*0.395*8760*10^-6</f>
        <v>3.1141799999999997</v>
      </c>
      <c r="R5024" s="3" cm="1">
        <f t="array" ref="R5024">AVERAGE(VLOOKUP(_xlfn.TEXTSPLIT(Table1[[#This Row],[Fuel (no space after comma)]], ","), FuelList_Final_EF!$A$2:$B$65, 2, FALSE))</f>
        <v>53.06</v>
      </c>
      <c r="S5024" s="3">
        <f>Table1[[#This Row],[Generation (TWh)]]*10^9*VLOOKUP(Table1[[#This Row],[Turbine/Engine Technology]],Technology_HR!$A$2:$B$11,2,FALSE)*10^-6</f>
        <v>23508944.819999997</v>
      </c>
      <c r="T5024" s="5">
        <f>Table1[[#This Row],[Fuel Consumption (mmBtu)]]*Table1[[#This Row],[Emission Factor (kg CO2/ mmBtu)]]*10^3</f>
        <v>1247384612149.2</v>
      </c>
      <c r="U5024" s="3">
        <f>Table1[[#This Row],[Emissions (g CO2)]]/(Table1[[#This Row],[Generation (TWh)]]*10^9)</f>
        <v>400.54994000000005</v>
      </c>
    </row>
    <row r="5025" spans="1:21" x14ac:dyDescent="0.35">
      <c r="A5025" t="s">
        <v>1396</v>
      </c>
      <c r="B5025" t="s">
        <v>3239</v>
      </c>
      <c r="C5025" t="str">
        <f>SUBSTITUTE(Table1[[#This Row],[Fuel]],", ",",")</f>
        <v>fossil gas: natural gas</v>
      </c>
      <c r="D5025" t="s">
        <v>3239</v>
      </c>
      <c r="H5025" t="s">
        <v>3438</v>
      </c>
      <c r="I5025">
        <v>867</v>
      </c>
      <c r="J5025" t="s">
        <v>3446</v>
      </c>
      <c r="K5025">
        <v>2006</v>
      </c>
      <c r="L5025" t="s">
        <v>29</v>
      </c>
      <c r="M5025" t="s">
        <v>29</v>
      </c>
      <c r="N5025">
        <v>45.817</v>
      </c>
      <c r="O5025">
        <v>13.289099999999999</v>
      </c>
      <c r="P5025" t="s">
        <v>3527</v>
      </c>
      <c r="Q5025" s="3">
        <f>Table1[[#This Row],[Capacity (MW)]]*0.395*8760*10^-6</f>
        <v>2.9999934000000001</v>
      </c>
      <c r="R5025" s="3" cm="1">
        <f t="array" ref="R5025">AVERAGE(VLOOKUP(_xlfn.TEXTSPLIT(Table1[[#This Row],[Fuel (no space after comma)]], ","), FuelList_Final_EF!$A$2:$B$65, 2, FALSE))</f>
        <v>53.06</v>
      </c>
      <c r="S5025" s="3">
        <f>Table1[[#This Row],[Generation (TWh)]]*10^9*VLOOKUP(Table1[[#This Row],[Turbine/Engine Technology]],Technology_HR!$A$2:$B$11,2,FALSE)*10^-6</f>
        <v>22646950.176599998</v>
      </c>
      <c r="T5025" s="5">
        <f>Table1[[#This Row],[Fuel Consumption (mmBtu)]]*Table1[[#This Row],[Emission Factor (kg CO2/ mmBtu)]]*10^3</f>
        <v>1201647176370.396</v>
      </c>
      <c r="U5025" s="3">
        <f>Table1[[#This Row],[Emissions (g CO2)]]/(Table1[[#This Row],[Generation (TWh)]]*10^9)</f>
        <v>400.54993999999999</v>
      </c>
    </row>
    <row r="5026" spans="1:21" x14ac:dyDescent="0.35">
      <c r="A5026" t="s">
        <v>1416</v>
      </c>
      <c r="B5026" t="s">
        <v>3239</v>
      </c>
      <c r="C5026" t="str">
        <f>SUBSTITUTE(Table1[[#This Row],[Fuel]],", ",",")</f>
        <v>fossil gas: natural gas</v>
      </c>
      <c r="D5026" t="s">
        <v>3239</v>
      </c>
      <c r="H5026" t="s">
        <v>3436</v>
      </c>
      <c r="I5026">
        <v>107.8</v>
      </c>
      <c r="J5026" t="s">
        <v>3446</v>
      </c>
      <c r="K5026">
        <v>1987</v>
      </c>
      <c r="L5026" t="s">
        <v>29</v>
      </c>
      <c r="M5026">
        <v>2024</v>
      </c>
      <c r="N5026">
        <v>37.876739999999998</v>
      </c>
      <c r="O5026">
        <v>12.589219999999999</v>
      </c>
      <c r="P5026" t="s">
        <v>3527</v>
      </c>
      <c r="Q5026" s="3">
        <f>Table1[[#This Row],[Capacity (MW)]]*0.395*8760*10^-6</f>
        <v>0.37300956000000002</v>
      </c>
      <c r="R5026" s="3" cm="1">
        <f t="array" ref="R5026">AVERAGE(VLOOKUP(_xlfn.TEXTSPLIT(Table1[[#This Row],[Fuel (no space after comma)]], ","), FuelList_Final_EF!$A$2:$B$65, 2, FALSE))</f>
        <v>53.06</v>
      </c>
      <c r="S5026" s="3">
        <f>Table1[[#This Row],[Generation (TWh)]]*10^9*VLOOKUP(Table1[[#This Row],[Turbine/Engine Technology]],Technology_HR!$A$2:$B$11,2,FALSE)*10^-6</f>
        <v>4106835.2555999998</v>
      </c>
      <c r="T5026" s="5">
        <f>Table1[[#This Row],[Fuel Consumption (mmBtu)]]*Table1[[#This Row],[Emission Factor (kg CO2/ mmBtu)]]*10^3</f>
        <v>217908678662.13599</v>
      </c>
      <c r="U5026" s="3">
        <f>Table1[[#This Row],[Emissions (g CO2)]]/(Table1[[#This Row],[Generation (TWh)]]*10^9)</f>
        <v>584.19060000000002</v>
      </c>
    </row>
    <row r="5027" spans="1:21" x14ac:dyDescent="0.35">
      <c r="A5027" t="s">
        <v>1416</v>
      </c>
      <c r="B5027" t="s">
        <v>3239</v>
      </c>
      <c r="C5027" t="str">
        <f>SUBSTITUTE(Table1[[#This Row],[Fuel]],", ",",")</f>
        <v>fossil gas: natural gas</v>
      </c>
      <c r="D5027" t="s">
        <v>3239</v>
      </c>
      <c r="H5027" t="s">
        <v>3436</v>
      </c>
      <c r="I5027">
        <v>107.8</v>
      </c>
      <c r="J5027" t="s">
        <v>3446</v>
      </c>
      <c r="K5027">
        <v>1988</v>
      </c>
      <c r="L5027" t="s">
        <v>29</v>
      </c>
      <c r="M5027">
        <v>2024</v>
      </c>
      <c r="N5027">
        <v>37.876739999999998</v>
      </c>
      <c r="O5027">
        <v>12.589219999999999</v>
      </c>
      <c r="P5027" t="s">
        <v>3527</v>
      </c>
      <c r="Q5027" s="3">
        <f>Table1[[#This Row],[Capacity (MW)]]*0.395*8760*10^-6</f>
        <v>0.37300956000000002</v>
      </c>
      <c r="R5027" s="3" cm="1">
        <f t="array" ref="R5027">AVERAGE(VLOOKUP(_xlfn.TEXTSPLIT(Table1[[#This Row],[Fuel (no space after comma)]], ","), FuelList_Final_EF!$A$2:$B$65, 2, FALSE))</f>
        <v>53.06</v>
      </c>
      <c r="S5027" s="3">
        <f>Table1[[#This Row],[Generation (TWh)]]*10^9*VLOOKUP(Table1[[#This Row],[Turbine/Engine Technology]],Technology_HR!$A$2:$B$11,2,FALSE)*10^-6</f>
        <v>4106835.2555999998</v>
      </c>
      <c r="T5027" s="5">
        <f>Table1[[#This Row],[Fuel Consumption (mmBtu)]]*Table1[[#This Row],[Emission Factor (kg CO2/ mmBtu)]]*10^3</f>
        <v>217908678662.13599</v>
      </c>
      <c r="U5027" s="3">
        <f>Table1[[#This Row],[Emissions (g CO2)]]/(Table1[[#This Row],[Generation (TWh)]]*10^9)</f>
        <v>584.19060000000002</v>
      </c>
    </row>
    <row r="5028" spans="1:21" x14ac:dyDescent="0.35">
      <c r="A5028" t="s">
        <v>1416</v>
      </c>
      <c r="B5028" t="s">
        <v>3239</v>
      </c>
      <c r="C5028" t="str">
        <f>SUBSTITUTE(Table1[[#This Row],[Fuel]],", ",",")</f>
        <v>fossil gas: natural gas</v>
      </c>
      <c r="D5028" t="s">
        <v>3239</v>
      </c>
      <c r="H5028" t="s">
        <v>3436</v>
      </c>
      <c r="I5028">
        <v>55</v>
      </c>
      <c r="J5028" t="s">
        <v>3447</v>
      </c>
      <c r="K5028">
        <v>2024</v>
      </c>
      <c r="L5028" t="s">
        <v>29</v>
      </c>
      <c r="M5028" t="s">
        <v>29</v>
      </c>
      <c r="N5028">
        <v>37.876739999999998</v>
      </c>
      <c r="O5028">
        <v>12.589219999999999</v>
      </c>
      <c r="P5028" t="s">
        <v>3527</v>
      </c>
      <c r="Q5028" s="3">
        <f>Table1[[#This Row],[Capacity (MW)]]*0.395*8760*10^-6</f>
        <v>0.19031099999999998</v>
      </c>
      <c r="R5028" s="3" cm="1">
        <f t="array" ref="R5028">AVERAGE(VLOOKUP(_xlfn.TEXTSPLIT(Table1[[#This Row],[Fuel (no space after comma)]], ","), FuelList_Final_EF!$A$2:$B$65, 2, FALSE))</f>
        <v>53.06</v>
      </c>
      <c r="S5028" s="3">
        <f>Table1[[#This Row],[Generation (TWh)]]*10^9*VLOOKUP(Table1[[#This Row],[Turbine/Engine Technology]],Technology_HR!$A$2:$B$11,2,FALSE)*10^-6</f>
        <v>2095324.1099999996</v>
      </c>
      <c r="T5028" s="5">
        <f>Table1[[#This Row],[Fuel Consumption (mmBtu)]]*Table1[[#This Row],[Emission Factor (kg CO2/ mmBtu)]]*10^3</f>
        <v>111177897276.59999</v>
      </c>
      <c r="U5028" s="3">
        <f>Table1[[#This Row],[Emissions (g CO2)]]/(Table1[[#This Row],[Generation (TWh)]]*10^9)</f>
        <v>584.19060000000002</v>
      </c>
    </row>
    <row r="5029" spans="1:21" x14ac:dyDescent="0.35">
      <c r="A5029" t="s">
        <v>1416</v>
      </c>
      <c r="B5029" t="s">
        <v>3239</v>
      </c>
      <c r="C5029" t="str">
        <f>SUBSTITUTE(Table1[[#This Row],[Fuel]],", ",",")</f>
        <v>fossil gas: natural gas</v>
      </c>
      <c r="D5029" t="s">
        <v>3239</v>
      </c>
      <c r="H5029" t="s">
        <v>3436</v>
      </c>
      <c r="I5029">
        <v>55</v>
      </c>
      <c r="J5029" t="s">
        <v>3447</v>
      </c>
      <c r="K5029">
        <v>2024</v>
      </c>
      <c r="L5029" t="s">
        <v>29</v>
      </c>
      <c r="M5029" t="s">
        <v>29</v>
      </c>
      <c r="N5029">
        <v>37.876739999999998</v>
      </c>
      <c r="O5029">
        <v>12.589219999999999</v>
      </c>
      <c r="P5029" t="s">
        <v>3527</v>
      </c>
      <c r="Q5029" s="3">
        <f>Table1[[#This Row],[Capacity (MW)]]*0.395*8760*10^-6</f>
        <v>0.19031099999999998</v>
      </c>
      <c r="R5029" s="3" cm="1">
        <f t="array" ref="R5029">AVERAGE(VLOOKUP(_xlfn.TEXTSPLIT(Table1[[#This Row],[Fuel (no space after comma)]], ","), FuelList_Final_EF!$A$2:$B$65, 2, FALSE))</f>
        <v>53.06</v>
      </c>
      <c r="S5029" s="3">
        <f>Table1[[#This Row],[Generation (TWh)]]*10^9*VLOOKUP(Table1[[#This Row],[Turbine/Engine Technology]],Technology_HR!$A$2:$B$11,2,FALSE)*10^-6</f>
        <v>2095324.1099999996</v>
      </c>
      <c r="T5029" s="5">
        <f>Table1[[#This Row],[Fuel Consumption (mmBtu)]]*Table1[[#This Row],[Emission Factor (kg CO2/ mmBtu)]]*10^3</f>
        <v>111177897276.59999</v>
      </c>
      <c r="U5029" s="3">
        <f>Table1[[#This Row],[Emissions (g CO2)]]/(Table1[[#This Row],[Generation (TWh)]]*10^9)</f>
        <v>584.19060000000002</v>
      </c>
    </row>
    <row r="5030" spans="1:21" x14ac:dyDescent="0.35">
      <c r="A5030" t="s">
        <v>1416</v>
      </c>
      <c r="B5030" t="s">
        <v>3239</v>
      </c>
      <c r="C5030" t="str">
        <f>SUBSTITUTE(Table1[[#This Row],[Fuel]],", ",",")</f>
        <v>fossil gas: natural gas</v>
      </c>
      <c r="D5030" t="s">
        <v>3239</v>
      </c>
      <c r="H5030" t="s">
        <v>3436</v>
      </c>
      <c r="I5030">
        <v>55</v>
      </c>
      <c r="J5030" t="s">
        <v>3447</v>
      </c>
      <c r="K5030">
        <v>2024</v>
      </c>
      <c r="L5030" t="s">
        <v>29</v>
      </c>
      <c r="M5030" t="s">
        <v>29</v>
      </c>
      <c r="N5030">
        <v>37.876739999999998</v>
      </c>
      <c r="O5030">
        <v>12.589219999999999</v>
      </c>
      <c r="P5030" t="s">
        <v>3527</v>
      </c>
      <c r="Q5030" s="3">
        <f>Table1[[#This Row],[Capacity (MW)]]*0.395*8760*10^-6</f>
        <v>0.19031099999999998</v>
      </c>
      <c r="R5030" s="3" cm="1">
        <f t="array" ref="R5030">AVERAGE(VLOOKUP(_xlfn.TEXTSPLIT(Table1[[#This Row],[Fuel (no space after comma)]], ","), FuelList_Final_EF!$A$2:$B$65, 2, FALSE))</f>
        <v>53.06</v>
      </c>
      <c r="S5030" s="3">
        <f>Table1[[#This Row],[Generation (TWh)]]*10^9*VLOOKUP(Table1[[#This Row],[Turbine/Engine Technology]],Technology_HR!$A$2:$B$11,2,FALSE)*10^-6</f>
        <v>2095324.1099999996</v>
      </c>
      <c r="T5030" s="5">
        <f>Table1[[#This Row],[Fuel Consumption (mmBtu)]]*Table1[[#This Row],[Emission Factor (kg CO2/ mmBtu)]]*10^3</f>
        <v>111177897276.59999</v>
      </c>
      <c r="U5030" s="3">
        <f>Table1[[#This Row],[Emissions (g CO2)]]/(Table1[[#This Row],[Generation (TWh)]]*10^9)</f>
        <v>584.19060000000002</v>
      </c>
    </row>
    <row r="5031" spans="1:21" x14ac:dyDescent="0.35">
      <c r="A5031" t="s">
        <v>1416</v>
      </c>
      <c r="B5031" t="s">
        <v>3239</v>
      </c>
      <c r="C5031" t="str">
        <f>SUBSTITUTE(Table1[[#This Row],[Fuel]],", ",",")</f>
        <v>fossil gas: natural gas</v>
      </c>
      <c r="D5031" t="s">
        <v>3239</v>
      </c>
      <c r="H5031" t="s">
        <v>3436</v>
      </c>
      <c r="I5031">
        <v>55</v>
      </c>
      <c r="J5031" t="s">
        <v>3447</v>
      </c>
      <c r="K5031">
        <v>2024</v>
      </c>
      <c r="L5031" t="s">
        <v>29</v>
      </c>
      <c r="M5031" t="s">
        <v>29</v>
      </c>
      <c r="N5031">
        <v>37.876739999999998</v>
      </c>
      <c r="O5031">
        <v>12.589219999999999</v>
      </c>
      <c r="P5031" t="s">
        <v>3527</v>
      </c>
      <c r="Q5031" s="3">
        <f>Table1[[#This Row],[Capacity (MW)]]*0.395*8760*10^-6</f>
        <v>0.19031099999999998</v>
      </c>
      <c r="R5031" s="3" cm="1">
        <f t="array" ref="R5031">AVERAGE(VLOOKUP(_xlfn.TEXTSPLIT(Table1[[#This Row],[Fuel (no space after comma)]], ","), FuelList_Final_EF!$A$2:$B$65, 2, FALSE))</f>
        <v>53.06</v>
      </c>
      <c r="S5031" s="3">
        <f>Table1[[#This Row],[Generation (TWh)]]*10^9*VLOOKUP(Table1[[#This Row],[Turbine/Engine Technology]],Technology_HR!$A$2:$B$11,2,FALSE)*10^-6</f>
        <v>2095324.1099999996</v>
      </c>
      <c r="T5031" s="5">
        <f>Table1[[#This Row],[Fuel Consumption (mmBtu)]]*Table1[[#This Row],[Emission Factor (kg CO2/ mmBtu)]]*10^3</f>
        <v>111177897276.59999</v>
      </c>
      <c r="U5031" s="3">
        <f>Table1[[#This Row],[Emissions (g CO2)]]/(Table1[[#This Row],[Generation (TWh)]]*10^9)</f>
        <v>584.19060000000002</v>
      </c>
    </row>
    <row r="5032" spans="1:21" x14ac:dyDescent="0.35">
      <c r="A5032" t="s">
        <v>1436</v>
      </c>
      <c r="B5032" t="s">
        <v>3239</v>
      </c>
      <c r="C5032" t="str">
        <f>SUBSTITUTE(Table1[[#This Row],[Fuel]],", ",",")</f>
        <v>fossil gas: natural gas</v>
      </c>
      <c r="D5032" t="s">
        <v>3239</v>
      </c>
      <c r="H5032" t="s">
        <v>3438</v>
      </c>
      <c r="I5032">
        <v>855</v>
      </c>
      <c r="J5032" t="s">
        <v>3446</v>
      </c>
      <c r="K5032">
        <v>2008</v>
      </c>
      <c r="L5032" t="s">
        <v>29</v>
      </c>
      <c r="M5032" t="s">
        <v>29</v>
      </c>
      <c r="N5032">
        <v>45.520510000000002</v>
      </c>
      <c r="O5032">
        <v>8.7412799999999997</v>
      </c>
      <c r="P5032" t="s">
        <v>3527</v>
      </c>
      <c r="Q5032" s="3">
        <f>Table1[[#This Row],[Capacity (MW)]]*0.395*8760*10^-6</f>
        <v>2.9584709999999999</v>
      </c>
      <c r="R5032" s="3" cm="1">
        <f t="array" ref="R5032">AVERAGE(VLOOKUP(_xlfn.TEXTSPLIT(Table1[[#This Row],[Fuel (no space after comma)]], ","), FuelList_Final_EF!$A$2:$B$65, 2, FALSE))</f>
        <v>53.06</v>
      </c>
      <c r="S5032" s="3">
        <f>Table1[[#This Row],[Generation (TWh)]]*10^9*VLOOKUP(Table1[[#This Row],[Turbine/Engine Technology]],Technology_HR!$A$2:$B$11,2,FALSE)*10^-6</f>
        <v>22333497.579</v>
      </c>
      <c r="T5032" s="5">
        <f>Table1[[#This Row],[Fuel Consumption (mmBtu)]]*Table1[[#This Row],[Emission Factor (kg CO2/ mmBtu)]]*10^3</f>
        <v>1185015381541.74</v>
      </c>
      <c r="U5032" s="3">
        <f>Table1[[#This Row],[Emissions (g CO2)]]/(Table1[[#This Row],[Generation (TWh)]]*10^9)</f>
        <v>400.54993999999999</v>
      </c>
    </row>
    <row r="5033" spans="1:21" x14ac:dyDescent="0.35">
      <c r="A5033" t="s">
        <v>1436</v>
      </c>
      <c r="B5033" t="s">
        <v>3239</v>
      </c>
      <c r="C5033" t="str">
        <f>SUBSTITUTE(Table1[[#This Row],[Fuel]],", ",",")</f>
        <v>fossil gas: natural gas</v>
      </c>
      <c r="D5033" t="s">
        <v>3239</v>
      </c>
      <c r="H5033" t="s">
        <v>3438</v>
      </c>
      <c r="I5033">
        <v>430</v>
      </c>
      <c r="J5033" t="s">
        <v>3446</v>
      </c>
      <c r="K5033">
        <v>2022</v>
      </c>
      <c r="L5033" t="s">
        <v>29</v>
      </c>
      <c r="M5033" t="s">
        <v>29</v>
      </c>
      <c r="N5033">
        <v>45.520510000000002</v>
      </c>
      <c r="O5033">
        <v>8.7412799999999997</v>
      </c>
      <c r="P5033" t="s">
        <v>3527</v>
      </c>
      <c r="Q5033" s="3">
        <f>Table1[[#This Row],[Capacity (MW)]]*0.395*8760*10^-6</f>
        <v>1.487886</v>
      </c>
      <c r="R5033" s="3" cm="1">
        <f t="array" ref="R5033">AVERAGE(VLOOKUP(_xlfn.TEXTSPLIT(Table1[[#This Row],[Fuel (no space after comma)]], ","), FuelList_Final_EF!$A$2:$B$65, 2, FALSE))</f>
        <v>53.06</v>
      </c>
      <c r="S5033" s="3">
        <f>Table1[[#This Row],[Generation (TWh)]]*10^9*VLOOKUP(Table1[[#This Row],[Turbine/Engine Technology]],Technology_HR!$A$2:$B$11,2,FALSE)*10^-6</f>
        <v>11232051.413999999</v>
      </c>
      <c r="T5033" s="5">
        <f>Table1[[#This Row],[Fuel Consumption (mmBtu)]]*Table1[[#This Row],[Emission Factor (kg CO2/ mmBtu)]]*10^3</f>
        <v>595972648026.83997</v>
      </c>
      <c r="U5033" s="3">
        <f>Table1[[#This Row],[Emissions (g CO2)]]/(Table1[[#This Row],[Generation (TWh)]]*10^9)</f>
        <v>400.54993999999999</v>
      </c>
    </row>
    <row r="5034" spans="1:21" x14ac:dyDescent="0.35">
      <c r="A5034" t="s">
        <v>1428</v>
      </c>
      <c r="B5034" t="s">
        <v>3239</v>
      </c>
      <c r="C5034" t="str">
        <f>SUBSTITUTE(Table1[[#This Row],[Fuel]],", ",",")</f>
        <v>fossil gas: natural gas</v>
      </c>
      <c r="D5034" t="s">
        <v>3239</v>
      </c>
      <c r="H5034" t="s">
        <v>3438</v>
      </c>
      <c r="I5034">
        <v>800</v>
      </c>
      <c r="J5034" t="s">
        <v>3446</v>
      </c>
      <c r="K5034">
        <v>2007</v>
      </c>
      <c r="L5034" t="s">
        <v>29</v>
      </c>
      <c r="M5034" t="s">
        <v>29</v>
      </c>
      <c r="N5034">
        <v>44.275500000000001</v>
      </c>
      <c r="O5034">
        <v>8.4305000000000003</v>
      </c>
      <c r="P5034" t="s">
        <v>3527</v>
      </c>
      <c r="Q5034" s="3">
        <f>Table1[[#This Row],[Capacity (MW)]]*0.395*8760*10^-6</f>
        <v>2.76816</v>
      </c>
      <c r="R5034" s="3" cm="1">
        <f t="array" ref="R5034">AVERAGE(VLOOKUP(_xlfn.TEXTSPLIT(Table1[[#This Row],[Fuel (no space after comma)]], ","), FuelList_Final_EF!$A$2:$B$65, 2, FALSE))</f>
        <v>53.06</v>
      </c>
      <c r="S5034" s="3">
        <f>Table1[[#This Row],[Generation (TWh)]]*10^9*VLOOKUP(Table1[[#This Row],[Turbine/Engine Technology]],Technology_HR!$A$2:$B$11,2,FALSE)*10^-6</f>
        <v>20896839.84</v>
      </c>
      <c r="T5034" s="5">
        <f>Table1[[#This Row],[Fuel Consumption (mmBtu)]]*Table1[[#This Row],[Emission Factor (kg CO2/ mmBtu)]]*10^3</f>
        <v>1108786321910.4001</v>
      </c>
      <c r="U5034" s="3">
        <f>Table1[[#This Row],[Emissions (g CO2)]]/(Table1[[#This Row],[Generation (TWh)]]*10^9)</f>
        <v>400.54994000000005</v>
      </c>
    </row>
    <row r="5035" spans="1:21" x14ac:dyDescent="0.35">
      <c r="A5035" t="s">
        <v>1428</v>
      </c>
      <c r="B5035" t="s">
        <v>3239</v>
      </c>
      <c r="C5035" t="str">
        <f>SUBSTITUTE(Table1[[#This Row],[Fuel]],", ",",")</f>
        <v>fossil gas: natural gas</v>
      </c>
      <c r="D5035" t="s">
        <v>3239</v>
      </c>
      <c r="H5035" t="s">
        <v>3438</v>
      </c>
      <c r="I5035">
        <v>900</v>
      </c>
      <c r="J5035" t="s">
        <v>3452</v>
      </c>
      <c r="K5035" t="s">
        <v>29</v>
      </c>
      <c r="L5035" t="s">
        <v>29</v>
      </c>
      <c r="M5035" t="s">
        <v>29</v>
      </c>
      <c r="N5035">
        <v>44.275500000000001</v>
      </c>
      <c r="O5035">
        <v>8.4305000000000003</v>
      </c>
      <c r="P5035" t="s">
        <v>3527</v>
      </c>
      <c r="Q5035" s="3">
        <f>Table1[[#This Row],[Capacity (MW)]]*0.395*8760*10^-6</f>
        <v>3.1141799999999997</v>
      </c>
      <c r="R5035" s="3" cm="1">
        <f t="array" ref="R5035">AVERAGE(VLOOKUP(_xlfn.TEXTSPLIT(Table1[[#This Row],[Fuel (no space after comma)]], ","), FuelList_Final_EF!$A$2:$B$65, 2, FALSE))</f>
        <v>53.06</v>
      </c>
      <c r="S5035" s="3">
        <f>Table1[[#This Row],[Generation (TWh)]]*10^9*VLOOKUP(Table1[[#This Row],[Turbine/Engine Technology]],Technology_HR!$A$2:$B$11,2,FALSE)*10^-6</f>
        <v>23508944.819999997</v>
      </c>
      <c r="T5035" s="5">
        <f>Table1[[#This Row],[Fuel Consumption (mmBtu)]]*Table1[[#This Row],[Emission Factor (kg CO2/ mmBtu)]]*10^3</f>
        <v>1247384612149.2</v>
      </c>
      <c r="U5035" s="3">
        <f>Table1[[#This Row],[Emissions (g CO2)]]/(Table1[[#This Row],[Generation (TWh)]]*10^9)</f>
        <v>400.54994000000005</v>
      </c>
    </row>
    <row r="5036" spans="1:21" x14ac:dyDescent="0.35">
      <c r="A5036" t="s">
        <v>1451</v>
      </c>
      <c r="B5036" t="s">
        <v>3239</v>
      </c>
      <c r="C5036" t="str">
        <f>SUBSTITUTE(Table1[[#This Row],[Fuel]],", ",",")</f>
        <v>fossil gas: natural gas</v>
      </c>
      <c r="D5036" t="s">
        <v>3239</v>
      </c>
      <c r="H5036" t="s">
        <v>3441</v>
      </c>
      <c r="I5036">
        <v>44</v>
      </c>
      <c r="J5036" t="s">
        <v>3446</v>
      </c>
      <c r="K5036">
        <v>1999</v>
      </c>
      <c r="L5036" t="s">
        <v>29</v>
      </c>
      <c r="M5036" t="s">
        <v>29</v>
      </c>
      <c r="N5036">
        <v>40.424523999999998</v>
      </c>
      <c r="O5036">
        <v>16.557279000000001</v>
      </c>
      <c r="P5036" t="s">
        <v>3527</v>
      </c>
      <c r="Q5036" s="3">
        <f>Table1[[#This Row],[Capacity (MW)]]*0.395*8760*10^-6</f>
        <v>0.15224880000000002</v>
      </c>
      <c r="R5036" s="3" cm="1">
        <f t="array" ref="R5036">AVERAGE(VLOOKUP(_xlfn.TEXTSPLIT(Table1[[#This Row],[Fuel (no space after comma)]], ","), FuelList_Final_EF!$A$2:$B$65, 2, FALSE))</f>
        <v>53.06</v>
      </c>
      <c r="S5036" s="3">
        <f>Table1[[#This Row],[Generation (TWh)]]*10^9*VLOOKUP(Table1[[#This Row],[Turbine/Engine Technology]],Technology_HR!$A$2:$B$11,2,FALSE)*10^-6</f>
        <v>1149326.1912000002</v>
      </c>
      <c r="T5036" s="5">
        <f>Table1[[#This Row],[Fuel Consumption (mmBtu)]]*Table1[[#This Row],[Emission Factor (kg CO2/ mmBtu)]]*10^3</f>
        <v>60983247705.072014</v>
      </c>
      <c r="U5036" s="3">
        <f>Table1[[#This Row],[Emissions (g CO2)]]/(Table1[[#This Row],[Generation (TWh)]]*10^9)</f>
        <v>400.54993999999999</v>
      </c>
    </row>
    <row r="5037" spans="1:21" x14ac:dyDescent="0.35">
      <c r="A5037" t="s">
        <v>1451</v>
      </c>
      <c r="B5037" t="s">
        <v>3251</v>
      </c>
      <c r="C5037" t="str">
        <f>SUBSTITUTE(Table1[[#This Row],[Fuel]],", ",",")</f>
        <v>fossil liquids: heavy fuel oil,fossil gas: natural gas</v>
      </c>
      <c r="D5037" t="s">
        <v>3241</v>
      </c>
      <c r="E5037" t="s">
        <v>3239</v>
      </c>
      <c r="H5037" t="s">
        <v>3440</v>
      </c>
      <c r="I5037">
        <v>140</v>
      </c>
      <c r="J5037" t="s">
        <v>3446</v>
      </c>
      <c r="K5037">
        <v>1972</v>
      </c>
      <c r="L5037" t="s">
        <v>29</v>
      </c>
      <c r="M5037" t="s">
        <v>29</v>
      </c>
      <c r="N5037">
        <v>40.424523999999998</v>
      </c>
      <c r="O5037">
        <v>16.557279000000001</v>
      </c>
      <c r="P5037" t="s">
        <v>3527</v>
      </c>
      <c r="Q5037" s="3">
        <f>Table1[[#This Row],[Capacity (MW)]]*0.395*8760*10^-6</f>
        <v>0.48442800000000003</v>
      </c>
      <c r="R5037" s="3" cm="1">
        <f t="array" ref="R5037">AVERAGE(VLOOKUP(_xlfn.TEXTSPLIT(Table1[[#This Row],[Fuel (no space after comma)]], ","), FuelList_Final_EF!$A$2:$B$65, 2, FALSE))</f>
        <v>67.331265155508703</v>
      </c>
      <c r="S5037" s="3">
        <f>Table1[[#This Row],[Generation (TWh)]]*10^9*VLOOKUP(Table1[[#This Row],[Turbine/Engine Technology]],Technology_HR!$A$2:$B$11,2,FALSE)*10^-6</f>
        <v>4982341.9799999995</v>
      </c>
      <c r="T5037" s="5">
        <f>Table1[[#This Row],[Fuel Consumption (mmBtu)]]*Table1[[#This Row],[Emission Factor (kg CO2/ mmBtu)]]*10^3</f>
        <v>335467388950.80219</v>
      </c>
      <c r="U5037" s="3">
        <f>Table1[[#This Row],[Emissions (g CO2)]]/(Table1[[#This Row],[Generation (TWh)]]*10^9)</f>
        <v>692.50206212440685</v>
      </c>
    </row>
    <row r="5038" spans="1:21" x14ac:dyDescent="0.35">
      <c r="A5038" t="s">
        <v>1451</v>
      </c>
      <c r="B5038" t="s">
        <v>3251</v>
      </c>
      <c r="C5038" t="str">
        <f>SUBSTITUTE(Table1[[#This Row],[Fuel]],", ",",")</f>
        <v>fossil liquids: heavy fuel oil,fossil gas: natural gas</v>
      </c>
      <c r="D5038" t="s">
        <v>3241</v>
      </c>
      <c r="E5038" t="s">
        <v>3239</v>
      </c>
      <c r="H5038" t="s">
        <v>3440</v>
      </c>
      <c r="I5038">
        <v>140</v>
      </c>
      <c r="J5038" t="s">
        <v>3446</v>
      </c>
      <c r="K5038">
        <v>1972</v>
      </c>
      <c r="L5038" t="s">
        <v>29</v>
      </c>
      <c r="M5038" t="s">
        <v>29</v>
      </c>
      <c r="N5038">
        <v>40.424523999999998</v>
      </c>
      <c r="O5038">
        <v>16.557279000000001</v>
      </c>
      <c r="P5038" t="s">
        <v>3527</v>
      </c>
      <c r="Q5038" s="3">
        <f>Table1[[#This Row],[Capacity (MW)]]*0.395*8760*10^-6</f>
        <v>0.48442800000000003</v>
      </c>
      <c r="R5038" s="3" cm="1">
        <f t="array" ref="R5038">AVERAGE(VLOOKUP(_xlfn.TEXTSPLIT(Table1[[#This Row],[Fuel (no space after comma)]], ","), FuelList_Final_EF!$A$2:$B$65, 2, FALSE))</f>
        <v>67.331265155508703</v>
      </c>
      <c r="S5038" s="3">
        <f>Table1[[#This Row],[Generation (TWh)]]*10^9*VLOOKUP(Table1[[#This Row],[Turbine/Engine Technology]],Technology_HR!$A$2:$B$11,2,FALSE)*10^-6</f>
        <v>4982341.9799999995</v>
      </c>
      <c r="T5038" s="5">
        <f>Table1[[#This Row],[Fuel Consumption (mmBtu)]]*Table1[[#This Row],[Emission Factor (kg CO2/ mmBtu)]]*10^3</f>
        <v>335467388950.80219</v>
      </c>
      <c r="U5038" s="3">
        <f>Table1[[#This Row],[Emissions (g CO2)]]/(Table1[[#This Row],[Generation (TWh)]]*10^9)</f>
        <v>692.50206212440685</v>
      </c>
    </row>
    <row r="5039" spans="1:21" x14ac:dyDescent="0.35">
      <c r="A5039" t="s">
        <v>1452</v>
      </c>
      <c r="B5039" t="s">
        <v>3239</v>
      </c>
      <c r="C5039" t="str">
        <f>SUBSTITUTE(Table1[[#This Row],[Fuel]],", ",",")</f>
        <v>fossil gas: natural gas</v>
      </c>
      <c r="D5039" t="s">
        <v>3239</v>
      </c>
      <c r="H5039" t="s">
        <v>3438</v>
      </c>
      <c r="I5039">
        <v>140</v>
      </c>
      <c r="J5039" t="s">
        <v>3446</v>
      </c>
      <c r="K5039">
        <v>2002</v>
      </c>
      <c r="L5039" t="s">
        <v>29</v>
      </c>
      <c r="M5039" t="s">
        <v>29</v>
      </c>
      <c r="N5039">
        <v>44.594700000000003</v>
      </c>
      <c r="O5039">
        <v>7.4858000000000002</v>
      </c>
      <c r="P5039" t="s">
        <v>3527</v>
      </c>
      <c r="Q5039" s="3">
        <f>Table1[[#This Row],[Capacity (MW)]]*0.395*8760*10^-6</f>
        <v>0.48442800000000003</v>
      </c>
      <c r="R5039" s="3" cm="1">
        <f t="array" ref="R5039">AVERAGE(VLOOKUP(_xlfn.TEXTSPLIT(Table1[[#This Row],[Fuel (no space after comma)]], ","), FuelList_Final_EF!$A$2:$B$65, 2, FALSE))</f>
        <v>53.06</v>
      </c>
      <c r="S5039" s="3">
        <f>Table1[[#This Row],[Generation (TWh)]]*10^9*VLOOKUP(Table1[[#This Row],[Turbine/Engine Technology]],Technology_HR!$A$2:$B$11,2,FALSE)*10^-6</f>
        <v>3656946.9720000001</v>
      </c>
      <c r="T5039" s="5">
        <f>Table1[[#This Row],[Fuel Consumption (mmBtu)]]*Table1[[#This Row],[Emission Factor (kg CO2/ mmBtu)]]*10^3</f>
        <v>194037606334.32001</v>
      </c>
      <c r="U5039" s="3">
        <f>Table1[[#This Row],[Emissions (g CO2)]]/(Table1[[#This Row],[Generation (TWh)]]*10^9)</f>
        <v>400.54993999999999</v>
      </c>
    </row>
    <row r="5040" spans="1:21" x14ac:dyDescent="0.35">
      <c r="A5040" t="s">
        <v>1421</v>
      </c>
      <c r="B5040" t="s">
        <v>3239</v>
      </c>
      <c r="C5040" t="str">
        <f>SUBSTITUTE(Table1[[#This Row],[Fuel]],", ",",")</f>
        <v>fossil gas: natural gas</v>
      </c>
      <c r="D5040" t="s">
        <v>3239</v>
      </c>
      <c r="H5040" t="s">
        <v>3438</v>
      </c>
      <c r="I5040">
        <v>400</v>
      </c>
      <c r="J5040" t="s">
        <v>3446</v>
      </c>
      <c r="K5040">
        <v>2005</v>
      </c>
      <c r="L5040" t="s">
        <v>29</v>
      </c>
      <c r="M5040" t="s">
        <v>29</v>
      </c>
      <c r="N5040">
        <v>45.029600000000002</v>
      </c>
      <c r="O5040">
        <v>8.9723000000000006</v>
      </c>
      <c r="P5040" t="s">
        <v>3527</v>
      </c>
      <c r="Q5040" s="3">
        <f>Table1[[#This Row],[Capacity (MW)]]*0.395*8760*10^-6</f>
        <v>1.38408</v>
      </c>
      <c r="R5040" s="3" cm="1">
        <f t="array" ref="R5040">AVERAGE(VLOOKUP(_xlfn.TEXTSPLIT(Table1[[#This Row],[Fuel (no space after comma)]], ","), FuelList_Final_EF!$A$2:$B$65, 2, FALSE))</f>
        <v>53.06</v>
      </c>
      <c r="S5040" s="3">
        <f>Table1[[#This Row],[Generation (TWh)]]*10^9*VLOOKUP(Table1[[#This Row],[Turbine/Engine Technology]],Technology_HR!$A$2:$B$11,2,FALSE)*10^-6</f>
        <v>10448419.92</v>
      </c>
      <c r="T5040" s="5">
        <f>Table1[[#This Row],[Fuel Consumption (mmBtu)]]*Table1[[#This Row],[Emission Factor (kg CO2/ mmBtu)]]*10^3</f>
        <v>554393160955.20007</v>
      </c>
      <c r="U5040" s="3">
        <f>Table1[[#This Row],[Emissions (g CO2)]]/(Table1[[#This Row],[Generation (TWh)]]*10^9)</f>
        <v>400.54994000000005</v>
      </c>
    </row>
    <row r="5041" spans="1:21" x14ac:dyDescent="0.35">
      <c r="A5041" t="s">
        <v>1453</v>
      </c>
      <c r="B5041" t="s">
        <v>3298</v>
      </c>
      <c r="C5041" t="str">
        <f>SUBSTITUTE(Table1[[#This Row],[Fuel]],", ",",")</f>
        <v>fossil gas: lng,fossil liquids: diesel</v>
      </c>
      <c r="D5041" t="s">
        <v>3242</v>
      </c>
      <c r="E5041" t="s">
        <v>3258</v>
      </c>
      <c r="H5041" t="s">
        <v>3438</v>
      </c>
      <c r="I5041">
        <v>120</v>
      </c>
      <c r="J5041" t="s">
        <v>3446</v>
      </c>
      <c r="K5041">
        <v>2003</v>
      </c>
      <c r="L5041" t="s">
        <v>29</v>
      </c>
      <c r="M5041" t="s">
        <v>29</v>
      </c>
      <c r="N5041">
        <v>18.452093000000001</v>
      </c>
      <c r="O5041">
        <v>-77.918276000000006</v>
      </c>
      <c r="P5041" t="s">
        <v>3528</v>
      </c>
      <c r="Q5041" s="3">
        <f>Table1[[#This Row],[Capacity (MW)]]*0.395*8760*10^-6</f>
        <v>0.41522400000000004</v>
      </c>
      <c r="R5041" s="3" cm="1">
        <f t="array" ref="R5041">AVERAGE(VLOOKUP(_xlfn.TEXTSPLIT(Table1[[#This Row],[Fuel (no space after comma)]], ","), FuelList_Final_EF!$A$2:$B$65, 2, FALSE))</f>
        <v>72.896251006556298</v>
      </c>
      <c r="S5041" s="3">
        <f>Table1[[#This Row],[Generation (TWh)]]*10^9*VLOOKUP(Table1[[#This Row],[Turbine/Engine Technology]],Technology_HR!$A$2:$B$11,2,FALSE)*10^-6</f>
        <v>3134525.9760000003</v>
      </c>
      <c r="T5041" s="5">
        <f>Table1[[#This Row],[Fuel Consumption (mmBtu)]]*Table1[[#This Row],[Emission Factor (kg CO2/ mmBtu)]]*10^3</f>
        <v>228495192333.06689</v>
      </c>
      <c r="U5041" s="3">
        <f>Table1[[#This Row],[Emissions (g CO2)]]/(Table1[[#This Row],[Generation (TWh)]]*10^9)</f>
        <v>550.29379884849345</v>
      </c>
    </row>
    <row r="5042" spans="1:21" x14ac:dyDescent="0.35">
      <c r="A5042" t="s">
        <v>1454</v>
      </c>
      <c r="B5042" t="s">
        <v>3241</v>
      </c>
      <c r="C5042" t="str">
        <f>SUBSTITUTE(Table1[[#This Row],[Fuel]],", ",",")</f>
        <v>fossil liquids: heavy fuel oil</v>
      </c>
      <c r="D5042" t="s">
        <v>3241</v>
      </c>
      <c r="H5042" t="s">
        <v>3437</v>
      </c>
      <c r="I5042">
        <v>74.2</v>
      </c>
      <c r="J5042" t="s">
        <v>3446</v>
      </c>
      <c r="K5042">
        <v>1994</v>
      </c>
      <c r="L5042" t="s">
        <v>29</v>
      </c>
      <c r="M5042" t="s">
        <v>29</v>
      </c>
      <c r="N5042">
        <v>17.896819000000001</v>
      </c>
      <c r="O5042">
        <v>-77.106103000000004</v>
      </c>
      <c r="P5042" t="s">
        <v>3528</v>
      </c>
      <c r="Q5042" s="3">
        <f>Table1[[#This Row],[Capacity (MW)]]*0.395*8760*10^-6</f>
        <v>0.25674683999999998</v>
      </c>
      <c r="R5042" s="3" cm="1">
        <f t="array" ref="R5042">AVERAGE(VLOOKUP(_xlfn.TEXTSPLIT(Table1[[#This Row],[Fuel (no space after comma)]], ","), FuelList_Final_EF!$A$2:$B$65, 2, FALSE))</f>
        <v>81.602530311017389</v>
      </c>
      <c r="S5042" s="3">
        <f>Table1[[#This Row],[Generation (TWh)]]*10^9*VLOOKUP(Table1[[#This Row],[Turbine/Engine Technology]],Technology_HR!$A$2:$B$11,2,FALSE)*10^-6</f>
        <v>2285046.8759999992</v>
      </c>
      <c r="T5042" s="5">
        <f>Table1[[#This Row],[Fuel Consumption (mmBtu)]]*Table1[[#This Row],[Emission Factor (kg CO2/ mmBtu)]]*10^3</f>
        <v>186465606960.88553</v>
      </c>
      <c r="U5042" s="3">
        <f>Table1[[#This Row],[Emissions (g CO2)]]/(Table1[[#This Row],[Generation (TWh)]]*10^9)</f>
        <v>726.26251976805463</v>
      </c>
    </row>
    <row r="5043" spans="1:21" x14ac:dyDescent="0.35">
      <c r="A5043" t="s">
        <v>1454</v>
      </c>
      <c r="B5043" t="s">
        <v>3241</v>
      </c>
      <c r="C5043" t="str">
        <f>SUBSTITUTE(Table1[[#This Row],[Fuel]],", ",",")</f>
        <v>fossil liquids: heavy fuel oil</v>
      </c>
      <c r="D5043" t="s">
        <v>3241</v>
      </c>
      <c r="H5043" t="s">
        <v>3437</v>
      </c>
      <c r="I5043">
        <v>50.1</v>
      </c>
      <c r="J5043" t="s">
        <v>3446</v>
      </c>
      <c r="K5043">
        <v>2005</v>
      </c>
      <c r="L5043" t="s">
        <v>29</v>
      </c>
      <c r="M5043" t="s">
        <v>29</v>
      </c>
      <c r="N5043">
        <v>17.896819000000001</v>
      </c>
      <c r="O5043">
        <v>-77.106103000000004</v>
      </c>
      <c r="P5043" t="s">
        <v>3528</v>
      </c>
      <c r="Q5043" s="3">
        <f>Table1[[#This Row],[Capacity (MW)]]*0.395*8760*10^-6</f>
        <v>0.17335601999999997</v>
      </c>
      <c r="R5043" s="3" cm="1">
        <f t="array" ref="R5043">AVERAGE(VLOOKUP(_xlfn.TEXTSPLIT(Table1[[#This Row],[Fuel (no space after comma)]], ","), FuelList_Final_EF!$A$2:$B$65, 2, FALSE))</f>
        <v>81.602530311017389</v>
      </c>
      <c r="S5043" s="3">
        <f>Table1[[#This Row],[Generation (TWh)]]*10^9*VLOOKUP(Table1[[#This Row],[Turbine/Engine Technology]],Technology_HR!$A$2:$B$11,2,FALSE)*10^-6</f>
        <v>1542868.5779999997</v>
      </c>
      <c r="T5043" s="5">
        <f>Table1[[#This Row],[Fuel Consumption (mmBtu)]]*Table1[[#This Row],[Emission Factor (kg CO2/ mmBtu)]]*10^3</f>
        <v>125901979902.16127</v>
      </c>
      <c r="U5043" s="3">
        <f>Table1[[#This Row],[Emissions (g CO2)]]/(Table1[[#This Row],[Generation (TWh)]]*10^9)</f>
        <v>726.26251976805474</v>
      </c>
    </row>
    <row r="5044" spans="1:21" x14ac:dyDescent="0.35">
      <c r="A5044" t="s">
        <v>1453</v>
      </c>
      <c r="B5044" t="s">
        <v>3242</v>
      </c>
      <c r="C5044" t="str">
        <f>SUBSTITUTE(Table1[[#This Row],[Fuel]],", ",",")</f>
        <v>fossil gas: lng</v>
      </c>
      <c r="D5044" t="s">
        <v>3242</v>
      </c>
      <c r="H5044" t="s">
        <v>3438</v>
      </c>
      <c r="I5044">
        <v>143</v>
      </c>
      <c r="J5044" t="s">
        <v>3445</v>
      </c>
      <c r="K5044" t="s">
        <v>29</v>
      </c>
      <c r="L5044" t="s">
        <v>29</v>
      </c>
      <c r="M5044" t="s">
        <v>29</v>
      </c>
      <c r="N5044">
        <v>17.971789000000001</v>
      </c>
      <c r="O5044">
        <v>-76.809984</v>
      </c>
      <c r="P5044" t="s">
        <v>3528</v>
      </c>
      <c r="Q5044" s="3">
        <f>Table1[[#This Row],[Capacity (MW)]]*0.395*8760*10^-6</f>
        <v>0.49480859999999993</v>
      </c>
      <c r="R5044" s="3" cm="1">
        <f t="array" ref="R5044">AVERAGE(VLOOKUP(_xlfn.TEXTSPLIT(Table1[[#This Row],[Fuel (no space after comma)]], ","), FuelList_Final_EF!$A$2:$B$65, 2, FALSE))</f>
        <v>67.685819715340017</v>
      </c>
      <c r="S5044" s="3">
        <f>Table1[[#This Row],[Generation (TWh)]]*10^9*VLOOKUP(Table1[[#This Row],[Turbine/Engine Technology]],Technology_HR!$A$2:$B$11,2,FALSE)*10^-6</f>
        <v>3735310.1213999991</v>
      </c>
      <c r="T5044" s="5">
        <f>Table1[[#This Row],[Fuel Consumption (mmBtu)]]*Table1[[#This Row],[Emission Factor (kg CO2/ mmBtu)]]*10^3</f>
        <v>252827527457.96518</v>
      </c>
      <c r="U5044" s="3">
        <f>Table1[[#This Row],[Emissions (g CO2)]]/(Table1[[#This Row],[Generation (TWh)]]*10^9)</f>
        <v>510.96025303110173</v>
      </c>
    </row>
    <row r="5045" spans="1:21" x14ac:dyDescent="0.35">
      <c r="A5045" t="s">
        <v>310</v>
      </c>
      <c r="B5045" t="s">
        <v>3285</v>
      </c>
      <c r="C5045" t="str">
        <f>SUBSTITUTE(Table1[[#This Row],[Fuel]],", ",",")</f>
        <v>fossil gas: lng,fossil liquids: fuel oil</v>
      </c>
      <c r="D5045" t="s">
        <v>3242</v>
      </c>
      <c r="E5045" t="s">
        <v>3275</v>
      </c>
      <c r="H5045" t="s">
        <v>3436</v>
      </c>
      <c r="I5045">
        <v>150</v>
      </c>
      <c r="J5045" t="s">
        <v>3446</v>
      </c>
      <c r="K5045">
        <v>2020</v>
      </c>
      <c r="L5045" t="s">
        <v>29</v>
      </c>
      <c r="M5045" t="s">
        <v>29</v>
      </c>
      <c r="N5045">
        <v>17.931100000000001</v>
      </c>
      <c r="O5045">
        <v>-77.247799999999998</v>
      </c>
      <c r="P5045" t="s">
        <v>3528</v>
      </c>
      <c r="Q5045" s="3">
        <f>Table1[[#This Row],[Capacity (MW)]]*0.395*8760*10^-6</f>
        <v>0.51902999999999999</v>
      </c>
      <c r="R5045" s="3" cm="1">
        <f t="array" ref="R5045">AVERAGE(VLOOKUP(_xlfn.TEXTSPLIT(Table1[[#This Row],[Fuel (no space after comma)]], ","), FuelList_Final_EF!$A$2:$B$65, 2, FALSE))</f>
        <v>72.896251006556298</v>
      </c>
      <c r="S5045" s="3">
        <f>Table1[[#This Row],[Generation (TWh)]]*10^9*VLOOKUP(Table1[[#This Row],[Turbine/Engine Technology]],Technology_HR!$A$2:$B$11,2,FALSE)*10^-6</f>
        <v>5714520.2999999998</v>
      </c>
      <c r="T5045" s="5">
        <f>Table1[[#This Row],[Fuel Consumption (mmBtu)]]*Table1[[#This Row],[Emission Factor (kg CO2/ mmBtu)]]*10^3</f>
        <v>416567106170.86139</v>
      </c>
      <c r="U5045" s="3">
        <f>Table1[[#This Row],[Emissions (g CO2)]]/(Table1[[#This Row],[Generation (TWh)]]*10^9)</f>
        <v>802.58772358218482</v>
      </c>
    </row>
    <row r="5046" spans="1:21" x14ac:dyDescent="0.35">
      <c r="A5046" t="s">
        <v>1454</v>
      </c>
      <c r="B5046" t="s">
        <v>3241</v>
      </c>
      <c r="C5046" t="str">
        <f>SUBSTITUTE(Table1[[#This Row],[Fuel]],", ",",")</f>
        <v>fossil liquids: heavy fuel oil</v>
      </c>
      <c r="D5046" t="s">
        <v>3241</v>
      </c>
      <c r="H5046" t="s">
        <v>3437</v>
      </c>
      <c r="I5046">
        <v>60</v>
      </c>
      <c r="J5046" t="s">
        <v>3446</v>
      </c>
      <c r="K5046">
        <v>1996</v>
      </c>
      <c r="L5046" t="s">
        <v>29</v>
      </c>
      <c r="M5046" t="s">
        <v>29</v>
      </c>
      <c r="N5046">
        <v>17.969722000000001</v>
      </c>
      <c r="O5046">
        <v>-76.752820999999997</v>
      </c>
      <c r="P5046" t="s">
        <v>3528</v>
      </c>
      <c r="Q5046" s="3">
        <f>Table1[[#This Row],[Capacity (MW)]]*0.395*8760*10^-6</f>
        <v>0.20761200000000002</v>
      </c>
      <c r="R5046" s="3" cm="1">
        <f t="array" ref="R5046">AVERAGE(VLOOKUP(_xlfn.TEXTSPLIT(Table1[[#This Row],[Fuel (no space after comma)]], ","), FuelList_Final_EF!$A$2:$B$65, 2, FALSE))</f>
        <v>81.602530311017389</v>
      </c>
      <c r="S5046" s="3">
        <f>Table1[[#This Row],[Generation (TWh)]]*10^9*VLOOKUP(Table1[[#This Row],[Turbine/Engine Technology]],Technology_HR!$A$2:$B$11,2,FALSE)*10^-6</f>
        <v>1847746.8</v>
      </c>
      <c r="T5046" s="5">
        <f>Table1[[#This Row],[Fuel Consumption (mmBtu)]]*Table1[[#This Row],[Emission Factor (kg CO2/ mmBtu)]]*10^3</f>
        <v>150780814254.08539</v>
      </c>
      <c r="U5046" s="3">
        <f>Table1[[#This Row],[Emissions (g CO2)]]/(Table1[[#This Row],[Generation (TWh)]]*10^9)</f>
        <v>726.26251976805463</v>
      </c>
    </row>
    <row r="5047" spans="1:21" x14ac:dyDescent="0.35">
      <c r="A5047" t="s">
        <v>1455</v>
      </c>
      <c r="B5047" t="s">
        <v>3242</v>
      </c>
      <c r="C5047" t="str">
        <f>SUBSTITUTE(Table1[[#This Row],[Fuel]],", ",",")</f>
        <v>fossil gas: lng</v>
      </c>
      <c r="D5047" t="s">
        <v>3242</v>
      </c>
      <c r="H5047" t="s">
        <v>3438</v>
      </c>
      <c r="I5047">
        <v>194</v>
      </c>
      <c r="J5047" t="s">
        <v>3446</v>
      </c>
      <c r="K5047">
        <v>2019</v>
      </c>
      <c r="L5047" t="s">
        <v>29</v>
      </c>
      <c r="M5047" t="s">
        <v>29</v>
      </c>
      <c r="N5047">
        <v>17.899629999999998</v>
      </c>
      <c r="O5047">
        <v>-77.108307999999994</v>
      </c>
      <c r="P5047" t="s">
        <v>3528</v>
      </c>
      <c r="Q5047" s="3">
        <f>Table1[[#This Row],[Capacity (MW)]]*0.395*8760*10^-6</f>
        <v>0.67127880000000006</v>
      </c>
      <c r="R5047" s="3" cm="1">
        <f t="array" ref="R5047">AVERAGE(VLOOKUP(_xlfn.TEXTSPLIT(Table1[[#This Row],[Fuel (no space after comma)]], ","), FuelList_Final_EF!$A$2:$B$65, 2, FALSE))</f>
        <v>67.685819715340017</v>
      </c>
      <c r="S5047" s="3">
        <f>Table1[[#This Row],[Generation (TWh)]]*10^9*VLOOKUP(Table1[[#This Row],[Turbine/Engine Technology]],Technology_HR!$A$2:$B$11,2,FALSE)*10^-6</f>
        <v>5067483.6612000009</v>
      </c>
      <c r="T5047" s="5">
        <f>Table1[[#This Row],[Fuel Consumption (mmBtu)]]*Table1[[#This Row],[Emission Factor (kg CO2/ mmBtu)]]*10^3</f>
        <v>342996785502.41443</v>
      </c>
      <c r="U5047" s="3">
        <f>Table1[[#This Row],[Emissions (g CO2)]]/(Table1[[#This Row],[Generation (TWh)]]*10^9)</f>
        <v>510.96025303110179</v>
      </c>
    </row>
    <row r="5048" spans="1:21" x14ac:dyDescent="0.35">
      <c r="A5048" t="s">
        <v>1454</v>
      </c>
      <c r="B5048" t="s">
        <v>3241</v>
      </c>
      <c r="C5048" t="str">
        <f>SUBSTITUTE(Table1[[#This Row],[Fuel]],", ",",")</f>
        <v>fossil liquids: heavy fuel oil</v>
      </c>
      <c r="D5048" t="s">
        <v>3241</v>
      </c>
      <c r="H5048" t="s">
        <v>3437</v>
      </c>
      <c r="I5048">
        <v>65.5</v>
      </c>
      <c r="J5048" t="s">
        <v>3446</v>
      </c>
      <c r="K5048">
        <v>2012</v>
      </c>
      <c r="L5048" t="s">
        <v>29</v>
      </c>
      <c r="M5048" t="s">
        <v>29</v>
      </c>
      <c r="N5048">
        <v>17.972434</v>
      </c>
      <c r="O5048">
        <v>-76.805867000000006</v>
      </c>
      <c r="P5048" t="s">
        <v>3528</v>
      </c>
      <c r="Q5048" s="3">
        <f>Table1[[#This Row],[Capacity (MW)]]*0.395*8760*10^-6</f>
        <v>0.22664309999999999</v>
      </c>
      <c r="R5048" s="3" cm="1">
        <f t="array" ref="R5048">AVERAGE(VLOOKUP(_xlfn.TEXTSPLIT(Table1[[#This Row],[Fuel (no space after comma)]], ","), FuelList_Final_EF!$A$2:$B$65, 2, FALSE))</f>
        <v>81.602530311017389</v>
      </c>
      <c r="S5048" s="3">
        <f>Table1[[#This Row],[Generation (TWh)]]*10^9*VLOOKUP(Table1[[#This Row],[Turbine/Engine Technology]],Technology_HR!$A$2:$B$11,2,FALSE)*10^-6</f>
        <v>2017123.5899999999</v>
      </c>
      <c r="T5048" s="5">
        <f>Table1[[#This Row],[Fuel Consumption (mmBtu)]]*Table1[[#This Row],[Emission Factor (kg CO2/ mmBtu)]]*10^3</f>
        <v>164602388894.04321</v>
      </c>
      <c r="U5048" s="3">
        <f>Table1[[#This Row],[Emissions (g CO2)]]/(Table1[[#This Row],[Generation (TWh)]]*10^9)</f>
        <v>726.26251976805474</v>
      </c>
    </row>
    <row r="5049" spans="1:21" x14ac:dyDescent="0.35">
      <c r="A5049" t="s">
        <v>1456</v>
      </c>
      <c r="B5049" t="s">
        <v>3294</v>
      </c>
      <c r="C5049" t="str">
        <f>SUBSTITUTE(Table1[[#This Row],[Fuel]],", ",",")</f>
        <v>fossil liquids: crude oil,fossil liquids: heavy fuel oil</v>
      </c>
      <c r="D5049" t="s">
        <v>3247</v>
      </c>
      <c r="E5049" t="s">
        <v>3241</v>
      </c>
      <c r="H5049" t="s">
        <v>3440</v>
      </c>
      <c r="I5049">
        <v>600</v>
      </c>
      <c r="J5049" t="s">
        <v>3446</v>
      </c>
      <c r="K5049">
        <v>1987</v>
      </c>
      <c r="L5049" t="s">
        <v>29</v>
      </c>
      <c r="M5049" t="s">
        <v>29</v>
      </c>
      <c r="N5049">
        <v>34.751666999999998</v>
      </c>
      <c r="O5049">
        <v>134.393056</v>
      </c>
      <c r="P5049" t="s">
        <v>3529</v>
      </c>
      <c r="Q5049" s="3">
        <f>Table1[[#This Row],[Capacity (MW)]]*0.395*8760*10^-6</f>
        <v>2.07612</v>
      </c>
      <c r="R5049" s="3" cm="1">
        <f t="array" ref="R5049">AVERAGE(VLOOKUP(_xlfn.TEXTSPLIT(Table1[[#This Row],[Fuel (no space after comma)]], ","), FuelList_Final_EF!$A$2:$B$65, 2, FALSE))</f>
        <v>78.071265155508698</v>
      </c>
      <c r="S5049" s="3">
        <f>Table1[[#This Row],[Generation (TWh)]]*10^9*VLOOKUP(Table1[[#This Row],[Turbine/Engine Technology]],Technology_HR!$A$2:$B$11,2,FALSE)*10^-6</f>
        <v>21352894.199999999</v>
      </c>
      <c r="T5049" s="5">
        <f>Table1[[#This Row],[Fuel Consumption (mmBtu)]]*Table1[[#This Row],[Emission Factor (kg CO2/ mmBtu)]]*10^3</f>
        <v>1667047464925.7239</v>
      </c>
      <c r="U5049" s="3">
        <f>Table1[[#This Row],[Emissions (g CO2)]]/(Table1[[#This Row],[Generation (TWh)]]*10^9)</f>
        <v>802.962962124407</v>
      </c>
    </row>
    <row r="5050" spans="1:21" x14ac:dyDescent="0.35">
      <c r="A5050" t="s">
        <v>1456</v>
      </c>
      <c r="B5050" t="s">
        <v>3294</v>
      </c>
      <c r="C5050" t="str">
        <f>SUBSTITUTE(Table1[[#This Row],[Fuel]],", ",",")</f>
        <v>fossil liquids: crude oil,fossil liquids: heavy fuel oil</v>
      </c>
      <c r="D5050" t="s">
        <v>3247</v>
      </c>
      <c r="E5050" t="s">
        <v>3241</v>
      </c>
      <c r="H5050" t="s">
        <v>3440</v>
      </c>
      <c r="I5050">
        <v>600</v>
      </c>
      <c r="J5050" t="s">
        <v>3446</v>
      </c>
      <c r="K5050">
        <v>1987</v>
      </c>
      <c r="L5050" t="s">
        <v>29</v>
      </c>
      <c r="M5050" t="s">
        <v>29</v>
      </c>
      <c r="N5050">
        <v>34.751666999999998</v>
      </c>
      <c r="O5050">
        <v>134.393056</v>
      </c>
      <c r="P5050" t="s">
        <v>3529</v>
      </c>
      <c r="Q5050" s="3">
        <f>Table1[[#This Row],[Capacity (MW)]]*0.395*8760*10^-6</f>
        <v>2.07612</v>
      </c>
      <c r="R5050" s="3" cm="1">
        <f t="array" ref="R5050">AVERAGE(VLOOKUP(_xlfn.TEXTSPLIT(Table1[[#This Row],[Fuel (no space after comma)]], ","), FuelList_Final_EF!$A$2:$B$65, 2, FALSE))</f>
        <v>78.071265155508698</v>
      </c>
      <c r="S5050" s="3">
        <f>Table1[[#This Row],[Generation (TWh)]]*10^9*VLOOKUP(Table1[[#This Row],[Turbine/Engine Technology]],Technology_HR!$A$2:$B$11,2,FALSE)*10^-6</f>
        <v>21352894.199999999</v>
      </c>
      <c r="T5050" s="5">
        <f>Table1[[#This Row],[Fuel Consumption (mmBtu)]]*Table1[[#This Row],[Emission Factor (kg CO2/ mmBtu)]]*10^3</f>
        <v>1667047464925.7239</v>
      </c>
      <c r="U5050" s="3">
        <f>Table1[[#This Row],[Emissions (g CO2)]]/(Table1[[#This Row],[Generation (TWh)]]*10^9)</f>
        <v>802.962962124407</v>
      </c>
    </row>
    <row r="5051" spans="1:21" x14ac:dyDescent="0.35">
      <c r="A5051" t="s">
        <v>1457</v>
      </c>
      <c r="B5051" t="s">
        <v>3241</v>
      </c>
      <c r="C5051" t="str">
        <f>SUBSTITUTE(Table1[[#This Row],[Fuel]],", ",",")</f>
        <v>fossil liquids: heavy fuel oil</v>
      </c>
      <c r="D5051" t="s">
        <v>3241</v>
      </c>
      <c r="H5051" t="s">
        <v>3440</v>
      </c>
      <c r="I5051">
        <v>450</v>
      </c>
      <c r="J5051" t="s">
        <v>3446</v>
      </c>
      <c r="K5051">
        <v>1975</v>
      </c>
      <c r="L5051" t="s">
        <v>29</v>
      </c>
      <c r="M5051" t="s">
        <v>29</v>
      </c>
      <c r="N5051">
        <v>33.880665</v>
      </c>
      <c r="O5051">
        <v>134.65247099999999</v>
      </c>
      <c r="P5051" t="s">
        <v>3529</v>
      </c>
      <c r="Q5051" s="3">
        <f>Table1[[#This Row],[Capacity (MW)]]*0.395*8760*10^-6</f>
        <v>1.5570899999999999</v>
      </c>
      <c r="R5051" s="3" cm="1">
        <f t="array" ref="R5051">AVERAGE(VLOOKUP(_xlfn.TEXTSPLIT(Table1[[#This Row],[Fuel (no space after comma)]], ","), FuelList_Final_EF!$A$2:$B$65, 2, FALSE))</f>
        <v>81.602530311017389</v>
      </c>
      <c r="S5051" s="3">
        <f>Table1[[#This Row],[Generation (TWh)]]*10^9*VLOOKUP(Table1[[#This Row],[Turbine/Engine Technology]],Technology_HR!$A$2:$B$11,2,FALSE)*10^-6</f>
        <v>16014670.649999997</v>
      </c>
      <c r="T5051" s="5">
        <f>Table1[[#This Row],[Fuel Consumption (mmBtu)]]*Table1[[#This Row],[Emission Factor (kg CO2/ mmBtu)]]*10^3</f>
        <v>1306837647137.5854</v>
      </c>
      <c r="U5051" s="3">
        <f>Table1[[#This Row],[Emissions (g CO2)]]/(Table1[[#This Row],[Generation (TWh)]]*10^9)</f>
        <v>839.28202424881385</v>
      </c>
    </row>
    <row r="5052" spans="1:21" x14ac:dyDescent="0.35">
      <c r="A5052" t="s">
        <v>1457</v>
      </c>
      <c r="B5052" t="s">
        <v>3241</v>
      </c>
      <c r="C5052" t="str">
        <f>SUBSTITUTE(Table1[[#This Row],[Fuel]],", ",",")</f>
        <v>fossil liquids: heavy fuel oil</v>
      </c>
      <c r="D5052" t="s">
        <v>3241</v>
      </c>
      <c r="H5052" t="s">
        <v>3440</v>
      </c>
      <c r="I5052">
        <v>450</v>
      </c>
      <c r="J5052" t="s">
        <v>3448</v>
      </c>
      <c r="K5052">
        <v>1975</v>
      </c>
      <c r="L5052" t="s">
        <v>29</v>
      </c>
      <c r="M5052" t="s">
        <v>29</v>
      </c>
      <c r="N5052">
        <v>33.880665</v>
      </c>
      <c r="O5052">
        <v>134.65247099999999</v>
      </c>
      <c r="P5052" t="s">
        <v>3529</v>
      </c>
      <c r="Q5052" s="3">
        <f>Table1[[#This Row],[Capacity (MW)]]*0.395*8760*10^-6</f>
        <v>1.5570899999999999</v>
      </c>
      <c r="R5052" s="3" cm="1">
        <f t="array" ref="R5052">AVERAGE(VLOOKUP(_xlfn.TEXTSPLIT(Table1[[#This Row],[Fuel (no space after comma)]], ","), FuelList_Final_EF!$A$2:$B$65, 2, FALSE))</f>
        <v>81.602530311017389</v>
      </c>
      <c r="S5052" s="3">
        <f>Table1[[#This Row],[Generation (TWh)]]*10^9*VLOOKUP(Table1[[#This Row],[Turbine/Engine Technology]],Technology_HR!$A$2:$B$11,2,FALSE)*10^-6</f>
        <v>16014670.649999997</v>
      </c>
      <c r="T5052" s="5">
        <f>Table1[[#This Row],[Fuel Consumption (mmBtu)]]*Table1[[#This Row],[Emission Factor (kg CO2/ mmBtu)]]*10^3</f>
        <v>1306837647137.5854</v>
      </c>
      <c r="U5052" s="3">
        <f>Table1[[#This Row],[Emissions (g CO2)]]/(Table1[[#This Row],[Generation (TWh)]]*10^9)</f>
        <v>839.28202424881385</v>
      </c>
    </row>
    <row r="5053" spans="1:21" x14ac:dyDescent="0.35">
      <c r="A5053" t="s">
        <v>1458</v>
      </c>
      <c r="B5053" t="s">
        <v>3346</v>
      </c>
      <c r="C5053" t="str">
        <f>SUBSTITUTE(Table1[[#This Row],[Fuel]],", ",",")</f>
        <v>fossil gas: lng,fossil liquids: liquefied petroleum gas</v>
      </c>
      <c r="D5053" t="s">
        <v>3242</v>
      </c>
      <c r="E5053" t="s">
        <v>3328</v>
      </c>
      <c r="H5053" t="s">
        <v>3440</v>
      </c>
      <c r="I5053">
        <v>600</v>
      </c>
      <c r="J5053" t="s">
        <v>3446</v>
      </c>
      <c r="K5053">
        <v>1977</v>
      </c>
      <c r="L5053" t="s">
        <v>29</v>
      </c>
      <c r="M5053" t="s">
        <v>29</v>
      </c>
      <c r="N5053">
        <v>35.484865999999997</v>
      </c>
      <c r="O5053">
        <v>140.01800299999999</v>
      </c>
      <c r="P5053" t="s">
        <v>3529</v>
      </c>
      <c r="Q5053" s="3">
        <f>Table1[[#This Row],[Capacity (MW)]]*0.395*8760*10^-6</f>
        <v>2.07612</v>
      </c>
      <c r="R5053" s="3" cm="1">
        <f t="array" ref="R5053">AVERAGE(VLOOKUP(_xlfn.TEXTSPLIT(Table1[[#This Row],[Fuel (no space after comma)]], ","), FuelList_Final_EF!$A$2:$B$65, 2, FALSE))</f>
        <v>64.697909857670012</v>
      </c>
      <c r="S5053" s="3">
        <f>Table1[[#This Row],[Generation (TWh)]]*10^9*VLOOKUP(Table1[[#This Row],[Turbine/Engine Technology]],Technology_HR!$A$2:$B$11,2,FALSE)*10^-6</f>
        <v>21352894.199999999</v>
      </c>
      <c r="T5053" s="5">
        <f>Table1[[#This Row],[Fuel Consumption (mmBtu)]]*Table1[[#This Row],[Emission Factor (kg CO2/ mmBtu)]]*10^3</f>
        <v>1381487624151.9648</v>
      </c>
      <c r="U5053" s="3">
        <f>Table1[[#This Row],[Emissions (g CO2)]]/(Table1[[#This Row],[Generation (TWh)]]*10^9)</f>
        <v>665.41800288613604</v>
      </c>
    </row>
    <row r="5054" spans="1:21" x14ac:dyDescent="0.35">
      <c r="A5054" t="s">
        <v>1458</v>
      </c>
      <c r="B5054" t="s">
        <v>3346</v>
      </c>
      <c r="C5054" t="str">
        <f>SUBSTITUTE(Table1[[#This Row],[Fuel]],", ",",")</f>
        <v>fossil gas: lng,fossil liquids: liquefied petroleum gas</v>
      </c>
      <c r="D5054" t="s">
        <v>3242</v>
      </c>
      <c r="E5054" t="s">
        <v>3328</v>
      </c>
      <c r="H5054" t="s">
        <v>3440</v>
      </c>
      <c r="I5054">
        <v>600</v>
      </c>
      <c r="J5054" t="s">
        <v>3446</v>
      </c>
      <c r="K5054">
        <v>1979</v>
      </c>
      <c r="L5054" t="s">
        <v>29</v>
      </c>
      <c r="M5054" t="s">
        <v>29</v>
      </c>
      <c r="N5054">
        <v>35.484865999999997</v>
      </c>
      <c r="O5054">
        <v>140.01800299999999</v>
      </c>
      <c r="P5054" t="s">
        <v>3529</v>
      </c>
      <c r="Q5054" s="3">
        <f>Table1[[#This Row],[Capacity (MW)]]*0.395*8760*10^-6</f>
        <v>2.07612</v>
      </c>
      <c r="R5054" s="3" cm="1">
        <f t="array" ref="R5054">AVERAGE(VLOOKUP(_xlfn.TEXTSPLIT(Table1[[#This Row],[Fuel (no space after comma)]], ","), FuelList_Final_EF!$A$2:$B$65, 2, FALSE))</f>
        <v>64.697909857670012</v>
      </c>
      <c r="S5054" s="3">
        <f>Table1[[#This Row],[Generation (TWh)]]*10^9*VLOOKUP(Table1[[#This Row],[Turbine/Engine Technology]],Technology_HR!$A$2:$B$11,2,FALSE)*10^-6</f>
        <v>21352894.199999999</v>
      </c>
      <c r="T5054" s="5">
        <f>Table1[[#This Row],[Fuel Consumption (mmBtu)]]*Table1[[#This Row],[Emission Factor (kg CO2/ mmBtu)]]*10^3</f>
        <v>1381487624151.9648</v>
      </c>
      <c r="U5054" s="3">
        <f>Table1[[#This Row],[Emissions (g CO2)]]/(Table1[[#This Row],[Generation (TWh)]]*10^9)</f>
        <v>665.41800288613604</v>
      </c>
    </row>
    <row r="5055" spans="1:21" x14ac:dyDescent="0.35">
      <c r="A5055" t="s">
        <v>1458</v>
      </c>
      <c r="B5055" t="s">
        <v>3242</v>
      </c>
      <c r="C5055" t="str">
        <f>SUBSTITUTE(Table1[[#This Row],[Fuel]],", ",",")</f>
        <v>fossil gas: lng</v>
      </c>
      <c r="D5055" t="s">
        <v>3242</v>
      </c>
      <c r="H5055" t="s">
        <v>3438</v>
      </c>
      <c r="I5055">
        <v>650</v>
      </c>
      <c r="J5055" t="s">
        <v>3446</v>
      </c>
      <c r="K5055">
        <v>2023</v>
      </c>
      <c r="L5055" t="s">
        <v>29</v>
      </c>
      <c r="M5055" t="s">
        <v>29</v>
      </c>
      <c r="N5055">
        <v>35.484865999999997</v>
      </c>
      <c r="O5055">
        <v>140.01800299999999</v>
      </c>
      <c r="P5055" t="s">
        <v>3529</v>
      </c>
      <c r="Q5055" s="3">
        <f>Table1[[#This Row],[Capacity (MW)]]*0.395*8760*10^-6</f>
        <v>2.2491300000000001</v>
      </c>
      <c r="R5055" s="3" cm="1">
        <f t="array" ref="R5055">AVERAGE(VLOOKUP(_xlfn.TEXTSPLIT(Table1[[#This Row],[Fuel (no space after comma)]], ","), FuelList_Final_EF!$A$2:$B$65, 2, FALSE))</f>
        <v>67.685819715340017</v>
      </c>
      <c r="S5055" s="3">
        <f>Table1[[#This Row],[Generation (TWh)]]*10^9*VLOOKUP(Table1[[#This Row],[Turbine/Engine Technology]],Technology_HR!$A$2:$B$11,2,FALSE)*10^-6</f>
        <v>16978682.370000001</v>
      </c>
      <c r="T5055" s="5">
        <f>Table1[[#This Row],[Fuel Consumption (mmBtu)]]*Table1[[#This Row],[Emission Factor (kg CO2/ mmBtu)]]*10^3</f>
        <v>1149216033899.842</v>
      </c>
      <c r="U5055" s="3">
        <f>Table1[[#This Row],[Emissions (g CO2)]]/(Table1[[#This Row],[Generation (TWh)]]*10^9)</f>
        <v>510.96025303110184</v>
      </c>
    </row>
    <row r="5056" spans="1:21" x14ac:dyDescent="0.35">
      <c r="A5056" t="s">
        <v>1458</v>
      </c>
      <c r="B5056" t="s">
        <v>3242</v>
      </c>
      <c r="C5056" t="str">
        <f>SUBSTITUTE(Table1[[#This Row],[Fuel]],", ",",")</f>
        <v>fossil gas: lng</v>
      </c>
      <c r="D5056" t="s">
        <v>3242</v>
      </c>
      <c r="H5056" t="s">
        <v>3438</v>
      </c>
      <c r="I5056">
        <v>650</v>
      </c>
      <c r="J5056" t="s">
        <v>3446</v>
      </c>
      <c r="K5056">
        <v>2023</v>
      </c>
      <c r="L5056" t="s">
        <v>29</v>
      </c>
      <c r="M5056" t="s">
        <v>29</v>
      </c>
      <c r="N5056">
        <v>35.484865999999997</v>
      </c>
      <c r="O5056">
        <v>140.01800299999999</v>
      </c>
      <c r="P5056" t="s">
        <v>3529</v>
      </c>
      <c r="Q5056" s="3">
        <f>Table1[[#This Row],[Capacity (MW)]]*0.395*8760*10^-6</f>
        <v>2.2491300000000001</v>
      </c>
      <c r="R5056" s="3" cm="1">
        <f t="array" ref="R5056">AVERAGE(VLOOKUP(_xlfn.TEXTSPLIT(Table1[[#This Row],[Fuel (no space after comma)]], ","), FuelList_Final_EF!$A$2:$B$65, 2, FALSE))</f>
        <v>67.685819715340017</v>
      </c>
      <c r="S5056" s="3">
        <f>Table1[[#This Row],[Generation (TWh)]]*10^9*VLOOKUP(Table1[[#This Row],[Turbine/Engine Technology]],Technology_HR!$A$2:$B$11,2,FALSE)*10^-6</f>
        <v>16978682.370000001</v>
      </c>
      <c r="T5056" s="5">
        <f>Table1[[#This Row],[Fuel Consumption (mmBtu)]]*Table1[[#This Row],[Emission Factor (kg CO2/ mmBtu)]]*10^3</f>
        <v>1149216033899.842</v>
      </c>
      <c r="U5056" s="3">
        <f>Table1[[#This Row],[Emissions (g CO2)]]/(Table1[[#This Row],[Generation (TWh)]]*10^9)</f>
        <v>510.96025303110184</v>
      </c>
    </row>
    <row r="5057" spans="1:21" x14ac:dyDescent="0.35">
      <c r="A5057" t="s">
        <v>1458</v>
      </c>
      <c r="B5057" t="s">
        <v>3242</v>
      </c>
      <c r="C5057" t="str">
        <f>SUBSTITUTE(Table1[[#This Row],[Fuel]],", ",",")</f>
        <v>fossil gas: lng</v>
      </c>
      <c r="D5057" t="s">
        <v>3242</v>
      </c>
      <c r="H5057" t="s">
        <v>3438</v>
      </c>
      <c r="I5057">
        <v>650</v>
      </c>
      <c r="J5057" t="s">
        <v>3446</v>
      </c>
      <c r="K5057">
        <v>2023</v>
      </c>
      <c r="L5057" t="s">
        <v>29</v>
      </c>
      <c r="M5057" t="s">
        <v>29</v>
      </c>
      <c r="N5057">
        <v>35.484865999999997</v>
      </c>
      <c r="O5057">
        <v>140.01800299999999</v>
      </c>
      <c r="P5057" t="s">
        <v>3529</v>
      </c>
      <c r="Q5057" s="3">
        <f>Table1[[#This Row],[Capacity (MW)]]*0.395*8760*10^-6</f>
        <v>2.2491300000000001</v>
      </c>
      <c r="R5057" s="3" cm="1">
        <f t="array" ref="R5057">AVERAGE(VLOOKUP(_xlfn.TEXTSPLIT(Table1[[#This Row],[Fuel (no space after comma)]], ","), FuelList_Final_EF!$A$2:$B$65, 2, FALSE))</f>
        <v>67.685819715340017</v>
      </c>
      <c r="S5057" s="3">
        <f>Table1[[#This Row],[Generation (TWh)]]*10^9*VLOOKUP(Table1[[#This Row],[Turbine/Engine Technology]],Technology_HR!$A$2:$B$11,2,FALSE)*10^-6</f>
        <v>16978682.370000001</v>
      </c>
      <c r="T5057" s="5">
        <f>Table1[[#This Row],[Fuel Consumption (mmBtu)]]*Table1[[#This Row],[Emission Factor (kg CO2/ mmBtu)]]*10^3</f>
        <v>1149216033899.842</v>
      </c>
      <c r="U5057" s="3">
        <f>Table1[[#This Row],[Emissions (g CO2)]]/(Table1[[#This Row],[Generation (TWh)]]*10^9)</f>
        <v>510.96025303110184</v>
      </c>
    </row>
    <row r="5058" spans="1:21" x14ac:dyDescent="0.35">
      <c r="A5058" t="s">
        <v>1458</v>
      </c>
      <c r="B5058" t="s">
        <v>3294</v>
      </c>
      <c r="C5058" t="str">
        <f>SUBSTITUTE(Table1[[#This Row],[Fuel]],", ",",")</f>
        <v>fossil liquids: crude oil,fossil liquids: heavy fuel oil</v>
      </c>
      <c r="D5058" t="s">
        <v>3247</v>
      </c>
      <c r="E5058" t="s">
        <v>3241</v>
      </c>
      <c r="H5058" t="s">
        <v>3440</v>
      </c>
      <c r="I5058">
        <v>700</v>
      </c>
      <c r="J5058" t="s">
        <v>3448</v>
      </c>
      <c r="K5058">
        <v>1981</v>
      </c>
      <c r="L5058" t="s">
        <v>29</v>
      </c>
      <c r="M5058" t="s">
        <v>29</v>
      </c>
      <c r="N5058">
        <v>34.654260000000001</v>
      </c>
      <c r="O5058">
        <v>137.06761</v>
      </c>
      <c r="P5058" t="s">
        <v>3529</v>
      </c>
      <c r="Q5058" s="3">
        <f>Table1[[#This Row],[Capacity (MW)]]*0.395*8760*10^-6</f>
        <v>2.4221399999999997</v>
      </c>
      <c r="R5058" s="3" cm="1">
        <f t="array" ref="R5058">AVERAGE(VLOOKUP(_xlfn.TEXTSPLIT(Table1[[#This Row],[Fuel (no space after comma)]], ","), FuelList_Final_EF!$A$2:$B$65, 2, FALSE))</f>
        <v>78.071265155508698</v>
      </c>
      <c r="S5058" s="3">
        <f>Table1[[#This Row],[Generation (TWh)]]*10^9*VLOOKUP(Table1[[#This Row],[Turbine/Engine Technology]],Technology_HR!$A$2:$B$11,2,FALSE)*10^-6</f>
        <v>24911709.899999995</v>
      </c>
      <c r="T5058" s="5">
        <f>Table1[[#This Row],[Fuel Consumption (mmBtu)]]*Table1[[#This Row],[Emission Factor (kg CO2/ mmBtu)]]*10^3</f>
        <v>1944888709080.0107</v>
      </c>
      <c r="U5058" s="3">
        <f>Table1[[#This Row],[Emissions (g CO2)]]/(Table1[[#This Row],[Generation (TWh)]]*10^9)</f>
        <v>802.962962124407</v>
      </c>
    </row>
    <row r="5059" spans="1:21" x14ac:dyDescent="0.35">
      <c r="A5059" t="s">
        <v>1458</v>
      </c>
      <c r="B5059" t="s">
        <v>3294</v>
      </c>
      <c r="C5059" t="str">
        <f>SUBSTITUTE(Table1[[#This Row],[Fuel]],", ",",")</f>
        <v>fossil liquids: crude oil,fossil liquids: heavy fuel oil</v>
      </c>
      <c r="D5059" t="s">
        <v>3247</v>
      </c>
      <c r="E5059" t="s">
        <v>3241</v>
      </c>
      <c r="H5059" t="s">
        <v>3440</v>
      </c>
      <c r="I5059">
        <v>700</v>
      </c>
      <c r="J5059" t="s">
        <v>3446</v>
      </c>
      <c r="K5059">
        <v>1981</v>
      </c>
      <c r="L5059" t="s">
        <v>29</v>
      </c>
      <c r="M5059" t="s">
        <v>29</v>
      </c>
      <c r="N5059">
        <v>34.654260000000001</v>
      </c>
      <c r="O5059">
        <v>137.06761</v>
      </c>
      <c r="P5059" t="s">
        <v>3529</v>
      </c>
      <c r="Q5059" s="3">
        <f>Table1[[#This Row],[Capacity (MW)]]*0.395*8760*10^-6</f>
        <v>2.4221399999999997</v>
      </c>
      <c r="R5059" s="3" cm="1">
        <f t="array" ref="R5059">AVERAGE(VLOOKUP(_xlfn.TEXTSPLIT(Table1[[#This Row],[Fuel (no space after comma)]], ","), FuelList_Final_EF!$A$2:$B$65, 2, FALSE))</f>
        <v>78.071265155508698</v>
      </c>
      <c r="S5059" s="3">
        <f>Table1[[#This Row],[Generation (TWh)]]*10^9*VLOOKUP(Table1[[#This Row],[Turbine/Engine Technology]],Technology_HR!$A$2:$B$11,2,FALSE)*10^-6</f>
        <v>24911709.899999995</v>
      </c>
      <c r="T5059" s="5">
        <f>Table1[[#This Row],[Fuel Consumption (mmBtu)]]*Table1[[#This Row],[Emission Factor (kg CO2/ mmBtu)]]*10^3</f>
        <v>1944888709080.0107</v>
      </c>
      <c r="U5059" s="3">
        <f>Table1[[#This Row],[Emissions (g CO2)]]/(Table1[[#This Row],[Generation (TWh)]]*10^9)</f>
        <v>802.962962124407</v>
      </c>
    </row>
    <row r="5060" spans="1:21" x14ac:dyDescent="0.35">
      <c r="A5060" t="s">
        <v>1459</v>
      </c>
      <c r="B5060" t="s">
        <v>3241</v>
      </c>
      <c r="C5060" t="str">
        <f>SUBSTITUTE(Table1[[#This Row],[Fuel]],", ",",")</f>
        <v>fossil liquids: heavy fuel oil</v>
      </c>
      <c r="D5060" t="s">
        <v>3241</v>
      </c>
      <c r="H5060" t="s">
        <v>3440</v>
      </c>
      <c r="I5060">
        <v>500</v>
      </c>
      <c r="J5060" t="s">
        <v>3446</v>
      </c>
      <c r="K5060">
        <v>1980</v>
      </c>
      <c r="L5060" t="s">
        <v>29</v>
      </c>
      <c r="M5060" t="s">
        <v>29</v>
      </c>
      <c r="N5060">
        <v>33.626077000000002</v>
      </c>
      <c r="O5060">
        <v>131.11871300000001</v>
      </c>
      <c r="P5060" t="s">
        <v>3529</v>
      </c>
      <c r="Q5060" s="3">
        <f>Table1[[#This Row],[Capacity (MW)]]*0.395*8760*10^-6</f>
        <v>1.7301</v>
      </c>
      <c r="R5060" s="3" cm="1">
        <f t="array" ref="R5060">AVERAGE(VLOOKUP(_xlfn.TEXTSPLIT(Table1[[#This Row],[Fuel (no space after comma)]], ","), FuelList_Final_EF!$A$2:$B$65, 2, FALSE))</f>
        <v>81.602530311017389</v>
      </c>
      <c r="S5060" s="3">
        <f>Table1[[#This Row],[Generation (TWh)]]*10^9*VLOOKUP(Table1[[#This Row],[Turbine/Engine Technology]],Technology_HR!$A$2:$B$11,2,FALSE)*10^-6</f>
        <v>17794078.5</v>
      </c>
      <c r="T5060" s="5">
        <f>Table1[[#This Row],[Fuel Consumption (mmBtu)]]*Table1[[#This Row],[Emission Factor (kg CO2/ mmBtu)]]*10^3</f>
        <v>1452041830152.8728</v>
      </c>
      <c r="U5060" s="3">
        <f>Table1[[#This Row],[Emissions (g CO2)]]/(Table1[[#This Row],[Generation (TWh)]]*10^9)</f>
        <v>839.28202424881385</v>
      </c>
    </row>
    <row r="5061" spans="1:21" x14ac:dyDescent="0.35">
      <c r="A5061" t="s">
        <v>1458</v>
      </c>
      <c r="B5061" t="s">
        <v>3242</v>
      </c>
      <c r="C5061" t="str">
        <f>SUBSTITUTE(Table1[[#This Row],[Fuel]],", ",",")</f>
        <v>fossil gas: lng</v>
      </c>
      <c r="D5061" t="s">
        <v>3242</v>
      </c>
      <c r="H5061" t="s">
        <v>3438</v>
      </c>
      <c r="I5061">
        <v>360</v>
      </c>
      <c r="J5061" t="s">
        <v>3446</v>
      </c>
      <c r="K5061">
        <v>2000</v>
      </c>
      <c r="L5061" t="s">
        <v>29</v>
      </c>
      <c r="M5061" t="s">
        <v>29</v>
      </c>
      <c r="N5061">
        <v>35.564571000000001</v>
      </c>
      <c r="O5061">
        <v>140.10563300000001</v>
      </c>
      <c r="P5061" t="s">
        <v>3529</v>
      </c>
      <c r="Q5061" s="3">
        <f>Table1[[#This Row],[Capacity (MW)]]*0.395*8760*10^-6</f>
        <v>1.2456720000000001</v>
      </c>
      <c r="R5061" s="3" cm="1">
        <f t="array" ref="R5061">AVERAGE(VLOOKUP(_xlfn.TEXTSPLIT(Table1[[#This Row],[Fuel (no space after comma)]], ","), FuelList_Final_EF!$A$2:$B$65, 2, FALSE))</f>
        <v>67.685819715340017</v>
      </c>
      <c r="S5061" s="3">
        <f>Table1[[#This Row],[Generation (TWh)]]*10^9*VLOOKUP(Table1[[#This Row],[Turbine/Engine Technology]],Technology_HR!$A$2:$B$11,2,FALSE)*10^-6</f>
        <v>9403577.9279999994</v>
      </c>
      <c r="T5061" s="5">
        <f>Table1[[#This Row],[Fuel Consumption (mmBtu)]]*Table1[[#This Row],[Emission Factor (kg CO2/ mmBtu)]]*10^3</f>
        <v>636488880313.75867</v>
      </c>
      <c r="U5061" s="3">
        <f>Table1[[#This Row],[Emissions (g CO2)]]/(Table1[[#This Row],[Generation (TWh)]]*10^9)</f>
        <v>510.96025303110184</v>
      </c>
    </row>
    <row r="5062" spans="1:21" x14ac:dyDescent="0.35">
      <c r="A5062" t="s">
        <v>1458</v>
      </c>
      <c r="B5062" t="s">
        <v>3242</v>
      </c>
      <c r="C5062" t="str">
        <f>SUBSTITUTE(Table1[[#This Row],[Fuel]],", ",",")</f>
        <v>fossil gas: lng</v>
      </c>
      <c r="D5062" t="s">
        <v>3242</v>
      </c>
      <c r="H5062" t="s">
        <v>3438</v>
      </c>
      <c r="I5062">
        <v>360</v>
      </c>
      <c r="J5062" t="s">
        <v>3446</v>
      </c>
      <c r="K5062">
        <v>1999</v>
      </c>
      <c r="L5062" t="s">
        <v>29</v>
      </c>
      <c r="M5062" t="s">
        <v>29</v>
      </c>
      <c r="N5062">
        <v>35.564571000000001</v>
      </c>
      <c r="O5062">
        <v>140.10563300000001</v>
      </c>
      <c r="P5062" t="s">
        <v>3529</v>
      </c>
      <c r="Q5062" s="3">
        <f>Table1[[#This Row],[Capacity (MW)]]*0.395*8760*10^-6</f>
        <v>1.2456720000000001</v>
      </c>
      <c r="R5062" s="3" cm="1">
        <f t="array" ref="R5062">AVERAGE(VLOOKUP(_xlfn.TEXTSPLIT(Table1[[#This Row],[Fuel (no space after comma)]], ","), FuelList_Final_EF!$A$2:$B$65, 2, FALSE))</f>
        <v>67.685819715340017</v>
      </c>
      <c r="S5062" s="3">
        <f>Table1[[#This Row],[Generation (TWh)]]*10^9*VLOOKUP(Table1[[#This Row],[Turbine/Engine Technology]],Technology_HR!$A$2:$B$11,2,FALSE)*10^-6</f>
        <v>9403577.9279999994</v>
      </c>
      <c r="T5062" s="5">
        <f>Table1[[#This Row],[Fuel Consumption (mmBtu)]]*Table1[[#This Row],[Emission Factor (kg CO2/ mmBtu)]]*10^3</f>
        <v>636488880313.75867</v>
      </c>
      <c r="U5062" s="3">
        <f>Table1[[#This Row],[Emissions (g CO2)]]/(Table1[[#This Row],[Generation (TWh)]]*10^9)</f>
        <v>510.96025303110184</v>
      </c>
    </row>
    <row r="5063" spans="1:21" x14ac:dyDescent="0.35">
      <c r="A5063" t="s">
        <v>1458</v>
      </c>
      <c r="B5063" t="s">
        <v>3242</v>
      </c>
      <c r="C5063" t="str">
        <f>SUBSTITUTE(Table1[[#This Row],[Fuel]],", ",",")</f>
        <v>fossil gas: lng</v>
      </c>
      <c r="D5063" t="s">
        <v>3242</v>
      </c>
      <c r="H5063" t="s">
        <v>3438</v>
      </c>
      <c r="I5063">
        <v>360</v>
      </c>
      <c r="J5063" t="s">
        <v>3446</v>
      </c>
      <c r="K5063">
        <v>1999</v>
      </c>
      <c r="L5063" t="s">
        <v>29</v>
      </c>
      <c r="M5063" t="s">
        <v>29</v>
      </c>
      <c r="N5063">
        <v>35.564571000000001</v>
      </c>
      <c r="O5063">
        <v>140.10563300000001</v>
      </c>
      <c r="P5063" t="s">
        <v>3529</v>
      </c>
      <c r="Q5063" s="3">
        <f>Table1[[#This Row],[Capacity (MW)]]*0.395*8760*10^-6</f>
        <v>1.2456720000000001</v>
      </c>
      <c r="R5063" s="3" cm="1">
        <f t="array" ref="R5063">AVERAGE(VLOOKUP(_xlfn.TEXTSPLIT(Table1[[#This Row],[Fuel (no space after comma)]], ","), FuelList_Final_EF!$A$2:$B$65, 2, FALSE))</f>
        <v>67.685819715340017</v>
      </c>
      <c r="S5063" s="3">
        <f>Table1[[#This Row],[Generation (TWh)]]*10^9*VLOOKUP(Table1[[#This Row],[Turbine/Engine Technology]],Technology_HR!$A$2:$B$11,2,FALSE)*10^-6</f>
        <v>9403577.9279999994</v>
      </c>
      <c r="T5063" s="5">
        <f>Table1[[#This Row],[Fuel Consumption (mmBtu)]]*Table1[[#This Row],[Emission Factor (kg CO2/ mmBtu)]]*10^3</f>
        <v>636488880313.75867</v>
      </c>
      <c r="U5063" s="3">
        <f>Table1[[#This Row],[Emissions (g CO2)]]/(Table1[[#This Row],[Generation (TWh)]]*10^9)</f>
        <v>510.96025303110184</v>
      </c>
    </row>
    <row r="5064" spans="1:21" x14ac:dyDescent="0.35">
      <c r="A5064" t="s">
        <v>1458</v>
      </c>
      <c r="B5064" t="s">
        <v>3242</v>
      </c>
      <c r="C5064" t="str">
        <f>SUBSTITUTE(Table1[[#This Row],[Fuel]],", ",",")</f>
        <v>fossil gas: lng</v>
      </c>
      <c r="D5064" t="s">
        <v>3242</v>
      </c>
      <c r="H5064" t="s">
        <v>3438</v>
      </c>
      <c r="I5064">
        <v>360</v>
      </c>
      <c r="J5064" t="s">
        <v>3446</v>
      </c>
      <c r="K5064">
        <v>1998</v>
      </c>
      <c r="L5064" t="s">
        <v>29</v>
      </c>
      <c r="M5064" t="s">
        <v>29</v>
      </c>
      <c r="N5064">
        <v>35.564571000000001</v>
      </c>
      <c r="O5064">
        <v>140.10563300000001</v>
      </c>
      <c r="P5064" t="s">
        <v>3529</v>
      </c>
      <c r="Q5064" s="3">
        <f>Table1[[#This Row],[Capacity (MW)]]*0.395*8760*10^-6</f>
        <v>1.2456720000000001</v>
      </c>
      <c r="R5064" s="3" cm="1">
        <f t="array" ref="R5064">AVERAGE(VLOOKUP(_xlfn.TEXTSPLIT(Table1[[#This Row],[Fuel (no space after comma)]], ","), FuelList_Final_EF!$A$2:$B$65, 2, FALSE))</f>
        <v>67.685819715340017</v>
      </c>
      <c r="S5064" s="3">
        <f>Table1[[#This Row],[Generation (TWh)]]*10^9*VLOOKUP(Table1[[#This Row],[Turbine/Engine Technology]],Technology_HR!$A$2:$B$11,2,FALSE)*10^-6</f>
        <v>9403577.9279999994</v>
      </c>
      <c r="T5064" s="5">
        <f>Table1[[#This Row],[Fuel Consumption (mmBtu)]]*Table1[[#This Row],[Emission Factor (kg CO2/ mmBtu)]]*10^3</f>
        <v>636488880313.75867</v>
      </c>
      <c r="U5064" s="3">
        <f>Table1[[#This Row],[Emissions (g CO2)]]/(Table1[[#This Row],[Generation (TWh)]]*10^9)</f>
        <v>510.96025303110184</v>
      </c>
    </row>
    <row r="5065" spans="1:21" x14ac:dyDescent="0.35">
      <c r="A5065" t="s">
        <v>1458</v>
      </c>
      <c r="B5065" t="s">
        <v>3242</v>
      </c>
      <c r="C5065" t="str">
        <f>SUBSTITUTE(Table1[[#This Row],[Fuel]],", ",",")</f>
        <v>fossil gas: lng</v>
      </c>
      <c r="D5065" t="s">
        <v>3242</v>
      </c>
      <c r="H5065" t="s">
        <v>3438</v>
      </c>
      <c r="I5065">
        <v>360</v>
      </c>
      <c r="J5065" t="s">
        <v>3446</v>
      </c>
      <c r="K5065">
        <v>1999</v>
      </c>
      <c r="L5065" t="s">
        <v>29</v>
      </c>
      <c r="M5065" t="s">
        <v>29</v>
      </c>
      <c r="N5065">
        <v>35.564571000000001</v>
      </c>
      <c r="O5065">
        <v>140.10563300000001</v>
      </c>
      <c r="P5065" t="s">
        <v>3529</v>
      </c>
      <c r="Q5065" s="3">
        <f>Table1[[#This Row],[Capacity (MW)]]*0.395*8760*10^-6</f>
        <v>1.2456720000000001</v>
      </c>
      <c r="R5065" s="3" cm="1">
        <f t="array" ref="R5065">AVERAGE(VLOOKUP(_xlfn.TEXTSPLIT(Table1[[#This Row],[Fuel (no space after comma)]], ","), FuelList_Final_EF!$A$2:$B$65, 2, FALSE))</f>
        <v>67.685819715340017</v>
      </c>
      <c r="S5065" s="3">
        <f>Table1[[#This Row],[Generation (TWh)]]*10^9*VLOOKUP(Table1[[#This Row],[Turbine/Engine Technology]],Technology_HR!$A$2:$B$11,2,FALSE)*10^-6</f>
        <v>9403577.9279999994</v>
      </c>
      <c r="T5065" s="5">
        <f>Table1[[#This Row],[Fuel Consumption (mmBtu)]]*Table1[[#This Row],[Emission Factor (kg CO2/ mmBtu)]]*10^3</f>
        <v>636488880313.75867</v>
      </c>
      <c r="U5065" s="3">
        <f>Table1[[#This Row],[Emissions (g CO2)]]/(Table1[[#This Row],[Generation (TWh)]]*10^9)</f>
        <v>510.96025303110184</v>
      </c>
    </row>
    <row r="5066" spans="1:21" x14ac:dyDescent="0.35">
      <c r="A5066" t="s">
        <v>1458</v>
      </c>
      <c r="B5066" t="s">
        <v>3242</v>
      </c>
      <c r="C5066" t="str">
        <f>SUBSTITUTE(Table1[[#This Row],[Fuel]],", ",",")</f>
        <v>fossil gas: lng</v>
      </c>
      <c r="D5066" t="s">
        <v>3242</v>
      </c>
      <c r="H5066" t="s">
        <v>3438</v>
      </c>
      <c r="I5066">
        <v>360</v>
      </c>
      <c r="J5066" t="s">
        <v>3446</v>
      </c>
      <c r="K5066">
        <v>1999</v>
      </c>
      <c r="L5066" t="s">
        <v>29</v>
      </c>
      <c r="M5066" t="s">
        <v>29</v>
      </c>
      <c r="N5066">
        <v>35.564571000000001</v>
      </c>
      <c r="O5066">
        <v>140.10563300000001</v>
      </c>
      <c r="P5066" t="s">
        <v>3529</v>
      </c>
      <c r="Q5066" s="3">
        <f>Table1[[#This Row],[Capacity (MW)]]*0.395*8760*10^-6</f>
        <v>1.2456720000000001</v>
      </c>
      <c r="R5066" s="3" cm="1">
        <f t="array" ref="R5066">AVERAGE(VLOOKUP(_xlfn.TEXTSPLIT(Table1[[#This Row],[Fuel (no space after comma)]], ","), FuelList_Final_EF!$A$2:$B$65, 2, FALSE))</f>
        <v>67.685819715340017</v>
      </c>
      <c r="S5066" s="3">
        <f>Table1[[#This Row],[Generation (TWh)]]*10^9*VLOOKUP(Table1[[#This Row],[Turbine/Engine Technology]],Technology_HR!$A$2:$B$11,2,FALSE)*10^-6</f>
        <v>9403577.9279999994</v>
      </c>
      <c r="T5066" s="5">
        <f>Table1[[#This Row],[Fuel Consumption (mmBtu)]]*Table1[[#This Row],[Emission Factor (kg CO2/ mmBtu)]]*10^3</f>
        <v>636488880313.75867</v>
      </c>
      <c r="U5066" s="3">
        <f>Table1[[#This Row],[Emissions (g CO2)]]/(Table1[[#This Row],[Generation (TWh)]]*10^9)</f>
        <v>510.96025303110184</v>
      </c>
    </row>
    <row r="5067" spans="1:21" x14ac:dyDescent="0.35">
      <c r="A5067" t="s">
        <v>1458</v>
      </c>
      <c r="B5067" t="s">
        <v>3242</v>
      </c>
      <c r="C5067" t="str">
        <f>SUBSTITUTE(Table1[[#This Row],[Fuel]],", ",",")</f>
        <v>fossil gas: lng</v>
      </c>
      <c r="D5067" t="s">
        <v>3242</v>
      </c>
      <c r="H5067" t="s">
        <v>3438</v>
      </c>
      <c r="I5067">
        <v>360</v>
      </c>
      <c r="J5067" t="s">
        <v>3446</v>
      </c>
      <c r="K5067">
        <v>2000</v>
      </c>
      <c r="L5067" t="s">
        <v>29</v>
      </c>
      <c r="M5067" t="s">
        <v>29</v>
      </c>
      <c r="N5067">
        <v>35.564571000000001</v>
      </c>
      <c r="O5067">
        <v>140.10563300000001</v>
      </c>
      <c r="P5067" t="s">
        <v>3529</v>
      </c>
      <c r="Q5067" s="3">
        <f>Table1[[#This Row],[Capacity (MW)]]*0.395*8760*10^-6</f>
        <v>1.2456720000000001</v>
      </c>
      <c r="R5067" s="3" cm="1">
        <f t="array" ref="R5067">AVERAGE(VLOOKUP(_xlfn.TEXTSPLIT(Table1[[#This Row],[Fuel (no space after comma)]], ","), FuelList_Final_EF!$A$2:$B$65, 2, FALSE))</f>
        <v>67.685819715340017</v>
      </c>
      <c r="S5067" s="3">
        <f>Table1[[#This Row],[Generation (TWh)]]*10^9*VLOOKUP(Table1[[#This Row],[Turbine/Engine Technology]],Technology_HR!$A$2:$B$11,2,FALSE)*10^-6</f>
        <v>9403577.9279999994</v>
      </c>
      <c r="T5067" s="5">
        <f>Table1[[#This Row],[Fuel Consumption (mmBtu)]]*Table1[[#This Row],[Emission Factor (kg CO2/ mmBtu)]]*10^3</f>
        <v>636488880313.75867</v>
      </c>
      <c r="U5067" s="3">
        <f>Table1[[#This Row],[Emissions (g CO2)]]/(Table1[[#This Row],[Generation (TWh)]]*10^9)</f>
        <v>510.96025303110184</v>
      </c>
    </row>
    <row r="5068" spans="1:21" x14ac:dyDescent="0.35">
      <c r="A5068" t="s">
        <v>1458</v>
      </c>
      <c r="B5068" t="s">
        <v>3242</v>
      </c>
      <c r="C5068" t="str">
        <f>SUBSTITUTE(Table1[[#This Row],[Fuel]],", ",",")</f>
        <v>fossil gas: lng</v>
      </c>
      <c r="D5068" t="s">
        <v>3242</v>
      </c>
      <c r="H5068" t="s">
        <v>3438</v>
      </c>
      <c r="I5068">
        <v>360</v>
      </c>
      <c r="J5068" t="s">
        <v>3446</v>
      </c>
      <c r="K5068">
        <v>2000</v>
      </c>
      <c r="L5068" t="s">
        <v>29</v>
      </c>
      <c r="M5068" t="s">
        <v>29</v>
      </c>
      <c r="N5068">
        <v>35.564571000000001</v>
      </c>
      <c r="O5068">
        <v>140.10563300000001</v>
      </c>
      <c r="P5068" t="s">
        <v>3529</v>
      </c>
      <c r="Q5068" s="3">
        <f>Table1[[#This Row],[Capacity (MW)]]*0.395*8760*10^-6</f>
        <v>1.2456720000000001</v>
      </c>
      <c r="R5068" s="3" cm="1">
        <f t="array" ref="R5068">AVERAGE(VLOOKUP(_xlfn.TEXTSPLIT(Table1[[#This Row],[Fuel (no space after comma)]], ","), FuelList_Final_EF!$A$2:$B$65, 2, FALSE))</f>
        <v>67.685819715340017</v>
      </c>
      <c r="S5068" s="3">
        <f>Table1[[#This Row],[Generation (TWh)]]*10^9*VLOOKUP(Table1[[#This Row],[Turbine/Engine Technology]],Technology_HR!$A$2:$B$11,2,FALSE)*10^-6</f>
        <v>9403577.9279999994</v>
      </c>
      <c r="T5068" s="5">
        <f>Table1[[#This Row],[Fuel Consumption (mmBtu)]]*Table1[[#This Row],[Emission Factor (kg CO2/ mmBtu)]]*10^3</f>
        <v>636488880313.75867</v>
      </c>
      <c r="U5068" s="3">
        <f>Table1[[#This Row],[Emissions (g CO2)]]/(Table1[[#This Row],[Generation (TWh)]]*10^9)</f>
        <v>510.96025303110184</v>
      </c>
    </row>
    <row r="5069" spans="1:21" x14ac:dyDescent="0.35">
      <c r="A5069" t="s">
        <v>1458</v>
      </c>
      <c r="B5069" t="s">
        <v>3242</v>
      </c>
      <c r="C5069" t="str">
        <f>SUBSTITUTE(Table1[[#This Row],[Fuel]],", ",",")</f>
        <v>fossil gas: lng</v>
      </c>
      <c r="D5069" t="s">
        <v>3242</v>
      </c>
      <c r="H5069" t="s">
        <v>3438</v>
      </c>
      <c r="I5069">
        <v>500</v>
      </c>
      <c r="J5069" t="s">
        <v>3446</v>
      </c>
      <c r="K5069">
        <v>2014</v>
      </c>
      <c r="L5069" t="s">
        <v>29</v>
      </c>
      <c r="M5069" t="s">
        <v>29</v>
      </c>
      <c r="N5069">
        <v>35.564571000000001</v>
      </c>
      <c r="O5069">
        <v>140.10563300000001</v>
      </c>
      <c r="P5069" t="s">
        <v>3529</v>
      </c>
      <c r="Q5069" s="3">
        <f>Table1[[#This Row],[Capacity (MW)]]*0.395*8760*10^-6</f>
        <v>1.7301</v>
      </c>
      <c r="R5069" s="3" cm="1">
        <f t="array" ref="R5069">AVERAGE(VLOOKUP(_xlfn.TEXTSPLIT(Table1[[#This Row],[Fuel (no space after comma)]], ","), FuelList_Final_EF!$A$2:$B$65, 2, FALSE))</f>
        <v>67.685819715340017</v>
      </c>
      <c r="S5069" s="3">
        <f>Table1[[#This Row],[Generation (TWh)]]*10^9*VLOOKUP(Table1[[#This Row],[Turbine/Engine Technology]],Technology_HR!$A$2:$B$11,2,FALSE)*10^-6</f>
        <v>13060524.899999999</v>
      </c>
      <c r="T5069" s="5">
        <f>Table1[[#This Row],[Fuel Consumption (mmBtu)]]*Table1[[#This Row],[Emission Factor (kg CO2/ mmBtu)]]*10^3</f>
        <v>884012333769.10913</v>
      </c>
      <c r="U5069" s="3">
        <f>Table1[[#This Row],[Emissions (g CO2)]]/(Table1[[#This Row],[Generation (TWh)]]*10^9)</f>
        <v>510.96025303110173</v>
      </c>
    </row>
    <row r="5070" spans="1:21" x14ac:dyDescent="0.35">
      <c r="A5070" t="s">
        <v>1458</v>
      </c>
      <c r="B5070" t="s">
        <v>3242</v>
      </c>
      <c r="C5070" t="str">
        <f>SUBSTITUTE(Table1[[#This Row],[Fuel]],", ",",")</f>
        <v>fossil gas: lng</v>
      </c>
      <c r="D5070" t="s">
        <v>3242</v>
      </c>
      <c r="H5070" t="s">
        <v>3438</v>
      </c>
      <c r="I5070">
        <v>500</v>
      </c>
      <c r="J5070" t="s">
        <v>3446</v>
      </c>
      <c r="K5070">
        <v>2014</v>
      </c>
      <c r="L5070" t="s">
        <v>29</v>
      </c>
      <c r="M5070" t="s">
        <v>29</v>
      </c>
      <c r="N5070">
        <v>35.564571000000001</v>
      </c>
      <c r="O5070">
        <v>140.10563300000001</v>
      </c>
      <c r="P5070" t="s">
        <v>3529</v>
      </c>
      <c r="Q5070" s="3">
        <f>Table1[[#This Row],[Capacity (MW)]]*0.395*8760*10^-6</f>
        <v>1.7301</v>
      </c>
      <c r="R5070" s="3" cm="1">
        <f t="array" ref="R5070">AVERAGE(VLOOKUP(_xlfn.TEXTSPLIT(Table1[[#This Row],[Fuel (no space after comma)]], ","), FuelList_Final_EF!$A$2:$B$65, 2, FALSE))</f>
        <v>67.685819715340017</v>
      </c>
      <c r="S5070" s="3">
        <f>Table1[[#This Row],[Generation (TWh)]]*10^9*VLOOKUP(Table1[[#This Row],[Turbine/Engine Technology]],Technology_HR!$A$2:$B$11,2,FALSE)*10^-6</f>
        <v>13060524.899999999</v>
      </c>
      <c r="T5070" s="5">
        <f>Table1[[#This Row],[Fuel Consumption (mmBtu)]]*Table1[[#This Row],[Emission Factor (kg CO2/ mmBtu)]]*10^3</f>
        <v>884012333769.10913</v>
      </c>
      <c r="U5070" s="3">
        <f>Table1[[#This Row],[Emissions (g CO2)]]/(Table1[[#This Row],[Generation (TWh)]]*10^9)</f>
        <v>510.96025303110173</v>
      </c>
    </row>
    <row r="5071" spans="1:21" x14ac:dyDescent="0.35">
      <c r="A5071" t="s">
        <v>1458</v>
      </c>
      <c r="B5071" t="s">
        <v>3242</v>
      </c>
      <c r="C5071" t="str">
        <f>SUBSTITUTE(Table1[[#This Row],[Fuel]],", ",",")</f>
        <v>fossil gas: lng</v>
      </c>
      <c r="D5071" t="s">
        <v>3242</v>
      </c>
      <c r="H5071" t="s">
        <v>3438</v>
      </c>
      <c r="I5071">
        <v>500</v>
      </c>
      <c r="J5071" t="s">
        <v>3446</v>
      </c>
      <c r="K5071">
        <v>2014</v>
      </c>
      <c r="L5071" t="s">
        <v>29</v>
      </c>
      <c r="M5071" t="s">
        <v>29</v>
      </c>
      <c r="N5071">
        <v>35.564571000000001</v>
      </c>
      <c r="O5071">
        <v>140.10563300000001</v>
      </c>
      <c r="P5071" t="s">
        <v>3529</v>
      </c>
      <c r="Q5071" s="3">
        <f>Table1[[#This Row],[Capacity (MW)]]*0.395*8760*10^-6</f>
        <v>1.7301</v>
      </c>
      <c r="R5071" s="3" cm="1">
        <f t="array" ref="R5071">AVERAGE(VLOOKUP(_xlfn.TEXTSPLIT(Table1[[#This Row],[Fuel (no space after comma)]], ","), FuelList_Final_EF!$A$2:$B$65, 2, FALSE))</f>
        <v>67.685819715340017</v>
      </c>
      <c r="S5071" s="3">
        <f>Table1[[#This Row],[Generation (TWh)]]*10^9*VLOOKUP(Table1[[#This Row],[Turbine/Engine Technology]],Technology_HR!$A$2:$B$11,2,FALSE)*10^-6</f>
        <v>13060524.899999999</v>
      </c>
      <c r="T5071" s="5">
        <f>Table1[[#This Row],[Fuel Consumption (mmBtu)]]*Table1[[#This Row],[Emission Factor (kg CO2/ mmBtu)]]*10^3</f>
        <v>884012333769.10913</v>
      </c>
      <c r="U5071" s="3">
        <f>Table1[[#This Row],[Emissions (g CO2)]]/(Table1[[#This Row],[Generation (TWh)]]*10^9)</f>
        <v>510.96025303110173</v>
      </c>
    </row>
    <row r="5072" spans="1:21" x14ac:dyDescent="0.35">
      <c r="A5072" t="s">
        <v>1460</v>
      </c>
      <c r="B5072" t="s">
        <v>3242</v>
      </c>
      <c r="C5072" t="str">
        <f>SUBSTITUTE(Table1[[#This Row],[Fuel]],", ",",")</f>
        <v>fossil gas: lng</v>
      </c>
      <c r="D5072" t="s">
        <v>3242</v>
      </c>
      <c r="H5072" t="s">
        <v>3438</v>
      </c>
      <c r="I5072">
        <v>650</v>
      </c>
      <c r="J5072" t="s">
        <v>3447</v>
      </c>
      <c r="K5072">
        <v>2029</v>
      </c>
      <c r="L5072" t="s">
        <v>29</v>
      </c>
      <c r="M5072" t="s">
        <v>29</v>
      </c>
      <c r="N5072">
        <v>35.433332999999998</v>
      </c>
      <c r="O5072">
        <v>139.973635</v>
      </c>
      <c r="P5072" t="s">
        <v>3529</v>
      </c>
      <c r="Q5072" s="3">
        <f>Table1[[#This Row],[Capacity (MW)]]*0.395*8760*10^-6</f>
        <v>2.2491300000000001</v>
      </c>
      <c r="R5072" s="3" cm="1">
        <f t="array" ref="R5072">AVERAGE(VLOOKUP(_xlfn.TEXTSPLIT(Table1[[#This Row],[Fuel (no space after comma)]], ","), FuelList_Final_EF!$A$2:$B$65, 2, FALSE))</f>
        <v>67.685819715340017</v>
      </c>
      <c r="S5072" s="3">
        <f>Table1[[#This Row],[Generation (TWh)]]*10^9*VLOOKUP(Table1[[#This Row],[Turbine/Engine Technology]],Technology_HR!$A$2:$B$11,2,FALSE)*10^-6</f>
        <v>16978682.370000001</v>
      </c>
      <c r="T5072" s="5">
        <f>Table1[[#This Row],[Fuel Consumption (mmBtu)]]*Table1[[#This Row],[Emission Factor (kg CO2/ mmBtu)]]*10^3</f>
        <v>1149216033899.842</v>
      </c>
      <c r="U5072" s="3">
        <f>Table1[[#This Row],[Emissions (g CO2)]]/(Table1[[#This Row],[Generation (TWh)]]*10^9)</f>
        <v>510.96025303110184</v>
      </c>
    </row>
    <row r="5073" spans="1:21" x14ac:dyDescent="0.35">
      <c r="A5073" t="s">
        <v>1460</v>
      </c>
      <c r="B5073" t="s">
        <v>3242</v>
      </c>
      <c r="C5073" t="str">
        <f>SUBSTITUTE(Table1[[#This Row],[Fuel]],", ",",")</f>
        <v>fossil gas: lng</v>
      </c>
      <c r="D5073" t="s">
        <v>3242</v>
      </c>
      <c r="H5073" t="s">
        <v>3438</v>
      </c>
      <c r="I5073">
        <v>650</v>
      </c>
      <c r="J5073" t="s">
        <v>3447</v>
      </c>
      <c r="K5073">
        <v>2029</v>
      </c>
      <c r="L5073" t="s">
        <v>29</v>
      </c>
      <c r="M5073" t="s">
        <v>29</v>
      </c>
      <c r="N5073">
        <v>35.433332999999998</v>
      </c>
      <c r="O5073">
        <v>139.973635</v>
      </c>
      <c r="P5073" t="s">
        <v>3529</v>
      </c>
      <c r="Q5073" s="3">
        <f>Table1[[#This Row],[Capacity (MW)]]*0.395*8760*10^-6</f>
        <v>2.2491300000000001</v>
      </c>
      <c r="R5073" s="3" cm="1">
        <f t="array" ref="R5073">AVERAGE(VLOOKUP(_xlfn.TEXTSPLIT(Table1[[#This Row],[Fuel (no space after comma)]], ","), FuelList_Final_EF!$A$2:$B$65, 2, FALSE))</f>
        <v>67.685819715340017</v>
      </c>
      <c r="S5073" s="3">
        <f>Table1[[#This Row],[Generation (TWh)]]*10^9*VLOOKUP(Table1[[#This Row],[Turbine/Engine Technology]],Technology_HR!$A$2:$B$11,2,FALSE)*10^-6</f>
        <v>16978682.370000001</v>
      </c>
      <c r="T5073" s="5">
        <f>Table1[[#This Row],[Fuel Consumption (mmBtu)]]*Table1[[#This Row],[Emission Factor (kg CO2/ mmBtu)]]*10^3</f>
        <v>1149216033899.842</v>
      </c>
      <c r="U5073" s="3">
        <f>Table1[[#This Row],[Emissions (g CO2)]]/(Table1[[#This Row],[Generation (TWh)]]*10^9)</f>
        <v>510.96025303110184</v>
      </c>
    </row>
    <row r="5074" spans="1:21" x14ac:dyDescent="0.35">
      <c r="A5074" t="s">
        <v>1460</v>
      </c>
      <c r="B5074" t="s">
        <v>3242</v>
      </c>
      <c r="C5074" t="str">
        <f>SUBSTITUTE(Table1[[#This Row],[Fuel]],", ",",")</f>
        <v>fossil gas: lng</v>
      </c>
      <c r="D5074" t="s">
        <v>3242</v>
      </c>
      <c r="H5074" t="s">
        <v>3438</v>
      </c>
      <c r="I5074">
        <v>650</v>
      </c>
      <c r="J5074" t="s">
        <v>3447</v>
      </c>
      <c r="K5074">
        <v>2029</v>
      </c>
      <c r="L5074" t="s">
        <v>29</v>
      </c>
      <c r="M5074" t="s">
        <v>29</v>
      </c>
      <c r="N5074">
        <v>35.433332999999998</v>
      </c>
      <c r="O5074">
        <v>139.973635</v>
      </c>
      <c r="P5074" t="s">
        <v>3529</v>
      </c>
      <c r="Q5074" s="3">
        <f>Table1[[#This Row],[Capacity (MW)]]*0.395*8760*10^-6</f>
        <v>2.2491300000000001</v>
      </c>
      <c r="R5074" s="3" cm="1">
        <f t="array" ref="R5074">AVERAGE(VLOOKUP(_xlfn.TEXTSPLIT(Table1[[#This Row],[Fuel (no space after comma)]], ","), FuelList_Final_EF!$A$2:$B$65, 2, FALSE))</f>
        <v>67.685819715340017</v>
      </c>
      <c r="S5074" s="3">
        <f>Table1[[#This Row],[Generation (TWh)]]*10^9*VLOOKUP(Table1[[#This Row],[Turbine/Engine Technology]],Technology_HR!$A$2:$B$11,2,FALSE)*10^-6</f>
        <v>16978682.370000001</v>
      </c>
      <c r="T5074" s="5">
        <f>Table1[[#This Row],[Fuel Consumption (mmBtu)]]*Table1[[#This Row],[Emission Factor (kg CO2/ mmBtu)]]*10^3</f>
        <v>1149216033899.842</v>
      </c>
      <c r="U5074" s="3">
        <f>Table1[[#This Row],[Emissions (g CO2)]]/(Table1[[#This Row],[Generation (TWh)]]*10^9)</f>
        <v>510.96025303110184</v>
      </c>
    </row>
    <row r="5075" spans="1:21" x14ac:dyDescent="0.35">
      <c r="A5075" t="s">
        <v>1458</v>
      </c>
      <c r="B5075" t="s">
        <v>3242</v>
      </c>
      <c r="C5075" t="str">
        <f>SUBSTITUTE(Table1[[#This Row],[Fuel]],", ",",")</f>
        <v>fossil gas: lng</v>
      </c>
      <c r="D5075" t="s">
        <v>3242</v>
      </c>
      <c r="H5075" t="s">
        <v>3438</v>
      </c>
      <c r="I5075">
        <v>854</v>
      </c>
      <c r="J5075" t="s">
        <v>3446</v>
      </c>
      <c r="K5075">
        <v>1994</v>
      </c>
      <c r="L5075" t="s">
        <v>29</v>
      </c>
      <c r="M5075" t="s">
        <v>29</v>
      </c>
      <c r="N5075">
        <v>35.006526999999998</v>
      </c>
      <c r="O5075">
        <v>136.86403999999999</v>
      </c>
      <c r="P5075" t="s">
        <v>3529</v>
      </c>
      <c r="Q5075" s="3">
        <f>Table1[[#This Row],[Capacity (MW)]]*0.395*8760*10^-6</f>
        <v>2.9550108000000002</v>
      </c>
      <c r="R5075" s="3" cm="1">
        <f t="array" ref="R5075">AVERAGE(VLOOKUP(_xlfn.TEXTSPLIT(Table1[[#This Row],[Fuel (no space after comma)]], ","), FuelList_Final_EF!$A$2:$B$65, 2, FALSE))</f>
        <v>67.685819715340017</v>
      </c>
      <c r="S5075" s="3">
        <f>Table1[[#This Row],[Generation (TWh)]]*10^9*VLOOKUP(Table1[[#This Row],[Turbine/Engine Technology]],Technology_HR!$A$2:$B$11,2,FALSE)*10^-6</f>
        <v>22307376.529199999</v>
      </c>
      <c r="T5075" s="5">
        <f>Table1[[#This Row],[Fuel Consumption (mmBtu)]]*Table1[[#This Row],[Emission Factor (kg CO2/ mmBtu)]]*10^3</f>
        <v>1509893066077.6384</v>
      </c>
      <c r="U5075" s="3">
        <f>Table1[[#This Row],[Emissions (g CO2)]]/(Table1[[#This Row],[Generation (TWh)]]*10^9)</f>
        <v>510.96025303110173</v>
      </c>
    </row>
    <row r="5076" spans="1:21" x14ac:dyDescent="0.35">
      <c r="A5076" t="s">
        <v>1458</v>
      </c>
      <c r="B5076" t="s">
        <v>3242</v>
      </c>
      <c r="C5076" t="str">
        <f>SUBSTITUTE(Table1[[#This Row],[Fuel]],", ",",")</f>
        <v>fossil gas: lng</v>
      </c>
      <c r="D5076" t="s">
        <v>3242</v>
      </c>
      <c r="H5076" t="s">
        <v>3438</v>
      </c>
      <c r="I5076">
        <v>854</v>
      </c>
      <c r="J5076" t="s">
        <v>3446</v>
      </c>
      <c r="K5076">
        <v>1996</v>
      </c>
      <c r="L5076" t="s">
        <v>29</v>
      </c>
      <c r="M5076" t="s">
        <v>29</v>
      </c>
      <c r="N5076">
        <v>35.006526999999998</v>
      </c>
      <c r="O5076">
        <v>136.86403999999999</v>
      </c>
      <c r="P5076" t="s">
        <v>3529</v>
      </c>
      <c r="Q5076" s="3">
        <f>Table1[[#This Row],[Capacity (MW)]]*0.395*8760*10^-6</f>
        <v>2.9550108000000002</v>
      </c>
      <c r="R5076" s="3" cm="1">
        <f t="array" ref="R5076">AVERAGE(VLOOKUP(_xlfn.TEXTSPLIT(Table1[[#This Row],[Fuel (no space after comma)]], ","), FuelList_Final_EF!$A$2:$B$65, 2, FALSE))</f>
        <v>67.685819715340017</v>
      </c>
      <c r="S5076" s="3">
        <f>Table1[[#This Row],[Generation (TWh)]]*10^9*VLOOKUP(Table1[[#This Row],[Turbine/Engine Technology]],Technology_HR!$A$2:$B$11,2,FALSE)*10^-6</f>
        <v>22307376.529199999</v>
      </c>
      <c r="T5076" s="5">
        <f>Table1[[#This Row],[Fuel Consumption (mmBtu)]]*Table1[[#This Row],[Emission Factor (kg CO2/ mmBtu)]]*10^3</f>
        <v>1509893066077.6384</v>
      </c>
      <c r="U5076" s="3">
        <f>Table1[[#This Row],[Emissions (g CO2)]]/(Table1[[#This Row],[Generation (TWh)]]*10^9)</f>
        <v>510.96025303110173</v>
      </c>
    </row>
    <row r="5077" spans="1:21" x14ac:dyDescent="0.35">
      <c r="A5077" t="s">
        <v>1458</v>
      </c>
      <c r="B5077" t="s">
        <v>3242</v>
      </c>
      <c r="C5077" t="str">
        <f>SUBSTITUTE(Table1[[#This Row],[Fuel]],", ",",")</f>
        <v>fossil gas: lng</v>
      </c>
      <c r="D5077" t="s">
        <v>3242</v>
      </c>
      <c r="H5077" t="s">
        <v>3438</v>
      </c>
      <c r="I5077">
        <v>854</v>
      </c>
      <c r="J5077" t="s">
        <v>3446</v>
      </c>
      <c r="K5077">
        <v>1995</v>
      </c>
      <c r="L5077" t="s">
        <v>29</v>
      </c>
      <c r="M5077">
        <v>2026</v>
      </c>
      <c r="N5077">
        <v>34.98686</v>
      </c>
      <c r="O5077">
        <v>136.844134</v>
      </c>
      <c r="P5077" t="s">
        <v>3529</v>
      </c>
      <c r="Q5077" s="3">
        <f>Table1[[#This Row],[Capacity (MW)]]*0.395*8760*10^-6</f>
        <v>2.9550108000000002</v>
      </c>
      <c r="R5077" s="3" cm="1">
        <f t="array" ref="R5077">AVERAGE(VLOOKUP(_xlfn.TEXTSPLIT(Table1[[#This Row],[Fuel (no space after comma)]], ","), FuelList_Final_EF!$A$2:$B$65, 2, FALSE))</f>
        <v>67.685819715340017</v>
      </c>
      <c r="S5077" s="3">
        <f>Table1[[#This Row],[Generation (TWh)]]*10^9*VLOOKUP(Table1[[#This Row],[Turbine/Engine Technology]],Technology_HR!$A$2:$B$11,2,FALSE)*10^-6</f>
        <v>22307376.529199999</v>
      </c>
      <c r="T5077" s="5">
        <f>Table1[[#This Row],[Fuel Consumption (mmBtu)]]*Table1[[#This Row],[Emission Factor (kg CO2/ mmBtu)]]*10^3</f>
        <v>1509893066077.6384</v>
      </c>
      <c r="U5077" s="3">
        <f>Table1[[#This Row],[Emissions (g CO2)]]/(Table1[[#This Row],[Generation (TWh)]]*10^9)</f>
        <v>510.96025303110173</v>
      </c>
    </row>
    <row r="5078" spans="1:21" x14ac:dyDescent="0.35">
      <c r="A5078" t="s">
        <v>1458</v>
      </c>
      <c r="B5078" t="s">
        <v>3242</v>
      </c>
      <c r="C5078" t="str">
        <f>SUBSTITUTE(Table1[[#This Row],[Fuel]],", ",",")</f>
        <v>fossil gas: lng</v>
      </c>
      <c r="D5078" t="s">
        <v>3242</v>
      </c>
      <c r="H5078" t="s">
        <v>3438</v>
      </c>
      <c r="I5078">
        <v>854</v>
      </c>
      <c r="J5078" t="s">
        <v>3446</v>
      </c>
      <c r="K5078">
        <v>1994</v>
      </c>
      <c r="L5078" t="s">
        <v>29</v>
      </c>
      <c r="M5078" t="s">
        <v>29</v>
      </c>
      <c r="N5078">
        <v>34.98686</v>
      </c>
      <c r="O5078">
        <v>136.844134</v>
      </c>
      <c r="P5078" t="s">
        <v>3529</v>
      </c>
      <c r="Q5078" s="3">
        <f>Table1[[#This Row],[Capacity (MW)]]*0.395*8760*10^-6</f>
        <v>2.9550108000000002</v>
      </c>
      <c r="R5078" s="3" cm="1">
        <f t="array" ref="R5078">AVERAGE(VLOOKUP(_xlfn.TEXTSPLIT(Table1[[#This Row],[Fuel (no space after comma)]], ","), FuelList_Final_EF!$A$2:$B$65, 2, FALSE))</f>
        <v>67.685819715340017</v>
      </c>
      <c r="S5078" s="3">
        <f>Table1[[#This Row],[Generation (TWh)]]*10^9*VLOOKUP(Table1[[#This Row],[Turbine/Engine Technology]],Technology_HR!$A$2:$B$11,2,FALSE)*10^-6</f>
        <v>22307376.529199999</v>
      </c>
      <c r="T5078" s="5">
        <f>Table1[[#This Row],[Fuel Consumption (mmBtu)]]*Table1[[#This Row],[Emission Factor (kg CO2/ mmBtu)]]*10^3</f>
        <v>1509893066077.6384</v>
      </c>
      <c r="U5078" s="3">
        <f>Table1[[#This Row],[Emissions (g CO2)]]/(Table1[[#This Row],[Generation (TWh)]]*10^9)</f>
        <v>510.96025303110173</v>
      </c>
    </row>
    <row r="5079" spans="1:21" x14ac:dyDescent="0.35">
      <c r="A5079" t="s">
        <v>1458</v>
      </c>
      <c r="B5079" t="s">
        <v>3242</v>
      </c>
      <c r="C5079" t="str">
        <f>SUBSTITUTE(Table1[[#This Row],[Fuel]],", ",",")</f>
        <v>fossil gas: lng</v>
      </c>
      <c r="D5079" t="s">
        <v>3242</v>
      </c>
      <c r="H5079" t="s">
        <v>3438</v>
      </c>
      <c r="I5079">
        <v>650</v>
      </c>
      <c r="J5079" t="s">
        <v>3447</v>
      </c>
      <c r="K5079">
        <v>2029</v>
      </c>
      <c r="L5079" t="s">
        <v>29</v>
      </c>
      <c r="M5079" t="s">
        <v>29</v>
      </c>
      <c r="N5079">
        <v>34.98686</v>
      </c>
      <c r="O5079">
        <v>136.844134</v>
      </c>
      <c r="P5079" t="s">
        <v>3529</v>
      </c>
      <c r="Q5079" s="3">
        <f>Table1[[#This Row],[Capacity (MW)]]*0.395*8760*10^-6</f>
        <v>2.2491300000000001</v>
      </c>
      <c r="R5079" s="3" cm="1">
        <f t="array" ref="R5079">AVERAGE(VLOOKUP(_xlfn.TEXTSPLIT(Table1[[#This Row],[Fuel (no space after comma)]], ","), FuelList_Final_EF!$A$2:$B$65, 2, FALSE))</f>
        <v>67.685819715340017</v>
      </c>
      <c r="S5079" s="3">
        <f>Table1[[#This Row],[Generation (TWh)]]*10^9*VLOOKUP(Table1[[#This Row],[Turbine/Engine Technology]],Technology_HR!$A$2:$B$11,2,FALSE)*10^-6</f>
        <v>16978682.370000001</v>
      </c>
      <c r="T5079" s="5">
        <f>Table1[[#This Row],[Fuel Consumption (mmBtu)]]*Table1[[#This Row],[Emission Factor (kg CO2/ mmBtu)]]*10^3</f>
        <v>1149216033899.842</v>
      </c>
      <c r="U5079" s="3">
        <f>Table1[[#This Row],[Emissions (g CO2)]]/(Table1[[#This Row],[Generation (TWh)]]*10^9)</f>
        <v>510.96025303110184</v>
      </c>
    </row>
    <row r="5080" spans="1:21" x14ac:dyDescent="0.35">
      <c r="A5080" t="s">
        <v>1458</v>
      </c>
      <c r="B5080" t="s">
        <v>3242</v>
      </c>
      <c r="C5080" t="str">
        <f>SUBSTITUTE(Table1[[#This Row],[Fuel]],", ",",")</f>
        <v>fossil gas: lng</v>
      </c>
      <c r="D5080" t="s">
        <v>3242</v>
      </c>
      <c r="H5080" t="s">
        <v>3438</v>
      </c>
      <c r="I5080">
        <v>650</v>
      </c>
      <c r="J5080" t="s">
        <v>3447</v>
      </c>
      <c r="K5080">
        <v>2029</v>
      </c>
      <c r="L5080" t="s">
        <v>29</v>
      </c>
      <c r="M5080" t="s">
        <v>29</v>
      </c>
      <c r="N5080">
        <v>34.98686</v>
      </c>
      <c r="O5080">
        <v>136.844134</v>
      </c>
      <c r="P5080" t="s">
        <v>3529</v>
      </c>
      <c r="Q5080" s="3">
        <f>Table1[[#This Row],[Capacity (MW)]]*0.395*8760*10^-6</f>
        <v>2.2491300000000001</v>
      </c>
      <c r="R5080" s="3" cm="1">
        <f t="array" ref="R5080">AVERAGE(VLOOKUP(_xlfn.TEXTSPLIT(Table1[[#This Row],[Fuel (no space after comma)]], ","), FuelList_Final_EF!$A$2:$B$65, 2, FALSE))</f>
        <v>67.685819715340017</v>
      </c>
      <c r="S5080" s="3">
        <f>Table1[[#This Row],[Generation (TWh)]]*10^9*VLOOKUP(Table1[[#This Row],[Turbine/Engine Technology]],Technology_HR!$A$2:$B$11,2,FALSE)*10^-6</f>
        <v>16978682.370000001</v>
      </c>
      <c r="T5080" s="5">
        <f>Table1[[#This Row],[Fuel Consumption (mmBtu)]]*Table1[[#This Row],[Emission Factor (kg CO2/ mmBtu)]]*10^3</f>
        <v>1149216033899.842</v>
      </c>
      <c r="U5080" s="3">
        <f>Table1[[#This Row],[Emissions (g CO2)]]/(Table1[[#This Row],[Generation (TWh)]]*10^9)</f>
        <v>510.96025303110184</v>
      </c>
    </row>
    <row r="5081" spans="1:21" x14ac:dyDescent="0.35">
      <c r="A5081" t="s">
        <v>1461</v>
      </c>
      <c r="B5081" t="s">
        <v>3241</v>
      </c>
      <c r="C5081" t="str">
        <f>SUBSTITUTE(Table1[[#This Row],[Fuel]],", ",",")</f>
        <v>fossil liquids: heavy fuel oil</v>
      </c>
      <c r="D5081" t="s">
        <v>3241</v>
      </c>
      <c r="H5081" t="s">
        <v>3440</v>
      </c>
      <c r="I5081">
        <v>350</v>
      </c>
      <c r="J5081" t="s">
        <v>3446</v>
      </c>
      <c r="K5081">
        <v>1978</v>
      </c>
      <c r="L5081" t="s">
        <v>29</v>
      </c>
      <c r="M5081" t="s">
        <v>29</v>
      </c>
      <c r="N5081">
        <v>42.483291000000001</v>
      </c>
      <c r="O5081">
        <v>140.82900100000001</v>
      </c>
      <c r="P5081" t="s">
        <v>3529</v>
      </c>
      <c r="Q5081" s="3">
        <f>Table1[[#This Row],[Capacity (MW)]]*0.395*8760*10^-6</f>
        <v>1.2110699999999999</v>
      </c>
      <c r="R5081" s="3" cm="1">
        <f t="array" ref="R5081">AVERAGE(VLOOKUP(_xlfn.TEXTSPLIT(Table1[[#This Row],[Fuel (no space after comma)]], ","), FuelList_Final_EF!$A$2:$B$65, 2, FALSE))</f>
        <v>81.602530311017389</v>
      </c>
      <c r="S5081" s="3">
        <f>Table1[[#This Row],[Generation (TWh)]]*10^9*VLOOKUP(Table1[[#This Row],[Turbine/Engine Technology]],Technology_HR!$A$2:$B$11,2,FALSE)*10^-6</f>
        <v>12455854.949999997</v>
      </c>
      <c r="T5081" s="5">
        <f>Table1[[#This Row],[Fuel Consumption (mmBtu)]]*Table1[[#This Row],[Emission Factor (kg CO2/ mmBtu)]]*10^3</f>
        <v>1016429281107.0107</v>
      </c>
      <c r="U5081" s="3">
        <f>Table1[[#This Row],[Emissions (g CO2)]]/(Table1[[#This Row],[Generation (TWh)]]*10^9)</f>
        <v>839.28202424881385</v>
      </c>
    </row>
    <row r="5082" spans="1:21" x14ac:dyDescent="0.35">
      <c r="A5082" t="s">
        <v>1461</v>
      </c>
      <c r="B5082" t="s">
        <v>3241</v>
      </c>
      <c r="C5082" t="str">
        <f>SUBSTITUTE(Table1[[#This Row],[Fuel]],", ",",")</f>
        <v>fossil liquids: heavy fuel oil</v>
      </c>
      <c r="D5082" t="s">
        <v>3241</v>
      </c>
      <c r="H5082" t="s">
        <v>3440</v>
      </c>
      <c r="I5082">
        <v>350</v>
      </c>
      <c r="J5082" t="s">
        <v>3446</v>
      </c>
      <c r="K5082">
        <v>1980</v>
      </c>
      <c r="L5082" t="s">
        <v>29</v>
      </c>
      <c r="M5082" t="s">
        <v>29</v>
      </c>
      <c r="N5082">
        <v>42.483291000000001</v>
      </c>
      <c r="O5082">
        <v>140.82900100000001</v>
      </c>
      <c r="P5082" t="s">
        <v>3529</v>
      </c>
      <c r="Q5082" s="3">
        <f>Table1[[#This Row],[Capacity (MW)]]*0.395*8760*10^-6</f>
        <v>1.2110699999999999</v>
      </c>
      <c r="R5082" s="3" cm="1">
        <f t="array" ref="R5082">AVERAGE(VLOOKUP(_xlfn.TEXTSPLIT(Table1[[#This Row],[Fuel (no space after comma)]], ","), FuelList_Final_EF!$A$2:$B$65, 2, FALSE))</f>
        <v>81.602530311017389</v>
      </c>
      <c r="S5082" s="3">
        <f>Table1[[#This Row],[Generation (TWh)]]*10^9*VLOOKUP(Table1[[#This Row],[Turbine/Engine Technology]],Technology_HR!$A$2:$B$11,2,FALSE)*10^-6</f>
        <v>12455854.949999997</v>
      </c>
      <c r="T5082" s="5">
        <f>Table1[[#This Row],[Fuel Consumption (mmBtu)]]*Table1[[#This Row],[Emission Factor (kg CO2/ mmBtu)]]*10^3</f>
        <v>1016429281107.0107</v>
      </c>
      <c r="U5082" s="3">
        <f>Table1[[#This Row],[Emissions (g CO2)]]/(Table1[[#This Row],[Generation (TWh)]]*10^9)</f>
        <v>839.28202424881385</v>
      </c>
    </row>
    <row r="5083" spans="1:21" x14ac:dyDescent="0.35">
      <c r="A5083" t="s">
        <v>1462</v>
      </c>
      <c r="B5083" t="s">
        <v>3241</v>
      </c>
      <c r="C5083" t="str">
        <f>SUBSTITUTE(Table1[[#This Row],[Fuel]],", ",",")</f>
        <v>fossil liquids: heavy fuel oil</v>
      </c>
      <c r="D5083" t="s">
        <v>3241</v>
      </c>
      <c r="H5083" t="s">
        <v>3440</v>
      </c>
      <c r="I5083">
        <v>250</v>
      </c>
      <c r="J5083" t="s">
        <v>3446</v>
      </c>
      <c r="K5083">
        <v>1978</v>
      </c>
      <c r="L5083" t="s">
        <v>29</v>
      </c>
      <c r="M5083" t="s">
        <v>29</v>
      </c>
      <c r="N5083">
        <v>36.210374000000002</v>
      </c>
      <c r="O5083">
        <v>136.13345100000001</v>
      </c>
      <c r="P5083" t="s">
        <v>3529</v>
      </c>
      <c r="Q5083" s="3">
        <f>Table1[[#This Row],[Capacity (MW)]]*0.395*8760*10^-6</f>
        <v>0.86504999999999999</v>
      </c>
      <c r="R5083" s="3" cm="1">
        <f t="array" ref="R5083">AVERAGE(VLOOKUP(_xlfn.TEXTSPLIT(Table1[[#This Row],[Fuel (no space after comma)]], ","), FuelList_Final_EF!$A$2:$B$65, 2, FALSE))</f>
        <v>81.602530311017389</v>
      </c>
      <c r="S5083" s="3">
        <f>Table1[[#This Row],[Generation (TWh)]]*10^9*VLOOKUP(Table1[[#This Row],[Turbine/Engine Technology]],Technology_HR!$A$2:$B$11,2,FALSE)*10^-6</f>
        <v>8897039.25</v>
      </c>
      <c r="T5083" s="5">
        <f>Table1[[#This Row],[Fuel Consumption (mmBtu)]]*Table1[[#This Row],[Emission Factor (kg CO2/ mmBtu)]]*10^3</f>
        <v>726020915076.4364</v>
      </c>
      <c r="U5083" s="3">
        <f>Table1[[#This Row],[Emissions (g CO2)]]/(Table1[[#This Row],[Generation (TWh)]]*10^9)</f>
        <v>839.28202424881385</v>
      </c>
    </row>
    <row r="5084" spans="1:21" x14ac:dyDescent="0.35">
      <c r="A5084" t="s">
        <v>1463</v>
      </c>
      <c r="B5084" t="s">
        <v>3274</v>
      </c>
      <c r="C5084" t="str">
        <f>SUBSTITUTE(Table1[[#This Row],[Fuel]],", ",",")</f>
        <v>industrial by-product: blast furnace gas</v>
      </c>
      <c r="D5084" t="s">
        <v>3274</v>
      </c>
      <c r="H5084" t="s">
        <v>3438</v>
      </c>
      <c r="I5084">
        <v>149</v>
      </c>
      <c r="J5084" t="s">
        <v>3446</v>
      </c>
      <c r="K5084">
        <v>1995</v>
      </c>
      <c r="L5084" t="s">
        <v>29</v>
      </c>
      <c r="M5084" t="s">
        <v>29</v>
      </c>
      <c r="N5084">
        <v>34.479416999999998</v>
      </c>
      <c r="O5084">
        <v>133.44205600000001</v>
      </c>
      <c r="P5084" t="s">
        <v>3529</v>
      </c>
      <c r="Q5084" s="3">
        <f>Table1[[#This Row],[Capacity (MW)]]*0.395*8760*10^-6</f>
        <v>0.51556980000000008</v>
      </c>
      <c r="R5084" s="3" cm="1">
        <f t="array" ref="R5084">AVERAGE(VLOOKUP(_xlfn.TEXTSPLIT(Table1[[#This Row],[Fuel (no space after comma)]], ","), FuelList_Final_EF!$A$2:$B$65, 2, FALSE))</f>
        <v>274.32</v>
      </c>
      <c r="S5084" s="3">
        <f>Table1[[#This Row],[Generation (TWh)]]*10^9*VLOOKUP(Table1[[#This Row],[Turbine/Engine Technology]],Technology_HR!$A$2:$B$11,2,FALSE)*10^-6</f>
        <v>3892036.4202000005</v>
      </c>
      <c r="T5084" s="5">
        <f>Table1[[#This Row],[Fuel Consumption (mmBtu)]]*Table1[[#This Row],[Emission Factor (kg CO2/ mmBtu)]]*10^3</f>
        <v>1067663430789.264</v>
      </c>
      <c r="U5084" s="3">
        <f>Table1[[#This Row],[Emissions (g CO2)]]/(Table1[[#This Row],[Generation (TWh)]]*10^9)</f>
        <v>2070.84168</v>
      </c>
    </row>
    <row r="5085" spans="1:21" x14ac:dyDescent="0.35">
      <c r="A5085" t="s">
        <v>1463</v>
      </c>
      <c r="B5085" t="s">
        <v>3274</v>
      </c>
      <c r="C5085" t="str">
        <f>SUBSTITUTE(Table1[[#This Row],[Fuel]],", ",",")</f>
        <v>industrial by-product: blast furnace gas</v>
      </c>
      <c r="D5085" t="s">
        <v>3274</v>
      </c>
      <c r="H5085" t="s">
        <v>3438</v>
      </c>
      <c r="I5085">
        <v>230</v>
      </c>
      <c r="J5085" t="s">
        <v>3446</v>
      </c>
      <c r="K5085">
        <v>2020</v>
      </c>
      <c r="L5085" t="s">
        <v>29</v>
      </c>
      <c r="M5085" t="s">
        <v>29</v>
      </c>
      <c r="N5085">
        <v>34.479416999999998</v>
      </c>
      <c r="O5085">
        <v>133.44205600000001</v>
      </c>
      <c r="P5085" t="s">
        <v>3529</v>
      </c>
      <c r="Q5085" s="3">
        <f>Table1[[#This Row],[Capacity (MW)]]*0.395*8760*10^-6</f>
        <v>0.79584600000000005</v>
      </c>
      <c r="R5085" s="3" cm="1">
        <f t="array" ref="R5085">AVERAGE(VLOOKUP(_xlfn.TEXTSPLIT(Table1[[#This Row],[Fuel (no space after comma)]], ","), FuelList_Final_EF!$A$2:$B$65, 2, FALSE))</f>
        <v>274.32</v>
      </c>
      <c r="S5085" s="3">
        <f>Table1[[#This Row],[Generation (TWh)]]*10^9*VLOOKUP(Table1[[#This Row],[Turbine/Engine Technology]],Technology_HR!$A$2:$B$11,2,FALSE)*10^-6</f>
        <v>6007841.4539999999</v>
      </c>
      <c r="T5085" s="5">
        <f>Table1[[#This Row],[Fuel Consumption (mmBtu)]]*Table1[[#This Row],[Emission Factor (kg CO2/ mmBtu)]]*10^3</f>
        <v>1648071067661.28</v>
      </c>
      <c r="U5085" s="3">
        <f>Table1[[#This Row],[Emissions (g CO2)]]/(Table1[[#This Row],[Generation (TWh)]]*10^9)</f>
        <v>2070.84168</v>
      </c>
    </row>
    <row r="5086" spans="1:21" x14ac:dyDescent="0.35">
      <c r="A5086" t="s">
        <v>1463</v>
      </c>
      <c r="B5086" t="s">
        <v>3274</v>
      </c>
      <c r="C5086" t="str">
        <f>SUBSTITUTE(Table1[[#This Row],[Fuel]],", ",",")</f>
        <v>industrial by-product: blast furnace gas</v>
      </c>
      <c r="D5086" t="s">
        <v>3274</v>
      </c>
      <c r="H5086" t="s">
        <v>3440</v>
      </c>
      <c r="I5086">
        <v>163</v>
      </c>
      <c r="J5086" t="s">
        <v>3446</v>
      </c>
      <c r="K5086">
        <v>1970</v>
      </c>
      <c r="L5086" t="s">
        <v>29</v>
      </c>
      <c r="M5086" t="s">
        <v>29</v>
      </c>
      <c r="N5086">
        <v>34.479416999999998</v>
      </c>
      <c r="O5086">
        <v>133.44205600000001</v>
      </c>
      <c r="P5086" t="s">
        <v>3529</v>
      </c>
      <c r="Q5086" s="3">
        <f>Table1[[#This Row],[Capacity (MW)]]*0.395*8760*10^-6</f>
        <v>0.56401260000000009</v>
      </c>
      <c r="R5086" s="3" cm="1">
        <f t="array" ref="R5086">AVERAGE(VLOOKUP(_xlfn.TEXTSPLIT(Table1[[#This Row],[Fuel (no space after comma)]], ","), FuelList_Final_EF!$A$2:$B$65, 2, FALSE))</f>
        <v>274.32</v>
      </c>
      <c r="S5086" s="3">
        <f>Table1[[#This Row],[Generation (TWh)]]*10^9*VLOOKUP(Table1[[#This Row],[Turbine/Engine Technology]],Technology_HR!$A$2:$B$11,2,FALSE)*10^-6</f>
        <v>5800869.5910000009</v>
      </c>
      <c r="T5086" s="5">
        <f>Table1[[#This Row],[Fuel Consumption (mmBtu)]]*Table1[[#This Row],[Emission Factor (kg CO2/ mmBtu)]]*10^3</f>
        <v>1591294546203.1201</v>
      </c>
      <c r="U5086" s="3">
        <f>Table1[[#This Row],[Emissions (g CO2)]]/(Table1[[#This Row],[Generation (TWh)]]*10^9)</f>
        <v>2821.3811999999998</v>
      </c>
    </row>
    <row r="5087" spans="1:21" x14ac:dyDescent="0.35">
      <c r="A5087" t="s">
        <v>1463</v>
      </c>
      <c r="B5087" t="s">
        <v>3274</v>
      </c>
      <c r="C5087" t="str">
        <f>SUBSTITUTE(Table1[[#This Row],[Fuel]],", ",",")</f>
        <v>industrial by-product: blast furnace gas</v>
      </c>
      <c r="D5087" t="s">
        <v>3274</v>
      </c>
      <c r="H5087" t="s">
        <v>3440</v>
      </c>
      <c r="I5087">
        <v>163</v>
      </c>
      <c r="J5087" t="s">
        <v>3446</v>
      </c>
      <c r="K5087">
        <v>1971</v>
      </c>
      <c r="L5087" t="s">
        <v>29</v>
      </c>
      <c r="M5087" t="s">
        <v>29</v>
      </c>
      <c r="N5087">
        <v>34.479416999999998</v>
      </c>
      <c r="O5087">
        <v>133.44205600000001</v>
      </c>
      <c r="P5087" t="s">
        <v>3529</v>
      </c>
      <c r="Q5087" s="3">
        <f>Table1[[#This Row],[Capacity (MW)]]*0.395*8760*10^-6</f>
        <v>0.56401260000000009</v>
      </c>
      <c r="R5087" s="3" cm="1">
        <f t="array" ref="R5087">AVERAGE(VLOOKUP(_xlfn.TEXTSPLIT(Table1[[#This Row],[Fuel (no space after comma)]], ","), FuelList_Final_EF!$A$2:$B$65, 2, FALSE))</f>
        <v>274.32</v>
      </c>
      <c r="S5087" s="3">
        <f>Table1[[#This Row],[Generation (TWh)]]*10^9*VLOOKUP(Table1[[#This Row],[Turbine/Engine Technology]],Technology_HR!$A$2:$B$11,2,FALSE)*10^-6</f>
        <v>5800869.5910000009</v>
      </c>
      <c r="T5087" s="5">
        <f>Table1[[#This Row],[Fuel Consumption (mmBtu)]]*Table1[[#This Row],[Emission Factor (kg CO2/ mmBtu)]]*10^3</f>
        <v>1591294546203.1201</v>
      </c>
      <c r="U5087" s="3">
        <f>Table1[[#This Row],[Emissions (g CO2)]]/(Table1[[#This Row],[Generation (TWh)]]*10^9)</f>
        <v>2821.3811999999998</v>
      </c>
    </row>
    <row r="5088" spans="1:21" x14ac:dyDescent="0.35">
      <c r="A5088" t="s">
        <v>1463</v>
      </c>
      <c r="B5088" t="s">
        <v>3274</v>
      </c>
      <c r="C5088" t="str">
        <f>SUBSTITUTE(Table1[[#This Row],[Fuel]],", ",",")</f>
        <v>industrial by-product: blast furnace gas</v>
      </c>
      <c r="D5088" t="s">
        <v>3274</v>
      </c>
      <c r="H5088" t="s">
        <v>3440</v>
      </c>
      <c r="I5088">
        <v>163</v>
      </c>
      <c r="J5088" t="s">
        <v>3446</v>
      </c>
      <c r="K5088">
        <v>1972</v>
      </c>
      <c r="L5088" t="s">
        <v>29</v>
      </c>
      <c r="M5088" t="s">
        <v>29</v>
      </c>
      <c r="N5088">
        <v>34.479416999999998</v>
      </c>
      <c r="O5088">
        <v>133.44205600000001</v>
      </c>
      <c r="P5088" t="s">
        <v>3529</v>
      </c>
      <c r="Q5088" s="3">
        <f>Table1[[#This Row],[Capacity (MW)]]*0.395*8760*10^-6</f>
        <v>0.56401260000000009</v>
      </c>
      <c r="R5088" s="3" cm="1">
        <f t="array" ref="R5088">AVERAGE(VLOOKUP(_xlfn.TEXTSPLIT(Table1[[#This Row],[Fuel (no space after comma)]], ","), FuelList_Final_EF!$A$2:$B$65, 2, FALSE))</f>
        <v>274.32</v>
      </c>
      <c r="S5088" s="3">
        <f>Table1[[#This Row],[Generation (TWh)]]*10^9*VLOOKUP(Table1[[#This Row],[Turbine/Engine Technology]],Technology_HR!$A$2:$B$11,2,FALSE)*10^-6</f>
        <v>5800869.5910000009</v>
      </c>
      <c r="T5088" s="5">
        <f>Table1[[#This Row],[Fuel Consumption (mmBtu)]]*Table1[[#This Row],[Emission Factor (kg CO2/ mmBtu)]]*10^3</f>
        <v>1591294546203.1201</v>
      </c>
      <c r="U5088" s="3">
        <f>Table1[[#This Row],[Emissions (g CO2)]]/(Table1[[#This Row],[Generation (TWh)]]*10^9)</f>
        <v>2821.3811999999998</v>
      </c>
    </row>
    <row r="5089" spans="1:21" x14ac:dyDescent="0.35">
      <c r="A5089" t="s">
        <v>1464</v>
      </c>
      <c r="B5089" t="s">
        <v>3239</v>
      </c>
      <c r="C5089" t="str">
        <f>SUBSTITUTE(Table1[[#This Row],[Fuel]],", ",",")</f>
        <v>fossil gas: natural gas</v>
      </c>
      <c r="D5089" t="s">
        <v>3239</v>
      </c>
      <c r="H5089" t="s">
        <v>3438</v>
      </c>
      <c r="I5089">
        <v>149</v>
      </c>
      <c r="J5089" t="s">
        <v>3446</v>
      </c>
      <c r="K5089">
        <v>1999</v>
      </c>
      <c r="L5089" t="s">
        <v>29</v>
      </c>
      <c r="M5089" t="s">
        <v>29</v>
      </c>
      <c r="N5089">
        <v>34.629382999999997</v>
      </c>
      <c r="O5089">
        <v>135.460239</v>
      </c>
      <c r="P5089" t="s">
        <v>3529</v>
      </c>
      <c r="Q5089" s="3">
        <f>Table1[[#This Row],[Capacity (MW)]]*0.395*8760*10^-6</f>
        <v>0.51556980000000008</v>
      </c>
      <c r="R5089" s="3" cm="1">
        <f t="array" ref="R5089">AVERAGE(VLOOKUP(_xlfn.TEXTSPLIT(Table1[[#This Row],[Fuel (no space after comma)]], ","), FuelList_Final_EF!$A$2:$B$65, 2, FALSE))</f>
        <v>53.06</v>
      </c>
      <c r="S5089" s="3">
        <f>Table1[[#This Row],[Generation (TWh)]]*10^9*VLOOKUP(Table1[[#This Row],[Turbine/Engine Technology]],Technology_HR!$A$2:$B$11,2,FALSE)*10^-6</f>
        <v>3892036.4202000005</v>
      </c>
      <c r="T5089" s="5">
        <f>Table1[[#This Row],[Fuel Consumption (mmBtu)]]*Table1[[#This Row],[Emission Factor (kg CO2/ mmBtu)]]*10^3</f>
        <v>206511452455.81204</v>
      </c>
      <c r="U5089" s="3">
        <f>Table1[[#This Row],[Emissions (g CO2)]]/(Table1[[#This Row],[Generation (TWh)]]*10^9)</f>
        <v>400.54994000000005</v>
      </c>
    </row>
    <row r="5090" spans="1:21" x14ac:dyDescent="0.35">
      <c r="A5090" t="s">
        <v>1458</v>
      </c>
      <c r="B5090" t="s">
        <v>3242</v>
      </c>
      <c r="C5090" t="str">
        <f>SUBSTITUTE(Table1[[#This Row],[Fuel]],", ",",")</f>
        <v>fossil gas: lng</v>
      </c>
      <c r="D5090" t="s">
        <v>3242</v>
      </c>
      <c r="H5090" t="s">
        <v>3438</v>
      </c>
      <c r="I5090">
        <v>167</v>
      </c>
      <c r="J5090" t="s">
        <v>3446</v>
      </c>
      <c r="K5090">
        <v>1985</v>
      </c>
      <c r="L5090" t="s">
        <v>29</v>
      </c>
      <c r="M5090" t="s">
        <v>29</v>
      </c>
      <c r="N5090">
        <v>35.344714000000003</v>
      </c>
      <c r="O5090">
        <v>139.83485099999999</v>
      </c>
      <c r="P5090" t="s">
        <v>3529</v>
      </c>
      <c r="Q5090" s="3">
        <f>Table1[[#This Row],[Capacity (MW)]]*0.395*8760*10^-6</f>
        <v>0.57785339999999996</v>
      </c>
      <c r="R5090" s="3" cm="1">
        <f t="array" ref="R5090">AVERAGE(VLOOKUP(_xlfn.TEXTSPLIT(Table1[[#This Row],[Fuel (no space after comma)]], ","), FuelList_Final_EF!$A$2:$B$65, 2, FALSE))</f>
        <v>67.685819715340017</v>
      </c>
      <c r="S5090" s="3">
        <f>Table1[[#This Row],[Generation (TWh)]]*10^9*VLOOKUP(Table1[[#This Row],[Turbine/Engine Technology]],Technology_HR!$A$2:$B$11,2,FALSE)*10^-6</f>
        <v>4362215.3165999996</v>
      </c>
      <c r="T5090" s="5">
        <f>Table1[[#This Row],[Fuel Consumption (mmBtu)]]*Table1[[#This Row],[Emission Factor (kg CO2/ mmBtu)]]*10^3</f>
        <v>295260119478.88245</v>
      </c>
      <c r="U5090" s="3">
        <f>Table1[[#This Row],[Emissions (g CO2)]]/(Table1[[#This Row],[Generation (TWh)]]*10^9)</f>
        <v>510.96025303110173</v>
      </c>
    </row>
    <row r="5091" spans="1:21" x14ac:dyDescent="0.35">
      <c r="A5091" t="s">
        <v>1458</v>
      </c>
      <c r="B5091" t="s">
        <v>3242</v>
      </c>
      <c r="C5091" t="str">
        <f>SUBSTITUTE(Table1[[#This Row],[Fuel]],", ",",")</f>
        <v>fossil gas: lng</v>
      </c>
      <c r="D5091" t="s">
        <v>3242</v>
      </c>
      <c r="H5091" t="s">
        <v>3438</v>
      </c>
      <c r="I5091">
        <v>167</v>
      </c>
      <c r="J5091" t="s">
        <v>3446</v>
      </c>
      <c r="K5091">
        <v>1986</v>
      </c>
      <c r="L5091" t="s">
        <v>29</v>
      </c>
      <c r="M5091" t="s">
        <v>29</v>
      </c>
      <c r="N5091">
        <v>35.344714000000003</v>
      </c>
      <c r="O5091">
        <v>139.83485099999999</v>
      </c>
      <c r="P5091" t="s">
        <v>3529</v>
      </c>
      <c r="Q5091" s="3">
        <f>Table1[[#This Row],[Capacity (MW)]]*0.395*8760*10^-6</f>
        <v>0.57785339999999996</v>
      </c>
      <c r="R5091" s="3" cm="1">
        <f t="array" ref="R5091">AVERAGE(VLOOKUP(_xlfn.TEXTSPLIT(Table1[[#This Row],[Fuel (no space after comma)]], ","), FuelList_Final_EF!$A$2:$B$65, 2, FALSE))</f>
        <v>67.685819715340017</v>
      </c>
      <c r="S5091" s="3">
        <f>Table1[[#This Row],[Generation (TWh)]]*10^9*VLOOKUP(Table1[[#This Row],[Turbine/Engine Technology]],Technology_HR!$A$2:$B$11,2,FALSE)*10^-6</f>
        <v>4362215.3165999996</v>
      </c>
      <c r="T5091" s="5">
        <f>Table1[[#This Row],[Fuel Consumption (mmBtu)]]*Table1[[#This Row],[Emission Factor (kg CO2/ mmBtu)]]*10^3</f>
        <v>295260119478.88245</v>
      </c>
      <c r="U5091" s="3">
        <f>Table1[[#This Row],[Emissions (g CO2)]]/(Table1[[#This Row],[Generation (TWh)]]*10^9)</f>
        <v>510.96025303110173</v>
      </c>
    </row>
    <row r="5092" spans="1:21" x14ac:dyDescent="0.35">
      <c r="A5092" t="s">
        <v>1458</v>
      </c>
      <c r="B5092" t="s">
        <v>3242</v>
      </c>
      <c r="C5092" t="str">
        <f>SUBSTITUTE(Table1[[#This Row],[Fuel]],", ",",")</f>
        <v>fossil gas: lng</v>
      </c>
      <c r="D5092" t="s">
        <v>3242</v>
      </c>
      <c r="H5092" t="s">
        <v>3438</v>
      </c>
      <c r="I5092">
        <v>167</v>
      </c>
      <c r="J5092" t="s">
        <v>3446</v>
      </c>
      <c r="K5092">
        <v>1986</v>
      </c>
      <c r="L5092" t="s">
        <v>29</v>
      </c>
      <c r="M5092" t="s">
        <v>29</v>
      </c>
      <c r="N5092">
        <v>35.344714000000003</v>
      </c>
      <c r="O5092">
        <v>139.83485099999999</v>
      </c>
      <c r="P5092" t="s">
        <v>3529</v>
      </c>
      <c r="Q5092" s="3">
        <f>Table1[[#This Row],[Capacity (MW)]]*0.395*8760*10^-6</f>
        <v>0.57785339999999996</v>
      </c>
      <c r="R5092" s="3" cm="1">
        <f t="array" ref="R5092">AVERAGE(VLOOKUP(_xlfn.TEXTSPLIT(Table1[[#This Row],[Fuel (no space after comma)]], ","), FuelList_Final_EF!$A$2:$B$65, 2, FALSE))</f>
        <v>67.685819715340017</v>
      </c>
      <c r="S5092" s="3">
        <f>Table1[[#This Row],[Generation (TWh)]]*10^9*VLOOKUP(Table1[[#This Row],[Turbine/Engine Technology]],Technology_HR!$A$2:$B$11,2,FALSE)*10^-6</f>
        <v>4362215.3165999996</v>
      </c>
      <c r="T5092" s="5">
        <f>Table1[[#This Row],[Fuel Consumption (mmBtu)]]*Table1[[#This Row],[Emission Factor (kg CO2/ mmBtu)]]*10^3</f>
        <v>295260119478.88245</v>
      </c>
      <c r="U5092" s="3">
        <f>Table1[[#This Row],[Emissions (g CO2)]]/(Table1[[#This Row],[Generation (TWh)]]*10^9)</f>
        <v>510.96025303110173</v>
      </c>
    </row>
    <row r="5093" spans="1:21" x14ac:dyDescent="0.35">
      <c r="A5093" t="s">
        <v>1458</v>
      </c>
      <c r="B5093" t="s">
        <v>3242</v>
      </c>
      <c r="C5093" t="str">
        <f>SUBSTITUTE(Table1[[#This Row],[Fuel]],", ",",")</f>
        <v>fossil gas: lng</v>
      </c>
      <c r="D5093" t="s">
        <v>3242</v>
      </c>
      <c r="H5093" t="s">
        <v>3438</v>
      </c>
      <c r="I5093">
        <v>167</v>
      </c>
      <c r="J5093" t="s">
        <v>3446</v>
      </c>
      <c r="K5093">
        <v>1986</v>
      </c>
      <c r="L5093" t="s">
        <v>29</v>
      </c>
      <c r="M5093" t="s">
        <v>29</v>
      </c>
      <c r="N5093">
        <v>35.344714000000003</v>
      </c>
      <c r="O5093">
        <v>139.83485099999999</v>
      </c>
      <c r="P5093" t="s">
        <v>3529</v>
      </c>
      <c r="Q5093" s="3">
        <f>Table1[[#This Row],[Capacity (MW)]]*0.395*8760*10^-6</f>
        <v>0.57785339999999996</v>
      </c>
      <c r="R5093" s="3" cm="1">
        <f t="array" ref="R5093">AVERAGE(VLOOKUP(_xlfn.TEXTSPLIT(Table1[[#This Row],[Fuel (no space after comma)]], ","), FuelList_Final_EF!$A$2:$B$65, 2, FALSE))</f>
        <v>67.685819715340017</v>
      </c>
      <c r="S5093" s="3">
        <f>Table1[[#This Row],[Generation (TWh)]]*10^9*VLOOKUP(Table1[[#This Row],[Turbine/Engine Technology]],Technology_HR!$A$2:$B$11,2,FALSE)*10^-6</f>
        <v>4362215.3165999996</v>
      </c>
      <c r="T5093" s="5">
        <f>Table1[[#This Row],[Fuel Consumption (mmBtu)]]*Table1[[#This Row],[Emission Factor (kg CO2/ mmBtu)]]*10^3</f>
        <v>295260119478.88245</v>
      </c>
      <c r="U5093" s="3">
        <f>Table1[[#This Row],[Emissions (g CO2)]]/(Table1[[#This Row],[Generation (TWh)]]*10^9)</f>
        <v>510.96025303110173</v>
      </c>
    </row>
    <row r="5094" spans="1:21" x14ac:dyDescent="0.35">
      <c r="A5094" t="s">
        <v>1458</v>
      </c>
      <c r="B5094" t="s">
        <v>3242</v>
      </c>
      <c r="C5094" t="str">
        <f>SUBSTITUTE(Table1[[#This Row],[Fuel]],", ",",")</f>
        <v>fossil gas: lng</v>
      </c>
      <c r="D5094" t="s">
        <v>3242</v>
      </c>
      <c r="H5094" t="s">
        <v>3438</v>
      </c>
      <c r="I5094">
        <v>167</v>
      </c>
      <c r="J5094" t="s">
        <v>3446</v>
      </c>
      <c r="K5094">
        <v>1986</v>
      </c>
      <c r="L5094" t="s">
        <v>29</v>
      </c>
      <c r="M5094" t="s">
        <v>29</v>
      </c>
      <c r="N5094">
        <v>35.344714000000003</v>
      </c>
      <c r="O5094">
        <v>139.83485099999999</v>
      </c>
      <c r="P5094" t="s">
        <v>3529</v>
      </c>
      <c r="Q5094" s="3">
        <f>Table1[[#This Row],[Capacity (MW)]]*0.395*8760*10^-6</f>
        <v>0.57785339999999996</v>
      </c>
      <c r="R5094" s="3" cm="1">
        <f t="array" ref="R5094">AVERAGE(VLOOKUP(_xlfn.TEXTSPLIT(Table1[[#This Row],[Fuel (no space after comma)]], ","), FuelList_Final_EF!$A$2:$B$65, 2, FALSE))</f>
        <v>67.685819715340017</v>
      </c>
      <c r="S5094" s="3">
        <f>Table1[[#This Row],[Generation (TWh)]]*10^9*VLOOKUP(Table1[[#This Row],[Turbine/Engine Technology]],Technology_HR!$A$2:$B$11,2,FALSE)*10^-6</f>
        <v>4362215.3165999996</v>
      </c>
      <c r="T5094" s="5">
        <f>Table1[[#This Row],[Fuel Consumption (mmBtu)]]*Table1[[#This Row],[Emission Factor (kg CO2/ mmBtu)]]*10^3</f>
        <v>295260119478.88245</v>
      </c>
      <c r="U5094" s="3">
        <f>Table1[[#This Row],[Emissions (g CO2)]]/(Table1[[#This Row],[Generation (TWh)]]*10^9)</f>
        <v>510.96025303110173</v>
      </c>
    </row>
    <row r="5095" spans="1:21" x14ac:dyDescent="0.35">
      <c r="A5095" t="s">
        <v>1458</v>
      </c>
      <c r="B5095" t="s">
        <v>3242</v>
      </c>
      <c r="C5095" t="str">
        <f>SUBSTITUTE(Table1[[#This Row],[Fuel]],", ",",")</f>
        <v>fossil gas: lng</v>
      </c>
      <c r="D5095" t="s">
        <v>3242</v>
      </c>
      <c r="H5095" t="s">
        <v>3438</v>
      </c>
      <c r="I5095">
        <v>167</v>
      </c>
      <c r="J5095" t="s">
        <v>3446</v>
      </c>
      <c r="K5095">
        <v>1986</v>
      </c>
      <c r="L5095" t="s">
        <v>29</v>
      </c>
      <c r="M5095" t="s">
        <v>29</v>
      </c>
      <c r="N5095">
        <v>35.344714000000003</v>
      </c>
      <c r="O5095">
        <v>139.83485099999999</v>
      </c>
      <c r="P5095" t="s">
        <v>3529</v>
      </c>
      <c r="Q5095" s="3">
        <f>Table1[[#This Row],[Capacity (MW)]]*0.395*8760*10^-6</f>
        <v>0.57785339999999996</v>
      </c>
      <c r="R5095" s="3" cm="1">
        <f t="array" ref="R5095">AVERAGE(VLOOKUP(_xlfn.TEXTSPLIT(Table1[[#This Row],[Fuel (no space after comma)]], ","), FuelList_Final_EF!$A$2:$B$65, 2, FALSE))</f>
        <v>67.685819715340017</v>
      </c>
      <c r="S5095" s="3">
        <f>Table1[[#This Row],[Generation (TWh)]]*10^9*VLOOKUP(Table1[[#This Row],[Turbine/Engine Technology]],Technology_HR!$A$2:$B$11,2,FALSE)*10^-6</f>
        <v>4362215.3165999996</v>
      </c>
      <c r="T5095" s="5">
        <f>Table1[[#This Row],[Fuel Consumption (mmBtu)]]*Table1[[#This Row],[Emission Factor (kg CO2/ mmBtu)]]*10^3</f>
        <v>295260119478.88245</v>
      </c>
      <c r="U5095" s="3">
        <f>Table1[[#This Row],[Emissions (g CO2)]]/(Table1[[#This Row],[Generation (TWh)]]*10^9)</f>
        <v>510.96025303110173</v>
      </c>
    </row>
    <row r="5096" spans="1:21" x14ac:dyDescent="0.35">
      <c r="A5096" t="s">
        <v>1458</v>
      </c>
      <c r="B5096" t="s">
        <v>3242</v>
      </c>
      <c r="C5096" t="str">
        <f>SUBSTITUTE(Table1[[#This Row],[Fuel]],", ",",")</f>
        <v>fossil gas: lng</v>
      </c>
      <c r="D5096" t="s">
        <v>3242</v>
      </c>
      <c r="H5096" t="s">
        <v>3438</v>
      </c>
      <c r="I5096">
        <v>165</v>
      </c>
      <c r="J5096" t="s">
        <v>3446</v>
      </c>
      <c r="K5096">
        <v>1986</v>
      </c>
      <c r="L5096" t="s">
        <v>29</v>
      </c>
      <c r="M5096" t="s">
        <v>29</v>
      </c>
      <c r="N5096">
        <v>35.344714000000003</v>
      </c>
      <c r="O5096">
        <v>139.83485099999999</v>
      </c>
      <c r="P5096" t="s">
        <v>3529</v>
      </c>
      <c r="Q5096" s="3">
        <f>Table1[[#This Row],[Capacity (MW)]]*0.395*8760*10^-6</f>
        <v>0.57093300000000002</v>
      </c>
      <c r="R5096" s="3" cm="1">
        <f t="array" ref="R5096">AVERAGE(VLOOKUP(_xlfn.TEXTSPLIT(Table1[[#This Row],[Fuel (no space after comma)]], ","), FuelList_Final_EF!$A$2:$B$65, 2, FALSE))</f>
        <v>67.685819715340017</v>
      </c>
      <c r="S5096" s="3">
        <f>Table1[[#This Row],[Generation (TWh)]]*10^9*VLOOKUP(Table1[[#This Row],[Turbine/Engine Technology]],Technology_HR!$A$2:$B$11,2,FALSE)*10^-6</f>
        <v>4309973.2170000002</v>
      </c>
      <c r="T5096" s="5">
        <f>Table1[[#This Row],[Fuel Consumption (mmBtu)]]*Table1[[#This Row],[Emission Factor (kg CO2/ mmBtu)]]*10^3</f>
        <v>291724070143.80603</v>
      </c>
      <c r="U5096" s="3">
        <f>Table1[[#This Row],[Emissions (g CO2)]]/(Table1[[#This Row],[Generation (TWh)]]*10^9)</f>
        <v>510.96025303110179</v>
      </c>
    </row>
    <row r="5097" spans="1:21" x14ac:dyDescent="0.35">
      <c r="A5097" t="s">
        <v>1458</v>
      </c>
      <c r="B5097" t="s">
        <v>3242</v>
      </c>
      <c r="C5097" t="str">
        <f>SUBSTITUTE(Table1[[#This Row],[Fuel]],", ",",")</f>
        <v>fossil gas: lng</v>
      </c>
      <c r="D5097" t="s">
        <v>3242</v>
      </c>
      <c r="H5097" t="s">
        <v>3438</v>
      </c>
      <c r="I5097">
        <v>162</v>
      </c>
      <c r="J5097" t="s">
        <v>3446</v>
      </c>
      <c r="K5097">
        <v>1987</v>
      </c>
      <c r="L5097" t="s">
        <v>29</v>
      </c>
      <c r="M5097" t="s">
        <v>29</v>
      </c>
      <c r="N5097">
        <v>35.344714000000003</v>
      </c>
      <c r="O5097">
        <v>139.83485099999999</v>
      </c>
      <c r="P5097" t="s">
        <v>3529</v>
      </c>
      <c r="Q5097" s="3">
        <f>Table1[[#This Row],[Capacity (MW)]]*0.395*8760*10^-6</f>
        <v>0.56055239999999995</v>
      </c>
      <c r="R5097" s="3" cm="1">
        <f t="array" ref="R5097">AVERAGE(VLOOKUP(_xlfn.TEXTSPLIT(Table1[[#This Row],[Fuel (no space after comma)]], ","), FuelList_Final_EF!$A$2:$B$65, 2, FALSE))</f>
        <v>67.685819715340017</v>
      </c>
      <c r="S5097" s="3">
        <f>Table1[[#This Row],[Generation (TWh)]]*10^9*VLOOKUP(Table1[[#This Row],[Turbine/Engine Technology]],Technology_HR!$A$2:$B$11,2,FALSE)*10^-6</f>
        <v>4231610.0675999997</v>
      </c>
      <c r="T5097" s="5">
        <f>Table1[[#This Row],[Fuel Consumption (mmBtu)]]*Table1[[#This Row],[Emission Factor (kg CO2/ mmBtu)]]*10^3</f>
        <v>286419996141.19135</v>
      </c>
      <c r="U5097" s="3">
        <f>Table1[[#This Row],[Emissions (g CO2)]]/(Table1[[#This Row],[Generation (TWh)]]*10^9)</f>
        <v>510.96025303110173</v>
      </c>
    </row>
    <row r="5098" spans="1:21" x14ac:dyDescent="0.35">
      <c r="A5098" t="s">
        <v>1458</v>
      </c>
      <c r="B5098" t="s">
        <v>3242</v>
      </c>
      <c r="C5098" t="str">
        <f>SUBSTITUTE(Table1[[#This Row],[Fuel]],", ",",")</f>
        <v>fossil gas: lng</v>
      </c>
      <c r="D5098" t="s">
        <v>3242</v>
      </c>
      <c r="H5098" t="s">
        <v>3438</v>
      </c>
      <c r="I5098">
        <v>160</v>
      </c>
      <c r="J5098" t="s">
        <v>3446</v>
      </c>
      <c r="K5098">
        <v>1988</v>
      </c>
      <c r="L5098" t="s">
        <v>29</v>
      </c>
      <c r="M5098" t="s">
        <v>29</v>
      </c>
      <c r="N5098">
        <v>35.344714000000003</v>
      </c>
      <c r="O5098">
        <v>139.83485099999999</v>
      </c>
      <c r="P5098" t="s">
        <v>3529</v>
      </c>
      <c r="Q5098" s="3">
        <f>Table1[[#This Row],[Capacity (MW)]]*0.395*8760*10^-6</f>
        <v>0.55363200000000001</v>
      </c>
      <c r="R5098" s="3" cm="1">
        <f t="array" ref="R5098">AVERAGE(VLOOKUP(_xlfn.TEXTSPLIT(Table1[[#This Row],[Fuel (no space after comma)]], ","), FuelList_Final_EF!$A$2:$B$65, 2, FALSE))</f>
        <v>67.685819715340017</v>
      </c>
      <c r="S5098" s="3">
        <f>Table1[[#This Row],[Generation (TWh)]]*10^9*VLOOKUP(Table1[[#This Row],[Turbine/Engine Technology]],Technology_HR!$A$2:$B$11,2,FALSE)*10^-6</f>
        <v>4179367.9679999999</v>
      </c>
      <c r="T5098" s="5">
        <f>Table1[[#This Row],[Fuel Consumption (mmBtu)]]*Table1[[#This Row],[Emission Factor (kg CO2/ mmBtu)]]*10^3</f>
        <v>282883946806.11493</v>
      </c>
      <c r="U5098" s="3">
        <f>Table1[[#This Row],[Emissions (g CO2)]]/(Table1[[#This Row],[Generation (TWh)]]*10^9)</f>
        <v>510.96025303110179</v>
      </c>
    </row>
    <row r="5099" spans="1:21" x14ac:dyDescent="0.35">
      <c r="A5099" t="s">
        <v>1458</v>
      </c>
      <c r="B5099" t="s">
        <v>3242</v>
      </c>
      <c r="C5099" t="str">
        <f>SUBSTITUTE(Table1[[#This Row],[Fuel]],", ",",")</f>
        <v>fossil gas: lng</v>
      </c>
      <c r="D5099" t="s">
        <v>3242</v>
      </c>
      <c r="H5099" t="s">
        <v>3438</v>
      </c>
      <c r="I5099">
        <v>162</v>
      </c>
      <c r="J5099" t="s">
        <v>3446</v>
      </c>
      <c r="K5099">
        <v>1988</v>
      </c>
      <c r="L5099" t="s">
        <v>29</v>
      </c>
      <c r="M5099" t="s">
        <v>29</v>
      </c>
      <c r="N5099">
        <v>35.344714000000003</v>
      </c>
      <c r="O5099">
        <v>139.83485099999999</v>
      </c>
      <c r="P5099" t="s">
        <v>3529</v>
      </c>
      <c r="Q5099" s="3">
        <f>Table1[[#This Row],[Capacity (MW)]]*0.395*8760*10^-6</f>
        <v>0.56055239999999995</v>
      </c>
      <c r="R5099" s="3" cm="1">
        <f t="array" ref="R5099">AVERAGE(VLOOKUP(_xlfn.TEXTSPLIT(Table1[[#This Row],[Fuel (no space after comma)]], ","), FuelList_Final_EF!$A$2:$B$65, 2, FALSE))</f>
        <v>67.685819715340017</v>
      </c>
      <c r="S5099" s="3">
        <f>Table1[[#This Row],[Generation (TWh)]]*10^9*VLOOKUP(Table1[[#This Row],[Turbine/Engine Technology]],Technology_HR!$A$2:$B$11,2,FALSE)*10^-6</f>
        <v>4231610.0675999997</v>
      </c>
      <c r="T5099" s="5">
        <f>Table1[[#This Row],[Fuel Consumption (mmBtu)]]*Table1[[#This Row],[Emission Factor (kg CO2/ mmBtu)]]*10^3</f>
        <v>286419996141.19135</v>
      </c>
      <c r="U5099" s="3">
        <f>Table1[[#This Row],[Emissions (g CO2)]]/(Table1[[#This Row],[Generation (TWh)]]*10^9)</f>
        <v>510.96025303110173</v>
      </c>
    </row>
    <row r="5100" spans="1:21" x14ac:dyDescent="0.35">
      <c r="A5100" t="s">
        <v>1458</v>
      </c>
      <c r="B5100" t="s">
        <v>3242</v>
      </c>
      <c r="C5100" t="str">
        <f>SUBSTITUTE(Table1[[#This Row],[Fuel]],", ",",")</f>
        <v>fossil gas: lng</v>
      </c>
      <c r="D5100" t="s">
        <v>3242</v>
      </c>
      <c r="H5100" t="s">
        <v>3438</v>
      </c>
      <c r="I5100">
        <v>160</v>
      </c>
      <c r="J5100" t="s">
        <v>3446</v>
      </c>
      <c r="K5100">
        <v>1988</v>
      </c>
      <c r="L5100" t="s">
        <v>29</v>
      </c>
      <c r="M5100" t="s">
        <v>29</v>
      </c>
      <c r="N5100">
        <v>35.344714000000003</v>
      </c>
      <c r="O5100">
        <v>139.83485099999999</v>
      </c>
      <c r="P5100" t="s">
        <v>3529</v>
      </c>
      <c r="Q5100" s="3">
        <f>Table1[[#This Row],[Capacity (MW)]]*0.395*8760*10^-6</f>
        <v>0.55363200000000001</v>
      </c>
      <c r="R5100" s="3" cm="1">
        <f t="array" ref="R5100">AVERAGE(VLOOKUP(_xlfn.TEXTSPLIT(Table1[[#This Row],[Fuel (no space after comma)]], ","), FuelList_Final_EF!$A$2:$B$65, 2, FALSE))</f>
        <v>67.685819715340017</v>
      </c>
      <c r="S5100" s="3">
        <f>Table1[[#This Row],[Generation (TWh)]]*10^9*VLOOKUP(Table1[[#This Row],[Turbine/Engine Technology]],Technology_HR!$A$2:$B$11,2,FALSE)*10^-6</f>
        <v>4179367.9679999999</v>
      </c>
      <c r="T5100" s="5">
        <f>Table1[[#This Row],[Fuel Consumption (mmBtu)]]*Table1[[#This Row],[Emission Factor (kg CO2/ mmBtu)]]*10^3</f>
        <v>282883946806.11493</v>
      </c>
      <c r="U5100" s="3">
        <f>Table1[[#This Row],[Emissions (g CO2)]]/(Table1[[#This Row],[Generation (TWh)]]*10^9)</f>
        <v>510.96025303110179</v>
      </c>
    </row>
    <row r="5101" spans="1:21" x14ac:dyDescent="0.35">
      <c r="A5101" t="s">
        <v>1458</v>
      </c>
      <c r="B5101" t="s">
        <v>3242</v>
      </c>
      <c r="C5101" t="str">
        <f>SUBSTITUTE(Table1[[#This Row],[Fuel]],", ",",")</f>
        <v>fossil gas: lng</v>
      </c>
      <c r="D5101" t="s">
        <v>3242</v>
      </c>
      <c r="H5101" t="s">
        <v>3438</v>
      </c>
      <c r="I5101">
        <v>160</v>
      </c>
      <c r="J5101" t="s">
        <v>3446</v>
      </c>
      <c r="K5101">
        <v>1988</v>
      </c>
      <c r="L5101" t="s">
        <v>29</v>
      </c>
      <c r="M5101" t="s">
        <v>29</v>
      </c>
      <c r="N5101">
        <v>35.344714000000003</v>
      </c>
      <c r="O5101">
        <v>139.83485099999999</v>
      </c>
      <c r="P5101" t="s">
        <v>3529</v>
      </c>
      <c r="Q5101" s="3">
        <f>Table1[[#This Row],[Capacity (MW)]]*0.395*8760*10^-6</f>
        <v>0.55363200000000001</v>
      </c>
      <c r="R5101" s="3" cm="1">
        <f t="array" ref="R5101">AVERAGE(VLOOKUP(_xlfn.TEXTSPLIT(Table1[[#This Row],[Fuel (no space after comma)]], ","), FuelList_Final_EF!$A$2:$B$65, 2, FALSE))</f>
        <v>67.685819715340017</v>
      </c>
      <c r="S5101" s="3">
        <f>Table1[[#This Row],[Generation (TWh)]]*10^9*VLOOKUP(Table1[[#This Row],[Turbine/Engine Technology]],Technology_HR!$A$2:$B$11,2,FALSE)*10^-6</f>
        <v>4179367.9679999999</v>
      </c>
      <c r="T5101" s="5">
        <f>Table1[[#This Row],[Fuel Consumption (mmBtu)]]*Table1[[#This Row],[Emission Factor (kg CO2/ mmBtu)]]*10^3</f>
        <v>282883946806.11493</v>
      </c>
      <c r="U5101" s="3">
        <f>Table1[[#This Row],[Emissions (g CO2)]]/(Table1[[#This Row],[Generation (TWh)]]*10^9)</f>
        <v>510.96025303110179</v>
      </c>
    </row>
    <row r="5102" spans="1:21" x14ac:dyDescent="0.35">
      <c r="A5102" t="s">
        <v>1458</v>
      </c>
      <c r="B5102" t="s">
        <v>3242</v>
      </c>
      <c r="C5102" t="str">
        <f>SUBSTITUTE(Table1[[#This Row],[Fuel]],", ",",")</f>
        <v>fossil gas: lng</v>
      </c>
      <c r="D5102" t="s">
        <v>3242</v>
      </c>
      <c r="H5102" t="s">
        <v>3438</v>
      </c>
      <c r="I5102">
        <v>162</v>
      </c>
      <c r="J5102" t="s">
        <v>3446</v>
      </c>
      <c r="K5102">
        <v>1988</v>
      </c>
      <c r="L5102" t="s">
        <v>29</v>
      </c>
      <c r="M5102" t="s">
        <v>29</v>
      </c>
      <c r="N5102">
        <v>35.344714000000003</v>
      </c>
      <c r="O5102">
        <v>139.83485099999999</v>
      </c>
      <c r="P5102" t="s">
        <v>3529</v>
      </c>
      <c r="Q5102" s="3">
        <f>Table1[[#This Row],[Capacity (MW)]]*0.395*8760*10^-6</f>
        <v>0.56055239999999995</v>
      </c>
      <c r="R5102" s="3" cm="1">
        <f t="array" ref="R5102">AVERAGE(VLOOKUP(_xlfn.TEXTSPLIT(Table1[[#This Row],[Fuel (no space after comma)]], ","), FuelList_Final_EF!$A$2:$B$65, 2, FALSE))</f>
        <v>67.685819715340017</v>
      </c>
      <c r="S5102" s="3">
        <f>Table1[[#This Row],[Generation (TWh)]]*10^9*VLOOKUP(Table1[[#This Row],[Turbine/Engine Technology]],Technology_HR!$A$2:$B$11,2,FALSE)*10^-6</f>
        <v>4231610.0675999997</v>
      </c>
      <c r="T5102" s="5">
        <f>Table1[[#This Row],[Fuel Consumption (mmBtu)]]*Table1[[#This Row],[Emission Factor (kg CO2/ mmBtu)]]*10^3</f>
        <v>286419996141.19135</v>
      </c>
      <c r="U5102" s="3">
        <f>Table1[[#This Row],[Emissions (g CO2)]]/(Table1[[#This Row],[Generation (TWh)]]*10^9)</f>
        <v>510.96025303110173</v>
      </c>
    </row>
    <row r="5103" spans="1:21" x14ac:dyDescent="0.35">
      <c r="A5103" t="s">
        <v>1458</v>
      </c>
      <c r="B5103" t="s">
        <v>3242</v>
      </c>
      <c r="C5103" t="str">
        <f>SUBSTITUTE(Table1[[#This Row],[Fuel]],", ",",")</f>
        <v>fossil gas: lng</v>
      </c>
      <c r="D5103" t="s">
        <v>3242</v>
      </c>
      <c r="H5103" t="s">
        <v>3438</v>
      </c>
      <c r="I5103">
        <v>160</v>
      </c>
      <c r="J5103" t="s">
        <v>3446</v>
      </c>
      <c r="K5103">
        <v>1988</v>
      </c>
      <c r="L5103" t="s">
        <v>29</v>
      </c>
      <c r="M5103" t="s">
        <v>29</v>
      </c>
      <c r="N5103">
        <v>35.344714000000003</v>
      </c>
      <c r="O5103">
        <v>139.83485099999999</v>
      </c>
      <c r="P5103" t="s">
        <v>3529</v>
      </c>
      <c r="Q5103" s="3">
        <f>Table1[[#This Row],[Capacity (MW)]]*0.395*8760*10^-6</f>
        <v>0.55363200000000001</v>
      </c>
      <c r="R5103" s="3" cm="1">
        <f t="array" ref="R5103">AVERAGE(VLOOKUP(_xlfn.TEXTSPLIT(Table1[[#This Row],[Fuel (no space after comma)]], ","), FuelList_Final_EF!$A$2:$B$65, 2, FALSE))</f>
        <v>67.685819715340017</v>
      </c>
      <c r="S5103" s="3">
        <f>Table1[[#This Row],[Generation (TWh)]]*10^9*VLOOKUP(Table1[[#This Row],[Turbine/Engine Technology]],Technology_HR!$A$2:$B$11,2,FALSE)*10^-6</f>
        <v>4179367.9679999999</v>
      </c>
      <c r="T5103" s="5">
        <f>Table1[[#This Row],[Fuel Consumption (mmBtu)]]*Table1[[#This Row],[Emission Factor (kg CO2/ mmBtu)]]*10^3</f>
        <v>282883946806.11493</v>
      </c>
      <c r="U5103" s="3">
        <f>Table1[[#This Row],[Emissions (g CO2)]]/(Table1[[#This Row],[Generation (TWh)]]*10^9)</f>
        <v>510.96025303110179</v>
      </c>
    </row>
    <row r="5104" spans="1:21" x14ac:dyDescent="0.35">
      <c r="A5104" t="s">
        <v>1458</v>
      </c>
      <c r="B5104" t="s">
        <v>3242</v>
      </c>
      <c r="C5104" t="str">
        <f>SUBSTITUTE(Table1[[#This Row],[Fuel]],", ",",")</f>
        <v>fossil gas: lng</v>
      </c>
      <c r="D5104" t="s">
        <v>3242</v>
      </c>
      <c r="H5104" t="s">
        <v>3438</v>
      </c>
      <c r="I5104">
        <v>380</v>
      </c>
      <c r="J5104" t="s">
        <v>3446</v>
      </c>
      <c r="K5104">
        <v>2003</v>
      </c>
      <c r="L5104" t="s">
        <v>29</v>
      </c>
      <c r="M5104" t="s">
        <v>29</v>
      </c>
      <c r="N5104">
        <v>35.344714000000003</v>
      </c>
      <c r="O5104">
        <v>139.83485099999999</v>
      </c>
      <c r="P5104" t="s">
        <v>3529</v>
      </c>
      <c r="Q5104" s="3">
        <f>Table1[[#This Row],[Capacity (MW)]]*0.395*8760*10^-6</f>
        <v>1.3148759999999999</v>
      </c>
      <c r="R5104" s="3" cm="1">
        <f t="array" ref="R5104">AVERAGE(VLOOKUP(_xlfn.TEXTSPLIT(Table1[[#This Row],[Fuel (no space after comma)]], ","), FuelList_Final_EF!$A$2:$B$65, 2, FALSE))</f>
        <v>67.685819715340017</v>
      </c>
      <c r="S5104" s="3">
        <f>Table1[[#This Row],[Generation (TWh)]]*10^9*VLOOKUP(Table1[[#This Row],[Turbine/Engine Technology]],Technology_HR!$A$2:$B$11,2,FALSE)*10^-6</f>
        <v>9925998.9239999987</v>
      </c>
      <c r="T5104" s="5">
        <f>Table1[[#This Row],[Fuel Consumption (mmBtu)]]*Table1[[#This Row],[Emission Factor (kg CO2/ mmBtu)]]*10^3</f>
        <v>671849373664.52283</v>
      </c>
      <c r="U5104" s="3">
        <f>Table1[[#This Row],[Emissions (g CO2)]]/(Table1[[#This Row],[Generation (TWh)]]*10^9)</f>
        <v>510.96025303110167</v>
      </c>
    </row>
    <row r="5105" spans="1:21" x14ac:dyDescent="0.35">
      <c r="A5105" t="s">
        <v>1458</v>
      </c>
      <c r="B5105" t="s">
        <v>3242</v>
      </c>
      <c r="C5105" t="str">
        <f>SUBSTITUTE(Table1[[#This Row],[Fuel]],", ",",")</f>
        <v>fossil gas: lng</v>
      </c>
      <c r="D5105" t="s">
        <v>3242</v>
      </c>
      <c r="H5105" t="s">
        <v>3438</v>
      </c>
      <c r="I5105">
        <v>380</v>
      </c>
      <c r="J5105" t="s">
        <v>3446</v>
      </c>
      <c r="K5105">
        <v>2003</v>
      </c>
      <c r="L5105" t="s">
        <v>29</v>
      </c>
      <c r="M5105" t="s">
        <v>29</v>
      </c>
      <c r="N5105">
        <v>35.344714000000003</v>
      </c>
      <c r="O5105">
        <v>139.83485099999999</v>
      </c>
      <c r="P5105" t="s">
        <v>3529</v>
      </c>
      <c r="Q5105" s="3">
        <f>Table1[[#This Row],[Capacity (MW)]]*0.395*8760*10^-6</f>
        <v>1.3148759999999999</v>
      </c>
      <c r="R5105" s="3" cm="1">
        <f t="array" ref="R5105">AVERAGE(VLOOKUP(_xlfn.TEXTSPLIT(Table1[[#This Row],[Fuel (no space after comma)]], ","), FuelList_Final_EF!$A$2:$B$65, 2, FALSE))</f>
        <v>67.685819715340017</v>
      </c>
      <c r="S5105" s="3">
        <f>Table1[[#This Row],[Generation (TWh)]]*10^9*VLOOKUP(Table1[[#This Row],[Turbine/Engine Technology]],Technology_HR!$A$2:$B$11,2,FALSE)*10^-6</f>
        <v>9925998.9239999987</v>
      </c>
      <c r="T5105" s="5">
        <f>Table1[[#This Row],[Fuel Consumption (mmBtu)]]*Table1[[#This Row],[Emission Factor (kg CO2/ mmBtu)]]*10^3</f>
        <v>671849373664.52283</v>
      </c>
      <c r="U5105" s="3">
        <f>Table1[[#This Row],[Emissions (g CO2)]]/(Table1[[#This Row],[Generation (TWh)]]*10^9)</f>
        <v>510.96025303110167</v>
      </c>
    </row>
    <row r="5106" spans="1:21" x14ac:dyDescent="0.35">
      <c r="A5106" t="s">
        <v>1458</v>
      </c>
      <c r="B5106" t="s">
        <v>3242</v>
      </c>
      <c r="C5106" t="str">
        <f>SUBSTITUTE(Table1[[#This Row],[Fuel]],", ",",")</f>
        <v>fossil gas: lng</v>
      </c>
      <c r="D5106" t="s">
        <v>3242</v>
      </c>
      <c r="H5106" t="s">
        <v>3438</v>
      </c>
      <c r="I5106">
        <v>380</v>
      </c>
      <c r="J5106" t="s">
        <v>3446</v>
      </c>
      <c r="K5106">
        <v>2001</v>
      </c>
      <c r="L5106" t="s">
        <v>29</v>
      </c>
      <c r="M5106" t="s">
        <v>29</v>
      </c>
      <c r="N5106">
        <v>35.344714000000003</v>
      </c>
      <c r="O5106">
        <v>139.83485099999999</v>
      </c>
      <c r="P5106" t="s">
        <v>3529</v>
      </c>
      <c r="Q5106" s="3">
        <f>Table1[[#This Row],[Capacity (MW)]]*0.395*8760*10^-6</f>
        <v>1.3148759999999999</v>
      </c>
      <c r="R5106" s="3" cm="1">
        <f t="array" ref="R5106">AVERAGE(VLOOKUP(_xlfn.TEXTSPLIT(Table1[[#This Row],[Fuel (no space after comma)]], ","), FuelList_Final_EF!$A$2:$B$65, 2, FALSE))</f>
        <v>67.685819715340017</v>
      </c>
      <c r="S5106" s="3">
        <f>Table1[[#This Row],[Generation (TWh)]]*10^9*VLOOKUP(Table1[[#This Row],[Turbine/Engine Technology]],Technology_HR!$A$2:$B$11,2,FALSE)*10^-6</f>
        <v>9925998.9239999987</v>
      </c>
      <c r="T5106" s="5">
        <f>Table1[[#This Row],[Fuel Consumption (mmBtu)]]*Table1[[#This Row],[Emission Factor (kg CO2/ mmBtu)]]*10^3</f>
        <v>671849373664.52283</v>
      </c>
      <c r="U5106" s="3">
        <f>Table1[[#This Row],[Emissions (g CO2)]]/(Table1[[#This Row],[Generation (TWh)]]*10^9)</f>
        <v>510.96025303110167</v>
      </c>
    </row>
    <row r="5107" spans="1:21" x14ac:dyDescent="0.35">
      <c r="A5107" t="s">
        <v>1458</v>
      </c>
      <c r="B5107" t="s">
        <v>3242</v>
      </c>
      <c r="C5107" t="str">
        <f>SUBSTITUTE(Table1[[#This Row],[Fuel]],", ",",")</f>
        <v>fossil gas: lng</v>
      </c>
      <c r="D5107" t="s">
        <v>3242</v>
      </c>
      <c r="H5107" t="s">
        <v>3438</v>
      </c>
      <c r="I5107">
        <v>380</v>
      </c>
      <c r="J5107" t="s">
        <v>3446</v>
      </c>
      <c r="K5107">
        <v>2001</v>
      </c>
      <c r="L5107" t="s">
        <v>29</v>
      </c>
      <c r="M5107" t="s">
        <v>29</v>
      </c>
      <c r="N5107">
        <v>35.344714000000003</v>
      </c>
      <c r="O5107">
        <v>139.83485099999999</v>
      </c>
      <c r="P5107" t="s">
        <v>3529</v>
      </c>
      <c r="Q5107" s="3">
        <f>Table1[[#This Row],[Capacity (MW)]]*0.395*8760*10^-6</f>
        <v>1.3148759999999999</v>
      </c>
      <c r="R5107" s="3" cm="1">
        <f t="array" ref="R5107">AVERAGE(VLOOKUP(_xlfn.TEXTSPLIT(Table1[[#This Row],[Fuel (no space after comma)]], ","), FuelList_Final_EF!$A$2:$B$65, 2, FALSE))</f>
        <v>67.685819715340017</v>
      </c>
      <c r="S5107" s="3">
        <f>Table1[[#This Row],[Generation (TWh)]]*10^9*VLOOKUP(Table1[[#This Row],[Turbine/Engine Technology]],Technology_HR!$A$2:$B$11,2,FALSE)*10^-6</f>
        <v>9925998.9239999987</v>
      </c>
      <c r="T5107" s="5">
        <f>Table1[[#This Row],[Fuel Consumption (mmBtu)]]*Table1[[#This Row],[Emission Factor (kg CO2/ mmBtu)]]*10^3</f>
        <v>671849373664.52283</v>
      </c>
      <c r="U5107" s="3">
        <f>Table1[[#This Row],[Emissions (g CO2)]]/(Table1[[#This Row],[Generation (TWh)]]*10^9)</f>
        <v>510.96025303110167</v>
      </c>
    </row>
    <row r="5108" spans="1:21" x14ac:dyDescent="0.35">
      <c r="A5108" t="s">
        <v>1458</v>
      </c>
      <c r="B5108" t="s">
        <v>3242</v>
      </c>
      <c r="C5108" t="str">
        <f>SUBSTITUTE(Table1[[#This Row],[Fuel]],", ",",")</f>
        <v>fossil gas: lng</v>
      </c>
      <c r="D5108" t="s">
        <v>3242</v>
      </c>
      <c r="H5108" t="s">
        <v>3438</v>
      </c>
      <c r="I5108">
        <v>507</v>
      </c>
      <c r="J5108" t="s">
        <v>3446</v>
      </c>
      <c r="K5108">
        <v>2008</v>
      </c>
      <c r="L5108" t="s">
        <v>29</v>
      </c>
      <c r="M5108" t="s">
        <v>29</v>
      </c>
      <c r="N5108">
        <v>35.344714000000003</v>
      </c>
      <c r="O5108">
        <v>139.83485099999999</v>
      </c>
      <c r="P5108" t="s">
        <v>3529</v>
      </c>
      <c r="Q5108" s="3">
        <f>Table1[[#This Row],[Capacity (MW)]]*0.395*8760*10^-6</f>
        <v>1.7543214</v>
      </c>
      <c r="R5108" s="3" cm="1">
        <f t="array" ref="R5108">AVERAGE(VLOOKUP(_xlfn.TEXTSPLIT(Table1[[#This Row],[Fuel (no space after comma)]], ","), FuelList_Final_EF!$A$2:$B$65, 2, FALSE))</f>
        <v>67.685819715340017</v>
      </c>
      <c r="S5108" s="3">
        <f>Table1[[#This Row],[Generation (TWh)]]*10^9*VLOOKUP(Table1[[#This Row],[Turbine/Engine Technology]],Technology_HR!$A$2:$B$11,2,FALSE)*10^-6</f>
        <v>13243372.248599999</v>
      </c>
      <c r="T5108" s="5">
        <f>Table1[[#This Row],[Fuel Consumption (mmBtu)]]*Table1[[#This Row],[Emission Factor (kg CO2/ mmBtu)]]*10^3</f>
        <v>896388506441.87671</v>
      </c>
      <c r="U5108" s="3">
        <f>Table1[[#This Row],[Emissions (g CO2)]]/(Table1[[#This Row],[Generation (TWh)]]*10^9)</f>
        <v>510.96025303110179</v>
      </c>
    </row>
    <row r="5109" spans="1:21" x14ac:dyDescent="0.35">
      <c r="A5109" t="s">
        <v>1458</v>
      </c>
      <c r="B5109" t="s">
        <v>3242</v>
      </c>
      <c r="C5109" t="str">
        <f>SUBSTITUTE(Table1[[#This Row],[Fuel]],", ",",")</f>
        <v>fossil gas: lng</v>
      </c>
      <c r="D5109" t="s">
        <v>3242</v>
      </c>
      <c r="H5109" t="s">
        <v>3438</v>
      </c>
      <c r="I5109">
        <v>507</v>
      </c>
      <c r="J5109" t="s">
        <v>3446</v>
      </c>
      <c r="K5109">
        <v>2009</v>
      </c>
      <c r="L5109" t="s">
        <v>29</v>
      </c>
      <c r="M5109" t="s">
        <v>29</v>
      </c>
      <c r="N5109">
        <v>35.344714000000003</v>
      </c>
      <c r="O5109">
        <v>139.83485099999999</v>
      </c>
      <c r="P5109" t="s">
        <v>3529</v>
      </c>
      <c r="Q5109" s="3">
        <f>Table1[[#This Row],[Capacity (MW)]]*0.395*8760*10^-6</f>
        <v>1.7543214</v>
      </c>
      <c r="R5109" s="3" cm="1">
        <f t="array" ref="R5109">AVERAGE(VLOOKUP(_xlfn.TEXTSPLIT(Table1[[#This Row],[Fuel (no space after comma)]], ","), FuelList_Final_EF!$A$2:$B$65, 2, FALSE))</f>
        <v>67.685819715340017</v>
      </c>
      <c r="S5109" s="3">
        <f>Table1[[#This Row],[Generation (TWh)]]*10^9*VLOOKUP(Table1[[#This Row],[Turbine/Engine Technology]],Technology_HR!$A$2:$B$11,2,FALSE)*10^-6</f>
        <v>13243372.248599999</v>
      </c>
      <c r="T5109" s="5">
        <f>Table1[[#This Row],[Fuel Consumption (mmBtu)]]*Table1[[#This Row],[Emission Factor (kg CO2/ mmBtu)]]*10^3</f>
        <v>896388506441.87671</v>
      </c>
      <c r="U5109" s="3">
        <f>Table1[[#This Row],[Emissions (g CO2)]]/(Table1[[#This Row],[Generation (TWh)]]*10^9)</f>
        <v>510.96025303110179</v>
      </c>
    </row>
    <row r="5110" spans="1:21" x14ac:dyDescent="0.35">
      <c r="A5110" t="s">
        <v>1458</v>
      </c>
      <c r="B5110" t="s">
        <v>3242</v>
      </c>
      <c r="C5110" t="str">
        <f>SUBSTITUTE(Table1[[#This Row],[Fuel]],", ",",")</f>
        <v>fossil gas: lng</v>
      </c>
      <c r="D5110" t="s">
        <v>3242</v>
      </c>
      <c r="H5110" t="s">
        <v>3438</v>
      </c>
      <c r="I5110">
        <v>507</v>
      </c>
      <c r="J5110" t="s">
        <v>3446</v>
      </c>
      <c r="K5110">
        <v>2010</v>
      </c>
      <c r="L5110" t="s">
        <v>29</v>
      </c>
      <c r="M5110" t="s">
        <v>29</v>
      </c>
      <c r="N5110">
        <v>35.344714000000003</v>
      </c>
      <c r="O5110">
        <v>139.83485099999999</v>
      </c>
      <c r="P5110" t="s">
        <v>3529</v>
      </c>
      <c r="Q5110" s="3">
        <f>Table1[[#This Row],[Capacity (MW)]]*0.395*8760*10^-6</f>
        <v>1.7543214</v>
      </c>
      <c r="R5110" s="3" cm="1">
        <f t="array" ref="R5110">AVERAGE(VLOOKUP(_xlfn.TEXTSPLIT(Table1[[#This Row],[Fuel (no space after comma)]], ","), FuelList_Final_EF!$A$2:$B$65, 2, FALSE))</f>
        <v>67.685819715340017</v>
      </c>
      <c r="S5110" s="3">
        <f>Table1[[#This Row],[Generation (TWh)]]*10^9*VLOOKUP(Table1[[#This Row],[Turbine/Engine Technology]],Technology_HR!$A$2:$B$11,2,FALSE)*10^-6</f>
        <v>13243372.248599999</v>
      </c>
      <c r="T5110" s="5">
        <f>Table1[[#This Row],[Fuel Consumption (mmBtu)]]*Table1[[#This Row],[Emission Factor (kg CO2/ mmBtu)]]*10^3</f>
        <v>896388506441.87671</v>
      </c>
      <c r="U5110" s="3">
        <f>Table1[[#This Row],[Emissions (g CO2)]]/(Table1[[#This Row],[Generation (TWh)]]*10^9)</f>
        <v>510.96025303110179</v>
      </c>
    </row>
    <row r="5111" spans="1:21" x14ac:dyDescent="0.35">
      <c r="A5111" t="s">
        <v>1456</v>
      </c>
      <c r="B5111" t="s">
        <v>3294</v>
      </c>
      <c r="C5111" t="str">
        <f>SUBSTITUTE(Table1[[#This Row],[Fuel]],", ",",")</f>
        <v>fossil liquids: crude oil,fossil liquids: heavy fuel oil</v>
      </c>
      <c r="D5111" t="s">
        <v>3247</v>
      </c>
      <c r="E5111" t="s">
        <v>3241</v>
      </c>
      <c r="H5111" t="s">
        <v>3440</v>
      </c>
      <c r="I5111">
        <v>600</v>
      </c>
      <c r="J5111" t="s">
        <v>3446</v>
      </c>
      <c r="K5111">
        <v>1984</v>
      </c>
      <c r="L5111" t="s">
        <v>29</v>
      </c>
      <c r="M5111" t="s">
        <v>29</v>
      </c>
      <c r="N5111">
        <v>33.860190000000003</v>
      </c>
      <c r="O5111">
        <v>135.15245400000001</v>
      </c>
      <c r="P5111" t="s">
        <v>3529</v>
      </c>
      <c r="Q5111" s="3">
        <f>Table1[[#This Row],[Capacity (MW)]]*0.395*8760*10^-6</f>
        <v>2.07612</v>
      </c>
      <c r="R5111" s="3" cm="1">
        <f t="array" ref="R5111">AVERAGE(VLOOKUP(_xlfn.TEXTSPLIT(Table1[[#This Row],[Fuel (no space after comma)]], ","), FuelList_Final_EF!$A$2:$B$65, 2, FALSE))</f>
        <v>78.071265155508698</v>
      </c>
      <c r="S5111" s="3">
        <f>Table1[[#This Row],[Generation (TWh)]]*10^9*VLOOKUP(Table1[[#This Row],[Turbine/Engine Technology]],Technology_HR!$A$2:$B$11,2,FALSE)*10^-6</f>
        <v>21352894.199999999</v>
      </c>
      <c r="T5111" s="5">
        <f>Table1[[#This Row],[Fuel Consumption (mmBtu)]]*Table1[[#This Row],[Emission Factor (kg CO2/ mmBtu)]]*10^3</f>
        <v>1667047464925.7239</v>
      </c>
      <c r="U5111" s="3">
        <f>Table1[[#This Row],[Emissions (g CO2)]]/(Table1[[#This Row],[Generation (TWh)]]*10^9)</f>
        <v>802.962962124407</v>
      </c>
    </row>
    <row r="5112" spans="1:21" x14ac:dyDescent="0.35">
      <c r="A5112" t="s">
        <v>1456</v>
      </c>
      <c r="B5112" t="s">
        <v>3294</v>
      </c>
      <c r="C5112" t="str">
        <f>SUBSTITUTE(Table1[[#This Row],[Fuel]],", ",",")</f>
        <v>fossil liquids: crude oil,fossil liquids: heavy fuel oil</v>
      </c>
      <c r="D5112" t="s">
        <v>3247</v>
      </c>
      <c r="E5112" t="s">
        <v>3241</v>
      </c>
      <c r="H5112" t="s">
        <v>3440</v>
      </c>
      <c r="I5112">
        <v>600</v>
      </c>
      <c r="J5112" t="s">
        <v>3446</v>
      </c>
      <c r="K5112">
        <v>1984</v>
      </c>
      <c r="L5112" t="s">
        <v>29</v>
      </c>
      <c r="M5112" t="s">
        <v>29</v>
      </c>
      <c r="N5112">
        <v>33.860190000000003</v>
      </c>
      <c r="O5112">
        <v>135.15245400000001</v>
      </c>
      <c r="P5112" t="s">
        <v>3529</v>
      </c>
      <c r="Q5112" s="3">
        <f>Table1[[#This Row],[Capacity (MW)]]*0.395*8760*10^-6</f>
        <v>2.07612</v>
      </c>
      <c r="R5112" s="3" cm="1">
        <f t="array" ref="R5112">AVERAGE(VLOOKUP(_xlfn.TEXTSPLIT(Table1[[#This Row],[Fuel (no space after comma)]], ","), FuelList_Final_EF!$A$2:$B$65, 2, FALSE))</f>
        <v>78.071265155508698</v>
      </c>
      <c r="S5112" s="3">
        <f>Table1[[#This Row],[Generation (TWh)]]*10^9*VLOOKUP(Table1[[#This Row],[Turbine/Engine Technology]],Technology_HR!$A$2:$B$11,2,FALSE)*10^-6</f>
        <v>21352894.199999999</v>
      </c>
      <c r="T5112" s="5">
        <f>Table1[[#This Row],[Fuel Consumption (mmBtu)]]*Table1[[#This Row],[Emission Factor (kg CO2/ mmBtu)]]*10^3</f>
        <v>1667047464925.7239</v>
      </c>
      <c r="U5112" s="3">
        <f>Table1[[#This Row],[Emissions (g CO2)]]/(Table1[[#This Row],[Generation (TWh)]]*10^9)</f>
        <v>802.962962124407</v>
      </c>
    </row>
    <row r="5113" spans="1:21" x14ac:dyDescent="0.35">
      <c r="A5113" t="s">
        <v>1457</v>
      </c>
      <c r="B5113" t="s">
        <v>3347</v>
      </c>
      <c r="C5113" t="str">
        <f>SUBSTITUTE(Table1[[#This Row],[Fuel]],", ",",")</f>
        <v>fossil gas: lng,fossil liquids: heavy fuel oil</v>
      </c>
      <c r="D5113" t="s">
        <v>3242</v>
      </c>
      <c r="E5113" t="s">
        <v>3241</v>
      </c>
      <c r="H5113" t="s">
        <v>3436</v>
      </c>
      <c r="I5113">
        <v>416</v>
      </c>
      <c r="J5113" t="s">
        <v>3446</v>
      </c>
      <c r="K5113">
        <v>2015</v>
      </c>
      <c r="L5113" t="s">
        <v>29</v>
      </c>
      <c r="M5113" t="s">
        <v>29</v>
      </c>
      <c r="N5113">
        <v>40.534481999999997</v>
      </c>
      <c r="O5113">
        <v>141.506114</v>
      </c>
      <c r="P5113" t="s">
        <v>3529</v>
      </c>
      <c r="Q5113" s="3">
        <f>Table1[[#This Row],[Capacity (MW)]]*0.395*8760*10^-6</f>
        <v>1.4394431999999999</v>
      </c>
      <c r="R5113" s="3" cm="1">
        <f t="array" ref="R5113">AVERAGE(VLOOKUP(_xlfn.TEXTSPLIT(Table1[[#This Row],[Fuel (no space after comma)]], ","), FuelList_Final_EF!$A$2:$B$65, 2, FALSE))</f>
        <v>74.64417501317871</v>
      </c>
      <c r="S5113" s="3">
        <f>Table1[[#This Row],[Generation (TWh)]]*10^9*VLOOKUP(Table1[[#This Row],[Turbine/Engine Technology]],Technology_HR!$A$2:$B$11,2,FALSE)*10^-6</f>
        <v>15848269.631999999</v>
      </c>
      <c r="T5113" s="5">
        <f>Table1[[#This Row],[Fuel Consumption (mmBtu)]]*Table1[[#This Row],[Emission Factor (kg CO2/ mmBtu)]]*10^3</f>
        <v>1182981012067.0532</v>
      </c>
      <c r="U5113" s="3">
        <f>Table1[[#This Row],[Emissions (g CO2)]]/(Table1[[#This Row],[Generation (TWh)]]*10^9)</f>
        <v>821.83236689509749</v>
      </c>
    </row>
    <row r="5114" spans="1:21" x14ac:dyDescent="0.35">
      <c r="A5114" t="s">
        <v>1465</v>
      </c>
      <c r="B5114" t="s">
        <v>3242</v>
      </c>
      <c r="C5114" t="str">
        <f>SUBSTITUTE(Table1[[#This Row],[Fuel]],", ",",")</f>
        <v>fossil gas: lng</v>
      </c>
      <c r="D5114" t="s">
        <v>3242</v>
      </c>
      <c r="H5114" t="s">
        <v>3438</v>
      </c>
      <c r="I5114">
        <v>310</v>
      </c>
      <c r="J5114" t="s">
        <v>3447</v>
      </c>
      <c r="K5114">
        <v>2026</v>
      </c>
      <c r="L5114" t="s">
        <v>29</v>
      </c>
      <c r="M5114" t="s">
        <v>29</v>
      </c>
      <c r="N5114">
        <v>33.930500000000002</v>
      </c>
      <c r="O5114">
        <v>130.778885</v>
      </c>
      <c r="P5114" t="s">
        <v>3529</v>
      </c>
      <c r="Q5114" s="3">
        <f>Table1[[#This Row],[Capacity (MW)]]*0.395*8760*10^-6</f>
        <v>1.072662</v>
      </c>
      <c r="R5114" s="3" cm="1">
        <f t="array" ref="R5114">AVERAGE(VLOOKUP(_xlfn.TEXTSPLIT(Table1[[#This Row],[Fuel (no space after comma)]], ","), FuelList_Final_EF!$A$2:$B$65, 2, FALSE))</f>
        <v>67.685819715340017</v>
      </c>
      <c r="S5114" s="3">
        <f>Table1[[#This Row],[Generation (TWh)]]*10^9*VLOOKUP(Table1[[#This Row],[Turbine/Engine Technology]],Technology_HR!$A$2:$B$11,2,FALSE)*10^-6</f>
        <v>8097525.4380000001</v>
      </c>
      <c r="T5114" s="5">
        <f>Table1[[#This Row],[Fuel Consumption (mmBtu)]]*Table1[[#This Row],[Emission Factor (kg CO2/ mmBtu)]]*10^3</f>
        <v>548087646936.84766</v>
      </c>
      <c r="U5114" s="3">
        <f>Table1[[#This Row],[Emissions (g CO2)]]/(Table1[[#This Row],[Generation (TWh)]]*10^9)</f>
        <v>510.96025303110173</v>
      </c>
    </row>
    <row r="5115" spans="1:21" x14ac:dyDescent="0.35">
      <c r="A5115" t="s">
        <v>1459</v>
      </c>
      <c r="B5115" t="s">
        <v>3242</v>
      </c>
      <c r="C5115" t="str">
        <f>SUBSTITUTE(Table1[[#This Row],[Fuel]],", ",",")</f>
        <v>fossil gas: lng</v>
      </c>
      <c r="D5115" t="s">
        <v>3242</v>
      </c>
      <c r="H5115" t="s">
        <v>3438</v>
      </c>
      <c r="I5115">
        <v>310</v>
      </c>
      <c r="J5115" t="s">
        <v>3447</v>
      </c>
      <c r="K5115">
        <v>2026</v>
      </c>
      <c r="L5115" t="s">
        <v>29</v>
      </c>
      <c r="M5115" t="s">
        <v>29</v>
      </c>
      <c r="N5115">
        <v>33.930500000000002</v>
      </c>
      <c r="O5115">
        <v>130.778885</v>
      </c>
      <c r="P5115" t="s">
        <v>3529</v>
      </c>
      <c r="Q5115" s="3">
        <f>Table1[[#This Row],[Capacity (MW)]]*0.395*8760*10^-6</f>
        <v>1.072662</v>
      </c>
      <c r="R5115" s="3" cm="1">
        <f t="array" ref="R5115">AVERAGE(VLOOKUP(_xlfn.TEXTSPLIT(Table1[[#This Row],[Fuel (no space after comma)]], ","), FuelList_Final_EF!$A$2:$B$65, 2, FALSE))</f>
        <v>67.685819715340017</v>
      </c>
      <c r="S5115" s="3">
        <f>Table1[[#This Row],[Generation (TWh)]]*10^9*VLOOKUP(Table1[[#This Row],[Turbine/Engine Technology]],Technology_HR!$A$2:$B$11,2,FALSE)*10^-6</f>
        <v>8097525.4380000001</v>
      </c>
      <c r="T5115" s="5">
        <f>Table1[[#This Row],[Fuel Consumption (mmBtu)]]*Table1[[#This Row],[Emission Factor (kg CO2/ mmBtu)]]*10^3</f>
        <v>548087646936.84766</v>
      </c>
      <c r="U5115" s="3">
        <f>Table1[[#This Row],[Emissions (g CO2)]]/(Table1[[#This Row],[Generation (TWh)]]*10^9)</f>
        <v>510.96025303110173</v>
      </c>
    </row>
    <row r="5116" spans="1:21" x14ac:dyDescent="0.35">
      <c r="A5116" t="s">
        <v>1465</v>
      </c>
      <c r="B5116" t="s">
        <v>3242</v>
      </c>
      <c r="C5116" t="str">
        <f>SUBSTITUTE(Table1[[#This Row],[Fuel]],", ",",")</f>
        <v>fossil gas: lng</v>
      </c>
      <c r="D5116" t="s">
        <v>3242</v>
      </c>
      <c r="H5116" t="s">
        <v>3438</v>
      </c>
      <c r="I5116">
        <v>210</v>
      </c>
      <c r="J5116" t="s">
        <v>3451</v>
      </c>
      <c r="K5116" t="s">
        <v>29</v>
      </c>
      <c r="L5116" t="s">
        <v>29</v>
      </c>
      <c r="M5116" t="s">
        <v>29</v>
      </c>
      <c r="N5116">
        <v>33.930500000000002</v>
      </c>
      <c r="O5116">
        <v>130.778885</v>
      </c>
      <c r="P5116" t="s">
        <v>3529</v>
      </c>
      <c r="Q5116" s="3">
        <f>Table1[[#This Row],[Capacity (MW)]]*0.395*8760*10^-6</f>
        <v>0.72664200000000001</v>
      </c>
      <c r="R5116" s="3" cm="1">
        <f t="array" ref="R5116">AVERAGE(VLOOKUP(_xlfn.TEXTSPLIT(Table1[[#This Row],[Fuel (no space after comma)]], ","), FuelList_Final_EF!$A$2:$B$65, 2, FALSE))</f>
        <v>67.685819715340017</v>
      </c>
      <c r="S5116" s="3">
        <f>Table1[[#This Row],[Generation (TWh)]]*10^9*VLOOKUP(Table1[[#This Row],[Turbine/Engine Technology]],Technology_HR!$A$2:$B$11,2,FALSE)*10^-6</f>
        <v>5485420.4579999996</v>
      </c>
      <c r="T5116" s="5">
        <f>Table1[[#This Row],[Fuel Consumption (mmBtu)]]*Table1[[#This Row],[Emission Factor (kg CO2/ mmBtu)]]*10^3</f>
        <v>371285180183.02582</v>
      </c>
      <c r="U5116" s="3">
        <f>Table1[[#This Row],[Emissions (g CO2)]]/(Table1[[#This Row],[Generation (TWh)]]*10^9)</f>
        <v>510.96025303110173</v>
      </c>
    </row>
    <row r="5117" spans="1:21" x14ac:dyDescent="0.35">
      <c r="A5117" t="s">
        <v>1459</v>
      </c>
      <c r="B5117" t="s">
        <v>3242</v>
      </c>
      <c r="C5117" t="str">
        <f>SUBSTITUTE(Table1[[#This Row],[Fuel]],", ",",")</f>
        <v>fossil gas: lng</v>
      </c>
      <c r="D5117" t="s">
        <v>3242</v>
      </c>
      <c r="H5117" t="s">
        <v>3438</v>
      </c>
      <c r="I5117">
        <v>210</v>
      </c>
      <c r="J5117" t="s">
        <v>3451</v>
      </c>
      <c r="K5117" t="s">
        <v>29</v>
      </c>
      <c r="L5117" t="s">
        <v>29</v>
      </c>
      <c r="M5117" t="s">
        <v>29</v>
      </c>
      <c r="N5117">
        <v>33.930500000000002</v>
      </c>
      <c r="O5117">
        <v>130.778885</v>
      </c>
      <c r="P5117" t="s">
        <v>3529</v>
      </c>
      <c r="Q5117" s="3">
        <f>Table1[[#This Row],[Capacity (MW)]]*0.395*8760*10^-6</f>
        <v>0.72664200000000001</v>
      </c>
      <c r="R5117" s="3" cm="1">
        <f t="array" ref="R5117">AVERAGE(VLOOKUP(_xlfn.TEXTSPLIT(Table1[[#This Row],[Fuel (no space after comma)]], ","), FuelList_Final_EF!$A$2:$B$65, 2, FALSE))</f>
        <v>67.685819715340017</v>
      </c>
      <c r="S5117" s="3">
        <f>Table1[[#This Row],[Generation (TWh)]]*10^9*VLOOKUP(Table1[[#This Row],[Turbine/Engine Technology]],Technology_HR!$A$2:$B$11,2,FALSE)*10^-6</f>
        <v>5485420.4579999996</v>
      </c>
      <c r="T5117" s="5">
        <f>Table1[[#This Row],[Fuel Consumption (mmBtu)]]*Table1[[#This Row],[Emission Factor (kg CO2/ mmBtu)]]*10^3</f>
        <v>371285180183.02582</v>
      </c>
      <c r="U5117" s="3">
        <f>Table1[[#This Row],[Emissions (g CO2)]]/(Table1[[#This Row],[Generation (TWh)]]*10^9)</f>
        <v>510.96025303110173</v>
      </c>
    </row>
    <row r="5118" spans="1:21" x14ac:dyDescent="0.35">
      <c r="A5118" t="s">
        <v>1465</v>
      </c>
      <c r="B5118" t="s">
        <v>3242</v>
      </c>
      <c r="C5118" t="str">
        <f>SUBSTITUTE(Table1[[#This Row],[Fuel]],", ",",")</f>
        <v>fossil gas: lng</v>
      </c>
      <c r="D5118" t="s">
        <v>3242</v>
      </c>
      <c r="H5118" t="s">
        <v>3438</v>
      </c>
      <c r="I5118">
        <v>210</v>
      </c>
      <c r="J5118" t="s">
        <v>3451</v>
      </c>
      <c r="K5118" t="s">
        <v>29</v>
      </c>
      <c r="L5118" t="s">
        <v>29</v>
      </c>
      <c r="M5118" t="s">
        <v>29</v>
      </c>
      <c r="N5118">
        <v>33.930500000000002</v>
      </c>
      <c r="O5118">
        <v>130.778885</v>
      </c>
      <c r="P5118" t="s">
        <v>3529</v>
      </c>
      <c r="Q5118" s="3">
        <f>Table1[[#This Row],[Capacity (MW)]]*0.395*8760*10^-6</f>
        <v>0.72664200000000001</v>
      </c>
      <c r="R5118" s="3" cm="1">
        <f t="array" ref="R5118">AVERAGE(VLOOKUP(_xlfn.TEXTSPLIT(Table1[[#This Row],[Fuel (no space after comma)]], ","), FuelList_Final_EF!$A$2:$B$65, 2, FALSE))</f>
        <v>67.685819715340017</v>
      </c>
      <c r="S5118" s="3">
        <f>Table1[[#This Row],[Generation (TWh)]]*10^9*VLOOKUP(Table1[[#This Row],[Turbine/Engine Technology]],Technology_HR!$A$2:$B$11,2,FALSE)*10^-6</f>
        <v>5485420.4579999996</v>
      </c>
      <c r="T5118" s="5">
        <f>Table1[[#This Row],[Fuel Consumption (mmBtu)]]*Table1[[#This Row],[Emission Factor (kg CO2/ mmBtu)]]*10^3</f>
        <v>371285180183.02582</v>
      </c>
      <c r="U5118" s="3">
        <f>Table1[[#This Row],[Emissions (g CO2)]]/(Table1[[#This Row],[Generation (TWh)]]*10^9)</f>
        <v>510.96025303110173</v>
      </c>
    </row>
    <row r="5119" spans="1:21" x14ac:dyDescent="0.35">
      <c r="A5119" t="s">
        <v>1459</v>
      </c>
      <c r="B5119" t="s">
        <v>3242</v>
      </c>
      <c r="C5119" t="str">
        <f>SUBSTITUTE(Table1[[#This Row],[Fuel]],", ",",")</f>
        <v>fossil gas: lng</v>
      </c>
      <c r="D5119" t="s">
        <v>3242</v>
      </c>
      <c r="H5119" t="s">
        <v>3438</v>
      </c>
      <c r="I5119">
        <v>210</v>
      </c>
      <c r="J5119" t="s">
        <v>3451</v>
      </c>
      <c r="K5119" t="s">
        <v>29</v>
      </c>
      <c r="L5119" t="s">
        <v>29</v>
      </c>
      <c r="M5119" t="s">
        <v>29</v>
      </c>
      <c r="N5119">
        <v>33.930500000000002</v>
      </c>
      <c r="O5119">
        <v>130.778885</v>
      </c>
      <c r="P5119" t="s">
        <v>3529</v>
      </c>
      <c r="Q5119" s="3">
        <f>Table1[[#This Row],[Capacity (MW)]]*0.395*8760*10^-6</f>
        <v>0.72664200000000001</v>
      </c>
      <c r="R5119" s="3" cm="1">
        <f t="array" ref="R5119">AVERAGE(VLOOKUP(_xlfn.TEXTSPLIT(Table1[[#This Row],[Fuel (no space after comma)]], ","), FuelList_Final_EF!$A$2:$B$65, 2, FALSE))</f>
        <v>67.685819715340017</v>
      </c>
      <c r="S5119" s="3">
        <f>Table1[[#This Row],[Generation (TWh)]]*10^9*VLOOKUP(Table1[[#This Row],[Turbine/Engine Technology]],Technology_HR!$A$2:$B$11,2,FALSE)*10^-6</f>
        <v>5485420.4579999996</v>
      </c>
      <c r="T5119" s="5">
        <f>Table1[[#This Row],[Fuel Consumption (mmBtu)]]*Table1[[#This Row],[Emission Factor (kg CO2/ mmBtu)]]*10^3</f>
        <v>371285180183.02582</v>
      </c>
      <c r="U5119" s="3">
        <f>Table1[[#This Row],[Emissions (g CO2)]]/(Table1[[#This Row],[Generation (TWh)]]*10^9)</f>
        <v>510.96025303110173</v>
      </c>
    </row>
    <row r="5120" spans="1:21" x14ac:dyDescent="0.35">
      <c r="A5120" t="s">
        <v>1459</v>
      </c>
      <c r="B5120" t="s">
        <v>3242</v>
      </c>
      <c r="C5120" t="str">
        <f>SUBSTITUTE(Table1[[#This Row],[Fuel]],", ",",")</f>
        <v>fossil gas: lng</v>
      </c>
      <c r="D5120" t="s">
        <v>3242</v>
      </c>
      <c r="H5120" t="s">
        <v>3438</v>
      </c>
      <c r="I5120">
        <v>210</v>
      </c>
      <c r="J5120" t="s">
        <v>3451</v>
      </c>
      <c r="K5120" t="s">
        <v>29</v>
      </c>
      <c r="L5120" t="s">
        <v>29</v>
      </c>
      <c r="M5120" t="s">
        <v>29</v>
      </c>
      <c r="N5120">
        <v>33.930500000000002</v>
      </c>
      <c r="O5120">
        <v>130.778885</v>
      </c>
      <c r="P5120" t="s">
        <v>3529</v>
      </c>
      <c r="Q5120" s="3">
        <f>Table1[[#This Row],[Capacity (MW)]]*0.395*8760*10^-6</f>
        <v>0.72664200000000001</v>
      </c>
      <c r="R5120" s="3" cm="1">
        <f t="array" ref="R5120">AVERAGE(VLOOKUP(_xlfn.TEXTSPLIT(Table1[[#This Row],[Fuel (no space after comma)]], ","), FuelList_Final_EF!$A$2:$B$65, 2, FALSE))</f>
        <v>67.685819715340017</v>
      </c>
      <c r="S5120" s="3">
        <f>Table1[[#This Row],[Generation (TWh)]]*10^9*VLOOKUP(Table1[[#This Row],[Turbine/Engine Technology]],Technology_HR!$A$2:$B$11,2,FALSE)*10^-6</f>
        <v>5485420.4579999996</v>
      </c>
      <c r="T5120" s="5">
        <f>Table1[[#This Row],[Fuel Consumption (mmBtu)]]*Table1[[#This Row],[Emission Factor (kg CO2/ mmBtu)]]*10^3</f>
        <v>371285180183.02582</v>
      </c>
      <c r="U5120" s="3">
        <f>Table1[[#This Row],[Emissions (g CO2)]]/(Table1[[#This Row],[Generation (TWh)]]*10^9)</f>
        <v>510.96025303110173</v>
      </c>
    </row>
    <row r="5121" spans="1:21" x14ac:dyDescent="0.35">
      <c r="A5121" t="s">
        <v>1465</v>
      </c>
      <c r="B5121" t="s">
        <v>3242</v>
      </c>
      <c r="C5121" t="str">
        <f>SUBSTITUTE(Table1[[#This Row],[Fuel]],", ",",")</f>
        <v>fossil gas: lng</v>
      </c>
      <c r="D5121" t="s">
        <v>3242</v>
      </c>
      <c r="H5121" t="s">
        <v>3438</v>
      </c>
      <c r="I5121">
        <v>210</v>
      </c>
      <c r="J5121" t="s">
        <v>3451</v>
      </c>
      <c r="K5121" t="s">
        <v>29</v>
      </c>
      <c r="L5121" t="s">
        <v>29</v>
      </c>
      <c r="M5121" t="s">
        <v>29</v>
      </c>
      <c r="N5121">
        <v>33.930500000000002</v>
      </c>
      <c r="O5121">
        <v>130.778885</v>
      </c>
      <c r="P5121" t="s">
        <v>3529</v>
      </c>
      <c r="Q5121" s="3">
        <f>Table1[[#This Row],[Capacity (MW)]]*0.395*8760*10^-6</f>
        <v>0.72664200000000001</v>
      </c>
      <c r="R5121" s="3" cm="1">
        <f t="array" ref="R5121">AVERAGE(VLOOKUP(_xlfn.TEXTSPLIT(Table1[[#This Row],[Fuel (no space after comma)]], ","), FuelList_Final_EF!$A$2:$B$65, 2, FALSE))</f>
        <v>67.685819715340017</v>
      </c>
      <c r="S5121" s="3">
        <f>Table1[[#This Row],[Generation (TWh)]]*10^9*VLOOKUP(Table1[[#This Row],[Turbine/Engine Technology]],Technology_HR!$A$2:$B$11,2,FALSE)*10^-6</f>
        <v>5485420.4579999996</v>
      </c>
      <c r="T5121" s="5">
        <f>Table1[[#This Row],[Fuel Consumption (mmBtu)]]*Table1[[#This Row],[Emission Factor (kg CO2/ mmBtu)]]*10^3</f>
        <v>371285180183.02582</v>
      </c>
      <c r="U5121" s="3">
        <f>Table1[[#This Row],[Emissions (g CO2)]]/(Table1[[#This Row],[Generation (TWh)]]*10^9)</f>
        <v>510.96025303110173</v>
      </c>
    </row>
    <row r="5122" spans="1:21" x14ac:dyDescent="0.35">
      <c r="A5122" t="s">
        <v>1457</v>
      </c>
      <c r="B5122" t="s">
        <v>3285</v>
      </c>
      <c r="C5122" t="str">
        <f>SUBSTITUTE(Table1[[#This Row],[Fuel]],", ",",")</f>
        <v>fossil gas: lng,fossil liquids: fuel oil</v>
      </c>
      <c r="D5122" t="s">
        <v>3242</v>
      </c>
      <c r="E5122" t="s">
        <v>3275</v>
      </c>
      <c r="H5122" t="s">
        <v>3440</v>
      </c>
      <c r="I5122">
        <v>600</v>
      </c>
      <c r="J5122" t="s">
        <v>3446</v>
      </c>
      <c r="K5122">
        <v>1977</v>
      </c>
      <c r="L5122" t="s">
        <v>29</v>
      </c>
      <c r="M5122" t="s">
        <v>29</v>
      </c>
      <c r="N5122">
        <v>38.000014</v>
      </c>
      <c r="O5122">
        <v>139.241601</v>
      </c>
      <c r="P5122" t="s">
        <v>3529</v>
      </c>
      <c r="Q5122" s="3">
        <f>Table1[[#This Row],[Capacity (MW)]]*0.395*8760*10^-6</f>
        <v>2.07612</v>
      </c>
      <c r="R5122" s="3" cm="1">
        <f t="array" ref="R5122">AVERAGE(VLOOKUP(_xlfn.TEXTSPLIT(Table1[[#This Row],[Fuel (no space after comma)]], ","), FuelList_Final_EF!$A$2:$B$65, 2, FALSE))</f>
        <v>72.896251006556298</v>
      </c>
      <c r="S5122" s="3">
        <f>Table1[[#This Row],[Generation (TWh)]]*10^9*VLOOKUP(Table1[[#This Row],[Turbine/Engine Technology]],Technology_HR!$A$2:$B$11,2,FALSE)*10^-6</f>
        <v>21352894.199999999</v>
      </c>
      <c r="T5122" s="5">
        <f>Table1[[#This Row],[Fuel Consumption (mmBtu)]]*Table1[[#This Row],[Emission Factor (kg CO2/ mmBtu)]]*10^3</f>
        <v>1556545935319.6401</v>
      </c>
      <c r="U5122" s="3">
        <f>Table1[[#This Row],[Emissions (g CO2)]]/(Table1[[#This Row],[Generation (TWh)]]*10^9)</f>
        <v>749.73794160243153</v>
      </c>
    </row>
    <row r="5123" spans="1:21" x14ac:dyDescent="0.35">
      <c r="A5123" t="s">
        <v>1457</v>
      </c>
      <c r="B5123" t="s">
        <v>3285</v>
      </c>
      <c r="C5123" t="str">
        <f>SUBSTITUTE(Table1[[#This Row],[Fuel]],", ",",")</f>
        <v>fossil gas: lng,fossil liquids: fuel oil</v>
      </c>
      <c r="D5123" t="s">
        <v>3242</v>
      </c>
      <c r="E5123" t="s">
        <v>3275</v>
      </c>
      <c r="H5123" t="s">
        <v>3440</v>
      </c>
      <c r="I5123">
        <v>600</v>
      </c>
      <c r="J5123" t="s">
        <v>3446</v>
      </c>
      <c r="K5123">
        <v>1983</v>
      </c>
      <c r="L5123" t="s">
        <v>29</v>
      </c>
      <c r="M5123" t="s">
        <v>29</v>
      </c>
      <c r="N5123">
        <v>38.000014</v>
      </c>
      <c r="O5123">
        <v>139.241601</v>
      </c>
      <c r="P5123" t="s">
        <v>3529</v>
      </c>
      <c r="Q5123" s="3">
        <f>Table1[[#This Row],[Capacity (MW)]]*0.395*8760*10^-6</f>
        <v>2.07612</v>
      </c>
      <c r="R5123" s="3" cm="1">
        <f t="array" ref="R5123">AVERAGE(VLOOKUP(_xlfn.TEXTSPLIT(Table1[[#This Row],[Fuel (no space after comma)]], ","), FuelList_Final_EF!$A$2:$B$65, 2, FALSE))</f>
        <v>72.896251006556298</v>
      </c>
      <c r="S5123" s="3">
        <f>Table1[[#This Row],[Generation (TWh)]]*10^9*VLOOKUP(Table1[[#This Row],[Turbine/Engine Technology]],Technology_HR!$A$2:$B$11,2,FALSE)*10^-6</f>
        <v>21352894.199999999</v>
      </c>
      <c r="T5123" s="5">
        <f>Table1[[#This Row],[Fuel Consumption (mmBtu)]]*Table1[[#This Row],[Emission Factor (kg CO2/ mmBtu)]]*10^3</f>
        <v>1556545935319.6401</v>
      </c>
      <c r="U5123" s="3">
        <f>Table1[[#This Row],[Emissions (g CO2)]]/(Table1[[#This Row],[Generation (TWh)]]*10^9)</f>
        <v>749.73794160243153</v>
      </c>
    </row>
    <row r="5124" spans="1:21" x14ac:dyDescent="0.35">
      <c r="A5124" t="s">
        <v>1457</v>
      </c>
      <c r="B5124" t="s">
        <v>3242</v>
      </c>
      <c r="C5124" t="str">
        <f>SUBSTITUTE(Table1[[#This Row],[Fuel]],", ",",")</f>
        <v>fossil gas: lng</v>
      </c>
      <c r="D5124" t="s">
        <v>3242</v>
      </c>
      <c r="H5124" t="s">
        <v>3438</v>
      </c>
      <c r="I5124">
        <v>605</v>
      </c>
      <c r="J5124" t="s">
        <v>3446</v>
      </c>
      <c r="K5124">
        <v>1984</v>
      </c>
      <c r="L5124" t="s">
        <v>29</v>
      </c>
      <c r="M5124" t="s">
        <v>29</v>
      </c>
      <c r="N5124">
        <v>38.000014</v>
      </c>
      <c r="O5124">
        <v>139.241601</v>
      </c>
      <c r="P5124" t="s">
        <v>3529</v>
      </c>
      <c r="Q5124" s="3">
        <f>Table1[[#This Row],[Capacity (MW)]]*0.395*8760*10^-6</f>
        <v>2.0934210000000002</v>
      </c>
      <c r="R5124" s="3" cm="1">
        <f t="array" ref="R5124">AVERAGE(VLOOKUP(_xlfn.TEXTSPLIT(Table1[[#This Row],[Fuel (no space after comma)]], ","), FuelList_Final_EF!$A$2:$B$65, 2, FALSE))</f>
        <v>67.685819715340017</v>
      </c>
      <c r="S5124" s="3">
        <f>Table1[[#This Row],[Generation (TWh)]]*10^9*VLOOKUP(Table1[[#This Row],[Turbine/Engine Technology]],Technology_HR!$A$2:$B$11,2,FALSE)*10^-6</f>
        <v>15803235.129000001</v>
      </c>
      <c r="T5124" s="5">
        <f>Table1[[#This Row],[Fuel Consumption (mmBtu)]]*Table1[[#This Row],[Emission Factor (kg CO2/ mmBtu)]]*10^3</f>
        <v>1069654923860.6222</v>
      </c>
      <c r="U5124" s="3">
        <f>Table1[[#This Row],[Emissions (g CO2)]]/(Table1[[#This Row],[Generation (TWh)]]*10^9)</f>
        <v>510.96025303110173</v>
      </c>
    </row>
    <row r="5125" spans="1:21" x14ac:dyDescent="0.35">
      <c r="A5125" t="s">
        <v>1457</v>
      </c>
      <c r="B5125" t="s">
        <v>3242</v>
      </c>
      <c r="C5125" t="str">
        <f>SUBSTITUTE(Table1[[#This Row],[Fuel]],", ",",")</f>
        <v>fossil gas: lng</v>
      </c>
      <c r="D5125" t="s">
        <v>3242</v>
      </c>
      <c r="H5125" t="s">
        <v>3438</v>
      </c>
      <c r="I5125">
        <v>605</v>
      </c>
      <c r="J5125" t="s">
        <v>3446</v>
      </c>
      <c r="K5125">
        <v>1985</v>
      </c>
      <c r="L5125" t="s">
        <v>29</v>
      </c>
      <c r="M5125" t="s">
        <v>29</v>
      </c>
      <c r="N5125">
        <v>38.000014</v>
      </c>
      <c r="O5125">
        <v>139.241601</v>
      </c>
      <c r="P5125" t="s">
        <v>3529</v>
      </c>
      <c r="Q5125" s="3">
        <f>Table1[[#This Row],[Capacity (MW)]]*0.395*8760*10^-6</f>
        <v>2.0934210000000002</v>
      </c>
      <c r="R5125" s="3" cm="1">
        <f t="array" ref="R5125">AVERAGE(VLOOKUP(_xlfn.TEXTSPLIT(Table1[[#This Row],[Fuel (no space after comma)]], ","), FuelList_Final_EF!$A$2:$B$65, 2, FALSE))</f>
        <v>67.685819715340017</v>
      </c>
      <c r="S5125" s="3">
        <f>Table1[[#This Row],[Generation (TWh)]]*10^9*VLOOKUP(Table1[[#This Row],[Turbine/Engine Technology]],Technology_HR!$A$2:$B$11,2,FALSE)*10^-6</f>
        <v>15803235.129000001</v>
      </c>
      <c r="T5125" s="5">
        <f>Table1[[#This Row],[Fuel Consumption (mmBtu)]]*Table1[[#This Row],[Emission Factor (kg CO2/ mmBtu)]]*10^3</f>
        <v>1069654923860.6222</v>
      </c>
      <c r="U5125" s="3">
        <f>Table1[[#This Row],[Emissions (g CO2)]]/(Table1[[#This Row],[Generation (TWh)]]*10^9)</f>
        <v>510.96025303110173</v>
      </c>
    </row>
    <row r="5126" spans="1:21" x14ac:dyDescent="0.35">
      <c r="A5126" t="s">
        <v>1457</v>
      </c>
      <c r="B5126" t="s">
        <v>3242</v>
      </c>
      <c r="C5126" t="str">
        <f>SUBSTITUTE(Table1[[#This Row],[Fuel]],", ",",")</f>
        <v>fossil gas: lng</v>
      </c>
      <c r="D5126" t="s">
        <v>3242</v>
      </c>
      <c r="H5126" t="s">
        <v>3438</v>
      </c>
      <c r="I5126">
        <v>850</v>
      </c>
      <c r="J5126" t="s">
        <v>3446</v>
      </c>
      <c r="K5126">
        <v>1999</v>
      </c>
      <c r="L5126" t="s">
        <v>29</v>
      </c>
      <c r="M5126" t="s">
        <v>29</v>
      </c>
      <c r="N5126">
        <v>38.000014</v>
      </c>
      <c r="O5126">
        <v>139.241601</v>
      </c>
      <c r="P5126" t="s">
        <v>3529</v>
      </c>
      <c r="Q5126" s="3">
        <f>Table1[[#This Row],[Capacity (MW)]]*0.395*8760*10^-6</f>
        <v>2.9411700000000001</v>
      </c>
      <c r="R5126" s="3" cm="1">
        <f t="array" ref="R5126">AVERAGE(VLOOKUP(_xlfn.TEXTSPLIT(Table1[[#This Row],[Fuel (no space after comma)]], ","), FuelList_Final_EF!$A$2:$B$65, 2, FALSE))</f>
        <v>67.685819715340017</v>
      </c>
      <c r="S5126" s="3">
        <f>Table1[[#This Row],[Generation (TWh)]]*10^9*VLOOKUP(Table1[[#This Row],[Turbine/Engine Technology]],Technology_HR!$A$2:$B$11,2,FALSE)*10^-6</f>
        <v>22202892.329999998</v>
      </c>
      <c r="T5126" s="5">
        <f>Table1[[#This Row],[Fuel Consumption (mmBtu)]]*Table1[[#This Row],[Emission Factor (kg CO2/ mmBtu)]]*10^3</f>
        <v>1502820967407.4856</v>
      </c>
      <c r="U5126" s="3">
        <f>Table1[[#This Row],[Emissions (g CO2)]]/(Table1[[#This Row],[Generation (TWh)]]*10^9)</f>
        <v>510.96025303110179</v>
      </c>
    </row>
    <row r="5127" spans="1:21" x14ac:dyDescent="0.35">
      <c r="A5127" t="s">
        <v>1457</v>
      </c>
      <c r="B5127" t="s">
        <v>3242</v>
      </c>
      <c r="C5127" t="str">
        <f>SUBSTITUTE(Table1[[#This Row],[Fuel]],", ",",")</f>
        <v>fossil gas: lng</v>
      </c>
      <c r="D5127" t="s">
        <v>3242</v>
      </c>
      <c r="H5127" t="s">
        <v>3438</v>
      </c>
      <c r="I5127">
        <v>850</v>
      </c>
      <c r="J5127" t="s">
        <v>3446</v>
      </c>
      <c r="K5127">
        <v>2006</v>
      </c>
      <c r="L5127" t="s">
        <v>29</v>
      </c>
      <c r="M5127" t="s">
        <v>29</v>
      </c>
      <c r="N5127">
        <v>38.000014</v>
      </c>
      <c r="O5127">
        <v>139.241601</v>
      </c>
      <c r="P5127" t="s">
        <v>3529</v>
      </c>
      <c r="Q5127" s="3">
        <f>Table1[[#This Row],[Capacity (MW)]]*0.395*8760*10^-6</f>
        <v>2.9411700000000001</v>
      </c>
      <c r="R5127" s="3" cm="1">
        <f t="array" ref="R5127">AVERAGE(VLOOKUP(_xlfn.TEXTSPLIT(Table1[[#This Row],[Fuel (no space after comma)]], ","), FuelList_Final_EF!$A$2:$B$65, 2, FALSE))</f>
        <v>67.685819715340017</v>
      </c>
      <c r="S5127" s="3">
        <f>Table1[[#This Row],[Generation (TWh)]]*10^9*VLOOKUP(Table1[[#This Row],[Turbine/Engine Technology]],Technology_HR!$A$2:$B$11,2,FALSE)*10^-6</f>
        <v>22202892.329999998</v>
      </c>
      <c r="T5127" s="5">
        <f>Table1[[#This Row],[Fuel Consumption (mmBtu)]]*Table1[[#This Row],[Emission Factor (kg CO2/ mmBtu)]]*10^3</f>
        <v>1502820967407.4856</v>
      </c>
      <c r="U5127" s="3">
        <f>Table1[[#This Row],[Emissions (g CO2)]]/(Table1[[#This Row],[Generation (TWh)]]*10^9)</f>
        <v>510.96025303110179</v>
      </c>
    </row>
    <row r="5128" spans="1:21" x14ac:dyDescent="0.35">
      <c r="A5128" t="s">
        <v>1458</v>
      </c>
      <c r="B5128" t="s">
        <v>3242</v>
      </c>
      <c r="C5128" t="str">
        <f>SUBSTITUTE(Table1[[#This Row],[Fuel]],", ",",")</f>
        <v>fossil gas: lng</v>
      </c>
      <c r="D5128" t="s">
        <v>3242</v>
      </c>
      <c r="H5128" t="s">
        <v>3440</v>
      </c>
      <c r="I5128">
        <v>1000</v>
      </c>
      <c r="J5128" t="s">
        <v>3446</v>
      </c>
      <c r="K5128">
        <v>1987</v>
      </c>
      <c r="L5128" t="s">
        <v>29</v>
      </c>
      <c r="M5128" t="s">
        <v>29</v>
      </c>
      <c r="N5128">
        <v>35.494917999999998</v>
      </c>
      <c r="O5128">
        <v>139.74562700000001</v>
      </c>
      <c r="P5128" t="s">
        <v>3529</v>
      </c>
      <c r="Q5128" s="3">
        <f>Table1[[#This Row],[Capacity (MW)]]*0.395*8760*10^-6</f>
        <v>3.4601999999999999</v>
      </c>
      <c r="R5128" s="3" cm="1">
        <f t="array" ref="R5128">AVERAGE(VLOOKUP(_xlfn.TEXTSPLIT(Table1[[#This Row],[Fuel (no space after comma)]], ","), FuelList_Final_EF!$A$2:$B$65, 2, FALSE))</f>
        <v>67.685819715340017</v>
      </c>
      <c r="S5128" s="3">
        <f>Table1[[#This Row],[Generation (TWh)]]*10^9*VLOOKUP(Table1[[#This Row],[Turbine/Engine Technology]],Technology_HR!$A$2:$B$11,2,FALSE)*10^-6</f>
        <v>35588157</v>
      </c>
      <c r="T5128" s="5">
        <f>Table1[[#This Row],[Fuel Consumption (mmBtu)]]*Table1[[#This Row],[Emission Factor (kg CO2/ mmBtu)]]*10^3</f>
        <v>2408813578703.2158</v>
      </c>
      <c r="U5128" s="3">
        <f>Table1[[#This Row],[Emissions (g CO2)]]/(Table1[[#This Row],[Generation (TWh)]]*10^9)</f>
        <v>696.14865577227204</v>
      </c>
    </row>
    <row r="5129" spans="1:21" x14ac:dyDescent="0.35">
      <c r="A5129" t="s">
        <v>1458</v>
      </c>
      <c r="B5129" t="s">
        <v>3242</v>
      </c>
      <c r="C5129" t="str">
        <f>SUBSTITUTE(Table1[[#This Row],[Fuel]],", ",",")</f>
        <v>fossil gas: lng</v>
      </c>
      <c r="D5129" t="s">
        <v>3242</v>
      </c>
      <c r="H5129" t="s">
        <v>3440</v>
      </c>
      <c r="I5129">
        <v>1000</v>
      </c>
      <c r="J5129" t="s">
        <v>3446</v>
      </c>
      <c r="K5129">
        <v>1991</v>
      </c>
      <c r="L5129" t="s">
        <v>29</v>
      </c>
      <c r="M5129" t="s">
        <v>29</v>
      </c>
      <c r="N5129">
        <v>35.494917999999998</v>
      </c>
      <c r="O5129">
        <v>139.74562700000001</v>
      </c>
      <c r="P5129" t="s">
        <v>3529</v>
      </c>
      <c r="Q5129" s="3">
        <f>Table1[[#This Row],[Capacity (MW)]]*0.395*8760*10^-6</f>
        <v>3.4601999999999999</v>
      </c>
      <c r="R5129" s="3" cm="1">
        <f t="array" ref="R5129">AVERAGE(VLOOKUP(_xlfn.TEXTSPLIT(Table1[[#This Row],[Fuel (no space after comma)]], ","), FuelList_Final_EF!$A$2:$B$65, 2, FALSE))</f>
        <v>67.685819715340017</v>
      </c>
      <c r="S5129" s="3">
        <f>Table1[[#This Row],[Generation (TWh)]]*10^9*VLOOKUP(Table1[[#This Row],[Turbine/Engine Technology]],Technology_HR!$A$2:$B$11,2,FALSE)*10^-6</f>
        <v>35588157</v>
      </c>
      <c r="T5129" s="5">
        <f>Table1[[#This Row],[Fuel Consumption (mmBtu)]]*Table1[[#This Row],[Emission Factor (kg CO2/ mmBtu)]]*10^3</f>
        <v>2408813578703.2158</v>
      </c>
      <c r="U5129" s="3">
        <f>Table1[[#This Row],[Emissions (g CO2)]]/(Table1[[#This Row],[Generation (TWh)]]*10^9)</f>
        <v>696.14865577227204</v>
      </c>
    </row>
    <row r="5130" spans="1:21" x14ac:dyDescent="0.35">
      <c r="A5130" t="s">
        <v>1456</v>
      </c>
      <c r="B5130" t="s">
        <v>3242</v>
      </c>
      <c r="C5130" t="str">
        <f>SUBSTITUTE(Table1[[#This Row],[Fuel]],", ",",")</f>
        <v>fossil gas: lng</v>
      </c>
      <c r="D5130" t="s">
        <v>3242</v>
      </c>
      <c r="H5130" t="s">
        <v>3438</v>
      </c>
      <c r="I5130">
        <v>729</v>
      </c>
      <c r="J5130" t="s">
        <v>3446</v>
      </c>
      <c r="K5130">
        <v>1995</v>
      </c>
      <c r="L5130" t="s">
        <v>29</v>
      </c>
      <c r="M5130" t="s">
        <v>29</v>
      </c>
      <c r="N5130">
        <v>34.773004999999998</v>
      </c>
      <c r="O5130">
        <v>134.66663199999999</v>
      </c>
      <c r="P5130" t="s">
        <v>3529</v>
      </c>
      <c r="Q5130" s="3">
        <f>Table1[[#This Row],[Capacity (MW)]]*0.395*8760*10^-6</f>
        <v>2.5224858000000001</v>
      </c>
      <c r="R5130" s="3" cm="1">
        <f t="array" ref="R5130">AVERAGE(VLOOKUP(_xlfn.TEXTSPLIT(Table1[[#This Row],[Fuel (no space after comma)]], ","), FuelList_Final_EF!$A$2:$B$65, 2, FALSE))</f>
        <v>67.685819715340017</v>
      </c>
      <c r="S5130" s="3">
        <f>Table1[[#This Row],[Generation (TWh)]]*10^9*VLOOKUP(Table1[[#This Row],[Turbine/Engine Technology]],Technology_HR!$A$2:$B$11,2,FALSE)*10^-6</f>
        <v>19042245.304199997</v>
      </c>
      <c r="T5130" s="5">
        <f>Table1[[#This Row],[Fuel Consumption (mmBtu)]]*Table1[[#This Row],[Emission Factor (kg CO2/ mmBtu)]]*10^3</f>
        <v>1288889982635.3608</v>
      </c>
      <c r="U5130" s="3">
        <f>Table1[[#This Row],[Emissions (g CO2)]]/(Table1[[#This Row],[Generation (TWh)]]*10^9)</f>
        <v>510.96025303110162</v>
      </c>
    </row>
    <row r="5131" spans="1:21" x14ac:dyDescent="0.35">
      <c r="A5131" t="s">
        <v>1456</v>
      </c>
      <c r="B5131" t="s">
        <v>3242</v>
      </c>
      <c r="C5131" t="str">
        <f>SUBSTITUTE(Table1[[#This Row],[Fuel]],", ",",")</f>
        <v>fossil gas: lng</v>
      </c>
      <c r="D5131" t="s">
        <v>3242</v>
      </c>
      <c r="H5131" t="s">
        <v>3438</v>
      </c>
      <c r="I5131">
        <v>713</v>
      </c>
      <c r="J5131" t="s">
        <v>3446</v>
      </c>
      <c r="K5131">
        <v>1996</v>
      </c>
      <c r="L5131" t="s">
        <v>29</v>
      </c>
      <c r="M5131" t="s">
        <v>29</v>
      </c>
      <c r="N5131">
        <v>34.773004999999998</v>
      </c>
      <c r="O5131">
        <v>134.66663199999999</v>
      </c>
      <c r="P5131" t="s">
        <v>3529</v>
      </c>
      <c r="Q5131" s="3">
        <f>Table1[[#This Row],[Capacity (MW)]]*0.395*8760*10^-6</f>
        <v>2.4671226000000002</v>
      </c>
      <c r="R5131" s="3" cm="1">
        <f t="array" ref="R5131">AVERAGE(VLOOKUP(_xlfn.TEXTSPLIT(Table1[[#This Row],[Fuel (no space after comma)]], ","), FuelList_Final_EF!$A$2:$B$65, 2, FALSE))</f>
        <v>67.685819715340017</v>
      </c>
      <c r="S5131" s="3">
        <f>Table1[[#This Row],[Generation (TWh)]]*10^9*VLOOKUP(Table1[[#This Row],[Turbine/Engine Technology]],Technology_HR!$A$2:$B$11,2,FALSE)*10^-6</f>
        <v>18624308.507399999</v>
      </c>
      <c r="T5131" s="5">
        <f>Table1[[#This Row],[Fuel Consumption (mmBtu)]]*Table1[[#This Row],[Emission Factor (kg CO2/ mmBtu)]]*10^3</f>
        <v>1260601587954.7495</v>
      </c>
      <c r="U5131" s="3">
        <f>Table1[[#This Row],[Emissions (g CO2)]]/(Table1[[#This Row],[Generation (TWh)]]*10^9)</f>
        <v>510.96025303110173</v>
      </c>
    </row>
    <row r="5132" spans="1:21" x14ac:dyDescent="0.35">
      <c r="A5132" t="s">
        <v>1456</v>
      </c>
      <c r="B5132" t="s">
        <v>3242</v>
      </c>
      <c r="C5132" t="str">
        <f>SUBSTITUTE(Table1[[#This Row],[Fuel]],", ",",")</f>
        <v>fossil gas: lng</v>
      </c>
      <c r="D5132" t="s">
        <v>3242</v>
      </c>
      <c r="H5132" t="s">
        <v>3438</v>
      </c>
      <c r="I5132">
        <v>486.5</v>
      </c>
      <c r="J5132" t="s">
        <v>3446</v>
      </c>
      <c r="K5132">
        <v>2013</v>
      </c>
      <c r="L5132" t="s">
        <v>29</v>
      </c>
      <c r="M5132" t="s">
        <v>29</v>
      </c>
      <c r="N5132">
        <v>34.772185999999998</v>
      </c>
      <c r="O5132">
        <v>134.68890999999999</v>
      </c>
      <c r="P5132" t="s">
        <v>3529</v>
      </c>
      <c r="Q5132" s="3">
        <f>Table1[[#This Row],[Capacity (MW)]]*0.395*8760*10^-6</f>
        <v>1.6833872999999999</v>
      </c>
      <c r="R5132" s="3" cm="1">
        <f t="array" ref="R5132">AVERAGE(VLOOKUP(_xlfn.TEXTSPLIT(Table1[[#This Row],[Fuel (no space after comma)]], ","), FuelList_Final_EF!$A$2:$B$65, 2, FALSE))</f>
        <v>67.685819715340017</v>
      </c>
      <c r="S5132" s="3">
        <f>Table1[[#This Row],[Generation (TWh)]]*10^9*VLOOKUP(Table1[[#This Row],[Turbine/Engine Technology]],Technology_HR!$A$2:$B$11,2,FALSE)*10^-6</f>
        <v>12707890.727699999</v>
      </c>
      <c r="T5132" s="5">
        <f>Table1[[#This Row],[Fuel Consumption (mmBtu)]]*Table1[[#This Row],[Emission Factor (kg CO2/ mmBtu)]]*10^3</f>
        <v>860144000757.34314</v>
      </c>
      <c r="U5132" s="3">
        <f>Table1[[#This Row],[Emissions (g CO2)]]/(Table1[[#This Row],[Generation (TWh)]]*10^9)</f>
        <v>510.96025303110173</v>
      </c>
    </row>
    <row r="5133" spans="1:21" x14ac:dyDescent="0.35">
      <c r="A5133" t="s">
        <v>1456</v>
      </c>
      <c r="B5133" t="s">
        <v>3242</v>
      </c>
      <c r="C5133" t="str">
        <f>SUBSTITUTE(Table1[[#This Row],[Fuel]],", ",",")</f>
        <v>fossil gas: lng</v>
      </c>
      <c r="D5133" t="s">
        <v>3242</v>
      </c>
      <c r="H5133" t="s">
        <v>3438</v>
      </c>
      <c r="I5133">
        <v>486.5</v>
      </c>
      <c r="J5133" t="s">
        <v>3446</v>
      </c>
      <c r="K5133">
        <v>2013</v>
      </c>
      <c r="L5133" t="s">
        <v>29</v>
      </c>
      <c r="M5133" t="s">
        <v>29</v>
      </c>
      <c r="N5133">
        <v>34.772185999999998</v>
      </c>
      <c r="O5133">
        <v>134.68890999999999</v>
      </c>
      <c r="P5133" t="s">
        <v>3529</v>
      </c>
      <c r="Q5133" s="3">
        <f>Table1[[#This Row],[Capacity (MW)]]*0.395*8760*10^-6</f>
        <v>1.6833872999999999</v>
      </c>
      <c r="R5133" s="3" cm="1">
        <f t="array" ref="R5133">AVERAGE(VLOOKUP(_xlfn.TEXTSPLIT(Table1[[#This Row],[Fuel (no space after comma)]], ","), FuelList_Final_EF!$A$2:$B$65, 2, FALSE))</f>
        <v>67.685819715340017</v>
      </c>
      <c r="S5133" s="3">
        <f>Table1[[#This Row],[Generation (TWh)]]*10^9*VLOOKUP(Table1[[#This Row],[Turbine/Engine Technology]],Technology_HR!$A$2:$B$11,2,FALSE)*10^-6</f>
        <v>12707890.727699999</v>
      </c>
      <c r="T5133" s="5">
        <f>Table1[[#This Row],[Fuel Consumption (mmBtu)]]*Table1[[#This Row],[Emission Factor (kg CO2/ mmBtu)]]*10^3</f>
        <v>860144000757.34314</v>
      </c>
      <c r="U5133" s="3">
        <f>Table1[[#This Row],[Emissions (g CO2)]]/(Table1[[#This Row],[Generation (TWh)]]*10^9)</f>
        <v>510.96025303110173</v>
      </c>
    </row>
    <row r="5134" spans="1:21" x14ac:dyDescent="0.35">
      <c r="A5134" t="s">
        <v>1456</v>
      </c>
      <c r="B5134" t="s">
        <v>3242</v>
      </c>
      <c r="C5134" t="str">
        <f>SUBSTITUTE(Table1[[#This Row],[Fuel]],", ",",")</f>
        <v>fossil gas: lng</v>
      </c>
      <c r="D5134" t="s">
        <v>3242</v>
      </c>
      <c r="H5134" t="s">
        <v>3438</v>
      </c>
      <c r="I5134">
        <v>486.5</v>
      </c>
      <c r="J5134" t="s">
        <v>3446</v>
      </c>
      <c r="K5134">
        <v>2014</v>
      </c>
      <c r="L5134" t="s">
        <v>29</v>
      </c>
      <c r="M5134" t="s">
        <v>29</v>
      </c>
      <c r="N5134">
        <v>34.772185999999998</v>
      </c>
      <c r="O5134">
        <v>134.68890999999999</v>
      </c>
      <c r="P5134" t="s">
        <v>3529</v>
      </c>
      <c r="Q5134" s="3">
        <f>Table1[[#This Row],[Capacity (MW)]]*0.395*8760*10^-6</f>
        <v>1.6833872999999999</v>
      </c>
      <c r="R5134" s="3" cm="1">
        <f t="array" ref="R5134">AVERAGE(VLOOKUP(_xlfn.TEXTSPLIT(Table1[[#This Row],[Fuel (no space after comma)]], ","), FuelList_Final_EF!$A$2:$B$65, 2, FALSE))</f>
        <v>67.685819715340017</v>
      </c>
      <c r="S5134" s="3">
        <f>Table1[[#This Row],[Generation (TWh)]]*10^9*VLOOKUP(Table1[[#This Row],[Turbine/Engine Technology]],Technology_HR!$A$2:$B$11,2,FALSE)*10^-6</f>
        <v>12707890.727699999</v>
      </c>
      <c r="T5134" s="5">
        <f>Table1[[#This Row],[Fuel Consumption (mmBtu)]]*Table1[[#This Row],[Emission Factor (kg CO2/ mmBtu)]]*10^3</f>
        <v>860144000757.34314</v>
      </c>
      <c r="U5134" s="3">
        <f>Table1[[#This Row],[Emissions (g CO2)]]/(Table1[[#This Row],[Generation (TWh)]]*10^9)</f>
        <v>510.96025303110173</v>
      </c>
    </row>
    <row r="5135" spans="1:21" x14ac:dyDescent="0.35">
      <c r="A5135" t="s">
        <v>1456</v>
      </c>
      <c r="B5135" t="s">
        <v>3242</v>
      </c>
      <c r="C5135" t="str">
        <f>SUBSTITUTE(Table1[[#This Row],[Fuel]],", ",",")</f>
        <v>fossil gas: lng</v>
      </c>
      <c r="D5135" t="s">
        <v>3242</v>
      </c>
      <c r="H5135" t="s">
        <v>3438</v>
      </c>
      <c r="I5135">
        <v>486.5</v>
      </c>
      <c r="J5135" t="s">
        <v>3446</v>
      </c>
      <c r="K5135">
        <v>2014</v>
      </c>
      <c r="L5135" t="s">
        <v>29</v>
      </c>
      <c r="M5135" t="s">
        <v>29</v>
      </c>
      <c r="N5135">
        <v>34.772185999999998</v>
      </c>
      <c r="O5135">
        <v>134.68890999999999</v>
      </c>
      <c r="P5135" t="s">
        <v>3529</v>
      </c>
      <c r="Q5135" s="3">
        <f>Table1[[#This Row],[Capacity (MW)]]*0.395*8760*10^-6</f>
        <v>1.6833872999999999</v>
      </c>
      <c r="R5135" s="3" cm="1">
        <f t="array" ref="R5135">AVERAGE(VLOOKUP(_xlfn.TEXTSPLIT(Table1[[#This Row],[Fuel (no space after comma)]], ","), FuelList_Final_EF!$A$2:$B$65, 2, FALSE))</f>
        <v>67.685819715340017</v>
      </c>
      <c r="S5135" s="3">
        <f>Table1[[#This Row],[Generation (TWh)]]*10^9*VLOOKUP(Table1[[#This Row],[Turbine/Engine Technology]],Technology_HR!$A$2:$B$11,2,FALSE)*10^-6</f>
        <v>12707890.727699999</v>
      </c>
      <c r="T5135" s="5">
        <f>Table1[[#This Row],[Fuel Consumption (mmBtu)]]*Table1[[#This Row],[Emission Factor (kg CO2/ mmBtu)]]*10^3</f>
        <v>860144000757.34314</v>
      </c>
      <c r="U5135" s="3">
        <f>Table1[[#This Row],[Emissions (g CO2)]]/(Table1[[#This Row],[Generation (TWh)]]*10^9)</f>
        <v>510.96025303110173</v>
      </c>
    </row>
    <row r="5136" spans="1:21" x14ac:dyDescent="0.35">
      <c r="A5136" t="s">
        <v>1456</v>
      </c>
      <c r="B5136" t="s">
        <v>3242</v>
      </c>
      <c r="C5136" t="str">
        <f>SUBSTITUTE(Table1[[#This Row],[Fuel]],", ",",")</f>
        <v>fossil gas: lng</v>
      </c>
      <c r="D5136" t="s">
        <v>3242</v>
      </c>
      <c r="H5136" t="s">
        <v>3438</v>
      </c>
      <c r="I5136">
        <v>486.5</v>
      </c>
      <c r="J5136" t="s">
        <v>3446</v>
      </c>
      <c r="K5136">
        <v>2014</v>
      </c>
      <c r="L5136" t="s">
        <v>29</v>
      </c>
      <c r="M5136" t="s">
        <v>29</v>
      </c>
      <c r="N5136">
        <v>34.772185999999998</v>
      </c>
      <c r="O5136">
        <v>134.68890999999999</v>
      </c>
      <c r="P5136" t="s">
        <v>3529</v>
      </c>
      <c r="Q5136" s="3">
        <f>Table1[[#This Row],[Capacity (MW)]]*0.395*8760*10^-6</f>
        <v>1.6833872999999999</v>
      </c>
      <c r="R5136" s="3" cm="1">
        <f t="array" ref="R5136">AVERAGE(VLOOKUP(_xlfn.TEXTSPLIT(Table1[[#This Row],[Fuel (no space after comma)]], ","), FuelList_Final_EF!$A$2:$B$65, 2, FALSE))</f>
        <v>67.685819715340017</v>
      </c>
      <c r="S5136" s="3">
        <f>Table1[[#This Row],[Generation (TWh)]]*10^9*VLOOKUP(Table1[[#This Row],[Turbine/Engine Technology]],Technology_HR!$A$2:$B$11,2,FALSE)*10^-6</f>
        <v>12707890.727699999</v>
      </c>
      <c r="T5136" s="5">
        <f>Table1[[#This Row],[Fuel Consumption (mmBtu)]]*Table1[[#This Row],[Emission Factor (kg CO2/ mmBtu)]]*10^3</f>
        <v>860144000757.34314</v>
      </c>
      <c r="U5136" s="3">
        <f>Table1[[#This Row],[Emissions (g CO2)]]/(Table1[[#This Row],[Generation (TWh)]]*10^9)</f>
        <v>510.96025303110173</v>
      </c>
    </row>
    <row r="5137" spans="1:21" x14ac:dyDescent="0.35">
      <c r="A5137" t="s">
        <v>1456</v>
      </c>
      <c r="B5137" t="s">
        <v>3242</v>
      </c>
      <c r="C5137" t="str">
        <f>SUBSTITUTE(Table1[[#This Row],[Fuel]],", ",",")</f>
        <v>fossil gas: lng</v>
      </c>
      <c r="D5137" t="s">
        <v>3242</v>
      </c>
      <c r="H5137" t="s">
        <v>3438</v>
      </c>
      <c r="I5137">
        <v>486.5</v>
      </c>
      <c r="J5137" t="s">
        <v>3446</v>
      </c>
      <c r="K5137">
        <v>2015</v>
      </c>
      <c r="L5137" t="s">
        <v>29</v>
      </c>
      <c r="M5137" t="s">
        <v>29</v>
      </c>
      <c r="N5137">
        <v>34.772185999999998</v>
      </c>
      <c r="O5137">
        <v>134.68890999999999</v>
      </c>
      <c r="P5137" t="s">
        <v>3529</v>
      </c>
      <c r="Q5137" s="3">
        <f>Table1[[#This Row],[Capacity (MW)]]*0.395*8760*10^-6</f>
        <v>1.6833872999999999</v>
      </c>
      <c r="R5137" s="3" cm="1">
        <f t="array" ref="R5137">AVERAGE(VLOOKUP(_xlfn.TEXTSPLIT(Table1[[#This Row],[Fuel (no space after comma)]], ","), FuelList_Final_EF!$A$2:$B$65, 2, FALSE))</f>
        <v>67.685819715340017</v>
      </c>
      <c r="S5137" s="3">
        <f>Table1[[#This Row],[Generation (TWh)]]*10^9*VLOOKUP(Table1[[#This Row],[Turbine/Engine Technology]],Technology_HR!$A$2:$B$11,2,FALSE)*10^-6</f>
        <v>12707890.727699999</v>
      </c>
      <c r="T5137" s="5">
        <f>Table1[[#This Row],[Fuel Consumption (mmBtu)]]*Table1[[#This Row],[Emission Factor (kg CO2/ mmBtu)]]*10^3</f>
        <v>860144000757.34314</v>
      </c>
      <c r="U5137" s="3">
        <f>Table1[[#This Row],[Emissions (g CO2)]]/(Table1[[#This Row],[Generation (TWh)]]*10^9)</f>
        <v>510.96025303110173</v>
      </c>
    </row>
    <row r="5138" spans="1:21" x14ac:dyDescent="0.35">
      <c r="A5138" t="s">
        <v>1466</v>
      </c>
      <c r="B5138" t="s">
        <v>3242</v>
      </c>
      <c r="C5138" t="str">
        <f>SUBSTITUTE(Table1[[#This Row],[Fuel]],", ",",")</f>
        <v>fossil gas: lng</v>
      </c>
      <c r="D5138" t="s">
        <v>3242</v>
      </c>
      <c r="H5138" t="s">
        <v>3438</v>
      </c>
      <c r="I5138">
        <v>622.6</v>
      </c>
      <c r="J5138" t="s">
        <v>3449</v>
      </c>
      <c r="K5138">
        <v>2026</v>
      </c>
      <c r="L5138" t="s">
        <v>29</v>
      </c>
      <c r="M5138" t="s">
        <v>29</v>
      </c>
      <c r="N5138">
        <v>34.815418000000001</v>
      </c>
      <c r="O5138">
        <v>134.685551</v>
      </c>
      <c r="P5138" t="s">
        <v>3529</v>
      </c>
      <c r="Q5138" s="3">
        <f>Table1[[#This Row],[Capacity (MW)]]*0.395*8760*10^-6</f>
        <v>2.1543205199999997</v>
      </c>
      <c r="R5138" s="3" cm="1">
        <f t="array" ref="R5138">AVERAGE(VLOOKUP(_xlfn.TEXTSPLIT(Table1[[#This Row],[Fuel (no space after comma)]], ","), FuelList_Final_EF!$A$2:$B$65, 2, FALSE))</f>
        <v>67.685819715340017</v>
      </c>
      <c r="S5138" s="3">
        <f>Table1[[#This Row],[Generation (TWh)]]*10^9*VLOOKUP(Table1[[#This Row],[Turbine/Engine Technology]],Technology_HR!$A$2:$B$11,2,FALSE)*10^-6</f>
        <v>16262965.605479995</v>
      </c>
      <c r="T5138" s="5">
        <f>Table1[[#This Row],[Fuel Consumption (mmBtu)]]*Table1[[#This Row],[Emission Factor (kg CO2/ mmBtu)]]*10^3</f>
        <v>1100772158009.2944</v>
      </c>
      <c r="U5138" s="3">
        <f>Table1[[#This Row],[Emissions (g CO2)]]/(Table1[[#This Row],[Generation (TWh)]]*10^9)</f>
        <v>510.96025303110173</v>
      </c>
    </row>
    <row r="5139" spans="1:21" x14ac:dyDescent="0.35">
      <c r="A5139" t="s">
        <v>1466</v>
      </c>
      <c r="B5139" t="s">
        <v>3242</v>
      </c>
      <c r="C5139" t="str">
        <f>SUBSTITUTE(Table1[[#This Row],[Fuel]],", ",",")</f>
        <v>fossil gas: lng</v>
      </c>
      <c r="D5139" t="s">
        <v>3242</v>
      </c>
      <c r="H5139" t="s">
        <v>3438</v>
      </c>
      <c r="I5139">
        <v>622.6</v>
      </c>
      <c r="J5139" t="s">
        <v>3449</v>
      </c>
      <c r="K5139">
        <v>2026</v>
      </c>
      <c r="L5139" t="s">
        <v>29</v>
      </c>
      <c r="M5139" t="s">
        <v>29</v>
      </c>
      <c r="N5139">
        <v>34.815418000000001</v>
      </c>
      <c r="O5139">
        <v>134.685551</v>
      </c>
      <c r="P5139" t="s">
        <v>3529</v>
      </c>
      <c r="Q5139" s="3">
        <f>Table1[[#This Row],[Capacity (MW)]]*0.395*8760*10^-6</f>
        <v>2.1543205199999997</v>
      </c>
      <c r="R5139" s="3" cm="1">
        <f t="array" ref="R5139">AVERAGE(VLOOKUP(_xlfn.TEXTSPLIT(Table1[[#This Row],[Fuel (no space after comma)]], ","), FuelList_Final_EF!$A$2:$B$65, 2, FALSE))</f>
        <v>67.685819715340017</v>
      </c>
      <c r="S5139" s="3">
        <f>Table1[[#This Row],[Generation (TWh)]]*10^9*VLOOKUP(Table1[[#This Row],[Turbine/Engine Technology]],Technology_HR!$A$2:$B$11,2,FALSE)*10^-6</f>
        <v>16262965.605479995</v>
      </c>
      <c r="T5139" s="5">
        <f>Table1[[#This Row],[Fuel Consumption (mmBtu)]]*Table1[[#This Row],[Emission Factor (kg CO2/ mmBtu)]]*10^3</f>
        <v>1100772158009.2944</v>
      </c>
      <c r="U5139" s="3">
        <f>Table1[[#This Row],[Emissions (g CO2)]]/(Table1[[#This Row],[Generation (TWh)]]*10^9)</f>
        <v>510.96025303110173</v>
      </c>
    </row>
    <row r="5140" spans="1:21" x14ac:dyDescent="0.35">
      <c r="A5140" t="s">
        <v>1466</v>
      </c>
      <c r="B5140" t="s">
        <v>3242</v>
      </c>
      <c r="C5140" t="str">
        <f>SUBSTITUTE(Table1[[#This Row],[Fuel]],", ",",")</f>
        <v>fossil gas: lng</v>
      </c>
      <c r="D5140" t="s">
        <v>3242</v>
      </c>
      <c r="H5140" t="s">
        <v>3438</v>
      </c>
      <c r="I5140">
        <v>622.6</v>
      </c>
      <c r="J5140" t="s">
        <v>3450</v>
      </c>
      <c r="K5140">
        <v>2030</v>
      </c>
      <c r="L5140" t="s">
        <v>29</v>
      </c>
      <c r="M5140" t="s">
        <v>29</v>
      </c>
      <c r="N5140">
        <v>34.815418000000001</v>
      </c>
      <c r="O5140">
        <v>134.685551</v>
      </c>
      <c r="P5140" t="s">
        <v>3529</v>
      </c>
      <c r="Q5140" s="3">
        <f>Table1[[#This Row],[Capacity (MW)]]*0.395*8760*10^-6</f>
        <v>2.1543205199999997</v>
      </c>
      <c r="R5140" s="3" cm="1">
        <f t="array" ref="R5140">AVERAGE(VLOOKUP(_xlfn.TEXTSPLIT(Table1[[#This Row],[Fuel (no space after comma)]], ","), FuelList_Final_EF!$A$2:$B$65, 2, FALSE))</f>
        <v>67.685819715340017</v>
      </c>
      <c r="S5140" s="3">
        <f>Table1[[#This Row],[Generation (TWh)]]*10^9*VLOOKUP(Table1[[#This Row],[Turbine/Engine Technology]],Technology_HR!$A$2:$B$11,2,FALSE)*10^-6</f>
        <v>16262965.605479995</v>
      </c>
      <c r="T5140" s="5">
        <f>Table1[[#This Row],[Fuel Consumption (mmBtu)]]*Table1[[#This Row],[Emission Factor (kg CO2/ mmBtu)]]*10^3</f>
        <v>1100772158009.2944</v>
      </c>
      <c r="U5140" s="3">
        <f>Table1[[#This Row],[Emissions (g CO2)]]/(Table1[[#This Row],[Generation (TWh)]]*10^9)</f>
        <v>510.96025303110173</v>
      </c>
    </row>
    <row r="5141" spans="1:21" x14ac:dyDescent="0.35">
      <c r="A5141" t="s">
        <v>1458</v>
      </c>
      <c r="B5141" t="s">
        <v>3241</v>
      </c>
      <c r="C5141" t="str">
        <f>SUBSTITUTE(Table1[[#This Row],[Fuel]],", ",",")</f>
        <v>fossil liquids: heavy fuel oil</v>
      </c>
      <c r="D5141" t="s">
        <v>3241</v>
      </c>
      <c r="H5141" t="s">
        <v>3440</v>
      </c>
      <c r="I5141">
        <v>600</v>
      </c>
      <c r="J5141" t="s">
        <v>3446</v>
      </c>
      <c r="K5141">
        <v>1980</v>
      </c>
      <c r="L5141" t="s">
        <v>29</v>
      </c>
      <c r="M5141" t="s">
        <v>29</v>
      </c>
      <c r="N5141">
        <v>37.236688000000001</v>
      </c>
      <c r="O5141">
        <v>141.015871</v>
      </c>
      <c r="P5141" t="s">
        <v>3529</v>
      </c>
      <c r="Q5141" s="3">
        <f>Table1[[#This Row],[Capacity (MW)]]*0.395*8760*10^-6</f>
        <v>2.07612</v>
      </c>
      <c r="R5141" s="3" cm="1">
        <f t="array" ref="R5141">AVERAGE(VLOOKUP(_xlfn.TEXTSPLIT(Table1[[#This Row],[Fuel (no space after comma)]], ","), FuelList_Final_EF!$A$2:$B$65, 2, FALSE))</f>
        <v>81.602530311017389</v>
      </c>
      <c r="S5141" s="3">
        <f>Table1[[#This Row],[Generation (TWh)]]*10^9*VLOOKUP(Table1[[#This Row],[Turbine/Engine Technology]],Technology_HR!$A$2:$B$11,2,FALSE)*10^-6</f>
        <v>21352894.199999999</v>
      </c>
      <c r="T5141" s="5">
        <f>Table1[[#This Row],[Fuel Consumption (mmBtu)]]*Table1[[#This Row],[Emission Factor (kg CO2/ mmBtu)]]*10^3</f>
        <v>1742450196183.4473</v>
      </c>
      <c r="U5141" s="3">
        <f>Table1[[#This Row],[Emissions (g CO2)]]/(Table1[[#This Row],[Generation (TWh)]]*10^9)</f>
        <v>839.28202424881374</v>
      </c>
    </row>
    <row r="5142" spans="1:21" x14ac:dyDescent="0.35">
      <c r="A5142" t="s">
        <v>1467</v>
      </c>
      <c r="B5142" t="s">
        <v>3242</v>
      </c>
      <c r="C5142" t="str">
        <f>SUBSTITUTE(Table1[[#This Row],[Fuel]],", ",",")</f>
        <v>fossil gas: lng</v>
      </c>
      <c r="D5142" t="s">
        <v>3242</v>
      </c>
      <c r="H5142" t="s">
        <v>3438</v>
      </c>
      <c r="I5142">
        <v>106.5</v>
      </c>
      <c r="J5142" t="s">
        <v>3446</v>
      </c>
      <c r="K5142">
        <v>2014</v>
      </c>
      <c r="L5142" t="s">
        <v>29</v>
      </c>
      <c r="M5142" t="s">
        <v>29</v>
      </c>
      <c r="N5142">
        <v>36.538347000000002</v>
      </c>
      <c r="O5142">
        <v>140.38110599999999</v>
      </c>
      <c r="P5142" t="s">
        <v>3529</v>
      </c>
      <c r="Q5142" s="3">
        <f>Table1[[#This Row],[Capacity (MW)]]*0.395*8760*10^-6</f>
        <v>0.36851130000000004</v>
      </c>
      <c r="R5142" s="3" cm="1">
        <f t="array" ref="R5142">AVERAGE(VLOOKUP(_xlfn.TEXTSPLIT(Table1[[#This Row],[Fuel (no space after comma)]], ","), FuelList_Final_EF!$A$2:$B$65, 2, FALSE))</f>
        <v>67.685819715340017</v>
      </c>
      <c r="S5142" s="3">
        <f>Table1[[#This Row],[Generation (TWh)]]*10^9*VLOOKUP(Table1[[#This Row],[Turbine/Engine Technology]],Technology_HR!$A$2:$B$11,2,FALSE)*10^-6</f>
        <v>2781891.8037000005</v>
      </c>
      <c r="T5142" s="5">
        <f>Table1[[#This Row],[Fuel Consumption (mmBtu)]]*Table1[[#This Row],[Emission Factor (kg CO2/ mmBtu)]]*10^3</f>
        <v>188294627092.82028</v>
      </c>
      <c r="U5142" s="3">
        <f>Table1[[#This Row],[Emissions (g CO2)]]/(Table1[[#This Row],[Generation (TWh)]]*10^9)</f>
        <v>510.96025303110179</v>
      </c>
    </row>
    <row r="5143" spans="1:21" x14ac:dyDescent="0.35">
      <c r="A5143" t="s">
        <v>1467</v>
      </c>
      <c r="B5143" t="s">
        <v>3242</v>
      </c>
      <c r="C5143" t="str">
        <f>SUBSTITUTE(Table1[[#This Row],[Fuel]],", ",",")</f>
        <v>fossil gas: lng</v>
      </c>
      <c r="D5143" t="s">
        <v>3242</v>
      </c>
      <c r="H5143" t="s">
        <v>3438</v>
      </c>
      <c r="I5143">
        <v>112.3</v>
      </c>
      <c r="J5143" t="s">
        <v>3446</v>
      </c>
      <c r="K5143">
        <v>2012</v>
      </c>
      <c r="L5143" t="s">
        <v>29</v>
      </c>
      <c r="M5143" t="s">
        <v>29</v>
      </c>
      <c r="N5143">
        <v>36.538347000000002</v>
      </c>
      <c r="O5143">
        <v>140.38110599999999</v>
      </c>
      <c r="P5143" t="s">
        <v>3529</v>
      </c>
      <c r="Q5143" s="3">
        <f>Table1[[#This Row],[Capacity (MW)]]*0.395*8760*10^-6</f>
        <v>0.38858046000000002</v>
      </c>
      <c r="R5143" s="3" cm="1">
        <f t="array" ref="R5143">AVERAGE(VLOOKUP(_xlfn.TEXTSPLIT(Table1[[#This Row],[Fuel (no space after comma)]], ","), FuelList_Final_EF!$A$2:$B$65, 2, FALSE))</f>
        <v>67.685819715340017</v>
      </c>
      <c r="S5143" s="3">
        <f>Table1[[#This Row],[Generation (TWh)]]*10^9*VLOOKUP(Table1[[#This Row],[Turbine/Engine Technology]],Technology_HR!$A$2:$B$11,2,FALSE)*10^-6</f>
        <v>2933393.8925399999</v>
      </c>
      <c r="T5143" s="5">
        <f>Table1[[#This Row],[Fuel Consumption (mmBtu)]]*Table1[[#This Row],[Emission Factor (kg CO2/ mmBtu)]]*10^3</f>
        <v>198549170164.54193</v>
      </c>
      <c r="U5143" s="3">
        <f>Table1[[#This Row],[Emissions (g CO2)]]/(Table1[[#This Row],[Generation (TWh)]]*10^9)</f>
        <v>510.96025303110179</v>
      </c>
    </row>
    <row r="5144" spans="1:21" x14ac:dyDescent="0.35">
      <c r="A5144" t="s">
        <v>1468</v>
      </c>
      <c r="B5144" t="s">
        <v>3239</v>
      </c>
      <c r="C5144" t="str">
        <f>SUBSTITUTE(Table1[[#This Row],[Fuel]],", ",",")</f>
        <v>fossil gas: natural gas</v>
      </c>
      <c r="D5144" t="s">
        <v>3239</v>
      </c>
      <c r="H5144" t="s">
        <v>3438</v>
      </c>
      <c r="I5144">
        <v>110</v>
      </c>
      <c r="J5144" t="s">
        <v>3446</v>
      </c>
      <c r="K5144">
        <v>2004</v>
      </c>
      <c r="L5144" t="s">
        <v>29</v>
      </c>
      <c r="M5144" t="s">
        <v>29</v>
      </c>
      <c r="N5144">
        <v>35.544398999999999</v>
      </c>
      <c r="O5144">
        <v>140.09329199999999</v>
      </c>
      <c r="P5144" t="s">
        <v>3529</v>
      </c>
      <c r="Q5144" s="3">
        <f>Table1[[#This Row],[Capacity (MW)]]*0.395*8760*10^-6</f>
        <v>0.38062199999999996</v>
      </c>
      <c r="R5144" s="3" cm="1">
        <f t="array" ref="R5144">AVERAGE(VLOOKUP(_xlfn.TEXTSPLIT(Table1[[#This Row],[Fuel (no space after comma)]], ","), FuelList_Final_EF!$A$2:$B$65, 2, FALSE))</f>
        <v>53.06</v>
      </c>
      <c r="S5144" s="3">
        <f>Table1[[#This Row],[Generation (TWh)]]*10^9*VLOOKUP(Table1[[#This Row],[Turbine/Engine Technology]],Technology_HR!$A$2:$B$11,2,FALSE)*10^-6</f>
        <v>2873315.4779999992</v>
      </c>
      <c r="T5144" s="5">
        <f>Table1[[#This Row],[Fuel Consumption (mmBtu)]]*Table1[[#This Row],[Emission Factor (kg CO2/ mmBtu)]]*10^3</f>
        <v>152458119262.67996</v>
      </c>
      <c r="U5144" s="3">
        <f>Table1[[#This Row],[Emissions (g CO2)]]/(Table1[[#This Row],[Generation (TWh)]]*10^9)</f>
        <v>400.54993999999994</v>
      </c>
    </row>
    <row r="5145" spans="1:21" x14ac:dyDescent="0.35">
      <c r="A5145" t="s">
        <v>1461</v>
      </c>
      <c r="B5145" t="s">
        <v>3242</v>
      </c>
      <c r="C5145" t="str">
        <f>SUBSTITUTE(Table1[[#This Row],[Fuel]],", ",",")</f>
        <v>fossil gas: lng</v>
      </c>
      <c r="D5145" t="s">
        <v>3242</v>
      </c>
      <c r="H5145" t="s">
        <v>3438</v>
      </c>
      <c r="I5145">
        <v>569.4</v>
      </c>
      <c r="J5145" t="s">
        <v>3446</v>
      </c>
      <c r="K5145">
        <v>2019</v>
      </c>
      <c r="L5145" t="s">
        <v>29</v>
      </c>
      <c r="M5145" t="s">
        <v>29</v>
      </c>
      <c r="N5145">
        <v>43.193153000000002</v>
      </c>
      <c r="O5145">
        <v>141.275971</v>
      </c>
      <c r="P5145" t="s">
        <v>3529</v>
      </c>
      <c r="Q5145" s="3">
        <f>Table1[[#This Row],[Capacity (MW)]]*0.395*8760*10^-6</f>
        <v>1.97023788</v>
      </c>
      <c r="R5145" s="3" cm="1">
        <f t="array" ref="R5145">AVERAGE(VLOOKUP(_xlfn.TEXTSPLIT(Table1[[#This Row],[Fuel (no space after comma)]], ","), FuelList_Final_EF!$A$2:$B$65, 2, FALSE))</f>
        <v>67.685819715340017</v>
      </c>
      <c r="S5145" s="3">
        <f>Table1[[#This Row],[Generation (TWh)]]*10^9*VLOOKUP(Table1[[#This Row],[Turbine/Engine Technology]],Technology_HR!$A$2:$B$11,2,FALSE)*10^-6</f>
        <v>14873325.75612</v>
      </c>
      <c r="T5145" s="5">
        <f>Table1[[#This Row],[Fuel Consumption (mmBtu)]]*Table1[[#This Row],[Emission Factor (kg CO2/ mmBtu)]]*10^3</f>
        <v>1006713245696.2615</v>
      </c>
      <c r="U5145" s="3">
        <f>Table1[[#This Row],[Emissions (g CO2)]]/(Table1[[#This Row],[Generation (TWh)]]*10^9)</f>
        <v>510.96025303110173</v>
      </c>
    </row>
    <row r="5146" spans="1:21" x14ac:dyDescent="0.35">
      <c r="A5146" t="s">
        <v>1461</v>
      </c>
      <c r="B5146" t="s">
        <v>3242</v>
      </c>
      <c r="C5146" t="str">
        <f>SUBSTITUTE(Table1[[#This Row],[Fuel]],", ",",")</f>
        <v>fossil gas: lng</v>
      </c>
      <c r="D5146" t="s">
        <v>3242</v>
      </c>
      <c r="H5146" t="s">
        <v>3438</v>
      </c>
      <c r="I5146">
        <v>569.4</v>
      </c>
      <c r="J5146" t="s">
        <v>3450</v>
      </c>
      <c r="K5146">
        <v>2031</v>
      </c>
      <c r="L5146" t="s">
        <v>29</v>
      </c>
      <c r="M5146" t="s">
        <v>29</v>
      </c>
      <c r="N5146">
        <v>43.193153000000002</v>
      </c>
      <c r="O5146">
        <v>141.275971</v>
      </c>
      <c r="P5146" t="s">
        <v>3529</v>
      </c>
      <c r="Q5146" s="3">
        <f>Table1[[#This Row],[Capacity (MW)]]*0.395*8760*10^-6</f>
        <v>1.97023788</v>
      </c>
      <c r="R5146" s="3" cm="1">
        <f t="array" ref="R5146">AVERAGE(VLOOKUP(_xlfn.TEXTSPLIT(Table1[[#This Row],[Fuel (no space after comma)]], ","), FuelList_Final_EF!$A$2:$B$65, 2, FALSE))</f>
        <v>67.685819715340017</v>
      </c>
      <c r="S5146" s="3">
        <f>Table1[[#This Row],[Generation (TWh)]]*10^9*VLOOKUP(Table1[[#This Row],[Turbine/Engine Technology]],Technology_HR!$A$2:$B$11,2,FALSE)*10^-6</f>
        <v>14873325.75612</v>
      </c>
      <c r="T5146" s="5">
        <f>Table1[[#This Row],[Fuel Consumption (mmBtu)]]*Table1[[#This Row],[Emission Factor (kg CO2/ mmBtu)]]*10^3</f>
        <v>1006713245696.2615</v>
      </c>
      <c r="U5146" s="3">
        <f>Table1[[#This Row],[Emissions (g CO2)]]/(Table1[[#This Row],[Generation (TWh)]]*10^9)</f>
        <v>510.96025303110173</v>
      </c>
    </row>
    <row r="5147" spans="1:21" x14ac:dyDescent="0.35">
      <c r="A5147" t="s">
        <v>1461</v>
      </c>
      <c r="B5147" t="s">
        <v>3242</v>
      </c>
      <c r="C5147" t="str">
        <f>SUBSTITUTE(Table1[[#This Row],[Fuel]],", ",",")</f>
        <v>fossil gas: lng</v>
      </c>
      <c r="D5147" t="s">
        <v>3242</v>
      </c>
      <c r="H5147" t="s">
        <v>3438</v>
      </c>
      <c r="I5147">
        <v>569.4</v>
      </c>
      <c r="J5147" t="s">
        <v>3450</v>
      </c>
      <c r="K5147">
        <v>2037</v>
      </c>
      <c r="L5147" t="s">
        <v>29</v>
      </c>
      <c r="M5147" t="s">
        <v>29</v>
      </c>
      <c r="N5147">
        <v>43.193153000000002</v>
      </c>
      <c r="O5147">
        <v>141.275971</v>
      </c>
      <c r="P5147" t="s">
        <v>3529</v>
      </c>
      <c r="Q5147" s="3">
        <f>Table1[[#This Row],[Capacity (MW)]]*0.395*8760*10^-6</f>
        <v>1.97023788</v>
      </c>
      <c r="R5147" s="3" cm="1">
        <f t="array" ref="R5147">AVERAGE(VLOOKUP(_xlfn.TEXTSPLIT(Table1[[#This Row],[Fuel (no space after comma)]], ","), FuelList_Final_EF!$A$2:$B$65, 2, FALSE))</f>
        <v>67.685819715340017</v>
      </c>
      <c r="S5147" s="3">
        <f>Table1[[#This Row],[Generation (TWh)]]*10^9*VLOOKUP(Table1[[#This Row],[Turbine/Engine Technology]],Technology_HR!$A$2:$B$11,2,FALSE)*10^-6</f>
        <v>14873325.75612</v>
      </c>
      <c r="T5147" s="5">
        <f>Table1[[#This Row],[Fuel Consumption (mmBtu)]]*Table1[[#This Row],[Emission Factor (kg CO2/ mmBtu)]]*10^3</f>
        <v>1006713245696.2615</v>
      </c>
      <c r="U5147" s="3">
        <f>Table1[[#This Row],[Emissions (g CO2)]]/(Table1[[#This Row],[Generation (TWh)]]*10^9)</f>
        <v>510.96025303110173</v>
      </c>
    </row>
    <row r="5148" spans="1:21" x14ac:dyDescent="0.35">
      <c r="A5148" t="s">
        <v>1469</v>
      </c>
      <c r="B5148" t="s">
        <v>3241</v>
      </c>
      <c r="C5148" t="str">
        <f>SUBSTITUTE(Table1[[#This Row],[Fuel]],", ",",")</f>
        <v>fossil liquids: heavy fuel oil</v>
      </c>
      <c r="D5148" t="s">
        <v>3241</v>
      </c>
      <c r="H5148" t="s">
        <v>3440</v>
      </c>
      <c r="I5148">
        <v>125</v>
      </c>
      <c r="J5148" t="s">
        <v>3446</v>
      </c>
      <c r="K5148">
        <v>1974</v>
      </c>
      <c r="L5148" t="s">
        <v>29</v>
      </c>
      <c r="M5148" t="s">
        <v>29</v>
      </c>
      <c r="N5148">
        <v>26.429482</v>
      </c>
      <c r="O5148">
        <v>127.84034</v>
      </c>
      <c r="P5148" t="s">
        <v>3529</v>
      </c>
      <c r="Q5148" s="3">
        <f>Table1[[#This Row],[Capacity (MW)]]*0.395*8760*10^-6</f>
        <v>0.43252499999999999</v>
      </c>
      <c r="R5148" s="3" cm="1">
        <f t="array" ref="R5148">AVERAGE(VLOOKUP(_xlfn.TEXTSPLIT(Table1[[#This Row],[Fuel (no space after comma)]], ","), FuelList_Final_EF!$A$2:$B$65, 2, FALSE))</f>
        <v>81.602530311017389</v>
      </c>
      <c r="S5148" s="3">
        <f>Table1[[#This Row],[Generation (TWh)]]*10^9*VLOOKUP(Table1[[#This Row],[Turbine/Engine Technology]],Technology_HR!$A$2:$B$11,2,FALSE)*10^-6</f>
        <v>4448519.625</v>
      </c>
      <c r="T5148" s="5">
        <f>Table1[[#This Row],[Fuel Consumption (mmBtu)]]*Table1[[#This Row],[Emission Factor (kg CO2/ mmBtu)]]*10^3</f>
        <v>363010457538.2182</v>
      </c>
      <c r="U5148" s="3">
        <f>Table1[[#This Row],[Emissions (g CO2)]]/(Table1[[#This Row],[Generation (TWh)]]*10^9)</f>
        <v>839.28202424881385</v>
      </c>
    </row>
    <row r="5149" spans="1:21" x14ac:dyDescent="0.35">
      <c r="A5149" t="s">
        <v>1469</v>
      </c>
      <c r="B5149" t="s">
        <v>3241</v>
      </c>
      <c r="C5149" t="str">
        <f>SUBSTITUTE(Table1[[#This Row],[Fuel]],", ",",")</f>
        <v>fossil liquids: heavy fuel oil</v>
      </c>
      <c r="D5149" t="s">
        <v>3241</v>
      </c>
      <c r="H5149" t="s">
        <v>3440</v>
      </c>
      <c r="I5149">
        <v>125</v>
      </c>
      <c r="J5149" t="s">
        <v>3446</v>
      </c>
      <c r="K5149">
        <v>1978</v>
      </c>
      <c r="L5149" t="s">
        <v>29</v>
      </c>
      <c r="M5149" t="s">
        <v>29</v>
      </c>
      <c r="N5149">
        <v>26.429482</v>
      </c>
      <c r="O5149">
        <v>127.84034</v>
      </c>
      <c r="P5149" t="s">
        <v>3529</v>
      </c>
      <c r="Q5149" s="3">
        <f>Table1[[#This Row],[Capacity (MW)]]*0.395*8760*10^-6</f>
        <v>0.43252499999999999</v>
      </c>
      <c r="R5149" s="3" cm="1">
        <f t="array" ref="R5149">AVERAGE(VLOOKUP(_xlfn.TEXTSPLIT(Table1[[#This Row],[Fuel (no space after comma)]], ","), FuelList_Final_EF!$A$2:$B$65, 2, FALSE))</f>
        <v>81.602530311017389</v>
      </c>
      <c r="S5149" s="3">
        <f>Table1[[#This Row],[Generation (TWh)]]*10^9*VLOOKUP(Table1[[#This Row],[Turbine/Engine Technology]],Technology_HR!$A$2:$B$11,2,FALSE)*10^-6</f>
        <v>4448519.625</v>
      </c>
      <c r="T5149" s="5">
        <f>Table1[[#This Row],[Fuel Consumption (mmBtu)]]*Table1[[#This Row],[Emission Factor (kg CO2/ mmBtu)]]*10^3</f>
        <v>363010457538.2182</v>
      </c>
      <c r="U5149" s="3">
        <f>Table1[[#This Row],[Emissions (g CO2)]]/(Table1[[#This Row],[Generation (TWh)]]*10^9)</f>
        <v>839.28202424881385</v>
      </c>
    </row>
    <row r="5150" spans="1:21" x14ac:dyDescent="0.35">
      <c r="A5150" t="s">
        <v>1470</v>
      </c>
      <c r="B5150" t="s">
        <v>3348</v>
      </c>
      <c r="C5150" t="str">
        <f>SUBSTITUTE(Table1[[#This Row],[Fuel]],", ",",")</f>
        <v>fossil gas: natural gas,industrial by-product: blast furnace gas</v>
      </c>
      <c r="D5150" t="s">
        <v>3239</v>
      </c>
      <c r="E5150" t="s">
        <v>3274</v>
      </c>
      <c r="H5150" t="s">
        <v>3440</v>
      </c>
      <c r="I5150">
        <v>138</v>
      </c>
      <c r="J5150" t="s">
        <v>3446</v>
      </c>
      <c r="K5150">
        <v>1984</v>
      </c>
      <c r="L5150" t="s">
        <v>29</v>
      </c>
      <c r="M5150" t="s">
        <v>29</v>
      </c>
      <c r="N5150">
        <v>35.582712000000001</v>
      </c>
      <c r="O5150">
        <v>140.096892</v>
      </c>
      <c r="P5150" t="s">
        <v>3529</v>
      </c>
      <c r="Q5150" s="3">
        <f>Table1[[#This Row],[Capacity (MW)]]*0.395*8760*10^-6</f>
        <v>0.47750760000000003</v>
      </c>
      <c r="R5150" s="3" cm="1">
        <f t="array" ref="R5150">AVERAGE(VLOOKUP(_xlfn.TEXTSPLIT(Table1[[#This Row],[Fuel (no space after comma)]], ","), FuelList_Final_EF!$A$2:$B$65, 2, FALSE))</f>
        <v>163.69</v>
      </c>
      <c r="S5150" s="3">
        <f>Table1[[#This Row],[Generation (TWh)]]*10^9*VLOOKUP(Table1[[#This Row],[Turbine/Engine Technology]],Technology_HR!$A$2:$B$11,2,FALSE)*10^-6</f>
        <v>4911165.6660000011</v>
      </c>
      <c r="T5150" s="5">
        <f>Table1[[#This Row],[Fuel Consumption (mmBtu)]]*Table1[[#This Row],[Emission Factor (kg CO2/ mmBtu)]]*10^3</f>
        <v>803908707867.54016</v>
      </c>
      <c r="U5150" s="3">
        <f>Table1[[#This Row],[Emissions (g CO2)]]/(Table1[[#This Row],[Generation (TWh)]]*10^9)</f>
        <v>1683.5516500000001</v>
      </c>
    </row>
    <row r="5151" spans="1:21" x14ac:dyDescent="0.35">
      <c r="A5151" t="s">
        <v>1470</v>
      </c>
      <c r="B5151" t="s">
        <v>3348</v>
      </c>
      <c r="C5151" t="str">
        <f>SUBSTITUTE(Table1[[#This Row],[Fuel]],", ",",")</f>
        <v>fossil gas: natural gas,industrial by-product: blast furnace gas</v>
      </c>
      <c r="D5151" t="s">
        <v>3239</v>
      </c>
      <c r="E5151" t="s">
        <v>3274</v>
      </c>
      <c r="H5151" t="s">
        <v>3438</v>
      </c>
      <c r="I5151">
        <v>143.69999999999999</v>
      </c>
      <c r="J5151" t="s">
        <v>3446</v>
      </c>
      <c r="K5151">
        <v>2015</v>
      </c>
      <c r="L5151" t="s">
        <v>29</v>
      </c>
      <c r="M5151" t="s">
        <v>29</v>
      </c>
      <c r="N5151">
        <v>35.582712000000001</v>
      </c>
      <c r="O5151">
        <v>140.096892</v>
      </c>
      <c r="P5151" t="s">
        <v>3529</v>
      </c>
      <c r="Q5151" s="3">
        <f>Table1[[#This Row],[Capacity (MW)]]*0.395*8760*10^-6</f>
        <v>0.49723073999999995</v>
      </c>
      <c r="R5151" s="3" cm="1">
        <f t="array" ref="R5151">AVERAGE(VLOOKUP(_xlfn.TEXTSPLIT(Table1[[#This Row],[Fuel (no space after comma)]], ","), FuelList_Final_EF!$A$2:$B$65, 2, FALSE))</f>
        <v>163.69</v>
      </c>
      <c r="S5151" s="3">
        <f>Table1[[#This Row],[Generation (TWh)]]*10^9*VLOOKUP(Table1[[#This Row],[Turbine/Engine Technology]],Technology_HR!$A$2:$B$11,2,FALSE)*10^-6</f>
        <v>3753594.8562599993</v>
      </c>
      <c r="T5151" s="5">
        <f>Table1[[#This Row],[Fuel Consumption (mmBtu)]]*Table1[[#This Row],[Emission Factor (kg CO2/ mmBtu)]]*10^3</f>
        <v>614425942021.19922</v>
      </c>
      <c r="U5151" s="3">
        <f>Table1[[#This Row],[Emissions (g CO2)]]/(Table1[[#This Row],[Generation (TWh)]]*10^9)</f>
        <v>1235.6958099999997</v>
      </c>
    </row>
    <row r="5152" spans="1:21" x14ac:dyDescent="0.35">
      <c r="A5152" t="s">
        <v>1471</v>
      </c>
      <c r="B5152" t="s">
        <v>3239</v>
      </c>
      <c r="C5152" t="str">
        <f>SUBSTITUTE(Table1[[#This Row],[Fuel]],", ",",")</f>
        <v>fossil gas: natural gas</v>
      </c>
      <c r="D5152" t="s">
        <v>3239</v>
      </c>
      <c r="H5152" t="s">
        <v>3437</v>
      </c>
      <c r="I5152">
        <v>109.2</v>
      </c>
      <c r="J5152" t="s">
        <v>3446</v>
      </c>
      <c r="K5152">
        <v>2015</v>
      </c>
      <c r="L5152" t="s">
        <v>29</v>
      </c>
      <c r="M5152" t="s">
        <v>29</v>
      </c>
      <c r="N5152">
        <v>37.255318000000003</v>
      </c>
      <c r="O5152">
        <v>138.393474</v>
      </c>
      <c r="P5152" t="s">
        <v>3529</v>
      </c>
      <c r="Q5152" s="3">
        <f>Table1[[#This Row],[Capacity (MW)]]*0.395*8760*10^-6</f>
        <v>0.37785384</v>
      </c>
      <c r="R5152" s="3" cm="1">
        <f t="array" ref="R5152">AVERAGE(VLOOKUP(_xlfn.TEXTSPLIT(Table1[[#This Row],[Fuel (no space after comma)]], ","), FuelList_Final_EF!$A$2:$B$65, 2, FALSE))</f>
        <v>53.06</v>
      </c>
      <c r="S5152" s="3">
        <f>Table1[[#This Row],[Generation (TWh)]]*10^9*VLOOKUP(Table1[[#This Row],[Turbine/Engine Technology]],Technology_HR!$A$2:$B$11,2,FALSE)*10^-6</f>
        <v>3362899.176</v>
      </c>
      <c r="T5152" s="5">
        <f>Table1[[#This Row],[Fuel Consumption (mmBtu)]]*Table1[[#This Row],[Emission Factor (kg CO2/ mmBtu)]]*10^3</f>
        <v>178435430278.56</v>
      </c>
      <c r="U5152" s="3">
        <f>Table1[[#This Row],[Emissions (g CO2)]]/(Table1[[#This Row],[Generation (TWh)]]*10^9)</f>
        <v>472.23399999999998</v>
      </c>
    </row>
    <row r="5153" spans="1:21" x14ac:dyDescent="0.35">
      <c r="A5153" t="s">
        <v>1457</v>
      </c>
      <c r="B5153" t="s">
        <v>3242</v>
      </c>
      <c r="C5153" t="str">
        <f>SUBSTITUTE(Table1[[#This Row],[Fuel]],", ",",")</f>
        <v>fossil gas: lng</v>
      </c>
      <c r="D5153" t="s">
        <v>3242</v>
      </c>
      <c r="H5153" t="s">
        <v>3438</v>
      </c>
      <c r="I5153">
        <v>572</v>
      </c>
      <c r="J5153" t="s">
        <v>3446</v>
      </c>
      <c r="K5153">
        <v>2023</v>
      </c>
      <c r="L5153" t="s">
        <v>29</v>
      </c>
      <c r="M5153" t="s">
        <v>29</v>
      </c>
      <c r="N5153">
        <v>37.206141000000002</v>
      </c>
      <c r="O5153">
        <v>138.27845600000001</v>
      </c>
      <c r="P5153" t="s">
        <v>3529</v>
      </c>
      <c r="Q5153" s="3">
        <f>Table1[[#This Row],[Capacity (MW)]]*0.395*8760*10^-6</f>
        <v>1.9792343999999997</v>
      </c>
      <c r="R5153" s="3" cm="1">
        <f t="array" ref="R5153">AVERAGE(VLOOKUP(_xlfn.TEXTSPLIT(Table1[[#This Row],[Fuel (no space after comma)]], ","), FuelList_Final_EF!$A$2:$B$65, 2, FALSE))</f>
        <v>67.685819715340017</v>
      </c>
      <c r="S5153" s="3">
        <f>Table1[[#This Row],[Generation (TWh)]]*10^9*VLOOKUP(Table1[[#This Row],[Turbine/Engine Technology]],Technology_HR!$A$2:$B$11,2,FALSE)*10^-6</f>
        <v>14941240.485599997</v>
      </c>
      <c r="T5153" s="5">
        <f>Table1[[#This Row],[Fuel Consumption (mmBtu)]]*Table1[[#This Row],[Emission Factor (kg CO2/ mmBtu)]]*10^3</f>
        <v>1011310109831.8607</v>
      </c>
      <c r="U5153" s="3">
        <f>Table1[[#This Row],[Emissions (g CO2)]]/(Table1[[#This Row],[Generation (TWh)]]*10^9)</f>
        <v>510.96025303110173</v>
      </c>
    </row>
    <row r="5154" spans="1:21" x14ac:dyDescent="0.35">
      <c r="A5154" t="s">
        <v>1458</v>
      </c>
      <c r="B5154" t="s">
        <v>3242</v>
      </c>
      <c r="C5154" t="str">
        <f>SUBSTITUTE(Table1[[#This Row],[Fuel]],", ",",")</f>
        <v>fossil gas: lng</v>
      </c>
      <c r="D5154" t="s">
        <v>3242</v>
      </c>
      <c r="H5154" t="s">
        <v>3438</v>
      </c>
      <c r="I5154">
        <v>595</v>
      </c>
      <c r="J5154" t="s">
        <v>3446</v>
      </c>
      <c r="K5154">
        <v>2012</v>
      </c>
      <c r="L5154" t="s">
        <v>29</v>
      </c>
      <c r="M5154" t="s">
        <v>29</v>
      </c>
      <c r="N5154">
        <v>37.206141000000002</v>
      </c>
      <c r="O5154">
        <v>138.27845600000001</v>
      </c>
      <c r="P5154" t="s">
        <v>3529</v>
      </c>
      <c r="Q5154" s="3">
        <f>Table1[[#This Row],[Capacity (MW)]]*0.395*8760*10^-6</f>
        <v>2.0588189999999997</v>
      </c>
      <c r="R5154" s="3" cm="1">
        <f t="array" ref="R5154">AVERAGE(VLOOKUP(_xlfn.TEXTSPLIT(Table1[[#This Row],[Fuel (no space after comma)]], ","), FuelList_Final_EF!$A$2:$B$65, 2, FALSE))</f>
        <v>67.685819715340017</v>
      </c>
      <c r="S5154" s="3">
        <f>Table1[[#This Row],[Generation (TWh)]]*10^9*VLOOKUP(Table1[[#This Row],[Turbine/Engine Technology]],Technology_HR!$A$2:$B$11,2,FALSE)*10^-6</f>
        <v>15542024.630999997</v>
      </c>
      <c r="T5154" s="5">
        <f>Table1[[#This Row],[Fuel Consumption (mmBtu)]]*Table1[[#This Row],[Emission Factor (kg CO2/ mmBtu)]]*10^3</f>
        <v>1051974677185.2397</v>
      </c>
      <c r="U5154" s="3">
        <f>Table1[[#This Row],[Emissions (g CO2)]]/(Table1[[#This Row],[Generation (TWh)]]*10^9)</f>
        <v>510.96025303110173</v>
      </c>
    </row>
    <row r="5155" spans="1:21" x14ac:dyDescent="0.35">
      <c r="A5155" t="s">
        <v>1458</v>
      </c>
      <c r="B5155" t="s">
        <v>3242</v>
      </c>
      <c r="C5155" t="str">
        <f>SUBSTITUTE(Table1[[#This Row],[Fuel]],", ",",")</f>
        <v>fossil gas: lng</v>
      </c>
      <c r="D5155" t="s">
        <v>3242</v>
      </c>
      <c r="H5155" t="s">
        <v>3438</v>
      </c>
      <c r="I5155">
        <v>595</v>
      </c>
      <c r="J5155" t="s">
        <v>3446</v>
      </c>
      <c r="K5155">
        <v>2013</v>
      </c>
      <c r="L5155" t="s">
        <v>29</v>
      </c>
      <c r="M5155" t="s">
        <v>29</v>
      </c>
      <c r="N5155">
        <v>37.206141000000002</v>
      </c>
      <c r="O5155">
        <v>138.27845600000001</v>
      </c>
      <c r="P5155" t="s">
        <v>3529</v>
      </c>
      <c r="Q5155" s="3">
        <f>Table1[[#This Row],[Capacity (MW)]]*0.395*8760*10^-6</f>
        <v>2.0588189999999997</v>
      </c>
      <c r="R5155" s="3" cm="1">
        <f t="array" ref="R5155">AVERAGE(VLOOKUP(_xlfn.TEXTSPLIT(Table1[[#This Row],[Fuel (no space after comma)]], ","), FuelList_Final_EF!$A$2:$B$65, 2, FALSE))</f>
        <v>67.685819715340017</v>
      </c>
      <c r="S5155" s="3">
        <f>Table1[[#This Row],[Generation (TWh)]]*10^9*VLOOKUP(Table1[[#This Row],[Turbine/Engine Technology]],Technology_HR!$A$2:$B$11,2,FALSE)*10^-6</f>
        <v>15542024.630999997</v>
      </c>
      <c r="T5155" s="5">
        <f>Table1[[#This Row],[Fuel Consumption (mmBtu)]]*Table1[[#This Row],[Emission Factor (kg CO2/ mmBtu)]]*10^3</f>
        <v>1051974677185.2397</v>
      </c>
      <c r="U5155" s="3">
        <f>Table1[[#This Row],[Emissions (g CO2)]]/(Table1[[#This Row],[Generation (TWh)]]*10^9)</f>
        <v>510.96025303110173</v>
      </c>
    </row>
    <row r="5156" spans="1:21" x14ac:dyDescent="0.35">
      <c r="A5156" t="s">
        <v>1458</v>
      </c>
      <c r="B5156" t="s">
        <v>3242</v>
      </c>
      <c r="C5156" t="str">
        <f>SUBSTITUTE(Table1[[#This Row],[Fuel]],", ",",")</f>
        <v>fossil gas: lng</v>
      </c>
      <c r="D5156" t="s">
        <v>3242</v>
      </c>
      <c r="H5156" t="s">
        <v>3438</v>
      </c>
      <c r="I5156">
        <v>595</v>
      </c>
      <c r="J5156" t="s">
        <v>3446</v>
      </c>
      <c r="K5156">
        <v>2013</v>
      </c>
      <c r="L5156" t="s">
        <v>29</v>
      </c>
      <c r="M5156" t="s">
        <v>29</v>
      </c>
      <c r="N5156">
        <v>37.206141000000002</v>
      </c>
      <c r="O5156">
        <v>138.27845600000001</v>
      </c>
      <c r="P5156" t="s">
        <v>3529</v>
      </c>
      <c r="Q5156" s="3">
        <f>Table1[[#This Row],[Capacity (MW)]]*0.395*8760*10^-6</f>
        <v>2.0588189999999997</v>
      </c>
      <c r="R5156" s="3" cm="1">
        <f t="array" ref="R5156">AVERAGE(VLOOKUP(_xlfn.TEXTSPLIT(Table1[[#This Row],[Fuel (no space after comma)]], ","), FuelList_Final_EF!$A$2:$B$65, 2, FALSE))</f>
        <v>67.685819715340017</v>
      </c>
      <c r="S5156" s="3">
        <f>Table1[[#This Row],[Generation (TWh)]]*10^9*VLOOKUP(Table1[[#This Row],[Turbine/Engine Technology]],Technology_HR!$A$2:$B$11,2,FALSE)*10^-6</f>
        <v>15542024.630999997</v>
      </c>
      <c r="T5156" s="5">
        <f>Table1[[#This Row],[Fuel Consumption (mmBtu)]]*Table1[[#This Row],[Emission Factor (kg CO2/ mmBtu)]]*10^3</f>
        <v>1051974677185.2397</v>
      </c>
      <c r="U5156" s="3">
        <f>Table1[[#This Row],[Emissions (g CO2)]]/(Table1[[#This Row],[Generation (TWh)]]*10^9)</f>
        <v>510.96025303110173</v>
      </c>
    </row>
    <row r="5157" spans="1:21" x14ac:dyDescent="0.35">
      <c r="A5157" t="s">
        <v>1458</v>
      </c>
      <c r="B5157" t="s">
        <v>3242</v>
      </c>
      <c r="C5157" t="str">
        <f>SUBSTITUTE(Table1[[#This Row],[Fuel]],", ",",")</f>
        <v>fossil gas: lng</v>
      </c>
      <c r="D5157" t="s">
        <v>3242</v>
      </c>
      <c r="H5157" t="s">
        <v>3438</v>
      </c>
      <c r="I5157">
        <v>595</v>
      </c>
      <c r="J5157" t="s">
        <v>3446</v>
      </c>
      <c r="K5157">
        <v>2014</v>
      </c>
      <c r="L5157" t="s">
        <v>29</v>
      </c>
      <c r="M5157" t="s">
        <v>29</v>
      </c>
      <c r="N5157">
        <v>37.206141000000002</v>
      </c>
      <c r="O5157">
        <v>138.27845600000001</v>
      </c>
      <c r="P5157" t="s">
        <v>3529</v>
      </c>
      <c r="Q5157" s="3">
        <f>Table1[[#This Row],[Capacity (MW)]]*0.395*8760*10^-6</f>
        <v>2.0588189999999997</v>
      </c>
      <c r="R5157" s="3" cm="1">
        <f t="array" ref="R5157">AVERAGE(VLOOKUP(_xlfn.TEXTSPLIT(Table1[[#This Row],[Fuel (no space after comma)]], ","), FuelList_Final_EF!$A$2:$B$65, 2, FALSE))</f>
        <v>67.685819715340017</v>
      </c>
      <c r="S5157" s="3">
        <f>Table1[[#This Row],[Generation (TWh)]]*10^9*VLOOKUP(Table1[[#This Row],[Turbine/Engine Technology]],Technology_HR!$A$2:$B$11,2,FALSE)*10^-6</f>
        <v>15542024.630999997</v>
      </c>
      <c r="T5157" s="5">
        <f>Table1[[#This Row],[Fuel Consumption (mmBtu)]]*Table1[[#This Row],[Emission Factor (kg CO2/ mmBtu)]]*10^3</f>
        <v>1051974677185.2397</v>
      </c>
      <c r="U5157" s="3">
        <f>Table1[[#This Row],[Emissions (g CO2)]]/(Table1[[#This Row],[Generation (TWh)]]*10^9)</f>
        <v>510.96025303110173</v>
      </c>
    </row>
    <row r="5158" spans="1:21" x14ac:dyDescent="0.35">
      <c r="A5158" t="s">
        <v>1472</v>
      </c>
      <c r="B5158" t="s">
        <v>3239</v>
      </c>
      <c r="C5158" t="str">
        <f>SUBSTITUTE(Table1[[#This Row],[Fuel]],", ",",")</f>
        <v>fossil gas: natural gas</v>
      </c>
      <c r="D5158" t="s">
        <v>3239</v>
      </c>
      <c r="H5158" t="s">
        <v>3438</v>
      </c>
      <c r="I5158">
        <v>200</v>
      </c>
      <c r="J5158" t="s">
        <v>3446</v>
      </c>
      <c r="K5158">
        <v>2021</v>
      </c>
      <c r="L5158" t="s">
        <v>29</v>
      </c>
      <c r="M5158" t="s">
        <v>29</v>
      </c>
      <c r="N5158">
        <v>35.498136000000002</v>
      </c>
      <c r="O5158">
        <v>139.718851</v>
      </c>
      <c r="P5158" t="s">
        <v>3529</v>
      </c>
      <c r="Q5158" s="3">
        <f>Table1[[#This Row],[Capacity (MW)]]*0.395*8760*10^-6</f>
        <v>0.69203999999999999</v>
      </c>
      <c r="R5158" s="3" cm="1">
        <f t="array" ref="R5158">AVERAGE(VLOOKUP(_xlfn.TEXTSPLIT(Table1[[#This Row],[Fuel (no space after comma)]], ","), FuelList_Final_EF!$A$2:$B$65, 2, FALSE))</f>
        <v>53.06</v>
      </c>
      <c r="S5158" s="3">
        <f>Table1[[#This Row],[Generation (TWh)]]*10^9*VLOOKUP(Table1[[#This Row],[Turbine/Engine Technology]],Technology_HR!$A$2:$B$11,2,FALSE)*10^-6</f>
        <v>5224209.96</v>
      </c>
      <c r="T5158" s="5">
        <f>Table1[[#This Row],[Fuel Consumption (mmBtu)]]*Table1[[#This Row],[Emission Factor (kg CO2/ mmBtu)]]*10^3</f>
        <v>277196580477.60004</v>
      </c>
      <c r="U5158" s="3">
        <f>Table1[[#This Row],[Emissions (g CO2)]]/(Table1[[#This Row],[Generation (TWh)]]*10^9)</f>
        <v>400.54994000000005</v>
      </c>
    </row>
    <row r="5159" spans="1:21" x14ac:dyDescent="0.35">
      <c r="A5159" t="s">
        <v>1472</v>
      </c>
      <c r="B5159" t="s">
        <v>3239</v>
      </c>
      <c r="C5159" t="str">
        <f>SUBSTITUTE(Table1[[#This Row],[Fuel]],", ",",")</f>
        <v>fossil gas: natural gas</v>
      </c>
      <c r="D5159" t="s">
        <v>3239</v>
      </c>
      <c r="H5159" t="s">
        <v>3438</v>
      </c>
      <c r="I5159">
        <v>187.4</v>
      </c>
      <c r="J5159" t="s">
        <v>3446</v>
      </c>
      <c r="K5159">
        <v>1981</v>
      </c>
      <c r="L5159" t="s">
        <v>29</v>
      </c>
      <c r="M5159" t="s">
        <v>29</v>
      </c>
      <c r="N5159">
        <v>35.498136000000002</v>
      </c>
      <c r="O5159">
        <v>139.718851</v>
      </c>
      <c r="P5159" t="s">
        <v>3529</v>
      </c>
      <c r="Q5159" s="3">
        <f>Table1[[#This Row],[Capacity (MW)]]*0.395*8760*10^-6</f>
        <v>0.64844148000000001</v>
      </c>
      <c r="R5159" s="3" cm="1">
        <f t="array" ref="R5159">AVERAGE(VLOOKUP(_xlfn.TEXTSPLIT(Table1[[#This Row],[Fuel (no space after comma)]], ","), FuelList_Final_EF!$A$2:$B$65, 2, FALSE))</f>
        <v>53.06</v>
      </c>
      <c r="S5159" s="3">
        <f>Table1[[#This Row],[Generation (TWh)]]*10^9*VLOOKUP(Table1[[#This Row],[Turbine/Engine Technology]],Technology_HR!$A$2:$B$11,2,FALSE)*10^-6</f>
        <v>4895084.7325200001</v>
      </c>
      <c r="T5159" s="5">
        <f>Table1[[#This Row],[Fuel Consumption (mmBtu)]]*Table1[[#This Row],[Emission Factor (kg CO2/ mmBtu)]]*10^3</f>
        <v>259733195907.5112</v>
      </c>
      <c r="U5159" s="3">
        <f>Table1[[#This Row],[Emissions (g CO2)]]/(Table1[[#This Row],[Generation (TWh)]]*10^9)</f>
        <v>400.54993999999999</v>
      </c>
    </row>
    <row r="5160" spans="1:21" x14ac:dyDescent="0.35">
      <c r="A5160" t="s">
        <v>1472</v>
      </c>
      <c r="B5160" t="s">
        <v>3239</v>
      </c>
      <c r="C5160" t="str">
        <f>SUBSTITUTE(Table1[[#This Row],[Fuel]],", ",",")</f>
        <v>fossil gas: natural gas</v>
      </c>
      <c r="D5160" t="s">
        <v>3239</v>
      </c>
      <c r="H5160" t="s">
        <v>3438</v>
      </c>
      <c r="I5160">
        <v>198.4</v>
      </c>
      <c r="J5160" t="s">
        <v>3446</v>
      </c>
      <c r="K5160">
        <v>1981</v>
      </c>
      <c r="L5160" t="s">
        <v>29</v>
      </c>
      <c r="M5160" t="s">
        <v>29</v>
      </c>
      <c r="N5160">
        <v>35.498136000000002</v>
      </c>
      <c r="O5160">
        <v>139.718851</v>
      </c>
      <c r="P5160" t="s">
        <v>3529</v>
      </c>
      <c r="Q5160" s="3">
        <f>Table1[[#This Row],[Capacity (MW)]]*0.395*8760*10^-6</f>
        <v>0.68650368000000006</v>
      </c>
      <c r="R5160" s="3" cm="1">
        <f t="array" ref="R5160">AVERAGE(VLOOKUP(_xlfn.TEXTSPLIT(Table1[[#This Row],[Fuel (no space after comma)]], ","), FuelList_Final_EF!$A$2:$B$65, 2, FALSE))</f>
        <v>53.06</v>
      </c>
      <c r="S5160" s="3">
        <f>Table1[[#This Row],[Generation (TWh)]]*10^9*VLOOKUP(Table1[[#This Row],[Turbine/Engine Technology]],Technology_HR!$A$2:$B$11,2,FALSE)*10^-6</f>
        <v>5182416.2803200008</v>
      </c>
      <c r="T5160" s="5">
        <f>Table1[[#This Row],[Fuel Consumption (mmBtu)]]*Table1[[#This Row],[Emission Factor (kg CO2/ mmBtu)]]*10^3</f>
        <v>274979007833.7793</v>
      </c>
      <c r="U5160" s="3">
        <f>Table1[[#This Row],[Emissions (g CO2)]]/(Table1[[#This Row],[Generation (TWh)]]*10^9)</f>
        <v>400.54994000000005</v>
      </c>
    </row>
    <row r="5161" spans="1:21" x14ac:dyDescent="0.35">
      <c r="A5161" t="s">
        <v>1472</v>
      </c>
      <c r="B5161" t="s">
        <v>3239</v>
      </c>
      <c r="C5161" t="str">
        <f>SUBSTITUTE(Table1[[#This Row],[Fuel]],", ",",")</f>
        <v>fossil gas: natural gas</v>
      </c>
      <c r="D5161" t="s">
        <v>3239</v>
      </c>
      <c r="H5161" t="s">
        <v>3438</v>
      </c>
      <c r="I5161">
        <v>210.6</v>
      </c>
      <c r="J5161" t="s">
        <v>3446</v>
      </c>
      <c r="K5161">
        <v>2014</v>
      </c>
      <c r="L5161" t="s">
        <v>29</v>
      </c>
      <c r="M5161" t="s">
        <v>29</v>
      </c>
      <c r="N5161">
        <v>35.498136000000002</v>
      </c>
      <c r="O5161">
        <v>139.718851</v>
      </c>
      <c r="P5161" t="s">
        <v>3529</v>
      </c>
      <c r="Q5161" s="3">
        <f>Table1[[#This Row],[Capacity (MW)]]*0.395*8760*10^-6</f>
        <v>0.72871811999999991</v>
      </c>
      <c r="R5161" s="3" cm="1">
        <f t="array" ref="R5161">AVERAGE(VLOOKUP(_xlfn.TEXTSPLIT(Table1[[#This Row],[Fuel (no space after comma)]], ","), FuelList_Final_EF!$A$2:$B$65, 2, FALSE))</f>
        <v>53.06</v>
      </c>
      <c r="S5161" s="3">
        <f>Table1[[#This Row],[Generation (TWh)]]*10^9*VLOOKUP(Table1[[#This Row],[Turbine/Engine Technology]],Technology_HR!$A$2:$B$11,2,FALSE)*10^-6</f>
        <v>5501093.0878799986</v>
      </c>
      <c r="T5161" s="5">
        <f>Table1[[#This Row],[Fuel Consumption (mmBtu)]]*Table1[[#This Row],[Emission Factor (kg CO2/ mmBtu)]]*10^3</f>
        <v>291887999242.91272</v>
      </c>
      <c r="U5161" s="3">
        <f>Table1[[#This Row],[Emissions (g CO2)]]/(Table1[[#This Row],[Generation (TWh)]]*10^9)</f>
        <v>400.54993999999994</v>
      </c>
    </row>
    <row r="5162" spans="1:21" x14ac:dyDescent="0.35">
      <c r="A5162" t="s">
        <v>1473</v>
      </c>
      <c r="B5162" t="s">
        <v>3311</v>
      </c>
      <c r="C5162" t="str">
        <f>SUBSTITUTE(Table1[[#This Row],[Fuel]],", ",",")</f>
        <v>industrial by-product: blast furnace gas,fossil liquids: heavy fuel oil</v>
      </c>
      <c r="D5162" t="s">
        <v>3274</v>
      </c>
      <c r="E5162" t="s">
        <v>3241</v>
      </c>
      <c r="H5162" t="s">
        <v>3440</v>
      </c>
      <c r="I5162">
        <v>350</v>
      </c>
      <c r="J5162" t="s">
        <v>3446</v>
      </c>
      <c r="K5162" t="s">
        <v>29</v>
      </c>
      <c r="L5162" t="s">
        <v>29</v>
      </c>
      <c r="M5162" t="s">
        <v>29</v>
      </c>
      <c r="N5162">
        <v>35.941555000000001</v>
      </c>
      <c r="O5162">
        <v>140.68806799999999</v>
      </c>
      <c r="P5162" t="s">
        <v>3529</v>
      </c>
      <c r="Q5162" s="3">
        <f>Table1[[#This Row],[Capacity (MW)]]*0.395*8760*10^-6</f>
        <v>1.2110699999999999</v>
      </c>
      <c r="R5162" s="3" cm="1">
        <f t="array" ref="R5162">AVERAGE(VLOOKUP(_xlfn.TEXTSPLIT(Table1[[#This Row],[Fuel (no space after comma)]], ","), FuelList_Final_EF!$A$2:$B$65, 2, FALSE))</f>
        <v>177.9612651555087</v>
      </c>
      <c r="S5162" s="3">
        <f>Table1[[#This Row],[Generation (TWh)]]*10^9*VLOOKUP(Table1[[#This Row],[Turbine/Engine Technology]],Technology_HR!$A$2:$B$11,2,FALSE)*10^-6</f>
        <v>12455854.949999997</v>
      </c>
      <c r="T5162" s="5">
        <f>Table1[[#This Row],[Fuel Consumption (mmBtu)]]*Table1[[#This Row],[Emission Factor (kg CO2/ mmBtu)]]*10^3</f>
        <v>2216659705495.5049</v>
      </c>
      <c r="U5162" s="3">
        <f>Table1[[#This Row],[Emissions (g CO2)]]/(Table1[[#This Row],[Generation (TWh)]]*10^9)</f>
        <v>1830.3316121244068</v>
      </c>
    </row>
    <row r="5163" spans="1:21" x14ac:dyDescent="0.35">
      <c r="A5163" t="s">
        <v>1473</v>
      </c>
      <c r="B5163" t="s">
        <v>3311</v>
      </c>
      <c r="C5163" t="str">
        <f>SUBSTITUTE(Table1[[#This Row],[Fuel]],", ",",")</f>
        <v>industrial by-product: blast furnace gas,fossil liquids: heavy fuel oil</v>
      </c>
      <c r="D5163" t="s">
        <v>3274</v>
      </c>
      <c r="E5163" t="s">
        <v>3241</v>
      </c>
      <c r="H5163" t="s">
        <v>3440</v>
      </c>
      <c r="I5163">
        <v>350</v>
      </c>
      <c r="J5163" t="s">
        <v>3446</v>
      </c>
      <c r="K5163" t="s">
        <v>29</v>
      </c>
      <c r="L5163" t="s">
        <v>29</v>
      </c>
      <c r="M5163" t="s">
        <v>29</v>
      </c>
      <c r="N5163">
        <v>35.941555000000001</v>
      </c>
      <c r="O5163">
        <v>140.68806799999999</v>
      </c>
      <c r="P5163" t="s">
        <v>3529</v>
      </c>
      <c r="Q5163" s="3">
        <f>Table1[[#This Row],[Capacity (MW)]]*0.395*8760*10^-6</f>
        <v>1.2110699999999999</v>
      </c>
      <c r="R5163" s="3" cm="1">
        <f t="array" ref="R5163">AVERAGE(VLOOKUP(_xlfn.TEXTSPLIT(Table1[[#This Row],[Fuel (no space after comma)]], ","), FuelList_Final_EF!$A$2:$B$65, 2, FALSE))</f>
        <v>177.9612651555087</v>
      </c>
      <c r="S5163" s="3">
        <f>Table1[[#This Row],[Generation (TWh)]]*10^9*VLOOKUP(Table1[[#This Row],[Turbine/Engine Technology]],Technology_HR!$A$2:$B$11,2,FALSE)*10^-6</f>
        <v>12455854.949999997</v>
      </c>
      <c r="T5163" s="5">
        <f>Table1[[#This Row],[Fuel Consumption (mmBtu)]]*Table1[[#This Row],[Emission Factor (kg CO2/ mmBtu)]]*10^3</f>
        <v>2216659705495.5049</v>
      </c>
      <c r="U5163" s="3">
        <f>Table1[[#This Row],[Emissions (g CO2)]]/(Table1[[#This Row],[Generation (TWh)]]*10^9)</f>
        <v>1830.3316121244068</v>
      </c>
    </row>
    <row r="5164" spans="1:21" x14ac:dyDescent="0.35">
      <c r="A5164" t="s">
        <v>1473</v>
      </c>
      <c r="B5164" t="s">
        <v>3311</v>
      </c>
      <c r="C5164" t="str">
        <f>SUBSTITUTE(Table1[[#This Row],[Fuel]],", ",",")</f>
        <v>industrial by-product: blast furnace gas,fossil liquids: heavy fuel oil</v>
      </c>
      <c r="D5164" t="s">
        <v>3274</v>
      </c>
      <c r="E5164" t="s">
        <v>3241</v>
      </c>
      <c r="H5164" t="s">
        <v>3438</v>
      </c>
      <c r="I5164">
        <v>300</v>
      </c>
      <c r="J5164" t="s">
        <v>3446</v>
      </c>
      <c r="K5164" t="s">
        <v>29</v>
      </c>
      <c r="L5164" t="s">
        <v>29</v>
      </c>
      <c r="M5164" t="s">
        <v>29</v>
      </c>
      <c r="N5164">
        <v>35.941555000000001</v>
      </c>
      <c r="O5164">
        <v>140.68806799999999</v>
      </c>
      <c r="P5164" t="s">
        <v>3529</v>
      </c>
      <c r="Q5164" s="3">
        <f>Table1[[#This Row],[Capacity (MW)]]*0.395*8760*10^-6</f>
        <v>1.03806</v>
      </c>
      <c r="R5164" s="3" cm="1">
        <f t="array" ref="R5164">AVERAGE(VLOOKUP(_xlfn.TEXTSPLIT(Table1[[#This Row],[Fuel (no space after comma)]], ","), FuelList_Final_EF!$A$2:$B$65, 2, FALSE))</f>
        <v>177.9612651555087</v>
      </c>
      <c r="S5164" s="3">
        <f>Table1[[#This Row],[Generation (TWh)]]*10^9*VLOOKUP(Table1[[#This Row],[Turbine/Engine Technology]],Technology_HR!$A$2:$B$11,2,FALSE)*10^-6</f>
        <v>7836314.9399999995</v>
      </c>
      <c r="T5164" s="5">
        <f>Table1[[#This Row],[Fuel Consumption (mmBtu)]]*Table1[[#This Row],[Emission Factor (kg CO2/ mmBtu)]]*10^3</f>
        <v>1394560520879.4141</v>
      </c>
      <c r="U5164" s="3">
        <f>Table1[[#This Row],[Emissions (g CO2)]]/(Table1[[#This Row],[Generation (TWh)]]*10^9)</f>
        <v>1343.429590658935</v>
      </c>
    </row>
    <row r="5165" spans="1:21" x14ac:dyDescent="0.35">
      <c r="A5165" t="s">
        <v>1474</v>
      </c>
      <c r="B5165" t="s">
        <v>3239</v>
      </c>
      <c r="C5165" t="str">
        <f>SUBSTITUTE(Table1[[#This Row],[Fuel]],", ",",")</f>
        <v>fossil gas: natural gas</v>
      </c>
      <c r="D5165" t="s">
        <v>3239</v>
      </c>
      <c r="H5165" t="s">
        <v>3438</v>
      </c>
      <c r="I5165">
        <v>107</v>
      </c>
      <c r="J5165" t="s">
        <v>3446</v>
      </c>
      <c r="K5165">
        <v>2020</v>
      </c>
      <c r="L5165" t="s">
        <v>29</v>
      </c>
      <c r="M5165" t="s">
        <v>29</v>
      </c>
      <c r="N5165">
        <v>35.916910000000001</v>
      </c>
      <c r="O5165">
        <v>140.70158799999999</v>
      </c>
      <c r="P5165" t="s">
        <v>3529</v>
      </c>
      <c r="Q5165" s="3">
        <f>Table1[[#This Row],[Capacity (MW)]]*0.395*8760*10^-6</f>
        <v>0.3702414</v>
      </c>
      <c r="R5165" s="3" cm="1">
        <f t="array" ref="R5165">AVERAGE(VLOOKUP(_xlfn.TEXTSPLIT(Table1[[#This Row],[Fuel (no space after comma)]], ","), FuelList_Final_EF!$A$2:$B$65, 2, FALSE))</f>
        <v>53.06</v>
      </c>
      <c r="S5165" s="3">
        <f>Table1[[#This Row],[Generation (TWh)]]*10^9*VLOOKUP(Table1[[#This Row],[Turbine/Engine Technology]],Technology_HR!$A$2:$B$11,2,FALSE)*10^-6</f>
        <v>2794952.3285999997</v>
      </c>
      <c r="T5165" s="5">
        <f>Table1[[#This Row],[Fuel Consumption (mmBtu)]]*Table1[[#This Row],[Emission Factor (kg CO2/ mmBtu)]]*10^3</f>
        <v>148300170555.51596</v>
      </c>
      <c r="U5165" s="3">
        <f>Table1[[#This Row],[Emissions (g CO2)]]/(Table1[[#This Row],[Generation (TWh)]]*10^9)</f>
        <v>400.54993999999988</v>
      </c>
    </row>
    <row r="5166" spans="1:21" x14ac:dyDescent="0.35">
      <c r="A5166" t="s">
        <v>1458</v>
      </c>
      <c r="B5166" t="s">
        <v>3239</v>
      </c>
      <c r="C5166" t="str">
        <f>SUBSTITUTE(Table1[[#This Row],[Fuel]],", ",",")</f>
        <v>fossil gas: natural gas</v>
      </c>
      <c r="D5166" t="s">
        <v>3239</v>
      </c>
      <c r="H5166" t="s">
        <v>3438</v>
      </c>
      <c r="I5166">
        <v>420</v>
      </c>
      <c r="J5166" t="s">
        <v>3446</v>
      </c>
      <c r="K5166">
        <v>2014</v>
      </c>
      <c r="L5166" t="s">
        <v>29</v>
      </c>
      <c r="M5166" t="s">
        <v>29</v>
      </c>
      <c r="N5166">
        <v>35.916978999999998</v>
      </c>
      <c r="O5166">
        <v>140.70173</v>
      </c>
      <c r="P5166" t="s">
        <v>3529</v>
      </c>
      <c r="Q5166" s="3">
        <f>Table1[[#This Row],[Capacity (MW)]]*0.395*8760*10^-6</f>
        <v>1.453284</v>
      </c>
      <c r="R5166" s="3" cm="1">
        <f t="array" ref="R5166">AVERAGE(VLOOKUP(_xlfn.TEXTSPLIT(Table1[[#This Row],[Fuel (no space after comma)]], ","), FuelList_Final_EF!$A$2:$B$65, 2, FALSE))</f>
        <v>53.06</v>
      </c>
      <c r="S5166" s="3">
        <f>Table1[[#This Row],[Generation (TWh)]]*10^9*VLOOKUP(Table1[[#This Row],[Turbine/Engine Technology]],Technology_HR!$A$2:$B$11,2,FALSE)*10^-6</f>
        <v>10970840.915999999</v>
      </c>
      <c r="T5166" s="5">
        <f>Table1[[#This Row],[Fuel Consumption (mmBtu)]]*Table1[[#This Row],[Emission Factor (kg CO2/ mmBtu)]]*10^3</f>
        <v>582112819002.95996</v>
      </c>
      <c r="U5166" s="3">
        <f>Table1[[#This Row],[Emissions (g CO2)]]/(Table1[[#This Row],[Generation (TWh)]]*10^9)</f>
        <v>400.54993999999999</v>
      </c>
    </row>
    <row r="5167" spans="1:21" x14ac:dyDescent="0.35">
      <c r="A5167" t="s">
        <v>1458</v>
      </c>
      <c r="B5167" t="s">
        <v>3239</v>
      </c>
      <c r="C5167" t="str">
        <f>SUBSTITUTE(Table1[[#This Row],[Fuel]],", ",",")</f>
        <v>fossil gas: natural gas</v>
      </c>
      <c r="D5167" t="s">
        <v>3239</v>
      </c>
      <c r="H5167" t="s">
        <v>3438</v>
      </c>
      <c r="I5167">
        <v>420</v>
      </c>
      <c r="J5167" t="s">
        <v>3446</v>
      </c>
      <c r="K5167">
        <v>2014</v>
      </c>
      <c r="L5167" t="s">
        <v>29</v>
      </c>
      <c r="M5167" t="s">
        <v>29</v>
      </c>
      <c r="N5167">
        <v>35.916978999999998</v>
      </c>
      <c r="O5167">
        <v>140.70173</v>
      </c>
      <c r="P5167" t="s">
        <v>3529</v>
      </c>
      <c r="Q5167" s="3">
        <f>Table1[[#This Row],[Capacity (MW)]]*0.395*8760*10^-6</f>
        <v>1.453284</v>
      </c>
      <c r="R5167" s="3" cm="1">
        <f t="array" ref="R5167">AVERAGE(VLOOKUP(_xlfn.TEXTSPLIT(Table1[[#This Row],[Fuel (no space after comma)]], ","), FuelList_Final_EF!$A$2:$B$65, 2, FALSE))</f>
        <v>53.06</v>
      </c>
      <c r="S5167" s="3">
        <f>Table1[[#This Row],[Generation (TWh)]]*10^9*VLOOKUP(Table1[[#This Row],[Turbine/Engine Technology]],Technology_HR!$A$2:$B$11,2,FALSE)*10^-6</f>
        <v>10970840.915999999</v>
      </c>
      <c r="T5167" s="5">
        <f>Table1[[#This Row],[Fuel Consumption (mmBtu)]]*Table1[[#This Row],[Emission Factor (kg CO2/ mmBtu)]]*10^3</f>
        <v>582112819002.95996</v>
      </c>
      <c r="U5167" s="3">
        <f>Table1[[#This Row],[Emissions (g CO2)]]/(Table1[[#This Row],[Generation (TWh)]]*10^9)</f>
        <v>400.54993999999999</v>
      </c>
    </row>
    <row r="5168" spans="1:21" x14ac:dyDescent="0.35">
      <c r="A5168" t="s">
        <v>1458</v>
      </c>
      <c r="B5168" t="s">
        <v>3239</v>
      </c>
      <c r="C5168" t="str">
        <f>SUBSTITUTE(Table1[[#This Row],[Fuel]],", ",",")</f>
        <v>fossil gas: natural gas</v>
      </c>
      <c r="D5168" t="s">
        <v>3239</v>
      </c>
      <c r="H5168" t="s">
        <v>3438</v>
      </c>
      <c r="I5168">
        <v>420</v>
      </c>
      <c r="J5168" t="s">
        <v>3446</v>
      </c>
      <c r="K5168">
        <v>2014</v>
      </c>
      <c r="L5168" t="s">
        <v>29</v>
      </c>
      <c r="M5168" t="s">
        <v>29</v>
      </c>
      <c r="N5168">
        <v>35.916978999999998</v>
      </c>
      <c r="O5168">
        <v>140.70173</v>
      </c>
      <c r="P5168" t="s">
        <v>3529</v>
      </c>
      <c r="Q5168" s="3">
        <f>Table1[[#This Row],[Capacity (MW)]]*0.395*8760*10^-6</f>
        <v>1.453284</v>
      </c>
      <c r="R5168" s="3" cm="1">
        <f t="array" ref="R5168">AVERAGE(VLOOKUP(_xlfn.TEXTSPLIT(Table1[[#This Row],[Fuel (no space after comma)]], ","), FuelList_Final_EF!$A$2:$B$65, 2, FALSE))</f>
        <v>53.06</v>
      </c>
      <c r="S5168" s="3">
        <f>Table1[[#This Row],[Generation (TWh)]]*10^9*VLOOKUP(Table1[[#This Row],[Turbine/Engine Technology]],Technology_HR!$A$2:$B$11,2,FALSE)*10^-6</f>
        <v>10970840.915999999</v>
      </c>
      <c r="T5168" s="5">
        <f>Table1[[#This Row],[Fuel Consumption (mmBtu)]]*Table1[[#This Row],[Emission Factor (kg CO2/ mmBtu)]]*10^3</f>
        <v>582112819002.95996</v>
      </c>
      <c r="U5168" s="3">
        <f>Table1[[#This Row],[Emissions (g CO2)]]/(Table1[[#This Row],[Generation (TWh)]]*10^9)</f>
        <v>400.54993999999999</v>
      </c>
    </row>
    <row r="5169" spans="1:21" x14ac:dyDescent="0.35">
      <c r="A5169" t="s">
        <v>1458</v>
      </c>
      <c r="B5169" t="s">
        <v>3242</v>
      </c>
      <c r="C5169" t="str">
        <f>SUBSTITUTE(Table1[[#This Row],[Fuel]],", ",",")</f>
        <v>fossil gas: lng</v>
      </c>
      <c r="D5169" t="s">
        <v>3242</v>
      </c>
      <c r="H5169" t="s">
        <v>3440</v>
      </c>
      <c r="I5169">
        <v>700</v>
      </c>
      <c r="J5169" t="s">
        <v>3446</v>
      </c>
      <c r="K5169">
        <v>1989</v>
      </c>
      <c r="L5169" t="s">
        <v>29</v>
      </c>
      <c r="M5169" t="s">
        <v>29</v>
      </c>
      <c r="N5169">
        <v>35.007871999999999</v>
      </c>
      <c r="O5169">
        <v>136.68729500000001</v>
      </c>
      <c r="P5169" t="s">
        <v>3529</v>
      </c>
      <c r="Q5169" s="3">
        <f>Table1[[#This Row],[Capacity (MW)]]*0.395*8760*10^-6</f>
        <v>2.4221399999999997</v>
      </c>
      <c r="R5169" s="3" cm="1">
        <f t="array" ref="R5169">AVERAGE(VLOOKUP(_xlfn.TEXTSPLIT(Table1[[#This Row],[Fuel (no space after comma)]], ","), FuelList_Final_EF!$A$2:$B$65, 2, FALSE))</f>
        <v>67.685819715340017</v>
      </c>
      <c r="S5169" s="3">
        <f>Table1[[#This Row],[Generation (TWh)]]*10^9*VLOOKUP(Table1[[#This Row],[Turbine/Engine Technology]],Technology_HR!$A$2:$B$11,2,FALSE)*10^-6</f>
        <v>24911709.899999995</v>
      </c>
      <c r="T5169" s="5">
        <f>Table1[[#This Row],[Fuel Consumption (mmBtu)]]*Table1[[#This Row],[Emission Factor (kg CO2/ mmBtu)]]*10^3</f>
        <v>1686169505092.2507</v>
      </c>
      <c r="U5169" s="3">
        <f>Table1[[#This Row],[Emissions (g CO2)]]/(Table1[[#This Row],[Generation (TWh)]]*10^9)</f>
        <v>696.14865577227204</v>
      </c>
    </row>
    <row r="5170" spans="1:21" x14ac:dyDescent="0.35">
      <c r="A5170" t="s">
        <v>1458</v>
      </c>
      <c r="B5170" t="s">
        <v>3242</v>
      </c>
      <c r="C5170" t="str">
        <f>SUBSTITUTE(Table1[[#This Row],[Fuel]],", ",",")</f>
        <v>fossil gas: lng</v>
      </c>
      <c r="D5170" t="s">
        <v>3242</v>
      </c>
      <c r="H5170" t="s">
        <v>3440</v>
      </c>
      <c r="I5170">
        <v>700</v>
      </c>
      <c r="J5170" t="s">
        <v>3446</v>
      </c>
      <c r="K5170">
        <v>1990</v>
      </c>
      <c r="L5170" t="s">
        <v>29</v>
      </c>
      <c r="M5170" t="s">
        <v>29</v>
      </c>
      <c r="N5170">
        <v>35.007871999999999</v>
      </c>
      <c r="O5170">
        <v>136.68729500000001</v>
      </c>
      <c r="P5170" t="s">
        <v>3529</v>
      </c>
      <c r="Q5170" s="3">
        <f>Table1[[#This Row],[Capacity (MW)]]*0.395*8760*10^-6</f>
        <v>2.4221399999999997</v>
      </c>
      <c r="R5170" s="3" cm="1">
        <f t="array" ref="R5170">AVERAGE(VLOOKUP(_xlfn.TEXTSPLIT(Table1[[#This Row],[Fuel (no space after comma)]], ","), FuelList_Final_EF!$A$2:$B$65, 2, FALSE))</f>
        <v>67.685819715340017</v>
      </c>
      <c r="S5170" s="3">
        <f>Table1[[#This Row],[Generation (TWh)]]*10^9*VLOOKUP(Table1[[#This Row],[Turbine/Engine Technology]],Technology_HR!$A$2:$B$11,2,FALSE)*10^-6</f>
        <v>24911709.899999995</v>
      </c>
      <c r="T5170" s="5">
        <f>Table1[[#This Row],[Fuel Consumption (mmBtu)]]*Table1[[#This Row],[Emission Factor (kg CO2/ mmBtu)]]*10^3</f>
        <v>1686169505092.2507</v>
      </c>
      <c r="U5170" s="3">
        <f>Table1[[#This Row],[Emissions (g CO2)]]/(Table1[[#This Row],[Generation (TWh)]]*10^9)</f>
        <v>696.14865577227204</v>
      </c>
    </row>
    <row r="5171" spans="1:21" x14ac:dyDescent="0.35">
      <c r="A5171" t="s">
        <v>1458</v>
      </c>
      <c r="B5171" t="s">
        <v>3242</v>
      </c>
      <c r="C5171" t="str">
        <f>SUBSTITUTE(Table1[[#This Row],[Fuel]],", ",",")</f>
        <v>fossil gas: lng</v>
      </c>
      <c r="D5171" t="s">
        <v>3242</v>
      </c>
      <c r="H5171" t="s">
        <v>3438</v>
      </c>
      <c r="I5171">
        <v>243</v>
      </c>
      <c r="J5171" t="s">
        <v>3446</v>
      </c>
      <c r="K5171">
        <v>1996</v>
      </c>
      <c r="L5171" t="s">
        <v>29</v>
      </c>
      <c r="M5171" t="s">
        <v>29</v>
      </c>
      <c r="N5171">
        <v>35.007871999999999</v>
      </c>
      <c r="O5171">
        <v>136.68729500000001</v>
      </c>
      <c r="P5171" t="s">
        <v>3529</v>
      </c>
      <c r="Q5171" s="3">
        <f>Table1[[#This Row],[Capacity (MW)]]*0.395*8760*10^-6</f>
        <v>0.84082859999999993</v>
      </c>
      <c r="R5171" s="3" cm="1">
        <f t="array" ref="R5171">AVERAGE(VLOOKUP(_xlfn.TEXTSPLIT(Table1[[#This Row],[Fuel (no space after comma)]], ","), FuelList_Final_EF!$A$2:$B$65, 2, FALSE))</f>
        <v>67.685819715340017</v>
      </c>
      <c r="S5171" s="3">
        <f>Table1[[#This Row],[Generation (TWh)]]*10^9*VLOOKUP(Table1[[#This Row],[Turbine/Engine Technology]],Technology_HR!$A$2:$B$11,2,FALSE)*10^-6</f>
        <v>6347415.1013999991</v>
      </c>
      <c r="T5171" s="5">
        <f>Table1[[#This Row],[Fuel Consumption (mmBtu)]]*Table1[[#This Row],[Emission Factor (kg CO2/ mmBtu)]]*10^3</f>
        <v>429629994211.78699</v>
      </c>
      <c r="U5171" s="3">
        <f>Table1[[#This Row],[Emissions (g CO2)]]/(Table1[[#This Row],[Generation (TWh)]]*10^9)</f>
        <v>510.96025303110179</v>
      </c>
    </row>
    <row r="5172" spans="1:21" x14ac:dyDescent="0.35">
      <c r="A5172" t="s">
        <v>1458</v>
      </c>
      <c r="B5172" t="s">
        <v>3242</v>
      </c>
      <c r="C5172" t="str">
        <f>SUBSTITUTE(Table1[[#This Row],[Fuel]],", ",",")</f>
        <v>fossil gas: lng</v>
      </c>
      <c r="D5172" t="s">
        <v>3242</v>
      </c>
      <c r="H5172" t="s">
        <v>3438</v>
      </c>
      <c r="I5172">
        <v>243</v>
      </c>
      <c r="J5172" t="s">
        <v>3446</v>
      </c>
      <c r="K5172">
        <v>1996</v>
      </c>
      <c r="L5172" t="s">
        <v>29</v>
      </c>
      <c r="M5172" t="s">
        <v>29</v>
      </c>
      <c r="N5172">
        <v>35.007871999999999</v>
      </c>
      <c r="O5172">
        <v>136.68729500000001</v>
      </c>
      <c r="P5172" t="s">
        <v>3529</v>
      </c>
      <c r="Q5172" s="3">
        <f>Table1[[#This Row],[Capacity (MW)]]*0.395*8760*10^-6</f>
        <v>0.84082859999999993</v>
      </c>
      <c r="R5172" s="3" cm="1">
        <f t="array" ref="R5172">AVERAGE(VLOOKUP(_xlfn.TEXTSPLIT(Table1[[#This Row],[Fuel (no space after comma)]], ","), FuelList_Final_EF!$A$2:$B$65, 2, FALSE))</f>
        <v>67.685819715340017</v>
      </c>
      <c r="S5172" s="3">
        <f>Table1[[#This Row],[Generation (TWh)]]*10^9*VLOOKUP(Table1[[#This Row],[Turbine/Engine Technology]],Technology_HR!$A$2:$B$11,2,FALSE)*10^-6</f>
        <v>6347415.1013999991</v>
      </c>
      <c r="T5172" s="5">
        <f>Table1[[#This Row],[Fuel Consumption (mmBtu)]]*Table1[[#This Row],[Emission Factor (kg CO2/ mmBtu)]]*10^3</f>
        <v>429629994211.78699</v>
      </c>
      <c r="U5172" s="3">
        <f>Table1[[#This Row],[Emissions (g CO2)]]/(Table1[[#This Row],[Generation (TWh)]]*10^9)</f>
        <v>510.96025303110179</v>
      </c>
    </row>
    <row r="5173" spans="1:21" x14ac:dyDescent="0.35">
      <c r="A5173" t="s">
        <v>1458</v>
      </c>
      <c r="B5173" t="s">
        <v>3242</v>
      </c>
      <c r="C5173" t="str">
        <f>SUBSTITUTE(Table1[[#This Row],[Fuel]],", ",",")</f>
        <v>fossil gas: lng</v>
      </c>
      <c r="D5173" t="s">
        <v>3242</v>
      </c>
      <c r="H5173" t="s">
        <v>3438</v>
      </c>
      <c r="I5173">
        <v>243</v>
      </c>
      <c r="J5173" t="s">
        <v>3446</v>
      </c>
      <c r="K5173">
        <v>1996</v>
      </c>
      <c r="L5173" t="s">
        <v>29</v>
      </c>
      <c r="M5173" t="s">
        <v>29</v>
      </c>
      <c r="N5173">
        <v>35.007871999999999</v>
      </c>
      <c r="O5173">
        <v>136.68729500000001</v>
      </c>
      <c r="P5173" t="s">
        <v>3529</v>
      </c>
      <c r="Q5173" s="3">
        <f>Table1[[#This Row],[Capacity (MW)]]*0.395*8760*10^-6</f>
        <v>0.84082859999999993</v>
      </c>
      <c r="R5173" s="3" cm="1">
        <f t="array" ref="R5173">AVERAGE(VLOOKUP(_xlfn.TEXTSPLIT(Table1[[#This Row],[Fuel (no space after comma)]], ","), FuelList_Final_EF!$A$2:$B$65, 2, FALSE))</f>
        <v>67.685819715340017</v>
      </c>
      <c r="S5173" s="3">
        <f>Table1[[#This Row],[Generation (TWh)]]*10^9*VLOOKUP(Table1[[#This Row],[Turbine/Engine Technology]],Technology_HR!$A$2:$B$11,2,FALSE)*10^-6</f>
        <v>6347415.1013999991</v>
      </c>
      <c r="T5173" s="5">
        <f>Table1[[#This Row],[Fuel Consumption (mmBtu)]]*Table1[[#This Row],[Emission Factor (kg CO2/ mmBtu)]]*10^3</f>
        <v>429629994211.78699</v>
      </c>
      <c r="U5173" s="3">
        <f>Table1[[#This Row],[Emissions (g CO2)]]/(Table1[[#This Row],[Generation (TWh)]]*10^9)</f>
        <v>510.96025303110179</v>
      </c>
    </row>
    <row r="5174" spans="1:21" x14ac:dyDescent="0.35">
      <c r="A5174" t="s">
        <v>1458</v>
      </c>
      <c r="B5174" t="s">
        <v>3242</v>
      </c>
      <c r="C5174" t="str">
        <f>SUBSTITUTE(Table1[[#This Row],[Fuel]],", ",",")</f>
        <v>fossil gas: lng</v>
      </c>
      <c r="D5174" t="s">
        <v>3242</v>
      </c>
      <c r="H5174" t="s">
        <v>3438</v>
      </c>
      <c r="I5174">
        <v>243</v>
      </c>
      <c r="J5174" t="s">
        <v>3446</v>
      </c>
      <c r="K5174">
        <v>1996</v>
      </c>
      <c r="L5174" t="s">
        <v>29</v>
      </c>
      <c r="M5174" t="s">
        <v>29</v>
      </c>
      <c r="N5174">
        <v>35.007871999999999</v>
      </c>
      <c r="O5174">
        <v>136.68729500000001</v>
      </c>
      <c r="P5174" t="s">
        <v>3529</v>
      </c>
      <c r="Q5174" s="3">
        <f>Table1[[#This Row],[Capacity (MW)]]*0.395*8760*10^-6</f>
        <v>0.84082859999999993</v>
      </c>
      <c r="R5174" s="3" cm="1">
        <f t="array" ref="R5174">AVERAGE(VLOOKUP(_xlfn.TEXTSPLIT(Table1[[#This Row],[Fuel (no space after comma)]], ","), FuelList_Final_EF!$A$2:$B$65, 2, FALSE))</f>
        <v>67.685819715340017</v>
      </c>
      <c r="S5174" s="3">
        <f>Table1[[#This Row],[Generation (TWh)]]*10^9*VLOOKUP(Table1[[#This Row],[Turbine/Engine Technology]],Technology_HR!$A$2:$B$11,2,FALSE)*10^-6</f>
        <v>6347415.1013999991</v>
      </c>
      <c r="T5174" s="5">
        <f>Table1[[#This Row],[Fuel Consumption (mmBtu)]]*Table1[[#This Row],[Emission Factor (kg CO2/ mmBtu)]]*10^3</f>
        <v>429629994211.78699</v>
      </c>
      <c r="U5174" s="3">
        <f>Table1[[#This Row],[Emissions (g CO2)]]/(Table1[[#This Row],[Generation (TWh)]]*10^9)</f>
        <v>510.96025303110179</v>
      </c>
    </row>
    <row r="5175" spans="1:21" x14ac:dyDescent="0.35">
      <c r="A5175" t="s">
        <v>1458</v>
      </c>
      <c r="B5175" t="s">
        <v>3242</v>
      </c>
      <c r="C5175" t="str">
        <f>SUBSTITUTE(Table1[[#This Row],[Fuel]],", ",",")</f>
        <v>fossil gas: lng</v>
      </c>
      <c r="D5175" t="s">
        <v>3242</v>
      </c>
      <c r="H5175" t="s">
        <v>3438</v>
      </c>
      <c r="I5175">
        <v>243</v>
      </c>
      <c r="J5175" t="s">
        <v>3446</v>
      </c>
      <c r="K5175">
        <v>1996</v>
      </c>
      <c r="L5175" t="s">
        <v>29</v>
      </c>
      <c r="M5175" t="s">
        <v>29</v>
      </c>
      <c r="N5175">
        <v>35.007871999999999</v>
      </c>
      <c r="O5175">
        <v>136.68729500000001</v>
      </c>
      <c r="P5175" t="s">
        <v>3529</v>
      </c>
      <c r="Q5175" s="3">
        <f>Table1[[#This Row],[Capacity (MW)]]*0.395*8760*10^-6</f>
        <v>0.84082859999999993</v>
      </c>
      <c r="R5175" s="3" cm="1">
        <f t="array" ref="R5175">AVERAGE(VLOOKUP(_xlfn.TEXTSPLIT(Table1[[#This Row],[Fuel (no space after comma)]], ","), FuelList_Final_EF!$A$2:$B$65, 2, FALSE))</f>
        <v>67.685819715340017</v>
      </c>
      <c r="S5175" s="3">
        <f>Table1[[#This Row],[Generation (TWh)]]*10^9*VLOOKUP(Table1[[#This Row],[Turbine/Engine Technology]],Technology_HR!$A$2:$B$11,2,FALSE)*10^-6</f>
        <v>6347415.1013999991</v>
      </c>
      <c r="T5175" s="5">
        <f>Table1[[#This Row],[Fuel Consumption (mmBtu)]]*Table1[[#This Row],[Emission Factor (kg CO2/ mmBtu)]]*10^3</f>
        <v>429629994211.78699</v>
      </c>
      <c r="U5175" s="3">
        <f>Table1[[#This Row],[Emissions (g CO2)]]/(Table1[[#This Row],[Generation (TWh)]]*10^9)</f>
        <v>510.96025303110179</v>
      </c>
    </row>
    <row r="5176" spans="1:21" x14ac:dyDescent="0.35">
      <c r="A5176" t="s">
        <v>1458</v>
      </c>
      <c r="B5176" t="s">
        <v>3242</v>
      </c>
      <c r="C5176" t="str">
        <f>SUBSTITUTE(Table1[[#This Row],[Fuel]],", ",",")</f>
        <v>fossil gas: lng</v>
      </c>
      <c r="D5176" t="s">
        <v>3242</v>
      </c>
      <c r="H5176" t="s">
        <v>3438</v>
      </c>
      <c r="I5176">
        <v>243</v>
      </c>
      <c r="J5176" t="s">
        <v>3446</v>
      </c>
      <c r="K5176">
        <v>1996</v>
      </c>
      <c r="L5176" t="s">
        <v>29</v>
      </c>
      <c r="M5176" t="s">
        <v>29</v>
      </c>
      <c r="N5176">
        <v>35.007871999999999</v>
      </c>
      <c r="O5176">
        <v>136.68729500000001</v>
      </c>
      <c r="P5176" t="s">
        <v>3529</v>
      </c>
      <c r="Q5176" s="3">
        <f>Table1[[#This Row],[Capacity (MW)]]*0.395*8760*10^-6</f>
        <v>0.84082859999999993</v>
      </c>
      <c r="R5176" s="3" cm="1">
        <f t="array" ref="R5176">AVERAGE(VLOOKUP(_xlfn.TEXTSPLIT(Table1[[#This Row],[Fuel (no space after comma)]], ","), FuelList_Final_EF!$A$2:$B$65, 2, FALSE))</f>
        <v>67.685819715340017</v>
      </c>
      <c r="S5176" s="3">
        <f>Table1[[#This Row],[Generation (TWh)]]*10^9*VLOOKUP(Table1[[#This Row],[Turbine/Engine Technology]],Technology_HR!$A$2:$B$11,2,FALSE)*10^-6</f>
        <v>6347415.1013999991</v>
      </c>
      <c r="T5176" s="5">
        <f>Table1[[#This Row],[Fuel Consumption (mmBtu)]]*Table1[[#This Row],[Emission Factor (kg CO2/ mmBtu)]]*10^3</f>
        <v>429629994211.78699</v>
      </c>
      <c r="U5176" s="3">
        <f>Table1[[#This Row],[Emissions (g CO2)]]/(Table1[[#This Row],[Generation (TWh)]]*10^9)</f>
        <v>510.96025303110179</v>
      </c>
    </row>
    <row r="5177" spans="1:21" x14ac:dyDescent="0.35">
      <c r="A5177" t="s">
        <v>1458</v>
      </c>
      <c r="B5177" t="s">
        <v>3242</v>
      </c>
      <c r="C5177" t="str">
        <f>SUBSTITUTE(Table1[[#This Row],[Fuel]],", ",",")</f>
        <v>fossil gas: lng</v>
      </c>
      <c r="D5177" t="s">
        <v>3242</v>
      </c>
      <c r="H5177" t="s">
        <v>3438</v>
      </c>
      <c r="I5177">
        <v>243</v>
      </c>
      <c r="J5177" t="s">
        <v>3446</v>
      </c>
      <c r="K5177">
        <v>1996</v>
      </c>
      <c r="L5177" t="s">
        <v>29</v>
      </c>
      <c r="M5177" t="s">
        <v>29</v>
      </c>
      <c r="N5177">
        <v>35.007871999999999</v>
      </c>
      <c r="O5177">
        <v>136.68729500000001</v>
      </c>
      <c r="P5177" t="s">
        <v>3529</v>
      </c>
      <c r="Q5177" s="3">
        <f>Table1[[#This Row],[Capacity (MW)]]*0.395*8760*10^-6</f>
        <v>0.84082859999999993</v>
      </c>
      <c r="R5177" s="3" cm="1">
        <f t="array" ref="R5177">AVERAGE(VLOOKUP(_xlfn.TEXTSPLIT(Table1[[#This Row],[Fuel (no space after comma)]], ","), FuelList_Final_EF!$A$2:$B$65, 2, FALSE))</f>
        <v>67.685819715340017</v>
      </c>
      <c r="S5177" s="3">
        <f>Table1[[#This Row],[Generation (TWh)]]*10^9*VLOOKUP(Table1[[#This Row],[Turbine/Engine Technology]],Technology_HR!$A$2:$B$11,2,FALSE)*10^-6</f>
        <v>6347415.1013999991</v>
      </c>
      <c r="T5177" s="5">
        <f>Table1[[#This Row],[Fuel Consumption (mmBtu)]]*Table1[[#This Row],[Emission Factor (kg CO2/ mmBtu)]]*10^3</f>
        <v>429629994211.78699</v>
      </c>
      <c r="U5177" s="3">
        <f>Table1[[#This Row],[Emissions (g CO2)]]/(Table1[[#This Row],[Generation (TWh)]]*10^9)</f>
        <v>510.96025303110179</v>
      </c>
    </row>
    <row r="5178" spans="1:21" x14ac:dyDescent="0.35">
      <c r="A5178" t="s">
        <v>1458</v>
      </c>
      <c r="B5178" t="s">
        <v>3242</v>
      </c>
      <c r="C5178" t="str">
        <f>SUBSTITUTE(Table1[[#This Row],[Fuel]],", ",",")</f>
        <v>fossil gas: lng</v>
      </c>
      <c r="D5178" t="s">
        <v>3242</v>
      </c>
      <c r="H5178" t="s">
        <v>3438</v>
      </c>
      <c r="I5178">
        <v>243</v>
      </c>
      <c r="J5178" t="s">
        <v>3446</v>
      </c>
      <c r="K5178">
        <v>1997</v>
      </c>
      <c r="L5178" t="s">
        <v>29</v>
      </c>
      <c r="M5178" t="s">
        <v>29</v>
      </c>
      <c r="N5178">
        <v>35.007871999999999</v>
      </c>
      <c r="O5178">
        <v>136.68729500000001</v>
      </c>
      <c r="P5178" t="s">
        <v>3529</v>
      </c>
      <c r="Q5178" s="3">
        <f>Table1[[#This Row],[Capacity (MW)]]*0.395*8760*10^-6</f>
        <v>0.84082859999999993</v>
      </c>
      <c r="R5178" s="3" cm="1">
        <f t="array" ref="R5178">AVERAGE(VLOOKUP(_xlfn.TEXTSPLIT(Table1[[#This Row],[Fuel (no space after comma)]], ","), FuelList_Final_EF!$A$2:$B$65, 2, FALSE))</f>
        <v>67.685819715340017</v>
      </c>
      <c r="S5178" s="3">
        <f>Table1[[#This Row],[Generation (TWh)]]*10^9*VLOOKUP(Table1[[#This Row],[Turbine/Engine Technology]],Technology_HR!$A$2:$B$11,2,FALSE)*10^-6</f>
        <v>6347415.1013999991</v>
      </c>
      <c r="T5178" s="5">
        <f>Table1[[#This Row],[Fuel Consumption (mmBtu)]]*Table1[[#This Row],[Emission Factor (kg CO2/ mmBtu)]]*10^3</f>
        <v>429629994211.78699</v>
      </c>
      <c r="U5178" s="3">
        <f>Table1[[#This Row],[Emissions (g CO2)]]/(Table1[[#This Row],[Generation (TWh)]]*10^9)</f>
        <v>510.96025303110179</v>
      </c>
    </row>
    <row r="5179" spans="1:21" x14ac:dyDescent="0.35">
      <c r="A5179" t="s">
        <v>1458</v>
      </c>
      <c r="B5179" t="s">
        <v>3242</v>
      </c>
      <c r="C5179" t="str">
        <f>SUBSTITUTE(Table1[[#This Row],[Fuel]],", ",",")</f>
        <v>fossil gas: lng</v>
      </c>
      <c r="D5179" t="s">
        <v>3242</v>
      </c>
      <c r="H5179" t="s">
        <v>3438</v>
      </c>
      <c r="I5179">
        <v>243</v>
      </c>
      <c r="J5179" t="s">
        <v>3446</v>
      </c>
      <c r="K5179">
        <v>1997</v>
      </c>
      <c r="L5179" t="s">
        <v>29</v>
      </c>
      <c r="M5179" t="s">
        <v>29</v>
      </c>
      <c r="N5179">
        <v>35.007871999999999</v>
      </c>
      <c r="O5179">
        <v>136.68729500000001</v>
      </c>
      <c r="P5179" t="s">
        <v>3529</v>
      </c>
      <c r="Q5179" s="3">
        <f>Table1[[#This Row],[Capacity (MW)]]*0.395*8760*10^-6</f>
        <v>0.84082859999999993</v>
      </c>
      <c r="R5179" s="3" cm="1">
        <f t="array" ref="R5179">AVERAGE(VLOOKUP(_xlfn.TEXTSPLIT(Table1[[#This Row],[Fuel (no space after comma)]], ","), FuelList_Final_EF!$A$2:$B$65, 2, FALSE))</f>
        <v>67.685819715340017</v>
      </c>
      <c r="S5179" s="3">
        <f>Table1[[#This Row],[Generation (TWh)]]*10^9*VLOOKUP(Table1[[#This Row],[Turbine/Engine Technology]],Technology_HR!$A$2:$B$11,2,FALSE)*10^-6</f>
        <v>6347415.1013999991</v>
      </c>
      <c r="T5179" s="5">
        <f>Table1[[#This Row],[Fuel Consumption (mmBtu)]]*Table1[[#This Row],[Emission Factor (kg CO2/ mmBtu)]]*10^3</f>
        <v>429629994211.78699</v>
      </c>
      <c r="U5179" s="3">
        <f>Table1[[#This Row],[Emissions (g CO2)]]/(Table1[[#This Row],[Generation (TWh)]]*10^9)</f>
        <v>510.96025303110179</v>
      </c>
    </row>
    <row r="5180" spans="1:21" x14ac:dyDescent="0.35">
      <c r="A5180" t="s">
        <v>1458</v>
      </c>
      <c r="B5180" t="s">
        <v>3242</v>
      </c>
      <c r="C5180" t="str">
        <f>SUBSTITUTE(Table1[[#This Row],[Fuel]],", ",",")</f>
        <v>fossil gas: lng</v>
      </c>
      <c r="D5180" t="s">
        <v>3242</v>
      </c>
      <c r="H5180" t="s">
        <v>3438</v>
      </c>
      <c r="I5180">
        <v>243</v>
      </c>
      <c r="J5180" t="s">
        <v>3446</v>
      </c>
      <c r="K5180">
        <v>1997</v>
      </c>
      <c r="L5180" t="s">
        <v>29</v>
      </c>
      <c r="M5180" t="s">
        <v>29</v>
      </c>
      <c r="N5180">
        <v>35.007871999999999</v>
      </c>
      <c r="O5180">
        <v>136.68729500000001</v>
      </c>
      <c r="P5180" t="s">
        <v>3529</v>
      </c>
      <c r="Q5180" s="3">
        <f>Table1[[#This Row],[Capacity (MW)]]*0.395*8760*10^-6</f>
        <v>0.84082859999999993</v>
      </c>
      <c r="R5180" s="3" cm="1">
        <f t="array" ref="R5180">AVERAGE(VLOOKUP(_xlfn.TEXTSPLIT(Table1[[#This Row],[Fuel (no space after comma)]], ","), FuelList_Final_EF!$A$2:$B$65, 2, FALSE))</f>
        <v>67.685819715340017</v>
      </c>
      <c r="S5180" s="3">
        <f>Table1[[#This Row],[Generation (TWh)]]*10^9*VLOOKUP(Table1[[#This Row],[Turbine/Engine Technology]],Technology_HR!$A$2:$B$11,2,FALSE)*10^-6</f>
        <v>6347415.1013999991</v>
      </c>
      <c r="T5180" s="5">
        <f>Table1[[#This Row],[Fuel Consumption (mmBtu)]]*Table1[[#This Row],[Emission Factor (kg CO2/ mmBtu)]]*10^3</f>
        <v>429629994211.78699</v>
      </c>
      <c r="U5180" s="3">
        <f>Table1[[#This Row],[Emissions (g CO2)]]/(Table1[[#This Row],[Generation (TWh)]]*10^9)</f>
        <v>510.96025303110179</v>
      </c>
    </row>
    <row r="5181" spans="1:21" x14ac:dyDescent="0.35">
      <c r="A5181" t="s">
        <v>1458</v>
      </c>
      <c r="B5181" t="s">
        <v>3242</v>
      </c>
      <c r="C5181" t="str">
        <f>SUBSTITUTE(Table1[[#This Row],[Fuel]],", ",",")</f>
        <v>fossil gas: lng</v>
      </c>
      <c r="D5181" t="s">
        <v>3242</v>
      </c>
      <c r="H5181" t="s">
        <v>3438</v>
      </c>
      <c r="I5181">
        <v>243</v>
      </c>
      <c r="J5181" t="s">
        <v>3446</v>
      </c>
      <c r="K5181">
        <v>1997</v>
      </c>
      <c r="L5181" t="s">
        <v>29</v>
      </c>
      <c r="M5181" t="s">
        <v>29</v>
      </c>
      <c r="N5181">
        <v>35.007871999999999</v>
      </c>
      <c r="O5181">
        <v>136.68729500000001</v>
      </c>
      <c r="P5181" t="s">
        <v>3529</v>
      </c>
      <c r="Q5181" s="3">
        <f>Table1[[#This Row],[Capacity (MW)]]*0.395*8760*10^-6</f>
        <v>0.84082859999999993</v>
      </c>
      <c r="R5181" s="3" cm="1">
        <f t="array" ref="R5181">AVERAGE(VLOOKUP(_xlfn.TEXTSPLIT(Table1[[#This Row],[Fuel (no space after comma)]], ","), FuelList_Final_EF!$A$2:$B$65, 2, FALSE))</f>
        <v>67.685819715340017</v>
      </c>
      <c r="S5181" s="3">
        <f>Table1[[#This Row],[Generation (TWh)]]*10^9*VLOOKUP(Table1[[#This Row],[Turbine/Engine Technology]],Technology_HR!$A$2:$B$11,2,FALSE)*10^-6</f>
        <v>6347415.1013999991</v>
      </c>
      <c r="T5181" s="5">
        <f>Table1[[#This Row],[Fuel Consumption (mmBtu)]]*Table1[[#This Row],[Emission Factor (kg CO2/ mmBtu)]]*10^3</f>
        <v>429629994211.78699</v>
      </c>
      <c r="U5181" s="3">
        <f>Table1[[#This Row],[Emissions (g CO2)]]/(Table1[[#This Row],[Generation (TWh)]]*10^9)</f>
        <v>510.96025303110179</v>
      </c>
    </row>
    <row r="5182" spans="1:21" x14ac:dyDescent="0.35">
      <c r="A5182" t="s">
        <v>1458</v>
      </c>
      <c r="B5182" t="s">
        <v>3242</v>
      </c>
      <c r="C5182" t="str">
        <f>SUBSTITUTE(Table1[[#This Row],[Fuel]],", ",",")</f>
        <v>fossil gas: lng</v>
      </c>
      <c r="D5182" t="s">
        <v>3242</v>
      </c>
      <c r="H5182" t="s">
        <v>3438</v>
      </c>
      <c r="I5182">
        <v>243</v>
      </c>
      <c r="J5182" t="s">
        <v>3446</v>
      </c>
      <c r="K5182">
        <v>1997</v>
      </c>
      <c r="L5182" t="s">
        <v>29</v>
      </c>
      <c r="M5182" t="s">
        <v>29</v>
      </c>
      <c r="N5182">
        <v>35.007871999999999</v>
      </c>
      <c r="O5182">
        <v>136.68729500000001</v>
      </c>
      <c r="P5182" t="s">
        <v>3529</v>
      </c>
      <c r="Q5182" s="3">
        <f>Table1[[#This Row],[Capacity (MW)]]*0.395*8760*10^-6</f>
        <v>0.84082859999999993</v>
      </c>
      <c r="R5182" s="3" cm="1">
        <f t="array" ref="R5182">AVERAGE(VLOOKUP(_xlfn.TEXTSPLIT(Table1[[#This Row],[Fuel (no space after comma)]], ","), FuelList_Final_EF!$A$2:$B$65, 2, FALSE))</f>
        <v>67.685819715340017</v>
      </c>
      <c r="S5182" s="3">
        <f>Table1[[#This Row],[Generation (TWh)]]*10^9*VLOOKUP(Table1[[#This Row],[Turbine/Engine Technology]],Technology_HR!$A$2:$B$11,2,FALSE)*10^-6</f>
        <v>6347415.1013999991</v>
      </c>
      <c r="T5182" s="5">
        <f>Table1[[#This Row],[Fuel Consumption (mmBtu)]]*Table1[[#This Row],[Emission Factor (kg CO2/ mmBtu)]]*10^3</f>
        <v>429629994211.78699</v>
      </c>
      <c r="U5182" s="3">
        <f>Table1[[#This Row],[Emissions (g CO2)]]/(Table1[[#This Row],[Generation (TWh)]]*10^9)</f>
        <v>510.96025303110179</v>
      </c>
    </row>
    <row r="5183" spans="1:21" x14ac:dyDescent="0.35">
      <c r="A5183" t="s">
        <v>1458</v>
      </c>
      <c r="B5183" t="s">
        <v>3242</v>
      </c>
      <c r="C5183" t="str">
        <f>SUBSTITUTE(Table1[[#This Row],[Fuel]],", ",",")</f>
        <v>fossil gas: lng</v>
      </c>
      <c r="D5183" t="s">
        <v>3242</v>
      </c>
      <c r="H5183" t="s">
        <v>3438</v>
      </c>
      <c r="I5183">
        <v>243</v>
      </c>
      <c r="J5183" t="s">
        <v>3446</v>
      </c>
      <c r="K5183">
        <v>1997</v>
      </c>
      <c r="L5183" t="s">
        <v>29</v>
      </c>
      <c r="M5183" t="s">
        <v>29</v>
      </c>
      <c r="N5183">
        <v>35.007871999999999</v>
      </c>
      <c r="O5183">
        <v>136.68729500000001</v>
      </c>
      <c r="P5183" t="s">
        <v>3529</v>
      </c>
      <c r="Q5183" s="3">
        <f>Table1[[#This Row],[Capacity (MW)]]*0.395*8760*10^-6</f>
        <v>0.84082859999999993</v>
      </c>
      <c r="R5183" s="3" cm="1">
        <f t="array" ref="R5183">AVERAGE(VLOOKUP(_xlfn.TEXTSPLIT(Table1[[#This Row],[Fuel (no space after comma)]], ","), FuelList_Final_EF!$A$2:$B$65, 2, FALSE))</f>
        <v>67.685819715340017</v>
      </c>
      <c r="S5183" s="3">
        <f>Table1[[#This Row],[Generation (TWh)]]*10^9*VLOOKUP(Table1[[#This Row],[Turbine/Engine Technology]],Technology_HR!$A$2:$B$11,2,FALSE)*10^-6</f>
        <v>6347415.1013999991</v>
      </c>
      <c r="T5183" s="5">
        <f>Table1[[#This Row],[Fuel Consumption (mmBtu)]]*Table1[[#This Row],[Emission Factor (kg CO2/ mmBtu)]]*10^3</f>
        <v>429629994211.78699</v>
      </c>
      <c r="U5183" s="3">
        <f>Table1[[#This Row],[Emissions (g CO2)]]/(Table1[[#This Row],[Generation (TWh)]]*10^9)</f>
        <v>510.96025303110179</v>
      </c>
    </row>
    <row r="5184" spans="1:21" x14ac:dyDescent="0.35">
      <c r="A5184" t="s">
        <v>1458</v>
      </c>
      <c r="B5184" t="s">
        <v>3242</v>
      </c>
      <c r="C5184" t="str">
        <f>SUBSTITUTE(Table1[[#This Row],[Fuel]],", ",",")</f>
        <v>fossil gas: lng</v>
      </c>
      <c r="D5184" t="s">
        <v>3242</v>
      </c>
      <c r="H5184" t="s">
        <v>3438</v>
      </c>
      <c r="I5184">
        <v>243</v>
      </c>
      <c r="J5184" t="s">
        <v>3446</v>
      </c>
      <c r="K5184">
        <v>1997</v>
      </c>
      <c r="L5184" t="s">
        <v>29</v>
      </c>
      <c r="M5184" t="s">
        <v>29</v>
      </c>
      <c r="N5184">
        <v>35.007871999999999</v>
      </c>
      <c r="O5184">
        <v>136.68729500000001</v>
      </c>
      <c r="P5184" t="s">
        <v>3529</v>
      </c>
      <c r="Q5184" s="3">
        <f>Table1[[#This Row],[Capacity (MW)]]*0.395*8760*10^-6</f>
        <v>0.84082859999999993</v>
      </c>
      <c r="R5184" s="3" cm="1">
        <f t="array" ref="R5184">AVERAGE(VLOOKUP(_xlfn.TEXTSPLIT(Table1[[#This Row],[Fuel (no space after comma)]], ","), FuelList_Final_EF!$A$2:$B$65, 2, FALSE))</f>
        <v>67.685819715340017</v>
      </c>
      <c r="S5184" s="3">
        <f>Table1[[#This Row],[Generation (TWh)]]*10^9*VLOOKUP(Table1[[#This Row],[Turbine/Engine Technology]],Technology_HR!$A$2:$B$11,2,FALSE)*10^-6</f>
        <v>6347415.1013999991</v>
      </c>
      <c r="T5184" s="5">
        <f>Table1[[#This Row],[Fuel Consumption (mmBtu)]]*Table1[[#This Row],[Emission Factor (kg CO2/ mmBtu)]]*10^3</f>
        <v>429629994211.78699</v>
      </c>
      <c r="U5184" s="3">
        <f>Table1[[#This Row],[Emissions (g CO2)]]/(Table1[[#This Row],[Generation (TWh)]]*10^9)</f>
        <v>510.96025303110179</v>
      </c>
    </row>
    <row r="5185" spans="1:21" x14ac:dyDescent="0.35">
      <c r="A5185" t="s">
        <v>1475</v>
      </c>
      <c r="B5185" t="s">
        <v>3239</v>
      </c>
      <c r="C5185" t="str">
        <f>SUBSTITUTE(Table1[[#This Row],[Fuel]],", ",",")</f>
        <v>fossil gas: natural gas</v>
      </c>
      <c r="D5185" t="s">
        <v>3239</v>
      </c>
      <c r="H5185" t="s">
        <v>3438</v>
      </c>
      <c r="I5185">
        <v>423.7</v>
      </c>
      <c r="J5185" t="s">
        <v>3446</v>
      </c>
      <c r="K5185">
        <v>2008</v>
      </c>
      <c r="L5185" t="s">
        <v>29</v>
      </c>
      <c r="M5185" t="s">
        <v>29</v>
      </c>
      <c r="N5185">
        <v>35.498877</v>
      </c>
      <c r="O5185">
        <v>139.72518400000001</v>
      </c>
      <c r="P5185" t="s">
        <v>3529</v>
      </c>
      <c r="Q5185" s="3">
        <f>Table1[[#This Row],[Capacity (MW)]]*0.395*8760*10^-6</f>
        <v>1.4660867399999999</v>
      </c>
      <c r="R5185" s="3" cm="1">
        <f t="array" ref="R5185">AVERAGE(VLOOKUP(_xlfn.TEXTSPLIT(Table1[[#This Row],[Fuel (no space after comma)]], ","), FuelList_Final_EF!$A$2:$B$65, 2, FALSE))</f>
        <v>53.06</v>
      </c>
      <c r="S5185" s="3">
        <f>Table1[[#This Row],[Generation (TWh)]]*10^9*VLOOKUP(Table1[[#This Row],[Turbine/Engine Technology]],Technology_HR!$A$2:$B$11,2,FALSE)*10^-6</f>
        <v>11067488.80026</v>
      </c>
      <c r="T5185" s="5">
        <f>Table1[[#This Row],[Fuel Consumption (mmBtu)]]*Table1[[#This Row],[Emission Factor (kg CO2/ mmBtu)]]*10^3</f>
        <v>587240955741.79565</v>
      </c>
      <c r="U5185" s="3">
        <f>Table1[[#This Row],[Emissions (g CO2)]]/(Table1[[#This Row],[Generation (TWh)]]*10^9)</f>
        <v>400.54994000000005</v>
      </c>
    </row>
    <row r="5186" spans="1:21" x14ac:dyDescent="0.35">
      <c r="A5186" t="s">
        <v>1475</v>
      </c>
      <c r="B5186" t="s">
        <v>3239</v>
      </c>
      <c r="C5186" t="str">
        <f>SUBSTITUTE(Table1[[#This Row],[Fuel]],", ",",")</f>
        <v>fossil gas: natural gas</v>
      </c>
      <c r="D5186" t="s">
        <v>3239</v>
      </c>
      <c r="H5186" t="s">
        <v>3438</v>
      </c>
      <c r="I5186">
        <v>423.7</v>
      </c>
      <c r="J5186" t="s">
        <v>3446</v>
      </c>
      <c r="K5186">
        <v>2008</v>
      </c>
      <c r="L5186" t="s">
        <v>29</v>
      </c>
      <c r="M5186" t="s">
        <v>29</v>
      </c>
      <c r="N5186">
        <v>35.498877</v>
      </c>
      <c r="O5186">
        <v>139.72518400000001</v>
      </c>
      <c r="P5186" t="s">
        <v>3529</v>
      </c>
      <c r="Q5186" s="3">
        <f>Table1[[#This Row],[Capacity (MW)]]*0.395*8760*10^-6</f>
        <v>1.4660867399999999</v>
      </c>
      <c r="R5186" s="3" cm="1">
        <f t="array" ref="R5186">AVERAGE(VLOOKUP(_xlfn.TEXTSPLIT(Table1[[#This Row],[Fuel (no space after comma)]], ","), FuelList_Final_EF!$A$2:$B$65, 2, FALSE))</f>
        <v>53.06</v>
      </c>
      <c r="S5186" s="3">
        <f>Table1[[#This Row],[Generation (TWh)]]*10^9*VLOOKUP(Table1[[#This Row],[Turbine/Engine Technology]],Technology_HR!$A$2:$B$11,2,FALSE)*10^-6</f>
        <v>11067488.80026</v>
      </c>
      <c r="T5186" s="5">
        <f>Table1[[#This Row],[Fuel Consumption (mmBtu)]]*Table1[[#This Row],[Emission Factor (kg CO2/ mmBtu)]]*10^3</f>
        <v>587240955741.79565</v>
      </c>
      <c r="U5186" s="3">
        <f>Table1[[#This Row],[Emissions (g CO2)]]/(Table1[[#This Row],[Generation (TWh)]]*10^9)</f>
        <v>400.54994000000005</v>
      </c>
    </row>
    <row r="5187" spans="1:21" x14ac:dyDescent="0.35">
      <c r="A5187" t="s">
        <v>1458</v>
      </c>
      <c r="B5187" t="s">
        <v>3242</v>
      </c>
      <c r="C5187" t="str">
        <f>SUBSTITUTE(Table1[[#This Row],[Fuel]],", ",",")</f>
        <v>fossil gas: lng</v>
      </c>
      <c r="D5187" t="s">
        <v>3242</v>
      </c>
      <c r="H5187" t="s">
        <v>3438</v>
      </c>
      <c r="I5187">
        <v>500</v>
      </c>
      <c r="J5187" t="s">
        <v>3446</v>
      </c>
      <c r="K5187">
        <v>2009</v>
      </c>
      <c r="L5187" t="s">
        <v>29</v>
      </c>
      <c r="M5187" t="s">
        <v>29</v>
      </c>
      <c r="N5187">
        <v>35.512801000000003</v>
      </c>
      <c r="O5187">
        <v>139.76226600000001</v>
      </c>
      <c r="P5187" t="s">
        <v>3529</v>
      </c>
      <c r="Q5187" s="3">
        <f>Table1[[#This Row],[Capacity (MW)]]*0.395*8760*10^-6</f>
        <v>1.7301</v>
      </c>
      <c r="R5187" s="3" cm="1">
        <f t="array" ref="R5187">AVERAGE(VLOOKUP(_xlfn.TEXTSPLIT(Table1[[#This Row],[Fuel (no space after comma)]], ","), FuelList_Final_EF!$A$2:$B$65, 2, FALSE))</f>
        <v>67.685819715340017</v>
      </c>
      <c r="S5187" s="3">
        <f>Table1[[#This Row],[Generation (TWh)]]*10^9*VLOOKUP(Table1[[#This Row],[Turbine/Engine Technology]],Technology_HR!$A$2:$B$11,2,FALSE)*10^-6</f>
        <v>13060524.899999999</v>
      </c>
      <c r="T5187" s="5">
        <f>Table1[[#This Row],[Fuel Consumption (mmBtu)]]*Table1[[#This Row],[Emission Factor (kg CO2/ mmBtu)]]*10^3</f>
        <v>884012333769.10913</v>
      </c>
      <c r="U5187" s="3">
        <f>Table1[[#This Row],[Emissions (g CO2)]]/(Table1[[#This Row],[Generation (TWh)]]*10^9)</f>
        <v>510.96025303110173</v>
      </c>
    </row>
    <row r="5188" spans="1:21" x14ac:dyDescent="0.35">
      <c r="A5188" t="s">
        <v>1458</v>
      </c>
      <c r="B5188" t="s">
        <v>3242</v>
      </c>
      <c r="C5188" t="str">
        <f>SUBSTITUTE(Table1[[#This Row],[Fuel]],", ",",")</f>
        <v>fossil gas: lng</v>
      </c>
      <c r="D5188" t="s">
        <v>3242</v>
      </c>
      <c r="H5188" t="s">
        <v>3438</v>
      </c>
      <c r="I5188">
        <v>500</v>
      </c>
      <c r="J5188" t="s">
        <v>3446</v>
      </c>
      <c r="K5188">
        <v>2008</v>
      </c>
      <c r="L5188" t="s">
        <v>29</v>
      </c>
      <c r="M5188" t="s">
        <v>29</v>
      </c>
      <c r="N5188">
        <v>35.512801000000003</v>
      </c>
      <c r="O5188">
        <v>139.76226600000001</v>
      </c>
      <c r="P5188" t="s">
        <v>3529</v>
      </c>
      <c r="Q5188" s="3">
        <f>Table1[[#This Row],[Capacity (MW)]]*0.395*8760*10^-6</f>
        <v>1.7301</v>
      </c>
      <c r="R5188" s="3" cm="1">
        <f t="array" ref="R5188">AVERAGE(VLOOKUP(_xlfn.TEXTSPLIT(Table1[[#This Row],[Fuel (no space after comma)]], ","), FuelList_Final_EF!$A$2:$B$65, 2, FALSE))</f>
        <v>67.685819715340017</v>
      </c>
      <c r="S5188" s="3">
        <f>Table1[[#This Row],[Generation (TWh)]]*10^9*VLOOKUP(Table1[[#This Row],[Turbine/Engine Technology]],Technology_HR!$A$2:$B$11,2,FALSE)*10^-6</f>
        <v>13060524.899999999</v>
      </c>
      <c r="T5188" s="5">
        <f>Table1[[#This Row],[Fuel Consumption (mmBtu)]]*Table1[[#This Row],[Emission Factor (kg CO2/ mmBtu)]]*10^3</f>
        <v>884012333769.10913</v>
      </c>
      <c r="U5188" s="3">
        <f>Table1[[#This Row],[Emissions (g CO2)]]/(Table1[[#This Row],[Generation (TWh)]]*10^9)</f>
        <v>510.96025303110173</v>
      </c>
    </row>
    <row r="5189" spans="1:21" x14ac:dyDescent="0.35">
      <c r="A5189" t="s">
        <v>1458</v>
      </c>
      <c r="B5189" t="s">
        <v>3242</v>
      </c>
      <c r="C5189" t="str">
        <f>SUBSTITUTE(Table1[[#This Row],[Fuel]],", ",",")</f>
        <v>fossil gas: lng</v>
      </c>
      <c r="D5189" t="s">
        <v>3242</v>
      </c>
      <c r="H5189" t="s">
        <v>3438</v>
      </c>
      <c r="I5189">
        <v>500</v>
      </c>
      <c r="J5189" t="s">
        <v>3446</v>
      </c>
      <c r="K5189">
        <v>2007</v>
      </c>
      <c r="L5189" t="s">
        <v>29</v>
      </c>
      <c r="M5189" t="s">
        <v>29</v>
      </c>
      <c r="N5189">
        <v>35.512801000000003</v>
      </c>
      <c r="O5189">
        <v>139.76226600000001</v>
      </c>
      <c r="P5189" t="s">
        <v>3529</v>
      </c>
      <c r="Q5189" s="3">
        <f>Table1[[#This Row],[Capacity (MW)]]*0.395*8760*10^-6</f>
        <v>1.7301</v>
      </c>
      <c r="R5189" s="3" cm="1">
        <f t="array" ref="R5189">AVERAGE(VLOOKUP(_xlfn.TEXTSPLIT(Table1[[#This Row],[Fuel (no space after comma)]], ","), FuelList_Final_EF!$A$2:$B$65, 2, FALSE))</f>
        <v>67.685819715340017</v>
      </c>
      <c r="S5189" s="3">
        <f>Table1[[#This Row],[Generation (TWh)]]*10^9*VLOOKUP(Table1[[#This Row],[Turbine/Engine Technology]],Technology_HR!$A$2:$B$11,2,FALSE)*10^-6</f>
        <v>13060524.899999999</v>
      </c>
      <c r="T5189" s="5">
        <f>Table1[[#This Row],[Fuel Consumption (mmBtu)]]*Table1[[#This Row],[Emission Factor (kg CO2/ mmBtu)]]*10^3</f>
        <v>884012333769.10913</v>
      </c>
      <c r="U5189" s="3">
        <f>Table1[[#This Row],[Emissions (g CO2)]]/(Table1[[#This Row],[Generation (TWh)]]*10^9)</f>
        <v>510.96025303110173</v>
      </c>
    </row>
    <row r="5190" spans="1:21" x14ac:dyDescent="0.35">
      <c r="A5190" t="s">
        <v>1458</v>
      </c>
      <c r="B5190" t="s">
        <v>3242</v>
      </c>
      <c r="C5190" t="str">
        <f>SUBSTITUTE(Table1[[#This Row],[Fuel]],", ",",")</f>
        <v>fossil gas: lng</v>
      </c>
      <c r="D5190" t="s">
        <v>3242</v>
      </c>
      <c r="H5190" t="s">
        <v>3438</v>
      </c>
      <c r="I5190">
        <v>500</v>
      </c>
      <c r="J5190" t="s">
        <v>3446</v>
      </c>
      <c r="K5190">
        <v>2013</v>
      </c>
      <c r="L5190" t="s">
        <v>29</v>
      </c>
      <c r="M5190" t="s">
        <v>29</v>
      </c>
      <c r="N5190">
        <v>35.512801000000003</v>
      </c>
      <c r="O5190">
        <v>139.76226600000001</v>
      </c>
      <c r="P5190" t="s">
        <v>3529</v>
      </c>
      <c r="Q5190" s="3">
        <f>Table1[[#This Row],[Capacity (MW)]]*0.395*8760*10^-6</f>
        <v>1.7301</v>
      </c>
      <c r="R5190" s="3" cm="1">
        <f t="array" ref="R5190">AVERAGE(VLOOKUP(_xlfn.TEXTSPLIT(Table1[[#This Row],[Fuel (no space after comma)]], ","), FuelList_Final_EF!$A$2:$B$65, 2, FALSE))</f>
        <v>67.685819715340017</v>
      </c>
      <c r="S5190" s="3">
        <f>Table1[[#This Row],[Generation (TWh)]]*10^9*VLOOKUP(Table1[[#This Row],[Turbine/Engine Technology]],Technology_HR!$A$2:$B$11,2,FALSE)*10^-6</f>
        <v>13060524.899999999</v>
      </c>
      <c r="T5190" s="5">
        <f>Table1[[#This Row],[Fuel Consumption (mmBtu)]]*Table1[[#This Row],[Emission Factor (kg CO2/ mmBtu)]]*10^3</f>
        <v>884012333769.10913</v>
      </c>
      <c r="U5190" s="3">
        <f>Table1[[#This Row],[Emissions (g CO2)]]/(Table1[[#This Row],[Generation (TWh)]]*10^9)</f>
        <v>510.96025303110173</v>
      </c>
    </row>
    <row r="5191" spans="1:21" x14ac:dyDescent="0.35">
      <c r="A5191" t="s">
        <v>1458</v>
      </c>
      <c r="B5191" t="s">
        <v>3242</v>
      </c>
      <c r="C5191" t="str">
        <f>SUBSTITUTE(Table1[[#This Row],[Fuel]],", ",",")</f>
        <v>fossil gas: lng</v>
      </c>
      <c r="D5191" t="s">
        <v>3242</v>
      </c>
      <c r="H5191" t="s">
        <v>3438</v>
      </c>
      <c r="I5191">
        <v>710</v>
      </c>
      <c r="J5191" t="s">
        <v>3446</v>
      </c>
      <c r="K5191">
        <v>2016</v>
      </c>
      <c r="L5191" t="s">
        <v>29</v>
      </c>
      <c r="M5191" t="s">
        <v>29</v>
      </c>
      <c r="N5191">
        <v>35.512801000000003</v>
      </c>
      <c r="O5191">
        <v>139.76226600000001</v>
      </c>
      <c r="P5191" t="s">
        <v>3529</v>
      </c>
      <c r="Q5191" s="3">
        <f>Table1[[#This Row],[Capacity (MW)]]*0.395*8760*10^-6</f>
        <v>2.4567419999999998</v>
      </c>
      <c r="R5191" s="3" cm="1">
        <f t="array" ref="R5191">AVERAGE(VLOOKUP(_xlfn.TEXTSPLIT(Table1[[#This Row],[Fuel (no space after comma)]], ","), FuelList_Final_EF!$A$2:$B$65, 2, FALSE))</f>
        <v>67.685819715340017</v>
      </c>
      <c r="S5191" s="3">
        <f>Table1[[#This Row],[Generation (TWh)]]*10^9*VLOOKUP(Table1[[#This Row],[Turbine/Engine Technology]],Technology_HR!$A$2:$B$11,2,FALSE)*10^-6</f>
        <v>18545945.357999995</v>
      </c>
      <c r="T5191" s="5">
        <f>Table1[[#This Row],[Fuel Consumption (mmBtu)]]*Table1[[#This Row],[Emission Factor (kg CO2/ mmBtu)]]*10^3</f>
        <v>1255297513952.1348</v>
      </c>
      <c r="U5191" s="3">
        <f>Table1[[#This Row],[Emissions (g CO2)]]/(Table1[[#This Row],[Generation (TWh)]]*10^9)</f>
        <v>510.96025303110179</v>
      </c>
    </row>
    <row r="5192" spans="1:21" x14ac:dyDescent="0.35">
      <c r="A5192" t="s">
        <v>1458</v>
      </c>
      <c r="B5192" t="s">
        <v>3242</v>
      </c>
      <c r="C5192" t="str">
        <f>SUBSTITUTE(Table1[[#This Row],[Fuel]],", ",",")</f>
        <v>fossil gas: lng</v>
      </c>
      <c r="D5192" t="s">
        <v>3242</v>
      </c>
      <c r="H5192" t="s">
        <v>3438</v>
      </c>
      <c r="I5192">
        <v>710</v>
      </c>
      <c r="J5192" t="s">
        <v>3446</v>
      </c>
      <c r="K5192">
        <v>2016</v>
      </c>
      <c r="L5192" t="s">
        <v>29</v>
      </c>
      <c r="M5192" t="s">
        <v>29</v>
      </c>
      <c r="N5192">
        <v>35.512801000000003</v>
      </c>
      <c r="O5192">
        <v>139.76226600000001</v>
      </c>
      <c r="P5192" t="s">
        <v>3529</v>
      </c>
      <c r="Q5192" s="3">
        <f>Table1[[#This Row],[Capacity (MW)]]*0.395*8760*10^-6</f>
        <v>2.4567419999999998</v>
      </c>
      <c r="R5192" s="3" cm="1">
        <f t="array" ref="R5192">AVERAGE(VLOOKUP(_xlfn.TEXTSPLIT(Table1[[#This Row],[Fuel (no space after comma)]], ","), FuelList_Final_EF!$A$2:$B$65, 2, FALSE))</f>
        <v>67.685819715340017</v>
      </c>
      <c r="S5192" s="3">
        <f>Table1[[#This Row],[Generation (TWh)]]*10^9*VLOOKUP(Table1[[#This Row],[Turbine/Engine Technology]],Technology_HR!$A$2:$B$11,2,FALSE)*10^-6</f>
        <v>18545945.357999995</v>
      </c>
      <c r="T5192" s="5">
        <f>Table1[[#This Row],[Fuel Consumption (mmBtu)]]*Table1[[#This Row],[Emission Factor (kg CO2/ mmBtu)]]*10^3</f>
        <v>1255297513952.1348</v>
      </c>
      <c r="U5192" s="3">
        <f>Table1[[#This Row],[Emissions (g CO2)]]/(Table1[[#This Row],[Generation (TWh)]]*10^9)</f>
        <v>510.96025303110179</v>
      </c>
    </row>
    <row r="5193" spans="1:21" x14ac:dyDescent="0.35">
      <c r="A5193" t="s">
        <v>1476</v>
      </c>
      <c r="B5193" t="s">
        <v>3242</v>
      </c>
      <c r="C5193" t="str">
        <f>SUBSTITUTE(Table1[[#This Row],[Fuel]],", ",",")</f>
        <v>fossil gas: lng</v>
      </c>
      <c r="D5193" t="s">
        <v>3242</v>
      </c>
      <c r="H5193" t="s">
        <v>3438</v>
      </c>
      <c r="I5193">
        <v>398</v>
      </c>
      <c r="J5193" t="s">
        <v>3446</v>
      </c>
      <c r="K5193">
        <v>2002</v>
      </c>
      <c r="L5193" t="s">
        <v>29</v>
      </c>
      <c r="M5193" t="s">
        <v>29</v>
      </c>
      <c r="N5193">
        <v>35.578325999999997</v>
      </c>
      <c r="O5193">
        <v>140.09588500000001</v>
      </c>
      <c r="P5193" t="s">
        <v>3529</v>
      </c>
      <c r="Q5193" s="3">
        <f>Table1[[#This Row],[Capacity (MW)]]*0.395*8760*10^-6</f>
        <v>1.3771595999999999</v>
      </c>
      <c r="R5193" s="3" cm="1">
        <f t="array" ref="R5193">AVERAGE(VLOOKUP(_xlfn.TEXTSPLIT(Table1[[#This Row],[Fuel (no space after comma)]], ","), FuelList_Final_EF!$A$2:$B$65, 2, FALSE))</f>
        <v>67.685819715340017</v>
      </c>
      <c r="S5193" s="3">
        <f>Table1[[#This Row],[Generation (TWh)]]*10^9*VLOOKUP(Table1[[#This Row],[Turbine/Engine Technology]],Technology_HR!$A$2:$B$11,2,FALSE)*10^-6</f>
        <v>10396177.8204</v>
      </c>
      <c r="T5193" s="5">
        <f>Table1[[#This Row],[Fuel Consumption (mmBtu)]]*Table1[[#This Row],[Emission Factor (kg CO2/ mmBtu)]]*10^3</f>
        <v>703673817680.21094</v>
      </c>
      <c r="U5193" s="3">
        <f>Table1[[#This Row],[Emissions (g CO2)]]/(Table1[[#This Row],[Generation (TWh)]]*10^9)</f>
        <v>510.96025303110179</v>
      </c>
    </row>
    <row r="5194" spans="1:21" x14ac:dyDescent="0.35">
      <c r="A5194" t="s">
        <v>1477</v>
      </c>
      <c r="B5194" t="s">
        <v>3276</v>
      </c>
      <c r="C5194" t="str">
        <f>SUBSTITUTE(Table1[[#This Row],[Fuel]],", ",",")</f>
        <v>industrial by-product: blast furnace gas,industrial by-product: coke oven gas</v>
      </c>
      <c r="D5194" t="s">
        <v>3274</v>
      </c>
      <c r="E5194" t="s">
        <v>3278</v>
      </c>
      <c r="H5194" t="s">
        <v>3440</v>
      </c>
      <c r="I5194">
        <v>350</v>
      </c>
      <c r="J5194" t="s">
        <v>3446</v>
      </c>
      <c r="K5194">
        <v>1970</v>
      </c>
      <c r="L5194" t="s">
        <v>29</v>
      </c>
      <c r="M5194" t="s">
        <v>29</v>
      </c>
      <c r="N5194">
        <v>35.369284999999998</v>
      </c>
      <c r="O5194">
        <v>139.86149</v>
      </c>
      <c r="P5194" t="s">
        <v>3529</v>
      </c>
      <c r="Q5194" s="3">
        <f>Table1[[#This Row],[Capacity (MW)]]*0.395*8760*10^-6</f>
        <v>1.2110699999999999</v>
      </c>
      <c r="R5194" s="3" cm="1">
        <f t="array" ref="R5194">AVERAGE(VLOOKUP(_xlfn.TEXTSPLIT(Table1[[#This Row],[Fuel (no space after comma)]], ","), FuelList_Final_EF!$A$2:$B$65, 2, FALSE))</f>
        <v>160.58500000000001</v>
      </c>
      <c r="S5194" s="3">
        <f>Table1[[#This Row],[Generation (TWh)]]*10^9*VLOOKUP(Table1[[#This Row],[Turbine/Engine Technology]],Technology_HR!$A$2:$B$11,2,FALSE)*10^-6</f>
        <v>12455854.949999997</v>
      </c>
      <c r="T5194" s="5">
        <f>Table1[[#This Row],[Fuel Consumption (mmBtu)]]*Table1[[#This Row],[Emission Factor (kg CO2/ mmBtu)]]*10^3</f>
        <v>2000223467145.7495</v>
      </c>
      <c r="U5194" s="3">
        <f>Table1[[#This Row],[Emissions (g CO2)]]/(Table1[[#This Row],[Generation (TWh)]]*10^9)</f>
        <v>1651.6167249999999</v>
      </c>
    </row>
    <row r="5195" spans="1:21" x14ac:dyDescent="0.35">
      <c r="A5195" t="s">
        <v>1477</v>
      </c>
      <c r="B5195" t="s">
        <v>3276</v>
      </c>
      <c r="C5195" t="str">
        <f>SUBSTITUTE(Table1[[#This Row],[Fuel]],", ",",")</f>
        <v>industrial by-product: blast furnace gas,industrial by-product: coke oven gas</v>
      </c>
      <c r="D5195" t="s">
        <v>3274</v>
      </c>
      <c r="E5195" t="s">
        <v>3278</v>
      </c>
      <c r="H5195" t="s">
        <v>3440</v>
      </c>
      <c r="I5195">
        <v>350</v>
      </c>
      <c r="J5195" t="s">
        <v>3446</v>
      </c>
      <c r="K5195">
        <v>1970</v>
      </c>
      <c r="L5195" t="s">
        <v>29</v>
      </c>
      <c r="M5195" t="s">
        <v>29</v>
      </c>
      <c r="N5195">
        <v>35.369284999999998</v>
      </c>
      <c r="O5195">
        <v>139.86149</v>
      </c>
      <c r="P5195" t="s">
        <v>3529</v>
      </c>
      <c r="Q5195" s="3">
        <f>Table1[[#This Row],[Capacity (MW)]]*0.395*8760*10^-6</f>
        <v>1.2110699999999999</v>
      </c>
      <c r="R5195" s="3" cm="1">
        <f t="array" ref="R5195">AVERAGE(VLOOKUP(_xlfn.TEXTSPLIT(Table1[[#This Row],[Fuel (no space after comma)]], ","), FuelList_Final_EF!$A$2:$B$65, 2, FALSE))</f>
        <v>160.58500000000001</v>
      </c>
      <c r="S5195" s="3">
        <f>Table1[[#This Row],[Generation (TWh)]]*10^9*VLOOKUP(Table1[[#This Row],[Turbine/Engine Technology]],Technology_HR!$A$2:$B$11,2,FALSE)*10^-6</f>
        <v>12455854.949999997</v>
      </c>
      <c r="T5195" s="5">
        <f>Table1[[#This Row],[Fuel Consumption (mmBtu)]]*Table1[[#This Row],[Emission Factor (kg CO2/ mmBtu)]]*10^3</f>
        <v>2000223467145.7495</v>
      </c>
      <c r="U5195" s="3">
        <f>Table1[[#This Row],[Emissions (g CO2)]]/(Table1[[#This Row],[Generation (TWh)]]*10^9)</f>
        <v>1651.6167249999999</v>
      </c>
    </row>
    <row r="5196" spans="1:21" x14ac:dyDescent="0.35">
      <c r="A5196" t="s">
        <v>1477</v>
      </c>
      <c r="B5196" t="s">
        <v>3276</v>
      </c>
      <c r="C5196" t="str">
        <f>SUBSTITUTE(Table1[[#This Row],[Fuel]],", ",",")</f>
        <v>industrial by-product: blast furnace gas,industrial by-product: coke oven gas</v>
      </c>
      <c r="D5196" t="s">
        <v>3274</v>
      </c>
      <c r="E5196" t="s">
        <v>3278</v>
      </c>
      <c r="H5196" t="s">
        <v>3438</v>
      </c>
      <c r="I5196">
        <v>300</v>
      </c>
      <c r="J5196" t="s">
        <v>3446</v>
      </c>
      <c r="K5196">
        <v>2004</v>
      </c>
      <c r="L5196" t="s">
        <v>29</v>
      </c>
      <c r="M5196" t="s">
        <v>29</v>
      </c>
      <c r="N5196">
        <v>35.369284999999998</v>
      </c>
      <c r="O5196">
        <v>139.86149</v>
      </c>
      <c r="P5196" t="s">
        <v>3529</v>
      </c>
      <c r="Q5196" s="3">
        <f>Table1[[#This Row],[Capacity (MW)]]*0.395*8760*10^-6</f>
        <v>1.03806</v>
      </c>
      <c r="R5196" s="3" cm="1">
        <f t="array" ref="R5196">AVERAGE(VLOOKUP(_xlfn.TEXTSPLIT(Table1[[#This Row],[Fuel (no space after comma)]], ","), FuelList_Final_EF!$A$2:$B$65, 2, FALSE))</f>
        <v>160.58500000000001</v>
      </c>
      <c r="S5196" s="3">
        <f>Table1[[#This Row],[Generation (TWh)]]*10^9*VLOOKUP(Table1[[#This Row],[Turbine/Engine Technology]],Technology_HR!$A$2:$B$11,2,FALSE)*10^-6</f>
        <v>7836314.9399999995</v>
      </c>
      <c r="T5196" s="5">
        <f>Table1[[#This Row],[Fuel Consumption (mmBtu)]]*Table1[[#This Row],[Emission Factor (kg CO2/ mmBtu)]]*10^3</f>
        <v>1258394634639.8999</v>
      </c>
      <c r="U5196" s="3">
        <f>Table1[[#This Row],[Emissions (g CO2)]]/(Table1[[#This Row],[Generation (TWh)]]*10^9)</f>
        <v>1212.256165</v>
      </c>
    </row>
    <row r="5197" spans="1:21" x14ac:dyDescent="0.35">
      <c r="A5197" t="s">
        <v>1477</v>
      </c>
      <c r="B5197" t="s">
        <v>3276</v>
      </c>
      <c r="C5197" t="str">
        <f>SUBSTITUTE(Table1[[#This Row],[Fuel]],", ",",")</f>
        <v>industrial by-product: blast furnace gas,industrial by-product: coke oven gas</v>
      </c>
      <c r="D5197" t="s">
        <v>3274</v>
      </c>
      <c r="E5197" t="s">
        <v>3278</v>
      </c>
      <c r="H5197" t="s">
        <v>3438</v>
      </c>
      <c r="I5197">
        <v>152.9</v>
      </c>
      <c r="J5197" t="s">
        <v>3446</v>
      </c>
      <c r="K5197">
        <v>2011</v>
      </c>
      <c r="L5197" t="s">
        <v>29</v>
      </c>
      <c r="M5197" t="s">
        <v>29</v>
      </c>
      <c r="N5197">
        <v>35.369284999999998</v>
      </c>
      <c r="O5197">
        <v>139.86149</v>
      </c>
      <c r="P5197" t="s">
        <v>3529</v>
      </c>
      <c r="Q5197" s="3">
        <f>Table1[[#This Row],[Capacity (MW)]]*0.395*8760*10^-6</f>
        <v>0.52906458000000001</v>
      </c>
      <c r="R5197" s="3" cm="1">
        <f t="array" ref="R5197">AVERAGE(VLOOKUP(_xlfn.TEXTSPLIT(Table1[[#This Row],[Fuel (no space after comma)]], ","), FuelList_Final_EF!$A$2:$B$65, 2, FALSE))</f>
        <v>160.58500000000001</v>
      </c>
      <c r="S5197" s="3">
        <f>Table1[[#This Row],[Generation (TWh)]]*10^9*VLOOKUP(Table1[[#This Row],[Turbine/Engine Technology]],Technology_HR!$A$2:$B$11,2,FALSE)*10^-6</f>
        <v>3993908.5144199999</v>
      </c>
      <c r="T5197" s="5">
        <f>Table1[[#This Row],[Fuel Consumption (mmBtu)]]*Table1[[#This Row],[Emission Factor (kg CO2/ mmBtu)]]*10^3</f>
        <v>641361798788.13574</v>
      </c>
      <c r="U5197" s="3">
        <f>Table1[[#This Row],[Emissions (g CO2)]]/(Table1[[#This Row],[Generation (TWh)]]*10^9)</f>
        <v>1212.256165</v>
      </c>
    </row>
    <row r="5198" spans="1:21" x14ac:dyDescent="0.35">
      <c r="A5198" t="s">
        <v>1463</v>
      </c>
      <c r="B5198" t="s">
        <v>3274</v>
      </c>
      <c r="C5198" t="str">
        <f>SUBSTITUTE(Table1[[#This Row],[Fuel]],", ",",")</f>
        <v>industrial by-product: blast furnace gas</v>
      </c>
      <c r="D5198" t="s">
        <v>3274</v>
      </c>
      <c r="H5198" t="s">
        <v>3440</v>
      </c>
      <c r="I5198">
        <v>156</v>
      </c>
      <c r="J5198" t="s">
        <v>3446</v>
      </c>
      <c r="K5198">
        <v>1970</v>
      </c>
      <c r="L5198" t="s">
        <v>29</v>
      </c>
      <c r="M5198" t="s">
        <v>29</v>
      </c>
      <c r="N5198">
        <v>34.490034999999999</v>
      </c>
      <c r="O5198">
        <v>133.71910099999999</v>
      </c>
      <c r="P5198" t="s">
        <v>3529</v>
      </c>
      <c r="Q5198" s="3">
        <f>Table1[[#This Row],[Capacity (MW)]]*0.395*8760*10^-6</f>
        <v>0.53979120000000003</v>
      </c>
      <c r="R5198" s="3" cm="1">
        <f t="array" ref="R5198">AVERAGE(VLOOKUP(_xlfn.TEXTSPLIT(Table1[[#This Row],[Fuel (no space after comma)]], ","), FuelList_Final_EF!$A$2:$B$65, 2, FALSE))</f>
        <v>274.32</v>
      </c>
      <c r="S5198" s="3">
        <f>Table1[[#This Row],[Generation (TWh)]]*10^9*VLOOKUP(Table1[[#This Row],[Turbine/Engine Technology]],Technology_HR!$A$2:$B$11,2,FALSE)*10^-6</f>
        <v>5551752.4919999996</v>
      </c>
      <c r="T5198" s="5">
        <f>Table1[[#This Row],[Fuel Consumption (mmBtu)]]*Table1[[#This Row],[Emission Factor (kg CO2/ mmBtu)]]*10^3</f>
        <v>1522956743605.4399</v>
      </c>
      <c r="U5198" s="3">
        <f>Table1[[#This Row],[Emissions (g CO2)]]/(Table1[[#This Row],[Generation (TWh)]]*10^9)</f>
        <v>2821.3811999999998</v>
      </c>
    </row>
    <row r="5199" spans="1:21" x14ac:dyDescent="0.35">
      <c r="A5199" t="s">
        <v>1463</v>
      </c>
      <c r="B5199" t="s">
        <v>3274</v>
      </c>
      <c r="C5199" t="str">
        <f>SUBSTITUTE(Table1[[#This Row],[Fuel]],", ",",")</f>
        <v>industrial by-product: blast furnace gas</v>
      </c>
      <c r="D5199" t="s">
        <v>3274</v>
      </c>
      <c r="H5199" t="s">
        <v>3440</v>
      </c>
      <c r="I5199">
        <v>156</v>
      </c>
      <c r="J5199" t="s">
        <v>3446</v>
      </c>
      <c r="K5199">
        <v>1971</v>
      </c>
      <c r="L5199" t="s">
        <v>29</v>
      </c>
      <c r="M5199" t="s">
        <v>29</v>
      </c>
      <c r="N5199">
        <v>34.490034999999999</v>
      </c>
      <c r="O5199">
        <v>133.71910099999999</v>
      </c>
      <c r="P5199" t="s">
        <v>3529</v>
      </c>
      <c r="Q5199" s="3">
        <f>Table1[[#This Row],[Capacity (MW)]]*0.395*8760*10^-6</f>
        <v>0.53979120000000003</v>
      </c>
      <c r="R5199" s="3" cm="1">
        <f t="array" ref="R5199">AVERAGE(VLOOKUP(_xlfn.TEXTSPLIT(Table1[[#This Row],[Fuel (no space after comma)]], ","), FuelList_Final_EF!$A$2:$B$65, 2, FALSE))</f>
        <v>274.32</v>
      </c>
      <c r="S5199" s="3">
        <f>Table1[[#This Row],[Generation (TWh)]]*10^9*VLOOKUP(Table1[[#This Row],[Turbine/Engine Technology]],Technology_HR!$A$2:$B$11,2,FALSE)*10^-6</f>
        <v>5551752.4919999996</v>
      </c>
      <c r="T5199" s="5">
        <f>Table1[[#This Row],[Fuel Consumption (mmBtu)]]*Table1[[#This Row],[Emission Factor (kg CO2/ mmBtu)]]*10^3</f>
        <v>1522956743605.4399</v>
      </c>
      <c r="U5199" s="3">
        <f>Table1[[#This Row],[Emissions (g CO2)]]/(Table1[[#This Row],[Generation (TWh)]]*10^9)</f>
        <v>2821.3811999999998</v>
      </c>
    </row>
    <row r="5200" spans="1:21" x14ac:dyDescent="0.35">
      <c r="A5200" t="s">
        <v>1463</v>
      </c>
      <c r="B5200" t="s">
        <v>3274</v>
      </c>
      <c r="C5200" t="str">
        <f>SUBSTITUTE(Table1[[#This Row],[Fuel]],", ",",")</f>
        <v>industrial by-product: blast furnace gas</v>
      </c>
      <c r="D5200" t="s">
        <v>3274</v>
      </c>
      <c r="H5200" t="s">
        <v>3440</v>
      </c>
      <c r="I5200">
        <v>156</v>
      </c>
      <c r="J5200" t="s">
        <v>3446</v>
      </c>
      <c r="K5200">
        <v>2016</v>
      </c>
      <c r="L5200" t="s">
        <v>29</v>
      </c>
      <c r="M5200" t="s">
        <v>29</v>
      </c>
      <c r="N5200">
        <v>34.490034999999999</v>
      </c>
      <c r="O5200">
        <v>133.71910099999999</v>
      </c>
      <c r="P5200" t="s">
        <v>3529</v>
      </c>
      <c r="Q5200" s="3">
        <f>Table1[[#This Row],[Capacity (MW)]]*0.395*8760*10^-6</f>
        <v>0.53979120000000003</v>
      </c>
      <c r="R5200" s="3" cm="1">
        <f t="array" ref="R5200">AVERAGE(VLOOKUP(_xlfn.TEXTSPLIT(Table1[[#This Row],[Fuel (no space after comma)]], ","), FuelList_Final_EF!$A$2:$B$65, 2, FALSE))</f>
        <v>274.32</v>
      </c>
      <c r="S5200" s="3">
        <f>Table1[[#This Row],[Generation (TWh)]]*10^9*VLOOKUP(Table1[[#This Row],[Turbine/Engine Technology]],Technology_HR!$A$2:$B$11,2,FALSE)*10^-6</f>
        <v>5551752.4919999996</v>
      </c>
      <c r="T5200" s="5">
        <f>Table1[[#This Row],[Fuel Consumption (mmBtu)]]*Table1[[#This Row],[Emission Factor (kg CO2/ mmBtu)]]*10^3</f>
        <v>1522956743605.4399</v>
      </c>
      <c r="U5200" s="3">
        <f>Table1[[#This Row],[Emissions (g CO2)]]/(Table1[[#This Row],[Generation (TWh)]]*10^9)</f>
        <v>2821.3811999999998</v>
      </c>
    </row>
    <row r="5201" spans="1:21" x14ac:dyDescent="0.35">
      <c r="A5201" t="s">
        <v>1463</v>
      </c>
      <c r="B5201" t="s">
        <v>3274</v>
      </c>
      <c r="C5201" t="str">
        <f>SUBSTITUTE(Table1[[#This Row],[Fuel]],", ",",")</f>
        <v>industrial by-product: blast furnace gas</v>
      </c>
      <c r="D5201" t="s">
        <v>3274</v>
      </c>
      <c r="H5201" t="s">
        <v>3438</v>
      </c>
      <c r="I5201">
        <v>149</v>
      </c>
      <c r="J5201" t="s">
        <v>3446</v>
      </c>
      <c r="K5201">
        <v>1994</v>
      </c>
      <c r="L5201" t="s">
        <v>29</v>
      </c>
      <c r="M5201" t="s">
        <v>29</v>
      </c>
      <c r="N5201">
        <v>34.490034999999999</v>
      </c>
      <c r="O5201">
        <v>133.71910099999999</v>
      </c>
      <c r="P5201" t="s">
        <v>3529</v>
      </c>
      <c r="Q5201" s="3">
        <f>Table1[[#This Row],[Capacity (MW)]]*0.395*8760*10^-6</f>
        <v>0.51556980000000008</v>
      </c>
      <c r="R5201" s="3" cm="1">
        <f t="array" ref="R5201">AVERAGE(VLOOKUP(_xlfn.TEXTSPLIT(Table1[[#This Row],[Fuel (no space after comma)]], ","), FuelList_Final_EF!$A$2:$B$65, 2, FALSE))</f>
        <v>274.32</v>
      </c>
      <c r="S5201" s="3">
        <f>Table1[[#This Row],[Generation (TWh)]]*10^9*VLOOKUP(Table1[[#This Row],[Turbine/Engine Technology]],Technology_HR!$A$2:$B$11,2,FALSE)*10^-6</f>
        <v>3892036.4202000005</v>
      </c>
      <c r="T5201" s="5">
        <f>Table1[[#This Row],[Fuel Consumption (mmBtu)]]*Table1[[#This Row],[Emission Factor (kg CO2/ mmBtu)]]*10^3</f>
        <v>1067663430789.264</v>
      </c>
      <c r="U5201" s="3">
        <f>Table1[[#This Row],[Emissions (g CO2)]]/(Table1[[#This Row],[Generation (TWh)]]*10^9)</f>
        <v>2070.84168</v>
      </c>
    </row>
    <row r="5202" spans="1:21" x14ac:dyDescent="0.35">
      <c r="A5202" t="s">
        <v>1469</v>
      </c>
      <c r="B5202" t="s">
        <v>3349</v>
      </c>
      <c r="C5202" t="str">
        <f>SUBSTITUTE(Table1[[#This Row],[Fuel]],", ",",")</f>
        <v>fossil liquids: kerosene</v>
      </c>
      <c r="D5202" t="s">
        <v>3349</v>
      </c>
      <c r="H5202" t="s">
        <v>3436</v>
      </c>
      <c r="I5202">
        <v>163</v>
      </c>
      <c r="J5202" t="s">
        <v>3446</v>
      </c>
      <c r="K5202" t="s">
        <v>29</v>
      </c>
      <c r="L5202" t="s">
        <v>29</v>
      </c>
      <c r="M5202">
        <v>2024</v>
      </c>
      <c r="N5202">
        <v>26.269210000000001</v>
      </c>
      <c r="O5202">
        <v>127.720144</v>
      </c>
      <c r="P5202" t="s">
        <v>3529</v>
      </c>
      <c r="Q5202" s="3">
        <f>Table1[[#This Row],[Capacity (MW)]]*0.395*8760*10^-6</f>
        <v>0.56401260000000009</v>
      </c>
      <c r="R5202" s="3" cm="1">
        <f t="array" ref="R5202">AVERAGE(VLOOKUP(_xlfn.TEXTSPLIT(Table1[[#This Row],[Fuel (no space after comma)]], ","), FuelList_Final_EF!$A$2:$B$65, 2, FALSE))</f>
        <v>75.2</v>
      </c>
      <c r="S5202" s="3">
        <f>Table1[[#This Row],[Generation (TWh)]]*10^9*VLOOKUP(Table1[[#This Row],[Turbine/Engine Technology]],Technology_HR!$A$2:$B$11,2,FALSE)*10^-6</f>
        <v>6209778.7260000007</v>
      </c>
      <c r="T5202" s="5">
        <f>Table1[[#This Row],[Fuel Consumption (mmBtu)]]*Table1[[#This Row],[Emission Factor (kg CO2/ mmBtu)]]*10^3</f>
        <v>466975360195.20007</v>
      </c>
      <c r="U5202" s="3">
        <f>Table1[[#This Row],[Emissions (g CO2)]]/(Table1[[#This Row],[Generation (TWh)]]*10^9)</f>
        <v>827.952</v>
      </c>
    </row>
    <row r="5203" spans="1:21" x14ac:dyDescent="0.35">
      <c r="A5203" t="s">
        <v>1469</v>
      </c>
      <c r="B5203" t="s">
        <v>3241</v>
      </c>
      <c r="C5203" t="str">
        <f>SUBSTITUTE(Table1[[#This Row],[Fuel]],", ",",")</f>
        <v>fossil liquids: heavy fuel oil</v>
      </c>
      <c r="D5203" t="s">
        <v>3241</v>
      </c>
      <c r="H5203" t="s">
        <v>3440</v>
      </c>
      <c r="I5203">
        <v>125</v>
      </c>
      <c r="J5203" t="s">
        <v>3446</v>
      </c>
      <c r="K5203">
        <v>1981</v>
      </c>
      <c r="L5203" t="s">
        <v>29</v>
      </c>
      <c r="M5203" t="s">
        <v>29</v>
      </c>
      <c r="N5203">
        <v>26.269210000000001</v>
      </c>
      <c r="O5203">
        <v>127.720144</v>
      </c>
      <c r="P5203" t="s">
        <v>3529</v>
      </c>
      <c r="Q5203" s="3">
        <f>Table1[[#This Row],[Capacity (MW)]]*0.395*8760*10^-6</f>
        <v>0.43252499999999999</v>
      </c>
      <c r="R5203" s="3" cm="1">
        <f t="array" ref="R5203">AVERAGE(VLOOKUP(_xlfn.TEXTSPLIT(Table1[[#This Row],[Fuel (no space after comma)]], ","), FuelList_Final_EF!$A$2:$B$65, 2, FALSE))</f>
        <v>81.602530311017389</v>
      </c>
      <c r="S5203" s="3">
        <f>Table1[[#This Row],[Generation (TWh)]]*10^9*VLOOKUP(Table1[[#This Row],[Turbine/Engine Technology]],Technology_HR!$A$2:$B$11,2,FALSE)*10^-6</f>
        <v>4448519.625</v>
      </c>
      <c r="T5203" s="5">
        <f>Table1[[#This Row],[Fuel Consumption (mmBtu)]]*Table1[[#This Row],[Emission Factor (kg CO2/ mmBtu)]]*10^3</f>
        <v>363010457538.2182</v>
      </c>
      <c r="U5203" s="3">
        <f>Table1[[#This Row],[Emissions (g CO2)]]/(Table1[[#This Row],[Generation (TWh)]]*10^9)</f>
        <v>839.28202424881385</v>
      </c>
    </row>
    <row r="5204" spans="1:21" x14ac:dyDescent="0.35">
      <c r="A5204" t="s">
        <v>1458</v>
      </c>
      <c r="B5204" t="s">
        <v>3242</v>
      </c>
      <c r="C5204" t="str">
        <f>SUBSTITUTE(Table1[[#This Row],[Fuel]],", ",",")</f>
        <v>fossil gas: lng</v>
      </c>
      <c r="D5204" t="s">
        <v>3242</v>
      </c>
      <c r="H5204" t="s">
        <v>3440</v>
      </c>
      <c r="I5204">
        <v>350</v>
      </c>
      <c r="J5204" t="s">
        <v>3446</v>
      </c>
      <c r="K5204">
        <v>1970</v>
      </c>
      <c r="L5204" t="s">
        <v>29</v>
      </c>
      <c r="M5204" t="s">
        <v>29</v>
      </c>
      <c r="N5204">
        <v>35.404352000000003</v>
      </c>
      <c r="O5204">
        <v>139.63721899999999</v>
      </c>
      <c r="P5204" t="s">
        <v>3529</v>
      </c>
      <c r="Q5204" s="3">
        <f>Table1[[#This Row],[Capacity (MW)]]*0.395*8760*10^-6</f>
        <v>1.2110699999999999</v>
      </c>
      <c r="R5204" s="3" cm="1">
        <f t="array" ref="R5204">AVERAGE(VLOOKUP(_xlfn.TEXTSPLIT(Table1[[#This Row],[Fuel (no space after comma)]], ","), FuelList_Final_EF!$A$2:$B$65, 2, FALSE))</f>
        <v>67.685819715340017</v>
      </c>
      <c r="S5204" s="3">
        <f>Table1[[#This Row],[Generation (TWh)]]*10^9*VLOOKUP(Table1[[#This Row],[Turbine/Engine Technology]],Technology_HR!$A$2:$B$11,2,FALSE)*10^-6</f>
        <v>12455854.949999997</v>
      </c>
      <c r="T5204" s="5">
        <f>Table1[[#This Row],[Fuel Consumption (mmBtu)]]*Table1[[#This Row],[Emission Factor (kg CO2/ mmBtu)]]*10^3</f>
        <v>843084752546.12537</v>
      </c>
      <c r="U5204" s="3">
        <f>Table1[[#This Row],[Emissions (g CO2)]]/(Table1[[#This Row],[Generation (TWh)]]*10^9)</f>
        <v>696.14865577227204</v>
      </c>
    </row>
    <row r="5205" spans="1:21" x14ac:dyDescent="0.35">
      <c r="A5205" t="s">
        <v>1458</v>
      </c>
      <c r="B5205" t="s">
        <v>3242</v>
      </c>
      <c r="C5205" t="str">
        <f>SUBSTITUTE(Table1[[#This Row],[Fuel]],", ",",")</f>
        <v>fossil gas: lng</v>
      </c>
      <c r="D5205" t="s">
        <v>3242</v>
      </c>
      <c r="H5205" t="s">
        <v>3440</v>
      </c>
      <c r="I5205">
        <v>350</v>
      </c>
      <c r="J5205" t="s">
        <v>3446</v>
      </c>
      <c r="K5205">
        <v>1970</v>
      </c>
      <c r="L5205" t="s">
        <v>29</v>
      </c>
      <c r="M5205" t="s">
        <v>29</v>
      </c>
      <c r="N5205">
        <v>35.404352000000003</v>
      </c>
      <c r="O5205">
        <v>139.63721899999999</v>
      </c>
      <c r="P5205" t="s">
        <v>3529</v>
      </c>
      <c r="Q5205" s="3">
        <f>Table1[[#This Row],[Capacity (MW)]]*0.395*8760*10^-6</f>
        <v>1.2110699999999999</v>
      </c>
      <c r="R5205" s="3" cm="1">
        <f t="array" ref="R5205">AVERAGE(VLOOKUP(_xlfn.TEXTSPLIT(Table1[[#This Row],[Fuel (no space after comma)]], ","), FuelList_Final_EF!$A$2:$B$65, 2, FALSE))</f>
        <v>67.685819715340017</v>
      </c>
      <c r="S5205" s="3">
        <f>Table1[[#This Row],[Generation (TWh)]]*10^9*VLOOKUP(Table1[[#This Row],[Turbine/Engine Technology]],Technology_HR!$A$2:$B$11,2,FALSE)*10^-6</f>
        <v>12455854.949999997</v>
      </c>
      <c r="T5205" s="5">
        <f>Table1[[#This Row],[Fuel Consumption (mmBtu)]]*Table1[[#This Row],[Emission Factor (kg CO2/ mmBtu)]]*10^3</f>
        <v>843084752546.12537</v>
      </c>
      <c r="U5205" s="3">
        <f>Table1[[#This Row],[Emissions (g CO2)]]/(Table1[[#This Row],[Generation (TWh)]]*10^9)</f>
        <v>696.14865577227204</v>
      </c>
    </row>
    <row r="5206" spans="1:21" x14ac:dyDescent="0.35">
      <c r="A5206" t="s">
        <v>1458</v>
      </c>
      <c r="B5206" t="s">
        <v>3242</v>
      </c>
      <c r="C5206" t="str">
        <f>SUBSTITUTE(Table1[[#This Row],[Fuel]],", ",",")</f>
        <v>fossil gas: lng</v>
      </c>
      <c r="D5206" t="s">
        <v>3242</v>
      </c>
      <c r="H5206" t="s">
        <v>3440</v>
      </c>
      <c r="I5206">
        <v>450</v>
      </c>
      <c r="J5206" t="s">
        <v>3446</v>
      </c>
      <c r="K5206">
        <v>1973</v>
      </c>
      <c r="L5206" t="s">
        <v>29</v>
      </c>
      <c r="M5206" t="s">
        <v>29</v>
      </c>
      <c r="N5206">
        <v>35.404352000000003</v>
      </c>
      <c r="O5206">
        <v>139.63721899999999</v>
      </c>
      <c r="P5206" t="s">
        <v>3529</v>
      </c>
      <c r="Q5206" s="3">
        <f>Table1[[#This Row],[Capacity (MW)]]*0.395*8760*10^-6</f>
        <v>1.5570899999999999</v>
      </c>
      <c r="R5206" s="3" cm="1">
        <f t="array" ref="R5206">AVERAGE(VLOOKUP(_xlfn.TEXTSPLIT(Table1[[#This Row],[Fuel (no space after comma)]], ","), FuelList_Final_EF!$A$2:$B$65, 2, FALSE))</f>
        <v>67.685819715340017</v>
      </c>
      <c r="S5206" s="3">
        <f>Table1[[#This Row],[Generation (TWh)]]*10^9*VLOOKUP(Table1[[#This Row],[Turbine/Engine Technology]],Technology_HR!$A$2:$B$11,2,FALSE)*10^-6</f>
        <v>16014670.649999997</v>
      </c>
      <c r="T5206" s="5">
        <f>Table1[[#This Row],[Fuel Consumption (mmBtu)]]*Table1[[#This Row],[Emission Factor (kg CO2/ mmBtu)]]*10^3</f>
        <v>1083966110416.4469</v>
      </c>
      <c r="U5206" s="3">
        <f>Table1[[#This Row],[Emissions (g CO2)]]/(Table1[[#This Row],[Generation (TWh)]]*10^9)</f>
        <v>696.14865577227204</v>
      </c>
    </row>
    <row r="5207" spans="1:21" x14ac:dyDescent="0.35">
      <c r="A5207" t="s">
        <v>1478</v>
      </c>
      <c r="B5207" t="s">
        <v>3350</v>
      </c>
      <c r="C5207" t="str">
        <f>SUBSTITUTE(Table1[[#This Row],[Fuel]],", ",",")</f>
        <v>fossil gas: unknown,fossil liquids: fuel oil</v>
      </c>
      <c r="D5207" t="s">
        <v>3245</v>
      </c>
      <c r="E5207" t="s">
        <v>3275</v>
      </c>
      <c r="H5207" t="s">
        <v>3438</v>
      </c>
      <c r="I5207">
        <v>276.5</v>
      </c>
      <c r="J5207" t="s">
        <v>3446</v>
      </c>
      <c r="K5207">
        <v>2003</v>
      </c>
      <c r="L5207" t="s">
        <v>29</v>
      </c>
      <c r="M5207" t="s">
        <v>29</v>
      </c>
      <c r="N5207">
        <v>35.512675000000002</v>
      </c>
      <c r="O5207">
        <v>139.73992200000001</v>
      </c>
      <c r="P5207" t="s">
        <v>3529</v>
      </c>
      <c r="Q5207" s="3">
        <f>Table1[[#This Row],[Capacity (MW)]]*0.395*8760*10^-6</f>
        <v>0.95674530000000002</v>
      </c>
      <c r="R5207" s="3" cm="1">
        <f t="array" ref="R5207">AVERAGE(VLOOKUP(_xlfn.TEXTSPLIT(Table1[[#This Row],[Fuel (no space after comma)]], ","), FuelList_Final_EF!$A$2:$B$65, 2, FALSE))</f>
        <v>69.212923120420285</v>
      </c>
      <c r="S5207" s="3">
        <f>Table1[[#This Row],[Generation (TWh)]]*10^9*VLOOKUP(Table1[[#This Row],[Turbine/Engine Technology]],Technology_HR!$A$2:$B$11,2,FALSE)*10^-6</f>
        <v>7222470.2697000001</v>
      </c>
      <c r="T5207" s="5">
        <f>Table1[[#This Row],[Fuel Consumption (mmBtu)]]*Table1[[#This Row],[Emission Factor (kg CO2/ mmBtu)]]*10^3</f>
        <v>499888279516.26721</v>
      </c>
      <c r="U5207" s="3">
        <f>Table1[[#This Row],[Emissions (g CO2)]]/(Table1[[#This Row],[Generation (TWh)]]*10^9)</f>
        <v>522.48835663605269</v>
      </c>
    </row>
    <row r="5208" spans="1:21" x14ac:dyDescent="0.35">
      <c r="A5208" t="s">
        <v>1457</v>
      </c>
      <c r="B5208" t="s">
        <v>3242</v>
      </c>
      <c r="C5208" t="str">
        <f>SUBSTITUTE(Table1[[#This Row],[Fuel]],", ",",")</f>
        <v>fossil gas: lng</v>
      </c>
      <c r="D5208" t="s">
        <v>3242</v>
      </c>
      <c r="H5208" t="s">
        <v>3438</v>
      </c>
      <c r="I5208">
        <v>285</v>
      </c>
      <c r="J5208" t="s">
        <v>3446</v>
      </c>
      <c r="K5208">
        <v>2009</v>
      </c>
      <c r="L5208" t="s">
        <v>29</v>
      </c>
      <c r="M5208" t="s">
        <v>29</v>
      </c>
      <c r="N5208">
        <v>34.507990999999997</v>
      </c>
      <c r="O5208">
        <v>133.74624900000001</v>
      </c>
      <c r="P5208" t="s">
        <v>3529</v>
      </c>
      <c r="Q5208" s="3">
        <f>Table1[[#This Row],[Capacity (MW)]]*0.395*8760*10^-6</f>
        <v>0.98615699999999995</v>
      </c>
      <c r="R5208" s="3" cm="1">
        <f t="array" ref="R5208">AVERAGE(VLOOKUP(_xlfn.TEXTSPLIT(Table1[[#This Row],[Fuel (no space after comma)]], ","), FuelList_Final_EF!$A$2:$B$65, 2, FALSE))</f>
        <v>67.685819715340017</v>
      </c>
      <c r="S5208" s="3">
        <f>Table1[[#This Row],[Generation (TWh)]]*10^9*VLOOKUP(Table1[[#This Row],[Turbine/Engine Technology]],Technology_HR!$A$2:$B$11,2,FALSE)*10^-6</f>
        <v>7444499.193</v>
      </c>
      <c r="T5208" s="5">
        <f>Table1[[#This Row],[Fuel Consumption (mmBtu)]]*Table1[[#This Row],[Emission Factor (kg CO2/ mmBtu)]]*10^3</f>
        <v>503887030248.39221</v>
      </c>
      <c r="U5208" s="3">
        <f>Table1[[#This Row],[Emissions (g CO2)]]/(Table1[[#This Row],[Generation (TWh)]]*10^9)</f>
        <v>510.96025303110173</v>
      </c>
    </row>
    <row r="5209" spans="1:21" x14ac:dyDescent="0.35">
      <c r="A5209" t="s">
        <v>1457</v>
      </c>
      <c r="B5209" t="s">
        <v>3242</v>
      </c>
      <c r="C5209" t="str">
        <f>SUBSTITUTE(Table1[[#This Row],[Fuel]],", ",",")</f>
        <v>fossil gas: lng</v>
      </c>
      <c r="D5209" t="s">
        <v>3242</v>
      </c>
      <c r="H5209" t="s">
        <v>3440</v>
      </c>
      <c r="I5209">
        <v>340</v>
      </c>
      <c r="J5209" t="s">
        <v>3446</v>
      </c>
      <c r="K5209">
        <v>2006</v>
      </c>
      <c r="L5209" t="s">
        <v>29</v>
      </c>
      <c r="M5209" t="s">
        <v>29</v>
      </c>
      <c r="N5209">
        <v>34.507990999999997</v>
      </c>
      <c r="O5209">
        <v>133.74624900000001</v>
      </c>
      <c r="P5209" t="s">
        <v>3529</v>
      </c>
      <c r="Q5209" s="3">
        <f>Table1[[#This Row],[Capacity (MW)]]*0.395*8760*10^-6</f>
        <v>1.1764679999999998</v>
      </c>
      <c r="R5209" s="3" cm="1">
        <f t="array" ref="R5209">AVERAGE(VLOOKUP(_xlfn.TEXTSPLIT(Table1[[#This Row],[Fuel (no space after comma)]], ","), FuelList_Final_EF!$A$2:$B$65, 2, FALSE))</f>
        <v>67.685819715340017</v>
      </c>
      <c r="S5209" s="3">
        <f>Table1[[#This Row],[Generation (TWh)]]*10^9*VLOOKUP(Table1[[#This Row],[Turbine/Engine Technology]],Technology_HR!$A$2:$B$11,2,FALSE)*10^-6</f>
        <v>12099973.379999997</v>
      </c>
      <c r="T5209" s="5">
        <f>Table1[[#This Row],[Fuel Consumption (mmBtu)]]*Table1[[#This Row],[Emission Factor (kg CO2/ mmBtu)]]*10^3</f>
        <v>818996616759.09314</v>
      </c>
      <c r="U5209" s="3">
        <f>Table1[[#This Row],[Emissions (g CO2)]]/(Table1[[#This Row],[Generation (TWh)]]*10^9)</f>
        <v>696.14865577227204</v>
      </c>
    </row>
    <row r="5210" spans="1:21" x14ac:dyDescent="0.35">
      <c r="A5210" t="s">
        <v>1479</v>
      </c>
      <c r="B5210" t="s">
        <v>3239</v>
      </c>
      <c r="C5210" t="str">
        <f>SUBSTITUTE(Table1[[#This Row],[Fuel]],", ",",")</f>
        <v>fossil gas: natural gas</v>
      </c>
      <c r="D5210" t="s">
        <v>3239</v>
      </c>
      <c r="H5210" t="s">
        <v>3438</v>
      </c>
      <c r="I5210">
        <v>624.1</v>
      </c>
      <c r="J5210" t="s">
        <v>3446</v>
      </c>
      <c r="K5210">
        <v>2019</v>
      </c>
      <c r="L5210" t="s">
        <v>29</v>
      </c>
      <c r="M5210" t="s">
        <v>29</v>
      </c>
      <c r="N5210">
        <v>36.457239999999999</v>
      </c>
      <c r="O5210">
        <v>139.97404700000001</v>
      </c>
      <c r="P5210" t="s">
        <v>3529</v>
      </c>
      <c r="Q5210" s="3">
        <f>Table1[[#This Row],[Capacity (MW)]]*0.395*8760*10^-6</f>
        <v>2.1595108200000004</v>
      </c>
      <c r="R5210" s="3" cm="1">
        <f t="array" ref="R5210">AVERAGE(VLOOKUP(_xlfn.TEXTSPLIT(Table1[[#This Row],[Fuel (no space after comma)]], ","), FuelList_Final_EF!$A$2:$B$65, 2, FALSE))</f>
        <v>53.06</v>
      </c>
      <c r="S5210" s="3">
        <f>Table1[[#This Row],[Generation (TWh)]]*10^9*VLOOKUP(Table1[[#This Row],[Turbine/Engine Technology]],Technology_HR!$A$2:$B$11,2,FALSE)*10^-6</f>
        <v>16302147.180180004</v>
      </c>
      <c r="T5210" s="5">
        <f>Table1[[#This Row],[Fuel Consumption (mmBtu)]]*Table1[[#This Row],[Emission Factor (kg CO2/ mmBtu)]]*10^3</f>
        <v>864991929380.35107</v>
      </c>
      <c r="U5210" s="3">
        <f>Table1[[#This Row],[Emissions (g CO2)]]/(Table1[[#This Row],[Generation (TWh)]]*10^9)</f>
        <v>400.54994000000005</v>
      </c>
    </row>
    <row r="5211" spans="1:21" x14ac:dyDescent="0.35">
      <c r="A5211" t="s">
        <v>1479</v>
      </c>
      <c r="B5211" t="s">
        <v>3239</v>
      </c>
      <c r="C5211" t="str">
        <f>SUBSTITUTE(Table1[[#This Row],[Fuel]],", ",",")</f>
        <v>fossil gas: natural gas</v>
      </c>
      <c r="D5211" t="s">
        <v>3239</v>
      </c>
      <c r="H5211" t="s">
        <v>3438</v>
      </c>
      <c r="I5211">
        <v>624.1</v>
      </c>
      <c r="J5211" t="s">
        <v>3446</v>
      </c>
      <c r="K5211">
        <v>2020</v>
      </c>
      <c r="L5211" t="s">
        <v>29</v>
      </c>
      <c r="M5211" t="s">
        <v>29</v>
      </c>
      <c r="N5211">
        <v>36.457239999999999</v>
      </c>
      <c r="O5211">
        <v>139.97404700000001</v>
      </c>
      <c r="P5211" t="s">
        <v>3529</v>
      </c>
      <c r="Q5211" s="3">
        <f>Table1[[#This Row],[Capacity (MW)]]*0.395*8760*10^-6</f>
        <v>2.1595108200000004</v>
      </c>
      <c r="R5211" s="3" cm="1">
        <f t="array" ref="R5211">AVERAGE(VLOOKUP(_xlfn.TEXTSPLIT(Table1[[#This Row],[Fuel (no space after comma)]], ","), FuelList_Final_EF!$A$2:$B$65, 2, FALSE))</f>
        <v>53.06</v>
      </c>
      <c r="S5211" s="3">
        <f>Table1[[#This Row],[Generation (TWh)]]*10^9*VLOOKUP(Table1[[#This Row],[Turbine/Engine Technology]],Technology_HR!$A$2:$B$11,2,FALSE)*10^-6</f>
        <v>16302147.180180004</v>
      </c>
      <c r="T5211" s="5">
        <f>Table1[[#This Row],[Fuel Consumption (mmBtu)]]*Table1[[#This Row],[Emission Factor (kg CO2/ mmBtu)]]*10^3</f>
        <v>864991929380.35107</v>
      </c>
      <c r="U5211" s="3">
        <f>Table1[[#This Row],[Emissions (g CO2)]]/(Table1[[#This Row],[Generation (TWh)]]*10^9)</f>
        <v>400.54994000000005</v>
      </c>
    </row>
    <row r="5212" spans="1:21" x14ac:dyDescent="0.35">
      <c r="A5212" t="s">
        <v>1471</v>
      </c>
      <c r="B5212" t="s">
        <v>3239</v>
      </c>
      <c r="C5212" t="str">
        <f>SUBSTITUTE(Table1[[#This Row],[Fuel]],", ",",")</f>
        <v>fossil gas: natural gas</v>
      </c>
      <c r="D5212" t="s">
        <v>3239</v>
      </c>
      <c r="H5212" t="s">
        <v>3437</v>
      </c>
      <c r="I5212">
        <v>109.2</v>
      </c>
      <c r="J5212" t="s">
        <v>3446</v>
      </c>
      <c r="K5212">
        <v>2022</v>
      </c>
      <c r="L5212" t="s">
        <v>29</v>
      </c>
      <c r="M5212" t="s">
        <v>29</v>
      </c>
      <c r="N5212">
        <v>35.694200000000002</v>
      </c>
      <c r="O5212">
        <v>139.733316</v>
      </c>
      <c r="P5212" t="s">
        <v>3529</v>
      </c>
      <c r="Q5212" s="3">
        <f>Table1[[#This Row],[Capacity (MW)]]*0.395*8760*10^-6</f>
        <v>0.37785384</v>
      </c>
      <c r="R5212" s="3" cm="1">
        <f t="array" ref="R5212">AVERAGE(VLOOKUP(_xlfn.TEXTSPLIT(Table1[[#This Row],[Fuel (no space after comma)]], ","), FuelList_Final_EF!$A$2:$B$65, 2, FALSE))</f>
        <v>53.06</v>
      </c>
      <c r="S5212" s="3">
        <f>Table1[[#This Row],[Generation (TWh)]]*10^9*VLOOKUP(Table1[[#This Row],[Turbine/Engine Technology]],Technology_HR!$A$2:$B$11,2,FALSE)*10^-6</f>
        <v>3362899.176</v>
      </c>
      <c r="T5212" s="5">
        <f>Table1[[#This Row],[Fuel Consumption (mmBtu)]]*Table1[[#This Row],[Emission Factor (kg CO2/ mmBtu)]]*10^3</f>
        <v>178435430278.56</v>
      </c>
      <c r="U5212" s="3">
        <f>Table1[[#This Row],[Emissions (g CO2)]]/(Table1[[#This Row],[Generation (TWh)]]*10^9)</f>
        <v>472.23399999999998</v>
      </c>
    </row>
    <row r="5213" spans="1:21" x14ac:dyDescent="0.35">
      <c r="A5213" t="s">
        <v>1480</v>
      </c>
      <c r="B5213" t="s">
        <v>3239</v>
      </c>
      <c r="C5213" t="str">
        <f>SUBSTITUTE(Table1[[#This Row],[Fuel]],", ",",")</f>
        <v>fossil gas: natural gas</v>
      </c>
      <c r="D5213" t="s">
        <v>3239</v>
      </c>
      <c r="H5213" t="s">
        <v>3438</v>
      </c>
      <c r="I5213">
        <v>100</v>
      </c>
      <c r="J5213" t="s">
        <v>3446</v>
      </c>
      <c r="K5213">
        <v>2008</v>
      </c>
      <c r="L5213" t="s">
        <v>29</v>
      </c>
      <c r="M5213" t="s">
        <v>29</v>
      </c>
      <c r="N5213">
        <v>35.454217</v>
      </c>
      <c r="O5213">
        <v>139.98242200000001</v>
      </c>
      <c r="P5213" t="s">
        <v>3529</v>
      </c>
      <c r="Q5213" s="3">
        <f>Table1[[#This Row],[Capacity (MW)]]*0.395*8760*10^-6</f>
        <v>0.34601999999999999</v>
      </c>
      <c r="R5213" s="3" cm="1">
        <f t="array" ref="R5213">AVERAGE(VLOOKUP(_xlfn.TEXTSPLIT(Table1[[#This Row],[Fuel (no space after comma)]], ","), FuelList_Final_EF!$A$2:$B$65, 2, FALSE))</f>
        <v>53.06</v>
      </c>
      <c r="S5213" s="3">
        <f>Table1[[#This Row],[Generation (TWh)]]*10^9*VLOOKUP(Table1[[#This Row],[Turbine/Engine Technology]],Technology_HR!$A$2:$B$11,2,FALSE)*10^-6</f>
        <v>2612104.98</v>
      </c>
      <c r="T5213" s="5">
        <f>Table1[[#This Row],[Fuel Consumption (mmBtu)]]*Table1[[#This Row],[Emission Factor (kg CO2/ mmBtu)]]*10^3</f>
        <v>138598290238.80002</v>
      </c>
      <c r="U5213" s="3">
        <f>Table1[[#This Row],[Emissions (g CO2)]]/(Table1[[#This Row],[Generation (TWh)]]*10^9)</f>
        <v>400.54994000000005</v>
      </c>
    </row>
    <row r="5214" spans="1:21" x14ac:dyDescent="0.35">
      <c r="A5214" t="s">
        <v>1456</v>
      </c>
      <c r="B5214" t="s">
        <v>3242</v>
      </c>
      <c r="C5214" t="str">
        <f>SUBSTITUTE(Table1[[#This Row],[Fuel]],", ",",")</f>
        <v>fossil gas: lng</v>
      </c>
      <c r="D5214" t="s">
        <v>3242</v>
      </c>
      <c r="H5214" t="s">
        <v>3440</v>
      </c>
      <c r="I5214">
        <v>600</v>
      </c>
      <c r="J5214" t="s">
        <v>3446</v>
      </c>
      <c r="K5214">
        <v>1990</v>
      </c>
      <c r="L5214" t="s">
        <v>29</v>
      </c>
      <c r="M5214" t="s">
        <v>29</v>
      </c>
      <c r="N5214">
        <v>34.616112000000001</v>
      </c>
      <c r="O5214">
        <v>135.40455700000001</v>
      </c>
      <c r="P5214" t="s">
        <v>3529</v>
      </c>
      <c r="Q5214" s="3">
        <f>Table1[[#This Row],[Capacity (MW)]]*0.395*8760*10^-6</f>
        <v>2.07612</v>
      </c>
      <c r="R5214" s="3" cm="1">
        <f t="array" ref="R5214">AVERAGE(VLOOKUP(_xlfn.TEXTSPLIT(Table1[[#This Row],[Fuel (no space after comma)]], ","), FuelList_Final_EF!$A$2:$B$65, 2, FALSE))</f>
        <v>67.685819715340017</v>
      </c>
      <c r="S5214" s="3">
        <f>Table1[[#This Row],[Generation (TWh)]]*10^9*VLOOKUP(Table1[[#This Row],[Turbine/Engine Technology]],Technology_HR!$A$2:$B$11,2,FALSE)*10^-6</f>
        <v>21352894.199999999</v>
      </c>
      <c r="T5214" s="5">
        <f>Table1[[#This Row],[Fuel Consumption (mmBtu)]]*Table1[[#This Row],[Emission Factor (kg CO2/ mmBtu)]]*10^3</f>
        <v>1445288147221.9294</v>
      </c>
      <c r="U5214" s="3">
        <f>Table1[[#This Row],[Emissions (g CO2)]]/(Table1[[#This Row],[Generation (TWh)]]*10^9)</f>
        <v>696.14865577227204</v>
      </c>
    </row>
    <row r="5215" spans="1:21" x14ac:dyDescent="0.35">
      <c r="A5215" t="s">
        <v>1456</v>
      </c>
      <c r="B5215" t="s">
        <v>3242</v>
      </c>
      <c r="C5215" t="str">
        <f>SUBSTITUTE(Table1[[#This Row],[Fuel]],", ",",")</f>
        <v>fossil gas: lng</v>
      </c>
      <c r="D5215" t="s">
        <v>3242</v>
      </c>
      <c r="H5215" t="s">
        <v>3440</v>
      </c>
      <c r="I5215">
        <v>600</v>
      </c>
      <c r="J5215" t="s">
        <v>3446</v>
      </c>
      <c r="K5215">
        <v>1991</v>
      </c>
      <c r="L5215" t="s">
        <v>29</v>
      </c>
      <c r="M5215" t="s">
        <v>29</v>
      </c>
      <c r="N5215">
        <v>34.616112000000001</v>
      </c>
      <c r="O5215">
        <v>135.40455700000001</v>
      </c>
      <c r="P5215" t="s">
        <v>3529</v>
      </c>
      <c r="Q5215" s="3">
        <f>Table1[[#This Row],[Capacity (MW)]]*0.395*8760*10^-6</f>
        <v>2.07612</v>
      </c>
      <c r="R5215" s="3" cm="1">
        <f t="array" ref="R5215">AVERAGE(VLOOKUP(_xlfn.TEXTSPLIT(Table1[[#This Row],[Fuel (no space after comma)]], ","), FuelList_Final_EF!$A$2:$B$65, 2, FALSE))</f>
        <v>67.685819715340017</v>
      </c>
      <c r="S5215" s="3">
        <f>Table1[[#This Row],[Generation (TWh)]]*10^9*VLOOKUP(Table1[[#This Row],[Turbine/Engine Technology]],Technology_HR!$A$2:$B$11,2,FALSE)*10^-6</f>
        <v>21352894.199999999</v>
      </c>
      <c r="T5215" s="5">
        <f>Table1[[#This Row],[Fuel Consumption (mmBtu)]]*Table1[[#This Row],[Emission Factor (kg CO2/ mmBtu)]]*10^3</f>
        <v>1445288147221.9294</v>
      </c>
      <c r="U5215" s="3">
        <f>Table1[[#This Row],[Emissions (g CO2)]]/(Table1[[#This Row],[Generation (TWh)]]*10^9)</f>
        <v>696.14865577227204</v>
      </c>
    </row>
    <row r="5216" spans="1:21" x14ac:dyDescent="0.35">
      <c r="A5216" t="s">
        <v>1456</v>
      </c>
      <c r="B5216" t="s">
        <v>3242</v>
      </c>
      <c r="C5216" t="str">
        <f>SUBSTITUTE(Table1[[#This Row],[Fuel]],", ",",")</f>
        <v>fossil gas: lng</v>
      </c>
      <c r="D5216" t="s">
        <v>3242</v>
      </c>
      <c r="H5216" t="s">
        <v>3440</v>
      </c>
      <c r="I5216">
        <v>600</v>
      </c>
      <c r="J5216" t="s">
        <v>3446</v>
      </c>
      <c r="K5216">
        <v>1991</v>
      </c>
      <c r="L5216" t="s">
        <v>29</v>
      </c>
      <c r="M5216" t="s">
        <v>29</v>
      </c>
      <c r="N5216">
        <v>34.616112000000001</v>
      </c>
      <c r="O5216">
        <v>135.40455700000001</v>
      </c>
      <c r="P5216" t="s">
        <v>3529</v>
      </c>
      <c r="Q5216" s="3">
        <f>Table1[[#This Row],[Capacity (MW)]]*0.395*8760*10^-6</f>
        <v>2.07612</v>
      </c>
      <c r="R5216" s="3" cm="1">
        <f t="array" ref="R5216">AVERAGE(VLOOKUP(_xlfn.TEXTSPLIT(Table1[[#This Row],[Fuel (no space after comma)]], ","), FuelList_Final_EF!$A$2:$B$65, 2, FALSE))</f>
        <v>67.685819715340017</v>
      </c>
      <c r="S5216" s="3">
        <f>Table1[[#This Row],[Generation (TWh)]]*10^9*VLOOKUP(Table1[[#This Row],[Turbine/Engine Technology]],Technology_HR!$A$2:$B$11,2,FALSE)*10^-6</f>
        <v>21352894.199999999</v>
      </c>
      <c r="T5216" s="5">
        <f>Table1[[#This Row],[Fuel Consumption (mmBtu)]]*Table1[[#This Row],[Emission Factor (kg CO2/ mmBtu)]]*10^3</f>
        <v>1445288147221.9294</v>
      </c>
      <c r="U5216" s="3">
        <f>Table1[[#This Row],[Emissions (g CO2)]]/(Table1[[#This Row],[Generation (TWh)]]*10^9)</f>
        <v>696.14865577227204</v>
      </c>
    </row>
    <row r="5217" spans="1:21" x14ac:dyDescent="0.35">
      <c r="A5217" t="s">
        <v>1456</v>
      </c>
      <c r="B5217" t="s">
        <v>3242</v>
      </c>
      <c r="C5217" t="str">
        <f>SUBSTITUTE(Table1[[#This Row],[Fuel]],", ",",")</f>
        <v>fossil gas: lng</v>
      </c>
      <c r="D5217" t="s">
        <v>3242</v>
      </c>
      <c r="H5217" t="s">
        <v>3440</v>
      </c>
      <c r="I5217">
        <v>600</v>
      </c>
      <c r="J5217" t="s">
        <v>3450</v>
      </c>
      <c r="K5217" t="s">
        <v>29</v>
      </c>
      <c r="L5217" t="s">
        <v>29</v>
      </c>
      <c r="M5217" t="s">
        <v>29</v>
      </c>
      <c r="N5217">
        <v>34.616112000000001</v>
      </c>
      <c r="O5217">
        <v>135.40455700000001</v>
      </c>
      <c r="P5217" t="s">
        <v>3529</v>
      </c>
      <c r="Q5217" s="3">
        <f>Table1[[#This Row],[Capacity (MW)]]*0.395*8760*10^-6</f>
        <v>2.07612</v>
      </c>
      <c r="R5217" s="3" cm="1">
        <f t="array" ref="R5217">AVERAGE(VLOOKUP(_xlfn.TEXTSPLIT(Table1[[#This Row],[Fuel (no space after comma)]], ","), FuelList_Final_EF!$A$2:$B$65, 2, FALSE))</f>
        <v>67.685819715340017</v>
      </c>
      <c r="S5217" s="3">
        <f>Table1[[#This Row],[Generation (TWh)]]*10^9*VLOOKUP(Table1[[#This Row],[Turbine/Engine Technology]],Technology_HR!$A$2:$B$11,2,FALSE)*10^-6</f>
        <v>21352894.199999999</v>
      </c>
      <c r="T5217" s="5">
        <f>Table1[[#This Row],[Fuel Consumption (mmBtu)]]*Table1[[#This Row],[Emission Factor (kg CO2/ mmBtu)]]*10^3</f>
        <v>1445288147221.9294</v>
      </c>
      <c r="U5217" s="3">
        <f>Table1[[#This Row],[Emissions (g CO2)]]/(Table1[[#This Row],[Generation (TWh)]]*10^9)</f>
        <v>696.14865577227204</v>
      </c>
    </row>
    <row r="5218" spans="1:21" x14ac:dyDescent="0.35">
      <c r="A5218" t="s">
        <v>1456</v>
      </c>
      <c r="B5218" t="s">
        <v>3242</v>
      </c>
      <c r="C5218" t="str">
        <f>SUBSTITUTE(Table1[[#This Row],[Fuel]],", ",",")</f>
        <v>fossil gas: lng</v>
      </c>
      <c r="D5218" t="s">
        <v>3242</v>
      </c>
      <c r="H5218" t="s">
        <v>3440</v>
      </c>
      <c r="I5218">
        <v>600</v>
      </c>
      <c r="J5218" t="s">
        <v>3450</v>
      </c>
      <c r="K5218" t="s">
        <v>29</v>
      </c>
      <c r="L5218" t="s">
        <v>29</v>
      </c>
      <c r="M5218" t="s">
        <v>29</v>
      </c>
      <c r="N5218">
        <v>34.616112000000001</v>
      </c>
      <c r="O5218">
        <v>135.40455700000001</v>
      </c>
      <c r="P5218" t="s">
        <v>3529</v>
      </c>
      <c r="Q5218" s="3">
        <f>Table1[[#This Row],[Capacity (MW)]]*0.395*8760*10^-6</f>
        <v>2.07612</v>
      </c>
      <c r="R5218" s="3" cm="1">
        <f t="array" ref="R5218">AVERAGE(VLOOKUP(_xlfn.TEXTSPLIT(Table1[[#This Row],[Fuel (no space after comma)]], ","), FuelList_Final_EF!$A$2:$B$65, 2, FALSE))</f>
        <v>67.685819715340017</v>
      </c>
      <c r="S5218" s="3">
        <f>Table1[[#This Row],[Generation (TWh)]]*10^9*VLOOKUP(Table1[[#This Row],[Turbine/Engine Technology]],Technology_HR!$A$2:$B$11,2,FALSE)*10^-6</f>
        <v>21352894.199999999</v>
      </c>
      <c r="T5218" s="5">
        <f>Table1[[#This Row],[Fuel Consumption (mmBtu)]]*Table1[[#This Row],[Emission Factor (kg CO2/ mmBtu)]]*10^3</f>
        <v>1445288147221.9294</v>
      </c>
      <c r="U5218" s="3">
        <f>Table1[[#This Row],[Emissions (g CO2)]]/(Table1[[#This Row],[Generation (TWh)]]*10^9)</f>
        <v>696.14865577227204</v>
      </c>
    </row>
    <row r="5219" spans="1:21" x14ac:dyDescent="0.35">
      <c r="A5219" t="s">
        <v>1456</v>
      </c>
      <c r="B5219" t="s">
        <v>3242</v>
      </c>
      <c r="C5219" t="str">
        <f>SUBSTITUTE(Table1[[#This Row],[Fuel]],", ",",")</f>
        <v>fossil gas: lng</v>
      </c>
      <c r="D5219" t="s">
        <v>3242</v>
      </c>
      <c r="H5219" t="s">
        <v>3440</v>
      </c>
      <c r="I5219">
        <v>600</v>
      </c>
      <c r="J5219" t="s">
        <v>3450</v>
      </c>
      <c r="K5219" t="s">
        <v>29</v>
      </c>
      <c r="L5219" t="s">
        <v>29</v>
      </c>
      <c r="M5219" t="s">
        <v>29</v>
      </c>
      <c r="N5219">
        <v>34.616112000000001</v>
      </c>
      <c r="O5219">
        <v>135.40455700000001</v>
      </c>
      <c r="P5219" t="s">
        <v>3529</v>
      </c>
      <c r="Q5219" s="3">
        <f>Table1[[#This Row],[Capacity (MW)]]*0.395*8760*10^-6</f>
        <v>2.07612</v>
      </c>
      <c r="R5219" s="3" cm="1">
        <f t="array" ref="R5219">AVERAGE(VLOOKUP(_xlfn.TEXTSPLIT(Table1[[#This Row],[Fuel (no space after comma)]], ","), FuelList_Final_EF!$A$2:$B$65, 2, FALSE))</f>
        <v>67.685819715340017</v>
      </c>
      <c r="S5219" s="3">
        <f>Table1[[#This Row],[Generation (TWh)]]*10^9*VLOOKUP(Table1[[#This Row],[Turbine/Engine Technology]],Technology_HR!$A$2:$B$11,2,FALSE)*10^-6</f>
        <v>21352894.199999999</v>
      </c>
      <c r="T5219" s="5">
        <f>Table1[[#This Row],[Fuel Consumption (mmBtu)]]*Table1[[#This Row],[Emission Factor (kg CO2/ mmBtu)]]*10^3</f>
        <v>1445288147221.9294</v>
      </c>
      <c r="U5219" s="3">
        <f>Table1[[#This Row],[Emissions (g CO2)]]/(Table1[[#This Row],[Generation (TWh)]]*10^9)</f>
        <v>696.14865577227204</v>
      </c>
    </row>
    <row r="5220" spans="1:21" x14ac:dyDescent="0.35">
      <c r="A5220" t="s">
        <v>1481</v>
      </c>
      <c r="B5220" t="s">
        <v>3245</v>
      </c>
      <c r="C5220" t="str">
        <f>SUBSTITUTE(Table1[[#This Row],[Fuel]],", ",",")</f>
        <v>fossil gas: unknown</v>
      </c>
      <c r="D5220" t="s">
        <v>3245</v>
      </c>
      <c r="H5220" t="s">
        <v>3438</v>
      </c>
      <c r="I5220">
        <v>342</v>
      </c>
      <c r="J5220" t="s">
        <v>3446</v>
      </c>
      <c r="K5220">
        <v>2003</v>
      </c>
      <c r="L5220" t="s">
        <v>29</v>
      </c>
      <c r="M5220" t="s">
        <v>29</v>
      </c>
      <c r="N5220">
        <v>35.415182999999999</v>
      </c>
      <c r="O5220">
        <v>139.63754900000001</v>
      </c>
      <c r="P5220" t="s">
        <v>3529</v>
      </c>
      <c r="Q5220" s="3">
        <f>Table1[[#This Row],[Capacity (MW)]]*0.395*8760*10^-6</f>
        <v>1.1833884000000001</v>
      </c>
      <c r="R5220" s="3" cm="1">
        <f t="array" ref="R5220">AVERAGE(VLOOKUP(_xlfn.TEXTSPLIT(Table1[[#This Row],[Fuel (no space after comma)]], ","), FuelList_Final_EF!$A$2:$B$65, 2, FALSE))</f>
        <v>60.319163943067998</v>
      </c>
      <c r="S5220" s="3">
        <f>Table1[[#This Row],[Generation (TWh)]]*10^9*VLOOKUP(Table1[[#This Row],[Turbine/Engine Technology]],Technology_HR!$A$2:$B$11,2,FALSE)*10^-6</f>
        <v>8933399.0316000003</v>
      </c>
      <c r="T5220" s="5">
        <f>Table1[[#This Row],[Fuel Consumption (mmBtu)]]*Table1[[#This Row],[Emission Factor (kg CO2/ mmBtu)]]*10^3</f>
        <v>538855160755.92529</v>
      </c>
      <c r="U5220" s="3">
        <f>Table1[[#This Row],[Emissions (g CO2)]]/(Table1[[#This Row],[Generation (TWh)]]*10^9)</f>
        <v>455.34936860622031</v>
      </c>
    </row>
    <row r="5221" spans="1:21" x14ac:dyDescent="0.35">
      <c r="A5221" t="s">
        <v>1457</v>
      </c>
      <c r="B5221" t="s">
        <v>3239</v>
      </c>
      <c r="C5221" t="str">
        <f>SUBSTITUTE(Table1[[#This Row],[Fuel]],", ",",")</f>
        <v>fossil gas: natural gas</v>
      </c>
      <c r="D5221" t="s">
        <v>3239</v>
      </c>
      <c r="H5221" t="s">
        <v>3438</v>
      </c>
      <c r="I5221">
        <v>109</v>
      </c>
      <c r="J5221" t="s">
        <v>3446</v>
      </c>
      <c r="K5221">
        <v>2011</v>
      </c>
      <c r="L5221" t="s">
        <v>29</v>
      </c>
      <c r="M5221" t="s">
        <v>29</v>
      </c>
      <c r="N5221">
        <v>37.944513999999998</v>
      </c>
      <c r="O5221">
        <v>139.081154</v>
      </c>
      <c r="P5221" t="s">
        <v>3529</v>
      </c>
      <c r="Q5221" s="3">
        <f>Table1[[#This Row],[Capacity (MW)]]*0.395*8760*10^-6</f>
        <v>0.37716179999999999</v>
      </c>
      <c r="R5221" s="3" cm="1">
        <f t="array" ref="R5221">AVERAGE(VLOOKUP(_xlfn.TEXTSPLIT(Table1[[#This Row],[Fuel (no space after comma)]], ","), FuelList_Final_EF!$A$2:$B$65, 2, FALSE))</f>
        <v>53.06</v>
      </c>
      <c r="S5221" s="3">
        <f>Table1[[#This Row],[Generation (TWh)]]*10^9*VLOOKUP(Table1[[#This Row],[Turbine/Engine Technology]],Technology_HR!$A$2:$B$11,2,FALSE)*10^-6</f>
        <v>2847194.4282</v>
      </c>
      <c r="T5221" s="5">
        <f>Table1[[#This Row],[Fuel Consumption (mmBtu)]]*Table1[[#This Row],[Emission Factor (kg CO2/ mmBtu)]]*10^3</f>
        <v>151072136360.29202</v>
      </c>
      <c r="U5221" s="3">
        <f>Table1[[#This Row],[Emissions (g CO2)]]/(Table1[[#This Row],[Generation (TWh)]]*10^9)</f>
        <v>400.54994000000005</v>
      </c>
    </row>
    <row r="5222" spans="1:21" x14ac:dyDescent="0.35">
      <c r="A5222" t="s">
        <v>1482</v>
      </c>
      <c r="B5222" t="s">
        <v>3242</v>
      </c>
      <c r="C5222" t="str">
        <f>SUBSTITUTE(Table1[[#This Row],[Fuel]],", ",",")</f>
        <v>fossil gas: lng</v>
      </c>
      <c r="D5222" t="s">
        <v>3242</v>
      </c>
      <c r="H5222" t="s">
        <v>3436</v>
      </c>
      <c r="I5222">
        <v>150</v>
      </c>
      <c r="J5222" t="s">
        <v>3446</v>
      </c>
      <c r="K5222">
        <v>2022</v>
      </c>
      <c r="L5222" t="s">
        <v>29</v>
      </c>
      <c r="M5222" t="s">
        <v>29</v>
      </c>
      <c r="N5222">
        <v>33.984979000000003</v>
      </c>
      <c r="O5222">
        <v>133.31424100000001</v>
      </c>
      <c r="P5222" t="s">
        <v>3529</v>
      </c>
      <c r="Q5222" s="3">
        <f>Table1[[#This Row],[Capacity (MW)]]*0.395*8760*10^-6</f>
        <v>0.51902999999999999</v>
      </c>
      <c r="R5222" s="3" cm="1">
        <f t="array" ref="R5222">AVERAGE(VLOOKUP(_xlfn.TEXTSPLIT(Table1[[#This Row],[Fuel (no space after comma)]], ","), FuelList_Final_EF!$A$2:$B$65, 2, FALSE))</f>
        <v>67.685819715340017</v>
      </c>
      <c r="S5222" s="3">
        <f>Table1[[#This Row],[Generation (TWh)]]*10^9*VLOOKUP(Table1[[#This Row],[Turbine/Engine Technology]],Technology_HR!$A$2:$B$11,2,FALSE)*10^-6</f>
        <v>5714520.2999999998</v>
      </c>
      <c r="T5222" s="5">
        <f>Table1[[#This Row],[Fuel Consumption (mmBtu)]]*Table1[[#This Row],[Emission Factor (kg CO2/ mmBtu)]]*10^3</f>
        <v>386791990785.45074</v>
      </c>
      <c r="U5222" s="3">
        <f>Table1[[#This Row],[Emissions (g CO2)]]/(Table1[[#This Row],[Generation (TWh)]]*10^9)</f>
        <v>745.22087506589355</v>
      </c>
    </row>
    <row r="5223" spans="1:21" x14ac:dyDescent="0.35">
      <c r="A5223" t="s">
        <v>1458</v>
      </c>
      <c r="B5223" t="s">
        <v>3242</v>
      </c>
      <c r="C5223" t="str">
        <f>SUBSTITUTE(Table1[[#This Row],[Fuel]],", ",",")</f>
        <v>fossil gas: lng</v>
      </c>
      <c r="D5223" t="s">
        <v>3242</v>
      </c>
      <c r="H5223" t="s">
        <v>3438</v>
      </c>
      <c r="I5223">
        <v>1188</v>
      </c>
      <c r="J5223" t="s">
        <v>3446</v>
      </c>
      <c r="K5223">
        <v>2017</v>
      </c>
      <c r="L5223" t="s">
        <v>29</v>
      </c>
      <c r="M5223" t="s">
        <v>29</v>
      </c>
      <c r="N5223">
        <v>35.031903999999997</v>
      </c>
      <c r="O5223">
        <v>136.83196599999999</v>
      </c>
      <c r="P5223" t="s">
        <v>3529</v>
      </c>
      <c r="Q5223" s="3">
        <f>Table1[[#This Row],[Capacity (MW)]]*0.395*8760*10^-6</f>
        <v>4.1107176000000001</v>
      </c>
      <c r="R5223" s="3" cm="1">
        <f t="array" ref="R5223">AVERAGE(VLOOKUP(_xlfn.TEXTSPLIT(Table1[[#This Row],[Fuel (no space after comma)]], ","), FuelList_Final_EF!$A$2:$B$65, 2, FALSE))</f>
        <v>67.685819715340017</v>
      </c>
      <c r="S5223" s="3">
        <f>Table1[[#This Row],[Generation (TWh)]]*10^9*VLOOKUP(Table1[[#This Row],[Turbine/Engine Technology]],Technology_HR!$A$2:$B$11,2,FALSE)*10^-6</f>
        <v>31031807.1624</v>
      </c>
      <c r="T5223" s="5">
        <f>Table1[[#This Row],[Fuel Consumption (mmBtu)]]*Table1[[#This Row],[Emission Factor (kg CO2/ mmBtu)]]*10^3</f>
        <v>2100413305035.4036</v>
      </c>
      <c r="U5223" s="3">
        <f>Table1[[#This Row],[Emissions (g CO2)]]/(Table1[[#This Row],[Generation (TWh)]]*10^9)</f>
        <v>510.96025303110179</v>
      </c>
    </row>
    <row r="5224" spans="1:21" x14ac:dyDescent="0.35">
      <c r="A5224" t="s">
        <v>1458</v>
      </c>
      <c r="B5224" t="s">
        <v>3242</v>
      </c>
      <c r="C5224" t="str">
        <f>SUBSTITUTE(Table1[[#This Row],[Fuel]],", ",",")</f>
        <v>fossil gas: lng</v>
      </c>
      <c r="D5224" t="s">
        <v>3242</v>
      </c>
      <c r="H5224" t="s">
        <v>3438</v>
      </c>
      <c r="I5224">
        <v>1188</v>
      </c>
      <c r="J5224" t="s">
        <v>3446</v>
      </c>
      <c r="K5224">
        <v>2018</v>
      </c>
      <c r="L5224" t="s">
        <v>29</v>
      </c>
      <c r="M5224" t="s">
        <v>29</v>
      </c>
      <c r="N5224">
        <v>35.031903999999997</v>
      </c>
      <c r="O5224">
        <v>136.83196599999999</v>
      </c>
      <c r="P5224" t="s">
        <v>3529</v>
      </c>
      <c r="Q5224" s="3">
        <f>Table1[[#This Row],[Capacity (MW)]]*0.395*8760*10^-6</f>
        <v>4.1107176000000001</v>
      </c>
      <c r="R5224" s="3" cm="1">
        <f t="array" ref="R5224">AVERAGE(VLOOKUP(_xlfn.TEXTSPLIT(Table1[[#This Row],[Fuel (no space after comma)]], ","), FuelList_Final_EF!$A$2:$B$65, 2, FALSE))</f>
        <v>67.685819715340017</v>
      </c>
      <c r="S5224" s="3">
        <f>Table1[[#This Row],[Generation (TWh)]]*10^9*VLOOKUP(Table1[[#This Row],[Turbine/Engine Technology]],Technology_HR!$A$2:$B$11,2,FALSE)*10^-6</f>
        <v>31031807.1624</v>
      </c>
      <c r="T5224" s="5">
        <f>Table1[[#This Row],[Fuel Consumption (mmBtu)]]*Table1[[#This Row],[Emission Factor (kg CO2/ mmBtu)]]*10^3</f>
        <v>2100413305035.4036</v>
      </c>
      <c r="U5224" s="3">
        <f>Table1[[#This Row],[Emissions (g CO2)]]/(Table1[[#This Row],[Generation (TWh)]]*10^9)</f>
        <v>510.96025303110179</v>
      </c>
    </row>
    <row r="5225" spans="1:21" x14ac:dyDescent="0.35">
      <c r="A5225" t="s">
        <v>1483</v>
      </c>
      <c r="B5225" t="s">
        <v>3351</v>
      </c>
      <c r="C5225" t="str">
        <f>SUBSTITUTE(Table1[[#This Row],[Fuel]],", ",",")</f>
        <v>industrial by-product: blast furnace gas,coal: unknown</v>
      </c>
      <c r="D5225" t="s">
        <v>3274</v>
      </c>
      <c r="E5225" t="s">
        <v>3645</v>
      </c>
      <c r="H5225" t="s">
        <v>59</v>
      </c>
      <c r="I5225">
        <v>100</v>
      </c>
      <c r="J5225" t="s">
        <v>3446</v>
      </c>
      <c r="K5225">
        <v>2001</v>
      </c>
      <c r="L5225" t="s">
        <v>29</v>
      </c>
      <c r="M5225" t="s">
        <v>29</v>
      </c>
      <c r="N5225">
        <v>42.350715000000001</v>
      </c>
      <c r="O5225">
        <v>140.99295100000001</v>
      </c>
      <c r="P5225" t="s">
        <v>3529</v>
      </c>
      <c r="Q5225" s="3">
        <f>Table1[[#This Row],[Capacity (MW)]]*0.395*8760*10^-6</f>
        <v>0.34601999999999999</v>
      </c>
      <c r="R5225" s="3" cm="1">
        <f t="array" ref="R5225">AVERAGE(VLOOKUP(_xlfn.TEXTSPLIT(Table1[[#This Row],[Fuel (no space after comma)]], ","), FuelList_Final_EF!$A$2:$B$65, 2, FALSE))</f>
        <v>187.29178703215604</v>
      </c>
      <c r="S5225" s="3">
        <f>Table1[[#This Row],[Generation (TWh)]]*10^9*VLOOKUP(Table1[[#This Row],[Turbine/Engine Technology]],Technology_HR!$A$2:$B$11,2,FALSE)*10^-6</f>
        <v>2870408.9099999997</v>
      </c>
      <c r="T5225" s="5">
        <f>Table1[[#This Row],[Fuel Consumption (mmBtu)]]*Table1[[#This Row],[Emission Factor (kg CO2/ mmBtu)]]*10^3</f>
        <v>537604014266.9231</v>
      </c>
      <c r="U5225" s="3">
        <f>Table1[[#This Row],[Emissions (g CO2)]]/(Table1[[#This Row],[Generation (TWh)]]*10^9)</f>
        <v>1553.6790193252502</v>
      </c>
    </row>
    <row r="5226" spans="1:21" x14ac:dyDescent="0.35">
      <c r="A5226" t="s">
        <v>1484</v>
      </c>
      <c r="B5226" t="s">
        <v>3242</v>
      </c>
      <c r="C5226" t="str">
        <f>SUBSTITUTE(Table1[[#This Row],[Fuel]],", ",",")</f>
        <v>fossil gas: lng</v>
      </c>
      <c r="D5226" t="s">
        <v>3242</v>
      </c>
      <c r="H5226" t="s">
        <v>3438</v>
      </c>
      <c r="I5226">
        <v>407.1</v>
      </c>
      <c r="J5226" t="s">
        <v>3446</v>
      </c>
      <c r="K5226">
        <v>2010</v>
      </c>
      <c r="L5226" t="s">
        <v>29</v>
      </c>
      <c r="M5226" t="s">
        <v>29</v>
      </c>
      <c r="N5226">
        <v>35.479098999999998</v>
      </c>
      <c r="O5226">
        <v>139.70223799999999</v>
      </c>
      <c r="P5226" t="s">
        <v>3529</v>
      </c>
      <c r="Q5226" s="3">
        <f>Table1[[#This Row],[Capacity (MW)]]*0.395*8760*10^-6</f>
        <v>1.4086474200000001</v>
      </c>
      <c r="R5226" s="3" cm="1">
        <f t="array" ref="R5226">AVERAGE(VLOOKUP(_xlfn.TEXTSPLIT(Table1[[#This Row],[Fuel (no space after comma)]], ","), FuelList_Final_EF!$A$2:$B$65, 2, FALSE))</f>
        <v>67.685819715340017</v>
      </c>
      <c r="S5226" s="3">
        <f>Table1[[#This Row],[Generation (TWh)]]*10^9*VLOOKUP(Table1[[#This Row],[Turbine/Engine Technology]],Technology_HR!$A$2:$B$11,2,FALSE)*10^-6</f>
        <v>10633879.373579999</v>
      </c>
      <c r="T5226" s="5">
        <f>Table1[[#This Row],[Fuel Consumption (mmBtu)]]*Table1[[#This Row],[Emission Factor (kg CO2/ mmBtu)]]*10^3</f>
        <v>719762842154.80859</v>
      </c>
      <c r="U5226" s="3">
        <f>Table1[[#This Row],[Emissions (g CO2)]]/(Table1[[#This Row],[Generation (TWh)]]*10^9)</f>
        <v>510.96025303110173</v>
      </c>
    </row>
    <row r="5227" spans="1:21" x14ac:dyDescent="0.35">
      <c r="A5227" t="s">
        <v>1484</v>
      </c>
      <c r="B5227" t="s">
        <v>3242</v>
      </c>
      <c r="C5227" t="str">
        <f>SUBSTITUTE(Table1[[#This Row],[Fuel]],", ",",")</f>
        <v>fossil gas: lng</v>
      </c>
      <c r="D5227" t="s">
        <v>3242</v>
      </c>
      <c r="H5227" t="s">
        <v>3438</v>
      </c>
      <c r="I5227">
        <v>407.1</v>
      </c>
      <c r="J5227" t="s">
        <v>3446</v>
      </c>
      <c r="K5227">
        <v>2010</v>
      </c>
      <c r="L5227" t="s">
        <v>29</v>
      </c>
      <c r="M5227" t="s">
        <v>29</v>
      </c>
      <c r="N5227">
        <v>35.479098999999998</v>
      </c>
      <c r="O5227">
        <v>139.70223799999999</v>
      </c>
      <c r="P5227" t="s">
        <v>3529</v>
      </c>
      <c r="Q5227" s="3">
        <f>Table1[[#This Row],[Capacity (MW)]]*0.395*8760*10^-6</f>
        <v>1.4086474200000001</v>
      </c>
      <c r="R5227" s="3" cm="1">
        <f t="array" ref="R5227">AVERAGE(VLOOKUP(_xlfn.TEXTSPLIT(Table1[[#This Row],[Fuel (no space after comma)]], ","), FuelList_Final_EF!$A$2:$B$65, 2, FALSE))</f>
        <v>67.685819715340017</v>
      </c>
      <c r="S5227" s="3">
        <f>Table1[[#This Row],[Generation (TWh)]]*10^9*VLOOKUP(Table1[[#This Row],[Turbine/Engine Technology]],Technology_HR!$A$2:$B$11,2,FALSE)*10^-6</f>
        <v>10633879.373579999</v>
      </c>
      <c r="T5227" s="5">
        <f>Table1[[#This Row],[Fuel Consumption (mmBtu)]]*Table1[[#This Row],[Emission Factor (kg CO2/ mmBtu)]]*10^3</f>
        <v>719762842154.80859</v>
      </c>
      <c r="U5227" s="3">
        <f>Table1[[#This Row],[Emissions (g CO2)]]/(Table1[[#This Row],[Generation (TWh)]]*10^9)</f>
        <v>510.96025303110173</v>
      </c>
    </row>
    <row r="5228" spans="1:21" x14ac:dyDescent="0.35">
      <c r="A5228" t="s">
        <v>1484</v>
      </c>
      <c r="B5228" t="s">
        <v>3242</v>
      </c>
      <c r="C5228" t="str">
        <f>SUBSTITUTE(Table1[[#This Row],[Fuel]],", ",",")</f>
        <v>fossil gas: lng</v>
      </c>
      <c r="D5228" t="s">
        <v>3242</v>
      </c>
      <c r="H5228" t="s">
        <v>3438</v>
      </c>
      <c r="I5228">
        <v>407.1</v>
      </c>
      <c r="J5228" t="s">
        <v>3446</v>
      </c>
      <c r="K5228">
        <v>2016</v>
      </c>
      <c r="L5228" t="s">
        <v>29</v>
      </c>
      <c r="M5228" t="s">
        <v>29</v>
      </c>
      <c r="N5228">
        <v>35.479098999999998</v>
      </c>
      <c r="O5228">
        <v>139.70223799999999</v>
      </c>
      <c r="P5228" t="s">
        <v>3529</v>
      </c>
      <c r="Q5228" s="3">
        <f>Table1[[#This Row],[Capacity (MW)]]*0.395*8760*10^-6</f>
        <v>1.4086474200000001</v>
      </c>
      <c r="R5228" s="3" cm="1">
        <f t="array" ref="R5228">AVERAGE(VLOOKUP(_xlfn.TEXTSPLIT(Table1[[#This Row],[Fuel (no space after comma)]], ","), FuelList_Final_EF!$A$2:$B$65, 2, FALSE))</f>
        <v>67.685819715340017</v>
      </c>
      <c r="S5228" s="3">
        <f>Table1[[#This Row],[Generation (TWh)]]*10^9*VLOOKUP(Table1[[#This Row],[Turbine/Engine Technology]],Technology_HR!$A$2:$B$11,2,FALSE)*10^-6</f>
        <v>10633879.373579999</v>
      </c>
      <c r="T5228" s="5">
        <f>Table1[[#This Row],[Fuel Consumption (mmBtu)]]*Table1[[#This Row],[Emission Factor (kg CO2/ mmBtu)]]*10^3</f>
        <v>719762842154.80859</v>
      </c>
      <c r="U5228" s="3">
        <f>Table1[[#This Row],[Emissions (g CO2)]]/(Table1[[#This Row],[Generation (TWh)]]*10^9)</f>
        <v>510.96025303110173</v>
      </c>
    </row>
    <row r="5229" spans="1:21" x14ac:dyDescent="0.35">
      <c r="A5229" t="s">
        <v>1485</v>
      </c>
      <c r="B5229" t="s">
        <v>3352</v>
      </c>
      <c r="C5229" t="str">
        <f>SUBSTITUTE(Table1[[#This Row],[Fuel]],", ",",")</f>
        <v>industrial by-product: blast furnace gas,industrial by-product: coke oven gas,coal: unknown</v>
      </c>
      <c r="D5229" t="s">
        <v>3274</v>
      </c>
      <c r="E5229" t="s">
        <v>3278</v>
      </c>
      <c r="F5229" t="s">
        <v>3645</v>
      </c>
      <c r="H5229" t="s">
        <v>3440</v>
      </c>
      <c r="I5229">
        <v>255</v>
      </c>
      <c r="J5229" t="s">
        <v>3446</v>
      </c>
      <c r="K5229">
        <v>1972</v>
      </c>
      <c r="L5229" t="s">
        <v>29</v>
      </c>
      <c r="M5229" t="s">
        <v>29</v>
      </c>
      <c r="N5229">
        <v>33.271431999999997</v>
      </c>
      <c r="O5229">
        <v>131.70408699999999</v>
      </c>
      <c r="P5229" t="s">
        <v>3529</v>
      </c>
      <c r="Q5229" s="3">
        <f>Table1[[#This Row],[Capacity (MW)]]*0.395*8760*10^-6</f>
        <v>0.88235100000000011</v>
      </c>
      <c r="R5229" s="3" cm="1">
        <f t="array" ref="R5229">AVERAGE(VLOOKUP(_xlfn.TEXTSPLIT(Table1[[#This Row],[Fuel (no space after comma)]], ","), FuelList_Final_EF!$A$2:$B$65, 2, FALSE))</f>
        <v>140.47785802143736</v>
      </c>
      <c r="S5229" s="3">
        <f>Table1[[#This Row],[Generation (TWh)]]*10^9*VLOOKUP(Table1[[#This Row],[Turbine/Engine Technology]],Technology_HR!$A$2:$B$11,2,FALSE)*10^-6</f>
        <v>9074980.035000002</v>
      </c>
      <c r="T5229" s="5">
        <f>Table1[[#This Row],[Fuel Consumption (mmBtu)]]*Table1[[#This Row],[Emission Factor (kg CO2/ mmBtu)]]*10^3</f>
        <v>1274833756904.1089</v>
      </c>
      <c r="U5229" s="3">
        <f>Table1[[#This Row],[Emissions (g CO2)]]/(Table1[[#This Row],[Generation (TWh)]]*10^9)</f>
        <v>1444.8147697504833</v>
      </c>
    </row>
    <row r="5230" spans="1:21" x14ac:dyDescent="0.35">
      <c r="A5230" t="s">
        <v>1485</v>
      </c>
      <c r="B5230" t="s">
        <v>3353</v>
      </c>
      <c r="C5230" t="str">
        <f>SUBSTITUTE(Table1[[#This Row],[Fuel]],", ",",")</f>
        <v>industrial by-product: blast furnace gas,industrial by-product: coke oven gas,fossil liquids: fuel oil</v>
      </c>
      <c r="D5230" t="s">
        <v>3274</v>
      </c>
      <c r="E5230" t="s">
        <v>3278</v>
      </c>
      <c r="F5230" t="s">
        <v>3275</v>
      </c>
      <c r="H5230" t="s">
        <v>3440</v>
      </c>
      <c r="I5230">
        <v>255</v>
      </c>
      <c r="J5230" t="s">
        <v>3446</v>
      </c>
      <c r="K5230">
        <v>1973</v>
      </c>
      <c r="L5230" t="s">
        <v>29</v>
      </c>
      <c r="M5230" t="s">
        <v>29</v>
      </c>
      <c r="N5230">
        <v>33.271431999999997</v>
      </c>
      <c r="O5230">
        <v>131.70408699999999</v>
      </c>
      <c r="P5230" t="s">
        <v>3529</v>
      </c>
      <c r="Q5230" s="3">
        <f>Table1[[#This Row],[Capacity (MW)]]*0.395*8760*10^-6</f>
        <v>0.88235100000000011</v>
      </c>
      <c r="R5230" s="3" cm="1">
        <f t="array" ref="R5230">AVERAGE(VLOOKUP(_xlfn.TEXTSPLIT(Table1[[#This Row],[Fuel (no space after comma)]], ","), FuelList_Final_EF!$A$2:$B$65, 2, FALSE))</f>
        <v>133.09222743259087</v>
      </c>
      <c r="S5230" s="3">
        <f>Table1[[#This Row],[Generation (TWh)]]*10^9*VLOOKUP(Table1[[#This Row],[Turbine/Engine Technology]],Technology_HR!$A$2:$B$11,2,FALSE)*10^-6</f>
        <v>9074980.035000002</v>
      </c>
      <c r="T5230" s="5">
        <f>Table1[[#This Row],[Fuel Consumption (mmBtu)]]*Table1[[#This Row],[Emission Factor (kg CO2/ mmBtu)]]*10^3</f>
        <v>1207809306764.4417</v>
      </c>
      <c r="U5230" s="3">
        <f>Table1[[#This Row],[Emissions (g CO2)]]/(Table1[[#This Row],[Generation (TWh)]]*10^9)</f>
        <v>1368.8535591441971</v>
      </c>
    </row>
    <row r="5231" spans="1:21" x14ac:dyDescent="0.35">
      <c r="A5231" t="s">
        <v>1485</v>
      </c>
      <c r="B5231" t="s">
        <v>3276</v>
      </c>
      <c r="C5231" t="str">
        <f>SUBSTITUTE(Table1[[#This Row],[Fuel]],", ",",")</f>
        <v>industrial by-product: blast furnace gas,industrial by-product: coke oven gas</v>
      </c>
      <c r="D5231" t="s">
        <v>3274</v>
      </c>
      <c r="E5231" t="s">
        <v>3278</v>
      </c>
      <c r="H5231" t="s">
        <v>3438</v>
      </c>
      <c r="I5231">
        <v>147</v>
      </c>
      <c r="J5231" t="s">
        <v>3446</v>
      </c>
      <c r="K5231">
        <v>2015</v>
      </c>
      <c r="L5231" t="s">
        <v>29</v>
      </c>
      <c r="M5231" t="s">
        <v>29</v>
      </c>
      <c r="N5231">
        <v>33.271431999999997</v>
      </c>
      <c r="O5231">
        <v>131.70408699999999</v>
      </c>
      <c r="P5231" t="s">
        <v>3529</v>
      </c>
      <c r="Q5231" s="3">
        <f>Table1[[#This Row],[Capacity (MW)]]*0.395*8760*10^-6</f>
        <v>0.50864940000000003</v>
      </c>
      <c r="R5231" s="3" cm="1">
        <f t="array" ref="R5231">AVERAGE(VLOOKUP(_xlfn.TEXTSPLIT(Table1[[#This Row],[Fuel (no space after comma)]], ","), FuelList_Final_EF!$A$2:$B$65, 2, FALSE))</f>
        <v>160.58500000000001</v>
      </c>
      <c r="S5231" s="3">
        <f>Table1[[#This Row],[Generation (TWh)]]*10^9*VLOOKUP(Table1[[#This Row],[Turbine/Engine Technology]],Technology_HR!$A$2:$B$11,2,FALSE)*10^-6</f>
        <v>3839794.3205999997</v>
      </c>
      <c r="T5231" s="5">
        <f>Table1[[#This Row],[Fuel Consumption (mmBtu)]]*Table1[[#This Row],[Emission Factor (kg CO2/ mmBtu)]]*10^3</f>
        <v>616613370973.55103</v>
      </c>
      <c r="U5231" s="3">
        <f>Table1[[#This Row],[Emissions (g CO2)]]/(Table1[[#This Row],[Generation (TWh)]]*10^9)</f>
        <v>1212.256165</v>
      </c>
    </row>
    <row r="5232" spans="1:21" x14ac:dyDescent="0.35">
      <c r="A5232" t="s">
        <v>1461</v>
      </c>
      <c r="B5232" t="s">
        <v>3247</v>
      </c>
      <c r="C5232" t="str">
        <f>SUBSTITUTE(Table1[[#This Row],[Fuel]],", ",",")</f>
        <v>fossil liquids: crude oil</v>
      </c>
      <c r="D5232" t="s">
        <v>3247</v>
      </c>
      <c r="H5232" t="s">
        <v>3436</v>
      </c>
      <c r="I5232">
        <v>148</v>
      </c>
      <c r="J5232" t="s">
        <v>3446</v>
      </c>
      <c r="K5232">
        <v>1978</v>
      </c>
      <c r="L5232" t="s">
        <v>29</v>
      </c>
      <c r="M5232" t="s">
        <v>29</v>
      </c>
      <c r="N5232">
        <v>42.898342</v>
      </c>
      <c r="O5232">
        <v>143.938964</v>
      </c>
      <c r="P5232" t="s">
        <v>3529</v>
      </c>
      <c r="Q5232" s="3">
        <f>Table1[[#This Row],[Capacity (MW)]]*0.395*8760*10^-6</f>
        <v>0.51210960000000005</v>
      </c>
      <c r="R5232" s="3" cm="1">
        <f t="array" ref="R5232">AVERAGE(VLOOKUP(_xlfn.TEXTSPLIT(Table1[[#This Row],[Fuel (no space after comma)]], ","), FuelList_Final_EF!$A$2:$B$65, 2, FALSE))</f>
        <v>74.540000000000006</v>
      </c>
      <c r="S5232" s="3">
        <f>Table1[[#This Row],[Generation (TWh)]]*10^9*VLOOKUP(Table1[[#This Row],[Turbine/Engine Technology]],Technology_HR!$A$2:$B$11,2,FALSE)*10^-6</f>
        <v>5638326.6960000005</v>
      </c>
      <c r="T5232" s="5">
        <f>Table1[[#This Row],[Fuel Consumption (mmBtu)]]*Table1[[#This Row],[Emission Factor (kg CO2/ mmBtu)]]*10^3</f>
        <v>420280871919.84009</v>
      </c>
      <c r="U5232" s="3">
        <f>Table1[[#This Row],[Emissions (g CO2)]]/(Table1[[#This Row],[Generation (TWh)]]*10^9)</f>
        <v>820.68540000000007</v>
      </c>
    </row>
    <row r="5233" spans="1:21" x14ac:dyDescent="0.35">
      <c r="A5233" t="s">
        <v>1486</v>
      </c>
      <c r="B5233" t="s">
        <v>3258</v>
      </c>
      <c r="C5233" t="str">
        <f>SUBSTITUTE(Table1[[#This Row],[Fuel]],", ",",")</f>
        <v>fossil liquids: diesel</v>
      </c>
      <c r="D5233" t="s">
        <v>3258</v>
      </c>
      <c r="H5233" t="s">
        <v>3436</v>
      </c>
      <c r="I5233">
        <v>106</v>
      </c>
      <c r="J5233" t="s">
        <v>3446</v>
      </c>
      <c r="K5233">
        <v>2003</v>
      </c>
      <c r="L5233" t="s">
        <v>29</v>
      </c>
      <c r="M5233" t="s">
        <v>29</v>
      </c>
      <c r="N5233">
        <v>36.505274999999997</v>
      </c>
      <c r="O5233">
        <v>140.62216799999999</v>
      </c>
      <c r="P5233" t="s">
        <v>3529</v>
      </c>
      <c r="Q5233" s="3">
        <f>Table1[[#This Row],[Capacity (MW)]]*0.395*8760*10^-6</f>
        <v>0.36678119999999997</v>
      </c>
      <c r="R5233" s="3" cm="1">
        <f t="array" ref="R5233">AVERAGE(VLOOKUP(_xlfn.TEXTSPLIT(Table1[[#This Row],[Fuel (no space after comma)]], ","), FuelList_Final_EF!$A$2:$B$65, 2, FALSE))</f>
        <v>78.106682297772565</v>
      </c>
      <c r="S5233" s="3">
        <f>Table1[[#This Row],[Generation (TWh)]]*10^9*VLOOKUP(Table1[[#This Row],[Turbine/Engine Technology]],Technology_HR!$A$2:$B$11,2,FALSE)*10^-6</f>
        <v>4038261.0119999996</v>
      </c>
      <c r="T5233" s="5">
        <f>Table1[[#This Row],[Fuel Consumption (mmBtu)]]*Table1[[#This Row],[Emission Factor (kg CO2/ mmBtu)]]*10^3</f>
        <v>315415169899.7655</v>
      </c>
      <c r="U5233" s="3">
        <f>Table1[[#This Row],[Emissions (g CO2)]]/(Table1[[#This Row],[Generation (TWh)]]*10^9)</f>
        <v>859.95457209847586</v>
      </c>
    </row>
    <row r="5234" spans="1:21" x14ac:dyDescent="0.35">
      <c r="A5234" t="s">
        <v>1456</v>
      </c>
      <c r="B5234" t="s">
        <v>3242</v>
      </c>
      <c r="C5234" t="str">
        <f>SUBSTITUTE(Table1[[#This Row],[Fuel]],", ",",")</f>
        <v>fossil gas: lng</v>
      </c>
      <c r="D5234" t="s">
        <v>3242</v>
      </c>
      <c r="H5234" t="s">
        <v>3438</v>
      </c>
      <c r="I5234">
        <v>400</v>
      </c>
      <c r="J5234" t="s">
        <v>3446</v>
      </c>
      <c r="K5234">
        <v>2009</v>
      </c>
      <c r="L5234" t="s">
        <v>29</v>
      </c>
      <c r="M5234" t="s">
        <v>29</v>
      </c>
      <c r="N5234">
        <v>34.570278999999999</v>
      </c>
      <c r="O5234">
        <v>135.441867</v>
      </c>
      <c r="P5234" t="s">
        <v>3529</v>
      </c>
      <c r="Q5234" s="3">
        <f>Table1[[#This Row],[Capacity (MW)]]*0.395*8760*10^-6</f>
        <v>1.38408</v>
      </c>
      <c r="R5234" s="3" cm="1">
        <f t="array" ref="R5234">AVERAGE(VLOOKUP(_xlfn.TEXTSPLIT(Table1[[#This Row],[Fuel (no space after comma)]], ","), FuelList_Final_EF!$A$2:$B$65, 2, FALSE))</f>
        <v>67.685819715340017</v>
      </c>
      <c r="S5234" s="3">
        <f>Table1[[#This Row],[Generation (TWh)]]*10^9*VLOOKUP(Table1[[#This Row],[Turbine/Engine Technology]],Technology_HR!$A$2:$B$11,2,FALSE)*10^-6</f>
        <v>10448419.92</v>
      </c>
      <c r="T5234" s="5">
        <f>Table1[[#This Row],[Fuel Consumption (mmBtu)]]*Table1[[#This Row],[Emission Factor (kg CO2/ mmBtu)]]*10^3</f>
        <v>707209867015.28735</v>
      </c>
      <c r="U5234" s="3">
        <f>Table1[[#This Row],[Emissions (g CO2)]]/(Table1[[#This Row],[Generation (TWh)]]*10^9)</f>
        <v>510.96025303110179</v>
      </c>
    </row>
    <row r="5235" spans="1:21" x14ac:dyDescent="0.35">
      <c r="A5235" t="s">
        <v>1456</v>
      </c>
      <c r="B5235" t="s">
        <v>3242</v>
      </c>
      <c r="C5235" t="str">
        <f>SUBSTITUTE(Table1[[#This Row],[Fuel]],", ",",")</f>
        <v>fossil gas: lng</v>
      </c>
      <c r="D5235" t="s">
        <v>3242</v>
      </c>
      <c r="H5235" t="s">
        <v>3438</v>
      </c>
      <c r="I5235">
        <v>400</v>
      </c>
      <c r="J5235" t="s">
        <v>3446</v>
      </c>
      <c r="K5235">
        <v>2009</v>
      </c>
      <c r="L5235" t="s">
        <v>29</v>
      </c>
      <c r="M5235" t="s">
        <v>29</v>
      </c>
      <c r="N5235">
        <v>34.570278999999999</v>
      </c>
      <c r="O5235">
        <v>135.441867</v>
      </c>
      <c r="P5235" t="s">
        <v>3529</v>
      </c>
      <c r="Q5235" s="3">
        <f>Table1[[#This Row],[Capacity (MW)]]*0.395*8760*10^-6</f>
        <v>1.38408</v>
      </c>
      <c r="R5235" s="3" cm="1">
        <f t="array" ref="R5235">AVERAGE(VLOOKUP(_xlfn.TEXTSPLIT(Table1[[#This Row],[Fuel (no space after comma)]], ","), FuelList_Final_EF!$A$2:$B$65, 2, FALSE))</f>
        <v>67.685819715340017</v>
      </c>
      <c r="S5235" s="3">
        <f>Table1[[#This Row],[Generation (TWh)]]*10^9*VLOOKUP(Table1[[#This Row],[Turbine/Engine Technology]],Technology_HR!$A$2:$B$11,2,FALSE)*10^-6</f>
        <v>10448419.92</v>
      </c>
      <c r="T5235" s="5">
        <f>Table1[[#This Row],[Fuel Consumption (mmBtu)]]*Table1[[#This Row],[Emission Factor (kg CO2/ mmBtu)]]*10^3</f>
        <v>707209867015.28735</v>
      </c>
      <c r="U5235" s="3">
        <f>Table1[[#This Row],[Emissions (g CO2)]]/(Table1[[#This Row],[Generation (TWh)]]*10^9)</f>
        <v>510.96025303110179</v>
      </c>
    </row>
    <row r="5236" spans="1:21" x14ac:dyDescent="0.35">
      <c r="A5236" t="s">
        <v>1456</v>
      </c>
      <c r="B5236" t="s">
        <v>3242</v>
      </c>
      <c r="C5236" t="str">
        <f>SUBSTITUTE(Table1[[#This Row],[Fuel]],", ",",")</f>
        <v>fossil gas: lng</v>
      </c>
      <c r="D5236" t="s">
        <v>3242</v>
      </c>
      <c r="H5236" t="s">
        <v>3438</v>
      </c>
      <c r="I5236">
        <v>400</v>
      </c>
      <c r="J5236" t="s">
        <v>3446</v>
      </c>
      <c r="K5236">
        <v>2009</v>
      </c>
      <c r="L5236" t="s">
        <v>29</v>
      </c>
      <c r="M5236" t="s">
        <v>29</v>
      </c>
      <c r="N5236">
        <v>34.570278999999999</v>
      </c>
      <c r="O5236">
        <v>135.441867</v>
      </c>
      <c r="P5236" t="s">
        <v>3529</v>
      </c>
      <c r="Q5236" s="3">
        <f>Table1[[#This Row],[Capacity (MW)]]*0.395*8760*10^-6</f>
        <v>1.38408</v>
      </c>
      <c r="R5236" s="3" cm="1">
        <f t="array" ref="R5236">AVERAGE(VLOOKUP(_xlfn.TEXTSPLIT(Table1[[#This Row],[Fuel (no space after comma)]], ","), FuelList_Final_EF!$A$2:$B$65, 2, FALSE))</f>
        <v>67.685819715340017</v>
      </c>
      <c r="S5236" s="3">
        <f>Table1[[#This Row],[Generation (TWh)]]*10^9*VLOOKUP(Table1[[#This Row],[Turbine/Engine Technology]],Technology_HR!$A$2:$B$11,2,FALSE)*10^-6</f>
        <v>10448419.92</v>
      </c>
      <c r="T5236" s="5">
        <f>Table1[[#This Row],[Fuel Consumption (mmBtu)]]*Table1[[#This Row],[Emission Factor (kg CO2/ mmBtu)]]*10^3</f>
        <v>707209867015.28735</v>
      </c>
      <c r="U5236" s="3">
        <f>Table1[[#This Row],[Emissions (g CO2)]]/(Table1[[#This Row],[Generation (TWh)]]*10^9)</f>
        <v>510.96025303110179</v>
      </c>
    </row>
    <row r="5237" spans="1:21" x14ac:dyDescent="0.35">
      <c r="A5237" t="s">
        <v>1456</v>
      </c>
      <c r="B5237" t="s">
        <v>3242</v>
      </c>
      <c r="C5237" t="str">
        <f>SUBSTITUTE(Table1[[#This Row],[Fuel]],", ",",")</f>
        <v>fossil gas: lng</v>
      </c>
      <c r="D5237" t="s">
        <v>3242</v>
      </c>
      <c r="H5237" t="s">
        <v>3438</v>
      </c>
      <c r="I5237">
        <v>400</v>
      </c>
      <c r="J5237" t="s">
        <v>3446</v>
      </c>
      <c r="K5237">
        <v>2010</v>
      </c>
      <c r="L5237" t="s">
        <v>29</v>
      </c>
      <c r="M5237" t="s">
        <v>29</v>
      </c>
      <c r="N5237">
        <v>34.570278999999999</v>
      </c>
      <c r="O5237">
        <v>135.441867</v>
      </c>
      <c r="P5237" t="s">
        <v>3529</v>
      </c>
      <c r="Q5237" s="3">
        <f>Table1[[#This Row],[Capacity (MW)]]*0.395*8760*10^-6</f>
        <v>1.38408</v>
      </c>
      <c r="R5237" s="3" cm="1">
        <f t="array" ref="R5237">AVERAGE(VLOOKUP(_xlfn.TEXTSPLIT(Table1[[#This Row],[Fuel (no space after comma)]], ","), FuelList_Final_EF!$A$2:$B$65, 2, FALSE))</f>
        <v>67.685819715340017</v>
      </c>
      <c r="S5237" s="3">
        <f>Table1[[#This Row],[Generation (TWh)]]*10^9*VLOOKUP(Table1[[#This Row],[Turbine/Engine Technology]],Technology_HR!$A$2:$B$11,2,FALSE)*10^-6</f>
        <v>10448419.92</v>
      </c>
      <c r="T5237" s="5">
        <f>Table1[[#This Row],[Fuel Consumption (mmBtu)]]*Table1[[#This Row],[Emission Factor (kg CO2/ mmBtu)]]*10^3</f>
        <v>707209867015.28735</v>
      </c>
      <c r="U5237" s="3">
        <f>Table1[[#This Row],[Emissions (g CO2)]]/(Table1[[#This Row],[Generation (TWh)]]*10^9)</f>
        <v>510.96025303110179</v>
      </c>
    </row>
    <row r="5238" spans="1:21" x14ac:dyDescent="0.35">
      <c r="A5238" t="s">
        <v>1456</v>
      </c>
      <c r="B5238" t="s">
        <v>3242</v>
      </c>
      <c r="C5238" t="str">
        <f>SUBSTITUTE(Table1[[#This Row],[Fuel]],", ",",")</f>
        <v>fossil gas: lng</v>
      </c>
      <c r="D5238" t="s">
        <v>3242</v>
      </c>
      <c r="H5238" t="s">
        <v>3438</v>
      </c>
      <c r="I5238">
        <v>400</v>
      </c>
      <c r="J5238" t="s">
        <v>3446</v>
      </c>
      <c r="K5238">
        <v>2010</v>
      </c>
      <c r="L5238" t="s">
        <v>29</v>
      </c>
      <c r="M5238" t="s">
        <v>29</v>
      </c>
      <c r="N5238">
        <v>34.570278999999999</v>
      </c>
      <c r="O5238">
        <v>135.441867</v>
      </c>
      <c r="P5238" t="s">
        <v>3529</v>
      </c>
      <c r="Q5238" s="3">
        <f>Table1[[#This Row],[Capacity (MW)]]*0.395*8760*10^-6</f>
        <v>1.38408</v>
      </c>
      <c r="R5238" s="3" cm="1">
        <f t="array" ref="R5238">AVERAGE(VLOOKUP(_xlfn.TEXTSPLIT(Table1[[#This Row],[Fuel (no space after comma)]], ","), FuelList_Final_EF!$A$2:$B$65, 2, FALSE))</f>
        <v>67.685819715340017</v>
      </c>
      <c r="S5238" s="3">
        <f>Table1[[#This Row],[Generation (TWh)]]*10^9*VLOOKUP(Table1[[#This Row],[Turbine/Engine Technology]],Technology_HR!$A$2:$B$11,2,FALSE)*10^-6</f>
        <v>10448419.92</v>
      </c>
      <c r="T5238" s="5">
        <f>Table1[[#This Row],[Fuel Consumption (mmBtu)]]*Table1[[#This Row],[Emission Factor (kg CO2/ mmBtu)]]*10^3</f>
        <v>707209867015.28735</v>
      </c>
      <c r="U5238" s="3">
        <f>Table1[[#This Row],[Emissions (g CO2)]]/(Table1[[#This Row],[Generation (TWh)]]*10^9)</f>
        <v>510.96025303110179</v>
      </c>
    </row>
    <row r="5239" spans="1:21" x14ac:dyDescent="0.35">
      <c r="A5239" t="s">
        <v>1457</v>
      </c>
      <c r="B5239" t="s">
        <v>3242</v>
      </c>
      <c r="C5239" t="str">
        <f>SUBSTITUTE(Table1[[#This Row],[Fuel]],", ",",")</f>
        <v>fossil gas: lng</v>
      </c>
      <c r="D5239" t="s">
        <v>3242</v>
      </c>
      <c r="H5239" t="s">
        <v>3438</v>
      </c>
      <c r="I5239">
        <v>296</v>
      </c>
      <c r="J5239" t="s">
        <v>3446</v>
      </c>
      <c r="K5239">
        <v>2010</v>
      </c>
      <c r="L5239" t="s">
        <v>29</v>
      </c>
      <c r="M5239" t="s">
        <v>29</v>
      </c>
      <c r="N5239">
        <v>34.342868000000003</v>
      </c>
      <c r="O5239">
        <v>133.84293700000001</v>
      </c>
      <c r="P5239" t="s">
        <v>3529</v>
      </c>
      <c r="Q5239" s="3">
        <f>Table1[[#This Row],[Capacity (MW)]]*0.395*8760*10^-6</f>
        <v>1.0242192000000001</v>
      </c>
      <c r="R5239" s="3" cm="1">
        <f t="array" ref="R5239">AVERAGE(VLOOKUP(_xlfn.TEXTSPLIT(Table1[[#This Row],[Fuel (no space after comma)]], ","), FuelList_Final_EF!$A$2:$B$65, 2, FALSE))</f>
        <v>67.685819715340017</v>
      </c>
      <c r="S5239" s="3">
        <f>Table1[[#This Row],[Generation (TWh)]]*10^9*VLOOKUP(Table1[[#This Row],[Turbine/Engine Technology]],Technology_HR!$A$2:$B$11,2,FALSE)*10^-6</f>
        <v>7731830.7408000007</v>
      </c>
      <c r="T5239" s="5">
        <f>Table1[[#This Row],[Fuel Consumption (mmBtu)]]*Table1[[#This Row],[Emission Factor (kg CO2/ mmBtu)]]*10^3</f>
        <v>523335301591.31268</v>
      </c>
      <c r="U5239" s="3">
        <f>Table1[[#This Row],[Emissions (g CO2)]]/(Table1[[#This Row],[Generation (TWh)]]*10^9)</f>
        <v>510.96025303110179</v>
      </c>
    </row>
    <row r="5240" spans="1:21" x14ac:dyDescent="0.35">
      <c r="A5240" t="s">
        <v>1457</v>
      </c>
      <c r="B5240" t="s">
        <v>3242</v>
      </c>
      <c r="C5240" t="str">
        <f>SUBSTITUTE(Table1[[#This Row],[Fuel]],", ",",")</f>
        <v>fossil gas: lng</v>
      </c>
      <c r="D5240" t="s">
        <v>3242</v>
      </c>
      <c r="H5240" t="s">
        <v>3438</v>
      </c>
      <c r="I5240">
        <v>289</v>
      </c>
      <c r="J5240" t="s">
        <v>3446</v>
      </c>
      <c r="K5240">
        <v>2016</v>
      </c>
      <c r="L5240" t="s">
        <v>29</v>
      </c>
      <c r="M5240" t="s">
        <v>29</v>
      </c>
      <c r="N5240">
        <v>34.342868000000003</v>
      </c>
      <c r="O5240">
        <v>133.84293700000001</v>
      </c>
      <c r="P5240" t="s">
        <v>3529</v>
      </c>
      <c r="Q5240" s="3">
        <f>Table1[[#This Row],[Capacity (MW)]]*0.395*8760*10^-6</f>
        <v>0.99999780000000005</v>
      </c>
      <c r="R5240" s="3" cm="1">
        <f t="array" ref="R5240">AVERAGE(VLOOKUP(_xlfn.TEXTSPLIT(Table1[[#This Row],[Fuel (no space after comma)]], ","), FuelList_Final_EF!$A$2:$B$65, 2, FALSE))</f>
        <v>67.685819715340017</v>
      </c>
      <c r="S5240" s="3">
        <f>Table1[[#This Row],[Generation (TWh)]]*10^9*VLOOKUP(Table1[[#This Row],[Turbine/Engine Technology]],Technology_HR!$A$2:$B$11,2,FALSE)*10^-6</f>
        <v>7548983.3921999997</v>
      </c>
      <c r="T5240" s="5">
        <f>Table1[[#This Row],[Fuel Consumption (mmBtu)]]*Table1[[#This Row],[Emission Factor (kg CO2/ mmBtu)]]*10^3</f>
        <v>510959128918.54504</v>
      </c>
      <c r="U5240" s="3">
        <f>Table1[[#This Row],[Emissions (g CO2)]]/(Table1[[#This Row],[Generation (TWh)]]*10^9)</f>
        <v>510.96025303110173</v>
      </c>
    </row>
    <row r="5241" spans="1:21" x14ac:dyDescent="0.35">
      <c r="A5241" t="s">
        <v>1457</v>
      </c>
      <c r="B5241" t="s">
        <v>3241</v>
      </c>
      <c r="C5241" t="str">
        <f>SUBSTITUTE(Table1[[#This Row],[Fuel]],", ",",")</f>
        <v>fossil liquids: heavy fuel oil</v>
      </c>
      <c r="D5241" t="s">
        <v>3241</v>
      </c>
      <c r="H5241" t="s">
        <v>3440</v>
      </c>
      <c r="I5241">
        <v>450</v>
      </c>
      <c r="J5241" t="s">
        <v>3446</v>
      </c>
      <c r="K5241">
        <v>1970</v>
      </c>
      <c r="L5241" t="s">
        <v>29</v>
      </c>
      <c r="M5241" t="s">
        <v>29</v>
      </c>
      <c r="N5241">
        <v>34.342868000000003</v>
      </c>
      <c r="O5241">
        <v>133.84293700000001</v>
      </c>
      <c r="P5241" t="s">
        <v>3529</v>
      </c>
      <c r="Q5241" s="3">
        <f>Table1[[#This Row],[Capacity (MW)]]*0.395*8760*10^-6</f>
        <v>1.5570899999999999</v>
      </c>
      <c r="R5241" s="3" cm="1">
        <f t="array" ref="R5241">AVERAGE(VLOOKUP(_xlfn.TEXTSPLIT(Table1[[#This Row],[Fuel (no space after comma)]], ","), FuelList_Final_EF!$A$2:$B$65, 2, FALSE))</f>
        <v>81.602530311017389</v>
      </c>
      <c r="S5241" s="3">
        <f>Table1[[#This Row],[Generation (TWh)]]*10^9*VLOOKUP(Table1[[#This Row],[Turbine/Engine Technology]],Technology_HR!$A$2:$B$11,2,FALSE)*10^-6</f>
        <v>16014670.649999997</v>
      </c>
      <c r="T5241" s="5">
        <f>Table1[[#This Row],[Fuel Consumption (mmBtu)]]*Table1[[#This Row],[Emission Factor (kg CO2/ mmBtu)]]*10^3</f>
        <v>1306837647137.5854</v>
      </c>
      <c r="U5241" s="3">
        <f>Table1[[#This Row],[Emissions (g CO2)]]/(Table1[[#This Row],[Generation (TWh)]]*10^9)</f>
        <v>839.28202424881385</v>
      </c>
    </row>
    <row r="5242" spans="1:21" x14ac:dyDescent="0.35">
      <c r="A5242" t="s">
        <v>1457</v>
      </c>
      <c r="B5242" t="s">
        <v>3354</v>
      </c>
      <c r="C5242" t="str">
        <f>SUBSTITUTE(Table1[[#This Row],[Fuel]],", ",",")</f>
        <v>fossil gas: lng,industrial by-product: coke oven gas</v>
      </c>
      <c r="D5242" t="s">
        <v>3242</v>
      </c>
      <c r="E5242" t="s">
        <v>3278</v>
      </c>
      <c r="H5242" t="s">
        <v>3440</v>
      </c>
      <c r="I5242">
        <v>350</v>
      </c>
      <c r="J5242" t="s">
        <v>3446</v>
      </c>
      <c r="K5242">
        <v>2010</v>
      </c>
      <c r="L5242" t="s">
        <v>29</v>
      </c>
      <c r="M5242" t="s">
        <v>29</v>
      </c>
      <c r="N5242">
        <v>34.342868000000003</v>
      </c>
      <c r="O5242">
        <v>133.84293700000001</v>
      </c>
      <c r="P5242" t="s">
        <v>3529</v>
      </c>
      <c r="Q5242" s="3">
        <f>Table1[[#This Row],[Capacity (MW)]]*0.395*8760*10^-6</f>
        <v>1.2110699999999999</v>
      </c>
      <c r="R5242" s="3" cm="1">
        <f t="array" ref="R5242">AVERAGE(VLOOKUP(_xlfn.TEXTSPLIT(Table1[[#This Row],[Fuel (no space after comma)]], ","), FuelList_Final_EF!$A$2:$B$65, 2, FALSE))</f>
        <v>57.267909857670006</v>
      </c>
      <c r="S5242" s="3">
        <f>Table1[[#This Row],[Generation (TWh)]]*10^9*VLOOKUP(Table1[[#This Row],[Turbine/Engine Technology]],Technology_HR!$A$2:$B$11,2,FALSE)*10^-6</f>
        <v>12455854.949999997</v>
      </c>
      <c r="T5242" s="5">
        <f>Table1[[#This Row],[Fuel Consumption (mmBtu)]]*Table1[[#This Row],[Emission Factor (kg CO2/ mmBtu)]]*10^3</f>
        <v>713320778476.81262</v>
      </c>
      <c r="U5242" s="3">
        <f>Table1[[#This Row],[Emissions (g CO2)]]/(Table1[[#This Row],[Generation (TWh)]]*10^9)</f>
        <v>589.00045288613603</v>
      </c>
    </row>
    <row r="5243" spans="1:21" x14ac:dyDescent="0.35">
      <c r="A5243" t="s">
        <v>1487</v>
      </c>
      <c r="B5243" t="s">
        <v>3242</v>
      </c>
      <c r="C5243" t="str">
        <f>SUBSTITUTE(Table1[[#This Row],[Fuel]],", ",",")</f>
        <v>fossil gas: lng</v>
      </c>
      <c r="D5243" t="s">
        <v>3242</v>
      </c>
      <c r="H5243" t="s">
        <v>3438</v>
      </c>
      <c r="I5243">
        <v>277</v>
      </c>
      <c r="J5243" t="s">
        <v>3446</v>
      </c>
      <c r="K5243">
        <v>2009</v>
      </c>
      <c r="L5243" t="s">
        <v>29</v>
      </c>
      <c r="M5243" t="s">
        <v>29</v>
      </c>
      <c r="N5243">
        <v>34.541746000000003</v>
      </c>
      <c r="O5243">
        <v>135.40294399999999</v>
      </c>
      <c r="P5243" t="s">
        <v>3529</v>
      </c>
      <c r="Q5243" s="3">
        <f>Table1[[#This Row],[Capacity (MW)]]*0.395*8760*10^-6</f>
        <v>0.95847539999999998</v>
      </c>
      <c r="R5243" s="3" cm="1">
        <f t="array" ref="R5243">AVERAGE(VLOOKUP(_xlfn.TEXTSPLIT(Table1[[#This Row],[Fuel (no space after comma)]], ","), FuelList_Final_EF!$A$2:$B$65, 2, FALSE))</f>
        <v>67.685819715340017</v>
      </c>
      <c r="S5243" s="3">
        <f>Table1[[#This Row],[Generation (TWh)]]*10^9*VLOOKUP(Table1[[#This Row],[Turbine/Engine Technology]],Technology_HR!$A$2:$B$11,2,FALSE)*10^-6</f>
        <v>7235530.7945999997</v>
      </c>
      <c r="T5243" s="5">
        <f>Table1[[#This Row],[Fuel Consumption (mmBtu)]]*Table1[[#This Row],[Emission Factor (kg CO2/ mmBtu)]]*10^3</f>
        <v>489742832908.08649</v>
      </c>
      <c r="U5243" s="3">
        <f>Table1[[#This Row],[Emissions (g CO2)]]/(Table1[[#This Row],[Generation (TWh)]]*10^9)</f>
        <v>510.96025303110179</v>
      </c>
    </row>
    <row r="5244" spans="1:21" x14ac:dyDescent="0.35">
      <c r="A5244" t="s">
        <v>1487</v>
      </c>
      <c r="B5244" t="s">
        <v>3242</v>
      </c>
      <c r="C5244" t="str">
        <f>SUBSTITUTE(Table1[[#This Row],[Fuel]],", ",",")</f>
        <v>fossil gas: lng</v>
      </c>
      <c r="D5244" t="s">
        <v>3242</v>
      </c>
      <c r="H5244" t="s">
        <v>3438</v>
      </c>
      <c r="I5244">
        <v>277</v>
      </c>
      <c r="J5244" t="s">
        <v>3446</v>
      </c>
      <c r="K5244">
        <v>2009</v>
      </c>
      <c r="L5244" t="s">
        <v>29</v>
      </c>
      <c r="M5244" t="s">
        <v>29</v>
      </c>
      <c r="N5244">
        <v>34.541746000000003</v>
      </c>
      <c r="O5244">
        <v>135.40294399999999</v>
      </c>
      <c r="P5244" t="s">
        <v>3529</v>
      </c>
      <c r="Q5244" s="3">
        <f>Table1[[#This Row],[Capacity (MW)]]*0.395*8760*10^-6</f>
        <v>0.95847539999999998</v>
      </c>
      <c r="R5244" s="3" cm="1">
        <f t="array" ref="R5244">AVERAGE(VLOOKUP(_xlfn.TEXTSPLIT(Table1[[#This Row],[Fuel (no space after comma)]], ","), FuelList_Final_EF!$A$2:$B$65, 2, FALSE))</f>
        <v>67.685819715340017</v>
      </c>
      <c r="S5244" s="3">
        <f>Table1[[#This Row],[Generation (TWh)]]*10^9*VLOOKUP(Table1[[#This Row],[Turbine/Engine Technology]],Technology_HR!$A$2:$B$11,2,FALSE)*10^-6</f>
        <v>7235530.7945999997</v>
      </c>
      <c r="T5244" s="5">
        <f>Table1[[#This Row],[Fuel Consumption (mmBtu)]]*Table1[[#This Row],[Emission Factor (kg CO2/ mmBtu)]]*10^3</f>
        <v>489742832908.08649</v>
      </c>
      <c r="U5244" s="3">
        <f>Table1[[#This Row],[Emissions (g CO2)]]/(Table1[[#This Row],[Generation (TWh)]]*10^9)</f>
        <v>510.96025303110179</v>
      </c>
    </row>
    <row r="5245" spans="1:21" x14ac:dyDescent="0.35">
      <c r="A5245" t="s">
        <v>1487</v>
      </c>
      <c r="B5245" t="s">
        <v>3242</v>
      </c>
      <c r="C5245" t="str">
        <f>SUBSTITUTE(Table1[[#This Row],[Fuel]],", ",",")</f>
        <v>fossil gas: lng</v>
      </c>
      <c r="D5245" t="s">
        <v>3242</v>
      </c>
      <c r="H5245" t="s">
        <v>3438</v>
      </c>
      <c r="I5245">
        <v>277.5</v>
      </c>
      <c r="J5245" t="s">
        <v>3446</v>
      </c>
      <c r="K5245">
        <v>2009</v>
      </c>
      <c r="L5245" t="s">
        <v>29</v>
      </c>
      <c r="M5245" t="s">
        <v>29</v>
      </c>
      <c r="N5245">
        <v>34.541746000000003</v>
      </c>
      <c r="O5245">
        <v>135.40294399999999</v>
      </c>
      <c r="P5245" t="s">
        <v>3529</v>
      </c>
      <c r="Q5245" s="3">
        <f>Table1[[#This Row],[Capacity (MW)]]*0.395*8760*10^-6</f>
        <v>0.96020550000000005</v>
      </c>
      <c r="R5245" s="3" cm="1">
        <f t="array" ref="R5245">AVERAGE(VLOOKUP(_xlfn.TEXTSPLIT(Table1[[#This Row],[Fuel (no space after comma)]], ","), FuelList_Final_EF!$A$2:$B$65, 2, FALSE))</f>
        <v>67.685819715340017</v>
      </c>
      <c r="S5245" s="3">
        <f>Table1[[#This Row],[Generation (TWh)]]*10^9*VLOOKUP(Table1[[#This Row],[Turbine/Engine Technology]],Technology_HR!$A$2:$B$11,2,FALSE)*10^-6</f>
        <v>7248591.3194999993</v>
      </c>
      <c r="T5245" s="5">
        <f>Table1[[#This Row],[Fuel Consumption (mmBtu)]]*Table1[[#This Row],[Emission Factor (kg CO2/ mmBtu)]]*10^3</f>
        <v>490626845241.85559</v>
      </c>
      <c r="U5245" s="3">
        <f>Table1[[#This Row],[Emissions (g CO2)]]/(Table1[[#This Row],[Generation (TWh)]]*10^9)</f>
        <v>510.96025303110179</v>
      </c>
    </row>
    <row r="5246" spans="1:21" x14ac:dyDescent="0.35">
      <c r="A5246" t="s">
        <v>1487</v>
      </c>
      <c r="B5246" t="s">
        <v>3242</v>
      </c>
      <c r="C5246" t="str">
        <f>SUBSTITUTE(Table1[[#This Row],[Fuel]],", ",",")</f>
        <v>fossil gas: lng</v>
      </c>
      <c r="D5246" t="s">
        <v>3242</v>
      </c>
      <c r="H5246" t="s">
        <v>3438</v>
      </c>
      <c r="I5246">
        <v>277.5</v>
      </c>
      <c r="J5246" t="s">
        <v>3446</v>
      </c>
      <c r="K5246">
        <v>2009</v>
      </c>
      <c r="L5246" t="s">
        <v>29</v>
      </c>
      <c r="M5246" t="s">
        <v>29</v>
      </c>
      <c r="N5246">
        <v>34.541746000000003</v>
      </c>
      <c r="O5246">
        <v>135.40294399999999</v>
      </c>
      <c r="P5246" t="s">
        <v>3529</v>
      </c>
      <c r="Q5246" s="3">
        <f>Table1[[#This Row],[Capacity (MW)]]*0.395*8760*10^-6</f>
        <v>0.96020550000000005</v>
      </c>
      <c r="R5246" s="3" cm="1">
        <f t="array" ref="R5246">AVERAGE(VLOOKUP(_xlfn.TEXTSPLIT(Table1[[#This Row],[Fuel (no space after comma)]], ","), FuelList_Final_EF!$A$2:$B$65, 2, FALSE))</f>
        <v>67.685819715340017</v>
      </c>
      <c r="S5246" s="3">
        <f>Table1[[#This Row],[Generation (TWh)]]*10^9*VLOOKUP(Table1[[#This Row],[Turbine/Engine Technology]],Technology_HR!$A$2:$B$11,2,FALSE)*10^-6</f>
        <v>7248591.3194999993</v>
      </c>
      <c r="T5246" s="5">
        <f>Table1[[#This Row],[Fuel Consumption (mmBtu)]]*Table1[[#This Row],[Emission Factor (kg CO2/ mmBtu)]]*10^3</f>
        <v>490626845241.85559</v>
      </c>
      <c r="U5246" s="3">
        <f>Table1[[#This Row],[Emissions (g CO2)]]/(Table1[[#This Row],[Generation (TWh)]]*10^9)</f>
        <v>510.96025303110179</v>
      </c>
    </row>
    <row r="5247" spans="1:21" x14ac:dyDescent="0.35">
      <c r="A5247" t="s">
        <v>1457</v>
      </c>
      <c r="B5247" t="s">
        <v>3239</v>
      </c>
      <c r="C5247" t="str">
        <f>SUBSTITUTE(Table1[[#This Row],[Fuel]],", ",",")</f>
        <v>fossil gas: natural gas</v>
      </c>
      <c r="D5247" t="s">
        <v>3239</v>
      </c>
      <c r="H5247" t="s">
        <v>3438</v>
      </c>
      <c r="I5247">
        <v>468</v>
      </c>
      <c r="J5247" t="s">
        <v>3446</v>
      </c>
      <c r="K5247">
        <v>2010</v>
      </c>
      <c r="L5247" t="s">
        <v>29</v>
      </c>
      <c r="M5247" t="s">
        <v>29</v>
      </c>
      <c r="N5247">
        <v>38.317812000000004</v>
      </c>
      <c r="O5247">
        <v>141.07449399999999</v>
      </c>
      <c r="P5247" t="s">
        <v>3529</v>
      </c>
      <c r="Q5247" s="3">
        <f>Table1[[#This Row],[Capacity (MW)]]*0.395*8760*10^-6</f>
        <v>1.6193736000000001</v>
      </c>
      <c r="R5247" s="3" cm="1">
        <f t="array" ref="R5247">AVERAGE(VLOOKUP(_xlfn.TEXTSPLIT(Table1[[#This Row],[Fuel (no space after comma)]], ","), FuelList_Final_EF!$A$2:$B$65, 2, FALSE))</f>
        <v>53.06</v>
      </c>
      <c r="S5247" s="3">
        <f>Table1[[#This Row],[Generation (TWh)]]*10^9*VLOOKUP(Table1[[#This Row],[Turbine/Engine Technology]],Technology_HR!$A$2:$B$11,2,FALSE)*10^-6</f>
        <v>12224651.306399999</v>
      </c>
      <c r="T5247" s="5">
        <f>Table1[[#This Row],[Fuel Consumption (mmBtu)]]*Table1[[#This Row],[Emission Factor (kg CO2/ mmBtu)]]*10^3</f>
        <v>648639998317.58398</v>
      </c>
      <c r="U5247" s="3">
        <f>Table1[[#This Row],[Emissions (g CO2)]]/(Table1[[#This Row],[Generation (TWh)]]*10^9)</f>
        <v>400.54993999999999</v>
      </c>
    </row>
    <row r="5248" spans="1:21" x14ac:dyDescent="0.35">
      <c r="A5248" t="s">
        <v>1481</v>
      </c>
      <c r="B5248" t="s">
        <v>3242</v>
      </c>
      <c r="C5248" t="str">
        <f>SUBSTITUTE(Table1[[#This Row],[Fuel]],", ",",")</f>
        <v>fossil gas: lng</v>
      </c>
      <c r="D5248" t="s">
        <v>3242</v>
      </c>
      <c r="H5248" t="s">
        <v>3438</v>
      </c>
      <c r="I5248">
        <v>390</v>
      </c>
      <c r="J5248" t="s">
        <v>3446</v>
      </c>
      <c r="K5248">
        <v>2024</v>
      </c>
      <c r="L5248" t="s">
        <v>29</v>
      </c>
      <c r="M5248" t="s">
        <v>29</v>
      </c>
      <c r="N5248">
        <v>35.546922000000002</v>
      </c>
      <c r="O5248">
        <v>140.072506</v>
      </c>
      <c r="P5248" t="s">
        <v>3529</v>
      </c>
      <c r="Q5248" s="3">
        <f>Table1[[#This Row],[Capacity (MW)]]*0.395*8760*10^-6</f>
        <v>1.349478</v>
      </c>
      <c r="R5248" s="3" cm="1">
        <f t="array" ref="R5248">AVERAGE(VLOOKUP(_xlfn.TEXTSPLIT(Table1[[#This Row],[Fuel (no space after comma)]], ","), FuelList_Final_EF!$A$2:$B$65, 2, FALSE))</f>
        <v>67.685819715340017</v>
      </c>
      <c r="S5248" s="3">
        <f>Table1[[#This Row],[Generation (TWh)]]*10^9*VLOOKUP(Table1[[#This Row],[Turbine/Engine Technology]],Technology_HR!$A$2:$B$11,2,FALSE)*10^-6</f>
        <v>10187209.422</v>
      </c>
      <c r="T5248" s="5">
        <f>Table1[[#This Row],[Fuel Consumption (mmBtu)]]*Table1[[#This Row],[Emission Factor (kg CO2/ mmBtu)]]*10^3</f>
        <v>689529620339.90515</v>
      </c>
      <c r="U5248" s="3">
        <f>Table1[[#This Row],[Emissions (g CO2)]]/(Table1[[#This Row],[Generation (TWh)]]*10^9)</f>
        <v>510.96025303110179</v>
      </c>
    </row>
    <row r="5249" spans="1:21" x14ac:dyDescent="0.35">
      <c r="A5249" t="s">
        <v>1458</v>
      </c>
      <c r="B5249" t="s">
        <v>3242</v>
      </c>
      <c r="C5249" t="str">
        <f>SUBSTITUTE(Table1[[#This Row],[Fuel]],", ",",")</f>
        <v>fossil gas: lng</v>
      </c>
      <c r="D5249" t="s">
        <v>3242</v>
      </c>
      <c r="H5249" t="s">
        <v>3438</v>
      </c>
      <c r="I5249">
        <v>390</v>
      </c>
      <c r="J5249" t="s">
        <v>3446</v>
      </c>
      <c r="K5249">
        <v>2024</v>
      </c>
      <c r="L5249" t="s">
        <v>29</v>
      </c>
      <c r="M5249" t="s">
        <v>29</v>
      </c>
      <c r="N5249">
        <v>35.546922000000002</v>
      </c>
      <c r="O5249">
        <v>140.072506</v>
      </c>
      <c r="P5249" t="s">
        <v>3529</v>
      </c>
      <c r="Q5249" s="3">
        <f>Table1[[#This Row],[Capacity (MW)]]*0.395*8760*10^-6</f>
        <v>1.349478</v>
      </c>
      <c r="R5249" s="3" cm="1">
        <f t="array" ref="R5249">AVERAGE(VLOOKUP(_xlfn.TEXTSPLIT(Table1[[#This Row],[Fuel (no space after comma)]], ","), FuelList_Final_EF!$A$2:$B$65, 2, FALSE))</f>
        <v>67.685819715340017</v>
      </c>
      <c r="S5249" s="3">
        <f>Table1[[#This Row],[Generation (TWh)]]*10^9*VLOOKUP(Table1[[#This Row],[Turbine/Engine Technology]],Technology_HR!$A$2:$B$11,2,FALSE)*10^-6</f>
        <v>10187209.422</v>
      </c>
      <c r="T5249" s="5">
        <f>Table1[[#This Row],[Fuel Consumption (mmBtu)]]*Table1[[#This Row],[Emission Factor (kg CO2/ mmBtu)]]*10^3</f>
        <v>689529620339.90515</v>
      </c>
      <c r="U5249" s="3">
        <f>Table1[[#This Row],[Emissions (g CO2)]]/(Table1[[#This Row],[Generation (TWh)]]*10^9)</f>
        <v>510.96025303110179</v>
      </c>
    </row>
    <row r="5250" spans="1:21" x14ac:dyDescent="0.35">
      <c r="A5250" t="s">
        <v>1458</v>
      </c>
      <c r="B5250" t="s">
        <v>3242</v>
      </c>
      <c r="C5250" t="str">
        <f>SUBSTITUTE(Table1[[#This Row],[Fuel]],", ",",")</f>
        <v>fossil gas: lng</v>
      </c>
      <c r="D5250" t="s">
        <v>3242</v>
      </c>
      <c r="H5250" t="s">
        <v>3438</v>
      </c>
      <c r="I5250">
        <v>390</v>
      </c>
      <c r="J5250" t="s">
        <v>3449</v>
      </c>
      <c r="K5250">
        <v>2025</v>
      </c>
      <c r="L5250" t="s">
        <v>29</v>
      </c>
      <c r="M5250" t="s">
        <v>29</v>
      </c>
      <c r="N5250">
        <v>35.546922000000002</v>
      </c>
      <c r="O5250">
        <v>140.072506</v>
      </c>
      <c r="P5250" t="s">
        <v>3529</v>
      </c>
      <c r="Q5250" s="3">
        <f>Table1[[#This Row],[Capacity (MW)]]*0.395*8760*10^-6</f>
        <v>1.349478</v>
      </c>
      <c r="R5250" s="3" cm="1">
        <f t="array" ref="R5250">AVERAGE(VLOOKUP(_xlfn.TEXTSPLIT(Table1[[#This Row],[Fuel (no space after comma)]], ","), FuelList_Final_EF!$A$2:$B$65, 2, FALSE))</f>
        <v>67.685819715340017</v>
      </c>
      <c r="S5250" s="3">
        <f>Table1[[#This Row],[Generation (TWh)]]*10^9*VLOOKUP(Table1[[#This Row],[Turbine/Engine Technology]],Technology_HR!$A$2:$B$11,2,FALSE)*10^-6</f>
        <v>10187209.422</v>
      </c>
      <c r="T5250" s="5">
        <f>Table1[[#This Row],[Fuel Consumption (mmBtu)]]*Table1[[#This Row],[Emission Factor (kg CO2/ mmBtu)]]*10^3</f>
        <v>689529620339.90515</v>
      </c>
      <c r="U5250" s="3">
        <f>Table1[[#This Row],[Emissions (g CO2)]]/(Table1[[#This Row],[Generation (TWh)]]*10^9)</f>
        <v>510.96025303110179</v>
      </c>
    </row>
    <row r="5251" spans="1:21" x14ac:dyDescent="0.35">
      <c r="A5251" t="s">
        <v>1481</v>
      </c>
      <c r="B5251" t="s">
        <v>3242</v>
      </c>
      <c r="C5251" t="str">
        <f>SUBSTITUTE(Table1[[#This Row],[Fuel]],", ",",")</f>
        <v>fossil gas: lng</v>
      </c>
      <c r="D5251" t="s">
        <v>3242</v>
      </c>
      <c r="H5251" t="s">
        <v>3438</v>
      </c>
      <c r="I5251">
        <v>390</v>
      </c>
      <c r="J5251" t="s">
        <v>3449</v>
      </c>
      <c r="K5251">
        <v>2025</v>
      </c>
      <c r="L5251" t="s">
        <v>29</v>
      </c>
      <c r="M5251" t="s">
        <v>29</v>
      </c>
      <c r="N5251">
        <v>35.546922000000002</v>
      </c>
      <c r="O5251">
        <v>140.072506</v>
      </c>
      <c r="P5251" t="s">
        <v>3529</v>
      </c>
      <c r="Q5251" s="3">
        <f>Table1[[#This Row],[Capacity (MW)]]*0.395*8760*10^-6</f>
        <v>1.349478</v>
      </c>
      <c r="R5251" s="3" cm="1">
        <f t="array" ref="R5251">AVERAGE(VLOOKUP(_xlfn.TEXTSPLIT(Table1[[#This Row],[Fuel (no space after comma)]], ","), FuelList_Final_EF!$A$2:$B$65, 2, FALSE))</f>
        <v>67.685819715340017</v>
      </c>
      <c r="S5251" s="3">
        <f>Table1[[#This Row],[Generation (TWh)]]*10^9*VLOOKUP(Table1[[#This Row],[Turbine/Engine Technology]],Technology_HR!$A$2:$B$11,2,FALSE)*10^-6</f>
        <v>10187209.422</v>
      </c>
      <c r="T5251" s="5">
        <f>Table1[[#This Row],[Fuel Consumption (mmBtu)]]*Table1[[#This Row],[Emission Factor (kg CO2/ mmBtu)]]*10^3</f>
        <v>689529620339.90515</v>
      </c>
      <c r="U5251" s="3">
        <f>Table1[[#This Row],[Emissions (g CO2)]]/(Table1[[#This Row],[Generation (TWh)]]*10^9)</f>
        <v>510.96025303110179</v>
      </c>
    </row>
    <row r="5252" spans="1:21" x14ac:dyDescent="0.35">
      <c r="A5252" t="s">
        <v>1481</v>
      </c>
      <c r="B5252" t="s">
        <v>3242</v>
      </c>
      <c r="C5252" t="str">
        <f>SUBSTITUTE(Table1[[#This Row],[Fuel]],", ",",")</f>
        <v>fossil gas: lng</v>
      </c>
      <c r="D5252" t="s">
        <v>3242</v>
      </c>
      <c r="H5252" t="s">
        <v>3438</v>
      </c>
      <c r="I5252">
        <v>390</v>
      </c>
      <c r="J5252" t="s">
        <v>3449</v>
      </c>
      <c r="K5252">
        <v>2025</v>
      </c>
      <c r="L5252" t="s">
        <v>29</v>
      </c>
      <c r="M5252" t="s">
        <v>29</v>
      </c>
      <c r="N5252">
        <v>35.546922000000002</v>
      </c>
      <c r="O5252">
        <v>140.072506</v>
      </c>
      <c r="P5252" t="s">
        <v>3529</v>
      </c>
      <c r="Q5252" s="3">
        <f>Table1[[#This Row],[Capacity (MW)]]*0.395*8760*10^-6</f>
        <v>1.349478</v>
      </c>
      <c r="R5252" s="3" cm="1">
        <f t="array" ref="R5252">AVERAGE(VLOOKUP(_xlfn.TEXTSPLIT(Table1[[#This Row],[Fuel (no space after comma)]], ","), FuelList_Final_EF!$A$2:$B$65, 2, FALSE))</f>
        <v>67.685819715340017</v>
      </c>
      <c r="S5252" s="3">
        <f>Table1[[#This Row],[Generation (TWh)]]*10^9*VLOOKUP(Table1[[#This Row],[Turbine/Engine Technology]],Technology_HR!$A$2:$B$11,2,FALSE)*10^-6</f>
        <v>10187209.422</v>
      </c>
      <c r="T5252" s="5">
        <f>Table1[[#This Row],[Fuel Consumption (mmBtu)]]*Table1[[#This Row],[Emission Factor (kg CO2/ mmBtu)]]*10^3</f>
        <v>689529620339.90515</v>
      </c>
      <c r="U5252" s="3">
        <f>Table1[[#This Row],[Emissions (g CO2)]]/(Table1[[#This Row],[Generation (TWh)]]*10^9)</f>
        <v>510.96025303110179</v>
      </c>
    </row>
    <row r="5253" spans="1:21" x14ac:dyDescent="0.35">
      <c r="A5253" t="s">
        <v>1458</v>
      </c>
      <c r="B5253" t="s">
        <v>3242</v>
      </c>
      <c r="C5253" t="str">
        <f>SUBSTITUTE(Table1[[#This Row],[Fuel]],", ",",")</f>
        <v>fossil gas: lng</v>
      </c>
      <c r="D5253" t="s">
        <v>3242</v>
      </c>
      <c r="H5253" t="s">
        <v>3438</v>
      </c>
      <c r="I5253">
        <v>390</v>
      </c>
      <c r="J5253" t="s">
        <v>3449</v>
      </c>
      <c r="K5253">
        <v>2025</v>
      </c>
      <c r="L5253" t="s">
        <v>29</v>
      </c>
      <c r="M5253" t="s">
        <v>29</v>
      </c>
      <c r="N5253">
        <v>35.546922000000002</v>
      </c>
      <c r="O5253">
        <v>140.072506</v>
      </c>
      <c r="P5253" t="s">
        <v>3529</v>
      </c>
      <c r="Q5253" s="3">
        <f>Table1[[#This Row],[Capacity (MW)]]*0.395*8760*10^-6</f>
        <v>1.349478</v>
      </c>
      <c r="R5253" s="3" cm="1">
        <f t="array" ref="R5253">AVERAGE(VLOOKUP(_xlfn.TEXTSPLIT(Table1[[#This Row],[Fuel (no space after comma)]], ","), FuelList_Final_EF!$A$2:$B$65, 2, FALSE))</f>
        <v>67.685819715340017</v>
      </c>
      <c r="S5253" s="3">
        <f>Table1[[#This Row],[Generation (TWh)]]*10^9*VLOOKUP(Table1[[#This Row],[Turbine/Engine Technology]],Technology_HR!$A$2:$B$11,2,FALSE)*10^-6</f>
        <v>10187209.422</v>
      </c>
      <c r="T5253" s="5">
        <f>Table1[[#This Row],[Fuel Consumption (mmBtu)]]*Table1[[#This Row],[Emission Factor (kg CO2/ mmBtu)]]*10^3</f>
        <v>689529620339.90515</v>
      </c>
      <c r="U5253" s="3">
        <f>Table1[[#This Row],[Emissions (g CO2)]]/(Table1[[#This Row],[Generation (TWh)]]*10^9)</f>
        <v>510.96025303110179</v>
      </c>
    </row>
    <row r="5254" spans="1:21" x14ac:dyDescent="0.35">
      <c r="A5254" t="s">
        <v>1459</v>
      </c>
      <c r="B5254" t="s">
        <v>3242</v>
      </c>
      <c r="C5254" t="str">
        <f>SUBSTITUTE(Table1[[#This Row],[Fuel]],", ",",")</f>
        <v>fossil gas: lng</v>
      </c>
      <c r="D5254" t="s">
        <v>3242</v>
      </c>
      <c r="H5254" t="s">
        <v>3440</v>
      </c>
      <c r="I5254">
        <v>600</v>
      </c>
      <c r="J5254" t="s">
        <v>3446</v>
      </c>
      <c r="K5254">
        <v>1978</v>
      </c>
      <c r="L5254" t="s">
        <v>29</v>
      </c>
      <c r="M5254" t="s">
        <v>29</v>
      </c>
      <c r="N5254">
        <v>33.906635999999999</v>
      </c>
      <c r="O5254">
        <v>130.859892</v>
      </c>
      <c r="P5254" t="s">
        <v>3529</v>
      </c>
      <c r="Q5254" s="3">
        <f>Table1[[#This Row],[Capacity (MW)]]*0.395*8760*10^-6</f>
        <v>2.07612</v>
      </c>
      <c r="R5254" s="3" cm="1">
        <f t="array" ref="R5254">AVERAGE(VLOOKUP(_xlfn.TEXTSPLIT(Table1[[#This Row],[Fuel (no space after comma)]], ","), FuelList_Final_EF!$A$2:$B$65, 2, FALSE))</f>
        <v>67.685819715340017</v>
      </c>
      <c r="S5254" s="3">
        <f>Table1[[#This Row],[Generation (TWh)]]*10^9*VLOOKUP(Table1[[#This Row],[Turbine/Engine Technology]],Technology_HR!$A$2:$B$11,2,FALSE)*10^-6</f>
        <v>21352894.199999999</v>
      </c>
      <c r="T5254" s="5">
        <f>Table1[[#This Row],[Fuel Consumption (mmBtu)]]*Table1[[#This Row],[Emission Factor (kg CO2/ mmBtu)]]*10^3</f>
        <v>1445288147221.9294</v>
      </c>
      <c r="U5254" s="3">
        <f>Table1[[#This Row],[Emissions (g CO2)]]/(Table1[[#This Row],[Generation (TWh)]]*10^9)</f>
        <v>696.14865577227204</v>
      </c>
    </row>
    <row r="5255" spans="1:21" x14ac:dyDescent="0.35">
      <c r="A5255" t="s">
        <v>1459</v>
      </c>
      <c r="B5255" t="s">
        <v>3242</v>
      </c>
      <c r="C5255" t="str">
        <f>SUBSTITUTE(Table1[[#This Row],[Fuel]],", ",",")</f>
        <v>fossil gas: lng</v>
      </c>
      <c r="D5255" t="s">
        <v>3242</v>
      </c>
      <c r="H5255" t="s">
        <v>3440</v>
      </c>
      <c r="I5255">
        <v>600</v>
      </c>
      <c r="J5255" t="s">
        <v>3446</v>
      </c>
      <c r="K5255">
        <v>1983</v>
      </c>
      <c r="L5255" t="s">
        <v>29</v>
      </c>
      <c r="M5255" t="s">
        <v>29</v>
      </c>
      <c r="N5255">
        <v>33.906635999999999</v>
      </c>
      <c r="O5255">
        <v>130.859892</v>
      </c>
      <c r="P5255" t="s">
        <v>3529</v>
      </c>
      <c r="Q5255" s="3">
        <f>Table1[[#This Row],[Capacity (MW)]]*0.395*8760*10^-6</f>
        <v>2.07612</v>
      </c>
      <c r="R5255" s="3" cm="1">
        <f t="array" ref="R5255">AVERAGE(VLOOKUP(_xlfn.TEXTSPLIT(Table1[[#This Row],[Fuel (no space after comma)]], ","), FuelList_Final_EF!$A$2:$B$65, 2, FALSE))</f>
        <v>67.685819715340017</v>
      </c>
      <c r="S5255" s="3">
        <f>Table1[[#This Row],[Generation (TWh)]]*10^9*VLOOKUP(Table1[[#This Row],[Turbine/Engine Technology]],Technology_HR!$A$2:$B$11,2,FALSE)*10^-6</f>
        <v>21352894.199999999</v>
      </c>
      <c r="T5255" s="5">
        <f>Table1[[#This Row],[Fuel Consumption (mmBtu)]]*Table1[[#This Row],[Emission Factor (kg CO2/ mmBtu)]]*10^3</f>
        <v>1445288147221.9294</v>
      </c>
      <c r="U5255" s="3">
        <f>Table1[[#This Row],[Emissions (g CO2)]]/(Table1[[#This Row],[Generation (TWh)]]*10^9)</f>
        <v>696.14865577227204</v>
      </c>
    </row>
    <row r="5256" spans="1:21" x14ac:dyDescent="0.35">
      <c r="A5256" t="s">
        <v>1488</v>
      </c>
      <c r="B5256" t="s">
        <v>3242</v>
      </c>
      <c r="C5256" t="str">
        <f>SUBSTITUTE(Table1[[#This Row],[Fuel]],", ",",")</f>
        <v>fossil gas: lng</v>
      </c>
      <c r="D5256" t="s">
        <v>3242</v>
      </c>
      <c r="H5256" t="s">
        <v>3438</v>
      </c>
      <c r="I5256">
        <v>112.4</v>
      </c>
      <c r="J5256" t="s">
        <v>3446</v>
      </c>
      <c r="K5256">
        <v>2014</v>
      </c>
      <c r="L5256" t="s">
        <v>29</v>
      </c>
      <c r="M5256" t="s">
        <v>29</v>
      </c>
      <c r="N5256">
        <v>35.454304999999998</v>
      </c>
      <c r="O5256">
        <v>139.981988</v>
      </c>
      <c r="P5256" t="s">
        <v>3529</v>
      </c>
      <c r="Q5256" s="3">
        <f>Table1[[#This Row],[Capacity (MW)]]*0.395*8760*10^-6</f>
        <v>0.38892648000000002</v>
      </c>
      <c r="R5256" s="3" cm="1">
        <f t="array" ref="R5256">AVERAGE(VLOOKUP(_xlfn.TEXTSPLIT(Table1[[#This Row],[Fuel (no space after comma)]], ","), FuelList_Final_EF!$A$2:$B$65, 2, FALSE))</f>
        <v>67.685819715340017</v>
      </c>
      <c r="S5256" s="3">
        <f>Table1[[#This Row],[Generation (TWh)]]*10^9*VLOOKUP(Table1[[#This Row],[Turbine/Engine Technology]],Technology_HR!$A$2:$B$11,2,FALSE)*10^-6</f>
        <v>2936005.9975199997</v>
      </c>
      <c r="T5256" s="5">
        <f>Table1[[#This Row],[Fuel Consumption (mmBtu)]]*Table1[[#This Row],[Emission Factor (kg CO2/ mmBtu)]]*10^3</f>
        <v>198725972631.29575</v>
      </c>
      <c r="U5256" s="3">
        <f>Table1[[#This Row],[Emissions (g CO2)]]/(Table1[[#This Row],[Generation (TWh)]]*10^9)</f>
        <v>510.96025303110179</v>
      </c>
    </row>
    <row r="5257" spans="1:21" x14ac:dyDescent="0.35">
      <c r="A5257" t="s">
        <v>1459</v>
      </c>
      <c r="B5257" t="s">
        <v>3242</v>
      </c>
      <c r="C5257" t="str">
        <f>SUBSTITUTE(Table1[[#This Row],[Fuel]],", ",",")</f>
        <v>fossil gas: lng</v>
      </c>
      <c r="D5257" t="s">
        <v>3242</v>
      </c>
      <c r="H5257" t="s">
        <v>3438</v>
      </c>
      <c r="I5257">
        <v>120</v>
      </c>
      <c r="J5257" t="s">
        <v>3446</v>
      </c>
      <c r="K5257">
        <v>1991</v>
      </c>
      <c r="L5257" t="s">
        <v>29</v>
      </c>
      <c r="M5257" t="s">
        <v>29</v>
      </c>
      <c r="N5257">
        <v>33.262749999999997</v>
      </c>
      <c r="O5257">
        <v>131.70774599999999</v>
      </c>
      <c r="P5257" t="s">
        <v>3529</v>
      </c>
      <c r="Q5257" s="3">
        <f>Table1[[#This Row],[Capacity (MW)]]*0.395*8760*10^-6</f>
        <v>0.41522400000000004</v>
      </c>
      <c r="R5257" s="3" cm="1">
        <f t="array" ref="R5257">AVERAGE(VLOOKUP(_xlfn.TEXTSPLIT(Table1[[#This Row],[Fuel (no space after comma)]], ","), FuelList_Final_EF!$A$2:$B$65, 2, FALSE))</f>
        <v>67.685819715340017</v>
      </c>
      <c r="S5257" s="3">
        <f>Table1[[#This Row],[Generation (TWh)]]*10^9*VLOOKUP(Table1[[#This Row],[Turbine/Engine Technology]],Technology_HR!$A$2:$B$11,2,FALSE)*10^-6</f>
        <v>3134525.9760000003</v>
      </c>
      <c r="T5257" s="5">
        <f>Table1[[#This Row],[Fuel Consumption (mmBtu)]]*Table1[[#This Row],[Emission Factor (kg CO2/ mmBtu)]]*10^3</f>
        <v>212162960104.58621</v>
      </c>
      <c r="U5257" s="3">
        <f>Table1[[#This Row],[Emissions (g CO2)]]/(Table1[[#This Row],[Generation (TWh)]]*10^9)</f>
        <v>510.96025303110173</v>
      </c>
    </row>
    <row r="5258" spans="1:21" x14ac:dyDescent="0.35">
      <c r="A5258" t="s">
        <v>1459</v>
      </c>
      <c r="B5258" t="s">
        <v>3242</v>
      </c>
      <c r="C5258" t="str">
        <f>SUBSTITUTE(Table1[[#This Row],[Fuel]],", ",",")</f>
        <v>fossil gas: lng</v>
      </c>
      <c r="D5258" t="s">
        <v>3242</v>
      </c>
      <c r="H5258" t="s">
        <v>3438</v>
      </c>
      <c r="I5258">
        <v>120</v>
      </c>
      <c r="J5258" t="s">
        <v>3446</v>
      </c>
      <c r="K5258">
        <v>1991</v>
      </c>
      <c r="L5258" t="s">
        <v>29</v>
      </c>
      <c r="M5258" t="s">
        <v>29</v>
      </c>
      <c r="N5258">
        <v>33.262749999999997</v>
      </c>
      <c r="O5258">
        <v>131.70774599999999</v>
      </c>
      <c r="P5258" t="s">
        <v>3529</v>
      </c>
      <c r="Q5258" s="3">
        <f>Table1[[#This Row],[Capacity (MW)]]*0.395*8760*10^-6</f>
        <v>0.41522400000000004</v>
      </c>
      <c r="R5258" s="3" cm="1">
        <f t="array" ref="R5258">AVERAGE(VLOOKUP(_xlfn.TEXTSPLIT(Table1[[#This Row],[Fuel (no space after comma)]], ","), FuelList_Final_EF!$A$2:$B$65, 2, FALSE))</f>
        <v>67.685819715340017</v>
      </c>
      <c r="S5258" s="3">
        <f>Table1[[#This Row],[Generation (TWh)]]*10^9*VLOOKUP(Table1[[#This Row],[Turbine/Engine Technology]],Technology_HR!$A$2:$B$11,2,FALSE)*10^-6</f>
        <v>3134525.9760000003</v>
      </c>
      <c r="T5258" s="5">
        <f>Table1[[#This Row],[Fuel Consumption (mmBtu)]]*Table1[[#This Row],[Emission Factor (kg CO2/ mmBtu)]]*10^3</f>
        <v>212162960104.58621</v>
      </c>
      <c r="U5258" s="3">
        <f>Table1[[#This Row],[Emissions (g CO2)]]/(Table1[[#This Row],[Generation (TWh)]]*10^9)</f>
        <v>510.96025303110173</v>
      </c>
    </row>
    <row r="5259" spans="1:21" x14ac:dyDescent="0.35">
      <c r="A5259" t="s">
        <v>1459</v>
      </c>
      <c r="B5259" t="s">
        <v>3242</v>
      </c>
      <c r="C5259" t="str">
        <f>SUBSTITUTE(Table1[[#This Row],[Fuel]],", ",",")</f>
        <v>fossil gas: lng</v>
      </c>
      <c r="D5259" t="s">
        <v>3242</v>
      </c>
      <c r="H5259" t="s">
        <v>3438</v>
      </c>
      <c r="I5259">
        <v>120</v>
      </c>
      <c r="J5259" t="s">
        <v>3446</v>
      </c>
      <c r="K5259">
        <v>1991</v>
      </c>
      <c r="L5259" t="s">
        <v>29</v>
      </c>
      <c r="M5259" t="s">
        <v>29</v>
      </c>
      <c r="N5259">
        <v>33.262749999999997</v>
      </c>
      <c r="O5259">
        <v>131.70774599999999</v>
      </c>
      <c r="P5259" t="s">
        <v>3529</v>
      </c>
      <c r="Q5259" s="3">
        <f>Table1[[#This Row],[Capacity (MW)]]*0.395*8760*10^-6</f>
        <v>0.41522400000000004</v>
      </c>
      <c r="R5259" s="3" cm="1">
        <f t="array" ref="R5259">AVERAGE(VLOOKUP(_xlfn.TEXTSPLIT(Table1[[#This Row],[Fuel (no space after comma)]], ","), FuelList_Final_EF!$A$2:$B$65, 2, FALSE))</f>
        <v>67.685819715340017</v>
      </c>
      <c r="S5259" s="3">
        <f>Table1[[#This Row],[Generation (TWh)]]*10^9*VLOOKUP(Table1[[#This Row],[Turbine/Engine Technology]],Technology_HR!$A$2:$B$11,2,FALSE)*10^-6</f>
        <v>3134525.9760000003</v>
      </c>
      <c r="T5259" s="5">
        <f>Table1[[#This Row],[Fuel Consumption (mmBtu)]]*Table1[[#This Row],[Emission Factor (kg CO2/ mmBtu)]]*10^3</f>
        <v>212162960104.58621</v>
      </c>
      <c r="U5259" s="3">
        <f>Table1[[#This Row],[Emissions (g CO2)]]/(Table1[[#This Row],[Generation (TWh)]]*10^9)</f>
        <v>510.96025303110173</v>
      </c>
    </row>
    <row r="5260" spans="1:21" x14ac:dyDescent="0.35">
      <c r="A5260" t="s">
        <v>1459</v>
      </c>
      <c r="B5260" t="s">
        <v>3242</v>
      </c>
      <c r="C5260" t="str">
        <f>SUBSTITUTE(Table1[[#This Row],[Fuel]],", ",",")</f>
        <v>fossil gas: lng</v>
      </c>
      <c r="D5260" t="s">
        <v>3242</v>
      </c>
      <c r="H5260" t="s">
        <v>3438</v>
      </c>
      <c r="I5260">
        <v>120</v>
      </c>
      <c r="J5260" t="s">
        <v>3446</v>
      </c>
      <c r="K5260">
        <v>2010</v>
      </c>
      <c r="L5260" t="s">
        <v>29</v>
      </c>
      <c r="M5260" t="s">
        <v>29</v>
      </c>
      <c r="N5260">
        <v>33.262749999999997</v>
      </c>
      <c r="O5260">
        <v>131.70774599999999</v>
      </c>
      <c r="P5260" t="s">
        <v>3529</v>
      </c>
      <c r="Q5260" s="3">
        <f>Table1[[#This Row],[Capacity (MW)]]*0.395*8760*10^-6</f>
        <v>0.41522400000000004</v>
      </c>
      <c r="R5260" s="3" cm="1">
        <f t="array" ref="R5260">AVERAGE(VLOOKUP(_xlfn.TEXTSPLIT(Table1[[#This Row],[Fuel (no space after comma)]], ","), FuelList_Final_EF!$A$2:$B$65, 2, FALSE))</f>
        <v>67.685819715340017</v>
      </c>
      <c r="S5260" s="3">
        <f>Table1[[#This Row],[Generation (TWh)]]*10^9*VLOOKUP(Table1[[#This Row],[Turbine/Engine Technology]],Technology_HR!$A$2:$B$11,2,FALSE)*10^-6</f>
        <v>3134525.9760000003</v>
      </c>
      <c r="T5260" s="5">
        <f>Table1[[#This Row],[Fuel Consumption (mmBtu)]]*Table1[[#This Row],[Emission Factor (kg CO2/ mmBtu)]]*10^3</f>
        <v>212162960104.58621</v>
      </c>
      <c r="U5260" s="3">
        <f>Table1[[#This Row],[Emissions (g CO2)]]/(Table1[[#This Row],[Generation (TWh)]]*10^9)</f>
        <v>510.96025303110173</v>
      </c>
    </row>
    <row r="5261" spans="1:21" x14ac:dyDescent="0.35">
      <c r="A5261" t="s">
        <v>1459</v>
      </c>
      <c r="B5261" t="s">
        <v>3242</v>
      </c>
      <c r="C5261" t="str">
        <f>SUBSTITUTE(Table1[[#This Row],[Fuel]],", ",",")</f>
        <v>fossil gas: lng</v>
      </c>
      <c r="D5261" t="s">
        <v>3242</v>
      </c>
      <c r="H5261" t="s">
        <v>3438</v>
      </c>
      <c r="I5261">
        <v>120</v>
      </c>
      <c r="J5261" t="s">
        <v>3446</v>
      </c>
      <c r="K5261">
        <v>1991</v>
      </c>
      <c r="L5261" t="s">
        <v>29</v>
      </c>
      <c r="M5261" t="s">
        <v>29</v>
      </c>
      <c r="N5261">
        <v>33.262749999999997</v>
      </c>
      <c r="O5261">
        <v>131.70774599999999</v>
      </c>
      <c r="P5261" t="s">
        <v>3529</v>
      </c>
      <c r="Q5261" s="3">
        <f>Table1[[#This Row],[Capacity (MW)]]*0.395*8760*10^-6</f>
        <v>0.41522400000000004</v>
      </c>
      <c r="R5261" s="3" cm="1">
        <f t="array" ref="R5261">AVERAGE(VLOOKUP(_xlfn.TEXTSPLIT(Table1[[#This Row],[Fuel (no space after comma)]], ","), FuelList_Final_EF!$A$2:$B$65, 2, FALSE))</f>
        <v>67.685819715340017</v>
      </c>
      <c r="S5261" s="3">
        <f>Table1[[#This Row],[Generation (TWh)]]*10^9*VLOOKUP(Table1[[#This Row],[Turbine/Engine Technology]],Technology_HR!$A$2:$B$11,2,FALSE)*10^-6</f>
        <v>3134525.9760000003</v>
      </c>
      <c r="T5261" s="5">
        <f>Table1[[#This Row],[Fuel Consumption (mmBtu)]]*Table1[[#This Row],[Emission Factor (kg CO2/ mmBtu)]]*10^3</f>
        <v>212162960104.58621</v>
      </c>
      <c r="U5261" s="3">
        <f>Table1[[#This Row],[Emissions (g CO2)]]/(Table1[[#This Row],[Generation (TWh)]]*10^9)</f>
        <v>510.96025303110173</v>
      </c>
    </row>
    <row r="5262" spans="1:21" x14ac:dyDescent="0.35">
      <c r="A5262" t="s">
        <v>1459</v>
      </c>
      <c r="B5262" t="s">
        <v>3242</v>
      </c>
      <c r="C5262" t="str">
        <f>SUBSTITUTE(Table1[[#This Row],[Fuel]],", ",",")</f>
        <v>fossil gas: lng</v>
      </c>
      <c r="D5262" t="s">
        <v>3242</v>
      </c>
      <c r="H5262" t="s">
        <v>3438</v>
      </c>
      <c r="I5262">
        <v>120</v>
      </c>
      <c r="J5262" t="s">
        <v>3446</v>
      </c>
      <c r="K5262">
        <v>1991</v>
      </c>
      <c r="L5262" t="s">
        <v>29</v>
      </c>
      <c r="M5262" t="s">
        <v>29</v>
      </c>
      <c r="N5262">
        <v>33.262749999999997</v>
      </c>
      <c r="O5262">
        <v>131.70774599999999</v>
      </c>
      <c r="P5262" t="s">
        <v>3529</v>
      </c>
      <c r="Q5262" s="3">
        <f>Table1[[#This Row],[Capacity (MW)]]*0.395*8760*10^-6</f>
        <v>0.41522400000000004</v>
      </c>
      <c r="R5262" s="3" cm="1">
        <f t="array" ref="R5262">AVERAGE(VLOOKUP(_xlfn.TEXTSPLIT(Table1[[#This Row],[Fuel (no space after comma)]], ","), FuelList_Final_EF!$A$2:$B$65, 2, FALSE))</f>
        <v>67.685819715340017</v>
      </c>
      <c r="S5262" s="3">
        <f>Table1[[#This Row],[Generation (TWh)]]*10^9*VLOOKUP(Table1[[#This Row],[Turbine/Engine Technology]],Technology_HR!$A$2:$B$11,2,FALSE)*10^-6</f>
        <v>3134525.9760000003</v>
      </c>
      <c r="T5262" s="5">
        <f>Table1[[#This Row],[Fuel Consumption (mmBtu)]]*Table1[[#This Row],[Emission Factor (kg CO2/ mmBtu)]]*10^3</f>
        <v>212162960104.58621</v>
      </c>
      <c r="U5262" s="3">
        <f>Table1[[#This Row],[Emissions (g CO2)]]/(Table1[[#This Row],[Generation (TWh)]]*10^9)</f>
        <v>510.96025303110173</v>
      </c>
    </row>
    <row r="5263" spans="1:21" x14ac:dyDescent="0.35">
      <c r="A5263" t="s">
        <v>1459</v>
      </c>
      <c r="B5263" t="s">
        <v>3242</v>
      </c>
      <c r="C5263" t="str">
        <f>SUBSTITUTE(Table1[[#This Row],[Fuel]],", ",",")</f>
        <v>fossil gas: lng</v>
      </c>
      <c r="D5263" t="s">
        <v>3242</v>
      </c>
      <c r="H5263" t="s">
        <v>3438</v>
      </c>
      <c r="I5263">
        <v>230</v>
      </c>
      <c r="J5263" t="s">
        <v>3446</v>
      </c>
      <c r="K5263">
        <v>1994</v>
      </c>
      <c r="L5263" t="s">
        <v>29</v>
      </c>
      <c r="M5263" t="s">
        <v>29</v>
      </c>
      <c r="N5263">
        <v>33.262749999999997</v>
      </c>
      <c r="O5263">
        <v>131.70774599999999</v>
      </c>
      <c r="P5263" t="s">
        <v>3529</v>
      </c>
      <c r="Q5263" s="3">
        <f>Table1[[#This Row],[Capacity (MW)]]*0.395*8760*10^-6</f>
        <v>0.79584600000000005</v>
      </c>
      <c r="R5263" s="3" cm="1">
        <f t="array" ref="R5263">AVERAGE(VLOOKUP(_xlfn.TEXTSPLIT(Table1[[#This Row],[Fuel (no space after comma)]], ","), FuelList_Final_EF!$A$2:$B$65, 2, FALSE))</f>
        <v>67.685819715340017</v>
      </c>
      <c r="S5263" s="3">
        <f>Table1[[#This Row],[Generation (TWh)]]*10^9*VLOOKUP(Table1[[#This Row],[Turbine/Engine Technology]],Technology_HR!$A$2:$B$11,2,FALSE)*10^-6</f>
        <v>6007841.4539999999</v>
      </c>
      <c r="T5263" s="5">
        <f>Table1[[#This Row],[Fuel Consumption (mmBtu)]]*Table1[[#This Row],[Emission Factor (kg CO2/ mmBtu)]]*10^3</f>
        <v>406645673533.79022</v>
      </c>
      <c r="U5263" s="3">
        <f>Table1[[#This Row],[Emissions (g CO2)]]/(Table1[[#This Row],[Generation (TWh)]]*10^9)</f>
        <v>510.96025303110179</v>
      </c>
    </row>
    <row r="5264" spans="1:21" x14ac:dyDescent="0.35">
      <c r="A5264" t="s">
        <v>1459</v>
      </c>
      <c r="B5264" t="s">
        <v>3242</v>
      </c>
      <c r="C5264" t="str">
        <f>SUBSTITUTE(Table1[[#This Row],[Fuel]],", ",",")</f>
        <v>fossil gas: lng</v>
      </c>
      <c r="D5264" t="s">
        <v>3242</v>
      </c>
      <c r="H5264" t="s">
        <v>3438</v>
      </c>
      <c r="I5264">
        <v>230</v>
      </c>
      <c r="J5264" t="s">
        <v>3446</v>
      </c>
      <c r="K5264">
        <v>1994</v>
      </c>
      <c r="L5264" t="s">
        <v>29</v>
      </c>
      <c r="M5264" t="s">
        <v>29</v>
      </c>
      <c r="N5264">
        <v>33.262749999999997</v>
      </c>
      <c r="O5264">
        <v>131.70774599999999</v>
      </c>
      <c r="P5264" t="s">
        <v>3529</v>
      </c>
      <c r="Q5264" s="3">
        <f>Table1[[#This Row],[Capacity (MW)]]*0.395*8760*10^-6</f>
        <v>0.79584600000000005</v>
      </c>
      <c r="R5264" s="3" cm="1">
        <f t="array" ref="R5264">AVERAGE(VLOOKUP(_xlfn.TEXTSPLIT(Table1[[#This Row],[Fuel (no space after comma)]], ","), FuelList_Final_EF!$A$2:$B$65, 2, FALSE))</f>
        <v>67.685819715340017</v>
      </c>
      <c r="S5264" s="3">
        <f>Table1[[#This Row],[Generation (TWh)]]*10^9*VLOOKUP(Table1[[#This Row],[Turbine/Engine Technology]],Technology_HR!$A$2:$B$11,2,FALSE)*10^-6</f>
        <v>6007841.4539999999</v>
      </c>
      <c r="T5264" s="5">
        <f>Table1[[#This Row],[Fuel Consumption (mmBtu)]]*Table1[[#This Row],[Emission Factor (kg CO2/ mmBtu)]]*10^3</f>
        <v>406645673533.79022</v>
      </c>
      <c r="U5264" s="3">
        <f>Table1[[#This Row],[Emissions (g CO2)]]/(Table1[[#This Row],[Generation (TWh)]]*10^9)</f>
        <v>510.96025303110179</v>
      </c>
    </row>
    <row r="5265" spans="1:21" x14ac:dyDescent="0.35">
      <c r="A5265" t="s">
        <v>1459</v>
      </c>
      <c r="B5265" t="s">
        <v>3242</v>
      </c>
      <c r="C5265" t="str">
        <f>SUBSTITUTE(Table1[[#This Row],[Fuel]],", ",",")</f>
        <v>fossil gas: lng</v>
      </c>
      <c r="D5265" t="s">
        <v>3242</v>
      </c>
      <c r="H5265" t="s">
        <v>3438</v>
      </c>
      <c r="I5265">
        <v>230</v>
      </c>
      <c r="J5265" t="s">
        <v>3446</v>
      </c>
      <c r="K5265">
        <v>1995</v>
      </c>
      <c r="L5265" t="s">
        <v>29</v>
      </c>
      <c r="M5265" t="s">
        <v>29</v>
      </c>
      <c r="N5265">
        <v>33.262749999999997</v>
      </c>
      <c r="O5265">
        <v>131.70774599999999</v>
      </c>
      <c r="P5265" t="s">
        <v>3529</v>
      </c>
      <c r="Q5265" s="3">
        <f>Table1[[#This Row],[Capacity (MW)]]*0.395*8760*10^-6</f>
        <v>0.79584600000000005</v>
      </c>
      <c r="R5265" s="3" cm="1">
        <f t="array" ref="R5265">AVERAGE(VLOOKUP(_xlfn.TEXTSPLIT(Table1[[#This Row],[Fuel (no space after comma)]], ","), FuelList_Final_EF!$A$2:$B$65, 2, FALSE))</f>
        <v>67.685819715340017</v>
      </c>
      <c r="S5265" s="3">
        <f>Table1[[#This Row],[Generation (TWh)]]*10^9*VLOOKUP(Table1[[#This Row],[Turbine/Engine Technology]],Technology_HR!$A$2:$B$11,2,FALSE)*10^-6</f>
        <v>6007841.4539999999</v>
      </c>
      <c r="T5265" s="5">
        <f>Table1[[#This Row],[Fuel Consumption (mmBtu)]]*Table1[[#This Row],[Emission Factor (kg CO2/ mmBtu)]]*10^3</f>
        <v>406645673533.79022</v>
      </c>
      <c r="U5265" s="3">
        <f>Table1[[#This Row],[Emissions (g CO2)]]/(Table1[[#This Row],[Generation (TWh)]]*10^9)</f>
        <v>510.96025303110179</v>
      </c>
    </row>
    <row r="5266" spans="1:21" x14ac:dyDescent="0.35">
      <c r="A5266" t="s">
        <v>1459</v>
      </c>
      <c r="B5266" t="s">
        <v>3242</v>
      </c>
      <c r="C5266" t="str">
        <f>SUBSTITUTE(Table1[[#This Row],[Fuel]],", ",",")</f>
        <v>fossil gas: lng</v>
      </c>
      <c r="D5266" t="s">
        <v>3242</v>
      </c>
      <c r="H5266" t="s">
        <v>3438</v>
      </c>
      <c r="I5266">
        <v>230</v>
      </c>
      <c r="J5266" t="s">
        <v>3446</v>
      </c>
      <c r="K5266">
        <v>1995</v>
      </c>
      <c r="L5266" t="s">
        <v>29</v>
      </c>
      <c r="M5266" t="s">
        <v>29</v>
      </c>
      <c r="N5266">
        <v>33.262749999999997</v>
      </c>
      <c r="O5266">
        <v>131.70774599999999</v>
      </c>
      <c r="P5266" t="s">
        <v>3529</v>
      </c>
      <c r="Q5266" s="3">
        <f>Table1[[#This Row],[Capacity (MW)]]*0.395*8760*10^-6</f>
        <v>0.79584600000000005</v>
      </c>
      <c r="R5266" s="3" cm="1">
        <f t="array" ref="R5266">AVERAGE(VLOOKUP(_xlfn.TEXTSPLIT(Table1[[#This Row],[Fuel (no space after comma)]], ","), FuelList_Final_EF!$A$2:$B$65, 2, FALSE))</f>
        <v>67.685819715340017</v>
      </c>
      <c r="S5266" s="3">
        <f>Table1[[#This Row],[Generation (TWh)]]*10^9*VLOOKUP(Table1[[#This Row],[Turbine/Engine Technology]],Technology_HR!$A$2:$B$11,2,FALSE)*10^-6</f>
        <v>6007841.4539999999</v>
      </c>
      <c r="T5266" s="5">
        <f>Table1[[#This Row],[Fuel Consumption (mmBtu)]]*Table1[[#This Row],[Emission Factor (kg CO2/ mmBtu)]]*10^3</f>
        <v>406645673533.79022</v>
      </c>
      <c r="U5266" s="3">
        <f>Table1[[#This Row],[Emissions (g CO2)]]/(Table1[[#This Row],[Generation (TWh)]]*10^9)</f>
        <v>510.96025303110179</v>
      </c>
    </row>
    <row r="5267" spans="1:21" x14ac:dyDescent="0.35">
      <c r="A5267" t="s">
        <v>1459</v>
      </c>
      <c r="B5267" t="s">
        <v>3242</v>
      </c>
      <c r="C5267" t="str">
        <f>SUBSTITUTE(Table1[[#This Row],[Fuel]],", ",",")</f>
        <v>fossil gas: lng</v>
      </c>
      <c r="D5267" t="s">
        <v>3242</v>
      </c>
      <c r="H5267" t="s">
        <v>3438</v>
      </c>
      <c r="I5267">
        <v>245</v>
      </c>
      <c r="J5267" t="s">
        <v>3446</v>
      </c>
      <c r="K5267">
        <v>1998</v>
      </c>
      <c r="L5267" t="s">
        <v>29</v>
      </c>
      <c r="M5267" t="s">
        <v>29</v>
      </c>
      <c r="N5267">
        <v>33.262749999999997</v>
      </c>
      <c r="O5267">
        <v>131.70774599999999</v>
      </c>
      <c r="P5267" t="s">
        <v>3529</v>
      </c>
      <c r="Q5267" s="3">
        <f>Table1[[#This Row],[Capacity (MW)]]*0.395*8760*10^-6</f>
        <v>0.84774899999999997</v>
      </c>
      <c r="R5267" s="3" cm="1">
        <f t="array" ref="R5267">AVERAGE(VLOOKUP(_xlfn.TEXTSPLIT(Table1[[#This Row],[Fuel (no space after comma)]], ","), FuelList_Final_EF!$A$2:$B$65, 2, FALSE))</f>
        <v>67.685819715340017</v>
      </c>
      <c r="S5267" s="3">
        <f>Table1[[#This Row],[Generation (TWh)]]*10^9*VLOOKUP(Table1[[#This Row],[Turbine/Engine Technology]],Technology_HR!$A$2:$B$11,2,FALSE)*10^-6</f>
        <v>6399657.2009999994</v>
      </c>
      <c r="T5267" s="5">
        <f>Table1[[#This Row],[Fuel Consumption (mmBtu)]]*Table1[[#This Row],[Emission Factor (kg CO2/ mmBtu)]]*10^3</f>
        <v>433166043546.86353</v>
      </c>
      <c r="U5267" s="3">
        <f>Table1[[#This Row],[Emissions (g CO2)]]/(Table1[[#This Row],[Generation (TWh)]]*10^9)</f>
        <v>510.96025303110179</v>
      </c>
    </row>
    <row r="5268" spans="1:21" x14ac:dyDescent="0.35">
      <c r="A5268" t="s">
        <v>1459</v>
      </c>
      <c r="B5268" t="s">
        <v>3242</v>
      </c>
      <c r="C5268" t="str">
        <f>SUBSTITUTE(Table1[[#This Row],[Fuel]],", ",",")</f>
        <v>fossil gas: lng</v>
      </c>
      <c r="D5268" t="s">
        <v>3242</v>
      </c>
      <c r="H5268" t="s">
        <v>3438</v>
      </c>
      <c r="I5268">
        <v>245</v>
      </c>
      <c r="J5268" t="s">
        <v>3446</v>
      </c>
      <c r="K5268">
        <v>1998</v>
      </c>
      <c r="L5268" t="s">
        <v>29</v>
      </c>
      <c r="M5268" t="s">
        <v>29</v>
      </c>
      <c r="N5268">
        <v>33.262749999999997</v>
      </c>
      <c r="O5268">
        <v>131.70774599999999</v>
      </c>
      <c r="P5268" t="s">
        <v>3529</v>
      </c>
      <c r="Q5268" s="3">
        <f>Table1[[#This Row],[Capacity (MW)]]*0.395*8760*10^-6</f>
        <v>0.84774899999999997</v>
      </c>
      <c r="R5268" s="3" cm="1">
        <f t="array" ref="R5268">AVERAGE(VLOOKUP(_xlfn.TEXTSPLIT(Table1[[#This Row],[Fuel (no space after comma)]], ","), FuelList_Final_EF!$A$2:$B$65, 2, FALSE))</f>
        <v>67.685819715340017</v>
      </c>
      <c r="S5268" s="3">
        <f>Table1[[#This Row],[Generation (TWh)]]*10^9*VLOOKUP(Table1[[#This Row],[Turbine/Engine Technology]],Technology_HR!$A$2:$B$11,2,FALSE)*10^-6</f>
        <v>6399657.2009999994</v>
      </c>
      <c r="T5268" s="5">
        <f>Table1[[#This Row],[Fuel Consumption (mmBtu)]]*Table1[[#This Row],[Emission Factor (kg CO2/ mmBtu)]]*10^3</f>
        <v>433166043546.86353</v>
      </c>
      <c r="U5268" s="3">
        <f>Table1[[#This Row],[Emissions (g CO2)]]/(Table1[[#This Row],[Generation (TWh)]]*10^9)</f>
        <v>510.96025303110179</v>
      </c>
    </row>
    <row r="5269" spans="1:21" x14ac:dyDescent="0.35">
      <c r="A5269" t="s">
        <v>1459</v>
      </c>
      <c r="B5269" t="s">
        <v>3242</v>
      </c>
      <c r="C5269" t="str">
        <f>SUBSTITUTE(Table1[[#This Row],[Fuel]],", ",",")</f>
        <v>fossil gas: lng</v>
      </c>
      <c r="D5269" t="s">
        <v>3242</v>
      </c>
      <c r="H5269" t="s">
        <v>3438</v>
      </c>
      <c r="I5269">
        <v>245</v>
      </c>
      <c r="J5269" t="s">
        <v>3446</v>
      </c>
      <c r="K5269">
        <v>1998</v>
      </c>
      <c r="L5269" t="s">
        <v>29</v>
      </c>
      <c r="M5269" t="s">
        <v>29</v>
      </c>
      <c r="N5269">
        <v>33.262749999999997</v>
      </c>
      <c r="O5269">
        <v>131.70774599999999</v>
      </c>
      <c r="P5269" t="s">
        <v>3529</v>
      </c>
      <c r="Q5269" s="3">
        <f>Table1[[#This Row],[Capacity (MW)]]*0.395*8760*10^-6</f>
        <v>0.84774899999999997</v>
      </c>
      <c r="R5269" s="3" cm="1">
        <f t="array" ref="R5269">AVERAGE(VLOOKUP(_xlfn.TEXTSPLIT(Table1[[#This Row],[Fuel (no space after comma)]], ","), FuelList_Final_EF!$A$2:$B$65, 2, FALSE))</f>
        <v>67.685819715340017</v>
      </c>
      <c r="S5269" s="3">
        <f>Table1[[#This Row],[Generation (TWh)]]*10^9*VLOOKUP(Table1[[#This Row],[Turbine/Engine Technology]],Technology_HR!$A$2:$B$11,2,FALSE)*10^-6</f>
        <v>6399657.2009999994</v>
      </c>
      <c r="T5269" s="5">
        <f>Table1[[#This Row],[Fuel Consumption (mmBtu)]]*Table1[[#This Row],[Emission Factor (kg CO2/ mmBtu)]]*10^3</f>
        <v>433166043546.86353</v>
      </c>
      <c r="U5269" s="3">
        <f>Table1[[#This Row],[Emissions (g CO2)]]/(Table1[[#This Row],[Generation (TWh)]]*10^9)</f>
        <v>510.96025303110179</v>
      </c>
    </row>
    <row r="5270" spans="1:21" x14ac:dyDescent="0.35">
      <c r="A5270" t="s">
        <v>1459</v>
      </c>
      <c r="B5270" t="s">
        <v>3242</v>
      </c>
      <c r="C5270" t="str">
        <f>SUBSTITUTE(Table1[[#This Row],[Fuel]],", ",",")</f>
        <v>fossil gas: lng</v>
      </c>
      <c r="D5270" t="s">
        <v>3242</v>
      </c>
      <c r="H5270" t="s">
        <v>3438</v>
      </c>
      <c r="I5270">
        <v>500</v>
      </c>
      <c r="J5270" t="s">
        <v>3446</v>
      </c>
      <c r="K5270">
        <v>2016</v>
      </c>
      <c r="L5270" t="s">
        <v>29</v>
      </c>
      <c r="M5270" t="s">
        <v>29</v>
      </c>
      <c r="N5270">
        <v>33.262749999999997</v>
      </c>
      <c r="O5270">
        <v>131.70774599999999</v>
      </c>
      <c r="P5270" t="s">
        <v>3529</v>
      </c>
      <c r="Q5270" s="3">
        <f>Table1[[#This Row],[Capacity (MW)]]*0.395*8760*10^-6</f>
        <v>1.7301</v>
      </c>
      <c r="R5270" s="3" cm="1">
        <f t="array" ref="R5270">AVERAGE(VLOOKUP(_xlfn.TEXTSPLIT(Table1[[#This Row],[Fuel (no space after comma)]], ","), FuelList_Final_EF!$A$2:$B$65, 2, FALSE))</f>
        <v>67.685819715340017</v>
      </c>
      <c r="S5270" s="3">
        <f>Table1[[#This Row],[Generation (TWh)]]*10^9*VLOOKUP(Table1[[#This Row],[Turbine/Engine Technology]],Technology_HR!$A$2:$B$11,2,FALSE)*10^-6</f>
        <v>13060524.899999999</v>
      </c>
      <c r="T5270" s="5">
        <f>Table1[[#This Row],[Fuel Consumption (mmBtu)]]*Table1[[#This Row],[Emission Factor (kg CO2/ mmBtu)]]*10^3</f>
        <v>884012333769.10913</v>
      </c>
      <c r="U5270" s="3">
        <f>Table1[[#This Row],[Emissions (g CO2)]]/(Table1[[#This Row],[Generation (TWh)]]*10^9)</f>
        <v>510.96025303110173</v>
      </c>
    </row>
    <row r="5271" spans="1:21" x14ac:dyDescent="0.35">
      <c r="A5271" t="s">
        <v>1457</v>
      </c>
      <c r="B5271" t="s">
        <v>3242</v>
      </c>
      <c r="C5271" t="str">
        <f>SUBSTITUTE(Table1[[#This Row],[Fuel]],", ",",")</f>
        <v>fossil gas: lng</v>
      </c>
      <c r="D5271" t="s">
        <v>3242</v>
      </c>
      <c r="H5271" t="s">
        <v>3438</v>
      </c>
      <c r="I5271">
        <v>523</v>
      </c>
      <c r="J5271" t="s">
        <v>3446</v>
      </c>
      <c r="K5271">
        <v>2015</v>
      </c>
      <c r="L5271" t="s">
        <v>29</v>
      </c>
      <c r="M5271" t="s">
        <v>29</v>
      </c>
      <c r="N5271">
        <v>38.276305999999998</v>
      </c>
      <c r="O5271">
        <v>141.040774</v>
      </c>
      <c r="P5271" t="s">
        <v>3529</v>
      </c>
      <c r="Q5271" s="3">
        <f>Table1[[#This Row],[Capacity (MW)]]*0.395*8760*10^-6</f>
        <v>1.8096846</v>
      </c>
      <c r="R5271" s="3" cm="1">
        <f t="array" ref="R5271">AVERAGE(VLOOKUP(_xlfn.TEXTSPLIT(Table1[[#This Row],[Fuel (no space after comma)]], ","), FuelList_Final_EF!$A$2:$B$65, 2, FALSE))</f>
        <v>67.685819715340017</v>
      </c>
      <c r="S5271" s="3">
        <f>Table1[[#This Row],[Generation (TWh)]]*10^9*VLOOKUP(Table1[[#This Row],[Turbine/Engine Technology]],Technology_HR!$A$2:$B$11,2,FALSE)*10^-6</f>
        <v>13661309.045399999</v>
      </c>
      <c r="T5271" s="5">
        <f>Table1[[#This Row],[Fuel Consumption (mmBtu)]]*Table1[[#This Row],[Emission Factor (kg CO2/ mmBtu)]]*10^3</f>
        <v>924676901122.48816</v>
      </c>
      <c r="U5271" s="3">
        <f>Table1[[#This Row],[Emissions (g CO2)]]/(Table1[[#This Row],[Generation (TWh)]]*10^9)</f>
        <v>510.96025303110173</v>
      </c>
    </row>
    <row r="5272" spans="1:21" x14ac:dyDescent="0.35">
      <c r="A5272" t="s">
        <v>1457</v>
      </c>
      <c r="B5272" t="s">
        <v>3242</v>
      </c>
      <c r="C5272" t="str">
        <f>SUBSTITUTE(Table1[[#This Row],[Fuel]],", ",",")</f>
        <v>fossil gas: lng</v>
      </c>
      <c r="D5272" t="s">
        <v>3242</v>
      </c>
      <c r="H5272" t="s">
        <v>3438</v>
      </c>
      <c r="I5272">
        <v>523</v>
      </c>
      <c r="J5272" t="s">
        <v>3446</v>
      </c>
      <c r="K5272">
        <v>2016</v>
      </c>
      <c r="L5272" t="s">
        <v>29</v>
      </c>
      <c r="M5272" t="s">
        <v>29</v>
      </c>
      <c r="N5272">
        <v>38.276305999999998</v>
      </c>
      <c r="O5272">
        <v>141.040774</v>
      </c>
      <c r="P5272" t="s">
        <v>3529</v>
      </c>
      <c r="Q5272" s="3">
        <f>Table1[[#This Row],[Capacity (MW)]]*0.395*8760*10^-6</f>
        <v>1.8096846</v>
      </c>
      <c r="R5272" s="3" cm="1">
        <f t="array" ref="R5272">AVERAGE(VLOOKUP(_xlfn.TEXTSPLIT(Table1[[#This Row],[Fuel (no space after comma)]], ","), FuelList_Final_EF!$A$2:$B$65, 2, FALSE))</f>
        <v>67.685819715340017</v>
      </c>
      <c r="S5272" s="3">
        <f>Table1[[#This Row],[Generation (TWh)]]*10^9*VLOOKUP(Table1[[#This Row],[Turbine/Engine Technology]],Technology_HR!$A$2:$B$11,2,FALSE)*10^-6</f>
        <v>13661309.045399999</v>
      </c>
      <c r="T5272" s="5">
        <f>Table1[[#This Row],[Fuel Consumption (mmBtu)]]*Table1[[#This Row],[Emission Factor (kg CO2/ mmBtu)]]*10^3</f>
        <v>924676901122.48816</v>
      </c>
      <c r="U5272" s="3">
        <f>Table1[[#This Row],[Emissions (g CO2)]]/(Table1[[#This Row],[Generation (TWh)]]*10^9)</f>
        <v>510.96025303110173</v>
      </c>
    </row>
    <row r="5273" spans="1:21" x14ac:dyDescent="0.35">
      <c r="A5273" t="s">
        <v>1468</v>
      </c>
      <c r="B5273" t="s">
        <v>3239</v>
      </c>
      <c r="C5273" t="str">
        <f>SUBSTITUTE(Table1[[#This Row],[Fuel]],", ",",")</f>
        <v>fossil gas: natural gas</v>
      </c>
      <c r="D5273" t="s">
        <v>3239</v>
      </c>
      <c r="H5273" t="s">
        <v>3438</v>
      </c>
      <c r="I5273">
        <v>104.7</v>
      </c>
      <c r="J5273" t="s">
        <v>3446</v>
      </c>
      <c r="K5273">
        <v>2005</v>
      </c>
      <c r="L5273" t="s">
        <v>29</v>
      </c>
      <c r="M5273" t="s">
        <v>29</v>
      </c>
      <c r="N5273">
        <v>35.607286000000002</v>
      </c>
      <c r="O5273">
        <v>140.07632899999999</v>
      </c>
      <c r="P5273" t="s">
        <v>3529</v>
      </c>
      <c r="Q5273" s="3">
        <f>Table1[[#This Row],[Capacity (MW)]]*0.395*8760*10^-6</f>
        <v>0.36228294000000005</v>
      </c>
      <c r="R5273" s="3" cm="1">
        <f t="array" ref="R5273">AVERAGE(VLOOKUP(_xlfn.TEXTSPLIT(Table1[[#This Row],[Fuel (no space after comma)]], ","), FuelList_Final_EF!$A$2:$B$65, 2, FALSE))</f>
        <v>53.06</v>
      </c>
      <c r="S5273" s="3">
        <f>Table1[[#This Row],[Generation (TWh)]]*10^9*VLOOKUP(Table1[[#This Row],[Turbine/Engine Technology]],Technology_HR!$A$2:$B$11,2,FALSE)*10^-6</f>
        <v>2734873.9140600003</v>
      </c>
      <c r="T5273" s="5">
        <f>Table1[[#This Row],[Fuel Consumption (mmBtu)]]*Table1[[#This Row],[Emission Factor (kg CO2/ mmBtu)]]*10^3</f>
        <v>145112409880.02362</v>
      </c>
      <c r="U5273" s="3">
        <f>Table1[[#This Row],[Emissions (g CO2)]]/(Table1[[#This Row],[Generation (TWh)]]*10^9)</f>
        <v>400.54993999999999</v>
      </c>
    </row>
    <row r="5274" spans="1:21" x14ac:dyDescent="0.35">
      <c r="A5274" t="s">
        <v>1458</v>
      </c>
      <c r="B5274" t="s">
        <v>3242</v>
      </c>
      <c r="C5274" t="str">
        <f>SUBSTITUTE(Table1[[#This Row],[Fuel]],", ",",")</f>
        <v>fossil gas: lng</v>
      </c>
      <c r="D5274" t="s">
        <v>3242</v>
      </c>
      <c r="H5274" t="s">
        <v>3438</v>
      </c>
      <c r="I5274">
        <v>243</v>
      </c>
      <c r="J5274" t="s">
        <v>3446</v>
      </c>
      <c r="K5274">
        <v>1998</v>
      </c>
      <c r="L5274" t="s">
        <v>29</v>
      </c>
      <c r="M5274" t="s">
        <v>29</v>
      </c>
      <c r="N5274">
        <v>35.066262000000002</v>
      </c>
      <c r="O5274">
        <v>136.879403</v>
      </c>
      <c r="P5274" t="s">
        <v>3529</v>
      </c>
      <c r="Q5274" s="3">
        <f>Table1[[#This Row],[Capacity (MW)]]*0.395*8760*10^-6</f>
        <v>0.84082859999999993</v>
      </c>
      <c r="R5274" s="3" cm="1">
        <f t="array" ref="R5274">AVERAGE(VLOOKUP(_xlfn.TEXTSPLIT(Table1[[#This Row],[Fuel (no space after comma)]], ","), FuelList_Final_EF!$A$2:$B$65, 2, FALSE))</f>
        <v>67.685819715340017</v>
      </c>
      <c r="S5274" s="3">
        <f>Table1[[#This Row],[Generation (TWh)]]*10^9*VLOOKUP(Table1[[#This Row],[Turbine/Engine Technology]],Technology_HR!$A$2:$B$11,2,FALSE)*10^-6</f>
        <v>6347415.1013999991</v>
      </c>
      <c r="T5274" s="5">
        <f>Table1[[#This Row],[Fuel Consumption (mmBtu)]]*Table1[[#This Row],[Emission Factor (kg CO2/ mmBtu)]]*10^3</f>
        <v>429629994211.78699</v>
      </c>
      <c r="U5274" s="3">
        <f>Table1[[#This Row],[Emissions (g CO2)]]/(Table1[[#This Row],[Generation (TWh)]]*10^9)</f>
        <v>510.96025303110179</v>
      </c>
    </row>
    <row r="5275" spans="1:21" x14ac:dyDescent="0.35">
      <c r="A5275" t="s">
        <v>1458</v>
      </c>
      <c r="B5275" t="s">
        <v>3242</v>
      </c>
      <c r="C5275" t="str">
        <f>SUBSTITUTE(Table1[[#This Row],[Fuel]],", ",",")</f>
        <v>fossil gas: lng</v>
      </c>
      <c r="D5275" t="s">
        <v>3242</v>
      </c>
      <c r="H5275" t="s">
        <v>3438</v>
      </c>
      <c r="I5275">
        <v>243</v>
      </c>
      <c r="J5275" t="s">
        <v>3446</v>
      </c>
      <c r="K5275">
        <v>1998</v>
      </c>
      <c r="L5275" t="s">
        <v>29</v>
      </c>
      <c r="M5275" t="s">
        <v>29</v>
      </c>
      <c r="N5275">
        <v>35.066262000000002</v>
      </c>
      <c r="O5275">
        <v>136.879403</v>
      </c>
      <c r="P5275" t="s">
        <v>3529</v>
      </c>
      <c r="Q5275" s="3">
        <f>Table1[[#This Row],[Capacity (MW)]]*0.395*8760*10^-6</f>
        <v>0.84082859999999993</v>
      </c>
      <c r="R5275" s="3" cm="1">
        <f t="array" ref="R5275">AVERAGE(VLOOKUP(_xlfn.TEXTSPLIT(Table1[[#This Row],[Fuel (no space after comma)]], ","), FuelList_Final_EF!$A$2:$B$65, 2, FALSE))</f>
        <v>67.685819715340017</v>
      </c>
      <c r="S5275" s="3">
        <f>Table1[[#This Row],[Generation (TWh)]]*10^9*VLOOKUP(Table1[[#This Row],[Turbine/Engine Technology]],Technology_HR!$A$2:$B$11,2,FALSE)*10^-6</f>
        <v>6347415.1013999991</v>
      </c>
      <c r="T5275" s="5">
        <f>Table1[[#This Row],[Fuel Consumption (mmBtu)]]*Table1[[#This Row],[Emission Factor (kg CO2/ mmBtu)]]*10^3</f>
        <v>429629994211.78699</v>
      </c>
      <c r="U5275" s="3">
        <f>Table1[[#This Row],[Emissions (g CO2)]]/(Table1[[#This Row],[Generation (TWh)]]*10^9)</f>
        <v>510.96025303110179</v>
      </c>
    </row>
    <row r="5276" spans="1:21" x14ac:dyDescent="0.35">
      <c r="A5276" t="s">
        <v>1458</v>
      </c>
      <c r="B5276" t="s">
        <v>3242</v>
      </c>
      <c r="C5276" t="str">
        <f>SUBSTITUTE(Table1[[#This Row],[Fuel]],", ",",")</f>
        <v>fossil gas: lng</v>
      </c>
      <c r="D5276" t="s">
        <v>3242</v>
      </c>
      <c r="H5276" t="s">
        <v>3438</v>
      </c>
      <c r="I5276">
        <v>243</v>
      </c>
      <c r="J5276" t="s">
        <v>3446</v>
      </c>
      <c r="K5276">
        <v>1998</v>
      </c>
      <c r="L5276" t="s">
        <v>29</v>
      </c>
      <c r="M5276" t="s">
        <v>29</v>
      </c>
      <c r="N5276">
        <v>35.066262000000002</v>
      </c>
      <c r="O5276">
        <v>136.879403</v>
      </c>
      <c r="P5276" t="s">
        <v>3529</v>
      </c>
      <c r="Q5276" s="3">
        <f>Table1[[#This Row],[Capacity (MW)]]*0.395*8760*10^-6</f>
        <v>0.84082859999999993</v>
      </c>
      <c r="R5276" s="3" cm="1">
        <f t="array" ref="R5276">AVERAGE(VLOOKUP(_xlfn.TEXTSPLIT(Table1[[#This Row],[Fuel (no space after comma)]], ","), FuelList_Final_EF!$A$2:$B$65, 2, FALSE))</f>
        <v>67.685819715340017</v>
      </c>
      <c r="S5276" s="3">
        <f>Table1[[#This Row],[Generation (TWh)]]*10^9*VLOOKUP(Table1[[#This Row],[Turbine/Engine Technology]],Technology_HR!$A$2:$B$11,2,FALSE)*10^-6</f>
        <v>6347415.1013999991</v>
      </c>
      <c r="T5276" s="5">
        <f>Table1[[#This Row],[Fuel Consumption (mmBtu)]]*Table1[[#This Row],[Emission Factor (kg CO2/ mmBtu)]]*10^3</f>
        <v>429629994211.78699</v>
      </c>
      <c r="U5276" s="3">
        <f>Table1[[#This Row],[Emissions (g CO2)]]/(Table1[[#This Row],[Generation (TWh)]]*10^9)</f>
        <v>510.96025303110179</v>
      </c>
    </row>
    <row r="5277" spans="1:21" x14ac:dyDescent="0.35">
      <c r="A5277" t="s">
        <v>1458</v>
      </c>
      <c r="B5277" t="s">
        <v>3242</v>
      </c>
      <c r="C5277" t="str">
        <f>SUBSTITUTE(Table1[[#This Row],[Fuel]],", ",",")</f>
        <v>fossil gas: lng</v>
      </c>
      <c r="D5277" t="s">
        <v>3242</v>
      </c>
      <c r="H5277" t="s">
        <v>3438</v>
      </c>
      <c r="I5277">
        <v>243</v>
      </c>
      <c r="J5277" t="s">
        <v>3446</v>
      </c>
      <c r="K5277">
        <v>1998</v>
      </c>
      <c r="L5277" t="s">
        <v>29</v>
      </c>
      <c r="M5277" t="s">
        <v>29</v>
      </c>
      <c r="N5277">
        <v>35.066262000000002</v>
      </c>
      <c r="O5277">
        <v>136.879403</v>
      </c>
      <c r="P5277" t="s">
        <v>3529</v>
      </c>
      <c r="Q5277" s="3">
        <f>Table1[[#This Row],[Capacity (MW)]]*0.395*8760*10^-6</f>
        <v>0.84082859999999993</v>
      </c>
      <c r="R5277" s="3" cm="1">
        <f t="array" ref="R5277">AVERAGE(VLOOKUP(_xlfn.TEXTSPLIT(Table1[[#This Row],[Fuel (no space after comma)]], ","), FuelList_Final_EF!$A$2:$B$65, 2, FALSE))</f>
        <v>67.685819715340017</v>
      </c>
      <c r="S5277" s="3">
        <f>Table1[[#This Row],[Generation (TWh)]]*10^9*VLOOKUP(Table1[[#This Row],[Turbine/Engine Technology]],Technology_HR!$A$2:$B$11,2,FALSE)*10^-6</f>
        <v>6347415.1013999991</v>
      </c>
      <c r="T5277" s="5">
        <f>Table1[[#This Row],[Fuel Consumption (mmBtu)]]*Table1[[#This Row],[Emission Factor (kg CO2/ mmBtu)]]*10^3</f>
        <v>429629994211.78699</v>
      </c>
      <c r="U5277" s="3">
        <f>Table1[[#This Row],[Emissions (g CO2)]]/(Table1[[#This Row],[Generation (TWh)]]*10^9)</f>
        <v>510.96025303110179</v>
      </c>
    </row>
    <row r="5278" spans="1:21" x14ac:dyDescent="0.35">
      <c r="A5278" t="s">
        <v>1458</v>
      </c>
      <c r="B5278" t="s">
        <v>3242</v>
      </c>
      <c r="C5278" t="str">
        <f>SUBSTITUTE(Table1[[#This Row],[Fuel]],", ",",")</f>
        <v>fossil gas: lng</v>
      </c>
      <c r="D5278" t="s">
        <v>3242</v>
      </c>
      <c r="H5278" t="s">
        <v>3438</v>
      </c>
      <c r="I5278">
        <v>243</v>
      </c>
      <c r="J5278" t="s">
        <v>3446</v>
      </c>
      <c r="K5278">
        <v>1998</v>
      </c>
      <c r="L5278" t="s">
        <v>29</v>
      </c>
      <c r="M5278" t="s">
        <v>29</v>
      </c>
      <c r="N5278">
        <v>35.066262000000002</v>
      </c>
      <c r="O5278">
        <v>136.879403</v>
      </c>
      <c r="P5278" t="s">
        <v>3529</v>
      </c>
      <c r="Q5278" s="3">
        <f>Table1[[#This Row],[Capacity (MW)]]*0.395*8760*10^-6</f>
        <v>0.84082859999999993</v>
      </c>
      <c r="R5278" s="3" cm="1">
        <f t="array" ref="R5278">AVERAGE(VLOOKUP(_xlfn.TEXTSPLIT(Table1[[#This Row],[Fuel (no space after comma)]], ","), FuelList_Final_EF!$A$2:$B$65, 2, FALSE))</f>
        <v>67.685819715340017</v>
      </c>
      <c r="S5278" s="3">
        <f>Table1[[#This Row],[Generation (TWh)]]*10^9*VLOOKUP(Table1[[#This Row],[Turbine/Engine Technology]],Technology_HR!$A$2:$B$11,2,FALSE)*10^-6</f>
        <v>6347415.1013999991</v>
      </c>
      <c r="T5278" s="5">
        <f>Table1[[#This Row],[Fuel Consumption (mmBtu)]]*Table1[[#This Row],[Emission Factor (kg CO2/ mmBtu)]]*10^3</f>
        <v>429629994211.78699</v>
      </c>
      <c r="U5278" s="3">
        <f>Table1[[#This Row],[Emissions (g CO2)]]/(Table1[[#This Row],[Generation (TWh)]]*10^9)</f>
        <v>510.96025303110179</v>
      </c>
    </row>
    <row r="5279" spans="1:21" x14ac:dyDescent="0.35">
      <c r="A5279" t="s">
        <v>1458</v>
      </c>
      <c r="B5279" t="s">
        <v>3242</v>
      </c>
      <c r="C5279" t="str">
        <f>SUBSTITUTE(Table1[[#This Row],[Fuel]],", ",",")</f>
        <v>fossil gas: lng</v>
      </c>
      <c r="D5279" t="s">
        <v>3242</v>
      </c>
      <c r="H5279" t="s">
        <v>3438</v>
      </c>
      <c r="I5279">
        <v>243</v>
      </c>
      <c r="J5279" t="s">
        <v>3446</v>
      </c>
      <c r="K5279">
        <v>1998</v>
      </c>
      <c r="L5279" t="s">
        <v>29</v>
      </c>
      <c r="M5279" t="s">
        <v>29</v>
      </c>
      <c r="N5279">
        <v>35.066262000000002</v>
      </c>
      <c r="O5279">
        <v>136.879403</v>
      </c>
      <c r="P5279" t="s">
        <v>3529</v>
      </c>
      <c r="Q5279" s="3">
        <f>Table1[[#This Row],[Capacity (MW)]]*0.395*8760*10^-6</f>
        <v>0.84082859999999993</v>
      </c>
      <c r="R5279" s="3" cm="1">
        <f t="array" ref="R5279">AVERAGE(VLOOKUP(_xlfn.TEXTSPLIT(Table1[[#This Row],[Fuel (no space after comma)]], ","), FuelList_Final_EF!$A$2:$B$65, 2, FALSE))</f>
        <v>67.685819715340017</v>
      </c>
      <c r="S5279" s="3">
        <f>Table1[[#This Row],[Generation (TWh)]]*10^9*VLOOKUP(Table1[[#This Row],[Turbine/Engine Technology]],Technology_HR!$A$2:$B$11,2,FALSE)*10^-6</f>
        <v>6347415.1013999991</v>
      </c>
      <c r="T5279" s="5">
        <f>Table1[[#This Row],[Fuel Consumption (mmBtu)]]*Table1[[#This Row],[Emission Factor (kg CO2/ mmBtu)]]*10^3</f>
        <v>429629994211.78699</v>
      </c>
      <c r="U5279" s="3">
        <f>Table1[[#This Row],[Emissions (g CO2)]]/(Table1[[#This Row],[Generation (TWh)]]*10^9)</f>
        <v>510.96025303110179</v>
      </c>
    </row>
    <row r="5280" spans="1:21" x14ac:dyDescent="0.35">
      <c r="A5280" t="s">
        <v>1458</v>
      </c>
      <c r="B5280" t="s">
        <v>3242</v>
      </c>
      <c r="C5280" t="str">
        <f>SUBSTITUTE(Table1[[#This Row],[Fuel]],", ",",")</f>
        <v>fossil gas: lng</v>
      </c>
      <c r="D5280" t="s">
        <v>3242</v>
      </c>
      <c r="H5280" t="s">
        <v>3438</v>
      </c>
      <c r="I5280">
        <v>400</v>
      </c>
      <c r="J5280" t="s">
        <v>3446</v>
      </c>
      <c r="K5280">
        <v>2008</v>
      </c>
      <c r="L5280" t="s">
        <v>29</v>
      </c>
      <c r="M5280" t="s">
        <v>29</v>
      </c>
      <c r="N5280">
        <v>35.066262000000002</v>
      </c>
      <c r="O5280">
        <v>136.879403</v>
      </c>
      <c r="P5280" t="s">
        <v>3529</v>
      </c>
      <c r="Q5280" s="3">
        <f>Table1[[#This Row],[Capacity (MW)]]*0.395*8760*10^-6</f>
        <v>1.38408</v>
      </c>
      <c r="R5280" s="3" cm="1">
        <f t="array" ref="R5280">AVERAGE(VLOOKUP(_xlfn.TEXTSPLIT(Table1[[#This Row],[Fuel (no space after comma)]], ","), FuelList_Final_EF!$A$2:$B$65, 2, FALSE))</f>
        <v>67.685819715340017</v>
      </c>
      <c r="S5280" s="3">
        <f>Table1[[#This Row],[Generation (TWh)]]*10^9*VLOOKUP(Table1[[#This Row],[Turbine/Engine Technology]],Technology_HR!$A$2:$B$11,2,FALSE)*10^-6</f>
        <v>10448419.92</v>
      </c>
      <c r="T5280" s="5">
        <f>Table1[[#This Row],[Fuel Consumption (mmBtu)]]*Table1[[#This Row],[Emission Factor (kg CO2/ mmBtu)]]*10^3</f>
        <v>707209867015.28735</v>
      </c>
      <c r="U5280" s="3">
        <f>Table1[[#This Row],[Emissions (g CO2)]]/(Table1[[#This Row],[Generation (TWh)]]*10^9)</f>
        <v>510.96025303110179</v>
      </c>
    </row>
    <row r="5281" spans="1:21" x14ac:dyDescent="0.35">
      <c r="A5281" t="s">
        <v>1458</v>
      </c>
      <c r="B5281" t="s">
        <v>3242</v>
      </c>
      <c r="C5281" t="str">
        <f>SUBSTITUTE(Table1[[#This Row],[Fuel]],", ",",")</f>
        <v>fossil gas: lng</v>
      </c>
      <c r="D5281" t="s">
        <v>3242</v>
      </c>
      <c r="H5281" t="s">
        <v>3438</v>
      </c>
      <c r="I5281">
        <v>400</v>
      </c>
      <c r="J5281" t="s">
        <v>3446</v>
      </c>
      <c r="K5281">
        <v>2008</v>
      </c>
      <c r="L5281" t="s">
        <v>29</v>
      </c>
      <c r="M5281" t="s">
        <v>29</v>
      </c>
      <c r="N5281">
        <v>35.066262000000002</v>
      </c>
      <c r="O5281">
        <v>136.879403</v>
      </c>
      <c r="P5281" t="s">
        <v>3529</v>
      </c>
      <c r="Q5281" s="3">
        <f>Table1[[#This Row],[Capacity (MW)]]*0.395*8760*10^-6</f>
        <v>1.38408</v>
      </c>
      <c r="R5281" s="3" cm="1">
        <f t="array" ref="R5281">AVERAGE(VLOOKUP(_xlfn.TEXTSPLIT(Table1[[#This Row],[Fuel (no space after comma)]], ","), FuelList_Final_EF!$A$2:$B$65, 2, FALSE))</f>
        <v>67.685819715340017</v>
      </c>
      <c r="S5281" s="3">
        <f>Table1[[#This Row],[Generation (TWh)]]*10^9*VLOOKUP(Table1[[#This Row],[Turbine/Engine Technology]],Technology_HR!$A$2:$B$11,2,FALSE)*10^-6</f>
        <v>10448419.92</v>
      </c>
      <c r="T5281" s="5">
        <f>Table1[[#This Row],[Fuel Consumption (mmBtu)]]*Table1[[#This Row],[Emission Factor (kg CO2/ mmBtu)]]*10^3</f>
        <v>707209867015.28735</v>
      </c>
      <c r="U5281" s="3">
        <f>Table1[[#This Row],[Emissions (g CO2)]]/(Table1[[#This Row],[Generation (TWh)]]*10^9)</f>
        <v>510.96025303110179</v>
      </c>
    </row>
    <row r="5282" spans="1:21" x14ac:dyDescent="0.35">
      <c r="A5282" t="s">
        <v>1458</v>
      </c>
      <c r="B5282" t="s">
        <v>3242</v>
      </c>
      <c r="C5282" t="str">
        <f>SUBSTITUTE(Table1[[#This Row],[Fuel]],", ",",")</f>
        <v>fossil gas: lng</v>
      </c>
      <c r="D5282" t="s">
        <v>3242</v>
      </c>
      <c r="H5282" t="s">
        <v>3438</v>
      </c>
      <c r="I5282">
        <v>400</v>
      </c>
      <c r="J5282" t="s">
        <v>3446</v>
      </c>
      <c r="K5282">
        <v>2008</v>
      </c>
      <c r="L5282" t="s">
        <v>29</v>
      </c>
      <c r="M5282" t="s">
        <v>29</v>
      </c>
      <c r="N5282">
        <v>35.066262000000002</v>
      </c>
      <c r="O5282">
        <v>136.879403</v>
      </c>
      <c r="P5282" t="s">
        <v>3529</v>
      </c>
      <c r="Q5282" s="3">
        <f>Table1[[#This Row],[Capacity (MW)]]*0.395*8760*10^-6</f>
        <v>1.38408</v>
      </c>
      <c r="R5282" s="3" cm="1">
        <f t="array" ref="R5282">AVERAGE(VLOOKUP(_xlfn.TEXTSPLIT(Table1[[#This Row],[Fuel (no space after comma)]], ","), FuelList_Final_EF!$A$2:$B$65, 2, FALSE))</f>
        <v>67.685819715340017</v>
      </c>
      <c r="S5282" s="3">
        <f>Table1[[#This Row],[Generation (TWh)]]*10^9*VLOOKUP(Table1[[#This Row],[Turbine/Engine Technology]],Technology_HR!$A$2:$B$11,2,FALSE)*10^-6</f>
        <v>10448419.92</v>
      </c>
      <c r="T5282" s="5">
        <f>Table1[[#This Row],[Fuel Consumption (mmBtu)]]*Table1[[#This Row],[Emission Factor (kg CO2/ mmBtu)]]*10^3</f>
        <v>707209867015.28735</v>
      </c>
      <c r="U5282" s="3">
        <f>Table1[[#This Row],[Emissions (g CO2)]]/(Table1[[#This Row],[Generation (TWh)]]*10^9)</f>
        <v>510.96025303110179</v>
      </c>
    </row>
    <row r="5283" spans="1:21" x14ac:dyDescent="0.35">
      <c r="A5283" t="s">
        <v>1458</v>
      </c>
      <c r="B5283" t="s">
        <v>3242</v>
      </c>
      <c r="C5283" t="str">
        <f>SUBSTITUTE(Table1[[#This Row],[Fuel]],", ",",")</f>
        <v>fossil gas: lng</v>
      </c>
      <c r="D5283" t="s">
        <v>3242</v>
      </c>
      <c r="H5283" t="s">
        <v>3438</v>
      </c>
      <c r="I5283">
        <v>400</v>
      </c>
      <c r="J5283" t="s">
        <v>3446</v>
      </c>
      <c r="K5283">
        <v>2008</v>
      </c>
      <c r="L5283" t="s">
        <v>29</v>
      </c>
      <c r="M5283" t="s">
        <v>29</v>
      </c>
      <c r="N5283">
        <v>35.066262000000002</v>
      </c>
      <c r="O5283">
        <v>136.879403</v>
      </c>
      <c r="P5283" t="s">
        <v>3529</v>
      </c>
      <c r="Q5283" s="3">
        <f>Table1[[#This Row],[Capacity (MW)]]*0.395*8760*10^-6</f>
        <v>1.38408</v>
      </c>
      <c r="R5283" s="3" cm="1">
        <f t="array" ref="R5283">AVERAGE(VLOOKUP(_xlfn.TEXTSPLIT(Table1[[#This Row],[Fuel (no space after comma)]], ","), FuelList_Final_EF!$A$2:$B$65, 2, FALSE))</f>
        <v>67.685819715340017</v>
      </c>
      <c r="S5283" s="3">
        <f>Table1[[#This Row],[Generation (TWh)]]*10^9*VLOOKUP(Table1[[#This Row],[Turbine/Engine Technology]],Technology_HR!$A$2:$B$11,2,FALSE)*10^-6</f>
        <v>10448419.92</v>
      </c>
      <c r="T5283" s="5">
        <f>Table1[[#This Row],[Fuel Consumption (mmBtu)]]*Table1[[#This Row],[Emission Factor (kg CO2/ mmBtu)]]*10^3</f>
        <v>707209867015.28735</v>
      </c>
      <c r="U5283" s="3">
        <f>Table1[[#This Row],[Emissions (g CO2)]]/(Table1[[#This Row],[Generation (TWh)]]*10^9)</f>
        <v>510.96025303110179</v>
      </c>
    </row>
    <row r="5284" spans="1:21" x14ac:dyDescent="0.35">
      <c r="A5284" t="s">
        <v>1458</v>
      </c>
      <c r="B5284" t="s">
        <v>3239</v>
      </c>
      <c r="C5284" t="str">
        <f>SUBSTITUTE(Table1[[#This Row],[Fuel]],", ",",")</f>
        <v>fossil gas: natural gas</v>
      </c>
      <c r="D5284" t="s">
        <v>3239</v>
      </c>
      <c r="H5284" t="s">
        <v>3438</v>
      </c>
      <c r="I5284">
        <v>380</v>
      </c>
      <c r="J5284" t="s">
        <v>3446</v>
      </c>
      <c r="K5284">
        <v>2001</v>
      </c>
      <c r="L5284" t="s">
        <v>29</v>
      </c>
      <c r="M5284" t="s">
        <v>29</v>
      </c>
      <c r="N5284">
        <v>35.620564000000002</v>
      </c>
      <c r="O5284">
        <v>139.75643099999999</v>
      </c>
      <c r="P5284" t="s">
        <v>3529</v>
      </c>
      <c r="Q5284" s="3">
        <f>Table1[[#This Row],[Capacity (MW)]]*0.395*8760*10^-6</f>
        <v>1.3148759999999999</v>
      </c>
      <c r="R5284" s="3" cm="1">
        <f t="array" ref="R5284">AVERAGE(VLOOKUP(_xlfn.TEXTSPLIT(Table1[[#This Row],[Fuel (no space after comma)]], ","), FuelList_Final_EF!$A$2:$B$65, 2, FALSE))</f>
        <v>53.06</v>
      </c>
      <c r="S5284" s="3">
        <f>Table1[[#This Row],[Generation (TWh)]]*10^9*VLOOKUP(Table1[[#This Row],[Turbine/Engine Technology]],Technology_HR!$A$2:$B$11,2,FALSE)*10^-6</f>
        <v>9925998.9239999987</v>
      </c>
      <c r="T5284" s="5">
        <f>Table1[[#This Row],[Fuel Consumption (mmBtu)]]*Table1[[#This Row],[Emission Factor (kg CO2/ mmBtu)]]*10^3</f>
        <v>526673502907.43994</v>
      </c>
      <c r="U5284" s="3">
        <f>Table1[[#This Row],[Emissions (g CO2)]]/(Table1[[#This Row],[Generation (TWh)]]*10^9)</f>
        <v>400.54993999999994</v>
      </c>
    </row>
    <row r="5285" spans="1:21" x14ac:dyDescent="0.35">
      <c r="A5285" t="s">
        <v>1458</v>
      </c>
      <c r="B5285" t="s">
        <v>3239</v>
      </c>
      <c r="C5285" t="str">
        <f>SUBSTITUTE(Table1[[#This Row],[Fuel]],", ",",")</f>
        <v>fossil gas: natural gas</v>
      </c>
      <c r="D5285" t="s">
        <v>3239</v>
      </c>
      <c r="H5285" t="s">
        <v>3438</v>
      </c>
      <c r="I5285">
        <v>380</v>
      </c>
      <c r="J5285" t="s">
        <v>3446</v>
      </c>
      <c r="K5285">
        <v>2002</v>
      </c>
      <c r="L5285" t="s">
        <v>29</v>
      </c>
      <c r="M5285" t="s">
        <v>29</v>
      </c>
      <c r="N5285">
        <v>35.620564000000002</v>
      </c>
      <c r="O5285">
        <v>139.75643099999999</v>
      </c>
      <c r="P5285" t="s">
        <v>3529</v>
      </c>
      <c r="Q5285" s="3">
        <f>Table1[[#This Row],[Capacity (MW)]]*0.395*8760*10^-6</f>
        <v>1.3148759999999999</v>
      </c>
      <c r="R5285" s="3" cm="1">
        <f t="array" ref="R5285">AVERAGE(VLOOKUP(_xlfn.TEXTSPLIT(Table1[[#This Row],[Fuel (no space after comma)]], ","), FuelList_Final_EF!$A$2:$B$65, 2, FALSE))</f>
        <v>53.06</v>
      </c>
      <c r="S5285" s="3">
        <f>Table1[[#This Row],[Generation (TWh)]]*10^9*VLOOKUP(Table1[[#This Row],[Turbine/Engine Technology]],Technology_HR!$A$2:$B$11,2,FALSE)*10^-6</f>
        <v>9925998.9239999987</v>
      </c>
      <c r="T5285" s="5">
        <f>Table1[[#This Row],[Fuel Consumption (mmBtu)]]*Table1[[#This Row],[Emission Factor (kg CO2/ mmBtu)]]*10^3</f>
        <v>526673502907.43994</v>
      </c>
      <c r="U5285" s="3">
        <f>Table1[[#This Row],[Emissions (g CO2)]]/(Table1[[#This Row],[Generation (TWh)]]*10^9)</f>
        <v>400.54993999999994</v>
      </c>
    </row>
    <row r="5286" spans="1:21" x14ac:dyDescent="0.35">
      <c r="A5286" t="s">
        <v>1458</v>
      </c>
      <c r="B5286" t="s">
        <v>3239</v>
      </c>
      <c r="C5286" t="str">
        <f>SUBSTITUTE(Table1[[#This Row],[Fuel]],", ",",")</f>
        <v>fossil gas: natural gas</v>
      </c>
      <c r="D5286" t="s">
        <v>3239</v>
      </c>
      <c r="H5286" t="s">
        <v>3438</v>
      </c>
      <c r="I5286">
        <v>380</v>
      </c>
      <c r="J5286" t="s">
        <v>3446</v>
      </c>
      <c r="K5286">
        <v>2003</v>
      </c>
      <c r="L5286" t="s">
        <v>29</v>
      </c>
      <c r="M5286" t="s">
        <v>29</v>
      </c>
      <c r="N5286">
        <v>35.620564000000002</v>
      </c>
      <c r="O5286">
        <v>139.75643099999999</v>
      </c>
      <c r="P5286" t="s">
        <v>3529</v>
      </c>
      <c r="Q5286" s="3">
        <f>Table1[[#This Row],[Capacity (MW)]]*0.395*8760*10^-6</f>
        <v>1.3148759999999999</v>
      </c>
      <c r="R5286" s="3" cm="1">
        <f t="array" ref="R5286">AVERAGE(VLOOKUP(_xlfn.TEXTSPLIT(Table1[[#This Row],[Fuel (no space after comma)]], ","), FuelList_Final_EF!$A$2:$B$65, 2, FALSE))</f>
        <v>53.06</v>
      </c>
      <c r="S5286" s="3">
        <f>Table1[[#This Row],[Generation (TWh)]]*10^9*VLOOKUP(Table1[[#This Row],[Turbine/Engine Technology]],Technology_HR!$A$2:$B$11,2,FALSE)*10^-6</f>
        <v>9925998.9239999987</v>
      </c>
      <c r="T5286" s="5">
        <f>Table1[[#This Row],[Fuel Consumption (mmBtu)]]*Table1[[#This Row],[Emission Factor (kg CO2/ mmBtu)]]*10^3</f>
        <v>526673502907.43994</v>
      </c>
      <c r="U5286" s="3">
        <f>Table1[[#This Row],[Emissions (g CO2)]]/(Table1[[#This Row],[Generation (TWh)]]*10^9)</f>
        <v>400.54993999999994</v>
      </c>
    </row>
    <row r="5287" spans="1:21" x14ac:dyDescent="0.35">
      <c r="A5287" t="s">
        <v>1461</v>
      </c>
      <c r="B5287" t="s">
        <v>3241</v>
      </c>
      <c r="C5287" t="str">
        <f>SUBSTITUTE(Table1[[#This Row],[Fuel]],", ",",")</f>
        <v>fossil liquids: heavy fuel oil</v>
      </c>
      <c r="D5287" t="s">
        <v>3241</v>
      </c>
      <c r="H5287" t="s">
        <v>3440</v>
      </c>
      <c r="I5287">
        <v>350</v>
      </c>
      <c r="J5287" t="s">
        <v>3446</v>
      </c>
      <c r="K5287">
        <v>1983</v>
      </c>
      <c r="L5287" t="s">
        <v>29</v>
      </c>
      <c r="M5287" t="s">
        <v>29</v>
      </c>
      <c r="N5287">
        <v>41.582039999999999</v>
      </c>
      <c r="O5287">
        <v>140.42486400000001</v>
      </c>
      <c r="P5287" t="s">
        <v>3529</v>
      </c>
      <c r="Q5287" s="3">
        <f>Table1[[#This Row],[Capacity (MW)]]*0.395*8760*10^-6</f>
        <v>1.2110699999999999</v>
      </c>
      <c r="R5287" s="3" cm="1">
        <f t="array" ref="R5287">AVERAGE(VLOOKUP(_xlfn.TEXTSPLIT(Table1[[#This Row],[Fuel (no space after comma)]], ","), FuelList_Final_EF!$A$2:$B$65, 2, FALSE))</f>
        <v>81.602530311017389</v>
      </c>
      <c r="S5287" s="3">
        <f>Table1[[#This Row],[Generation (TWh)]]*10^9*VLOOKUP(Table1[[#This Row],[Turbine/Engine Technology]],Technology_HR!$A$2:$B$11,2,FALSE)*10^-6</f>
        <v>12455854.949999997</v>
      </c>
      <c r="T5287" s="5">
        <f>Table1[[#This Row],[Fuel Consumption (mmBtu)]]*Table1[[#This Row],[Emission Factor (kg CO2/ mmBtu)]]*10^3</f>
        <v>1016429281107.0107</v>
      </c>
      <c r="U5287" s="3">
        <f>Table1[[#This Row],[Emissions (g CO2)]]/(Table1[[#This Row],[Generation (TWh)]]*10^9)</f>
        <v>839.28202424881385</v>
      </c>
    </row>
    <row r="5288" spans="1:21" x14ac:dyDescent="0.35">
      <c r="A5288" t="s">
        <v>1461</v>
      </c>
      <c r="B5288" t="s">
        <v>3241</v>
      </c>
      <c r="C5288" t="str">
        <f>SUBSTITUTE(Table1[[#This Row],[Fuel]],", ",",")</f>
        <v>fossil liquids: heavy fuel oil</v>
      </c>
      <c r="D5288" t="s">
        <v>3241</v>
      </c>
      <c r="H5288" t="s">
        <v>3440</v>
      </c>
      <c r="I5288">
        <v>350</v>
      </c>
      <c r="J5288" t="s">
        <v>3446</v>
      </c>
      <c r="K5288">
        <v>1998</v>
      </c>
      <c r="L5288" t="s">
        <v>29</v>
      </c>
      <c r="M5288" t="s">
        <v>29</v>
      </c>
      <c r="N5288">
        <v>41.582039999999999</v>
      </c>
      <c r="O5288">
        <v>140.42486400000001</v>
      </c>
      <c r="P5288" t="s">
        <v>3529</v>
      </c>
      <c r="Q5288" s="3">
        <f>Table1[[#This Row],[Capacity (MW)]]*0.395*8760*10^-6</f>
        <v>1.2110699999999999</v>
      </c>
      <c r="R5288" s="3" cm="1">
        <f t="array" ref="R5288">AVERAGE(VLOOKUP(_xlfn.TEXTSPLIT(Table1[[#This Row],[Fuel (no space after comma)]], ","), FuelList_Final_EF!$A$2:$B$65, 2, FALSE))</f>
        <v>81.602530311017389</v>
      </c>
      <c r="S5288" s="3">
        <f>Table1[[#This Row],[Generation (TWh)]]*10^9*VLOOKUP(Table1[[#This Row],[Turbine/Engine Technology]],Technology_HR!$A$2:$B$11,2,FALSE)*10^-6</f>
        <v>12455854.949999997</v>
      </c>
      <c r="T5288" s="5">
        <f>Table1[[#This Row],[Fuel Consumption (mmBtu)]]*Table1[[#This Row],[Emission Factor (kg CO2/ mmBtu)]]*10^3</f>
        <v>1016429281107.0107</v>
      </c>
      <c r="U5288" s="3">
        <f>Table1[[#This Row],[Emissions (g CO2)]]/(Table1[[#This Row],[Generation (TWh)]]*10^9)</f>
        <v>839.28202424881385</v>
      </c>
    </row>
    <row r="5289" spans="1:21" x14ac:dyDescent="0.35">
      <c r="A5289" t="s">
        <v>1471</v>
      </c>
      <c r="B5289" t="s">
        <v>3239</v>
      </c>
      <c r="C5289" t="str">
        <f>SUBSTITUTE(Table1[[#This Row],[Fuel]],", ",",")</f>
        <v>fossil gas: natural gas</v>
      </c>
      <c r="D5289" t="s">
        <v>3239</v>
      </c>
      <c r="H5289" t="s">
        <v>3437</v>
      </c>
      <c r="I5289">
        <v>109.2</v>
      </c>
      <c r="J5289" t="s">
        <v>3446</v>
      </c>
      <c r="K5289">
        <v>2012</v>
      </c>
      <c r="L5289" t="s">
        <v>29</v>
      </c>
      <c r="M5289" t="s">
        <v>29</v>
      </c>
      <c r="N5289">
        <v>35.412092000000001</v>
      </c>
      <c r="O5289">
        <v>140.002669</v>
      </c>
      <c r="P5289" t="s">
        <v>3529</v>
      </c>
      <c r="Q5289" s="3">
        <f>Table1[[#This Row],[Capacity (MW)]]*0.395*8760*10^-6</f>
        <v>0.37785384</v>
      </c>
      <c r="R5289" s="3" cm="1">
        <f t="array" ref="R5289">AVERAGE(VLOOKUP(_xlfn.TEXTSPLIT(Table1[[#This Row],[Fuel (no space after comma)]], ","), FuelList_Final_EF!$A$2:$B$65, 2, FALSE))</f>
        <v>53.06</v>
      </c>
      <c r="S5289" s="3">
        <f>Table1[[#This Row],[Generation (TWh)]]*10^9*VLOOKUP(Table1[[#This Row],[Turbine/Engine Technology]],Technology_HR!$A$2:$B$11,2,FALSE)*10^-6</f>
        <v>3362899.176</v>
      </c>
      <c r="T5289" s="5">
        <f>Table1[[#This Row],[Fuel Consumption (mmBtu)]]*Table1[[#This Row],[Emission Factor (kg CO2/ mmBtu)]]*10^3</f>
        <v>178435430278.56</v>
      </c>
      <c r="U5289" s="3">
        <f>Table1[[#This Row],[Emissions (g CO2)]]/(Table1[[#This Row],[Generation (TWh)]]*10^9)</f>
        <v>472.23399999999998</v>
      </c>
    </row>
    <row r="5290" spans="1:21" x14ac:dyDescent="0.35">
      <c r="A5290" t="s">
        <v>1458</v>
      </c>
      <c r="B5290" t="s">
        <v>3242</v>
      </c>
      <c r="C5290" t="str">
        <f>SUBSTITUTE(Table1[[#This Row],[Fuel]],", ",",")</f>
        <v>fossil gas: lng</v>
      </c>
      <c r="D5290" t="s">
        <v>3242</v>
      </c>
      <c r="H5290" t="s">
        <v>3440</v>
      </c>
      <c r="I5290">
        <v>600</v>
      </c>
      <c r="J5290" t="s">
        <v>3446</v>
      </c>
      <c r="K5290">
        <v>1974</v>
      </c>
      <c r="L5290" t="s">
        <v>29</v>
      </c>
      <c r="M5290" t="s">
        <v>29</v>
      </c>
      <c r="N5290">
        <v>35.462566000000002</v>
      </c>
      <c r="O5290">
        <v>139.976812</v>
      </c>
      <c r="P5290" t="s">
        <v>3529</v>
      </c>
      <c r="Q5290" s="3">
        <f>Table1[[#This Row],[Capacity (MW)]]*0.395*8760*10^-6</f>
        <v>2.07612</v>
      </c>
      <c r="R5290" s="3" cm="1">
        <f t="array" ref="R5290">AVERAGE(VLOOKUP(_xlfn.TEXTSPLIT(Table1[[#This Row],[Fuel (no space after comma)]], ","), FuelList_Final_EF!$A$2:$B$65, 2, FALSE))</f>
        <v>67.685819715340017</v>
      </c>
      <c r="S5290" s="3">
        <f>Table1[[#This Row],[Generation (TWh)]]*10^9*VLOOKUP(Table1[[#This Row],[Turbine/Engine Technology]],Technology_HR!$A$2:$B$11,2,FALSE)*10^-6</f>
        <v>21352894.199999999</v>
      </c>
      <c r="T5290" s="5">
        <f>Table1[[#This Row],[Fuel Consumption (mmBtu)]]*Table1[[#This Row],[Emission Factor (kg CO2/ mmBtu)]]*10^3</f>
        <v>1445288147221.9294</v>
      </c>
      <c r="U5290" s="3">
        <f>Table1[[#This Row],[Emissions (g CO2)]]/(Table1[[#This Row],[Generation (TWh)]]*10^9)</f>
        <v>696.14865577227204</v>
      </c>
    </row>
    <row r="5291" spans="1:21" x14ac:dyDescent="0.35">
      <c r="A5291" t="s">
        <v>1458</v>
      </c>
      <c r="B5291" t="s">
        <v>3242</v>
      </c>
      <c r="C5291" t="str">
        <f>SUBSTITUTE(Table1[[#This Row],[Fuel]],", ",",")</f>
        <v>fossil gas: lng</v>
      </c>
      <c r="D5291" t="s">
        <v>3242</v>
      </c>
      <c r="H5291" t="s">
        <v>3440</v>
      </c>
      <c r="I5291">
        <v>1000</v>
      </c>
      <c r="J5291" t="s">
        <v>3446</v>
      </c>
      <c r="K5291">
        <v>1975</v>
      </c>
      <c r="L5291" t="s">
        <v>29</v>
      </c>
      <c r="M5291" t="s">
        <v>29</v>
      </c>
      <c r="N5291">
        <v>35.462566000000002</v>
      </c>
      <c r="O5291">
        <v>139.976812</v>
      </c>
      <c r="P5291" t="s">
        <v>3529</v>
      </c>
      <c r="Q5291" s="3">
        <f>Table1[[#This Row],[Capacity (MW)]]*0.395*8760*10^-6</f>
        <v>3.4601999999999999</v>
      </c>
      <c r="R5291" s="3" cm="1">
        <f t="array" ref="R5291">AVERAGE(VLOOKUP(_xlfn.TEXTSPLIT(Table1[[#This Row],[Fuel (no space after comma)]], ","), FuelList_Final_EF!$A$2:$B$65, 2, FALSE))</f>
        <v>67.685819715340017</v>
      </c>
      <c r="S5291" s="3">
        <f>Table1[[#This Row],[Generation (TWh)]]*10^9*VLOOKUP(Table1[[#This Row],[Turbine/Engine Technology]],Technology_HR!$A$2:$B$11,2,FALSE)*10^-6</f>
        <v>35588157</v>
      </c>
      <c r="T5291" s="5">
        <f>Table1[[#This Row],[Fuel Consumption (mmBtu)]]*Table1[[#This Row],[Emission Factor (kg CO2/ mmBtu)]]*10^3</f>
        <v>2408813578703.2158</v>
      </c>
      <c r="U5291" s="3">
        <f>Table1[[#This Row],[Emissions (g CO2)]]/(Table1[[#This Row],[Generation (TWh)]]*10^9)</f>
        <v>696.14865577227204</v>
      </c>
    </row>
    <row r="5292" spans="1:21" x14ac:dyDescent="0.35">
      <c r="A5292" t="s">
        <v>1458</v>
      </c>
      <c r="B5292" t="s">
        <v>3242</v>
      </c>
      <c r="C5292" t="str">
        <f>SUBSTITUTE(Table1[[#This Row],[Fuel]],", ",",")</f>
        <v>fossil gas: lng</v>
      </c>
      <c r="D5292" t="s">
        <v>3242</v>
      </c>
      <c r="H5292" t="s">
        <v>3440</v>
      </c>
      <c r="I5292">
        <v>1000</v>
      </c>
      <c r="J5292" t="s">
        <v>3446</v>
      </c>
      <c r="K5292">
        <v>1977</v>
      </c>
      <c r="L5292" t="s">
        <v>29</v>
      </c>
      <c r="M5292" t="s">
        <v>29</v>
      </c>
      <c r="N5292">
        <v>35.462566000000002</v>
      </c>
      <c r="O5292">
        <v>139.976812</v>
      </c>
      <c r="P5292" t="s">
        <v>3529</v>
      </c>
      <c r="Q5292" s="3">
        <f>Table1[[#This Row],[Capacity (MW)]]*0.395*8760*10^-6</f>
        <v>3.4601999999999999</v>
      </c>
      <c r="R5292" s="3" cm="1">
        <f t="array" ref="R5292">AVERAGE(VLOOKUP(_xlfn.TEXTSPLIT(Table1[[#This Row],[Fuel (no space after comma)]], ","), FuelList_Final_EF!$A$2:$B$65, 2, FALSE))</f>
        <v>67.685819715340017</v>
      </c>
      <c r="S5292" s="3">
        <f>Table1[[#This Row],[Generation (TWh)]]*10^9*VLOOKUP(Table1[[#This Row],[Turbine/Engine Technology]],Technology_HR!$A$2:$B$11,2,FALSE)*10^-6</f>
        <v>35588157</v>
      </c>
      <c r="T5292" s="5">
        <f>Table1[[#This Row],[Fuel Consumption (mmBtu)]]*Table1[[#This Row],[Emission Factor (kg CO2/ mmBtu)]]*10^3</f>
        <v>2408813578703.2158</v>
      </c>
      <c r="U5292" s="3">
        <f>Table1[[#This Row],[Emissions (g CO2)]]/(Table1[[#This Row],[Generation (TWh)]]*10^9)</f>
        <v>696.14865577227204</v>
      </c>
    </row>
    <row r="5293" spans="1:21" x14ac:dyDescent="0.35">
      <c r="A5293" t="s">
        <v>1458</v>
      </c>
      <c r="B5293" t="s">
        <v>3242</v>
      </c>
      <c r="C5293" t="str">
        <f>SUBSTITUTE(Table1[[#This Row],[Fuel]],", ",",")</f>
        <v>fossil gas: lng</v>
      </c>
      <c r="D5293" t="s">
        <v>3242</v>
      </c>
      <c r="H5293" t="s">
        <v>3440</v>
      </c>
      <c r="I5293">
        <v>1000</v>
      </c>
      <c r="J5293" t="s">
        <v>3446</v>
      </c>
      <c r="K5293">
        <v>1979</v>
      </c>
      <c r="L5293" t="s">
        <v>29</v>
      </c>
      <c r="M5293" t="s">
        <v>29</v>
      </c>
      <c r="N5293">
        <v>35.462566000000002</v>
      </c>
      <c r="O5293">
        <v>139.976812</v>
      </c>
      <c r="P5293" t="s">
        <v>3529</v>
      </c>
      <c r="Q5293" s="3">
        <f>Table1[[#This Row],[Capacity (MW)]]*0.395*8760*10^-6</f>
        <v>3.4601999999999999</v>
      </c>
      <c r="R5293" s="3" cm="1">
        <f t="array" ref="R5293">AVERAGE(VLOOKUP(_xlfn.TEXTSPLIT(Table1[[#This Row],[Fuel (no space after comma)]], ","), FuelList_Final_EF!$A$2:$B$65, 2, FALSE))</f>
        <v>67.685819715340017</v>
      </c>
      <c r="S5293" s="3">
        <f>Table1[[#This Row],[Generation (TWh)]]*10^9*VLOOKUP(Table1[[#This Row],[Turbine/Engine Technology]],Technology_HR!$A$2:$B$11,2,FALSE)*10^-6</f>
        <v>35588157</v>
      </c>
      <c r="T5293" s="5">
        <f>Table1[[#This Row],[Fuel Consumption (mmBtu)]]*Table1[[#This Row],[Emission Factor (kg CO2/ mmBtu)]]*10^3</f>
        <v>2408813578703.2158</v>
      </c>
      <c r="U5293" s="3">
        <f>Table1[[#This Row],[Emissions (g CO2)]]/(Table1[[#This Row],[Generation (TWh)]]*10^9)</f>
        <v>696.14865577227204</v>
      </c>
    </row>
    <row r="5294" spans="1:21" x14ac:dyDescent="0.35">
      <c r="A5294" t="s">
        <v>1489</v>
      </c>
      <c r="B5294" t="s">
        <v>3242</v>
      </c>
      <c r="C5294" t="str">
        <f>SUBSTITUTE(Table1[[#This Row],[Fuel]],", ",",")</f>
        <v>fossil gas: lng</v>
      </c>
      <c r="D5294" t="s">
        <v>3242</v>
      </c>
      <c r="H5294" t="s">
        <v>3438</v>
      </c>
      <c r="I5294">
        <v>590</v>
      </c>
      <c r="J5294" t="s">
        <v>3446</v>
      </c>
      <c r="K5294">
        <v>2020</v>
      </c>
      <c r="L5294" t="s">
        <v>29</v>
      </c>
      <c r="M5294" t="s">
        <v>29</v>
      </c>
      <c r="N5294">
        <v>37.849198000000001</v>
      </c>
      <c r="O5294">
        <v>140.95291399999999</v>
      </c>
      <c r="P5294" t="s">
        <v>3529</v>
      </c>
      <c r="Q5294" s="3">
        <f>Table1[[#This Row],[Capacity (MW)]]*0.395*8760*10^-6</f>
        <v>2.0415179999999999</v>
      </c>
      <c r="R5294" s="3" cm="1">
        <f t="array" ref="R5294">AVERAGE(VLOOKUP(_xlfn.TEXTSPLIT(Table1[[#This Row],[Fuel (no space after comma)]], ","), FuelList_Final_EF!$A$2:$B$65, 2, FALSE))</f>
        <v>67.685819715340017</v>
      </c>
      <c r="S5294" s="3">
        <f>Table1[[#This Row],[Generation (TWh)]]*10^9*VLOOKUP(Table1[[#This Row],[Turbine/Engine Technology]],Technology_HR!$A$2:$B$11,2,FALSE)*10^-6</f>
        <v>15411419.381999999</v>
      </c>
      <c r="T5294" s="5">
        <f>Table1[[#This Row],[Fuel Consumption (mmBtu)]]*Table1[[#This Row],[Emission Factor (kg CO2/ mmBtu)]]*10^3</f>
        <v>1043134553847.5488</v>
      </c>
      <c r="U5294" s="3">
        <f>Table1[[#This Row],[Emissions (g CO2)]]/(Table1[[#This Row],[Generation (TWh)]]*10^9)</f>
        <v>510.96025303110179</v>
      </c>
    </row>
    <row r="5295" spans="1:21" x14ac:dyDescent="0.35">
      <c r="A5295" t="s">
        <v>1489</v>
      </c>
      <c r="B5295" t="s">
        <v>3242</v>
      </c>
      <c r="C5295" t="str">
        <f>SUBSTITUTE(Table1[[#This Row],[Fuel]],", ",",")</f>
        <v>fossil gas: lng</v>
      </c>
      <c r="D5295" t="s">
        <v>3242</v>
      </c>
      <c r="H5295" t="s">
        <v>3438</v>
      </c>
      <c r="I5295">
        <v>590</v>
      </c>
      <c r="J5295" t="s">
        <v>3446</v>
      </c>
      <c r="K5295">
        <v>2020</v>
      </c>
      <c r="L5295" t="s">
        <v>29</v>
      </c>
      <c r="M5295" t="s">
        <v>29</v>
      </c>
      <c r="N5295">
        <v>37.849198000000001</v>
      </c>
      <c r="O5295">
        <v>140.95291399999999</v>
      </c>
      <c r="P5295" t="s">
        <v>3529</v>
      </c>
      <c r="Q5295" s="3">
        <f>Table1[[#This Row],[Capacity (MW)]]*0.395*8760*10^-6</f>
        <v>2.0415179999999999</v>
      </c>
      <c r="R5295" s="3" cm="1">
        <f t="array" ref="R5295">AVERAGE(VLOOKUP(_xlfn.TEXTSPLIT(Table1[[#This Row],[Fuel (no space after comma)]], ","), FuelList_Final_EF!$A$2:$B$65, 2, FALSE))</f>
        <v>67.685819715340017</v>
      </c>
      <c r="S5295" s="3">
        <f>Table1[[#This Row],[Generation (TWh)]]*10^9*VLOOKUP(Table1[[#This Row],[Turbine/Engine Technology]],Technology_HR!$A$2:$B$11,2,FALSE)*10^-6</f>
        <v>15411419.381999999</v>
      </c>
      <c r="T5295" s="5">
        <f>Table1[[#This Row],[Fuel Consumption (mmBtu)]]*Table1[[#This Row],[Emission Factor (kg CO2/ mmBtu)]]*10^3</f>
        <v>1043134553847.5488</v>
      </c>
      <c r="U5295" s="3">
        <f>Table1[[#This Row],[Emissions (g CO2)]]/(Table1[[#This Row],[Generation (TWh)]]*10^9)</f>
        <v>510.96025303110179</v>
      </c>
    </row>
    <row r="5296" spans="1:21" x14ac:dyDescent="0.35">
      <c r="A5296" t="s">
        <v>1490</v>
      </c>
      <c r="B5296" t="s">
        <v>3239</v>
      </c>
      <c r="C5296" t="str">
        <f>SUBSTITUTE(Table1[[#This Row],[Fuel]],", ",",")</f>
        <v>fossil gas: natural gas</v>
      </c>
      <c r="D5296" t="s">
        <v>3239</v>
      </c>
      <c r="H5296" t="s">
        <v>3438</v>
      </c>
      <c r="I5296">
        <v>50</v>
      </c>
      <c r="J5296" t="s">
        <v>3446</v>
      </c>
      <c r="K5296">
        <v>2004</v>
      </c>
      <c r="L5296" t="s">
        <v>29</v>
      </c>
      <c r="M5296" t="s">
        <v>29</v>
      </c>
      <c r="N5296">
        <v>35.601522000000003</v>
      </c>
      <c r="O5296">
        <v>140.127713</v>
      </c>
      <c r="P5296" t="s">
        <v>3529</v>
      </c>
      <c r="Q5296" s="3">
        <f>Table1[[#This Row],[Capacity (MW)]]*0.395*8760*10^-6</f>
        <v>0.17301</v>
      </c>
      <c r="R5296" s="3" cm="1">
        <f t="array" ref="R5296">AVERAGE(VLOOKUP(_xlfn.TEXTSPLIT(Table1[[#This Row],[Fuel (no space after comma)]], ","), FuelList_Final_EF!$A$2:$B$65, 2, FALSE))</f>
        <v>53.06</v>
      </c>
      <c r="S5296" s="3">
        <f>Table1[[#This Row],[Generation (TWh)]]*10^9*VLOOKUP(Table1[[#This Row],[Turbine/Engine Technology]],Technology_HR!$A$2:$B$11,2,FALSE)*10^-6</f>
        <v>1306052.49</v>
      </c>
      <c r="T5296" s="5">
        <f>Table1[[#This Row],[Fuel Consumption (mmBtu)]]*Table1[[#This Row],[Emission Factor (kg CO2/ mmBtu)]]*10^3</f>
        <v>69299145119.400009</v>
      </c>
      <c r="U5296" s="3">
        <f>Table1[[#This Row],[Emissions (g CO2)]]/(Table1[[#This Row],[Generation (TWh)]]*10^9)</f>
        <v>400.54994000000005</v>
      </c>
    </row>
    <row r="5297" spans="1:21" x14ac:dyDescent="0.35">
      <c r="A5297" t="s">
        <v>1486</v>
      </c>
      <c r="B5297" t="s">
        <v>3239</v>
      </c>
      <c r="C5297" t="str">
        <f>SUBSTITUTE(Table1[[#This Row],[Fuel]],", ",",")</f>
        <v>fossil gas: natural gas</v>
      </c>
      <c r="D5297" t="s">
        <v>3239</v>
      </c>
      <c r="H5297" t="s">
        <v>3438</v>
      </c>
      <c r="I5297">
        <v>566</v>
      </c>
      <c r="J5297" t="s">
        <v>3446</v>
      </c>
      <c r="K5297">
        <v>2020</v>
      </c>
      <c r="L5297" t="s">
        <v>29</v>
      </c>
      <c r="M5297" t="s">
        <v>29</v>
      </c>
      <c r="N5297">
        <v>34.746242000000002</v>
      </c>
      <c r="O5297">
        <v>134.78481500000001</v>
      </c>
      <c r="P5297" t="s">
        <v>3529</v>
      </c>
      <c r="Q5297" s="3">
        <f>Table1[[#This Row],[Capacity (MW)]]*0.395*8760*10^-6</f>
        <v>1.9584732</v>
      </c>
      <c r="R5297" s="3" cm="1">
        <f t="array" ref="R5297">AVERAGE(VLOOKUP(_xlfn.TEXTSPLIT(Table1[[#This Row],[Fuel (no space after comma)]], ","), FuelList_Final_EF!$A$2:$B$65, 2, FALSE))</f>
        <v>53.06</v>
      </c>
      <c r="S5297" s="3">
        <f>Table1[[#This Row],[Generation (TWh)]]*10^9*VLOOKUP(Table1[[#This Row],[Turbine/Engine Technology]],Technology_HR!$A$2:$B$11,2,FALSE)*10^-6</f>
        <v>14784514.186799999</v>
      </c>
      <c r="T5297" s="5">
        <f>Table1[[#This Row],[Fuel Consumption (mmBtu)]]*Table1[[#This Row],[Emission Factor (kg CO2/ mmBtu)]]*10^3</f>
        <v>784466322751.60803</v>
      </c>
      <c r="U5297" s="3">
        <f>Table1[[#This Row],[Emissions (g CO2)]]/(Table1[[#This Row],[Generation (TWh)]]*10^9)</f>
        <v>400.54993999999999</v>
      </c>
    </row>
    <row r="5298" spans="1:21" x14ac:dyDescent="0.35">
      <c r="A5298" t="s">
        <v>1457</v>
      </c>
      <c r="B5298" t="s">
        <v>3285</v>
      </c>
      <c r="C5298" t="str">
        <f>SUBSTITUTE(Table1[[#This Row],[Fuel]],", ",",")</f>
        <v>fossil gas: lng,fossil liquids: fuel oil</v>
      </c>
      <c r="D5298" t="s">
        <v>3242</v>
      </c>
      <c r="E5298" t="s">
        <v>3275</v>
      </c>
      <c r="H5298" t="s">
        <v>3440</v>
      </c>
      <c r="I5298">
        <v>350</v>
      </c>
      <c r="J5298" t="s">
        <v>3446</v>
      </c>
      <c r="K5298">
        <v>2014</v>
      </c>
      <c r="L5298" t="s">
        <v>29</v>
      </c>
      <c r="M5298" t="s">
        <v>29</v>
      </c>
      <c r="N5298">
        <v>34.516469999999998</v>
      </c>
      <c r="O5298">
        <v>133.68705299999999</v>
      </c>
      <c r="P5298" t="s">
        <v>3529</v>
      </c>
      <c r="Q5298" s="3">
        <f>Table1[[#This Row],[Capacity (MW)]]*0.395*8760*10^-6</f>
        <v>1.2110699999999999</v>
      </c>
      <c r="R5298" s="3" cm="1">
        <f t="array" ref="R5298">AVERAGE(VLOOKUP(_xlfn.TEXTSPLIT(Table1[[#This Row],[Fuel (no space after comma)]], ","), FuelList_Final_EF!$A$2:$B$65, 2, FALSE))</f>
        <v>72.896251006556298</v>
      </c>
      <c r="S5298" s="3">
        <f>Table1[[#This Row],[Generation (TWh)]]*10^9*VLOOKUP(Table1[[#This Row],[Turbine/Engine Technology]],Technology_HR!$A$2:$B$11,2,FALSE)*10^-6</f>
        <v>12455854.949999997</v>
      </c>
      <c r="T5298" s="5">
        <f>Table1[[#This Row],[Fuel Consumption (mmBtu)]]*Table1[[#This Row],[Emission Factor (kg CO2/ mmBtu)]]*10^3</f>
        <v>907985128936.45654</v>
      </c>
      <c r="U5298" s="3">
        <f>Table1[[#This Row],[Emissions (g CO2)]]/(Table1[[#This Row],[Generation (TWh)]]*10^9)</f>
        <v>749.73794160243153</v>
      </c>
    </row>
    <row r="5299" spans="1:21" x14ac:dyDescent="0.35">
      <c r="A5299" t="s">
        <v>1457</v>
      </c>
      <c r="B5299" t="s">
        <v>3241</v>
      </c>
      <c r="C5299" t="str">
        <f>SUBSTITUTE(Table1[[#This Row],[Fuel]],", ",",")</f>
        <v>fossil liquids: heavy fuel oil</v>
      </c>
      <c r="D5299" t="s">
        <v>3241</v>
      </c>
      <c r="H5299" t="s">
        <v>3440</v>
      </c>
      <c r="I5299">
        <v>350</v>
      </c>
      <c r="J5299" t="s">
        <v>3446</v>
      </c>
      <c r="K5299">
        <v>1972</v>
      </c>
      <c r="L5299" t="s">
        <v>29</v>
      </c>
      <c r="M5299" t="s">
        <v>29</v>
      </c>
      <c r="N5299">
        <v>34.516469999999998</v>
      </c>
      <c r="O5299">
        <v>133.68705299999999</v>
      </c>
      <c r="P5299" t="s">
        <v>3529</v>
      </c>
      <c r="Q5299" s="3">
        <f>Table1[[#This Row],[Capacity (MW)]]*0.395*8760*10^-6</f>
        <v>1.2110699999999999</v>
      </c>
      <c r="R5299" s="3" cm="1">
        <f t="array" ref="R5299">AVERAGE(VLOOKUP(_xlfn.TEXTSPLIT(Table1[[#This Row],[Fuel (no space after comma)]], ","), FuelList_Final_EF!$A$2:$B$65, 2, FALSE))</f>
        <v>81.602530311017389</v>
      </c>
      <c r="S5299" s="3">
        <f>Table1[[#This Row],[Generation (TWh)]]*10^9*VLOOKUP(Table1[[#This Row],[Turbine/Engine Technology]],Technology_HR!$A$2:$B$11,2,FALSE)*10^-6</f>
        <v>12455854.949999997</v>
      </c>
      <c r="T5299" s="5">
        <f>Table1[[#This Row],[Fuel Consumption (mmBtu)]]*Table1[[#This Row],[Emission Factor (kg CO2/ mmBtu)]]*10^3</f>
        <v>1016429281107.0107</v>
      </c>
      <c r="U5299" s="3">
        <f>Table1[[#This Row],[Emissions (g CO2)]]/(Table1[[#This Row],[Generation (TWh)]]*10^9)</f>
        <v>839.28202424881385</v>
      </c>
    </row>
    <row r="5300" spans="1:21" x14ac:dyDescent="0.35">
      <c r="A5300" t="s">
        <v>1457</v>
      </c>
      <c r="B5300" t="s">
        <v>3241</v>
      </c>
      <c r="C5300" t="str">
        <f>SUBSTITUTE(Table1[[#This Row],[Fuel]],", ",",")</f>
        <v>fossil liquids: heavy fuel oil</v>
      </c>
      <c r="D5300" t="s">
        <v>3241</v>
      </c>
      <c r="H5300" t="s">
        <v>3440</v>
      </c>
      <c r="I5300">
        <v>500</v>
      </c>
      <c r="J5300" t="s">
        <v>3446</v>
      </c>
      <c r="K5300">
        <v>1974</v>
      </c>
      <c r="L5300" t="s">
        <v>29</v>
      </c>
      <c r="M5300" t="s">
        <v>29</v>
      </c>
      <c r="N5300">
        <v>34.516469999999998</v>
      </c>
      <c r="O5300">
        <v>133.68705299999999</v>
      </c>
      <c r="P5300" t="s">
        <v>3529</v>
      </c>
      <c r="Q5300" s="3">
        <f>Table1[[#This Row],[Capacity (MW)]]*0.395*8760*10^-6</f>
        <v>1.7301</v>
      </c>
      <c r="R5300" s="3" cm="1">
        <f t="array" ref="R5300">AVERAGE(VLOOKUP(_xlfn.TEXTSPLIT(Table1[[#This Row],[Fuel (no space after comma)]], ","), FuelList_Final_EF!$A$2:$B$65, 2, FALSE))</f>
        <v>81.602530311017389</v>
      </c>
      <c r="S5300" s="3">
        <f>Table1[[#This Row],[Generation (TWh)]]*10^9*VLOOKUP(Table1[[#This Row],[Turbine/Engine Technology]],Technology_HR!$A$2:$B$11,2,FALSE)*10^-6</f>
        <v>17794078.5</v>
      </c>
      <c r="T5300" s="5">
        <f>Table1[[#This Row],[Fuel Consumption (mmBtu)]]*Table1[[#This Row],[Emission Factor (kg CO2/ mmBtu)]]*10^3</f>
        <v>1452041830152.8728</v>
      </c>
      <c r="U5300" s="3">
        <f>Table1[[#This Row],[Emissions (g CO2)]]/(Table1[[#This Row],[Generation (TWh)]]*10^9)</f>
        <v>839.28202424881385</v>
      </c>
    </row>
    <row r="5301" spans="1:21" x14ac:dyDescent="0.35">
      <c r="A5301" t="s">
        <v>1485</v>
      </c>
      <c r="B5301" t="s">
        <v>3355</v>
      </c>
      <c r="C5301" t="str">
        <f>SUBSTITUTE(Table1[[#This Row],[Fuel]],", ",",")</f>
        <v>industrial by-product: blast furnace gas,coal: unknown,industrial by-product: coke oven gas</v>
      </c>
      <c r="D5301" t="s">
        <v>3274</v>
      </c>
      <c r="E5301" t="s">
        <v>3645</v>
      </c>
      <c r="F5301" t="s">
        <v>3278</v>
      </c>
      <c r="H5301" t="s">
        <v>3440</v>
      </c>
      <c r="I5301">
        <v>156</v>
      </c>
      <c r="J5301" t="s">
        <v>3446</v>
      </c>
      <c r="K5301">
        <v>1971</v>
      </c>
      <c r="L5301" t="s">
        <v>29</v>
      </c>
      <c r="M5301" t="s">
        <v>29</v>
      </c>
      <c r="N5301">
        <v>33.926744999999997</v>
      </c>
      <c r="O5301">
        <v>130.84764000000001</v>
      </c>
      <c r="P5301" t="s">
        <v>3529</v>
      </c>
      <c r="Q5301" s="3">
        <f>Table1[[#This Row],[Capacity (MW)]]*0.395*8760*10^-6</f>
        <v>0.53979120000000003</v>
      </c>
      <c r="R5301" s="3" cm="1">
        <f t="array" ref="R5301">AVERAGE(VLOOKUP(_xlfn.TEXTSPLIT(Table1[[#This Row],[Fuel (no space after comma)]], ","), FuelList_Final_EF!$A$2:$B$65, 2, FALSE))</f>
        <v>140.47785802143736</v>
      </c>
      <c r="S5301" s="3">
        <f>Table1[[#This Row],[Generation (TWh)]]*10^9*VLOOKUP(Table1[[#This Row],[Turbine/Engine Technology]],Technology_HR!$A$2:$B$11,2,FALSE)*10^-6</f>
        <v>5551752.4919999996</v>
      </c>
      <c r="T5301" s="5">
        <f>Table1[[#This Row],[Fuel Consumption (mmBtu)]]*Table1[[#This Row],[Emission Factor (kg CO2/ mmBtu)]]*10^3</f>
        <v>779898298341.33691</v>
      </c>
      <c r="U5301" s="3">
        <f>Table1[[#This Row],[Emissions (g CO2)]]/(Table1[[#This Row],[Generation (TWh)]]*10^9)</f>
        <v>1444.814769750483</v>
      </c>
    </row>
    <row r="5302" spans="1:21" x14ac:dyDescent="0.35">
      <c r="A5302" t="s">
        <v>1485</v>
      </c>
      <c r="B5302" t="s">
        <v>3356</v>
      </c>
      <c r="C5302" t="str">
        <f>SUBSTITUTE(Table1[[#This Row],[Fuel]],", ",",")</f>
        <v>fossil gas: lng,industrial by-product: blast furnace gas,industrial by-product: coke oven gas</v>
      </c>
      <c r="D5302" t="s">
        <v>3242</v>
      </c>
      <c r="E5302" t="s">
        <v>3274</v>
      </c>
      <c r="F5302" t="s">
        <v>3278</v>
      </c>
      <c r="H5302" t="s">
        <v>3440</v>
      </c>
      <c r="I5302">
        <v>250</v>
      </c>
      <c r="J5302" t="s">
        <v>3446</v>
      </c>
      <c r="K5302">
        <v>1972</v>
      </c>
      <c r="L5302" t="s">
        <v>29</v>
      </c>
      <c r="M5302" t="s">
        <v>29</v>
      </c>
      <c r="N5302">
        <v>33.926744999999997</v>
      </c>
      <c r="O5302">
        <v>130.84764000000001</v>
      </c>
      <c r="P5302" t="s">
        <v>3529</v>
      </c>
      <c r="Q5302" s="3">
        <f>Table1[[#This Row],[Capacity (MW)]]*0.395*8760*10^-6</f>
        <v>0.86504999999999999</v>
      </c>
      <c r="R5302" s="3" cm="1">
        <f t="array" ref="R5302">AVERAGE(VLOOKUP(_xlfn.TEXTSPLIT(Table1[[#This Row],[Fuel (no space after comma)]], ","), FuelList_Final_EF!$A$2:$B$65, 2, FALSE))</f>
        <v>129.61860657178002</v>
      </c>
      <c r="S5302" s="3">
        <f>Table1[[#This Row],[Generation (TWh)]]*10^9*VLOOKUP(Table1[[#This Row],[Turbine/Engine Technology]],Technology_HR!$A$2:$B$11,2,FALSE)*10^-6</f>
        <v>8897039.25</v>
      </c>
      <c r="T5302" s="5">
        <f>Table1[[#This Row],[Fuel Consumption (mmBtu)]]*Table1[[#This Row],[Emission Factor (kg CO2/ mmBtu)]]*10^3</f>
        <v>1153221830199.4348</v>
      </c>
      <c r="U5302" s="3">
        <f>Table1[[#This Row],[Emissions (g CO2)]]/(Table1[[#This Row],[Generation (TWh)]]*10^9)</f>
        <v>1333.1273685907574</v>
      </c>
    </row>
    <row r="5303" spans="1:21" x14ac:dyDescent="0.35">
      <c r="A5303" t="s">
        <v>1485</v>
      </c>
      <c r="B5303" t="s">
        <v>3356</v>
      </c>
      <c r="C5303" t="str">
        <f>SUBSTITUTE(Table1[[#This Row],[Fuel]],", ",",")</f>
        <v>fossil gas: lng,industrial by-product: blast furnace gas,industrial by-product: coke oven gas</v>
      </c>
      <c r="D5303" t="s">
        <v>3242</v>
      </c>
      <c r="E5303" t="s">
        <v>3274</v>
      </c>
      <c r="F5303" t="s">
        <v>3278</v>
      </c>
      <c r="H5303" t="s">
        <v>3440</v>
      </c>
      <c r="I5303">
        <v>375</v>
      </c>
      <c r="J5303" t="s">
        <v>3446</v>
      </c>
      <c r="K5303">
        <v>1978</v>
      </c>
      <c r="L5303" t="s">
        <v>29</v>
      </c>
      <c r="M5303" t="s">
        <v>29</v>
      </c>
      <c r="N5303">
        <v>33.926744999999997</v>
      </c>
      <c r="O5303">
        <v>130.84764000000001</v>
      </c>
      <c r="P5303" t="s">
        <v>3529</v>
      </c>
      <c r="Q5303" s="3">
        <f>Table1[[#This Row],[Capacity (MW)]]*0.395*8760*10^-6</f>
        <v>1.2975749999999999</v>
      </c>
      <c r="R5303" s="3" cm="1">
        <f t="array" ref="R5303">AVERAGE(VLOOKUP(_xlfn.TEXTSPLIT(Table1[[#This Row],[Fuel (no space after comma)]], ","), FuelList_Final_EF!$A$2:$B$65, 2, FALSE))</f>
        <v>129.61860657178002</v>
      </c>
      <c r="S5303" s="3">
        <f>Table1[[#This Row],[Generation (TWh)]]*10^9*VLOOKUP(Table1[[#This Row],[Turbine/Engine Technology]],Technology_HR!$A$2:$B$11,2,FALSE)*10^-6</f>
        <v>13345558.875</v>
      </c>
      <c r="T5303" s="5">
        <f>Table1[[#This Row],[Fuel Consumption (mmBtu)]]*Table1[[#This Row],[Emission Factor (kg CO2/ mmBtu)]]*10^3</f>
        <v>1729832745299.1521</v>
      </c>
      <c r="U5303" s="3">
        <f>Table1[[#This Row],[Emissions (g CO2)]]/(Table1[[#This Row],[Generation (TWh)]]*10^9)</f>
        <v>1333.1273685907574</v>
      </c>
    </row>
    <row r="5304" spans="1:21" x14ac:dyDescent="0.35">
      <c r="A5304" t="s">
        <v>1485</v>
      </c>
      <c r="B5304" t="s">
        <v>3357</v>
      </c>
      <c r="C5304" t="str">
        <f>SUBSTITUTE(Table1[[#This Row],[Fuel]],", ",",")</f>
        <v>fossil gas: lng,coal: unknown</v>
      </c>
      <c r="D5304" t="s">
        <v>3242</v>
      </c>
      <c r="E5304" t="s">
        <v>3645</v>
      </c>
      <c r="H5304" t="s">
        <v>3440</v>
      </c>
      <c r="I5304">
        <v>110</v>
      </c>
      <c r="J5304" t="s">
        <v>3446</v>
      </c>
      <c r="K5304">
        <v>2010</v>
      </c>
      <c r="L5304" t="s">
        <v>29</v>
      </c>
      <c r="M5304" t="s">
        <v>29</v>
      </c>
      <c r="N5304">
        <v>33.926744999999997</v>
      </c>
      <c r="O5304">
        <v>130.84764000000001</v>
      </c>
      <c r="P5304" t="s">
        <v>3529</v>
      </c>
      <c r="Q5304" s="3">
        <f>Table1[[#This Row],[Capacity (MW)]]*0.395*8760*10^-6</f>
        <v>0.38062199999999996</v>
      </c>
      <c r="R5304" s="3" cm="1">
        <f t="array" ref="R5304">AVERAGE(VLOOKUP(_xlfn.TEXTSPLIT(Table1[[#This Row],[Fuel (no space after comma)]], ","), FuelList_Final_EF!$A$2:$B$65, 2, FALSE))</f>
        <v>83.974696889826049</v>
      </c>
      <c r="S5304" s="3">
        <f>Table1[[#This Row],[Generation (TWh)]]*10^9*VLOOKUP(Table1[[#This Row],[Turbine/Engine Technology]],Technology_HR!$A$2:$B$11,2,FALSE)*10^-6</f>
        <v>3914697.2699999996</v>
      </c>
      <c r="T5304" s="5">
        <f>Table1[[#This Row],[Fuel Consumption (mmBtu)]]*Table1[[#This Row],[Emission Factor (kg CO2/ mmBtu)]]*10^3</f>
        <v>328735516663.6795</v>
      </c>
      <c r="U5304" s="3">
        <f>Table1[[#This Row],[Emissions (g CO2)]]/(Table1[[#This Row],[Generation (TWh)]]*10^9)</f>
        <v>863.679757511861</v>
      </c>
    </row>
    <row r="5305" spans="1:21" x14ac:dyDescent="0.35">
      <c r="A5305" t="s">
        <v>1485</v>
      </c>
      <c r="B5305" t="s">
        <v>3358</v>
      </c>
      <c r="C5305" t="str">
        <f>SUBSTITUTE(Table1[[#This Row],[Fuel]],", ",",")</f>
        <v>industrial by-product: coke oven gas,coal: unknown</v>
      </c>
      <c r="D5305" t="s">
        <v>3278</v>
      </c>
      <c r="E5305" t="s">
        <v>3645</v>
      </c>
      <c r="H5305" t="s">
        <v>3440</v>
      </c>
      <c r="I5305">
        <v>149</v>
      </c>
      <c r="J5305" t="s">
        <v>3446</v>
      </c>
      <c r="K5305">
        <v>1999</v>
      </c>
      <c r="L5305" t="s">
        <v>29</v>
      </c>
      <c r="M5305" t="s">
        <v>29</v>
      </c>
      <c r="N5305">
        <v>33.926744999999997</v>
      </c>
      <c r="O5305">
        <v>130.84764000000001</v>
      </c>
      <c r="P5305" t="s">
        <v>3529</v>
      </c>
      <c r="Q5305" s="3">
        <f>Table1[[#This Row],[Capacity (MW)]]*0.395*8760*10^-6</f>
        <v>0.51556980000000008</v>
      </c>
      <c r="R5305" s="3" cm="1">
        <f t="array" ref="R5305">AVERAGE(VLOOKUP(_xlfn.TEXTSPLIT(Table1[[#This Row],[Fuel (no space after comma)]], ","), FuelList_Final_EF!$A$2:$B$65, 2, FALSE))</f>
        <v>73.556787032156038</v>
      </c>
      <c r="S5305" s="3">
        <f>Table1[[#This Row],[Generation (TWh)]]*10^9*VLOOKUP(Table1[[#This Row],[Turbine/Engine Technology]],Technology_HR!$A$2:$B$11,2,FALSE)*10^-6</f>
        <v>5302635.3930000011</v>
      </c>
      <c r="T5305" s="5">
        <f>Table1[[#This Row],[Fuel Consumption (mmBtu)]]*Table1[[#This Row],[Emission Factor (kg CO2/ mmBtu)]]*10^3</f>
        <v>390044822312.0741</v>
      </c>
      <c r="U5305" s="3">
        <f>Table1[[#This Row],[Emissions (g CO2)]]/(Table1[[#This Row],[Generation (TWh)]]*10^9)</f>
        <v>756.53155462572488</v>
      </c>
    </row>
    <row r="5306" spans="1:21" x14ac:dyDescent="0.35">
      <c r="A5306" t="s">
        <v>1491</v>
      </c>
      <c r="B5306" t="s">
        <v>3239</v>
      </c>
      <c r="C5306" t="str">
        <f>SUBSTITUTE(Table1[[#This Row],[Fuel]],", ",",")</f>
        <v>fossil gas: natural gas</v>
      </c>
      <c r="D5306" t="s">
        <v>3239</v>
      </c>
      <c r="H5306" t="s">
        <v>3438</v>
      </c>
      <c r="I5306">
        <v>102.9</v>
      </c>
      <c r="J5306" t="s">
        <v>3446</v>
      </c>
      <c r="K5306">
        <v>2003</v>
      </c>
      <c r="L5306" t="s">
        <v>29</v>
      </c>
      <c r="M5306" t="s">
        <v>29</v>
      </c>
      <c r="N5306">
        <v>35.470635999999999</v>
      </c>
      <c r="O5306">
        <v>139.97661600000001</v>
      </c>
      <c r="P5306" t="s">
        <v>3529</v>
      </c>
      <c r="Q5306" s="3">
        <f>Table1[[#This Row],[Capacity (MW)]]*0.395*8760*10^-6</f>
        <v>0.35605458000000006</v>
      </c>
      <c r="R5306" s="3" cm="1">
        <f t="array" ref="R5306">AVERAGE(VLOOKUP(_xlfn.TEXTSPLIT(Table1[[#This Row],[Fuel (no space after comma)]], ","), FuelList_Final_EF!$A$2:$B$65, 2, FALSE))</f>
        <v>53.06</v>
      </c>
      <c r="S5306" s="3">
        <f>Table1[[#This Row],[Generation (TWh)]]*10^9*VLOOKUP(Table1[[#This Row],[Turbine/Engine Technology]],Technology_HR!$A$2:$B$11,2,FALSE)*10^-6</f>
        <v>2687856.0244200001</v>
      </c>
      <c r="T5306" s="5">
        <f>Table1[[#This Row],[Fuel Consumption (mmBtu)]]*Table1[[#This Row],[Emission Factor (kg CO2/ mmBtu)]]*10^3</f>
        <v>142617640655.72522</v>
      </c>
      <c r="U5306" s="3">
        <f>Table1[[#This Row],[Emissions (g CO2)]]/(Table1[[#This Row],[Generation (TWh)]]*10^9)</f>
        <v>400.54993999999999</v>
      </c>
    </row>
    <row r="5307" spans="1:21" x14ac:dyDescent="0.35">
      <c r="A5307" t="s">
        <v>94</v>
      </c>
      <c r="B5307" t="s">
        <v>3239</v>
      </c>
      <c r="C5307" t="str">
        <f>SUBSTITUTE(Table1[[#This Row],[Fuel]],", ",",")</f>
        <v>fossil gas: natural gas</v>
      </c>
      <c r="D5307" t="s">
        <v>3239</v>
      </c>
      <c r="H5307" t="s">
        <v>3438</v>
      </c>
      <c r="I5307">
        <v>180</v>
      </c>
      <c r="J5307" t="s">
        <v>3446</v>
      </c>
      <c r="K5307">
        <v>2006</v>
      </c>
      <c r="L5307" t="s">
        <v>29</v>
      </c>
      <c r="M5307" t="s">
        <v>29</v>
      </c>
      <c r="N5307">
        <v>35.249177000000003</v>
      </c>
      <c r="O5307">
        <v>139.65595999999999</v>
      </c>
      <c r="P5307" t="s">
        <v>3529</v>
      </c>
      <c r="Q5307" s="3">
        <f>Table1[[#This Row],[Capacity (MW)]]*0.395*8760*10^-6</f>
        <v>0.62283600000000006</v>
      </c>
      <c r="R5307" s="3" cm="1">
        <f t="array" ref="R5307">AVERAGE(VLOOKUP(_xlfn.TEXTSPLIT(Table1[[#This Row],[Fuel (no space after comma)]], ","), FuelList_Final_EF!$A$2:$B$65, 2, FALSE))</f>
        <v>53.06</v>
      </c>
      <c r="S5307" s="3">
        <f>Table1[[#This Row],[Generation (TWh)]]*10^9*VLOOKUP(Table1[[#This Row],[Turbine/Engine Technology]],Technology_HR!$A$2:$B$11,2,FALSE)*10^-6</f>
        <v>4701788.9639999997</v>
      </c>
      <c r="T5307" s="5">
        <f>Table1[[#This Row],[Fuel Consumption (mmBtu)]]*Table1[[#This Row],[Emission Factor (kg CO2/ mmBtu)]]*10^3</f>
        <v>249476922429.84</v>
      </c>
      <c r="U5307" s="3">
        <f>Table1[[#This Row],[Emissions (g CO2)]]/(Table1[[#This Row],[Generation (TWh)]]*10^9)</f>
        <v>400.54993999999999</v>
      </c>
    </row>
    <row r="5308" spans="1:21" x14ac:dyDescent="0.35">
      <c r="A5308" t="s">
        <v>59</v>
      </c>
      <c r="B5308" t="s">
        <v>3239</v>
      </c>
      <c r="C5308" t="str">
        <f>SUBSTITUTE(Table1[[#This Row],[Fuel]],", ",",")</f>
        <v>fossil gas: natural gas</v>
      </c>
      <c r="D5308" t="s">
        <v>3239</v>
      </c>
      <c r="H5308" t="s">
        <v>3438</v>
      </c>
      <c r="I5308">
        <v>60</v>
      </c>
      <c r="J5308" t="s">
        <v>3446</v>
      </c>
      <c r="K5308">
        <v>2006</v>
      </c>
      <c r="L5308" t="s">
        <v>29</v>
      </c>
      <c r="M5308" t="s">
        <v>29</v>
      </c>
      <c r="N5308">
        <v>35.249177000000003</v>
      </c>
      <c r="O5308">
        <v>139.65595999999999</v>
      </c>
      <c r="P5308" t="s">
        <v>3529</v>
      </c>
      <c r="Q5308" s="3">
        <f>Table1[[#This Row],[Capacity (MW)]]*0.395*8760*10^-6</f>
        <v>0.20761200000000002</v>
      </c>
      <c r="R5308" s="3" cm="1">
        <f t="array" ref="R5308">AVERAGE(VLOOKUP(_xlfn.TEXTSPLIT(Table1[[#This Row],[Fuel (no space after comma)]], ","), FuelList_Final_EF!$A$2:$B$65, 2, FALSE))</f>
        <v>53.06</v>
      </c>
      <c r="S5308" s="3">
        <f>Table1[[#This Row],[Generation (TWh)]]*10^9*VLOOKUP(Table1[[#This Row],[Turbine/Engine Technology]],Technology_HR!$A$2:$B$11,2,FALSE)*10^-6</f>
        <v>1567262.9880000001</v>
      </c>
      <c r="T5308" s="5">
        <f>Table1[[#This Row],[Fuel Consumption (mmBtu)]]*Table1[[#This Row],[Emission Factor (kg CO2/ mmBtu)]]*10^3</f>
        <v>83158974143.280014</v>
      </c>
      <c r="U5308" s="3">
        <f>Table1[[#This Row],[Emissions (g CO2)]]/(Table1[[#This Row],[Generation (TWh)]]*10^9)</f>
        <v>400.54993999999999</v>
      </c>
    </row>
    <row r="5309" spans="1:21" x14ac:dyDescent="0.35">
      <c r="A5309" t="s">
        <v>1461</v>
      </c>
      <c r="B5309" t="s">
        <v>3251</v>
      </c>
      <c r="C5309" t="str">
        <f>SUBSTITUTE(Table1[[#This Row],[Fuel]],", ",",")</f>
        <v>fossil liquids: heavy fuel oil,fossil gas: natural gas</v>
      </c>
      <c r="D5309" t="s">
        <v>3241</v>
      </c>
      <c r="E5309" t="s">
        <v>3239</v>
      </c>
      <c r="H5309" t="s">
        <v>3440</v>
      </c>
      <c r="I5309">
        <v>250</v>
      </c>
      <c r="J5309" t="s">
        <v>3446</v>
      </c>
      <c r="K5309">
        <v>1973</v>
      </c>
      <c r="L5309" t="s">
        <v>29</v>
      </c>
      <c r="M5309" t="s">
        <v>29</v>
      </c>
      <c r="N5309">
        <v>42.638823000000002</v>
      </c>
      <c r="O5309">
        <v>141.659897</v>
      </c>
      <c r="P5309" t="s">
        <v>3529</v>
      </c>
      <c r="Q5309" s="3">
        <f>Table1[[#This Row],[Capacity (MW)]]*0.395*8760*10^-6</f>
        <v>0.86504999999999999</v>
      </c>
      <c r="R5309" s="3" cm="1">
        <f t="array" ref="R5309">AVERAGE(VLOOKUP(_xlfn.TEXTSPLIT(Table1[[#This Row],[Fuel (no space after comma)]], ","), FuelList_Final_EF!$A$2:$B$65, 2, FALSE))</f>
        <v>67.331265155508703</v>
      </c>
      <c r="S5309" s="3">
        <f>Table1[[#This Row],[Generation (TWh)]]*10^9*VLOOKUP(Table1[[#This Row],[Turbine/Engine Technology]],Technology_HR!$A$2:$B$11,2,FALSE)*10^-6</f>
        <v>8897039.25</v>
      </c>
      <c r="T5309" s="5">
        <f>Table1[[#This Row],[Fuel Consumption (mmBtu)]]*Table1[[#This Row],[Emission Factor (kg CO2/ mmBtu)]]*10^3</f>
        <v>599048908840.71826</v>
      </c>
      <c r="U5309" s="3">
        <f>Table1[[#This Row],[Emissions (g CO2)]]/(Table1[[#This Row],[Generation (TWh)]]*10^9)</f>
        <v>692.50206212440696</v>
      </c>
    </row>
    <row r="5310" spans="1:21" x14ac:dyDescent="0.35">
      <c r="A5310" t="s">
        <v>1492</v>
      </c>
      <c r="B5310" t="s">
        <v>3239</v>
      </c>
      <c r="C5310" t="str">
        <f>SUBSTITUTE(Table1[[#This Row],[Fuel]],", ",",")</f>
        <v>fossil gas: natural gas</v>
      </c>
      <c r="D5310" t="s">
        <v>3239</v>
      </c>
      <c r="H5310" t="s">
        <v>3438</v>
      </c>
      <c r="I5310">
        <v>140.5</v>
      </c>
      <c r="J5310" t="s">
        <v>3446</v>
      </c>
      <c r="K5310">
        <v>2002</v>
      </c>
      <c r="L5310" t="s">
        <v>29</v>
      </c>
      <c r="M5310" t="s">
        <v>29</v>
      </c>
      <c r="N5310">
        <v>34.681756</v>
      </c>
      <c r="O5310">
        <v>135.43334999999999</v>
      </c>
      <c r="P5310" t="s">
        <v>3529</v>
      </c>
      <c r="Q5310" s="3">
        <f>Table1[[#This Row],[Capacity (MW)]]*0.395*8760*10^-6</f>
        <v>0.48615810000000004</v>
      </c>
      <c r="R5310" s="3" cm="1">
        <f t="array" ref="R5310">AVERAGE(VLOOKUP(_xlfn.TEXTSPLIT(Table1[[#This Row],[Fuel (no space after comma)]], ","), FuelList_Final_EF!$A$2:$B$65, 2, FALSE))</f>
        <v>53.06</v>
      </c>
      <c r="S5310" s="3">
        <f>Table1[[#This Row],[Generation (TWh)]]*10^9*VLOOKUP(Table1[[#This Row],[Turbine/Engine Technology]],Technology_HR!$A$2:$B$11,2,FALSE)*10^-6</f>
        <v>3670007.4969000001</v>
      </c>
      <c r="T5310" s="5">
        <f>Table1[[#This Row],[Fuel Consumption (mmBtu)]]*Table1[[#This Row],[Emission Factor (kg CO2/ mmBtu)]]*10^3</f>
        <v>194730597785.51404</v>
      </c>
      <c r="U5310" s="3">
        <f>Table1[[#This Row],[Emissions (g CO2)]]/(Table1[[#This Row],[Generation (TWh)]]*10^9)</f>
        <v>400.54994000000005</v>
      </c>
    </row>
    <row r="5311" spans="1:21" x14ac:dyDescent="0.35">
      <c r="A5311" t="s">
        <v>1462</v>
      </c>
      <c r="B5311" t="s">
        <v>3359</v>
      </c>
      <c r="C5311" t="str">
        <f>SUBSTITUTE(Table1[[#This Row],[Fuel]],", ",",")</f>
        <v>fossil liquids: heavy fuel oil,fossil liquids: crude oil</v>
      </c>
      <c r="D5311" t="s">
        <v>3241</v>
      </c>
      <c r="E5311" t="s">
        <v>3247</v>
      </c>
      <c r="H5311" t="s">
        <v>3440</v>
      </c>
      <c r="I5311">
        <v>240</v>
      </c>
      <c r="J5311" t="s">
        <v>3446</v>
      </c>
      <c r="K5311">
        <v>1974</v>
      </c>
      <c r="L5311" t="s">
        <v>29</v>
      </c>
      <c r="M5311" t="s">
        <v>29</v>
      </c>
      <c r="N5311">
        <v>36.765659999999997</v>
      </c>
      <c r="O5311">
        <v>137.12867700000001</v>
      </c>
      <c r="P5311" t="s">
        <v>3529</v>
      </c>
      <c r="Q5311" s="3">
        <f>Table1[[#This Row],[Capacity (MW)]]*0.395*8760*10^-6</f>
        <v>0.83044800000000008</v>
      </c>
      <c r="R5311" s="3" cm="1">
        <f t="array" ref="R5311">AVERAGE(VLOOKUP(_xlfn.TEXTSPLIT(Table1[[#This Row],[Fuel (no space after comma)]], ","), FuelList_Final_EF!$A$2:$B$65, 2, FALSE))</f>
        <v>78.071265155508698</v>
      </c>
      <c r="S5311" s="3">
        <f>Table1[[#This Row],[Generation (TWh)]]*10^9*VLOOKUP(Table1[[#This Row],[Turbine/Engine Technology]],Technology_HR!$A$2:$B$11,2,FALSE)*10^-6</f>
        <v>8541157.6799999997</v>
      </c>
      <c r="T5311" s="5">
        <f>Table1[[#This Row],[Fuel Consumption (mmBtu)]]*Table1[[#This Row],[Emission Factor (kg CO2/ mmBtu)]]*10^3</f>
        <v>666818985970.28943</v>
      </c>
      <c r="U5311" s="3">
        <f>Table1[[#This Row],[Emissions (g CO2)]]/(Table1[[#This Row],[Generation (TWh)]]*10^9)</f>
        <v>802.96296212440677</v>
      </c>
    </row>
    <row r="5312" spans="1:21" x14ac:dyDescent="0.35">
      <c r="A5312" t="s">
        <v>1462</v>
      </c>
      <c r="B5312" t="s">
        <v>3360</v>
      </c>
      <c r="C5312" t="str">
        <f>SUBSTITUTE(Table1[[#This Row],[Fuel]],", ",",")</f>
        <v>fossil liquids: heavy fuel oil,fossil liquids: crude oil,fossil gas: lng</v>
      </c>
      <c r="D5312" t="s">
        <v>3241</v>
      </c>
      <c r="E5312" t="s">
        <v>3247</v>
      </c>
      <c r="F5312" t="s">
        <v>3242</v>
      </c>
      <c r="H5312" t="s">
        <v>3440</v>
      </c>
      <c r="I5312">
        <v>500</v>
      </c>
      <c r="J5312" t="s">
        <v>3446</v>
      </c>
      <c r="K5312">
        <v>1981</v>
      </c>
      <c r="L5312" t="s">
        <v>29</v>
      </c>
      <c r="M5312" t="s">
        <v>29</v>
      </c>
      <c r="N5312">
        <v>36.765659999999997</v>
      </c>
      <c r="O5312">
        <v>137.12867700000001</v>
      </c>
      <c r="P5312" t="s">
        <v>3529</v>
      </c>
      <c r="Q5312" s="3">
        <f>Table1[[#This Row],[Capacity (MW)]]*0.395*8760*10^-6</f>
        <v>1.7301</v>
      </c>
      <c r="R5312" s="3" cm="1">
        <f t="array" ref="R5312">AVERAGE(VLOOKUP(_xlfn.TEXTSPLIT(Table1[[#This Row],[Fuel (no space after comma)]], ","), FuelList_Final_EF!$A$2:$B$65, 2, FALSE))</f>
        <v>74.609450008785799</v>
      </c>
      <c r="S5312" s="3">
        <f>Table1[[#This Row],[Generation (TWh)]]*10^9*VLOOKUP(Table1[[#This Row],[Turbine/Engine Technology]],Technology_HR!$A$2:$B$11,2,FALSE)*10^-6</f>
        <v>17794078.5</v>
      </c>
      <c r="T5312" s="5">
        <f>Table1[[#This Row],[Fuel Consumption (mmBtu)]]*Table1[[#This Row],[Emission Factor (kg CO2/ mmBtu)]]*10^3</f>
        <v>1327606410298.1604</v>
      </c>
      <c r="U5312" s="3">
        <f>Table1[[#This Row],[Emissions (g CO2)]]/(Table1[[#This Row],[Generation (TWh)]]*10^9)</f>
        <v>767.35819334036205</v>
      </c>
    </row>
    <row r="5313" spans="1:21" x14ac:dyDescent="0.35">
      <c r="A5313" t="s">
        <v>1462</v>
      </c>
      <c r="B5313" t="s">
        <v>3242</v>
      </c>
      <c r="C5313" t="str">
        <f>SUBSTITUTE(Table1[[#This Row],[Fuel]],", ",",")</f>
        <v>fossil gas: lng</v>
      </c>
      <c r="D5313" t="s">
        <v>3242</v>
      </c>
      <c r="H5313" t="s">
        <v>3438</v>
      </c>
      <c r="I5313">
        <v>424.7</v>
      </c>
      <c r="J5313" t="s">
        <v>3446</v>
      </c>
      <c r="K5313">
        <v>2018</v>
      </c>
      <c r="L5313" t="s">
        <v>29</v>
      </c>
      <c r="M5313" t="s">
        <v>29</v>
      </c>
      <c r="N5313">
        <v>36.765659999999997</v>
      </c>
      <c r="O5313">
        <v>137.12867700000001</v>
      </c>
      <c r="P5313" t="s">
        <v>3529</v>
      </c>
      <c r="Q5313" s="3">
        <f>Table1[[#This Row],[Capacity (MW)]]*0.395*8760*10^-6</f>
        <v>1.4695469400000001</v>
      </c>
      <c r="R5313" s="3" cm="1">
        <f t="array" ref="R5313">AVERAGE(VLOOKUP(_xlfn.TEXTSPLIT(Table1[[#This Row],[Fuel (no space after comma)]], ","), FuelList_Final_EF!$A$2:$B$65, 2, FALSE))</f>
        <v>67.685819715340017</v>
      </c>
      <c r="S5313" s="3">
        <f>Table1[[#This Row],[Generation (TWh)]]*10^9*VLOOKUP(Table1[[#This Row],[Turbine/Engine Technology]],Technology_HR!$A$2:$B$11,2,FALSE)*10^-6</f>
        <v>11093609.850059999</v>
      </c>
      <c r="T5313" s="5">
        <f>Table1[[#This Row],[Fuel Consumption (mmBtu)]]*Table1[[#This Row],[Emission Factor (kg CO2/ mmBtu)]]*10^3</f>
        <v>750880076303.48132</v>
      </c>
      <c r="U5313" s="3">
        <f>Table1[[#This Row],[Emissions (g CO2)]]/(Table1[[#This Row],[Generation (TWh)]]*10^9)</f>
        <v>510.96025303110179</v>
      </c>
    </row>
    <row r="5314" spans="1:21" x14ac:dyDescent="0.35">
      <c r="A5314" t="s">
        <v>1462</v>
      </c>
      <c r="B5314" t="s">
        <v>3241</v>
      </c>
      <c r="C5314" t="str">
        <f>SUBSTITUTE(Table1[[#This Row],[Fuel]],", ",",")</f>
        <v>fossil liquids: heavy fuel oil</v>
      </c>
      <c r="D5314" t="s">
        <v>3241</v>
      </c>
      <c r="H5314" t="s">
        <v>3440</v>
      </c>
      <c r="I5314">
        <v>250</v>
      </c>
      <c r="J5314" t="s">
        <v>3446</v>
      </c>
      <c r="K5314">
        <v>1971</v>
      </c>
      <c r="L5314" t="s">
        <v>29</v>
      </c>
      <c r="M5314" t="s">
        <v>29</v>
      </c>
      <c r="N5314">
        <v>36.762991</v>
      </c>
      <c r="O5314">
        <v>137.12706</v>
      </c>
      <c r="P5314" t="s">
        <v>3529</v>
      </c>
      <c r="Q5314" s="3">
        <f>Table1[[#This Row],[Capacity (MW)]]*0.395*8760*10^-6</f>
        <v>0.86504999999999999</v>
      </c>
      <c r="R5314" s="3" cm="1">
        <f t="array" ref="R5314">AVERAGE(VLOOKUP(_xlfn.TEXTSPLIT(Table1[[#This Row],[Fuel (no space after comma)]], ","), FuelList_Final_EF!$A$2:$B$65, 2, FALSE))</f>
        <v>81.602530311017389</v>
      </c>
      <c r="S5314" s="3">
        <f>Table1[[#This Row],[Generation (TWh)]]*10^9*VLOOKUP(Table1[[#This Row],[Turbine/Engine Technology]],Technology_HR!$A$2:$B$11,2,FALSE)*10^-6</f>
        <v>8897039.25</v>
      </c>
      <c r="T5314" s="5">
        <f>Table1[[#This Row],[Fuel Consumption (mmBtu)]]*Table1[[#This Row],[Emission Factor (kg CO2/ mmBtu)]]*10^3</f>
        <v>726020915076.4364</v>
      </c>
      <c r="U5314" s="3">
        <f>Table1[[#This Row],[Emissions (g CO2)]]/(Table1[[#This Row],[Generation (TWh)]]*10^9)</f>
        <v>839.28202424881385</v>
      </c>
    </row>
    <row r="5315" spans="1:21" x14ac:dyDescent="0.35">
      <c r="A5315" t="s">
        <v>1493</v>
      </c>
      <c r="B5315" t="s">
        <v>3361</v>
      </c>
      <c r="C5315" t="str">
        <f>SUBSTITUTE(Table1[[#This Row],[Fuel]],", ",",")</f>
        <v>industrial by-product: blast furnace gas,industrial by-product: coke oven gas,fossil liquids: heavy fuel oil</v>
      </c>
      <c r="D5315" t="s">
        <v>3274</v>
      </c>
      <c r="E5315" t="s">
        <v>3278</v>
      </c>
      <c r="F5315" t="s">
        <v>3241</v>
      </c>
      <c r="H5315" t="s">
        <v>3440</v>
      </c>
      <c r="I5315">
        <v>156</v>
      </c>
      <c r="J5315" t="s">
        <v>3446</v>
      </c>
      <c r="K5315" t="s">
        <v>29</v>
      </c>
      <c r="L5315" t="s">
        <v>29</v>
      </c>
      <c r="M5315" t="s">
        <v>29</v>
      </c>
      <c r="N5315">
        <v>34.263916000000002</v>
      </c>
      <c r="O5315">
        <v>135.06307100000001</v>
      </c>
      <c r="P5315" t="s">
        <v>3529</v>
      </c>
      <c r="Q5315" s="3">
        <f>Table1[[#This Row],[Capacity (MW)]]*0.395*8760*10^-6</f>
        <v>0.53979120000000003</v>
      </c>
      <c r="R5315" s="3" cm="1">
        <f t="array" ref="R5315">AVERAGE(VLOOKUP(_xlfn.TEXTSPLIT(Table1[[#This Row],[Fuel (no space after comma)]], ","), FuelList_Final_EF!$A$2:$B$65, 2, FALSE))</f>
        <v>134.25751010367247</v>
      </c>
      <c r="S5315" s="3">
        <f>Table1[[#This Row],[Generation (TWh)]]*10^9*VLOOKUP(Table1[[#This Row],[Turbine/Engine Technology]],Technology_HR!$A$2:$B$11,2,FALSE)*10^-6</f>
        <v>5551752.4919999996</v>
      </c>
      <c r="T5315" s="5">
        <f>Table1[[#This Row],[Fuel Consumption (mmBtu)]]*Table1[[#This Row],[Emission Factor (kg CO2/ mmBtu)]]*10^3</f>
        <v>745364466287.77869</v>
      </c>
      <c r="U5315" s="3">
        <f>Table1[[#This Row],[Emissions (g CO2)]]/(Table1[[#This Row],[Generation (TWh)]]*10^9)</f>
        <v>1380.8384914162712</v>
      </c>
    </row>
    <row r="5316" spans="1:21" x14ac:dyDescent="0.35">
      <c r="A5316" t="s">
        <v>1493</v>
      </c>
      <c r="B5316" t="s">
        <v>3276</v>
      </c>
      <c r="C5316" t="str">
        <f>SUBSTITUTE(Table1[[#This Row],[Fuel]],", ",",")</f>
        <v>industrial by-product: blast furnace gas,industrial by-product: coke oven gas</v>
      </c>
      <c r="D5316" t="s">
        <v>3274</v>
      </c>
      <c r="E5316" t="s">
        <v>3278</v>
      </c>
      <c r="H5316" t="s">
        <v>3438</v>
      </c>
      <c r="I5316">
        <v>148</v>
      </c>
      <c r="J5316" t="s">
        <v>3446</v>
      </c>
      <c r="K5316">
        <v>1970</v>
      </c>
      <c r="L5316" t="s">
        <v>29</v>
      </c>
      <c r="M5316" t="s">
        <v>29</v>
      </c>
      <c r="N5316">
        <v>34.263916000000002</v>
      </c>
      <c r="O5316">
        <v>135.06307100000001</v>
      </c>
      <c r="P5316" t="s">
        <v>3529</v>
      </c>
      <c r="Q5316" s="3">
        <f>Table1[[#This Row],[Capacity (MW)]]*0.395*8760*10^-6</f>
        <v>0.51210960000000005</v>
      </c>
      <c r="R5316" s="3" cm="1">
        <f t="array" ref="R5316">AVERAGE(VLOOKUP(_xlfn.TEXTSPLIT(Table1[[#This Row],[Fuel (no space after comma)]], ","), FuelList_Final_EF!$A$2:$B$65, 2, FALSE))</f>
        <v>160.58500000000001</v>
      </c>
      <c r="S5316" s="3">
        <f>Table1[[#This Row],[Generation (TWh)]]*10^9*VLOOKUP(Table1[[#This Row],[Turbine/Engine Technology]],Technology_HR!$A$2:$B$11,2,FALSE)*10^-6</f>
        <v>3865915.3704000004</v>
      </c>
      <c r="T5316" s="5">
        <f>Table1[[#This Row],[Fuel Consumption (mmBtu)]]*Table1[[#This Row],[Emission Factor (kg CO2/ mmBtu)]]*10^3</f>
        <v>620808019755.68408</v>
      </c>
      <c r="U5316" s="3">
        <f>Table1[[#This Row],[Emissions (g CO2)]]/(Table1[[#This Row],[Generation (TWh)]]*10^9)</f>
        <v>1212.256165</v>
      </c>
    </row>
    <row r="5317" spans="1:21" x14ac:dyDescent="0.35">
      <c r="A5317" t="s">
        <v>1456</v>
      </c>
      <c r="B5317" t="s">
        <v>3239</v>
      </c>
      <c r="C5317" t="str">
        <f>SUBSTITUTE(Table1[[#This Row],[Fuel]],", ",",")</f>
        <v>fossil gas: natural gas</v>
      </c>
      <c r="D5317" t="s">
        <v>3239</v>
      </c>
      <c r="H5317" t="s">
        <v>59</v>
      </c>
      <c r="I5317">
        <v>3700</v>
      </c>
      <c r="J5317" t="s">
        <v>3452</v>
      </c>
      <c r="K5317" t="s">
        <v>29</v>
      </c>
      <c r="L5317" t="s">
        <v>29</v>
      </c>
      <c r="M5317" t="s">
        <v>29</v>
      </c>
      <c r="N5317">
        <v>34.77375</v>
      </c>
      <c r="O5317">
        <v>134.66697199999999</v>
      </c>
      <c r="P5317" t="s">
        <v>3529</v>
      </c>
      <c r="Q5317" s="3">
        <f>Table1[[#This Row],[Capacity (MW)]]*0.395*8760*10^-6</f>
        <v>12.80274</v>
      </c>
      <c r="R5317" s="3" cm="1">
        <f t="array" ref="R5317">AVERAGE(VLOOKUP(_xlfn.TEXTSPLIT(Table1[[#This Row],[Fuel (no space after comma)]], ","), FuelList_Final_EF!$A$2:$B$65, 2, FALSE))</f>
        <v>53.06</v>
      </c>
      <c r="S5317" s="3">
        <f>Table1[[#This Row],[Generation (TWh)]]*10^9*VLOOKUP(Table1[[#This Row],[Turbine/Engine Technology]],Technology_HR!$A$2:$B$11,2,FALSE)*10^-6</f>
        <v>106205129.67</v>
      </c>
      <c r="T5317" s="5">
        <f>Table1[[#This Row],[Fuel Consumption (mmBtu)]]*Table1[[#This Row],[Emission Factor (kg CO2/ mmBtu)]]*10^3</f>
        <v>5635244180290.2002</v>
      </c>
      <c r="U5317" s="3">
        <f>Table1[[#This Row],[Emissions (g CO2)]]/(Table1[[#This Row],[Generation (TWh)]]*10^9)</f>
        <v>440.15923000000004</v>
      </c>
    </row>
    <row r="5318" spans="1:21" x14ac:dyDescent="0.35">
      <c r="A5318" t="s">
        <v>1457</v>
      </c>
      <c r="B5318" t="s">
        <v>3242</v>
      </c>
      <c r="C5318" t="str">
        <f>SUBSTITUTE(Table1[[#This Row],[Fuel]],", ",",")</f>
        <v>fossil gas: lng</v>
      </c>
      <c r="D5318" t="s">
        <v>3242</v>
      </c>
      <c r="H5318" t="s">
        <v>3438</v>
      </c>
      <c r="I5318">
        <v>131</v>
      </c>
      <c r="J5318" t="s">
        <v>3446</v>
      </c>
      <c r="K5318">
        <v>1992</v>
      </c>
      <c r="L5318" t="s">
        <v>29</v>
      </c>
      <c r="M5318" t="s">
        <v>29</v>
      </c>
      <c r="N5318">
        <v>33.953600000000002</v>
      </c>
      <c r="O5318">
        <v>132.12444199999999</v>
      </c>
      <c r="P5318" t="s">
        <v>3529</v>
      </c>
      <c r="Q5318" s="3">
        <f>Table1[[#This Row],[Capacity (MW)]]*0.395*8760*10^-6</f>
        <v>0.45328619999999997</v>
      </c>
      <c r="R5318" s="3" cm="1">
        <f t="array" ref="R5318">AVERAGE(VLOOKUP(_xlfn.TEXTSPLIT(Table1[[#This Row],[Fuel (no space after comma)]], ","), FuelList_Final_EF!$A$2:$B$65, 2, FALSE))</f>
        <v>67.685819715340017</v>
      </c>
      <c r="S5318" s="3">
        <f>Table1[[#This Row],[Generation (TWh)]]*10^9*VLOOKUP(Table1[[#This Row],[Turbine/Engine Technology]],Technology_HR!$A$2:$B$11,2,FALSE)*10^-6</f>
        <v>3421857.5237999996</v>
      </c>
      <c r="T5318" s="5">
        <f>Table1[[#This Row],[Fuel Consumption (mmBtu)]]*Table1[[#This Row],[Emission Factor (kg CO2/ mmBtu)]]*10^3</f>
        <v>231611231447.50659</v>
      </c>
      <c r="U5318" s="3">
        <f>Table1[[#This Row],[Emissions (g CO2)]]/(Table1[[#This Row],[Generation (TWh)]]*10^9)</f>
        <v>510.96025303110173</v>
      </c>
    </row>
    <row r="5319" spans="1:21" x14ac:dyDescent="0.35">
      <c r="A5319" t="s">
        <v>1457</v>
      </c>
      <c r="B5319" t="s">
        <v>3242</v>
      </c>
      <c r="C5319" t="str">
        <f>SUBSTITUTE(Table1[[#This Row],[Fuel]],", ",",")</f>
        <v>fossil gas: lng</v>
      </c>
      <c r="D5319" t="s">
        <v>3242</v>
      </c>
      <c r="H5319" t="s">
        <v>3438</v>
      </c>
      <c r="I5319">
        <v>131</v>
      </c>
      <c r="J5319" t="s">
        <v>3446</v>
      </c>
      <c r="K5319">
        <v>1992</v>
      </c>
      <c r="L5319" t="s">
        <v>29</v>
      </c>
      <c r="M5319" t="s">
        <v>29</v>
      </c>
      <c r="N5319">
        <v>33.953600000000002</v>
      </c>
      <c r="O5319">
        <v>132.12444199999999</v>
      </c>
      <c r="P5319" t="s">
        <v>3529</v>
      </c>
      <c r="Q5319" s="3">
        <f>Table1[[#This Row],[Capacity (MW)]]*0.395*8760*10^-6</f>
        <v>0.45328619999999997</v>
      </c>
      <c r="R5319" s="3" cm="1">
        <f t="array" ref="R5319">AVERAGE(VLOOKUP(_xlfn.TEXTSPLIT(Table1[[#This Row],[Fuel (no space after comma)]], ","), FuelList_Final_EF!$A$2:$B$65, 2, FALSE))</f>
        <v>67.685819715340017</v>
      </c>
      <c r="S5319" s="3">
        <f>Table1[[#This Row],[Generation (TWh)]]*10^9*VLOOKUP(Table1[[#This Row],[Turbine/Engine Technology]],Technology_HR!$A$2:$B$11,2,FALSE)*10^-6</f>
        <v>3421857.5237999996</v>
      </c>
      <c r="T5319" s="5">
        <f>Table1[[#This Row],[Fuel Consumption (mmBtu)]]*Table1[[#This Row],[Emission Factor (kg CO2/ mmBtu)]]*10^3</f>
        <v>231611231447.50659</v>
      </c>
      <c r="U5319" s="3">
        <f>Table1[[#This Row],[Emissions (g CO2)]]/(Table1[[#This Row],[Generation (TWh)]]*10^9)</f>
        <v>510.96025303110173</v>
      </c>
    </row>
    <row r="5320" spans="1:21" x14ac:dyDescent="0.35">
      <c r="A5320" t="s">
        <v>1457</v>
      </c>
      <c r="B5320" t="s">
        <v>3242</v>
      </c>
      <c r="C5320" t="str">
        <f>SUBSTITUTE(Table1[[#This Row],[Fuel]],", ",",")</f>
        <v>fossil gas: lng</v>
      </c>
      <c r="D5320" t="s">
        <v>3242</v>
      </c>
      <c r="H5320" t="s">
        <v>3438</v>
      </c>
      <c r="I5320">
        <v>131</v>
      </c>
      <c r="J5320" t="s">
        <v>3446</v>
      </c>
      <c r="K5320">
        <v>1992</v>
      </c>
      <c r="L5320" t="s">
        <v>29</v>
      </c>
      <c r="M5320" t="s">
        <v>29</v>
      </c>
      <c r="N5320">
        <v>33.953600000000002</v>
      </c>
      <c r="O5320">
        <v>132.12444199999999</v>
      </c>
      <c r="P5320" t="s">
        <v>3529</v>
      </c>
      <c r="Q5320" s="3">
        <f>Table1[[#This Row],[Capacity (MW)]]*0.395*8760*10^-6</f>
        <v>0.45328619999999997</v>
      </c>
      <c r="R5320" s="3" cm="1">
        <f t="array" ref="R5320">AVERAGE(VLOOKUP(_xlfn.TEXTSPLIT(Table1[[#This Row],[Fuel (no space after comma)]], ","), FuelList_Final_EF!$A$2:$B$65, 2, FALSE))</f>
        <v>67.685819715340017</v>
      </c>
      <c r="S5320" s="3">
        <f>Table1[[#This Row],[Generation (TWh)]]*10^9*VLOOKUP(Table1[[#This Row],[Turbine/Engine Technology]],Technology_HR!$A$2:$B$11,2,FALSE)*10^-6</f>
        <v>3421857.5237999996</v>
      </c>
      <c r="T5320" s="5">
        <f>Table1[[#This Row],[Fuel Consumption (mmBtu)]]*Table1[[#This Row],[Emission Factor (kg CO2/ mmBtu)]]*10^3</f>
        <v>231611231447.50659</v>
      </c>
      <c r="U5320" s="3">
        <f>Table1[[#This Row],[Emissions (g CO2)]]/(Table1[[#This Row],[Generation (TWh)]]*10^9)</f>
        <v>510.96025303110173</v>
      </c>
    </row>
    <row r="5321" spans="1:21" x14ac:dyDescent="0.35">
      <c r="A5321" t="s">
        <v>1457</v>
      </c>
      <c r="B5321" t="s">
        <v>3242</v>
      </c>
      <c r="C5321" t="str">
        <f>SUBSTITUTE(Table1[[#This Row],[Fuel]],", ",",")</f>
        <v>fossil gas: lng</v>
      </c>
      <c r="D5321" t="s">
        <v>3242</v>
      </c>
      <c r="H5321" t="s">
        <v>3438</v>
      </c>
      <c r="I5321">
        <v>131</v>
      </c>
      <c r="J5321" t="s">
        <v>3446</v>
      </c>
      <c r="K5321">
        <v>1992</v>
      </c>
      <c r="L5321" t="s">
        <v>29</v>
      </c>
      <c r="M5321" t="s">
        <v>29</v>
      </c>
      <c r="N5321">
        <v>33.953600000000002</v>
      </c>
      <c r="O5321">
        <v>132.12444199999999</v>
      </c>
      <c r="P5321" t="s">
        <v>3529</v>
      </c>
      <c r="Q5321" s="3">
        <f>Table1[[#This Row],[Capacity (MW)]]*0.395*8760*10^-6</f>
        <v>0.45328619999999997</v>
      </c>
      <c r="R5321" s="3" cm="1">
        <f t="array" ref="R5321">AVERAGE(VLOOKUP(_xlfn.TEXTSPLIT(Table1[[#This Row],[Fuel (no space after comma)]], ","), FuelList_Final_EF!$A$2:$B$65, 2, FALSE))</f>
        <v>67.685819715340017</v>
      </c>
      <c r="S5321" s="3">
        <f>Table1[[#This Row],[Generation (TWh)]]*10^9*VLOOKUP(Table1[[#This Row],[Turbine/Engine Technology]],Technology_HR!$A$2:$B$11,2,FALSE)*10^-6</f>
        <v>3421857.5237999996</v>
      </c>
      <c r="T5321" s="5">
        <f>Table1[[#This Row],[Fuel Consumption (mmBtu)]]*Table1[[#This Row],[Emission Factor (kg CO2/ mmBtu)]]*10^3</f>
        <v>231611231447.50659</v>
      </c>
      <c r="U5321" s="3">
        <f>Table1[[#This Row],[Emissions (g CO2)]]/(Table1[[#This Row],[Generation (TWh)]]*10^9)</f>
        <v>510.96025303110173</v>
      </c>
    </row>
    <row r="5322" spans="1:21" x14ac:dyDescent="0.35">
      <c r="A5322" t="s">
        <v>1457</v>
      </c>
      <c r="B5322" t="s">
        <v>3242</v>
      </c>
      <c r="C5322" t="str">
        <f>SUBSTITUTE(Table1[[#This Row],[Fuel]],", ",",")</f>
        <v>fossil gas: lng</v>
      </c>
      <c r="D5322" t="s">
        <v>3242</v>
      </c>
      <c r="H5322" t="s">
        <v>3438</v>
      </c>
      <c r="I5322">
        <v>131</v>
      </c>
      <c r="J5322" t="s">
        <v>3446</v>
      </c>
      <c r="K5322">
        <v>1992</v>
      </c>
      <c r="L5322" t="s">
        <v>29</v>
      </c>
      <c r="M5322" t="s">
        <v>29</v>
      </c>
      <c r="N5322">
        <v>33.953600000000002</v>
      </c>
      <c r="O5322">
        <v>132.12444199999999</v>
      </c>
      <c r="P5322" t="s">
        <v>3529</v>
      </c>
      <c r="Q5322" s="3">
        <f>Table1[[#This Row],[Capacity (MW)]]*0.395*8760*10^-6</f>
        <v>0.45328619999999997</v>
      </c>
      <c r="R5322" s="3" cm="1">
        <f t="array" ref="R5322">AVERAGE(VLOOKUP(_xlfn.TEXTSPLIT(Table1[[#This Row],[Fuel (no space after comma)]], ","), FuelList_Final_EF!$A$2:$B$65, 2, FALSE))</f>
        <v>67.685819715340017</v>
      </c>
      <c r="S5322" s="3">
        <f>Table1[[#This Row],[Generation (TWh)]]*10^9*VLOOKUP(Table1[[#This Row],[Turbine/Engine Technology]],Technology_HR!$A$2:$B$11,2,FALSE)*10^-6</f>
        <v>3421857.5237999996</v>
      </c>
      <c r="T5322" s="5">
        <f>Table1[[#This Row],[Fuel Consumption (mmBtu)]]*Table1[[#This Row],[Emission Factor (kg CO2/ mmBtu)]]*10^3</f>
        <v>231611231447.50659</v>
      </c>
      <c r="U5322" s="3">
        <f>Table1[[#This Row],[Emissions (g CO2)]]/(Table1[[#This Row],[Generation (TWh)]]*10^9)</f>
        <v>510.96025303110173</v>
      </c>
    </row>
    <row r="5323" spans="1:21" x14ac:dyDescent="0.35">
      <c r="A5323" t="s">
        <v>1457</v>
      </c>
      <c r="B5323" t="s">
        <v>3242</v>
      </c>
      <c r="C5323" t="str">
        <f>SUBSTITUTE(Table1[[#This Row],[Fuel]],", ",",")</f>
        <v>fossil gas: lng</v>
      </c>
      <c r="D5323" t="s">
        <v>3242</v>
      </c>
      <c r="H5323" t="s">
        <v>3438</v>
      </c>
      <c r="I5323">
        <v>131</v>
      </c>
      <c r="J5323" t="s">
        <v>3446</v>
      </c>
      <c r="K5323">
        <v>1992</v>
      </c>
      <c r="L5323" t="s">
        <v>29</v>
      </c>
      <c r="M5323" t="s">
        <v>29</v>
      </c>
      <c r="N5323">
        <v>33.953600000000002</v>
      </c>
      <c r="O5323">
        <v>132.12444199999999</v>
      </c>
      <c r="P5323" t="s">
        <v>3529</v>
      </c>
      <c r="Q5323" s="3">
        <f>Table1[[#This Row],[Capacity (MW)]]*0.395*8760*10^-6</f>
        <v>0.45328619999999997</v>
      </c>
      <c r="R5323" s="3" cm="1">
        <f t="array" ref="R5323">AVERAGE(VLOOKUP(_xlfn.TEXTSPLIT(Table1[[#This Row],[Fuel (no space after comma)]], ","), FuelList_Final_EF!$A$2:$B$65, 2, FALSE))</f>
        <v>67.685819715340017</v>
      </c>
      <c r="S5323" s="3">
        <f>Table1[[#This Row],[Generation (TWh)]]*10^9*VLOOKUP(Table1[[#This Row],[Turbine/Engine Technology]],Technology_HR!$A$2:$B$11,2,FALSE)*10^-6</f>
        <v>3421857.5237999996</v>
      </c>
      <c r="T5323" s="5">
        <f>Table1[[#This Row],[Fuel Consumption (mmBtu)]]*Table1[[#This Row],[Emission Factor (kg CO2/ mmBtu)]]*10^3</f>
        <v>231611231447.50659</v>
      </c>
      <c r="U5323" s="3">
        <f>Table1[[#This Row],[Emissions (g CO2)]]/(Table1[[#This Row],[Generation (TWh)]]*10^9)</f>
        <v>510.96025303110173</v>
      </c>
    </row>
    <row r="5324" spans="1:21" x14ac:dyDescent="0.35">
      <c r="A5324" t="s">
        <v>1457</v>
      </c>
      <c r="B5324" t="s">
        <v>3242</v>
      </c>
      <c r="C5324" t="str">
        <f>SUBSTITUTE(Table1[[#This Row],[Fuel]],", ",",")</f>
        <v>fossil gas: lng</v>
      </c>
      <c r="D5324" t="s">
        <v>3242</v>
      </c>
      <c r="H5324" t="s">
        <v>3438</v>
      </c>
      <c r="I5324">
        <v>198</v>
      </c>
      <c r="J5324" t="s">
        <v>3446</v>
      </c>
      <c r="K5324">
        <v>1996</v>
      </c>
      <c r="L5324" t="s">
        <v>29</v>
      </c>
      <c r="M5324" t="s">
        <v>29</v>
      </c>
      <c r="N5324">
        <v>33.953600000000002</v>
      </c>
      <c r="O5324">
        <v>132.12444199999999</v>
      </c>
      <c r="P5324" t="s">
        <v>3529</v>
      </c>
      <c r="Q5324" s="3">
        <f>Table1[[#This Row],[Capacity (MW)]]*0.395*8760*10^-6</f>
        <v>0.68511960000000005</v>
      </c>
      <c r="R5324" s="3" cm="1">
        <f t="array" ref="R5324">AVERAGE(VLOOKUP(_xlfn.TEXTSPLIT(Table1[[#This Row],[Fuel (no space after comma)]], ","), FuelList_Final_EF!$A$2:$B$65, 2, FALSE))</f>
        <v>67.685819715340017</v>
      </c>
      <c r="S5324" s="3">
        <f>Table1[[#This Row],[Generation (TWh)]]*10^9*VLOOKUP(Table1[[#This Row],[Turbine/Engine Technology]],Technology_HR!$A$2:$B$11,2,FALSE)*10^-6</f>
        <v>5171967.8603999997</v>
      </c>
      <c r="T5324" s="5">
        <f>Table1[[#This Row],[Fuel Consumption (mmBtu)]]*Table1[[#This Row],[Emission Factor (kg CO2/ mmBtu)]]*10^3</f>
        <v>350068884172.56726</v>
      </c>
      <c r="U5324" s="3">
        <f>Table1[[#This Row],[Emissions (g CO2)]]/(Table1[[#This Row],[Generation (TWh)]]*10^9)</f>
        <v>510.96025303110179</v>
      </c>
    </row>
    <row r="5325" spans="1:21" x14ac:dyDescent="0.35">
      <c r="A5325" t="s">
        <v>1457</v>
      </c>
      <c r="B5325" t="s">
        <v>3242</v>
      </c>
      <c r="C5325" t="str">
        <f>SUBSTITUTE(Table1[[#This Row],[Fuel]],", ",",")</f>
        <v>fossil gas: lng</v>
      </c>
      <c r="D5325" t="s">
        <v>3242</v>
      </c>
      <c r="H5325" t="s">
        <v>3438</v>
      </c>
      <c r="I5325">
        <v>198</v>
      </c>
      <c r="J5325" t="s">
        <v>3446</v>
      </c>
      <c r="K5325">
        <v>1996</v>
      </c>
      <c r="L5325" t="s">
        <v>29</v>
      </c>
      <c r="M5325" t="s">
        <v>29</v>
      </c>
      <c r="N5325">
        <v>33.953600000000002</v>
      </c>
      <c r="O5325">
        <v>132.12444199999999</v>
      </c>
      <c r="P5325" t="s">
        <v>3529</v>
      </c>
      <c r="Q5325" s="3">
        <f>Table1[[#This Row],[Capacity (MW)]]*0.395*8760*10^-6</f>
        <v>0.68511960000000005</v>
      </c>
      <c r="R5325" s="3" cm="1">
        <f t="array" ref="R5325">AVERAGE(VLOOKUP(_xlfn.TEXTSPLIT(Table1[[#This Row],[Fuel (no space after comma)]], ","), FuelList_Final_EF!$A$2:$B$65, 2, FALSE))</f>
        <v>67.685819715340017</v>
      </c>
      <c r="S5325" s="3">
        <f>Table1[[#This Row],[Generation (TWh)]]*10^9*VLOOKUP(Table1[[#This Row],[Turbine/Engine Technology]],Technology_HR!$A$2:$B$11,2,FALSE)*10^-6</f>
        <v>5171967.8603999997</v>
      </c>
      <c r="T5325" s="5">
        <f>Table1[[#This Row],[Fuel Consumption (mmBtu)]]*Table1[[#This Row],[Emission Factor (kg CO2/ mmBtu)]]*10^3</f>
        <v>350068884172.56726</v>
      </c>
      <c r="U5325" s="3">
        <f>Table1[[#This Row],[Emissions (g CO2)]]/(Table1[[#This Row],[Generation (TWh)]]*10^9)</f>
        <v>510.96025303110179</v>
      </c>
    </row>
    <row r="5326" spans="1:21" x14ac:dyDescent="0.35">
      <c r="A5326" t="s">
        <v>1457</v>
      </c>
      <c r="B5326" t="s">
        <v>3242</v>
      </c>
      <c r="C5326" t="str">
        <f>SUBSTITUTE(Table1[[#This Row],[Fuel]],", ",",")</f>
        <v>fossil gas: lng</v>
      </c>
      <c r="D5326" t="s">
        <v>3242</v>
      </c>
      <c r="H5326" t="s">
        <v>3438</v>
      </c>
      <c r="I5326">
        <v>198</v>
      </c>
      <c r="J5326" t="s">
        <v>3446</v>
      </c>
      <c r="K5326">
        <v>1996</v>
      </c>
      <c r="L5326" t="s">
        <v>29</v>
      </c>
      <c r="M5326" t="s">
        <v>29</v>
      </c>
      <c r="N5326">
        <v>33.953600000000002</v>
      </c>
      <c r="O5326">
        <v>132.12444199999999</v>
      </c>
      <c r="P5326" t="s">
        <v>3529</v>
      </c>
      <c r="Q5326" s="3">
        <f>Table1[[#This Row],[Capacity (MW)]]*0.395*8760*10^-6</f>
        <v>0.68511960000000005</v>
      </c>
      <c r="R5326" s="3" cm="1">
        <f t="array" ref="R5326">AVERAGE(VLOOKUP(_xlfn.TEXTSPLIT(Table1[[#This Row],[Fuel (no space after comma)]], ","), FuelList_Final_EF!$A$2:$B$65, 2, FALSE))</f>
        <v>67.685819715340017</v>
      </c>
      <c r="S5326" s="3">
        <f>Table1[[#This Row],[Generation (TWh)]]*10^9*VLOOKUP(Table1[[#This Row],[Turbine/Engine Technology]],Technology_HR!$A$2:$B$11,2,FALSE)*10^-6</f>
        <v>5171967.8603999997</v>
      </c>
      <c r="T5326" s="5">
        <f>Table1[[#This Row],[Fuel Consumption (mmBtu)]]*Table1[[#This Row],[Emission Factor (kg CO2/ mmBtu)]]*10^3</f>
        <v>350068884172.56726</v>
      </c>
      <c r="U5326" s="3">
        <f>Table1[[#This Row],[Emissions (g CO2)]]/(Table1[[#This Row],[Generation (TWh)]]*10^9)</f>
        <v>510.96025303110179</v>
      </c>
    </row>
    <row r="5327" spans="1:21" x14ac:dyDescent="0.35">
      <c r="A5327" t="s">
        <v>1457</v>
      </c>
      <c r="B5327" t="s">
        <v>3242</v>
      </c>
      <c r="C5327" t="str">
        <f>SUBSTITUTE(Table1[[#This Row],[Fuel]],", ",",")</f>
        <v>fossil gas: lng</v>
      </c>
      <c r="D5327" t="s">
        <v>3242</v>
      </c>
      <c r="H5327" t="s">
        <v>3438</v>
      </c>
      <c r="I5327">
        <v>198</v>
      </c>
      <c r="J5327" t="s">
        <v>3446</v>
      </c>
      <c r="K5327">
        <v>1996</v>
      </c>
      <c r="L5327" t="s">
        <v>29</v>
      </c>
      <c r="M5327" t="s">
        <v>29</v>
      </c>
      <c r="N5327">
        <v>33.953600000000002</v>
      </c>
      <c r="O5327">
        <v>132.12444199999999</v>
      </c>
      <c r="P5327" t="s">
        <v>3529</v>
      </c>
      <c r="Q5327" s="3">
        <f>Table1[[#This Row],[Capacity (MW)]]*0.395*8760*10^-6</f>
        <v>0.68511960000000005</v>
      </c>
      <c r="R5327" s="3" cm="1">
        <f t="array" ref="R5327">AVERAGE(VLOOKUP(_xlfn.TEXTSPLIT(Table1[[#This Row],[Fuel (no space after comma)]], ","), FuelList_Final_EF!$A$2:$B$65, 2, FALSE))</f>
        <v>67.685819715340017</v>
      </c>
      <c r="S5327" s="3">
        <f>Table1[[#This Row],[Generation (TWh)]]*10^9*VLOOKUP(Table1[[#This Row],[Turbine/Engine Technology]],Technology_HR!$A$2:$B$11,2,FALSE)*10^-6</f>
        <v>5171967.8603999997</v>
      </c>
      <c r="T5327" s="5">
        <f>Table1[[#This Row],[Fuel Consumption (mmBtu)]]*Table1[[#This Row],[Emission Factor (kg CO2/ mmBtu)]]*10^3</f>
        <v>350068884172.56726</v>
      </c>
      <c r="U5327" s="3">
        <f>Table1[[#This Row],[Emissions (g CO2)]]/(Table1[[#This Row],[Generation (TWh)]]*10^9)</f>
        <v>510.96025303110179</v>
      </c>
    </row>
    <row r="5328" spans="1:21" x14ac:dyDescent="0.35">
      <c r="A5328" t="s">
        <v>1494</v>
      </c>
      <c r="B5328" t="s">
        <v>3362</v>
      </c>
      <c r="C5328" t="str">
        <f>SUBSTITUTE(Table1[[#This Row],[Fuel]],", ",",")</f>
        <v>fossil liquids: petroleum coke,fossil liquids: heavy fuel oil</v>
      </c>
      <c r="D5328" t="s">
        <v>3396</v>
      </c>
      <c r="E5328" t="s">
        <v>3241</v>
      </c>
      <c r="H5328" t="s">
        <v>59</v>
      </c>
      <c r="I5328">
        <v>233</v>
      </c>
      <c r="J5328" t="s">
        <v>3446</v>
      </c>
      <c r="K5328">
        <v>2003</v>
      </c>
      <c r="L5328" t="s">
        <v>29</v>
      </c>
      <c r="M5328" t="s">
        <v>29</v>
      </c>
      <c r="N5328">
        <v>34.980848000000002</v>
      </c>
      <c r="O5328">
        <v>136.66331099999999</v>
      </c>
      <c r="P5328" t="s">
        <v>3529</v>
      </c>
      <c r="Q5328" s="3">
        <f>Table1[[#This Row],[Capacity (MW)]]*0.395*8760*10^-6</f>
        <v>0.80622660000000002</v>
      </c>
      <c r="R5328" s="3" cm="1">
        <f t="array" ref="R5328">AVERAGE(VLOOKUP(_xlfn.TEXTSPLIT(Table1[[#This Row],[Fuel (no space after comma)]], ","), FuelList_Final_EF!$A$2:$B$65, 2, FALSE))</f>
        <v>92.006265155508686</v>
      </c>
      <c r="S5328" s="3">
        <f>Table1[[#This Row],[Generation (TWh)]]*10^9*VLOOKUP(Table1[[#This Row],[Turbine/Engine Technology]],Technology_HR!$A$2:$B$11,2,FALSE)*10^-6</f>
        <v>6688052.7602999993</v>
      </c>
      <c r="T5328" s="5">
        <f>Table1[[#This Row],[Fuel Consumption (mmBtu)]]*Table1[[#This Row],[Emission Factor (kg CO2/ mmBtu)]]*10^3</f>
        <v>615342755638.19348</v>
      </c>
      <c r="U5328" s="3">
        <f>Table1[[#This Row],[Emissions (g CO2)]]/(Table1[[#This Row],[Generation (TWh)]]*10^9)</f>
        <v>763.23797259752223</v>
      </c>
    </row>
    <row r="5329" spans="1:21" x14ac:dyDescent="0.35">
      <c r="A5329" t="s">
        <v>1458</v>
      </c>
      <c r="B5329" t="s">
        <v>3242</v>
      </c>
      <c r="C5329" t="str">
        <f>SUBSTITUTE(Table1[[#This Row],[Fuel]],", ",",")</f>
        <v>fossil gas: lng</v>
      </c>
      <c r="D5329" t="s">
        <v>3242</v>
      </c>
      <c r="H5329" t="s">
        <v>3438</v>
      </c>
      <c r="I5329">
        <v>117</v>
      </c>
      <c r="J5329" t="s">
        <v>3446</v>
      </c>
      <c r="K5329">
        <v>1988</v>
      </c>
      <c r="L5329" t="s">
        <v>29</v>
      </c>
      <c r="M5329" t="s">
        <v>29</v>
      </c>
      <c r="N5329">
        <v>34.973965</v>
      </c>
      <c r="O5329">
        <v>136.64593199999999</v>
      </c>
      <c r="P5329" t="s">
        <v>3529</v>
      </c>
      <c r="Q5329" s="3">
        <f>Table1[[#This Row],[Capacity (MW)]]*0.395*8760*10^-6</f>
        <v>0.40484340000000002</v>
      </c>
      <c r="R5329" s="3" cm="1">
        <f t="array" ref="R5329">AVERAGE(VLOOKUP(_xlfn.TEXTSPLIT(Table1[[#This Row],[Fuel (no space after comma)]], ","), FuelList_Final_EF!$A$2:$B$65, 2, FALSE))</f>
        <v>67.685819715340017</v>
      </c>
      <c r="S5329" s="3">
        <f>Table1[[#This Row],[Generation (TWh)]]*10^9*VLOOKUP(Table1[[#This Row],[Turbine/Engine Technology]],Technology_HR!$A$2:$B$11,2,FALSE)*10^-6</f>
        <v>3056162.8265999998</v>
      </c>
      <c r="T5329" s="5">
        <f>Table1[[#This Row],[Fuel Consumption (mmBtu)]]*Table1[[#This Row],[Emission Factor (kg CO2/ mmBtu)]]*10^3</f>
        <v>206858886101.97153</v>
      </c>
      <c r="U5329" s="3">
        <f>Table1[[#This Row],[Emissions (g CO2)]]/(Table1[[#This Row],[Generation (TWh)]]*10^9)</f>
        <v>510.96025303110173</v>
      </c>
    </row>
    <row r="5330" spans="1:21" x14ac:dyDescent="0.35">
      <c r="A5330" t="s">
        <v>1458</v>
      </c>
      <c r="B5330" t="s">
        <v>3242</v>
      </c>
      <c r="C5330" t="str">
        <f>SUBSTITUTE(Table1[[#This Row],[Fuel]],", ",",")</f>
        <v>fossil gas: lng</v>
      </c>
      <c r="D5330" t="s">
        <v>3242</v>
      </c>
      <c r="H5330" t="s">
        <v>3438</v>
      </c>
      <c r="I5330">
        <v>117</v>
      </c>
      <c r="J5330" t="s">
        <v>3446</v>
      </c>
      <c r="K5330">
        <v>1988</v>
      </c>
      <c r="L5330" t="s">
        <v>29</v>
      </c>
      <c r="M5330" t="s">
        <v>29</v>
      </c>
      <c r="N5330">
        <v>34.973965</v>
      </c>
      <c r="O5330">
        <v>136.64593199999999</v>
      </c>
      <c r="P5330" t="s">
        <v>3529</v>
      </c>
      <c r="Q5330" s="3">
        <f>Table1[[#This Row],[Capacity (MW)]]*0.395*8760*10^-6</f>
        <v>0.40484340000000002</v>
      </c>
      <c r="R5330" s="3" cm="1">
        <f t="array" ref="R5330">AVERAGE(VLOOKUP(_xlfn.TEXTSPLIT(Table1[[#This Row],[Fuel (no space after comma)]], ","), FuelList_Final_EF!$A$2:$B$65, 2, FALSE))</f>
        <v>67.685819715340017</v>
      </c>
      <c r="S5330" s="3">
        <f>Table1[[#This Row],[Generation (TWh)]]*10^9*VLOOKUP(Table1[[#This Row],[Turbine/Engine Technology]],Technology_HR!$A$2:$B$11,2,FALSE)*10^-6</f>
        <v>3056162.8265999998</v>
      </c>
      <c r="T5330" s="5">
        <f>Table1[[#This Row],[Fuel Consumption (mmBtu)]]*Table1[[#This Row],[Emission Factor (kg CO2/ mmBtu)]]*10^3</f>
        <v>206858886101.97153</v>
      </c>
      <c r="U5330" s="3">
        <f>Table1[[#This Row],[Emissions (g CO2)]]/(Table1[[#This Row],[Generation (TWh)]]*10^9)</f>
        <v>510.96025303110173</v>
      </c>
    </row>
    <row r="5331" spans="1:21" x14ac:dyDescent="0.35">
      <c r="A5331" t="s">
        <v>1458</v>
      </c>
      <c r="B5331" t="s">
        <v>3242</v>
      </c>
      <c r="C5331" t="str">
        <f>SUBSTITUTE(Table1[[#This Row],[Fuel]],", ",",")</f>
        <v>fossil gas: lng</v>
      </c>
      <c r="D5331" t="s">
        <v>3242</v>
      </c>
      <c r="H5331" t="s">
        <v>3438</v>
      </c>
      <c r="I5331">
        <v>117</v>
      </c>
      <c r="J5331" t="s">
        <v>3446</v>
      </c>
      <c r="K5331">
        <v>1988</v>
      </c>
      <c r="L5331" t="s">
        <v>29</v>
      </c>
      <c r="M5331" t="s">
        <v>29</v>
      </c>
      <c r="N5331">
        <v>34.973965</v>
      </c>
      <c r="O5331">
        <v>136.64593199999999</v>
      </c>
      <c r="P5331" t="s">
        <v>3529</v>
      </c>
      <c r="Q5331" s="3">
        <f>Table1[[#This Row],[Capacity (MW)]]*0.395*8760*10^-6</f>
        <v>0.40484340000000002</v>
      </c>
      <c r="R5331" s="3" cm="1">
        <f t="array" ref="R5331">AVERAGE(VLOOKUP(_xlfn.TEXTSPLIT(Table1[[#This Row],[Fuel (no space after comma)]], ","), FuelList_Final_EF!$A$2:$B$65, 2, FALSE))</f>
        <v>67.685819715340017</v>
      </c>
      <c r="S5331" s="3">
        <f>Table1[[#This Row],[Generation (TWh)]]*10^9*VLOOKUP(Table1[[#This Row],[Turbine/Engine Technology]],Technology_HR!$A$2:$B$11,2,FALSE)*10^-6</f>
        <v>3056162.8265999998</v>
      </c>
      <c r="T5331" s="5">
        <f>Table1[[#This Row],[Fuel Consumption (mmBtu)]]*Table1[[#This Row],[Emission Factor (kg CO2/ mmBtu)]]*10^3</f>
        <v>206858886101.97153</v>
      </c>
      <c r="U5331" s="3">
        <f>Table1[[#This Row],[Emissions (g CO2)]]/(Table1[[#This Row],[Generation (TWh)]]*10^9)</f>
        <v>510.96025303110173</v>
      </c>
    </row>
    <row r="5332" spans="1:21" x14ac:dyDescent="0.35">
      <c r="A5332" t="s">
        <v>1458</v>
      </c>
      <c r="B5332" t="s">
        <v>3242</v>
      </c>
      <c r="C5332" t="str">
        <f>SUBSTITUTE(Table1[[#This Row],[Fuel]],", ",",")</f>
        <v>fossil gas: lng</v>
      </c>
      <c r="D5332" t="s">
        <v>3242</v>
      </c>
      <c r="H5332" t="s">
        <v>3438</v>
      </c>
      <c r="I5332">
        <v>117</v>
      </c>
      <c r="J5332" t="s">
        <v>3446</v>
      </c>
      <c r="K5332">
        <v>1988</v>
      </c>
      <c r="L5332" t="s">
        <v>29</v>
      </c>
      <c r="M5332" t="s">
        <v>29</v>
      </c>
      <c r="N5332">
        <v>34.973965</v>
      </c>
      <c r="O5332">
        <v>136.64593199999999</v>
      </c>
      <c r="P5332" t="s">
        <v>3529</v>
      </c>
      <c r="Q5332" s="3">
        <f>Table1[[#This Row],[Capacity (MW)]]*0.395*8760*10^-6</f>
        <v>0.40484340000000002</v>
      </c>
      <c r="R5332" s="3" cm="1">
        <f t="array" ref="R5332">AVERAGE(VLOOKUP(_xlfn.TEXTSPLIT(Table1[[#This Row],[Fuel (no space after comma)]], ","), FuelList_Final_EF!$A$2:$B$65, 2, FALSE))</f>
        <v>67.685819715340017</v>
      </c>
      <c r="S5332" s="3">
        <f>Table1[[#This Row],[Generation (TWh)]]*10^9*VLOOKUP(Table1[[#This Row],[Turbine/Engine Technology]],Technology_HR!$A$2:$B$11,2,FALSE)*10^-6</f>
        <v>3056162.8265999998</v>
      </c>
      <c r="T5332" s="5">
        <f>Table1[[#This Row],[Fuel Consumption (mmBtu)]]*Table1[[#This Row],[Emission Factor (kg CO2/ mmBtu)]]*10^3</f>
        <v>206858886101.97153</v>
      </c>
      <c r="U5332" s="3">
        <f>Table1[[#This Row],[Emissions (g CO2)]]/(Table1[[#This Row],[Generation (TWh)]]*10^9)</f>
        <v>510.96025303110173</v>
      </c>
    </row>
    <row r="5333" spans="1:21" x14ac:dyDescent="0.35">
      <c r="A5333" t="s">
        <v>1458</v>
      </c>
      <c r="B5333" t="s">
        <v>3242</v>
      </c>
      <c r="C5333" t="str">
        <f>SUBSTITUTE(Table1[[#This Row],[Fuel]],", ",",")</f>
        <v>fossil gas: lng</v>
      </c>
      <c r="D5333" t="s">
        <v>3242</v>
      </c>
      <c r="H5333" t="s">
        <v>3438</v>
      </c>
      <c r="I5333">
        <v>117</v>
      </c>
      <c r="J5333" t="s">
        <v>3446</v>
      </c>
      <c r="K5333">
        <v>1988</v>
      </c>
      <c r="L5333" t="s">
        <v>29</v>
      </c>
      <c r="M5333" t="s">
        <v>29</v>
      </c>
      <c r="N5333">
        <v>34.973965</v>
      </c>
      <c r="O5333">
        <v>136.64593199999999</v>
      </c>
      <c r="P5333" t="s">
        <v>3529</v>
      </c>
      <c r="Q5333" s="3">
        <f>Table1[[#This Row],[Capacity (MW)]]*0.395*8760*10^-6</f>
        <v>0.40484340000000002</v>
      </c>
      <c r="R5333" s="3" cm="1">
        <f t="array" ref="R5333">AVERAGE(VLOOKUP(_xlfn.TEXTSPLIT(Table1[[#This Row],[Fuel (no space after comma)]], ","), FuelList_Final_EF!$A$2:$B$65, 2, FALSE))</f>
        <v>67.685819715340017</v>
      </c>
      <c r="S5333" s="3">
        <f>Table1[[#This Row],[Generation (TWh)]]*10^9*VLOOKUP(Table1[[#This Row],[Turbine/Engine Technology]],Technology_HR!$A$2:$B$11,2,FALSE)*10^-6</f>
        <v>3056162.8265999998</v>
      </c>
      <c r="T5333" s="5">
        <f>Table1[[#This Row],[Fuel Consumption (mmBtu)]]*Table1[[#This Row],[Emission Factor (kg CO2/ mmBtu)]]*10^3</f>
        <v>206858886101.97153</v>
      </c>
      <c r="U5333" s="3">
        <f>Table1[[#This Row],[Emissions (g CO2)]]/(Table1[[#This Row],[Generation (TWh)]]*10^9)</f>
        <v>510.96025303110173</v>
      </c>
    </row>
    <row r="5334" spans="1:21" x14ac:dyDescent="0.35">
      <c r="A5334" t="s">
        <v>1458</v>
      </c>
      <c r="B5334" t="s">
        <v>3242</v>
      </c>
      <c r="C5334" t="str">
        <f>SUBSTITUTE(Table1[[#This Row],[Fuel]],", ",",")</f>
        <v>fossil gas: lng</v>
      </c>
      <c r="D5334" t="s">
        <v>3242</v>
      </c>
      <c r="H5334" t="s">
        <v>3438</v>
      </c>
      <c r="I5334">
        <v>377</v>
      </c>
      <c r="J5334" t="s">
        <v>3446</v>
      </c>
      <c r="K5334">
        <v>1998</v>
      </c>
      <c r="L5334" t="s">
        <v>29</v>
      </c>
      <c r="M5334" t="s">
        <v>29</v>
      </c>
      <c r="N5334">
        <v>35.477024999999998</v>
      </c>
      <c r="O5334">
        <v>139.67793499999999</v>
      </c>
      <c r="P5334" t="s">
        <v>3529</v>
      </c>
      <c r="Q5334" s="3">
        <f>Table1[[#This Row],[Capacity (MW)]]*0.395*8760*10^-6</f>
        <v>1.3044954</v>
      </c>
      <c r="R5334" s="3" cm="1">
        <f t="array" ref="R5334">AVERAGE(VLOOKUP(_xlfn.TEXTSPLIT(Table1[[#This Row],[Fuel (no space after comma)]], ","), FuelList_Final_EF!$A$2:$B$65, 2, FALSE))</f>
        <v>67.685819715340017</v>
      </c>
      <c r="S5334" s="3">
        <f>Table1[[#This Row],[Generation (TWh)]]*10^9*VLOOKUP(Table1[[#This Row],[Turbine/Engine Technology]],Technology_HR!$A$2:$B$11,2,FALSE)*10^-6</f>
        <v>9847635.7745999992</v>
      </c>
      <c r="T5334" s="5">
        <f>Table1[[#This Row],[Fuel Consumption (mmBtu)]]*Table1[[#This Row],[Emission Factor (kg CO2/ mmBtu)]]*10^3</f>
        <v>666545299661.90833</v>
      </c>
      <c r="U5334" s="3">
        <f>Table1[[#This Row],[Emissions (g CO2)]]/(Table1[[#This Row],[Generation (TWh)]]*10^9)</f>
        <v>510.96025303110179</v>
      </c>
    </row>
    <row r="5335" spans="1:21" x14ac:dyDescent="0.35">
      <c r="A5335" t="s">
        <v>1458</v>
      </c>
      <c r="B5335" t="s">
        <v>3242</v>
      </c>
      <c r="C5335" t="str">
        <f>SUBSTITUTE(Table1[[#This Row],[Fuel]],", ",",")</f>
        <v>fossil gas: lng</v>
      </c>
      <c r="D5335" t="s">
        <v>3242</v>
      </c>
      <c r="H5335" t="s">
        <v>3438</v>
      </c>
      <c r="I5335">
        <v>377</v>
      </c>
      <c r="J5335" t="s">
        <v>3446</v>
      </c>
      <c r="K5335">
        <v>1997</v>
      </c>
      <c r="L5335" t="s">
        <v>29</v>
      </c>
      <c r="M5335" t="s">
        <v>29</v>
      </c>
      <c r="N5335">
        <v>35.477024999999998</v>
      </c>
      <c r="O5335">
        <v>139.67793499999999</v>
      </c>
      <c r="P5335" t="s">
        <v>3529</v>
      </c>
      <c r="Q5335" s="3">
        <f>Table1[[#This Row],[Capacity (MW)]]*0.395*8760*10^-6</f>
        <v>1.3044954</v>
      </c>
      <c r="R5335" s="3" cm="1">
        <f t="array" ref="R5335">AVERAGE(VLOOKUP(_xlfn.TEXTSPLIT(Table1[[#This Row],[Fuel (no space after comma)]], ","), FuelList_Final_EF!$A$2:$B$65, 2, FALSE))</f>
        <v>67.685819715340017</v>
      </c>
      <c r="S5335" s="3">
        <f>Table1[[#This Row],[Generation (TWh)]]*10^9*VLOOKUP(Table1[[#This Row],[Turbine/Engine Technology]],Technology_HR!$A$2:$B$11,2,FALSE)*10^-6</f>
        <v>9847635.7745999992</v>
      </c>
      <c r="T5335" s="5">
        <f>Table1[[#This Row],[Fuel Consumption (mmBtu)]]*Table1[[#This Row],[Emission Factor (kg CO2/ mmBtu)]]*10^3</f>
        <v>666545299661.90833</v>
      </c>
      <c r="U5335" s="3">
        <f>Table1[[#This Row],[Emissions (g CO2)]]/(Table1[[#This Row],[Generation (TWh)]]*10^9)</f>
        <v>510.96025303110179</v>
      </c>
    </row>
    <row r="5336" spans="1:21" x14ac:dyDescent="0.35">
      <c r="A5336" t="s">
        <v>1458</v>
      </c>
      <c r="B5336" t="s">
        <v>3242</v>
      </c>
      <c r="C5336" t="str">
        <f>SUBSTITUTE(Table1[[#This Row],[Fuel]],", ",",")</f>
        <v>fossil gas: lng</v>
      </c>
      <c r="D5336" t="s">
        <v>3242</v>
      </c>
      <c r="H5336" t="s">
        <v>3438</v>
      </c>
      <c r="I5336">
        <v>377</v>
      </c>
      <c r="J5336" t="s">
        <v>3446</v>
      </c>
      <c r="K5336">
        <v>1997</v>
      </c>
      <c r="L5336" t="s">
        <v>29</v>
      </c>
      <c r="M5336" t="s">
        <v>29</v>
      </c>
      <c r="N5336">
        <v>35.477024999999998</v>
      </c>
      <c r="O5336">
        <v>139.67793499999999</v>
      </c>
      <c r="P5336" t="s">
        <v>3529</v>
      </c>
      <c r="Q5336" s="3">
        <f>Table1[[#This Row],[Capacity (MW)]]*0.395*8760*10^-6</f>
        <v>1.3044954</v>
      </c>
      <c r="R5336" s="3" cm="1">
        <f t="array" ref="R5336">AVERAGE(VLOOKUP(_xlfn.TEXTSPLIT(Table1[[#This Row],[Fuel (no space after comma)]], ","), FuelList_Final_EF!$A$2:$B$65, 2, FALSE))</f>
        <v>67.685819715340017</v>
      </c>
      <c r="S5336" s="3">
        <f>Table1[[#This Row],[Generation (TWh)]]*10^9*VLOOKUP(Table1[[#This Row],[Turbine/Engine Technology]],Technology_HR!$A$2:$B$11,2,FALSE)*10^-6</f>
        <v>9847635.7745999992</v>
      </c>
      <c r="T5336" s="5">
        <f>Table1[[#This Row],[Fuel Consumption (mmBtu)]]*Table1[[#This Row],[Emission Factor (kg CO2/ mmBtu)]]*10^3</f>
        <v>666545299661.90833</v>
      </c>
      <c r="U5336" s="3">
        <f>Table1[[#This Row],[Emissions (g CO2)]]/(Table1[[#This Row],[Generation (TWh)]]*10^9)</f>
        <v>510.96025303110179</v>
      </c>
    </row>
    <row r="5337" spans="1:21" x14ac:dyDescent="0.35">
      <c r="A5337" t="s">
        <v>1458</v>
      </c>
      <c r="B5337" t="s">
        <v>3242</v>
      </c>
      <c r="C5337" t="str">
        <f>SUBSTITUTE(Table1[[#This Row],[Fuel]],", ",",")</f>
        <v>fossil gas: lng</v>
      </c>
      <c r="D5337" t="s">
        <v>3242</v>
      </c>
      <c r="H5337" t="s">
        <v>3438</v>
      </c>
      <c r="I5337">
        <v>377</v>
      </c>
      <c r="J5337" t="s">
        <v>3446</v>
      </c>
      <c r="K5337">
        <v>1996</v>
      </c>
      <c r="L5337" t="s">
        <v>29</v>
      </c>
      <c r="M5337" t="s">
        <v>29</v>
      </c>
      <c r="N5337">
        <v>35.477024999999998</v>
      </c>
      <c r="O5337">
        <v>139.67793499999999</v>
      </c>
      <c r="P5337" t="s">
        <v>3529</v>
      </c>
      <c r="Q5337" s="3">
        <f>Table1[[#This Row],[Capacity (MW)]]*0.395*8760*10^-6</f>
        <v>1.3044954</v>
      </c>
      <c r="R5337" s="3" cm="1">
        <f t="array" ref="R5337">AVERAGE(VLOOKUP(_xlfn.TEXTSPLIT(Table1[[#This Row],[Fuel (no space after comma)]], ","), FuelList_Final_EF!$A$2:$B$65, 2, FALSE))</f>
        <v>67.685819715340017</v>
      </c>
      <c r="S5337" s="3">
        <f>Table1[[#This Row],[Generation (TWh)]]*10^9*VLOOKUP(Table1[[#This Row],[Turbine/Engine Technology]],Technology_HR!$A$2:$B$11,2,FALSE)*10^-6</f>
        <v>9847635.7745999992</v>
      </c>
      <c r="T5337" s="5">
        <f>Table1[[#This Row],[Fuel Consumption (mmBtu)]]*Table1[[#This Row],[Emission Factor (kg CO2/ mmBtu)]]*10^3</f>
        <v>666545299661.90833</v>
      </c>
      <c r="U5337" s="3">
        <f>Table1[[#This Row],[Emissions (g CO2)]]/(Table1[[#This Row],[Generation (TWh)]]*10^9)</f>
        <v>510.96025303110179</v>
      </c>
    </row>
    <row r="5338" spans="1:21" x14ac:dyDescent="0.35">
      <c r="A5338" t="s">
        <v>1458</v>
      </c>
      <c r="B5338" t="s">
        <v>3242</v>
      </c>
      <c r="C5338" t="str">
        <f>SUBSTITUTE(Table1[[#This Row],[Fuel]],", ",",")</f>
        <v>fossil gas: lng</v>
      </c>
      <c r="D5338" t="s">
        <v>3242</v>
      </c>
      <c r="H5338" t="s">
        <v>3438</v>
      </c>
      <c r="I5338">
        <v>377</v>
      </c>
      <c r="J5338" t="s">
        <v>3446</v>
      </c>
      <c r="K5338">
        <v>1996</v>
      </c>
      <c r="L5338" t="s">
        <v>29</v>
      </c>
      <c r="M5338" t="s">
        <v>29</v>
      </c>
      <c r="N5338">
        <v>35.477024999999998</v>
      </c>
      <c r="O5338">
        <v>139.67793499999999</v>
      </c>
      <c r="P5338" t="s">
        <v>3529</v>
      </c>
      <c r="Q5338" s="3">
        <f>Table1[[#This Row],[Capacity (MW)]]*0.395*8760*10^-6</f>
        <v>1.3044954</v>
      </c>
      <c r="R5338" s="3" cm="1">
        <f t="array" ref="R5338">AVERAGE(VLOOKUP(_xlfn.TEXTSPLIT(Table1[[#This Row],[Fuel (no space after comma)]], ","), FuelList_Final_EF!$A$2:$B$65, 2, FALSE))</f>
        <v>67.685819715340017</v>
      </c>
      <c r="S5338" s="3">
        <f>Table1[[#This Row],[Generation (TWh)]]*10^9*VLOOKUP(Table1[[#This Row],[Turbine/Engine Technology]],Technology_HR!$A$2:$B$11,2,FALSE)*10^-6</f>
        <v>9847635.7745999992</v>
      </c>
      <c r="T5338" s="5">
        <f>Table1[[#This Row],[Fuel Consumption (mmBtu)]]*Table1[[#This Row],[Emission Factor (kg CO2/ mmBtu)]]*10^3</f>
        <v>666545299661.90833</v>
      </c>
      <c r="U5338" s="3">
        <f>Table1[[#This Row],[Emissions (g CO2)]]/(Table1[[#This Row],[Generation (TWh)]]*10^9)</f>
        <v>510.96025303110179</v>
      </c>
    </row>
    <row r="5339" spans="1:21" x14ac:dyDescent="0.35">
      <c r="A5339" t="s">
        <v>1458</v>
      </c>
      <c r="B5339" t="s">
        <v>3242</v>
      </c>
      <c r="C5339" t="str">
        <f>SUBSTITUTE(Table1[[#This Row],[Fuel]],", ",",")</f>
        <v>fossil gas: lng</v>
      </c>
      <c r="D5339" t="s">
        <v>3242</v>
      </c>
      <c r="H5339" t="s">
        <v>3438</v>
      </c>
      <c r="I5339">
        <v>377</v>
      </c>
      <c r="J5339" t="s">
        <v>3446</v>
      </c>
      <c r="K5339">
        <v>1997</v>
      </c>
      <c r="L5339" t="s">
        <v>29</v>
      </c>
      <c r="M5339" t="s">
        <v>29</v>
      </c>
      <c r="N5339">
        <v>35.477024999999998</v>
      </c>
      <c r="O5339">
        <v>139.67793499999999</v>
      </c>
      <c r="P5339" t="s">
        <v>3529</v>
      </c>
      <c r="Q5339" s="3">
        <f>Table1[[#This Row],[Capacity (MW)]]*0.395*8760*10^-6</f>
        <v>1.3044954</v>
      </c>
      <c r="R5339" s="3" cm="1">
        <f t="array" ref="R5339">AVERAGE(VLOOKUP(_xlfn.TEXTSPLIT(Table1[[#This Row],[Fuel (no space after comma)]], ","), FuelList_Final_EF!$A$2:$B$65, 2, FALSE))</f>
        <v>67.685819715340017</v>
      </c>
      <c r="S5339" s="3">
        <f>Table1[[#This Row],[Generation (TWh)]]*10^9*VLOOKUP(Table1[[#This Row],[Turbine/Engine Technology]],Technology_HR!$A$2:$B$11,2,FALSE)*10^-6</f>
        <v>9847635.7745999992</v>
      </c>
      <c r="T5339" s="5">
        <f>Table1[[#This Row],[Fuel Consumption (mmBtu)]]*Table1[[#This Row],[Emission Factor (kg CO2/ mmBtu)]]*10^3</f>
        <v>666545299661.90833</v>
      </c>
      <c r="U5339" s="3">
        <f>Table1[[#This Row],[Emissions (g CO2)]]/(Table1[[#This Row],[Generation (TWh)]]*10^9)</f>
        <v>510.96025303110179</v>
      </c>
    </row>
    <row r="5340" spans="1:21" x14ac:dyDescent="0.35">
      <c r="A5340" t="s">
        <v>1458</v>
      </c>
      <c r="B5340" t="s">
        <v>3242</v>
      </c>
      <c r="C5340" t="str">
        <f>SUBSTITUTE(Table1[[#This Row],[Fuel]],", ",",")</f>
        <v>fossil gas: lng</v>
      </c>
      <c r="D5340" t="s">
        <v>3242</v>
      </c>
      <c r="H5340" t="s">
        <v>3438</v>
      </c>
      <c r="I5340">
        <v>377</v>
      </c>
      <c r="J5340" t="s">
        <v>3446</v>
      </c>
      <c r="K5340">
        <v>1997</v>
      </c>
      <c r="L5340" t="s">
        <v>29</v>
      </c>
      <c r="M5340" t="s">
        <v>29</v>
      </c>
      <c r="N5340">
        <v>35.477024999999998</v>
      </c>
      <c r="O5340">
        <v>139.67793499999999</v>
      </c>
      <c r="P5340" t="s">
        <v>3529</v>
      </c>
      <c r="Q5340" s="3">
        <f>Table1[[#This Row],[Capacity (MW)]]*0.395*8760*10^-6</f>
        <v>1.3044954</v>
      </c>
      <c r="R5340" s="3" cm="1">
        <f t="array" ref="R5340">AVERAGE(VLOOKUP(_xlfn.TEXTSPLIT(Table1[[#This Row],[Fuel (no space after comma)]], ","), FuelList_Final_EF!$A$2:$B$65, 2, FALSE))</f>
        <v>67.685819715340017</v>
      </c>
      <c r="S5340" s="3">
        <f>Table1[[#This Row],[Generation (TWh)]]*10^9*VLOOKUP(Table1[[#This Row],[Turbine/Engine Technology]],Technology_HR!$A$2:$B$11,2,FALSE)*10^-6</f>
        <v>9847635.7745999992</v>
      </c>
      <c r="T5340" s="5">
        <f>Table1[[#This Row],[Fuel Consumption (mmBtu)]]*Table1[[#This Row],[Emission Factor (kg CO2/ mmBtu)]]*10^3</f>
        <v>666545299661.90833</v>
      </c>
      <c r="U5340" s="3">
        <f>Table1[[#This Row],[Emissions (g CO2)]]/(Table1[[#This Row],[Generation (TWh)]]*10^9)</f>
        <v>510.96025303110179</v>
      </c>
    </row>
    <row r="5341" spans="1:21" x14ac:dyDescent="0.35">
      <c r="A5341" t="s">
        <v>1458</v>
      </c>
      <c r="B5341" t="s">
        <v>3242</v>
      </c>
      <c r="C5341" t="str">
        <f>SUBSTITUTE(Table1[[#This Row],[Fuel]],", ",",")</f>
        <v>fossil gas: lng</v>
      </c>
      <c r="D5341" t="s">
        <v>3242</v>
      </c>
      <c r="H5341" t="s">
        <v>3438</v>
      </c>
      <c r="I5341">
        <v>377</v>
      </c>
      <c r="J5341" t="s">
        <v>3446</v>
      </c>
      <c r="K5341">
        <v>1998</v>
      </c>
      <c r="L5341" t="s">
        <v>29</v>
      </c>
      <c r="M5341" t="s">
        <v>29</v>
      </c>
      <c r="N5341">
        <v>35.477024999999998</v>
      </c>
      <c r="O5341">
        <v>139.67793499999999</v>
      </c>
      <c r="P5341" t="s">
        <v>3529</v>
      </c>
      <c r="Q5341" s="3">
        <f>Table1[[#This Row],[Capacity (MW)]]*0.395*8760*10^-6</f>
        <v>1.3044954</v>
      </c>
      <c r="R5341" s="3" cm="1">
        <f t="array" ref="R5341">AVERAGE(VLOOKUP(_xlfn.TEXTSPLIT(Table1[[#This Row],[Fuel (no space after comma)]], ","), FuelList_Final_EF!$A$2:$B$65, 2, FALSE))</f>
        <v>67.685819715340017</v>
      </c>
      <c r="S5341" s="3">
        <f>Table1[[#This Row],[Generation (TWh)]]*10^9*VLOOKUP(Table1[[#This Row],[Turbine/Engine Technology]],Technology_HR!$A$2:$B$11,2,FALSE)*10^-6</f>
        <v>9847635.7745999992</v>
      </c>
      <c r="T5341" s="5">
        <f>Table1[[#This Row],[Fuel Consumption (mmBtu)]]*Table1[[#This Row],[Emission Factor (kg CO2/ mmBtu)]]*10^3</f>
        <v>666545299661.90833</v>
      </c>
      <c r="U5341" s="3">
        <f>Table1[[#This Row],[Emissions (g CO2)]]/(Table1[[#This Row],[Generation (TWh)]]*10^9)</f>
        <v>510.96025303110179</v>
      </c>
    </row>
    <row r="5342" spans="1:21" x14ac:dyDescent="0.35">
      <c r="A5342" t="s">
        <v>1469</v>
      </c>
      <c r="B5342" t="s">
        <v>3242</v>
      </c>
      <c r="C5342" t="str">
        <f>SUBSTITUTE(Table1[[#This Row],[Fuel]],", ",",")</f>
        <v>fossil gas: lng</v>
      </c>
      <c r="D5342" t="s">
        <v>3242</v>
      </c>
      <c r="H5342" t="s">
        <v>3438</v>
      </c>
      <c r="I5342">
        <v>251</v>
      </c>
      <c r="J5342" t="s">
        <v>3446</v>
      </c>
      <c r="K5342">
        <v>2012</v>
      </c>
      <c r="L5342" t="s">
        <v>29</v>
      </c>
      <c r="M5342" t="s">
        <v>29</v>
      </c>
      <c r="N5342">
        <v>26.276700000000002</v>
      </c>
      <c r="O5342">
        <v>127.81319999999999</v>
      </c>
      <c r="P5342" t="s">
        <v>3529</v>
      </c>
      <c r="Q5342" s="3">
        <f>Table1[[#This Row],[Capacity (MW)]]*0.395*8760*10^-6</f>
        <v>0.86851020000000001</v>
      </c>
      <c r="R5342" s="3" cm="1">
        <f t="array" ref="R5342">AVERAGE(VLOOKUP(_xlfn.TEXTSPLIT(Table1[[#This Row],[Fuel (no space after comma)]], ","), FuelList_Final_EF!$A$2:$B$65, 2, FALSE))</f>
        <v>67.685819715340017</v>
      </c>
      <c r="S5342" s="3">
        <f>Table1[[#This Row],[Generation (TWh)]]*10^9*VLOOKUP(Table1[[#This Row],[Turbine/Engine Technology]],Technology_HR!$A$2:$B$11,2,FALSE)*10^-6</f>
        <v>6556383.4997999994</v>
      </c>
      <c r="T5342" s="5">
        <f>Table1[[#This Row],[Fuel Consumption (mmBtu)]]*Table1[[#This Row],[Emission Factor (kg CO2/ mmBtu)]]*10^3</f>
        <v>443774191552.09277</v>
      </c>
      <c r="U5342" s="3">
        <f>Table1[[#This Row],[Emissions (g CO2)]]/(Table1[[#This Row],[Generation (TWh)]]*10^9)</f>
        <v>510.96025303110173</v>
      </c>
    </row>
    <row r="5343" spans="1:21" x14ac:dyDescent="0.35">
      <c r="A5343" t="s">
        <v>1469</v>
      </c>
      <c r="B5343" t="s">
        <v>3242</v>
      </c>
      <c r="C5343" t="str">
        <f>SUBSTITUTE(Table1[[#This Row],[Fuel]],", ",",")</f>
        <v>fossil gas: lng</v>
      </c>
      <c r="D5343" t="s">
        <v>3242</v>
      </c>
      <c r="H5343" t="s">
        <v>3438</v>
      </c>
      <c r="I5343">
        <v>251</v>
      </c>
      <c r="J5343" t="s">
        <v>3446</v>
      </c>
      <c r="K5343">
        <v>2013</v>
      </c>
      <c r="L5343" t="s">
        <v>29</v>
      </c>
      <c r="M5343" t="s">
        <v>29</v>
      </c>
      <c r="N5343">
        <v>26.276700000000002</v>
      </c>
      <c r="O5343">
        <v>127.81319999999999</v>
      </c>
      <c r="P5343" t="s">
        <v>3529</v>
      </c>
      <c r="Q5343" s="3">
        <f>Table1[[#This Row],[Capacity (MW)]]*0.395*8760*10^-6</f>
        <v>0.86851020000000001</v>
      </c>
      <c r="R5343" s="3" cm="1">
        <f t="array" ref="R5343">AVERAGE(VLOOKUP(_xlfn.TEXTSPLIT(Table1[[#This Row],[Fuel (no space after comma)]], ","), FuelList_Final_EF!$A$2:$B$65, 2, FALSE))</f>
        <v>67.685819715340017</v>
      </c>
      <c r="S5343" s="3">
        <f>Table1[[#This Row],[Generation (TWh)]]*10^9*VLOOKUP(Table1[[#This Row],[Turbine/Engine Technology]],Technology_HR!$A$2:$B$11,2,FALSE)*10^-6</f>
        <v>6556383.4997999994</v>
      </c>
      <c r="T5343" s="5">
        <f>Table1[[#This Row],[Fuel Consumption (mmBtu)]]*Table1[[#This Row],[Emission Factor (kg CO2/ mmBtu)]]*10^3</f>
        <v>443774191552.09277</v>
      </c>
      <c r="U5343" s="3">
        <f>Table1[[#This Row],[Emissions (g CO2)]]/(Table1[[#This Row],[Generation (TWh)]]*10^9)</f>
        <v>510.96025303110173</v>
      </c>
    </row>
    <row r="5344" spans="1:21" x14ac:dyDescent="0.35">
      <c r="A5344" t="s">
        <v>1495</v>
      </c>
      <c r="B5344" t="s">
        <v>3270</v>
      </c>
      <c r="C5344" t="str">
        <f>SUBSTITUTE(Table1[[#This Row],[Fuel]],", ",",")</f>
        <v>fossil liquids: heavy fuel oil,fossil liquids: light fuel oil</v>
      </c>
      <c r="D5344" t="s">
        <v>3241</v>
      </c>
      <c r="E5344" t="s">
        <v>3282</v>
      </c>
      <c r="H5344" t="s">
        <v>3437</v>
      </c>
      <c r="I5344">
        <v>50</v>
      </c>
      <c r="J5344" t="s">
        <v>3446</v>
      </c>
      <c r="K5344">
        <v>2011</v>
      </c>
      <c r="L5344" t="s">
        <v>29</v>
      </c>
      <c r="M5344" t="s">
        <v>29</v>
      </c>
      <c r="N5344">
        <v>31.223040000000001</v>
      </c>
      <c r="O5344">
        <v>36.024819999999998</v>
      </c>
      <c r="P5344" t="s">
        <v>3530</v>
      </c>
      <c r="Q5344" s="3">
        <f>Table1[[#This Row],[Capacity (MW)]]*0.395*8760*10^-6</f>
        <v>0.17301</v>
      </c>
      <c r="R5344" s="3" cm="1">
        <f t="array" ref="R5344">AVERAGE(VLOOKUP(_xlfn.TEXTSPLIT(Table1[[#This Row],[Fuel (no space after comma)]], ","), FuelList_Final_EF!$A$2:$B$65, 2, FALSE))</f>
        <v>79.862941486557716</v>
      </c>
      <c r="S5344" s="3">
        <f>Table1[[#This Row],[Generation (TWh)]]*10^9*VLOOKUP(Table1[[#This Row],[Turbine/Engine Technology]],Technology_HR!$A$2:$B$11,2,FALSE)*10^-6</f>
        <v>1539789</v>
      </c>
      <c r="T5344" s="5">
        <f>Table1[[#This Row],[Fuel Consumption (mmBtu)]]*Table1[[#This Row],[Emission Factor (kg CO2/ mmBtu)]]*10^3</f>
        <v>122972078808.64522</v>
      </c>
      <c r="U5344" s="3">
        <f>Table1[[#This Row],[Emissions (g CO2)]]/(Table1[[#This Row],[Generation (TWh)]]*10^9)</f>
        <v>710.78017923036361</v>
      </c>
    </row>
    <row r="5345" spans="1:21" x14ac:dyDescent="0.35">
      <c r="A5345" t="s">
        <v>1496</v>
      </c>
      <c r="B5345" t="s">
        <v>3240</v>
      </c>
      <c r="C5345" t="str">
        <f>SUBSTITUTE(Table1[[#This Row],[Fuel]],", ",",")</f>
        <v>fossil gas: natural gas,fossil liquids: diesel</v>
      </c>
      <c r="D5345" t="s">
        <v>3239</v>
      </c>
      <c r="E5345" t="s">
        <v>3258</v>
      </c>
      <c r="H5345" t="s">
        <v>3438</v>
      </c>
      <c r="I5345">
        <v>373</v>
      </c>
      <c r="J5345" t="s">
        <v>3446</v>
      </c>
      <c r="K5345">
        <v>2012</v>
      </c>
      <c r="L5345" t="s">
        <v>29</v>
      </c>
      <c r="M5345" t="s">
        <v>29</v>
      </c>
      <c r="N5345">
        <v>31.2226</v>
      </c>
      <c r="O5345">
        <v>36.0197</v>
      </c>
      <c r="P5345" t="s">
        <v>3530</v>
      </c>
      <c r="Q5345" s="3">
        <f>Table1[[#This Row],[Capacity (MW)]]*0.395*8760*10^-6</f>
        <v>1.2906546000000001</v>
      </c>
      <c r="R5345" s="3" cm="1">
        <f t="array" ref="R5345">AVERAGE(VLOOKUP(_xlfn.TEXTSPLIT(Table1[[#This Row],[Fuel (no space after comma)]], ","), FuelList_Final_EF!$A$2:$B$65, 2, FALSE))</f>
        <v>65.583341148886291</v>
      </c>
      <c r="S5345" s="3">
        <f>Table1[[#This Row],[Generation (TWh)]]*10^9*VLOOKUP(Table1[[#This Row],[Turbine/Engine Technology]],Technology_HR!$A$2:$B$11,2,FALSE)*10^-6</f>
        <v>9743151.5754000004</v>
      </c>
      <c r="T5345" s="5">
        <f>Table1[[#This Row],[Fuel Consumption (mmBtu)]]*Table1[[#This Row],[Emission Factor (kg CO2/ mmBtu)]]*10^3</f>
        <v>638988433634.76721</v>
      </c>
      <c r="U5345" s="3">
        <f>Table1[[#This Row],[Emissions (g CO2)]]/(Table1[[#This Row],[Generation (TWh)]]*10^9)</f>
        <v>495.0886423329427</v>
      </c>
    </row>
    <row r="5346" spans="1:21" x14ac:dyDescent="0.35">
      <c r="A5346" t="s">
        <v>1497</v>
      </c>
      <c r="B5346" t="s">
        <v>3335</v>
      </c>
      <c r="C5346" t="str">
        <f>SUBSTITUTE(Table1[[#This Row],[Fuel]],", ",",")</f>
        <v>fossil gas: natural gas,fossil liquids: crude oil</v>
      </c>
      <c r="D5346" t="s">
        <v>3239</v>
      </c>
      <c r="E5346" t="s">
        <v>3247</v>
      </c>
      <c r="H5346" t="s">
        <v>3438</v>
      </c>
      <c r="I5346">
        <v>400</v>
      </c>
      <c r="J5346" t="s">
        <v>3446</v>
      </c>
      <c r="K5346">
        <v>2009</v>
      </c>
      <c r="L5346" t="s">
        <v>29</v>
      </c>
      <c r="M5346" t="s">
        <v>29</v>
      </c>
      <c r="N5346">
        <v>31.899056000000002</v>
      </c>
      <c r="O5346">
        <v>36.079777999999997</v>
      </c>
      <c r="P5346" t="s">
        <v>3530</v>
      </c>
      <c r="Q5346" s="3">
        <f>Table1[[#This Row],[Capacity (MW)]]*0.395*8760*10^-6</f>
        <v>1.38408</v>
      </c>
      <c r="R5346" s="3" cm="1">
        <f t="array" ref="R5346">AVERAGE(VLOOKUP(_xlfn.TEXTSPLIT(Table1[[#This Row],[Fuel (no space after comma)]], ","), FuelList_Final_EF!$A$2:$B$65, 2, FALSE))</f>
        <v>63.800000000000004</v>
      </c>
      <c r="S5346" s="3">
        <f>Table1[[#This Row],[Generation (TWh)]]*10^9*VLOOKUP(Table1[[#This Row],[Turbine/Engine Technology]],Technology_HR!$A$2:$B$11,2,FALSE)*10^-6</f>
        <v>10448419.92</v>
      </c>
      <c r="T5346" s="5">
        <f>Table1[[#This Row],[Fuel Consumption (mmBtu)]]*Table1[[#This Row],[Emission Factor (kg CO2/ mmBtu)]]*10^3</f>
        <v>666609190896</v>
      </c>
      <c r="U5346" s="3">
        <f>Table1[[#This Row],[Emissions (g CO2)]]/(Table1[[#This Row],[Generation (TWh)]]*10^9)</f>
        <v>481.62619999999998</v>
      </c>
    </row>
    <row r="5347" spans="1:21" x14ac:dyDescent="0.35">
      <c r="A5347" t="s">
        <v>1498</v>
      </c>
      <c r="B5347" t="s">
        <v>3299</v>
      </c>
      <c r="C5347" t="str">
        <f>SUBSTITUTE(Table1[[#This Row],[Fuel]],", ",",")</f>
        <v>fossil gas: natural gas,fossil liquids: heavy fuel oil,fossil liquids: light fuel oil</v>
      </c>
      <c r="D5347" t="s">
        <v>3239</v>
      </c>
      <c r="E5347" t="s">
        <v>3241</v>
      </c>
      <c r="F5347" t="s">
        <v>3282</v>
      </c>
      <c r="H5347" t="s">
        <v>3440</v>
      </c>
      <c r="I5347">
        <v>130</v>
      </c>
      <c r="J5347" t="s">
        <v>3446</v>
      </c>
      <c r="K5347">
        <v>1996</v>
      </c>
      <c r="L5347" t="s">
        <v>29</v>
      </c>
      <c r="M5347">
        <v>2025</v>
      </c>
      <c r="N5347">
        <v>29.377777999999999</v>
      </c>
      <c r="O5347">
        <v>34.972777999999998</v>
      </c>
      <c r="P5347" t="s">
        <v>3530</v>
      </c>
      <c r="Q5347" s="3">
        <f>Table1[[#This Row],[Capacity (MW)]]*0.395*8760*10^-6</f>
        <v>0.449826</v>
      </c>
      <c r="R5347" s="3" cm="1">
        <f t="array" ref="R5347">AVERAGE(VLOOKUP(_xlfn.TEXTSPLIT(Table1[[#This Row],[Fuel (no space after comma)]], ","), FuelList_Final_EF!$A$2:$B$65, 2, FALSE))</f>
        <v>70.92862765770515</v>
      </c>
      <c r="S5347" s="3">
        <f>Table1[[#This Row],[Generation (TWh)]]*10^9*VLOOKUP(Table1[[#This Row],[Turbine/Engine Technology]],Technology_HR!$A$2:$B$11,2,FALSE)*10^-6</f>
        <v>4626460.41</v>
      </c>
      <c r="T5347" s="5">
        <f>Table1[[#This Row],[Fuel Consumption (mmBtu)]]*Table1[[#This Row],[Emission Factor (kg CO2/ mmBtu)]]*10^3</f>
        <v>328148487794.00391</v>
      </c>
      <c r="U5347" s="3">
        <f>Table1[[#This Row],[Emissions (g CO2)]]/(Table1[[#This Row],[Generation (TWh)]]*10^9)</f>
        <v>729.50093545949744</v>
      </c>
    </row>
    <row r="5348" spans="1:21" x14ac:dyDescent="0.35">
      <c r="A5348" t="s">
        <v>1498</v>
      </c>
      <c r="B5348" t="s">
        <v>3299</v>
      </c>
      <c r="C5348" t="str">
        <f>SUBSTITUTE(Table1[[#This Row],[Fuel]],", ",",")</f>
        <v>fossil gas: natural gas,fossil liquids: heavy fuel oil,fossil liquids: light fuel oil</v>
      </c>
      <c r="D5348" t="s">
        <v>3239</v>
      </c>
      <c r="E5348" t="s">
        <v>3241</v>
      </c>
      <c r="F5348" t="s">
        <v>3282</v>
      </c>
      <c r="H5348" t="s">
        <v>3440</v>
      </c>
      <c r="I5348">
        <v>130</v>
      </c>
      <c r="J5348" t="s">
        <v>3446</v>
      </c>
      <c r="K5348">
        <v>1996</v>
      </c>
      <c r="L5348" t="s">
        <v>29</v>
      </c>
      <c r="M5348">
        <v>2025</v>
      </c>
      <c r="N5348">
        <v>29.377777999999999</v>
      </c>
      <c r="O5348">
        <v>34.972777999999998</v>
      </c>
      <c r="P5348" t="s">
        <v>3530</v>
      </c>
      <c r="Q5348" s="3">
        <f>Table1[[#This Row],[Capacity (MW)]]*0.395*8760*10^-6</f>
        <v>0.449826</v>
      </c>
      <c r="R5348" s="3" cm="1">
        <f t="array" ref="R5348">AVERAGE(VLOOKUP(_xlfn.TEXTSPLIT(Table1[[#This Row],[Fuel (no space after comma)]], ","), FuelList_Final_EF!$A$2:$B$65, 2, FALSE))</f>
        <v>70.92862765770515</v>
      </c>
      <c r="S5348" s="3">
        <f>Table1[[#This Row],[Generation (TWh)]]*10^9*VLOOKUP(Table1[[#This Row],[Turbine/Engine Technology]],Technology_HR!$A$2:$B$11,2,FALSE)*10^-6</f>
        <v>4626460.41</v>
      </c>
      <c r="T5348" s="5">
        <f>Table1[[#This Row],[Fuel Consumption (mmBtu)]]*Table1[[#This Row],[Emission Factor (kg CO2/ mmBtu)]]*10^3</f>
        <v>328148487794.00391</v>
      </c>
      <c r="U5348" s="3">
        <f>Table1[[#This Row],[Emissions (g CO2)]]/(Table1[[#This Row],[Generation (TWh)]]*10^9)</f>
        <v>729.50093545949744</v>
      </c>
    </row>
    <row r="5349" spans="1:21" x14ac:dyDescent="0.35">
      <c r="A5349" t="s">
        <v>1498</v>
      </c>
      <c r="B5349" t="s">
        <v>3299</v>
      </c>
      <c r="C5349" t="str">
        <f>SUBSTITUTE(Table1[[#This Row],[Fuel]],", ",",")</f>
        <v>fossil gas: natural gas,fossil liquids: heavy fuel oil,fossil liquids: light fuel oil</v>
      </c>
      <c r="D5349" t="s">
        <v>3239</v>
      </c>
      <c r="E5349" t="s">
        <v>3241</v>
      </c>
      <c r="F5349" t="s">
        <v>3282</v>
      </c>
      <c r="H5349" t="s">
        <v>3440</v>
      </c>
      <c r="I5349">
        <v>130</v>
      </c>
      <c r="J5349" t="s">
        <v>3446</v>
      </c>
      <c r="K5349">
        <v>1996</v>
      </c>
      <c r="L5349" t="s">
        <v>29</v>
      </c>
      <c r="M5349">
        <v>2025</v>
      </c>
      <c r="N5349">
        <v>29.377777999999999</v>
      </c>
      <c r="O5349">
        <v>34.972777999999998</v>
      </c>
      <c r="P5349" t="s">
        <v>3530</v>
      </c>
      <c r="Q5349" s="3">
        <f>Table1[[#This Row],[Capacity (MW)]]*0.395*8760*10^-6</f>
        <v>0.449826</v>
      </c>
      <c r="R5349" s="3" cm="1">
        <f t="array" ref="R5349">AVERAGE(VLOOKUP(_xlfn.TEXTSPLIT(Table1[[#This Row],[Fuel (no space after comma)]], ","), FuelList_Final_EF!$A$2:$B$65, 2, FALSE))</f>
        <v>70.92862765770515</v>
      </c>
      <c r="S5349" s="3">
        <f>Table1[[#This Row],[Generation (TWh)]]*10^9*VLOOKUP(Table1[[#This Row],[Turbine/Engine Technology]],Technology_HR!$A$2:$B$11,2,FALSE)*10^-6</f>
        <v>4626460.41</v>
      </c>
      <c r="T5349" s="5">
        <f>Table1[[#This Row],[Fuel Consumption (mmBtu)]]*Table1[[#This Row],[Emission Factor (kg CO2/ mmBtu)]]*10^3</f>
        <v>328148487794.00391</v>
      </c>
      <c r="U5349" s="3">
        <f>Table1[[#This Row],[Emissions (g CO2)]]/(Table1[[#This Row],[Generation (TWh)]]*10^9)</f>
        <v>729.50093545949744</v>
      </c>
    </row>
    <row r="5350" spans="1:21" x14ac:dyDescent="0.35">
      <c r="A5350" t="s">
        <v>1499</v>
      </c>
      <c r="B5350" t="s">
        <v>3282</v>
      </c>
      <c r="C5350" t="str">
        <f>SUBSTITUTE(Table1[[#This Row],[Fuel]],", ",",")</f>
        <v>fossil liquids: light fuel oil</v>
      </c>
      <c r="D5350" t="s">
        <v>3282</v>
      </c>
      <c r="H5350" t="s">
        <v>3440</v>
      </c>
      <c r="I5350">
        <v>235</v>
      </c>
      <c r="J5350" t="s">
        <v>3446</v>
      </c>
      <c r="K5350">
        <v>2021</v>
      </c>
      <c r="L5350" t="s">
        <v>29</v>
      </c>
      <c r="M5350" t="s">
        <v>29</v>
      </c>
      <c r="N5350">
        <v>31.285620000000002</v>
      </c>
      <c r="O5350">
        <v>36.521369999999997</v>
      </c>
      <c r="P5350" t="s">
        <v>3530</v>
      </c>
      <c r="Q5350" s="3">
        <f>Table1[[#This Row],[Capacity (MW)]]*0.395*8760*10^-6</f>
        <v>0.81314699999999995</v>
      </c>
      <c r="R5350" s="3" cm="1">
        <f t="array" ref="R5350">AVERAGE(VLOOKUP(_xlfn.TEXTSPLIT(Table1[[#This Row],[Fuel (no space after comma)]], ","), FuelList_Final_EF!$A$2:$B$65, 2, FALSE))</f>
        <v>78.123352662098043</v>
      </c>
      <c r="S5350" s="3">
        <f>Table1[[#This Row],[Generation (TWh)]]*10^9*VLOOKUP(Table1[[#This Row],[Turbine/Engine Technology]],Technology_HR!$A$2:$B$11,2,FALSE)*10^-6</f>
        <v>8363216.8949999996</v>
      </c>
      <c r="T5350" s="5">
        <f>Table1[[#This Row],[Fuel Consumption (mmBtu)]]*Table1[[#This Row],[Emission Factor (kg CO2/ mmBtu)]]*10^3</f>
        <v>653362542877.70154</v>
      </c>
      <c r="U5350" s="3">
        <f>Table1[[#This Row],[Emissions (g CO2)]]/(Table1[[#This Row],[Generation (TWh)]]*10^9)</f>
        <v>803.49868212967829</v>
      </c>
    </row>
    <row r="5351" spans="1:21" x14ac:dyDescent="0.35">
      <c r="A5351" t="s">
        <v>1499</v>
      </c>
      <c r="B5351" t="s">
        <v>3282</v>
      </c>
      <c r="C5351" t="str">
        <f>SUBSTITUTE(Table1[[#This Row],[Fuel]],", ",",")</f>
        <v>fossil liquids: light fuel oil</v>
      </c>
      <c r="D5351" t="s">
        <v>3282</v>
      </c>
      <c r="H5351" t="s">
        <v>3440</v>
      </c>
      <c r="I5351">
        <v>235</v>
      </c>
      <c r="J5351" t="s">
        <v>3446</v>
      </c>
      <c r="K5351">
        <v>2021</v>
      </c>
      <c r="L5351" t="s">
        <v>29</v>
      </c>
      <c r="M5351" t="s">
        <v>29</v>
      </c>
      <c r="N5351">
        <v>31.285620000000002</v>
      </c>
      <c r="O5351">
        <v>36.521369999999997</v>
      </c>
      <c r="P5351" t="s">
        <v>3530</v>
      </c>
      <c r="Q5351" s="3">
        <f>Table1[[#This Row],[Capacity (MW)]]*0.395*8760*10^-6</f>
        <v>0.81314699999999995</v>
      </c>
      <c r="R5351" s="3" cm="1">
        <f t="array" ref="R5351">AVERAGE(VLOOKUP(_xlfn.TEXTSPLIT(Table1[[#This Row],[Fuel (no space after comma)]], ","), FuelList_Final_EF!$A$2:$B$65, 2, FALSE))</f>
        <v>78.123352662098043</v>
      </c>
      <c r="S5351" s="3">
        <f>Table1[[#This Row],[Generation (TWh)]]*10^9*VLOOKUP(Table1[[#This Row],[Turbine/Engine Technology]],Technology_HR!$A$2:$B$11,2,FALSE)*10^-6</f>
        <v>8363216.8949999996</v>
      </c>
      <c r="T5351" s="5">
        <f>Table1[[#This Row],[Fuel Consumption (mmBtu)]]*Table1[[#This Row],[Emission Factor (kg CO2/ mmBtu)]]*10^3</f>
        <v>653362542877.70154</v>
      </c>
      <c r="U5351" s="3">
        <f>Table1[[#This Row],[Emissions (g CO2)]]/(Table1[[#This Row],[Generation (TWh)]]*10^9)</f>
        <v>803.49868212967829</v>
      </c>
    </row>
    <row r="5352" spans="1:21" x14ac:dyDescent="0.35">
      <c r="A5352" t="s">
        <v>1500</v>
      </c>
      <c r="B5352" t="s">
        <v>3264</v>
      </c>
      <c r="C5352" t="str">
        <f>SUBSTITUTE(Table1[[#This Row],[Fuel]],", ",",")</f>
        <v>fossil gas: natural gas,fossil liquids: fuel oil,fossil liquids: diesel</v>
      </c>
      <c r="D5352" t="s">
        <v>3239</v>
      </c>
      <c r="E5352" t="s">
        <v>3275</v>
      </c>
      <c r="F5352" t="s">
        <v>3258</v>
      </c>
      <c r="H5352" t="s">
        <v>3437</v>
      </c>
      <c r="I5352">
        <v>573.79999999999995</v>
      </c>
      <c r="J5352" t="s">
        <v>3446</v>
      </c>
      <c r="K5352">
        <v>2014</v>
      </c>
      <c r="L5352" t="s">
        <v>29</v>
      </c>
      <c r="M5352" t="s">
        <v>29</v>
      </c>
      <c r="N5352">
        <v>31.955219</v>
      </c>
      <c r="O5352">
        <v>35.945031</v>
      </c>
      <c r="P5352" t="s">
        <v>3530</v>
      </c>
      <c r="Q5352" s="3">
        <f>Table1[[#This Row],[Capacity (MW)]]*0.395*8760*10^-6</f>
        <v>1.9854627599999997</v>
      </c>
      <c r="R5352" s="3" cm="1">
        <f t="array" ref="R5352">AVERAGE(VLOOKUP(_xlfn.TEXTSPLIT(Table1[[#This Row],[Fuel (no space after comma)]], ","), FuelList_Final_EF!$A$2:$B$65, 2, FALSE))</f>
        <v>69.757788198515058</v>
      </c>
      <c r="S5352" s="3">
        <f>Table1[[#This Row],[Generation (TWh)]]*10^9*VLOOKUP(Table1[[#This Row],[Turbine/Engine Technology]],Technology_HR!$A$2:$B$11,2,FALSE)*10^-6</f>
        <v>17670618.563999996</v>
      </c>
      <c r="T5352" s="5">
        <f>Table1[[#This Row],[Fuel Consumption (mmBtu)]]*Table1[[#This Row],[Emission Factor (kg CO2/ mmBtu)]]*10^3</f>
        <v>1232663267124.26</v>
      </c>
      <c r="U5352" s="3">
        <f>Table1[[#This Row],[Emissions (g CO2)]]/(Table1[[#This Row],[Generation (TWh)]]*10^9)</f>
        <v>620.84431496678394</v>
      </c>
    </row>
    <row r="5353" spans="1:21" x14ac:dyDescent="0.35">
      <c r="A5353" t="s">
        <v>1501</v>
      </c>
      <c r="B5353" t="s">
        <v>3264</v>
      </c>
      <c r="C5353" t="str">
        <f>SUBSTITUTE(Table1[[#This Row],[Fuel]],", ",",")</f>
        <v>fossil gas: natural gas,fossil liquids: fuel oil,fossil liquids: diesel</v>
      </c>
      <c r="D5353" t="s">
        <v>3239</v>
      </c>
      <c r="E5353" t="s">
        <v>3275</v>
      </c>
      <c r="F5353" t="s">
        <v>3258</v>
      </c>
      <c r="H5353" t="s">
        <v>3437</v>
      </c>
      <c r="I5353">
        <v>240</v>
      </c>
      <c r="J5353" t="s">
        <v>3446</v>
      </c>
      <c r="K5353">
        <v>2014</v>
      </c>
      <c r="L5353" t="s">
        <v>29</v>
      </c>
      <c r="M5353" t="s">
        <v>29</v>
      </c>
      <c r="N5353">
        <v>31.897120000000001</v>
      </c>
      <c r="O5353">
        <v>36.079673999999997</v>
      </c>
      <c r="P5353" t="s">
        <v>3530</v>
      </c>
      <c r="Q5353" s="3">
        <f>Table1[[#This Row],[Capacity (MW)]]*0.395*8760*10^-6</f>
        <v>0.83044800000000008</v>
      </c>
      <c r="R5353" s="3" cm="1">
        <f t="array" ref="R5353">AVERAGE(VLOOKUP(_xlfn.TEXTSPLIT(Table1[[#This Row],[Fuel (no space after comma)]], ","), FuelList_Final_EF!$A$2:$B$65, 2, FALSE))</f>
        <v>69.757788198515058</v>
      </c>
      <c r="S5353" s="3">
        <f>Table1[[#This Row],[Generation (TWh)]]*10^9*VLOOKUP(Table1[[#This Row],[Turbine/Engine Technology]],Technology_HR!$A$2:$B$11,2,FALSE)*10^-6</f>
        <v>7390987.2000000002</v>
      </c>
      <c r="T5353" s="5">
        <f>Table1[[#This Row],[Fuel Consumption (mmBtu)]]*Table1[[#This Row],[Emission Factor (kg CO2/ mmBtu)]]*10^3</f>
        <v>515578919675.53583</v>
      </c>
      <c r="U5353" s="3">
        <f>Table1[[#This Row],[Emissions (g CO2)]]/(Table1[[#This Row],[Generation (TWh)]]*10^9)</f>
        <v>620.84431496678394</v>
      </c>
    </row>
    <row r="5354" spans="1:21" x14ac:dyDescent="0.35">
      <c r="A5354" t="s">
        <v>1498</v>
      </c>
      <c r="B5354" t="s">
        <v>3240</v>
      </c>
      <c r="C5354" t="str">
        <f>SUBSTITUTE(Table1[[#This Row],[Fuel]],", ",",")</f>
        <v>fossil gas: natural gas,fossil liquids: diesel</v>
      </c>
      <c r="D5354" t="s">
        <v>3239</v>
      </c>
      <c r="E5354" t="s">
        <v>3258</v>
      </c>
      <c r="H5354" t="s">
        <v>3438</v>
      </c>
      <c r="I5354">
        <v>300</v>
      </c>
      <c r="J5354" t="s">
        <v>3446</v>
      </c>
      <c r="K5354">
        <v>2005</v>
      </c>
      <c r="L5354" t="s">
        <v>29</v>
      </c>
      <c r="M5354" t="s">
        <v>29</v>
      </c>
      <c r="N5354">
        <v>32.331099999999999</v>
      </c>
      <c r="O5354">
        <v>36.050600000000003</v>
      </c>
      <c r="P5354" t="s">
        <v>3530</v>
      </c>
      <c r="Q5354" s="3">
        <f>Table1[[#This Row],[Capacity (MW)]]*0.395*8760*10^-6</f>
        <v>1.03806</v>
      </c>
      <c r="R5354" s="3" cm="1">
        <f t="array" ref="R5354">AVERAGE(VLOOKUP(_xlfn.TEXTSPLIT(Table1[[#This Row],[Fuel (no space after comma)]], ","), FuelList_Final_EF!$A$2:$B$65, 2, FALSE))</f>
        <v>65.583341148886291</v>
      </c>
      <c r="S5354" s="3">
        <f>Table1[[#This Row],[Generation (TWh)]]*10^9*VLOOKUP(Table1[[#This Row],[Turbine/Engine Technology]],Technology_HR!$A$2:$B$11,2,FALSE)*10^-6</f>
        <v>7836314.9399999995</v>
      </c>
      <c r="T5354" s="5">
        <f>Table1[[#This Row],[Fuel Consumption (mmBtu)]]*Table1[[#This Row],[Emission Factor (kg CO2/ mmBtu)]]*10^3</f>
        <v>513931716060.13434</v>
      </c>
      <c r="U5354" s="3">
        <f>Table1[[#This Row],[Emissions (g CO2)]]/(Table1[[#This Row],[Generation (TWh)]]*10^9)</f>
        <v>495.08864233294253</v>
      </c>
    </row>
    <row r="5355" spans="1:21" x14ac:dyDescent="0.35">
      <c r="A5355" t="s">
        <v>1502</v>
      </c>
      <c r="B5355" t="s">
        <v>3240</v>
      </c>
      <c r="C5355" t="str">
        <f>SUBSTITUTE(Table1[[#This Row],[Fuel]],", ",",")</f>
        <v>fossil gas: natural gas,fossil liquids: diesel</v>
      </c>
      <c r="D5355" t="s">
        <v>3239</v>
      </c>
      <c r="E5355" t="s">
        <v>3258</v>
      </c>
      <c r="H5355" t="s">
        <v>3438</v>
      </c>
      <c r="I5355">
        <v>300</v>
      </c>
      <c r="J5355" t="s">
        <v>3446</v>
      </c>
      <c r="K5355">
        <v>2006</v>
      </c>
      <c r="L5355" t="s">
        <v>29</v>
      </c>
      <c r="M5355" t="s">
        <v>29</v>
      </c>
      <c r="N5355">
        <v>32.143300000000004</v>
      </c>
      <c r="O5355">
        <v>36.141800000000003</v>
      </c>
      <c r="P5355" t="s">
        <v>3530</v>
      </c>
      <c r="Q5355" s="3">
        <f>Table1[[#This Row],[Capacity (MW)]]*0.395*8760*10^-6</f>
        <v>1.03806</v>
      </c>
      <c r="R5355" s="3" cm="1">
        <f t="array" ref="R5355">AVERAGE(VLOOKUP(_xlfn.TEXTSPLIT(Table1[[#This Row],[Fuel (no space after comma)]], ","), FuelList_Final_EF!$A$2:$B$65, 2, FALSE))</f>
        <v>65.583341148886291</v>
      </c>
      <c r="S5355" s="3">
        <f>Table1[[#This Row],[Generation (TWh)]]*10^9*VLOOKUP(Table1[[#This Row],[Turbine/Engine Technology]],Technology_HR!$A$2:$B$11,2,FALSE)*10^-6</f>
        <v>7836314.9399999995</v>
      </c>
      <c r="T5355" s="5">
        <f>Table1[[#This Row],[Fuel Consumption (mmBtu)]]*Table1[[#This Row],[Emission Factor (kg CO2/ mmBtu)]]*10^3</f>
        <v>513931716060.13434</v>
      </c>
      <c r="U5355" s="3">
        <f>Table1[[#This Row],[Emissions (g CO2)]]/(Table1[[#This Row],[Generation (TWh)]]*10^9)</f>
        <v>495.08864233294253</v>
      </c>
    </row>
    <row r="5356" spans="1:21" x14ac:dyDescent="0.35">
      <c r="A5356" t="s">
        <v>1502</v>
      </c>
      <c r="B5356" t="s">
        <v>3243</v>
      </c>
      <c r="C5356" t="str">
        <f>SUBSTITUTE(Table1[[#This Row],[Fuel]],", ",",")</f>
        <v>fossil gas: natural gas,fossil liquids: fuel oil</v>
      </c>
      <c r="D5356" t="s">
        <v>3239</v>
      </c>
      <c r="E5356" t="s">
        <v>3275</v>
      </c>
      <c r="H5356" t="s">
        <v>3438</v>
      </c>
      <c r="I5356">
        <v>300</v>
      </c>
      <c r="J5356" t="s">
        <v>3446</v>
      </c>
      <c r="K5356">
        <v>2010</v>
      </c>
      <c r="L5356" t="s">
        <v>29</v>
      </c>
      <c r="M5356" t="s">
        <v>29</v>
      </c>
      <c r="N5356">
        <v>32.143300000000004</v>
      </c>
      <c r="O5356">
        <v>36.141800000000003</v>
      </c>
      <c r="P5356" t="s">
        <v>3530</v>
      </c>
      <c r="Q5356" s="3">
        <f>Table1[[#This Row],[Capacity (MW)]]*0.395*8760*10^-6</f>
        <v>1.03806</v>
      </c>
      <c r="R5356" s="3" cm="1">
        <f t="array" ref="R5356">AVERAGE(VLOOKUP(_xlfn.TEXTSPLIT(Table1[[#This Row],[Fuel (no space after comma)]], ","), FuelList_Final_EF!$A$2:$B$65, 2, FALSE))</f>
        <v>65.583341148886291</v>
      </c>
      <c r="S5356" s="3">
        <f>Table1[[#This Row],[Generation (TWh)]]*10^9*VLOOKUP(Table1[[#This Row],[Turbine/Engine Technology]],Technology_HR!$A$2:$B$11,2,FALSE)*10^-6</f>
        <v>7836314.9399999995</v>
      </c>
      <c r="T5356" s="5">
        <f>Table1[[#This Row],[Fuel Consumption (mmBtu)]]*Table1[[#This Row],[Emission Factor (kg CO2/ mmBtu)]]*10^3</f>
        <v>513931716060.13434</v>
      </c>
      <c r="U5356" s="3">
        <f>Table1[[#This Row],[Emissions (g CO2)]]/(Table1[[#This Row],[Generation (TWh)]]*10^9)</f>
        <v>495.08864233294253</v>
      </c>
    </row>
    <row r="5357" spans="1:21" x14ac:dyDescent="0.35">
      <c r="A5357" t="s">
        <v>1502</v>
      </c>
      <c r="B5357" t="s">
        <v>3239</v>
      </c>
      <c r="C5357" t="str">
        <f>SUBSTITUTE(Table1[[#This Row],[Fuel]],", ",",")</f>
        <v>fossil gas: natural gas</v>
      </c>
      <c r="D5357" t="s">
        <v>3239</v>
      </c>
      <c r="H5357" t="s">
        <v>3438</v>
      </c>
      <c r="I5357">
        <v>429</v>
      </c>
      <c r="J5357" t="s">
        <v>3446</v>
      </c>
      <c r="K5357">
        <v>2015</v>
      </c>
      <c r="L5357" t="s">
        <v>29</v>
      </c>
      <c r="M5357" t="s">
        <v>29</v>
      </c>
      <c r="N5357">
        <v>32.143300000000004</v>
      </c>
      <c r="O5357">
        <v>36.141800000000003</v>
      </c>
      <c r="P5357" t="s">
        <v>3530</v>
      </c>
      <c r="Q5357" s="3">
        <f>Table1[[#This Row],[Capacity (MW)]]*0.395*8760*10^-6</f>
        <v>1.4844257999999999</v>
      </c>
      <c r="R5357" s="3" cm="1">
        <f t="array" ref="R5357">AVERAGE(VLOOKUP(_xlfn.TEXTSPLIT(Table1[[#This Row],[Fuel (no space after comma)]], ","), FuelList_Final_EF!$A$2:$B$65, 2, FALSE))</f>
        <v>53.06</v>
      </c>
      <c r="S5357" s="3">
        <f>Table1[[#This Row],[Generation (TWh)]]*10^9*VLOOKUP(Table1[[#This Row],[Turbine/Engine Technology]],Technology_HR!$A$2:$B$11,2,FALSE)*10^-6</f>
        <v>11205930.3642</v>
      </c>
      <c r="T5357" s="5">
        <f>Table1[[#This Row],[Fuel Consumption (mmBtu)]]*Table1[[#This Row],[Emission Factor (kg CO2/ mmBtu)]]*10^3</f>
        <v>594586665124.45203</v>
      </c>
      <c r="U5357" s="3">
        <f>Table1[[#This Row],[Emissions (g CO2)]]/(Table1[[#This Row],[Generation (TWh)]]*10^9)</f>
        <v>400.54993999999999</v>
      </c>
    </row>
    <row r="5358" spans="1:21" x14ac:dyDescent="0.35">
      <c r="A5358" t="s">
        <v>1502</v>
      </c>
      <c r="B5358" t="s">
        <v>3239</v>
      </c>
      <c r="C5358" t="str">
        <f>SUBSTITUTE(Table1[[#This Row],[Fuel]],", ",",")</f>
        <v>fossil gas: natural gas</v>
      </c>
      <c r="D5358" t="s">
        <v>3239</v>
      </c>
      <c r="H5358" t="s">
        <v>3438</v>
      </c>
      <c r="I5358">
        <v>212</v>
      </c>
      <c r="J5358" t="s">
        <v>3446</v>
      </c>
      <c r="K5358">
        <v>2018</v>
      </c>
      <c r="L5358" t="s">
        <v>29</v>
      </c>
      <c r="M5358" t="s">
        <v>29</v>
      </c>
      <c r="N5358">
        <v>32.143300000000004</v>
      </c>
      <c r="O5358">
        <v>36.141800000000003</v>
      </c>
      <c r="P5358" t="s">
        <v>3530</v>
      </c>
      <c r="Q5358" s="3">
        <f>Table1[[#This Row],[Capacity (MW)]]*0.395*8760*10^-6</f>
        <v>0.73356239999999995</v>
      </c>
      <c r="R5358" s="3" cm="1">
        <f t="array" ref="R5358">AVERAGE(VLOOKUP(_xlfn.TEXTSPLIT(Table1[[#This Row],[Fuel (no space after comma)]], ","), FuelList_Final_EF!$A$2:$B$65, 2, FALSE))</f>
        <v>53.06</v>
      </c>
      <c r="S5358" s="3">
        <f>Table1[[#This Row],[Generation (TWh)]]*10^9*VLOOKUP(Table1[[#This Row],[Turbine/Engine Technology]],Technology_HR!$A$2:$B$11,2,FALSE)*10^-6</f>
        <v>5537662.5575999999</v>
      </c>
      <c r="T5358" s="5">
        <f>Table1[[#This Row],[Fuel Consumption (mmBtu)]]*Table1[[#This Row],[Emission Factor (kg CO2/ mmBtu)]]*10^3</f>
        <v>293828375306.25598</v>
      </c>
      <c r="U5358" s="3">
        <f>Table1[[#This Row],[Emissions (g CO2)]]/(Table1[[#This Row],[Generation (TWh)]]*10^9)</f>
        <v>400.54993999999999</v>
      </c>
    </row>
    <row r="5359" spans="1:21" x14ac:dyDescent="0.35">
      <c r="A5359" t="s">
        <v>1503</v>
      </c>
      <c r="B5359" t="s">
        <v>3240</v>
      </c>
      <c r="C5359" t="str">
        <f>SUBSTITUTE(Table1[[#This Row],[Fuel]],", ",",")</f>
        <v>fossil gas: natural gas,fossil liquids: diesel</v>
      </c>
      <c r="D5359" t="s">
        <v>3239</v>
      </c>
      <c r="E5359" t="s">
        <v>3258</v>
      </c>
      <c r="H5359" t="s">
        <v>3438</v>
      </c>
      <c r="I5359">
        <v>485</v>
      </c>
      <c r="J5359" t="s">
        <v>3446</v>
      </c>
      <c r="K5359">
        <v>2018</v>
      </c>
      <c r="L5359" t="s">
        <v>29</v>
      </c>
      <c r="M5359" t="s">
        <v>29</v>
      </c>
      <c r="N5359">
        <v>32.119</v>
      </c>
      <c r="O5359">
        <v>36.125</v>
      </c>
      <c r="P5359" t="s">
        <v>3530</v>
      </c>
      <c r="Q5359" s="3">
        <f>Table1[[#This Row],[Capacity (MW)]]*0.395*8760*10^-6</f>
        <v>1.6781970000000002</v>
      </c>
      <c r="R5359" s="3" cm="1">
        <f t="array" ref="R5359">AVERAGE(VLOOKUP(_xlfn.TEXTSPLIT(Table1[[#This Row],[Fuel (no space after comma)]], ","), FuelList_Final_EF!$A$2:$B$65, 2, FALSE))</f>
        <v>65.583341148886291</v>
      </c>
      <c r="S5359" s="3">
        <f>Table1[[#This Row],[Generation (TWh)]]*10^9*VLOOKUP(Table1[[#This Row],[Turbine/Engine Technology]],Technology_HR!$A$2:$B$11,2,FALSE)*10^-6</f>
        <v>12668709.153000001</v>
      </c>
      <c r="T5359" s="5">
        <f>Table1[[#This Row],[Fuel Consumption (mmBtu)]]*Table1[[#This Row],[Emission Factor (kg CO2/ mmBtu)]]*10^3</f>
        <v>830856274297.21741</v>
      </c>
      <c r="U5359" s="3">
        <f>Table1[[#This Row],[Emissions (g CO2)]]/(Table1[[#This Row],[Generation (TWh)]]*10^9)</f>
        <v>495.08864233294258</v>
      </c>
    </row>
    <row r="5360" spans="1:21" x14ac:dyDescent="0.35">
      <c r="A5360" t="s">
        <v>843</v>
      </c>
      <c r="B5360" t="s">
        <v>3239</v>
      </c>
      <c r="C5360" t="str">
        <f>SUBSTITUTE(Table1[[#This Row],[Fuel]],", ",",")</f>
        <v>fossil gas: natural gas</v>
      </c>
      <c r="D5360" t="s">
        <v>3239</v>
      </c>
      <c r="H5360" t="s">
        <v>3438</v>
      </c>
      <c r="I5360">
        <v>500</v>
      </c>
      <c r="J5360" t="s">
        <v>3447</v>
      </c>
      <c r="K5360">
        <v>2029</v>
      </c>
      <c r="L5360" t="s">
        <v>29</v>
      </c>
      <c r="M5360" t="s">
        <v>29</v>
      </c>
      <c r="N5360">
        <v>42.300319000000002</v>
      </c>
      <c r="O5360">
        <v>69.661133000000007</v>
      </c>
      <c r="P5360" t="s">
        <v>3531</v>
      </c>
      <c r="Q5360" s="3">
        <f>Table1[[#This Row],[Capacity (MW)]]*0.395*8760*10^-6</f>
        <v>1.7301</v>
      </c>
      <c r="R5360" s="3" cm="1">
        <f t="array" ref="R5360">AVERAGE(VLOOKUP(_xlfn.TEXTSPLIT(Table1[[#This Row],[Fuel (no space after comma)]], ","), FuelList_Final_EF!$A$2:$B$65, 2, FALSE))</f>
        <v>53.06</v>
      </c>
      <c r="S5360" s="3">
        <f>Table1[[#This Row],[Generation (TWh)]]*10^9*VLOOKUP(Table1[[#This Row],[Turbine/Engine Technology]],Technology_HR!$A$2:$B$11,2,FALSE)*10^-6</f>
        <v>13060524.899999999</v>
      </c>
      <c r="T5360" s="5">
        <f>Table1[[#This Row],[Fuel Consumption (mmBtu)]]*Table1[[#This Row],[Emission Factor (kg CO2/ mmBtu)]]*10^3</f>
        <v>692991451194</v>
      </c>
      <c r="U5360" s="3">
        <f>Table1[[#This Row],[Emissions (g CO2)]]/(Table1[[#This Row],[Generation (TWh)]]*10^9)</f>
        <v>400.54993999999999</v>
      </c>
    </row>
    <row r="5361" spans="1:21" x14ac:dyDescent="0.35">
      <c r="A5361" t="s">
        <v>29</v>
      </c>
      <c r="B5361" t="s">
        <v>3239</v>
      </c>
      <c r="C5361" t="str">
        <f>SUBSTITUTE(Table1[[#This Row],[Fuel]],", ",",")</f>
        <v>fossil gas: natural gas</v>
      </c>
      <c r="D5361" t="s">
        <v>3239</v>
      </c>
      <c r="H5361" t="s">
        <v>3438</v>
      </c>
      <c r="I5361">
        <v>250</v>
      </c>
      <c r="J5361" t="s">
        <v>3447</v>
      </c>
      <c r="K5361">
        <v>2028</v>
      </c>
      <c r="L5361" t="s">
        <v>29</v>
      </c>
      <c r="M5361" t="s">
        <v>29</v>
      </c>
      <c r="N5361">
        <v>50.286270000000002</v>
      </c>
      <c r="O5361">
        <v>57.202883999999997</v>
      </c>
      <c r="P5361" t="s">
        <v>3531</v>
      </c>
      <c r="Q5361" s="3">
        <f>Table1[[#This Row],[Capacity (MW)]]*0.395*8760*10^-6</f>
        <v>0.86504999999999999</v>
      </c>
      <c r="R5361" s="3" cm="1">
        <f t="array" ref="R5361">AVERAGE(VLOOKUP(_xlfn.TEXTSPLIT(Table1[[#This Row],[Fuel (no space after comma)]], ","), FuelList_Final_EF!$A$2:$B$65, 2, FALSE))</f>
        <v>53.06</v>
      </c>
      <c r="S5361" s="3">
        <f>Table1[[#This Row],[Generation (TWh)]]*10^9*VLOOKUP(Table1[[#This Row],[Turbine/Engine Technology]],Technology_HR!$A$2:$B$11,2,FALSE)*10^-6</f>
        <v>6530262.4499999993</v>
      </c>
      <c r="T5361" s="5">
        <f>Table1[[#This Row],[Fuel Consumption (mmBtu)]]*Table1[[#This Row],[Emission Factor (kg CO2/ mmBtu)]]*10^3</f>
        <v>346495725597</v>
      </c>
      <c r="U5361" s="3">
        <f>Table1[[#This Row],[Emissions (g CO2)]]/(Table1[[#This Row],[Generation (TWh)]]*10^9)</f>
        <v>400.54993999999999</v>
      </c>
    </row>
    <row r="5362" spans="1:21" x14ac:dyDescent="0.35">
      <c r="A5362" t="s">
        <v>29</v>
      </c>
      <c r="B5362" t="s">
        <v>3239</v>
      </c>
      <c r="C5362" t="str">
        <f>SUBSTITUTE(Table1[[#This Row],[Fuel]],", ",",")</f>
        <v>fossil gas: natural gas</v>
      </c>
      <c r="D5362" t="s">
        <v>3239</v>
      </c>
      <c r="H5362" t="s">
        <v>3438</v>
      </c>
      <c r="I5362">
        <v>250</v>
      </c>
      <c r="J5362" t="s">
        <v>3450</v>
      </c>
      <c r="K5362">
        <v>2030</v>
      </c>
      <c r="L5362" t="s">
        <v>29</v>
      </c>
      <c r="M5362" t="s">
        <v>29</v>
      </c>
      <c r="N5362">
        <v>50.286270000000002</v>
      </c>
      <c r="O5362">
        <v>57.202883999999997</v>
      </c>
      <c r="P5362" t="s">
        <v>3531</v>
      </c>
      <c r="Q5362" s="3">
        <f>Table1[[#This Row],[Capacity (MW)]]*0.395*8760*10^-6</f>
        <v>0.86504999999999999</v>
      </c>
      <c r="R5362" s="3" cm="1">
        <f t="array" ref="R5362">AVERAGE(VLOOKUP(_xlfn.TEXTSPLIT(Table1[[#This Row],[Fuel (no space after comma)]], ","), FuelList_Final_EF!$A$2:$B$65, 2, FALSE))</f>
        <v>53.06</v>
      </c>
      <c r="S5362" s="3">
        <f>Table1[[#This Row],[Generation (TWh)]]*10^9*VLOOKUP(Table1[[#This Row],[Turbine/Engine Technology]],Technology_HR!$A$2:$B$11,2,FALSE)*10^-6</f>
        <v>6530262.4499999993</v>
      </c>
      <c r="T5362" s="5">
        <f>Table1[[#This Row],[Fuel Consumption (mmBtu)]]*Table1[[#This Row],[Emission Factor (kg CO2/ mmBtu)]]*10^3</f>
        <v>346495725597</v>
      </c>
      <c r="U5362" s="3">
        <f>Table1[[#This Row],[Emissions (g CO2)]]/(Table1[[#This Row],[Generation (TWh)]]*10^9)</f>
        <v>400.54993999999999</v>
      </c>
    </row>
    <row r="5363" spans="1:21" x14ac:dyDescent="0.35">
      <c r="A5363" t="s">
        <v>1504</v>
      </c>
      <c r="B5363" t="s">
        <v>3239</v>
      </c>
      <c r="C5363" t="str">
        <f>SUBSTITUTE(Table1[[#This Row],[Fuel]],", ",",")</f>
        <v>fossil gas: natural gas</v>
      </c>
      <c r="D5363" t="s">
        <v>3239</v>
      </c>
      <c r="H5363" t="s">
        <v>3438</v>
      </c>
      <c r="I5363">
        <v>57</v>
      </c>
      <c r="J5363" t="s">
        <v>3446</v>
      </c>
      <c r="K5363">
        <v>2023</v>
      </c>
      <c r="L5363" t="s">
        <v>29</v>
      </c>
      <c r="M5363" t="s">
        <v>29</v>
      </c>
      <c r="N5363">
        <v>50.336398000000003</v>
      </c>
      <c r="O5363">
        <v>57.140191999999999</v>
      </c>
      <c r="P5363" t="s">
        <v>3531</v>
      </c>
      <c r="Q5363" s="3">
        <f>Table1[[#This Row],[Capacity (MW)]]*0.395*8760*10^-6</f>
        <v>0.19723139999999997</v>
      </c>
      <c r="R5363" s="3" cm="1">
        <f t="array" ref="R5363">AVERAGE(VLOOKUP(_xlfn.TEXTSPLIT(Table1[[#This Row],[Fuel (no space after comma)]], ","), FuelList_Final_EF!$A$2:$B$65, 2, FALSE))</f>
        <v>53.06</v>
      </c>
      <c r="S5363" s="3">
        <f>Table1[[#This Row],[Generation (TWh)]]*10^9*VLOOKUP(Table1[[#This Row],[Turbine/Engine Technology]],Technology_HR!$A$2:$B$11,2,FALSE)*10^-6</f>
        <v>1488899.8385999997</v>
      </c>
      <c r="T5363" s="5">
        <f>Table1[[#This Row],[Fuel Consumption (mmBtu)]]*Table1[[#This Row],[Emission Factor (kg CO2/ mmBtu)]]*10^3</f>
        <v>79001025436.115982</v>
      </c>
      <c r="U5363" s="3">
        <f>Table1[[#This Row],[Emissions (g CO2)]]/(Table1[[#This Row],[Generation (TWh)]]*10^9)</f>
        <v>400.54993999999999</v>
      </c>
    </row>
    <row r="5364" spans="1:21" x14ac:dyDescent="0.35">
      <c r="A5364" t="s">
        <v>1505</v>
      </c>
      <c r="B5364" t="s">
        <v>3239</v>
      </c>
      <c r="C5364" t="str">
        <f>SUBSTITUTE(Table1[[#This Row],[Fuel]],", ",",")</f>
        <v>fossil gas: natural gas</v>
      </c>
      <c r="D5364" t="s">
        <v>3239</v>
      </c>
      <c r="H5364" t="s">
        <v>3438</v>
      </c>
      <c r="I5364">
        <v>85</v>
      </c>
      <c r="J5364" t="s">
        <v>3447</v>
      </c>
      <c r="K5364" t="s">
        <v>29</v>
      </c>
      <c r="L5364" t="s">
        <v>29</v>
      </c>
      <c r="M5364" t="s">
        <v>29</v>
      </c>
      <c r="N5364">
        <v>50.355117</v>
      </c>
      <c r="O5364">
        <v>57.145119000000001</v>
      </c>
      <c r="P5364" t="s">
        <v>3531</v>
      </c>
      <c r="Q5364" s="3">
        <f>Table1[[#This Row],[Capacity (MW)]]*0.395*8760*10^-6</f>
        <v>0.29411699999999996</v>
      </c>
      <c r="R5364" s="3" cm="1">
        <f t="array" ref="R5364">AVERAGE(VLOOKUP(_xlfn.TEXTSPLIT(Table1[[#This Row],[Fuel (no space after comma)]], ","), FuelList_Final_EF!$A$2:$B$65, 2, FALSE))</f>
        <v>53.06</v>
      </c>
      <c r="S5364" s="3">
        <f>Table1[[#This Row],[Generation (TWh)]]*10^9*VLOOKUP(Table1[[#This Row],[Turbine/Engine Technology]],Technology_HR!$A$2:$B$11,2,FALSE)*10^-6</f>
        <v>2220289.2329999995</v>
      </c>
      <c r="T5364" s="5">
        <f>Table1[[#This Row],[Fuel Consumption (mmBtu)]]*Table1[[#This Row],[Emission Factor (kg CO2/ mmBtu)]]*10^3</f>
        <v>117808546702.97998</v>
      </c>
      <c r="U5364" s="3">
        <f>Table1[[#This Row],[Emissions (g CO2)]]/(Table1[[#This Row],[Generation (TWh)]]*10^9)</f>
        <v>400.54993999999999</v>
      </c>
    </row>
    <row r="5365" spans="1:21" x14ac:dyDescent="0.35">
      <c r="A5365" t="s">
        <v>1506</v>
      </c>
      <c r="B5365" t="s">
        <v>3239</v>
      </c>
      <c r="C5365" t="str">
        <f>SUBSTITUTE(Table1[[#This Row],[Fuel]],", ",",")</f>
        <v>fossil gas: natural gas</v>
      </c>
      <c r="D5365" t="s">
        <v>3239</v>
      </c>
      <c r="H5365" t="s">
        <v>3438</v>
      </c>
      <c r="I5365">
        <v>135</v>
      </c>
      <c r="J5365" t="s">
        <v>3446</v>
      </c>
      <c r="K5365">
        <v>1996</v>
      </c>
      <c r="L5365" t="s">
        <v>29</v>
      </c>
      <c r="M5365" t="s">
        <v>29</v>
      </c>
      <c r="N5365">
        <v>50.336351999999998</v>
      </c>
      <c r="O5365">
        <v>57.139243</v>
      </c>
      <c r="P5365" t="s">
        <v>3531</v>
      </c>
      <c r="Q5365" s="3">
        <f>Table1[[#This Row],[Capacity (MW)]]*0.395*8760*10^-6</f>
        <v>0.46712699999999996</v>
      </c>
      <c r="R5365" s="3" cm="1">
        <f t="array" ref="R5365">AVERAGE(VLOOKUP(_xlfn.TEXTSPLIT(Table1[[#This Row],[Fuel (no space after comma)]], ","), FuelList_Final_EF!$A$2:$B$65, 2, FALSE))</f>
        <v>53.06</v>
      </c>
      <c r="S5365" s="3">
        <f>Table1[[#This Row],[Generation (TWh)]]*10^9*VLOOKUP(Table1[[#This Row],[Turbine/Engine Technology]],Technology_HR!$A$2:$B$11,2,FALSE)*10^-6</f>
        <v>3526341.7229999993</v>
      </c>
      <c r="T5365" s="5">
        <f>Table1[[#This Row],[Fuel Consumption (mmBtu)]]*Table1[[#This Row],[Emission Factor (kg CO2/ mmBtu)]]*10^3</f>
        <v>187107691822.37997</v>
      </c>
      <c r="U5365" s="3">
        <f>Table1[[#This Row],[Emissions (g CO2)]]/(Table1[[#This Row],[Generation (TWh)]]*10^9)</f>
        <v>400.54993999999999</v>
      </c>
    </row>
    <row r="5366" spans="1:21" x14ac:dyDescent="0.35">
      <c r="A5366" t="s">
        <v>1507</v>
      </c>
      <c r="B5366" t="s">
        <v>3239</v>
      </c>
      <c r="C5366" t="str">
        <f>SUBSTITUTE(Table1[[#This Row],[Fuel]],", ",",")</f>
        <v>fossil gas: natural gas</v>
      </c>
      <c r="D5366" t="s">
        <v>3239</v>
      </c>
      <c r="H5366" t="s">
        <v>3438</v>
      </c>
      <c r="I5366">
        <v>225</v>
      </c>
      <c r="J5366" t="s">
        <v>3447</v>
      </c>
      <c r="K5366">
        <v>2029</v>
      </c>
      <c r="L5366" t="s">
        <v>29</v>
      </c>
      <c r="M5366" t="s">
        <v>29</v>
      </c>
      <c r="N5366">
        <v>43.281258999999999</v>
      </c>
      <c r="O5366">
        <v>76.930565000000001</v>
      </c>
      <c r="P5366" t="s">
        <v>3531</v>
      </c>
      <c r="Q5366" s="3">
        <f>Table1[[#This Row],[Capacity (MW)]]*0.395*8760*10^-6</f>
        <v>0.77854499999999993</v>
      </c>
      <c r="R5366" s="3" cm="1">
        <f t="array" ref="R5366">AVERAGE(VLOOKUP(_xlfn.TEXTSPLIT(Table1[[#This Row],[Fuel (no space after comma)]], ","), FuelList_Final_EF!$A$2:$B$65, 2, FALSE))</f>
        <v>53.06</v>
      </c>
      <c r="S5366" s="3">
        <f>Table1[[#This Row],[Generation (TWh)]]*10^9*VLOOKUP(Table1[[#This Row],[Turbine/Engine Technology]],Technology_HR!$A$2:$B$11,2,FALSE)*10^-6</f>
        <v>5877236.2049999991</v>
      </c>
      <c r="T5366" s="5">
        <f>Table1[[#This Row],[Fuel Consumption (mmBtu)]]*Table1[[#This Row],[Emission Factor (kg CO2/ mmBtu)]]*10^3</f>
        <v>311846153037.29999</v>
      </c>
      <c r="U5366" s="3">
        <f>Table1[[#This Row],[Emissions (g CO2)]]/(Table1[[#This Row],[Generation (TWh)]]*10^9)</f>
        <v>400.54994000000005</v>
      </c>
    </row>
    <row r="5367" spans="1:21" x14ac:dyDescent="0.35">
      <c r="A5367" t="s">
        <v>1507</v>
      </c>
      <c r="B5367" t="s">
        <v>3239</v>
      </c>
      <c r="C5367" t="str">
        <f>SUBSTITUTE(Table1[[#This Row],[Fuel]],", ",",")</f>
        <v>fossil gas: natural gas</v>
      </c>
      <c r="D5367" t="s">
        <v>3239</v>
      </c>
      <c r="H5367" t="s">
        <v>3440</v>
      </c>
      <c r="I5367">
        <v>60</v>
      </c>
      <c r="J5367" t="s">
        <v>3446</v>
      </c>
      <c r="K5367">
        <v>2017</v>
      </c>
      <c r="L5367" t="s">
        <v>29</v>
      </c>
      <c r="M5367" t="s">
        <v>29</v>
      </c>
      <c r="N5367">
        <v>43.281258999999999</v>
      </c>
      <c r="O5367">
        <v>76.930565000000001</v>
      </c>
      <c r="P5367" t="s">
        <v>3531</v>
      </c>
      <c r="Q5367" s="3">
        <f>Table1[[#This Row],[Capacity (MW)]]*0.395*8760*10^-6</f>
        <v>0.20761200000000002</v>
      </c>
      <c r="R5367" s="3" cm="1">
        <f t="array" ref="R5367">AVERAGE(VLOOKUP(_xlfn.TEXTSPLIT(Table1[[#This Row],[Fuel (no space after comma)]], ","), FuelList_Final_EF!$A$2:$B$65, 2, FALSE))</f>
        <v>53.06</v>
      </c>
      <c r="S5367" s="3">
        <f>Table1[[#This Row],[Generation (TWh)]]*10^9*VLOOKUP(Table1[[#This Row],[Turbine/Engine Technology]],Technology_HR!$A$2:$B$11,2,FALSE)*10^-6</f>
        <v>2135289.42</v>
      </c>
      <c r="T5367" s="5">
        <f>Table1[[#This Row],[Fuel Consumption (mmBtu)]]*Table1[[#This Row],[Emission Factor (kg CO2/ mmBtu)]]*10^3</f>
        <v>113298456625.2</v>
      </c>
      <c r="U5367" s="3">
        <f>Table1[[#This Row],[Emissions (g CO2)]]/(Table1[[#This Row],[Generation (TWh)]]*10^9)</f>
        <v>545.72209999999995</v>
      </c>
    </row>
    <row r="5368" spans="1:21" x14ac:dyDescent="0.35">
      <c r="A5368" t="s">
        <v>1507</v>
      </c>
      <c r="B5368" t="s">
        <v>3239</v>
      </c>
      <c r="C5368" t="str">
        <f>SUBSTITUTE(Table1[[#This Row],[Fuel]],", ",",")</f>
        <v>fossil gas: natural gas</v>
      </c>
      <c r="D5368" t="s">
        <v>3239</v>
      </c>
      <c r="H5368" t="s">
        <v>3440</v>
      </c>
      <c r="I5368">
        <v>60</v>
      </c>
      <c r="J5368" t="s">
        <v>3446</v>
      </c>
      <c r="K5368">
        <v>2017</v>
      </c>
      <c r="L5368" t="s">
        <v>29</v>
      </c>
      <c r="M5368" t="s">
        <v>29</v>
      </c>
      <c r="N5368">
        <v>43.281258999999999</v>
      </c>
      <c r="O5368">
        <v>76.930565000000001</v>
      </c>
      <c r="P5368" t="s">
        <v>3531</v>
      </c>
      <c r="Q5368" s="3">
        <f>Table1[[#This Row],[Capacity (MW)]]*0.395*8760*10^-6</f>
        <v>0.20761200000000002</v>
      </c>
      <c r="R5368" s="3" cm="1">
        <f t="array" ref="R5368">AVERAGE(VLOOKUP(_xlfn.TEXTSPLIT(Table1[[#This Row],[Fuel (no space after comma)]], ","), FuelList_Final_EF!$A$2:$B$65, 2, FALSE))</f>
        <v>53.06</v>
      </c>
      <c r="S5368" s="3">
        <f>Table1[[#This Row],[Generation (TWh)]]*10^9*VLOOKUP(Table1[[#This Row],[Turbine/Engine Technology]],Technology_HR!$A$2:$B$11,2,FALSE)*10^-6</f>
        <v>2135289.42</v>
      </c>
      <c r="T5368" s="5">
        <f>Table1[[#This Row],[Fuel Consumption (mmBtu)]]*Table1[[#This Row],[Emission Factor (kg CO2/ mmBtu)]]*10^3</f>
        <v>113298456625.2</v>
      </c>
      <c r="U5368" s="3">
        <f>Table1[[#This Row],[Emissions (g CO2)]]/(Table1[[#This Row],[Generation (TWh)]]*10^9)</f>
        <v>545.72209999999995</v>
      </c>
    </row>
    <row r="5369" spans="1:21" x14ac:dyDescent="0.35">
      <c r="A5369" t="s">
        <v>1507</v>
      </c>
      <c r="B5369" t="s">
        <v>3239</v>
      </c>
      <c r="C5369" t="str">
        <f>SUBSTITUTE(Table1[[#This Row],[Fuel]],", ",",")</f>
        <v>fossil gas: natural gas</v>
      </c>
      <c r="D5369" t="s">
        <v>3239</v>
      </c>
      <c r="H5369" t="s">
        <v>3438</v>
      </c>
      <c r="I5369">
        <v>200</v>
      </c>
      <c r="J5369" t="s">
        <v>3449</v>
      </c>
      <c r="K5369">
        <v>2026</v>
      </c>
      <c r="L5369" t="s">
        <v>29</v>
      </c>
      <c r="M5369" t="s">
        <v>29</v>
      </c>
      <c r="N5369">
        <v>43.292920000000002</v>
      </c>
      <c r="O5369">
        <v>76.798518999999999</v>
      </c>
      <c r="P5369" t="s">
        <v>3531</v>
      </c>
      <c r="Q5369" s="3">
        <f>Table1[[#This Row],[Capacity (MW)]]*0.395*8760*10^-6</f>
        <v>0.69203999999999999</v>
      </c>
      <c r="R5369" s="3" cm="1">
        <f t="array" ref="R5369">AVERAGE(VLOOKUP(_xlfn.TEXTSPLIT(Table1[[#This Row],[Fuel (no space after comma)]], ","), FuelList_Final_EF!$A$2:$B$65, 2, FALSE))</f>
        <v>53.06</v>
      </c>
      <c r="S5369" s="3">
        <f>Table1[[#This Row],[Generation (TWh)]]*10^9*VLOOKUP(Table1[[#This Row],[Turbine/Engine Technology]],Technology_HR!$A$2:$B$11,2,FALSE)*10^-6</f>
        <v>5224209.96</v>
      </c>
      <c r="T5369" s="5">
        <f>Table1[[#This Row],[Fuel Consumption (mmBtu)]]*Table1[[#This Row],[Emission Factor (kg CO2/ mmBtu)]]*10^3</f>
        <v>277196580477.60004</v>
      </c>
      <c r="U5369" s="3">
        <f>Table1[[#This Row],[Emissions (g CO2)]]/(Table1[[#This Row],[Generation (TWh)]]*10^9)</f>
        <v>400.54994000000005</v>
      </c>
    </row>
    <row r="5370" spans="1:21" x14ac:dyDescent="0.35">
      <c r="A5370" t="s">
        <v>1507</v>
      </c>
      <c r="B5370" t="s">
        <v>3239</v>
      </c>
      <c r="C5370" t="str">
        <f>SUBSTITUTE(Table1[[#This Row],[Fuel]],", ",",")</f>
        <v>fossil gas: natural gas</v>
      </c>
      <c r="D5370" t="s">
        <v>3239</v>
      </c>
      <c r="H5370" t="s">
        <v>3436</v>
      </c>
      <c r="I5370">
        <v>179</v>
      </c>
      <c r="J5370" t="s">
        <v>3449</v>
      </c>
      <c r="K5370">
        <v>2026</v>
      </c>
      <c r="L5370" t="s">
        <v>29</v>
      </c>
      <c r="M5370" t="s">
        <v>29</v>
      </c>
      <c r="N5370">
        <v>43.292920000000002</v>
      </c>
      <c r="O5370">
        <v>76.798518999999999</v>
      </c>
      <c r="P5370" t="s">
        <v>3531</v>
      </c>
      <c r="Q5370" s="3">
        <f>Table1[[#This Row],[Capacity (MW)]]*0.395*8760*10^-6</f>
        <v>0.61937579999999992</v>
      </c>
      <c r="R5370" s="3" cm="1">
        <f t="array" ref="R5370">AVERAGE(VLOOKUP(_xlfn.TEXTSPLIT(Table1[[#This Row],[Fuel (no space after comma)]], ","), FuelList_Final_EF!$A$2:$B$65, 2, FALSE))</f>
        <v>53.06</v>
      </c>
      <c r="S5370" s="3">
        <f>Table1[[#This Row],[Generation (TWh)]]*10^9*VLOOKUP(Table1[[#This Row],[Turbine/Engine Technology]],Technology_HR!$A$2:$B$11,2,FALSE)*10^-6</f>
        <v>6819327.5579999983</v>
      </c>
      <c r="T5370" s="5">
        <f>Table1[[#This Row],[Fuel Consumption (mmBtu)]]*Table1[[#This Row],[Emission Factor (kg CO2/ mmBtu)]]*10^3</f>
        <v>361833520227.47992</v>
      </c>
      <c r="U5370" s="3">
        <f>Table1[[#This Row],[Emissions (g CO2)]]/(Table1[[#This Row],[Generation (TWh)]]*10^9)</f>
        <v>584.19060000000002</v>
      </c>
    </row>
    <row r="5371" spans="1:21" x14ac:dyDescent="0.35">
      <c r="A5371" t="s">
        <v>1507</v>
      </c>
      <c r="B5371" t="s">
        <v>3239</v>
      </c>
      <c r="C5371" t="str">
        <f>SUBSTITUTE(Table1[[#This Row],[Fuel]],", ",",")</f>
        <v>fossil gas: natural gas</v>
      </c>
      <c r="D5371" t="s">
        <v>3239</v>
      </c>
      <c r="H5371" t="s">
        <v>3436</v>
      </c>
      <c r="I5371">
        <v>179</v>
      </c>
      <c r="J5371" t="s">
        <v>3449</v>
      </c>
      <c r="K5371">
        <v>2026</v>
      </c>
      <c r="L5371" t="s">
        <v>29</v>
      </c>
      <c r="M5371" t="s">
        <v>29</v>
      </c>
      <c r="N5371">
        <v>43.292920000000002</v>
      </c>
      <c r="O5371">
        <v>76.798518999999999</v>
      </c>
      <c r="P5371" t="s">
        <v>3531</v>
      </c>
      <c r="Q5371" s="3">
        <f>Table1[[#This Row],[Capacity (MW)]]*0.395*8760*10^-6</f>
        <v>0.61937579999999992</v>
      </c>
      <c r="R5371" s="3" cm="1">
        <f t="array" ref="R5371">AVERAGE(VLOOKUP(_xlfn.TEXTSPLIT(Table1[[#This Row],[Fuel (no space after comma)]], ","), FuelList_Final_EF!$A$2:$B$65, 2, FALSE))</f>
        <v>53.06</v>
      </c>
      <c r="S5371" s="3">
        <f>Table1[[#This Row],[Generation (TWh)]]*10^9*VLOOKUP(Table1[[#This Row],[Turbine/Engine Technology]],Technology_HR!$A$2:$B$11,2,FALSE)*10^-6</f>
        <v>6819327.5579999983</v>
      </c>
      <c r="T5371" s="5">
        <f>Table1[[#This Row],[Fuel Consumption (mmBtu)]]*Table1[[#This Row],[Emission Factor (kg CO2/ mmBtu)]]*10^3</f>
        <v>361833520227.47992</v>
      </c>
      <c r="U5371" s="3">
        <f>Table1[[#This Row],[Emissions (g CO2)]]/(Table1[[#This Row],[Generation (TWh)]]*10^9)</f>
        <v>584.19060000000002</v>
      </c>
    </row>
    <row r="5372" spans="1:21" x14ac:dyDescent="0.35">
      <c r="A5372" t="s">
        <v>1507</v>
      </c>
      <c r="B5372" t="s">
        <v>3239</v>
      </c>
      <c r="C5372" t="str">
        <f>SUBSTITUTE(Table1[[#This Row],[Fuel]],", ",",")</f>
        <v>fossil gas: natural gas</v>
      </c>
      <c r="D5372" t="s">
        <v>3239</v>
      </c>
      <c r="H5372" t="s">
        <v>3440</v>
      </c>
      <c r="I5372">
        <v>80</v>
      </c>
      <c r="J5372" t="s">
        <v>3452</v>
      </c>
      <c r="K5372" t="s">
        <v>29</v>
      </c>
      <c r="L5372" t="s">
        <v>29</v>
      </c>
      <c r="M5372" t="s">
        <v>29</v>
      </c>
      <c r="N5372">
        <v>43.292920000000002</v>
      </c>
      <c r="O5372">
        <v>76.798518999999999</v>
      </c>
      <c r="P5372" t="s">
        <v>3531</v>
      </c>
      <c r="Q5372" s="3">
        <f>Table1[[#This Row],[Capacity (MW)]]*0.395*8760*10^-6</f>
        <v>0.27681600000000001</v>
      </c>
      <c r="R5372" s="3" cm="1">
        <f t="array" ref="R5372">AVERAGE(VLOOKUP(_xlfn.TEXTSPLIT(Table1[[#This Row],[Fuel (no space after comma)]], ","), FuelList_Final_EF!$A$2:$B$65, 2, FALSE))</f>
        <v>53.06</v>
      </c>
      <c r="S5372" s="3">
        <f>Table1[[#This Row],[Generation (TWh)]]*10^9*VLOOKUP(Table1[[#This Row],[Turbine/Engine Technology]],Technology_HR!$A$2:$B$11,2,FALSE)*10^-6</f>
        <v>2847052.56</v>
      </c>
      <c r="T5372" s="5">
        <f>Table1[[#This Row],[Fuel Consumption (mmBtu)]]*Table1[[#This Row],[Emission Factor (kg CO2/ mmBtu)]]*10^3</f>
        <v>151064608833.60001</v>
      </c>
      <c r="U5372" s="3">
        <f>Table1[[#This Row],[Emissions (g CO2)]]/(Table1[[#This Row],[Generation (TWh)]]*10^9)</f>
        <v>545.72210000000007</v>
      </c>
    </row>
    <row r="5373" spans="1:21" x14ac:dyDescent="0.35">
      <c r="A5373" t="s">
        <v>1507</v>
      </c>
      <c r="B5373" t="s">
        <v>3239</v>
      </c>
      <c r="C5373" t="str">
        <f>SUBSTITUTE(Table1[[#This Row],[Fuel]],", ",",")</f>
        <v>fossil gas: natural gas</v>
      </c>
      <c r="D5373" t="s">
        <v>3239</v>
      </c>
      <c r="H5373" t="s">
        <v>3440</v>
      </c>
      <c r="I5373">
        <v>80</v>
      </c>
      <c r="J5373" t="s">
        <v>3452</v>
      </c>
      <c r="K5373" t="s">
        <v>29</v>
      </c>
      <c r="L5373" t="s">
        <v>29</v>
      </c>
      <c r="M5373" t="s">
        <v>29</v>
      </c>
      <c r="N5373">
        <v>43.292920000000002</v>
      </c>
      <c r="O5373">
        <v>76.798518999999999</v>
      </c>
      <c r="P5373" t="s">
        <v>3531</v>
      </c>
      <c r="Q5373" s="3">
        <f>Table1[[#This Row],[Capacity (MW)]]*0.395*8760*10^-6</f>
        <v>0.27681600000000001</v>
      </c>
      <c r="R5373" s="3" cm="1">
        <f t="array" ref="R5373">AVERAGE(VLOOKUP(_xlfn.TEXTSPLIT(Table1[[#This Row],[Fuel (no space after comma)]], ","), FuelList_Final_EF!$A$2:$B$65, 2, FALSE))</f>
        <v>53.06</v>
      </c>
      <c r="S5373" s="3">
        <f>Table1[[#This Row],[Generation (TWh)]]*10^9*VLOOKUP(Table1[[#This Row],[Turbine/Engine Technology]],Technology_HR!$A$2:$B$11,2,FALSE)*10^-6</f>
        <v>2847052.56</v>
      </c>
      <c r="T5373" s="5">
        <f>Table1[[#This Row],[Fuel Consumption (mmBtu)]]*Table1[[#This Row],[Emission Factor (kg CO2/ mmBtu)]]*10^3</f>
        <v>151064608833.60001</v>
      </c>
      <c r="U5373" s="3">
        <f>Table1[[#This Row],[Emissions (g CO2)]]/(Table1[[#This Row],[Generation (TWh)]]*10^9)</f>
        <v>545.72210000000007</v>
      </c>
    </row>
    <row r="5374" spans="1:21" x14ac:dyDescent="0.35">
      <c r="A5374" t="s">
        <v>1507</v>
      </c>
      <c r="B5374" t="s">
        <v>3239</v>
      </c>
      <c r="C5374" t="str">
        <f>SUBSTITUTE(Table1[[#This Row],[Fuel]],", ",",")</f>
        <v>fossil gas: natural gas</v>
      </c>
      <c r="D5374" t="s">
        <v>3239</v>
      </c>
      <c r="H5374" t="s">
        <v>3440</v>
      </c>
      <c r="I5374">
        <v>80</v>
      </c>
      <c r="J5374" t="s">
        <v>3452</v>
      </c>
      <c r="K5374" t="s">
        <v>29</v>
      </c>
      <c r="L5374" t="s">
        <v>29</v>
      </c>
      <c r="M5374" t="s">
        <v>29</v>
      </c>
      <c r="N5374">
        <v>43.292920000000002</v>
      </c>
      <c r="O5374">
        <v>76.798518999999999</v>
      </c>
      <c r="P5374" t="s">
        <v>3531</v>
      </c>
      <c r="Q5374" s="3">
        <f>Table1[[#This Row],[Capacity (MW)]]*0.395*8760*10^-6</f>
        <v>0.27681600000000001</v>
      </c>
      <c r="R5374" s="3" cm="1">
        <f t="array" ref="R5374">AVERAGE(VLOOKUP(_xlfn.TEXTSPLIT(Table1[[#This Row],[Fuel (no space after comma)]], ","), FuelList_Final_EF!$A$2:$B$65, 2, FALSE))</f>
        <v>53.06</v>
      </c>
      <c r="S5374" s="3">
        <f>Table1[[#This Row],[Generation (TWh)]]*10^9*VLOOKUP(Table1[[#This Row],[Turbine/Engine Technology]],Technology_HR!$A$2:$B$11,2,FALSE)*10^-6</f>
        <v>2847052.56</v>
      </c>
      <c r="T5374" s="5">
        <f>Table1[[#This Row],[Fuel Consumption (mmBtu)]]*Table1[[#This Row],[Emission Factor (kg CO2/ mmBtu)]]*10^3</f>
        <v>151064608833.60001</v>
      </c>
      <c r="U5374" s="3">
        <f>Table1[[#This Row],[Emissions (g CO2)]]/(Table1[[#This Row],[Generation (TWh)]]*10^9)</f>
        <v>545.72210000000007</v>
      </c>
    </row>
    <row r="5375" spans="1:21" x14ac:dyDescent="0.35">
      <c r="A5375" t="s">
        <v>1507</v>
      </c>
      <c r="B5375" t="s">
        <v>3239</v>
      </c>
      <c r="C5375" t="str">
        <f>SUBSTITUTE(Table1[[#This Row],[Fuel]],", ",",")</f>
        <v>fossil gas: natural gas</v>
      </c>
      <c r="D5375" t="s">
        <v>3239</v>
      </c>
      <c r="H5375" t="s">
        <v>3440</v>
      </c>
      <c r="I5375">
        <v>50</v>
      </c>
      <c r="J5375" t="s">
        <v>3452</v>
      </c>
      <c r="K5375" t="s">
        <v>29</v>
      </c>
      <c r="L5375" t="s">
        <v>29</v>
      </c>
      <c r="M5375" t="s">
        <v>29</v>
      </c>
      <c r="N5375">
        <v>43.292920000000002</v>
      </c>
      <c r="O5375">
        <v>76.798518999999999</v>
      </c>
      <c r="P5375" t="s">
        <v>3531</v>
      </c>
      <c r="Q5375" s="3">
        <f>Table1[[#This Row],[Capacity (MW)]]*0.395*8760*10^-6</f>
        <v>0.17301</v>
      </c>
      <c r="R5375" s="3" cm="1">
        <f t="array" ref="R5375">AVERAGE(VLOOKUP(_xlfn.TEXTSPLIT(Table1[[#This Row],[Fuel (no space after comma)]], ","), FuelList_Final_EF!$A$2:$B$65, 2, FALSE))</f>
        <v>53.06</v>
      </c>
      <c r="S5375" s="3">
        <f>Table1[[#This Row],[Generation (TWh)]]*10^9*VLOOKUP(Table1[[#This Row],[Turbine/Engine Technology]],Technology_HR!$A$2:$B$11,2,FALSE)*10^-6</f>
        <v>1779407.8499999999</v>
      </c>
      <c r="T5375" s="5">
        <f>Table1[[#This Row],[Fuel Consumption (mmBtu)]]*Table1[[#This Row],[Emission Factor (kg CO2/ mmBtu)]]*10^3</f>
        <v>94415380521</v>
      </c>
      <c r="U5375" s="3">
        <f>Table1[[#This Row],[Emissions (g CO2)]]/(Table1[[#This Row],[Generation (TWh)]]*10^9)</f>
        <v>545.72209999999995</v>
      </c>
    </row>
    <row r="5376" spans="1:21" x14ac:dyDescent="0.35">
      <c r="A5376" t="s">
        <v>1507</v>
      </c>
      <c r="B5376" t="s">
        <v>3239</v>
      </c>
      <c r="C5376" t="str">
        <f>SUBSTITUTE(Table1[[#This Row],[Fuel]],", ",",")</f>
        <v>fossil gas: natural gas</v>
      </c>
      <c r="D5376" t="s">
        <v>3239</v>
      </c>
      <c r="H5376" t="s">
        <v>3440</v>
      </c>
      <c r="I5376">
        <v>110</v>
      </c>
      <c r="J5376" t="s">
        <v>3452</v>
      </c>
      <c r="K5376" t="s">
        <v>29</v>
      </c>
      <c r="L5376" t="s">
        <v>29</v>
      </c>
      <c r="M5376" t="s">
        <v>29</v>
      </c>
      <c r="N5376">
        <v>43.292920000000002</v>
      </c>
      <c r="O5376">
        <v>76.798518999999999</v>
      </c>
      <c r="P5376" t="s">
        <v>3531</v>
      </c>
      <c r="Q5376" s="3">
        <f>Table1[[#This Row],[Capacity (MW)]]*0.395*8760*10^-6</f>
        <v>0.38062199999999996</v>
      </c>
      <c r="R5376" s="3" cm="1">
        <f t="array" ref="R5376">AVERAGE(VLOOKUP(_xlfn.TEXTSPLIT(Table1[[#This Row],[Fuel (no space after comma)]], ","), FuelList_Final_EF!$A$2:$B$65, 2, FALSE))</f>
        <v>53.06</v>
      </c>
      <c r="S5376" s="3">
        <f>Table1[[#This Row],[Generation (TWh)]]*10^9*VLOOKUP(Table1[[#This Row],[Turbine/Engine Technology]],Technology_HR!$A$2:$B$11,2,FALSE)*10^-6</f>
        <v>3914697.2699999996</v>
      </c>
      <c r="T5376" s="5">
        <f>Table1[[#This Row],[Fuel Consumption (mmBtu)]]*Table1[[#This Row],[Emission Factor (kg CO2/ mmBtu)]]*10^3</f>
        <v>207713837146.19998</v>
      </c>
      <c r="U5376" s="3">
        <f>Table1[[#This Row],[Emissions (g CO2)]]/(Table1[[#This Row],[Generation (TWh)]]*10^9)</f>
        <v>545.72210000000007</v>
      </c>
    </row>
    <row r="5377" spans="1:21" x14ac:dyDescent="0.35">
      <c r="A5377" t="s">
        <v>1507</v>
      </c>
      <c r="B5377" t="s">
        <v>3239</v>
      </c>
      <c r="C5377" t="str">
        <f>SUBSTITUTE(Table1[[#This Row],[Fuel]],", ",",")</f>
        <v>fossil gas: natural gas</v>
      </c>
      <c r="D5377" t="s">
        <v>3239</v>
      </c>
      <c r="H5377" t="s">
        <v>3440</v>
      </c>
      <c r="I5377">
        <v>110</v>
      </c>
      <c r="J5377" t="s">
        <v>3452</v>
      </c>
      <c r="K5377" t="s">
        <v>29</v>
      </c>
      <c r="L5377" t="s">
        <v>29</v>
      </c>
      <c r="M5377" t="s">
        <v>29</v>
      </c>
      <c r="N5377">
        <v>43.292920000000002</v>
      </c>
      <c r="O5377">
        <v>76.798518999999999</v>
      </c>
      <c r="P5377" t="s">
        <v>3531</v>
      </c>
      <c r="Q5377" s="3">
        <f>Table1[[#This Row],[Capacity (MW)]]*0.395*8760*10^-6</f>
        <v>0.38062199999999996</v>
      </c>
      <c r="R5377" s="3" cm="1">
        <f t="array" ref="R5377">AVERAGE(VLOOKUP(_xlfn.TEXTSPLIT(Table1[[#This Row],[Fuel (no space after comma)]], ","), FuelList_Final_EF!$A$2:$B$65, 2, FALSE))</f>
        <v>53.06</v>
      </c>
      <c r="S5377" s="3">
        <f>Table1[[#This Row],[Generation (TWh)]]*10^9*VLOOKUP(Table1[[#This Row],[Turbine/Engine Technology]],Technology_HR!$A$2:$B$11,2,FALSE)*10^-6</f>
        <v>3914697.2699999996</v>
      </c>
      <c r="T5377" s="5">
        <f>Table1[[#This Row],[Fuel Consumption (mmBtu)]]*Table1[[#This Row],[Emission Factor (kg CO2/ mmBtu)]]*10^3</f>
        <v>207713837146.19998</v>
      </c>
      <c r="U5377" s="3">
        <f>Table1[[#This Row],[Emissions (g CO2)]]/(Table1[[#This Row],[Generation (TWh)]]*10^9)</f>
        <v>545.72210000000007</v>
      </c>
    </row>
    <row r="5378" spans="1:21" x14ac:dyDescent="0.35">
      <c r="A5378" t="s">
        <v>1507</v>
      </c>
      <c r="B5378" t="s">
        <v>3239</v>
      </c>
      <c r="C5378" t="str">
        <f>SUBSTITUTE(Table1[[#This Row],[Fuel]],", ",",")</f>
        <v>fossil gas: natural gas</v>
      </c>
      <c r="D5378" t="s">
        <v>3239</v>
      </c>
      <c r="H5378" t="s">
        <v>3438</v>
      </c>
      <c r="I5378">
        <v>270</v>
      </c>
      <c r="J5378" t="s">
        <v>3447</v>
      </c>
      <c r="K5378">
        <v>2026</v>
      </c>
      <c r="L5378" t="s">
        <v>29</v>
      </c>
      <c r="M5378" t="s">
        <v>29</v>
      </c>
      <c r="N5378">
        <v>43.424169999999997</v>
      </c>
      <c r="O5378">
        <v>77.00667</v>
      </c>
      <c r="P5378" t="s">
        <v>3531</v>
      </c>
      <c r="Q5378" s="3">
        <f>Table1[[#This Row],[Capacity (MW)]]*0.395*8760*10^-6</f>
        <v>0.93425399999999992</v>
      </c>
      <c r="R5378" s="3" cm="1">
        <f t="array" ref="R5378">AVERAGE(VLOOKUP(_xlfn.TEXTSPLIT(Table1[[#This Row],[Fuel (no space after comma)]], ","), FuelList_Final_EF!$A$2:$B$65, 2, FALSE))</f>
        <v>53.06</v>
      </c>
      <c r="S5378" s="3">
        <f>Table1[[#This Row],[Generation (TWh)]]*10^9*VLOOKUP(Table1[[#This Row],[Turbine/Engine Technology]],Technology_HR!$A$2:$B$11,2,FALSE)*10^-6</f>
        <v>7052683.4459999986</v>
      </c>
      <c r="T5378" s="5">
        <f>Table1[[#This Row],[Fuel Consumption (mmBtu)]]*Table1[[#This Row],[Emission Factor (kg CO2/ mmBtu)]]*10^3</f>
        <v>374215383644.75995</v>
      </c>
      <c r="U5378" s="3">
        <f>Table1[[#This Row],[Emissions (g CO2)]]/(Table1[[#This Row],[Generation (TWh)]]*10^9)</f>
        <v>400.54993999999999</v>
      </c>
    </row>
    <row r="5379" spans="1:21" x14ac:dyDescent="0.35">
      <c r="A5379" t="s">
        <v>1507</v>
      </c>
      <c r="B5379" t="s">
        <v>3239</v>
      </c>
      <c r="C5379" t="str">
        <f>SUBSTITUTE(Table1[[#This Row],[Fuel]],", ",",")</f>
        <v>fossil gas: natural gas</v>
      </c>
      <c r="D5379" t="s">
        <v>3239</v>
      </c>
      <c r="H5379" t="s">
        <v>3438</v>
      </c>
      <c r="I5379">
        <v>270</v>
      </c>
      <c r="J5379" t="s">
        <v>3447</v>
      </c>
      <c r="K5379">
        <v>2026</v>
      </c>
      <c r="L5379" t="s">
        <v>29</v>
      </c>
      <c r="M5379" t="s">
        <v>29</v>
      </c>
      <c r="N5379">
        <v>43.424169999999997</v>
      </c>
      <c r="O5379">
        <v>77.00667</v>
      </c>
      <c r="P5379" t="s">
        <v>3531</v>
      </c>
      <c r="Q5379" s="3">
        <f>Table1[[#This Row],[Capacity (MW)]]*0.395*8760*10^-6</f>
        <v>0.93425399999999992</v>
      </c>
      <c r="R5379" s="3" cm="1">
        <f t="array" ref="R5379">AVERAGE(VLOOKUP(_xlfn.TEXTSPLIT(Table1[[#This Row],[Fuel (no space after comma)]], ","), FuelList_Final_EF!$A$2:$B$65, 2, FALSE))</f>
        <v>53.06</v>
      </c>
      <c r="S5379" s="3">
        <f>Table1[[#This Row],[Generation (TWh)]]*10^9*VLOOKUP(Table1[[#This Row],[Turbine/Engine Technology]],Technology_HR!$A$2:$B$11,2,FALSE)*10^-6</f>
        <v>7052683.4459999986</v>
      </c>
      <c r="T5379" s="5">
        <f>Table1[[#This Row],[Fuel Consumption (mmBtu)]]*Table1[[#This Row],[Emission Factor (kg CO2/ mmBtu)]]*10^3</f>
        <v>374215383644.75995</v>
      </c>
      <c r="U5379" s="3">
        <f>Table1[[#This Row],[Emissions (g CO2)]]/(Table1[[#This Row],[Generation (TWh)]]*10^9)</f>
        <v>400.54993999999999</v>
      </c>
    </row>
    <row r="5380" spans="1:21" x14ac:dyDescent="0.35">
      <c r="A5380" t="s">
        <v>1508</v>
      </c>
      <c r="B5380" t="s">
        <v>3281</v>
      </c>
      <c r="C5380" t="str">
        <f>SUBSTITUTE(Table1[[#This Row],[Fuel]],", ",",")</f>
        <v>fossil gas: natural gas,coal: unknown</v>
      </c>
      <c r="D5380" t="s">
        <v>3239</v>
      </c>
      <c r="E5380" t="s">
        <v>3645</v>
      </c>
      <c r="H5380" t="s">
        <v>3438</v>
      </c>
      <c r="I5380">
        <v>250</v>
      </c>
      <c r="J5380" t="s">
        <v>3450</v>
      </c>
      <c r="K5380">
        <v>2026</v>
      </c>
      <c r="L5380" t="s">
        <v>29</v>
      </c>
      <c r="M5380" t="s">
        <v>29</v>
      </c>
      <c r="N5380">
        <v>51.188293000000002</v>
      </c>
      <c r="O5380">
        <v>71.510302999999993</v>
      </c>
      <c r="P5380" t="s">
        <v>3531</v>
      </c>
      <c r="Q5380" s="3">
        <f>Table1[[#This Row],[Capacity (MW)]]*0.395*8760*10^-6</f>
        <v>0.86504999999999999</v>
      </c>
      <c r="R5380" s="3" cm="1">
        <f t="array" ref="R5380">AVERAGE(VLOOKUP(_xlfn.TEXTSPLIT(Table1[[#This Row],[Fuel (no space after comma)]], ","), FuelList_Final_EF!$A$2:$B$65, 2, FALSE))</f>
        <v>76.661787032156042</v>
      </c>
      <c r="S5380" s="3">
        <f>Table1[[#This Row],[Generation (TWh)]]*10^9*VLOOKUP(Table1[[#This Row],[Turbine/Engine Technology]],Technology_HR!$A$2:$B$11,2,FALSE)*10^-6</f>
        <v>6530262.4499999993</v>
      </c>
      <c r="T5380" s="5">
        <f>Table1[[#This Row],[Fuel Consumption (mmBtu)]]*Table1[[#This Row],[Emission Factor (kg CO2/ mmBtu)]]*10^3</f>
        <v>500621589205.98547</v>
      </c>
      <c r="U5380" s="3">
        <f>Table1[[#This Row],[Emissions (g CO2)]]/(Table1[[#This Row],[Generation (TWh)]]*10^9)</f>
        <v>578.71983030574586</v>
      </c>
    </row>
    <row r="5381" spans="1:21" x14ac:dyDescent="0.35">
      <c r="A5381" t="s">
        <v>29</v>
      </c>
      <c r="B5381" t="s">
        <v>3239</v>
      </c>
      <c r="C5381" t="str">
        <f>SUBSTITUTE(Table1[[#This Row],[Fuel]],", ",",")</f>
        <v>fossil gas: natural gas</v>
      </c>
      <c r="D5381" t="s">
        <v>3239</v>
      </c>
      <c r="H5381" t="s">
        <v>3438</v>
      </c>
      <c r="I5381">
        <v>250</v>
      </c>
      <c r="J5381" t="s">
        <v>3447</v>
      </c>
      <c r="K5381">
        <v>2028</v>
      </c>
      <c r="L5381" t="s">
        <v>29</v>
      </c>
      <c r="M5381" t="s">
        <v>29</v>
      </c>
      <c r="N5381">
        <v>47.095709999999997</v>
      </c>
      <c r="O5381">
        <v>51.920850000000002</v>
      </c>
      <c r="P5381" t="s">
        <v>3531</v>
      </c>
      <c r="Q5381" s="3">
        <f>Table1[[#This Row],[Capacity (MW)]]*0.395*8760*10^-6</f>
        <v>0.86504999999999999</v>
      </c>
      <c r="R5381" s="3" cm="1">
        <f t="array" ref="R5381">AVERAGE(VLOOKUP(_xlfn.TEXTSPLIT(Table1[[#This Row],[Fuel (no space after comma)]], ","), FuelList_Final_EF!$A$2:$B$65, 2, FALSE))</f>
        <v>53.06</v>
      </c>
      <c r="S5381" s="3">
        <f>Table1[[#This Row],[Generation (TWh)]]*10^9*VLOOKUP(Table1[[#This Row],[Turbine/Engine Technology]],Technology_HR!$A$2:$B$11,2,FALSE)*10^-6</f>
        <v>6530262.4499999993</v>
      </c>
      <c r="T5381" s="5">
        <f>Table1[[#This Row],[Fuel Consumption (mmBtu)]]*Table1[[#This Row],[Emission Factor (kg CO2/ mmBtu)]]*10^3</f>
        <v>346495725597</v>
      </c>
      <c r="U5381" s="3">
        <f>Table1[[#This Row],[Emissions (g CO2)]]/(Table1[[#This Row],[Generation (TWh)]]*10^9)</f>
        <v>400.54993999999999</v>
      </c>
    </row>
    <row r="5382" spans="1:21" x14ac:dyDescent="0.35">
      <c r="A5382" t="s">
        <v>1509</v>
      </c>
      <c r="B5382" t="s">
        <v>3243</v>
      </c>
      <c r="C5382" t="str">
        <f>SUBSTITUTE(Table1[[#This Row],[Fuel]],", ",",")</f>
        <v>fossil gas: natural gas,fossil liquids: fuel oil</v>
      </c>
      <c r="D5382" t="s">
        <v>3239</v>
      </c>
      <c r="E5382" t="s">
        <v>3275</v>
      </c>
      <c r="H5382" t="s">
        <v>3440</v>
      </c>
      <c r="I5382">
        <v>60</v>
      </c>
      <c r="J5382" t="s">
        <v>3446</v>
      </c>
      <c r="K5382">
        <v>1969</v>
      </c>
      <c r="L5382" t="s">
        <v>29</v>
      </c>
      <c r="M5382" t="s">
        <v>29</v>
      </c>
      <c r="N5382">
        <v>47.081772999999998</v>
      </c>
      <c r="O5382">
        <v>51.942245999999997</v>
      </c>
      <c r="P5382" t="s">
        <v>3531</v>
      </c>
      <c r="Q5382" s="3">
        <f>Table1[[#This Row],[Capacity (MW)]]*0.395*8760*10^-6</f>
        <v>0.20761200000000002</v>
      </c>
      <c r="R5382" s="3" cm="1">
        <f t="array" ref="R5382">AVERAGE(VLOOKUP(_xlfn.TEXTSPLIT(Table1[[#This Row],[Fuel (no space after comma)]], ","), FuelList_Final_EF!$A$2:$B$65, 2, FALSE))</f>
        <v>65.583341148886291</v>
      </c>
      <c r="S5382" s="3">
        <f>Table1[[#This Row],[Generation (TWh)]]*10^9*VLOOKUP(Table1[[#This Row],[Turbine/Engine Technology]],Technology_HR!$A$2:$B$11,2,FALSE)*10^-6</f>
        <v>2135289.42</v>
      </c>
      <c r="T5382" s="5">
        <f>Table1[[#This Row],[Fuel Consumption (mmBtu)]]*Table1[[#This Row],[Emission Factor (kg CO2/ mmBtu)]]*10^3</f>
        <v>140039414483.46756</v>
      </c>
      <c r="U5382" s="3">
        <f>Table1[[#This Row],[Emissions (g CO2)]]/(Table1[[#This Row],[Generation (TWh)]]*10^9)</f>
        <v>674.52466371629544</v>
      </c>
    </row>
    <row r="5383" spans="1:21" x14ac:dyDescent="0.35">
      <c r="A5383" t="s">
        <v>1509</v>
      </c>
      <c r="B5383" t="s">
        <v>3243</v>
      </c>
      <c r="C5383" t="str">
        <f>SUBSTITUTE(Table1[[#This Row],[Fuel]],", ",",")</f>
        <v>fossil gas: natural gas,fossil liquids: fuel oil</v>
      </c>
      <c r="D5383" t="s">
        <v>3239</v>
      </c>
      <c r="E5383" t="s">
        <v>3275</v>
      </c>
      <c r="H5383" t="s">
        <v>3440</v>
      </c>
      <c r="I5383">
        <v>60</v>
      </c>
      <c r="J5383" t="s">
        <v>3446</v>
      </c>
      <c r="K5383">
        <v>1974</v>
      </c>
      <c r="L5383" t="s">
        <v>29</v>
      </c>
      <c r="M5383">
        <v>2024</v>
      </c>
      <c r="N5383">
        <v>47.081772999999998</v>
      </c>
      <c r="O5383">
        <v>51.942245999999997</v>
      </c>
      <c r="P5383" t="s">
        <v>3531</v>
      </c>
      <c r="Q5383" s="3">
        <f>Table1[[#This Row],[Capacity (MW)]]*0.395*8760*10^-6</f>
        <v>0.20761200000000002</v>
      </c>
      <c r="R5383" s="3" cm="1">
        <f t="array" ref="R5383">AVERAGE(VLOOKUP(_xlfn.TEXTSPLIT(Table1[[#This Row],[Fuel (no space after comma)]], ","), FuelList_Final_EF!$A$2:$B$65, 2, FALSE))</f>
        <v>65.583341148886291</v>
      </c>
      <c r="S5383" s="3">
        <f>Table1[[#This Row],[Generation (TWh)]]*10^9*VLOOKUP(Table1[[#This Row],[Turbine/Engine Technology]],Technology_HR!$A$2:$B$11,2,FALSE)*10^-6</f>
        <v>2135289.42</v>
      </c>
      <c r="T5383" s="5">
        <f>Table1[[#This Row],[Fuel Consumption (mmBtu)]]*Table1[[#This Row],[Emission Factor (kg CO2/ mmBtu)]]*10^3</f>
        <v>140039414483.46756</v>
      </c>
      <c r="U5383" s="3">
        <f>Table1[[#This Row],[Emissions (g CO2)]]/(Table1[[#This Row],[Generation (TWh)]]*10^9)</f>
        <v>674.52466371629544</v>
      </c>
    </row>
    <row r="5384" spans="1:21" x14ac:dyDescent="0.35">
      <c r="A5384" t="s">
        <v>1509</v>
      </c>
      <c r="B5384" t="s">
        <v>3243</v>
      </c>
      <c r="C5384" t="str">
        <f>SUBSTITUTE(Table1[[#This Row],[Fuel]],", ",",")</f>
        <v>fossil gas: natural gas,fossil liquids: fuel oil</v>
      </c>
      <c r="D5384" t="s">
        <v>3239</v>
      </c>
      <c r="E5384" t="s">
        <v>3275</v>
      </c>
      <c r="H5384" t="s">
        <v>3436</v>
      </c>
      <c r="I5384">
        <v>100</v>
      </c>
      <c r="J5384" t="s">
        <v>3446</v>
      </c>
      <c r="K5384">
        <v>2014</v>
      </c>
      <c r="L5384" t="s">
        <v>29</v>
      </c>
      <c r="M5384" t="s">
        <v>29</v>
      </c>
      <c r="N5384">
        <v>47.081772999999998</v>
      </c>
      <c r="O5384">
        <v>51.942245999999997</v>
      </c>
      <c r="P5384" t="s">
        <v>3531</v>
      </c>
      <c r="Q5384" s="3">
        <f>Table1[[#This Row],[Capacity (MW)]]*0.395*8760*10^-6</f>
        <v>0.34601999999999999</v>
      </c>
      <c r="R5384" s="3" cm="1">
        <f t="array" ref="R5384">AVERAGE(VLOOKUP(_xlfn.TEXTSPLIT(Table1[[#This Row],[Fuel (no space after comma)]], ","), FuelList_Final_EF!$A$2:$B$65, 2, FALSE))</f>
        <v>65.583341148886291</v>
      </c>
      <c r="S5384" s="3">
        <f>Table1[[#This Row],[Generation (TWh)]]*10^9*VLOOKUP(Table1[[#This Row],[Turbine/Engine Technology]],Technology_HR!$A$2:$B$11,2,FALSE)*10^-6</f>
        <v>3809680.1999999997</v>
      </c>
      <c r="T5384" s="5">
        <f>Table1[[#This Row],[Fuel Consumption (mmBtu)]]*Table1[[#This Row],[Emission Factor (kg CO2/ mmBtu)]]*10^3</f>
        <v>249851556224.75735</v>
      </c>
      <c r="U5384" s="3">
        <f>Table1[[#This Row],[Emissions (g CO2)]]/(Table1[[#This Row],[Generation (TWh)]]*10^9)</f>
        <v>722.07258604923811</v>
      </c>
    </row>
    <row r="5385" spans="1:21" x14ac:dyDescent="0.35">
      <c r="A5385" t="s">
        <v>1509</v>
      </c>
      <c r="B5385" t="s">
        <v>3243</v>
      </c>
      <c r="C5385" t="str">
        <f>SUBSTITUTE(Table1[[#This Row],[Fuel]],", ",",")</f>
        <v>fossil gas: natural gas,fossil liquids: fuel oil</v>
      </c>
      <c r="D5385" t="s">
        <v>3239</v>
      </c>
      <c r="E5385" t="s">
        <v>3275</v>
      </c>
      <c r="H5385" t="s">
        <v>3436</v>
      </c>
      <c r="I5385">
        <v>65</v>
      </c>
      <c r="J5385" t="s">
        <v>3446</v>
      </c>
      <c r="K5385">
        <v>2023</v>
      </c>
      <c r="L5385" t="s">
        <v>29</v>
      </c>
      <c r="M5385" t="s">
        <v>29</v>
      </c>
      <c r="N5385">
        <v>47.081772999999998</v>
      </c>
      <c r="O5385">
        <v>51.942245999999997</v>
      </c>
      <c r="P5385" t="s">
        <v>3531</v>
      </c>
      <c r="Q5385" s="3">
        <f>Table1[[#This Row],[Capacity (MW)]]*0.395*8760*10^-6</f>
        <v>0.224913</v>
      </c>
      <c r="R5385" s="3" cm="1">
        <f t="array" ref="R5385">AVERAGE(VLOOKUP(_xlfn.TEXTSPLIT(Table1[[#This Row],[Fuel (no space after comma)]], ","), FuelList_Final_EF!$A$2:$B$65, 2, FALSE))</f>
        <v>65.583341148886291</v>
      </c>
      <c r="S5385" s="3">
        <f>Table1[[#This Row],[Generation (TWh)]]*10^9*VLOOKUP(Table1[[#This Row],[Turbine/Engine Technology]],Technology_HR!$A$2:$B$11,2,FALSE)*10^-6</f>
        <v>2476292.13</v>
      </c>
      <c r="T5385" s="5">
        <f>Table1[[#This Row],[Fuel Consumption (mmBtu)]]*Table1[[#This Row],[Emission Factor (kg CO2/ mmBtu)]]*10^3</f>
        <v>162403511546.09229</v>
      </c>
      <c r="U5385" s="3">
        <f>Table1[[#This Row],[Emissions (g CO2)]]/(Table1[[#This Row],[Generation (TWh)]]*10^9)</f>
        <v>722.07258604923811</v>
      </c>
    </row>
    <row r="5386" spans="1:21" x14ac:dyDescent="0.35">
      <c r="A5386" t="s">
        <v>1509</v>
      </c>
      <c r="B5386" t="s">
        <v>3263</v>
      </c>
      <c r="C5386" t="str">
        <f>SUBSTITUTE(Table1[[#This Row],[Fuel]],", ",",")</f>
        <v>fossil gas: natural gas,fossil liquids: heavy fuel oil</v>
      </c>
      <c r="D5386" t="s">
        <v>3239</v>
      </c>
      <c r="E5386" t="s">
        <v>3241</v>
      </c>
      <c r="H5386" t="s">
        <v>3440</v>
      </c>
      <c r="I5386">
        <v>65</v>
      </c>
      <c r="J5386" t="s">
        <v>3449</v>
      </c>
      <c r="K5386">
        <v>2024</v>
      </c>
      <c r="L5386" t="s">
        <v>29</v>
      </c>
      <c r="M5386" t="s">
        <v>29</v>
      </c>
      <c r="N5386">
        <v>47.081772999999998</v>
      </c>
      <c r="O5386">
        <v>51.942245999999997</v>
      </c>
      <c r="P5386" t="s">
        <v>3531</v>
      </c>
      <c r="Q5386" s="3">
        <f>Table1[[#This Row],[Capacity (MW)]]*0.395*8760*10^-6</f>
        <v>0.224913</v>
      </c>
      <c r="R5386" s="3" cm="1">
        <f t="array" ref="R5386">AVERAGE(VLOOKUP(_xlfn.TEXTSPLIT(Table1[[#This Row],[Fuel (no space after comma)]], ","), FuelList_Final_EF!$A$2:$B$65, 2, FALSE))</f>
        <v>67.331265155508703</v>
      </c>
      <c r="S5386" s="3">
        <f>Table1[[#This Row],[Generation (TWh)]]*10^9*VLOOKUP(Table1[[#This Row],[Turbine/Engine Technology]],Technology_HR!$A$2:$B$11,2,FALSE)*10^-6</f>
        <v>2313230.2050000001</v>
      </c>
      <c r="T5386" s="5">
        <f>Table1[[#This Row],[Fuel Consumption (mmBtu)]]*Table1[[#This Row],[Emission Factor (kg CO2/ mmBtu)]]*10^3</f>
        <v>155752716298.58676</v>
      </c>
      <c r="U5386" s="3">
        <f>Table1[[#This Row],[Emissions (g CO2)]]/(Table1[[#This Row],[Generation (TWh)]]*10^9)</f>
        <v>692.50206212440708</v>
      </c>
    </row>
    <row r="5387" spans="1:21" x14ac:dyDescent="0.35">
      <c r="A5387" t="s">
        <v>1509</v>
      </c>
      <c r="B5387" t="s">
        <v>3243</v>
      </c>
      <c r="C5387" t="str">
        <f>SUBSTITUTE(Table1[[#This Row],[Fuel]],", ",",")</f>
        <v>fossil gas: natural gas,fossil liquids: fuel oil</v>
      </c>
      <c r="D5387" t="s">
        <v>3239</v>
      </c>
      <c r="E5387" t="s">
        <v>3275</v>
      </c>
      <c r="H5387" t="s">
        <v>3436</v>
      </c>
      <c r="I5387">
        <v>60</v>
      </c>
      <c r="J5387" t="s">
        <v>3446</v>
      </c>
      <c r="K5387">
        <v>2012</v>
      </c>
      <c r="L5387" t="s">
        <v>29</v>
      </c>
      <c r="M5387" t="s">
        <v>29</v>
      </c>
      <c r="N5387">
        <v>47.081772999999998</v>
      </c>
      <c r="O5387">
        <v>51.942245999999997</v>
      </c>
      <c r="P5387" t="s">
        <v>3531</v>
      </c>
      <c r="Q5387" s="3">
        <f>Table1[[#This Row],[Capacity (MW)]]*0.395*8760*10^-6</f>
        <v>0.20761200000000002</v>
      </c>
      <c r="R5387" s="3" cm="1">
        <f t="array" ref="R5387">AVERAGE(VLOOKUP(_xlfn.TEXTSPLIT(Table1[[#This Row],[Fuel (no space after comma)]], ","), FuelList_Final_EF!$A$2:$B$65, 2, FALSE))</f>
        <v>65.583341148886291</v>
      </c>
      <c r="S5387" s="3">
        <f>Table1[[#This Row],[Generation (TWh)]]*10^9*VLOOKUP(Table1[[#This Row],[Turbine/Engine Technology]],Technology_HR!$A$2:$B$11,2,FALSE)*10^-6</f>
        <v>2285808.1200000006</v>
      </c>
      <c r="T5387" s="5">
        <f>Table1[[#This Row],[Fuel Consumption (mmBtu)]]*Table1[[#This Row],[Emission Factor (kg CO2/ mmBtu)]]*10^3</f>
        <v>149910933734.85446</v>
      </c>
      <c r="U5387" s="3">
        <f>Table1[[#This Row],[Emissions (g CO2)]]/(Table1[[#This Row],[Generation (TWh)]]*10^9)</f>
        <v>722.07258604923823</v>
      </c>
    </row>
    <row r="5388" spans="1:21" x14ac:dyDescent="0.35">
      <c r="A5388" t="s">
        <v>1510</v>
      </c>
      <c r="B5388" t="s">
        <v>3239</v>
      </c>
      <c r="C5388" t="str">
        <f>SUBSTITUTE(Table1[[#This Row],[Fuel]],", ",",")</f>
        <v>fossil gas: natural gas</v>
      </c>
      <c r="D5388" t="s">
        <v>3239</v>
      </c>
      <c r="H5388" t="s">
        <v>3436</v>
      </c>
      <c r="I5388">
        <v>154</v>
      </c>
      <c r="J5388" t="s">
        <v>3447</v>
      </c>
      <c r="K5388">
        <v>2026</v>
      </c>
      <c r="L5388" t="s">
        <v>29</v>
      </c>
      <c r="M5388" t="s">
        <v>29</v>
      </c>
      <c r="N5388">
        <v>47.073528000000003</v>
      </c>
      <c r="O5388">
        <v>51.925696000000002</v>
      </c>
      <c r="P5388" t="s">
        <v>3531</v>
      </c>
      <c r="Q5388" s="3">
        <f>Table1[[#This Row],[Capacity (MW)]]*0.395*8760*10^-6</f>
        <v>0.53287079999999998</v>
      </c>
      <c r="R5388" s="3" cm="1">
        <f t="array" ref="R5388">AVERAGE(VLOOKUP(_xlfn.TEXTSPLIT(Table1[[#This Row],[Fuel (no space after comma)]], ","), FuelList_Final_EF!$A$2:$B$65, 2, FALSE))</f>
        <v>53.06</v>
      </c>
      <c r="S5388" s="3">
        <f>Table1[[#This Row],[Generation (TWh)]]*10^9*VLOOKUP(Table1[[#This Row],[Turbine/Engine Technology]],Technology_HR!$A$2:$B$11,2,FALSE)*10^-6</f>
        <v>5866907.5079999994</v>
      </c>
      <c r="T5388" s="5">
        <f>Table1[[#This Row],[Fuel Consumption (mmBtu)]]*Table1[[#This Row],[Emission Factor (kg CO2/ mmBtu)]]*10^3</f>
        <v>311298112374.47998</v>
      </c>
      <c r="U5388" s="3">
        <f>Table1[[#This Row],[Emissions (g CO2)]]/(Table1[[#This Row],[Generation (TWh)]]*10^9)</f>
        <v>584.19060000000002</v>
      </c>
    </row>
    <row r="5389" spans="1:21" x14ac:dyDescent="0.35">
      <c r="A5389" t="s">
        <v>1403</v>
      </c>
      <c r="B5389" t="s">
        <v>3239</v>
      </c>
      <c r="C5389" t="str">
        <f>SUBSTITUTE(Table1[[#This Row],[Fuel]],", ",",")</f>
        <v>fossil gas: natural gas</v>
      </c>
      <c r="D5389" t="s">
        <v>3239</v>
      </c>
      <c r="H5389" t="s">
        <v>3438</v>
      </c>
      <c r="I5389">
        <v>60</v>
      </c>
      <c r="J5389" t="s">
        <v>3449</v>
      </c>
      <c r="K5389">
        <v>2026</v>
      </c>
      <c r="L5389" t="s">
        <v>29</v>
      </c>
      <c r="M5389" t="s">
        <v>29</v>
      </c>
      <c r="N5389">
        <v>43.356305999999996</v>
      </c>
      <c r="O5389">
        <v>52.853549999999998</v>
      </c>
      <c r="P5389" t="s">
        <v>3531</v>
      </c>
      <c r="Q5389" s="3">
        <f>Table1[[#This Row],[Capacity (MW)]]*0.395*8760*10^-6</f>
        <v>0.20761200000000002</v>
      </c>
      <c r="R5389" s="3" cm="1">
        <f t="array" ref="R5389">AVERAGE(VLOOKUP(_xlfn.TEXTSPLIT(Table1[[#This Row],[Fuel (no space after comma)]], ","), FuelList_Final_EF!$A$2:$B$65, 2, FALSE))</f>
        <v>53.06</v>
      </c>
      <c r="S5389" s="3">
        <f>Table1[[#This Row],[Generation (TWh)]]*10^9*VLOOKUP(Table1[[#This Row],[Turbine/Engine Technology]],Technology_HR!$A$2:$B$11,2,FALSE)*10^-6</f>
        <v>1567262.9880000001</v>
      </c>
      <c r="T5389" s="5">
        <f>Table1[[#This Row],[Fuel Consumption (mmBtu)]]*Table1[[#This Row],[Emission Factor (kg CO2/ mmBtu)]]*10^3</f>
        <v>83158974143.280014</v>
      </c>
      <c r="U5389" s="3">
        <f>Table1[[#This Row],[Emissions (g CO2)]]/(Table1[[#This Row],[Generation (TWh)]]*10^9)</f>
        <v>400.54993999999999</v>
      </c>
    </row>
    <row r="5390" spans="1:21" x14ac:dyDescent="0.35">
      <c r="A5390" t="s">
        <v>1511</v>
      </c>
      <c r="B5390" t="s">
        <v>3239</v>
      </c>
      <c r="C5390" t="str">
        <f>SUBSTITUTE(Table1[[#This Row],[Fuel]],", ",",")</f>
        <v>fossil gas: natural gas</v>
      </c>
      <c r="D5390" t="s">
        <v>3239</v>
      </c>
      <c r="H5390" t="s">
        <v>3438</v>
      </c>
      <c r="I5390">
        <v>60</v>
      </c>
      <c r="J5390" t="s">
        <v>3449</v>
      </c>
      <c r="K5390">
        <v>2026</v>
      </c>
      <c r="L5390" t="s">
        <v>29</v>
      </c>
      <c r="M5390" t="s">
        <v>29</v>
      </c>
      <c r="N5390">
        <v>43.356305999999996</v>
      </c>
      <c r="O5390">
        <v>52.853549999999998</v>
      </c>
      <c r="P5390" t="s">
        <v>3531</v>
      </c>
      <c r="Q5390" s="3">
        <f>Table1[[#This Row],[Capacity (MW)]]*0.395*8760*10^-6</f>
        <v>0.20761200000000002</v>
      </c>
      <c r="R5390" s="3" cm="1">
        <f t="array" ref="R5390">AVERAGE(VLOOKUP(_xlfn.TEXTSPLIT(Table1[[#This Row],[Fuel (no space after comma)]], ","), FuelList_Final_EF!$A$2:$B$65, 2, FALSE))</f>
        <v>53.06</v>
      </c>
      <c r="S5390" s="3">
        <f>Table1[[#This Row],[Generation (TWh)]]*10^9*VLOOKUP(Table1[[#This Row],[Turbine/Engine Technology]],Technology_HR!$A$2:$B$11,2,FALSE)*10^-6</f>
        <v>1567262.9880000001</v>
      </c>
      <c r="T5390" s="5">
        <f>Table1[[#This Row],[Fuel Consumption (mmBtu)]]*Table1[[#This Row],[Emission Factor (kg CO2/ mmBtu)]]*10^3</f>
        <v>83158974143.280014</v>
      </c>
      <c r="U5390" s="3">
        <f>Table1[[#This Row],[Emissions (g CO2)]]/(Table1[[#This Row],[Generation (TWh)]]*10^9)</f>
        <v>400.54993999999999</v>
      </c>
    </row>
    <row r="5391" spans="1:21" x14ac:dyDescent="0.35">
      <c r="A5391" t="s">
        <v>1512</v>
      </c>
      <c r="B5391" t="s">
        <v>3239</v>
      </c>
      <c r="C5391" t="str">
        <f>SUBSTITUTE(Table1[[#This Row],[Fuel]],", ",",")</f>
        <v>fossil gas: natural gas</v>
      </c>
      <c r="D5391" t="s">
        <v>3239</v>
      </c>
      <c r="H5391" t="s">
        <v>3436</v>
      </c>
      <c r="I5391">
        <v>100</v>
      </c>
      <c r="J5391" t="s">
        <v>3446</v>
      </c>
      <c r="K5391">
        <v>2016</v>
      </c>
      <c r="L5391" t="s">
        <v>29</v>
      </c>
      <c r="M5391" t="s">
        <v>29</v>
      </c>
      <c r="N5391">
        <v>51.266768999999996</v>
      </c>
      <c r="O5391">
        <v>51.100892000000002</v>
      </c>
      <c r="P5391" t="s">
        <v>3531</v>
      </c>
      <c r="Q5391" s="3">
        <f>Table1[[#This Row],[Capacity (MW)]]*0.395*8760*10^-6</f>
        <v>0.34601999999999999</v>
      </c>
      <c r="R5391" s="3" cm="1">
        <f t="array" ref="R5391">AVERAGE(VLOOKUP(_xlfn.TEXTSPLIT(Table1[[#This Row],[Fuel (no space after comma)]], ","), FuelList_Final_EF!$A$2:$B$65, 2, FALSE))</f>
        <v>53.06</v>
      </c>
      <c r="S5391" s="3">
        <f>Table1[[#This Row],[Generation (TWh)]]*10^9*VLOOKUP(Table1[[#This Row],[Turbine/Engine Technology]],Technology_HR!$A$2:$B$11,2,FALSE)*10^-6</f>
        <v>3809680.1999999997</v>
      </c>
      <c r="T5391" s="5">
        <f>Table1[[#This Row],[Fuel Consumption (mmBtu)]]*Table1[[#This Row],[Emission Factor (kg CO2/ mmBtu)]]*10^3</f>
        <v>202141631412</v>
      </c>
      <c r="U5391" s="3">
        <f>Table1[[#This Row],[Emissions (g CO2)]]/(Table1[[#This Row],[Generation (TWh)]]*10^9)</f>
        <v>584.19060000000002</v>
      </c>
    </row>
    <row r="5392" spans="1:21" x14ac:dyDescent="0.35">
      <c r="A5392" t="s">
        <v>1512</v>
      </c>
      <c r="B5392" t="s">
        <v>3239</v>
      </c>
      <c r="C5392" t="str">
        <f>SUBSTITUTE(Table1[[#This Row],[Fuel]],", ",",")</f>
        <v>fossil gas: natural gas</v>
      </c>
      <c r="D5392" t="s">
        <v>3239</v>
      </c>
      <c r="H5392" t="s">
        <v>3436</v>
      </c>
      <c r="I5392">
        <v>132</v>
      </c>
      <c r="J5392" t="s">
        <v>3447</v>
      </c>
      <c r="K5392">
        <v>2030</v>
      </c>
      <c r="L5392" t="s">
        <v>29</v>
      </c>
      <c r="M5392" t="s">
        <v>29</v>
      </c>
      <c r="N5392">
        <v>51.266768999999996</v>
      </c>
      <c r="O5392">
        <v>51.100892000000002</v>
      </c>
      <c r="P5392" t="s">
        <v>3531</v>
      </c>
      <c r="Q5392" s="3">
        <f>Table1[[#This Row],[Capacity (MW)]]*0.395*8760*10^-6</f>
        <v>0.4567464</v>
      </c>
      <c r="R5392" s="3" cm="1">
        <f t="array" ref="R5392">AVERAGE(VLOOKUP(_xlfn.TEXTSPLIT(Table1[[#This Row],[Fuel (no space after comma)]], ","), FuelList_Final_EF!$A$2:$B$65, 2, FALSE))</f>
        <v>53.06</v>
      </c>
      <c r="S5392" s="3">
        <f>Table1[[#This Row],[Generation (TWh)]]*10^9*VLOOKUP(Table1[[#This Row],[Turbine/Engine Technology]],Technology_HR!$A$2:$B$11,2,FALSE)*10^-6</f>
        <v>5028777.8640000001</v>
      </c>
      <c r="T5392" s="5">
        <f>Table1[[#This Row],[Fuel Consumption (mmBtu)]]*Table1[[#This Row],[Emission Factor (kg CO2/ mmBtu)]]*10^3</f>
        <v>266826953463.84</v>
      </c>
      <c r="U5392" s="3">
        <f>Table1[[#This Row],[Emissions (g CO2)]]/(Table1[[#This Row],[Generation (TWh)]]*10^9)</f>
        <v>584.19060000000002</v>
      </c>
    </row>
    <row r="5393" spans="1:21" x14ac:dyDescent="0.35">
      <c r="A5393" t="s">
        <v>1512</v>
      </c>
      <c r="B5393" t="s">
        <v>3239</v>
      </c>
      <c r="C5393" t="str">
        <f>SUBSTITUTE(Table1[[#This Row],[Fuel]],", ",",")</f>
        <v>fossil gas: natural gas</v>
      </c>
      <c r="D5393" t="s">
        <v>3239</v>
      </c>
      <c r="H5393" t="s">
        <v>3436</v>
      </c>
      <c r="I5393">
        <v>132</v>
      </c>
      <c r="J5393" t="s">
        <v>3447</v>
      </c>
      <c r="K5393">
        <v>2030</v>
      </c>
      <c r="L5393" t="s">
        <v>29</v>
      </c>
      <c r="M5393" t="s">
        <v>29</v>
      </c>
      <c r="N5393">
        <v>51.266768999999996</v>
      </c>
      <c r="O5393">
        <v>51.100892000000002</v>
      </c>
      <c r="P5393" t="s">
        <v>3531</v>
      </c>
      <c r="Q5393" s="3">
        <f>Table1[[#This Row],[Capacity (MW)]]*0.395*8760*10^-6</f>
        <v>0.4567464</v>
      </c>
      <c r="R5393" s="3" cm="1">
        <f t="array" ref="R5393">AVERAGE(VLOOKUP(_xlfn.TEXTSPLIT(Table1[[#This Row],[Fuel (no space after comma)]], ","), FuelList_Final_EF!$A$2:$B$65, 2, FALSE))</f>
        <v>53.06</v>
      </c>
      <c r="S5393" s="3">
        <f>Table1[[#This Row],[Generation (TWh)]]*10^9*VLOOKUP(Table1[[#This Row],[Turbine/Engine Technology]],Technology_HR!$A$2:$B$11,2,FALSE)*10^-6</f>
        <v>5028777.8640000001</v>
      </c>
      <c r="T5393" s="5">
        <f>Table1[[#This Row],[Fuel Consumption (mmBtu)]]*Table1[[#This Row],[Emission Factor (kg CO2/ mmBtu)]]*10^3</f>
        <v>266826953463.84</v>
      </c>
      <c r="U5393" s="3">
        <f>Table1[[#This Row],[Emissions (g CO2)]]/(Table1[[#This Row],[Generation (TWh)]]*10^9)</f>
        <v>584.19060000000002</v>
      </c>
    </row>
    <row r="5394" spans="1:21" x14ac:dyDescent="0.35">
      <c r="A5394" t="s">
        <v>1512</v>
      </c>
      <c r="B5394" t="s">
        <v>3239</v>
      </c>
      <c r="C5394" t="str">
        <f>SUBSTITUTE(Table1[[#This Row],[Fuel]],", ",",")</f>
        <v>fossil gas: natural gas</v>
      </c>
      <c r="D5394" t="s">
        <v>3239</v>
      </c>
      <c r="H5394" t="s">
        <v>3436</v>
      </c>
      <c r="I5394">
        <v>132</v>
      </c>
      <c r="J5394" t="s">
        <v>3447</v>
      </c>
      <c r="K5394">
        <v>2030</v>
      </c>
      <c r="L5394" t="s">
        <v>29</v>
      </c>
      <c r="M5394" t="s">
        <v>29</v>
      </c>
      <c r="N5394">
        <v>51.266768999999996</v>
      </c>
      <c r="O5394">
        <v>51.100892000000002</v>
      </c>
      <c r="P5394" t="s">
        <v>3531</v>
      </c>
      <c r="Q5394" s="3">
        <f>Table1[[#This Row],[Capacity (MW)]]*0.395*8760*10^-6</f>
        <v>0.4567464</v>
      </c>
      <c r="R5394" s="3" cm="1">
        <f t="array" ref="R5394">AVERAGE(VLOOKUP(_xlfn.TEXTSPLIT(Table1[[#This Row],[Fuel (no space after comma)]], ","), FuelList_Final_EF!$A$2:$B$65, 2, FALSE))</f>
        <v>53.06</v>
      </c>
      <c r="S5394" s="3">
        <f>Table1[[#This Row],[Generation (TWh)]]*10^9*VLOOKUP(Table1[[#This Row],[Turbine/Engine Technology]],Technology_HR!$A$2:$B$11,2,FALSE)*10^-6</f>
        <v>5028777.8640000001</v>
      </c>
      <c r="T5394" s="5">
        <f>Table1[[#This Row],[Fuel Consumption (mmBtu)]]*Table1[[#This Row],[Emission Factor (kg CO2/ mmBtu)]]*10^3</f>
        <v>266826953463.84</v>
      </c>
      <c r="U5394" s="3">
        <f>Table1[[#This Row],[Emissions (g CO2)]]/(Table1[[#This Row],[Generation (TWh)]]*10^9)</f>
        <v>584.19060000000002</v>
      </c>
    </row>
    <row r="5395" spans="1:21" x14ac:dyDescent="0.35">
      <c r="A5395" t="s">
        <v>1513</v>
      </c>
      <c r="B5395" t="s">
        <v>3297</v>
      </c>
      <c r="C5395" t="str">
        <f>SUBSTITUTE(Table1[[#This Row],[Fuel]],", ",",")</f>
        <v>fossil gas: natural gas,fossil gas: unknown</v>
      </c>
      <c r="D5395" t="s">
        <v>3239</v>
      </c>
      <c r="E5395" t="s">
        <v>3245</v>
      </c>
      <c r="H5395" t="s">
        <v>3438</v>
      </c>
      <c r="I5395">
        <v>155</v>
      </c>
      <c r="J5395" t="s">
        <v>3446</v>
      </c>
      <c r="K5395">
        <v>2019</v>
      </c>
      <c r="L5395" t="s">
        <v>29</v>
      </c>
      <c r="M5395" t="s">
        <v>29</v>
      </c>
      <c r="N5395">
        <v>47.34422</v>
      </c>
      <c r="O5395">
        <v>52.277177000000002</v>
      </c>
      <c r="P5395" t="s">
        <v>3531</v>
      </c>
      <c r="Q5395" s="3">
        <f>Table1[[#This Row],[Capacity (MW)]]*0.395*8760*10^-6</f>
        <v>0.536331</v>
      </c>
      <c r="R5395" s="3" cm="1">
        <f t="array" ref="R5395">AVERAGE(VLOOKUP(_xlfn.TEXTSPLIT(Table1[[#This Row],[Fuel (no space after comma)]], ","), FuelList_Final_EF!$A$2:$B$65, 2, FALSE))</f>
        <v>56.689581971533997</v>
      </c>
      <c r="S5395" s="3">
        <f>Table1[[#This Row],[Generation (TWh)]]*10^9*VLOOKUP(Table1[[#This Row],[Turbine/Engine Technology]],Technology_HR!$A$2:$B$11,2,FALSE)*10^-6</f>
        <v>4048762.719</v>
      </c>
      <c r="T5395" s="5">
        <f>Table1[[#This Row],[Fuel Consumption (mmBtu)]]*Table1[[#This Row],[Emission Factor (kg CO2/ mmBtu)]]*10^3</f>
        <v>229522666042.04135</v>
      </c>
      <c r="U5395" s="3">
        <f>Table1[[#This Row],[Emissions (g CO2)]]/(Table1[[#This Row],[Generation (TWh)]]*10^9)</f>
        <v>427.94965430311009</v>
      </c>
    </row>
    <row r="5396" spans="1:21" x14ac:dyDescent="0.35">
      <c r="A5396" t="s">
        <v>1513</v>
      </c>
      <c r="B5396" t="s">
        <v>3297</v>
      </c>
      <c r="C5396" t="str">
        <f>SUBSTITUTE(Table1[[#This Row],[Fuel]],", ",",")</f>
        <v>fossil gas: natural gas,fossil gas: unknown</v>
      </c>
      <c r="D5396" t="s">
        <v>3239</v>
      </c>
      <c r="E5396" t="s">
        <v>3245</v>
      </c>
      <c r="H5396" t="s">
        <v>3438</v>
      </c>
      <c r="I5396">
        <v>155</v>
      </c>
      <c r="J5396" t="s">
        <v>3446</v>
      </c>
      <c r="K5396">
        <v>2019</v>
      </c>
      <c r="L5396" t="s">
        <v>29</v>
      </c>
      <c r="M5396" t="s">
        <v>29</v>
      </c>
      <c r="N5396">
        <v>47.34422</v>
      </c>
      <c r="O5396">
        <v>52.277177000000002</v>
      </c>
      <c r="P5396" t="s">
        <v>3531</v>
      </c>
      <c r="Q5396" s="3">
        <f>Table1[[#This Row],[Capacity (MW)]]*0.395*8760*10^-6</f>
        <v>0.536331</v>
      </c>
      <c r="R5396" s="3" cm="1">
        <f t="array" ref="R5396">AVERAGE(VLOOKUP(_xlfn.TEXTSPLIT(Table1[[#This Row],[Fuel (no space after comma)]], ","), FuelList_Final_EF!$A$2:$B$65, 2, FALSE))</f>
        <v>56.689581971533997</v>
      </c>
      <c r="S5396" s="3">
        <f>Table1[[#This Row],[Generation (TWh)]]*10^9*VLOOKUP(Table1[[#This Row],[Turbine/Engine Technology]],Technology_HR!$A$2:$B$11,2,FALSE)*10^-6</f>
        <v>4048762.719</v>
      </c>
      <c r="T5396" s="5">
        <f>Table1[[#This Row],[Fuel Consumption (mmBtu)]]*Table1[[#This Row],[Emission Factor (kg CO2/ mmBtu)]]*10^3</f>
        <v>229522666042.04135</v>
      </c>
      <c r="U5396" s="3">
        <f>Table1[[#This Row],[Emissions (g CO2)]]/(Table1[[#This Row],[Generation (TWh)]]*10^9)</f>
        <v>427.94965430311009</v>
      </c>
    </row>
    <row r="5397" spans="1:21" x14ac:dyDescent="0.35">
      <c r="A5397" t="s">
        <v>1513</v>
      </c>
      <c r="B5397" t="s">
        <v>3297</v>
      </c>
      <c r="C5397" t="str">
        <f>SUBSTITUTE(Table1[[#This Row],[Fuel]],", ",",")</f>
        <v>fossil gas: natural gas,fossil gas: unknown</v>
      </c>
      <c r="D5397" t="s">
        <v>3239</v>
      </c>
      <c r="E5397" t="s">
        <v>3245</v>
      </c>
      <c r="H5397" t="s">
        <v>3438</v>
      </c>
      <c r="I5397">
        <v>165</v>
      </c>
      <c r="J5397" t="s">
        <v>3447</v>
      </c>
      <c r="K5397">
        <v>2027</v>
      </c>
      <c r="L5397" t="s">
        <v>29</v>
      </c>
      <c r="M5397" t="s">
        <v>29</v>
      </c>
      <c r="N5397">
        <v>47.34422</v>
      </c>
      <c r="O5397">
        <v>52.277177000000002</v>
      </c>
      <c r="P5397" t="s">
        <v>3531</v>
      </c>
      <c r="Q5397" s="3">
        <f>Table1[[#This Row],[Capacity (MW)]]*0.395*8760*10^-6</f>
        <v>0.57093300000000002</v>
      </c>
      <c r="R5397" s="3" cm="1">
        <f t="array" ref="R5397">AVERAGE(VLOOKUP(_xlfn.TEXTSPLIT(Table1[[#This Row],[Fuel (no space after comma)]], ","), FuelList_Final_EF!$A$2:$B$65, 2, FALSE))</f>
        <v>56.689581971533997</v>
      </c>
      <c r="S5397" s="3">
        <f>Table1[[#This Row],[Generation (TWh)]]*10^9*VLOOKUP(Table1[[#This Row],[Turbine/Engine Technology]],Technology_HR!$A$2:$B$11,2,FALSE)*10^-6</f>
        <v>4309973.2170000002</v>
      </c>
      <c r="T5397" s="5">
        <f>Table1[[#This Row],[Fuel Consumption (mmBtu)]]*Table1[[#This Row],[Emission Factor (kg CO2/ mmBtu)]]*10^3</f>
        <v>244330579980.23761</v>
      </c>
      <c r="U5397" s="3">
        <f>Table1[[#This Row],[Emissions (g CO2)]]/(Table1[[#This Row],[Generation (TWh)]]*10^9)</f>
        <v>427.94965430311021</v>
      </c>
    </row>
    <row r="5398" spans="1:21" x14ac:dyDescent="0.35">
      <c r="A5398" t="s">
        <v>1514</v>
      </c>
      <c r="B5398" t="s">
        <v>3239</v>
      </c>
      <c r="C5398" t="str">
        <f>SUBSTITUTE(Table1[[#This Row],[Fuel]],", ",",")</f>
        <v>fossil gas: natural gas</v>
      </c>
      <c r="D5398" t="s">
        <v>3239</v>
      </c>
      <c r="H5398" t="s">
        <v>3438</v>
      </c>
      <c r="I5398">
        <v>200</v>
      </c>
      <c r="J5398" t="s">
        <v>3450</v>
      </c>
      <c r="K5398">
        <v>2028</v>
      </c>
      <c r="L5398" t="s">
        <v>29</v>
      </c>
      <c r="M5398" t="s">
        <v>29</v>
      </c>
      <c r="N5398">
        <v>51.225580000000001</v>
      </c>
      <c r="O5398">
        <v>51.393810000000002</v>
      </c>
      <c r="P5398" t="s">
        <v>3531</v>
      </c>
      <c r="Q5398" s="3">
        <f>Table1[[#This Row],[Capacity (MW)]]*0.395*8760*10^-6</f>
        <v>0.69203999999999999</v>
      </c>
      <c r="R5398" s="3" cm="1">
        <f t="array" ref="R5398">AVERAGE(VLOOKUP(_xlfn.TEXTSPLIT(Table1[[#This Row],[Fuel (no space after comma)]], ","), FuelList_Final_EF!$A$2:$B$65, 2, FALSE))</f>
        <v>53.06</v>
      </c>
      <c r="S5398" s="3">
        <f>Table1[[#This Row],[Generation (TWh)]]*10^9*VLOOKUP(Table1[[#This Row],[Turbine/Engine Technology]],Technology_HR!$A$2:$B$11,2,FALSE)*10^-6</f>
        <v>5224209.96</v>
      </c>
      <c r="T5398" s="5">
        <f>Table1[[#This Row],[Fuel Consumption (mmBtu)]]*Table1[[#This Row],[Emission Factor (kg CO2/ mmBtu)]]*10^3</f>
        <v>277196580477.60004</v>
      </c>
      <c r="U5398" s="3">
        <f>Table1[[#This Row],[Emissions (g CO2)]]/(Table1[[#This Row],[Generation (TWh)]]*10^9)</f>
        <v>400.54994000000005</v>
      </c>
    </row>
    <row r="5399" spans="1:21" x14ac:dyDescent="0.35">
      <c r="A5399" t="s">
        <v>1515</v>
      </c>
      <c r="B5399" t="s">
        <v>3363</v>
      </c>
      <c r="C5399" t="str">
        <f>SUBSTITUTE(Table1[[#This Row],[Fuel]],", ",",")</f>
        <v>fossil gas: natural gas,coal: waste coal,fossil liquids: heavy fuel oil,industrial by-product: coke oven gas</v>
      </c>
      <c r="D5399" t="s">
        <v>3239</v>
      </c>
      <c r="E5399" t="s">
        <v>3667</v>
      </c>
      <c r="F5399" t="s">
        <v>3241</v>
      </c>
      <c r="G5399" t="s">
        <v>3278</v>
      </c>
      <c r="H5399" t="s">
        <v>3440</v>
      </c>
      <c r="I5399">
        <v>65</v>
      </c>
      <c r="J5399" t="s">
        <v>3449</v>
      </c>
      <c r="K5399" t="s">
        <v>29</v>
      </c>
      <c r="L5399" t="s">
        <v>29</v>
      </c>
      <c r="M5399" t="s">
        <v>29</v>
      </c>
      <c r="N5399">
        <v>50.048073000000002</v>
      </c>
      <c r="O5399">
        <v>73.022351</v>
      </c>
      <c r="P5399" t="s">
        <v>3531</v>
      </c>
      <c r="Q5399" s="3">
        <f>Table1[[#This Row],[Capacity (MW)]]*0.395*8760*10^-6</f>
        <v>0.224913</v>
      </c>
      <c r="R5399" s="3" cm="1">
        <f t="array" ref="R5399">AVERAGE(VLOOKUP(_xlfn.TEXTSPLIT(Table1[[#This Row],[Fuel (no space after comma)]], ","), FuelList_Final_EF!$A$2:$B$65, 2, FALSE))</f>
        <v>70.312239061676337</v>
      </c>
      <c r="S5399" s="3">
        <f>Table1[[#This Row],[Generation (TWh)]]*10^9*VLOOKUP(Table1[[#This Row],[Turbine/Engine Technology]],Technology_HR!$A$2:$B$11,2,FALSE)*10^-6</f>
        <v>2313230.2050000001</v>
      </c>
      <c r="T5399" s="5">
        <f>Table1[[#This Row],[Fuel Consumption (mmBtu)]]*Table1[[#This Row],[Emission Factor (kg CO2/ mmBtu)]]*10^3</f>
        <v>162648395178.65054</v>
      </c>
      <c r="U5399" s="3">
        <f>Table1[[#This Row],[Emissions (g CO2)]]/(Table1[[#This Row],[Generation (TWh)]]*10^9)</f>
        <v>723.161378749341</v>
      </c>
    </row>
    <row r="5400" spans="1:21" x14ac:dyDescent="0.35">
      <c r="A5400" t="s">
        <v>1515</v>
      </c>
      <c r="B5400" t="s">
        <v>3363</v>
      </c>
      <c r="C5400" t="str">
        <f>SUBSTITUTE(Table1[[#This Row],[Fuel]],", ",",")</f>
        <v>fossil gas: natural gas,coal: waste coal,fossil liquids: heavy fuel oil,industrial by-product: coke oven gas</v>
      </c>
      <c r="D5400" t="s">
        <v>3239</v>
      </c>
      <c r="E5400" t="s">
        <v>3667</v>
      </c>
      <c r="F5400" t="s">
        <v>3241</v>
      </c>
      <c r="G5400" t="s">
        <v>3278</v>
      </c>
      <c r="H5400" t="s">
        <v>3440</v>
      </c>
      <c r="I5400">
        <v>60</v>
      </c>
      <c r="J5400" t="s">
        <v>3449</v>
      </c>
      <c r="K5400" t="s">
        <v>29</v>
      </c>
      <c r="L5400" t="s">
        <v>29</v>
      </c>
      <c r="M5400" t="s">
        <v>29</v>
      </c>
      <c r="N5400">
        <v>50.048073000000002</v>
      </c>
      <c r="O5400">
        <v>73.022351</v>
      </c>
      <c r="P5400" t="s">
        <v>3531</v>
      </c>
      <c r="Q5400" s="3">
        <f>Table1[[#This Row],[Capacity (MW)]]*0.395*8760*10^-6</f>
        <v>0.20761200000000002</v>
      </c>
      <c r="R5400" s="3" cm="1">
        <f t="array" ref="R5400">AVERAGE(VLOOKUP(_xlfn.TEXTSPLIT(Table1[[#This Row],[Fuel (no space after comma)]], ","), FuelList_Final_EF!$A$2:$B$65, 2, FALSE))</f>
        <v>70.312239061676337</v>
      </c>
      <c r="S5400" s="3">
        <f>Table1[[#This Row],[Generation (TWh)]]*10^9*VLOOKUP(Table1[[#This Row],[Turbine/Engine Technology]],Technology_HR!$A$2:$B$11,2,FALSE)*10^-6</f>
        <v>2135289.42</v>
      </c>
      <c r="T5400" s="5">
        <f>Table1[[#This Row],[Fuel Consumption (mmBtu)]]*Table1[[#This Row],[Emission Factor (kg CO2/ mmBtu)]]*10^3</f>
        <v>150136980164.9082</v>
      </c>
      <c r="U5400" s="3">
        <f>Table1[[#This Row],[Emissions (g CO2)]]/(Table1[[#This Row],[Generation (TWh)]]*10^9)</f>
        <v>723.161378749341</v>
      </c>
    </row>
    <row r="5401" spans="1:21" x14ac:dyDescent="0.35">
      <c r="A5401" t="s">
        <v>1515</v>
      </c>
      <c r="B5401" t="s">
        <v>3364</v>
      </c>
      <c r="C5401" t="str">
        <f>SUBSTITUTE(Table1[[#This Row],[Fuel]],", ",",")</f>
        <v>fossil gas: natural gas,coal: waste coal,industrial by-product: coke oven gas,fossil liquids: heavy fuel oil</v>
      </c>
      <c r="D5401" t="s">
        <v>3239</v>
      </c>
      <c r="E5401" t="s">
        <v>3667</v>
      </c>
      <c r="F5401" t="s">
        <v>3278</v>
      </c>
      <c r="G5401" t="s">
        <v>3241</v>
      </c>
      <c r="H5401" t="s">
        <v>3440</v>
      </c>
      <c r="I5401">
        <v>60</v>
      </c>
      <c r="J5401" t="s">
        <v>3449</v>
      </c>
      <c r="K5401" t="s">
        <v>29</v>
      </c>
      <c r="L5401" t="s">
        <v>29</v>
      </c>
      <c r="M5401" t="s">
        <v>29</v>
      </c>
      <c r="N5401">
        <v>50.048073000000002</v>
      </c>
      <c r="O5401">
        <v>73.022351</v>
      </c>
      <c r="P5401" t="s">
        <v>3531</v>
      </c>
      <c r="Q5401" s="3">
        <f>Table1[[#This Row],[Capacity (MW)]]*0.395*8760*10^-6</f>
        <v>0.20761200000000002</v>
      </c>
      <c r="R5401" s="3" cm="1">
        <f t="array" ref="R5401">AVERAGE(VLOOKUP(_xlfn.TEXTSPLIT(Table1[[#This Row],[Fuel (no space after comma)]], ","), FuelList_Final_EF!$A$2:$B$65, 2, FALSE))</f>
        <v>70.312239061676323</v>
      </c>
      <c r="S5401" s="3">
        <f>Table1[[#This Row],[Generation (TWh)]]*10^9*VLOOKUP(Table1[[#This Row],[Turbine/Engine Technology]],Technology_HR!$A$2:$B$11,2,FALSE)*10^-6</f>
        <v>2135289.42</v>
      </c>
      <c r="T5401" s="5">
        <f>Table1[[#This Row],[Fuel Consumption (mmBtu)]]*Table1[[#This Row],[Emission Factor (kg CO2/ mmBtu)]]*10^3</f>
        <v>150136980164.90817</v>
      </c>
      <c r="U5401" s="3">
        <f>Table1[[#This Row],[Emissions (g CO2)]]/(Table1[[#This Row],[Generation (TWh)]]*10^9)</f>
        <v>723.16137874934088</v>
      </c>
    </row>
    <row r="5402" spans="1:21" x14ac:dyDescent="0.35">
      <c r="A5402" t="s">
        <v>1515</v>
      </c>
      <c r="B5402" t="s">
        <v>3255</v>
      </c>
      <c r="C5402" t="str">
        <f>SUBSTITUTE(Table1[[#This Row],[Fuel]],", ",",")</f>
        <v>fossil gas: natural gas,coal: unknown,fossil liquids: fuel oil</v>
      </c>
      <c r="D5402" t="s">
        <v>3239</v>
      </c>
      <c r="E5402" t="s">
        <v>3645</v>
      </c>
      <c r="F5402" t="s">
        <v>3275</v>
      </c>
      <c r="H5402" t="s">
        <v>3440</v>
      </c>
      <c r="I5402">
        <v>100</v>
      </c>
      <c r="J5402" t="s">
        <v>3449</v>
      </c>
      <c r="K5402" t="s">
        <v>29</v>
      </c>
      <c r="L5402" t="s">
        <v>29</v>
      </c>
      <c r="M5402" t="s">
        <v>29</v>
      </c>
      <c r="N5402">
        <v>50.046669999999999</v>
      </c>
      <c r="O5402">
        <v>73.053235000000001</v>
      </c>
      <c r="P5402" t="s">
        <v>3531</v>
      </c>
      <c r="Q5402" s="3">
        <f>Table1[[#This Row],[Capacity (MW)]]*0.395*8760*10^-6</f>
        <v>0.34601999999999999</v>
      </c>
      <c r="R5402" s="3" cm="1">
        <f t="array" ref="R5402">AVERAGE(VLOOKUP(_xlfn.TEXTSPLIT(Table1[[#This Row],[Fuel (no space after comma)]], ","), FuelList_Final_EF!$A$2:$B$65, 2, FALSE))</f>
        <v>77.143418787361554</v>
      </c>
      <c r="S5402" s="3">
        <f>Table1[[#This Row],[Generation (TWh)]]*10^9*VLOOKUP(Table1[[#This Row],[Turbine/Engine Technology]],Technology_HR!$A$2:$B$11,2,FALSE)*10^-6</f>
        <v>3558815.6999999997</v>
      </c>
      <c r="T5402" s="5">
        <f>Table1[[#This Row],[Fuel Consumption (mmBtu)]]*Table1[[#This Row],[Emission Factor (kg CO2/ mmBtu)]]*10^3</f>
        <v>274539209932.13724</v>
      </c>
      <c r="U5402" s="3">
        <f>Table1[[#This Row],[Emissions (g CO2)]]/(Table1[[#This Row],[Generation (TWh)]]*10^9)</f>
        <v>793.42006222801353</v>
      </c>
    </row>
    <row r="5403" spans="1:21" x14ac:dyDescent="0.35">
      <c r="A5403" t="s">
        <v>1515</v>
      </c>
      <c r="B5403" t="s">
        <v>3255</v>
      </c>
      <c r="C5403" t="str">
        <f>SUBSTITUTE(Table1[[#This Row],[Fuel]],", ",",")</f>
        <v>fossil gas: natural gas,coal: unknown,fossil liquids: fuel oil</v>
      </c>
      <c r="D5403" t="s">
        <v>3239</v>
      </c>
      <c r="E5403" t="s">
        <v>3645</v>
      </c>
      <c r="F5403" t="s">
        <v>3275</v>
      </c>
      <c r="H5403" t="s">
        <v>3440</v>
      </c>
      <c r="I5403">
        <v>100</v>
      </c>
      <c r="J5403" t="s">
        <v>3449</v>
      </c>
      <c r="K5403" t="s">
        <v>29</v>
      </c>
      <c r="L5403" t="s">
        <v>29</v>
      </c>
      <c r="M5403" t="s">
        <v>29</v>
      </c>
      <c r="N5403">
        <v>50.046669999999999</v>
      </c>
      <c r="O5403">
        <v>73.053235000000001</v>
      </c>
      <c r="P5403" t="s">
        <v>3531</v>
      </c>
      <c r="Q5403" s="3">
        <f>Table1[[#This Row],[Capacity (MW)]]*0.395*8760*10^-6</f>
        <v>0.34601999999999999</v>
      </c>
      <c r="R5403" s="3" cm="1">
        <f t="array" ref="R5403">AVERAGE(VLOOKUP(_xlfn.TEXTSPLIT(Table1[[#This Row],[Fuel (no space after comma)]], ","), FuelList_Final_EF!$A$2:$B$65, 2, FALSE))</f>
        <v>77.143418787361554</v>
      </c>
      <c r="S5403" s="3">
        <f>Table1[[#This Row],[Generation (TWh)]]*10^9*VLOOKUP(Table1[[#This Row],[Turbine/Engine Technology]],Technology_HR!$A$2:$B$11,2,FALSE)*10^-6</f>
        <v>3558815.6999999997</v>
      </c>
      <c r="T5403" s="5">
        <f>Table1[[#This Row],[Fuel Consumption (mmBtu)]]*Table1[[#This Row],[Emission Factor (kg CO2/ mmBtu)]]*10^3</f>
        <v>274539209932.13724</v>
      </c>
      <c r="U5403" s="3">
        <f>Table1[[#This Row],[Emissions (g CO2)]]/(Table1[[#This Row],[Generation (TWh)]]*10^9)</f>
        <v>793.42006222801353</v>
      </c>
    </row>
    <row r="5404" spans="1:21" x14ac:dyDescent="0.35">
      <c r="A5404" t="s">
        <v>1515</v>
      </c>
      <c r="B5404" t="s">
        <v>3255</v>
      </c>
      <c r="C5404" t="str">
        <f>SUBSTITUTE(Table1[[#This Row],[Fuel]],", ",",")</f>
        <v>fossil gas: natural gas,coal: unknown,fossil liquids: fuel oil</v>
      </c>
      <c r="D5404" t="s">
        <v>3239</v>
      </c>
      <c r="E5404" t="s">
        <v>3645</v>
      </c>
      <c r="F5404" t="s">
        <v>3275</v>
      </c>
      <c r="H5404" t="s">
        <v>3440</v>
      </c>
      <c r="I5404">
        <v>100</v>
      </c>
      <c r="J5404" t="s">
        <v>3449</v>
      </c>
      <c r="K5404" t="s">
        <v>29</v>
      </c>
      <c r="L5404" t="s">
        <v>29</v>
      </c>
      <c r="M5404" t="s">
        <v>29</v>
      </c>
      <c r="N5404">
        <v>50.046669999999999</v>
      </c>
      <c r="O5404">
        <v>73.053235000000001</v>
      </c>
      <c r="P5404" t="s">
        <v>3531</v>
      </c>
      <c r="Q5404" s="3">
        <f>Table1[[#This Row],[Capacity (MW)]]*0.395*8760*10^-6</f>
        <v>0.34601999999999999</v>
      </c>
      <c r="R5404" s="3" cm="1">
        <f t="array" ref="R5404">AVERAGE(VLOOKUP(_xlfn.TEXTSPLIT(Table1[[#This Row],[Fuel (no space after comma)]], ","), FuelList_Final_EF!$A$2:$B$65, 2, FALSE))</f>
        <v>77.143418787361554</v>
      </c>
      <c r="S5404" s="3">
        <f>Table1[[#This Row],[Generation (TWh)]]*10^9*VLOOKUP(Table1[[#This Row],[Turbine/Engine Technology]],Technology_HR!$A$2:$B$11,2,FALSE)*10^-6</f>
        <v>3558815.6999999997</v>
      </c>
      <c r="T5404" s="5">
        <f>Table1[[#This Row],[Fuel Consumption (mmBtu)]]*Table1[[#This Row],[Emission Factor (kg CO2/ mmBtu)]]*10^3</f>
        <v>274539209932.13724</v>
      </c>
      <c r="U5404" s="3">
        <f>Table1[[#This Row],[Emissions (g CO2)]]/(Table1[[#This Row],[Generation (TWh)]]*10^9)</f>
        <v>793.42006222801353</v>
      </c>
    </row>
    <row r="5405" spans="1:21" x14ac:dyDescent="0.35">
      <c r="A5405" t="s">
        <v>1515</v>
      </c>
      <c r="B5405" t="s">
        <v>3255</v>
      </c>
      <c r="C5405" t="str">
        <f>SUBSTITUTE(Table1[[#This Row],[Fuel]],", ",",")</f>
        <v>fossil gas: natural gas,coal: unknown,fossil liquids: fuel oil</v>
      </c>
      <c r="D5405" t="s">
        <v>3239</v>
      </c>
      <c r="E5405" t="s">
        <v>3645</v>
      </c>
      <c r="F5405" t="s">
        <v>3275</v>
      </c>
      <c r="H5405" t="s">
        <v>3440</v>
      </c>
      <c r="I5405">
        <v>135</v>
      </c>
      <c r="J5405" t="s">
        <v>3449</v>
      </c>
      <c r="K5405" t="s">
        <v>29</v>
      </c>
      <c r="L5405" t="s">
        <v>29</v>
      </c>
      <c r="M5405" t="s">
        <v>29</v>
      </c>
      <c r="N5405">
        <v>50.046669999999999</v>
      </c>
      <c r="O5405">
        <v>73.053235000000001</v>
      </c>
      <c r="P5405" t="s">
        <v>3531</v>
      </c>
      <c r="Q5405" s="3">
        <f>Table1[[#This Row],[Capacity (MW)]]*0.395*8760*10^-6</f>
        <v>0.46712699999999996</v>
      </c>
      <c r="R5405" s="3" cm="1">
        <f t="array" ref="R5405">AVERAGE(VLOOKUP(_xlfn.TEXTSPLIT(Table1[[#This Row],[Fuel (no space after comma)]], ","), FuelList_Final_EF!$A$2:$B$65, 2, FALSE))</f>
        <v>77.143418787361554</v>
      </c>
      <c r="S5405" s="3">
        <f>Table1[[#This Row],[Generation (TWh)]]*10^9*VLOOKUP(Table1[[#This Row],[Turbine/Engine Technology]],Technology_HR!$A$2:$B$11,2,FALSE)*10^-6</f>
        <v>4804401.1949999984</v>
      </c>
      <c r="T5405" s="5">
        <f>Table1[[#This Row],[Fuel Consumption (mmBtu)]]*Table1[[#This Row],[Emission Factor (kg CO2/ mmBtu)]]*10^3</f>
        <v>370627933408.38513</v>
      </c>
      <c r="U5405" s="3">
        <f>Table1[[#This Row],[Emissions (g CO2)]]/(Table1[[#This Row],[Generation (TWh)]]*10^9)</f>
        <v>793.42006222801331</v>
      </c>
    </row>
    <row r="5406" spans="1:21" x14ac:dyDescent="0.35">
      <c r="A5406" t="s">
        <v>1516</v>
      </c>
      <c r="B5406" t="s">
        <v>3239</v>
      </c>
      <c r="C5406" t="str">
        <f>SUBSTITUTE(Table1[[#This Row],[Fuel]],", ",",")</f>
        <v>fossil gas: natural gas</v>
      </c>
      <c r="D5406" t="s">
        <v>3239</v>
      </c>
      <c r="H5406" t="s">
        <v>3438</v>
      </c>
      <c r="I5406">
        <v>119</v>
      </c>
      <c r="J5406" t="s">
        <v>3446</v>
      </c>
      <c r="K5406">
        <v>2007</v>
      </c>
      <c r="L5406" t="s">
        <v>29</v>
      </c>
      <c r="M5406" t="s">
        <v>29</v>
      </c>
      <c r="N5406">
        <v>46.205393000000001</v>
      </c>
      <c r="O5406">
        <v>51.693334999999998</v>
      </c>
      <c r="P5406" t="s">
        <v>3531</v>
      </c>
      <c r="Q5406" s="3">
        <f>Table1[[#This Row],[Capacity (MW)]]*0.395*8760*10^-6</f>
        <v>0.41176380000000001</v>
      </c>
      <c r="R5406" s="3" cm="1">
        <f t="array" ref="R5406">AVERAGE(VLOOKUP(_xlfn.TEXTSPLIT(Table1[[#This Row],[Fuel (no space after comma)]], ","), FuelList_Final_EF!$A$2:$B$65, 2, FALSE))</f>
        <v>53.06</v>
      </c>
      <c r="S5406" s="3">
        <f>Table1[[#This Row],[Generation (TWh)]]*10^9*VLOOKUP(Table1[[#This Row],[Turbine/Engine Technology]],Technology_HR!$A$2:$B$11,2,FALSE)*10^-6</f>
        <v>3108404.9261999996</v>
      </c>
      <c r="T5406" s="5">
        <f>Table1[[#This Row],[Fuel Consumption (mmBtu)]]*Table1[[#This Row],[Emission Factor (kg CO2/ mmBtu)]]*10^3</f>
        <v>164931965384.172</v>
      </c>
      <c r="U5406" s="3">
        <f>Table1[[#This Row],[Emissions (g CO2)]]/(Table1[[#This Row],[Generation (TWh)]]*10^9)</f>
        <v>400.54993999999999</v>
      </c>
    </row>
    <row r="5407" spans="1:21" x14ac:dyDescent="0.35">
      <c r="A5407" t="s">
        <v>1516</v>
      </c>
      <c r="B5407" t="s">
        <v>3239</v>
      </c>
      <c r="C5407" t="str">
        <f>SUBSTITUTE(Table1[[#This Row],[Fuel]],", ",",")</f>
        <v>fossil gas: natural gas</v>
      </c>
      <c r="D5407" t="s">
        <v>3239</v>
      </c>
      <c r="H5407" t="s">
        <v>3438</v>
      </c>
      <c r="I5407">
        <v>119</v>
      </c>
      <c r="J5407" t="s">
        <v>3446</v>
      </c>
      <c r="K5407">
        <v>2007</v>
      </c>
      <c r="L5407" t="s">
        <v>29</v>
      </c>
      <c r="M5407" t="s">
        <v>29</v>
      </c>
      <c r="N5407">
        <v>46.205393000000001</v>
      </c>
      <c r="O5407">
        <v>51.693334999999998</v>
      </c>
      <c r="P5407" t="s">
        <v>3531</v>
      </c>
      <c r="Q5407" s="3">
        <f>Table1[[#This Row],[Capacity (MW)]]*0.395*8760*10^-6</f>
        <v>0.41176380000000001</v>
      </c>
      <c r="R5407" s="3" cm="1">
        <f t="array" ref="R5407">AVERAGE(VLOOKUP(_xlfn.TEXTSPLIT(Table1[[#This Row],[Fuel (no space after comma)]], ","), FuelList_Final_EF!$A$2:$B$65, 2, FALSE))</f>
        <v>53.06</v>
      </c>
      <c r="S5407" s="3">
        <f>Table1[[#This Row],[Generation (TWh)]]*10^9*VLOOKUP(Table1[[#This Row],[Turbine/Engine Technology]],Technology_HR!$A$2:$B$11,2,FALSE)*10^-6</f>
        <v>3108404.9261999996</v>
      </c>
      <c r="T5407" s="5">
        <f>Table1[[#This Row],[Fuel Consumption (mmBtu)]]*Table1[[#This Row],[Emission Factor (kg CO2/ mmBtu)]]*10^3</f>
        <v>164931965384.172</v>
      </c>
      <c r="U5407" s="3">
        <f>Table1[[#This Row],[Emissions (g CO2)]]/(Table1[[#This Row],[Generation (TWh)]]*10^9)</f>
        <v>400.54993999999999</v>
      </c>
    </row>
    <row r="5408" spans="1:21" x14ac:dyDescent="0.35">
      <c r="A5408" t="s">
        <v>29</v>
      </c>
      <c r="B5408" t="s">
        <v>3239</v>
      </c>
      <c r="C5408" t="str">
        <f>SUBSTITUTE(Table1[[#This Row],[Fuel]],", ",",")</f>
        <v>fossil gas: natural gas</v>
      </c>
      <c r="D5408" t="s">
        <v>3239</v>
      </c>
      <c r="H5408" t="s">
        <v>3438</v>
      </c>
      <c r="I5408">
        <v>1100</v>
      </c>
      <c r="J5408" t="s">
        <v>3450</v>
      </c>
      <c r="K5408">
        <v>2029</v>
      </c>
      <c r="L5408" t="s">
        <v>29</v>
      </c>
      <c r="M5408" t="s">
        <v>29</v>
      </c>
      <c r="N5408">
        <v>44.845945999999998</v>
      </c>
      <c r="O5408">
        <v>65.505218999999997</v>
      </c>
      <c r="P5408" t="s">
        <v>3531</v>
      </c>
      <c r="Q5408" s="3">
        <f>Table1[[#This Row],[Capacity (MW)]]*0.395*8760*10^-6</f>
        <v>3.8062199999999997</v>
      </c>
      <c r="R5408" s="3" cm="1">
        <f t="array" ref="R5408">AVERAGE(VLOOKUP(_xlfn.TEXTSPLIT(Table1[[#This Row],[Fuel (no space after comma)]], ","), FuelList_Final_EF!$A$2:$B$65, 2, FALSE))</f>
        <v>53.06</v>
      </c>
      <c r="S5408" s="3">
        <f>Table1[[#This Row],[Generation (TWh)]]*10^9*VLOOKUP(Table1[[#This Row],[Turbine/Engine Technology]],Technology_HR!$A$2:$B$11,2,FALSE)*10^-6</f>
        <v>28733154.779999994</v>
      </c>
      <c r="T5408" s="5">
        <f>Table1[[#This Row],[Fuel Consumption (mmBtu)]]*Table1[[#This Row],[Emission Factor (kg CO2/ mmBtu)]]*10^3</f>
        <v>1524581192626.7998</v>
      </c>
      <c r="U5408" s="3">
        <f>Table1[[#This Row],[Emissions (g CO2)]]/(Table1[[#This Row],[Generation (TWh)]]*10^9)</f>
        <v>400.54993999999999</v>
      </c>
    </row>
    <row r="5409" spans="1:21" x14ac:dyDescent="0.35">
      <c r="A5409" t="s">
        <v>1517</v>
      </c>
      <c r="B5409" t="s">
        <v>3239</v>
      </c>
      <c r="C5409" t="str">
        <f>SUBSTITUTE(Table1[[#This Row],[Fuel]],", ",",")</f>
        <v>fossil gas: natural gas</v>
      </c>
      <c r="D5409" t="s">
        <v>3239</v>
      </c>
      <c r="H5409" t="s">
        <v>3438</v>
      </c>
      <c r="I5409">
        <v>240</v>
      </c>
      <c r="J5409" t="s">
        <v>3449</v>
      </c>
      <c r="K5409">
        <v>2026</v>
      </c>
      <c r="L5409" t="s">
        <v>29</v>
      </c>
      <c r="M5409" t="s">
        <v>29</v>
      </c>
      <c r="N5409">
        <v>44.865748000000004</v>
      </c>
      <c r="O5409">
        <v>65.457220000000007</v>
      </c>
      <c r="P5409" t="s">
        <v>3531</v>
      </c>
      <c r="Q5409" s="3">
        <f>Table1[[#This Row],[Capacity (MW)]]*0.395*8760*10^-6</f>
        <v>0.83044800000000008</v>
      </c>
      <c r="R5409" s="3" cm="1">
        <f t="array" ref="R5409">AVERAGE(VLOOKUP(_xlfn.TEXTSPLIT(Table1[[#This Row],[Fuel (no space after comma)]], ","), FuelList_Final_EF!$A$2:$B$65, 2, FALSE))</f>
        <v>53.06</v>
      </c>
      <c r="S5409" s="3">
        <f>Table1[[#This Row],[Generation (TWh)]]*10^9*VLOOKUP(Table1[[#This Row],[Turbine/Engine Technology]],Technology_HR!$A$2:$B$11,2,FALSE)*10^-6</f>
        <v>6269051.9520000005</v>
      </c>
      <c r="T5409" s="5">
        <f>Table1[[#This Row],[Fuel Consumption (mmBtu)]]*Table1[[#This Row],[Emission Factor (kg CO2/ mmBtu)]]*10^3</f>
        <v>332635896573.12006</v>
      </c>
      <c r="U5409" s="3">
        <f>Table1[[#This Row],[Emissions (g CO2)]]/(Table1[[#This Row],[Generation (TWh)]]*10^9)</f>
        <v>400.54993999999999</v>
      </c>
    </row>
    <row r="5410" spans="1:21" x14ac:dyDescent="0.35">
      <c r="A5410" t="s">
        <v>1518</v>
      </c>
      <c r="B5410" t="s">
        <v>3239</v>
      </c>
      <c r="C5410" t="str">
        <f>SUBSTITUTE(Table1[[#This Row],[Fuel]],", ",",")</f>
        <v>fossil gas: natural gas</v>
      </c>
      <c r="D5410" t="s">
        <v>3239</v>
      </c>
      <c r="H5410" t="s">
        <v>3438</v>
      </c>
      <c r="I5410">
        <v>160</v>
      </c>
      <c r="J5410" t="s">
        <v>3447</v>
      </c>
      <c r="K5410">
        <v>2026</v>
      </c>
      <c r="L5410" t="s">
        <v>29</v>
      </c>
      <c r="M5410" t="s">
        <v>29</v>
      </c>
      <c r="N5410">
        <v>43.606344</v>
      </c>
      <c r="O5410">
        <v>51.281216999999998</v>
      </c>
      <c r="P5410" t="s">
        <v>3531</v>
      </c>
      <c r="Q5410" s="3">
        <f>Table1[[#This Row],[Capacity (MW)]]*0.395*8760*10^-6</f>
        <v>0.55363200000000001</v>
      </c>
      <c r="R5410" s="3" cm="1">
        <f t="array" ref="R5410">AVERAGE(VLOOKUP(_xlfn.TEXTSPLIT(Table1[[#This Row],[Fuel (no space after comma)]], ","), FuelList_Final_EF!$A$2:$B$65, 2, FALSE))</f>
        <v>53.06</v>
      </c>
      <c r="S5410" s="3">
        <f>Table1[[#This Row],[Generation (TWh)]]*10^9*VLOOKUP(Table1[[#This Row],[Turbine/Engine Technology]],Technology_HR!$A$2:$B$11,2,FALSE)*10^-6</f>
        <v>4179367.9679999999</v>
      </c>
      <c r="T5410" s="5">
        <f>Table1[[#This Row],[Fuel Consumption (mmBtu)]]*Table1[[#This Row],[Emission Factor (kg CO2/ mmBtu)]]*10^3</f>
        <v>221757264382.07999</v>
      </c>
      <c r="U5410" s="3">
        <f>Table1[[#This Row],[Emissions (g CO2)]]/(Table1[[#This Row],[Generation (TWh)]]*10^9)</f>
        <v>400.54993999999999</v>
      </c>
    </row>
    <row r="5411" spans="1:21" x14ac:dyDescent="0.35">
      <c r="A5411" t="s">
        <v>1519</v>
      </c>
      <c r="B5411" t="s">
        <v>3239</v>
      </c>
      <c r="C5411" t="str">
        <f>SUBSTITUTE(Table1[[#This Row],[Fuel]],", ",",")</f>
        <v>fossil gas: natural gas</v>
      </c>
      <c r="D5411" t="s">
        <v>3239</v>
      </c>
      <c r="H5411" t="s">
        <v>3440</v>
      </c>
      <c r="I5411">
        <v>60</v>
      </c>
      <c r="J5411" t="s">
        <v>3446</v>
      </c>
      <c r="K5411">
        <v>1979</v>
      </c>
      <c r="L5411" t="s">
        <v>29</v>
      </c>
      <c r="M5411" t="s">
        <v>29</v>
      </c>
      <c r="N5411">
        <v>43.606344</v>
      </c>
      <c r="O5411">
        <v>51.281216999999998</v>
      </c>
      <c r="P5411" t="s">
        <v>3531</v>
      </c>
      <c r="Q5411" s="3">
        <f>Table1[[#This Row],[Capacity (MW)]]*0.395*8760*10^-6</f>
        <v>0.20761200000000002</v>
      </c>
      <c r="R5411" s="3" cm="1">
        <f t="array" ref="R5411">AVERAGE(VLOOKUP(_xlfn.TEXTSPLIT(Table1[[#This Row],[Fuel (no space after comma)]], ","), FuelList_Final_EF!$A$2:$B$65, 2, FALSE))</f>
        <v>53.06</v>
      </c>
      <c r="S5411" s="3">
        <f>Table1[[#This Row],[Generation (TWh)]]*10^9*VLOOKUP(Table1[[#This Row],[Turbine/Engine Technology]],Technology_HR!$A$2:$B$11,2,FALSE)*10^-6</f>
        <v>2135289.42</v>
      </c>
      <c r="T5411" s="5">
        <f>Table1[[#This Row],[Fuel Consumption (mmBtu)]]*Table1[[#This Row],[Emission Factor (kg CO2/ mmBtu)]]*10^3</f>
        <v>113298456625.2</v>
      </c>
      <c r="U5411" s="3">
        <f>Table1[[#This Row],[Emissions (g CO2)]]/(Table1[[#This Row],[Generation (TWh)]]*10^9)</f>
        <v>545.72209999999995</v>
      </c>
    </row>
    <row r="5412" spans="1:21" x14ac:dyDescent="0.35">
      <c r="A5412" t="s">
        <v>1519</v>
      </c>
      <c r="B5412" t="s">
        <v>3239</v>
      </c>
      <c r="C5412" t="str">
        <f>SUBSTITUTE(Table1[[#This Row],[Fuel]],", ",",")</f>
        <v>fossil gas: natural gas</v>
      </c>
      <c r="D5412" t="s">
        <v>3239</v>
      </c>
      <c r="H5412" t="s">
        <v>3440</v>
      </c>
      <c r="I5412">
        <v>80</v>
      </c>
      <c r="J5412" t="s">
        <v>3446</v>
      </c>
      <c r="K5412">
        <v>1981</v>
      </c>
      <c r="L5412" t="s">
        <v>29</v>
      </c>
      <c r="M5412" t="s">
        <v>29</v>
      </c>
      <c r="N5412">
        <v>43.606344</v>
      </c>
      <c r="O5412">
        <v>51.281216999999998</v>
      </c>
      <c r="P5412" t="s">
        <v>3531</v>
      </c>
      <c r="Q5412" s="3">
        <f>Table1[[#This Row],[Capacity (MW)]]*0.395*8760*10^-6</f>
        <v>0.27681600000000001</v>
      </c>
      <c r="R5412" s="3" cm="1">
        <f t="array" ref="R5412">AVERAGE(VLOOKUP(_xlfn.TEXTSPLIT(Table1[[#This Row],[Fuel (no space after comma)]], ","), FuelList_Final_EF!$A$2:$B$65, 2, FALSE))</f>
        <v>53.06</v>
      </c>
      <c r="S5412" s="3">
        <f>Table1[[#This Row],[Generation (TWh)]]*10^9*VLOOKUP(Table1[[#This Row],[Turbine/Engine Technology]],Technology_HR!$A$2:$B$11,2,FALSE)*10^-6</f>
        <v>2847052.56</v>
      </c>
      <c r="T5412" s="5">
        <f>Table1[[#This Row],[Fuel Consumption (mmBtu)]]*Table1[[#This Row],[Emission Factor (kg CO2/ mmBtu)]]*10^3</f>
        <v>151064608833.60001</v>
      </c>
      <c r="U5412" s="3">
        <f>Table1[[#This Row],[Emissions (g CO2)]]/(Table1[[#This Row],[Generation (TWh)]]*10^9)</f>
        <v>545.72210000000007</v>
      </c>
    </row>
    <row r="5413" spans="1:21" x14ac:dyDescent="0.35">
      <c r="A5413" t="s">
        <v>1519</v>
      </c>
      <c r="B5413" t="s">
        <v>3239</v>
      </c>
      <c r="C5413" t="str">
        <f>SUBSTITUTE(Table1[[#This Row],[Fuel]],", ",",")</f>
        <v>fossil gas: natural gas</v>
      </c>
      <c r="D5413" t="s">
        <v>3239</v>
      </c>
      <c r="H5413" t="s">
        <v>3440</v>
      </c>
      <c r="I5413">
        <v>100</v>
      </c>
      <c r="J5413" t="s">
        <v>3446</v>
      </c>
      <c r="K5413">
        <v>1973</v>
      </c>
      <c r="L5413" t="s">
        <v>29</v>
      </c>
      <c r="M5413" t="s">
        <v>29</v>
      </c>
      <c r="N5413">
        <v>43.606344</v>
      </c>
      <c r="O5413">
        <v>51.281216999999998</v>
      </c>
      <c r="P5413" t="s">
        <v>3531</v>
      </c>
      <c r="Q5413" s="3">
        <f>Table1[[#This Row],[Capacity (MW)]]*0.395*8760*10^-6</f>
        <v>0.34601999999999999</v>
      </c>
      <c r="R5413" s="3" cm="1">
        <f t="array" ref="R5413">AVERAGE(VLOOKUP(_xlfn.TEXTSPLIT(Table1[[#This Row],[Fuel (no space after comma)]], ","), FuelList_Final_EF!$A$2:$B$65, 2, FALSE))</f>
        <v>53.06</v>
      </c>
      <c r="S5413" s="3">
        <f>Table1[[#This Row],[Generation (TWh)]]*10^9*VLOOKUP(Table1[[#This Row],[Turbine/Engine Technology]],Technology_HR!$A$2:$B$11,2,FALSE)*10^-6</f>
        <v>3558815.6999999997</v>
      </c>
      <c r="T5413" s="5">
        <f>Table1[[#This Row],[Fuel Consumption (mmBtu)]]*Table1[[#This Row],[Emission Factor (kg CO2/ mmBtu)]]*10^3</f>
        <v>188830761042</v>
      </c>
      <c r="U5413" s="3">
        <f>Table1[[#This Row],[Emissions (g CO2)]]/(Table1[[#This Row],[Generation (TWh)]]*10^9)</f>
        <v>545.72209999999995</v>
      </c>
    </row>
    <row r="5414" spans="1:21" x14ac:dyDescent="0.35">
      <c r="A5414" t="s">
        <v>1519</v>
      </c>
      <c r="B5414" t="s">
        <v>3239</v>
      </c>
      <c r="C5414" t="str">
        <f>SUBSTITUTE(Table1[[#This Row],[Fuel]],", ",",")</f>
        <v>fossil gas: natural gas</v>
      </c>
      <c r="D5414" t="s">
        <v>3239</v>
      </c>
      <c r="H5414" t="s">
        <v>3440</v>
      </c>
      <c r="I5414">
        <v>60</v>
      </c>
      <c r="J5414" t="s">
        <v>3446</v>
      </c>
      <c r="K5414">
        <v>1970</v>
      </c>
      <c r="L5414" t="s">
        <v>29</v>
      </c>
      <c r="M5414" t="s">
        <v>29</v>
      </c>
      <c r="N5414">
        <v>43.606344</v>
      </c>
      <c r="O5414">
        <v>51.281216999999998</v>
      </c>
      <c r="P5414" t="s">
        <v>3531</v>
      </c>
      <c r="Q5414" s="3">
        <f>Table1[[#This Row],[Capacity (MW)]]*0.395*8760*10^-6</f>
        <v>0.20761200000000002</v>
      </c>
      <c r="R5414" s="3" cm="1">
        <f t="array" ref="R5414">AVERAGE(VLOOKUP(_xlfn.TEXTSPLIT(Table1[[#This Row],[Fuel (no space after comma)]], ","), FuelList_Final_EF!$A$2:$B$65, 2, FALSE))</f>
        <v>53.06</v>
      </c>
      <c r="S5414" s="3">
        <f>Table1[[#This Row],[Generation (TWh)]]*10^9*VLOOKUP(Table1[[#This Row],[Turbine/Engine Technology]],Technology_HR!$A$2:$B$11,2,FALSE)*10^-6</f>
        <v>2135289.42</v>
      </c>
      <c r="T5414" s="5">
        <f>Table1[[#This Row],[Fuel Consumption (mmBtu)]]*Table1[[#This Row],[Emission Factor (kg CO2/ mmBtu)]]*10^3</f>
        <v>113298456625.2</v>
      </c>
      <c r="U5414" s="3">
        <f>Table1[[#This Row],[Emissions (g CO2)]]/(Table1[[#This Row],[Generation (TWh)]]*10^9)</f>
        <v>545.72209999999995</v>
      </c>
    </row>
    <row r="5415" spans="1:21" x14ac:dyDescent="0.35">
      <c r="A5415" t="s">
        <v>1519</v>
      </c>
      <c r="B5415" t="s">
        <v>3239</v>
      </c>
      <c r="C5415" t="str">
        <f>SUBSTITUTE(Table1[[#This Row],[Fuel]],", ",",")</f>
        <v>fossil gas: natural gas</v>
      </c>
      <c r="D5415" t="s">
        <v>3239</v>
      </c>
      <c r="H5415" t="s">
        <v>3440</v>
      </c>
      <c r="I5415">
        <v>50</v>
      </c>
      <c r="J5415" t="s">
        <v>3446</v>
      </c>
      <c r="K5415">
        <v>1973</v>
      </c>
      <c r="L5415" t="s">
        <v>29</v>
      </c>
      <c r="M5415" t="s">
        <v>29</v>
      </c>
      <c r="N5415">
        <v>43.606344</v>
      </c>
      <c r="O5415">
        <v>51.281216999999998</v>
      </c>
      <c r="P5415" t="s">
        <v>3531</v>
      </c>
      <c r="Q5415" s="3">
        <f>Table1[[#This Row],[Capacity (MW)]]*0.395*8760*10^-6</f>
        <v>0.17301</v>
      </c>
      <c r="R5415" s="3" cm="1">
        <f t="array" ref="R5415">AVERAGE(VLOOKUP(_xlfn.TEXTSPLIT(Table1[[#This Row],[Fuel (no space after comma)]], ","), FuelList_Final_EF!$A$2:$B$65, 2, FALSE))</f>
        <v>53.06</v>
      </c>
      <c r="S5415" s="3">
        <f>Table1[[#This Row],[Generation (TWh)]]*10^9*VLOOKUP(Table1[[#This Row],[Turbine/Engine Technology]],Technology_HR!$A$2:$B$11,2,FALSE)*10^-6</f>
        <v>1779407.8499999999</v>
      </c>
      <c r="T5415" s="5">
        <f>Table1[[#This Row],[Fuel Consumption (mmBtu)]]*Table1[[#This Row],[Emission Factor (kg CO2/ mmBtu)]]*10^3</f>
        <v>94415380521</v>
      </c>
      <c r="U5415" s="3">
        <f>Table1[[#This Row],[Emissions (g CO2)]]/(Table1[[#This Row],[Generation (TWh)]]*10^9)</f>
        <v>545.72209999999995</v>
      </c>
    </row>
    <row r="5416" spans="1:21" x14ac:dyDescent="0.35">
      <c r="A5416" t="s">
        <v>1519</v>
      </c>
      <c r="B5416" t="s">
        <v>3239</v>
      </c>
      <c r="C5416" t="str">
        <f>SUBSTITUTE(Table1[[#This Row],[Fuel]],", ",",")</f>
        <v>fossil gas: natural gas</v>
      </c>
      <c r="D5416" t="s">
        <v>3239</v>
      </c>
      <c r="H5416" t="s">
        <v>3440</v>
      </c>
      <c r="I5416">
        <v>50</v>
      </c>
      <c r="J5416" t="s">
        <v>3446</v>
      </c>
      <c r="K5416">
        <v>1973</v>
      </c>
      <c r="L5416" t="s">
        <v>29</v>
      </c>
      <c r="M5416" t="s">
        <v>29</v>
      </c>
      <c r="N5416">
        <v>43.606344</v>
      </c>
      <c r="O5416">
        <v>51.281216999999998</v>
      </c>
      <c r="P5416" t="s">
        <v>3531</v>
      </c>
      <c r="Q5416" s="3">
        <f>Table1[[#This Row],[Capacity (MW)]]*0.395*8760*10^-6</f>
        <v>0.17301</v>
      </c>
      <c r="R5416" s="3" cm="1">
        <f t="array" ref="R5416">AVERAGE(VLOOKUP(_xlfn.TEXTSPLIT(Table1[[#This Row],[Fuel (no space after comma)]], ","), FuelList_Final_EF!$A$2:$B$65, 2, FALSE))</f>
        <v>53.06</v>
      </c>
      <c r="S5416" s="3">
        <f>Table1[[#This Row],[Generation (TWh)]]*10^9*VLOOKUP(Table1[[#This Row],[Turbine/Engine Technology]],Technology_HR!$A$2:$B$11,2,FALSE)*10^-6</f>
        <v>1779407.8499999999</v>
      </c>
      <c r="T5416" s="5">
        <f>Table1[[#This Row],[Fuel Consumption (mmBtu)]]*Table1[[#This Row],[Emission Factor (kg CO2/ mmBtu)]]*10^3</f>
        <v>94415380521</v>
      </c>
      <c r="U5416" s="3">
        <f>Table1[[#This Row],[Emissions (g CO2)]]/(Table1[[#This Row],[Generation (TWh)]]*10^9)</f>
        <v>545.72209999999995</v>
      </c>
    </row>
    <row r="5417" spans="1:21" x14ac:dyDescent="0.35">
      <c r="A5417" t="s">
        <v>1519</v>
      </c>
      <c r="B5417" t="s">
        <v>3239</v>
      </c>
      <c r="C5417" t="str">
        <f>SUBSTITUTE(Table1[[#This Row],[Fuel]],", ",",")</f>
        <v>fossil gas: natural gas</v>
      </c>
      <c r="D5417" t="s">
        <v>3239</v>
      </c>
      <c r="H5417" t="s">
        <v>3440</v>
      </c>
      <c r="I5417">
        <v>65</v>
      </c>
      <c r="J5417" t="s">
        <v>3447</v>
      </c>
      <c r="K5417" t="s">
        <v>29</v>
      </c>
      <c r="L5417" t="s">
        <v>29</v>
      </c>
      <c r="M5417" t="s">
        <v>29</v>
      </c>
      <c r="N5417">
        <v>43.606344</v>
      </c>
      <c r="O5417">
        <v>51.281216999999998</v>
      </c>
      <c r="P5417" t="s">
        <v>3531</v>
      </c>
      <c r="Q5417" s="3">
        <f>Table1[[#This Row],[Capacity (MW)]]*0.395*8760*10^-6</f>
        <v>0.224913</v>
      </c>
      <c r="R5417" s="3" cm="1">
        <f t="array" ref="R5417">AVERAGE(VLOOKUP(_xlfn.TEXTSPLIT(Table1[[#This Row],[Fuel (no space after comma)]], ","), FuelList_Final_EF!$A$2:$B$65, 2, FALSE))</f>
        <v>53.06</v>
      </c>
      <c r="S5417" s="3">
        <f>Table1[[#This Row],[Generation (TWh)]]*10^9*VLOOKUP(Table1[[#This Row],[Turbine/Engine Technology]],Technology_HR!$A$2:$B$11,2,FALSE)*10^-6</f>
        <v>2313230.2050000001</v>
      </c>
      <c r="T5417" s="5">
        <f>Table1[[#This Row],[Fuel Consumption (mmBtu)]]*Table1[[#This Row],[Emission Factor (kg CO2/ mmBtu)]]*10^3</f>
        <v>122739994677.3</v>
      </c>
      <c r="U5417" s="3">
        <f>Table1[[#This Row],[Emissions (g CO2)]]/(Table1[[#This Row],[Generation (TWh)]]*10^9)</f>
        <v>545.72210000000007</v>
      </c>
    </row>
    <row r="5418" spans="1:21" x14ac:dyDescent="0.35">
      <c r="A5418" t="s">
        <v>1519</v>
      </c>
      <c r="B5418" t="s">
        <v>3239</v>
      </c>
      <c r="C5418" t="str">
        <f>SUBSTITUTE(Table1[[#This Row],[Fuel]],", ",",")</f>
        <v>fossil gas: natural gas</v>
      </c>
      <c r="D5418" t="s">
        <v>3239</v>
      </c>
      <c r="H5418" t="s">
        <v>3440</v>
      </c>
      <c r="I5418">
        <v>60</v>
      </c>
      <c r="J5418" t="s">
        <v>3446</v>
      </c>
      <c r="K5418">
        <v>1978</v>
      </c>
      <c r="L5418" t="s">
        <v>29</v>
      </c>
      <c r="M5418" t="s">
        <v>29</v>
      </c>
      <c r="N5418">
        <v>43.606344</v>
      </c>
      <c r="O5418">
        <v>51.281216999999998</v>
      </c>
      <c r="P5418" t="s">
        <v>3531</v>
      </c>
      <c r="Q5418" s="3">
        <f>Table1[[#This Row],[Capacity (MW)]]*0.395*8760*10^-6</f>
        <v>0.20761200000000002</v>
      </c>
      <c r="R5418" s="3" cm="1">
        <f t="array" ref="R5418">AVERAGE(VLOOKUP(_xlfn.TEXTSPLIT(Table1[[#This Row],[Fuel (no space after comma)]], ","), FuelList_Final_EF!$A$2:$B$65, 2, FALSE))</f>
        <v>53.06</v>
      </c>
      <c r="S5418" s="3">
        <f>Table1[[#This Row],[Generation (TWh)]]*10^9*VLOOKUP(Table1[[#This Row],[Turbine/Engine Technology]],Technology_HR!$A$2:$B$11,2,FALSE)*10^-6</f>
        <v>2135289.42</v>
      </c>
      <c r="T5418" s="5">
        <f>Table1[[#This Row],[Fuel Consumption (mmBtu)]]*Table1[[#This Row],[Emission Factor (kg CO2/ mmBtu)]]*10^3</f>
        <v>113298456625.2</v>
      </c>
      <c r="U5418" s="3">
        <f>Table1[[#This Row],[Emissions (g CO2)]]/(Table1[[#This Row],[Generation (TWh)]]*10^9)</f>
        <v>545.72209999999995</v>
      </c>
    </row>
    <row r="5419" spans="1:21" x14ac:dyDescent="0.35">
      <c r="A5419" t="s">
        <v>1519</v>
      </c>
      <c r="B5419" t="s">
        <v>3243</v>
      </c>
      <c r="C5419" t="str">
        <f>SUBSTITUTE(Table1[[#This Row],[Fuel]],", ",",")</f>
        <v>fossil gas: natural gas,fossil liquids: fuel oil</v>
      </c>
      <c r="D5419" t="s">
        <v>3239</v>
      </c>
      <c r="E5419" t="s">
        <v>3275</v>
      </c>
      <c r="H5419" t="s">
        <v>3440</v>
      </c>
      <c r="I5419">
        <v>200</v>
      </c>
      <c r="J5419" t="s">
        <v>3446</v>
      </c>
      <c r="K5419">
        <v>1983</v>
      </c>
      <c r="L5419" t="s">
        <v>29</v>
      </c>
      <c r="M5419" t="s">
        <v>29</v>
      </c>
      <c r="N5419">
        <v>43.597002000000003</v>
      </c>
      <c r="O5419">
        <v>51.289326000000003</v>
      </c>
      <c r="P5419" t="s">
        <v>3531</v>
      </c>
      <c r="Q5419" s="3">
        <f>Table1[[#This Row],[Capacity (MW)]]*0.395*8760*10^-6</f>
        <v>0.69203999999999999</v>
      </c>
      <c r="R5419" s="3" cm="1">
        <f t="array" ref="R5419">AVERAGE(VLOOKUP(_xlfn.TEXTSPLIT(Table1[[#This Row],[Fuel (no space after comma)]], ","), FuelList_Final_EF!$A$2:$B$65, 2, FALSE))</f>
        <v>65.583341148886291</v>
      </c>
      <c r="S5419" s="3">
        <f>Table1[[#This Row],[Generation (TWh)]]*10^9*VLOOKUP(Table1[[#This Row],[Turbine/Engine Technology]],Technology_HR!$A$2:$B$11,2,FALSE)*10^-6</f>
        <v>7117631.3999999994</v>
      </c>
      <c r="T5419" s="5">
        <f>Table1[[#This Row],[Fuel Consumption (mmBtu)]]*Table1[[#This Row],[Emission Factor (kg CO2/ mmBtu)]]*10^3</f>
        <v>466798048278.2251</v>
      </c>
      <c r="U5419" s="3">
        <f>Table1[[#This Row],[Emissions (g CO2)]]/(Table1[[#This Row],[Generation (TWh)]]*10^9)</f>
        <v>674.52466371629544</v>
      </c>
    </row>
    <row r="5420" spans="1:21" x14ac:dyDescent="0.35">
      <c r="A5420" t="s">
        <v>1519</v>
      </c>
      <c r="B5420" t="s">
        <v>3243</v>
      </c>
      <c r="C5420" t="str">
        <f>SUBSTITUTE(Table1[[#This Row],[Fuel]],", ",",")</f>
        <v>fossil gas: natural gas,fossil liquids: fuel oil</v>
      </c>
      <c r="D5420" t="s">
        <v>3239</v>
      </c>
      <c r="E5420" t="s">
        <v>3275</v>
      </c>
      <c r="H5420" t="s">
        <v>3440</v>
      </c>
      <c r="I5420">
        <v>210</v>
      </c>
      <c r="J5420" t="s">
        <v>3446</v>
      </c>
      <c r="K5420">
        <v>1984</v>
      </c>
      <c r="L5420" t="s">
        <v>29</v>
      </c>
      <c r="M5420" t="s">
        <v>29</v>
      </c>
      <c r="N5420">
        <v>43.597002000000003</v>
      </c>
      <c r="O5420">
        <v>51.289326000000003</v>
      </c>
      <c r="P5420" t="s">
        <v>3531</v>
      </c>
      <c r="Q5420" s="3">
        <f>Table1[[#This Row],[Capacity (MW)]]*0.395*8760*10^-6</f>
        <v>0.72664200000000001</v>
      </c>
      <c r="R5420" s="3" cm="1">
        <f t="array" ref="R5420">AVERAGE(VLOOKUP(_xlfn.TEXTSPLIT(Table1[[#This Row],[Fuel (no space after comma)]], ","), FuelList_Final_EF!$A$2:$B$65, 2, FALSE))</f>
        <v>65.583341148886291</v>
      </c>
      <c r="S5420" s="3">
        <f>Table1[[#This Row],[Generation (TWh)]]*10^9*VLOOKUP(Table1[[#This Row],[Turbine/Engine Technology]],Technology_HR!$A$2:$B$11,2,FALSE)*10^-6</f>
        <v>7473512.9699999997</v>
      </c>
      <c r="T5420" s="5">
        <f>Table1[[#This Row],[Fuel Consumption (mmBtu)]]*Table1[[#This Row],[Emission Factor (kg CO2/ mmBtu)]]*10^3</f>
        <v>490137950692.13641</v>
      </c>
      <c r="U5420" s="3">
        <f>Table1[[#This Row],[Emissions (g CO2)]]/(Table1[[#This Row],[Generation (TWh)]]*10^9)</f>
        <v>674.52466371629555</v>
      </c>
    </row>
    <row r="5421" spans="1:21" x14ac:dyDescent="0.35">
      <c r="A5421" t="s">
        <v>1519</v>
      </c>
      <c r="B5421" t="s">
        <v>3243</v>
      </c>
      <c r="C5421" t="str">
        <f>SUBSTITUTE(Table1[[#This Row],[Fuel]],", ",",")</f>
        <v>fossil gas: natural gas,fossil liquids: fuel oil</v>
      </c>
      <c r="D5421" t="s">
        <v>3239</v>
      </c>
      <c r="E5421" t="s">
        <v>3275</v>
      </c>
      <c r="H5421" t="s">
        <v>3440</v>
      </c>
      <c r="I5421">
        <v>215</v>
      </c>
      <c r="J5421" t="s">
        <v>3446</v>
      </c>
      <c r="K5421">
        <v>1990</v>
      </c>
      <c r="L5421" t="s">
        <v>29</v>
      </c>
      <c r="M5421" t="s">
        <v>29</v>
      </c>
      <c r="N5421">
        <v>43.597002000000003</v>
      </c>
      <c r="O5421">
        <v>51.289326000000003</v>
      </c>
      <c r="P5421" t="s">
        <v>3531</v>
      </c>
      <c r="Q5421" s="3">
        <f>Table1[[#This Row],[Capacity (MW)]]*0.395*8760*10^-6</f>
        <v>0.74394300000000002</v>
      </c>
      <c r="R5421" s="3" cm="1">
        <f t="array" ref="R5421">AVERAGE(VLOOKUP(_xlfn.TEXTSPLIT(Table1[[#This Row],[Fuel (no space after comma)]], ","), FuelList_Final_EF!$A$2:$B$65, 2, FALSE))</f>
        <v>65.583341148886291</v>
      </c>
      <c r="S5421" s="3">
        <f>Table1[[#This Row],[Generation (TWh)]]*10^9*VLOOKUP(Table1[[#This Row],[Turbine/Engine Technology]],Technology_HR!$A$2:$B$11,2,FALSE)*10^-6</f>
        <v>7651453.7549999999</v>
      </c>
      <c r="T5421" s="5">
        <f>Table1[[#This Row],[Fuel Consumption (mmBtu)]]*Table1[[#This Row],[Emission Factor (kg CO2/ mmBtu)]]*10^3</f>
        <v>501807901899.09204</v>
      </c>
      <c r="U5421" s="3">
        <f>Table1[[#This Row],[Emissions (g CO2)]]/(Table1[[#This Row],[Generation (TWh)]]*10^9)</f>
        <v>674.52466371629555</v>
      </c>
    </row>
    <row r="5422" spans="1:21" x14ac:dyDescent="0.35">
      <c r="A5422" t="s">
        <v>1519</v>
      </c>
      <c r="B5422" t="s">
        <v>3243</v>
      </c>
      <c r="C5422" t="str">
        <f>SUBSTITUTE(Table1[[#This Row],[Fuel]],", ",",")</f>
        <v>fossil gas: natural gas,fossil liquids: fuel oil</v>
      </c>
      <c r="D5422" t="s">
        <v>3239</v>
      </c>
      <c r="E5422" t="s">
        <v>3275</v>
      </c>
      <c r="H5422" t="s">
        <v>3438</v>
      </c>
      <c r="I5422">
        <v>230</v>
      </c>
      <c r="J5422" t="s">
        <v>3450</v>
      </c>
      <c r="K5422">
        <v>2027</v>
      </c>
      <c r="L5422" t="s">
        <v>29</v>
      </c>
      <c r="M5422" t="s">
        <v>29</v>
      </c>
      <c r="N5422">
        <v>43.597002000000003</v>
      </c>
      <c r="O5422">
        <v>51.289326000000003</v>
      </c>
      <c r="P5422" t="s">
        <v>3531</v>
      </c>
      <c r="Q5422" s="3">
        <f>Table1[[#This Row],[Capacity (MW)]]*0.395*8760*10^-6</f>
        <v>0.79584600000000005</v>
      </c>
      <c r="R5422" s="3" cm="1">
        <f t="array" ref="R5422">AVERAGE(VLOOKUP(_xlfn.TEXTSPLIT(Table1[[#This Row],[Fuel (no space after comma)]], ","), FuelList_Final_EF!$A$2:$B$65, 2, FALSE))</f>
        <v>65.583341148886291</v>
      </c>
      <c r="S5422" s="3">
        <f>Table1[[#This Row],[Generation (TWh)]]*10^9*VLOOKUP(Table1[[#This Row],[Turbine/Engine Technology]],Technology_HR!$A$2:$B$11,2,FALSE)*10^-6</f>
        <v>6007841.4539999999</v>
      </c>
      <c r="T5422" s="5">
        <f>Table1[[#This Row],[Fuel Consumption (mmBtu)]]*Table1[[#This Row],[Emission Factor (kg CO2/ mmBtu)]]*10^3</f>
        <v>394014315646.10303</v>
      </c>
      <c r="U5422" s="3">
        <f>Table1[[#This Row],[Emissions (g CO2)]]/(Table1[[#This Row],[Generation (TWh)]]*10^9)</f>
        <v>495.08864233294258</v>
      </c>
    </row>
    <row r="5423" spans="1:21" x14ac:dyDescent="0.35">
      <c r="A5423" t="s">
        <v>1520</v>
      </c>
      <c r="B5423" t="s">
        <v>3239</v>
      </c>
      <c r="C5423" t="str">
        <f>SUBSTITUTE(Table1[[#This Row],[Fuel]],", ",",")</f>
        <v>fossil gas: natural gas</v>
      </c>
      <c r="D5423" t="s">
        <v>3239</v>
      </c>
      <c r="H5423" t="s">
        <v>3440</v>
      </c>
      <c r="I5423">
        <v>58</v>
      </c>
      <c r="J5423" t="s">
        <v>3445</v>
      </c>
      <c r="K5423" t="s">
        <v>29</v>
      </c>
      <c r="L5423" t="s">
        <v>29</v>
      </c>
      <c r="M5423" t="s">
        <v>29</v>
      </c>
      <c r="N5423">
        <v>52.989615999999998</v>
      </c>
      <c r="O5423">
        <v>63.129804</v>
      </c>
      <c r="P5423" t="s">
        <v>3531</v>
      </c>
      <c r="Q5423" s="3">
        <f>Table1[[#This Row],[Capacity (MW)]]*0.395*8760*10^-6</f>
        <v>0.2006916</v>
      </c>
      <c r="R5423" s="3" cm="1">
        <f t="array" ref="R5423">AVERAGE(VLOOKUP(_xlfn.TEXTSPLIT(Table1[[#This Row],[Fuel (no space after comma)]], ","), FuelList_Final_EF!$A$2:$B$65, 2, FALSE))</f>
        <v>53.06</v>
      </c>
      <c r="S5423" s="3">
        <f>Table1[[#This Row],[Generation (TWh)]]*10^9*VLOOKUP(Table1[[#This Row],[Turbine/Engine Technology]],Technology_HR!$A$2:$B$11,2,FALSE)*10^-6</f>
        <v>2064113.1059999999</v>
      </c>
      <c r="T5423" s="5">
        <f>Table1[[#This Row],[Fuel Consumption (mmBtu)]]*Table1[[#This Row],[Emission Factor (kg CO2/ mmBtu)]]*10^3</f>
        <v>109521841404.36</v>
      </c>
      <c r="U5423" s="3">
        <f>Table1[[#This Row],[Emissions (g CO2)]]/(Table1[[#This Row],[Generation (TWh)]]*10^9)</f>
        <v>545.72209999999995</v>
      </c>
    </row>
    <row r="5424" spans="1:21" x14ac:dyDescent="0.35">
      <c r="A5424" t="s">
        <v>1520</v>
      </c>
      <c r="B5424" t="s">
        <v>3239</v>
      </c>
      <c r="C5424" t="str">
        <f>SUBSTITUTE(Table1[[#This Row],[Fuel]],", ",",")</f>
        <v>fossil gas: natural gas</v>
      </c>
      <c r="D5424" t="s">
        <v>3239</v>
      </c>
      <c r="H5424" t="s">
        <v>3440</v>
      </c>
      <c r="I5424">
        <v>50</v>
      </c>
      <c r="J5424" t="s">
        <v>3445</v>
      </c>
      <c r="K5424" t="s">
        <v>29</v>
      </c>
      <c r="L5424" t="s">
        <v>29</v>
      </c>
      <c r="M5424" t="s">
        <v>29</v>
      </c>
      <c r="N5424">
        <v>52.989615999999998</v>
      </c>
      <c r="O5424">
        <v>63.129804</v>
      </c>
      <c r="P5424" t="s">
        <v>3531</v>
      </c>
      <c r="Q5424" s="3">
        <f>Table1[[#This Row],[Capacity (MW)]]*0.395*8760*10^-6</f>
        <v>0.17301</v>
      </c>
      <c r="R5424" s="3" cm="1">
        <f t="array" ref="R5424">AVERAGE(VLOOKUP(_xlfn.TEXTSPLIT(Table1[[#This Row],[Fuel (no space after comma)]], ","), FuelList_Final_EF!$A$2:$B$65, 2, FALSE))</f>
        <v>53.06</v>
      </c>
      <c r="S5424" s="3">
        <f>Table1[[#This Row],[Generation (TWh)]]*10^9*VLOOKUP(Table1[[#This Row],[Turbine/Engine Technology]],Technology_HR!$A$2:$B$11,2,FALSE)*10^-6</f>
        <v>1779407.8499999999</v>
      </c>
      <c r="T5424" s="5">
        <f>Table1[[#This Row],[Fuel Consumption (mmBtu)]]*Table1[[#This Row],[Emission Factor (kg CO2/ mmBtu)]]*10^3</f>
        <v>94415380521</v>
      </c>
      <c r="U5424" s="3">
        <f>Table1[[#This Row],[Emissions (g CO2)]]/(Table1[[#This Row],[Generation (TWh)]]*10^9)</f>
        <v>545.72209999999995</v>
      </c>
    </row>
    <row r="5425" spans="1:21" x14ac:dyDescent="0.35">
      <c r="A5425" t="s">
        <v>1520</v>
      </c>
      <c r="B5425" t="s">
        <v>3239</v>
      </c>
      <c r="C5425" t="str">
        <f>SUBSTITUTE(Table1[[#This Row],[Fuel]],", ",",")</f>
        <v>fossil gas: natural gas</v>
      </c>
      <c r="D5425" t="s">
        <v>3239</v>
      </c>
      <c r="H5425" t="s">
        <v>3440</v>
      </c>
      <c r="I5425">
        <v>63</v>
      </c>
      <c r="J5425" t="s">
        <v>3445</v>
      </c>
      <c r="K5425" t="s">
        <v>29</v>
      </c>
      <c r="L5425" t="s">
        <v>29</v>
      </c>
      <c r="M5425" t="s">
        <v>29</v>
      </c>
      <c r="N5425">
        <v>52.989615999999998</v>
      </c>
      <c r="O5425">
        <v>63.129804</v>
      </c>
      <c r="P5425" t="s">
        <v>3531</v>
      </c>
      <c r="Q5425" s="3">
        <f>Table1[[#This Row],[Capacity (MW)]]*0.395*8760*10^-6</f>
        <v>0.21799260000000001</v>
      </c>
      <c r="R5425" s="3" cm="1">
        <f t="array" ref="R5425">AVERAGE(VLOOKUP(_xlfn.TEXTSPLIT(Table1[[#This Row],[Fuel (no space after comma)]], ","), FuelList_Final_EF!$A$2:$B$65, 2, FALSE))</f>
        <v>53.06</v>
      </c>
      <c r="S5425" s="3">
        <f>Table1[[#This Row],[Generation (TWh)]]*10^9*VLOOKUP(Table1[[#This Row],[Turbine/Engine Technology]],Technology_HR!$A$2:$B$11,2,FALSE)*10^-6</f>
        <v>2242053.8909999998</v>
      </c>
      <c r="T5425" s="5">
        <f>Table1[[#This Row],[Fuel Consumption (mmBtu)]]*Table1[[#This Row],[Emission Factor (kg CO2/ mmBtu)]]*10^3</f>
        <v>118963379456.45999</v>
      </c>
      <c r="U5425" s="3">
        <f>Table1[[#This Row],[Emissions (g CO2)]]/(Table1[[#This Row],[Generation (TWh)]]*10^9)</f>
        <v>545.72209999999995</v>
      </c>
    </row>
    <row r="5426" spans="1:21" x14ac:dyDescent="0.35">
      <c r="A5426" t="s">
        <v>1521</v>
      </c>
      <c r="B5426" t="s">
        <v>3239</v>
      </c>
      <c r="C5426" t="str">
        <f>SUBSTITUTE(Table1[[#This Row],[Fuel]],", ",",")</f>
        <v>fossil gas: natural gas</v>
      </c>
      <c r="D5426" t="s">
        <v>3239</v>
      </c>
      <c r="H5426" t="s">
        <v>3436</v>
      </c>
      <c r="I5426">
        <v>26.666666666666661</v>
      </c>
      <c r="J5426" t="s">
        <v>3452</v>
      </c>
      <c r="K5426" t="s">
        <v>29</v>
      </c>
      <c r="L5426" t="s">
        <v>29</v>
      </c>
      <c r="M5426" t="s">
        <v>29</v>
      </c>
      <c r="N5426">
        <v>44.012397999999997</v>
      </c>
      <c r="O5426">
        <v>67.409558000000004</v>
      </c>
      <c r="P5426" t="s">
        <v>3531</v>
      </c>
      <c r="Q5426" s="3">
        <f>Table1[[#This Row],[Capacity (MW)]]*0.395*8760*10^-6</f>
        <v>9.2271999999999979E-2</v>
      </c>
      <c r="R5426" s="3" cm="1">
        <f t="array" ref="R5426">AVERAGE(VLOOKUP(_xlfn.TEXTSPLIT(Table1[[#This Row],[Fuel (no space after comma)]], ","), FuelList_Final_EF!$A$2:$B$65, 2, FALSE))</f>
        <v>53.06</v>
      </c>
      <c r="S5426" s="3">
        <f>Table1[[#This Row],[Generation (TWh)]]*10^9*VLOOKUP(Table1[[#This Row],[Turbine/Engine Technology]],Technology_HR!$A$2:$B$11,2,FALSE)*10^-6</f>
        <v>1015914.7199999999</v>
      </c>
      <c r="T5426" s="5">
        <f>Table1[[#This Row],[Fuel Consumption (mmBtu)]]*Table1[[#This Row],[Emission Factor (kg CO2/ mmBtu)]]*10^3</f>
        <v>53904435043.199997</v>
      </c>
      <c r="U5426" s="3">
        <f>Table1[[#This Row],[Emissions (g CO2)]]/(Table1[[#This Row],[Generation (TWh)]]*10^9)</f>
        <v>584.19060000000002</v>
      </c>
    </row>
    <row r="5427" spans="1:21" x14ac:dyDescent="0.35">
      <c r="A5427" t="s">
        <v>1522</v>
      </c>
      <c r="B5427" t="s">
        <v>3239</v>
      </c>
      <c r="C5427" t="str">
        <f>SUBSTITUTE(Table1[[#This Row],[Fuel]],", ",",")</f>
        <v>fossil gas: natural gas</v>
      </c>
      <c r="D5427" t="s">
        <v>3239</v>
      </c>
      <c r="H5427" t="s">
        <v>3436</v>
      </c>
      <c r="I5427">
        <v>26.666666666666661</v>
      </c>
      <c r="J5427" t="s">
        <v>3452</v>
      </c>
      <c r="K5427" t="s">
        <v>29</v>
      </c>
      <c r="L5427" t="s">
        <v>29</v>
      </c>
      <c r="M5427" t="s">
        <v>29</v>
      </c>
      <c r="N5427">
        <v>44.012397999999997</v>
      </c>
      <c r="O5427">
        <v>67.409558000000004</v>
      </c>
      <c r="P5427" t="s">
        <v>3531</v>
      </c>
      <c r="Q5427" s="3">
        <f>Table1[[#This Row],[Capacity (MW)]]*0.395*8760*10^-6</f>
        <v>9.2271999999999979E-2</v>
      </c>
      <c r="R5427" s="3" cm="1">
        <f t="array" ref="R5427">AVERAGE(VLOOKUP(_xlfn.TEXTSPLIT(Table1[[#This Row],[Fuel (no space after comma)]], ","), FuelList_Final_EF!$A$2:$B$65, 2, FALSE))</f>
        <v>53.06</v>
      </c>
      <c r="S5427" s="3">
        <f>Table1[[#This Row],[Generation (TWh)]]*10^9*VLOOKUP(Table1[[#This Row],[Turbine/Engine Technology]],Technology_HR!$A$2:$B$11,2,FALSE)*10^-6</f>
        <v>1015914.7199999999</v>
      </c>
      <c r="T5427" s="5">
        <f>Table1[[#This Row],[Fuel Consumption (mmBtu)]]*Table1[[#This Row],[Emission Factor (kg CO2/ mmBtu)]]*10^3</f>
        <v>53904435043.199997</v>
      </c>
      <c r="U5427" s="3">
        <f>Table1[[#This Row],[Emissions (g CO2)]]/(Table1[[#This Row],[Generation (TWh)]]*10^9)</f>
        <v>584.19060000000002</v>
      </c>
    </row>
    <row r="5428" spans="1:21" x14ac:dyDescent="0.35">
      <c r="A5428" t="s">
        <v>1523</v>
      </c>
      <c r="B5428" t="s">
        <v>3239</v>
      </c>
      <c r="C5428" t="str">
        <f>SUBSTITUTE(Table1[[#This Row],[Fuel]],", ",",")</f>
        <v>fossil gas: natural gas</v>
      </c>
      <c r="D5428" t="s">
        <v>3239</v>
      </c>
      <c r="H5428" t="s">
        <v>3436</v>
      </c>
      <c r="I5428">
        <v>26.666666666666661</v>
      </c>
      <c r="J5428" t="s">
        <v>3452</v>
      </c>
      <c r="K5428" t="s">
        <v>29</v>
      </c>
      <c r="L5428" t="s">
        <v>29</v>
      </c>
      <c r="M5428" t="s">
        <v>29</v>
      </c>
      <c r="N5428">
        <v>44.012397999999997</v>
      </c>
      <c r="O5428">
        <v>67.409558000000004</v>
      </c>
      <c r="P5428" t="s">
        <v>3531</v>
      </c>
      <c r="Q5428" s="3">
        <f>Table1[[#This Row],[Capacity (MW)]]*0.395*8760*10^-6</f>
        <v>9.2271999999999979E-2</v>
      </c>
      <c r="R5428" s="3" cm="1">
        <f t="array" ref="R5428">AVERAGE(VLOOKUP(_xlfn.TEXTSPLIT(Table1[[#This Row],[Fuel (no space after comma)]], ","), FuelList_Final_EF!$A$2:$B$65, 2, FALSE))</f>
        <v>53.06</v>
      </c>
      <c r="S5428" s="3">
        <f>Table1[[#This Row],[Generation (TWh)]]*10^9*VLOOKUP(Table1[[#This Row],[Turbine/Engine Technology]],Technology_HR!$A$2:$B$11,2,FALSE)*10^-6</f>
        <v>1015914.7199999999</v>
      </c>
      <c r="T5428" s="5">
        <f>Table1[[#This Row],[Fuel Consumption (mmBtu)]]*Table1[[#This Row],[Emission Factor (kg CO2/ mmBtu)]]*10^3</f>
        <v>53904435043.199997</v>
      </c>
      <c r="U5428" s="3">
        <f>Table1[[#This Row],[Emissions (g CO2)]]/(Table1[[#This Row],[Generation (TWh)]]*10^9)</f>
        <v>584.19060000000002</v>
      </c>
    </row>
    <row r="5429" spans="1:21" x14ac:dyDescent="0.35">
      <c r="A5429" t="s">
        <v>1524</v>
      </c>
      <c r="B5429" t="s">
        <v>3239</v>
      </c>
      <c r="C5429" t="str">
        <f>SUBSTITUTE(Table1[[#This Row],[Fuel]],", ",",")</f>
        <v>fossil gas: natural gas</v>
      </c>
      <c r="D5429" t="s">
        <v>3239</v>
      </c>
      <c r="H5429" t="s">
        <v>3438</v>
      </c>
      <c r="I5429">
        <v>556</v>
      </c>
      <c r="J5429" t="s">
        <v>3447</v>
      </c>
      <c r="K5429" t="s">
        <v>29</v>
      </c>
      <c r="L5429" t="s">
        <v>29</v>
      </c>
      <c r="M5429" t="s">
        <v>29</v>
      </c>
      <c r="N5429">
        <v>42.273350000000001</v>
      </c>
      <c r="O5429">
        <v>69.693644000000006</v>
      </c>
      <c r="P5429" t="s">
        <v>3531</v>
      </c>
      <c r="Q5429" s="3">
        <f>Table1[[#This Row],[Capacity (MW)]]*0.395*8760*10^-6</f>
        <v>1.9238711999999998</v>
      </c>
      <c r="R5429" s="3" cm="1">
        <f t="array" ref="R5429">AVERAGE(VLOOKUP(_xlfn.TEXTSPLIT(Table1[[#This Row],[Fuel (no space after comma)]], ","), FuelList_Final_EF!$A$2:$B$65, 2, FALSE))</f>
        <v>53.06</v>
      </c>
      <c r="S5429" s="3">
        <f>Table1[[#This Row],[Generation (TWh)]]*10^9*VLOOKUP(Table1[[#This Row],[Turbine/Engine Technology]],Technology_HR!$A$2:$B$11,2,FALSE)*10^-6</f>
        <v>14523303.688799998</v>
      </c>
      <c r="T5429" s="5">
        <f>Table1[[#This Row],[Fuel Consumption (mmBtu)]]*Table1[[#This Row],[Emission Factor (kg CO2/ mmBtu)]]*10^3</f>
        <v>770606493727.72791</v>
      </c>
      <c r="U5429" s="3">
        <f>Table1[[#This Row],[Emissions (g CO2)]]/(Table1[[#This Row],[Generation (TWh)]]*10^9)</f>
        <v>400.54993999999999</v>
      </c>
    </row>
    <row r="5430" spans="1:21" x14ac:dyDescent="0.35">
      <c r="A5430" t="s">
        <v>1524</v>
      </c>
      <c r="B5430" t="s">
        <v>3243</v>
      </c>
      <c r="C5430" t="str">
        <f>SUBSTITUTE(Table1[[#This Row],[Fuel]],", ",",")</f>
        <v>fossil gas: natural gas,fossil liquids: fuel oil</v>
      </c>
      <c r="D5430" t="s">
        <v>3239</v>
      </c>
      <c r="E5430" t="s">
        <v>3275</v>
      </c>
      <c r="H5430" t="s">
        <v>3440</v>
      </c>
      <c r="I5430">
        <v>80</v>
      </c>
      <c r="J5430" t="s">
        <v>3446</v>
      </c>
      <c r="K5430">
        <v>1980</v>
      </c>
      <c r="L5430" t="s">
        <v>29</v>
      </c>
      <c r="M5430" t="s">
        <v>29</v>
      </c>
      <c r="N5430">
        <v>42.273350000000001</v>
      </c>
      <c r="O5430">
        <v>69.693644000000006</v>
      </c>
      <c r="P5430" t="s">
        <v>3531</v>
      </c>
      <c r="Q5430" s="3">
        <f>Table1[[#This Row],[Capacity (MW)]]*0.395*8760*10^-6</f>
        <v>0.27681600000000001</v>
      </c>
      <c r="R5430" s="3" cm="1">
        <f t="array" ref="R5430">AVERAGE(VLOOKUP(_xlfn.TEXTSPLIT(Table1[[#This Row],[Fuel (no space after comma)]], ","), FuelList_Final_EF!$A$2:$B$65, 2, FALSE))</f>
        <v>65.583341148886291</v>
      </c>
      <c r="S5430" s="3">
        <f>Table1[[#This Row],[Generation (TWh)]]*10^9*VLOOKUP(Table1[[#This Row],[Turbine/Engine Technology]],Technology_HR!$A$2:$B$11,2,FALSE)*10^-6</f>
        <v>2847052.56</v>
      </c>
      <c r="T5430" s="5">
        <f>Table1[[#This Row],[Fuel Consumption (mmBtu)]]*Table1[[#This Row],[Emission Factor (kg CO2/ mmBtu)]]*10^3</f>
        <v>186719219311.29007</v>
      </c>
      <c r="U5430" s="3">
        <f>Table1[[#This Row],[Emissions (g CO2)]]/(Table1[[#This Row],[Generation (TWh)]]*10^9)</f>
        <v>674.52466371629555</v>
      </c>
    </row>
    <row r="5431" spans="1:21" x14ac:dyDescent="0.35">
      <c r="A5431" t="s">
        <v>1524</v>
      </c>
      <c r="B5431" t="s">
        <v>3243</v>
      </c>
      <c r="C5431" t="str">
        <f>SUBSTITUTE(Table1[[#This Row],[Fuel]],", ",",")</f>
        <v>fossil gas: natural gas,fossil liquids: fuel oil</v>
      </c>
      <c r="D5431" t="s">
        <v>3239</v>
      </c>
      <c r="E5431" t="s">
        <v>3275</v>
      </c>
      <c r="H5431" t="s">
        <v>3440</v>
      </c>
      <c r="I5431">
        <v>80</v>
      </c>
      <c r="J5431" t="s">
        <v>3446</v>
      </c>
      <c r="K5431">
        <v>1985</v>
      </c>
      <c r="L5431" t="s">
        <v>29</v>
      </c>
      <c r="M5431" t="s">
        <v>29</v>
      </c>
      <c r="N5431">
        <v>42.273350000000001</v>
      </c>
      <c r="O5431">
        <v>69.693644000000006</v>
      </c>
      <c r="P5431" t="s">
        <v>3531</v>
      </c>
      <c r="Q5431" s="3">
        <f>Table1[[#This Row],[Capacity (MW)]]*0.395*8760*10^-6</f>
        <v>0.27681600000000001</v>
      </c>
      <c r="R5431" s="3" cm="1">
        <f t="array" ref="R5431">AVERAGE(VLOOKUP(_xlfn.TEXTSPLIT(Table1[[#This Row],[Fuel (no space after comma)]], ","), FuelList_Final_EF!$A$2:$B$65, 2, FALSE))</f>
        <v>65.583341148886291</v>
      </c>
      <c r="S5431" s="3">
        <f>Table1[[#This Row],[Generation (TWh)]]*10^9*VLOOKUP(Table1[[#This Row],[Turbine/Engine Technology]],Technology_HR!$A$2:$B$11,2,FALSE)*10^-6</f>
        <v>2847052.56</v>
      </c>
      <c r="T5431" s="5">
        <f>Table1[[#This Row],[Fuel Consumption (mmBtu)]]*Table1[[#This Row],[Emission Factor (kg CO2/ mmBtu)]]*10^3</f>
        <v>186719219311.29007</v>
      </c>
      <c r="U5431" s="3">
        <f>Table1[[#This Row],[Emissions (g CO2)]]/(Table1[[#This Row],[Generation (TWh)]]*10^9)</f>
        <v>674.52466371629555</v>
      </c>
    </row>
    <row r="5432" spans="1:21" x14ac:dyDescent="0.35">
      <c r="A5432" t="s">
        <v>29</v>
      </c>
      <c r="B5432" t="s">
        <v>3239</v>
      </c>
      <c r="C5432" t="str">
        <f>SUBSTITUTE(Table1[[#This Row],[Fuel]],", ",",")</f>
        <v>fossil gas: natural gas</v>
      </c>
      <c r="D5432" t="s">
        <v>3239</v>
      </c>
      <c r="H5432" t="s">
        <v>3438</v>
      </c>
      <c r="I5432">
        <v>200</v>
      </c>
      <c r="J5432" t="s">
        <v>3450</v>
      </c>
      <c r="K5432">
        <v>2028</v>
      </c>
      <c r="L5432" t="s">
        <v>29</v>
      </c>
      <c r="M5432" t="s">
        <v>29</v>
      </c>
      <c r="N5432">
        <v>42.897486999999998</v>
      </c>
      <c r="O5432">
        <v>71.395809</v>
      </c>
      <c r="P5432" t="s">
        <v>3531</v>
      </c>
      <c r="Q5432" s="3">
        <f>Table1[[#This Row],[Capacity (MW)]]*0.395*8760*10^-6</f>
        <v>0.69203999999999999</v>
      </c>
      <c r="R5432" s="3" cm="1">
        <f t="array" ref="R5432">AVERAGE(VLOOKUP(_xlfn.TEXTSPLIT(Table1[[#This Row],[Fuel (no space after comma)]], ","), FuelList_Final_EF!$A$2:$B$65, 2, FALSE))</f>
        <v>53.06</v>
      </c>
      <c r="S5432" s="3">
        <f>Table1[[#This Row],[Generation (TWh)]]*10^9*VLOOKUP(Table1[[#This Row],[Turbine/Engine Technology]],Technology_HR!$A$2:$B$11,2,FALSE)*10^-6</f>
        <v>5224209.96</v>
      </c>
      <c r="T5432" s="5">
        <f>Table1[[#This Row],[Fuel Consumption (mmBtu)]]*Table1[[#This Row],[Emission Factor (kg CO2/ mmBtu)]]*10^3</f>
        <v>277196580477.60004</v>
      </c>
      <c r="U5432" s="3">
        <f>Table1[[#This Row],[Emissions (g CO2)]]/(Table1[[#This Row],[Generation (TWh)]]*10^9)</f>
        <v>400.54994000000005</v>
      </c>
    </row>
    <row r="5433" spans="1:21" x14ac:dyDescent="0.35">
      <c r="A5433" t="s">
        <v>1525</v>
      </c>
      <c r="B5433" t="s">
        <v>3239</v>
      </c>
      <c r="C5433" t="str">
        <f>SUBSTITUTE(Table1[[#This Row],[Fuel]],", ",",")</f>
        <v>fossil gas: natural gas</v>
      </c>
      <c r="D5433" t="s">
        <v>3239</v>
      </c>
      <c r="H5433" t="s">
        <v>3438</v>
      </c>
      <c r="I5433">
        <v>121</v>
      </c>
      <c r="J5433" t="s">
        <v>3446</v>
      </c>
      <c r="K5433">
        <v>2008</v>
      </c>
      <c r="L5433" t="s">
        <v>29</v>
      </c>
      <c r="M5433" t="s">
        <v>29</v>
      </c>
      <c r="N5433">
        <v>46.152062000000001</v>
      </c>
      <c r="O5433">
        <v>53.410513999999999</v>
      </c>
      <c r="P5433" t="s">
        <v>3531</v>
      </c>
      <c r="Q5433" s="3">
        <f>Table1[[#This Row],[Capacity (MW)]]*0.395*8760*10^-6</f>
        <v>0.41868420000000001</v>
      </c>
      <c r="R5433" s="3" cm="1">
        <f t="array" ref="R5433">AVERAGE(VLOOKUP(_xlfn.TEXTSPLIT(Table1[[#This Row],[Fuel (no space after comma)]], ","), FuelList_Final_EF!$A$2:$B$65, 2, FALSE))</f>
        <v>53.06</v>
      </c>
      <c r="S5433" s="3">
        <f>Table1[[#This Row],[Generation (TWh)]]*10^9*VLOOKUP(Table1[[#This Row],[Turbine/Engine Technology]],Technology_HR!$A$2:$B$11,2,FALSE)*10^-6</f>
        <v>3160647.0257999999</v>
      </c>
      <c r="T5433" s="5">
        <f>Table1[[#This Row],[Fuel Consumption (mmBtu)]]*Table1[[#This Row],[Emission Factor (kg CO2/ mmBtu)]]*10^3</f>
        <v>167703931188.948</v>
      </c>
      <c r="U5433" s="3">
        <f>Table1[[#This Row],[Emissions (g CO2)]]/(Table1[[#This Row],[Generation (TWh)]]*10^9)</f>
        <v>400.54993999999999</v>
      </c>
    </row>
    <row r="5434" spans="1:21" x14ac:dyDescent="0.35">
      <c r="A5434" t="s">
        <v>1525</v>
      </c>
      <c r="B5434" t="s">
        <v>3239</v>
      </c>
      <c r="C5434" t="str">
        <f>SUBSTITUTE(Table1[[#This Row],[Fuel]],", ",",")</f>
        <v>fossil gas: natural gas</v>
      </c>
      <c r="D5434" t="s">
        <v>3239</v>
      </c>
      <c r="H5434" t="s">
        <v>3438</v>
      </c>
      <c r="I5434">
        <v>121</v>
      </c>
      <c r="J5434" t="s">
        <v>3446</v>
      </c>
      <c r="K5434">
        <v>2008</v>
      </c>
      <c r="L5434" t="s">
        <v>29</v>
      </c>
      <c r="M5434" t="s">
        <v>29</v>
      </c>
      <c r="N5434">
        <v>46.152062000000001</v>
      </c>
      <c r="O5434">
        <v>53.410513999999999</v>
      </c>
      <c r="P5434" t="s">
        <v>3531</v>
      </c>
      <c r="Q5434" s="3">
        <f>Table1[[#This Row],[Capacity (MW)]]*0.395*8760*10^-6</f>
        <v>0.41868420000000001</v>
      </c>
      <c r="R5434" s="3" cm="1">
        <f t="array" ref="R5434">AVERAGE(VLOOKUP(_xlfn.TEXTSPLIT(Table1[[#This Row],[Fuel (no space after comma)]], ","), FuelList_Final_EF!$A$2:$B$65, 2, FALSE))</f>
        <v>53.06</v>
      </c>
      <c r="S5434" s="3">
        <f>Table1[[#This Row],[Generation (TWh)]]*10^9*VLOOKUP(Table1[[#This Row],[Turbine/Engine Technology]],Technology_HR!$A$2:$B$11,2,FALSE)*10^-6</f>
        <v>3160647.0257999999</v>
      </c>
      <c r="T5434" s="5">
        <f>Table1[[#This Row],[Fuel Consumption (mmBtu)]]*Table1[[#This Row],[Emission Factor (kg CO2/ mmBtu)]]*10^3</f>
        <v>167703931188.948</v>
      </c>
      <c r="U5434" s="3">
        <f>Table1[[#This Row],[Emissions (g CO2)]]/(Table1[[#This Row],[Generation (TWh)]]*10^9)</f>
        <v>400.54993999999999</v>
      </c>
    </row>
    <row r="5435" spans="1:21" x14ac:dyDescent="0.35">
      <c r="A5435" t="s">
        <v>1525</v>
      </c>
      <c r="B5435" t="s">
        <v>3239</v>
      </c>
      <c r="C5435" t="str">
        <f>SUBSTITUTE(Table1[[#This Row],[Fuel]],", ",",")</f>
        <v>fossil gas: natural gas</v>
      </c>
      <c r="D5435" t="s">
        <v>3239</v>
      </c>
      <c r="H5435" t="s">
        <v>3436</v>
      </c>
      <c r="I5435">
        <v>130</v>
      </c>
      <c r="J5435" t="s">
        <v>3449</v>
      </c>
      <c r="K5435">
        <v>2025</v>
      </c>
      <c r="L5435" t="s">
        <v>29</v>
      </c>
      <c r="M5435" t="s">
        <v>29</v>
      </c>
      <c r="N5435">
        <v>46.133878000000003</v>
      </c>
      <c r="O5435">
        <v>53.374988000000002</v>
      </c>
      <c r="P5435" t="s">
        <v>3531</v>
      </c>
      <c r="Q5435" s="3">
        <f>Table1[[#This Row],[Capacity (MW)]]*0.395*8760*10^-6</f>
        <v>0.449826</v>
      </c>
      <c r="R5435" s="3" cm="1">
        <f t="array" ref="R5435">AVERAGE(VLOOKUP(_xlfn.TEXTSPLIT(Table1[[#This Row],[Fuel (no space after comma)]], ","), FuelList_Final_EF!$A$2:$B$65, 2, FALSE))</f>
        <v>53.06</v>
      </c>
      <c r="S5435" s="3">
        <f>Table1[[#This Row],[Generation (TWh)]]*10^9*VLOOKUP(Table1[[#This Row],[Turbine/Engine Technology]],Technology_HR!$A$2:$B$11,2,FALSE)*10^-6</f>
        <v>4952584.26</v>
      </c>
      <c r="T5435" s="5">
        <f>Table1[[#This Row],[Fuel Consumption (mmBtu)]]*Table1[[#This Row],[Emission Factor (kg CO2/ mmBtu)]]*10^3</f>
        <v>262784120835.59998</v>
      </c>
      <c r="U5435" s="3">
        <f>Table1[[#This Row],[Emissions (g CO2)]]/(Table1[[#This Row],[Generation (TWh)]]*10^9)</f>
        <v>584.1905999999999</v>
      </c>
    </row>
    <row r="5436" spans="1:21" x14ac:dyDescent="0.35">
      <c r="A5436" t="s">
        <v>1525</v>
      </c>
      <c r="B5436" t="s">
        <v>3239</v>
      </c>
      <c r="C5436" t="str">
        <f>SUBSTITUTE(Table1[[#This Row],[Fuel]],", ",",")</f>
        <v>fossil gas: natural gas</v>
      </c>
      <c r="D5436" t="s">
        <v>3239</v>
      </c>
      <c r="H5436" t="s">
        <v>3436</v>
      </c>
      <c r="I5436">
        <v>130</v>
      </c>
      <c r="J5436" t="s">
        <v>3449</v>
      </c>
      <c r="K5436">
        <v>2025</v>
      </c>
      <c r="L5436" t="s">
        <v>29</v>
      </c>
      <c r="M5436" t="s">
        <v>29</v>
      </c>
      <c r="N5436">
        <v>46.133878000000003</v>
      </c>
      <c r="O5436">
        <v>53.374988000000002</v>
      </c>
      <c r="P5436" t="s">
        <v>3531</v>
      </c>
      <c r="Q5436" s="3">
        <f>Table1[[#This Row],[Capacity (MW)]]*0.395*8760*10^-6</f>
        <v>0.449826</v>
      </c>
      <c r="R5436" s="3" cm="1">
        <f t="array" ref="R5436">AVERAGE(VLOOKUP(_xlfn.TEXTSPLIT(Table1[[#This Row],[Fuel (no space after comma)]], ","), FuelList_Final_EF!$A$2:$B$65, 2, FALSE))</f>
        <v>53.06</v>
      </c>
      <c r="S5436" s="3">
        <f>Table1[[#This Row],[Generation (TWh)]]*10^9*VLOOKUP(Table1[[#This Row],[Turbine/Engine Technology]],Technology_HR!$A$2:$B$11,2,FALSE)*10^-6</f>
        <v>4952584.26</v>
      </c>
      <c r="T5436" s="5">
        <f>Table1[[#This Row],[Fuel Consumption (mmBtu)]]*Table1[[#This Row],[Emission Factor (kg CO2/ mmBtu)]]*10^3</f>
        <v>262784120835.59998</v>
      </c>
      <c r="U5436" s="3">
        <f>Table1[[#This Row],[Emissions (g CO2)]]/(Table1[[#This Row],[Generation (TWh)]]*10^9)</f>
        <v>584.1905999999999</v>
      </c>
    </row>
    <row r="5437" spans="1:21" x14ac:dyDescent="0.35">
      <c r="A5437" t="s">
        <v>1525</v>
      </c>
      <c r="B5437" t="s">
        <v>3239</v>
      </c>
      <c r="C5437" t="str">
        <f>SUBSTITUTE(Table1[[#This Row],[Fuel]],", ",",")</f>
        <v>fossil gas: natural gas</v>
      </c>
      <c r="D5437" t="s">
        <v>3239</v>
      </c>
      <c r="H5437" t="s">
        <v>3436</v>
      </c>
      <c r="I5437">
        <v>130</v>
      </c>
      <c r="J5437" t="s">
        <v>3449</v>
      </c>
      <c r="K5437">
        <v>2025</v>
      </c>
      <c r="L5437" t="s">
        <v>29</v>
      </c>
      <c r="M5437" t="s">
        <v>29</v>
      </c>
      <c r="N5437">
        <v>46.133878000000003</v>
      </c>
      <c r="O5437">
        <v>53.374988000000002</v>
      </c>
      <c r="P5437" t="s">
        <v>3531</v>
      </c>
      <c r="Q5437" s="3">
        <f>Table1[[#This Row],[Capacity (MW)]]*0.395*8760*10^-6</f>
        <v>0.449826</v>
      </c>
      <c r="R5437" s="3" cm="1">
        <f t="array" ref="R5437">AVERAGE(VLOOKUP(_xlfn.TEXTSPLIT(Table1[[#This Row],[Fuel (no space after comma)]], ","), FuelList_Final_EF!$A$2:$B$65, 2, FALSE))</f>
        <v>53.06</v>
      </c>
      <c r="S5437" s="3">
        <f>Table1[[#This Row],[Generation (TWh)]]*10^9*VLOOKUP(Table1[[#This Row],[Turbine/Engine Technology]],Technology_HR!$A$2:$B$11,2,FALSE)*10^-6</f>
        <v>4952584.26</v>
      </c>
      <c r="T5437" s="5">
        <f>Table1[[#This Row],[Fuel Consumption (mmBtu)]]*Table1[[#This Row],[Emission Factor (kg CO2/ mmBtu)]]*10^3</f>
        <v>262784120835.59998</v>
      </c>
      <c r="U5437" s="3">
        <f>Table1[[#This Row],[Emissions (g CO2)]]/(Table1[[#This Row],[Generation (TWh)]]*10^9)</f>
        <v>584.1905999999999</v>
      </c>
    </row>
    <row r="5438" spans="1:21" x14ac:dyDescent="0.35">
      <c r="A5438" t="s">
        <v>1525</v>
      </c>
      <c r="B5438" t="s">
        <v>3239</v>
      </c>
      <c r="C5438" t="str">
        <f>SUBSTITUTE(Table1[[#This Row],[Fuel]],", ",",")</f>
        <v>fossil gas: natural gas</v>
      </c>
      <c r="D5438" t="s">
        <v>3239</v>
      </c>
      <c r="H5438" t="s">
        <v>3436</v>
      </c>
      <c r="I5438">
        <v>130</v>
      </c>
      <c r="J5438" t="s">
        <v>3449</v>
      </c>
      <c r="K5438">
        <v>2025</v>
      </c>
      <c r="L5438" t="s">
        <v>29</v>
      </c>
      <c r="M5438" t="s">
        <v>29</v>
      </c>
      <c r="N5438">
        <v>46.133878000000003</v>
      </c>
      <c r="O5438">
        <v>53.374988000000002</v>
      </c>
      <c r="P5438" t="s">
        <v>3531</v>
      </c>
      <c r="Q5438" s="3">
        <f>Table1[[#This Row],[Capacity (MW)]]*0.395*8760*10^-6</f>
        <v>0.449826</v>
      </c>
      <c r="R5438" s="3" cm="1">
        <f t="array" ref="R5438">AVERAGE(VLOOKUP(_xlfn.TEXTSPLIT(Table1[[#This Row],[Fuel (no space after comma)]], ","), FuelList_Final_EF!$A$2:$B$65, 2, FALSE))</f>
        <v>53.06</v>
      </c>
      <c r="S5438" s="3">
        <f>Table1[[#This Row],[Generation (TWh)]]*10^9*VLOOKUP(Table1[[#This Row],[Turbine/Engine Technology]],Technology_HR!$A$2:$B$11,2,FALSE)*10^-6</f>
        <v>4952584.26</v>
      </c>
      <c r="T5438" s="5">
        <f>Table1[[#This Row],[Fuel Consumption (mmBtu)]]*Table1[[#This Row],[Emission Factor (kg CO2/ mmBtu)]]*10^3</f>
        <v>262784120835.59998</v>
      </c>
      <c r="U5438" s="3">
        <f>Table1[[#This Row],[Emissions (g CO2)]]/(Table1[[#This Row],[Generation (TWh)]]*10^9)</f>
        <v>584.1905999999999</v>
      </c>
    </row>
    <row r="5439" spans="1:21" x14ac:dyDescent="0.35">
      <c r="A5439" t="s">
        <v>1525</v>
      </c>
      <c r="B5439" t="s">
        <v>3239</v>
      </c>
      <c r="C5439" t="str">
        <f>SUBSTITUTE(Table1[[#This Row],[Fuel]],", ",",")</f>
        <v>fossil gas: natural gas</v>
      </c>
      <c r="D5439" t="s">
        <v>3239</v>
      </c>
      <c r="H5439" t="s">
        <v>3436</v>
      </c>
      <c r="I5439">
        <v>130</v>
      </c>
      <c r="J5439" t="s">
        <v>3449</v>
      </c>
      <c r="K5439">
        <v>2025</v>
      </c>
      <c r="L5439" t="s">
        <v>29</v>
      </c>
      <c r="M5439" t="s">
        <v>29</v>
      </c>
      <c r="N5439">
        <v>46.133878000000003</v>
      </c>
      <c r="O5439">
        <v>53.374988000000002</v>
      </c>
      <c r="P5439" t="s">
        <v>3531</v>
      </c>
      <c r="Q5439" s="3">
        <f>Table1[[#This Row],[Capacity (MW)]]*0.395*8760*10^-6</f>
        <v>0.449826</v>
      </c>
      <c r="R5439" s="3" cm="1">
        <f t="array" ref="R5439">AVERAGE(VLOOKUP(_xlfn.TEXTSPLIT(Table1[[#This Row],[Fuel (no space after comma)]], ","), FuelList_Final_EF!$A$2:$B$65, 2, FALSE))</f>
        <v>53.06</v>
      </c>
      <c r="S5439" s="3">
        <f>Table1[[#This Row],[Generation (TWh)]]*10^9*VLOOKUP(Table1[[#This Row],[Turbine/Engine Technology]],Technology_HR!$A$2:$B$11,2,FALSE)*10^-6</f>
        <v>4952584.26</v>
      </c>
      <c r="T5439" s="5">
        <f>Table1[[#This Row],[Fuel Consumption (mmBtu)]]*Table1[[#This Row],[Emission Factor (kg CO2/ mmBtu)]]*10^3</f>
        <v>262784120835.59998</v>
      </c>
      <c r="U5439" s="3">
        <f>Table1[[#This Row],[Emissions (g CO2)]]/(Table1[[#This Row],[Generation (TWh)]]*10^9)</f>
        <v>584.1905999999999</v>
      </c>
    </row>
    <row r="5440" spans="1:21" x14ac:dyDescent="0.35">
      <c r="A5440" t="s">
        <v>1526</v>
      </c>
      <c r="B5440" t="s">
        <v>3240</v>
      </c>
      <c r="C5440" t="str">
        <f>SUBSTITUTE(Table1[[#This Row],[Fuel]],", ",",")</f>
        <v>fossil gas: natural gas,fossil liquids: diesel</v>
      </c>
      <c r="D5440" t="s">
        <v>3239</v>
      </c>
      <c r="E5440" t="s">
        <v>3258</v>
      </c>
      <c r="H5440" t="s">
        <v>3438</v>
      </c>
      <c r="I5440">
        <v>250</v>
      </c>
      <c r="J5440" t="s">
        <v>3449</v>
      </c>
      <c r="K5440">
        <v>2026</v>
      </c>
      <c r="L5440" t="s">
        <v>29</v>
      </c>
      <c r="M5440" t="s">
        <v>29</v>
      </c>
      <c r="N5440">
        <v>42.182870000000001</v>
      </c>
      <c r="O5440">
        <v>69.882497000000001</v>
      </c>
      <c r="P5440" t="s">
        <v>3531</v>
      </c>
      <c r="Q5440" s="3">
        <f>Table1[[#This Row],[Capacity (MW)]]*0.395*8760*10^-6</f>
        <v>0.86504999999999999</v>
      </c>
      <c r="R5440" s="3" cm="1">
        <f t="array" ref="R5440">AVERAGE(VLOOKUP(_xlfn.TEXTSPLIT(Table1[[#This Row],[Fuel (no space after comma)]], ","), FuelList_Final_EF!$A$2:$B$65, 2, FALSE))</f>
        <v>65.583341148886291</v>
      </c>
      <c r="S5440" s="3">
        <f>Table1[[#This Row],[Generation (TWh)]]*10^9*VLOOKUP(Table1[[#This Row],[Turbine/Engine Technology]],Technology_HR!$A$2:$B$11,2,FALSE)*10^-6</f>
        <v>6530262.4499999993</v>
      </c>
      <c r="T5440" s="5">
        <f>Table1[[#This Row],[Fuel Consumption (mmBtu)]]*Table1[[#This Row],[Emission Factor (kg CO2/ mmBtu)]]*10^3</f>
        <v>428276430050.11194</v>
      </c>
      <c r="U5440" s="3">
        <f>Table1[[#This Row],[Emissions (g CO2)]]/(Table1[[#This Row],[Generation (TWh)]]*10^9)</f>
        <v>495.08864233294253</v>
      </c>
    </row>
    <row r="5441" spans="1:21" x14ac:dyDescent="0.35">
      <c r="A5441" t="s">
        <v>1526</v>
      </c>
      <c r="B5441" t="s">
        <v>3240</v>
      </c>
      <c r="C5441" t="str">
        <f>SUBSTITUTE(Table1[[#This Row],[Fuel]],", ",",")</f>
        <v>fossil gas: natural gas,fossil liquids: diesel</v>
      </c>
      <c r="D5441" t="s">
        <v>3239</v>
      </c>
      <c r="E5441" t="s">
        <v>3258</v>
      </c>
      <c r="H5441" t="s">
        <v>3438</v>
      </c>
      <c r="I5441">
        <v>250</v>
      </c>
      <c r="J5441" t="s">
        <v>3449</v>
      </c>
      <c r="K5441">
        <v>2026</v>
      </c>
      <c r="L5441" t="s">
        <v>29</v>
      </c>
      <c r="M5441" t="s">
        <v>29</v>
      </c>
      <c r="N5441">
        <v>42.182870000000001</v>
      </c>
      <c r="O5441">
        <v>69.882497000000001</v>
      </c>
      <c r="P5441" t="s">
        <v>3531</v>
      </c>
      <c r="Q5441" s="3">
        <f>Table1[[#This Row],[Capacity (MW)]]*0.395*8760*10^-6</f>
        <v>0.86504999999999999</v>
      </c>
      <c r="R5441" s="3" cm="1">
        <f t="array" ref="R5441">AVERAGE(VLOOKUP(_xlfn.TEXTSPLIT(Table1[[#This Row],[Fuel (no space after comma)]], ","), FuelList_Final_EF!$A$2:$B$65, 2, FALSE))</f>
        <v>65.583341148886291</v>
      </c>
      <c r="S5441" s="3">
        <f>Table1[[#This Row],[Generation (TWh)]]*10^9*VLOOKUP(Table1[[#This Row],[Turbine/Engine Technology]],Technology_HR!$A$2:$B$11,2,FALSE)*10^-6</f>
        <v>6530262.4499999993</v>
      </c>
      <c r="T5441" s="5">
        <f>Table1[[#This Row],[Fuel Consumption (mmBtu)]]*Table1[[#This Row],[Emission Factor (kg CO2/ mmBtu)]]*10^3</f>
        <v>428276430050.11194</v>
      </c>
      <c r="U5441" s="3">
        <f>Table1[[#This Row],[Emissions (g CO2)]]/(Table1[[#This Row],[Generation (TWh)]]*10^9)</f>
        <v>495.08864233294253</v>
      </c>
    </row>
    <row r="5442" spans="1:21" x14ac:dyDescent="0.35">
      <c r="A5442" t="s">
        <v>1526</v>
      </c>
      <c r="B5442" t="s">
        <v>3240</v>
      </c>
      <c r="C5442" t="str">
        <f>SUBSTITUTE(Table1[[#This Row],[Fuel]],", ",",")</f>
        <v>fossil gas: natural gas,fossil liquids: diesel</v>
      </c>
      <c r="D5442" t="s">
        <v>3239</v>
      </c>
      <c r="E5442" t="s">
        <v>3258</v>
      </c>
      <c r="H5442" t="s">
        <v>3438</v>
      </c>
      <c r="I5442">
        <v>250</v>
      </c>
      <c r="J5442" t="s">
        <v>3449</v>
      </c>
      <c r="K5442">
        <v>2026</v>
      </c>
      <c r="L5442" t="s">
        <v>29</v>
      </c>
      <c r="M5442" t="s">
        <v>29</v>
      </c>
      <c r="N5442">
        <v>42.182870000000001</v>
      </c>
      <c r="O5442">
        <v>69.882497000000001</v>
      </c>
      <c r="P5442" t="s">
        <v>3531</v>
      </c>
      <c r="Q5442" s="3">
        <f>Table1[[#This Row],[Capacity (MW)]]*0.395*8760*10^-6</f>
        <v>0.86504999999999999</v>
      </c>
      <c r="R5442" s="3" cm="1">
        <f t="array" ref="R5442">AVERAGE(VLOOKUP(_xlfn.TEXTSPLIT(Table1[[#This Row],[Fuel (no space after comma)]], ","), FuelList_Final_EF!$A$2:$B$65, 2, FALSE))</f>
        <v>65.583341148886291</v>
      </c>
      <c r="S5442" s="3">
        <f>Table1[[#This Row],[Generation (TWh)]]*10^9*VLOOKUP(Table1[[#This Row],[Turbine/Engine Technology]],Technology_HR!$A$2:$B$11,2,FALSE)*10^-6</f>
        <v>6530262.4499999993</v>
      </c>
      <c r="T5442" s="5">
        <f>Table1[[#This Row],[Fuel Consumption (mmBtu)]]*Table1[[#This Row],[Emission Factor (kg CO2/ mmBtu)]]*10^3</f>
        <v>428276430050.11194</v>
      </c>
      <c r="U5442" s="3">
        <f>Table1[[#This Row],[Emissions (g CO2)]]/(Table1[[#This Row],[Generation (TWh)]]*10^9)</f>
        <v>495.08864233294253</v>
      </c>
    </row>
    <row r="5443" spans="1:21" x14ac:dyDescent="0.35">
      <c r="A5443" t="s">
        <v>1526</v>
      </c>
      <c r="B5443" t="s">
        <v>3240</v>
      </c>
      <c r="C5443" t="str">
        <f>SUBSTITUTE(Table1[[#This Row],[Fuel]],", ",",")</f>
        <v>fossil gas: natural gas,fossil liquids: diesel</v>
      </c>
      <c r="D5443" t="s">
        <v>3239</v>
      </c>
      <c r="E5443" t="s">
        <v>3258</v>
      </c>
      <c r="H5443" t="s">
        <v>3438</v>
      </c>
      <c r="I5443">
        <v>250</v>
      </c>
      <c r="J5443" t="s">
        <v>3449</v>
      </c>
      <c r="K5443">
        <v>2026</v>
      </c>
      <c r="L5443" t="s">
        <v>29</v>
      </c>
      <c r="M5443" t="s">
        <v>29</v>
      </c>
      <c r="N5443">
        <v>42.182870000000001</v>
      </c>
      <c r="O5443">
        <v>69.882497000000001</v>
      </c>
      <c r="P5443" t="s">
        <v>3531</v>
      </c>
      <c r="Q5443" s="3">
        <f>Table1[[#This Row],[Capacity (MW)]]*0.395*8760*10^-6</f>
        <v>0.86504999999999999</v>
      </c>
      <c r="R5443" s="3" cm="1">
        <f t="array" ref="R5443">AVERAGE(VLOOKUP(_xlfn.TEXTSPLIT(Table1[[#This Row],[Fuel (no space after comma)]], ","), FuelList_Final_EF!$A$2:$B$65, 2, FALSE))</f>
        <v>65.583341148886291</v>
      </c>
      <c r="S5443" s="3">
        <f>Table1[[#This Row],[Generation (TWh)]]*10^9*VLOOKUP(Table1[[#This Row],[Turbine/Engine Technology]],Technology_HR!$A$2:$B$11,2,FALSE)*10^-6</f>
        <v>6530262.4499999993</v>
      </c>
      <c r="T5443" s="5">
        <f>Table1[[#This Row],[Fuel Consumption (mmBtu)]]*Table1[[#This Row],[Emission Factor (kg CO2/ mmBtu)]]*10^3</f>
        <v>428276430050.11194</v>
      </c>
      <c r="U5443" s="3">
        <f>Table1[[#This Row],[Emissions (g CO2)]]/(Table1[[#This Row],[Generation (TWh)]]*10^9)</f>
        <v>495.08864233294253</v>
      </c>
    </row>
    <row r="5444" spans="1:21" x14ac:dyDescent="0.35">
      <c r="A5444" t="s">
        <v>1527</v>
      </c>
      <c r="B5444" t="s">
        <v>3239</v>
      </c>
      <c r="C5444" t="str">
        <f>SUBSTITUTE(Table1[[#This Row],[Fuel]],", ",",")</f>
        <v>fossil gas: natural gas</v>
      </c>
      <c r="D5444" t="s">
        <v>3239</v>
      </c>
      <c r="H5444" t="s">
        <v>59</v>
      </c>
      <c r="I5444">
        <v>102.6666666666667</v>
      </c>
      <c r="J5444" t="s">
        <v>3445</v>
      </c>
      <c r="K5444" t="s">
        <v>29</v>
      </c>
      <c r="L5444" t="s">
        <v>29</v>
      </c>
      <c r="M5444" t="s">
        <v>29</v>
      </c>
      <c r="N5444">
        <v>49.982959000000001</v>
      </c>
      <c r="O5444">
        <v>82.614333000000002</v>
      </c>
      <c r="P5444" t="s">
        <v>3531</v>
      </c>
      <c r="Q5444" s="3">
        <f>Table1[[#This Row],[Capacity (MW)]]*0.395*8760*10^-6</f>
        <v>0.3552472000000001</v>
      </c>
      <c r="R5444" s="3" cm="1">
        <f t="array" ref="R5444">AVERAGE(VLOOKUP(_xlfn.TEXTSPLIT(Table1[[#This Row],[Fuel (no space after comma)]], ","), FuelList_Final_EF!$A$2:$B$65, 2, FALSE))</f>
        <v>53.06</v>
      </c>
      <c r="S5444" s="3">
        <f>Table1[[#This Row],[Generation (TWh)]]*10^9*VLOOKUP(Table1[[#This Row],[Turbine/Engine Technology]],Technology_HR!$A$2:$B$11,2,FALSE)*10^-6</f>
        <v>2946953.1476000007</v>
      </c>
      <c r="T5444" s="5">
        <f>Table1[[#This Row],[Fuel Consumption (mmBtu)]]*Table1[[#This Row],[Emission Factor (kg CO2/ mmBtu)]]*10^3</f>
        <v>156365334011.65604</v>
      </c>
      <c r="U5444" s="3">
        <f>Table1[[#This Row],[Emissions (g CO2)]]/(Table1[[#This Row],[Generation (TWh)]]*10^9)</f>
        <v>440.15922999999998</v>
      </c>
    </row>
    <row r="5445" spans="1:21" x14ac:dyDescent="0.35">
      <c r="A5445" t="s">
        <v>1528</v>
      </c>
      <c r="B5445" t="s">
        <v>3239</v>
      </c>
      <c r="C5445" t="str">
        <f>SUBSTITUTE(Table1[[#This Row],[Fuel]],", ",",")</f>
        <v>fossil gas: natural gas</v>
      </c>
      <c r="D5445" t="s">
        <v>3239</v>
      </c>
      <c r="H5445" t="s">
        <v>59</v>
      </c>
      <c r="I5445">
        <v>102.6666666666667</v>
      </c>
      <c r="J5445" t="s">
        <v>3445</v>
      </c>
      <c r="K5445" t="s">
        <v>29</v>
      </c>
      <c r="L5445" t="s">
        <v>29</v>
      </c>
      <c r="M5445" t="s">
        <v>29</v>
      </c>
      <c r="N5445">
        <v>49.982959000000001</v>
      </c>
      <c r="O5445">
        <v>82.614333000000002</v>
      </c>
      <c r="P5445" t="s">
        <v>3531</v>
      </c>
      <c r="Q5445" s="3">
        <f>Table1[[#This Row],[Capacity (MW)]]*0.395*8760*10^-6</f>
        <v>0.3552472000000001</v>
      </c>
      <c r="R5445" s="3" cm="1">
        <f t="array" ref="R5445">AVERAGE(VLOOKUP(_xlfn.TEXTSPLIT(Table1[[#This Row],[Fuel (no space after comma)]], ","), FuelList_Final_EF!$A$2:$B$65, 2, FALSE))</f>
        <v>53.06</v>
      </c>
      <c r="S5445" s="3">
        <f>Table1[[#This Row],[Generation (TWh)]]*10^9*VLOOKUP(Table1[[#This Row],[Turbine/Engine Technology]],Technology_HR!$A$2:$B$11,2,FALSE)*10^-6</f>
        <v>2946953.1476000007</v>
      </c>
      <c r="T5445" s="5">
        <f>Table1[[#This Row],[Fuel Consumption (mmBtu)]]*Table1[[#This Row],[Emission Factor (kg CO2/ mmBtu)]]*10^3</f>
        <v>156365334011.65604</v>
      </c>
      <c r="U5445" s="3">
        <f>Table1[[#This Row],[Emissions (g CO2)]]/(Table1[[#This Row],[Generation (TWh)]]*10^9)</f>
        <v>440.15922999999998</v>
      </c>
    </row>
    <row r="5446" spans="1:21" x14ac:dyDescent="0.35">
      <c r="A5446" t="s">
        <v>1529</v>
      </c>
      <c r="B5446" t="s">
        <v>3239</v>
      </c>
      <c r="C5446" t="str">
        <f>SUBSTITUTE(Table1[[#This Row],[Fuel]],", ",",")</f>
        <v>fossil gas: natural gas</v>
      </c>
      <c r="D5446" t="s">
        <v>3239</v>
      </c>
      <c r="H5446" t="s">
        <v>59</v>
      </c>
      <c r="I5446">
        <v>102.6666666666667</v>
      </c>
      <c r="J5446" t="s">
        <v>3445</v>
      </c>
      <c r="K5446" t="s">
        <v>29</v>
      </c>
      <c r="L5446" t="s">
        <v>29</v>
      </c>
      <c r="M5446" t="s">
        <v>29</v>
      </c>
      <c r="N5446">
        <v>49.982959000000001</v>
      </c>
      <c r="O5446">
        <v>82.614333000000002</v>
      </c>
      <c r="P5446" t="s">
        <v>3531</v>
      </c>
      <c r="Q5446" s="3">
        <f>Table1[[#This Row],[Capacity (MW)]]*0.395*8760*10^-6</f>
        <v>0.3552472000000001</v>
      </c>
      <c r="R5446" s="3" cm="1">
        <f t="array" ref="R5446">AVERAGE(VLOOKUP(_xlfn.TEXTSPLIT(Table1[[#This Row],[Fuel (no space after comma)]], ","), FuelList_Final_EF!$A$2:$B$65, 2, FALSE))</f>
        <v>53.06</v>
      </c>
      <c r="S5446" s="3">
        <f>Table1[[#This Row],[Generation (TWh)]]*10^9*VLOOKUP(Table1[[#This Row],[Turbine/Engine Technology]],Technology_HR!$A$2:$B$11,2,FALSE)*10^-6</f>
        <v>2946953.1476000007</v>
      </c>
      <c r="T5446" s="5">
        <f>Table1[[#This Row],[Fuel Consumption (mmBtu)]]*Table1[[#This Row],[Emission Factor (kg CO2/ mmBtu)]]*10^3</f>
        <v>156365334011.65604</v>
      </c>
      <c r="U5446" s="3">
        <f>Table1[[#This Row],[Emissions (g CO2)]]/(Table1[[#This Row],[Generation (TWh)]]*10^9)</f>
        <v>440.15922999999998</v>
      </c>
    </row>
    <row r="5447" spans="1:21" x14ac:dyDescent="0.35">
      <c r="A5447" t="s">
        <v>1530</v>
      </c>
      <c r="B5447" t="s">
        <v>3243</v>
      </c>
      <c r="C5447" t="str">
        <f>SUBSTITUTE(Table1[[#This Row],[Fuel]],", ",",")</f>
        <v>fossil gas: natural gas,fossil liquids: fuel oil</v>
      </c>
      <c r="D5447" t="s">
        <v>3239</v>
      </c>
      <c r="E5447" t="s">
        <v>3275</v>
      </c>
      <c r="H5447" t="s">
        <v>3440</v>
      </c>
      <c r="I5447">
        <v>200</v>
      </c>
      <c r="J5447" t="s">
        <v>3446</v>
      </c>
      <c r="K5447">
        <v>1967</v>
      </c>
      <c r="L5447" t="s">
        <v>29</v>
      </c>
      <c r="M5447" t="s">
        <v>29</v>
      </c>
      <c r="N5447">
        <v>42.844943000000001</v>
      </c>
      <c r="O5447">
        <v>71.477414999999993</v>
      </c>
      <c r="P5447" t="s">
        <v>3531</v>
      </c>
      <c r="Q5447" s="3">
        <f>Table1[[#This Row],[Capacity (MW)]]*0.395*8760*10^-6</f>
        <v>0.69203999999999999</v>
      </c>
      <c r="R5447" s="3" cm="1">
        <f t="array" ref="R5447">AVERAGE(VLOOKUP(_xlfn.TEXTSPLIT(Table1[[#This Row],[Fuel (no space after comma)]], ","), FuelList_Final_EF!$A$2:$B$65, 2, FALSE))</f>
        <v>65.583341148886291</v>
      </c>
      <c r="S5447" s="3">
        <f>Table1[[#This Row],[Generation (TWh)]]*10^9*VLOOKUP(Table1[[#This Row],[Turbine/Engine Technology]],Technology_HR!$A$2:$B$11,2,FALSE)*10^-6</f>
        <v>7117631.3999999994</v>
      </c>
      <c r="T5447" s="5">
        <f>Table1[[#This Row],[Fuel Consumption (mmBtu)]]*Table1[[#This Row],[Emission Factor (kg CO2/ mmBtu)]]*10^3</f>
        <v>466798048278.2251</v>
      </c>
      <c r="U5447" s="3">
        <f>Table1[[#This Row],[Emissions (g CO2)]]/(Table1[[#This Row],[Generation (TWh)]]*10^9)</f>
        <v>674.52466371629544</v>
      </c>
    </row>
    <row r="5448" spans="1:21" x14ac:dyDescent="0.35">
      <c r="A5448" t="s">
        <v>1530</v>
      </c>
      <c r="B5448" t="s">
        <v>3243</v>
      </c>
      <c r="C5448" t="str">
        <f>SUBSTITUTE(Table1[[#This Row],[Fuel]],", ",",")</f>
        <v>fossil gas: natural gas,fossil liquids: fuel oil</v>
      </c>
      <c r="D5448" t="s">
        <v>3239</v>
      </c>
      <c r="E5448" t="s">
        <v>3275</v>
      </c>
      <c r="H5448" t="s">
        <v>3440</v>
      </c>
      <c r="I5448">
        <v>200</v>
      </c>
      <c r="J5448" t="s">
        <v>3446</v>
      </c>
      <c r="K5448">
        <v>1969</v>
      </c>
      <c r="L5448" t="s">
        <v>29</v>
      </c>
      <c r="M5448" t="s">
        <v>29</v>
      </c>
      <c r="N5448">
        <v>42.844943000000001</v>
      </c>
      <c r="O5448">
        <v>71.477414999999993</v>
      </c>
      <c r="P5448" t="s">
        <v>3531</v>
      </c>
      <c r="Q5448" s="3">
        <f>Table1[[#This Row],[Capacity (MW)]]*0.395*8760*10^-6</f>
        <v>0.69203999999999999</v>
      </c>
      <c r="R5448" s="3" cm="1">
        <f t="array" ref="R5448">AVERAGE(VLOOKUP(_xlfn.TEXTSPLIT(Table1[[#This Row],[Fuel (no space after comma)]], ","), FuelList_Final_EF!$A$2:$B$65, 2, FALSE))</f>
        <v>65.583341148886291</v>
      </c>
      <c r="S5448" s="3">
        <f>Table1[[#This Row],[Generation (TWh)]]*10^9*VLOOKUP(Table1[[#This Row],[Turbine/Engine Technology]],Technology_HR!$A$2:$B$11,2,FALSE)*10^-6</f>
        <v>7117631.3999999994</v>
      </c>
      <c r="T5448" s="5">
        <f>Table1[[#This Row],[Fuel Consumption (mmBtu)]]*Table1[[#This Row],[Emission Factor (kg CO2/ mmBtu)]]*10^3</f>
        <v>466798048278.2251</v>
      </c>
      <c r="U5448" s="3">
        <f>Table1[[#This Row],[Emissions (g CO2)]]/(Table1[[#This Row],[Generation (TWh)]]*10^9)</f>
        <v>674.52466371629544</v>
      </c>
    </row>
    <row r="5449" spans="1:21" x14ac:dyDescent="0.35">
      <c r="A5449" t="s">
        <v>1530</v>
      </c>
      <c r="B5449" t="s">
        <v>3243</v>
      </c>
      <c r="C5449" t="str">
        <f>SUBSTITUTE(Table1[[#This Row],[Fuel]],", ",",")</f>
        <v>fossil gas: natural gas,fossil liquids: fuel oil</v>
      </c>
      <c r="D5449" t="s">
        <v>3239</v>
      </c>
      <c r="E5449" t="s">
        <v>3275</v>
      </c>
      <c r="H5449" t="s">
        <v>3440</v>
      </c>
      <c r="I5449">
        <v>200</v>
      </c>
      <c r="J5449" t="s">
        <v>3446</v>
      </c>
      <c r="K5449">
        <v>1969</v>
      </c>
      <c r="L5449" t="s">
        <v>29</v>
      </c>
      <c r="M5449" t="s">
        <v>29</v>
      </c>
      <c r="N5449">
        <v>42.844943000000001</v>
      </c>
      <c r="O5449">
        <v>71.477414999999993</v>
      </c>
      <c r="P5449" t="s">
        <v>3531</v>
      </c>
      <c r="Q5449" s="3">
        <f>Table1[[#This Row],[Capacity (MW)]]*0.395*8760*10^-6</f>
        <v>0.69203999999999999</v>
      </c>
      <c r="R5449" s="3" cm="1">
        <f t="array" ref="R5449">AVERAGE(VLOOKUP(_xlfn.TEXTSPLIT(Table1[[#This Row],[Fuel (no space after comma)]], ","), FuelList_Final_EF!$A$2:$B$65, 2, FALSE))</f>
        <v>65.583341148886291</v>
      </c>
      <c r="S5449" s="3">
        <f>Table1[[#This Row],[Generation (TWh)]]*10^9*VLOOKUP(Table1[[#This Row],[Turbine/Engine Technology]],Technology_HR!$A$2:$B$11,2,FALSE)*10^-6</f>
        <v>7117631.3999999994</v>
      </c>
      <c r="T5449" s="5">
        <f>Table1[[#This Row],[Fuel Consumption (mmBtu)]]*Table1[[#This Row],[Emission Factor (kg CO2/ mmBtu)]]*10^3</f>
        <v>466798048278.2251</v>
      </c>
      <c r="U5449" s="3">
        <f>Table1[[#This Row],[Emissions (g CO2)]]/(Table1[[#This Row],[Generation (TWh)]]*10^9)</f>
        <v>674.52466371629544</v>
      </c>
    </row>
    <row r="5450" spans="1:21" x14ac:dyDescent="0.35">
      <c r="A5450" t="s">
        <v>1530</v>
      </c>
      <c r="B5450" t="s">
        <v>3243</v>
      </c>
      <c r="C5450" t="str">
        <f>SUBSTITUTE(Table1[[#This Row],[Fuel]],", ",",")</f>
        <v>fossil gas: natural gas,fossil liquids: fuel oil</v>
      </c>
      <c r="D5450" t="s">
        <v>3239</v>
      </c>
      <c r="E5450" t="s">
        <v>3275</v>
      </c>
      <c r="H5450" t="s">
        <v>3440</v>
      </c>
      <c r="I5450">
        <v>210</v>
      </c>
      <c r="J5450" t="s">
        <v>3446</v>
      </c>
      <c r="K5450">
        <v>1976</v>
      </c>
      <c r="L5450" t="s">
        <v>29</v>
      </c>
      <c r="M5450" t="s">
        <v>29</v>
      </c>
      <c r="N5450">
        <v>42.844943000000001</v>
      </c>
      <c r="O5450">
        <v>71.477414999999993</v>
      </c>
      <c r="P5450" t="s">
        <v>3531</v>
      </c>
      <c r="Q5450" s="3">
        <f>Table1[[#This Row],[Capacity (MW)]]*0.395*8760*10^-6</f>
        <v>0.72664200000000001</v>
      </c>
      <c r="R5450" s="3" cm="1">
        <f t="array" ref="R5450">AVERAGE(VLOOKUP(_xlfn.TEXTSPLIT(Table1[[#This Row],[Fuel (no space after comma)]], ","), FuelList_Final_EF!$A$2:$B$65, 2, FALSE))</f>
        <v>65.583341148886291</v>
      </c>
      <c r="S5450" s="3">
        <f>Table1[[#This Row],[Generation (TWh)]]*10^9*VLOOKUP(Table1[[#This Row],[Turbine/Engine Technology]],Technology_HR!$A$2:$B$11,2,FALSE)*10^-6</f>
        <v>7473512.9699999997</v>
      </c>
      <c r="T5450" s="5">
        <f>Table1[[#This Row],[Fuel Consumption (mmBtu)]]*Table1[[#This Row],[Emission Factor (kg CO2/ mmBtu)]]*10^3</f>
        <v>490137950692.13641</v>
      </c>
      <c r="U5450" s="3">
        <f>Table1[[#This Row],[Emissions (g CO2)]]/(Table1[[#This Row],[Generation (TWh)]]*10^9)</f>
        <v>674.52466371629555</v>
      </c>
    </row>
    <row r="5451" spans="1:21" x14ac:dyDescent="0.35">
      <c r="A5451" t="s">
        <v>1530</v>
      </c>
      <c r="B5451" t="s">
        <v>3243</v>
      </c>
      <c r="C5451" t="str">
        <f>SUBSTITUTE(Table1[[#This Row],[Fuel]],", ",",")</f>
        <v>fossil gas: natural gas,fossil liquids: fuel oil</v>
      </c>
      <c r="D5451" t="s">
        <v>3239</v>
      </c>
      <c r="E5451" t="s">
        <v>3275</v>
      </c>
      <c r="H5451" t="s">
        <v>3440</v>
      </c>
      <c r="I5451">
        <v>210</v>
      </c>
      <c r="J5451" t="s">
        <v>3446</v>
      </c>
      <c r="K5451">
        <v>1976</v>
      </c>
      <c r="L5451" t="s">
        <v>29</v>
      </c>
      <c r="M5451" t="s">
        <v>29</v>
      </c>
      <c r="N5451">
        <v>42.844943000000001</v>
      </c>
      <c r="O5451">
        <v>71.477414999999993</v>
      </c>
      <c r="P5451" t="s">
        <v>3531</v>
      </c>
      <c r="Q5451" s="3">
        <f>Table1[[#This Row],[Capacity (MW)]]*0.395*8760*10^-6</f>
        <v>0.72664200000000001</v>
      </c>
      <c r="R5451" s="3" cm="1">
        <f t="array" ref="R5451">AVERAGE(VLOOKUP(_xlfn.TEXTSPLIT(Table1[[#This Row],[Fuel (no space after comma)]], ","), FuelList_Final_EF!$A$2:$B$65, 2, FALSE))</f>
        <v>65.583341148886291</v>
      </c>
      <c r="S5451" s="3">
        <f>Table1[[#This Row],[Generation (TWh)]]*10^9*VLOOKUP(Table1[[#This Row],[Turbine/Engine Technology]],Technology_HR!$A$2:$B$11,2,FALSE)*10^-6</f>
        <v>7473512.9699999997</v>
      </c>
      <c r="T5451" s="5">
        <f>Table1[[#This Row],[Fuel Consumption (mmBtu)]]*Table1[[#This Row],[Emission Factor (kg CO2/ mmBtu)]]*10^3</f>
        <v>490137950692.13641</v>
      </c>
      <c r="U5451" s="3">
        <f>Table1[[#This Row],[Emissions (g CO2)]]/(Table1[[#This Row],[Generation (TWh)]]*10^9)</f>
        <v>674.52466371629555</v>
      </c>
    </row>
    <row r="5452" spans="1:21" x14ac:dyDescent="0.35">
      <c r="A5452" t="s">
        <v>1530</v>
      </c>
      <c r="B5452" t="s">
        <v>3243</v>
      </c>
      <c r="C5452" t="str">
        <f>SUBSTITUTE(Table1[[#This Row],[Fuel]],", ",",")</f>
        <v>fossil gas: natural gas,fossil liquids: fuel oil</v>
      </c>
      <c r="D5452" t="s">
        <v>3239</v>
      </c>
      <c r="E5452" t="s">
        <v>3275</v>
      </c>
      <c r="H5452" t="s">
        <v>3440</v>
      </c>
      <c r="I5452">
        <v>210</v>
      </c>
      <c r="J5452" t="s">
        <v>3446</v>
      </c>
      <c r="K5452">
        <v>1976</v>
      </c>
      <c r="L5452" t="s">
        <v>29</v>
      </c>
      <c r="M5452" t="s">
        <v>29</v>
      </c>
      <c r="N5452">
        <v>42.844943000000001</v>
      </c>
      <c r="O5452">
        <v>71.477414999999993</v>
      </c>
      <c r="P5452" t="s">
        <v>3531</v>
      </c>
      <c r="Q5452" s="3">
        <f>Table1[[#This Row],[Capacity (MW)]]*0.395*8760*10^-6</f>
        <v>0.72664200000000001</v>
      </c>
      <c r="R5452" s="3" cm="1">
        <f t="array" ref="R5452">AVERAGE(VLOOKUP(_xlfn.TEXTSPLIT(Table1[[#This Row],[Fuel (no space after comma)]], ","), FuelList_Final_EF!$A$2:$B$65, 2, FALSE))</f>
        <v>65.583341148886291</v>
      </c>
      <c r="S5452" s="3">
        <f>Table1[[#This Row],[Generation (TWh)]]*10^9*VLOOKUP(Table1[[#This Row],[Turbine/Engine Technology]],Technology_HR!$A$2:$B$11,2,FALSE)*10^-6</f>
        <v>7473512.9699999997</v>
      </c>
      <c r="T5452" s="5">
        <f>Table1[[#This Row],[Fuel Consumption (mmBtu)]]*Table1[[#This Row],[Emission Factor (kg CO2/ mmBtu)]]*10^3</f>
        <v>490137950692.13641</v>
      </c>
      <c r="U5452" s="3">
        <f>Table1[[#This Row],[Emissions (g CO2)]]/(Table1[[#This Row],[Generation (TWh)]]*10^9)</f>
        <v>674.52466371629555</v>
      </c>
    </row>
    <row r="5453" spans="1:21" x14ac:dyDescent="0.35">
      <c r="A5453" t="s">
        <v>1531</v>
      </c>
      <c r="B5453" t="s">
        <v>3239</v>
      </c>
      <c r="C5453" t="str">
        <f>SUBSTITUTE(Table1[[#This Row],[Fuel]],", ",",")</f>
        <v>fossil gas: natural gas</v>
      </c>
      <c r="D5453" t="s">
        <v>3239</v>
      </c>
      <c r="H5453" t="s">
        <v>3440</v>
      </c>
      <c r="I5453">
        <v>80</v>
      </c>
      <c r="J5453" t="s">
        <v>3446</v>
      </c>
      <c r="K5453">
        <v>2016</v>
      </c>
      <c r="L5453" t="s">
        <v>29</v>
      </c>
      <c r="M5453" t="s">
        <v>29</v>
      </c>
      <c r="N5453">
        <v>48.386781999999997</v>
      </c>
      <c r="O5453">
        <v>57.433540999999998</v>
      </c>
      <c r="P5453" t="s">
        <v>3531</v>
      </c>
      <c r="Q5453" s="3">
        <f>Table1[[#This Row],[Capacity (MW)]]*0.395*8760*10^-6</f>
        <v>0.27681600000000001</v>
      </c>
      <c r="R5453" s="3" cm="1">
        <f t="array" ref="R5453">AVERAGE(VLOOKUP(_xlfn.TEXTSPLIT(Table1[[#This Row],[Fuel (no space after comma)]], ","), FuelList_Final_EF!$A$2:$B$65, 2, FALSE))</f>
        <v>53.06</v>
      </c>
      <c r="S5453" s="3">
        <f>Table1[[#This Row],[Generation (TWh)]]*10^9*VLOOKUP(Table1[[#This Row],[Turbine/Engine Technology]],Technology_HR!$A$2:$B$11,2,FALSE)*10^-6</f>
        <v>2847052.56</v>
      </c>
      <c r="T5453" s="5">
        <f>Table1[[#This Row],[Fuel Consumption (mmBtu)]]*Table1[[#This Row],[Emission Factor (kg CO2/ mmBtu)]]*10^3</f>
        <v>151064608833.60001</v>
      </c>
      <c r="U5453" s="3">
        <f>Table1[[#This Row],[Emissions (g CO2)]]/(Table1[[#This Row],[Generation (TWh)]]*10^9)</f>
        <v>545.72210000000007</v>
      </c>
    </row>
    <row r="5454" spans="1:21" x14ac:dyDescent="0.35">
      <c r="A5454" t="s">
        <v>1531</v>
      </c>
      <c r="B5454" t="s">
        <v>3239</v>
      </c>
      <c r="C5454" t="str">
        <f>SUBSTITUTE(Table1[[#This Row],[Fuel]],", ",",")</f>
        <v>fossil gas: natural gas</v>
      </c>
      <c r="D5454" t="s">
        <v>3239</v>
      </c>
      <c r="H5454" t="s">
        <v>3440</v>
      </c>
      <c r="I5454">
        <v>80</v>
      </c>
      <c r="J5454" t="s">
        <v>3446</v>
      </c>
      <c r="K5454">
        <v>2016</v>
      </c>
      <c r="L5454" t="s">
        <v>29</v>
      </c>
      <c r="M5454" t="s">
        <v>29</v>
      </c>
      <c r="N5454">
        <v>48.386781999999997</v>
      </c>
      <c r="O5454">
        <v>57.433540999999998</v>
      </c>
      <c r="P5454" t="s">
        <v>3531</v>
      </c>
      <c r="Q5454" s="3">
        <f>Table1[[#This Row],[Capacity (MW)]]*0.395*8760*10^-6</f>
        <v>0.27681600000000001</v>
      </c>
      <c r="R5454" s="3" cm="1">
        <f t="array" ref="R5454">AVERAGE(VLOOKUP(_xlfn.TEXTSPLIT(Table1[[#This Row],[Fuel (no space after comma)]], ","), FuelList_Final_EF!$A$2:$B$65, 2, FALSE))</f>
        <v>53.06</v>
      </c>
      <c r="S5454" s="3">
        <f>Table1[[#This Row],[Generation (TWh)]]*10^9*VLOOKUP(Table1[[#This Row],[Turbine/Engine Technology]],Technology_HR!$A$2:$B$11,2,FALSE)*10^-6</f>
        <v>2847052.56</v>
      </c>
      <c r="T5454" s="5">
        <f>Table1[[#This Row],[Fuel Consumption (mmBtu)]]*Table1[[#This Row],[Emission Factor (kg CO2/ mmBtu)]]*10^3</f>
        <v>151064608833.60001</v>
      </c>
      <c r="U5454" s="3">
        <f>Table1[[#This Row],[Emissions (g CO2)]]/(Table1[[#This Row],[Generation (TWh)]]*10^9)</f>
        <v>545.72210000000007</v>
      </c>
    </row>
    <row r="5455" spans="1:21" x14ac:dyDescent="0.35">
      <c r="A5455" t="s">
        <v>1532</v>
      </c>
      <c r="B5455" t="s">
        <v>3239</v>
      </c>
      <c r="C5455" t="str">
        <f>SUBSTITUTE(Table1[[#This Row],[Fuel]],", ",",")</f>
        <v>fossil gas: natural gas</v>
      </c>
      <c r="D5455" t="s">
        <v>3239</v>
      </c>
      <c r="H5455" t="s">
        <v>3440</v>
      </c>
      <c r="I5455">
        <v>50</v>
      </c>
      <c r="J5455" t="s">
        <v>3444</v>
      </c>
      <c r="K5455" t="s">
        <v>29</v>
      </c>
      <c r="L5455" t="s">
        <v>29</v>
      </c>
      <c r="M5455" t="s">
        <v>29</v>
      </c>
      <c r="N5455">
        <v>47.786036000000003</v>
      </c>
      <c r="O5455">
        <v>67.744085999999996</v>
      </c>
      <c r="P5455" t="s">
        <v>3531</v>
      </c>
      <c r="Q5455" s="3">
        <f>Table1[[#This Row],[Capacity (MW)]]*0.395*8760*10^-6</f>
        <v>0.17301</v>
      </c>
      <c r="R5455" s="3" cm="1">
        <f t="array" ref="R5455">AVERAGE(VLOOKUP(_xlfn.TEXTSPLIT(Table1[[#This Row],[Fuel (no space after comma)]], ","), FuelList_Final_EF!$A$2:$B$65, 2, FALSE))</f>
        <v>53.06</v>
      </c>
      <c r="S5455" s="3">
        <f>Table1[[#This Row],[Generation (TWh)]]*10^9*VLOOKUP(Table1[[#This Row],[Turbine/Engine Technology]],Technology_HR!$A$2:$B$11,2,FALSE)*10^-6</f>
        <v>1779407.8499999999</v>
      </c>
      <c r="T5455" s="5">
        <f>Table1[[#This Row],[Fuel Consumption (mmBtu)]]*Table1[[#This Row],[Emission Factor (kg CO2/ mmBtu)]]*10^3</f>
        <v>94415380521</v>
      </c>
      <c r="U5455" s="3">
        <f>Table1[[#This Row],[Emissions (g CO2)]]/(Table1[[#This Row],[Generation (TWh)]]*10^9)</f>
        <v>545.72209999999995</v>
      </c>
    </row>
    <row r="5456" spans="1:21" x14ac:dyDescent="0.35">
      <c r="A5456" t="s">
        <v>1532</v>
      </c>
      <c r="B5456" t="s">
        <v>3239</v>
      </c>
      <c r="C5456" t="str">
        <f>SUBSTITUTE(Table1[[#This Row],[Fuel]],", ",",")</f>
        <v>fossil gas: natural gas</v>
      </c>
      <c r="D5456" t="s">
        <v>3239</v>
      </c>
      <c r="H5456" t="s">
        <v>3440</v>
      </c>
      <c r="I5456">
        <v>50</v>
      </c>
      <c r="J5456" t="s">
        <v>3444</v>
      </c>
      <c r="K5456" t="s">
        <v>29</v>
      </c>
      <c r="L5456" t="s">
        <v>29</v>
      </c>
      <c r="M5456" t="s">
        <v>29</v>
      </c>
      <c r="N5456">
        <v>47.786036000000003</v>
      </c>
      <c r="O5456">
        <v>67.744085999999996</v>
      </c>
      <c r="P5456" t="s">
        <v>3531</v>
      </c>
      <c r="Q5456" s="3">
        <f>Table1[[#This Row],[Capacity (MW)]]*0.395*8760*10^-6</f>
        <v>0.17301</v>
      </c>
      <c r="R5456" s="3" cm="1">
        <f t="array" ref="R5456">AVERAGE(VLOOKUP(_xlfn.TEXTSPLIT(Table1[[#This Row],[Fuel (no space after comma)]], ","), FuelList_Final_EF!$A$2:$B$65, 2, FALSE))</f>
        <v>53.06</v>
      </c>
      <c r="S5456" s="3">
        <f>Table1[[#This Row],[Generation (TWh)]]*10^9*VLOOKUP(Table1[[#This Row],[Turbine/Engine Technology]],Technology_HR!$A$2:$B$11,2,FALSE)*10^-6</f>
        <v>1779407.8499999999</v>
      </c>
      <c r="T5456" s="5">
        <f>Table1[[#This Row],[Fuel Consumption (mmBtu)]]*Table1[[#This Row],[Emission Factor (kg CO2/ mmBtu)]]*10^3</f>
        <v>94415380521</v>
      </c>
      <c r="U5456" s="3">
        <f>Table1[[#This Row],[Emissions (g CO2)]]/(Table1[[#This Row],[Generation (TWh)]]*10^9)</f>
        <v>545.72209999999995</v>
      </c>
    </row>
    <row r="5457" spans="1:21" x14ac:dyDescent="0.35">
      <c r="A5457" t="s">
        <v>1532</v>
      </c>
      <c r="B5457" t="s">
        <v>3239</v>
      </c>
      <c r="C5457" t="str">
        <f>SUBSTITUTE(Table1[[#This Row],[Fuel]],", ",",")</f>
        <v>fossil gas: natural gas</v>
      </c>
      <c r="D5457" t="s">
        <v>3239</v>
      </c>
      <c r="H5457" t="s">
        <v>3440</v>
      </c>
      <c r="I5457">
        <v>60</v>
      </c>
      <c r="J5457" t="s">
        <v>3444</v>
      </c>
      <c r="K5457" t="s">
        <v>29</v>
      </c>
      <c r="L5457" t="s">
        <v>29</v>
      </c>
      <c r="M5457" t="s">
        <v>29</v>
      </c>
      <c r="N5457">
        <v>47.786036000000003</v>
      </c>
      <c r="O5457">
        <v>67.744085999999996</v>
      </c>
      <c r="P5457" t="s">
        <v>3531</v>
      </c>
      <c r="Q5457" s="3">
        <f>Table1[[#This Row],[Capacity (MW)]]*0.395*8760*10^-6</f>
        <v>0.20761200000000002</v>
      </c>
      <c r="R5457" s="3" cm="1">
        <f t="array" ref="R5457">AVERAGE(VLOOKUP(_xlfn.TEXTSPLIT(Table1[[#This Row],[Fuel (no space after comma)]], ","), FuelList_Final_EF!$A$2:$B$65, 2, FALSE))</f>
        <v>53.06</v>
      </c>
      <c r="S5457" s="3">
        <f>Table1[[#This Row],[Generation (TWh)]]*10^9*VLOOKUP(Table1[[#This Row],[Turbine/Engine Technology]],Technology_HR!$A$2:$B$11,2,FALSE)*10^-6</f>
        <v>2135289.42</v>
      </c>
      <c r="T5457" s="5">
        <f>Table1[[#This Row],[Fuel Consumption (mmBtu)]]*Table1[[#This Row],[Emission Factor (kg CO2/ mmBtu)]]*10^3</f>
        <v>113298456625.2</v>
      </c>
      <c r="U5457" s="3">
        <f>Table1[[#This Row],[Emissions (g CO2)]]/(Table1[[#This Row],[Generation (TWh)]]*10^9)</f>
        <v>545.72209999999995</v>
      </c>
    </row>
    <row r="5458" spans="1:21" x14ac:dyDescent="0.35">
      <c r="A5458" t="s">
        <v>1532</v>
      </c>
      <c r="B5458" t="s">
        <v>3239</v>
      </c>
      <c r="C5458" t="str">
        <f>SUBSTITUTE(Table1[[#This Row],[Fuel]],", ",",")</f>
        <v>fossil gas: natural gas</v>
      </c>
      <c r="D5458" t="s">
        <v>3239</v>
      </c>
      <c r="H5458" t="s">
        <v>3440</v>
      </c>
      <c r="I5458">
        <v>50</v>
      </c>
      <c r="J5458" t="s">
        <v>3444</v>
      </c>
      <c r="K5458" t="s">
        <v>29</v>
      </c>
      <c r="L5458" t="s">
        <v>29</v>
      </c>
      <c r="M5458" t="s">
        <v>29</v>
      </c>
      <c r="N5458">
        <v>47.786036000000003</v>
      </c>
      <c r="O5458">
        <v>67.744085999999996</v>
      </c>
      <c r="P5458" t="s">
        <v>3531</v>
      </c>
      <c r="Q5458" s="3">
        <f>Table1[[#This Row],[Capacity (MW)]]*0.395*8760*10^-6</f>
        <v>0.17301</v>
      </c>
      <c r="R5458" s="3" cm="1">
        <f t="array" ref="R5458">AVERAGE(VLOOKUP(_xlfn.TEXTSPLIT(Table1[[#This Row],[Fuel (no space after comma)]], ","), FuelList_Final_EF!$A$2:$B$65, 2, FALSE))</f>
        <v>53.06</v>
      </c>
      <c r="S5458" s="3">
        <f>Table1[[#This Row],[Generation (TWh)]]*10^9*VLOOKUP(Table1[[#This Row],[Turbine/Engine Technology]],Technology_HR!$A$2:$B$11,2,FALSE)*10^-6</f>
        <v>1779407.8499999999</v>
      </c>
      <c r="T5458" s="5">
        <f>Table1[[#This Row],[Fuel Consumption (mmBtu)]]*Table1[[#This Row],[Emission Factor (kg CO2/ mmBtu)]]*10^3</f>
        <v>94415380521</v>
      </c>
      <c r="U5458" s="3">
        <f>Table1[[#This Row],[Emissions (g CO2)]]/(Table1[[#This Row],[Generation (TWh)]]*10^9)</f>
        <v>545.72209999999995</v>
      </c>
    </row>
    <row r="5459" spans="1:21" x14ac:dyDescent="0.35">
      <c r="A5459" t="s">
        <v>1532</v>
      </c>
      <c r="B5459" t="s">
        <v>3239</v>
      </c>
      <c r="C5459" t="str">
        <f>SUBSTITUTE(Table1[[#This Row],[Fuel]],", ",",")</f>
        <v>fossil gas: natural gas</v>
      </c>
      <c r="D5459" t="s">
        <v>3239</v>
      </c>
      <c r="H5459" t="s">
        <v>3438</v>
      </c>
      <c r="I5459">
        <v>50</v>
      </c>
      <c r="J5459" t="s">
        <v>3447</v>
      </c>
      <c r="K5459">
        <v>2027</v>
      </c>
      <c r="L5459" t="s">
        <v>29</v>
      </c>
      <c r="M5459" t="s">
        <v>29</v>
      </c>
      <c r="N5459">
        <v>47.786036000000003</v>
      </c>
      <c r="O5459">
        <v>67.744085999999996</v>
      </c>
      <c r="P5459" t="s">
        <v>3531</v>
      </c>
      <c r="Q5459" s="3">
        <f>Table1[[#This Row],[Capacity (MW)]]*0.395*8760*10^-6</f>
        <v>0.17301</v>
      </c>
      <c r="R5459" s="3" cm="1">
        <f t="array" ref="R5459">AVERAGE(VLOOKUP(_xlfn.TEXTSPLIT(Table1[[#This Row],[Fuel (no space after comma)]], ","), FuelList_Final_EF!$A$2:$B$65, 2, FALSE))</f>
        <v>53.06</v>
      </c>
      <c r="S5459" s="3">
        <f>Table1[[#This Row],[Generation (TWh)]]*10^9*VLOOKUP(Table1[[#This Row],[Turbine/Engine Technology]],Technology_HR!$A$2:$B$11,2,FALSE)*10^-6</f>
        <v>1306052.49</v>
      </c>
      <c r="T5459" s="5">
        <f>Table1[[#This Row],[Fuel Consumption (mmBtu)]]*Table1[[#This Row],[Emission Factor (kg CO2/ mmBtu)]]*10^3</f>
        <v>69299145119.400009</v>
      </c>
      <c r="U5459" s="3">
        <f>Table1[[#This Row],[Emissions (g CO2)]]/(Table1[[#This Row],[Generation (TWh)]]*10^9)</f>
        <v>400.54994000000005</v>
      </c>
    </row>
    <row r="5460" spans="1:21" x14ac:dyDescent="0.35">
      <c r="A5460" t="s">
        <v>1532</v>
      </c>
      <c r="B5460" t="s">
        <v>3239</v>
      </c>
      <c r="C5460" t="str">
        <f>SUBSTITUTE(Table1[[#This Row],[Fuel]],", ",",")</f>
        <v>fossil gas: natural gas</v>
      </c>
      <c r="D5460" t="s">
        <v>3239</v>
      </c>
      <c r="H5460" t="s">
        <v>3438</v>
      </c>
      <c r="I5460">
        <v>50</v>
      </c>
      <c r="J5460" t="s">
        <v>3447</v>
      </c>
      <c r="K5460">
        <v>2027</v>
      </c>
      <c r="L5460" t="s">
        <v>29</v>
      </c>
      <c r="M5460" t="s">
        <v>29</v>
      </c>
      <c r="N5460">
        <v>47.786036000000003</v>
      </c>
      <c r="O5460">
        <v>67.744085999999996</v>
      </c>
      <c r="P5460" t="s">
        <v>3531</v>
      </c>
      <c r="Q5460" s="3">
        <f>Table1[[#This Row],[Capacity (MW)]]*0.395*8760*10^-6</f>
        <v>0.17301</v>
      </c>
      <c r="R5460" s="3" cm="1">
        <f t="array" ref="R5460">AVERAGE(VLOOKUP(_xlfn.TEXTSPLIT(Table1[[#This Row],[Fuel (no space after comma)]], ","), FuelList_Final_EF!$A$2:$B$65, 2, FALSE))</f>
        <v>53.06</v>
      </c>
      <c r="S5460" s="3">
        <f>Table1[[#This Row],[Generation (TWh)]]*10^9*VLOOKUP(Table1[[#This Row],[Turbine/Engine Technology]],Technology_HR!$A$2:$B$11,2,FALSE)*10^-6</f>
        <v>1306052.49</v>
      </c>
      <c r="T5460" s="5">
        <f>Table1[[#This Row],[Fuel Consumption (mmBtu)]]*Table1[[#This Row],[Emission Factor (kg CO2/ mmBtu)]]*10^3</f>
        <v>69299145119.400009</v>
      </c>
      <c r="U5460" s="3">
        <f>Table1[[#This Row],[Emissions (g CO2)]]/(Table1[[#This Row],[Generation (TWh)]]*10^9)</f>
        <v>400.54994000000005</v>
      </c>
    </row>
    <row r="5461" spans="1:21" x14ac:dyDescent="0.35">
      <c r="A5461" t="s">
        <v>1533</v>
      </c>
      <c r="B5461" t="s">
        <v>3241</v>
      </c>
      <c r="C5461" t="str">
        <f>SUBSTITUTE(Table1[[#This Row],[Fuel]],", ",",")</f>
        <v>fossil liquids: heavy fuel oil</v>
      </c>
      <c r="D5461" t="s">
        <v>3241</v>
      </c>
      <c r="H5461" t="s">
        <v>3437</v>
      </c>
      <c r="I5461">
        <v>80</v>
      </c>
      <c r="J5461" t="s">
        <v>3446</v>
      </c>
      <c r="K5461">
        <v>2014</v>
      </c>
      <c r="L5461" t="s">
        <v>29</v>
      </c>
      <c r="M5461">
        <v>2034</v>
      </c>
      <c r="N5461">
        <v>-1.453087</v>
      </c>
      <c r="O5461">
        <v>37.005026000000001</v>
      </c>
      <c r="P5461" t="s">
        <v>3532</v>
      </c>
      <c r="Q5461" s="3">
        <f>Table1[[#This Row],[Capacity (MW)]]*0.395*8760*10^-6</f>
        <v>0.27681600000000001</v>
      </c>
      <c r="R5461" s="3" cm="1">
        <f t="array" ref="R5461">AVERAGE(VLOOKUP(_xlfn.TEXTSPLIT(Table1[[#This Row],[Fuel (no space after comma)]], ","), FuelList_Final_EF!$A$2:$B$65, 2, FALSE))</f>
        <v>81.602530311017389</v>
      </c>
      <c r="S5461" s="3">
        <f>Table1[[#This Row],[Generation (TWh)]]*10^9*VLOOKUP(Table1[[#This Row],[Turbine/Engine Technology]],Technology_HR!$A$2:$B$11,2,FALSE)*10^-6</f>
        <v>2463662.4</v>
      </c>
      <c r="T5461" s="5">
        <f>Table1[[#This Row],[Fuel Consumption (mmBtu)]]*Table1[[#This Row],[Emission Factor (kg CO2/ mmBtu)]]*10^3</f>
        <v>201041085672.11383</v>
      </c>
      <c r="U5461" s="3">
        <f>Table1[[#This Row],[Emissions (g CO2)]]/(Table1[[#This Row],[Generation (TWh)]]*10^9)</f>
        <v>726.26251976805474</v>
      </c>
    </row>
    <row r="5462" spans="1:21" x14ac:dyDescent="0.35">
      <c r="A5462" t="s">
        <v>1534</v>
      </c>
      <c r="B5462" t="s">
        <v>3241</v>
      </c>
      <c r="C5462" t="str">
        <f>SUBSTITUTE(Table1[[#This Row],[Fuel]],", ",",")</f>
        <v>fossil liquids: heavy fuel oil</v>
      </c>
      <c r="D5462" t="s">
        <v>3241</v>
      </c>
      <c r="H5462" t="s">
        <v>3437</v>
      </c>
      <c r="I5462">
        <v>83.2</v>
      </c>
      <c r="J5462" t="s">
        <v>3446</v>
      </c>
      <c r="K5462">
        <v>2015</v>
      </c>
      <c r="L5462" t="s">
        <v>29</v>
      </c>
      <c r="M5462">
        <v>2035</v>
      </c>
      <c r="N5462">
        <v>-1.4621569999999999</v>
      </c>
      <c r="O5462">
        <v>36.955511000000001</v>
      </c>
      <c r="P5462" t="s">
        <v>3532</v>
      </c>
      <c r="Q5462" s="3">
        <f>Table1[[#This Row],[Capacity (MW)]]*0.395*8760*10^-6</f>
        <v>0.28788863999999997</v>
      </c>
      <c r="R5462" s="3" cm="1">
        <f t="array" ref="R5462">AVERAGE(VLOOKUP(_xlfn.TEXTSPLIT(Table1[[#This Row],[Fuel (no space after comma)]], ","), FuelList_Final_EF!$A$2:$B$65, 2, FALSE))</f>
        <v>81.602530311017389</v>
      </c>
      <c r="S5462" s="3">
        <f>Table1[[#This Row],[Generation (TWh)]]*10^9*VLOOKUP(Table1[[#This Row],[Turbine/Engine Technology]],Technology_HR!$A$2:$B$11,2,FALSE)*10^-6</f>
        <v>2562208.8959999997</v>
      </c>
      <c r="T5462" s="5">
        <f>Table1[[#This Row],[Fuel Consumption (mmBtu)]]*Table1[[#This Row],[Emission Factor (kg CO2/ mmBtu)]]*10^3</f>
        <v>209082729098.99838</v>
      </c>
      <c r="U5462" s="3">
        <f>Table1[[#This Row],[Emissions (g CO2)]]/(Table1[[#This Row],[Generation (TWh)]]*10^9)</f>
        <v>726.26251976805474</v>
      </c>
    </row>
    <row r="5463" spans="1:21" x14ac:dyDescent="0.35">
      <c r="A5463" t="s">
        <v>1535</v>
      </c>
      <c r="B5463" t="s">
        <v>3242</v>
      </c>
      <c r="C5463" t="str">
        <f>SUBSTITUTE(Table1[[#This Row],[Fuel]],", ",",")</f>
        <v>fossil gas: lng</v>
      </c>
      <c r="D5463" t="s">
        <v>3242</v>
      </c>
      <c r="H5463" t="s">
        <v>3436</v>
      </c>
      <c r="I5463">
        <v>700</v>
      </c>
      <c r="J5463" t="s">
        <v>3444</v>
      </c>
      <c r="K5463" t="s">
        <v>29</v>
      </c>
      <c r="L5463" t="s">
        <v>29</v>
      </c>
      <c r="M5463" t="s">
        <v>29</v>
      </c>
      <c r="N5463">
        <v>-4.0091020000000004</v>
      </c>
      <c r="O5463">
        <v>39.564939000000003</v>
      </c>
      <c r="P5463" t="s">
        <v>3532</v>
      </c>
      <c r="Q5463" s="3">
        <f>Table1[[#This Row],[Capacity (MW)]]*0.395*8760*10^-6</f>
        <v>2.4221399999999997</v>
      </c>
      <c r="R5463" s="3" cm="1">
        <f t="array" ref="R5463">AVERAGE(VLOOKUP(_xlfn.TEXTSPLIT(Table1[[#This Row],[Fuel (no space after comma)]], ","), FuelList_Final_EF!$A$2:$B$65, 2, FALSE))</f>
        <v>67.685819715340017</v>
      </c>
      <c r="S5463" s="3">
        <f>Table1[[#This Row],[Generation (TWh)]]*10^9*VLOOKUP(Table1[[#This Row],[Turbine/Engine Technology]],Technology_HR!$A$2:$B$11,2,FALSE)*10^-6</f>
        <v>26667761.399999995</v>
      </c>
      <c r="T5463" s="5">
        <f>Table1[[#This Row],[Fuel Consumption (mmBtu)]]*Table1[[#This Row],[Emission Factor (kg CO2/ mmBtu)]]*10^3</f>
        <v>1805029290332.1033</v>
      </c>
      <c r="U5463" s="3">
        <f>Table1[[#This Row],[Emissions (g CO2)]]/(Table1[[#This Row],[Generation (TWh)]]*10^9)</f>
        <v>745.22087506589367</v>
      </c>
    </row>
    <row r="5464" spans="1:21" x14ac:dyDescent="0.35">
      <c r="A5464" t="s">
        <v>1536</v>
      </c>
      <c r="B5464" t="s">
        <v>3241</v>
      </c>
      <c r="C5464" t="str">
        <f>SUBSTITUTE(Table1[[#This Row],[Fuel]],", ",",")</f>
        <v>fossil liquids: heavy fuel oil</v>
      </c>
      <c r="D5464" t="s">
        <v>3241</v>
      </c>
      <c r="H5464" t="s">
        <v>3437</v>
      </c>
      <c r="I5464">
        <v>53</v>
      </c>
      <c r="J5464" t="s">
        <v>3446</v>
      </c>
      <c r="K5464">
        <v>2004</v>
      </c>
      <c r="L5464" t="s">
        <v>29</v>
      </c>
      <c r="M5464">
        <v>2034</v>
      </c>
      <c r="N5464">
        <v>-1.293577</v>
      </c>
      <c r="O5464">
        <v>36.819850000000002</v>
      </c>
      <c r="P5464" t="s">
        <v>3532</v>
      </c>
      <c r="Q5464" s="3">
        <f>Table1[[#This Row],[Capacity (MW)]]*0.395*8760*10^-6</f>
        <v>0.18339059999999999</v>
      </c>
      <c r="R5464" s="3" cm="1">
        <f t="array" ref="R5464">AVERAGE(VLOOKUP(_xlfn.TEXTSPLIT(Table1[[#This Row],[Fuel (no space after comma)]], ","), FuelList_Final_EF!$A$2:$B$65, 2, FALSE))</f>
        <v>81.602530311017389</v>
      </c>
      <c r="S5464" s="3">
        <f>Table1[[#This Row],[Generation (TWh)]]*10^9*VLOOKUP(Table1[[#This Row],[Turbine/Engine Technology]],Technology_HR!$A$2:$B$11,2,FALSE)*10^-6</f>
        <v>1632176.3399999999</v>
      </c>
      <c r="T5464" s="5">
        <f>Table1[[#This Row],[Fuel Consumption (mmBtu)]]*Table1[[#This Row],[Emission Factor (kg CO2/ mmBtu)]]*10^3</f>
        <v>133189719257.77541</v>
      </c>
      <c r="U5464" s="3">
        <f>Table1[[#This Row],[Emissions (g CO2)]]/(Table1[[#This Row],[Generation (TWh)]]*10^9)</f>
        <v>726.26251976805463</v>
      </c>
    </row>
    <row r="5465" spans="1:21" x14ac:dyDescent="0.35">
      <c r="A5465" t="s">
        <v>1535</v>
      </c>
      <c r="B5465" t="s">
        <v>3241</v>
      </c>
      <c r="C5465" t="str">
        <f>SUBSTITUTE(Table1[[#This Row],[Fuel]],", ",",")</f>
        <v>fossil liquids: heavy fuel oil</v>
      </c>
      <c r="D5465" t="s">
        <v>3241</v>
      </c>
      <c r="H5465" t="s">
        <v>3437</v>
      </c>
      <c r="I5465">
        <v>116.9</v>
      </c>
      <c r="J5465" t="s">
        <v>3446</v>
      </c>
      <c r="K5465">
        <v>2010</v>
      </c>
      <c r="L5465" t="s">
        <v>29</v>
      </c>
      <c r="M5465">
        <v>2031</v>
      </c>
      <c r="N5465">
        <v>-4.0386730000000002</v>
      </c>
      <c r="O5465">
        <v>39.636099000000002</v>
      </c>
      <c r="P5465" t="s">
        <v>3532</v>
      </c>
      <c r="Q5465" s="3">
        <f>Table1[[#This Row],[Capacity (MW)]]*0.395*8760*10^-6</f>
        <v>0.40449738000000002</v>
      </c>
      <c r="R5465" s="3" cm="1">
        <f t="array" ref="R5465">AVERAGE(VLOOKUP(_xlfn.TEXTSPLIT(Table1[[#This Row],[Fuel (no space after comma)]], ","), FuelList_Final_EF!$A$2:$B$65, 2, FALSE))</f>
        <v>81.602530311017389</v>
      </c>
      <c r="S5465" s="3">
        <f>Table1[[#This Row],[Generation (TWh)]]*10^9*VLOOKUP(Table1[[#This Row],[Turbine/Engine Technology]],Technology_HR!$A$2:$B$11,2,FALSE)*10^-6</f>
        <v>3600026.682</v>
      </c>
      <c r="T5465" s="5">
        <f>Table1[[#This Row],[Fuel Consumption (mmBtu)]]*Table1[[#This Row],[Emission Factor (kg CO2/ mmBtu)]]*10^3</f>
        <v>293771286438.37634</v>
      </c>
      <c r="U5465" s="3">
        <f>Table1[[#This Row],[Emissions (g CO2)]]/(Table1[[#This Row],[Generation (TWh)]]*10^9)</f>
        <v>726.26251976805474</v>
      </c>
    </row>
    <row r="5466" spans="1:21" x14ac:dyDescent="0.35">
      <c r="A5466" t="s">
        <v>1535</v>
      </c>
      <c r="B5466" t="s">
        <v>3241</v>
      </c>
      <c r="C5466" t="str">
        <f>SUBSTITUTE(Table1[[#This Row],[Fuel]],", ",",")</f>
        <v>fossil liquids: heavy fuel oil</v>
      </c>
      <c r="D5466" t="s">
        <v>3241</v>
      </c>
      <c r="H5466" t="s">
        <v>3437</v>
      </c>
      <c r="I5466">
        <v>60</v>
      </c>
      <c r="J5466" t="s">
        <v>3446</v>
      </c>
      <c r="K5466">
        <v>1987</v>
      </c>
      <c r="L5466" t="s">
        <v>29</v>
      </c>
      <c r="M5466" t="s">
        <v>29</v>
      </c>
      <c r="N5466">
        <v>-0.207979</v>
      </c>
      <c r="O5466">
        <v>35.152070000000002</v>
      </c>
      <c r="P5466" t="s">
        <v>3532</v>
      </c>
      <c r="Q5466" s="3">
        <f>Table1[[#This Row],[Capacity (MW)]]*0.395*8760*10^-6</f>
        <v>0.20761200000000002</v>
      </c>
      <c r="R5466" s="3" cm="1">
        <f t="array" ref="R5466">AVERAGE(VLOOKUP(_xlfn.TEXTSPLIT(Table1[[#This Row],[Fuel (no space after comma)]], ","), FuelList_Final_EF!$A$2:$B$65, 2, FALSE))</f>
        <v>81.602530311017389</v>
      </c>
      <c r="S5466" s="3">
        <f>Table1[[#This Row],[Generation (TWh)]]*10^9*VLOOKUP(Table1[[#This Row],[Turbine/Engine Technology]],Technology_HR!$A$2:$B$11,2,FALSE)*10^-6</f>
        <v>1847746.8</v>
      </c>
      <c r="T5466" s="5">
        <f>Table1[[#This Row],[Fuel Consumption (mmBtu)]]*Table1[[#This Row],[Emission Factor (kg CO2/ mmBtu)]]*10^3</f>
        <v>150780814254.08539</v>
      </c>
      <c r="U5466" s="3">
        <f>Table1[[#This Row],[Emissions (g CO2)]]/(Table1[[#This Row],[Generation (TWh)]]*10^9)</f>
        <v>726.26251976805463</v>
      </c>
    </row>
    <row r="5467" spans="1:21" x14ac:dyDescent="0.35">
      <c r="A5467" t="s">
        <v>1537</v>
      </c>
      <c r="B5467" t="s">
        <v>3241</v>
      </c>
      <c r="C5467" t="str">
        <f>SUBSTITUTE(Table1[[#This Row],[Fuel]],", ",",")</f>
        <v>fossil liquids: heavy fuel oil</v>
      </c>
      <c r="D5467" t="s">
        <v>3241</v>
      </c>
      <c r="H5467" t="s">
        <v>3437</v>
      </c>
      <c r="I5467">
        <v>85</v>
      </c>
      <c r="J5467" t="s">
        <v>3446</v>
      </c>
      <c r="K5467">
        <v>2009</v>
      </c>
      <c r="L5467" t="s">
        <v>29</v>
      </c>
      <c r="M5467">
        <v>2030</v>
      </c>
      <c r="N5467">
        <v>-2.9906809999999999</v>
      </c>
      <c r="O5467">
        <v>40.113391999999997</v>
      </c>
      <c r="P5467" t="s">
        <v>3532</v>
      </c>
      <c r="Q5467" s="3">
        <f>Table1[[#This Row],[Capacity (MW)]]*0.395*8760*10^-6</f>
        <v>0.29411699999999996</v>
      </c>
      <c r="R5467" s="3" cm="1">
        <f t="array" ref="R5467">AVERAGE(VLOOKUP(_xlfn.TEXTSPLIT(Table1[[#This Row],[Fuel (no space after comma)]], ","), FuelList_Final_EF!$A$2:$B$65, 2, FALSE))</f>
        <v>81.602530311017389</v>
      </c>
      <c r="S5467" s="3">
        <f>Table1[[#This Row],[Generation (TWh)]]*10^9*VLOOKUP(Table1[[#This Row],[Turbine/Engine Technology]],Technology_HR!$A$2:$B$11,2,FALSE)*10^-6</f>
        <v>2617641.2999999993</v>
      </c>
      <c r="T5467" s="5">
        <f>Table1[[#This Row],[Fuel Consumption (mmBtu)]]*Table1[[#This Row],[Emission Factor (kg CO2/ mmBtu)]]*10^3</f>
        <v>213606153526.62091</v>
      </c>
      <c r="U5467" s="3">
        <f>Table1[[#This Row],[Emissions (g CO2)]]/(Table1[[#This Row],[Generation (TWh)]]*10^9)</f>
        <v>726.26251976805474</v>
      </c>
    </row>
    <row r="5468" spans="1:21" x14ac:dyDescent="0.35">
      <c r="A5468" t="s">
        <v>1538</v>
      </c>
      <c r="B5468" t="s">
        <v>3241</v>
      </c>
      <c r="C5468" t="str">
        <f>SUBSTITUTE(Table1[[#This Row],[Fuel]],", ",",")</f>
        <v>fossil liquids: heavy fuel oil</v>
      </c>
      <c r="D5468" t="s">
        <v>3241</v>
      </c>
      <c r="H5468" t="s">
        <v>3441</v>
      </c>
      <c r="I5468">
        <v>87</v>
      </c>
      <c r="J5468" t="s">
        <v>3446</v>
      </c>
      <c r="K5468">
        <v>2013</v>
      </c>
      <c r="L5468" t="s">
        <v>29</v>
      </c>
      <c r="M5468">
        <v>2034</v>
      </c>
      <c r="N5468">
        <v>-1.0599730000000001</v>
      </c>
      <c r="O5468">
        <v>37.050232999999999</v>
      </c>
      <c r="P5468" t="s">
        <v>3532</v>
      </c>
      <c r="Q5468" s="3">
        <f>Table1[[#This Row],[Capacity (MW)]]*0.395*8760*10^-6</f>
        <v>0.30103740000000001</v>
      </c>
      <c r="R5468" s="3" cm="1">
        <f t="array" ref="R5468">AVERAGE(VLOOKUP(_xlfn.TEXTSPLIT(Table1[[#This Row],[Fuel (no space after comma)]], ","), FuelList_Final_EF!$A$2:$B$65, 2, FALSE))</f>
        <v>81.602530311017389</v>
      </c>
      <c r="S5468" s="3">
        <f>Table1[[#This Row],[Generation (TWh)]]*10^9*VLOOKUP(Table1[[#This Row],[Turbine/Engine Technology]],Technology_HR!$A$2:$B$11,2,FALSE)*10^-6</f>
        <v>2272531.3325999998</v>
      </c>
      <c r="T5468" s="5">
        <f>Table1[[#This Row],[Fuel Consumption (mmBtu)]]*Table1[[#This Row],[Emission Factor (kg CO2/ mmBtu)]]*10^3</f>
        <v>185444306951.22824</v>
      </c>
      <c r="U5468" s="3">
        <f>Table1[[#This Row],[Emissions (g CO2)]]/(Table1[[#This Row],[Generation (TWh)]]*10^9)</f>
        <v>616.01750131787026</v>
      </c>
    </row>
    <row r="5469" spans="1:21" x14ac:dyDescent="0.35">
      <c r="A5469" t="s">
        <v>29</v>
      </c>
      <c r="B5469" t="s">
        <v>3239</v>
      </c>
      <c r="C5469" t="str">
        <f>SUBSTITUTE(Table1[[#This Row],[Fuel]],", ",",")</f>
        <v>fossil gas: natural gas</v>
      </c>
      <c r="D5469" t="s">
        <v>3239</v>
      </c>
      <c r="H5469" t="s">
        <v>59</v>
      </c>
      <c r="I5469">
        <v>500</v>
      </c>
      <c r="J5469" t="s">
        <v>3450</v>
      </c>
      <c r="K5469" t="s">
        <v>29</v>
      </c>
      <c r="L5469" t="s">
        <v>29</v>
      </c>
      <c r="M5469" t="s">
        <v>29</v>
      </c>
      <c r="N5469">
        <v>42.370935818384531</v>
      </c>
      <c r="O5469">
        <v>21.151051762755429</v>
      </c>
      <c r="P5469" t="s">
        <v>3533</v>
      </c>
      <c r="Q5469" s="3">
        <f>Table1[[#This Row],[Capacity (MW)]]*0.395*8760*10^-6</f>
        <v>1.7301</v>
      </c>
      <c r="R5469" s="3" cm="1">
        <f t="array" ref="R5469">AVERAGE(VLOOKUP(_xlfn.TEXTSPLIT(Table1[[#This Row],[Fuel (no space after comma)]], ","), FuelList_Final_EF!$A$2:$B$65, 2, FALSE))</f>
        <v>53.06</v>
      </c>
      <c r="S5469" s="3">
        <f>Table1[[#This Row],[Generation (TWh)]]*10^9*VLOOKUP(Table1[[#This Row],[Turbine/Engine Technology]],Technology_HR!$A$2:$B$11,2,FALSE)*10^-6</f>
        <v>14352044.549999999</v>
      </c>
      <c r="T5469" s="5">
        <f>Table1[[#This Row],[Fuel Consumption (mmBtu)]]*Table1[[#This Row],[Emission Factor (kg CO2/ mmBtu)]]*10^3</f>
        <v>761519483823</v>
      </c>
      <c r="U5469" s="3">
        <f>Table1[[#This Row],[Emissions (g CO2)]]/(Table1[[#This Row],[Generation (TWh)]]*10^9)</f>
        <v>440.15922999999998</v>
      </c>
    </row>
    <row r="5470" spans="1:21" x14ac:dyDescent="0.35">
      <c r="A5470" t="s">
        <v>1539</v>
      </c>
      <c r="B5470" t="s">
        <v>3243</v>
      </c>
      <c r="C5470" t="str">
        <f>SUBSTITUTE(Table1[[#This Row],[Fuel]],", ",",")</f>
        <v>fossil gas: natural gas,fossil liquids: fuel oil</v>
      </c>
      <c r="D5470" t="s">
        <v>3239</v>
      </c>
      <c r="E5470" t="s">
        <v>3275</v>
      </c>
      <c r="H5470" t="s">
        <v>3438</v>
      </c>
      <c r="I5470">
        <v>1800</v>
      </c>
      <c r="J5470" t="s">
        <v>3447</v>
      </c>
      <c r="K5470" t="s">
        <v>29</v>
      </c>
      <c r="L5470" t="s">
        <v>29</v>
      </c>
      <c r="M5470" t="s">
        <v>29</v>
      </c>
      <c r="N5470">
        <v>28.696601000000001</v>
      </c>
      <c r="O5470">
        <v>48.373941000000002</v>
      </c>
      <c r="P5470" t="s">
        <v>3534</v>
      </c>
      <c r="Q5470" s="3">
        <f>Table1[[#This Row],[Capacity (MW)]]*0.395*8760*10^-6</f>
        <v>6.2283599999999995</v>
      </c>
      <c r="R5470" s="3" cm="1">
        <f t="array" ref="R5470">AVERAGE(VLOOKUP(_xlfn.TEXTSPLIT(Table1[[#This Row],[Fuel (no space after comma)]], ","), FuelList_Final_EF!$A$2:$B$65, 2, FALSE))</f>
        <v>65.583341148886291</v>
      </c>
      <c r="S5470" s="3">
        <f>Table1[[#This Row],[Generation (TWh)]]*10^9*VLOOKUP(Table1[[#This Row],[Turbine/Engine Technology]],Technology_HR!$A$2:$B$11,2,FALSE)*10^-6</f>
        <v>47017889.639999993</v>
      </c>
      <c r="T5470" s="5">
        <f>Table1[[#This Row],[Fuel Consumption (mmBtu)]]*Table1[[#This Row],[Emission Factor (kg CO2/ mmBtu)]]*10^3</f>
        <v>3083590296360.8062</v>
      </c>
      <c r="U5470" s="3">
        <f>Table1[[#This Row],[Emissions (g CO2)]]/(Table1[[#This Row],[Generation (TWh)]]*10^9)</f>
        <v>495.08864233294264</v>
      </c>
    </row>
    <row r="5471" spans="1:21" x14ac:dyDescent="0.35">
      <c r="A5471" t="s">
        <v>1539</v>
      </c>
      <c r="B5471" t="s">
        <v>3243</v>
      </c>
      <c r="C5471" t="str">
        <f>SUBSTITUTE(Table1[[#This Row],[Fuel]],", ",",")</f>
        <v>fossil gas: natural gas,fossil liquids: fuel oil</v>
      </c>
      <c r="D5471" t="s">
        <v>3239</v>
      </c>
      <c r="E5471" t="s">
        <v>3275</v>
      </c>
      <c r="H5471" t="s">
        <v>3438</v>
      </c>
      <c r="I5471">
        <v>1800</v>
      </c>
      <c r="J5471" t="s">
        <v>3447</v>
      </c>
      <c r="K5471">
        <v>2029</v>
      </c>
      <c r="L5471" t="s">
        <v>29</v>
      </c>
      <c r="M5471" t="s">
        <v>29</v>
      </c>
      <c r="N5471">
        <v>28.696601000000001</v>
      </c>
      <c r="O5471">
        <v>48.373941000000002</v>
      </c>
      <c r="P5471" t="s">
        <v>3534</v>
      </c>
      <c r="Q5471" s="3">
        <f>Table1[[#This Row],[Capacity (MW)]]*0.395*8760*10^-6</f>
        <v>6.2283599999999995</v>
      </c>
      <c r="R5471" s="3" cm="1">
        <f t="array" ref="R5471">AVERAGE(VLOOKUP(_xlfn.TEXTSPLIT(Table1[[#This Row],[Fuel (no space after comma)]], ","), FuelList_Final_EF!$A$2:$B$65, 2, FALSE))</f>
        <v>65.583341148886291</v>
      </c>
      <c r="S5471" s="3">
        <f>Table1[[#This Row],[Generation (TWh)]]*10^9*VLOOKUP(Table1[[#This Row],[Turbine/Engine Technology]],Technology_HR!$A$2:$B$11,2,FALSE)*10^-6</f>
        <v>47017889.639999993</v>
      </c>
      <c r="T5471" s="5">
        <f>Table1[[#This Row],[Fuel Consumption (mmBtu)]]*Table1[[#This Row],[Emission Factor (kg CO2/ mmBtu)]]*10^3</f>
        <v>3083590296360.8062</v>
      </c>
      <c r="U5471" s="3">
        <f>Table1[[#This Row],[Emissions (g CO2)]]/(Table1[[#This Row],[Generation (TWh)]]*10^9)</f>
        <v>495.08864233294264</v>
      </c>
    </row>
    <row r="5472" spans="1:21" x14ac:dyDescent="0.35">
      <c r="A5472" t="s">
        <v>1539</v>
      </c>
      <c r="B5472" t="s">
        <v>3243</v>
      </c>
      <c r="C5472" t="str">
        <f>SUBSTITUTE(Table1[[#This Row],[Fuel]],", ",",")</f>
        <v>fossil gas: natural gas,fossil liquids: fuel oil</v>
      </c>
      <c r="D5472" t="s">
        <v>3239</v>
      </c>
      <c r="E5472" t="s">
        <v>3275</v>
      </c>
      <c r="H5472" t="s">
        <v>3438</v>
      </c>
      <c r="I5472">
        <v>1800</v>
      </c>
      <c r="J5472" t="s">
        <v>3447</v>
      </c>
      <c r="K5472" t="s">
        <v>29</v>
      </c>
      <c r="L5472" t="s">
        <v>29</v>
      </c>
      <c r="M5472" t="s">
        <v>29</v>
      </c>
      <c r="N5472">
        <v>28.696601000000001</v>
      </c>
      <c r="O5472">
        <v>48.373941000000002</v>
      </c>
      <c r="P5472" t="s">
        <v>3534</v>
      </c>
      <c r="Q5472" s="3">
        <f>Table1[[#This Row],[Capacity (MW)]]*0.395*8760*10^-6</f>
        <v>6.2283599999999995</v>
      </c>
      <c r="R5472" s="3" cm="1">
        <f t="array" ref="R5472">AVERAGE(VLOOKUP(_xlfn.TEXTSPLIT(Table1[[#This Row],[Fuel (no space after comma)]], ","), FuelList_Final_EF!$A$2:$B$65, 2, FALSE))</f>
        <v>65.583341148886291</v>
      </c>
      <c r="S5472" s="3">
        <f>Table1[[#This Row],[Generation (TWh)]]*10^9*VLOOKUP(Table1[[#This Row],[Turbine/Engine Technology]],Technology_HR!$A$2:$B$11,2,FALSE)*10^-6</f>
        <v>47017889.639999993</v>
      </c>
      <c r="T5472" s="5">
        <f>Table1[[#This Row],[Fuel Consumption (mmBtu)]]*Table1[[#This Row],[Emission Factor (kg CO2/ mmBtu)]]*10^3</f>
        <v>3083590296360.8062</v>
      </c>
      <c r="U5472" s="3">
        <f>Table1[[#This Row],[Emissions (g CO2)]]/(Table1[[#This Row],[Generation (TWh)]]*10^9)</f>
        <v>495.08864233294264</v>
      </c>
    </row>
    <row r="5473" spans="1:21" x14ac:dyDescent="0.35">
      <c r="A5473" t="s">
        <v>1540</v>
      </c>
      <c r="B5473" t="s">
        <v>3243</v>
      </c>
      <c r="C5473" t="str">
        <f>SUBSTITUTE(Table1[[#This Row],[Fuel]],", ",",")</f>
        <v>fossil gas: natural gas,fossil liquids: fuel oil</v>
      </c>
      <c r="D5473" t="s">
        <v>3239</v>
      </c>
      <c r="E5473" t="s">
        <v>3275</v>
      </c>
      <c r="H5473" t="s">
        <v>3438</v>
      </c>
      <c r="I5473">
        <v>3600</v>
      </c>
      <c r="J5473" t="s">
        <v>3447</v>
      </c>
      <c r="K5473">
        <v>2028</v>
      </c>
      <c r="L5473" t="s">
        <v>29</v>
      </c>
      <c r="M5473" t="s">
        <v>29</v>
      </c>
      <c r="N5473">
        <v>28.577428000000001</v>
      </c>
      <c r="O5473">
        <v>48.381681</v>
      </c>
      <c r="P5473" t="s">
        <v>3534</v>
      </c>
      <c r="Q5473" s="3">
        <f>Table1[[#This Row],[Capacity (MW)]]*0.395*8760*10^-6</f>
        <v>12.456719999999999</v>
      </c>
      <c r="R5473" s="3" cm="1">
        <f t="array" ref="R5473">AVERAGE(VLOOKUP(_xlfn.TEXTSPLIT(Table1[[#This Row],[Fuel (no space after comma)]], ","), FuelList_Final_EF!$A$2:$B$65, 2, FALSE))</f>
        <v>65.583341148886291</v>
      </c>
      <c r="S5473" s="3">
        <f>Table1[[#This Row],[Generation (TWh)]]*10^9*VLOOKUP(Table1[[#This Row],[Turbine/Engine Technology]],Technology_HR!$A$2:$B$11,2,FALSE)*10^-6</f>
        <v>94035779.279999986</v>
      </c>
      <c r="T5473" s="5">
        <f>Table1[[#This Row],[Fuel Consumption (mmBtu)]]*Table1[[#This Row],[Emission Factor (kg CO2/ mmBtu)]]*10^3</f>
        <v>6167180592721.6123</v>
      </c>
      <c r="U5473" s="3">
        <f>Table1[[#This Row],[Emissions (g CO2)]]/(Table1[[#This Row],[Generation (TWh)]]*10^9)</f>
        <v>495.08864233294264</v>
      </c>
    </row>
    <row r="5474" spans="1:21" x14ac:dyDescent="0.35">
      <c r="A5474" t="s">
        <v>1540</v>
      </c>
      <c r="B5474" t="s">
        <v>3243</v>
      </c>
      <c r="C5474" t="str">
        <f>SUBSTITUTE(Table1[[#This Row],[Fuel]],", ",",")</f>
        <v>fossil gas: natural gas,fossil liquids: fuel oil</v>
      </c>
      <c r="D5474" t="s">
        <v>3239</v>
      </c>
      <c r="E5474" t="s">
        <v>3275</v>
      </c>
      <c r="H5474" t="s">
        <v>3438</v>
      </c>
      <c r="I5474">
        <v>3600</v>
      </c>
      <c r="J5474" t="s">
        <v>3450</v>
      </c>
      <c r="K5474">
        <v>2027</v>
      </c>
      <c r="L5474" t="s">
        <v>29</v>
      </c>
      <c r="M5474" t="s">
        <v>29</v>
      </c>
      <c r="N5474">
        <v>28.577428000000001</v>
      </c>
      <c r="O5474">
        <v>48.381681</v>
      </c>
      <c r="P5474" t="s">
        <v>3534</v>
      </c>
      <c r="Q5474" s="3">
        <f>Table1[[#This Row],[Capacity (MW)]]*0.395*8760*10^-6</f>
        <v>12.456719999999999</v>
      </c>
      <c r="R5474" s="3" cm="1">
        <f t="array" ref="R5474">AVERAGE(VLOOKUP(_xlfn.TEXTSPLIT(Table1[[#This Row],[Fuel (no space after comma)]], ","), FuelList_Final_EF!$A$2:$B$65, 2, FALSE))</f>
        <v>65.583341148886291</v>
      </c>
      <c r="S5474" s="3">
        <f>Table1[[#This Row],[Generation (TWh)]]*10^9*VLOOKUP(Table1[[#This Row],[Turbine/Engine Technology]],Technology_HR!$A$2:$B$11,2,FALSE)*10^-6</f>
        <v>94035779.279999986</v>
      </c>
      <c r="T5474" s="5">
        <f>Table1[[#This Row],[Fuel Consumption (mmBtu)]]*Table1[[#This Row],[Emission Factor (kg CO2/ mmBtu)]]*10^3</f>
        <v>6167180592721.6123</v>
      </c>
      <c r="U5474" s="3">
        <f>Table1[[#This Row],[Emissions (g CO2)]]/(Table1[[#This Row],[Generation (TWh)]]*10^9)</f>
        <v>495.08864233294264</v>
      </c>
    </row>
    <row r="5475" spans="1:21" x14ac:dyDescent="0.35">
      <c r="A5475" t="s">
        <v>1541</v>
      </c>
      <c r="B5475" t="s">
        <v>3243</v>
      </c>
      <c r="C5475" t="str">
        <f>SUBSTITUTE(Table1[[#This Row],[Fuel]],", ",",")</f>
        <v>fossil gas: natural gas,fossil liquids: fuel oil</v>
      </c>
      <c r="D5475" t="s">
        <v>3239</v>
      </c>
      <c r="E5475" t="s">
        <v>3275</v>
      </c>
      <c r="H5475" t="s">
        <v>3438</v>
      </c>
      <c r="I5475">
        <v>929</v>
      </c>
      <c r="J5475" t="s">
        <v>3446</v>
      </c>
      <c r="K5475">
        <v>2016</v>
      </c>
      <c r="L5475" t="s">
        <v>29</v>
      </c>
      <c r="M5475" t="s">
        <v>29</v>
      </c>
      <c r="N5475">
        <v>28.7135</v>
      </c>
      <c r="O5475">
        <v>48.380600000000001</v>
      </c>
      <c r="P5475" t="s">
        <v>3534</v>
      </c>
      <c r="Q5475" s="3">
        <f>Table1[[#This Row],[Capacity (MW)]]*0.395*8760*10^-6</f>
        <v>3.2145258000000001</v>
      </c>
      <c r="R5475" s="3" cm="1">
        <f t="array" ref="R5475">AVERAGE(VLOOKUP(_xlfn.TEXTSPLIT(Table1[[#This Row],[Fuel (no space after comma)]], ","), FuelList_Final_EF!$A$2:$B$65, 2, FALSE))</f>
        <v>65.583341148886291</v>
      </c>
      <c r="S5475" s="3">
        <f>Table1[[#This Row],[Generation (TWh)]]*10^9*VLOOKUP(Table1[[#This Row],[Turbine/Engine Technology]],Technology_HR!$A$2:$B$11,2,FALSE)*10^-6</f>
        <v>24266455.264199998</v>
      </c>
      <c r="T5475" s="5">
        <f>Table1[[#This Row],[Fuel Consumption (mmBtu)]]*Table1[[#This Row],[Emission Factor (kg CO2/ mmBtu)]]*10^3</f>
        <v>1591475214066.2161</v>
      </c>
      <c r="U5475" s="3">
        <f>Table1[[#This Row],[Emissions (g CO2)]]/(Table1[[#This Row],[Generation (TWh)]]*10^9)</f>
        <v>495.08864233294258</v>
      </c>
    </row>
    <row r="5476" spans="1:21" x14ac:dyDescent="0.35">
      <c r="A5476" t="s">
        <v>1541</v>
      </c>
      <c r="B5476" t="s">
        <v>3243</v>
      </c>
      <c r="C5476" t="str">
        <f>SUBSTITUTE(Table1[[#This Row],[Fuel]],", ",",")</f>
        <v>fossil gas: natural gas,fossil liquids: fuel oil</v>
      </c>
      <c r="D5476" t="s">
        <v>3239</v>
      </c>
      <c r="E5476" t="s">
        <v>3275</v>
      </c>
      <c r="H5476" t="s">
        <v>3438</v>
      </c>
      <c r="I5476">
        <v>703</v>
      </c>
      <c r="J5476" t="s">
        <v>3446</v>
      </c>
      <c r="K5476">
        <v>2016</v>
      </c>
      <c r="L5476" t="s">
        <v>29</v>
      </c>
      <c r="M5476" t="s">
        <v>29</v>
      </c>
      <c r="N5476">
        <v>28.7135</v>
      </c>
      <c r="O5476">
        <v>48.380600000000001</v>
      </c>
      <c r="P5476" t="s">
        <v>3534</v>
      </c>
      <c r="Q5476" s="3">
        <f>Table1[[#This Row],[Capacity (MW)]]*0.395*8760*10^-6</f>
        <v>2.4325206000000001</v>
      </c>
      <c r="R5476" s="3" cm="1">
        <f t="array" ref="R5476">AVERAGE(VLOOKUP(_xlfn.TEXTSPLIT(Table1[[#This Row],[Fuel (no space after comma)]], ","), FuelList_Final_EF!$A$2:$B$65, 2, FALSE))</f>
        <v>65.583341148886291</v>
      </c>
      <c r="S5476" s="3">
        <f>Table1[[#This Row],[Generation (TWh)]]*10^9*VLOOKUP(Table1[[#This Row],[Turbine/Engine Technology]],Technology_HR!$A$2:$B$11,2,FALSE)*10^-6</f>
        <v>18363098.009399999</v>
      </c>
      <c r="T5476" s="5">
        <f>Table1[[#This Row],[Fuel Consumption (mmBtu)]]*Table1[[#This Row],[Emission Factor (kg CO2/ mmBtu)]]*10^3</f>
        <v>1204313321300.915</v>
      </c>
      <c r="U5476" s="3">
        <f>Table1[[#This Row],[Emissions (g CO2)]]/(Table1[[#This Row],[Generation (TWh)]]*10^9)</f>
        <v>495.08864233294264</v>
      </c>
    </row>
    <row r="5477" spans="1:21" x14ac:dyDescent="0.35">
      <c r="A5477" t="s">
        <v>1539</v>
      </c>
      <c r="B5477" t="s">
        <v>3243</v>
      </c>
      <c r="C5477" t="str">
        <f>SUBSTITUTE(Table1[[#This Row],[Fuel]],", ",",")</f>
        <v>fossil gas: natural gas,fossil liquids: fuel oil</v>
      </c>
      <c r="D5477" t="s">
        <v>3239</v>
      </c>
      <c r="E5477" t="s">
        <v>3275</v>
      </c>
      <c r="H5477" t="s">
        <v>3438</v>
      </c>
      <c r="I5477">
        <v>1350</v>
      </c>
      <c r="J5477" t="s">
        <v>3447</v>
      </c>
      <c r="K5477" t="s">
        <v>29</v>
      </c>
      <c r="L5477" t="s">
        <v>29</v>
      </c>
      <c r="M5477" t="s">
        <v>29</v>
      </c>
      <c r="N5477">
        <v>28.7135</v>
      </c>
      <c r="O5477">
        <v>48.380600000000001</v>
      </c>
      <c r="P5477" t="s">
        <v>3534</v>
      </c>
      <c r="Q5477" s="3">
        <f>Table1[[#This Row],[Capacity (MW)]]*0.395*8760*10^-6</f>
        <v>4.6712699999999998</v>
      </c>
      <c r="R5477" s="3" cm="1">
        <f t="array" ref="R5477">AVERAGE(VLOOKUP(_xlfn.TEXTSPLIT(Table1[[#This Row],[Fuel (no space after comma)]], ","), FuelList_Final_EF!$A$2:$B$65, 2, FALSE))</f>
        <v>65.583341148886291</v>
      </c>
      <c r="S5477" s="3">
        <f>Table1[[#This Row],[Generation (TWh)]]*10^9*VLOOKUP(Table1[[#This Row],[Turbine/Engine Technology]],Technology_HR!$A$2:$B$11,2,FALSE)*10^-6</f>
        <v>35263417.229999997</v>
      </c>
      <c r="T5477" s="5">
        <f>Table1[[#This Row],[Fuel Consumption (mmBtu)]]*Table1[[#This Row],[Emission Factor (kg CO2/ mmBtu)]]*10^3</f>
        <v>2312692722270.6045</v>
      </c>
      <c r="U5477" s="3">
        <f>Table1[[#This Row],[Emissions (g CO2)]]/(Table1[[#This Row],[Generation (TWh)]]*10^9)</f>
        <v>495.08864233294253</v>
      </c>
    </row>
    <row r="5478" spans="1:21" x14ac:dyDescent="0.35">
      <c r="A5478" t="s">
        <v>1539</v>
      </c>
      <c r="B5478" t="s">
        <v>3243</v>
      </c>
      <c r="C5478" t="str">
        <f>SUBSTITUTE(Table1[[#This Row],[Fuel]],", ",",")</f>
        <v>fossil gas: natural gas,fossil liquids: fuel oil</v>
      </c>
      <c r="D5478" t="s">
        <v>3239</v>
      </c>
      <c r="E5478" t="s">
        <v>3275</v>
      </c>
      <c r="H5478" t="s">
        <v>3438</v>
      </c>
      <c r="I5478">
        <v>1350</v>
      </c>
      <c r="J5478" t="s">
        <v>3447</v>
      </c>
      <c r="K5478" t="s">
        <v>29</v>
      </c>
      <c r="L5478" t="s">
        <v>29</v>
      </c>
      <c r="M5478" t="s">
        <v>29</v>
      </c>
      <c r="N5478">
        <v>28.7135</v>
      </c>
      <c r="O5478">
        <v>48.380600000000001</v>
      </c>
      <c r="P5478" t="s">
        <v>3534</v>
      </c>
      <c r="Q5478" s="3">
        <f>Table1[[#This Row],[Capacity (MW)]]*0.395*8760*10^-6</f>
        <v>4.6712699999999998</v>
      </c>
      <c r="R5478" s="3" cm="1">
        <f t="array" ref="R5478">AVERAGE(VLOOKUP(_xlfn.TEXTSPLIT(Table1[[#This Row],[Fuel (no space after comma)]], ","), FuelList_Final_EF!$A$2:$B$65, 2, FALSE))</f>
        <v>65.583341148886291</v>
      </c>
      <c r="S5478" s="3">
        <f>Table1[[#This Row],[Generation (TWh)]]*10^9*VLOOKUP(Table1[[#This Row],[Turbine/Engine Technology]],Technology_HR!$A$2:$B$11,2,FALSE)*10^-6</f>
        <v>35263417.229999997</v>
      </c>
      <c r="T5478" s="5">
        <f>Table1[[#This Row],[Fuel Consumption (mmBtu)]]*Table1[[#This Row],[Emission Factor (kg CO2/ mmBtu)]]*10^3</f>
        <v>2312692722270.6045</v>
      </c>
      <c r="U5478" s="3">
        <f>Table1[[#This Row],[Emissions (g CO2)]]/(Table1[[#This Row],[Generation (TWh)]]*10^9)</f>
        <v>495.08864233294253</v>
      </c>
    </row>
    <row r="5479" spans="1:21" x14ac:dyDescent="0.35">
      <c r="A5479" t="s">
        <v>1540</v>
      </c>
      <c r="B5479" t="s">
        <v>3239</v>
      </c>
      <c r="C5479" t="str">
        <f>SUBSTITUTE(Table1[[#This Row],[Fuel]],", ",",")</f>
        <v>fossil gas: natural gas</v>
      </c>
      <c r="D5479" t="s">
        <v>3239</v>
      </c>
      <c r="H5479" t="s">
        <v>3438</v>
      </c>
      <c r="I5479">
        <v>800</v>
      </c>
      <c r="J5479" t="s">
        <v>3446</v>
      </c>
      <c r="K5479">
        <v>2010</v>
      </c>
      <c r="L5479" t="s">
        <v>29</v>
      </c>
      <c r="M5479" t="s">
        <v>29</v>
      </c>
      <c r="N5479">
        <v>28.705483000000001</v>
      </c>
      <c r="O5479">
        <v>48.370116000000003</v>
      </c>
      <c r="P5479" t="s">
        <v>3534</v>
      </c>
      <c r="Q5479" s="3">
        <f>Table1[[#This Row],[Capacity (MW)]]*0.395*8760*10^-6</f>
        <v>2.76816</v>
      </c>
      <c r="R5479" s="3" cm="1">
        <f t="array" ref="R5479">AVERAGE(VLOOKUP(_xlfn.TEXTSPLIT(Table1[[#This Row],[Fuel (no space after comma)]], ","), FuelList_Final_EF!$A$2:$B$65, 2, FALSE))</f>
        <v>53.06</v>
      </c>
      <c r="S5479" s="3">
        <f>Table1[[#This Row],[Generation (TWh)]]*10^9*VLOOKUP(Table1[[#This Row],[Turbine/Engine Technology]],Technology_HR!$A$2:$B$11,2,FALSE)*10^-6</f>
        <v>20896839.84</v>
      </c>
      <c r="T5479" s="5">
        <f>Table1[[#This Row],[Fuel Consumption (mmBtu)]]*Table1[[#This Row],[Emission Factor (kg CO2/ mmBtu)]]*10^3</f>
        <v>1108786321910.4001</v>
      </c>
      <c r="U5479" s="3">
        <f>Table1[[#This Row],[Emissions (g CO2)]]/(Table1[[#This Row],[Generation (TWh)]]*10^9)</f>
        <v>400.54994000000005</v>
      </c>
    </row>
    <row r="5480" spans="1:21" x14ac:dyDescent="0.35">
      <c r="A5480" t="s">
        <v>1540</v>
      </c>
      <c r="B5480" t="s">
        <v>3239</v>
      </c>
      <c r="C5480" t="str">
        <f>SUBSTITUTE(Table1[[#This Row],[Fuel]],", ",",")</f>
        <v>fossil gas: natural gas</v>
      </c>
      <c r="D5480" t="s">
        <v>3239</v>
      </c>
      <c r="H5480" t="s">
        <v>3438</v>
      </c>
      <c r="I5480">
        <v>800</v>
      </c>
      <c r="J5480" t="s">
        <v>3446</v>
      </c>
      <c r="K5480">
        <v>2010</v>
      </c>
      <c r="L5480" t="s">
        <v>29</v>
      </c>
      <c r="M5480" t="s">
        <v>29</v>
      </c>
      <c r="N5480">
        <v>28.705483000000001</v>
      </c>
      <c r="O5480">
        <v>48.370116000000003</v>
      </c>
      <c r="P5480" t="s">
        <v>3534</v>
      </c>
      <c r="Q5480" s="3">
        <f>Table1[[#This Row],[Capacity (MW)]]*0.395*8760*10^-6</f>
        <v>2.76816</v>
      </c>
      <c r="R5480" s="3" cm="1">
        <f t="array" ref="R5480">AVERAGE(VLOOKUP(_xlfn.TEXTSPLIT(Table1[[#This Row],[Fuel (no space after comma)]], ","), FuelList_Final_EF!$A$2:$B$65, 2, FALSE))</f>
        <v>53.06</v>
      </c>
      <c r="S5480" s="3">
        <f>Table1[[#This Row],[Generation (TWh)]]*10^9*VLOOKUP(Table1[[#This Row],[Turbine/Engine Technology]],Technology_HR!$A$2:$B$11,2,FALSE)*10^-6</f>
        <v>20896839.84</v>
      </c>
      <c r="T5480" s="5">
        <f>Table1[[#This Row],[Fuel Consumption (mmBtu)]]*Table1[[#This Row],[Emission Factor (kg CO2/ mmBtu)]]*10^3</f>
        <v>1108786321910.4001</v>
      </c>
      <c r="U5480" s="3">
        <f>Table1[[#This Row],[Emissions (g CO2)]]/(Table1[[#This Row],[Generation (TWh)]]*10^9)</f>
        <v>400.54994000000005</v>
      </c>
    </row>
    <row r="5481" spans="1:21" x14ac:dyDescent="0.35">
      <c r="A5481" t="s">
        <v>1540</v>
      </c>
      <c r="B5481" t="s">
        <v>3239</v>
      </c>
      <c r="C5481" t="str">
        <f>SUBSTITUTE(Table1[[#This Row],[Fuel]],", ",",")</f>
        <v>fossil gas: natural gas</v>
      </c>
      <c r="D5481" t="s">
        <v>3239</v>
      </c>
      <c r="H5481" t="s">
        <v>3438</v>
      </c>
      <c r="I5481">
        <v>680</v>
      </c>
      <c r="J5481" t="s">
        <v>3446</v>
      </c>
      <c r="K5481">
        <v>2013</v>
      </c>
      <c r="L5481" t="s">
        <v>29</v>
      </c>
      <c r="M5481" t="s">
        <v>29</v>
      </c>
      <c r="N5481">
        <v>28.705483000000001</v>
      </c>
      <c r="O5481">
        <v>48.370116000000003</v>
      </c>
      <c r="P5481" t="s">
        <v>3534</v>
      </c>
      <c r="Q5481" s="3">
        <f>Table1[[#This Row],[Capacity (MW)]]*0.395*8760*10^-6</f>
        <v>2.3529359999999997</v>
      </c>
      <c r="R5481" s="3" cm="1">
        <f t="array" ref="R5481">AVERAGE(VLOOKUP(_xlfn.TEXTSPLIT(Table1[[#This Row],[Fuel (no space after comma)]], ","), FuelList_Final_EF!$A$2:$B$65, 2, FALSE))</f>
        <v>53.06</v>
      </c>
      <c r="S5481" s="3">
        <f>Table1[[#This Row],[Generation (TWh)]]*10^9*VLOOKUP(Table1[[#This Row],[Turbine/Engine Technology]],Technology_HR!$A$2:$B$11,2,FALSE)*10^-6</f>
        <v>17762313.863999996</v>
      </c>
      <c r="T5481" s="5">
        <f>Table1[[#This Row],[Fuel Consumption (mmBtu)]]*Table1[[#This Row],[Emission Factor (kg CO2/ mmBtu)]]*10^3</f>
        <v>942468373623.83984</v>
      </c>
      <c r="U5481" s="3">
        <f>Table1[[#This Row],[Emissions (g CO2)]]/(Table1[[#This Row],[Generation (TWh)]]*10^9)</f>
        <v>400.54993999999999</v>
      </c>
    </row>
    <row r="5482" spans="1:21" x14ac:dyDescent="0.35">
      <c r="A5482" t="s">
        <v>1540</v>
      </c>
      <c r="B5482" t="s">
        <v>3239</v>
      </c>
      <c r="C5482" t="str">
        <f>SUBSTITUTE(Table1[[#This Row],[Fuel]],", ",",")</f>
        <v>fossil gas: natural gas</v>
      </c>
      <c r="D5482" t="s">
        <v>3239</v>
      </c>
      <c r="H5482" t="s">
        <v>3438</v>
      </c>
      <c r="I5482">
        <v>515</v>
      </c>
      <c r="J5482" t="s">
        <v>3446</v>
      </c>
      <c r="K5482">
        <v>2013</v>
      </c>
      <c r="L5482" t="s">
        <v>29</v>
      </c>
      <c r="M5482" t="s">
        <v>29</v>
      </c>
      <c r="N5482">
        <v>28.705483000000001</v>
      </c>
      <c r="O5482">
        <v>48.370116000000003</v>
      </c>
      <c r="P5482" t="s">
        <v>3534</v>
      </c>
      <c r="Q5482" s="3">
        <f>Table1[[#This Row],[Capacity (MW)]]*0.395*8760*10^-6</f>
        <v>1.782003</v>
      </c>
      <c r="R5482" s="3" cm="1">
        <f t="array" ref="R5482">AVERAGE(VLOOKUP(_xlfn.TEXTSPLIT(Table1[[#This Row],[Fuel (no space after comma)]], ","), FuelList_Final_EF!$A$2:$B$65, 2, FALSE))</f>
        <v>53.06</v>
      </c>
      <c r="S5482" s="3">
        <f>Table1[[#This Row],[Generation (TWh)]]*10^9*VLOOKUP(Table1[[#This Row],[Turbine/Engine Technology]],Technology_HR!$A$2:$B$11,2,FALSE)*10^-6</f>
        <v>13452340.647</v>
      </c>
      <c r="T5482" s="5">
        <f>Table1[[#This Row],[Fuel Consumption (mmBtu)]]*Table1[[#This Row],[Emission Factor (kg CO2/ mmBtu)]]*10^3</f>
        <v>713781194729.82007</v>
      </c>
      <c r="U5482" s="3">
        <f>Table1[[#This Row],[Emissions (g CO2)]]/(Table1[[#This Row],[Generation (TWh)]]*10^9)</f>
        <v>400.54994000000005</v>
      </c>
    </row>
    <row r="5483" spans="1:21" x14ac:dyDescent="0.35">
      <c r="A5483" t="s">
        <v>1540</v>
      </c>
      <c r="B5483" t="s">
        <v>3239</v>
      </c>
      <c r="C5483" t="str">
        <f>SUBSTITUTE(Table1[[#This Row],[Fuel]],", ",",")</f>
        <v>fossil gas: natural gas</v>
      </c>
      <c r="D5483" t="s">
        <v>3239</v>
      </c>
      <c r="H5483" t="s">
        <v>3438</v>
      </c>
      <c r="I5483">
        <v>750</v>
      </c>
      <c r="J5483" t="s">
        <v>3446</v>
      </c>
      <c r="K5483">
        <v>2015</v>
      </c>
      <c r="L5483" t="s">
        <v>29</v>
      </c>
      <c r="M5483" t="s">
        <v>29</v>
      </c>
      <c r="N5483">
        <v>28.705483000000001</v>
      </c>
      <c r="O5483">
        <v>48.370116000000003</v>
      </c>
      <c r="P5483" t="s">
        <v>3534</v>
      </c>
      <c r="Q5483" s="3">
        <f>Table1[[#This Row],[Capacity (MW)]]*0.395*8760*10^-6</f>
        <v>2.5951499999999998</v>
      </c>
      <c r="R5483" s="3" cm="1">
        <f t="array" ref="R5483">AVERAGE(VLOOKUP(_xlfn.TEXTSPLIT(Table1[[#This Row],[Fuel (no space after comma)]], ","), FuelList_Final_EF!$A$2:$B$65, 2, FALSE))</f>
        <v>53.06</v>
      </c>
      <c r="S5483" s="3">
        <f>Table1[[#This Row],[Generation (TWh)]]*10^9*VLOOKUP(Table1[[#This Row],[Turbine/Engine Technology]],Technology_HR!$A$2:$B$11,2,FALSE)*10^-6</f>
        <v>19590787.349999998</v>
      </c>
      <c r="T5483" s="5">
        <f>Table1[[#This Row],[Fuel Consumption (mmBtu)]]*Table1[[#This Row],[Emission Factor (kg CO2/ mmBtu)]]*10^3</f>
        <v>1039487176790.9999</v>
      </c>
      <c r="U5483" s="3">
        <f>Table1[[#This Row],[Emissions (g CO2)]]/(Table1[[#This Row],[Generation (TWh)]]*10^9)</f>
        <v>400.54993999999994</v>
      </c>
    </row>
    <row r="5484" spans="1:21" x14ac:dyDescent="0.35">
      <c r="A5484" t="s">
        <v>1540</v>
      </c>
      <c r="B5484" t="s">
        <v>3334</v>
      </c>
      <c r="C5484" t="str">
        <f>SUBSTITUTE(Table1[[#This Row],[Fuel]],", ",",")</f>
        <v>fossil gas: natural gas,fossil liquids: fuel oil,fossil liquids: crude oil</v>
      </c>
      <c r="D5484" t="s">
        <v>3239</v>
      </c>
      <c r="E5484" t="s">
        <v>3275</v>
      </c>
      <c r="F5484" t="s">
        <v>3247</v>
      </c>
      <c r="H5484" t="s">
        <v>3440</v>
      </c>
      <c r="I5484">
        <v>300</v>
      </c>
      <c r="J5484" t="s">
        <v>3446</v>
      </c>
      <c r="K5484">
        <v>1987</v>
      </c>
      <c r="L5484" t="s">
        <v>29</v>
      </c>
      <c r="M5484" t="s">
        <v>29</v>
      </c>
      <c r="N5484">
        <v>28.705483000000001</v>
      </c>
      <c r="O5484">
        <v>48.370116000000003</v>
      </c>
      <c r="P5484" t="s">
        <v>3534</v>
      </c>
      <c r="Q5484" s="3">
        <f>Table1[[#This Row],[Capacity (MW)]]*0.395*8760*10^-6</f>
        <v>1.03806</v>
      </c>
      <c r="R5484" s="3" cm="1">
        <f t="array" ref="R5484">AVERAGE(VLOOKUP(_xlfn.TEXTSPLIT(Table1[[#This Row],[Fuel (no space after comma)]], ","), FuelList_Final_EF!$A$2:$B$65, 2, FALSE))</f>
        <v>68.568894099257534</v>
      </c>
      <c r="S5484" s="3">
        <f>Table1[[#This Row],[Generation (TWh)]]*10^9*VLOOKUP(Table1[[#This Row],[Turbine/Engine Technology]],Technology_HR!$A$2:$B$11,2,FALSE)*10^-6</f>
        <v>10676447.1</v>
      </c>
      <c r="T5484" s="5">
        <f>Table1[[#This Row],[Fuel Consumption (mmBtu)]]*Table1[[#This Row],[Emission Factor (kg CO2/ mmBtu)]]*10^3</f>
        <v>732072170556.22522</v>
      </c>
      <c r="U5484" s="3">
        <f>Table1[[#This Row],[Emissions (g CO2)]]/(Table1[[#This Row],[Generation (TWh)]]*10^9)</f>
        <v>705.23107581086379</v>
      </c>
    </row>
    <row r="5485" spans="1:21" x14ac:dyDescent="0.35">
      <c r="A5485" t="s">
        <v>1540</v>
      </c>
      <c r="B5485" t="s">
        <v>3334</v>
      </c>
      <c r="C5485" t="str">
        <f>SUBSTITUTE(Table1[[#This Row],[Fuel]],", ",",")</f>
        <v>fossil gas: natural gas,fossil liquids: fuel oil,fossil liquids: crude oil</v>
      </c>
      <c r="D5485" t="s">
        <v>3239</v>
      </c>
      <c r="E5485" t="s">
        <v>3275</v>
      </c>
      <c r="F5485" t="s">
        <v>3247</v>
      </c>
      <c r="H5485" t="s">
        <v>3440</v>
      </c>
      <c r="I5485">
        <v>300</v>
      </c>
      <c r="J5485" t="s">
        <v>3446</v>
      </c>
      <c r="K5485">
        <v>1987</v>
      </c>
      <c r="L5485" t="s">
        <v>29</v>
      </c>
      <c r="M5485" t="s">
        <v>29</v>
      </c>
      <c r="N5485">
        <v>28.705483000000001</v>
      </c>
      <c r="O5485">
        <v>48.370116000000003</v>
      </c>
      <c r="P5485" t="s">
        <v>3534</v>
      </c>
      <c r="Q5485" s="3">
        <f>Table1[[#This Row],[Capacity (MW)]]*0.395*8760*10^-6</f>
        <v>1.03806</v>
      </c>
      <c r="R5485" s="3" cm="1">
        <f t="array" ref="R5485">AVERAGE(VLOOKUP(_xlfn.TEXTSPLIT(Table1[[#This Row],[Fuel (no space after comma)]], ","), FuelList_Final_EF!$A$2:$B$65, 2, FALSE))</f>
        <v>68.568894099257534</v>
      </c>
      <c r="S5485" s="3">
        <f>Table1[[#This Row],[Generation (TWh)]]*10^9*VLOOKUP(Table1[[#This Row],[Turbine/Engine Technology]],Technology_HR!$A$2:$B$11,2,FALSE)*10^-6</f>
        <v>10676447.1</v>
      </c>
      <c r="T5485" s="5">
        <f>Table1[[#This Row],[Fuel Consumption (mmBtu)]]*Table1[[#This Row],[Emission Factor (kg CO2/ mmBtu)]]*10^3</f>
        <v>732072170556.22522</v>
      </c>
      <c r="U5485" s="3">
        <f>Table1[[#This Row],[Emissions (g CO2)]]/(Table1[[#This Row],[Generation (TWh)]]*10^9)</f>
        <v>705.23107581086379</v>
      </c>
    </row>
    <row r="5486" spans="1:21" x14ac:dyDescent="0.35">
      <c r="A5486" t="s">
        <v>1540</v>
      </c>
      <c r="B5486" t="s">
        <v>3334</v>
      </c>
      <c r="C5486" t="str">
        <f>SUBSTITUTE(Table1[[#This Row],[Fuel]],", ",",")</f>
        <v>fossil gas: natural gas,fossil liquids: fuel oil,fossil liquids: crude oil</v>
      </c>
      <c r="D5486" t="s">
        <v>3239</v>
      </c>
      <c r="E5486" t="s">
        <v>3275</v>
      </c>
      <c r="F5486" t="s">
        <v>3247</v>
      </c>
      <c r="H5486" t="s">
        <v>3440</v>
      </c>
      <c r="I5486">
        <v>300</v>
      </c>
      <c r="J5486" t="s">
        <v>3446</v>
      </c>
      <c r="K5486">
        <v>1988</v>
      </c>
      <c r="L5486" t="s">
        <v>29</v>
      </c>
      <c r="M5486" t="s">
        <v>29</v>
      </c>
      <c r="N5486">
        <v>28.705483000000001</v>
      </c>
      <c r="O5486">
        <v>48.370116000000003</v>
      </c>
      <c r="P5486" t="s">
        <v>3534</v>
      </c>
      <c r="Q5486" s="3">
        <f>Table1[[#This Row],[Capacity (MW)]]*0.395*8760*10^-6</f>
        <v>1.03806</v>
      </c>
      <c r="R5486" s="3" cm="1">
        <f t="array" ref="R5486">AVERAGE(VLOOKUP(_xlfn.TEXTSPLIT(Table1[[#This Row],[Fuel (no space after comma)]], ","), FuelList_Final_EF!$A$2:$B$65, 2, FALSE))</f>
        <v>68.568894099257534</v>
      </c>
      <c r="S5486" s="3">
        <f>Table1[[#This Row],[Generation (TWh)]]*10^9*VLOOKUP(Table1[[#This Row],[Turbine/Engine Technology]],Technology_HR!$A$2:$B$11,2,FALSE)*10^-6</f>
        <v>10676447.1</v>
      </c>
      <c r="T5486" s="5">
        <f>Table1[[#This Row],[Fuel Consumption (mmBtu)]]*Table1[[#This Row],[Emission Factor (kg CO2/ mmBtu)]]*10^3</f>
        <v>732072170556.22522</v>
      </c>
      <c r="U5486" s="3">
        <f>Table1[[#This Row],[Emissions (g CO2)]]/(Table1[[#This Row],[Generation (TWh)]]*10^9)</f>
        <v>705.23107581086379</v>
      </c>
    </row>
    <row r="5487" spans="1:21" x14ac:dyDescent="0.35">
      <c r="A5487" t="s">
        <v>1540</v>
      </c>
      <c r="B5487" t="s">
        <v>3334</v>
      </c>
      <c r="C5487" t="str">
        <f>SUBSTITUTE(Table1[[#This Row],[Fuel]],", ",",")</f>
        <v>fossil gas: natural gas,fossil liquids: fuel oil,fossil liquids: crude oil</v>
      </c>
      <c r="D5487" t="s">
        <v>3239</v>
      </c>
      <c r="E5487" t="s">
        <v>3275</v>
      </c>
      <c r="F5487" t="s">
        <v>3247</v>
      </c>
      <c r="H5487" t="s">
        <v>3440</v>
      </c>
      <c r="I5487">
        <v>300</v>
      </c>
      <c r="J5487" t="s">
        <v>3446</v>
      </c>
      <c r="K5487">
        <v>1988</v>
      </c>
      <c r="L5487" t="s">
        <v>29</v>
      </c>
      <c r="M5487" t="s">
        <v>29</v>
      </c>
      <c r="N5487">
        <v>28.705483000000001</v>
      </c>
      <c r="O5487">
        <v>48.370116000000003</v>
      </c>
      <c r="P5487" t="s">
        <v>3534</v>
      </c>
      <c r="Q5487" s="3">
        <f>Table1[[#This Row],[Capacity (MW)]]*0.395*8760*10^-6</f>
        <v>1.03806</v>
      </c>
      <c r="R5487" s="3" cm="1">
        <f t="array" ref="R5487">AVERAGE(VLOOKUP(_xlfn.TEXTSPLIT(Table1[[#This Row],[Fuel (no space after comma)]], ","), FuelList_Final_EF!$A$2:$B$65, 2, FALSE))</f>
        <v>68.568894099257534</v>
      </c>
      <c r="S5487" s="3">
        <f>Table1[[#This Row],[Generation (TWh)]]*10^9*VLOOKUP(Table1[[#This Row],[Turbine/Engine Technology]],Technology_HR!$A$2:$B$11,2,FALSE)*10^-6</f>
        <v>10676447.1</v>
      </c>
      <c r="T5487" s="5">
        <f>Table1[[#This Row],[Fuel Consumption (mmBtu)]]*Table1[[#This Row],[Emission Factor (kg CO2/ mmBtu)]]*10^3</f>
        <v>732072170556.22522</v>
      </c>
      <c r="U5487" s="3">
        <f>Table1[[#This Row],[Emissions (g CO2)]]/(Table1[[#This Row],[Generation (TWh)]]*10^9)</f>
        <v>705.23107581086379</v>
      </c>
    </row>
    <row r="5488" spans="1:21" x14ac:dyDescent="0.35">
      <c r="A5488" t="s">
        <v>1540</v>
      </c>
      <c r="B5488" t="s">
        <v>3334</v>
      </c>
      <c r="C5488" t="str">
        <f>SUBSTITUTE(Table1[[#This Row],[Fuel]],", ",",")</f>
        <v>fossil gas: natural gas,fossil liquids: fuel oil,fossil liquids: crude oil</v>
      </c>
      <c r="D5488" t="s">
        <v>3239</v>
      </c>
      <c r="E5488" t="s">
        <v>3275</v>
      </c>
      <c r="F5488" t="s">
        <v>3247</v>
      </c>
      <c r="H5488" t="s">
        <v>3440</v>
      </c>
      <c r="I5488">
        <v>300</v>
      </c>
      <c r="J5488" t="s">
        <v>3446</v>
      </c>
      <c r="K5488">
        <v>1988</v>
      </c>
      <c r="L5488" t="s">
        <v>29</v>
      </c>
      <c r="M5488" t="s">
        <v>29</v>
      </c>
      <c r="N5488">
        <v>28.705483000000001</v>
      </c>
      <c r="O5488">
        <v>48.370116000000003</v>
      </c>
      <c r="P5488" t="s">
        <v>3534</v>
      </c>
      <c r="Q5488" s="3">
        <f>Table1[[#This Row],[Capacity (MW)]]*0.395*8760*10^-6</f>
        <v>1.03806</v>
      </c>
      <c r="R5488" s="3" cm="1">
        <f t="array" ref="R5488">AVERAGE(VLOOKUP(_xlfn.TEXTSPLIT(Table1[[#This Row],[Fuel (no space after comma)]], ","), FuelList_Final_EF!$A$2:$B$65, 2, FALSE))</f>
        <v>68.568894099257534</v>
      </c>
      <c r="S5488" s="3">
        <f>Table1[[#This Row],[Generation (TWh)]]*10^9*VLOOKUP(Table1[[#This Row],[Turbine/Engine Technology]],Technology_HR!$A$2:$B$11,2,FALSE)*10^-6</f>
        <v>10676447.1</v>
      </c>
      <c r="T5488" s="5">
        <f>Table1[[#This Row],[Fuel Consumption (mmBtu)]]*Table1[[#This Row],[Emission Factor (kg CO2/ mmBtu)]]*10^3</f>
        <v>732072170556.22522</v>
      </c>
      <c r="U5488" s="3">
        <f>Table1[[#This Row],[Emissions (g CO2)]]/(Table1[[#This Row],[Generation (TWh)]]*10^9)</f>
        <v>705.23107581086379</v>
      </c>
    </row>
    <row r="5489" spans="1:21" x14ac:dyDescent="0.35">
      <c r="A5489" t="s">
        <v>1540</v>
      </c>
      <c r="B5489" t="s">
        <v>3334</v>
      </c>
      <c r="C5489" t="str">
        <f>SUBSTITUTE(Table1[[#This Row],[Fuel]],", ",",")</f>
        <v>fossil gas: natural gas,fossil liquids: fuel oil,fossil liquids: crude oil</v>
      </c>
      <c r="D5489" t="s">
        <v>3239</v>
      </c>
      <c r="E5489" t="s">
        <v>3275</v>
      </c>
      <c r="F5489" t="s">
        <v>3247</v>
      </c>
      <c r="H5489" t="s">
        <v>3440</v>
      </c>
      <c r="I5489">
        <v>300</v>
      </c>
      <c r="J5489" t="s">
        <v>3446</v>
      </c>
      <c r="K5489">
        <v>1988</v>
      </c>
      <c r="L5489" t="s">
        <v>29</v>
      </c>
      <c r="M5489" t="s">
        <v>29</v>
      </c>
      <c r="N5489">
        <v>28.705483000000001</v>
      </c>
      <c r="O5489">
        <v>48.370116000000003</v>
      </c>
      <c r="P5489" t="s">
        <v>3534</v>
      </c>
      <c r="Q5489" s="3">
        <f>Table1[[#This Row],[Capacity (MW)]]*0.395*8760*10^-6</f>
        <v>1.03806</v>
      </c>
      <c r="R5489" s="3" cm="1">
        <f t="array" ref="R5489">AVERAGE(VLOOKUP(_xlfn.TEXTSPLIT(Table1[[#This Row],[Fuel (no space after comma)]], ","), FuelList_Final_EF!$A$2:$B$65, 2, FALSE))</f>
        <v>68.568894099257534</v>
      </c>
      <c r="S5489" s="3">
        <f>Table1[[#This Row],[Generation (TWh)]]*10^9*VLOOKUP(Table1[[#This Row],[Turbine/Engine Technology]],Technology_HR!$A$2:$B$11,2,FALSE)*10^-6</f>
        <v>10676447.1</v>
      </c>
      <c r="T5489" s="5">
        <f>Table1[[#This Row],[Fuel Consumption (mmBtu)]]*Table1[[#This Row],[Emission Factor (kg CO2/ mmBtu)]]*10^3</f>
        <v>732072170556.22522</v>
      </c>
      <c r="U5489" s="3">
        <f>Table1[[#This Row],[Emissions (g CO2)]]/(Table1[[#This Row],[Generation (TWh)]]*10^9)</f>
        <v>705.23107581086379</v>
      </c>
    </row>
    <row r="5490" spans="1:21" x14ac:dyDescent="0.35">
      <c r="A5490" t="s">
        <v>1540</v>
      </c>
      <c r="B5490" t="s">
        <v>3334</v>
      </c>
      <c r="C5490" t="str">
        <f>SUBSTITUTE(Table1[[#This Row],[Fuel]],", ",",")</f>
        <v>fossil gas: natural gas,fossil liquids: fuel oil,fossil liquids: crude oil</v>
      </c>
      <c r="D5490" t="s">
        <v>3239</v>
      </c>
      <c r="E5490" t="s">
        <v>3275</v>
      </c>
      <c r="F5490" t="s">
        <v>3247</v>
      </c>
      <c r="H5490" t="s">
        <v>3440</v>
      </c>
      <c r="I5490">
        <v>300</v>
      </c>
      <c r="J5490" t="s">
        <v>3446</v>
      </c>
      <c r="K5490">
        <v>1989</v>
      </c>
      <c r="L5490" t="s">
        <v>29</v>
      </c>
      <c r="M5490" t="s">
        <v>29</v>
      </c>
      <c r="N5490">
        <v>28.705483000000001</v>
      </c>
      <c r="O5490">
        <v>48.370116000000003</v>
      </c>
      <c r="P5490" t="s">
        <v>3534</v>
      </c>
      <c r="Q5490" s="3">
        <f>Table1[[#This Row],[Capacity (MW)]]*0.395*8760*10^-6</f>
        <v>1.03806</v>
      </c>
      <c r="R5490" s="3" cm="1">
        <f t="array" ref="R5490">AVERAGE(VLOOKUP(_xlfn.TEXTSPLIT(Table1[[#This Row],[Fuel (no space after comma)]], ","), FuelList_Final_EF!$A$2:$B$65, 2, FALSE))</f>
        <v>68.568894099257534</v>
      </c>
      <c r="S5490" s="3">
        <f>Table1[[#This Row],[Generation (TWh)]]*10^9*VLOOKUP(Table1[[#This Row],[Turbine/Engine Technology]],Technology_HR!$A$2:$B$11,2,FALSE)*10^-6</f>
        <v>10676447.1</v>
      </c>
      <c r="T5490" s="5">
        <f>Table1[[#This Row],[Fuel Consumption (mmBtu)]]*Table1[[#This Row],[Emission Factor (kg CO2/ mmBtu)]]*10^3</f>
        <v>732072170556.22522</v>
      </c>
      <c r="U5490" s="3">
        <f>Table1[[#This Row],[Emissions (g CO2)]]/(Table1[[#This Row],[Generation (TWh)]]*10^9)</f>
        <v>705.23107581086379</v>
      </c>
    </row>
    <row r="5491" spans="1:21" x14ac:dyDescent="0.35">
      <c r="A5491" t="s">
        <v>1540</v>
      </c>
      <c r="B5491" t="s">
        <v>3334</v>
      </c>
      <c r="C5491" t="str">
        <f>SUBSTITUTE(Table1[[#This Row],[Fuel]],", ",",")</f>
        <v>fossil gas: natural gas,fossil liquids: fuel oil,fossil liquids: crude oil</v>
      </c>
      <c r="D5491" t="s">
        <v>3239</v>
      </c>
      <c r="E5491" t="s">
        <v>3275</v>
      </c>
      <c r="F5491" t="s">
        <v>3247</v>
      </c>
      <c r="H5491" t="s">
        <v>3440</v>
      </c>
      <c r="I5491">
        <v>300</v>
      </c>
      <c r="J5491" t="s">
        <v>3446</v>
      </c>
      <c r="K5491">
        <v>1989</v>
      </c>
      <c r="L5491" t="s">
        <v>29</v>
      </c>
      <c r="M5491" t="s">
        <v>29</v>
      </c>
      <c r="N5491">
        <v>28.705483000000001</v>
      </c>
      <c r="O5491">
        <v>48.370116000000003</v>
      </c>
      <c r="P5491" t="s">
        <v>3534</v>
      </c>
      <c r="Q5491" s="3">
        <f>Table1[[#This Row],[Capacity (MW)]]*0.395*8760*10^-6</f>
        <v>1.03806</v>
      </c>
      <c r="R5491" s="3" cm="1">
        <f t="array" ref="R5491">AVERAGE(VLOOKUP(_xlfn.TEXTSPLIT(Table1[[#This Row],[Fuel (no space after comma)]], ","), FuelList_Final_EF!$A$2:$B$65, 2, FALSE))</f>
        <v>68.568894099257534</v>
      </c>
      <c r="S5491" s="3">
        <f>Table1[[#This Row],[Generation (TWh)]]*10^9*VLOOKUP(Table1[[#This Row],[Turbine/Engine Technology]],Technology_HR!$A$2:$B$11,2,FALSE)*10^-6</f>
        <v>10676447.1</v>
      </c>
      <c r="T5491" s="5">
        <f>Table1[[#This Row],[Fuel Consumption (mmBtu)]]*Table1[[#This Row],[Emission Factor (kg CO2/ mmBtu)]]*10^3</f>
        <v>732072170556.22522</v>
      </c>
      <c r="U5491" s="3">
        <f>Table1[[#This Row],[Emissions (g CO2)]]/(Table1[[#This Row],[Generation (TWh)]]*10^9)</f>
        <v>705.23107581086379</v>
      </c>
    </row>
    <row r="5492" spans="1:21" x14ac:dyDescent="0.35">
      <c r="A5492" t="s">
        <v>1539</v>
      </c>
      <c r="B5492" t="s">
        <v>3239</v>
      </c>
      <c r="C5492" t="str">
        <f>SUBSTITUTE(Table1[[#This Row],[Fuel]],", ",",")</f>
        <v>fossil gas: natural gas</v>
      </c>
      <c r="D5492" t="s">
        <v>3239</v>
      </c>
      <c r="H5492" t="s">
        <v>3438</v>
      </c>
      <c r="I5492">
        <v>2400</v>
      </c>
      <c r="J5492" t="s">
        <v>3444</v>
      </c>
      <c r="K5492" t="s">
        <v>29</v>
      </c>
      <c r="L5492" t="s">
        <v>29</v>
      </c>
      <c r="M5492" t="s">
        <v>29</v>
      </c>
      <c r="N5492">
        <v>29.368200000000002</v>
      </c>
      <c r="O5492">
        <v>47.796300000000002</v>
      </c>
      <c r="P5492" t="s">
        <v>3534</v>
      </c>
      <c r="Q5492" s="3">
        <f>Table1[[#This Row],[Capacity (MW)]]*0.395*8760*10^-6</f>
        <v>8.3044799999999999</v>
      </c>
      <c r="R5492" s="3" cm="1">
        <f t="array" ref="R5492">AVERAGE(VLOOKUP(_xlfn.TEXTSPLIT(Table1[[#This Row],[Fuel (no space after comma)]], ","), FuelList_Final_EF!$A$2:$B$65, 2, FALSE))</f>
        <v>53.06</v>
      </c>
      <c r="S5492" s="3">
        <f>Table1[[#This Row],[Generation (TWh)]]*10^9*VLOOKUP(Table1[[#This Row],[Turbine/Engine Technology]],Technology_HR!$A$2:$B$11,2,FALSE)*10^-6</f>
        <v>62690519.519999996</v>
      </c>
      <c r="T5492" s="5">
        <f>Table1[[#This Row],[Fuel Consumption (mmBtu)]]*Table1[[#This Row],[Emission Factor (kg CO2/ mmBtu)]]*10^3</f>
        <v>3326358965731.1997</v>
      </c>
      <c r="U5492" s="3">
        <f>Table1[[#This Row],[Emissions (g CO2)]]/(Table1[[#This Row],[Generation (TWh)]]*10^9)</f>
        <v>400.54993999999999</v>
      </c>
    </row>
    <row r="5493" spans="1:21" x14ac:dyDescent="0.35">
      <c r="A5493" t="s">
        <v>1540</v>
      </c>
      <c r="B5493" t="s">
        <v>3243</v>
      </c>
      <c r="C5493" t="str">
        <f>SUBSTITUTE(Table1[[#This Row],[Fuel]],", ",",")</f>
        <v>fossil gas: natural gas,fossil liquids: fuel oil</v>
      </c>
      <c r="D5493" t="s">
        <v>3239</v>
      </c>
      <c r="E5493" t="s">
        <v>3275</v>
      </c>
      <c r="H5493" t="s">
        <v>3440</v>
      </c>
      <c r="I5493">
        <v>150</v>
      </c>
      <c r="J5493" t="s">
        <v>3446</v>
      </c>
      <c r="K5493">
        <v>1977</v>
      </c>
      <c r="L5493" t="s">
        <v>29</v>
      </c>
      <c r="M5493" t="s">
        <v>29</v>
      </c>
      <c r="N5493">
        <v>29.368200000000002</v>
      </c>
      <c r="O5493">
        <v>47.796300000000002</v>
      </c>
      <c r="P5493" t="s">
        <v>3534</v>
      </c>
      <c r="Q5493" s="3">
        <f>Table1[[#This Row],[Capacity (MW)]]*0.395*8760*10^-6</f>
        <v>0.51902999999999999</v>
      </c>
      <c r="R5493" s="3" cm="1">
        <f t="array" ref="R5493">AVERAGE(VLOOKUP(_xlfn.TEXTSPLIT(Table1[[#This Row],[Fuel (no space after comma)]], ","), FuelList_Final_EF!$A$2:$B$65, 2, FALSE))</f>
        <v>65.583341148886291</v>
      </c>
      <c r="S5493" s="3">
        <f>Table1[[#This Row],[Generation (TWh)]]*10^9*VLOOKUP(Table1[[#This Row],[Turbine/Engine Technology]],Technology_HR!$A$2:$B$11,2,FALSE)*10^-6</f>
        <v>5338223.55</v>
      </c>
      <c r="T5493" s="5">
        <f>Table1[[#This Row],[Fuel Consumption (mmBtu)]]*Table1[[#This Row],[Emission Factor (kg CO2/ mmBtu)]]*10^3</f>
        <v>350098536208.66882</v>
      </c>
      <c r="U5493" s="3">
        <f>Table1[[#This Row],[Emissions (g CO2)]]/(Table1[[#This Row],[Generation (TWh)]]*10^9)</f>
        <v>674.52466371629544</v>
      </c>
    </row>
    <row r="5494" spans="1:21" x14ac:dyDescent="0.35">
      <c r="A5494" t="s">
        <v>1540</v>
      </c>
      <c r="B5494" t="s">
        <v>3243</v>
      </c>
      <c r="C5494" t="str">
        <f>SUBSTITUTE(Table1[[#This Row],[Fuel]],", ",",")</f>
        <v>fossil gas: natural gas,fossil liquids: fuel oil</v>
      </c>
      <c r="D5494" t="s">
        <v>3239</v>
      </c>
      <c r="E5494" t="s">
        <v>3275</v>
      </c>
      <c r="H5494" t="s">
        <v>3440</v>
      </c>
      <c r="I5494">
        <v>150</v>
      </c>
      <c r="J5494" t="s">
        <v>3446</v>
      </c>
      <c r="K5494">
        <v>1977</v>
      </c>
      <c r="L5494" t="s">
        <v>29</v>
      </c>
      <c r="M5494" t="s">
        <v>29</v>
      </c>
      <c r="N5494">
        <v>29.368200000000002</v>
      </c>
      <c r="O5494">
        <v>47.796300000000002</v>
      </c>
      <c r="P5494" t="s">
        <v>3534</v>
      </c>
      <c r="Q5494" s="3">
        <f>Table1[[#This Row],[Capacity (MW)]]*0.395*8760*10^-6</f>
        <v>0.51902999999999999</v>
      </c>
      <c r="R5494" s="3" cm="1">
        <f t="array" ref="R5494">AVERAGE(VLOOKUP(_xlfn.TEXTSPLIT(Table1[[#This Row],[Fuel (no space after comma)]], ","), FuelList_Final_EF!$A$2:$B$65, 2, FALSE))</f>
        <v>65.583341148886291</v>
      </c>
      <c r="S5494" s="3">
        <f>Table1[[#This Row],[Generation (TWh)]]*10^9*VLOOKUP(Table1[[#This Row],[Turbine/Engine Technology]],Technology_HR!$A$2:$B$11,2,FALSE)*10^-6</f>
        <v>5338223.55</v>
      </c>
      <c r="T5494" s="5">
        <f>Table1[[#This Row],[Fuel Consumption (mmBtu)]]*Table1[[#This Row],[Emission Factor (kg CO2/ mmBtu)]]*10^3</f>
        <v>350098536208.66882</v>
      </c>
      <c r="U5494" s="3">
        <f>Table1[[#This Row],[Emissions (g CO2)]]/(Table1[[#This Row],[Generation (TWh)]]*10^9)</f>
        <v>674.52466371629544</v>
      </c>
    </row>
    <row r="5495" spans="1:21" x14ac:dyDescent="0.35">
      <c r="A5495" t="s">
        <v>1540</v>
      </c>
      <c r="B5495" t="s">
        <v>3243</v>
      </c>
      <c r="C5495" t="str">
        <f>SUBSTITUTE(Table1[[#This Row],[Fuel]],", ",",")</f>
        <v>fossil gas: natural gas,fossil liquids: fuel oil</v>
      </c>
      <c r="D5495" t="s">
        <v>3239</v>
      </c>
      <c r="E5495" t="s">
        <v>3275</v>
      </c>
      <c r="H5495" t="s">
        <v>3440</v>
      </c>
      <c r="I5495">
        <v>150</v>
      </c>
      <c r="J5495" t="s">
        <v>3446</v>
      </c>
      <c r="K5495">
        <v>1978</v>
      </c>
      <c r="L5495" t="s">
        <v>29</v>
      </c>
      <c r="M5495" t="s">
        <v>29</v>
      </c>
      <c r="N5495">
        <v>29.368200000000002</v>
      </c>
      <c r="O5495">
        <v>47.796300000000002</v>
      </c>
      <c r="P5495" t="s">
        <v>3534</v>
      </c>
      <c r="Q5495" s="3">
        <f>Table1[[#This Row],[Capacity (MW)]]*0.395*8760*10^-6</f>
        <v>0.51902999999999999</v>
      </c>
      <c r="R5495" s="3" cm="1">
        <f t="array" ref="R5495">AVERAGE(VLOOKUP(_xlfn.TEXTSPLIT(Table1[[#This Row],[Fuel (no space after comma)]], ","), FuelList_Final_EF!$A$2:$B$65, 2, FALSE))</f>
        <v>65.583341148886291</v>
      </c>
      <c r="S5495" s="3">
        <f>Table1[[#This Row],[Generation (TWh)]]*10^9*VLOOKUP(Table1[[#This Row],[Turbine/Engine Technology]],Technology_HR!$A$2:$B$11,2,FALSE)*10^-6</f>
        <v>5338223.55</v>
      </c>
      <c r="T5495" s="5">
        <f>Table1[[#This Row],[Fuel Consumption (mmBtu)]]*Table1[[#This Row],[Emission Factor (kg CO2/ mmBtu)]]*10^3</f>
        <v>350098536208.66882</v>
      </c>
      <c r="U5495" s="3">
        <f>Table1[[#This Row],[Emissions (g CO2)]]/(Table1[[#This Row],[Generation (TWh)]]*10^9)</f>
        <v>674.52466371629544</v>
      </c>
    </row>
    <row r="5496" spans="1:21" x14ac:dyDescent="0.35">
      <c r="A5496" t="s">
        <v>1540</v>
      </c>
      <c r="B5496" t="s">
        <v>3243</v>
      </c>
      <c r="C5496" t="str">
        <f>SUBSTITUTE(Table1[[#This Row],[Fuel]],", ",",")</f>
        <v>fossil gas: natural gas,fossil liquids: fuel oil</v>
      </c>
      <c r="D5496" t="s">
        <v>3239</v>
      </c>
      <c r="E5496" t="s">
        <v>3275</v>
      </c>
      <c r="H5496" t="s">
        <v>3440</v>
      </c>
      <c r="I5496">
        <v>150</v>
      </c>
      <c r="J5496" t="s">
        <v>3446</v>
      </c>
      <c r="K5496">
        <v>1978</v>
      </c>
      <c r="L5496" t="s">
        <v>29</v>
      </c>
      <c r="M5496" t="s">
        <v>29</v>
      </c>
      <c r="N5496">
        <v>29.368200000000002</v>
      </c>
      <c r="O5496">
        <v>47.796300000000002</v>
      </c>
      <c r="P5496" t="s">
        <v>3534</v>
      </c>
      <c r="Q5496" s="3">
        <f>Table1[[#This Row],[Capacity (MW)]]*0.395*8760*10^-6</f>
        <v>0.51902999999999999</v>
      </c>
      <c r="R5496" s="3" cm="1">
        <f t="array" ref="R5496">AVERAGE(VLOOKUP(_xlfn.TEXTSPLIT(Table1[[#This Row],[Fuel (no space after comma)]], ","), FuelList_Final_EF!$A$2:$B$65, 2, FALSE))</f>
        <v>65.583341148886291</v>
      </c>
      <c r="S5496" s="3">
        <f>Table1[[#This Row],[Generation (TWh)]]*10^9*VLOOKUP(Table1[[#This Row],[Turbine/Engine Technology]],Technology_HR!$A$2:$B$11,2,FALSE)*10^-6</f>
        <v>5338223.55</v>
      </c>
      <c r="T5496" s="5">
        <f>Table1[[#This Row],[Fuel Consumption (mmBtu)]]*Table1[[#This Row],[Emission Factor (kg CO2/ mmBtu)]]*10^3</f>
        <v>350098536208.66882</v>
      </c>
      <c r="U5496" s="3">
        <f>Table1[[#This Row],[Emissions (g CO2)]]/(Table1[[#This Row],[Generation (TWh)]]*10^9)</f>
        <v>674.52466371629544</v>
      </c>
    </row>
    <row r="5497" spans="1:21" x14ac:dyDescent="0.35">
      <c r="A5497" t="s">
        <v>1540</v>
      </c>
      <c r="B5497" t="s">
        <v>3243</v>
      </c>
      <c r="C5497" t="str">
        <f>SUBSTITUTE(Table1[[#This Row],[Fuel]],", ",",")</f>
        <v>fossil gas: natural gas,fossil liquids: fuel oil</v>
      </c>
      <c r="D5497" t="s">
        <v>3239</v>
      </c>
      <c r="E5497" t="s">
        <v>3275</v>
      </c>
      <c r="H5497" t="s">
        <v>3440</v>
      </c>
      <c r="I5497">
        <v>150</v>
      </c>
      <c r="J5497" t="s">
        <v>3446</v>
      </c>
      <c r="K5497">
        <v>1979</v>
      </c>
      <c r="L5497" t="s">
        <v>29</v>
      </c>
      <c r="M5497" t="s">
        <v>29</v>
      </c>
      <c r="N5497">
        <v>29.368200000000002</v>
      </c>
      <c r="O5497">
        <v>47.796300000000002</v>
      </c>
      <c r="P5497" t="s">
        <v>3534</v>
      </c>
      <c r="Q5497" s="3">
        <f>Table1[[#This Row],[Capacity (MW)]]*0.395*8760*10^-6</f>
        <v>0.51902999999999999</v>
      </c>
      <c r="R5497" s="3" cm="1">
        <f t="array" ref="R5497">AVERAGE(VLOOKUP(_xlfn.TEXTSPLIT(Table1[[#This Row],[Fuel (no space after comma)]], ","), FuelList_Final_EF!$A$2:$B$65, 2, FALSE))</f>
        <v>65.583341148886291</v>
      </c>
      <c r="S5497" s="3">
        <f>Table1[[#This Row],[Generation (TWh)]]*10^9*VLOOKUP(Table1[[#This Row],[Turbine/Engine Technology]],Technology_HR!$A$2:$B$11,2,FALSE)*10^-6</f>
        <v>5338223.55</v>
      </c>
      <c r="T5497" s="5">
        <f>Table1[[#This Row],[Fuel Consumption (mmBtu)]]*Table1[[#This Row],[Emission Factor (kg CO2/ mmBtu)]]*10^3</f>
        <v>350098536208.66882</v>
      </c>
      <c r="U5497" s="3">
        <f>Table1[[#This Row],[Emissions (g CO2)]]/(Table1[[#This Row],[Generation (TWh)]]*10^9)</f>
        <v>674.52466371629544</v>
      </c>
    </row>
    <row r="5498" spans="1:21" x14ac:dyDescent="0.35">
      <c r="A5498" t="s">
        <v>1540</v>
      </c>
      <c r="B5498" t="s">
        <v>3243</v>
      </c>
      <c r="C5498" t="str">
        <f>SUBSTITUTE(Table1[[#This Row],[Fuel]],", ",",")</f>
        <v>fossil gas: natural gas,fossil liquids: fuel oil</v>
      </c>
      <c r="D5498" t="s">
        <v>3239</v>
      </c>
      <c r="E5498" t="s">
        <v>3275</v>
      </c>
      <c r="H5498" t="s">
        <v>3440</v>
      </c>
      <c r="I5498">
        <v>150</v>
      </c>
      <c r="J5498" t="s">
        <v>3446</v>
      </c>
      <c r="K5498">
        <v>1979</v>
      </c>
      <c r="L5498" t="s">
        <v>29</v>
      </c>
      <c r="M5498" t="s">
        <v>29</v>
      </c>
      <c r="N5498">
        <v>29.368200000000002</v>
      </c>
      <c r="O5498">
        <v>47.796300000000002</v>
      </c>
      <c r="P5498" t="s">
        <v>3534</v>
      </c>
      <c r="Q5498" s="3">
        <f>Table1[[#This Row],[Capacity (MW)]]*0.395*8760*10^-6</f>
        <v>0.51902999999999999</v>
      </c>
      <c r="R5498" s="3" cm="1">
        <f t="array" ref="R5498">AVERAGE(VLOOKUP(_xlfn.TEXTSPLIT(Table1[[#This Row],[Fuel (no space after comma)]], ","), FuelList_Final_EF!$A$2:$B$65, 2, FALSE))</f>
        <v>65.583341148886291</v>
      </c>
      <c r="S5498" s="3">
        <f>Table1[[#This Row],[Generation (TWh)]]*10^9*VLOOKUP(Table1[[#This Row],[Turbine/Engine Technology]],Technology_HR!$A$2:$B$11,2,FALSE)*10^-6</f>
        <v>5338223.55</v>
      </c>
      <c r="T5498" s="5">
        <f>Table1[[#This Row],[Fuel Consumption (mmBtu)]]*Table1[[#This Row],[Emission Factor (kg CO2/ mmBtu)]]*10^3</f>
        <v>350098536208.66882</v>
      </c>
      <c r="U5498" s="3">
        <f>Table1[[#This Row],[Emissions (g CO2)]]/(Table1[[#This Row],[Generation (TWh)]]*10^9)</f>
        <v>674.52466371629544</v>
      </c>
    </row>
    <row r="5499" spans="1:21" x14ac:dyDescent="0.35">
      <c r="A5499" t="s">
        <v>1540</v>
      </c>
      <c r="B5499" t="s">
        <v>3243</v>
      </c>
      <c r="C5499" t="str">
        <f>SUBSTITUTE(Table1[[#This Row],[Fuel]],", ",",")</f>
        <v>fossil gas: natural gas,fossil liquids: fuel oil</v>
      </c>
      <c r="D5499" t="s">
        <v>3239</v>
      </c>
      <c r="E5499" t="s">
        <v>3275</v>
      </c>
      <c r="H5499" t="s">
        <v>3440</v>
      </c>
      <c r="I5499">
        <v>150</v>
      </c>
      <c r="J5499" t="s">
        <v>3446</v>
      </c>
      <c r="K5499">
        <v>1979</v>
      </c>
      <c r="L5499" t="s">
        <v>29</v>
      </c>
      <c r="M5499" t="s">
        <v>29</v>
      </c>
      <c r="N5499">
        <v>29.368200000000002</v>
      </c>
      <c r="O5499">
        <v>47.796300000000002</v>
      </c>
      <c r="P5499" t="s">
        <v>3534</v>
      </c>
      <c r="Q5499" s="3">
        <f>Table1[[#This Row],[Capacity (MW)]]*0.395*8760*10^-6</f>
        <v>0.51902999999999999</v>
      </c>
      <c r="R5499" s="3" cm="1">
        <f t="array" ref="R5499">AVERAGE(VLOOKUP(_xlfn.TEXTSPLIT(Table1[[#This Row],[Fuel (no space after comma)]], ","), FuelList_Final_EF!$A$2:$B$65, 2, FALSE))</f>
        <v>65.583341148886291</v>
      </c>
      <c r="S5499" s="3">
        <f>Table1[[#This Row],[Generation (TWh)]]*10^9*VLOOKUP(Table1[[#This Row],[Turbine/Engine Technology]],Technology_HR!$A$2:$B$11,2,FALSE)*10^-6</f>
        <v>5338223.55</v>
      </c>
      <c r="T5499" s="5">
        <f>Table1[[#This Row],[Fuel Consumption (mmBtu)]]*Table1[[#This Row],[Emission Factor (kg CO2/ mmBtu)]]*10^3</f>
        <v>350098536208.66882</v>
      </c>
      <c r="U5499" s="3">
        <f>Table1[[#This Row],[Emissions (g CO2)]]/(Table1[[#This Row],[Generation (TWh)]]*10^9)</f>
        <v>674.52466371629544</v>
      </c>
    </row>
    <row r="5500" spans="1:21" x14ac:dyDescent="0.35">
      <c r="A5500" t="s">
        <v>1540</v>
      </c>
      <c r="B5500" t="s">
        <v>3243</v>
      </c>
      <c r="C5500" t="str">
        <f>SUBSTITUTE(Table1[[#This Row],[Fuel]],", ",",")</f>
        <v>fossil gas: natural gas,fossil liquids: fuel oil</v>
      </c>
      <c r="D5500" t="s">
        <v>3239</v>
      </c>
      <c r="E5500" t="s">
        <v>3275</v>
      </c>
      <c r="H5500" t="s">
        <v>3440</v>
      </c>
      <c r="I5500">
        <v>300</v>
      </c>
      <c r="J5500" t="s">
        <v>3446</v>
      </c>
      <c r="K5500">
        <v>1983</v>
      </c>
      <c r="L5500" t="s">
        <v>29</v>
      </c>
      <c r="M5500" t="s">
        <v>29</v>
      </c>
      <c r="N5500">
        <v>29.367799999999999</v>
      </c>
      <c r="O5500">
        <v>47.786499999999997</v>
      </c>
      <c r="P5500" t="s">
        <v>3534</v>
      </c>
      <c r="Q5500" s="3">
        <f>Table1[[#This Row],[Capacity (MW)]]*0.395*8760*10^-6</f>
        <v>1.03806</v>
      </c>
      <c r="R5500" s="3" cm="1">
        <f t="array" ref="R5500">AVERAGE(VLOOKUP(_xlfn.TEXTSPLIT(Table1[[#This Row],[Fuel (no space after comma)]], ","), FuelList_Final_EF!$A$2:$B$65, 2, FALSE))</f>
        <v>65.583341148886291</v>
      </c>
      <c r="S5500" s="3">
        <f>Table1[[#This Row],[Generation (TWh)]]*10^9*VLOOKUP(Table1[[#This Row],[Turbine/Engine Technology]],Technology_HR!$A$2:$B$11,2,FALSE)*10^-6</f>
        <v>10676447.1</v>
      </c>
      <c r="T5500" s="5">
        <f>Table1[[#This Row],[Fuel Consumption (mmBtu)]]*Table1[[#This Row],[Emission Factor (kg CO2/ mmBtu)]]*10^3</f>
        <v>700197072417.33765</v>
      </c>
      <c r="U5500" s="3">
        <f>Table1[[#This Row],[Emissions (g CO2)]]/(Table1[[#This Row],[Generation (TWh)]]*10^9)</f>
        <v>674.52466371629544</v>
      </c>
    </row>
    <row r="5501" spans="1:21" x14ac:dyDescent="0.35">
      <c r="A5501" t="s">
        <v>1540</v>
      </c>
      <c r="B5501" t="s">
        <v>3243</v>
      </c>
      <c r="C5501" t="str">
        <f>SUBSTITUTE(Table1[[#This Row],[Fuel]],", ",",")</f>
        <v>fossil gas: natural gas,fossil liquids: fuel oil</v>
      </c>
      <c r="D5501" t="s">
        <v>3239</v>
      </c>
      <c r="E5501" t="s">
        <v>3275</v>
      </c>
      <c r="H5501" t="s">
        <v>3440</v>
      </c>
      <c r="I5501">
        <v>300</v>
      </c>
      <c r="J5501" t="s">
        <v>3446</v>
      </c>
      <c r="K5501">
        <v>1983</v>
      </c>
      <c r="L5501" t="s">
        <v>29</v>
      </c>
      <c r="M5501" t="s">
        <v>29</v>
      </c>
      <c r="N5501">
        <v>29.367799999999999</v>
      </c>
      <c r="O5501">
        <v>47.786499999999997</v>
      </c>
      <c r="P5501" t="s">
        <v>3534</v>
      </c>
      <c r="Q5501" s="3">
        <f>Table1[[#This Row],[Capacity (MW)]]*0.395*8760*10^-6</f>
        <v>1.03806</v>
      </c>
      <c r="R5501" s="3" cm="1">
        <f t="array" ref="R5501">AVERAGE(VLOOKUP(_xlfn.TEXTSPLIT(Table1[[#This Row],[Fuel (no space after comma)]], ","), FuelList_Final_EF!$A$2:$B$65, 2, FALSE))</f>
        <v>65.583341148886291</v>
      </c>
      <c r="S5501" s="3">
        <f>Table1[[#This Row],[Generation (TWh)]]*10^9*VLOOKUP(Table1[[#This Row],[Turbine/Engine Technology]],Technology_HR!$A$2:$B$11,2,FALSE)*10^-6</f>
        <v>10676447.1</v>
      </c>
      <c r="T5501" s="5">
        <f>Table1[[#This Row],[Fuel Consumption (mmBtu)]]*Table1[[#This Row],[Emission Factor (kg CO2/ mmBtu)]]*10^3</f>
        <v>700197072417.33765</v>
      </c>
      <c r="U5501" s="3">
        <f>Table1[[#This Row],[Emissions (g CO2)]]/(Table1[[#This Row],[Generation (TWh)]]*10^9)</f>
        <v>674.52466371629544</v>
      </c>
    </row>
    <row r="5502" spans="1:21" x14ac:dyDescent="0.35">
      <c r="A5502" t="s">
        <v>1540</v>
      </c>
      <c r="B5502" t="s">
        <v>3243</v>
      </c>
      <c r="C5502" t="str">
        <f>SUBSTITUTE(Table1[[#This Row],[Fuel]],", ",",")</f>
        <v>fossil gas: natural gas,fossil liquids: fuel oil</v>
      </c>
      <c r="D5502" t="s">
        <v>3239</v>
      </c>
      <c r="E5502" t="s">
        <v>3275</v>
      </c>
      <c r="H5502" t="s">
        <v>3440</v>
      </c>
      <c r="I5502">
        <v>300</v>
      </c>
      <c r="J5502" t="s">
        <v>3446</v>
      </c>
      <c r="K5502">
        <v>1983</v>
      </c>
      <c r="L5502" t="s">
        <v>29</v>
      </c>
      <c r="M5502" t="s">
        <v>29</v>
      </c>
      <c r="N5502">
        <v>29.367799999999999</v>
      </c>
      <c r="O5502">
        <v>47.786499999999997</v>
      </c>
      <c r="P5502" t="s">
        <v>3534</v>
      </c>
      <c r="Q5502" s="3">
        <f>Table1[[#This Row],[Capacity (MW)]]*0.395*8760*10^-6</f>
        <v>1.03806</v>
      </c>
      <c r="R5502" s="3" cm="1">
        <f t="array" ref="R5502">AVERAGE(VLOOKUP(_xlfn.TEXTSPLIT(Table1[[#This Row],[Fuel (no space after comma)]], ","), FuelList_Final_EF!$A$2:$B$65, 2, FALSE))</f>
        <v>65.583341148886291</v>
      </c>
      <c r="S5502" s="3">
        <f>Table1[[#This Row],[Generation (TWh)]]*10^9*VLOOKUP(Table1[[#This Row],[Turbine/Engine Technology]],Technology_HR!$A$2:$B$11,2,FALSE)*10^-6</f>
        <v>10676447.1</v>
      </c>
      <c r="T5502" s="5">
        <f>Table1[[#This Row],[Fuel Consumption (mmBtu)]]*Table1[[#This Row],[Emission Factor (kg CO2/ mmBtu)]]*10^3</f>
        <v>700197072417.33765</v>
      </c>
      <c r="U5502" s="3">
        <f>Table1[[#This Row],[Emissions (g CO2)]]/(Table1[[#This Row],[Generation (TWh)]]*10^9)</f>
        <v>674.52466371629544</v>
      </c>
    </row>
    <row r="5503" spans="1:21" x14ac:dyDescent="0.35">
      <c r="A5503" t="s">
        <v>1540</v>
      </c>
      <c r="B5503" t="s">
        <v>3243</v>
      </c>
      <c r="C5503" t="str">
        <f>SUBSTITUTE(Table1[[#This Row],[Fuel]],", ",",")</f>
        <v>fossil gas: natural gas,fossil liquids: fuel oil</v>
      </c>
      <c r="D5503" t="s">
        <v>3239</v>
      </c>
      <c r="E5503" t="s">
        <v>3275</v>
      </c>
      <c r="H5503" t="s">
        <v>3440</v>
      </c>
      <c r="I5503">
        <v>300</v>
      </c>
      <c r="J5503" t="s">
        <v>3446</v>
      </c>
      <c r="K5503">
        <v>1983</v>
      </c>
      <c r="L5503" t="s">
        <v>29</v>
      </c>
      <c r="M5503" t="s">
        <v>29</v>
      </c>
      <c r="N5503">
        <v>29.367799999999999</v>
      </c>
      <c r="O5503">
        <v>47.786499999999997</v>
      </c>
      <c r="P5503" t="s">
        <v>3534</v>
      </c>
      <c r="Q5503" s="3">
        <f>Table1[[#This Row],[Capacity (MW)]]*0.395*8760*10^-6</f>
        <v>1.03806</v>
      </c>
      <c r="R5503" s="3" cm="1">
        <f t="array" ref="R5503">AVERAGE(VLOOKUP(_xlfn.TEXTSPLIT(Table1[[#This Row],[Fuel (no space after comma)]], ","), FuelList_Final_EF!$A$2:$B$65, 2, FALSE))</f>
        <v>65.583341148886291</v>
      </c>
      <c r="S5503" s="3">
        <f>Table1[[#This Row],[Generation (TWh)]]*10^9*VLOOKUP(Table1[[#This Row],[Turbine/Engine Technology]],Technology_HR!$A$2:$B$11,2,FALSE)*10^-6</f>
        <v>10676447.1</v>
      </c>
      <c r="T5503" s="5">
        <f>Table1[[#This Row],[Fuel Consumption (mmBtu)]]*Table1[[#This Row],[Emission Factor (kg CO2/ mmBtu)]]*10^3</f>
        <v>700197072417.33765</v>
      </c>
      <c r="U5503" s="3">
        <f>Table1[[#This Row],[Emissions (g CO2)]]/(Table1[[#This Row],[Generation (TWh)]]*10^9)</f>
        <v>674.52466371629544</v>
      </c>
    </row>
    <row r="5504" spans="1:21" x14ac:dyDescent="0.35">
      <c r="A5504" t="s">
        <v>1540</v>
      </c>
      <c r="B5504" t="s">
        <v>3243</v>
      </c>
      <c r="C5504" t="str">
        <f>SUBSTITUTE(Table1[[#This Row],[Fuel]],", ",",")</f>
        <v>fossil gas: natural gas,fossil liquids: fuel oil</v>
      </c>
      <c r="D5504" t="s">
        <v>3239</v>
      </c>
      <c r="E5504" t="s">
        <v>3275</v>
      </c>
      <c r="H5504" t="s">
        <v>3440</v>
      </c>
      <c r="I5504">
        <v>300</v>
      </c>
      <c r="J5504" t="s">
        <v>3446</v>
      </c>
      <c r="K5504">
        <v>1984</v>
      </c>
      <c r="L5504" t="s">
        <v>29</v>
      </c>
      <c r="M5504" t="s">
        <v>29</v>
      </c>
      <c r="N5504">
        <v>29.367799999999999</v>
      </c>
      <c r="O5504">
        <v>47.786499999999997</v>
      </c>
      <c r="P5504" t="s">
        <v>3534</v>
      </c>
      <c r="Q5504" s="3">
        <f>Table1[[#This Row],[Capacity (MW)]]*0.395*8760*10^-6</f>
        <v>1.03806</v>
      </c>
      <c r="R5504" s="3" cm="1">
        <f t="array" ref="R5504">AVERAGE(VLOOKUP(_xlfn.TEXTSPLIT(Table1[[#This Row],[Fuel (no space after comma)]], ","), FuelList_Final_EF!$A$2:$B$65, 2, FALSE))</f>
        <v>65.583341148886291</v>
      </c>
      <c r="S5504" s="3">
        <f>Table1[[#This Row],[Generation (TWh)]]*10^9*VLOOKUP(Table1[[#This Row],[Turbine/Engine Technology]],Technology_HR!$A$2:$B$11,2,FALSE)*10^-6</f>
        <v>10676447.1</v>
      </c>
      <c r="T5504" s="5">
        <f>Table1[[#This Row],[Fuel Consumption (mmBtu)]]*Table1[[#This Row],[Emission Factor (kg CO2/ mmBtu)]]*10^3</f>
        <v>700197072417.33765</v>
      </c>
      <c r="U5504" s="3">
        <f>Table1[[#This Row],[Emissions (g CO2)]]/(Table1[[#This Row],[Generation (TWh)]]*10^9)</f>
        <v>674.52466371629544</v>
      </c>
    </row>
    <row r="5505" spans="1:21" x14ac:dyDescent="0.35">
      <c r="A5505" t="s">
        <v>1540</v>
      </c>
      <c r="B5505" t="s">
        <v>3243</v>
      </c>
      <c r="C5505" t="str">
        <f>SUBSTITUTE(Table1[[#This Row],[Fuel]],", ",",")</f>
        <v>fossil gas: natural gas,fossil liquids: fuel oil</v>
      </c>
      <c r="D5505" t="s">
        <v>3239</v>
      </c>
      <c r="E5505" t="s">
        <v>3275</v>
      </c>
      <c r="H5505" t="s">
        <v>3440</v>
      </c>
      <c r="I5505">
        <v>300</v>
      </c>
      <c r="J5505" t="s">
        <v>3446</v>
      </c>
      <c r="K5505">
        <v>1984</v>
      </c>
      <c r="L5505" t="s">
        <v>29</v>
      </c>
      <c r="M5505" t="s">
        <v>29</v>
      </c>
      <c r="N5505">
        <v>29.367799999999999</v>
      </c>
      <c r="O5505">
        <v>47.786499999999997</v>
      </c>
      <c r="P5505" t="s">
        <v>3534</v>
      </c>
      <c r="Q5505" s="3">
        <f>Table1[[#This Row],[Capacity (MW)]]*0.395*8760*10^-6</f>
        <v>1.03806</v>
      </c>
      <c r="R5505" s="3" cm="1">
        <f t="array" ref="R5505">AVERAGE(VLOOKUP(_xlfn.TEXTSPLIT(Table1[[#This Row],[Fuel (no space after comma)]], ","), FuelList_Final_EF!$A$2:$B$65, 2, FALSE))</f>
        <v>65.583341148886291</v>
      </c>
      <c r="S5505" s="3">
        <f>Table1[[#This Row],[Generation (TWh)]]*10^9*VLOOKUP(Table1[[#This Row],[Turbine/Engine Technology]],Technology_HR!$A$2:$B$11,2,FALSE)*10^-6</f>
        <v>10676447.1</v>
      </c>
      <c r="T5505" s="5">
        <f>Table1[[#This Row],[Fuel Consumption (mmBtu)]]*Table1[[#This Row],[Emission Factor (kg CO2/ mmBtu)]]*10^3</f>
        <v>700197072417.33765</v>
      </c>
      <c r="U5505" s="3">
        <f>Table1[[#This Row],[Emissions (g CO2)]]/(Table1[[#This Row],[Generation (TWh)]]*10^9)</f>
        <v>674.52466371629544</v>
      </c>
    </row>
    <row r="5506" spans="1:21" x14ac:dyDescent="0.35">
      <c r="A5506" t="s">
        <v>1540</v>
      </c>
      <c r="B5506" t="s">
        <v>3243</v>
      </c>
      <c r="C5506" t="str">
        <f>SUBSTITUTE(Table1[[#This Row],[Fuel]],", ",",")</f>
        <v>fossil gas: natural gas,fossil liquids: fuel oil</v>
      </c>
      <c r="D5506" t="s">
        <v>3239</v>
      </c>
      <c r="E5506" t="s">
        <v>3275</v>
      </c>
      <c r="H5506" t="s">
        <v>3440</v>
      </c>
      <c r="I5506">
        <v>300</v>
      </c>
      <c r="J5506" t="s">
        <v>3446</v>
      </c>
      <c r="K5506">
        <v>1984</v>
      </c>
      <c r="L5506" t="s">
        <v>29</v>
      </c>
      <c r="M5506" t="s">
        <v>29</v>
      </c>
      <c r="N5506">
        <v>29.367799999999999</v>
      </c>
      <c r="O5506">
        <v>47.786499999999997</v>
      </c>
      <c r="P5506" t="s">
        <v>3534</v>
      </c>
      <c r="Q5506" s="3">
        <f>Table1[[#This Row],[Capacity (MW)]]*0.395*8760*10^-6</f>
        <v>1.03806</v>
      </c>
      <c r="R5506" s="3" cm="1">
        <f t="array" ref="R5506">AVERAGE(VLOOKUP(_xlfn.TEXTSPLIT(Table1[[#This Row],[Fuel (no space after comma)]], ","), FuelList_Final_EF!$A$2:$B$65, 2, FALSE))</f>
        <v>65.583341148886291</v>
      </c>
      <c r="S5506" s="3">
        <f>Table1[[#This Row],[Generation (TWh)]]*10^9*VLOOKUP(Table1[[#This Row],[Turbine/Engine Technology]],Technology_HR!$A$2:$B$11,2,FALSE)*10^-6</f>
        <v>10676447.1</v>
      </c>
      <c r="T5506" s="5">
        <f>Table1[[#This Row],[Fuel Consumption (mmBtu)]]*Table1[[#This Row],[Emission Factor (kg CO2/ mmBtu)]]*10^3</f>
        <v>700197072417.33765</v>
      </c>
      <c r="U5506" s="3">
        <f>Table1[[#This Row],[Emissions (g CO2)]]/(Table1[[#This Row],[Generation (TWh)]]*10^9)</f>
        <v>674.52466371629544</v>
      </c>
    </row>
    <row r="5507" spans="1:21" x14ac:dyDescent="0.35">
      <c r="A5507" t="s">
        <v>1540</v>
      </c>
      <c r="B5507" t="s">
        <v>3243</v>
      </c>
      <c r="C5507" t="str">
        <f>SUBSTITUTE(Table1[[#This Row],[Fuel]],", ",",")</f>
        <v>fossil gas: natural gas,fossil liquids: fuel oil</v>
      </c>
      <c r="D5507" t="s">
        <v>3239</v>
      </c>
      <c r="E5507" t="s">
        <v>3275</v>
      </c>
      <c r="H5507" t="s">
        <v>3440</v>
      </c>
      <c r="I5507">
        <v>300</v>
      </c>
      <c r="J5507" t="s">
        <v>3446</v>
      </c>
      <c r="K5507">
        <v>1984</v>
      </c>
      <c r="L5507" t="s">
        <v>29</v>
      </c>
      <c r="M5507" t="s">
        <v>29</v>
      </c>
      <c r="N5507">
        <v>29.367799999999999</v>
      </c>
      <c r="O5507">
        <v>47.786499999999997</v>
      </c>
      <c r="P5507" t="s">
        <v>3534</v>
      </c>
      <c r="Q5507" s="3">
        <f>Table1[[#This Row],[Capacity (MW)]]*0.395*8760*10^-6</f>
        <v>1.03806</v>
      </c>
      <c r="R5507" s="3" cm="1">
        <f t="array" ref="R5507">AVERAGE(VLOOKUP(_xlfn.TEXTSPLIT(Table1[[#This Row],[Fuel (no space after comma)]], ","), FuelList_Final_EF!$A$2:$B$65, 2, FALSE))</f>
        <v>65.583341148886291</v>
      </c>
      <c r="S5507" s="3">
        <f>Table1[[#This Row],[Generation (TWh)]]*10^9*VLOOKUP(Table1[[#This Row],[Turbine/Engine Technology]],Technology_HR!$A$2:$B$11,2,FALSE)*10^-6</f>
        <v>10676447.1</v>
      </c>
      <c r="T5507" s="5">
        <f>Table1[[#This Row],[Fuel Consumption (mmBtu)]]*Table1[[#This Row],[Emission Factor (kg CO2/ mmBtu)]]*10^3</f>
        <v>700197072417.33765</v>
      </c>
      <c r="U5507" s="3">
        <f>Table1[[#This Row],[Emissions (g CO2)]]/(Table1[[#This Row],[Generation (TWh)]]*10^9)</f>
        <v>674.52466371629544</v>
      </c>
    </row>
    <row r="5508" spans="1:21" x14ac:dyDescent="0.35">
      <c r="A5508" t="s">
        <v>1540</v>
      </c>
      <c r="B5508" t="s">
        <v>3239</v>
      </c>
      <c r="C5508" t="str">
        <f>SUBSTITUTE(Table1[[#This Row],[Fuel]],", ",",")</f>
        <v>fossil gas: natural gas</v>
      </c>
      <c r="D5508" t="s">
        <v>3239</v>
      </c>
      <c r="H5508" t="s">
        <v>3436</v>
      </c>
      <c r="I5508">
        <v>62.5</v>
      </c>
      <c r="J5508" t="s">
        <v>3446</v>
      </c>
      <c r="K5508">
        <v>2009</v>
      </c>
      <c r="L5508" t="s">
        <v>29</v>
      </c>
      <c r="M5508" t="s">
        <v>29</v>
      </c>
      <c r="N5508">
        <v>29.564205999999999</v>
      </c>
      <c r="O5508">
        <v>48.170653000000001</v>
      </c>
      <c r="P5508" t="s">
        <v>3534</v>
      </c>
      <c r="Q5508" s="3">
        <f>Table1[[#This Row],[Capacity (MW)]]*0.395*8760*10^-6</f>
        <v>0.2162625</v>
      </c>
      <c r="R5508" s="3" cm="1">
        <f t="array" ref="R5508">AVERAGE(VLOOKUP(_xlfn.TEXTSPLIT(Table1[[#This Row],[Fuel (no space after comma)]], ","), FuelList_Final_EF!$A$2:$B$65, 2, FALSE))</f>
        <v>53.06</v>
      </c>
      <c r="S5508" s="3">
        <f>Table1[[#This Row],[Generation (TWh)]]*10^9*VLOOKUP(Table1[[#This Row],[Turbine/Engine Technology]],Technology_HR!$A$2:$B$11,2,FALSE)*10^-6</f>
        <v>2381050.125</v>
      </c>
      <c r="T5508" s="5">
        <f>Table1[[#This Row],[Fuel Consumption (mmBtu)]]*Table1[[#This Row],[Emission Factor (kg CO2/ mmBtu)]]*10^3</f>
        <v>126338519632.50002</v>
      </c>
      <c r="U5508" s="3">
        <f>Table1[[#This Row],[Emissions (g CO2)]]/(Table1[[#This Row],[Generation (TWh)]]*10^9)</f>
        <v>584.19060000000002</v>
      </c>
    </row>
    <row r="5509" spans="1:21" x14ac:dyDescent="0.35">
      <c r="A5509" t="s">
        <v>1540</v>
      </c>
      <c r="B5509" t="s">
        <v>3239</v>
      </c>
      <c r="C5509" t="str">
        <f>SUBSTITUTE(Table1[[#This Row],[Fuel]],", ",",")</f>
        <v>fossil gas: natural gas</v>
      </c>
      <c r="D5509" t="s">
        <v>3239</v>
      </c>
      <c r="H5509" t="s">
        <v>3436</v>
      </c>
      <c r="I5509">
        <v>62.5</v>
      </c>
      <c r="J5509" t="s">
        <v>3446</v>
      </c>
      <c r="K5509">
        <v>2009</v>
      </c>
      <c r="L5509" t="s">
        <v>29</v>
      </c>
      <c r="M5509" t="s">
        <v>29</v>
      </c>
      <c r="N5509">
        <v>29.564205999999999</v>
      </c>
      <c r="O5509">
        <v>48.170653000000001</v>
      </c>
      <c r="P5509" t="s">
        <v>3534</v>
      </c>
      <c r="Q5509" s="3">
        <f>Table1[[#This Row],[Capacity (MW)]]*0.395*8760*10^-6</f>
        <v>0.2162625</v>
      </c>
      <c r="R5509" s="3" cm="1">
        <f t="array" ref="R5509">AVERAGE(VLOOKUP(_xlfn.TEXTSPLIT(Table1[[#This Row],[Fuel (no space after comma)]], ","), FuelList_Final_EF!$A$2:$B$65, 2, FALSE))</f>
        <v>53.06</v>
      </c>
      <c r="S5509" s="3">
        <f>Table1[[#This Row],[Generation (TWh)]]*10^9*VLOOKUP(Table1[[#This Row],[Turbine/Engine Technology]],Technology_HR!$A$2:$B$11,2,FALSE)*10^-6</f>
        <v>2381050.125</v>
      </c>
      <c r="T5509" s="5">
        <f>Table1[[#This Row],[Fuel Consumption (mmBtu)]]*Table1[[#This Row],[Emission Factor (kg CO2/ mmBtu)]]*10^3</f>
        <v>126338519632.50002</v>
      </c>
      <c r="U5509" s="3">
        <f>Table1[[#This Row],[Emissions (g CO2)]]/(Table1[[#This Row],[Generation (TWh)]]*10^9)</f>
        <v>584.19060000000002</v>
      </c>
    </row>
    <row r="5510" spans="1:21" x14ac:dyDescent="0.35">
      <c r="A5510" t="s">
        <v>1540</v>
      </c>
      <c r="B5510" t="s">
        <v>3239</v>
      </c>
      <c r="C5510" t="str">
        <f>SUBSTITUTE(Table1[[#This Row],[Fuel]],", ",",")</f>
        <v>fossil gas: natural gas</v>
      </c>
      <c r="D5510" t="s">
        <v>3239</v>
      </c>
      <c r="H5510" t="s">
        <v>3436</v>
      </c>
      <c r="I5510">
        <v>62.5</v>
      </c>
      <c r="J5510" t="s">
        <v>3446</v>
      </c>
      <c r="K5510">
        <v>2009</v>
      </c>
      <c r="L5510" t="s">
        <v>29</v>
      </c>
      <c r="M5510" t="s">
        <v>29</v>
      </c>
      <c r="N5510">
        <v>29.564205999999999</v>
      </c>
      <c r="O5510">
        <v>48.170653000000001</v>
      </c>
      <c r="P5510" t="s">
        <v>3534</v>
      </c>
      <c r="Q5510" s="3">
        <f>Table1[[#This Row],[Capacity (MW)]]*0.395*8760*10^-6</f>
        <v>0.2162625</v>
      </c>
      <c r="R5510" s="3" cm="1">
        <f t="array" ref="R5510">AVERAGE(VLOOKUP(_xlfn.TEXTSPLIT(Table1[[#This Row],[Fuel (no space after comma)]], ","), FuelList_Final_EF!$A$2:$B$65, 2, FALSE))</f>
        <v>53.06</v>
      </c>
      <c r="S5510" s="3">
        <f>Table1[[#This Row],[Generation (TWh)]]*10^9*VLOOKUP(Table1[[#This Row],[Turbine/Engine Technology]],Technology_HR!$A$2:$B$11,2,FALSE)*10^-6</f>
        <v>2381050.125</v>
      </c>
      <c r="T5510" s="5">
        <f>Table1[[#This Row],[Fuel Consumption (mmBtu)]]*Table1[[#This Row],[Emission Factor (kg CO2/ mmBtu)]]*10^3</f>
        <v>126338519632.50002</v>
      </c>
      <c r="U5510" s="3">
        <f>Table1[[#This Row],[Emissions (g CO2)]]/(Table1[[#This Row],[Generation (TWh)]]*10^9)</f>
        <v>584.19060000000002</v>
      </c>
    </row>
    <row r="5511" spans="1:21" x14ac:dyDescent="0.35">
      <c r="A5511" t="s">
        <v>1540</v>
      </c>
      <c r="B5511" t="s">
        <v>3239</v>
      </c>
      <c r="C5511" t="str">
        <f>SUBSTITUTE(Table1[[#This Row],[Fuel]],", ",",")</f>
        <v>fossil gas: natural gas</v>
      </c>
      <c r="D5511" t="s">
        <v>3239</v>
      </c>
      <c r="H5511" t="s">
        <v>3436</v>
      </c>
      <c r="I5511">
        <v>62.5</v>
      </c>
      <c r="J5511" t="s">
        <v>3446</v>
      </c>
      <c r="K5511">
        <v>2009</v>
      </c>
      <c r="L5511" t="s">
        <v>29</v>
      </c>
      <c r="M5511" t="s">
        <v>29</v>
      </c>
      <c r="N5511">
        <v>29.564205999999999</v>
      </c>
      <c r="O5511">
        <v>48.170653000000001</v>
      </c>
      <c r="P5511" t="s">
        <v>3534</v>
      </c>
      <c r="Q5511" s="3">
        <f>Table1[[#This Row],[Capacity (MW)]]*0.395*8760*10^-6</f>
        <v>0.2162625</v>
      </c>
      <c r="R5511" s="3" cm="1">
        <f t="array" ref="R5511">AVERAGE(VLOOKUP(_xlfn.TEXTSPLIT(Table1[[#This Row],[Fuel (no space after comma)]], ","), FuelList_Final_EF!$A$2:$B$65, 2, FALSE))</f>
        <v>53.06</v>
      </c>
      <c r="S5511" s="3">
        <f>Table1[[#This Row],[Generation (TWh)]]*10^9*VLOOKUP(Table1[[#This Row],[Turbine/Engine Technology]],Technology_HR!$A$2:$B$11,2,FALSE)*10^-6</f>
        <v>2381050.125</v>
      </c>
      <c r="T5511" s="5">
        <f>Table1[[#This Row],[Fuel Consumption (mmBtu)]]*Table1[[#This Row],[Emission Factor (kg CO2/ mmBtu)]]*10^3</f>
        <v>126338519632.50002</v>
      </c>
      <c r="U5511" s="3">
        <f>Table1[[#This Row],[Emissions (g CO2)]]/(Table1[[#This Row],[Generation (TWh)]]*10^9)</f>
        <v>584.19060000000002</v>
      </c>
    </row>
    <row r="5512" spans="1:21" x14ac:dyDescent="0.35">
      <c r="A5512" t="s">
        <v>1540</v>
      </c>
      <c r="B5512" t="s">
        <v>3239</v>
      </c>
      <c r="C5512" t="str">
        <f>SUBSTITUTE(Table1[[#This Row],[Fuel]],", ",",")</f>
        <v>fossil gas: natural gas</v>
      </c>
      <c r="D5512" t="s">
        <v>3239</v>
      </c>
      <c r="H5512" t="s">
        <v>3436</v>
      </c>
      <c r="I5512">
        <v>250</v>
      </c>
      <c r="J5512" t="s">
        <v>3446</v>
      </c>
      <c r="K5512">
        <v>2016</v>
      </c>
      <c r="L5512" t="s">
        <v>29</v>
      </c>
      <c r="M5512" t="s">
        <v>29</v>
      </c>
      <c r="N5512">
        <v>29.564205999999999</v>
      </c>
      <c r="O5512">
        <v>48.170653000000001</v>
      </c>
      <c r="P5512" t="s">
        <v>3534</v>
      </c>
      <c r="Q5512" s="3">
        <f>Table1[[#This Row],[Capacity (MW)]]*0.395*8760*10^-6</f>
        <v>0.86504999999999999</v>
      </c>
      <c r="R5512" s="3" cm="1">
        <f t="array" ref="R5512">AVERAGE(VLOOKUP(_xlfn.TEXTSPLIT(Table1[[#This Row],[Fuel (no space after comma)]], ","), FuelList_Final_EF!$A$2:$B$65, 2, FALSE))</f>
        <v>53.06</v>
      </c>
      <c r="S5512" s="3">
        <f>Table1[[#This Row],[Generation (TWh)]]*10^9*VLOOKUP(Table1[[#This Row],[Turbine/Engine Technology]],Technology_HR!$A$2:$B$11,2,FALSE)*10^-6</f>
        <v>9524200.5</v>
      </c>
      <c r="T5512" s="5">
        <f>Table1[[#This Row],[Fuel Consumption (mmBtu)]]*Table1[[#This Row],[Emission Factor (kg CO2/ mmBtu)]]*10^3</f>
        <v>505354078530.00006</v>
      </c>
      <c r="U5512" s="3">
        <f>Table1[[#This Row],[Emissions (g CO2)]]/(Table1[[#This Row],[Generation (TWh)]]*10^9)</f>
        <v>584.19060000000002</v>
      </c>
    </row>
    <row r="5513" spans="1:21" x14ac:dyDescent="0.35">
      <c r="A5513" t="s">
        <v>1540</v>
      </c>
      <c r="B5513" t="s">
        <v>3239</v>
      </c>
      <c r="C5513" t="str">
        <f>SUBSTITUTE(Table1[[#This Row],[Fuel]],", ",",")</f>
        <v>fossil gas: natural gas</v>
      </c>
      <c r="D5513" t="s">
        <v>3239</v>
      </c>
      <c r="H5513" t="s">
        <v>3436</v>
      </c>
      <c r="I5513">
        <v>250</v>
      </c>
      <c r="J5513" t="s">
        <v>3446</v>
      </c>
      <c r="K5513">
        <v>2016</v>
      </c>
      <c r="L5513" t="s">
        <v>29</v>
      </c>
      <c r="M5513" t="s">
        <v>29</v>
      </c>
      <c r="N5513">
        <v>29.564205999999999</v>
      </c>
      <c r="O5513">
        <v>48.170653000000001</v>
      </c>
      <c r="P5513" t="s">
        <v>3534</v>
      </c>
      <c r="Q5513" s="3">
        <f>Table1[[#This Row],[Capacity (MW)]]*0.395*8760*10^-6</f>
        <v>0.86504999999999999</v>
      </c>
      <c r="R5513" s="3" cm="1">
        <f t="array" ref="R5513">AVERAGE(VLOOKUP(_xlfn.TEXTSPLIT(Table1[[#This Row],[Fuel (no space after comma)]], ","), FuelList_Final_EF!$A$2:$B$65, 2, FALSE))</f>
        <v>53.06</v>
      </c>
      <c r="S5513" s="3">
        <f>Table1[[#This Row],[Generation (TWh)]]*10^9*VLOOKUP(Table1[[#This Row],[Turbine/Engine Technology]],Technology_HR!$A$2:$B$11,2,FALSE)*10^-6</f>
        <v>9524200.5</v>
      </c>
      <c r="T5513" s="5">
        <f>Table1[[#This Row],[Fuel Consumption (mmBtu)]]*Table1[[#This Row],[Emission Factor (kg CO2/ mmBtu)]]*10^3</f>
        <v>505354078530.00006</v>
      </c>
      <c r="U5513" s="3">
        <f>Table1[[#This Row],[Emissions (g CO2)]]/(Table1[[#This Row],[Generation (TWh)]]*10^9)</f>
        <v>584.19060000000002</v>
      </c>
    </row>
    <row r="5514" spans="1:21" x14ac:dyDescent="0.35">
      <c r="A5514" t="s">
        <v>1540</v>
      </c>
      <c r="B5514" t="s">
        <v>3249</v>
      </c>
      <c r="C5514" t="str">
        <f>SUBSTITUTE(Table1[[#This Row],[Fuel]],", ",",")</f>
        <v>fossil gas: waste heat from natural gas</v>
      </c>
      <c r="D5514" t="s">
        <v>3249</v>
      </c>
      <c r="H5514" t="s">
        <v>3440</v>
      </c>
      <c r="I5514">
        <v>250</v>
      </c>
      <c r="J5514" t="s">
        <v>3447</v>
      </c>
      <c r="K5514" t="s">
        <v>29</v>
      </c>
      <c r="L5514" t="s">
        <v>29</v>
      </c>
      <c r="M5514" t="s">
        <v>29</v>
      </c>
      <c r="N5514">
        <v>29.564205999999999</v>
      </c>
      <c r="O5514">
        <v>48.170653000000001</v>
      </c>
      <c r="P5514" t="s">
        <v>3534</v>
      </c>
      <c r="Q5514" s="3">
        <f>Table1[[#This Row],[Capacity (MW)]]*0.395*8760*10^-6</f>
        <v>0.86504999999999999</v>
      </c>
      <c r="R5514" s="3" cm="1">
        <f t="array" ref="R5514">AVERAGE(VLOOKUP(_xlfn.TEXTSPLIT(Table1[[#This Row],[Fuel (no space after comma)]], ","), FuelList_Final_EF!$A$2:$B$65, 2, FALSE))</f>
        <v>66.33</v>
      </c>
      <c r="S5514" s="3">
        <f>Table1[[#This Row],[Generation (TWh)]]*10^9*VLOOKUP(Table1[[#This Row],[Turbine/Engine Technology]],Technology_HR!$A$2:$B$11,2,FALSE)*10^-6</f>
        <v>8897039.25</v>
      </c>
      <c r="T5514" s="5">
        <f>Table1[[#This Row],[Fuel Consumption (mmBtu)]]*Table1[[#This Row],[Emission Factor (kg CO2/ mmBtu)]]*10^3</f>
        <v>590140613452.5</v>
      </c>
      <c r="U5514" s="3">
        <f>Table1[[#This Row],[Emissions (g CO2)]]/(Table1[[#This Row],[Generation (TWh)]]*10^9)</f>
        <v>682.20405000000005</v>
      </c>
    </row>
    <row r="5515" spans="1:21" x14ac:dyDescent="0.35">
      <c r="A5515" t="s">
        <v>1540</v>
      </c>
      <c r="B5515" t="s">
        <v>3239</v>
      </c>
      <c r="C5515" t="str">
        <f>SUBSTITUTE(Table1[[#This Row],[Fuel]],", ",",")</f>
        <v>fossil gas: natural gas</v>
      </c>
      <c r="D5515" t="s">
        <v>3239</v>
      </c>
      <c r="H5515" t="s">
        <v>3438</v>
      </c>
      <c r="I5515">
        <v>656</v>
      </c>
      <c r="J5515" t="s">
        <v>3446</v>
      </c>
      <c r="K5515">
        <v>2012</v>
      </c>
      <c r="L5515" t="s">
        <v>29</v>
      </c>
      <c r="M5515" t="s">
        <v>29</v>
      </c>
      <c r="N5515">
        <v>29.564205999999999</v>
      </c>
      <c r="O5515">
        <v>48.170653000000001</v>
      </c>
      <c r="P5515" t="s">
        <v>3534</v>
      </c>
      <c r="Q5515" s="3">
        <f>Table1[[#This Row],[Capacity (MW)]]*0.395*8760*10^-6</f>
        <v>2.2698912</v>
      </c>
      <c r="R5515" s="3" cm="1">
        <f t="array" ref="R5515">AVERAGE(VLOOKUP(_xlfn.TEXTSPLIT(Table1[[#This Row],[Fuel (no space after comma)]], ","), FuelList_Final_EF!$A$2:$B$65, 2, FALSE))</f>
        <v>53.06</v>
      </c>
      <c r="S5515" s="3">
        <f>Table1[[#This Row],[Generation (TWh)]]*10^9*VLOOKUP(Table1[[#This Row],[Turbine/Engine Technology]],Technology_HR!$A$2:$B$11,2,FALSE)*10^-6</f>
        <v>17135408.6688</v>
      </c>
      <c r="T5515" s="5">
        <f>Table1[[#This Row],[Fuel Consumption (mmBtu)]]*Table1[[#This Row],[Emission Factor (kg CO2/ mmBtu)]]*10^3</f>
        <v>909204783966.52808</v>
      </c>
      <c r="U5515" s="3">
        <f>Table1[[#This Row],[Emissions (g CO2)]]/(Table1[[#This Row],[Generation (TWh)]]*10^9)</f>
        <v>400.54994000000005</v>
      </c>
    </row>
    <row r="5516" spans="1:21" x14ac:dyDescent="0.35">
      <c r="A5516" t="s">
        <v>1540</v>
      </c>
      <c r="B5516" t="s">
        <v>3239</v>
      </c>
      <c r="C5516" t="str">
        <f>SUBSTITUTE(Table1[[#This Row],[Fuel]],", ",",")</f>
        <v>fossil gas: natural gas</v>
      </c>
      <c r="D5516" t="s">
        <v>3239</v>
      </c>
      <c r="H5516" t="s">
        <v>3438</v>
      </c>
      <c r="I5516">
        <v>656</v>
      </c>
      <c r="J5516" t="s">
        <v>3446</v>
      </c>
      <c r="K5516">
        <v>2012</v>
      </c>
      <c r="L5516" t="s">
        <v>29</v>
      </c>
      <c r="M5516" t="s">
        <v>29</v>
      </c>
      <c r="N5516">
        <v>29.564205999999999</v>
      </c>
      <c r="O5516">
        <v>48.170653000000001</v>
      </c>
      <c r="P5516" t="s">
        <v>3534</v>
      </c>
      <c r="Q5516" s="3">
        <f>Table1[[#This Row],[Capacity (MW)]]*0.395*8760*10^-6</f>
        <v>2.2698912</v>
      </c>
      <c r="R5516" s="3" cm="1">
        <f t="array" ref="R5516">AVERAGE(VLOOKUP(_xlfn.TEXTSPLIT(Table1[[#This Row],[Fuel (no space after comma)]], ","), FuelList_Final_EF!$A$2:$B$65, 2, FALSE))</f>
        <v>53.06</v>
      </c>
      <c r="S5516" s="3">
        <f>Table1[[#This Row],[Generation (TWh)]]*10^9*VLOOKUP(Table1[[#This Row],[Turbine/Engine Technology]],Technology_HR!$A$2:$B$11,2,FALSE)*10^-6</f>
        <v>17135408.6688</v>
      </c>
      <c r="T5516" s="5">
        <f>Table1[[#This Row],[Fuel Consumption (mmBtu)]]*Table1[[#This Row],[Emission Factor (kg CO2/ mmBtu)]]*10^3</f>
        <v>909204783966.52808</v>
      </c>
      <c r="U5516" s="3">
        <f>Table1[[#This Row],[Emissions (g CO2)]]/(Table1[[#This Row],[Generation (TWh)]]*10^9)</f>
        <v>400.54994000000005</v>
      </c>
    </row>
    <row r="5517" spans="1:21" x14ac:dyDescent="0.35">
      <c r="A5517" t="s">
        <v>1540</v>
      </c>
      <c r="B5517" t="s">
        <v>3239</v>
      </c>
      <c r="C5517" t="str">
        <f>SUBSTITUTE(Table1[[#This Row],[Fuel]],", ",",")</f>
        <v>fossil gas: natural gas</v>
      </c>
      <c r="D5517" t="s">
        <v>3239</v>
      </c>
      <c r="H5517" t="s">
        <v>3438</v>
      </c>
      <c r="I5517">
        <v>656</v>
      </c>
      <c r="J5517" t="s">
        <v>3446</v>
      </c>
      <c r="K5517">
        <v>2012</v>
      </c>
      <c r="L5517" t="s">
        <v>29</v>
      </c>
      <c r="M5517" t="s">
        <v>29</v>
      </c>
      <c r="N5517">
        <v>29.564205999999999</v>
      </c>
      <c r="O5517">
        <v>48.170653000000001</v>
      </c>
      <c r="P5517" t="s">
        <v>3534</v>
      </c>
      <c r="Q5517" s="3">
        <f>Table1[[#This Row],[Capacity (MW)]]*0.395*8760*10^-6</f>
        <v>2.2698912</v>
      </c>
      <c r="R5517" s="3" cm="1">
        <f t="array" ref="R5517">AVERAGE(VLOOKUP(_xlfn.TEXTSPLIT(Table1[[#This Row],[Fuel (no space after comma)]], ","), FuelList_Final_EF!$A$2:$B$65, 2, FALSE))</f>
        <v>53.06</v>
      </c>
      <c r="S5517" s="3">
        <f>Table1[[#This Row],[Generation (TWh)]]*10^9*VLOOKUP(Table1[[#This Row],[Turbine/Engine Technology]],Technology_HR!$A$2:$B$11,2,FALSE)*10^-6</f>
        <v>17135408.6688</v>
      </c>
      <c r="T5517" s="5">
        <f>Table1[[#This Row],[Fuel Consumption (mmBtu)]]*Table1[[#This Row],[Emission Factor (kg CO2/ mmBtu)]]*10^3</f>
        <v>909204783966.52808</v>
      </c>
      <c r="U5517" s="3">
        <f>Table1[[#This Row],[Emissions (g CO2)]]/(Table1[[#This Row],[Generation (TWh)]]*10^9)</f>
        <v>400.54994000000005</v>
      </c>
    </row>
    <row r="5518" spans="1:21" x14ac:dyDescent="0.35">
      <c r="A5518" t="s">
        <v>1540</v>
      </c>
      <c r="B5518" t="s">
        <v>3239</v>
      </c>
      <c r="C5518" t="str">
        <f>SUBSTITUTE(Table1[[#This Row],[Fuel]],", ",",")</f>
        <v>fossil gas: natural gas</v>
      </c>
      <c r="D5518" t="s">
        <v>3239</v>
      </c>
      <c r="H5518" t="s">
        <v>3438</v>
      </c>
      <c r="I5518">
        <v>900</v>
      </c>
      <c r="J5518" t="s">
        <v>3449</v>
      </c>
      <c r="K5518">
        <v>2025</v>
      </c>
      <c r="L5518" t="s">
        <v>29</v>
      </c>
      <c r="M5518" t="s">
        <v>29</v>
      </c>
      <c r="N5518">
        <v>29.564205999999999</v>
      </c>
      <c r="O5518">
        <v>48.170653000000001</v>
      </c>
      <c r="P5518" t="s">
        <v>3534</v>
      </c>
      <c r="Q5518" s="3">
        <f>Table1[[#This Row],[Capacity (MW)]]*0.395*8760*10^-6</f>
        <v>3.1141799999999997</v>
      </c>
      <c r="R5518" s="3" cm="1">
        <f t="array" ref="R5518">AVERAGE(VLOOKUP(_xlfn.TEXTSPLIT(Table1[[#This Row],[Fuel (no space after comma)]], ","), FuelList_Final_EF!$A$2:$B$65, 2, FALSE))</f>
        <v>53.06</v>
      </c>
      <c r="S5518" s="3">
        <f>Table1[[#This Row],[Generation (TWh)]]*10^9*VLOOKUP(Table1[[#This Row],[Turbine/Engine Technology]],Technology_HR!$A$2:$B$11,2,FALSE)*10^-6</f>
        <v>23508944.819999997</v>
      </c>
      <c r="T5518" s="5">
        <f>Table1[[#This Row],[Fuel Consumption (mmBtu)]]*Table1[[#This Row],[Emission Factor (kg CO2/ mmBtu)]]*10^3</f>
        <v>1247384612149.2</v>
      </c>
      <c r="U5518" s="3">
        <f>Table1[[#This Row],[Emissions (g CO2)]]/(Table1[[#This Row],[Generation (TWh)]]*10^9)</f>
        <v>400.54994000000005</v>
      </c>
    </row>
    <row r="5519" spans="1:21" x14ac:dyDescent="0.35">
      <c r="A5519" t="s">
        <v>1540</v>
      </c>
      <c r="B5519" t="s">
        <v>3243</v>
      </c>
      <c r="C5519" t="str">
        <f>SUBSTITUTE(Table1[[#This Row],[Fuel]],", ",",")</f>
        <v>fossil gas: natural gas,fossil liquids: fuel oil</v>
      </c>
      <c r="D5519" t="s">
        <v>3239</v>
      </c>
      <c r="E5519" t="s">
        <v>3275</v>
      </c>
      <c r="H5519" t="s">
        <v>3438</v>
      </c>
      <c r="I5519">
        <v>935</v>
      </c>
      <c r="J5519" t="s">
        <v>3446</v>
      </c>
      <c r="K5519">
        <v>2020</v>
      </c>
      <c r="L5519" t="s">
        <v>29</v>
      </c>
      <c r="M5519" t="s">
        <v>29</v>
      </c>
      <c r="N5519">
        <v>29.564205999999999</v>
      </c>
      <c r="O5519">
        <v>48.170653000000001</v>
      </c>
      <c r="P5519" t="s">
        <v>3534</v>
      </c>
      <c r="Q5519" s="3">
        <f>Table1[[#This Row],[Capacity (MW)]]*0.395*8760*10^-6</f>
        <v>3.235287</v>
      </c>
      <c r="R5519" s="3" cm="1">
        <f t="array" ref="R5519">AVERAGE(VLOOKUP(_xlfn.TEXTSPLIT(Table1[[#This Row],[Fuel (no space after comma)]], ","), FuelList_Final_EF!$A$2:$B$65, 2, FALSE))</f>
        <v>65.583341148886291</v>
      </c>
      <c r="S5519" s="3">
        <f>Table1[[#This Row],[Generation (TWh)]]*10^9*VLOOKUP(Table1[[#This Row],[Turbine/Engine Technology]],Technology_HR!$A$2:$B$11,2,FALSE)*10^-6</f>
        <v>24423181.562999997</v>
      </c>
      <c r="T5519" s="5">
        <f>Table1[[#This Row],[Fuel Consumption (mmBtu)]]*Table1[[#This Row],[Emission Factor (kg CO2/ mmBtu)]]*10^3</f>
        <v>1601753848387.4187</v>
      </c>
      <c r="U5519" s="3">
        <f>Table1[[#This Row],[Emissions (g CO2)]]/(Table1[[#This Row],[Generation (TWh)]]*10^9)</f>
        <v>495.08864233294253</v>
      </c>
    </row>
    <row r="5520" spans="1:21" x14ac:dyDescent="0.35">
      <c r="A5520" t="s">
        <v>1540</v>
      </c>
      <c r="B5520" t="s">
        <v>3239</v>
      </c>
      <c r="C5520" t="str">
        <f>SUBSTITUTE(Table1[[#This Row],[Fuel]],", ",",")</f>
        <v>fossil gas: natural gas</v>
      </c>
      <c r="D5520" t="s">
        <v>3239</v>
      </c>
      <c r="H5520" t="s">
        <v>3438</v>
      </c>
      <c r="I5520">
        <v>750</v>
      </c>
      <c r="J5520" t="s">
        <v>3446</v>
      </c>
      <c r="K5520">
        <v>2019</v>
      </c>
      <c r="L5520" t="s">
        <v>29</v>
      </c>
      <c r="M5520" t="s">
        <v>29</v>
      </c>
      <c r="N5520">
        <v>29.564205999999999</v>
      </c>
      <c r="O5520">
        <v>48.170653000000001</v>
      </c>
      <c r="P5520" t="s">
        <v>3534</v>
      </c>
      <c r="Q5520" s="3">
        <f>Table1[[#This Row],[Capacity (MW)]]*0.395*8760*10^-6</f>
        <v>2.5951499999999998</v>
      </c>
      <c r="R5520" s="3" cm="1">
        <f t="array" ref="R5520">AVERAGE(VLOOKUP(_xlfn.TEXTSPLIT(Table1[[#This Row],[Fuel (no space after comma)]], ","), FuelList_Final_EF!$A$2:$B$65, 2, FALSE))</f>
        <v>53.06</v>
      </c>
      <c r="S5520" s="3">
        <f>Table1[[#This Row],[Generation (TWh)]]*10^9*VLOOKUP(Table1[[#This Row],[Turbine/Engine Technology]],Technology_HR!$A$2:$B$11,2,FALSE)*10^-6</f>
        <v>19590787.349999998</v>
      </c>
      <c r="T5520" s="5">
        <f>Table1[[#This Row],[Fuel Consumption (mmBtu)]]*Table1[[#This Row],[Emission Factor (kg CO2/ mmBtu)]]*10^3</f>
        <v>1039487176790.9999</v>
      </c>
      <c r="U5520" s="3">
        <f>Table1[[#This Row],[Emissions (g CO2)]]/(Table1[[#This Row],[Generation (TWh)]]*10^9)</f>
        <v>400.54993999999994</v>
      </c>
    </row>
    <row r="5521" spans="1:21" x14ac:dyDescent="0.35">
      <c r="A5521" t="s">
        <v>1540</v>
      </c>
      <c r="B5521" t="s">
        <v>3334</v>
      </c>
      <c r="C5521" t="str">
        <f>SUBSTITUTE(Table1[[#This Row],[Fuel]],", ",",")</f>
        <v>fossil gas: natural gas,fossil liquids: fuel oil,fossil liquids: crude oil</v>
      </c>
      <c r="D5521" t="s">
        <v>3239</v>
      </c>
      <c r="E5521" t="s">
        <v>3275</v>
      </c>
      <c r="F5521" t="s">
        <v>3247</v>
      </c>
      <c r="H5521" t="s">
        <v>3440</v>
      </c>
      <c r="I5521">
        <v>300</v>
      </c>
      <c r="J5521" t="s">
        <v>3446</v>
      </c>
      <c r="K5521">
        <v>1998</v>
      </c>
      <c r="L5521" t="s">
        <v>29</v>
      </c>
      <c r="M5521" t="s">
        <v>29</v>
      </c>
      <c r="N5521">
        <v>29.564205999999999</v>
      </c>
      <c r="O5521">
        <v>48.170653000000001</v>
      </c>
      <c r="P5521" t="s">
        <v>3534</v>
      </c>
      <c r="Q5521" s="3">
        <f>Table1[[#This Row],[Capacity (MW)]]*0.395*8760*10^-6</f>
        <v>1.03806</v>
      </c>
      <c r="R5521" s="3" cm="1">
        <f t="array" ref="R5521">AVERAGE(VLOOKUP(_xlfn.TEXTSPLIT(Table1[[#This Row],[Fuel (no space after comma)]], ","), FuelList_Final_EF!$A$2:$B$65, 2, FALSE))</f>
        <v>68.568894099257534</v>
      </c>
      <c r="S5521" s="3">
        <f>Table1[[#This Row],[Generation (TWh)]]*10^9*VLOOKUP(Table1[[#This Row],[Turbine/Engine Technology]],Technology_HR!$A$2:$B$11,2,FALSE)*10^-6</f>
        <v>10676447.1</v>
      </c>
      <c r="T5521" s="5">
        <f>Table1[[#This Row],[Fuel Consumption (mmBtu)]]*Table1[[#This Row],[Emission Factor (kg CO2/ mmBtu)]]*10^3</f>
        <v>732072170556.22522</v>
      </c>
      <c r="U5521" s="3">
        <f>Table1[[#This Row],[Emissions (g CO2)]]/(Table1[[#This Row],[Generation (TWh)]]*10^9)</f>
        <v>705.23107581086379</v>
      </c>
    </row>
    <row r="5522" spans="1:21" x14ac:dyDescent="0.35">
      <c r="A5522" t="s">
        <v>1540</v>
      </c>
      <c r="B5522" t="s">
        <v>3334</v>
      </c>
      <c r="C5522" t="str">
        <f>SUBSTITUTE(Table1[[#This Row],[Fuel]],", ",",")</f>
        <v>fossil gas: natural gas,fossil liquids: fuel oil,fossil liquids: crude oil</v>
      </c>
      <c r="D5522" t="s">
        <v>3239</v>
      </c>
      <c r="E5522" t="s">
        <v>3275</v>
      </c>
      <c r="F5522" t="s">
        <v>3247</v>
      </c>
      <c r="H5522" t="s">
        <v>3440</v>
      </c>
      <c r="I5522">
        <v>300</v>
      </c>
      <c r="J5522" t="s">
        <v>3446</v>
      </c>
      <c r="K5522">
        <v>1998</v>
      </c>
      <c r="L5522" t="s">
        <v>29</v>
      </c>
      <c r="M5522" t="s">
        <v>29</v>
      </c>
      <c r="N5522">
        <v>29.564205999999999</v>
      </c>
      <c r="O5522">
        <v>48.170653000000001</v>
      </c>
      <c r="P5522" t="s">
        <v>3534</v>
      </c>
      <c r="Q5522" s="3">
        <f>Table1[[#This Row],[Capacity (MW)]]*0.395*8760*10^-6</f>
        <v>1.03806</v>
      </c>
      <c r="R5522" s="3" cm="1">
        <f t="array" ref="R5522">AVERAGE(VLOOKUP(_xlfn.TEXTSPLIT(Table1[[#This Row],[Fuel (no space after comma)]], ","), FuelList_Final_EF!$A$2:$B$65, 2, FALSE))</f>
        <v>68.568894099257534</v>
      </c>
      <c r="S5522" s="3">
        <f>Table1[[#This Row],[Generation (TWh)]]*10^9*VLOOKUP(Table1[[#This Row],[Turbine/Engine Technology]],Technology_HR!$A$2:$B$11,2,FALSE)*10^-6</f>
        <v>10676447.1</v>
      </c>
      <c r="T5522" s="5">
        <f>Table1[[#This Row],[Fuel Consumption (mmBtu)]]*Table1[[#This Row],[Emission Factor (kg CO2/ mmBtu)]]*10^3</f>
        <v>732072170556.22522</v>
      </c>
      <c r="U5522" s="3">
        <f>Table1[[#This Row],[Emissions (g CO2)]]/(Table1[[#This Row],[Generation (TWh)]]*10^9)</f>
        <v>705.23107581086379</v>
      </c>
    </row>
    <row r="5523" spans="1:21" x14ac:dyDescent="0.35">
      <c r="A5523" t="s">
        <v>1540</v>
      </c>
      <c r="B5523" t="s">
        <v>3334</v>
      </c>
      <c r="C5523" t="str">
        <f>SUBSTITUTE(Table1[[#This Row],[Fuel]],", ",",")</f>
        <v>fossil gas: natural gas,fossil liquids: fuel oil,fossil liquids: crude oil</v>
      </c>
      <c r="D5523" t="s">
        <v>3239</v>
      </c>
      <c r="E5523" t="s">
        <v>3275</v>
      </c>
      <c r="F5523" t="s">
        <v>3247</v>
      </c>
      <c r="H5523" t="s">
        <v>3440</v>
      </c>
      <c r="I5523">
        <v>300</v>
      </c>
      <c r="J5523" t="s">
        <v>3446</v>
      </c>
      <c r="K5523">
        <v>1999</v>
      </c>
      <c r="L5523" t="s">
        <v>29</v>
      </c>
      <c r="M5523" t="s">
        <v>29</v>
      </c>
      <c r="N5523">
        <v>29.564205999999999</v>
      </c>
      <c r="O5523">
        <v>48.170653000000001</v>
      </c>
      <c r="P5523" t="s">
        <v>3534</v>
      </c>
      <c r="Q5523" s="3">
        <f>Table1[[#This Row],[Capacity (MW)]]*0.395*8760*10^-6</f>
        <v>1.03806</v>
      </c>
      <c r="R5523" s="3" cm="1">
        <f t="array" ref="R5523">AVERAGE(VLOOKUP(_xlfn.TEXTSPLIT(Table1[[#This Row],[Fuel (no space after comma)]], ","), FuelList_Final_EF!$A$2:$B$65, 2, FALSE))</f>
        <v>68.568894099257534</v>
      </c>
      <c r="S5523" s="3">
        <f>Table1[[#This Row],[Generation (TWh)]]*10^9*VLOOKUP(Table1[[#This Row],[Turbine/Engine Technology]],Technology_HR!$A$2:$B$11,2,FALSE)*10^-6</f>
        <v>10676447.1</v>
      </c>
      <c r="T5523" s="5">
        <f>Table1[[#This Row],[Fuel Consumption (mmBtu)]]*Table1[[#This Row],[Emission Factor (kg CO2/ mmBtu)]]*10^3</f>
        <v>732072170556.22522</v>
      </c>
      <c r="U5523" s="3">
        <f>Table1[[#This Row],[Emissions (g CO2)]]/(Table1[[#This Row],[Generation (TWh)]]*10^9)</f>
        <v>705.23107581086379</v>
      </c>
    </row>
    <row r="5524" spans="1:21" x14ac:dyDescent="0.35">
      <c r="A5524" t="s">
        <v>1540</v>
      </c>
      <c r="B5524" t="s">
        <v>3334</v>
      </c>
      <c r="C5524" t="str">
        <f>SUBSTITUTE(Table1[[#This Row],[Fuel]],", ",",")</f>
        <v>fossil gas: natural gas,fossil liquids: fuel oil,fossil liquids: crude oil</v>
      </c>
      <c r="D5524" t="s">
        <v>3239</v>
      </c>
      <c r="E5524" t="s">
        <v>3275</v>
      </c>
      <c r="F5524" t="s">
        <v>3247</v>
      </c>
      <c r="H5524" t="s">
        <v>3440</v>
      </c>
      <c r="I5524">
        <v>300</v>
      </c>
      <c r="J5524" t="s">
        <v>3446</v>
      </c>
      <c r="K5524">
        <v>1999</v>
      </c>
      <c r="L5524" t="s">
        <v>29</v>
      </c>
      <c r="M5524" t="s">
        <v>29</v>
      </c>
      <c r="N5524">
        <v>29.564205999999999</v>
      </c>
      <c r="O5524">
        <v>48.170653000000001</v>
      </c>
      <c r="P5524" t="s">
        <v>3534</v>
      </c>
      <c r="Q5524" s="3">
        <f>Table1[[#This Row],[Capacity (MW)]]*0.395*8760*10^-6</f>
        <v>1.03806</v>
      </c>
      <c r="R5524" s="3" cm="1">
        <f t="array" ref="R5524">AVERAGE(VLOOKUP(_xlfn.TEXTSPLIT(Table1[[#This Row],[Fuel (no space after comma)]], ","), FuelList_Final_EF!$A$2:$B$65, 2, FALSE))</f>
        <v>68.568894099257534</v>
      </c>
      <c r="S5524" s="3">
        <f>Table1[[#This Row],[Generation (TWh)]]*10^9*VLOOKUP(Table1[[#This Row],[Turbine/Engine Technology]],Technology_HR!$A$2:$B$11,2,FALSE)*10^-6</f>
        <v>10676447.1</v>
      </c>
      <c r="T5524" s="5">
        <f>Table1[[#This Row],[Fuel Consumption (mmBtu)]]*Table1[[#This Row],[Emission Factor (kg CO2/ mmBtu)]]*10^3</f>
        <v>732072170556.22522</v>
      </c>
      <c r="U5524" s="3">
        <f>Table1[[#This Row],[Emissions (g CO2)]]/(Table1[[#This Row],[Generation (TWh)]]*10^9)</f>
        <v>705.23107581086379</v>
      </c>
    </row>
    <row r="5525" spans="1:21" x14ac:dyDescent="0.35">
      <c r="A5525" t="s">
        <v>1540</v>
      </c>
      <c r="B5525" t="s">
        <v>3334</v>
      </c>
      <c r="C5525" t="str">
        <f>SUBSTITUTE(Table1[[#This Row],[Fuel]],", ",",")</f>
        <v>fossil gas: natural gas,fossil liquids: fuel oil,fossil liquids: crude oil</v>
      </c>
      <c r="D5525" t="s">
        <v>3239</v>
      </c>
      <c r="E5525" t="s">
        <v>3275</v>
      </c>
      <c r="F5525" t="s">
        <v>3247</v>
      </c>
      <c r="H5525" t="s">
        <v>3440</v>
      </c>
      <c r="I5525">
        <v>300</v>
      </c>
      <c r="J5525" t="s">
        <v>3446</v>
      </c>
      <c r="K5525">
        <v>1999</v>
      </c>
      <c r="L5525" t="s">
        <v>29</v>
      </c>
      <c r="M5525" t="s">
        <v>29</v>
      </c>
      <c r="N5525">
        <v>29.564205999999999</v>
      </c>
      <c r="O5525">
        <v>48.170653000000001</v>
      </c>
      <c r="P5525" t="s">
        <v>3534</v>
      </c>
      <c r="Q5525" s="3">
        <f>Table1[[#This Row],[Capacity (MW)]]*0.395*8760*10^-6</f>
        <v>1.03806</v>
      </c>
      <c r="R5525" s="3" cm="1">
        <f t="array" ref="R5525">AVERAGE(VLOOKUP(_xlfn.TEXTSPLIT(Table1[[#This Row],[Fuel (no space after comma)]], ","), FuelList_Final_EF!$A$2:$B$65, 2, FALSE))</f>
        <v>68.568894099257534</v>
      </c>
      <c r="S5525" s="3">
        <f>Table1[[#This Row],[Generation (TWh)]]*10^9*VLOOKUP(Table1[[#This Row],[Turbine/Engine Technology]],Technology_HR!$A$2:$B$11,2,FALSE)*10^-6</f>
        <v>10676447.1</v>
      </c>
      <c r="T5525" s="5">
        <f>Table1[[#This Row],[Fuel Consumption (mmBtu)]]*Table1[[#This Row],[Emission Factor (kg CO2/ mmBtu)]]*10^3</f>
        <v>732072170556.22522</v>
      </c>
      <c r="U5525" s="3">
        <f>Table1[[#This Row],[Emissions (g CO2)]]/(Table1[[#This Row],[Generation (TWh)]]*10^9)</f>
        <v>705.23107581086379</v>
      </c>
    </row>
    <row r="5526" spans="1:21" x14ac:dyDescent="0.35">
      <c r="A5526" t="s">
        <v>1540</v>
      </c>
      <c r="B5526" t="s">
        <v>3334</v>
      </c>
      <c r="C5526" t="str">
        <f>SUBSTITUTE(Table1[[#This Row],[Fuel]],", ",",")</f>
        <v>fossil gas: natural gas,fossil liquids: fuel oil,fossil liquids: crude oil</v>
      </c>
      <c r="D5526" t="s">
        <v>3239</v>
      </c>
      <c r="E5526" t="s">
        <v>3275</v>
      </c>
      <c r="F5526" t="s">
        <v>3247</v>
      </c>
      <c r="H5526" t="s">
        <v>3440</v>
      </c>
      <c r="I5526">
        <v>300</v>
      </c>
      <c r="J5526" t="s">
        <v>3446</v>
      </c>
      <c r="K5526">
        <v>2000</v>
      </c>
      <c r="L5526" t="s">
        <v>29</v>
      </c>
      <c r="M5526" t="s">
        <v>29</v>
      </c>
      <c r="N5526">
        <v>29.564205999999999</v>
      </c>
      <c r="O5526">
        <v>48.170653000000001</v>
      </c>
      <c r="P5526" t="s">
        <v>3534</v>
      </c>
      <c r="Q5526" s="3">
        <f>Table1[[#This Row],[Capacity (MW)]]*0.395*8760*10^-6</f>
        <v>1.03806</v>
      </c>
      <c r="R5526" s="3" cm="1">
        <f t="array" ref="R5526">AVERAGE(VLOOKUP(_xlfn.TEXTSPLIT(Table1[[#This Row],[Fuel (no space after comma)]], ","), FuelList_Final_EF!$A$2:$B$65, 2, FALSE))</f>
        <v>68.568894099257534</v>
      </c>
      <c r="S5526" s="3">
        <f>Table1[[#This Row],[Generation (TWh)]]*10^9*VLOOKUP(Table1[[#This Row],[Turbine/Engine Technology]],Technology_HR!$A$2:$B$11,2,FALSE)*10^-6</f>
        <v>10676447.1</v>
      </c>
      <c r="T5526" s="5">
        <f>Table1[[#This Row],[Fuel Consumption (mmBtu)]]*Table1[[#This Row],[Emission Factor (kg CO2/ mmBtu)]]*10^3</f>
        <v>732072170556.22522</v>
      </c>
      <c r="U5526" s="3">
        <f>Table1[[#This Row],[Emissions (g CO2)]]/(Table1[[#This Row],[Generation (TWh)]]*10^9)</f>
        <v>705.23107581086379</v>
      </c>
    </row>
    <row r="5527" spans="1:21" x14ac:dyDescent="0.35">
      <c r="A5527" t="s">
        <v>1540</v>
      </c>
      <c r="B5527" t="s">
        <v>3334</v>
      </c>
      <c r="C5527" t="str">
        <f>SUBSTITUTE(Table1[[#This Row],[Fuel]],", ",",")</f>
        <v>fossil gas: natural gas,fossil liquids: fuel oil,fossil liquids: crude oil</v>
      </c>
      <c r="D5527" t="s">
        <v>3239</v>
      </c>
      <c r="E5527" t="s">
        <v>3275</v>
      </c>
      <c r="F5527" t="s">
        <v>3247</v>
      </c>
      <c r="H5527" t="s">
        <v>3440</v>
      </c>
      <c r="I5527">
        <v>300</v>
      </c>
      <c r="J5527" t="s">
        <v>3446</v>
      </c>
      <c r="K5527">
        <v>2000</v>
      </c>
      <c r="L5527" t="s">
        <v>29</v>
      </c>
      <c r="M5527" t="s">
        <v>29</v>
      </c>
      <c r="N5527">
        <v>29.564205999999999</v>
      </c>
      <c r="O5527">
        <v>48.170653000000001</v>
      </c>
      <c r="P5527" t="s">
        <v>3534</v>
      </c>
      <c r="Q5527" s="3">
        <f>Table1[[#This Row],[Capacity (MW)]]*0.395*8760*10^-6</f>
        <v>1.03806</v>
      </c>
      <c r="R5527" s="3" cm="1">
        <f t="array" ref="R5527">AVERAGE(VLOOKUP(_xlfn.TEXTSPLIT(Table1[[#This Row],[Fuel (no space after comma)]], ","), FuelList_Final_EF!$A$2:$B$65, 2, FALSE))</f>
        <v>68.568894099257534</v>
      </c>
      <c r="S5527" s="3">
        <f>Table1[[#This Row],[Generation (TWh)]]*10^9*VLOOKUP(Table1[[#This Row],[Turbine/Engine Technology]],Technology_HR!$A$2:$B$11,2,FALSE)*10^-6</f>
        <v>10676447.1</v>
      </c>
      <c r="T5527" s="5">
        <f>Table1[[#This Row],[Fuel Consumption (mmBtu)]]*Table1[[#This Row],[Emission Factor (kg CO2/ mmBtu)]]*10^3</f>
        <v>732072170556.22522</v>
      </c>
      <c r="U5527" s="3">
        <f>Table1[[#This Row],[Emissions (g CO2)]]/(Table1[[#This Row],[Generation (TWh)]]*10^9)</f>
        <v>705.23107581086379</v>
      </c>
    </row>
    <row r="5528" spans="1:21" x14ac:dyDescent="0.35">
      <c r="A5528" t="s">
        <v>1540</v>
      </c>
      <c r="B5528" t="s">
        <v>3334</v>
      </c>
      <c r="C5528" t="str">
        <f>SUBSTITUTE(Table1[[#This Row],[Fuel]],", ",",")</f>
        <v>fossil gas: natural gas,fossil liquids: fuel oil,fossil liquids: crude oil</v>
      </c>
      <c r="D5528" t="s">
        <v>3239</v>
      </c>
      <c r="E5528" t="s">
        <v>3275</v>
      </c>
      <c r="F5528" t="s">
        <v>3247</v>
      </c>
      <c r="H5528" t="s">
        <v>3440</v>
      </c>
      <c r="I5528">
        <v>300</v>
      </c>
      <c r="J5528" t="s">
        <v>3446</v>
      </c>
      <c r="K5528">
        <v>2000</v>
      </c>
      <c r="L5528" t="s">
        <v>29</v>
      </c>
      <c r="M5528" t="s">
        <v>29</v>
      </c>
      <c r="N5528">
        <v>29.564205999999999</v>
      </c>
      <c r="O5528">
        <v>48.170653000000001</v>
      </c>
      <c r="P5528" t="s">
        <v>3534</v>
      </c>
      <c r="Q5528" s="3">
        <f>Table1[[#This Row],[Capacity (MW)]]*0.395*8760*10^-6</f>
        <v>1.03806</v>
      </c>
      <c r="R5528" s="3" cm="1">
        <f t="array" ref="R5528">AVERAGE(VLOOKUP(_xlfn.TEXTSPLIT(Table1[[#This Row],[Fuel (no space after comma)]], ","), FuelList_Final_EF!$A$2:$B$65, 2, FALSE))</f>
        <v>68.568894099257534</v>
      </c>
      <c r="S5528" s="3">
        <f>Table1[[#This Row],[Generation (TWh)]]*10^9*VLOOKUP(Table1[[#This Row],[Turbine/Engine Technology]],Technology_HR!$A$2:$B$11,2,FALSE)*10^-6</f>
        <v>10676447.1</v>
      </c>
      <c r="T5528" s="5">
        <f>Table1[[#This Row],[Fuel Consumption (mmBtu)]]*Table1[[#This Row],[Emission Factor (kg CO2/ mmBtu)]]*10^3</f>
        <v>732072170556.22522</v>
      </c>
      <c r="U5528" s="3">
        <f>Table1[[#This Row],[Emissions (g CO2)]]/(Table1[[#This Row],[Generation (TWh)]]*10^9)</f>
        <v>705.23107581086379</v>
      </c>
    </row>
    <row r="5529" spans="1:21" x14ac:dyDescent="0.35">
      <c r="A5529" t="s">
        <v>1540</v>
      </c>
      <c r="B5529" t="s">
        <v>3243</v>
      </c>
      <c r="C5529" t="str">
        <f>SUBSTITUTE(Table1[[#This Row],[Fuel]],", ",",")</f>
        <v>fossil gas: natural gas,fossil liquids: fuel oil</v>
      </c>
      <c r="D5529" t="s">
        <v>3239</v>
      </c>
      <c r="E5529" t="s">
        <v>3275</v>
      </c>
      <c r="H5529" t="s">
        <v>3438</v>
      </c>
      <c r="I5529">
        <v>875.5</v>
      </c>
      <c r="J5529" t="s">
        <v>3446</v>
      </c>
      <c r="K5529">
        <v>2009</v>
      </c>
      <c r="L5529" t="s">
        <v>29</v>
      </c>
      <c r="M5529" t="s">
        <v>29</v>
      </c>
      <c r="N5529">
        <v>29.035900000000002</v>
      </c>
      <c r="O5529">
        <v>48.153599999999997</v>
      </c>
      <c r="P5529" t="s">
        <v>3534</v>
      </c>
      <c r="Q5529" s="3">
        <f>Table1[[#This Row],[Capacity (MW)]]*0.395*8760*10^-6</f>
        <v>3.0294051</v>
      </c>
      <c r="R5529" s="3" cm="1">
        <f t="array" ref="R5529">AVERAGE(VLOOKUP(_xlfn.TEXTSPLIT(Table1[[#This Row],[Fuel (no space after comma)]], ","), FuelList_Final_EF!$A$2:$B$65, 2, FALSE))</f>
        <v>65.583341148886291</v>
      </c>
      <c r="S5529" s="3">
        <f>Table1[[#This Row],[Generation (TWh)]]*10^9*VLOOKUP(Table1[[#This Row],[Turbine/Engine Technology]],Technology_HR!$A$2:$B$11,2,FALSE)*10^-6</f>
        <v>22868979.0999</v>
      </c>
      <c r="T5529" s="5">
        <f>Table1[[#This Row],[Fuel Consumption (mmBtu)]]*Table1[[#This Row],[Emission Factor (kg CO2/ mmBtu)]]*10^3</f>
        <v>1499824058035.4922</v>
      </c>
      <c r="U5529" s="3">
        <f>Table1[[#This Row],[Emissions (g CO2)]]/(Table1[[#This Row],[Generation (TWh)]]*10^9)</f>
        <v>495.08864233294258</v>
      </c>
    </row>
    <row r="5530" spans="1:21" x14ac:dyDescent="0.35">
      <c r="A5530" t="s">
        <v>1540</v>
      </c>
      <c r="B5530" t="s">
        <v>3239</v>
      </c>
      <c r="C5530" t="str">
        <f>SUBSTITUTE(Table1[[#This Row],[Fuel]],", ",",")</f>
        <v>fossil gas: natural gas</v>
      </c>
      <c r="D5530" t="s">
        <v>3239</v>
      </c>
      <c r="H5530" t="s">
        <v>3438</v>
      </c>
      <c r="I5530">
        <v>1800</v>
      </c>
      <c r="J5530" t="s">
        <v>3447</v>
      </c>
      <c r="K5530">
        <v>2027</v>
      </c>
      <c r="L5530" t="s">
        <v>29</v>
      </c>
      <c r="M5530" t="s">
        <v>29</v>
      </c>
      <c r="N5530">
        <v>29.032236999999999</v>
      </c>
      <c r="O5530">
        <v>48.154679000000002</v>
      </c>
      <c r="P5530" t="s">
        <v>3534</v>
      </c>
      <c r="Q5530" s="3">
        <f>Table1[[#This Row],[Capacity (MW)]]*0.395*8760*10^-6</f>
        <v>6.2283599999999995</v>
      </c>
      <c r="R5530" s="3" cm="1">
        <f t="array" ref="R5530">AVERAGE(VLOOKUP(_xlfn.TEXTSPLIT(Table1[[#This Row],[Fuel (no space after comma)]], ","), FuelList_Final_EF!$A$2:$B$65, 2, FALSE))</f>
        <v>53.06</v>
      </c>
      <c r="S5530" s="3">
        <f>Table1[[#This Row],[Generation (TWh)]]*10^9*VLOOKUP(Table1[[#This Row],[Turbine/Engine Technology]],Technology_HR!$A$2:$B$11,2,FALSE)*10^-6</f>
        <v>47017889.639999993</v>
      </c>
      <c r="T5530" s="5">
        <f>Table1[[#This Row],[Fuel Consumption (mmBtu)]]*Table1[[#This Row],[Emission Factor (kg CO2/ mmBtu)]]*10^3</f>
        <v>2494769224298.3999</v>
      </c>
      <c r="U5530" s="3">
        <f>Table1[[#This Row],[Emissions (g CO2)]]/(Table1[[#This Row],[Generation (TWh)]]*10^9)</f>
        <v>400.54994000000005</v>
      </c>
    </row>
    <row r="5531" spans="1:21" x14ac:dyDescent="0.35">
      <c r="A5531" t="s">
        <v>1540</v>
      </c>
      <c r="B5531" t="s">
        <v>3308</v>
      </c>
      <c r="C5531" t="str">
        <f>SUBSTITUTE(Table1[[#This Row],[Fuel]],", ",",")</f>
        <v>fossil liquids: fuel oil,fossil gas: natural gas</v>
      </c>
      <c r="D5531" t="s">
        <v>3275</v>
      </c>
      <c r="E5531" t="s">
        <v>3239</v>
      </c>
      <c r="H5531" t="s">
        <v>3440</v>
      </c>
      <c r="I5531">
        <v>134</v>
      </c>
      <c r="J5531" t="s">
        <v>3446</v>
      </c>
      <c r="K5531">
        <v>1970</v>
      </c>
      <c r="L5531" t="s">
        <v>29</v>
      </c>
      <c r="M5531" t="s">
        <v>29</v>
      </c>
      <c r="N5531">
        <v>29.032236999999999</v>
      </c>
      <c r="O5531">
        <v>48.154679000000002</v>
      </c>
      <c r="P5531" t="s">
        <v>3534</v>
      </c>
      <c r="Q5531" s="3">
        <f>Table1[[#This Row],[Capacity (MW)]]*0.395*8760*10^-6</f>
        <v>0.46366679999999999</v>
      </c>
      <c r="R5531" s="3" cm="1">
        <f t="array" ref="R5531">AVERAGE(VLOOKUP(_xlfn.TEXTSPLIT(Table1[[#This Row],[Fuel (no space after comma)]], ","), FuelList_Final_EF!$A$2:$B$65, 2, FALSE))</f>
        <v>65.583341148886291</v>
      </c>
      <c r="S5531" s="3">
        <f>Table1[[#This Row],[Generation (TWh)]]*10^9*VLOOKUP(Table1[[#This Row],[Turbine/Engine Technology]],Technology_HR!$A$2:$B$11,2,FALSE)*10^-6</f>
        <v>4768813.0379999997</v>
      </c>
      <c r="T5531" s="5">
        <f>Table1[[#This Row],[Fuel Consumption (mmBtu)]]*Table1[[#This Row],[Emission Factor (kg CO2/ mmBtu)]]*10^3</f>
        <v>312754692346.41083</v>
      </c>
      <c r="U5531" s="3">
        <f>Table1[[#This Row],[Emissions (g CO2)]]/(Table1[[#This Row],[Generation (TWh)]]*10^9)</f>
        <v>674.52466371629544</v>
      </c>
    </row>
    <row r="5532" spans="1:21" x14ac:dyDescent="0.35">
      <c r="A5532" t="s">
        <v>1540</v>
      </c>
      <c r="B5532" t="s">
        <v>3308</v>
      </c>
      <c r="C5532" t="str">
        <f>SUBSTITUTE(Table1[[#This Row],[Fuel]],", ",",")</f>
        <v>fossil liquids: fuel oil,fossil gas: natural gas</v>
      </c>
      <c r="D5532" t="s">
        <v>3275</v>
      </c>
      <c r="E5532" t="s">
        <v>3239</v>
      </c>
      <c r="H5532" t="s">
        <v>3440</v>
      </c>
      <c r="I5532">
        <v>134</v>
      </c>
      <c r="J5532" t="s">
        <v>3446</v>
      </c>
      <c r="K5532">
        <v>1971</v>
      </c>
      <c r="L5532" t="s">
        <v>29</v>
      </c>
      <c r="M5532" t="s">
        <v>29</v>
      </c>
      <c r="N5532">
        <v>29.032236999999999</v>
      </c>
      <c r="O5532">
        <v>48.154679000000002</v>
      </c>
      <c r="P5532" t="s">
        <v>3534</v>
      </c>
      <c r="Q5532" s="3">
        <f>Table1[[#This Row],[Capacity (MW)]]*0.395*8760*10^-6</f>
        <v>0.46366679999999999</v>
      </c>
      <c r="R5532" s="3" cm="1">
        <f t="array" ref="R5532">AVERAGE(VLOOKUP(_xlfn.TEXTSPLIT(Table1[[#This Row],[Fuel (no space after comma)]], ","), FuelList_Final_EF!$A$2:$B$65, 2, FALSE))</f>
        <v>65.583341148886291</v>
      </c>
      <c r="S5532" s="3">
        <f>Table1[[#This Row],[Generation (TWh)]]*10^9*VLOOKUP(Table1[[#This Row],[Turbine/Engine Technology]],Technology_HR!$A$2:$B$11,2,FALSE)*10^-6</f>
        <v>4768813.0379999997</v>
      </c>
      <c r="T5532" s="5">
        <f>Table1[[#This Row],[Fuel Consumption (mmBtu)]]*Table1[[#This Row],[Emission Factor (kg CO2/ mmBtu)]]*10^3</f>
        <v>312754692346.41083</v>
      </c>
      <c r="U5532" s="3">
        <f>Table1[[#This Row],[Emissions (g CO2)]]/(Table1[[#This Row],[Generation (TWh)]]*10^9)</f>
        <v>674.52466371629544</v>
      </c>
    </row>
    <row r="5533" spans="1:21" x14ac:dyDescent="0.35">
      <c r="A5533" t="s">
        <v>1540</v>
      </c>
      <c r="B5533" t="s">
        <v>3308</v>
      </c>
      <c r="C5533" t="str">
        <f>SUBSTITUTE(Table1[[#This Row],[Fuel]],", ",",")</f>
        <v>fossil liquids: fuel oil,fossil gas: natural gas</v>
      </c>
      <c r="D5533" t="s">
        <v>3275</v>
      </c>
      <c r="E5533" t="s">
        <v>3239</v>
      </c>
      <c r="H5533" t="s">
        <v>3440</v>
      </c>
      <c r="I5533">
        <v>134</v>
      </c>
      <c r="J5533" t="s">
        <v>3446</v>
      </c>
      <c r="K5533">
        <v>1971</v>
      </c>
      <c r="L5533" t="s">
        <v>29</v>
      </c>
      <c r="M5533" t="s">
        <v>29</v>
      </c>
      <c r="N5533">
        <v>29.032236999999999</v>
      </c>
      <c r="O5533">
        <v>48.154679000000002</v>
      </c>
      <c r="P5533" t="s">
        <v>3534</v>
      </c>
      <c r="Q5533" s="3">
        <f>Table1[[#This Row],[Capacity (MW)]]*0.395*8760*10^-6</f>
        <v>0.46366679999999999</v>
      </c>
      <c r="R5533" s="3" cm="1">
        <f t="array" ref="R5533">AVERAGE(VLOOKUP(_xlfn.TEXTSPLIT(Table1[[#This Row],[Fuel (no space after comma)]], ","), FuelList_Final_EF!$A$2:$B$65, 2, FALSE))</f>
        <v>65.583341148886291</v>
      </c>
      <c r="S5533" s="3">
        <f>Table1[[#This Row],[Generation (TWh)]]*10^9*VLOOKUP(Table1[[#This Row],[Turbine/Engine Technology]],Technology_HR!$A$2:$B$11,2,FALSE)*10^-6</f>
        <v>4768813.0379999997</v>
      </c>
      <c r="T5533" s="5">
        <f>Table1[[#This Row],[Fuel Consumption (mmBtu)]]*Table1[[#This Row],[Emission Factor (kg CO2/ mmBtu)]]*10^3</f>
        <v>312754692346.41083</v>
      </c>
      <c r="U5533" s="3">
        <f>Table1[[#This Row],[Emissions (g CO2)]]/(Table1[[#This Row],[Generation (TWh)]]*10^9)</f>
        <v>674.52466371629544</v>
      </c>
    </row>
    <row r="5534" spans="1:21" x14ac:dyDescent="0.35">
      <c r="A5534" t="s">
        <v>1540</v>
      </c>
      <c r="B5534" t="s">
        <v>3308</v>
      </c>
      <c r="C5534" t="str">
        <f>SUBSTITUTE(Table1[[#This Row],[Fuel]],", ",",")</f>
        <v>fossil liquids: fuel oil,fossil gas: natural gas</v>
      </c>
      <c r="D5534" t="s">
        <v>3275</v>
      </c>
      <c r="E5534" t="s">
        <v>3239</v>
      </c>
      <c r="H5534" t="s">
        <v>3440</v>
      </c>
      <c r="I5534">
        <v>134</v>
      </c>
      <c r="J5534" t="s">
        <v>3446</v>
      </c>
      <c r="K5534">
        <v>1972</v>
      </c>
      <c r="L5534" t="s">
        <v>29</v>
      </c>
      <c r="M5534" t="s">
        <v>29</v>
      </c>
      <c r="N5534">
        <v>29.032236999999999</v>
      </c>
      <c r="O5534">
        <v>48.154679000000002</v>
      </c>
      <c r="P5534" t="s">
        <v>3534</v>
      </c>
      <c r="Q5534" s="3">
        <f>Table1[[#This Row],[Capacity (MW)]]*0.395*8760*10^-6</f>
        <v>0.46366679999999999</v>
      </c>
      <c r="R5534" s="3" cm="1">
        <f t="array" ref="R5534">AVERAGE(VLOOKUP(_xlfn.TEXTSPLIT(Table1[[#This Row],[Fuel (no space after comma)]], ","), FuelList_Final_EF!$A$2:$B$65, 2, FALSE))</f>
        <v>65.583341148886291</v>
      </c>
      <c r="S5534" s="3">
        <f>Table1[[#This Row],[Generation (TWh)]]*10^9*VLOOKUP(Table1[[#This Row],[Turbine/Engine Technology]],Technology_HR!$A$2:$B$11,2,FALSE)*10^-6</f>
        <v>4768813.0379999997</v>
      </c>
      <c r="T5534" s="5">
        <f>Table1[[#This Row],[Fuel Consumption (mmBtu)]]*Table1[[#This Row],[Emission Factor (kg CO2/ mmBtu)]]*10^3</f>
        <v>312754692346.41083</v>
      </c>
      <c r="U5534" s="3">
        <f>Table1[[#This Row],[Emissions (g CO2)]]/(Table1[[#This Row],[Generation (TWh)]]*10^9)</f>
        <v>674.52466371629544</v>
      </c>
    </row>
    <row r="5535" spans="1:21" x14ac:dyDescent="0.35">
      <c r="A5535" t="s">
        <v>1540</v>
      </c>
      <c r="B5535" t="s">
        <v>3308</v>
      </c>
      <c r="C5535" t="str">
        <f>SUBSTITUTE(Table1[[#This Row],[Fuel]],", ",",")</f>
        <v>fossil liquids: fuel oil,fossil gas: natural gas</v>
      </c>
      <c r="D5535" t="s">
        <v>3275</v>
      </c>
      <c r="E5535" t="s">
        <v>3239</v>
      </c>
      <c r="H5535" t="s">
        <v>3440</v>
      </c>
      <c r="I5535">
        <v>134</v>
      </c>
      <c r="J5535" t="s">
        <v>3446</v>
      </c>
      <c r="K5535">
        <v>1974</v>
      </c>
      <c r="L5535" t="s">
        <v>29</v>
      </c>
      <c r="M5535" t="s">
        <v>29</v>
      </c>
      <c r="N5535">
        <v>29.032236999999999</v>
      </c>
      <c r="O5535">
        <v>48.154679000000002</v>
      </c>
      <c r="P5535" t="s">
        <v>3534</v>
      </c>
      <c r="Q5535" s="3">
        <f>Table1[[#This Row],[Capacity (MW)]]*0.395*8760*10^-6</f>
        <v>0.46366679999999999</v>
      </c>
      <c r="R5535" s="3" cm="1">
        <f t="array" ref="R5535">AVERAGE(VLOOKUP(_xlfn.TEXTSPLIT(Table1[[#This Row],[Fuel (no space after comma)]], ","), FuelList_Final_EF!$A$2:$B$65, 2, FALSE))</f>
        <v>65.583341148886291</v>
      </c>
      <c r="S5535" s="3">
        <f>Table1[[#This Row],[Generation (TWh)]]*10^9*VLOOKUP(Table1[[#This Row],[Turbine/Engine Technology]],Technology_HR!$A$2:$B$11,2,FALSE)*10^-6</f>
        <v>4768813.0379999997</v>
      </c>
      <c r="T5535" s="5">
        <f>Table1[[#This Row],[Fuel Consumption (mmBtu)]]*Table1[[#This Row],[Emission Factor (kg CO2/ mmBtu)]]*10^3</f>
        <v>312754692346.41083</v>
      </c>
      <c r="U5535" s="3">
        <f>Table1[[#This Row],[Emissions (g CO2)]]/(Table1[[#This Row],[Generation (TWh)]]*10^9)</f>
        <v>674.52466371629544</v>
      </c>
    </row>
    <row r="5536" spans="1:21" x14ac:dyDescent="0.35">
      <c r="A5536" t="s">
        <v>1540</v>
      </c>
      <c r="B5536" t="s">
        <v>3308</v>
      </c>
      <c r="C5536" t="str">
        <f>SUBSTITUTE(Table1[[#This Row],[Fuel]],", ",",")</f>
        <v>fossil liquids: fuel oil,fossil gas: natural gas</v>
      </c>
      <c r="D5536" t="s">
        <v>3275</v>
      </c>
      <c r="E5536" t="s">
        <v>3239</v>
      </c>
      <c r="H5536" t="s">
        <v>3440</v>
      </c>
      <c r="I5536">
        <v>134</v>
      </c>
      <c r="J5536" t="s">
        <v>3446</v>
      </c>
      <c r="K5536">
        <v>1974</v>
      </c>
      <c r="L5536" t="s">
        <v>29</v>
      </c>
      <c r="M5536" t="s">
        <v>29</v>
      </c>
      <c r="N5536">
        <v>29.032236999999999</v>
      </c>
      <c r="O5536">
        <v>48.154679000000002</v>
      </c>
      <c r="P5536" t="s">
        <v>3534</v>
      </c>
      <c r="Q5536" s="3">
        <f>Table1[[#This Row],[Capacity (MW)]]*0.395*8760*10^-6</f>
        <v>0.46366679999999999</v>
      </c>
      <c r="R5536" s="3" cm="1">
        <f t="array" ref="R5536">AVERAGE(VLOOKUP(_xlfn.TEXTSPLIT(Table1[[#This Row],[Fuel (no space after comma)]], ","), FuelList_Final_EF!$A$2:$B$65, 2, FALSE))</f>
        <v>65.583341148886291</v>
      </c>
      <c r="S5536" s="3">
        <f>Table1[[#This Row],[Generation (TWh)]]*10^9*VLOOKUP(Table1[[#This Row],[Turbine/Engine Technology]],Technology_HR!$A$2:$B$11,2,FALSE)*10^-6</f>
        <v>4768813.0379999997</v>
      </c>
      <c r="T5536" s="5">
        <f>Table1[[#This Row],[Fuel Consumption (mmBtu)]]*Table1[[#This Row],[Emission Factor (kg CO2/ mmBtu)]]*10^3</f>
        <v>312754692346.41083</v>
      </c>
      <c r="U5536" s="3">
        <f>Table1[[#This Row],[Emissions (g CO2)]]/(Table1[[#This Row],[Generation (TWh)]]*10^9)</f>
        <v>674.52466371629544</v>
      </c>
    </row>
    <row r="5537" spans="1:21" x14ac:dyDescent="0.35">
      <c r="A5537" t="s">
        <v>1542</v>
      </c>
      <c r="B5537" t="s">
        <v>3239</v>
      </c>
      <c r="C5537" t="str">
        <f>SUBSTITUTE(Table1[[#This Row],[Fuel]],", ",",")</f>
        <v>fossil gas: natural gas</v>
      </c>
      <c r="D5537" t="s">
        <v>3239</v>
      </c>
      <c r="H5537" t="s">
        <v>3438</v>
      </c>
      <c r="I5537">
        <v>250</v>
      </c>
      <c r="J5537" t="s">
        <v>3447</v>
      </c>
      <c r="K5537">
        <v>2027</v>
      </c>
      <c r="L5537" t="s">
        <v>29</v>
      </c>
      <c r="M5537" t="s">
        <v>29</v>
      </c>
      <c r="N5537">
        <v>42.828767999999997</v>
      </c>
      <c r="O5537">
        <v>74.501024000000001</v>
      </c>
      <c r="P5537" t="s">
        <v>3535</v>
      </c>
      <c r="Q5537" s="3">
        <f>Table1[[#This Row],[Capacity (MW)]]*0.395*8760*10^-6</f>
        <v>0.86504999999999999</v>
      </c>
      <c r="R5537" s="3" cm="1">
        <f t="array" ref="R5537">AVERAGE(VLOOKUP(_xlfn.TEXTSPLIT(Table1[[#This Row],[Fuel (no space after comma)]], ","), FuelList_Final_EF!$A$2:$B$65, 2, FALSE))</f>
        <v>53.06</v>
      </c>
      <c r="S5537" s="3">
        <f>Table1[[#This Row],[Generation (TWh)]]*10^9*VLOOKUP(Table1[[#This Row],[Turbine/Engine Technology]],Technology_HR!$A$2:$B$11,2,FALSE)*10^-6</f>
        <v>6530262.4499999993</v>
      </c>
      <c r="T5537" s="5">
        <f>Table1[[#This Row],[Fuel Consumption (mmBtu)]]*Table1[[#This Row],[Emission Factor (kg CO2/ mmBtu)]]*10^3</f>
        <v>346495725597</v>
      </c>
      <c r="U5537" s="3">
        <f>Table1[[#This Row],[Emissions (g CO2)]]/(Table1[[#This Row],[Generation (TWh)]]*10^9)</f>
        <v>400.54993999999999</v>
      </c>
    </row>
    <row r="5538" spans="1:21" x14ac:dyDescent="0.35">
      <c r="A5538" t="s">
        <v>1543</v>
      </c>
      <c r="B5538" t="s">
        <v>3239</v>
      </c>
      <c r="C5538" t="str">
        <f>SUBSTITUTE(Table1[[#This Row],[Fuel]],", ",",")</f>
        <v>fossil gas: natural gas</v>
      </c>
      <c r="D5538" t="s">
        <v>3239</v>
      </c>
      <c r="H5538" t="s">
        <v>3440</v>
      </c>
      <c r="I5538">
        <v>86</v>
      </c>
      <c r="J5538" t="s">
        <v>3447</v>
      </c>
      <c r="K5538">
        <v>2027</v>
      </c>
      <c r="L5538" t="s">
        <v>29</v>
      </c>
      <c r="M5538" t="s">
        <v>29</v>
      </c>
      <c r="N5538">
        <v>42.871746999999999</v>
      </c>
      <c r="O5538">
        <v>74.654956999999996</v>
      </c>
      <c r="P5538" t="s">
        <v>3535</v>
      </c>
      <c r="Q5538" s="3">
        <f>Table1[[#This Row],[Capacity (MW)]]*0.395*8760*10^-6</f>
        <v>0.29757719999999999</v>
      </c>
      <c r="R5538" s="3" cm="1">
        <f t="array" ref="R5538">AVERAGE(VLOOKUP(_xlfn.TEXTSPLIT(Table1[[#This Row],[Fuel (no space after comma)]], ","), FuelList_Final_EF!$A$2:$B$65, 2, FALSE))</f>
        <v>53.06</v>
      </c>
      <c r="S5538" s="3">
        <f>Table1[[#This Row],[Generation (TWh)]]*10^9*VLOOKUP(Table1[[#This Row],[Turbine/Engine Technology]],Technology_HR!$A$2:$B$11,2,FALSE)*10^-6</f>
        <v>3060581.5019999999</v>
      </c>
      <c r="T5538" s="5">
        <f>Table1[[#This Row],[Fuel Consumption (mmBtu)]]*Table1[[#This Row],[Emission Factor (kg CO2/ mmBtu)]]*10^3</f>
        <v>162394454496.12</v>
      </c>
      <c r="U5538" s="3">
        <f>Table1[[#This Row],[Emissions (g CO2)]]/(Table1[[#This Row],[Generation (TWh)]]*10^9)</f>
        <v>545.72209999999995</v>
      </c>
    </row>
    <row r="5539" spans="1:21" x14ac:dyDescent="0.35">
      <c r="A5539" t="s">
        <v>1543</v>
      </c>
      <c r="B5539" t="s">
        <v>3239</v>
      </c>
      <c r="C5539" t="str">
        <f>SUBSTITUTE(Table1[[#This Row],[Fuel]],", ",",")</f>
        <v>fossil gas: natural gas</v>
      </c>
      <c r="D5539" t="s">
        <v>3239</v>
      </c>
      <c r="H5539" t="s">
        <v>3440</v>
      </c>
      <c r="I5539">
        <v>100</v>
      </c>
      <c r="J5539" t="s">
        <v>3447</v>
      </c>
      <c r="K5539">
        <v>2030</v>
      </c>
      <c r="L5539" t="s">
        <v>29</v>
      </c>
      <c r="M5539" t="s">
        <v>29</v>
      </c>
      <c r="N5539">
        <v>42.871746999999999</v>
      </c>
      <c r="O5539">
        <v>74.654956999999996</v>
      </c>
      <c r="P5539" t="s">
        <v>3535</v>
      </c>
      <c r="Q5539" s="3">
        <f>Table1[[#This Row],[Capacity (MW)]]*0.395*8760*10^-6</f>
        <v>0.34601999999999999</v>
      </c>
      <c r="R5539" s="3" cm="1">
        <f t="array" ref="R5539">AVERAGE(VLOOKUP(_xlfn.TEXTSPLIT(Table1[[#This Row],[Fuel (no space after comma)]], ","), FuelList_Final_EF!$A$2:$B$65, 2, FALSE))</f>
        <v>53.06</v>
      </c>
      <c r="S5539" s="3">
        <f>Table1[[#This Row],[Generation (TWh)]]*10^9*VLOOKUP(Table1[[#This Row],[Turbine/Engine Technology]],Technology_HR!$A$2:$B$11,2,FALSE)*10^-6</f>
        <v>3558815.6999999997</v>
      </c>
      <c r="T5539" s="5">
        <f>Table1[[#This Row],[Fuel Consumption (mmBtu)]]*Table1[[#This Row],[Emission Factor (kg CO2/ mmBtu)]]*10^3</f>
        <v>188830761042</v>
      </c>
      <c r="U5539" s="3">
        <f>Table1[[#This Row],[Emissions (g CO2)]]/(Table1[[#This Row],[Generation (TWh)]]*10^9)</f>
        <v>545.72209999999995</v>
      </c>
    </row>
    <row r="5540" spans="1:21" x14ac:dyDescent="0.35">
      <c r="A5540" t="s">
        <v>1543</v>
      </c>
      <c r="B5540" t="s">
        <v>3239</v>
      </c>
      <c r="C5540" t="str">
        <f>SUBSTITUTE(Table1[[#This Row],[Fuel]],", ",",")</f>
        <v>fossil gas: natural gas</v>
      </c>
      <c r="D5540" t="s">
        <v>3239</v>
      </c>
      <c r="H5540" t="s">
        <v>3440</v>
      </c>
      <c r="I5540">
        <v>150</v>
      </c>
      <c r="J5540" t="s">
        <v>3447</v>
      </c>
      <c r="K5540">
        <v>2030</v>
      </c>
      <c r="L5540" t="s">
        <v>29</v>
      </c>
      <c r="M5540" t="s">
        <v>29</v>
      </c>
      <c r="N5540">
        <v>42.871746999999999</v>
      </c>
      <c r="O5540">
        <v>74.654956999999996</v>
      </c>
      <c r="P5540" t="s">
        <v>3535</v>
      </c>
      <c r="Q5540" s="3">
        <f>Table1[[#This Row],[Capacity (MW)]]*0.395*8760*10^-6</f>
        <v>0.51902999999999999</v>
      </c>
      <c r="R5540" s="3" cm="1">
        <f t="array" ref="R5540">AVERAGE(VLOOKUP(_xlfn.TEXTSPLIT(Table1[[#This Row],[Fuel (no space after comma)]], ","), FuelList_Final_EF!$A$2:$B$65, 2, FALSE))</f>
        <v>53.06</v>
      </c>
      <c r="S5540" s="3">
        <f>Table1[[#This Row],[Generation (TWh)]]*10^9*VLOOKUP(Table1[[#This Row],[Turbine/Engine Technology]],Technology_HR!$A$2:$B$11,2,FALSE)*10^-6</f>
        <v>5338223.55</v>
      </c>
      <c r="T5540" s="5">
        <f>Table1[[#This Row],[Fuel Consumption (mmBtu)]]*Table1[[#This Row],[Emission Factor (kg CO2/ mmBtu)]]*10^3</f>
        <v>283246141563</v>
      </c>
      <c r="U5540" s="3">
        <f>Table1[[#This Row],[Emissions (g CO2)]]/(Table1[[#This Row],[Generation (TWh)]]*10^9)</f>
        <v>545.72209999999995</v>
      </c>
    </row>
    <row r="5541" spans="1:21" x14ac:dyDescent="0.35">
      <c r="A5541" t="s">
        <v>1543</v>
      </c>
      <c r="B5541" t="s">
        <v>3239</v>
      </c>
      <c r="C5541" t="str">
        <f>SUBSTITUTE(Table1[[#This Row],[Fuel]],", ",",")</f>
        <v>fossil gas: natural gas</v>
      </c>
      <c r="D5541" t="s">
        <v>3239</v>
      </c>
      <c r="H5541" t="s">
        <v>3440</v>
      </c>
      <c r="I5541">
        <v>150</v>
      </c>
      <c r="J5541" t="s">
        <v>3447</v>
      </c>
      <c r="K5541">
        <v>2030</v>
      </c>
      <c r="L5541" t="s">
        <v>29</v>
      </c>
      <c r="M5541" t="s">
        <v>29</v>
      </c>
      <c r="N5541">
        <v>42.871746999999999</v>
      </c>
      <c r="O5541">
        <v>74.654956999999996</v>
      </c>
      <c r="P5541" t="s">
        <v>3535</v>
      </c>
      <c r="Q5541" s="3">
        <f>Table1[[#This Row],[Capacity (MW)]]*0.395*8760*10^-6</f>
        <v>0.51902999999999999</v>
      </c>
      <c r="R5541" s="3" cm="1">
        <f t="array" ref="R5541">AVERAGE(VLOOKUP(_xlfn.TEXTSPLIT(Table1[[#This Row],[Fuel (no space after comma)]], ","), FuelList_Final_EF!$A$2:$B$65, 2, FALSE))</f>
        <v>53.06</v>
      </c>
      <c r="S5541" s="3">
        <f>Table1[[#This Row],[Generation (TWh)]]*10^9*VLOOKUP(Table1[[#This Row],[Turbine/Engine Technology]],Technology_HR!$A$2:$B$11,2,FALSE)*10^-6</f>
        <v>5338223.55</v>
      </c>
      <c r="T5541" s="5">
        <f>Table1[[#This Row],[Fuel Consumption (mmBtu)]]*Table1[[#This Row],[Emission Factor (kg CO2/ mmBtu)]]*10^3</f>
        <v>283246141563</v>
      </c>
      <c r="U5541" s="3">
        <f>Table1[[#This Row],[Emissions (g CO2)]]/(Table1[[#This Row],[Generation (TWh)]]*10^9)</f>
        <v>545.72209999999995</v>
      </c>
    </row>
    <row r="5542" spans="1:21" x14ac:dyDescent="0.35">
      <c r="A5542" t="s">
        <v>1543</v>
      </c>
      <c r="B5542" t="s">
        <v>3239</v>
      </c>
      <c r="C5542" t="str">
        <f>SUBSTITUTE(Table1[[#This Row],[Fuel]],", ",",")</f>
        <v>fossil gas: natural gas</v>
      </c>
      <c r="D5542" t="s">
        <v>3239</v>
      </c>
      <c r="H5542" t="s">
        <v>3438</v>
      </c>
      <c r="I5542">
        <v>250</v>
      </c>
      <c r="J5542" t="s">
        <v>3450</v>
      </c>
      <c r="K5542">
        <v>2027</v>
      </c>
      <c r="L5542" t="s">
        <v>29</v>
      </c>
      <c r="M5542" t="s">
        <v>29</v>
      </c>
      <c r="N5542">
        <v>42.871746999999999</v>
      </c>
      <c r="O5542">
        <v>74.654956999999996</v>
      </c>
      <c r="P5542" t="s">
        <v>3535</v>
      </c>
      <c r="Q5542" s="3">
        <f>Table1[[#This Row],[Capacity (MW)]]*0.395*8760*10^-6</f>
        <v>0.86504999999999999</v>
      </c>
      <c r="R5542" s="3" cm="1">
        <f t="array" ref="R5542">AVERAGE(VLOOKUP(_xlfn.TEXTSPLIT(Table1[[#This Row],[Fuel (no space after comma)]], ","), FuelList_Final_EF!$A$2:$B$65, 2, FALSE))</f>
        <v>53.06</v>
      </c>
      <c r="S5542" s="3">
        <f>Table1[[#This Row],[Generation (TWh)]]*10^9*VLOOKUP(Table1[[#This Row],[Turbine/Engine Technology]],Technology_HR!$A$2:$B$11,2,FALSE)*10^-6</f>
        <v>6530262.4499999993</v>
      </c>
      <c r="T5542" s="5">
        <f>Table1[[#This Row],[Fuel Consumption (mmBtu)]]*Table1[[#This Row],[Emission Factor (kg CO2/ mmBtu)]]*10^3</f>
        <v>346495725597</v>
      </c>
      <c r="U5542" s="3">
        <f>Table1[[#This Row],[Emissions (g CO2)]]/(Table1[[#This Row],[Generation (TWh)]]*10^9)</f>
        <v>400.54993999999999</v>
      </c>
    </row>
    <row r="5543" spans="1:21" x14ac:dyDescent="0.35">
      <c r="A5543" t="s">
        <v>1543</v>
      </c>
      <c r="B5543" t="s">
        <v>3239</v>
      </c>
      <c r="C5543" t="str">
        <f>SUBSTITUTE(Table1[[#This Row],[Fuel]],", ",",")</f>
        <v>fossil gas: natural gas</v>
      </c>
      <c r="D5543" t="s">
        <v>3239</v>
      </c>
      <c r="H5543" t="s">
        <v>3440</v>
      </c>
      <c r="I5543">
        <v>86</v>
      </c>
      <c r="J5543" t="s">
        <v>3447</v>
      </c>
      <c r="K5543">
        <v>2027</v>
      </c>
      <c r="L5543" t="s">
        <v>29</v>
      </c>
      <c r="M5543" t="s">
        <v>29</v>
      </c>
      <c r="N5543">
        <v>42.871746999999999</v>
      </c>
      <c r="O5543">
        <v>74.654956999999996</v>
      </c>
      <c r="P5543" t="s">
        <v>3535</v>
      </c>
      <c r="Q5543" s="3">
        <f>Table1[[#This Row],[Capacity (MW)]]*0.395*8760*10^-6</f>
        <v>0.29757719999999999</v>
      </c>
      <c r="R5543" s="3" cm="1">
        <f t="array" ref="R5543">AVERAGE(VLOOKUP(_xlfn.TEXTSPLIT(Table1[[#This Row],[Fuel (no space after comma)]], ","), FuelList_Final_EF!$A$2:$B$65, 2, FALSE))</f>
        <v>53.06</v>
      </c>
      <c r="S5543" s="3">
        <f>Table1[[#This Row],[Generation (TWh)]]*10^9*VLOOKUP(Table1[[#This Row],[Turbine/Engine Technology]],Technology_HR!$A$2:$B$11,2,FALSE)*10^-6</f>
        <v>3060581.5019999999</v>
      </c>
      <c r="T5543" s="5">
        <f>Table1[[#This Row],[Fuel Consumption (mmBtu)]]*Table1[[#This Row],[Emission Factor (kg CO2/ mmBtu)]]*10^3</f>
        <v>162394454496.12</v>
      </c>
      <c r="U5543" s="3">
        <f>Table1[[#This Row],[Emissions (g CO2)]]/(Table1[[#This Row],[Generation (TWh)]]*10^9)</f>
        <v>545.72209999999995</v>
      </c>
    </row>
    <row r="5544" spans="1:21" x14ac:dyDescent="0.35">
      <c r="A5544" t="s">
        <v>1543</v>
      </c>
      <c r="B5544" t="s">
        <v>3239</v>
      </c>
      <c r="C5544" t="str">
        <f>SUBSTITUTE(Table1[[#This Row],[Fuel]],", ",",")</f>
        <v>fossil gas: natural gas</v>
      </c>
      <c r="D5544" t="s">
        <v>3239</v>
      </c>
      <c r="H5544" t="s">
        <v>3440</v>
      </c>
      <c r="I5544">
        <v>60</v>
      </c>
      <c r="J5544" t="s">
        <v>3447</v>
      </c>
      <c r="K5544">
        <v>2027</v>
      </c>
      <c r="L5544" t="s">
        <v>29</v>
      </c>
      <c r="M5544" t="s">
        <v>29</v>
      </c>
      <c r="N5544">
        <v>42.871746999999999</v>
      </c>
      <c r="O5544">
        <v>74.654956999999996</v>
      </c>
      <c r="P5544" t="s">
        <v>3535</v>
      </c>
      <c r="Q5544" s="3">
        <f>Table1[[#This Row],[Capacity (MW)]]*0.395*8760*10^-6</f>
        <v>0.20761200000000002</v>
      </c>
      <c r="R5544" s="3" cm="1">
        <f t="array" ref="R5544">AVERAGE(VLOOKUP(_xlfn.TEXTSPLIT(Table1[[#This Row],[Fuel (no space after comma)]], ","), FuelList_Final_EF!$A$2:$B$65, 2, FALSE))</f>
        <v>53.06</v>
      </c>
      <c r="S5544" s="3">
        <f>Table1[[#This Row],[Generation (TWh)]]*10^9*VLOOKUP(Table1[[#This Row],[Turbine/Engine Technology]],Technology_HR!$A$2:$B$11,2,FALSE)*10^-6</f>
        <v>2135289.42</v>
      </c>
      <c r="T5544" s="5">
        <f>Table1[[#This Row],[Fuel Consumption (mmBtu)]]*Table1[[#This Row],[Emission Factor (kg CO2/ mmBtu)]]*10^3</f>
        <v>113298456625.2</v>
      </c>
      <c r="U5544" s="3">
        <f>Table1[[#This Row],[Emissions (g CO2)]]/(Table1[[#This Row],[Generation (TWh)]]*10^9)</f>
        <v>545.72209999999995</v>
      </c>
    </row>
    <row r="5545" spans="1:21" x14ac:dyDescent="0.35">
      <c r="A5545" t="s">
        <v>1543</v>
      </c>
      <c r="B5545" t="s">
        <v>3239</v>
      </c>
      <c r="C5545" t="str">
        <f>SUBSTITUTE(Table1[[#This Row],[Fuel]],", ",",")</f>
        <v>fossil gas: natural gas</v>
      </c>
      <c r="D5545" t="s">
        <v>3239</v>
      </c>
      <c r="H5545" t="s">
        <v>3440</v>
      </c>
      <c r="I5545">
        <v>60</v>
      </c>
      <c r="J5545" t="s">
        <v>3447</v>
      </c>
      <c r="K5545">
        <v>2027</v>
      </c>
      <c r="L5545" t="s">
        <v>29</v>
      </c>
      <c r="M5545" t="s">
        <v>29</v>
      </c>
      <c r="N5545">
        <v>42.871746999999999</v>
      </c>
      <c r="O5545">
        <v>74.654956999999996</v>
      </c>
      <c r="P5545" t="s">
        <v>3535</v>
      </c>
      <c r="Q5545" s="3">
        <f>Table1[[#This Row],[Capacity (MW)]]*0.395*8760*10^-6</f>
        <v>0.20761200000000002</v>
      </c>
      <c r="R5545" s="3" cm="1">
        <f t="array" ref="R5545">AVERAGE(VLOOKUP(_xlfn.TEXTSPLIT(Table1[[#This Row],[Fuel (no space after comma)]], ","), FuelList_Final_EF!$A$2:$B$65, 2, FALSE))</f>
        <v>53.06</v>
      </c>
      <c r="S5545" s="3">
        <f>Table1[[#This Row],[Generation (TWh)]]*10^9*VLOOKUP(Table1[[#This Row],[Turbine/Engine Technology]],Technology_HR!$A$2:$B$11,2,FALSE)*10^-6</f>
        <v>2135289.42</v>
      </c>
      <c r="T5545" s="5">
        <f>Table1[[#This Row],[Fuel Consumption (mmBtu)]]*Table1[[#This Row],[Emission Factor (kg CO2/ mmBtu)]]*10^3</f>
        <v>113298456625.2</v>
      </c>
      <c r="U5545" s="3">
        <f>Table1[[#This Row],[Emissions (g CO2)]]/(Table1[[#This Row],[Generation (TWh)]]*10^9)</f>
        <v>545.72209999999995</v>
      </c>
    </row>
    <row r="5546" spans="1:21" x14ac:dyDescent="0.35">
      <c r="A5546" t="s">
        <v>1543</v>
      </c>
      <c r="B5546" t="s">
        <v>3239</v>
      </c>
      <c r="C5546" t="str">
        <f>SUBSTITUTE(Table1[[#This Row],[Fuel]],", ",",")</f>
        <v>fossil gas: natural gas</v>
      </c>
      <c r="D5546" t="s">
        <v>3239</v>
      </c>
      <c r="H5546" t="s">
        <v>3440</v>
      </c>
      <c r="I5546">
        <v>86</v>
      </c>
      <c r="J5546" t="s">
        <v>3447</v>
      </c>
      <c r="K5546">
        <v>2027</v>
      </c>
      <c r="L5546" t="s">
        <v>29</v>
      </c>
      <c r="M5546" t="s">
        <v>29</v>
      </c>
      <c r="N5546">
        <v>42.871746999999999</v>
      </c>
      <c r="O5546">
        <v>74.654956999999996</v>
      </c>
      <c r="P5546" t="s">
        <v>3535</v>
      </c>
      <c r="Q5546" s="3">
        <f>Table1[[#This Row],[Capacity (MW)]]*0.395*8760*10^-6</f>
        <v>0.29757719999999999</v>
      </c>
      <c r="R5546" s="3" cm="1">
        <f t="array" ref="R5546">AVERAGE(VLOOKUP(_xlfn.TEXTSPLIT(Table1[[#This Row],[Fuel (no space after comma)]], ","), FuelList_Final_EF!$A$2:$B$65, 2, FALSE))</f>
        <v>53.06</v>
      </c>
      <c r="S5546" s="3">
        <f>Table1[[#This Row],[Generation (TWh)]]*10^9*VLOOKUP(Table1[[#This Row],[Turbine/Engine Technology]],Technology_HR!$A$2:$B$11,2,FALSE)*10^-6</f>
        <v>3060581.5019999999</v>
      </c>
      <c r="T5546" s="5">
        <f>Table1[[#This Row],[Fuel Consumption (mmBtu)]]*Table1[[#This Row],[Emission Factor (kg CO2/ mmBtu)]]*10^3</f>
        <v>162394454496.12</v>
      </c>
      <c r="U5546" s="3">
        <f>Table1[[#This Row],[Emissions (g CO2)]]/(Table1[[#This Row],[Generation (TWh)]]*10^9)</f>
        <v>545.72209999999995</v>
      </c>
    </row>
    <row r="5547" spans="1:21" x14ac:dyDescent="0.35">
      <c r="A5547" t="s">
        <v>1544</v>
      </c>
      <c r="B5547" t="s">
        <v>3239</v>
      </c>
      <c r="C5547" t="str">
        <f>SUBSTITUTE(Table1[[#This Row],[Fuel]],", ",",")</f>
        <v>fossil gas: natural gas</v>
      </c>
      <c r="D5547" t="s">
        <v>3239</v>
      </c>
      <c r="H5547" t="s">
        <v>59</v>
      </c>
      <c r="I5547">
        <v>340</v>
      </c>
      <c r="J5547" t="s">
        <v>3447</v>
      </c>
      <c r="K5547">
        <v>2028</v>
      </c>
      <c r="L5547" t="s">
        <v>29</v>
      </c>
      <c r="M5547" t="s">
        <v>29</v>
      </c>
      <c r="N5547">
        <v>42.875994499999997</v>
      </c>
      <c r="O5547">
        <v>74.583792900000006</v>
      </c>
      <c r="P5547" t="s">
        <v>3535</v>
      </c>
      <c r="Q5547" s="3">
        <f>Table1[[#This Row],[Capacity (MW)]]*0.395*8760*10^-6</f>
        <v>1.1764679999999998</v>
      </c>
      <c r="R5547" s="3" cm="1">
        <f t="array" ref="R5547">AVERAGE(VLOOKUP(_xlfn.TEXTSPLIT(Table1[[#This Row],[Fuel (no space after comma)]], ","), FuelList_Final_EF!$A$2:$B$65, 2, FALSE))</f>
        <v>53.06</v>
      </c>
      <c r="S5547" s="3">
        <f>Table1[[#This Row],[Generation (TWh)]]*10^9*VLOOKUP(Table1[[#This Row],[Turbine/Engine Technology]],Technology_HR!$A$2:$B$11,2,FALSE)*10^-6</f>
        <v>9759390.2939999979</v>
      </c>
      <c r="T5547" s="5">
        <f>Table1[[#This Row],[Fuel Consumption (mmBtu)]]*Table1[[#This Row],[Emission Factor (kg CO2/ mmBtu)]]*10^3</f>
        <v>517833248999.63995</v>
      </c>
      <c r="U5547" s="3">
        <f>Table1[[#This Row],[Emissions (g CO2)]]/(Table1[[#This Row],[Generation (TWh)]]*10^9)</f>
        <v>440.15923000000004</v>
      </c>
    </row>
    <row r="5548" spans="1:21" x14ac:dyDescent="0.35">
      <c r="A5548" t="s">
        <v>29</v>
      </c>
      <c r="B5548" t="s">
        <v>3239</v>
      </c>
      <c r="C5548" t="str">
        <f>SUBSTITUTE(Table1[[#This Row],[Fuel]],", ",",")</f>
        <v>fossil gas: natural gas</v>
      </c>
      <c r="D5548" t="s">
        <v>3239</v>
      </c>
      <c r="H5548" t="s">
        <v>59</v>
      </c>
      <c r="I5548">
        <v>500</v>
      </c>
      <c r="J5548" t="s">
        <v>3450</v>
      </c>
      <c r="K5548">
        <v>2026</v>
      </c>
      <c r="L5548" t="s">
        <v>29</v>
      </c>
      <c r="M5548" t="s">
        <v>29</v>
      </c>
      <c r="N5548">
        <v>42.818600000000004</v>
      </c>
      <c r="O5548">
        <v>73.541321999999994</v>
      </c>
      <c r="P5548" t="s">
        <v>3535</v>
      </c>
      <c r="Q5548" s="3">
        <f>Table1[[#This Row],[Capacity (MW)]]*0.395*8760*10^-6</f>
        <v>1.7301</v>
      </c>
      <c r="R5548" s="3" cm="1">
        <f t="array" ref="R5548">AVERAGE(VLOOKUP(_xlfn.TEXTSPLIT(Table1[[#This Row],[Fuel (no space after comma)]], ","), FuelList_Final_EF!$A$2:$B$65, 2, FALSE))</f>
        <v>53.06</v>
      </c>
      <c r="S5548" s="3">
        <f>Table1[[#This Row],[Generation (TWh)]]*10^9*VLOOKUP(Table1[[#This Row],[Turbine/Engine Technology]],Technology_HR!$A$2:$B$11,2,FALSE)*10^-6</f>
        <v>14352044.549999999</v>
      </c>
      <c r="T5548" s="5">
        <f>Table1[[#This Row],[Fuel Consumption (mmBtu)]]*Table1[[#This Row],[Emission Factor (kg CO2/ mmBtu)]]*10^3</f>
        <v>761519483823</v>
      </c>
      <c r="U5548" s="3">
        <f>Table1[[#This Row],[Emissions (g CO2)]]/(Table1[[#This Row],[Generation (TWh)]]*10^9)</f>
        <v>440.15922999999998</v>
      </c>
    </row>
    <row r="5549" spans="1:21" x14ac:dyDescent="0.35">
      <c r="A5549" t="s">
        <v>1545</v>
      </c>
      <c r="B5549" t="s">
        <v>3239</v>
      </c>
      <c r="C5549" t="str">
        <f>SUBSTITUTE(Table1[[#This Row],[Fuel]],", ",",")</f>
        <v>fossil gas: natural gas</v>
      </c>
      <c r="D5549" t="s">
        <v>3239</v>
      </c>
      <c r="H5549" t="s">
        <v>3438</v>
      </c>
      <c r="I5549">
        <v>48</v>
      </c>
      <c r="J5549" t="s">
        <v>3446</v>
      </c>
      <c r="K5549">
        <v>2006</v>
      </c>
      <c r="L5549" t="s">
        <v>29</v>
      </c>
      <c r="M5549" t="s">
        <v>29</v>
      </c>
      <c r="N5549">
        <v>56.962690000000002</v>
      </c>
      <c r="O5549">
        <v>24.035589999999999</v>
      </c>
      <c r="P5549" t="s">
        <v>3536</v>
      </c>
      <c r="Q5549" s="3">
        <f>Table1[[#This Row],[Capacity (MW)]]*0.395*8760*10^-6</f>
        <v>0.1660896</v>
      </c>
      <c r="R5549" s="3" cm="1">
        <f t="array" ref="R5549">AVERAGE(VLOOKUP(_xlfn.TEXTSPLIT(Table1[[#This Row],[Fuel (no space after comma)]], ","), FuelList_Final_EF!$A$2:$B$65, 2, FALSE))</f>
        <v>53.06</v>
      </c>
      <c r="S5549" s="3">
        <f>Table1[[#This Row],[Generation (TWh)]]*10^9*VLOOKUP(Table1[[#This Row],[Turbine/Engine Technology]],Technology_HR!$A$2:$B$11,2,FALSE)*10^-6</f>
        <v>1253810.3903999999</v>
      </c>
      <c r="T5549" s="5">
        <f>Table1[[#This Row],[Fuel Consumption (mmBtu)]]*Table1[[#This Row],[Emission Factor (kg CO2/ mmBtu)]]*10^3</f>
        <v>66527179314.623993</v>
      </c>
      <c r="U5549" s="3">
        <f>Table1[[#This Row],[Emissions (g CO2)]]/(Table1[[#This Row],[Generation (TWh)]]*10^9)</f>
        <v>400.54993999999994</v>
      </c>
    </row>
    <row r="5550" spans="1:21" x14ac:dyDescent="0.35">
      <c r="A5550" t="s">
        <v>1546</v>
      </c>
      <c r="B5550" t="s">
        <v>3239</v>
      </c>
      <c r="C5550" t="str">
        <f>SUBSTITUTE(Table1[[#This Row],[Fuel]],", ",",")</f>
        <v>fossil gas: natural gas</v>
      </c>
      <c r="D5550" t="s">
        <v>3239</v>
      </c>
      <c r="H5550" t="s">
        <v>3438</v>
      </c>
      <c r="I5550">
        <v>158</v>
      </c>
      <c r="J5550" t="s">
        <v>3446</v>
      </c>
      <c r="K5550">
        <v>2005</v>
      </c>
      <c r="L5550" t="s">
        <v>29</v>
      </c>
      <c r="M5550" t="s">
        <v>29</v>
      </c>
      <c r="N5550">
        <v>56.990400000000001</v>
      </c>
      <c r="O5550">
        <v>24.178799999999999</v>
      </c>
      <c r="P5550" t="s">
        <v>3536</v>
      </c>
      <c r="Q5550" s="3">
        <f>Table1[[#This Row],[Capacity (MW)]]*0.395*8760*10^-6</f>
        <v>0.54671159999999996</v>
      </c>
      <c r="R5550" s="3" cm="1">
        <f t="array" ref="R5550">AVERAGE(VLOOKUP(_xlfn.TEXTSPLIT(Table1[[#This Row],[Fuel (no space after comma)]], ","), FuelList_Final_EF!$A$2:$B$65, 2, FALSE))</f>
        <v>53.06</v>
      </c>
      <c r="S5550" s="3">
        <f>Table1[[#This Row],[Generation (TWh)]]*10^9*VLOOKUP(Table1[[#This Row],[Turbine/Engine Technology]],Technology_HR!$A$2:$B$11,2,FALSE)*10^-6</f>
        <v>4127125.8684</v>
      </c>
      <c r="T5550" s="5">
        <f>Table1[[#This Row],[Fuel Consumption (mmBtu)]]*Table1[[#This Row],[Emission Factor (kg CO2/ mmBtu)]]*10^3</f>
        <v>218985298577.30402</v>
      </c>
      <c r="U5550" s="3">
        <f>Table1[[#This Row],[Emissions (g CO2)]]/(Table1[[#This Row],[Generation (TWh)]]*10^9)</f>
        <v>400.54994000000005</v>
      </c>
    </row>
    <row r="5551" spans="1:21" x14ac:dyDescent="0.35">
      <c r="A5551" t="s">
        <v>1546</v>
      </c>
      <c r="B5551" t="s">
        <v>3239</v>
      </c>
      <c r="C5551" t="str">
        <f>SUBSTITUTE(Table1[[#This Row],[Fuel]],", ",",")</f>
        <v>fossil gas: natural gas</v>
      </c>
      <c r="D5551" t="s">
        <v>3239</v>
      </c>
      <c r="H5551" t="s">
        <v>3438</v>
      </c>
      <c r="I5551">
        <v>441</v>
      </c>
      <c r="J5551" t="s">
        <v>3446</v>
      </c>
      <c r="K5551">
        <v>2009</v>
      </c>
      <c r="L5551" t="s">
        <v>29</v>
      </c>
      <c r="M5551" t="s">
        <v>29</v>
      </c>
      <c r="N5551">
        <v>56.917999999999999</v>
      </c>
      <c r="O5551">
        <v>24.276599999999998</v>
      </c>
      <c r="P5551" t="s">
        <v>3536</v>
      </c>
      <c r="Q5551" s="3">
        <f>Table1[[#This Row],[Capacity (MW)]]*0.395*8760*10^-6</f>
        <v>1.5259482000000002</v>
      </c>
      <c r="R5551" s="3" cm="1">
        <f t="array" ref="R5551">AVERAGE(VLOOKUP(_xlfn.TEXTSPLIT(Table1[[#This Row],[Fuel (no space after comma)]], ","), FuelList_Final_EF!$A$2:$B$65, 2, FALSE))</f>
        <v>53.06</v>
      </c>
      <c r="S5551" s="3">
        <f>Table1[[#This Row],[Generation (TWh)]]*10^9*VLOOKUP(Table1[[#This Row],[Turbine/Engine Technology]],Technology_HR!$A$2:$B$11,2,FALSE)*10^-6</f>
        <v>11519382.961800002</v>
      </c>
      <c r="T5551" s="5">
        <f>Table1[[#This Row],[Fuel Consumption (mmBtu)]]*Table1[[#This Row],[Emission Factor (kg CO2/ mmBtu)]]*10^3</f>
        <v>611218459953.10803</v>
      </c>
      <c r="U5551" s="3">
        <f>Table1[[#This Row],[Emissions (g CO2)]]/(Table1[[#This Row],[Generation (TWh)]]*10^9)</f>
        <v>400.54993999999994</v>
      </c>
    </row>
    <row r="5552" spans="1:21" x14ac:dyDescent="0.35">
      <c r="A5552" t="s">
        <v>1546</v>
      </c>
      <c r="B5552" t="s">
        <v>3239</v>
      </c>
      <c r="C5552" t="str">
        <f>SUBSTITUTE(Table1[[#This Row],[Fuel]],", ",",")</f>
        <v>fossil gas: natural gas</v>
      </c>
      <c r="D5552" t="s">
        <v>3239</v>
      </c>
      <c r="H5552" t="s">
        <v>3438</v>
      </c>
      <c r="I5552">
        <v>440</v>
      </c>
      <c r="J5552" t="s">
        <v>3446</v>
      </c>
      <c r="K5552">
        <v>2013</v>
      </c>
      <c r="L5552" t="s">
        <v>29</v>
      </c>
      <c r="M5552" t="s">
        <v>29</v>
      </c>
      <c r="N5552">
        <v>56.917999999999999</v>
      </c>
      <c r="O5552">
        <v>24.276599999999998</v>
      </c>
      <c r="P5552" t="s">
        <v>3536</v>
      </c>
      <c r="Q5552" s="3">
        <f>Table1[[#This Row],[Capacity (MW)]]*0.395*8760*10^-6</f>
        <v>1.5224879999999998</v>
      </c>
      <c r="R5552" s="3" cm="1">
        <f t="array" ref="R5552">AVERAGE(VLOOKUP(_xlfn.TEXTSPLIT(Table1[[#This Row],[Fuel (no space after comma)]], ","), FuelList_Final_EF!$A$2:$B$65, 2, FALSE))</f>
        <v>53.06</v>
      </c>
      <c r="S5552" s="3">
        <f>Table1[[#This Row],[Generation (TWh)]]*10^9*VLOOKUP(Table1[[#This Row],[Turbine/Engine Technology]],Technology_HR!$A$2:$B$11,2,FALSE)*10^-6</f>
        <v>11493261.911999997</v>
      </c>
      <c r="T5552" s="5">
        <f>Table1[[#This Row],[Fuel Consumption (mmBtu)]]*Table1[[#This Row],[Emission Factor (kg CO2/ mmBtu)]]*10^3</f>
        <v>609832477050.71985</v>
      </c>
      <c r="U5552" s="3">
        <f>Table1[[#This Row],[Emissions (g CO2)]]/(Table1[[#This Row],[Generation (TWh)]]*10^9)</f>
        <v>400.54993999999994</v>
      </c>
    </row>
    <row r="5553" spans="1:21" x14ac:dyDescent="0.35">
      <c r="A5553" t="s">
        <v>1547</v>
      </c>
      <c r="B5553" t="s">
        <v>3282</v>
      </c>
      <c r="C5553" t="str">
        <f>SUBSTITUTE(Table1[[#This Row],[Fuel]],", ",",")</f>
        <v>fossil liquids: light fuel oil</v>
      </c>
      <c r="D5553" t="s">
        <v>3282</v>
      </c>
      <c r="H5553" t="s">
        <v>3440</v>
      </c>
      <c r="I5553">
        <v>74</v>
      </c>
      <c r="J5553" t="s">
        <v>3444</v>
      </c>
      <c r="K5553" t="s">
        <v>29</v>
      </c>
      <c r="L5553" t="s">
        <v>29</v>
      </c>
      <c r="M5553" t="s">
        <v>29</v>
      </c>
      <c r="N5553">
        <v>34.004908999999998</v>
      </c>
      <c r="O5553">
        <v>36.212004999999998</v>
      </c>
      <c r="P5553" t="s">
        <v>3537</v>
      </c>
      <c r="Q5553" s="3">
        <f>Table1[[#This Row],[Capacity (MW)]]*0.395*8760*10^-6</f>
        <v>0.25605480000000003</v>
      </c>
      <c r="R5553" s="3" cm="1">
        <f t="array" ref="R5553">AVERAGE(VLOOKUP(_xlfn.TEXTSPLIT(Table1[[#This Row],[Fuel (no space after comma)]], ","), FuelList_Final_EF!$A$2:$B$65, 2, FALSE))</f>
        <v>78.123352662098043</v>
      </c>
      <c r="S5553" s="3">
        <f>Table1[[#This Row],[Generation (TWh)]]*10^9*VLOOKUP(Table1[[#This Row],[Turbine/Engine Technology]],Technology_HR!$A$2:$B$11,2,FALSE)*10^-6</f>
        <v>2633523.6180000002</v>
      </c>
      <c r="T5553" s="5">
        <f>Table1[[#This Row],[Fuel Consumption (mmBtu)]]*Table1[[#This Row],[Emission Factor (kg CO2/ mmBtu)]]*10^3</f>
        <v>205739694352.97839</v>
      </c>
      <c r="U5553" s="3">
        <f>Table1[[#This Row],[Emissions (g CO2)]]/(Table1[[#This Row],[Generation (TWh)]]*10^9)</f>
        <v>803.4986821296784</v>
      </c>
    </row>
    <row r="5554" spans="1:21" x14ac:dyDescent="0.35">
      <c r="A5554" t="s">
        <v>1547</v>
      </c>
      <c r="B5554" t="s">
        <v>3239</v>
      </c>
      <c r="C5554" t="str">
        <f>SUBSTITUTE(Table1[[#This Row],[Fuel]],", ",",")</f>
        <v>fossil gas: natural gas</v>
      </c>
      <c r="D5554" t="s">
        <v>3239</v>
      </c>
      <c r="H5554" t="s">
        <v>3438</v>
      </c>
      <c r="I5554">
        <v>825</v>
      </c>
      <c r="J5554" t="s">
        <v>3444</v>
      </c>
      <c r="K5554" t="s">
        <v>29</v>
      </c>
      <c r="L5554" t="s">
        <v>29</v>
      </c>
      <c r="M5554" t="s">
        <v>29</v>
      </c>
      <c r="N5554">
        <v>34.463178999999997</v>
      </c>
      <c r="O5554">
        <v>35.888888999999999</v>
      </c>
      <c r="P5554" t="s">
        <v>3537</v>
      </c>
      <c r="Q5554" s="3">
        <f>Table1[[#This Row],[Capacity (MW)]]*0.395*8760*10^-6</f>
        <v>2.8546649999999998</v>
      </c>
      <c r="R5554" s="3" cm="1">
        <f t="array" ref="R5554">AVERAGE(VLOOKUP(_xlfn.TEXTSPLIT(Table1[[#This Row],[Fuel (no space after comma)]], ","), FuelList_Final_EF!$A$2:$B$65, 2, FALSE))</f>
        <v>53.06</v>
      </c>
      <c r="S5554" s="3">
        <f>Table1[[#This Row],[Generation (TWh)]]*10^9*VLOOKUP(Table1[[#This Row],[Turbine/Engine Technology]],Technology_HR!$A$2:$B$11,2,FALSE)*10^-6</f>
        <v>21549866.084999997</v>
      </c>
      <c r="T5554" s="5">
        <f>Table1[[#This Row],[Fuel Consumption (mmBtu)]]*Table1[[#This Row],[Emission Factor (kg CO2/ mmBtu)]]*10^3</f>
        <v>1143435894470.0999</v>
      </c>
      <c r="U5554" s="3">
        <f>Table1[[#This Row],[Emissions (g CO2)]]/(Table1[[#This Row],[Generation (TWh)]]*10^9)</f>
        <v>400.54993999999994</v>
      </c>
    </row>
    <row r="5555" spans="1:21" x14ac:dyDescent="0.35">
      <c r="A5555" t="s">
        <v>1547</v>
      </c>
      <c r="B5555" t="s">
        <v>3239</v>
      </c>
      <c r="C5555" t="str">
        <f>SUBSTITUTE(Table1[[#This Row],[Fuel]],", ",",")</f>
        <v>fossil gas: natural gas</v>
      </c>
      <c r="D5555" t="s">
        <v>3239</v>
      </c>
      <c r="H5555" t="s">
        <v>3438</v>
      </c>
      <c r="I5555">
        <v>520</v>
      </c>
      <c r="J5555" t="s">
        <v>3444</v>
      </c>
      <c r="K5555" t="s">
        <v>29</v>
      </c>
      <c r="L5555" t="s">
        <v>29</v>
      </c>
      <c r="M5555" t="s">
        <v>29</v>
      </c>
      <c r="N5555">
        <v>34.463178999999997</v>
      </c>
      <c r="O5555">
        <v>35.888888999999999</v>
      </c>
      <c r="P5555" t="s">
        <v>3537</v>
      </c>
      <c r="Q5555" s="3">
        <f>Table1[[#This Row],[Capacity (MW)]]*0.395*8760*10^-6</f>
        <v>1.799304</v>
      </c>
      <c r="R5555" s="3" cm="1">
        <f t="array" ref="R5555">AVERAGE(VLOOKUP(_xlfn.TEXTSPLIT(Table1[[#This Row],[Fuel (no space after comma)]], ","), FuelList_Final_EF!$A$2:$B$65, 2, FALSE))</f>
        <v>53.06</v>
      </c>
      <c r="S5555" s="3">
        <f>Table1[[#This Row],[Generation (TWh)]]*10^9*VLOOKUP(Table1[[#This Row],[Turbine/Engine Technology]],Technology_HR!$A$2:$B$11,2,FALSE)*10^-6</f>
        <v>13582945.896</v>
      </c>
      <c r="T5555" s="5">
        <f>Table1[[#This Row],[Fuel Consumption (mmBtu)]]*Table1[[#This Row],[Emission Factor (kg CO2/ mmBtu)]]*10^3</f>
        <v>720711109241.76001</v>
      </c>
      <c r="U5555" s="3">
        <f>Table1[[#This Row],[Emissions (g CO2)]]/(Table1[[#This Row],[Generation (TWh)]]*10^9)</f>
        <v>400.54993999999999</v>
      </c>
    </row>
    <row r="5556" spans="1:21" x14ac:dyDescent="0.35">
      <c r="A5556" t="s">
        <v>1547</v>
      </c>
      <c r="B5556" t="s">
        <v>3254</v>
      </c>
      <c r="C5556" t="str">
        <f>SUBSTITUTE(Table1[[#This Row],[Fuel]],", ",",")</f>
        <v>fossil liquids: diesel,fossil gas: natural gas</v>
      </c>
      <c r="D5556" t="s">
        <v>3258</v>
      </c>
      <c r="E5556" t="s">
        <v>3239</v>
      </c>
      <c r="H5556" t="s">
        <v>3438</v>
      </c>
      <c r="I5556">
        <v>465</v>
      </c>
      <c r="J5556" t="s">
        <v>3446</v>
      </c>
      <c r="K5556">
        <v>2002</v>
      </c>
      <c r="L5556" t="s">
        <v>29</v>
      </c>
      <c r="M5556" t="s">
        <v>29</v>
      </c>
      <c r="N5556">
        <v>34.464750000000002</v>
      </c>
      <c r="O5556">
        <v>35.894674000000002</v>
      </c>
      <c r="P5556" t="s">
        <v>3537</v>
      </c>
      <c r="Q5556" s="3">
        <f>Table1[[#This Row],[Capacity (MW)]]*0.395*8760*10^-6</f>
        <v>1.6089929999999999</v>
      </c>
      <c r="R5556" s="3" cm="1">
        <f t="array" ref="R5556">AVERAGE(VLOOKUP(_xlfn.TEXTSPLIT(Table1[[#This Row],[Fuel (no space after comma)]], ","), FuelList_Final_EF!$A$2:$B$65, 2, FALSE))</f>
        <v>65.583341148886291</v>
      </c>
      <c r="S5556" s="3">
        <f>Table1[[#This Row],[Generation (TWh)]]*10^9*VLOOKUP(Table1[[#This Row],[Turbine/Engine Technology]],Technology_HR!$A$2:$B$11,2,FALSE)*10^-6</f>
        <v>12146288.157</v>
      </c>
      <c r="T5556" s="5">
        <f>Table1[[#This Row],[Fuel Consumption (mmBtu)]]*Table1[[#This Row],[Emission Factor (kg CO2/ mmBtu)]]*10^3</f>
        <v>796594159893.20825</v>
      </c>
      <c r="U5556" s="3">
        <f>Table1[[#This Row],[Emissions (g CO2)]]/(Table1[[#This Row],[Generation (TWh)]]*10^9)</f>
        <v>495.08864233294258</v>
      </c>
    </row>
    <row r="5557" spans="1:21" x14ac:dyDescent="0.35">
      <c r="A5557" t="s">
        <v>1547</v>
      </c>
      <c r="B5557" t="s">
        <v>3239</v>
      </c>
      <c r="C5557" t="str">
        <f>SUBSTITUTE(Table1[[#This Row],[Fuel]],", ",",")</f>
        <v>fossil gas: natural gas</v>
      </c>
      <c r="D5557" t="s">
        <v>3239</v>
      </c>
      <c r="H5557" t="s">
        <v>3436</v>
      </c>
      <c r="I5557">
        <v>490</v>
      </c>
      <c r="J5557" t="s">
        <v>3444</v>
      </c>
      <c r="K5557" t="s">
        <v>29</v>
      </c>
      <c r="L5557" t="s">
        <v>29</v>
      </c>
      <c r="M5557" t="s">
        <v>29</v>
      </c>
      <c r="N5557">
        <v>34.464750000000002</v>
      </c>
      <c r="O5557">
        <v>35.894674000000002</v>
      </c>
      <c r="P5557" t="s">
        <v>3537</v>
      </c>
      <c r="Q5557" s="3">
        <f>Table1[[#This Row],[Capacity (MW)]]*0.395*8760*10^-6</f>
        <v>1.6954979999999999</v>
      </c>
      <c r="R5557" s="3" cm="1">
        <f t="array" ref="R5557">AVERAGE(VLOOKUP(_xlfn.TEXTSPLIT(Table1[[#This Row],[Fuel (no space after comma)]], ","), FuelList_Final_EF!$A$2:$B$65, 2, FALSE))</f>
        <v>53.06</v>
      </c>
      <c r="S5557" s="3">
        <f>Table1[[#This Row],[Generation (TWh)]]*10^9*VLOOKUP(Table1[[#This Row],[Turbine/Engine Technology]],Technology_HR!$A$2:$B$11,2,FALSE)*10^-6</f>
        <v>18667432.98</v>
      </c>
      <c r="T5557" s="5">
        <f>Table1[[#This Row],[Fuel Consumption (mmBtu)]]*Table1[[#This Row],[Emission Factor (kg CO2/ mmBtu)]]*10^3</f>
        <v>990493993918.80017</v>
      </c>
      <c r="U5557" s="3">
        <f>Table1[[#This Row],[Emissions (g CO2)]]/(Table1[[#This Row],[Generation (TWh)]]*10^9)</f>
        <v>584.19060000000013</v>
      </c>
    </row>
    <row r="5558" spans="1:21" x14ac:dyDescent="0.35">
      <c r="A5558" t="s">
        <v>1547</v>
      </c>
      <c r="B5558" t="s">
        <v>3275</v>
      </c>
      <c r="C5558" t="str">
        <f>SUBSTITUTE(Table1[[#This Row],[Fuel]],", ",",")</f>
        <v>fossil liquids: fuel oil</v>
      </c>
      <c r="D5558" t="s">
        <v>3275</v>
      </c>
      <c r="H5558" t="s">
        <v>3440</v>
      </c>
      <c r="I5558">
        <v>75</v>
      </c>
      <c r="J5558" t="s">
        <v>3446</v>
      </c>
      <c r="K5558">
        <v>1983</v>
      </c>
      <c r="L5558" t="s">
        <v>29</v>
      </c>
      <c r="M5558" t="s">
        <v>29</v>
      </c>
      <c r="N5558">
        <v>34.375179000000003</v>
      </c>
      <c r="O5558">
        <v>35.742448000000003</v>
      </c>
      <c r="P5558" t="s">
        <v>3537</v>
      </c>
      <c r="Q5558" s="3">
        <f>Table1[[#This Row],[Capacity (MW)]]*0.395*8760*10^-6</f>
        <v>0.259515</v>
      </c>
      <c r="R5558" s="3" cm="1">
        <f t="array" ref="R5558">AVERAGE(VLOOKUP(_xlfn.TEXTSPLIT(Table1[[#This Row],[Fuel (no space after comma)]], ","), FuelList_Final_EF!$A$2:$B$65, 2, FALSE))</f>
        <v>78.106682297772565</v>
      </c>
      <c r="S5558" s="3">
        <f>Table1[[#This Row],[Generation (TWh)]]*10^9*VLOOKUP(Table1[[#This Row],[Turbine/Engine Technology]],Technology_HR!$A$2:$B$11,2,FALSE)*10^-6</f>
        <v>2669111.7749999999</v>
      </c>
      <c r="T5558" s="5">
        <f>Table1[[#This Row],[Fuel Consumption (mmBtu)]]*Table1[[#This Row],[Emission Factor (kg CO2/ mmBtu)]]*10^3</f>
        <v>208475465427.16882</v>
      </c>
      <c r="U5558" s="3">
        <f>Table1[[#This Row],[Emissions (g CO2)]]/(Table1[[#This Row],[Generation (TWh)]]*10^9)</f>
        <v>803.32722743259092</v>
      </c>
    </row>
    <row r="5559" spans="1:21" x14ac:dyDescent="0.35">
      <c r="A5559" t="s">
        <v>1547</v>
      </c>
      <c r="B5559" t="s">
        <v>3241</v>
      </c>
      <c r="C5559" t="str">
        <f>SUBSTITUTE(Table1[[#This Row],[Fuel]],", ",",")</f>
        <v>fossil liquids: heavy fuel oil</v>
      </c>
      <c r="D5559" t="s">
        <v>3241</v>
      </c>
      <c r="H5559" t="s">
        <v>3440</v>
      </c>
      <c r="I5559">
        <v>50</v>
      </c>
      <c r="J5559" t="s">
        <v>3444</v>
      </c>
      <c r="K5559" t="s">
        <v>29</v>
      </c>
      <c r="L5559" t="s">
        <v>29</v>
      </c>
      <c r="M5559" t="s">
        <v>29</v>
      </c>
      <c r="N5559">
        <v>34.375179000000003</v>
      </c>
      <c r="O5559">
        <v>35.742448000000003</v>
      </c>
      <c r="P5559" t="s">
        <v>3537</v>
      </c>
      <c r="Q5559" s="3">
        <f>Table1[[#This Row],[Capacity (MW)]]*0.395*8760*10^-6</f>
        <v>0.17301</v>
      </c>
      <c r="R5559" s="3" cm="1">
        <f t="array" ref="R5559">AVERAGE(VLOOKUP(_xlfn.TEXTSPLIT(Table1[[#This Row],[Fuel (no space after comma)]], ","), FuelList_Final_EF!$A$2:$B$65, 2, FALSE))</f>
        <v>81.602530311017389</v>
      </c>
      <c r="S5559" s="3">
        <f>Table1[[#This Row],[Generation (TWh)]]*10^9*VLOOKUP(Table1[[#This Row],[Turbine/Engine Technology]],Technology_HR!$A$2:$B$11,2,FALSE)*10^-6</f>
        <v>1779407.8499999999</v>
      </c>
      <c r="T5559" s="5">
        <f>Table1[[#This Row],[Fuel Consumption (mmBtu)]]*Table1[[#This Row],[Emission Factor (kg CO2/ mmBtu)]]*10^3</f>
        <v>145204183015.28729</v>
      </c>
      <c r="U5559" s="3">
        <f>Table1[[#This Row],[Emissions (g CO2)]]/(Table1[[#This Row],[Generation (TWh)]]*10^9)</f>
        <v>839.28202424881385</v>
      </c>
    </row>
    <row r="5560" spans="1:21" x14ac:dyDescent="0.35">
      <c r="A5560" t="s">
        <v>1547</v>
      </c>
      <c r="B5560" t="s">
        <v>3241</v>
      </c>
      <c r="C5560" t="str">
        <f>SUBSTITUTE(Table1[[#This Row],[Fuel]],", ",",")</f>
        <v>fossil liquids: heavy fuel oil</v>
      </c>
      <c r="D5560" t="s">
        <v>3241</v>
      </c>
      <c r="H5560" t="s">
        <v>59</v>
      </c>
      <c r="I5560">
        <v>78</v>
      </c>
      <c r="J5560" t="s">
        <v>3444</v>
      </c>
      <c r="K5560" t="s">
        <v>29</v>
      </c>
      <c r="L5560" t="s">
        <v>29</v>
      </c>
      <c r="M5560" t="s">
        <v>29</v>
      </c>
      <c r="N5560">
        <v>33.647672999999998</v>
      </c>
      <c r="O5560">
        <v>35.409446000000003</v>
      </c>
      <c r="P5560" t="s">
        <v>3537</v>
      </c>
      <c r="Q5560" s="3">
        <f>Table1[[#This Row],[Capacity (MW)]]*0.395*8760*10^-6</f>
        <v>0.26989560000000001</v>
      </c>
      <c r="R5560" s="3" cm="1">
        <f t="array" ref="R5560">AVERAGE(VLOOKUP(_xlfn.TEXTSPLIT(Table1[[#This Row],[Fuel (no space after comma)]], ","), FuelList_Final_EF!$A$2:$B$65, 2, FALSE))</f>
        <v>81.602530311017389</v>
      </c>
      <c r="S5560" s="3">
        <f>Table1[[#This Row],[Generation (TWh)]]*10^9*VLOOKUP(Table1[[#This Row],[Turbine/Engine Technology]],Technology_HR!$A$2:$B$11,2,FALSE)*10^-6</f>
        <v>2238918.9498000001</v>
      </c>
      <c r="T5560" s="5">
        <f>Table1[[#This Row],[Fuel Consumption (mmBtu)]]*Table1[[#This Row],[Emission Factor (kg CO2/ mmBtu)]]*10^3</f>
        <v>182701451464.96573</v>
      </c>
      <c r="U5560" s="3">
        <f>Table1[[#This Row],[Emissions (g CO2)]]/(Table1[[#This Row],[Generation (TWh)]]*10^9)</f>
        <v>676.93379019504482</v>
      </c>
    </row>
    <row r="5561" spans="1:21" x14ac:dyDescent="0.35">
      <c r="A5561" t="s">
        <v>1547</v>
      </c>
      <c r="B5561" t="s">
        <v>3241</v>
      </c>
      <c r="C5561" t="str">
        <f>SUBSTITUTE(Table1[[#This Row],[Fuel]],", ",",")</f>
        <v>fossil liquids: heavy fuel oil</v>
      </c>
      <c r="D5561" t="s">
        <v>3241</v>
      </c>
      <c r="H5561" t="s">
        <v>3440</v>
      </c>
      <c r="I5561">
        <v>65</v>
      </c>
      <c r="J5561" t="s">
        <v>3446</v>
      </c>
      <c r="K5561">
        <v>1970</v>
      </c>
      <c r="L5561" t="s">
        <v>29</v>
      </c>
      <c r="M5561" t="s">
        <v>29</v>
      </c>
      <c r="N5561">
        <v>33.648105999999999</v>
      </c>
      <c r="O5561">
        <v>35.401620999999999</v>
      </c>
      <c r="P5561" t="s">
        <v>3537</v>
      </c>
      <c r="Q5561" s="3">
        <f>Table1[[#This Row],[Capacity (MW)]]*0.395*8760*10^-6</f>
        <v>0.224913</v>
      </c>
      <c r="R5561" s="3" cm="1">
        <f t="array" ref="R5561">AVERAGE(VLOOKUP(_xlfn.TEXTSPLIT(Table1[[#This Row],[Fuel (no space after comma)]], ","), FuelList_Final_EF!$A$2:$B$65, 2, FALSE))</f>
        <v>81.602530311017389</v>
      </c>
      <c r="S5561" s="3">
        <f>Table1[[#This Row],[Generation (TWh)]]*10^9*VLOOKUP(Table1[[#This Row],[Turbine/Engine Technology]],Technology_HR!$A$2:$B$11,2,FALSE)*10^-6</f>
        <v>2313230.2050000001</v>
      </c>
      <c r="T5561" s="5">
        <f>Table1[[#This Row],[Fuel Consumption (mmBtu)]]*Table1[[#This Row],[Emission Factor (kg CO2/ mmBtu)]]*10^3</f>
        <v>188765437919.87347</v>
      </c>
      <c r="U5561" s="3">
        <f>Table1[[#This Row],[Emissions (g CO2)]]/(Table1[[#This Row],[Generation (TWh)]]*10^9)</f>
        <v>839.28202424881385</v>
      </c>
    </row>
    <row r="5562" spans="1:21" x14ac:dyDescent="0.35">
      <c r="A5562" t="s">
        <v>1547</v>
      </c>
      <c r="B5562" t="s">
        <v>3241</v>
      </c>
      <c r="C5562" t="str">
        <f>SUBSTITUTE(Table1[[#This Row],[Fuel]],", ",",")</f>
        <v>fossil liquids: heavy fuel oil</v>
      </c>
      <c r="D5562" t="s">
        <v>3241</v>
      </c>
      <c r="H5562" t="s">
        <v>3440</v>
      </c>
      <c r="I5562">
        <v>65</v>
      </c>
      <c r="J5562" t="s">
        <v>3446</v>
      </c>
      <c r="K5562">
        <v>1970</v>
      </c>
      <c r="L5562" t="s">
        <v>29</v>
      </c>
      <c r="M5562" t="s">
        <v>29</v>
      </c>
      <c r="N5562">
        <v>33.648105999999999</v>
      </c>
      <c r="O5562">
        <v>35.401620999999999</v>
      </c>
      <c r="P5562" t="s">
        <v>3537</v>
      </c>
      <c r="Q5562" s="3">
        <f>Table1[[#This Row],[Capacity (MW)]]*0.395*8760*10^-6</f>
        <v>0.224913</v>
      </c>
      <c r="R5562" s="3" cm="1">
        <f t="array" ref="R5562">AVERAGE(VLOOKUP(_xlfn.TEXTSPLIT(Table1[[#This Row],[Fuel (no space after comma)]], ","), FuelList_Final_EF!$A$2:$B$65, 2, FALSE))</f>
        <v>81.602530311017389</v>
      </c>
      <c r="S5562" s="3">
        <f>Table1[[#This Row],[Generation (TWh)]]*10^9*VLOOKUP(Table1[[#This Row],[Turbine/Engine Technology]],Technology_HR!$A$2:$B$11,2,FALSE)*10^-6</f>
        <v>2313230.2050000001</v>
      </c>
      <c r="T5562" s="5">
        <f>Table1[[#This Row],[Fuel Consumption (mmBtu)]]*Table1[[#This Row],[Emission Factor (kg CO2/ mmBtu)]]*10^3</f>
        <v>188765437919.87347</v>
      </c>
      <c r="U5562" s="3">
        <f>Table1[[#This Row],[Emissions (g CO2)]]/(Table1[[#This Row],[Generation (TWh)]]*10^9)</f>
        <v>839.28202424881385</v>
      </c>
    </row>
    <row r="5563" spans="1:21" x14ac:dyDescent="0.35">
      <c r="A5563" t="s">
        <v>1547</v>
      </c>
      <c r="B5563" t="s">
        <v>3241</v>
      </c>
      <c r="C5563" t="str">
        <f>SUBSTITUTE(Table1[[#This Row],[Fuel]],", ",",")</f>
        <v>fossil liquids: heavy fuel oil</v>
      </c>
      <c r="D5563" t="s">
        <v>3241</v>
      </c>
      <c r="H5563" t="s">
        <v>3440</v>
      </c>
      <c r="I5563">
        <v>72</v>
      </c>
      <c r="J5563" t="s">
        <v>3446</v>
      </c>
      <c r="K5563">
        <v>1980</v>
      </c>
      <c r="L5563" t="s">
        <v>29</v>
      </c>
      <c r="M5563" t="s">
        <v>29</v>
      </c>
      <c r="N5563">
        <v>33.648105999999999</v>
      </c>
      <c r="O5563">
        <v>35.401620999999999</v>
      </c>
      <c r="P5563" t="s">
        <v>3537</v>
      </c>
      <c r="Q5563" s="3">
        <f>Table1[[#This Row],[Capacity (MW)]]*0.395*8760*10^-6</f>
        <v>0.24913440000000001</v>
      </c>
      <c r="R5563" s="3" cm="1">
        <f t="array" ref="R5563">AVERAGE(VLOOKUP(_xlfn.TEXTSPLIT(Table1[[#This Row],[Fuel (no space after comma)]], ","), FuelList_Final_EF!$A$2:$B$65, 2, FALSE))</f>
        <v>81.602530311017389</v>
      </c>
      <c r="S5563" s="3">
        <f>Table1[[#This Row],[Generation (TWh)]]*10^9*VLOOKUP(Table1[[#This Row],[Turbine/Engine Technology]],Technology_HR!$A$2:$B$11,2,FALSE)*10^-6</f>
        <v>2562347.304</v>
      </c>
      <c r="T5563" s="5">
        <f>Table1[[#This Row],[Fuel Consumption (mmBtu)]]*Table1[[#This Row],[Emission Factor (kg CO2/ mmBtu)]]*10^3</f>
        <v>209094023542.01367</v>
      </c>
      <c r="U5563" s="3">
        <f>Table1[[#This Row],[Emissions (g CO2)]]/(Table1[[#This Row],[Generation (TWh)]]*10^9)</f>
        <v>839.28202424881374</v>
      </c>
    </row>
    <row r="5564" spans="1:21" x14ac:dyDescent="0.35">
      <c r="A5564" t="s">
        <v>1547</v>
      </c>
      <c r="B5564" t="s">
        <v>3241</v>
      </c>
      <c r="C5564" t="str">
        <f>SUBSTITUTE(Table1[[#This Row],[Fuel]],", ",",")</f>
        <v>fossil liquids: heavy fuel oil</v>
      </c>
      <c r="D5564" t="s">
        <v>3241</v>
      </c>
      <c r="H5564" t="s">
        <v>3440</v>
      </c>
      <c r="I5564">
        <v>72</v>
      </c>
      <c r="J5564" t="s">
        <v>3446</v>
      </c>
      <c r="K5564">
        <v>1981</v>
      </c>
      <c r="L5564" t="s">
        <v>29</v>
      </c>
      <c r="M5564" t="s">
        <v>29</v>
      </c>
      <c r="N5564">
        <v>33.648105999999999</v>
      </c>
      <c r="O5564">
        <v>35.401620999999999</v>
      </c>
      <c r="P5564" t="s">
        <v>3537</v>
      </c>
      <c r="Q5564" s="3">
        <f>Table1[[#This Row],[Capacity (MW)]]*0.395*8760*10^-6</f>
        <v>0.24913440000000001</v>
      </c>
      <c r="R5564" s="3" cm="1">
        <f t="array" ref="R5564">AVERAGE(VLOOKUP(_xlfn.TEXTSPLIT(Table1[[#This Row],[Fuel (no space after comma)]], ","), FuelList_Final_EF!$A$2:$B$65, 2, FALSE))</f>
        <v>81.602530311017389</v>
      </c>
      <c r="S5564" s="3">
        <f>Table1[[#This Row],[Generation (TWh)]]*10^9*VLOOKUP(Table1[[#This Row],[Turbine/Engine Technology]],Technology_HR!$A$2:$B$11,2,FALSE)*10^-6</f>
        <v>2562347.304</v>
      </c>
      <c r="T5564" s="5">
        <f>Table1[[#This Row],[Fuel Consumption (mmBtu)]]*Table1[[#This Row],[Emission Factor (kg CO2/ mmBtu)]]*10^3</f>
        <v>209094023542.01367</v>
      </c>
      <c r="U5564" s="3">
        <f>Table1[[#This Row],[Emissions (g CO2)]]/(Table1[[#This Row],[Generation (TWh)]]*10^9)</f>
        <v>839.28202424881374</v>
      </c>
    </row>
    <row r="5565" spans="1:21" x14ac:dyDescent="0.35">
      <c r="A5565" t="s">
        <v>1547</v>
      </c>
      <c r="B5565" t="s">
        <v>3241</v>
      </c>
      <c r="C5565" t="str">
        <f>SUBSTITUTE(Table1[[#This Row],[Fuel]],", ",",")</f>
        <v>fossil liquids: heavy fuel oil</v>
      </c>
      <c r="D5565" t="s">
        <v>3241</v>
      </c>
      <c r="H5565" t="s">
        <v>3440</v>
      </c>
      <c r="I5565">
        <v>72</v>
      </c>
      <c r="J5565" t="s">
        <v>3446</v>
      </c>
      <c r="K5565">
        <v>1981</v>
      </c>
      <c r="L5565" t="s">
        <v>29</v>
      </c>
      <c r="M5565" t="s">
        <v>29</v>
      </c>
      <c r="N5565">
        <v>33.648105999999999</v>
      </c>
      <c r="O5565">
        <v>35.401620999999999</v>
      </c>
      <c r="P5565" t="s">
        <v>3537</v>
      </c>
      <c r="Q5565" s="3">
        <f>Table1[[#This Row],[Capacity (MW)]]*0.395*8760*10^-6</f>
        <v>0.24913440000000001</v>
      </c>
      <c r="R5565" s="3" cm="1">
        <f t="array" ref="R5565">AVERAGE(VLOOKUP(_xlfn.TEXTSPLIT(Table1[[#This Row],[Fuel (no space after comma)]], ","), FuelList_Final_EF!$A$2:$B$65, 2, FALSE))</f>
        <v>81.602530311017389</v>
      </c>
      <c r="S5565" s="3">
        <f>Table1[[#This Row],[Generation (TWh)]]*10^9*VLOOKUP(Table1[[#This Row],[Turbine/Engine Technology]],Technology_HR!$A$2:$B$11,2,FALSE)*10^-6</f>
        <v>2562347.304</v>
      </c>
      <c r="T5565" s="5">
        <f>Table1[[#This Row],[Fuel Consumption (mmBtu)]]*Table1[[#This Row],[Emission Factor (kg CO2/ mmBtu)]]*10^3</f>
        <v>209094023542.01367</v>
      </c>
      <c r="U5565" s="3">
        <f>Table1[[#This Row],[Emissions (g CO2)]]/(Table1[[#This Row],[Generation (TWh)]]*10^9)</f>
        <v>839.28202424881374</v>
      </c>
    </row>
    <row r="5566" spans="1:21" x14ac:dyDescent="0.35">
      <c r="A5566" t="s">
        <v>1547</v>
      </c>
      <c r="B5566" t="s">
        <v>3241</v>
      </c>
      <c r="C5566" t="str">
        <f>SUBSTITUTE(Table1[[#This Row],[Fuel]],", ",",")</f>
        <v>fossil liquids: heavy fuel oil</v>
      </c>
      <c r="D5566" t="s">
        <v>3241</v>
      </c>
      <c r="H5566" t="s">
        <v>3440</v>
      </c>
      <c r="I5566">
        <v>190</v>
      </c>
      <c r="J5566" t="s">
        <v>3450</v>
      </c>
      <c r="K5566">
        <v>2025</v>
      </c>
      <c r="L5566" t="s">
        <v>29</v>
      </c>
      <c r="M5566" t="s">
        <v>29</v>
      </c>
      <c r="N5566">
        <v>33.648105999999999</v>
      </c>
      <c r="O5566">
        <v>35.401620999999999</v>
      </c>
      <c r="P5566" t="s">
        <v>3537</v>
      </c>
      <c r="Q5566" s="3">
        <f>Table1[[#This Row],[Capacity (MW)]]*0.395*8760*10^-6</f>
        <v>0.65743799999999997</v>
      </c>
      <c r="R5566" s="3" cm="1">
        <f t="array" ref="R5566">AVERAGE(VLOOKUP(_xlfn.TEXTSPLIT(Table1[[#This Row],[Fuel (no space after comma)]], ","), FuelList_Final_EF!$A$2:$B$65, 2, FALSE))</f>
        <v>81.602530311017389</v>
      </c>
      <c r="S5566" s="3">
        <f>Table1[[#This Row],[Generation (TWh)]]*10^9*VLOOKUP(Table1[[#This Row],[Turbine/Engine Technology]],Technology_HR!$A$2:$B$11,2,FALSE)*10^-6</f>
        <v>6761749.8300000001</v>
      </c>
      <c r="T5566" s="5">
        <f>Table1[[#This Row],[Fuel Consumption (mmBtu)]]*Table1[[#This Row],[Emission Factor (kg CO2/ mmBtu)]]*10^3</f>
        <v>551775895458.0918</v>
      </c>
      <c r="U5566" s="3">
        <f>Table1[[#This Row],[Emissions (g CO2)]]/(Table1[[#This Row],[Generation (TWh)]]*10^9)</f>
        <v>839.28202424881408</v>
      </c>
    </row>
    <row r="5567" spans="1:21" x14ac:dyDescent="0.35">
      <c r="A5567" t="s">
        <v>1547</v>
      </c>
      <c r="B5567" t="s">
        <v>3240</v>
      </c>
      <c r="C5567" t="str">
        <f>SUBSTITUTE(Table1[[#This Row],[Fuel]],", ",",")</f>
        <v>fossil gas: natural gas,fossil liquids: diesel</v>
      </c>
      <c r="D5567" t="s">
        <v>3239</v>
      </c>
      <c r="E5567" t="s">
        <v>3258</v>
      </c>
      <c r="H5567" t="s">
        <v>3441</v>
      </c>
      <c r="I5567">
        <v>72</v>
      </c>
      <c r="J5567" t="s">
        <v>3446</v>
      </c>
      <c r="K5567">
        <v>2017</v>
      </c>
      <c r="L5567" t="s">
        <v>29</v>
      </c>
      <c r="M5567" t="s">
        <v>29</v>
      </c>
      <c r="N5567">
        <v>33.648105999999999</v>
      </c>
      <c r="O5567">
        <v>35.401620999999999</v>
      </c>
      <c r="P5567" t="s">
        <v>3537</v>
      </c>
      <c r="Q5567" s="3">
        <f>Table1[[#This Row],[Capacity (MW)]]*0.395*8760*10^-6</f>
        <v>0.24913440000000001</v>
      </c>
      <c r="R5567" s="3" cm="1">
        <f t="array" ref="R5567">AVERAGE(VLOOKUP(_xlfn.TEXTSPLIT(Table1[[#This Row],[Fuel (no space after comma)]], ","), FuelList_Final_EF!$A$2:$B$65, 2, FALSE))</f>
        <v>65.583341148886291</v>
      </c>
      <c r="S5567" s="3">
        <f>Table1[[#This Row],[Generation (TWh)]]*10^9*VLOOKUP(Table1[[#This Row],[Turbine/Engine Technology]],Technology_HR!$A$2:$B$11,2,FALSE)*10^-6</f>
        <v>1880715.5855999999</v>
      </c>
      <c r="T5567" s="5">
        <f>Table1[[#This Row],[Fuel Consumption (mmBtu)]]*Table1[[#This Row],[Emission Factor (kg CO2/ mmBtu)]]*10^3</f>
        <v>123343611854.43225</v>
      </c>
      <c r="U5567" s="3">
        <f>Table1[[#This Row],[Emissions (g CO2)]]/(Table1[[#This Row],[Generation (TWh)]]*10^9)</f>
        <v>495.08864233294258</v>
      </c>
    </row>
    <row r="5568" spans="1:21" x14ac:dyDescent="0.35">
      <c r="A5568" t="s">
        <v>1547</v>
      </c>
      <c r="B5568" t="s">
        <v>3241</v>
      </c>
      <c r="C5568" t="str">
        <f>SUBSTITUTE(Table1[[#This Row],[Fuel]],", ",",")</f>
        <v>fossil liquids: heavy fuel oil</v>
      </c>
      <c r="D5568" t="s">
        <v>3241</v>
      </c>
      <c r="H5568" t="s">
        <v>3441</v>
      </c>
      <c r="I5568">
        <v>198</v>
      </c>
      <c r="J5568" t="s">
        <v>3446</v>
      </c>
      <c r="K5568" t="s">
        <v>29</v>
      </c>
      <c r="L5568" t="s">
        <v>29</v>
      </c>
      <c r="M5568" t="s">
        <v>29</v>
      </c>
      <c r="N5568">
        <v>33.648105999999999</v>
      </c>
      <c r="O5568">
        <v>35.401620999999999</v>
      </c>
      <c r="P5568" t="s">
        <v>3537</v>
      </c>
      <c r="Q5568" s="3">
        <f>Table1[[#This Row],[Capacity (MW)]]*0.395*8760*10^-6</f>
        <v>0.68511960000000005</v>
      </c>
      <c r="R5568" s="3" cm="1">
        <f t="array" ref="R5568">AVERAGE(VLOOKUP(_xlfn.TEXTSPLIT(Table1[[#This Row],[Fuel (no space after comma)]], ","), FuelList_Final_EF!$A$2:$B$65, 2, FALSE))</f>
        <v>81.602530311017389</v>
      </c>
      <c r="S5568" s="3">
        <f>Table1[[#This Row],[Generation (TWh)]]*10^9*VLOOKUP(Table1[[#This Row],[Turbine/Engine Technology]],Technology_HR!$A$2:$B$11,2,FALSE)*10^-6</f>
        <v>5171967.8603999997</v>
      </c>
      <c r="T5568" s="5">
        <f>Table1[[#This Row],[Fuel Consumption (mmBtu)]]*Table1[[#This Row],[Emission Factor (kg CO2/ mmBtu)]]*10^3</f>
        <v>422045664095.89874</v>
      </c>
      <c r="U5568" s="3">
        <f>Table1[[#This Row],[Emissions (g CO2)]]/(Table1[[#This Row],[Generation (TWh)]]*10^9)</f>
        <v>616.01750131787026</v>
      </c>
    </row>
    <row r="5569" spans="1:21" x14ac:dyDescent="0.35">
      <c r="A5569" t="s">
        <v>1547</v>
      </c>
      <c r="B5569" t="s">
        <v>3265</v>
      </c>
      <c r="C5569" t="str">
        <f>SUBSTITUTE(Table1[[#This Row],[Fuel]],", ",",")</f>
        <v>fossil gas: natural gas,fossil liquids: heavy fuel oil,fossil liquids: diesel</v>
      </c>
      <c r="D5569" t="s">
        <v>3239</v>
      </c>
      <c r="E5569" t="s">
        <v>3241</v>
      </c>
      <c r="F5569" t="s">
        <v>3258</v>
      </c>
      <c r="H5569" t="s">
        <v>3438</v>
      </c>
      <c r="I5569">
        <v>825</v>
      </c>
      <c r="J5569" t="s">
        <v>3444</v>
      </c>
      <c r="K5569" t="s">
        <v>29</v>
      </c>
      <c r="L5569" t="s">
        <v>29</v>
      </c>
      <c r="M5569" t="s">
        <v>29</v>
      </c>
      <c r="N5569">
        <v>34.279125000000001</v>
      </c>
      <c r="O5569">
        <v>35.659056</v>
      </c>
      <c r="P5569" t="s">
        <v>3537</v>
      </c>
      <c r="Q5569" s="3">
        <f>Table1[[#This Row],[Capacity (MW)]]*0.395*8760*10^-6</f>
        <v>2.8546649999999998</v>
      </c>
      <c r="R5569" s="3" cm="1">
        <f t="array" ref="R5569">AVERAGE(VLOOKUP(_xlfn.TEXTSPLIT(Table1[[#This Row],[Fuel (no space after comma)]], ","), FuelList_Final_EF!$A$2:$B$65, 2, FALSE))</f>
        <v>70.923070869596657</v>
      </c>
      <c r="S5569" s="3">
        <f>Table1[[#This Row],[Generation (TWh)]]*10^9*VLOOKUP(Table1[[#This Row],[Turbine/Engine Technology]],Technology_HR!$A$2:$B$11,2,FALSE)*10^-6</f>
        <v>21549866.084999997</v>
      </c>
      <c r="T5569" s="5">
        <f>Table1[[#This Row],[Fuel Consumption (mmBtu)]]*Table1[[#This Row],[Emission Factor (kg CO2/ mmBtu)]]*10^3</f>
        <v>1528382679576.7722</v>
      </c>
      <c r="U5569" s="3">
        <f>Table1[[#This Row],[Emissions (g CO2)]]/(Table1[[#This Row],[Generation (TWh)]]*10^9)</f>
        <v>535.39826199458503</v>
      </c>
    </row>
    <row r="5570" spans="1:21" x14ac:dyDescent="0.35">
      <c r="A5570" t="s">
        <v>1547</v>
      </c>
      <c r="B5570" t="s">
        <v>3282</v>
      </c>
      <c r="C5570" t="str">
        <f>SUBSTITUTE(Table1[[#This Row],[Fuel]],", ",",")</f>
        <v>fossil liquids: light fuel oil</v>
      </c>
      <c r="D5570" t="s">
        <v>3282</v>
      </c>
      <c r="H5570" t="s">
        <v>3440</v>
      </c>
      <c r="I5570">
        <v>70</v>
      </c>
      <c r="J5570" t="s">
        <v>3444</v>
      </c>
      <c r="K5570" t="s">
        <v>29</v>
      </c>
      <c r="L5570" t="s">
        <v>29</v>
      </c>
      <c r="M5570" t="s">
        <v>29</v>
      </c>
      <c r="N5570">
        <v>33.270463999999997</v>
      </c>
      <c r="O5570">
        <v>35.204515999999998</v>
      </c>
      <c r="P5570" t="s">
        <v>3537</v>
      </c>
      <c r="Q5570" s="3">
        <f>Table1[[#This Row],[Capacity (MW)]]*0.395*8760*10^-6</f>
        <v>0.24221400000000001</v>
      </c>
      <c r="R5570" s="3" cm="1">
        <f t="array" ref="R5570">AVERAGE(VLOOKUP(_xlfn.TEXTSPLIT(Table1[[#This Row],[Fuel (no space after comma)]], ","), FuelList_Final_EF!$A$2:$B$65, 2, FALSE))</f>
        <v>78.123352662098043</v>
      </c>
      <c r="S5570" s="3">
        <f>Table1[[#This Row],[Generation (TWh)]]*10^9*VLOOKUP(Table1[[#This Row],[Turbine/Engine Technology]],Technology_HR!$A$2:$B$11,2,FALSE)*10^-6</f>
        <v>2491170.9899999998</v>
      </c>
      <c r="T5570" s="5">
        <f>Table1[[#This Row],[Fuel Consumption (mmBtu)]]*Table1[[#This Row],[Emission Factor (kg CO2/ mmBtu)]]*10^3</f>
        <v>194618629793.35791</v>
      </c>
      <c r="U5570" s="3">
        <f>Table1[[#This Row],[Emissions (g CO2)]]/(Table1[[#This Row],[Generation (TWh)]]*10^9)</f>
        <v>803.49868212967829</v>
      </c>
    </row>
    <row r="5571" spans="1:21" x14ac:dyDescent="0.35">
      <c r="A5571" t="s">
        <v>1547</v>
      </c>
      <c r="B5571" t="s">
        <v>3258</v>
      </c>
      <c r="C5571" t="str">
        <f>SUBSTITUTE(Table1[[#This Row],[Fuel]],", ",",")</f>
        <v>fossil liquids: diesel</v>
      </c>
      <c r="D5571" t="s">
        <v>3258</v>
      </c>
      <c r="H5571" t="s">
        <v>3437</v>
      </c>
      <c r="I5571">
        <v>60</v>
      </c>
      <c r="J5571" t="s">
        <v>3446</v>
      </c>
      <c r="K5571">
        <v>1929</v>
      </c>
      <c r="L5571" t="s">
        <v>29</v>
      </c>
      <c r="M5571" t="s">
        <v>29</v>
      </c>
      <c r="N5571">
        <v>33.820459999999997</v>
      </c>
      <c r="O5571">
        <v>35.900337</v>
      </c>
      <c r="P5571" t="s">
        <v>3537</v>
      </c>
      <c r="Q5571" s="3">
        <f>Table1[[#This Row],[Capacity (MW)]]*0.395*8760*10^-6</f>
        <v>0.20761200000000002</v>
      </c>
      <c r="R5571" s="3" cm="1">
        <f t="array" ref="R5571">AVERAGE(VLOOKUP(_xlfn.TEXTSPLIT(Table1[[#This Row],[Fuel (no space after comma)]], ","), FuelList_Final_EF!$A$2:$B$65, 2, FALSE))</f>
        <v>78.106682297772565</v>
      </c>
      <c r="S5571" s="3">
        <f>Table1[[#This Row],[Generation (TWh)]]*10^9*VLOOKUP(Table1[[#This Row],[Turbine/Engine Technology]],Technology_HR!$A$2:$B$11,2,FALSE)*10^-6</f>
        <v>1847746.8</v>
      </c>
      <c r="T5571" s="5">
        <f>Table1[[#This Row],[Fuel Consumption (mmBtu)]]*Table1[[#This Row],[Emission Factor (kg CO2/ mmBtu)]]*10^3</f>
        <v>144321372274.3259</v>
      </c>
      <c r="U5571" s="3">
        <f>Table1[[#This Row],[Emissions (g CO2)]]/(Table1[[#This Row],[Generation (TWh)]]*10^9)</f>
        <v>695.14947245017572</v>
      </c>
    </row>
    <row r="5572" spans="1:21" x14ac:dyDescent="0.35">
      <c r="A5572" t="s">
        <v>1547</v>
      </c>
      <c r="B5572" t="s">
        <v>3239</v>
      </c>
      <c r="C5572" t="str">
        <f>SUBSTITUTE(Table1[[#This Row],[Fuel]],", ",",")</f>
        <v>fossil gas: natural gas</v>
      </c>
      <c r="D5572" t="s">
        <v>3239</v>
      </c>
      <c r="H5572" t="s">
        <v>3438</v>
      </c>
      <c r="I5572">
        <v>825</v>
      </c>
      <c r="J5572" t="s">
        <v>3444</v>
      </c>
      <c r="K5572" t="s">
        <v>29</v>
      </c>
      <c r="L5572" t="s">
        <v>29</v>
      </c>
      <c r="M5572" t="s">
        <v>29</v>
      </c>
      <c r="N5572">
        <v>33.493943000000002</v>
      </c>
      <c r="O5572">
        <v>35.344554000000002</v>
      </c>
      <c r="P5572" t="s">
        <v>3537</v>
      </c>
      <c r="Q5572" s="3">
        <f>Table1[[#This Row],[Capacity (MW)]]*0.395*8760*10^-6</f>
        <v>2.8546649999999998</v>
      </c>
      <c r="R5572" s="3" cm="1">
        <f t="array" ref="R5572">AVERAGE(VLOOKUP(_xlfn.TEXTSPLIT(Table1[[#This Row],[Fuel (no space after comma)]], ","), FuelList_Final_EF!$A$2:$B$65, 2, FALSE))</f>
        <v>53.06</v>
      </c>
      <c r="S5572" s="3">
        <f>Table1[[#This Row],[Generation (TWh)]]*10^9*VLOOKUP(Table1[[#This Row],[Turbine/Engine Technology]],Technology_HR!$A$2:$B$11,2,FALSE)*10^-6</f>
        <v>21549866.084999997</v>
      </c>
      <c r="T5572" s="5">
        <f>Table1[[#This Row],[Fuel Consumption (mmBtu)]]*Table1[[#This Row],[Emission Factor (kg CO2/ mmBtu)]]*10^3</f>
        <v>1143435894470.0999</v>
      </c>
      <c r="U5572" s="3">
        <f>Table1[[#This Row],[Emissions (g CO2)]]/(Table1[[#This Row],[Generation (TWh)]]*10^9)</f>
        <v>400.54993999999994</v>
      </c>
    </row>
    <row r="5573" spans="1:21" x14ac:dyDescent="0.35">
      <c r="A5573" t="s">
        <v>1547</v>
      </c>
      <c r="B5573" t="s">
        <v>3240</v>
      </c>
      <c r="C5573" t="str">
        <f>SUBSTITUTE(Table1[[#This Row],[Fuel]],", ",",")</f>
        <v>fossil gas: natural gas,fossil liquids: diesel</v>
      </c>
      <c r="D5573" t="s">
        <v>3239</v>
      </c>
      <c r="E5573" t="s">
        <v>3258</v>
      </c>
      <c r="H5573" t="s">
        <v>3438</v>
      </c>
      <c r="I5573">
        <v>465</v>
      </c>
      <c r="J5573" t="s">
        <v>3446</v>
      </c>
      <c r="K5573">
        <v>2001</v>
      </c>
      <c r="L5573" t="s">
        <v>29</v>
      </c>
      <c r="M5573" t="s">
        <v>29</v>
      </c>
      <c r="N5573">
        <v>33.496080999999997</v>
      </c>
      <c r="O5573">
        <v>35.338219000000002</v>
      </c>
      <c r="P5573" t="s">
        <v>3537</v>
      </c>
      <c r="Q5573" s="3">
        <f>Table1[[#This Row],[Capacity (MW)]]*0.395*8760*10^-6</f>
        <v>1.6089929999999999</v>
      </c>
      <c r="R5573" s="3" cm="1">
        <f t="array" ref="R5573">AVERAGE(VLOOKUP(_xlfn.TEXTSPLIT(Table1[[#This Row],[Fuel (no space after comma)]], ","), FuelList_Final_EF!$A$2:$B$65, 2, FALSE))</f>
        <v>65.583341148886291</v>
      </c>
      <c r="S5573" s="3">
        <f>Table1[[#This Row],[Generation (TWh)]]*10^9*VLOOKUP(Table1[[#This Row],[Turbine/Engine Technology]],Technology_HR!$A$2:$B$11,2,FALSE)*10^-6</f>
        <v>12146288.157</v>
      </c>
      <c r="T5573" s="5">
        <f>Table1[[#This Row],[Fuel Consumption (mmBtu)]]*Table1[[#This Row],[Emission Factor (kg CO2/ mmBtu)]]*10^3</f>
        <v>796594159893.20825</v>
      </c>
      <c r="U5573" s="3">
        <f>Table1[[#This Row],[Emissions (g CO2)]]/(Table1[[#This Row],[Generation (TWh)]]*10^9)</f>
        <v>495.08864233294258</v>
      </c>
    </row>
    <row r="5574" spans="1:21" x14ac:dyDescent="0.35">
      <c r="A5574" t="s">
        <v>1547</v>
      </c>
      <c r="B5574" t="s">
        <v>3239</v>
      </c>
      <c r="C5574" t="str">
        <f>SUBSTITUTE(Table1[[#This Row],[Fuel]],", ",",")</f>
        <v>fossil gas: natural gas</v>
      </c>
      <c r="D5574" t="s">
        <v>3239</v>
      </c>
      <c r="H5574" t="s">
        <v>3438</v>
      </c>
      <c r="I5574">
        <v>485</v>
      </c>
      <c r="J5574" t="s">
        <v>3444</v>
      </c>
      <c r="K5574" t="s">
        <v>29</v>
      </c>
      <c r="L5574" t="s">
        <v>29</v>
      </c>
      <c r="M5574" t="s">
        <v>29</v>
      </c>
      <c r="N5574">
        <v>33.496080999999997</v>
      </c>
      <c r="O5574">
        <v>35.338219000000002</v>
      </c>
      <c r="P5574" t="s">
        <v>3537</v>
      </c>
      <c r="Q5574" s="3">
        <f>Table1[[#This Row],[Capacity (MW)]]*0.395*8760*10^-6</f>
        <v>1.6781970000000002</v>
      </c>
      <c r="R5574" s="3" cm="1">
        <f t="array" ref="R5574">AVERAGE(VLOOKUP(_xlfn.TEXTSPLIT(Table1[[#This Row],[Fuel (no space after comma)]], ","), FuelList_Final_EF!$A$2:$B$65, 2, FALSE))</f>
        <v>53.06</v>
      </c>
      <c r="S5574" s="3">
        <f>Table1[[#This Row],[Generation (TWh)]]*10^9*VLOOKUP(Table1[[#This Row],[Turbine/Engine Technology]],Technology_HR!$A$2:$B$11,2,FALSE)*10^-6</f>
        <v>12668709.153000001</v>
      </c>
      <c r="T5574" s="5">
        <f>Table1[[#This Row],[Fuel Consumption (mmBtu)]]*Table1[[#This Row],[Emission Factor (kg CO2/ mmBtu)]]*10^3</f>
        <v>672201707658.18018</v>
      </c>
      <c r="U5574" s="3">
        <f>Table1[[#This Row],[Emissions (g CO2)]]/(Table1[[#This Row],[Generation (TWh)]]*10^9)</f>
        <v>400.54994000000005</v>
      </c>
    </row>
    <row r="5575" spans="1:21" x14ac:dyDescent="0.35">
      <c r="A5575" t="s">
        <v>1547</v>
      </c>
      <c r="B5575" t="s">
        <v>3241</v>
      </c>
      <c r="C5575" t="str">
        <f>SUBSTITUTE(Table1[[#This Row],[Fuel]],", ",",")</f>
        <v>fossil liquids: heavy fuel oil</v>
      </c>
      <c r="D5575" t="s">
        <v>3241</v>
      </c>
      <c r="H5575" t="s">
        <v>3440</v>
      </c>
      <c r="I5575">
        <v>194</v>
      </c>
      <c r="J5575" t="s">
        <v>3444</v>
      </c>
      <c r="K5575" t="s">
        <v>29</v>
      </c>
      <c r="L5575" t="s">
        <v>29</v>
      </c>
      <c r="M5575" t="s">
        <v>29</v>
      </c>
      <c r="N5575">
        <v>33.97025</v>
      </c>
      <c r="O5575">
        <v>35.604964000000002</v>
      </c>
      <c r="P5575" t="s">
        <v>3537</v>
      </c>
      <c r="Q5575" s="3">
        <f>Table1[[#This Row],[Capacity (MW)]]*0.395*8760*10^-6</f>
        <v>0.67127880000000006</v>
      </c>
      <c r="R5575" s="3" cm="1">
        <f t="array" ref="R5575">AVERAGE(VLOOKUP(_xlfn.TEXTSPLIT(Table1[[#This Row],[Fuel (no space after comma)]], ","), FuelList_Final_EF!$A$2:$B$65, 2, FALSE))</f>
        <v>81.602530311017389</v>
      </c>
      <c r="S5575" s="3">
        <f>Table1[[#This Row],[Generation (TWh)]]*10^9*VLOOKUP(Table1[[#This Row],[Turbine/Engine Technology]],Technology_HR!$A$2:$B$11,2,FALSE)*10^-6</f>
        <v>6904102.4580000006</v>
      </c>
      <c r="T5575" s="5">
        <f>Table1[[#This Row],[Fuel Consumption (mmBtu)]]*Table1[[#This Row],[Emission Factor (kg CO2/ mmBtu)]]*10^3</f>
        <v>563392230099.3147</v>
      </c>
      <c r="U5575" s="3">
        <f>Table1[[#This Row],[Emissions (g CO2)]]/(Table1[[#This Row],[Generation (TWh)]]*10^9)</f>
        <v>839.28202424881374</v>
      </c>
    </row>
    <row r="5576" spans="1:21" x14ac:dyDescent="0.35">
      <c r="A5576" t="s">
        <v>1547</v>
      </c>
      <c r="B5576" t="s">
        <v>3241</v>
      </c>
      <c r="C5576" t="str">
        <f>SUBSTITUTE(Table1[[#This Row],[Fuel]],", ",",")</f>
        <v>fossil liquids: heavy fuel oil</v>
      </c>
      <c r="D5576" t="s">
        <v>3241</v>
      </c>
      <c r="H5576" t="s">
        <v>3440</v>
      </c>
      <c r="I5576">
        <v>145</v>
      </c>
      <c r="J5576" t="s">
        <v>3446</v>
      </c>
      <c r="K5576">
        <v>1984</v>
      </c>
      <c r="L5576" t="s">
        <v>29</v>
      </c>
      <c r="M5576" t="s">
        <v>29</v>
      </c>
      <c r="N5576">
        <v>33.970650999999997</v>
      </c>
      <c r="O5576">
        <v>35.603934000000002</v>
      </c>
      <c r="P5576" t="s">
        <v>3537</v>
      </c>
      <c r="Q5576" s="3">
        <f>Table1[[#This Row],[Capacity (MW)]]*0.395*8760*10^-6</f>
        <v>0.50172899999999998</v>
      </c>
      <c r="R5576" s="3" cm="1">
        <f t="array" ref="R5576">AVERAGE(VLOOKUP(_xlfn.TEXTSPLIT(Table1[[#This Row],[Fuel (no space after comma)]], ","), FuelList_Final_EF!$A$2:$B$65, 2, FALSE))</f>
        <v>81.602530311017389</v>
      </c>
      <c r="S5576" s="3">
        <f>Table1[[#This Row],[Generation (TWh)]]*10^9*VLOOKUP(Table1[[#This Row],[Turbine/Engine Technology]],Technology_HR!$A$2:$B$11,2,FALSE)*10^-6</f>
        <v>5160282.7649999997</v>
      </c>
      <c r="T5576" s="5">
        <f>Table1[[#This Row],[Fuel Consumption (mmBtu)]]*Table1[[#This Row],[Emission Factor (kg CO2/ mmBtu)]]*10^3</f>
        <v>421092130744.33307</v>
      </c>
      <c r="U5576" s="3">
        <f>Table1[[#This Row],[Emissions (g CO2)]]/(Table1[[#This Row],[Generation (TWh)]]*10^9)</f>
        <v>839.28202424881374</v>
      </c>
    </row>
    <row r="5577" spans="1:21" x14ac:dyDescent="0.35">
      <c r="A5577" t="s">
        <v>1547</v>
      </c>
      <c r="B5577" t="s">
        <v>3241</v>
      </c>
      <c r="C5577" t="str">
        <f>SUBSTITUTE(Table1[[#This Row],[Fuel]],", ",",")</f>
        <v>fossil liquids: heavy fuel oil</v>
      </c>
      <c r="D5577" t="s">
        <v>3241</v>
      </c>
      <c r="H5577" t="s">
        <v>3440</v>
      </c>
      <c r="I5577">
        <v>145</v>
      </c>
      <c r="J5577" t="s">
        <v>3446</v>
      </c>
      <c r="K5577">
        <v>1985</v>
      </c>
      <c r="L5577" t="s">
        <v>29</v>
      </c>
      <c r="M5577" t="s">
        <v>29</v>
      </c>
      <c r="N5577">
        <v>33.970650999999997</v>
      </c>
      <c r="O5577">
        <v>35.603934000000002</v>
      </c>
      <c r="P5577" t="s">
        <v>3537</v>
      </c>
      <c r="Q5577" s="3">
        <f>Table1[[#This Row],[Capacity (MW)]]*0.395*8760*10^-6</f>
        <v>0.50172899999999998</v>
      </c>
      <c r="R5577" s="3" cm="1">
        <f t="array" ref="R5577">AVERAGE(VLOOKUP(_xlfn.TEXTSPLIT(Table1[[#This Row],[Fuel (no space after comma)]], ","), FuelList_Final_EF!$A$2:$B$65, 2, FALSE))</f>
        <v>81.602530311017389</v>
      </c>
      <c r="S5577" s="3">
        <f>Table1[[#This Row],[Generation (TWh)]]*10^9*VLOOKUP(Table1[[#This Row],[Turbine/Engine Technology]],Technology_HR!$A$2:$B$11,2,FALSE)*10^-6</f>
        <v>5160282.7649999997</v>
      </c>
      <c r="T5577" s="5">
        <f>Table1[[#This Row],[Fuel Consumption (mmBtu)]]*Table1[[#This Row],[Emission Factor (kg CO2/ mmBtu)]]*10^3</f>
        <v>421092130744.33307</v>
      </c>
      <c r="U5577" s="3">
        <f>Table1[[#This Row],[Emissions (g CO2)]]/(Table1[[#This Row],[Generation (TWh)]]*10^9)</f>
        <v>839.28202424881374</v>
      </c>
    </row>
    <row r="5578" spans="1:21" x14ac:dyDescent="0.35">
      <c r="A5578" t="s">
        <v>1547</v>
      </c>
      <c r="B5578" t="s">
        <v>3241</v>
      </c>
      <c r="C5578" t="str">
        <f>SUBSTITUTE(Table1[[#This Row],[Fuel]],", ",",")</f>
        <v>fossil liquids: heavy fuel oil</v>
      </c>
      <c r="D5578" t="s">
        <v>3241</v>
      </c>
      <c r="H5578" t="s">
        <v>3440</v>
      </c>
      <c r="I5578">
        <v>145</v>
      </c>
      <c r="J5578" t="s">
        <v>3446</v>
      </c>
      <c r="K5578">
        <v>1986</v>
      </c>
      <c r="L5578" t="s">
        <v>29</v>
      </c>
      <c r="M5578" t="s">
        <v>29</v>
      </c>
      <c r="N5578">
        <v>33.970650999999997</v>
      </c>
      <c r="O5578">
        <v>35.603934000000002</v>
      </c>
      <c r="P5578" t="s">
        <v>3537</v>
      </c>
      <c r="Q5578" s="3">
        <f>Table1[[#This Row],[Capacity (MW)]]*0.395*8760*10^-6</f>
        <v>0.50172899999999998</v>
      </c>
      <c r="R5578" s="3" cm="1">
        <f t="array" ref="R5578">AVERAGE(VLOOKUP(_xlfn.TEXTSPLIT(Table1[[#This Row],[Fuel (no space after comma)]], ","), FuelList_Final_EF!$A$2:$B$65, 2, FALSE))</f>
        <v>81.602530311017389</v>
      </c>
      <c r="S5578" s="3">
        <f>Table1[[#This Row],[Generation (TWh)]]*10^9*VLOOKUP(Table1[[#This Row],[Turbine/Engine Technology]],Technology_HR!$A$2:$B$11,2,FALSE)*10^-6</f>
        <v>5160282.7649999997</v>
      </c>
      <c r="T5578" s="5">
        <f>Table1[[#This Row],[Fuel Consumption (mmBtu)]]*Table1[[#This Row],[Emission Factor (kg CO2/ mmBtu)]]*10^3</f>
        <v>421092130744.33307</v>
      </c>
      <c r="U5578" s="3">
        <f>Table1[[#This Row],[Emissions (g CO2)]]/(Table1[[#This Row],[Generation (TWh)]]*10^9)</f>
        <v>839.28202424881374</v>
      </c>
    </row>
    <row r="5579" spans="1:21" x14ac:dyDescent="0.35">
      <c r="A5579" t="s">
        <v>1547</v>
      </c>
      <c r="B5579" t="s">
        <v>3241</v>
      </c>
      <c r="C5579" t="str">
        <f>SUBSTITUTE(Table1[[#This Row],[Fuel]],", ",",")</f>
        <v>fossil liquids: heavy fuel oil</v>
      </c>
      <c r="D5579" t="s">
        <v>3241</v>
      </c>
      <c r="H5579" t="s">
        <v>3440</v>
      </c>
      <c r="I5579">
        <v>172</v>
      </c>
      <c r="J5579" t="s">
        <v>3446</v>
      </c>
      <c r="K5579">
        <v>1987</v>
      </c>
      <c r="L5579" t="s">
        <v>29</v>
      </c>
      <c r="M5579" t="s">
        <v>29</v>
      </c>
      <c r="N5579">
        <v>33.970650999999997</v>
      </c>
      <c r="O5579">
        <v>35.603934000000002</v>
      </c>
      <c r="P5579" t="s">
        <v>3537</v>
      </c>
      <c r="Q5579" s="3">
        <f>Table1[[#This Row],[Capacity (MW)]]*0.395*8760*10^-6</f>
        <v>0.59515439999999997</v>
      </c>
      <c r="R5579" s="3" cm="1">
        <f t="array" ref="R5579">AVERAGE(VLOOKUP(_xlfn.TEXTSPLIT(Table1[[#This Row],[Fuel (no space after comma)]], ","), FuelList_Final_EF!$A$2:$B$65, 2, FALSE))</f>
        <v>81.602530311017389</v>
      </c>
      <c r="S5579" s="3">
        <f>Table1[[#This Row],[Generation (TWh)]]*10^9*VLOOKUP(Table1[[#This Row],[Turbine/Engine Technology]],Technology_HR!$A$2:$B$11,2,FALSE)*10^-6</f>
        <v>6121163.0039999997</v>
      </c>
      <c r="T5579" s="5">
        <f>Table1[[#This Row],[Fuel Consumption (mmBtu)]]*Table1[[#This Row],[Emission Factor (kg CO2/ mmBtu)]]*10^3</f>
        <v>499502389572.5882</v>
      </c>
      <c r="U5579" s="3">
        <f>Table1[[#This Row],[Emissions (g CO2)]]/(Table1[[#This Row],[Generation (TWh)]]*10^9)</f>
        <v>839.28202424881374</v>
      </c>
    </row>
    <row r="5580" spans="1:21" x14ac:dyDescent="0.35">
      <c r="A5580" t="s">
        <v>1547</v>
      </c>
      <c r="B5580" t="s">
        <v>3241</v>
      </c>
      <c r="C5580" t="str">
        <f>SUBSTITUTE(Table1[[#This Row],[Fuel]],", ",",")</f>
        <v>fossil liquids: heavy fuel oil</v>
      </c>
      <c r="D5580" t="s">
        <v>3241</v>
      </c>
      <c r="H5580" t="s">
        <v>3440</v>
      </c>
      <c r="I5580">
        <v>380</v>
      </c>
      <c r="J5580" t="s">
        <v>3444</v>
      </c>
      <c r="K5580" t="s">
        <v>29</v>
      </c>
      <c r="L5580" t="s">
        <v>29</v>
      </c>
      <c r="M5580" t="s">
        <v>29</v>
      </c>
      <c r="N5580">
        <v>33.970650999999997</v>
      </c>
      <c r="O5580">
        <v>35.603934000000002</v>
      </c>
      <c r="P5580" t="s">
        <v>3537</v>
      </c>
      <c r="Q5580" s="3">
        <f>Table1[[#This Row],[Capacity (MW)]]*0.395*8760*10^-6</f>
        <v>1.3148759999999999</v>
      </c>
      <c r="R5580" s="3" cm="1">
        <f t="array" ref="R5580">AVERAGE(VLOOKUP(_xlfn.TEXTSPLIT(Table1[[#This Row],[Fuel (no space after comma)]], ","), FuelList_Final_EF!$A$2:$B$65, 2, FALSE))</f>
        <v>81.602530311017389</v>
      </c>
      <c r="S5580" s="3">
        <f>Table1[[#This Row],[Generation (TWh)]]*10^9*VLOOKUP(Table1[[#This Row],[Turbine/Engine Technology]],Technology_HR!$A$2:$B$11,2,FALSE)*10^-6</f>
        <v>13523499.66</v>
      </c>
      <c r="T5580" s="5">
        <f>Table1[[#This Row],[Fuel Consumption (mmBtu)]]*Table1[[#This Row],[Emission Factor (kg CO2/ mmBtu)]]*10^3</f>
        <v>1103551790916.1836</v>
      </c>
      <c r="U5580" s="3">
        <f>Table1[[#This Row],[Emissions (g CO2)]]/(Table1[[#This Row],[Generation (TWh)]]*10^9)</f>
        <v>839.28202424881408</v>
      </c>
    </row>
    <row r="5581" spans="1:21" x14ac:dyDescent="0.35">
      <c r="A5581" t="s">
        <v>1547</v>
      </c>
      <c r="B5581" t="s">
        <v>3240</v>
      </c>
      <c r="C5581" t="str">
        <f>SUBSTITUTE(Table1[[#This Row],[Fuel]],", ",",")</f>
        <v>fossil gas: natural gas,fossil liquids: diesel</v>
      </c>
      <c r="D5581" t="s">
        <v>3239</v>
      </c>
      <c r="E5581" t="s">
        <v>3258</v>
      </c>
      <c r="H5581" t="s">
        <v>3441</v>
      </c>
      <c r="I5581">
        <v>198</v>
      </c>
      <c r="J5581" t="s">
        <v>3446</v>
      </c>
      <c r="K5581">
        <v>2017</v>
      </c>
      <c r="L5581" t="s">
        <v>29</v>
      </c>
      <c r="M5581" t="s">
        <v>29</v>
      </c>
      <c r="N5581">
        <v>33.970650999999997</v>
      </c>
      <c r="O5581">
        <v>35.603934000000002</v>
      </c>
      <c r="P5581" t="s">
        <v>3537</v>
      </c>
      <c r="Q5581" s="3">
        <f>Table1[[#This Row],[Capacity (MW)]]*0.395*8760*10^-6</f>
        <v>0.68511960000000005</v>
      </c>
      <c r="R5581" s="3" cm="1">
        <f t="array" ref="R5581">AVERAGE(VLOOKUP(_xlfn.TEXTSPLIT(Table1[[#This Row],[Fuel (no space after comma)]], ","), FuelList_Final_EF!$A$2:$B$65, 2, FALSE))</f>
        <v>65.583341148886291</v>
      </c>
      <c r="S5581" s="3">
        <f>Table1[[#This Row],[Generation (TWh)]]*10^9*VLOOKUP(Table1[[#This Row],[Turbine/Engine Technology]],Technology_HR!$A$2:$B$11,2,FALSE)*10^-6</f>
        <v>5171967.8603999997</v>
      </c>
      <c r="T5581" s="5">
        <f>Table1[[#This Row],[Fuel Consumption (mmBtu)]]*Table1[[#This Row],[Emission Factor (kg CO2/ mmBtu)]]*10^3</f>
        <v>339194932599.68872</v>
      </c>
      <c r="U5581" s="3">
        <f>Table1[[#This Row],[Emissions (g CO2)]]/(Table1[[#This Row],[Generation (TWh)]]*10^9)</f>
        <v>495.08864233294264</v>
      </c>
    </row>
    <row r="5582" spans="1:21" x14ac:dyDescent="0.35">
      <c r="A5582" t="s">
        <v>1547</v>
      </c>
      <c r="B5582" t="s">
        <v>3241</v>
      </c>
      <c r="C5582" t="str">
        <f>SUBSTITUTE(Table1[[#This Row],[Fuel]],", ",",")</f>
        <v>fossil liquids: heavy fuel oil</v>
      </c>
      <c r="D5582" t="s">
        <v>3241</v>
      </c>
      <c r="H5582" t="s">
        <v>3440</v>
      </c>
      <c r="I5582">
        <v>198</v>
      </c>
      <c r="J5582" t="s">
        <v>3446</v>
      </c>
      <c r="K5582">
        <v>2012</v>
      </c>
      <c r="L5582" t="s">
        <v>29</v>
      </c>
      <c r="M5582" t="s">
        <v>29</v>
      </c>
      <c r="N5582">
        <v>33.970650999999997</v>
      </c>
      <c r="O5582">
        <v>35.603934000000002</v>
      </c>
      <c r="P5582" t="s">
        <v>3537</v>
      </c>
      <c r="Q5582" s="3">
        <f>Table1[[#This Row],[Capacity (MW)]]*0.395*8760*10^-6</f>
        <v>0.68511960000000005</v>
      </c>
      <c r="R5582" s="3" cm="1">
        <f t="array" ref="R5582">AVERAGE(VLOOKUP(_xlfn.TEXTSPLIT(Table1[[#This Row],[Fuel (no space after comma)]], ","), FuelList_Final_EF!$A$2:$B$65, 2, FALSE))</f>
        <v>81.602530311017389</v>
      </c>
      <c r="S5582" s="3">
        <f>Table1[[#This Row],[Generation (TWh)]]*10^9*VLOOKUP(Table1[[#This Row],[Turbine/Engine Technology]],Technology_HR!$A$2:$B$11,2,FALSE)*10^-6</f>
        <v>7046455.0860000001</v>
      </c>
      <c r="T5582" s="5">
        <f>Table1[[#This Row],[Fuel Consumption (mmBtu)]]*Table1[[#This Row],[Emission Factor (kg CO2/ mmBtu)]]*10^3</f>
        <v>575008564740.5376</v>
      </c>
      <c r="U5582" s="3">
        <f>Table1[[#This Row],[Emissions (g CO2)]]/(Table1[[#This Row],[Generation (TWh)]]*10^9)</f>
        <v>839.28202424881374</v>
      </c>
    </row>
    <row r="5583" spans="1:21" x14ac:dyDescent="0.35">
      <c r="A5583" t="s">
        <v>1548</v>
      </c>
      <c r="B5583" t="s">
        <v>3243</v>
      </c>
      <c r="C5583" t="str">
        <f>SUBSTITUTE(Table1[[#This Row],[Fuel]],", ",",")</f>
        <v>fossil gas: natural gas,fossil liquids: fuel oil</v>
      </c>
      <c r="D5583" t="s">
        <v>3239</v>
      </c>
      <c r="E5583" t="s">
        <v>3275</v>
      </c>
      <c r="H5583" t="s">
        <v>3440</v>
      </c>
      <c r="I5583">
        <v>120</v>
      </c>
      <c r="J5583" t="s">
        <v>3446</v>
      </c>
      <c r="K5583">
        <v>1982</v>
      </c>
      <c r="L5583" t="s">
        <v>29</v>
      </c>
      <c r="M5583" t="s">
        <v>29</v>
      </c>
      <c r="N5583">
        <v>32.623534999999997</v>
      </c>
      <c r="O5583">
        <v>14.329622000000001</v>
      </c>
      <c r="P5583" t="s">
        <v>3538</v>
      </c>
      <c r="Q5583" s="3">
        <f>Table1[[#This Row],[Capacity (MW)]]*0.395*8760*10^-6</f>
        <v>0.41522400000000004</v>
      </c>
      <c r="R5583" s="3" cm="1">
        <f t="array" ref="R5583">AVERAGE(VLOOKUP(_xlfn.TEXTSPLIT(Table1[[#This Row],[Fuel (no space after comma)]], ","), FuelList_Final_EF!$A$2:$B$65, 2, FALSE))</f>
        <v>65.583341148886291</v>
      </c>
      <c r="S5583" s="3">
        <f>Table1[[#This Row],[Generation (TWh)]]*10^9*VLOOKUP(Table1[[#This Row],[Turbine/Engine Technology]],Technology_HR!$A$2:$B$11,2,FALSE)*10^-6</f>
        <v>4270578.84</v>
      </c>
      <c r="T5583" s="5">
        <f>Table1[[#This Row],[Fuel Consumption (mmBtu)]]*Table1[[#This Row],[Emission Factor (kg CO2/ mmBtu)]]*10^3</f>
        <v>280078828966.93512</v>
      </c>
      <c r="U5583" s="3">
        <f>Table1[[#This Row],[Emissions (g CO2)]]/(Table1[[#This Row],[Generation (TWh)]]*10^9)</f>
        <v>674.52466371629544</v>
      </c>
    </row>
    <row r="5584" spans="1:21" x14ac:dyDescent="0.35">
      <c r="A5584" t="s">
        <v>1548</v>
      </c>
      <c r="B5584" t="s">
        <v>3243</v>
      </c>
      <c r="C5584" t="str">
        <f>SUBSTITUTE(Table1[[#This Row],[Fuel]],", ",",")</f>
        <v>fossil gas: natural gas,fossil liquids: fuel oil</v>
      </c>
      <c r="D5584" t="s">
        <v>3239</v>
      </c>
      <c r="E5584" t="s">
        <v>3275</v>
      </c>
      <c r="H5584" t="s">
        <v>3440</v>
      </c>
      <c r="I5584">
        <v>120</v>
      </c>
      <c r="J5584" t="s">
        <v>3446</v>
      </c>
      <c r="K5584">
        <v>1982</v>
      </c>
      <c r="L5584" t="s">
        <v>29</v>
      </c>
      <c r="M5584" t="s">
        <v>29</v>
      </c>
      <c r="N5584">
        <v>32.623534999999997</v>
      </c>
      <c r="O5584">
        <v>14.329622000000001</v>
      </c>
      <c r="P5584" t="s">
        <v>3538</v>
      </c>
      <c r="Q5584" s="3">
        <f>Table1[[#This Row],[Capacity (MW)]]*0.395*8760*10^-6</f>
        <v>0.41522400000000004</v>
      </c>
      <c r="R5584" s="3" cm="1">
        <f t="array" ref="R5584">AVERAGE(VLOOKUP(_xlfn.TEXTSPLIT(Table1[[#This Row],[Fuel (no space after comma)]], ","), FuelList_Final_EF!$A$2:$B$65, 2, FALSE))</f>
        <v>65.583341148886291</v>
      </c>
      <c r="S5584" s="3">
        <f>Table1[[#This Row],[Generation (TWh)]]*10^9*VLOOKUP(Table1[[#This Row],[Turbine/Engine Technology]],Technology_HR!$A$2:$B$11,2,FALSE)*10^-6</f>
        <v>4270578.84</v>
      </c>
      <c r="T5584" s="5">
        <f>Table1[[#This Row],[Fuel Consumption (mmBtu)]]*Table1[[#This Row],[Emission Factor (kg CO2/ mmBtu)]]*10^3</f>
        <v>280078828966.93512</v>
      </c>
      <c r="U5584" s="3">
        <f>Table1[[#This Row],[Emissions (g CO2)]]/(Table1[[#This Row],[Generation (TWh)]]*10^9)</f>
        <v>674.52466371629544</v>
      </c>
    </row>
    <row r="5585" spans="1:21" x14ac:dyDescent="0.35">
      <c r="A5585" t="s">
        <v>1548</v>
      </c>
      <c r="B5585" t="s">
        <v>3243</v>
      </c>
      <c r="C5585" t="str">
        <f>SUBSTITUTE(Table1[[#This Row],[Fuel]],", ",",")</f>
        <v>fossil gas: natural gas,fossil liquids: fuel oil</v>
      </c>
      <c r="D5585" t="s">
        <v>3239</v>
      </c>
      <c r="E5585" t="s">
        <v>3275</v>
      </c>
      <c r="H5585" t="s">
        <v>3440</v>
      </c>
      <c r="I5585">
        <v>120</v>
      </c>
      <c r="J5585" t="s">
        <v>3446</v>
      </c>
      <c r="K5585">
        <v>1982</v>
      </c>
      <c r="L5585" t="s">
        <v>29</v>
      </c>
      <c r="M5585" t="s">
        <v>29</v>
      </c>
      <c r="N5585">
        <v>32.623534999999997</v>
      </c>
      <c r="O5585">
        <v>14.329622000000001</v>
      </c>
      <c r="P5585" t="s">
        <v>3538</v>
      </c>
      <c r="Q5585" s="3">
        <f>Table1[[#This Row],[Capacity (MW)]]*0.395*8760*10^-6</f>
        <v>0.41522400000000004</v>
      </c>
      <c r="R5585" s="3" cm="1">
        <f t="array" ref="R5585">AVERAGE(VLOOKUP(_xlfn.TEXTSPLIT(Table1[[#This Row],[Fuel (no space after comma)]], ","), FuelList_Final_EF!$A$2:$B$65, 2, FALSE))</f>
        <v>65.583341148886291</v>
      </c>
      <c r="S5585" s="3">
        <f>Table1[[#This Row],[Generation (TWh)]]*10^9*VLOOKUP(Table1[[#This Row],[Turbine/Engine Technology]],Technology_HR!$A$2:$B$11,2,FALSE)*10^-6</f>
        <v>4270578.84</v>
      </c>
      <c r="T5585" s="5">
        <f>Table1[[#This Row],[Fuel Consumption (mmBtu)]]*Table1[[#This Row],[Emission Factor (kg CO2/ mmBtu)]]*10^3</f>
        <v>280078828966.93512</v>
      </c>
      <c r="U5585" s="3">
        <f>Table1[[#This Row],[Emissions (g CO2)]]/(Table1[[#This Row],[Generation (TWh)]]*10^9)</f>
        <v>674.52466371629544</v>
      </c>
    </row>
    <row r="5586" spans="1:21" x14ac:dyDescent="0.35">
      <c r="A5586" t="s">
        <v>1548</v>
      </c>
      <c r="B5586" t="s">
        <v>3243</v>
      </c>
      <c r="C5586" t="str">
        <f>SUBSTITUTE(Table1[[#This Row],[Fuel]],", ",",")</f>
        <v>fossil gas: natural gas,fossil liquids: fuel oil</v>
      </c>
      <c r="D5586" t="s">
        <v>3239</v>
      </c>
      <c r="E5586" t="s">
        <v>3275</v>
      </c>
      <c r="H5586" t="s">
        <v>3440</v>
      </c>
      <c r="I5586">
        <v>120</v>
      </c>
      <c r="J5586" t="s">
        <v>3446</v>
      </c>
      <c r="K5586">
        <v>1982</v>
      </c>
      <c r="L5586" t="s">
        <v>29</v>
      </c>
      <c r="M5586" t="s">
        <v>29</v>
      </c>
      <c r="N5586">
        <v>32.623534999999997</v>
      </c>
      <c r="O5586">
        <v>14.329622000000001</v>
      </c>
      <c r="P5586" t="s">
        <v>3538</v>
      </c>
      <c r="Q5586" s="3">
        <f>Table1[[#This Row],[Capacity (MW)]]*0.395*8760*10^-6</f>
        <v>0.41522400000000004</v>
      </c>
      <c r="R5586" s="3" cm="1">
        <f t="array" ref="R5586">AVERAGE(VLOOKUP(_xlfn.TEXTSPLIT(Table1[[#This Row],[Fuel (no space after comma)]], ","), FuelList_Final_EF!$A$2:$B$65, 2, FALSE))</f>
        <v>65.583341148886291</v>
      </c>
      <c r="S5586" s="3">
        <f>Table1[[#This Row],[Generation (TWh)]]*10^9*VLOOKUP(Table1[[#This Row],[Turbine/Engine Technology]],Technology_HR!$A$2:$B$11,2,FALSE)*10^-6</f>
        <v>4270578.84</v>
      </c>
      <c r="T5586" s="5">
        <f>Table1[[#This Row],[Fuel Consumption (mmBtu)]]*Table1[[#This Row],[Emission Factor (kg CO2/ mmBtu)]]*10^3</f>
        <v>280078828966.93512</v>
      </c>
      <c r="U5586" s="3">
        <f>Table1[[#This Row],[Emissions (g CO2)]]/(Table1[[#This Row],[Generation (TWh)]]*10^9)</f>
        <v>674.52466371629544</v>
      </c>
    </row>
    <row r="5587" spans="1:21" x14ac:dyDescent="0.35">
      <c r="A5587" t="s">
        <v>1548</v>
      </c>
      <c r="B5587" t="s">
        <v>3243</v>
      </c>
      <c r="C5587" t="str">
        <f>SUBSTITUTE(Table1[[#This Row],[Fuel]],", ",",")</f>
        <v>fossil gas: natural gas,fossil liquids: fuel oil</v>
      </c>
      <c r="D5587" t="s">
        <v>3239</v>
      </c>
      <c r="E5587" t="s">
        <v>3275</v>
      </c>
      <c r="H5587" t="s">
        <v>3436</v>
      </c>
      <c r="I5587">
        <v>150</v>
      </c>
      <c r="J5587" t="s">
        <v>3446</v>
      </c>
      <c r="K5587">
        <v>1995</v>
      </c>
      <c r="L5587" t="s">
        <v>29</v>
      </c>
      <c r="M5587">
        <v>2026</v>
      </c>
      <c r="N5587">
        <v>32.623534999999997</v>
      </c>
      <c r="O5587">
        <v>14.329622000000001</v>
      </c>
      <c r="P5587" t="s">
        <v>3538</v>
      </c>
      <c r="Q5587" s="3">
        <f>Table1[[#This Row],[Capacity (MW)]]*0.395*8760*10^-6</f>
        <v>0.51902999999999999</v>
      </c>
      <c r="R5587" s="3" cm="1">
        <f t="array" ref="R5587">AVERAGE(VLOOKUP(_xlfn.TEXTSPLIT(Table1[[#This Row],[Fuel (no space after comma)]], ","), FuelList_Final_EF!$A$2:$B$65, 2, FALSE))</f>
        <v>65.583341148886291</v>
      </c>
      <c r="S5587" s="3">
        <f>Table1[[#This Row],[Generation (TWh)]]*10^9*VLOOKUP(Table1[[#This Row],[Turbine/Engine Technology]],Technology_HR!$A$2:$B$11,2,FALSE)*10^-6</f>
        <v>5714520.2999999998</v>
      </c>
      <c r="T5587" s="5">
        <f>Table1[[#This Row],[Fuel Consumption (mmBtu)]]*Table1[[#This Row],[Emission Factor (kg CO2/ mmBtu)]]*10^3</f>
        <v>374777334337.13605</v>
      </c>
      <c r="U5587" s="3">
        <f>Table1[[#This Row],[Emissions (g CO2)]]/(Table1[[#This Row],[Generation (TWh)]]*10^9)</f>
        <v>722.07258604923811</v>
      </c>
    </row>
    <row r="5588" spans="1:21" x14ac:dyDescent="0.35">
      <c r="A5588" t="s">
        <v>1548</v>
      </c>
      <c r="B5588" t="s">
        <v>3243</v>
      </c>
      <c r="C5588" t="str">
        <f>SUBSTITUTE(Table1[[#This Row],[Fuel]],", ",",")</f>
        <v>fossil gas: natural gas,fossil liquids: fuel oil</v>
      </c>
      <c r="D5588" t="s">
        <v>3239</v>
      </c>
      <c r="E5588" t="s">
        <v>3275</v>
      </c>
      <c r="H5588" t="s">
        <v>3436</v>
      </c>
      <c r="I5588">
        <v>150</v>
      </c>
      <c r="J5588" t="s">
        <v>3446</v>
      </c>
      <c r="K5588">
        <v>1995</v>
      </c>
      <c r="L5588" t="s">
        <v>29</v>
      </c>
      <c r="M5588">
        <v>2026</v>
      </c>
      <c r="N5588">
        <v>32.623534999999997</v>
      </c>
      <c r="O5588">
        <v>14.329622000000001</v>
      </c>
      <c r="P5588" t="s">
        <v>3538</v>
      </c>
      <c r="Q5588" s="3">
        <f>Table1[[#This Row],[Capacity (MW)]]*0.395*8760*10^-6</f>
        <v>0.51902999999999999</v>
      </c>
      <c r="R5588" s="3" cm="1">
        <f t="array" ref="R5588">AVERAGE(VLOOKUP(_xlfn.TEXTSPLIT(Table1[[#This Row],[Fuel (no space after comma)]], ","), FuelList_Final_EF!$A$2:$B$65, 2, FALSE))</f>
        <v>65.583341148886291</v>
      </c>
      <c r="S5588" s="3">
        <f>Table1[[#This Row],[Generation (TWh)]]*10^9*VLOOKUP(Table1[[#This Row],[Turbine/Engine Technology]],Technology_HR!$A$2:$B$11,2,FALSE)*10^-6</f>
        <v>5714520.2999999998</v>
      </c>
      <c r="T5588" s="5">
        <f>Table1[[#This Row],[Fuel Consumption (mmBtu)]]*Table1[[#This Row],[Emission Factor (kg CO2/ mmBtu)]]*10^3</f>
        <v>374777334337.13605</v>
      </c>
      <c r="U5588" s="3">
        <f>Table1[[#This Row],[Emissions (g CO2)]]/(Table1[[#This Row],[Generation (TWh)]]*10^9)</f>
        <v>722.07258604923811</v>
      </c>
    </row>
    <row r="5589" spans="1:21" x14ac:dyDescent="0.35">
      <c r="A5589" t="s">
        <v>1548</v>
      </c>
      <c r="B5589" t="s">
        <v>3243</v>
      </c>
      <c r="C5589" t="str">
        <f>SUBSTITUTE(Table1[[#This Row],[Fuel]],", ",",")</f>
        <v>fossil gas: natural gas,fossil liquids: fuel oil</v>
      </c>
      <c r="D5589" t="s">
        <v>3239</v>
      </c>
      <c r="E5589" t="s">
        <v>3275</v>
      </c>
      <c r="H5589" t="s">
        <v>3436</v>
      </c>
      <c r="I5589">
        <v>150</v>
      </c>
      <c r="J5589" t="s">
        <v>3446</v>
      </c>
      <c r="K5589">
        <v>1995</v>
      </c>
      <c r="L5589" t="s">
        <v>29</v>
      </c>
      <c r="M5589">
        <v>2026</v>
      </c>
      <c r="N5589">
        <v>32.623534999999997</v>
      </c>
      <c r="O5589">
        <v>14.329622000000001</v>
      </c>
      <c r="P5589" t="s">
        <v>3538</v>
      </c>
      <c r="Q5589" s="3">
        <f>Table1[[#This Row],[Capacity (MW)]]*0.395*8760*10^-6</f>
        <v>0.51902999999999999</v>
      </c>
      <c r="R5589" s="3" cm="1">
        <f t="array" ref="R5589">AVERAGE(VLOOKUP(_xlfn.TEXTSPLIT(Table1[[#This Row],[Fuel (no space after comma)]], ","), FuelList_Final_EF!$A$2:$B$65, 2, FALSE))</f>
        <v>65.583341148886291</v>
      </c>
      <c r="S5589" s="3">
        <f>Table1[[#This Row],[Generation (TWh)]]*10^9*VLOOKUP(Table1[[#This Row],[Turbine/Engine Technology]],Technology_HR!$A$2:$B$11,2,FALSE)*10^-6</f>
        <v>5714520.2999999998</v>
      </c>
      <c r="T5589" s="5">
        <f>Table1[[#This Row],[Fuel Consumption (mmBtu)]]*Table1[[#This Row],[Emission Factor (kg CO2/ mmBtu)]]*10^3</f>
        <v>374777334337.13605</v>
      </c>
      <c r="U5589" s="3">
        <f>Table1[[#This Row],[Emissions (g CO2)]]/(Table1[[#This Row],[Generation (TWh)]]*10^9)</f>
        <v>722.07258604923811</v>
      </c>
    </row>
    <row r="5590" spans="1:21" x14ac:dyDescent="0.35">
      <c r="A5590" t="s">
        <v>1548</v>
      </c>
      <c r="B5590" t="s">
        <v>3243</v>
      </c>
      <c r="C5590" t="str">
        <f>SUBSTITUTE(Table1[[#This Row],[Fuel]],", ",",")</f>
        <v>fossil gas: natural gas,fossil liquids: fuel oil</v>
      </c>
      <c r="D5590" t="s">
        <v>3239</v>
      </c>
      <c r="E5590" t="s">
        <v>3275</v>
      </c>
      <c r="H5590" t="s">
        <v>3436</v>
      </c>
      <c r="I5590">
        <v>150</v>
      </c>
      <c r="J5590" t="s">
        <v>3446</v>
      </c>
      <c r="K5590">
        <v>1995</v>
      </c>
      <c r="L5590" t="s">
        <v>29</v>
      </c>
      <c r="M5590">
        <v>2026</v>
      </c>
      <c r="N5590">
        <v>32.623534999999997</v>
      </c>
      <c r="O5590">
        <v>14.329622000000001</v>
      </c>
      <c r="P5590" t="s">
        <v>3538</v>
      </c>
      <c r="Q5590" s="3">
        <f>Table1[[#This Row],[Capacity (MW)]]*0.395*8760*10^-6</f>
        <v>0.51902999999999999</v>
      </c>
      <c r="R5590" s="3" cm="1">
        <f t="array" ref="R5590">AVERAGE(VLOOKUP(_xlfn.TEXTSPLIT(Table1[[#This Row],[Fuel (no space after comma)]], ","), FuelList_Final_EF!$A$2:$B$65, 2, FALSE))</f>
        <v>65.583341148886291</v>
      </c>
      <c r="S5590" s="3">
        <f>Table1[[#This Row],[Generation (TWh)]]*10^9*VLOOKUP(Table1[[#This Row],[Turbine/Engine Technology]],Technology_HR!$A$2:$B$11,2,FALSE)*10^-6</f>
        <v>5714520.2999999998</v>
      </c>
      <c r="T5590" s="5">
        <f>Table1[[#This Row],[Fuel Consumption (mmBtu)]]*Table1[[#This Row],[Emission Factor (kg CO2/ mmBtu)]]*10^3</f>
        <v>374777334337.13605</v>
      </c>
      <c r="U5590" s="3">
        <f>Table1[[#This Row],[Emissions (g CO2)]]/(Table1[[#This Row],[Generation (TWh)]]*10^9)</f>
        <v>722.07258604923811</v>
      </c>
    </row>
    <row r="5591" spans="1:21" x14ac:dyDescent="0.35">
      <c r="A5591" t="s">
        <v>1548</v>
      </c>
      <c r="B5591" t="s">
        <v>3243</v>
      </c>
      <c r="C5591" t="str">
        <f>SUBSTITUTE(Table1[[#This Row],[Fuel]],", ",",")</f>
        <v>fossil gas: natural gas,fossil liquids: fuel oil</v>
      </c>
      <c r="D5591" t="s">
        <v>3239</v>
      </c>
      <c r="E5591" t="s">
        <v>3275</v>
      </c>
      <c r="H5591" t="s">
        <v>3436</v>
      </c>
      <c r="I5591">
        <v>265</v>
      </c>
      <c r="J5591" t="s">
        <v>3446</v>
      </c>
      <c r="K5591">
        <v>2016</v>
      </c>
      <c r="L5591" t="s">
        <v>29</v>
      </c>
      <c r="M5591">
        <v>2030</v>
      </c>
      <c r="N5591">
        <v>32.623534999999997</v>
      </c>
      <c r="O5591">
        <v>14.329622000000001</v>
      </c>
      <c r="P5591" t="s">
        <v>3538</v>
      </c>
      <c r="Q5591" s="3">
        <f>Table1[[#This Row],[Capacity (MW)]]*0.395*8760*10^-6</f>
        <v>0.91695300000000013</v>
      </c>
      <c r="R5591" s="3" cm="1">
        <f t="array" ref="R5591">AVERAGE(VLOOKUP(_xlfn.TEXTSPLIT(Table1[[#This Row],[Fuel (no space after comma)]], ","), FuelList_Final_EF!$A$2:$B$65, 2, FALSE))</f>
        <v>65.583341148886291</v>
      </c>
      <c r="S5591" s="3">
        <f>Table1[[#This Row],[Generation (TWh)]]*10^9*VLOOKUP(Table1[[#This Row],[Turbine/Engine Technology]],Technology_HR!$A$2:$B$11,2,FALSE)*10^-6</f>
        <v>10095652.530000001</v>
      </c>
      <c r="T5591" s="5">
        <f>Table1[[#This Row],[Fuel Consumption (mmBtu)]]*Table1[[#This Row],[Emission Factor (kg CO2/ mmBtu)]]*10^3</f>
        <v>662106623995.60706</v>
      </c>
      <c r="U5591" s="3">
        <f>Table1[[#This Row],[Emissions (g CO2)]]/(Table1[[#This Row],[Generation (TWh)]]*10^9)</f>
        <v>722.072586049238</v>
      </c>
    </row>
    <row r="5592" spans="1:21" x14ac:dyDescent="0.35">
      <c r="A5592" t="s">
        <v>1548</v>
      </c>
      <c r="B5592" t="s">
        <v>3243</v>
      </c>
      <c r="C5592" t="str">
        <f>SUBSTITUTE(Table1[[#This Row],[Fuel]],", ",",")</f>
        <v>fossil gas: natural gas,fossil liquids: fuel oil</v>
      </c>
      <c r="D5592" t="s">
        <v>3239</v>
      </c>
      <c r="E5592" t="s">
        <v>3275</v>
      </c>
      <c r="H5592" t="s">
        <v>3436</v>
      </c>
      <c r="I5592">
        <v>265</v>
      </c>
      <c r="J5592" t="s">
        <v>3446</v>
      </c>
      <c r="K5592">
        <v>2017</v>
      </c>
      <c r="L5592" t="s">
        <v>29</v>
      </c>
      <c r="M5592">
        <v>2030</v>
      </c>
      <c r="N5592">
        <v>32.623534999999997</v>
      </c>
      <c r="O5592">
        <v>14.329622000000001</v>
      </c>
      <c r="P5592" t="s">
        <v>3538</v>
      </c>
      <c r="Q5592" s="3">
        <f>Table1[[#This Row],[Capacity (MW)]]*0.395*8760*10^-6</f>
        <v>0.91695300000000013</v>
      </c>
      <c r="R5592" s="3" cm="1">
        <f t="array" ref="R5592">AVERAGE(VLOOKUP(_xlfn.TEXTSPLIT(Table1[[#This Row],[Fuel (no space after comma)]], ","), FuelList_Final_EF!$A$2:$B$65, 2, FALSE))</f>
        <v>65.583341148886291</v>
      </c>
      <c r="S5592" s="3">
        <f>Table1[[#This Row],[Generation (TWh)]]*10^9*VLOOKUP(Table1[[#This Row],[Turbine/Engine Technology]],Technology_HR!$A$2:$B$11,2,FALSE)*10^-6</f>
        <v>10095652.530000001</v>
      </c>
      <c r="T5592" s="5">
        <f>Table1[[#This Row],[Fuel Consumption (mmBtu)]]*Table1[[#This Row],[Emission Factor (kg CO2/ mmBtu)]]*10^3</f>
        <v>662106623995.60706</v>
      </c>
      <c r="U5592" s="3">
        <f>Table1[[#This Row],[Emissions (g CO2)]]/(Table1[[#This Row],[Generation (TWh)]]*10^9)</f>
        <v>722.072586049238</v>
      </c>
    </row>
    <row r="5593" spans="1:21" x14ac:dyDescent="0.35">
      <c r="A5593" t="s">
        <v>1548</v>
      </c>
      <c r="B5593" t="s">
        <v>3243</v>
      </c>
      <c r="C5593" t="str">
        <f>SUBSTITUTE(Table1[[#This Row],[Fuel]],", ",",")</f>
        <v>fossil gas: natural gas,fossil liquids: fuel oil</v>
      </c>
      <c r="D5593" t="s">
        <v>3239</v>
      </c>
      <c r="E5593" t="s">
        <v>3275</v>
      </c>
      <c r="H5593" t="s">
        <v>3438</v>
      </c>
      <c r="I5593">
        <v>480</v>
      </c>
      <c r="J5593" t="s">
        <v>3446</v>
      </c>
      <c r="K5593">
        <v>2007</v>
      </c>
      <c r="L5593" t="s">
        <v>29</v>
      </c>
      <c r="M5593" t="s">
        <v>29</v>
      </c>
      <c r="N5593">
        <v>32.788200000000003</v>
      </c>
      <c r="O5593">
        <v>12.673999999999999</v>
      </c>
      <c r="P5593" t="s">
        <v>3538</v>
      </c>
      <c r="Q5593" s="3">
        <f>Table1[[#This Row],[Capacity (MW)]]*0.395*8760*10^-6</f>
        <v>1.6608960000000002</v>
      </c>
      <c r="R5593" s="3" cm="1">
        <f t="array" ref="R5593">AVERAGE(VLOOKUP(_xlfn.TEXTSPLIT(Table1[[#This Row],[Fuel (no space after comma)]], ","), FuelList_Final_EF!$A$2:$B$65, 2, FALSE))</f>
        <v>65.583341148886291</v>
      </c>
      <c r="S5593" s="3">
        <f>Table1[[#This Row],[Generation (TWh)]]*10^9*VLOOKUP(Table1[[#This Row],[Turbine/Engine Technology]],Technology_HR!$A$2:$B$11,2,FALSE)*10^-6</f>
        <v>12538103.904000001</v>
      </c>
      <c r="T5593" s="5">
        <f>Table1[[#This Row],[Fuel Consumption (mmBtu)]]*Table1[[#This Row],[Emission Factor (kg CO2/ mmBtu)]]*10^3</f>
        <v>822290745696.21521</v>
      </c>
      <c r="U5593" s="3">
        <f>Table1[[#This Row],[Emissions (g CO2)]]/(Table1[[#This Row],[Generation (TWh)]]*10^9)</f>
        <v>495.08864233294264</v>
      </c>
    </row>
    <row r="5594" spans="1:21" x14ac:dyDescent="0.35">
      <c r="A5594" t="s">
        <v>1548</v>
      </c>
      <c r="B5594" t="s">
        <v>3243</v>
      </c>
      <c r="C5594" t="str">
        <f>SUBSTITUTE(Table1[[#This Row],[Fuel]],", ",",")</f>
        <v>fossil gas: natural gas,fossil liquids: fuel oil</v>
      </c>
      <c r="D5594" t="s">
        <v>3239</v>
      </c>
      <c r="E5594" t="s">
        <v>3275</v>
      </c>
      <c r="H5594" t="s">
        <v>3438</v>
      </c>
      <c r="I5594">
        <v>480</v>
      </c>
      <c r="J5594" t="s">
        <v>3446</v>
      </c>
      <c r="K5594">
        <v>2007</v>
      </c>
      <c r="L5594" t="s">
        <v>29</v>
      </c>
      <c r="M5594" t="s">
        <v>29</v>
      </c>
      <c r="N5594">
        <v>32.788200000000003</v>
      </c>
      <c r="O5594">
        <v>12.673999999999999</v>
      </c>
      <c r="P5594" t="s">
        <v>3538</v>
      </c>
      <c r="Q5594" s="3">
        <f>Table1[[#This Row],[Capacity (MW)]]*0.395*8760*10^-6</f>
        <v>1.6608960000000002</v>
      </c>
      <c r="R5594" s="3" cm="1">
        <f t="array" ref="R5594">AVERAGE(VLOOKUP(_xlfn.TEXTSPLIT(Table1[[#This Row],[Fuel (no space after comma)]], ","), FuelList_Final_EF!$A$2:$B$65, 2, FALSE))</f>
        <v>65.583341148886291</v>
      </c>
      <c r="S5594" s="3">
        <f>Table1[[#This Row],[Generation (TWh)]]*10^9*VLOOKUP(Table1[[#This Row],[Turbine/Engine Technology]],Technology_HR!$A$2:$B$11,2,FALSE)*10^-6</f>
        <v>12538103.904000001</v>
      </c>
      <c r="T5594" s="5">
        <f>Table1[[#This Row],[Fuel Consumption (mmBtu)]]*Table1[[#This Row],[Emission Factor (kg CO2/ mmBtu)]]*10^3</f>
        <v>822290745696.21521</v>
      </c>
      <c r="U5594" s="3">
        <f>Table1[[#This Row],[Emissions (g CO2)]]/(Table1[[#This Row],[Generation (TWh)]]*10^9)</f>
        <v>495.08864233294264</v>
      </c>
    </row>
    <row r="5595" spans="1:21" x14ac:dyDescent="0.35">
      <c r="A5595" t="s">
        <v>1548</v>
      </c>
      <c r="B5595" t="s">
        <v>3243</v>
      </c>
      <c r="C5595" t="str">
        <f>SUBSTITUTE(Table1[[#This Row],[Fuel]],", ",",")</f>
        <v>fossil gas: natural gas,fossil liquids: fuel oil</v>
      </c>
      <c r="D5595" t="s">
        <v>3239</v>
      </c>
      <c r="E5595" t="s">
        <v>3275</v>
      </c>
      <c r="H5595" t="s">
        <v>3438</v>
      </c>
      <c r="I5595">
        <v>480</v>
      </c>
      <c r="J5595" t="s">
        <v>3446</v>
      </c>
      <c r="K5595">
        <v>2007</v>
      </c>
      <c r="L5595" t="s">
        <v>29</v>
      </c>
      <c r="M5595" t="s">
        <v>29</v>
      </c>
      <c r="N5595">
        <v>32.788200000000003</v>
      </c>
      <c r="O5595">
        <v>12.673999999999999</v>
      </c>
      <c r="P5595" t="s">
        <v>3538</v>
      </c>
      <c r="Q5595" s="3">
        <f>Table1[[#This Row],[Capacity (MW)]]*0.395*8760*10^-6</f>
        <v>1.6608960000000002</v>
      </c>
      <c r="R5595" s="3" cm="1">
        <f t="array" ref="R5595">AVERAGE(VLOOKUP(_xlfn.TEXTSPLIT(Table1[[#This Row],[Fuel (no space after comma)]], ","), FuelList_Final_EF!$A$2:$B$65, 2, FALSE))</f>
        <v>65.583341148886291</v>
      </c>
      <c r="S5595" s="3">
        <f>Table1[[#This Row],[Generation (TWh)]]*10^9*VLOOKUP(Table1[[#This Row],[Turbine/Engine Technology]],Technology_HR!$A$2:$B$11,2,FALSE)*10^-6</f>
        <v>12538103.904000001</v>
      </c>
      <c r="T5595" s="5">
        <f>Table1[[#This Row],[Fuel Consumption (mmBtu)]]*Table1[[#This Row],[Emission Factor (kg CO2/ mmBtu)]]*10^3</f>
        <v>822290745696.21521</v>
      </c>
      <c r="U5595" s="3">
        <f>Table1[[#This Row],[Emissions (g CO2)]]/(Table1[[#This Row],[Generation (TWh)]]*10^9)</f>
        <v>495.08864233294264</v>
      </c>
    </row>
    <row r="5596" spans="1:21" x14ac:dyDescent="0.35">
      <c r="A5596" t="s">
        <v>1548</v>
      </c>
      <c r="B5596" t="s">
        <v>3243</v>
      </c>
      <c r="C5596" t="str">
        <f>SUBSTITUTE(Table1[[#This Row],[Fuel]],", ",",")</f>
        <v>fossil gas: natural gas,fossil liquids: fuel oil</v>
      </c>
      <c r="D5596" t="s">
        <v>3239</v>
      </c>
      <c r="E5596" t="s">
        <v>3275</v>
      </c>
      <c r="H5596" t="s">
        <v>3436</v>
      </c>
      <c r="I5596">
        <v>50</v>
      </c>
      <c r="J5596" t="s">
        <v>3446</v>
      </c>
      <c r="K5596">
        <v>2013</v>
      </c>
      <c r="L5596" t="s">
        <v>29</v>
      </c>
      <c r="M5596" t="s">
        <v>29</v>
      </c>
      <c r="N5596">
        <v>32.788200000000003</v>
      </c>
      <c r="O5596">
        <v>12.673999999999999</v>
      </c>
      <c r="P5596" t="s">
        <v>3538</v>
      </c>
      <c r="Q5596" s="3">
        <f>Table1[[#This Row],[Capacity (MW)]]*0.395*8760*10^-6</f>
        <v>0.17301</v>
      </c>
      <c r="R5596" s="3" cm="1">
        <f t="array" ref="R5596">AVERAGE(VLOOKUP(_xlfn.TEXTSPLIT(Table1[[#This Row],[Fuel (no space after comma)]], ","), FuelList_Final_EF!$A$2:$B$65, 2, FALSE))</f>
        <v>65.583341148886291</v>
      </c>
      <c r="S5596" s="3">
        <f>Table1[[#This Row],[Generation (TWh)]]*10^9*VLOOKUP(Table1[[#This Row],[Turbine/Engine Technology]],Technology_HR!$A$2:$B$11,2,FALSE)*10^-6</f>
        <v>1904840.0999999999</v>
      </c>
      <c r="T5596" s="5">
        <f>Table1[[#This Row],[Fuel Consumption (mmBtu)]]*Table1[[#This Row],[Emission Factor (kg CO2/ mmBtu)]]*10^3</f>
        <v>124925778112.37868</v>
      </c>
      <c r="U5596" s="3">
        <f>Table1[[#This Row],[Emissions (g CO2)]]/(Table1[[#This Row],[Generation (TWh)]]*10^9)</f>
        <v>722.07258604923811</v>
      </c>
    </row>
    <row r="5597" spans="1:21" x14ac:dyDescent="0.35">
      <c r="A5597" t="s">
        <v>1548</v>
      </c>
      <c r="B5597" t="s">
        <v>3243</v>
      </c>
      <c r="C5597" t="str">
        <f>SUBSTITUTE(Table1[[#This Row],[Fuel]],", ",",")</f>
        <v>fossil gas: natural gas,fossil liquids: fuel oil</v>
      </c>
      <c r="D5597" t="s">
        <v>3239</v>
      </c>
      <c r="E5597" t="s">
        <v>3275</v>
      </c>
      <c r="H5597" t="s">
        <v>3436</v>
      </c>
      <c r="I5597">
        <v>50</v>
      </c>
      <c r="J5597" t="s">
        <v>3446</v>
      </c>
      <c r="K5597">
        <v>2013</v>
      </c>
      <c r="L5597" t="s">
        <v>29</v>
      </c>
      <c r="M5597" t="s">
        <v>29</v>
      </c>
      <c r="N5597">
        <v>32.788200000000003</v>
      </c>
      <c r="O5597">
        <v>12.673999999999999</v>
      </c>
      <c r="P5597" t="s">
        <v>3538</v>
      </c>
      <c r="Q5597" s="3">
        <f>Table1[[#This Row],[Capacity (MW)]]*0.395*8760*10^-6</f>
        <v>0.17301</v>
      </c>
      <c r="R5597" s="3" cm="1">
        <f t="array" ref="R5597">AVERAGE(VLOOKUP(_xlfn.TEXTSPLIT(Table1[[#This Row],[Fuel (no space after comma)]], ","), FuelList_Final_EF!$A$2:$B$65, 2, FALSE))</f>
        <v>65.583341148886291</v>
      </c>
      <c r="S5597" s="3">
        <f>Table1[[#This Row],[Generation (TWh)]]*10^9*VLOOKUP(Table1[[#This Row],[Turbine/Engine Technology]],Technology_HR!$A$2:$B$11,2,FALSE)*10^-6</f>
        <v>1904840.0999999999</v>
      </c>
      <c r="T5597" s="5">
        <f>Table1[[#This Row],[Fuel Consumption (mmBtu)]]*Table1[[#This Row],[Emission Factor (kg CO2/ mmBtu)]]*10^3</f>
        <v>124925778112.37868</v>
      </c>
      <c r="U5597" s="3">
        <f>Table1[[#This Row],[Emissions (g CO2)]]/(Table1[[#This Row],[Generation (TWh)]]*10^9)</f>
        <v>722.07258604923811</v>
      </c>
    </row>
    <row r="5598" spans="1:21" x14ac:dyDescent="0.35">
      <c r="A5598" t="s">
        <v>1548</v>
      </c>
      <c r="B5598" t="s">
        <v>3239</v>
      </c>
      <c r="C5598" t="str">
        <f>SUBSTITUTE(Table1[[#This Row],[Fuel]],", ",",")</f>
        <v>fossil gas: natural gas</v>
      </c>
      <c r="D5598" t="s">
        <v>3239</v>
      </c>
      <c r="H5598" t="s">
        <v>3438</v>
      </c>
      <c r="I5598">
        <v>1500</v>
      </c>
      <c r="J5598" t="s">
        <v>3447</v>
      </c>
      <c r="K5598" t="s">
        <v>29</v>
      </c>
      <c r="L5598" t="s">
        <v>29</v>
      </c>
      <c r="M5598" t="s">
        <v>29</v>
      </c>
      <c r="N5598">
        <v>32.120463000000001</v>
      </c>
      <c r="O5598">
        <v>20.068256000000002</v>
      </c>
      <c r="P5598" t="s">
        <v>3538</v>
      </c>
      <c r="Q5598" s="3">
        <f>Table1[[#This Row],[Capacity (MW)]]*0.395*8760*10^-6</f>
        <v>5.1902999999999997</v>
      </c>
      <c r="R5598" s="3" cm="1">
        <f t="array" ref="R5598">AVERAGE(VLOOKUP(_xlfn.TEXTSPLIT(Table1[[#This Row],[Fuel (no space after comma)]], ","), FuelList_Final_EF!$A$2:$B$65, 2, FALSE))</f>
        <v>53.06</v>
      </c>
      <c r="S5598" s="3">
        <f>Table1[[#This Row],[Generation (TWh)]]*10^9*VLOOKUP(Table1[[#This Row],[Turbine/Engine Technology]],Technology_HR!$A$2:$B$11,2,FALSE)*10^-6</f>
        <v>39181574.699999996</v>
      </c>
      <c r="T5598" s="5">
        <f>Table1[[#This Row],[Fuel Consumption (mmBtu)]]*Table1[[#This Row],[Emission Factor (kg CO2/ mmBtu)]]*10^3</f>
        <v>2078974353581.9998</v>
      </c>
      <c r="U5598" s="3">
        <f>Table1[[#This Row],[Emissions (g CO2)]]/(Table1[[#This Row],[Generation (TWh)]]*10^9)</f>
        <v>400.54993999999994</v>
      </c>
    </row>
    <row r="5599" spans="1:21" x14ac:dyDescent="0.35">
      <c r="A5599" t="s">
        <v>29</v>
      </c>
      <c r="B5599" t="s">
        <v>3239</v>
      </c>
      <c r="C5599" t="str">
        <f>SUBSTITUTE(Table1[[#This Row],[Fuel]],", ",",")</f>
        <v>fossil gas: natural gas</v>
      </c>
      <c r="D5599" t="s">
        <v>3239</v>
      </c>
      <c r="H5599" t="s">
        <v>3436</v>
      </c>
      <c r="I5599">
        <v>340</v>
      </c>
      <c r="J5599" t="s">
        <v>3449</v>
      </c>
      <c r="K5599">
        <v>2028</v>
      </c>
      <c r="L5599" t="s">
        <v>29</v>
      </c>
      <c r="M5599" t="s">
        <v>29</v>
      </c>
      <c r="N5599">
        <v>32.206862999999998</v>
      </c>
      <c r="O5599">
        <v>20.152995000000001</v>
      </c>
      <c r="P5599" t="s">
        <v>3538</v>
      </c>
      <c r="Q5599" s="3">
        <f>Table1[[#This Row],[Capacity (MW)]]*0.395*8760*10^-6</f>
        <v>1.1764679999999998</v>
      </c>
      <c r="R5599" s="3" cm="1">
        <f t="array" ref="R5599">AVERAGE(VLOOKUP(_xlfn.TEXTSPLIT(Table1[[#This Row],[Fuel (no space after comma)]], ","), FuelList_Final_EF!$A$2:$B$65, 2, FALSE))</f>
        <v>53.06</v>
      </c>
      <c r="S5599" s="3">
        <f>Table1[[#This Row],[Generation (TWh)]]*10^9*VLOOKUP(Table1[[#This Row],[Turbine/Engine Technology]],Technology_HR!$A$2:$B$11,2,FALSE)*10^-6</f>
        <v>12952912.679999998</v>
      </c>
      <c r="T5599" s="5">
        <f>Table1[[#This Row],[Fuel Consumption (mmBtu)]]*Table1[[#This Row],[Emission Factor (kg CO2/ mmBtu)]]*10^3</f>
        <v>687281546800.79993</v>
      </c>
      <c r="U5599" s="3">
        <f>Table1[[#This Row],[Emissions (g CO2)]]/(Table1[[#This Row],[Generation (TWh)]]*10^9)</f>
        <v>584.19060000000002</v>
      </c>
    </row>
    <row r="5600" spans="1:21" x14ac:dyDescent="0.35">
      <c r="A5600" t="s">
        <v>29</v>
      </c>
      <c r="B5600" t="s">
        <v>3239</v>
      </c>
      <c r="C5600" t="str">
        <f>SUBSTITUTE(Table1[[#This Row],[Fuel]],", ",",")</f>
        <v>fossil gas: natural gas</v>
      </c>
      <c r="D5600" t="s">
        <v>3239</v>
      </c>
      <c r="H5600" t="s">
        <v>3436</v>
      </c>
      <c r="I5600">
        <v>340</v>
      </c>
      <c r="J5600" t="s">
        <v>3449</v>
      </c>
      <c r="K5600">
        <v>2028</v>
      </c>
      <c r="L5600" t="s">
        <v>29</v>
      </c>
      <c r="M5600" t="s">
        <v>29</v>
      </c>
      <c r="N5600">
        <v>32.206862999999998</v>
      </c>
      <c r="O5600">
        <v>20.152995000000001</v>
      </c>
      <c r="P5600" t="s">
        <v>3538</v>
      </c>
      <c r="Q5600" s="3">
        <f>Table1[[#This Row],[Capacity (MW)]]*0.395*8760*10^-6</f>
        <v>1.1764679999999998</v>
      </c>
      <c r="R5600" s="3" cm="1">
        <f t="array" ref="R5600">AVERAGE(VLOOKUP(_xlfn.TEXTSPLIT(Table1[[#This Row],[Fuel (no space after comma)]], ","), FuelList_Final_EF!$A$2:$B$65, 2, FALSE))</f>
        <v>53.06</v>
      </c>
      <c r="S5600" s="3">
        <f>Table1[[#This Row],[Generation (TWh)]]*10^9*VLOOKUP(Table1[[#This Row],[Turbine/Engine Technology]],Technology_HR!$A$2:$B$11,2,FALSE)*10^-6</f>
        <v>12952912.679999998</v>
      </c>
      <c r="T5600" s="5">
        <f>Table1[[#This Row],[Fuel Consumption (mmBtu)]]*Table1[[#This Row],[Emission Factor (kg CO2/ mmBtu)]]*10^3</f>
        <v>687281546800.79993</v>
      </c>
      <c r="U5600" s="3">
        <f>Table1[[#This Row],[Emissions (g CO2)]]/(Table1[[#This Row],[Generation (TWh)]]*10^9)</f>
        <v>584.19060000000002</v>
      </c>
    </row>
    <row r="5601" spans="1:21" x14ac:dyDescent="0.35">
      <c r="A5601" t="s">
        <v>29</v>
      </c>
      <c r="B5601" t="s">
        <v>3239</v>
      </c>
      <c r="C5601" t="str">
        <f>SUBSTITUTE(Table1[[#This Row],[Fuel]],", ",",")</f>
        <v>fossil gas: natural gas</v>
      </c>
      <c r="D5601" t="s">
        <v>3239</v>
      </c>
      <c r="H5601" t="s">
        <v>3436</v>
      </c>
      <c r="I5601">
        <v>340</v>
      </c>
      <c r="J5601" t="s">
        <v>3449</v>
      </c>
      <c r="K5601">
        <v>2028</v>
      </c>
      <c r="L5601" t="s">
        <v>29</v>
      </c>
      <c r="M5601" t="s">
        <v>29</v>
      </c>
      <c r="N5601">
        <v>32.206862999999998</v>
      </c>
      <c r="O5601">
        <v>20.152995000000001</v>
      </c>
      <c r="P5601" t="s">
        <v>3538</v>
      </c>
      <c r="Q5601" s="3">
        <f>Table1[[#This Row],[Capacity (MW)]]*0.395*8760*10^-6</f>
        <v>1.1764679999999998</v>
      </c>
      <c r="R5601" s="3" cm="1">
        <f t="array" ref="R5601">AVERAGE(VLOOKUP(_xlfn.TEXTSPLIT(Table1[[#This Row],[Fuel (no space after comma)]], ","), FuelList_Final_EF!$A$2:$B$65, 2, FALSE))</f>
        <v>53.06</v>
      </c>
      <c r="S5601" s="3">
        <f>Table1[[#This Row],[Generation (TWh)]]*10^9*VLOOKUP(Table1[[#This Row],[Turbine/Engine Technology]],Technology_HR!$A$2:$B$11,2,FALSE)*10^-6</f>
        <v>12952912.679999998</v>
      </c>
      <c r="T5601" s="5">
        <f>Table1[[#This Row],[Fuel Consumption (mmBtu)]]*Table1[[#This Row],[Emission Factor (kg CO2/ mmBtu)]]*10^3</f>
        <v>687281546800.79993</v>
      </c>
      <c r="U5601" s="3">
        <f>Table1[[#This Row],[Emissions (g CO2)]]/(Table1[[#This Row],[Generation (TWh)]]*10^9)</f>
        <v>584.19060000000002</v>
      </c>
    </row>
    <row r="5602" spans="1:21" x14ac:dyDescent="0.35">
      <c r="A5602" t="s">
        <v>29</v>
      </c>
      <c r="B5602" t="s">
        <v>3239</v>
      </c>
      <c r="C5602" t="str">
        <f>SUBSTITUTE(Table1[[#This Row],[Fuel]],", ",",")</f>
        <v>fossil gas: natural gas</v>
      </c>
      <c r="D5602" t="s">
        <v>3239</v>
      </c>
      <c r="H5602" t="s">
        <v>3436</v>
      </c>
      <c r="I5602">
        <v>340</v>
      </c>
      <c r="J5602" t="s">
        <v>3449</v>
      </c>
      <c r="K5602">
        <v>2028</v>
      </c>
      <c r="L5602" t="s">
        <v>29</v>
      </c>
      <c r="M5602" t="s">
        <v>29</v>
      </c>
      <c r="N5602">
        <v>32.206862999999998</v>
      </c>
      <c r="O5602">
        <v>20.152995000000001</v>
      </c>
      <c r="P5602" t="s">
        <v>3538</v>
      </c>
      <c r="Q5602" s="3">
        <f>Table1[[#This Row],[Capacity (MW)]]*0.395*8760*10^-6</f>
        <v>1.1764679999999998</v>
      </c>
      <c r="R5602" s="3" cm="1">
        <f t="array" ref="R5602">AVERAGE(VLOOKUP(_xlfn.TEXTSPLIT(Table1[[#This Row],[Fuel (no space after comma)]], ","), FuelList_Final_EF!$A$2:$B$65, 2, FALSE))</f>
        <v>53.06</v>
      </c>
      <c r="S5602" s="3">
        <f>Table1[[#This Row],[Generation (TWh)]]*10^9*VLOOKUP(Table1[[#This Row],[Turbine/Engine Technology]],Technology_HR!$A$2:$B$11,2,FALSE)*10^-6</f>
        <v>12952912.679999998</v>
      </c>
      <c r="T5602" s="5">
        <f>Table1[[#This Row],[Fuel Consumption (mmBtu)]]*Table1[[#This Row],[Emission Factor (kg CO2/ mmBtu)]]*10^3</f>
        <v>687281546800.79993</v>
      </c>
      <c r="U5602" s="3">
        <f>Table1[[#This Row],[Emissions (g CO2)]]/(Table1[[#This Row],[Generation (TWh)]]*10^9)</f>
        <v>584.19060000000002</v>
      </c>
    </row>
    <row r="5603" spans="1:21" x14ac:dyDescent="0.35">
      <c r="A5603" t="s">
        <v>1548</v>
      </c>
      <c r="B5603" t="s">
        <v>3239</v>
      </c>
      <c r="C5603" t="str">
        <f>SUBSTITUTE(Table1[[#This Row],[Fuel]],", ",",")</f>
        <v>fossil gas: natural gas</v>
      </c>
      <c r="D5603" t="s">
        <v>3239</v>
      </c>
      <c r="H5603" t="s">
        <v>3436</v>
      </c>
      <c r="I5603">
        <v>174</v>
      </c>
      <c r="J5603" t="s">
        <v>3444</v>
      </c>
      <c r="K5603" t="s">
        <v>29</v>
      </c>
      <c r="L5603" t="s">
        <v>29</v>
      </c>
      <c r="M5603" t="s">
        <v>29</v>
      </c>
      <c r="N5603">
        <v>32.766666999999998</v>
      </c>
      <c r="O5603">
        <v>22.633333</v>
      </c>
      <c r="P5603" t="s">
        <v>3538</v>
      </c>
      <c r="Q5603" s="3">
        <f>Table1[[#This Row],[Capacity (MW)]]*0.395*8760*10^-6</f>
        <v>0.60207480000000002</v>
      </c>
      <c r="R5603" s="3" cm="1">
        <f t="array" ref="R5603">AVERAGE(VLOOKUP(_xlfn.TEXTSPLIT(Table1[[#This Row],[Fuel (no space after comma)]], ","), FuelList_Final_EF!$A$2:$B$65, 2, FALSE))</f>
        <v>53.06</v>
      </c>
      <c r="S5603" s="3">
        <f>Table1[[#This Row],[Generation (TWh)]]*10^9*VLOOKUP(Table1[[#This Row],[Turbine/Engine Technology]],Technology_HR!$A$2:$B$11,2,FALSE)*10^-6</f>
        <v>6628843.5479999995</v>
      </c>
      <c r="T5603" s="5">
        <f>Table1[[#This Row],[Fuel Consumption (mmBtu)]]*Table1[[#This Row],[Emission Factor (kg CO2/ mmBtu)]]*10^3</f>
        <v>351726438656.87994</v>
      </c>
      <c r="U5603" s="3">
        <f>Table1[[#This Row],[Emissions (g CO2)]]/(Table1[[#This Row],[Generation (TWh)]]*10^9)</f>
        <v>584.1905999999999</v>
      </c>
    </row>
    <row r="5604" spans="1:21" x14ac:dyDescent="0.35">
      <c r="A5604" t="s">
        <v>1548</v>
      </c>
      <c r="B5604" t="s">
        <v>3239</v>
      </c>
      <c r="C5604" t="str">
        <f>SUBSTITUTE(Table1[[#This Row],[Fuel]],", ",",")</f>
        <v>fossil gas: natural gas</v>
      </c>
      <c r="D5604" t="s">
        <v>3239</v>
      </c>
      <c r="H5604" t="s">
        <v>3436</v>
      </c>
      <c r="I5604">
        <v>174</v>
      </c>
      <c r="J5604" t="s">
        <v>3444</v>
      </c>
      <c r="K5604" t="s">
        <v>29</v>
      </c>
      <c r="L5604" t="s">
        <v>29</v>
      </c>
      <c r="M5604" t="s">
        <v>29</v>
      </c>
      <c r="N5604">
        <v>32.766666999999998</v>
      </c>
      <c r="O5604">
        <v>22.633333</v>
      </c>
      <c r="P5604" t="s">
        <v>3538</v>
      </c>
      <c r="Q5604" s="3">
        <f>Table1[[#This Row],[Capacity (MW)]]*0.395*8760*10^-6</f>
        <v>0.60207480000000002</v>
      </c>
      <c r="R5604" s="3" cm="1">
        <f t="array" ref="R5604">AVERAGE(VLOOKUP(_xlfn.TEXTSPLIT(Table1[[#This Row],[Fuel (no space after comma)]], ","), FuelList_Final_EF!$A$2:$B$65, 2, FALSE))</f>
        <v>53.06</v>
      </c>
      <c r="S5604" s="3">
        <f>Table1[[#This Row],[Generation (TWh)]]*10^9*VLOOKUP(Table1[[#This Row],[Turbine/Engine Technology]],Technology_HR!$A$2:$B$11,2,FALSE)*10^-6</f>
        <v>6628843.5479999995</v>
      </c>
      <c r="T5604" s="5">
        <f>Table1[[#This Row],[Fuel Consumption (mmBtu)]]*Table1[[#This Row],[Emission Factor (kg CO2/ mmBtu)]]*10^3</f>
        <v>351726438656.87994</v>
      </c>
      <c r="U5604" s="3">
        <f>Table1[[#This Row],[Emissions (g CO2)]]/(Table1[[#This Row],[Generation (TWh)]]*10^9)</f>
        <v>584.1905999999999</v>
      </c>
    </row>
    <row r="5605" spans="1:21" x14ac:dyDescent="0.35">
      <c r="A5605" t="s">
        <v>1548</v>
      </c>
      <c r="B5605" t="s">
        <v>3239</v>
      </c>
      <c r="C5605" t="str">
        <f>SUBSTITUTE(Table1[[#This Row],[Fuel]],", ",",")</f>
        <v>fossil gas: natural gas</v>
      </c>
      <c r="D5605" t="s">
        <v>3239</v>
      </c>
      <c r="H5605" t="s">
        <v>3436</v>
      </c>
      <c r="I5605">
        <v>174</v>
      </c>
      <c r="J5605" t="s">
        <v>3444</v>
      </c>
      <c r="K5605" t="s">
        <v>29</v>
      </c>
      <c r="L5605" t="s">
        <v>29</v>
      </c>
      <c r="M5605" t="s">
        <v>29</v>
      </c>
      <c r="N5605">
        <v>32.766666999999998</v>
      </c>
      <c r="O5605">
        <v>22.633333</v>
      </c>
      <c r="P5605" t="s">
        <v>3538</v>
      </c>
      <c r="Q5605" s="3">
        <f>Table1[[#This Row],[Capacity (MW)]]*0.395*8760*10^-6</f>
        <v>0.60207480000000002</v>
      </c>
      <c r="R5605" s="3" cm="1">
        <f t="array" ref="R5605">AVERAGE(VLOOKUP(_xlfn.TEXTSPLIT(Table1[[#This Row],[Fuel (no space after comma)]], ","), FuelList_Final_EF!$A$2:$B$65, 2, FALSE))</f>
        <v>53.06</v>
      </c>
      <c r="S5605" s="3">
        <f>Table1[[#This Row],[Generation (TWh)]]*10^9*VLOOKUP(Table1[[#This Row],[Turbine/Engine Technology]],Technology_HR!$A$2:$B$11,2,FALSE)*10^-6</f>
        <v>6628843.5479999995</v>
      </c>
      <c r="T5605" s="5">
        <f>Table1[[#This Row],[Fuel Consumption (mmBtu)]]*Table1[[#This Row],[Emission Factor (kg CO2/ mmBtu)]]*10^3</f>
        <v>351726438656.87994</v>
      </c>
      <c r="U5605" s="3">
        <f>Table1[[#This Row],[Emissions (g CO2)]]/(Table1[[#This Row],[Generation (TWh)]]*10^9)</f>
        <v>584.1905999999999</v>
      </c>
    </row>
    <row r="5606" spans="1:21" x14ac:dyDescent="0.35">
      <c r="A5606" t="s">
        <v>1548</v>
      </c>
      <c r="B5606" t="s">
        <v>3239</v>
      </c>
      <c r="C5606" t="str">
        <f>SUBSTITUTE(Table1[[#This Row],[Fuel]],", ",",")</f>
        <v>fossil gas: natural gas</v>
      </c>
      <c r="D5606" t="s">
        <v>3239</v>
      </c>
      <c r="H5606" t="s">
        <v>3436</v>
      </c>
      <c r="I5606">
        <v>174</v>
      </c>
      <c r="J5606" t="s">
        <v>3444</v>
      </c>
      <c r="K5606" t="s">
        <v>29</v>
      </c>
      <c r="L5606" t="s">
        <v>29</v>
      </c>
      <c r="M5606" t="s">
        <v>29</v>
      </c>
      <c r="N5606">
        <v>32.766666999999998</v>
      </c>
      <c r="O5606">
        <v>22.633333</v>
      </c>
      <c r="P5606" t="s">
        <v>3538</v>
      </c>
      <c r="Q5606" s="3">
        <f>Table1[[#This Row],[Capacity (MW)]]*0.395*8760*10^-6</f>
        <v>0.60207480000000002</v>
      </c>
      <c r="R5606" s="3" cm="1">
        <f t="array" ref="R5606">AVERAGE(VLOOKUP(_xlfn.TEXTSPLIT(Table1[[#This Row],[Fuel (no space after comma)]], ","), FuelList_Final_EF!$A$2:$B$65, 2, FALSE))</f>
        <v>53.06</v>
      </c>
      <c r="S5606" s="3">
        <f>Table1[[#This Row],[Generation (TWh)]]*10^9*VLOOKUP(Table1[[#This Row],[Turbine/Engine Technology]],Technology_HR!$A$2:$B$11,2,FALSE)*10^-6</f>
        <v>6628843.5479999995</v>
      </c>
      <c r="T5606" s="5">
        <f>Table1[[#This Row],[Fuel Consumption (mmBtu)]]*Table1[[#This Row],[Emission Factor (kg CO2/ mmBtu)]]*10^3</f>
        <v>351726438656.87994</v>
      </c>
      <c r="U5606" s="3">
        <f>Table1[[#This Row],[Emissions (g CO2)]]/(Table1[[#This Row],[Generation (TWh)]]*10^9)</f>
        <v>584.1905999999999</v>
      </c>
    </row>
    <row r="5607" spans="1:21" x14ac:dyDescent="0.35">
      <c r="A5607" t="s">
        <v>1548</v>
      </c>
      <c r="B5607" t="s">
        <v>3239</v>
      </c>
      <c r="C5607" t="str">
        <f>SUBSTITUTE(Table1[[#This Row],[Fuel]],", ",",")</f>
        <v>fossil gas: natural gas</v>
      </c>
      <c r="D5607" t="s">
        <v>3239</v>
      </c>
      <c r="H5607" t="s">
        <v>3436</v>
      </c>
      <c r="I5607">
        <v>174</v>
      </c>
      <c r="J5607" t="s">
        <v>3444</v>
      </c>
      <c r="K5607" t="s">
        <v>29</v>
      </c>
      <c r="L5607" t="s">
        <v>29</v>
      </c>
      <c r="M5607" t="s">
        <v>29</v>
      </c>
      <c r="N5607">
        <v>32.766666999999998</v>
      </c>
      <c r="O5607">
        <v>22.633333</v>
      </c>
      <c r="P5607" t="s">
        <v>3538</v>
      </c>
      <c r="Q5607" s="3">
        <f>Table1[[#This Row],[Capacity (MW)]]*0.395*8760*10^-6</f>
        <v>0.60207480000000002</v>
      </c>
      <c r="R5607" s="3" cm="1">
        <f t="array" ref="R5607">AVERAGE(VLOOKUP(_xlfn.TEXTSPLIT(Table1[[#This Row],[Fuel (no space after comma)]], ","), FuelList_Final_EF!$A$2:$B$65, 2, FALSE))</f>
        <v>53.06</v>
      </c>
      <c r="S5607" s="3">
        <f>Table1[[#This Row],[Generation (TWh)]]*10^9*VLOOKUP(Table1[[#This Row],[Turbine/Engine Technology]],Technology_HR!$A$2:$B$11,2,FALSE)*10^-6</f>
        <v>6628843.5479999995</v>
      </c>
      <c r="T5607" s="5">
        <f>Table1[[#This Row],[Fuel Consumption (mmBtu)]]*Table1[[#This Row],[Emission Factor (kg CO2/ mmBtu)]]*10^3</f>
        <v>351726438656.87994</v>
      </c>
      <c r="U5607" s="3">
        <f>Table1[[#This Row],[Emissions (g CO2)]]/(Table1[[#This Row],[Generation (TWh)]]*10^9)</f>
        <v>584.1905999999999</v>
      </c>
    </row>
    <row r="5608" spans="1:21" x14ac:dyDescent="0.35">
      <c r="A5608" t="s">
        <v>1548</v>
      </c>
      <c r="B5608" t="s">
        <v>3239</v>
      </c>
      <c r="C5608" t="str">
        <f>SUBSTITUTE(Table1[[#This Row],[Fuel]],", ",",")</f>
        <v>fossil gas: natural gas</v>
      </c>
      <c r="D5608" t="s">
        <v>3239</v>
      </c>
      <c r="H5608" t="s">
        <v>3436</v>
      </c>
      <c r="I5608">
        <v>174</v>
      </c>
      <c r="J5608" t="s">
        <v>3444</v>
      </c>
      <c r="K5608" t="s">
        <v>29</v>
      </c>
      <c r="L5608" t="s">
        <v>29</v>
      </c>
      <c r="M5608" t="s">
        <v>29</v>
      </c>
      <c r="N5608">
        <v>32.766666999999998</v>
      </c>
      <c r="O5608">
        <v>22.633333</v>
      </c>
      <c r="P5608" t="s">
        <v>3538</v>
      </c>
      <c r="Q5608" s="3">
        <f>Table1[[#This Row],[Capacity (MW)]]*0.395*8760*10^-6</f>
        <v>0.60207480000000002</v>
      </c>
      <c r="R5608" s="3" cm="1">
        <f t="array" ref="R5608">AVERAGE(VLOOKUP(_xlfn.TEXTSPLIT(Table1[[#This Row],[Fuel (no space after comma)]], ","), FuelList_Final_EF!$A$2:$B$65, 2, FALSE))</f>
        <v>53.06</v>
      </c>
      <c r="S5608" s="3">
        <f>Table1[[#This Row],[Generation (TWh)]]*10^9*VLOOKUP(Table1[[#This Row],[Turbine/Engine Technology]],Technology_HR!$A$2:$B$11,2,FALSE)*10^-6</f>
        <v>6628843.5479999995</v>
      </c>
      <c r="T5608" s="5">
        <f>Table1[[#This Row],[Fuel Consumption (mmBtu)]]*Table1[[#This Row],[Emission Factor (kg CO2/ mmBtu)]]*10^3</f>
        <v>351726438656.87994</v>
      </c>
      <c r="U5608" s="3">
        <f>Table1[[#This Row],[Emissions (g CO2)]]/(Table1[[#This Row],[Generation (TWh)]]*10^9)</f>
        <v>584.1905999999999</v>
      </c>
    </row>
    <row r="5609" spans="1:21" x14ac:dyDescent="0.35">
      <c r="A5609" t="s">
        <v>1548</v>
      </c>
      <c r="B5609" t="s">
        <v>3241</v>
      </c>
      <c r="C5609" t="str">
        <f>SUBSTITUTE(Table1[[#This Row],[Fuel]],", ",",")</f>
        <v>fossil liquids: heavy fuel oil</v>
      </c>
      <c r="D5609" t="s">
        <v>3241</v>
      </c>
      <c r="H5609" t="s">
        <v>3440</v>
      </c>
      <c r="I5609">
        <v>65</v>
      </c>
      <c r="J5609" t="s">
        <v>3446</v>
      </c>
      <c r="K5609">
        <v>1985</v>
      </c>
      <c r="L5609" t="s">
        <v>29</v>
      </c>
      <c r="M5609" t="s">
        <v>29</v>
      </c>
      <c r="N5609">
        <v>32.780805000000001</v>
      </c>
      <c r="O5609">
        <v>22.586663000000001</v>
      </c>
      <c r="P5609" t="s">
        <v>3538</v>
      </c>
      <c r="Q5609" s="3">
        <f>Table1[[#This Row],[Capacity (MW)]]*0.395*8760*10^-6</f>
        <v>0.224913</v>
      </c>
      <c r="R5609" s="3" cm="1">
        <f t="array" ref="R5609">AVERAGE(VLOOKUP(_xlfn.TEXTSPLIT(Table1[[#This Row],[Fuel (no space after comma)]], ","), FuelList_Final_EF!$A$2:$B$65, 2, FALSE))</f>
        <v>81.602530311017389</v>
      </c>
      <c r="S5609" s="3">
        <f>Table1[[#This Row],[Generation (TWh)]]*10^9*VLOOKUP(Table1[[#This Row],[Turbine/Engine Technology]],Technology_HR!$A$2:$B$11,2,FALSE)*10^-6</f>
        <v>2313230.2050000001</v>
      </c>
      <c r="T5609" s="5">
        <f>Table1[[#This Row],[Fuel Consumption (mmBtu)]]*Table1[[#This Row],[Emission Factor (kg CO2/ mmBtu)]]*10^3</f>
        <v>188765437919.87347</v>
      </c>
      <c r="U5609" s="3">
        <f>Table1[[#This Row],[Emissions (g CO2)]]/(Table1[[#This Row],[Generation (TWh)]]*10^9)</f>
        <v>839.28202424881385</v>
      </c>
    </row>
    <row r="5610" spans="1:21" x14ac:dyDescent="0.35">
      <c r="A5610" t="s">
        <v>1548</v>
      </c>
      <c r="B5610" t="s">
        <v>3241</v>
      </c>
      <c r="C5610" t="str">
        <f>SUBSTITUTE(Table1[[#This Row],[Fuel]],", ",",")</f>
        <v>fossil liquids: heavy fuel oil</v>
      </c>
      <c r="D5610" t="s">
        <v>3241</v>
      </c>
      <c r="H5610" t="s">
        <v>3440</v>
      </c>
      <c r="I5610">
        <v>65</v>
      </c>
      <c r="J5610" t="s">
        <v>3446</v>
      </c>
      <c r="K5610">
        <v>1985</v>
      </c>
      <c r="L5610" t="s">
        <v>29</v>
      </c>
      <c r="M5610" t="s">
        <v>29</v>
      </c>
      <c r="N5610">
        <v>32.780805000000001</v>
      </c>
      <c r="O5610">
        <v>22.586663000000001</v>
      </c>
      <c r="P5610" t="s">
        <v>3538</v>
      </c>
      <c r="Q5610" s="3">
        <f>Table1[[#This Row],[Capacity (MW)]]*0.395*8760*10^-6</f>
        <v>0.224913</v>
      </c>
      <c r="R5610" s="3" cm="1">
        <f t="array" ref="R5610">AVERAGE(VLOOKUP(_xlfn.TEXTSPLIT(Table1[[#This Row],[Fuel (no space after comma)]], ","), FuelList_Final_EF!$A$2:$B$65, 2, FALSE))</f>
        <v>81.602530311017389</v>
      </c>
      <c r="S5610" s="3">
        <f>Table1[[#This Row],[Generation (TWh)]]*10^9*VLOOKUP(Table1[[#This Row],[Turbine/Engine Technology]],Technology_HR!$A$2:$B$11,2,FALSE)*10^-6</f>
        <v>2313230.2050000001</v>
      </c>
      <c r="T5610" s="5">
        <f>Table1[[#This Row],[Fuel Consumption (mmBtu)]]*Table1[[#This Row],[Emission Factor (kg CO2/ mmBtu)]]*10^3</f>
        <v>188765437919.87347</v>
      </c>
      <c r="U5610" s="3">
        <f>Table1[[#This Row],[Emissions (g CO2)]]/(Table1[[#This Row],[Generation (TWh)]]*10^9)</f>
        <v>839.28202424881385</v>
      </c>
    </row>
    <row r="5611" spans="1:21" x14ac:dyDescent="0.35">
      <c r="A5611" t="s">
        <v>1548</v>
      </c>
      <c r="B5611" t="s">
        <v>3258</v>
      </c>
      <c r="C5611" t="str">
        <f>SUBSTITUTE(Table1[[#This Row],[Fuel]],", ",",")</f>
        <v>fossil liquids: diesel</v>
      </c>
      <c r="D5611" t="s">
        <v>3258</v>
      </c>
      <c r="H5611" t="s">
        <v>3437</v>
      </c>
      <c r="I5611">
        <v>100</v>
      </c>
      <c r="J5611" t="s">
        <v>3446</v>
      </c>
      <c r="K5611">
        <v>2013</v>
      </c>
      <c r="L5611" t="s">
        <v>29</v>
      </c>
      <c r="M5611" t="s">
        <v>29</v>
      </c>
      <c r="N5611">
        <v>27.221319000000001</v>
      </c>
      <c r="O5611">
        <v>14.889865</v>
      </c>
      <c r="P5611" t="s">
        <v>3538</v>
      </c>
      <c r="Q5611" s="3">
        <f>Table1[[#This Row],[Capacity (MW)]]*0.395*8760*10^-6</f>
        <v>0.34601999999999999</v>
      </c>
      <c r="R5611" s="3" cm="1">
        <f t="array" ref="R5611">AVERAGE(VLOOKUP(_xlfn.TEXTSPLIT(Table1[[#This Row],[Fuel (no space after comma)]], ","), FuelList_Final_EF!$A$2:$B$65, 2, FALSE))</f>
        <v>78.106682297772565</v>
      </c>
      <c r="S5611" s="3">
        <f>Table1[[#This Row],[Generation (TWh)]]*10^9*VLOOKUP(Table1[[#This Row],[Turbine/Engine Technology]],Technology_HR!$A$2:$B$11,2,FALSE)*10^-6</f>
        <v>3079578</v>
      </c>
      <c r="T5611" s="5">
        <f>Table1[[#This Row],[Fuel Consumption (mmBtu)]]*Table1[[#This Row],[Emission Factor (kg CO2/ mmBtu)]]*10^3</f>
        <v>240535620457.20984</v>
      </c>
      <c r="U5611" s="3">
        <f>Table1[[#This Row],[Emissions (g CO2)]]/(Table1[[#This Row],[Generation (TWh)]]*10^9)</f>
        <v>695.14947245017584</v>
      </c>
    </row>
    <row r="5612" spans="1:21" x14ac:dyDescent="0.35">
      <c r="A5612" t="s">
        <v>1548</v>
      </c>
      <c r="B5612" t="s">
        <v>3258</v>
      </c>
      <c r="C5612" t="str">
        <f>SUBSTITUTE(Table1[[#This Row],[Fuel]],", ",",")</f>
        <v>fossil liquids: diesel</v>
      </c>
      <c r="D5612" t="s">
        <v>3258</v>
      </c>
      <c r="H5612" t="s">
        <v>3437</v>
      </c>
      <c r="I5612">
        <v>100</v>
      </c>
      <c r="J5612" t="s">
        <v>3446</v>
      </c>
      <c r="K5612" t="s">
        <v>29</v>
      </c>
      <c r="L5612" t="s">
        <v>29</v>
      </c>
      <c r="M5612" t="s">
        <v>29</v>
      </c>
      <c r="N5612">
        <v>32.886450000000004</v>
      </c>
      <c r="O5612">
        <v>13.19172</v>
      </c>
      <c r="P5612" t="s">
        <v>3538</v>
      </c>
      <c r="Q5612" s="3">
        <f>Table1[[#This Row],[Capacity (MW)]]*0.395*8760*10^-6</f>
        <v>0.34601999999999999</v>
      </c>
      <c r="R5612" s="3" cm="1">
        <f t="array" ref="R5612">AVERAGE(VLOOKUP(_xlfn.TEXTSPLIT(Table1[[#This Row],[Fuel (no space after comma)]], ","), FuelList_Final_EF!$A$2:$B$65, 2, FALSE))</f>
        <v>78.106682297772565</v>
      </c>
      <c r="S5612" s="3">
        <f>Table1[[#This Row],[Generation (TWh)]]*10^9*VLOOKUP(Table1[[#This Row],[Turbine/Engine Technology]],Technology_HR!$A$2:$B$11,2,FALSE)*10^-6</f>
        <v>3079578</v>
      </c>
      <c r="T5612" s="5">
        <f>Table1[[#This Row],[Fuel Consumption (mmBtu)]]*Table1[[#This Row],[Emission Factor (kg CO2/ mmBtu)]]*10^3</f>
        <v>240535620457.20984</v>
      </c>
      <c r="U5612" s="3">
        <f>Table1[[#This Row],[Emissions (g CO2)]]/(Table1[[#This Row],[Generation (TWh)]]*10^9)</f>
        <v>695.14947245017584</v>
      </c>
    </row>
    <row r="5613" spans="1:21" x14ac:dyDescent="0.35">
      <c r="A5613" t="s">
        <v>1548</v>
      </c>
      <c r="B5613" t="s">
        <v>3243</v>
      </c>
      <c r="C5613" t="str">
        <f>SUBSTITUTE(Table1[[#This Row],[Fuel]],", ",",")</f>
        <v>fossil gas: natural gas,fossil liquids: fuel oil</v>
      </c>
      <c r="D5613" t="s">
        <v>3239</v>
      </c>
      <c r="E5613" t="s">
        <v>3275</v>
      </c>
      <c r="H5613" t="s">
        <v>3440</v>
      </c>
      <c r="I5613">
        <v>350</v>
      </c>
      <c r="J5613" t="s">
        <v>3446</v>
      </c>
      <c r="K5613">
        <v>2014</v>
      </c>
      <c r="L5613" t="s">
        <v>29</v>
      </c>
      <c r="M5613" t="s">
        <v>29</v>
      </c>
      <c r="N5613">
        <v>31.217400000000001</v>
      </c>
      <c r="O5613">
        <v>16.347000000000001</v>
      </c>
      <c r="P5613" t="s">
        <v>3538</v>
      </c>
      <c r="Q5613" s="3">
        <f>Table1[[#This Row],[Capacity (MW)]]*0.395*8760*10^-6</f>
        <v>1.2110699999999999</v>
      </c>
      <c r="R5613" s="3" cm="1">
        <f t="array" ref="R5613">AVERAGE(VLOOKUP(_xlfn.TEXTSPLIT(Table1[[#This Row],[Fuel (no space after comma)]], ","), FuelList_Final_EF!$A$2:$B$65, 2, FALSE))</f>
        <v>65.583341148886291</v>
      </c>
      <c r="S5613" s="3">
        <f>Table1[[#This Row],[Generation (TWh)]]*10^9*VLOOKUP(Table1[[#This Row],[Turbine/Engine Technology]],Technology_HR!$A$2:$B$11,2,FALSE)*10^-6</f>
        <v>12455854.949999997</v>
      </c>
      <c r="T5613" s="5">
        <f>Table1[[#This Row],[Fuel Consumption (mmBtu)]]*Table1[[#This Row],[Emission Factor (kg CO2/ mmBtu)]]*10^3</f>
        <v>816896584486.8938</v>
      </c>
      <c r="U5613" s="3">
        <f>Table1[[#This Row],[Emissions (g CO2)]]/(Table1[[#This Row],[Generation (TWh)]]*10^9)</f>
        <v>674.52466371629544</v>
      </c>
    </row>
    <row r="5614" spans="1:21" x14ac:dyDescent="0.35">
      <c r="A5614" t="s">
        <v>1548</v>
      </c>
      <c r="B5614" t="s">
        <v>3243</v>
      </c>
      <c r="C5614" t="str">
        <f>SUBSTITUTE(Table1[[#This Row],[Fuel]],", ",",")</f>
        <v>fossil gas: natural gas,fossil liquids: fuel oil</v>
      </c>
      <c r="D5614" t="s">
        <v>3239</v>
      </c>
      <c r="E5614" t="s">
        <v>3275</v>
      </c>
      <c r="H5614" t="s">
        <v>3440</v>
      </c>
      <c r="I5614">
        <v>350</v>
      </c>
      <c r="J5614" t="s">
        <v>3449</v>
      </c>
      <c r="K5614" t="s">
        <v>29</v>
      </c>
      <c r="L5614" t="s">
        <v>29</v>
      </c>
      <c r="M5614" t="s">
        <v>29</v>
      </c>
      <c r="N5614">
        <v>31.217400000000001</v>
      </c>
      <c r="O5614">
        <v>16.347000000000001</v>
      </c>
      <c r="P5614" t="s">
        <v>3538</v>
      </c>
      <c r="Q5614" s="3">
        <f>Table1[[#This Row],[Capacity (MW)]]*0.395*8760*10^-6</f>
        <v>1.2110699999999999</v>
      </c>
      <c r="R5614" s="3" cm="1">
        <f t="array" ref="R5614">AVERAGE(VLOOKUP(_xlfn.TEXTSPLIT(Table1[[#This Row],[Fuel (no space after comma)]], ","), FuelList_Final_EF!$A$2:$B$65, 2, FALSE))</f>
        <v>65.583341148886291</v>
      </c>
      <c r="S5614" s="3">
        <f>Table1[[#This Row],[Generation (TWh)]]*10^9*VLOOKUP(Table1[[#This Row],[Turbine/Engine Technology]],Technology_HR!$A$2:$B$11,2,FALSE)*10^-6</f>
        <v>12455854.949999997</v>
      </c>
      <c r="T5614" s="5">
        <f>Table1[[#This Row],[Fuel Consumption (mmBtu)]]*Table1[[#This Row],[Emission Factor (kg CO2/ mmBtu)]]*10^3</f>
        <v>816896584486.8938</v>
      </c>
      <c r="U5614" s="3">
        <f>Table1[[#This Row],[Emissions (g CO2)]]/(Table1[[#This Row],[Generation (TWh)]]*10^9)</f>
        <v>674.52466371629544</v>
      </c>
    </row>
    <row r="5615" spans="1:21" x14ac:dyDescent="0.35">
      <c r="A5615" t="s">
        <v>1548</v>
      </c>
      <c r="B5615" t="s">
        <v>3243</v>
      </c>
      <c r="C5615" t="str">
        <f>SUBSTITUTE(Table1[[#This Row],[Fuel]],", ",",")</f>
        <v>fossil gas: natural gas,fossil liquids: fuel oil</v>
      </c>
      <c r="D5615" t="s">
        <v>3239</v>
      </c>
      <c r="E5615" t="s">
        <v>3275</v>
      </c>
      <c r="H5615" t="s">
        <v>3440</v>
      </c>
      <c r="I5615">
        <v>350</v>
      </c>
      <c r="J5615" t="s">
        <v>3447</v>
      </c>
      <c r="K5615" t="s">
        <v>29</v>
      </c>
      <c r="L5615" t="s">
        <v>29</v>
      </c>
      <c r="M5615" t="s">
        <v>29</v>
      </c>
      <c r="N5615">
        <v>31.217400000000001</v>
      </c>
      <c r="O5615">
        <v>16.347000000000001</v>
      </c>
      <c r="P5615" t="s">
        <v>3538</v>
      </c>
      <c r="Q5615" s="3">
        <f>Table1[[#This Row],[Capacity (MW)]]*0.395*8760*10^-6</f>
        <v>1.2110699999999999</v>
      </c>
      <c r="R5615" s="3" cm="1">
        <f t="array" ref="R5615">AVERAGE(VLOOKUP(_xlfn.TEXTSPLIT(Table1[[#This Row],[Fuel (no space after comma)]], ","), FuelList_Final_EF!$A$2:$B$65, 2, FALSE))</f>
        <v>65.583341148886291</v>
      </c>
      <c r="S5615" s="3">
        <f>Table1[[#This Row],[Generation (TWh)]]*10^9*VLOOKUP(Table1[[#This Row],[Turbine/Engine Technology]],Technology_HR!$A$2:$B$11,2,FALSE)*10^-6</f>
        <v>12455854.949999997</v>
      </c>
      <c r="T5615" s="5">
        <f>Table1[[#This Row],[Fuel Consumption (mmBtu)]]*Table1[[#This Row],[Emission Factor (kg CO2/ mmBtu)]]*10^3</f>
        <v>816896584486.8938</v>
      </c>
      <c r="U5615" s="3">
        <f>Table1[[#This Row],[Emissions (g CO2)]]/(Table1[[#This Row],[Generation (TWh)]]*10^9)</f>
        <v>674.52466371629544</v>
      </c>
    </row>
    <row r="5616" spans="1:21" x14ac:dyDescent="0.35">
      <c r="A5616" t="s">
        <v>1548</v>
      </c>
      <c r="B5616" t="s">
        <v>3243</v>
      </c>
      <c r="C5616" t="str">
        <f>SUBSTITUTE(Table1[[#This Row],[Fuel]],", ",",")</f>
        <v>fossil gas: natural gas,fossil liquids: fuel oil</v>
      </c>
      <c r="D5616" t="s">
        <v>3239</v>
      </c>
      <c r="E5616" t="s">
        <v>3275</v>
      </c>
      <c r="H5616" t="s">
        <v>3440</v>
      </c>
      <c r="I5616">
        <v>350</v>
      </c>
      <c r="J5616" t="s">
        <v>3447</v>
      </c>
      <c r="K5616" t="s">
        <v>29</v>
      </c>
      <c r="L5616" t="s">
        <v>29</v>
      </c>
      <c r="M5616" t="s">
        <v>29</v>
      </c>
      <c r="N5616">
        <v>31.217400000000001</v>
      </c>
      <c r="O5616">
        <v>16.347000000000001</v>
      </c>
      <c r="P5616" t="s">
        <v>3538</v>
      </c>
      <c r="Q5616" s="3">
        <f>Table1[[#This Row],[Capacity (MW)]]*0.395*8760*10^-6</f>
        <v>1.2110699999999999</v>
      </c>
      <c r="R5616" s="3" cm="1">
        <f t="array" ref="R5616">AVERAGE(VLOOKUP(_xlfn.TEXTSPLIT(Table1[[#This Row],[Fuel (no space after comma)]], ","), FuelList_Final_EF!$A$2:$B$65, 2, FALSE))</f>
        <v>65.583341148886291</v>
      </c>
      <c r="S5616" s="3">
        <f>Table1[[#This Row],[Generation (TWh)]]*10^9*VLOOKUP(Table1[[#This Row],[Turbine/Engine Technology]],Technology_HR!$A$2:$B$11,2,FALSE)*10^-6</f>
        <v>12455854.949999997</v>
      </c>
      <c r="T5616" s="5">
        <f>Table1[[#This Row],[Fuel Consumption (mmBtu)]]*Table1[[#This Row],[Emission Factor (kg CO2/ mmBtu)]]*10^3</f>
        <v>816896584486.8938</v>
      </c>
      <c r="U5616" s="3">
        <f>Table1[[#This Row],[Emissions (g CO2)]]/(Table1[[#This Row],[Generation (TWh)]]*10^9)</f>
        <v>674.52466371629544</v>
      </c>
    </row>
    <row r="5617" spans="1:21" x14ac:dyDescent="0.35">
      <c r="A5617" t="s">
        <v>841</v>
      </c>
      <c r="B5617" t="s">
        <v>3240</v>
      </c>
      <c r="C5617" t="str">
        <f>SUBSTITUTE(Table1[[#This Row],[Fuel]],", ",",")</f>
        <v>fossil gas: natural gas,fossil liquids: diesel</v>
      </c>
      <c r="D5617" t="s">
        <v>3239</v>
      </c>
      <c r="E5617" t="s">
        <v>3258</v>
      </c>
      <c r="H5617" t="s">
        <v>3441</v>
      </c>
      <c r="I5617">
        <v>1000</v>
      </c>
      <c r="J5617" t="s">
        <v>3452</v>
      </c>
      <c r="K5617" t="s">
        <v>29</v>
      </c>
      <c r="L5617" t="s">
        <v>29</v>
      </c>
      <c r="M5617" t="s">
        <v>29</v>
      </c>
      <c r="N5617">
        <v>32.900525000000002</v>
      </c>
      <c r="O5617">
        <v>13.189787000000001</v>
      </c>
      <c r="P5617" t="s">
        <v>3538</v>
      </c>
      <c r="Q5617" s="3">
        <f>Table1[[#This Row],[Capacity (MW)]]*0.395*8760*10^-6</f>
        <v>3.4601999999999999</v>
      </c>
      <c r="R5617" s="3" cm="1">
        <f t="array" ref="R5617">AVERAGE(VLOOKUP(_xlfn.TEXTSPLIT(Table1[[#This Row],[Fuel (no space after comma)]], ","), FuelList_Final_EF!$A$2:$B$65, 2, FALSE))</f>
        <v>65.583341148886291</v>
      </c>
      <c r="S5617" s="3">
        <f>Table1[[#This Row],[Generation (TWh)]]*10^9*VLOOKUP(Table1[[#This Row],[Turbine/Engine Technology]],Technology_HR!$A$2:$B$11,2,FALSE)*10^-6</f>
        <v>26121049.799999997</v>
      </c>
      <c r="T5617" s="5">
        <f>Table1[[#This Row],[Fuel Consumption (mmBtu)]]*Table1[[#This Row],[Emission Factor (kg CO2/ mmBtu)]]*10^3</f>
        <v>1713105720200.4478</v>
      </c>
      <c r="U5617" s="3">
        <f>Table1[[#This Row],[Emissions (g CO2)]]/(Table1[[#This Row],[Generation (TWh)]]*10^9)</f>
        <v>495.08864233294253</v>
      </c>
    </row>
    <row r="5618" spans="1:21" x14ac:dyDescent="0.35">
      <c r="A5618" t="s">
        <v>1548</v>
      </c>
      <c r="B5618" t="s">
        <v>3239</v>
      </c>
      <c r="C5618" t="str">
        <f>SUBSTITUTE(Table1[[#This Row],[Fuel]],", ",",")</f>
        <v>fossil gas: natural gas</v>
      </c>
      <c r="D5618" t="s">
        <v>3239</v>
      </c>
      <c r="H5618" t="s">
        <v>3436</v>
      </c>
      <c r="I5618">
        <v>1000</v>
      </c>
      <c r="J5618" t="s">
        <v>3449</v>
      </c>
      <c r="K5618" t="s">
        <v>29</v>
      </c>
      <c r="L5618" t="s">
        <v>29</v>
      </c>
      <c r="M5618" t="s">
        <v>29</v>
      </c>
      <c r="N5618">
        <v>32.933332999999998</v>
      </c>
      <c r="O5618">
        <v>12.083333</v>
      </c>
      <c r="P5618" t="s">
        <v>3538</v>
      </c>
      <c r="Q5618" s="3">
        <f>Table1[[#This Row],[Capacity (MW)]]*0.395*8760*10^-6</f>
        <v>3.4601999999999999</v>
      </c>
      <c r="R5618" s="3" cm="1">
        <f t="array" ref="R5618">AVERAGE(VLOOKUP(_xlfn.TEXTSPLIT(Table1[[#This Row],[Fuel (no space after comma)]], ","), FuelList_Final_EF!$A$2:$B$65, 2, FALSE))</f>
        <v>53.06</v>
      </c>
      <c r="S5618" s="3">
        <f>Table1[[#This Row],[Generation (TWh)]]*10^9*VLOOKUP(Table1[[#This Row],[Turbine/Engine Technology]],Technology_HR!$A$2:$B$11,2,FALSE)*10^-6</f>
        <v>38096802</v>
      </c>
      <c r="T5618" s="5">
        <f>Table1[[#This Row],[Fuel Consumption (mmBtu)]]*Table1[[#This Row],[Emission Factor (kg CO2/ mmBtu)]]*10^3</f>
        <v>2021416314120.0002</v>
      </c>
      <c r="U5618" s="3">
        <f>Table1[[#This Row],[Emissions (g CO2)]]/(Table1[[#This Row],[Generation (TWh)]]*10^9)</f>
        <v>584.19060000000002</v>
      </c>
    </row>
    <row r="5619" spans="1:21" x14ac:dyDescent="0.35">
      <c r="A5619" t="s">
        <v>1549</v>
      </c>
      <c r="B5619" t="s">
        <v>3243</v>
      </c>
      <c r="C5619" t="str">
        <f>SUBSTITUTE(Table1[[#This Row],[Fuel]],", ",",")</f>
        <v>fossil gas: natural gas,fossil liquids: fuel oil</v>
      </c>
      <c r="D5619" t="s">
        <v>3239</v>
      </c>
      <c r="E5619" t="s">
        <v>3275</v>
      </c>
      <c r="H5619" t="s">
        <v>3440</v>
      </c>
      <c r="I5619">
        <v>84.5</v>
      </c>
      <c r="J5619" t="s">
        <v>3446</v>
      </c>
      <c r="K5619">
        <v>1988</v>
      </c>
      <c r="L5619" t="s">
        <v>29</v>
      </c>
      <c r="M5619" t="s">
        <v>29</v>
      </c>
      <c r="N5619">
        <v>32.332599999999999</v>
      </c>
      <c r="O5619">
        <v>15.2319</v>
      </c>
      <c r="P5619" t="s">
        <v>3538</v>
      </c>
      <c r="Q5619" s="3">
        <f>Table1[[#This Row],[Capacity (MW)]]*0.395*8760*10^-6</f>
        <v>0.29238690000000001</v>
      </c>
      <c r="R5619" s="3" cm="1">
        <f t="array" ref="R5619">AVERAGE(VLOOKUP(_xlfn.TEXTSPLIT(Table1[[#This Row],[Fuel (no space after comma)]], ","), FuelList_Final_EF!$A$2:$B$65, 2, FALSE))</f>
        <v>65.583341148886291</v>
      </c>
      <c r="S5619" s="3">
        <f>Table1[[#This Row],[Generation (TWh)]]*10^9*VLOOKUP(Table1[[#This Row],[Turbine/Engine Technology]],Technology_HR!$A$2:$B$11,2,FALSE)*10^-6</f>
        <v>3007199.2664999999</v>
      </c>
      <c r="T5619" s="5">
        <f>Table1[[#This Row],[Fuel Consumption (mmBtu)]]*Table1[[#This Row],[Emission Factor (kg CO2/ mmBtu)]]*10^3</f>
        <v>197222175397.55011</v>
      </c>
      <c r="U5619" s="3">
        <f>Table1[[#This Row],[Emissions (g CO2)]]/(Table1[[#This Row],[Generation (TWh)]]*10^9)</f>
        <v>674.52466371629544</v>
      </c>
    </row>
    <row r="5620" spans="1:21" x14ac:dyDescent="0.35">
      <c r="A5620" t="s">
        <v>1549</v>
      </c>
      <c r="B5620" t="s">
        <v>3243</v>
      </c>
      <c r="C5620" t="str">
        <f>SUBSTITUTE(Table1[[#This Row],[Fuel]],", ",",")</f>
        <v>fossil gas: natural gas,fossil liquids: fuel oil</v>
      </c>
      <c r="D5620" t="s">
        <v>3239</v>
      </c>
      <c r="E5620" t="s">
        <v>3275</v>
      </c>
      <c r="H5620" t="s">
        <v>3440</v>
      </c>
      <c r="I5620">
        <v>84.5</v>
      </c>
      <c r="J5620" t="s">
        <v>3446</v>
      </c>
      <c r="K5620">
        <v>1990</v>
      </c>
      <c r="L5620" t="s">
        <v>29</v>
      </c>
      <c r="M5620" t="s">
        <v>29</v>
      </c>
      <c r="N5620">
        <v>32.332599999999999</v>
      </c>
      <c r="O5620">
        <v>15.2319</v>
      </c>
      <c r="P5620" t="s">
        <v>3538</v>
      </c>
      <c r="Q5620" s="3">
        <f>Table1[[#This Row],[Capacity (MW)]]*0.395*8760*10^-6</f>
        <v>0.29238690000000001</v>
      </c>
      <c r="R5620" s="3" cm="1">
        <f t="array" ref="R5620">AVERAGE(VLOOKUP(_xlfn.TEXTSPLIT(Table1[[#This Row],[Fuel (no space after comma)]], ","), FuelList_Final_EF!$A$2:$B$65, 2, FALSE))</f>
        <v>65.583341148886291</v>
      </c>
      <c r="S5620" s="3">
        <f>Table1[[#This Row],[Generation (TWh)]]*10^9*VLOOKUP(Table1[[#This Row],[Turbine/Engine Technology]],Technology_HR!$A$2:$B$11,2,FALSE)*10^-6</f>
        <v>3007199.2664999999</v>
      </c>
      <c r="T5620" s="5">
        <f>Table1[[#This Row],[Fuel Consumption (mmBtu)]]*Table1[[#This Row],[Emission Factor (kg CO2/ mmBtu)]]*10^3</f>
        <v>197222175397.55011</v>
      </c>
      <c r="U5620" s="3">
        <f>Table1[[#This Row],[Emissions (g CO2)]]/(Table1[[#This Row],[Generation (TWh)]]*10^9)</f>
        <v>674.52466371629544</v>
      </c>
    </row>
    <row r="5621" spans="1:21" x14ac:dyDescent="0.35">
      <c r="A5621" t="s">
        <v>1549</v>
      </c>
      <c r="B5621" t="s">
        <v>3243</v>
      </c>
      <c r="C5621" t="str">
        <f>SUBSTITUTE(Table1[[#This Row],[Fuel]],", ",",")</f>
        <v>fossil gas: natural gas,fossil liquids: fuel oil</v>
      </c>
      <c r="D5621" t="s">
        <v>3239</v>
      </c>
      <c r="E5621" t="s">
        <v>3275</v>
      </c>
      <c r="H5621" t="s">
        <v>3440</v>
      </c>
      <c r="I5621">
        <v>84.5</v>
      </c>
      <c r="J5621" t="s">
        <v>3446</v>
      </c>
      <c r="K5621">
        <v>1990</v>
      </c>
      <c r="L5621" t="s">
        <v>29</v>
      </c>
      <c r="M5621" t="s">
        <v>29</v>
      </c>
      <c r="N5621">
        <v>32.332599999999999</v>
      </c>
      <c r="O5621">
        <v>15.2319</v>
      </c>
      <c r="P5621" t="s">
        <v>3538</v>
      </c>
      <c r="Q5621" s="3">
        <f>Table1[[#This Row],[Capacity (MW)]]*0.395*8760*10^-6</f>
        <v>0.29238690000000001</v>
      </c>
      <c r="R5621" s="3" cm="1">
        <f t="array" ref="R5621">AVERAGE(VLOOKUP(_xlfn.TEXTSPLIT(Table1[[#This Row],[Fuel (no space after comma)]], ","), FuelList_Final_EF!$A$2:$B$65, 2, FALSE))</f>
        <v>65.583341148886291</v>
      </c>
      <c r="S5621" s="3">
        <f>Table1[[#This Row],[Generation (TWh)]]*10^9*VLOOKUP(Table1[[#This Row],[Turbine/Engine Technology]],Technology_HR!$A$2:$B$11,2,FALSE)*10^-6</f>
        <v>3007199.2664999999</v>
      </c>
      <c r="T5621" s="5">
        <f>Table1[[#This Row],[Fuel Consumption (mmBtu)]]*Table1[[#This Row],[Emission Factor (kg CO2/ mmBtu)]]*10^3</f>
        <v>197222175397.55011</v>
      </c>
      <c r="U5621" s="3">
        <f>Table1[[#This Row],[Emissions (g CO2)]]/(Table1[[#This Row],[Generation (TWh)]]*10^9)</f>
        <v>674.52466371629544</v>
      </c>
    </row>
    <row r="5622" spans="1:21" x14ac:dyDescent="0.35">
      <c r="A5622" t="s">
        <v>1549</v>
      </c>
      <c r="B5622" t="s">
        <v>3243</v>
      </c>
      <c r="C5622" t="str">
        <f>SUBSTITUTE(Table1[[#This Row],[Fuel]],", ",",")</f>
        <v>fossil gas: natural gas,fossil liquids: fuel oil</v>
      </c>
      <c r="D5622" t="s">
        <v>3239</v>
      </c>
      <c r="E5622" t="s">
        <v>3275</v>
      </c>
      <c r="H5622" t="s">
        <v>3440</v>
      </c>
      <c r="I5622">
        <v>84.5</v>
      </c>
      <c r="J5622" t="s">
        <v>3446</v>
      </c>
      <c r="K5622">
        <v>1990</v>
      </c>
      <c r="L5622" t="s">
        <v>29</v>
      </c>
      <c r="M5622" t="s">
        <v>29</v>
      </c>
      <c r="N5622">
        <v>32.332599999999999</v>
      </c>
      <c r="O5622">
        <v>15.2319</v>
      </c>
      <c r="P5622" t="s">
        <v>3538</v>
      </c>
      <c r="Q5622" s="3">
        <f>Table1[[#This Row],[Capacity (MW)]]*0.395*8760*10^-6</f>
        <v>0.29238690000000001</v>
      </c>
      <c r="R5622" s="3" cm="1">
        <f t="array" ref="R5622">AVERAGE(VLOOKUP(_xlfn.TEXTSPLIT(Table1[[#This Row],[Fuel (no space after comma)]], ","), FuelList_Final_EF!$A$2:$B$65, 2, FALSE))</f>
        <v>65.583341148886291</v>
      </c>
      <c r="S5622" s="3">
        <f>Table1[[#This Row],[Generation (TWh)]]*10^9*VLOOKUP(Table1[[#This Row],[Turbine/Engine Technology]],Technology_HR!$A$2:$B$11,2,FALSE)*10^-6</f>
        <v>3007199.2664999999</v>
      </c>
      <c r="T5622" s="5">
        <f>Table1[[#This Row],[Fuel Consumption (mmBtu)]]*Table1[[#This Row],[Emission Factor (kg CO2/ mmBtu)]]*10^3</f>
        <v>197222175397.55011</v>
      </c>
      <c r="U5622" s="3">
        <f>Table1[[#This Row],[Emissions (g CO2)]]/(Table1[[#This Row],[Generation (TWh)]]*10^9)</f>
        <v>674.52466371629544</v>
      </c>
    </row>
    <row r="5623" spans="1:21" x14ac:dyDescent="0.35">
      <c r="A5623" t="s">
        <v>1549</v>
      </c>
      <c r="B5623" t="s">
        <v>3243</v>
      </c>
      <c r="C5623" t="str">
        <f>SUBSTITUTE(Table1[[#This Row],[Fuel]],", ",",")</f>
        <v>fossil gas: natural gas,fossil liquids: fuel oil</v>
      </c>
      <c r="D5623" t="s">
        <v>3239</v>
      </c>
      <c r="E5623" t="s">
        <v>3275</v>
      </c>
      <c r="H5623" t="s">
        <v>3440</v>
      </c>
      <c r="I5623">
        <v>84.5</v>
      </c>
      <c r="J5623" t="s">
        <v>3446</v>
      </c>
      <c r="K5623">
        <v>1990</v>
      </c>
      <c r="L5623" t="s">
        <v>29</v>
      </c>
      <c r="M5623" t="s">
        <v>29</v>
      </c>
      <c r="N5623">
        <v>32.332599999999999</v>
      </c>
      <c r="O5623">
        <v>15.2319</v>
      </c>
      <c r="P5623" t="s">
        <v>3538</v>
      </c>
      <c r="Q5623" s="3">
        <f>Table1[[#This Row],[Capacity (MW)]]*0.395*8760*10^-6</f>
        <v>0.29238690000000001</v>
      </c>
      <c r="R5623" s="3" cm="1">
        <f t="array" ref="R5623">AVERAGE(VLOOKUP(_xlfn.TEXTSPLIT(Table1[[#This Row],[Fuel (no space after comma)]], ","), FuelList_Final_EF!$A$2:$B$65, 2, FALSE))</f>
        <v>65.583341148886291</v>
      </c>
      <c r="S5623" s="3">
        <f>Table1[[#This Row],[Generation (TWh)]]*10^9*VLOOKUP(Table1[[#This Row],[Turbine/Engine Technology]],Technology_HR!$A$2:$B$11,2,FALSE)*10^-6</f>
        <v>3007199.2664999999</v>
      </c>
      <c r="T5623" s="5">
        <f>Table1[[#This Row],[Fuel Consumption (mmBtu)]]*Table1[[#This Row],[Emission Factor (kg CO2/ mmBtu)]]*10^3</f>
        <v>197222175397.55011</v>
      </c>
      <c r="U5623" s="3">
        <f>Table1[[#This Row],[Emissions (g CO2)]]/(Table1[[#This Row],[Generation (TWh)]]*10^9)</f>
        <v>674.52466371629544</v>
      </c>
    </row>
    <row r="5624" spans="1:21" x14ac:dyDescent="0.35">
      <c r="A5624" t="s">
        <v>1549</v>
      </c>
      <c r="B5624" t="s">
        <v>3243</v>
      </c>
      <c r="C5624" t="str">
        <f>SUBSTITUTE(Table1[[#This Row],[Fuel]],", ",",")</f>
        <v>fossil gas: natural gas,fossil liquids: fuel oil</v>
      </c>
      <c r="D5624" t="s">
        <v>3239</v>
      </c>
      <c r="E5624" t="s">
        <v>3275</v>
      </c>
      <c r="H5624" t="s">
        <v>3440</v>
      </c>
      <c r="I5624">
        <v>84.5</v>
      </c>
      <c r="J5624" t="s">
        <v>3446</v>
      </c>
      <c r="K5624">
        <v>1990</v>
      </c>
      <c r="L5624" t="s">
        <v>29</v>
      </c>
      <c r="M5624" t="s">
        <v>29</v>
      </c>
      <c r="N5624">
        <v>32.332599999999999</v>
      </c>
      <c r="O5624">
        <v>15.2319</v>
      </c>
      <c r="P5624" t="s">
        <v>3538</v>
      </c>
      <c r="Q5624" s="3">
        <f>Table1[[#This Row],[Capacity (MW)]]*0.395*8760*10^-6</f>
        <v>0.29238690000000001</v>
      </c>
      <c r="R5624" s="3" cm="1">
        <f t="array" ref="R5624">AVERAGE(VLOOKUP(_xlfn.TEXTSPLIT(Table1[[#This Row],[Fuel (no space after comma)]], ","), FuelList_Final_EF!$A$2:$B$65, 2, FALSE))</f>
        <v>65.583341148886291</v>
      </c>
      <c r="S5624" s="3">
        <f>Table1[[#This Row],[Generation (TWh)]]*10^9*VLOOKUP(Table1[[#This Row],[Turbine/Engine Technology]],Technology_HR!$A$2:$B$11,2,FALSE)*10^-6</f>
        <v>3007199.2664999999</v>
      </c>
      <c r="T5624" s="5">
        <f>Table1[[#This Row],[Fuel Consumption (mmBtu)]]*Table1[[#This Row],[Emission Factor (kg CO2/ mmBtu)]]*10^3</f>
        <v>197222175397.55011</v>
      </c>
      <c r="U5624" s="3">
        <f>Table1[[#This Row],[Emissions (g CO2)]]/(Table1[[#This Row],[Generation (TWh)]]*10^9)</f>
        <v>674.52466371629544</v>
      </c>
    </row>
    <row r="5625" spans="1:21" x14ac:dyDescent="0.35">
      <c r="A5625" t="s">
        <v>1548</v>
      </c>
      <c r="B5625" t="s">
        <v>3243</v>
      </c>
      <c r="C5625" t="str">
        <f>SUBSTITUTE(Table1[[#This Row],[Fuel]],", ",",")</f>
        <v>fossil gas: natural gas,fossil liquids: fuel oil</v>
      </c>
      <c r="D5625" t="s">
        <v>3239</v>
      </c>
      <c r="E5625" t="s">
        <v>3275</v>
      </c>
      <c r="H5625" t="s">
        <v>3438</v>
      </c>
      <c r="I5625">
        <v>820</v>
      </c>
      <c r="J5625" t="s">
        <v>3446</v>
      </c>
      <c r="K5625">
        <v>2013</v>
      </c>
      <c r="L5625" t="s">
        <v>29</v>
      </c>
      <c r="M5625" t="s">
        <v>29</v>
      </c>
      <c r="N5625">
        <v>32.332424000000003</v>
      </c>
      <c r="O5625">
        <v>15.244122000000001</v>
      </c>
      <c r="P5625" t="s">
        <v>3538</v>
      </c>
      <c r="Q5625" s="3">
        <f>Table1[[#This Row],[Capacity (MW)]]*0.395*8760*10^-6</f>
        <v>2.8373640000000004</v>
      </c>
      <c r="R5625" s="3" cm="1">
        <f t="array" ref="R5625">AVERAGE(VLOOKUP(_xlfn.TEXTSPLIT(Table1[[#This Row],[Fuel (no space after comma)]], ","), FuelList_Final_EF!$A$2:$B$65, 2, FALSE))</f>
        <v>65.583341148886291</v>
      </c>
      <c r="S5625" s="3">
        <f>Table1[[#This Row],[Generation (TWh)]]*10^9*VLOOKUP(Table1[[#This Row],[Turbine/Engine Technology]],Technology_HR!$A$2:$B$11,2,FALSE)*10^-6</f>
        <v>21419260.836000003</v>
      </c>
      <c r="T5625" s="5">
        <f>Table1[[#This Row],[Fuel Consumption (mmBtu)]]*Table1[[#This Row],[Emission Factor (kg CO2/ mmBtu)]]*10^3</f>
        <v>1404746690564.3674</v>
      </c>
      <c r="U5625" s="3">
        <f>Table1[[#This Row],[Emissions (g CO2)]]/(Table1[[#This Row],[Generation (TWh)]]*10^9)</f>
        <v>495.08864233294253</v>
      </c>
    </row>
    <row r="5626" spans="1:21" x14ac:dyDescent="0.35">
      <c r="A5626" t="s">
        <v>1548</v>
      </c>
      <c r="B5626" t="s">
        <v>3243</v>
      </c>
      <c r="C5626" t="str">
        <f>SUBSTITUTE(Table1[[#This Row],[Fuel]],", ",",")</f>
        <v>fossil gas: natural gas,fossil liquids: fuel oil</v>
      </c>
      <c r="D5626" t="s">
        <v>3239</v>
      </c>
      <c r="E5626" t="s">
        <v>3275</v>
      </c>
      <c r="H5626" t="s">
        <v>3436</v>
      </c>
      <c r="I5626">
        <v>325</v>
      </c>
      <c r="J5626" t="s">
        <v>3446</v>
      </c>
      <c r="K5626">
        <v>2022</v>
      </c>
      <c r="L5626" t="s">
        <v>29</v>
      </c>
      <c r="M5626" t="s">
        <v>29</v>
      </c>
      <c r="N5626">
        <v>32.332424000000003</v>
      </c>
      <c r="O5626">
        <v>15.244122000000001</v>
      </c>
      <c r="P5626" t="s">
        <v>3538</v>
      </c>
      <c r="Q5626" s="3">
        <f>Table1[[#This Row],[Capacity (MW)]]*0.395*8760*10^-6</f>
        <v>1.124565</v>
      </c>
      <c r="R5626" s="3" cm="1">
        <f t="array" ref="R5626">AVERAGE(VLOOKUP(_xlfn.TEXTSPLIT(Table1[[#This Row],[Fuel (no space after comma)]], ","), FuelList_Final_EF!$A$2:$B$65, 2, FALSE))</f>
        <v>65.583341148886291</v>
      </c>
      <c r="S5626" s="3">
        <f>Table1[[#This Row],[Generation (TWh)]]*10^9*VLOOKUP(Table1[[#This Row],[Turbine/Engine Technology]],Technology_HR!$A$2:$B$11,2,FALSE)*10^-6</f>
        <v>12381460.649999999</v>
      </c>
      <c r="T5626" s="5">
        <f>Table1[[#This Row],[Fuel Consumption (mmBtu)]]*Table1[[#This Row],[Emission Factor (kg CO2/ mmBtu)]]*10^3</f>
        <v>812017557730.4613</v>
      </c>
      <c r="U5626" s="3">
        <f>Table1[[#This Row],[Emissions (g CO2)]]/(Table1[[#This Row],[Generation (TWh)]]*10^9)</f>
        <v>722.072586049238</v>
      </c>
    </row>
    <row r="5627" spans="1:21" x14ac:dyDescent="0.35">
      <c r="A5627" t="s">
        <v>1548</v>
      </c>
      <c r="B5627" t="s">
        <v>3243</v>
      </c>
      <c r="C5627" t="str">
        <f>SUBSTITUTE(Table1[[#This Row],[Fuel]],", ",",")</f>
        <v>fossil gas: natural gas,fossil liquids: fuel oil</v>
      </c>
      <c r="D5627" t="s">
        <v>3239</v>
      </c>
      <c r="E5627" t="s">
        <v>3275</v>
      </c>
      <c r="H5627" t="s">
        <v>3436</v>
      </c>
      <c r="I5627">
        <v>325</v>
      </c>
      <c r="J5627" t="s">
        <v>3446</v>
      </c>
      <c r="K5627">
        <v>2022</v>
      </c>
      <c r="L5627" t="s">
        <v>29</v>
      </c>
      <c r="M5627" t="s">
        <v>29</v>
      </c>
      <c r="N5627">
        <v>32.332424000000003</v>
      </c>
      <c r="O5627">
        <v>15.244122000000001</v>
      </c>
      <c r="P5627" t="s">
        <v>3538</v>
      </c>
      <c r="Q5627" s="3">
        <f>Table1[[#This Row],[Capacity (MW)]]*0.395*8760*10^-6</f>
        <v>1.124565</v>
      </c>
      <c r="R5627" s="3" cm="1">
        <f t="array" ref="R5627">AVERAGE(VLOOKUP(_xlfn.TEXTSPLIT(Table1[[#This Row],[Fuel (no space after comma)]], ","), FuelList_Final_EF!$A$2:$B$65, 2, FALSE))</f>
        <v>65.583341148886291</v>
      </c>
      <c r="S5627" s="3">
        <f>Table1[[#This Row],[Generation (TWh)]]*10^9*VLOOKUP(Table1[[#This Row],[Turbine/Engine Technology]],Technology_HR!$A$2:$B$11,2,FALSE)*10^-6</f>
        <v>12381460.649999999</v>
      </c>
      <c r="T5627" s="5">
        <f>Table1[[#This Row],[Fuel Consumption (mmBtu)]]*Table1[[#This Row],[Emission Factor (kg CO2/ mmBtu)]]*10^3</f>
        <v>812017557730.4613</v>
      </c>
      <c r="U5627" s="3">
        <f>Table1[[#This Row],[Emissions (g CO2)]]/(Table1[[#This Row],[Generation (TWh)]]*10^9)</f>
        <v>722.072586049238</v>
      </c>
    </row>
    <row r="5628" spans="1:21" x14ac:dyDescent="0.35">
      <c r="A5628" t="s">
        <v>1548</v>
      </c>
      <c r="B5628" t="s">
        <v>3239</v>
      </c>
      <c r="C5628" t="str">
        <f>SUBSTITUTE(Table1[[#This Row],[Fuel]],", ",",")</f>
        <v>fossil gas: natural gas</v>
      </c>
      <c r="D5628" t="s">
        <v>3239</v>
      </c>
      <c r="H5628" t="s">
        <v>3436</v>
      </c>
      <c r="I5628">
        <v>330</v>
      </c>
      <c r="J5628" t="s">
        <v>3449</v>
      </c>
      <c r="K5628">
        <v>2025</v>
      </c>
      <c r="L5628" t="s">
        <v>29</v>
      </c>
      <c r="M5628" t="s">
        <v>29</v>
      </c>
      <c r="N5628">
        <v>32.874532000000002</v>
      </c>
      <c r="O5628">
        <v>13.195959999999999</v>
      </c>
      <c r="P5628" t="s">
        <v>3538</v>
      </c>
      <c r="Q5628" s="3">
        <f>Table1[[#This Row],[Capacity (MW)]]*0.395*8760*10^-6</f>
        <v>1.141866</v>
      </c>
      <c r="R5628" s="3" cm="1">
        <f t="array" ref="R5628">AVERAGE(VLOOKUP(_xlfn.TEXTSPLIT(Table1[[#This Row],[Fuel (no space after comma)]], ","), FuelList_Final_EF!$A$2:$B$65, 2, FALSE))</f>
        <v>53.06</v>
      </c>
      <c r="S5628" s="3">
        <f>Table1[[#This Row],[Generation (TWh)]]*10^9*VLOOKUP(Table1[[#This Row],[Turbine/Engine Technology]],Technology_HR!$A$2:$B$11,2,FALSE)*10^-6</f>
        <v>12571944.66</v>
      </c>
      <c r="T5628" s="5">
        <f>Table1[[#This Row],[Fuel Consumption (mmBtu)]]*Table1[[#This Row],[Emission Factor (kg CO2/ mmBtu)]]*10^3</f>
        <v>667067383659.59998</v>
      </c>
      <c r="U5628" s="3">
        <f>Table1[[#This Row],[Emissions (g CO2)]]/(Table1[[#This Row],[Generation (TWh)]]*10^9)</f>
        <v>584.19060000000002</v>
      </c>
    </row>
    <row r="5629" spans="1:21" x14ac:dyDescent="0.35">
      <c r="A5629" t="s">
        <v>1548</v>
      </c>
      <c r="B5629" t="s">
        <v>3239</v>
      </c>
      <c r="C5629" t="str">
        <f>SUBSTITUTE(Table1[[#This Row],[Fuel]],", ",",")</f>
        <v>fossil gas: natural gas</v>
      </c>
      <c r="D5629" t="s">
        <v>3239</v>
      </c>
      <c r="H5629" t="s">
        <v>3436</v>
      </c>
      <c r="I5629">
        <v>330</v>
      </c>
      <c r="J5629" t="s">
        <v>3449</v>
      </c>
      <c r="K5629">
        <v>2025</v>
      </c>
      <c r="L5629" t="s">
        <v>29</v>
      </c>
      <c r="M5629" t="s">
        <v>29</v>
      </c>
      <c r="N5629">
        <v>32.874532000000002</v>
      </c>
      <c r="O5629">
        <v>13.195959999999999</v>
      </c>
      <c r="P5629" t="s">
        <v>3538</v>
      </c>
      <c r="Q5629" s="3">
        <f>Table1[[#This Row],[Capacity (MW)]]*0.395*8760*10^-6</f>
        <v>1.141866</v>
      </c>
      <c r="R5629" s="3" cm="1">
        <f t="array" ref="R5629">AVERAGE(VLOOKUP(_xlfn.TEXTSPLIT(Table1[[#This Row],[Fuel (no space after comma)]], ","), FuelList_Final_EF!$A$2:$B$65, 2, FALSE))</f>
        <v>53.06</v>
      </c>
      <c r="S5629" s="3">
        <f>Table1[[#This Row],[Generation (TWh)]]*10^9*VLOOKUP(Table1[[#This Row],[Turbine/Engine Technology]],Technology_HR!$A$2:$B$11,2,FALSE)*10^-6</f>
        <v>12571944.66</v>
      </c>
      <c r="T5629" s="5">
        <f>Table1[[#This Row],[Fuel Consumption (mmBtu)]]*Table1[[#This Row],[Emission Factor (kg CO2/ mmBtu)]]*10^3</f>
        <v>667067383659.59998</v>
      </c>
      <c r="U5629" s="3">
        <f>Table1[[#This Row],[Emissions (g CO2)]]/(Table1[[#This Row],[Generation (TWh)]]*10^9)</f>
        <v>584.19060000000002</v>
      </c>
    </row>
    <row r="5630" spans="1:21" x14ac:dyDescent="0.35">
      <c r="A5630" t="s">
        <v>1548</v>
      </c>
      <c r="B5630" t="s">
        <v>3239</v>
      </c>
      <c r="C5630" t="str">
        <f>SUBSTITUTE(Table1[[#This Row],[Fuel]],", ",",")</f>
        <v>fossil gas: natural gas</v>
      </c>
      <c r="D5630" t="s">
        <v>3239</v>
      </c>
      <c r="H5630" t="s">
        <v>3436</v>
      </c>
      <c r="I5630">
        <v>330</v>
      </c>
      <c r="J5630" t="s">
        <v>3449</v>
      </c>
      <c r="K5630">
        <v>2025</v>
      </c>
      <c r="L5630" t="s">
        <v>29</v>
      </c>
      <c r="M5630" t="s">
        <v>29</v>
      </c>
      <c r="N5630">
        <v>32.874532000000002</v>
      </c>
      <c r="O5630">
        <v>13.195959999999999</v>
      </c>
      <c r="P5630" t="s">
        <v>3538</v>
      </c>
      <c r="Q5630" s="3">
        <f>Table1[[#This Row],[Capacity (MW)]]*0.395*8760*10^-6</f>
        <v>1.141866</v>
      </c>
      <c r="R5630" s="3" cm="1">
        <f t="array" ref="R5630">AVERAGE(VLOOKUP(_xlfn.TEXTSPLIT(Table1[[#This Row],[Fuel (no space after comma)]], ","), FuelList_Final_EF!$A$2:$B$65, 2, FALSE))</f>
        <v>53.06</v>
      </c>
      <c r="S5630" s="3">
        <f>Table1[[#This Row],[Generation (TWh)]]*10^9*VLOOKUP(Table1[[#This Row],[Turbine/Engine Technology]],Technology_HR!$A$2:$B$11,2,FALSE)*10^-6</f>
        <v>12571944.66</v>
      </c>
      <c r="T5630" s="5">
        <f>Table1[[#This Row],[Fuel Consumption (mmBtu)]]*Table1[[#This Row],[Emission Factor (kg CO2/ mmBtu)]]*10^3</f>
        <v>667067383659.59998</v>
      </c>
      <c r="U5630" s="3">
        <f>Table1[[#This Row],[Emissions (g CO2)]]/(Table1[[#This Row],[Generation (TWh)]]*10^9)</f>
        <v>584.19060000000002</v>
      </c>
    </row>
    <row r="5631" spans="1:21" x14ac:dyDescent="0.35">
      <c r="A5631" t="s">
        <v>1548</v>
      </c>
      <c r="B5631" t="s">
        <v>3239</v>
      </c>
      <c r="C5631" t="str">
        <f>SUBSTITUTE(Table1[[#This Row],[Fuel]],", ",",")</f>
        <v>fossil gas: natural gas</v>
      </c>
      <c r="D5631" t="s">
        <v>3239</v>
      </c>
      <c r="H5631" t="s">
        <v>3436</v>
      </c>
      <c r="I5631">
        <v>330</v>
      </c>
      <c r="J5631" t="s">
        <v>3449</v>
      </c>
      <c r="K5631">
        <v>2025</v>
      </c>
      <c r="L5631" t="s">
        <v>29</v>
      </c>
      <c r="M5631" t="s">
        <v>29</v>
      </c>
      <c r="N5631">
        <v>32.874532000000002</v>
      </c>
      <c r="O5631">
        <v>13.195959999999999</v>
      </c>
      <c r="P5631" t="s">
        <v>3538</v>
      </c>
      <c r="Q5631" s="3">
        <f>Table1[[#This Row],[Capacity (MW)]]*0.395*8760*10^-6</f>
        <v>1.141866</v>
      </c>
      <c r="R5631" s="3" cm="1">
        <f t="array" ref="R5631">AVERAGE(VLOOKUP(_xlfn.TEXTSPLIT(Table1[[#This Row],[Fuel (no space after comma)]], ","), FuelList_Final_EF!$A$2:$B$65, 2, FALSE))</f>
        <v>53.06</v>
      </c>
      <c r="S5631" s="3">
        <f>Table1[[#This Row],[Generation (TWh)]]*10^9*VLOOKUP(Table1[[#This Row],[Turbine/Engine Technology]],Technology_HR!$A$2:$B$11,2,FALSE)*10^-6</f>
        <v>12571944.66</v>
      </c>
      <c r="T5631" s="5">
        <f>Table1[[#This Row],[Fuel Consumption (mmBtu)]]*Table1[[#This Row],[Emission Factor (kg CO2/ mmBtu)]]*10^3</f>
        <v>667067383659.59998</v>
      </c>
      <c r="U5631" s="3">
        <f>Table1[[#This Row],[Emissions (g CO2)]]/(Table1[[#This Row],[Generation (TWh)]]*10^9)</f>
        <v>584.19060000000002</v>
      </c>
    </row>
    <row r="5632" spans="1:21" x14ac:dyDescent="0.35">
      <c r="A5632" t="s">
        <v>1548</v>
      </c>
      <c r="B5632" t="s">
        <v>3243</v>
      </c>
      <c r="C5632" t="str">
        <f>SUBSTITUTE(Table1[[#This Row],[Fuel]],", ",",")</f>
        <v>fossil gas: natural gas,fossil liquids: fuel oil</v>
      </c>
      <c r="D5632" t="s">
        <v>3239</v>
      </c>
      <c r="E5632" t="s">
        <v>3275</v>
      </c>
      <c r="H5632" t="s">
        <v>3438</v>
      </c>
      <c r="I5632">
        <v>915</v>
      </c>
      <c r="J5632" t="s">
        <v>3446</v>
      </c>
      <c r="K5632">
        <v>2007</v>
      </c>
      <c r="L5632" t="s">
        <v>29</v>
      </c>
      <c r="M5632" t="s">
        <v>29</v>
      </c>
      <c r="N5632">
        <v>32.201923000000001</v>
      </c>
      <c r="O5632">
        <v>20.132608000000001</v>
      </c>
      <c r="P5632" t="s">
        <v>3538</v>
      </c>
      <c r="Q5632" s="3">
        <f>Table1[[#This Row],[Capacity (MW)]]*0.395*8760*10^-6</f>
        <v>3.166083</v>
      </c>
      <c r="R5632" s="3" cm="1">
        <f t="array" ref="R5632">AVERAGE(VLOOKUP(_xlfn.TEXTSPLIT(Table1[[#This Row],[Fuel (no space after comma)]], ","), FuelList_Final_EF!$A$2:$B$65, 2, FALSE))</f>
        <v>65.583341148886291</v>
      </c>
      <c r="S5632" s="3">
        <f>Table1[[#This Row],[Generation (TWh)]]*10^9*VLOOKUP(Table1[[#This Row],[Turbine/Engine Technology]],Technology_HR!$A$2:$B$11,2,FALSE)*10^-6</f>
        <v>23900760.566999998</v>
      </c>
      <c r="T5632" s="5">
        <f>Table1[[#This Row],[Fuel Consumption (mmBtu)]]*Table1[[#This Row],[Emission Factor (kg CO2/ mmBtu)]]*10^3</f>
        <v>1567491733983.4099</v>
      </c>
      <c r="U5632" s="3">
        <f>Table1[[#This Row],[Emissions (g CO2)]]/(Table1[[#This Row],[Generation (TWh)]]*10^9)</f>
        <v>495.08864233294258</v>
      </c>
    </row>
    <row r="5633" spans="1:21" x14ac:dyDescent="0.35">
      <c r="A5633" t="s">
        <v>1548</v>
      </c>
      <c r="B5633" t="s">
        <v>3243</v>
      </c>
      <c r="C5633" t="str">
        <f>SUBSTITUTE(Table1[[#This Row],[Fuel]],", ",",")</f>
        <v>fossil gas: natural gas,fossil liquids: fuel oil</v>
      </c>
      <c r="D5633" t="s">
        <v>3239</v>
      </c>
      <c r="E5633" t="s">
        <v>3275</v>
      </c>
      <c r="H5633" t="s">
        <v>3438</v>
      </c>
      <c r="I5633">
        <v>820</v>
      </c>
      <c r="J5633" t="s">
        <v>3446</v>
      </c>
      <c r="K5633">
        <v>2012</v>
      </c>
      <c r="L5633" t="s">
        <v>29</v>
      </c>
      <c r="M5633" t="s">
        <v>29</v>
      </c>
      <c r="N5633">
        <v>32.201923000000001</v>
      </c>
      <c r="O5633">
        <v>20.132608000000001</v>
      </c>
      <c r="P5633" t="s">
        <v>3538</v>
      </c>
      <c r="Q5633" s="3">
        <f>Table1[[#This Row],[Capacity (MW)]]*0.395*8760*10^-6</f>
        <v>2.8373640000000004</v>
      </c>
      <c r="R5633" s="3" cm="1">
        <f t="array" ref="R5633">AVERAGE(VLOOKUP(_xlfn.TEXTSPLIT(Table1[[#This Row],[Fuel (no space after comma)]], ","), FuelList_Final_EF!$A$2:$B$65, 2, FALSE))</f>
        <v>65.583341148886291</v>
      </c>
      <c r="S5633" s="3">
        <f>Table1[[#This Row],[Generation (TWh)]]*10^9*VLOOKUP(Table1[[#This Row],[Turbine/Engine Technology]],Technology_HR!$A$2:$B$11,2,FALSE)*10^-6</f>
        <v>21419260.836000003</v>
      </c>
      <c r="T5633" s="5">
        <f>Table1[[#This Row],[Fuel Consumption (mmBtu)]]*Table1[[#This Row],[Emission Factor (kg CO2/ mmBtu)]]*10^3</f>
        <v>1404746690564.3674</v>
      </c>
      <c r="U5633" s="3">
        <f>Table1[[#This Row],[Emissions (g CO2)]]/(Table1[[#This Row],[Generation (TWh)]]*10^9)</f>
        <v>495.08864233294253</v>
      </c>
    </row>
    <row r="5634" spans="1:21" x14ac:dyDescent="0.35">
      <c r="A5634" t="s">
        <v>1548</v>
      </c>
      <c r="B5634" t="s">
        <v>3239</v>
      </c>
      <c r="C5634" t="str">
        <f>SUBSTITUTE(Table1[[#This Row],[Fuel]],", ",",")</f>
        <v>fossil gas: natural gas</v>
      </c>
      <c r="D5634" t="s">
        <v>3239</v>
      </c>
      <c r="H5634" t="s">
        <v>3436</v>
      </c>
      <c r="I5634">
        <v>750</v>
      </c>
      <c r="J5634" t="s">
        <v>3446</v>
      </c>
      <c r="K5634">
        <v>2009</v>
      </c>
      <c r="L5634" t="s">
        <v>29</v>
      </c>
      <c r="M5634" t="s">
        <v>29</v>
      </c>
      <c r="N5634">
        <v>27.038046999999999</v>
      </c>
      <c r="O5634">
        <v>14.431053</v>
      </c>
      <c r="P5634" t="s">
        <v>3538</v>
      </c>
      <c r="Q5634" s="3">
        <f>Table1[[#This Row],[Capacity (MW)]]*0.395*8760*10^-6</f>
        <v>2.5951499999999998</v>
      </c>
      <c r="R5634" s="3" cm="1">
        <f t="array" ref="R5634">AVERAGE(VLOOKUP(_xlfn.TEXTSPLIT(Table1[[#This Row],[Fuel (no space after comma)]], ","), FuelList_Final_EF!$A$2:$B$65, 2, FALSE))</f>
        <v>53.06</v>
      </c>
      <c r="S5634" s="3">
        <f>Table1[[#This Row],[Generation (TWh)]]*10^9*VLOOKUP(Table1[[#This Row],[Turbine/Engine Technology]],Technology_HR!$A$2:$B$11,2,FALSE)*10^-6</f>
        <v>28572601.5</v>
      </c>
      <c r="T5634" s="5">
        <f>Table1[[#This Row],[Fuel Consumption (mmBtu)]]*Table1[[#This Row],[Emission Factor (kg CO2/ mmBtu)]]*10^3</f>
        <v>1516062235590.0002</v>
      </c>
      <c r="U5634" s="3">
        <f>Table1[[#This Row],[Emissions (g CO2)]]/(Table1[[#This Row],[Generation (TWh)]]*10^9)</f>
        <v>584.19060000000013</v>
      </c>
    </row>
    <row r="5635" spans="1:21" x14ac:dyDescent="0.35">
      <c r="A5635" t="s">
        <v>1548</v>
      </c>
      <c r="B5635" t="s">
        <v>3239</v>
      </c>
      <c r="C5635" t="str">
        <f>SUBSTITUTE(Table1[[#This Row],[Fuel]],", ",",")</f>
        <v>fossil gas: natural gas</v>
      </c>
      <c r="D5635" t="s">
        <v>3239</v>
      </c>
      <c r="H5635" t="s">
        <v>3436</v>
      </c>
      <c r="I5635">
        <v>285</v>
      </c>
      <c r="J5635" t="s">
        <v>3450</v>
      </c>
      <c r="K5635" t="s">
        <v>29</v>
      </c>
      <c r="L5635" t="s">
        <v>29</v>
      </c>
      <c r="M5635" t="s">
        <v>29</v>
      </c>
      <c r="N5635">
        <v>27.033885000000001</v>
      </c>
      <c r="O5635">
        <v>14.445031</v>
      </c>
      <c r="P5635" t="s">
        <v>3538</v>
      </c>
      <c r="Q5635" s="3">
        <f>Table1[[#This Row],[Capacity (MW)]]*0.395*8760*10^-6</f>
        <v>0.98615699999999995</v>
      </c>
      <c r="R5635" s="3" cm="1">
        <f t="array" ref="R5635">AVERAGE(VLOOKUP(_xlfn.TEXTSPLIT(Table1[[#This Row],[Fuel (no space after comma)]], ","), FuelList_Final_EF!$A$2:$B$65, 2, FALSE))</f>
        <v>53.06</v>
      </c>
      <c r="S5635" s="3">
        <f>Table1[[#This Row],[Generation (TWh)]]*10^9*VLOOKUP(Table1[[#This Row],[Turbine/Engine Technology]],Technology_HR!$A$2:$B$11,2,FALSE)*10^-6</f>
        <v>10857588.57</v>
      </c>
      <c r="T5635" s="5">
        <f>Table1[[#This Row],[Fuel Consumption (mmBtu)]]*Table1[[#This Row],[Emission Factor (kg CO2/ mmBtu)]]*10^3</f>
        <v>576103649524.20007</v>
      </c>
      <c r="U5635" s="3">
        <f>Table1[[#This Row],[Emissions (g CO2)]]/(Table1[[#This Row],[Generation (TWh)]]*10^9)</f>
        <v>584.19060000000002</v>
      </c>
    </row>
    <row r="5636" spans="1:21" x14ac:dyDescent="0.35">
      <c r="A5636" t="s">
        <v>1548</v>
      </c>
      <c r="B5636" t="s">
        <v>3239</v>
      </c>
      <c r="C5636" t="str">
        <f>SUBSTITUTE(Table1[[#This Row],[Fuel]],", ",",")</f>
        <v>fossil gas: natural gas</v>
      </c>
      <c r="D5636" t="s">
        <v>3239</v>
      </c>
      <c r="H5636" t="s">
        <v>3436</v>
      </c>
      <c r="I5636">
        <v>285</v>
      </c>
      <c r="J5636" t="s">
        <v>3450</v>
      </c>
      <c r="K5636" t="s">
        <v>29</v>
      </c>
      <c r="L5636" t="s">
        <v>29</v>
      </c>
      <c r="M5636" t="s">
        <v>29</v>
      </c>
      <c r="N5636">
        <v>27.033885000000001</v>
      </c>
      <c r="O5636">
        <v>14.445031</v>
      </c>
      <c r="P5636" t="s">
        <v>3538</v>
      </c>
      <c r="Q5636" s="3">
        <f>Table1[[#This Row],[Capacity (MW)]]*0.395*8760*10^-6</f>
        <v>0.98615699999999995</v>
      </c>
      <c r="R5636" s="3" cm="1">
        <f t="array" ref="R5636">AVERAGE(VLOOKUP(_xlfn.TEXTSPLIT(Table1[[#This Row],[Fuel (no space after comma)]], ","), FuelList_Final_EF!$A$2:$B$65, 2, FALSE))</f>
        <v>53.06</v>
      </c>
      <c r="S5636" s="3">
        <f>Table1[[#This Row],[Generation (TWh)]]*10^9*VLOOKUP(Table1[[#This Row],[Turbine/Engine Technology]],Technology_HR!$A$2:$B$11,2,FALSE)*10^-6</f>
        <v>10857588.57</v>
      </c>
      <c r="T5636" s="5">
        <f>Table1[[#This Row],[Fuel Consumption (mmBtu)]]*Table1[[#This Row],[Emission Factor (kg CO2/ mmBtu)]]*10^3</f>
        <v>576103649524.20007</v>
      </c>
      <c r="U5636" s="3">
        <f>Table1[[#This Row],[Emissions (g CO2)]]/(Table1[[#This Row],[Generation (TWh)]]*10^9)</f>
        <v>584.19060000000002</v>
      </c>
    </row>
    <row r="5637" spans="1:21" x14ac:dyDescent="0.35">
      <c r="A5637" t="s">
        <v>1548</v>
      </c>
      <c r="B5637" t="s">
        <v>3239</v>
      </c>
      <c r="C5637" t="str">
        <f>SUBSTITUTE(Table1[[#This Row],[Fuel]],", ",",")</f>
        <v>fossil gas: natural gas</v>
      </c>
      <c r="D5637" t="s">
        <v>3239</v>
      </c>
      <c r="H5637" t="s">
        <v>3436</v>
      </c>
      <c r="I5637">
        <v>285</v>
      </c>
      <c r="J5637" t="s">
        <v>3450</v>
      </c>
      <c r="K5637" t="s">
        <v>29</v>
      </c>
      <c r="L5637" t="s">
        <v>29</v>
      </c>
      <c r="M5637" t="s">
        <v>29</v>
      </c>
      <c r="N5637">
        <v>27.033885000000001</v>
      </c>
      <c r="O5637">
        <v>14.445031</v>
      </c>
      <c r="P5637" t="s">
        <v>3538</v>
      </c>
      <c r="Q5637" s="3">
        <f>Table1[[#This Row],[Capacity (MW)]]*0.395*8760*10^-6</f>
        <v>0.98615699999999995</v>
      </c>
      <c r="R5637" s="3" cm="1">
        <f t="array" ref="R5637">AVERAGE(VLOOKUP(_xlfn.TEXTSPLIT(Table1[[#This Row],[Fuel (no space after comma)]], ","), FuelList_Final_EF!$A$2:$B$65, 2, FALSE))</f>
        <v>53.06</v>
      </c>
      <c r="S5637" s="3">
        <f>Table1[[#This Row],[Generation (TWh)]]*10^9*VLOOKUP(Table1[[#This Row],[Turbine/Engine Technology]],Technology_HR!$A$2:$B$11,2,FALSE)*10^-6</f>
        <v>10857588.57</v>
      </c>
      <c r="T5637" s="5">
        <f>Table1[[#This Row],[Fuel Consumption (mmBtu)]]*Table1[[#This Row],[Emission Factor (kg CO2/ mmBtu)]]*10^3</f>
        <v>576103649524.20007</v>
      </c>
      <c r="U5637" s="3">
        <f>Table1[[#This Row],[Emissions (g CO2)]]/(Table1[[#This Row],[Generation (TWh)]]*10^9)</f>
        <v>584.19060000000002</v>
      </c>
    </row>
    <row r="5638" spans="1:21" x14ac:dyDescent="0.35">
      <c r="A5638" t="s">
        <v>1548</v>
      </c>
      <c r="B5638" t="s">
        <v>3258</v>
      </c>
      <c r="C5638" t="str">
        <f>SUBSTITUTE(Table1[[#This Row],[Fuel]],", ",",")</f>
        <v>fossil liquids: diesel</v>
      </c>
      <c r="D5638" t="s">
        <v>3258</v>
      </c>
      <c r="H5638" t="s">
        <v>3437</v>
      </c>
      <c r="I5638">
        <v>220</v>
      </c>
      <c r="J5638" t="s">
        <v>3446</v>
      </c>
      <c r="K5638">
        <v>1989</v>
      </c>
      <c r="L5638" t="s">
        <v>29</v>
      </c>
      <c r="M5638" t="s">
        <v>29</v>
      </c>
      <c r="N5638">
        <v>27.221992</v>
      </c>
      <c r="O5638">
        <v>14.889664</v>
      </c>
      <c r="P5638" t="s">
        <v>3538</v>
      </c>
      <c r="Q5638" s="3">
        <f>Table1[[#This Row],[Capacity (MW)]]*0.395*8760*10^-6</f>
        <v>0.76124399999999992</v>
      </c>
      <c r="R5638" s="3" cm="1">
        <f t="array" ref="R5638">AVERAGE(VLOOKUP(_xlfn.TEXTSPLIT(Table1[[#This Row],[Fuel (no space after comma)]], ","), FuelList_Final_EF!$A$2:$B$65, 2, FALSE))</f>
        <v>78.106682297772565</v>
      </c>
      <c r="S5638" s="3">
        <f>Table1[[#This Row],[Generation (TWh)]]*10^9*VLOOKUP(Table1[[#This Row],[Turbine/Engine Technology]],Technology_HR!$A$2:$B$11,2,FALSE)*10^-6</f>
        <v>6775071.5999999987</v>
      </c>
      <c r="T5638" s="5">
        <f>Table1[[#This Row],[Fuel Consumption (mmBtu)]]*Table1[[#This Row],[Emission Factor (kg CO2/ mmBtu)]]*10^3</f>
        <v>529178365005.86151</v>
      </c>
      <c r="U5638" s="3">
        <f>Table1[[#This Row],[Emissions (g CO2)]]/(Table1[[#This Row],[Generation (TWh)]]*10^9)</f>
        <v>695.14947245017572</v>
      </c>
    </row>
    <row r="5639" spans="1:21" x14ac:dyDescent="0.35">
      <c r="A5639" t="s">
        <v>1548</v>
      </c>
      <c r="B5639" t="s">
        <v>3243</v>
      </c>
      <c r="C5639" t="str">
        <f>SUBSTITUTE(Table1[[#This Row],[Fuel]],", ",",")</f>
        <v>fossil gas: natural gas,fossil liquids: fuel oil</v>
      </c>
      <c r="D5639" t="s">
        <v>3239</v>
      </c>
      <c r="E5639" t="s">
        <v>3275</v>
      </c>
      <c r="H5639" t="s">
        <v>3436</v>
      </c>
      <c r="I5639">
        <v>285</v>
      </c>
      <c r="J5639" t="s">
        <v>3446</v>
      </c>
      <c r="K5639">
        <v>2010</v>
      </c>
      <c r="L5639" t="s">
        <v>29</v>
      </c>
      <c r="M5639" t="s">
        <v>29</v>
      </c>
      <c r="N5639">
        <v>26.909488</v>
      </c>
      <c r="O5639">
        <v>22.095786</v>
      </c>
      <c r="P5639" t="s">
        <v>3538</v>
      </c>
      <c r="Q5639" s="3">
        <f>Table1[[#This Row],[Capacity (MW)]]*0.395*8760*10^-6</f>
        <v>0.98615699999999995</v>
      </c>
      <c r="R5639" s="3" cm="1">
        <f t="array" ref="R5639">AVERAGE(VLOOKUP(_xlfn.TEXTSPLIT(Table1[[#This Row],[Fuel (no space after comma)]], ","), FuelList_Final_EF!$A$2:$B$65, 2, FALSE))</f>
        <v>65.583341148886291</v>
      </c>
      <c r="S5639" s="3">
        <f>Table1[[#This Row],[Generation (TWh)]]*10^9*VLOOKUP(Table1[[#This Row],[Turbine/Engine Technology]],Technology_HR!$A$2:$B$11,2,FALSE)*10^-6</f>
        <v>10857588.57</v>
      </c>
      <c r="T5639" s="5">
        <f>Table1[[#This Row],[Fuel Consumption (mmBtu)]]*Table1[[#This Row],[Emission Factor (kg CO2/ mmBtu)]]*10^3</f>
        <v>712076935240.55847</v>
      </c>
      <c r="U5639" s="3">
        <f>Table1[[#This Row],[Emissions (g CO2)]]/(Table1[[#This Row],[Generation (TWh)]]*10^9)</f>
        <v>722.07258604923811</v>
      </c>
    </row>
    <row r="5640" spans="1:21" x14ac:dyDescent="0.35">
      <c r="A5640" t="s">
        <v>1548</v>
      </c>
      <c r="B5640" t="s">
        <v>3243</v>
      </c>
      <c r="C5640" t="str">
        <f>SUBSTITUTE(Table1[[#This Row],[Fuel]],", ",",")</f>
        <v>fossil gas: natural gas,fossil liquids: fuel oil</v>
      </c>
      <c r="D5640" t="s">
        <v>3239</v>
      </c>
      <c r="E5640" t="s">
        <v>3275</v>
      </c>
      <c r="H5640" t="s">
        <v>3436</v>
      </c>
      <c r="I5640">
        <v>285</v>
      </c>
      <c r="J5640" t="s">
        <v>3446</v>
      </c>
      <c r="K5640">
        <v>2012</v>
      </c>
      <c r="L5640" t="s">
        <v>29</v>
      </c>
      <c r="M5640" t="s">
        <v>29</v>
      </c>
      <c r="N5640">
        <v>26.909488</v>
      </c>
      <c r="O5640">
        <v>22.095786</v>
      </c>
      <c r="P5640" t="s">
        <v>3538</v>
      </c>
      <c r="Q5640" s="3">
        <f>Table1[[#This Row],[Capacity (MW)]]*0.395*8760*10^-6</f>
        <v>0.98615699999999995</v>
      </c>
      <c r="R5640" s="3" cm="1">
        <f t="array" ref="R5640">AVERAGE(VLOOKUP(_xlfn.TEXTSPLIT(Table1[[#This Row],[Fuel (no space after comma)]], ","), FuelList_Final_EF!$A$2:$B$65, 2, FALSE))</f>
        <v>65.583341148886291</v>
      </c>
      <c r="S5640" s="3">
        <f>Table1[[#This Row],[Generation (TWh)]]*10^9*VLOOKUP(Table1[[#This Row],[Turbine/Engine Technology]],Technology_HR!$A$2:$B$11,2,FALSE)*10^-6</f>
        <v>10857588.57</v>
      </c>
      <c r="T5640" s="5">
        <f>Table1[[#This Row],[Fuel Consumption (mmBtu)]]*Table1[[#This Row],[Emission Factor (kg CO2/ mmBtu)]]*10^3</f>
        <v>712076935240.55847</v>
      </c>
      <c r="U5640" s="3">
        <f>Table1[[#This Row],[Emissions (g CO2)]]/(Table1[[#This Row],[Generation (TWh)]]*10^9)</f>
        <v>722.07258604923811</v>
      </c>
    </row>
    <row r="5641" spans="1:21" x14ac:dyDescent="0.35">
      <c r="A5641" t="s">
        <v>1548</v>
      </c>
      <c r="B5641" t="s">
        <v>3243</v>
      </c>
      <c r="C5641" t="str">
        <f>SUBSTITUTE(Table1[[#This Row],[Fuel]],", ",",")</f>
        <v>fossil gas: natural gas,fossil liquids: fuel oil</v>
      </c>
      <c r="D5641" t="s">
        <v>3239</v>
      </c>
      <c r="E5641" t="s">
        <v>3275</v>
      </c>
      <c r="H5641" t="s">
        <v>3436</v>
      </c>
      <c r="I5641">
        <v>285</v>
      </c>
      <c r="J5641" t="s">
        <v>3446</v>
      </c>
      <c r="K5641">
        <v>2013</v>
      </c>
      <c r="L5641" t="s">
        <v>29</v>
      </c>
      <c r="M5641" t="s">
        <v>29</v>
      </c>
      <c r="N5641">
        <v>26.909488</v>
      </c>
      <c r="O5641">
        <v>22.095786</v>
      </c>
      <c r="P5641" t="s">
        <v>3538</v>
      </c>
      <c r="Q5641" s="3">
        <f>Table1[[#This Row],[Capacity (MW)]]*0.395*8760*10^-6</f>
        <v>0.98615699999999995</v>
      </c>
      <c r="R5641" s="3" cm="1">
        <f t="array" ref="R5641">AVERAGE(VLOOKUP(_xlfn.TEXTSPLIT(Table1[[#This Row],[Fuel (no space after comma)]], ","), FuelList_Final_EF!$A$2:$B$65, 2, FALSE))</f>
        <v>65.583341148886291</v>
      </c>
      <c r="S5641" s="3">
        <f>Table1[[#This Row],[Generation (TWh)]]*10^9*VLOOKUP(Table1[[#This Row],[Turbine/Engine Technology]],Technology_HR!$A$2:$B$11,2,FALSE)*10^-6</f>
        <v>10857588.57</v>
      </c>
      <c r="T5641" s="5">
        <f>Table1[[#This Row],[Fuel Consumption (mmBtu)]]*Table1[[#This Row],[Emission Factor (kg CO2/ mmBtu)]]*10^3</f>
        <v>712076935240.55847</v>
      </c>
      <c r="U5641" s="3">
        <f>Table1[[#This Row],[Emissions (g CO2)]]/(Table1[[#This Row],[Generation (TWh)]]*10^9)</f>
        <v>722.07258604923811</v>
      </c>
    </row>
    <row r="5642" spans="1:21" x14ac:dyDescent="0.35">
      <c r="A5642" t="s">
        <v>1548</v>
      </c>
      <c r="B5642" t="s">
        <v>3275</v>
      </c>
      <c r="C5642" t="str">
        <f>SUBSTITUTE(Table1[[#This Row],[Fuel]],", ",",")</f>
        <v>fossil liquids: fuel oil</v>
      </c>
      <c r="D5642" t="s">
        <v>3275</v>
      </c>
      <c r="H5642" t="s">
        <v>3436</v>
      </c>
      <c r="I5642">
        <v>100</v>
      </c>
      <c r="J5642" t="s">
        <v>3446</v>
      </c>
      <c r="K5642">
        <v>1994</v>
      </c>
      <c r="L5642" t="s">
        <v>29</v>
      </c>
      <c r="M5642" t="s">
        <v>29</v>
      </c>
      <c r="N5642">
        <v>32.776000000000003</v>
      </c>
      <c r="O5642">
        <v>13.0983</v>
      </c>
      <c r="P5642" t="s">
        <v>3538</v>
      </c>
      <c r="Q5642" s="3">
        <f>Table1[[#This Row],[Capacity (MW)]]*0.395*8760*10^-6</f>
        <v>0.34601999999999999</v>
      </c>
      <c r="R5642" s="3" cm="1">
        <f t="array" ref="R5642">AVERAGE(VLOOKUP(_xlfn.TEXTSPLIT(Table1[[#This Row],[Fuel (no space after comma)]], ","), FuelList_Final_EF!$A$2:$B$65, 2, FALSE))</f>
        <v>78.106682297772565</v>
      </c>
      <c r="S5642" s="3">
        <f>Table1[[#This Row],[Generation (TWh)]]*10^9*VLOOKUP(Table1[[#This Row],[Turbine/Engine Technology]],Technology_HR!$A$2:$B$11,2,FALSE)*10^-6</f>
        <v>3809680.1999999997</v>
      </c>
      <c r="T5642" s="5">
        <f>Table1[[#This Row],[Fuel Consumption (mmBtu)]]*Table1[[#This Row],[Emission Factor (kg CO2/ mmBtu)]]*10^3</f>
        <v>297561481037.51465</v>
      </c>
      <c r="U5642" s="3">
        <f>Table1[[#This Row],[Emissions (g CO2)]]/(Table1[[#This Row],[Generation (TWh)]]*10^9)</f>
        <v>859.95457209847598</v>
      </c>
    </row>
    <row r="5643" spans="1:21" x14ac:dyDescent="0.35">
      <c r="A5643" t="s">
        <v>1548</v>
      </c>
      <c r="B5643" t="s">
        <v>3275</v>
      </c>
      <c r="C5643" t="str">
        <f>SUBSTITUTE(Table1[[#This Row],[Fuel]],", ",",")</f>
        <v>fossil liquids: fuel oil</v>
      </c>
      <c r="D5643" t="s">
        <v>3275</v>
      </c>
      <c r="H5643" t="s">
        <v>3436</v>
      </c>
      <c r="I5643">
        <v>100</v>
      </c>
      <c r="J5643" t="s">
        <v>3446</v>
      </c>
      <c r="K5643">
        <v>1994</v>
      </c>
      <c r="L5643" t="s">
        <v>29</v>
      </c>
      <c r="M5643" t="s">
        <v>29</v>
      </c>
      <c r="N5643">
        <v>32.776000000000003</v>
      </c>
      <c r="O5643">
        <v>13.0983</v>
      </c>
      <c r="P5643" t="s">
        <v>3538</v>
      </c>
      <c r="Q5643" s="3">
        <f>Table1[[#This Row],[Capacity (MW)]]*0.395*8760*10^-6</f>
        <v>0.34601999999999999</v>
      </c>
      <c r="R5643" s="3" cm="1">
        <f t="array" ref="R5643">AVERAGE(VLOOKUP(_xlfn.TEXTSPLIT(Table1[[#This Row],[Fuel (no space after comma)]], ","), FuelList_Final_EF!$A$2:$B$65, 2, FALSE))</f>
        <v>78.106682297772565</v>
      </c>
      <c r="S5643" s="3">
        <f>Table1[[#This Row],[Generation (TWh)]]*10^9*VLOOKUP(Table1[[#This Row],[Turbine/Engine Technology]],Technology_HR!$A$2:$B$11,2,FALSE)*10^-6</f>
        <v>3809680.1999999997</v>
      </c>
      <c r="T5643" s="5">
        <f>Table1[[#This Row],[Fuel Consumption (mmBtu)]]*Table1[[#This Row],[Emission Factor (kg CO2/ mmBtu)]]*10^3</f>
        <v>297561481037.51465</v>
      </c>
      <c r="U5643" s="3">
        <f>Table1[[#This Row],[Emissions (g CO2)]]/(Table1[[#This Row],[Generation (TWh)]]*10^9)</f>
        <v>859.95457209847598</v>
      </c>
    </row>
    <row r="5644" spans="1:21" x14ac:dyDescent="0.35">
      <c r="A5644" t="s">
        <v>1548</v>
      </c>
      <c r="B5644" t="s">
        <v>3275</v>
      </c>
      <c r="C5644" t="str">
        <f>SUBSTITUTE(Table1[[#This Row],[Fuel]],", ",",")</f>
        <v>fossil liquids: fuel oil</v>
      </c>
      <c r="D5644" t="s">
        <v>3275</v>
      </c>
      <c r="H5644" t="s">
        <v>3436</v>
      </c>
      <c r="I5644">
        <v>100</v>
      </c>
      <c r="J5644" t="s">
        <v>3446</v>
      </c>
      <c r="K5644">
        <v>1994</v>
      </c>
      <c r="L5644" t="s">
        <v>29</v>
      </c>
      <c r="M5644" t="s">
        <v>29</v>
      </c>
      <c r="N5644">
        <v>32.776000000000003</v>
      </c>
      <c r="O5644">
        <v>13.0983</v>
      </c>
      <c r="P5644" t="s">
        <v>3538</v>
      </c>
      <c r="Q5644" s="3">
        <f>Table1[[#This Row],[Capacity (MW)]]*0.395*8760*10^-6</f>
        <v>0.34601999999999999</v>
      </c>
      <c r="R5644" s="3" cm="1">
        <f t="array" ref="R5644">AVERAGE(VLOOKUP(_xlfn.TEXTSPLIT(Table1[[#This Row],[Fuel (no space after comma)]], ","), FuelList_Final_EF!$A$2:$B$65, 2, FALSE))</f>
        <v>78.106682297772565</v>
      </c>
      <c r="S5644" s="3">
        <f>Table1[[#This Row],[Generation (TWh)]]*10^9*VLOOKUP(Table1[[#This Row],[Turbine/Engine Technology]],Technology_HR!$A$2:$B$11,2,FALSE)*10^-6</f>
        <v>3809680.1999999997</v>
      </c>
      <c r="T5644" s="5">
        <f>Table1[[#This Row],[Fuel Consumption (mmBtu)]]*Table1[[#This Row],[Emission Factor (kg CO2/ mmBtu)]]*10^3</f>
        <v>297561481037.51465</v>
      </c>
      <c r="U5644" s="3">
        <f>Table1[[#This Row],[Emissions (g CO2)]]/(Table1[[#This Row],[Generation (TWh)]]*10^9)</f>
        <v>859.95457209847598</v>
      </c>
    </row>
    <row r="5645" spans="1:21" x14ac:dyDescent="0.35">
      <c r="A5645" t="s">
        <v>1548</v>
      </c>
      <c r="B5645" t="s">
        <v>3275</v>
      </c>
      <c r="C5645" t="str">
        <f>SUBSTITUTE(Table1[[#This Row],[Fuel]],", ",",")</f>
        <v>fossil liquids: fuel oil</v>
      </c>
      <c r="D5645" t="s">
        <v>3275</v>
      </c>
      <c r="H5645" t="s">
        <v>3436</v>
      </c>
      <c r="I5645">
        <v>100</v>
      </c>
      <c r="J5645" t="s">
        <v>3446</v>
      </c>
      <c r="K5645">
        <v>2016</v>
      </c>
      <c r="L5645" t="s">
        <v>29</v>
      </c>
      <c r="M5645" t="s">
        <v>29</v>
      </c>
      <c r="N5645">
        <v>32.776000000000003</v>
      </c>
      <c r="O5645">
        <v>13.0983</v>
      </c>
      <c r="P5645" t="s">
        <v>3538</v>
      </c>
      <c r="Q5645" s="3">
        <f>Table1[[#This Row],[Capacity (MW)]]*0.395*8760*10^-6</f>
        <v>0.34601999999999999</v>
      </c>
      <c r="R5645" s="3" cm="1">
        <f t="array" ref="R5645">AVERAGE(VLOOKUP(_xlfn.TEXTSPLIT(Table1[[#This Row],[Fuel (no space after comma)]], ","), FuelList_Final_EF!$A$2:$B$65, 2, FALSE))</f>
        <v>78.106682297772565</v>
      </c>
      <c r="S5645" s="3">
        <f>Table1[[#This Row],[Generation (TWh)]]*10^9*VLOOKUP(Table1[[#This Row],[Turbine/Engine Technology]],Technology_HR!$A$2:$B$11,2,FALSE)*10^-6</f>
        <v>3809680.1999999997</v>
      </c>
      <c r="T5645" s="5">
        <f>Table1[[#This Row],[Fuel Consumption (mmBtu)]]*Table1[[#This Row],[Emission Factor (kg CO2/ mmBtu)]]*10^3</f>
        <v>297561481037.51465</v>
      </c>
      <c r="U5645" s="3">
        <f>Table1[[#This Row],[Emissions (g CO2)]]/(Table1[[#This Row],[Generation (TWh)]]*10^9)</f>
        <v>859.95457209847598</v>
      </c>
    </row>
    <row r="5646" spans="1:21" x14ac:dyDescent="0.35">
      <c r="A5646" t="s">
        <v>1548</v>
      </c>
      <c r="B5646" t="s">
        <v>3275</v>
      </c>
      <c r="C5646" t="str">
        <f>SUBSTITUTE(Table1[[#This Row],[Fuel]],", ",",")</f>
        <v>fossil liquids: fuel oil</v>
      </c>
      <c r="D5646" t="s">
        <v>3275</v>
      </c>
      <c r="H5646" t="s">
        <v>3436</v>
      </c>
      <c r="I5646">
        <v>100</v>
      </c>
      <c r="J5646" t="s">
        <v>3446</v>
      </c>
      <c r="K5646">
        <v>2016</v>
      </c>
      <c r="L5646" t="s">
        <v>29</v>
      </c>
      <c r="M5646" t="s">
        <v>29</v>
      </c>
      <c r="N5646">
        <v>32.776000000000003</v>
      </c>
      <c r="O5646">
        <v>13.0983</v>
      </c>
      <c r="P5646" t="s">
        <v>3538</v>
      </c>
      <c r="Q5646" s="3">
        <f>Table1[[#This Row],[Capacity (MW)]]*0.395*8760*10^-6</f>
        <v>0.34601999999999999</v>
      </c>
      <c r="R5646" s="3" cm="1">
        <f t="array" ref="R5646">AVERAGE(VLOOKUP(_xlfn.TEXTSPLIT(Table1[[#This Row],[Fuel (no space after comma)]], ","), FuelList_Final_EF!$A$2:$B$65, 2, FALSE))</f>
        <v>78.106682297772565</v>
      </c>
      <c r="S5646" s="3">
        <f>Table1[[#This Row],[Generation (TWh)]]*10^9*VLOOKUP(Table1[[#This Row],[Turbine/Engine Technology]],Technology_HR!$A$2:$B$11,2,FALSE)*10^-6</f>
        <v>3809680.1999999997</v>
      </c>
      <c r="T5646" s="5">
        <f>Table1[[#This Row],[Fuel Consumption (mmBtu)]]*Table1[[#This Row],[Emission Factor (kg CO2/ mmBtu)]]*10^3</f>
        <v>297561481037.51465</v>
      </c>
      <c r="U5646" s="3">
        <f>Table1[[#This Row],[Emissions (g CO2)]]/(Table1[[#This Row],[Generation (TWh)]]*10^9)</f>
        <v>859.95457209847598</v>
      </c>
    </row>
    <row r="5647" spans="1:21" x14ac:dyDescent="0.35">
      <c r="A5647" t="s">
        <v>1548</v>
      </c>
      <c r="B5647" t="s">
        <v>3243</v>
      </c>
      <c r="C5647" t="str">
        <f>SUBSTITUTE(Table1[[#This Row],[Fuel]],", ",",")</f>
        <v>fossil gas: natural gas,fossil liquids: fuel oil</v>
      </c>
      <c r="D5647" t="s">
        <v>3239</v>
      </c>
      <c r="E5647" t="s">
        <v>3275</v>
      </c>
      <c r="H5647" t="s">
        <v>3436</v>
      </c>
      <c r="I5647">
        <v>185</v>
      </c>
      <c r="J5647" t="s">
        <v>3446</v>
      </c>
      <c r="K5647">
        <v>2022</v>
      </c>
      <c r="L5647" t="s">
        <v>29</v>
      </c>
      <c r="M5647" t="s">
        <v>29</v>
      </c>
      <c r="N5647">
        <v>32.059426999999999</v>
      </c>
      <c r="O5647">
        <v>23.981335000000001</v>
      </c>
      <c r="P5647" t="s">
        <v>3538</v>
      </c>
      <c r="Q5647" s="3">
        <f>Table1[[#This Row],[Capacity (MW)]]*0.395*8760*10^-6</f>
        <v>0.64013699999999996</v>
      </c>
      <c r="R5647" s="3" cm="1">
        <f t="array" ref="R5647">AVERAGE(VLOOKUP(_xlfn.TEXTSPLIT(Table1[[#This Row],[Fuel (no space after comma)]], ","), FuelList_Final_EF!$A$2:$B$65, 2, FALSE))</f>
        <v>65.583341148886291</v>
      </c>
      <c r="S5647" s="3">
        <f>Table1[[#This Row],[Generation (TWh)]]*10^9*VLOOKUP(Table1[[#This Row],[Turbine/Engine Technology]],Technology_HR!$A$2:$B$11,2,FALSE)*10^-6</f>
        <v>7047908.3700000001</v>
      </c>
      <c r="T5647" s="5">
        <f>Table1[[#This Row],[Fuel Consumption (mmBtu)]]*Table1[[#This Row],[Emission Factor (kg CO2/ mmBtu)]]*10^3</f>
        <v>462225379015.80115</v>
      </c>
      <c r="U5647" s="3">
        <f>Table1[[#This Row],[Emissions (g CO2)]]/(Table1[[#This Row],[Generation (TWh)]]*10^9)</f>
        <v>722.07258604923811</v>
      </c>
    </row>
    <row r="5648" spans="1:21" x14ac:dyDescent="0.35">
      <c r="A5648" t="s">
        <v>1548</v>
      </c>
      <c r="B5648" t="s">
        <v>3243</v>
      </c>
      <c r="C5648" t="str">
        <f>SUBSTITUTE(Table1[[#This Row],[Fuel]],", ",",")</f>
        <v>fossil gas: natural gas,fossil liquids: fuel oil</v>
      </c>
      <c r="D5648" t="s">
        <v>3239</v>
      </c>
      <c r="E5648" t="s">
        <v>3275</v>
      </c>
      <c r="H5648" t="s">
        <v>3436</v>
      </c>
      <c r="I5648">
        <v>185</v>
      </c>
      <c r="J5648" t="s">
        <v>3446</v>
      </c>
      <c r="K5648">
        <v>2024</v>
      </c>
      <c r="L5648" t="s">
        <v>29</v>
      </c>
      <c r="M5648" t="s">
        <v>29</v>
      </c>
      <c r="N5648">
        <v>32.059426999999999</v>
      </c>
      <c r="O5648">
        <v>23.981335000000001</v>
      </c>
      <c r="P5648" t="s">
        <v>3538</v>
      </c>
      <c r="Q5648" s="3">
        <f>Table1[[#This Row],[Capacity (MW)]]*0.395*8760*10^-6</f>
        <v>0.64013699999999996</v>
      </c>
      <c r="R5648" s="3" cm="1">
        <f t="array" ref="R5648">AVERAGE(VLOOKUP(_xlfn.TEXTSPLIT(Table1[[#This Row],[Fuel (no space after comma)]], ","), FuelList_Final_EF!$A$2:$B$65, 2, FALSE))</f>
        <v>65.583341148886291</v>
      </c>
      <c r="S5648" s="3">
        <f>Table1[[#This Row],[Generation (TWh)]]*10^9*VLOOKUP(Table1[[#This Row],[Turbine/Engine Technology]],Technology_HR!$A$2:$B$11,2,FALSE)*10^-6</f>
        <v>7047908.3700000001</v>
      </c>
      <c r="T5648" s="5">
        <f>Table1[[#This Row],[Fuel Consumption (mmBtu)]]*Table1[[#This Row],[Emission Factor (kg CO2/ mmBtu)]]*10^3</f>
        <v>462225379015.80115</v>
      </c>
      <c r="U5648" s="3">
        <f>Table1[[#This Row],[Emissions (g CO2)]]/(Table1[[#This Row],[Generation (TWh)]]*10^9)</f>
        <v>722.07258604923811</v>
      </c>
    </row>
    <row r="5649" spans="1:21" x14ac:dyDescent="0.35">
      <c r="A5649" t="s">
        <v>1548</v>
      </c>
      <c r="B5649" t="s">
        <v>3243</v>
      </c>
      <c r="C5649" t="str">
        <f>SUBSTITUTE(Table1[[#This Row],[Fuel]],", ",",")</f>
        <v>fossil gas: natural gas,fossil liquids: fuel oil</v>
      </c>
      <c r="D5649" t="s">
        <v>3239</v>
      </c>
      <c r="E5649" t="s">
        <v>3275</v>
      </c>
      <c r="H5649" t="s">
        <v>3436</v>
      </c>
      <c r="I5649">
        <v>185</v>
      </c>
      <c r="J5649" t="s">
        <v>3446</v>
      </c>
      <c r="K5649">
        <v>2024</v>
      </c>
      <c r="L5649" t="s">
        <v>29</v>
      </c>
      <c r="M5649" t="s">
        <v>29</v>
      </c>
      <c r="N5649">
        <v>32.059426999999999</v>
      </c>
      <c r="O5649">
        <v>23.981335000000001</v>
      </c>
      <c r="P5649" t="s">
        <v>3538</v>
      </c>
      <c r="Q5649" s="3">
        <f>Table1[[#This Row],[Capacity (MW)]]*0.395*8760*10^-6</f>
        <v>0.64013699999999996</v>
      </c>
      <c r="R5649" s="3" cm="1">
        <f t="array" ref="R5649">AVERAGE(VLOOKUP(_xlfn.TEXTSPLIT(Table1[[#This Row],[Fuel (no space after comma)]], ","), FuelList_Final_EF!$A$2:$B$65, 2, FALSE))</f>
        <v>65.583341148886291</v>
      </c>
      <c r="S5649" s="3">
        <f>Table1[[#This Row],[Generation (TWh)]]*10^9*VLOOKUP(Table1[[#This Row],[Turbine/Engine Technology]],Technology_HR!$A$2:$B$11,2,FALSE)*10^-6</f>
        <v>7047908.3700000001</v>
      </c>
      <c r="T5649" s="5">
        <f>Table1[[#This Row],[Fuel Consumption (mmBtu)]]*Table1[[#This Row],[Emission Factor (kg CO2/ mmBtu)]]*10^3</f>
        <v>462225379015.80115</v>
      </c>
      <c r="U5649" s="3">
        <f>Table1[[#This Row],[Emissions (g CO2)]]/(Table1[[#This Row],[Generation (TWh)]]*10^9)</f>
        <v>722.07258604923811</v>
      </c>
    </row>
    <row r="5650" spans="1:21" x14ac:dyDescent="0.35">
      <c r="A5650" t="s">
        <v>1548</v>
      </c>
      <c r="B5650" t="s">
        <v>3243</v>
      </c>
      <c r="C5650" t="str">
        <f>SUBSTITUTE(Table1[[#This Row],[Fuel]],", ",",")</f>
        <v>fossil gas: natural gas,fossil liquids: fuel oil</v>
      </c>
      <c r="D5650" t="s">
        <v>3239</v>
      </c>
      <c r="E5650" t="s">
        <v>3275</v>
      </c>
      <c r="H5650" t="s">
        <v>3436</v>
      </c>
      <c r="I5650">
        <v>185</v>
      </c>
      <c r="J5650" t="s">
        <v>3446</v>
      </c>
      <c r="K5650">
        <v>2024</v>
      </c>
      <c r="L5650" t="s">
        <v>29</v>
      </c>
      <c r="M5650" t="s">
        <v>29</v>
      </c>
      <c r="N5650">
        <v>32.059426999999999</v>
      </c>
      <c r="O5650">
        <v>23.981335000000001</v>
      </c>
      <c r="P5650" t="s">
        <v>3538</v>
      </c>
      <c r="Q5650" s="3">
        <f>Table1[[#This Row],[Capacity (MW)]]*0.395*8760*10^-6</f>
        <v>0.64013699999999996</v>
      </c>
      <c r="R5650" s="3" cm="1">
        <f t="array" ref="R5650">AVERAGE(VLOOKUP(_xlfn.TEXTSPLIT(Table1[[#This Row],[Fuel (no space after comma)]], ","), FuelList_Final_EF!$A$2:$B$65, 2, FALSE))</f>
        <v>65.583341148886291</v>
      </c>
      <c r="S5650" s="3">
        <f>Table1[[#This Row],[Generation (TWh)]]*10^9*VLOOKUP(Table1[[#This Row],[Turbine/Engine Technology]],Technology_HR!$A$2:$B$11,2,FALSE)*10^-6</f>
        <v>7047908.3700000001</v>
      </c>
      <c r="T5650" s="5">
        <f>Table1[[#This Row],[Fuel Consumption (mmBtu)]]*Table1[[#This Row],[Emission Factor (kg CO2/ mmBtu)]]*10^3</f>
        <v>462225379015.80115</v>
      </c>
      <c r="U5650" s="3">
        <f>Table1[[#This Row],[Emissions (g CO2)]]/(Table1[[#This Row],[Generation (TWh)]]*10^9)</f>
        <v>722.07258604923811</v>
      </c>
    </row>
    <row r="5651" spans="1:21" x14ac:dyDescent="0.35">
      <c r="A5651" t="s">
        <v>1548</v>
      </c>
      <c r="B5651" t="s">
        <v>3241</v>
      </c>
      <c r="C5651" t="str">
        <f>SUBSTITUTE(Table1[[#This Row],[Fuel]],", ",",")</f>
        <v>fossil liquids: heavy fuel oil</v>
      </c>
      <c r="D5651" t="s">
        <v>3241</v>
      </c>
      <c r="H5651" t="s">
        <v>3440</v>
      </c>
      <c r="I5651">
        <v>65</v>
      </c>
      <c r="J5651" t="s">
        <v>3446</v>
      </c>
      <c r="K5651">
        <v>1985</v>
      </c>
      <c r="L5651" t="s">
        <v>29</v>
      </c>
      <c r="M5651" t="s">
        <v>29</v>
      </c>
      <c r="N5651">
        <v>32.059544000000002</v>
      </c>
      <c r="O5651">
        <v>23.980872000000002</v>
      </c>
      <c r="P5651" t="s">
        <v>3538</v>
      </c>
      <c r="Q5651" s="3">
        <f>Table1[[#This Row],[Capacity (MW)]]*0.395*8760*10^-6</f>
        <v>0.224913</v>
      </c>
      <c r="R5651" s="3" cm="1">
        <f t="array" ref="R5651">AVERAGE(VLOOKUP(_xlfn.TEXTSPLIT(Table1[[#This Row],[Fuel (no space after comma)]], ","), FuelList_Final_EF!$A$2:$B$65, 2, FALSE))</f>
        <v>81.602530311017389</v>
      </c>
      <c r="S5651" s="3">
        <f>Table1[[#This Row],[Generation (TWh)]]*10^9*VLOOKUP(Table1[[#This Row],[Turbine/Engine Technology]],Technology_HR!$A$2:$B$11,2,FALSE)*10^-6</f>
        <v>2313230.2050000001</v>
      </c>
      <c r="T5651" s="5">
        <f>Table1[[#This Row],[Fuel Consumption (mmBtu)]]*Table1[[#This Row],[Emission Factor (kg CO2/ mmBtu)]]*10^3</f>
        <v>188765437919.87347</v>
      </c>
      <c r="U5651" s="3">
        <f>Table1[[#This Row],[Emissions (g CO2)]]/(Table1[[#This Row],[Generation (TWh)]]*10^9)</f>
        <v>839.28202424881385</v>
      </c>
    </row>
    <row r="5652" spans="1:21" x14ac:dyDescent="0.35">
      <c r="A5652" t="s">
        <v>1548</v>
      </c>
      <c r="B5652" t="s">
        <v>3241</v>
      </c>
      <c r="C5652" t="str">
        <f>SUBSTITUTE(Table1[[#This Row],[Fuel]],", ",",")</f>
        <v>fossil liquids: heavy fuel oil</v>
      </c>
      <c r="D5652" t="s">
        <v>3241</v>
      </c>
      <c r="H5652" t="s">
        <v>3440</v>
      </c>
      <c r="I5652">
        <v>65</v>
      </c>
      <c r="J5652" t="s">
        <v>3446</v>
      </c>
      <c r="K5652">
        <v>1985</v>
      </c>
      <c r="L5652" t="s">
        <v>29</v>
      </c>
      <c r="M5652" t="s">
        <v>29</v>
      </c>
      <c r="N5652">
        <v>32.059544000000002</v>
      </c>
      <c r="O5652">
        <v>23.980872000000002</v>
      </c>
      <c r="P5652" t="s">
        <v>3538</v>
      </c>
      <c r="Q5652" s="3">
        <f>Table1[[#This Row],[Capacity (MW)]]*0.395*8760*10^-6</f>
        <v>0.224913</v>
      </c>
      <c r="R5652" s="3" cm="1">
        <f t="array" ref="R5652">AVERAGE(VLOOKUP(_xlfn.TEXTSPLIT(Table1[[#This Row],[Fuel (no space after comma)]], ","), FuelList_Final_EF!$A$2:$B$65, 2, FALSE))</f>
        <v>81.602530311017389</v>
      </c>
      <c r="S5652" s="3">
        <f>Table1[[#This Row],[Generation (TWh)]]*10^9*VLOOKUP(Table1[[#This Row],[Turbine/Engine Technology]],Technology_HR!$A$2:$B$11,2,FALSE)*10^-6</f>
        <v>2313230.2050000001</v>
      </c>
      <c r="T5652" s="5">
        <f>Table1[[#This Row],[Fuel Consumption (mmBtu)]]*Table1[[#This Row],[Emission Factor (kg CO2/ mmBtu)]]*10^3</f>
        <v>188765437919.87347</v>
      </c>
      <c r="U5652" s="3">
        <f>Table1[[#This Row],[Emissions (g CO2)]]/(Table1[[#This Row],[Generation (TWh)]]*10^9)</f>
        <v>839.28202424881385</v>
      </c>
    </row>
    <row r="5653" spans="1:21" x14ac:dyDescent="0.35">
      <c r="A5653" t="s">
        <v>1548</v>
      </c>
      <c r="B5653" t="s">
        <v>3365</v>
      </c>
      <c r="C5653" t="str">
        <f>SUBSTITUTE(Table1[[#This Row],[Fuel]],", ",",")</f>
        <v>fossil liquids: crude oil,fossil liquids: light fuel oil</v>
      </c>
      <c r="D5653" t="s">
        <v>3247</v>
      </c>
      <c r="E5653" t="s">
        <v>3282</v>
      </c>
      <c r="H5653" t="s">
        <v>3436</v>
      </c>
      <c r="I5653">
        <v>160</v>
      </c>
      <c r="J5653" t="s">
        <v>3446</v>
      </c>
      <c r="K5653">
        <v>2021</v>
      </c>
      <c r="L5653" t="s">
        <v>29</v>
      </c>
      <c r="M5653" t="s">
        <v>29</v>
      </c>
      <c r="N5653">
        <v>26.563780000000001</v>
      </c>
      <c r="O5653">
        <v>12.679494</v>
      </c>
      <c r="P5653" t="s">
        <v>3538</v>
      </c>
      <c r="Q5653" s="3">
        <f>Table1[[#This Row],[Capacity (MW)]]*0.395*8760*10^-6</f>
        <v>0.55363200000000001</v>
      </c>
      <c r="R5653" s="3" cm="1">
        <f t="array" ref="R5653">AVERAGE(VLOOKUP(_xlfn.TEXTSPLIT(Table1[[#This Row],[Fuel (no space after comma)]], ","), FuelList_Final_EF!$A$2:$B$65, 2, FALSE))</f>
        <v>76.331676331049024</v>
      </c>
      <c r="S5653" s="3">
        <f>Table1[[#This Row],[Generation (TWh)]]*10^9*VLOOKUP(Table1[[#This Row],[Turbine/Engine Technology]],Technology_HR!$A$2:$B$11,2,FALSE)*10^-6</f>
        <v>6095488.3199999994</v>
      </c>
      <c r="T5653" s="5">
        <f>Table1[[#This Row],[Fuel Consumption (mmBtu)]]*Table1[[#This Row],[Emission Factor (kg CO2/ mmBtu)]]*10^3</f>
        <v>465278841521.92975</v>
      </c>
      <c r="U5653" s="3">
        <f>Table1[[#This Row],[Emissions (g CO2)]]/(Table1[[#This Row],[Generation (TWh)]]*10^9)</f>
        <v>840.41175640484971</v>
      </c>
    </row>
    <row r="5654" spans="1:21" x14ac:dyDescent="0.35">
      <c r="A5654" t="s">
        <v>1548</v>
      </c>
      <c r="B5654" t="s">
        <v>3365</v>
      </c>
      <c r="C5654" t="str">
        <f>SUBSTITUTE(Table1[[#This Row],[Fuel]],", ",",")</f>
        <v>fossil liquids: crude oil,fossil liquids: light fuel oil</v>
      </c>
      <c r="D5654" t="s">
        <v>3247</v>
      </c>
      <c r="E5654" t="s">
        <v>3282</v>
      </c>
      <c r="H5654" t="s">
        <v>3436</v>
      </c>
      <c r="I5654">
        <v>160</v>
      </c>
      <c r="J5654" t="s">
        <v>3446</v>
      </c>
      <c r="K5654">
        <v>2021</v>
      </c>
      <c r="L5654" t="s">
        <v>29</v>
      </c>
      <c r="M5654" t="s">
        <v>29</v>
      </c>
      <c r="N5654">
        <v>26.563780000000001</v>
      </c>
      <c r="O5654">
        <v>12.679494</v>
      </c>
      <c r="P5654" t="s">
        <v>3538</v>
      </c>
      <c r="Q5654" s="3">
        <f>Table1[[#This Row],[Capacity (MW)]]*0.395*8760*10^-6</f>
        <v>0.55363200000000001</v>
      </c>
      <c r="R5654" s="3" cm="1">
        <f t="array" ref="R5654">AVERAGE(VLOOKUP(_xlfn.TEXTSPLIT(Table1[[#This Row],[Fuel (no space after comma)]], ","), FuelList_Final_EF!$A$2:$B$65, 2, FALSE))</f>
        <v>76.331676331049024</v>
      </c>
      <c r="S5654" s="3">
        <f>Table1[[#This Row],[Generation (TWh)]]*10^9*VLOOKUP(Table1[[#This Row],[Turbine/Engine Technology]],Technology_HR!$A$2:$B$11,2,FALSE)*10^-6</f>
        <v>6095488.3199999994</v>
      </c>
      <c r="T5654" s="5">
        <f>Table1[[#This Row],[Fuel Consumption (mmBtu)]]*Table1[[#This Row],[Emission Factor (kg CO2/ mmBtu)]]*10^3</f>
        <v>465278841521.92975</v>
      </c>
      <c r="U5654" s="3">
        <f>Table1[[#This Row],[Emissions (g CO2)]]/(Table1[[#This Row],[Generation (TWh)]]*10^9)</f>
        <v>840.41175640484971</v>
      </c>
    </row>
    <row r="5655" spans="1:21" x14ac:dyDescent="0.35">
      <c r="A5655" t="s">
        <v>1548</v>
      </c>
      <c r="B5655" t="s">
        <v>3365</v>
      </c>
      <c r="C5655" t="str">
        <f>SUBSTITUTE(Table1[[#This Row],[Fuel]],", ",",")</f>
        <v>fossil liquids: crude oil,fossil liquids: light fuel oil</v>
      </c>
      <c r="D5655" t="s">
        <v>3247</v>
      </c>
      <c r="E5655" t="s">
        <v>3282</v>
      </c>
      <c r="H5655" t="s">
        <v>3436</v>
      </c>
      <c r="I5655">
        <v>160</v>
      </c>
      <c r="J5655" t="s">
        <v>3446</v>
      </c>
      <c r="K5655">
        <v>2021</v>
      </c>
      <c r="L5655" t="s">
        <v>29</v>
      </c>
      <c r="M5655" t="s">
        <v>29</v>
      </c>
      <c r="N5655">
        <v>26.563780000000001</v>
      </c>
      <c r="O5655">
        <v>12.679494</v>
      </c>
      <c r="P5655" t="s">
        <v>3538</v>
      </c>
      <c r="Q5655" s="3">
        <f>Table1[[#This Row],[Capacity (MW)]]*0.395*8760*10^-6</f>
        <v>0.55363200000000001</v>
      </c>
      <c r="R5655" s="3" cm="1">
        <f t="array" ref="R5655">AVERAGE(VLOOKUP(_xlfn.TEXTSPLIT(Table1[[#This Row],[Fuel (no space after comma)]], ","), FuelList_Final_EF!$A$2:$B$65, 2, FALSE))</f>
        <v>76.331676331049024</v>
      </c>
      <c r="S5655" s="3">
        <f>Table1[[#This Row],[Generation (TWh)]]*10^9*VLOOKUP(Table1[[#This Row],[Turbine/Engine Technology]],Technology_HR!$A$2:$B$11,2,FALSE)*10^-6</f>
        <v>6095488.3199999994</v>
      </c>
      <c r="T5655" s="5">
        <f>Table1[[#This Row],[Fuel Consumption (mmBtu)]]*Table1[[#This Row],[Emission Factor (kg CO2/ mmBtu)]]*10^3</f>
        <v>465278841521.92975</v>
      </c>
      <c r="U5655" s="3">
        <f>Table1[[#This Row],[Emissions (g CO2)]]/(Table1[[#This Row],[Generation (TWh)]]*10^9)</f>
        <v>840.41175640484971</v>
      </c>
    </row>
    <row r="5656" spans="1:21" x14ac:dyDescent="0.35">
      <c r="A5656" t="s">
        <v>1548</v>
      </c>
      <c r="B5656" t="s">
        <v>3365</v>
      </c>
      <c r="C5656" t="str">
        <f>SUBSTITUTE(Table1[[#This Row],[Fuel]],", ",",")</f>
        <v>fossil liquids: crude oil,fossil liquids: light fuel oil</v>
      </c>
      <c r="D5656" t="s">
        <v>3247</v>
      </c>
      <c r="E5656" t="s">
        <v>3282</v>
      </c>
      <c r="H5656" t="s">
        <v>3436</v>
      </c>
      <c r="I5656">
        <v>160</v>
      </c>
      <c r="J5656" t="s">
        <v>3446</v>
      </c>
      <c r="K5656">
        <v>2019</v>
      </c>
      <c r="L5656" t="s">
        <v>29</v>
      </c>
      <c r="M5656" t="s">
        <v>29</v>
      </c>
      <c r="N5656">
        <v>26.563780000000001</v>
      </c>
      <c r="O5656">
        <v>12.679494</v>
      </c>
      <c r="P5656" t="s">
        <v>3538</v>
      </c>
      <c r="Q5656" s="3">
        <f>Table1[[#This Row],[Capacity (MW)]]*0.395*8760*10^-6</f>
        <v>0.55363200000000001</v>
      </c>
      <c r="R5656" s="3" cm="1">
        <f t="array" ref="R5656">AVERAGE(VLOOKUP(_xlfn.TEXTSPLIT(Table1[[#This Row],[Fuel (no space after comma)]], ","), FuelList_Final_EF!$A$2:$B$65, 2, FALSE))</f>
        <v>76.331676331049024</v>
      </c>
      <c r="S5656" s="3">
        <f>Table1[[#This Row],[Generation (TWh)]]*10^9*VLOOKUP(Table1[[#This Row],[Turbine/Engine Technology]],Technology_HR!$A$2:$B$11,2,FALSE)*10^-6</f>
        <v>6095488.3199999994</v>
      </c>
      <c r="T5656" s="5">
        <f>Table1[[#This Row],[Fuel Consumption (mmBtu)]]*Table1[[#This Row],[Emission Factor (kg CO2/ mmBtu)]]*10^3</f>
        <v>465278841521.92975</v>
      </c>
      <c r="U5656" s="3">
        <f>Table1[[#This Row],[Emissions (g CO2)]]/(Table1[[#This Row],[Generation (TWh)]]*10^9)</f>
        <v>840.41175640484971</v>
      </c>
    </row>
    <row r="5657" spans="1:21" x14ac:dyDescent="0.35">
      <c r="A5657" t="s">
        <v>1548</v>
      </c>
      <c r="B5657" t="s">
        <v>3243</v>
      </c>
      <c r="C5657" t="str">
        <f>SUBSTITUTE(Table1[[#This Row],[Fuel]],", ",",")</f>
        <v>fossil gas: natural gas,fossil liquids: fuel oil</v>
      </c>
      <c r="D5657" t="s">
        <v>3239</v>
      </c>
      <c r="E5657" t="s">
        <v>3275</v>
      </c>
      <c r="H5657" t="s">
        <v>3436</v>
      </c>
      <c r="I5657">
        <v>167</v>
      </c>
      <c r="J5657" t="s">
        <v>3446</v>
      </c>
      <c r="K5657">
        <v>2022</v>
      </c>
      <c r="L5657" t="s">
        <v>29</v>
      </c>
      <c r="M5657" t="s">
        <v>29</v>
      </c>
      <c r="N5657">
        <v>32.826718999999997</v>
      </c>
      <c r="O5657">
        <v>12.977791</v>
      </c>
      <c r="P5657" t="s">
        <v>3538</v>
      </c>
      <c r="Q5657" s="3">
        <f>Table1[[#This Row],[Capacity (MW)]]*0.395*8760*10^-6</f>
        <v>0.57785339999999996</v>
      </c>
      <c r="R5657" s="3" cm="1">
        <f t="array" ref="R5657">AVERAGE(VLOOKUP(_xlfn.TEXTSPLIT(Table1[[#This Row],[Fuel (no space after comma)]], ","), FuelList_Final_EF!$A$2:$B$65, 2, FALSE))</f>
        <v>65.583341148886291</v>
      </c>
      <c r="S5657" s="3">
        <f>Table1[[#This Row],[Generation (TWh)]]*10^9*VLOOKUP(Table1[[#This Row],[Turbine/Engine Technology]],Technology_HR!$A$2:$B$11,2,FALSE)*10^-6</f>
        <v>6362165.9339999994</v>
      </c>
      <c r="T5657" s="5">
        <f>Table1[[#This Row],[Fuel Consumption (mmBtu)]]*Table1[[#This Row],[Emission Factor (kg CO2/ mmBtu)]]*10^3</f>
        <v>417252098895.34473</v>
      </c>
      <c r="U5657" s="3">
        <f>Table1[[#This Row],[Emissions (g CO2)]]/(Table1[[#This Row],[Generation (TWh)]]*10^9)</f>
        <v>722.072586049238</v>
      </c>
    </row>
    <row r="5658" spans="1:21" x14ac:dyDescent="0.35">
      <c r="A5658" t="s">
        <v>1548</v>
      </c>
      <c r="B5658" t="s">
        <v>3243</v>
      </c>
      <c r="C5658" t="str">
        <f>SUBSTITUTE(Table1[[#This Row],[Fuel]],", ",",")</f>
        <v>fossil gas: natural gas,fossil liquids: fuel oil</v>
      </c>
      <c r="D5658" t="s">
        <v>3239</v>
      </c>
      <c r="E5658" t="s">
        <v>3275</v>
      </c>
      <c r="H5658" t="s">
        <v>3436</v>
      </c>
      <c r="I5658">
        <v>167</v>
      </c>
      <c r="J5658" t="s">
        <v>3446</v>
      </c>
      <c r="K5658">
        <v>2022</v>
      </c>
      <c r="L5658" t="s">
        <v>29</v>
      </c>
      <c r="M5658" t="s">
        <v>29</v>
      </c>
      <c r="N5658">
        <v>32.826718999999997</v>
      </c>
      <c r="O5658">
        <v>12.977791</v>
      </c>
      <c r="P5658" t="s">
        <v>3538</v>
      </c>
      <c r="Q5658" s="3">
        <f>Table1[[#This Row],[Capacity (MW)]]*0.395*8760*10^-6</f>
        <v>0.57785339999999996</v>
      </c>
      <c r="R5658" s="3" cm="1">
        <f t="array" ref="R5658">AVERAGE(VLOOKUP(_xlfn.TEXTSPLIT(Table1[[#This Row],[Fuel (no space after comma)]], ","), FuelList_Final_EF!$A$2:$B$65, 2, FALSE))</f>
        <v>65.583341148886291</v>
      </c>
      <c r="S5658" s="3">
        <f>Table1[[#This Row],[Generation (TWh)]]*10^9*VLOOKUP(Table1[[#This Row],[Turbine/Engine Technology]],Technology_HR!$A$2:$B$11,2,FALSE)*10^-6</f>
        <v>6362165.9339999994</v>
      </c>
      <c r="T5658" s="5">
        <f>Table1[[#This Row],[Fuel Consumption (mmBtu)]]*Table1[[#This Row],[Emission Factor (kg CO2/ mmBtu)]]*10^3</f>
        <v>417252098895.34473</v>
      </c>
      <c r="U5658" s="3">
        <f>Table1[[#This Row],[Emissions (g CO2)]]/(Table1[[#This Row],[Generation (TWh)]]*10^9)</f>
        <v>722.072586049238</v>
      </c>
    </row>
    <row r="5659" spans="1:21" x14ac:dyDescent="0.35">
      <c r="A5659" t="s">
        <v>1548</v>
      </c>
      <c r="B5659" t="s">
        <v>3243</v>
      </c>
      <c r="C5659" t="str">
        <f>SUBSTITUTE(Table1[[#This Row],[Fuel]],", ",",")</f>
        <v>fossil gas: natural gas,fossil liquids: fuel oil</v>
      </c>
      <c r="D5659" t="s">
        <v>3239</v>
      </c>
      <c r="E5659" t="s">
        <v>3275</v>
      </c>
      <c r="H5659" t="s">
        <v>3436</v>
      </c>
      <c r="I5659">
        <v>168</v>
      </c>
      <c r="J5659" t="s">
        <v>3449</v>
      </c>
      <c r="K5659">
        <v>2025</v>
      </c>
      <c r="L5659" t="s">
        <v>29</v>
      </c>
      <c r="M5659" t="s">
        <v>29</v>
      </c>
      <c r="N5659">
        <v>32.826718999999997</v>
      </c>
      <c r="O5659">
        <v>12.977791</v>
      </c>
      <c r="P5659" t="s">
        <v>3538</v>
      </c>
      <c r="Q5659" s="3">
        <f>Table1[[#This Row],[Capacity (MW)]]*0.395*8760*10^-6</f>
        <v>0.58131359999999999</v>
      </c>
      <c r="R5659" s="3" cm="1">
        <f t="array" ref="R5659">AVERAGE(VLOOKUP(_xlfn.TEXTSPLIT(Table1[[#This Row],[Fuel (no space after comma)]], ","), FuelList_Final_EF!$A$2:$B$65, 2, FALSE))</f>
        <v>65.583341148886291</v>
      </c>
      <c r="S5659" s="3">
        <f>Table1[[#This Row],[Generation (TWh)]]*10^9*VLOOKUP(Table1[[#This Row],[Turbine/Engine Technology]],Technology_HR!$A$2:$B$11,2,FALSE)*10^-6</f>
        <v>6400262.7359999996</v>
      </c>
      <c r="T5659" s="5">
        <f>Table1[[#This Row],[Fuel Consumption (mmBtu)]]*Table1[[#This Row],[Emission Factor (kg CO2/ mmBtu)]]*10^3</f>
        <v>419750614457.59229</v>
      </c>
      <c r="U5659" s="3">
        <f>Table1[[#This Row],[Emissions (g CO2)]]/(Table1[[#This Row],[Generation (TWh)]]*10^9)</f>
        <v>722.072586049238</v>
      </c>
    </row>
    <row r="5660" spans="1:21" x14ac:dyDescent="0.35">
      <c r="A5660" t="s">
        <v>1548</v>
      </c>
      <c r="B5660" t="s">
        <v>3243</v>
      </c>
      <c r="C5660" t="str">
        <f>SUBSTITUTE(Table1[[#This Row],[Fuel]],", ",",")</f>
        <v>fossil gas: natural gas,fossil liquids: fuel oil</v>
      </c>
      <c r="D5660" t="s">
        <v>3239</v>
      </c>
      <c r="E5660" t="s">
        <v>3275</v>
      </c>
      <c r="H5660" t="s">
        <v>3436</v>
      </c>
      <c r="I5660">
        <v>168</v>
      </c>
      <c r="J5660" t="s">
        <v>3449</v>
      </c>
      <c r="K5660">
        <v>2025</v>
      </c>
      <c r="L5660" t="s">
        <v>29</v>
      </c>
      <c r="M5660" t="s">
        <v>29</v>
      </c>
      <c r="N5660">
        <v>32.826718999999997</v>
      </c>
      <c r="O5660">
        <v>12.977791</v>
      </c>
      <c r="P5660" t="s">
        <v>3538</v>
      </c>
      <c r="Q5660" s="3">
        <f>Table1[[#This Row],[Capacity (MW)]]*0.395*8760*10^-6</f>
        <v>0.58131359999999999</v>
      </c>
      <c r="R5660" s="3" cm="1">
        <f t="array" ref="R5660">AVERAGE(VLOOKUP(_xlfn.TEXTSPLIT(Table1[[#This Row],[Fuel (no space after comma)]], ","), FuelList_Final_EF!$A$2:$B$65, 2, FALSE))</f>
        <v>65.583341148886291</v>
      </c>
      <c r="S5660" s="3">
        <f>Table1[[#This Row],[Generation (TWh)]]*10^9*VLOOKUP(Table1[[#This Row],[Turbine/Engine Technology]],Technology_HR!$A$2:$B$11,2,FALSE)*10^-6</f>
        <v>6400262.7359999996</v>
      </c>
      <c r="T5660" s="5">
        <f>Table1[[#This Row],[Fuel Consumption (mmBtu)]]*Table1[[#This Row],[Emission Factor (kg CO2/ mmBtu)]]*10^3</f>
        <v>419750614457.59229</v>
      </c>
      <c r="U5660" s="3">
        <f>Table1[[#This Row],[Emissions (g CO2)]]/(Table1[[#This Row],[Generation (TWh)]]*10^9)</f>
        <v>722.072586049238</v>
      </c>
    </row>
    <row r="5661" spans="1:21" x14ac:dyDescent="0.35">
      <c r="A5661" t="s">
        <v>1548</v>
      </c>
      <c r="B5661" t="s">
        <v>3243</v>
      </c>
      <c r="C5661" t="str">
        <f>SUBSTITUTE(Table1[[#This Row],[Fuel]],", ",",")</f>
        <v>fossil gas: natural gas,fossil liquids: fuel oil</v>
      </c>
      <c r="D5661" t="s">
        <v>3239</v>
      </c>
      <c r="E5661" t="s">
        <v>3275</v>
      </c>
      <c r="H5661" t="s">
        <v>3440</v>
      </c>
      <c r="I5661">
        <v>350</v>
      </c>
      <c r="J5661" t="s">
        <v>3449</v>
      </c>
      <c r="K5661" t="s">
        <v>29</v>
      </c>
      <c r="L5661" t="s">
        <v>29</v>
      </c>
      <c r="M5661" t="s">
        <v>29</v>
      </c>
      <c r="N5661">
        <v>32.826718999999997</v>
      </c>
      <c r="O5661">
        <v>12.977791</v>
      </c>
      <c r="P5661" t="s">
        <v>3538</v>
      </c>
      <c r="Q5661" s="3">
        <f>Table1[[#This Row],[Capacity (MW)]]*0.395*8760*10^-6</f>
        <v>1.2110699999999999</v>
      </c>
      <c r="R5661" s="3" cm="1">
        <f t="array" ref="R5661">AVERAGE(VLOOKUP(_xlfn.TEXTSPLIT(Table1[[#This Row],[Fuel (no space after comma)]], ","), FuelList_Final_EF!$A$2:$B$65, 2, FALSE))</f>
        <v>65.583341148886291</v>
      </c>
      <c r="S5661" s="3">
        <f>Table1[[#This Row],[Generation (TWh)]]*10^9*VLOOKUP(Table1[[#This Row],[Turbine/Engine Technology]],Technology_HR!$A$2:$B$11,2,FALSE)*10^-6</f>
        <v>12455854.949999997</v>
      </c>
      <c r="T5661" s="5">
        <f>Table1[[#This Row],[Fuel Consumption (mmBtu)]]*Table1[[#This Row],[Emission Factor (kg CO2/ mmBtu)]]*10^3</f>
        <v>816896584486.8938</v>
      </c>
      <c r="U5661" s="3">
        <f>Table1[[#This Row],[Emissions (g CO2)]]/(Table1[[#This Row],[Generation (TWh)]]*10^9)</f>
        <v>674.52466371629544</v>
      </c>
    </row>
    <row r="5662" spans="1:21" x14ac:dyDescent="0.35">
      <c r="A5662" t="s">
        <v>1548</v>
      </c>
      <c r="B5662" t="s">
        <v>3243</v>
      </c>
      <c r="C5662" t="str">
        <f>SUBSTITUTE(Table1[[#This Row],[Fuel]],", ",",")</f>
        <v>fossil gas: natural gas,fossil liquids: fuel oil</v>
      </c>
      <c r="D5662" t="s">
        <v>3239</v>
      </c>
      <c r="E5662" t="s">
        <v>3275</v>
      </c>
      <c r="H5662" t="s">
        <v>3440</v>
      </c>
      <c r="I5662">
        <v>350</v>
      </c>
      <c r="J5662" t="s">
        <v>3449</v>
      </c>
      <c r="K5662" t="s">
        <v>29</v>
      </c>
      <c r="L5662" t="s">
        <v>29</v>
      </c>
      <c r="M5662" t="s">
        <v>29</v>
      </c>
      <c r="N5662">
        <v>32.826718999999997</v>
      </c>
      <c r="O5662">
        <v>12.977791</v>
      </c>
      <c r="P5662" t="s">
        <v>3538</v>
      </c>
      <c r="Q5662" s="3">
        <f>Table1[[#This Row],[Capacity (MW)]]*0.395*8760*10^-6</f>
        <v>1.2110699999999999</v>
      </c>
      <c r="R5662" s="3" cm="1">
        <f t="array" ref="R5662">AVERAGE(VLOOKUP(_xlfn.TEXTSPLIT(Table1[[#This Row],[Fuel (no space after comma)]], ","), FuelList_Final_EF!$A$2:$B$65, 2, FALSE))</f>
        <v>65.583341148886291</v>
      </c>
      <c r="S5662" s="3">
        <f>Table1[[#This Row],[Generation (TWh)]]*10^9*VLOOKUP(Table1[[#This Row],[Turbine/Engine Technology]],Technology_HR!$A$2:$B$11,2,FALSE)*10^-6</f>
        <v>12455854.949999997</v>
      </c>
      <c r="T5662" s="5">
        <f>Table1[[#This Row],[Fuel Consumption (mmBtu)]]*Table1[[#This Row],[Emission Factor (kg CO2/ mmBtu)]]*10^3</f>
        <v>816896584486.8938</v>
      </c>
      <c r="U5662" s="3">
        <f>Table1[[#This Row],[Emissions (g CO2)]]/(Table1[[#This Row],[Generation (TWh)]]*10^9)</f>
        <v>674.52466371629544</v>
      </c>
    </row>
    <row r="5663" spans="1:21" x14ac:dyDescent="0.35">
      <c r="A5663" t="s">
        <v>1548</v>
      </c>
      <c r="B5663" t="s">
        <v>3243</v>
      </c>
      <c r="C5663" t="str">
        <f>SUBSTITUTE(Table1[[#This Row],[Fuel]],", ",",")</f>
        <v>fossil gas: natural gas,fossil liquids: fuel oil</v>
      </c>
      <c r="D5663" t="s">
        <v>3239</v>
      </c>
      <c r="E5663" t="s">
        <v>3275</v>
      </c>
      <c r="H5663" t="s">
        <v>3440</v>
      </c>
      <c r="I5663">
        <v>350</v>
      </c>
      <c r="J5663" t="s">
        <v>3449</v>
      </c>
      <c r="K5663" t="s">
        <v>29</v>
      </c>
      <c r="L5663" t="s">
        <v>29</v>
      </c>
      <c r="M5663" t="s">
        <v>29</v>
      </c>
      <c r="N5663">
        <v>32.826718999999997</v>
      </c>
      <c r="O5663">
        <v>12.977791</v>
      </c>
      <c r="P5663" t="s">
        <v>3538</v>
      </c>
      <c r="Q5663" s="3">
        <f>Table1[[#This Row],[Capacity (MW)]]*0.395*8760*10^-6</f>
        <v>1.2110699999999999</v>
      </c>
      <c r="R5663" s="3" cm="1">
        <f t="array" ref="R5663">AVERAGE(VLOOKUP(_xlfn.TEXTSPLIT(Table1[[#This Row],[Fuel (no space after comma)]], ","), FuelList_Final_EF!$A$2:$B$65, 2, FALSE))</f>
        <v>65.583341148886291</v>
      </c>
      <c r="S5663" s="3">
        <f>Table1[[#This Row],[Generation (TWh)]]*10^9*VLOOKUP(Table1[[#This Row],[Turbine/Engine Technology]],Technology_HR!$A$2:$B$11,2,FALSE)*10^-6</f>
        <v>12455854.949999997</v>
      </c>
      <c r="T5663" s="5">
        <f>Table1[[#This Row],[Fuel Consumption (mmBtu)]]*Table1[[#This Row],[Emission Factor (kg CO2/ mmBtu)]]*10^3</f>
        <v>816896584486.8938</v>
      </c>
      <c r="U5663" s="3">
        <f>Table1[[#This Row],[Emissions (g CO2)]]/(Table1[[#This Row],[Generation (TWh)]]*10^9)</f>
        <v>674.52466371629544</v>
      </c>
    </row>
    <row r="5664" spans="1:21" x14ac:dyDescent="0.35">
      <c r="A5664" t="s">
        <v>1548</v>
      </c>
      <c r="B5664" t="s">
        <v>3243</v>
      </c>
      <c r="C5664" t="str">
        <f>SUBSTITUTE(Table1[[#This Row],[Fuel]],", ",",")</f>
        <v>fossil gas: natural gas,fossil liquids: fuel oil</v>
      </c>
      <c r="D5664" t="s">
        <v>3239</v>
      </c>
      <c r="E5664" t="s">
        <v>3275</v>
      </c>
      <c r="H5664" t="s">
        <v>3440</v>
      </c>
      <c r="I5664">
        <v>350</v>
      </c>
      <c r="J5664" t="s">
        <v>3449</v>
      </c>
      <c r="K5664" t="s">
        <v>29</v>
      </c>
      <c r="L5664" t="s">
        <v>29</v>
      </c>
      <c r="M5664" t="s">
        <v>29</v>
      </c>
      <c r="N5664">
        <v>32.826718999999997</v>
      </c>
      <c r="O5664">
        <v>12.977791</v>
      </c>
      <c r="P5664" t="s">
        <v>3538</v>
      </c>
      <c r="Q5664" s="3">
        <f>Table1[[#This Row],[Capacity (MW)]]*0.395*8760*10^-6</f>
        <v>1.2110699999999999</v>
      </c>
      <c r="R5664" s="3" cm="1">
        <f t="array" ref="R5664">AVERAGE(VLOOKUP(_xlfn.TEXTSPLIT(Table1[[#This Row],[Fuel (no space after comma)]], ","), FuelList_Final_EF!$A$2:$B$65, 2, FALSE))</f>
        <v>65.583341148886291</v>
      </c>
      <c r="S5664" s="3">
        <f>Table1[[#This Row],[Generation (TWh)]]*10^9*VLOOKUP(Table1[[#This Row],[Turbine/Engine Technology]],Technology_HR!$A$2:$B$11,2,FALSE)*10^-6</f>
        <v>12455854.949999997</v>
      </c>
      <c r="T5664" s="5">
        <f>Table1[[#This Row],[Fuel Consumption (mmBtu)]]*Table1[[#This Row],[Emission Factor (kg CO2/ mmBtu)]]*10^3</f>
        <v>816896584486.8938</v>
      </c>
      <c r="U5664" s="3">
        <f>Table1[[#This Row],[Emissions (g CO2)]]/(Table1[[#This Row],[Generation (TWh)]]*10^9)</f>
        <v>674.52466371629544</v>
      </c>
    </row>
    <row r="5665" spans="1:21" x14ac:dyDescent="0.35">
      <c r="A5665" t="s">
        <v>1548</v>
      </c>
      <c r="B5665" t="s">
        <v>3241</v>
      </c>
      <c r="C5665" t="str">
        <f>SUBSTITUTE(Table1[[#This Row],[Fuel]],", ",",")</f>
        <v>fossil liquids: heavy fuel oil</v>
      </c>
      <c r="D5665" t="s">
        <v>3241</v>
      </c>
      <c r="H5665" t="s">
        <v>3440</v>
      </c>
      <c r="I5665">
        <v>65</v>
      </c>
      <c r="J5665" t="s">
        <v>3446</v>
      </c>
      <c r="K5665">
        <v>1976</v>
      </c>
      <c r="L5665" t="s">
        <v>29</v>
      </c>
      <c r="M5665" t="s">
        <v>29</v>
      </c>
      <c r="N5665">
        <v>32.822983000000001</v>
      </c>
      <c r="O5665">
        <v>12.974550000000001</v>
      </c>
      <c r="P5665" t="s">
        <v>3538</v>
      </c>
      <c r="Q5665" s="3">
        <f>Table1[[#This Row],[Capacity (MW)]]*0.395*8760*10^-6</f>
        <v>0.224913</v>
      </c>
      <c r="R5665" s="3" cm="1">
        <f t="array" ref="R5665">AVERAGE(VLOOKUP(_xlfn.TEXTSPLIT(Table1[[#This Row],[Fuel (no space after comma)]], ","), FuelList_Final_EF!$A$2:$B$65, 2, FALSE))</f>
        <v>81.602530311017389</v>
      </c>
      <c r="S5665" s="3">
        <f>Table1[[#This Row],[Generation (TWh)]]*10^9*VLOOKUP(Table1[[#This Row],[Turbine/Engine Technology]],Technology_HR!$A$2:$B$11,2,FALSE)*10^-6</f>
        <v>2313230.2050000001</v>
      </c>
      <c r="T5665" s="5">
        <f>Table1[[#This Row],[Fuel Consumption (mmBtu)]]*Table1[[#This Row],[Emission Factor (kg CO2/ mmBtu)]]*10^3</f>
        <v>188765437919.87347</v>
      </c>
      <c r="U5665" s="3">
        <f>Table1[[#This Row],[Emissions (g CO2)]]/(Table1[[#This Row],[Generation (TWh)]]*10^9)</f>
        <v>839.28202424881385</v>
      </c>
    </row>
    <row r="5666" spans="1:21" x14ac:dyDescent="0.35">
      <c r="A5666" t="s">
        <v>1548</v>
      </c>
      <c r="B5666" t="s">
        <v>3241</v>
      </c>
      <c r="C5666" t="str">
        <f>SUBSTITUTE(Table1[[#This Row],[Fuel]],", ",",")</f>
        <v>fossil liquids: heavy fuel oil</v>
      </c>
      <c r="D5666" t="s">
        <v>3241</v>
      </c>
      <c r="H5666" t="s">
        <v>3440</v>
      </c>
      <c r="I5666">
        <v>65</v>
      </c>
      <c r="J5666" t="s">
        <v>3446</v>
      </c>
      <c r="K5666">
        <v>1976</v>
      </c>
      <c r="L5666" t="s">
        <v>29</v>
      </c>
      <c r="M5666" t="s">
        <v>29</v>
      </c>
      <c r="N5666">
        <v>32.822983000000001</v>
      </c>
      <c r="O5666">
        <v>12.974550000000001</v>
      </c>
      <c r="P5666" t="s">
        <v>3538</v>
      </c>
      <c r="Q5666" s="3">
        <f>Table1[[#This Row],[Capacity (MW)]]*0.395*8760*10^-6</f>
        <v>0.224913</v>
      </c>
      <c r="R5666" s="3" cm="1">
        <f t="array" ref="R5666">AVERAGE(VLOOKUP(_xlfn.TEXTSPLIT(Table1[[#This Row],[Fuel (no space after comma)]], ","), FuelList_Final_EF!$A$2:$B$65, 2, FALSE))</f>
        <v>81.602530311017389</v>
      </c>
      <c r="S5666" s="3">
        <f>Table1[[#This Row],[Generation (TWh)]]*10^9*VLOOKUP(Table1[[#This Row],[Turbine/Engine Technology]],Technology_HR!$A$2:$B$11,2,FALSE)*10^-6</f>
        <v>2313230.2050000001</v>
      </c>
      <c r="T5666" s="5">
        <f>Table1[[#This Row],[Fuel Consumption (mmBtu)]]*Table1[[#This Row],[Emission Factor (kg CO2/ mmBtu)]]*10^3</f>
        <v>188765437919.87347</v>
      </c>
      <c r="U5666" s="3">
        <f>Table1[[#This Row],[Emissions (g CO2)]]/(Table1[[#This Row],[Generation (TWh)]]*10^9)</f>
        <v>839.28202424881385</v>
      </c>
    </row>
    <row r="5667" spans="1:21" x14ac:dyDescent="0.35">
      <c r="A5667" t="s">
        <v>1548</v>
      </c>
      <c r="B5667" t="s">
        <v>3241</v>
      </c>
      <c r="C5667" t="str">
        <f>SUBSTITUTE(Table1[[#This Row],[Fuel]],", ",",")</f>
        <v>fossil liquids: heavy fuel oil</v>
      </c>
      <c r="D5667" t="s">
        <v>3241</v>
      </c>
      <c r="H5667" t="s">
        <v>3440</v>
      </c>
      <c r="I5667">
        <v>65</v>
      </c>
      <c r="J5667" t="s">
        <v>3446</v>
      </c>
      <c r="K5667">
        <v>1976</v>
      </c>
      <c r="L5667" t="s">
        <v>29</v>
      </c>
      <c r="M5667" t="s">
        <v>29</v>
      </c>
      <c r="N5667">
        <v>32.822983000000001</v>
      </c>
      <c r="O5667">
        <v>12.974550000000001</v>
      </c>
      <c r="P5667" t="s">
        <v>3538</v>
      </c>
      <c r="Q5667" s="3">
        <f>Table1[[#This Row],[Capacity (MW)]]*0.395*8760*10^-6</f>
        <v>0.224913</v>
      </c>
      <c r="R5667" s="3" cm="1">
        <f t="array" ref="R5667">AVERAGE(VLOOKUP(_xlfn.TEXTSPLIT(Table1[[#This Row],[Fuel (no space after comma)]], ","), FuelList_Final_EF!$A$2:$B$65, 2, FALSE))</f>
        <v>81.602530311017389</v>
      </c>
      <c r="S5667" s="3">
        <f>Table1[[#This Row],[Generation (TWh)]]*10^9*VLOOKUP(Table1[[#This Row],[Turbine/Engine Technology]],Technology_HR!$A$2:$B$11,2,FALSE)*10^-6</f>
        <v>2313230.2050000001</v>
      </c>
      <c r="T5667" s="5">
        <f>Table1[[#This Row],[Fuel Consumption (mmBtu)]]*Table1[[#This Row],[Emission Factor (kg CO2/ mmBtu)]]*10^3</f>
        <v>188765437919.87347</v>
      </c>
      <c r="U5667" s="3">
        <f>Table1[[#This Row],[Emissions (g CO2)]]/(Table1[[#This Row],[Generation (TWh)]]*10^9)</f>
        <v>839.28202424881385</v>
      </c>
    </row>
    <row r="5668" spans="1:21" x14ac:dyDescent="0.35">
      <c r="A5668" t="s">
        <v>1548</v>
      </c>
      <c r="B5668" t="s">
        <v>3241</v>
      </c>
      <c r="C5668" t="str">
        <f>SUBSTITUTE(Table1[[#This Row],[Fuel]],", ",",")</f>
        <v>fossil liquids: heavy fuel oil</v>
      </c>
      <c r="D5668" t="s">
        <v>3241</v>
      </c>
      <c r="H5668" t="s">
        <v>3440</v>
      </c>
      <c r="I5668">
        <v>65</v>
      </c>
      <c r="J5668" t="s">
        <v>3446</v>
      </c>
      <c r="K5668">
        <v>1976</v>
      </c>
      <c r="L5668" t="s">
        <v>29</v>
      </c>
      <c r="M5668" t="s">
        <v>29</v>
      </c>
      <c r="N5668">
        <v>32.822983000000001</v>
      </c>
      <c r="O5668">
        <v>12.974550000000001</v>
      </c>
      <c r="P5668" t="s">
        <v>3538</v>
      </c>
      <c r="Q5668" s="3">
        <f>Table1[[#This Row],[Capacity (MW)]]*0.395*8760*10^-6</f>
        <v>0.224913</v>
      </c>
      <c r="R5668" s="3" cm="1">
        <f t="array" ref="R5668">AVERAGE(VLOOKUP(_xlfn.TEXTSPLIT(Table1[[#This Row],[Fuel (no space after comma)]], ","), FuelList_Final_EF!$A$2:$B$65, 2, FALSE))</f>
        <v>81.602530311017389</v>
      </c>
      <c r="S5668" s="3">
        <f>Table1[[#This Row],[Generation (TWh)]]*10^9*VLOOKUP(Table1[[#This Row],[Turbine/Engine Technology]],Technology_HR!$A$2:$B$11,2,FALSE)*10^-6</f>
        <v>2313230.2050000001</v>
      </c>
      <c r="T5668" s="5">
        <f>Table1[[#This Row],[Fuel Consumption (mmBtu)]]*Table1[[#This Row],[Emission Factor (kg CO2/ mmBtu)]]*10^3</f>
        <v>188765437919.87347</v>
      </c>
      <c r="U5668" s="3">
        <f>Table1[[#This Row],[Emissions (g CO2)]]/(Table1[[#This Row],[Generation (TWh)]]*10^9)</f>
        <v>839.28202424881385</v>
      </c>
    </row>
    <row r="5669" spans="1:21" x14ac:dyDescent="0.35">
      <c r="A5669" t="s">
        <v>1548</v>
      </c>
      <c r="B5669" t="s">
        <v>3241</v>
      </c>
      <c r="C5669" t="str">
        <f>SUBSTITUTE(Table1[[#This Row],[Fuel]],", ",",")</f>
        <v>fossil liquids: heavy fuel oil</v>
      </c>
      <c r="D5669" t="s">
        <v>3241</v>
      </c>
      <c r="H5669" t="s">
        <v>3440</v>
      </c>
      <c r="I5669">
        <v>120</v>
      </c>
      <c r="J5669" t="s">
        <v>3446</v>
      </c>
      <c r="K5669">
        <v>1980</v>
      </c>
      <c r="L5669" t="s">
        <v>29</v>
      </c>
      <c r="M5669" t="s">
        <v>29</v>
      </c>
      <c r="N5669">
        <v>32.822983000000001</v>
      </c>
      <c r="O5669">
        <v>12.974550000000001</v>
      </c>
      <c r="P5669" t="s">
        <v>3538</v>
      </c>
      <c r="Q5669" s="3">
        <f>Table1[[#This Row],[Capacity (MW)]]*0.395*8760*10^-6</f>
        <v>0.41522400000000004</v>
      </c>
      <c r="R5669" s="3" cm="1">
        <f t="array" ref="R5669">AVERAGE(VLOOKUP(_xlfn.TEXTSPLIT(Table1[[#This Row],[Fuel (no space after comma)]], ","), FuelList_Final_EF!$A$2:$B$65, 2, FALSE))</f>
        <v>81.602530311017389</v>
      </c>
      <c r="S5669" s="3">
        <f>Table1[[#This Row],[Generation (TWh)]]*10^9*VLOOKUP(Table1[[#This Row],[Turbine/Engine Technology]],Technology_HR!$A$2:$B$11,2,FALSE)*10^-6</f>
        <v>4270578.84</v>
      </c>
      <c r="T5669" s="5">
        <f>Table1[[#This Row],[Fuel Consumption (mmBtu)]]*Table1[[#This Row],[Emission Factor (kg CO2/ mmBtu)]]*10^3</f>
        <v>348490039236.68945</v>
      </c>
      <c r="U5669" s="3">
        <f>Table1[[#This Row],[Emissions (g CO2)]]/(Table1[[#This Row],[Generation (TWh)]]*10^9)</f>
        <v>839.28202424881363</v>
      </c>
    </row>
    <row r="5670" spans="1:21" x14ac:dyDescent="0.35">
      <c r="A5670" t="s">
        <v>1548</v>
      </c>
      <c r="B5670" t="s">
        <v>3241</v>
      </c>
      <c r="C5670" t="str">
        <f>SUBSTITUTE(Table1[[#This Row],[Fuel]],", ",",")</f>
        <v>fossil liquids: heavy fuel oil</v>
      </c>
      <c r="D5670" t="s">
        <v>3241</v>
      </c>
      <c r="H5670" t="s">
        <v>3440</v>
      </c>
      <c r="I5670">
        <v>120</v>
      </c>
      <c r="J5670" t="s">
        <v>3446</v>
      </c>
      <c r="K5670">
        <v>1980</v>
      </c>
      <c r="L5670" t="s">
        <v>29</v>
      </c>
      <c r="M5670" t="s">
        <v>29</v>
      </c>
      <c r="N5670">
        <v>32.822983000000001</v>
      </c>
      <c r="O5670">
        <v>12.974550000000001</v>
      </c>
      <c r="P5670" t="s">
        <v>3538</v>
      </c>
      <c r="Q5670" s="3">
        <f>Table1[[#This Row],[Capacity (MW)]]*0.395*8760*10^-6</f>
        <v>0.41522400000000004</v>
      </c>
      <c r="R5670" s="3" cm="1">
        <f t="array" ref="R5670">AVERAGE(VLOOKUP(_xlfn.TEXTSPLIT(Table1[[#This Row],[Fuel (no space after comma)]], ","), FuelList_Final_EF!$A$2:$B$65, 2, FALSE))</f>
        <v>81.602530311017389</v>
      </c>
      <c r="S5670" s="3">
        <f>Table1[[#This Row],[Generation (TWh)]]*10^9*VLOOKUP(Table1[[#This Row],[Turbine/Engine Technology]],Technology_HR!$A$2:$B$11,2,FALSE)*10^-6</f>
        <v>4270578.84</v>
      </c>
      <c r="T5670" s="5">
        <f>Table1[[#This Row],[Fuel Consumption (mmBtu)]]*Table1[[#This Row],[Emission Factor (kg CO2/ mmBtu)]]*10^3</f>
        <v>348490039236.68945</v>
      </c>
      <c r="U5670" s="3">
        <f>Table1[[#This Row],[Emissions (g CO2)]]/(Table1[[#This Row],[Generation (TWh)]]*10^9)</f>
        <v>839.28202424881363</v>
      </c>
    </row>
    <row r="5671" spans="1:21" x14ac:dyDescent="0.35">
      <c r="A5671" t="s">
        <v>1548</v>
      </c>
      <c r="B5671" t="s">
        <v>3243</v>
      </c>
      <c r="C5671" t="str">
        <f>SUBSTITUTE(Table1[[#This Row],[Fuel]],", ",",")</f>
        <v>fossil gas: natural gas,fossil liquids: fuel oil</v>
      </c>
      <c r="D5671" t="s">
        <v>3239</v>
      </c>
      <c r="E5671" t="s">
        <v>3275</v>
      </c>
      <c r="H5671" t="s">
        <v>3436</v>
      </c>
      <c r="I5671">
        <v>156</v>
      </c>
      <c r="J5671" t="s">
        <v>3446</v>
      </c>
      <c r="K5671">
        <v>2005</v>
      </c>
      <c r="L5671" t="s">
        <v>29</v>
      </c>
      <c r="M5671" t="s">
        <v>29</v>
      </c>
      <c r="N5671">
        <v>31.955532000000002</v>
      </c>
      <c r="O5671">
        <v>11.145284</v>
      </c>
      <c r="P5671" t="s">
        <v>3538</v>
      </c>
      <c r="Q5671" s="3">
        <f>Table1[[#This Row],[Capacity (MW)]]*0.395*8760*10^-6</f>
        <v>0.53979120000000003</v>
      </c>
      <c r="R5671" s="3" cm="1">
        <f t="array" ref="R5671">AVERAGE(VLOOKUP(_xlfn.TEXTSPLIT(Table1[[#This Row],[Fuel (no space after comma)]], ","), FuelList_Final_EF!$A$2:$B$65, 2, FALSE))</f>
        <v>65.583341148886291</v>
      </c>
      <c r="S5671" s="3">
        <f>Table1[[#This Row],[Generation (TWh)]]*10^9*VLOOKUP(Table1[[#This Row],[Turbine/Engine Technology]],Technology_HR!$A$2:$B$11,2,FALSE)*10^-6</f>
        <v>5943101.1119999997</v>
      </c>
      <c r="T5671" s="5">
        <f>Table1[[#This Row],[Fuel Consumption (mmBtu)]]*Table1[[#This Row],[Emission Factor (kg CO2/ mmBtu)]]*10^3</f>
        <v>389768427710.62146</v>
      </c>
      <c r="U5671" s="3">
        <f>Table1[[#This Row],[Emissions (g CO2)]]/(Table1[[#This Row],[Generation (TWh)]]*10^9)</f>
        <v>722.072586049238</v>
      </c>
    </row>
    <row r="5672" spans="1:21" x14ac:dyDescent="0.35">
      <c r="A5672" t="s">
        <v>1548</v>
      </c>
      <c r="B5672" t="s">
        <v>3243</v>
      </c>
      <c r="C5672" t="str">
        <f>SUBSTITUTE(Table1[[#This Row],[Fuel]],", ",",")</f>
        <v>fossil gas: natural gas,fossil liquids: fuel oil</v>
      </c>
      <c r="D5672" t="s">
        <v>3239</v>
      </c>
      <c r="E5672" t="s">
        <v>3275</v>
      </c>
      <c r="H5672" t="s">
        <v>3436</v>
      </c>
      <c r="I5672">
        <v>156</v>
      </c>
      <c r="J5672" t="s">
        <v>3446</v>
      </c>
      <c r="K5672">
        <v>2005</v>
      </c>
      <c r="L5672" t="s">
        <v>29</v>
      </c>
      <c r="M5672" t="s">
        <v>29</v>
      </c>
      <c r="N5672">
        <v>31.955532000000002</v>
      </c>
      <c r="O5672">
        <v>11.145284</v>
      </c>
      <c r="P5672" t="s">
        <v>3538</v>
      </c>
      <c r="Q5672" s="3">
        <f>Table1[[#This Row],[Capacity (MW)]]*0.395*8760*10^-6</f>
        <v>0.53979120000000003</v>
      </c>
      <c r="R5672" s="3" cm="1">
        <f t="array" ref="R5672">AVERAGE(VLOOKUP(_xlfn.TEXTSPLIT(Table1[[#This Row],[Fuel (no space after comma)]], ","), FuelList_Final_EF!$A$2:$B$65, 2, FALSE))</f>
        <v>65.583341148886291</v>
      </c>
      <c r="S5672" s="3">
        <f>Table1[[#This Row],[Generation (TWh)]]*10^9*VLOOKUP(Table1[[#This Row],[Turbine/Engine Technology]],Technology_HR!$A$2:$B$11,2,FALSE)*10^-6</f>
        <v>5943101.1119999997</v>
      </c>
      <c r="T5672" s="5">
        <f>Table1[[#This Row],[Fuel Consumption (mmBtu)]]*Table1[[#This Row],[Emission Factor (kg CO2/ mmBtu)]]*10^3</f>
        <v>389768427710.62146</v>
      </c>
      <c r="U5672" s="3">
        <f>Table1[[#This Row],[Emissions (g CO2)]]/(Table1[[#This Row],[Generation (TWh)]]*10^9)</f>
        <v>722.072586049238</v>
      </c>
    </row>
    <row r="5673" spans="1:21" x14ac:dyDescent="0.35">
      <c r="A5673" t="s">
        <v>1548</v>
      </c>
      <c r="B5673" t="s">
        <v>3243</v>
      </c>
      <c r="C5673" t="str">
        <f>SUBSTITUTE(Table1[[#This Row],[Fuel]],", ",",")</f>
        <v>fossil gas: natural gas,fossil liquids: fuel oil</v>
      </c>
      <c r="D5673" t="s">
        <v>3239</v>
      </c>
      <c r="E5673" t="s">
        <v>3275</v>
      </c>
      <c r="H5673" t="s">
        <v>3436</v>
      </c>
      <c r="I5673">
        <v>156</v>
      </c>
      <c r="J5673" t="s">
        <v>3446</v>
      </c>
      <c r="K5673">
        <v>2006</v>
      </c>
      <c r="L5673" t="s">
        <v>29</v>
      </c>
      <c r="M5673" t="s">
        <v>29</v>
      </c>
      <c r="N5673">
        <v>31.955532000000002</v>
      </c>
      <c r="O5673">
        <v>11.145284</v>
      </c>
      <c r="P5673" t="s">
        <v>3538</v>
      </c>
      <c r="Q5673" s="3">
        <f>Table1[[#This Row],[Capacity (MW)]]*0.395*8760*10^-6</f>
        <v>0.53979120000000003</v>
      </c>
      <c r="R5673" s="3" cm="1">
        <f t="array" ref="R5673">AVERAGE(VLOOKUP(_xlfn.TEXTSPLIT(Table1[[#This Row],[Fuel (no space after comma)]], ","), FuelList_Final_EF!$A$2:$B$65, 2, FALSE))</f>
        <v>65.583341148886291</v>
      </c>
      <c r="S5673" s="3">
        <f>Table1[[#This Row],[Generation (TWh)]]*10^9*VLOOKUP(Table1[[#This Row],[Turbine/Engine Technology]],Technology_HR!$A$2:$B$11,2,FALSE)*10^-6</f>
        <v>5943101.1119999997</v>
      </c>
      <c r="T5673" s="5">
        <f>Table1[[#This Row],[Fuel Consumption (mmBtu)]]*Table1[[#This Row],[Emission Factor (kg CO2/ mmBtu)]]*10^3</f>
        <v>389768427710.62146</v>
      </c>
      <c r="U5673" s="3">
        <f>Table1[[#This Row],[Emissions (g CO2)]]/(Table1[[#This Row],[Generation (TWh)]]*10^9)</f>
        <v>722.072586049238</v>
      </c>
    </row>
    <row r="5674" spans="1:21" x14ac:dyDescent="0.35">
      <c r="A5674" t="s">
        <v>1548</v>
      </c>
      <c r="B5674" t="s">
        <v>3243</v>
      </c>
      <c r="C5674" t="str">
        <f>SUBSTITUTE(Table1[[#This Row],[Fuel]],", ",",")</f>
        <v>fossil gas: natural gas,fossil liquids: fuel oil</v>
      </c>
      <c r="D5674" t="s">
        <v>3239</v>
      </c>
      <c r="E5674" t="s">
        <v>3275</v>
      </c>
      <c r="H5674" t="s">
        <v>3436</v>
      </c>
      <c r="I5674">
        <v>156</v>
      </c>
      <c r="J5674" t="s">
        <v>3446</v>
      </c>
      <c r="K5674">
        <v>2006</v>
      </c>
      <c r="L5674" t="s">
        <v>29</v>
      </c>
      <c r="M5674" t="s">
        <v>29</v>
      </c>
      <c r="N5674">
        <v>31.955532000000002</v>
      </c>
      <c r="O5674">
        <v>11.145284</v>
      </c>
      <c r="P5674" t="s">
        <v>3538</v>
      </c>
      <c r="Q5674" s="3">
        <f>Table1[[#This Row],[Capacity (MW)]]*0.395*8760*10^-6</f>
        <v>0.53979120000000003</v>
      </c>
      <c r="R5674" s="3" cm="1">
        <f t="array" ref="R5674">AVERAGE(VLOOKUP(_xlfn.TEXTSPLIT(Table1[[#This Row],[Fuel (no space after comma)]], ","), FuelList_Final_EF!$A$2:$B$65, 2, FALSE))</f>
        <v>65.583341148886291</v>
      </c>
      <c r="S5674" s="3">
        <f>Table1[[#This Row],[Generation (TWh)]]*10^9*VLOOKUP(Table1[[#This Row],[Turbine/Engine Technology]],Technology_HR!$A$2:$B$11,2,FALSE)*10^-6</f>
        <v>5943101.1119999997</v>
      </c>
      <c r="T5674" s="5">
        <f>Table1[[#This Row],[Fuel Consumption (mmBtu)]]*Table1[[#This Row],[Emission Factor (kg CO2/ mmBtu)]]*10^3</f>
        <v>389768427710.62146</v>
      </c>
      <c r="U5674" s="3">
        <f>Table1[[#This Row],[Emissions (g CO2)]]/(Table1[[#This Row],[Generation (TWh)]]*10^9)</f>
        <v>722.072586049238</v>
      </c>
    </row>
    <row r="5675" spans="1:21" x14ac:dyDescent="0.35">
      <c r="A5675" t="s">
        <v>1548</v>
      </c>
      <c r="B5675" t="s">
        <v>3243</v>
      </c>
      <c r="C5675" t="str">
        <f>SUBSTITUTE(Table1[[#This Row],[Fuel]],", ",",")</f>
        <v>fossil gas: natural gas,fossil liquids: fuel oil</v>
      </c>
      <c r="D5675" t="s">
        <v>3239</v>
      </c>
      <c r="E5675" t="s">
        <v>3275</v>
      </c>
      <c r="H5675" t="s">
        <v>3436</v>
      </c>
      <c r="I5675">
        <v>156</v>
      </c>
      <c r="J5675" t="s">
        <v>3446</v>
      </c>
      <c r="K5675">
        <v>2010</v>
      </c>
      <c r="L5675" t="s">
        <v>29</v>
      </c>
      <c r="M5675" t="s">
        <v>29</v>
      </c>
      <c r="N5675">
        <v>31.955532000000002</v>
      </c>
      <c r="O5675">
        <v>11.145284</v>
      </c>
      <c r="P5675" t="s">
        <v>3538</v>
      </c>
      <c r="Q5675" s="3">
        <f>Table1[[#This Row],[Capacity (MW)]]*0.395*8760*10^-6</f>
        <v>0.53979120000000003</v>
      </c>
      <c r="R5675" s="3" cm="1">
        <f t="array" ref="R5675">AVERAGE(VLOOKUP(_xlfn.TEXTSPLIT(Table1[[#This Row],[Fuel (no space after comma)]], ","), FuelList_Final_EF!$A$2:$B$65, 2, FALSE))</f>
        <v>65.583341148886291</v>
      </c>
      <c r="S5675" s="3">
        <f>Table1[[#This Row],[Generation (TWh)]]*10^9*VLOOKUP(Table1[[#This Row],[Turbine/Engine Technology]],Technology_HR!$A$2:$B$11,2,FALSE)*10^-6</f>
        <v>5943101.1119999997</v>
      </c>
      <c r="T5675" s="5">
        <f>Table1[[#This Row],[Fuel Consumption (mmBtu)]]*Table1[[#This Row],[Emission Factor (kg CO2/ mmBtu)]]*10^3</f>
        <v>389768427710.62146</v>
      </c>
      <c r="U5675" s="3">
        <f>Table1[[#This Row],[Emissions (g CO2)]]/(Table1[[#This Row],[Generation (TWh)]]*10^9)</f>
        <v>722.072586049238</v>
      </c>
    </row>
    <row r="5676" spans="1:21" x14ac:dyDescent="0.35">
      <c r="A5676" t="s">
        <v>1548</v>
      </c>
      <c r="B5676" t="s">
        <v>3243</v>
      </c>
      <c r="C5676" t="str">
        <f>SUBSTITUTE(Table1[[#This Row],[Fuel]],", ",",")</f>
        <v>fossil gas: natural gas,fossil liquids: fuel oil</v>
      </c>
      <c r="D5676" t="s">
        <v>3239</v>
      </c>
      <c r="E5676" t="s">
        <v>3275</v>
      </c>
      <c r="H5676" t="s">
        <v>3436</v>
      </c>
      <c r="I5676">
        <v>156</v>
      </c>
      <c r="J5676" t="s">
        <v>3446</v>
      </c>
      <c r="K5676">
        <v>2012</v>
      </c>
      <c r="L5676" t="s">
        <v>29</v>
      </c>
      <c r="M5676" t="s">
        <v>29</v>
      </c>
      <c r="N5676">
        <v>31.955532000000002</v>
      </c>
      <c r="O5676">
        <v>11.145284</v>
      </c>
      <c r="P5676" t="s">
        <v>3538</v>
      </c>
      <c r="Q5676" s="3">
        <f>Table1[[#This Row],[Capacity (MW)]]*0.395*8760*10^-6</f>
        <v>0.53979120000000003</v>
      </c>
      <c r="R5676" s="3" cm="1">
        <f t="array" ref="R5676">AVERAGE(VLOOKUP(_xlfn.TEXTSPLIT(Table1[[#This Row],[Fuel (no space after comma)]], ","), FuelList_Final_EF!$A$2:$B$65, 2, FALSE))</f>
        <v>65.583341148886291</v>
      </c>
      <c r="S5676" s="3">
        <f>Table1[[#This Row],[Generation (TWh)]]*10^9*VLOOKUP(Table1[[#This Row],[Turbine/Engine Technology]],Technology_HR!$A$2:$B$11,2,FALSE)*10^-6</f>
        <v>5943101.1119999997</v>
      </c>
      <c r="T5676" s="5">
        <f>Table1[[#This Row],[Fuel Consumption (mmBtu)]]*Table1[[#This Row],[Emission Factor (kg CO2/ mmBtu)]]*10^3</f>
        <v>389768427710.62146</v>
      </c>
      <c r="U5676" s="3">
        <f>Table1[[#This Row],[Emissions (g CO2)]]/(Table1[[#This Row],[Generation (TWh)]]*10^9)</f>
        <v>722.072586049238</v>
      </c>
    </row>
    <row r="5677" spans="1:21" x14ac:dyDescent="0.35">
      <c r="A5677" t="s">
        <v>1548</v>
      </c>
      <c r="B5677" t="s">
        <v>3249</v>
      </c>
      <c r="C5677" t="str">
        <f>SUBSTITUTE(Table1[[#This Row],[Fuel]],", ",",")</f>
        <v>fossil gas: waste heat from natural gas</v>
      </c>
      <c r="D5677" t="s">
        <v>3249</v>
      </c>
      <c r="H5677" t="s">
        <v>3440</v>
      </c>
      <c r="I5677">
        <v>450</v>
      </c>
      <c r="J5677" t="s">
        <v>3445</v>
      </c>
      <c r="K5677" t="s">
        <v>29</v>
      </c>
      <c r="L5677" t="s">
        <v>29</v>
      </c>
      <c r="M5677" t="s">
        <v>29</v>
      </c>
      <c r="N5677">
        <v>31.955532000000002</v>
      </c>
      <c r="O5677">
        <v>11.145284</v>
      </c>
      <c r="P5677" t="s">
        <v>3538</v>
      </c>
      <c r="Q5677" s="3">
        <f>Table1[[#This Row],[Capacity (MW)]]*0.395*8760*10^-6</f>
        <v>1.5570899999999999</v>
      </c>
      <c r="R5677" s="3" cm="1">
        <f t="array" ref="R5677">AVERAGE(VLOOKUP(_xlfn.TEXTSPLIT(Table1[[#This Row],[Fuel (no space after comma)]], ","), FuelList_Final_EF!$A$2:$B$65, 2, FALSE))</f>
        <v>66.33</v>
      </c>
      <c r="S5677" s="3">
        <f>Table1[[#This Row],[Generation (TWh)]]*10^9*VLOOKUP(Table1[[#This Row],[Turbine/Engine Technology]],Technology_HR!$A$2:$B$11,2,FALSE)*10^-6</f>
        <v>16014670.649999997</v>
      </c>
      <c r="T5677" s="5">
        <f>Table1[[#This Row],[Fuel Consumption (mmBtu)]]*Table1[[#This Row],[Emission Factor (kg CO2/ mmBtu)]]*10^3</f>
        <v>1062253104214.4998</v>
      </c>
      <c r="U5677" s="3">
        <f>Table1[[#This Row],[Emissions (g CO2)]]/(Table1[[#This Row],[Generation (TWh)]]*10^9)</f>
        <v>682.20404999999994</v>
      </c>
    </row>
    <row r="5678" spans="1:21" x14ac:dyDescent="0.35">
      <c r="A5678" t="s">
        <v>1548</v>
      </c>
      <c r="B5678" t="s">
        <v>3239</v>
      </c>
      <c r="C5678" t="str">
        <f>SUBSTITUTE(Table1[[#This Row],[Fuel]],", ",",")</f>
        <v>fossil gas: natural gas</v>
      </c>
      <c r="D5678" t="s">
        <v>3239</v>
      </c>
      <c r="H5678" t="s">
        <v>3436</v>
      </c>
      <c r="I5678">
        <v>174</v>
      </c>
      <c r="J5678" t="s">
        <v>3449</v>
      </c>
      <c r="K5678">
        <v>2025</v>
      </c>
      <c r="L5678" t="s">
        <v>29</v>
      </c>
      <c r="M5678" t="s">
        <v>29</v>
      </c>
      <c r="N5678">
        <v>32.463889000000002</v>
      </c>
      <c r="O5678">
        <v>14.5725</v>
      </c>
      <c r="P5678" t="s">
        <v>3538</v>
      </c>
      <c r="Q5678" s="3">
        <f>Table1[[#This Row],[Capacity (MW)]]*0.395*8760*10^-6</f>
        <v>0.60207480000000002</v>
      </c>
      <c r="R5678" s="3" cm="1">
        <f t="array" ref="R5678">AVERAGE(VLOOKUP(_xlfn.TEXTSPLIT(Table1[[#This Row],[Fuel (no space after comma)]], ","), FuelList_Final_EF!$A$2:$B$65, 2, FALSE))</f>
        <v>53.06</v>
      </c>
      <c r="S5678" s="3">
        <f>Table1[[#This Row],[Generation (TWh)]]*10^9*VLOOKUP(Table1[[#This Row],[Turbine/Engine Technology]],Technology_HR!$A$2:$B$11,2,FALSE)*10^-6</f>
        <v>6628843.5479999995</v>
      </c>
      <c r="T5678" s="5">
        <f>Table1[[#This Row],[Fuel Consumption (mmBtu)]]*Table1[[#This Row],[Emission Factor (kg CO2/ mmBtu)]]*10^3</f>
        <v>351726438656.87994</v>
      </c>
      <c r="U5678" s="3">
        <f>Table1[[#This Row],[Emissions (g CO2)]]/(Table1[[#This Row],[Generation (TWh)]]*10^9)</f>
        <v>584.1905999999999</v>
      </c>
    </row>
    <row r="5679" spans="1:21" x14ac:dyDescent="0.35">
      <c r="A5679" t="s">
        <v>1548</v>
      </c>
      <c r="B5679" t="s">
        <v>3239</v>
      </c>
      <c r="C5679" t="str">
        <f>SUBSTITUTE(Table1[[#This Row],[Fuel]],", ",",")</f>
        <v>fossil gas: natural gas</v>
      </c>
      <c r="D5679" t="s">
        <v>3239</v>
      </c>
      <c r="H5679" t="s">
        <v>3436</v>
      </c>
      <c r="I5679">
        <v>174</v>
      </c>
      <c r="J5679" t="s">
        <v>3449</v>
      </c>
      <c r="K5679">
        <v>2025</v>
      </c>
      <c r="L5679" t="s">
        <v>29</v>
      </c>
      <c r="M5679" t="s">
        <v>29</v>
      </c>
      <c r="N5679">
        <v>32.463889000000002</v>
      </c>
      <c r="O5679">
        <v>14.5725</v>
      </c>
      <c r="P5679" t="s">
        <v>3538</v>
      </c>
      <c r="Q5679" s="3">
        <f>Table1[[#This Row],[Capacity (MW)]]*0.395*8760*10^-6</f>
        <v>0.60207480000000002</v>
      </c>
      <c r="R5679" s="3" cm="1">
        <f t="array" ref="R5679">AVERAGE(VLOOKUP(_xlfn.TEXTSPLIT(Table1[[#This Row],[Fuel (no space after comma)]], ","), FuelList_Final_EF!$A$2:$B$65, 2, FALSE))</f>
        <v>53.06</v>
      </c>
      <c r="S5679" s="3">
        <f>Table1[[#This Row],[Generation (TWh)]]*10^9*VLOOKUP(Table1[[#This Row],[Turbine/Engine Technology]],Technology_HR!$A$2:$B$11,2,FALSE)*10^-6</f>
        <v>6628843.5479999995</v>
      </c>
      <c r="T5679" s="5">
        <f>Table1[[#This Row],[Fuel Consumption (mmBtu)]]*Table1[[#This Row],[Emission Factor (kg CO2/ mmBtu)]]*10^3</f>
        <v>351726438656.87994</v>
      </c>
      <c r="U5679" s="3">
        <f>Table1[[#This Row],[Emissions (g CO2)]]/(Table1[[#This Row],[Generation (TWh)]]*10^9)</f>
        <v>584.1905999999999</v>
      </c>
    </row>
    <row r="5680" spans="1:21" x14ac:dyDescent="0.35">
      <c r="A5680" t="s">
        <v>1548</v>
      </c>
      <c r="B5680" t="s">
        <v>3239</v>
      </c>
      <c r="C5680" t="str">
        <f>SUBSTITUTE(Table1[[#This Row],[Fuel]],", ",",")</f>
        <v>fossil gas: natural gas</v>
      </c>
      <c r="D5680" t="s">
        <v>3239</v>
      </c>
      <c r="H5680" t="s">
        <v>3436</v>
      </c>
      <c r="I5680">
        <v>174</v>
      </c>
      <c r="J5680" t="s">
        <v>3449</v>
      </c>
      <c r="K5680">
        <v>2025</v>
      </c>
      <c r="L5680" t="s">
        <v>29</v>
      </c>
      <c r="M5680" t="s">
        <v>29</v>
      </c>
      <c r="N5680">
        <v>32.463889000000002</v>
      </c>
      <c r="O5680">
        <v>14.5725</v>
      </c>
      <c r="P5680" t="s">
        <v>3538</v>
      </c>
      <c r="Q5680" s="3">
        <f>Table1[[#This Row],[Capacity (MW)]]*0.395*8760*10^-6</f>
        <v>0.60207480000000002</v>
      </c>
      <c r="R5680" s="3" cm="1">
        <f t="array" ref="R5680">AVERAGE(VLOOKUP(_xlfn.TEXTSPLIT(Table1[[#This Row],[Fuel (no space after comma)]], ","), FuelList_Final_EF!$A$2:$B$65, 2, FALSE))</f>
        <v>53.06</v>
      </c>
      <c r="S5680" s="3">
        <f>Table1[[#This Row],[Generation (TWh)]]*10^9*VLOOKUP(Table1[[#This Row],[Turbine/Engine Technology]],Technology_HR!$A$2:$B$11,2,FALSE)*10^-6</f>
        <v>6628843.5479999995</v>
      </c>
      <c r="T5680" s="5">
        <f>Table1[[#This Row],[Fuel Consumption (mmBtu)]]*Table1[[#This Row],[Emission Factor (kg CO2/ mmBtu)]]*10^3</f>
        <v>351726438656.87994</v>
      </c>
      <c r="U5680" s="3">
        <f>Table1[[#This Row],[Emissions (g CO2)]]/(Table1[[#This Row],[Generation (TWh)]]*10^9)</f>
        <v>584.1905999999999</v>
      </c>
    </row>
    <row r="5681" spans="1:21" x14ac:dyDescent="0.35">
      <c r="A5681" t="s">
        <v>1548</v>
      </c>
      <c r="B5681" t="s">
        <v>3239</v>
      </c>
      <c r="C5681" t="str">
        <f>SUBSTITUTE(Table1[[#This Row],[Fuel]],", ",",")</f>
        <v>fossil gas: natural gas</v>
      </c>
      <c r="D5681" t="s">
        <v>3239</v>
      </c>
      <c r="H5681" t="s">
        <v>3436</v>
      </c>
      <c r="I5681">
        <v>174</v>
      </c>
      <c r="J5681" t="s">
        <v>3449</v>
      </c>
      <c r="K5681">
        <v>2025</v>
      </c>
      <c r="L5681" t="s">
        <v>29</v>
      </c>
      <c r="M5681" t="s">
        <v>29</v>
      </c>
      <c r="N5681">
        <v>32.463889000000002</v>
      </c>
      <c r="O5681">
        <v>14.5725</v>
      </c>
      <c r="P5681" t="s">
        <v>3538</v>
      </c>
      <c r="Q5681" s="3">
        <f>Table1[[#This Row],[Capacity (MW)]]*0.395*8760*10^-6</f>
        <v>0.60207480000000002</v>
      </c>
      <c r="R5681" s="3" cm="1">
        <f t="array" ref="R5681">AVERAGE(VLOOKUP(_xlfn.TEXTSPLIT(Table1[[#This Row],[Fuel (no space after comma)]], ","), FuelList_Final_EF!$A$2:$B$65, 2, FALSE))</f>
        <v>53.06</v>
      </c>
      <c r="S5681" s="3">
        <f>Table1[[#This Row],[Generation (TWh)]]*10^9*VLOOKUP(Table1[[#This Row],[Turbine/Engine Technology]],Technology_HR!$A$2:$B$11,2,FALSE)*10^-6</f>
        <v>6628843.5479999995</v>
      </c>
      <c r="T5681" s="5">
        <f>Table1[[#This Row],[Fuel Consumption (mmBtu)]]*Table1[[#This Row],[Emission Factor (kg CO2/ mmBtu)]]*10^3</f>
        <v>351726438656.87994</v>
      </c>
      <c r="U5681" s="3">
        <f>Table1[[#This Row],[Emissions (g CO2)]]/(Table1[[#This Row],[Generation (TWh)]]*10^9)</f>
        <v>584.1905999999999</v>
      </c>
    </row>
    <row r="5682" spans="1:21" x14ac:dyDescent="0.35">
      <c r="A5682" t="s">
        <v>1548</v>
      </c>
      <c r="B5682" t="s">
        <v>3239</v>
      </c>
      <c r="C5682" t="str">
        <f>SUBSTITUTE(Table1[[#This Row],[Fuel]],", ",",")</f>
        <v>fossil gas: natural gas</v>
      </c>
      <c r="D5682" t="s">
        <v>3239</v>
      </c>
      <c r="H5682" t="s">
        <v>3436</v>
      </c>
      <c r="I5682">
        <v>174</v>
      </c>
      <c r="J5682" t="s">
        <v>3449</v>
      </c>
      <c r="K5682">
        <v>2025</v>
      </c>
      <c r="L5682" t="s">
        <v>29</v>
      </c>
      <c r="M5682" t="s">
        <v>29</v>
      </c>
      <c r="N5682">
        <v>32.463889000000002</v>
      </c>
      <c r="O5682">
        <v>14.5725</v>
      </c>
      <c r="P5682" t="s">
        <v>3538</v>
      </c>
      <c r="Q5682" s="3">
        <f>Table1[[#This Row],[Capacity (MW)]]*0.395*8760*10^-6</f>
        <v>0.60207480000000002</v>
      </c>
      <c r="R5682" s="3" cm="1">
        <f t="array" ref="R5682">AVERAGE(VLOOKUP(_xlfn.TEXTSPLIT(Table1[[#This Row],[Fuel (no space after comma)]], ","), FuelList_Final_EF!$A$2:$B$65, 2, FALSE))</f>
        <v>53.06</v>
      </c>
      <c r="S5682" s="3">
        <f>Table1[[#This Row],[Generation (TWh)]]*10^9*VLOOKUP(Table1[[#This Row],[Turbine/Engine Technology]],Technology_HR!$A$2:$B$11,2,FALSE)*10^-6</f>
        <v>6628843.5479999995</v>
      </c>
      <c r="T5682" s="5">
        <f>Table1[[#This Row],[Fuel Consumption (mmBtu)]]*Table1[[#This Row],[Emission Factor (kg CO2/ mmBtu)]]*10^3</f>
        <v>351726438656.87994</v>
      </c>
      <c r="U5682" s="3">
        <f>Table1[[#This Row],[Emissions (g CO2)]]/(Table1[[#This Row],[Generation (TWh)]]*10^9)</f>
        <v>584.1905999999999</v>
      </c>
    </row>
    <row r="5683" spans="1:21" x14ac:dyDescent="0.35">
      <c r="A5683" t="s">
        <v>1548</v>
      </c>
      <c r="B5683" t="s">
        <v>3239</v>
      </c>
      <c r="C5683" t="str">
        <f>SUBSTITUTE(Table1[[#This Row],[Fuel]],", ",",")</f>
        <v>fossil gas: natural gas</v>
      </c>
      <c r="D5683" t="s">
        <v>3239</v>
      </c>
      <c r="H5683" t="s">
        <v>3436</v>
      </c>
      <c r="I5683">
        <v>174</v>
      </c>
      <c r="J5683" t="s">
        <v>3449</v>
      </c>
      <c r="K5683">
        <v>2025</v>
      </c>
      <c r="L5683" t="s">
        <v>29</v>
      </c>
      <c r="M5683" t="s">
        <v>29</v>
      </c>
      <c r="N5683">
        <v>32.463889000000002</v>
      </c>
      <c r="O5683">
        <v>14.5725</v>
      </c>
      <c r="P5683" t="s">
        <v>3538</v>
      </c>
      <c r="Q5683" s="3">
        <f>Table1[[#This Row],[Capacity (MW)]]*0.395*8760*10^-6</f>
        <v>0.60207480000000002</v>
      </c>
      <c r="R5683" s="3" cm="1">
        <f t="array" ref="R5683">AVERAGE(VLOOKUP(_xlfn.TEXTSPLIT(Table1[[#This Row],[Fuel (no space after comma)]], ","), FuelList_Final_EF!$A$2:$B$65, 2, FALSE))</f>
        <v>53.06</v>
      </c>
      <c r="S5683" s="3">
        <f>Table1[[#This Row],[Generation (TWh)]]*10^9*VLOOKUP(Table1[[#This Row],[Turbine/Engine Technology]],Technology_HR!$A$2:$B$11,2,FALSE)*10^-6</f>
        <v>6628843.5479999995</v>
      </c>
      <c r="T5683" s="5">
        <f>Table1[[#This Row],[Fuel Consumption (mmBtu)]]*Table1[[#This Row],[Emission Factor (kg CO2/ mmBtu)]]*10^3</f>
        <v>351726438656.87994</v>
      </c>
      <c r="U5683" s="3">
        <f>Table1[[#This Row],[Emissions (g CO2)]]/(Table1[[#This Row],[Generation (TWh)]]*10^9)</f>
        <v>584.1905999999999</v>
      </c>
    </row>
    <row r="5684" spans="1:21" x14ac:dyDescent="0.35">
      <c r="A5684" t="s">
        <v>1548</v>
      </c>
      <c r="B5684" t="s">
        <v>3249</v>
      </c>
      <c r="C5684" t="str">
        <f>SUBSTITUTE(Table1[[#This Row],[Fuel]],", ",",")</f>
        <v>fossil gas: waste heat from natural gas</v>
      </c>
      <c r="D5684" t="s">
        <v>3249</v>
      </c>
      <c r="H5684" t="s">
        <v>3440</v>
      </c>
      <c r="I5684">
        <v>250</v>
      </c>
      <c r="J5684" t="s">
        <v>3449</v>
      </c>
      <c r="K5684" t="s">
        <v>29</v>
      </c>
      <c r="L5684" t="s">
        <v>29</v>
      </c>
      <c r="M5684" t="s">
        <v>29</v>
      </c>
      <c r="N5684">
        <v>30.955452000000001</v>
      </c>
      <c r="O5684">
        <v>20.116529</v>
      </c>
      <c r="P5684" t="s">
        <v>3538</v>
      </c>
      <c r="Q5684" s="3">
        <f>Table1[[#This Row],[Capacity (MW)]]*0.395*8760*10^-6</f>
        <v>0.86504999999999999</v>
      </c>
      <c r="R5684" s="3" cm="1">
        <f t="array" ref="R5684">AVERAGE(VLOOKUP(_xlfn.TEXTSPLIT(Table1[[#This Row],[Fuel (no space after comma)]], ","), FuelList_Final_EF!$A$2:$B$65, 2, FALSE))</f>
        <v>66.33</v>
      </c>
      <c r="S5684" s="3">
        <f>Table1[[#This Row],[Generation (TWh)]]*10^9*VLOOKUP(Table1[[#This Row],[Turbine/Engine Technology]],Technology_HR!$A$2:$B$11,2,FALSE)*10^-6</f>
        <v>8897039.25</v>
      </c>
      <c r="T5684" s="5">
        <f>Table1[[#This Row],[Fuel Consumption (mmBtu)]]*Table1[[#This Row],[Emission Factor (kg CO2/ mmBtu)]]*10^3</f>
        <v>590140613452.5</v>
      </c>
      <c r="U5684" s="3">
        <f>Table1[[#This Row],[Emissions (g CO2)]]/(Table1[[#This Row],[Generation (TWh)]]*10^9)</f>
        <v>682.20405000000005</v>
      </c>
    </row>
    <row r="5685" spans="1:21" x14ac:dyDescent="0.35">
      <c r="A5685" t="s">
        <v>1548</v>
      </c>
      <c r="B5685" t="s">
        <v>3240</v>
      </c>
      <c r="C5685" t="str">
        <f>SUBSTITUTE(Table1[[#This Row],[Fuel]],", ",",")</f>
        <v>fossil gas: natural gas,fossil liquids: diesel</v>
      </c>
      <c r="D5685" t="s">
        <v>3239</v>
      </c>
      <c r="E5685" t="s">
        <v>3258</v>
      </c>
      <c r="H5685" t="s">
        <v>3436</v>
      </c>
      <c r="I5685">
        <v>50</v>
      </c>
      <c r="J5685" t="s">
        <v>3446</v>
      </c>
      <c r="K5685">
        <v>1994</v>
      </c>
      <c r="L5685" t="s">
        <v>29</v>
      </c>
      <c r="M5685">
        <v>2026</v>
      </c>
      <c r="N5685">
        <v>30.955452000000001</v>
      </c>
      <c r="O5685">
        <v>20.116529</v>
      </c>
      <c r="P5685" t="s">
        <v>3538</v>
      </c>
      <c r="Q5685" s="3">
        <f>Table1[[#This Row],[Capacity (MW)]]*0.395*8760*10^-6</f>
        <v>0.17301</v>
      </c>
      <c r="R5685" s="3" cm="1">
        <f t="array" ref="R5685">AVERAGE(VLOOKUP(_xlfn.TEXTSPLIT(Table1[[#This Row],[Fuel (no space after comma)]], ","), FuelList_Final_EF!$A$2:$B$65, 2, FALSE))</f>
        <v>65.583341148886291</v>
      </c>
      <c r="S5685" s="3">
        <f>Table1[[#This Row],[Generation (TWh)]]*10^9*VLOOKUP(Table1[[#This Row],[Turbine/Engine Technology]],Technology_HR!$A$2:$B$11,2,FALSE)*10^-6</f>
        <v>1904840.0999999999</v>
      </c>
      <c r="T5685" s="5">
        <f>Table1[[#This Row],[Fuel Consumption (mmBtu)]]*Table1[[#This Row],[Emission Factor (kg CO2/ mmBtu)]]*10^3</f>
        <v>124925778112.37868</v>
      </c>
      <c r="U5685" s="3">
        <f>Table1[[#This Row],[Emissions (g CO2)]]/(Table1[[#This Row],[Generation (TWh)]]*10^9)</f>
        <v>722.07258604923811</v>
      </c>
    </row>
    <row r="5686" spans="1:21" x14ac:dyDescent="0.35">
      <c r="A5686" t="s">
        <v>1548</v>
      </c>
      <c r="B5686" t="s">
        <v>3240</v>
      </c>
      <c r="C5686" t="str">
        <f>SUBSTITUTE(Table1[[#This Row],[Fuel]],", ",",")</f>
        <v>fossil gas: natural gas,fossil liquids: diesel</v>
      </c>
      <c r="D5686" t="s">
        <v>3239</v>
      </c>
      <c r="E5686" t="s">
        <v>3258</v>
      </c>
      <c r="H5686" t="s">
        <v>3436</v>
      </c>
      <c r="I5686">
        <v>50</v>
      </c>
      <c r="J5686" t="s">
        <v>3446</v>
      </c>
      <c r="K5686">
        <v>1994</v>
      </c>
      <c r="L5686" t="s">
        <v>29</v>
      </c>
      <c r="M5686">
        <v>2026</v>
      </c>
      <c r="N5686">
        <v>30.955452000000001</v>
      </c>
      <c r="O5686">
        <v>20.116529</v>
      </c>
      <c r="P5686" t="s">
        <v>3538</v>
      </c>
      <c r="Q5686" s="3">
        <f>Table1[[#This Row],[Capacity (MW)]]*0.395*8760*10^-6</f>
        <v>0.17301</v>
      </c>
      <c r="R5686" s="3" cm="1">
        <f t="array" ref="R5686">AVERAGE(VLOOKUP(_xlfn.TEXTSPLIT(Table1[[#This Row],[Fuel (no space after comma)]], ","), FuelList_Final_EF!$A$2:$B$65, 2, FALSE))</f>
        <v>65.583341148886291</v>
      </c>
      <c r="S5686" s="3">
        <f>Table1[[#This Row],[Generation (TWh)]]*10^9*VLOOKUP(Table1[[#This Row],[Turbine/Engine Technology]],Technology_HR!$A$2:$B$11,2,FALSE)*10^-6</f>
        <v>1904840.0999999999</v>
      </c>
      <c r="T5686" s="5">
        <f>Table1[[#This Row],[Fuel Consumption (mmBtu)]]*Table1[[#This Row],[Emission Factor (kg CO2/ mmBtu)]]*10^3</f>
        <v>124925778112.37868</v>
      </c>
      <c r="U5686" s="3">
        <f>Table1[[#This Row],[Emissions (g CO2)]]/(Table1[[#This Row],[Generation (TWh)]]*10^9)</f>
        <v>722.07258604923811</v>
      </c>
    </row>
    <row r="5687" spans="1:21" x14ac:dyDescent="0.35">
      <c r="A5687" t="s">
        <v>1548</v>
      </c>
      <c r="B5687" t="s">
        <v>3240</v>
      </c>
      <c r="C5687" t="str">
        <f>SUBSTITUTE(Table1[[#This Row],[Fuel]],", ",",")</f>
        <v>fossil gas: natural gas,fossil liquids: diesel</v>
      </c>
      <c r="D5687" t="s">
        <v>3239</v>
      </c>
      <c r="E5687" t="s">
        <v>3258</v>
      </c>
      <c r="H5687" t="s">
        <v>3436</v>
      </c>
      <c r="I5687">
        <v>50</v>
      </c>
      <c r="J5687" t="s">
        <v>3446</v>
      </c>
      <c r="K5687">
        <v>1994</v>
      </c>
      <c r="L5687" t="s">
        <v>29</v>
      </c>
      <c r="M5687">
        <v>2026</v>
      </c>
      <c r="N5687">
        <v>30.955452000000001</v>
      </c>
      <c r="O5687">
        <v>20.116529</v>
      </c>
      <c r="P5687" t="s">
        <v>3538</v>
      </c>
      <c r="Q5687" s="3">
        <f>Table1[[#This Row],[Capacity (MW)]]*0.395*8760*10^-6</f>
        <v>0.17301</v>
      </c>
      <c r="R5687" s="3" cm="1">
        <f t="array" ref="R5687">AVERAGE(VLOOKUP(_xlfn.TEXTSPLIT(Table1[[#This Row],[Fuel (no space after comma)]], ","), FuelList_Final_EF!$A$2:$B$65, 2, FALSE))</f>
        <v>65.583341148886291</v>
      </c>
      <c r="S5687" s="3">
        <f>Table1[[#This Row],[Generation (TWh)]]*10^9*VLOOKUP(Table1[[#This Row],[Turbine/Engine Technology]],Technology_HR!$A$2:$B$11,2,FALSE)*10^-6</f>
        <v>1904840.0999999999</v>
      </c>
      <c r="T5687" s="5">
        <f>Table1[[#This Row],[Fuel Consumption (mmBtu)]]*Table1[[#This Row],[Emission Factor (kg CO2/ mmBtu)]]*10^3</f>
        <v>124925778112.37868</v>
      </c>
      <c r="U5687" s="3">
        <f>Table1[[#This Row],[Emissions (g CO2)]]/(Table1[[#This Row],[Generation (TWh)]]*10^9)</f>
        <v>722.07258604923811</v>
      </c>
    </row>
    <row r="5688" spans="1:21" x14ac:dyDescent="0.35">
      <c r="A5688" t="s">
        <v>1548</v>
      </c>
      <c r="B5688" t="s">
        <v>3240</v>
      </c>
      <c r="C5688" t="str">
        <f>SUBSTITUTE(Table1[[#This Row],[Fuel]],", ",",")</f>
        <v>fossil gas: natural gas,fossil liquids: diesel</v>
      </c>
      <c r="D5688" t="s">
        <v>3239</v>
      </c>
      <c r="E5688" t="s">
        <v>3258</v>
      </c>
      <c r="H5688" t="s">
        <v>3436</v>
      </c>
      <c r="I5688">
        <v>50</v>
      </c>
      <c r="J5688" t="s">
        <v>3446</v>
      </c>
      <c r="K5688">
        <v>1994</v>
      </c>
      <c r="L5688" t="s">
        <v>29</v>
      </c>
      <c r="M5688">
        <v>2026</v>
      </c>
      <c r="N5688">
        <v>30.955452000000001</v>
      </c>
      <c r="O5688">
        <v>20.116529</v>
      </c>
      <c r="P5688" t="s">
        <v>3538</v>
      </c>
      <c r="Q5688" s="3">
        <f>Table1[[#This Row],[Capacity (MW)]]*0.395*8760*10^-6</f>
        <v>0.17301</v>
      </c>
      <c r="R5688" s="3" cm="1">
        <f t="array" ref="R5688">AVERAGE(VLOOKUP(_xlfn.TEXTSPLIT(Table1[[#This Row],[Fuel (no space after comma)]], ","), FuelList_Final_EF!$A$2:$B$65, 2, FALSE))</f>
        <v>65.583341148886291</v>
      </c>
      <c r="S5688" s="3">
        <f>Table1[[#This Row],[Generation (TWh)]]*10^9*VLOOKUP(Table1[[#This Row],[Turbine/Engine Technology]],Technology_HR!$A$2:$B$11,2,FALSE)*10^-6</f>
        <v>1904840.0999999999</v>
      </c>
      <c r="T5688" s="5">
        <f>Table1[[#This Row],[Fuel Consumption (mmBtu)]]*Table1[[#This Row],[Emission Factor (kg CO2/ mmBtu)]]*10^3</f>
        <v>124925778112.37868</v>
      </c>
      <c r="U5688" s="3">
        <f>Table1[[#This Row],[Emissions (g CO2)]]/(Table1[[#This Row],[Generation (TWh)]]*10^9)</f>
        <v>722.07258604923811</v>
      </c>
    </row>
    <row r="5689" spans="1:21" x14ac:dyDescent="0.35">
      <c r="A5689" t="s">
        <v>1548</v>
      </c>
      <c r="B5689" t="s">
        <v>3240</v>
      </c>
      <c r="C5689" t="str">
        <f>SUBSTITUTE(Table1[[#This Row],[Fuel]],", ",",")</f>
        <v>fossil gas: natural gas,fossil liquids: diesel</v>
      </c>
      <c r="D5689" t="s">
        <v>3239</v>
      </c>
      <c r="E5689" t="s">
        <v>3258</v>
      </c>
      <c r="H5689" t="s">
        <v>3436</v>
      </c>
      <c r="I5689">
        <v>285</v>
      </c>
      <c r="J5689" t="s">
        <v>3446</v>
      </c>
      <c r="K5689">
        <v>2010</v>
      </c>
      <c r="L5689" t="s">
        <v>29</v>
      </c>
      <c r="M5689" t="s">
        <v>29</v>
      </c>
      <c r="N5689">
        <v>30.955452000000001</v>
      </c>
      <c r="O5689">
        <v>20.116529</v>
      </c>
      <c r="P5689" t="s">
        <v>3538</v>
      </c>
      <c r="Q5689" s="3">
        <f>Table1[[#This Row],[Capacity (MW)]]*0.395*8760*10^-6</f>
        <v>0.98615699999999995</v>
      </c>
      <c r="R5689" s="3" cm="1">
        <f t="array" ref="R5689">AVERAGE(VLOOKUP(_xlfn.TEXTSPLIT(Table1[[#This Row],[Fuel (no space after comma)]], ","), FuelList_Final_EF!$A$2:$B$65, 2, FALSE))</f>
        <v>65.583341148886291</v>
      </c>
      <c r="S5689" s="3">
        <f>Table1[[#This Row],[Generation (TWh)]]*10^9*VLOOKUP(Table1[[#This Row],[Turbine/Engine Technology]],Technology_HR!$A$2:$B$11,2,FALSE)*10^-6</f>
        <v>10857588.57</v>
      </c>
      <c r="T5689" s="5">
        <f>Table1[[#This Row],[Fuel Consumption (mmBtu)]]*Table1[[#This Row],[Emission Factor (kg CO2/ mmBtu)]]*10^3</f>
        <v>712076935240.55847</v>
      </c>
      <c r="U5689" s="3">
        <f>Table1[[#This Row],[Emissions (g CO2)]]/(Table1[[#This Row],[Generation (TWh)]]*10^9)</f>
        <v>722.07258604923811</v>
      </c>
    </row>
    <row r="5690" spans="1:21" x14ac:dyDescent="0.35">
      <c r="A5690" t="s">
        <v>1548</v>
      </c>
      <c r="B5690" t="s">
        <v>3240</v>
      </c>
      <c r="C5690" t="str">
        <f>SUBSTITUTE(Table1[[#This Row],[Fuel]],", ",",")</f>
        <v>fossil gas: natural gas,fossil liquids: diesel</v>
      </c>
      <c r="D5690" t="s">
        <v>3239</v>
      </c>
      <c r="E5690" t="s">
        <v>3258</v>
      </c>
      <c r="H5690" t="s">
        <v>3436</v>
      </c>
      <c r="I5690">
        <v>285</v>
      </c>
      <c r="J5690" t="s">
        <v>3446</v>
      </c>
      <c r="K5690">
        <v>2010</v>
      </c>
      <c r="L5690" t="s">
        <v>29</v>
      </c>
      <c r="M5690" t="s">
        <v>29</v>
      </c>
      <c r="N5690">
        <v>30.955452000000001</v>
      </c>
      <c r="O5690">
        <v>20.116529</v>
      </c>
      <c r="P5690" t="s">
        <v>3538</v>
      </c>
      <c r="Q5690" s="3">
        <f>Table1[[#This Row],[Capacity (MW)]]*0.395*8760*10^-6</f>
        <v>0.98615699999999995</v>
      </c>
      <c r="R5690" s="3" cm="1">
        <f t="array" ref="R5690">AVERAGE(VLOOKUP(_xlfn.TEXTSPLIT(Table1[[#This Row],[Fuel (no space after comma)]], ","), FuelList_Final_EF!$A$2:$B$65, 2, FALSE))</f>
        <v>65.583341148886291</v>
      </c>
      <c r="S5690" s="3">
        <f>Table1[[#This Row],[Generation (TWh)]]*10^9*VLOOKUP(Table1[[#This Row],[Turbine/Engine Technology]],Technology_HR!$A$2:$B$11,2,FALSE)*10^-6</f>
        <v>10857588.57</v>
      </c>
      <c r="T5690" s="5">
        <f>Table1[[#This Row],[Fuel Consumption (mmBtu)]]*Table1[[#This Row],[Emission Factor (kg CO2/ mmBtu)]]*10^3</f>
        <v>712076935240.55847</v>
      </c>
      <c r="U5690" s="3">
        <f>Table1[[#This Row],[Emissions (g CO2)]]/(Table1[[#This Row],[Generation (TWh)]]*10^9)</f>
        <v>722.07258604923811</v>
      </c>
    </row>
    <row r="5691" spans="1:21" x14ac:dyDescent="0.35">
      <c r="A5691" t="s">
        <v>1550</v>
      </c>
      <c r="B5691" t="s">
        <v>3239</v>
      </c>
      <c r="C5691" t="str">
        <f>SUBSTITUTE(Table1[[#This Row],[Fuel]],", ",",")</f>
        <v>fossil gas: natural gas</v>
      </c>
      <c r="D5691" t="s">
        <v>3239</v>
      </c>
      <c r="H5691" t="s">
        <v>3436</v>
      </c>
      <c r="I5691">
        <v>21</v>
      </c>
      <c r="J5691" t="s">
        <v>3446</v>
      </c>
      <c r="K5691">
        <v>2003</v>
      </c>
      <c r="L5691" t="s">
        <v>29</v>
      </c>
      <c r="M5691" t="s">
        <v>29</v>
      </c>
      <c r="N5691">
        <v>55.0837</v>
      </c>
      <c r="O5691">
        <v>24.3338</v>
      </c>
      <c r="P5691" t="s">
        <v>3539</v>
      </c>
      <c r="Q5691" s="3">
        <f>Table1[[#This Row],[Capacity (MW)]]*0.395*8760*10^-6</f>
        <v>7.2664199999999998E-2</v>
      </c>
      <c r="R5691" s="3" cm="1">
        <f t="array" ref="R5691">AVERAGE(VLOOKUP(_xlfn.TEXTSPLIT(Table1[[#This Row],[Fuel (no space after comma)]], ","), FuelList_Final_EF!$A$2:$B$65, 2, FALSE))</f>
        <v>53.06</v>
      </c>
      <c r="S5691" s="3">
        <f>Table1[[#This Row],[Generation (TWh)]]*10^9*VLOOKUP(Table1[[#This Row],[Turbine/Engine Technology]],Technology_HR!$A$2:$B$11,2,FALSE)*10^-6</f>
        <v>800032.84199999995</v>
      </c>
      <c r="T5691" s="5">
        <f>Table1[[#This Row],[Fuel Consumption (mmBtu)]]*Table1[[#This Row],[Emission Factor (kg CO2/ mmBtu)]]*10^3</f>
        <v>42449742596.519997</v>
      </c>
      <c r="U5691" s="3">
        <f>Table1[[#This Row],[Emissions (g CO2)]]/(Table1[[#This Row],[Generation (TWh)]]*10^9)</f>
        <v>584.1905999999999</v>
      </c>
    </row>
    <row r="5692" spans="1:21" x14ac:dyDescent="0.35">
      <c r="A5692" t="s">
        <v>1550</v>
      </c>
      <c r="B5692" t="s">
        <v>3239</v>
      </c>
      <c r="C5692" t="str">
        <f>SUBSTITUTE(Table1[[#This Row],[Fuel]],", ",",")</f>
        <v>fossil gas: natural gas</v>
      </c>
      <c r="D5692" t="s">
        <v>3239</v>
      </c>
      <c r="H5692" t="s">
        <v>3436</v>
      </c>
      <c r="I5692">
        <v>47</v>
      </c>
      <c r="J5692" t="s">
        <v>3446</v>
      </c>
      <c r="K5692">
        <v>2011</v>
      </c>
      <c r="L5692" t="s">
        <v>29</v>
      </c>
      <c r="M5692" t="s">
        <v>29</v>
      </c>
      <c r="N5692">
        <v>55.0837</v>
      </c>
      <c r="O5692">
        <v>24.3338</v>
      </c>
      <c r="P5692" t="s">
        <v>3539</v>
      </c>
      <c r="Q5692" s="3">
        <f>Table1[[#This Row],[Capacity (MW)]]*0.395*8760*10^-6</f>
        <v>0.16262940000000001</v>
      </c>
      <c r="R5692" s="3" cm="1">
        <f t="array" ref="R5692">AVERAGE(VLOOKUP(_xlfn.TEXTSPLIT(Table1[[#This Row],[Fuel (no space after comma)]], ","), FuelList_Final_EF!$A$2:$B$65, 2, FALSE))</f>
        <v>53.06</v>
      </c>
      <c r="S5692" s="3">
        <f>Table1[[#This Row],[Generation (TWh)]]*10^9*VLOOKUP(Table1[[#This Row],[Turbine/Engine Technology]],Technology_HR!$A$2:$B$11,2,FALSE)*10^-6</f>
        <v>1790549.6939999999</v>
      </c>
      <c r="T5692" s="5">
        <f>Table1[[#This Row],[Fuel Consumption (mmBtu)]]*Table1[[#This Row],[Emission Factor (kg CO2/ mmBtu)]]*10^3</f>
        <v>95006566763.639999</v>
      </c>
      <c r="U5692" s="3">
        <f>Table1[[#This Row],[Emissions (g CO2)]]/(Table1[[#This Row],[Generation (TWh)]]*10^9)</f>
        <v>584.19060000000002</v>
      </c>
    </row>
    <row r="5693" spans="1:21" x14ac:dyDescent="0.35">
      <c r="A5693" t="s">
        <v>1551</v>
      </c>
      <c r="B5693" t="s">
        <v>3239</v>
      </c>
      <c r="C5693" t="str">
        <f>SUBSTITUTE(Table1[[#This Row],[Fuel]],", ",",")</f>
        <v>fossil gas: natural gas</v>
      </c>
      <c r="D5693" t="s">
        <v>3239</v>
      </c>
      <c r="H5693" t="s">
        <v>3436</v>
      </c>
      <c r="I5693">
        <v>110</v>
      </c>
      <c r="J5693" t="s">
        <v>3448</v>
      </c>
      <c r="K5693">
        <v>1976</v>
      </c>
      <c r="L5693" t="s">
        <v>29</v>
      </c>
      <c r="M5693" t="s">
        <v>29</v>
      </c>
      <c r="N5693">
        <v>54.920555999999998</v>
      </c>
      <c r="O5693">
        <v>24.016943999999999</v>
      </c>
      <c r="P5693" t="s">
        <v>3539</v>
      </c>
      <c r="Q5693" s="3">
        <f>Table1[[#This Row],[Capacity (MW)]]*0.395*8760*10^-6</f>
        <v>0.38062199999999996</v>
      </c>
      <c r="R5693" s="3" cm="1">
        <f t="array" ref="R5693">AVERAGE(VLOOKUP(_xlfn.TEXTSPLIT(Table1[[#This Row],[Fuel (no space after comma)]], ","), FuelList_Final_EF!$A$2:$B$65, 2, FALSE))</f>
        <v>53.06</v>
      </c>
      <c r="S5693" s="3">
        <f>Table1[[#This Row],[Generation (TWh)]]*10^9*VLOOKUP(Table1[[#This Row],[Turbine/Engine Technology]],Technology_HR!$A$2:$B$11,2,FALSE)*10^-6</f>
        <v>4190648.2199999993</v>
      </c>
      <c r="T5693" s="5">
        <f>Table1[[#This Row],[Fuel Consumption (mmBtu)]]*Table1[[#This Row],[Emission Factor (kg CO2/ mmBtu)]]*10^3</f>
        <v>222355794553.19998</v>
      </c>
      <c r="U5693" s="3">
        <f>Table1[[#This Row],[Emissions (g CO2)]]/(Table1[[#This Row],[Generation (TWh)]]*10^9)</f>
        <v>584.19060000000002</v>
      </c>
    </row>
    <row r="5694" spans="1:21" x14ac:dyDescent="0.35">
      <c r="A5694" t="s">
        <v>1551</v>
      </c>
      <c r="B5694" t="s">
        <v>3239</v>
      </c>
      <c r="C5694" t="str">
        <f>SUBSTITUTE(Table1[[#This Row],[Fuel]],", ",",")</f>
        <v>fossil gas: natural gas</v>
      </c>
      <c r="D5694" t="s">
        <v>3239</v>
      </c>
      <c r="H5694" t="s">
        <v>3438</v>
      </c>
      <c r="I5694">
        <v>150</v>
      </c>
      <c r="J5694" t="s">
        <v>3445</v>
      </c>
      <c r="K5694" t="s">
        <v>29</v>
      </c>
      <c r="L5694" t="s">
        <v>29</v>
      </c>
      <c r="M5694" t="s">
        <v>29</v>
      </c>
      <c r="N5694">
        <v>54.920555999999998</v>
      </c>
      <c r="O5694">
        <v>24.016943999999999</v>
      </c>
      <c r="P5694" t="s">
        <v>3539</v>
      </c>
      <c r="Q5694" s="3">
        <f>Table1[[#This Row],[Capacity (MW)]]*0.395*8760*10^-6</f>
        <v>0.51902999999999999</v>
      </c>
      <c r="R5694" s="3" cm="1">
        <f t="array" ref="R5694">AVERAGE(VLOOKUP(_xlfn.TEXTSPLIT(Table1[[#This Row],[Fuel (no space after comma)]], ","), FuelList_Final_EF!$A$2:$B$65, 2, FALSE))</f>
        <v>53.06</v>
      </c>
      <c r="S5694" s="3">
        <f>Table1[[#This Row],[Generation (TWh)]]*10^9*VLOOKUP(Table1[[#This Row],[Turbine/Engine Technology]],Technology_HR!$A$2:$B$11,2,FALSE)*10^-6</f>
        <v>3918157.4699999997</v>
      </c>
      <c r="T5694" s="5">
        <f>Table1[[#This Row],[Fuel Consumption (mmBtu)]]*Table1[[#This Row],[Emission Factor (kg CO2/ mmBtu)]]*10^3</f>
        <v>207897435358.19998</v>
      </c>
      <c r="U5694" s="3">
        <f>Table1[[#This Row],[Emissions (g CO2)]]/(Table1[[#This Row],[Generation (TWh)]]*10^9)</f>
        <v>400.54993999999999</v>
      </c>
    </row>
    <row r="5695" spans="1:21" x14ac:dyDescent="0.35">
      <c r="A5695" t="s">
        <v>1552</v>
      </c>
      <c r="B5695" t="s">
        <v>3239</v>
      </c>
      <c r="C5695" t="str">
        <f>SUBSTITUTE(Table1[[#This Row],[Fuel]],", ",",")</f>
        <v>fossil gas: natural gas</v>
      </c>
      <c r="D5695" t="s">
        <v>3239</v>
      </c>
      <c r="H5695" t="s">
        <v>3436</v>
      </c>
      <c r="I5695">
        <v>300</v>
      </c>
      <c r="J5695" t="s">
        <v>3446</v>
      </c>
      <c r="K5695">
        <v>2008</v>
      </c>
      <c r="L5695" t="s">
        <v>29</v>
      </c>
      <c r="M5695" t="s">
        <v>29</v>
      </c>
      <c r="N5695">
        <v>54.770099999999999</v>
      </c>
      <c r="O5695">
        <v>24.647400000000001</v>
      </c>
      <c r="P5695" t="s">
        <v>3539</v>
      </c>
      <c r="Q5695" s="3">
        <f>Table1[[#This Row],[Capacity (MW)]]*0.395*8760*10^-6</f>
        <v>1.03806</v>
      </c>
      <c r="R5695" s="3" cm="1">
        <f t="array" ref="R5695">AVERAGE(VLOOKUP(_xlfn.TEXTSPLIT(Table1[[#This Row],[Fuel (no space after comma)]], ","), FuelList_Final_EF!$A$2:$B$65, 2, FALSE))</f>
        <v>53.06</v>
      </c>
      <c r="S5695" s="3">
        <f>Table1[[#This Row],[Generation (TWh)]]*10^9*VLOOKUP(Table1[[#This Row],[Turbine/Engine Technology]],Technology_HR!$A$2:$B$11,2,FALSE)*10^-6</f>
        <v>11429040.6</v>
      </c>
      <c r="T5695" s="5">
        <f>Table1[[#This Row],[Fuel Consumption (mmBtu)]]*Table1[[#This Row],[Emission Factor (kg CO2/ mmBtu)]]*10^3</f>
        <v>606424894236</v>
      </c>
      <c r="U5695" s="3">
        <f>Table1[[#This Row],[Emissions (g CO2)]]/(Table1[[#This Row],[Generation (TWh)]]*10^9)</f>
        <v>584.19060000000002</v>
      </c>
    </row>
    <row r="5696" spans="1:21" x14ac:dyDescent="0.35">
      <c r="A5696" t="s">
        <v>1552</v>
      </c>
      <c r="B5696" t="s">
        <v>3239</v>
      </c>
      <c r="C5696" t="str">
        <f>SUBSTITUTE(Table1[[#This Row],[Fuel]],", ",",")</f>
        <v>fossil gas: natural gas</v>
      </c>
      <c r="D5696" t="s">
        <v>3239</v>
      </c>
      <c r="H5696" t="s">
        <v>3436</v>
      </c>
      <c r="I5696">
        <v>300</v>
      </c>
      <c r="J5696" t="s">
        <v>3446</v>
      </c>
      <c r="K5696">
        <v>2008</v>
      </c>
      <c r="L5696" t="s">
        <v>29</v>
      </c>
      <c r="M5696" t="s">
        <v>29</v>
      </c>
      <c r="N5696">
        <v>54.770099999999999</v>
      </c>
      <c r="O5696">
        <v>24.647400000000001</v>
      </c>
      <c r="P5696" t="s">
        <v>3539</v>
      </c>
      <c r="Q5696" s="3">
        <f>Table1[[#This Row],[Capacity (MW)]]*0.395*8760*10^-6</f>
        <v>1.03806</v>
      </c>
      <c r="R5696" s="3" cm="1">
        <f t="array" ref="R5696">AVERAGE(VLOOKUP(_xlfn.TEXTSPLIT(Table1[[#This Row],[Fuel (no space after comma)]], ","), FuelList_Final_EF!$A$2:$B$65, 2, FALSE))</f>
        <v>53.06</v>
      </c>
      <c r="S5696" s="3">
        <f>Table1[[#This Row],[Generation (TWh)]]*10^9*VLOOKUP(Table1[[#This Row],[Turbine/Engine Technology]],Technology_HR!$A$2:$B$11,2,FALSE)*10^-6</f>
        <v>11429040.6</v>
      </c>
      <c r="T5696" s="5">
        <f>Table1[[#This Row],[Fuel Consumption (mmBtu)]]*Table1[[#This Row],[Emission Factor (kg CO2/ mmBtu)]]*10^3</f>
        <v>606424894236</v>
      </c>
      <c r="U5696" s="3">
        <f>Table1[[#This Row],[Emissions (g CO2)]]/(Table1[[#This Row],[Generation (TWh)]]*10^9)</f>
        <v>584.19060000000002</v>
      </c>
    </row>
    <row r="5697" spans="1:21" x14ac:dyDescent="0.35">
      <c r="A5697" t="s">
        <v>1552</v>
      </c>
      <c r="B5697" t="s">
        <v>3239</v>
      </c>
      <c r="C5697" t="str">
        <f>SUBSTITUTE(Table1[[#This Row],[Fuel]],", ",",")</f>
        <v>fossil gas: natural gas</v>
      </c>
      <c r="D5697" t="s">
        <v>3239</v>
      </c>
      <c r="H5697" t="s">
        <v>3438</v>
      </c>
      <c r="I5697">
        <v>445</v>
      </c>
      <c r="J5697" t="s">
        <v>3446</v>
      </c>
      <c r="K5697">
        <v>2012</v>
      </c>
      <c r="L5697" t="s">
        <v>29</v>
      </c>
      <c r="M5697" t="s">
        <v>29</v>
      </c>
      <c r="N5697">
        <v>54.770099999999999</v>
      </c>
      <c r="O5697">
        <v>24.647400000000001</v>
      </c>
      <c r="P5697" t="s">
        <v>3539</v>
      </c>
      <c r="Q5697" s="3">
        <f>Table1[[#This Row],[Capacity (MW)]]*0.395*8760*10^-6</f>
        <v>1.5397889999999999</v>
      </c>
      <c r="R5697" s="3" cm="1">
        <f t="array" ref="R5697">AVERAGE(VLOOKUP(_xlfn.TEXTSPLIT(Table1[[#This Row],[Fuel (no space after comma)]], ","), FuelList_Final_EF!$A$2:$B$65, 2, FALSE))</f>
        <v>53.06</v>
      </c>
      <c r="S5697" s="3">
        <f>Table1[[#This Row],[Generation (TWh)]]*10^9*VLOOKUP(Table1[[#This Row],[Turbine/Engine Technology]],Technology_HR!$A$2:$B$11,2,FALSE)*10^-6</f>
        <v>11623867.160999998</v>
      </c>
      <c r="T5697" s="5">
        <f>Table1[[#This Row],[Fuel Consumption (mmBtu)]]*Table1[[#This Row],[Emission Factor (kg CO2/ mmBtu)]]*10^3</f>
        <v>616762391562.66003</v>
      </c>
      <c r="U5697" s="3">
        <f>Table1[[#This Row],[Emissions (g CO2)]]/(Table1[[#This Row],[Generation (TWh)]]*10^9)</f>
        <v>400.54994000000011</v>
      </c>
    </row>
    <row r="5698" spans="1:21" x14ac:dyDescent="0.35">
      <c r="A5698" t="s">
        <v>1553</v>
      </c>
      <c r="B5698" t="s">
        <v>3239</v>
      </c>
      <c r="C5698" t="str">
        <f>SUBSTITUTE(Table1[[#This Row],[Fuel]],", ",",")</f>
        <v>fossil gas: natural gas</v>
      </c>
      <c r="D5698" t="s">
        <v>3239</v>
      </c>
      <c r="H5698" t="s">
        <v>3438</v>
      </c>
      <c r="I5698">
        <v>35</v>
      </c>
      <c r="J5698" t="s">
        <v>3446</v>
      </c>
      <c r="K5698">
        <v>2008</v>
      </c>
      <c r="L5698" t="s">
        <v>29</v>
      </c>
      <c r="M5698" t="s">
        <v>29</v>
      </c>
      <c r="N5698">
        <v>55.74682</v>
      </c>
      <c r="O5698">
        <v>24.383189999999999</v>
      </c>
      <c r="P5698" t="s">
        <v>3539</v>
      </c>
      <c r="Q5698" s="3">
        <f>Table1[[#This Row],[Capacity (MW)]]*0.395*8760*10^-6</f>
        <v>0.12110700000000001</v>
      </c>
      <c r="R5698" s="3" cm="1">
        <f t="array" ref="R5698">AVERAGE(VLOOKUP(_xlfn.TEXTSPLIT(Table1[[#This Row],[Fuel (no space after comma)]], ","), FuelList_Final_EF!$A$2:$B$65, 2, FALSE))</f>
        <v>53.06</v>
      </c>
      <c r="S5698" s="3">
        <f>Table1[[#This Row],[Generation (TWh)]]*10^9*VLOOKUP(Table1[[#This Row],[Turbine/Engine Technology]],Technology_HR!$A$2:$B$11,2,FALSE)*10^-6</f>
        <v>914236.74300000002</v>
      </c>
      <c r="T5698" s="5">
        <f>Table1[[#This Row],[Fuel Consumption (mmBtu)]]*Table1[[#This Row],[Emission Factor (kg CO2/ mmBtu)]]*10^3</f>
        <v>48509401583.580002</v>
      </c>
      <c r="U5698" s="3">
        <f>Table1[[#This Row],[Emissions (g CO2)]]/(Table1[[#This Row],[Generation (TWh)]]*10^9)</f>
        <v>400.54993999999999</v>
      </c>
    </row>
    <row r="5699" spans="1:21" x14ac:dyDescent="0.35">
      <c r="A5699" t="s">
        <v>1554</v>
      </c>
      <c r="B5699" t="s">
        <v>3241</v>
      </c>
      <c r="C5699" t="str">
        <f>SUBSTITUTE(Table1[[#This Row],[Fuel]],", ",",")</f>
        <v>fossil liquids: heavy fuel oil</v>
      </c>
      <c r="D5699" t="s">
        <v>3241</v>
      </c>
      <c r="H5699" t="s">
        <v>3437</v>
      </c>
      <c r="I5699">
        <v>271.2</v>
      </c>
      <c r="J5699" t="s">
        <v>3446</v>
      </c>
      <c r="K5699">
        <v>1978</v>
      </c>
      <c r="L5699" t="s">
        <v>29</v>
      </c>
      <c r="M5699" t="s">
        <v>29</v>
      </c>
      <c r="N5699">
        <v>22.13739</v>
      </c>
      <c r="O5699">
        <v>113.57995</v>
      </c>
      <c r="P5699" t="s">
        <v>3540</v>
      </c>
      <c r="Q5699" s="3">
        <f>Table1[[#This Row],[Capacity (MW)]]*0.395*8760*10^-6</f>
        <v>0.93840623999999995</v>
      </c>
      <c r="R5699" s="3" cm="1">
        <f t="array" ref="R5699">AVERAGE(VLOOKUP(_xlfn.TEXTSPLIT(Table1[[#This Row],[Fuel (no space after comma)]], ","), FuelList_Final_EF!$A$2:$B$65, 2, FALSE))</f>
        <v>81.602530311017389</v>
      </c>
      <c r="S5699" s="3">
        <f>Table1[[#This Row],[Generation (TWh)]]*10^9*VLOOKUP(Table1[[#This Row],[Turbine/Engine Technology]],Technology_HR!$A$2:$B$11,2,FALSE)*10^-6</f>
        <v>8351815.5359999994</v>
      </c>
      <c r="T5699" s="5">
        <f>Table1[[#This Row],[Fuel Consumption (mmBtu)]]*Table1[[#This Row],[Emission Factor (kg CO2/ mmBtu)]]*10^3</f>
        <v>681529280428.46582</v>
      </c>
      <c r="U5699" s="3">
        <f>Table1[[#This Row],[Emissions (g CO2)]]/(Table1[[#This Row],[Generation (TWh)]]*10^9)</f>
        <v>726.26251976805463</v>
      </c>
    </row>
    <row r="5700" spans="1:21" x14ac:dyDescent="0.35">
      <c r="A5700" t="s">
        <v>1554</v>
      </c>
      <c r="B5700" t="s">
        <v>3239</v>
      </c>
      <c r="C5700" t="str">
        <f>SUBSTITUTE(Table1[[#This Row],[Fuel]],", ",",")</f>
        <v>fossil gas: natural gas</v>
      </c>
      <c r="D5700" t="s">
        <v>3239</v>
      </c>
      <c r="H5700" t="s">
        <v>3438</v>
      </c>
      <c r="I5700">
        <v>136</v>
      </c>
      <c r="J5700" t="s">
        <v>3446</v>
      </c>
      <c r="K5700">
        <v>2003</v>
      </c>
      <c r="L5700" t="s">
        <v>29</v>
      </c>
      <c r="M5700" t="s">
        <v>29</v>
      </c>
      <c r="N5700">
        <v>22.141110999999999</v>
      </c>
      <c r="O5700">
        <v>113.580833</v>
      </c>
      <c r="P5700" t="s">
        <v>3540</v>
      </c>
      <c r="Q5700" s="3">
        <f>Table1[[#This Row],[Capacity (MW)]]*0.395*8760*10^-6</f>
        <v>0.47058719999999998</v>
      </c>
      <c r="R5700" s="3" cm="1">
        <f t="array" ref="R5700">AVERAGE(VLOOKUP(_xlfn.TEXTSPLIT(Table1[[#This Row],[Fuel (no space after comma)]], ","), FuelList_Final_EF!$A$2:$B$65, 2, FALSE))</f>
        <v>53.06</v>
      </c>
      <c r="S5700" s="3">
        <f>Table1[[#This Row],[Generation (TWh)]]*10^9*VLOOKUP(Table1[[#This Row],[Turbine/Engine Technology]],Technology_HR!$A$2:$B$11,2,FALSE)*10^-6</f>
        <v>3552462.7727999999</v>
      </c>
      <c r="T5700" s="5">
        <f>Table1[[#This Row],[Fuel Consumption (mmBtu)]]*Table1[[#This Row],[Emission Factor (kg CO2/ mmBtu)]]*10^3</f>
        <v>188493674724.76801</v>
      </c>
      <c r="U5700" s="3">
        <f>Table1[[#This Row],[Emissions (g CO2)]]/(Table1[[#This Row],[Generation (TWh)]]*10^9)</f>
        <v>400.54993999999999</v>
      </c>
    </row>
    <row r="5701" spans="1:21" x14ac:dyDescent="0.35">
      <c r="A5701" t="s">
        <v>1554</v>
      </c>
      <c r="B5701" t="s">
        <v>3239</v>
      </c>
      <c r="C5701" t="str">
        <f>SUBSTITUTE(Table1[[#This Row],[Fuel]],", ",",")</f>
        <v>fossil gas: natural gas</v>
      </c>
      <c r="D5701" t="s">
        <v>3239</v>
      </c>
      <c r="H5701" t="s">
        <v>3438</v>
      </c>
      <c r="I5701">
        <v>450</v>
      </c>
      <c r="J5701" t="s">
        <v>3450</v>
      </c>
      <c r="K5701">
        <v>2025</v>
      </c>
      <c r="L5701" t="s">
        <v>29</v>
      </c>
      <c r="M5701" t="s">
        <v>29</v>
      </c>
      <c r="N5701">
        <v>22.141110999999999</v>
      </c>
      <c r="O5701">
        <v>113.580833</v>
      </c>
      <c r="P5701" t="s">
        <v>3540</v>
      </c>
      <c r="Q5701" s="3">
        <f>Table1[[#This Row],[Capacity (MW)]]*0.395*8760*10^-6</f>
        <v>1.5570899999999999</v>
      </c>
      <c r="R5701" s="3" cm="1">
        <f t="array" ref="R5701">AVERAGE(VLOOKUP(_xlfn.TEXTSPLIT(Table1[[#This Row],[Fuel (no space after comma)]], ","), FuelList_Final_EF!$A$2:$B$65, 2, FALSE))</f>
        <v>53.06</v>
      </c>
      <c r="S5701" s="3">
        <f>Table1[[#This Row],[Generation (TWh)]]*10^9*VLOOKUP(Table1[[#This Row],[Turbine/Engine Technology]],Technology_HR!$A$2:$B$11,2,FALSE)*10^-6</f>
        <v>11754472.409999998</v>
      </c>
      <c r="T5701" s="5">
        <f>Table1[[#This Row],[Fuel Consumption (mmBtu)]]*Table1[[#This Row],[Emission Factor (kg CO2/ mmBtu)]]*10^3</f>
        <v>623692306074.59998</v>
      </c>
      <c r="U5701" s="3">
        <f>Table1[[#This Row],[Emissions (g CO2)]]/(Table1[[#This Row],[Generation (TWh)]]*10^9)</f>
        <v>400.54994000000005</v>
      </c>
    </row>
    <row r="5702" spans="1:21" x14ac:dyDescent="0.35">
      <c r="A5702" t="s">
        <v>1555</v>
      </c>
      <c r="B5702" t="s">
        <v>3241</v>
      </c>
      <c r="C5702" t="str">
        <f>SUBSTITUTE(Table1[[#This Row],[Fuel]],", ",",")</f>
        <v>fossil liquids: heavy fuel oil</v>
      </c>
      <c r="D5702" t="s">
        <v>3241</v>
      </c>
      <c r="H5702" t="s">
        <v>3437</v>
      </c>
      <c r="I5702">
        <v>66</v>
      </c>
      <c r="J5702" t="s">
        <v>3446</v>
      </c>
      <c r="K5702">
        <v>2017</v>
      </c>
      <c r="L5702" t="s">
        <v>29</v>
      </c>
      <c r="M5702" t="s">
        <v>29</v>
      </c>
      <c r="N5702">
        <v>-18.949670000000001</v>
      </c>
      <c r="O5702">
        <v>47.615293000000001</v>
      </c>
      <c r="P5702" t="s">
        <v>3541</v>
      </c>
      <c r="Q5702" s="3">
        <f>Table1[[#This Row],[Capacity (MW)]]*0.395*8760*10^-6</f>
        <v>0.2283732</v>
      </c>
      <c r="R5702" s="3" cm="1">
        <f t="array" ref="R5702">AVERAGE(VLOOKUP(_xlfn.TEXTSPLIT(Table1[[#This Row],[Fuel (no space after comma)]], ","), FuelList_Final_EF!$A$2:$B$65, 2, FALSE))</f>
        <v>81.602530311017389</v>
      </c>
      <c r="S5702" s="3">
        <f>Table1[[#This Row],[Generation (TWh)]]*10^9*VLOOKUP(Table1[[#This Row],[Turbine/Engine Technology]],Technology_HR!$A$2:$B$11,2,FALSE)*10^-6</f>
        <v>2032521.48</v>
      </c>
      <c r="T5702" s="5">
        <f>Table1[[#This Row],[Fuel Consumption (mmBtu)]]*Table1[[#This Row],[Emission Factor (kg CO2/ mmBtu)]]*10^3</f>
        <v>165858895679.49393</v>
      </c>
      <c r="U5702" s="3">
        <f>Table1[[#This Row],[Emissions (g CO2)]]/(Table1[[#This Row],[Generation (TWh)]]*10^9)</f>
        <v>726.26251976805474</v>
      </c>
    </row>
    <row r="5703" spans="1:21" x14ac:dyDescent="0.35">
      <c r="A5703" t="s">
        <v>417</v>
      </c>
      <c r="B5703" t="s">
        <v>3241</v>
      </c>
      <c r="C5703" t="str">
        <f>SUBSTITUTE(Table1[[#This Row],[Fuel]],", ",",")</f>
        <v>fossil liquids: heavy fuel oil</v>
      </c>
      <c r="D5703" t="s">
        <v>3241</v>
      </c>
      <c r="H5703" t="s">
        <v>3437</v>
      </c>
      <c r="I5703">
        <v>105</v>
      </c>
      <c r="J5703" t="s">
        <v>3446</v>
      </c>
      <c r="K5703">
        <v>2023</v>
      </c>
      <c r="L5703" t="s">
        <v>29</v>
      </c>
      <c r="M5703" t="s">
        <v>29</v>
      </c>
      <c r="N5703">
        <v>-18.949670000000001</v>
      </c>
      <c r="O5703">
        <v>47.615293000000001</v>
      </c>
      <c r="P5703" t="s">
        <v>3541</v>
      </c>
      <c r="Q5703" s="3">
        <f>Table1[[#This Row],[Capacity (MW)]]*0.395*8760*10^-6</f>
        <v>0.36332100000000001</v>
      </c>
      <c r="R5703" s="3" cm="1">
        <f t="array" ref="R5703">AVERAGE(VLOOKUP(_xlfn.TEXTSPLIT(Table1[[#This Row],[Fuel (no space after comma)]], ","), FuelList_Final_EF!$A$2:$B$65, 2, FALSE))</f>
        <v>81.602530311017389</v>
      </c>
      <c r="S5703" s="3">
        <f>Table1[[#This Row],[Generation (TWh)]]*10^9*VLOOKUP(Table1[[#This Row],[Turbine/Engine Technology]],Technology_HR!$A$2:$B$11,2,FALSE)*10^-6</f>
        <v>3233556.9</v>
      </c>
      <c r="T5703" s="5">
        <f>Table1[[#This Row],[Fuel Consumption (mmBtu)]]*Table1[[#This Row],[Emission Factor (kg CO2/ mmBtu)]]*10^3</f>
        <v>263866424944.64941</v>
      </c>
      <c r="U5703" s="3">
        <f>Table1[[#This Row],[Emissions (g CO2)]]/(Table1[[#This Row],[Generation (TWh)]]*10^9)</f>
        <v>726.26251976805474</v>
      </c>
    </row>
    <row r="5704" spans="1:21" x14ac:dyDescent="0.35">
      <c r="A5704" t="s">
        <v>181</v>
      </c>
      <c r="B5704" t="s">
        <v>3239</v>
      </c>
      <c r="C5704" t="str">
        <f>SUBSTITUTE(Table1[[#This Row],[Fuel]],", ",",")</f>
        <v>fossil gas: natural gas</v>
      </c>
      <c r="D5704" t="s">
        <v>3239</v>
      </c>
      <c r="H5704" t="s">
        <v>3438</v>
      </c>
      <c r="I5704">
        <v>747.4</v>
      </c>
      <c r="J5704" t="s">
        <v>3446</v>
      </c>
      <c r="K5704">
        <v>2021</v>
      </c>
      <c r="L5704" t="s">
        <v>29</v>
      </c>
      <c r="M5704" t="s">
        <v>29</v>
      </c>
      <c r="N5704">
        <v>2.3822109999999999</v>
      </c>
      <c r="O5704">
        <v>102.211561</v>
      </c>
      <c r="P5704" t="s">
        <v>3542</v>
      </c>
      <c r="Q5704" s="3">
        <f>Table1[[#This Row],[Capacity (MW)]]*0.395*8760*10^-6</f>
        <v>2.5861534799999997</v>
      </c>
      <c r="R5704" s="3" cm="1">
        <f t="array" ref="R5704">AVERAGE(VLOOKUP(_xlfn.TEXTSPLIT(Table1[[#This Row],[Fuel (no space after comma)]], ","), FuelList_Final_EF!$A$2:$B$65, 2, FALSE))</f>
        <v>53.06</v>
      </c>
      <c r="S5704" s="3">
        <f>Table1[[#This Row],[Generation (TWh)]]*10^9*VLOOKUP(Table1[[#This Row],[Turbine/Engine Technology]],Technology_HR!$A$2:$B$11,2,FALSE)*10^-6</f>
        <v>19522872.620519996</v>
      </c>
      <c r="T5704" s="5">
        <f>Table1[[#This Row],[Fuel Consumption (mmBtu)]]*Table1[[#This Row],[Emission Factor (kg CO2/ mmBtu)]]*10^3</f>
        <v>1035883621244.791</v>
      </c>
      <c r="U5704" s="3">
        <f>Table1[[#This Row],[Emissions (g CO2)]]/(Table1[[#This Row],[Generation (TWh)]]*10^9)</f>
        <v>400.54993999999999</v>
      </c>
    </row>
    <row r="5705" spans="1:21" x14ac:dyDescent="0.35">
      <c r="A5705" t="s">
        <v>181</v>
      </c>
      <c r="B5705" t="s">
        <v>3239</v>
      </c>
      <c r="C5705" t="str">
        <f>SUBSTITUTE(Table1[[#This Row],[Fuel]],", ",",")</f>
        <v>fossil gas: natural gas</v>
      </c>
      <c r="D5705" t="s">
        <v>3239</v>
      </c>
      <c r="H5705" t="s">
        <v>3438</v>
      </c>
      <c r="I5705">
        <v>747.4</v>
      </c>
      <c r="J5705" t="s">
        <v>3446</v>
      </c>
      <c r="K5705">
        <v>2021</v>
      </c>
      <c r="L5705" t="s">
        <v>29</v>
      </c>
      <c r="M5705" t="s">
        <v>29</v>
      </c>
      <c r="N5705">
        <v>2.3822109999999999</v>
      </c>
      <c r="O5705">
        <v>102.211561</v>
      </c>
      <c r="P5705" t="s">
        <v>3542</v>
      </c>
      <c r="Q5705" s="3">
        <f>Table1[[#This Row],[Capacity (MW)]]*0.395*8760*10^-6</f>
        <v>2.5861534799999997</v>
      </c>
      <c r="R5705" s="3" cm="1">
        <f t="array" ref="R5705">AVERAGE(VLOOKUP(_xlfn.TEXTSPLIT(Table1[[#This Row],[Fuel (no space after comma)]], ","), FuelList_Final_EF!$A$2:$B$65, 2, FALSE))</f>
        <v>53.06</v>
      </c>
      <c r="S5705" s="3">
        <f>Table1[[#This Row],[Generation (TWh)]]*10^9*VLOOKUP(Table1[[#This Row],[Turbine/Engine Technology]],Technology_HR!$A$2:$B$11,2,FALSE)*10^-6</f>
        <v>19522872.620519996</v>
      </c>
      <c r="T5705" s="5">
        <f>Table1[[#This Row],[Fuel Consumption (mmBtu)]]*Table1[[#This Row],[Emission Factor (kg CO2/ mmBtu)]]*10^3</f>
        <v>1035883621244.791</v>
      </c>
      <c r="U5705" s="3">
        <f>Table1[[#This Row],[Emissions (g CO2)]]/(Table1[[#This Row],[Generation (TWh)]]*10^9)</f>
        <v>400.54993999999999</v>
      </c>
    </row>
    <row r="5706" spans="1:21" x14ac:dyDescent="0.35">
      <c r="A5706" t="s">
        <v>181</v>
      </c>
      <c r="B5706" t="s">
        <v>3239</v>
      </c>
      <c r="C5706" t="str">
        <f>SUBSTITUTE(Table1[[#This Row],[Fuel]],", ",",")</f>
        <v>fossil gas: natural gas</v>
      </c>
      <c r="D5706" t="s">
        <v>3239</v>
      </c>
      <c r="H5706" t="s">
        <v>3438</v>
      </c>
      <c r="I5706">
        <v>747.4</v>
      </c>
      <c r="J5706" t="s">
        <v>3446</v>
      </c>
      <c r="K5706">
        <v>2021</v>
      </c>
      <c r="L5706" t="s">
        <v>29</v>
      </c>
      <c r="M5706" t="s">
        <v>29</v>
      </c>
      <c r="N5706">
        <v>2.3822109999999999</v>
      </c>
      <c r="O5706">
        <v>102.211561</v>
      </c>
      <c r="P5706" t="s">
        <v>3542</v>
      </c>
      <c r="Q5706" s="3">
        <f>Table1[[#This Row],[Capacity (MW)]]*0.395*8760*10^-6</f>
        <v>2.5861534799999997</v>
      </c>
      <c r="R5706" s="3" cm="1">
        <f t="array" ref="R5706">AVERAGE(VLOOKUP(_xlfn.TEXTSPLIT(Table1[[#This Row],[Fuel (no space after comma)]], ","), FuelList_Final_EF!$A$2:$B$65, 2, FALSE))</f>
        <v>53.06</v>
      </c>
      <c r="S5706" s="3">
        <f>Table1[[#This Row],[Generation (TWh)]]*10^9*VLOOKUP(Table1[[#This Row],[Turbine/Engine Technology]],Technology_HR!$A$2:$B$11,2,FALSE)*10^-6</f>
        <v>19522872.620519996</v>
      </c>
      <c r="T5706" s="5">
        <f>Table1[[#This Row],[Fuel Consumption (mmBtu)]]*Table1[[#This Row],[Emission Factor (kg CO2/ mmBtu)]]*10^3</f>
        <v>1035883621244.791</v>
      </c>
      <c r="U5706" s="3">
        <f>Table1[[#This Row],[Emissions (g CO2)]]/(Table1[[#This Row],[Generation (TWh)]]*10^9)</f>
        <v>400.54993999999999</v>
      </c>
    </row>
    <row r="5707" spans="1:21" x14ac:dyDescent="0.35">
      <c r="A5707" t="s">
        <v>1556</v>
      </c>
      <c r="B5707" t="s">
        <v>3239</v>
      </c>
      <c r="C5707" t="str">
        <f>SUBSTITUTE(Table1[[#This Row],[Fuel]],", ",",")</f>
        <v>fossil gas: natural gas</v>
      </c>
      <c r="D5707" t="s">
        <v>3239</v>
      </c>
      <c r="H5707" t="s">
        <v>3438</v>
      </c>
      <c r="I5707">
        <v>375</v>
      </c>
      <c r="J5707" t="s">
        <v>3446</v>
      </c>
      <c r="K5707">
        <v>2016</v>
      </c>
      <c r="L5707" t="s">
        <v>29</v>
      </c>
      <c r="M5707">
        <v>2037</v>
      </c>
      <c r="N5707">
        <v>3.0432999999999999</v>
      </c>
      <c r="O5707">
        <v>101.4696</v>
      </c>
      <c r="P5707" t="s">
        <v>3542</v>
      </c>
      <c r="Q5707" s="3">
        <f>Table1[[#This Row],[Capacity (MW)]]*0.395*8760*10^-6</f>
        <v>1.2975749999999999</v>
      </c>
      <c r="R5707" s="3" cm="1">
        <f t="array" ref="R5707">AVERAGE(VLOOKUP(_xlfn.TEXTSPLIT(Table1[[#This Row],[Fuel (no space after comma)]], ","), FuelList_Final_EF!$A$2:$B$65, 2, FALSE))</f>
        <v>53.06</v>
      </c>
      <c r="S5707" s="3">
        <f>Table1[[#This Row],[Generation (TWh)]]*10^9*VLOOKUP(Table1[[#This Row],[Turbine/Engine Technology]],Technology_HR!$A$2:$B$11,2,FALSE)*10^-6</f>
        <v>9795393.6749999989</v>
      </c>
      <c r="T5707" s="5">
        <f>Table1[[#This Row],[Fuel Consumption (mmBtu)]]*Table1[[#This Row],[Emission Factor (kg CO2/ mmBtu)]]*10^3</f>
        <v>519743588395.49994</v>
      </c>
      <c r="U5707" s="3">
        <f>Table1[[#This Row],[Emissions (g CO2)]]/(Table1[[#This Row],[Generation (TWh)]]*10^9)</f>
        <v>400.54993999999994</v>
      </c>
    </row>
    <row r="5708" spans="1:21" x14ac:dyDescent="0.35">
      <c r="A5708" t="s">
        <v>1556</v>
      </c>
      <c r="B5708" t="s">
        <v>3239</v>
      </c>
      <c r="C5708" t="str">
        <f>SUBSTITUTE(Table1[[#This Row],[Fuel]],", ",",")</f>
        <v>fossil gas: natural gas</v>
      </c>
      <c r="D5708" t="s">
        <v>3239</v>
      </c>
      <c r="H5708" t="s">
        <v>3438</v>
      </c>
      <c r="I5708">
        <v>800</v>
      </c>
      <c r="J5708" t="s">
        <v>3451</v>
      </c>
      <c r="K5708" t="s">
        <v>29</v>
      </c>
      <c r="L5708" t="s">
        <v>29</v>
      </c>
      <c r="M5708" t="s">
        <v>29</v>
      </c>
      <c r="N5708">
        <v>3.0432999999999999</v>
      </c>
      <c r="O5708">
        <v>101.4696</v>
      </c>
      <c r="P5708" t="s">
        <v>3542</v>
      </c>
      <c r="Q5708" s="3">
        <f>Table1[[#This Row],[Capacity (MW)]]*0.395*8760*10^-6</f>
        <v>2.76816</v>
      </c>
      <c r="R5708" s="3" cm="1">
        <f t="array" ref="R5708">AVERAGE(VLOOKUP(_xlfn.TEXTSPLIT(Table1[[#This Row],[Fuel (no space after comma)]], ","), FuelList_Final_EF!$A$2:$B$65, 2, FALSE))</f>
        <v>53.06</v>
      </c>
      <c r="S5708" s="3">
        <f>Table1[[#This Row],[Generation (TWh)]]*10^9*VLOOKUP(Table1[[#This Row],[Turbine/Engine Technology]],Technology_HR!$A$2:$B$11,2,FALSE)*10^-6</f>
        <v>20896839.84</v>
      </c>
      <c r="T5708" s="5">
        <f>Table1[[#This Row],[Fuel Consumption (mmBtu)]]*Table1[[#This Row],[Emission Factor (kg CO2/ mmBtu)]]*10^3</f>
        <v>1108786321910.4001</v>
      </c>
      <c r="U5708" s="3">
        <f>Table1[[#This Row],[Emissions (g CO2)]]/(Table1[[#This Row],[Generation (TWh)]]*10^9)</f>
        <v>400.54994000000005</v>
      </c>
    </row>
    <row r="5709" spans="1:21" x14ac:dyDescent="0.35">
      <c r="A5709" t="s">
        <v>1557</v>
      </c>
      <c r="B5709" t="s">
        <v>3239</v>
      </c>
      <c r="C5709" t="str">
        <f>SUBSTITUTE(Table1[[#This Row],[Fuel]],", ",",")</f>
        <v>fossil gas: natural gas</v>
      </c>
      <c r="D5709" t="s">
        <v>3239</v>
      </c>
      <c r="H5709" t="s">
        <v>3440</v>
      </c>
      <c r="I5709">
        <v>55</v>
      </c>
      <c r="J5709" t="s">
        <v>3446</v>
      </c>
      <c r="K5709" t="s">
        <v>29</v>
      </c>
      <c r="L5709" t="s">
        <v>29</v>
      </c>
      <c r="M5709" t="s">
        <v>29</v>
      </c>
      <c r="N5709">
        <v>4.2850619999999999</v>
      </c>
      <c r="O5709">
        <v>103.432551</v>
      </c>
      <c r="P5709" t="s">
        <v>3542</v>
      </c>
      <c r="Q5709" s="3">
        <f>Table1[[#This Row],[Capacity (MW)]]*0.395*8760*10^-6</f>
        <v>0.19031099999999998</v>
      </c>
      <c r="R5709" s="3" cm="1">
        <f t="array" ref="R5709">AVERAGE(VLOOKUP(_xlfn.TEXTSPLIT(Table1[[#This Row],[Fuel (no space after comma)]], ","), FuelList_Final_EF!$A$2:$B$65, 2, FALSE))</f>
        <v>53.06</v>
      </c>
      <c r="S5709" s="3">
        <f>Table1[[#This Row],[Generation (TWh)]]*10^9*VLOOKUP(Table1[[#This Row],[Turbine/Engine Technology]],Technology_HR!$A$2:$B$11,2,FALSE)*10^-6</f>
        <v>1957348.6349999998</v>
      </c>
      <c r="T5709" s="5">
        <f>Table1[[#This Row],[Fuel Consumption (mmBtu)]]*Table1[[#This Row],[Emission Factor (kg CO2/ mmBtu)]]*10^3</f>
        <v>103856918573.09999</v>
      </c>
      <c r="U5709" s="3">
        <f>Table1[[#This Row],[Emissions (g CO2)]]/(Table1[[#This Row],[Generation (TWh)]]*10^9)</f>
        <v>545.72210000000007</v>
      </c>
    </row>
    <row r="5710" spans="1:21" x14ac:dyDescent="0.35">
      <c r="A5710" t="s">
        <v>1557</v>
      </c>
      <c r="B5710" t="s">
        <v>3239</v>
      </c>
      <c r="C5710" t="str">
        <f>SUBSTITUTE(Table1[[#This Row],[Fuel]],", ",",")</f>
        <v>fossil gas: natural gas</v>
      </c>
      <c r="D5710" t="s">
        <v>3239</v>
      </c>
      <c r="H5710" t="s">
        <v>3440</v>
      </c>
      <c r="I5710">
        <v>50</v>
      </c>
      <c r="J5710" t="s">
        <v>3446</v>
      </c>
      <c r="K5710" t="s">
        <v>29</v>
      </c>
      <c r="L5710" t="s">
        <v>29</v>
      </c>
      <c r="M5710" t="s">
        <v>29</v>
      </c>
      <c r="N5710">
        <v>4.2850619999999999</v>
      </c>
      <c r="O5710">
        <v>103.432551</v>
      </c>
      <c r="P5710" t="s">
        <v>3542</v>
      </c>
      <c r="Q5710" s="3">
        <f>Table1[[#This Row],[Capacity (MW)]]*0.395*8760*10^-6</f>
        <v>0.17301</v>
      </c>
      <c r="R5710" s="3" cm="1">
        <f t="array" ref="R5710">AVERAGE(VLOOKUP(_xlfn.TEXTSPLIT(Table1[[#This Row],[Fuel (no space after comma)]], ","), FuelList_Final_EF!$A$2:$B$65, 2, FALSE))</f>
        <v>53.06</v>
      </c>
      <c r="S5710" s="3">
        <f>Table1[[#This Row],[Generation (TWh)]]*10^9*VLOOKUP(Table1[[#This Row],[Turbine/Engine Technology]],Technology_HR!$A$2:$B$11,2,FALSE)*10^-6</f>
        <v>1779407.8499999999</v>
      </c>
      <c r="T5710" s="5">
        <f>Table1[[#This Row],[Fuel Consumption (mmBtu)]]*Table1[[#This Row],[Emission Factor (kg CO2/ mmBtu)]]*10^3</f>
        <v>94415380521</v>
      </c>
      <c r="U5710" s="3">
        <f>Table1[[#This Row],[Emissions (g CO2)]]/(Table1[[#This Row],[Generation (TWh)]]*10^9)</f>
        <v>545.72209999999995</v>
      </c>
    </row>
    <row r="5711" spans="1:21" x14ac:dyDescent="0.35">
      <c r="A5711" t="s">
        <v>1557</v>
      </c>
      <c r="B5711" t="s">
        <v>3239</v>
      </c>
      <c r="C5711" t="str">
        <f>SUBSTITUTE(Table1[[#This Row],[Fuel]],", ",",")</f>
        <v>fossil gas: natural gas</v>
      </c>
      <c r="D5711" t="s">
        <v>3239</v>
      </c>
      <c r="H5711" t="s">
        <v>3440</v>
      </c>
      <c r="I5711">
        <v>50</v>
      </c>
      <c r="J5711" t="s">
        <v>3446</v>
      </c>
      <c r="K5711" t="s">
        <v>29</v>
      </c>
      <c r="L5711" t="s">
        <v>29</v>
      </c>
      <c r="M5711" t="s">
        <v>29</v>
      </c>
      <c r="N5711">
        <v>4.2850619999999999</v>
      </c>
      <c r="O5711">
        <v>103.432551</v>
      </c>
      <c r="P5711" t="s">
        <v>3542</v>
      </c>
      <c r="Q5711" s="3">
        <f>Table1[[#This Row],[Capacity (MW)]]*0.395*8760*10^-6</f>
        <v>0.17301</v>
      </c>
      <c r="R5711" s="3" cm="1">
        <f t="array" ref="R5711">AVERAGE(VLOOKUP(_xlfn.TEXTSPLIT(Table1[[#This Row],[Fuel (no space after comma)]], ","), FuelList_Final_EF!$A$2:$B$65, 2, FALSE))</f>
        <v>53.06</v>
      </c>
      <c r="S5711" s="3">
        <f>Table1[[#This Row],[Generation (TWh)]]*10^9*VLOOKUP(Table1[[#This Row],[Turbine/Engine Technology]],Technology_HR!$A$2:$B$11,2,FALSE)*10^-6</f>
        <v>1779407.8499999999</v>
      </c>
      <c r="T5711" s="5">
        <f>Table1[[#This Row],[Fuel Consumption (mmBtu)]]*Table1[[#This Row],[Emission Factor (kg CO2/ mmBtu)]]*10^3</f>
        <v>94415380521</v>
      </c>
      <c r="U5711" s="3">
        <f>Table1[[#This Row],[Emissions (g CO2)]]/(Table1[[#This Row],[Generation (TWh)]]*10^9)</f>
        <v>545.72209999999995</v>
      </c>
    </row>
    <row r="5712" spans="1:21" x14ac:dyDescent="0.35">
      <c r="A5712" t="s">
        <v>191</v>
      </c>
      <c r="B5712" t="s">
        <v>3239</v>
      </c>
      <c r="C5712" t="str">
        <f>SUBSTITUTE(Table1[[#This Row],[Fuel]],", ",",")</f>
        <v>fossil gas: natural gas</v>
      </c>
      <c r="D5712" t="s">
        <v>3239</v>
      </c>
      <c r="H5712" t="s">
        <v>3438</v>
      </c>
      <c r="I5712">
        <v>310</v>
      </c>
      <c r="J5712" t="s">
        <v>3446</v>
      </c>
      <c r="K5712">
        <v>2001</v>
      </c>
      <c r="L5712" t="s">
        <v>29</v>
      </c>
      <c r="M5712">
        <v>2024</v>
      </c>
      <c r="N5712">
        <v>5.3803000000000001</v>
      </c>
      <c r="O5712">
        <v>100.3147</v>
      </c>
      <c r="P5712" t="s">
        <v>3542</v>
      </c>
      <c r="Q5712" s="3">
        <f>Table1[[#This Row],[Capacity (MW)]]*0.395*8760*10^-6</f>
        <v>1.072662</v>
      </c>
      <c r="R5712" s="3" cm="1">
        <f t="array" ref="R5712">AVERAGE(VLOOKUP(_xlfn.TEXTSPLIT(Table1[[#This Row],[Fuel (no space after comma)]], ","), FuelList_Final_EF!$A$2:$B$65, 2, FALSE))</f>
        <v>53.06</v>
      </c>
      <c r="S5712" s="3">
        <f>Table1[[#This Row],[Generation (TWh)]]*10^9*VLOOKUP(Table1[[#This Row],[Turbine/Engine Technology]],Technology_HR!$A$2:$B$11,2,FALSE)*10^-6</f>
        <v>8097525.4380000001</v>
      </c>
      <c r="T5712" s="5">
        <f>Table1[[#This Row],[Fuel Consumption (mmBtu)]]*Table1[[#This Row],[Emission Factor (kg CO2/ mmBtu)]]*10^3</f>
        <v>429654699740.28003</v>
      </c>
      <c r="U5712" s="3">
        <f>Table1[[#This Row],[Emissions (g CO2)]]/(Table1[[#This Row],[Generation (TWh)]]*10^9)</f>
        <v>400.54994000000005</v>
      </c>
    </row>
    <row r="5713" spans="1:21" x14ac:dyDescent="0.35">
      <c r="A5713" t="s">
        <v>1558</v>
      </c>
      <c r="B5713" t="s">
        <v>3239</v>
      </c>
      <c r="C5713" t="str">
        <f>SUBSTITUTE(Table1[[#This Row],[Fuel]],", ",",")</f>
        <v>fossil gas: natural gas</v>
      </c>
      <c r="D5713" t="s">
        <v>3239</v>
      </c>
      <c r="H5713" t="s">
        <v>59</v>
      </c>
      <c r="I5713">
        <v>1400</v>
      </c>
      <c r="J5713" t="s">
        <v>3451</v>
      </c>
      <c r="K5713" t="s">
        <v>29</v>
      </c>
      <c r="L5713" t="s">
        <v>29</v>
      </c>
      <c r="M5713" t="s">
        <v>29</v>
      </c>
      <c r="N5713">
        <v>5.8121720000000003</v>
      </c>
      <c r="O5713">
        <v>100.49547699999999</v>
      </c>
      <c r="P5713" t="s">
        <v>3542</v>
      </c>
      <c r="Q5713" s="3">
        <f>Table1[[#This Row],[Capacity (MW)]]*0.395*8760*10^-6</f>
        <v>4.8442799999999995</v>
      </c>
      <c r="R5713" s="3" cm="1">
        <f t="array" ref="R5713">AVERAGE(VLOOKUP(_xlfn.TEXTSPLIT(Table1[[#This Row],[Fuel (no space after comma)]], ","), FuelList_Final_EF!$A$2:$B$65, 2, FALSE))</f>
        <v>53.06</v>
      </c>
      <c r="S5713" s="3">
        <f>Table1[[#This Row],[Generation (TWh)]]*10^9*VLOOKUP(Table1[[#This Row],[Turbine/Engine Technology]],Technology_HR!$A$2:$B$11,2,FALSE)*10^-6</f>
        <v>40185724.739999987</v>
      </c>
      <c r="T5713" s="5">
        <f>Table1[[#This Row],[Fuel Consumption (mmBtu)]]*Table1[[#This Row],[Emission Factor (kg CO2/ mmBtu)]]*10^3</f>
        <v>2132254554704.3994</v>
      </c>
      <c r="U5713" s="3">
        <f>Table1[[#This Row],[Emissions (g CO2)]]/(Table1[[#This Row],[Generation (TWh)]]*10^9)</f>
        <v>440.15922999999998</v>
      </c>
    </row>
    <row r="5714" spans="1:21" x14ac:dyDescent="0.35">
      <c r="A5714" t="s">
        <v>1559</v>
      </c>
      <c r="B5714" t="s">
        <v>3239</v>
      </c>
      <c r="C5714" t="str">
        <f>SUBSTITUTE(Table1[[#This Row],[Fuel]],", ",",")</f>
        <v>fossil gas: natural gas</v>
      </c>
      <c r="D5714" t="s">
        <v>3239</v>
      </c>
      <c r="H5714" t="s">
        <v>3438</v>
      </c>
      <c r="I5714">
        <v>805</v>
      </c>
      <c r="J5714" t="s">
        <v>3450</v>
      </c>
      <c r="K5714">
        <v>2027</v>
      </c>
      <c r="L5714" t="s">
        <v>29</v>
      </c>
      <c r="M5714" t="s">
        <v>29</v>
      </c>
      <c r="N5714">
        <v>6.1183959999999997</v>
      </c>
      <c r="O5714">
        <v>100.36846</v>
      </c>
      <c r="P5714" t="s">
        <v>3542</v>
      </c>
      <c r="Q5714" s="3">
        <f>Table1[[#This Row],[Capacity (MW)]]*0.395*8760*10^-6</f>
        <v>2.7854609999999997</v>
      </c>
      <c r="R5714" s="3" cm="1">
        <f t="array" ref="R5714">AVERAGE(VLOOKUP(_xlfn.TEXTSPLIT(Table1[[#This Row],[Fuel (no space after comma)]], ","), FuelList_Final_EF!$A$2:$B$65, 2, FALSE))</f>
        <v>53.06</v>
      </c>
      <c r="S5714" s="3">
        <f>Table1[[#This Row],[Generation (TWh)]]*10^9*VLOOKUP(Table1[[#This Row],[Turbine/Engine Technology]],Technology_HR!$A$2:$B$11,2,FALSE)*10^-6</f>
        <v>21027445.088999994</v>
      </c>
      <c r="T5714" s="5">
        <f>Table1[[#This Row],[Fuel Consumption (mmBtu)]]*Table1[[#This Row],[Emission Factor (kg CO2/ mmBtu)]]*10^3</f>
        <v>1115716236422.3396</v>
      </c>
      <c r="U5714" s="3">
        <f>Table1[[#This Row],[Emissions (g CO2)]]/(Table1[[#This Row],[Generation (TWh)]]*10^9)</f>
        <v>400.54993999999994</v>
      </c>
    </row>
    <row r="5715" spans="1:21" x14ac:dyDescent="0.35">
      <c r="A5715" t="s">
        <v>1560</v>
      </c>
      <c r="B5715" t="s">
        <v>3239</v>
      </c>
      <c r="C5715" t="str">
        <f>SUBSTITUTE(Table1[[#This Row],[Fuel]],", ",",")</f>
        <v>fossil gas: natural gas</v>
      </c>
      <c r="D5715" t="s">
        <v>3239</v>
      </c>
      <c r="H5715" t="s">
        <v>3438</v>
      </c>
      <c r="I5715">
        <v>345</v>
      </c>
      <c r="J5715" t="s">
        <v>3450</v>
      </c>
      <c r="K5715">
        <v>2027</v>
      </c>
      <c r="L5715" t="s">
        <v>29</v>
      </c>
      <c r="M5715" t="s">
        <v>29</v>
      </c>
      <c r="N5715">
        <v>6.1183959999999997</v>
      </c>
      <c r="O5715">
        <v>100.36846</v>
      </c>
      <c r="P5715" t="s">
        <v>3542</v>
      </c>
      <c r="Q5715" s="3">
        <f>Table1[[#This Row],[Capacity (MW)]]*0.395*8760*10^-6</f>
        <v>1.1937689999999999</v>
      </c>
      <c r="R5715" s="3" cm="1">
        <f t="array" ref="R5715">AVERAGE(VLOOKUP(_xlfn.TEXTSPLIT(Table1[[#This Row],[Fuel (no space after comma)]], ","), FuelList_Final_EF!$A$2:$B$65, 2, FALSE))</f>
        <v>53.06</v>
      </c>
      <c r="S5715" s="3">
        <f>Table1[[#This Row],[Generation (TWh)]]*10^9*VLOOKUP(Table1[[#This Row],[Turbine/Engine Technology]],Technology_HR!$A$2:$B$11,2,FALSE)*10^-6</f>
        <v>9011762.180999998</v>
      </c>
      <c r="T5715" s="5">
        <f>Table1[[#This Row],[Fuel Consumption (mmBtu)]]*Table1[[#This Row],[Emission Factor (kg CO2/ mmBtu)]]*10^3</f>
        <v>478164101323.85992</v>
      </c>
      <c r="U5715" s="3">
        <f>Table1[[#This Row],[Emissions (g CO2)]]/(Table1[[#This Row],[Generation (TWh)]]*10^9)</f>
        <v>400.54993999999999</v>
      </c>
    </row>
    <row r="5716" spans="1:21" x14ac:dyDescent="0.35">
      <c r="A5716" t="s">
        <v>1561</v>
      </c>
      <c r="B5716" t="s">
        <v>3239</v>
      </c>
      <c r="C5716" t="str">
        <f>SUBSTITUTE(Table1[[#This Row],[Fuel]],", ",",")</f>
        <v>fossil gas: natural gas</v>
      </c>
      <c r="D5716" t="s">
        <v>3239</v>
      </c>
      <c r="H5716" t="s">
        <v>3438</v>
      </c>
      <c r="I5716">
        <v>95</v>
      </c>
      <c r="J5716" t="s">
        <v>3446</v>
      </c>
      <c r="K5716">
        <v>2014</v>
      </c>
      <c r="L5716" t="s">
        <v>29</v>
      </c>
      <c r="M5716" t="s">
        <v>29</v>
      </c>
      <c r="N5716">
        <v>5.6482999999999999</v>
      </c>
      <c r="O5716">
        <v>115.8897</v>
      </c>
      <c r="P5716" t="s">
        <v>3542</v>
      </c>
      <c r="Q5716" s="3">
        <f>Table1[[#This Row],[Capacity (MW)]]*0.395*8760*10^-6</f>
        <v>0.32871899999999998</v>
      </c>
      <c r="R5716" s="3" cm="1">
        <f t="array" ref="R5716">AVERAGE(VLOOKUP(_xlfn.TEXTSPLIT(Table1[[#This Row],[Fuel (no space after comma)]], ","), FuelList_Final_EF!$A$2:$B$65, 2, FALSE))</f>
        <v>53.06</v>
      </c>
      <c r="S5716" s="3">
        <f>Table1[[#This Row],[Generation (TWh)]]*10^9*VLOOKUP(Table1[[#This Row],[Turbine/Engine Technology]],Technology_HR!$A$2:$B$11,2,FALSE)*10^-6</f>
        <v>2481499.7309999997</v>
      </c>
      <c r="T5716" s="5">
        <f>Table1[[#This Row],[Fuel Consumption (mmBtu)]]*Table1[[#This Row],[Emission Factor (kg CO2/ mmBtu)]]*10^3</f>
        <v>131668375726.85999</v>
      </c>
      <c r="U5716" s="3">
        <f>Table1[[#This Row],[Emissions (g CO2)]]/(Table1[[#This Row],[Generation (TWh)]]*10^9)</f>
        <v>400.54993999999994</v>
      </c>
    </row>
    <row r="5717" spans="1:21" x14ac:dyDescent="0.35">
      <c r="A5717" t="s">
        <v>1561</v>
      </c>
      <c r="B5717" t="s">
        <v>3239</v>
      </c>
      <c r="C5717" t="str">
        <f>SUBSTITUTE(Table1[[#This Row],[Fuel]],", ",",")</f>
        <v>fossil gas: natural gas</v>
      </c>
      <c r="D5717" t="s">
        <v>3239</v>
      </c>
      <c r="H5717" t="s">
        <v>3438</v>
      </c>
      <c r="I5717">
        <v>95</v>
      </c>
      <c r="J5717" t="s">
        <v>3446</v>
      </c>
      <c r="K5717">
        <v>2014</v>
      </c>
      <c r="L5717" t="s">
        <v>29</v>
      </c>
      <c r="M5717" t="s">
        <v>29</v>
      </c>
      <c r="N5717">
        <v>5.6482999999999999</v>
      </c>
      <c r="O5717">
        <v>115.8897</v>
      </c>
      <c r="P5717" t="s">
        <v>3542</v>
      </c>
      <c r="Q5717" s="3">
        <f>Table1[[#This Row],[Capacity (MW)]]*0.395*8760*10^-6</f>
        <v>0.32871899999999998</v>
      </c>
      <c r="R5717" s="3" cm="1">
        <f t="array" ref="R5717">AVERAGE(VLOOKUP(_xlfn.TEXTSPLIT(Table1[[#This Row],[Fuel (no space after comma)]], ","), FuelList_Final_EF!$A$2:$B$65, 2, FALSE))</f>
        <v>53.06</v>
      </c>
      <c r="S5717" s="3">
        <f>Table1[[#This Row],[Generation (TWh)]]*10^9*VLOOKUP(Table1[[#This Row],[Turbine/Engine Technology]],Technology_HR!$A$2:$B$11,2,FALSE)*10^-6</f>
        <v>2481499.7309999997</v>
      </c>
      <c r="T5717" s="5">
        <f>Table1[[#This Row],[Fuel Consumption (mmBtu)]]*Table1[[#This Row],[Emission Factor (kg CO2/ mmBtu)]]*10^3</f>
        <v>131668375726.85999</v>
      </c>
      <c r="U5717" s="3">
        <f>Table1[[#This Row],[Emissions (g CO2)]]/(Table1[[#This Row],[Generation (TWh)]]*10^9)</f>
        <v>400.54993999999994</v>
      </c>
    </row>
    <row r="5718" spans="1:21" x14ac:dyDescent="0.35">
      <c r="A5718" t="s">
        <v>1561</v>
      </c>
      <c r="B5718" t="s">
        <v>3239</v>
      </c>
      <c r="C5718" t="str">
        <f>SUBSTITUTE(Table1[[#This Row],[Fuel]],", ",",")</f>
        <v>fossil gas: natural gas</v>
      </c>
      <c r="D5718" t="s">
        <v>3239</v>
      </c>
      <c r="H5718" t="s">
        <v>3438</v>
      </c>
      <c r="I5718">
        <v>95</v>
      </c>
      <c r="J5718" t="s">
        <v>3446</v>
      </c>
      <c r="K5718">
        <v>2014</v>
      </c>
      <c r="L5718" t="s">
        <v>29</v>
      </c>
      <c r="M5718" t="s">
        <v>29</v>
      </c>
      <c r="N5718">
        <v>5.6482999999999999</v>
      </c>
      <c r="O5718">
        <v>115.8897</v>
      </c>
      <c r="P5718" t="s">
        <v>3542</v>
      </c>
      <c r="Q5718" s="3">
        <f>Table1[[#This Row],[Capacity (MW)]]*0.395*8760*10^-6</f>
        <v>0.32871899999999998</v>
      </c>
      <c r="R5718" s="3" cm="1">
        <f t="array" ref="R5718">AVERAGE(VLOOKUP(_xlfn.TEXTSPLIT(Table1[[#This Row],[Fuel (no space after comma)]], ","), FuelList_Final_EF!$A$2:$B$65, 2, FALSE))</f>
        <v>53.06</v>
      </c>
      <c r="S5718" s="3">
        <f>Table1[[#This Row],[Generation (TWh)]]*10^9*VLOOKUP(Table1[[#This Row],[Turbine/Engine Technology]],Technology_HR!$A$2:$B$11,2,FALSE)*10^-6</f>
        <v>2481499.7309999997</v>
      </c>
      <c r="T5718" s="5">
        <f>Table1[[#This Row],[Fuel Consumption (mmBtu)]]*Table1[[#This Row],[Emission Factor (kg CO2/ mmBtu)]]*10^3</f>
        <v>131668375726.85999</v>
      </c>
      <c r="U5718" s="3">
        <f>Table1[[#This Row],[Emissions (g CO2)]]/(Table1[[#This Row],[Generation (TWh)]]*10^9)</f>
        <v>400.54993999999994</v>
      </c>
    </row>
    <row r="5719" spans="1:21" x14ac:dyDescent="0.35">
      <c r="A5719" t="s">
        <v>1562</v>
      </c>
      <c r="B5719" t="s">
        <v>3239</v>
      </c>
      <c r="C5719" t="str">
        <f>SUBSTITUTE(Table1[[#This Row],[Fuel]],", ",",")</f>
        <v>fossil gas: natural gas</v>
      </c>
      <c r="D5719" t="s">
        <v>3239</v>
      </c>
      <c r="H5719" t="s">
        <v>3438</v>
      </c>
      <c r="I5719">
        <v>100</v>
      </c>
      <c r="J5719" t="s">
        <v>3446</v>
      </c>
      <c r="K5719">
        <v>2014</v>
      </c>
      <c r="L5719" t="s">
        <v>29</v>
      </c>
      <c r="M5719" t="s">
        <v>29</v>
      </c>
      <c r="N5719">
        <v>5.6576550000000001</v>
      </c>
      <c r="O5719">
        <v>115.909262</v>
      </c>
      <c r="P5719" t="s">
        <v>3542</v>
      </c>
      <c r="Q5719" s="3">
        <f>Table1[[#This Row],[Capacity (MW)]]*0.395*8760*10^-6</f>
        <v>0.34601999999999999</v>
      </c>
      <c r="R5719" s="3" cm="1">
        <f t="array" ref="R5719">AVERAGE(VLOOKUP(_xlfn.TEXTSPLIT(Table1[[#This Row],[Fuel (no space after comma)]], ","), FuelList_Final_EF!$A$2:$B$65, 2, FALSE))</f>
        <v>53.06</v>
      </c>
      <c r="S5719" s="3">
        <f>Table1[[#This Row],[Generation (TWh)]]*10^9*VLOOKUP(Table1[[#This Row],[Turbine/Engine Technology]],Technology_HR!$A$2:$B$11,2,FALSE)*10^-6</f>
        <v>2612104.98</v>
      </c>
      <c r="T5719" s="5">
        <f>Table1[[#This Row],[Fuel Consumption (mmBtu)]]*Table1[[#This Row],[Emission Factor (kg CO2/ mmBtu)]]*10^3</f>
        <v>138598290238.80002</v>
      </c>
      <c r="U5719" s="3">
        <f>Table1[[#This Row],[Emissions (g CO2)]]/(Table1[[#This Row],[Generation (TWh)]]*10^9)</f>
        <v>400.54994000000005</v>
      </c>
    </row>
    <row r="5720" spans="1:21" x14ac:dyDescent="0.35">
      <c r="A5720" t="s">
        <v>1563</v>
      </c>
      <c r="B5720" t="s">
        <v>3243</v>
      </c>
      <c r="C5720" t="str">
        <f>SUBSTITUTE(Table1[[#This Row],[Fuel]],", ",",")</f>
        <v>fossil gas: natural gas,fossil liquids: fuel oil</v>
      </c>
      <c r="D5720" t="s">
        <v>3239</v>
      </c>
      <c r="E5720" t="s">
        <v>3275</v>
      </c>
      <c r="H5720" t="s">
        <v>3438</v>
      </c>
      <c r="I5720">
        <v>180</v>
      </c>
      <c r="J5720" t="s">
        <v>3446</v>
      </c>
      <c r="K5720">
        <v>1996</v>
      </c>
      <c r="L5720" t="s">
        <v>29</v>
      </c>
      <c r="M5720">
        <v>2026</v>
      </c>
      <c r="N5720">
        <v>2.7977300000000001</v>
      </c>
      <c r="O5720">
        <v>101.649744</v>
      </c>
      <c r="P5720" t="s">
        <v>3542</v>
      </c>
      <c r="Q5720" s="3">
        <f>Table1[[#This Row],[Capacity (MW)]]*0.395*8760*10^-6</f>
        <v>0.62283600000000006</v>
      </c>
      <c r="R5720" s="3" cm="1">
        <f t="array" ref="R5720">AVERAGE(VLOOKUP(_xlfn.TEXTSPLIT(Table1[[#This Row],[Fuel (no space after comma)]], ","), FuelList_Final_EF!$A$2:$B$65, 2, FALSE))</f>
        <v>65.583341148886291</v>
      </c>
      <c r="S5720" s="3">
        <f>Table1[[#This Row],[Generation (TWh)]]*10^9*VLOOKUP(Table1[[#This Row],[Turbine/Engine Technology]],Technology_HR!$A$2:$B$11,2,FALSE)*10^-6</f>
        <v>4701788.9639999997</v>
      </c>
      <c r="T5720" s="5">
        <f>Table1[[#This Row],[Fuel Consumption (mmBtu)]]*Table1[[#This Row],[Emission Factor (kg CO2/ mmBtu)]]*10^3</f>
        <v>308359029636.08063</v>
      </c>
      <c r="U5720" s="3">
        <f>Table1[[#This Row],[Emissions (g CO2)]]/(Table1[[#This Row],[Generation (TWh)]]*10^9)</f>
        <v>495.08864233294258</v>
      </c>
    </row>
    <row r="5721" spans="1:21" x14ac:dyDescent="0.35">
      <c r="A5721" t="s">
        <v>1564</v>
      </c>
      <c r="B5721" t="s">
        <v>3243</v>
      </c>
      <c r="C5721" t="str">
        <f>SUBSTITUTE(Table1[[#This Row],[Fuel]],", ",",")</f>
        <v>fossil gas: natural gas,fossil liquids: fuel oil</v>
      </c>
      <c r="D5721" t="s">
        <v>3239</v>
      </c>
      <c r="E5721" t="s">
        <v>3275</v>
      </c>
      <c r="H5721" t="s">
        <v>3438</v>
      </c>
      <c r="I5721">
        <v>540</v>
      </c>
      <c r="J5721" t="s">
        <v>3446</v>
      </c>
      <c r="K5721">
        <v>1996</v>
      </c>
      <c r="L5721" t="s">
        <v>29</v>
      </c>
      <c r="M5721">
        <v>2026</v>
      </c>
      <c r="N5721">
        <v>2.7977300000000001</v>
      </c>
      <c r="O5721">
        <v>101.649744</v>
      </c>
      <c r="P5721" t="s">
        <v>3542</v>
      </c>
      <c r="Q5721" s="3">
        <f>Table1[[#This Row],[Capacity (MW)]]*0.395*8760*10^-6</f>
        <v>1.8685079999999998</v>
      </c>
      <c r="R5721" s="3" cm="1">
        <f t="array" ref="R5721">AVERAGE(VLOOKUP(_xlfn.TEXTSPLIT(Table1[[#This Row],[Fuel (no space after comma)]], ","), FuelList_Final_EF!$A$2:$B$65, 2, FALSE))</f>
        <v>65.583341148886291</v>
      </c>
      <c r="S5721" s="3">
        <f>Table1[[#This Row],[Generation (TWh)]]*10^9*VLOOKUP(Table1[[#This Row],[Turbine/Engine Technology]],Technology_HR!$A$2:$B$11,2,FALSE)*10^-6</f>
        <v>14105366.891999997</v>
      </c>
      <c r="T5721" s="5">
        <f>Table1[[#This Row],[Fuel Consumption (mmBtu)]]*Table1[[#This Row],[Emission Factor (kg CO2/ mmBtu)]]*10^3</f>
        <v>925077088908.2417</v>
      </c>
      <c r="U5721" s="3">
        <f>Table1[[#This Row],[Emissions (g CO2)]]/(Table1[[#This Row],[Generation (TWh)]]*10^9)</f>
        <v>495.08864233294253</v>
      </c>
    </row>
    <row r="5722" spans="1:21" x14ac:dyDescent="0.35">
      <c r="A5722" t="s">
        <v>1565</v>
      </c>
      <c r="B5722" t="s">
        <v>3239</v>
      </c>
      <c r="C5722" t="str">
        <f>SUBSTITUTE(Table1[[#This Row],[Fuel]],", ",",")</f>
        <v>fossil gas: natural gas</v>
      </c>
      <c r="D5722" t="s">
        <v>3239</v>
      </c>
      <c r="H5722" t="s">
        <v>3438</v>
      </c>
      <c r="I5722">
        <v>220</v>
      </c>
      <c r="J5722" t="s">
        <v>3446</v>
      </c>
      <c r="K5722">
        <v>1996</v>
      </c>
      <c r="L5722" t="s">
        <v>29</v>
      </c>
      <c r="M5722" t="s">
        <v>29</v>
      </c>
      <c r="N5722">
        <v>5.4311999999999996</v>
      </c>
      <c r="O5722">
        <v>100.6005</v>
      </c>
      <c r="P5722" t="s">
        <v>3542</v>
      </c>
      <c r="Q5722" s="3">
        <f>Table1[[#This Row],[Capacity (MW)]]*0.395*8760*10^-6</f>
        <v>0.76124399999999992</v>
      </c>
      <c r="R5722" s="3" cm="1">
        <f t="array" ref="R5722">AVERAGE(VLOOKUP(_xlfn.TEXTSPLIT(Table1[[#This Row],[Fuel (no space after comma)]], ","), FuelList_Final_EF!$A$2:$B$65, 2, FALSE))</f>
        <v>53.06</v>
      </c>
      <c r="S5722" s="3">
        <f>Table1[[#This Row],[Generation (TWh)]]*10^9*VLOOKUP(Table1[[#This Row],[Turbine/Engine Technology]],Technology_HR!$A$2:$B$11,2,FALSE)*10^-6</f>
        <v>5746630.9559999984</v>
      </c>
      <c r="T5722" s="5">
        <f>Table1[[#This Row],[Fuel Consumption (mmBtu)]]*Table1[[#This Row],[Emission Factor (kg CO2/ mmBtu)]]*10^3</f>
        <v>304916238525.35992</v>
      </c>
      <c r="U5722" s="3">
        <f>Table1[[#This Row],[Emissions (g CO2)]]/(Table1[[#This Row],[Generation (TWh)]]*10^9)</f>
        <v>400.54993999999994</v>
      </c>
    </row>
    <row r="5723" spans="1:21" x14ac:dyDescent="0.35">
      <c r="A5723" t="s">
        <v>191</v>
      </c>
      <c r="B5723" t="s">
        <v>3239</v>
      </c>
      <c r="C5723" t="str">
        <f>SUBSTITUTE(Table1[[#This Row],[Fuel]],", ",",")</f>
        <v>fossil gas: natural gas</v>
      </c>
      <c r="D5723" t="s">
        <v>3239</v>
      </c>
      <c r="H5723" t="s">
        <v>3438</v>
      </c>
      <c r="I5723">
        <v>128</v>
      </c>
      <c r="J5723" t="s">
        <v>3448</v>
      </c>
      <c r="K5723">
        <v>2001</v>
      </c>
      <c r="L5723" t="s">
        <v>29</v>
      </c>
      <c r="M5723">
        <v>2022</v>
      </c>
      <c r="N5723">
        <v>4.3922999999999996</v>
      </c>
      <c r="O5723">
        <v>100.58969999999999</v>
      </c>
      <c r="P5723" t="s">
        <v>3542</v>
      </c>
      <c r="Q5723" s="3">
        <f>Table1[[#This Row],[Capacity (MW)]]*0.395*8760*10^-6</f>
        <v>0.44290560000000001</v>
      </c>
      <c r="R5723" s="3" cm="1">
        <f t="array" ref="R5723">AVERAGE(VLOOKUP(_xlfn.TEXTSPLIT(Table1[[#This Row],[Fuel (no space after comma)]], ","), FuelList_Final_EF!$A$2:$B$65, 2, FALSE))</f>
        <v>53.06</v>
      </c>
      <c r="S5723" s="3">
        <f>Table1[[#This Row],[Generation (TWh)]]*10^9*VLOOKUP(Table1[[#This Row],[Turbine/Engine Technology]],Technology_HR!$A$2:$B$11,2,FALSE)*10^-6</f>
        <v>3343494.3743999996</v>
      </c>
      <c r="T5723" s="5">
        <f>Table1[[#This Row],[Fuel Consumption (mmBtu)]]*Table1[[#This Row],[Emission Factor (kg CO2/ mmBtu)]]*10^3</f>
        <v>177405811505.664</v>
      </c>
      <c r="U5723" s="3">
        <f>Table1[[#This Row],[Emissions (g CO2)]]/(Table1[[#This Row],[Generation (TWh)]]*10^9)</f>
        <v>400.54993999999999</v>
      </c>
    </row>
    <row r="5724" spans="1:21" x14ac:dyDescent="0.35">
      <c r="A5724" t="s">
        <v>1566</v>
      </c>
      <c r="B5724" t="s">
        <v>3239</v>
      </c>
      <c r="C5724" t="str">
        <f>SUBSTITUTE(Table1[[#This Row],[Fuel]],", ",",")</f>
        <v>fossil gas: natural gas</v>
      </c>
      <c r="D5724" t="s">
        <v>3239</v>
      </c>
      <c r="H5724" t="s">
        <v>3438</v>
      </c>
      <c r="I5724">
        <v>32</v>
      </c>
      <c r="J5724" t="s">
        <v>3448</v>
      </c>
      <c r="K5724">
        <v>2001</v>
      </c>
      <c r="L5724" t="s">
        <v>29</v>
      </c>
      <c r="M5724">
        <v>2022</v>
      </c>
      <c r="N5724">
        <v>4.3922999999999996</v>
      </c>
      <c r="O5724">
        <v>100.58969999999999</v>
      </c>
      <c r="P5724" t="s">
        <v>3542</v>
      </c>
      <c r="Q5724" s="3">
        <f>Table1[[#This Row],[Capacity (MW)]]*0.395*8760*10^-6</f>
        <v>0.1107264</v>
      </c>
      <c r="R5724" s="3" cm="1">
        <f t="array" ref="R5724">AVERAGE(VLOOKUP(_xlfn.TEXTSPLIT(Table1[[#This Row],[Fuel (no space after comma)]], ","), FuelList_Final_EF!$A$2:$B$65, 2, FALSE))</f>
        <v>53.06</v>
      </c>
      <c r="S5724" s="3">
        <f>Table1[[#This Row],[Generation (TWh)]]*10^9*VLOOKUP(Table1[[#This Row],[Turbine/Engine Technology]],Technology_HR!$A$2:$B$11,2,FALSE)*10^-6</f>
        <v>835873.59359999991</v>
      </c>
      <c r="T5724" s="5">
        <f>Table1[[#This Row],[Fuel Consumption (mmBtu)]]*Table1[[#This Row],[Emission Factor (kg CO2/ mmBtu)]]*10^3</f>
        <v>44351452876.416</v>
      </c>
      <c r="U5724" s="3">
        <f>Table1[[#This Row],[Emissions (g CO2)]]/(Table1[[#This Row],[Generation (TWh)]]*10^9)</f>
        <v>400.54993999999999</v>
      </c>
    </row>
    <row r="5725" spans="1:21" x14ac:dyDescent="0.35">
      <c r="A5725" t="s">
        <v>1567</v>
      </c>
      <c r="B5725" t="s">
        <v>3239</v>
      </c>
      <c r="C5725" t="str">
        <f>SUBSTITUTE(Table1[[#This Row],[Fuel]],", ",",")</f>
        <v>fossil gas: natural gas</v>
      </c>
      <c r="D5725" t="s">
        <v>3239</v>
      </c>
      <c r="H5725" t="s">
        <v>3438</v>
      </c>
      <c r="I5725">
        <v>480</v>
      </c>
      <c r="J5725" t="s">
        <v>3448</v>
      </c>
      <c r="K5725">
        <v>2001</v>
      </c>
      <c r="L5725" t="s">
        <v>29</v>
      </c>
      <c r="M5725">
        <v>2022</v>
      </c>
      <c r="N5725">
        <v>4.3922999999999996</v>
      </c>
      <c r="O5725">
        <v>100.58969999999999</v>
      </c>
      <c r="P5725" t="s">
        <v>3542</v>
      </c>
      <c r="Q5725" s="3">
        <f>Table1[[#This Row],[Capacity (MW)]]*0.395*8760*10^-6</f>
        <v>1.6608960000000002</v>
      </c>
      <c r="R5725" s="3" cm="1">
        <f t="array" ref="R5725">AVERAGE(VLOOKUP(_xlfn.TEXTSPLIT(Table1[[#This Row],[Fuel (no space after comma)]], ","), FuelList_Final_EF!$A$2:$B$65, 2, FALSE))</f>
        <v>53.06</v>
      </c>
      <c r="S5725" s="3">
        <f>Table1[[#This Row],[Generation (TWh)]]*10^9*VLOOKUP(Table1[[#This Row],[Turbine/Engine Technology]],Technology_HR!$A$2:$B$11,2,FALSE)*10^-6</f>
        <v>12538103.904000001</v>
      </c>
      <c r="T5725" s="5">
        <f>Table1[[#This Row],[Fuel Consumption (mmBtu)]]*Table1[[#This Row],[Emission Factor (kg CO2/ mmBtu)]]*10^3</f>
        <v>665271793146.24011</v>
      </c>
      <c r="U5725" s="3">
        <f>Table1[[#This Row],[Emissions (g CO2)]]/(Table1[[#This Row],[Generation (TWh)]]*10^9)</f>
        <v>400.54993999999999</v>
      </c>
    </row>
    <row r="5726" spans="1:21" x14ac:dyDescent="0.35">
      <c r="A5726" t="s">
        <v>1566</v>
      </c>
      <c r="B5726" t="s">
        <v>3239</v>
      </c>
      <c r="C5726" t="str">
        <f>SUBSTITUTE(Table1[[#This Row],[Fuel]],", ",",")</f>
        <v>fossil gas: natural gas</v>
      </c>
      <c r="D5726" t="s">
        <v>3239</v>
      </c>
      <c r="H5726" t="s">
        <v>3438</v>
      </c>
      <c r="I5726">
        <v>39.119999999999997</v>
      </c>
      <c r="J5726" t="s">
        <v>3446</v>
      </c>
      <c r="K5726">
        <v>1996</v>
      </c>
      <c r="L5726" t="s">
        <v>29</v>
      </c>
      <c r="M5726">
        <v>2027</v>
      </c>
      <c r="N5726">
        <v>4.3907999999999996</v>
      </c>
      <c r="O5726">
        <v>100.5894</v>
      </c>
      <c r="P5726" t="s">
        <v>3542</v>
      </c>
      <c r="Q5726" s="3">
        <f>Table1[[#This Row],[Capacity (MW)]]*0.395*8760*10^-6</f>
        <v>0.135363024</v>
      </c>
      <c r="R5726" s="3" cm="1">
        <f t="array" ref="R5726">AVERAGE(VLOOKUP(_xlfn.TEXTSPLIT(Table1[[#This Row],[Fuel (no space after comma)]], ","), FuelList_Final_EF!$A$2:$B$65, 2, FALSE))</f>
        <v>53.06</v>
      </c>
      <c r="S5726" s="3">
        <f>Table1[[#This Row],[Generation (TWh)]]*10^9*VLOOKUP(Table1[[#This Row],[Turbine/Engine Technology]],Technology_HR!$A$2:$B$11,2,FALSE)*10^-6</f>
        <v>1021855.4681759999</v>
      </c>
      <c r="T5726" s="5">
        <f>Table1[[#This Row],[Fuel Consumption (mmBtu)]]*Table1[[#This Row],[Emission Factor (kg CO2/ mmBtu)]]*10^3</f>
        <v>54219651141.418564</v>
      </c>
      <c r="U5726" s="3">
        <f>Table1[[#This Row],[Emissions (g CO2)]]/(Table1[[#This Row],[Generation (TWh)]]*10^9)</f>
        <v>400.54994000000005</v>
      </c>
    </row>
    <row r="5727" spans="1:21" x14ac:dyDescent="0.35">
      <c r="A5727" t="s">
        <v>1567</v>
      </c>
      <c r="B5727" t="s">
        <v>3239</v>
      </c>
      <c r="C5727" t="str">
        <f>SUBSTITUTE(Table1[[#This Row],[Fuel]],", ",",")</f>
        <v>fossil gas: natural gas</v>
      </c>
      <c r="D5727" t="s">
        <v>3239</v>
      </c>
      <c r="H5727" t="s">
        <v>3438</v>
      </c>
      <c r="I5727">
        <v>606.36</v>
      </c>
      <c r="J5727" t="s">
        <v>3446</v>
      </c>
      <c r="K5727">
        <v>1996</v>
      </c>
      <c r="L5727" t="s">
        <v>29</v>
      </c>
      <c r="M5727">
        <v>2027</v>
      </c>
      <c r="N5727">
        <v>4.3907999999999996</v>
      </c>
      <c r="O5727">
        <v>100.5894</v>
      </c>
      <c r="P5727" t="s">
        <v>3542</v>
      </c>
      <c r="Q5727" s="3">
        <f>Table1[[#This Row],[Capacity (MW)]]*0.395*8760*10^-6</f>
        <v>2.0981268719999999</v>
      </c>
      <c r="R5727" s="3" cm="1">
        <f t="array" ref="R5727">AVERAGE(VLOOKUP(_xlfn.TEXTSPLIT(Table1[[#This Row],[Fuel (no space after comma)]], ","), FuelList_Final_EF!$A$2:$B$65, 2, FALSE))</f>
        <v>53.06</v>
      </c>
      <c r="S5727" s="3">
        <f>Table1[[#This Row],[Generation (TWh)]]*10^9*VLOOKUP(Table1[[#This Row],[Turbine/Engine Technology]],Technology_HR!$A$2:$B$11,2,FALSE)*10^-6</f>
        <v>15838759.756727999</v>
      </c>
      <c r="T5727" s="5">
        <f>Table1[[#This Row],[Fuel Consumption (mmBtu)]]*Table1[[#This Row],[Emission Factor (kg CO2/ mmBtu)]]*10^3</f>
        <v>840404592691.98767</v>
      </c>
      <c r="U5727" s="3">
        <f>Table1[[#This Row],[Emissions (g CO2)]]/(Table1[[#This Row],[Generation (TWh)]]*10^9)</f>
        <v>400.54993999999999</v>
      </c>
    </row>
    <row r="5728" spans="1:21" x14ac:dyDescent="0.35">
      <c r="A5728" t="s">
        <v>1566</v>
      </c>
      <c r="B5728" t="s">
        <v>3239</v>
      </c>
      <c r="C5728" t="str">
        <f>SUBSTITUTE(Table1[[#This Row],[Fuel]],", ",",")</f>
        <v>fossil gas: natural gas</v>
      </c>
      <c r="D5728" t="s">
        <v>3239</v>
      </c>
      <c r="H5728" t="s">
        <v>3438</v>
      </c>
      <c r="I5728">
        <v>39.119999999999997</v>
      </c>
      <c r="J5728" t="s">
        <v>3446</v>
      </c>
      <c r="K5728">
        <v>1997</v>
      </c>
      <c r="L5728" t="s">
        <v>29</v>
      </c>
      <c r="M5728">
        <v>2027</v>
      </c>
      <c r="N5728">
        <v>4.3907999999999996</v>
      </c>
      <c r="O5728">
        <v>100.5894</v>
      </c>
      <c r="P5728" t="s">
        <v>3542</v>
      </c>
      <c r="Q5728" s="3">
        <f>Table1[[#This Row],[Capacity (MW)]]*0.395*8760*10^-6</f>
        <v>0.135363024</v>
      </c>
      <c r="R5728" s="3" cm="1">
        <f t="array" ref="R5728">AVERAGE(VLOOKUP(_xlfn.TEXTSPLIT(Table1[[#This Row],[Fuel (no space after comma)]], ","), FuelList_Final_EF!$A$2:$B$65, 2, FALSE))</f>
        <v>53.06</v>
      </c>
      <c r="S5728" s="3">
        <f>Table1[[#This Row],[Generation (TWh)]]*10^9*VLOOKUP(Table1[[#This Row],[Turbine/Engine Technology]],Technology_HR!$A$2:$B$11,2,FALSE)*10^-6</f>
        <v>1021855.4681759999</v>
      </c>
      <c r="T5728" s="5">
        <f>Table1[[#This Row],[Fuel Consumption (mmBtu)]]*Table1[[#This Row],[Emission Factor (kg CO2/ mmBtu)]]*10^3</f>
        <v>54219651141.418564</v>
      </c>
      <c r="U5728" s="3">
        <f>Table1[[#This Row],[Emissions (g CO2)]]/(Table1[[#This Row],[Generation (TWh)]]*10^9)</f>
        <v>400.54994000000005</v>
      </c>
    </row>
    <row r="5729" spans="1:21" x14ac:dyDescent="0.35">
      <c r="A5729" t="s">
        <v>1567</v>
      </c>
      <c r="B5729" t="s">
        <v>3239</v>
      </c>
      <c r="C5729" t="str">
        <f>SUBSTITUTE(Table1[[#This Row],[Fuel]],", ",",")</f>
        <v>fossil gas: natural gas</v>
      </c>
      <c r="D5729" t="s">
        <v>3239</v>
      </c>
      <c r="H5729" t="s">
        <v>3438</v>
      </c>
      <c r="I5729">
        <v>606.36</v>
      </c>
      <c r="J5729" t="s">
        <v>3446</v>
      </c>
      <c r="K5729">
        <v>1997</v>
      </c>
      <c r="L5729" t="s">
        <v>29</v>
      </c>
      <c r="M5729">
        <v>2027</v>
      </c>
      <c r="N5729">
        <v>4.3907999999999996</v>
      </c>
      <c r="O5729">
        <v>100.5894</v>
      </c>
      <c r="P5729" t="s">
        <v>3542</v>
      </c>
      <c r="Q5729" s="3">
        <f>Table1[[#This Row],[Capacity (MW)]]*0.395*8760*10^-6</f>
        <v>2.0981268719999999</v>
      </c>
      <c r="R5729" s="3" cm="1">
        <f t="array" ref="R5729">AVERAGE(VLOOKUP(_xlfn.TEXTSPLIT(Table1[[#This Row],[Fuel (no space after comma)]], ","), FuelList_Final_EF!$A$2:$B$65, 2, FALSE))</f>
        <v>53.06</v>
      </c>
      <c r="S5729" s="3">
        <f>Table1[[#This Row],[Generation (TWh)]]*10^9*VLOOKUP(Table1[[#This Row],[Turbine/Engine Technology]],Technology_HR!$A$2:$B$11,2,FALSE)*10^-6</f>
        <v>15838759.756727999</v>
      </c>
      <c r="T5729" s="5">
        <f>Table1[[#This Row],[Fuel Consumption (mmBtu)]]*Table1[[#This Row],[Emission Factor (kg CO2/ mmBtu)]]*10^3</f>
        <v>840404592691.98767</v>
      </c>
      <c r="U5729" s="3">
        <f>Table1[[#This Row],[Emissions (g CO2)]]/(Table1[[#This Row],[Generation (TWh)]]*10^9)</f>
        <v>400.54993999999999</v>
      </c>
    </row>
    <row r="5730" spans="1:21" x14ac:dyDescent="0.35">
      <c r="A5730" t="s">
        <v>1568</v>
      </c>
      <c r="B5730" t="s">
        <v>3239</v>
      </c>
      <c r="C5730" t="str">
        <f>SUBSTITUTE(Table1[[#This Row],[Fuel]],", ",",")</f>
        <v>fossil gas: natural gas</v>
      </c>
      <c r="D5730" t="s">
        <v>3239</v>
      </c>
      <c r="H5730" t="s">
        <v>3438</v>
      </c>
      <c r="I5730">
        <v>150</v>
      </c>
      <c r="J5730" t="s">
        <v>3446</v>
      </c>
      <c r="K5730">
        <v>2008</v>
      </c>
      <c r="L5730" t="s">
        <v>29</v>
      </c>
      <c r="M5730" t="s">
        <v>29</v>
      </c>
      <c r="N5730">
        <v>2.2704</v>
      </c>
      <c r="O5730">
        <v>102.1306</v>
      </c>
      <c r="P5730" t="s">
        <v>3542</v>
      </c>
      <c r="Q5730" s="3">
        <f>Table1[[#This Row],[Capacity (MW)]]*0.395*8760*10^-6</f>
        <v>0.51902999999999999</v>
      </c>
      <c r="R5730" s="3" cm="1">
        <f t="array" ref="R5730">AVERAGE(VLOOKUP(_xlfn.TEXTSPLIT(Table1[[#This Row],[Fuel (no space after comma)]], ","), FuelList_Final_EF!$A$2:$B$65, 2, FALSE))</f>
        <v>53.06</v>
      </c>
      <c r="S5730" s="3">
        <f>Table1[[#This Row],[Generation (TWh)]]*10^9*VLOOKUP(Table1[[#This Row],[Turbine/Engine Technology]],Technology_HR!$A$2:$B$11,2,FALSE)*10^-6</f>
        <v>3918157.4699999997</v>
      </c>
      <c r="T5730" s="5">
        <f>Table1[[#This Row],[Fuel Consumption (mmBtu)]]*Table1[[#This Row],[Emission Factor (kg CO2/ mmBtu)]]*10^3</f>
        <v>207897435358.19998</v>
      </c>
      <c r="U5730" s="3">
        <f>Table1[[#This Row],[Emissions (g CO2)]]/(Table1[[#This Row],[Generation (TWh)]]*10^9)</f>
        <v>400.54993999999999</v>
      </c>
    </row>
    <row r="5731" spans="1:21" x14ac:dyDescent="0.35">
      <c r="A5731" t="s">
        <v>1569</v>
      </c>
      <c r="B5731" t="s">
        <v>3239</v>
      </c>
      <c r="C5731" t="str">
        <f>SUBSTITUTE(Table1[[#This Row],[Fuel]],", ",",")</f>
        <v>fossil gas: natural gas</v>
      </c>
      <c r="D5731" t="s">
        <v>3239</v>
      </c>
      <c r="H5731" t="s">
        <v>3436</v>
      </c>
      <c r="I5731">
        <v>104</v>
      </c>
      <c r="J5731" t="s">
        <v>3446</v>
      </c>
      <c r="K5731">
        <v>1972</v>
      </c>
      <c r="L5731" t="s">
        <v>29</v>
      </c>
      <c r="M5731" t="s">
        <v>29</v>
      </c>
      <c r="N5731">
        <v>4.421462</v>
      </c>
      <c r="O5731">
        <v>114.01836</v>
      </c>
      <c r="P5731" t="s">
        <v>3542</v>
      </c>
      <c r="Q5731" s="3">
        <f>Table1[[#This Row],[Capacity (MW)]]*0.395*8760*10^-6</f>
        <v>0.35986079999999998</v>
      </c>
      <c r="R5731" s="3" cm="1">
        <f t="array" ref="R5731">AVERAGE(VLOOKUP(_xlfn.TEXTSPLIT(Table1[[#This Row],[Fuel (no space after comma)]], ","), FuelList_Final_EF!$A$2:$B$65, 2, FALSE))</f>
        <v>53.06</v>
      </c>
      <c r="S5731" s="3">
        <f>Table1[[#This Row],[Generation (TWh)]]*10^9*VLOOKUP(Table1[[#This Row],[Turbine/Engine Technology]],Technology_HR!$A$2:$B$11,2,FALSE)*10^-6</f>
        <v>3962067.4079999998</v>
      </c>
      <c r="T5731" s="5">
        <f>Table1[[#This Row],[Fuel Consumption (mmBtu)]]*Table1[[#This Row],[Emission Factor (kg CO2/ mmBtu)]]*10^3</f>
        <v>210227296668.48001</v>
      </c>
      <c r="U5731" s="3">
        <f>Table1[[#This Row],[Emissions (g CO2)]]/(Table1[[#This Row],[Generation (TWh)]]*10^9)</f>
        <v>584.19060000000002</v>
      </c>
    </row>
    <row r="5732" spans="1:21" x14ac:dyDescent="0.35">
      <c r="A5732" t="s">
        <v>1570</v>
      </c>
      <c r="B5732" t="s">
        <v>3239</v>
      </c>
      <c r="C5732" t="str">
        <f>SUBSTITUTE(Table1[[#This Row],[Fuel]],", ",",")</f>
        <v>fossil gas: natural gas</v>
      </c>
      <c r="D5732" t="s">
        <v>3239</v>
      </c>
      <c r="H5732" t="s">
        <v>3438</v>
      </c>
      <c r="I5732">
        <v>1050</v>
      </c>
      <c r="J5732" t="s">
        <v>3447</v>
      </c>
      <c r="K5732">
        <v>2031</v>
      </c>
      <c r="L5732" t="s">
        <v>29</v>
      </c>
      <c r="M5732" t="s">
        <v>29</v>
      </c>
      <c r="N5732">
        <v>3.1249989999999999</v>
      </c>
      <c r="O5732">
        <v>101.32545500000001</v>
      </c>
      <c r="P5732" t="s">
        <v>3542</v>
      </c>
      <c r="Q5732" s="3">
        <f>Table1[[#This Row],[Capacity (MW)]]*0.395*8760*10^-6</f>
        <v>3.6332100000000001</v>
      </c>
      <c r="R5732" s="3" cm="1">
        <f t="array" ref="R5732">AVERAGE(VLOOKUP(_xlfn.TEXTSPLIT(Table1[[#This Row],[Fuel (no space after comma)]], ","), FuelList_Final_EF!$A$2:$B$65, 2, FALSE))</f>
        <v>53.06</v>
      </c>
      <c r="S5732" s="3">
        <f>Table1[[#This Row],[Generation (TWh)]]*10^9*VLOOKUP(Table1[[#This Row],[Turbine/Engine Technology]],Technology_HR!$A$2:$B$11,2,FALSE)*10^-6</f>
        <v>27427102.289999999</v>
      </c>
      <c r="T5732" s="5">
        <f>Table1[[#This Row],[Fuel Consumption (mmBtu)]]*Table1[[#This Row],[Emission Factor (kg CO2/ mmBtu)]]*10^3</f>
        <v>1455282047507.4001</v>
      </c>
      <c r="U5732" s="3">
        <f>Table1[[#This Row],[Emissions (g CO2)]]/(Table1[[#This Row],[Generation (TWh)]]*10^9)</f>
        <v>400.54994000000005</v>
      </c>
    </row>
    <row r="5733" spans="1:21" x14ac:dyDescent="0.35">
      <c r="A5733" t="s">
        <v>1571</v>
      </c>
      <c r="B5733" t="s">
        <v>3239</v>
      </c>
      <c r="C5733" t="str">
        <f>SUBSTITUTE(Table1[[#This Row],[Fuel]],", ",",")</f>
        <v>fossil gas: natural gas</v>
      </c>
      <c r="D5733" t="s">
        <v>3239</v>
      </c>
      <c r="H5733" t="s">
        <v>3438</v>
      </c>
      <c r="I5733">
        <v>1050</v>
      </c>
      <c r="J5733" t="s">
        <v>3447</v>
      </c>
      <c r="K5733">
        <v>2031</v>
      </c>
      <c r="L5733" t="s">
        <v>29</v>
      </c>
      <c r="M5733" t="s">
        <v>29</v>
      </c>
      <c r="N5733">
        <v>3.1249989999999999</v>
      </c>
      <c r="O5733">
        <v>101.32545500000001</v>
      </c>
      <c r="P5733" t="s">
        <v>3542</v>
      </c>
      <c r="Q5733" s="3">
        <f>Table1[[#This Row],[Capacity (MW)]]*0.395*8760*10^-6</f>
        <v>3.6332100000000001</v>
      </c>
      <c r="R5733" s="3" cm="1">
        <f t="array" ref="R5733">AVERAGE(VLOOKUP(_xlfn.TEXTSPLIT(Table1[[#This Row],[Fuel (no space after comma)]], ","), FuelList_Final_EF!$A$2:$B$65, 2, FALSE))</f>
        <v>53.06</v>
      </c>
      <c r="S5733" s="3">
        <f>Table1[[#This Row],[Generation (TWh)]]*10^9*VLOOKUP(Table1[[#This Row],[Turbine/Engine Technology]],Technology_HR!$A$2:$B$11,2,FALSE)*10^-6</f>
        <v>27427102.289999999</v>
      </c>
      <c r="T5733" s="5">
        <f>Table1[[#This Row],[Fuel Consumption (mmBtu)]]*Table1[[#This Row],[Emission Factor (kg CO2/ mmBtu)]]*10^3</f>
        <v>1455282047507.4001</v>
      </c>
      <c r="U5733" s="3">
        <f>Table1[[#This Row],[Emissions (g CO2)]]/(Table1[[#This Row],[Generation (TWh)]]*10^9)</f>
        <v>400.54994000000005</v>
      </c>
    </row>
    <row r="5734" spans="1:21" x14ac:dyDescent="0.35">
      <c r="A5734" t="s">
        <v>1572</v>
      </c>
      <c r="B5734" t="s">
        <v>3239</v>
      </c>
      <c r="C5734" t="str">
        <f>SUBSTITUTE(Table1[[#This Row],[Fuel]],", ",",")</f>
        <v>fossil gas: natural gas</v>
      </c>
      <c r="D5734" t="s">
        <v>3239</v>
      </c>
      <c r="H5734" t="s">
        <v>3438</v>
      </c>
      <c r="I5734">
        <v>322</v>
      </c>
      <c r="J5734" t="s">
        <v>3446</v>
      </c>
      <c r="K5734">
        <v>1999</v>
      </c>
      <c r="L5734" t="s">
        <v>29</v>
      </c>
      <c r="M5734" t="s">
        <v>29</v>
      </c>
      <c r="N5734">
        <v>2.2238000000000002</v>
      </c>
      <c r="O5734">
        <v>102.1519</v>
      </c>
      <c r="P5734" t="s">
        <v>3542</v>
      </c>
      <c r="Q5734" s="3">
        <f>Table1[[#This Row],[Capacity (MW)]]*0.395*8760*10^-6</f>
        <v>1.1141844000000001</v>
      </c>
      <c r="R5734" s="3" cm="1">
        <f t="array" ref="R5734">AVERAGE(VLOOKUP(_xlfn.TEXTSPLIT(Table1[[#This Row],[Fuel (no space after comma)]], ","), FuelList_Final_EF!$A$2:$B$65, 2, FALSE))</f>
        <v>53.06</v>
      </c>
      <c r="S5734" s="3">
        <f>Table1[[#This Row],[Generation (TWh)]]*10^9*VLOOKUP(Table1[[#This Row],[Turbine/Engine Technology]],Technology_HR!$A$2:$B$11,2,FALSE)*10^-6</f>
        <v>8410978.0355999991</v>
      </c>
      <c r="T5734" s="5">
        <f>Table1[[#This Row],[Fuel Consumption (mmBtu)]]*Table1[[#This Row],[Emission Factor (kg CO2/ mmBtu)]]*10^3</f>
        <v>446286494568.93597</v>
      </c>
      <c r="U5734" s="3">
        <f>Table1[[#This Row],[Emissions (g CO2)]]/(Table1[[#This Row],[Generation (TWh)]]*10^9)</f>
        <v>400.54993999999999</v>
      </c>
    </row>
    <row r="5735" spans="1:21" x14ac:dyDescent="0.35">
      <c r="A5735" t="s">
        <v>1573</v>
      </c>
      <c r="B5735" t="s">
        <v>3239</v>
      </c>
      <c r="C5735" t="str">
        <f>SUBSTITUTE(Table1[[#This Row],[Fuel]],", ",",")</f>
        <v>fossil gas: natural gas</v>
      </c>
      <c r="D5735" t="s">
        <v>3239</v>
      </c>
      <c r="H5735" t="s">
        <v>3438</v>
      </c>
      <c r="I5735">
        <v>150</v>
      </c>
      <c r="J5735" t="s">
        <v>3449</v>
      </c>
      <c r="K5735">
        <v>2025</v>
      </c>
      <c r="L5735" t="s">
        <v>29</v>
      </c>
      <c r="M5735" t="s">
        <v>29</v>
      </c>
      <c r="N5735">
        <v>2.9402189999999999</v>
      </c>
      <c r="O5735">
        <v>101.262108</v>
      </c>
      <c r="P5735" t="s">
        <v>3542</v>
      </c>
      <c r="Q5735" s="3">
        <f>Table1[[#This Row],[Capacity (MW)]]*0.395*8760*10^-6</f>
        <v>0.51902999999999999</v>
      </c>
      <c r="R5735" s="3" cm="1">
        <f t="array" ref="R5735">AVERAGE(VLOOKUP(_xlfn.TEXTSPLIT(Table1[[#This Row],[Fuel (no space after comma)]], ","), FuelList_Final_EF!$A$2:$B$65, 2, FALSE))</f>
        <v>53.06</v>
      </c>
      <c r="S5735" s="3">
        <f>Table1[[#This Row],[Generation (TWh)]]*10^9*VLOOKUP(Table1[[#This Row],[Turbine/Engine Technology]],Technology_HR!$A$2:$B$11,2,FALSE)*10^-6</f>
        <v>3918157.4699999997</v>
      </c>
      <c r="T5735" s="5">
        <f>Table1[[#This Row],[Fuel Consumption (mmBtu)]]*Table1[[#This Row],[Emission Factor (kg CO2/ mmBtu)]]*10^3</f>
        <v>207897435358.19998</v>
      </c>
      <c r="U5735" s="3">
        <f>Table1[[#This Row],[Emissions (g CO2)]]/(Table1[[#This Row],[Generation (TWh)]]*10^9)</f>
        <v>400.54993999999999</v>
      </c>
    </row>
    <row r="5736" spans="1:21" x14ac:dyDescent="0.35">
      <c r="A5736" t="s">
        <v>1563</v>
      </c>
      <c r="B5736" t="s">
        <v>3239</v>
      </c>
      <c r="C5736" t="str">
        <f>SUBSTITUTE(Table1[[#This Row],[Fuel]],", ",",")</f>
        <v>fossil gas: natural gas</v>
      </c>
      <c r="D5736" t="s">
        <v>3239</v>
      </c>
      <c r="H5736" t="s">
        <v>3438</v>
      </c>
      <c r="I5736">
        <v>450</v>
      </c>
      <c r="J5736" t="s">
        <v>3449</v>
      </c>
      <c r="K5736">
        <v>2025</v>
      </c>
      <c r="L5736" t="s">
        <v>29</v>
      </c>
      <c r="M5736" t="s">
        <v>29</v>
      </c>
      <c r="N5736">
        <v>2.9402189999999999</v>
      </c>
      <c r="O5736">
        <v>101.262108</v>
      </c>
      <c r="P5736" t="s">
        <v>3542</v>
      </c>
      <c r="Q5736" s="3">
        <f>Table1[[#This Row],[Capacity (MW)]]*0.395*8760*10^-6</f>
        <v>1.5570899999999999</v>
      </c>
      <c r="R5736" s="3" cm="1">
        <f t="array" ref="R5736">AVERAGE(VLOOKUP(_xlfn.TEXTSPLIT(Table1[[#This Row],[Fuel (no space after comma)]], ","), FuelList_Final_EF!$A$2:$B$65, 2, FALSE))</f>
        <v>53.06</v>
      </c>
      <c r="S5736" s="3">
        <f>Table1[[#This Row],[Generation (TWh)]]*10^9*VLOOKUP(Table1[[#This Row],[Turbine/Engine Technology]],Technology_HR!$A$2:$B$11,2,FALSE)*10^-6</f>
        <v>11754472.409999998</v>
      </c>
      <c r="T5736" s="5">
        <f>Table1[[#This Row],[Fuel Consumption (mmBtu)]]*Table1[[#This Row],[Emission Factor (kg CO2/ mmBtu)]]*10^3</f>
        <v>623692306074.59998</v>
      </c>
      <c r="U5736" s="3">
        <f>Table1[[#This Row],[Emissions (g CO2)]]/(Table1[[#This Row],[Generation (TWh)]]*10^9)</f>
        <v>400.54994000000005</v>
      </c>
    </row>
    <row r="5737" spans="1:21" x14ac:dyDescent="0.35">
      <c r="A5737" t="s">
        <v>1573</v>
      </c>
      <c r="B5737" t="s">
        <v>3239</v>
      </c>
      <c r="C5737" t="str">
        <f>SUBSTITUTE(Table1[[#This Row],[Fuel]],", ",",")</f>
        <v>fossil gas: natural gas</v>
      </c>
      <c r="D5737" t="s">
        <v>3239</v>
      </c>
      <c r="H5737" t="s">
        <v>3438</v>
      </c>
      <c r="I5737">
        <v>150</v>
      </c>
      <c r="J5737" t="s">
        <v>3449</v>
      </c>
      <c r="K5737">
        <v>2025</v>
      </c>
      <c r="L5737" t="s">
        <v>29</v>
      </c>
      <c r="M5737" t="s">
        <v>29</v>
      </c>
      <c r="N5737">
        <v>2.9402189999999999</v>
      </c>
      <c r="O5737">
        <v>101.262108</v>
      </c>
      <c r="P5737" t="s">
        <v>3542</v>
      </c>
      <c r="Q5737" s="3">
        <f>Table1[[#This Row],[Capacity (MW)]]*0.395*8760*10^-6</f>
        <v>0.51902999999999999</v>
      </c>
      <c r="R5737" s="3" cm="1">
        <f t="array" ref="R5737">AVERAGE(VLOOKUP(_xlfn.TEXTSPLIT(Table1[[#This Row],[Fuel (no space after comma)]], ","), FuelList_Final_EF!$A$2:$B$65, 2, FALSE))</f>
        <v>53.06</v>
      </c>
      <c r="S5737" s="3">
        <f>Table1[[#This Row],[Generation (TWh)]]*10^9*VLOOKUP(Table1[[#This Row],[Turbine/Engine Technology]],Technology_HR!$A$2:$B$11,2,FALSE)*10^-6</f>
        <v>3918157.4699999997</v>
      </c>
      <c r="T5737" s="5">
        <f>Table1[[#This Row],[Fuel Consumption (mmBtu)]]*Table1[[#This Row],[Emission Factor (kg CO2/ mmBtu)]]*10^3</f>
        <v>207897435358.19998</v>
      </c>
      <c r="U5737" s="3">
        <f>Table1[[#This Row],[Emissions (g CO2)]]/(Table1[[#This Row],[Generation (TWh)]]*10^9)</f>
        <v>400.54993999999999</v>
      </c>
    </row>
    <row r="5738" spans="1:21" x14ac:dyDescent="0.35">
      <c r="A5738" t="s">
        <v>1563</v>
      </c>
      <c r="B5738" t="s">
        <v>3239</v>
      </c>
      <c r="C5738" t="str">
        <f>SUBSTITUTE(Table1[[#This Row],[Fuel]],", ",",")</f>
        <v>fossil gas: natural gas</v>
      </c>
      <c r="D5738" t="s">
        <v>3239</v>
      </c>
      <c r="H5738" t="s">
        <v>3438</v>
      </c>
      <c r="I5738">
        <v>450</v>
      </c>
      <c r="J5738" t="s">
        <v>3449</v>
      </c>
      <c r="K5738">
        <v>2025</v>
      </c>
      <c r="L5738" t="s">
        <v>29</v>
      </c>
      <c r="M5738" t="s">
        <v>29</v>
      </c>
      <c r="N5738">
        <v>2.9402189999999999</v>
      </c>
      <c r="O5738">
        <v>101.262108</v>
      </c>
      <c r="P5738" t="s">
        <v>3542</v>
      </c>
      <c r="Q5738" s="3">
        <f>Table1[[#This Row],[Capacity (MW)]]*0.395*8760*10^-6</f>
        <v>1.5570899999999999</v>
      </c>
      <c r="R5738" s="3" cm="1">
        <f t="array" ref="R5738">AVERAGE(VLOOKUP(_xlfn.TEXTSPLIT(Table1[[#This Row],[Fuel (no space after comma)]], ","), FuelList_Final_EF!$A$2:$B$65, 2, FALSE))</f>
        <v>53.06</v>
      </c>
      <c r="S5738" s="3">
        <f>Table1[[#This Row],[Generation (TWh)]]*10^9*VLOOKUP(Table1[[#This Row],[Turbine/Engine Technology]],Technology_HR!$A$2:$B$11,2,FALSE)*10^-6</f>
        <v>11754472.409999998</v>
      </c>
      <c r="T5738" s="5">
        <f>Table1[[#This Row],[Fuel Consumption (mmBtu)]]*Table1[[#This Row],[Emission Factor (kg CO2/ mmBtu)]]*10^3</f>
        <v>623692306074.59998</v>
      </c>
      <c r="U5738" s="3">
        <f>Table1[[#This Row],[Emissions (g CO2)]]/(Table1[[#This Row],[Generation (TWh)]]*10^9)</f>
        <v>400.54994000000005</v>
      </c>
    </row>
    <row r="5739" spans="1:21" x14ac:dyDescent="0.35">
      <c r="A5739" t="s">
        <v>191</v>
      </c>
      <c r="B5739" t="s">
        <v>3239</v>
      </c>
      <c r="C5739" t="str">
        <f>SUBSTITUTE(Table1[[#This Row],[Fuel]],", ",",")</f>
        <v>fossil gas: natural gas</v>
      </c>
      <c r="D5739" t="s">
        <v>3239</v>
      </c>
      <c r="H5739" t="s">
        <v>3438</v>
      </c>
      <c r="I5739">
        <v>275</v>
      </c>
      <c r="J5739" t="s">
        <v>3448</v>
      </c>
      <c r="K5739">
        <v>1994</v>
      </c>
      <c r="L5739" t="s">
        <v>29</v>
      </c>
      <c r="M5739">
        <v>2022</v>
      </c>
      <c r="N5739">
        <v>1.4494</v>
      </c>
      <c r="O5739">
        <v>103.88120000000001</v>
      </c>
      <c r="P5739" t="s">
        <v>3542</v>
      </c>
      <c r="Q5739" s="3">
        <f>Table1[[#This Row],[Capacity (MW)]]*0.395*8760*10^-6</f>
        <v>0.95155499999999993</v>
      </c>
      <c r="R5739" s="3" cm="1">
        <f t="array" ref="R5739">AVERAGE(VLOOKUP(_xlfn.TEXTSPLIT(Table1[[#This Row],[Fuel (no space after comma)]], ","), FuelList_Final_EF!$A$2:$B$65, 2, FALSE))</f>
        <v>53.06</v>
      </c>
      <c r="S5739" s="3">
        <f>Table1[[#This Row],[Generation (TWh)]]*10^9*VLOOKUP(Table1[[#This Row],[Turbine/Engine Technology]],Technology_HR!$A$2:$B$11,2,FALSE)*10^-6</f>
        <v>7183288.6949999984</v>
      </c>
      <c r="T5739" s="5">
        <f>Table1[[#This Row],[Fuel Consumption (mmBtu)]]*Table1[[#This Row],[Emission Factor (kg CO2/ mmBtu)]]*10^3</f>
        <v>381145298156.69995</v>
      </c>
      <c r="U5739" s="3">
        <f>Table1[[#This Row],[Emissions (g CO2)]]/(Table1[[#This Row],[Generation (TWh)]]*10^9)</f>
        <v>400.54993999999999</v>
      </c>
    </row>
    <row r="5740" spans="1:21" x14ac:dyDescent="0.35">
      <c r="A5740" t="s">
        <v>1574</v>
      </c>
      <c r="B5740" t="s">
        <v>3239</v>
      </c>
      <c r="C5740" t="str">
        <f>SUBSTITUTE(Table1[[#This Row],[Fuel]],", ",",")</f>
        <v>fossil gas: natural gas</v>
      </c>
      <c r="D5740" t="s">
        <v>3239</v>
      </c>
      <c r="H5740" t="s">
        <v>3438</v>
      </c>
      <c r="I5740">
        <v>720</v>
      </c>
      <c r="J5740" t="s">
        <v>3446</v>
      </c>
      <c r="K5740">
        <v>2021</v>
      </c>
      <c r="L5740" t="s">
        <v>29</v>
      </c>
      <c r="M5740" t="s">
        <v>29</v>
      </c>
      <c r="N5740">
        <v>1.447111</v>
      </c>
      <c r="O5740">
        <v>103.883145</v>
      </c>
      <c r="P5740" t="s">
        <v>3542</v>
      </c>
      <c r="Q5740" s="3">
        <f>Table1[[#This Row],[Capacity (MW)]]*0.395*8760*10^-6</f>
        <v>2.4913440000000002</v>
      </c>
      <c r="R5740" s="3" cm="1">
        <f t="array" ref="R5740">AVERAGE(VLOOKUP(_xlfn.TEXTSPLIT(Table1[[#This Row],[Fuel (no space after comma)]], ","), FuelList_Final_EF!$A$2:$B$65, 2, FALSE))</f>
        <v>53.06</v>
      </c>
      <c r="S5740" s="3">
        <f>Table1[[#This Row],[Generation (TWh)]]*10^9*VLOOKUP(Table1[[#This Row],[Turbine/Engine Technology]],Technology_HR!$A$2:$B$11,2,FALSE)*10^-6</f>
        <v>18807155.855999999</v>
      </c>
      <c r="T5740" s="5">
        <f>Table1[[#This Row],[Fuel Consumption (mmBtu)]]*Table1[[#This Row],[Emission Factor (kg CO2/ mmBtu)]]*10^3</f>
        <v>997907689719.35999</v>
      </c>
      <c r="U5740" s="3">
        <f>Table1[[#This Row],[Emissions (g CO2)]]/(Table1[[#This Row],[Generation (TWh)]]*10^9)</f>
        <v>400.54993999999999</v>
      </c>
    </row>
    <row r="5741" spans="1:21" x14ac:dyDescent="0.35">
      <c r="A5741" t="s">
        <v>1574</v>
      </c>
      <c r="B5741" t="s">
        <v>3239</v>
      </c>
      <c r="C5741" t="str">
        <f>SUBSTITUTE(Table1[[#This Row],[Fuel]],", ",",")</f>
        <v>fossil gas: natural gas</v>
      </c>
      <c r="D5741" t="s">
        <v>3239</v>
      </c>
      <c r="H5741" t="s">
        <v>3438</v>
      </c>
      <c r="I5741">
        <v>720</v>
      </c>
      <c r="J5741" t="s">
        <v>3446</v>
      </c>
      <c r="K5741">
        <v>2021</v>
      </c>
      <c r="L5741" t="s">
        <v>29</v>
      </c>
      <c r="M5741" t="s">
        <v>29</v>
      </c>
      <c r="N5741">
        <v>1.447111</v>
      </c>
      <c r="O5741">
        <v>103.883145</v>
      </c>
      <c r="P5741" t="s">
        <v>3542</v>
      </c>
      <c r="Q5741" s="3">
        <f>Table1[[#This Row],[Capacity (MW)]]*0.395*8760*10^-6</f>
        <v>2.4913440000000002</v>
      </c>
      <c r="R5741" s="3" cm="1">
        <f t="array" ref="R5741">AVERAGE(VLOOKUP(_xlfn.TEXTSPLIT(Table1[[#This Row],[Fuel (no space after comma)]], ","), FuelList_Final_EF!$A$2:$B$65, 2, FALSE))</f>
        <v>53.06</v>
      </c>
      <c r="S5741" s="3">
        <f>Table1[[#This Row],[Generation (TWh)]]*10^9*VLOOKUP(Table1[[#This Row],[Turbine/Engine Technology]],Technology_HR!$A$2:$B$11,2,FALSE)*10^-6</f>
        <v>18807155.855999999</v>
      </c>
      <c r="T5741" s="5">
        <f>Table1[[#This Row],[Fuel Consumption (mmBtu)]]*Table1[[#This Row],[Emission Factor (kg CO2/ mmBtu)]]*10^3</f>
        <v>997907689719.35999</v>
      </c>
      <c r="U5741" s="3">
        <f>Table1[[#This Row],[Emissions (g CO2)]]/(Table1[[#This Row],[Generation (TWh)]]*10^9)</f>
        <v>400.54993999999999</v>
      </c>
    </row>
    <row r="5742" spans="1:21" x14ac:dyDescent="0.35">
      <c r="A5742" t="s">
        <v>1575</v>
      </c>
      <c r="B5742" t="s">
        <v>3239</v>
      </c>
      <c r="C5742" t="str">
        <f>SUBSTITUTE(Table1[[#This Row],[Fuel]],", ",",")</f>
        <v>fossil gas: natural gas</v>
      </c>
      <c r="D5742" t="s">
        <v>3239</v>
      </c>
      <c r="H5742" t="s">
        <v>3438</v>
      </c>
      <c r="I5742">
        <v>112</v>
      </c>
      <c r="J5742" t="s">
        <v>3446</v>
      </c>
      <c r="K5742">
        <v>1992</v>
      </c>
      <c r="L5742" t="s">
        <v>29</v>
      </c>
      <c r="M5742" t="s">
        <v>29</v>
      </c>
      <c r="N5742">
        <v>5.3169399999999998</v>
      </c>
      <c r="O5742">
        <v>115.142799</v>
      </c>
      <c r="P5742" t="s">
        <v>3542</v>
      </c>
      <c r="Q5742" s="3">
        <f>Table1[[#This Row],[Capacity (MW)]]*0.395*8760*10^-6</f>
        <v>0.38754240000000001</v>
      </c>
      <c r="R5742" s="3" cm="1">
        <f t="array" ref="R5742">AVERAGE(VLOOKUP(_xlfn.TEXTSPLIT(Table1[[#This Row],[Fuel (no space after comma)]], ","), FuelList_Final_EF!$A$2:$B$65, 2, FALSE))</f>
        <v>53.06</v>
      </c>
      <c r="S5742" s="3">
        <f>Table1[[#This Row],[Generation (TWh)]]*10^9*VLOOKUP(Table1[[#This Row],[Turbine/Engine Technology]],Technology_HR!$A$2:$B$11,2,FALSE)*10^-6</f>
        <v>2925557.5776</v>
      </c>
      <c r="T5742" s="5">
        <f>Table1[[#This Row],[Fuel Consumption (mmBtu)]]*Table1[[#This Row],[Emission Factor (kg CO2/ mmBtu)]]*10^3</f>
        <v>155230085067.45599</v>
      </c>
      <c r="U5742" s="3">
        <f>Table1[[#This Row],[Emissions (g CO2)]]/(Table1[[#This Row],[Generation (TWh)]]*10^9)</f>
        <v>400.54993999999999</v>
      </c>
    </row>
    <row r="5743" spans="1:21" x14ac:dyDescent="0.35">
      <c r="A5743" t="s">
        <v>1576</v>
      </c>
      <c r="B5743" t="s">
        <v>3239</v>
      </c>
      <c r="C5743" t="str">
        <f>SUBSTITUTE(Table1[[#This Row],[Fuel]],", ",",")</f>
        <v>fossil gas: natural gas</v>
      </c>
      <c r="D5743" t="s">
        <v>3239</v>
      </c>
      <c r="H5743" t="s">
        <v>3438</v>
      </c>
      <c r="I5743">
        <v>950</v>
      </c>
      <c r="J5743" t="s">
        <v>3446</v>
      </c>
      <c r="K5743">
        <v>2017</v>
      </c>
      <c r="L5743" t="s">
        <v>29</v>
      </c>
      <c r="M5743" t="s">
        <v>29</v>
      </c>
      <c r="N5743">
        <v>1.376965</v>
      </c>
      <c r="O5743">
        <v>104.174396</v>
      </c>
      <c r="P5743" t="s">
        <v>3542</v>
      </c>
      <c r="Q5743" s="3">
        <f>Table1[[#This Row],[Capacity (MW)]]*0.395*8760*10^-6</f>
        <v>3.2871899999999998</v>
      </c>
      <c r="R5743" s="3" cm="1">
        <f t="array" ref="R5743">AVERAGE(VLOOKUP(_xlfn.TEXTSPLIT(Table1[[#This Row],[Fuel (no space after comma)]], ","), FuelList_Final_EF!$A$2:$B$65, 2, FALSE))</f>
        <v>53.06</v>
      </c>
      <c r="S5743" s="3">
        <f>Table1[[#This Row],[Generation (TWh)]]*10^9*VLOOKUP(Table1[[#This Row],[Turbine/Engine Technology]],Technology_HR!$A$2:$B$11,2,FALSE)*10^-6</f>
        <v>24814997.309999999</v>
      </c>
      <c r="T5743" s="5">
        <f>Table1[[#This Row],[Fuel Consumption (mmBtu)]]*Table1[[#This Row],[Emission Factor (kg CO2/ mmBtu)]]*10^3</f>
        <v>1316683757268.6001</v>
      </c>
      <c r="U5743" s="3">
        <f>Table1[[#This Row],[Emissions (g CO2)]]/(Table1[[#This Row],[Generation (TWh)]]*10^9)</f>
        <v>400.54994000000005</v>
      </c>
    </row>
    <row r="5744" spans="1:21" x14ac:dyDescent="0.35">
      <c r="A5744" t="s">
        <v>1576</v>
      </c>
      <c r="B5744" t="s">
        <v>3239</v>
      </c>
      <c r="C5744" t="str">
        <f>SUBSTITUTE(Table1[[#This Row],[Fuel]],", ",",")</f>
        <v>fossil gas: natural gas</v>
      </c>
      <c r="D5744" t="s">
        <v>3239</v>
      </c>
      <c r="H5744" t="s">
        <v>3438</v>
      </c>
      <c r="I5744">
        <v>950</v>
      </c>
      <c r="J5744" t="s">
        <v>3446</v>
      </c>
      <c r="K5744">
        <v>2017</v>
      </c>
      <c r="L5744" t="s">
        <v>29</v>
      </c>
      <c r="M5744" t="s">
        <v>29</v>
      </c>
      <c r="N5744">
        <v>1.376965</v>
      </c>
      <c r="O5744">
        <v>104.174396</v>
      </c>
      <c r="P5744" t="s">
        <v>3542</v>
      </c>
      <c r="Q5744" s="3">
        <f>Table1[[#This Row],[Capacity (MW)]]*0.395*8760*10^-6</f>
        <v>3.2871899999999998</v>
      </c>
      <c r="R5744" s="3" cm="1">
        <f t="array" ref="R5744">AVERAGE(VLOOKUP(_xlfn.TEXTSPLIT(Table1[[#This Row],[Fuel (no space after comma)]], ","), FuelList_Final_EF!$A$2:$B$65, 2, FALSE))</f>
        <v>53.06</v>
      </c>
      <c r="S5744" s="3">
        <f>Table1[[#This Row],[Generation (TWh)]]*10^9*VLOOKUP(Table1[[#This Row],[Turbine/Engine Technology]],Technology_HR!$A$2:$B$11,2,FALSE)*10^-6</f>
        <v>24814997.309999999</v>
      </c>
      <c r="T5744" s="5">
        <f>Table1[[#This Row],[Fuel Consumption (mmBtu)]]*Table1[[#This Row],[Emission Factor (kg CO2/ mmBtu)]]*10^3</f>
        <v>1316683757268.6001</v>
      </c>
      <c r="U5744" s="3">
        <f>Table1[[#This Row],[Emissions (g CO2)]]/(Table1[[#This Row],[Generation (TWh)]]*10^9)</f>
        <v>400.54994000000005</v>
      </c>
    </row>
    <row r="5745" spans="1:21" x14ac:dyDescent="0.35">
      <c r="A5745" t="s">
        <v>1577</v>
      </c>
      <c r="B5745" t="s">
        <v>3239</v>
      </c>
      <c r="C5745" t="str">
        <f>SUBSTITUTE(Table1[[#This Row],[Fuel]],", ",",")</f>
        <v>fossil gas: natural gas</v>
      </c>
      <c r="D5745" t="s">
        <v>3239</v>
      </c>
      <c r="H5745" t="s">
        <v>3438</v>
      </c>
      <c r="I5745">
        <v>650</v>
      </c>
      <c r="J5745" t="s">
        <v>3446</v>
      </c>
      <c r="K5745">
        <v>2003</v>
      </c>
      <c r="L5745" t="s">
        <v>29</v>
      </c>
      <c r="M5745">
        <v>2024</v>
      </c>
      <c r="N5745">
        <v>6.3403999999999998</v>
      </c>
      <c r="O5745">
        <v>100.1568</v>
      </c>
      <c r="P5745" t="s">
        <v>3542</v>
      </c>
      <c r="Q5745" s="3">
        <f>Table1[[#This Row],[Capacity (MW)]]*0.395*8760*10^-6</f>
        <v>2.2491300000000001</v>
      </c>
      <c r="R5745" s="3" cm="1">
        <f t="array" ref="R5745">AVERAGE(VLOOKUP(_xlfn.TEXTSPLIT(Table1[[#This Row],[Fuel (no space after comma)]], ","), FuelList_Final_EF!$A$2:$B$65, 2, FALSE))</f>
        <v>53.06</v>
      </c>
      <c r="S5745" s="3">
        <f>Table1[[#This Row],[Generation (TWh)]]*10^9*VLOOKUP(Table1[[#This Row],[Turbine/Engine Technology]],Technology_HR!$A$2:$B$11,2,FALSE)*10^-6</f>
        <v>16978682.370000001</v>
      </c>
      <c r="T5745" s="5">
        <f>Table1[[#This Row],[Fuel Consumption (mmBtu)]]*Table1[[#This Row],[Emission Factor (kg CO2/ mmBtu)]]*10^3</f>
        <v>900888886552.20007</v>
      </c>
      <c r="U5745" s="3">
        <f>Table1[[#This Row],[Emissions (g CO2)]]/(Table1[[#This Row],[Generation (TWh)]]*10^9)</f>
        <v>400.54994000000005</v>
      </c>
    </row>
    <row r="5746" spans="1:21" x14ac:dyDescent="0.35">
      <c r="A5746" t="s">
        <v>1578</v>
      </c>
      <c r="B5746" t="s">
        <v>3243</v>
      </c>
      <c r="C5746" t="str">
        <f>SUBSTITUTE(Table1[[#This Row],[Fuel]],", ",",")</f>
        <v>fossil gas: natural gas,fossil liquids: fuel oil</v>
      </c>
      <c r="D5746" t="s">
        <v>3239</v>
      </c>
      <c r="E5746" t="s">
        <v>3275</v>
      </c>
      <c r="H5746" t="s">
        <v>3436</v>
      </c>
      <c r="I5746">
        <v>110</v>
      </c>
      <c r="J5746" t="s">
        <v>3446</v>
      </c>
      <c r="K5746">
        <v>1995</v>
      </c>
      <c r="L5746" t="s">
        <v>29</v>
      </c>
      <c r="M5746" t="s">
        <v>29</v>
      </c>
      <c r="N5746">
        <v>2.3455870000000001</v>
      </c>
      <c r="O5746">
        <v>102.050544</v>
      </c>
      <c r="P5746" t="s">
        <v>3542</v>
      </c>
      <c r="Q5746" s="3">
        <f>Table1[[#This Row],[Capacity (MW)]]*0.395*8760*10^-6</f>
        <v>0.38062199999999996</v>
      </c>
      <c r="R5746" s="3" cm="1">
        <f t="array" ref="R5746">AVERAGE(VLOOKUP(_xlfn.TEXTSPLIT(Table1[[#This Row],[Fuel (no space after comma)]], ","), FuelList_Final_EF!$A$2:$B$65, 2, FALSE))</f>
        <v>65.583341148886291</v>
      </c>
      <c r="S5746" s="3">
        <f>Table1[[#This Row],[Generation (TWh)]]*10^9*VLOOKUP(Table1[[#This Row],[Turbine/Engine Technology]],Technology_HR!$A$2:$B$11,2,FALSE)*10^-6</f>
        <v>4190648.2199999993</v>
      </c>
      <c r="T5746" s="5">
        <f>Table1[[#This Row],[Fuel Consumption (mmBtu)]]*Table1[[#This Row],[Emission Factor (kg CO2/ mmBtu)]]*10^3</f>
        <v>274836711847.23306</v>
      </c>
      <c r="U5746" s="3">
        <f>Table1[[#This Row],[Emissions (g CO2)]]/(Table1[[#This Row],[Generation (TWh)]]*10^9)</f>
        <v>722.07258604923811</v>
      </c>
    </row>
    <row r="5747" spans="1:21" x14ac:dyDescent="0.35">
      <c r="A5747" t="s">
        <v>1578</v>
      </c>
      <c r="B5747" t="s">
        <v>3243</v>
      </c>
      <c r="C5747" t="str">
        <f>SUBSTITUTE(Table1[[#This Row],[Fuel]],", ",",")</f>
        <v>fossil gas: natural gas,fossil liquids: fuel oil</v>
      </c>
      <c r="D5747" t="s">
        <v>3239</v>
      </c>
      <c r="E5747" t="s">
        <v>3275</v>
      </c>
      <c r="H5747" t="s">
        <v>3436</v>
      </c>
      <c r="I5747">
        <v>110</v>
      </c>
      <c r="J5747" t="s">
        <v>3446</v>
      </c>
      <c r="K5747">
        <v>1995</v>
      </c>
      <c r="L5747" t="s">
        <v>29</v>
      </c>
      <c r="M5747" t="s">
        <v>29</v>
      </c>
      <c r="N5747">
        <v>2.3455870000000001</v>
      </c>
      <c r="O5747">
        <v>102.050544</v>
      </c>
      <c r="P5747" t="s">
        <v>3542</v>
      </c>
      <c r="Q5747" s="3">
        <f>Table1[[#This Row],[Capacity (MW)]]*0.395*8760*10^-6</f>
        <v>0.38062199999999996</v>
      </c>
      <c r="R5747" s="3" cm="1">
        <f t="array" ref="R5747">AVERAGE(VLOOKUP(_xlfn.TEXTSPLIT(Table1[[#This Row],[Fuel (no space after comma)]], ","), FuelList_Final_EF!$A$2:$B$65, 2, FALSE))</f>
        <v>65.583341148886291</v>
      </c>
      <c r="S5747" s="3">
        <f>Table1[[#This Row],[Generation (TWh)]]*10^9*VLOOKUP(Table1[[#This Row],[Turbine/Engine Technology]],Technology_HR!$A$2:$B$11,2,FALSE)*10^-6</f>
        <v>4190648.2199999993</v>
      </c>
      <c r="T5747" s="5">
        <f>Table1[[#This Row],[Fuel Consumption (mmBtu)]]*Table1[[#This Row],[Emission Factor (kg CO2/ mmBtu)]]*10^3</f>
        <v>274836711847.23306</v>
      </c>
      <c r="U5747" s="3">
        <f>Table1[[#This Row],[Emissions (g CO2)]]/(Table1[[#This Row],[Generation (TWh)]]*10^9)</f>
        <v>722.07258604923811</v>
      </c>
    </row>
    <row r="5748" spans="1:21" x14ac:dyDescent="0.35">
      <c r="A5748" t="s">
        <v>1578</v>
      </c>
      <c r="B5748" t="s">
        <v>3243</v>
      </c>
      <c r="C5748" t="str">
        <f>SUBSTITUTE(Table1[[#This Row],[Fuel]],", ",",")</f>
        <v>fossil gas: natural gas,fossil liquids: fuel oil</v>
      </c>
      <c r="D5748" t="s">
        <v>3239</v>
      </c>
      <c r="E5748" t="s">
        <v>3275</v>
      </c>
      <c r="H5748" t="s">
        <v>3436</v>
      </c>
      <c r="I5748">
        <v>110</v>
      </c>
      <c r="J5748" t="s">
        <v>3446</v>
      </c>
      <c r="K5748">
        <v>1995</v>
      </c>
      <c r="L5748" t="s">
        <v>29</v>
      </c>
      <c r="M5748" t="s">
        <v>29</v>
      </c>
      <c r="N5748">
        <v>2.3455870000000001</v>
      </c>
      <c r="O5748">
        <v>102.050544</v>
      </c>
      <c r="P5748" t="s">
        <v>3542</v>
      </c>
      <c r="Q5748" s="3">
        <f>Table1[[#This Row],[Capacity (MW)]]*0.395*8760*10^-6</f>
        <v>0.38062199999999996</v>
      </c>
      <c r="R5748" s="3" cm="1">
        <f t="array" ref="R5748">AVERAGE(VLOOKUP(_xlfn.TEXTSPLIT(Table1[[#This Row],[Fuel (no space after comma)]], ","), FuelList_Final_EF!$A$2:$B$65, 2, FALSE))</f>
        <v>65.583341148886291</v>
      </c>
      <c r="S5748" s="3">
        <f>Table1[[#This Row],[Generation (TWh)]]*10^9*VLOOKUP(Table1[[#This Row],[Turbine/Engine Technology]],Technology_HR!$A$2:$B$11,2,FALSE)*10^-6</f>
        <v>4190648.2199999993</v>
      </c>
      <c r="T5748" s="5">
        <f>Table1[[#This Row],[Fuel Consumption (mmBtu)]]*Table1[[#This Row],[Emission Factor (kg CO2/ mmBtu)]]*10^3</f>
        <v>274836711847.23306</v>
      </c>
      <c r="U5748" s="3">
        <f>Table1[[#This Row],[Emissions (g CO2)]]/(Table1[[#This Row],[Generation (TWh)]]*10^9)</f>
        <v>722.07258604923811</v>
      </c>
    </row>
    <row r="5749" spans="1:21" x14ac:dyDescent="0.35">
      <c r="A5749" t="s">
        <v>1578</v>
      </c>
      <c r="B5749" t="s">
        <v>3243</v>
      </c>
      <c r="C5749" t="str">
        <f>SUBSTITUTE(Table1[[#This Row],[Fuel]],", ",",")</f>
        <v>fossil gas: natural gas,fossil liquids: fuel oil</v>
      </c>
      <c r="D5749" t="s">
        <v>3239</v>
      </c>
      <c r="E5749" t="s">
        <v>3275</v>
      </c>
      <c r="H5749" t="s">
        <v>3436</v>
      </c>
      <c r="I5749">
        <v>110</v>
      </c>
      <c r="J5749" t="s">
        <v>3446</v>
      </c>
      <c r="K5749">
        <v>1995</v>
      </c>
      <c r="L5749" t="s">
        <v>29</v>
      </c>
      <c r="M5749" t="s">
        <v>29</v>
      </c>
      <c r="N5749">
        <v>2.3455870000000001</v>
      </c>
      <c r="O5749">
        <v>102.050544</v>
      </c>
      <c r="P5749" t="s">
        <v>3542</v>
      </c>
      <c r="Q5749" s="3">
        <f>Table1[[#This Row],[Capacity (MW)]]*0.395*8760*10^-6</f>
        <v>0.38062199999999996</v>
      </c>
      <c r="R5749" s="3" cm="1">
        <f t="array" ref="R5749">AVERAGE(VLOOKUP(_xlfn.TEXTSPLIT(Table1[[#This Row],[Fuel (no space after comma)]], ","), FuelList_Final_EF!$A$2:$B$65, 2, FALSE))</f>
        <v>65.583341148886291</v>
      </c>
      <c r="S5749" s="3">
        <f>Table1[[#This Row],[Generation (TWh)]]*10^9*VLOOKUP(Table1[[#This Row],[Turbine/Engine Technology]],Technology_HR!$A$2:$B$11,2,FALSE)*10^-6</f>
        <v>4190648.2199999993</v>
      </c>
      <c r="T5749" s="5">
        <f>Table1[[#This Row],[Fuel Consumption (mmBtu)]]*Table1[[#This Row],[Emission Factor (kg CO2/ mmBtu)]]*10^3</f>
        <v>274836711847.23306</v>
      </c>
      <c r="U5749" s="3">
        <f>Table1[[#This Row],[Emissions (g CO2)]]/(Table1[[#This Row],[Generation (TWh)]]*10^9)</f>
        <v>722.07258604923811</v>
      </c>
    </row>
    <row r="5750" spans="1:21" x14ac:dyDescent="0.35">
      <c r="A5750" t="s">
        <v>1579</v>
      </c>
      <c r="B5750" t="s">
        <v>3239</v>
      </c>
      <c r="C5750" t="str">
        <f>SUBSTITUTE(Table1[[#This Row],[Fuel]],", ",",")</f>
        <v>fossil gas: natural gas</v>
      </c>
      <c r="D5750" t="s">
        <v>3239</v>
      </c>
      <c r="H5750" t="s">
        <v>3438</v>
      </c>
      <c r="I5750">
        <v>536</v>
      </c>
      <c r="J5750" t="s">
        <v>3446</v>
      </c>
      <c r="K5750">
        <v>2016</v>
      </c>
      <c r="L5750" t="s">
        <v>29</v>
      </c>
      <c r="M5750" t="s">
        <v>29</v>
      </c>
      <c r="N5750">
        <v>5.3743999999999996</v>
      </c>
      <c r="O5750">
        <v>100.3746</v>
      </c>
      <c r="P5750" t="s">
        <v>3542</v>
      </c>
      <c r="Q5750" s="3">
        <f>Table1[[#This Row],[Capacity (MW)]]*0.395*8760*10^-6</f>
        <v>1.8546672</v>
      </c>
      <c r="R5750" s="3" cm="1">
        <f t="array" ref="R5750">AVERAGE(VLOOKUP(_xlfn.TEXTSPLIT(Table1[[#This Row],[Fuel (no space after comma)]], ","), FuelList_Final_EF!$A$2:$B$65, 2, FALSE))</f>
        <v>53.06</v>
      </c>
      <c r="S5750" s="3">
        <f>Table1[[#This Row],[Generation (TWh)]]*10^9*VLOOKUP(Table1[[#This Row],[Turbine/Engine Technology]],Technology_HR!$A$2:$B$11,2,FALSE)*10^-6</f>
        <v>14000882.692799998</v>
      </c>
      <c r="T5750" s="5">
        <f>Table1[[#This Row],[Fuel Consumption (mmBtu)]]*Table1[[#This Row],[Emission Factor (kg CO2/ mmBtu)]]*10^3</f>
        <v>742886835679.96802</v>
      </c>
      <c r="U5750" s="3">
        <f>Table1[[#This Row],[Emissions (g CO2)]]/(Table1[[#This Row],[Generation (TWh)]]*10^9)</f>
        <v>400.54993999999999</v>
      </c>
    </row>
    <row r="5751" spans="1:21" x14ac:dyDescent="0.35">
      <c r="A5751" t="s">
        <v>1579</v>
      </c>
      <c r="B5751" t="s">
        <v>3239</v>
      </c>
      <c r="C5751" t="str">
        <f>SUBSTITUTE(Table1[[#This Row],[Fuel]],", ",",")</f>
        <v>fossil gas: natural gas</v>
      </c>
      <c r="D5751" t="s">
        <v>3239</v>
      </c>
      <c r="H5751" t="s">
        <v>3438</v>
      </c>
      <c r="I5751">
        <v>536</v>
      </c>
      <c r="J5751" t="s">
        <v>3446</v>
      </c>
      <c r="K5751">
        <v>2016</v>
      </c>
      <c r="L5751" t="s">
        <v>29</v>
      </c>
      <c r="M5751" t="s">
        <v>29</v>
      </c>
      <c r="N5751">
        <v>5.3743999999999996</v>
      </c>
      <c r="O5751">
        <v>100.3746</v>
      </c>
      <c r="P5751" t="s">
        <v>3542</v>
      </c>
      <c r="Q5751" s="3">
        <f>Table1[[#This Row],[Capacity (MW)]]*0.395*8760*10^-6</f>
        <v>1.8546672</v>
      </c>
      <c r="R5751" s="3" cm="1">
        <f t="array" ref="R5751">AVERAGE(VLOOKUP(_xlfn.TEXTSPLIT(Table1[[#This Row],[Fuel (no space after comma)]], ","), FuelList_Final_EF!$A$2:$B$65, 2, FALSE))</f>
        <v>53.06</v>
      </c>
      <c r="S5751" s="3">
        <f>Table1[[#This Row],[Generation (TWh)]]*10^9*VLOOKUP(Table1[[#This Row],[Turbine/Engine Technology]],Technology_HR!$A$2:$B$11,2,FALSE)*10^-6</f>
        <v>14000882.692799998</v>
      </c>
      <c r="T5751" s="5">
        <f>Table1[[#This Row],[Fuel Consumption (mmBtu)]]*Table1[[#This Row],[Emission Factor (kg CO2/ mmBtu)]]*10^3</f>
        <v>742886835679.96802</v>
      </c>
      <c r="U5751" s="3">
        <f>Table1[[#This Row],[Emissions (g CO2)]]/(Table1[[#This Row],[Generation (TWh)]]*10^9)</f>
        <v>400.54993999999999</v>
      </c>
    </row>
    <row r="5752" spans="1:21" x14ac:dyDescent="0.35">
      <c r="A5752" t="s">
        <v>1567</v>
      </c>
      <c r="B5752" t="s">
        <v>3239</v>
      </c>
      <c r="C5752" t="str">
        <f>SUBSTITUTE(Table1[[#This Row],[Fuel]],", ",",")</f>
        <v>fossil gas: natural gas</v>
      </c>
      <c r="D5752" t="s">
        <v>3239</v>
      </c>
      <c r="H5752" t="s">
        <v>3438</v>
      </c>
      <c r="I5752">
        <v>350</v>
      </c>
      <c r="J5752" t="s">
        <v>3446</v>
      </c>
      <c r="K5752">
        <v>2003</v>
      </c>
      <c r="L5752" t="s">
        <v>29</v>
      </c>
      <c r="M5752">
        <v>2024</v>
      </c>
      <c r="N5752">
        <v>5.3752000000000004</v>
      </c>
      <c r="O5752">
        <v>100.374</v>
      </c>
      <c r="P5752" t="s">
        <v>3542</v>
      </c>
      <c r="Q5752" s="3">
        <f>Table1[[#This Row],[Capacity (MW)]]*0.395*8760*10^-6</f>
        <v>1.2110699999999999</v>
      </c>
      <c r="R5752" s="3" cm="1">
        <f t="array" ref="R5752">AVERAGE(VLOOKUP(_xlfn.TEXTSPLIT(Table1[[#This Row],[Fuel (no space after comma)]], ","), FuelList_Final_EF!$A$2:$B$65, 2, FALSE))</f>
        <v>53.06</v>
      </c>
      <c r="S5752" s="3">
        <f>Table1[[#This Row],[Generation (TWh)]]*10^9*VLOOKUP(Table1[[#This Row],[Turbine/Engine Technology]],Technology_HR!$A$2:$B$11,2,FALSE)*10^-6</f>
        <v>9142367.4299999978</v>
      </c>
      <c r="T5752" s="5">
        <f>Table1[[#This Row],[Fuel Consumption (mmBtu)]]*Table1[[#This Row],[Emission Factor (kg CO2/ mmBtu)]]*10^3</f>
        <v>485094015835.79993</v>
      </c>
      <c r="U5752" s="3">
        <f>Table1[[#This Row],[Emissions (g CO2)]]/(Table1[[#This Row],[Generation (TWh)]]*10^9)</f>
        <v>400.54993999999999</v>
      </c>
    </row>
    <row r="5753" spans="1:21" x14ac:dyDescent="0.35">
      <c r="A5753" t="s">
        <v>1580</v>
      </c>
      <c r="B5753" t="s">
        <v>3239</v>
      </c>
      <c r="C5753" t="str">
        <f>SUBSTITUTE(Table1[[#This Row],[Fuel]],", ",",")</f>
        <v>fossil gas: natural gas</v>
      </c>
      <c r="D5753" t="s">
        <v>3239</v>
      </c>
      <c r="H5753" t="s">
        <v>3438</v>
      </c>
      <c r="I5753">
        <v>1600</v>
      </c>
      <c r="J5753" t="s">
        <v>3447</v>
      </c>
      <c r="K5753">
        <v>2029</v>
      </c>
      <c r="L5753" t="s">
        <v>29</v>
      </c>
      <c r="M5753" t="s">
        <v>29</v>
      </c>
      <c r="N5753">
        <v>5.8011109999999997</v>
      </c>
      <c r="O5753">
        <v>100.37298</v>
      </c>
      <c r="P5753" t="s">
        <v>3542</v>
      </c>
      <c r="Q5753" s="3">
        <f>Table1[[#This Row],[Capacity (MW)]]*0.395*8760*10^-6</f>
        <v>5.5363199999999999</v>
      </c>
      <c r="R5753" s="3" cm="1">
        <f t="array" ref="R5753">AVERAGE(VLOOKUP(_xlfn.TEXTSPLIT(Table1[[#This Row],[Fuel (no space after comma)]], ","), FuelList_Final_EF!$A$2:$B$65, 2, FALSE))</f>
        <v>53.06</v>
      </c>
      <c r="S5753" s="3">
        <f>Table1[[#This Row],[Generation (TWh)]]*10^9*VLOOKUP(Table1[[#This Row],[Turbine/Engine Technology]],Technology_HR!$A$2:$B$11,2,FALSE)*10^-6</f>
        <v>41793679.68</v>
      </c>
      <c r="T5753" s="5">
        <f>Table1[[#This Row],[Fuel Consumption (mmBtu)]]*Table1[[#This Row],[Emission Factor (kg CO2/ mmBtu)]]*10^3</f>
        <v>2217572643820.8003</v>
      </c>
      <c r="U5753" s="3">
        <f>Table1[[#This Row],[Emissions (g CO2)]]/(Table1[[#This Row],[Generation (TWh)]]*10^9)</f>
        <v>400.54994000000005</v>
      </c>
    </row>
    <row r="5754" spans="1:21" x14ac:dyDescent="0.35">
      <c r="A5754" t="s">
        <v>191</v>
      </c>
      <c r="B5754" t="s">
        <v>3239</v>
      </c>
      <c r="C5754" t="str">
        <f>SUBSTITUTE(Table1[[#This Row],[Fuel]],", ",",")</f>
        <v>fossil gas: natural gas</v>
      </c>
      <c r="D5754" t="s">
        <v>3239</v>
      </c>
      <c r="H5754" t="s">
        <v>3436</v>
      </c>
      <c r="I5754">
        <v>135</v>
      </c>
      <c r="J5754" t="s">
        <v>3446</v>
      </c>
      <c r="K5754">
        <v>1993</v>
      </c>
      <c r="L5754" t="s">
        <v>29</v>
      </c>
      <c r="M5754">
        <v>2025</v>
      </c>
      <c r="N5754">
        <v>2.9659</v>
      </c>
      <c r="O5754">
        <v>101.68470000000001</v>
      </c>
      <c r="P5754" t="s">
        <v>3542</v>
      </c>
      <c r="Q5754" s="3">
        <f>Table1[[#This Row],[Capacity (MW)]]*0.395*8760*10^-6</f>
        <v>0.46712699999999996</v>
      </c>
      <c r="R5754" s="3" cm="1">
        <f t="array" ref="R5754">AVERAGE(VLOOKUP(_xlfn.TEXTSPLIT(Table1[[#This Row],[Fuel (no space after comma)]], ","), FuelList_Final_EF!$A$2:$B$65, 2, FALSE))</f>
        <v>53.06</v>
      </c>
      <c r="S5754" s="3">
        <f>Table1[[#This Row],[Generation (TWh)]]*10^9*VLOOKUP(Table1[[#This Row],[Turbine/Engine Technology]],Technology_HR!$A$2:$B$11,2,FALSE)*10^-6</f>
        <v>5143068.2699999986</v>
      </c>
      <c r="T5754" s="5">
        <f>Table1[[#This Row],[Fuel Consumption (mmBtu)]]*Table1[[#This Row],[Emission Factor (kg CO2/ mmBtu)]]*10^3</f>
        <v>272891202406.19992</v>
      </c>
      <c r="U5754" s="3">
        <f>Table1[[#This Row],[Emissions (g CO2)]]/(Table1[[#This Row],[Generation (TWh)]]*10^9)</f>
        <v>584.1905999999999</v>
      </c>
    </row>
    <row r="5755" spans="1:21" x14ac:dyDescent="0.35">
      <c r="A5755" t="s">
        <v>191</v>
      </c>
      <c r="B5755" t="s">
        <v>3239</v>
      </c>
      <c r="C5755" t="str">
        <f>SUBSTITUTE(Table1[[#This Row],[Fuel]],", ",",")</f>
        <v>fossil gas: natural gas</v>
      </c>
      <c r="D5755" t="s">
        <v>3239</v>
      </c>
      <c r="H5755" t="s">
        <v>3436</v>
      </c>
      <c r="I5755">
        <v>135</v>
      </c>
      <c r="J5755" t="s">
        <v>3446</v>
      </c>
      <c r="K5755">
        <v>1993</v>
      </c>
      <c r="L5755" t="s">
        <v>29</v>
      </c>
      <c r="M5755">
        <v>2025</v>
      </c>
      <c r="N5755">
        <v>2.9659</v>
      </c>
      <c r="O5755">
        <v>101.68470000000001</v>
      </c>
      <c r="P5755" t="s">
        <v>3542</v>
      </c>
      <c r="Q5755" s="3">
        <f>Table1[[#This Row],[Capacity (MW)]]*0.395*8760*10^-6</f>
        <v>0.46712699999999996</v>
      </c>
      <c r="R5755" s="3" cm="1">
        <f t="array" ref="R5755">AVERAGE(VLOOKUP(_xlfn.TEXTSPLIT(Table1[[#This Row],[Fuel (no space after comma)]], ","), FuelList_Final_EF!$A$2:$B$65, 2, FALSE))</f>
        <v>53.06</v>
      </c>
      <c r="S5755" s="3">
        <f>Table1[[#This Row],[Generation (TWh)]]*10^9*VLOOKUP(Table1[[#This Row],[Turbine/Engine Technology]],Technology_HR!$A$2:$B$11,2,FALSE)*10^-6</f>
        <v>5143068.2699999986</v>
      </c>
      <c r="T5755" s="5">
        <f>Table1[[#This Row],[Fuel Consumption (mmBtu)]]*Table1[[#This Row],[Emission Factor (kg CO2/ mmBtu)]]*10^3</f>
        <v>272891202406.19992</v>
      </c>
      <c r="U5755" s="3">
        <f>Table1[[#This Row],[Emissions (g CO2)]]/(Table1[[#This Row],[Generation (TWh)]]*10^9)</f>
        <v>584.1905999999999</v>
      </c>
    </row>
    <row r="5756" spans="1:21" x14ac:dyDescent="0.35">
      <c r="A5756" t="s">
        <v>1559</v>
      </c>
      <c r="B5756" t="s">
        <v>3239</v>
      </c>
      <c r="C5756" t="str">
        <f>SUBSTITUTE(Table1[[#This Row],[Fuel]],", ",",")</f>
        <v>fossil gas: natural gas</v>
      </c>
      <c r="D5756" t="s">
        <v>3239</v>
      </c>
      <c r="H5756" t="s">
        <v>3438</v>
      </c>
      <c r="I5756">
        <v>190</v>
      </c>
      <c r="J5756" t="s">
        <v>3446</v>
      </c>
      <c r="K5756">
        <v>2007</v>
      </c>
      <c r="L5756" t="s">
        <v>29</v>
      </c>
      <c r="M5756" t="s">
        <v>29</v>
      </c>
      <c r="N5756">
        <v>6.0918000000000001</v>
      </c>
      <c r="O5756">
        <v>116.163</v>
      </c>
      <c r="P5756" t="s">
        <v>3542</v>
      </c>
      <c r="Q5756" s="3">
        <f>Table1[[#This Row],[Capacity (MW)]]*0.395*8760*10^-6</f>
        <v>0.65743799999999997</v>
      </c>
      <c r="R5756" s="3" cm="1">
        <f t="array" ref="R5756">AVERAGE(VLOOKUP(_xlfn.TEXTSPLIT(Table1[[#This Row],[Fuel (no space after comma)]], ","), FuelList_Final_EF!$A$2:$B$65, 2, FALSE))</f>
        <v>53.06</v>
      </c>
      <c r="S5756" s="3">
        <f>Table1[[#This Row],[Generation (TWh)]]*10^9*VLOOKUP(Table1[[#This Row],[Turbine/Engine Technology]],Technology_HR!$A$2:$B$11,2,FALSE)*10^-6</f>
        <v>4962999.4619999994</v>
      </c>
      <c r="T5756" s="5">
        <f>Table1[[#This Row],[Fuel Consumption (mmBtu)]]*Table1[[#This Row],[Emission Factor (kg CO2/ mmBtu)]]*10^3</f>
        <v>263336751453.71997</v>
      </c>
      <c r="U5756" s="3">
        <f>Table1[[#This Row],[Emissions (g CO2)]]/(Table1[[#This Row],[Generation (TWh)]]*10^9)</f>
        <v>400.54993999999994</v>
      </c>
    </row>
    <row r="5757" spans="1:21" x14ac:dyDescent="0.35">
      <c r="A5757" t="s">
        <v>1559</v>
      </c>
      <c r="B5757" t="s">
        <v>3239</v>
      </c>
      <c r="C5757" t="str">
        <f>SUBSTITUTE(Table1[[#This Row],[Fuel]],", ",",")</f>
        <v>fossil gas: natural gas</v>
      </c>
      <c r="D5757" t="s">
        <v>3239</v>
      </c>
      <c r="H5757" t="s">
        <v>3438</v>
      </c>
      <c r="I5757">
        <v>190</v>
      </c>
      <c r="J5757" t="s">
        <v>3446</v>
      </c>
      <c r="K5757">
        <v>2010</v>
      </c>
      <c r="L5757" t="s">
        <v>29</v>
      </c>
      <c r="M5757" t="s">
        <v>29</v>
      </c>
      <c r="N5757">
        <v>6.0918000000000001</v>
      </c>
      <c r="O5757">
        <v>116.163</v>
      </c>
      <c r="P5757" t="s">
        <v>3542</v>
      </c>
      <c r="Q5757" s="3">
        <f>Table1[[#This Row],[Capacity (MW)]]*0.395*8760*10^-6</f>
        <v>0.65743799999999997</v>
      </c>
      <c r="R5757" s="3" cm="1">
        <f t="array" ref="R5757">AVERAGE(VLOOKUP(_xlfn.TEXTSPLIT(Table1[[#This Row],[Fuel (no space after comma)]], ","), FuelList_Final_EF!$A$2:$B$65, 2, FALSE))</f>
        <v>53.06</v>
      </c>
      <c r="S5757" s="3">
        <f>Table1[[#This Row],[Generation (TWh)]]*10^9*VLOOKUP(Table1[[#This Row],[Turbine/Engine Technology]],Technology_HR!$A$2:$B$11,2,FALSE)*10^-6</f>
        <v>4962999.4619999994</v>
      </c>
      <c r="T5757" s="5">
        <f>Table1[[#This Row],[Fuel Consumption (mmBtu)]]*Table1[[#This Row],[Emission Factor (kg CO2/ mmBtu)]]*10^3</f>
        <v>263336751453.71997</v>
      </c>
      <c r="U5757" s="3">
        <f>Table1[[#This Row],[Emissions (g CO2)]]/(Table1[[#This Row],[Generation (TWh)]]*10^9)</f>
        <v>400.54993999999994</v>
      </c>
    </row>
    <row r="5758" spans="1:21" x14ac:dyDescent="0.35">
      <c r="A5758" t="s">
        <v>1581</v>
      </c>
      <c r="B5758" t="s">
        <v>3239</v>
      </c>
      <c r="C5758" t="str">
        <f>SUBSTITUTE(Table1[[#This Row],[Fuel]],", ",",")</f>
        <v>fossil gas: natural gas</v>
      </c>
      <c r="D5758" t="s">
        <v>3239</v>
      </c>
      <c r="H5758" t="s">
        <v>3438</v>
      </c>
      <c r="I5758">
        <v>113.8</v>
      </c>
      <c r="J5758" t="s">
        <v>3446</v>
      </c>
      <c r="K5758">
        <v>2006</v>
      </c>
      <c r="L5758" t="s">
        <v>29</v>
      </c>
      <c r="M5758" t="s">
        <v>29</v>
      </c>
      <c r="N5758">
        <v>6.0909000000000004</v>
      </c>
      <c r="O5758">
        <v>116.16670000000001</v>
      </c>
      <c r="P5758" t="s">
        <v>3542</v>
      </c>
      <c r="Q5758" s="3">
        <f>Table1[[#This Row],[Capacity (MW)]]*0.395*8760*10^-6</f>
        <v>0.39377076</v>
      </c>
      <c r="R5758" s="3" cm="1">
        <f t="array" ref="R5758">AVERAGE(VLOOKUP(_xlfn.TEXTSPLIT(Table1[[#This Row],[Fuel (no space after comma)]], ","), FuelList_Final_EF!$A$2:$B$65, 2, FALSE))</f>
        <v>53.06</v>
      </c>
      <c r="S5758" s="3">
        <f>Table1[[#This Row],[Generation (TWh)]]*10^9*VLOOKUP(Table1[[#This Row],[Turbine/Engine Technology]],Technology_HR!$A$2:$B$11,2,FALSE)*10^-6</f>
        <v>2972575.4672399997</v>
      </c>
      <c r="T5758" s="5">
        <f>Table1[[#This Row],[Fuel Consumption (mmBtu)]]*Table1[[#This Row],[Emission Factor (kg CO2/ mmBtu)]]*10^3</f>
        <v>157724854291.75439</v>
      </c>
      <c r="U5758" s="3">
        <f>Table1[[#This Row],[Emissions (g CO2)]]/(Table1[[#This Row],[Generation (TWh)]]*10^9)</f>
        <v>400.54993999999999</v>
      </c>
    </row>
    <row r="5759" spans="1:21" x14ac:dyDescent="0.35">
      <c r="A5759" t="s">
        <v>1567</v>
      </c>
      <c r="B5759" t="s">
        <v>3243</v>
      </c>
      <c r="C5759" t="str">
        <f>SUBSTITUTE(Table1[[#This Row],[Fuel]],", ",",")</f>
        <v>fossil gas: natural gas,fossil liquids: fuel oil</v>
      </c>
      <c r="D5759" t="s">
        <v>3239</v>
      </c>
      <c r="E5759" t="s">
        <v>3275</v>
      </c>
      <c r="H5759" t="s">
        <v>3440</v>
      </c>
      <c r="I5759">
        <v>112.8</v>
      </c>
      <c r="J5759" t="s">
        <v>3446</v>
      </c>
      <c r="K5759">
        <v>1985</v>
      </c>
      <c r="L5759" t="s">
        <v>29</v>
      </c>
      <c r="M5759">
        <v>2029</v>
      </c>
      <c r="N5759">
        <v>3.1172209999999998</v>
      </c>
      <c r="O5759">
        <v>101.320369</v>
      </c>
      <c r="P5759" t="s">
        <v>3542</v>
      </c>
      <c r="Q5759" s="3">
        <f>Table1[[#This Row],[Capacity (MW)]]*0.395*8760*10^-6</f>
        <v>0.39031055999999997</v>
      </c>
      <c r="R5759" s="3" cm="1">
        <f t="array" ref="R5759">AVERAGE(VLOOKUP(_xlfn.TEXTSPLIT(Table1[[#This Row],[Fuel (no space after comma)]], ","), FuelList_Final_EF!$A$2:$B$65, 2, FALSE))</f>
        <v>65.583341148886291</v>
      </c>
      <c r="S5759" s="3">
        <f>Table1[[#This Row],[Generation (TWh)]]*10^9*VLOOKUP(Table1[[#This Row],[Turbine/Engine Technology]],Technology_HR!$A$2:$B$11,2,FALSE)*10^-6</f>
        <v>4014344.1095999996</v>
      </c>
      <c r="T5759" s="5">
        <f>Table1[[#This Row],[Fuel Consumption (mmBtu)]]*Table1[[#This Row],[Emission Factor (kg CO2/ mmBtu)]]*10^3</f>
        <v>263274099228.91895</v>
      </c>
      <c r="U5759" s="3">
        <f>Table1[[#This Row],[Emissions (g CO2)]]/(Table1[[#This Row],[Generation (TWh)]]*10^9)</f>
        <v>674.52466371629544</v>
      </c>
    </row>
    <row r="5760" spans="1:21" x14ac:dyDescent="0.35">
      <c r="A5760" t="s">
        <v>191</v>
      </c>
      <c r="B5760" t="s">
        <v>3243</v>
      </c>
      <c r="C5760" t="str">
        <f>SUBSTITUTE(Table1[[#This Row],[Fuel]],", ",",")</f>
        <v>fossil gas: natural gas,fossil liquids: fuel oil</v>
      </c>
      <c r="D5760" t="s">
        <v>3239</v>
      </c>
      <c r="E5760" t="s">
        <v>3275</v>
      </c>
      <c r="H5760" t="s">
        <v>3440</v>
      </c>
      <c r="I5760">
        <v>169.2</v>
      </c>
      <c r="J5760" t="s">
        <v>3446</v>
      </c>
      <c r="K5760">
        <v>1985</v>
      </c>
      <c r="L5760" t="s">
        <v>29</v>
      </c>
      <c r="M5760">
        <v>2029</v>
      </c>
      <c r="N5760">
        <v>3.1172209999999998</v>
      </c>
      <c r="O5760">
        <v>101.320369</v>
      </c>
      <c r="P5760" t="s">
        <v>3542</v>
      </c>
      <c r="Q5760" s="3">
        <f>Table1[[#This Row],[Capacity (MW)]]*0.395*8760*10^-6</f>
        <v>0.58546584000000002</v>
      </c>
      <c r="R5760" s="3" cm="1">
        <f t="array" ref="R5760">AVERAGE(VLOOKUP(_xlfn.TEXTSPLIT(Table1[[#This Row],[Fuel (no space after comma)]], ","), FuelList_Final_EF!$A$2:$B$65, 2, FALSE))</f>
        <v>65.583341148886291</v>
      </c>
      <c r="S5760" s="3">
        <f>Table1[[#This Row],[Generation (TWh)]]*10^9*VLOOKUP(Table1[[#This Row],[Turbine/Engine Technology]],Technology_HR!$A$2:$B$11,2,FALSE)*10^-6</f>
        <v>6021516.1644000001</v>
      </c>
      <c r="T5760" s="5">
        <f>Table1[[#This Row],[Fuel Consumption (mmBtu)]]*Table1[[#This Row],[Emission Factor (kg CO2/ mmBtu)]]*10^3</f>
        <v>394911148843.37848</v>
      </c>
      <c r="U5760" s="3">
        <f>Table1[[#This Row],[Emissions (g CO2)]]/(Table1[[#This Row],[Generation (TWh)]]*10^9)</f>
        <v>674.52466371629555</v>
      </c>
    </row>
    <row r="5761" spans="1:21" x14ac:dyDescent="0.35">
      <c r="A5761" t="s">
        <v>1567</v>
      </c>
      <c r="B5761" t="s">
        <v>3243</v>
      </c>
      <c r="C5761" t="str">
        <f>SUBSTITUTE(Table1[[#This Row],[Fuel]],", ",",")</f>
        <v>fossil gas: natural gas,fossil liquids: fuel oil</v>
      </c>
      <c r="D5761" t="s">
        <v>3239</v>
      </c>
      <c r="E5761" t="s">
        <v>3275</v>
      </c>
      <c r="H5761" t="s">
        <v>3440</v>
      </c>
      <c r="I5761">
        <v>112.8</v>
      </c>
      <c r="J5761" t="s">
        <v>3446</v>
      </c>
      <c r="K5761">
        <v>1986</v>
      </c>
      <c r="L5761" t="s">
        <v>29</v>
      </c>
      <c r="M5761">
        <v>2029</v>
      </c>
      <c r="N5761">
        <v>3.1172209999999998</v>
      </c>
      <c r="O5761">
        <v>101.320369</v>
      </c>
      <c r="P5761" t="s">
        <v>3542</v>
      </c>
      <c r="Q5761" s="3">
        <f>Table1[[#This Row],[Capacity (MW)]]*0.395*8760*10^-6</f>
        <v>0.39031055999999997</v>
      </c>
      <c r="R5761" s="3" cm="1">
        <f t="array" ref="R5761">AVERAGE(VLOOKUP(_xlfn.TEXTSPLIT(Table1[[#This Row],[Fuel (no space after comma)]], ","), FuelList_Final_EF!$A$2:$B$65, 2, FALSE))</f>
        <v>65.583341148886291</v>
      </c>
      <c r="S5761" s="3">
        <f>Table1[[#This Row],[Generation (TWh)]]*10^9*VLOOKUP(Table1[[#This Row],[Turbine/Engine Technology]],Technology_HR!$A$2:$B$11,2,FALSE)*10^-6</f>
        <v>4014344.1095999996</v>
      </c>
      <c r="T5761" s="5">
        <f>Table1[[#This Row],[Fuel Consumption (mmBtu)]]*Table1[[#This Row],[Emission Factor (kg CO2/ mmBtu)]]*10^3</f>
        <v>263274099228.91895</v>
      </c>
      <c r="U5761" s="3">
        <f>Table1[[#This Row],[Emissions (g CO2)]]/(Table1[[#This Row],[Generation (TWh)]]*10^9)</f>
        <v>674.52466371629544</v>
      </c>
    </row>
    <row r="5762" spans="1:21" x14ac:dyDescent="0.35">
      <c r="A5762" t="s">
        <v>191</v>
      </c>
      <c r="B5762" t="s">
        <v>3243</v>
      </c>
      <c r="C5762" t="str">
        <f>SUBSTITUTE(Table1[[#This Row],[Fuel]],", ",",")</f>
        <v>fossil gas: natural gas,fossil liquids: fuel oil</v>
      </c>
      <c r="D5762" t="s">
        <v>3239</v>
      </c>
      <c r="E5762" t="s">
        <v>3275</v>
      </c>
      <c r="H5762" t="s">
        <v>3440</v>
      </c>
      <c r="I5762">
        <v>169.2</v>
      </c>
      <c r="J5762" t="s">
        <v>3446</v>
      </c>
      <c r="K5762">
        <v>1986</v>
      </c>
      <c r="L5762" t="s">
        <v>29</v>
      </c>
      <c r="M5762">
        <v>2029</v>
      </c>
      <c r="N5762">
        <v>3.1172209999999998</v>
      </c>
      <c r="O5762">
        <v>101.320369</v>
      </c>
      <c r="P5762" t="s">
        <v>3542</v>
      </c>
      <c r="Q5762" s="3">
        <f>Table1[[#This Row],[Capacity (MW)]]*0.395*8760*10^-6</f>
        <v>0.58546584000000002</v>
      </c>
      <c r="R5762" s="3" cm="1">
        <f t="array" ref="R5762">AVERAGE(VLOOKUP(_xlfn.TEXTSPLIT(Table1[[#This Row],[Fuel (no space after comma)]], ","), FuelList_Final_EF!$A$2:$B$65, 2, FALSE))</f>
        <v>65.583341148886291</v>
      </c>
      <c r="S5762" s="3">
        <f>Table1[[#This Row],[Generation (TWh)]]*10^9*VLOOKUP(Table1[[#This Row],[Turbine/Engine Technology]],Technology_HR!$A$2:$B$11,2,FALSE)*10^-6</f>
        <v>6021516.1644000001</v>
      </c>
      <c r="T5762" s="5">
        <f>Table1[[#This Row],[Fuel Consumption (mmBtu)]]*Table1[[#This Row],[Emission Factor (kg CO2/ mmBtu)]]*10^3</f>
        <v>394911148843.37848</v>
      </c>
      <c r="U5762" s="3">
        <f>Table1[[#This Row],[Emissions (g CO2)]]/(Table1[[#This Row],[Generation (TWh)]]*10^9)</f>
        <v>674.52466371629555</v>
      </c>
    </row>
    <row r="5763" spans="1:21" x14ac:dyDescent="0.35">
      <c r="A5763" t="s">
        <v>1569</v>
      </c>
      <c r="B5763" t="s">
        <v>3239</v>
      </c>
      <c r="C5763" t="str">
        <f>SUBSTITUTE(Table1[[#This Row],[Fuel]],", ",",")</f>
        <v>fossil gas: natural gas</v>
      </c>
      <c r="D5763" t="s">
        <v>3239</v>
      </c>
      <c r="H5763" t="s">
        <v>3438</v>
      </c>
      <c r="I5763">
        <v>317</v>
      </c>
      <c r="J5763" t="s">
        <v>3446</v>
      </c>
      <c r="K5763">
        <v>2010</v>
      </c>
      <c r="L5763" t="s">
        <v>29</v>
      </c>
      <c r="M5763" t="s">
        <v>29</v>
      </c>
      <c r="N5763">
        <v>3.2898999999999998</v>
      </c>
      <c r="O5763">
        <v>113.0942</v>
      </c>
      <c r="P5763" t="s">
        <v>3542</v>
      </c>
      <c r="Q5763" s="3">
        <f>Table1[[#This Row],[Capacity (MW)]]*0.395*8760*10^-6</f>
        <v>1.0968834000000001</v>
      </c>
      <c r="R5763" s="3" cm="1">
        <f t="array" ref="R5763">AVERAGE(VLOOKUP(_xlfn.TEXTSPLIT(Table1[[#This Row],[Fuel (no space after comma)]], ","), FuelList_Final_EF!$A$2:$B$65, 2, FALSE))</f>
        <v>53.06</v>
      </c>
      <c r="S5763" s="3">
        <f>Table1[[#This Row],[Generation (TWh)]]*10^9*VLOOKUP(Table1[[#This Row],[Turbine/Engine Technology]],Technology_HR!$A$2:$B$11,2,FALSE)*10^-6</f>
        <v>8280372.7865999993</v>
      </c>
      <c r="T5763" s="5">
        <f>Table1[[#This Row],[Fuel Consumption (mmBtu)]]*Table1[[#This Row],[Emission Factor (kg CO2/ mmBtu)]]*10^3</f>
        <v>439356580056.99597</v>
      </c>
      <c r="U5763" s="3">
        <f>Table1[[#This Row],[Emissions (g CO2)]]/(Table1[[#This Row],[Generation (TWh)]]*10^9)</f>
        <v>400.54993999999999</v>
      </c>
    </row>
    <row r="5764" spans="1:21" x14ac:dyDescent="0.35">
      <c r="A5764" t="s">
        <v>1569</v>
      </c>
      <c r="B5764" t="s">
        <v>3239</v>
      </c>
      <c r="C5764" t="str">
        <f>SUBSTITUTE(Table1[[#This Row],[Fuel]],", ",",")</f>
        <v>fossil gas: natural gas</v>
      </c>
      <c r="D5764" t="s">
        <v>3239</v>
      </c>
      <c r="H5764" t="s">
        <v>3438</v>
      </c>
      <c r="I5764">
        <v>421</v>
      </c>
      <c r="J5764" t="s">
        <v>3446</v>
      </c>
      <c r="K5764">
        <v>2022</v>
      </c>
      <c r="L5764" t="s">
        <v>29</v>
      </c>
      <c r="M5764" t="s">
        <v>29</v>
      </c>
      <c r="N5764">
        <v>3.2898999999999998</v>
      </c>
      <c r="O5764">
        <v>113.0942</v>
      </c>
      <c r="P5764" t="s">
        <v>3542</v>
      </c>
      <c r="Q5764" s="3">
        <f>Table1[[#This Row],[Capacity (MW)]]*0.395*8760*10^-6</f>
        <v>1.4567442000000002</v>
      </c>
      <c r="R5764" s="3" cm="1">
        <f t="array" ref="R5764">AVERAGE(VLOOKUP(_xlfn.TEXTSPLIT(Table1[[#This Row],[Fuel (no space after comma)]], ","), FuelList_Final_EF!$A$2:$B$65, 2, FALSE))</f>
        <v>53.06</v>
      </c>
      <c r="S5764" s="3">
        <f>Table1[[#This Row],[Generation (TWh)]]*10^9*VLOOKUP(Table1[[#This Row],[Turbine/Engine Technology]],Technology_HR!$A$2:$B$11,2,FALSE)*10^-6</f>
        <v>10996961.965800002</v>
      </c>
      <c r="T5764" s="5">
        <f>Table1[[#This Row],[Fuel Consumption (mmBtu)]]*Table1[[#This Row],[Emission Factor (kg CO2/ mmBtu)]]*10^3</f>
        <v>583498801905.34814</v>
      </c>
      <c r="U5764" s="3">
        <f>Table1[[#This Row],[Emissions (g CO2)]]/(Table1[[#This Row],[Generation (TWh)]]*10^9)</f>
        <v>400.54994000000005</v>
      </c>
    </row>
    <row r="5765" spans="1:21" x14ac:dyDescent="0.35">
      <c r="A5765" t="s">
        <v>1569</v>
      </c>
      <c r="B5765" t="s">
        <v>3239</v>
      </c>
      <c r="C5765" t="str">
        <f>SUBSTITUTE(Table1[[#This Row],[Fuel]],", ",",")</f>
        <v>fossil gas: natural gas</v>
      </c>
      <c r="D5765" t="s">
        <v>3239</v>
      </c>
      <c r="H5765" t="s">
        <v>3438</v>
      </c>
      <c r="I5765">
        <v>421</v>
      </c>
      <c r="J5765" t="s">
        <v>3446</v>
      </c>
      <c r="K5765">
        <v>2022</v>
      </c>
      <c r="L5765" t="s">
        <v>29</v>
      </c>
      <c r="M5765" t="s">
        <v>29</v>
      </c>
      <c r="N5765">
        <v>3.2898999999999998</v>
      </c>
      <c r="O5765">
        <v>113.0942</v>
      </c>
      <c r="P5765" t="s">
        <v>3542</v>
      </c>
      <c r="Q5765" s="3">
        <f>Table1[[#This Row],[Capacity (MW)]]*0.395*8760*10^-6</f>
        <v>1.4567442000000002</v>
      </c>
      <c r="R5765" s="3" cm="1">
        <f t="array" ref="R5765">AVERAGE(VLOOKUP(_xlfn.TEXTSPLIT(Table1[[#This Row],[Fuel (no space after comma)]], ","), FuelList_Final_EF!$A$2:$B$65, 2, FALSE))</f>
        <v>53.06</v>
      </c>
      <c r="S5765" s="3">
        <f>Table1[[#This Row],[Generation (TWh)]]*10^9*VLOOKUP(Table1[[#This Row],[Turbine/Engine Technology]],Technology_HR!$A$2:$B$11,2,FALSE)*10^-6</f>
        <v>10996961.965800002</v>
      </c>
      <c r="T5765" s="5">
        <f>Table1[[#This Row],[Fuel Consumption (mmBtu)]]*Table1[[#This Row],[Emission Factor (kg CO2/ mmBtu)]]*10^3</f>
        <v>583498801905.34814</v>
      </c>
      <c r="U5765" s="3">
        <f>Table1[[#This Row],[Emissions (g CO2)]]/(Table1[[#This Row],[Generation (TWh)]]*10^9)</f>
        <v>400.54994000000005</v>
      </c>
    </row>
    <row r="5766" spans="1:21" x14ac:dyDescent="0.35">
      <c r="A5766" t="s">
        <v>1582</v>
      </c>
      <c r="B5766" t="s">
        <v>3243</v>
      </c>
      <c r="C5766" t="str">
        <f>SUBSTITUTE(Table1[[#This Row],[Fuel]],", ",",")</f>
        <v>fossil gas: natural gas,fossil liquids: fuel oil</v>
      </c>
      <c r="D5766" t="s">
        <v>3239</v>
      </c>
      <c r="E5766" t="s">
        <v>3275</v>
      </c>
      <c r="H5766" t="s">
        <v>3438</v>
      </c>
      <c r="I5766">
        <v>720</v>
      </c>
      <c r="J5766" t="s">
        <v>3446</v>
      </c>
      <c r="K5766">
        <v>2002</v>
      </c>
      <c r="L5766" t="s">
        <v>29</v>
      </c>
      <c r="M5766">
        <v>2023</v>
      </c>
      <c r="N5766">
        <v>2.3461810000000001</v>
      </c>
      <c r="O5766">
        <v>102.050754</v>
      </c>
      <c r="P5766" t="s">
        <v>3542</v>
      </c>
      <c r="Q5766" s="3">
        <f>Table1[[#This Row],[Capacity (MW)]]*0.395*8760*10^-6</f>
        <v>2.4913440000000002</v>
      </c>
      <c r="R5766" s="3" cm="1">
        <f t="array" ref="R5766">AVERAGE(VLOOKUP(_xlfn.TEXTSPLIT(Table1[[#This Row],[Fuel (no space after comma)]], ","), FuelList_Final_EF!$A$2:$B$65, 2, FALSE))</f>
        <v>65.583341148886291</v>
      </c>
      <c r="S5766" s="3">
        <f>Table1[[#This Row],[Generation (TWh)]]*10^9*VLOOKUP(Table1[[#This Row],[Turbine/Engine Technology]],Technology_HR!$A$2:$B$11,2,FALSE)*10^-6</f>
        <v>18807155.855999999</v>
      </c>
      <c r="T5766" s="5">
        <f>Table1[[#This Row],[Fuel Consumption (mmBtu)]]*Table1[[#This Row],[Emission Factor (kg CO2/ mmBtu)]]*10^3</f>
        <v>1233436118544.3225</v>
      </c>
      <c r="U5766" s="3">
        <f>Table1[[#This Row],[Emissions (g CO2)]]/(Table1[[#This Row],[Generation (TWh)]]*10^9)</f>
        <v>495.08864233294258</v>
      </c>
    </row>
    <row r="5767" spans="1:21" x14ac:dyDescent="0.35">
      <c r="A5767" t="s">
        <v>191</v>
      </c>
      <c r="B5767" t="s">
        <v>3239</v>
      </c>
      <c r="C5767" t="str">
        <f>SUBSTITUTE(Table1[[#This Row],[Fuel]],", ",",")</f>
        <v>fossil gas: natural gas</v>
      </c>
      <c r="D5767" t="s">
        <v>3239</v>
      </c>
      <c r="H5767" t="s">
        <v>3438</v>
      </c>
      <c r="I5767">
        <v>750</v>
      </c>
      <c r="J5767" t="s">
        <v>3446</v>
      </c>
      <c r="K5767">
        <v>2005</v>
      </c>
      <c r="L5767" t="s">
        <v>29</v>
      </c>
      <c r="M5767">
        <v>2028</v>
      </c>
      <c r="N5767">
        <v>2.5329999999999999</v>
      </c>
      <c r="O5767">
        <v>101.7912</v>
      </c>
      <c r="P5767" t="s">
        <v>3542</v>
      </c>
      <c r="Q5767" s="3">
        <f>Table1[[#This Row],[Capacity (MW)]]*0.395*8760*10^-6</f>
        <v>2.5951499999999998</v>
      </c>
      <c r="R5767" s="3" cm="1">
        <f t="array" ref="R5767">AVERAGE(VLOOKUP(_xlfn.TEXTSPLIT(Table1[[#This Row],[Fuel (no space after comma)]], ","), FuelList_Final_EF!$A$2:$B$65, 2, FALSE))</f>
        <v>53.06</v>
      </c>
      <c r="S5767" s="3">
        <f>Table1[[#This Row],[Generation (TWh)]]*10^9*VLOOKUP(Table1[[#This Row],[Turbine/Engine Technology]],Technology_HR!$A$2:$B$11,2,FALSE)*10^-6</f>
        <v>19590787.349999998</v>
      </c>
      <c r="T5767" s="5">
        <f>Table1[[#This Row],[Fuel Consumption (mmBtu)]]*Table1[[#This Row],[Emission Factor (kg CO2/ mmBtu)]]*10^3</f>
        <v>1039487176790.9999</v>
      </c>
      <c r="U5767" s="3">
        <f>Table1[[#This Row],[Emissions (g CO2)]]/(Table1[[#This Row],[Generation (TWh)]]*10^9)</f>
        <v>400.54993999999994</v>
      </c>
    </row>
    <row r="5768" spans="1:21" x14ac:dyDescent="0.35">
      <c r="A5768" t="s">
        <v>191</v>
      </c>
      <c r="B5768" t="s">
        <v>3239</v>
      </c>
      <c r="C5768" t="str">
        <f>SUBSTITUTE(Table1[[#This Row],[Fuel]],", ",",")</f>
        <v>fossil gas: natural gas</v>
      </c>
      <c r="D5768" t="s">
        <v>3239</v>
      </c>
      <c r="H5768" t="s">
        <v>3438</v>
      </c>
      <c r="I5768">
        <v>750</v>
      </c>
      <c r="J5768" t="s">
        <v>3446</v>
      </c>
      <c r="K5768">
        <v>2009</v>
      </c>
      <c r="L5768" t="s">
        <v>29</v>
      </c>
      <c r="M5768">
        <v>2030</v>
      </c>
      <c r="N5768">
        <v>2.5329999999999999</v>
      </c>
      <c r="O5768">
        <v>101.7912</v>
      </c>
      <c r="P5768" t="s">
        <v>3542</v>
      </c>
      <c r="Q5768" s="3">
        <f>Table1[[#This Row],[Capacity (MW)]]*0.395*8760*10^-6</f>
        <v>2.5951499999999998</v>
      </c>
      <c r="R5768" s="3" cm="1">
        <f t="array" ref="R5768">AVERAGE(VLOOKUP(_xlfn.TEXTSPLIT(Table1[[#This Row],[Fuel (no space after comma)]], ","), FuelList_Final_EF!$A$2:$B$65, 2, FALSE))</f>
        <v>53.06</v>
      </c>
      <c r="S5768" s="3">
        <f>Table1[[#This Row],[Generation (TWh)]]*10^9*VLOOKUP(Table1[[#This Row],[Turbine/Engine Technology]],Technology_HR!$A$2:$B$11,2,FALSE)*10^-6</f>
        <v>19590787.349999998</v>
      </c>
      <c r="T5768" s="5">
        <f>Table1[[#This Row],[Fuel Consumption (mmBtu)]]*Table1[[#This Row],[Emission Factor (kg CO2/ mmBtu)]]*10^3</f>
        <v>1039487176790.9999</v>
      </c>
      <c r="U5768" s="3">
        <f>Table1[[#This Row],[Emissions (g CO2)]]/(Table1[[#This Row],[Generation (TWh)]]*10^9)</f>
        <v>400.54993999999994</v>
      </c>
    </row>
    <row r="5769" spans="1:21" x14ac:dyDescent="0.35">
      <c r="A5769" t="s">
        <v>1583</v>
      </c>
      <c r="B5769" t="s">
        <v>3240</v>
      </c>
      <c r="C5769" t="str">
        <f>SUBSTITUTE(Table1[[#This Row],[Fuel]],", ",",")</f>
        <v>fossil gas: natural gas,fossil liquids: diesel</v>
      </c>
      <c r="D5769" t="s">
        <v>3239</v>
      </c>
      <c r="E5769" t="s">
        <v>3258</v>
      </c>
      <c r="H5769" t="s">
        <v>3437</v>
      </c>
      <c r="I5769">
        <v>50</v>
      </c>
      <c r="J5769" t="s">
        <v>3446</v>
      </c>
      <c r="K5769">
        <v>2019</v>
      </c>
      <c r="L5769" t="s">
        <v>29</v>
      </c>
      <c r="M5769" t="s">
        <v>29</v>
      </c>
      <c r="N5769">
        <v>4.2040800000000003</v>
      </c>
      <c r="O5769">
        <v>73.538049000000001</v>
      </c>
      <c r="P5769" t="s">
        <v>3543</v>
      </c>
      <c r="Q5769" s="3">
        <f>Table1[[#This Row],[Capacity (MW)]]*0.395*8760*10^-6</f>
        <v>0.17301</v>
      </c>
      <c r="R5769" s="3" cm="1">
        <f t="array" ref="R5769">AVERAGE(VLOOKUP(_xlfn.TEXTSPLIT(Table1[[#This Row],[Fuel (no space after comma)]], ","), FuelList_Final_EF!$A$2:$B$65, 2, FALSE))</f>
        <v>65.583341148886291</v>
      </c>
      <c r="S5769" s="3">
        <f>Table1[[#This Row],[Generation (TWh)]]*10^9*VLOOKUP(Table1[[#This Row],[Turbine/Engine Technology]],Technology_HR!$A$2:$B$11,2,FALSE)*10^-6</f>
        <v>1539789</v>
      </c>
      <c r="T5769" s="5">
        <f>Table1[[#This Row],[Fuel Consumption (mmBtu)]]*Table1[[#This Row],[Emission Factor (kg CO2/ mmBtu)]]*10^3</f>
        <v>100984507284.30247</v>
      </c>
      <c r="U5769" s="3">
        <f>Table1[[#This Row],[Emissions (g CO2)]]/(Table1[[#This Row],[Generation (TWh)]]*10^9)</f>
        <v>583.69173622508799</v>
      </c>
    </row>
    <row r="5770" spans="1:21" x14ac:dyDescent="0.35">
      <c r="A5770" t="s">
        <v>29</v>
      </c>
      <c r="B5770" t="s">
        <v>3277</v>
      </c>
      <c r="C5770" t="str">
        <f>SUBSTITUTE(Table1[[#This Row],[Fuel]],", ",",")</f>
        <v>fossil liquids: heavy fuel oil,fossil liquids: diesel</v>
      </c>
      <c r="D5770" t="s">
        <v>3241</v>
      </c>
      <c r="E5770" t="s">
        <v>3258</v>
      </c>
      <c r="H5770" t="s">
        <v>59</v>
      </c>
      <c r="I5770">
        <v>64</v>
      </c>
      <c r="J5770" t="s">
        <v>3446</v>
      </c>
      <c r="K5770" t="s">
        <v>29</v>
      </c>
      <c r="L5770" t="s">
        <v>29</v>
      </c>
      <c r="M5770" t="s">
        <v>29</v>
      </c>
      <c r="N5770">
        <v>12.537556</v>
      </c>
      <c r="O5770">
        <v>-11.373381999999999</v>
      </c>
      <c r="P5770" t="s">
        <v>3544</v>
      </c>
      <c r="Q5770" s="3">
        <f>Table1[[#This Row],[Capacity (MW)]]*0.395*8760*10^-6</f>
        <v>0.22145280000000001</v>
      </c>
      <c r="R5770" s="3" cm="1">
        <f t="array" ref="R5770">AVERAGE(VLOOKUP(_xlfn.TEXTSPLIT(Table1[[#This Row],[Fuel (no space after comma)]], ","), FuelList_Final_EF!$A$2:$B$65, 2, FALSE))</f>
        <v>79.854606304394977</v>
      </c>
      <c r="S5770" s="3">
        <f>Table1[[#This Row],[Generation (TWh)]]*10^9*VLOOKUP(Table1[[#This Row],[Turbine/Engine Technology]],Technology_HR!$A$2:$B$11,2,FALSE)*10^-6</f>
        <v>1837061.7023999998</v>
      </c>
      <c r="T5770" s="5">
        <f>Table1[[#This Row],[Fuel Consumption (mmBtu)]]*Table1[[#This Row],[Emission Factor (kg CO2/ mmBtu)]]*10^3</f>
        <v>146697839002.0336</v>
      </c>
      <c r="U5770" s="3">
        <f>Table1[[#This Row],[Emissions (g CO2)]]/(Table1[[#This Row],[Generation (TWh)]]*10^9)</f>
        <v>662.43388659810853</v>
      </c>
    </row>
    <row r="5771" spans="1:21" x14ac:dyDescent="0.35">
      <c r="A5771" t="s">
        <v>1584</v>
      </c>
      <c r="B5771" t="s">
        <v>3239</v>
      </c>
      <c r="C5771" t="str">
        <f>SUBSTITUTE(Table1[[#This Row],[Fuel]],", ",",")</f>
        <v>fossil gas: natural gas</v>
      </c>
      <c r="D5771" t="s">
        <v>3239</v>
      </c>
      <c r="H5771" t="s">
        <v>3436</v>
      </c>
      <c r="I5771">
        <v>65</v>
      </c>
      <c r="J5771" t="s">
        <v>3444</v>
      </c>
      <c r="K5771" t="s">
        <v>29</v>
      </c>
      <c r="L5771" t="s">
        <v>29</v>
      </c>
      <c r="M5771" t="s">
        <v>29</v>
      </c>
      <c r="N5771">
        <v>12.581205000000001</v>
      </c>
      <c r="O5771">
        <v>-8.0417070000000006</v>
      </c>
      <c r="P5771" t="s">
        <v>3544</v>
      </c>
      <c r="Q5771" s="3">
        <f>Table1[[#This Row],[Capacity (MW)]]*0.395*8760*10^-6</f>
        <v>0.224913</v>
      </c>
      <c r="R5771" s="3" cm="1">
        <f t="array" ref="R5771">AVERAGE(VLOOKUP(_xlfn.TEXTSPLIT(Table1[[#This Row],[Fuel (no space after comma)]], ","), FuelList_Final_EF!$A$2:$B$65, 2, FALSE))</f>
        <v>53.06</v>
      </c>
      <c r="S5771" s="3">
        <f>Table1[[#This Row],[Generation (TWh)]]*10^9*VLOOKUP(Table1[[#This Row],[Turbine/Engine Technology]],Technology_HR!$A$2:$B$11,2,FALSE)*10^-6</f>
        <v>2476292.13</v>
      </c>
      <c r="T5771" s="5">
        <f>Table1[[#This Row],[Fuel Consumption (mmBtu)]]*Table1[[#This Row],[Emission Factor (kg CO2/ mmBtu)]]*10^3</f>
        <v>131392060417.79999</v>
      </c>
      <c r="U5771" s="3">
        <f>Table1[[#This Row],[Emissions (g CO2)]]/(Table1[[#This Row],[Generation (TWh)]]*10^9)</f>
        <v>584.1905999999999</v>
      </c>
    </row>
    <row r="5772" spans="1:21" x14ac:dyDescent="0.35">
      <c r="A5772" t="s">
        <v>1585</v>
      </c>
      <c r="B5772" t="s">
        <v>3258</v>
      </c>
      <c r="C5772" t="str">
        <f>SUBSTITUTE(Table1[[#This Row],[Fuel]],", ",",")</f>
        <v>fossil liquids: diesel</v>
      </c>
      <c r="D5772" t="s">
        <v>3258</v>
      </c>
      <c r="H5772" t="s">
        <v>3437</v>
      </c>
      <c r="I5772">
        <v>90</v>
      </c>
      <c r="J5772" t="s">
        <v>3446</v>
      </c>
      <c r="K5772">
        <v>2018</v>
      </c>
      <c r="L5772" t="s">
        <v>29</v>
      </c>
      <c r="M5772" t="s">
        <v>29</v>
      </c>
      <c r="N5772">
        <v>14.379174000000001</v>
      </c>
      <c r="O5772">
        <v>-11.379417</v>
      </c>
      <c r="P5772" t="s">
        <v>3544</v>
      </c>
      <c r="Q5772" s="3">
        <f>Table1[[#This Row],[Capacity (MW)]]*0.395*8760*10^-6</f>
        <v>0.31141800000000003</v>
      </c>
      <c r="R5772" s="3" cm="1">
        <f t="array" ref="R5772">AVERAGE(VLOOKUP(_xlfn.TEXTSPLIT(Table1[[#This Row],[Fuel (no space after comma)]], ","), FuelList_Final_EF!$A$2:$B$65, 2, FALSE))</f>
        <v>78.106682297772565</v>
      </c>
      <c r="S5772" s="3">
        <f>Table1[[#This Row],[Generation (TWh)]]*10^9*VLOOKUP(Table1[[#This Row],[Turbine/Engine Technology]],Technology_HR!$A$2:$B$11,2,FALSE)*10^-6</f>
        <v>2771620.1999999997</v>
      </c>
      <c r="T5772" s="5">
        <f>Table1[[#This Row],[Fuel Consumption (mmBtu)]]*Table1[[#This Row],[Emission Factor (kg CO2/ mmBtu)]]*10^3</f>
        <v>216482058411.48883</v>
      </c>
      <c r="U5772" s="3">
        <f>Table1[[#This Row],[Emissions (g CO2)]]/(Table1[[#This Row],[Generation (TWh)]]*10^9)</f>
        <v>695.14947245017572</v>
      </c>
    </row>
    <row r="5773" spans="1:21" x14ac:dyDescent="0.35">
      <c r="A5773" t="s">
        <v>1586</v>
      </c>
      <c r="B5773" t="s">
        <v>3241</v>
      </c>
      <c r="C5773" t="str">
        <f>SUBSTITUTE(Table1[[#This Row],[Fuel]],", ",",")</f>
        <v>fossil liquids: heavy fuel oil</v>
      </c>
      <c r="D5773" t="s">
        <v>3241</v>
      </c>
      <c r="H5773" t="s">
        <v>3437</v>
      </c>
      <c r="I5773">
        <v>100</v>
      </c>
      <c r="J5773" t="s">
        <v>3446</v>
      </c>
      <c r="K5773">
        <v>2023</v>
      </c>
      <c r="L5773" t="s">
        <v>29</v>
      </c>
      <c r="M5773" t="s">
        <v>29</v>
      </c>
      <c r="N5773">
        <v>12.583066000000001</v>
      </c>
      <c r="O5773">
        <v>-7.8942870000000003</v>
      </c>
      <c r="P5773" t="s">
        <v>3544</v>
      </c>
      <c r="Q5773" s="3">
        <f>Table1[[#This Row],[Capacity (MW)]]*0.395*8760*10^-6</f>
        <v>0.34601999999999999</v>
      </c>
      <c r="R5773" s="3" cm="1">
        <f t="array" ref="R5773">AVERAGE(VLOOKUP(_xlfn.TEXTSPLIT(Table1[[#This Row],[Fuel (no space after comma)]], ","), FuelList_Final_EF!$A$2:$B$65, 2, FALSE))</f>
        <v>81.602530311017389</v>
      </c>
      <c r="S5773" s="3">
        <f>Table1[[#This Row],[Generation (TWh)]]*10^9*VLOOKUP(Table1[[#This Row],[Turbine/Engine Technology]],Technology_HR!$A$2:$B$11,2,FALSE)*10^-6</f>
        <v>3079578</v>
      </c>
      <c r="T5773" s="5">
        <f>Table1[[#This Row],[Fuel Consumption (mmBtu)]]*Table1[[#This Row],[Emission Factor (kg CO2/ mmBtu)]]*10^3</f>
        <v>251301357090.1423</v>
      </c>
      <c r="U5773" s="3">
        <f>Table1[[#This Row],[Emissions (g CO2)]]/(Table1[[#This Row],[Generation (TWh)]]*10^9)</f>
        <v>726.26251976805474</v>
      </c>
    </row>
    <row r="5774" spans="1:21" x14ac:dyDescent="0.35">
      <c r="A5774" t="s">
        <v>1587</v>
      </c>
      <c r="B5774" t="s">
        <v>3275</v>
      </c>
      <c r="C5774" t="str">
        <f>SUBSTITUTE(Table1[[#This Row],[Fuel]],", ",",")</f>
        <v>fossil liquids: fuel oil</v>
      </c>
      <c r="D5774" t="s">
        <v>3275</v>
      </c>
      <c r="H5774" t="s">
        <v>3436</v>
      </c>
      <c r="I5774">
        <v>75</v>
      </c>
      <c r="J5774" t="s">
        <v>3446</v>
      </c>
      <c r="K5774">
        <v>1994</v>
      </c>
      <c r="L5774" t="s">
        <v>29</v>
      </c>
      <c r="M5774" t="s">
        <v>29</v>
      </c>
      <c r="N5774">
        <v>35.830869999999997</v>
      </c>
      <c r="O5774">
        <v>14.55463</v>
      </c>
      <c r="P5774" t="s">
        <v>3545</v>
      </c>
      <c r="Q5774" s="3">
        <f>Table1[[#This Row],[Capacity (MW)]]*0.395*8760*10^-6</f>
        <v>0.259515</v>
      </c>
      <c r="R5774" s="3" cm="1">
        <f t="array" ref="R5774">AVERAGE(VLOOKUP(_xlfn.TEXTSPLIT(Table1[[#This Row],[Fuel (no space after comma)]], ","), FuelList_Final_EF!$A$2:$B$65, 2, FALSE))</f>
        <v>78.106682297772565</v>
      </c>
      <c r="S5774" s="3">
        <f>Table1[[#This Row],[Generation (TWh)]]*10^9*VLOOKUP(Table1[[#This Row],[Turbine/Engine Technology]],Technology_HR!$A$2:$B$11,2,FALSE)*10^-6</f>
        <v>2857260.15</v>
      </c>
      <c r="T5774" s="5">
        <f>Table1[[#This Row],[Fuel Consumption (mmBtu)]]*Table1[[#This Row],[Emission Factor (kg CO2/ mmBtu)]]*10^3</f>
        <v>223171110778.13599</v>
      </c>
      <c r="U5774" s="3">
        <f>Table1[[#This Row],[Emissions (g CO2)]]/(Table1[[#This Row],[Generation (TWh)]]*10^9)</f>
        <v>859.95457209847598</v>
      </c>
    </row>
    <row r="5775" spans="1:21" x14ac:dyDescent="0.35">
      <c r="A5775" t="s">
        <v>1587</v>
      </c>
      <c r="B5775" t="s">
        <v>3275</v>
      </c>
      <c r="C5775" t="str">
        <f>SUBSTITUTE(Table1[[#This Row],[Fuel]],", ",",")</f>
        <v>fossil liquids: fuel oil</v>
      </c>
      <c r="D5775" t="s">
        <v>3275</v>
      </c>
      <c r="H5775" t="s">
        <v>3438</v>
      </c>
      <c r="I5775">
        <v>115</v>
      </c>
      <c r="J5775" t="s">
        <v>3446</v>
      </c>
      <c r="K5775">
        <v>1999</v>
      </c>
      <c r="L5775" t="s">
        <v>29</v>
      </c>
      <c r="M5775" t="s">
        <v>29</v>
      </c>
      <c r="N5775">
        <v>35.830869999999997</v>
      </c>
      <c r="O5775">
        <v>14.55463</v>
      </c>
      <c r="P5775" t="s">
        <v>3545</v>
      </c>
      <c r="Q5775" s="3">
        <f>Table1[[#This Row],[Capacity (MW)]]*0.395*8760*10^-6</f>
        <v>0.39792300000000003</v>
      </c>
      <c r="R5775" s="3" cm="1">
        <f t="array" ref="R5775">AVERAGE(VLOOKUP(_xlfn.TEXTSPLIT(Table1[[#This Row],[Fuel (no space after comma)]], ","), FuelList_Final_EF!$A$2:$B$65, 2, FALSE))</f>
        <v>78.106682297772565</v>
      </c>
      <c r="S5775" s="3">
        <f>Table1[[#This Row],[Generation (TWh)]]*10^9*VLOOKUP(Table1[[#This Row],[Turbine/Engine Technology]],Technology_HR!$A$2:$B$11,2,FALSE)*10^-6</f>
        <v>3003920.727</v>
      </c>
      <c r="T5775" s="5">
        <f>Table1[[#This Row],[Fuel Consumption (mmBtu)]]*Table1[[#This Row],[Emission Factor (kg CO2/ mmBtu)]]*10^3</f>
        <v>234626281871.483</v>
      </c>
      <c r="U5775" s="3">
        <f>Table1[[#This Row],[Emissions (g CO2)]]/(Table1[[#This Row],[Generation (TWh)]]*10^9)</f>
        <v>589.62734466588506</v>
      </c>
    </row>
    <row r="5776" spans="1:21" x14ac:dyDescent="0.35">
      <c r="A5776" t="s">
        <v>1588</v>
      </c>
      <c r="B5776" t="s">
        <v>3285</v>
      </c>
      <c r="C5776" t="str">
        <f>SUBSTITUTE(Table1[[#This Row],[Fuel]],", ",",")</f>
        <v>fossil gas: lng,fossil liquids: fuel oil</v>
      </c>
      <c r="D5776" t="s">
        <v>3242</v>
      </c>
      <c r="E5776" t="s">
        <v>3275</v>
      </c>
      <c r="H5776" t="s">
        <v>3441</v>
      </c>
      <c r="I5776">
        <v>152.80000000000001</v>
      </c>
      <c r="J5776" t="s">
        <v>3446</v>
      </c>
      <c r="K5776">
        <v>2017</v>
      </c>
      <c r="L5776" t="s">
        <v>29</v>
      </c>
      <c r="M5776" t="s">
        <v>29</v>
      </c>
      <c r="N5776">
        <v>35.830869999999997</v>
      </c>
      <c r="O5776">
        <v>14.55463</v>
      </c>
      <c r="P5776" t="s">
        <v>3545</v>
      </c>
      <c r="Q5776" s="3">
        <f>Table1[[#This Row],[Capacity (MW)]]*0.395*8760*10^-6</f>
        <v>0.52871856000000006</v>
      </c>
      <c r="R5776" s="3" cm="1">
        <f t="array" ref="R5776">AVERAGE(VLOOKUP(_xlfn.TEXTSPLIT(Table1[[#This Row],[Fuel (no space after comma)]], ","), FuelList_Final_EF!$A$2:$B$65, 2, FALSE))</f>
        <v>72.896251006556298</v>
      </c>
      <c r="S5776" s="3">
        <f>Table1[[#This Row],[Generation (TWh)]]*10^9*VLOOKUP(Table1[[#This Row],[Turbine/Engine Technology]],Technology_HR!$A$2:$B$11,2,FALSE)*10^-6</f>
        <v>3991296.4094400001</v>
      </c>
      <c r="T5776" s="5">
        <f>Table1[[#This Row],[Fuel Consumption (mmBtu)]]*Table1[[#This Row],[Emission Factor (kg CO2/ mmBtu)]]*10^3</f>
        <v>290950544904.1051</v>
      </c>
      <c r="U5776" s="3">
        <f>Table1[[#This Row],[Emissions (g CO2)]]/(Table1[[#This Row],[Generation (TWh)]]*10^9)</f>
        <v>550.29379884849334</v>
      </c>
    </row>
    <row r="5777" spans="1:21" x14ac:dyDescent="0.35">
      <c r="A5777" t="s">
        <v>1589</v>
      </c>
      <c r="B5777" t="s">
        <v>3242</v>
      </c>
      <c r="C5777" t="str">
        <f>SUBSTITUTE(Table1[[#This Row],[Fuel]],", ",",")</f>
        <v>fossil gas: lng</v>
      </c>
      <c r="D5777" t="s">
        <v>3242</v>
      </c>
      <c r="H5777" t="s">
        <v>3438</v>
      </c>
      <c r="I5777">
        <v>205</v>
      </c>
      <c r="J5777" t="s">
        <v>3446</v>
      </c>
      <c r="K5777">
        <v>2017</v>
      </c>
      <c r="L5777" t="s">
        <v>29</v>
      </c>
      <c r="M5777" t="s">
        <v>29</v>
      </c>
      <c r="N5777">
        <v>35.830869999999997</v>
      </c>
      <c r="O5777">
        <v>14.55463</v>
      </c>
      <c r="P5777" t="s">
        <v>3545</v>
      </c>
      <c r="Q5777" s="3">
        <f>Table1[[#This Row],[Capacity (MW)]]*0.395*8760*10^-6</f>
        <v>0.70934100000000011</v>
      </c>
      <c r="R5777" s="3" cm="1">
        <f t="array" ref="R5777">AVERAGE(VLOOKUP(_xlfn.TEXTSPLIT(Table1[[#This Row],[Fuel (no space after comma)]], ","), FuelList_Final_EF!$A$2:$B$65, 2, FALSE))</f>
        <v>67.685819715340017</v>
      </c>
      <c r="S5777" s="3">
        <f>Table1[[#This Row],[Generation (TWh)]]*10^9*VLOOKUP(Table1[[#This Row],[Turbine/Engine Technology]],Technology_HR!$A$2:$B$11,2,FALSE)*10^-6</f>
        <v>5354815.2090000007</v>
      </c>
      <c r="T5777" s="5">
        <f>Table1[[#This Row],[Fuel Consumption (mmBtu)]]*Table1[[#This Row],[Emission Factor (kg CO2/ mmBtu)]]*10^3</f>
        <v>362445056845.33484</v>
      </c>
      <c r="U5777" s="3">
        <f>Table1[[#This Row],[Emissions (g CO2)]]/(Table1[[#This Row],[Generation (TWh)]]*10^9)</f>
        <v>510.96025303110179</v>
      </c>
    </row>
    <row r="5778" spans="1:21" x14ac:dyDescent="0.35">
      <c r="A5778" t="s">
        <v>932</v>
      </c>
      <c r="B5778" t="s">
        <v>3277</v>
      </c>
      <c r="C5778" t="str">
        <f>SUBSTITUTE(Table1[[#This Row],[Fuel]],", ",",")</f>
        <v>fossil liquids: heavy fuel oil,fossil liquids: diesel</v>
      </c>
      <c r="D5778" t="s">
        <v>3241</v>
      </c>
      <c r="E5778" t="s">
        <v>3258</v>
      </c>
      <c r="H5778" t="s">
        <v>3437</v>
      </c>
      <c r="I5778">
        <v>219.6</v>
      </c>
      <c r="J5778" t="s">
        <v>3446</v>
      </c>
      <c r="K5778">
        <v>2014</v>
      </c>
      <c r="L5778" t="s">
        <v>29</v>
      </c>
      <c r="M5778" t="s">
        <v>29</v>
      </c>
      <c r="N5778">
        <v>14.669495</v>
      </c>
      <c r="O5778">
        <v>-61.154612999999998</v>
      </c>
      <c r="P5778" t="s">
        <v>3546</v>
      </c>
      <c r="Q5778" s="3">
        <f>Table1[[#This Row],[Capacity (MW)]]*0.395*8760*10^-6</f>
        <v>0.75985992000000002</v>
      </c>
      <c r="R5778" s="3" cm="1">
        <f t="array" ref="R5778">AVERAGE(VLOOKUP(_xlfn.TEXTSPLIT(Table1[[#This Row],[Fuel (no space after comma)]], ","), FuelList_Final_EF!$A$2:$B$65, 2, FALSE))</f>
        <v>79.854606304394977</v>
      </c>
      <c r="S5778" s="3">
        <f>Table1[[#This Row],[Generation (TWh)]]*10^9*VLOOKUP(Table1[[#This Row],[Turbine/Engine Technology]],Technology_HR!$A$2:$B$11,2,FALSE)*10^-6</f>
        <v>6762753.2879999997</v>
      </c>
      <c r="T5778" s="5">
        <f>Table1[[#This Row],[Fuel Consumption (mmBtu)]]*Table1[[#This Row],[Emission Factor (kg CO2/ mmBtu)]]*10^3</f>
        <v>540037001346.99261</v>
      </c>
      <c r="U5778" s="3">
        <f>Table1[[#This Row],[Emissions (g CO2)]]/(Table1[[#This Row],[Generation (TWh)]]*10^9)</f>
        <v>710.70599610911529</v>
      </c>
    </row>
    <row r="5779" spans="1:21" x14ac:dyDescent="0.35">
      <c r="A5779" t="s">
        <v>932</v>
      </c>
      <c r="B5779" t="s">
        <v>3277</v>
      </c>
      <c r="C5779" t="str">
        <f>SUBSTITUTE(Table1[[#This Row],[Fuel]],", ",",")</f>
        <v>fossil liquids: heavy fuel oil,fossil liquids: diesel</v>
      </c>
      <c r="D5779" t="s">
        <v>3241</v>
      </c>
      <c r="E5779" t="s">
        <v>3258</v>
      </c>
      <c r="H5779" t="s">
        <v>3437</v>
      </c>
      <c r="I5779">
        <v>60</v>
      </c>
      <c r="J5779" t="s">
        <v>3446</v>
      </c>
      <c r="K5779">
        <v>1996</v>
      </c>
      <c r="L5779" t="s">
        <v>29</v>
      </c>
      <c r="M5779" t="s">
        <v>29</v>
      </c>
      <c r="N5779">
        <v>14.59731</v>
      </c>
      <c r="O5779">
        <v>-61.057989999999997</v>
      </c>
      <c r="P5779" t="s">
        <v>3546</v>
      </c>
      <c r="Q5779" s="3">
        <f>Table1[[#This Row],[Capacity (MW)]]*0.395*8760*10^-6</f>
        <v>0.20761200000000002</v>
      </c>
      <c r="R5779" s="3" cm="1">
        <f t="array" ref="R5779">AVERAGE(VLOOKUP(_xlfn.TEXTSPLIT(Table1[[#This Row],[Fuel (no space after comma)]], ","), FuelList_Final_EF!$A$2:$B$65, 2, FALSE))</f>
        <v>79.854606304394977</v>
      </c>
      <c r="S5779" s="3">
        <f>Table1[[#This Row],[Generation (TWh)]]*10^9*VLOOKUP(Table1[[#This Row],[Turbine/Engine Technology]],Technology_HR!$A$2:$B$11,2,FALSE)*10^-6</f>
        <v>1847746.8</v>
      </c>
      <c r="T5779" s="5">
        <f>Table1[[#This Row],[Fuel Consumption (mmBtu)]]*Table1[[#This Row],[Emission Factor (kg CO2/ mmBtu)]]*10^3</f>
        <v>147551093264.20563</v>
      </c>
      <c r="U5779" s="3">
        <f>Table1[[#This Row],[Emissions (g CO2)]]/(Table1[[#This Row],[Generation (TWh)]]*10^9)</f>
        <v>710.70599610911506</v>
      </c>
    </row>
    <row r="5780" spans="1:21" x14ac:dyDescent="0.35">
      <c r="A5780" t="s">
        <v>310</v>
      </c>
      <c r="B5780" t="s">
        <v>3347</v>
      </c>
      <c r="C5780" t="str">
        <f>SUBSTITUTE(Table1[[#This Row],[Fuel]],", ",",")</f>
        <v>fossil gas: lng,fossil liquids: heavy fuel oil</v>
      </c>
      <c r="D5780" t="s">
        <v>3242</v>
      </c>
      <c r="E5780" t="s">
        <v>3241</v>
      </c>
      <c r="H5780" t="s">
        <v>3438</v>
      </c>
      <c r="I5780">
        <v>120</v>
      </c>
      <c r="J5780" t="s">
        <v>3447</v>
      </c>
      <c r="K5780">
        <v>2024</v>
      </c>
      <c r="L5780" t="s">
        <v>29</v>
      </c>
      <c r="M5780" t="s">
        <v>29</v>
      </c>
      <c r="N5780">
        <v>18.047844999999999</v>
      </c>
      <c r="O5780">
        <v>-16.009381999999999</v>
      </c>
      <c r="P5780" t="s">
        <v>3547</v>
      </c>
      <c r="Q5780" s="3">
        <f>Table1[[#This Row],[Capacity (MW)]]*0.395*8760*10^-6</f>
        <v>0.41522400000000004</v>
      </c>
      <c r="R5780" s="3" cm="1">
        <f t="array" ref="R5780">AVERAGE(VLOOKUP(_xlfn.TEXTSPLIT(Table1[[#This Row],[Fuel (no space after comma)]], ","), FuelList_Final_EF!$A$2:$B$65, 2, FALSE))</f>
        <v>74.64417501317871</v>
      </c>
      <c r="S5780" s="3">
        <f>Table1[[#This Row],[Generation (TWh)]]*10^9*VLOOKUP(Table1[[#This Row],[Turbine/Engine Technology]],Technology_HR!$A$2:$B$11,2,FALSE)*10^-6</f>
        <v>3134525.9760000003</v>
      </c>
      <c r="T5780" s="5">
        <f>Table1[[#This Row],[Fuel Consumption (mmBtu)]]*Table1[[#This Row],[Emission Factor (kg CO2/ mmBtu)]]*10^3</f>
        <v>233974105535.89883</v>
      </c>
      <c r="U5780" s="3">
        <f>Table1[[#This Row],[Emissions (g CO2)]]/(Table1[[#This Row],[Generation (TWh)]]*10^9)</f>
        <v>563.48887717448611</v>
      </c>
    </row>
    <row r="5781" spans="1:21" x14ac:dyDescent="0.35">
      <c r="A5781" t="s">
        <v>1590</v>
      </c>
      <c r="B5781" t="s">
        <v>3275</v>
      </c>
      <c r="C5781" t="str">
        <f>SUBSTITUTE(Table1[[#This Row],[Fuel]],", ",",")</f>
        <v>fossil liquids: fuel oil</v>
      </c>
      <c r="D5781" t="s">
        <v>3275</v>
      </c>
      <c r="H5781" t="s">
        <v>3437</v>
      </c>
      <c r="I5781">
        <v>60</v>
      </c>
      <c r="J5781" t="s">
        <v>3446</v>
      </c>
      <c r="K5781" t="s">
        <v>29</v>
      </c>
      <c r="L5781" t="s">
        <v>29</v>
      </c>
      <c r="M5781" t="s">
        <v>29</v>
      </c>
      <c r="N5781">
        <v>22.732925000000002</v>
      </c>
      <c r="O5781">
        <v>-12.469976000000001</v>
      </c>
      <c r="P5781" t="s">
        <v>3547</v>
      </c>
      <c r="Q5781" s="3">
        <f>Table1[[#This Row],[Capacity (MW)]]*0.395*8760*10^-6</f>
        <v>0.20761200000000002</v>
      </c>
      <c r="R5781" s="3" cm="1">
        <f t="array" ref="R5781">AVERAGE(VLOOKUP(_xlfn.TEXTSPLIT(Table1[[#This Row],[Fuel (no space after comma)]], ","), FuelList_Final_EF!$A$2:$B$65, 2, FALSE))</f>
        <v>78.106682297772565</v>
      </c>
      <c r="S5781" s="3">
        <f>Table1[[#This Row],[Generation (TWh)]]*10^9*VLOOKUP(Table1[[#This Row],[Turbine/Engine Technology]],Technology_HR!$A$2:$B$11,2,FALSE)*10^-6</f>
        <v>1847746.8</v>
      </c>
      <c r="T5781" s="5">
        <f>Table1[[#This Row],[Fuel Consumption (mmBtu)]]*Table1[[#This Row],[Emission Factor (kg CO2/ mmBtu)]]*10^3</f>
        <v>144321372274.3259</v>
      </c>
      <c r="U5781" s="3">
        <f>Table1[[#This Row],[Emissions (g CO2)]]/(Table1[[#This Row],[Generation (TWh)]]*10^9)</f>
        <v>695.14947245017572</v>
      </c>
    </row>
    <row r="5782" spans="1:21" x14ac:dyDescent="0.35">
      <c r="A5782" t="s">
        <v>1591</v>
      </c>
      <c r="B5782" t="s">
        <v>3247</v>
      </c>
      <c r="C5782" t="str">
        <f>SUBSTITUTE(Table1[[#This Row],[Fuel]],", ",",")</f>
        <v>fossil liquids: crude oil</v>
      </c>
      <c r="D5782" t="s">
        <v>3247</v>
      </c>
      <c r="H5782" t="s">
        <v>3437</v>
      </c>
      <c r="I5782">
        <v>120</v>
      </c>
      <c r="J5782" t="s">
        <v>3446</v>
      </c>
      <c r="K5782" t="s">
        <v>29</v>
      </c>
      <c r="L5782" t="s">
        <v>29</v>
      </c>
      <c r="M5782" t="s">
        <v>29</v>
      </c>
      <c r="N5782">
        <v>20.895399999999999</v>
      </c>
      <c r="O5782">
        <v>-17.057200000000002</v>
      </c>
      <c r="P5782" t="s">
        <v>3547</v>
      </c>
      <c r="Q5782" s="3">
        <f>Table1[[#This Row],[Capacity (MW)]]*0.395*8760*10^-6</f>
        <v>0.41522400000000004</v>
      </c>
      <c r="R5782" s="3" cm="1">
        <f t="array" ref="R5782">AVERAGE(VLOOKUP(_xlfn.TEXTSPLIT(Table1[[#This Row],[Fuel (no space after comma)]], ","), FuelList_Final_EF!$A$2:$B$65, 2, FALSE))</f>
        <v>74.540000000000006</v>
      </c>
      <c r="S5782" s="3">
        <f>Table1[[#This Row],[Generation (TWh)]]*10^9*VLOOKUP(Table1[[#This Row],[Turbine/Engine Technology]],Technology_HR!$A$2:$B$11,2,FALSE)*10^-6</f>
        <v>3695493.6</v>
      </c>
      <c r="T5782" s="5">
        <f>Table1[[#This Row],[Fuel Consumption (mmBtu)]]*Table1[[#This Row],[Emission Factor (kg CO2/ mmBtu)]]*10^3</f>
        <v>275462092944</v>
      </c>
      <c r="U5782" s="3">
        <f>Table1[[#This Row],[Emissions (g CO2)]]/(Table1[[#This Row],[Generation (TWh)]]*10^9)</f>
        <v>663.40599999999995</v>
      </c>
    </row>
    <row r="5783" spans="1:21" x14ac:dyDescent="0.35">
      <c r="A5783" t="s">
        <v>1591</v>
      </c>
      <c r="B5783" t="s">
        <v>3239</v>
      </c>
      <c r="C5783" t="str">
        <f>SUBSTITUTE(Table1[[#This Row],[Fuel]],", ",",")</f>
        <v>fossil gas: natural gas</v>
      </c>
      <c r="D5783" t="s">
        <v>3239</v>
      </c>
      <c r="H5783" t="s">
        <v>3438</v>
      </c>
      <c r="I5783">
        <v>180</v>
      </c>
      <c r="J5783" t="s">
        <v>3446</v>
      </c>
      <c r="K5783">
        <v>2015</v>
      </c>
      <c r="L5783" t="s">
        <v>29</v>
      </c>
      <c r="M5783" t="s">
        <v>29</v>
      </c>
      <c r="N5783">
        <v>18.046638000000002</v>
      </c>
      <c r="O5783">
        <v>-15.972550999999999</v>
      </c>
      <c r="P5783" t="s">
        <v>3547</v>
      </c>
      <c r="Q5783" s="3">
        <f>Table1[[#This Row],[Capacity (MW)]]*0.395*8760*10^-6</f>
        <v>0.62283600000000006</v>
      </c>
      <c r="R5783" s="3" cm="1">
        <f t="array" ref="R5783">AVERAGE(VLOOKUP(_xlfn.TEXTSPLIT(Table1[[#This Row],[Fuel (no space after comma)]], ","), FuelList_Final_EF!$A$2:$B$65, 2, FALSE))</f>
        <v>53.06</v>
      </c>
      <c r="S5783" s="3">
        <f>Table1[[#This Row],[Generation (TWh)]]*10^9*VLOOKUP(Table1[[#This Row],[Turbine/Engine Technology]],Technology_HR!$A$2:$B$11,2,FALSE)*10^-6</f>
        <v>4701788.9639999997</v>
      </c>
      <c r="T5783" s="5">
        <f>Table1[[#This Row],[Fuel Consumption (mmBtu)]]*Table1[[#This Row],[Emission Factor (kg CO2/ mmBtu)]]*10^3</f>
        <v>249476922429.84</v>
      </c>
      <c r="U5783" s="3">
        <f>Table1[[#This Row],[Emissions (g CO2)]]/(Table1[[#This Row],[Generation (TWh)]]*10^9)</f>
        <v>400.54993999999999</v>
      </c>
    </row>
    <row r="5784" spans="1:21" x14ac:dyDescent="0.35">
      <c r="A5784" t="s">
        <v>1592</v>
      </c>
      <c r="B5784" t="s">
        <v>3302</v>
      </c>
      <c r="C5784" t="str">
        <f>SUBSTITUTE(Table1[[#This Row],[Fuel]],", ",",")</f>
        <v>fossil liquids: heavy fuel oil,fossil liquids: fuel oil</v>
      </c>
      <c r="D5784" t="s">
        <v>3241</v>
      </c>
      <c r="E5784" t="s">
        <v>3275</v>
      </c>
      <c r="H5784" t="s">
        <v>3437</v>
      </c>
      <c r="I5784">
        <v>60</v>
      </c>
      <c r="J5784" t="s">
        <v>3446</v>
      </c>
      <c r="K5784" t="s">
        <v>29</v>
      </c>
      <c r="L5784" t="s">
        <v>29</v>
      </c>
      <c r="M5784" t="s">
        <v>29</v>
      </c>
      <c r="N5784">
        <v>20.540572999999998</v>
      </c>
      <c r="O5784">
        <v>-15.529067</v>
      </c>
      <c r="P5784" t="s">
        <v>3547</v>
      </c>
      <c r="Q5784" s="3">
        <f>Table1[[#This Row],[Capacity (MW)]]*0.395*8760*10^-6</f>
        <v>0.20761200000000002</v>
      </c>
      <c r="R5784" s="3" cm="1">
        <f t="array" ref="R5784">AVERAGE(VLOOKUP(_xlfn.TEXTSPLIT(Table1[[#This Row],[Fuel (no space after comma)]], ","), FuelList_Final_EF!$A$2:$B$65, 2, FALSE))</f>
        <v>79.854606304394977</v>
      </c>
      <c r="S5784" s="3">
        <f>Table1[[#This Row],[Generation (TWh)]]*10^9*VLOOKUP(Table1[[#This Row],[Turbine/Engine Technology]],Technology_HR!$A$2:$B$11,2,FALSE)*10^-6</f>
        <v>1847746.8</v>
      </c>
      <c r="T5784" s="5">
        <f>Table1[[#This Row],[Fuel Consumption (mmBtu)]]*Table1[[#This Row],[Emission Factor (kg CO2/ mmBtu)]]*10^3</f>
        <v>147551093264.20563</v>
      </c>
      <c r="U5784" s="3">
        <f>Table1[[#This Row],[Emissions (g CO2)]]/(Table1[[#This Row],[Generation (TWh)]]*10^9)</f>
        <v>710.70599610911506</v>
      </c>
    </row>
    <row r="5785" spans="1:21" x14ac:dyDescent="0.35">
      <c r="A5785" t="s">
        <v>29</v>
      </c>
      <c r="B5785" t="s">
        <v>3242</v>
      </c>
      <c r="C5785" t="str">
        <f>SUBSTITUTE(Table1[[#This Row],[Fuel]],", ",",")</f>
        <v>fossil gas: lng</v>
      </c>
      <c r="D5785" t="s">
        <v>3242</v>
      </c>
      <c r="H5785" t="s">
        <v>59</v>
      </c>
      <c r="I5785">
        <v>100</v>
      </c>
      <c r="J5785" t="s">
        <v>3444</v>
      </c>
      <c r="K5785" t="s">
        <v>29</v>
      </c>
      <c r="L5785" t="s">
        <v>29</v>
      </c>
      <c r="M5785" t="s">
        <v>29</v>
      </c>
      <c r="N5785">
        <v>-20.136869999999998</v>
      </c>
      <c r="O5785">
        <v>57.474566000000003</v>
      </c>
      <c r="P5785" t="s">
        <v>3548</v>
      </c>
      <c r="Q5785" s="3">
        <f>Table1[[#This Row],[Capacity (MW)]]*0.395*8760*10^-6</f>
        <v>0.34601999999999999</v>
      </c>
      <c r="R5785" s="3" cm="1">
        <f t="array" ref="R5785">AVERAGE(VLOOKUP(_xlfn.TEXTSPLIT(Table1[[#This Row],[Fuel (no space after comma)]], ","), FuelList_Final_EF!$A$2:$B$65, 2, FALSE))</f>
        <v>67.685819715340017</v>
      </c>
      <c r="S5785" s="3">
        <f>Table1[[#This Row],[Generation (TWh)]]*10^9*VLOOKUP(Table1[[#This Row],[Turbine/Engine Technology]],Technology_HR!$A$2:$B$11,2,FALSE)*10^-6</f>
        <v>2870408.9099999997</v>
      </c>
      <c r="T5785" s="5">
        <f>Table1[[#This Row],[Fuel Consumption (mmBtu)]]*Table1[[#This Row],[Emission Factor (kg CO2/ mmBtu)]]*10^3</f>
        <v>194285979991.56561</v>
      </c>
      <c r="U5785" s="3">
        <f>Table1[[#This Row],[Emissions (g CO2)]]/(Table1[[#This Row],[Generation (TWh)]]*10^9)</f>
        <v>561.48771744860301</v>
      </c>
    </row>
    <row r="5786" spans="1:21" x14ac:dyDescent="0.35">
      <c r="A5786" t="s">
        <v>1593</v>
      </c>
      <c r="B5786" t="s">
        <v>3239</v>
      </c>
      <c r="C5786" t="str">
        <f>SUBSTITUTE(Table1[[#This Row],[Fuel]],", ",",")</f>
        <v>fossil gas: natural gas</v>
      </c>
      <c r="D5786" t="s">
        <v>3239</v>
      </c>
      <c r="H5786" t="s">
        <v>3438</v>
      </c>
      <c r="I5786">
        <v>266</v>
      </c>
      <c r="J5786" t="s">
        <v>3446</v>
      </c>
      <c r="K5786">
        <v>2018</v>
      </c>
      <c r="L5786" t="s">
        <v>29</v>
      </c>
      <c r="M5786" t="s">
        <v>29</v>
      </c>
      <c r="N5786">
        <v>17.858694</v>
      </c>
      <c r="O5786">
        <v>-93.113803000000004</v>
      </c>
      <c r="P5786" t="s">
        <v>3549</v>
      </c>
      <c r="Q5786" s="3">
        <f>Table1[[#This Row],[Capacity (MW)]]*0.395*8760*10^-6</f>
        <v>0.92041320000000004</v>
      </c>
      <c r="R5786" s="3" cm="1">
        <f t="array" ref="R5786">AVERAGE(VLOOKUP(_xlfn.TEXTSPLIT(Table1[[#This Row],[Fuel (no space after comma)]], ","), FuelList_Final_EF!$A$2:$B$65, 2, FALSE))</f>
        <v>53.06</v>
      </c>
      <c r="S5786" s="3">
        <f>Table1[[#This Row],[Generation (TWh)]]*10^9*VLOOKUP(Table1[[#This Row],[Turbine/Engine Technology]],Technology_HR!$A$2:$B$11,2,FALSE)*10^-6</f>
        <v>6948199.2467999998</v>
      </c>
      <c r="T5786" s="5">
        <f>Table1[[#This Row],[Fuel Consumption (mmBtu)]]*Table1[[#This Row],[Emission Factor (kg CO2/ mmBtu)]]*10^3</f>
        <v>368671452035.20801</v>
      </c>
      <c r="U5786" s="3">
        <f>Table1[[#This Row],[Emissions (g CO2)]]/(Table1[[#This Row],[Generation (TWh)]]*10^9)</f>
        <v>400.54993999999999</v>
      </c>
    </row>
    <row r="5787" spans="1:21" x14ac:dyDescent="0.35">
      <c r="A5787" t="s">
        <v>1594</v>
      </c>
      <c r="B5787" t="s">
        <v>3239</v>
      </c>
      <c r="C5787" t="str">
        <f>SUBSTITUTE(Table1[[#This Row],[Fuel]],", ",",")</f>
        <v>fossil gas: natural gas</v>
      </c>
      <c r="D5787" t="s">
        <v>3239</v>
      </c>
      <c r="H5787" t="s">
        <v>3438</v>
      </c>
      <c r="I5787">
        <v>696</v>
      </c>
      <c r="J5787" t="s">
        <v>3451</v>
      </c>
      <c r="K5787" t="s">
        <v>29</v>
      </c>
      <c r="L5787" t="s">
        <v>29</v>
      </c>
      <c r="M5787" t="s">
        <v>29</v>
      </c>
      <c r="N5787">
        <v>17.950362999999999</v>
      </c>
      <c r="O5787">
        <v>-93.680288000000004</v>
      </c>
      <c r="P5787" t="s">
        <v>3549</v>
      </c>
      <c r="Q5787" s="3">
        <f>Table1[[#This Row],[Capacity (MW)]]*0.395*8760*10^-6</f>
        <v>2.4082992000000001</v>
      </c>
      <c r="R5787" s="3" cm="1">
        <f t="array" ref="R5787">AVERAGE(VLOOKUP(_xlfn.TEXTSPLIT(Table1[[#This Row],[Fuel (no space after comma)]], ","), FuelList_Final_EF!$A$2:$B$65, 2, FALSE))</f>
        <v>53.06</v>
      </c>
      <c r="S5787" s="3">
        <f>Table1[[#This Row],[Generation (TWh)]]*10^9*VLOOKUP(Table1[[#This Row],[Turbine/Engine Technology]],Technology_HR!$A$2:$B$11,2,FALSE)*10^-6</f>
        <v>18180250.660799999</v>
      </c>
      <c r="T5787" s="5">
        <f>Table1[[#This Row],[Fuel Consumption (mmBtu)]]*Table1[[#This Row],[Emission Factor (kg CO2/ mmBtu)]]*10^3</f>
        <v>964644100062.04797</v>
      </c>
      <c r="U5787" s="3">
        <f>Table1[[#This Row],[Emissions (g CO2)]]/(Table1[[#This Row],[Generation (TWh)]]*10^9)</f>
        <v>400.54993999999999</v>
      </c>
    </row>
    <row r="5788" spans="1:21" x14ac:dyDescent="0.35">
      <c r="A5788" t="s">
        <v>1595</v>
      </c>
      <c r="B5788" t="s">
        <v>3241</v>
      </c>
      <c r="C5788" t="str">
        <f>SUBSTITUTE(Table1[[#This Row],[Fuel]],", ",",")</f>
        <v>fossil liquids: heavy fuel oil</v>
      </c>
      <c r="D5788" t="s">
        <v>3241</v>
      </c>
      <c r="H5788" t="s">
        <v>3440</v>
      </c>
      <c r="I5788">
        <v>350</v>
      </c>
      <c r="J5788" t="s">
        <v>3446</v>
      </c>
      <c r="K5788">
        <v>1991</v>
      </c>
      <c r="L5788" t="s">
        <v>29</v>
      </c>
      <c r="M5788" t="s">
        <v>29</v>
      </c>
      <c r="N5788">
        <v>21.018675000000002</v>
      </c>
      <c r="O5788">
        <v>-97.334190000000007</v>
      </c>
      <c r="P5788" t="s">
        <v>3549</v>
      </c>
      <c r="Q5788" s="3">
        <f>Table1[[#This Row],[Capacity (MW)]]*0.395*8760*10^-6</f>
        <v>1.2110699999999999</v>
      </c>
      <c r="R5788" s="3" cm="1">
        <f t="array" ref="R5788">AVERAGE(VLOOKUP(_xlfn.TEXTSPLIT(Table1[[#This Row],[Fuel (no space after comma)]], ","), FuelList_Final_EF!$A$2:$B$65, 2, FALSE))</f>
        <v>81.602530311017389</v>
      </c>
      <c r="S5788" s="3">
        <f>Table1[[#This Row],[Generation (TWh)]]*10^9*VLOOKUP(Table1[[#This Row],[Turbine/Engine Technology]],Technology_HR!$A$2:$B$11,2,FALSE)*10^-6</f>
        <v>12455854.949999997</v>
      </c>
      <c r="T5788" s="5">
        <f>Table1[[#This Row],[Fuel Consumption (mmBtu)]]*Table1[[#This Row],[Emission Factor (kg CO2/ mmBtu)]]*10^3</f>
        <v>1016429281107.0107</v>
      </c>
      <c r="U5788" s="3">
        <f>Table1[[#This Row],[Emissions (g CO2)]]/(Table1[[#This Row],[Generation (TWh)]]*10^9)</f>
        <v>839.28202424881385</v>
      </c>
    </row>
    <row r="5789" spans="1:21" x14ac:dyDescent="0.35">
      <c r="A5789" t="s">
        <v>1595</v>
      </c>
      <c r="B5789" t="s">
        <v>3241</v>
      </c>
      <c r="C5789" t="str">
        <f>SUBSTITUTE(Table1[[#This Row],[Fuel]],", ",",")</f>
        <v>fossil liquids: heavy fuel oil</v>
      </c>
      <c r="D5789" t="s">
        <v>3241</v>
      </c>
      <c r="H5789" t="s">
        <v>3440</v>
      </c>
      <c r="I5789">
        <v>350</v>
      </c>
      <c r="J5789" t="s">
        <v>3446</v>
      </c>
      <c r="K5789">
        <v>1991</v>
      </c>
      <c r="L5789" t="s">
        <v>29</v>
      </c>
      <c r="M5789" t="s">
        <v>29</v>
      </c>
      <c r="N5789">
        <v>21.018675000000002</v>
      </c>
      <c r="O5789">
        <v>-97.334190000000007</v>
      </c>
      <c r="P5789" t="s">
        <v>3549</v>
      </c>
      <c r="Q5789" s="3">
        <f>Table1[[#This Row],[Capacity (MW)]]*0.395*8760*10^-6</f>
        <v>1.2110699999999999</v>
      </c>
      <c r="R5789" s="3" cm="1">
        <f t="array" ref="R5789">AVERAGE(VLOOKUP(_xlfn.TEXTSPLIT(Table1[[#This Row],[Fuel (no space after comma)]], ","), FuelList_Final_EF!$A$2:$B$65, 2, FALSE))</f>
        <v>81.602530311017389</v>
      </c>
      <c r="S5789" s="3">
        <f>Table1[[#This Row],[Generation (TWh)]]*10^9*VLOOKUP(Table1[[#This Row],[Turbine/Engine Technology]],Technology_HR!$A$2:$B$11,2,FALSE)*10^-6</f>
        <v>12455854.949999997</v>
      </c>
      <c r="T5789" s="5">
        <f>Table1[[#This Row],[Fuel Consumption (mmBtu)]]*Table1[[#This Row],[Emission Factor (kg CO2/ mmBtu)]]*10^3</f>
        <v>1016429281107.0107</v>
      </c>
      <c r="U5789" s="3">
        <f>Table1[[#This Row],[Emissions (g CO2)]]/(Table1[[#This Row],[Generation (TWh)]]*10^9)</f>
        <v>839.28202424881385</v>
      </c>
    </row>
    <row r="5790" spans="1:21" x14ac:dyDescent="0.35">
      <c r="A5790" t="s">
        <v>1595</v>
      </c>
      <c r="B5790" t="s">
        <v>3241</v>
      </c>
      <c r="C5790" t="str">
        <f>SUBSTITUTE(Table1[[#This Row],[Fuel]],", ",",")</f>
        <v>fossil liquids: heavy fuel oil</v>
      </c>
      <c r="D5790" t="s">
        <v>3241</v>
      </c>
      <c r="H5790" t="s">
        <v>3440</v>
      </c>
      <c r="I5790">
        <v>350</v>
      </c>
      <c r="J5790" t="s">
        <v>3446</v>
      </c>
      <c r="K5790">
        <v>1994</v>
      </c>
      <c r="L5790" t="s">
        <v>29</v>
      </c>
      <c r="M5790" t="s">
        <v>29</v>
      </c>
      <c r="N5790">
        <v>21.018675000000002</v>
      </c>
      <c r="O5790">
        <v>-97.334190000000007</v>
      </c>
      <c r="P5790" t="s">
        <v>3549</v>
      </c>
      <c r="Q5790" s="3">
        <f>Table1[[#This Row],[Capacity (MW)]]*0.395*8760*10^-6</f>
        <v>1.2110699999999999</v>
      </c>
      <c r="R5790" s="3" cm="1">
        <f t="array" ref="R5790">AVERAGE(VLOOKUP(_xlfn.TEXTSPLIT(Table1[[#This Row],[Fuel (no space after comma)]], ","), FuelList_Final_EF!$A$2:$B$65, 2, FALSE))</f>
        <v>81.602530311017389</v>
      </c>
      <c r="S5790" s="3">
        <f>Table1[[#This Row],[Generation (TWh)]]*10^9*VLOOKUP(Table1[[#This Row],[Turbine/Engine Technology]],Technology_HR!$A$2:$B$11,2,FALSE)*10^-6</f>
        <v>12455854.949999997</v>
      </c>
      <c r="T5790" s="5">
        <f>Table1[[#This Row],[Fuel Consumption (mmBtu)]]*Table1[[#This Row],[Emission Factor (kg CO2/ mmBtu)]]*10^3</f>
        <v>1016429281107.0107</v>
      </c>
      <c r="U5790" s="3">
        <f>Table1[[#This Row],[Emissions (g CO2)]]/(Table1[[#This Row],[Generation (TWh)]]*10^9)</f>
        <v>839.28202424881385</v>
      </c>
    </row>
    <row r="5791" spans="1:21" x14ac:dyDescent="0.35">
      <c r="A5791" t="s">
        <v>1595</v>
      </c>
      <c r="B5791" t="s">
        <v>3241</v>
      </c>
      <c r="C5791" t="str">
        <f>SUBSTITUTE(Table1[[#This Row],[Fuel]],", ",",")</f>
        <v>fossil liquids: heavy fuel oil</v>
      </c>
      <c r="D5791" t="s">
        <v>3241</v>
      </c>
      <c r="H5791" t="s">
        <v>3440</v>
      </c>
      <c r="I5791">
        <v>350</v>
      </c>
      <c r="J5791" t="s">
        <v>3446</v>
      </c>
      <c r="K5791">
        <v>1994</v>
      </c>
      <c r="L5791" t="s">
        <v>29</v>
      </c>
      <c r="M5791" t="s">
        <v>29</v>
      </c>
      <c r="N5791">
        <v>21.018675000000002</v>
      </c>
      <c r="O5791">
        <v>-97.334190000000007</v>
      </c>
      <c r="P5791" t="s">
        <v>3549</v>
      </c>
      <c r="Q5791" s="3">
        <f>Table1[[#This Row],[Capacity (MW)]]*0.395*8760*10^-6</f>
        <v>1.2110699999999999</v>
      </c>
      <c r="R5791" s="3" cm="1">
        <f t="array" ref="R5791">AVERAGE(VLOOKUP(_xlfn.TEXTSPLIT(Table1[[#This Row],[Fuel (no space after comma)]], ","), FuelList_Final_EF!$A$2:$B$65, 2, FALSE))</f>
        <v>81.602530311017389</v>
      </c>
      <c r="S5791" s="3">
        <f>Table1[[#This Row],[Generation (TWh)]]*10^9*VLOOKUP(Table1[[#This Row],[Turbine/Engine Technology]],Technology_HR!$A$2:$B$11,2,FALSE)*10^-6</f>
        <v>12455854.949999997</v>
      </c>
      <c r="T5791" s="5">
        <f>Table1[[#This Row],[Fuel Consumption (mmBtu)]]*Table1[[#This Row],[Emission Factor (kg CO2/ mmBtu)]]*10^3</f>
        <v>1016429281107.0107</v>
      </c>
      <c r="U5791" s="3">
        <f>Table1[[#This Row],[Emissions (g CO2)]]/(Table1[[#This Row],[Generation (TWh)]]*10^9)</f>
        <v>839.28202424881385</v>
      </c>
    </row>
    <row r="5792" spans="1:21" x14ac:dyDescent="0.35">
      <c r="A5792" t="s">
        <v>1595</v>
      </c>
      <c r="B5792" t="s">
        <v>3241</v>
      </c>
      <c r="C5792" t="str">
        <f>SUBSTITUTE(Table1[[#This Row],[Fuel]],", ",",")</f>
        <v>fossil liquids: heavy fuel oil</v>
      </c>
      <c r="D5792" t="s">
        <v>3241</v>
      </c>
      <c r="H5792" t="s">
        <v>3440</v>
      </c>
      <c r="I5792">
        <v>350</v>
      </c>
      <c r="J5792" t="s">
        <v>3446</v>
      </c>
      <c r="K5792">
        <v>1995</v>
      </c>
      <c r="L5792" t="s">
        <v>29</v>
      </c>
      <c r="M5792" t="s">
        <v>29</v>
      </c>
      <c r="N5792">
        <v>21.018675000000002</v>
      </c>
      <c r="O5792">
        <v>-97.334190000000007</v>
      </c>
      <c r="P5792" t="s">
        <v>3549</v>
      </c>
      <c r="Q5792" s="3">
        <f>Table1[[#This Row],[Capacity (MW)]]*0.395*8760*10^-6</f>
        <v>1.2110699999999999</v>
      </c>
      <c r="R5792" s="3" cm="1">
        <f t="array" ref="R5792">AVERAGE(VLOOKUP(_xlfn.TEXTSPLIT(Table1[[#This Row],[Fuel (no space after comma)]], ","), FuelList_Final_EF!$A$2:$B$65, 2, FALSE))</f>
        <v>81.602530311017389</v>
      </c>
      <c r="S5792" s="3">
        <f>Table1[[#This Row],[Generation (TWh)]]*10^9*VLOOKUP(Table1[[#This Row],[Turbine/Engine Technology]],Technology_HR!$A$2:$B$11,2,FALSE)*10^-6</f>
        <v>12455854.949999997</v>
      </c>
      <c r="T5792" s="5">
        <f>Table1[[#This Row],[Fuel Consumption (mmBtu)]]*Table1[[#This Row],[Emission Factor (kg CO2/ mmBtu)]]*10^3</f>
        <v>1016429281107.0107</v>
      </c>
      <c r="U5792" s="3">
        <f>Table1[[#This Row],[Emissions (g CO2)]]/(Table1[[#This Row],[Generation (TWh)]]*10^9)</f>
        <v>839.28202424881385</v>
      </c>
    </row>
    <row r="5793" spans="1:21" x14ac:dyDescent="0.35">
      <c r="A5793" t="s">
        <v>1595</v>
      </c>
      <c r="B5793" t="s">
        <v>3241</v>
      </c>
      <c r="C5793" t="str">
        <f>SUBSTITUTE(Table1[[#This Row],[Fuel]],", ",",")</f>
        <v>fossil liquids: heavy fuel oil</v>
      </c>
      <c r="D5793" t="s">
        <v>3241</v>
      </c>
      <c r="H5793" t="s">
        <v>3440</v>
      </c>
      <c r="I5793">
        <v>350</v>
      </c>
      <c r="J5793" t="s">
        <v>3446</v>
      </c>
      <c r="K5793">
        <v>1995</v>
      </c>
      <c r="L5793" t="s">
        <v>29</v>
      </c>
      <c r="M5793" t="s">
        <v>29</v>
      </c>
      <c r="N5793">
        <v>21.018675000000002</v>
      </c>
      <c r="O5793">
        <v>-97.334190000000007</v>
      </c>
      <c r="P5793" t="s">
        <v>3549</v>
      </c>
      <c r="Q5793" s="3">
        <f>Table1[[#This Row],[Capacity (MW)]]*0.395*8760*10^-6</f>
        <v>1.2110699999999999</v>
      </c>
      <c r="R5793" s="3" cm="1">
        <f t="array" ref="R5793">AVERAGE(VLOOKUP(_xlfn.TEXTSPLIT(Table1[[#This Row],[Fuel (no space after comma)]], ","), FuelList_Final_EF!$A$2:$B$65, 2, FALSE))</f>
        <v>81.602530311017389</v>
      </c>
      <c r="S5793" s="3">
        <f>Table1[[#This Row],[Generation (TWh)]]*10^9*VLOOKUP(Table1[[#This Row],[Turbine/Engine Technology]],Technology_HR!$A$2:$B$11,2,FALSE)*10^-6</f>
        <v>12455854.949999997</v>
      </c>
      <c r="T5793" s="5">
        <f>Table1[[#This Row],[Fuel Consumption (mmBtu)]]*Table1[[#This Row],[Emission Factor (kg CO2/ mmBtu)]]*10^3</f>
        <v>1016429281107.0107</v>
      </c>
      <c r="U5793" s="3">
        <f>Table1[[#This Row],[Emissions (g CO2)]]/(Table1[[#This Row],[Generation (TWh)]]*10^9)</f>
        <v>839.28202424881385</v>
      </c>
    </row>
    <row r="5794" spans="1:21" x14ac:dyDescent="0.35">
      <c r="A5794" t="s">
        <v>1595</v>
      </c>
      <c r="B5794" t="s">
        <v>3239</v>
      </c>
      <c r="C5794" t="str">
        <f>SUBSTITUTE(Table1[[#This Row],[Fuel]],", ",",")</f>
        <v>fossil gas: natural gas</v>
      </c>
      <c r="D5794" t="s">
        <v>3239</v>
      </c>
      <c r="H5794" t="s">
        <v>3438</v>
      </c>
      <c r="I5794">
        <v>409</v>
      </c>
      <c r="J5794" t="s">
        <v>3446</v>
      </c>
      <c r="K5794">
        <v>2015</v>
      </c>
      <c r="L5794" t="s">
        <v>29</v>
      </c>
      <c r="M5794" t="s">
        <v>29</v>
      </c>
      <c r="N5794">
        <v>31.265598000000001</v>
      </c>
      <c r="O5794">
        <v>-109.59106300000001</v>
      </c>
      <c r="P5794" t="s">
        <v>3549</v>
      </c>
      <c r="Q5794" s="3">
        <f>Table1[[#This Row],[Capacity (MW)]]*0.395*8760*10^-6</f>
        <v>1.4152218000000001</v>
      </c>
      <c r="R5794" s="3" cm="1">
        <f t="array" ref="R5794">AVERAGE(VLOOKUP(_xlfn.TEXTSPLIT(Table1[[#This Row],[Fuel (no space after comma)]], ","), FuelList_Final_EF!$A$2:$B$65, 2, FALSE))</f>
        <v>53.06</v>
      </c>
      <c r="S5794" s="3">
        <f>Table1[[#This Row],[Generation (TWh)]]*10^9*VLOOKUP(Table1[[#This Row],[Turbine/Engine Technology]],Technology_HR!$A$2:$B$11,2,FALSE)*10^-6</f>
        <v>10683509.3682</v>
      </c>
      <c r="T5794" s="5">
        <f>Table1[[#This Row],[Fuel Consumption (mmBtu)]]*Table1[[#This Row],[Emission Factor (kg CO2/ mmBtu)]]*10^3</f>
        <v>566867007076.69202</v>
      </c>
      <c r="U5794" s="3">
        <f>Table1[[#This Row],[Emissions (g CO2)]]/(Table1[[#This Row],[Generation (TWh)]]*10^9)</f>
        <v>400.54993999999999</v>
      </c>
    </row>
    <row r="5795" spans="1:21" x14ac:dyDescent="0.35">
      <c r="A5795" t="s">
        <v>1596</v>
      </c>
      <c r="B5795" t="s">
        <v>3239</v>
      </c>
      <c r="C5795" t="str">
        <f>SUBSTITUTE(Table1[[#This Row],[Fuel]],", ",",")</f>
        <v>fossil gas: natural gas</v>
      </c>
      <c r="D5795" t="s">
        <v>3239</v>
      </c>
      <c r="H5795" t="s">
        <v>3438</v>
      </c>
      <c r="I5795">
        <v>607.5</v>
      </c>
      <c r="J5795" t="s">
        <v>3451</v>
      </c>
      <c r="K5795" t="s">
        <v>29</v>
      </c>
      <c r="L5795" t="s">
        <v>29</v>
      </c>
      <c r="M5795" t="s">
        <v>29</v>
      </c>
      <c r="N5795">
        <v>31.313234000000001</v>
      </c>
      <c r="O5795">
        <v>-109.605086</v>
      </c>
      <c r="P5795" t="s">
        <v>3549</v>
      </c>
      <c r="Q5795" s="3">
        <f>Table1[[#This Row],[Capacity (MW)]]*0.395*8760*10^-6</f>
        <v>2.1020715000000001</v>
      </c>
      <c r="R5795" s="3" cm="1">
        <f t="array" ref="R5795">AVERAGE(VLOOKUP(_xlfn.TEXTSPLIT(Table1[[#This Row],[Fuel (no space after comma)]], ","), FuelList_Final_EF!$A$2:$B$65, 2, FALSE))</f>
        <v>53.06</v>
      </c>
      <c r="S5795" s="3">
        <f>Table1[[#This Row],[Generation (TWh)]]*10^9*VLOOKUP(Table1[[#This Row],[Turbine/Engine Technology]],Technology_HR!$A$2:$B$11,2,FALSE)*10^-6</f>
        <v>15868537.7535</v>
      </c>
      <c r="T5795" s="5">
        <f>Table1[[#This Row],[Fuel Consumption (mmBtu)]]*Table1[[#This Row],[Emission Factor (kg CO2/ mmBtu)]]*10^3</f>
        <v>841984613200.71008</v>
      </c>
      <c r="U5795" s="3">
        <f>Table1[[#This Row],[Emissions (g CO2)]]/(Table1[[#This Row],[Generation (TWh)]]*10^9)</f>
        <v>400.54994000000005</v>
      </c>
    </row>
    <row r="5796" spans="1:21" x14ac:dyDescent="0.35">
      <c r="A5796" t="s">
        <v>1597</v>
      </c>
      <c r="B5796" t="s">
        <v>3239</v>
      </c>
      <c r="C5796" t="str">
        <f>SUBSTITUTE(Table1[[#This Row],[Fuel]],", ",",")</f>
        <v>fossil gas: natural gas</v>
      </c>
      <c r="D5796" t="s">
        <v>3239</v>
      </c>
      <c r="H5796" t="s">
        <v>3438</v>
      </c>
      <c r="I5796">
        <v>57</v>
      </c>
      <c r="J5796" t="s">
        <v>3446</v>
      </c>
      <c r="K5796">
        <v>2017</v>
      </c>
      <c r="L5796" t="s">
        <v>29</v>
      </c>
      <c r="M5796" t="s">
        <v>29</v>
      </c>
      <c r="N5796">
        <v>22.447375999999998</v>
      </c>
      <c r="O5796">
        <v>-97.970472000000001</v>
      </c>
      <c r="P5796" t="s">
        <v>3549</v>
      </c>
      <c r="Q5796" s="3">
        <f>Table1[[#This Row],[Capacity (MW)]]*0.395*8760*10^-6</f>
        <v>0.19723139999999997</v>
      </c>
      <c r="R5796" s="3" cm="1">
        <f t="array" ref="R5796">AVERAGE(VLOOKUP(_xlfn.TEXTSPLIT(Table1[[#This Row],[Fuel (no space after comma)]], ","), FuelList_Final_EF!$A$2:$B$65, 2, FALSE))</f>
        <v>53.06</v>
      </c>
      <c r="S5796" s="3">
        <f>Table1[[#This Row],[Generation (TWh)]]*10^9*VLOOKUP(Table1[[#This Row],[Turbine/Engine Technology]],Technology_HR!$A$2:$B$11,2,FALSE)*10^-6</f>
        <v>1488899.8385999997</v>
      </c>
      <c r="T5796" s="5">
        <f>Table1[[#This Row],[Fuel Consumption (mmBtu)]]*Table1[[#This Row],[Emission Factor (kg CO2/ mmBtu)]]*10^3</f>
        <v>79001025436.115982</v>
      </c>
      <c r="U5796" s="3">
        <f>Table1[[#This Row],[Emissions (g CO2)]]/(Table1[[#This Row],[Generation (TWh)]]*10^9)</f>
        <v>400.54993999999999</v>
      </c>
    </row>
    <row r="5797" spans="1:21" x14ac:dyDescent="0.35">
      <c r="A5797" t="s">
        <v>1598</v>
      </c>
      <c r="B5797" t="s">
        <v>3239</v>
      </c>
      <c r="C5797" t="str">
        <f>SUBSTITUTE(Table1[[#This Row],[Fuel]],", ",",")</f>
        <v>fossil gas: natural gas</v>
      </c>
      <c r="D5797" t="s">
        <v>3239</v>
      </c>
      <c r="H5797" t="s">
        <v>3438</v>
      </c>
      <c r="I5797">
        <v>57</v>
      </c>
      <c r="J5797" t="s">
        <v>3446</v>
      </c>
      <c r="K5797">
        <v>2017</v>
      </c>
      <c r="L5797" t="s">
        <v>29</v>
      </c>
      <c r="M5797" t="s">
        <v>29</v>
      </c>
      <c r="N5797">
        <v>22.447375999999998</v>
      </c>
      <c r="O5797">
        <v>-97.970472000000001</v>
      </c>
      <c r="P5797" t="s">
        <v>3549</v>
      </c>
      <c r="Q5797" s="3">
        <f>Table1[[#This Row],[Capacity (MW)]]*0.395*8760*10^-6</f>
        <v>0.19723139999999997</v>
      </c>
      <c r="R5797" s="3" cm="1">
        <f t="array" ref="R5797">AVERAGE(VLOOKUP(_xlfn.TEXTSPLIT(Table1[[#This Row],[Fuel (no space after comma)]], ","), FuelList_Final_EF!$A$2:$B$65, 2, FALSE))</f>
        <v>53.06</v>
      </c>
      <c r="S5797" s="3">
        <f>Table1[[#This Row],[Generation (TWh)]]*10^9*VLOOKUP(Table1[[#This Row],[Turbine/Engine Technology]],Technology_HR!$A$2:$B$11,2,FALSE)*10^-6</f>
        <v>1488899.8385999997</v>
      </c>
      <c r="T5797" s="5">
        <f>Table1[[#This Row],[Fuel Consumption (mmBtu)]]*Table1[[#This Row],[Emission Factor (kg CO2/ mmBtu)]]*10^3</f>
        <v>79001025436.115982</v>
      </c>
      <c r="U5797" s="3">
        <f>Table1[[#This Row],[Emissions (g CO2)]]/(Table1[[#This Row],[Generation (TWh)]]*10^9)</f>
        <v>400.54993999999999</v>
      </c>
    </row>
    <row r="5798" spans="1:21" x14ac:dyDescent="0.35">
      <c r="A5798" t="s">
        <v>1599</v>
      </c>
      <c r="B5798" t="s">
        <v>3239</v>
      </c>
      <c r="C5798" t="str">
        <f>SUBSTITUTE(Table1[[#This Row],[Fuel]],", ",",")</f>
        <v>fossil gas: natural gas</v>
      </c>
      <c r="D5798" t="s">
        <v>3239</v>
      </c>
      <c r="H5798" t="s">
        <v>3438</v>
      </c>
      <c r="I5798">
        <v>495</v>
      </c>
      <c r="J5798" t="s">
        <v>3446</v>
      </c>
      <c r="K5798">
        <v>2002</v>
      </c>
      <c r="L5798" t="s">
        <v>29</v>
      </c>
      <c r="M5798" t="s">
        <v>29</v>
      </c>
      <c r="N5798">
        <v>22.497769000000002</v>
      </c>
      <c r="O5798">
        <v>-97.901667000000003</v>
      </c>
      <c r="P5798" t="s">
        <v>3549</v>
      </c>
      <c r="Q5798" s="3">
        <f>Table1[[#This Row],[Capacity (MW)]]*0.395*8760*10^-6</f>
        <v>1.712799</v>
      </c>
      <c r="R5798" s="3" cm="1">
        <f t="array" ref="R5798">AVERAGE(VLOOKUP(_xlfn.TEXTSPLIT(Table1[[#This Row],[Fuel (no space after comma)]], ","), FuelList_Final_EF!$A$2:$B$65, 2, FALSE))</f>
        <v>53.06</v>
      </c>
      <c r="S5798" s="3">
        <f>Table1[[#This Row],[Generation (TWh)]]*10^9*VLOOKUP(Table1[[#This Row],[Turbine/Engine Technology]],Technology_HR!$A$2:$B$11,2,FALSE)*10^-6</f>
        <v>12929919.650999999</v>
      </c>
      <c r="T5798" s="5">
        <f>Table1[[#This Row],[Fuel Consumption (mmBtu)]]*Table1[[#This Row],[Emission Factor (kg CO2/ mmBtu)]]*10^3</f>
        <v>686061536682.06006</v>
      </c>
      <c r="U5798" s="3">
        <f>Table1[[#This Row],[Emissions (g CO2)]]/(Table1[[#This Row],[Generation (TWh)]]*10^9)</f>
        <v>400.54994000000005</v>
      </c>
    </row>
    <row r="5799" spans="1:21" x14ac:dyDescent="0.35">
      <c r="A5799" t="s">
        <v>1600</v>
      </c>
      <c r="B5799" t="s">
        <v>3239</v>
      </c>
      <c r="C5799" t="str">
        <f>SUBSTITUTE(Table1[[#This Row],[Fuel]],", ",",")</f>
        <v>fossil gas: natural gas</v>
      </c>
      <c r="D5799" t="s">
        <v>3239</v>
      </c>
      <c r="H5799" t="s">
        <v>3438</v>
      </c>
      <c r="I5799">
        <v>548</v>
      </c>
      <c r="J5799" t="s">
        <v>3446</v>
      </c>
      <c r="K5799">
        <v>2003</v>
      </c>
      <c r="L5799" t="s">
        <v>29</v>
      </c>
      <c r="M5799" t="s">
        <v>29</v>
      </c>
      <c r="N5799">
        <v>22.494205000000001</v>
      </c>
      <c r="O5799">
        <v>-97.901711000000006</v>
      </c>
      <c r="P5799" t="s">
        <v>3549</v>
      </c>
      <c r="Q5799" s="3">
        <f>Table1[[#This Row],[Capacity (MW)]]*0.395*8760*10^-6</f>
        <v>1.8961896</v>
      </c>
      <c r="R5799" s="3" cm="1">
        <f t="array" ref="R5799">AVERAGE(VLOOKUP(_xlfn.TEXTSPLIT(Table1[[#This Row],[Fuel (no space after comma)]], ","), FuelList_Final_EF!$A$2:$B$65, 2, FALSE))</f>
        <v>53.06</v>
      </c>
      <c r="S5799" s="3">
        <f>Table1[[#This Row],[Generation (TWh)]]*10^9*VLOOKUP(Table1[[#This Row],[Turbine/Engine Technology]],Technology_HR!$A$2:$B$11,2,FALSE)*10^-6</f>
        <v>14314335.290399998</v>
      </c>
      <c r="T5799" s="5">
        <f>Table1[[#This Row],[Fuel Consumption (mmBtu)]]*Table1[[#This Row],[Emission Factor (kg CO2/ mmBtu)]]*10^3</f>
        <v>759518630508.6239</v>
      </c>
      <c r="U5799" s="3">
        <f>Table1[[#This Row],[Emissions (g CO2)]]/(Table1[[#This Row],[Generation (TWh)]]*10^9)</f>
        <v>400.54993999999994</v>
      </c>
    </row>
    <row r="5800" spans="1:21" x14ac:dyDescent="0.35">
      <c r="A5800" t="s">
        <v>1600</v>
      </c>
      <c r="B5800" t="s">
        <v>3239</v>
      </c>
      <c r="C5800" t="str">
        <f>SUBSTITUTE(Table1[[#This Row],[Fuel]],", ",",")</f>
        <v>fossil gas: natural gas</v>
      </c>
      <c r="D5800" t="s">
        <v>3239</v>
      </c>
      <c r="H5800" t="s">
        <v>3438</v>
      </c>
      <c r="I5800">
        <v>548</v>
      </c>
      <c r="J5800" t="s">
        <v>3446</v>
      </c>
      <c r="K5800">
        <v>2003</v>
      </c>
      <c r="L5800" t="s">
        <v>29</v>
      </c>
      <c r="M5800" t="s">
        <v>29</v>
      </c>
      <c r="N5800">
        <v>22.494205000000001</v>
      </c>
      <c r="O5800">
        <v>-97.901711000000006</v>
      </c>
      <c r="P5800" t="s">
        <v>3549</v>
      </c>
      <c r="Q5800" s="3">
        <f>Table1[[#This Row],[Capacity (MW)]]*0.395*8760*10^-6</f>
        <v>1.8961896</v>
      </c>
      <c r="R5800" s="3" cm="1">
        <f t="array" ref="R5800">AVERAGE(VLOOKUP(_xlfn.TEXTSPLIT(Table1[[#This Row],[Fuel (no space after comma)]], ","), FuelList_Final_EF!$A$2:$B$65, 2, FALSE))</f>
        <v>53.06</v>
      </c>
      <c r="S5800" s="3">
        <f>Table1[[#This Row],[Generation (TWh)]]*10^9*VLOOKUP(Table1[[#This Row],[Turbine/Engine Technology]],Technology_HR!$A$2:$B$11,2,FALSE)*10^-6</f>
        <v>14314335.290399998</v>
      </c>
      <c r="T5800" s="5">
        <f>Table1[[#This Row],[Fuel Consumption (mmBtu)]]*Table1[[#This Row],[Emission Factor (kg CO2/ mmBtu)]]*10^3</f>
        <v>759518630508.6239</v>
      </c>
      <c r="U5800" s="3">
        <f>Table1[[#This Row],[Emissions (g CO2)]]/(Table1[[#This Row],[Generation (TWh)]]*10^9)</f>
        <v>400.54993999999994</v>
      </c>
    </row>
    <row r="5801" spans="1:21" x14ac:dyDescent="0.35">
      <c r="A5801" t="s">
        <v>1595</v>
      </c>
      <c r="B5801" t="s">
        <v>3263</v>
      </c>
      <c r="C5801" t="str">
        <f>SUBSTITUTE(Table1[[#This Row],[Fuel]],", ",",")</f>
        <v>fossil gas: natural gas,fossil liquids: heavy fuel oil</v>
      </c>
      <c r="D5801" t="s">
        <v>3239</v>
      </c>
      <c r="E5801" t="s">
        <v>3241</v>
      </c>
      <c r="H5801" t="s">
        <v>3440</v>
      </c>
      <c r="I5801">
        <v>250</v>
      </c>
      <c r="J5801" t="s">
        <v>3446</v>
      </c>
      <c r="K5801">
        <v>1978</v>
      </c>
      <c r="L5801" t="s">
        <v>29</v>
      </c>
      <c r="M5801" t="s">
        <v>29</v>
      </c>
      <c r="N5801">
        <v>22.434583</v>
      </c>
      <c r="O5801">
        <v>-98.006686000000002</v>
      </c>
      <c r="P5801" t="s">
        <v>3549</v>
      </c>
      <c r="Q5801" s="3">
        <f>Table1[[#This Row],[Capacity (MW)]]*0.395*8760*10^-6</f>
        <v>0.86504999999999999</v>
      </c>
      <c r="R5801" s="3" cm="1">
        <f t="array" ref="R5801">AVERAGE(VLOOKUP(_xlfn.TEXTSPLIT(Table1[[#This Row],[Fuel (no space after comma)]], ","), FuelList_Final_EF!$A$2:$B$65, 2, FALSE))</f>
        <v>67.331265155508703</v>
      </c>
      <c r="S5801" s="3">
        <f>Table1[[#This Row],[Generation (TWh)]]*10^9*VLOOKUP(Table1[[#This Row],[Turbine/Engine Technology]],Technology_HR!$A$2:$B$11,2,FALSE)*10^-6</f>
        <v>8897039.25</v>
      </c>
      <c r="T5801" s="5">
        <f>Table1[[#This Row],[Fuel Consumption (mmBtu)]]*Table1[[#This Row],[Emission Factor (kg CO2/ mmBtu)]]*10^3</f>
        <v>599048908840.71826</v>
      </c>
      <c r="U5801" s="3">
        <f>Table1[[#This Row],[Emissions (g CO2)]]/(Table1[[#This Row],[Generation (TWh)]]*10^9)</f>
        <v>692.50206212440696</v>
      </c>
    </row>
    <row r="5802" spans="1:21" x14ac:dyDescent="0.35">
      <c r="A5802" t="s">
        <v>1595</v>
      </c>
      <c r="B5802" t="s">
        <v>3263</v>
      </c>
      <c r="C5802" t="str">
        <f>SUBSTITUTE(Table1[[#This Row],[Fuel]],", ",",")</f>
        <v>fossil gas: natural gas,fossil liquids: heavy fuel oil</v>
      </c>
      <c r="D5802" t="s">
        <v>3239</v>
      </c>
      <c r="E5802" t="s">
        <v>3241</v>
      </c>
      <c r="H5802" t="s">
        <v>3440</v>
      </c>
      <c r="I5802">
        <v>250</v>
      </c>
      <c r="J5802" t="s">
        <v>3446</v>
      </c>
      <c r="K5802">
        <v>1978</v>
      </c>
      <c r="L5802" t="s">
        <v>29</v>
      </c>
      <c r="M5802" t="s">
        <v>29</v>
      </c>
      <c r="N5802">
        <v>22.434583</v>
      </c>
      <c r="O5802">
        <v>-98.006686000000002</v>
      </c>
      <c r="P5802" t="s">
        <v>3549</v>
      </c>
      <c r="Q5802" s="3">
        <f>Table1[[#This Row],[Capacity (MW)]]*0.395*8760*10^-6</f>
        <v>0.86504999999999999</v>
      </c>
      <c r="R5802" s="3" cm="1">
        <f t="array" ref="R5802">AVERAGE(VLOOKUP(_xlfn.TEXTSPLIT(Table1[[#This Row],[Fuel (no space after comma)]], ","), FuelList_Final_EF!$A$2:$B$65, 2, FALSE))</f>
        <v>67.331265155508703</v>
      </c>
      <c r="S5802" s="3">
        <f>Table1[[#This Row],[Generation (TWh)]]*10^9*VLOOKUP(Table1[[#This Row],[Turbine/Engine Technology]],Technology_HR!$A$2:$B$11,2,FALSE)*10^-6</f>
        <v>8897039.25</v>
      </c>
      <c r="T5802" s="5">
        <f>Table1[[#This Row],[Fuel Consumption (mmBtu)]]*Table1[[#This Row],[Emission Factor (kg CO2/ mmBtu)]]*10^3</f>
        <v>599048908840.71826</v>
      </c>
      <c r="U5802" s="3">
        <f>Table1[[#This Row],[Emissions (g CO2)]]/(Table1[[#This Row],[Generation (TWh)]]*10^9)</f>
        <v>692.50206212440696</v>
      </c>
    </row>
    <row r="5803" spans="1:21" x14ac:dyDescent="0.35">
      <c r="A5803" t="s">
        <v>1600</v>
      </c>
      <c r="B5803" t="s">
        <v>3239</v>
      </c>
      <c r="C5803" t="str">
        <f>SUBSTITUTE(Table1[[#This Row],[Fuel]],", ",",")</f>
        <v>fossil gas: natural gas</v>
      </c>
      <c r="D5803" t="s">
        <v>3239</v>
      </c>
      <c r="H5803" t="s">
        <v>3438</v>
      </c>
      <c r="I5803">
        <v>578</v>
      </c>
      <c r="J5803" t="s">
        <v>3446</v>
      </c>
      <c r="K5803">
        <v>2006</v>
      </c>
      <c r="L5803" t="s">
        <v>29</v>
      </c>
      <c r="M5803" t="s">
        <v>29</v>
      </c>
      <c r="N5803">
        <v>22.499742000000001</v>
      </c>
      <c r="O5803">
        <v>-97.905486999999994</v>
      </c>
      <c r="P5803" t="s">
        <v>3549</v>
      </c>
      <c r="Q5803" s="3">
        <f>Table1[[#This Row],[Capacity (MW)]]*0.395*8760*10^-6</f>
        <v>1.9999956000000001</v>
      </c>
      <c r="R5803" s="3" cm="1">
        <f t="array" ref="R5803">AVERAGE(VLOOKUP(_xlfn.TEXTSPLIT(Table1[[#This Row],[Fuel (no space after comma)]], ","), FuelList_Final_EF!$A$2:$B$65, 2, FALSE))</f>
        <v>53.06</v>
      </c>
      <c r="S5803" s="3">
        <f>Table1[[#This Row],[Generation (TWh)]]*10^9*VLOOKUP(Table1[[#This Row],[Turbine/Engine Technology]],Technology_HR!$A$2:$B$11,2,FALSE)*10^-6</f>
        <v>15097966.784399999</v>
      </c>
      <c r="T5803" s="5">
        <f>Table1[[#This Row],[Fuel Consumption (mmBtu)]]*Table1[[#This Row],[Emission Factor (kg CO2/ mmBtu)]]*10^3</f>
        <v>801098117580.26392</v>
      </c>
      <c r="U5803" s="3">
        <f>Table1[[#This Row],[Emissions (g CO2)]]/(Table1[[#This Row],[Generation (TWh)]]*10^9)</f>
        <v>400.54993999999994</v>
      </c>
    </row>
    <row r="5804" spans="1:21" x14ac:dyDescent="0.35">
      <c r="A5804" t="s">
        <v>1600</v>
      </c>
      <c r="B5804" t="s">
        <v>3239</v>
      </c>
      <c r="C5804" t="str">
        <f>SUBSTITUTE(Table1[[#This Row],[Fuel]],", ",",")</f>
        <v>fossil gas: natural gas</v>
      </c>
      <c r="D5804" t="s">
        <v>3239</v>
      </c>
      <c r="H5804" t="s">
        <v>3438</v>
      </c>
      <c r="I5804">
        <v>577</v>
      </c>
      <c r="J5804" t="s">
        <v>3446</v>
      </c>
      <c r="K5804">
        <v>2006</v>
      </c>
      <c r="L5804" t="s">
        <v>29</v>
      </c>
      <c r="M5804" t="s">
        <v>29</v>
      </c>
      <c r="N5804">
        <v>22.499742000000001</v>
      </c>
      <c r="O5804">
        <v>-97.905486999999994</v>
      </c>
      <c r="P5804" t="s">
        <v>3549</v>
      </c>
      <c r="Q5804" s="3">
        <f>Table1[[#This Row],[Capacity (MW)]]*0.395*8760*10^-6</f>
        <v>1.9965354</v>
      </c>
      <c r="R5804" s="3" cm="1">
        <f t="array" ref="R5804">AVERAGE(VLOOKUP(_xlfn.TEXTSPLIT(Table1[[#This Row],[Fuel (no space after comma)]], ","), FuelList_Final_EF!$A$2:$B$65, 2, FALSE))</f>
        <v>53.06</v>
      </c>
      <c r="S5804" s="3">
        <f>Table1[[#This Row],[Generation (TWh)]]*10^9*VLOOKUP(Table1[[#This Row],[Turbine/Engine Technology]],Technology_HR!$A$2:$B$11,2,FALSE)*10^-6</f>
        <v>15071845.7346</v>
      </c>
      <c r="T5804" s="5">
        <f>Table1[[#This Row],[Fuel Consumption (mmBtu)]]*Table1[[#This Row],[Emission Factor (kg CO2/ mmBtu)]]*10^3</f>
        <v>799712134677.87598</v>
      </c>
      <c r="U5804" s="3">
        <f>Table1[[#This Row],[Emissions (g CO2)]]/(Table1[[#This Row],[Generation (TWh)]]*10^9)</f>
        <v>400.54993999999999</v>
      </c>
    </row>
    <row r="5805" spans="1:21" x14ac:dyDescent="0.35">
      <c r="A5805" t="s">
        <v>1595</v>
      </c>
      <c r="B5805" t="s">
        <v>3242</v>
      </c>
      <c r="C5805" t="str">
        <f>SUBSTITUTE(Table1[[#This Row],[Fuel]],", ",",")</f>
        <v>fossil gas: lng</v>
      </c>
      <c r="D5805" t="s">
        <v>3242</v>
      </c>
      <c r="H5805" t="s">
        <v>3436</v>
      </c>
      <c r="I5805">
        <v>135</v>
      </c>
      <c r="J5805" t="s">
        <v>3446</v>
      </c>
      <c r="K5805">
        <v>2021</v>
      </c>
      <c r="L5805" t="s">
        <v>29</v>
      </c>
      <c r="M5805" t="s">
        <v>29</v>
      </c>
      <c r="N5805">
        <v>24.19716</v>
      </c>
      <c r="O5805">
        <v>-110.25905400000001</v>
      </c>
      <c r="P5805" t="s">
        <v>3549</v>
      </c>
      <c r="Q5805" s="3">
        <f>Table1[[#This Row],[Capacity (MW)]]*0.395*8760*10^-6</f>
        <v>0.46712699999999996</v>
      </c>
      <c r="R5805" s="3" cm="1">
        <f t="array" ref="R5805">AVERAGE(VLOOKUP(_xlfn.TEXTSPLIT(Table1[[#This Row],[Fuel (no space after comma)]], ","), FuelList_Final_EF!$A$2:$B$65, 2, FALSE))</f>
        <v>67.685819715340017</v>
      </c>
      <c r="S5805" s="3">
        <f>Table1[[#This Row],[Generation (TWh)]]*10^9*VLOOKUP(Table1[[#This Row],[Turbine/Engine Technology]],Technology_HR!$A$2:$B$11,2,FALSE)*10^-6</f>
        <v>5143068.2699999986</v>
      </c>
      <c r="T5805" s="5">
        <f>Table1[[#This Row],[Fuel Consumption (mmBtu)]]*Table1[[#This Row],[Emission Factor (kg CO2/ mmBtu)]]*10^3</f>
        <v>348112791706.90558</v>
      </c>
      <c r="U5805" s="3">
        <f>Table1[[#This Row],[Emissions (g CO2)]]/(Table1[[#This Row],[Generation (TWh)]]*10^9)</f>
        <v>745.22087506589344</v>
      </c>
    </row>
    <row r="5806" spans="1:21" x14ac:dyDescent="0.35">
      <c r="A5806" t="s">
        <v>1601</v>
      </c>
      <c r="B5806" t="s">
        <v>3239</v>
      </c>
      <c r="C5806" t="str">
        <f>SUBSTITUTE(Table1[[#This Row],[Fuel]],", ",",")</f>
        <v>fossil gas: natural gas</v>
      </c>
      <c r="D5806" t="s">
        <v>3239</v>
      </c>
      <c r="H5806" t="s">
        <v>3436</v>
      </c>
      <c r="I5806">
        <v>150</v>
      </c>
      <c r="J5806" t="s">
        <v>3446</v>
      </c>
      <c r="K5806">
        <v>2013</v>
      </c>
      <c r="L5806" t="s">
        <v>29</v>
      </c>
      <c r="M5806" t="s">
        <v>29</v>
      </c>
      <c r="N5806">
        <v>17.858730000000001</v>
      </c>
      <c r="O5806">
        <v>-93.113809000000003</v>
      </c>
      <c r="P5806" t="s">
        <v>3549</v>
      </c>
      <c r="Q5806" s="3">
        <f>Table1[[#This Row],[Capacity (MW)]]*0.395*8760*10^-6</f>
        <v>0.51902999999999999</v>
      </c>
      <c r="R5806" s="3" cm="1">
        <f t="array" ref="R5806">AVERAGE(VLOOKUP(_xlfn.TEXTSPLIT(Table1[[#This Row],[Fuel (no space after comma)]], ","), FuelList_Final_EF!$A$2:$B$65, 2, FALSE))</f>
        <v>53.06</v>
      </c>
      <c r="S5806" s="3">
        <f>Table1[[#This Row],[Generation (TWh)]]*10^9*VLOOKUP(Table1[[#This Row],[Turbine/Engine Technology]],Technology_HR!$A$2:$B$11,2,FALSE)*10^-6</f>
        <v>5714520.2999999998</v>
      </c>
      <c r="T5806" s="5">
        <f>Table1[[#This Row],[Fuel Consumption (mmBtu)]]*Table1[[#This Row],[Emission Factor (kg CO2/ mmBtu)]]*10^3</f>
        <v>303212447118</v>
      </c>
      <c r="U5806" s="3">
        <f>Table1[[#This Row],[Emissions (g CO2)]]/(Table1[[#This Row],[Generation (TWh)]]*10^9)</f>
        <v>584.19060000000002</v>
      </c>
    </row>
    <row r="5807" spans="1:21" x14ac:dyDescent="0.35">
      <c r="A5807" t="s">
        <v>1601</v>
      </c>
      <c r="B5807" t="s">
        <v>3239</v>
      </c>
      <c r="C5807" t="str">
        <f>SUBSTITUTE(Table1[[#This Row],[Fuel]],", ",",")</f>
        <v>fossil gas: natural gas</v>
      </c>
      <c r="D5807" t="s">
        <v>3239</v>
      </c>
      <c r="H5807" t="s">
        <v>3436</v>
      </c>
      <c r="I5807">
        <v>150</v>
      </c>
      <c r="J5807" t="s">
        <v>3446</v>
      </c>
      <c r="K5807">
        <v>2013</v>
      </c>
      <c r="L5807" t="s">
        <v>29</v>
      </c>
      <c r="M5807" t="s">
        <v>29</v>
      </c>
      <c r="N5807">
        <v>17.858730000000001</v>
      </c>
      <c r="O5807">
        <v>-93.113809000000003</v>
      </c>
      <c r="P5807" t="s">
        <v>3549</v>
      </c>
      <c r="Q5807" s="3">
        <f>Table1[[#This Row],[Capacity (MW)]]*0.395*8760*10^-6</f>
        <v>0.51902999999999999</v>
      </c>
      <c r="R5807" s="3" cm="1">
        <f t="array" ref="R5807">AVERAGE(VLOOKUP(_xlfn.TEXTSPLIT(Table1[[#This Row],[Fuel (no space after comma)]], ","), FuelList_Final_EF!$A$2:$B$65, 2, FALSE))</f>
        <v>53.06</v>
      </c>
      <c r="S5807" s="3">
        <f>Table1[[#This Row],[Generation (TWh)]]*10^9*VLOOKUP(Table1[[#This Row],[Turbine/Engine Technology]],Technology_HR!$A$2:$B$11,2,FALSE)*10^-6</f>
        <v>5714520.2999999998</v>
      </c>
      <c r="T5807" s="5">
        <f>Table1[[#This Row],[Fuel Consumption (mmBtu)]]*Table1[[#This Row],[Emission Factor (kg CO2/ mmBtu)]]*10^3</f>
        <v>303212447118</v>
      </c>
      <c r="U5807" s="3">
        <f>Table1[[#This Row],[Emissions (g CO2)]]/(Table1[[#This Row],[Generation (TWh)]]*10^9)</f>
        <v>584.19060000000002</v>
      </c>
    </row>
    <row r="5808" spans="1:21" x14ac:dyDescent="0.35">
      <c r="A5808" t="s">
        <v>1600</v>
      </c>
      <c r="B5808" t="s">
        <v>3239</v>
      </c>
      <c r="C5808" t="str">
        <f>SUBSTITUTE(Table1[[#This Row],[Fuel]],", ",",")</f>
        <v>fossil gas: natural gas</v>
      </c>
      <c r="D5808" t="s">
        <v>3239</v>
      </c>
      <c r="H5808" t="s">
        <v>3438</v>
      </c>
      <c r="I5808">
        <v>324</v>
      </c>
      <c r="J5808" t="s">
        <v>3446</v>
      </c>
      <c r="K5808">
        <v>2017</v>
      </c>
      <c r="L5808" t="s">
        <v>29</v>
      </c>
      <c r="M5808" t="s">
        <v>29</v>
      </c>
      <c r="N5808">
        <v>31.992311000000001</v>
      </c>
      <c r="O5808">
        <v>-116.854077</v>
      </c>
      <c r="P5808" t="s">
        <v>3549</v>
      </c>
      <c r="Q5808" s="3">
        <f>Table1[[#This Row],[Capacity (MW)]]*0.395*8760*10^-6</f>
        <v>1.1211047999999999</v>
      </c>
      <c r="R5808" s="3" cm="1">
        <f t="array" ref="R5808">AVERAGE(VLOOKUP(_xlfn.TEXTSPLIT(Table1[[#This Row],[Fuel (no space after comma)]], ","), FuelList_Final_EF!$A$2:$B$65, 2, FALSE))</f>
        <v>53.06</v>
      </c>
      <c r="S5808" s="3">
        <f>Table1[[#This Row],[Generation (TWh)]]*10^9*VLOOKUP(Table1[[#This Row],[Turbine/Engine Technology]],Technology_HR!$A$2:$B$11,2,FALSE)*10^-6</f>
        <v>8463220.1351999994</v>
      </c>
      <c r="T5808" s="5">
        <f>Table1[[#This Row],[Fuel Consumption (mmBtu)]]*Table1[[#This Row],[Emission Factor (kg CO2/ mmBtu)]]*10^3</f>
        <v>449058460373.71198</v>
      </c>
      <c r="U5808" s="3">
        <f>Table1[[#This Row],[Emissions (g CO2)]]/(Table1[[#This Row],[Generation (TWh)]]*10^9)</f>
        <v>400.54993999999999</v>
      </c>
    </row>
    <row r="5809" spans="1:21" x14ac:dyDescent="0.35">
      <c r="A5809" t="s">
        <v>1598</v>
      </c>
      <c r="B5809" t="s">
        <v>3239</v>
      </c>
      <c r="C5809" t="str">
        <f>SUBSTITUTE(Table1[[#This Row],[Fuel]],", ",",")</f>
        <v>fossil gas: natural gas</v>
      </c>
      <c r="D5809" t="s">
        <v>3239</v>
      </c>
      <c r="H5809" t="s">
        <v>3438</v>
      </c>
      <c r="I5809">
        <v>52</v>
      </c>
      <c r="J5809" t="s">
        <v>3446</v>
      </c>
      <c r="K5809">
        <v>2018</v>
      </c>
      <c r="L5809" t="s">
        <v>29</v>
      </c>
      <c r="M5809" t="s">
        <v>29</v>
      </c>
      <c r="N5809">
        <v>20.380952000000001</v>
      </c>
      <c r="O5809">
        <v>-99.977705</v>
      </c>
      <c r="P5809" t="s">
        <v>3549</v>
      </c>
      <c r="Q5809" s="3">
        <f>Table1[[#This Row],[Capacity (MW)]]*0.395*8760*10^-6</f>
        <v>0.17993039999999999</v>
      </c>
      <c r="R5809" s="3" cm="1">
        <f t="array" ref="R5809">AVERAGE(VLOOKUP(_xlfn.TEXTSPLIT(Table1[[#This Row],[Fuel (no space after comma)]], ","), FuelList_Final_EF!$A$2:$B$65, 2, FALSE))</f>
        <v>53.06</v>
      </c>
      <c r="S5809" s="3">
        <f>Table1[[#This Row],[Generation (TWh)]]*10^9*VLOOKUP(Table1[[#This Row],[Turbine/Engine Technology]],Technology_HR!$A$2:$B$11,2,FALSE)*10^-6</f>
        <v>1358294.5895999998</v>
      </c>
      <c r="T5809" s="5">
        <f>Table1[[#This Row],[Fuel Consumption (mmBtu)]]*Table1[[#This Row],[Emission Factor (kg CO2/ mmBtu)]]*10^3</f>
        <v>72071110924.175995</v>
      </c>
      <c r="U5809" s="3">
        <f>Table1[[#This Row],[Emissions (g CO2)]]/(Table1[[#This Row],[Generation (TWh)]]*10^9)</f>
        <v>400.54993999999999</v>
      </c>
    </row>
    <row r="5810" spans="1:21" x14ac:dyDescent="0.35">
      <c r="A5810" t="s">
        <v>1602</v>
      </c>
      <c r="B5810" t="s">
        <v>3239</v>
      </c>
      <c r="C5810" t="str">
        <f>SUBSTITUTE(Table1[[#This Row],[Fuel]],", ",",")</f>
        <v>fossil gas: natural gas</v>
      </c>
      <c r="D5810" t="s">
        <v>3239</v>
      </c>
      <c r="H5810" t="s">
        <v>3438</v>
      </c>
      <c r="I5810">
        <v>728</v>
      </c>
      <c r="J5810" t="s">
        <v>3446</v>
      </c>
      <c r="K5810">
        <v>2002</v>
      </c>
      <c r="L5810" t="s">
        <v>29</v>
      </c>
      <c r="M5810" t="s">
        <v>29</v>
      </c>
      <c r="N5810">
        <v>21.245493</v>
      </c>
      <c r="O5810">
        <v>-100.610703</v>
      </c>
      <c r="P5810" t="s">
        <v>3549</v>
      </c>
      <c r="Q5810" s="3">
        <f>Table1[[#This Row],[Capacity (MW)]]*0.395*8760*10^-6</f>
        <v>2.5190256</v>
      </c>
      <c r="R5810" s="3" cm="1">
        <f t="array" ref="R5810">AVERAGE(VLOOKUP(_xlfn.TEXTSPLIT(Table1[[#This Row],[Fuel (no space after comma)]], ","), FuelList_Final_EF!$A$2:$B$65, 2, FALSE))</f>
        <v>53.06</v>
      </c>
      <c r="S5810" s="3">
        <f>Table1[[#This Row],[Generation (TWh)]]*10^9*VLOOKUP(Table1[[#This Row],[Turbine/Engine Technology]],Technology_HR!$A$2:$B$11,2,FALSE)*10^-6</f>
        <v>19016124.2544</v>
      </c>
      <c r="T5810" s="5">
        <f>Table1[[#This Row],[Fuel Consumption (mmBtu)]]*Table1[[#This Row],[Emission Factor (kg CO2/ mmBtu)]]*10^3</f>
        <v>1008995552938.464</v>
      </c>
      <c r="U5810" s="3">
        <f>Table1[[#This Row],[Emissions (g CO2)]]/(Table1[[#This Row],[Generation (TWh)]]*10^9)</f>
        <v>400.54993999999999</v>
      </c>
    </row>
    <row r="5811" spans="1:21" x14ac:dyDescent="0.35">
      <c r="A5811" t="s">
        <v>1603</v>
      </c>
      <c r="B5811" t="s">
        <v>3239</v>
      </c>
      <c r="C5811" t="str">
        <f>SUBSTITUTE(Table1[[#This Row],[Fuel]],", ",",")</f>
        <v>fossil gas: natural gas</v>
      </c>
      <c r="D5811" t="s">
        <v>3239</v>
      </c>
      <c r="H5811" t="s">
        <v>3438</v>
      </c>
      <c r="I5811">
        <v>175.6</v>
      </c>
      <c r="J5811" t="s">
        <v>3446</v>
      </c>
      <c r="K5811">
        <v>2016</v>
      </c>
      <c r="L5811" t="s">
        <v>29</v>
      </c>
      <c r="M5811" t="s">
        <v>29</v>
      </c>
      <c r="N5811">
        <v>18.066835999999999</v>
      </c>
      <c r="O5811">
        <v>-94.373519999999999</v>
      </c>
      <c r="P5811" t="s">
        <v>3549</v>
      </c>
      <c r="Q5811" s="3">
        <f>Table1[[#This Row],[Capacity (MW)]]*0.395*8760*10^-6</f>
        <v>0.60761111999999995</v>
      </c>
      <c r="R5811" s="3" cm="1">
        <f t="array" ref="R5811">AVERAGE(VLOOKUP(_xlfn.TEXTSPLIT(Table1[[#This Row],[Fuel (no space after comma)]], ","), FuelList_Final_EF!$A$2:$B$65, 2, FALSE))</f>
        <v>53.06</v>
      </c>
      <c r="S5811" s="3">
        <f>Table1[[#This Row],[Generation (TWh)]]*10^9*VLOOKUP(Table1[[#This Row],[Turbine/Engine Technology]],Technology_HR!$A$2:$B$11,2,FALSE)*10^-6</f>
        <v>4586856.3448799998</v>
      </c>
      <c r="T5811" s="5">
        <f>Table1[[#This Row],[Fuel Consumption (mmBtu)]]*Table1[[#This Row],[Emission Factor (kg CO2/ mmBtu)]]*10^3</f>
        <v>243378597659.33282</v>
      </c>
      <c r="U5811" s="3">
        <f>Table1[[#This Row],[Emissions (g CO2)]]/(Table1[[#This Row],[Generation (TWh)]]*10^9)</f>
        <v>400.54994000000005</v>
      </c>
    </row>
    <row r="5812" spans="1:21" x14ac:dyDescent="0.35">
      <c r="A5812" t="s">
        <v>1604</v>
      </c>
      <c r="B5812" t="s">
        <v>3239</v>
      </c>
      <c r="C5812" t="str">
        <f>SUBSTITUTE(Table1[[#This Row],[Fuel]],", ",",")</f>
        <v>fossil gas: natural gas</v>
      </c>
      <c r="D5812" t="s">
        <v>3239</v>
      </c>
      <c r="H5812" t="s">
        <v>3438</v>
      </c>
      <c r="I5812">
        <v>530</v>
      </c>
      <c r="J5812" t="s">
        <v>3451</v>
      </c>
      <c r="K5812" t="s">
        <v>29</v>
      </c>
      <c r="L5812" t="s">
        <v>29</v>
      </c>
      <c r="M5812" t="s">
        <v>29</v>
      </c>
      <c r="N5812">
        <v>17.9895</v>
      </c>
      <c r="O5812">
        <v>-92.947500000000005</v>
      </c>
      <c r="P5812" t="s">
        <v>3549</v>
      </c>
      <c r="Q5812" s="3">
        <f>Table1[[#This Row],[Capacity (MW)]]*0.395*8760*10^-6</f>
        <v>1.8339060000000003</v>
      </c>
      <c r="R5812" s="3" cm="1">
        <f t="array" ref="R5812">AVERAGE(VLOOKUP(_xlfn.TEXTSPLIT(Table1[[#This Row],[Fuel (no space after comma)]], ","), FuelList_Final_EF!$A$2:$B$65, 2, FALSE))</f>
        <v>53.06</v>
      </c>
      <c r="S5812" s="3">
        <f>Table1[[#This Row],[Generation (TWh)]]*10^9*VLOOKUP(Table1[[#This Row],[Turbine/Engine Technology]],Technology_HR!$A$2:$B$11,2,FALSE)*10^-6</f>
        <v>13844156.394000001</v>
      </c>
      <c r="T5812" s="5">
        <f>Table1[[#This Row],[Fuel Consumption (mmBtu)]]*Table1[[#This Row],[Emission Factor (kg CO2/ mmBtu)]]*10^3</f>
        <v>734570938265.64014</v>
      </c>
      <c r="U5812" s="3">
        <f>Table1[[#This Row],[Emissions (g CO2)]]/(Table1[[#This Row],[Generation (TWh)]]*10^9)</f>
        <v>400.54994000000005</v>
      </c>
    </row>
    <row r="5813" spans="1:21" x14ac:dyDescent="0.35">
      <c r="A5813" t="s">
        <v>1602</v>
      </c>
      <c r="B5813" t="s">
        <v>3258</v>
      </c>
      <c r="C5813" t="str">
        <f>SUBSTITUTE(Table1[[#This Row],[Fuel]],", ",",")</f>
        <v>fossil liquids: diesel</v>
      </c>
      <c r="D5813" t="s">
        <v>3258</v>
      </c>
      <c r="H5813" t="s">
        <v>3438</v>
      </c>
      <c r="I5813">
        <v>275</v>
      </c>
      <c r="J5813" t="s">
        <v>3446</v>
      </c>
      <c r="K5813">
        <v>2003</v>
      </c>
      <c r="L5813" t="s">
        <v>29</v>
      </c>
      <c r="M5813" t="s">
        <v>29</v>
      </c>
      <c r="N5813">
        <v>17.939722</v>
      </c>
      <c r="O5813">
        <v>-91.733056000000005</v>
      </c>
      <c r="P5813" t="s">
        <v>3549</v>
      </c>
      <c r="Q5813" s="3">
        <f>Table1[[#This Row],[Capacity (MW)]]*0.395*8760*10^-6</f>
        <v>0.95155499999999993</v>
      </c>
      <c r="R5813" s="3" cm="1">
        <f t="array" ref="R5813">AVERAGE(VLOOKUP(_xlfn.TEXTSPLIT(Table1[[#This Row],[Fuel (no space after comma)]], ","), FuelList_Final_EF!$A$2:$B$65, 2, FALSE))</f>
        <v>78.106682297772565</v>
      </c>
      <c r="S5813" s="3">
        <f>Table1[[#This Row],[Generation (TWh)]]*10^9*VLOOKUP(Table1[[#This Row],[Turbine/Engine Technology]],Technology_HR!$A$2:$B$11,2,FALSE)*10^-6</f>
        <v>7183288.6949999984</v>
      </c>
      <c r="T5813" s="5">
        <f>Table1[[#This Row],[Fuel Consumption (mmBtu)]]*Table1[[#This Row],[Emission Factor (kg CO2/ mmBtu)]]*10^3</f>
        <v>561062847953.54614</v>
      </c>
      <c r="U5813" s="3">
        <f>Table1[[#This Row],[Emissions (g CO2)]]/(Table1[[#This Row],[Generation (TWh)]]*10^9)</f>
        <v>589.62734466588506</v>
      </c>
    </row>
    <row r="5814" spans="1:21" x14ac:dyDescent="0.35">
      <c r="A5814" t="s">
        <v>1595</v>
      </c>
      <c r="B5814" t="s">
        <v>3239</v>
      </c>
      <c r="C5814" t="str">
        <f>SUBSTITUTE(Table1[[#This Row],[Fuel]],", ",",")</f>
        <v>fossil gas: natural gas</v>
      </c>
      <c r="D5814" t="s">
        <v>3239</v>
      </c>
      <c r="H5814" t="s">
        <v>3438</v>
      </c>
      <c r="I5814">
        <v>752</v>
      </c>
      <c r="J5814" t="s">
        <v>3445</v>
      </c>
      <c r="K5814" t="s">
        <v>29</v>
      </c>
      <c r="L5814" t="s">
        <v>29</v>
      </c>
      <c r="M5814" t="s">
        <v>29</v>
      </c>
      <c r="N5814">
        <v>21.094408999999999</v>
      </c>
      <c r="O5814">
        <v>-86.888936999999999</v>
      </c>
      <c r="P5814" t="s">
        <v>3549</v>
      </c>
      <c r="Q5814" s="3">
        <f>Table1[[#This Row],[Capacity (MW)]]*0.395*8760*10^-6</f>
        <v>2.6020704000000001</v>
      </c>
      <c r="R5814" s="3" cm="1">
        <f t="array" ref="R5814">AVERAGE(VLOOKUP(_xlfn.TEXTSPLIT(Table1[[#This Row],[Fuel (no space after comma)]], ","), FuelList_Final_EF!$A$2:$B$65, 2, FALSE))</f>
        <v>53.06</v>
      </c>
      <c r="S5814" s="3">
        <f>Table1[[#This Row],[Generation (TWh)]]*10^9*VLOOKUP(Table1[[#This Row],[Turbine/Engine Technology]],Technology_HR!$A$2:$B$11,2,FALSE)*10^-6</f>
        <v>19643029.4496</v>
      </c>
      <c r="T5814" s="5">
        <f>Table1[[#This Row],[Fuel Consumption (mmBtu)]]*Table1[[#This Row],[Emission Factor (kg CO2/ mmBtu)]]*10^3</f>
        <v>1042259142595.7761</v>
      </c>
      <c r="U5814" s="3">
        <f>Table1[[#This Row],[Emissions (g CO2)]]/(Table1[[#This Row],[Generation (TWh)]]*10^9)</f>
        <v>400.54994000000005</v>
      </c>
    </row>
    <row r="5815" spans="1:21" x14ac:dyDescent="0.35">
      <c r="A5815" t="s">
        <v>1595</v>
      </c>
      <c r="B5815" t="s">
        <v>3241</v>
      </c>
      <c r="C5815" t="str">
        <f>SUBSTITUTE(Table1[[#This Row],[Fuel]],", ",",")</f>
        <v>fossil liquids: heavy fuel oil</v>
      </c>
      <c r="D5815" t="s">
        <v>3241</v>
      </c>
      <c r="H5815" t="s">
        <v>3440</v>
      </c>
      <c r="I5815">
        <v>84</v>
      </c>
      <c r="J5815" t="s">
        <v>3446</v>
      </c>
      <c r="K5815">
        <v>1978</v>
      </c>
      <c r="L5815" t="s">
        <v>29</v>
      </c>
      <c r="M5815" t="s">
        <v>29</v>
      </c>
      <c r="N5815">
        <v>27.936624999999999</v>
      </c>
      <c r="O5815">
        <v>-110.86591199999999</v>
      </c>
      <c r="P5815" t="s">
        <v>3549</v>
      </c>
      <c r="Q5815" s="3">
        <f>Table1[[#This Row],[Capacity (MW)]]*0.395*8760*10^-6</f>
        <v>0.29065679999999999</v>
      </c>
      <c r="R5815" s="3" cm="1">
        <f t="array" ref="R5815">AVERAGE(VLOOKUP(_xlfn.TEXTSPLIT(Table1[[#This Row],[Fuel (no space after comma)]], ","), FuelList_Final_EF!$A$2:$B$65, 2, FALSE))</f>
        <v>81.602530311017389</v>
      </c>
      <c r="S5815" s="3">
        <f>Table1[[#This Row],[Generation (TWh)]]*10^9*VLOOKUP(Table1[[#This Row],[Turbine/Engine Technology]],Technology_HR!$A$2:$B$11,2,FALSE)*10^-6</f>
        <v>2989405.1880000001</v>
      </c>
      <c r="T5815" s="5">
        <f>Table1[[#This Row],[Fuel Consumption (mmBtu)]]*Table1[[#This Row],[Emission Factor (kg CO2/ mmBtu)]]*10^3</f>
        <v>243943027465.68265</v>
      </c>
      <c r="U5815" s="3">
        <f>Table1[[#This Row],[Emissions (g CO2)]]/(Table1[[#This Row],[Generation (TWh)]]*10^9)</f>
        <v>839.28202424881385</v>
      </c>
    </row>
    <row r="5816" spans="1:21" x14ac:dyDescent="0.35">
      <c r="A5816" t="s">
        <v>1595</v>
      </c>
      <c r="B5816" t="s">
        <v>3241</v>
      </c>
      <c r="C5816" t="str">
        <f>SUBSTITUTE(Table1[[#This Row],[Fuel]],", ",",")</f>
        <v>fossil liquids: heavy fuel oil</v>
      </c>
      <c r="D5816" t="s">
        <v>3241</v>
      </c>
      <c r="H5816" t="s">
        <v>3440</v>
      </c>
      <c r="I5816">
        <v>84</v>
      </c>
      <c r="J5816" t="s">
        <v>3446</v>
      </c>
      <c r="K5816">
        <v>1978</v>
      </c>
      <c r="L5816" t="s">
        <v>29</v>
      </c>
      <c r="M5816" t="s">
        <v>29</v>
      </c>
      <c r="N5816">
        <v>27.936624999999999</v>
      </c>
      <c r="O5816">
        <v>-110.86591199999999</v>
      </c>
      <c r="P5816" t="s">
        <v>3549</v>
      </c>
      <c r="Q5816" s="3">
        <f>Table1[[#This Row],[Capacity (MW)]]*0.395*8760*10^-6</f>
        <v>0.29065679999999999</v>
      </c>
      <c r="R5816" s="3" cm="1">
        <f t="array" ref="R5816">AVERAGE(VLOOKUP(_xlfn.TEXTSPLIT(Table1[[#This Row],[Fuel (no space after comma)]], ","), FuelList_Final_EF!$A$2:$B$65, 2, FALSE))</f>
        <v>81.602530311017389</v>
      </c>
      <c r="S5816" s="3">
        <f>Table1[[#This Row],[Generation (TWh)]]*10^9*VLOOKUP(Table1[[#This Row],[Turbine/Engine Technology]],Technology_HR!$A$2:$B$11,2,FALSE)*10^-6</f>
        <v>2989405.1880000001</v>
      </c>
      <c r="T5816" s="5">
        <f>Table1[[#This Row],[Fuel Consumption (mmBtu)]]*Table1[[#This Row],[Emission Factor (kg CO2/ mmBtu)]]*10^3</f>
        <v>243943027465.68265</v>
      </c>
      <c r="U5816" s="3">
        <f>Table1[[#This Row],[Emissions (g CO2)]]/(Table1[[#This Row],[Generation (TWh)]]*10^9)</f>
        <v>839.28202424881385</v>
      </c>
    </row>
    <row r="5817" spans="1:21" x14ac:dyDescent="0.35">
      <c r="A5817" t="s">
        <v>1595</v>
      </c>
      <c r="B5817" t="s">
        <v>3241</v>
      </c>
      <c r="C5817" t="str">
        <f>SUBSTITUTE(Table1[[#This Row],[Fuel]],", ",",")</f>
        <v>fossil liquids: heavy fuel oil</v>
      </c>
      <c r="D5817" t="s">
        <v>3241</v>
      </c>
      <c r="H5817" t="s">
        <v>3440</v>
      </c>
      <c r="I5817">
        <v>158</v>
      </c>
      <c r="J5817" t="s">
        <v>3446</v>
      </c>
      <c r="K5817">
        <v>1978</v>
      </c>
      <c r="L5817" t="s">
        <v>29</v>
      </c>
      <c r="M5817" t="s">
        <v>29</v>
      </c>
      <c r="N5817">
        <v>27.936624999999999</v>
      </c>
      <c r="O5817">
        <v>-110.86591199999999</v>
      </c>
      <c r="P5817" t="s">
        <v>3549</v>
      </c>
      <c r="Q5817" s="3">
        <f>Table1[[#This Row],[Capacity (MW)]]*0.395*8760*10^-6</f>
        <v>0.54671159999999996</v>
      </c>
      <c r="R5817" s="3" cm="1">
        <f t="array" ref="R5817">AVERAGE(VLOOKUP(_xlfn.TEXTSPLIT(Table1[[#This Row],[Fuel (no space after comma)]], ","), FuelList_Final_EF!$A$2:$B$65, 2, FALSE))</f>
        <v>81.602530311017389</v>
      </c>
      <c r="S5817" s="3">
        <f>Table1[[#This Row],[Generation (TWh)]]*10^9*VLOOKUP(Table1[[#This Row],[Turbine/Engine Technology]],Technology_HR!$A$2:$B$11,2,FALSE)*10^-6</f>
        <v>5622928.8059999999</v>
      </c>
      <c r="T5817" s="5">
        <f>Table1[[#This Row],[Fuel Consumption (mmBtu)]]*Table1[[#This Row],[Emission Factor (kg CO2/ mmBtu)]]*10^3</f>
        <v>458845218328.3078</v>
      </c>
      <c r="U5817" s="3">
        <f>Table1[[#This Row],[Emissions (g CO2)]]/(Table1[[#This Row],[Generation (TWh)]]*10^9)</f>
        <v>839.28202424881385</v>
      </c>
    </row>
    <row r="5818" spans="1:21" x14ac:dyDescent="0.35">
      <c r="A5818" t="s">
        <v>1595</v>
      </c>
      <c r="B5818" t="s">
        <v>3241</v>
      </c>
      <c r="C5818" t="str">
        <f>SUBSTITUTE(Table1[[#This Row],[Fuel]],", ",",")</f>
        <v>fossil liquids: heavy fuel oil</v>
      </c>
      <c r="D5818" t="s">
        <v>3241</v>
      </c>
      <c r="H5818" t="s">
        <v>3440</v>
      </c>
      <c r="I5818">
        <v>158</v>
      </c>
      <c r="J5818" t="s">
        <v>3446</v>
      </c>
      <c r="K5818">
        <v>1978</v>
      </c>
      <c r="L5818" t="s">
        <v>29</v>
      </c>
      <c r="M5818" t="s">
        <v>29</v>
      </c>
      <c r="N5818">
        <v>27.936624999999999</v>
      </c>
      <c r="O5818">
        <v>-110.86591199999999</v>
      </c>
      <c r="P5818" t="s">
        <v>3549</v>
      </c>
      <c r="Q5818" s="3">
        <f>Table1[[#This Row],[Capacity (MW)]]*0.395*8760*10^-6</f>
        <v>0.54671159999999996</v>
      </c>
      <c r="R5818" s="3" cm="1">
        <f t="array" ref="R5818">AVERAGE(VLOOKUP(_xlfn.TEXTSPLIT(Table1[[#This Row],[Fuel (no space after comma)]], ","), FuelList_Final_EF!$A$2:$B$65, 2, FALSE))</f>
        <v>81.602530311017389</v>
      </c>
      <c r="S5818" s="3">
        <f>Table1[[#This Row],[Generation (TWh)]]*10^9*VLOOKUP(Table1[[#This Row],[Turbine/Engine Technology]],Technology_HR!$A$2:$B$11,2,FALSE)*10^-6</f>
        <v>5622928.8059999999</v>
      </c>
      <c r="T5818" s="5">
        <f>Table1[[#This Row],[Fuel Consumption (mmBtu)]]*Table1[[#This Row],[Emission Factor (kg CO2/ mmBtu)]]*10^3</f>
        <v>458845218328.3078</v>
      </c>
      <c r="U5818" s="3">
        <f>Table1[[#This Row],[Emissions (g CO2)]]/(Table1[[#This Row],[Generation (TWh)]]*10^9)</f>
        <v>839.28202424881385</v>
      </c>
    </row>
    <row r="5819" spans="1:21" x14ac:dyDescent="0.35">
      <c r="A5819" t="s">
        <v>1595</v>
      </c>
      <c r="B5819" t="s">
        <v>3239</v>
      </c>
      <c r="C5819" t="str">
        <f>SUBSTITUTE(Table1[[#This Row],[Fuel]],", ",",")</f>
        <v>fossil gas: natural gas</v>
      </c>
      <c r="D5819" t="s">
        <v>3239</v>
      </c>
      <c r="H5819" t="s">
        <v>3438</v>
      </c>
      <c r="I5819">
        <v>588</v>
      </c>
      <c r="J5819" t="s">
        <v>3444</v>
      </c>
      <c r="K5819" t="s">
        <v>29</v>
      </c>
      <c r="L5819" t="s">
        <v>29</v>
      </c>
      <c r="M5819" t="s">
        <v>29</v>
      </c>
      <c r="N5819">
        <v>32.417546999999999</v>
      </c>
      <c r="O5819">
        <v>-115.24724500000001</v>
      </c>
      <c r="P5819" t="s">
        <v>3549</v>
      </c>
      <c r="Q5819" s="3">
        <f>Table1[[#This Row],[Capacity (MW)]]*0.395*8760*10^-6</f>
        <v>2.0345976000000001</v>
      </c>
      <c r="R5819" s="3" cm="1">
        <f t="array" ref="R5819">AVERAGE(VLOOKUP(_xlfn.TEXTSPLIT(Table1[[#This Row],[Fuel (no space after comma)]], ","), FuelList_Final_EF!$A$2:$B$65, 2, FALSE))</f>
        <v>53.06</v>
      </c>
      <c r="S5819" s="3">
        <f>Table1[[#This Row],[Generation (TWh)]]*10^9*VLOOKUP(Table1[[#This Row],[Turbine/Engine Technology]],Technology_HR!$A$2:$B$11,2,FALSE)*10^-6</f>
        <v>15359177.282399999</v>
      </c>
      <c r="T5819" s="5">
        <f>Table1[[#This Row],[Fuel Consumption (mmBtu)]]*Table1[[#This Row],[Emission Factor (kg CO2/ mmBtu)]]*10^3</f>
        <v>814957946604.14392</v>
      </c>
      <c r="U5819" s="3">
        <f>Table1[[#This Row],[Emissions (g CO2)]]/(Table1[[#This Row],[Generation (TWh)]]*10^9)</f>
        <v>400.54993999999994</v>
      </c>
    </row>
    <row r="5820" spans="1:21" x14ac:dyDescent="0.35">
      <c r="A5820" t="s">
        <v>1595</v>
      </c>
      <c r="B5820" t="s">
        <v>3239</v>
      </c>
      <c r="C5820" t="str">
        <f>SUBSTITUTE(Table1[[#This Row],[Fuel]],", ",",")</f>
        <v>fossil gas: natural gas</v>
      </c>
      <c r="D5820" t="s">
        <v>3239</v>
      </c>
      <c r="H5820" t="s">
        <v>3438</v>
      </c>
      <c r="I5820">
        <v>164</v>
      </c>
      <c r="J5820" t="s">
        <v>3447</v>
      </c>
      <c r="K5820">
        <v>2026</v>
      </c>
      <c r="L5820" t="s">
        <v>29</v>
      </c>
      <c r="M5820" t="s">
        <v>29</v>
      </c>
      <c r="N5820">
        <v>24.104758</v>
      </c>
      <c r="O5820">
        <v>-110.338655</v>
      </c>
      <c r="P5820" t="s">
        <v>3549</v>
      </c>
      <c r="Q5820" s="3">
        <f>Table1[[#This Row],[Capacity (MW)]]*0.395*8760*10^-6</f>
        <v>0.5674728</v>
      </c>
      <c r="R5820" s="3" cm="1">
        <f t="array" ref="R5820">AVERAGE(VLOOKUP(_xlfn.TEXTSPLIT(Table1[[#This Row],[Fuel (no space after comma)]], ","), FuelList_Final_EF!$A$2:$B$65, 2, FALSE))</f>
        <v>53.06</v>
      </c>
      <c r="S5820" s="3">
        <f>Table1[[#This Row],[Generation (TWh)]]*10^9*VLOOKUP(Table1[[#This Row],[Turbine/Engine Technology]],Technology_HR!$A$2:$B$11,2,FALSE)*10^-6</f>
        <v>4283852.1672</v>
      </c>
      <c r="T5820" s="5">
        <f>Table1[[#This Row],[Fuel Consumption (mmBtu)]]*Table1[[#This Row],[Emission Factor (kg CO2/ mmBtu)]]*10^3</f>
        <v>227301195991.63202</v>
      </c>
      <c r="U5820" s="3">
        <f>Table1[[#This Row],[Emissions (g CO2)]]/(Table1[[#This Row],[Generation (TWh)]]*10^9)</f>
        <v>400.54994000000005</v>
      </c>
    </row>
    <row r="5821" spans="1:21" x14ac:dyDescent="0.35">
      <c r="A5821" t="s">
        <v>1595</v>
      </c>
      <c r="B5821" t="s">
        <v>3239</v>
      </c>
      <c r="C5821" t="str">
        <f>SUBSTITUTE(Table1[[#This Row],[Fuel]],", ",",")</f>
        <v>fossil gas: natural gas</v>
      </c>
      <c r="D5821" t="s">
        <v>3239</v>
      </c>
      <c r="H5821" t="s">
        <v>3438</v>
      </c>
      <c r="I5821">
        <v>277.89999999999998</v>
      </c>
      <c r="J5821" t="s">
        <v>3449</v>
      </c>
      <c r="K5821">
        <v>2025</v>
      </c>
      <c r="L5821" t="s">
        <v>29</v>
      </c>
      <c r="M5821" t="s">
        <v>29</v>
      </c>
      <c r="N5821">
        <v>20.457545</v>
      </c>
      <c r="O5821">
        <v>-100.120608</v>
      </c>
      <c r="P5821" t="s">
        <v>3549</v>
      </c>
      <c r="Q5821" s="3">
        <f>Table1[[#This Row],[Capacity (MW)]]*0.395*8760*10^-6</f>
        <v>0.96158957999999994</v>
      </c>
      <c r="R5821" s="3" cm="1">
        <f t="array" ref="R5821">AVERAGE(VLOOKUP(_xlfn.TEXTSPLIT(Table1[[#This Row],[Fuel (no space after comma)]], ","), FuelList_Final_EF!$A$2:$B$65, 2, FALSE))</f>
        <v>53.06</v>
      </c>
      <c r="S5821" s="3">
        <f>Table1[[#This Row],[Generation (TWh)]]*10^9*VLOOKUP(Table1[[#This Row],[Turbine/Engine Technology]],Technology_HR!$A$2:$B$11,2,FALSE)*10^-6</f>
        <v>7259039.7394199995</v>
      </c>
      <c r="T5821" s="5">
        <f>Table1[[#This Row],[Fuel Consumption (mmBtu)]]*Table1[[#This Row],[Emission Factor (kg CO2/ mmBtu)]]*10^3</f>
        <v>385164648573.62518</v>
      </c>
      <c r="U5821" s="3">
        <f>Table1[[#This Row],[Emissions (g CO2)]]/(Table1[[#This Row],[Generation (TWh)]]*10^9)</f>
        <v>400.54993999999999</v>
      </c>
    </row>
    <row r="5822" spans="1:21" x14ac:dyDescent="0.35">
      <c r="A5822" t="s">
        <v>1595</v>
      </c>
      <c r="B5822" t="s">
        <v>3239</v>
      </c>
      <c r="C5822" t="str">
        <f>SUBSTITUTE(Table1[[#This Row],[Fuel]],", ",",")</f>
        <v>fossil gas: natural gas</v>
      </c>
      <c r="D5822" t="s">
        <v>3239</v>
      </c>
      <c r="H5822" t="s">
        <v>3438</v>
      </c>
      <c r="I5822">
        <v>768.8</v>
      </c>
      <c r="J5822" t="s">
        <v>3449</v>
      </c>
      <c r="K5822">
        <v>2025</v>
      </c>
      <c r="L5822" t="s">
        <v>29</v>
      </c>
      <c r="M5822" t="s">
        <v>29</v>
      </c>
      <c r="N5822">
        <v>32.546816999999997</v>
      </c>
      <c r="O5822">
        <v>-115.353009</v>
      </c>
      <c r="P5822" t="s">
        <v>3549</v>
      </c>
      <c r="Q5822" s="3">
        <f>Table1[[#This Row],[Capacity (MW)]]*0.395*8760*10^-6</f>
        <v>2.6602017599999996</v>
      </c>
      <c r="R5822" s="3" cm="1">
        <f t="array" ref="R5822">AVERAGE(VLOOKUP(_xlfn.TEXTSPLIT(Table1[[#This Row],[Fuel (no space after comma)]], ","), FuelList_Final_EF!$A$2:$B$65, 2, FALSE))</f>
        <v>53.06</v>
      </c>
      <c r="S5822" s="3">
        <f>Table1[[#This Row],[Generation (TWh)]]*10^9*VLOOKUP(Table1[[#This Row],[Turbine/Engine Technology]],Technology_HR!$A$2:$B$11,2,FALSE)*10^-6</f>
        <v>20081863.086239994</v>
      </c>
      <c r="T5822" s="5">
        <f>Table1[[#This Row],[Fuel Consumption (mmBtu)]]*Table1[[#This Row],[Emission Factor (kg CO2/ mmBtu)]]*10^3</f>
        <v>1065543655355.894</v>
      </c>
      <c r="U5822" s="3">
        <f>Table1[[#This Row],[Emissions (g CO2)]]/(Table1[[#This Row],[Generation (TWh)]]*10^9)</f>
        <v>400.54993999999994</v>
      </c>
    </row>
    <row r="5823" spans="1:21" x14ac:dyDescent="0.35">
      <c r="A5823" t="s">
        <v>1595</v>
      </c>
      <c r="B5823" t="s">
        <v>3239</v>
      </c>
      <c r="C5823" t="str">
        <f>SUBSTITUTE(Table1[[#This Row],[Fuel]],", ",",")</f>
        <v>fossil gas: natural gas</v>
      </c>
      <c r="D5823" t="s">
        <v>3239</v>
      </c>
      <c r="H5823" t="s">
        <v>3441</v>
      </c>
      <c r="I5823">
        <v>363.4</v>
      </c>
      <c r="J5823" t="s">
        <v>3449</v>
      </c>
      <c r="K5823">
        <v>2025</v>
      </c>
      <c r="L5823" t="s">
        <v>29</v>
      </c>
      <c r="M5823" t="s">
        <v>29</v>
      </c>
      <c r="N5823">
        <v>25.496663999999999</v>
      </c>
      <c r="O5823">
        <v>-103.56894200000001</v>
      </c>
      <c r="P5823" t="s">
        <v>3549</v>
      </c>
      <c r="Q5823" s="3">
        <f>Table1[[#This Row],[Capacity (MW)]]*0.395*8760*10^-6</f>
        <v>1.2574366800000001</v>
      </c>
      <c r="R5823" s="3" cm="1">
        <f t="array" ref="R5823">AVERAGE(VLOOKUP(_xlfn.TEXTSPLIT(Table1[[#This Row],[Fuel (no space after comma)]], ","), FuelList_Final_EF!$A$2:$B$65, 2, FALSE))</f>
        <v>53.06</v>
      </c>
      <c r="S5823" s="3">
        <f>Table1[[#This Row],[Generation (TWh)]]*10^9*VLOOKUP(Table1[[#This Row],[Turbine/Engine Technology]],Technology_HR!$A$2:$B$11,2,FALSE)*10^-6</f>
        <v>9492389.4973200001</v>
      </c>
      <c r="T5823" s="5">
        <f>Table1[[#This Row],[Fuel Consumption (mmBtu)]]*Table1[[#This Row],[Emission Factor (kg CO2/ mmBtu)]]*10^3</f>
        <v>503666186727.79926</v>
      </c>
      <c r="U5823" s="3">
        <f>Table1[[#This Row],[Emissions (g CO2)]]/(Table1[[#This Row],[Generation (TWh)]]*10^9)</f>
        <v>400.54994000000005</v>
      </c>
    </row>
    <row r="5824" spans="1:21" x14ac:dyDescent="0.35">
      <c r="A5824" t="s">
        <v>1595</v>
      </c>
      <c r="B5824" t="s">
        <v>3239</v>
      </c>
      <c r="C5824" t="str">
        <f>SUBSTITUTE(Table1[[#This Row],[Fuel]],", ",",")</f>
        <v>fossil gas: natural gas</v>
      </c>
      <c r="D5824" t="s">
        <v>3239</v>
      </c>
      <c r="H5824" t="s">
        <v>3438</v>
      </c>
      <c r="I5824">
        <v>564.6</v>
      </c>
      <c r="J5824" t="s">
        <v>3449</v>
      </c>
      <c r="K5824">
        <v>2025</v>
      </c>
      <c r="L5824" t="s">
        <v>29</v>
      </c>
      <c r="M5824" t="s">
        <v>29</v>
      </c>
      <c r="N5824">
        <v>20.927150000000001</v>
      </c>
      <c r="O5824">
        <v>-89.687894</v>
      </c>
      <c r="P5824" t="s">
        <v>3549</v>
      </c>
      <c r="Q5824" s="3">
        <f>Table1[[#This Row],[Capacity (MW)]]*0.395*8760*10^-6</f>
        <v>1.9536289200000001</v>
      </c>
      <c r="R5824" s="3" cm="1">
        <f t="array" ref="R5824">AVERAGE(VLOOKUP(_xlfn.TEXTSPLIT(Table1[[#This Row],[Fuel (no space after comma)]], ","), FuelList_Final_EF!$A$2:$B$65, 2, FALSE))</f>
        <v>53.06</v>
      </c>
      <c r="S5824" s="3">
        <f>Table1[[#This Row],[Generation (TWh)]]*10^9*VLOOKUP(Table1[[#This Row],[Turbine/Engine Technology]],Technology_HR!$A$2:$B$11,2,FALSE)*10^-6</f>
        <v>14747944.717079999</v>
      </c>
      <c r="T5824" s="5">
        <f>Table1[[#This Row],[Fuel Consumption (mmBtu)]]*Table1[[#This Row],[Emission Factor (kg CO2/ mmBtu)]]*10^3</f>
        <v>782525946688.26477</v>
      </c>
      <c r="U5824" s="3">
        <f>Table1[[#This Row],[Emissions (g CO2)]]/(Table1[[#This Row],[Generation (TWh)]]*10^9)</f>
        <v>400.54993999999999</v>
      </c>
    </row>
    <row r="5825" spans="1:21" x14ac:dyDescent="0.35">
      <c r="A5825" t="s">
        <v>1605</v>
      </c>
      <c r="B5825" t="s">
        <v>3239</v>
      </c>
      <c r="C5825" t="str">
        <f>SUBSTITUTE(Table1[[#This Row],[Fuel]],", ",",")</f>
        <v>fossil gas: natural gas</v>
      </c>
      <c r="D5825" t="s">
        <v>3239</v>
      </c>
      <c r="H5825" t="s">
        <v>3438</v>
      </c>
      <c r="I5825">
        <v>453</v>
      </c>
      <c r="J5825" t="s">
        <v>3446</v>
      </c>
      <c r="K5825">
        <v>2020</v>
      </c>
      <c r="L5825" t="s">
        <v>29</v>
      </c>
      <c r="M5825" t="s">
        <v>29</v>
      </c>
      <c r="N5825">
        <v>31.473110999999999</v>
      </c>
      <c r="O5825">
        <v>-106.47053579999999</v>
      </c>
      <c r="P5825" t="s">
        <v>3549</v>
      </c>
      <c r="Q5825" s="3">
        <f>Table1[[#This Row],[Capacity (MW)]]*0.395*8760*10^-6</f>
        <v>1.5674706</v>
      </c>
      <c r="R5825" s="3" cm="1">
        <f t="array" ref="R5825">AVERAGE(VLOOKUP(_xlfn.TEXTSPLIT(Table1[[#This Row],[Fuel (no space after comma)]], ","), FuelList_Final_EF!$A$2:$B$65, 2, FALSE))</f>
        <v>53.06</v>
      </c>
      <c r="S5825" s="3">
        <f>Table1[[#This Row],[Generation (TWh)]]*10^9*VLOOKUP(Table1[[#This Row],[Turbine/Engine Technology]],Technology_HR!$A$2:$B$11,2,FALSE)*10^-6</f>
        <v>11832835.5594</v>
      </c>
      <c r="T5825" s="5">
        <f>Table1[[#This Row],[Fuel Consumption (mmBtu)]]*Table1[[#This Row],[Emission Factor (kg CO2/ mmBtu)]]*10^3</f>
        <v>627850254781.76404</v>
      </c>
      <c r="U5825" s="3">
        <f>Table1[[#This Row],[Emissions (g CO2)]]/(Table1[[#This Row],[Generation (TWh)]]*10^9)</f>
        <v>400.54994000000005</v>
      </c>
    </row>
    <row r="5826" spans="1:21" x14ac:dyDescent="0.35">
      <c r="A5826" t="s">
        <v>1605</v>
      </c>
      <c r="B5826" t="s">
        <v>3239</v>
      </c>
      <c r="C5826" t="str">
        <f>SUBSTITUTE(Table1[[#This Row],[Fuel]],", ",",")</f>
        <v>fossil gas: natural gas</v>
      </c>
      <c r="D5826" t="s">
        <v>3239</v>
      </c>
      <c r="H5826" t="s">
        <v>3438</v>
      </c>
      <c r="I5826">
        <v>453</v>
      </c>
      <c r="J5826" t="s">
        <v>3446</v>
      </c>
      <c r="K5826">
        <v>2020</v>
      </c>
      <c r="L5826" t="s">
        <v>29</v>
      </c>
      <c r="M5826" t="s">
        <v>29</v>
      </c>
      <c r="N5826">
        <v>31.473110999999999</v>
      </c>
      <c r="O5826">
        <v>-106.47053579999999</v>
      </c>
      <c r="P5826" t="s">
        <v>3549</v>
      </c>
      <c r="Q5826" s="3">
        <f>Table1[[#This Row],[Capacity (MW)]]*0.395*8760*10^-6</f>
        <v>1.5674706</v>
      </c>
      <c r="R5826" s="3" cm="1">
        <f t="array" ref="R5826">AVERAGE(VLOOKUP(_xlfn.TEXTSPLIT(Table1[[#This Row],[Fuel (no space after comma)]], ","), FuelList_Final_EF!$A$2:$B$65, 2, FALSE))</f>
        <v>53.06</v>
      </c>
      <c r="S5826" s="3">
        <f>Table1[[#This Row],[Generation (TWh)]]*10^9*VLOOKUP(Table1[[#This Row],[Turbine/Engine Technology]],Technology_HR!$A$2:$B$11,2,FALSE)*10^-6</f>
        <v>11832835.5594</v>
      </c>
      <c r="T5826" s="5">
        <f>Table1[[#This Row],[Fuel Consumption (mmBtu)]]*Table1[[#This Row],[Emission Factor (kg CO2/ mmBtu)]]*10^3</f>
        <v>627850254781.76404</v>
      </c>
      <c r="U5826" s="3">
        <f>Table1[[#This Row],[Emissions (g CO2)]]/(Table1[[#This Row],[Generation (TWh)]]*10^9)</f>
        <v>400.54994000000005</v>
      </c>
    </row>
    <row r="5827" spans="1:21" x14ac:dyDescent="0.35">
      <c r="A5827" t="s">
        <v>1595</v>
      </c>
      <c r="B5827" t="s">
        <v>3240</v>
      </c>
      <c r="C5827" t="str">
        <f>SUBSTITUTE(Table1[[#This Row],[Fuel]],", ",",")</f>
        <v>fossil gas: natural gas,fossil liquids: diesel</v>
      </c>
      <c r="D5827" t="s">
        <v>3239</v>
      </c>
      <c r="E5827" t="s">
        <v>3258</v>
      </c>
      <c r="H5827" t="s">
        <v>3438</v>
      </c>
      <c r="I5827">
        <v>1131.9000000000001</v>
      </c>
      <c r="J5827" t="s">
        <v>3449</v>
      </c>
      <c r="K5827">
        <v>2025</v>
      </c>
      <c r="L5827" t="s">
        <v>29</v>
      </c>
      <c r="M5827" t="s">
        <v>29</v>
      </c>
      <c r="N5827">
        <v>20.697928999999998</v>
      </c>
      <c r="O5827">
        <v>-88.269831999999994</v>
      </c>
      <c r="P5827" t="s">
        <v>3549</v>
      </c>
      <c r="Q5827" s="3">
        <f>Table1[[#This Row],[Capacity (MW)]]*0.395*8760*10^-6</f>
        <v>3.9166003800000007</v>
      </c>
      <c r="R5827" s="3" cm="1">
        <f t="array" ref="R5827">AVERAGE(VLOOKUP(_xlfn.TEXTSPLIT(Table1[[#This Row],[Fuel (no space after comma)]], ","), FuelList_Final_EF!$A$2:$B$65, 2, FALSE))</f>
        <v>65.583341148886291</v>
      </c>
      <c r="S5827" s="3">
        <f>Table1[[#This Row],[Generation (TWh)]]*10^9*VLOOKUP(Table1[[#This Row],[Turbine/Engine Technology]],Technology_HR!$A$2:$B$11,2,FALSE)*10^-6</f>
        <v>29566416.268620003</v>
      </c>
      <c r="T5827" s="5">
        <f>Table1[[#This Row],[Fuel Consumption (mmBtu)]]*Table1[[#This Row],[Emission Factor (kg CO2/ mmBtu)]]*10^3</f>
        <v>1939064364694.8875</v>
      </c>
      <c r="U5827" s="3">
        <f>Table1[[#This Row],[Emissions (g CO2)]]/(Table1[[#This Row],[Generation (TWh)]]*10^9)</f>
        <v>495.08864233294264</v>
      </c>
    </row>
    <row r="5828" spans="1:21" x14ac:dyDescent="0.35">
      <c r="A5828" t="s">
        <v>1595</v>
      </c>
      <c r="B5828" t="s">
        <v>3239</v>
      </c>
      <c r="C5828" t="str">
        <f>SUBSTITUTE(Table1[[#This Row],[Fuel]],", ",",")</f>
        <v>fossil gas: natural gas</v>
      </c>
      <c r="D5828" t="s">
        <v>3239</v>
      </c>
      <c r="H5828" t="s">
        <v>3438</v>
      </c>
      <c r="I5828">
        <v>932.4</v>
      </c>
      <c r="J5828" t="s">
        <v>3449</v>
      </c>
      <c r="K5828">
        <v>2025</v>
      </c>
      <c r="L5828" t="s">
        <v>29</v>
      </c>
      <c r="M5828" t="s">
        <v>29</v>
      </c>
      <c r="N5828">
        <v>20.567803000000001</v>
      </c>
      <c r="O5828">
        <v>-101.17274500000001</v>
      </c>
      <c r="P5828" t="s">
        <v>3549</v>
      </c>
      <c r="Q5828" s="3">
        <f>Table1[[#This Row],[Capacity (MW)]]*0.395*8760*10^-6</f>
        <v>3.2262904799999998</v>
      </c>
      <c r="R5828" s="3" cm="1">
        <f t="array" ref="R5828">AVERAGE(VLOOKUP(_xlfn.TEXTSPLIT(Table1[[#This Row],[Fuel (no space after comma)]], ","), FuelList_Final_EF!$A$2:$B$65, 2, FALSE))</f>
        <v>53.06</v>
      </c>
      <c r="S5828" s="3">
        <f>Table1[[#This Row],[Generation (TWh)]]*10^9*VLOOKUP(Table1[[#This Row],[Turbine/Engine Technology]],Technology_HR!$A$2:$B$11,2,FALSE)*10^-6</f>
        <v>24355266.833519999</v>
      </c>
      <c r="T5828" s="5">
        <f>Table1[[#This Row],[Fuel Consumption (mmBtu)]]*Table1[[#This Row],[Emission Factor (kg CO2/ mmBtu)]]*10^3</f>
        <v>1292290458186.571</v>
      </c>
      <c r="U5828" s="3">
        <f>Table1[[#This Row],[Emissions (g CO2)]]/(Table1[[#This Row],[Generation (TWh)]]*10^9)</f>
        <v>400.54993999999994</v>
      </c>
    </row>
    <row r="5829" spans="1:21" x14ac:dyDescent="0.35">
      <c r="A5829" t="s">
        <v>1595</v>
      </c>
      <c r="B5829" t="s">
        <v>3239</v>
      </c>
      <c r="C5829" t="str">
        <f>SUBSTITUTE(Table1[[#This Row],[Fuel]],", ",",")</f>
        <v>fossil gas: natural gas</v>
      </c>
      <c r="D5829" t="s">
        <v>3239</v>
      </c>
      <c r="H5829" t="s">
        <v>3438</v>
      </c>
      <c r="I5829">
        <v>455.4</v>
      </c>
      <c r="J5829" t="s">
        <v>3449</v>
      </c>
      <c r="K5829">
        <v>2024</v>
      </c>
      <c r="L5829" t="s">
        <v>29</v>
      </c>
      <c r="M5829" t="s">
        <v>29</v>
      </c>
      <c r="N5829">
        <v>21.813500000000001</v>
      </c>
      <c r="O5829">
        <v>-100.952843</v>
      </c>
      <c r="P5829" t="s">
        <v>3549</v>
      </c>
      <c r="Q5829" s="3">
        <f>Table1[[#This Row],[Capacity (MW)]]*0.395*8760*10^-6</f>
        <v>1.5757750800000001</v>
      </c>
      <c r="R5829" s="3" cm="1">
        <f t="array" ref="R5829">AVERAGE(VLOOKUP(_xlfn.TEXTSPLIT(Table1[[#This Row],[Fuel (no space after comma)]], ","), FuelList_Final_EF!$A$2:$B$65, 2, FALSE))</f>
        <v>53.06</v>
      </c>
      <c r="S5829" s="3">
        <f>Table1[[#This Row],[Generation (TWh)]]*10^9*VLOOKUP(Table1[[#This Row],[Turbine/Engine Technology]],Technology_HR!$A$2:$B$11,2,FALSE)*10^-6</f>
        <v>11895526.078919999</v>
      </c>
      <c r="T5829" s="5">
        <f>Table1[[#This Row],[Fuel Consumption (mmBtu)]]*Table1[[#This Row],[Emission Factor (kg CO2/ mmBtu)]]*10^3</f>
        <v>631176613747.49512</v>
      </c>
      <c r="U5829" s="3">
        <f>Table1[[#This Row],[Emissions (g CO2)]]/(Table1[[#This Row],[Generation (TWh)]]*10^9)</f>
        <v>400.54993999999994</v>
      </c>
    </row>
    <row r="5830" spans="1:21" x14ac:dyDescent="0.35">
      <c r="A5830" t="s">
        <v>1595</v>
      </c>
      <c r="B5830" t="s">
        <v>3239</v>
      </c>
      <c r="C5830" t="str">
        <f>SUBSTITUTE(Table1[[#This Row],[Fuel]],", ",",")</f>
        <v>fossil gas: natural gas</v>
      </c>
      <c r="D5830" t="s">
        <v>3239</v>
      </c>
      <c r="H5830" t="s">
        <v>3438</v>
      </c>
      <c r="I5830">
        <v>769.7</v>
      </c>
      <c r="J5830" t="s">
        <v>3449</v>
      </c>
      <c r="K5830">
        <v>2025</v>
      </c>
      <c r="L5830" t="s">
        <v>29</v>
      </c>
      <c r="M5830" t="s">
        <v>29</v>
      </c>
      <c r="N5830">
        <v>32.420549000000001</v>
      </c>
      <c r="O5830">
        <v>-114.714932</v>
      </c>
      <c r="P5830" t="s">
        <v>3549</v>
      </c>
      <c r="Q5830" s="3">
        <f>Table1[[#This Row],[Capacity (MW)]]*0.395*8760*10^-6</f>
        <v>2.6633159400000004</v>
      </c>
      <c r="R5830" s="3" cm="1">
        <f t="array" ref="R5830">AVERAGE(VLOOKUP(_xlfn.TEXTSPLIT(Table1[[#This Row],[Fuel (no space after comma)]], ","), FuelList_Final_EF!$A$2:$B$65, 2, FALSE))</f>
        <v>53.06</v>
      </c>
      <c r="S5830" s="3">
        <f>Table1[[#This Row],[Generation (TWh)]]*10^9*VLOOKUP(Table1[[#This Row],[Turbine/Engine Technology]],Technology_HR!$A$2:$B$11,2,FALSE)*10^-6</f>
        <v>20105372.031060003</v>
      </c>
      <c r="T5830" s="5">
        <f>Table1[[#This Row],[Fuel Consumption (mmBtu)]]*Table1[[#This Row],[Emission Factor (kg CO2/ mmBtu)]]*10^3</f>
        <v>1066791039968.0438</v>
      </c>
      <c r="U5830" s="3">
        <f>Table1[[#This Row],[Emissions (g CO2)]]/(Table1[[#This Row],[Generation (TWh)]]*10^9)</f>
        <v>400.54993999999999</v>
      </c>
    </row>
    <row r="5831" spans="1:21" x14ac:dyDescent="0.35">
      <c r="A5831" t="s">
        <v>1595</v>
      </c>
      <c r="B5831" t="s">
        <v>3239</v>
      </c>
      <c r="C5831" t="str">
        <f>SUBSTITUTE(Table1[[#This Row],[Fuel]],", ",",")</f>
        <v>fossil gas: natural gas</v>
      </c>
      <c r="D5831" t="s">
        <v>3239</v>
      </c>
      <c r="H5831" t="s">
        <v>3438</v>
      </c>
      <c r="I5831">
        <v>1151.3</v>
      </c>
      <c r="J5831" t="s">
        <v>3449</v>
      </c>
      <c r="K5831">
        <v>2025</v>
      </c>
      <c r="L5831" t="s">
        <v>29</v>
      </c>
      <c r="M5831" t="s">
        <v>29</v>
      </c>
      <c r="N5831">
        <v>21.010697100000002</v>
      </c>
      <c r="O5831">
        <v>-97.330053500000005</v>
      </c>
      <c r="P5831" t="s">
        <v>3549</v>
      </c>
      <c r="Q5831" s="3">
        <f>Table1[[#This Row],[Capacity (MW)]]*0.395*8760*10^-6</f>
        <v>3.9837282599999999</v>
      </c>
      <c r="R5831" s="3" cm="1">
        <f t="array" ref="R5831">AVERAGE(VLOOKUP(_xlfn.TEXTSPLIT(Table1[[#This Row],[Fuel (no space after comma)]], ","), FuelList_Final_EF!$A$2:$B$65, 2, FALSE))</f>
        <v>53.06</v>
      </c>
      <c r="S5831" s="3">
        <f>Table1[[#This Row],[Generation (TWh)]]*10^9*VLOOKUP(Table1[[#This Row],[Turbine/Engine Technology]],Technology_HR!$A$2:$B$11,2,FALSE)*10^-6</f>
        <v>30073164.634739999</v>
      </c>
      <c r="T5831" s="5">
        <f>Table1[[#This Row],[Fuel Consumption (mmBtu)]]*Table1[[#This Row],[Emission Factor (kg CO2/ mmBtu)]]*10^3</f>
        <v>1595682115519.3044</v>
      </c>
      <c r="U5831" s="3">
        <f>Table1[[#This Row],[Emissions (g CO2)]]/(Table1[[#This Row],[Generation (TWh)]]*10^9)</f>
        <v>400.54993999999999</v>
      </c>
    </row>
    <row r="5832" spans="1:21" x14ac:dyDescent="0.35">
      <c r="A5832" t="s">
        <v>1606</v>
      </c>
      <c r="B5832" t="s">
        <v>3239</v>
      </c>
      <c r="C5832" t="str">
        <f>SUBSTITUTE(Table1[[#This Row],[Fuel]],", ",",")</f>
        <v>fossil gas: natural gas</v>
      </c>
      <c r="D5832" t="s">
        <v>3239</v>
      </c>
      <c r="H5832" t="s">
        <v>3438</v>
      </c>
      <c r="I5832">
        <v>118</v>
      </c>
      <c r="J5832" t="s">
        <v>3446</v>
      </c>
      <c r="K5832">
        <v>2014</v>
      </c>
      <c r="L5832" t="s">
        <v>29</v>
      </c>
      <c r="M5832" t="s">
        <v>29</v>
      </c>
      <c r="N5832">
        <v>18.039337</v>
      </c>
      <c r="O5832">
        <v>-94.597206999999997</v>
      </c>
      <c r="P5832" t="s">
        <v>3549</v>
      </c>
      <c r="Q5832" s="3">
        <f>Table1[[#This Row],[Capacity (MW)]]*0.395*8760*10^-6</f>
        <v>0.40830359999999993</v>
      </c>
      <c r="R5832" s="3" cm="1">
        <f t="array" ref="R5832">AVERAGE(VLOOKUP(_xlfn.TEXTSPLIT(Table1[[#This Row],[Fuel (no space after comma)]], ","), FuelList_Final_EF!$A$2:$B$65, 2, FALSE))</f>
        <v>53.06</v>
      </c>
      <c r="S5832" s="3">
        <f>Table1[[#This Row],[Generation (TWh)]]*10^9*VLOOKUP(Table1[[#This Row],[Turbine/Engine Technology]],Technology_HR!$A$2:$B$11,2,FALSE)*10^-6</f>
        <v>3082283.8763999995</v>
      </c>
      <c r="T5832" s="5">
        <f>Table1[[#This Row],[Fuel Consumption (mmBtu)]]*Table1[[#This Row],[Emission Factor (kg CO2/ mmBtu)]]*10^3</f>
        <v>163545982481.784</v>
      </c>
      <c r="U5832" s="3">
        <f>Table1[[#This Row],[Emissions (g CO2)]]/(Table1[[#This Row],[Generation (TWh)]]*10^9)</f>
        <v>400.54994000000005</v>
      </c>
    </row>
    <row r="5833" spans="1:21" x14ac:dyDescent="0.35">
      <c r="A5833" t="s">
        <v>1595</v>
      </c>
      <c r="B5833" t="s">
        <v>3239</v>
      </c>
      <c r="C5833" t="str">
        <f>SUBSTITUTE(Table1[[#This Row],[Fuel]],", ",",")</f>
        <v>fossil gas: natural gas</v>
      </c>
      <c r="D5833" t="s">
        <v>3239</v>
      </c>
      <c r="H5833" t="s">
        <v>3438</v>
      </c>
      <c r="I5833">
        <v>656</v>
      </c>
      <c r="J5833" t="s">
        <v>3446</v>
      </c>
      <c r="K5833">
        <v>2021</v>
      </c>
      <c r="L5833" t="s">
        <v>29</v>
      </c>
      <c r="M5833" t="s">
        <v>29</v>
      </c>
      <c r="N5833">
        <v>18.801333</v>
      </c>
      <c r="O5833">
        <v>-98.878167000000005</v>
      </c>
      <c r="P5833" t="s">
        <v>3549</v>
      </c>
      <c r="Q5833" s="3">
        <f>Table1[[#This Row],[Capacity (MW)]]*0.395*8760*10^-6</f>
        <v>2.2698912</v>
      </c>
      <c r="R5833" s="3" cm="1">
        <f t="array" ref="R5833">AVERAGE(VLOOKUP(_xlfn.TEXTSPLIT(Table1[[#This Row],[Fuel (no space after comma)]], ","), FuelList_Final_EF!$A$2:$B$65, 2, FALSE))</f>
        <v>53.06</v>
      </c>
      <c r="S5833" s="3">
        <f>Table1[[#This Row],[Generation (TWh)]]*10^9*VLOOKUP(Table1[[#This Row],[Turbine/Engine Technology]],Technology_HR!$A$2:$B$11,2,FALSE)*10^-6</f>
        <v>17135408.6688</v>
      </c>
      <c r="T5833" s="5">
        <f>Table1[[#This Row],[Fuel Consumption (mmBtu)]]*Table1[[#This Row],[Emission Factor (kg CO2/ mmBtu)]]*10^3</f>
        <v>909204783966.52808</v>
      </c>
      <c r="U5833" s="3">
        <f>Table1[[#This Row],[Emissions (g CO2)]]/(Table1[[#This Row],[Generation (TWh)]]*10^9)</f>
        <v>400.54994000000005</v>
      </c>
    </row>
    <row r="5834" spans="1:21" x14ac:dyDescent="0.35">
      <c r="A5834" t="s">
        <v>1595</v>
      </c>
      <c r="B5834" t="s">
        <v>3239</v>
      </c>
      <c r="C5834" t="str">
        <f>SUBSTITUTE(Table1[[#This Row],[Fuel]],", ",",")</f>
        <v>fossil gas: natural gas</v>
      </c>
      <c r="D5834" t="s">
        <v>3239</v>
      </c>
      <c r="H5834" t="s">
        <v>3438</v>
      </c>
      <c r="I5834">
        <v>619</v>
      </c>
      <c r="J5834" t="s">
        <v>3446</v>
      </c>
      <c r="K5834">
        <v>2003</v>
      </c>
      <c r="L5834" t="s">
        <v>29</v>
      </c>
      <c r="M5834" t="s">
        <v>29</v>
      </c>
      <c r="N5834">
        <v>28.445546</v>
      </c>
      <c r="O5834">
        <v>-105.920237</v>
      </c>
      <c r="P5834" t="s">
        <v>3549</v>
      </c>
      <c r="Q5834" s="3">
        <f>Table1[[#This Row],[Capacity (MW)]]*0.395*8760*10^-6</f>
        <v>2.1418638000000003</v>
      </c>
      <c r="R5834" s="3" cm="1">
        <f t="array" ref="R5834">AVERAGE(VLOOKUP(_xlfn.TEXTSPLIT(Table1[[#This Row],[Fuel (no space after comma)]], ","), FuelList_Final_EF!$A$2:$B$65, 2, FALSE))</f>
        <v>53.06</v>
      </c>
      <c r="S5834" s="3">
        <f>Table1[[#This Row],[Generation (TWh)]]*10^9*VLOOKUP(Table1[[#This Row],[Turbine/Engine Technology]],Technology_HR!$A$2:$B$11,2,FALSE)*10^-6</f>
        <v>16168929.826200001</v>
      </c>
      <c r="T5834" s="5">
        <f>Table1[[#This Row],[Fuel Consumption (mmBtu)]]*Table1[[#This Row],[Emission Factor (kg CO2/ mmBtu)]]*10^3</f>
        <v>857923416578.17212</v>
      </c>
      <c r="U5834" s="3">
        <f>Table1[[#This Row],[Emissions (g CO2)]]/(Table1[[#This Row],[Generation (TWh)]]*10^9)</f>
        <v>400.54993999999999</v>
      </c>
    </row>
    <row r="5835" spans="1:21" x14ac:dyDescent="0.35">
      <c r="A5835" t="s">
        <v>1602</v>
      </c>
      <c r="B5835" t="s">
        <v>3239</v>
      </c>
      <c r="C5835" t="str">
        <f>SUBSTITUTE(Table1[[#This Row],[Fuel]],", ",",")</f>
        <v>fossil gas: natural gas</v>
      </c>
      <c r="D5835" t="s">
        <v>3239</v>
      </c>
      <c r="H5835" t="s">
        <v>3438</v>
      </c>
      <c r="I5835">
        <v>327</v>
      </c>
      <c r="J5835" t="s">
        <v>3446</v>
      </c>
      <c r="K5835">
        <v>2003</v>
      </c>
      <c r="L5835" t="s">
        <v>29</v>
      </c>
      <c r="M5835" t="s">
        <v>29</v>
      </c>
      <c r="N5835">
        <v>31.332598000000001</v>
      </c>
      <c r="O5835">
        <v>-106.48859</v>
      </c>
      <c r="P5835" t="s">
        <v>3549</v>
      </c>
      <c r="Q5835" s="3">
        <f>Table1[[#This Row],[Capacity (MW)]]*0.395*8760*10^-6</f>
        <v>1.1314853999999999</v>
      </c>
      <c r="R5835" s="3" cm="1">
        <f t="array" ref="R5835">AVERAGE(VLOOKUP(_xlfn.TEXTSPLIT(Table1[[#This Row],[Fuel (no space after comma)]], ","), FuelList_Final_EF!$A$2:$B$65, 2, FALSE))</f>
        <v>53.06</v>
      </c>
      <c r="S5835" s="3">
        <f>Table1[[#This Row],[Generation (TWh)]]*10^9*VLOOKUP(Table1[[#This Row],[Turbine/Engine Technology]],Technology_HR!$A$2:$B$11,2,FALSE)*10^-6</f>
        <v>8541583.2845999971</v>
      </c>
      <c r="T5835" s="5">
        <f>Table1[[#This Row],[Fuel Consumption (mmBtu)]]*Table1[[#This Row],[Emission Factor (kg CO2/ mmBtu)]]*10^3</f>
        <v>453216409080.87585</v>
      </c>
      <c r="U5835" s="3">
        <f>Table1[[#This Row],[Emissions (g CO2)]]/(Table1[[#This Row],[Generation (TWh)]]*10^9)</f>
        <v>400.54993999999994</v>
      </c>
    </row>
    <row r="5836" spans="1:21" x14ac:dyDescent="0.35">
      <c r="A5836" t="s">
        <v>1607</v>
      </c>
      <c r="B5836" t="s">
        <v>3239</v>
      </c>
      <c r="C5836" t="str">
        <f>SUBSTITUTE(Table1[[#This Row],[Fuel]],", ",",")</f>
        <v>fossil gas: natural gas</v>
      </c>
      <c r="D5836" t="s">
        <v>3239</v>
      </c>
      <c r="H5836" t="s">
        <v>3438</v>
      </c>
      <c r="I5836">
        <v>350</v>
      </c>
      <c r="J5836" t="s">
        <v>3446</v>
      </c>
      <c r="K5836">
        <v>2019</v>
      </c>
      <c r="L5836" t="s">
        <v>29</v>
      </c>
      <c r="M5836" t="s">
        <v>29</v>
      </c>
      <c r="N5836">
        <v>22.375297</v>
      </c>
      <c r="O5836">
        <v>-97.890932000000006</v>
      </c>
      <c r="P5836" t="s">
        <v>3549</v>
      </c>
      <c r="Q5836" s="3">
        <f>Table1[[#This Row],[Capacity (MW)]]*0.395*8760*10^-6</f>
        <v>1.2110699999999999</v>
      </c>
      <c r="R5836" s="3" cm="1">
        <f t="array" ref="R5836">AVERAGE(VLOOKUP(_xlfn.TEXTSPLIT(Table1[[#This Row],[Fuel (no space after comma)]], ","), FuelList_Final_EF!$A$2:$B$65, 2, FALSE))</f>
        <v>53.06</v>
      </c>
      <c r="S5836" s="3">
        <f>Table1[[#This Row],[Generation (TWh)]]*10^9*VLOOKUP(Table1[[#This Row],[Turbine/Engine Technology]],Technology_HR!$A$2:$B$11,2,FALSE)*10^-6</f>
        <v>9142367.4299999978</v>
      </c>
      <c r="T5836" s="5">
        <f>Table1[[#This Row],[Fuel Consumption (mmBtu)]]*Table1[[#This Row],[Emission Factor (kg CO2/ mmBtu)]]*10^3</f>
        <v>485094015835.79993</v>
      </c>
      <c r="U5836" s="3">
        <f>Table1[[#This Row],[Emissions (g CO2)]]/(Table1[[#This Row],[Generation (TWh)]]*10^9)</f>
        <v>400.54993999999999</v>
      </c>
    </row>
    <row r="5837" spans="1:21" x14ac:dyDescent="0.35">
      <c r="A5837" t="s">
        <v>1607</v>
      </c>
      <c r="B5837" t="s">
        <v>3239</v>
      </c>
      <c r="C5837" t="str">
        <f>SUBSTITUTE(Table1[[#This Row],[Fuel]],", ",",")</f>
        <v>fossil gas: natural gas</v>
      </c>
      <c r="D5837" t="s">
        <v>3239</v>
      </c>
      <c r="H5837" t="s">
        <v>3438</v>
      </c>
      <c r="I5837">
        <v>414</v>
      </c>
      <c r="J5837" t="s">
        <v>3451</v>
      </c>
      <c r="K5837" t="s">
        <v>29</v>
      </c>
      <c r="L5837" t="s">
        <v>29</v>
      </c>
      <c r="M5837" t="s">
        <v>29</v>
      </c>
      <c r="N5837">
        <v>22.375297</v>
      </c>
      <c r="O5837">
        <v>-97.890932000000006</v>
      </c>
      <c r="P5837" t="s">
        <v>3549</v>
      </c>
      <c r="Q5837" s="3">
        <f>Table1[[#This Row],[Capacity (MW)]]*0.395*8760*10^-6</f>
        <v>1.4325227999999999</v>
      </c>
      <c r="R5837" s="3" cm="1">
        <f t="array" ref="R5837">AVERAGE(VLOOKUP(_xlfn.TEXTSPLIT(Table1[[#This Row],[Fuel (no space after comma)]], ","), FuelList_Final_EF!$A$2:$B$65, 2, FALSE))</f>
        <v>53.06</v>
      </c>
      <c r="S5837" s="3">
        <f>Table1[[#This Row],[Generation (TWh)]]*10^9*VLOOKUP(Table1[[#This Row],[Turbine/Engine Technology]],Technology_HR!$A$2:$B$11,2,FALSE)*10^-6</f>
        <v>10814114.617199998</v>
      </c>
      <c r="T5837" s="5">
        <f>Table1[[#This Row],[Fuel Consumption (mmBtu)]]*Table1[[#This Row],[Emission Factor (kg CO2/ mmBtu)]]*10^3</f>
        <v>573796921588.63196</v>
      </c>
      <c r="U5837" s="3">
        <f>Table1[[#This Row],[Emissions (g CO2)]]/(Table1[[#This Row],[Generation (TWh)]]*10^9)</f>
        <v>400.54994000000005</v>
      </c>
    </row>
    <row r="5838" spans="1:21" x14ac:dyDescent="0.35">
      <c r="A5838" t="s">
        <v>1595</v>
      </c>
      <c r="B5838" t="s">
        <v>3239</v>
      </c>
      <c r="C5838" t="str">
        <f>SUBSTITUTE(Table1[[#This Row],[Fuel]],", ",",")</f>
        <v>fossil gas: natural gas</v>
      </c>
      <c r="D5838" t="s">
        <v>3239</v>
      </c>
      <c r="H5838" t="s">
        <v>3438</v>
      </c>
      <c r="I5838">
        <v>393</v>
      </c>
      <c r="J5838" t="s">
        <v>3446</v>
      </c>
      <c r="K5838">
        <v>2017</v>
      </c>
      <c r="L5838" t="s">
        <v>29</v>
      </c>
      <c r="M5838" t="s">
        <v>29</v>
      </c>
      <c r="N5838">
        <v>20.578845999999999</v>
      </c>
      <c r="O5838">
        <v>-101.164444</v>
      </c>
      <c r="P5838" t="s">
        <v>3549</v>
      </c>
      <c r="Q5838" s="3">
        <f>Table1[[#This Row],[Capacity (MW)]]*0.395*8760*10^-6</f>
        <v>1.3598586000000001</v>
      </c>
      <c r="R5838" s="3" cm="1">
        <f t="array" ref="R5838">AVERAGE(VLOOKUP(_xlfn.TEXTSPLIT(Table1[[#This Row],[Fuel (no space after comma)]], ","), FuelList_Final_EF!$A$2:$B$65, 2, FALSE))</f>
        <v>53.06</v>
      </c>
      <c r="S5838" s="3">
        <f>Table1[[#This Row],[Generation (TWh)]]*10^9*VLOOKUP(Table1[[#This Row],[Turbine/Engine Technology]],Technology_HR!$A$2:$B$11,2,FALSE)*10^-6</f>
        <v>10265572.571400002</v>
      </c>
      <c r="T5838" s="5">
        <f>Table1[[#This Row],[Fuel Consumption (mmBtu)]]*Table1[[#This Row],[Emission Factor (kg CO2/ mmBtu)]]*10^3</f>
        <v>544691280638.48413</v>
      </c>
      <c r="U5838" s="3">
        <f>Table1[[#This Row],[Emissions (g CO2)]]/(Table1[[#This Row],[Generation (TWh)]]*10^9)</f>
        <v>400.54994000000005</v>
      </c>
    </row>
    <row r="5839" spans="1:21" x14ac:dyDescent="0.35">
      <c r="A5839" t="s">
        <v>1604</v>
      </c>
      <c r="B5839" t="s">
        <v>3239</v>
      </c>
      <c r="C5839" t="str">
        <f>SUBSTITUTE(Table1[[#This Row],[Fuel]],", ",",")</f>
        <v>fossil gas: natural gas</v>
      </c>
      <c r="D5839" t="s">
        <v>3239</v>
      </c>
      <c r="H5839" t="s">
        <v>3438</v>
      </c>
      <c r="I5839">
        <v>435</v>
      </c>
      <c r="J5839" t="s">
        <v>3451</v>
      </c>
      <c r="K5839" t="s">
        <v>29</v>
      </c>
      <c r="L5839" t="s">
        <v>29</v>
      </c>
      <c r="M5839" t="s">
        <v>29</v>
      </c>
      <c r="N5839">
        <v>17.985883999999999</v>
      </c>
      <c r="O5839">
        <v>-94.534109000000001</v>
      </c>
      <c r="P5839" t="s">
        <v>3549</v>
      </c>
      <c r="Q5839" s="3">
        <f>Table1[[#This Row],[Capacity (MW)]]*0.395*8760*10^-6</f>
        <v>1.5051870000000003</v>
      </c>
      <c r="R5839" s="3" cm="1">
        <f t="array" ref="R5839">AVERAGE(VLOOKUP(_xlfn.TEXTSPLIT(Table1[[#This Row],[Fuel (no space after comma)]], ","), FuelList_Final_EF!$A$2:$B$65, 2, FALSE))</f>
        <v>53.06</v>
      </c>
      <c r="S5839" s="3">
        <f>Table1[[#This Row],[Generation (TWh)]]*10^9*VLOOKUP(Table1[[#This Row],[Turbine/Engine Technology]],Technology_HR!$A$2:$B$11,2,FALSE)*10^-6</f>
        <v>11362656.663000001</v>
      </c>
      <c r="T5839" s="5">
        <f>Table1[[#This Row],[Fuel Consumption (mmBtu)]]*Table1[[#This Row],[Emission Factor (kg CO2/ mmBtu)]]*10^3</f>
        <v>602902562538.78015</v>
      </c>
      <c r="U5839" s="3">
        <f>Table1[[#This Row],[Emissions (g CO2)]]/(Table1[[#This Row],[Generation (TWh)]]*10^9)</f>
        <v>400.54994000000005</v>
      </c>
    </row>
    <row r="5840" spans="1:21" x14ac:dyDescent="0.35">
      <c r="A5840" t="s">
        <v>1595</v>
      </c>
      <c r="B5840" t="s">
        <v>3239</v>
      </c>
      <c r="C5840" t="str">
        <f>SUBSTITUTE(Table1[[#This Row],[Fuel]],", ",",")</f>
        <v>fossil gas: natural gas</v>
      </c>
      <c r="D5840" t="s">
        <v>3239</v>
      </c>
      <c r="H5840" t="s">
        <v>3438</v>
      </c>
      <c r="I5840">
        <v>435</v>
      </c>
      <c r="J5840" t="s">
        <v>3451</v>
      </c>
      <c r="K5840" t="s">
        <v>29</v>
      </c>
      <c r="L5840" t="s">
        <v>29</v>
      </c>
      <c r="M5840" t="s">
        <v>29</v>
      </c>
      <c r="N5840">
        <v>17.985883999999999</v>
      </c>
      <c r="O5840">
        <v>-94.534109000000001</v>
      </c>
      <c r="P5840" t="s">
        <v>3549</v>
      </c>
      <c r="Q5840" s="3">
        <f>Table1[[#This Row],[Capacity (MW)]]*0.395*8760*10^-6</f>
        <v>1.5051870000000003</v>
      </c>
      <c r="R5840" s="3" cm="1">
        <f t="array" ref="R5840">AVERAGE(VLOOKUP(_xlfn.TEXTSPLIT(Table1[[#This Row],[Fuel (no space after comma)]], ","), FuelList_Final_EF!$A$2:$B$65, 2, FALSE))</f>
        <v>53.06</v>
      </c>
      <c r="S5840" s="3">
        <f>Table1[[#This Row],[Generation (TWh)]]*10^9*VLOOKUP(Table1[[#This Row],[Turbine/Engine Technology]],Technology_HR!$A$2:$B$11,2,FALSE)*10^-6</f>
        <v>11362656.663000001</v>
      </c>
      <c r="T5840" s="5">
        <f>Table1[[#This Row],[Fuel Consumption (mmBtu)]]*Table1[[#This Row],[Emission Factor (kg CO2/ mmBtu)]]*10^3</f>
        <v>602902562538.78015</v>
      </c>
      <c r="U5840" s="3">
        <f>Table1[[#This Row],[Emissions (g CO2)]]/(Table1[[#This Row],[Generation (TWh)]]*10^9)</f>
        <v>400.54994000000005</v>
      </c>
    </row>
    <row r="5841" spans="1:21" x14ac:dyDescent="0.35">
      <c r="A5841" t="s">
        <v>1604</v>
      </c>
      <c r="B5841" t="s">
        <v>3239</v>
      </c>
      <c r="C5841" t="str">
        <f>SUBSTITUTE(Table1[[#This Row],[Fuel]],", ",",")</f>
        <v>fossil gas: natural gas</v>
      </c>
      <c r="D5841" t="s">
        <v>3239</v>
      </c>
      <c r="H5841" t="s">
        <v>3438</v>
      </c>
      <c r="I5841">
        <v>341</v>
      </c>
      <c r="J5841" t="s">
        <v>3449</v>
      </c>
      <c r="K5841">
        <v>2025</v>
      </c>
      <c r="L5841" t="s">
        <v>29</v>
      </c>
      <c r="M5841" t="s">
        <v>29</v>
      </c>
      <c r="N5841">
        <v>18.418662999999999</v>
      </c>
      <c r="O5841">
        <v>-93.203974000000002</v>
      </c>
      <c r="P5841" t="s">
        <v>3549</v>
      </c>
      <c r="Q5841" s="3">
        <f>Table1[[#This Row],[Capacity (MW)]]*0.395*8760*10^-6</f>
        <v>1.1799282</v>
      </c>
      <c r="R5841" s="3" cm="1">
        <f t="array" ref="R5841">AVERAGE(VLOOKUP(_xlfn.TEXTSPLIT(Table1[[#This Row],[Fuel (no space after comma)]], ","), FuelList_Final_EF!$A$2:$B$65, 2, FALSE))</f>
        <v>53.06</v>
      </c>
      <c r="S5841" s="3">
        <f>Table1[[#This Row],[Generation (TWh)]]*10^9*VLOOKUP(Table1[[#This Row],[Turbine/Engine Technology]],Technology_HR!$A$2:$B$11,2,FALSE)*10^-6</f>
        <v>8907277.9817999993</v>
      </c>
      <c r="T5841" s="5">
        <f>Table1[[#This Row],[Fuel Consumption (mmBtu)]]*Table1[[#This Row],[Emission Factor (kg CO2/ mmBtu)]]*10^3</f>
        <v>472620169714.30798</v>
      </c>
      <c r="U5841" s="3">
        <f>Table1[[#This Row],[Emissions (g CO2)]]/(Table1[[#This Row],[Generation (TWh)]]*10^9)</f>
        <v>400.54993999999999</v>
      </c>
    </row>
    <row r="5842" spans="1:21" x14ac:dyDescent="0.35">
      <c r="A5842" t="s">
        <v>1604</v>
      </c>
      <c r="B5842" t="s">
        <v>3239</v>
      </c>
      <c r="C5842" t="str">
        <f>SUBSTITUTE(Table1[[#This Row],[Fuel]],", ",",")</f>
        <v>fossil gas: natural gas</v>
      </c>
      <c r="D5842" t="s">
        <v>3239</v>
      </c>
      <c r="H5842" t="s">
        <v>3438</v>
      </c>
      <c r="I5842">
        <v>406</v>
      </c>
      <c r="J5842" t="s">
        <v>3444</v>
      </c>
      <c r="K5842" t="s">
        <v>29</v>
      </c>
      <c r="L5842" t="s">
        <v>29</v>
      </c>
      <c r="M5842" t="s">
        <v>29</v>
      </c>
      <c r="N5842">
        <v>16.215340000000001</v>
      </c>
      <c r="O5842">
        <v>-95.179159999999996</v>
      </c>
      <c r="P5842" t="s">
        <v>3549</v>
      </c>
      <c r="Q5842" s="3">
        <f>Table1[[#This Row],[Capacity (MW)]]*0.395*8760*10^-6</f>
        <v>1.4048411999999999</v>
      </c>
      <c r="R5842" s="3" cm="1">
        <f t="array" ref="R5842">AVERAGE(VLOOKUP(_xlfn.TEXTSPLIT(Table1[[#This Row],[Fuel (no space after comma)]], ","), FuelList_Final_EF!$A$2:$B$65, 2, FALSE))</f>
        <v>53.06</v>
      </c>
      <c r="S5842" s="3">
        <f>Table1[[#This Row],[Generation (TWh)]]*10^9*VLOOKUP(Table1[[#This Row],[Turbine/Engine Technology]],Technology_HR!$A$2:$B$11,2,FALSE)*10^-6</f>
        <v>10605146.218799999</v>
      </c>
      <c r="T5842" s="5">
        <f>Table1[[#This Row],[Fuel Consumption (mmBtu)]]*Table1[[#This Row],[Emission Factor (kg CO2/ mmBtu)]]*10^3</f>
        <v>562709058369.52795</v>
      </c>
      <c r="U5842" s="3">
        <f>Table1[[#This Row],[Emissions (g CO2)]]/(Table1[[#This Row],[Generation (TWh)]]*10^9)</f>
        <v>400.54993999999999</v>
      </c>
    </row>
    <row r="5843" spans="1:21" x14ac:dyDescent="0.35">
      <c r="A5843" t="s">
        <v>1595</v>
      </c>
      <c r="B5843" t="s">
        <v>3239</v>
      </c>
      <c r="C5843" t="str">
        <f>SUBSTITUTE(Table1[[#This Row],[Fuel]],", ",",")</f>
        <v>fossil gas: natural gas</v>
      </c>
      <c r="D5843" t="s">
        <v>3239</v>
      </c>
      <c r="H5843" t="s">
        <v>3438</v>
      </c>
      <c r="I5843">
        <v>406</v>
      </c>
      <c r="J5843" t="s">
        <v>3444</v>
      </c>
      <c r="K5843" t="s">
        <v>29</v>
      </c>
      <c r="L5843" t="s">
        <v>29</v>
      </c>
      <c r="M5843" t="s">
        <v>29</v>
      </c>
      <c r="N5843">
        <v>16.215340000000001</v>
      </c>
      <c r="O5843">
        <v>-95.179159999999996</v>
      </c>
      <c r="P5843" t="s">
        <v>3549</v>
      </c>
      <c r="Q5843" s="3">
        <f>Table1[[#This Row],[Capacity (MW)]]*0.395*8760*10^-6</f>
        <v>1.4048411999999999</v>
      </c>
      <c r="R5843" s="3" cm="1">
        <f t="array" ref="R5843">AVERAGE(VLOOKUP(_xlfn.TEXTSPLIT(Table1[[#This Row],[Fuel (no space after comma)]], ","), FuelList_Final_EF!$A$2:$B$65, 2, FALSE))</f>
        <v>53.06</v>
      </c>
      <c r="S5843" s="3">
        <f>Table1[[#This Row],[Generation (TWh)]]*10^9*VLOOKUP(Table1[[#This Row],[Turbine/Engine Technology]],Technology_HR!$A$2:$B$11,2,FALSE)*10^-6</f>
        <v>10605146.218799999</v>
      </c>
      <c r="T5843" s="5">
        <f>Table1[[#This Row],[Fuel Consumption (mmBtu)]]*Table1[[#This Row],[Emission Factor (kg CO2/ mmBtu)]]*10^3</f>
        <v>562709058369.52795</v>
      </c>
      <c r="U5843" s="3">
        <f>Table1[[#This Row],[Emissions (g CO2)]]/(Table1[[#This Row],[Generation (TWh)]]*10^9)</f>
        <v>400.54993999999999</v>
      </c>
    </row>
    <row r="5844" spans="1:21" x14ac:dyDescent="0.35">
      <c r="A5844" t="s">
        <v>1608</v>
      </c>
      <c r="B5844" t="s">
        <v>3239</v>
      </c>
      <c r="C5844" t="str">
        <f>SUBSTITUTE(Table1[[#This Row],[Fuel]],", ",",")</f>
        <v>fossil gas: natural gas</v>
      </c>
      <c r="D5844" t="s">
        <v>3239</v>
      </c>
      <c r="H5844" t="s">
        <v>59</v>
      </c>
      <c r="I5844">
        <v>434.5</v>
      </c>
      <c r="J5844" t="s">
        <v>3451</v>
      </c>
      <c r="K5844" t="s">
        <v>29</v>
      </c>
      <c r="L5844" t="s">
        <v>29</v>
      </c>
      <c r="M5844" t="s">
        <v>29</v>
      </c>
      <c r="N5844">
        <v>20.049765000000001</v>
      </c>
      <c r="O5844">
        <v>-99.272495000000006</v>
      </c>
      <c r="P5844" t="s">
        <v>3549</v>
      </c>
      <c r="Q5844" s="3">
        <f>Table1[[#This Row],[Capacity (MW)]]*0.395*8760*10^-6</f>
        <v>1.5034568999999998</v>
      </c>
      <c r="R5844" s="3" cm="1">
        <f t="array" ref="R5844">AVERAGE(VLOOKUP(_xlfn.TEXTSPLIT(Table1[[#This Row],[Fuel (no space after comma)]], ","), FuelList_Final_EF!$A$2:$B$65, 2, FALSE))</f>
        <v>53.06</v>
      </c>
      <c r="S5844" s="3">
        <f>Table1[[#This Row],[Generation (TWh)]]*10^9*VLOOKUP(Table1[[#This Row],[Turbine/Engine Technology]],Technology_HR!$A$2:$B$11,2,FALSE)*10^-6</f>
        <v>12471926.713949997</v>
      </c>
      <c r="T5844" s="5">
        <f>Table1[[#This Row],[Fuel Consumption (mmBtu)]]*Table1[[#This Row],[Emission Factor (kg CO2/ mmBtu)]]*10^3</f>
        <v>661760431442.18689</v>
      </c>
      <c r="U5844" s="3">
        <f>Table1[[#This Row],[Emissions (g CO2)]]/(Table1[[#This Row],[Generation (TWh)]]*10^9)</f>
        <v>440.15922999999998</v>
      </c>
    </row>
    <row r="5845" spans="1:21" x14ac:dyDescent="0.35">
      <c r="A5845" t="s">
        <v>1595</v>
      </c>
      <c r="B5845" t="s">
        <v>3239</v>
      </c>
      <c r="C5845" t="str">
        <f>SUBSTITUTE(Table1[[#This Row],[Fuel]],", ",",")</f>
        <v>fossil gas: natural gas</v>
      </c>
      <c r="D5845" t="s">
        <v>3239</v>
      </c>
      <c r="H5845" t="s">
        <v>59</v>
      </c>
      <c r="I5845">
        <v>434.5</v>
      </c>
      <c r="J5845" t="s">
        <v>3451</v>
      </c>
      <c r="K5845" t="s">
        <v>29</v>
      </c>
      <c r="L5845" t="s">
        <v>29</v>
      </c>
      <c r="M5845" t="s">
        <v>29</v>
      </c>
      <c r="N5845">
        <v>20.049765000000001</v>
      </c>
      <c r="O5845">
        <v>-99.272495000000006</v>
      </c>
      <c r="P5845" t="s">
        <v>3549</v>
      </c>
      <c r="Q5845" s="3">
        <f>Table1[[#This Row],[Capacity (MW)]]*0.395*8760*10^-6</f>
        <v>1.5034568999999998</v>
      </c>
      <c r="R5845" s="3" cm="1">
        <f t="array" ref="R5845">AVERAGE(VLOOKUP(_xlfn.TEXTSPLIT(Table1[[#This Row],[Fuel (no space after comma)]], ","), FuelList_Final_EF!$A$2:$B$65, 2, FALSE))</f>
        <v>53.06</v>
      </c>
      <c r="S5845" s="3">
        <f>Table1[[#This Row],[Generation (TWh)]]*10^9*VLOOKUP(Table1[[#This Row],[Turbine/Engine Technology]],Technology_HR!$A$2:$B$11,2,FALSE)*10^-6</f>
        <v>12471926.713949997</v>
      </c>
      <c r="T5845" s="5">
        <f>Table1[[#This Row],[Fuel Consumption (mmBtu)]]*Table1[[#This Row],[Emission Factor (kg CO2/ mmBtu)]]*10^3</f>
        <v>661760431442.18689</v>
      </c>
      <c r="U5845" s="3">
        <f>Table1[[#This Row],[Emissions (g CO2)]]/(Table1[[#This Row],[Generation (TWh)]]*10^9)</f>
        <v>440.15922999999998</v>
      </c>
    </row>
    <row r="5846" spans="1:21" x14ac:dyDescent="0.35">
      <c r="A5846" t="s">
        <v>1609</v>
      </c>
      <c r="B5846" t="s">
        <v>3240</v>
      </c>
      <c r="C5846" t="str">
        <f>SUBSTITUTE(Table1[[#This Row],[Fuel]],", ",",")</f>
        <v>fossil gas: natural gas,fossil liquids: diesel</v>
      </c>
      <c r="D5846" t="s">
        <v>3239</v>
      </c>
      <c r="E5846" t="s">
        <v>3258</v>
      </c>
      <c r="H5846" t="s">
        <v>3438</v>
      </c>
      <c r="I5846">
        <v>362.6</v>
      </c>
      <c r="J5846" t="s">
        <v>3446</v>
      </c>
      <c r="K5846">
        <v>2000</v>
      </c>
      <c r="L5846" t="s">
        <v>29</v>
      </c>
      <c r="M5846" t="s">
        <v>29</v>
      </c>
      <c r="N5846">
        <v>18.611809000000001</v>
      </c>
      <c r="O5846">
        <v>-92.263045000000005</v>
      </c>
      <c r="P5846" t="s">
        <v>3549</v>
      </c>
      <c r="Q5846" s="3">
        <f>Table1[[#This Row],[Capacity (MW)]]*0.395*8760*10^-6</f>
        <v>1.2546685200000001</v>
      </c>
      <c r="R5846" s="3" cm="1">
        <f t="array" ref="R5846">AVERAGE(VLOOKUP(_xlfn.TEXTSPLIT(Table1[[#This Row],[Fuel (no space after comma)]], ","), FuelList_Final_EF!$A$2:$B$65, 2, FALSE))</f>
        <v>65.583341148886291</v>
      </c>
      <c r="S5846" s="3">
        <f>Table1[[#This Row],[Generation (TWh)]]*10^9*VLOOKUP(Table1[[#This Row],[Turbine/Engine Technology]],Technology_HR!$A$2:$B$11,2,FALSE)*10^-6</f>
        <v>9471492.6574799996</v>
      </c>
      <c r="T5846" s="5">
        <f>Table1[[#This Row],[Fuel Consumption (mmBtu)]]*Table1[[#This Row],[Emission Factor (kg CO2/ mmBtu)]]*10^3</f>
        <v>621172134144.68237</v>
      </c>
      <c r="U5846" s="3">
        <f>Table1[[#This Row],[Emissions (g CO2)]]/(Table1[[#This Row],[Generation (TWh)]]*10^9)</f>
        <v>495.08864233294253</v>
      </c>
    </row>
    <row r="5847" spans="1:21" x14ac:dyDescent="0.35">
      <c r="A5847" t="s">
        <v>1604</v>
      </c>
      <c r="B5847" t="s">
        <v>3239</v>
      </c>
      <c r="C5847" t="str">
        <f>SUBSTITUTE(Table1[[#This Row],[Fuel]],", ",",")</f>
        <v>fossil gas: natural gas</v>
      </c>
      <c r="D5847" t="s">
        <v>3239</v>
      </c>
      <c r="H5847" t="s">
        <v>3438</v>
      </c>
      <c r="I5847">
        <v>163.5</v>
      </c>
      <c r="J5847" t="s">
        <v>3446</v>
      </c>
      <c r="K5847">
        <v>1991</v>
      </c>
      <c r="L5847" t="s">
        <v>29</v>
      </c>
      <c r="M5847" t="s">
        <v>29</v>
      </c>
      <c r="N5847">
        <v>18.092894999999999</v>
      </c>
      <c r="O5847">
        <v>-94.361309000000006</v>
      </c>
      <c r="P5847" t="s">
        <v>3549</v>
      </c>
      <c r="Q5847" s="3">
        <f>Table1[[#This Row],[Capacity (MW)]]*0.395*8760*10^-6</f>
        <v>0.56574269999999993</v>
      </c>
      <c r="R5847" s="3" cm="1">
        <f t="array" ref="R5847">AVERAGE(VLOOKUP(_xlfn.TEXTSPLIT(Table1[[#This Row],[Fuel (no space after comma)]], ","), FuelList_Final_EF!$A$2:$B$65, 2, FALSE))</f>
        <v>53.06</v>
      </c>
      <c r="S5847" s="3">
        <f>Table1[[#This Row],[Generation (TWh)]]*10^9*VLOOKUP(Table1[[#This Row],[Turbine/Engine Technology]],Technology_HR!$A$2:$B$11,2,FALSE)*10^-6</f>
        <v>4270791.6422999986</v>
      </c>
      <c r="T5847" s="5">
        <f>Table1[[#This Row],[Fuel Consumption (mmBtu)]]*Table1[[#This Row],[Emission Factor (kg CO2/ mmBtu)]]*10^3</f>
        <v>226608204540.43793</v>
      </c>
      <c r="U5847" s="3">
        <f>Table1[[#This Row],[Emissions (g CO2)]]/(Table1[[#This Row],[Generation (TWh)]]*10^9)</f>
        <v>400.54993999999994</v>
      </c>
    </row>
    <row r="5848" spans="1:21" x14ac:dyDescent="0.35">
      <c r="A5848" t="s">
        <v>1604</v>
      </c>
      <c r="B5848" t="s">
        <v>3366</v>
      </c>
      <c r="C5848" t="str">
        <f>SUBSTITUTE(Table1[[#This Row],[Fuel]],", ",",")</f>
        <v>fossil gas: unknown,fossil gas: natural gas</v>
      </c>
      <c r="D5848" t="s">
        <v>3245</v>
      </c>
      <c r="E5848" t="s">
        <v>3239</v>
      </c>
      <c r="H5848" t="s">
        <v>3436</v>
      </c>
      <c r="I5848">
        <v>59.6</v>
      </c>
      <c r="J5848" t="s">
        <v>3446</v>
      </c>
      <c r="K5848">
        <v>2007</v>
      </c>
      <c r="L5848" t="s">
        <v>29</v>
      </c>
      <c r="M5848" t="s">
        <v>29</v>
      </c>
      <c r="N5848">
        <v>17.999186999999999</v>
      </c>
      <c r="O5848">
        <v>-94.563230000000004</v>
      </c>
      <c r="P5848" t="s">
        <v>3549</v>
      </c>
      <c r="Q5848" s="3">
        <f>Table1[[#This Row],[Capacity (MW)]]*0.395*8760*10^-6</f>
        <v>0.20622792000000001</v>
      </c>
      <c r="R5848" s="3" cm="1">
        <f t="array" ref="R5848">AVERAGE(VLOOKUP(_xlfn.TEXTSPLIT(Table1[[#This Row],[Fuel (no space after comma)]], ","), FuelList_Final_EF!$A$2:$B$65, 2, FALSE))</f>
        <v>56.689581971533997</v>
      </c>
      <c r="S5848" s="3">
        <f>Table1[[#This Row],[Generation (TWh)]]*10^9*VLOOKUP(Table1[[#This Row],[Turbine/Engine Technology]],Technology_HR!$A$2:$B$11,2,FALSE)*10^-6</f>
        <v>2270569.3991999999</v>
      </c>
      <c r="T5848" s="5">
        <f>Table1[[#This Row],[Fuel Consumption (mmBtu)]]*Table1[[#This Row],[Emission Factor (kg CO2/ mmBtu)]]*10^3</f>
        <v>128717630078.0051</v>
      </c>
      <c r="U5848" s="3">
        <f>Table1[[#This Row],[Emissions (g CO2)]]/(Table1[[#This Row],[Generation (TWh)]]*10^9)</f>
        <v>624.15229750658932</v>
      </c>
    </row>
    <row r="5849" spans="1:21" x14ac:dyDescent="0.35">
      <c r="A5849" t="s">
        <v>1604</v>
      </c>
      <c r="B5849" t="s">
        <v>3263</v>
      </c>
      <c r="C5849" t="str">
        <f>SUBSTITUTE(Table1[[#This Row],[Fuel]],", ",",")</f>
        <v>fossil gas: natural gas,fossil liquids: heavy fuel oil</v>
      </c>
      <c r="D5849" t="s">
        <v>3239</v>
      </c>
      <c r="E5849" t="s">
        <v>3241</v>
      </c>
      <c r="H5849" t="s">
        <v>3440</v>
      </c>
      <c r="I5849">
        <v>54</v>
      </c>
      <c r="J5849" t="s">
        <v>3446</v>
      </c>
      <c r="K5849">
        <v>2007</v>
      </c>
      <c r="L5849" t="s">
        <v>29</v>
      </c>
      <c r="M5849" t="s">
        <v>29</v>
      </c>
      <c r="N5849">
        <v>19.254771000000002</v>
      </c>
      <c r="O5849">
        <v>-98.416127000000003</v>
      </c>
      <c r="P5849" t="s">
        <v>3549</v>
      </c>
      <c r="Q5849" s="3">
        <f>Table1[[#This Row],[Capacity (MW)]]*0.395*8760*10^-6</f>
        <v>0.18685080000000001</v>
      </c>
      <c r="R5849" s="3" cm="1">
        <f t="array" ref="R5849">AVERAGE(VLOOKUP(_xlfn.TEXTSPLIT(Table1[[#This Row],[Fuel (no space after comma)]], ","), FuelList_Final_EF!$A$2:$B$65, 2, FALSE))</f>
        <v>67.331265155508703</v>
      </c>
      <c r="S5849" s="3">
        <f>Table1[[#This Row],[Generation (TWh)]]*10^9*VLOOKUP(Table1[[#This Row],[Turbine/Engine Technology]],Technology_HR!$A$2:$B$11,2,FALSE)*10^-6</f>
        <v>1921760.4779999999</v>
      </c>
      <c r="T5849" s="5">
        <f>Table1[[#This Row],[Fuel Consumption (mmBtu)]]*Table1[[#This Row],[Emission Factor (kg CO2/ mmBtu)]]*10^3</f>
        <v>129394564309.59514</v>
      </c>
      <c r="U5849" s="3">
        <f>Table1[[#This Row],[Emissions (g CO2)]]/(Table1[[#This Row],[Generation (TWh)]]*10^9)</f>
        <v>692.50206212440696</v>
      </c>
    </row>
    <row r="5850" spans="1:21" x14ac:dyDescent="0.35">
      <c r="A5850" t="s">
        <v>1604</v>
      </c>
      <c r="B5850" t="s">
        <v>3239</v>
      </c>
      <c r="C5850" t="str">
        <f>SUBSTITUTE(Table1[[#This Row],[Fuel]],", ",",")</f>
        <v>fossil gas: natural gas</v>
      </c>
      <c r="D5850" t="s">
        <v>3239</v>
      </c>
      <c r="H5850" t="s">
        <v>3438</v>
      </c>
      <c r="I5850">
        <v>172</v>
      </c>
      <c r="J5850" t="s">
        <v>3446</v>
      </c>
      <c r="K5850">
        <v>1991</v>
      </c>
      <c r="L5850" t="s">
        <v>29</v>
      </c>
      <c r="M5850" t="s">
        <v>29</v>
      </c>
      <c r="N5850">
        <v>18.140519000000001</v>
      </c>
      <c r="O5850">
        <v>-94.366494000000003</v>
      </c>
      <c r="P5850" t="s">
        <v>3549</v>
      </c>
      <c r="Q5850" s="3">
        <f>Table1[[#This Row],[Capacity (MW)]]*0.395*8760*10^-6</f>
        <v>0.59515439999999997</v>
      </c>
      <c r="R5850" s="3" cm="1">
        <f t="array" ref="R5850">AVERAGE(VLOOKUP(_xlfn.TEXTSPLIT(Table1[[#This Row],[Fuel (no space after comma)]], ","), FuelList_Final_EF!$A$2:$B$65, 2, FALSE))</f>
        <v>53.06</v>
      </c>
      <c r="S5850" s="3">
        <f>Table1[[#This Row],[Generation (TWh)]]*10^9*VLOOKUP(Table1[[#This Row],[Turbine/Engine Technology]],Technology_HR!$A$2:$B$11,2,FALSE)*10^-6</f>
        <v>4492820.5655999994</v>
      </c>
      <c r="T5850" s="5">
        <f>Table1[[#This Row],[Fuel Consumption (mmBtu)]]*Table1[[#This Row],[Emission Factor (kg CO2/ mmBtu)]]*10^3</f>
        <v>238389059210.73596</v>
      </c>
      <c r="U5850" s="3">
        <f>Table1[[#This Row],[Emissions (g CO2)]]/(Table1[[#This Row],[Generation (TWh)]]*10^9)</f>
        <v>400.54993999999994</v>
      </c>
    </row>
    <row r="5851" spans="1:21" x14ac:dyDescent="0.35">
      <c r="A5851" t="s">
        <v>1595</v>
      </c>
      <c r="B5851" t="s">
        <v>3239</v>
      </c>
      <c r="C5851" t="str">
        <f>SUBSTITUTE(Table1[[#This Row],[Fuel]],", ",",")</f>
        <v>fossil gas: natural gas</v>
      </c>
      <c r="D5851" t="s">
        <v>3239</v>
      </c>
      <c r="H5851" t="s">
        <v>3436</v>
      </c>
      <c r="I5851">
        <v>171</v>
      </c>
      <c r="J5851" t="s">
        <v>3446</v>
      </c>
      <c r="K5851">
        <v>1994</v>
      </c>
      <c r="L5851" t="s">
        <v>29</v>
      </c>
      <c r="M5851" t="s">
        <v>29</v>
      </c>
      <c r="N5851">
        <v>32.370444999999997</v>
      </c>
      <c r="O5851">
        <v>-117.06988800000001</v>
      </c>
      <c r="P5851" t="s">
        <v>3549</v>
      </c>
      <c r="Q5851" s="3">
        <f>Table1[[#This Row],[Capacity (MW)]]*0.395*8760*10^-6</f>
        <v>0.59169420000000006</v>
      </c>
      <c r="R5851" s="3" cm="1">
        <f t="array" ref="R5851">AVERAGE(VLOOKUP(_xlfn.TEXTSPLIT(Table1[[#This Row],[Fuel (no space after comma)]], ","), FuelList_Final_EF!$A$2:$B$65, 2, FALSE))</f>
        <v>53.06</v>
      </c>
      <c r="S5851" s="3">
        <f>Table1[[#This Row],[Generation (TWh)]]*10^9*VLOOKUP(Table1[[#This Row],[Turbine/Engine Technology]],Technology_HR!$A$2:$B$11,2,FALSE)*10^-6</f>
        <v>6514553.142</v>
      </c>
      <c r="T5851" s="5">
        <f>Table1[[#This Row],[Fuel Consumption (mmBtu)]]*Table1[[#This Row],[Emission Factor (kg CO2/ mmBtu)]]*10^3</f>
        <v>345662189714.52002</v>
      </c>
      <c r="U5851" s="3">
        <f>Table1[[#This Row],[Emissions (g CO2)]]/(Table1[[#This Row],[Generation (TWh)]]*10^9)</f>
        <v>584.19060000000002</v>
      </c>
    </row>
    <row r="5852" spans="1:21" x14ac:dyDescent="0.35">
      <c r="A5852" t="s">
        <v>1610</v>
      </c>
      <c r="B5852" t="s">
        <v>3239</v>
      </c>
      <c r="C5852" t="str">
        <f>SUBSTITUTE(Table1[[#This Row],[Fuel]],", ",",")</f>
        <v>fossil gas: natural gas</v>
      </c>
      <c r="D5852" t="s">
        <v>3239</v>
      </c>
      <c r="H5852" t="s">
        <v>3436</v>
      </c>
      <c r="I5852">
        <v>57</v>
      </c>
      <c r="J5852" t="s">
        <v>3446</v>
      </c>
      <c r="K5852">
        <v>2014</v>
      </c>
      <c r="L5852" t="s">
        <v>29</v>
      </c>
      <c r="M5852" t="s">
        <v>29</v>
      </c>
      <c r="N5852">
        <v>18.105471999999999</v>
      </c>
      <c r="O5852">
        <v>-94.392037000000002</v>
      </c>
      <c r="P5852" t="s">
        <v>3549</v>
      </c>
      <c r="Q5852" s="3">
        <f>Table1[[#This Row],[Capacity (MW)]]*0.395*8760*10^-6</f>
        <v>0.19723139999999997</v>
      </c>
      <c r="R5852" s="3" cm="1">
        <f t="array" ref="R5852">AVERAGE(VLOOKUP(_xlfn.TEXTSPLIT(Table1[[#This Row],[Fuel (no space after comma)]], ","), FuelList_Final_EF!$A$2:$B$65, 2, FALSE))</f>
        <v>53.06</v>
      </c>
      <c r="S5852" s="3">
        <f>Table1[[#This Row],[Generation (TWh)]]*10^9*VLOOKUP(Table1[[#This Row],[Turbine/Engine Technology]],Technology_HR!$A$2:$B$11,2,FALSE)*10^-6</f>
        <v>2171517.7139999997</v>
      </c>
      <c r="T5852" s="5">
        <f>Table1[[#This Row],[Fuel Consumption (mmBtu)]]*Table1[[#This Row],[Emission Factor (kg CO2/ mmBtu)]]*10^3</f>
        <v>115220729904.84</v>
      </c>
      <c r="U5852" s="3">
        <f>Table1[[#This Row],[Emissions (g CO2)]]/(Table1[[#This Row],[Generation (TWh)]]*10^9)</f>
        <v>584.19060000000002</v>
      </c>
    </row>
    <row r="5853" spans="1:21" x14ac:dyDescent="0.35">
      <c r="A5853" t="s">
        <v>1610</v>
      </c>
      <c r="B5853" t="s">
        <v>3239</v>
      </c>
      <c r="C5853" t="str">
        <f>SUBSTITUTE(Table1[[#This Row],[Fuel]],", ",",")</f>
        <v>fossil gas: natural gas</v>
      </c>
      <c r="D5853" t="s">
        <v>3239</v>
      </c>
      <c r="H5853" t="s">
        <v>3436</v>
      </c>
      <c r="I5853">
        <v>57</v>
      </c>
      <c r="J5853" t="s">
        <v>3446</v>
      </c>
      <c r="K5853">
        <v>2016</v>
      </c>
      <c r="L5853" t="s">
        <v>29</v>
      </c>
      <c r="M5853" t="s">
        <v>29</v>
      </c>
      <c r="N5853">
        <v>18.105471999999999</v>
      </c>
      <c r="O5853">
        <v>-94.392037000000002</v>
      </c>
      <c r="P5853" t="s">
        <v>3549</v>
      </c>
      <c r="Q5853" s="3">
        <f>Table1[[#This Row],[Capacity (MW)]]*0.395*8760*10^-6</f>
        <v>0.19723139999999997</v>
      </c>
      <c r="R5853" s="3" cm="1">
        <f t="array" ref="R5853">AVERAGE(VLOOKUP(_xlfn.TEXTSPLIT(Table1[[#This Row],[Fuel (no space after comma)]], ","), FuelList_Final_EF!$A$2:$B$65, 2, FALSE))</f>
        <v>53.06</v>
      </c>
      <c r="S5853" s="3">
        <f>Table1[[#This Row],[Generation (TWh)]]*10^9*VLOOKUP(Table1[[#This Row],[Turbine/Engine Technology]],Technology_HR!$A$2:$B$11,2,FALSE)*10^-6</f>
        <v>2171517.7139999997</v>
      </c>
      <c r="T5853" s="5">
        <f>Table1[[#This Row],[Fuel Consumption (mmBtu)]]*Table1[[#This Row],[Emission Factor (kg CO2/ mmBtu)]]*10^3</f>
        <v>115220729904.84</v>
      </c>
      <c r="U5853" s="3">
        <f>Table1[[#This Row],[Emissions (g CO2)]]/(Table1[[#This Row],[Generation (TWh)]]*10^9)</f>
        <v>584.19060000000002</v>
      </c>
    </row>
    <row r="5854" spans="1:21" x14ac:dyDescent="0.35">
      <c r="A5854" t="s">
        <v>1611</v>
      </c>
      <c r="B5854" t="s">
        <v>3239</v>
      </c>
      <c r="C5854" t="str">
        <f>SUBSTITUTE(Table1[[#This Row],[Fuel]],", ",",")</f>
        <v>fossil gas: natural gas</v>
      </c>
      <c r="D5854" t="s">
        <v>3239</v>
      </c>
      <c r="H5854" t="s">
        <v>3436</v>
      </c>
      <c r="I5854">
        <v>200</v>
      </c>
      <c r="J5854" t="s">
        <v>3446</v>
      </c>
      <c r="K5854">
        <v>2015</v>
      </c>
      <c r="L5854" t="s">
        <v>29</v>
      </c>
      <c r="M5854" t="s">
        <v>29</v>
      </c>
      <c r="N5854">
        <v>25.598554</v>
      </c>
      <c r="O5854">
        <v>-100.93056799999999</v>
      </c>
      <c r="P5854" t="s">
        <v>3549</v>
      </c>
      <c r="Q5854" s="3">
        <f>Table1[[#This Row],[Capacity (MW)]]*0.395*8760*10^-6</f>
        <v>0.69203999999999999</v>
      </c>
      <c r="R5854" s="3" cm="1">
        <f t="array" ref="R5854">AVERAGE(VLOOKUP(_xlfn.TEXTSPLIT(Table1[[#This Row],[Fuel (no space after comma)]], ","), FuelList_Final_EF!$A$2:$B$65, 2, FALSE))</f>
        <v>53.06</v>
      </c>
      <c r="S5854" s="3">
        <f>Table1[[#This Row],[Generation (TWh)]]*10^9*VLOOKUP(Table1[[#This Row],[Turbine/Engine Technology]],Technology_HR!$A$2:$B$11,2,FALSE)*10^-6</f>
        <v>7619360.3999999994</v>
      </c>
      <c r="T5854" s="5">
        <f>Table1[[#This Row],[Fuel Consumption (mmBtu)]]*Table1[[#This Row],[Emission Factor (kg CO2/ mmBtu)]]*10^3</f>
        <v>404283262824</v>
      </c>
      <c r="U5854" s="3">
        <f>Table1[[#This Row],[Emissions (g CO2)]]/(Table1[[#This Row],[Generation (TWh)]]*10^9)</f>
        <v>584.19060000000002</v>
      </c>
    </row>
    <row r="5855" spans="1:21" x14ac:dyDescent="0.35">
      <c r="A5855" t="s">
        <v>1595</v>
      </c>
      <c r="B5855" t="s">
        <v>3239</v>
      </c>
      <c r="C5855" t="str">
        <f>SUBSTITUTE(Table1[[#This Row],[Fuel]],", ",",")</f>
        <v>fossil gas: natural gas</v>
      </c>
      <c r="D5855" t="s">
        <v>3239</v>
      </c>
      <c r="H5855" t="s">
        <v>3438</v>
      </c>
      <c r="I5855">
        <v>1115.8</v>
      </c>
      <c r="J5855" t="s">
        <v>3451</v>
      </c>
      <c r="K5855" t="s">
        <v>29</v>
      </c>
      <c r="L5855" t="s">
        <v>29</v>
      </c>
      <c r="M5855" t="s">
        <v>29</v>
      </c>
      <c r="N5855">
        <v>19.089341000000001</v>
      </c>
      <c r="O5855">
        <v>-96.146097999999995</v>
      </c>
      <c r="P5855" t="s">
        <v>3549</v>
      </c>
      <c r="Q5855" s="3">
        <f>Table1[[#This Row],[Capacity (MW)]]*0.395*8760*10^-6</f>
        <v>3.8608911599999995</v>
      </c>
      <c r="R5855" s="3" cm="1">
        <f t="array" ref="R5855">AVERAGE(VLOOKUP(_xlfn.TEXTSPLIT(Table1[[#This Row],[Fuel (no space after comma)]], ","), FuelList_Final_EF!$A$2:$B$65, 2, FALSE))</f>
        <v>53.06</v>
      </c>
      <c r="S5855" s="3">
        <f>Table1[[#This Row],[Generation (TWh)]]*10^9*VLOOKUP(Table1[[#This Row],[Turbine/Engine Technology]],Technology_HR!$A$2:$B$11,2,FALSE)*10^-6</f>
        <v>29145867.366839994</v>
      </c>
      <c r="T5855" s="5">
        <f>Table1[[#This Row],[Fuel Consumption (mmBtu)]]*Table1[[#This Row],[Emission Factor (kg CO2/ mmBtu)]]*10^3</f>
        <v>1546479722484.5303</v>
      </c>
      <c r="U5855" s="3">
        <f>Table1[[#This Row],[Emissions (g CO2)]]/(Table1[[#This Row],[Generation (TWh)]]*10^9)</f>
        <v>400.54993999999999</v>
      </c>
    </row>
    <row r="5856" spans="1:21" x14ac:dyDescent="0.35">
      <c r="A5856" t="s">
        <v>1595</v>
      </c>
      <c r="B5856" t="s">
        <v>3239</v>
      </c>
      <c r="C5856" t="str">
        <f>SUBSTITUTE(Table1[[#This Row],[Fuel]],", ",",")</f>
        <v>fossil gas: natural gas</v>
      </c>
      <c r="D5856" t="s">
        <v>3239</v>
      </c>
      <c r="H5856" t="s">
        <v>3438</v>
      </c>
      <c r="I5856">
        <v>226</v>
      </c>
      <c r="J5856" t="s">
        <v>3446</v>
      </c>
      <c r="K5856">
        <v>1993</v>
      </c>
      <c r="L5856" t="s">
        <v>29</v>
      </c>
      <c r="M5856" t="s">
        <v>29</v>
      </c>
      <c r="N5856">
        <v>19.085597</v>
      </c>
      <c r="O5856">
        <v>-96.146388999999999</v>
      </c>
      <c r="P5856" t="s">
        <v>3549</v>
      </c>
      <c r="Q5856" s="3">
        <f>Table1[[#This Row],[Capacity (MW)]]*0.395*8760*10^-6</f>
        <v>0.78200520000000007</v>
      </c>
      <c r="R5856" s="3" cm="1">
        <f t="array" ref="R5856">AVERAGE(VLOOKUP(_xlfn.TEXTSPLIT(Table1[[#This Row],[Fuel (no space after comma)]], ","), FuelList_Final_EF!$A$2:$B$65, 2, FALSE))</f>
        <v>53.06</v>
      </c>
      <c r="S5856" s="3">
        <f>Table1[[#This Row],[Generation (TWh)]]*10^9*VLOOKUP(Table1[[#This Row],[Turbine/Engine Technology]],Technology_HR!$A$2:$B$11,2,FALSE)*10^-6</f>
        <v>5903357.2548000012</v>
      </c>
      <c r="T5856" s="5">
        <f>Table1[[#This Row],[Fuel Consumption (mmBtu)]]*Table1[[#This Row],[Emission Factor (kg CO2/ mmBtu)]]*10^3</f>
        <v>313232135939.68811</v>
      </c>
      <c r="U5856" s="3">
        <f>Table1[[#This Row],[Emissions (g CO2)]]/(Table1[[#This Row],[Generation (TWh)]]*10^9)</f>
        <v>400.54994000000011</v>
      </c>
    </row>
    <row r="5857" spans="1:21" x14ac:dyDescent="0.35">
      <c r="A5857" t="s">
        <v>1595</v>
      </c>
      <c r="B5857" t="s">
        <v>3239</v>
      </c>
      <c r="C5857" t="str">
        <f>SUBSTITUTE(Table1[[#This Row],[Fuel]],", ",",")</f>
        <v>fossil gas: natural gas</v>
      </c>
      <c r="D5857" t="s">
        <v>3239</v>
      </c>
      <c r="H5857" t="s">
        <v>3438</v>
      </c>
      <c r="I5857">
        <v>226</v>
      </c>
      <c r="J5857" t="s">
        <v>3446</v>
      </c>
      <c r="K5857">
        <v>1993</v>
      </c>
      <c r="L5857" t="s">
        <v>29</v>
      </c>
      <c r="M5857" t="s">
        <v>29</v>
      </c>
      <c r="N5857">
        <v>19.085597</v>
      </c>
      <c r="O5857">
        <v>-96.146388999999999</v>
      </c>
      <c r="P5857" t="s">
        <v>3549</v>
      </c>
      <c r="Q5857" s="3">
        <f>Table1[[#This Row],[Capacity (MW)]]*0.395*8760*10^-6</f>
        <v>0.78200520000000007</v>
      </c>
      <c r="R5857" s="3" cm="1">
        <f t="array" ref="R5857">AVERAGE(VLOOKUP(_xlfn.TEXTSPLIT(Table1[[#This Row],[Fuel (no space after comma)]], ","), FuelList_Final_EF!$A$2:$B$65, 2, FALSE))</f>
        <v>53.06</v>
      </c>
      <c r="S5857" s="3">
        <f>Table1[[#This Row],[Generation (TWh)]]*10^9*VLOOKUP(Table1[[#This Row],[Turbine/Engine Technology]],Technology_HR!$A$2:$B$11,2,FALSE)*10^-6</f>
        <v>5903357.2548000012</v>
      </c>
      <c r="T5857" s="5">
        <f>Table1[[#This Row],[Fuel Consumption (mmBtu)]]*Table1[[#This Row],[Emission Factor (kg CO2/ mmBtu)]]*10^3</f>
        <v>313232135939.68811</v>
      </c>
      <c r="U5857" s="3">
        <f>Table1[[#This Row],[Emissions (g CO2)]]/(Table1[[#This Row],[Generation (TWh)]]*10^9)</f>
        <v>400.54994000000011</v>
      </c>
    </row>
    <row r="5858" spans="1:21" x14ac:dyDescent="0.35">
      <c r="A5858" t="s">
        <v>1600</v>
      </c>
      <c r="B5858" t="s">
        <v>3239</v>
      </c>
      <c r="C5858" t="str">
        <f>SUBSTITUTE(Table1[[#This Row],[Fuel]],", ",",")</f>
        <v>fossil gas: natural gas</v>
      </c>
      <c r="D5858" t="s">
        <v>3239</v>
      </c>
      <c r="H5858" t="s">
        <v>3438</v>
      </c>
      <c r="I5858">
        <v>252</v>
      </c>
      <c r="J5858" t="s">
        <v>3446</v>
      </c>
      <c r="K5858">
        <v>2002</v>
      </c>
      <c r="L5858" t="s">
        <v>29</v>
      </c>
      <c r="M5858" t="s">
        <v>29</v>
      </c>
      <c r="N5858">
        <v>25.718855000000001</v>
      </c>
      <c r="O5858">
        <v>-100.096294</v>
      </c>
      <c r="P5858" t="s">
        <v>3549</v>
      </c>
      <c r="Q5858" s="3">
        <f>Table1[[#This Row],[Capacity (MW)]]*0.395*8760*10^-6</f>
        <v>0.87197040000000003</v>
      </c>
      <c r="R5858" s="3" cm="1">
        <f t="array" ref="R5858">AVERAGE(VLOOKUP(_xlfn.TEXTSPLIT(Table1[[#This Row],[Fuel (no space after comma)]], ","), FuelList_Final_EF!$A$2:$B$65, 2, FALSE))</f>
        <v>53.06</v>
      </c>
      <c r="S5858" s="3">
        <f>Table1[[#This Row],[Generation (TWh)]]*10^9*VLOOKUP(Table1[[#This Row],[Turbine/Engine Technology]],Technology_HR!$A$2:$B$11,2,FALSE)*10^-6</f>
        <v>6582504.5495999996</v>
      </c>
      <c r="T5858" s="5">
        <f>Table1[[#This Row],[Fuel Consumption (mmBtu)]]*Table1[[#This Row],[Emission Factor (kg CO2/ mmBtu)]]*10^3</f>
        <v>349267691401.776</v>
      </c>
      <c r="U5858" s="3">
        <f>Table1[[#This Row],[Emissions (g CO2)]]/(Table1[[#This Row],[Generation (TWh)]]*10^9)</f>
        <v>400.54993999999999</v>
      </c>
    </row>
    <row r="5859" spans="1:21" x14ac:dyDescent="0.35">
      <c r="A5859" t="s">
        <v>1600</v>
      </c>
      <c r="B5859" t="s">
        <v>3239</v>
      </c>
      <c r="C5859" t="str">
        <f>SUBSTITUTE(Table1[[#This Row],[Fuel]],", ",",")</f>
        <v>fossil gas: natural gas</v>
      </c>
      <c r="D5859" t="s">
        <v>3239</v>
      </c>
      <c r="H5859" t="s">
        <v>3438</v>
      </c>
      <c r="I5859">
        <v>252</v>
      </c>
      <c r="J5859" t="s">
        <v>3446</v>
      </c>
      <c r="K5859">
        <v>2002</v>
      </c>
      <c r="L5859" t="s">
        <v>29</v>
      </c>
      <c r="M5859" t="s">
        <v>29</v>
      </c>
      <c r="N5859">
        <v>25.718855000000001</v>
      </c>
      <c r="O5859">
        <v>-100.096294</v>
      </c>
      <c r="P5859" t="s">
        <v>3549</v>
      </c>
      <c r="Q5859" s="3">
        <f>Table1[[#This Row],[Capacity (MW)]]*0.395*8760*10^-6</f>
        <v>0.87197040000000003</v>
      </c>
      <c r="R5859" s="3" cm="1">
        <f t="array" ref="R5859">AVERAGE(VLOOKUP(_xlfn.TEXTSPLIT(Table1[[#This Row],[Fuel (no space after comma)]], ","), FuelList_Final_EF!$A$2:$B$65, 2, FALSE))</f>
        <v>53.06</v>
      </c>
      <c r="S5859" s="3">
        <f>Table1[[#This Row],[Generation (TWh)]]*10^9*VLOOKUP(Table1[[#This Row],[Turbine/Engine Technology]],Technology_HR!$A$2:$B$11,2,FALSE)*10^-6</f>
        <v>6582504.5495999996</v>
      </c>
      <c r="T5859" s="5">
        <f>Table1[[#This Row],[Fuel Consumption (mmBtu)]]*Table1[[#This Row],[Emission Factor (kg CO2/ mmBtu)]]*10^3</f>
        <v>349267691401.776</v>
      </c>
      <c r="U5859" s="3">
        <f>Table1[[#This Row],[Emissions (g CO2)]]/(Table1[[#This Row],[Generation (TWh)]]*10^9)</f>
        <v>400.54993999999999</v>
      </c>
    </row>
    <row r="5860" spans="1:21" x14ac:dyDescent="0.35">
      <c r="A5860" t="s">
        <v>1600</v>
      </c>
      <c r="B5860" t="s">
        <v>3239</v>
      </c>
      <c r="C5860" t="str">
        <f>SUBSTITUTE(Table1[[#This Row],[Fuel]],", ",",")</f>
        <v>fossil gas: natural gas</v>
      </c>
      <c r="D5860" t="s">
        <v>3239</v>
      </c>
      <c r="H5860" t="s">
        <v>3438</v>
      </c>
      <c r="I5860">
        <v>252</v>
      </c>
      <c r="J5860" t="s">
        <v>3446</v>
      </c>
      <c r="K5860">
        <v>2002</v>
      </c>
      <c r="L5860" t="s">
        <v>29</v>
      </c>
      <c r="M5860" t="s">
        <v>29</v>
      </c>
      <c r="N5860">
        <v>25.718855000000001</v>
      </c>
      <c r="O5860">
        <v>-100.096294</v>
      </c>
      <c r="P5860" t="s">
        <v>3549</v>
      </c>
      <c r="Q5860" s="3">
        <f>Table1[[#This Row],[Capacity (MW)]]*0.395*8760*10^-6</f>
        <v>0.87197040000000003</v>
      </c>
      <c r="R5860" s="3" cm="1">
        <f t="array" ref="R5860">AVERAGE(VLOOKUP(_xlfn.TEXTSPLIT(Table1[[#This Row],[Fuel (no space after comma)]], ","), FuelList_Final_EF!$A$2:$B$65, 2, FALSE))</f>
        <v>53.06</v>
      </c>
      <c r="S5860" s="3">
        <f>Table1[[#This Row],[Generation (TWh)]]*10^9*VLOOKUP(Table1[[#This Row],[Turbine/Engine Technology]],Technology_HR!$A$2:$B$11,2,FALSE)*10^-6</f>
        <v>6582504.5495999996</v>
      </c>
      <c r="T5860" s="5">
        <f>Table1[[#This Row],[Fuel Consumption (mmBtu)]]*Table1[[#This Row],[Emission Factor (kg CO2/ mmBtu)]]*10^3</f>
        <v>349267691401.776</v>
      </c>
      <c r="U5860" s="3">
        <f>Table1[[#This Row],[Emissions (g CO2)]]/(Table1[[#This Row],[Generation (TWh)]]*10^9)</f>
        <v>400.54993999999999</v>
      </c>
    </row>
    <row r="5861" spans="1:21" x14ac:dyDescent="0.35">
      <c r="A5861" t="s">
        <v>1600</v>
      </c>
      <c r="B5861" t="s">
        <v>3239</v>
      </c>
      <c r="C5861" t="str">
        <f>SUBSTITUTE(Table1[[#This Row],[Fuel]],", ",",")</f>
        <v>fossil gas: natural gas</v>
      </c>
      <c r="D5861" t="s">
        <v>3239</v>
      </c>
      <c r="H5861" t="s">
        <v>3438</v>
      </c>
      <c r="I5861">
        <v>252</v>
      </c>
      <c r="J5861" t="s">
        <v>3446</v>
      </c>
      <c r="K5861">
        <v>2002</v>
      </c>
      <c r="L5861" t="s">
        <v>29</v>
      </c>
      <c r="M5861" t="s">
        <v>29</v>
      </c>
      <c r="N5861">
        <v>25.718855000000001</v>
      </c>
      <c r="O5861">
        <v>-100.096294</v>
      </c>
      <c r="P5861" t="s">
        <v>3549</v>
      </c>
      <c r="Q5861" s="3">
        <f>Table1[[#This Row],[Capacity (MW)]]*0.395*8760*10^-6</f>
        <v>0.87197040000000003</v>
      </c>
      <c r="R5861" s="3" cm="1">
        <f t="array" ref="R5861">AVERAGE(VLOOKUP(_xlfn.TEXTSPLIT(Table1[[#This Row],[Fuel (no space after comma)]], ","), FuelList_Final_EF!$A$2:$B$65, 2, FALSE))</f>
        <v>53.06</v>
      </c>
      <c r="S5861" s="3">
        <f>Table1[[#This Row],[Generation (TWh)]]*10^9*VLOOKUP(Table1[[#This Row],[Turbine/Engine Technology]],Technology_HR!$A$2:$B$11,2,FALSE)*10^-6</f>
        <v>6582504.5495999996</v>
      </c>
      <c r="T5861" s="5">
        <f>Table1[[#This Row],[Fuel Consumption (mmBtu)]]*Table1[[#This Row],[Emission Factor (kg CO2/ mmBtu)]]*10^3</f>
        <v>349267691401.776</v>
      </c>
      <c r="U5861" s="3">
        <f>Table1[[#This Row],[Emissions (g CO2)]]/(Table1[[#This Row],[Generation (TWh)]]*10^9)</f>
        <v>400.54993999999999</v>
      </c>
    </row>
    <row r="5862" spans="1:21" x14ac:dyDescent="0.35">
      <c r="A5862" t="s">
        <v>1598</v>
      </c>
      <c r="B5862" t="s">
        <v>3239</v>
      </c>
      <c r="C5862" t="str">
        <f>SUBSTITUTE(Table1[[#This Row],[Fuel]],", ",",")</f>
        <v>fossil gas: natural gas</v>
      </c>
      <c r="D5862" t="s">
        <v>3239</v>
      </c>
      <c r="H5862" t="s">
        <v>3438</v>
      </c>
      <c r="I5862">
        <v>300</v>
      </c>
      <c r="J5862" t="s">
        <v>3446</v>
      </c>
      <c r="K5862">
        <v>2016</v>
      </c>
      <c r="L5862" t="s">
        <v>29</v>
      </c>
      <c r="M5862" t="s">
        <v>29</v>
      </c>
      <c r="N5862">
        <v>25.717493999999999</v>
      </c>
      <c r="O5862">
        <v>-100.0959</v>
      </c>
      <c r="P5862" t="s">
        <v>3549</v>
      </c>
      <c r="Q5862" s="3">
        <f>Table1[[#This Row],[Capacity (MW)]]*0.395*8760*10^-6</f>
        <v>1.03806</v>
      </c>
      <c r="R5862" s="3" cm="1">
        <f t="array" ref="R5862">AVERAGE(VLOOKUP(_xlfn.TEXTSPLIT(Table1[[#This Row],[Fuel (no space after comma)]], ","), FuelList_Final_EF!$A$2:$B$65, 2, FALSE))</f>
        <v>53.06</v>
      </c>
      <c r="S5862" s="3">
        <f>Table1[[#This Row],[Generation (TWh)]]*10^9*VLOOKUP(Table1[[#This Row],[Turbine/Engine Technology]],Technology_HR!$A$2:$B$11,2,FALSE)*10^-6</f>
        <v>7836314.9399999995</v>
      </c>
      <c r="T5862" s="5">
        <f>Table1[[#This Row],[Fuel Consumption (mmBtu)]]*Table1[[#This Row],[Emission Factor (kg CO2/ mmBtu)]]*10^3</f>
        <v>415794870716.39996</v>
      </c>
      <c r="U5862" s="3">
        <f>Table1[[#This Row],[Emissions (g CO2)]]/(Table1[[#This Row],[Generation (TWh)]]*10^9)</f>
        <v>400.54993999999999</v>
      </c>
    </row>
    <row r="5863" spans="1:21" x14ac:dyDescent="0.35">
      <c r="A5863" t="s">
        <v>1612</v>
      </c>
      <c r="B5863" t="s">
        <v>3239</v>
      </c>
      <c r="C5863" t="str">
        <f>SUBSTITUTE(Table1[[#This Row],[Fuel]],", ",",")</f>
        <v>fossil gas: natural gas</v>
      </c>
      <c r="D5863" t="s">
        <v>3239</v>
      </c>
      <c r="H5863" t="s">
        <v>3438</v>
      </c>
      <c r="I5863">
        <v>866</v>
      </c>
      <c r="J5863" t="s">
        <v>3446</v>
      </c>
      <c r="K5863">
        <v>2019</v>
      </c>
      <c r="L5863" t="s">
        <v>29</v>
      </c>
      <c r="M5863" t="s">
        <v>29</v>
      </c>
      <c r="N5863">
        <v>25.869982</v>
      </c>
      <c r="O5863">
        <v>-100.358834</v>
      </c>
      <c r="P5863" t="s">
        <v>3549</v>
      </c>
      <c r="Q5863" s="3">
        <f>Table1[[#This Row],[Capacity (MW)]]*0.395*8760*10^-6</f>
        <v>2.9965331999999996</v>
      </c>
      <c r="R5863" s="3" cm="1">
        <f t="array" ref="R5863">AVERAGE(VLOOKUP(_xlfn.TEXTSPLIT(Table1[[#This Row],[Fuel (no space after comma)]], ","), FuelList_Final_EF!$A$2:$B$65, 2, FALSE))</f>
        <v>53.06</v>
      </c>
      <c r="S5863" s="3">
        <f>Table1[[#This Row],[Generation (TWh)]]*10^9*VLOOKUP(Table1[[#This Row],[Turbine/Engine Technology]],Technology_HR!$A$2:$B$11,2,FALSE)*10^-6</f>
        <v>22620829.126799993</v>
      </c>
      <c r="T5863" s="5">
        <f>Table1[[#This Row],[Fuel Consumption (mmBtu)]]*Table1[[#This Row],[Emission Factor (kg CO2/ mmBtu)]]*10^3</f>
        <v>1200261193468.0078</v>
      </c>
      <c r="U5863" s="3">
        <f>Table1[[#This Row],[Emissions (g CO2)]]/(Table1[[#This Row],[Generation (TWh)]]*10^9)</f>
        <v>400.54993999999999</v>
      </c>
    </row>
    <row r="5864" spans="1:21" x14ac:dyDescent="0.35">
      <c r="A5864" t="s">
        <v>1613</v>
      </c>
      <c r="B5864" t="s">
        <v>3239</v>
      </c>
      <c r="C5864" t="str">
        <f>SUBSTITUTE(Table1[[#This Row],[Fuel]],", ",",")</f>
        <v>fossil gas: natural gas</v>
      </c>
      <c r="D5864" t="s">
        <v>3239</v>
      </c>
      <c r="H5864" t="s">
        <v>3438</v>
      </c>
      <c r="I5864">
        <v>300</v>
      </c>
      <c r="J5864" t="s">
        <v>3451</v>
      </c>
      <c r="K5864" t="s">
        <v>29</v>
      </c>
      <c r="L5864" t="s">
        <v>29</v>
      </c>
      <c r="M5864" t="s">
        <v>29</v>
      </c>
      <c r="N5864">
        <v>21.212250999999998</v>
      </c>
      <c r="O5864">
        <v>-100.61926</v>
      </c>
      <c r="P5864" t="s">
        <v>3549</v>
      </c>
      <c r="Q5864" s="3">
        <f>Table1[[#This Row],[Capacity (MW)]]*0.395*8760*10^-6</f>
        <v>1.03806</v>
      </c>
      <c r="R5864" s="3" cm="1">
        <f t="array" ref="R5864">AVERAGE(VLOOKUP(_xlfn.TEXTSPLIT(Table1[[#This Row],[Fuel (no space after comma)]], ","), FuelList_Final_EF!$A$2:$B$65, 2, FALSE))</f>
        <v>53.06</v>
      </c>
      <c r="S5864" s="3">
        <f>Table1[[#This Row],[Generation (TWh)]]*10^9*VLOOKUP(Table1[[#This Row],[Turbine/Engine Technology]],Technology_HR!$A$2:$B$11,2,FALSE)*10^-6</f>
        <v>7836314.9399999995</v>
      </c>
      <c r="T5864" s="5">
        <f>Table1[[#This Row],[Fuel Consumption (mmBtu)]]*Table1[[#This Row],[Emission Factor (kg CO2/ mmBtu)]]*10^3</f>
        <v>415794870716.39996</v>
      </c>
      <c r="U5864" s="3">
        <f>Table1[[#This Row],[Emissions (g CO2)]]/(Table1[[#This Row],[Generation (TWh)]]*10^9)</f>
        <v>400.54993999999999</v>
      </c>
    </row>
    <row r="5865" spans="1:21" x14ac:dyDescent="0.35">
      <c r="A5865" t="s">
        <v>1595</v>
      </c>
      <c r="B5865" t="s">
        <v>3239</v>
      </c>
      <c r="C5865" t="str">
        <f>SUBSTITUTE(Table1[[#This Row],[Fuel]],", ",",")</f>
        <v>fossil gas: natural gas</v>
      </c>
      <c r="D5865" t="s">
        <v>3239</v>
      </c>
      <c r="H5865" t="s">
        <v>3438</v>
      </c>
      <c r="I5865">
        <v>386</v>
      </c>
      <c r="J5865" t="s">
        <v>3446</v>
      </c>
      <c r="K5865">
        <v>2003</v>
      </c>
      <c r="L5865" t="s">
        <v>29</v>
      </c>
      <c r="M5865" t="s">
        <v>29</v>
      </c>
      <c r="N5865">
        <v>20.457349000000001</v>
      </c>
      <c r="O5865">
        <v>-100.120504</v>
      </c>
      <c r="P5865" t="s">
        <v>3549</v>
      </c>
      <c r="Q5865" s="3">
        <f>Table1[[#This Row],[Capacity (MW)]]*0.395*8760*10^-6</f>
        <v>1.3356371999999999</v>
      </c>
      <c r="R5865" s="3" cm="1">
        <f t="array" ref="R5865">AVERAGE(VLOOKUP(_xlfn.TEXTSPLIT(Table1[[#This Row],[Fuel (no space after comma)]], ","), FuelList_Final_EF!$A$2:$B$65, 2, FALSE))</f>
        <v>53.06</v>
      </c>
      <c r="S5865" s="3">
        <f>Table1[[#This Row],[Generation (TWh)]]*10^9*VLOOKUP(Table1[[#This Row],[Turbine/Engine Technology]],Technology_HR!$A$2:$B$11,2,FALSE)*10^-6</f>
        <v>10082725.222799998</v>
      </c>
      <c r="T5865" s="5">
        <f>Table1[[#This Row],[Fuel Consumption (mmBtu)]]*Table1[[#This Row],[Emission Factor (kg CO2/ mmBtu)]]*10^3</f>
        <v>534989400321.76794</v>
      </c>
      <c r="U5865" s="3">
        <f>Table1[[#This Row],[Emissions (g CO2)]]/(Table1[[#This Row],[Generation (TWh)]]*10^9)</f>
        <v>400.54994000000005</v>
      </c>
    </row>
    <row r="5866" spans="1:21" x14ac:dyDescent="0.35">
      <c r="A5866" t="s">
        <v>1595</v>
      </c>
      <c r="B5866" t="s">
        <v>3239</v>
      </c>
      <c r="C5866" t="str">
        <f>SUBSTITUTE(Table1[[#This Row],[Fuel]],", ",",")</f>
        <v>fossil gas: natural gas</v>
      </c>
      <c r="D5866" t="s">
        <v>3239</v>
      </c>
      <c r="H5866" t="s">
        <v>3438</v>
      </c>
      <c r="I5866">
        <v>205</v>
      </c>
      <c r="J5866" t="s">
        <v>3446</v>
      </c>
      <c r="K5866">
        <v>2014</v>
      </c>
      <c r="L5866" t="s">
        <v>29</v>
      </c>
      <c r="M5866" t="s">
        <v>29</v>
      </c>
      <c r="N5866">
        <v>20.457349000000001</v>
      </c>
      <c r="O5866">
        <v>-100.120504</v>
      </c>
      <c r="P5866" t="s">
        <v>3549</v>
      </c>
      <c r="Q5866" s="3">
        <f>Table1[[#This Row],[Capacity (MW)]]*0.395*8760*10^-6</f>
        <v>0.70934100000000011</v>
      </c>
      <c r="R5866" s="3" cm="1">
        <f t="array" ref="R5866">AVERAGE(VLOOKUP(_xlfn.TEXTSPLIT(Table1[[#This Row],[Fuel (no space after comma)]], ","), FuelList_Final_EF!$A$2:$B$65, 2, FALSE))</f>
        <v>53.06</v>
      </c>
      <c r="S5866" s="3">
        <f>Table1[[#This Row],[Generation (TWh)]]*10^9*VLOOKUP(Table1[[#This Row],[Turbine/Engine Technology]],Technology_HR!$A$2:$B$11,2,FALSE)*10^-6</f>
        <v>5354815.2090000007</v>
      </c>
      <c r="T5866" s="5">
        <f>Table1[[#This Row],[Fuel Consumption (mmBtu)]]*Table1[[#This Row],[Emission Factor (kg CO2/ mmBtu)]]*10^3</f>
        <v>284126494989.54004</v>
      </c>
      <c r="U5866" s="3">
        <f>Table1[[#This Row],[Emissions (g CO2)]]/(Table1[[#This Row],[Generation (TWh)]]*10^9)</f>
        <v>400.54993999999999</v>
      </c>
    </row>
    <row r="5867" spans="1:21" x14ac:dyDescent="0.35">
      <c r="A5867" t="s">
        <v>1595</v>
      </c>
      <c r="B5867" t="s">
        <v>3239</v>
      </c>
      <c r="C5867" t="str">
        <f>SUBSTITUTE(Table1[[#This Row],[Fuel]],", ",",")</f>
        <v>fossil gas: natural gas</v>
      </c>
      <c r="D5867" t="s">
        <v>3239</v>
      </c>
      <c r="H5867" t="s">
        <v>3440</v>
      </c>
      <c r="I5867">
        <v>300</v>
      </c>
      <c r="J5867" t="s">
        <v>3446</v>
      </c>
      <c r="K5867">
        <v>1982</v>
      </c>
      <c r="L5867" t="s">
        <v>29</v>
      </c>
      <c r="M5867" t="s">
        <v>29</v>
      </c>
      <c r="N5867">
        <v>25.982074999999998</v>
      </c>
      <c r="O5867">
        <v>-98.062723000000005</v>
      </c>
      <c r="P5867" t="s">
        <v>3549</v>
      </c>
      <c r="Q5867" s="3">
        <f>Table1[[#This Row],[Capacity (MW)]]*0.395*8760*10^-6</f>
        <v>1.03806</v>
      </c>
      <c r="R5867" s="3" cm="1">
        <f t="array" ref="R5867">AVERAGE(VLOOKUP(_xlfn.TEXTSPLIT(Table1[[#This Row],[Fuel (no space after comma)]], ","), FuelList_Final_EF!$A$2:$B$65, 2, FALSE))</f>
        <v>53.06</v>
      </c>
      <c r="S5867" s="3">
        <f>Table1[[#This Row],[Generation (TWh)]]*10^9*VLOOKUP(Table1[[#This Row],[Turbine/Engine Technology]],Technology_HR!$A$2:$B$11,2,FALSE)*10^-6</f>
        <v>10676447.1</v>
      </c>
      <c r="T5867" s="5">
        <f>Table1[[#This Row],[Fuel Consumption (mmBtu)]]*Table1[[#This Row],[Emission Factor (kg CO2/ mmBtu)]]*10^3</f>
        <v>566492283126</v>
      </c>
      <c r="U5867" s="3">
        <f>Table1[[#This Row],[Emissions (g CO2)]]/(Table1[[#This Row],[Generation (TWh)]]*10^9)</f>
        <v>545.72209999999995</v>
      </c>
    </row>
    <row r="5868" spans="1:21" x14ac:dyDescent="0.35">
      <c r="A5868" t="s">
        <v>1595</v>
      </c>
      <c r="B5868" t="s">
        <v>3239</v>
      </c>
      <c r="C5868" t="str">
        <f>SUBSTITUTE(Table1[[#This Row],[Fuel]],", ",",")</f>
        <v>fossil gas: natural gas</v>
      </c>
      <c r="D5868" t="s">
        <v>3239</v>
      </c>
      <c r="H5868" t="s">
        <v>3438</v>
      </c>
      <c r="I5868">
        <v>211</v>
      </c>
      <c r="J5868" t="s">
        <v>3446</v>
      </c>
      <c r="K5868">
        <v>2007</v>
      </c>
      <c r="L5868" t="s">
        <v>29</v>
      </c>
      <c r="M5868" t="s">
        <v>29</v>
      </c>
      <c r="N5868">
        <v>25.982074999999998</v>
      </c>
      <c r="O5868">
        <v>-98.062723000000005</v>
      </c>
      <c r="P5868" t="s">
        <v>3549</v>
      </c>
      <c r="Q5868" s="3">
        <f>Table1[[#This Row],[Capacity (MW)]]*0.395*8760*10^-6</f>
        <v>0.73010219999999992</v>
      </c>
      <c r="R5868" s="3" cm="1">
        <f t="array" ref="R5868">AVERAGE(VLOOKUP(_xlfn.TEXTSPLIT(Table1[[#This Row],[Fuel (no space after comma)]], ","), FuelList_Final_EF!$A$2:$B$65, 2, FALSE))</f>
        <v>53.06</v>
      </c>
      <c r="S5868" s="3">
        <f>Table1[[#This Row],[Generation (TWh)]]*10^9*VLOOKUP(Table1[[#This Row],[Turbine/Engine Technology]],Technology_HR!$A$2:$B$11,2,FALSE)*10^-6</f>
        <v>5511541.5077999989</v>
      </c>
      <c r="T5868" s="5">
        <f>Table1[[#This Row],[Fuel Consumption (mmBtu)]]*Table1[[#This Row],[Emission Factor (kg CO2/ mmBtu)]]*10^3</f>
        <v>292442392403.86798</v>
      </c>
      <c r="U5868" s="3">
        <f>Table1[[#This Row],[Emissions (g CO2)]]/(Table1[[#This Row],[Generation (TWh)]]*10^9)</f>
        <v>400.54994000000005</v>
      </c>
    </row>
    <row r="5869" spans="1:21" x14ac:dyDescent="0.35">
      <c r="A5869" t="s">
        <v>1595</v>
      </c>
      <c r="B5869" t="s">
        <v>3239</v>
      </c>
      <c r="C5869" t="str">
        <f>SUBSTITUTE(Table1[[#This Row],[Fuel]],", ",",")</f>
        <v>fossil gas: natural gas</v>
      </c>
      <c r="D5869" t="s">
        <v>3239</v>
      </c>
      <c r="H5869" t="s">
        <v>3438</v>
      </c>
      <c r="I5869">
        <v>770</v>
      </c>
      <c r="J5869" t="s">
        <v>3446</v>
      </c>
      <c r="K5869">
        <v>2017</v>
      </c>
      <c r="L5869" t="s">
        <v>29</v>
      </c>
      <c r="M5869" t="s">
        <v>29</v>
      </c>
      <c r="N5869">
        <v>27.925941999999999</v>
      </c>
      <c r="O5869">
        <v>-110.78028399999999</v>
      </c>
      <c r="P5869" t="s">
        <v>3549</v>
      </c>
      <c r="Q5869" s="3">
        <f>Table1[[#This Row],[Capacity (MW)]]*0.395*8760*10^-6</f>
        <v>2.6643540000000003</v>
      </c>
      <c r="R5869" s="3" cm="1">
        <f t="array" ref="R5869">AVERAGE(VLOOKUP(_xlfn.TEXTSPLIT(Table1[[#This Row],[Fuel (no space after comma)]], ","), FuelList_Final_EF!$A$2:$B$65, 2, FALSE))</f>
        <v>53.06</v>
      </c>
      <c r="S5869" s="3">
        <f>Table1[[#This Row],[Generation (TWh)]]*10^9*VLOOKUP(Table1[[#This Row],[Turbine/Engine Technology]],Technology_HR!$A$2:$B$11,2,FALSE)*10^-6</f>
        <v>20113208.346000005</v>
      </c>
      <c r="T5869" s="5">
        <f>Table1[[#This Row],[Fuel Consumption (mmBtu)]]*Table1[[#This Row],[Emission Factor (kg CO2/ mmBtu)]]*10^3</f>
        <v>1067206834838.7603</v>
      </c>
      <c r="U5869" s="3">
        <f>Table1[[#This Row],[Emissions (g CO2)]]/(Table1[[#This Row],[Generation (TWh)]]*10^9)</f>
        <v>400.54994000000005</v>
      </c>
    </row>
    <row r="5870" spans="1:21" x14ac:dyDescent="0.35">
      <c r="A5870" t="s">
        <v>1595</v>
      </c>
      <c r="B5870" t="s">
        <v>3239</v>
      </c>
      <c r="C5870" t="str">
        <f>SUBSTITUTE(Table1[[#This Row],[Fuel]],", ",",")</f>
        <v>fossil gas: natural gas</v>
      </c>
      <c r="D5870" t="s">
        <v>3239</v>
      </c>
      <c r="H5870" t="s">
        <v>3438</v>
      </c>
      <c r="I5870">
        <v>791</v>
      </c>
      <c r="J5870" t="s">
        <v>3446</v>
      </c>
      <c r="K5870">
        <v>2018</v>
      </c>
      <c r="L5870" t="s">
        <v>29</v>
      </c>
      <c r="M5870" t="s">
        <v>29</v>
      </c>
      <c r="N5870">
        <v>27.926283999999999</v>
      </c>
      <c r="O5870">
        <v>-110.78328399999999</v>
      </c>
      <c r="P5870" t="s">
        <v>3549</v>
      </c>
      <c r="Q5870" s="3">
        <f>Table1[[#This Row],[Capacity (MW)]]*0.395*8760*10^-6</f>
        <v>2.7370181999999996</v>
      </c>
      <c r="R5870" s="3" cm="1">
        <f t="array" ref="R5870">AVERAGE(VLOOKUP(_xlfn.TEXTSPLIT(Table1[[#This Row],[Fuel (no space after comma)]], ","), FuelList_Final_EF!$A$2:$B$65, 2, FALSE))</f>
        <v>53.06</v>
      </c>
      <c r="S5870" s="3">
        <f>Table1[[#This Row],[Generation (TWh)]]*10^9*VLOOKUP(Table1[[#This Row],[Turbine/Engine Technology]],Technology_HR!$A$2:$B$11,2,FALSE)*10^-6</f>
        <v>20661750.391799994</v>
      </c>
      <c r="T5870" s="5">
        <f>Table1[[#This Row],[Fuel Consumption (mmBtu)]]*Table1[[#This Row],[Emission Factor (kg CO2/ mmBtu)]]*10^3</f>
        <v>1096312475788.9077</v>
      </c>
      <c r="U5870" s="3">
        <f>Table1[[#This Row],[Emissions (g CO2)]]/(Table1[[#This Row],[Generation (TWh)]]*10^9)</f>
        <v>400.54993999999999</v>
      </c>
    </row>
    <row r="5871" spans="1:21" x14ac:dyDescent="0.35">
      <c r="A5871" t="s">
        <v>1614</v>
      </c>
      <c r="B5871" t="s">
        <v>3239</v>
      </c>
      <c r="C5871" t="str">
        <f>SUBSTITUTE(Table1[[#This Row],[Fuel]],", ",",")</f>
        <v>fossil gas: natural gas</v>
      </c>
      <c r="D5871" t="s">
        <v>3239</v>
      </c>
      <c r="H5871" t="s">
        <v>3438</v>
      </c>
      <c r="I5871">
        <v>1617</v>
      </c>
      <c r="J5871" t="s">
        <v>3451</v>
      </c>
      <c r="K5871" t="s">
        <v>29</v>
      </c>
      <c r="L5871" t="s">
        <v>29</v>
      </c>
      <c r="M5871" t="s">
        <v>29</v>
      </c>
      <c r="N5871">
        <v>20.478545</v>
      </c>
      <c r="O5871">
        <v>-100.97811</v>
      </c>
      <c r="P5871" t="s">
        <v>3549</v>
      </c>
      <c r="Q5871" s="3">
        <f>Table1[[#This Row],[Capacity (MW)]]*0.395*8760*10^-6</f>
        <v>5.5951434000000004</v>
      </c>
      <c r="R5871" s="3" cm="1">
        <f t="array" ref="R5871">AVERAGE(VLOOKUP(_xlfn.TEXTSPLIT(Table1[[#This Row],[Fuel (no space after comma)]], ","), FuelList_Final_EF!$A$2:$B$65, 2, FALSE))</f>
        <v>53.06</v>
      </c>
      <c r="S5871" s="3">
        <f>Table1[[#This Row],[Generation (TWh)]]*10^9*VLOOKUP(Table1[[#This Row],[Turbine/Engine Technology]],Technology_HR!$A$2:$B$11,2,FALSE)*10^-6</f>
        <v>42237737.526599996</v>
      </c>
      <c r="T5871" s="5">
        <f>Table1[[#This Row],[Fuel Consumption (mmBtu)]]*Table1[[#This Row],[Emission Factor (kg CO2/ mmBtu)]]*10^3</f>
        <v>2241134353161.396</v>
      </c>
      <c r="U5871" s="3">
        <f>Table1[[#This Row],[Emissions (g CO2)]]/(Table1[[#This Row],[Generation (TWh)]]*10^9)</f>
        <v>400.54993999999999</v>
      </c>
    </row>
    <row r="5872" spans="1:21" x14ac:dyDescent="0.35">
      <c r="A5872" t="s">
        <v>1615</v>
      </c>
      <c r="B5872" t="s">
        <v>3239</v>
      </c>
      <c r="C5872" t="str">
        <f>SUBSTITUTE(Table1[[#This Row],[Fuel]],", ",",")</f>
        <v>fossil gas: natural gas</v>
      </c>
      <c r="D5872" t="s">
        <v>3239</v>
      </c>
      <c r="H5872" t="s">
        <v>3438</v>
      </c>
      <c r="I5872">
        <v>140</v>
      </c>
      <c r="J5872" t="s">
        <v>3446</v>
      </c>
      <c r="K5872">
        <v>2017</v>
      </c>
      <c r="L5872" t="s">
        <v>29</v>
      </c>
      <c r="M5872" t="s">
        <v>29</v>
      </c>
      <c r="N5872">
        <v>18.081408</v>
      </c>
      <c r="O5872">
        <v>-94.381066000000004</v>
      </c>
      <c r="P5872" t="s">
        <v>3549</v>
      </c>
      <c r="Q5872" s="3">
        <f>Table1[[#This Row],[Capacity (MW)]]*0.395*8760*10^-6</f>
        <v>0.48442800000000003</v>
      </c>
      <c r="R5872" s="3" cm="1">
        <f t="array" ref="R5872">AVERAGE(VLOOKUP(_xlfn.TEXTSPLIT(Table1[[#This Row],[Fuel (no space after comma)]], ","), FuelList_Final_EF!$A$2:$B$65, 2, FALSE))</f>
        <v>53.06</v>
      </c>
      <c r="S5872" s="3">
        <f>Table1[[#This Row],[Generation (TWh)]]*10^9*VLOOKUP(Table1[[#This Row],[Turbine/Engine Technology]],Technology_HR!$A$2:$B$11,2,FALSE)*10^-6</f>
        <v>3656946.9720000001</v>
      </c>
      <c r="T5872" s="5">
        <f>Table1[[#This Row],[Fuel Consumption (mmBtu)]]*Table1[[#This Row],[Emission Factor (kg CO2/ mmBtu)]]*10^3</f>
        <v>194037606334.32001</v>
      </c>
      <c r="U5872" s="3">
        <f>Table1[[#This Row],[Emissions (g CO2)]]/(Table1[[#This Row],[Generation (TWh)]]*10^9)</f>
        <v>400.54993999999999</v>
      </c>
    </row>
    <row r="5873" spans="1:21" x14ac:dyDescent="0.35">
      <c r="A5873" t="s">
        <v>1616</v>
      </c>
      <c r="B5873" t="s">
        <v>3239</v>
      </c>
      <c r="C5873" t="str">
        <f>SUBSTITUTE(Table1[[#This Row],[Fuel]],", ",",")</f>
        <v>fossil gas: natural gas</v>
      </c>
      <c r="D5873" t="s">
        <v>3239</v>
      </c>
      <c r="H5873" t="s">
        <v>3438</v>
      </c>
      <c r="I5873">
        <v>368</v>
      </c>
      <c r="J5873" t="s">
        <v>3451</v>
      </c>
      <c r="K5873" t="s">
        <v>29</v>
      </c>
      <c r="L5873" t="s">
        <v>29</v>
      </c>
      <c r="M5873" t="s">
        <v>29</v>
      </c>
      <c r="N5873">
        <v>31.320967</v>
      </c>
      <c r="O5873">
        <v>-109.55493800000001</v>
      </c>
      <c r="P5873" t="s">
        <v>3549</v>
      </c>
      <c r="Q5873" s="3">
        <f>Table1[[#This Row],[Capacity (MW)]]*0.395*8760*10^-6</f>
        <v>1.2733536000000001</v>
      </c>
      <c r="R5873" s="3" cm="1">
        <f t="array" ref="R5873">AVERAGE(VLOOKUP(_xlfn.TEXTSPLIT(Table1[[#This Row],[Fuel (no space after comma)]], ","), FuelList_Final_EF!$A$2:$B$65, 2, FALSE))</f>
        <v>53.06</v>
      </c>
      <c r="S5873" s="3">
        <f>Table1[[#This Row],[Generation (TWh)]]*10^9*VLOOKUP(Table1[[#This Row],[Turbine/Engine Technology]],Technology_HR!$A$2:$B$11,2,FALSE)*10^-6</f>
        <v>9612546.3263999987</v>
      </c>
      <c r="T5873" s="5">
        <f>Table1[[#This Row],[Fuel Consumption (mmBtu)]]*Table1[[#This Row],[Emission Factor (kg CO2/ mmBtu)]]*10^3</f>
        <v>510041708078.78394</v>
      </c>
      <c r="U5873" s="3">
        <f>Table1[[#This Row],[Emissions (g CO2)]]/(Table1[[#This Row],[Generation (TWh)]]*10^9)</f>
        <v>400.54993999999994</v>
      </c>
    </row>
    <row r="5874" spans="1:21" x14ac:dyDescent="0.35">
      <c r="A5874" t="s">
        <v>1600</v>
      </c>
      <c r="B5874" t="s">
        <v>3239</v>
      </c>
      <c r="C5874" t="str">
        <f>SUBSTITUTE(Table1[[#This Row],[Fuel]],", ",",")</f>
        <v>fossil gas: natural gas</v>
      </c>
      <c r="D5874" t="s">
        <v>3239</v>
      </c>
      <c r="H5874" t="s">
        <v>3438</v>
      </c>
      <c r="I5874">
        <v>144</v>
      </c>
      <c r="J5874" t="s">
        <v>3446</v>
      </c>
      <c r="K5874">
        <v>1998</v>
      </c>
      <c r="L5874" t="s">
        <v>29</v>
      </c>
      <c r="M5874" t="s">
        <v>29</v>
      </c>
      <c r="N5874">
        <v>22.374164</v>
      </c>
      <c r="O5874">
        <v>-97.890934999999999</v>
      </c>
      <c r="P5874" t="s">
        <v>3549</v>
      </c>
      <c r="Q5874" s="3">
        <f>Table1[[#This Row],[Capacity (MW)]]*0.395*8760*10^-6</f>
        <v>0.49826880000000001</v>
      </c>
      <c r="R5874" s="3" cm="1">
        <f t="array" ref="R5874">AVERAGE(VLOOKUP(_xlfn.TEXTSPLIT(Table1[[#This Row],[Fuel (no space after comma)]], ","), FuelList_Final_EF!$A$2:$B$65, 2, FALSE))</f>
        <v>53.06</v>
      </c>
      <c r="S5874" s="3">
        <f>Table1[[#This Row],[Generation (TWh)]]*10^9*VLOOKUP(Table1[[#This Row],[Turbine/Engine Technology]],Technology_HR!$A$2:$B$11,2,FALSE)*10^-6</f>
        <v>3761431.1711999997</v>
      </c>
      <c r="T5874" s="5">
        <f>Table1[[#This Row],[Fuel Consumption (mmBtu)]]*Table1[[#This Row],[Emission Factor (kg CO2/ mmBtu)]]*10^3</f>
        <v>199581537943.87201</v>
      </c>
      <c r="U5874" s="3">
        <f>Table1[[#This Row],[Emissions (g CO2)]]/(Table1[[#This Row],[Generation (TWh)]]*10^9)</f>
        <v>400.54993999999999</v>
      </c>
    </row>
    <row r="5875" spans="1:21" x14ac:dyDescent="0.35">
      <c r="A5875" t="s">
        <v>1599</v>
      </c>
      <c r="B5875" t="s">
        <v>3239</v>
      </c>
      <c r="C5875" t="str">
        <f>SUBSTITUTE(Table1[[#This Row],[Fuel]],", ",",")</f>
        <v>fossil gas: natural gas</v>
      </c>
      <c r="D5875" t="s">
        <v>3239</v>
      </c>
      <c r="H5875" t="s">
        <v>3438</v>
      </c>
      <c r="I5875">
        <v>850</v>
      </c>
      <c r="J5875" t="s">
        <v>3446</v>
      </c>
      <c r="K5875">
        <v>2021</v>
      </c>
      <c r="L5875" t="s">
        <v>29</v>
      </c>
      <c r="M5875" t="s">
        <v>29</v>
      </c>
      <c r="N5875">
        <v>19.74635</v>
      </c>
      <c r="O5875">
        <v>-98.674623999999994</v>
      </c>
      <c r="P5875" t="s">
        <v>3549</v>
      </c>
      <c r="Q5875" s="3">
        <f>Table1[[#This Row],[Capacity (MW)]]*0.395*8760*10^-6</f>
        <v>2.9411700000000001</v>
      </c>
      <c r="R5875" s="3" cm="1">
        <f t="array" ref="R5875">AVERAGE(VLOOKUP(_xlfn.TEXTSPLIT(Table1[[#This Row],[Fuel (no space after comma)]], ","), FuelList_Final_EF!$A$2:$B$65, 2, FALSE))</f>
        <v>53.06</v>
      </c>
      <c r="S5875" s="3">
        <f>Table1[[#This Row],[Generation (TWh)]]*10^9*VLOOKUP(Table1[[#This Row],[Turbine/Engine Technology]],Technology_HR!$A$2:$B$11,2,FALSE)*10^-6</f>
        <v>22202892.329999998</v>
      </c>
      <c r="T5875" s="5">
        <f>Table1[[#This Row],[Fuel Consumption (mmBtu)]]*Table1[[#This Row],[Emission Factor (kg CO2/ mmBtu)]]*10^3</f>
        <v>1178085467029.8</v>
      </c>
      <c r="U5875" s="3">
        <f>Table1[[#This Row],[Emissions (g CO2)]]/(Table1[[#This Row],[Generation (TWh)]]*10^9)</f>
        <v>400.54993999999999</v>
      </c>
    </row>
    <row r="5876" spans="1:21" x14ac:dyDescent="0.35">
      <c r="A5876" t="s">
        <v>1595</v>
      </c>
      <c r="B5876" t="s">
        <v>3264</v>
      </c>
      <c r="C5876" t="str">
        <f>SUBSTITUTE(Table1[[#This Row],[Fuel]],", ",",")</f>
        <v>fossil gas: natural gas,fossil liquids: fuel oil,fossil liquids: diesel</v>
      </c>
      <c r="D5876" t="s">
        <v>3239</v>
      </c>
      <c r="E5876" t="s">
        <v>3275</v>
      </c>
      <c r="F5876" t="s">
        <v>3258</v>
      </c>
      <c r="H5876" t="s">
        <v>3438</v>
      </c>
      <c r="I5876">
        <v>220</v>
      </c>
      <c r="J5876" t="s">
        <v>3446</v>
      </c>
      <c r="K5876">
        <v>1992</v>
      </c>
      <c r="L5876" t="s">
        <v>29</v>
      </c>
      <c r="M5876" t="s">
        <v>29</v>
      </c>
      <c r="N5876">
        <v>20.697075000000002</v>
      </c>
      <c r="O5876">
        <v>-88.268068999999997</v>
      </c>
      <c r="P5876" t="s">
        <v>3549</v>
      </c>
      <c r="Q5876" s="3">
        <f>Table1[[#This Row],[Capacity (MW)]]*0.395*8760*10^-6</f>
        <v>0.76124399999999992</v>
      </c>
      <c r="R5876" s="3" cm="1">
        <f t="array" ref="R5876">AVERAGE(VLOOKUP(_xlfn.TEXTSPLIT(Table1[[#This Row],[Fuel (no space after comma)]], ","), FuelList_Final_EF!$A$2:$B$65, 2, FALSE))</f>
        <v>69.757788198515058</v>
      </c>
      <c r="S5876" s="3">
        <f>Table1[[#This Row],[Generation (TWh)]]*10^9*VLOOKUP(Table1[[#This Row],[Turbine/Engine Technology]],Technology_HR!$A$2:$B$11,2,FALSE)*10^-6</f>
        <v>5746630.9559999984</v>
      </c>
      <c r="T5876" s="5">
        <f>Table1[[#This Row],[Fuel Consumption (mmBtu)]]*Table1[[#This Row],[Emission Factor (kg CO2/ mmBtu)]]*10^3</f>
        <v>400872265083.67798</v>
      </c>
      <c r="U5876" s="3">
        <f>Table1[[#This Row],[Emissions (g CO2)]]/(Table1[[#This Row],[Generation (TWh)]]*10^9)</f>
        <v>526.60154311059011</v>
      </c>
    </row>
    <row r="5877" spans="1:21" x14ac:dyDescent="0.35">
      <c r="A5877" t="s">
        <v>1595</v>
      </c>
      <c r="B5877" t="s">
        <v>3251</v>
      </c>
      <c r="C5877" t="str">
        <f>SUBSTITUTE(Table1[[#This Row],[Fuel]],", ",",")</f>
        <v>fossil liquids: heavy fuel oil,fossil gas: natural gas</v>
      </c>
      <c r="D5877" t="s">
        <v>3241</v>
      </c>
      <c r="E5877" t="s">
        <v>3239</v>
      </c>
      <c r="H5877" t="s">
        <v>3440</v>
      </c>
      <c r="I5877">
        <v>150</v>
      </c>
      <c r="J5877" t="s">
        <v>3446</v>
      </c>
      <c r="K5877">
        <v>1981</v>
      </c>
      <c r="L5877" t="s">
        <v>29</v>
      </c>
      <c r="M5877" t="s">
        <v>29</v>
      </c>
      <c r="N5877">
        <v>28.168202000000001</v>
      </c>
      <c r="O5877">
        <v>-105.441828</v>
      </c>
      <c r="P5877" t="s">
        <v>3549</v>
      </c>
      <c r="Q5877" s="3">
        <f>Table1[[#This Row],[Capacity (MW)]]*0.395*8760*10^-6</f>
        <v>0.51902999999999999</v>
      </c>
      <c r="R5877" s="3" cm="1">
        <f t="array" ref="R5877">AVERAGE(VLOOKUP(_xlfn.TEXTSPLIT(Table1[[#This Row],[Fuel (no space after comma)]], ","), FuelList_Final_EF!$A$2:$B$65, 2, FALSE))</f>
        <v>67.331265155508703</v>
      </c>
      <c r="S5877" s="3">
        <f>Table1[[#This Row],[Generation (TWh)]]*10^9*VLOOKUP(Table1[[#This Row],[Turbine/Engine Technology]],Technology_HR!$A$2:$B$11,2,FALSE)*10^-6</f>
        <v>5338223.55</v>
      </c>
      <c r="T5877" s="5">
        <f>Table1[[#This Row],[Fuel Consumption (mmBtu)]]*Table1[[#This Row],[Emission Factor (kg CO2/ mmBtu)]]*10^3</f>
        <v>359429345304.43097</v>
      </c>
      <c r="U5877" s="3">
        <f>Table1[[#This Row],[Emissions (g CO2)]]/(Table1[[#This Row],[Generation (TWh)]]*10^9)</f>
        <v>692.50206212440696</v>
      </c>
    </row>
    <row r="5878" spans="1:21" x14ac:dyDescent="0.35">
      <c r="A5878" t="s">
        <v>1595</v>
      </c>
      <c r="B5878" t="s">
        <v>3251</v>
      </c>
      <c r="C5878" t="str">
        <f>SUBSTITUTE(Table1[[#This Row],[Fuel]],", ",",")</f>
        <v>fossil liquids: heavy fuel oil,fossil gas: natural gas</v>
      </c>
      <c r="D5878" t="s">
        <v>3241</v>
      </c>
      <c r="E5878" t="s">
        <v>3239</v>
      </c>
      <c r="H5878" t="s">
        <v>3440</v>
      </c>
      <c r="I5878">
        <v>150</v>
      </c>
      <c r="J5878" t="s">
        <v>3446</v>
      </c>
      <c r="K5878">
        <v>1981</v>
      </c>
      <c r="L5878" t="s">
        <v>29</v>
      </c>
      <c r="M5878" t="s">
        <v>29</v>
      </c>
      <c r="N5878">
        <v>28.168202000000001</v>
      </c>
      <c r="O5878">
        <v>-105.441828</v>
      </c>
      <c r="P5878" t="s">
        <v>3549</v>
      </c>
      <c r="Q5878" s="3">
        <f>Table1[[#This Row],[Capacity (MW)]]*0.395*8760*10^-6</f>
        <v>0.51902999999999999</v>
      </c>
      <c r="R5878" s="3" cm="1">
        <f t="array" ref="R5878">AVERAGE(VLOOKUP(_xlfn.TEXTSPLIT(Table1[[#This Row],[Fuel (no space after comma)]], ","), FuelList_Final_EF!$A$2:$B$65, 2, FALSE))</f>
        <v>67.331265155508703</v>
      </c>
      <c r="S5878" s="3">
        <f>Table1[[#This Row],[Generation (TWh)]]*10^9*VLOOKUP(Table1[[#This Row],[Turbine/Engine Technology]],Technology_HR!$A$2:$B$11,2,FALSE)*10^-6</f>
        <v>5338223.55</v>
      </c>
      <c r="T5878" s="5">
        <f>Table1[[#This Row],[Fuel Consumption (mmBtu)]]*Table1[[#This Row],[Emission Factor (kg CO2/ mmBtu)]]*10^3</f>
        <v>359429345304.43097</v>
      </c>
      <c r="U5878" s="3">
        <f>Table1[[#This Row],[Emissions (g CO2)]]/(Table1[[#This Row],[Generation (TWh)]]*10^9)</f>
        <v>692.50206212440696</v>
      </c>
    </row>
    <row r="5879" spans="1:21" x14ac:dyDescent="0.35">
      <c r="A5879" t="s">
        <v>1617</v>
      </c>
      <c r="B5879" t="s">
        <v>3255</v>
      </c>
      <c r="C5879" t="str">
        <f>SUBSTITUTE(Table1[[#This Row],[Fuel]],", ",",")</f>
        <v>fossil gas: natural gas,coal: unknown,fossil liquids: fuel oil</v>
      </c>
      <c r="D5879" t="s">
        <v>3239</v>
      </c>
      <c r="E5879" t="s">
        <v>3645</v>
      </c>
      <c r="F5879" t="s">
        <v>3275</v>
      </c>
      <c r="H5879" t="s">
        <v>3440</v>
      </c>
      <c r="I5879">
        <v>65</v>
      </c>
      <c r="J5879" t="s">
        <v>3446</v>
      </c>
      <c r="K5879">
        <v>2007</v>
      </c>
      <c r="L5879" t="s">
        <v>29</v>
      </c>
      <c r="M5879" t="s">
        <v>29</v>
      </c>
      <c r="N5879">
        <v>28.480561999999999</v>
      </c>
      <c r="O5879">
        <v>-106.73109100000001</v>
      </c>
      <c r="P5879" t="s">
        <v>3549</v>
      </c>
      <c r="Q5879" s="3">
        <f>Table1[[#This Row],[Capacity (MW)]]*0.395*8760*10^-6</f>
        <v>0.224913</v>
      </c>
      <c r="R5879" s="3" cm="1">
        <f t="array" ref="R5879">AVERAGE(VLOOKUP(_xlfn.TEXTSPLIT(Table1[[#This Row],[Fuel (no space after comma)]], ","), FuelList_Final_EF!$A$2:$B$65, 2, FALSE))</f>
        <v>77.143418787361554</v>
      </c>
      <c r="S5879" s="3">
        <f>Table1[[#This Row],[Generation (TWh)]]*10^9*VLOOKUP(Table1[[#This Row],[Turbine/Engine Technology]],Technology_HR!$A$2:$B$11,2,FALSE)*10^-6</f>
        <v>2313230.2050000001</v>
      </c>
      <c r="T5879" s="5">
        <f>Table1[[#This Row],[Fuel Consumption (mmBtu)]]*Table1[[#This Row],[Emission Factor (kg CO2/ mmBtu)]]*10^3</f>
        <v>178450486455.88922</v>
      </c>
      <c r="U5879" s="3">
        <f>Table1[[#This Row],[Emissions (g CO2)]]/(Table1[[#This Row],[Generation (TWh)]]*10^9)</f>
        <v>793.42006222801365</v>
      </c>
    </row>
    <row r="5880" spans="1:21" x14ac:dyDescent="0.35">
      <c r="A5880" t="s">
        <v>1595</v>
      </c>
      <c r="B5880" t="s">
        <v>3239</v>
      </c>
      <c r="C5880" t="str">
        <f>SUBSTITUTE(Table1[[#This Row],[Fuel]],", ",",")</f>
        <v>fossil gas: natural gas</v>
      </c>
      <c r="D5880" t="s">
        <v>3239</v>
      </c>
      <c r="H5880" t="s">
        <v>3438</v>
      </c>
      <c r="I5880">
        <v>239.8</v>
      </c>
      <c r="J5880" t="s">
        <v>3446</v>
      </c>
      <c r="K5880">
        <v>1976</v>
      </c>
      <c r="L5880" t="s">
        <v>29</v>
      </c>
      <c r="M5880" t="s">
        <v>29</v>
      </c>
      <c r="N5880">
        <v>25.593416999999999</v>
      </c>
      <c r="O5880">
        <v>-103.47721300000001</v>
      </c>
      <c r="P5880" t="s">
        <v>3549</v>
      </c>
      <c r="Q5880" s="3">
        <f>Table1[[#This Row],[Capacity (MW)]]*0.395*8760*10^-6</f>
        <v>0.82975596000000007</v>
      </c>
      <c r="R5880" s="3" cm="1">
        <f t="array" ref="R5880">AVERAGE(VLOOKUP(_xlfn.TEXTSPLIT(Table1[[#This Row],[Fuel (no space after comma)]], ","), FuelList_Final_EF!$A$2:$B$65, 2, FALSE))</f>
        <v>53.06</v>
      </c>
      <c r="S5880" s="3">
        <f>Table1[[#This Row],[Generation (TWh)]]*10^9*VLOOKUP(Table1[[#This Row],[Turbine/Engine Technology]],Technology_HR!$A$2:$B$11,2,FALSE)*10^-6</f>
        <v>6263827.7420400009</v>
      </c>
      <c r="T5880" s="5">
        <f>Table1[[#This Row],[Fuel Consumption (mmBtu)]]*Table1[[#This Row],[Emission Factor (kg CO2/ mmBtu)]]*10^3</f>
        <v>332358699992.64246</v>
      </c>
      <c r="U5880" s="3">
        <f>Table1[[#This Row],[Emissions (g CO2)]]/(Table1[[#This Row],[Generation (TWh)]]*10^9)</f>
        <v>400.54993999999999</v>
      </c>
    </row>
    <row r="5881" spans="1:21" x14ac:dyDescent="0.35">
      <c r="A5881" t="s">
        <v>1618</v>
      </c>
      <c r="B5881" t="s">
        <v>3239</v>
      </c>
      <c r="C5881" t="str">
        <f>SUBSTITUTE(Table1[[#This Row],[Fuel]],", ",",")</f>
        <v>fossil gas: natural gas</v>
      </c>
      <c r="D5881" t="s">
        <v>3239</v>
      </c>
      <c r="H5881" t="s">
        <v>3438</v>
      </c>
      <c r="I5881">
        <v>240</v>
      </c>
      <c r="J5881" t="s">
        <v>3451</v>
      </c>
      <c r="K5881" t="s">
        <v>29</v>
      </c>
      <c r="L5881" t="s">
        <v>29</v>
      </c>
      <c r="M5881" t="s">
        <v>29</v>
      </c>
      <c r="N5881">
        <v>25.759416999999999</v>
      </c>
      <c r="O5881">
        <v>-100.192498</v>
      </c>
      <c r="P5881" t="s">
        <v>3549</v>
      </c>
      <c r="Q5881" s="3">
        <f>Table1[[#This Row],[Capacity (MW)]]*0.395*8760*10^-6</f>
        <v>0.83044800000000008</v>
      </c>
      <c r="R5881" s="3" cm="1">
        <f t="array" ref="R5881">AVERAGE(VLOOKUP(_xlfn.TEXTSPLIT(Table1[[#This Row],[Fuel (no space after comma)]], ","), FuelList_Final_EF!$A$2:$B$65, 2, FALSE))</f>
        <v>53.06</v>
      </c>
      <c r="S5881" s="3">
        <f>Table1[[#This Row],[Generation (TWh)]]*10^9*VLOOKUP(Table1[[#This Row],[Turbine/Engine Technology]],Technology_HR!$A$2:$B$11,2,FALSE)*10^-6</f>
        <v>6269051.9520000005</v>
      </c>
      <c r="T5881" s="5">
        <f>Table1[[#This Row],[Fuel Consumption (mmBtu)]]*Table1[[#This Row],[Emission Factor (kg CO2/ mmBtu)]]*10^3</f>
        <v>332635896573.12006</v>
      </c>
      <c r="U5881" s="3">
        <f>Table1[[#This Row],[Emissions (g CO2)]]/(Table1[[#This Row],[Generation (TWh)]]*10^9)</f>
        <v>400.54993999999999</v>
      </c>
    </row>
    <row r="5882" spans="1:21" x14ac:dyDescent="0.35">
      <c r="A5882" t="s">
        <v>1595</v>
      </c>
      <c r="B5882" t="s">
        <v>3241</v>
      </c>
      <c r="C5882" t="str">
        <f>SUBSTITUTE(Table1[[#This Row],[Fuel]],", ",",")</f>
        <v>fossil liquids: heavy fuel oil</v>
      </c>
      <c r="D5882" t="s">
        <v>3241</v>
      </c>
      <c r="H5882" t="s">
        <v>3440</v>
      </c>
      <c r="I5882">
        <v>160</v>
      </c>
      <c r="J5882" t="s">
        <v>3446</v>
      </c>
      <c r="K5882">
        <v>1991</v>
      </c>
      <c r="L5882" t="s">
        <v>29</v>
      </c>
      <c r="M5882" t="s">
        <v>29</v>
      </c>
      <c r="N5882">
        <v>25.51145</v>
      </c>
      <c r="O5882">
        <v>-103.606042</v>
      </c>
      <c r="P5882" t="s">
        <v>3549</v>
      </c>
      <c r="Q5882" s="3">
        <f>Table1[[#This Row],[Capacity (MW)]]*0.395*8760*10^-6</f>
        <v>0.55363200000000001</v>
      </c>
      <c r="R5882" s="3" cm="1">
        <f t="array" ref="R5882">AVERAGE(VLOOKUP(_xlfn.TEXTSPLIT(Table1[[#This Row],[Fuel (no space after comma)]], ","), FuelList_Final_EF!$A$2:$B$65, 2, FALSE))</f>
        <v>81.602530311017389</v>
      </c>
      <c r="S5882" s="3">
        <f>Table1[[#This Row],[Generation (TWh)]]*10^9*VLOOKUP(Table1[[#This Row],[Turbine/Engine Technology]],Technology_HR!$A$2:$B$11,2,FALSE)*10^-6</f>
        <v>5694105.1200000001</v>
      </c>
      <c r="T5882" s="5">
        <f>Table1[[#This Row],[Fuel Consumption (mmBtu)]]*Table1[[#This Row],[Emission Factor (kg CO2/ mmBtu)]]*10^3</f>
        <v>464653385648.91937</v>
      </c>
      <c r="U5882" s="3">
        <f>Table1[[#This Row],[Emissions (g CO2)]]/(Table1[[#This Row],[Generation (TWh)]]*10^9)</f>
        <v>839.28202424881397</v>
      </c>
    </row>
    <row r="5883" spans="1:21" x14ac:dyDescent="0.35">
      <c r="A5883" t="s">
        <v>1595</v>
      </c>
      <c r="B5883" t="s">
        <v>3241</v>
      </c>
      <c r="C5883" t="str">
        <f>SUBSTITUTE(Table1[[#This Row],[Fuel]],", ",",")</f>
        <v>fossil liquids: heavy fuel oil</v>
      </c>
      <c r="D5883" t="s">
        <v>3241</v>
      </c>
      <c r="H5883" t="s">
        <v>3440</v>
      </c>
      <c r="I5883">
        <v>160</v>
      </c>
      <c r="J5883" t="s">
        <v>3446</v>
      </c>
      <c r="K5883">
        <v>1991</v>
      </c>
      <c r="L5883" t="s">
        <v>29</v>
      </c>
      <c r="M5883" t="s">
        <v>29</v>
      </c>
      <c r="N5883">
        <v>25.51145</v>
      </c>
      <c r="O5883">
        <v>-103.606042</v>
      </c>
      <c r="P5883" t="s">
        <v>3549</v>
      </c>
      <c r="Q5883" s="3">
        <f>Table1[[#This Row],[Capacity (MW)]]*0.395*8760*10^-6</f>
        <v>0.55363200000000001</v>
      </c>
      <c r="R5883" s="3" cm="1">
        <f t="array" ref="R5883">AVERAGE(VLOOKUP(_xlfn.TEXTSPLIT(Table1[[#This Row],[Fuel (no space after comma)]], ","), FuelList_Final_EF!$A$2:$B$65, 2, FALSE))</f>
        <v>81.602530311017389</v>
      </c>
      <c r="S5883" s="3">
        <f>Table1[[#This Row],[Generation (TWh)]]*10^9*VLOOKUP(Table1[[#This Row],[Turbine/Engine Technology]],Technology_HR!$A$2:$B$11,2,FALSE)*10^-6</f>
        <v>5694105.1200000001</v>
      </c>
      <c r="T5883" s="5">
        <f>Table1[[#This Row],[Fuel Consumption (mmBtu)]]*Table1[[#This Row],[Emission Factor (kg CO2/ mmBtu)]]*10^3</f>
        <v>464653385648.91937</v>
      </c>
      <c r="U5883" s="3">
        <f>Table1[[#This Row],[Emissions (g CO2)]]/(Table1[[#This Row],[Generation (TWh)]]*10^9)</f>
        <v>839.28202424881397</v>
      </c>
    </row>
    <row r="5884" spans="1:21" x14ac:dyDescent="0.35">
      <c r="A5884" t="s">
        <v>1619</v>
      </c>
      <c r="B5884" t="s">
        <v>3239</v>
      </c>
      <c r="C5884" t="str">
        <f>SUBSTITUTE(Table1[[#This Row],[Fuel]],", ",",")</f>
        <v>fossil gas: natural gas</v>
      </c>
      <c r="D5884" t="s">
        <v>3239</v>
      </c>
      <c r="H5884" t="s">
        <v>3438</v>
      </c>
      <c r="I5884">
        <v>250</v>
      </c>
      <c r="J5884" t="s">
        <v>3446</v>
      </c>
      <c r="K5884">
        <v>2001</v>
      </c>
      <c r="L5884" t="s">
        <v>29</v>
      </c>
      <c r="M5884" t="s">
        <v>29</v>
      </c>
      <c r="N5884">
        <v>29.093937</v>
      </c>
      <c r="O5884">
        <v>-111.096518</v>
      </c>
      <c r="P5884" t="s">
        <v>3549</v>
      </c>
      <c r="Q5884" s="3">
        <f>Table1[[#This Row],[Capacity (MW)]]*0.395*8760*10^-6</f>
        <v>0.86504999999999999</v>
      </c>
      <c r="R5884" s="3" cm="1">
        <f t="array" ref="R5884">AVERAGE(VLOOKUP(_xlfn.TEXTSPLIT(Table1[[#This Row],[Fuel (no space after comma)]], ","), FuelList_Final_EF!$A$2:$B$65, 2, FALSE))</f>
        <v>53.06</v>
      </c>
      <c r="S5884" s="3">
        <f>Table1[[#This Row],[Generation (TWh)]]*10^9*VLOOKUP(Table1[[#This Row],[Turbine/Engine Technology]],Technology_HR!$A$2:$B$11,2,FALSE)*10^-6</f>
        <v>6530262.4499999993</v>
      </c>
      <c r="T5884" s="5">
        <f>Table1[[#This Row],[Fuel Consumption (mmBtu)]]*Table1[[#This Row],[Emission Factor (kg CO2/ mmBtu)]]*10^3</f>
        <v>346495725597</v>
      </c>
      <c r="U5884" s="3">
        <f>Table1[[#This Row],[Emissions (g CO2)]]/(Table1[[#This Row],[Generation (TWh)]]*10^9)</f>
        <v>400.54993999999999</v>
      </c>
    </row>
    <row r="5885" spans="1:21" x14ac:dyDescent="0.35">
      <c r="A5885" t="s">
        <v>1595</v>
      </c>
      <c r="B5885" t="s">
        <v>3239</v>
      </c>
      <c r="C5885" t="str">
        <f>SUBSTITUTE(Table1[[#This Row],[Fuel]],", ",",")</f>
        <v>fossil gas: natural gas</v>
      </c>
      <c r="D5885" t="s">
        <v>3239</v>
      </c>
      <c r="H5885" t="s">
        <v>3438</v>
      </c>
      <c r="I5885">
        <v>227</v>
      </c>
      <c r="J5885" t="s">
        <v>3446</v>
      </c>
      <c r="K5885">
        <v>2005</v>
      </c>
      <c r="L5885" t="s">
        <v>29</v>
      </c>
      <c r="M5885" t="s">
        <v>29</v>
      </c>
      <c r="N5885">
        <v>29.034707000000001</v>
      </c>
      <c r="O5885">
        <v>-110.834307</v>
      </c>
      <c r="P5885" t="s">
        <v>3549</v>
      </c>
      <c r="Q5885" s="3">
        <f>Table1[[#This Row],[Capacity (MW)]]*0.395*8760*10^-6</f>
        <v>0.78546539999999998</v>
      </c>
      <c r="R5885" s="3" cm="1">
        <f t="array" ref="R5885">AVERAGE(VLOOKUP(_xlfn.TEXTSPLIT(Table1[[#This Row],[Fuel (no space after comma)]], ","), FuelList_Final_EF!$A$2:$B$65, 2, FALSE))</f>
        <v>53.06</v>
      </c>
      <c r="S5885" s="3">
        <f>Table1[[#This Row],[Generation (TWh)]]*10^9*VLOOKUP(Table1[[#This Row],[Turbine/Engine Technology]],Technology_HR!$A$2:$B$11,2,FALSE)*10^-6</f>
        <v>5929478.3045999995</v>
      </c>
      <c r="T5885" s="5">
        <f>Table1[[#This Row],[Fuel Consumption (mmBtu)]]*Table1[[#This Row],[Emission Factor (kg CO2/ mmBtu)]]*10^3</f>
        <v>314618118842.07599</v>
      </c>
      <c r="U5885" s="3">
        <f>Table1[[#This Row],[Emissions (g CO2)]]/(Table1[[#This Row],[Generation (TWh)]]*10^9)</f>
        <v>400.54993999999999</v>
      </c>
    </row>
    <row r="5886" spans="1:21" x14ac:dyDescent="0.35">
      <c r="A5886" t="s">
        <v>1595</v>
      </c>
      <c r="B5886" t="s">
        <v>3239</v>
      </c>
      <c r="C5886" t="str">
        <f>SUBSTITUTE(Table1[[#This Row],[Fuel]],", ",",")</f>
        <v>fossil gas: natural gas</v>
      </c>
      <c r="D5886" t="s">
        <v>3239</v>
      </c>
      <c r="H5886" t="s">
        <v>3438</v>
      </c>
      <c r="I5886">
        <v>378</v>
      </c>
      <c r="J5886" t="s">
        <v>3446</v>
      </c>
      <c r="K5886">
        <v>1981</v>
      </c>
      <c r="L5886" t="s">
        <v>29</v>
      </c>
      <c r="M5886" t="s">
        <v>29</v>
      </c>
      <c r="N5886">
        <v>25.719538</v>
      </c>
      <c r="O5886">
        <v>-100.10163</v>
      </c>
      <c r="P5886" t="s">
        <v>3549</v>
      </c>
      <c r="Q5886" s="3">
        <f>Table1[[#This Row],[Capacity (MW)]]*0.395*8760*10^-6</f>
        <v>1.3079556000000001</v>
      </c>
      <c r="R5886" s="3" cm="1">
        <f t="array" ref="R5886">AVERAGE(VLOOKUP(_xlfn.TEXTSPLIT(Table1[[#This Row],[Fuel (no space after comma)]], ","), FuelList_Final_EF!$A$2:$B$65, 2, FALSE))</f>
        <v>53.06</v>
      </c>
      <c r="S5886" s="3">
        <f>Table1[[#This Row],[Generation (TWh)]]*10^9*VLOOKUP(Table1[[#This Row],[Turbine/Engine Technology]],Technology_HR!$A$2:$B$11,2,FALSE)*10^-6</f>
        <v>9873756.8244000003</v>
      </c>
      <c r="T5886" s="5">
        <f>Table1[[#This Row],[Fuel Consumption (mmBtu)]]*Table1[[#This Row],[Emission Factor (kg CO2/ mmBtu)]]*10^3</f>
        <v>523901537102.66406</v>
      </c>
      <c r="U5886" s="3">
        <f>Table1[[#This Row],[Emissions (g CO2)]]/(Table1[[#This Row],[Generation (TWh)]]*10^9)</f>
        <v>400.54994000000005</v>
      </c>
    </row>
    <row r="5887" spans="1:21" x14ac:dyDescent="0.35">
      <c r="A5887" t="s">
        <v>1595</v>
      </c>
      <c r="B5887" t="s">
        <v>3239</v>
      </c>
      <c r="C5887" t="str">
        <f>SUBSTITUTE(Table1[[#This Row],[Fuel]],", ",",")</f>
        <v>fossil gas: natural gas</v>
      </c>
      <c r="D5887" t="s">
        <v>3239</v>
      </c>
      <c r="H5887" t="s">
        <v>3438</v>
      </c>
      <c r="I5887">
        <v>459</v>
      </c>
      <c r="J5887" t="s">
        <v>3446</v>
      </c>
      <c r="K5887">
        <v>2000</v>
      </c>
      <c r="L5887" t="s">
        <v>29</v>
      </c>
      <c r="M5887" t="s">
        <v>29</v>
      </c>
      <c r="N5887">
        <v>25.719538</v>
      </c>
      <c r="O5887">
        <v>-100.10163</v>
      </c>
      <c r="P5887" t="s">
        <v>3549</v>
      </c>
      <c r="Q5887" s="3">
        <f>Table1[[#This Row],[Capacity (MW)]]*0.395*8760*10^-6</f>
        <v>1.5882318</v>
      </c>
      <c r="R5887" s="3" cm="1">
        <f t="array" ref="R5887">AVERAGE(VLOOKUP(_xlfn.TEXTSPLIT(Table1[[#This Row],[Fuel (no space after comma)]], ","), FuelList_Final_EF!$A$2:$B$65, 2, FALSE))</f>
        <v>53.06</v>
      </c>
      <c r="S5887" s="3">
        <f>Table1[[#This Row],[Generation (TWh)]]*10^9*VLOOKUP(Table1[[#This Row],[Turbine/Engine Technology]],Technology_HR!$A$2:$B$11,2,FALSE)*10^-6</f>
        <v>11989561.858199999</v>
      </c>
      <c r="T5887" s="5">
        <f>Table1[[#This Row],[Fuel Consumption (mmBtu)]]*Table1[[#This Row],[Emission Factor (kg CO2/ mmBtu)]]*10^3</f>
        <v>636166152196.09204</v>
      </c>
      <c r="U5887" s="3">
        <f>Table1[[#This Row],[Emissions (g CO2)]]/(Table1[[#This Row],[Generation (TWh)]]*10^9)</f>
        <v>400.54994000000005</v>
      </c>
    </row>
    <row r="5888" spans="1:21" x14ac:dyDescent="0.35">
      <c r="A5888" t="s">
        <v>1620</v>
      </c>
      <c r="B5888" t="s">
        <v>3239</v>
      </c>
      <c r="C5888" t="str">
        <f>SUBSTITUTE(Table1[[#This Row],[Fuel]],", ",",")</f>
        <v>fossil gas: natural gas</v>
      </c>
      <c r="D5888" t="s">
        <v>3239</v>
      </c>
      <c r="H5888" t="s">
        <v>3438</v>
      </c>
      <c r="I5888">
        <v>1700</v>
      </c>
      <c r="J5888" t="s">
        <v>3444</v>
      </c>
      <c r="K5888" t="s">
        <v>29</v>
      </c>
      <c r="L5888" t="s">
        <v>29</v>
      </c>
      <c r="M5888" t="s">
        <v>29</v>
      </c>
      <c r="N5888">
        <v>19.645741000000001</v>
      </c>
      <c r="O5888">
        <v>-99.182501000000002</v>
      </c>
      <c r="P5888" t="s">
        <v>3549</v>
      </c>
      <c r="Q5888" s="3">
        <f>Table1[[#This Row],[Capacity (MW)]]*0.395*8760*10^-6</f>
        <v>5.8823400000000001</v>
      </c>
      <c r="R5888" s="3" cm="1">
        <f t="array" ref="R5888">AVERAGE(VLOOKUP(_xlfn.TEXTSPLIT(Table1[[#This Row],[Fuel (no space after comma)]], ","), FuelList_Final_EF!$A$2:$B$65, 2, FALSE))</f>
        <v>53.06</v>
      </c>
      <c r="S5888" s="3">
        <f>Table1[[#This Row],[Generation (TWh)]]*10^9*VLOOKUP(Table1[[#This Row],[Turbine/Engine Technology]],Technology_HR!$A$2:$B$11,2,FALSE)*10^-6</f>
        <v>44405784.659999996</v>
      </c>
      <c r="T5888" s="5">
        <f>Table1[[#This Row],[Fuel Consumption (mmBtu)]]*Table1[[#This Row],[Emission Factor (kg CO2/ mmBtu)]]*10^3</f>
        <v>2356170934059.6001</v>
      </c>
      <c r="U5888" s="3">
        <f>Table1[[#This Row],[Emissions (g CO2)]]/(Table1[[#This Row],[Generation (TWh)]]*10^9)</f>
        <v>400.54993999999999</v>
      </c>
    </row>
    <row r="5889" spans="1:21" x14ac:dyDescent="0.35">
      <c r="A5889" t="s">
        <v>1595</v>
      </c>
      <c r="B5889" t="s">
        <v>3251</v>
      </c>
      <c r="C5889" t="str">
        <f>SUBSTITUTE(Table1[[#This Row],[Fuel]],", ",",")</f>
        <v>fossil liquids: heavy fuel oil,fossil gas: natural gas</v>
      </c>
      <c r="D5889" t="s">
        <v>3241</v>
      </c>
      <c r="E5889" t="s">
        <v>3239</v>
      </c>
      <c r="H5889" t="s">
        <v>3440</v>
      </c>
      <c r="I5889">
        <v>158</v>
      </c>
      <c r="J5889" t="s">
        <v>3446</v>
      </c>
      <c r="K5889">
        <v>1976</v>
      </c>
      <c r="L5889" t="s">
        <v>29</v>
      </c>
      <c r="M5889" t="s">
        <v>29</v>
      </c>
      <c r="N5889">
        <v>23.192537999999999</v>
      </c>
      <c r="O5889">
        <v>-106.35429999999999</v>
      </c>
      <c r="P5889" t="s">
        <v>3549</v>
      </c>
      <c r="Q5889" s="3">
        <f>Table1[[#This Row],[Capacity (MW)]]*0.395*8760*10^-6</f>
        <v>0.54671159999999996</v>
      </c>
      <c r="R5889" s="3" cm="1">
        <f t="array" ref="R5889">AVERAGE(VLOOKUP(_xlfn.TEXTSPLIT(Table1[[#This Row],[Fuel (no space after comma)]], ","), FuelList_Final_EF!$A$2:$B$65, 2, FALSE))</f>
        <v>67.331265155508703</v>
      </c>
      <c r="S5889" s="3">
        <f>Table1[[#This Row],[Generation (TWh)]]*10^9*VLOOKUP(Table1[[#This Row],[Turbine/Engine Technology]],Technology_HR!$A$2:$B$11,2,FALSE)*10^-6</f>
        <v>5622928.8059999999</v>
      </c>
      <c r="T5889" s="5">
        <f>Table1[[#This Row],[Fuel Consumption (mmBtu)]]*Table1[[#This Row],[Emission Factor (kg CO2/ mmBtu)]]*10^3</f>
        <v>378598910387.33392</v>
      </c>
      <c r="U5889" s="3">
        <f>Table1[[#This Row],[Emissions (g CO2)]]/(Table1[[#This Row],[Generation (TWh)]]*10^9)</f>
        <v>692.50206212440696</v>
      </c>
    </row>
    <row r="5890" spans="1:21" x14ac:dyDescent="0.35">
      <c r="A5890" t="s">
        <v>1595</v>
      </c>
      <c r="B5890" t="s">
        <v>3251</v>
      </c>
      <c r="C5890" t="str">
        <f>SUBSTITUTE(Table1[[#This Row],[Fuel]],", ",",")</f>
        <v>fossil liquids: heavy fuel oil,fossil gas: natural gas</v>
      </c>
      <c r="D5890" t="s">
        <v>3241</v>
      </c>
      <c r="E5890" t="s">
        <v>3239</v>
      </c>
      <c r="H5890" t="s">
        <v>3440</v>
      </c>
      <c r="I5890">
        <v>158</v>
      </c>
      <c r="J5890" t="s">
        <v>3446</v>
      </c>
      <c r="K5890">
        <v>1976</v>
      </c>
      <c r="L5890" t="s">
        <v>29</v>
      </c>
      <c r="M5890" t="s">
        <v>29</v>
      </c>
      <c r="N5890">
        <v>23.192537999999999</v>
      </c>
      <c r="O5890">
        <v>-106.35429999999999</v>
      </c>
      <c r="P5890" t="s">
        <v>3549</v>
      </c>
      <c r="Q5890" s="3">
        <f>Table1[[#This Row],[Capacity (MW)]]*0.395*8760*10^-6</f>
        <v>0.54671159999999996</v>
      </c>
      <c r="R5890" s="3" cm="1">
        <f t="array" ref="R5890">AVERAGE(VLOOKUP(_xlfn.TEXTSPLIT(Table1[[#This Row],[Fuel (no space after comma)]], ","), FuelList_Final_EF!$A$2:$B$65, 2, FALSE))</f>
        <v>67.331265155508703</v>
      </c>
      <c r="S5890" s="3">
        <f>Table1[[#This Row],[Generation (TWh)]]*10^9*VLOOKUP(Table1[[#This Row],[Turbine/Engine Technology]],Technology_HR!$A$2:$B$11,2,FALSE)*10^-6</f>
        <v>5622928.8059999999</v>
      </c>
      <c r="T5890" s="5">
        <f>Table1[[#This Row],[Fuel Consumption (mmBtu)]]*Table1[[#This Row],[Emission Factor (kg CO2/ mmBtu)]]*10^3</f>
        <v>378598910387.33392</v>
      </c>
      <c r="U5890" s="3">
        <f>Table1[[#This Row],[Emissions (g CO2)]]/(Table1[[#This Row],[Generation (TWh)]]*10^9)</f>
        <v>692.50206212440696</v>
      </c>
    </row>
    <row r="5891" spans="1:21" x14ac:dyDescent="0.35">
      <c r="A5891" t="s">
        <v>1595</v>
      </c>
      <c r="B5891" t="s">
        <v>3263</v>
      </c>
      <c r="C5891" t="str">
        <f>SUBSTITUTE(Table1[[#This Row],[Fuel]],", ",",")</f>
        <v>fossil gas: natural gas,fossil liquids: heavy fuel oil</v>
      </c>
      <c r="D5891" t="s">
        <v>3239</v>
      </c>
      <c r="E5891" t="s">
        <v>3241</v>
      </c>
      <c r="H5891" t="s">
        <v>3440</v>
      </c>
      <c r="I5891">
        <v>300</v>
      </c>
      <c r="J5891" t="s">
        <v>3446</v>
      </c>
      <c r="K5891">
        <v>1981</v>
      </c>
      <c r="L5891" t="s">
        <v>29</v>
      </c>
      <c r="M5891" t="s">
        <v>29</v>
      </c>
      <c r="N5891">
        <v>23.192537999999999</v>
      </c>
      <c r="O5891">
        <v>-106.35429999999999</v>
      </c>
      <c r="P5891" t="s">
        <v>3549</v>
      </c>
      <c r="Q5891" s="3">
        <f>Table1[[#This Row],[Capacity (MW)]]*0.395*8760*10^-6</f>
        <v>1.03806</v>
      </c>
      <c r="R5891" s="3" cm="1">
        <f t="array" ref="R5891">AVERAGE(VLOOKUP(_xlfn.TEXTSPLIT(Table1[[#This Row],[Fuel (no space after comma)]], ","), FuelList_Final_EF!$A$2:$B$65, 2, FALSE))</f>
        <v>67.331265155508703</v>
      </c>
      <c r="S5891" s="3">
        <f>Table1[[#This Row],[Generation (TWh)]]*10^9*VLOOKUP(Table1[[#This Row],[Turbine/Engine Technology]],Technology_HR!$A$2:$B$11,2,FALSE)*10^-6</f>
        <v>10676447.1</v>
      </c>
      <c r="T5891" s="5">
        <f>Table1[[#This Row],[Fuel Consumption (mmBtu)]]*Table1[[#This Row],[Emission Factor (kg CO2/ mmBtu)]]*10^3</f>
        <v>718858690608.86194</v>
      </c>
      <c r="U5891" s="3">
        <f>Table1[[#This Row],[Emissions (g CO2)]]/(Table1[[#This Row],[Generation (TWh)]]*10^9)</f>
        <v>692.50206212440696</v>
      </c>
    </row>
    <row r="5892" spans="1:21" x14ac:dyDescent="0.35">
      <c r="A5892" t="s">
        <v>1595</v>
      </c>
      <c r="B5892" t="s">
        <v>3239</v>
      </c>
      <c r="C5892" t="str">
        <f>SUBSTITUTE(Table1[[#This Row],[Fuel]],", ",",")</f>
        <v>fossil gas: natural gas</v>
      </c>
      <c r="D5892" t="s">
        <v>3239</v>
      </c>
      <c r="H5892" t="s">
        <v>3440</v>
      </c>
      <c r="I5892">
        <v>160</v>
      </c>
      <c r="J5892" t="s">
        <v>3446</v>
      </c>
      <c r="K5892">
        <v>1995</v>
      </c>
      <c r="L5892" t="s">
        <v>29</v>
      </c>
      <c r="M5892" t="s">
        <v>29</v>
      </c>
      <c r="N5892">
        <v>25.607934</v>
      </c>
      <c r="O5892">
        <v>-109.051507</v>
      </c>
      <c r="P5892" t="s">
        <v>3549</v>
      </c>
      <c r="Q5892" s="3">
        <f>Table1[[#This Row],[Capacity (MW)]]*0.395*8760*10^-6</f>
        <v>0.55363200000000001</v>
      </c>
      <c r="R5892" s="3" cm="1">
        <f t="array" ref="R5892">AVERAGE(VLOOKUP(_xlfn.TEXTSPLIT(Table1[[#This Row],[Fuel (no space after comma)]], ","), FuelList_Final_EF!$A$2:$B$65, 2, FALSE))</f>
        <v>53.06</v>
      </c>
      <c r="S5892" s="3">
        <f>Table1[[#This Row],[Generation (TWh)]]*10^9*VLOOKUP(Table1[[#This Row],[Turbine/Engine Technology]],Technology_HR!$A$2:$B$11,2,FALSE)*10^-6</f>
        <v>5694105.1200000001</v>
      </c>
      <c r="T5892" s="5">
        <f>Table1[[#This Row],[Fuel Consumption (mmBtu)]]*Table1[[#This Row],[Emission Factor (kg CO2/ mmBtu)]]*10^3</f>
        <v>302129217667.20001</v>
      </c>
      <c r="U5892" s="3">
        <f>Table1[[#This Row],[Emissions (g CO2)]]/(Table1[[#This Row],[Generation (TWh)]]*10^9)</f>
        <v>545.72210000000007</v>
      </c>
    </row>
    <row r="5893" spans="1:21" x14ac:dyDescent="0.35">
      <c r="A5893" t="s">
        <v>1595</v>
      </c>
      <c r="B5893" t="s">
        <v>3239</v>
      </c>
      <c r="C5893" t="str">
        <f>SUBSTITUTE(Table1[[#This Row],[Fuel]],", ",",")</f>
        <v>fossil gas: natural gas</v>
      </c>
      <c r="D5893" t="s">
        <v>3239</v>
      </c>
      <c r="H5893" t="s">
        <v>3440</v>
      </c>
      <c r="I5893">
        <v>160</v>
      </c>
      <c r="J5893" t="s">
        <v>3446</v>
      </c>
      <c r="K5893">
        <v>1995</v>
      </c>
      <c r="L5893" t="s">
        <v>29</v>
      </c>
      <c r="M5893" t="s">
        <v>29</v>
      </c>
      <c r="N5893">
        <v>25.607934</v>
      </c>
      <c r="O5893">
        <v>-109.051507</v>
      </c>
      <c r="P5893" t="s">
        <v>3549</v>
      </c>
      <c r="Q5893" s="3">
        <f>Table1[[#This Row],[Capacity (MW)]]*0.395*8760*10^-6</f>
        <v>0.55363200000000001</v>
      </c>
      <c r="R5893" s="3" cm="1">
        <f t="array" ref="R5893">AVERAGE(VLOOKUP(_xlfn.TEXTSPLIT(Table1[[#This Row],[Fuel (no space after comma)]], ","), FuelList_Final_EF!$A$2:$B$65, 2, FALSE))</f>
        <v>53.06</v>
      </c>
      <c r="S5893" s="3">
        <f>Table1[[#This Row],[Generation (TWh)]]*10^9*VLOOKUP(Table1[[#This Row],[Turbine/Engine Technology]],Technology_HR!$A$2:$B$11,2,FALSE)*10^-6</f>
        <v>5694105.1200000001</v>
      </c>
      <c r="T5893" s="5">
        <f>Table1[[#This Row],[Fuel Consumption (mmBtu)]]*Table1[[#This Row],[Emission Factor (kg CO2/ mmBtu)]]*10^3</f>
        <v>302129217667.20001</v>
      </c>
      <c r="U5893" s="3">
        <f>Table1[[#This Row],[Emissions (g CO2)]]/(Table1[[#This Row],[Generation (TWh)]]*10^9)</f>
        <v>545.72210000000007</v>
      </c>
    </row>
    <row r="5894" spans="1:21" x14ac:dyDescent="0.35">
      <c r="A5894" t="s">
        <v>1621</v>
      </c>
      <c r="B5894" t="s">
        <v>3239</v>
      </c>
      <c r="C5894" t="str">
        <f>SUBSTITUTE(Table1[[#This Row],[Fuel]],", ",",")</f>
        <v>fossil gas: natural gas</v>
      </c>
      <c r="D5894" t="s">
        <v>3239</v>
      </c>
      <c r="H5894" t="s">
        <v>3438</v>
      </c>
      <c r="I5894">
        <v>650</v>
      </c>
      <c r="J5894" t="s">
        <v>3451</v>
      </c>
      <c r="K5894" t="s">
        <v>29</v>
      </c>
      <c r="L5894" t="s">
        <v>29</v>
      </c>
      <c r="M5894" t="s">
        <v>29</v>
      </c>
      <c r="N5894">
        <v>20.155577000000001</v>
      </c>
      <c r="O5894">
        <v>-99.187015000000002</v>
      </c>
      <c r="P5894" t="s">
        <v>3549</v>
      </c>
      <c r="Q5894" s="3">
        <f>Table1[[#This Row],[Capacity (MW)]]*0.395*8760*10^-6</f>
        <v>2.2491300000000001</v>
      </c>
      <c r="R5894" s="3" cm="1">
        <f t="array" ref="R5894">AVERAGE(VLOOKUP(_xlfn.TEXTSPLIT(Table1[[#This Row],[Fuel (no space after comma)]], ","), FuelList_Final_EF!$A$2:$B$65, 2, FALSE))</f>
        <v>53.06</v>
      </c>
      <c r="S5894" s="3">
        <f>Table1[[#This Row],[Generation (TWh)]]*10^9*VLOOKUP(Table1[[#This Row],[Turbine/Engine Technology]],Technology_HR!$A$2:$B$11,2,FALSE)*10^-6</f>
        <v>16978682.370000001</v>
      </c>
      <c r="T5894" s="5">
        <f>Table1[[#This Row],[Fuel Consumption (mmBtu)]]*Table1[[#This Row],[Emission Factor (kg CO2/ mmBtu)]]*10^3</f>
        <v>900888886552.20007</v>
      </c>
      <c r="U5894" s="3">
        <f>Table1[[#This Row],[Emissions (g CO2)]]/(Table1[[#This Row],[Generation (TWh)]]*10^9)</f>
        <v>400.54994000000005</v>
      </c>
    </row>
    <row r="5895" spans="1:21" x14ac:dyDescent="0.35">
      <c r="A5895" t="s">
        <v>1622</v>
      </c>
      <c r="B5895" t="s">
        <v>3239</v>
      </c>
      <c r="C5895" t="str">
        <f>SUBSTITUTE(Table1[[#This Row],[Fuel]],", ",",")</f>
        <v>fossil gas: natural gas</v>
      </c>
      <c r="D5895" t="s">
        <v>3239</v>
      </c>
      <c r="H5895" t="s">
        <v>3438</v>
      </c>
      <c r="I5895">
        <v>258.10000000000002</v>
      </c>
      <c r="J5895" t="s">
        <v>3446</v>
      </c>
      <c r="K5895">
        <v>2013</v>
      </c>
      <c r="L5895" t="s">
        <v>29</v>
      </c>
      <c r="M5895" t="s">
        <v>29</v>
      </c>
      <c r="N5895">
        <v>30.522328999999999</v>
      </c>
      <c r="O5895">
        <v>-109.62020800000001</v>
      </c>
      <c r="P5895" t="s">
        <v>3549</v>
      </c>
      <c r="Q5895" s="3">
        <f>Table1[[#This Row],[Capacity (MW)]]*0.395*8760*10^-6</f>
        <v>0.89307762000000002</v>
      </c>
      <c r="R5895" s="3" cm="1">
        <f t="array" ref="R5895">AVERAGE(VLOOKUP(_xlfn.TEXTSPLIT(Table1[[#This Row],[Fuel (no space after comma)]], ","), FuelList_Final_EF!$A$2:$B$65, 2, FALSE))</f>
        <v>53.06</v>
      </c>
      <c r="S5895" s="3">
        <f>Table1[[#This Row],[Generation (TWh)]]*10^9*VLOOKUP(Table1[[#This Row],[Turbine/Engine Technology]],Technology_HR!$A$2:$B$11,2,FALSE)*10^-6</f>
        <v>6741842.9533799998</v>
      </c>
      <c r="T5895" s="5">
        <f>Table1[[#This Row],[Fuel Consumption (mmBtu)]]*Table1[[#This Row],[Emission Factor (kg CO2/ mmBtu)]]*10^3</f>
        <v>357722187106.34277</v>
      </c>
      <c r="U5895" s="3">
        <f>Table1[[#This Row],[Emissions (g CO2)]]/(Table1[[#This Row],[Generation (TWh)]]*10^9)</f>
        <v>400.54993999999999</v>
      </c>
    </row>
    <row r="5896" spans="1:21" x14ac:dyDescent="0.35">
      <c r="A5896" t="s">
        <v>1622</v>
      </c>
      <c r="B5896" t="s">
        <v>3239</v>
      </c>
      <c r="C5896" t="str">
        <f>SUBSTITUTE(Table1[[#This Row],[Fuel]],", ",",")</f>
        <v>fossil gas: natural gas</v>
      </c>
      <c r="D5896" t="s">
        <v>3239</v>
      </c>
      <c r="H5896" t="s">
        <v>3438</v>
      </c>
      <c r="I5896">
        <v>258.10000000000002</v>
      </c>
      <c r="J5896" t="s">
        <v>3446</v>
      </c>
      <c r="K5896">
        <v>2014</v>
      </c>
      <c r="L5896" t="s">
        <v>29</v>
      </c>
      <c r="M5896" t="s">
        <v>29</v>
      </c>
      <c r="N5896">
        <v>30.522328999999999</v>
      </c>
      <c r="O5896">
        <v>-109.62020800000001</v>
      </c>
      <c r="P5896" t="s">
        <v>3549</v>
      </c>
      <c r="Q5896" s="3">
        <f>Table1[[#This Row],[Capacity (MW)]]*0.395*8760*10^-6</f>
        <v>0.89307762000000002</v>
      </c>
      <c r="R5896" s="3" cm="1">
        <f t="array" ref="R5896">AVERAGE(VLOOKUP(_xlfn.TEXTSPLIT(Table1[[#This Row],[Fuel (no space after comma)]], ","), FuelList_Final_EF!$A$2:$B$65, 2, FALSE))</f>
        <v>53.06</v>
      </c>
      <c r="S5896" s="3">
        <f>Table1[[#This Row],[Generation (TWh)]]*10^9*VLOOKUP(Table1[[#This Row],[Turbine/Engine Technology]],Technology_HR!$A$2:$B$11,2,FALSE)*10^-6</f>
        <v>6741842.9533799998</v>
      </c>
      <c r="T5896" s="5">
        <f>Table1[[#This Row],[Fuel Consumption (mmBtu)]]*Table1[[#This Row],[Emission Factor (kg CO2/ mmBtu)]]*10^3</f>
        <v>357722187106.34277</v>
      </c>
      <c r="U5896" s="3">
        <f>Table1[[#This Row],[Emissions (g CO2)]]/(Table1[[#This Row],[Generation (TWh)]]*10^9)</f>
        <v>400.54993999999999</v>
      </c>
    </row>
    <row r="5897" spans="1:21" x14ac:dyDescent="0.35">
      <c r="A5897" t="s">
        <v>1600</v>
      </c>
      <c r="B5897" t="s">
        <v>3239</v>
      </c>
      <c r="C5897" t="str">
        <f>SUBSTITUTE(Table1[[#This Row],[Fuel]],", ",",")</f>
        <v>fossil gas: natural gas</v>
      </c>
      <c r="D5897" t="s">
        <v>3239</v>
      </c>
      <c r="H5897" t="s">
        <v>3438</v>
      </c>
      <c r="I5897">
        <v>537</v>
      </c>
      <c r="J5897" t="s">
        <v>3446</v>
      </c>
      <c r="K5897">
        <v>2005</v>
      </c>
      <c r="L5897" t="s">
        <v>29</v>
      </c>
      <c r="M5897" t="s">
        <v>29</v>
      </c>
      <c r="N5897">
        <v>25.601303999999999</v>
      </c>
      <c r="O5897">
        <v>-103.467719</v>
      </c>
      <c r="P5897" t="s">
        <v>3549</v>
      </c>
      <c r="Q5897" s="3">
        <f>Table1[[#This Row],[Capacity (MW)]]*0.395*8760*10^-6</f>
        <v>1.8581274000000001</v>
      </c>
      <c r="R5897" s="3" cm="1">
        <f t="array" ref="R5897">AVERAGE(VLOOKUP(_xlfn.TEXTSPLIT(Table1[[#This Row],[Fuel (no space after comma)]], ","), FuelList_Final_EF!$A$2:$B$65, 2, FALSE))</f>
        <v>53.06</v>
      </c>
      <c r="S5897" s="3">
        <f>Table1[[#This Row],[Generation (TWh)]]*10^9*VLOOKUP(Table1[[#This Row],[Turbine/Engine Technology]],Technology_HR!$A$2:$B$11,2,FALSE)*10^-6</f>
        <v>14027003.7426</v>
      </c>
      <c r="T5897" s="5">
        <f>Table1[[#This Row],[Fuel Consumption (mmBtu)]]*Table1[[#This Row],[Emission Factor (kg CO2/ mmBtu)]]*10^3</f>
        <v>744272818582.35596</v>
      </c>
      <c r="U5897" s="3">
        <f>Table1[[#This Row],[Emissions (g CO2)]]/(Table1[[#This Row],[Generation (TWh)]]*10^9)</f>
        <v>400.54993999999999</v>
      </c>
    </row>
    <row r="5898" spans="1:21" x14ac:dyDescent="0.35">
      <c r="A5898" t="s">
        <v>1602</v>
      </c>
      <c r="B5898" t="s">
        <v>3239</v>
      </c>
      <c r="C5898" t="str">
        <f>SUBSTITUTE(Table1[[#This Row],[Fuel]],", ",",")</f>
        <v>fossil gas: natural gas</v>
      </c>
      <c r="D5898" t="s">
        <v>3239</v>
      </c>
      <c r="H5898" t="s">
        <v>3438</v>
      </c>
      <c r="I5898">
        <v>1068</v>
      </c>
      <c r="J5898" t="s">
        <v>3446</v>
      </c>
      <c r="K5898">
        <v>2003</v>
      </c>
      <c r="L5898" t="s">
        <v>29</v>
      </c>
      <c r="M5898" t="s">
        <v>29</v>
      </c>
      <c r="N5898">
        <v>32.598221000000002</v>
      </c>
      <c r="O5898">
        <v>-115.629682</v>
      </c>
      <c r="P5898" t="s">
        <v>3549</v>
      </c>
      <c r="Q5898" s="3">
        <f>Table1[[#This Row],[Capacity (MW)]]*0.395*8760*10^-6</f>
        <v>3.6954935999999998</v>
      </c>
      <c r="R5898" s="3" cm="1">
        <f t="array" ref="R5898">AVERAGE(VLOOKUP(_xlfn.TEXTSPLIT(Table1[[#This Row],[Fuel (no space after comma)]], ","), FuelList_Final_EF!$A$2:$B$65, 2, FALSE))</f>
        <v>53.06</v>
      </c>
      <c r="S5898" s="3">
        <f>Table1[[#This Row],[Generation (TWh)]]*10^9*VLOOKUP(Table1[[#This Row],[Turbine/Engine Technology]],Technology_HR!$A$2:$B$11,2,FALSE)*10^-6</f>
        <v>27897281.1864</v>
      </c>
      <c r="T5898" s="5">
        <f>Table1[[#This Row],[Fuel Consumption (mmBtu)]]*Table1[[#This Row],[Emission Factor (kg CO2/ mmBtu)]]*10^3</f>
        <v>1480229739750.384</v>
      </c>
      <c r="U5898" s="3">
        <f>Table1[[#This Row],[Emissions (g CO2)]]/(Table1[[#This Row],[Generation (TWh)]]*10^9)</f>
        <v>400.54993999999999</v>
      </c>
    </row>
    <row r="5899" spans="1:21" x14ac:dyDescent="0.35">
      <c r="A5899" t="s">
        <v>1602</v>
      </c>
      <c r="B5899" t="s">
        <v>3239</v>
      </c>
      <c r="C5899" t="str">
        <f>SUBSTITUTE(Table1[[#This Row],[Fuel]],", ",",")</f>
        <v>fossil gas: natural gas</v>
      </c>
      <c r="D5899" t="s">
        <v>3239</v>
      </c>
      <c r="H5899" t="s">
        <v>3438</v>
      </c>
      <c r="I5899">
        <v>337</v>
      </c>
      <c r="J5899" t="s">
        <v>3446</v>
      </c>
      <c r="K5899">
        <v>2003</v>
      </c>
      <c r="L5899" t="s">
        <v>29</v>
      </c>
      <c r="M5899" t="s">
        <v>29</v>
      </c>
      <c r="N5899">
        <v>32.598221000000002</v>
      </c>
      <c r="O5899">
        <v>-115.629682</v>
      </c>
      <c r="P5899" t="s">
        <v>3549</v>
      </c>
      <c r="Q5899" s="3">
        <f>Table1[[#This Row],[Capacity (MW)]]*0.395*8760*10^-6</f>
        <v>1.1660874000000001</v>
      </c>
      <c r="R5899" s="3" cm="1">
        <f t="array" ref="R5899">AVERAGE(VLOOKUP(_xlfn.TEXTSPLIT(Table1[[#This Row],[Fuel (no space after comma)]], ","), FuelList_Final_EF!$A$2:$B$65, 2, FALSE))</f>
        <v>53.06</v>
      </c>
      <c r="S5899" s="3">
        <f>Table1[[#This Row],[Generation (TWh)]]*10^9*VLOOKUP(Table1[[#This Row],[Turbine/Engine Technology]],Technology_HR!$A$2:$B$11,2,FALSE)*10^-6</f>
        <v>8802793.7826000005</v>
      </c>
      <c r="T5899" s="5">
        <f>Table1[[#This Row],[Fuel Consumption (mmBtu)]]*Table1[[#This Row],[Emission Factor (kg CO2/ mmBtu)]]*10^3</f>
        <v>467076238104.75604</v>
      </c>
      <c r="U5899" s="3">
        <f>Table1[[#This Row],[Emissions (g CO2)]]/(Table1[[#This Row],[Generation (TWh)]]*10^9)</f>
        <v>400.54994000000005</v>
      </c>
    </row>
    <row r="5900" spans="1:21" x14ac:dyDescent="0.35">
      <c r="A5900" t="s">
        <v>1623</v>
      </c>
      <c r="B5900" t="s">
        <v>3239</v>
      </c>
      <c r="C5900" t="str">
        <f>SUBSTITUTE(Table1[[#This Row],[Fuel]],", ",",")</f>
        <v>fossil gas: natural gas</v>
      </c>
      <c r="D5900" t="s">
        <v>3239</v>
      </c>
      <c r="H5900" t="s">
        <v>3436</v>
      </c>
      <c r="I5900">
        <v>277</v>
      </c>
      <c r="J5900" t="s">
        <v>3446</v>
      </c>
      <c r="K5900">
        <v>2020</v>
      </c>
      <c r="L5900" t="s">
        <v>29</v>
      </c>
      <c r="M5900" t="s">
        <v>29</v>
      </c>
      <c r="N5900">
        <v>25.673690000000001</v>
      </c>
      <c r="O5900">
        <v>-99.459890999999999</v>
      </c>
      <c r="P5900" t="s">
        <v>3549</v>
      </c>
      <c r="Q5900" s="3">
        <f>Table1[[#This Row],[Capacity (MW)]]*0.395*8760*10^-6</f>
        <v>0.95847539999999998</v>
      </c>
      <c r="R5900" s="3" cm="1">
        <f t="array" ref="R5900">AVERAGE(VLOOKUP(_xlfn.TEXTSPLIT(Table1[[#This Row],[Fuel (no space after comma)]], ","), FuelList_Final_EF!$A$2:$B$65, 2, FALSE))</f>
        <v>53.06</v>
      </c>
      <c r="S5900" s="3">
        <f>Table1[[#This Row],[Generation (TWh)]]*10^9*VLOOKUP(Table1[[#This Row],[Turbine/Engine Technology]],Technology_HR!$A$2:$B$11,2,FALSE)*10^-6</f>
        <v>10552814.153999999</v>
      </c>
      <c r="T5900" s="5">
        <f>Table1[[#This Row],[Fuel Consumption (mmBtu)]]*Table1[[#This Row],[Emission Factor (kg CO2/ mmBtu)]]*10^3</f>
        <v>559932319011.23999</v>
      </c>
      <c r="U5900" s="3">
        <f>Table1[[#This Row],[Emissions (g CO2)]]/(Table1[[#This Row],[Generation (TWh)]]*10^9)</f>
        <v>584.19060000000002</v>
      </c>
    </row>
    <row r="5901" spans="1:21" x14ac:dyDescent="0.35">
      <c r="A5901" t="s">
        <v>1623</v>
      </c>
      <c r="B5901" t="s">
        <v>3239</v>
      </c>
      <c r="C5901" t="str">
        <f>SUBSTITUTE(Table1[[#This Row],[Fuel]],", ",",")</f>
        <v>fossil gas: natural gas</v>
      </c>
      <c r="D5901" t="s">
        <v>3239</v>
      </c>
      <c r="H5901" t="s">
        <v>3436</v>
      </c>
      <c r="I5901">
        <v>277</v>
      </c>
      <c r="J5901" t="s">
        <v>3446</v>
      </c>
      <c r="K5901">
        <v>2020</v>
      </c>
      <c r="L5901" t="s">
        <v>29</v>
      </c>
      <c r="M5901" t="s">
        <v>29</v>
      </c>
      <c r="N5901">
        <v>25.673690000000001</v>
      </c>
      <c r="O5901">
        <v>-99.459890999999999</v>
      </c>
      <c r="P5901" t="s">
        <v>3549</v>
      </c>
      <c r="Q5901" s="3">
        <f>Table1[[#This Row],[Capacity (MW)]]*0.395*8760*10^-6</f>
        <v>0.95847539999999998</v>
      </c>
      <c r="R5901" s="3" cm="1">
        <f t="array" ref="R5901">AVERAGE(VLOOKUP(_xlfn.TEXTSPLIT(Table1[[#This Row],[Fuel (no space after comma)]], ","), FuelList_Final_EF!$A$2:$B$65, 2, FALSE))</f>
        <v>53.06</v>
      </c>
      <c r="S5901" s="3">
        <f>Table1[[#This Row],[Generation (TWh)]]*10^9*VLOOKUP(Table1[[#This Row],[Turbine/Engine Technology]],Technology_HR!$A$2:$B$11,2,FALSE)*10^-6</f>
        <v>10552814.153999999</v>
      </c>
      <c r="T5901" s="5">
        <f>Table1[[#This Row],[Fuel Consumption (mmBtu)]]*Table1[[#This Row],[Emission Factor (kg CO2/ mmBtu)]]*10^3</f>
        <v>559932319011.23999</v>
      </c>
      <c r="U5901" s="3">
        <f>Table1[[#This Row],[Emissions (g CO2)]]/(Table1[[#This Row],[Generation (TWh)]]*10^9)</f>
        <v>584.19060000000002</v>
      </c>
    </row>
    <row r="5902" spans="1:21" x14ac:dyDescent="0.35">
      <c r="A5902" t="s">
        <v>1595</v>
      </c>
      <c r="B5902" t="s">
        <v>3367</v>
      </c>
      <c r="C5902" t="str">
        <f>SUBSTITUTE(Table1[[#This Row],[Fuel]],", ",",")</f>
        <v>fossil gas: lng,fossil gas: natural gas,fossil liquids: heavy fuel oil</v>
      </c>
      <c r="D5902" t="s">
        <v>3242</v>
      </c>
      <c r="E5902" t="s">
        <v>3239</v>
      </c>
      <c r="F5902" t="s">
        <v>3241</v>
      </c>
      <c r="H5902" t="s">
        <v>3438</v>
      </c>
      <c r="I5902">
        <v>727</v>
      </c>
      <c r="J5902" t="s">
        <v>3446</v>
      </c>
      <c r="K5902">
        <v>2013</v>
      </c>
      <c r="L5902" t="s">
        <v>29</v>
      </c>
      <c r="M5902" t="s">
        <v>29</v>
      </c>
      <c r="N5902">
        <v>19.027778000000001</v>
      </c>
      <c r="O5902">
        <v>-104.31916699999999</v>
      </c>
      <c r="P5902" t="s">
        <v>3549</v>
      </c>
      <c r="Q5902" s="3">
        <f>Table1[[#This Row],[Capacity (MW)]]*0.395*8760*10^-6</f>
        <v>2.5155654000000003</v>
      </c>
      <c r="R5902" s="3" cm="1">
        <f t="array" ref="R5902">AVERAGE(VLOOKUP(_xlfn.TEXTSPLIT(Table1[[#This Row],[Fuel (no space after comma)]], ","), FuelList_Final_EF!$A$2:$B$65, 2, FALSE))</f>
        <v>67.449450008785803</v>
      </c>
      <c r="S5902" s="3">
        <f>Table1[[#This Row],[Generation (TWh)]]*10^9*VLOOKUP(Table1[[#This Row],[Turbine/Engine Technology]],Technology_HR!$A$2:$B$11,2,FALSE)*10^-6</f>
        <v>18990003.204600003</v>
      </c>
      <c r="T5902" s="5">
        <f>Table1[[#This Row],[Fuel Consumption (mmBtu)]]*Table1[[#This Row],[Emission Factor (kg CO2/ mmBtu)]]*10^3</f>
        <v>1280865271815.3501</v>
      </c>
      <c r="U5902" s="3">
        <f>Table1[[#This Row],[Emissions (g CO2)]]/(Table1[[#This Row],[Generation (TWh)]]*10^9)</f>
        <v>509.17589811632399</v>
      </c>
    </row>
    <row r="5903" spans="1:21" x14ac:dyDescent="0.35">
      <c r="A5903" t="s">
        <v>1595</v>
      </c>
      <c r="B5903" t="s">
        <v>3367</v>
      </c>
      <c r="C5903" t="str">
        <f>SUBSTITUTE(Table1[[#This Row],[Fuel]],", ",",")</f>
        <v>fossil gas: lng,fossil gas: natural gas,fossil liquids: heavy fuel oil</v>
      </c>
      <c r="D5903" t="s">
        <v>3242</v>
      </c>
      <c r="E5903" t="s">
        <v>3239</v>
      </c>
      <c r="F5903" t="s">
        <v>3241</v>
      </c>
      <c r="H5903" t="s">
        <v>3438</v>
      </c>
      <c r="I5903">
        <v>727</v>
      </c>
      <c r="J5903" t="s">
        <v>3446</v>
      </c>
      <c r="K5903">
        <v>2013</v>
      </c>
      <c r="L5903" t="s">
        <v>29</v>
      </c>
      <c r="M5903" t="s">
        <v>29</v>
      </c>
      <c r="N5903">
        <v>19.027778000000001</v>
      </c>
      <c r="O5903">
        <v>-104.31916699999999</v>
      </c>
      <c r="P5903" t="s">
        <v>3549</v>
      </c>
      <c r="Q5903" s="3">
        <f>Table1[[#This Row],[Capacity (MW)]]*0.395*8760*10^-6</f>
        <v>2.5155654000000003</v>
      </c>
      <c r="R5903" s="3" cm="1">
        <f t="array" ref="R5903">AVERAGE(VLOOKUP(_xlfn.TEXTSPLIT(Table1[[#This Row],[Fuel (no space after comma)]], ","), FuelList_Final_EF!$A$2:$B$65, 2, FALSE))</f>
        <v>67.449450008785803</v>
      </c>
      <c r="S5903" s="3">
        <f>Table1[[#This Row],[Generation (TWh)]]*10^9*VLOOKUP(Table1[[#This Row],[Turbine/Engine Technology]],Technology_HR!$A$2:$B$11,2,FALSE)*10^-6</f>
        <v>18990003.204600003</v>
      </c>
      <c r="T5903" s="5">
        <f>Table1[[#This Row],[Fuel Consumption (mmBtu)]]*Table1[[#This Row],[Emission Factor (kg CO2/ mmBtu)]]*10^3</f>
        <v>1280865271815.3501</v>
      </c>
      <c r="U5903" s="3">
        <f>Table1[[#This Row],[Emissions (g CO2)]]/(Table1[[#This Row],[Generation (TWh)]]*10^9)</f>
        <v>509.17589811632399</v>
      </c>
    </row>
    <row r="5904" spans="1:21" x14ac:dyDescent="0.35">
      <c r="A5904" t="s">
        <v>1595</v>
      </c>
      <c r="B5904" t="s">
        <v>3367</v>
      </c>
      <c r="C5904" t="str">
        <f>SUBSTITUTE(Table1[[#This Row],[Fuel]],", ",",")</f>
        <v>fossil gas: lng,fossil gas: natural gas,fossil liquids: heavy fuel oil</v>
      </c>
      <c r="D5904" t="s">
        <v>3242</v>
      </c>
      <c r="E5904" t="s">
        <v>3239</v>
      </c>
      <c r="F5904" t="s">
        <v>3241</v>
      </c>
      <c r="H5904" t="s">
        <v>3440</v>
      </c>
      <c r="I5904">
        <v>300</v>
      </c>
      <c r="J5904" t="s">
        <v>3446</v>
      </c>
      <c r="K5904">
        <v>1982</v>
      </c>
      <c r="L5904" t="s">
        <v>29</v>
      </c>
      <c r="M5904" t="s">
        <v>29</v>
      </c>
      <c r="N5904">
        <v>19.027778000000001</v>
      </c>
      <c r="O5904">
        <v>-104.31916699999999</v>
      </c>
      <c r="P5904" t="s">
        <v>3549</v>
      </c>
      <c r="Q5904" s="3">
        <f>Table1[[#This Row],[Capacity (MW)]]*0.395*8760*10^-6</f>
        <v>1.03806</v>
      </c>
      <c r="R5904" s="3" cm="1">
        <f t="array" ref="R5904">AVERAGE(VLOOKUP(_xlfn.TEXTSPLIT(Table1[[#This Row],[Fuel (no space after comma)]], ","), FuelList_Final_EF!$A$2:$B$65, 2, FALSE))</f>
        <v>67.449450008785803</v>
      </c>
      <c r="S5904" s="3">
        <f>Table1[[#This Row],[Generation (TWh)]]*10^9*VLOOKUP(Table1[[#This Row],[Turbine/Engine Technology]],Technology_HR!$A$2:$B$11,2,FALSE)*10^-6</f>
        <v>10676447.1</v>
      </c>
      <c r="T5904" s="5">
        <f>Table1[[#This Row],[Fuel Consumption (mmBtu)]]*Table1[[#This Row],[Emission Factor (kg CO2/ mmBtu)]]*10^3</f>
        <v>720120484942.89612</v>
      </c>
      <c r="U5904" s="3">
        <f>Table1[[#This Row],[Emissions (g CO2)]]/(Table1[[#This Row],[Generation (TWh)]]*10^9)</f>
        <v>693.71759334036199</v>
      </c>
    </row>
    <row r="5905" spans="1:21" x14ac:dyDescent="0.35">
      <c r="A5905" t="s">
        <v>1595</v>
      </c>
      <c r="B5905" t="s">
        <v>3367</v>
      </c>
      <c r="C5905" t="str">
        <f>SUBSTITUTE(Table1[[#This Row],[Fuel]],", ",",")</f>
        <v>fossil gas: lng,fossil gas: natural gas,fossil liquids: heavy fuel oil</v>
      </c>
      <c r="D5905" t="s">
        <v>3242</v>
      </c>
      <c r="E5905" t="s">
        <v>3239</v>
      </c>
      <c r="F5905" t="s">
        <v>3241</v>
      </c>
      <c r="H5905" t="s">
        <v>3440</v>
      </c>
      <c r="I5905">
        <v>300</v>
      </c>
      <c r="J5905" t="s">
        <v>3446</v>
      </c>
      <c r="K5905">
        <v>1982</v>
      </c>
      <c r="L5905" t="s">
        <v>29</v>
      </c>
      <c r="M5905" t="s">
        <v>29</v>
      </c>
      <c r="N5905">
        <v>19.027778000000001</v>
      </c>
      <c r="O5905">
        <v>-104.31916699999999</v>
      </c>
      <c r="P5905" t="s">
        <v>3549</v>
      </c>
      <c r="Q5905" s="3">
        <f>Table1[[#This Row],[Capacity (MW)]]*0.395*8760*10^-6</f>
        <v>1.03806</v>
      </c>
      <c r="R5905" s="3" cm="1">
        <f t="array" ref="R5905">AVERAGE(VLOOKUP(_xlfn.TEXTSPLIT(Table1[[#This Row],[Fuel (no space after comma)]], ","), FuelList_Final_EF!$A$2:$B$65, 2, FALSE))</f>
        <v>67.449450008785803</v>
      </c>
      <c r="S5905" s="3">
        <f>Table1[[#This Row],[Generation (TWh)]]*10^9*VLOOKUP(Table1[[#This Row],[Turbine/Engine Technology]],Technology_HR!$A$2:$B$11,2,FALSE)*10^-6</f>
        <v>10676447.1</v>
      </c>
      <c r="T5905" s="5">
        <f>Table1[[#This Row],[Fuel Consumption (mmBtu)]]*Table1[[#This Row],[Emission Factor (kg CO2/ mmBtu)]]*10^3</f>
        <v>720120484942.89612</v>
      </c>
      <c r="U5905" s="3">
        <f>Table1[[#This Row],[Emissions (g CO2)]]/(Table1[[#This Row],[Generation (TWh)]]*10^9)</f>
        <v>693.71759334036199</v>
      </c>
    </row>
    <row r="5906" spans="1:21" x14ac:dyDescent="0.35">
      <c r="A5906" t="s">
        <v>1595</v>
      </c>
      <c r="B5906" t="s">
        <v>3367</v>
      </c>
      <c r="C5906" t="str">
        <f>SUBSTITUTE(Table1[[#This Row],[Fuel]],", ",",")</f>
        <v>fossil gas: lng,fossil gas: natural gas,fossil liquids: heavy fuel oil</v>
      </c>
      <c r="D5906" t="s">
        <v>3242</v>
      </c>
      <c r="E5906" t="s">
        <v>3239</v>
      </c>
      <c r="F5906" t="s">
        <v>3241</v>
      </c>
      <c r="H5906" t="s">
        <v>3440</v>
      </c>
      <c r="I5906">
        <v>350</v>
      </c>
      <c r="J5906" t="s">
        <v>3446</v>
      </c>
      <c r="K5906">
        <v>1988</v>
      </c>
      <c r="L5906" t="s">
        <v>29</v>
      </c>
      <c r="M5906" t="s">
        <v>29</v>
      </c>
      <c r="N5906">
        <v>19.027778000000001</v>
      </c>
      <c r="O5906">
        <v>-104.31916699999999</v>
      </c>
      <c r="P5906" t="s">
        <v>3549</v>
      </c>
      <c r="Q5906" s="3">
        <f>Table1[[#This Row],[Capacity (MW)]]*0.395*8760*10^-6</f>
        <v>1.2110699999999999</v>
      </c>
      <c r="R5906" s="3" cm="1">
        <f t="array" ref="R5906">AVERAGE(VLOOKUP(_xlfn.TEXTSPLIT(Table1[[#This Row],[Fuel (no space after comma)]], ","), FuelList_Final_EF!$A$2:$B$65, 2, FALSE))</f>
        <v>67.449450008785803</v>
      </c>
      <c r="S5906" s="3">
        <f>Table1[[#This Row],[Generation (TWh)]]*10^9*VLOOKUP(Table1[[#This Row],[Turbine/Engine Technology]],Technology_HR!$A$2:$B$11,2,FALSE)*10^-6</f>
        <v>12455854.949999997</v>
      </c>
      <c r="T5906" s="5">
        <f>Table1[[#This Row],[Fuel Consumption (mmBtu)]]*Table1[[#This Row],[Emission Factor (kg CO2/ mmBtu)]]*10^3</f>
        <v>840140565766.71204</v>
      </c>
      <c r="U5906" s="3">
        <f>Table1[[#This Row],[Emissions (g CO2)]]/(Table1[[#This Row],[Generation (TWh)]]*10^9)</f>
        <v>693.71759334036199</v>
      </c>
    </row>
    <row r="5907" spans="1:21" x14ac:dyDescent="0.35">
      <c r="A5907" t="s">
        <v>1595</v>
      </c>
      <c r="B5907" t="s">
        <v>3367</v>
      </c>
      <c r="C5907" t="str">
        <f>SUBSTITUTE(Table1[[#This Row],[Fuel]],", ",",")</f>
        <v>fossil gas: lng,fossil gas: natural gas,fossil liquids: heavy fuel oil</v>
      </c>
      <c r="D5907" t="s">
        <v>3242</v>
      </c>
      <c r="E5907" t="s">
        <v>3239</v>
      </c>
      <c r="F5907" t="s">
        <v>3241</v>
      </c>
      <c r="H5907" t="s">
        <v>3440</v>
      </c>
      <c r="I5907">
        <v>350</v>
      </c>
      <c r="J5907" t="s">
        <v>3446</v>
      </c>
      <c r="K5907">
        <v>1988</v>
      </c>
      <c r="L5907" t="s">
        <v>29</v>
      </c>
      <c r="M5907" t="s">
        <v>29</v>
      </c>
      <c r="N5907">
        <v>19.027778000000001</v>
      </c>
      <c r="O5907">
        <v>-104.31916699999999</v>
      </c>
      <c r="P5907" t="s">
        <v>3549</v>
      </c>
      <c r="Q5907" s="3">
        <f>Table1[[#This Row],[Capacity (MW)]]*0.395*8760*10^-6</f>
        <v>1.2110699999999999</v>
      </c>
      <c r="R5907" s="3" cm="1">
        <f t="array" ref="R5907">AVERAGE(VLOOKUP(_xlfn.TEXTSPLIT(Table1[[#This Row],[Fuel (no space after comma)]], ","), FuelList_Final_EF!$A$2:$B$65, 2, FALSE))</f>
        <v>67.449450008785803</v>
      </c>
      <c r="S5907" s="3">
        <f>Table1[[#This Row],[Generation (TWh)]]*10^9*VLOOKUP(Table1[[#This Row],[Turbine/Engine Technology]],Technology_HR!$A$2:$B$11,2,FALSE)*10^-6</f>
        <v>12455854.949999997</v>
      </c>
      <c r="T5907" s="5">
        <f>Table1[[#This Row],[Fuel Consumption (mmBtu)]]*Table1[[#This Row],[Emission Factor (kg CO2/ mmBtu)]]*10^3</f>
        <v>840140565766.71204</v>
      </c>
      <c r="U5907" s="3">
        <f>Table1[[#This Row],[Emissions (g CO2)]]/(Table1[[#This Row],[Generation (TWh)]]*10^9)</f>
        <v>693.71759334036199</v>
      </c>
    </row>
    <row r="5908" spans="1:21" x14ac:dyDescent="0.35">
      <c r="A5908" t="s">
        <v>1595</v>
      </c>
      <c r="B5908" t="s">
        <v>3367</v>
      </c>
      <c r="C5908" t="str">
        <f>SUBSTITUTE(Table1[[#This Row],[Fuel]],", ",",")</f>
        <v>fossil gas: lng,fossil gas: natural gas,fossil liquids: heavy fuel oil</v>
      </c>
      <c r="D5908" t="s">
        <v>3242</v>
      </c>
      <c r="E5908" t="s">
        <v>3239</v>
      </c>
      <c r="F5908" t="s">
        <v>3241</v>
      </c>
      <c r="H5908" t="s">
        <v>3438</v>
      </c>
      <c r="I5908">
        <v>371.4</v>
      </c>
      <c r="J5908" t="s">
        <v>3449</v>
      </c>
      <c r="K5908">
        <v>2025</v>
      </c>
      <c r="L5908" t="s">
        <v>29</v>
      </c>
      <c r="M5908" t="s">
        <v>29</v>
      </c>
      <c r="N5908">
        <v>19.027778000000001</v>
      </c>
      <c r="O5908">
        <v>-104.31916699999999</v>
      </c>
      <c r="P5908" t="s">
        <v>3549</v>
      </c>
      <c r="Q5908" s="3">
        <f>Table1[[#This Row],[Capacity (MW)]]*0.395*8760*10^-6</f>
        <v>1.2851182800000001</v>
      </c>
      <c r="R5908" s="3" cm="1">
        <f t="array" ref="R5908">AVERAGE(VLOOKUP(_xlfn.TEXTSPLIT(Table1[[#This Row],[Fuel (no space after comma)]], ","), FuelList_Final_EF!$A$2:$B$65, 2, FALSE))</f>
        <v>67.449450008785803</v>
      </c>
      <c r="S5908" s="3">
        <f>Table1[[#This Row],[Generation (TWh)]]*10^9*VLOOKUP(Table1[[#This Row],[Turbine/Engine Technology]],Technology_HR!$A$2:$B$11,2,FALSE)*10^-6</f>
        <v>9701357.8957199994</v>
      </c>
      <c r="T5908" s="5">
        <f>Table1[[#This Row],[Fuel Consumption (mmBtu)]]*Table1[[#This Row],[Emission Factor (kg CO2/ mmBtu)]]*10^3</f>
        <v>654351254404.70557</v>
      </c>
      <c r="U5908" s="3">
        <f>Table1[[#This Row],[Emissions (g CO2)]]/(Table1[[#This Row],[Generation (TWh)]]*10^9)</f>
        <v>509.17589811632405</v>
      </c>
    </row>
    <row r="5909" spans="1:21" x14ac:dyDescent="0.35">
      <c r="A5909" t="s">
        <v>1595</v>
      </c>
      <c r="B5909" t="s">
        <v>3258</v>
      </c>
      <c r="C5909" t="str">
        <f>SUBSTITUTE(Table1[[#This Row],[Fuel]],", ",",")</f>
        <v>fossil liquids: diesel</v>
      </c>
      <c r="D5909" t="s">
        <v>3258</v>
      </c>
      <c r="H5909" t="s">
        <v>3440</v>
      </c>
      <c r="I5909">
        <v>84</v>
      </c>
      <c r="J5909" t="s">
        <v>3446</v>
      </c>
      <c r="K5909">
        <v>1981</v>
      </c>
      <c r="L5909" t="s">
        <v>29</v>
      </c>
      <c r="M5909" t="s">
        <v>29</v>
      </c>
      <c r="N5909">
        <v>20.926435999999999</v>
      </c>
      <c r="O5909">
        <v>-89.687171000000006</v>
      </c>
      <c r="P5909" t="s">
        <v>3549</v>
      </c>
      <c r="Q5909" s="3">
        <f>Table1[[#This Row],[Capacity (MW)]]*0.395*8760*10^-6</f>
        <v>0.29065679999999999</v>
      </c>
      <c r="R5909" s="3" cm="1">
        <f t="array" ref="R5909">AVERAGE(VLOOKUP(_xlfn.TEXTSPLIT(Table1[[#This Row],[Fuel (no space after comma)]], ","), FuelList_Final_EF!$A$2:$B$65, 2, FALSE))</f>
        <v>78.106682297772565</v>
      </c>
      <c r="S5909" s="3">
        <f>Table1[[#This Row],[Generation (TWh)]]*10^9*VLOOKUP(Table1[[#This Row],[Turbine/Engine Technology]],Technology_HR!$A$2:$B$11,2,FALSE)*10^-6</f>
        <v>2989405.1880000001</v>
      </c>
      <c r="T5909" s="5">
        <f>Table1[[#This Row],[Fuel Consumption (mmBtu)]]*Table1[[#This Row],[Emission Factor (kg CO2/ mmBtu)]]*10^3</f>
        <v>233492521278.42905</v>
      </c>
      <c r="U5909" s="3">
        <f>Table1[[#This Row],[Emissions (g CO2)]]/(Table1[[#This Row],[Generation (TWh)]]*10^9)</f>
        <v>803.3272274325908</v>
      </c>
    </row>
    <row r="5910" spans="1:21" x14ac:dyDescent="0.35">
      <c r="A5910" t="s">
        <v>1595</v>
      </c>
      <c r="B5910" t="s">
        <v>3258</v>
      </c>
      <c r="C5910" t="str">
        <f>SUBSTITUTE(Table1[[#This Row],[Fuel]],", ",",")</f>
        <v>fossil liquids: diesel</v>
      </c>
      <c r="D5910" t="s">
        <v>3258</v>
      </c>
      <c r="H5910" t="s">
        <v>3436</v>
      </c>
      <c r="I5910">
        <v>84</v>
      </c>
      <c r="J5910" t="s">
        <v>3446</v>
      </c>
      <c r="K5910">
        <v>1981</v>
      </c>
      <c r="L5910" t="s">
        <v>29</v>
      </c>
      <c r="M5910" t="s">
        <v>29</v>
      </c>
      <c r="N5910">
        <v>20.926435999999999</v>
      </c>
      <c r="O5910">
        <v>-89.687171000000006</v>
      </c>
      <c r="P5910" t="s">
        <v>3549</v>
      </c>
      <c r="Q5910" s="3">
        <f>Table1[[#This Row],[Capacity (MW)]]*0.395*8760*10^-6</f>
        <v>0.29065679999999999</v>
      </c>
      <c r="R5910" s="3" cm="1">
        <f t="array" ref="R5910">AVERAGE(VLOOKUP(_xlfn.TEXTSPLIT(Table1[[#This Row],[Fuel (no space after comma)]], ","), FuelList_Final_EF!$A$2:$B$65, 2, FALSE))</f>
        <v>78.106682297772565</v>
      </c>
      <c r="S5910" s="3">
        <f>Table1[[#This Row],[Generation (TWh)]]*10^9*VLOOKUP(Table1[[#This Row],[Turbine/Engine Technology]],Technology_HR!$A$2:$B$11,2,FALSE)*10^-6</f>
        <v>3200131.3679999998</v>
      </c>
      <c r="T5910" s="5">
        <f>Table1[[#This Row],[Fuel Consumption (mmBtu)]]*Table1[[#This Row],[Emission Factor (kg CO2/ mmBtu)]]*10^3</f>
        <v>249951644071.51227</v>
      </c>
      <c r="U5910" s="3">
        <f>Table1[[#This Row],[Emissions (g CO2)]]/(Table1[[#This Row],[Generation (TWh)]]*10^9)</f>
        <v>859.95457209847586</v>
      </c>
    </row>
    <row r="5911" spans="1:21" x14ac:dyDescent="0.35">
      <c r="A5911" t="s">
        <v>59</v>
      </c>
      <c r="B5911" t="s">
        <v>3240</v>
      </c>
      <c r="C5911" t="str">
        <f>SUBSTITUTE(Table1[[#This Row],[Fuel]],", ",",")</f>
        <v>fossil gas: natural gas,fossil liquids: diesel</v>
      </c>
      <c r="D5911" t="s">
        <v>3239</v>
      </c>
      <c r="E5911" t="s">
        <v>3258</v>
      </c>
      <c r="H5911" t="s">
        <v>3438</v>
      </c>
      <c r="I5911">
        <v>126.25</v>
      </c>
      <c r="J5911" t="s">
        <v>3446</v>
      </c>
      <c r="K5911">
        <v>2000</v>
      </c>
      <c r="L5911" t="s">
        <v>29</v>
      </c>
      <c r="M5911" t="s">
        <v>29</v>
      </c>
      <c r="N5911">
        <v>20.933582999999999</v>
      </c>
      <c r="O5911">
        <v>-89.699167000000003</v>
      </c>
      <c r="P5911" t="s">
        <v>3549</v>
      </c>
      <c r="Q5911" s="3">
        <f>Table1[[#This Row],[Capacity (MW)]]*0.395*8760*10^-6</f>
        <v>0.43685025000000005</v>
      </c>
      <c r="R5911" s="3" cm="1">
        <f t="array" ref="R5911">AVERAGE(VLOOKUP(_xlfn.TEXTSPLIT(Table1[[#This Row],[Fuel (no space after comma)]], ","), FuelList_Final_EF!$A$2:$B$65, 2, FALSE))</f>
        <v>65.583341148886291</v>
      </c>
      <c r="S5911" s="3">
        <f>Table1[[#This Row],[Generation (TWh)]]*10^9*VLOOKUP(Table1[[#This Row],[Turbine/Engine Technology]],Technology_HR!$A$2:$B$11,2,FALSE)*10^-6</f>
        <v>3297782.5372500005</v>
      </c>
      <c r="T5911" s="5">
        <f>Table1[[#This Row],[Fuel Consumption (mmBtu)]]*Table1[[#This Row],[Emission Factor (kg CO2/ mmBtu)]]*10^3</f>
        <v>216279597175.30658</v>
      </c>
      <c r="U5911" s="3">
        <f>Table1[[#This Row],[Emissions (g CO2)]]/(Table1[[#This Row],[Generation (TWh)]]*10^9)</f>
        <v>495.08864233294258</v>
      </c>
    </row>
    <row r="5912" spans="1:21" x14ac:dyDescent="0.35">
      <c r="A5912" t="s">
        <v>1624</v>
      </c>
      <c r="B5912" t="s">
        <v>3240</v>
      </c>
      <c r="C5912" t="str">
        <f>SUBSTITUTE(Table1[[#This Row],[Fuel]],", ",",")</f>
        <v>fossil gas: natural gas,fossil liquids: diesel</v>
      </c>
      <c r="D5912" t="s">
        <v>3239</v>
      </c>
      <c r="E5912" t="s">
        <v>3258</v>
      </c>
      <c r="H5912" t="s">
        <v>3438</v>
      </c>
      <c r="I5912">
        <v>378.75</v>
      </c>
      <c r="J5912" t="s">
        <v>3446</v>
      </c>
      <c r="K5912">
        <v>2000</v>
      </c>
      <c r="L5912" t="s">
        <v>29</v>
      </c>
      <c r="M5912" t="s">
        <v>29</v>
      </c>
      <c r="N5912">
        <v>20.933582999999999</v>
      </c>
      <c r="O5912">
        <v>-89.699167000000003</v>
      </c>
      <c r="P5912" t="s">
        <v>3549</v>
      </c>
      <c r="Q5912" s="3">
        <f>Table1[[#This Row],[Capacity (MW)]]*0.395*8760*10^-6</f>
        <v>1.3105507500000002</v>
      </c>
      <c r="R5912" s="3" cm="1">
        <f t="array" ref="R5912">AVERAGE(VLOOKUP(_xlfn.TEXTSPLIT(Table1[[#This Row],[Fuel (no space after comma)]], ","), FuelList_Final_EF!$A$2:$B$65, 2, FALSE))</f>
        <v>65.583341148886291</v>
      </c>
      <c r="S5912" s="3">
        <f>Table1[[#This Row],[Generation (TWh)]]*10^9*VLOOKUP(Table1[[#This Row],[Turbine/Engine Technology]],Technology_HR!$A$2:$B$11,2,FALSE)*10^-6</f>
        <v>9893347.6117500011</v>
      </c>
      <c r="T5912" s="5">
        <f>Table1[[#This Row],[Fuel Consumption (mmBtu)]]*Table1[[#This Row],[Emission Factor (kg CO2/ mmBtu)]]*10^3</f>
        <v>648838791525.9198</v>
      </c>
      <c r="U5912" s="3">
        <f>Table1[[#This Row],[Emissions (g CO2)]]/(Table1[[#This Row],[Generation (TWh)]]*10^9)</f>
        <v>495.08864233294258</v>
      </c>
    </row>
    <row r="5913" spans="1:21" x14ac:dyDescent="0.35">
      <c r="A5913" t="s">
        <v>1612</v>
      </c>
      <c r="B5913" t="s">
        <v>3239</v>
      </c>
      <c r="C5913" t="str">
        <f>SUBSTITUTE(Table1[[#This Row],[Fuel]],", ",",")</f>
        <v>fossil gas: natural gas</v>
      </c>
      <c r="D5913" t="s">
        <v>3239</v>
      </c>
      <c r="H5913" t="s">
        <v>3438</v>
      </c>
      <c r="I5913">
        <v>573</v>
      </c>
      <c r="J5913" t="s">
        <v>3452</v>
      </c>
      <c r="K5913" t="s">
        <v>29</v>
      </c>
      <c r="L5913" t="s">
        <v>29</v>
      </c>
      <c r="M5913" t="s">
        <v>29</v>
      </c>
      <c r="N5913">
        <v>20.9222</v>
      </c>
      <c r="O5913">
        <v>-89.540400000000005</v>
      </c>
      <c r="P5913" t="s">
        <v>3549</v>
      </c>
      <c r="Q5913" s="3">
        <f>Table1[[#This Row],[Capacity (MW)]]*0.395*8760*10^-6</f>
        <v>1.9826946000000001</v>
      </c>
      <c r="R5913" s="3" cm="1">
        <f t="array" ref="R5913">AVERAGE(VLOOKUP(_xlfn.TEXTSPLIT(Table1[[#This Row],[Fuel (no space after comma)]], ","), FuelList_Final_EF!$A$2:$B$65, 2, FALSE))</f>
        <v>53.06</v>
      </c>
      <c r="S5913" s="3">
        <f>Table1[[#This Row],[Generation (TWh)]]*10^9*VLOOKUP(Table1[[#This Row],[Turbine/Engine Technology]],Technology_HR!$A$2:$B$11,2,FALSE)*10^-6</f>
        <v>14967361.535399999</v>
      </c>
      <c r="T5913" s="5">
        <f>Table1[[#This Row],[Fuel Consumption (mmBtu)]]*Table1[[#This Row],[Emission Factor (kg CO2/ mmBtu)]]*10^3</f>
        <v>794168203068.32397</v>
      </c>
      <c r="U5913" s="3">
        <f>Table1[[#This Row],[Emissions (g CO2)]]/(Table1[[#This Row],[Generation (TWh)]]*10^9)</f>
        <v>400.54993999999999</v>
      </c>
    </row>
    <row r="5914" spans="1:21" x14ac:dyDescent="0.35">
      <c r="A5914" t="s">
        <v>1595</v>
      </c>
      <c r="B5914" t="s">
        <v>3240</v>
      </c>
      <c r="C5914" t="str">
        <f>SUBSTITUTE(Table1[[#This Row],[Fuel]],", ",",")</f>
        <v>fossil gas: natural gas,fossil liquids: diesel</v>
      </c>
      <c r="D5914" t="s">
        <v>3239</v>
      </c>
      <c r="E5914" t="s">
        <v>3258</v>
      </c>
      <c r="H5914" t="s">
        <v>3437</v>
      </c>
      <c r="I5914">
        <v>441.6</v>
      </c>
      <c r="J5914" t="s">
        <v>3446</v>
      </c>
      <c r="K5914">
        <v>2023</v>
      </c>
      <c r="L5914" t="s">
        <v>29</v>
      </c>
      <c r="M5914" t="s">
        <v>29</v>
      </c>
      <c r="N5914">
        <v>32.565019999999997</v>
      </c>
      <c r="O5914">
        <v>-115.28905</v>
      </c>
      <c r="P5914" t="s">
        <v>3549</v>
      </c>
      <c r="Q5914" s="3">
        <f>Table1[[#This Row],[Capacity (MW)]]*0.395*8760*10^-6</f>
        <v>1.5280243200000001</v>
      </c>
      <c r="R5914" s="3" cm="1">
        <f t="array" ref="R5914">AVERAGE(VLOOKUP(_xlfn.TEXTSPLIT(Table1[[#This Row],[Fuel (no space after comma)]], ","), FuelList_Final_EF!$A$2:$B$65, 2, FALSE))</f>
        <v>65.583341148886291</v>
      </c>
      <c r="S5914" s="3">
        <f>Table1[[#This Row],[Generation (TWh)]]*10^9*VLOOKUP(Table1[[#This Row],[Turbine/Engine Technology]],Technology_HR!$A$2:$B$11,2,FALSE)*10^-6</f>
        <v>13599416.447999999</v>
      </c>
      <c r="T5914" s="5">
        <f>Table1[[#This Row],[Fuel Consumption (mmBtu)]]*Table1[[#This Row],[Emission Factor (kg CO2/ mmBtu)]]*10^3</f>
        <v>891895168334.95935</v>
      </c>
      <c r="U5914" s="3">
        <f>Table1[[#This Row],[Emissions (g CO2)]]/(Table1[[#This Row],[Generation (TWh)]]*10^9)</f>
        <v>583.69173622508788</v>
      </c>
    </row>
    <row r="5915" spans="1:21" x14ac:dyDescent="0.35">
      <c r="A5915" t="s">
        <v>1625</v>
      </c>
      <c r="B5915" t="s">
        <v>3239</v>
      </c>
      <c r="C5915" t="str">
        <f>SUBSTITUTE(Table1[[#This Row],[Fuel]],", ",",")</f>
        <v>fossil gas: natural gas</v>
      </c>
      <c r="D5915" t="s">
        <v>3239</v>
      </c>
      <c r="H5915" t="s">
        <v>3437</v>
      </c>
      <c r="I5915">
        <v>141</v>
      </c>
      <c r="J5915" t="s">
        <v>3449</v>
      </c>
      <c r="K5915">
        <v>2029</v>
      </c>
      <c r="L5915" t="s">
        <v>29</v>
      </c>
      <c r="M5915" t="s">
        <v>29</v>
      </c>
      <c r="N5915">
        <v>29.905837999999999</v>
      </c>
      <c r="O5915">
        <v>-112.68803800000001</v>
      </c>
      <c r="P5915" t="s">
        <v>3549</v>
      </c>
      <c r="Q5915" s="3">
        <f>Table1[[#This Row],[Capacity (MW)]]*0.395*8760*10^-6</f>
        <v>0.48788819999999999</v>
      </c>
      <c r="R5915" s="3" cm="1">
        <f t="array" ref="R5915">AVERAGE(VLOOKUP(_xlfn.TEXTSPLIT(Table1[[#This Row],[Fuel (no space after comma)]], ","), FuelList_Final_EF!$A$2:$B$65, 2, FALSE))</f>
        <v>53.06</v>
      </c>
      <c r="S5915" s="3">
        <f>Table1[[#This Row],[Generation (TWh)]]*10^9*VLOOKUP(Table1[[#This Row],[Turbine/Engine Technology]],Technology_HR!$A$2:$B$11,2,FALSE)*10^-6</f>
        <v>4342204.9799999995</v>
      </c>
      <c r="T5915" s="5">
        <f>Table1[[#This Row],[Fuel Consumption (mmBtu)]]*Table1[[#This Row],[Emission Factor (kg CO2/ mmBtu)]]*10^3</f>
        <v>230397396238.79999</v>
      </c>
      <c r="U5915" s="3">
        <f>Table1[[#This Row],[Emissions (g CO2)]]/(Table1[[#This Row],[Generation (TWh)]]*10^9)</f>
        <v>472.23399999999998</v>
      </c>
    </row>
    <row r="5916" spans="1:21" x14ac:dyDescent="0.35">
      <c r="A5916" t="s">
        <v>1619</v>
      </c>
      <c r="B5916" t="s">
        <v>3239</v>
      </c>
      <c r="C5916" t="str">
        <f>SUBSTITUTE(Table1[[#This Row],[Fuel]],", ",",")</f>
        <v>fossil gas: natural gas</v>
      </c>
      <c r="D5916" t="s">
        <v>3239</v>
      </c>
      <c r="H5916" t="s">
        <v>3438</v>
      </c>
      <c r="I5916">
        <v>364</v>
      </c>
      <c r="J5916" t="s">
        <v>3446</v>
      </c>
      <c r="K5916">
        <v>2003</v>
      </c>
      <c r="L5916" t="s">
        <v>29</v>
      </c>
      <c r="M5916" t="s">
        <v>29</v>
      </c>
      <c r="N5916">
        <v>31.222221999999999</v>
      </c>
      <c r="O5916">
        <v>-109.608056</v>
      </c>
      <c r="P5916" t="s">
        <v>3549</v>
      </c>
      <c r="Q5916" s="3">
        <f>Table1[[#This Row],[Capacity (MW)]]*0.395*8760*10^-6</f>
        <v>1.2595128</v>
      </c>
      <c r="R5916" s="3" cm="1">
        <f t="array" ref="R5916">AVERAGE(VLOOKUP(_xlfn.TEXTSPLIT(Table1[[#This Row],[Fuel (no space after comma)]], ","), FuelList_Final_EF!$A$2:$B$65, 2, FALSE))</f>
        <v>53.06</v>
      </c>
      <c r="S5916" s="3">
        <f>Table1[[#This Row],[Generation (TWh)]]*10^9*VLOOKUP(Table1[[#This Row],[Turbine/Engine Technology]],Technology_HR!$A$2:$B$11,2,FALSE)*10^-6</f>
        <v>9508062.1272</v>
      </c>
      <c r="T5916" s="5">
        <f>Table1[[#This Row],[Fuel Consumption (mmBtu)]]*Table1[[#This Row],[Emission Factor (kg CO2/ mmBtu)]]*10^3</f>
        <v>504497776469.23199</v>
      </c>
      <c r="U5916" s="3">
        <f>Table1[[#This Row],[Emissions (g CO2)]]/(Table1[[#This Row],[Generation (TWh)]]*10^9)</f>
        <v>400.54993999999999</v>
      </c>
    </row>
    <row r="5917" spans="1:21" x14ac:dyDescent="0.35">
      <c r="A5917" t="s">
        <v>1600</v>
      </c>
      <c r="B5917" t="s">
        <v>3239</v>
      </c>
      <c r="C5917" t="str">
        <f>SUBSTITUTE(Table1[[#This Row],[Fuel]],", ",",")</f>
        <v>fossil gas: natural gas</v>
      </c>
      <c r="D5917" t="s">
        <v>3239</v>
      </c>
      <c r="H5917" t="s">
        <v>3438</v>
      </c>
      <c r="I5917">
        <v>878</v>
      </c>
      <c r="J5917" t="s">
        <v>3446</v>
      </c>
      <c r="K5917">
        <v>2019</v>
      </c>
      <c r="L5917" t="s">
        <v>29</v>
      </c>
      <c r="M5917" t="s">
        <v>29</v>
      </c>
      <c r="N5917">
        <v>25.866803999999998</v>
      </c>
      <c r="O5917">
        <v>-100.369551</v>
      </c>
      <c r="P5917" t="s">
        <v>3549</v>
      </c>
      <c r="Q5917" s="3">
        <f>Table1[[#This Row],[Capacity (MW)]]*0.395*8760*10^-6</f>
        <v>3.0380555999999999</v>
      </c>
      <c r="R5917" s="3" cm="1">
        <f t="array" ref="R5917">AVERAGE(VLOOKUP(_xlfn.TEXTSPLIT(Table1[[#This Row],[Fuel (no space after comma)]], ","), FuelList_Final_EF!$A$2:$B$65, 2, FALSE))</f>
        <v>53.06</v>
      </c>
      <c r="S5917" s="3">
        <f>Table1[[#This Row],[Generation (TWh)]]*10^9*VLOOKUP(Table1[[#This Row],[Turbine/Engine Technology]],Technology_HR!$A$2:$B$11,2,FALSE)*10^-6</f>
        <v>22934281.724399999</v>
      </c>
      <c r="T5917" s="5">
        <f>Table1[[#This Row],[Fuel Consumption (mmBtu)]]*Table1[[#This Row],[Emission Factor (kg CO2/ mmBtu)]]*10^3</f>
        <v>1216892988296.6641</v>
      </c>
      <c r="U5917" s="3">
        <f>Table1[[#This Row],[Emissions (g CO2)]]/(Table1[[#This Row],[Generation (TWh)]]*10^9)</f>
        <v>400.54993999999999</v>
      </c>
    </row>
    <row r="5918" spans="1:21" x14ac:dyDescent="0.35">
      <c r="A5918" t="s">
        <v>1619</v>
      </c>
      <c r="B5918" t="s">
        <v>3239</v>
      </c>
      <c r="C5918" t="str">
        <f>SUBSTITUTE(Table1[[#This Row],[Fuel]],", ",",")</f>
        <v>fossil gas: natural gas</v>
      </c>
      <c r="D5918" t="s">
        <v>3239</v>
      </c>
      <c r="H5918" t="s">
        <v>3438</v>
      </c>
      <c r="I5918">
        <v>570</v>
      </c>
      <c r="J5918" t="s">
        <v>3446</v>
      </c>
      <c r="K5918">
        <v>2010</v>
      </c>
      <c r="L5918" t="s">
        <v>29</v>
      </c>
      <c r="M5918" t="s">
        <v>29</v>
      </c>
      <c r="N5918">
        <v>24.229666999999999</v>
      </c>
      <c r="O5918">
        <v>-104.47959400000001</v>
      </c>
      <c r="P5918" t="s">
        <v>3549</v>
      </c>
      <c r="Q5918" s="3">
        <f>Table1[[#This Row],[Capacity (MW)]]*0.395*8760*10^-6</f>
        <v>1.9723139999999999</v>
      </c>
      <c r="R5918" s="3" cm="1">
        <f t="array" ref="R5918">AVERAGE(VLOOKUP(_xlfn.TEXTSPLIT(Table1[[#This Row],[Fuel (no space after comma)]], ","), FuelList_Final_EF!$A$2:$B$65, 2, FALSE))</f>
        <v>53.06</v>
      </c>
      <c r="S5918" s="3">
        <f>Table1[[#This Row],[Generation (TWh)]]*10^9*VLOOKUP(Table1[[#This Row],[Turbine/Engine Technology]],Technology_HR!$A$2:$B$11,2,FALSE)*10^-6</f>
        <v>14888998.386</v>
      </c>
      <c r="T5918" s="5">
        <f>Table1[[#This Row],[Fuel Consumption (mmBtu)]]*Table1[[#This Row],[Emission Factor (kg CO2/ mmBtu)]]*10^3</f>
        <v>790010254361.16003</v>
      </c>
      <c r="U5918" s="3">
        <f>Table1[[#This Row],[Emissions (g CO2)]]/(Table1[[#This Row],[Generation (TWh)]]*10^9)</f>
        <v>400.54993999999999</v>
      </c>
    </row>
    <row r="5919" spans="1:21" x14ac:dyDescent="0.35">
      <c r="A5919" t="s">
        <v>1626</v>
      </c>
      <c r="B5919" t="s">
        <v>3239</v>
      </c>
      <c r="C5919" t="str">
        <f>SUBSTITUTE(Table1[[#This Row],[Fuel]],", ",",")</f>
        <v>fossil gas: natural gas</v>
      </c>
      <c r="D5919" t="s">
        <v>3239</v>
      </c>
      <c r="H5919" t="s">
        <v>3438</v>
      </c>
      <c r="I5919">
        <v>433</v>
      </c>
      <c r="J5919" t="s">
        <v>3446</v>
      </c>
      <c r="K5919">
        <v>2014</v>
      </c>
      <c r="L5919" t="s">
        <v>29</v>
      </c>
      <c r="M5919" t="s">
        <v>29</v>
      </c>
      <c r="N5919">
        <v>28.442228</v>
      </c>
      <c r="O5919">
        <v>-105.917716</v>
      </c>
      <c r="P5919" t="s">
        <v>3549</v>
      </c>
      <c r="Q5919" s="3">
        <f>Table1[[#This Row],[Capacity (MW)]]*0.395*8760*10^-6</f>
        <v>1.4982665999999998</v>
      </c>
      <c r="R5919" s="3" cm="1">
        <f t="array" ref="R5919">AVERAGE(VLOOKUP(_xlfn.TEXTSPLIT(Table1[[#This Row],[Fuel (no space after comma)]], ","), FuelList_Final_EF!$A$2:$B$65, 2, FALSE))</f>
        <v>53.06</v>
      </c>
      <c r="S5919" s="3">
        <f>Table1[[#This Row],[Generation (TWh)]]*10^9*VLOOKUP(Table1[[#This Row],[Turbine/Engine Technology]],Technology_HR!$A$2:$B$11,2,FALSE)*10^-6</f>
        <v>11310414.563399997</v>
      </c>
      <c r="T5919" s="5">
        <f>Table1[[#This Row],[Fuel Consumption (mmBtu)]]*Table1[[#This Row],[Emission Factor (kg CO2/ mmBtu)]]*10^3</f>
        <v>600130596734.00391</v>
      </c>
      <c r="U5919" s="3">
        <f>Table1[[#This Row],[Emissions (g CO2)]]/(Table1[[#This Row],[Generation (TWh)]]*10^9)</f>
        <v>400.54993999999999</v>
      </c>
    </row>
    <row r="5920" spans="1:21" x14ac:dyDescent="0.35">
      <c r="A5920" t="s">
        <v>1595</v>
      </c>
      <c r="B5920" t="s">
        <v>3240</v>
      </c>
      <c r="C5920" t="str">
        <f>SUBSTITUTE(Table1[[#This Row],[Fuel]],", ",",")</f>
        <v>fossil gas: natural gas,fossil liquids: diesel</v>
      </c>
      <c r="D5920" t="s">
        <v>3239</v>
      </c>
      <c r="E5920" t="s">
        <v>3258</v>
      </c>
      <c r="H5920" t="s">
        <v>3437</v>
      </c>
      <c r="I5920">
        <v>220</v>
      </c>
      <c r="J5920" t="s">
        <v>3446</v>
      </c>
      <c r="K5920">
        <v>2023</v>
      </c>
      <c r="L5920" t="s">
        <v>29</v>
      </c>
      <c r="M5920" t="s">
        <v>29</v>
      </c>
      <c r="N5920">
        <v>32.417540000000002</v>
      </c>
      <c r="O5920">
        <v>-114.71719</v>
      </c>
      <c r="P5920" t="s">
        <v>3549</v>
      </c>
      <c r="Q5920" s="3">
        <f>Table1[[#This Row],[Capacity (MW)]]*0.395*8760*10^-6</f>
        <v>0.76124399999999992</v>
      </c>
      <c r="R5920" s="3" cm="1">
        <f t="array" ref="R5920">AVERAGE(VLOOKUP(_xlfn.TEXTSPLIT(Table1[[#This Row],[Fuel (no space after comma)]], ","), FuelList_Final_EF!$A$2:$B$65, 2, FALSE))</f>
        <v>65.583341148886291</v>
      </c>
      <c r="S5920" s="3">
        <f>Table1[[#This Row],[Generation (TWh)]]*10^9*VLOOKUP(Table1[[#This Row],[Turbine/Engine Technology]],Technology_HR!$A$2:$B$11,2,FALSE)*10^-6</f>
        <v>6775071.5999999987</v>
      </c>
      <c r="T5920" s="5">
        <f>Table1[[#This Row],[Fuel Consumption (mmBtu)]]*Table1[[#This Row],[Emission Factor (kg CO2/ mmBtu)]]*10^3</f>
        <v>444331832050.93079</v>
      </c>
      <c r="U5920" s="3">
        <f>Table1[[#This Row],[Emissions (g CO2)]]/(Table1[[#This Row],[Generation (TWh)]]*10^9)</f>
        <v>583.69173622508799</v>
      </c>
    </row>
    <row r="5921" spans="1:21" x14ac:dyDescent="0.35">
      <c r="A5921" t="s">
        <v>1627</v>
      </c>
      <c r="B5921" t="s">
        <v>3239</v>
      </c>
      <c r="C5921" t="str">
        <f>SUBSTITUTE(Table1[[#This Row],[Fuel]],", ",",")</f>
        <v>fossil gas: natural gas</v>
      </c>
      <c r="D5921" t="s">
        <v>3239</v>
      </c>
      <c r="H5921" t="s">
        <v>3437</v>
      </c>
      <c r="I5921">
        <v>130.9</v>
      </c>
      <c r="J5921" t="s">
        <v>3446</v>
      </c>
      <c r="K5921">
        <v>2018</v>
      </c>
      <c r="L5921" t="s">
        <v>29</v>
      </c>
      <c r="M5921" t="s">
        <v>29</v>
      </c>
      <c r="N5921">
        <v>25.744821000000002</v>
      </c>
      <c r="O5921">
        <v>-100.05686</v>
      </c>
      <c r="P5921" t="s">
        <v>3549</v>
      </c>
      <c r="Q5921" s="3">
        <f>Table1[[#This Row],[Capacity (MW)]]*0.395*8760*10^-6</f>
        <v>0.45294018000000003</v>
      </c>
      <c r="R5921" s="3" cm="1">
        <f t="array" ref="R5921">AVERAGE(VLOOKUP(_xlfn.TEXTSPLIT(Table1[[#This Row],[Fuel (no space after comma)]], ","), FuelList_Final_EF!$A$2:$B$65, 2, FALSE))</f>
        <v>53.06</v>
      </c>
      <c r="S5921" s="3">
        <f>Table1[[#This Row],[Generation (TWh)]]*10^9*VLOOKUP(Table1[[#This Row],[Turbine/Engine Technology]],Technology_HR!$A$2:$B$11,2,FALSE)*10^-6</f>
        <v>4031167.602</v>
      </c>
      <c r="T5921" s="5">
        <f>Table1[[#This Row],[Fuel Consumption (mmBtu)]]*Table1[[#This Row],[Emission Factor (kg CO2/ mmBtu)]]*10^3</f>
        <v>213893752962.12</v>
      </c>
      <c r="U5921" s="3">
        <f>Table1[[#This Row],[Emissions (g CO2)]]/(Table1[[#This Row],[Generation (TWh)]]*10^9)</f>
        <v>472.23399999999998</v>
      </c>
    </row>
    <row r="5922" spans="1:21" x14ac:dyDescent="0.35">
      <c r="A5922" t="s">
        <v>1628</v>
      </c>
      <c r="B5922" t="s">
        <v>3239</v>
      </c>
      <c r="C5922" t="str">
        <f>SUBSTITUTE(Table1[[#This Row],[Fuel]],", ",",")</f>
        <v>fossil gas: natural gas</v>
      </c>
      <c r="D5922" t="s">
        <v>3239</v>
      </c>
      <c r="H5922" t="s">
        <v>3438</v>
      </c>
      <c r="I5922">
        <v>900</v>
      </c>
      <c r="J5922" t="s">
        <v>3446</v>
      </c>
      <c r="K5922">
        <v>2016</v>
      </c>
      <c r="L5922" t="s">
        <v>29</v>
      </c>
      <c r="M5922" t="s">
        <v>29</v>
      </c>
      <c r="N5922">
        <v>25.721429000000001</v>
      </c>
      <c r="O5922">
        <v>-99.972095999999993</v>
      </c>
      <c r="P5922" t="s">
        <v>3549</v>
      </c>
      <c r="Q5922" s="3">
        <f>Table1[[#This Row],[Capacity (MW)]]*0.395*8760*10^-6</f>
        <v>3.1141799999999997</v>
      </c>
      <c r="R5922" s="3" cm="1">
        <f t="array" ref="R5922">AVERAGE(VLOOKUP(_xlfn.TEXTSPLIT(Table1[[#This Row],[Fuel (no space after comma)]], ","), FuelList_Final_EF!$A$2:$B$65, 2, FALSE))</f>
        <v>53.06</v>
      </c>
      <c r="S5922" s="3">
        <f>Table1[[#This Row],[Generation (TWh)]]*10^9*VLOOKUP(Table1[[#This Row],[Turbine/Engine Technology]],Technology_HR!$A$2:$B$11,2,FALSE)*10^-6</f>
        <v>23508944.819999997</v>
      </c>
      <c r="T5922" s="5">
        <f>Table1[[#This Row],[Fuel Consumption (mmBtu)]]*Table1[[#This Row],[Emission Factor (kg CO2/ mmBtu)]]*10^3</f>
        <v>1247384612149.2</v>
      </c>
      <c r="U5922" s="3">
        <f>Table1[[#This Row],[Emissions (g CO2)]]/(Table1[[#This Row],[Generation (TWh)]]*10^9)</f>
        <v>400.54994000000005</v>
      </c>
    </row>
    <row r="5923" spans="1:21" x14ac:dyDescent="0.35">
      <c r="A5923" t="s">
        <v>1613</v>
      </c>
      <c r="B5923" t="s">
        <v>3239</v>
      </c>
      <c r="C5923" t="str">
        <f>SUBSTITUTE(Table1[[#This Row],[Fuel]],", ",",")</f>
        <v>fossil gas: natural gas</v>
      </c>
      <c r="D5923" t="s">
        <v>3239</v>
      </c>
      <c r="H5923" t="s">
        <v>3438</v>
      </c>
      <c r="I5923">
        <v>150</v>
      </c>
      <c r="J5923" t="s">
        <v>3451</v>
      </c>
      <c r="K5923" t="s">
        <v>29</v>
      </c>
      <c r="L5923" t="s">
        <v>29</v>
      </c>
      <c r="M5923" t="s">
        <v>29</v>
      </c>
      <c r="N5923">
        <v>20.136009000000001</v>
      </c>
      <c r="O5923">
        <v>-99.968491999999998</v>
      </c>
      <c r="P5923" t="s">
        <v>3549</v>
      </c>
      <c r="Q5923" s="3">
        <f>Table1[[#This Row],[Capacity (MW)]]*0.395*8760*10^-6</f>
        <v>0.51902999999999999</v>
      </c>
      <c r="R5923" s="3" cm="1">
        <f t="array" ref="R5923">AVERAGE(VLOOKUP(_xlfn.TEXTSPLIT(Table1[[#This Row],[Fuel (no space after comma)]], ","), FuelList_Final_EF!$A$2:$B$65, 2, FALSE))</f>
        <v>53.06</v>
      </c>
      <c r="S5923" s="3">
        <f>Table1[[#This Row],[Generation (TWh)]]*10^9*VLOOKUP(Table1[[#This Row],[Turbine/Engine Technology]],Technology_HR!$A$2:$B$11,2,FALSE)*10^-6</f>
        <v>3918157.4699999997</v>
      </c>
      <c r="T5923" s="5">
        <f>Table1[[#This Row],[Fuel Consumption (mmBtu)]]*Table1[[#This Row],[Emission Factor (kg CO2/ mmBtu)]]*10^3</f>
        <v>207897435358.19998</v>
      </c>
      <c r="U5923" s="3">
        <f>Table1[[#This Row],[Emissions (g CO2)]]/(Table1[[#This Row],[Generation (TWh)]]*10^9)</f>
        <v>400.54993999999999</v>
      </c>
    </row>
    <row r="5924" spans="1:21" x14ac:dyDescent="0.35">
      <c r="A5924" t="s">
        <v>1595</v>
      </c>
      <c r="B5924" t="s">
        <v>3239</v>
      </c>
      <c r="C5924" t="str">
        <f>SUBSTITUTE(Table1[[#This Row],[Fuel]],", ",",")</f>
        <v>fossil gas: natural gas</v>
      </c>
      <c r="D5924" t="s">
        <v>3239</v>
      </c>
      <c r="H5924" t="s">
        <v>3438</v>
      </c>
      <c r="I5924">
        <v>232</v>
      </c>
      <c r="J5924" t="s">
        <v>3446</v>
      </c>
      <c r="K5924">
        <v>2016</v>
      </c>
      <c r="L5924" t="s">
        <v>29</v>
      </c>
      <c r="M5924" t="s">
        <v>29</v>
      </c>
      <c r="N5924">
        <v>20.525791999999999</v>
      </c>
      <c r="O5924">
        <v>-97.493300000000005</v>
      </c>
      <c r="P5924" t="s">
        <v>3549</v>
      </c>
      <c r="Q5924" s="3">
        <f>Table1[[#This Row],[Capacity (MW)]]*0.395*8760*10^-6</f>
        <v>0.80276639999999999</v>
      </c>
      <c r="R5924" s="3" cm="1">
        <f t="array" ref="R5924">AVERAGE(VLOOKUP(_xlfn.TEXTSPLIT(Table1[[#This Row],[Fuel (no space after comma)]], ","), FuelList_Final_EF!$A$2:$B$65, 2, FALSE))</f>
        <v>53.06</v>
      </c>
      <c r="S5924" s="3">
        <f>Table1[[#This Row],[Generation (TWh)]]*10^9*VLOOKUP(Table1[[#This Row],[Turbine/Engine Technology]],Technology_HR!$A$2:$B$11,2,FALSE)*10^-6</f>
        <v>6060083.5535999993</v>
      </c>
      <c r="T5924" s="5">
        <f>Table1[[#This Row],[Fuel Consumption (mmBtu)]]*Table1[[#This Row],[Emission Factor (kg CO2/ mmBtu)]]*10^3</f>
        <v>321548033354.01593</v>
      </c>
      <c r="U5924" s="3">
        <f>Table1[[#This Row],[Emissions (g CO2)]]/(Table1[[#This Row],[Generation (TWh)]]*10^9)</f>
        <v>400.54993999999994</v>
      </c>
    </row>
    <row r="5925" spans="1:21" x14ac:dyDescent="0.35">
      <c r="A5925" t="s">
        <v>1629</v>
      </c>
      <c r="B5925" t="s">
        <v>3239</v>
      </c>
      <c r="C5925" t="str">
        <f>SUBSTITUTE(Table1[[#This Row],[Fuel]],", ",",")</f>
        <v>fossil gas: natural gas</v>
      </c>
      <c r="D5925" t="s">
        <v>3239</v>
      </c>
      <c r="H5925" t="s">
        <v>3438</v>
      </c>
      <c r="I5925">
        <v>1000</v>
      </c>
      <c r="J5925" t="s">
        <v>3452</v>
      </c>
      <c r="K5925" t="s">
        <v>29</v>
      </c>
      <c r="L5925" t="s">
        <v>29</v>
      </c>
      <c r="M5925" t="s">
        <v>29</v>
      </c>
      <c r="N5925">
        <v>20.517827</v>
      </c>
      <c r="O5925">
        <v>-103.182686</v>
      </c>
      <c r="P5925" t="s">
        <v>3549</v>
      </c>
      <c r="Q5925" s="3">
        <f>Table1[[#This Row],[Capacity (MW)]]*0.395*8760*10^-6</f>
        <v>3.4601999999999999</v>
      </c>
      <c r="R5925" s="3" cm="1">
        <f t="array" ref="R5925">AVERAGE(VLOOKUP(_xlfn.TEXTSPLIT(Table1[[#This Row],[Fuel (no space after comma)]], ","), FuelList_Final_EF!$A$2:$B$65, 2, FALSE))</f>
        <v>53.06</v>
      </c>
      <c r="S5925" s="3">
        <f>Table1[[#This Row],[Generation (TWh)]]*10^9*VLOOKUP(Table1[[#This Row],[Turbine/Engine Technology]],Technology_HR!$A$2:$B$11,2,FALSE)*10^-6</f>
        <v>26121049.799999997</v>
      </c>
      <c r="T5925" s="5">
        <f>Table1[[#This Row],[Fuel Consumption (mmBtu)]]*Table1[[#This Row],[Emission Factor (kg CO2/ mmBtu)]]*10^3</f>
        <v>1385982902388</v>
      </c>
      <c r="U5925" s="3">
        <f>Table1[[#This Row],[Emissions (g CO2)]]/(Table1[[#This Row],[Generation (TWh)]]*10^9)</f>
        <v>400.54993999999999</v>
      </c>
    </row>
    <row r="5926" spans="1:21" x14ac:dyDescent="0.35">
      <c r="A5926" t="s">
        <v>1595</v>
      </c>
      <c r="B5926" t="s">
        <v>3251</v>
      </c>
      <c r="C5926" t="str">
        <f>SUBSTITUTE(Table1[[#This Row],[Fuel]],", ",",")</f>
        <v>fossil liquids: heavy fuel oil,fossil gas: natural gas</v>
      </c>
      <c r="D5926" t="s">
        <v>3241</v>
      </c>
      <c r="E5926" t="s">
        <v>3239</v>
      </c>
      <c r="H5926" t="s">
        <v>3440</v>
      </c>
      <c r="I5926">
        <v>160</v>
      </c>
      <c r="J5926" t="s">
        <v>3446</v>
      </c>
      <c r="K5926">
        <v>1989</v>
      </c>
      <c r="L5926" t="s">
        <v>29</v>
      </c>
      <c r="M5926" t="s">
        <v>29</v>
      </c>
      <c r="N5926">
        <v>32.368276999999999</v>
      </c>
      <c r="O5926">
        <v>-117.07188499999999</v>
      </c>
      <c r="P5926" t="s">
        <v>3549</v>
      </c>
      <c r="Q5926" s="3">
        <f>Table1[[#This Row],[Capacity (MW)]]*0.395*8760*10^-6</f>
        <v>0.55363200000000001</v>
      </c>
      <c r="R5926" s="3" cm="1">
        <f t="array" ref="R5926">AVERAGE(VLOOKUP(_xlfn.TEXTSPLIT(Table1[[#This Row],[Fuel (no space after comma)]], ","), FuelList_Final_EF!$A$2:$B$65, 2, FALSE))</f>
        <v>67.331265155508703</v>
      </c>
      <c r="S5926" s="3">
        <f>Table1[[#This Row],[Generation (TWh)]]*10^9*VLOOKUP(Table1[[#This Row],[Turbine/Engine Technology]],Technology_HR!$A$2:$B$11,2,FALSE)*10^-6</f>
        <v>5694105.1200000001</v>
      </c>
      <c r="T5926" s="5">
        <f>Table1[[#This Row],[Fuel Consumption (mmBtu)]]*Table1[[#This Row],[Emission Factor (kg CO2/ mmBtu)]]*10^3</f>
        <v>383391301658.05969</v>
      </c>
      <c r="U5926" s="3">
        <f>Table1[[#This Row],[Emissions (g CO2)]]/(Table1[[#This Row],[Generation (TWh)]]*10^9)</f>
        <v>692.50206212440696</v>
      </c>
    </row>
    <row r="5927" spans="1:21" x14ac:dyDescent="0.35">
      <c r="A5927" t="s">
        <v>1595</v>
      </c>
      <c r="B5927" t="s">
        <v>3251</v>
      </c>
      <c r="C5927" t="str">
        <f>SUBSTITUTE(Table1[[#This Row],[Fuel]],", ",",")</f>
        <v>fossil liquids: heavy fuel oil,fossil gas: natural gas</v>
      </c>
      <c r="D5927" t="s">
        <v>3241</v>
      </c>
      <c r="E5927" t="s">
        <v>3239</v>
      </c>
      <c r="H5927" t="s">
        <v>3440</v>
      </c>
      <c r="I5927">
        <v>160</v>
      </c>
      <c r="J5927" t="s">
        <v>3446</v>
      </c>
      <c r="K5927">
        <v>1989</v>
      </c>
      <c r="L5927" t="s">
        <v>29</v>
      </c>
      <c r="M5927" t="s">
        <v>29</v>
      </c>
      <c r="N5927">
        <v>32.368276999999999</v>
      </c>
      <c r="O5927">
        <v>-117.07188499999999</v>
      </c>
      <c r="P5927" t="s">
        <v>3549</v>
      </c>
      <c r="Q5927" s="3">
        <f>Table1[[#This Row],[Capacity (MW)]]*0.395*8760*10^-6</f>
        <v>0.55363200000000001</v>
      </c>
      <c r="R5927" s="3" cm="1">
        <f t="array" ref="R5927">AVERAGE(VLOOKUP(_xlfn.TEXTSPLIT(Table1[[#This Row],[Fuel (no space after comma)]], ","), FuelList_Final_EF!$A$2:$B$65, 2, FALSE))</f>
        <v>67.331265155508703</v>
      </c>
      <c r="S5927" s="3">
        <f>Table1[[#This Row],[Generation (TWh)]]*10^9*VLOOKUP(Table1[[#This Row],[Turbine/Engine Technology]],Technology_HR!$A$2:$B$11,2,FALSE)*10^-6</f>
        <v>5694105.1200000001</v>
      </c>
      <c r="T5927" s="5">
        <f>Table1[[#This Row],[Fuel Consumption (mmBtu)]]*Table1[[#This Row],[Emission Factor (kg CO2/ mmBtu)]]*10^3</f>
        <v>383391301658.05969</v>
      </c>
      <c r="U5927" s="3">
        <f>Table1[[#This Row],[Emissions (g CO2)]]/(Table1[[#This Row],[Generation (TWh)]]*10^9)</f>
        <v>692.50206212440696</v>
      </c>
    </row>
    <row r="5928" spans="1:21" x14ac:dyDescent="0.35">
      <c r="A5928" t="s">
        <v>1595</v>
      </c>
      <c r="B5928" t="s">
        <v>3239</v>
      </c>
      <c r="C5928" t="str">
        <f>SUBSTITUTE(Table1[[#This Row],[Fuel]],", ",",")</f>
        <v>fossil gas: natural gas</v>
      </c>
      <c r="D5928" t="s">
        <v>3239</v>
      </c>
      <c r="H5928" t="s">
        <v>3438</v>
      </c>
      <c r="I5928">
        <v>262</v>
      </c>
      <c r="J5928" t="s">
        <v>3446</v>
      </c>
      <c r="K5928">
        <v>2001</v>
      </c>
      <c r="L5928" t="s">
        <v>29</v>
      </c>
      <c r="M5928" t="s">
        <v>29</v>
      </c>
      <c r="N5928">
        <v>32.368276999999999</v>
      </c>
      <c r="O5928">
        <v>-117.07188499999999</v>
      </c>
      <c r="P5928" t="s">
        <v>3549</v>
      </c>
      <c r="Q5928" s="3">
        <f>Table1[[#This Row],[Capacity (MW)]]*0.395*8760*10^-6</f>
        <v>0.90657239999999994</v>
      </c>
      <c r="R5928" s="3" cm="1">
        <f t="array" ref="R5928">AVERAGE(VLOOKUP(_xlfn.TEXTSPLIT(Table1[[#This Row],[Fuel (no space after comma)]], ","), FuelList_Final_EF!$A$2:$B$65, 2, FALSE))</f>
        <v>53.06</v>
      </c>
      <c r="S5928" s="3">
        <f>Table1[[#This Row],[Generation (TWh)]]*10^9*VLOOKUP(Table1[[#This Row],[Turbine/Engine Technology]],Technology_HR!$A$2:$B$11,2,FALSE)*10^-6</f>
        <v>6843715.0475999992</v>
      </c>
      <c r="T5928" s="5">
        <f>Table1[[#This Row],[Fuel Consumption (mmBtu)]]*Table1[[#This Row],[Emission Factor (kg CO2/ mmBtu)]]*10^3</f>
        <v>363127520425.65594</v>
      </c>
      <c r="U5928" s="3">
        <f>Table1[[#This Row],[Emissions (g CO2)]]/(Table1[[#This Row],[Generation (TWh)]]*10^9)</f>
        <v>400.54993999999994</v>
      </c>
    </row>
    <row r="5929" spans="1:21" x14ac:dyDescent="0.35">
      <c r="A5929" t="s">
        <v>1595</v>
      </c>
      <c r="B5929" t="s">
        <v>3239</v>
      </c>
      <c r="C5929" t="str">
        <f>SUBSTITUTE(Table1[[#This Row],[Fuel]],", ",",")</f>
        <v>fossil gas: natural gas</v>
      </c>
      <c r="D5929" t="s">
        <v>3239</v>
      </c>
      <c r="H5929" t="s">
        <v>3438</v>
      </c>
      <c r="I5929">
        <v>248</v>
      </c>
      <c r="J5929" t="s">
        <v>3446</v>
      </c>
      <c r="K5929">
        <v>2001</v>
      </c>
      <c r="L5929" t="s">
        <v>29</v>
      </c>
      <c r="M5929" t="s">
        <v>29</v>
      </c>
      <c r="N5929">
        <v>32.368276999999999</v>
      </c>
      <c r="O5929">
        <v>-117.07188499999999</v>
      </c>
      <c r="P5929" t="s">
        <v>3549</v>
      </c>
      <c r="Q5929" s="3">
        <f>Table1[[#This Row],[Capacity (MW)]]*0.395*8760*10^-6</f>
        <v>0.85812960000000005</v>
      </c>
      <c r="R5929" s="3" cm="1">
        <f t="array" ref="R5929">AVERAGE(VLOOKUP(_xlfn.TEXTSPLIT(Table1[[#This Row],[Fuel (no space after comma)]], ","), FuelList_Final_EF!$A$2:$B$65, 2, FALSE))</f>
        <v>53.06</v>
      </c>
      <c r="S5929" s="3">
        <f>Table1[[#This Row],[Generation (TWh)]]*10^9*VLOOKUP(Table1[[#This Row],[Turbine/Engine Technology]],Technology_HR!$A$2:$B$11,2,FALSE)*10^-6</f>
        <v>6478020.3503999999</v>
      </c>
      <c r="T5929" s="5">
        <f>Table1[[#This Row],[Fuel Consumption (mmBtu)]]*Table1[[#This Row],[Emission Factor (kg CO2/ mmBtu)]]*10^3</f>
        <v>343723759792.224</v>
      </c>
      <c r="U5929" s="3">
        <f>Table1[[#This Row],[Emissions (g CO2)]]/(Table1[[#This Row],[Generation (TWh)]]*10^9)</f>
        <v>400.54993999999999</v>
      </c>
    </row>
    <row r="5930" spans="1:21" x14ac:dyDescent="0.35">
      <c r="A5930" t="s">
        <v>1595</v>
      </c>
      <c r="B5930" t="s">
        <v>3239</v>
      </c>
      <c r="C5930" t="str">
        <f>SUBSTITUTE(Table1[[#This Row],[Fuel]],", ",",")</f>
        <v>fossil gas: natural gas</v>
      </c>
      <c r="D5930" t="s">
        <v>3239</v>
      </c>
      <c r="H5930" t="s">
        <v>3438</v>
      </c>
      <c r="I5930">
        <v>265</v>
      </c>
      <c r="J5930" t="s">
        <v>3446</v>
      </c>
      <c r="K5930">
        <v>2010</v>
      </c>
      <c r="L5930" t="s">
        <v>29</v>
      </c>
      <c r="M5930" t="s">
        <v>29</v>
      </c>
      <c r="N5930">
        <v>32.368276999999999</v>
      </c>
      <c r="O5930">
        <v>-117.07188499999999</v>
      </c>
      <c r="P5930" t="s">
        <v>3549</v>
      </c>
      <c r="Q5930" s="3">
        <f>Table1[[#This Row],[Capacity (MW)]]*0.395*8760*10^-6</f>
        <v>0.91695300000000013</v>
      </c>
      <c r="R5930" s="3" cm="1">
        <f t="array" ref="R5930">AVERAGE(VLOOKUP(_xlfn.TEXTSPLIT(Table1[[#This Row],[Fuel (no space after comma)]], ","), FuelList_Final_EF!$A$2:$B$65, 2, FALSE))</f>
        <v>53.06</v>
      </c>
      <c r="S5930" s="3">
        <f>Table1[[#This Row],[Generation (TWh)]]*10^9*VLOOKUP(Table1[[#This Row],[Turbine/Engine Technology]],Technology_HR!$A$2:$B$11,2,FALSE)*10^-6</f>
        <v>6922078.1970000006</v>
      </c>
      <c r="T5930" s="5">
        <f>Table1[[#This Row],[Fuel Consumption (mmBtu)]]*Table1[[#This Row],[Emission Factor (kg CO2/ mmBtu)]]*10^3</f>
        <v>367285469132.82007</v>
      </c>
      <c r="U5930" s="3">
        <f>Table1[[#This Row],[Emissions (g CO2)]]/(Table1[[#This Row],[Generation (TWh)]]*10^9)</f>
        <v>400.54994000000005</v>
      </c>
    </row>
    <row r="5931" spans="1:21" x14ac:dyDescent="0.35">
      <c r="A5931" t="s">
        <v>1595</v>
      </c>
      <c r="B5931" t="s">
        <v>3239</v>
      </c>
      <c r="C5931" t="str">
        <f>SUBSTITUTE(Table1[[#This Row],[Fuel]],", ",",")</f>
        <v>fossil gas: natural gas</v>
      </c>
      <c r="D5931" t="s">
        <v>3239</v>
      </c>
      <c r="H5931" t="s">
        <v>3440</v>
      </c>
      <c r="I5931">
        <v>158</v>
      </c>
      <c r="J5931" t="s">
        <v>3446</v>
      </c>
      <c r="K5931">
        <v>1985</v>
      </c>
      <c r="L5931" t="s">
        <v>29</v>
      </c>
      <c r="M5931" t="s">
        <v>29</v>
      </c>
      <c r="N5931">
        <v>29.907039000000001</v>
      </c>
      <c r="O5931">
        <v>-112.693327</v>
      </c>
      <c r="P5931" t="s">
        <v>3549</v>
      </c>
      <c r="Q5931" s="3">
        <f>Table1[[#This Row],[Capacity (MW)]]*0.395*8760*10^-6</f>
        <v>0.54671159999999996</v>
      </c>
      <c r="R5931" s="3" cm="1">
        <f t="array" ref="R5931">AVERAGE(VLOOKUP(_xlfn.TEXTSPLIT(Table1[[#This Row],[Fuel (no space after comma)]], ","), FuelList_Final_EF!$A$2:$B$65, 2, FALSE))</f>
        <v>53.06</v>
      </c>
      <c r="S5931" s="3">
        <f>Table1[[#This Row],[Generation (TWh)]]*10^9*VLOOKUP(Table1[[#This Row],[Turbine/Engine Technology]],Technology_HR!$A$2:$B$11,2,FALSE)*10^-6</f>
        <v>5622928.8059999999</v>
      </c>
      <c r="T5931" s="5">
        <f>Table1[[#This Row],[Fuel Consumption (mmBtu)]]*Table1[[#This Row],[Emission Factor (kg CO2/ mmBtu)]]*10^3</f>
        <v>298352602446.35999</v>
      </c>
      <c r="U5931" s="3">
        <f>Table1[[#This Row],[Emissions (g CO2)]]/(Table1[[#This Row],[Generation (TWh)]]*10^9)</f>
        <v>545.72209999999995</v>
      </c>
    </row>
    <row r="5932" spans="1:21" x14ac:dyDescent="0.35">
      <c r="A5932" t="s">
        <v>1595</v>
      </c>
      <c r="B5932" t="s">
        <v>3239</v>
      </c>
      <c r="C5932" t="str">
        <f>SUBSTITUTE(Table1[[#This Row],[Fuel]],", ",",")</f>
        <v>fossil gas: natural gas</v>
      </c>
      <c r="D5932" t="s">
        <v>3239</v>
      </c>
      <c r="H5932" t="s">
        <v>3440</v>
      </c>
      <c r="I5932">
        <v>158</v>
      </c>
      <c r="J5932" t="s">
        <v>3446</v>
      </c>
      <c r="K5932">
        <v>1985</v>
      </c>
      <c r="L5932" t="s">
        <v>29</v>
      </c>
      <c r="M5932" t="s">
        <v>29</v>
      </c>
      <c r="N5932">
        <v>29.907039000000001</v>
      </c>
      <c r="O5932">
        <v>-112.693327</v>
      </c>
      <c r="P5932" t="s">
        <v>3549</v>
      </c>
      <c r="Q5932" s="3">
        <f>Table1[[#This Row],[Capacity (MW)]]*0.395*8760*10^-6</f>
        <v>0.54671159999999996</v>
      </c>
      <c r="R5932" s="3" cm="1">
        <f t="array" ref="R5932">AVERAGE(VLOOKUP(_xlfn.TEXTSPLIT(Table1[[#This Row],[Fuel (no space after comma)]], ","), FuelList_Final_EF!$A$2:$B$65, 2, FALSE))</f>
        <v>53.06</v>
      </c>
      <c r="S5932" s="3">
        <f>Table1[[#This Row],[Generation (TWh)]]*10^9*VLOOKUP(Table1[[#This Row],[Turbine/Engine Technology]],Technology_HR!$A$2:$B$11,2,FALSE)*10^-6</f>
        <v>5622928.8059999999</v>
      </c>
      <c r="T5932" s="5">
        <f>Table1[[#This Row],[Fuel Consumption (mmBtu)]]*Table1[[#This Row],[Emission Factor (kg CO2/ mmBtu)]]*10^3</f>
        <v>298352602446.35999</v>
      </c>
      <c r="U5932" s="3">
        <f>Table1[[#This Row],[Emissions (g CO2)]]/(Table1[[#This Row],[Generation (TWh)]]*10^9)</f>
        <v>545.72209999999995</v>
      </c>
    </row>
    <row r="5933" spans="1:21" x14ac:dyDescent="0.35">
      <c r="A5933" t="s">
        <v>1595</v>
      </c>
      <c r="B5933" t="s">
        <v>3239</v>
      </c>
      <c r="C5933" t="str">
        <f>SUBSTITUTE(Table1[[#This Row],[Fuel]],", ",",")</f>
        <v>fossil gas: natural gas</v>
      </c>
      <c r="D5933" t="s">
        <v>3239</v>
      </c>
      <c r="H5933" t="s">
        <v>3440</v>
      </c>
      <c r="I5933">
        <v>158</v>
      </c>
      <c r="J5933" t="s">
        <v>3446</v>
      </c>
      <c r="K5933">
        <v>1985</v>
      </c>
      <c r="L5933" t="s">
        <v>29</v>
      </c>
      <c r="M5933" t="s">
        <v>29</v>
      </c>
      <c r="N5933">
        <v>29.907039000000001</v>
      </c>
      <c r="O5933">
        <v>-112.693327</v>
      </c>
      <c r="P5933" t="s">
        <v>3549</v>
      </c>
      <c r="Q5933" s="3">
        <f>Table1[[#This Row],[Capacity (MW)]]*0.395*8760*10^-6</f>
        <v>0.54671159999999996</v>
      </c>
      <c r="R5933" s="3" cm="1">
        <f t="array" ref="R5933">AVERAGE(VLOOKUP(_xlfn.TEXTSPLIT(Table1[[#This Row],[Fuel (no space after comma)]], ","), FuelList_Final_EF!$A$2:$B$65, 2, FALSE))</f>
        <v>53.06</v>
      </c>
      <c r="S5933" s="3">
        <f>Table1[[#This Row],[Generation (TWh)]]*10^9*VLOOKUP(Table1[[#This Row],[Turbine/Engine Technology]],Technology_HR!$A$2:$B$11,2,FALSE)*10^-6</f>
        <v>5622928.8059999999</v>
      </c>
      <c r="T5933" s="5">
        <f>Table1[[#This Row],[Fuel Consumption (mmBtu)]]*Table1[[#This Row],[Emission Factor (kg CO2/ mmBtu)]]*10^3</f>
        <v>298352602446.35999</v>
      </c>
      <c r="U5933" s="3">
        <f>Table1[[#This Row],[Emissions (g CO2)]]/(Table1[[#This Row],[Generation (TWh)]]*10^9)</f>
        <v>545.72209999999995</v>
      </c>
    </row>
    <row r="5934" spans="1:21" x14ac:dyDescent="0.35">
      <c r="A5934" t="s">
        <v>1595</v>
      </c>
      <c r="B5934" t="s">
        <v>3239</v>
      </c>
      <c r="C5934" t="str">
        <f>SUBSTITUTE(Table1[[#This Row],[Fuel]],", ",",")</f>
        <v>fossil gas: natural gas</v>
      </c>
      <c r="D5934" t="s">
        <v>3239</v>
      </c>
      <c r="H5934" t="s">
        <v>3440</v>
      </c>
      <c r="I5934">
        <v>158</v>
      </c>
      <c r="J5934" t="s">
        <v>3446</v>
      </c>
      <c r="K5934">
        <v>1985</v>
      </c>
      <c r="L5934" t="s">
        <v>29</v>
      </c>
      <c r="M5934" t="s">
        <v>29</v>
      </c>
      <c r="N5934">
        <v>29.907039000000001</v>
      </c>
      <c r="O5934">
        <v>-112.693327</v>
      </c>
      <c r="P5934" t="s">
        <v>3549</v>
      </c>
      <c r="Q5934" s="3">
        <f>Table1[[#This Row],[Capacity (MW)]]*0.395*8760*10^-6</f>
        <v>0.54671159999999996</v>
      </c>
      <c r="R5934" s="3" cm="1">
        <f t="array" ref="R5934">AVERAGE(VLOOKUP(_xlfn.TEXTSPLIT(Table1[[#This Row],[Fuel (no space after comma)]], ","), FuelList_Final_EF!$A$2:$B$65, 2, FALSE))</f>
        <v>53.06</v>
      </c>
      <c r="S5934" s="3">
        <f>Table1[[#This Row],[Generation (TWh)]]*10^9*VLOOKUP(Table1[[#This Row],[Turbine/Engine Technology]],Technology_HR!$A$2:$B$11,2,FALSE)*10^-6</f>
        <v>5622928.8059999999</v>
      </c>
      <c r="T5934" s="5">
        <f>Table1[[#This Row],[Fuel Consumption (mmBtu)]]*Table1[[#This Row],[Emission Factor (kg CO2/ mmBtu)]]*10^3</f>
        <v>298352602446.35999</v>
      </c>
      <c r="U5934" s="3">
        <f>Table1[[#This Row],[Emissions (g CO2)]]/(Table1[[#This Row],[Generation (TWh)]]*10^9)</f>
        <v>545.72209999999995</v>
      </c>
    </row>
    <row r="5935" spans="1:21" x14ac:dyDescent="0.35">
      <c r="A5935" t="s">
        <v>1595</v>
      </c>
      <c r="B5935" t="s">
        <v>3277</v>
      </c>
      <c r="C5935" t="str">
        <f>SUBSTITUTE(Table1[[#This Row],[Fuel]],", ",",")</f>
        <v>fossil liquids: heavy fuel oil,fossil liquids: diesel</v>
      </c>
      <c r="D5935" t="s">
        <v>3241</v>
      </c>
      <c r="E5935" t="s">
        <v>3258</v>
      </c>
      <c r="H5935" t="s">
        <v>3440</v>
      </c>
      <c r="I5935">
        <v>113</v>
      </c>
      <c r="J5935" t="s">
        <v>3446</v>
      </c>
      <c r="K5935">
        <v>1977</v>
      </c>
      <c r="L5935" t="s">
        <v>29</v>
      </c>
      <c r="M5935" t="s">
        <v>29</v>
      </c>
      <c r="N5935">
        <v>24.223528000000002</v>
      </c>
      <c r="O5935">
        <v>-110.30964899999999</v>
      </c>
      <c r="P5935" t="s">
        <v>3549</v>
      </c>
      <c r="Q5935" s="3">
        <f>Table1[[#This Row],[Capacity (MW)]]*0.395*8760*10^-6</f>
        <v>0.39100260000000003</v>
      </c>
      <c r="R5935" s="3" cm="1">
        <f t="array" ref="R5935">AVERAGE(VLOOKUP(_xlfn.TEXTSPLIT(Table1[[#This Row],[Fuel (no space after comma)]], ","), FuelList_Final_EF!$A$2:$B$65, 2, FALSE))</f>
        <v>79.854606304394977</v>
      </c>
      <c r="S5935" s="3">
        <f>Table1[[#This Row],[Generation (TWh)]]*10^9*VLOOKUP(Table1[[#This Row],[Turbine/Engine Technology]],Technology_HR!$A$2:$B$11,2,FALSE)*10^-6</f>
        <v>4021461.7410000004</v>
      </c>
      <c r="T5935" s="5">
        <f>Table1[[#This Row],[Fuel Consumption (mmBtu)]]*Table1[[#This Row],[Emission Factor (kg CO2/ mmBtu)]]*10^3</f>
        <v>321132244095.74182</v>
      </c>
      <c r="U5935" s="3">
        <f>Table1[[#This Row],[Emissions (g CO2)]]/(Table1[[#This Row],[Generation (TWh)]]*10^9)</f>
        <v>821.30462584070222</v>
      </c>
    </row>
    <row r="5936" spans="1:21" x14ac:dyDescent="0.35">
      <c r="A5936" t="s">
        <v>1624</v>
      </c>
      <c r="B5936" t="s">
        <v>3239</v>
      </c>
      <c r="C5936" t="str">
        <f>SUBSTITUTE(Table1[[#This Row],[Fuel]],", ",",")</f>
        <v>fossil gas: natural gas</v>
      </c>
      <c r="D5936" t="s">
        <v>3239</v>
      </c>
      <c r="H5936" t="s">
        <v>3438</v>
      </c>
      <c r="I5936">
        <v>100</v>
      </c>
      <c r="J5936" t="s">
        <v>3451</v>
      </c>
      <c r="K5936" t="s">
        <v>29</v>
      </c>
      <c r="L5936" t="s">
        <v>29</v>
      </c>
      <c r="M5936" t="s">
        <v>29</v>
      </c>
      <c r="N5936">
        <v>27.030266999999998</v>
      </c>
      <c r="O5936">
        <v>-103.371353</v>
      </c>
      <c r="P5936" t="s">
        <v>3549</v>
      </c>
      <c r="Q5936" s="3">
        <f>Table1[[#This Row],[Capacity (MW)]]*0.395*8760*10^-6</f>
        <v>0.34601999999999999</v>
      </c>
      <c r="R5936" s="3" cm="1">
        <f t="array" ref="R5936">AVERAGE(VLOOKUP(_xlfn.TEXTSPLIT(Table1[[#This Row],[Fuel (no space after comma)]], ","), FuelList_Final_EF!$A$2:$B$65, 2, FALSE))</f>
        <v>53.06</v>
      </c>
      <c r="S5936" s="3">
        <f>Table1[[#This Row],[Generation (TWh)]]*10^9*VLOOKUP(Table1[[#This Row],[Turbine/Engine Technology]],Technology_HR!$A$2:$B$11,2,FALSE)*10^-6</f>
        <v>2612104.98</v>
      </c>
      <c r="T5936" s="5">
        <f>Table1[[#This Row],[Fuel Consumption (mmBtu)]]*Table1[[#This Row],[Emission Factor (kg CO2/ mmBtu)]]*10^3</f>
        <v>138598290238.80002</v>
      </c>
      <c r="U5936" s="3">
        <f>Table1[[#This Row],[Emissions (g CO2)]]/(Table1[[#This Row],[Generation (TWh)]]*10^9)</f>
        <v>400.54994000000005</v>
      </c>
    </row>
    <row r="5937" spans="1:21" x14ac:dyDescent="0.35">
      <c r="A5937" t="s">
        <v>1598</v>
      </c>
      <c r="B5937" t="s">
        <v>3239</v>
      </c>
      <c r="C5937" t="str">
        <f>SUBSTITUTE(Table1[[#This Row],[Fuel]],", ",",")</f>
        <v>fossil gas: natural gas</v>
      </c>
      <c r="D5937" t="s">
        <v>3239</v>
      </c>
      <c r="H5937" t="s">
        <v>3438</v>
      </c>
      <c r="I5937">
        <v>52</v>
      </c>
      <c r="J5937" t="s">
        <v>3446</v>
      </c>
      <c r="K5937">
        <v>2016</v>
      </c>
      <c r="L5937" t="s">
        <v>29</v>
      </c>
      <c r="M5937" t="s">
        <v>29</v>
      </c>
      <c r="N5937">
        <v>25.595469999999999</v>
      </c>
      <c r="O5937">
        <v>-100.88821299999999</v>
      </c>
      <c r="P5937" t="s">
        <v>3549</v>
      </c>
      <c r="Q5937" s="3">
        <f>Table1[[#This Row],[Capacity (MW)]]*0.395*8760*10^-6</f>
        <v>0.17993039999999999</v>
      </c>
      <c r="R5937" s="3" cm="1">
        <f t="array" ref="R5937">AVERAGE(VLOOKUP(_xlfn.TEXTSPLIT(Table1[[#This Row],[Fuel (no space after comma)]], ","), FuelList_Final_EF!$A$2:$B$65, 2, FALSE))</f>
        <v>53.06</v>
      </c>
      <c r="S5937" s="3">
        <f>Table1[[#This Row],[Generation (TWh)]]*10^9*VLOOKUP(Table1[[#This Row],[Turbine/Engine Technology]],Technology_HR!$A$2:$B$11,2,FALSE)*10^-6</f>
        <v>1358294.5895999998</v>
      </c>
      <c r="T5937" s="5">
        <f>Table1[[#This Row],[Fuel Consumption (mmBtu)]]*Table1[[#This Row],[Emission Factor (kg CO2/ mmBtu)]]*10^3</f>
        <v>72071110924.175995</v>
      </c>
      <c r="U5937" s="3">
        <f>Table1[[#This Row],[Emissions (g CO2)]]/(Table1[[#This Row],[Generation (TWh)]]*10^9)</f>
        <v>400.54993999999999</v>
      </c>
    </row>
    <row r="5938" spans="1:21" x14ac:dyDescent="0.35">
      <c r="A5938" t="s">
        <v>1630</v>
      </c>
      <c r="B5938" t="s">
        <v>3239</v>
      </c>
      <c r="C5938" t="str">
        <f>SUBSTITUTE(Table1[[#This Row],[Fuel]],", ",",")</f>
        <v>fossil gas: natural gas</v>
      </c>
      <c r="D5938" t="s">
        <v>3239</v>
      </c>
      <c r="H5938" t="s">
        <v>3438</v>
      </c>
      <c r="I5938">
        <v>343</v>
      </c>
      <c r="J5938" t="s">
        <v>3451</v>
      </c>
      <c r="K5938" t="s">
        <v>29</v>
      </c>
      <c r="L5938" t="s">
        <v>29</v>
      </c>
      <c r="M5938" t="s">
        <v>29</v>
      </c>
      <c r="N5938">
        <v>22.156469999999999</v>
      </c>
      <c r="O5938">
        <v>-100.985541</v>
      </c>
      <c r="P5938" t="s">
        <v>3549</v>
      </c>
      <c r="Q5938" s="3">
        <f>Table1[[#This Row],[Capacity (MW)]]*0.395*8760*10^-6</f>
        <v>1.1868486</v>
      </c>
      <c r="R5938" s="3" cm="1">
        <f t="array" ref="R5938">AVERAGE(VLOOKUP(_xlfn.TEXTSPLIT(Table1[[#This Row],[Fuel (no space after comma)]], ","), FuelList_Final_EF!$A$2:$B$65, 2, FALSE))</f>
        <v>53.06</v>
      </c>
      <c r="S5938" s="3">
        <f>Table1[[#This Row],[Generation (TWh)]]*10^9*VLOOKUP(Table1[[#This Row],[Turbine/Engine Technology]],Technology_HR!$A$2:$B$11,2,FALSE)*10^-6</f>
        <v>8959520.0813999996</v>
      </c>
      <c r="T5938" s="5">
        <f>Table1[[#This Row],[Fuel Consumption (mmBtu)]]*Table1[[#This Row],[Emission Factor (kg CO2/ mmBtu)]]*10^3</f>
        <v>475392135519.08398</v>
      </c>
      <c r="U5938" s="3">
        <f>Table1[[#This Row],[Emissions (g CO2)]]/(Table1[[#This Row],[Generation (TWh)]]*10^9)</f>
        <v>400.54993999999999</v>
      </c>
    </row>
    <row r="5939" spans="1:21" x14ac:dyDescent="0.35">
      <c r="A5939" t="s">
        <v>1604</v>
      </c>
      <c r="B5939" t="s">
        <v>3243</v>
      </c>
      <c r="C5939" t="str">
        <f>SUBSTITUTE(Table1[[#This Row],[Fuel]],", ",",")</f>
        <v>fossil gas: natural gas,fossil liquids: fuel oil</v>
      </c>
      <c r="D5939" t="s">
        <v>3239</v>
      </c>
      <c r="E5939" t="s">
        <v>3275</v>
      </c>
      <c r="H5939" t="s">
        <v>3440</v>
      </c>
      <c r="I5939">
        <v>115</v>
      </c>
      <c r="J5939" t="s">
        <v>3446</v>
      </c>
      <c r="K5939">
        <v>2007</v>
      </c>
      <c r="L5939" t="s">
        <v>29</v>
      </c>
      <c r="M5939" t="s">
        <v>29</v>
      </c>
      <c r="N5939">
        <v>16.207633000000001</v>
      </c>
      <c r="O5939">
        <v>-95.174137999999999</v>
      </c>
      <c r="P5939" t="s">
        <v>3549</v>
      </c>
      <c r="Q5939" s="3">
        <f>Table1[[#This Row],[Capacity (MW)]]*0.395*8760*10^-6</f>
        <v>0.39792300000000003</v>
      </c>
      <c r="R5939" s="3" cm="1">
        <f t="array" ref="R5939">AVERAGE(VLOOKUP(_xlfn.TEXTSPLIT(Table1[[#This Row],[Fuel (no space after comma)]], ","), FuelList_Final_EF!$A$2:$B$65, 2, FALSE))</f>
        <v>65.583341148886291</v>
      </c>
      <c r="S5939" s="3">
        <f>Table1[[#This Row],[Generation (TWh)]]*10^9*VLOOKUP(Table1[[#This Row],[Turbine/Engine Technology]],Technology_HR!$A$2:$B$11,2,FALSE)*10^-6</f>
        <v>4092638.0549999997</v>
      </c>
      <c r="T5939" s="5">
        <f>Table1[[#This Row],[Fuel Consumption (mmBtu)]]*Table1[[#This Row],[Emission Factor (kg CO2/ mmBtu)]]*10^3</f>
        <v>268408877759.97943</v>
      </c>
      <c r="U5939" s="3">
        <f>Table1[[#This Row],[Emissions (g CO2)]]/(Table1[[#This Row],[Generation (TWh)]]*10^9)</f>
        <v>674.52466371629544</v>
      </c>
    </row>
    <row r="5940" spans="1:21" x14ac:dyDescent="0.35">
      <c r="A5940" t="s">
        <v>1604</v>
      </c>
      <c r="B5940" t="s">
        <v>3243</v>
      </c>
      <c r="C5940" t="str">
        <f>SUBSTITUTE(Table1[[#This Row],[Fuel]],", ",",")</f>
        <v>fossil gas: natural gas,fossil liquids: fuel oil</v>
      </c>
      <c r="D5940" t="s">
        <v>3239</v>
      </c>
      <c r="E5940" t="s">
        <v>3275</v>
      </c>
      <c r="H5940" t="s">
        <v>3440</v>
      </c>
      <c r="I5940">
        <v>129</v>
      </c>
      <c r="J5940" t="s">
        <v>3446</v>
      </c>
      <c r="K5940">
        <v>2007</v>
      </c>
      <c r="L5940" t="s">
        <v>29</v>
      </c>
      <c r="M5940" t="s">
        <v>29</v>
      </c>
      <c r="N5940">
        <v>22.270496999999999</v>
      </c>
      <c r="O5940">
        <v>-97.808704000000006</v>
      </c>
      <c r="P5940" t="s">
        <v>3549</v>
      </c>
      <c r="Q5940" s="3">
        <f>Table1[[#This Row],[Capacity (MW)]]*0.395*8760*10^-6</f>
        <v>0.44636580000000003</v>
      </c>
      <c r="R5940" s="3" cm="1">
        <f t="array" ref="R5940">AVERAGE(VLOOKUP(_xlfn.TEXTSPLIT(Table1[[#This Row],[Fuel (no space after comma)]], ","), FuelList_Final_EF!$A$2:$B$65, 2, FALSE))</f>
        <v>65.583341148886291</v>
      </c>
      <c r="S5940" s="3">
        <f>Table1[[#This Row],[Generation (TWh)]]*10^9*VLOOKUP(Table1[[#This Row],[Turbine/Engine Technology]],Technology_HR!$A$2:$B$11,2,FALSE)*10^-6</f>
        <v>4590872.2530000005</v>
      </c>
      <c r="T5940" s="5">
        <f>Table1[[#This Row],[Fuel Consumption (mmBtu)]]*Table1[[#This Row],[Emission Factor (kg CO2/ mmBtu)]]*10^3</f>
        <v>301084741139.45526</v>
      </c>
      <c r="U5940" s="3">
        <f>Table1[[#This Row],[Emissions (g CO2)]]/(Table1[[#This Row],[Generation (TWh)]]*10^9)</f>
        <v>674.52466371629555</v>
      </c>
    </row>
    <row r="5941" spans="1:21" x14ac:dyDescent="0.35">
      <c r="A5941" t="s">
        <v>1604</v>
      </c>
      <c r="B5941" t="s">
        <v>3243</v>
      </c>
      <c r="C5941" t="str">
        <f>SUBSTITUTE(Table1[[#This Row],[Fuel]],", ",",")</f>
        <v>fossil gas: natural gas,fossil liquids: fuel oil</v>
      </c>
      <c r="D5941" t="s">
        <v>3239</v>
      </c>
      <c r="E5941" t="s">
        <v>3275</v>
      </c>
      <c r="H5941" t="s">
        <v>3440</v>
      </c>
      <c r="I5941">
        <v>64</v>
      </c>
      <c r="J5941" t="s">
        <v>3446</v>
      </c>
      <c r="K5941">
        <v>2007</v>
      </c>
      <c r="L5941" t="s">
        <v>29</v>
      </c>
      <c r="M5941" t="s">
        <v>29</v>
      </c>
      <c r="N5941">
        <v>17.985339</v>
      </c>
      <c r="O5941">
        <v>-94.533994000000007</v>
      </c>
      <c r="P5941" t="s">
        <v>3549</v>
      </c>
      <c r="Q5941" s="3">
        <f>Table1[[#This Row],[Capacity (MW)]]*0.395*8760*10^-6</f>
        <v>0.22145280000000001</v>
      </c>
      <c r="R5941" s="3" cm="1">
        <f t="array" ref="R5941">AVERAGE(VLOOKUP(_xlfn.TEXTSPLIT(Table1[[#This Row],[Fuel (no space after comma)]], ","), FuelList_Final_EF!$A$2:$B$65, 2, FALSE))</f>
        <v>65.583341148886291</v>
      </c>
      <c r="S5941" s="3">
        <f>Table1[[#This Row],[Generation (TWh)]]*10^9*VLOOKUP(Table1[[#This Row],[Turbine/Engine Technology]],Technology_HR!$A$2:$B$11,2,FALSE)*10^-6</f>
        <v>2277642.048</v>
      </c>
      <c r="T5941" s="5">
        <f>Table1[[#This Row],[Fuel Consumption (mmBtu)]]*Table1[[#This Row],[Emission Factor (kg CO2/ mmBtu)]]*10^3</f>
        <v>149375375449.03204</v>
      </c>
      <c r="U5941" s="3">
        <f>Table1[[#This Row],[Emissions (g CO2)]]/(Table1[[#This Row],[Generation (TWh)]]*10^9)</f>
        <v>674.52466371629555</v>
      </c>
    </row>
    <row r="5942" spans="1:21" x14ac:dyDescent="0.35">
      <c r="A5942" t="s">
        <v>1604</v>
      </c>
      <c r="B5942" t="s">
        <v>3243</v>
      </c>
      <c r="C5942" t="str">
        <f>SUBSTITUTE(Table1[[#This Row],[Fuel]],", ",",")</f>
        <v>fossil gas: natural gas,fossil liquids: fuel oil</v>
      </c>
      <c r="D5942" t="s">
        <v>3239</v>
      </c>
      <c r="E5942" t="s">
        <v>3275</v>
      </c>
      <c r="H5942" t="s">
        <v>3440</v>
      </c>
      <c r="I5942">
        <v>79</v>
      </c>
      <c r="J5942" t="s">
        <v>3446</v>
      </c>
      <c r="K5942">
        <v>2007</v>
      </c>
      <c r="L5942" t="s">
        <v>29</v>
      </c>
      <c r="M5942" t="s">
        <v>29</v>
      </c>
      <c r="N5942">
        <v>25.5867</v>
      </c>
      <c r="O5942">
        <v>-99.945902000000004</v>
      </c>
      <c r="P5942" t="s">
        <v>3549</v>
      </c>
      <c r="Q5942" s="3">
        <f>Table1[[#This Row],[Capacity (MW)]]*0.395*8760*10^-6</f>
        <v>0.27335579999999998</v>
      </c>
      <c r="R5942" s="3" cm="1">
        <f t="array" ref="R5942">AVERAGE(VLOOKUP(_xlfn.TEXTSPLIT(Table1[[#This Row],[Fuel (no space after comma)]], ","), FuelList_Final_EF!$A$2:$B$65, 2, FALSE))</f>
        <v>65.583341148886291</v>
      </c>
      <c r="S5942" s="3">
        <f>Table1[[#This Row],[Generation (TWh)]]*10^9*VLOOKUP(Table1[[#This Row],[Turbine/Engine Technology]],Technology_HR!$A$2:$B$11,2,FALSE)*10^-6</f>
        <v>2811464.4029999999</v>
      </c>
      <c r="T5942" s="5">
        <f>Table1[[#This Row],[Fuel Consumption (mmBtu)]]*Table1[[#This Row],[Emission Factor (kg CO2/ mmBtu)]]*10^3</f>
        <v>184385229069.89893</v>
      </c>
      <c r="U5942" s="3">
        <f>Table1[[#This Row],[Emissions (g CO2)]]/(Table1[[#This Row],[Generation (TWh)]]*10^9)</f>
        <v>674.52466371629544</v>
      </c>
    </row>
    <row r="5943" spans="1:21" x14ac:dyDescent="0.35">
      <c r="A5943" t="s">
        <v>1604</v>
      </c>
      <c r="B5943" t="s">
        <v>3243</v>
      </c>
      <c r="C5943" t="str">
        <f>SUBSTITUTE(Table1[[#This Row],[Fuel]],", ",",")</f>
        <v>fossil gas: natural gas,fossil liquids: fuel oil</v>
      </c>
      <c r="D5943" t="s">
        <v>3239</v>
      </c>
      <c r="E5943" t="s">
        <v>3275</v>
      </c>
      <c r="H5943" t="s">
        <v>3440</v>
      </c>
      <c r="I5943">
        <v>133.69999999999999</v>
      </c>
      <c r="J5943" t="s">
        <v>3446</v>
      </c>
      <c r="K5943">
        <v>2007</v>
      </c>
      <c r="L5943" t="s">
        <v>29</v>
      </c>
      <c r="M5943" t="s">
        <v>29</v>
      </c>
      <c r="N5943">
        <v>20.049658999999998</v>
      </c>
      <c r="O5943">
        <v>-99.286575999999997</v>
      </c>
      <c r="P5943" t="s">
        <v>3549</v>
      </c>
      <c r="Q5943" s="3">
        <f>Table1[[#This Row],[Capacity (MW)]]*0.395*8760*10^-6</f>
        <v>0.46262873999999993</v>
      </c>
      <c r="R5943" s="3" cm="1">
        <f t="array" ref="R5943">AVERAGE(VLOOKUP(_xlfn.TEXTSPLIT(Table1[[#This Row],[Fuel (no space after comma)]], ","), FuelList_Final_EF!$A$2:$B$65, 2, FALSE))</f>
        <v>65.583341148886291</v>
      </c>
      <c r="S5943" s="3">
        <f>Table1[[#This Row],[Generation (TWh)]]*10^9*VLOOKUP(Table1[[#This Row],[Turbine/Engine Technology]],Technology_HR!$A$2:$B$11,2,FALSE)*10^-6</f>
        <v>4758136.5908999993</v>
      </c>
      <c r="T5943" s="5">
        <f>Table1[[#This Row],[Fuel Consumption (mmBtu)]]*Table1[[#This Row],[Emission Factor (kg CO2/ mmBtu)]]*10^3</f>
        <v>312054495273.99341</v>
      </c>
      <c r="U5943" s="3">
        <f>Table1[[#This Row],[Emissions (g CO2)]]/(Table1[[#This Row],[Generation (TWh)]]*10^9)</f>
        <v>674.52466371629532</v>
      </c>
    </row>
    <row r="5944" spans="1:21" x14ac:dyDescent="0.35">
      <c r="A5944" t="s">
        <v>1599</v>
      </c>
      <c r="B5944" t="s">
        <v>3239</v>
      </c>
      <c r="C5944" t="str">
        <f>SUBSTITUTE(Table1[[#This Row],[Fuel]],", ",",")</f>
        <v>fossil gas: natural gas</v>
      </c>
      <c r="D5944" t="s">
        <v>3239</v>
      </c>
      <c r="H5944" t="s">
        <v>3438</v>
      </c>
      <c r="I5944">
        <v>495</v>
      </c>
      <c r="J5944" t="s">
        <v>3446</v>
      </c>
      <c r="K5944">
        <v>2002</v>
      </c>
      <c r="L5944" t="s">
        <v>29</v>
      </c>
      <c r="M5944" t="s">
        <v>29</v>
      </c>
      <c r="N5944">
        <v>25.801034000000001</v>
      </c>
      <c r="O5944">
        <v>-97.782552999999993</v>
      </c>
      <c r="P5944" t="s">
        <v>3549</v>
      </c>
      <c r="Q5944" s="3">
        <f>Table1[[#This Row],[Capacity (MW)]]*0.395*8760*10^-6</f>
        <v>1.712799</v>
      </c>
      <c r="R5944" s="3" cm="1">
        <f t="array" ref="R5944">AVERAGE(VLOOKUP(_xlfn.TEXTSPLIT(Table1[[#This Row],[Fuel (no space after comma)]], ","), FuelList_Final_EF!$A$2:$B$65, 2, FALSE))</f>
        <v>53.06</v>
      </c>
      <c r="S5944" s="3">
        <f>Table1[[#This Row],[Generation (TWh)]]*10^9*VLOOKUP(Table1[[#This Row],[Turbine/Engine Technology]],Technology_HR!$A$2:$B$11,2,FALSE)*10^-6</f>
        <v>12929919.650999999</v>
      </c>
      <c r="T5944" s="5">
        <f>Table1[[#This Row],[Fuel Consumption (mmBtu)]]*Table1[[#This Row],[Emission Factor (kg CO2/ mmBtu)]]*10^3</f>
        <v>686061536682.06006</v>
      </c>
      <c r="U5944" s="3">
        <f>Table1[[#This Row],[Emissions (g CO2)]]/(Table1[[#This Row],[Generation (TWh)]]*10^9)</f>
        <v>400.54994000000005</v>
      </c>
    </row>
    <row r="5945" spans="1:21" x14ac:dyDescent="0.35">
      <c r="A5945" t="s">
        <v>1599</v>
      </c>
      <c r="B5945" t="s">
        <v>3239</v>
      </c>
      <c r="C5945" t="str">
        <f>SUBSTITUTE(Table1[[#This Row],[Fuel]],", ",",")</f>
        <v>fossil gas: natural gas</v>
      </c>
      <c r="D5945" t="s">
        <v>3239</v>
      </c>
      <c r="H5945" t="s">
        <v>3438</v>
      </c>
      <c r="I5945">
        <v>495</v>
      </c>
      <c r="J5945" t="s">
        <v>3446</v>
      </c>
      <c r="K5945">
        <v>2004</v>
      </c>
      <c r="L5945" t="s">
        <v>29</v>
      </c>
      <c r="M5945" t="s">
        <v>29</v>
      </c>
      <c r="N5945">
        <v>25.799585</v>
      </c>
      <c r="O5945">
        <v>-97.784870999999995</v>
      </c>
      <c r="P5945" t="s">
        <v>3549</v>
      </c>
      <c r="Q5945" s="3">
        <f>Table1[[#This Row],[Capacity (MW)]]*0.395*8760*10^-6</f>
        <v>1.712799</v>
      </c>
      <c r="R5945" s="3" cm="1">
        <f t="array" ref="R5945">AVERAGE(VLOOKUP(_xlfn.TEXTSPLIT(Table1[[#This Row],[Fuel (no space after comma)]], ","), FuelList_Final_EF!$A$2:$B$65, 2, FALSE))</f>
        <v>53.06</v>
      </c>
      <c r="S5945" s="3">
        <f>Table1[[#This Row],[Generation (TWh)]]*10^9*VLOOKUP(Table1[[#This Row],[Turbine/Engine Technology]],Technology_HR!$A$2:$B$11,2,FALSE)*10^-6</f>
        <v>12929919.650999999</v>
      </c>
      <c r="T5945" s="5">
        <f>Table1[[#This Row],[Fuel Consumption (mmBtu)]]*Table1[[#This Row],[Emission Factor (kg CO2/ mmBtu)]]*10^3</f>
        <v>686061536682.06006</v>
      </c>
      <c r="U5945" s="3">
        <f>Table1[[#This Row],[Emissions (g CO2)]]/(Table1[[#This Row],[Generation (TWh)]]*10^9)</f>
        <v>400.54994000000005</v>
      </c>
    </row>
    <row r="5946" spans="1:21" x14ac:dyDescent="0.35">
      <c r="A5946" t="s">
        <v>1599</v>
      </c>
      <c r="B5946" t="s">
        <v>3239</v>
      </c>
      <c r="C5946" t="str">
        <f>SUBSTITUTE(Table1[[#This Row],[Fuel]],", ",",")</f>
        <v>fossil gas: natural gas</v>
      </c>
      <c r="D5946" t="s">
        <v>3239</v>
      </c>
      <c r="H5946" t="s">
        <v>3438</v>
      </c>
      <c r="I5946">
        <v>500</v>
      </c>
      <c r="J5946" t="s">
        <v>3446</v>
      </c>
      <c r="K5946">
        <v>2005</v>
      </c>
      <c r="L5946" t="s">
        <v>29</v>
      </c>
      <c r="M5946" t="s">
        <v>29</v>
      </c>
      <c r="N5946">
        <v>25.797808</v>
      </c>
      <c r="O5946">
        <v>-97.784345000000002</v>
      </c>
      <c r="P5946" t="s">
        <v>3549</v>
      </c>
      <c r="Q5946" s="3">
        <f>Table1[[#This Row],[Capacity (MW)]]*0.395*8760*10^-6</f>
        <v>1.7301</v>
      </c>
      <c r="R5946" s="3" cm="1">
        <f t="array" ref="R5946">AVERAGE(VLOOKUP(_xlfn.TEXTSPLIT(Table1[[#This Row],[Fuel (no space after comma)]], ","), FuelList_Final_EF!$A$2:$B$65, 2, FALSE))</f>
        <v>53.06</v>
      </c>
      <c r="S5946" s="3">
        <f>Table1[[#This Row],[Generation (TWh)]]*10^9*VLOOKUP(Table1[[#This Row],[Turbine/Engine Technology]],Technology_HR!$A$2:$B$11,2,FALSE)*10^-6</f>
        <v>13060524.899999999</v>
      </c>
      <c r="T5946" s="5">
        <f>Table1[[#This Row],[Fuel Consumption (mmBtu)]]*Table1[[#This Row],[Emission Factor (kg CO2/ mmBtu)]]*10^3</f>
        <v>692991451194</v>
      </c>
      <c r="U5946" s="3">
        <f>Table1[[#This Row],[Emissions (g CO2)]]/(Table1[[#This Row],[Generation (TWh)]]*10^9)</f>
        <v>400.54993999999999</v>
      </c>
    </row>
    <row r="5947" spans="1:21" x14ac:dyDescent="0.35">
      <c r="A5947" t="s">
        <v>1595</v>
      </c>
      <c r="B5947" t="s">
        <v>3368</v>
      </c>
      <c r="C5947" t="str">
        <f>SUBSTITUTE(Table1[[#This Row],[Fuel]],", ",",")</f>
        <v>fossil gas: natural gas [80%],fossil liquids: fuel oil [20%]</v>
      </c>
      <c r="D5947" t="s">
        <v>3657</v>
      </c>
      <c r="E5947" t="s">
        <v>3668</v>
      </c>
      <c r="H5947" t="s">
        <v>3440</v>
      </c>
      <c r="I5947">
        <v>300</v>
      </c>
      <c r="J5947" t="s">
        <v>3446</v>
      </c>
      <c r="K5947">
        <v>1977</v>
      </c>
      <c r="L5947" t="s">
        <v>29</v>
      </c>
      <c r="M5947" t="s">
        <v>29</v>
      </c>
      <c r="N5947">
        <v>20.569389999999999</v>
      </c>
      <c r="O5947">
        <v>-101.170751</v>
      </c>
      <c r="P5947" t="s">
        <v>3549</v>
      </c>
      <c r="Q5947" s="3">
        <f>Table1[[#This Row],[Capacity (MW)]]*0.395*8760*10^-6</f>
        <v>1.03806</v>
      </c>
      <c r="R5947" s="3" cm="1">
        <f t="array" ref="R5947">AVERAGE(VLOOKUP(_xlfn.TEXTSPLIT(Table1[[#This Row],[Fuel (no space after comma)]], ","), FuelList_Final_EF!$A$2:$B$65, 2, FALSE))</f>
        <v>58.069336459554521</v>
      </c>
      <c r="S5947" s="3">
        <f>Table1[[#This Row],[Generation (TWh)]]*10^9*VLOOKUP(Table1[[#This Row],[Turbine/Engine Technology]],Technology_HR!$A$2:$B$11,2,FALSE)*10^-6</f>
        <v>10676447.1</v>
      </c>
      <c r="T5947" s="5">
        <f>Table1[[#This Row],[Fuel Consumption (mmBtu)]]*Table1[[#This Row],[Emission Factor (kg CO2/ mmBtu)]]*10^3</f>
        <v>619974198842.53516</v>
      </c>
      <c r="U5947" s="3">
        <f>Table1[[#This Row],[Emissions (g CO2)]]/(Table1[[#This Row],[Generation (TWh)]]*10^9)</f>
        <v>597.24312548651824</v>
      </c>
    </row>
    <row r="5948" spans="1:21" x14ac:dyDescent="0.35">
      <c r="A5948" t="s">
        <v>1595</v>
      </c>
      <c r="B5948" t="s">
        <v>3368</v>
      </c>
      <c r="C5948" t="str">
        <f>SUBSTITUTE(Table1[[#This Row],[Fuel]],", ",",")</f>
        <v>fossil gas: natural gas [80%],fossil liquids: fuel oil [20%]</v>
      </c>
      <c r="D5948" t="s">
        <v>3657</v>
      </c>
      <c r="E5948" t="s">
        <v>3668</v>
      </c>
      <c r="H5948" t="s">
        <v>3440</v>
      </c>
      <c r="I5948">
        <v>250</v>
      </c>
      <c r="J5948" t="s">
        <v>3446</v>
      </c>
      <c r="K5948">
        <v>1977</v>
      </c>
      <c r="L5948" t="s">
        <v>29</v>
      </c>
      <c r="M5948" t="s">
        <v>29</v>
      </c>
      <c r="N5948">
        <v>20.569389999999999</v>
      </c>
      <c r="O5948">
        <v>-101.170751</v>
      </c>
      <c r="P5948" t="s">
        <v>3549</v>
      </c>
      <c r="Q5948" s="3">
        <f>Table1[[#This Row],[Capacity (MW)]]*0.395*8760*10^-6</f>
        <v>0.86504999999999999</v>
      </c>
      <c r="R5948" s="3" cm="1">
        <f t="array" ref="R5948">AVERAGE(VLOOKUP(_xlfn.TEXTSPLIT(Table1[[#This Row],[Fuel (no space after comma)]], ","), FuelList_Final_EF!$A$2:$B$65, 2, FALSE))</f>
        <v>58.069336459554521</v>
      </c>
      <c r="S5948" s="3">
        <f>Table1[[#This Row],[Generation (TWh)]]*10^9*VLOOKUP(Table1[[#This Row],[Turbine/Engine Technology]],Technology_HR!$A$2:$B$11,2,FALSE)*10^-6</f>
        <v>8897039.25</v>
      </c>
      <c r="T5948" s="5">
        <f>Table1[[#This Row],[Fuel Consumption (mmBtu)]]*Table1[[#This Row],[Emission Factor (kg CO2/ mmBtu)]]*10^3</f>
        <v>516645165702.11261</v>
      </c>
      <c r="U5948" s="3">
        <f>Table1[[#This Row],[Emissions (g CO2)]]/(Table1[[#This Row],[Generation (TWh)]]*10^9)</f>
        <v>597.24312548651824</v>
      </c>
    </row>
    <row r="5949" spans="1:21" x14ac:dyDescent="0.35">
      <c r="A5949" t="s">
        <v>1599</v>
      </c>
      <c r="B5949" t="s">
        <v>3239</v>
      </c>
      <c r="C5949" t="str">
        <f>SUBSTITUTE(Table1[[#This Row],[Fuel]],", ",",")</f>
        <v>fossil gas: natural gas</v>
      </c>
      <c r="D5949" t="s">
        <v>3239</v>
      </c>
      <c r="H5949" t="s">
        <v>3438</v>
      </c>
      <c r="I5949">
        <v>247.5</v>
      </c>
      <c r="J5949" t="s">
        <v>3446</v>
      </c>
      <c r="K5949">
        <v>2001</v>
      </c>
      <c r="L5949" t="s">
        <v>29</v>
      </c>
      <c r="M5949" t="s">
        <v>29</v>
      </c>
      <c r="N5949">
        <v>25.594714</v>
      </c>
      <c r="O5949">
        <v>-100.906524</v>
      </c>
      <c r="P5949" t="s">
        <v>3549</v>
      </c>
      <c r="Q5949" s="3">
        <f>Table1[[#This Row],[Capacity (MW)]]*0.395*8760*10^-6</f>
        <v>0.85639949999999998</v>
      </c>
      <c r="R5949" s="3" cm="1">
        <f t="array" ref="R5949">AVERAGE(VLOOKUP(_xlfn.TEXTSPLIT(Table1[[#This Row],[Fuel (no space after comma)]], ","), FuelList_Final_EF!$A$2:$B$65, 2, FALSE))</f>
        <v>53.06</v>
      </c>
      <c r="S5949" s="3">
        <f>Table1[[#This Row],[Generation (TWh)]]*10^9*VLOOKUP(Table1[[#This Row],[Turbine/Engine Technology]],Technology_HR!$A$2:$B$11,2,FALSE)*10^-6</f>
        <v>6464959.8254999993</v>
      </c>
      <c r="T5949" s="5">
        <f>Table1[[#This Row],[Fuel Consumption (mmBtu)]]*Table1[[#This Row],[Emission Factor (kg CO2/ mmBtu)]]*10^3</f>
        <v>343030768341.03003</v>
      </c>
      <c r="U5949" s="3">
        <f>Table1[[#This Row],[Emissions (g CO2)]]/(Table1[[#This Row],[Generation (TWh)]]*10^9)</f>
        <v>400.54994000000005</v>
      </c>
    </row>
    <row r="5950" spans="1:21" x14ac:dyDescent="0.35">
      <c r="A5950" t="s">
        <v>1595</v>
      </c>
      <c r="B5950" t="s">
        <v>3243</v>
      </c>
      <c r="C5950" t="str">
        <f>SUBSTITUTE(Table1[[#This Row],[Fuel]],", ",",")</f>
        <v>fossil gas: natural gas,fossil liquids: fuel oil</v>
      </c>
      <c r="D5950" t="s">
        <v>3239</v>
      </c>
      <c r="E5950" t="s">
        <v>3275</v>
      </c>
      <c r="H5950" t="s">
        <v>3440</v>
      </c>
      <c r="I5950">
        <v>158</v>
      </c>
      <c r="J5950" t="s">
        <v>3446</v>
      </c>
      <c r="K5950">
        <v>1985</v>
      </c>
      <c r="L5950" t="s">
        <v>29</v>
      </c>
      <c r="M5950" t="s">
        <v>29</v>
      </c>
      <c r="N5950">
        <v>31.328896</v>
      </c>
      <c r="O5950">
        <v>-106.487073</v>
      </c>
      <c r="P5950" t="s">
        <v>3549</v>
      </c>
      <c r="Q5950" s="3">
        <f>Table1[[#This Row],[Capacity (MW)]]*0.395*8760*10^-6</f>
        <v>0.54671159999999996</v>
      </c>
      <c r="R5950" s="3" cm="1">
        <f t="array" ref="R5950">AVERAGE(VLOOKUP(_xlfn.TEXTSPLIT(Table1[[#This Row],[Fuel (no space after comma)]], ","), FuelList_Final_EF!$A$2:$B$65, 2, FALSE))</f>
        <v>65.583341148886291</v>
      </c>
      <c r="S5950" s="3">
        <f>Table1[[#This Row],[Generation (TWh)]]*10^9*VLOOKUP(Table1[[#This Row],[Turbine/Engine Technology]],Technology_HR!$A$2:$B$11,2,FALSE)*10^-6</f>
        <v>5622928.8059999999</v>
      </c>
      <c r="T5950" s="5">
        <f>Table1[[#This Row],[Fuel Consumption (mmBtu)]]*Table1[[#This Row],[Emission Factor (kg CO2/ mmBtu)]]*10^3</f>
        <v>368770458139.79785</v>
      </c>
      <c r="U5950" s="3">
        <f>Table1[[#This Row],[Emissions (g CO2)]]/(Table1[[#This Row],[Generation (TWh)]]*10^9)</f>
        <v>674.52466371629544</v>
      </c>
    </row>
    <row r="5951" spans="1:21" x14ac:dyDescent="0.35">
      <c r="A5951" t="s">
        <v>1595</v>
      </c>
      <c r="B5951" t="s">
        <v>3243</v>
      </c>
      <c r="C5951" t="str">
        <f>SUBSTITUTE(Table1[[#This Row],[Fuel]],", ",",")</f>
        <v>fossil gas: natural gas,fossil liquids: fuel oil</v>
      </c>
      <c r="D5951" t="s">
        <v>3239</v>
      </c>
      <c r="E5951" t="s">
        <v>3275</v>
      </c>
      <c r="H5951" t="s">
        <v>3440</v>
      </c>
      <c r="I5951">
        <v>158</v>
      </c>
      <c r="J5951" t="s">
        <v>3446</v>
      </c>
      <c r="K5951">
        <v>1985</v>
      </c>
      <c r="L5951" t="s">
        <v>29</v>
      </c>
      <c r="M5951" t="s">
        <v>29</v>
      </c>
      <c r="N5951">
        <v>31.328896</v>
      </c>
      <c r="O5951">
        <v>-106.487073</v>
      </c>
      <c r="P5951" t="s">
        <v>3549</v>
      </c>
      <c r="Q5951" s="3">
        <f>Table1[[#This Row],[Capacity (MW)]]*0.395*8760*10^-6</f>
        <v>0.54671159999999996</v>
      </c>
      <c r="R5951" s="3" cm="1">
        <f t="array" ref="R5951">AVERAGE(VLOOKUP(_xlfn.TEXTSPLIT(Table1[[#This Row],[Fuel (no space after comma)]], ","), FuelList_Final_EF!$A$2:$B$65, 2, FALSE))</f>
        <v>65.583341148886291</v>
      </c>
      <c r="S5951" s="3">
        <f>Table1[[#This Row],[Generation (TWh)]]*10^9*VLOOKUP(Table1[[#This Row],[Turbine/Engine Technology]],Technology_HR!$A$2:$B$11,2,FALSE)*10^-6</f>
        <v>5622928.8059999999</v>
      </c>
      <c r="T5951" s="5">
        <f>Table1[[#This Row],[Fuel Consumption (mmBtu)]]*Table1[[#This Row],[Emission Factor (kg CO2/ mmBtu)]]*10^3</f>
        <v>368770458139.79785</v>
      </c>
      <c r="U5951" s="3">
        <f>Table1[[#This Row],[Emissions (g CO2)]]/(Table1[[#This Row],[Generation (TWh)]]*10^9)</f>
        <v>674.52466371629544</v>
      </c>
    </row>
    <row r="5952" spans="1:21" x14ac:dyDescent="0.35">
      <c r="A5952" t="s">
        <v>1595</v>
      </c>
      <c r="B5952" t="s">
        <v>3239</v>
      </c>
      <c r="C5952" t="str">
        <f>SUBSTITUTE(Table1[[#This Row],[Fuel]],", ",",")</f>
        <v>fossil gas: natural gas</v>
      </c>
      <c r="D5952" t="s">
        <v>3239</v>
      </c>
      <c r="H5952" t="s">
        <v>3438</v>
      </c>
      <c r="I5952">
        <v>174</v>
      </c>
      <c r="J5952" t="s">
        <v>3446</v>
      </c>
      <c r="K5952">
        <v>1998</v>
      </c>
      <c r="L5952" t="s">
        <v>29</v>
      </c>
      <c r="M5952">
        <v>2028</v>
      </c>
      <c r="N5952">
        <v>31.328896</v>
      </c>
      <c r="O5952">
        <v>-106.487073</v>
      </c>
      <c r="P5952" t="s">
        <v>3549</v>
      </c>
      <c r="Q5952" s="3">
        <f>Table1[[#This Row],[Capacity (MW)]]*0.395*8760*10^-6</f>
        <v>0.60207480000000002</v>
      </c>
      <c r="R5952" s="3" cm="1">
        <f t="array" ref="R5952">AVERAGE(VLOOKUP(_xlfn.TEXTSPLIT(Table1[[#This Row],[Fuel (no space after comma)]], ","), FuelList_Final_EF!$A$2:$B$65, 2, FALSE))</f>
        <v>53.06</v>
      </c>
      <c r="S5952" s="3">
        <f>Table1[[#This Row],[Generation (TWh)]]*10^9*VLOOKUP(Table1[[#This Row],[Turbine/Engine Technology]],Technology_HR!$A$2:$B$11,2,FALSE)*10^-6</f>
        <v>4545062.6651999997</v>
      </c>
      <c r="T5952" s="5">
        <f>Table1[[#This Row],[Fuel Consumption (mmBtu)]]*Table1[[#This Row],[Emission Factor (kg CO2/ mmBtu)]]*10^3</f>
        <v>241161025015.51199</v>
      </c>
      <c r="U5952" s="3">
        <f>Table1[[#This Row],[Emissions (g CO2)]]/(Table1[[#This Row],[Generation (TWh)]]*10^9)</f>
        <v>400.54993999999999</v>
      </c>
    </row>
    <row r="5953" spans="1:21" x14ac:dyDescent="0.35">
      <c r="A5953" t="s">
        <v>1595</v>
      </c>
      <c r="B5953" t="s">
        <v>3239</v>
      </c>
      <c r="C5953" t="str">
        <f>SUBSTITUTE(Table1[[#This Row],[Fuel]],", ",",")</f>
        <v>fossil gas: natural gas</v>
      </c>
      <c r="D5953" t="s">
        <v>3239</v>
      </c>
      <c r="H5953" t="s">
        <v>3438</v>
      </c>
      <c r="I5953">
        <v>174</v>
      </c>
      <c r="J5953" t="s">
        <v>3446</v>
      </c>
      <c r="K5953">
        <v>1998</v>
      </c>
      <c r="L5953" t="s">
        <v>29</v>
      </c>
      <c r="M5953">
        <v>2028</v>
      </c>
      <c r="N5953">
        <v>31.328896</v>
      </c>
      <c r="O5953">
        <v>-106.487073</v>
      </c>
      <c r="P5953" t="s">
        <v>3549</v>
      </c>
      <c r="Q5953" s="3">
        <f>Table1[[#This Row],[Capacity (MW)]]*0.395*8760*10^-6</f>
        <v>0.60207480000000002</v>
      </c>
      <c r="R5953" s="3" cm="1">
        <f t="array" ref="R5953">AVERAGE(VLOOKUP(_xlfn.TEXTSPLIT(Table1[[#This Row],[Fuel (no space after comma)]], ","), FuelList_Final_EF!$A$2:$B$65, 2, FALSE))</f>
        <v>53.06</v>
      </c>
      <c r="S5953" s="3">
        <f>Table1[[#This Row],[Generation (TWh)]]*10^9*VLOOKUP(Table1[[#This Row],[Turbine/Engine Technology]],Technology_HR!$A$2:$B$11,2,FALSE)*10^-6</f>
        <v>4545062.6651999997</v>
      </c>
      <c r="T5953" s="5">
        <f>Table1[[#This Row],[Fuel Consumption (mmBtu)]]*Table1[[#This Row],[Emission Factor (kg CO2/ mmBtu)]]*10^3</f>
        <v>241161025015.51199</v>
      </c>
      <c r="U5953" s="3">
        <f>Table1[[#This Row],[Emissions (g CO2)]]/(Table1[[#This Row],[Generation (TWh)]]*10^9)</f>
        <v>400.54993999999999</v>
      </c>
    </row>
    <row r="5954" spans="1:21" x14ac:dyDescent="0.35">
      <c r="A5954" t="s">
        <v>1595</v>
      </c>
      <c r="B5954" t="s">
        <v>3239</v>
      </c>
      <c r="C5954" t="str">
        <f>SUBSTITUTE(Table1[[#This Row],[Fuel]],", ",",")</f>
        <v>fossil gas: natural gas</v>
      </c>
      <c r="D5954" t="s">
        <v>3239</v>
      </c>
      <c r="H5954" t="s">
        <v>3438</v>
      </c>
      <c r="I5954">
        <v>174</v>
      </c>
      <c r="J5954" t="s">
        <v>3446</v>
      </c>
      <c r="K5954">
        <v>1998</v>
      </c>
      <c r="L5954" t="s">
        <v>29</v>
      </c>
      <c r="M5954">
        <v>2028</v>
      </c>
      <c r="N5954">
        <v>31.328896</v>
      </c>
      <c r="O5954">
        <v>-106.487073</v>
      </c>
      <c r="P5954" t="s">
        <v>3549</v>
      </c>
      <c r="Q5954" s="3">
        <f>Table1[[#This Row],[Capacity (MW)]]*0.395*8760*10^-6</f>
        <v>0.60207480000000002</v>
      </c>
      <c r="R5954" s="3" cm="1">
        <f t="array" ref="R5954">AVERAGE(VLOOKUP(_xlfn.TEXTSPLIT(Table1[[#This Row],[Fuel (no space after comma)]], ","), FuelList_Final_EF!$A$2:$B$65, 2, FALSE))</f>
        <v>53.06</v>
      </c>
      <c r="S5954" s="3">
        <f>Table1[[#This Row],[Generation (TWh)]]*10^9*VLOOKUP(Table1[[#This Row],[Turbine/Engine Technology]],Technology_HR!$A$2:$B$11,2,FALSE)*10^-6</f>
        <v>4545062.6651999997</v>
      </c>
      <c r="T5954" s="5">
        <f>Table1[[#This Row],[Fuel Consumption (mmBtu)]]*Table1[[#This Row],[Emission Factor (kg CO2/ mmBtu)]]*10^3</f>
        <v>241161025015.51199</v>
      </c>
      <c r="U5954" s="3">
        <f>Table1[[#This Row],[Emissions (g CO2)]]/(Table1[[#This Row],[Generation (TWh)]]*10^9)</f>
        <v>400.54993999999999</v>
      </c>
    </row>
    <row r="5955" spans="1:21" x14ac:dyDescent="0.35">
      <c r="A5955" t="s">
        <v>1595</v>
      </c>
      <c r="B5955" t="s">
        <v>3239</v>
      </c>
      <c r="C5955" t="str">
        <f>SUBSTITUTE(Table1[[#This Row],[Fuel]],", ",",")</f>
        <v>fossil gas: natural gas</v>
      </c>
      <c r="D5955" t="s">
        <v>3239</v>
      </c>
      <c r="H5955" t="s">
        <v>3438</v>
      </c>
      <c r="I5955">
        <v>382</v>
      </c>
      <c r="J5955" t="s">
        <v>3446</v>
      </c>
      <c r="K5955">
        <v>2009</v>
      </c>
      <c r="L5955" t="s">
        <v>29</v>
      </c>
      <c r="M5955" t="s">
        <v>29</v>
      </c>
      <c r="N5955">
        <v>19.119389999999999</v>
      </c>
      <c r="O5955">
        <v>-98.241197999999997</v>
      </c>
      <c r="P5955" t="s">
        <v>3549</v>
      </c>
      <c r="Q5955" s="3">
        <f>Table1[[#This Row],[Capacity (MW)]]*0.395*8760*10^-6</f>
        <v>1.3217964</v>
      </c>
      <c r="R5955" s="3" cm="1">
        <f t="array" ref="R5955">AVERAGE(VLOOKUP(_xlfn.TEXTSPLIT(Table1[[#This Row],[Fuel (no space after comma)]], ","), FuelList_Final_EF!$A$2:$B$65, 2, FALSE))</f>
        <v>53.06</v>
      </c>
      <c r="S5955" s="3">
        <f>Table1[[#This Row],[Generation (TWh)]]*10^9*VLOOKUP(Table1[[#This Row],[Turbine/Engine Technology]],Technology_HR!$A$2:$B$11,2,FALSE)*10^-6</f>
        <v>9978241.023599999</v>
      </c>
      <c r="T5955" s="5">
        <f>Table1[[#This Row],[Fuel Consumption (mmBtu)]]*Table1[[#This Row],[Emission Factor (kg CO2/ mmBtu)]]*10^3</f>
        <v>529445468712.21594</v>
      </c>
      <c r="U5955" s="3">
        <f>Table1[[#This Row],[Emissions (g CO2)]]/(Table1[[#This Row],[Generation (TWh)]]*10^9)</f>
        <v>400.54993999999994</v>
      </c>
    </row>
    <row r="5956" spans="1:21" x14ac:dyDescent="0.35">
      <c r="A5956" t="s">
        <v>1602</v>
      </c>
      <c r="B5956" t="s">
        <v>3239</v>
      </c>
      <c r="C5956" t="str">
        <f>SUBSTITUTE(Table1[[#This Row],[Fuel]],", ",",")</f>
        <v>fossil gas: natural gas</v>
      </c>
      <c r="D5956" t="s">
        <v>3239</v>
      </c>
      <c r="H5956" t="s">
        <v>3438</v>
      </c>
      <c r="I5956">
        <v>242</v>
      </c>
      <c r="J5956" t="s">
        <v>3446</v>
      </c>
      <c r="K5956">
        <v>2015</v>
      </c>
      <c r="L5956" t="s">
        <v>29</v>
      </c>
      <c r="M5956" t="s">
        <v>29</v>
      </c>
      <c r="N5956">
        <v>21.24428</v>
      </c>
      <c r="O5956">
        <v>-100.60883</v>
      </c>
      <c r="P5956" t="s">
        <v>3549</v>
      </c>
      <c r="Q5956" s="3">
        <f>Table1[[#This Row],[Capacity (MW)]]*0.395*8760*10^-6</f>
        <v>0.83736840000000001</v>
      </c>
      <c r="R5956" s="3" cm="1">
        <f t="array" ref="R5956">AVERAGE(VLOOKUP(_xlfn.TEXTSPLIT(Table1[[#This Row],[Fuel (no space after comma)]], ","), FuelList_Final_EF!$A$2:$B$65, 2, FALSE))</f>
        <v>53.06</v>
      </c>
      <c r="S5956" s="3">
        <f>Table1[[#This Row],[Generation (TWh)]]*10^9*VLOOKUP(Table1[[#This Row],[Turbine/Engine Technology]],Technology_HR!$A$2:$B$11,2,FALSE)*10^-6</f>
        <v>6321294.0515999999</v>
      </c>
      <c r="T5956" s="5">
        <f>Table1[[#This Row],[Fuel Consumption (mmBtu)]]*Table1[[#This Row],[Emission Factor (kg CO2/ mmBtu)]]*10^3</f>
        <v>335407862377.896</v>
      </c>
      <c r="U5956" s="3">
        <f>Table1[[#This Row],[Emissions (g CO2)]]/(Table1[[#This Row],[Generation (TWh)]]*10^9)</f>
        <v>400.54993999999999</v>
      </c>
    </row>
    <row r="5957" spans="1:21" x14ac:dyDescent="0.35">
      <c r="A5957" t="s">
        <v>1631</v>
      </c>
      <c r="B5957" t="s">
        <v>3239</v>
      </c>
      <c r="C5957" t="str">
        <f>SUBSTITUTE(Table1[[#This Row],[Fuel]],", ",",")</f>
        <v>fossil gas: natural gas</v>
      </c>
      <c r="D5957" t="s">
        <v>3239</v>
      </c>
      <c r="H5957" t="s">
        <v>3438</v>
      </c>
      <c r="I5957">
        <v>1146</v>
      </c>
      <c r="J5957" t="s">
        <v>3451</v>
      </c>
      <c r="K5957" t="s">
        <v>29</v>
      </c>
      <c r="L5957" t="s">
        <v>29</v>
      </c>
      <c r="M5957" t="s">
        <v>29</v>
      </c>
      <c r="N5957">
        <v>20.959735999999999</v>
      </c>
      <c r="O5957">
        <v>-97.415876999999995</v>
      </c>
      <c r="P5957" t="s">
        <v>3549</v>
      </c>
      <c r="Q5957" s="3">
        <f>Table1[[#This Row],[Capacity (MW)]]*0.395*8760*10^-6</f>
        <v>3.9653892000000002</v>
      </c>
      <c r="R5957" s="3" cm="1">
        <f t="array" ref="R5957">AVERAGE(VLOOKUP(_xlfn.TEXTSPLIT(Table1[[#This Row],[Fuel (no space after comma)]], ","), FuelList_Final_EF!$A$2:$B$65, 2, FALSE))</f>
        <v>53.06</v>
      </c>
      <c r="S5957" s="3">
        <f>Table1[[#This Row],[Generation (TWh)]]*10^9*VLOOKUP(Table1[[#This Row],[Turbine/Engine Technology]],Technology_HR!$A$2:$B$11,2,FALSE)*10^-6</f>
        <v>29934723.070799999</v>
      </c>
      <c r="T5957" s="5">
        <f>Table1[[#This Row],[Fuel Consumption (mmBtu)]]*Table1[[#This Row],[Emission Factor (kg CO2/ mmBtu)]]*10^3</f>
        <v>1588336406136.6479</v>
      </c>
      <c r="U5957" s="3">
        <f>Table1[[#This Row],[Emissions (g CO2)]]/(Table1[[#This Row],[Generation (TWh)]]*10^9)</f>
        <v>400.54993999999999</v>
      </c>
    </row>
    <row r="5958" spans="1:21" x14ac:dyDescent="0.35">
      <c r="A5958" t="s">
        <v>1600</v>
      </c>
      <c r="B5958" t="s">
        <v>3239</v>
      </c>
      <c r="C5958" t="str">
        <f>SUBSTITUTE(Table1[[#This Row],[Fuel]],", ",",")</f>
        <v>fossil gas: natural gas</v>
      </c>
      <c r="D5958" t="s">
        <v>3239</v>
      </c>
      <c r="H5958" t="s">
        <v>3438</v>
      </c>
      <c r="I5958">
        <v>514</v>
      </c>
      <c r="J5958" t="s">
        <v>3446</v>
      </c>
      <c r="K5958">
        <v>2022</v>
      </c>
      <c r="L5958" t="s">
        <v>29</v>
      </c>
      <c r="M5958" t="s">
        <v>29</v>
      </c>
      <c r="N5958">
        <v>21.313849999999999</v>
      </c>
      <c r="O5958">
        <v>-98.757822000000004</v>
      </c>
      <c r="P5958" t="s">
        <v>3549</v>
      </c>
      <c r="Q5958" s="3">
        <f>Table1[[#This Row],[Capacity (MW)]]*0.395*8760*10^-6</f>
        <v>1.7785427999999999</v>
      </c>
      <c r="R5958" s="3" cm="1">
        <f t="array" ref="R5958">AVERAGE(VLOOKUP(_xlfn.TEXTSPLIT(Table1[[#This Row],[Fuel (no space after comma)]], ","), FuelList_Final_EF!$A$2:$B$65, 2, FALSE))</f>
        <v>53.06</v>
      </c>
      <c r="S5958" s="3">
        <f>Table1[[#This Row],[Generation (TWh)]]*10^9*VLOOKUP(Table1[[#This Row],[Turbine/Engine Technology]],Technology_HR!$A$2:$B$11,2,FALSE)*10^-6</f>
        <v>13426219.597199997</v>
      </c>
      <c r="T5958" s="5">
        <f>Table1[[#This Row],[Fuel Consumption (mmBtu)]]*Table1[[#This Row],[Emission Factor (kg CO2/ mmBtu)]]*10^3</f>
        <v>712395211827.43188</v>
      </c>
      <c r="U5958" s="3">
        <f>Table1[[#This Row],[Emissions (g CO2)]]/(Table1[[#This Row],[Generation (TWh)]]*10^9)</f>
        <v>400.54993999999999</v>
      </c>
    </row>
    <row r="5959" spans="1:21" x14ac:dyDescent="0.35">
      <c r="A5959" t="s">
        <v>1600</v>
      </c>
      <c r="B5959" t="s">
        <v>3239</v>
      </c>
      <c r="C5959" t="str">
        <f>SUBSTITUTE(Table1[[#This Row],[Fuel]],", ",",")</f>
        <v>fossil gas: natural gas</v>
      </c>
      <c r="D5959" t="s">
        <v>3239</v>
      </c>
      <c r="H5959" t="s">
        <v>3438</v>
      </c>
      <c r="I5959">
        <v>589.5</v>
      </c>
      <c r="J5959" t="s">
        <v>3446</v>
      </c>
      <c r="K5959">
        <v>2007</v>
      </c>
      <c r="L5959" t="s">
        <v>29</v>
      </c>
      <c r="M5959" t="s">
        <v>29</v>
      </c>
      <c r="N5959">
        <v>21.311285999999999</v>
      </c>
      <c r="O5959">
        <v>-98.756533000000005</v>
      </c>
      <c r="P5959" t="s">
        <v>3549</v>
      </c>
      <c r="Q5959" s="3">
        <f>Table1[[#This Row],[Capacity (MW)]]*0.395*8760*10^-6</f>
        <v>2.0397878999999999</v>
      </c>
      <c r="R5959" s="3" cm="1">
        <f t="array" ref="R5959">AVERAGE(VLOOKUP(_xlfn.TEXTSPLIT(Table1[[#This Row],[Fuel (no space after comma)]], ","), FuelList_Final_EF!$A$2:$B$65, 2, FALSE))</f>
        <v>53.06</v>
      </c>
      <c r="S5959" s="3">
        <f>Table1[[#This Row],[Generation (TWh)]]*10^9*VLOOKUP(Table1[[#This Row],[Turbine/Engine Technology]],Technology_HR!$A$2:$B$11,2,FALSE)*10^-6</f>
        <v>15398358.857099997</v>
      </c>
      <c r="T5959" s="5">
        <f>Table1[[#This Row],[Fuel Consumption (mmBtu)]]*Table1[[#This Row],[Emission Factor (kg CO2/ mmBtu)]]*10^3</f>
        <v>817036920957.72583</v>
      </c>
      <c r="U5959" s="3">
        <f>Table1[[#This Row],[Emissions (g CO2)]]/(Table1[[#This Row],[Generation (TWh)]]*10^9)</f>
        <v>400.54993999999994</v>
      </c>
    </row>
    <row r="5960" spans="1:21" x14ac:dyDescent="0.35">
      <c r="A5960" t="s">
        <v>1600</v>
      </c>
      <c r="B5960" t="s">
        <v>3239</v>
      </c>
      <c r="C5960" t="str">
        <f>SUBSTITUTE(Table1[[#This Row],[Fuel]],", ",",")</f>
        <v>fossil gas: natural gas</v>
      </c>
      <c r="D5960" t="s">
        <v>3239</v>
      </c>
      <c r="H5960" t="s">
        <v>3438</v>
      </c>
      <c r="I5960">
        <v>589.5</v>
      </c>
      <c r="J5960" t="s">
        <v>3446</v>
      </c>
      <c r="K5960">
        <v>2007</v>
      </c>
      <c r="L5960" t="s">
        <v>29</v>
      </c>
      <c r="M5960" t="s">
        <v>29</v>
      </c>
      <c r="N5960">
        <v>21.311285999999999</v>
      </c>
      <c r="O5960">
        <v>-98.756533000000005</v>
      </c>
      <c r="P5960" t="s">
        <v>3549</v>
      </c>
      <c r="Q5960" s="3">
        <f>Table1[[#This Row],[Capacity (MW)]]*0.395*8760*10^-6</f>
        <v>2.0397878999999999</v>
      </c>
      <c r="R5960" s="3" cm="1">
        <f t="array" ref="R5960">AVERAGE(VLOOKUP(_xlfn.TEXTSPLIT(Table1[[#This Row],[Fuel (no space after comma)]], ","), FuelList_Final_EF!$A$2:$B$65, 2, FALSE))</f>
        <v>53.06</v>
      </c>
      <c r="S5960" s="3">
        <f>Table1[[#This Row],[Generation (TWh)]]*10^9*VLOOKUP(Table1[[#This Row],[Turbine/Engine Technology]],Technology_HR!$A$2:$B$11,2,FALSE)*10^-6</f>
        <v>15398358.857099997</v>
      </c>
      <c r="T5960" s="5">
        <f>Table1[[#This Row],[Fuel Consumption (mmBtu)]]*Table1[[#This Row],[Emission Factor (kg CO2/ mmBtu)]]*10^3</f>
        <v>817036920957.72583</v>
      </c>
      <c r="U5960" s="3">
        <f>Table1[[#This Row],[Emissions (g CO2)]]/(Table1[[#This Row],[Generation (TWh)]]*10^9)</f>
        <v>400.54993999999994</v>
      </c>
    </row>
    <row r="5961" spans="1:21" x14ac:dyDescent="0.35">
      <c r="A5961" t="s">
        <v>1632</v>
      </c>
      <c r="B5961" t="s">
        <v>3239</v>
      </c>
      <c r="C5961" t="str">
        <f>SUBSTITUTE(Table1[[#This Row],[Fuel]],", ",",")</f>
        <v>fossil gas: natural gas</v>
      </c>
      <c r="D5961" t="s">
        <v>3239</v>
      </c>
      <c r="H5961" t="s">
        <v>3438</v>
      </c>
      <c r="I5961">
        <v>150</v>
      </c>
      <c r="J5961" t="s">
        <v>3449</v>
      </c>
      <c r="K5961">
        <v>2025</v>
      </c>
      <c r="L5961" t="s">
        <v>29</v>
      </c>
      <c r="M5961" t="s">
        <v>29</v>
      </c>
      <c r="N5961">
        <v>32.569102999999998</v>
      </c>
      <c r="O5961">
        <v>-115.904467</v>
      </c>
      <c r="P5961" t="s">
        <v>3549</v>
      </c>
      <c r="Q5961" s="3">
        <f>Table1[[#This Row],[Capacity (MW)]]*0.395*8760*10^-6</f>
        <v>0.51902999999999999</v>
      </c>
      <c r="R5961" s="3" cm="1">
        <f t="array" ref="R5961">AVERAGE(VLOOKUP(_xlfn.TEXTSPLIT(Table1[[#This Row],[Fuel (no space after comma)]], ","), FuelList_Final_EF!$A$2:$B$65, 2, FALSE))</f>
        <v>53.06</v>
      </c>
      <c r="S5961" s="3">
        <f>Table1[[#This Row],[Generation (TWh)]]*10^9*VLOOKUP(Table1[[#This Row],[Turbine/Engine Technology]],Technology_HR!$A$2:$B$11,2,FALSE)*10^-6</f>
        <v>3918157.4699999997</v>
      </c>
      <c r="T5961" s="5">
        <f>Table1[[#This Row],[Fuel Consumption (mmBtu)]]*Table1[[#This Row],[Emission Factor (kg CO2/ mmBtu)]]*10^3</f>
        <v>207897435358.19998</v>
      </c>
      <c r="U5961" s="3">
        <f>Table1[[#This Row],[Emissions (g CO2)]]/(Table1[[#This Row],[Generation (TWh)]]*10^9)</f>
        <v>400.54993999999999</v>
      </c>
    </row>
    <row r="5962" spans="1:21" x14ac:dyDescent="0.35">
      <c r="A5962" t="s">
        <v>1633</v>
      </c>
      <c r="B5962" t="s">
        <v>3269</v>
      </c>
      <c r="C5962" t="str">
        <f>SUBSTITUTE(Table1[[#This Row],[Fuel]],", ",",")</f>
        <v>fossil gas: natural gas,fossil gas: lng</v>
      </c>
      <c r="D5962" t="s">
        <v>3239</v>
      </c>
      <c r="E5962" t="s">
        <v>3242</v>
      </c>
      <c r="H5962" t="s">
        <v>3438</v>
      </c>
      <c r="I5962">
        <v>625</v>
      </c>
      <c r="J5962" t="s">
        <v>3446</v>
      </c>
      <c r="K5962">
        <v>2003</v>
      </c>
      <c r="L5962" t="s">
        <v>29</v>
      </c>
      <c r="M5962" t="s">
        <v>29</v>
      </c>
      <c r="N5962">
        <v>32.601250999999998</v>
      </c>
      <c r="O5962">
        <v>-115.661477</v>
      </c>
      <c r="P5962" t="s">
        <v>3549</v>
      </c>
      <c r="Q5962" s="3">
        <f>Table1[[#This Row],[Capacity (MW)]]*0.395*8760*10^-6</f>
        <v>2.1626249999999998</v>
      </c>
      <c r="R5962" s="3" cm="1">
        <f t="array" ref="R5962">AVERAGE(VLOOKUP(_xlfn.TEXTSPLIT(Table1[[#This Row],[Fuel (no space after comma)]], ","), FuelList_Final_EF!$A$2:$B$65, 2, FALSE))</f>
        <v>60.37290985767001</v>
      </c>
      <c r="S5962" s="3">
        <f>Table1[[#This Row],[Generation (TWh)]]*10^9*VLOOKUP(Table1[[#This Row],[Turbine/Engine Technology]],Technology_HR!$A$2:$B$11,2,FALSE)*10^-6</f>
        <v>16325656.125</v>
      </c>
      <c r="T5962" s="5">
        <f>Table1[[#This Row],[Fuel Consumption (mmBtu)]]*Table1[[#This Row],[Emission Factor (kg CO2/ mmBtu)]]*10^3</f>
        <v>985627365601.94324</v>
      </c>
      <c r="U5962" s="3">
        <f>Table1[[#This Row],[Emissions (g CO2)]]/(Table1[[#This Row],[Generation (TWh)]]*10^9)</f>
        <v>455.75509651555086</v>
      </c>
    </row>
    <row r="5963" spans="1:21" x14ac:dyDescent="0.35">
      <c r="A5963" t="s">
        <v>1634</v>
      </c>
      <c r="B5963" t="s">
        <v>3239</v>
      </c>
      <c r="C5963" t="str">
        <f>SUBSTITUTE(Table1[[#This Row],[Fuel]],", ",",")</f>
        <v>fossil gas: natural gas</v>
      </c>
      <c r="D5963" t="s">
        <v>3239</v>
      </c>
      <c r="H5963" t="s">
        <v>3436</v>
      </c>
      <c r="I5963">
        <v>50</v>
      </c>
      <c r="J5963" t="s">
        <v>3446</v>
      </c>
      <c r="K5963">
        <v>1992</v>
      </c>
      <c r="L5963" t="s">
        <v>29</v>
      </c>
      <c r="M5963" t="s">
        <v>29</v>
      </c>
      <c r="N5963">
        <v>25.721388999999999</v>
      </c>
      <c r="O5963">
        <v>-100.30421800000001</v>
      </c>
      <c r="P5963" t="s">
        <v>3549</v>
      </c>
      <c r="Q5963" s="3">
        <f>Table1[[#This Row],[Capacity (MW)]]*0.395*8760*10^-6</f>
        <v>0.17301</v>
      </c>
      <c r="R5963" s="3" cm="1">
        <f t="array" ref="R5963">AVERAGE(VLOOKUP(_xlfn.TEXTSPLIT(Table1[[#This Row],[Fuel (no space after comma)]], ","), FuelList_Final_EF!$A$2:$B$65, 2, FALSE))</f>
        <v>53.06</v>
      </c>
      <c r="S5963" s="3">
        <f>Table1[[#This Row],[Generation (TWh)]]*10^9*VLOOKUP(Table1[[#This Row],[Turbine/Engine Technology]],Technology_HR!$A$2:$B$11,2,FALSE)*10^-6</f>
        <v>1904840.0999999999</v>
      </c>
      <c r="T5963" s="5">
        <f>Table1[[#This Row],[Fuel Consumption (mmBtu)]]*Table1[[#This Row],[Emission Factor (kg CO2/ mmBtu)]]*10^3</f>
        <v>101070815706</v>
      </c>
      <c r="U5963" s="3">
        <f>Table1[[#This Row],[Emissions (g CO2)]]/(Table1[[#This Row],[Generation (TWh)]]*10^9)</f>
        <v>584.19060000000002</v>
      </c>
    </row>
    <row r="5964" spans="1:21" x14ac:dyDescent="0.35">
      <c r="A5964" t="s">
        <v>1602</v>
      </c>
      <c r="B5964" t="s">
        <v>3239</v>
      </c>
      <c r="C5964" t="str">
        <f>SUBSTITUTE(Table1[[#This Row],[Fuel]],", ",",")</f>
        <v>fossil gas: natural gas</v>
      </c>
      <c r="D5964" t="s">
        <v>3239</v>
      </c>
      <c r="H5964" t="s">
        <v>3438</v>
      </c>
      <c r="I5964">
        <v>874</v>
      </c>
      <c r="J5964" t="s">
        <v>3446</v>
      </c>
      <c r="K5964">
        <v>2020</v>
      </c>
      <c r="L5964" t="s">
        <v>29</v>
      </c>
      <c r="M5964" t="s">
        <v>29</v>
      </c>
      <c r="N5964">
        <v>20.551877000000001</v>
      </c>
      <c r="O5964">
        <v>-103.07476</v>
      </c>
      <c r="P5964" t="s">
        <v>3549</v>
      </c>
      <c r="Q5964" s="3">
        <f>Table1[[#This Row],[Capacity (MW)]]*0.395*8760*10^-6</f>
        <v>3.0242148000000002</v>
      </c>
      <c r="R5964" s="3" cm="1">
        <f t="array" ref="R5964">AVERAGE(VLOOKUP(_xlfn.TEXTSPLIT(Table1[[#This Row],[Fuel (no space after comma)]], ","), FuelList_Final_EF!$A$2:$B$65, 2, FALSE))</f>
        <v>53.06</v>
      </c>
      <c r="S5964" s="3">
        <f>Table1[[#This Row],[Generation (TWh)]]*10^9*VLOOKUP(Table1[[#This Row],[Turbine/Engine Technology]],Technology_HR!$A$2:$B$11,2,FALSE)*10^-6</f>
        <v>22829797.525199998</v>
      </c>
      <c r="T5964" s="5">
        <f>Table1[[#This Row],[Fuel Consumption (mmBtu)]]*Table1[[#This Row],[Emission Factor (kg CO2/ mmBtu)]]*10^3</f>
        <v>1211349056687.1118</v>
      </c>
      <c r="U5964" s="3">
        <f>Table1[[#This Row],[Emissions (g CO2)]]/(Table1[[#This Row],[Generation (TWh)]]*10^9)</f>
        <v>400.54993999999994</v>
      </c>
    </row>
    <row r="5965" spans="1:21" x14ac:dyDescent="0.35">
      <c r="A5965" t="s">
        <v>1600</v>
      </c>
      <c r="B5965" t="s">
        <v>3239</v>
      </c>
      <c r="C5965" t="str">
        <f>SUBSTITUTE(Table1[[#This Row],[Fuel]],", ",",")</f>
        <v>fossil gas: natural gas</v>
      </c>
      <c r="D5965" t="s">
        <v>3239</v>
      </c>
      <c r="H5965" t="s">
        <v>3438</v>
      </c>
      <c r="I5965">
        <v>458.5</v>
      </c>
      <c r="J5965" t="s">
        <v>3446</v>
      </c>
      <c r="K5965">
        <v>2019</v>
      </c>
      <c r="L5965" t="s">
        <v>29</v>
      </c>
      <c r="M5965" t="s">
        <v>29</v>
      </c>
      <c r="N5965">
        <v>25.973922999999999</v>
      </c>
      <c r="O5965">
        <v>-108.99181400000001</v>
      </c>
      <c r="P5965" t="s">
        <v>3549</v>
      </c>
      <c r="Q5965" s="3">
        <f>Table1[[#This Row],[Capacity (MW)]]*0.395*8760*10^-6</f>
        <v>1.5865017000000001</v>
      </c>
      <c r="R5965" s="3" cm="1">
        <f t="array" ref="R5965">AVERAGE(VLOOKUP(_xlfn.TEXTSPLIT(Table1[[#This Row],[Fuel (no space after comma)]], ","), FuelList_Final_EF!$A$2:$B$65, 2, FALSE))</f>
        <v>53.06</v>
      </c>
      <c r="S5965" s="3">
        <f>Table1[[#This Row],[Generation (TWh)]]*10^9*VLOOKUP(Table1[[#This Row],[Turbine/Engine Technology]],Technology_HR!$A$2:$B$11,2,FALSE)*10^-6</f>
        <v>11976501.333300002</v>
      </c>
      <c r="T5965" s="5">
        <f>Table1[[#This Row],[Fuel Consumption (mmBtu)]]*Table1[[#This Row],[Emission Factor (kg CO2/ mmBtu)]]*10^3</f>
        <v>635473160744.89807</v>
      </c>
      <c r="U5965" s="3">
        <f>Table1[[#This Row],[Emissions (g CO2)]]/(Table1[[#This Row],[Generation (TWh)]]*10^9)</f>
        <v>400.54993999999999</v>
      </c>
    </row>
    <row r="5966" spans="1:21" x14ac:dyDescent="0.35">
      <c r="A5966" t="s">
        <v>1600</v>
      </c>
      <c r="B5966" t="s">
        <v>3239</v>
      </c>
      <c r="C5966" t="str">
        <f>SUBSTITUTE(Table1[[#This Row],[Fuel]],", ",",")</f>
        <v>fossil gas: natural gas</v>
      </c>
      <c r="D5966" t="s">
        <v>3239</v>
      </c>
      <c r="H5966" t="s">
        <v>3438</v>
      </c>
      <c r="I5966">
        <v>458.5</v>
      </c>
      <c r="J5966" t="s">
        <v>3446</v>
      </c>
      <c r="K5966">
        <v>2019</v>
      </c>
      <c r="L5966" t="s">
        <v>29</v>
      </c>
      <c r="M5966" t="s">
        <v>29</v>
      </c>
      <c r="N5966">
        <v>25.973922999999999</v>
      </c>
      <c r="O5966">
        <v>-108.99181400000001</v>
      </c>
      <c r="P5966" t="s">
        <v>3549</v>
      </c>
      <c r="Q5966" s="3">
        <f>Table1[[#This Row],[Capacity (MW)]]*0.395*8760*10^-6</f>
        <v>1.5865017000000001</v>
      </c>
      <c r="R5966" s="3" cm="1">
        <f t="array" ref="R5966">AVERAGE(VLOOKUP(_xlfn.TEXTSPLIT(Table1[[#This Row],[Fuel (no space after comma)]], ","), FuelList_Final_EF!$A$2:$B$65, 2, FALSE))</f>
        <v>53.06</v>
      </c>
      <c r="S5966" s="3">
        <f>Table1[[#This Row],[Generation (TWh)]]*10^9*VLOOKUP(Table1[[#This Row],[Turbine/Engine Technology]],Technology_HR!$A$2:$B$11,2,FALSE)*10^-6</f>
        <v>11976501.333300002</v>
      </c>
      <c r="T5966" s="5">
        <f>Table1[[#This Row],[Fuel Consumption (mmBtu)]]*Table1[[#This Row],[Emission Factor (kg CO2/ mmBtu)]]*10^3</f>
        <v>635473160744.89807</v>
      </c>
      <c r="U5966" s="3">
        <f>Table1[[#This Row],[Emissions (g CO2)]]/(Table1[[#This Row],[Generation (TWh)]]*10^9)</f>
        <v>400.54993999999999</v>
      </c>
    </row>
    <row r="5967" spans="1:21" x14ac:dyDescent="0.35">
      <c r="A5967" t="s">
        <v>1600</v>
      </c>
      <c r="B5967" t="s">
        <v>3239</v>
      </c>
      <c r="C5967" t="str">
        <f>SUBSTITUTE(Table1[[#This Row],[Fuel]],", ",",")</f>
        <v>fossil gas: natural gas</v>
      </c>
      <c r="D5967" t="s">
        <v>3239</v>
      </c>
      <c r="H5967" t="s">
        <v>3438</v>
      </c>
      <c r="I5967">
        <v>766</v>
      </c>
      <c r="J5967" t="s">
        <v>3446</v>
      </c>
      <c r="K5967">
        <v>2024</v>
      </c>
      <c r="L5967" t="s">
        <v>29</v>
      </c>
      <c r="M5967" t="s">
        <v>29</v>
      </c>
      <c r="N5967">
        <v>25.973403000000001</v>
      </c>
      <c r="O5967">
        <v>-108.995058</v>
      </c>
      <c r="P5967" t="s">
        <v>3549</v>
      </c>
      <c r="Q5967" s="3">
        <f>Table1[[#This Row],[Capacity (MW)]]*0.395*8760*10^-6</f>
        <v>2.6505131999999998</v>
      </c>
      <c r="R5967" s="3" cm="1">
        <f t="array" ref="R5967">AVERAGE(VLOOKUP(_xlfn.TEXTSPLIT(Table1[[#This Row],[Fuel (no space after comma)]], ","), FuelList_Final_EF!$A$2:$B$65, 2, FALSE))</f>
        <v>53.06</v>
      </c>
      <c r="S5967" s="3">
        <f>Table1[[#This Row],[Generation (TWh)]]*10^9*VLOOKUP(Table1[[#This Row],[Turbine/Engine Technology]],Technology_HR!$A$2:$B$11,2,FALSE)*10^-6</f>
        <v>20008724.1468</v>
      </c>
      <c r="T5967" s="5">
        <f>Table1[[#This Row],[Fuel Consumption (mmBtu)]]*Table1[[#This Row],[Emission Factor (kg CO2/ mmBtu)]]*10^3</f>
        <v>1061662903229.2081</v>
      </c>
      <c r="U5967" s="3">
        <f>Table1[[#This Row],[Emissions (g CO2)]]/(Table1[[#This Row],[Generation (TWh)]]*10^9)</f>
        <v>400.54994000000005</v>
      </c>
    </row>
    <row r="5968" spans="1:21" x14ac:dyDescent="0.35">
      <c r="A5968" t="s">
        <v>1635</v>
      </c>
      <c r="B5968" t="s">
        <v>3239</v>
      </c>
      <c r="C5968" t="str">
        <f>SUBSTITUTE(Table1[[#This Row],[Fuel]],", ",",")</f>
        <v>fossil gas: natural gas</v>
      </c>
      <c r="D5968" t="s">
        <v>3239</v>
      </c>
      <c r="H5968" t="s">
        <v>3438</v>
      </c>
      <c r="I5968">
        <v>284</v>
      </c>
      <c r="J5968" t="s">
        <v>3446</v>
      </c>
      <c r="K5968">
        <v>2003</v>
      </c>
      <c r="L5968" t="s">
        <v>29</v>
      </c>
      <c r="M5968" t="s">
        <v>29</v>
      </c>
      <c r="N5968">
        <v>25.766404000000001</v>
      </c>
      <c r="O5968">
        <v>-100.542284</v>
      </c>
      <c r="P5968" t="s">
        <v>3549</v>
      </c>
      <c r="Q5968" s="3">
        <f>Table1[[#This Row],[Capacity (MW)]]*0.395*8760*10^-6</f>
        <v>0.98269680000000004</v>
      </c>
      <c r="R5968" s="3" cm="1">
        <f t="array" ref="R5968">AVERAGE(VLOOKUP(_xlfn.TEXTSPLIT(Table1[[#This Row],[Fuel (no space after comma)]], ","), FuelList_Final_EF!$A$2:$B$65, 2, FALSE))</f>
        <v>53.06</v>
      </c>
      <c r="S5968" s="3">
        <f>Table1[[#This Row],[Generation (TWh)]]*10^9*VLOOKUP(Table1[[#This Row],[Turbine/Engine Technology]],Technology_HR!$A$2:$B$11,2,FALSE)*10^-6</f>
        <v>7418378.1431999998</v>
      </c>
      <c r="T5968" s="5">
        <f>Table1[[#This Row],[Fuel Consumption (mmBtu)]]*Table1[[#This Row],[Emission Factor (kg CO2/ mmBtu)]]*10^3</f>
        <v>393619144278.19196</v>
      </c>
      <c r="U5968" s="3">
        <f>Table1[[#This Row],[Emissions (g CO2)]]/(Table1[[#This Row],[Generation (TWh)]]*10^9)</f>
        <v>400.54993999999994</v>
      </c>
    </row>
    <row r="5969" spans="1:21" x14ac:dyDescent="0.35">
      <c r="A5969" t="s">
        <v>1595</v>
      </c>
      <c r="B5969" t="s">
        <v>3308</v>
      </c>
      <c r="C5969" t="str">
        <f>SUBSTITUTE(Table1[[#This Row],[Fuel]],", ",",")</f>
        <v>fossil liquids: fuel oil,fossil gas: natural gas</v>
      </c>
      <c r="D5969" t="s">
        <v>3275</v>
      </c>
      <c r="E5969" t="s">
        <v>3239</v>
      </c>
      <c r="H5969" t="s">
        <v>3440</v>
      </c>
      <c r="I5969">
        <v>330</v>
      </c>
      <c r="J5969" t="s">
        <v>3448</v>
      </c>
      <c r="K5969">
        <v>1978</v>
      </c>
      <c r="L5969" t="s">
        <v>29</v>
      </c>
      <c r="M5969" t="s">
        <v>29</v>
      </c>
      <c r="N5969">
        <v>20.059619000000001</v>
      </c>
      <c r="O5969">
        <v>-99.277394000000001</v>
      </c>
      <c r="P5969" t="s">
        <v>3549</v>
      </c>
      <c r="Q5969" s="3">
        <f>Table1[[#This Row],[Capacity (MW)]]*0.395*8760*10^-6</f>
        <v>1.141866</v>
      </c>
      <c r="R5969" s="3" cm="1">
        <f t="array" ref="R5969">AVERAGE(VLOOKUP(_xlfn.TEXTSPLIT(Table1[[#This Row],[Fuel (no space after comma)]], ","), FuelList_Final_EF!$A$2:$B$65, 2, FALSE))</f>
        <v>65.583341148886291</v>
      </c>
      <c r="S5969" s="3">
        <f>Table1[[#This Row],[Generation (TWh)]]*10^9*VLOOKUP(Table1[[#This Row],[Turbine/Engine Technology]],Technology_HR!$A$2:$B$11,2,FALSE)*10^-6</f>
        <v>11744091.809999999</v>
      </c>
      <c r="T5969" s="5">
        <f>Table1[[#This Row],[Fuel Consumption (mmBtu)]]*Table1[[#This Row],[Emission Factor (kg CO2/ mmBtu)]]*10^3</f>
        <v>770216779659.07141</v>
      </c>
      <c r="U5969" s="3">
        <f>Table1[[#This Row],[Emissions (g CO2)]]/(Table1[[#This Row],[Generation (TWh)]]*10^9)</f>
        <v>674.52466371629544</v>
      </c>
    </row>
    <row r="5970" spans="1:21" x14ac:dyDescent="0.35">
      <c r="A5970" t="s">
        <v>1595</v>
      </c>
      <c r="B5970" t="s">
        <v>3308</v>
      </c>
      <c r="C5970" t="str">
        <f>SUBSTITUTE(Table1[[#This Row],[Fuel]],", ",",")</f>
        <v>fossil liquids: fuel oil,fossil gas: natural gas</v>
      </c>
      <c r="D5970" t="s">
        <v>3275</v>
      </c>
      <c r="E5970" t="s">
        <v>3239</v>
      </c>
      <c r="H5970" t="s">
        <v>3440</v>
      </c>
      <c r="I5970">
        <v>330</v>
      </c>
      <c r="J5970" t="s">
        <v>3448</v>
      </c>
      <c r="K5970">
        <v>1975</v>
      </c>
      <c r="L5970" t="s">
        <v>29</v>
      </c>
      <c r="M5970" t="s">
        <v>29</v>
      </c>
      <c r="N5970">
        <v>20.059619000000001</v>
      </c>
      <c r="O5970">
        <v>-99.277394000000001</v>
      </c>
      <c r="P5970" t="s">
        <v>3549</v>
      </c>
      <c r="Q5970" s="3">
        <f>Table1[[#This Row],[Capacity (MW)]]*0.395*8760*10^-6</f>
        <v>1.141866</v>
      </c>
      <c r="R5970" s="3" cm="1">
        <f t="array" ref="R5970">AVERAGE(VLOOKUP(_xlfn.TEXTSPLIT(Table1[[#This Row],[Fuel (no space after comma)]], ","), FuelList_Final_EF!$A$2:$B$65, 2, FALSE))</f>
        <v>65.583341148886291</v>
      </c>
      <c r="S5970" s="3">
        <f>Table1[[#This Row],[Generation (TWh)]]*10^9*VLOOKUP(Table1[[#This Row],[Turbine/Engine Technology]],Technology_HR!$A$2:$B$11,2,FALSE)*10^-6</f>
        <v>11744091.809999999</v>
      </c>
      <c r="T5970" s="5">
        <f>Table1[[#This Row],[Fuel Consumption (mmBtu)]]*Table1[[#This Row],[Emission Factor (kg CO2/ mmBtu)]]*10^3</f>
        <v>770216779659.07141</v>
      </c>
      <c r="U5970" s="3">
        <f>Table1[[#This Row],[Emissions (g CO2)]]/(Table1[[#This Row],[Generation (TWh)]]*10^9)</f>
        <v>674.52466371629544</v>
      </c>
    </row>
    <row r="5971" spans="1:21" x14ac:dyDescent="0.35">
      <c r="A5971" t="s">
        <v>1595</v>
      </c>
      <c r="B5971" t="s">
        <v>3308</v>
      </c>
      <c r="C5971" t="str">
        <f>SUBSTITUTE(Table1[[#This Row],[Fuel]],", ",",")</f>
        <v>fossil liquids: fuel oil,fossil gas: natural gas</v>
      </c>
      <c r="D5971" t="s">
        <v>3275</v>
      </c>
      <c r="E5971" t="s">
        <v>3239</v>
      </c>
      <c r="H5971" t="s">
        <v>3440</v>
      </c>
      <c r="I5971">
        <v>323</v>
      </c>
      <c r="J5971" t="s">
        <v>3446</v>
      </c>
      <c r="K5971">
        <v>1978</v>
      </c>
      <c r="L5971" t="s">
        <v>29</v>
      </c>
      <c r="M5971" t="s">
        <v>29</v>
      </c>
      <c r="N5971">
        <v>20.059619000000001</v>
      </c>
      <c r="O5971">
        <v>-99.277394000000001</v>
      </c>
      <c r="P5971" t="s">
        <v>3549</v>
      </c>
      <c r="Q5971" s="3">
        <f>Table1[[#This Row],[Capacity (MW)]]*0.395*8760*10^-6</f>
        <v>1.1176446</v>
      </c>
      <c r="R5971" s="3" cm="1">
        <f t="array" ref="R5971">AVERAGE(VLOOKUP(_xlfn.TEXTSPLIT(Table1[[#This Row],[Fuel (no space after comma)]], ","), FuelList_Final_EF!$A$2:$B$65, 2, FALSE))</f>
        <v>65.583341148886291</v>
      </c>
      <c r="S5971" s="3">
        <f>Table1[[#This Row],[Generation (TWh)]]*10^9*VLOOKUP(Table1[[#This Row],[Turbine/Engine Technology]],Technology_HR!$A$2:$B$11,2,FALSE)*10^-6</f>
        <v>11494974.710999999</v>
      </c>
      <c r="T5971" s="5">
        <f>Table1[[#This Row],[Fuel Consumption (mmBtu)]]*Table1[[#This Row],[Emission Factor (kg CO2/ mmBtu)]]*10^3</f>
        <v>753878847969.3335</v>
      </c>
      <c r="U5971" s="3">
        <f>Table1[[#This Row],[Emissions (g CO2)]]/(Table1[[#This Row],[Generation (TWh)]]*10^9)</f>
        <v>674.52466371629544</v>
      </c>
    </row>
    <row r="5972" spans="1:21" x14ac:dyDescent="0.35">
      <c r="A5972" t="s">
        <v>1595</v>
      </c>
      <c r="B5972" t="s">
        <v>3308</v>
      </c>
      <c r="C5972" t="str">
        <f>SUBSTITUTE(Table1[[#This Row],[Fuel]],", ",",")</f>
        <v>fossil liquids: fuel oil,fossil gas: natural gas</v>
      </c>
      <c r="D5972" t="s">
        <v>3275</v>
      </c>
      <c r="E5972" t="s">
        <v>3239</v>
      </c>
      <c r="H5972" t="s">
        <v>3440</v>
      </c>
      <c r="I5972">
        <v>322</v>
      </c>
      <c r="J5972" t="s">
        <v>3448</v>
      </c>
      <c r="K5972">
        <v>1978</v>
      </c>
      <c r="L5972" t="s">
        <v>29</v>
      </c>
      <c r="M5972" t="s">
        <v>29</v>
      </c>
      <c r="N5972">
        <v>20.059619000000001</v>
      </c>
      <c r="O5972">
        <v>-99.277394000000001</v>
      </c>
      <c r="P5972" t="s">
        <v>3549</v>
      </c>
      <c r="Q5972" s="3">
        <f>Table1[[#This Row],[Capacity (MW)]]*0.395*8760*10^-6</f>
        <v>1.1141844000000001</v>
      </c>
      <c r="R5972" s="3" cm="1">
        <f t="array" ref="R5972">AVERAGE(VLOOKUP(_xlfn.TEXTSPLIT(Table1[[#This Row],[Fuel (no space after comma)]], ","), FuelList_Final_EF!$A$2:$B$65, 2, FALSE))</f>
        <v>65.583341148886291</v>
      </c>
      <c r="S5972" s="3">
        <f>Table1[[#This Row],[Generation (TWh)]]*10^9*VLOOKUP(Table1[[#This Row],[Turbine/Engine Technology]],Technology_HR!$A$2:$B$11,2,FALSE)*10^-6</f>
        <v>11459386.554</v>
      </c>
      <c r="T5972" s="5">
        <f>Table1[[#This Row],[Fuel Consumption (mmBtu)]]*Table1[[#This Row],[Emission Factor (kg CO2/ mmBtu)]]*10^3</f>
        <v>751544857727.9425</v>
      </c>
      <c r="U5972" s="3">
        <f>Table1[[#This Row],[Emissions (g CO2)]]/(Table1[[#This Row],[Generation (TWh)]]*10^9)</f>
        <v>674.52466371629555</v>
      </c>
    </row>
    <row r="5973" spans="1:21" x14ac:dyDescent="0.35">
      <c r="A5973" t="s">
        <v>1595</v>
      </c>
      <c r="B5973" t="s">
        <v>3308</v>
      </c>
      <c r="C5973" t="str">
        <f>SUBSTITUTE(Table1[[#This Row],[Fuel]],", ",",")</f>
        <v>fossil liquids: fuel oil,fossil gas: natural gas</v>
      </c>
      <c r="D5973" t="s">
        <v>3275</v>
      </c>
      <c r="E5973" t="s">
        <v>3239</v>
      </c>
      <c r="H5973" t="s">
        <v>3440</v>
      </c>
      <c r="I5973">
        <v>300</v>
      </c>
      <c r="J5973" t="s">
        <v>3448</v>
      </c>
      <c r="K5973">
        <v>1978</v>
      </c>
      <c r="L5973" t="s">
        <v>29</v>
      </c>
      <c r="M5973" t="s">
        <v>29</v>
      </c>
      <c r="N5973">
        <v>20.059619000000001</v>
      </c>
      <c r="O5973">
        <v>-99.277394000000001</v>
      </c>
      <c r="P5973" t="s">
        <v>3549</v>
      </c>
      <c r="Q5973" s="3">
        <f>Table1[[#This Row],[Capacity (MW)]]*0.395*8760*10^-6</f>
        <v>1.03806</v>
      </c>
      <c r="R5973" s="3" cm="1">
        <f t="array" ref="R5973">AVERAGE(VLOOKUP(_xlfn.TEXTSPLIT(Table1[[#This Row],[Fuel (no space after comma)]], ","), FuelList_Final_EF!$A$2:$B$65, 2, FALSE))</f>
        <v>65.583341148886291</v>
      </c>
      <c r="S5973" s="3">
        <f>Table1[[#This Row],[Generation (TWh)]]*10^9*VLOOKUP(Table1[[#This Row],[Turbine/Engine Technology]],Technology_HR!$A$2:$B$11,2,FALSE)*10^-6</f>
        <v>10676447.1</v>
      </c>
      <c r="T5973" s="5">
        <f>Table1[[#This Row],[Fuel Consumption (mmBtu)]]*Table1[[#This Row],[Emission Factor (kg CO2/ mmBtu)]]*10^3</f>
        <v>700197072417.33765</v>
      </c>
      <c r="U5973" s="3">
        <f>Table1[[#This Row],[Emissions (g CO2)]]/(Table1[[#This Row],[Generation (TWh)]]*10^9)</f>
        <v>674.52466371629544</v>
      </c>
    </row>
    <row r="5974" spans="1:21" x14ac:dyDescent="0.35">
      <c r="A5974" t="s">
        <v>1595</v>
      </c>
      <c r="B5974" t="s">
        <v>3239</v>
      </c>
      <c r="C5974" t="str">
        <f>SUBSTITUTE(Table1[[#This Row],[Fuel]],", ",",")</f>
        <v>fossil gas: natural gas</v>
      </c>
      <c r="D5974" t="s">
        <v>3239</v>
      </c>
      <c r="H5974" t="s">
        <v>3438</v>
      </c>
      <c r="I5974">
        <v>284</v>
      </c>
      <c r="J5974" t="s">
        <v>3446</v>
      </c>
      <c r="K5974">
        <v>2020</v>
      </c>
      <c r="L5974" t="s">
        <v>29</v>
      </c>
      <c r="M5974" t="s">
        <v>29</v>
      </c>
      <c r="N5974">
        <v>20.059619000000001</v>
      </c>
      <c r="O5974">
        <v>-99.277394000000001</v>
      </c>
      <c r="P5974" t="s">
        <v>3549</v>
      </c>
      <c r="Q5974" s="3">
        <f>Table1[[#This Row],[Capacity (MW)]]*0.395*8760*10^-6</f>
        <v>0.98269680000000004</v>
      </c>
      <c r="R5974" s="3" cm="1">
        <f t="array" ref="R5974">AVERAGE(VLOOKUP(_xlfn.TEXTSPLIT(Table1[[#This Row],[Fuel (no space after comma)]], ","), FuelList_Final_EF!$A$2:$B$65, 2, FALSE))</f>
        <v>53.06</v>
      </c>
      <c r="S5974" s="3">
        <f>Table1[[#This Row],[Generation (TWh)]]*10^9*VLOOKUP(Table1[[#This Row],[Turbine/Engine Technology]],Technology_HR!$A$2:$B$11,2,FALSE)*10^-6</f>
        <v>7418378.1431999998</v>
      </c>
      <c r="T5974" s="5">
        <f>Table1[[#This Row],[Fuel Consumption (mmBtu)]]*Table1[[#This Row],[Emission Factor (kg CO2/ mmBtu)]]*10^3</f>
        <v>393619144278.19196</v>
      </c>
      <c r="U5974" s="3">
        <f>Table1[[#This Row],[Emissions (g CO2)]]/(Table1[[#This Row],[Generation (TWh)]]*10^9)</f>
        <v>400.54993999999994</v>
      </c>
    </row>
    <row r="5975" spans="1:21" x14ac:dyDescent="0.35">
      <c r="A5975" t="s">
        <v>1595</v>
      </c>
      <c r="B5975" t="s">
        <v>3239</v>
      </c>
      <c r="C5975" t="str">
        <f>SUBSTITUTE(Table1[[#This Row],[Fuel]],", ",",")</f>
        <v>fossil gas: natural gas</v>
      </c>
      <c r="D5975" t="s">
        <v>3239</v>
      </c>
      <c r="H5975" t="s">
        <v>3438</v>
      </c>
      <c r="I5975">
        <v>283</v>
      </c>
      <c r="J5975" t="s">
        <v>3446</v>
      </c>
      <c r="K5975">
        <v>2020</v>
      </c>
      <c r="L5975" t="s">
        <v>29</v>
      </c>
      <c r="M5975" t="s">
        <v>29</v>
      </c>
      <c r="N5975">
        <v>20.059619000000001</v>
      </c>
      <c r="O5975">
        <v>-99.277394000000001</v>
      </c>
      <c r="P5975" t="s">
        <v>3549</v>
      </c>
      <c r="Q5975" s="3">
        <f>Table1[[#This Row],[Capacity (MW)]]*0.395*8760*10^-6</f>
        <v>0.97923660000000001</v>
      </c>
      <c r="R5975" s="3" cm="1">
        <f t="array" ref="R5975">AVERAGE(VLOOKUP(_xlfn.TEXTSPLIT(Table1[[#This Row],[Fuel (no space after comma)]], ","), FuelList_Final_EF!$A$2:$B$65, 2, FALSE))</f>
        <v>53.06</v>
      </c>
      <c r="S5975" s="3">
        <f>Table1[[#This Row],[Generation (TWh)]]*10^9*VLOOKUP(Table1[[#This Row],[Turbine/Engine Technology]],Technology_HR!$A$2:$B$11,2,FALSE)*10^-6</f>
        <v>7392257.0933999997</v>
      </c>
      <c r="T5975" s="5">
        <f>Table1[[#This Row],[Fuel Consumption (mmBtu)]]*Table1[[#This Row],[Emission Factor (kg CO2/ mmBtu)]]*10^3</f>
        <v>392233161375.80402</v>
      </c>
      <c r="U5975" s="3">
        <f>Table1[[#This Row],[Emissions (g CO2)]]/(Table1[[#This Row],[Generation (TWh)]]*10^9)</f>
        <v>400.54993999999999</v>
      </c>
    </row>
    <row r="5976" spans="1:21" x14ac:dyDescent="0.35">
      <c r="A5976" t="s">
        <v>1595</v>
      </c>
      <c r="B5976" t="s">
        <v>3239</v>
      </c>
      <c r="C5976" t="str">
        <f>SUBSTITUTE(Table1[[#This Row],[Fuel]],", ",",")</f>
        <v>fossil gas: natural gas</v>
      </c>
      <c r="D5976" t="s">
        <v>3239</v>
      </c>
      <c r="H5976" t="s">
        <v>3438</v>
      </c>
      <c r="I5976">
        <v>851</v>
      </c>
      <c r="J5976" t="s">
        <v>3447</v>
      </c>
      <c r="K5976">
        <v>2026</v>
      </c>
      <c r="L5976" t="s">
        <v>29</v>
      </c>
      <c r="M5976" t="s">
        <v>29</v>
      </c>
      <c r="N5976">
        <v>20.059619000000001</v>
      </c>
      <c r="O5976">
        <v>-99.277394000000001</v>
      </c>
      <c r="P5976" t="s">
        <v>3549</v>
      </c>
      <c r="Q5976" s="3">
        <f>Table1[[#This Row],[Capacity (MW)]]*0.395*8760*10^-6</f>
        <v>2.9446302000000002</v>
      </c>
      <c r="R5976" s="3" cm="1">
        <f t="array" ref="R5976">AVERAGE(VLOOKUP(_xlfn.TEXTSPLIT(Table1[[#This Row],[Fuel (no space after comma)]], ","), FuelList_Final_EF!$A$2:$B$65, 2, FALSE))</f>
        <v>53.06</v>
      </c>
      <c r="S5976" s="3">
        <f>Table1[[#This Row],[Generation (TWh)]]*10^9*VLOOKUP(Table1[[#This Row],[Turbine/Engine Technology]],Technology_HR!$A$2:$B$11,2,FALSE)*10^-6</f>
        <v>22229013.379799999</v>
      </c>
      <c r="T5976" s="5">
        <f>Table1[[#This Row],[Fuel Consumption (mmBtu)]]*Table1[[#This Row],[Emission Factor (kg CO2/ mmBtu)]]*10^3</f>
        <v>1179471449932.188</v>
      </c>
      <c r="U5976" s="3">
        <f>Table1[[#This Row],[Emissions (g CO2)]]/(Table1[[#This Row],[Generation (TWh)]]*10^9)</f>
        <v>400.54993999999999</v>
      </c>
    </row>
    <row r="5977" spans="1:21" x14ac:dyDescent="0.35">
      <c r="A5977" t="s">
        <v>1636</v>
      </c>
      <c r="B5977" t="s">
        <v>3240</v>
      </c>
      <c r="C5977" t="str">
        <f>SUBSTITUTE(Table1[[#This Row],[Fuel]],", ",",")</f>
        <v>fossil gas: natural gas,fossil liquids: diesel</v>
      </c>
      <c r="D5977" t="s">
        <v>3239</v>
      </c>
      <c r="E5977" t="s">
        <v>3258</v>
      </c>
      <c r="H5977" t="s">
        <v>3438</v>
      </c>
      <c r="I5977">
        <v>495</v>
      </c>
      <c r="J5977" t="s">
        <v>3446</v>
      </c>
      <c r="K5977">
        <v>2001</v>
      </c>
      <c r="L5977" t="s">
        <v>29</v>
      </c>
      <c r="M5977" t="s">
        <v>29</v>
      </c>
      <c r="N5977">
        <v>20.843577</v>
      </c>
      <c r="O5977">
        <v>-97.240504999999999</v>
      </c>
      <c r="P5977" t="s">
        <v>3549</v>
      </c>
      <c r="Q5977" s="3">
        <f>Table1[[#This Row],[Capacity (MW)]]*0.395*8760*10^-6</f>
        <v>1.712799</v>
      </c>
      <c r="R5977" s="3" cm="1">
        <f t="array" ref="R5977">AVERAGE(VLOOKUP(_xlfn.TEXTSPLIT(Table1[[#This Row],[Fuel (no space after comma)]], ","), FuelList_Final_EF!$A$2:$B$65, 2, FALSE))</f>
        <v>65.583341148886291</v>
      </c>
      <c r="S5977" s="3">
        <f>Table1[[#This Row],[Generation (TWh)]]*10^9*VLOOKUP(Table1[[#This Row],[Turbine/Engine Technology]],Technology_HR!$A$2:$B$11,2,FALSE)*10^-6</f>
        <v>12929919.650999999</v>
      </c>
      <c r="T5977" s="5">
        <f>Table1[[#This Row],[Fuel Consumption (mmBtu)]]*Table1[[#This Row],[Emission Factor (kg CO2/ mmBtu)]]*10^3</f>
        <v>847987331499.22168</v>
      </c>
      <c r="U5977" s="3">
        <f>Table1[[#This Row],[Emissions (g CO2)]]/(Table1[[#This Row],[Generation (TWh)]]*10^9)</f>
        <v>495.08864233294258</v>
      </c>
    </row>
    <row r="5978" spans="1:21" x14ac:dyDescent="0.35">
      <c r="A5978" t="s">
        <v>1619</v>
      </c>
      <c r="B5978" t="s">
        <v>3239</v>
      </c>
      <c r="C5978" t="str">
        <f>SUBSTITUTE(Table1[[#This Row],[Fuel]],", ",",")</f>
        <v>fossil gas: natural gas</v>
      </c>
      <c r="D5978" t="s">
        <v>3239</v>
      </c>
      <c r="H5978" t="s">
        <v>3438</v>
      </c>
      <c r="I5978">
        <v>590</v>
      </c>
      <c r="J5978" t="s">
        <v>3446</v>
      </c>
      <c r="K5978">
        <v>2003</v>
      </c>
      <c r="L5978" t="s">
        <v>29</v>
      </c>
      <c r="M5978" t="s">
        <v>29</v>
      </c>
      <c r="N5978">
        <v>20.838615000000001</v>
      </c>
      <c r="O5978">
        <v>-97.255798999999996</v>
      </c>
      <c r="P5978" t="s">
        <v>3549</v>
      </c>
      <c r="Q5978" s="3">
        <f>Table1[[#This Row],[Capacity (MW)]]*0.395*8760*10^-6</f>
        <v>2.0415179999999999</v>
      </c>
      <c r="R5978" s="3" cm="1">
        <f t="array" ref="R5978">AVERAGE(VLOOKUP(_xlfn.TEXTSPLIT(Table1[[#This Row],[Fuel (no space after comma)]], ","), FuelList_Final_EF!$A$2:$B$65, 2, FALSE))</f>
        <v>53.06</v>
      </c>
      <c r="S5978" s="3">
        <f>Table1[[#This Row],[Generation (TWh)]]*10^9*VLOOKUP(Table1[[#This Row],[Turbine/Engine Technology]],Technology_HR!$A$2:$B$11,2,FALSE)*10^-6</f>
        <v>15411419.381999999</v>
      </c>
      <c r="T5978" s="5">
        <f>Table1[[#This Row],[Fuel Consumption (mmBtu)]]*Table1[[#This Row],[Emission Factor (kg CO2/ mmBtu)]]*10^3</f>
        <v>817729912408.92004</v>
      </c>
      <c r="U5978" s="3">
        <f>Table1[[#This Row],[Emissions (g CO2)]]/(Table1[[#This Row],[Generation (TWh)]]*10^9)</f>
        <v>400.54994000000005</v>
      </c>
    </row>
    <row r="5979" spans="1:21" x14ac:dyDescent="0.35">
      <c r="A5979" t="s">
        <v>1619</v>
      </c>
      <c r="B5979" t="s">
        <v>3239</v>
      </c>
      <c r="C5979" t="str">
        <f>SUBSTITUTE(Table1[[#This Row],[Fuel]],", ",",")</f>
        <v>fossil gas: natural gas</v>
      </c>
      <c r="D5979" t="s">
        <v>3239</v>
      </c>
      <c r="H5979" t="s">
        <v>3438</v>
      </c>
      <c r="I5979">
        <v>590</v>
      </c>
      <c r="J5979" t="s">
        <v>3446</v>
      </c>
      <c r="K5979">
        <v>2003</v>
      </c>
      <c r="L5979" t="s">
        <v>29</v>
      </c>
      <c r="M5979" t="s">
        <v>29</v>
      </c>
      <c r="N5979">
        <v>20.838615000000001</v>
      </c>
      <c r="O5979">
        <v>-97.255798999999996</v>
      </c>
      <c r="P5979" t="s">
        <v>3549</v>
      </c>
      <c r="Q5979" s="3">
        <f>Table1[[#This Row],[Capacity (MW)]]*0.395*8760*10^-6</f>
        <v>2.0415179999999999</v>
      </c>
      <c r="R5979" s="3" cm="1">
        <f t="array" ref="R5979">AVERAGE(VLOOKUP(_xlfn.TEXTSPLIT(Table1[[#This Row],[Fuel (no space after comma)]], ","), FuelList_Final_EF!$A$2:$B$65, 2, FALSE))</f>
        <v>53.06</v>
      </c>
      <c r="S5979" s="3">
        <f>Table1[[#This Row],[Generation (TWh)]]*10^9*VLOOKUP(Table1[[#This Row],[Turbine/Engine Technology]],Technology_HR!$A$2:$B$11,2,FALSE)*10^-6</f>
        <v>15411419.381999999</v>
      </c>
      <c r="T5979" s="5">
        <f>Table1[[#This Row],[Fuel Consumption (mmBtu)]]*Table1[[#This Row],[Emission Factor (kg CO2/ mmBtu)]]*10^3</f>
        <v>817729912408.92004</v>
      </c>
      <c r="U5979" s="3">
        <f>Table1[[#This Row],[Emissions (g CO2)]]/(Table1[[#This Row],[Generation (TWh)]]*10^9)</f>
        <v>400.54994000000005</v>
      </c>
    </row>
    <row r="5980" spans="1:21" x14ac:dyDescent="0.35">
      <c r="A5980" t="s">
        <v>1636</v>
      </c>
      <c r="B5980" t="s">
        <v>3239</v>
      </c>
      <c r="C5980" t="str">
        <f>SUBSTITUTE(Table1[[#This Row],[Fuel]],", ",",")</f>
        <v>fossil gas: natural gas</v>
      </c>
      <c r="D5980" t="s">
        <v>3239</v>
      </c>
      <c r="H5980" t="s">
        <v>3438</v>
      </c>
      <c r="I5980">
        <v>495</v>
      </c>
      <c r="J5980" t="s">
        <v>3446</v>
      </c>
      <c r="K5980">
        <v>2006</v>
      </c>
      <c r="L5980" t="s">
        <v>29</v>
      </c>
      <c r="M5980" t="s">
        <v>29</v>
      </c>
      <c r="N5980">
        <v>20.845278</v>
      </c>
      <c r="O5980">
        <v>-97.244167000000004</v>
      </c>
      <c r="P5980" t="s">
        <v>3549</v>
      </c>
      <c r="Q5980" s="3">
        <f>Table1[[#This Row],[Capacity (MW)]]*0.395*8760*10^-6</f>
        <v>1.712799</v>
      </c>
      <c r="R5980" s="3" cm="1">
        <f t="array" ref="R5980">AVERAGE(VLOOKUP(_xlfn.TEXTSPLIT(Table1[[#This Row],[Fuel (no space after comma)]], ","), FuelList_Final_EF!$A$2:$B$65, 2, FALSE))</f>
        <v>53.06</v>
      </c>
      <c r="S5980" s="3">
        <f>Table1[[#This Row],[Generation (TWh)]]*10^9*VLOOKUP(Table1[[#This Row],[Turbine/Engine Technology]],Technology_HR!$A$2:$B$11,2,FALSE)*10^-6</f>
        <v>12929919.650999999</v>
      </c>
      <c r="T5980" s="5">
        <f>Table1[[#This Row],[Fuel Consumption (mmBtu)]]*Table1[[#This Row],[Emission Factor (kg CO2/ mmBtu)]]*10^3</f>
        <v>686061536682.06006</v>
      </c>
      <c r="U5980" s="3">
        <f>Table1[[#This Row],[Emissions (g CO2)]]/(Table1[[#This Row],[Generation (TWh)]]*10^9)</f>
        <v>400.54994000000005</v>
      </c>
    </row>
    <row r="5981" spans="1:21" x14ac:dyDescent="0.35">
      <c r="A5981" t="s">
        <v>1637</v>
      </c>
      <c r="B5981" t="s">
        <v>3239</v>
      </c>
      <c r="C5981" t="str">
        <f>SUBSTITUTE(Table1[[#This Row],[Fuel]],", ",",")</f>
        <v>fossil gas: natural gas</v>
      </c>
      <c r="D5981" t="s">
        <v>3239</v>
      </c>
      <c r="H5981" t="s">
        <v>3438</v>
      </c>
      <c r="I5981">
        <v>525</v>
      </c>
      <c r="J5981" t="s">
        <v>3446</v>
      </c>
      <c r="K5981">
        <v>2006</v>
      </c>
      <c r="L5981" t="s">
        <v>29</v>
      </c>
      <c r="M5981" t="s">
        <v>29</v>
      </c>
      <c r="N5981">
        <v>20.693055999999999</v>
      </c>
      <c r="O5981">
        <v>-88.267497000000006</v>
      </c>
      <c r="P5981" t="s">
        <v>3549</v>
      </c>
      <c r="Q5981" s="3">
        <f>Table1[[#This Row],[Capacity (MW)]]*0.395*8760*10^-6</f>
        <v>1.816605</v>
      </c>
      <c r="R5981" s="3" cm="1">
        <f t="array" ref="R5981">AVERAGE(VLOOKUP(_xlfn.TEXTSPLIT(Table1[[#This Row],[Fuel (no space after comma)]], ","), FuelList_Final_EF!$A$2:$B$65, 2, FALSE))</f>
        <v>53.06</v>
      </c>
      <c r="S5981" s="3">
        <f>Table1[[#This Row],[Generation (TWh)]]*10^9*VLOOKUP(Table1[[#This Row],[Turbine/Engine Technology]],Technology_HR!$A$2:$B$11,2,FALSE)*10^-6</f>
        <v>13713551.145</v>
      </c>
      <c r="T5981" s="5">
        <f>Table1[[#This Row],[Fuel Consumption (mmBtu)]]*Table1[[#This Row],[Emission Factor (kg CO2/ mmBtu)]]*10^3</f>
        <v>727641023753.70007</v>
      </c>
      <c r="U5981" s="3">
        <f>Table1[[#This Row],[Emissions (g CO2)]]/(Table1[[#This Row],[Generation (TWh)]]*10^9)</f>
        <v>400.54994000000005</v>
      </c>
    </row>
    <row r="5982" spans="1:21" x14ac:dyDescent="0.35">
      <c r="A5982" t="s">
        <v>1595</v>
      </c>
      <c r="B5982" t="s">
        <v>3239</v>
      </c>
      <c r="C5982" t="str">
        <f>SUBSTITUTE(Table1[[#This Row],[Fuel]],", ",",")</f>
        <v>fossil gas: natural gas</v>
      </c>
      <c r="D5982" t="s">
        <v>3239</v>
      </c>
      <c r="H5982" t="s">
        <v>3438</v>
      </c>
      <c r="I5982">
        <v>549</v>
      </c>
      <c r="J5982" t="s">
        <v>3446</v>
      </c>
      <c r="K5982">
        <v>2002</v>
      </c>
      <c r="L5982" t="s">
        <v>29</v>
      </c>
      <c r="M5982" t="s">
        <v>29</v>
      </c>
      <c r="N5982">
        <v>19.617767000000001</v>
      </c>
      <c r="O5982">
        <v>-98.975494999999995</v>
      </c>
      <c r="P5982" t="s">
        <v>3549</v>
      </c>
      <c r="Q5982" s="3">
        <f>Table1[[#This Row],[Capacity (MW)]]*0.395*8760*10^-6</f>
        <v>1.8996497999999999</v>
      </c>
      <c r="R5982" s="3" cm="1">
        <f t="array" ref="R5982">AVERAGE(VLOOKUP(_xlfn.TEXTSPLIT(Table1[[#This Row],[Fuel (no space after comma)]], ","), FuelList_Final_EF!$A$2:$B$65, 2, FALSE))</f>
        <v>53.06</v>
      </c>
      <c r="S5982" s="3">
        <f>Table1[[#This Row],[Generation (TWh)]]*10^9*VLOOKUP(Table1[[#This Row],[Turbine/Engine Technology]],Technology_HR!$A$2:$B$11,2,FALSE)*10^-6</f>
        <v>14340456.3402</v>
      </c>
      <c r="T5982" s="5">
        <f>Table1[[#This Row],[Fuel Consumption (mmBtu)]]*Table1[[#This Row],[Emission Factor (kg CO2/ mmBtu)]]*10^3</f>
        <v>760904613411.01208</v>
      </c>
      <c r="U5982" s="3">
        <f>Table1[[#This Row],[Emissions (g CO2)]]/(Table1[[#This Row],[Generation (TWh)]]*10^9)</f>
        <v>400.54994000000005</v>
      </c>
    </row>
    <row r="5983" spans="1:21" x14ac:dyDescent="0.35">
      <c r="A5983" t="s">
        <v>1595</v>
      </c>
      <c r="B5983" t="s">
        <v>3239</v>
      </c>
      <c r="C5983" t="str">
        <f>SUBSTITUTE(Table1[[#This Row],[Fuel]],", ",",")</f>
        <v>fossil gas: natural gas</v>
      </c>
      <c r="D5983" t="s">
        <v>3239</v>
      </c>
      <c r="H5983" t="s">
        <v>3438</v>
      </c>
      <c r="I5983">
        <v>615</v>
      </c>
      <c r="J5983" t="s">
        <v>3446</v>
      </c>
      <c r="K5983">
        <v>2022</v>
      </c>
      <c r="L5983" t="s">
        <v>29</v>
      </c>
      <c r="M5983" t="s">
        <v>29</v>
      </c>
      <c r="N5983">
        <v>19.617767000000001</v>
      </c>
      <c r="O5983">
        <v>-98.975494999999995</v>
      </c>
      <c r="P5983" t="s">
        <v>3549</v>
      </c>
      <c r="Q5983" s="3">
        <f>Table1[[#This Row],[Capacity (MW)]]*0.395*8760*10^-6</f>
        <v>2.1280229999999998</v>
      </c>
      <c r="R5983" s="3" cm="1">
        <f t="array" ref="R5983">AVERAGE(VLOOKUP(_xlfn.TEXTSPLIT(Table1[[#This Row],[Fuel (no space after comma)]], ","), FuelList_Final_EF!$A$2:$B$65, 2, FALSE))</f>
        <v>53.06</v>
      </c>
      <c r="S5983" s="3">
        <f>Table1[[#This Row],[Generation (TWh)]]*10^9*VLOOKUP(Table1[[#This Row],[Turbine/Engine Technology]],Technology_HR!$A$2:$B$11,2,FALSE)*10^-6</f>
        <v>16064445.626999997</v>
      </c>
      <c r="T5983" s="5">
        <f>Table1[[#This Row],[Fuel Consumption (mmBtu)]]*Table1[[#This Row],[Emission Factor (kg CO2/ mmBtu)]]*10^3</f>
        <v>852379484968.61987</v>
      </c>
      <c r="U5983" s="3">
        <f>Table1[[#This Row],[Emissions (g CO2)]]/(Table1[[#This Row],[Generation (TWh)]]*10^9)</f>
        <v>400.54993999999999</v>
      </c>
    </row>
    <row r="5984" spans="1:21" x14ac:dyDescent="0.35">
      <c r="A5984" t="s">
        <v>1595</v>
      </c>
      <c r="B5984" t="s">
        <v>3239</v>
      </c>
      <c r="C5984" t="str">
        <f>SUBSTITUTE(Table1[[#This Row],[Fuel]],", ",",")</f>
        <v>fossil gas: natural gas</v>
      </c>
      <c r="D5984" t="s">
        <v>3239</v>
      </c>
      <c r="H5984" t="s">
        <v>3438</v>
      </c>
      <c r="I5984">
        <v>397</v>
      </c>
      <c r="J5984" t="s">
        <v>3450</v>
      </c>
      <c r="K5984" t="s">
        <v>29</v>
      </c>
      <c r="L5984" t="s">
        <v>29</v>
      </c>
      <c r="M5984" t="s">
        <v>29</v>
      </c>
      <c r="N5984">
        <v>19.617767000000001</v>
      </c>
      <c r="O5984">
        <v>-98.975494999999995</v>
      </c>
      <c r="P5984" t="s">
        <v>3549</v>
      </c>
      <c r="Q5984" s="3">
        <f>Table1[[#This Row],[Capacity (MW)]]*0.395*8760*10^-6</f>
        <v>1.3736993999999998</v>
      </c>
      <c r="R5984" s="3" cm="1">
        <f t="array" ref="R5984">AVERAGE(VLOOKUP(_xlfn.TEXTSPLIT(Table1[[#This Row],[Fuel (no space after comma)]], ","), FuelList_Final_EF!$A$2:$B$65, 2, FALSE))</f>
        <v>53.06</v>
      </c>
      <c r="S5984" s="3">
        <f>Table1[[#This Row],[Generation (TWh)]]*10^9*VLOOKUP(Table1[[#This Row],[Turbine/Engine Technology]],Technology_HR!$A$2:$B$11,2,FALSE)*10^-6</f>
        <v>10370056.770599997</v>
      </c>
      <c r="T5984" s="5">
        <f>Table1[[#This Row],[Fuel Consumption (mmBtu)]]*Table1[[#This Row],[Emission Factor (kg CO2/ mmBtu)]]*10^3</f>
        <v>550235212248.03577</v>
      </c>
      <c r="U5984" s="3">
        <f>Table1[[#This Row],[Emissions (g CO2)]]/(Table1[[#This Row],[Generation (TWh)]]*10^9)</f>
        <v>400.54993999999988</v>
      </c>
    </row>
    <row r="5985" spans="1:21" x14ac:dyDescent="0.35">
      <c r="A5985" t="s">
        <v>1595</v>
      </c>
      <c r="B5985" t="s">
        <v>3251</v>
      </c>
      <c r="C5985" t="str">
        <f>SUBSTITUTE(Table1[[#This Row],[Fuel]],", ",",")</f>
        <v>fossil liquids: heavy fuel oil,fossil gas: natural gas</v>
      </c>
      <c r="D5985" t="s">
        <v>3241</v>
      </c>
      <c r="E5985" t="s">
        <v>3239</v>
      </c>
      <c r="H5985" t="s">
        <v>3440</v>
      </c>
      <c r="I5985">
        <v>350</v>
      </c>
      <c r="J5985" t="s">
        <v>3446</v>
      </c>
      <c r="K5985">
        <v>1987</v>
      </c>
      <c r="L5985" t="s">
        <v>29</v>
      </c>
      <c r="M5985" t="s">
        <v>29</v>
      </c>
      <c r="N5985">
        <v>21.832215999999999</v>
      </c>
      <c r="O5985">
        <v>-100.933238</v>
      </c>
      <c r="P5985" t="s">
        <v>3549</v>
      </c>
      <c r="Q5985" s="3">
        <f>Table1[[#This Row],[Capacity (MW)]]*0.395*8760*10^-6</f>
        <v>1.2110699999999999</v>
      </c>
      <c r="R5985" s="3" cm="1">
        <f t="array" ref="R5985">AVERAGE(VLOOKUP(_xlfn.TEXTSPLIT(Table1[[#This Row],[Fuel (no space after comma)]], ","), FuelList_Final_EF!$A$2:$B$65, 2, FALSE))</f>
        <v>67.331265155508703</v>
      </c>
      <c r="S5985" s="3">
        <f>Table1[[#This Row],[Generation (TWh)]]*10^9*VLOOKUP(Table1[[#This Row],[Turbine/Engine Technology]],Technology_HR!$A$2:$B$11,2,FALSE)*10^-6</f>
        <v>12455854.949999997</v>
      </c>
      <c r="T5985" s="5">
        <f>Table1[[#This Row],[Fuel Consumption (mmBtu)]]*Table1[[#This Row],[Emission Factor (kg CO2/ mmBtu)]]*10^3</f>
        <v>838668472377.00549</v>
      </c>
      <c r="U5985" s="3">
        <f>Table1[[#This Row],[Emissions (g CO2)]]/(Table1[[#This Row],[Generation (TWh)]]*10^9)</f>
        <v>692.50206212440708</v>
      </c>
    </row>
    <row r="5986" spans="1:21" x14ac:dyDescent="0.35">
      <c r="A5986" t="s">
        <v>1595</v>
      </c>
      <c r="B5986" t="s">
        <v>3241</v>
      </c>
      <c r="C5986" t="str">
        <f>SUBSTITUTE(Table1[[#This Row],[Fuel]],", ",",")</f>
        <v>fossil liquids: heavy fuel oil</v>
      </c>
      <c r="D5986" t="s">
        <v>3241</v>
      </c>
      <c r="H5986" t="s">
        <v>3440</v>
      </c>
      <c r="I5986">
        <v>350</v>
      </c>
      <c r="J5986" t="s">
        <v>3446</v>
      </c>
      <c r="K5986">
        <v>1987</v>
      </c>
      <c r="L5986" t="s">
        <v>29</v>
      </c>
      <c r="M5986" t="s">
        <v>29</v>
      </c>
      <c r="N5986">
        <v>21.832215999999999</v>
      </c>
      <c r="O5986">
        <v>-100.933238</v>
      </c>
      <c r="P5986" t="s">
        <v>3549</v>
      </c>
      <c r="Q5986" s="3">
        <f>Table1[[#This Row],[Capacity (MW)]]*0.395*8760*10^-6</f>
        <v>1.2110699999999999</v>
      </c>
      <c r="R5986" s="3" cm="1">
        <f t="array" ref="R5986">AVERAGE(VLOOKUP(_xlfn.TEXTSPLIT(Table1[[#This Row],[Fuel (no space after comma)]], ","), FuelList_Final_EF!$A$2:$B$65, 2, FALSE))</f>
        <v>81.602530311017389</v>
      </c>
      <c r="S5986" s="3">
        <f>Table1[[#This Row],[Generation (TWh)]]*10^9*VLOOKUP(Table1[[#This Row],[Turbine/Engine Technology]],Technology_HR!$A$2:$B$11,2,FALSE)*10^-6</f>
        <v>12455854.949999997</v>
      </c>
      <c r="T5986" s="5">
        <f>Table1[[#This Row],[Fuel Consumption (mmBtu)]]*Table1[[#This Row],[Emission Factor (kg CO2/ mmBtu)]]*10^3</f>
        <v>1016429281107.0107</v>
      </c>
      <c r="U5986" s="3">
        <f>Table1[[#This Row],[Emissions (g CO2)]]/(Table1[[#This Row],[Generation (TWh)]]*10^9)</f>
        <v>839.28202424881385</v>
      </c>
    </row>
    <row r="5987" spans="1:21" x14ac:dyDescent="0.35">
      <c r="A5987" t="s">
        <v>1638</v>
      </c>
      <c r="B5987" t="s">
        <v>3263</v>
      </c>
      <c r="C5987" t="str">
        <f>SUBSTITUTE(Table1[[#This Row],[Fuel]],", ",",")</f>
        <v>fossil gas: natural gas,fossil liquids: heavy fuel oil</v>
      </c>
      <c r="D5987" t="s">
        <v>3239</v>
      </c>
      <c r="E5987" t="s">
        <v>3241</v>
      </c>
      <c r="H5987" t="s">
        <v>3440</v>
      </c>
      <c r="I5987">
        <v>98</v>
      </c>
      <c r="J5987" t="s">
        <v>3446</v>
      </c>
      <c r="K5987">
        <v>1976</v>
      </c>
      <c r="L5987" t="s">
        <v>29</v>
      </c>
      <c r="M5987" t="s">
        <v>29</v>
      </c>
      <c r="N5987">
        <v>47.029828999999999</v>
      </c>
      <c r="O5987">
        <v>28.893685999999999</v>
      </c>
      <c r="P5987" t="s">
        <v>3550</v>
      </c>
      <c r="Q5987" s="3">
        <f>Table1[[#This Row],[Capacity (MW)]]*0.395*8760*10^-6</f>
        <v>0.3390996</v>
      </c>
      <c r="R5987" s="3" cm="1">
        <f t="array" ref="R5987">AVERAGE(VLOOKUP(_xlfn.TEXTSPLIT(Table1[[#This Row],[Fuel (no space after comma)]], ","), FuelList_Final_EF!$A$2:$B$65, 2, FALSE))</f>
        <v>67.331265155508703</v>
      </c>
      <c r="S5987" s="3">
        <f>Table1[[#This Row],[Generation (TWh)]]*10^9*VLOOKUP(Table1[[#This Row],[Turbine/Engine Technology]],Technology_HR!$A$2:$B$11,2,FALSE)*10^-6</f>
        <v>3487639.3859999999</v>
      </c>
      <c r="T5987" s="5">
        <f>Table1[[#This Row],[Fuel Consumption (mmBtu)]]*Table1[[#This Row],[Emission Factor (kg CO2/ mmBtu)]]*10^3</f>
        <v>234827172265.56155</v>
      </c>
      <c r="U5987" s="3">
        <f>Table1[[#This Row],[Emissions (g CO2)]]/(Table1[[#This Row],[Generation (TWh)]]*10^9)</f>
        <v>692.50206212440696</v>
      </c>
    </row>
    <row r="5988" spans="1:21" x14ac:dyDescent="0.35">
      <c r="A5988" t="s">
        <v>1638</v>
      </c>
      <c r="B5988" t="s">
        <v>3263</v>
      </c>
      <c r="C5988" t="str">
        <f>SUBSTITUTE(Table1[[#This Row],[Fuel]],", ",",")</f>
        <v>fossil gas: natural gas,fossil liquids: heavy fuel oil</v>
      </c>
      <c r="D5988" t="s">
        <v>3239</v>
      </c>
      <c r="E5988" t="s">
        <v>3241</v>
      </c>
      <c r="H5988" t="s">
        <v>3440</v>
      </c>
      <c r="I5988">
        <v>80</v>
      </c>
      <c r="J5988" t="s">
        <v>3446</v>
      </c>
      <c r="K5988">
        <v>1978</v>
      </c>
      <c r="L5988" t="s">
        <v>29</v>
      </c>
      <c r="M5988" t="s">
        <v>29</v>
      </c>
      <c r="N5988">
        <v>47.029828999999999</v>
      </c>
      <c r="O5988">
        <v>28.893685999999999</v>
      </c>
      <c r="P5988" t="s">
        <v>3550</v>
      </c>
      <c r="Q5988" s="3">
        <f>Table1[[#This Row],[Capacity (MW)]]*0.395*8760*10^-6</f>
        <v>0.27681600000000001</v>
      </c>
      <c r="R5988" s="3" cm="1">
        <f t="array" ref="R5988">AVERAGE(VLOOKUP(_xlfn.TEXTSPLIT(Table1[[#This Row],[Fuel (no space after comma)]], ","), FuelList_Final_EF!$A$2:$B$65, 2, FALSE))</f>
        <v>67.331265155508703</v>
      </c>
      <c r="S5988" s="3">
        <f>Table1[[#This Row],[Generation (TWh)]]*10^9*VLOOKUP(Table1[[#This Row],[Turbine/Engine Technology]],Technology_HR!$A$2:$B$11,2,FALSE)*10^-6</f>
        <v>2847052.56</v>
      </c>
      <c r="T5988" s="5">
        <f>Table1[[#This Row],[Fuel Consumption (mmBtu)]]*Table1[[#This Row],[Emission Factor (kg CO2/ mmBtu)]]*10^3</f>
        <v>191695650829.02985</v>
      </c>
      <c r="U5988" s="3">
        <f>Table1[[#This Row],[Emissions (g CO2)]]/(Table1[[#This Row],[Generation (TWh)]]*10^9)</f>
        <v>692.50206212440696</v>
      </c>
    </row>
    <row r="5989" spans="1:21" x14ac:dyDescent="0.35">
      <c r="A5989" t="s">
        <v>1638</v>
      </c>
      <c r="B5989" t="s">
        <v>3263</v>
      </c>
      <c r="C5989" t="str">
        <f>SUBSTITUTE(Table1[[#This Row],[Fuel]],", ",",")</f>
        <v>fossil gas: natural gas,fossil liquids: heavy fuel oil</v>
      </c>
      <c r="D5989" t="s">
        <v>3239</v>
      </c>
      <c r="E5989" t="s">
        <v>3241</v>
      </c>
      <c r="H5989" t="s">
        <v>3440</v>
      </c>
      <c r="I5989">
        <v>80</v>
      </c>
      <c r="J5989" t="s">
        <v>3446</v>
      </c>
      <c r="K5989">
        <v>1980</v>
      </c>
      <c r="L5989" t="s">
        <v>29</v>
      </c>
      <c r="M5989" t="s">
        <v>29</v>
      </c>
      <c r="N5989">
        <v>47.029828999999999</v>
      </c>
      <c r="O5989">
        <v>28.893685999999999</v>
      </c>
      <c r="P5989" t="s">
        <v>3550</v>
      </c>
      <c r="Q5989" s="3">
        <f>Table1[[#This Row],[Capacity (MW)]]*0.395*8760*10^-6</f>
        <v>0.27681600000000001</v>
      </c>
      <c r="R5989" s="3" cm="1">
        <f t="array" ref="R5989">AVERAGE(VLOOKUP(_xlfn.TEXTSPLIT(Table1[[#This Row],[Fuel (no space after comma)]], ","), FuelList_Final_EF!$A$2:$B$65, 2, FALSE))</f>
        <v>67.331265155508703</v>
      </c>
      <c r="S5989" s="3">
        <f>Table1[[#This Row],[Generation (TWh)]]*10^9*VLOOKUP(Table1[[#This Row],[Turbine/Engine Technology]],Technology_HR!$A$2:$B$11,2,FALSE)*10^-6</f>
        <v>2847052.56</v>
      </c>
      <c r="T5989" s="5">
        <f>Table1[[#This Row],[Fuel Consumption (mmBtu)]]*Table1[[#This Row],[Emission Factor (kg CO2/ mmBtu)]]*10^3</f>
        <v>191695650829.02985</v>
      </c>
      <c r="U5989" s="3">
        <f>Table1[[#This Row],[Emissions (g CO2)]]/(Table1[[#This Row],[Generation (TWh)]]*10^9)</f>
        <v>692.50206212440696</v>
      </c>
    </row>
    <row r="5990" spans="1:21" x14ac:dyDescent="0.35">
      <c r="A5990" t="s">
        <v>1639</v>
      </c>
      <c r="B5990" t="s">
        <v>3243</v>
      </c>
      <c r="C5990" t="str">
        <f>SUBSTITUTE(Table1[[#This Row],[Fuel]],", ",",")</f>
        <v>fossil gas: natural gas,fossil liquids: fuel oil</v>
      </c>
      <c r="D5990" t="s">
        <v>3239</v>
      </c>
      <c r="E5990" t="s">
        <v>3275</v>
      </c>
      <c r="H5990" t="s">
        <v>3440</v>
      </c>
      <c r="I5990">
        <v>210</v>
      </c>
      <c r="J5990" t="s">
        <v>3448</v>
      </c>
      <c r="K5990">
        <v>1973</v>
      </c>
      <c r="L5990" t="s">
        <v>29</v>
      </c>
      <c r="M5990" t="s">
        <v>29</v>
      </c>
      <c r="N5990">
        <v>46.629027000000001</v>
      </c>
      <c r="O5990">
        <v>29.939713999999999</v>
      </c>
      <c r="P5990" t="s">
        <v>3550</v>
      </c>
      <c r="Q5990" s="3">
        <f>Table1[[#This Row],[Capacity (MW)]]*0.395*8760*10^-6</f>
        <v>0.72664200000000001</v>
      </c>
      <c r="R5990" s="3" cm="1">
        <f t="array" ref="R5990">AVERAGE(VLOOKUP(_xlfn.TEXTSPLIT(Table1[[#This Row],[Fuel (no space after comma)]], ","), FuelList_Final_EF!$A$2:$B$65, 2, FALSE))</f>
        <v>65.583341148886291</v>
      </c>
      <c r="S5990" s="3">
        <f>Table1[[#This Row],[Generation (TWh)]]*10^9*VLOOKUP(Table1[[#This Row],[Turbine/Engine Technology]],Technology_HR!$A$2:$B$11,2,FALSE)*10^-6</f>
        <v>7473512.9699999997</v>
      </c>
      <c r="T5990" s="5">
        <f>Table1[[#This Row],[Fuel Consumption (mmBtu)]]*Table1[[#This Row],[Emission Factor (kg CO2/ mmBtu)]]*10^3</f>
        <v>490137950692.13641</v>
      </c>
      <c r="U5990" s="3">
        <f>Table1[[#This Row],[Emissions (g CO2)]]/(Table1[[#This Row],[Generation (TWh)]]*10^9)</f>
        <v>674.52466371629555</v>
      </c>
    </row>
    <row r="5991" spans="1:21" x14ac:dyDescent="0.35">
      <c r="A5991" t="s">
        <v>1639</v>
      </c>
      <c r="B5991" t="s">
        <v>3369</v>
      </c>
      <c r="C5991" t="str">
        <f>SUBSTITUTE(Table1[[#This Row],[Fuel]],", ",",")</f>
        <v>fossil gas: natural gas,fossil liquids: fuel oil,coal: unknown</v>
      </c>
      <c r="D5991" t="s">
        <v>3239</v>
      </c>
      <c r="E5991" t="s">
        <v>3275</v>
      </c>
      <c r="F5991" t="s">
        <v>3645</v>
      </c>
      <c r="H5991" t="s">
        <v>3440</v>
      </c>
      <c r="I5991">
        <v>210</v>
      </c>
      <c r="J5991" t="s">
        <v>3446</v>
      </c>
      <c r="K5991">
        <v>1974</v>
      </c>
      <c r="L5991" t="s">
        <v>29</v>
      </c>
      <c r="M5991" t="s">
        <v>29</v>
      </c>
      <c r="N5991">
        <v>46.629027000000001</v>
      </c>
      <c r="O5991">
        <v>29.939713999999999</v>
      </c>
      <c r="P5991" t="s">
        <v>3550</v>
      </c>
      <c r="Q5991" s="3">
        <f>Table1[[#This Row],[Capacity (MW)]]*0.395*8760*10^-6</f>
        <v>0.72664200000000001</v>
      </c>
      <c r="R5991" s="3" cm="1">
        <f t="array" ref="R5991">AVERAGE(VLOOKUP(_xlfn.TEXTSPLIT(Table1[[#This Row],[Fuel (no space after comma)]], ","), FuelList_Final_EF!$A$2:$B$65, 2, FALSE))</f>
        <v>77.143418787361554</v>
      </c>
      <c r="S5991" s="3">
        <f>Table1[[#This Row],[Generation (TWh)]]*10^9*VLOOKUP(Table1[[#This Row],[Turbine/Engine Technology]],Technology_HR!$A$2:$B$11,2,FALSE)*10^-6</f>
        <v>7473512.9699999997</v>
      </c>
      <c r="T5991" s="5">
        <f>Table1[[#This Row],[Fuel Consumption (mmBtu)]]*Table1[[#This Row],[Emission Factor (kg CO2/ mmBtu)]]*10^3</f>
        <v>576532340857.48828</v>
      </c>
      <c r="U5991" s="3">
        <f>Table1[[#This Row],[Emissions (g CO2)]]/(Table1[[#This Row],[Generation (TWh)]]*10^9)</f>
        <v>793.42006222801365</v>
      </c>
    </row>
    <row r="5992" spans="1:21" x14ac:dyDescent="0.35">
      <c r="A5992" t="s">
        <v>1639</v>
      </c>
      <c r="B5992" t="s">
        <v>3370</v>
      </c>
      <c r="C5992" t="str">
        <f>SUBSTITUTE(Table1[[#This Row],[Fuel]],", ",",")</f>
        <v>fossil gas: natural gas,coal: subbituminous</v>
      </c>
      <c r="D5992" t="s">
        <v>3239</v>
      </c>
      <c r="E5992" t="s">
        <v>3669</v>
      </c>
      <c r="H5992" t="s">
        <v>3438</v>
      </c>
      <c r="I5992">
        <v>250</v>
      </c>
      <c r="J5992" t="s">
        <v>3446</v>
      </c>
      <c r="K5992">
        <v>1980</v>
      </c>
      <c r="L5992" t="s">
        <v>29</v>
      </c>
      <c r="M5992" t="s">
        <v>29</v>
      </c>
      <c r="N5992">
        <v>46.629027000000001</v>
      </c>
      <c r="O5992">
        <v>29.939713999999999</v>
      </c>
      <c r="P5992" t="s">
        <v>3550</v>
      </c>
      <c r="Q5992" s="3">
        <f>Table1[[#This Row],[Capacity (MW)]]*0.395*8760*10^-6</f>
        <v>0.86504999999999999</v>
      </c>
      <c r="R5992" s="3" cm="1">
        <f t="array" ref="R5992">AVERAGE(VLOOKUP(_xlfn.TEXTSPLIT(Table1[[#This Row],[Fuel (no space after comma)]], ","), FuelList_Final_EF!$A$2:$B$65, 2, FALSE))</f>
        <v>77.188935160780176</v>
      </c>
      <c r="S5992" s="3">
        <f>Table1[[#This Row],[Generation (TWh)]]*10^9*VLOOKUP(Table1[[#This Row],[Turbine/Engine Technology]],Technology_HR!$A$2:$B$11,2,FALSE)*10^-6</f>
        <v>6530262.4499999993</v>
      </c>
      <c r="T5992" s="5">
        <f>Table1[[#This Row],[Fuel Consumption (mmBtu)]]*Table1[[#This Row],[Emission Factor (kg CO2/ mmBtu)]]*10^3</f>
        <v>504064004835.92743</v>
      </c>
      <c r="U5992" s="3">
        <f>Table1[[#This Row],[Emissions (g CO2)]]/(Table1[[#This Row],[Generation (TWh)]]*10^9)</f>
        <v>582.69927152872947</v>
      </c>
    </row>
    <row r="5993" spans="1:21" x14ac:dyDescent="0.35">
      <c r="A5993" t="s">
        <v>1639</v>
      </c>
      <c r="B5993" t="s">
        <v>3281</v>
      </c>
      <c r="C5993" t="str">
        <f>SUBSTITUTE(Table1[[#This Row],[Fuel]],", ",",")</f>
        <v>fossil gas: natural gas,coal: unknown</v>
      </c>
      <c r="D5993" t="s">
        <v>3239</v>
      </c>
      <c r="E5993" t="s">
        <v>3645</v>
      </c>
      <c r="H5993" t="s">
        <v>3438</v>
      </c>
      <c r="I5993">
        <v>250</v>
      </c>
      <c r="J5993" t="s">
        <v>3446</v>
      </c>
      <c r="K5993">
        <v>1982</v>
      </c>
      <c r="L5993" t="s">
        <v>29</v>
      </c>
      <c r="M5993" t="s">
        <v>29</v>
      </c>
      <c r="N5993">
        <v>46.629027000000001</v>
      </c>
      <c r="O5993">
        <v>29.939713999999999</v>
      </c>
      <c r="P5993" t="s">
        <v>3550</v>
      </c>
      <c r="Q5993" s="3">
        <f>Table1[[#This Row],[Capacity (MW)]]*0.395*8760*10^-6</f>
        <v>0.86504999999999999</v>
      </c>
      <c r="R5993" s="3" cm="1">
        <f t="array" ref="R5993">AVERAGE(VLOOKUP(_xlfn.TEXTSPLIT(Table1[[#This Row],[Fuel (no space after comma)]], ","), FuelList_Final_EF!$A$2:$B$65, 2, FALSE))</f>
        <v>76.661787032156042</v>
      </c>
      <c r="S5993" s="3">
        <f>Table1[[#This Row],[Generation (TWh)]]*10^9*VLOOKUP(Table1[[#This Row],[Turbine/Engine Technology]],Technology_HR!$A$2:$B$11,2,FALSE)*10^-6</f>
        <v>6530262.4499999993</v>
      </c>
      <c r="T5993" s="5">
        <f>Table1[[#This Row],[Fuel Consumption (mmBtu)]]*Table1[[#This Row],[Emission Factor (kg CO2/ mmBtu)]]*10^3</f>
        <v>500621589205.98547</v>
      </c>
      <c r="U5993" s="3">
        <f>Table1[[#This Row],[Emissions (g CO2)]]/(Table1[[#This Row],[Generation (TWh)]]*10^9)</f>
        <v>578.71983030574586</v>
      </c>
    </row>
    <row r="5994" spans="1:21" x14ac:dyDescent="0.35">
      <c r="A5994" t="s">
        <v>1639</v>
      </c>
      <c r="B5994" t="s">
        <v>3281</v>
      </c>
      <c r="C5994" t="str">
        <f>SUBSTITUTE(Table1[[#This Row],[Fuel]],", ",",")</f>
        <v>fossil gas: natural gas,coal: unknown</v>
      </c>
      <c r="D5994" t="s">
        <v>3239</v>
      </c>
      <c r="E5994" t="s">
        <v>3645</v>
      </c>
      <c r="H5994" t="s">
        <v>3440</v>
      </c>
      <c r="I5994">
        <v>200</v>
      </c>
      <c r="J5994" t="s">
        <v>3446</v>
      </c>
      <c r="K5994">
        <v>1970</v>
      </c>
      <c r="L5994" t="s">
        <v>29</v>
      </c>
      <c r="M5994" t="s">
        <v>29</v>
      </c>
      <c r="N5994">
        <v>46.629027000000001</v>
      </c>
      <c r="O5994">
        <v>29.939713999999999</v>
      </c>
      <c r="P5994" t="s">
        <v>3550</v>
      </c>
      <c r="Q5994" s="3">
        <f>Table1[[#This Row],[Capacity (MW)]]*0.395*8760*10^-6</f>
        <v>0.69203999999999999</v>
      </c>
      <c r="R5994" s="3" cm="1">
        <f t="array" ref="R5994">AVERAGE(VLOOKUP(_xlfn.TEXTSPLIT(Table1[[#This Row],[Fuel (no space after comma)]], ","), FuelList_Final_EF!$A$2:$B$65, 2, FALSE))</f>
        <v>76.661787032156042</v>
      </c>
      <c r="S5994" s="3">
        <f>Table1[[#This Row],[Generation (TWh)]]*10^9*VLOOKUP(Table1[[#This Row],[Turbine/Engine Technology]],Technology_HR!$A$2:$B$11,2,FALSE)*10^-6</f>
        <v>7117631.3999999994</v>
      </c>
      <c r="T5994" s="5">
        <f>Table1[[#This Row],[Fuel Consumption (mmBtu)]]*Table1[[#This Row],[Emission Factor (kg CO2/ mmBtu)]]*10^3</f>
        <v>545650342560.18665</v>
      </c>
      <c r="U5994" s="3">
        <f>Table1[[#This Row],[Emissions (g CO2)]]/(Table1[[#This Row],[Generation (TWh)]]*10^9)</f>
        <v>788.4664796257249</v>
      </c>
    </row>
    <row r="5995" spans="1:21" x14ac:dyDescent="0.35">
      <c r="A5995" t="s">
        <v>1640</v>
      </c>
      <c r="B5995" t="s">
        <v>3242</v>
      </c>
      <c r="C5995" t="str">
        <f>SUBSTITUTE(Table1[[#This Row],[Fuel]],", ",",")</f>
        <v>fossil gas: lng</v>
      </c>
      <c r="D5995" t="s">
        <v>3242</v>
      </c>
      <c r="H5995" t="s">
        <v>3438</v>
      </c>
      <c r="I5995">
        <v>440</v>
      </c>
      <c r="J5995" t="s">
        <v>3447</v>
      </c>
      <c r="K5995">
        <v>2025</v>
      </c>
      <c r="L5995" t="s">
        <v>29</v>
      </c>
      <c r="M5995" t="s">
        <v>29</v>
      </c>
      <c r="N5995">
        <v>42.090755000000001</v>
      </c>
      <c r="O5995">
        <v>19.097452000000001</v>
      </c>
      <c r="P5995" t="s">
        <v>3551</v>
      </c>
      <c r="Q5995" s="3">
        <f>Table1[[#This Row],[Capacity (MW)]]*0.395*8760*10^-6</f>
        <v>1.5224879999999998</v>
      </c>
      <c r="R5995" s="3" cm="1">
        <f t="array" ref="R5995">AVERAGE(VLOOKUP(_xlfn.TEXTSPLIT(Table1[[#This Row],[Fuel (no space after comma)]], ","), FuelList_Final_EF!$A$2:$B$65, 2, FALSE))</f>
        <v>67.685819715340017</v>
      </c>
      <c r="S5995" s="3">
        <f>Table1[[#This Row],[Generation (TWh)]]*10^9*VLOOKUP(Table1[[#This Row],[Turbine/Engine Technology]],Technology_HR!$A$2:$B$11,2,FALSE)*10^-6</f>
        <v>11493261.911999997</v>
      </c>
      <c r="T5995" s="5">
        <f>Table1[[#This Row],[Fuel Consumption (mmBtu)]]*Table1[[#This Row],[Emission Factor (kg CO2/ mmBtu)]]*10^3</f>
        <v>777930853716.8158</v>
      </c>
      <c r="U5995" s="3">
        <f>Table1[[#This Row],[Emissions (g CO2)]]/(Table1[[#This Row],[Generation (TWh)]]*10^9)</f>
        <v>510.96025303110167</v>
      </c>
    </row>
    <row r="5996" spans="1:21" x14ac:dyDescent="0.35">
      <c r="A5996" t="s">
        <v>1640</v>
      </c>
      <c r="B5996" t="s">
        <v>3239</v>
      </c>
      <c r="C5996" t="str">
        <f>SUBSTITUTE(Table1[[#This Row],[Fuel]],", ",",")</f>
        <v>fossil gas: natural gas</v>
      </c>
      <c r="D5996" t="s">
        <v>3239</v>
      </c>
      <c r="H5996" t="s">
        <v>59</v>
      </c>
      <c r="I5996">
        <v>200</v>
      </c>
      <c r="J5996" t="s">
        <v>3450</v>
      </c>
      <c r="K5996" t="s">
        <v>29</v>
      </c>
      <c r="L5996" t="s">
        <v>29</v>
      </c>
      <c r="M5996" t="s">
        <v>29</v>
      </c>
      <c r="N5996">
        <v>43.356006999999998</v>
      </c>
      <c r="O5996">
        <v>19.350185</v>
      </c>
      <c r="P5996" t="s">
        <v>3551</v>
      </c>
      <c r="Q5996" s="3">
        <f>Table1[[#This Row],[Capacity (MW)]]*0.395*8760*10^-6</f>
        <v>0.69203999999999999</v>
      </c>
      <c r="R5996" s="3" cm="1">
        <f t="array" ref="R5996">AVERAGE(VLOOKUP(_xlfn.TEXTSPLIT(Table1[[#This Row],[Fuel (no space after comma)]], ","), FuelList_Final_EF!$A$2:$B$65, 2, FALSE))</f>
        <v>53.06</v>
      </c>
      <c r="S5996" s="3">
        <f>Table1[[#This Row],[Generation (TWh)]]*10^9*VLOOKUP(Table1[[#This Row],[Turbine/Engine Technology]],Technology_HR!$A$2:$B$11,2,FALSE)*10^-6</f>
        <v>5740817.8199999994</v>
      </c>
      <c r="T5996" s="5">
        <f>Table1[[#This Row],[Fuel Consumption (mmBtu)]]*Table1[[#This Row],[Emission Factor (kg CO2/ mmBtu)]]*10^3</f>
        <v>304607793529.19995</v>
      </c>
      <c r="U5996" s="3">
        <f>Table1[[#This Row],[Emissions (g CO2)]]/(Table1[[#This Row],[Generation (TWh)]]*10^9)</f>
        <v>440.15922999999992</v>
      </c>
    </row>
    <row r="5997" spans="1:21" x14ac:dyDescent="0.35">
      <c r="A5997" t="s">
        <v>1640</v>
      </c>
      <c r="B5997" t="s">
        <v>3239</v>
      </c>
      <c r="C5997" t="str">
        <f>SUBSTITUTE(Table1[[#This Row],[Fuel]],", ",",")</f>
        <v>fossil gas: natural gas</v>
      </c>
      <c r="D5997" t="s">
        <v>3239</v>
      </c>
      <c r="H5997" t="s">
        <v>3438</v>
      </c>
      <c r="I5997">
        <v>150</v>
      </c>
      <c r="J5997" t="s">
        <v>3450</v>
      </c>
      <c r="K5997">
        <v>2025</v>
      </c>
      <c r="L5997" t="s">
        <v>29</v>
      </c>
      <c r="M5997" t="s">
        <v>29</v>
      </c>
      <c r="N5997">
        <v>42.437173999999999</v>
      </c>
      <c r="O5997">
        <v>19.264803000000001</v>
      </c>
      <c r="P5997" t="s">
        <v>3551</v>
      </c>
      <c r="Q5997" s="3">
        <f>Table1[[#This Row],[Capacity (MW)]]*0.395*8760*10^-6</f>
        <v>0.51902999999999999</v>
      </c>
      <c r="R5997" s="3" cm="1">
        <f t="array" ref="R5997">AVERAGE(VLOOKUP(_xlfn.TEXTSPLIT(Table1[[#This Row],[Fuel (no space after comma)]], ","), FuelList_Final_EF!$A$2:$B$65, 2, FALSE))</f>
        <v>53.06</v>
      </c>
      <c r="S5997" s="3">
        <f>Table1[[#This Row],[Generation (TWh)]]*10^9*VLOOKUP(Table1[[#This Row],[Turbine/Engine Technology]],Technology_HR!$A$2:$B$11,2,FALSE)*10^-6</f>
        <v>3918157.4699999997</v>
      </c>
      <c r="T5997" s="5">
        <f>Table1[[#This Row],[Fuel Consumption (mmBtu)]]*Table1[[#This Row],[Emission Factor (kg CO2/ mmBtu)]]*10^3</f>
        <v>207897435358.19998</v>
      </c>
      <c r="U5997" s="3">
        <f>Table1[[#This Row],[Emissions (g CO2)]]/(Table1[[#This Row],[Generation (TWh)]]*10^9)</f>
        <v>400.54993999999999</v>
      </c>
    </row>
    <row r="5998" spans="1:21" x14ac:dyDescent="0.35">
      <c r="A5998" t="s">
        <v>1641</v>
      </c>
      <c r="B5998" t="s">
        <v>3242</v>
      </c>
      <c r="C5998" t="str">
        <f>SUBSTITUTE(Table1[[#This Row],[Fuel]],", ",",")</f>
        <v>fossil gas: lng</v>
      </c>
      <c r="D5998" t="s">
        <v>3242</v>
      </c>
      <c r="H5998" t="s">
        <v>59</v>
      </c>
      <c r="I5998">
        <v>100</v>
      </c>
      <c r="J5998" t="s">
        <v>3450</v>
      </c>
      <c r="K5998" t="s">
        <v>29</v>
      </c>
      <c r="L5998" t="s">
        <v>29</v>
      </c>
      <c r="M5998" t="s">
        <v>29</v>
      </c>
      <c r="N5998">
        <v>42.087323090060359</v>
      </c>
      <c r="O5998">
        <v>19.073173865046648</v>
      </c>
      <c r="P5998" t="s">
        <v>3551</v>
      </c>
      <c r="Q5998" s="3">
        <f>Table1[[#This Row],[Capacity (MW)]]*0.395*8760*10^-6</f>
        <v>0.34601999999999999</v>
      </c>
      <c r="R5998" s="3" cm="1">
        <f t="array" ref="R5998">AVERAGE(VLOOKUP(_xlfn.TEXTSPLIT(Table1[[#This Row],[Fuel (no space after comma)]], ","), FuelList_Final_EF!$A$2:$B$65, 2, FALSE))</f>
        <v>67.685819715340017</v>
      </c>
      <c r="S5998" s="3">
        <f>Table1[[#This Row],[Generation (TWh)]]*10^9*VLOOKUP(Table1[[#This Row],[Turbine/Engine Technology]],Technology_HR!$A$2:$B$11,2,FALSE)*10^-6</f>
        <v>2870408.9099999997</v>
      </c>
      <c r="T5998" s="5">
        <f>Table1[[#This Row],[Fuel Consumption (mmBtu)]]*Table1[[#This Row],[Emission Factor (kg CO2/ mmBtu)]]*10^3</f>
        <v>194285979991.56561</v>
      </c>
      <c r="U5998" s="3">
        <f>Table1[[#This Row],[Emissions (g CO2)]]/(Table1[[#This Row],[Generation (TWh)]]*10^9)</f>
        <v>561.48771744860301</v>
      </c>
    </row>
    <row r="5999" spans="1:21" x14ac:dyDescent="0.35">
      <c r="A5999" t="s">
        <v>1642</v>
      </c>
      <c r="B5999" t="s">
        <v>3242</v>
      </c>
      <c r="C5999" t="str">
        <f>SUBSTITUTE(Table1[[#This Row],[Fuel]],", ",",")</f>
        <v>fossil gas: lng</v>
      </c>
      <c r="D5999" t="s">
        <v>3242</v>
      </c>
      <c r="H5999" t="s">
        <v>3439</v>
      </c>
      <c r="I5999">
        <v>470</v>
      </c>
      <c r="J5999" t="s">
        <v>3446</v>
      </c>
      <c r="K5999">
        <v>2010</v>
      </c>
      <c r="L5999" t="s">
        <v>29</v>
      </c>
      <c r="M5999" t="s">
        <v>29</v>
      </c>
      <c r="N5999">
        <v>34.070500000000003</v>
      </c>
      <c r="O5999">
        <v>-2.1049000000000002</v>
      </c>
      <c r="P5999" t="s">
        <v>3552</v>
      </c>
      <c r="Q5999" s="3">
        <f>Table1[[#This Row],[Capacity (MW)]]*0.395*8760*10^-6</f>
        <v>1.6262939999999999</v>
      </c>
      <c r="R5999" s="3" cm="1">
        <f t="array" ref="R5999">AVERAGE(VLOOKUP(_xlfn.TEXTSPLIT(Table1[[#This Row],[Fuel (no space after comma)]], ","), FuelList_Final_EF!$A$2:$B$65, 2, FALSE))</f>
        <v>67.685819715340017</v>
      </c>
      <c r="S5999" s="3">
        <f>Table1[[#This Row],[Generation (TWh)]]*10^9*VLOOKUP(Table1[[#This Row],[Turbine/Engine Technology]],Technology_HR!$A$2:$B$11,2,FALSE)*10^-6</f>
        <v>12276893.405999999</v>
      </c>
      <c r="T5999" s="5">
        <f>Table1[[#This Row],[Fuel Consumption (mmBtu)]]*Table1[[#This Row],[Emission Factor (kg CO2/ mmBtu)]]*10^3</f>
        <v>830971593742.96265</v>
      </c>
      <c r="U5999" s="3">
        <f>Table1[[#This Row],[Emissions (g CO2)]]/(Table1[[#This Row],[Generation (TWh)]]*10^9)</f>
        <v>510.96025303110179</v>
      </c>
    </row>
    <row r="6000" spans="1:21" x14ac:dyDescent="0.35">
      <c r="A6000" t="s">
        <v>1642</v>
      </c>
      <c r="B6000" t="s">
        <v>3239</v>
      </c>
      <c r="C6000" t="str">
        <f>SUBSTITUTE(Table1[[#This Row],[Fuel]],", ",",")</f>
        <v>fossil gas: natural gas</v>
      </c>
      <c r="D6000" t="s">
        <v>3239</v>
      </c>
      <c r="H6000" t="s">
        <v>3436</v>
      </c>
      <c r="I6000">
        <v>450</v>
      </c>
      <c r="J6000" t="s">
        <v>3450</v>
      </c>
      <c r="K6000" t="s">
        <v>29</v>
      </c>
      <c r="L6000" t="s">
        <v>29</v>
      </c>
      <c r="M6000" t="s">
        <v>29</v>
      </c>
      <c r="N6000">
        <v>34.574275</v>
      </c>
      <c r="O6000">
        <v>-5.1040710000000002</v>
      </c>
      <c r="P6000" t="s">
        <v>3552</v>
      </c>
      <c r="Q6000" s="3">
        <f>Table1[[#This Row],[Capacity (MW)]]*0.395*8760*10^-6</f>
        <v>1.5570899999999999</v>
      </c>
      <c r="R6000" s="3" cm="1">
        <f t="array" ref="R6000">AVERAGE(VLOOKUP(_xlfn.TEXTSPLIT(Table1[[#This Row],[Fuel (no space after comma)]], ","), FuelList_Final_EF!$A$2:$B$65, 2, FALSE))</f>
        <v>53.06</v>
      </c>
      <c r="S6000" s="3">
        <f>Table1[[#This Row],[Generation (TWh)]]*10^9*VLOOKUP(Table1[[#This Row],[Turbine/Engine Technology]],Technology_HR!$A$2:$B$11,2,FALSE)*10^-6</f>
        <v>17143560.899999999</v>
      </c>
      <c r="T6000" s="5">
        <f>Table1[[#This Row],[Fuel Consumption (mmBtu)]]*Table1[[#This Row],[Emission Factor (kg CO2/ mmBtu)]]*10^3</f>
        <v>909637341354</v>
      </c>
      <c r="U6000" s="3">
        <f>Table1[[#This Row],[Emissions (g CO2)]]/(Table1[[#This Row],[Generation (TWh)]]*10^9)</f>
        <v>584.19060000000013</v>
      </c>
    </row>
    <row r="6001" spans="1:21" x14ac:dyDescent="0.35">
      <c r="A6001" t="s">
        <v>1642</v>
      </c>
      <c r="B6001" t="s">
        <v>3239</v>
      </c>
      <c r="C6001" t="str">
        <f>SUBSTITUTE(Table1[[#This Row],[Fuel]],", ",",")</f>
        <v>fossil gas: natural gas</v>
      </c>
      <c r="D6001" t="s">
        <v>3239</v>
      </c>
      <c r="H6001" t="s">
        <v>3436</v>
      </c>
      <c r="I6001">
        <v>450</v>
      </c>
      <c r="J6001" t="s">
        <v>3450</v>
      </c>
      <c r="K6001" t="s">
        <v>29</v>
      </c>
      <c r="L6001" t="s">
        <v>29</v>
      </c>
      <c r="M6001" t="s">
        <v>29</v>
      </c>
      <c r="N6001">
        <v>34.574275</v>
      </c>
      <c r="O6001">
        <v>-5.1040710000000002</v>
      </c>
      <c r="P6001" t="s">
        <v>3552</v>
      </c>
      <c r="Q6001" s="3">
        <f>Table1[[#This Row],[Capacity (MW)]]*0.395*8760*10^-6</f>
        <v>1.5570899999999999</v>
      </c>
      <c r="R6001" s="3" cm="1">
        <f t="array" ref="R6001">AVERAGE(VLOOKUP(_xlfn.TEXTSPLIT(Table1[[#This Row],[Fuel (no space after comma)]], ","), FuelList_Final_EF!$A$2:$B$65, 2, FALSE))</f>
        <v>53.06</v>
      </c>
      <c r="S6001" s="3">
        <f>Table1[[#This Row],[Generation (TWh)]]*10^9*VLOOKUP(Table1[[#This Row],[Turbine/Engine Technology]],Technology_HR!$A$2:$B$11,2,FALSE)*10^-6</f>
        <v>17143560.899999999</v>
      </c>
      <c r="T6001" s="5">
        <f>Table1[[#This Row],[Fuel Consumption (mmBtu)]]*Table1[[#This Row],[Emission Factor (kg CO2/ mmBtu)]]*10^3</f>
        <v>909637341354</v>
      </c>
      <c r="U6001" s="3">
        <f>Table1[[#This Row],[Emissions (g CO2)]]/(Table1[[#This Row],[Generation (TWh)]]*10^9)</f>
        <v>584.19060000000013</v>
      </c>
    </row>
    <row r="6002" spans="1:21" x14ac:dyDescent="0.35">
      <c r="A6002" t="s">
        <v>1642</v>
      </c>
      <c r="B6002" t="s">
        <v>3242</v>
      </c>
      <c r="C6002" t="str">
        <f>SUBSTITUTE(Table1[[#This Row],[Fuel]],", ",",")</f>
        <v>fossil gas: lng</v>
      </c>
      <c r="D6002" t="s">
        <v>3242</v>
      </c>
      <c r="H6002" t="s">
        <v>3438</v>
      </c>
      <c r="I6002">
        <v>400</v>
      </c>
      <c r="J6002" t="s">
        <v>3450</v>
      </c>
      <c r="K6002">
        <v>2028</v>
      </c>
      <c r="L6002" t="s">
        <v>29</v>
      </c>
      <c r="M6002" t="s">
        <v>29</v>
      </c>
      <c r="N6002">
        <v>35.056148999999998</v>
      </c>
      <c r="O6002">
        <v>-6.1991269999999998</v>
      </c>
      <c r="P6002" t="s">
        <v>3552</v>
      </c>
      <c r="Q6002" s="3">
        <f>Table1[[#This Row],[Capacity (MW)]]*0.395*8760*10^-6</f>
        <v>1.38408</v>
      </c>
      <c r="R6002" s="3" cm="1">
        <f t="array" ref="R6002">AVERAGE(VLOOKUP(_xlfn.TEXTSPLIT(Table1[[#This Row],[Fuel (no space after comma)]], ","), FuelList_Final_EF!$A$2:$B$65, 2, FALSE))</f>
        <v>67.685819715340017</v>
      </c>
      <c r="S6002" s="3">
        <f>Table1[[#This Row],[Generation (TWh)]]*10^9*VLOOKUP(Table1[[#This Row],[Turbine/Engine Technology]],Technology_HR!$A$2:$B$11,2,FALSE)*10^-6</f>
        <v>10448419.92</v>
      </c>
      <c r="T6002" s="5">
        <f>Table1[[#This Row],[Fuel Consumption (mmBtu)]]*Table1[[#This Row],[Emission Factor (kg CO2/ mmBtu)]]*10^3</f>
        <v>707209867015.28735</v>
      </c>
      <c r="U6002" s="3">
        <f>Table1[[#This Row],[Emissions (g CO2)]]/(Table1[[#This Row],[Generation (TWh)]]*10^9)</f>
        <v>510.96025303110179</v>
      </c>
    </row>
    <row r="6003" spans="1:21" x14ac:dyDescent="0.35">
      <c r="A6003" t="s">
        <v>1642</v>
      </c>
      <c r="B6003" t="s">
        <v>3242</v>
      </c>
      <c r="C6003" t="str">
        <f>SUBSTITUTE(Table1[[#This Row],[Fuel]],", ",",")</f>
        <v>fossil gas: lng</v>
      </c>
      <c r="D6003" t="s">
        <v>3242</v>
      </c>
      <c r="H6003" t="s">
        <v>3438</v>
      </c>
      <c r="I6003">
        <v>400</v>
      </c>
      <c r="J6003" t="s">
        <v>3450</v>
      </c>
      <c r="K6003">
        <v>2028</v>
      </c>
      <c r="L6003" t="s">
        <v>29</v>
      </c>
      <c r="M6003" t="s">
        <v>29</v>
      </c>
      <c r="N6003">
        <v>35.056148999999998</v>
      </c>
      <c r="O6003">
        <v>-6.1991269999999998</v>
      </c>
      <c r="P6003" t="s">
        <v>3552</v>
      </c>
      <c r="Q6003" s="3">
        <f>Table1[[#This Row],[Capacity (MW)]]*0.395*8760*10^-6</f>
        <v>1.38408</v>
      </c>
      <c r="R6003" s="3" cm="1">
        <f t="array" ref="R6003">AVERAGE(VLOOKUP(_xlfn.TEXTSPLIT(Table1[[#This Row],[Fuel (no space after comma)]], ","), FuelList_Final_EF!$A$2:$B$65, 2, FALSE))</f>
        <v>67.685819715340017</v>
      </c>
      <c r="S6003" s="3">
        <f>Table1[[#This Row],[Generation (TWh)]]*10^9*VLOOKUP(Table1[[#This Row],[Turbine/Engine Technology]],Technology_HR!$A$2:$B$11,2,FALSE)*10^-6</f>
        <v>10448419.92</v>
      </c>
      <c r="T6003" s="5">
        <f>Table1[[#This Row],[Fuel Consumption (mmBtu)]]*Table1[[#This Row],[Emission Factor (kg CO2/ mmBtu)]]*10^3</f>
        <v>707209867015.28735</v>
      </c>
      <c r="U6003" s="3">
        <f>Table1[[#This Row],[Emissions (g CO2)]]/(Table1[[#This Row],[Generation (TWh)]]*10^9)</f>
        <v>510.96025303110179</v>
      </c>
    </row>
    <row r="6004" spans="1:21" x14ac:dyDescent="0.35">
      <c r="A6004" t="s">
        <v>1642</v>
      </c>
      <c r="B6004" t="s">
        <v>3242</v>
      </c>
      <c r="C6004" t="str">
        <f>SUBSTITUTE(Table1[[#This Row],[Fuel]],", ",",")</f>
        <v>fossil gas: lng</v>
      </c>
      <c r="D6004" t="s">
        <v>3242</v>
      </c>
      <c r="H6004" t="s">
        <v>3438</v>
      </c>
      <c r="I6004">
        <v>400</v>
      </c>
      <c r="J6004" t="s">
        <v>3450</v>
      </c>
      <c r="K6004">
        <v>2028</v>
      </c>
      <c r="L6004" t="s">
        <v>29</v>
      </c>
      <c r="M6004" t="s">
        <v>29</v>
      </c>
      <c r="N6004">
        <v>35.056148999999998</v>
      </c>
      <c r="O6004">
        <v>-6.1991269999999998</v>
      </c>
      <c r="P6004" t="s">
        <v>3552</v>
      </c>
      <c r="Q6004" s="3">
        <f>Table1[[#This Row],[Capacity (MW)]]*0.395*8760*10^-6</f>
        <v>1.38408</v>
      </c>
      <c r="R6004" s="3" cm="1">
        <f t="array" ref="R6004">AVERAGE(VLOOKUP(_xlfn.TEXTSPLIT(Table1[[#This Row],[Fuel (no space after comma)]], ","), FuelList_Final_EF!$A$2:$B$65, 2, FALSE))</f>
        <v>67.685819715340017</v>
      </c>
      <c r="S6004" s="3">
        <f>Table1[[#This Row],[Generation (TWh)]]*10^9*VLOOKUP(Table1[[#This Row],[Turbine/Engine Technology]],Technology_HR!$A$2:$B$11,2,FALSE)*10^-6</f>
        <v>10448419.92</v>
      </c>
      <c r="T6004" s="5">
        <f>Table1[[#This Row],[Fuel Consumption (mmBtu)]]*Table1[[#This Row],[Emission Factor (kg CO2/ mmBtu)]]*10^3</f>
        <v>707209867015.28735</v>
      </c>
      <c r="U6004" s="3">
        <f>Table1[[#This Row],[Emissions (g CO2)]]/(Table1[[#This Row],[Generation (TWh)]]*10^9)</f>
        <v>510.96025303110179</v>
      </c>
    </row>
    <row r="6005" spans="1:21" x14ac:dyDescent="0.35">
      <c r="A6005" t="s">
        <v>1642</v>
      </c>
      <c r="B6005" t="s">
        <v>3242</v>
      </c>
      <c r="C6005" t="str">
        <f>SUBSTITUTE(Table1[[#This Row],[Fuel]],", ",",")</f>
        <v>fossil gas: lng</v>
      </c>
      <c r="D6005" t="s">
        <v>3242</v>
      </c>
      <c r="H6005" t="s">
        <v>3438</v>
      </c>
      <c r="I6005">
        <v>400</v>
      </c>
      <c r="J6005" t="s">
        <v>3450</v>
      </c>
      <c r="K6005">
        <v>2028</v>
      </c>
      <c r="L6005" t="s">
        <v>29</v>
      </c>
      <c r="M6005" t="s">
        <v>29</v>
      </c>
      <c r="N6005">
        <v>35.056148999999998</v>
      </c>
      <c r="O6005">
        <v>-6.1991269999999998</v>
      </c>
      <c r="P6005" t="s">
        <v>3552</v>
      </c>
      <c r="Q6005" s="3">
        <f>Table1[[#This Row],[Capacity (MW)]]*0.395*8760*10^-6</f>
        <v>1.38408</v>
      </c>
      <c r="R6005" s="3" cm="1">
        <f t="array" ref="R6005">AVERAGE(VLOOKUP(_xlfn.TEXTSPLIT(Table1[[#This Row],[Fuel (no space after comma)]], ","), FuelList_Final_EF!$A$2:$B$65, 2, FALSE))</f>
        <v>67.685819715340017</v>
      </c>
      <c r="S6005" s="3">
        <f>Table1[[#This Row],[Generation (TWh)]]*10^9*VLOOKUP(Table1[[#This Row],[Turbine/Engine Technology]],Technology_HR!$A$2:$B$11,2,FALSE)*10^-6</f>
        <v>10448419.92</v>
      </c>
      <c r="T6005" s="5">
        <f>Table1[[#This Row],[Fuel Consumption (mmBtu)]]*Table1[[#This Row],[Emission Factor (kg CO2/ mmBtu)]]*10^3</f>
        <v>707209867015.28735</v>
      </c>
      <c r="U6005" s="3">
        <f>Table1[[#This Row],[Emissions (g CO2)]]/(Table1[[#This Row],[Generation (TWh)]]*10^9)</f>
        <v>510.96025303110179</v>
      </c>
    </row>
    <row r="6006" spans="1:21" x14ac:dyDescent="0.35">
      <c r="A6006" t="s">
        <v>1642</v>
      </c>
      <c r="B6006" t="s">
        <v>3242</v>
      </c>
      <c r="C6006" t="str">
        <f>SUBSTITUTE(Table1[[#This Row],[Fuel]],", ",",")</f>
        <v>fossil gas: lng</v>
      </c>
      <c r="D6006" t="s">
        <v>3242</v>
      </c>
      <c r="H6006" t="s">
        <v>3438</v>
      </c>
      <c r="I6006">
        <v>600</v>
      </c>
      <c r="J6006" t="s">
        <v>3450</v>
      </c>
      <c r="K6006">
        <v>2028</v>
      </c>
      <c r="L6006" t="s">
        <v>29</v>
      </c>
      <c r="M6006" t="s">
        <v>29</v>
      </c>
      <c r="N6006">
        <v>33.161028999999999</v>
      </c>
      <c r="O6006">
        <v>-8.6248100000000001</v>
      </c>
      <c r="P6006" t="s">
        <v>3552</v>
      </c>
      <c r="Q6006" s="3">
        <f>Table1[[#This Row],[Capacity (MW)]]*0.395*8760*10^-6</f>
        <v>2.07612</v>
      </c>
      <c r="R6006" s="3" cm="1">
        <f t="array" ref="R6006">AVERAGE(VLOOKUP(_xlfn.TEXTSPLIT(Table1[[#This Row],[Fuel (no space after comma)]], ","), FuelList_Final_EF!$A$2:$B$65, 2, FALSE))</f>
        <v>67.685819715340017</v>
      </c>
      <c r="S6006" s="3">
        <f>Table1[[#This Row],[Generation (TWh)]]*10^9*VLOOKUP(Table1[[#This Row],[Turbine/Engine Technology]],Technology_HR!$A$2:$B$11,2,FALSE)*10^-6</f>
        <v>15672629.879999999</v>
      </c>
      <c r="T6006" s="5">
        <f>Table1[[#This Row],[Fuel Consumption (mmBtu)]]*Table1[[#This Row],[Emission Factor (kg CO2/ mmBtu)]]*10^3</f>
        <v>1060814800522.931</v>
      </c>
      <c r="U6006" s="3">
        <f>Table1[[#This Row],[Emissions (g CO2)]]/(Table1[[#This Row],[Generation (TWh)]]*10^9)</f>
        <v>510.96025303110179</v>
      </c>
    </row>
    <row r="6007" spans="1:21" x14ac:dyDescent="0.35">
      <c r="A6007" t="s">
        <v>1642</v>
      </c>
      <c r="B6007" t="s">
        <v>3242</v>
      </c>
      <c r="C6007" t="str">
        <f>SUBSTITUTE(Table1[[#This Row],[Fuel]],", ",",")</f>
        <v>fossil gas: lng</v>
      </c>
      <c r="D6007" t="s">
        <v>3242</v>
      </c>
      <c r="H6007" t="s">
        <v>3438</v>
      </c>
      <c r="I6007">
        <v>600</v>
      </c>
      <c r="J6007" t="s">
        <v>3450</v>
      </c>
      <c r="K6007">
        <v>2028</v>
      </c>
      <c r="L6007" t="s">
        <v>29</v>
      </c>
      <c r="M6007" t="s">
        <v>29</v>
      </c>
      <c r="N6007">
        <v>33.161028999999999</v>
      </c>
      <c r="O6007">
        <v>-8.6248100000000001</v>
      </c>
      <c r="P6007" t="s">
        <v>3552</v>
      </c>
      <c r="Q6007" s="3">
        <f>Table1[[#This Row],[Capacity (MW)]]*0.395*8760*10^-6</f>
        <v>2.07612</v>
      </c>
      <c r="R6007" s="3" cm="1">
        <f t="array" ref="R6007">AVERAGE(VLOOKUP(_xlfn.TEXTSPLIT(Table1[[#This Row],[Fuel (no space after comma)]], ","), FuelList_Final_EF!$A$2:$B$65, 2, FALSE))</f>
        <v>67.685819715340017</v>
      </c>
      <c r="S6007" s="3">
        <f>Table1[[#This Row],[Generation (TWh)]]*10^9*VLOOKUP(Table1[[#This Row],[Turbine/Engine Technology]],Technology_HR!$A$2:$B$11,2,FALSE)*10^-6</f>
        <v>15672629.879999999</v>
      </c>
      <c r="T6007" s="5">
        <f>Table1[[#This Row],[Fuel Consumption (mmBtu)]]*Table1[[#This Row],[Emission Factor (kg CO2/ mmBtu)]]*10^3</f>
        <v>1060814800522.931</v>
      </c>
      <c r="U6007" s="3">
        <f>Table1[[#This Row],[Emissions (g CO2)]]/(Table1[[#This Row],[Generation (TWh)]]*10^9)</f>
        <v>510.96025303110179</v>
      </c>
    </row>
    <row r="6008" spans="1:21" x14ac:dyDescent="0.35">
      <c r="A6008" t="s">
        <v>1642</v>
      </c>
      <c r="B6008" t="s">
        <v>3302</v>
      </c>
      <c r="C6008" t="str">
        <f>SUBSTITUTE(Table1[[#This Row],[Fuel]],", ",",")</f>
        <v>fossil liquids: heavy fuel oil,fossil liquids: fuel oil</v>
      </c>
      <c r="D6008" t="s">
        <v>3241</v>
      </c>
      <c r="E6008" t="s">
        <v>3275</v>
      </c>
      <c r="H6008" t="s">
        <v>3436</v>
      </c>
      <c r="I6008">
        <v>105</v>
      </c>
      <c r="J6008" t="s">
        <v>3446</v>
      </c>
      <c r="K6008">
        <v>2012</v>
      </c>
      <c r="L6008" t="s">
        <v>29</v>
      </c>
      <c r="M6008" t="s">
        <v>29</v>
      </c>
      <c r="N6008">
        <v>34.344079999999998</v>
      </c>
      <c r="O6008">
        <v>-6.5709</v>
      </c>
      <c r="P6008" t="s">
        <v>3552</v>
      </c>
      <c r="Q6008" s="3">
        <f>Table1[[#This Row],[Capacity (MW)]]*0.395*8760*10^-6</f>
        <v>0.36332100000000001</v>
      </c>
      <c r="R6008" s="3" cm="1">
        <f t="array" ref="R6008">AVERAGE(VLOOKUP(_xlfn.TEXTSPLIT(Table1[[#This Row],[Fuel (no space after comma)]], ","), FuelList_Final_EF!$A$2:$B$65, 2, FALSE))</f>
        <v>79.854606304394977</v>
      </c>
      <c r="S6008" s="3">
        <f>Table1[[#This Row],[Generation (TWh)]]*10^9*VLOOKUP(Table1[[#This Row],[Turbine/Engine Technology]],Technology_HR!$A$2:$B$11,2,FALSE)*10^-6</f>
        <v>4000164.21</v>
      </c>
      <c r="T6008" s="5">
        <f>Table1[[#This Row],[Fuel Consumption (mmBtu)]]*Table1[[#This Row],[Emission Factor (kg CO2/ mmBtu)]]*10^3</f>
        <v>319431538142.48114</v>
      </c>
      <c r="U6008" s="3">
        <f>Table1[[#This Row],[Emissions (g CO2)]]/(Table1[[#This Row],[Generation (TWh)]]*10^9)</f>
        <v>879.19921541138865</v>
      </c>
    </row>
    <row r="6009" spans="1:21" x14ac:dyDescent="0.35">
      <c r="A6009" t="s">
        <v>1642</v>
      </c>
      <c r="B6009" t="s">
        <v>3302</v>
      </c>
      <c r="C6009" t="str">
        <f>SUBSTITUTE(Table1[[#This Row],[Fuel]],", ",",")</f>
        <v>fossil liquids: heavy fuel oil,fossil liquids: fuel oil</v>
      </c>
      <c r="D6009" t="s">
        <v>3241</v>
      </c>
      <c r="E6009" t="s">
        <v>3275</v>
      </c>
      <c r="H6009" t="s">
        <v>3436</v>
      </c>
      <c r="I6009">
        <v>105</v>
      </c>
      <c r="J6009" t="s">
        <v>3446</v>
      </c>
      <c r="K6009">
        <v>2012</v>
      </c>
      <c r="L6009" t="s">
        <v>29</v>
      </c>
      <c r="M6009" t="s">
        <v>29</v>
      </c>
      <c r="N6009">
        <v>34.344079999999998</v>
      </c>
      <c r="O6009">
        <v>-6.5709</v>
      </c>
      <c r="P6009" t="s">
        <v>3552</v>
      </c>
      <c r="Q6009" s="3">
        <f>Table1[[#This Row],[Capacity (MW)]]*0.395*8760*10^-6</f>
        <v>0.36332100000000001</v>
      </c>
      <c r="R6009" s="3" cm="1">
        <f t="array" ref="R6009">AVERAGE(VLOOKUP(_xlfn.TEXTSPLIT(Table1[[#This Row],[Fuel (no space after comma)]], ","), FuelList_Final_EF!$A$2:$B$65, 2, FALSE))</f>
        <v>79.854606304394977</v>
      </c>
      <c r="S6009" s="3">
        <f>Table1[[#This Row],[Generation (TWh)]]*10^9*VLOOKUP(Table1[[#This Row],[Turbine/Engine Technology]],Technology_HR!$A$2:$B$11,2,FALSE)*10^-6</f>
        <v>4000164.21</v>
      </c>
      <c r="T6009" s="5">
        <f>Table1[[#This Row],[Fuel Consumption (mmBtu)]]*Table1[[#This Row],[Emission Factor (kg CO2/ mmBtu)]]*10^3</f>
        <v>319431538142.48114</v>
      </c>
      <c r="U6009" s="3">
        <f>Table1[[#This Row],[Emissions (g CO2)]]/(Table1[[#This Row],[Generation (TWh)]]*10^9)</f>
        <v>879.19921541138865</v>
      </c>
    </row>
    <row r="6010" spans="1:21" x14ac:dyDescent="0.35">
      <c r="A6010" t="s">
        <v>1642</v>
      </c>
      <c r="B6010" t="s">
        <v>3302</v>
      </c>
      <c r="C6010" t="str">
        <f>SUBSTITUTE(Table1[[#This Row],[Fuel]],", ",",")</f>
        <v>fossil liquids: heavy fuel oil,fossil liquids: fuel oil</v>
      </c>
      <c r="D6010" t="s">
        <v>3241</v>
      </c>
      <c r="E6010" t="s">
        <v>3275</v>
      </c>
      <c r="H6010" t="s">
        <v>3436</v>
      </c>
      <c r="I6010">
        <v>105</v>
      </c>
      <c r="J6010" t="s">
        <v>3446</v>
      </c>
      <c r="K6010">
        <v>2012</v>
      </c>
      <c r="L6010" t="s">
        <v>29</v>
      </c>
      <c r="M6010" t="s">
        <v>29</v>
      </c>
      <c r="N6010">
        <v>34.344079999999998</v>
      </c>
      <c r="O6010">
        <v>-6.5709</v>
      </c>
      <c r="P6010" t="s">
        <v>3552</v>
      </c>
      <c r="Q6010" s="3">
        <f>Table1[[#This Row],[Capacity (MW)]]*0.395*8760*10^-6</f>
        <v>0.36332100000000001</v>
      </c>
      <c r="R6010" s="3" cm="1">
        <f t="array" ref="R6010">AVERAGE(VLOOKUP(_xlfn.TEXTSPLIT(Table1[[#This Row],[Fuel (no space after comma)]], ","), FuelList_Final_EF!$A$2:$B$65, 2, FALSE))</f>
        <v>79.854606304394977</v>
      </c>
      <c r="S6010" s="3">
        <f>Table1[[#This Row],[Generation (TWh)]]*10^9*VLOOKUP(Table1[[#This Row],[Turbine/Engine Technology]],Technology_HR!$A$2:$B$11,2,FALSE)*10^-6</f>
        <v>4000164.21</v>
      </c>
      <c r="T6010" s="5">
        <f>Table1[[#This Row],[Fuel Consumption (mmBtu)]]*Table1[[#This Row],[Emission Factor (kg CO2/ mmBtu)]]*10^3</f>
        <v>319431538142.48114</v>
      </c>
      <c r="U6010" s="3">
        <f>Table1[[#This Row],[Emissions (g CO2)]]/(Table1[[#This Row],[Generation (TWh)]]*10^9)</f>
        <v>879.19921541138865</v>
      </c>
    </row>
    <row r="6011" spans="1:21" x14ac:dyDescent="0.35">
      <c r="A6011" t="s">
        <v>1642</v>
      </c>
      <c r="B6011" t="s">
        <v>3241</v>
      </c>
      <c r="C6011" t="str">
        <f>SUBSTITUTE(Table1[[#This Row],[Fuel]],", ",",")</f>
        <v>fossil liquids: heavy fuel oil</v>
      </c>
      <c r="D6011" t="s">
        <v>3241</v>
      </c>
      <c r="H6011" t="s">
        <v>3436</v>
      </c>
      <c r="I6011">
        <v>100</v>
      </c>
      <c r="J6011" t="s">
        <v>3446</v>
      </c>
      <c r="K6011">
        <v>2009</v>
      </c>
      <c r="L6011" t="s">
        <v>29</v>
      </c>
      <c r="M6011" t="s">
        <v>29</v>
      </c>
      <c r="N6011">
        <v>33.680860000000003</v>
      </c>
      <c r="O6011">
        <v>-7.4363000000000001</v>
      </c>
      <c r="P6011" t="s">
        <v>3552</v>
      </c>
      <c r="Q6011" s="3">
        <f>Table1[[#This Row],[Capacity (MW)]]*0.395*8760*10^-6</f>
        <v>0.34601999999999999</v>
      </c>
      <c r="R6011" s="3" cm="1">
        <f t="array" ref="R6011">AVERAGE(VLOOKUP(_xlfn.TEXTSPLIT(Table1[[#This Row],[Fuel (no space after comma)]], ","), FuelList_Final_EF!$A$2:$B$65, 2, FALSE))</f>
        <v>81.602530311017389</v>
      </c>
      <c r="S6011" s="3">
        <f>Table1[[#This Row],[Generation (TWh)]]*10^9*VLOOKUP(Table1[[#This Row],[Turbine/Engine Technology]],Technology_HR!$A$2:$B$11,2,FALSE)*10^-6</f>
        <v>3809680.1999999997</v>
      </c>
      <c r="T6011" s="5">
        <f>Table1[[#This Row],[Fuel Consumption (mmBtu)]]*Table1[[#This Row],[Emission Factor (kg CO2/ mmBtu)]]*10^3</f>
        <v>310879543995.78278</v>
      </c>
      <c r="U6011" s="3">
        <f>Table1[[#This Row],[Emissions (g CO2)]]/(Table1[[#This Row],[Generation (TWh)]]*10^9)</f>
        <v>898.44385872430144</v>
      </c>
    </row>
    <row r="6012" spans="1:21" x14ac:dyDescent="0.35">
      <c r="A6012" t="s">
        <v>1642</v>
      </c>
      <c r="B6012" t="s">
        <v>3241</v>
      </c>
      <c r="C6012" t="str">
        <f>SUBSTITUTE(Table1[[#This Row],[Fuel]],", ",",")</f>
        <v>fossil liquids: heavy fuel oil</v>
      </c>
      <c r="D6012" t="s">
        <v>3241</v>
      </c>
      <c r="H6012" t="s">
        <v>3436</v>
      </c>
      <c r="I6012">
        <v>100</v>
      </c>
      <c r="J6012" t="s">
        <v>3446</v>
      </c>
      <c r="K6012">
        <v>2009</v>
      </c>
      <c r="L6012" t="s">
        <v>29</v>
      </c>
      <c r="M6012" t="s">
        <v>29</v>
      </c>
      <c r="N6012">
        <v>33.680860000000003</v>
      </c>
      <c r="O6012">
        <v>-7.4363000000000001</v>
      </c>
      <c r="P6012" t="s">
        <v>3552</v>
      </c>
      <c r="Q6012" s="3">
        <f>Table1[[#This Row],[Capacity (MW)]]*0.395*8760*10^-6</f>
        <v>0.34601999999999999</v>
      </c>
      <c r="R6012" s="3" cm="1">
        <f t="array" ref="R6012">AVERAGE(VLOOKUP(_xlfn.TEXTSPLIT(Table1[[#This Row],[Fuel (no space after comma)]], ","), FuelList_Final_EF!$A$2:$B$65, 2, FALSE))</f>
        <v>81.602530311017389</v>
      </c>
      <c r="S6012" s="3">
        <f>Table1[[#This Row],[Generation (TWh)]]*10^9*VLOOKUP(Table1[[#This Row],[Turbine/Engine Technology]],Technology_HR!$A$2:$B$11,2,FALSE)*10^-6</f>
        <v>3809680.1999999997</v>
      </c>
      <c r="T6012" s="5">
        <f>Table1[[#This Row],[Fuel Consumption (mmBtu)]]*Table1[[#This Row],[Emission Factor (kg CO2/ mmBtu)]]*10^3</f>
        <v>310879543995.78278</v>
      </c>
      <c r="U6012" s="3">
        <f>Table1[[#This Row],[Emissions (g CO2)]]/(Table1[[#This Row],[Generation (TWh)]]*10^9)</f>
        <v>898.44385872430144</v>
      </c>
    </row>
    <row r="6013" spans="1:21" x14ac:dyDescent="0.35">
      <c r="A6013" t="s">
        <v>1642</v>
      </c>
      <c r="B6013" t="s">
        <v>3241</v>
      </c>
      <c r="C6013" t="str">
        <f>SUBSTITUTE(Table1[[#This Row],[Fuel]],", ",",")</f>
        <v>fossil liquids: heavy fuel oil</v>
      </c>
      <c r="D6013" t="s">
        <v>3241</v>
      </c>
      <c r="H6013" t="s">
        <v>3436</v>
      </c>
      <c r="I6013">
        <v>100</v>
      </c>
      <c r="J6013" t="s">
        <v>3446</v>
      </c>
      <c r="K6013">
        <v>2009</v>
      </c>
      <c r="L6013" t="s">
        <v>29</v>
      </c>
      <c r="M6013" t="s">
        <v>29</v>
      </c>
      <c r="N6013">
        <v>33.680860000000003</v>
      </c>
      <c r="O6013">
        <v>-7.4363000000000001</v>
      </c>
      <c r="P6013" t="s">
        <v>3552</v>
      </c>
      <c r="Q6013" s="3">
        <f>Table1[[#This Row],[Capacity (MW)]]*0.395*8760*10^-6</f>
        <v>0.34601999999999999</v>
      </c>
      <c r="R6013" s="3" cm="1">
        <f t="array" ref="R6013">AVERAGE(VLOOKUP(_xlfn.TEXTSPLIT(Table1[[#This Row],[Fuel (no space after comma)]], ","), FuelList_Final_EF!$A$2:$B$65, 2, FALSE))</f>
        <v>81.602530311017389</v>
      </c>
      <c r="S6013" s="3">
        <f>Table1[[#This Row],[Generation (TWh)]]*10^9*VLOOKUP(Table1[[#This Row],[Turbine/Engine Technology]],Technology_HR!$A$2:$B$11,2,FALSE)*10^-6</f>
        <v>3809680.1999999997</v>
      </c>
      <c r="T6013" s="5">
        <f>Table1[[#This Row],[Fuel Consumption (mmBtu)]]*Table1[[#This Row],[Emission Factor (kg CO2/ mmBtu)]]*10^3</f>
        <v>310879543995.78278</v>
      </c>
      <c r="U6013" s="3">
        <f>Table1[[#This Row],[Emissions (g CO2)]]/(Table1[[#This Row],[Generation (TWh)]]*10^9)</f>
        <v>898.44385872430144</v>
      </c>
    </row>
    <row r="6014" spans="1:21" x14ac:dyDescent="0.35">
      <c r="A6014" t="s">
        <v>1642</v>
      </c>
      <c r="B6014" t="s">
        <v>3247</v>
      </c>
      <c r="C6014" t="str">
        <f>SUBSTITUTE(Table1[[#This Row],[Fuel]],", ",",")</f>
        <v>fossil liquids: crude oil</v>
      </c>
      <c r="D6014" t="s">
        <v>3247</v>
      </c>
      <c r="H6014" t="s">
        <v>3436</v>
      </c>
      <c r="I6014">
        <v>150</v>
      </c>
      <c r="J6014" t="s">
        <v>3446</v>
      </c>
      <c r="K6014">
        <v>1986</v>
      </c>
      <c r="L6014" t="s">
        <v>29</v>
      </c>
      <c r="M6014" t="s">
        <v>29</v>
      </c>
      <c r="N6014">
        <v>33.681854000000001</v>
      </c>
      <c r="O6014">
        <v>-7.434761</v>
      </c>
      <c r="P6014" t="s">
        <v>3552</v>
      </c>
      <c r="Q6014" s="3">
        <f>Table1[[#This Row],[Capacity (MW)]]*0.395*8760*10^-6</f>
        <v>0.51902999999999999</v>
      </c>
      <c r="R6014" s="3" cm="1">
        <f t="array" ref="R6014">AVERAGE(VLOOKUP(_xlfn.TEXTSPLIT(Table1[[#This Row],[Fuel (no space after comma)]], ","), FuelList_Final_EF!$A$2:$B$65, 2, FALSE))</f>
        <v>74.540000000000006</v>
      </c>
      <c r="S6014" s="3">
        <f>Table1[[#This Row],[Generation (TWh)]]*10^9*VLOOKUP(Table1[[#This Row],[Turbine/Engine Technology]],Technology_HR!$A$2:$B$11,2,FALSE)*10^-6</f>
        <v>5714520.2999999998</v>
      </c>
      <c r="T6014" s="5">
        <f>Table1[[#This Row],[Fuel Consumption (mmBtu)]]*Table1[[#This Row],[Emission Factor (kg CO2/ mmBtu)]]*10^3</f>
        <v>425960343162</v>
      </c>
      <c r="U6014" s="3">
        <f>Table1[[#This Row],[Emissions (g CO2)]]/(Table1[[#This Row],[Generation (TWh)]]*10^9)</f>
        <v>820.68539999999996</v>
      </c>
    </row>
    <row r="6015" spans="1:21" x14ac:dyDescent="0.35">
      <c r="A6015" t="s">
        <v>1642</v>
      </c>
      <c r="B6015" t="s">
        <v>3247</v>
      </c>
      <c r="C6015" t="str">
        <f>SUBSTITUTE(Table1[[#This Row],[Fuel]],", ",",")</f>
        <v>fossil liquids: crude oil</v>
      </c>
      <c r="D6015" t="s">
        <v>3247</v>
      </c>
      <c r="H6015" t="s">
        <v>3436</v>
      </c>
      <c r="I6015">
        <v>150</v>
      </c>
      <c r="J6015" t="s">
        <v>3446</v>
      </c>
      <c r="K6015">
        <v>1986</v>
      </c>
      <c r="L6015" t="s">
        <v>29</v>
      </c>
      <c r="M6015" t="s">
        <v>29</v>
      </c>
      <c r="N6015">
        <v>33.681854000000001</v>
      </c>
      <c r="O6015">
        <v>-7.434761</v>
      </c>
      <c r="P6015" t="s">
        <v>3552</v>
      </c>
      <c r="Q6015" s="3">
        <f>Table1[[#This Row],[Capacity (MW)]]*0.395*8760*10^-6</f>
        <v>0.51902999999999999</v>
      </c>
      <c r="R6015" s="3" cm="1">
        <f t="array" ref="R6015">AVERAGE(VLOOKUP(_xlfn.TEXTSPLIT(Table1[[#This Row],[Fuel (no space after comma)]], ","), FuelList_Final_EF!$A$2:$B$65, 2, FALSE))</f>
        <v>74.540000000000006</v>
      </c>
      <c r="S6015" s="3">
        <f>Table1[[#This Row],[Generation (TWh)]]*10^9*VLOOKUP(Table1[[#This Row],[Turbine/Engine Technology]],Technology_HR!$A$2:$B$11,2,FALSE)*10^-6</f>
        <v>5714520.2999999998</v>
      </c>
      <c r="T6015" s="5">
        <f>Table1[[#This Row],[Fuel Consumption (mmBtu)]]*Table1[[#This Row],[Emission Factor (kg CO2/ mmBtu)]]*10^3</f>
        <v>425960343162</v>
      </c>
      <c r="U6015" s="3">
        <f>Table1[[#This Row],[Emissions (g CO2)]]/(Table1[[#This Row],[Generation (TWh)]]*10^9)</f>
        <v>820.68539999999996</v>
      </c>
    </row>
    <row r="6016" spans="1:21" x14ac:dyDescent="0.35">
      <c r="A6016" t="s">
        <v>1643</v>
      </c>
      <c r="B6016" t="s">
        <v>3242</v>
      </c>
      <c r="C6016" t="str">
        <f>SUBSTITUTE(Table1[[#This Row],[Fuel]],", ",",")</f>
        <v>fossil gas: lng</v>
      </c>
      <c r="D6016" t="s">
        <v>3242</v>
      </c>
      <c r="H6016" t="s">
        <v>3438</v>
      </c>
      <c r="I6016">
        <v>400</v>
      </c>
      <c r="J6016" t="s">
        <v>3446</v>
      </c>
      <c r="K6016">
        <v>2005</v>
      </c>
      <c r="L6016" t="s">
        <v>29</v>
      </c>
      <c r="M6016" t="s">
        <v>29</v>
      </c>
      <c r="N6016">
        <v>35.589176999999999</v>
      </c>
      <c r="O6016">
        <v>-5.9866260000000002</v>
      </c>
      <c r="P6016" t="s">
        <v>3552</v>
      </c>
      <c r="Q6016" s="3">
        <f>Table1[[#This Row],[Capacity (MW)]]*0.395*8760*10^-6</f>
        <v>1.38408</v>
      </c>
      <c r="R6016" s="3" cm="1">
        <f t="array" ref="R6016">AVERAGE(VLOOKUP(_xlfn.TEXTSPLIT(Table1[[#This Row],[Fuel (no space after comma)]], ","), FuelList_Final_EF!$A$2:$B$65, 2, FALSE))</f>
        <v>67.685819715340017</v>
      </c>
      <c r="S6016" s="3">
        <f>Table1[[#This Row],[Generation (TWh)]]*10^9*VLOOKUP(Table1[[#This Row],[Turbine/Engine Technology]],Technology_HR!$A$2:$B$11,2,FALSE)*10^-6</f>
        <v>10448419.92</v>
      </c>
      <c r="T6016" s="5">
        <f>Table1[[#This Row],[Fuel Consumption (mmBtu)]]*Table1[[#This Row],[Emission Factor (kg CO2/ mmBtu)]]*10^3</f>
        <v>707209867015.28735</v>
      </c>
      <c r="U6016" s="3">
        <f>Table1[[#This Row],[Emissions (g CO2)]]/(Table1[[#This Row],[Generation (TWh)]]*10^9)</f>
        <v>510.96025303110179</v>
      </c>
    </row>
    <row r="6017" spans="1:21" x14ac:dyDescent="0.35">
      <c r="A6017" t="s">
        <v>1643</v>
      </c>
      <c r="B6017" t="s">
        <v>3242</v>
      </c>
      <c r="C6017" t="str">
        <f>SUBSTITUTE(Table1[[#This Row],[Fuel]],", ",",")</f>
        <v>fossil gas: lng</v>
      </c>
      <c r="D6017" t="s">
        <v>3242</v>
      </c>
      <c r="H6017" t="s">
        <v>3438</v>
      </c>
      <c r="I6017">
        <v>457</v>
      </c>
      <c r="J6017" t="s">
        <v>3449</v>
      </c>
      <c r="K6017" t="s">
        <v>29</v>
      </c>
      <c r="L6017" t="s">
        <v>29</v>
      </c>
      <c r="M6017" t="s">
        <v>29</v>
      </c>
      <c r="N6017">
        <v>35.589176999999999</v>
      </c>
      <c r="O6017">
        <v>-5.9866260000000002</v>
      </c>
      <c r="P6017" t="s">
        <v>3552</v>
      </c>
      <c r="Q6017" s="3">
        <f>Table1[[#This Row],[Capacity (MW)]]*0.395*8760*10^-6</f>
        <v>1.5813114000000001</v>
      </c>
      <c r="R6017" s="3" cm="1">
        <f t="array" ref="R6017">AVERAGE(VLOOKUP(_xlfn.TEXTSPLIT(Table1[[#This Row],[Fuel (no space after comma)]], ","), FuelList_Final_EF!$A$2:$B$65, 2, FALSE))</f>
        <v>67.685819715340017</v>
      </c>
      <c r="S6017" s="3">
        <f>Table1[[#This Row],[Generation (TWh)]]*10^9*VLOOKUP(Table1[[#This Row],[Turbine/Engine Technology]],Technology_HR!$A$2:$B$11,2,FALSE)*10^-6</f>
        <v>11937319.758600002</v>
      </c>
      <c r="T6017" s="5">
        <f>Table1[[#This Row],[Fuel Consumption (mmBtu)]]*Table1[[#This Row],[Emission Factor (kg CO2/ mmBtu)]]*10^3</f>
        <v>807987273064.96594</v>
      </c>
      <c r="U6017" s="3">
        <f>Table1[[#This Row],[Emissions (g CO2)]]/(Table1[[#This Row],[Generation (TWh)]]*10^9)</f>
        <v>510.96025303110179</v>
      </c>
    </row>
    <row r="6018" spans="1:21" x14ac:dyDescent="0.35">
      <c r="A6018" t="s">
        <v>1642</v>
      </c>
      <c r="B6018" t="s">
        <v>3258</v>
      </c>
      <c r="C6018" t="str">
        <f>SUBSTITUTE(Table1[[#This Row],[Fuel]],", ",",")</f>
        <v>fossil liquids: diesel</v>
      </c>
      <c r="D6018" t="s">
        <v>3258</v>
      </c>
      <c r="H6018" t="s">
        <v>3437</v>
      </c>
      <c r="I6018">
        <v>116</v>
      </c>
      <c r="J6018" t="s">
        <v>3446</v>
      </c>
      <c r="K6018">
        <v>2009</v>
      </c>
      <c r="L6018" t="s">
        <v>29</v>
      </c>
      <c r="M6018" t="s">
        <v>29</v>
      </c>
      <c r="N6018">
        <v>28.439050000000002</v>
      </c>
      <c r="O6018">
        <v>-11.09704</v>
      </c>
      <c r="P6018" t="s">
        <v>3552</v>
      </c>
      <c r="Q6018" s="3">
        <f>Table1[[#This Row],[Capacity (MW)]]*0.395*8760*10^-6</f>
        <v>0.4013832</v>
      </c>
      <c r="R6018" s="3" cm="1">
        <f t="array" ref="R6018">AVERAGE(VLOOKUP(_xlfn.TEXTSPLIT(Table1[[#This Row],[Fuel (no space after comma)]], ","), FuelList_Final_EF!$A$2:$B$65, 2, FALSE))</f>
        <v>78.106682297772565</v>
      </c>
      <c r="S6018" s="3">
        <f>Table1[[#This Row],[Generation (TWh)]]*10^9*VLOOKUP(Table1[[#This Row],[Turbine/Engine Technology]],Technology_HR!$A$2:$B$11,2,FALSE)*10^-6</f>
        <v>3572310.48</v>
      </c>
      <c r="T6018" s="5">
        <f>Table1[[#This Row],[Fuel Consumption (mmBtu)]]*Table1[[#This Row],[Emission Factor (kg CO2/ mmBtu)]]*10^3</f>
        <v>279021319730.3634</v>
      </c>
      <c r="U6018" s="3">
        <f>Table1[[#This Row],[Emissions (g CO2)]]/(Table1[[#This Row],[Generation (TWh)]]*10^9)</f>
        <v>695.14947245017584</v>
      </c>
    </row>
    <row r="6019" spans="1:21" x14ac:dyDescent="0.35">
      <c r="A6019" t="s">
        <v>1644</v>
      </c>
      <c r="B6019" t="s">
        <v>3242</v>
      </c>
      <c r="C6019" t="str">
        <f>SUBSTITUTE(Table1[[#This Row],[Fuel]],", ",",")</f>
        <v>fossil gas: lng</v>
      </c>
      <c r="D6019" t="s">
        <v>3242</v>
      </c>
      <c r="H6019" t="s">
        <v>3438</v>
      </c>
      <c r="I6019">
        <v>2000</v>
      </c>
      <c r="J6019" t="s">
        <v>3447</v>
      </c>
      <c r="K6019">
        <v>2026</v>
      </c>
      <c r="L6019" t="s">
        <v>29</v>
      </c>
      <c r="M6019" t="s">
        <v>29</v>
      </c>
      <c r="N6019">
        <v>-26.039473999999998</v>
      </c>
      <c r="O6019">
        <v>32.326892000000001</v>
      </c>
      <c r="P6019" t="s">
        <v>3553</v>
      </c>
      <c r="Q6019" s="3">
        <f>Table1[[#This Row],[Capacity (MW)]]*0.395*8760*10^-6</f>
        <v>6.9203999999999999</v>
      </c>
      <c r="R6019" s="3" cm="1">
        <f t="array" ref="R6019">AVERAGE(VLOOKUP(_xlfn.TEXTSPLIT(Table1[[#This Row],[Fuel (no space after comma)]], ","), FuelList_Final_EF!$A$2:$B$65, 2, FALSE))</f>
        <v>67.685819715340017</v>
      </c>
      <c r="S6019" s="3">
        <f>Table1[[#This Row],[Generation (TWh)]]*10^9*VLOOKUP(Table1[[#This Row],[Turbine/Engine Technology]],Technology_HR!$A$2:$B$11,2,FALSE)*10^-6</f>
        <v>52242099.599999994</v>
      </c>
      <c r="T6019" s="5">
        <f>Table1[[#This Row],[Fuel Consumption (mmBtu)]]*Table1[[#This Row],[Emission Factor (kg CO2/ mmBtu)]]*10^3</f>
        <v>3536049335076.4365</v>
      </c>
      <c r="U6019" s="3">
        <f>Table1[[#This Row],[Emissions (g CO2)]]/(Table1[[#This Row],[Generation (TWh)]]*10^9)</f>
        <v>510.96025303110173</v>
      </c>
    </row>
    <row r="6020" spans="1:21" x14ac:dyDescent="0.35">
      <c r="A6020" t="s">
        <v>1645</v>
      </c>
      <c r="B6020" t="s">
        <v>3239</v>
      </c>
      <c r="C6020" t="str">
        <f>SUBSTITUTE(Table1[[#This Row],[Fuel]],", ",",")</f>
        <v>fossil gas: natural gas</v>
      </c>
      <c r="D6020" t="s">
        <v>3239</v>
      </c>
      <c r="H6020" t="s">
        <v>3437</v>
      </c>
      <c r="I6020">
        <v>117</v>
      </c>
      <c r="J6020" t="s">
        <v>3446</v>
      </c>
      <c r="K6020">
        <v>2015</v>
      </c>
      <c r="L6020" t="s">
        <v>29</v>
      </c>
      <c r="M6020" t="s">
        <v>29</v>
      </c>
      <c r="N6020">
        <v>-25.462060999999999</v>
      </c>
      <c r="O6020">
        <v>32.003788</v>
      </c>
      <c r="P6020" t="s">
        <v>3553</v>
      </c>
      <c r="Q6020" s="3">
        <f>Table1[[#This Row],[Capacity (MW)]]*0.395*8760*10^-6</f>
        <v>0.40484340000000002</v>
      </c>
      <c r="R6020" s="3" cm="1">
        <f t="array" ref="R6020">AVERAGE(VLOOKUP(_xlfn.TEXTSPLIT(Table1[[#This Row],[Fuel (no space after comma)]], ","), FuelList_Final_EF!$A$2:$B$65, 2, FALSE))</f>
        <v>53.06</v>
      </c>
      <c r="S6020" s="3">
        <f>Table1[[#This Row],[Generation (TWh)]]*10^9*VLOOKUP(Table1[[#This Row],[Turbine/Engine Technology]],Technology_HR!$A$2:$B$11,2,FALSE)*10^-6</f>
        <v>3603106.26</v>
      </c>
      <c r="T6020" s="5">
        <f>Table1[[#This Row],[Fuel Consumption (mmBtu)]]*Table1[[#This Row],[Emission Factor (kg CO2/ mmBtu)]]*10^3</f>
        <v>191180818155.59998</v>
      </c>
      <c r="U6020" s="3">
        <f>Table1[[#This Row],[Emissions (g CO2)]]/(Table1[[#This Row],[Generation (TWh)]]*10^9)</f>
        <v>472.23399999999992</v>
      </c>
    </row>
    <row r="6021" spans="1:21" x14ac:dyDescent="0.35">
      <c r="A6021" t="s">
        <v>1645</v>
      </c>
      <c r="B6021" t="s">
        <v>3239</v>
      </c>
      <c r="C6021" t="str">
        <f>SUBSTITUTE(Table1[[#This Row],[Fuel]],", ",",")</f>
        <v>fossil gas: natural gas</v>
      </c>
      <c r="D6021" t="s">
        <v>3239</v>
      </c>
      <c r="H6021" t="s">
        <v>3437</v>
      </c>
      <c r="I6021">
        <v>119.6</v>
      </c>
      <c r="J6021" t="s">
        <v>3446</v>
      </c>
      <c r="K6021">
        <v>2015</v>
      </c>
      <c r="L6021" t="s">
        <v>29</v>
      </c>
      <c r="M6021" t="s">
        <v>29</v>
      </c>
      <c r="N6021">
        <v>-24.651333999999999</v>
      </c>
      <c r="O6021">
        <v>32.135413999999997</v>
      </c>
      <c r="P6021" t="s">
        <v>3553</v>
      </c>
      <c r="Q6021" s="3">
        <f>Table1[[#This Row],[Capacity (MW)]]*0.395*8760*10^-6</f>
        <v>0.41383991999999997</v>
      </c>
      <c r="R6021" s="3" cm="1">
        <f t="array" ref="R6021">AVERAGE(VLOOKUP(_xlfn.TEXTSPLIT(Table1[[#This Row],[Fuel (no space after comma)]], ","), FuelList_Final_EF!$A$2:$B$65, 2, FALSE))</f>
        <v>53.06</v>
      </c>
      <c r="S6021" s="3">
        <f>Table1[[#This Row],[Generation (TWh)]]*10^9*VLOOKUP(Table1[[#This Row],[Turbine/Engine Technology]],Technology_HR!$A$2:$B$11,2,FALSE)*10^-6</f>
        <v>3683175.2879999997</v>
      </c>
      <c r="T6021" s="5">
        <f>Table1[[#This Row],[Fuel Consumption (mmBtu)]]*Table1[[#This Row],[Emission Factor (kg CO2/ mmBtu)]]*10^3</f>
        <v>195429280781.27997</v>
      </c>
      <c r="U6021" s="3">
        <f>Table1[[#This Row],[Emissions (g CO2)]]/(Table1[[#This Row],[Generation (TWh)]]*10^9)</f>
        <v>472.23399999999992</v>
      </c>
    </row>
    <row r="6022" spans="1:21" x14ac:dyDescent="0.35">
      <c r="A6022" t="s">
        <v>841</v>
      </c>
      <c r="B6022" t="s">
        <v>3285</v>
      </c>
      <c r="C6022" t="str">
        <f>SUBSTITUTE(Table1[[#This Row],[Fuel]],", ",",")</f>
        <v>fossil gas: lng,fossil liquids: fuel oil</v>
      </c>
      <c r="D6022" t="s">
        <v>3242</v>
      </c>
      <c r="E6022" t="s">
        <v>3275</v>
      </c>
      <c r="H6022" t="s">
        <v>3441</v>
      </c>
      <c r="I6022">
        <v>125</v>
      </c>
      <c r="J6022" t="s">
        <v>3446</v>
      </c>
      <c r="K6022">
        <v>2018</v>
      </c>
      <c r="L6022" t="s">
        <v>29</v>
      </c>
      <c r="M6022">
        <v>2028</v>
      </c>
      <c r="N6022">
        <v>-14.554565</v>
      </c>
      <c r="O6022">
        <v>40.666173000000001</v>
      </c>
      <c r="P6022" t="s">
        <v>3553</v>
      </c>
      <c r="Q6022" s="3">
        <f>Table1[[#This Row],[Capacity (MW)]]*0.395*8760*10^-6</f>
        <v>0.43252499999999999</v>
      </c>
      <c r="R6022" s="3" cm="1">
        <f t="array" ref="R6022">AVERAGE(VLOOKUP(_xlfn.TEXTSPLIT(Table1[[#This Row],[Fuel (no space after comma)]], ","), FuelList_Final_EF!$A$2:$B$65, 2, FALSE))</f>
        <v>72.896251006556298</v>
      </c>
      <c r="S6022" s="3">
        <f>Table1[[#This Row],[Generation (TWh)]]*10^9*VLOOKUP(Table1[[#This Row],[Turbine/Engine Technology]],Technology_HR!$A$2:$B$11,2,FALSE)*10^-6</f>
        <v>3265131.2249999996</v>
      </c>
      <c r="T6022" s="5">
        <f>Table1[[#This Row],[Fuel Consumption (mmBtu)]]*Table1[[#This Row],[Emission Factor (kg CO2/ mmBtu)]]*10^3</f>
        <v>238015825346.94464</v>
      </c>
      <c r="U6022" s="3">
        <f>Table1[[#This Row],[Emissions (g CO2)]]/(Table1[[#This Row],[Generation (TWh)]]*10^9)</f>
        <v>550.29379884849345</v>
      </c>
    </row>
    <row r="6023" spans="1:21" x14ac:dyDescent="0.35">
      <c r="A6023" t="s">
        <v>1646</v>
      </c>
      <c r="B6023" t="s">
        <v>3239</v>
      </c>
      <c r="C6023" t="str">
        <f>SUBSTITUTE(Table1[[#This Row],[Fuel]],", ",",")</f>
        <v>fossil gas: natural gas</v>
      </c>
      <c r="D6023" t="s">
        <v>3239</v>
      </c>
      <c r="H6023" t="s">
        <v>3438</v>
      </c>
      <c r="I6023">
        <v>121</v>
      </c>
      <c r="J6023" t="s">
        <v>3446</v>
      </c>
      <c r="K6023">
        <v>2018</v>
      </c>
      <c r="L6023" t="s">
        <v>29</v>
      </c>
      <c r="M6023" t="s">
        <v>29</v>
      </c>
      <c r="N6023">
        <v>-25.939299999999999</v>
      </c>
      <c r="O6023">
        <v>32.530062000000001</v>
      </c>
      <c r="P6023" t="s">
        <v>3553</v>
      </c>
      <c r="Q6023" s="3">
        <f>Table1[[#This Row],[Capacity (MW)]]*0.395*8760*10^-6</f>
        <v>0.41868420000000001</v>
      </c>
      <c r="R6023" s="3" cm="1">
        <f t="array" ref="R6023">AVERAGE(VLOOKUP(_xlfn.TEXTSPLIT(Table1[[#This Row],[Fuel (no space after comma)]], ","), FuelList_Final_EF!$A$2:$B$65, 2, FALSE))</f>
        <v>53.06</v>
      </c>
      <c r="S6023" s="3">
        <f>Table1[[#This Row],[Generation (TWh)]]*10^9*VLOOKUP(Table1[[#This Row],[Turbine/Engine Technology]],Technology_HR!$A$2:$B$11,2,FALSE)*10^-6</f>
        <v>3160647.0257999999</v>
      </c>
      <c r="T6023" s="5">
        <f>Table1[[#This Row],[Fuel Consumption (mmBtu)]]*Table1[[#This Row],[Emission Factor (kg CO2/ mmBtu)]]*10^3</f>
        <v>167703931188.948</v>
      </c>
      <c r="U6023" s="3">
        <f>Table1[[#This Row],[Emissions (g CO2)]]/(Table1[[#This Row],[Generation (TWh)]]*10^9)</f>
        <v>400.54993999999999</v>
      </c>
    </row>
    <row r="6024" spans="1:21" x14ac:dyDescent="0.35">
      <c r="A6024" t="s">
        <v>1647</v>
      </c>
      <c r="B6024" t="s">
        <v>3242</v>
      </c>
      <c r="C6024" t="str">
        <f>SUBSTITUTE(Table1[[#This Row],[Fuel]],", ",",")</f>
        <v>fossil gas: lng</v>
      </c>
      <c r="D6024" t="s">
        <v>3242</v>
      </c>
      <c r="H6024" t="s">
        <v>3436</v>
      </c>
      <c r="I6024">
        <v>54</v>
      </c>
      <c r="J6024" t="s">
        <v>3447</v>
      </c>
      <c r="K6024">
        <v>2025</v>
      </c>
      <c r="L6024" t="s">
        <v>29</v>
      </c>
      <c r="M6024" t="s">
        <v>29</v>
      </c>
      <c r="N6024">
        <v>-10.848144</v>
      </c>
      <c r="O6024">
        <v>40.508519999999997</v>
      </c>
      <c r="P6024" t="s">
        <v>3553</v>
      </c>
      <c r="Q6024" s="3">
        <f>Table1[[#This Row],[Capacity (MW)]]*0.395*8760*10^-6</f>
        <v>0.18685080000000001</v>
      </c>
      <c r="R6024" s="3" cm="1">
        <f t="array" ref="R6024">AVERAGE(VLOOKUP(_xlfn.TEXTSPLIT(Table1[[#This Row],[Fuel (no space after comma)]], ","), FuelList_Final_EF!$A$2:$B$65, 2, FALSE))</f>
        <v>67.685819715340017</v>
      </c>
      <c r="S6024" s="3">
        <f>Table1[[#This Row],[Generation (TWh)]]*10^9*VLOOKUP(Table1[[#This Row],[Turbine/Engine Technology]],Technology_HR!$A$2:$B$11,2,FALSE)*10^-6</f>
        <v>2057227.308</v>
      </c>
      <c r="T6024" s="5">
        <f>Table1[[#This Row],[Fuel Consumption (mmBtu)]]*Table1[[#This Row],[Emission Factor (kg CO2/ mmBtu)]]*10^3</f>
        <v>139245116682.76227</v>
      </c>
      <c r="U6024" s="3">
        <f>Table1[[#This Row],[Emissions (g CO2)]]/(Table1[[#This Row],[Generation (TWh)]]*10^9)</f>
        <v>745.22087506589355</v>
      </c>
    </row>
    <row r="6025" spans="1:21" x14ac:dyDescent="0.35">
      <c r="A6025" t="s">
        <v>1647</v>
      </c>
      <c r="B6025" t="s">
        <v>3242</v>
      </c>
      <c r="C6025" t="str">
        <f>SUBSTITUTE(Table1[[#This Row],[Fuel]],", ",",")</f>
        <v>fossil gas: lng</v>
      </c>
      <c r="D6025" t="s">
        <v>3242</v>
      </c>
      <c r="H6025" t="s">
        <v>3436</v>
      </c>
      <c r="I6025">
        <v>54</v>
      </c>
      <c r="J6025" t="s">
        <v>3447</v>
      </c>
      <c r="K6025">
        <v>2025</v>
      </c>
      <c r="L6025" t="s">
        <v>29</v>
      </c>
      <c r="M6025" t="s">
        <v>29</v>
      </c>
      <c r="N6025">
        <v>-10.848144</v>
      </c>
      <c r="O6025">
        <v>40.508519999999997</v>
      </c>
      <c r="P6025" t="s">
        <v>3553</v>
      </c>
      <c r="Q6025" s="3">
        <f>Table1[[#This Row],[Capacity (MW)]]*0.395*8760*10^-6</f>
        <v>0.18685080000000001</v>
      </c>
      <c r="R6025" s="3" cm="1">
        <f t="array" ref="R6025">AVERAGE(VLOOKUP(_xlfn.TEXTSPLIT(Table1[[#This Row],[Fuel (no space after comma)]], ","), FuelList_Final_EF!$A$2:$B$65, 2, FALSE))</f>
        <v>67.685819715340017</v>
      </c>
      <c r="S6025" s="3">
        <f>Table1[[#This Row],[Generation (TWh)]]*10^9*VLOOKUP(Table1[[#This Row],[Turbine/Engine Technology]],Technology_HR!$A$2:$B$11,2,FALSE)*10^-6</f>
        <v>2057227.308</v>
      </c>
      <c r="T6025" s="5">
        <f>Table1[[#This Row],[Fuel Consumption (mmBtu)]]*Table1[[#This Row],[Emission Factor (kg CO2/ mmBtu)]]*10^3</f>
        <v>139245116682.76227</v>
      </c>
      <c r="U6025" s="3">
        <f>Table1[[#This Row],[Emissions (g CO2)]]/(Table1[[#This Row],[Generation (TWh)]]*10^9)</f>
        <v>745.22087506589355</v>
      </c>
    </row>
    <row r="6026" spans="1:21" x14ac:dyDescent="0.35">
      <c r="A6026" t="s">
        <v>1647</v>
      </c>
      <c r="B6026" t="s">
        <v>3242</v>
      </c>
      <c r="C6026" t="str">
        <f>SUBSTITUTE(Table1[[#This Row],[Fuel]],", ",",")</f>
        <v>fossil gas: lng</v>
      </c>
      <c r="D6026" t="s">
        <v>3242</v>
      </c>
      <c r="H6026" t="s">
        <v>3436</v>
      </c>
      <c r="I6026">
        <v>54</v>
      </c>
      <c r="J6026" t="s">
        <v>3447</v>
      </c>
      <c r="K6026">
        <v>2025</v>
      </c>
      <c r="L6026" t="s">
        <v>29</v>
      </c>
      <c r="M6026" t="s">
        <v>29</v>
      </c>
      <c r="N6026">
        <v>-10.848144</v>
      </c>
      <c r="O6026">
        <v>40.508519999999997</v>
      </c>
      <c r="P6026" t="s">
        <v>3553</v>
      </c>
      <c r="Q6026" s="3">
        <f>Table1[[#This Row],[Capacity (MW)]]*0.395*8760*10^-6</f>
        <v>0.18685080000000001</v>
      </c>
      <c r="R6026" s="3" cm="1">
        <f t="array" ref="R6026">AVERAGE(VLOOKUP(_xlfn.TEXTSPLIT(Table1[[#This Row],[Fuel (no space after comma)]], ","), FuelList_Final_EF!$A$2:$B$65, 2, FALSE))</f>
        <v>67.685819715340017</v>
      </c>
      <c r="S6026" s="3">
        <f>Table1[[#This Row],[Generation (TWh)]]*10^9*VLOOKUP(Table1[[#This Row],[Turbine/Engine Technology]],Technology_HR!$A$2:$B$11,2,FALSE)*10^-6</f>
        <v>2057227.308</v>
      </c>
      <c r="T6026" s="5">
        <f>Table1[[#This Row],[Fuel Consumption (mmBtu)]]*Table1[[#This Row],[Emission Factor (kg CO2/ mmBtu)]]*10^3</f>
        <v>139245116682.76227</v>
      </c>
      <c r="U6026" s="3">
        <f>Table1[[#This Row],[Emissions (g CO2)]]/(Table1[[#This Row],[Generation (TWh)]]*10^9)</f>
        <v>745.22087506589355</v>
      </c>
    </row>
    <row r="6027" spans="1:21" x14ac:dyDescent="0.35">
      <c r="A6027" t="s">
        <v>1647</v>
      </c>
      <c r="B6027" t="s">
        <v>3242</v>
      </c>
      <c r="C6027" t="str">
        <f>SUBSTITUTE(Table1[[#This Row],[Fuel]],", ",",")</f>
        <v>fossil gas: lng</v>
      </c>
      <c r="D6027" t="s">
        <v>3242</v>
      </c>
      <c r="H6027" t="s">
        <v>3436</v>
      </c>
      <c r="I6027">
        <v>54</v>
      </c>
      <c r="J6027" t="s">
        <v>3447</v>
      </c>
      <c r="K6027">
        <v>2025</v>
      </c>
      <c r="L6027" t="s">
        <v>29</v>
      </c>
      <c r="M6027" t="s">
        <v>29</v>
      </c>
      <c r="N6027">
        <v>-10.848144</v>
      </c>
      <c r="O6027">
        <v>40.508519999999997</v>
      </c>
      <c r="P6027" t="s">
        <v>3553</v>
      </c>
      <c r="Q6027" s="3">
        <f>Table1[[#This Row],[Capacity (MW)]]*0.395*8760*10^-6</f>
        <v>0.18685080000000001</v>
      </c>
      <c r="R6027" s="3" cm="1">
        <f t="array" ref="R6027">AVERAGE(VLOOKUP(_xlfn.TEXTSPLIT(Table1[[#This Row],[Fuel (no space after comma)]], ","), FuelList_Final_EF!$A$2:$B$65, 2, FALSE))</f>
        <v>67.685819715340017</v>
      </c>
      <c r="S6027" s="3">
        <f>Table1[[#This Row],[Generation (TWh)]]*10^9*VLOOKUP(Table1[[#This Row],[Turbine/Engine Technology]],Technology_HR!$A$2:$B$11,2,FALSE)*10^-6</f>
        <v>2057227.308</v>
      </c>
      <c r="T6027" s="5">
        <f>Table1[[#This Row],[Fuel Consumption (mmBtu)]]*Table1[[#This Row],[Emission Factor (kg CO2/ mmBtu)]]*10^3</f>
        <v>139245116682.76227</v>
      </c>
      <c r="U6027" s="3">
        <f>Table1[[#This Row],[Emissions (g CO2)]]/(Table1[[#This Row],[Generation (TWh)]]*10^9)</f>
        <v>745.22087506589355</v>
      </c>
    </row>
    <row r="6028" spans="1:21" x14ac:dyDescent="0.35">
      <c r="A6028" t="s">
        <v>1647</v>
      </c>
      <c r="B6028" t="s">
        <v>3242</v>
      </c>
      <c r="C6028" t="str">
        <f>SUBSTITUTE(Table1[[#This Row],[Fuel]],", ",",")</f>
        <v>fossil gas: lng</v>
      </c>
      <c r="D6028" t="s">
        <v>3242</v>
      </c>
      <c r="H6028" t="s">
        <v>3436</v>
      </c>
      <c r="I6028">
        <v>54</v>
      </c>
      <c r="J6028" t="s">
        <v>3447</v>
      </c>
      <c r="K6028">
        <v>2025</v>
      </c>
      <c r="L6028" t="s">
        <v>29</v>
      </c>
      <c r="M6028" t="s">
        <v>29</v>
      </c>
      <c r="N6028">
        <v>-10.848144</v>
      </c>
      <c r="O6028">
        <v>40.508519999999997</v>
      </c>
      <c r="P6028" t="s">
        <v>3553</v>
      </c>
      <c r="Q6028" s="3">
        <f>Table1[[#This Row],[Capacity (MW)]]*0.395*8760*10^-6</f>
        <v>0.18685080000000001</v>
      </c>
      <c r="R6028" s="3" cm="1">
        <f t="array" ref="R6028">AVERAGE(VLOOKUP(_xlfn.TEXTSPLIT(Table1[[#This Row],[Fuel (no space after comma)]], ","), FuelList_Final_EF!$A$2:$B$65, 2, FALSE))</f>
        <v>67.685819715340017</v>
      </c>
      <c r="S6028" s="3">
        <f>Table1[[#This Row],[Generation (TWh)]]*10^9*VLOOKUP(Table1[[#This Row],[Turbine/Engine Technology]],Technology_HR!$A$2:$B$11,2,FALSE)*10^-6</f>
        <v>2057227.308</v>
      </c>
      <c r="T6028" s="5">
        <f>Table1[[#This Row],[Fuel Consumption (mmBtu)]]*Table1[[#This Row],[Emission Factor (kg CO2/ mmBtu)]]*10^3</f>
        <v>139245116682.76227</v>
      </c>
      <c r="U6028" s="3">
        <f>Table1[[#This Row],[Emissions (g CO2)]]/(Table1[[#This Row],[Generation (TWh)]]*10^9)</f>
        <v>745.22087506589355</v>
      </c>
    </row>
    <row r="6029" spans="1:21" x14ac:dyDescent="0.35">
      <c r="A6029" t="s">
        <v>1647</v>
      </c>
      <c r="B6029" t="s">
        <v>3242</v>
      </c>
      <c r="C6029" t="str">
        <f>SUBSTITUTE(Table1[[#This Row],[Fuel]],", ",",")</f>
        <v>fossil gas: lng</v>
      </c>
      <c r="D6029" t="s">
        <v>3242</v>
      </c>
      <c r="H6029" t="s">
        <v>3436</v>
      </c>
      <c r="I6029">
        <v>54</v>
      </c>
      <c r="J6029" t="s">
        <v>3447</v>
      </c>
      <c r="K6029">
        <v>2025</v>
      </c>
      <c r="L6029" t="s">
        <v>29</v>
      </c>
      <c r="M6029" t="s">
        <v>29</v>
      </c>
      <c r="N6029">
        <v>-10.848144</v>
      </c>
      <c r="O6029">
        <v>40.508519999999997</v>
      </c>
      <c r="P6029" t="s">
        <v>3553</v>
      </c>
      <c r="Q6029" s="3">
        <f>Table1[[#This Row],[Capacity (MW)]]*0.395*8760*10^-6</f>
        <v>0.18685080000000001</v>
      </c>
      <c r="R6029" s="3" cm="1">
        <f t="array" ref="R6029">AVERAGE(VLOOKUP(_xlfn.TEXTSPLIT(Table1[[#This Row],[Fuel (no space after comma)]], ","), FuelList_Final_EF!$A$2:$B$65, 2, FALSE))</f>
        <v>67.685819715340017</v>
      </c>
      <c r="S6029" s="3">
        <f>Table1[[#This Row],[Generation (TWh)]]*10^9*VLOOKUP(Table1[[#This Row],[Turbine/Engine Technology]],Technology_HR!$A$2:$B$11,2,FALSE)*10^-6</f>
        <v>2057227.308</v>
      </c>
      <c r="T6029" s="5">
        <f>Table1[[#This Row],[Fuel Consumption (mmBtu)]]*Table1[[#This Row],[Emission Factor (kg CO2/ mmBtu)]]*10^3</f>
        <v>139245116682.76227</v>
      </c>
      <c r="U6029" s="3">
        <f>Table1[[#This Row],[Emissions (g CO2)]]/(Table1[[#This Row],[Generation (TWh)]]*10^9)</f>
        <v>745.22087506589355</v>
      </c>
    </row>
    <row r="6030" spans="1:21" x14ac:dyDescent="0.35">
      <c r="A6030" t="s">
        <v>1648</v>
      </c>
      <c r="B6030" t="s">
        <v>3242</v>
      </c>
      <c r="C6030" t="str">
        <f>SUBSTITUTE(Table1[[#This Row],[Fuel]],", ",",")</f>
        <v>fossil gas: lng</v>
      </c>
      <c r="D6030" t="s">
        <v>3242</v>
      </c>
      <c r="H6030" t="s">
        <v>59</v>
      </c>
      <c r="I6030">
        <v>50</v>
      </c>
      <c r="J6030" t="s">
        <v>3449</v>
      </c>
      <c r="K6030">
        <v>2025</v>
      </c>
      <c r="L6030" t="s">
        <v>29</v>
      </c>
      <c r="M6030" t="s">
        <v>29</v>
      </c>
      <c r="N6030">
        <v>-14.565274</v>
      </c>
      <c r="O6030">
        <v>40.684989999999999</v>
      </c>
      <c r="P6030" t="s">
        <v>3553</v>
      </c>
      <c r="Q6030" s="3">
        <f>Table1[[#This Row],[Capacity (MW)]]*0.395*8760*10^-6</f>
        <v>0.17301</v>
      </c>
      <c r="R6030" s="3" cm="1">
        <f t="array" ref="R6030">AVERAGE(VLOOKUP(_xlfn.TEXTSPLIT(Table1[[#This Row],[Fuel (no space after comma)]], ","), FuelList_Final_EF!$A$2:$B$65, 2, FALSE))</f>
        <v>67.685819715340017</v>
      </c>
      <c r="S6030" s="3">
        <f>Table1[[#This Row],[Generation (TWh)]]*10^9*VLOOKUP(Table1[[#This Row],[Turbine/Engine Technology]],Technology_HR!$A$2:$B$11,2,FALSE)*10^-6</f>
        <v>1435204.4549999998</v>
      </c>
      <c r="T6030" s="5">
        <f>Table1[[#This Row],[Fuel Consumption (mmBtu)]]*Table1[[#This Row],[Emission Factor (kg CO2/ mmBtu)]]*10^3</f>
        <v>97142989995.782806</v>
      </c>
      <c r="U6030" s="3">
        <f>Table1[[#This Row],[Emissions (g CO2)]]/(Table1[[#This Row],[Generation (TWh)]]*10^9)</f>
        <v>561.48771744860301</v>
      </c>
    </row>
    <row r="6031" spans="1:21" x14ac:dyDescent="0.35">
      <c r="A6031" t="s">
        <v>1648</v>
      </c>
      <c r="B6031" t="s">
        <v>3242</v>
      </c>
      <c r="C6031" t="str">
        <f>SUBSTITUTE(Table1[[#This Row],[Fuel]],", ",",")</f>
        <v>fossil gas: lng</v>
      </c>
      <c r="D6031" t="s">
        <v>3242</v>
      </c>
      <c r="H6031" t="s">
        <v>59</v>
      </c>
      <c r="I6031">
        <v>200</v>
      </c>
      <c r="J6031" t="s">
        <v>3450</v>
      </c>
      <c r="K6031">
        <v>2026</v>
      </c>
      <c r="L6031" t="s">
        <v>29</v>
      </c>
      <c r="M6031" t="s">
        <v>29</v>
      </c>
      <c r="N6031">
        <v>-14.565274</v>
      </c>
      <c r="O6031">
        <v>40.684989999999999</v>
      </c>
      <c r="P6031" t="s">
        <v>3553</v>
      </c>
      <c r="Q6031" s="3">
        <f>Table1[[#This Row],[Capacity (MW)]]*0.395*8760*10^-6</f>
        <v>0.69203999999999999</v>
      </c>
      <c r="R6031" s="3" cm="1">
        <f t="array" ref="R6031">AVERAGE(VLOOKUP(_xlfn.TEXTSPLIT(Table1[[#This Row],[Fuel (no space after comma)]], ","), FuelList_Final_EF!$A$2:$B$65, 2, FALSE))</f>
        <v>67.685819715340017</v>
      </c>
      <c r="S6031" s="3">
        <f>Table1[[#This Row],[Generation (TWh)]]*10^9*VLOOKUP(Table1[[#This Row],[Turbine/Engine Technology]],Technology_HR!$A$2:$B$11,2,FALSE)*10^-6</f>
        <v>5740817.8199999994</v>
      </c>
      <c r="T6031" s="5">
        <f>Table1[[#This Row],[Fuel Consumption (mmBtu)]]*Table1[[#This Row],[Emission Factor (kg CO2/ mmBtu)]]*10^3</f>
        <v>388571959983.13123</v>
      </c>
      <c r="U6031" s="3">
        <f>Table1[[#This Row],[Emissions (g CO2)]]/(Table1[[#This Row],[Generation (TWh)]]*10^9)</f>
        <v>561.48771744860301</v>
      </c>
    </row>
    <row r="6032" spans="1:21" x14ac:dyDescent="0.35">
      <c r="A6032" t="s">
        <v>1403</v>
      </c>
      <c r="B6032" t="s">
        <v>3239</v>
      </c>
      <c r="C6032" t="str">
        <f>SUBSTITUTE(Table1[[#This Row],[Fuel]],", ",",")</f>
        <v>fossil gas: natural gas</v>
      </c>
      <c r="D6032" t="s">
        <v>3239</v>
      </c>
      <c r="H6032" t="s">
        <v>59</v>
      </c>
      <c r="I6032">
        <v>75</v>
      </c>
      <c r="J6032" t="s">
        <v>3452</v>
      </c>
      <c r="K6032" t="s">
        <v>29</v>
      </c>
      <c r="L6032" t="s">
        <v>29</v>
      </c>
      <c r="M6032" t="s">
        <v>29</v>
      </c>
      <c r="N6032">
        <v>-10.773731</v>
      </c>
      <c r="O6032">
        <v>40.469341</v>
      </c>
      <c r="P6032" t="s">
        <v>3553</v>
      </c>
      <c r="Q6032" s="3">
        <f>Table1[[#This Row],[Capacity (MW)]]*0.395*8760*10^-6</f>
        <v>0.259515</v>
      </c>
      <c r="R6032" s="3" cm="1">
        <f t="array" ref="R6032">AVERAGE(VLOOKUP(_xlfn.TEXTSPLIT(Table1[[#This Row],[Fuel (no space after comma)]], ","), FuelList_Final_EF!$A$2:$B$65, 2, FALSE))</f>
        <v>53.06</v>
      </c>
      <c r="S6032" s="3">
        <f>Table1[[#This Row],[Generation (TWh)]]*10^9*VLOOKUP(Table1[[#This Row],[Turbine/Engine Technology]],Technology_HR!$A$2:$B$11,2,FALSE)*10^-6</f>
        <v>2152806.6825000001</v>
      </c>
      <c r="T6032" s="5">
        <f>Table1[[#This Row],[Fuel Consumption (mmBtu)]]*Table1[[#This Row],[Emission Factor (kg CO2/ mmBtu)]]*10^3</f>
        <v>114227922573.45001</v>
      </c>
      <c r="U6032" s="3">
        <f>Table1[[#This Row],[Emissions (g CO2)]]/(Table1[[#This Row],[Generation (TWh)]]*10^9)</f>
        <v>440.15923000000004</v>
      </c>
    </row>
    <row r="6033" spans="1:21" x14ac:dyDescent="0.35">
      <c r="A6033" t="s">
        <v>1649</v>
      </c>
      <c r="B6033" t="s">
        <v>3239</v>
      </c>
      <c r="C6033" t="str">
        <f>SUBSTITUTE(Table1[[#This Row],[Fuel]],", ",",")</f>
        <v>fossil gas: natural gas</v>
      </c>
      <c r="D6033" t="s">
        <v>3239</v>
      </c>
      <c r="H6033" t="s">
        <v>3437</v>
      </c>
      <c r="I6033">
        <v>85.75</v>
      </c>
      <c r="J6033" t="s">
        <v>3446</v>
      </c>
      <c r="K6033">
        <v>2015</v>
      </c>
      <c r="L6033" t="s">
        <v>29</v>
      </c>
      <c r="M6033" t="s">
        <v>29</v>
      </c>
      <c r="N6033">
        <v>-25.462244999999999</v>
      </c>
      <c r="O6033">
        <v>32.004496000000003</v>
      </c>
      <c r="P6033" t="s">
        <v>3553</v>
      </c>
      <c r="Q6033" s="3">
        <f>Table1[[#This Row],[Capacity (MW)]]*0.395*8760*10^-6</f>
        <v>0.29671215000000001</v>
      </c>
      <c r="R6033" s="3" cm="1">
        <f t="array" ref="R6033">AVERAGE(VLOOKUP(_xlfn.TEXTSPLIT(Table1[[#This Row],[Fuel (no space after comma)]], ","), FuelList_Final_EF!$A$2:$B$65, 2, FALSE))</f>
        <v>53.06</v>
      </c>
      <c r="S6033" s="3">
        <f>Table1[[#This Row],[Generation (TWh)]]*10^9*VLOOKUP(Table1[[#This Row],[Turbine/Engine Technology]],Technology_HR!$A$2:$B$11,2,FALSE)*10^-6</f>
        <v>2640738.1349999998</v>
      </c>
      <c r="T6033" s="5">
        <f>Table1[[#This Row],[Fuel Consumption (mmBtu)]]*Table1[[#This Row],[Emission Factor (kg CO2/ mmBtu)]]*10^3</f>
        <v>140117565443.10001</v>
      </c>
      <c r="U6033" s="3">
        <f>Table1[[#This Row],[Emissions (g CO2)]]/(Table1[[#This Row],[Generation (TWh)]]*10^9)</f>
        <v>472.23400000000004</v>
      </c>
    </row>
    <row r="6034" spans="1:21" x14ac:dyDescent="0.35">
      <c r="A6034" t="s">
        <v>1646</v>
      </c>
      <c r="B6034" t="s">
        <v>3239</v>
      </c>
      <c r="C6034" t="str">
        <f>SUBSTITUTE(Table1[[#This Row],[Fuel]],", ",",")</f>
        <v>fossil gas: natural gas</v>
      </c>
      <c r="D6034" t="s">
        <v>3239</v>
      </c>
      <c r="H6034" t="s">
        <v>3437</v>
      </c>
      <c r="I6034">
        <v>80.5</v>
      </c>
      <c r="J6034" t="s">
        <v>3446</v>
      </c>
      <c r="K6034">
        <v>2015</v>
      </c>
      <c r="L6034" t="s">
        <v>29</v>
      </c>
      <c r="M6034" t="s">
        <v>29</v>
      </c>
      <c r="N6034">
        <v>-25.462244999999999</v>
      </c>
      <c r="O6034">
        <v>32.004496000000003</v>
      </c>
      <c r="P6034" t="s">
        <v>3553</v>
      </c>
      <c r="Q6034" s="3">
        <f>Table1[[#This Row],[Capacity (MW)]]*0.395*8760*10^-6</f>
        <v>0.27854610000000002</v>
      </c>
      <c r="R6034" s="3" cm="1">
        <f t="array" ref="R6034">AVERAGE(VLOOKUP(_xlfn.TEXTSPLIT(Table1[[#This Row],[Fuel (no space after comma)]], ","), FuelList_Final_EF!$A$2:$B$65, 2, FALSE))</f>
        <v>53.06</v>
      </c>
      <c r="S6034" s="3">
        <f>Table1[[#This Row],[Generation (TWh)]]*10^9*VLOOKUP(Table1[[#This Row],[Turbine/Engine Technology]],Technology_HR!$A$2:$B$11,2,FALSE)*10^-6</f>
        <v>2479060.29</v>
      </c>
      <c r="T6034" s="5">
        <f>Table1[[#This Row],[Fuel Consumption (mmBtu)]]*Table1[[#This Row],[Emission Factor (kg CO2/ mmBtu)]]*10^3</f>
        <v>131538938987.40001</v>
      </c>
      <c r="U6034" s="3">
        <f>Table1[[#This Row],[Emissions (g CO2)]]/(Table1[[#This Row],[Generation (TWh)]]*10^9)</f>
        <v>472.23400000000004</v>
      </c>
    </row>
    <row r="6035" spans="1:21" x14ac:dyDescent="0.35">
      <c r="A6035" t="s">
        <v>1650</v>
      </c>
      <c r="B6035" t="s">
        <v>3239</v>
      </c>
      <c r="C6035" t="str">
        <f>SUBSTITUTE(Table1[[#This Row],[Fuel]],", ",",")</f>
        <v>fossil gas: natural gas</v>
      </c>
      <c r="D6035" t="s">
        <v>3239</v>
      </c>
      <c r="H6035" t="s">
        <v>3438</v>
      </c>
      <c r="I6035">
        <v>450</v>
      </c>
      <c r="J6035" t="s">
        <v>3449</v>
      </c>
      <c r="K6035">
        <v>2025</v>
      </c>
      <c r="L6035" t="s">
        <v>29</v>
      </c>
      <c r="M6035" t="s">
        <v>29</v>
      </c>
      <c r="N6035">
        <v>-21.755184</v>
      </c>
      <c r="O6035">
        <v>35.062531</v>
      </c>
      <c r="P6035" t="s">
        <v>3553</v>
      </c>
      <c r="Q6035" s="3">
        <f>Table1[[#This Row],[Capacity (MW)]]*0.395*8760*10^-6</f>
        <v>1.5570899999999999</v>
      </c>
      <c r="R6035" s="3" cm="1">
        <f t="array" ref="R6035">AVERAGE(VLOOKUP(_xlfn.TEXTSPLIT(Table1[[#This Row],[Fuel (no space after comma)]], ","), FuelList_Final_EF!$A$2:$B$65, 2, FALSE))</f>
        <v>53.06</v>
      </c>
      <c r="S6035" s="3">
        <f>Table1[[#This Row],[Generation (TWh)]]*10^9*VLOOKUP(Table1[[#This Row],[Turbine/Engine Technology]],Technology_HR!$A$2:$B$11,2,FALSE)*10^-6</f>
        <v>11754472.409999998</v>
      </c>
      <c r="T6035" s="5">
        <f>Table1[[#This Row],[Fuel Consumption (mmBtu)]]*Table1[[#This Row],[Emission Factor (kg CO2/ mmBtu)]]*10^3</f>
        <v>623692306074.59998</v>
      </c>
      <c r="U6035" s="3">
        <f>Table1[[#This Row],[Emissions (g CO2)]]/(Table1[[#This Row],[Generation (TWh)]]*10^9)</f>
        <v>400.54994000000005</v>
      </c>
    </row>
    <row r="6036" spans="1:21" x14ac:dyDescent="0.35">
      <c r="A6036" t="s">
        <v>1457</v>
      </c>
      <c r="B6036" t="s">
        <v>3239</v>
      </c>
      <c r="C6036" t="str">
        <f>SUBSTITUTE(Table1[[#This Row],[Fuel]],", ",",")</f>
        <v>fossil gas: natural gas</v>
      </c>
      <c r="D6036" t="s">
        <v>3239</v>
      </c>
      <c r="H6036" t="s">
        <v>3438</v>
      </c>
      <c r="I6036">
        <v>60.5</v>
      </c>
      <c r="J6036" t="s">
        <v>3446</v>
      </c>
      <c r="K6036">
        <v>2013</v>
      </c>
      <c r="L6036" t="s">
        <v>29</v>
      </c>
      <c r="M6036" t="s">
        <v>29</v>
      </c>
      <c r="N6036">
        <v>16.778587000000002</v>
      </c>
      <c r="O6036">
        <v>96.130801000000005</v>
      </c>
      <c r="P6036" t="s">
        <v>3554</v>
      </c>
      <c r="Q6036" s="3">
        <f>Table1[[#This Row],[Capacity (MW)]]*0.395*8760*10^-6</f>
        <v>0.2093421</v>
      </c>
      <c r="R6036" s="3" cm="1">
        <f t="array" ref="R6036">AVERAGE(VLOOKUP(_xlfn.TEXTSPLIT(Table1[[#This Row],[Fuel (no space after comma)]], ","), FuelList_Final_EF!$A$2:$B$65, 2, FALSE))</f>
        <v>53.06</v>
      </c>
      <c r="S6036" s="3">
        <f>Table1[[#This Row],[Generation (TWh)]]*10^9*VLOOKUP(Table1[[#This Row],[Turbine/Engine Technology]],Technology_HR!$A$2:$B$11,2,FALSE)*10^-6</f>
        <v>1580323.5129</v>
      </c>
      <c r="T6036" s="5">
        <f>Table1[[#This Row],[Fuel Consumption (mmBtu)]]*Table1[[#This Row],[Emission Factor (kg CO2/ mmBtu)]]*10^3</f>
        <v>83851965594.473999</v>
      </c>
      <c r="U6036" s="3">
        <f>Table1[[#This Row],[Emissions (g CO2)]]/(Table1[[#This Row],[Generation (TWh)]]*10^9)</f>
        <v>400.54993999999999</v>
      </c>
    </row>
    <row r="6037" spans="1:21" x14ac:dyDescent="0.35">
      <c r="A6037" t="s">
        <v>1651</v>
      </c>
      <c r="B6037" t="s">
        <v>3239</v>
      </c>
      <c r="C6037" t="str">
        <f>SUBSTITUTE(Table1[[#This Row],[Fuel]],", ",",")</f>
        <v>fossil gas: natural gas</v>
      </c>
      <c r="D6037" t="s">
        <v>3239</v>
      </c>
      <c r="H6037" t="s">
        <v>3438</v>
      </c>
      <c r="I6037">
        <v>60.5</v>
      </c>
      <c r="J6037" t="s">
        <v>3446</v>
      </c>
      <c r="K6037">
        <v>2013</v>
      </c>
      <c r="L6037" t="s">
        <v>29</v>
      </c>
      <c r="M6037" t="s">
        <v>29</v>
      </c>
      <c r="N6037">
        <v>16.778587000000002</v>
      </c>
      <c r="O6037">
        <v>96.130801000000005</v>
      </c>
      <c r="P6037" t="s">
        <v>3554</v>
      </c>
      <c r="Q6037" s="3">
        <f>Table1[[#This Row],[Capacity (MW)]]*0.395*8760*10^-6</f>
        <v>0.2093421</v>
      </c>
      <c r="R6037" s="3" cm="1">
        <f t="array" ref="R6037">AVERAGE(VLOOKUP(_xlfn.TEXTSPLIT(Table1[[#This Row],[Fuel (no space after comma)]], ","), FuelList_Final_EF!$A$2:$B$65, 2, FALSE))</f>
        <v>53.06</v>
      </c>
      <c r="S6037" s="3">
        <f>Table1[[#This Row],[Generation (TWh)]]*10^9*VLOOKUP(Table1[[#This Row],[Turbine/Engine Technology]],Technology_HR!$A$2:$B$11,2,FALSE)*10^-6</f>
        <v>1580323.5129</v>
      </c>
      <c r="T6037" s="5">
        <f>Table1[[#This Row],[Fuel Consumption (mmBtu)]]*Table1[[#This Row],[Emission Factor (kg CO2/ mmBtu)]]*10^3</f>
        <v>83851965594.473999</v>
      </c>
      <c r="U6037" s="3">
        <f>Table1[[#This Row],[Emissions (g CO2)]]/(Table1[[#This Row],[Generation (TWh)]]*10^9)</f>
        <v>400.54993999999999</v>
      </c>
    </row>
    <row r="6038" spans="1:21" x14ac:dyDescent="0.35">
      <c r="A6038" t="s">
        <v>1651</v>
      </c>
      <c r="B6038" t="s">
        <v>3242</v>
      </c>
      <c r="C6038" t="str">
        <f>SUBSTITUTE(Table1[[#This Row],[Fuel]],", ",",")</f>
        <v>fossil gas: lng</v>
      </c>
      <c r="D6038" t="s">
        <v>3242</v>
      </c>
      <c r="H6038" t="s">
        <v>3438</v>
      </c>
      <c r="I6038">
        <v>388</v>
      </c>
      <c r="J6038" t="s">
        <v>3445</v>
      </c>
      <c r="K6038" t="s">
        <v>29</v>
      </c>
      <c r="L6038" t="s">
        <v>29</v>
      </c>
      <c r="M6038" t="s">
        <v>29</v>
      </c>
      <c r="N6038">
        <v>16.778587000000002</v>
      </c>
      <c r="O6038">
        <v>96.130801000000005</v>
      </c>
      <c r="P6038" t="s">
        <v>3554</v>
      </c>
      <c r="Q6038" s="3">
        <f>Table1[[#This Row],[Capacity (MW)]]*0.395*8760*10^-6</f>
        <v>1.3425576000000001</v>
      </c>
      <c r="R6038" s="3" cm="1">
        <f t="array" ref="R6038">AVERAGE(VLOOKUP(_xlfn.TEXTSPLIT(Table1[[#This Row],[Fuel (no space after comma)]], ","), FuelList_Final_EF!$A$2:$B$65, 2, FALSE))</f>
        <v>67.685819715340017</v>
      </c>
      <c r="S6038" s="3">
        <f>Table1[[#This Row],[Generation (TWh)]]*10^9*VLOOKUP(Table1[[#This Row],[Turbine/Engine Technology]],Technology_HR!$A$2:$B$11,2,FALSE)*10^-6</f>
        <v>10134967.322400002</v>
      </c>
      <c r="T6038" s="5">
        <f>Table1[[#This Row],[Fuel Consumption (mmBtu)]]*Table1[[#This Row],[Emission Factor (kg CO2/ mmBtu)]]*10^3</f>
        <v>685993571004.82886</v>
      </c>
      <c r="U6038" s="3">
        <f>Table1[[#This Row],[Emissions (g CO2)]]/(Table1[[#This Row],[Generation (TWh)]]*10^9)</f>
        <v>510.96025303110179</v>
      </c>
    </row>
    <row r="6039" spans="1:21" x14ac:dyDescent="0.35">
      <c r="A6039" t="s">
        <v>1652</v>
      </c>
      <c r="B6039" t="s">
        <v>3239</v>
      </c>
      <c r="C6039" t="str">
        <f>SUBSTITUTE(Table1[[#This Row],[Fuel]],", ",",")</f>
        <v>fossil gas: natural gas</v>
      </c>
      <c r="D6039" t="s">
        <v>3239</v>
      </c>
      <c r="H6039" t="s">
        <v>3438</v>
      </c>
      <c r="I6039">
        <v>151.5</v>
      </c>
      <c r="J6039" t="s">
        <v>3446</v>
      </c>
      <c r="K6039">
        <v>2020</v>
      </c>
      <c r="L6039" t="s">
        <v>29</v>
      </c>
      <c r="M6039" t="s">
        <v>29</v>
      </c>
      <c r="N6039">
        <v>16.776499999999999</v>
      </c>
      <c r="O6039">
        <v>96.130600000000001</v>
      </c>
      <c r="P6039" t="s">
        <v>3554</v>
      </c>
      <c r="Q6039" s="3">
        <f>Table1[[#This Row],[Capacity (MW)]]*0.395*8760*10^-6</f>
        <v>0.52422029999999997</v>
      </c>
      <c r="R6039" s="3" cm="1">
        <f t="array" ref="R6039">AVERAGE(VLOOKUP(_xlfn.TEXTSPLIT(Table1[[#This Row],[Fuel (no space after comma)]], ","), FuelList_Final_EF!$A$2:$B$65, 2, FALSE))</f>
        <v>53.06</v>
      </c>
      <c r="S6039" s="3">
        <f>Table1[[#This Row],[Generation (TWh)]]*10^9*VLOOKUP(Table1[[#This Row],[Turbine/Engine Technology]],Technology_HR!$A$2:$B$11,2,FALSE)*10^-6</f>
        <v>3957339.0447</v>
      </c>
      <c r="T6039" s="5">
        <f>Table1[[#This Row],[Fuel Consumption (mmBtu)]]*Table1[[#This Row],[Emission Factor (kg CO2/ mmBtu)]]*10^3</f>
        <v>209976409711.78201</v>
      </c>
      <c r="U6039" s="3">
        <f>Table1[[#This Row],[Emissions (g CO2)]]/(Table1[[#This Row],[Generation (TWh)]]*10^9)</f>
        <v>400.54994000000005</v>
      </c>
    </row>
    <row r="6040" spans="1:21" x14ac:dyDescent="0.35">
      <c r="A6040" t="s">
        <v>1653</v>
      </c>
      <c r="B6040" t="s">
        <v>3239</v>
      </c>
      <c r="C6040" t="str">
        <f>SUBSTITUTE(Table1[[#This Row],[Fuel]],", ",",")</f>
        <v>fossil gas: natural gas</v>
      </c>
      <c r="D6040" t="s">
        <v>3239</v>
      </c>
      <c r="H6040" t="s">
        <v>59</v>
      </c>
      <c r="I6040">
        <v>4000</v>
      </c>
      <c r="J6040" t="s">
        <v>3451</v>
      </c>
      <c r="K6040" t="s">
        <v>29</v>
      </c>
      <c r="L6040" t="s">
        <v>29</v>
      </c>
      <c r="M6040" t="s">
        <v>29</v>
      </c>
      <c r="N6040">
        <v>17.092307999999999</v>
      </c>
      <c r="O6040">
        <v>94.024705999999995</v>
      </c>
      <c r="P6040" t="s">
        <v>3554</v>
      </c>
      <c r="Q6040" s="3">
        <f>Table1[[#This Row],[Capacity (MW)]]*0.395*8760*10^-6</f>
        <v>13.8408</v>
      </c>
      <c r="R6040" s="3" cm="1">
        <f t="array" ref="R6040">AVERAGE(VLOOKUP(_xlfn.TEXTSPLIT(Table1[[#This Row],[Fuel (no space after comma)]], ","), FuelList_Final_EF!$A$2:$B$65, 2, FALSE))</f>
        <v>53.06</v>
      </c>
      <c r="S6040" s="3">
        <f>Table1[[#This Row],[Generation (TWh)]]*10^9*VLOOKUP(Table1[[#This Row],[Turbine/Engine Technology]],Technology_HR!$A$2:$B$11,2,FALSE)*10^-6</f>
        <v>114816356.39999999</v>
      </c>
      <c r="T6040" s="5">
        <f>Table1[[#This Row],[Fuel Consumption (mmBtu)]]*Table1[[#This Row],[Emission Factor (kg CO2/ mmBtu)]]*10^3</f>
        <v>6092155870584</v>
      </c>
      <c r="U6040" s="3">
        <f>Table1[[#This Row],[Emissions (g CO2)]]/(Table1[[#This Row],[Generation (TWh)]]*10^9)</f>
        <v>440.15922999999998</v>
      </c>
    </row>
    <row r="6041" spans="1:21" x14ac:dyDescent="0.35">
      <c r="A6041" t="s">
        <v>1654</v>
      </c>
      <c r="B6041" t="s">
        <v>3239</v>
      </c>
      <c r="C6041" t="str">
        <f>SUBSTITUTE(Table1[[#This Row],[Fuel]],", ",",")</f>
        <v>fossil gas: natural gas</v>
      </c>
      <c r="D6041" t="s">
        <v>3239</v>
      </c>
      <c r="H6041" t="s">
        <v>59</v>
      </c>
      <c r="I6041">
        <v>450</v>
      </c>
      <c r="J6041" t="s">
        <v>3451</v>
      </c>
      <c r="K6041" t="s">
        <v>29</v>
      </c>
      <c r="L6041" t="s">
        <v>29</v>
      </c>
      <c r="M6041" t="s">
        <v>29</v>
      </c>
      <c r="N6041">
        <v>14.083299999999999</v>
      </c>
      <c r="O6041">
        <v>98.2</v>
      </c>
      <c r="P6041" t="s">
        <v>3554</v>
      </c>
      <c r="Q6041" s="3">
        <f>Table1[[#This Row],[Capacity (MW)]]*0.395*8760*10^-6</f>
        <v>1.5570899999999999</v>
      </c>
      <c r="R6041" s="3" cm="1">
        <f t="array" ref="R6041">AVERAGE(VLOOKUP(_xlfn.TEXTSPLIT(Table1[[#This Row],[Fuel (no space after comma)]], ","), FuelList_Final_EF!$A$2:$B$65, 2, FALSE))</f>
        <v>53.06</v>
      </c>
      <c r="S6041" s="3">
        <f>Table1[[#This Row],[Generation (TWh)]]*10^9*VLOOKUP(Table1[[#This Row],[Turbine/Engine Technology]],Technology_HR!$A$2:$B$11,2,FALSE)*10^-6</f>
        <v>12916840.094999997</v>
      </c>
      <c r="T6041" s="5">
        <f>Table1[[#This Row],[Fuel Consumption (mmBtu)]]*Table1[[#This Row],[Emission Factor (kg CO2/ mmBtu)]]*10^3</f>
        <v>685367535440.69983</v>
      </c>
      <c r="U6041" s="3">
        <f>Table1[[#This Row],[Emissions (g CO2)]]/(Table1[[#This Row],[Generation (TWh)]]*10^9)</f>
        <v>440.15922999999998</v>
      </c>
    </row>
    <row r="6042" spans="1:21" x14ac:dyDescent="0.35">
      <c r="A6042" t="s">
        <v>1652</v>
      </c>
      <c r="B6042" t="s">
        <v>3239</v>
      </c>
      <c r="C6042" t="str">
        <f>SUBSTITUTE(Table1[[#This Row],[Fuel]],", ",",")</f>
        <v>fossil gas: natural gas</v>
      </c>
      <c r="D6042" t="s">
        <v>3239</v>
      </c>
      <c r="H6042" t="s">
        <v>3438</v>
      </c>
      <c r="I6042">
        <v>154.19999999999999</v>
      </c>
      <c r="J6042" t="s">
        <v>3446</v>
      </c>
      <c r="K6042">
        <v>1995</v>
      </c>
      <c r="L6042" t="s">
        <v>29</v>
      </c>
      <c r="M6042" t="s">
        <v>29</v>
      </c>
      <c r="N6042">
        <v>16.98</v>
      </c>
      <c r="O6042">
        <v>96.125</v>
      </c>
      <c r="P6042" t="s">
        <v>3554</v>
      </c>
      <c r="Q6042" s="3">
        <f>Table1[[#This Row],[Capacity (MW)]]*0.395*8760*10^-6</f>
        <v>0.53356283999999998</v>
      </c>
      <c r="R6042" s="3" cm="1">
        <f t="array" ref="R6042">AVERAGE(VLOOKUP(_xlfn.TEXTSPLIT(Table1[[#This Row],[Fuel (no space after comma)]], ","), FuelList_Final_EF!$A$2:$B$65, 2, FALSE))</f>
        <v>53.06</v>
      </c>
      <c r="S6042" s="3">
        <f>Table1[[#This Row],[Generation (TWh)]]*10^9*VLOOKUP(Table1[[#This Row],[Turbine/Engine Technology]],Technology_HR!$A$2:$B$11,2,FALSE)*10^-6</f>
        <v>4027865.87916</v>
      </c>
      <c r="T6042" s="5">
        <f>Table1[[#This Row],[Fuel Consumption (mmBtu)]]*Table1[[#This Row],[Emission Factor (kg CO2/ mmBtu)]]*10^3</f>
        <v>213718563548.22961</v>
      </c>
      <c r="U6042" s="3">
        <f>Table1[[#This Row],[Emissions (g CO2)]]/(Table1[[#This Row],[Generation (TWh)]]*10^9)</f>
        <v>400.54994000000005</v>
      </c>
    </row>
    <row r="6043" spans="1:21" x14ac:dyDescent="0.35">
      <c r="A6043" t="s">
        <v>1655</v>
      </c>
      <c r="B6043" t="s">
        <v>3239</v>
      </c>
      <c r="C6043" t="str">
        <f>SUBSTITUTE(Table1[[#This Row],[Fuel]],", ",",")</f>
        <v>fossil gas: natural gas</v>
      </c>
      <c r="D6043" t="s">
        <v>3239</v>
      </c>
      <c r="H6043" t="s">
        <v>3438</v>
      </c>
      <c r="I6043">
        <v>200</v>
      </c>
      <c r="J6043" t="s">
        <v>3449</v>
      </c>
      <c r="K6043" t="s">
        <v>29</v>
      </c>
      <c r="L6043" t="s">
        <v>29</v>
      </c>
      <c r="M6043" t="s">
        <v>29</v>
      </c>
      <c r="N6043">
        <v>14.59421</v>
      </c>
      <c r="O6043">
        <v>98.031201999999993</v>
      </c>
      <c r="P6043" t="s">
        <v>3554</v>
      </c>
      <c r="Q6043" s="3">
        <f>Table1[[#This Row],[Capacity (MW)]]*0.395*8760*10^-6</f>
        <v>0.69203999999999999</v>
      </c>
      <c r="R6043" s="3" cm="1">
        <f t="array" ref="R6043">AVERAGE(VLOOKUP(_xlfn.TEXTSPLIT(Table1[[#This Row],[Fuel (no space after comma)]], ","), FuelList_Final_EF!$A$2:$B$65, 2, FALSE))</f>
        <v>53.06</v>
      </c>
      <c r="S6043" s="3">
        <f>Table1[[#This Row],[Generation (TWh)]]*10^9*VLOOKUP(Table1[[#This Row],[Turbine/Engine Technology]],Technology_HR!$A$2:$B$11,2,FALSE)*10^-6</f>
        <v>5224209.96</v>
      </c>
      <c r="T6043" s="5">
        <f>Table1[[#This Row],[Fuel Consumption (mmBtu)]]*Table1[[#This Row],[Emission Factor (kg CO2/ mmBtu)]]*10^3</f>
        <v>277196580477.60004</v>
      </c>
      <c r="U6043" s="3">
        <f>Table1[[#This Row],[Emissions (g CO2)]]/(Table1[[#This Row],[Generation (TWh)]]*10^9)</f>
        <v>400.54994000000005</v>
      </c>
    </row>
    <row r="6044" spans="1:21" x14ac:dyDescent="0.35">
      <c r="A6044" t="s">
        <v>212</v>
      </c>
      <c r="B6044" t="s">
        <v>3242</v>
      </c>
      <c r="C6044" t="str">
        <f>SUBSTITUTE(Table1[[#This Row],[Fuel]],", ",",")</f>
        <v>fossil gas: lng</v>
      </c>
      <c r="D6044" t="s">
        <v>3242</v>
      </c>
      <c r="H6044" t="s">
        <v>3438</v>
      </c>
      <c r="I6044">
        <v>307.5</v>
      </c>
      <c r="J6044" t="s">
        <v>3451</v>
      </c>
      <c r="K6044" t="s">
        <v>29</v>
      </c>
      <c r="L6044" t="s">
        <v>29</v>
      </c>
      <c r="M6044" t="s">
        <v>29</v>
      </c>
      <c r="N6044">
        <v>14.593821</v>
      </c>
      <c r="O6044">
        <v>98.028987999999998</v>
      </c>
      <c r="P6044" t="s">
        <v>3554</v>
      </c>
      <c r="Q6044" s="3">
        <f>Table1[[#This Row],[Capacity (MW)]]*0.395*8760*10^-6</f>
        <v>1.0640114999999999</v>
      </c>
      <c r="R6044" s="3" cm="1">
        <f t="array" ref="R6044">AVERAGE(VLOOKUP(_xlfn.TEXTSPLIT(Table1[[#This Row],[Fuel (no space after comma)]], ","), FuelList_Final_EF!$A$2:$B$65, 2, FALSE))</f>
        <v>67.685819715340017</v>
      </c>
      <c r="S6044" s="3">
        <f>Table1[[#This Row],[Generation (TWh)]]*10^9*VLOOKUP(Table1[[#This Row],[Turbine/Engine Technology]],Technology_HR!$A$2:$B$11,2,FALSE)*10^-6</f>
        <v>8032222.8134999983</v>
      </c>
      <c r="T6044" s="5">
        <f>Table1[[#This Row],[Fuel Consumption (mmBtu)]]*Table1[[#This Row],[Emission Factor (kg CO2/ mmBtu)]]*10^3</f>
        <v>543667585268.00201</v>
      </c>
      <c r="U6044" s="3">
        <f>Table1[[#This Row],[Emissions (g CO2)]]/(Table1[[#This Row],[Generation (TWh)]]*10^9)</f>
        <v>510.96025303110173</v>
      </c>
    </row>
    <row r="6045" spans="1:21" x14ac:dyDescent="0.35">
      <c r="A6045" t="s">
        <v>95</v>
      </c>
      <c r="B6045" t="s">
        <v>3242</v>
      </c>
      <c r="C6045" t="str">
        <f>SUBSTITUTE(Table1[[#This Row],[Fuel]],", ",",")</f>
        <v>fossil gas: lng</v>
      </c>
      <c r="D6045" t="s">
        <v>3242</v>
      </c>
      <c r="H6045" t="s">
        <v>3438</v>
      </c>
      <c r="I6045">
        <v>307.5</v>
      </c>
      <c r="J6045" t="s">
        <v>3451</v>
      </c>
      <c r="K6045" t="s">
        <v>29</v>
      </c>
      <c r="L6045" t="s">
        <v>29</v>
      </c>
      <c r="M6045" t="s">
        <v>29</v>
      </c>
      <c r="N6045">
        <v>14.593821</v>
      </c>
      <c r="O6045">
        <v>98.028987999999998</v>
      </c>
      <c r="P6045" t="s">
        <v>3554</v>
      </c>
      <c r="Q6045" s="3">
        <f>Table1[[#This Row],[Capacity (MW)]]*0.395*8760*10^-6</f>
        <v>1.0640114999999999</v>
      </c>
      <c r="R6045" s="3" cm="1">
        <f t="array" ref="R6045">AVERAGE(VLOOKUP(_xlfn.TEXTSPLIT(Table1[[#This Row],[Fuel (no space after comma)]], ","), FuelList_Final_EF!$A$2:$B$65, 2, FALSE))</f>
        <v>67.685819715340017</v>
      </c>
      <c r="S6045" s="3">
        <f>Table1[[#This Row],[Generation (TWh)]]*10^9*VLOOKUP(Table1[[#This Row],[Turbine/Engine Technology]],Technology_HR!$A$2:$B$11,2,FALSE)*10^-6</f>
        <v>8032222.8134999983</v>
      </c>
      <c r="T6045" s="5">
        <f>Table1[[#This Row],[Fuel Consumption (mmBtu)]]*Table1[[#This Row],[Emission Factor (kg CO2/ mmBtu)]]*10^3</f>
        <v>543667585268.00201</v>
      </c>
      <c r="U6045" s="3">
        <f>Table1[[#This Row],[Emissions (g CO2)]]/(Table1[[#This Row],[Generation (TWh)]]*10^9)</f>
        <v>510.96025303110173</v>
      </c>
    </row>
    <row r="6046" spans="1:21" x14ac:dyDescent="0.35">
      <c r="A6046" t="s">
        <v>95</v>
      </c>
      <c r="B6046" t="s">
        <v>3242</v>
      </c>
      <c r="C6046" t="str">
        <f>SUBSTITUTE(Table1[[#This Row],[Fuel]],", ",",")</f>
        <v>fossil gas: lng</v>
      </c>
      <c r="D6046" t="s">
        <v>3242</v>
      </c>
      <c r="H6046" t="s">
        <v>3438</v>
      </c>
      <c r="I6046">
        <v>307.5</v>
      </c>
      <c r="J6046" t="s">
        <v>3451</v>
      </c>
      <c r="K6046" t="s">
        <v>29</v>
      </c>
      <c r="L6046" t="s">
        <v>29</v>
      </c>
      <c r="M6046" t="s">
        <v>29</v>
      </c>
      <c r="N6046">
        <v>14.593821</v>
      </c>
      <c r="O6046">
        <v>98.028987999999998</v>
      </c>
      <c r="P6046" t="s">
        <v>3554</v>
      </c>
      <c r="Q6046" s="3">
        <f>Table1[[#This Row],[Capacity (MW)]]*0.395*8760*10^-6</f>
        <v>1.0640114999999999</v>
      </c>
      <c r="R6046" s="3" cm="1">
        <f t="array" ref="R6046">AVERAGE(VLOOKUP(_xlfn.TEXTSPLIT(Table1[[#This Row],[Fuel (no space after comma)]], ","), FuelList_Final_EF!$A$2:$B$65, 2, FALSE))</f>
        <v>67.685819715340017</v>
      </c>
      <c r="S6046" s="3">
        <f>Table1[[#This Row],[Generation (TWh)]]*10^9*VLOOKUP(Table1[[#This Row],[Turbine/Engine Technology]],Technology_HR!$A$2:$B$11,2,FALSE)*10^-6</f>
        <v>8032222.8134999983</v>
      </c>
      <c r="T6046" s="5">
        <f>Table1[[#This Row],[Fuel Consumption (mmBtu)]]*Table1[[#This Row],[Emission Factor (kg CO2/ mmBtu)]]*10^3</f>
        <v>543667585268.00201</v>
      </c>
      <c r="U6046" s="3">
        <f>Table1[[#This Row],[Emissions (g CO2)]]/(Table1[[#This Row],[Generation (TWh)]]*10^9)</f>
        <v>510.96025303110173</v>
      </c>
    </row>
    <row r="6047" spans="1:21" x14ac:dyDescent="0.35">
      <c r="A6047" t="s">
        <v>212</v>
      </c>
      <c r="B6047" t="s">
        <v>3242</v>
      </c>
      <c r="C6047" t="str">
        <f>SUBSTITUTE(Table1[[#This Row],[Fuel]],", ",",")</f>
        <v>fossil gas: lng</v>
      </c>
      <c r="D6047" t="s">
        <v>3242</v>
      </c>
      <c r="H6047" t="s">
        <v>3438</v>
      </c>
      <c r="I6047">
        <v>307.5</v>
      </c>
      <c r="J6047" t="s">
        <v>3451</v>
      </c>
      <c r="K6047" t="s">
        <v>29</v>
      </c>
      <c r="L6047" t="s">
        <v>29</v>
      </c>
      <c r="M6047" t="s">
        <v>29</v>
      </c>
      <c r="N6047">
        <v>14.593821</v>
      </c>
      <c r="O6047">
        <v>98.028987999999998</v>
      </c>
      <c r="P6047" t="s">
        <v>3554</v>
      </c>
      <c r="Q6047" s="3">
        <f>Table1[[#This Row],[Capacity (MW)]]*0.395*8760*10^-6</f>
        <v>1.0640114999999999</v>
      </c>
      <c r="R6047" s="3" cm="1">
        <f t="array" ref="R6047">AVERAGE(VLOOKUP(_xlfn.TEXTSPLIT(Table1[[#This Row],[Fuel (no space after comma)]], ","), FuelList_Final_EF!$A$2:$B$65, 2, FALSE))</f>
        <v>67.685819715340017</v>
      </c>
      <c r="S6047" s="3">
        <f>Table1[[#This Row],[Generation (TWh)]]*10^9*VLOOKUP(Table1[[#This Row],[Turbine/Engine Technology]],Technology_HR!$A$2:$B$11,2,FALSE)*10^-6</f>
        <v>8032222.8134999983</v>
      </c>
      <c r="T6047" s="5">
        <f>Table1[[#This Row],[Fuel Consumption (mmBtu)]]*Table1[[#This Row],[Emission Factor (kg CO2/ mmBtu)]]*10^3</f>
        <v>543667585268.00201</v>
      </c>
      <c r="U6047" s="3">
        <f>Table1[[#This Row],[Emissions (g CO2)]]/(Table1[[#This Row],[Generation (TWh)]]*10^9)</f>
        <v>510.96025303110173</v>
      </c>
    </row>
    <row r="6048" spans="1:21" x14ac:dyDescent="0.35">
      <c r="A6048" t="s">
        <v>1656</v>
      </c>
      <c r="B6048" t="s">
        <v>3239</v>
      </c>
      <c r="C6048" t="str">
        <f>SUBSTITUTE(Table1[[#This Row],[Fuel]],", ",",")</f>
        <v>fossil gas: natural gas</v>
      </c>
      <c r="D6048" t="s">
        <v>3239</v>
      </c>
      <c r="H6048" t="s">
        <v>3438</v>
      </c>
      <c r="I6048">
        <v>300</v>
      </c>
      <c r="J6048" t="s">
        <v>3445</v>
      </c>
      <c r="K6048" t="s">
        <v>29</v>
      </c>
      <c r="L6048" t="s">
        <v>29</v>
      </c>
      <c r="M6048" t="s">
        <v>29</v>
      </c>
      <c r="N6048">
        <v>16.459955000000001</v>
      </c>
      <c r="O6048">
        <v>95.707513000000006</v>
      </c>
      <c r="P6048" t="s">
        <v>3554</v>
      </c>
      <c r="Q6048" s="3">
        <f>Table1[[#This Row],[Capacity (MW)]]*0.395*8760*10^-6</f>
        <v>1.03806</v>
      </c>
      <c r="R6048" s="3" cm="1">
        <f t="array" ref="R6048">AVERAGE(VLOOKUP(_xlfn.TEXTSPLIT(Table1[[#This Row],[Fuel (no space after comma)]], ","), FuelList_Final_EF!$A$2:$B$65, 2, FALSE))</f>
        <v>53.06</v>
      </c>
      <c r="S6048" s="3">
        <f>Table1[[#This Row],[Generation (TWh)]]*10^9*VLOOKUP(Table1[[#This Row],[Turbine/Engine Technology]],Technology_HR!$A$2:$B$11,2,FALSE)*10^-6</f>
        <v>7836314.9399999995</v>
      </c>
      <c r="T6048" s="5">
        <f>Table1[[#This Row],[Fuel Consumption (mmBtu)]]*Table1[[#This Row],[Emission Factor (kg CO2/ mmBtu)]]*10^3</f>
        <v>415794870716.39996</v>
      </c>
      <c r="U6048" s="3">
        <f>Table1[[#This Row],[Emissions (g CO2)]]/(Table1[[#This Row],[Generation (TWh)]]*10^9)</f>
        <v>400.54993999999999</v>
      </c>
    </row>
    <row r="6049" spans="1:21" x14ac:dyDescent="0.35">
      <c r="A6049" t="s">
        <v>1657</v>
      </c>
      <c r="B6049" t="s">
        <v>3239</v>
      </c>
      <c r="C6049" t="str">
        <f>SUBSTITUTE(Table1[[#This Row],[Fuel]],", ",",")</f>
        <v>fossil gas: natural gas</v>
      </c>
      <c r="D6049" t="s">
        <v>3239</v>
      </c>
      <c r="H6049" t="s">
        <v>3438</v>
      </c>
      <c r="I6049">
        <v>300</v>
      </c>
      <c r="J6049" t="s">
        <v>3445</v>
      </c>
      <c r="K6049" t="s">
        <v>29</v>
      </c>
      <c r="L6049" t="s">
        <v>29</v>
      </c>
      <c r="M6049" t="s">
        <v>29</v>
      </c>
      <c r="N6049">
        <v>16.459955000000001</v>
      </c>
      <c r="O6049">
        <v>95.707513000000006</v>
      </c>
      <c r="P6049" t="s">
        <v>3554</v>
      </c>
      <c r="Q6049" s="3">
        <f>Table1[[#This Row],[Capacity (MW)]]*0.395*8760*10^-6</f>
        <v>1.03806</v>
      </c>
      <c r="R6049" s="3" cm="1">
        <f t="array" ref="R6049">AVERAGE(VLOOKUP(_xlfn.TEXTSPLIT(Table1[[#This Row],[Fuel (no space after comma)]], ","), FuelList_Final_EF!$A$2:$B$65, 2, FALSE))</f>
        <v>53.06</v>
      </c>
      <c r="S6049" s="3">
        <f>Table1[[#This Row],[Generation (TWh)]]*10^9*VLOOKUP(Table1[[#This Row],[Turbine/Engine Technology]],Technology_HR!$A$2:$B$11,2,FALSE)*10^-6</f>
        <v>7836314.9399999995</v>
      </c>
      <c r="T6049" s="5">
        <f>Table1[[#This Row],[Fuel Consumption (mmBtu)]]*Table1[[#This Row],[Emission Factor (kg CO2/ mmBtu)]]*10^3</f>
        <v>415794870716.39996</v>
      </c>
      <c r="U6049" s="3">
        <f>Table1[[#This Row],[Emissions (g CO2)]]/(Table1[[#This Row],[Generation (TWh)]]*10^9)</f>
        <v>400.54993999999999</v>
      </c>
    </row>
    <row r="6050" spans="1:21" x14ac:dyDescent="0.35">
      <c r="A6050" t="s">
        <v>1658</v>
      </c>
      <c r="B6050" t="s">
        <v>3239</v>
      </c>
      <c r="C6050" t="str">
        <f>SUBSTITUTE(Table1[[#This Row],[Fuel]],", ",",")</f>
        <v>fossil gas: natural gas</v>
      </c>
      <c r="D6050" t="s">
        <v>3239</v>
      </c>
      <c r="H6050" t="s">
        <v>3437</v>
      </c>
      <c r="I6050">
        <v>172.2</v>
      </c>
      <c r="J6050" t="s">
        <v>3448</v>
      </c>
      <c r="K6050">
        <v>2022</v>
      </c>
      <c r="L6050" t="s">
        <v>29</v>
      </c>
      <c r="M6050" t="s">
        <v>29</v>
      </c>
      <c r="N6050">
        <v>19.403493000000001</v>
      </c>
      <c r="O6050">
        <v>93.498699999999999</v>
      </c>
      <c r="P6050" t="s">
        <v>3554</v>
      </c>
      <c r="Q6050" s="3">
        <f>Table1[[#This Row],[Capacity (MW)]]*0.395*8760*10^-6</f>
        <v>0.59584644000000009</v>
      </c>
      <c r="R6050" s="3" cm="1">
        <f t="array" ref="R6050">AVERAGE(VLOOKUP(_xlfn.TEXTSPLIT(Table1[[#This Row],[Fuel (no space after comma)]], ","), FuelList_Final_EF!$A$2:$B$65, 2, FALSE))</f>
        <v>53.06</v>
      </c>
      <c r="S6050" s="3">
        <f>Table1[[#This Row],[Generation (TWh)]]*10^9*VLOOKUP(Table1[[#This Row],[Turbine/Engine Technology]],Technology_HR!$A$2:$B$11,2,FALSE)*10^-6</f>
        <v>5303033.3160000006</v>
      </c>
      <c r="T6050" s="5">
        <f>Table1[[#This Row],[Fuel Consumption (mmBtu)]]*Table1[[#This Row],[Emission Factor (kg CO2/ mmBtu)]]*10^3</f>
        <v>281378947746.96002</v>
      </c>
      <c r="U6050" s="3">
        <f>Table1[[#This Row],[Emissions (g CO2)]]/(Table1[[#This Row],[Generation (TWh)]]*10^9)</f>
        <v>472.23399999999992</v>
      </c>
    </row>
    <row r="6051" spans="1:21" x14ac:dyDescent="0.35">
      <c r="A6051" t="s">
        <v>1659</v>
      </c>
      <c r="B6051" t="s">
        <v>3242</v>
      </c>
      <c r="C6051" t="str">
        <f>SUBSTITUTE(Table1[[#This Row],[Fuel]],", ",",")</f>
        <v>fossil gas: lng</v>
      </c>
      <c r="D6051" t="s">
        <v>3242</v>
      </c>
      <c r="H6051" t="s">
        <v>3438</v>
      </c>
      <c r="I6051">
        <v>67.5</v>
      </c>
      <c r="J6051" t="s">
        <v>3446</v>
      </c>
      <c r="K6051">
        <v>2022</v>
      </c>
      <c r="L6051" t="s">
        <v>29</v>
      </c>
      <c r="M6051" t="s">
        <v>29</v>
      </c>
      <c r="N6051">
        <v>19.422155</v>
      </c>
      <c r="O6051">
        <v>93.526482000000001</v>
      </c>
      <c r="P6051" t="s">
        <v>3554</v>
      </c>
      <c r="Q6051" s="3">
        <f>Table1[[#This Row],[Capacity (MW)]]*0.395*8760*10^-6</f>
        <v>0.23356349999999998</v>
      </c>
      <c r="R6051" s="3" cm="1">
        <f t="array" ref="R6051">AVERAGE(VLOOKUP(_xlfn.TEXTSPLIT(Table1[[#This Row],[Fuel (no space after comma)]], ","), FuelList_Final_EF!$A$2:$B$65, 2, FALSE))</f>
        <v>67.685819715340017</v>
      </c>
      <c r="S6051" s="3">
        <f>Table1[[#This Row],[Generation (TWh)]]*10^9*VLOOKUP(Table1[[#This Row],[Turbine/Engine Technology]],Technology_HR!$A$2:$B$11,2,FALSE)*10^-6</f>
        <v>1763170.8614999996</v>
      </c>
      <c r="T6051" s="5">
        <f>Table1[[#This Row],[Fuel Consumption (mmBtu)]]*Table1[[#This Row],[Emission Factor (kg CO2/ mmBtu)]]*10^3</f>
        <v>119341665058.82973</v>
      </c>
      <c r="U6051" s="3">
        <f>Table1[[#This Row],[Emissions (g CO2)]]/(Table1[[#This Row],[Generation (TWh)]]*10^9)</f>
        <v>510.96025303110179</v>
      </c>
    </row>
    <row r="6052" spans="1:21" x14ac:dyDescent="0.35">
      <c r="A6052" t="s">
        <v>1660</v>
      </c>
      <c r="B6052" t="s">
        <v>3242</v>
      </c>
      <c r="C6052" t="str">
        <f>SUBSTITUTE(Table1[[#This Row],[Fuel]],", ",",")</f>
        <v>fossil gas: lng</v>
      </c>
      <c r="D6052" t="s">
        <v>3242</v>
      </c>
      <c r="H6052" t="s">
        <v>3438</v>
      </c>
      <c r="I6052">
        <v>67.5</v>
      </c>
      <c r="J6052" t="s">
        <v>3446</v>
      </c>
      <c r="K6052">
        <v>2022</v>
      </c>
      <c r="L6052" t="s">
        <v>29</v>
      </c>
      <c r="M6052" t="s">
        <v>29</v>
      </c>
      <c r="N6052">
        <v>19.422155</v>
      </c>
      <c r="O6052">
        <v>93.526482000000001</v>
      </c>
      <c r="P6052" t="s">
        <v>3554</v>
      </c>
      <c r="Q6052" s="3">
        <f>Table1[[#This Row],[Capacity (MW)]]*0.395*8760*10^-6</f>
        <v>0.23356349999999998</v>
      </c>
      <c r="R6052" s="3" cm="1">
        <f t="array" ref="R6052">AVERAGE(VLOOKUP(_xlfn.TEXTSPLIT(Table1[[#This Row],[Fuel (no space after comma)]], ","), FuelList_Final_EF!$A$2:$B$65, 2, FALSE))</f>
        <v>67.685819715340017</v>
      </c>
      <c r="S6052" s="3">
        <f>Table1[[#This Row],[Generation (TWh)]]*10^9*VLOOKUP(Table1[[#This Row],[Turbine/Engine Technology]],Technology_HR!$A$2:$B$11,2,FALSE)*10^-6</f>
        <v>1763170.8614999996</v>
      </c>
      <c r="T6052" s="5">
        <f>Table1[[#This Row],[Fuel Consumption (mmBtu)]]*Table1[[#This Row],[Emission Factor (kg CO2/ mmBtu)]]*10^3</f>
        <v>119341665058.82973</v>
      </c>
      <c r="U6052" s="3">
        <f>Table1[[#This Row],[Emissions (g CO2)]]/(Table1[[#This Row],[Generation (TWh)]]*10^9)</f>
        <v>510.96025303110179</v>
      </c>
    </row>
    <row r="6053" spans="1:21" x14ac:dyDescent="0.35">
      <c r="A6053" t="s">
        <v>1661</v>
      </c>
      <c r="B6053" t="s">
        <v>3239</v>
      </c>
      <c r="C6053" t="str">
        <f>SUBSTITUTE(Table1[[#This Row],[Fuel]],", ",",")</f>
        <v>fossil gas: natural gas</v>
      </c>
      <c r="D6053" t="s">
        <v>3239</v>
      </c>
      <c r="H6053" t="s">
        <v>3437</v>
      </c>
      <c r="I6053">
        <v>145</v>
      </c>
      <c r="J6053" t="s">
        <v>3446</v>
      </c>
      <c r="K6053">
        <v>2019</v>
      </c>
      <c r="L6053" t="s">
        <v>29</v>
      </c>
      <c r="M6053" t="s">
        <v>29</v>
      </c>
      <c r="N6053">
        <v>21.667691000000001</v>
      </c>
      <c r="O6053">
        <v>96.152934999999999</v>
      </c>
      <c r="P6053" t="s">
        <v>3554</v>
      </c>
      <c r="Q6053" s="3">
        <f>Table1[[#This Row],[Capacity (MW)]]*0.395*8760*10^-6</f>
        <v>0.50172899999999998</v>
      </c>
      <c r="R6053" s="3" cm="1">
        <f t="array" ref="R6053">AVERAGE(VLOOKUP(_xlfn.TEXTSPLIT(Table1[[#This Row],[Fuel (no space after comma)]], ","), FuelList_Final_EF!$A$2:$B$65, 2, FALSE))</f>
        <v>53.06</v>
      </c>
      <c r="S6053" s="3">
        <f>Table1[[#This Row],[Generation (TWh)]]*10^9*VLOOKUP(Table1[[#This Row],[Turbine/Engine Technology]],Technology_HR!$A$2:$B$11,2,FALSE)*10^-6</f>
        <v>4465388.0999999996</v>
      </c>
      <c r="T6053" s="5">
        <f>Table1[[#This Row],[Fuel Consumption (mmBtu)]]*Table1[[#This Row],[Emission Factor (kg CO2/ mmBtu)]]*10^3</f>
        <v>236933492586</v>
      </c>
      <c r="U6053" s="3">
        <f>Table1[[#This Row],[Emissions (g CO2)]]/(Table1[[#This Row],[Generation (TWh)]]*10^9)</f>
        <v>472.23399999999998</v>
      </c>
    </row>
    <row r="6054" spans="1:21" x14ac:dyDescent="0.35">
      <c r="A6054" t="s">
        <v>1662</v>
      </c>
      <c r="B6054" t="s">
        <v>3239</v>
      </c>
      <c r="C6054" t="str">
        <f>SUBSTITUTE(Table1[[#This Row],[Fuel]],", ",",")</f>
        <v>fossil gas: natural gas</v>
      </c>
      <c r="D6054" t="s">
        <v>3239</v>
      </c>
      <c r="H6054" t="s">
        <v>3437</v>
      </c>
      <c r="I6054">
        <v>110.3</v>
      </c>
      <c r="J6054" t="s">
        <v>3446</v>
      </c>
      <c r="K6054">
        <v>2015</v>
      </c>
      <c r="L6054" t="s">
        <v>29</v>
      </c>
      <c r="M6054" t="s">
        <v>29</v>
      </c>
      <c r="N6054">
        <v>21.60774</v>
      </c>
      <c r="O6054">
        <v>96.137409000000005</v>
      </c>
      <c r="P6054" t="s">
        <v>3554</v>
      </c>
      <c r="Q6054" s="3">
        <f>Table1[[#This Row],[Capacity (MW)]]*0.395*8760*10^-6</f>
        <v>0.38166005999999997</v>
      </c>
      <c r="R6054" s="3" cm="1">
        <f t="array" ref="R6054">AVERAGE(VLOOKUP(_xlfn.TEXTSPLIT(Table1[[#This Row],[Fuel (no space after comma)]], ","), FuelList_Final_EF!$A$2:$B$65, 2, FALSE))</f>
        <v>53.06</v>
      </c>
      <c r="S6054" s="3">
        <f>Table1[[#This Row],[Generation (TWh)]]*10^9*VLOOKUP(Table1[[#This Row],[Turbine/Engine Technology]],Technology_HR!$A$2:$B$11,2,FALSE)*10^-6</f>
        <v>3396774.5339999995</v>
      </c>
      <c r="T6054" s="5">
        <f>Table1[[#This Row],[Fuel Consumption (mmBtu)]]*Table1[[#This Row],[Emission Factor (kg CO2/ mmBtu)]]*10^3</f>
        <v>180232856774.03998</v>
      </c>
      <c r="U6054" s="3">
        <f>Table1[[#This Row],[Emissions (g CO2)]]/(Table1[[#This Row],[Generation (TWh)]]*10^9)</f>
        <v>472.23400000000004</v>
      </c>
    </row>
    <row r="6055" spans="1:21" x14ac:dyDescent="0.35">
      <c r="A6055" t="s">
        <v>1663</v>
      </c>
      <c r="B6055" t="s">
        <v>3239</v>
      </c>
      <c r="C6055" t="str">
        <f>SUBSTITUTE(Table1[[#This Row],[Fuel]],", ",",")</f>
        <v>fossil gas: natural gas</v>
      </c>
      <c r="D6055" t="s">
        <v>3239</v>
      </c>
      <c r="H6055" t="s">
        <v>3438</v>
      </c>
      <c r="I6055">
        <v>230</v>
      </c>
      <c r="J6055" t="s">
        <v>3446</v>
      </c>
      <c r="K6055">
        <v>2014</v>
      </c>
      <c r="L6055" t="s">
        <v>29</v>
      </c>
      <c r="M6055" t="s">
        <v>29</v>
      </c>
      <c r="N6055">
        <v>16.466439999999999</v>
      </c>
      <c r="O6055">
        <v>97.653661999999997</v>
      </c>
      <c r="P6055" t="s">
        <v>3554</v>
      </c>
      <c r="Q6055" s="3">
        <f>Table1[[#This Row],[Capacity (MW)]]*0.395*8760*10^-6</f>
        <v>0.79584600000000005</v>
      </c>
      <c r="R6055" s="3" cm="1">
        <f t="array" ref="R6055">AVERAGE(VLOOKUP(_xlfn.TEXTSPLIT(Table1[[#This Row],[Fuel (no space after comma)]], ","), FuelList_Final_EF!$A$2:$B$65, 2, FALSE))</f>
        <v>53.06</v>
      </c>
      <c r="S6055" s="3">
        <f>Table1[[#This Row],[Generation (TWh)]]*10^9*VLOOKUP(Table1[[#This Row],[Turbine/Engine Technology]],Technology_HR!$A$2:$B$11,2,FALSE)*10^-6</f>
        <v>6007841.4539999999</v>
      </c>
      <c r="T6055" s="5">
        <f>Table1[[#This Row],[Fuel Consumption (mmBtu)]]*Table1[[#This Row],[Emission Factor (kg CO2/ mmBtu)]]*10^3</f>
        <v>318776067549.23999</v>
      </c>
      <c r="U6055" s="3">
        <f>Table1[[#This Row],[Emissions (g CO2)]]/(Table1[[#This Row],[Generation (TWh)]]*10^9)</f>
        <v>400.54993999999999</v>
      </c>
    </row>
    <row r="6056" spans="1:21" x14ac:dyDescent="0.35">
      <c r="A6056" t="s">
        <v>1664</v>
      </c>
      <c r="B6056" t="s">
        <v>3239</v>
      </c>
      <c r="C6056" t="str">
        <f>SUBSTITUTE(Table1[[#This Row],[Fuel]],", ",",")</f>
        <v>fossil gas: natural gas</v>
      </c>
      <c r="D6056" t="s">
        <v>3239</v>
      </c>
      <c r="H6056" t="s">
        <v>3437</v>
      </c>
      <c r="I6056">
        <v>50</v>
      </c>
      <c r="J6056" t="s">
        <v>3446</v>
      </c>
      <c r="K6056">
        <v>2013</v>
      </c>
      <c r="L6056" t="s">
        <v>29</v>
      </c>
      <c r="M6056" t="s">
        <v>29</v>
      </c>
      <c r="N6056">
        <v>16.811622</v>
      </c>
      <c r="O6056">
        <v>96.226606000000004</v>
      </c>
      <c r="P6056" t="s">
        <v>3554</v>
      </c>
      <c r="Q6056" s="3">
        <f>Table1[[#This Row],[Capacity (MW)]]*0.395*8760*10^-6</f>
        <v>0.17301</v>
      </c>
      <c r="R6056" s="3" cm="1">
        <f t="array" ref="R6056">AVERAGE(VLOOKUP(_xlfn.TEXTSPLIT(Table1[[#This Row],[Fuel (no space after comma)]], ","), FuelList_Final_EF!$A$2:$B$65, 2, FALSE))</f>
        <v>53.06</v>
      </c>
      <c r="S6056" s="3">
        <f>Table1[[#This Row],[Generation (TWh)]]*10^9*VLOOKUP(Table1[[#This Row],[Turbine/Engine Technology]],Technology_HR!$A$2:$B$11,2,FALSE)*10^-6</f>
        <v>1539789</v>
      </c>
      <c r="T6056" s="5">
        <f>Table1[[#This Row],[Fuel Consumption (mmBtu)]]*Table1[[#This Row],[Emission Factor (kg CO2/ mmBtu)]]*10^3</f>
        <v>81701204340</v>
      </c>
      <c r="U6056" s="3">
        <f>Table1[[#This Row],[Emissions (g CO2)]]/(Table1[[#This Row],[Generation (TWh)]]*10^9)</f>
        <v>472.23399999999998</v>
      </c>
    </row>
    <row r="6057" spans="1:21" x14ac:dyDescent="0.35">
      <c r="A6057" t="s">
        <v>1665</v>
      </c>
      <c r="B6057" t="s">
        <v>3242</v>
      </c>
      <c r="C6057" t="str">
        <f>SUBSTITUTE(Table1[[#This Row],[Fuel]],", ",",")</f>
        <v>fossil gas: lng</v>
      </c>
      <c r="D6057" t="s">
        <v>3242</v>
      </c>
      <c r="H6057" t="s">
        <v>3438</v>
      </c>
      <c r="I6057">
        <v>695</v>
      </c>
      <c r="J6057" t="s">
        <v>3450</v>
      </c>
      <c r="K6057" t="s">
        <v>29</v>
      </c>
      <c r="L6057" t="s">
        <v>29</v>
      </c>
      <c r="M6057" t="s">
        <v>29</v>
      </c>
      <c r="N6057">
        <v>17.098852000000001</v>
      </c>
      <c r="O6057">
        <v>94.477525999999997</v>
      </c>
      <c r="P6057" t="s">
        <v>3554</v>
      </c>
      <c r="Q6057" s="3">
        <f>Table1[[#This Row],[Capacity (MW)]]*0.395*8760*10^-6</f>
        <v>2.4048390000000004</v>
      </c>
      <c r="R6057" s="3" cm="1">
        <f t="array" ref="R6057">AVERAGE(VLOOKUP(_xlfn.TEXTSPLIT(Table1[[#This Row],[Fuel (no space after comma)]], ","), FuelList_Final_EF!$A$2:$B$65, 2, FALSE))</f>
        <v>67.685819715340017</v>
      </c>
      <c r="S6057" s="3">
        <f>Table1[[#This Row],[Generation (TWh)]]*10^9*VLOOKUP(Table1[[#This Row],[Turbine/Engine Technology]],Technology_HR!$A$2:$B$11,2,FALSE)*10^-6</f>
        <v>18154129.611000001</v>
      </c>
      <c r="T6057" s="5">
        <f>Table1[[#This Row],[Fuel Consumption (mmBtu)]]*Table1[[#This Row],[Emission Factor (kg CO2/ mmBtu)]]*10^3</f>
        <v>1228777143939.0618</v>
      </c>
      <c r="U6057" s="3">
        <f>Table1[[#This Row],[Emissions (g CO2)]]/(Table1[[#This Row],[Generation (TWh)]]*10^9)</f>
        <v>510.96025303110167</v>
      </c>
    </row>
    <row r="6058" spans="1:21" x14ac:dyDescent="0.35">
      <c r="A6058" t="s">
        <v>1666</v>
      </c>
      <c r="B6058" t="s">
        <v>3242</v>
      </c>
      <c r="C6058" t="str">
        <f>SUBSTITUTE(Table1[[#This Row],[Fuel]],", ",",")</f>
        <v>fossil gas: lng</v>
      </c>
      <c r="D6058" t="s">
        <v>3242</v>
      </c>
      <c r="H6058" t="s">
        <v>3438</v>
      </c>
      <c r="I6058">
        <v>695</v>
      </c>
      <c r="J6058" t="s">
        <v>3450</v>
      </c>
      <c r="K6058" t="s">
        <v>29</v>
      </c>
      <c r="L6058" t="s">
        <v>29</v>
      </c>
      <c r="M6058" t="s">
        <v>29</v>
      </c>
      <c r="N6058">
        <v>17.098852000000001</v>
      </c>
      <c r="O6058">
        <v>94.477525999999997</v>
      </c>
      <c r="P6058" t="s">
        <v>3554</v>
      </c>
      <c r="Q6058" s="3">
        <f>Table1[[#This Row],[Capacity (MW)]]*0.395*8760*10^-6</f>
        <v>2.4048390000000004</v>
      </c>
      <c r="R6058" s="3" cm="1">
        <f t="array" ref="R6058">AVERAGE(VLOOKUP(_xlfn.TEXTSPLIT(Table1[[#This Row],[Fuel (no space after comma)]], ","), FuelList_Final_EF!$A$2:$B$65, 2, FALSE))</f>
        <v>67.685819715340017</v>
      </c>
      <c r="S6058" s="3">
        <f>Table1[[#This Row],[Generation (TWh)]]*10^9*VLOOKUP(Table1[[#This Row],[Turbine/Engine Technology]],Technology_HR!$A$2:$B$11,2,FALSE)*10^-6</f>
        <v>18154129.611000001</v>
      </c>
      <c r="T6058" s="5">
        <f>Table1[[#This Row],[Fuel Consumption (mmBtu)]]*Table1[[#This Row],[Emission Factor (kg CO2/ mmBtu)]]*10^3</f>
        <v>1228777143939.0618</v>
      </c>
      <c r="U6058" s="3">
        <f>Table1[[#This Row],[Emissions (g CO2)]]/(Table1[[#This Row],[Generation (TWh)]]*10^9)</f>
        <v>510.96025303110167</v>
      </c>
    </row>
    <row r="6059" spans="1:21" x14ac:dyDescent="0.35">
      <c r="A6059" t="s">
        <v>1660</v>
      </c>
      <c r="B6059" t="s">
        <v>3242</v>
      </c>
      <c r="C6059" t="str">
        <f>SUBSTITUTE(Table1[[#This Row],[Fuel]],", ",",")</f>
        <v>fossil gas: lng</v>
      </c>
      <c r="D6059" t="s">
        <v>3242</v>
      </c>
      <c r="H6059" t="s">
        <v>3438</v>
      </c>
      <c r="I6059">
        <v>1390</v>
      </c>
      <c r="J6059" t="s">
        <v>3450</v>
      </c>
      <c r="K6059" t="s">
        <v>29</v>
      </c>
      <c r="L6059" t="s">
        <v>29</v>
      </c>
      <c r="M6059" t="s">
        <v>29</v>
      </c>
      <c r="N6059">
        <v>17.098852000000001</v>
      </c>
      <c r="O6059">
        <v>94.477525999999997</v>
      </c>
      <c r="P6059" t="s">
        <v>3554</v>
      </c>
      <c r="Q6059" s="3">
        <f>Table1[[#This Row],[Capacity (MW)]]*0.395*8760*10^-6</f>
        <v>4.8096780000000008</v>
      </c>
      <c r="R6059" s="3" cm="1">
        <f t="array" ref="R6059">AVERAGE(VLOOKUP(_xlfn.TEXTSPLIT(Table1[[#This Row],[Fuel (no space after comma)]], ","), FuelList_Final_EF!$A$2:$B$65, 2, FALSE))</f>
        <v>67.685819715340017</v>
      </c>
      <c r="S6059" s="3">
        <f>Table1[[#This Row],[Generation (TWh)]]*10^9*VLOOKUP(Table1[[#This Row],[Turbine/Engine Technology]],Technology_HR!$A$2:$B$11,2,FALSE)*10^-6</f>
        <v>36308259.222000003</v>
      </c>
      <c r="T6059" s="5">
        <f>Table1[[#This Row],[Fuel Consumption (mmBtu)]]*Table1[[#This Row],[Emission Factor (kg CO2/ mmBtu)]]*10^3</f>
        <v>2457554287878.1235</v>
      </c>
      <c r="U6059" s="3">
        <f>Table1[[#This Row],[Emissions (g CO2)]]/(Table1[[#This Row],[Generation (TWh)]]*10^9)</f>
        <v>510.96025303110167</v>
      </c>
    </row>
    <row r="6060" spans="1:21" x14ac:dyDescent="0.35">
      <c r="A6060" t="s">
        <v>1667</v>
      </c>
      <c r="B6060" t="s">
        <v>3239</v>
      </c>
      <c r="C6060" t="str">
        <f>SUBSTITUTE(Table1[[#This Row],[Fuel]],", ",",")</f>
        <v>fossil gas: natural gas</v>
      </c>
      <c r="D6060" t="s">
        <v>3239</v>
      </c>
      <c r="H6060" t="s">
        <v>59</v>
      </c>
      <c r="I6060">
        <v>305</v>
      </c>
      <c r="J6060" t="s">
        <v>3451</v>
      </c>
      <c r="K6060" t="s">
        <v>29</v>
      </c>
      <c r="L6060" t="s">
        <v>29</v>
      </c>
      <c r="M6060" t="s">
        <v>29</v>
      </c>
      <c r="N6060">
        <v>12.452054</v>
      </c>
      <c r="O6060">
        <v>98.586309</v>
      </c>
      <c r="P6060" t="s">
        <v>3554</v>
      </c>
      <c r="Q6060" s="3">
        <f>Table1[[#This Row],[Capacity (MW)]]*0.395*8760*10^-6</f>
        <v>1.055361</v>
      </c>
      <c r="R6060" s="3" cm="1">
        <f t="array" ref="R6060">AVERAGE(VLOOKUP(_xlfn.TEXTSPLIT(Table1[[#This Row],[Fuel (no space after comma)]], ","), FuelList_Final_EF!$A$2:$B$65, 2, FALSE))</f>
        <v>53.06</v>
      </c>
      <c r="S6060" s="3">
        <f>Table1[[#This Row],[Generation (TWh)]]*10^9*VLOOKUP(Table1[[#This Row],[Turbine/Engine Technology]],Technology_HR!$A$2:$B$11,2,FALSE)*10^-6</f>
        <v>8754747.1754999999</v>
      </c>
      <c r="T6060" s="5">
        <f>Table1[[#This Row],[Fuel Consumption (mmBtu)]]*Table1[[#This Row],[Emission Factor (kg CO2/ mmBtu)]]*10^3</f>
        <v>464526885132.03003</v>
      </c>
      <c r="U6060" s="3">
        <f>Table1[[#This Row],[Emissions (g CO2)]]/(Table1[[#This Row],[Generation (TWh)]]*10^9)</f>
        <v>440.15923000000004</v>
      </c>
    </row>
    <row r="6061" spans="1:21" x14ac:dyDescent="0.35">
      <c r="A6061" t="s">
        <v>1653</v>
      </c>
      <c r="B6061" t="s">
        <v>3239</v>
      </c>
      <c r="C6061" t="str">
        <f>SUBSTITUTE(Table1[[#This Row],[Fuel]],", ",",")</f>
        <v>fossil gas: natural gas</v>
      </c>
      <c r="D6061" t="s">
        <v>3239</v>
      </c>
      <c r="H6061" t="s">
        <v>59</v>
      </c>
      <c r="I6061">
        <v>305</v>
      </c>
      <c r="J6061" t="s">
        <v>3451</v>
      </c>
      <c r="K6061" t="s">
        <v>29</v>
      </c>
      <c r="L6061" t="s">
        <v>29</v>
      </c>
      <c r="M6061" t="s">
        <v>29</v>
      </c>
      <c r="N6061">
        <v>12.452054</v>
      </c>
      <c r="O6061">
        <v>98.586309</v>
      </c>
      <c r="P6061" t="s">
        <v>3554</v>
      </c>
      <c r="Q6061" s="3">
        <f>Table1[[#This Row],[Capacity (MW)]]*0.395*8760*10^-6</f>
        <v>1.055361</v>
      </c>
      <c r="R6061" s="3" cm="1">
        <f t="array" ref="R6061">AVERAGE(VLOOKUP(_xlfn.TEXTSPLIT(Table1[[#This Row],[Fuel (no space after comma)]], ","), FuelList_Final_EF!$A$2:$B$65, 2, FALSE))</f>
        <v>53.06</v>
      </c>
      <c r="S6061" s="3">
        <f>Table1[[#This Row],[Generation (TWh)]]*10^9*VLOOKUP(Table1[[#This Row],[Turbine/Engine Technology]],Technology_HR!$A$2:$B$11,2,FALSE)*10^-6</f>
        <v>8754747.1754999999</v>
      </c>
      <c r="T6061" s="5">
        <f>Table1[[#This Row],[Fuel Consumption (mmBtu)]]*Table1[[#This Row],[Emission Factor (kg CO2/ mmBtu)]]*10^3</f>
        <v>464526885132.03003</v>
      </c>
      <c r="U6061" s="3">
        <f>Table1[[#This Row],[Emissions (g CO2)]]/(Table1[[#This Row],[Generation (TWh)]]*10^9)</f>
        <v>440.15923000000004</v>
      </c>
    </row>
    <row r="6062" spans="1:21" x14ac:dyDescent="0.35">
      <c r="A6062" t="s">
        <v>1658</v>
      </c>
      <c r="B6062" t="s">
        <v>3239</v>
      </c>
      <c r="C6062" t="str">
        <f>SUBSTITUTE(Table1[[#This Row],[Fuel]],", ",",")</f>
        <v>fossil gas: natural gas</v>
      </c>
      <c r="D6062" t="s">
        <v>3239</v>
      </c>
      <c r="H6062" t="s">
        <v>3437</v>
      </c>
      <c r="I6062">
        <v>109.7</v>
      </c>
      <c r="J6062" t="s">
        <v>3446</v>
      </c>
      <c r="K6062">
        <v>2019</v>
      </c>
      <c r="L6062" t="s">
        <v>29</v>
      </c>
      <c r="M6062" t="s">
        <v>29</v>
      </c>
      <c r="N6062">
        <v>21.389597999999999</v>
      </c>
      <c r="O6062">
        <v>95.375904000000006</v>
      </c>
      <c r="P6062" t="s">
        <v>3554</v>
      </c>
      <c r="Q6062" s="3">
        <f>Table1[[#This Row],[Capacity (MW)]]*0.395*8760*10^-6</f>
        <v>0.37958394000000006</v>
      </c>
      <c r="R6062" s="3" cm="1">
        <f t="array" ref="R6062">AVERAGE(VLOOKUP(_xlfn.TEXTSPLIT(Table1[[#This Row],[Fuel (no space after comma)]], ","), FuelList_Final_EF!$A$2:$B$65, 2, FALSE))</f>
        <v>53.06</v>
      </c>
      <c r="S6062" s="3">
        <f>Table1[[#This Row],[Generation (TWh)]]*10^9*VLOOKUP(Table1[[#This Row],[Turbine/Engine Technology]],Technology_HR!$A$2:$B$11,2,FALSE)*10^-6</f>
        <v>3378297.0660000001</v>
      </c>
      <c r="T6062" s="5">
        <f>Table1[[#This Row],[Fuel Consumption (mmBtu)]]*Table1[[#This Row],[Emission Factor (kg CO2/ mmBtu)]]*10^3</f>
        <v>179252442321.95999</v>
      </c>
      <c r="U6062" s="3">
        <f>Table1[[#This Row],[Emissions (g CO2)]]/(Table1[[#This Row],[Generation (TWh)]]*10^9)</f>
        <v>472.23399999999992</v>
      </c>
    </row>
    <row r="6063" spans="1:21" x14ac:dyDescent="0.35">
      <c r="A6063" t="s">
        <v>1668</v>
      </c>
      <c r="B6063" t="s">
        <v>3239</v>
      </c>
      <c r="C6063" t="str">
        <f>SUBSTITUTE(Table1[[#This Row],[Fuel]],", ",",")</f>
        <v>fossil gas: natural gas</v>
      </c>
      <c r="D6063" t="s">
        <v>3239</v>
      </c>
      <c r="H6063" t="s">
        <v>3438</v>
      </c>
      <c r="I6063">
        <v>225</v>
      </c>
      <c r="J6063" t="s">
        <v>3446</v>
      </c>
      <c r="K6063">
        <v>2018</v>
      </c>
      <c r="L6063" t="s">
        <v>29</v>
      </c>
      <c r="M6063" t="s">
        <v>29</v>
      </c>
      <c r="N6063">
        <v>21.386872</v>
      </c>
      <c r="O6063">
        <v>95.376655999999997</v>
      </c>
      <c r="P6063" t="s">
        <v>3554</v>
      </c>
      <c r="Q6063" s="3">
        <f>Table1[[#This Row],[Capacity (MW)]]*0.395*8760*10^-6</f>
        <v>0.77854499999999993</v>
      </c>
      <c r="R6063" s="3" cm="1">
        <f t="array" ref="R6063">AVERAGE(VLOOKUP(_xlfn.TEXTSPLIT(Table1[[#This Row],[Fuel (no space after comma)]], ","), FuelList_Final_EF!$A$2:$B$65, 2, FALSE))</f>
        <v>53.06</v>
      </c>
      <c r="S6063" s="3">
        <f>Table1[[#This Row],[Generation (TWh)]]*10^9*VLOOKUP(Table1[[#This Row],[Turbine/Engine Technology]],Technology_HR!$A$2:$B$11,2,FALSE)*10^-6</f>
        <v>5877236.2049999991</v>
      </c>
      <c r="T6063" s="5">
        <f>Table1[[#This Row],[Fuel Consumption (mmBtu)]]*Table1[[#This Row],[Emission Factor (kg CO2/ mmBtu)]]*10^3</f>
        <v>311846153037.29999</v>
      </c>
      <c r="U6063" s="3">
        <f>Table1[[#This Row],[Emissions (g CO2)]]/(Table1[[#This Row],[Generation (TWh)]]*10^9)</f>
        <v>400.54994000000005</v>
      </c>
    </row>
    <row r="6064" spans="1:21" x14ac:dyDescent="0.35">
      <c r="A6064" t="s">
        <v>1668</v>
      </c>
      <c r="B6064" t="s">
        <v>3239</v>
      </c>
      <c r="C6064" t="str">
        <f>SUBSTITUTE(Table1[[#This Row],[Fuel]],", ",",")</f>
        <v>fossil gas: natural gas</v>
      </c>
      <c r="D6064" t="s">
        <v>3239</v>
      </c>
      <c r="H6064" t="s">
        <v>59</v>
      </c>
      <c r="I6064">
        <v>200</v>
      </c>
      <c r="J6064" t="s">
        <v>3450</v>
      </c>
      <c r="K6064" t="s">
        <v>29</v>
      </c>
      <c r="L6064" t="s">
        <v>29</v>
      </c>
      <c r="M6064" t="s">
        <v>29</v>
      </c>
      <c r="N6064">
        <v>21.386872</v>
      </c>
      <c r="O6064">
        <v>95.376655999999997</v>
      </c>
      <c r="P6064" t="s">
        <v>3554</v>
      </c>
      <c r="Q6064" s="3">
        <f>Table1[[#This Row],[Capacity (MW)]]*0.395*8760*10^-6</f>
        <v>0.69203999999999999</v>
      </c>
      <c r="R6064" s="3" cm="1">
        <f t="array" ref="R6064">AVERAGE(VLOOKUP(_xlfn.TEXTSPLIT(Table1[[#This Row],[Fuel (no space after comma)]], ","), FuelList_Final_EF!$A$2:$B$65, 2, FALSE))</f>
        <v>53.06</v>
      </c>
      <c r="S6064" s="3">
        <f>Table1[[#This Row],[Generation (TWh)]]*10^9*VLOOKUP(Table1[[#This Row],[Turbine/Engine Technology]],Technology_HR!$A$2:$B$11,2,FALSE)*10^-6</f>
        <v>5740817.8199999994</v>
      </c>
      <c r="T6064" s="5">
        <f>Table1[[#This Row],[Fuel Consumption (mmBtu)]]*Table1[[#This Row],[Emission Factor (kg CO2/ mmBtu)]]*10^3</f>
        <v>304607793529.19995</v>
      </c>
      <c r="U6064" s="3">
        <f>Table1[[#This Row],[Emissions (g CO2)]]/(Table1[[#This Row],[Generation (TWh)]]*10^9)</f>
        <v>440.15922999999992</v>
      </c>
    </row>
    <row r="6065" spans="1:21" x14ac:dyDescent="0.35">
      <c r="A6065" t="s">
        <v>1669</v>
      </c>
      <c r="B6065" t="s">
        <v>3239</v>
      </c>
      <c r="C6065" t="str">
        <f>SUBSTITUTE(Table1[[#This Row],[Fuel]],", ",",")</f>
        <v>fossil gas: natural gas</v>
      </c>
      <c r="D6065" t="s">
        <v>3239</v>
      </c>
      <c r="H6065" t="s">
        <v>3438</v>
      </c>
      <c r="I6065">
        <v>34.979999999999997</v>
      </c>
      <c r="J6065" t="s">
        <v>3446</v>
      </c>
      <c r="K6065">
        <v>2018</v>
      </c>
      <c r="L6065" t="s">
        <v>29</v>
      </c>
      <c r="M6065" t="s">
        <v>29</v>
      </c>
      <c r="N6065">
        <v>16.812192</v>
      </c>
      <c r="O6065">
        <v>96.226074999999994</v>
      </c>
      <c r="P6065" t="s">
        <v>3554</v>
      </c>
      <c r="Q6065" s="3">
        <f>Table1[[#This Row],[Capacity (MW)]]*0.395*8760*10^-6</f>
        <v>0.121037796</v>
      </c>
      <c r="R6065" s="3" cm="1">
        <f t="array" ref="R6065">AVERAGE(VLOOKUP(_xlfn.TEXTSPLIT(Table1[[#This Row],[Fuel (no space after comma)]], ","), FuelList_Final_EF!$A$2:$B$65, 2, FALSE))</f>
        <v>53.06</v>
      </c>
      <c r="S6065" s="3">
        <f>Table1[[#This Row],[Generation (TWh)]]*10^9*VLOOKUP(Table1[[#This Row],[Turbine/Engine Technology]],Technology_HR!$A$2:$B$11,2,FALSE)*10^-6</f>
        <v>913714.32200399996</v>
      </c>
      <c r="T6065" s="5">
        <f>Table1[[#This Row],[Fuel Consumption (mmBtu)]]*Table1[[#This Row],[Emission Factor (kg CO2/ mmBtu)]]*10^3</f>
        <v>48481681925.532234</v>
      </c>
      <c r="U6065" s="3">
        <f>Table1[[#This Row],[Emissions (g CO2)]]/(Table1[[#This Row],[Generation (TWh)]]*10^9)</f>
        <v>400.54993999999994</v>
      </c>
    </row>
    <row r="6066" spans="1:21" x14ac:dyDescent="0.35">
      <c r="A6066" t="s">
        <v>1670</v>
      </c>
      <c r="B6066" t="s">
        <v>3239</v>
      </c>
      <c r="C6066" t="str">
        <f>SUBSTITUTE(Table1[[#This Row],[Fuel]],", ",",")</f>
        <v>fossil gas: natural gas</v>
      </c>
      <c r="D6066" t="s">
        <v>3239</v>
      </c>
      <c r="H6066" t="s">
        <v>3438</v>
      </c>
      <c r="I6066">
        <v>34.979999999999997</v>
      </c>
      <c r="J6066" t="s">
        <v>3446</v>
      </c>
      <c r="K6066">
        <v>2018</v>
      </c>
      <c r="L6066" t="s">
        <v>29</v>
      </c>
      <c r="M6066" t="s">
        <v>29</v>
      </c>
      <c r="N6066">
        <v>16.812192</v>
      </c>
      <c r="O6066">
        <v>96.226074999999994</v>
      </c>
      <c r="P6066" t="s">
        <v>3554</v>
      </c>
      <c r="Q6066" s="3">
        <f>Table1[[#This Row],[Capacity (MW)]]*0.395*8760*10^-6</f>
        <v>0.121037796</v>
      </c>
      <c r="R6066" s="3" cm="1">
        <f t="array" ref="R6066">AVERAGE(VLOOKUP(_xlfn.TEXTSPLIT(Table1[[#This Row],[Fuel (no space after comma)]], ","), FuelList_Final_EF!$A$2:$B$65, 2, FALSE))</f>
        <v>53.06</v>
      </c>
      <c r="S6066" s="3">
        <f>Table1[[#This Row],[Generation (TWh)]]*10^9*VLOOKUP(Table1[[#This Row],[Turbine/Engine Technology]],Technology_HR!$A$2:$B$11,2,FALSE)*10^-6</f>
        <v>913714.32200399996</v>
      </c>
      <c r="T6066" s="5">
        <f>Table1[[#This Row],[Fuel Consumption (mmBtu)]]*Table1[[#This Row],[Emission Factor (kg CO2/ mmBtu)]]*10^3</f>
        <v>48481681925.532234</v>
      </c>
      <c r="U6066" s="3">
        <f>Table1[[#This Row],[Emissions (g CO2)]]/(Table1[[#This Row],[Generation (TWh)]]*10^9)</f>
        <v>400.54993999999994</v>
      </c>
    </row>
    <row r="6067" spans="1:21" x14ac:dyDescent="0.35">
      <c r="A6067" t="s">
        <v>1671</v>
      </c>
      <c r="B6067" t="s">
        <v>3239</v>
      </c>
      <c r="C6067" t="str">
        <f>SUBSTITUTE(Table1[[#This Row],[Fuel]],", ",",")</f>
        <v>fossil gas: natural gas</v>
      </c>
      <c r="D6067" t="s">
        <v>3239</v>
      </c>
      <c r="H6067" t="s">
        <v>3438</v>
      </c>
      <c r="I6067">
        <v>36.04</v>
      </c>
      <c r="J6067" t="s">
        <v>3446</v>
      </c>
      <c r="K6067">
        <v>2018</v>
      </c>
      <c r="L6067" t="s">
        <v>29</v>
      </c>
      <c r="M6067" t="s">
        <v>29</v>
      </c>
      <c r="N6067">
        <v>16.812192</v>
      </c>
      <c r="O6067">
        <v>96.226074999999994</v>
      </c>
      <c r="P6067" t="s">
        <v>3554</v>
      </c>
      <c r="Q6067" s="3">
        <f>Table1[[#This Row],[Capacity (MW)]]*0.395*8760*10^-6</f>
        <v>0.124705608</v>
      </c>
      <c r="R6067" s="3" cm="1">
        <f t="array" ref="R6067">AVERAGE(VLOOKUP(_xlfn.TEXTSPLIT(Table1[[#This Row],[Fuel (no space after comma)]], ","), FuelList_Final_EF!$A$2:$B$65, 2, FALSE))</f>
        <v>53.06</v>
      </c>
      <c r="S6067" s="3">
        <f>Table1[[#This Row],[Generation (TWh)]]*10^9*VLOOKUP(Table1[[#This Row],[Turbine/Engine Technology]],Technology_HR!$A$2:$B$11,2,FALSE)*10^-6</f>
        <v>941402.63479199994</v>
      </c>
      <c r="T6067" s="5">
        <f>Table1[[#This Row],[Fuel Consumption (mmBtu)]]*Table1[[#This Row],[Emission Factor (kg CO2/ mmBtu)]]*10^3</f>
        <v>49950823802.063515</v>
      </c>
      <c r="U6067" s="3">
        <f>Table1[[#This Row],[Emissions (g CO2)]]/(Table1[[#This Row],[Generation (TWh)]]*10^9)</f>
        <v>400.54993999999994</v>
      </c>
    </row>
    <row r="6068" spans="1:21" x14ac:dyDescent="0.35">
      <c r="A6068" t="s">
        <v>1658</v>
      </c>
      <c r="B6068" t="s">
        <v>3242</v>
      </c>
      <c r="C6068" t="str">
        <f>SUBSTITUTE(Table1[[#This Row],[Fuel]],", ",",")</f>
        <v>fossil gas: lng</v>
      </c>
      <c r="D6068" t="s">
        <v>3242</v>
      </c>
      <c r="H6068" t="s">
        <v>3437</v>
      </c>
      <c r="I6068">
        <v>477</v>
      </c>
      <c r="J6068" t="s">
        <v>3448</v>
      </c>
      <c r="K6068">
        <v>2020</v>
      </c>
      <c r="L6068" t="s">
        <v>29</v>
      </c>
      <c r="M6068" t="s">
        <v>29</v>
      </c>
      <c r="N6068">
        <v>16.824725999999998</v>
      </c>
      <c r="O6068">
        <v>96.224450000000004</v>
      </c>
      <c r="P6068" t="s">
        <v>3554</v>
      </c>
      <c r="Q6068" s="3">
        <f>Table1[[#This Row],[Capacity (MW)]]*0.395*8760*10^-6</f>
        <v>1.6505154</v>
      </c>
      <c r="R6068" s="3" cm="1">
        <f t="array" ref="R6068">AVERAGE(VLOOKUP(_xlfn.TEXTSPLIT(Table1[[#This Row],[Fuel (no space after comma)]], ","), FuelList_Final_EF!$A$2:$B$65, 2, FALSE))</f>
        <v>67.685819715340017</v>
      </c>
      <c r="S6068" s="3">
        <f>Table1[[#This Row],[Generation (TWh)]]*10^9*VLOOKUP(Table1[[#This Row],[Turbine/Engine Technology]],Technology_HR!$A$2:$B$11,2,FALSE)*10^-6</f>
        <v>14689587.059999999</v>
      </c>
      <c r="T6068" s="5">
        <f>Table1[[#This Row],[Fuel Consumption (mmBtu)]]*Table1[[#This Row],[Emission Factor (kg CO2/ mmBtu)]]*10^3</f>
        <v>994276741435.95142</v>
      </c>
      <c r="U6068" s="3">
        <f>Table1[[#This Row],[Emissions (g CO2)]]/(Table1[[#This Row],[Generation (TWh)]]*10^9)</f>
        <v>602.40379546652605</v>
      </c>
    </row>
    <row r="6069" spans="1:21" x14ac:dyDescent="0.35">
      <c r="A6069" t="s">
        <v>1652</v>
      </c>
      <c r="B6069" t="s">
        <v>3239</v>
      </c>
      <c r="C6069" t="str">
        <f>SUBSTITUTE(Table1[[#This Row],[Fuel]],", ",",")</f>
        <v>fossil gas: natural gas</v>
      </c>
      <c r="D6069" t="s">
        <v>3239</v>
      </c>
      <c r="H6069" t="s">
        <v>3438</v>
      </c>
      <c r="I6069">
        <v>92</v>
      </c>
      <c r="J6069" t="s">
        <v>3446</v>
      </c>
      <c r="K6069">
        <v>1997</v>
      </c>
      <c r="L6069" t="s">
        <v>29</v>
      </c>
      <c r="M6069" t="s">
        <v>29</v>
      </c>
      <c r="N6069">
        <v>16.809999999999999</v>
      </c>
      <c r="O6069">
        <v>96.225999999999999</v>
      </c>
      <c r="P6069" t="s">
        <v>3554</v>
      </c>
      <c r="Q6069" s="3">
        <f>Table1[[#This Row],[Capacity (MW)]]*0.395*8760*10^-6</f>
        <v>0.31833840000000002</v>
      </c>
      <c r="R6069" s="3" cm="1">
        <f t="array" ref="R6069">AVERAGE(VLOOKUP(_xlfn.TEXTSPLIT(Table1[[#This Row],[Fuel (no space after comma)]], ","), FuelList_Final_EF!$A$2:$B$65, 2, FALSE))</f>
        <v>53.06</v>
      </c>
      <c r="S6069" s="3">
        <f>Table1[[#This Row],[Generation (TWh)]]*10^9*VLOOKUP(Table1[[#This Row],[Turbine/Engine Technology]],Technology_HR!$A$2:$B$11,2,FALSE)*10^-6</f>
        <v>2403136.5815999997</v>
      </c>
      <c r="T6069" s="5">
        <f>Table1[[#This Row],[Fuel Consumption (mmBtu)]]*Table1[[#This Row],[Emission Factor (kg CO2/ mmBtu)]]*10^3</f>
        <v>127510427019.69598</v>
      </c>
      <c r="U6069" s="3">
        <f>Table1[[#This Row],[Emissions (g CO2)]]/(Table1[[#This Row],[Generation (TWh)]]*10^9)</f>
        <v>400.54993999999994</v>
      </c>
    </row>
    <row r="6070" spans="1:21" x14ac:dyDescent="0.35">
      <c r="A6070" t="s">
        <v>1658</v>
      </c>
      <c r="B6070" t="s">
        <v>3242</v>
      </c>
      <c r="C6070" t="str">
        <f>SUBSTITUTE(Table1[[#This Row],[Fuel]],", ",",")</f>
        <v>fossil gas: lng</v>
      </c>
      <c r="D6070" t="s">
        <v>3242</v>
      </c>
      <c r="H6070" t="s">
        <v>3437</v>
      </c>
      <c r="I6070">
        <v>350</v>
      </c>
      <c r="J6070" t="s">
        <v>3448</v>
      </c>
      <c r="K6070">
        <v>2016</v>
      </c>
      <c r="L6070" t="s">
        <v>29</v>
      </c>
      <c r="M6070" t="s">
        <v>29</v>
      </c>
      <c r="N6070">
        <v>16.664256000000002</v>
      </c>
      <c r="O6070">
        <v>96.264736999999997</v>
      </c>
      <c r="P6070" t="s">
        <v>3554</v>
      </c>
      <c r="Q6070" s="3">
        <f>Table1[[#This Row],[Capacity (MW)]]*0.395*8760*10^-6</f>
        <v>1.2110699999999999</v>
      </c>
      <c r="R6070" s="3" cm="1">
        <f t="array" ref="R6070">AVERAGE(VLOOKUP(_xlfn.TEXTSPLIT(Table1[[#This Row],[Fuel (no space after comma)]], ","), FuelList_Final_EF!$A$2:$B$65, 2, FALSE))</f>
        <v>67.685819715340017</v>
      </c>
      <c r="S6070" s="3">
        <f>Table1[[#This Row],[Generation (TWh)]]*10^9*VLOOKUP(Table1[[#This Row],[Turbine/Engine Technology]],Technology_HR!$A$2:$B$11,2,FALSE)*10^-6</f>
        <v>10778522.999999998</v>
      </c>
      <c r="T6070" s="5">
        <f>Table1[[#This Row],[Fuel Consumption (mmBtu)]]*Table1[[#This Row],[Emission Factor (kg CO2/ mmBtu)]]*10^3</f>
        <v>729553164575.64563</v>
      </c>
      <c r="U6070" s="3">
        <f>Table1[[#This Row],[Emissions (g CO2)]]/(Table1[[#This Row],[Generation (TWh)]]*10^9)</f>
        <v>602.40379546652616</v>
      </c>
    </row>
    <row r="6071" spans="1:21" x14ac:dyDescent="0.35">
      <c r="A6071" t="s">
        <v>1652</v>
      </c>
      <c r="B6071" t="s">
        <v>3239</v>
      </c>
      <c r="C6071" t="str">
        <f>SUBSTITUTE(Table1[[#This Row],[Fuel]],", ",",")</f>
        <v>fossil gas: natural gas</v>
      </c>
      <c r="D6071" t="s">
        <v>3239</v>
      </c>
      <c r="H6071" t="s">
        <v>3438</v>
      </c>
      <c r="I6071">
        <v>119</v>
      </c>
      <c r="J6071" t="s">
        <v>3446</v>
      </c>
      <c r="K6071">
        <v>2019</v>
      </c>
      <c r="L6071" t="s">
        <v>29</v>
      </c>
      <c r="M6071" t="s">
        <v>29</v>
      </c>
      <c r="N6071">
        <v>16.964053</v>
      </c>
      <c r="O6071">
        <v>97.406649999999999</v>
      </c>
      <c r="P6071" t="s">
        <v>3554</v>
      </c>
      <c r="Q6071" s="3">
        <f>Table1[[#This Row],[Capacity (MW)]]*0.395*8760*10^-6</f>
        <v>0.41176380000000001</v>
      </c>
      <c r="R6071" s="3" cm="1">
        <f t="array" ref="R6071">AVERAGE(VLOOKUP(_xlfn.TEXTSPLIT(Table1[[#This Row],[Fuel (no space after comma)]], ","), FuelList_Final_EF!$A$2:$B$65, 2, FALSE))</f>
        <v>53.06</v>
      </c>
      <c r="S6071" s="3">
        <f>Table1[[#This Row],[Generation (TWh)]]*10^9*VLOOKUP(Table1[[#This Row],[Turbine/Engine Technology]],Technology_HR!$A$2:$B$11,2,FALSE)*10^-6</f>
        <v>3108404.9261999996</v>
      </c>
      <c r="T6071" s="5">
        <f>Table1[[#This Row],[Fuel Consumption (mmBtu)]]*Table1[[#This Row],[Emission Factor (kg CO2/ mmBtu)]]*10^3</f>
        <v>164931965384.172</v>
      </c>
      <c r="U6071" s="3">
        <f>Table1[[#This Row],[Emissions (g CO2)]]/(Table1[[#This Row],[Generation (TWh)]]*10^9)</f>
        <v>400.54993999999999</v>
      </c>
    </row>
    <row r="6072" spans="1:21" x14ac:dyDescent="0.35">
      <c r="A6072" t="s">
        <v>101</v>
      </c>
      <c r="B6072" t="s">
        <v>3242</v>
      </c>
      <c r="C6072" t="str">
        <f>SUBSTITUTE(Table1[[#This Row],[Fuel]],", ",",")</f>
        <v>fossil gas: lng</v>
      </c>
      <c r="D6072" t="s">
        <v>3242</v>
      </c>
      <c r="H6072" t="s">
        <v>3438</v>
      </c>
      <c r="I6072">
        <v>312.5</v>
      </c>
      <c r="J6072" t="s">
        <v>3447</v>
      </c>
      <c r="K6072">
        <v>2025</v>
      </c>
      <c r="L6072" t="s">
        <v>29</v>
      </c>
      <c r="M6072" t="s">
        <v>29</v>
      </c>
      <c r="N6072">
        <v>16.658501999999999</v>
      </c>
      <c r="O6072">
        <v>96.262303000000003</v>
      </c>
      <c r="P6072" t="s">
        <v>3554</v>
      </c>
      <c r="Q6072" s="3">
        <f>Table1[[#This Row],[Capacity (MW)]]*0.395*8760*10^-6</f>
        <v>1.0813124999999999</v>
      </c>
      <c r="R6072" s="3" cm="1">
        <f t="array" ref="R6072">AVERAGE(VLOOKUP(_xlfn.TEXTSPLIT(Table1[[#This Row],[Fuel (no space after comma)]], ","), FuelList_Final_EF!$A$2:$B$65, 2, FALSE))</f>
        <v>67.685819715340017</v>
      </c>
      <c r="S6072" s="3">
        <f>Table1[[#This Row],[Generation (TWh)]]*10^9*VLOOKUP(Table1[[#This Row],[Turbine/Engine Technology]],Technology_HR!$A$2:$B$11,2,FALSE)*10^-6</f>
        <v>8162828.0625</v>
      </c>
      <c r="T6072" s="5">
        <f>Table1[[#This Row],[Fuel Consumption (mmBtu)]]*Table1[[#This Row],[Emission Factor (kg CO2/ mmBtu)]]*10^3</f>
        <v>552507708605.69324</v>
      </c>
      <c r="U6072" s="3">
        <f>Table1[[#This Row],[Emissions (g CO2)]]/(Table1[[#This Row],[Generation (TWh)]]*10^9)</f>
        <v>510.96025303110179</v>
      </c>
    </row>
    <row r="6073" spans="1:21" x14ac:dyDescent="0.35">
      <c r="A6073" t="s">
        <v>1672</v>
      </c>
      <c r="B6073" t="s">
        <v>3242</v>
      </c>
      <c r="C6073" t="str">
        <f>SUBSTITUTE(Table1[[#This Row],[Fuel]],", ",",")</f>
        <v>fossil gas: lng</v>
      </c>
      <c r="D6073" t="s">
        <v>3242</v>
      </c>
      <c r="H6073" t="s">
        <v>3438</v>
      </c>
      <c r="I6073">
        <v>1250</v>
      </c>
      <c r="J6073" t="s">
        <v>3447</v>
      </c>
      <c r="K6073">
        <v>2025</v>
      </c>
      <c r="L6073" t="s">
        <v>29</v>
      </c>
      <c r="M6073" t="s">
        <v>29</v>
      </c>
      <c r="N6073">
        <v>16.658501999999999</v>
      </c>
      <c r="O6073">
        <v>96.262303000000003</v>
      </c>
      <c r="P6073" t="s">
        <v>3554</v>
      </c>
      <c r="Q6073" s="3">
        <f>Table1[[#This Row],[Capacity (MW)]]*0.395*8760*10^-6</f>
        <v>4.3252499999999996</v>
      </c>
      <c r="R6073" s="3" cm="1">
        <f t="array" ref="R6073">AVERAGE(VLOOKUP(_xlfn.TEXTSPLIT(Table1[[#This Row],[Fuel (no space after comma)]], ","), FuelList_Final_EF!$A$2:$B$65, 2, FALSE))</f>
        <v>67.685819715340017</v>
      </c>
      <c r="S6073" s="3">
        <f>Table1[[#This Row],[Generation (TWh)]]*10^9*VLOOKUP(Table1[[#This Row],[Turbine/Engine Technology]],Technology_HR!$A$2:$B$11,2,FALSE)*10^-6</f>
        <v>32651312.25</v>
      </c>
      <c r="T6073" s="5">
        <f>Table1[[#This Row],[Fuel Consumption (mmBtu)]]*Table1[[#This Row],[Emission Factor (kg CO2/ mmBtu)]]*10^3</f>
        <v>2210030834422.7729</v>
      </c>
      <c r="U6073" s="3">
        <f>Table1[[#This Row],[Emissions (g CO2)]]/(Table1[[#This Row],[Generation (TWh)]]*10^9)</f>
        <v>510.96025303110179</v>
      </c>
    </row>
    <row r="6074" spans="1:21" x14ac:dyDescent="0.35">
      <c r="A6074" t="s">
        <v>1673</v>
      </c>
      <c r="B6074" t="s">
        <v>3242</v>
      </c>
      <c r="C6074" t="str">
        <f>SUBSTITUTE(Table1[[#This Row],[Fuel]],", ",",")</f>
        <v>fossil gas: lng</v>
      </c>
      <c r="D6074" t="s">
        <v>3242</v>
      </c>
      <c r="H6074" t="s">
        <v>3438</v>
      </c>
      <c r="I6074">
        <v>625</v>
      </c>
      <c r="J6074" t="s">
        <v>3447</v>
      </c>
      <c r="K6074">
        <v>2025</v>
      </c>
      <c r="L6074" t="s">
        <v>29</v>
      </c>
      <c r="M6074" t="s">
        <v>29</v>
      </c>
      <c r="N6074">
        <v>16.658501999999999</v>
      </c>
      <c r="O6074">
        <v>96.262303000000003</v>
      </c>
      <c r="P6074" t="s">
        <v>3554</v>
      </c>
      <c r="Q6074" s="3">
        <f>Table1[[#This Row],[Capacity (MW)]]*0.395*8760*10^-6</f>
        <v>2.1626249999999998</v>
      </c>
      <c r="R6074" s="3" cm="1">
        <f t="array" ref="R6074">AVERAGE(VLOOKUP(_xlfn.TEXTSPLIT(Table1[[#This Row],[Fuel (no space after comma)]], ","), FuelList_Final_EF!$A$2:$B$65, 2, FALSE))</f>
        <v>67.685819715340017</v>
      </c>
      <c r="S6074" s="3">
        <f>Table1[[#This Row],[Generation (TWh)]]*10^9*VLOOKUP(Table1[[#This Row],[Turbine/Engine Technology]],Technology_HR!$A$2:$B$11,2,FALSE)*10^-6</f>
        <v>16325656.125</v>
      </c>
      <c r="T6074" s="5">
        <f>Table1[[#This Row],[Fuel Consumption (mmBtu)]]*Table1[[#This Row],[Emission Factor (kg CO2/ mmBtu)]]*10^3</f>
        <v>1105015417211.3865</v>
      </c>
      <c r="U6074" s="3">
        <f>Table1[[#This Row],[Emissions (g CO2)]]/(Table1[[#This Row],[Generation (TWh)]]*10^9)</f>
        <v>510.96025303110179</v>
      </c>
    </row>
    <row r="6075" spans="1:21" x14ac:dyDescent="0.35">
      <c r="A6075" t="s">
        <v>1674</v>
      </c>
      <c r="B6075" t="s">
        <v>3242</v>
      </c>
      <c r="C6075" t="str">
        <f>SUBSTITUTE(Table1[[#This Row],[Fuel]],", ",",")</f>
        <v>fossil gas: lng</v>
      </c>
      <c r="D6075" t="s">
        <v>3242</v>
      </c>
      <c r="H6075" t="s">
        <v>3438</v>
      </c>
      <c r="I6075">
        <v>312.5</v>
      </c>
      <c r="J6075" t="s">
        <v>3447</v>
      </c>
      <c r="K6075">
        <v>2025</v>
      </c>
      <c r="L6075" t="s">
        <v>29</v>
      </c>
      <c r="M6075" t="s">
        <v>29</v>
      </c>
      <c r="N6075">
        <v>16.658501999999999</v>
      </c>
      <c r="O6075">
        <v>96.262303000000003</v>
      </c>
      <c r="P6075" t="s">
        <v>3554</v>
      </c>
      <c r="Q6075" s="3">
        <f>Table1[[#This Row],[Capacity (MW)]]*0.395*8760*10^-6</f>
        <v>1.0813124999999999</v>
      </c>
      <c r="R6075" s="3" cm="1">
        <f t="array" ref="R6075">AVERAGE(VLOOKUP(_xlfn.TEXTSPLIT(Table1[[#This Row],[Fuel (no space after comma)]], ","), FuelList_Final_EF!$A$2:$B$65, 2, FALSE))</f>
        <v>67.685819715340017</v>
      </c>
      <c r="S6075" s="3">
        <f>Table1[[#This Row],[Generation (TWh)]]*10^9*VLOOKUP(Table1[[#This Row],[Turbine/Engine Technology]],Technology_HR!$A$2:$B$11,2,FALSE)*10^-6</f>
        <v>8162828.0625</v>
      </c>
      <c r="T6075" s="5">
        <f>Table1[[#This Row],[Fuel Consumption (mmBtu)]]*Table1[[#This Row],[Emission Factor (kg CO2/ mmBtu)]]*10^3</f>
        <v>552507708605.69324</v>
      </c>
      <c r="U6075" s="3">
        <f>Table1[[#This Row],[Emissions (g CO2)]]/(Table1[[#This Row],[Generation (TWh)]]*10^9)</f>
        <v>510.96025303110179</v>
      </c>
    </row>
    <row r="6076" spans="1:21" x14ac:dyDescent="0.35">
      <c r="A6076" t="s">
        <v>1657</v>
      </c>
      <c r="B6076" t="s">
        <v>3239</v>
      </c>
      <c r="C6076" t="str">
        <f>SUBSTITUTE(Table1[[#This Row],[Fuel]],", ",",")</f>
        <v>fossil gas: natural gas</v>
      </c>
      <c r="D6076" t="s">
        <v>3239</v>
      </c>
      <c r="H6076" t="s">
        <v>59</v>
      </c>
      <c r="I6076">
        <v>600</v>
      </c>
      <c r="J6076" t="s">
        <v>3445</v>
      </c>
      <c r="K6076" t="s">
        <v>29</v>
      </c>
      <c r="L6076" t="s">
        <v>29</v>
      </c>
      <c r="M6076" t="s">
        <v>29</v>
      </c>
      <c r="N6076">
        <v>17.002855</v>
      </c>
      <c r="O6076">
        <v>96.301237999999998</v>
      </c>
      <c r="P6076" t="s">
        <v>3554</v>
      </c>
      <c r="Q6076" s="3">
        <f>Table1[[#This Row],[Capacity (MW)]]*0.395*8760*10^-6</f>
        <v>2.07612</v>
      </c>
      <c r="R6076" s="3" cm="1">
        <f t="array" ref="R6076">AVERAGE(VLOOKUP(_xlfn.TEXTSPLIT(Table1[[#This Row],[Fuel (no space after comma)]], ","), FuelList_Final_EF!$A$2:$B$65, 2, FALSE))</f>
        <v>53.06</v>
      </c>
      <c r="S6076" s="3">
        <f>Table1[[#This Row],[Generation (TWh)]]*10^9*VLOOKUP(Table1[[#This Row],[Turbine/Engine Technology]],Technology_HR!$A$2:$B$11,2,FALSE)*10^-6</f>
        <v>17222453.460000001</v>
      </c>
      <c r="T6076" s="5">
        <f>Table1[[#This Row],[Fuel Consumption (mmBtu)]]*Table1[[#This Row],[Emission Factor (kg CO2/ mmBtu)]]*10^3</f>
        <v>913823380587.6001</v>
      </c>
      <c r="U6076" s="3">
        <f>Table1[[#This Row],[Emissions (g CO2)]]/(Table1[[#This Row],[Generation (TWh)]]*10^9)</f>
        <v>440.15923000000004</v>
      </c>
    </row>
    <row r="6077" spans="1:21" x14ac:dyDescent="0.35">
      <c r="A6077" t="s">
        <v>1675</v>
      </c>
      <c r="B6077" t="s">
        <v>3239</v>
      </c>
      <c r="C6077" t="str">
        <f>SUBSTITUTE(Table1[[#This Row],[Fuel]],", ",",")</f>
        <v>fossil gas: natural gas</v>
      </c>
      <c r="D6077" t="s">
        <v>3239</v>
      </c>
      <c r="H6077" t="s">
        <v>3437</v>
      </c>
      <c r="I6077">
        <v>52</v>
      </c>
      <c r="J6077" t="s">
        <v>3446</v>
      </c>
      <c r="K6077">
        <v>2014</v>
      </c>
      <c r="L6077" t="s">
        <v>29</v>
      </c>
      <c r="M6077" t="s">
        <v>29</v>
      </c>
      <c r="N6077">
        <v>16.899999999999999</v>
      </c>
      <c r="O6077">
        <v>96.088999999999999</v>
      </c>
      <c r="P6077" t="s">
        <v>3554</v>
      </c>
      <c r="Q6077" s="3">
        <f>Table1[[#This Row],[Capacity (MW)]]*0.395*8760*10^-6</f>
        <v>0.17993039999999999</v>
      </c>
      <c r="R6077" s="3" cm="1">
        <f t="array" ref="R6077">AVERAGE(VLOOKUP(_xlfn.TEXTSPLIT(Table1[[#This Row],[Fuel (no space after comma)]], ","), FuelList_Final_EF!$A$2:$B$65, 2, FALSE))</f>
        <v>53.06</v>
      </c>
      <c r="S6077" s="3">
        <f>Table1[[#This Row],[Generation (TWh)]]*10^9*VLOOKUP(Table1[[#This Row],[Turbine/Engine Technology]],Technology_HR!$A$2:$B$11,2,FALSE)*10^-6</f>
        <v>1601380.5599999998</v>
      </c>
      <c r="T6077" s="5">
        <f>Table1[[#This Row],[Fuel Consumption (mmBtu)]]*Table1[[#This Row],[Emission Factor (kg CO2/ mmBtu)]]*10^3</f>
        <v>84969252513.599991</v>
      </c>
      <c r="U6077" s="3">
        <f>Table1[[#This Row],[Emissions (g CO2)]]/(Table1[[#This Row],[Generation (TWh)]]*10^9)</f>
        <v>472.23399999999992</v>
      </c>
    </row>
    <row r="6078" spans="1:21" x14ac:dyDescent="0.35">
      <c r="A6078" t="s">
        <v>1676</v>
      </c>
      <c r="B6078" t="s">
        <v>3239</v>
      </c>
      <c r="C6078" t="str">
        <f>SUBSTITUTE(Table1[[#This Row],[Fuel]],", ",",")</f>
        <v>fossil gas: natural gas</v>
      </c>
      <c r="D6078" t="s">
        <v>3239</v>
      </c>
      <c r="H6078" t="s">
        <v>3438</v>
      </c>
      <c r="I6078">
        <v>300</v>
      </c>
      <c r="J6078" t="s">
        <v>3445</v>
      </c>
      <c r="K6078" t="s">
        <v>29</v>
      </c>
      <c r="L6078" t="s">
        <v>29</v>
      </c>
      <c r="M6078" t="s">
        <v>29</v>
      </c>
      <c r="N6078">
        <v>16.899999999999999</v>
      </c>
      <c r="O6078">
        <v>96.088999999999999</v>
      </c>
      <c r="P6078" t="s">
        <v>3554</v>
      </c>
      <c r="Q6078" s="3">
        <f>Table1[[#This Row],[Capacity (MW)]]*0.395*8760*10^-6</f>
        <v>1.03806</v>
      </c>
      <c r="R6078" s="3" cm="1">
        <f t="array" ref="R6078">AVERAGE(VLOOKUP(_xlfn.TEXTSPLIT(Table1[[#This Row],[Fuel (no space after comma)]], ","), FuelList_Final_EF!$A$2:$B$65, 2, FALSE))</f>
        <v>53.06</v>
      </c>
      <c r="S6078" s="3">
        <f>Table1[[#This Row],[Generation (TWh)]]*10^9*VLOOKUP(Table1[[#This Row],[Turbine/Engine Technology]],Technology_HR!$A$2:$B$11,2,FALSE)*10^-6</f>
        <v>7836314.9399999995</v>
      </c>
      <c r="T6078" s="5">
        <f>Table1[[#This Row],[Fuel Consumption (mmBtu)]]*Table1[[#This Row],[Emission Factor (kg CO2/ mmBtu)]]*10^3</f>
        <v>415794870716.39996</v>
      </c>
      <c r="U6078" s="3">
        <f>Table1[[#This Row],[Emissions (g CO2)]]/(Table1[[#This Row],[Generation (TWh)]]*10^9)</f>
        <v>400.54993999999999</v>
      </c>
    </row>
    <row r="6079" spans="1:21" x14ac:dyDescent="0.35">
      <c r="A6079" t="s">
        <v>1652</v>
      </c>
      <c r="B6079" t="s">
        <v>3239</v>
      </c>
      <c r="C6079" t="str">
        <f>SUBSTITUTE(Table1[[#This Row],[Fuel]],", ",",")</f>
        <v>fossil gas: natural gas</v>
      </c>
      <c r="D6079" t="s">
        <v>3239</v>
      </c>
      <c r="H6079" t="s">
        <v>3436</v>
      </c>
      <c r="I6079">
        <v>120</v>
      </c>
      <c r="J6079" t="s">
        <v>3446</v>
      </c>
      <c r="K6079">
        <v>2014</v>
      </c>
      <c r="L6079" t="s">
        <v>29</v>
      </c>
      <c r="M6079" t="s">
        <v>29</v>
      </c>
      <c r="N6079">
        <v>16.899999999999999</v>
      </c>
      <c r="O6079">
        <v>96.088999999999999</v>
      </c>
      <c r="P6079" t="s">
        <v>3554</v>
      </c>
      <c r="Q6079" s="3">
        <f>Table1[[#This Row],[Capacity (MW)]]*0.395*8760*10^-6</f>
        <v>0.41522400000000004</v>
      </c>
      <c r="R6079" s="3" cm="1">
        <f t="array" ref="R6079">AVERAGE(VLOOKUP(_xlfn.TEXTSPLIT(Table1[[#This Row],[Fuel (no space after comma)]], ","), FuelList_Final_EF!$A$2:$B$65, 2, FALSE))</f>
        <v>53.06</v>
      </c>
      <c r="S6079" s="3">
        <f>Table1[[#This Row],[Generation (TWh)]]*10^9*VLOOKUP(Table1[[#This Row],[Turbine/Engine Technology]],Technology_HR!$A$2:$B$11,2,FALSE)*10^-6</f>
        <v>4571616.2400000012</v>
      </c>
      <c r="T6079" s="5">
        <f>Table1[[#This Row],[Fuel Consumption (mmBtu)]]*Table1[[#This Row],[Emission Factor (kg CO2/ mmBtu)]]*10^3</f>
        <v>242569957694.40009</v>
      </c>
      <c r="U6079" s="3">
        <f>Table1[[#This Row],[Emissions (g CO2)]]/(Table1[[#This Row],[Generation (TWh)]]*10^9)</f>
        <v>584.19060000000013</v>
      </c>
    </row>
    <row r="6080" spans="1:21" x14ac:dyDescent="0.35">
      <c r="A6080" t="s">
        <v>1652</v>
      </c>
      <c r="B6080" t="s">
        <v>3239</v>
      </c>
      <c r="C6080" t="str">
        <f>SUBSTITUTE(Table1[[#This Row],[Fuel]],", ",",")</f>
        <v>fossil gas: natural gas</v>
      </c>
      <c r="D6080" t="s">
        <v>3239</v>
      </c>
      <c r="H6080" t="s">
        <v>3436</v>
      </c>
      <c r="I6080">
        <v>120</v>
      </c>
      <c r="J6080" t="s">
        <v>3446</v>
      </c>
      <c r="K6080">
        <v>2014</v>
      </c>
      <c r="L6080" t="s">
        <v>29</v>
      </c>
      <c r="M6080" t="s">
        <v>29</v>
      </c>
      <c r="N6080">
        <v>16.899999999999999</v>
      </c>
      <c r="O6080">
        <v>96.088999999999999</v>
      </c>
      <c r="P6080" t="s">
        <v>3554</v>
      </c>
      <c r="Q6080" s="3">
        <f>Table1[[#This Row],[Capacity (MW)]]*0.395*8760*10^-6</f>
        <v>0.41522400000000004</v>
      </c>
      <c r="R6080" s="3" cm="1">
        <f t="array" ref="R6080">AVERAGE(VLOOKUP(_xlfn.TEXTSPLIT(Table1[[#This Row],[Fuel (no space after comma)]], ","), FuelList_Final_EF!$A$2:$B$65, 2, FALSE))</f>
        <v>53.06</v>
      </c>
      <c r="S6080" s="3">
        <f>Table1[[#This Row],[Generation (TWh)]]*10^9*VLOOKUP(Table1[[#This Row],[Turbine/Engine Technology]],Technology_HR!$A$2:$B$11,2,FALSE)*10^-6</f>
        <v>4571616.2400000012</v>
      </c>
      <c r="T6080" s="5">
        <f>Table1[[#This Row],[Fuel Consumption (mmBtu)]]*Table1[[#This Row],[Emission Factor (kg CO2/ mmBtu)]]*10^3</f>
        <v>242569957694.40009</v>
      </c>
      <c r="U6080" s="3">
        <f>Table1[[#This Row],[Emissions (g CO2)]]/(Table1[[#This Row],[Generation (TWh)]]*10^9)</f>
        <v>584.19060000000013</v>
      </c>
    </row>
    <row r="6081" spans="1:21" x14ac:dyDescent="0.35">
      <c r="A6081" t="s">
        <v>1677</v>
      </c>
      <c r="B6081" t="s">
        <v>3242</v>
      </c>
      <c r="C6081" t="str">
        <f>SUBSTITUTE(Table1[[#This Row],[Fuel]],", ",",")</f>
        <v>fossil gas: lng</v>
      </c>
      <c r="D6081" t="s">
        <v>3242</v>
      </c>
      <c r="H6081" t="s">
        <v>59</v>
      </c>
      <c r="I6081">
        <v>250</v>
      </c>
      <c r="J6081" t="s">
        <v>3452</v>
      </c>
      <c r="K6081" t="s">
        <v>29</v>
      </c>
      <c r="L6081" t="s">
        <v>29</v>
      </c>
      <c r="M6081" t="s">
        <v>29</v>
      </c>
      <c r="N6081">
        <v>-22.416667</v>
      </c>
      <c r="O6081">
        <v>14.966666999999999</v>
      </c>
      <c r="P6081" t="s">
        <v>3555</v>
      </c>
      <c r="Q6081" s="3">
        <f>Table1[[#This Row],[Capacity (MW)]]*0.395*8760*10^-6</f>
        <v>0.86504999999999999</v>
      </c>
      <c r="R6081" s="3" cm="1">
        <f t="array" ref="R6081">AVERAGE(VLOOKUP(_xlfn.TEXTSPLIT(Table1[[#This Row],[Fuel (no space after comma)]], ","), FuelList_Final_EF!$A$2:$B$65, 2, FALSE))</f>
        <v>67.685819715340017</v>
      </c>
      <c r="S6081" s="3">
        <f>Table1[[#This Row],[Generation (TWh)]]*10^9*VLOOKUP(Table1[[#This Row],[Turbine/Engine Technology]],Technology_HR!$A$2:$B$11,2,FALSE)*10^-6</f>
        <v>7176022.2749999994</v>
      </c>
      <c r="T6081" s="5">
        <f>Table1[[#This Row],[Fuel Consumption (mmBtu)]]*Table1[[#This Row],[Emission Factor (kg CO2/ mmBtu)]]*10^3</f>
        <v>485714949978.91406</v>
      </c>
      <c r="U6081" s="3">
        <f>Table1[[#This Row],[Emissions (g CO2)]]/(Table1[[#This Row],[Generation (TWh)]]*10^9)</f>
        <v>561.48771744860301</v>
      </c>
    </row>
    <row r="6082" spans="1:21" x14ac:dyDescent="0.35">
      <c r="A6082" t="s">
        <v>1677</v>
      </c>
      <c r="B6082" t="s">
        <v>3239</v>
      </c>
      <c r="C6082" t="str">
        <f>SUBSTITUTE(Table1[[#This Row],[Fuel]],", ",",")</f>
        <v>fossil gas: natural gas</v>
      </c>
      <c r="D6082" t="s">
        <v>3239</v>
      </c>
      <c r="H6082" t="s">
        <v>3438</v>
      </c>
      <c r="I6082">
        <v>475</v>
      </c>
      <c r="J6082" t="s">
        <v>3447</v>
      </c>
      <c r="K6082">
        <v>2027</v>
      </c>
      <c r="L6082" t="s">
        <v>29</v>
      </c>
      <c r="M6082" t="s">
        <v>29</v>
      </c>
      <c r="N6082">
        <v>-28.450437999999998</v>
      </c>
      <c r="O6082">
        <v>16.246312</v>
      </c>
      <c r="P6082" t="s">
        <v>3555</v>
      </c>
      <c r="Q6082" s="3">
        <f>Table1[[#This Row],[Capacity (MW)]]*0.395*8760*10^-6</f>
        <v>1.6435949999999999</v>
      </c>
      <c r="R6082" s="3" cm="1">
        <f t="array" ref="R6082">AVERAGE(VLOOKUP(_xlfn.TEXTSPLIT(Table1[[#This Row],[Fuel (no space after comma)]], ","), FuelList_Final_EF!$A$2:$B$65, 2, FALSE))</f>
        <v>53.06</v>
      </c>
      <c r="S6082" s="3">
        <f>Table1[[#This Row],[Generation (TWh)]]*10^9*VLOOKUP(Table1[[#This Row],[Turbine/Engine Technology]],Technology_HR!$A$2:$B$11,2,FALSE)*10^-6</f>
        <v>12407498.654999999</v>
      </c>
      <c r="T6082" s="5">
        <f>Table1[[#This Row],[Fuel Consumption (mmBtu)]]*Table1[[#This Row],[Emission Factor (kg CO2/ mmBtu)]]*10^3</f>
        <v>658341878634.30005</v>
      </c>
      <c r="U6082" s="3">
        <f>Table1[[#This Row],[Emissions (g CO2)]]/(Table1[[#This Row],[Generation (TWh)]]*10^9)</f>
        <v>400.54994000000005</v>
      </c>
    </row>
    <row r="6083" spans="1:21" x14ac:dyDescent="0.35">
      <c r="A6083" t="s">
        <v>1678</v>
      </c>
      <c r="B6083" t="s">
        <v>3239</v>
      </c>
      <c r="C6083" t="str">
        <f>SUBSTITUTE(Table1[[#This Row],[Fuel]],", ",",")</f>
        <v>fossil gas: natural gas</v>
      </c>
      <c r="D6083" t="s">
        <v>3239</v>
      </c>
      <c r="H6083" t="s">
        <v>3436</v>
      </c>
      <c r="I6083">
        <v>50</v>
      </c>
      <c r="J6083" t="s">
        <v>3446</v>
      </c>
      <c r="K6083">
        <v>1993</v>
      </c>
      <c r="L6083" t="s">
        <v>29</v>
      </c>
      <c r="M6083" t="s">
        <v>29</v>
      </c>
      <c r="N6083">
        <v>51.709479999999999</v>
      </c>
      <c r="O6083">
        <v>4.8428399999999998</v>
      </c>
      <c r="P6083" t="s">
        <v>3556</v>
      </c>
      <c r="Q6083" s="3">
        <f>Table1[[#This Row],[Capacity (MW)]]*0.395*8760*10^-6</f>
        <v>0.17301</v>
      </c>
      <c r="R6083" s="3" cm="1">
        <f t="array" ref="R6083">AVERAGE(VLOOKUP(_xlfn.TEXTSPLIT(Table1[[#This Row],[Fuel (no space after comma)]], ","), FuelList_Final_EF!$A$2:$B$65, 2, FALSE))</f>
        <v>53.06</v>
      </c>
      <c r="S6083" s="3">
        <f>Table1[[#This Row],[Generation (TWh)]]*10^9*VLOOKUP(Table1[[#This Row],[Turbine/Engine Technology]],Technology_HR!$A$2:$B$11,2,FALSE)*10^-6</f>
        <v>1904840.0999999999</v>
      </c>
      <c r="T6083" s="5">
        <f>Table1[[#This Row],[Fuel Consumption (mmBtu)]]*Table1[[#This Row],[Emission Factor (kg CO2/ mmBtu)]]*10^3</f>
        <v>101070815706</v>
      </c>
      <c r="U6083" s="3">
        <f>Table1[[#This Row],[Emissions (g CO2)]]/(Table1[[#This Row],[Generation (TWh)]]*10^9)</f>
        <v>584.19060000000002</v>
      </c>
    </row>
    <row r="6084" spans="1:21" x14ac:dyDescent="0.35">
      <c r="A6084" t="s">
        <v>1678</v>
      </c>
      <c r="B6084" t="s">
        <v>3239</v>
      </c>
      <c r="C6084" t="str">
        <f>SUBSTITUTE(Table1[[#This Row],[Fuel]],", ",",")</f>
        <v>fossil gas: natural gas</v>
      </c>
      <c r="D6084" t="s">
        <v>3239</v>
      </c>
      <c r="H6084" t="s">
        <v>3436</v>
      </c>
      <c r="I6084">
        <v>50</v>
      </c>
      <c r="J6084" t="s">
        <v>3446</v>
      </c>
      <c r="K6084">
        <v>1994</v>
      </c>
      <c r="L6084" t="s">
        <v>29</v>
      </c>
      <c r="M6084" t="s">
        <v>29</v>
      </c>
      <c r="N6084">
        <v>51.709479999999999</v>
      </c>
      <c r="O6084">
        <v>4.8428399999999998</v>
      </c>
      <c r="P6084" t="s">
        <v>3556</v>
      </c>
      <c r="Q6084" s="3">
        <f>Table1[[#This Row],[Capacity (MW)]]*0.395*8760*10^-6</f>
        <v>0.17301</v>
      </c>
      <c r="R6084" s="3" cm="1">
        <f t="array" ref="R6084">AVERAGE(VLOOKUP(_xlfn.TEXTSPLIT(Table1[[#This Row],[Fuel (no space after comma)]], ","), FuelList_Final_EF!$A$2:$B$65, 2, FALSE))</f>
        <v>53.06</v>
      </c>
      <c r="S6084" s="3">
        <f>Table1[[#This Row],[Generation (TWh)]]*10^9*VLOOKUP(Table1[[#This Row],[Turbine/Engine Technology]],Technology_HR!$A$2:$B$11,2,FALSE)*10^-6</f>
        <v>1904840.0999999999</v>
      </c>
      <c r="T6084" s="5">
        <f>Table1[[#This Row],[Fuel Consumption (mmBtu)]]*Table1[[#This Row],[Emission Factor (kg CO2/ mmBtu)]]*10^3</f>
        <v>101070815706</v>
      </c>
      <c r="U6084" s="3">
        <f>Table1[[#This Row],[Emissions (g CO2)]]/(Table1[[#This Row],[Generation (TWh)]]*10^9)</f>
        <v>584.19060000000002</v>
      </c>
    </row>
    <row r="6085" spans="1:21" x14ac:dyDescent="0.35">
      <c r="A6085" t="s">
        <v>1679</v>
      </c>
      <c r="B6085" t="s">
        <v>3239</v>
      </c>
      <c r="C6085" t="str">
        <f>SUBSTITUTE(Table1[[#This Row],[Fuel]],", ",",")</f>
        <v>fossil gas: natural gas</v>
      </c>
      <c r="D6085" t="s">
        <v>3239</v>
      </c>
      <c r="H6085" t="s">
        <v>3436</v>
      </c>
      <c r="I6085">
        <v>37</v>
      </c>
      <c r="J6085" t="s">
        <v>3446</v>
      </c>
      <c r="K6085">
        <v>1984</v>
      </c>
      <c r="L6085" t="s">
        <v>29</v>
      </c>
      <c r="M6085" t="s">
        <v>29</v>
      </c>
      <c r="N6085">
        <v>51.494999999999997</v>
      </c>
      <c r="O6085">
        <v>4.2916699999999999</v>
      </c>
      <c r="P6085" t="s">
        <v>3556</v>
      </c>
      <c r="Q6085" s="3">
        <f>Table1[[#This Row],[Capacity (MW)]]*0.395*8760*10^-6</f>
        <v>0.12802740000000001</v>
      </c>
      <c r="R6085" s="3" cm="1">
        <f t="array" ref="R6085">AVERAGE(VLOOKUP(_xlfn.TEXTSPLIT(Table1[[#This Row],[Fuel (no space after comma)]], ","), FuelList_Final_EF!$A$2:$B$65, 2, FALSE))</f>
        <v>53.06</v>
      </c>
      <c r="S6085" s="3">
        <f>Table1[[#This Row],[Generation (TWh)]]*10^9*VLOOKUP(Table1[[#This Row],[Turbine/Engine Technology]],Technology_HR!$A$2:$B$11,2,FALSE)*10^-6</f>
        <v>1409581.6740000001</v>
      </c>
      <c r="T6085" s="5">
        <f>Table1[[#This Row],[Fuel Consumption (mmBtu)]]*Table1[[#This Row],[Emission Factor (kg CO2/ mmBtu)]]*10^3</f>
        <v>74792403622.440018</v>
      </c>
      <c r="U6085" s="3">
        <f>Table1[[#This Row],[Emissions (g CO2)]]/(Table1[[#This Row],[Generation (TWh)]]*10^9)</f>
        <v>584.19060000000002</v>
      </c>
    </row>
    <row r="6086" spans="1:21" x14ac:dyDescent="0.35">
      <c r="A6086" t="s">
        <v>1679</v>
      </c>
      <c r="B6086" t="s">
        <v>3239</v>
      </c>
      <c r="C6086" t="str">
        <f>SUBSTITUTE(Table1[[#This Row],[Fuel]],", ",",")</f>
        <v>fossil gas: natural gas</v>
      </c>
      <c r="D6086" t="s">
        <v>3239</v>
      </c>
      <c r="H6086" t="s">
        <v>3436</v>
      </c>
      <c r="I6086">
        <v>40</v>
      </c>
      <c r="J6086" t="s">
        <v>3446</v>
      </c>
      <c r="K6086" t="s">
        <v>29</v>
      </c>
      <c r="L6086" t="s">
        <v>29</v>
      </c>
      <c r="M6086" t="s">
        <v>29</v>
      </c>
      <c r="N6086">
        <v>51.494999999999997</v>
      </c>
      <c r="O6086">
        <v>4.2916699999999999</v>
      </c>
      <c r="P6086" t="s">
        <v>3556</v>
      </c>
      <c r="Q6086" s="3">
        <f>Table1[[#This Row],[Capacity (MW)]]*0.395*8760*10^-6</f>
        <v>0.138408</v>
      </c>
      <c r="R6086" s="3" cm="1">
        <f t="array" ref="R6086">AVERAGE(VLOOKUP(_xlfn.TEXTSPLIT(Table1[[#This Row],[Fuel (no space after comma)]], ","), FuelList_Final_EF!$A$2:$B$65, 2, FALSE))</f>
        <v>53.06</v>
      </c>
      <c r="S6086" s="3">
        <f>Table1[[#This Row],[Generation (TWh)]]*10^9*VLOOKUP(Table1[[#This Row],[Turbine/Engine Technology]],Technology_HR!$A$2:$B$11,2,FALSE)*10^-6</f>
        <v>1523872.0799999998</v>
      </c>
      <c r="T6086" s="5">
        <f>Table1[[#This Row],[Fuel Consumption (mmBtu)]]*Table1[[#This Row],[Emission Factor (kg CO2/ mmBtu)]]*10^3</f>
        <v>80856652564.799988</v>
      </c>
      <c r="U6086" s="3">
        <f>Table1[[#This Row],[Emissions (g CO2)]]/(Table1[[#This Row],[Generation (TWh)]]*10^9)</f>
        <v>584.1905999999999</v>
      </c>
    </row>
    <row r="6087" spans="1:21" x14ac:dyDescent="0.35">
      <c r="A6087" t="s">
        <v>1680</v>
      </c>
      <c r="B6087" t="s">
        <v>3239</v>
      </c>
      <c r="C6087" t="str">
        <f>SUBSTITUTE(Table1[[#This Row],[Fuel]],", ",",")</f>
        <v>fossil gas: natural gas</v>
      </c>
      <c r="D6087" t="s">
        <v>3239</v>
      </c>
      <c r="H6087" t="s">
        <v>3438</v>
      </c>
      <c r="I6087">
        <v>332</v>
      </c>
      <c r="J6087" t="s">
        <v>3448</v>
      </c>
      <c r="K6087" t="s">
        <v>29</v>
      </c>
      <c r="L6087" t="s">
        <v>29</v>
      </c>
      <c r="M6087" t="s">
        <v>29</v>
      </c>
      <c r="N6087">
        <v>53.20975</v>
      </c>
      <c r="O6087">
        <v>6.0295899999999998</v>
      </c>
      <c r="P6087" t="s">
        <v>3556</v>
      </c>
      <c r="Q6087" s="3">
        <f>Table1[[#This Row],[Capacity (MW)]]*0.395*8760*10^-6</f>
        <v>1.1487864000000001</v>
      </c>
      <c r="R6087" s="3" cm="1">
        <f t="array" ref="R6087">AVERAGE(VLOOKUP(_xlfn.TEXTSPLIT(Table1[[#This Row],[Fuel (no space after comma)]], ","), FuelList_Final_EF!$A$2:$B$65, 2, FALSE))</f>
        <v>53.06</v>
      </c>
      <c r="S6087" s="3">
        <f>Table1[[#This Row],[Generation (TWh)]]*10^9*VLOOKUP(Table1[[#This Row],[Turbine/Engine Technology]],Technology_HR!$A$2:$B$11,2,FALSE)*10^-6</f>
        <v>8672188.5335999988</v>
      </c>
      <c r="T6087" s="5">
        <f>Table1[[#This Row],[Fuel Consumption (mmBtu)]]*Table1[[#This Row],[Emission Factor (kg CO2/ mmBtu)]]*10^3</f>
        <v>460146323592.81592</v>
      </c>
      <c r="U6087" s="3">
        <f>Table1[[#This Row],[Emissions (g CO2)]]/(Table1[[#This Row],[Generation (TWh)]]*10^9)</f>
        <v>400.54993999999994</v>
      </c>
    </row>
    <row r="6088" spans="1:21" x14ac:dyDescent="0.35">
      <c r="A6088" t="s">
        <v>1680</v>
      </c>
      <c r="B6088" t="s">
        <v>3239</v>
      </c>
      <c r="C6088" t="str">
        <f>SUBSTITUTE(Table1[[#This Row],[Fuel]],", ",",")</f>
        <v>fossil gas: natural gas</v>
      </c>
      <c r="D6088" t="s">
        <v>3239</v>
      </c>
      <c r="H6088" t="s">
        <v>3438</v>
      </c>
      <c r="I6088">
        <v>332</v>
      </c>
      <c r="J6088" t="s">
        <v>3448</v>
      </c>
      <c r="K6088" t="s">
        <v>29</v>
      </c>
      <c r="L6088" t="s">
        <v>29</v>
      </c>
      <c r="M6088" t="s">
        <v>29</v>
      </c>
      <c r="N6088">
        <v>53.20975</v>
      </c>
      <c r="O6088">
        <v>6.0295899999999998</v>
      </c>
      <c r="P6088" t="s">
        <v>3556</v>
      </c>
      <c r="Q6088" s="3">
        <f>Table1[[#This Row],[Capacity (MW)]]*0.395*8760*10^-6</f>
        <v>1.1487864000000001</v>
      </c>
      <c r="R6088" s="3" cm="1">
        <f t="array" ref="R6088">AVERAGE(VLOOKUP(_xlfn.TEXTSPLIT(Table1[[#This Row],[Fuel (no space after comma)]], ","), FuelList_Final_EF!$A$2:$B$65, 2, FALSE))</f>
        <v>53.06</v>
      </c>
      <c r="S6088" s="3">
        <f>Table1[[#This Row],[Generation (TWh)]]*10^9*VLOOKUP(Table1[[#This Row],[Turbine/Engine Technology]],Technology_HR!$A$2:$B$11,2,FALSE)*10^-6</f>
        <v>8672188.5335999988</v>
      </c>
      <c r="T6088" s="5">
        <f>Table1[[#This Row],[Fuel Consumption (mmBtu)]]*Table1[[#This Row],[Emission Factor (kg CO2/ mmBtu)]]*10^3</f>
        <v>460146323592.81592</v>
      </c>
      <c r="U6088" s="3">
        <f>Table1[[#This Row],[Emissions (g CO2)]]/(Table1[[#This Row],[Generation (TWh)]]*10^9)</f>
        <v>400.54993999999994</v>
      </c>
    </row>
    <row r="6089" spans="1:21" x14ac:dyDescent="0.35">
      <c r="A6089" t="s">
        <v>1680</v>
      </c>
      <c r="B6089" t="s">
        <v>3239</v>
      </c>
      <c r="C6089" t="str">
        <f>SUBSTITUTE(Table1[[#This Row],[Fuel]],", ",",")</f>
        <v>fossil gas: natural gas</v>
      </c>
      <c r="D6089" t="s">
        <v>3239</v>
      </c>
      <c r="H6089" t="s">
        <v>3436</v>
      </c>
      <c r="I6089">
        <v>72</v>
      </c>
      <c r="J6089" t="s">
        <v>3446</v>
      </c>
      <c r="K6089">
        <v>2019</v>
      </c>
      <c r="L6089" t="s">
        <v>29</v>
      </c>
      <c r="M6089" t="s">
        <v>29</v>
      </c>
      <c r="N6089">
        <v>53.20975</v>
      </c>
      <c r="O6089">
        <v>6.0295899999999998</v>
      </c>
      <c r="P6089" t="s">
        <v>3556</v>
      </c>
      <c r="Q6089" s="3">
        <f>Table1[[#This Row],[Capacity (MW)]]*0.395*8760*10^-6</f>
        <v>0.24913440000000001</v>
      </c>
      <c r="R6089" s="3" cm="1">
        <f t="array" ref="R6089">AVERAGE(VLOOKUP(_xlfn.TEXTSPLIT(Table1[[#This Row],[Fuel (no space after comma)]], ","), FuelList_Final_EF!$A$2:$B$65, 2, FALSE))</f>
        <v>53.06</v>
      </c>
      <c r="S6089" s="3">
        <f>Table1[[#This Row],[Generation (TWh)]]*10^9*VLOOKUP(Table1[[#This Row],[Turbine/Engine Technology]],Technology_HR!$A$2:$B$11,2,FALSE)*10^-6</f>
        <v>2742969.7439999999</v>
      </c>
      <c r="T6089" s="5">
        <f>Table1[[#This Row],[Fuel Consumption (mmBtu)]]*Table1[[#This Row],[Emission Factor (kg CO2/ mmBtu)]]*10^3</f>
        <v>145541974616.64001</v>
      </c>
      <c r="U6089" s="3">
        <f>Table1[[#This Row],[Emissions (g CO2)]]/(Table1[[#This Row],[Generation (TWh)]]*10^9)</f>
        <v>584.19060000000002</v>
      </c>
    </row>
    <row r="6090" spans="1:21" x14ac:dyDescent="0.35">
      <c r="A6090" t="s">
        <v>1680</v>
      </c>
      <c r="B6090" t="s">
        <v>3239</v>
      </c>
      <c r="C6090" t="str">
        <f>SUBSTITUTE(Table1[[#This Row],[Fuel]],", ",",")</f>
        <v>fossil gas: natural gas</v>
      </c>
      <c r="D6090" t="s">
        <v>3239</v>
      </c>
      <c r="H6090" t="s">
        <v>3436</v>
      </c>
      <c r="I6090">
        <v>72</v>
      </c>
      <c r="J6090" t="s">
        <v>3446</v>
      </c>
      <c r="K6090">
        <v>2019</v>
      </c>
      <c r="L6090" t="s">
        <v>29</v>
      </c>
      <c r="M6090" t="s">
        <v>29</v>
      </c>
      <c r="N6090">
        <v>53.20975</v>
      </c>
      <c r="O6090">
        <v>6.0295899999999998</v>
      </c>
      <c r="P6090" t="s">
        <v>3556</v>
      </c>
      <c r="Q6090" s="3">
        <f>Table1[[#This Row],[Capacity (MW)]]*0.395*8760*10^-6</f>
        <v>0.24913440000000001</v>
      </c>
      <c r="R6090" s="3" cm="1">
        <f t="array" ref="R6090">AVERAGE(VLOOKUP(_xlfn.TEXTSPLIT(Table1[[#This Row],[Fuel (no space after comma)]], ","), FuelList_Final_EF!$A$2:$B$65, 2, FALSE))</f>
        <v>53.06</v>
      </c>
      <c r="S6090" s="3">
        <f>Table1[[#This Row],[Generation (TWh)]]*10^9*VLOOKUP(Table1[[#This Row],[Turbine/Engine Technology]],Technology_HR!$A$2:$B$11,2,FALSE)*10^-6</f>
        <v>2742969.7439999999</v>
      </c>
      <c r="T6090" s="5">
        <f>Table1[[#This Row],[Fuel Consumption (mmBtu)]]*Table1[[#This Row],[Emission Factor (kg CO2/ mmBtu)]]*10^3</f>
        <v>145541974616.64001</v>
      </c>
      <c r="U6090" s="3">
        <f>Table1[[#This Row],[Emissions (g CO2)]]/(Table1[[#This Row],[Generation (TWh)]]*10^9)</f>
        <v>584.19060000000002</v>
      </c>
    </row>
    <row r="6091" spans="1:21" x14ac:dyDescent="0.35">
      <c r="A6091" t="s">
        <v>1681</v>
      </c>
      <c r="B6091" t="s">
        <v>3239</v>
      </c>
      <c r="C6091" t="str">
        <f>SUBSTITUTE(Table1[[#This Row],[Fuel]],", ",",")</f>
        <v>fossil gas: natural gas</v>
      </c>
      <c r="D6091" t="s">
        <v>3239</v>
      </c>
      <c r="H6091" t="s">
        <v>3438</v>
      </c>
      <c r="I6091">
        <v>72</v>
      </c>
      <c r="J6091" t="s">
        <v>3446</v>
      </c>
      <c r="K6091">
        <v>1995</v>
      </c>
      <c r="L6091" t="s">
        <v>29</v>
      </c>
      <c r="M6091" t="s">
        <v>29</v>
      </c>
      <c r="N6091">
        <v>52.120699999999999</v>
      </c>
      <c r="O6091">
        <v>6.5374100000000004</v>
      </c>
      <c r="P6091" t="s">
        <v>3556</v>
      </c>
      <c r="Q6091" s="3">
        <f>Table1[[#This Row],[Capacity (MW)]]*0.395*8760*10^-6</f>
        <v>0.24913440000000001</v>
      </c>
      <c r="R6091" s="3" cm="1">
        <f t="array" ref="R6091">AVERAGE(VLOOKUP(_xlfn.TEXTSPLIT(Table1[[#This Row],[Fuel (no space after comma)]], ","), FuelList_Final_EF!$A$2:$B$65, 2, FALSE))</f>
        <v>53.06</v>
      </c>
      <c r="S6091" s="3">
        <f>Table1[[#This Row],[Generation (TWh)]]*10^9*VLOOKUP(Table1[[#This Row],[Turbine/Engine Technology]],Technology_HR!$A$2:$B$11,2,FALSE)*10^-6</f>
        <v>1880715.5855999999</v>
      </c>
      <c r="T6091" s="5">
        <f>Table1[[#This Row],[Fuel Consumption (mmBtu)]]*Table1[[#This Row],[Emission Factor (kg CO2/ mmBtu)]]*10^3</f>
        <v>99790768971.936005</v>
      </c>
      <c r="U6091" s="3">
        <f>Table1[[#This Row],[Emissions (g CO2)]]/(Table1[[#This Row],[Generation (TWh)]]*10^9)</f>
        <v>400.54993999999999</v>
      </c>
    </row>
    <row r="6092" spans="1:21" x14ac:dyDescent="0.35">
      <c r="A6092" t="s">
        <v>944</v>
      </c>
      <c r="B6092" t="s">
        <v>3239</v>
      </c>
      <c r="C6092" t="str">
        <f>SUBSTITUTE(Table1[[#This Row],[Fuel]],", ",",")</f>
        <v>fossil gas: natural gas</v>
      </c>
      <c r="D6092" t="s">
        <v>3239</v>
      </c>
      <c r="H6092" t="s">
        <v>3438</v>
      </c>
      <c r="I6092">
        <v>45</v>
      </c>
      <c r="J6092" t="s">
        <v>3446</v>
      </c>
      <c r="K6092">
        <v>1994</v>
      </c>
      <c r="L6092" t="s">
        <v>29</v>
      </c>
      <c r="M6092" t="s">
        <v>29</v>
      </c>
      <c r="N6092">
        <v>51.885150000000003</v>
      </c>
      <c r="O6092">
        <v>4.2545000000000002</v>
      </c>
      <c r="P6092" t="s">
        <v>3556</v>
      </c>
      <c r="Q6092" s="3">
        <f>Table1[[#This Row],[Capacity (MW)]]*0.395*8760*10^-6</f>
        <v>0.15570900000000001</v>
      </c>
      <c r="R6092" s="3" cm="1">
        <f t="array" ref="R6092">AVERAGE(VLOOKUP(_xlfn.TEXTSPLIT(Table1[[#This Row],[Fuel (no space after comma)]], ","), FuelList_Final_EF!$A$2:$B$65, 2, FALSE))</f>
        <v>53.06</v>
      </c>
      <c r="S6092" s="3">
        <f>Table1[[#This Row],[Generation (TWh)]]*10^9*VLOOKUP(Table1[[#This Row],[Turbine/Engine Technology]],Technology_HR!$A$2:$B$11,2,FALSE)*10^-6</f>
        <v>1175447.2409999999</v>
      </c>
      <c r="T6092" s="5">
        <f>Table1[[#This Row],[Fuel Consumption (mmBtu)]]*Table1[[#This Row],[Emission Factor (kg CO2/ mmBtu)]]*10^3</f>
        <v>62369230607.459999</v>
      </c>
      <c r="U6092" s="3">
        <f>Table1[[#This Row],[Emissions (g CO2)]]/(Table1[[#This Row],[Generation (TWh)]]*10^9)</f>
        <v>400.54993999999999</v>
      </c>
    </row>
    <row r="6093" spans="1:21" x14ac:dyDescent="0.35">
      <c r="A6093" t="s">
        <v>1682</v>
      </c>
      <c r="B6093" t="s">
        <v>3239</v>
      </c>
      <c r="C6093" t="str">
        <f>SUBSTITUTE(Table1[[#This Row],[Fuel]],", ",",")</f>
        <v>fossil gas: natural gas</v>
      </c>
      <c r="D6093" t="s">
        <v>3239</v>
      </c>
      <c r="H6093" t="s">
        <v>3438</v>
      </c>
      <c r="I6093">
        <v>49</v>
      </c>
      <c r="J6093" t="s">
        <v>3446</v>
      </c>
      <c r="K6093">
        <v>1991</v>
      </c>
      <c r="L6093" t="s">
        <v>29</v>
      </c>
      <c r="M6093" t="s">
        <v>29</v>
      </c>
      <c r="N6093">
        <v>51.874090000000002</v>
      </c>
      <c r="O6093">
        <v>4.2957299999999998</v>
      </c>
      <c r="P6093" t="s">
        <v>3556</v>
      </c>
      <c r="Q6093" s="3">
        <f>Table1[[#This Row],[Capacity (MW)]]*0.395*8760*10^-6</f>
        <v>0.1695498</v>
      </c>
      <c r="R6093" s="3" cm="1">
        <f t="array" ref="R6093">AVERAGE(VLOOKUP(_xlfn.TEXTSPLIT(Table1[[#This Row],[Fuel (no space after comma)]], ","), FuelList_Final_EF!$A$2:$B$65, 2, FALSE))</f>
        <v>53.06</v>
      </c>
      <c r="S6093" s="3">
        <f>Table1[[#This Row],[Generation (TWh)]]*10^9*VLOOKUP(Table1[[#This Row],[Turbine/Engine Technology]],Technology_HR!$A$2:$B$11,2,FALSE)*10^-6</f>
        <v>1279931.4401999998</v>
      </c>
      <c r="T6093" s="5">
        <f>Table1[[#This Row],[Fuel Consumption (mmBtu)]]*Table1[[#This Row],[Emission Factor (kg CO2/ mmBtu)]]*10^3</f>
        <v>67913162217.011986</v>
      </c>
      <c r="U6093" s="3">
        <f>Table1[[#This Row],[Emissions (g CO2)]]/(Table1[[#This Row],[Generation (TWh)]]*10^9)</f>
        <v>400.54993999999994</v>
      </c>
    </row>
    <row r="6094" spans="1:21" x14ac:dyDescent="0.35">
      <c r="A6094" t="s">
        <v>1683</v>
      </c>
      <c r="B6094" t="s">
        <v>3239</v>
      </c>
      <c r="C6094" t="str">
        <f>SUBSTITUTE(Table1[[#This Row],[Fuel]],", ",",")</f>
        <v>fossil gas: natural gas</v>
      </c>
      <c r="D6094" t="s">
        <v>3239</v>
      </c>
      <c r="H6094" t="s">
        <v>3438</v>
      </c>
      <c r="I6094">
        <v>1304</v>
      </c>
      <c r="J6094" t="s">
        <v>3446</v>
      </c>
      <c r="K6094">
        <v>2012</v>
      </c>
      <c r="L6094" t="s">
        <v>29</v>
      </c>
      <c r="M6094" t="s">
        <v>29</v>
      </c>
      <c r="N6094">
        <v>51.154124000000003</v>
      </c>
      <c r="O6094">
        <v>5.9094559999999996</v>
      </c>
      <c r="P6094" t="s">
        <v>3556</v>
      </c>
      <c r="Q6094" s="3">
        <f>Table1[[#This Row],[Capacity (MW)]]*0.395*8760*10^-6</f>
        <v>4.5121008000000007</v>
      </c>
      <c r="R6094" s="3" cm="1">
        <f t="array" ref="R6094">AVERAGE(VLOOKUP(_xlfn.TEXTSPLIT(Table1[[#This Row],[Fuel (no space after comma)]], ","), FuelList_Final_EF!$A$2:$B$65, 2, FALSE))</f>
        <v>53.06</v>
      </c>
      <c r="S6094" s="3">
        <f>Table1[[#This Row],[Generation (TWh)]]*10^9*VLOOKUP(Table1[[#This Row],[Turbine/Engine Technology]],Technology_HR!$A$2:$B$11,2,FALSE)*10^-6</f>
        <v>34061848.939200006</v>
      </c>
      <c r="T6094" s="5">
        <f>Table1[[#This Row],[Fuel Consumption (mmBtu)]]*Table1[[#This Row],[Emission Factor (kg CO2/ mmBtu)]]*10^3</f>
        <v>1807321704713.9524</v>
      </c>
      <c r="U6094" s="3">
        <f>Table1[[#This Row],[Emissions (g CO2)]]/(Table1[[#This Row],[Generation (TWh)]]*10^9)</f>
        <v>400.54993999999999</v>
      </c>
    </row>
    <row r="6095" spans="1:21" x14ac:dyDescent="0.35">
      <c r="A6095" t="s">
        <v>1684</v>
      </c>
      <c r="B6095" t="s">
        <v>3239</v>
      </c>
      <c r="C6095" t="str">
        <f>SUBSTITUTE(Table1[[#This Row],[Fuel]],", ",",")</f>
        <v>fossil gas: natural gas</v>
      </c>
      <c r="D6095" t="s">
        <v>3239</v>
      </c>
      <c r="H6095" t="s">
        <v>3436</v>
      </c>
      <c r="I6095">
        <v>180</v>
      </c>
      <c r="J6095" t="s">
        <v>3446</v>
      </c>
      <c r="K6095">
        <v>1987</v>
      </c>
      <c r="L6095" t="s">
        <v>29</v>
      </c>
      <c r="M6095" t="s">
        <v>29</v>
      </c>
      <c r="N6095">
        <v>53.3185</v>
      </c>
      <c r="O6095">
        <v>6.9543999999999997</v>
      </c>
      <c r="P6095" t="s">
        <v>3556</v>
      </c>
      <c r="Q6095" s="3">
        <f>Table1[[#This Row],[Capacity (MW)]]*0.395*8760*10^-6</f>
        <v>0.62283600000000006</v>
      </c>
      <c r="R6095" s="3" cm="1">
        <f t="array" ref="R6095">AVERAGE(VLOOKUP(_xlfn.TEXTSPLIT(Table1[[#This Row],[Fuel (no space after comma)]], ","), FuelList_Final_EF!$A$2:$B$65, 2, FALSE))</f>
        <v>53.06</v>
      </c>
      <c r="S6095" s="3">
        <f>Table1[[#This Row],[Generation (TWh)]]*10^9*VLOOKUP(Table1[[#This Row],[Turbine/Engine Technology]],Technology_HR!$A$2:$B$11,2,FALSE)*10^-6</f>
        <v>6857424.3599999994</v>
      </c>
      <c r="T6095" s="5">
        <f>Table1[[#This Row],[Fuel Consumption (mmBtu)]]*Table1[[#This Row],[Emission Factor (kg CO2/ mmBtu)]]*10^3</f>
        <v>363854936541.59998</v>
      </c>
      <c r="U6095" s="3">
        <f>Table1[[#This Row],[Emissions (g CO2)]]/(Table1[[#This Row],[Generation (TWh)]]*10^9)</f>
        <v>584.1905999999999</v>
      </c>
    </row>
    <row r="6096" spans="1:21" x14ac:dyDescent="0.35">
      <c r="A6096" t="s">
        <v>1684</v>
      </c>
      <c r="B6096" t="s">
        <v>3239</v>
      </c>
      <c r="C6096" t="str">
        <f>SUBSTITUTE(Table1[[#This Row],[Fuel]],", ",",")</f>
        <v>fossil gas: natural gas</v>
      </c>
      <c r="D6096" t="s">
        <v>3239</v>
      </c>
      <c r="H6096" t="s">
        <v>3438</v>
      </c>
      <c r="I6096">
        <v>343</v>
      </c>
      <c r="J6096" t="s">
        <v>3446</v>
      </c>
      <c r="K6096">
        <v>1999</v>
      </c>
      <c r="L6096" t="s">
        <v>29</v>
      </c>
      <c r="M6096" t="s">
        <v>29</v>
      </c>
      <c r="N6096">
        <v>53.3185</v>
      </c>
      <c r="O6096">
        <v>6.9543999999999997</v>
      </c>
      <c r="P6096" t="s">
        <v>3556</v>
      </c>
      <c r="Q6096" s="3">
        <f>Table1[[#This Row],[Capacity (MW)]]*0.395*8760*10^-6</f>
        <v>1.1868486</v>
      </c>
      <c r="R6096" s="3" cm="1">
        <f t="array" ref="R6096">AVERAGE(VLOOKUP(_xlfn.TEXTSPLIT(Table1[[#This Row],[Fuel (no space after comma)]], ","), FuelList_Final_EF!$A$2:$B$65, 2, FALSE))</f>
        <v>53.06</v>
      </c>
      <c r="S6096" s="3">
        <f>Table1[[#This Row],[Generation (TWh)]]*10^9*VLOOKUP(Table1[[#This Row],[Turbine/Engine Technology]],Technology_HR!$A$2:$B$11,2,FALSE)*10^-6</f>
        <v>8959520.0813999996</v>
      </c>
      <c r="T6096" s="5">
        <f>Table1[[#This Row],[Fuel Consumption (mmBtu)]]*Table1[[#This Row],[Emission Factor (kg CO2/ mmBtu)]]*10^3</f>
        <v>475392135519.08398</v>
      </c>
      <c r="U6096" s="3">
        <f>Table1[[#This Row],[Emissions (g CO2)]]/(Table1[[#This Row],[Generation (TWh)]]*10^9)</f>
        <v>400.54993999999999</v>
      </c>
    </row>
    <row r="6097" spans="1:21" x14ac:dyDescent="0.35">
      <c r="A6097" t="s">
        <v>1145</v>
      </c>
      <c r="B6097" t="s">
        <v>3239</v>
      </c>
      <c r="C6097" t="str">
        <f>SUBSTITUTE(Table1[[#This Row],[Fuel]],", ",",")</f>
        <v>fossil gas: natural gas</v>
      </c>
      <c r="D6097" t="s">
        <v>3239</v>
      </c>
      <c r="H6097" t="s">
        <v>3438</v>
      </c>
      <c r="I6097">
        <v>112</v>
      </c>
      <c r="J6097" t="s">
        <v>3446</v>
      </c>
      <c r="K6097">
        <v>1982</v>
      </c>
      <c r="L6097" t="s">
        <v>29</v>
      </c>
      <c r="M6097" t="s">
        <v>29</v>
      </c>
      <c r="N6097">
        <v>52.076590000000003</v>
      </c>
      <c r="O6097">
        <v>4.2906500000000003</v>
      </c>
      <c r="P6097" t="s">
        <v>3556</v>
      </c>
      <c r="Q6097" s="3">
        <f>Table1[[#This Row],[Capacity (MW)]]*0.395*8760*10^-6</f>
        <v>0.38754240000000001</v>
      </c>
      <c r="R6097" s="3" cm="1">
        <f t="array" ref="R6097">AVERAGE(VLOOKUP(_xlfn.TEXTSPLIT(Table1[[#This Row],[Fuel (no space after comma)]], ","), FuelList_Final_EF!$A$2:$B$65, 2, FALSE))</f>
        <v>53.06</v>
      </c>
      <c r="S6097" s="3">
        <f>Table1[[#This Row],[Generation (TWh)]]*10^9*VLOOKUP(Table1[[#This Row],[Turbine/Engine Technology]],Technology_HR!$A$2:$B$11,2,FALSE)*10^-6</f>
        <v>2925557.5776</v>
      </c>
      <c r="T6097" s="5">
        <f>Table1[[#This Row],[Fuel Consumption (mmBtu)]]*Table1[[#This Row],[Emission Factor (kg CO2/ mmBtu)]]*10^3</f>
        <v>155230085067.45599</v>
      </c>
      <c r="U6097" s="3">
        <f>Table1[[#This Row],[Emissions (g CO2)]]/(Table1[[#This Row],[Generation (TWh)]]*10^9)</f>
        <v>400.54993999999999</v>
      </c>
    </row>
    <row r="6098" spans="1:21" x14ac:dyDescent="0.35">
      <c r="A6098" t="s">
        <v>1685</v>
      </c>
      <c r="B6098" t="s">
        <v>3239</v>
      </c>
      <c r="C6098" t="str">
        <f>SUBSTITUTE(Table1[[#This Row],[Fuel]],", ",",")</f>
        <v>fossil gas: natural gas</v>
      </c>
      <c r="D6098" t="s">
        <v>3239</v>
      </c>
      <c r="H6098" t="s">
        <v>3438</v>
      </c>
      <c r="I6098">
        <v>249</v>
      </c>
      <c r="J6098" t="s">
        <v>3446</v>
      </c>
      <c r="K6098">
        <v>1995</v>
      </c>
      <c r="L6098" t="s">
        <v>29</v>
      </c>
      <c r="M6098" t="s">
        <v>29</v>
      </c>
      <c r="N6098">
        <v>52.338900000000002</v>
      </c>
      <c r="O6098">
        <v>5.0213000000000001</v>
      </c>
      <c r="P6098" t="s">
        <v>3556</v>
      </c>
      <c r="Q6098" s="3">
        <f>Table1[[#This Row],[Capacity (MW)]]*0.395*8760*10^-6</f>
        <v>0.86158979999999996</v>
      </c>
      <c r="R6098" s="3" cm="1">
        <f t="array" ref="R6098">AVERAGE(VLOOKUP(_xlfn.TEXTSPLIT(Table1[[#This Row],[Fuel (no space after comma)]], ","), FuelList_Final_EF!$A$2:$B$65, 2, FALSE))</f>
        <v>53.06</v>
      </c>
      <c r="S6098" s="3">
        <f>Table1[[#This Row],[Generation (TWh)]]*10^9*VLOOKUP(Table1[[#This Row],[Turbine/Engine Technology]],Technology_HR!$A$2:$B$11,2,FALSE)*10^-6</f>
        <v>6504141.4002</v>
      </c>
      <c r="T6098" s="5">
        <f>Table1[[#This Row],[Fuel Consumption (mmBtu)]]*Table1[[#This Row],[Emission Factor (kg CO2/ mmBtu)]]*10^3</f>
        <v>345109742694.612</v>
      </c>
      <c r="U6098" s="3">
        <f>Table1[[#This Row],[Emissions (g CO2)]]/(Table1[[#This Row],[Generation (TWh)]]*10^9)</f>
        <v>400.54993999999999</v>
      </c>
    </row>
    <row r="6099" spans="1:21" x14ac:dyDescent="0.35">
      <c r="A6099" t="s">
        <v>1685</v>
      </c>
      <c r="B6099" t="s">
        <v>3239</v>
      </c>
      <c r="C6099" t="str">
        <f>SUBSTITUTE(Table1[[#This Row],[Fuel]],", ",",")</f>
        <v>fossil gas: natural gas</v>
      </c>
      <c r="D6099" t="s">
        <v>3239</v>
      </c>
      <c r="H6099" t="s">
        <v>3438</v>
      </c>
      <c r="I6099">
        <v>435</v>
      </c>
      <c r="J6099" t="s">
        <v>3446</v>
      </c>
      <c r="K6099">
        <v>2013</v>
      </c>
      <c r="L6099" t="s">
        <v>29</v>
      </c>
      <c r="M6099" t="s">
        <v>29</v>
      </c>
      <c r="N6099">
        <v>52.338900000000002</v>
      </c>
      <c r="O6099">
        <v>5.0213000000000001</v>
      </c>
      <c r="P6099" t="s">
        <v>3556</v>
      </c>
      <c r="Q6099" s="3">
        <f>Table1[[#This Row],[Capacity (MW)]]*0.395*8760*10^-6</f>
        <v>1.5051870000000003</v>
      </c>
      <c r="R6099" s="3" cm="1">
        <f t="array" ref="R6099">AVERAGE(VLOOKUP(_xlfn.TEXTSPLIT(Table1[[#This Row],[Fuel (no space after comma)]], ","), FuelList_Final_EF!$A$2:$B$65, 2, FALSE))</f>
        <v>53.06</v>
      </c>
      <c r="S6099" s="3">
        <f>Table1[[#This Row],[Generation (TWh)]]*10^9*VLOOKUP(Table1[[#This Row],[Turbine/Engine Technology]],Technology_HR!$A$2:$B$11,2,FALSE)*10^-6</f>
        <v>11362656.663000001</v>
      </c>
      <c r="T6099" s="5">
        <f>Table1[[#This Row],[Fuel Consumption (mmBtu)]]*Table1[[#This Row],[Emission Factor (kg CO2/ mmBtu)]]*10^3</f>
        <v>602902562538.78015</v>
      </c>
      <c r="U6099" s="3">
        <f>Table1[[#This Row],[Emissions (g CO2)]]/(Table1[[#This Row],[Generation (TWh)]]*10^9)</f>
        <v>400.54994000000005</v>
      </c>
    </row>
    <row r="6100" spans="1:21" x14ac:dyDescent="0.35">
      <c r="A6100" t="s">
        <v>1686</v>
      </c>
      <c r="B6100" t="s">
        <v>3239</v>
      </c>
      <c r="C6100" t="str">
        <f>SUBSTITUTE(Table1[[#This Row],[Fuel]],", ",",")</f>
        <v>fossil gas: natural gas</v>
      </c>
      <c r="D6100" t="s">
        <v>3239</v>
      </c>
      <c r="H6100" t="s">
        <v>3436</v>
      </c>
      <c r="I6100">
        <v>29</v>
      </c>
      <c r="J6100" t="s">
        <v>3446</v>
      </c>
      <c r="K6100">
        <v>1998</v>
      </c>
      <c r="L6100" t="s">
        <v>29</v>
      </c>
      <c r="M6100" t="s">
        <v>29</v>
      </c>
      <c r="N6100">
        <v>51.815330000000003</v>
      </c>
      <c r="O6100">
        <v>4.7249299999999996</v>
      </c>
      <c r="P6100" t="s">
        <v>3556</v>
      </c>
      <c r="Q6100" s="3">
        <f>Table1[[#This Row],[Capacity (MW)]]*0.395*8760*10^-6</f>
        <v>0.1003458</v>
      </c>
      <c r="R6100" s="3" cm="1">
        <f t="array" ref="R6100">AVERAGE(VLOOKUP(_xlfn.TEXTSPLIT(Table1[[#This Row],[Fuel (no space after comma)]], ","), FuelList_Final_EF!$A$2:$B$65, 2, FALSE))</f>
        <v>53.06</v>
      </c>
      <c r="S6100" s="3">
        <f>Table1[[#This Row],[Generation (TWh)]]*10^9*VLOOKUP(Table1[[#This Row],[Turbine/Engine Technology]],Technology_HR!$A$2:$B$11,2,FALSE)*10^-6</f>
        <v>1104807.2579999999</v>
      </c>
      <c r="T6100" s="5">
        <f>Table1[[#This Row],[Fuel Consumption (mmBtu)]]*Table1[[#This Row],[Emission Factor (kg CO2/ mmBtu)]]*10^3</f>
        <v>58621073109.480003</v>
      </c>
      <c r="U6100" s="3">
        <f>Table1[[#This Row],[Emissions (g CO2)]]/(Table1[[#This Row],[Generation (TWh)]]*10^9)</f>
        <v>584.19060000000002</v>
      </c>
    </row>
    <row r="6101" spans="1:21" x14ac:dyDescent="0.35">
      <c r="A6101" t="s">
        <v>1687</v>
      </c>
      <c r="B6101" t="s">
        <v>3239</v>
      </c>
      <c r="C6101" t="str">
        <f>SUBSTITUTE(Table1[[#This Row],[Fuel]],", ",",")</f>
        <v>fossil gas: natural gas</v>
      </c>
      <c r="D6101" t="s">
        <v>3239</v>
      </c>
      <c r="H6101" t="s">
        <v>3438</v>
      </c>
      <c r="I6101">
        <v>50</v>
      </c>
      <c r="J6101" t="s">
        <v>3446</v>
      </c>
      <c r="K6101">
        <v>1992</v>
      </c>
      <c r="L6101" t="s">
        <v>29</v>
      </c>
      <c r="M6101" t="s">
        <v>29</v>
      </c>
      <c r="N6101">
        <v>52.02328</v>
      </c>
      <c r="O6101">
        <v>5.6598899999999999</v>
      </c>
      <c r="P6101" t="s">
        <v>3556</v>
      </c>
      <c r="Q6101" s="3">
        <f>Table1[[#This Row],[Capacity (MW)]]*0.395*8760*10^-6</f>
        <v>0.17301</v>
      </c>
      <c r="R6101" s="3" cm="1">
        <f t="array" ref="R6101">AVERAGE(VLOOKUP(_xlfn.TEXTSPLIT(Table1[[#This Row],[Fuel (no space after comma)]], ","), FuelList_Final_EF!$A$2:$B$65, 2, FALSE))</f>
        <v>53.06</v>
      </c>
      <c r="S6101" s="3">
        <f>Table1[[#This Row],[Generation (TWh)]]*10^9*VLOOKUP(Table1[[#This Row],[Turbine/Engine Technology]],Technology_HR!$A$2:$B$11,2,FALSE)*10^-6</f>
        <v>1306052.49</v>
      </c>
      <c r="T6101" s="5">
        <f>Table1[[#This Row],[Fuel Consumption (mmBtu)]]*Table1[[#This Row],[Emission Factor (kg CO2/ mmBtu)]]*10^3</f>
        <v>69299145119.400009</v>
      </c>
      <c r="U6101" s="3">
        <f>Table1[[#This Row],[Emissions (g CO2)]]/(Table1[[#This Row],[Generation (TWh)]]*10^9)</f>
        <v>400.54994000000005</v>
      </c>
    </row>
    <row r="6102" spans="1:21" x14ac:dyDescent="0.35">
      <c r="A6102" t="s">
        <v>1680</v>
      </c>
      <c r="B6102" t="s">
        <v>3239</v>
      </c>
      <c r="C6102" t="str">
        <f>SUBSTITUTE(Table1[[#This Row],[Fuel]],", ",",")</f>
        <v>fossil gas: natural gas</v>
      </c>
      <c r="D6102" t="s">
        <v>3239</v>
      </c>
      <c r="H6102" t="s">
        <v>3436</v>
      </c>
      <c r="I6102">
        <v>131</v>
      </c>
      <c r="J6102" t="s">
        <v>3446</v>
      </c>
      <c r="K6102">
        <v>1987</v>
      </c>
      <c r="L6102" t="s">
        <v>29</v>
      </c>
      <c r="M6102" t="s">
        <v>29</v>
      </c>
      <c r="N6102">
        <v>53.44171</v>
      </c>
      <c r="O6102">
        <v>6.8560499999999998</v>
      </c>
      <c r="P6102" t="s">
        <v>3556</v>
      </c>
      <c r="Q6102" s="3">
        <f>Table1[[#This Row],[Capacity (MW)]]*0.395*8760*10^-6</f>
        <v>0.45328619999999997</v>
      </c>
      <c r="R6102" s="3" cm="1">
        <f t="array" ref="R6102">AVERAGE(VLOOKUP(_xlfn.TEXTSPLIT(Table1[[#This Row],[Fuel (no space after comma)]], ","), FuelList_Final_EF!$A$2:$B$65, 2, FALSE))</f>
        <v>53.06</v>
      </c>
      <c r="S6102" s="3">
        <f>Table1[[#This Row],[Generation (TWh)]]*10^9*VLOOKUP(Table1[[#This Row],[Turbine/Engine Technology]],Technology_HR!$A$2:$B$11,2,FALSE)*10^-6</f>
        <v>4990681.0619999999</v>
      </c>
      <c r="T6102" s="5">
        <f>Table1[[#This Row],[Fuel Consumption (mmBtu)]]*Table1[[#This Row],[Emission Factor (kg CO2/ mmBtu)]]*10^3</f>
        <v>264805537149.72</v>
      </c>
      <c r="U6102" s="3">
        <f>Table1[[#This Row],[Emissions (g CO2)]]/(Table1[[#This Row],[Generation (TWh)]]*10^9)</f>
        <v>584.19060000000002</v>
      </c>
    </row>
    <row r="6103" spans="1:21" x14ac:dyDescent="0.35">
      <c r="A6103" t="s">
        <v>1680</v>
      </c>
      <c r="B6103" t="s">
        <v>3239</v>
      </c>
      <c r="C6103" t="str">
        <f>SUBSTITUTE(Table1[[#This Row],[Fuel]],", ",",")</f>
        <v>fossil gas: natural gas</v>
      </c>
      <c r="D6103" t="s">
        <v>3239</v>
      </c>
      <c r="H6103" t="s">
        <v>3438</v>
      </c>
      <c r="I6103">
        <v>360</v>
      </c>
      <c r="J6103" t="s">
        <v>3446</v>
      </c>
      <c r="K6103">
        <v>1995</v>
      </c>
      <c r="L6103" t="s">
        <v>29</v>
      </c>
      <c r="M6103" t="s">
        <v>29</v>
      </c>
      <c r="N6103">
        <v>53.44171</v>
      </c>
      <c r="O6103">
        <v>6.8560499999999998</v>
      </c>
      <c r="P6103" t="s">
        <v>3556</v>
      </c>
      <c r="Q6103" s="3">
        <f>Table1[[#This Row],[Capacity (MW)]]*0.395*8760*10^-6</f>
        <v>1.2456720000000001</v>
      </c>
      <c r="R6103" s="3" cm="1">
        <f t="array" ref="R6103">AVERAGE(VLOOKUP(_xlfn.TEXTSPLIT(Table1[[#This Row],[Fuel (no space after comma)]], ","), FuelList_Final_EF!$A$2:$B$65, 2, FALSE))</f>
        <v>53.06</v>
      </c>
      <c r="S6103" s="3">
        <f>Table1[[#This Row],[Generation (TWh)]]*10^9*VLOOKUP(Table1[[#This Row],[Turbine/Engine Technology]],Technology_HR!$A$2:$B$11,2,FALSE)*10^-6</f>
        <v>9403577.9279999994</v>
      </c>
      <c r="T6103" s="5">
        <f>Table1[[#This Row],[Fuel Consumption (mmBtu)]]*Table1[[#This Row],[Emission Factor (kg CO2/ mmBtu)]]*10^3</f>
        <v>498953844859.67999</v>
      </c>
      <c r="U6103" s="3">
        <f>Table1[[#This Row],[Emissions (g CO2)]]/(Table1[[#This Row],[Generation (TWh)]]*10^9)</f>
        <v>400.54993999999999</v>
      </c>
    </row>
    <row r="6104" spans="1:21" x14ac:dyDescent="0.35">
      <c r="A6104" t="s">
        <v>1680</v>
      </c>
      <c r="B6104" t="s">
        <v>3239</v>
      </c>
      <c r="C6104" t="str">
        <f>SUBSTITUTE(Table1[[#This Row],[Fuel]],", ",",")</f>
        <v>fossil gas: natural gas</v>
      </c>
      <c r="D6104" t="s">
        <v>3239</v>
      </c>
      <c r="H6104" t="s">
        <v>3438</v>
      </c>
      <c r="I6104">
        <v>360</v>
      </c>
      <c r="J6104" t="s">
        <v>3446</v>
      </c>
      <c r="K6104">
        <v>1995</v>
      </c>
      <c r="L6104" t="s">
        <v>29</v>
      </c>
      <c r="M6104" t="s">
        <v>29</v>
      </c>
      <c r="N6104">
        <v>53.44171</v>
      </c>
      <c r="O6104">
        <v>6.8560499999999998</v>
      </c>
      <c r="P6104" t="s">
        <v>3556</v>
      </c>
      <c r="Q6104" s="3">
        <f>Table1[[#This Row],[Capacity (MW)]]*0.395*8760*10^-6</f>
        <v>1.2456720000000001</v>
      </c>
      <c r="R6104" s="3" cm="1">
        <f t="array" ref="R6104">AVERAGE(VLOOKUP(_xlfn.TEXTSPLIT(Table1[[#This Row],[Fuel (no space after comma)]], ","), FuelList_Final_EF!$A$2:$B$65, 2, FALSE))</f>
        <v>53.06</v>
      </c>
      <c r="S6104" s="3">
        <f>Table1[[#This Row],[Generation (TWh)]]*10^9*VLOOKUP(Table1[[#This Row],[Turbine/Engine Technology]],Technology_HR!$A$2:$B$11,2,FALSE)*10^-6</f>
        <v>9403577.9279999994</v>
      </c>
      <c r="T6104" s="5">
        <f>Table1[[#This Row],[Fuel Consumption (mmBtu)]]*Table1[[#This Row],[Emission Factor (kg CO2/ mmBtu)]]*10^3</f>
        <v>498953844859.67999</v>
      </c>
      <c r="U6104" s="3">
        <f>Table1[[#This Row],[Emissions (g CO2)]]/(Table1[[#This Row],[Generation (TWh)]]*10^9)</f>
        <v>400.54993999999999</v>
      </c>
    </row>
    <row r="6105" spans="1:21" x14ac:dyDescent="0.35">
      <c r="A6105" t="s">
        <v>1680</v>
      </c>
      <c r="B6105" t="s">
        <v>3239</v>
      </c>
      <c r="C6105" t="str">
        <f>SUBSTITUTE(Table1[[#This Row],[Fuel]],", ",",")</f>
        <v>fossil gas: natural gas</v>
      </c>
      <c r="D6105" t="s">
        <v>3239</v>
      </c>
      <c r="H6105" t="s">
        <v>3438</v>
      </c>
      <c r="I6105">
        <v>360</v>
      </c>
      <c r="J6105" t="s">
        <v>3446</v>
      </c>
      <c r="K6105">
        <v>1995</v>
      </c>
      <c r="L6105" t="s">
        <v>29</v>
      </c>
      <c r="M6105" t="s">
        <v>29</v>
      </c>
      <c r="N6105">
        <v>53.44171</v>
      </c>
      <c r="O6105">
        <v>6.8560499999999998</v>
      </c>
      <c r="P6105" t="s">
        <v>3556</v>
      </c>
      <c r="Q6105" s="3">
        <f>Table1[[#This Row],[Capacity (MW)]]*0.395*8760*10^-6</f>
        <v>1.2456720000000001</v>
      </c>
      <c r="R6105" s="3" cm="1">
        <f t="array" ref="R6105">AVERAGE(VLOOKUP(_xlfn.TEXTSPLIT(Table1[[#This Row],[Fuel (no space after comma)]], ","), FuelList_Final_EF!$A$2:$B$65, 2, FALSE))</f>
        <v>53.06</v>
      </c>
      <c r="S6105" s="3">
        <f>Table1[[#This Row],[Generation (TWh)]]*10^9*VLOOKUP(Table1[[#This Row],[Turbine/Engine Technology]],Technology_HR!$A$2:$B$11,2,FALSE)*10^-6</f>
        <v>9403577.9279999994</v>
      </c>
      <c r="T6105" s="5">
        <f>Table1[[#This Row],[Fuel Consumption (mmBtu)]]*Table1[[#This Row],[Emission Factor (kg CO2/ mmBtu)]]*10^3</f>
        <v>498953844859.67999</v>
      </c>
      <c r="U6105" s="3">
        <f>Table1[[#This Row],[Emissions (g CO2)]]/(Table1[[#This Row],[Generation (TWh)]]*10^9)</f>
        <v>400.54993999999999</v>
      </c>
    </row>
    <row r="6106" spans="1:21" x14ac:dyDescent="0.35">
      <c r="A6106" t="s">
        <v>1680</v>
      </c>
      <c r="B6106" t="s">
        <v>3239</v>
      </c>
      <c r="C6106" t="str">
        <f>SUBSTITUTE(Table1[[#This Row],[Fuel]],", ",",")</f>
        <v>fossil gas: natural gas</v>
      </c>
      <c r="D6106" t="s">
        <v>3239</v>
      </c>
      <c r="H6106" t="s">
        <v>3438</v>
      </c>
      <c r="I6106">
        <v>360</v>
      </c>
      <c r="J6106" t="s">
        <v>3446</v>
      </c>
      <c r="K6106">
        <v>1996</v>
      </c>
      <c r="L6106" t="s">
        <v>29</v>
      </c>
      <c r="M6106" t="s">
        <v>29</v>
      </c>
      <c r="N6106">
        <v>53.44171</v>
      </c>
      <c r="O6106">
        <v>6.8560499999999998</v>
      </c>
      <c r="P6106" t="s">
        <v>3556</v>
      </c>
      <c r="Q6106" s="3">
        <f>Table1[[#This Row],[Capacity (MW)]]*0.395*8760*10^-6</f>
        <v>1.2456720000000001</v>
      </c>
      <c r="R6106" s="3" cm="1">
        <f t="array" ref="R6106">AVERAGE(VLOOKUP(_xlfn.TEXTSPLIT(Table1[[#This Row],[Fuel (no space after comma)]], ","), FuelList_Final_EF!$A$2:$B$65, 2, FALSE))</f>
        <v>53.06</v>
      </c>
      <c r="S6106" s="3">
        <f>Table1[[#This Row],[Generation (TWh)]]*10^9*VLOOKUP(Table1[[#This Row],[Turbine/Engine Technology]],Technology_HR!$A$2:$B$11,2,FALSE)*10^-6</f>
        <v>9403577.9279999994</v>
      </c>
      <c r="T6106" s="5">
        <f>Table1[[#This Row],[Fuel Consumption (mmBtu)]]*Table1[[#This Row],[Emission Factor (kg CO2/ mmBtu)]]*10^3</f>
        <v>498953844859.67999</v>
      </c>
      <c r="U6106" s="3">
        <f>Table1[[#This Row],[Emissions (g CO2)]]/(Table1[[#This Row],[Generation (TWh)]]*10^9)</f>
        <v>400.54993999999999</v>
      </c>
    </row>
    <row r="6107" spans="1:21" x14ac:dyDescent="0.35">
      <c r="A6107" t="s">
        <v>1680</v>
      </c>
      <c r="B6107" t="s">
        <v>3239</v>
      </c>
      <c r="C6107" t="str">
        <f>SUBSTITUTE(Table1[[#This Row],[Fuel]],", ",",")</f>
        <v>fossil gas: natural gas</v>
      </c>
      <c r="D6107" t="s">
        <v>3239</v>
      </c>
      <c r="H6107" t="s">
        <v>3438</v>
      </c>
      <c r="I6107">
        <v>360</v>
      </c>
      <c r="J6107" t="s">
        <v>3446</v>
      </c>
      <c r="K6107">
        <v>1996</v>
      </c>
      <c r="L6107" t="s">
        <v>29</v>
      </c>
      <c r="M6107" t="s">
        <v>29</v>
      </c>
      <c r="N6107">
        <v>53.44171</v>
      </c>
      <c r="O6107">
        <v>6.8560499999999998</v>
      </c>
      <c r="P6107" t="s">
        <v>3556</v>
      </c>
      <c r="Q6107" s="3">
        <f>Table1[[#This Row],[Capacity (MW)]]*0.395*8760*10^-6</f>
        <v>1.2456720000000001</v>
      </c>
      <c r="R6107" s="3" cm="1">
        <f t="array" ref="R6107">AVERAGE(VLOOKUP(_xlfn.TEXTSPLIT(Table1[[#This Row],[Fuel (no space after comma)]], ","), FuelList_Final_EF!$A$2:$B$65, 2, FALSE))</f>
        <v>53.06</v>
      </c>
      <c r="S6107" s="3">
        <f>Table1[[#This Row],[Generation (TWh)]]*10^9*VLOOKUP(Table1[[#This Row],[Turbine/Engine Technology]],Technology_HR!$A$2:$B$11,2,FALSE)*10^-6</f>
        <v>9403577.9279999994</v>
      </c>
      <c r="T6107" s="5">
        <f>Table1[[#This Row],[Fuel Consumption (mmBtu)]]*Table1[[#This Row],[Emission Factor (kg CO2/ mmBtu)]]*10^3</f>
        <v>498953844859.67999</v>
      </c>
      <c r="U6107" s="3">
        <f>Table1[[#This Row],[Emissions (g CO2)]]/(Table1[[#This Row],[Generation (TWh)]]*10^9)</f>
        <v>400.54993999999999</v>
      </c>
    </row>
    <row r="6108" spans="1:21" x14ac:dyDescent="0.35">
      <c r="A6108" t="s">
        <v>1688</v>
      </c>
      <c r="B6108" t="s">
        <v>3239</v>
      </c>
      <c r="C6108" t="str">
        <f>SUBSTITUTE(Table1[[#This Row],[Fuel]],", ",",")</f>
        <v>fossil gas: natural gas</v>
      </c>
      <c r="D6108" t="s">
        <v>3239</v>
      </c>
      <c r="H6108" t="s">
        <v>3438</v>
      </c>
      <c r="I6108">
        <v>460</v>
      </c>
      <c r="J6108" t="s">
        <v>3446</v>
      </c>
      <c r="K6108">
        <v>1998</v>
      </c>
      <c r="L6108" t="s">
        <v>29</v>
      </c>
      <c r="M6108" t="s">
        <v>29</v>
      </c>
      <c r="N6108">
        <v>51.333100000000002</v>
      </c>
      <c r="O6108">
        <v>3.7787000000000002</v>
      </c>
      <c r="P6108" t="s">
        <v>3556</v>
      </c>
      <c r="Q6108" s="3">
        <f>Table1[[#This Row],[Capacity (MW)]]*0.395*8760*10^-6</f>
        <v>1.5916920000000001</v>
      </c>
      <c r="R6108" s="3" cm="1">
        <f t="array" ref="R6108">AVERAGE(VLOOKUP(_xlfn.TEXTSPLIT(Table1[[#This Row],[Fuel (no space after comma)]], ","), FuelList_Final_EF!$A$2:$B$65, 2, FALSE))</f>
        <v>53.06</v>
      </c>
      <c r="S6108" s="3">
        <f>Table1[[#This Row],[Generation (TWh)]]*10^9*VLOOKUP(Table1[[#This Row],[Turbine/Engine Technology]],Technology_HR!$A$2:$B$11,2,FALSE)*10^-6</f>
        <v>12015682.908</v>
      </c>
      <c r="T6108" s="5">
        <f>Table1[[#This Row],[Fuel Consumption (mmBtu)]]*Table1[[#This Row],[Emission Factor (kg CO2/ mmBtu)]]*10^3</f>
        <v>637552135098.47998</v>
      </c>
      <c r="U6108" s="3">
        <f>Table1[[#This Row],[Emissions (g CO2)]]/(Table1[[#This Row],[Generation (TWh)]]*10^9)</f>
        <v>400.54993999999999</v>
      </c>
    </row>
    <row r="6109" spans="1:21" x14ac:dyDescent="0.35">
      <c r="A6109" t="s">
        <v>1689</v>
      </c>
      <c r="B6109" t="s">
        <v>3239</v>
      </c>
      <c r="C6109" t="str">
        <f>SUBSTITUTE(Table1[[#This Row],[Fuel]],", ",",")</f>
        <v>fossil gas: natural gas</v>
      </c>
      <c r="D6109" t="s">
        <v>3239</v>
      </c>
      <c r="H6109" t="s">
        <v>3436</v>
      </c>
      <c r="I6109">
        <v>60</v>
      </c>
      <c r="J6109" t="s">
        <v>3446</v>
      </c>
      <c r="K6109">
        <v>1982</v>
      </c>
      <c r="L6109" t="s">
        <v>29</v>
      </c>
      <c r="M6109" t="s">
        <v>29</v>
      </c>
      <c r="N6109">
        <v>52.774940000000001</v>
      </c>
      <c r="O6109">
        <v>6.9047400000000003</v>
      </c>
      <c r="P6109" t="s">
        <v>3556</v>
      </c>
      <c r="Q6109" s="3">
        <f>Table1[[#This Row],[Capacity (MW)]]*0.395*8760*10^-6</f>
        <v>0.20761200000000002</v>
      </c>
      <c r="R6109" s="3" cm="1">
        <f t="array" ref="R6109">AVERAGE(VLOOKUP(_xlfn.TEXTSPLIT(Table1[[#This Row],[Fuel (no space after comma)]], ","), FuelList_Final_EF!$A$2:$B$65, 2, FALSE))</f>
        <v>53.06</v>
      </c>
      <c r="S6109" s="3">
        <f>Table1[[#This Row],[Generation (TWh)]]*10^9*VLOOKUP(Table1[[#This Row],[Turbine/Engine Technology]],Technology_HR!$A$2:$B$11,2,FALSE)*10^-6</f>
        <v>2285808.1200000006</v>
      </c>
      <c r="T6109" s="5">
        <f>Table1[[#This Row],[Fuel Consumption (mmBtu)]]*Table1[[#This Row],[Emission Factor (kg CO2/ mmBtu)]]*10^3</f>
        <v>121284978847.20004</v>
      </c>
      <c r="U6109" s="3">
        <f>Table1[[#This Row],[Emissions (g CO2)]]/(Table1[[#This Row],[Generation (TWh)]]*10^9)</f>
        <v>584.19060000000013</v>
      </c>
    </row>
    <row r="6110" spans="1:21" x14ac:dyDescent="0.35">
      <c r="A6110" t="s">
        <v>1690</v>
      </c>
      <c r="B6110" t="s">
        <v>3239</v>
      </c>
      <c r="C6110" t="str">
        <f>SUBSTITUTE(Table1[[#This Row],[Fuel]],", ",",")</f>
        <v>fossil gas: natural gas</v>
      </c>
      <c r="D6110" t="s">
        <v>3239</v>
      </c>
      <c r="H6110" t="s">
        <v>3438</v>
      </c>
      <c r="I6110">
        <v>435</v>
      </c>
      <c r="J6110" t="s">
        <v>3446</v>
      </c>
      <c r="K6110">
        <v>2011</v>
      </c>
      <c r="L6110" t="s">
        <v>29</v>
      </c>
      <c r="M6110" t="s">
        <v>29</v>
      </c>
      <c r="N6110">
        <v>51.957000000000001</v>
      </c>
      <c r="O6110">
        <v>4.0915999999999997</v>
      </c>
      <c r="P6110" t="s">
        <v>3556</v>
      </c>
      <c r="Q6110" s="3">
        <f>Table1[[#This Row],[Capacity (MW)]]*0.395*8760*10^-6</f>
        <v>1.5051870000000003</v>
      </c>
      <c r="R6110" s="3" cm="1">
        <f t="array" ref="R6110">AVERAGE(VLOOKUP(_xlfn.TEXTSPLIT(Table1[[#This Row],[Fuel (no space after comma)]], ","), FuelList_Final_EF!$A$2:$B$65, 2, FALSE))</f>
        <v>53.06</v>
      </c>
      <c r="S6110" s="3">
        <f>Table1[[#This Row],[Generation (TWh)]]*10^9*VLOOKUP(Table1[[#This Row],[Turbine/Engine Technology]],Technology_HR!$A$2:$B$11,2,FALSE)*10^-6</f>
        <v>11362656.663000001</v>
      </c>
      <c r="T6110" s="5">
        <f>Table1[[#This Row],[Fuel Consumption (mmBtu)]]*Table1[[#This Row],[Emission Factor (kg CO2/ mmBtu)]]*10^3</f>
        <v>602902562538.78015</v>
      </c>
      <c r="U6110" s="3">
        <f>Table1[[#This Row],[Emissions (g CO2)]]/(Table1[[#This Row],[Generation (TWh)]]*10^9)</f>
        <v>400.54994000000005</v>
      </c>
    </row>
    <row r="6111" spans="1:21" x14ac:dyDescent="0.35">
      <c r="A6111" t="s">
        <v>243</v>
      </c>
      <c r="B6111" t="s">
        <v>3239</v>
      </c>
      <c r="C6111" t="str">
        <f>SUBSTITUTE(Table1[[#This Row],[Fuel]],", ",",")</f>
        <v>fossil gas: natural gas</v>
      </c>
      <c r="D6111" t="s">
        <v>3239</v>
      </c>
      <c r="H6111" t="s">
        <v>3438</v>
      </c>
      <c r="I6111">
        <v>217.5</v>
      </c>
      <c r="J6111" t="s">
        <v>3446</v>
      </c>
      <c r="K6111">
        <v>2011</v>
      </c>
      <c r="L6111" t="s">
        <v>29</v>
      </c>
      <c r="M6111" t="s">
        <v>29</v>
      </c>
      <c r="N6111">
        <v>51.957000000000001</v>
      </c>
      <c r="O6111">
        <v>4.0915999999999997</v>
      </c>
      <c r="P6111" t="s">
        <v>3556</v>
      </c>
      <c r="Q6111" s="3">
        <f>Table1[[#This Row],[Capacity (MW)]]*0.395*8760*10^-6</f>
        <v>0.75259350000000014</v>
      </c>
      <c r="R6111" s="3" cm="1">
        <f t="array" ref="R6111">AVERAGE(VLOOKUP(_xlfn.TEXTSPLIT(Table1[[#This Row],[Fuel (no space after comma)]], ","), FuelList_Final_EF!$A$2:$B$65, 2, FALSE))</f>
        <v>53.06</v>
      </c>
      <c r="S6111" s="3">
        <f>Table1[[#This Row],[Generation (TWh)]]*10^9*VLOOKUP(Table1[[#This Row],[Turbine/Engine Technology]],Technology_HR!$A$2:$B$11,2,FALSE)*10^-6</f>
        <v>5681328.3315000003</v>
      </c>
      <c r="T6111" s="5">
        <f>Table1[[#This Row],[Fuel Consumption (mmBtu)]]*Table1[[#This Row],[Emission Factor (kg CO2/ mmBtu)]]*10^3</f>
        <v>301451281269.39008</v>
      </c>
      <c r="U6111" s="3">
        <f>Table1[[#This Row],[Emissions (g CO2)]]/(Table1[[#This Row],[Generation (TWh)]]*10^9)</f>
        <v>400.54994000000005</v>
      </c>
    </row>
    <row r="6112" spans="1:21" x14ac:dyDescent="0.35">
      <c r="A6112" t="s">
        <v>1690</v>
      </c>
      <c r="B6112" t="s">
        <v>3239</v>
      </c>
      <c r="C6112" t="str">
        <f>SUBSTITUTE(Table1[[#This Row],[Fuel]],", ",",")</f>
        <v>fossil gas: natural gas</v>
      </c>
      <c r="D6112" t="s">
        <v>3239</v>
      </c>
      <c r="H6112" t="s">
        <v>3438</v>
      </c>
      <c r="I6112">
        <v>435</v>
      </c>
      <c r="J6112" t="s">
        <v>3446</v>
      </c>
      <c r="K6112">
        <v>2011</v>
      </c>
      <c r="L6112" t="s">
        <v>29</v>
      </c>
      <c r="M6112" t="s">
        <v>29</v>
      </c>
      <c r="N6112">
        <v>51.957000000000001</v>
      </c>
      <c r="O6112">
        <v>4.0915999999999997</v>
      </c>
      <c r="P6112" t="s">
        <v>3556</v>
      </c>
      <c r="Q6112" s="3">
        <f>Table1[[#This Row],[Capacity (MW)]]*0.395*8760*10^-6</f>
        <v>1.5051870000000003</v>
      </c>
      <c r="R6112" s="3" cm="1">
        <f t="array" ref="R6112">AVERAGE(VLOOKUP(_xlfn.TEXTSPLIT(Table1[[#This Row],[Fuel (no space after comma)]], ","), FuelList_Final_EF!$A$2:$B$65, 2, FALSE))</f>
        <v>53.06</v>
      </c>
      <c r="S6112" s="3">
        <f>Table1[[#This Row],[Generation (TWh)]]*10^9*VLOOKUP(Table1[[#This Row],[Turbine/Engine Technology]],Technology_HR!$A$2:$B$11,2,FALSE)*10^-6</f>
        <v>11362656.663000001</v>
      </c>
      <c r="T6112" s="5">
        <f>Table1[[#This Row],[Fuel Consumption (mmBtu)]]*Table1[[#This Row],[Emission Factor (kg CO2/ mmBtu)]]*10^3</f>
        <v>602902562538.78015</v>
      </c>
      <c r="U6112" s="3">
        <f>Table1[[#This Row],[Emissions (g CO2)]]/(Table1[[#This Row],[Generation (TWh)]]*10^9)</f>
        <v>400.54994000000005</v>
      </c>
    </row>
    <row r="6113" spans="1:21" x14ac:dyDescent="0.35">
      <c r="A6113" t="s">
        <v>243</v>
      </c>
      <c r="B6113" t="s">
        <v>3239</v>
      </c>
      <c r="C6113" t="str">
        <f>SUBSTITUTE(Table1[[#This Row],[Fuel]],", ",",")</f>
        <v>fossil gas: natural gas</v>
      </c>
      <c r="D6113" t="s">
        <v>3239</v>
      </c>
      <c r="H6113" t="s">
        <v>3438</v>
      </c>
      <c r="I6113">
        <v>217.5</v>
      </c>
      <c r="J6113" t="s">
        <v>3446</v>
      </c>
      <c r="K6113">
        <v>2011</v>
      </c>
      <c r="L6113" t="s">
        <v>29</v>
      </c>
      <c r="M6113" t="s">
        <v>29</v>
      </c>
      <c r="N6113">
        <v>51.957000000000001</v>
      </c>
      <c r="O6113">
        <v>4.0915999999999997</v>
      </c>
      <c r="P6113" t="s">
        <v>3556</v>
      </c>
      <c r="Q6113" s="3">
        <f>Table1[[#This Row],[Capacity (MW)]]*0.395*8760*10^-6</f>
        <v>0.75259350000000014</v>
      </c>
      <c r="R6113" s="3" cm="1">
        <f t="array" ref="R6113">AVERAGE(VLOOKUP(_xlfn.TEXTSPLIT(Table1[[#This Row],[Fuel (no space after comma)]], ","), FuelList_Final_EF!$A$2:$B$65, 2, FALSE))</f>
        <v>53.06</v>
      </c>
      <c r="S6113" s="3">
        <f>Table1[[#This Row],[Generation (TWh)]]*10^9*VLOOKUP(Table1[[#This Row],[Turbine/Engine Technology]],Technology_HR!$A$2:$B$11,2,FALSE)*10^-6</f>
        <v>5681328.3315000003</v>
      </c>
      <c r="T6113" s="5">
        <f>Table1[[#This Row],[Fuel Consumption (mmBtu)]]*Table1[[#This Row],[Emission Factor (kg CO2/ mmBtu)]]*10^3</f>
        <v>301451281269.39008</v>
      </c>
      <c r="U6113" s="3">
        <f>Table1[[#This Row],[Emissions (g CO2)]]/(Table1[[#This Row],[Generation (TWh)]]*10^9)</f>
        <v>400.54994000000005</v>
      </c>
    </row>
    <row r="6114" spans="1:21" x14ac:dyDescent="0.35">
      <c r="A6114" t="s">
        <v>1691</v>
      </c>
      <c r="B6114" t="s">
        <v>3239</v>
      </c>
      <c r="C6114" t="str">
        <f>SUBSTITUTE(Table1[[#This Row],[Fuel]],", ",",")</f>
        <v>fossil gas: natural gas</v>
      </c>
      <c r="D6114" t="s">
        <v>3239</v>
      </c>
      <c r="H6114" t="s">
        <v>3438</v>
      </c>
      <c r="I6114">
        <v>20</v>
      </c>
      <c r="J6114" t="s">
        <v>3446</v>
      </c>
      <c r="K6114">
        <v>1995</v>
      </c>
      <c r="L6114" t="s">
        <v>29</v>
      </c>
      <c r="M6114" t="s">
        <v>29</v>
      </c>
      <c r="N6114">
        <v>53.169809999999998</v>
      </c>
      <c r="O6114">
        <v>6.7144899999999996</v>
      </c>
      <c r="P6114" t="s">
        <v>3556</v>
      </c>
      <c r="Q6114" s="3">
        <f>Table1[[#This Row],[Capacity (MW)]]*0.395*8760*10^-6</f>
        <v>6.9204000000000002E-2</v>
      </c>
      <c r="R6114" s="3" cm="1">
        <f t="array" ref="R6114">AVERAGE(VLOOKUP(_xlfn.TEXTSPLIT(Table1[[#This Row],[Fuel (no space after comma)]], ","), FuelList_Final_EF!$A$2:$B$65, 2, FALSE))</f>
        <v>53.06</v>
      </c>
      <c r="S6114" s="3">
        <f>Table1[[#This Row],[Generation (TWh)]]*10^9*VLOOKUP(Table1[[#This Row],[Turbine/Engine Technology]],Technology_HR!$A$2:$B$11,2,FALSE)*10^-6</f>
        <v>522420.99599999998</v>
      </c>
      <c r="T6114" s="5">
        <f>Table1[[#This Row],[Fuel Consumption (mmBtu)]]*Table1[[#This Row],[Emission Factor (kg CO2/ mmBtu)]]*10^3</f>
        <v>27719658047.759998</v>
      </c>
      <c r="U6114" s="3">
        <f>Table1[[#This Row],[Emissions (g CO2)]]/(Table1[[#This Row],[Generation (TWh)]]*10^9)</f>
        <v>400.54993999999999</v>
      </c>
    </row>
    <row r="6115" spans="1:21" x14ac:dyDescent="0.35">
      <c r="A6115" t="s">
        <v>1691</v>
      </c>
      <c r="B6115" t="s">
        <v>3239</v>
      </c>
      <c r="C6115" t="str">
        <f>SUBSTITUTE(Table1[[#This Row],[Fuel]],", ",",")</f>
        <v>fossil gas: natural gas</v>
      </c>
      <c r="D6115" t="s">
        <v>3239</v>
      </c>
      <c r="H6115" t="s">
        <v>3436</v>
      </c>
      <c r="I6115">
        <v>24.5</v>
      </c>
      <c r="J6115" t="s">
        <v>3446</v>
      </c>
      <c r="K6115" t="s">
        <v>29</v>
      </c>
      <c r="L6115" t="s">
        <v>29</v>
      </c>
      <c r="M6115" t="s">
        <v>29</v>
      </c>
      <c r="N6115">
        <v>52.989809999999999</v>
      </c>
      <c r="O6115">
        <v>6.8675499999999996</v>
      </c>
      <c r="P6115" t="s">
        <v>3556</v>
      </c>
      <c r="Q6115" s="3">
        <f>Table1[[#This Row],[Capacity (MW)]]*0.395*8760*10^-6</f>
        <v>8.47749E-2</v>
      </c>
      <c r="R6115" s="3" cm="1">
        <f t="array" ref="R6115">AVERAGE(VLOOKUP(_xlfn.TEXTSPLIT(Table1[[#This Row],[Fuel (no space after comma)]], ","), FuelList_Final_EF!$A$2:$B$65, 2, FALSE))</f>
        <v>53.06</v>
      </c>
      <c r="S6115" s="3">
        <f>Table1[[#This Row],[Generation (TWh)]]*10^9*VLOOKUP(Table1[[#This Row],[Turbine/Engine Technology]],Technology_HR!$A$2:$B$11,2,FALSE)*10^-6</f>
        <v>933371.64899999998</v>
      </c>
      <c r="T6115" s="5">
        <f>Table1[[#This Row],[Fuel Consumption (mmBtu)]]*Table1[[#This Row],[Emission Factor (kg CO2/ mmBtu)]]*10^3</f>
        <v>49524699695.940002</v>
      </c>
      <c r="U6115" s="3">
        <f>Table1[[#This Row],[Emissions (g CO2)]]/(Table1[[#This Row],[Generation (TWh)]]*10^9)</f>
        <v>584.19060000000002</v>
      </c>
    </row>
    <row r="6116" spans="1:21" x14ac:dyDescent="0.35">
      <c r="A6116" t="s">
        <v>100</v>
      </c>
      <c r="B6116" t="s">
        <v>3239</v>
      </c>
      <c r="C6116" t="str">
        <f>SUBSTITUTE(Table1[[#This Row],[Fuel]],", ",",")</f>
        <v>fossil gas: natural gas</v>
      </c>
      <c r="D6116" t="s">
        <v>3239</v>
      </c>
      <c r="H6116" t="s">
        <v>59</v>
      </c>
      <c r="I6116">
        <v>500</v>
      </c>
      <c r="J6116" t="s">
        <v>3447</v>
      </c>
      <c r="K6116" t="s">
        <v>29</v>
      </c>
      <c r="L6116" t="s">
        <v>29</v>
      </c>
      <c r="M6116">
        <v>2045</v>
      </c>
      <c r="N6116">
        <v>51.855950999999997</v>
      </c>
      <c r="O6116">
        <v>5.8287959999999996</v>
      </c>
      <c r="P6116" t="s">
        <v>3556</v>
      </c>
      <c r="Q6116" s="3">
        <f>Table1[[#This Row],[Capacity (MW)]]*0.395*8760*10^-6</f>
        <v>1.7301</v>
      </c>
      <c r="R6116" s="3" cm="1">
        <f t="array" ref="R6116">AVERAGE(VLOOKUP(_xlfn.TEXTSPLIT(Table1[[#This Row],[Fuel (no space after comma)]], ","), FuelList_Final_EF!$A$2:$B$65, 2, FALSE))</f>
        <v>53.06</v>
      </c>
      <c r="S6116" s="3">
        <f>Table1[[#This Row],[Generation (TWh)]]*10^9*VLOOKUP(Table1[[#This Row],[Turbine/Engine Technology]],Technology_HR!$A$2:$B$11,2,FALSE)*10^-6</f>
        <v>14352044.549999999</v>
      </c>
      <c r="T6116" s="5">
        <f>Table1[[#This Row],[Fuel Consumption (mmBtu)]]*Table1[[#This Row],[Emission Factor (kg CO2/ mmBtu)]]*10^3</f>
        <v>761519483823</v>
      </c>
      <c r="U6116" s="3">
        <f>Table1[[#This Row],[Emissions (g CO2)]]/(Table1[[#This Row],[Generation (TWh)]]*10^9)</f>
        <v>440.15922999999998</v>
      </c>
    </row>
    <row r="6117" spans="1:21" x14ac:dyDescent="0.35">
      <c r="A6117" t="s">
        <v>1692</v>
      </c>
      <c r="B6117" t="s">
        <v>3239</v>
      </c>
      <c r="C6117" t="str">
        <f>SUBSTITUTE(Table1[[#This Row],[Fuel]],", ",",")</f>
        <v>fossil gas: natural gas</v>
      </c>
      <c r="D6117" t="s">
        <v>3239</v>
      </c>
      <c r="H6117" t="s">
        <v>3438</v>
      </c>
      <c r="I6117">
        <v>24.3</v>
      </c>
      <c r="J6117" t="s">
        <v>3446</v>
      </c>
      <c r="K6117">
        <v>1982</v>
      </c>
      <c r="L6117" t="s">
        <v>29</v>
      </c>
      <c r="M6117" t="s">
        <v>29</v>
      </c>
      <c r="N6117">
        <v>51.473709999999997</v>
      </c>
      <c r="O6117">
        <v>5.5831600000000003</v>
      </c>
      <c r="P6117" t="s">
        <v>3556</v>
      </c>
      <c r="Q6117" s="3">
        <f>Table1[[#This Row],[Capacity (MW)]]*0.395*8760*10^-6</f>
        <v>8.4082860000000009E-2</v>
      </c>
      <c r="R6117" s="3" cm="1">
        <f t="array" ref="R6117">AVERAGE(VLOOKUP(_xlfn.TEXTSPLIT(Table1[[#This Row],[Fuel (no space after comma)]], ","), FuelList_Final_EF!$A$2:$B$65, 2, FALSE))</f>
        <v>53.06</v>
      </c>
      <c r="S6117" s="3">
        <f>Table1[[#This Row],[Generation (TWh)]]*10^9*VLOOKUP(Table1[[#This Row],[Turbine/Engine Technology]],Technology_HR!$A$2:$B$11,2,FALSE)*10^-6</f>
        <v>634741.51014000014</v>
      </c>
      <c r="T6117" s="5">
        <f>Table1[[#This Row],[Fuel Consumption (mmBtu)]]*Table1[[#This Row],[Emission Factor (kg CO2/ mmBtu)]]*10^3</f>
        <v>33679384528.028408</v>
      </c>
      <c r="U6117" s="3">
        <f>Table1[[#This Row],[Emissions (g CO2)]]/(Table1[[#This Row],[Generation (TWh)]]*10^9)</f>
        <v>400.54994000000005</v>
      </c>
    </row>
    <row r="6118" spans="1:21" x14ac:dyDescent="0.35">
      <c r="A6118" t="s">
        <v>1692</v>
      </c>
      <c r="B6118" t="s">
        <v>3239</v>
      </c>
      <c r="C6118" t="str">
        <f>SUBSTITUTE(Table1[[#This Row],[Fuel]],", ",",")</f>
        <v>fossil gas: natural gas</v>
      </c>
      <c r="D6118" t="s">
        <v>3239</v>
      </c>
      <c r="H6118" t="s">
        <v>3438</v>
      </c>
      <c r="I6118">
        <v>25.3</v>
      </c>
      <c r="J6118" t="s">
        <v>3446</v>
      </c>
      <c r="K6118">
        <v>1987</v>
      </c>
      <c r="L6118" t="s">
        <v>29</v>
      </c>
      <c r="M6118" t="s">
        <v>29</v>
      </c>
      <c r="N6118">
        <v>51.473709999999997</v>
      </c>
      <c r="O6118">
        <v>5.5831600000000003</v>
      </c>
      <c r="P6118" t="s">
        <v>3556</v>
      </c>
      <c r="Q6118" s="3">
        <f>Table1[[#This Row],[Capacity (MW)]]*0.395*8760*10^-6</f>
        <v>8.7543060000000006E-2</v>
      </c>
      <c r="R6118" s="3" cm="1">
        <f t="array" ref="R6118">AVERAGE(VLOOKUP(_xlfn.TEXTSPLIT(Table1[[#This Row],[Fuel (no space after comma)]], ","), FuelList_Final_EF!$A$2:$B$65, 2, FALSE))</f>
        <v>53.06</v>
      </c>
      <c r="S6118" s="3">
        <f>Table1[[#This Row],[Generation (TWh)]]*10^9*VLOOKUP(Table1[[#This Row],[Turbine/Engine Technology]],Technology_HR!$A$2:$B$11,2,FALSE)*10^-6</f>
        <v>660862.55993999995</v>
      </c>
      <c r="T6118" s="5">
        <f>Table1[[#This Row],[Fuel Consumption (mmBtu)]]*Table1[[#This Row],[Emission Factor (kg CO2/ mmBtu)]]*10^3</f>
        <v>35065367430.416397</v>
      </c>
      <c r="U6118" s="3">
        <f>Table1[[#This Row],[Emissions (g CO2)]]/(Table1[[#This Row],[Generation (TWh)]]*10^9)</f>
        <v>400.54993999999999</v>
      </c>
    </row>
    <row r="6119" spans="1:21" x14ac:dyDescent="0.35">
      <c r="A6119" t="s">
        <v>1685</v>
      </c>
      <c r="B6119" t="s">
        <v>3239</v>
      </c>
      <c r="C6119" t="str">
        <f>SUBSTITUTE(Table1[[#This Row],[Fuel]],", ",",")</f>
        <v>fossil gas: natural gas</v>
      </c>
      <c r="D6119" t="s">
        <v>3239</v>
      </c>
      <c r="H6119" t="s">
        <v>3438</v>
      </c>
      <c r="I6119">
        <v>440</v>
      </c>
      <c r="J6119" t="s">
        <v>3446</v>
      </c>
      <c r="K6119">
        <v>2012</v>
      </c>
      <c r="L6119" t="s">
        <v>29</v>
      </c>
      <c r="M6119" t="s">
        <v>29</v>
      </c>
      <c r="N6119">
        <v>52.404899999999998</v>
      </c>
      <c r="O6119">
        <v>4.8464999999999998</v>
      </c>
      <c r="P6119" t="s">
        <v>3556</v>
      </c>
      <c r="Q6119" s="3">
        <f>Table1[[#This Row],[Capacity (MW)]]*0.395*8760*10^-6</f>
        <v>1.5224879999999998</v>
      </c>
      <c r="R6119" s="3" cm="1">
        <f t="array" ref="R6119">AVERAGE(VLOOKUP(_xlfn.TEXTSPLIT(Table1[[#This Row],[Fuel (no space after comma)]], ","), FuelList_Final_EF!$A$2:$B$65, 2, FALSE))</f>
        <v>53.06</v>
      </c>
      <c r="S6119" s="3">
        <f>Table1[[#This Row],[Generation (TWh)]]*10^9*VLOOKUP(Table1[[#This Row],[Turbine/Engine Technology]],Technology_HR!$A$2:$B$11,2,FALSE)*10^-6</f>
        <v>11493261.911999997</v>
      </c>
      <c r="T6119" s="5">
        <f>Table1[[#This Row],[Fuel Consumption (mmBtu)]]*Table1[[#This Row],[Emission Factor (kg CO2/ mmBtu)]]*10^3</f>
        <v>609832477050.71985</v>
      </c>
      <c r="U6119" s="3">
        <f>Table1[[#This Row],[Emissions (g CO2)]]/(Table1[[#This Row],[Generation (TWh)]]*10^9)</f>
        <v>400.54993999999994</v>
      </c>
    </row>
    <row r="6120" spans="1:21" x14ac:dyDescent="0.35">
      <c r="A6120" t="s">
        <v>1685</v>
      </c>
      <c r="B6120" t="s">
        <v>3274</v>
      </c>
      <c r="C6120" t="str">
        <f>SUBSTITUTE(Table1[[#This Row],[Fuel]],", ",",")</f>
        <v>industrial by-product: blast furnace gas</v>
      </c>
      <c r="D6120" t="s">
        <v>3274</v>
      </c>
      <c r="H6120" t="s">
        <v>3438</v>
      </c>
      <c r="I6120">
        <v>144</v>
      </c>
      <c r="J6120" t="s">
        <v>3446</v>
      </c>
      <c r="K6120">
        <v>1997</v>
      </c>
      <c r="L6120" t="s">
        <v>29</v>
      </c>
      <c r="M6120" t="s">
        <v>29</v>
      </c>
      <c r="N6120">
        <v>52.477800000000002</v>
      </c>
      <c r="O6120">
        <v>4.6031000000000004</v>
      </c>
      <c r="P6120" t="s">
        <v>3556</v>
      </c>
      <c r="Q6120" s="3">
        <f>Table1[[#This Row],[Capacity (MW)]]*0.395*8760*10^-6</f>
        <v>0.49826880000000001</v>
      </c>
      <c r="R6120" s="3" cm="1">
        <f t="array" ref="R6120">AVERAGE(VLOOKUP(_xlfn.TEXTSPLIT(Table1[[#This Row],[Fuel (no space after comma)]], ","), FuelList_Final_EF!$A$2:$B$65, 2, FALSE))</f>
        <v>274.32</v>
      </c>
      <c r="S6120" s="3">
        <f>Table1[[#This Row],[Generation (TWh)]]*10^9*VLOOKUP(Table1[[#This Row],[Turbine/Engine Technology]],Technology_HR!$A$2:$B$11,2,FALSE)*10^-6</f>
        <v>3761431.1711999997</v>
      </c>
      <c r="T6120" s="5">
        <f>Table1[[#This Row],[Fuel Consumption (mmBtu)]]*Table1[[#This Row],[Emission Factor (kg CO2/ mmBtu)]]*10^3</f>
        <v>1031835798883.5839</v>
      </c>
      <c r="U6120" s="3">
        <f>Table1[[#This Row],[Emissions (g CO2)]]/(Table1[[#This Row],[Generation (TWh)]]*10^9)</f>
        <v>2070.8416799999995</v>
      </c>
    </row>
    <row r="6121" spans="1:21" x14ac:dyDescent="0.35">
      <c r="A6121" t="s">
        <v>1693</v>
      </c>
      <c r="B6121" t="s">
        <v>3239</v>
      </c>
      <c r="C6121" t="str">
        <f>SUBSTITUTE(Table1[[#This Row],[Fuel]],", ",",")</f>
        <v>fossil gas: natural gas</v>
      </c>
      <c r="D6121" t="s">
        <v>3239</v>
      </c>
      <c r="H6121" t="s">
        <v>3438</v>
      </c>
      <c r="I6121">
        <v>248</v>
      </c>
      <c r="J6121" t="s">
        <v>3446</v>
      </c>
      <c r="K6121">
        <v>1995</v>
      </c>
      <c r="L6121" t="s">
        <v>29</v>
      </c>
      <c r="M6121" t="s">
        <v>29</v>
      </c>
      <c r="N6121">
        <v>52.101944000000003</v>
      </c>
      <c r="O6121">
        <v>5.0713889999999999</v>
      </c>
      <c r="P6121" t="s">
        <v>3556</v>
      </c>
      <c r="Q6121" s="3">
        <f>Table1[[#This Row],[Capacity (MW)]]*0.395*8760*10^-6</f>
        <v>0.85812960000000005</v>
      </c>
      <c r="R6121" s="3" cm="1">
        <f t="array" ref="R6121">AVERAGE(VLOOKUP(_xlfn.TEXTSPLIT(Table1[[#This Row],[Fuel (no space after comma)]], ","), FuelList_Final_EF!$A$2:$B$65, 2, FALSE))</f>
        <v>53.06</v>
      </c>
      <c r="S6121" s="3">
        <f>Table1[[#This Row],[Generation (TWh)]]*10^9*VLOOKUP(Table1[[#This Row],[Turbine/Engine Technology]],Technology_HR!$A$2:$B$11,2,FALSE)*10^-6</f>
        <v>6478020.3503999999</v>
      </c>
      <c r="T6121" s="5">
        <f>Table1[[#This Row],[Fuel Consumption (mmBtu)]]*Table1[[#This Row],[Emission Factor (kg CO2/ mmBtu)]]*10^3</f>
        <v>343723759792.224</v>
      </c>
      <c r="U6121" s="3">
        <f>Table1[[#This Row],[Emissions (g CO2)]]/(Table1[[#This Row],[Generation (TWh)]]*10^9)</f>
        <v>400.54993999999999</v>
      </c>
    </row>
    <row r="6122" spans="1:21" x14ac:dyDescent="0.35">
      <c r="A6122" t="s">
        <v>1145</v>
      </c>
      <c r="B6122" t="s">
        <v>3239</v>
      </c>
      <c r="C6122" t="str">
        <f>SUBSTITUTE(Table1[[#This Row],[Fuel]],", ",",")</f>
        <v>fossil gas: natural gas</v>
      </c>
      <c r="D6122" t="s">
        <v>3239</v>
      </c>
      <c r="H6122" t="s">
        <v>3438</v>
      </c>
      <c r="I6122">
        <v>85</v>
      </c>
      <c r="J6122" t="s">
        <v>3446</v>
      </c>
      <c r="K6122">
        <v>1986</v>
      </c>
      <c r="L6122" t="s">
        <v>29</v>
      </c>
      <c r="M6122" t="s">
        <v>29</v>
      </c>
      <c r="N6122">
        <v>52.164099999999998</v>
      </c>
      <c r="O6122">
        <v>4.4941000000000004</v>
      </c>
      <c r="P6122" t="s">
        <v>3556</v>
      </c>
      <c r="Q6122" s="3">
        <f>Table1[[#This Row],[Capacity (MW)]]*0.395*8760*10^-6</f>
        <v>0.29411699999999996</v>
      </c>
      <c r="R6122" s="3" cm="1">
        <f t="array" ref="R6122">AVERAGE(VLOOKUP(_xlfn.TEXTSPLIT(Table1[[#This Row],[Fuel (no space after comma)]], ","), FuelList_Final_EF!$A$2:$B$65, 2, FALSE))</f>
        <v>53.06</v>
      </c>
      <c r="S6122" s="3">
        <f>Table1[[#This Row],[Generation (TWh)]]*10^9*VLOOKUP(Table1[[#This Row],[Turbine/Engine Technology]],Technology_HR!$A$2:$B$11,2,FALSE)*10^-6</f>
        <v>2220289.2329999995</v>
      </c>
      <c r="T6122" s="5">
        <f>Table1[[#This Row],[Fuel Consumption (mmBtu)]]*Table1[[#This Row],[Emission Factor (kg CO2/ mmBtu)]]*10^3</f>
        <v>117808546702.97998</v>
      </c>
      <c r="U6122" s="3">
        <f>Table1[[#This Row],[Emissions (g CO2)]]/(Table1[[#This Row],[Generation (TWh)]]*10^9)</f>
        <v>400.54993999999999</v>
      </c>
    </row>
    <row r="6123" spans="1:21" x14ac:dyDescent="0.35">
      <c r="A6123" t="s">
        <v>1690</v>
      </c>
      <c r="B6123" t="s">
        <v>3239</v>
      </c>
      <c r="C6123" t="str">
        <f>SUBSTITUTE(Table1[[#This Row],[Fuel]],", ",",")</f>
        <v>fossil gas: natural gas</v>
      </c>
      <c r="D6123" t="s">
        <v>3239</v>
      </c>
      <c r="H6123" t="s">
        <v>3438</v>
      </c>
      <c r="I6123">
        <v>426</v>
      </c>
      <c r="J6123" t="s">
        <v>3446</v>
      </c>
      <c r="K6123">
        <v>2010</v>
      </c>
      <c r="L6123" t="s">
        <v>29</v>
      </c>
      <c r="M6123" t="s">
        <v>29</v>
      </c>
      <c r="N6123">
        <v>51.890099999999997</v>
      </c>
      <c r="O6123">
        <v>4.3520000000000003</v>
      </c>
      <c r="P6123" t="s">
        <v>3556</v>
      </c>
      <c r="Q6123" s="3">
        <f>Table1[[#This Row],[Capacity (MW)]]*0.395*8760*10^-6</f>
        <v>1.4740452000000002</v>
      </c>
      <c r="R6123" s="3" cm="1">
        <f t="array" ref="R6123">AVERAGE(VLOOKUP(_xlfn.TEXTSPLIT(Table1[[#This Row],[Fuel (no space after comma)]], ","), FuelList_Final_EF!$A$2:$B$65, 2, FALSE))</f>
        <v>53.06</v>
      </c>
      <c r="S6123" s="3">
        <f>Table1[[#This Row],[Generation (TWh)]]*10^9*VLOOKUP(Table1[[#This Row],[Turbine/Engine Technology]],Technology_HR!$A$2:$B$11,2,FALSE)*10^-6</f>
        <v>11127567.214800002</v>
      </c>
      <c r="T6123" s="5">
        <f>Table1[[#This Row],[Fuel Consumption (mmBtu)]]*Table1[[#This Row],[Emission Factor (kg CO2/ mmBtu)]]*10^3</f>
        <v>590428716417.28821</v>
      </c>
      <c r="U6123" s="3">
        <f>Table1[[#This Row],[Emissions (g CO2)]]/(Table1[[#This Row],[Generation (TWh)]]*10^9)</f>
        <v>400.54994000000005</v>
      </c>
    </row>
    <row r="6124" spans="1:21" x14ac:dyDescent="0.35">
      <c r="A6124" t="s">
        <v>1694</v>
      </c>
      <c r="B6124" t="s">
        <v>3239</v>
      </c>
      <c r="C6124" t="str">
        <f>SUBSTITUTE(Table1[[#This Row],[Fuel]],", ",",")</f>
        <v>fossil gas: natural gas</v>
      </c>
      <c r="D6124" t="s">
        <v>3239</v>
      </c>
      <c r="H6124" t="s">
        <v>3436</v>
      </c>
      <c r="I6124">
        <v>22.4</v>
      </c>
      <c r="J6124" t="s">
        <v>3446</v>
      </c>
      <c r="K6124">
        <v>2007</v>
      </c>
      <c r="L6124" t="s">
        <v>29</v>
      </c>
      <c r="M6124" t="s">
        <v>29</v>
      </c>
      <c r="N6124">
        <v>50.857979999999998</v>
      </c>
      <c r="O6124">
        <v>5.6902499999999998</v>
      </c>
      <c r="P6124" t="s">
        <v>3556</v>
      </c>
      <c r="Q6124" s="3">
        <f>Table1[[#This Row],[Capacity (MW)]]*0.395*8760*10^-6</f>
        <v>7.7508479999999991E-2</v>
      </c>
      <c r="R6124" s="3" cm="1">
        <f t="array" ref="R6124">AVERAGE(VLOOKUP(_xlfn.TEXTSPLIT(Table1[[#This Row],[Fuel (no space after comma)]], ","), FuelList_Final_EF!$A$2:$B$65, 2, FALSE))</f>
        <v>53.06</v>
      </c>
      <c r="S6124" s="3">
        <f>Table1[[#This Row],[Generation (TWh)]]*10^9*VLOOKUP(Table1[[#This Row],[Turbine/Engine Technology]],Technology_HR!$A$2:$B$11,2,FALSE)*10^-6</f>
        <v>853368.36479999986</v>
      </c>
      <c r="T6124" s="5">
        <f>Table1[[#This Row],[Fuel Consumption (mmBtu)]]*Table1[[#This Row],[Emission Factor (kg CO2/ mmBtu)]]*10^3</f>
        <v>45279725436.287994</v>
      </c>
      <c r="U6124" s="3">
        <f>Table1[[#This Row],[Emissions (g CO2)]]/(Table1[[#This Row],[Generation (TWh)]]*10^9)</f>
        <v>584.19060000000002</v>
      </c>
    </row>
    <row r="6125" spans="1:21" x14ac:dyDescent="0.35">
      <c r="A6125" t="s">
        <v>1694</v>
      </c>
      <c r="B6125" t="s">
        <v>3239</v>
      </c>
      <c r="C6125" t="str">
        <f>SUBSTITUTE(Table1[[#This Row],[Fuel]],", ",",")</f>
        <v>fossil gas: natural gas</v>
      </c>
      <c r="D6125" t="s">
        <v>3239</v>
      </c>
      <c r="H6125" t="s">
        <v>3438</v>
      </c>
      <c r="I6125">
        <v>52</v>
      </c>
      <c r="J6125" t="s">
        <v>3446</v>
      </c>
      <c r="K6125">
        <v>2007</v>
      </c>
      <c r="L6125" t="s">
        <v>29</v>
      </c>
      <c r="M6125" t="s">
        <v>29</v>
      </c>
      <c r="N6125">
        <v>50.857979999999998</v>
      </c>
      <c r="O6125">
        <v>5.6902499999999998</v>
      </c>
      <c r="P6125" t="s">
        <v>3556</v>
      </c>
      <c r="Q6125" s="3">
        <f>Table1[[#This Row],[Capacity (MW)]]*0.395*8760*10^-6</f>
        <v>0.17993039999999999</v>
      </c>
      <c r="R6125" s="3" cm="1">
        <f t="array" ref="R6125">AVERAGE(VLOOKUP(_xlfn.TEXTSPLIT(Table1[[#This Row],[Fuel (no space after comma)]], ","), FuelList_Final_EF!$A$2:$B$65, 2, FALSE))</f>
        <v>53.06</v>
      </c>
      <c r="S6125" s="3">
        <f>Table1[[#This Row],[Generation (TWh)]]*10^9*VLOOKUP(Table1[[#This Row],[Turbine/Engine Technology]],Technology_HR!$A$2:$B$11,2,FALSE)*10^-6</f>
        <v>1358294.5895999998</v>
      </c>
      <c r="T6125" s="5">
        <f>Table1[[#This Row],[Fuel Consumption (mmBtu)]]*Table1[[#This Row],[Emission Factor (kg CO2/ mmBtu)]]*10^3</f>
        <v>72071110924.175995</v>
      </c>
      <c r="U6125" s="3">
        <f>Table1[[#This Row],[Emissions (g CO2)]]/(Table1[[#This Row],[Generation (TWh)]]*10^9)</f>
        <v>400.54993999999999</v>
      </c>
    </row>
    <row r="6126" spans="1:21" x14ac:dyDescent="0.35">
      <c r="A6126" t="s">
        <v>1695</v>
      </c>
      <c r="B6126" t="s">
        <v>3239</v>
      </c>
      <c r="C6126" t="str">
        <f>SUBSTITUTE(Table1[[#This Row],[Fuel]],", ",",")</f>
        <v>fossil gas: natural gas</v>
      </c>
      <c r="D6126" t="s">
        <v>3239</v>
      </c>
      <c r="H6126" t="s">
        <v>3438</v>
      </c>
      <c r="I6126">
        <v>70</v>
      </c>
      <c r="J6126" t="s">
        <v>3446</v>
      </c>
      <c r="K6126">
        <v>2003</v>
      </c>
      <c r="L6126" t="s">
        <v>29</v>
      </c>
      <c r="M6126" t="s">
        <v>29</v>
      </c>
      <c r="N6126">
        <v>51.96</v>
      </c>
      <c r="O6126">
        <v>4.0254000000000003</v>
      </c>
      <c r="P6126" t="s">
        <v>3556</v>
      </c>
      <c r="Q6126" s="3">
        <f>Table1[[#This Row],[Capacity (MW)]]*0.395*8760*10^-6</f>
        <v>0.24221400000000001</v>
      </c>
      <c r="R6126" s="3" cm="1">
        <f t="array" ref="R6126">AVERAGE(VLOOKUP(_xlfn.TEXTSPLIT(Table1[[#This Row],[Fuel (no space after comma)]], ","), FuelList_Final_EF!$A$2:$B$65, 2, FALSE))</f>
        <v>53.06</v>
      </c>
      <c r="S6126" s="3">
        <f>Table1[[#This Row],[Generation (TWh)]]*10^9*VLOOKUP(Table1[[#This Row],[Turbine/Engine Technology]],Technology_HR!$A$2:$B$11,2,FALSE)*10^-6</f>
        <v>1828473.486</v>
      </c>
      <c r="T6126" s="5">
        <f>Table1[[#This Row],[Fuel Consumption (mmBtu)]]*Table1[[#This Row],[Emission Factor (kg CO2/ mmBtu)]]*10^3</f>
        <v>97018803167.160004</v>
      </c>
      <c r="U6126" s="3">
        <f>Table1[[#This Row],[Emissions (g CO2)]]/(Table1[[#This Row],[Generation (TWh)]]*10^9)</f>
        <v>400.54993999999999</v>
      </c>
    </row>
    <row r="6127" spans="1:21" x14ac:dyDescent="0.35">
      <c r="A6127" t="s">
        <v>1683</v>
      </c>
      <c r="B6127" t="s">
        <v>3239</v>
      </c>
      <c r="C6127" t="str">
        <f>SUBSTITUTE(Table1[[#This Row],[Fuel]],", ",",")</f>
        <v>fossil gas: natural gas</v>
      </c>
      <c r="D6127" t="s">
        <v>3239</v>
      </c>
      <c r="H6127" t="s">
        <v>3438</v>
      </c>
      <c r="I6127">
        <v>470</v>
      </c>
      <c r="J6127" t="s">
        <v>3446</v>
      </c>
      <c r="K6127">
        <v>2013</v>
      </c>
      <c r="L6127" t="s">
        <v>29</v>
      </c>
      <c r="M6127">
        <v>2030</v>
      </c>
      <c r="N6127">
        <v>53.450200000000002</v>
      </c>
      <c r="O6127">
        <v>6.8548</v>
      </c>
      <c r="P6127" t="s">
        <v>3556</v>
      </c>
      <c r="Q6127" s="3">
        <f>Table1[[#This Row],[Capacity (MW)]]*0.395*8760*10^-6</f>
        <v>1.6262939999999999</v>
      </c>
      <c r="R6127" s="3" cm="1">
        <f t="array" ref="R6127">AVERAGE(VLOOKUP(_xlfn.TEXTSPLIT(Table1[[#This Row],[Fuel (no space after comma)]], ","), FuelList_Final_EF!$A$2:$B$65, 2, FALSE))</f>
        <v>53.06</v>
      </c>
      <c r="S6127" s="3">
        <f>Table1[[#This Row],[Generation (TWh)]]*10^9*VLOOKUP(Table1[[#This Row],[Turbine/Engine Technology]],Technology_HR!$A$2:$B$11,2,FALSE)*10^-6</f>
        <v>12276893.405999999</v>
      </c>
      <c r="T6127" s="5">
        <f>Table1[[#This Row],[Fuel Consumption (mmBtu)]]*Table1[[#This Row],[Emission Factor (kg CO2/ mmBtu)]]*10^3</f>
        <v>651411964122.35999</v>
      </c>
      <c r="U6127" s="3">
        <f>Table1[[#This Row],[Emissions (g CO2)]]/(Table1[[#This Row],[Generation (TWh)]]*10^9)</f>
        <v>400.54993999999999</v>
      </c>
    </row>
    <row r="6128" spans="1:21" x14ac:dyDescent="0.35">
      <c r="A6128" t="s">
        <v>1683</v>
      </c>
      <c r="B6128" t="s">
        <v>3239</v>
      </c>
      <c r="C6128" t="str">
        <f>SUBSTITUTE(Table1[[#This Row],[Fuel]],", ",",")</f>
        <v>fossil gas: natural gas</v>
      </c>
      <c r="D6128" t="s">
        <v>3239</v>
      </c>
      <c r="H6128" t="s">
        <v>3438</v>
      </c>
      <c r="I6128">
        <v>470</v>
      </c>
      <c r="J6128" t="s">
        <v>3446</v>
      </c>
      <c r="K6128">
        <v>2013</v>
      </c>
      <c r="L6128" t="s">
        <v>29</v>
      </c>
      <c r="M6128">
        <v>2030</v>
      </c>
      <c r="N6128">
        <v>53.450200000000002</v>
      </c>
      <c r="O6128">
        <v>6.8548</v>
      </c>
      <c r="P6128" t="s">
        <v>3556</v>
      </c>
      <c r="Q6128" s="3">
        <f>Table1[[#This Row],[Capacity (MW)]]*0.395*8760*10^-6</f>
        <v>1.6262939999999999</v>
      </c>
      <c r="R6128" s="3" cm="1">
        <f t="array" ref="R6128">AVERAGE(VLOOKUP(_xlfn.TEXTSPLIT(Table1[[#This Row],[Fuel (no space after comma)]], ","), FuelList_Final_EF!$A$2:$B$65, 2, FALSE))</f>
        <v>53.06</v>
      </c>
      <c r="S6128" s="3">
        <f>Table1[[#This Row],[Generation (TWh)]]*10^9*VLOOKUP(Table1[[#This Row],[Turbine/Engine Technology]],Technology_HR!$A$2:$B$11,2,FALSE)*10^-6</f>
        <v>12276893.405999999</v>
      </c>
      <c r="T6128" s="5">
        <f>Table1[[#This Row],[Fuel Consumption (mmBtu)]]*Table1[[#This Row],[Emission Factor (kg CO2/ mmBtu)]]*10^3</f>
        <v>651411964122.35999</v>
      </c>
      <c r="U6128" s="3">
        <f>Table1[[#This Row],[Emissions (g CO2)]]/(Table1[[#This Row],[Generation (TWh)]]*10^9)</f>
        <v>400.54993999999999</v>
      </c>
    </row>
    <row r="6129" spans="1:21" x14ac:dyDescent="0.35">
      <c r="A6129" t="s">
        <v>1683</v>
      </c>
      <c r="B6129" t="s">
        <v>3239</v>
      </c>
      <c r="C6129" t="str">
        <f>SUBSTITUTE(Table1[[#This Row],[Fuel]],", ",",")</f>
        <v>fossil gas: natural gas</v>
      </c>
      <c r="D6129" t="s">
        <v>3239</v>
      </c>
      <c r="H6129" t="s">
        <v>3438</v>
      </c>
      <c r="I6129">
        <v>470</v>
      </c>
      <c r="J6129" t="s">
        <v>3446</v>
      </c>
      <c r="K6129">
        <v>2013</v>
      </c>
      <c r="L6129" t="s">
        <v>29</v>
      </c>
      <c r="M6129">
        <v>2030</v>
      </c>
      <c r="N6129">
        <v>53.450200000000002</v>
      </c>
      <c r="O6129">
        <v>6.8548</v>
      </c>
      <c r="P6129" t="s">
        <v>3556</v>
      </c>
      <c r="Q6129" s="3">
        <f>Table1[[#This Row],[Capacity (MW)]]*0.395*8760*10^-6</f>
        <v>1.6262939999999999</v>
      </c>
      <c r="R6129" s="3" cm="1">
        <f t="array" ref="R6129">AVERAGE(VLOOKUP(_xlfn.TEXTSPLIT(Table1[[#This Row],[Fuel (no space after comma)]], ","), FuelList_Final_EF!$A$2:$B$65, 2, FALSE))</f>
        <v>53.06</v>
      </c>
      <c r="S6129" s="3">
        <f>Table1[[#This Row],[Generation (TWh)]]*10^9*VLOOKUP(Table1[[#This Row],[Turbine/Engine Technology]],Technology_HR!$A$2:$B$11,2,FALSE)*10^-6</f>
        <v>12276893.405999999</v>
      </c>
      <c r="T6129" s="5">
        <f>Table1[[#This Row],[Fuel Consumption (mmBtu)]]*Table1[[#This Row],[Emission Factor (kg CO2/ mmBtu)]]*10^3</f>
        <v>651411964122.35999</v>
      </c>
      <c r="U6129" s="3">
        <f>Table1[[#This Row],[Emissions (g CO2)]]/(Table1[[#This Row],[Generation (TWh)]]*10^9)</f>
        <v>400.54993999999999</v>
      </c>
    </row>
    <row r="6130" spans="1:21" x14ac:dyDescent="0.35">
      <c r="A6130" t="s">
        <v>100</v>
      </c>
      <c r="B6130" t="s">
        <v>3239</v>
      </c>
      <c r="C6130" t="str">
        <f>SUBSTITUTE(Table1[[#This Row],[Fuel]],", ",",")</f>
        <v>fossil gas: natural gas</v>
      </c>
      <c r="D6130" t="s">
        <v>3239</v>
      </c>
      <c r="H6130" t="s">
        <v>3438</v>
      </c>
      <c r="I6130">
        <v>440</v>
      </c>
      <c r="J6130" t="s">
        <v>3446</v>
      </c>
      <c r="K6130">
        <v>2010</v>
      </c>
      <c r="L6130" t="s">
        <v>29</v>
      </c>
      <c r="M6130" t="s">
        <v>29</v>
      </c>
      <c r="N6130">
        <v>52.577199999999998</v>
      </c>
      <c r="O6130">
        <v>5.53</v>
      </c>
      <c r="P6130" t="s">
        <v>3556</v>
      </c>
      <c r="Q6130" s="3">
        <f>Table1[[#This Row],[Capacity (MW)]]*0.395*8760*10^-6</f>
        <v>1.5224879999999998</v>
      </c>
      <c r="R6130" s="3" cm="1">
        <f t="array" ref="R6130">AVERAGE(VLOOKUP(_xlfn.TEXTSPLIT(Table1[[#This Row],[Fuel (no space after comma)]], ","), FuelList_Final_EF!$A$2:$B$65, 2, FALSE))</f>
        <v>53.06</v>
      </c>
      <c r="S6130" s="3">
        <f>Table1[[#This Row],[Generation (TWh)]]*10^9*VLOOKUP(Table1[[#This Row],[Turbine/Engine Technology]],Technology_HR!$A$2:$B$11,2,FALSE)*10^-6</f>
        <v>11493261.911999997</v>
      </c>
      <c r="T6130" s="5">
        <f>Table1[[#This Row],[Fuel Consumption (mmBtu)]]*Table1[[#This Row],[Emission Factor (kg CO2/ mmBtu)]]*10^3</f>
        <v>609832477050.71985</v>
      </c>
      <c r="U6130" s="3">
        <f>Table1[[#This Row],[Emissions (g CO2)]]/(Table1[[#This Row],[Generation (TWh)]]*10^9)</f>
        <v>400.54993999999994</v>
      </c>
    </row>
    <row r="6131" spans="1:21" x14ac:dyDescent="0.35">
      <c r="A6131" t="s">
        <v>100</v>
      </c>
      <c r="B6131" t="s">
        <v>3239</v>
      </c>
      <c r="C6131" t="str">
        <f>SUBSTITUTE(Table1[[#This Row],[Fuel]],", ",",")</f>
        <v>fossil gas: natural gas</v>
      </c>
      <c r="D6131" t="s">
        <v>3239</v>
      </c>
      <c r="H6131" t="s">
        <v>3438</v>
      </c>
      <c r="I6131">
        <v>440</v>
      </c>
      <c r="J6131" t="s">
        <v>3446</v>
      </c>
      <c r="K6131">
        <v>2010</v>
      </c>
      <c r="L6131" t="s">
        <v>29</v>
      </c>
      <c r="M6131">
        <v>2023</v>
      </c>
      <c r="N6131">
        <v>52.577199999999998</v>
      </c>
      <c r="O6131">
        <v>5.53</v>
      </c>
      <c r="P6131" t="s">
        <v>3556</v>
      </c>
      <c r="Q6131" s="3">
        <f>Table1[[#This Row],[Capacity (MW)]]*0.395*8760*10^-6</f>
        <v>1.5224879999999998</v>
      </c>
      <c r="R6131" s="3" cm="1">
        <f t="array" ref="R6131">AVERAGE(VLOOKUP(_xlfn.TEXTSPLIT(Table1[[#This Row],[Fuel (no space after comma)]], ","), FuelList_Final_EF!$A$2:$B$65, 2, FALSE))</f>
        <v>53.06</v>
      </c>
      <c r="S6131" s="3">
        <f>Table1[[#This Row],[Generation (TWh)]]*10^9*VLOOKUP(Table1[[#This Row],[Turbine/Engine Technology]],Technology_HR!$A$2:$B$11,2,FALSE)*10^-6</f>
        <v>11493261.911999997</v>
      </c>
      <c r="T6131" s="5">
        <f>Table1[[#This Row],[Fuel Consumption (mmBtu)]]*Table1[[#This Row],[Emission Factor (kg CO2/ mmBtu)]]*10^3</f>
        <v>609832477050.71985</v>
      </c>
      <c r="U6131" s="3">
        <f>Table1[[#This Row],[Emissions (g CO2)]]/(Table1[[#This Row],[Generation (TWh)]]*10^9)</f>
        <v>400.54993999999994</v>
      </c>
    </row>
    <row r="6132" spans="1:21" x14ac:dyDescent="0.35">
      <c r="A6132" t="s">
        <v>1693</v>
      </c>
      <c r="B6132" t="s">
        <v>3239</v>
      </c>
      <c r="C6132" t="str">
        <f>SUBSTITUTE(Table1[[#This Row],[Fuel]],", ",",")</f>
        <v>fossil gas: natural gas</v>
      </c>
      <c r="D6132" t="s">
        <v>3239</v>
      </c>
      <c r="H6132" t="s">
        <v>3438</v>
      </c>
      <c r="I6132">
        <v>224</v>
      </c>
      <c r="J6132" t="s">
        <v>3446</v>
      </c>
      <c r="K6132">
        <v>1989</v>
      </c>
      <c r="L6132" t="s">
        <v>29</v>
      </c>
      <c r="M6132">
        <v>2030</v>
      </c>
      <c r="N6132">
        <v>52.101700000000001</v>
      </c>
      <c r="O6132">
        <v>5.0793999999999997</v>
      </c>
      <c r="P6132" t="s">
        <v>3556</v>
      </c>
      <c r="Q6132" s="3">
        <f>Table1[[#This Row],[Capacity (MW)]]*0.395*8760*10^-6</f>
        <v>0.77508480000000002</v>
      </c>
      <c r="R6132" s="3" cm="1">
        <f t="array" ref="R6132">AVERAGE(VLOOKUP(_xlfn.TEXTSPLIT(Table1[[#This Row],[Fuel (no space after comma)]], ","), FuelList_Final_EF!$A$2:$B$65, 2, FALSE))</f>
        <v>53.06</v>
      </c>
      <c r="S6132" s="3">
        <f>Table1[[#This Row],[Generation (TWh)]]*10^9*VLOOKUP(Table1[[#This Row],[Turbine/Engine Technology]],Technology_HR!$A$2:$B$11,2,FALSE)*10^-6</f>
        <v>5851115.1551999999</v>
      </c>
      <c r="T6132" s="5">
        <f>Table1[[#This Row],[Fuel Consumption (mmBtu)]]*Table1[[#This Row],[Emission Factor (kg CO2/ mmBtu)]]*10^3</f>
        <v>310460170134.91199</v>
      </c>
      <c r="U6132" s="3">
        <f>Table1[[#This Row],[Emissions (g CO2)]]/(Table1[[#This Row],[Generation (TWh)]]*10^9)</f>
        <v>400.54993999999999</v>
      </c>
    </row>
    <row r="6133" spans="1:21" x14ac:dyDescent="0.35">
      <c r="A6133" t="s">
        <v>1683</v>
      </c>
      <c r="B6133" t="s">
        <v>3239</v>
      </c>
      <c r="C6133" t="str">
        <f>SUBSTITUTE(Table1[[#This Row],[Fuel]],", ",",")</f>
        <v>fossil gas: natural gas</v>
      </c>
      <c r="D6133" t="s">
        <v>3239</v>
      </c>
      <c r="H6133" t="s">
        <v>3438</v>
      </c>
      <c r="I6133">
        <v>348</v>
      </c>
      <c r="J6133" t="s">
        <v>3448</v>
      </c>
      <c r="K6133">
        <v>1997</v>
      </c>
      <c r="L6133" t="s">
        <v>29</v>
      </c>
      <c r="M6133" t="s">
        <v>29</v>
      </c>
      <c r="N6133">
        <v>51.68506</v>
      </c>
      <c r="O6133">
        <v>4.58094</v>
      </c>
      <c r="P6133" t="s">
        <v>3556</v>
      </c>
      <c r="Q6133" s="3">
        <f>Table1[[#This Row],[Capacity (MW)]]*0.395*8760*10^-6</f>
        <v>1.2041496</v>
      </c>
      <c r="R6133" s="3" cm="1">
        <f t="array" ref="R6133">AVERAGE(VLOOKUP(_xlfn.TEXTSPLIT(Table1[[#This Row],[Fuel (no space after comma)]], ","), FuelList_Final_EF!$A$2:$B$65, 2, FALSE))</f>
        <v>53.06</v>
      </c>
      <c r="S6133" s="3">
        <f>Table1[[#This Row],[Generation (TWh)]]*10^9*VLOOKUP(Table1[[#This Row],[Turbine/Engine Technology]],Technology_HR!$A$2:$B$11,2,FALSE)*10^-6</f>
        <v>9090125.3303999994</v>
      </c>
      <c r="T6133" s="5">
        <f>Table1[[#This Row],[Fuel Consumption (mmBtu)]]*Table1[[#This Row],[Emission Factor (kg CO2/ mmBtu)]]*10^3</f>
        <v>482322050031.02399</v>
      </c>
      <c r="U6133" s="3">
        <f>Table1[[#This Row],[Emissions (g CO2)]]/(Table1[[#This Row],[Generation (TWh)]]*10^9)</f>
        <v>400.54993999999999</v>
      </c>
    </row>
    <row r="6134" spans="1:21" x14ac:dyDescent="0.35">
      <c r="A6134" t="s">
        <v>1683</v>
      </c>
      <c r="B6134" t="s">
        <v>3239</v>
      </c>
      <c r="C6134" t="str">
        <f>SUBSTITUTE(Table1[[#This Row],[Fuel]],", ",",")</f>
        <v>fossil gas: natural gas</v>
      </c>
      <c r="D6134" t="s">
        <v>3239</v>
      </c>
      <c r="H6134" t="s">
        <v>3438</v>
      </c>
      <c r="I6134">
        <v>418</v>
      </c>
      <c r="J6134" t="s">
        <v>3446</v>
      </c>
      <c r="K6134">
        <v>2012</v>
      </c>
      <c r="L6134" t="s">
        <v>29</v>
      </c>
      <c r="M6134" t="s">
        <v>29</v>
      </c>
      <c r="N6134">
        <v>51.68506</v>
      </c>
      <c r="O6134">
        <v>4.58094</v>
      </c>
      <c r="P6134" t="s">
        <v>3556</v>
      </c>
      <c r="Q6134" s="3">
        <f>Table1[[#This Row],[Capacity (MW)]]*0.395*8760*10^-6</f>
        <v>1.4463636</v>
      </c>
      <c r="R6134" s="3" cm="1">
        <f t="array" ref="R6134">AVERAGE(VLOOKUP(_xlfn.TEXTSPLIT(Table1[[#This Row],[Fuel (no space after comma)]], ","), FuelList_Final_EF!$A$2:$B$65, 2, FALSE))</f>
        <v>53.06</v>
      </c>
      <c r="S6134" s="3">
        <f>Table1[[#This Row],[Generation (TWh)]]*10^9*VLOOKUP(Table1[[#This Row],[Turbine/Engine Technology]],Technology_HR!$A$2:$B$11,2,FALSE)*10^-6</f>
        <v>10918598.816399999</v>
      </c>
      <c r="T6134" s="5">
        <f>Table1[[#This Row],[Fuel Consumption (mmBtu)]]*Table1[[#This Row],[Emission Factor (kg CO2/ mmBtu)]]*10^3</f>
        <v>579340853198.18396</v>
      </c>
      <c r="U6134" s="3">
        <f>Table1[[#This Row],[Emissions (g CO2)]]/(Table1[[#This Row],[Generation (TWh)]]*10^9)</f>
        <v>400.54993999999999</v>
      </c>
    </row>
    <row r="6135" spans="1:21" x14ac:dyDescent="0.35">
      <c r="A6135" t="s">
        <v>1696</v>
      </c>
      <c r="B6135" t="s">
        <v>3239</v>
      </c>
      <c r="C6135" t="str">
        <f>SUBSTITUTE(Table1[[#This Row],[Fuel]],", ",",")</f>
        <v>fossil gas: natural gas</v>
      </c>
      <c r="D6135" t="s">
        <v>3239</v>
      </c>
      <c r="H6135" t="s">
        <v>3438</v>
      </c>
      <c r="I6135">
        <v>128</v>
      </c>
      <c r="J6135" t="s">
        <v>3446</v>
      </c>
      <c r="K6135">
        <v>2010</v>
      </c>
      <c r="L6135" t="s">
        <v>29</v>
      </c>
      <c r="M6135" t="s">
        <v>29</v>
      </c>
      <c r="N6135">
        <v>52.680874000000003</v>
      </c>
      <c r="O6135">
        <v>6.8949579999999999</v>
      </c>
      <c r="P6135" t="s">
        <v>3556</v>
      </c>
      <c r="Q6135" s="3">
        <f>Table1[[#This Row],[Capacity (MW)]]*0.395*8760*10^-6</f>
        <v>0.44290560000000001</v>
      </c>
      <c r="R6135" s="3" cm="1">
        <f t="array" ref="R6135">AVERAGE(VLOOKUP(_xlfn.TEXTSPLIT(Table1[[#This Row],[Fuel (no space after comma)]], ","), FuelList_Final_EF!$A$2:$B$65, 2, FALSE))</f>
        <v>53.06</v>
      </c>
      <c r="S6135" s="3">
        <f>Table1[[#This Row],[Generation (TWh)]]*10^9*VLOOKUP(Table1[[#This Row],[Turbine/Engine Technology]],Technology_HR!$A$2:$B$11,2,FALSE)*10^-6</f>
        <v>3343494.3743999996</v>
      </c>
      <c r="T6135" s="5">
        <f>Table1[[#This Row],[Fuel Consumption (mmBtu)]]*Table1[[#This Row],[Emission Factor (kg CO2/ mmBtu)]]*10^3</f>
        <v>177405811505.664</v>
      </c>
      <c r="U6135" s="3">
        <f>Table1[[#This Row],[Emissions (g CO2)]]/(Table1[[#This Row],[Generation (TWh)]]*10^9)</f>
        <v>400.54993999999999</v>
      </c>
    </row>
    <row r="6136" spans="1:21" x14ac:dyDescent="0.35">
      <c r="A6136" t="s">
        <v>944</v>
      </c>
      <c r="B6136" t="s">
        <v>3239</v>
      </c>
      <c r="C6136" t="str">
        <f>SUBSTITUTE(Table1[[#This Row],[Fuel]],", ",",")</f>
        <v>fossil gas: natural gas</v>
      </c>
      <c r="D6136" t="s">
        <v>3239</v>
      </c>
      <c r="H6136" t="s">
        <v>3438</v>
      </c>
      <c r="I6136">
        <v>308</v>
      </c>
      <c r="J6136" t="s">
        <v>3446</v>
      </c>
      <c r="K6136">
        <v>2008</v>
      </c>
      <c r="L6136" t="s">
        <v>29</v>
      </c>
      <c r="M6136" t="s">
        <v>29</v>
      </c>
      <c r="N6136">
        <v>51.881909999999998</v>
      </c>
      <c r="O6136">
        <v>4.3778600000000001</v>
      </c>
      <c r="P6136" t="s">
        <v>3556</v>
      </c>
      <c r="Q6136" s="3">
        <f>Table1[[#This Row],[Capacity (MW)]]*0.395*8760*10^-6</f>
        <v>1.0657416</v>
      </c>
      <c r="R6136" s="3" cm="1">
        <f t="array" ref="R6136">AVERAGE(VLOOKUP(_xlfn.TEXTSPLIT(Table1[[#This Row],[Fuel (no space after comma)]], ","), FuelList_Final_EF!$A$2:$B$65, 2, FALSE))</f>
        <v>53.06</v>
      </c>
      <c r="S6136" s="3">
        <f>Table1[[#This Row],[Generation (TWh)]]*10^9*VLOOKUP(Table1[[#This Row],[Turbine/Engine Technology]],Technology_HR!$A$2:$B$11,2,FALSE)*10^-6</f>
        <v>8045283.3383999998</v>
      </c>
      <c r="T6136" s="5">
        <f>Table1[[#This Row],[Fuel Consumption (mmBtu)]]*Table1[[#This Row],[Emission Factor (kg CO2/ mmBtu)]]*10^3</f>
        <v>426882733935.50403</v>
      </c>
      <c r="U6136" s="3">
        <f>Table1[[#This Row],[Emissions (g CO2)]]/(Table1[[#This Row],[Generation (TWh)]]*10^9)</f>
        <v>400.54994000000005</v>
      </c>
    </row>
    <row r="6137" spans="1:21" x14ac:dyDescent="0.35">
      <c r="A6137" t="s">
        <v>1697</v>
      </c>
      <c r="B6137" t="s">
        <v>3263</v>
      </c>
      <c r="C6137" t="str">
        <f>SUBSTITUTE(Table1[[#This Row],[Fuel]],", ",",")</f>
        <v>fossil gas: natural gas,fossil liquids: heavy fuel oil</v>
      </c>
      <c r="D6137" t="s">
        <v>3239</v>
      </c>
      <c r="E6137" t="s">
        <v>3241</v>
      </c>
      <c r="H6137" t="s">
        <v>3438</v>
      </c>
      <c r="I6137">
        <v>126</v>
      </c>
      <c r="J6137" t="s">
        <v>3446</v>
      </c>
      <c r="K6137">
        <v>1997</v>
      </c>
      <c r="L6137" t="s">
        <v>29</v>
      </c>
      <c r="M6137" t="s">
        <v>29</v>
      </c>
      <c r="N6137">
        <v>51.881</v>
      </c>
      <c r="O6137">
        <v>4.3376000000000001</v>
      </c>
      <c r="P6137" t="s">
        <v>3556</v>
      </c>
      <c r="Q6137" s="3">
        <f>Table1[[#This Row],[Capacity (MW)]]*0.395*8760*10^-6</f>
        <v>0.43598520000000002</v>
      </c>
      <c r="R6137" s="3" cm="1">
        <f t="array" ref="R6137">AVERAGE(VLOOKUP(_xlfn.TEXTSPLIT(Table1[[#This Row],[Fuel (no space after comma)]], ","), FuelList_Final_EF!$A$2:$B$65, 2, FALSE))</f>
        <v>67.331265155508703</v>
      </c>
      <c r="S6137" s="3">
        <f>Table1[[#This Row],[Generation (TWh)]]*10^9*VLOOKUP(Table1[[#This Row],[Turbine/Engine Technology]],Technology_HR!$A$2:$B$11,2,FALSE)*10^-6</f>
        <v>3291252.2747999998</v>
      </c>
      <c r="T6137" s="5">
        <f>Table1[[#This Row],[Fuel Consumption (mmBtu)]]*Table1[[#This Row],[Emission Factor (kg CO2/ mmBtu)]]*10^3</f>
        <v>221604179608.22995</v>
      </c>
      <c r="U6137" s="3">
        <f>Table1[[#This Row],[Emissions (g CO2)]]/(Table1[[#This Row],[Generation (TWh)]]*10^9)</f>
        <v>508.28372065893512</v>
      </c>
    </row>
    <row r="6138" spans="1:21" x14ac:dyDescent="0.35">
      <c r="A6138" t="s">
        <v>1698</v>
      </c>
      <c r="B6138" t="s">
        <v>3239</v>
      </c>
      <c r="C6138" t="str">
        <f>SUBSTITUTE(Table1[[#This Row],[Fuel]],", ",",")</f>
        <v>fossil gas: natural gas</v>
      </c>
      <c r="D6138" t="s">
        <v>3239</v>
      </c>
      <c r="H6138" t="s">
        <v>3436</v>
      </c>
      <c r="I6138">
        <v>48</v>
      </c>
      <c r="J6138" t="s">
        <v>3446</v>
      </c>
      <c r="K6138">
        <v>1981</v>
      </c>
      <c r="L6138" t="s">
        <v>29</v>
      </c>
      <c r="M6138" t="s">
        <v>29</v>
      </c>
      <c r="N6138">
        <v>51.881</v>
      </c>
      <c r="O6138">
        <v>4.3376000000000001</v>
      </c>
      <c r="P6138" t="s">
        <v>3556</v>
      </c>
      <c r="Q6138" s="3">
        <f>Table1[[#This Row],[Capacity (MW)]]*0.395*8760*10^-6</f>
        <v>0.1660896</v>
      </c>
      <c r="R6138" s="3" cm="1">
        <f t="array" ref="R6138">AVERAGE(VLOOKUP(_xlfn.TEXTSPLIT(Table1[[#This Row],[Fuel (no space after comma)]], ","), FuelList_Final_EF!$A$2:$B$65, 2, FALSE))</f>
        <v>53.06</v>
      </c>
      <c r="S6138" s="3">
        <f>Table1[[#This Row],[Generation (TWh)]]*10^9*VLOOKUP(Table1[[#This Row],[Turbine/Engine Technology]],Technology_HR!$A$2:$B$11,2,FALSE)*10^-6</f>
        <v>1828646.4959999998</v>
      </c>
      <c r="T6138" s="5">
        <f>Table1[[#This Row],[Fuel Consumption (mmBtu)]]*Table1[[#This Row],[Emission Factor (kg CO2/ mmBtu)]]*10^3</f>
        <v>97027983077.759995</v>
      </c>
      <c r="U6138" s="3">
        <f>Table1[[#This Row],[Emissions (g CO2)]]/(Table1[[#This Row],[Generation (TWh)]]*10^9)</f>
        <v>584.19060000000002</v>
      </c>
    </row>
    <row r="6139" spans="1:21" x14ac:dyDescent="0.35">
      <c r="A6139" t="s">
        <v>1699</v>
      </c>
      <c r="B6139" t="s">
        <v>3239</v>
      </c>
      <c r="C6139" t="str">
        <f>SUBSTITUTE(Table1[[#This Row],[Fuel]],", ",",")</f>
        <v>fossil gas: natural gas</v>
      </c>
      <c r="D6139" t="s">
        <v>3239</v>
      </c>
      <c r="H6139" t="s">
        <v>3436</v>
      </c>
      <c r="I6139">
        <v>95</v>
      </c>
      <c r="J6139" t="s">
        <v>3446</v>
      </c>
      <c r="K6139">
        <v>1999</v>
      </c>
      <c r="L6139" t="s">
        <v>29</v>
      </c>
      <c r="M6139" t="s">
        <v>29</v>
      </c>
      <c r="N6139">
        <v>51.881</v>
      </c>
      <c r="O6139">
        <v>4.3376000000000001</v>
      </c>
      <c r="P6139" t="s">
        <v>3556</v>
      </c>
      <c r="Q6139" s="3">
        <f>Table1[[#This Row],[Capacity (MW)]]*0.395*8760*10^-6</f>
        <v>0.32871899999999998</v>
      </c>
      <c r="R6139" s="3" cm="1">
        <f t="array" ref="R6139">AVERAGE(VLOOKUP(_xlfn.TEXTSPLIT(Table1[[#This Row],[Fuel (no space after comma)]], ","), FuelList_Final_EF!$A$2:$B$65, 2, FALSE))</f>
        <v>53.06</v>
      </c>
      <c r="S6139" s="3">
        <f>Table1[[#This Row],[Generation (TWh)]]*10^9*VLOOKUP(Table1[[#This Row],[Turbine/Engine Technology]],Technology_HR!$A$2:$B$11,2,FALSE)*10^-6</f>
        <v>3619196.19</v>
      </c>
      <c r="T6139" s="5">
        <f>Table1[[#This Row],[Fuel Consumption (mmBtu)]]*Table1[[#This Row],[Emission Factor (kg CO2/ mmBtu)]]*10^3</f>
        <v>192034549841.39999</v>
      </c>
      <c r="U6139" s="3">
        <f>Table1[[#This Row],[Emissions (g CO2)]]/(Table1[[#This Row],[Generation (TWh)]]*10^9)</f>
        <v>584.19060000000002</v>
      </c>
    </row>
    <row r="6140" spans="1:21" x14ac:dyDescent="0.35">
      <c r="A6140" t="s">
        <v>1690</v>
      </c>
      <c r="B6140" t="s">
        <v>3239</v>
      </c>
      <c r="C6140" t="str">
        <f>SUBSTITUTE(Table1[[#This Row],[Fuel]],", ",",")</f>
        <v>fossil gas: natural gas</v>
      </c>
      <c r="D6140" t="s">
        <v>3239</v>
      </c>
      <c r="H6140" t="s">
        <v>3438</v>
      </c>
      <c r="I6140">
        <v>810</v>
      </c>
      <c r="J6140" t="s">
        <v>3446</v>
      </c>
      <c r="K6140">
        <v>2004</v>
      </c>
      <c r="L6140" t="s">
        <v>29</v>
      </c>
      <c r="M6140" t="s">
        <v>29</v>
      </c>
      <c r="N6140">
        <v>51.890174999999999</v>
      </c>
      <c r="O6140">
        <v>4.3546860000000001</v>
      </c>
      <c r="P6140" t="s">
        <v>3556</v>
      </c>
      <c r="Q6140" s="3">
        <f>Table1[[#This Row],[Capacity (MW)]]*0.395*8760*10^-6</f>
        <v>2.802762</v>
      </c>
      <c r="R6140" s="3" cm="1">
        <f t="array" ref="R6140">AVERAGE(VLOOKUP(_xlfn.TEXTSPLIT(Table1[[#This Row],[Fuel (no space after comma)]], ","), FuelList_Final_EF!$A$2:$B$65, 2, FALSE))</f>
        <v>53.06</v>
      </c>
      <c r="S6140" s="3">
        <f>Table1[[#This Row],[Generation (TWh)]]*10^9*VLOOKUP(Table1[[#This Row],[Turbine/Engine Technology]],Technology_HR!$A$2:$B$11,2,FALSE)*10^-6</f>
        <v>21158050.338</v>
      </c>
      <c r="T6140" s="5">
        <f>Table1[[#This Row],[Fuel Consumption (mmBtu)]]*Table1[[#This Row],[Emission Factor (kg CO2/ mmBtu)]]*10^3</f>
        <v>1122646150934.28</v>
      </c>
      <c r="U6140" s="3">
        <f>Table1[[#This Row],[Emissions (g CO2)]]/(Table1[[#This Row],[Generation (TWh)]]*10^9)</f>
        <v>400.54993999999999</v>
      </c>
    </row>
    <row r="6141" spans="1:21" x14ac:dyDescent="0.35">
      <c r="A6141" t="s">
        <v>1145</v>
      </c>
      <c r="B6141" t="s">
        <v>3239</v>
      </c>
      <c r="C6141" t="str">
        <f>SUBSTITUTE(Table1[[#This Row],[Fuel]],", ",",")</f>
        <v>fossil gas: natural gas</v>
      </c>
      <c r="D6141" t="s">
        <v>3239</v>
      </c>
      <c r="H6141" t="s">
        <v>3436</v>
      </c>
      <c r="I6141">
        <v>24</v>
      </c>
      <c r="J6141" t="s">
        <v>3446</v>
      </c>
      <c r="K6141">
        <v>1982</v>
      </c>
      <c r="L6141" t="s">
        <v>29</v>
      </c>
      <c r="M6141" t="s">
        <v>29</v>
      </c>
      <c r="N6141">
        <v>51.953659999999999</v>
      </c>
      <c r="O6141">
        <v>4.5615500000000004</v>
      </c>
      <c r="P6141" t="s">
        <v>3556</v>
      </c>
      <c r="Q6141" s="3">
        <f>Table1[[#This Row],[Capacity (MW)]]*0.395*8760*10^-6</f>
        <v>8.3044800000000002E-2</v>
      </c>
      <c r="R6141" s="3" cm="1">
        <f t="array" ref="R6141">AVERAGE(VLOOKUP(_xlfn.TEXTSPLIT(Table1[[#This Row],[Fuel (no space after comma)]], ","), FuelList_Final_EF!$A$2:$B$65, 2, FALSE))</f>
        <v>53.06</v>
      </c>
      <c r="S6141" s="3">
        <f>Table1[[#This Row],[Generation (TWh)]]*10^9*VLOOKUP(Table1[[#This Row],[Turbine/Engine Technology]],Technology_HR!$A$2:$B$11,2,FALSE)*10^-6</f>
        <v>914323.24799999991</v>
      </c>
      <c r="T6141" s="5">
        <f>Table1[[#This Row],[Fuel Consumption (mmBtu)]]*Table1[[#This Row],[Emission Factor (kg CO2/ mmBtu)]]*10^3</f>
        <v>48513991538.879997</v>
      </c>
      <c r="U6141" s="3">
        <f>Table1[[#This Row],[Emissions (g CO2)]]/(Table1[[#This Row],[Generation (TWh)]]*10^9)</f>
        <v>584.19060000000002</v>
      </c>
    </row>
    <row r="6142" spans="1:21" x14ac:dyDescent="0.35">
      <c r="A6142" t="s">
        <v>1145</v>
      </c>
      <c r="B6142" t="s">
        <v>3239</v>
      </c>
      <c r="C6142" t="str">
        <f>SUBSTITUTE(Table1[[#This Row],[Fuel]],", ",",")</f>
        <v>fossil gas: natural gas</v>
      </c>
      <c r="D6142" t="s">
        <v>3239</v>
      </c>
      <c r="H6142" t="s">
        <v>3436</v>
      </c>
      <c r="I6142">
        <v>24</v>
      </c>
      <c r="J6142" t="s">
        <v>3446</v>
      </c>
      <c r="K6142">
        <v>1982</v>
      </c>
      <c r="L6142" t="s">
        <v>29</v>
      </c>
      <c r="M6142" t="s">
        <v>29</v>
      </c>
      <c r="N6142">
        <v>51.953659999999999</v>
      </c>
      <c r="O6142">
        <v>4.5615500000000004</v>
      </c>
      <c r="P6142" t="s">
        <v>3556</v>
      </c>
      <c r="Q6142" s="3">
        <f>Table1[[#This Row],[Capacity (MW)]]*0.395*8760*10^-6</f>
        <v>8.3044800000000002E-2</v>
      </c>
      <c r="R6142" s="3" cm="1">
        <f t="array" ref="R6142">AVERAGE(VLOOKUP(_xlfn.TEXTSPLIT(Table1[[#This Row],[Fuel (no space after comma)]], ","), FuelList_Final_EF!$A$2:$B$65, 2, FALSE))</f>
        <v>53.06</v>
      </c>
      <c r="S6142" s="3">
        <f>Table1[[#This Row],[Generation (TWh)]]*10^9*VLOOKUP(Table1[[#This Row],[Turbine/Engine Technology]],Technology_HR!$A$2:$B$11,2,FALSE)*10^-6</f>
        <v>914323.24799999991</v>
      </c>
      <c r="T6142" s="5">
        <f>Table1[[#This Row],[Fuel Consumption (mmBtu)]]*Table1[[#This Row],[Emission Factor (kg CO2/ mmBtu)]]*10^3</f>
        <v>48513991538.879997</v>
      </c>
      <c r="U6142" s="3">
        <f>Table1[[#This Row],[Emissions (g CO2)]]/(Table1[[#This Row],[Generation (TWh)]]*10^9)</f>
        <v>584.19060000000002</v>
      </c>
    </row>
    <row r="6143" spans="1:21" x14ac:dyDescent="0.35">
      <c r="A6143" t="s">
        <v>1145</v>
      </c>
      <c r="B6143" t="s">
        <v>3239</v>
      </c>
      <c r="C6143" t="str">
        <f>SUBSTITUTE(Table1[[#This Row],[Fuel]],", ",",")</f>
        <v>fossil gas: natural gas</v>
      </c>
      <c r="D6143" t="s">
        <v>3239</v>
      </c>
      <c r="H6143" t="s">
        <v>3438</v>
      </c>
      <c r="I6143">
        <v>220</v>
      </c>
      <c r="J6143" t="s">
        <v>3446</v>
      </c>
      <c r="K6143">
        <v>1996</v>
      </c>
      <c r="L6143" t="s">
        <v>29</v>
      </c>
      <c r="M6143" t="s">
        <v>29</v>
      </c>
      <c r="N6143">
        <v>51.953659999999999</v>
      </c>
      <c r="O6143">
        <v>4.5615500000000004</v>
      </c>
      <c r="P6143" t="s">
        <v>3556</v>
      </c>
      <c r="Q6143" s="3">
        <f>Table1[[#This Row],[Capacity (MW)]]*0.395*8760*10^-6</f>
        <v>0.76124399999999992</v>
      </c>
      <c r="R6143" s="3" cm="1">
        <f t="array" ref="R6143">AVERAGE(VLOOKUP(_xlfn.TEXTSPLIT(Table1[[#This Row],[Fuel (no space after comma)]], ","), FuelList_Final_EF!$A$2:$B$65, 2, FALSE))</f>
        <v>53.06</v>
      </c>
      <c r="S6143" s="3">
        <f>Table1[[#This Row],[Generation (TWh)]]*10^9*VLOOKUP(Table1[[#This Row],[Turbine/Engine Technology]],Technology_HR!$A$2:$B$11,2,FALSE)*10^-6</f>
        <v>5746630.9559999984</v>
      </c>
      <c r="T6143" s="5">
        <f>Table1[[#This Row],[Fuel Consumption (mmBtu)]]*Table1[[#This Row],[Emission Factor (kg CO2/ mmBtu)]]*10^3</f>
        <v>304916238525.35992</v>
      </c>
      <c r="U6143" s="3">
        <f>Table1[[#This Row],[Emissions (g CO2)]]/(Table1[[#This Row],[Generation (TWh)]]*10^9)</f>
        <v>400.54993999999994</v>
      </c>
    </row>
    <row r="6144" spans="1:21" x14ac:dyDescent="0.35">
      <c r="A6144" t="s">
        <v>1700</v>
      </c>
      <c r="B6144" t="s">
        <v>3239</v>
      </c>
      <c r="C6144" t="str">
        <f>SUBSTITUTE(Table1[[#This Row],[Fuel]],", ",",")</f>
        <v>fossil gas: natural gas</v>
      </c>
      <c r="D6144" t="s">
        <v>3239</v>
      </c>
      <c r="H6144" t="s">
        <v>3436</v>
      </c>
      <c r="I6144">
        <v>24</v>
      </c>
      <c r="J6144" t="s">
        <v>3446</v>
      </c>
      <c r="K6144">
        <v>1999</v>
      </c>
      <c r="L6144" t="s">
        <v>29</v>
      </c>
      <c r="M6144" t="s">
        <v>29</v>
      </c>
      <c r="N6144">
        <v>51.960799999999999</v>
      </c>
      <c r="O6144">
        <v>4.0976999999999997</v>
      </c>
      <c r="P6144" t="s">
        <v>3556</v>
      </c>
      <c r="Q6144" s="3">
        <f>Table1[[#This Row],[Capacity (MW)]]*0.395*8760*10^-6</f>
        <v>8.3044800000000002E-2</v>
      </c>
      <c r="R6144" s="3" cm="1">
        <f t="array" ref="R6144">AVERAGE(VLOOKUP(_xlfn.TEXTSPLIT(Table1[[#This Row],[Fuel (no space after comma)]], ","), FuelList_Final_EF!$A$2:$B$65, 2, FALSE))</f>
        <v>53.06</v>
      </c>
      <c r="S6144" s="3">
        <f>Table1[[#This Row],[Generation (TWh)]]*10^9*VLOOKUP(Table1[[#This Row],[Turbine/Engine Technology]],Technology_HR!$A$2:$B$11,2,FALSE)*10^-6</f>
        <v>914323.24799999991</v>
      </c>
      <c r="T6144" s="5">
        <f>Table1[[#This Row],[Fuel Consumption (mmBtu)]]*Table1[[#This Row],[Emission Factor (kg CO2/ mmBtu)]]*10^3</f>
        <v>48513991538.879997</v>
      </c>
      <c r="U6144" s="3">
        <f>Table1[[#This Row],[Emissions (g CO2)]]/(Table1[[#This Row],[Generation (TWh)]]*10^9)</f>
        <v>584.19060000000002</v>
      </c>
    </row>
    <row r="6145" spans="1:21" x14ac:dyDescent="0.35">
      <c r="A6145" t="s">
        <v>1701</v>
      </c>
      <c r="B6145" t="s">
        <v>3241</v>
      </c>
      <c r="C6145" t="str">
        <f>SUBSTITUTE(Table1[[#This Row],[Fuel]],", ",",")</f>
        <v>fossil liquids: heavy fuel oil</v>
      </c>
      <c r="D6145" t="s">
        <v>3241</v>
      </c>
      <c r="H6145" t="s">
        <v>3441</v>
      </c>
      <c r="I6145">
        <v>61</v>
      </c>
      <c r="J6145" t="s">
        <v>3446</v>
      </c>
      <c r="K6145" t="s">
        <v>29</v>
      </c>
      <c r="L6145" t="s">
        <v>29</v>
      </c>
      <c r="M6145" t="s">
        <v>29</v>
      </c>
      <c r="N6145">
        <v>52.283830000000002</v>
      </c>
      <c r="O6145">
        <v>4.7679600000000004</v>
      </c>
      <c r="P6145" t="s">
        <v>3556</v>
      </c>
      <c r="Q6145" s="3">
        <f>Table1[[#This Row],[Capacity (MW)]]*0.395*8760*10^-6</f>
        <v>0.21107220000000002</v>
      </c>
      <c r="R6145" s="3" cm="1">
        <f t="array" ref="R6145">AVERAGE(VLOOKUP(_xlfn.TEXTSPLIT(Table1[[#This Row],[Fuel (no space after comma)]], ","), FuelList_Final_EF!$A$2:$B$65, 2, FALSE))</f>
        <v>81.602530311017389</v>
      </c>
      <c r="S6145" s="3">
        <f>Table1[[#This Row],[Generation (TWh)]]*10^9*VLOOKUP(Table1[[#This Row],[Turbine/Engine Technology]],Technology_HR!$A$2:$B$11,2,FALSE)*10^-6</f>
        <v>1593384.0378000003</v>
      </c>
      <c r="T6145" s="5">
        <f>Table1[[#This Row],[Fuel Consumption (mmBtu)]]*Table1[[#This Row],[Emission Factor (kg CO2/ mmBtu)]]*10^3</f>
        <v>130024169241.6658</v>
      </c>
      <c r="U6145" s="3">
        <f>Table1[[#This Row],[Emissions (g CO2)]]/(Table1[[#This Row],[Generation (TWh)]]*10^9)</f>
        <v>616.01750131787026</v>
      </c>
    </row>
    <row r="6146" spans="1:21" x14ac:dyDescent="0.35">
      <c r="A6146" t="s">
        <v>1701</v>
      </c>
      <c r="B6146" t="s">
        <v>3241</v>
      </c>
      <c r="C6146" t="str">
        <f>SUBSTITUTE(Table1[[#This Row],[Fuel]],", ",",")</f>
        <v>fossil liquids: heavy fuel oil</v>
      </c>
      <c r="D6146" t="s">
        <v>3241</v>
      </c>
      <c r="H6146" t="s">
        <v>3441</v>
      </c>
      <c r="I6146">
        <v>46</v>
      </c>
      <c r="J6146" t="s">
        <v>3446</v>
      </c>
      <c r="K6146">
        <v>2023</v>
      </c>
      <c r="L6146" t="s">
        <v>29</v>
      </c>
      <c r="M6146" t="s">
        <v>29</v>
      </c>
      <c r="N6146">
        <v>52.283830000000002</v>
      </c>
      <c r="O6146">
        <v>4.7679600000000004</v>
      </c>
      <c r="P6146" t="s">
        <v>3556</v>
      </c>
      <c r="Q6146" s="3">
        <f>Table1[[#This Row],[Capacity (MW)]]*0.395*8760*10^-6</f>
        <v>0.15916920000000001</v>
      </c>
      <c r="R6146" s="3" cm="1">
        <f t="array" ref="R6146">AVERAGE(VLOOKUP(_xlfn.TEXTSPLIT(Table1[[#This Row],[Fuel (no space after comma)]], ","), FuelList_Final_EF!$A$2:$B$65, 2, FALSE))</f>
        <v>81.602530311017389</v>
      </c>
      <c r="S6146" s="3">
        <f>Table1[[#This Row],[Generation (TWh)]]*10^9*VLOOKUP(Table1[[#This Row],[Turbine/Engine Technology]],Technology_HR!$A$2:$B$11,2,FALSE)*10^-6</f>
        <v>1201568.2907999998</v>
      </c>
      <c r="T6146" s="5">
        <f>Table1[[#This Row],[Fuel Consumption (mmBtu)]]*Table1[[#This Row],[Emission Factor (kg CO2/ mmBtu)]]*10^3</f>
        <v>98051012870.764343</v>
      </c>
      <c r="U6146" s="3">
        <f>Table1[[#This Row],[Emissions (g CO2)]]/(Table1[[#This Row],[Generation (TWh)]]*10^9)</f>
        <v>616.01750131787014</v>
      </c>
    </row>
    <row r="6147" spans="1:21" x14ac:dyDescent="0.35">
      <c r="A6147" t="s">
        <v>1690</v>
      </c>
      <c r="B6147" t="s">
        <v>3239</v>
      </c>
      <c r="C6147" t="str">
        <f>SUBSTITUTE(Table1[[#This Row],[Fuel]],", ",",")</f>
        <v>fossil gas: natural gas</v>
      </c>
      <c r="D6147" t="s">
        <v>3239</v>
      </c>
      <c r="H6147" t="s">
        <v>3438</v>
      </c>
      <c r="I6147">
        <v>435</v>
      </c>
      <c r="J6147" t="s">
        <v>3446</v>
      </c>
      <c r="K6147">
        <v>2010</v>
      </c>
      <c r="L6147" t="s">
        <v>29</v>
      </c>
      <c r="M6147" t="s">
        <v>29</v>
      </c>
      <c r="N6147">
        <v>51.4482</v>
      </c>
      <c r="O6147">
        <v>3.6928000000000001</v>
      </c>
      <c r="P6147" t="s">
        <v>3556</v>
      </c>
      <c r="Q6147" s="3">
        <f>Table1[[#This Row],[Capacity (MW)]]*0.395*8760*10^-6</f>
        <v>1.5051870000000003</v>
      </c>
      <c r="R6147" s="3" cm="1">
        <f t="array" ref="R6147">AVERAGE(VLOOKUP(_xlfn.TEXTSPLIT(Table1[[#This Row],[Fuel (no space after comma)]], ","), FuelList_Final_EF!$A$2:$B$65, 2, FALSE))</f>
        <v>53.06</v>
      </c>
      <c r="S6147" s="3">
        <f>Table1[[#This Row],[Generation (TWh)]]*10^9*VLOOKUP(Table1[[#This Row],[Turbine/Engine Technology]],Technology_HR!$A$2:$B$11,2,FALSE)*10^-6</f>
        <v>11362656.663000001</v>
      </c>
      <c r="T6147" s="5">
        <f>Table1[[#This Row],[Fuel Consumption (mmBtu)]]*Table1[[#This Row],[Emission Factor (kg CO2/ mmBtu)]]*10^3</f>
        <v>602902562538.78015</v>
      </c>
      <c r="U6147" s="3">
        <f>Table1[[#This Row],[Emissions (g CO2)]]/(Table1[[#This Row],[Generation (TWh)]]*10^9)</f>
        <v>400.54994000000005</v>
      </c>
    </row>
    <row r="6148" spans="1:21" x14ac:dyDescent="0.35">
      <c r="A6148" t="s">
        <v>1690</v>
      </c>
      <c r="B6148" t="s">
        <v>3239</v>
      </c>
      <c r="C6148" t="str">
        <f>SUBSTITUTE(Table1[[#This Row],[Fuel]],", ",",")</f>
        <v>fossil gas: natural gas</v>
      </c>
      <c r="D6148" t="s">
        <v>3239</v>
      </c>
      <c r="H6148" t="s">
        <v>3438</v>
      </c>
      <c r="I6148">
        <v>435</v>
      </c>
      <c r="J6148" t="s">
        <v>3446</v>
      </c>
      <c r="K6148">
        <v>2010</v>
      </c>
      <c r="L6148" t="s">
        <v>29</v>
      </c>
      <c r="M6148" t="s">
        <v>29</v>
      </c>
      <c r="N6148">
        <v>51.4482</v>
      </c>
      <c r="O6148">
        <v>3.6928000000000001</v>
      </c>
      <c r="P6148" t="s">
        <v>3556</v>
      </c>
      <c r="Q6148" s="3">
        <f>Table1[[#This Row],[Capacity (MW)]]*0.395*8760*10^-6</f>
        <v>1.5051870000000003</v>
      </c>
      <c r="R6148" s="3" cm="1">
        <f t="array" ref="R6148">AVERAGE(VLOOKUP(_xlfn.TEXTSPLIT(Table1[[#This Row],[Fuel (no space after comma)]], ","), FuelList_Final_EF!$A$2:$B$65, 2, FALSE))</f>
        <v>53.06</v>
      </c>
      <c r="S6148" s="3">
        <f>Table1[[#This Row],[Generation (TWh)]]*10^9*VLOOKUP(Table1[[#This Row],[Turbine/Engine Technology]],Technology_HR!$A$2:$B$11,2,FALSE)*10^-6</f>
        <v>11362656.663000001</v>
      </c>
      <c r="T6148" s="5">
        <f>Table1[[#This Row],[Fuel Consumption (mmBtu)]]*Table1[[#This Row],[Emission Factor (kg CO2/ mmBtu)]]*10^3</f>
        <v>602902562538.78015</v>
      </c>
      <c r="U6148" s="3">
        <f>Table1[[#This Row],[Emissions (g CO2)]]/(Table1[[#This Row],[Generation (TWh)]]*10^9)</f>
        <v>400.54994000000005</v>
      </c>
    </row>
    <row r="6149" spans="1:21" x14ac:dyDescent="0.35">
      <c r="A6149" t="s">
        <v>1702</v>
      </c>
      <c r="B6149" t="s">
        <v>3239</v>
      </c>
      <c r="C6149" t="str">
        <f>SUBSTITUTE(Table1[[#This Row],[Fuel]],", ",",")</f>
        <v>fossil gas: natural gas</v>
      </c>
      <c r="D6149" t="s">
        <v>3239</v>
      </c>
      <c r="H6149" t="s">
        <v>3440</v>
      </c>
      <c r="I6149">
        <v>38</v>
      </c>
      <c r="J6149" t="s">
        <v>3446</v>
      </c>
      <c r="K6149">
        <v>2005</v>
      </c>
      <c r="L6149" t="s">
        <v>29</v>
      </c>
      <c r="M6149" t="s">
        <v>29</v>
      </c>
      <c r="N6149">
        <v>51.291679999999999</v>
      </c>
      <c r="O6149">
        <v>3.8012000000000001</v>
      </c>
      <c r="P6149" t="s">
        <v>3556</v>
      </c>
      <c r="Q6149" s="3">
        <f>Table1[[#This Row],[Capacity (MW)]]*0.395*8760*10^-6</f>
        <v>0.13148760000000001</v>
      </c>
      <c r="R6149" s="3" cm="1">
        <f t="array" ref="R6149">AVERAGE(VLOOKUP(_xlfn.TEXTSPLIT(Table1[[#This Row],[Fuel (no space after comma)]], ","), FuelList_Final_EF!$A$2:$B$65, 2, FALSE))</f>
        <v>53.06</v>
      </c>
      <c r="S6149" s="3">
        <f>Table1[[#This Row],[Generation (TWh)]]*10^9*VLOOKUP(Table1[[#This Row],[Turbine/Engine Technology]],Technology_HR!$A$2:$B$11,2,FALSE)*10^-6</f>
        <v>1352349.9660000002</v>
      </c>
      <c r="T6149" s="5">
        <f>Table1[[#This Row],[Fuel Consumption (mmBtu)]]*Table1[[#This Row],[Emission Factor (kg CO2/ mmBtu)]]*10^3</f>
        <v>71755689195.960022</v>
      </c>
      <c r="U6149" s="3">
        <f>Table1[[#This Row],[Emissions (g CO2)]]/(Table1[[#This Row],[Generation (TWh)]]*10^9)</f>
        <v>545.72210000000007</v>
      </c>
    </row>
    <row r="6150" spans="1:21" x14ac:dyDescent="0.35">
      <c r="A6150" t="s">
        <v>1702</v>
      </c>
      <c r="B6150" t="s">
        <v>3239</v>
      </c>
      <c r="C6150" t="str">
        <f>SUBSTITUTE(Table1[[#This Row],[Fuel]],", ",",")</f>
        <v>fossil gas: natural gas</v>
      </c>
      <c r="D6150" t="s">
        <v>3239</v>
      </c>
      <c r="H6150" t="s">
        <v>3436</v>
      </c>
      <c r="I6150">
        <v>30</v>
      </c>
      <c r="J6150" t="s">
        <v>3446</v>
      </c>
      <c r="K6150">
        <v>2007</v>
      </c>
      <c r="L6150" t="s">
        <v>29</v>
      </c>
      <c r="M6150" t="s">
        <v>29</v>
      </c>
      <c r="N6150">
        <v>51.291679999999999</v>
      </c>
      <c r="O6150">
        <v>3.8012000000000001</v>
      </c>
      <c r="P6150" t="s">
        <v>3556</v>
      </c>
      <c r="Q6150" s="3">
        <f>Table1[[#This Row],[Capacity (MW)]]*0.395*8760*10^-6</f>
        <v>0.10380600000000001</v>
      </c>
      <c r="R6150" s="3" cm="1">
        <f t="array" ref="R6150">AVERAGE(VLOOKUP(_xlfn.TEXTSPLIT(Table1[[#This Row],[Fuel (no space after comma)]], ","), FuelList_Final_EF!$A$2:$B$65, 2, FALSE))</f>
        <v>53.06</v>
      </c>
      <c r="S6150" s="3">
        <f>Table1[[#This Row],[Generation (TWh)]]*10^9*VLOOKUP(Table1[[#This Row],[Turbine/Engine Technology]],Technology_HR!$A$2:$B$11,2,FALSE)*10^-6</f>
        <v>1142904.0600000003</v>
      </c>
      <c r="T6150" s="5">
        <f>Table1[[#This Row],[Fuel Consumption (mmBtu)]]*Table1[[#This Row],[Emission Factor (kg CO2/ mmBtu)]]*10^3</f>
        <v>60642489423.600021</v>
      </c>
      <c r="U6150" s="3">
        <f>Table1[[#This Row],[Emissions (g CO2)]]/(Table1[[#This Row],[Generation (TWh)]]*10^9)</f>
        <v>584.19060000000013</v>
      </c>
    </row>
    <row r="6151" spans="1:21" x14ac:dyDescent="0.35">
      <c r="A6151" t="s">
        <v>1683</v>
      </c>
      <c r="B6151" t="s">
        <v>3239</v>
      </c>
      <c r="C6151" t="str">
        <f>SUBSTITUTE(Table1[[#This Row],[Fuel]],", ",",")</f>
        <v>fossil gas: natural gas</v>
      </c>
      <c r="D6151" t="s">
        <v>3239</v>
      </c>
      <c r="H6151" t="s">
        <v>3438</v>
      </c>
      <c r="I6151">
        <v>230</v>
      </c>
      <c r="J6151" t="s">
        <v>3446</v>
      </c>
      <c r="K6151">
        <v>1999</v>
      </c>
      <c r="L6151" t="s">
        <v>29</v>
      </c>
      <c r="M6151" t="s">
        <v>29</v>
      </c>
      <c r="N6151">
        <v>50.972099999999998</v>
      </c>
      <c r="O6151">
        <v>5.7911000000000001</v>
      </c>
      <c r="P6151" t="s">
        <v>3556</v>
      </c>
      <c r="Q6151" s="3">
        <f>Table1[[#This Row],[Capacity (MW)]]*0.395*8760*10^-6</f>
        <v>0.79584600000000005</v>
      </c>
      <c r="R6151" s="3" cm="1">
        <f t="array" ref="R6151">AVERAGE(VLOOKUP(_xlfn.TEXTSPLIT(Table1[[#This Row],[Fuel (no space after comma)]], ","), FuelList_Final_EF!$A$2:$B$65, 2, FALSE))</f>
        <v>53.06</v>
      </c>
      <c r="S6151" s="3">
        <f>Table1[[#This Row],[Generation (TWh)]]*10^9*VLOOKUP(Table1[[#This Row],[Turbine/Engine Technology]],Technology_HR!$A$2:$B$11,2,FALSE)*10^-6</f>
        <v>6007841.4539999999</v>
      </c>
      <c r="T6151" s="5">
        <f>Table1[[#This Row],[Fuel Consumption (mmBtu)]]*Table1[[#This Row],[Emission Factor (kg CO2/ mmBtu)]]*10^3</f>
        <v>318776067549.23999</v>
      </c>
      <c r="U6151" s="3">
        <f>Table1[[#This Row],[Emissions (g CO2)]]/(Table1[[#This Row],[Generation (TWh)]]*10^9)</f>
        <v>400.54993999999999</v>
      </c>
    </row>
    <row r="6152" spans="1:21" x14ac:dyDescent="0.35">
      <c r="A6152" t="s">
        <v>1691</v>
      </c>
      <c r="B6152" t="s">
        <v>3239</v>
      </c>
      <c r="C6152" t="str">
        <f>SUBSTITUTE(Table1[[#This Row],[Fuel]],", ",",")</f>
        <v>fossil gas: natural gas</v>
      </c>
      <c r="D6152" t="s">
        <v>3239</v>
      </c>
      <c r="H6152" t="s">
        <v>3438</v>
      </c>
      <c r="I6152">
        <v>40</v>
      </c>
      <c r="J6152" t="s">
        <v>3446</v>
      </c>
      <c r="K6152">
        <v>1995</v>
      </c>
      <c r="L6152" t="s">
        <v>29</v>
      </c>
      <c r="M6152" t="s">
        <v>29</v>
      </c>
      <c r="N6152">
        <v>52.92145</v>
      </c>
      <c r="O6152">
        <v>7.0440199999999997</v>
      </c>
      <c r="P6152" t="s">
        <v>3556</v>
      </c>
      <c r="Q6152" s="3">
        <f>Table1[[#This Row],[Capacity (MW)]]*0.395*8760*10^-6</f>
        <v>0.138408</v>
      </c>
      <c r="R6152" s="3" cm="1">
        <f t="array" ref="R6152">AVERAGE(VLOOKUP(_xlfn.TEXTSPLIT(Table1[[#This Row],[Fuel (no space after comma)]], ","), FuelList_Final_EF!$A$2:$B$65, 2, FALSE))</f>
        <v>53.06</v>
      </c>
      <c r="S6152" s="3">
        <f>Table1[[#This Row],[Generation (TWh)]]*10^9*VLOOKUP(Table1[[#This Row],[Turbine/Engine Technology]],Technology_HR!$A$2:$B$11,2,FALSE)*10^-6</f>
        <v>1044841.992</v>
      </c>
      <c r="T6152" s="5">
        <f>Table1[[#This Row],[Fuel Consumption (mmBtu)]]*Table1[[#This Row],[Emission Factor (kg CO2/ mmBtu)]]*10^3</f>
        <v>55439316095.519997</v>
      </c>
      <c r="U6152" s="3">
        <f>Table1[[#This Row],[Emissions (g CO2)]]/(Table1[[#This Row],[Generation (TWh)]]*10^9)</f>
        <v>400.54993999999999</v>
      </c>
    </row>
    <row r="6153" spans="1:21" x14ac:dyDescent="0.35">
      <c r="A6153" t="s">
        <v>1703</v>
      </c>
      <c r="B6153" t="s">
        <v>3239</v>
      </c>
      <c r="C6153" t="str">
        <f>SUBSTITUTE(Table1[[#This Row],[Fuel]],", ",",")</f>
        <v>fossil gas: natural gas</v>
      </c>
      <c r="D6153" t="s">
        <v>3239</v>
      </c>
      <c r="H6153" t="s">
        <v>3436</v>
      </c>
      <c r="I6153">
        <v>20</v>
      </c>
      <c r="J6153" t="s">
        <v>3446</v>
      </c>
      <c r="K6153">
        <v>1984</v>
      </c>
      <c r="L6153" t="s">
        <v>29</v>
      </c>
      <c r="M6153" t="s">
        <v>29</v>
      </c>
      <c r="N6153">
        <v>52.465730000000001</v>
      </c>
      <c r="O6153">
        <v>4.6361999999999997</v>
      </c>
      <c r="P6153" t="s">
        <v>3556</v>
      </c>
      <c r="Q6153" s="3">
        <f>Table1[[#This Row],[Capacity (MW)]]*0.395*8760*10^-6</f>
        <v>6.9204000000000002E-2</v>
      </c>
      <c r="R6153" s="3" cm="1">
        <f t="array" ref="R6153">AVERAGE(VLOOKUP(_xlfn.TEXTSPLIT(Table1[[#This Row],[Fuel (no space after comma)]], ","), FuelList_Final_EF!$A$2:$B$65, 2, FALSE))</f>
        <v>53.06</v>
      </c>
      <c r="S6153" s="3">
        <f>Table1[[#This Row],[Generation (TWh)]]*10^9*VLOOKUP(Table1[[#This Row],[Turbine/Engine Technology]],Technology_HR!$A$2:$B$11,2,FALSE)*10^-6</f>
        <v>761936.03999999992</v>
      </c>
      <c r="T6153" s="5">
        <f>Table1[[#This Row],[Fuel Consumption (mmBtu)]]*Table1[[#This Row],[Emission Factor (kg CO2/ mmBtu)]]*10^3</f>
        <v>40428326282.399994</v>
      </c>
      <c r="U6153" s="3">
        <f>Table1[[#This Row],[Emissions (g CO2)]]/(Table1[[#This Row],[Generation (TWh)]]*10^9)</f>
        <v>584.1905999999999</v>
      </c>
    </row>
    <row r="6154" spans="1:21" x14ac:dyDescent="0.35">
      <c r="A6154" t="s">
        <v>1685</v>
      </c>
      <c r="B6154" t="s">
        <v>3273</v>
      </c>
      <c r="C6154" t="str">
        <f>SUBSTITUTE(Table1[[#This Row],[Fuel]],", ",",")</f>
        <v>industrial by-product: blast furnace gas,fossil gas: natural gas</v>
      </c>
      <c r="D6154" t="s">
        <v>3274</v>
      </c>
      <c r="E6154" t="s">
        <v>3239</v>
      </c>
      <c r="H6154" t="s">
        <v>3440</v>
      </c>
      <c r="I6154">
        <v>460</v>
      </c>
      <c r="J6154" t="s">
        <v>3446</v>
      </c>
      <c r="K6154" t="s">
        <v>29</v>
      </c>
      <c r="L6154" t="s">
        <v>29</v>
      </c>
      <c r="M6154" t="s">
        <v>29</v>
      </c>
      <c r="N6154">
        <v>52.47231</v>
      </c>
      <c r="O6154">
        <v>4.63286</v>
      </c>
      <c r="P6154" t="s">
        <v>3556</v>
      </c>
      <c r="Q6154" s="3">
        <f>Table1[[#This Row],[Capacity (MW)]]*0.395*8760*10^-6</f>
        <v>1.5916920000000001</v>
      </c>
      <c r="R6154" s="3" cm="1">
        <f t="array" ref="R6154">AVERAGE(VLOOKUP(_xlfn.TEXTSPLIT(Table1[[#This Row],[Fuel (no space after comma)]], ","), FuelList_Final_EF!$A$2:$B$65, 2, FALSE))</f>
        <v>163.69</v>
      </c>
      <c r="S6154" s="3">
        <f>Table1[[#This Row],[Generation (TWh)]]*10^9*VLOOKUP(Table1[[#This Row],[Turbine/Engine Technology]],Technology_HR!$A$2:$B$11,2,FALSE)*10^-6</f>
        <v>16370552.219999999</v>
      </c>
      <c r="T6154" s="5">
        <f>Table1[[#This Row],[Fuel Consumption (mmBtu)]]*Table1[[#This Row],[Emission Factor (kg CO2/ mmBtu)]]*10^3</f>
        <v>2679695692891.7998</v>
      </c>
      <c r="U6154" s="3">
        <f>Table1[[#This Row],[Emissions (g CO2)]]/(Table1[[#This Row],[Generation (TWh)]]*10^9)</f>
        <v>1683.5516499999999</v>
      </c>
    </row>
    <row r="6155" spans="1:21" x14ac:dyDescent="0.35">
      <c r="A6155" t="s">
        <v>1685</v>
      </c>
      <c r="B6155" t="s">
        <v>3273</v>
      </c>
      <c r="C6155" t="str">
        <f>SUBSTITUTE(Table1[[#This Row],[Fuel]],", ",",")</f>
        <v>industrial by-product: blast furnace gas,fossil gas: natural gas</v>
      </c>
      <c r="D6155" t="s">
        <v>3274</v>
      </c>
      <c r="E6155" t="s">
        <v>3239</v>
      </c>
      <c r="H6155" t="s">
        <v>3440</v>
      </c>
      <c r="I6155">
        <v>360</v>
      </c>
      <c r="J6155" t="s">
        <v>3446</v>
      </c>
      <c r="K6155" t="s">
        <v>29</v>
      </c>
      <c r="L6155" t="s">
        <v>29</v>
      </c>
      <c r="M6155" t="s">
        <v>29</v>
      </c>
      <c r="N6155">
        <v>52.47231</v>
      </c>
      <c r="O6155">
        <v>4.63286</v>
      </c>
      <c r="P6155" t="s">
        <v>3556</v>
      </c>
      <c r="Q6155" s="3">
        <f>Table1[[#This Row],[Capacity (MW)]]*0.395*8760*10^-6</f>
        <v>1.2456720000000001</v>
      </c>
      <c r="R6155" s="3" cm="1">
        <f t="array" ref="R6155">AVERAGE(VLOOKUP(_xlfn.TEXTSPLIT(Table1[[#This Row],[Fuel (no space after comma)]], ","), FuelList_Final_EF!$A$2:$B$65, 2, FALSE))</f>
        <v>163.69</v>
      </c>
      <c r="S6155" s="3">
        <f>Table1[[#This Row],[Generation (TWh)]]*10^9*VLOOKUP(Table1[[#This Row],[Turbine/Engine Technology]],Technology_HR!$A$2:$B$11,2,FALSE)*10^-6</f>
        <v>12811736.52</v>
      </c>
      <c r="T6155" s="5">
        <f>Table1[[#This Row],[Fuel Consumption (mmBtu)]]*Table1[[#This Row],[Emission Factor (kg CO2/ mmBtu)]]*10^3</f>
        <v>2097153150958.7998</v>
      </c>
      <c r="U6155" s="3">
        <f>Table1[[#This Row],[Emissions (g CO2)]]/(Table1[[#This Row],[Generation (TWh)]]*10^9)</f>
        <v>1683.5516499999999</v>
      </c>
    </row>
    <row r="6156" spans="1:21" x14ac:dyDescent="0.35">
      <c r="A6156" t="s">
        <v>1704</v>
      </c>
      <c r="B6156" t="s">
        <v>3275</v>
      </c>
      <c r="C6156" t="str">
        <f>SUBSTITUTE(Table1[[#This Row],[Fuel]],", ",",")</f>
        <v>fossil liquids: fuel oil</v>
      </c>
      <c r="D6156" t="s">
        <v>3275</v>
      </c>
      <c r="H6156" t="s">
        <v>3436</v>
      </c>
      <c r="I6156">
        <v>180</v>
      </c>
      <c r="J6156" t="s">
        <v>3446</v>
      </c>
      <c r="K6156">
        <v>2022</v>
      </c>
      <c r="L6156" t="s">
        <v>29</v>
      </c>
      <c r="M6156">
        <v>2025</v>
      </c>
      <c r="N6156">
        <v>-22.252549699999999</v>
      </c>
      <c r="O6156">
        <v>166.4471245</v>
      </c>
      <c r="P6156" t="s">
        <v>3557</v>
      </c>
      <c r="Q6156" s="3">
        <f>Table1[[#This Row],[Capacity (MW)]]*0.395*8760*10^-6</f>
        <v>0.62283600000000006</v>
      </c>
      <c r="R6156" s="3" cm="1">
        <f t="array" ref="R6156">AVERAGE(VLOOKUP(_xlfn.TEXTSPLIT(Table1[[#This Row],[Fuel (no space after comma)]], ","), FuelList_Final_EF!$A$2:$B$65, 2, FALSE))</f>
        <v>78.106682297772565</v>
      </c>
      <c r="S6156" s="3">
        <f>Table1[[#This Row],[Generation (TWh)]]*10^9*VLOOKUP(Table1[[#This Row],[Turbine/Engine Technology]],Technology_HR!$A$2:$B$11,2,FALSE)*10^-6</f>
        <v>6857424.3599999994</v>
      </c>
      <c r="T6156" s="5">
        <f>Table1[[#This Row],[Fuel Consumption (mmBtu)]]*Table1[[#This Row],[Emission Factor (kg CO2/ mmBtu)]]*10^3</f>
        <v>535610665867.52631</v>
      </c>
      <c r="U6156" s="3">
        <f>Table1[[#This Row],[Emissions (g CO2)]]/(Table1[[#This Row],[Generation (TWh)]]*10^9)</f>
        <v>859.95457209847586</v>
      </c>
    </row>
    <row r="6157" spans="1:21" x14ac:dyDescent="0.35">
      <c r="A6157" t="s">
        <v>1705</v>
      </c>
      <c r="B6157" t="s">
        <v>3241</v>
      </c>
      <c r="C6157" t="str">
        <f>SUBSTITUTE(Table1[[#This Row],[Fuel]],", ",",")</f>
        <v>fossil liquids: heavy fuel oil</v>
      </c>
      <c r="D6157" t="s">
        <v>3241</v>
      </c>
      <c r="H6157" t="s">
        <v>59</v>
      </c>
      <c r="I6157">
        <v>160</v>
      </c>
      <c r="J6157" t="s">
        <v>3446</v>
      </c>
      <c r="K6157" t="s">
        <v>29</v>
      </c>
      <c r="L6157" t="s">
        <v>29</v>
      </c>
      <c r="M6157" t="s">
        <v>29</v>
      </c>
      <c r="N6157">
        <v>-22.249874999999999</v>
      </c>
      <c r="O6157">
        <v>166.440822</v>
      </c>
      <c r="P6157" t="s">
        <v>3557</v>
      </c>
      <c r="Q6157" s="3">
        <f>Table1[[#This Row],[Capacity (MW)]]*0.395*8760*10^-6</f>
        <v>0.55363200000000001</v>
      </c>
      <c r="R6157" s="3" cm="1">
        <f t="array" ref="R6157">AVERAGE(VLOOKUP(_xlfn.TEXTSPLIT(Table1[[#This Row],[Fuel (no space after comma)]], ","), FuelList_Final_EF!$A$2:$B$65, 2, FALSE))</f>
        <v>81.602530311017389</v>
      </c>
      <c r="S6157" s="3">
        <f>Table1[[#This Row],[Generation (TWh)]]*10^9*VLOOKUP(Table1[[#This Row],[Turbine/Engine Technology]],Technology_HR!$A$2:$B$11,2,FALSE)*10^-6</f>
        <v>4592654.2560000001</v>
      </c>
      <c r="T6157" s="5">
        <f>Table1[[#This Row],[Fuel Consumption (mmBtu)]]*Table1[[#This Row],[Emission Factor (kg CO2/ mmBtu)]]*10^3</f>
        <v>374772208133.263</v>
      </c>
      <c r="U6157" s="3">
        <f>Table1[[#This Row],[Emissions (g CO2)]]/(Table1[[#This Row],[Generation (TWh)]]*10^9)</f>
        <v>676.93379019504471</v>
      </c>
    </row>
    <row r="6158" spans="1:21" x14ac:dyDescent="0.35">
      <c r="A6158" t="s">
        <v>1706</v>
      </c>
      <c r="B6158" t="s">
        <v>3258</v>
      </c>
      <c r="C6158" t="str">
        <f>SUBSTITUTE(Table1[[#This Row],[Fuel]],", ",",")</f>
        <v>fossil liquids: diesel</v>
      </c>
      <c r="D6158" t="s">
        <v>3258</v>
      </c>
      <c r="H6158" t="s">
        <v>3437</v>
      </c>
      <c r="I6158">
        <v>55</v>
      </c>
      <c r="J6158" t="s">
        <v>3446</v>
      </c>
      <c r="K6158">
        <v>1993</v>
      </c>
      <c r="L6158" t="s">
        <v>29</v>
      </c>
      <c r="M6158" t="s">
        <v>29</v>
      </c>
      <c r="N6158">
        <v>-21.326212999999999</v>
      </c>
      <c r="O6158">
        <v>164.986513</v>
      </c>
      <c r="P6158" t="s">
        <v>3557</v>
      </c>
      <c r="Q6158" s="3">
        <f>Table1[[#This Row],[Capacity (MW)]]*0.395*8760*10^-6</f>
        <v>0.19031099999999998</v>
      </c>
      <c r="R6158" s="3" cm="1">
        <f t="array" ref="R6158">AVERAGE(VLOOKUP(_xlfn.TEXTSPLIT(Table1[[#This Row],[Fuel (no space after comma)]], ","), FuelList_Final_EF!$A$2:$B$65, 2, FALSE))</f>
        <v>78.106682297772565</v>
      </c>
      <c r="S6158" s="3">
        <f>Table1[[#This Row],[Generation (TWh)]]*10^9*VLOOKUP(Table1[[#This Row],[Turbine/Engine Technology]],Technology_HR!$A$2:$B$11,2,FALSE)*10^-6</f>
        <v>1693767.8999999997</v>
      </c>
      <c r="T6158" s="5">
        <f>Table1[[#This Row],[Fuel Consumption (mmBtu)]]*Table1[[#This Row],[Emission Factor (kg CO2/ mmBtu)]]*10^3</f>
        <v>132294591251.46538</v>
      </c>
      <c r="U6158" s="3">
        <f>Table1[[#This Row],[Emissions (g CO2)]]/(Table1[[#This Row],[Generation (TWh)]]*10^9)</f>
        <v>695.14947245017572</v>
      </c>
    </row>
    <row r="6159" spans="1:21" x14ac:dyDescent="0.35">
      <c r="A6159" t="s">
        <v>80</v>
      </c>
      <c r="B6159" t="s">
        <v>3281</v>
      </c>
      <c r="C6159" t="str">
        <f>SUBSTITUTE(Table1[[#This Row],[Fuel]],", ",",")</f>
        <v>fossil gas: natural gas,coal: unknown</v>
      </c>
      <c r="D6159" t="s">
        <v>3239</v>
      </c>
      <c r="E6159" t="s">
        <v>3645</v>
      </c>
      <c r="H6159" t="s">
        <v>3438</v>
      </c>
      <c r="I6159">
        <v>112</v>
      </c>
      <c r="J6159" t="s">
        <v>3446</v>
      </c>
      <c r="K6159">
        <v>1987</v>
      </c>
      <c r="L6159" t="s">
        <v>29</v>
      </c>
      <c r="M6159" t="s">
        <v>29</v>
      </c>
      <c r="N6159">
        <v>-37.201568000000002</v>
      </c>
      <c r="O6159">
        <v>174.75505699999999</v>
      </c>
      <c r="P6159" t="s">
        <v>3558</v>
      </c>
      <c r="Q6159" s="3">
        <f>Table1[[#This Row],[Capacity (MW)]]*0.395*8760*10^-6</f>
        <v>0.38754240000000001</v>
      </c>
      <c r="R6159" s="3" cm="1">
        <f t="array" ref="R6159">AVERAGE(VLOOKUP(_xlfn.TEXTSPLIT(Table1[[#This Row],[Fuel (no space after comma)]], ","), FuelList_Final_EF!$A$2:$B$65, 2, FALSE))</f>
        <v>76.661787032156042</v>
      </c>
      <c r="S6159" s="3">
        <f>Table1[[#This Row],[Generation (TWh)]]*10^9*VLOOKUP(Table1[[#This Row],[Turbine/Engine Technology]],Technology_HR!$A$2:$B$11,2,FALSE)*10^-6</f>
        <v>2925557.5776</v>
      </c>
      <c r="T6159" s="5">
        <f>Table1[[#This Row],[Fuel Consumption (mmBtu)]]*Table1[[#This Row],[Emission Factor (kg CO2/ mmBtu)]]*10^3</f>
        <v>224278471964.28152</v>
      </c>
      <c r="U6159" s="3">
        <f>Table1[[#This Row],[Emissions (g CO2)]]/(Table1[[#This Row],[Generation (TWh)]]*10^9)</f>
        <v>578.71983030574597</v>
      </c>
    </row>
    <row r="6160" spans="1:21" x14ac:dyDescent="0.35">
      <c r="A6160" t="s">
        <v>1707</v>
      </c>
      <c r="B6160" t="s">
        <v>3239</v>
      </c>
      <c r="C6160" t="str">
        <f>SUBSTITUTE(Table1[[#This Row],[Fuel]],", ",",")</f>
        <v>fossil gas: natural gas</v>
      </c>
      <c r="D6160" t="s">
        <v>3239</v>
      </c>
      <c r="H6160" t="s">
        <v>3438</v>
      </c>
      <c r="I6160">
        <v>403</v>
      </c>
      <c r="J6160" t="s">
        <v>3446</v>
      </c>
      <c r="K6160">
        <v>2007</v>
      </c>
      <c r="L6160" t="s">
        <v>29</v>
      </c>
      <c r="M6160">
        <v>2037</v>
      </c>
      <c r="N6160">
        <v>-37.544469999999997</v>
      </c>
      <c r="O6160">
        <v>175.14880500000001</v>
      </c>
      <c r="P6160" t="s">
        <v>3558</v>
      </c>
      <c r="Q6160" s="3">
        <f>Table1[[#This Row],[Capacity (MW)]]*0.395*8760*10^-6</f>
        <v>1.3944605999999999</v>
      </c>
      <c r="R6160" s="3" cm="1">
        <f t="array" ref="R6160">AVERAGE(VLOOKUP(_xlfn.TEXTSPLIT(Table1[[#This Row],[Fuel (no space after comma)]], ","), FuelList_Final_EF!$A$2:$B$65, 2, FALSE))</f>
        <v>53.06</v>
      </c>
      <c r="S6160" s="3">
        <f>Table1[[#This Row],[Generation (TWh)]]*10^9*VLOOKUP(Table1[[#This Row],[Turbine/Engine Technology]],Technology_HR!$A$2:$B$11,2,FALSE)*10^-6</f>
        <v>10526783.069399999</v>
      </c>
      <c r="T6160" s="5">
        <f>Table1[[#This Row],[Fuel Consumption (mmBtu)]]*Table1[[#This Row],[Emission Factor (kg CO2/ mmBtu)]]*10^3</f>
        <v>558551109662.36401</v>
      </c>
      <c r="U6160" s="3">
        <f>Table1[[#This Row],[Emissions (g CO2)]]/(Table1[[#This Row],[Generation (TWh)]]*10^9)</f>
        <v>400.54993999999999</v>
      </c>
    </row>
    <row r="6161" spans="1:21" x14ac:dyDescent="0.35">
      <c r="A6161" t="s">
        <v>1707</v>
      </c>
      <c r="B6161" t="s">
        <v>3240</v>
      </c>
      <c r="C6161" t="str">
        <f>SUBSTITUTE(Table1[[#This Row],[Fuel]],", ",",")</f>
        <v>fossil gas: natural gas,fossil liquids: diesel</v>
      </c>
      <c r="D6161" t="s">
        <v>3239</v>
      </c>
      <c r="E6161" t="s">
        <v>3258</v>
      </c>
      <c r="H6161" t="s">
        <v>3436</v>
      </c>
      <c r="I6161">
        <v>51</v>
      </c>
      <c r="J6161" t="s">
        <v>3446</v>
      </c>
      <c r="K6161">
        <v>2004</v>
      </c>
      <c r="L6161" t="s">
        <v>29</v>
      </c>
      <c r="M6161">
        <v>2029</v>
      </c>
      <c r="N6161">
        <v>-37.544469999999997</v>
      </c>
      <c r="O6161">
        <v>175.14880500000001</v>
      </c>
      <c r="P6161" t="s">
        <v>3558</v>
      </c>
      <c r="Q6161" s="3">
        <f>Table1[[#This Row],[Capacity (MW)]]*0.395*8760*10^-6</f>
        <v>0.17647019999999997</v>
      </c>
      <c r="R6161" s="3" cm="1">
        <f t="array" ref="R6161">AVERAGE(VLOOKUP(_xlfn.TEXTSPLIT(Table1[[#This Row],[Fuel (no space after comma)]], ","), FuelList_Final_EF!$A$2:$B$65, 2, FALSE))</f>
        <v>65.583341148886291</v>
      </c>
      <c r="S6161" s="3">
        <f>Table1[[#This Row],[Generation (TWh)]]*10^9*VLOOKUP(Table1[[#This Row],[Turbine/Engine Technology]],Technology_HR!$A$2:$B$11,2,FALSE)*10^-6</f>
        <v>1942936.9019999998</v>
      </c>
      <c r="T6161" s="5">
        <f>Table1[[#This Row],[Fuel Consumption (mmBtu)]]*Table1[[#This Row],[Emission Factor (kg CO2/ mmBtu)]]*10^3</f>
        <v>127424293674.62624</v>
      </c>
      <c r="U6161" s="3">
        <f>Table1[[#This Row],[Emissions (g CO2)]]/(Table1[[#This Row],[Generation (TWh)]]*10^9)</f>
        <v>722.07258604923811</v>
      </c>
    </row>
    <row r="6162" spans="1:21" x14ac:dyDescent="0.35">
      <c r="A6162" t="s">
        <v>1708</v>
      </c>
      <c r="B6162" t="s">
        <v>3239</v>
      </c>
      <c r="C6162" t="str">
        <f>SUBSTITUTE(Table1[[#This Row],[Fuel]],", ",",")</f>
        <v>fossil gas: natural gas</v>
      </c>
      <c r="D6162" t="s">
        <v>3239</v>
      </c>
      <c r="H6162" t="s">
        <v>3436</v>
      </c>
      <c r="I6162">
        <v>50</v>
      </c>
      <c r="J6162" t="s">
        <v>3446</v>
      </c>
      <c r="K6162">
        <v>2020</v>
      </c>
      <c r="L6162" t="s">
        <v>29</v>
      </c>
      <c r="M6162">
        <v>2045</v>
      </c>
      <c r="N6162">
        <v>-39.116840000000003</v>
      </c>
      <c r="O6162">
        <v>174.10359500000001</v>
      </c>
      <c r="P6162" t="s">
        <v>3558</v>
      </c>
      <c r="Q6162" s="3">
        <f>Table1[[#This Row],[Capacity (MW)]]*0.395*8760*10^-6</f>
        <v>0.17301</v>
      </c>
      <c r="R6162" s="3" cm="1">
        <f t="array" ref="R6162">AVERAGE(VLOOKUP(_xlfn.TEXTSPLIT(Table1[[#This Row],[Fuel (no space after comma)]], ","), FuelList_Final_EF!$A$2:$B$65, 2, FALSE))</f>
        <v>53.06</v>
      </c>
      <c r="S6162" s="3">
        <f>Table1[[#This Row],[Generation (TWh)]]*10^9*VLOOKUP(Table1[[#This Row],[Turbine/Engine Technology]],Technology_HR!$A$2:$B$11,2,FALSE)*10^-6</f>
        <v>1904840.0999999999</v>
      </c>
      <c r="T6162" s="5">
        <f>Table1[[#This Row],[Fuel Consumption (mmBtu)]]*Table1[[#This Row],[Emission Factor (kg CO2/ mmBtu)]]*10^3</f>
        <v>101070815706</v>
      </c>
      <c r="U6162" s="3">
        <f>Table1[[#This Row],[Emissions (g CO2)]]/(Table1[[#This Row],[Generation (TWh)]]*10^9)</f>
        <v>584.19060000000002</v>
      </c>
    </row>
    <row r="6163" spans="1:21" x14ac:dyDescent="0.35">
      <c r="A6163" t="s">
        <v>1708</v>
      </c>
      <c r="B6163" t="s">
        <v>3239</v>
      </c>
      <c r="C6163" t="str">
        <f>SUBSTITUTE(Table1[[#This Row],[Fuel]],", ",",")</f>
        <v>fossil gas: natural gas</v>
      </c>
      <c r="D6163" t="s">
        <v>3239</v>
      </c>
      <c r="H6163" t="s">
        <v>3436</v>
      </c>
      <c r="I6163">
        <v>50</v>
      </c>
      <c r="J6163" t="s">
        <v>3446</v>
      </c>
      <c r="K6163">
        <v>2020</v>
      </c>
      <c r="L6163" t="s">
        <v>29</v>
      </c>
      <c r="M6163">
        <v>2045</v>
      </c>
      <c r="N6163">
        <v>-39.116840000000003</v>
      </c>
      <c r="O6163">
        <v>174.10359500000001</v>
      </c>
      <c r="P6163" t="s">
        <v>3558</v>
      </c>
      <c r="Q6163" s="3">
        <f>Table1[[#This Row],[Capacity (MW)]]*0.395*8760*10^-6</f>
        <v>0.17301</v>
      </c>
      <c r="R6163" s="3" cm="1">
        <f t="array" ref="R6163">AVERAGE(VLOOKUP(_xlfn.TEXTSPLIT(Table1[[#This Row],[Fuel (no space after comma)]], ","), FuelList_Final_EF!$A$2:$B$65, 2, FALSE))</f>
        <v>53.06</v>
      </c>
      <c r="S6163" s="3">
        <f>Table1[[#This Row],[Generation (TWh)]]*10^9*VLOOKUP(Table1[[#This Row],[Turbine/Engine Technology]],Technology_HR!$A$2:$B$11,2,FALSE)*10^-6</f>
        <v>1904840.0999999999</v>
      </c>
      <c r="T6163" s="5">
        <f>Table1[[#This Row],[Fuel Consumption (mmBtu)]]*Table1[[#This Row],[Emission Factor (kg CO2/ mmBtu)]]*10^3</f>
        <v>101070815706</v>
      </c>
      <c r="U6163" s="3">
        <f>Table1[[#This Row],[Emissions (g CO2)]]/(Table1[[#This Row],[Generation (TWh)]]*10^9)</f>
        <v>584.19060000000002</v>
      </c>
    </row>
    <row r="6164" spans="1:21" x14ac:dyDescent="0.35">
      <c r="A6164" t="s">
        <v>1708</v>
      </c>
      <c r="B6164" t="s">
        <v>3239</v>
      </c>
      <c r="C6164" t="str">
        <f>SUBSTITUTE(Table1[[#This Row],[Fuel]],", ",",")</f>
        <v>fossil gas: natural gas</v>
      </c>
      <c r="D6164" t="s">
        <v>3239</v>
      </c>
      <c r="H6164" t="s">
        <v>3436</v>
      </c>
      <c r="I6164">
        <v>50</v>
      </c>
      <c r="J6164" t="s">
        <v>3446</v>
      </c>
      <c r="K6164">
        <v>2013</v>
      </c>
      <c r="L6164" t="s">
        <v>29</v>
      </c>
      <c r="M6164">
        <v>2038</v>
      </c>
      <c r="N6164">
        <v>-39.097625999999998</v>
      </c>
      <c r="O6164">
        <v>174.335981</v>
      </c>
      <c r="P6164" t="s">
        <v>3558</v>
      </c>
      <c r="Q6164" s="3">
        <f>Table1[[#This Row],[Capacity (MW)]]*0.395*8760*10^-6</f>
        <v>0.17301</v>
      </c>
      <c r="R6164" s="3" cm="1">
        <f t="array" ref="R6164">AVERAGE(VLOOKUP(_xlfn.TEXTSPLIT(Table1[[#This Row],[Fuel (no space after comma)]], ","), FuelList_Final_EF!$A$2:$B$65, 2, FALSE))</f>
        <v>53.06</v>
      </c>
      <c r="S6164" s="3">
        <f>Table1[[#This Row],[Generation (TWh)]]*10^9*VLOOKUP(Table1[[#This Row],[Turbine/Engine Technology]],Technology_HR!$A$2:$B$11,2,FALSE)*10^-6</f>
        <v>1904840.0999999999</v>
      </c>
      <c r="T6164" s="5">
        <f>Table1[[#This Row],[Fuel Consumption (mmBtu)]]*Table1[[#This Row],[Emission Factor (kg CO2/ mmBtu)]]*10^3</f>
        <v>101070815706</v>
      </c>
      <c r="U6164" s="3">
        <f>Table1[[#This Row],[Emissions (g CO2)]]/(Table1[[#This Row],[Generation (TWh)]]*10^9)</f>
        <v>584.19060000000002</v>
      </c>
    </row>
    <row r="6165" spans="1:21" x14ac:dyDescent="0.35">
      <c r="A6165" t="s">
        <v>1708</v>
      </c>
      <c r="B6165" t="s">
        <v>3239</v>
      </c>
      <c r="C6165" t="str">
        <f>SUBSTITUTE(Table1[[#This Row],[Fuel]],", ",",")</f>
        <v>fossil gas: natural gas</v>
      </c>
      <c r="D6165" t="s">
        <v>3239</v>
      </c>
      <c r="H6165" t="s">
        <v>3436</v>
      </c>
      <c r="I6165">
        <v>50</v>
      </c>
      <c r="J6165" t="s">
        <v>3446</v>
      </c>
      <c r="K6165">
        <v>2013</v>
      </c>
      <c r="L6165" t="s">
        <v>29</v>
      </c>
      <c r="M6165">
        <v>2038</v>
      </c>
      <c r="N6165">
        <v>-39.097625999999998</v>
      </c>
      <c r="O6165">
        <v>174.335981</v>
      </c>
      <c r="P6165" t="s">
        <v>3558</v>
      </c>
      <c r="Q6165" s="3">
        <f>Table1[[#This Row],[Capacity (MW)]]*0.395*8760*10^-6</f>
        <v>0.17301</v>
      </c>
      <c r="R6165" s="3" cm="1">
        <f t="array" ref="R6165">AVERAGE(VLOOKUP(_xlfn.TEXTSPLIT(Table1[[#This Row],[Fuel (no space after comma)]], ","), FuelList_Final_EF!$A$2:$B$65, 2, FALSE))</f>
        <v>53.06</v>
      </c>
      <c r="S6165" s="3">
        <f>Table1[[#This Row],[Generation (TWh)]]*10^9*VLOOKUP(Table1[[#This Row],[Turbine/Engine Technology]],Technology_HR!$A$2:$B$11,2,FALSE)*10^-6</f>
        <v>1904840.0999999999</v>
      </c>
      <c r="T6165" s="5">
        <f>Table1[[#This Row],[Fuel Consumption (mmBtu)]]*Table1[[#This Row],[Emission Factor (kg CO2/ mmBtu)]]*10^3</f>
        <v>101070815706</v>
      </c>
      <c r="U6165" s="3">
        <f>Table1[[#This Row],[Emissions (g CO2)]]/(Table1[[#This Row],[Generation (TWh)]]*10^9)</f>
        <v>584.19060000000002</v>
      </c>
    </row>
    <row r="6166" spans="1:21" x14ac:dyDescent="0.35">
      <c r="A6166" t="s">
        <v>1353</v>
      </c>
      <c r="B6166" t="s">
        <v>3239</v>
      </c>
      <c r="C6166" t="str">
        <f>SUBSTITUTE(Table1[[#This Row],[Fuel]],", ",",")</f>
        <v>fossil gas: natural gas</v>
      </c>
      <c r="D6166" t="s">
        <v>3239</v>
      </c>
      <c r="H6166" t="s">
        <v>3438</v>
      </c>
      <c r="I6166">
        <v>377</v>
      </c>
      <c r="J6166" t="s">
        <v>3446</v>
      </c>
      <c r="K6166">
        <v>1998</v>
      </c>
      <c r="L6166" t="s">
        <v>29</v>
      </c>
      <c r="M6166">
        <v>2025</v>
      </c>
      <c r="N6166">
        <v>-39.330475999999997</v>
      </c>
      <c r="O6166">
        <v>174.31973600000001</v>
      </c>
      <c r="P6166" t="s">
        <v>3558</v>
      </c>
      <c r="Q6166" s="3">
        <f>Table1[[#This Row],[Capacity (MW)]]*0.395*8760*10^-6</f>
        <v>1.3044954</v>
      </c>
      <c r="R6166" s="3" cm="1">
        <f t="array" ref="R6166">AVERAGE(VLOOKUP(_xlfn.TEXTSPLIT(Table1[[#This Row],[Fuel (no space after comma)]], ","), FuelList_Final_EF!$A$2:$B$65, 2, FALSE))</f>
        <v>53.06</v>
      </c>
      <c r="S6166" s="3">
        <f>Table1[[#This Row],[Generation (TWh)]]*10^9*VLOOKUP(Table1[[#This Row],[Turbine/Engine Technology]],Technology_HR!$A$2:$B$11,2,FALSE)*10^-6</f>
        <v>9847635.7745999992</v>
      </c>
      <c r="T6166" s="5">
        <f>Table1[[#This Row],[Fuel Consumption (mmBtu)]]*Table1[[#This Row],[Emission Factor (kg CO2/ mmBtu)]]*10^3</f>
        <v>522515554200.27594</v>
      </c>
      <c r="U6166" s="3">
        <f>Table1[[#This Row],[Emissions (g CO2)]]/(Table1[[#This Row],[Generation (TWh)]]*10^9)</f>
        <v>400.54993999999994</v>
      </c>
    </row>
    <row r="6167" spans="1:21" x14ac:dyDescent="0.35">
      <c r="A6167" t="s">
        <v>1353</v>
      </c>
      <c r="B6167" t="s">
        <v>3239</v>
      </c>
      <c r="C6167" t="str">
        <f>SUBSTITUTE(Table1[[#This Row],[Fuel]],", ",",")</f>
        <v>fossil gas: natural gas</v>
      </c>
      <c r="D6167" t="s">
        <v>3239</v>
      </c>
      <c r="H6167" t="s">
        <v>3436</v>
      </c>
      <c r="I6167">
        <v>105</v>
      </c>
      <c r="J6167" t="s">
        <v>3446</v>
      </c>
      <c r="K6167">
        <v>2011</v>
      </c>
      <c r="L6167" t="s">
        <v>29</v>
      </c>
      <c r="M6167">
        <v>2035</v>
      </c>
      <c r="N6167">
        <v>-39.330475999999997</v>
      </c>
      <c r="O6167">
        <v>174.31973600000001</v>
      </c>
      <c r="P6167" t="s">
        <v>3558</v>
      </c>
      <c r="Q6167" s="3">
        <f>Table1[[#This Row],[Capacity (MW)]]*0.395*8760*10^-6</f>
        <v>0.36332100000000001</v>
      </c>
      <c r="R6167" s="3" cm="1">
        <f t="array" ref="R6167">AVERAGE(VLOOKUP(_xlfn.TEXTSPLIT(Table1[[#This Row],[Fuel (no space after comma)]], ","), FuelList_Final_EF!$A$2:$B$65, 2, FALSE))</f>
        <v>53.06</v>
      </c>
      <c r="S6167" s="3">
        <f>Table1[[#This Row],[Generation (TWh)]]*10^9*VLOOKUP(Table1[[#This Row],[Turbine/Engine Technology]],Technology_HR!$A$2:$B$11,2,FALSE)*10^-6</f>
        <v>4000164.21</v>
      </c>
      <c r="T6167" s="5">
        <f>Table1[[#This Row],[Fuel Consumption (mmBtu)]]*Table1[[#This Row],[Emission Factor (kg CO2/ mmBtu)]]*10^3</f>
        <v>212248712982.60001</v>
      </c>
      <c r="U6167" s="3">
        <f>Table1[[#This Row],[Emissions (g CO2)]]/(Table1[[#This Row],[Generation (TWh)]]*10^9)</f>
        <v>584.19060000000002</v>
      </c>
    </row>
    <row r="6168" spans="1:21" x14ac:dyDescent="0.35">
      <c r="A6168" t="s">
        <v>1353</v>
      </c>
      <c r="B6168" t="s">
        <v>3239</v>
      </c>
      <c r="C6168" t="str">
        <f>SUBSTITUTE(Table1[[#This Row],[Fuel]],", ",",")</f>
        <v>fossil gas: natural gas</v>
      </c>
      <c r="D6168" t="s">
        <v>3239</v>
      </c>
      <c r="H6168" t="s">
        <v>3436</v>
      </c>
      <c r="I6168">
        <v>105</v>
      </c>
      <c r="J6168" t="s">
        <v>3446</v>
      </c>
      <c r="K6168">
        <v>2011</v>
      </c>
      <c r="L6168" t="s">
        <v>29</v>
      </c>
      <c r="M6168">
        <v>2035</v>
      </c>
      <c r="N6168">
        <v>-39.330475999999997</v>
      </c>
      <c r="O6168">
        <v>174.31973600000001</v>
      </c>
      <c r="P6168" t="s">
        <v>3558</v>
      </c>
      <c r="Q6168" s="3">
        <f>Table1[[#This Row],[Capacity (MW)]]*0.395*8760*10^-6</f>
        <v>0.36332100000000001</v>
      </c>
      <c r="R6168" s="3" cm="1">
        <f t="array" ref="R6168">AVERAGE(VLOOKUP(_xlfn.TEXTSPLIT(Table1[[#This Row],[Fuel (no space after comma)]], ","), FuelList_Final_EF!$A$2:$B$65, 2, FALSE))</f>
        <v>53.06</v>
      </c>
      <c r="S6168" s="3">
        <f>Table1[[#This Row],[Generation (TWh)]]*10^9*VLOOKUP(Table1[[#This Row],[Turbine/Engine Technology]],Technology_HR!$A$2:$B$11,2,FALSE)*10^-6</f>
        <v>4000164.21</v>
      </c>
      <c r="T6168" s="5">
        <f>Table1[[#This Row],[Fuel Consumption (mmBtu)]]*Table1[[#This Row],[Emission Factor (kg CO2/ mmBtu)]]*10^3</f>
        <v>212248712982.60001</v>
      </c>
      <c r="U6168" s="3">
        <f>Table1[[#This Row],[Emissions (g CO2)]]/(Table1[[#This Row],[Generation (TWh)]]*10^9)</f>
        <v>584.19060000000002</v>
      </c>
    </row>
    <row r="6169" spans="1:21" x14ac:dyDescent="0.35">
      <c r="A6169" t="s">
        <v>1708</v>
      </c>
      <c r="B6169" t="s">
        <v>3239</v>
      </c>
      <c r="C6169" t="str">
        <f>SUBSTITUTE(Table1[[#This Row],[Fuel]],", ",",")</f>
        <v>fossil gas: natural gas</v>
      </c>
      <c r="D6169" t="s">
        <v>3239</v>
      </c>
      <c r="H6169" t="s">
        <v>3436</v>
      </c>
      <c r="I6169">
        <v>60</v>
      </c>
      <c r="J6169" t="s">
        <v>3447</v>
      </c>
      <c r="K6169">
        <v>2026</v>
      </c>
      <c r="L6169" t="s">
        <v>29</v>
      </c>
      <c r="M6169" t="s">
        <v>29</v>
      </c>
      <c r="N6169">
        <v>-38.119795000000003</v>
      </c>
      <c r="O6169">
        <v>175.194783</v>
      </c>
      <c r="P6169" t="s">
        <v>3558</v>
      </c>
      <c r="Q6169" s="3">
        <f>Table1[[#This Row],[Capacity (MW)]]*0.395*8760*10^-6</f>
        <v>0.20761200000000002</v>
      </c>
      <c r="R6169" s="3" cm="1">
        <f t="array" ref="R6169">AVERAGE(VLOOKUP(_xlfn.TEXTSPLIT(Table1[[#This Row],[Fuel (no space after comma)]], ","), FuelList_Final_EF!$A$2:$B$65, 2, FALSE))</f>
        <v>53.06</v>
      </c>
      <c r="S6169" s="3">
        <f>Table1[[#This Row],[Generation (TWh)]]*10^9*VLOOKUP(Table1[[#This Row],[Turbine/Engine Technology]],Technology_HR!$A$2:$B$11,2,FALSE)*10^-6</f>
        <v>2285808.1200000006</v>
      </c>
      <c r="T6169" s="5">
        <f>Table1[[#This Row],[Fuel Consumption (mmBtu)]]*Table1[[#This Row],[Emission Factor (kg CO2/ mmBtu)]]*10^3</f>
        <v>121284978847.20004</v>
      </c>
      <c r="U6169" s="3">
        <f>Table1[[#This Row],[Emissions (g CO2)]]/(Table1[[#This Row],[Generation (TWh)]]*10^9)</f>
        <v>584.19060000000013</v>
      </c>
    </row>
    <row r="6170" spans="1:21" x14ac:dyDescent="0.35">
      <c r="A6170" t="s">
        <v>1708</v>
      </c>
      <c r="B6170" t="s">
        <v>3239</v>
      </c>
      <c r="C6170" t="str">
        <f>SUBSTITUTE(Table1[[#This Row],[Fuel]],", ",",")</f>
        <v>fossil gas: natural gas</v>
      </c>
      <c r="D6170" t="s">
        <v>3239</v>
      </c>
      <c r="H6170" t="s">
        <v>3436</v>
      </c>
      <c r="I6170">
        <v>60</v>
      </c>
      <c r="J6170" t="s">
        <v>3447</v>
      </c>
      <c r="K6170">
        <v>2026</v>
      </c>
      <c r="L6170" t="s">
        <v>29</v>
      </c>
      <c r="M6170" t="s">
        <v>29</v>
      </c>
      <c r="N6170">
        <v>-38.119795000000003</v>
      </c>
      <c r="O6170">
        <v>175.194783</v>
      </c>
      <c r="P6170" t="s">
        <v>3558</v>
      </c>
      <c r="Q6170" s="3">
        <f>Table1[[#This Row],[Capacity (MW)]]*0.395*8760*10^-6</f>
        <v>0.20761200000000002</v>
      </c>
      <c r="R6170" s="3" cm="1">
        <f t="array" ref="R6170">AVERAGE(VLOOKUP(_xlfn.TEXTSPLIT(Table1[[#This Row],[Fuel (no space after comma)]], ","), FuelList_Final_EF!$A$2:$B$65, 2, FALSE))</f>
        <v>53.06</v>
      </c>
      <c r="S6170" s="3">
        <f>Table1[[#This Row],[Generation (TWh)]]*10^9*VLOOKUP(Table1[[#This Row],[Turbine/Engine Technology]],Technology_HR!$A$2:$B$11,2,FALSE)*10^-6</f>
        <v>2285808.1200000006</v>
      </c>
      <c r="T6170" s="5">
        <f>Table1[[#This Row],[Fuel Consumption (mmBtu)]]*Table1[[#This Row],[Emission Factor (kg CO2/ mmBtu)]]*10^3</f>
        <v>121284978847.20004</v>
      </c>
      <c r="U6170" s="3">
        <f>Table1[[#This Row],[Emissions (g CO2)]]/(Table1[[#This Row],[Generation (TWh)]]*10^9)</f>
        <v>584.19060000000013</v>
      </c>
    </row>
    <row r="6171" spans="1:21" x14ac:dyDescent="0.35">
      <c r="A6171" t="s">
        <v>1708</v>
      </c>
      <c r="B6171" t="s">
        <v>3239</v>
      </c>
      <c r="C6171" t="str">
        <f>SUBSTITUTE(Table1[[#This Row],[Fuel]],", ",",")</f>
        <v>fossil gas: natural gas</v>
      </c>
      <c r="D6171" t="s">
        <v>3239</v>
      </c>
      <c r="H6171" t="s">
        <v>3436</v>
      </c>
      <c r="I6171">
        <v>60</v>
      </c>
      <c r="J6171" t="s">
        <v>3447</v>
      </c>
      <c r="K6171">
        <v>2026</v>
      </c>
      <c r="L6171" t="s">
        <v>29</v>
      </c>
      <c r="M6171" t="s">
        <v>29</v>
      </c>
      <c r="N6171">
        <v>-38.119795000000003</v>
      </c>
      <c r="O6171">
        <v>175.194783</v>
      </c>
      <c r="P6171" t="s">
        <v>3558</v>
      </c>
      <c r="Q6171" s="3">
        <f>Table1[[#This Row],[Capacity (MW)]]*0.395*8760*10^-6</f>
        <v>0.20761200000000002</v>
      </c>
      <c r="R6171" s="3" cm="1">
        <f t="array" ref="R6171">AVERAGE(VLOOKUP(_xlfn.TEXTSPLIT(Table1[[#This Row],[Fuel (no space after comma)]], ","), FuelList_Final_EF!$A$2:$B$65, 2, FALSE))</f>
        <v>53.06</v>
      </c>
      <c r="S6171" s="3">
        <f>Table1[[#This Row],[Generation (TWh)]]*10^9*VLOOKUP(Table1[[#This Row],[Turbine/Engine Technology]],Technology_HR!$A$2:$B$11,2,FALSE)*10^-6</f>
        <v>2285808.1200000006</v>
      </c>
      <c r="T6171" s="5">
        <f>Table1[[#This Row],[Fuel Consumption (mmBtu)]]*Table1[[#This Row],[Emission Factor (kg CO2/ mmBtu)]]*10^3</f>
        <v>121284978847.20004</v>
      </c>
      <c r="U6171" s="3">
        <f>Table1[[#This Row],[Emissions (g CO2)]]/(Table1[[#This Row],[Generation (TWh)]]*10^9)</f>
        <v>584.19060000000013</v>
      </c>
    </row>
    <row r="6172" spans="1:21" x14ac:dyDescent="0.35">
      <c r="A6172" t="s">
        <v>1708</v>
      </c>
      <c r="B6172" t="s">
        <v>3239</v>
      </c>
      <c r="C6172" t="str">
        <f>SUBSTITUTE(Table1[[#This Row],[Fuel]],", ",",")</f>
        <v>fossil gas: natural gas</v>
      </c>
      <c r="D6172" t="s">
        <v>3239</v>
      </c>
      <c r="H6172" t="s">
        <v>3436</v>
      </c>
      <c r="I6172">
        <v>60</v>
      </c>
      <c r="J6172" t="s">
        <v>3447</v>
      </c>
      <c r="K6172">
        <v>2026</v>
      </c>
      <c r="L6172" t="s">
        <v>29</v>
      </c>
      <c r="M6172" t="s">
        <v>29</v>
      </c>
      <c r="N6172">
        <v>-38.119795000000003</v>
      </c>
      <c r="O6172">
        <v>175.194783</v>
      </c>
      <c r="P6172" t="s">
        <v>3558</v>
      </c>
      <c r="Q6172" s="3">
        <f>Table1[[#This Row],[Capacity (MW)]]*0.395*8760*10^-6</f>
        <v>0.20761200000000002</v>
      </c>
      <c r="R6172" s="3" cm="1">
        <f t="array" ref="R6172">AVERAGE(VLOOKUP(_xlfn.TEXTSPLIT(Table1[[#This Row],[Fuel (no space after comma)]], ","), FuelList_Final_EF!$A$2:$B$65, 2, FALSE))</f>
        <v>53.06</v>
      </c>
      <c r="S6172" s="3">
        <f>Table1[[#This Row],[Generation (TWh)]]*10^9*VLOOKUP(Table1[[#This Row],[Turbine/Engine Technology]],Technology_HR!$A$2:$B$11,2,FALSE)*10^-6</f>
        <v>2285808.1200000006</v>
      </c>
      <c r="T6172" s="5">
        <f>Table1[[#This Row],[Fuel Consumption (mmBtu)]]*Table1[[#This Row],[Emission Factor (kg CO2/ mmBtu)]]*10^3</f>
        <v>121284978847.20004</v>
      </c>
      <c r="U6172" s="3">
        <f>Table1[[#This Row],[Emissions (g CO2)]]/(Table1[[#This Row],[Generation (TWh)]]*10^9)</f>
        <v>584.19060000000013</v>
      </c>
    </row>
    <row r="6173" spans="1:21" x14ac:dyDescent="0.35">
      <c r="A6173" t="s">
        <v>1708</v>
      </c>
      <c r="B6173" t="s">
        <v>3239</v>
      </c>
      <c r="C6173" t="str">
        <f>SUBSTITUTE(Table1[[#This Row],[Fuel]],", ",",")</f>
        <v>fossil gas: natural gas</v>
      </c>
      <c r="D6173" t="s">
        <v>3239</v>
      </c>
      <c r="H6173" t="s">
        <v>3436</v>
      </c>
      <c r="I6173">
        <v>60</v>
      </c>
      <c r="J6173" t="s">
        <v>3447</v>
      </c>
      <c r="K6173">
        <v>2026</v>
      </c>
      <c r="L6173" t="s">
        <v>29</v>
      </c>
      <c r="M6173" t="s">
        <v>29</v>
      </c>
      <c r="N6173">
        <v>-38.119795000000003</v>
      </c>
      <c r="O6173">
        <v>175.194783</v>
      </c>
      <c r="P6173" t="s">
        <v>3558</v>
      </c>
      <c r="Q6173" s="3">
        <f>Table1[[#This Row],[Capacity (MW)]]*0.395*8760*10^-6</f>
        <v>0.20761200000000002</v>
      </c>
      <c r="R6173" s="3" cm="1">
        <f t="array" ref="R6173">AVERAGE(VLOOKUP(_xlfn.TEXTSPLIT(Table1[[#This Row],[Fuel (no space after comma)]], ","), FuelList_Final_EF!$A$2:$B$65, 2, FALSE))</f>
        <v>53.06</v>
      </c>
      <c r="S6173" s="3">
        <f>Table1[[#This Row],[Generation (TWh)]]*10^9*VLOOKUP(Table1[[#This Row],[Turbine/Engine Technology]],Technology_HR!$A$2:$B$11,2,FALSE)*10^-6</f>
        <v>2285808.1200000006</v>
      </c>
      <c r="T6173" s="5">
        <f>Table1[[#This Row],[Fuel Consumption (mmBtu)]]*Table1[[#This Row],[Emission Factor (kg CO2/ mmBtu)]]*10^3</f>
        <v>121284978847.20004</v>
      </c>
      <c r="U6173" s="3">
        <f>Table1[[#This Row],[Emissions (g CO2)]]/(Table1[[#This Row],[Generation (TWh)]]*10^9)</f>
        <v>584.19060000000013</v>
      </c>
    </row>
    <row r="6174" spans="1:21" x14ac:dyDescent="0.35">
      <c r="A6174" t="s">
        <v>1708</v>
      </c>
      <c r="B6174" t="s">
        <v>3239</v>
      </c>
      <c r="C6174" t="str">
        <f>SUBSTITUTE(Table1[[#This Row],[Fuel]],", ",",")</f>
        <v>fossil gas: natural gas</v>
      </c>
      <c r="D6174" t="s">
        <v>3239</v>
      </c>
      <c r="H6174" t="s">
        <v>3436</v>
      </c>
      <c r="I6174">
        <v>60</v>
      </c>
      <c r="J6174" t="s">
        <v>3447</v>
      </c>
      <c r="K6174">
        <v>2026</v>
      </c>
      <c r="L6174" t="s">
        <v>29</v>
      </c>
      <c r="M6174" t="s">
        <v>29</v>
      </c>
      <c r="N6174">
        <v>-38.119795000000003</v>
      </c>
      <c r="O6174">
        <v>175.194783</v>
      </c>
      <c r="P6174" t="s">
        <v>3558</v>
      </c>
      <c r="Q6174" s="3">
        <f>Table1[[#This Row],[Capacity (MW)]]*0.395*8760*10^-6</f>
        <v>0.20761200000000002</v>
      </c>
      <c r="R6174" s="3" cm="1">
        <f t="array" ref="R6174">AVERAGE(VLOOKUP(_xlfn.TEXTSPLIT(Table1[[#This Row],[Fuel (no space after comma)]], ","), FuelList_Final_EF!$A$2:$B$65, 2, FALSE))</f>
        <v>53.06</v>
      </c>
      <c r="S6174" s="3">
        <f>Table1[[#This Row],[Generation (TWh)]]*10^9*VLOOKUP(Table1[[#This Row],[Turbine/Engine Technology]],Technology_HR!$A$2:$B$11,2,FALSE)*10^-6</f>
        <v>2285808.1200000006</v>
      </c>
      <c r="T6174" s="5">
        <f>Table1[[#This Row],[Fuel Consumption (mmBtu)]]*Table1[[#This Row],[Emission Factor (kg CO2/ mmBtu)]]*10^3</f>
        <v>121284978847.20004</v>
      </c>
      <c r="U6174" s="3">
        <f>Table1[[#This Row],[Emissions (g CO2)]]/(Table1[[#This Row],[Generation (TWh)]]*10^9)</f>
        <v>584.19060000000013</v>
      </c>
    </row>
    <row r="6175" spans="1:21" x14ac:dyDescent="0.35">
      <c r="A6175" t="s">
        <v>1709</v>
      </c>
      <c r="B6175" t="s">
        <v>3239</v>
      </c>
      <c r="C6175" t="str">
        <f>SUBSTITUTE(Table1[[#This Row],[Fuel]],", ",",")</f>
        <v>fossil gas: natural gas</v>
      </c>
      <c r="D6175" t="s">
        <v>3239</v>
      </c>
      <c r="H6175" t="s">
        <v>3438</v>
      </c>
      <c r="I6175">
        <v>70</v>
      </c>
      <c r="J6175" t="s">
        <v>3446</v>
      </c>
      <c r="K6175">
        <v>1996</v>
      </c>
      <c r="L6175" t="s">
        <v>29</v>
      </c>
      <c r="M6175" t="s">
        <v>29</v>
      </c>
      <c r="N6175">
        <v>-39.609873</v>
      </c>
      <c r="O6175">
        <v>174.29858999999999</v>
      </c>
      <c r="P6175" t="s">
        <v>3558</v>
      </c>
      <c r="Q6175" s="3">
        <f>Table1[[#This Row],[Capacity (MW)]]*0.395*8760*10^-6</f>
        <v>0.24221400000000001</v>
      </c>
      <c r="R6175" s="3" cm="1">
        <f t="array" ref="R6175">AVERAGE(VLOOKUP(_xlfn.TEXTSPLIT(Table1[[#This Row],[Fuel (no space after comma)]], ","), FuelList_Final_EF!$A$2:$B$65, 2, FALSE))</f>
        <v>53.06</v>
      </c>
      <c r="S6175" s="3">
        <f>Table1[[#This Row],[Generation (TWh)]]*10^9*VLOOKUP(Table1[[#This Row],[Turbine/Engine Technology]],Technology_HR!$A$2:$B$11,2,FALSE)*10^-6</f>
        <v>1828473.486</v>
      </c>
      <c r="T6175" s="5">
        <f>Table1[[#This Row],[Fuel Consumption (mmBtu)]]*Table1[[#This Row],[Emission Factor (kg CO2/ mmBtu)]]*10^3</f>
        <v>97018803167.160004</v>
      </c>
      <c r="U6175" s="3">
        <f>Table1[[#This Row],[Emissions (g CO2)]]/(Table1[[#This Row],[Generation (TWh)]]*10^9)</f>
        <v>400.54993999999999</v>
      </c>
    </row>
    <row r="6176" spans="1:21" x14ac:dyDescent="0.35">
      <c r="A6176" t="s">
        <v>1710</v>
      </c>
      <c r="B6176" t="s">
        <v>3241</v>
      </c>
      <c r="C6176" t="str">
        <f>SUBSTITUTE(Table1[[#This Row],[Fuel]],", ",",")</f>
        <v>fossil liquids: heavy fuel oil</v>
      </c>
      <c r="D6176" t="s">
        <v>3241</v>
      </c>
      <c r="H6176" t="s">
        <v>3437</v>
      </c>
      <c r="I6176">
        <v>68.3</v>
      </c>
      <c r="J6176" t="s">
        <v>3446</v>
      </c>
      <c r="K6176">
        <v>1997</v>
      </c>
      <c r="L6176" t="s">
        <v>29</v>
      </c>
      <c r="M6176" t="s">
        <v>29</v>
      </c>
      <c r="N6176">
        <v>12.185700000000001</v>
      </c>
      <c r="O6176">
        <v>-86.747299999999996</v>
      </c>
      <c r="P6176" t="s">
        <v>3559</v>
      </c>
      <c r="Q6176" s="3">
        <f>Table1[[#This Row],[Capacity (MW)]]*0.395*8760*10^-6</f>
        <v>0.23633166</v>
      </c>
      <c r="R6176" s="3" cm="1">
        <f t="array" ref="R6176">AVERAGE(VLOOKUP(_xlfn.TEXTSPLIT(Table1[[#This Row],[Fuel (no space after comma)]], ","), FuelList_Final_EF!$A$2:$B$65, 2, FALSE))</f>
        <v>81.602530311017389</v>
      </c>
      <c r="S6176" s="3">
        <f>Table1[[#This Row],[Generation (TWh)]]*10^9*VLOOKUP(Table1[[#This Row],[Turbine/Engine Technology]],Technology_HR!$A$2:$B$11,2,FALSE)*10^-6</f>
        <v>2103351.7739999997</v>
      </c>
      <c r="T6176" s="5">
        <f>Table1[[#This Row],[Fuel Consumption (mmBtu)]]*Table1[[#This Row],[Emission Factor (kg CO2/ mmBtu)]]*10^3</f>
        <v>171638826892.5672</v>
      </c>
      <c r="U6176" s="3">
        <f>Table1[[#This Row],[Emissions (g CO2)]]/(Table1[[#This Row],[Generation (TWh)]]*10^9)</f>
        <v>726.26251976805474</v>
      </c>
    </row>
    <row r="6177" spans="1:21" x14ac:dyDescent="0.35">
      <c r="A6177" t="s">
        <v>1711</v>
      </c>
      <c r="B6177" t="s">
        <v>3241</v>
      </c>
      <c r="C6177" t="str">
        <f>SUBSTITUTE(Table1[[#This Row],[Fuel]],", ",",")</f>
        <v>fossil liquids: heavy fuel oil</v>
      </c>
      <c r="D6177" t="s">
        <v>3241</v>
      </c>
      <c r="H6177" t="s">
        <v>3437</v>
      </c>
      <c r="I6177">
        <v>74</v>
      </c>
      <c r="J6177" t="s">
        <v>3446</v>
      </c>
      <c r="K6177">
        <v>1999</v>
      </c>
      <c r="L6177" t="s">
        <v>29</v>
      </c>
      <c r="M6177">
        <v>2027</v>
      </c>
      <c r="N6177">
        <v>12.488300000000001</v>
      </c>
      <c r="O6177">
        <v>-87.167349999999999</v>
      </c>
      <c r="P6177" t="s">
        <v>3559</v>
      </c>
      <c r="Q6177" s="3">
        <f>Table1[[#This Row],[Capacity (MW)]]*0.395*8760*10^-6</f>
        <v>0.25605480000000003</v>
      </c>
      <c r="R6177" s="3" cm="1">
        <f t="array" ref="R6177">AVERAGE(VLOOKUP(_xlfn.TEXTSPLIT(Table1[[#This Row],[Fuel (no space after comma)]], ","), FuelList_Final_EF!$A$2:$B$65, 2, FALSE))</f>
        <v>81.602530311017389</v>
      </c>
      <c r="S6177" s="3">
        <f>Table1[[#This Row],[Generation (TWh)]]*10^9*VLOOKUP(Table1[[#This Row],[Turbine/Engine Technology]],Technology_HR!$A$2:$B$11,2,FALSE)*10^-6</f>
        <v>2278887.7200000002</v>
      </c>
      <c r="T6177" s="5">
        <f>Table1[[#This Row],[Fuel Consumption (mmBtu)]]*Table1[[#This Row],[Emission Factor (kg CO2/ mmBtu)]]*10^3</f>
        <v>185963004246.70532</v>
      </c>
      <c r="U6177" s="3">
        <f>Table1[[#This Row],[Emissions (g CO2)]]/(Table1[[#This Row],[Generation (TWh)]]*10^9)</f>
        <v>726.26251976805474</v>
      </c>
    </row>
    <row r="6178" spans="1:21" x14ac:dyDescent="0.35">
      <c r="A6178" t="s">
        <v>1712</v>
      </c>
      <c r="B6178" t="s">
        <v>3241</v>
      </c>
      <c r="C6178" t="str">
        <f>SUBSTITUTE(Table1[[#This Row],[Fuel]],", ",",")</f>
        <v>fossil liquids: heavy fuel oil</v>
      </c>
      <c r="D6178" t="s">
        <v>3241</v>
      </c>
      <c r="H6178" t="s">
        <v>3437</v>
      </c>
      <c r="I6178">
        <v>147.69999999999999</v>
      </c>
      <c r="J6178" t="s">
        <v>3446</v>
      </c>
      <c r="K6178">
        <v>2017</v>
      </c>
      <c r="L6178" t="s">
        <v>29</v>
      </c>
      <c r="M6178" t="s">
        <v>29</v>
      </c>
      <c r="N6178">
        <v>12.187260999999999</v>
      </c>
      <c r="O6178">
        <v>-86.373647000000005</v>
      </c>
      <c r="P6178" t="s">
        <v>3559</v>
      </c>
      <c r="Q6178" s="3">
        <f>Table1[[#This Row],[Capacity (MW)]]*0.395*8760*10^-6</f>
        <v>0.51107153999999999</v>
      </c>
      <c r="R6178" s="3" cm="1">
        <f t="array" ref="R6178">AVERAGE(VLOOKUP(_xlfn.TEXTSPLIT(Table1[[#This Row],[Fuel (no space after comma)]], ","), FuelList_Final_EF!$A$2:$B$65, 2, FALSE))</f>
        <v>81.602530311017389</v>
      </c>
      <c r="S6178" s="3">
        <f>Table1[[#This Row],[Generation (TWh)]]*10^9*VLOOKUP(Table1[[#This Row],[Turbine/Engine Technology]],Technology_HR!$A$2:$B$11,2,FALSE)*10^-6</f>
        <v>4548536.7060000002</v>
      </c>
      <c r="T6178" s="5">
        <f>Table1[[#This Row],[Fuel Consumption (mmBtu)]]*Table1[[#This Row],[Emission Factor (kg CO2/ mmBtu)]]*10^3</f>
        <v>371172104422.14026</v>
      </c>
      <c r="U6178" s="3">
        <f>Table1[[#This Row],[Emissions (g CO2)]]/(Table1[[#This Row],[Generation (TWh)]]*10^9)</f>
        <v>726.26251976805486</v>
      </c>
    </row>
    <row r="6179" spans="1:21" x14ac:dyDescent="0.35">
      <c r="A6179" t="s">
        <v>1713</v>
      </c>
      <c r="B6179" t="s">
        <v>3241</v>
      </c>
      <c r="C6179" t="str">
        <f>SUBSTITUTE(Table1[[#This Row],[Fuel]],", ",",")</f>
        <v>fossil liquids: heavy fuel oil</v>
      </c>
      <c r="D6179" t="s">
        <v>3241</v>
      </c>
      <c r="H6179" t="s">
        <v>3440</v>
      </c>
      <c r="I6179">
        <v>53</v>
      </c>
      <c r="J6179" t="s">
        <v>3446</v>
      </c>
      <c r="K6179">
        <v>1976</v>
      </c>
      <c r="L6179" t="s">
        <v>29</v>
      </c>
      <c r="M6179">
        <v>2026</v>
      </c>
      <c r="N6179">
        <v>12.178792</v>
      </c>
      <c r="O6179">
        <v>-86.767166000000003</v>
      </c>
      <c r="P6179" t="s">
        <v>3559</v>
      </c>
      <c r="Q6179" s="3">
        <f>Table1[[#This Row],[Capacity (MW)]]*0.395*8760*10^-6</f>
        <v>0.18339059999999999</v>
      </c>
      <c r="R6179" s="3" cm="1">
        <f t="array" ref="R6179">AVERAGE(VLOOKUP(_xlfn.TEXTSPLIT(Table1[[#This Row],[Fuel (no space after comma)]], ","), FuelList_Final_EF!$A$2:$B$65, 2, FALSE))</f>
        <v>81.602530311017389</v>
      </c>
      <c r="S6179" s="3">
        <f>Table1[[#This Row],[Generation (TWh)]]*10^9*VLOOKUP(Table1[[#This Row],[Turbine/Engine Technology]],Technology_HR!$A$2:$B$11,2,FALSE)*10^-6</f>
        <v>1886172.321</v>
      </c>
      <c r="T6179" s="5">
        <f>Table1[[#This Row],[Fuel Consumption (mmBtu)]]*Table1[[#This Row],[Emission Factor (kg CO2/ mmBtu)]]*10^3</f>
        <v>153916433996.20453</v>
      </c>
      <c r="U6179" s="3">
        <f>Table1[[#This Row],[Emissions (g CO2)]]/(Table1[[#This Row],[Generation (TWh)]]*10^9)</f>
        <v>839.28202424881385</v>
      </c>
    </row>
    <row r="6180" spans="1:21" x14ac:dyDescent="0.35">
      <c r="A6180" t="s">
        <v>1713</v>
      </c>
      <c r="B6180" t="s">
        <v>3241</v>
      </c>
      <c r="C6180" t="str">
        <f>SUBSTITUTE(Table1[[#This Row],[Fuel]],", ",",")</f>
        <v>fossil liquids: heavy fuel oil</v>
      </c>
      <c r="D6180" t="s">
        <v>3241</v>
      </c>
      <c r="H6180" t="s">
        <v>3440</v>
      </c>
      <c r="I6180">
        <v>53</v>
      </c>
      <c r="J6180" t="s">
        <v>3446</v>
      </c>
      <c r="K6180">
        <v>1977</v>
      </c>
      <c r="L6180" t="s">
        <v>29</v>
      </c>
      <c r="M6180">
        <v>2026</v>
      </c>
      <c r="N6180">
        <v>12.178792</v>
      </c>
      <c r="O6180">
        <v>-86.767166000000003</v>
      </c>
      <c r="P6180" t="s">
        <v>3559</v>
      </c>
      <c r="Q6180" s="3">
        <f>Table1[[#This Row],[Capacity (MW)]]*0.395*8760*10^-6</f>
        <v>0.18339059999999999</v>
      </c>
      <c r="R6180" s="3" cm="1">
        <f t="array" ref="R6180">AVERAGE(VLOOKUP(_xlfn.TEXTSPLIT(Table1[[#This Row],[Fuel (no space after comma)]], ","), FuelList_Final_EF!$A$2:$B$65, 2, FALSE))</f>
        <v>81.602530311017389</v>
      </c>
      <c r="S6180" s="3">
        <f>Table1[[#This Row],[Generation (TWh)]]*10^9*VLOOKUP(Table1[[#This Row],[Turbine/Engine Technology]],Technology_HR!$A$2:$B$11,2,FALSE)*10^-6</f>
        <v>1886172.321</v>
      </c>
      <c r="T6180" s="5">
        <f>Table1[[#This Row],[Fuel Consumption (mmBtu)]]*Table1[[#This Row],[Emission Factor (kg CO2/ mmBtu)]]*10^3</f>
        <v>153916433996.20453</v>
      </c>
      <c r="U6180" s="3">
        <f>Table1[[#This Row],[Emissions (g CO2)]]/(Table1[[#This Row],[Generation (TWh)]]*10^9)</f>
        <v>839.28202424881385</v>
      </c>
    </row>
    <row r="6181" spans="1:21" x14ac:dyDescent="0.35">
      <c r="A6181" t="s">
        <v>1714</v>
      </c>
      <c r="B6181" t="s">
        <v>3371</v>
      </c>
      <c r="C6181" t="str">
        <f>SUBSTITUTE(Table1[[#This Row],[Fuel]],", ",",")</f>
        <v>fossil gas: unknown,fossil liquids: unknown</v>
      </c>
      <c r="D6181" t="s">
        <v>3245</v>
      </c>
      <c r="E6181" t="s">
        <v>3662</v>
      </c>
      <c r="H6181" t="s">
        <v>3437</v>
      </c>
      <c r="I6181">
        <v>150</v>
      </c>
      <c r="J6181" t="s">
        <v>3450</v>
      </c>
      <c r="K6181" t="s">
        <v>29</v>
      </c>
      <c r="L6181" t="s">
        <v>29</v>
      </c>
      <c r="M6181" t="s">
        <v>29</v>
      </c>
      <c r="N6181">
        <v>12.257759</v>
      </c>
      <c r="O6181">
        <v>-86.083175999999995</v>
      </c>
      <c r="P6181" t="s">
        <v>3559</v>
      </c>
      <c r="Q6181" s="3">
        <f>Table1[[#This Row],[Capacity (MW)]]*0.395*8760*10^-6</f>
        <v>0.51902999999999999</v>
      </c>
      <c r="R6181" s="3" cm="1">
        <f t="array" ref="R6181">AVERAGE(VLOOKUP(_xlfn.TEXTSPLIT(Table1[[#This Row],[Fuel (no space after comma)]], ","), FuelList_Final_EF!$A$2:$B$65, 2, FALSE))</f>
        <v>68.637043591586476</v>
      </c>
      <c r="S6181" s="3">
        <f>Table1[[#This Row],[Generation (TWh)]]*10^9*VLOOKUP(Table1[[#This Row],[Turbine/Engine Technology]],Technology_HR!$A$2:$B$11,2,FALSE)*10^-6</f>
        <v>4619367</v>
      </c>
      <c r="T6181" s="5">
        <f>Table1[[#This Row],[Fuel Consumption (mmBtu)]]*Table1[[#This Row],[Emission Factor (kg CO2/ mmBtu)]]*10^3</f>
        <v>317059694144.53601</v>
      </c>
      <c r="U6181" s="3">
        <f>Table1[[#This Row],[Emissions (g CO2)]]/(Table1[[#This Row],[Generation (TWh)]]*10^9)</f>
        <v>610.86968796511962</v>
      </c>
    </row>
    <row r="6182" spans="1:21" x14ac:dyDescent="0.35">
      <c r="A6182" t="s">
        <v>1715</v>
      </c>
      <c r="B6182" t="s">
        <v>3241</v>
      </c>
      <c r="C6182" t="str">
        <f>SUBSTITUTE(Table1[[#This Row],[Fuel]],", ",",")</f>
        <v>fossil liquids: heavy fuel oil</v>
      </c>
      <c r="D6182" t="s">
        <v>3241</v>
      </c>
      <c r="H6182" t="s">
        <v>3437</v>
      </c>
      <c r="I6182">
        <v>52</v>
      </c>
      <c r="J6182" t="s">
        <v>3446</v>
      </c>
      <c r="K6182">
        <v>1999</v>
      </c>
      <c r="L6182" t="s">
        <v>29</v>
      </c>
      <c r="M6182">
        <v>2027</v>
      </c>
      <c r="N6182">
        <v>12.1698</v>
      </c>
      <c r="O6182">
        <v>-86.105199999999996</v>
      </c>
      <c r="P6182" t="s">
        <v>3559</v>
      </c>
      <c r="Q6182" s="3">
        <f>Table1[[#This Row],[Capacity (MW)]]*0.395*8760*10^-6</f>
        <v>0.17993039999999999</v>
      </c>
      <c r="R6182" s="3" cm="1">
        <f t="array" ref="R6182">AVERAGE(VLOOKUP(_xlfn.TEXTSPLIT(Table1[[#This Row],[Fuel (no space after comma)]], ","), FuelList_Final_EF!$A$2:$B$65, 2, FALSE))</f>
        <v>81.602530311017389</v>
      </c>
      <c r="S6182" s="3">
        <f>Table1[[#This Row],[Generation (TWh)]]*10^9*VLOOKUP(Table1[[#This Row],[Turbine/Engine Technology]],Technology_HR!$A$2:$B$11,2,FALSE)*10^-6</f>
        <v>1601380.5599999998</v>
      </c>
      <c r="T6182" s="5">
        <f>Table1[[#This Row],[Fuel Consumption (mmBtu)]]*Table1[[#This Row],[Emission Factor (kg CO2/ mmBtu)]]*10^3</f>
        <v>130676705686.87399</v>
      </c>
      <c r="U6182" s="3">
        <f>Table1[[#This Row],[Emissions (g CO2)]]/(Table1[[#This Row],[Generation (TWh)]]*10^9)</f>
        <v>726.26251976805474</v>
      </c>
    </row>
    <row r="6183" spans="1:21" x14ac:dyDescent="0.35">
      <c r="A6183" t="s">
        <v>29</v>
      </c>
      <c r="B6183" t="s">
        <v>3258</v>
      </c>
      <c r="C6183" t="str">
        <f>SUBSTITUTE(Table1[[#This Row],[Fuel]],", ",",")</f>
        <v>fossil liquids: diesel</v>
      </c>
      <c r="D6183" t="s">
        <v>3258</v>
      </c>
      <c r="H6183" t="s">
        <v>3437</v>
      </c>
      <c r="I6183">
        <v>100</v>
      </c>
      <c r="J6183" t="s">
        <v>3446</v>
      </c>
      <c r="K6183">
        <v>2017</v>
      </c>
      <c r="L6183" t="s">
        <v>29</v>
      </c>
      <c r="M6183" t="s">
        <v>29</v>
      </c>
      <c r="N6183">
        <v>13.43103</v>
      </c>
      <c r="O6183">
        <v>2.1199300000000001</v>
      </c>
      <c r="P6183" t="s">
        <v>3560</v>
      </c>
      <c r="Q6183" s="3">
        <f>Table1[[#This Row],[Capacity (MW)]]*0.395*8760*10^-6</f>
        <v>0.34601999999999999</v>
      </c>
      <c r="R6183" s="3" cm="1">
        <f t="array" ref="R6183">AVERAGE(VLOOKUP(_xlfn.TEXTSPLIT(Table1[[#This Row],[Fuel (no space after comma)]], ","), FuelList_Final_EF!$A$2:$B$65, 2, FALSE))</f>
        <v>78.106682297772565</v>
      </c>
      <c r="S6183" s="3">
        <f>Table1[[#This Row],[Generation (TWh)]]*10^9*VLOOKUP(Table1[[#This Row],[Turbine/Engine Technology]],Technology_HR!$A$2:$B$11,2,FALSE)*10^-6</f>
        <v>3079578</v>
      </c>
      <c r="T6183" s="5">
        <f>Table1[[#This Row],[Fuel Consumption (mmBtu)]]*Table1[[#This Row],[Emission Factor (kg CO2/ mmBtu)]]*10^3</f>
        <v>240535620457.20984</v>
      </c>
      <c r="U6183" s="3">
        <f>Table1[[#This Row],[Emissions (g CO2)]]/(Table1[[#This Row],[Generation (TWh)]]*10^9)</f>
        <v>695.14947245017584</v>
      </c>
    </row>
    <row r="6184" spans="1:21" x14ac:dyDescent="0.35">
      <c r="A6184" t="s">
        <v>1716</v>
      </c>
      <c r="B6184" t="s">
        <v>3241</v>
      </c>
      <c r="C6184" t="str">
        <f>SUBSTITUTE(Table1[[#This Row],[Fuel]],", ",",")</f>
        <v>fossil liquids: heavy fuel oil</v>
      </c>
      <c r="D6184" t="s">
        <v>3241</v>
      </c>
      <c r="H6184" t="s">
        <v>59</v>
      </c>
      <c r="I6184">
        <v>89</v>
      </c>
      <c r="J6184" t="s">
        <v>3446</v>
      </c>
      <c r="K6184">
        <v>2021</v>
      </c>
      <c r="L6184" t="s">
        <v>29</v>
      </c>
      <c r="M6184" t="s">
        <v>29</v>
      </c>
      <c r="N6184">
        <v>13.524696</v>
      </c>
      <c r="O6184">
        <v>2.0910799999999998</v>
      </c>
      <c r="P6184" t="s">
        <v>3560</v>
      </c>
      <c r="Q6184" s="3">
        <f>Table1[[#This Row],[Capacity (MW)]]*0.395*8760*10^-6</f>
        <v>0.30795779999999995</v>
      </c>
      <c r="R6184" s="3" cm="1">
        <f t="array" ref="R6184">AVERAGE(VLOOKUP(_xlfn.TEXTSPLIT(Table1[[#This Row],[Fuel (no space after comma)]], ","), FuelList_Final_EF!$A$2:$B$65, 2, FALSE))</f>
        <v>81.602530311017389</v>
      </c>
      <c r="S6184" s="3">
        <f>Table1[[#This Row],[Generation (TWh)]]*10^9*VLOOKUP(Table1[[#This Row],[Turbine/Engine Technology]],Technology_HR!$A$2:$B$11,2,FALSE)*10^-6</f>
        <v>2554663.9298999994</v>
      </c>
      <c r="T6184" s="5">
        <f>Table1[[#This Row],[Fuel Consumption (mmBtu)]]*Table1[[#This Row],[Emission Factor (kg CO2/ mmBtu)]]*10^3</f>
        <v>208467040774.1275</v>
      </c>
      <c r="U6184" s="3">
        <f>Table1[[#This Row],[Emissions (g CO2)]]/(Table1[[#This Row],[Generation (TWh)]]*10^9)</f>
        <v>676.93379019504471</v>
      </c>
    </row>
    <row r="6185" spans="1:21" x14ac:dyDescent="0.35">
      <c r="A6185" t="s">
        <v>1717</v>
      </c>
      <c r="B6185" t="s">
        <v>3239</v>
      </c>
      <c r="C6185" t="str">
        <f>SUBSTITUTE(Table1[[#This Row],[Fuel]],", ",",")</f>
        <v>fossil gas: natural gas</v>
      </c>
      <c r="D6185" t="s">
        <v>3239</v>
      </c>
      <c r="H6185" t="s">
        <v>3438</v>
      </c>
      <c r="I6185">
        <v>148.5</v>
      </c>
      <c r="J6185" t="s">
        <v>3449</v>
      </c>
      <c r="K6185">
        <v>2024</v>
      </c>
      <c r="L6185" t="s">
        <v>29</v>
      </c>
      <c r="M6185" t="s">
        <v>29</v>
      </c>
      <c r="N6185">
        <v>8.9396959999999996</v>
      </c>
      <c r="O6185">
        <v>7.0768259999999996</v>
      </c>
      <c r="P6185" t="s">
        <v>3561</v>
      </c>
      <c r="Q6185" s="3">
        <f>Table1[[#This Row],[Capacity (MW)]]*0.395*8760*10^-6</f>
        <v>0.51383970000000001</v>
      </c>
      <c r="R6185" s="3" cm="1">
        <f t="array" ref="R6185">AVERAGE(VLOOKUP(_xlfn.TEXTSPLIT(Table1[[#This Row],[Fuel (no space after comma)]], ","), FuelList_Final_EF!$A$2:$B$65, 2, FALSE))</f>
        <v>53.06</v>
      </c>
      <c r="S6185" s="3">
        <f>Table1[[#This Row],[Generation (TWh)]]*10^9*VLOOKUP(Table1[[#This Row],[Turbine/Engine Technology]],Technology_HR!$A$2:$B$11,2,FALSE)*10^-6</f>
        <v>3878975.8953</v>
      </c>
      <c r="T6185" s="5">
        <f>Table1[[#This Row],[Fuel Consumption (mmBtu)]]*Table1[[#This Row],[Emission Factor (kg CO2/ mmBtu)]]*10^3</f>
        <v>205818461004.61801</v>
      </c>
      <c r="U6185" s="3">
        <f>Table1[[#This Row],[Emissions (g CO2)]]/(Table1[[#This Row],[Generation (TWh)]]*10^9)</f>
        <v>400.54994000000005</v>
      </c>
    </row>
    <row r="6186" spans="1:21" x14ac:dyDescent="0.35">
      <c r="A6186" t="s">
        <v>197</v>
      </c>
      <c r="B6186" t="s">
        <v>3239</v>
      </c>
      <c r="C6186" t="str">
        <f>SUBSTITUTE(Table1[[#This Row],[Fuel]],", ",",")</f>
        <v>fossil gas: natural gas</v>
      </c>
      <c r="D6186" t="s">
        <v>3239</v>
      </c>
      <c r="H6186" t="s">
        <v>3438</v>
      </c>
      <c r="I6186">
        <v>148.5</v>
      </c>
      <c r="J6186" t="s">
        <v>3449</v>
      </c>
      <c r="K6186">
        <v>2024</v>
      </c>
      <c r="L6186" t="s">
        <v>29</v>
      </c>
      <c r="M6186" t="s">
        <v>29</v>
      </c>
      <c r="N6186">
        <v>8.9396959999999996</v>
      </c>
      <c r="O6186">
        <v>7.0768259999999996</v>
      </c>
      <c r="P6186" t="s">
        <v>3561</v>
      </c>
      <c r="Q6186" s="3">
        <f>Table1[[#This Row],[Capacity (MW)]]*0.395*8760*10^-6</f>
        <v>0.51383970000000001</v>
      </c>
      <c r="R6186" s="3" cm="1">
        <f t="array" ref="R6186">AVERAGE(VLOOKUP(_xlfn.TEXTSPLIT(Table1[[#This Row],[Fuel (no space after comma)]], ","), FuelList_Final_EF!$A$2:$B$65, 2, FALSE))</f>
        <v>53.06</v>
      </c>
      <c r="S6186" s="3">
        <f>Table1[[#This Row],[Generation (TWh)]]*10^9*VLOOKUP(Table1[[#This Row],[Turbine/Engine Technology]],Technology_HR!$A$2:$B$11,2,FALSE)*10^-6</f>
        <v>3878975.8953</v>
      </c>
      <c r="T6186" s="5">
        <f>Table1[[#This Row],[Fuel Consumption (mmBtu)]]*Table1[[#This Row],[Emission Factor (kg CO2/ mmBtu)]]*10^3</f>
        <v>205818461004.61801</v>
      </c>
      <c r="U6186" s="3">
        <f>Table1[[#This Row],[Emissions (g CO2)]]/(Table1[[#This Row],[Generation (TWh)]]*10^9)</f>
        <v>400.54994000000005</v>
      </c>
    </row>
    <row r="6187" spans="1:21" x14ac:dyDescent="0.35">
      <c r="A6187" t="s">
        <v>1718</v>
      </c>
      <c r="B6187" t="s">
        <v>3239</v>
      </c>
      <c r="C6187" t="str">
        <f>SUBSTITUTE(Table1[[#This Row],[Fuel]],", ",",")</f>
        <v>fossil gas: natural gas</v>
      </c>
      <c r="D6187" t="s">
        <v>3239</v>
      </c>
      <c r="H6187" t="s">
        <v>3438</v>
      </c>
      <c r="I6187">
        <v>148.5</v>
      </c>
      <c r="J6187" t="s">
        <v>3449</v>
      </c>
      <c r="K6187">
        <v>2024</v>
      </c>
      <c r="L6187" t="s">
        <v>29</v>
      </c>
      <c r="M6187" t="s">
        <v>29</v>
      </c>
      <c r="N6187">
        <v>8.9396959999999996</v>
      </c>
      <c r="O6187">
        <v>7.0768259999999996</v>
      </c>
      <c r="P6187" t="s">
        <v>3561</v>
      </c>
      <c r="Q6187" s="3">
        <f>Table1[[#This Row],[Capacity (MW)]]*0.395*8760*10^-6</f>
        <v>0.51383970000000001</v>
      </c>
      <c r="R6187" s="3" cm="1">
        <f t="array" ref="R6187">AVERAGE(VLOOKUP(_xlfn.TEXTSPLIT(Table1[[#This Row],[Fuel (no space after comma)]], ","), FuelList_Final_EF!$A$2:$B$65, 2, FALSE))</f>
        <v>53.06</v>
      </c>
      <c r="S6187" s="3">
        <f>Table1[[#This Row],[Generation (TWh)]]*10^9*VLOOKUP(Table1[[#This Row],[Turbine/Engine Technology]],Technology_HR!$A$2:$B$11,2,FALSE)*10^-6</f>
        <v>3878975.8953</v>
      </c>
      <c r="T6187" s="5">
        <f>Table1[[#This Row],[Fuel Consumption (mmBtu)]]*Table1[[#This Row],[Emission Factor (kg CO2/ mmBtu)]]*10^3</f>
        <v>205818461004.61801</v>
      </c>
      <c r="U6187" s="3">
        <f>Table1[[#This Row],[Emissions (g CO2)]]/(Table1[[#This Row],[Generation (TWh)]]*10^9)</f>
        <v>400.54994000000005</v>
      </c>
    </row>
    <row r="6188" spans="1:21" x14ac:dyDescent="0.35">
      <c r="A6188" t="s">
        <v>1717</v>
      </c>
      <c r="B6188" t="s">
        <v>3239</v>
      </c>
      <c r="C6188" t="str">
        <f>SUBSTITUTE(Table1[[#This Row],[Fuel]],", ",",")</f>
        <v>fossil gas: natural gas</v>
      </c>
      <c r="D6188" t="s">
        <v>3239</v>
      </c>
      <c r="H6188" t="s">
        <v>3438</v>
      </c>
      <c r="I6188">
        <v>148.5</v>
      </c>
      <c r="J6188" t="s">
        <v>3449</v>
      </c>
      <c r="K6188">
        <v>2037</v>
      </c>
      <c r="L6188" t="s">
        <v>29</v>
      </c>
      <c r="M6188" t="s">
        <v>29</v>
      </c>
      <c r="N6188">
        <v>8.9396959999999996</v>
      </c>
      <c r="O6188">
        <v>7.0768259999999996</v>
      </c>
      <c r="P6188" t="s">
        <v>3561</v>
      </c>
      <c r="Q6188" s="3">
        <f>Table1[[#This Row],[Capacity (MW)]]*0.395*8760*10^-6</f>
        <v>0.51383970000000001</v>
      </c>
      <c r="R6188" s="3" cm="1">
        <f t="array" ref="R6188">AVERAGE(VLOOKUP(_xlfn.TEXTSPLIT(Table1[[#This Row],[Fuel (no space after comma)]], ","), FuelList_Final_EF!$A$2:$B$65, 2, FALSE))</f>
        <v>53.06</v>
      </c>
      <c r="S6188" s="3">
        <f>Table1[[#This Row],[Generation (TWh)]]*10^9*VLOOKUP(Table1[[#This Row],[Turbine/Engine Technology]],Technology_HR!$A$2:$B$11,2,FALSE)*10^-6</f>
        <v>3878975.8953</v>
      </c>
      <c r="T6188" s="5">
        <f>Table1[[#This Row],[Fuel Consumption (mmBtu)]]*Table1[[#This Row],[Emission Factor (kg CO2/ mmBtu)]]*10^3</f>
        <v>205818461004.61801</v>
      </c>
      <c r="U6188" s="3">
        <f>Table1[[#This Row],[Emissions (g CO2)]]/(Table1[[#This Row],[Generation (TWh)]]*10^9)</f>
        <v>400.54994000000005</v>
      </c>
    </row>
    <row r="6189" spans="1:21" x14ac:dyDescent="0.35">
      <c r="A6189" t="s">
        <v>197</v>
      </c>
      <c r="B6189" t="s">
        <v>3239</v>
      </c>
      <c r="C6189" t="str">
        <f>SUBSTITUTE(Table1[[#This Row],[Fuel]],", ",",")</f>
        <v>fossil gas: natural gas</v>
      </c>
      <c r="D6189" t="s">
        <v>3239</v>
      </c>
      <c r="H6189" t="s">
        <v>3438</v>
      </c>
      <c r="I6189">
        <v>148.5</v>
      </c>
      <c r="J6189" t="s">
        <v>3449</v>
      </c>
      <c r="K6189">
        <v>2037</v>
      </c>
      <c r="L6189" t="s">
        <v>29</v>
      </c>
      <c r="M6189" t="s">
        <v>29</v>
      </c>
      <c r="N6189">
        <v>8.9396959999999996</v>
      </c>
      <c r="O6189">
        <v>7.0768259999999996</v>
      </c>
      <c r="P6189" t="s">
        <v>3561</v>
      </c>
      <c r="Q6189" s="3">
        <f>Table1[[#This Row],[Capacity (MW)]]*0.395*8760*10^-6</f>
        <v>0.51383970000000001</v>
      </c>
      <c r="R6189" s="3" cm="1">
        <f t="array" ref="R6189">AVERAGE(VLOOKUP(_xlfn.TEXTSPLIT(Table1[[#This Row],[Fuel (no space after comma)]], ","), FuelList_Final_EF!$A$2:$B$65, 2, FALSE))</f>
        <v>53.06</v>
      </c>
      <c r="S6189" s="3">
        <f>Table1[[#This Row],[Generation (TWh)]]*10^9*VLOOKUP(Table1[[#This Row],[Turbine/Engine Technology]],Technology_HR!$A$2:$B$11,2,FALSE)*10^-6</f>
        <v>3878975.8953</v>
      </c>
      <c r="T6189" s="5">
        <f>Table1[[#This Row],[Fuel Consumption (mmBtu)]]*Table1[[#This Row],[Emission Factor (kg CO2/ mmBtu)]]*10^3</f>
        <v>205818461004.61801</v>
      </c>
      <c r="U6189" s="3">
        <f>Table1[[#This Row],[Emissions (g CO2)]]/(Table1[[#This Row],[Generation (TWh)]]*10^9)</f>
        <v>400.54994000000005</v>
      </c>
    </row>
    <row r="6190" spans="1:21" x14ac:dyDescent="0.35">
      <c r="A6190" t="s">
        <v>1718</v>
      </c>
      <c r="B6190" t="s">
        <v>3239</v>
      </c>
      <c r="C6190" t="str">
        <f>SUBSTITUTE(Table1[[#This Row],[Fuel]],", ",",")</f>
        <v>fossil gas: natural gas</v>
      </c>
      <c r="D6190" t="s">
        <v>3239</v>
      </c>
      <c r="H6190" t="s">
        <v>3438</v>
      </c>
      <c r="I6190">
        <v>148.5</v>
      </c>
      <c r="J6190" t="s">
        <v>3449</v>
      </c>
      <c r="K6190">
        <v>2037</v>
      </c>
      <c r="L6190" t="s">
        <v>29</v>
      </c>
      <c r="M6190" t="s">
        <v>29</v>
      </c>
      <c r="N6190">
        <v>8.9396959999999996</v>
      </c>
      <c r="O6190">
        <v>7.0768259999999996</v>
      </c>
      <c r="P6190" t="s">
        <v>3561</v>
      </c>
      <c r="Q6190" s="3">
        <f>Table1[[#This Row],[Capacity (MW)]]*0.395*8760*10^-6</f>
        <v>0.51383970000000001</v>
      </c>
      <c r="R6190" s="3" cm="1">
        <f t="array" ref="R6190">AVERAGE(VLOOKUP(_xlfn.TEXTSPLIT(Table1[[#This Row],[Fuel (no space after comma)]], ","), FuelList_Final_EF!$A$2:$B$65, 2, FALSE))</f>
        <v>53.06</v>
      </c>
      <c r="S6190" s="3">
        <f>Table1[[#This Row],[Generation (TWh)]]*10^9*VLOOKUP(Table1[[#This Row],[Turbine/Engine Technology]],Technology_HR!$A$2:$B$11,2,FALSE)*10^-6</f>
        <v>3878975.8953</v>
      </c>
      <c r="T6190" s="5">
        <f>Table1[[#This Row],[Fuel Consumption (mmBtu)]]*Table1[[#This Row],[Emission Factor (kg CO2/ mmBtu)]]*10^3</f>
        <v>205818461004.61801</v>
      </c>
      <c r="U6190" s="3">
        <f>Table1[[#This Row],[Emissions (g CO2)]]/(Table1[[#This Row],[Generation (TWh)]]*10^9)</f>
        <v>400.54994000000005</v>
      </c>
    </row>
    <row r="6191" spans="1:21" x14ac:dyDescent="0.35">
      <c r="A6191" t="s">
        <v>1717</v>
      </c>
      <c r="B6191" t="s">
        <v>3239</v>
      </c>
      <c r="C6191" t="str">
        <f>SUBSTITUTE(Table1[[#This Row],[Fuel]],", ",",")</f>
        <v>fossil gas: natural gas</v>
      </c>
      <c r="D6191" t="s">
        <v>3239</v>
      </c>
      <c r="H6191" t="s">
        <v>3438</v>
      </c>
      <c r="I6191">
        <v>148.5</v>
      </c>
      <c r="J6191" t="s">
        <v>3449</v>
      </c>
      <c r="K6191">
        <v>2037</v>
      </c>
      <c r="L6191" t="s">
        <v>29</v>
      </c>
      <c r="M6191" t="s">
        <v>29</v>
      </c>
      <c r="N6191">
        <v>8.9396959999999996</v>
      </c>
      <c r="O6191">
        <v>7.0768259999999996</v>
      </c>
      <c r="P6191" t="s">
        <v>3561</v>
      </c>
      <c r="Q6191" s="3">
        <f>Table1[[#This Row],[Capacity (MW)]]*0.395*8760*10^-6</f>
        <v>0.51383970000000001</v>
      </c>
      <c r="R6191" s="3" cm="1">
        <f t="array" ref="R6191">AVERAGE(VLOOKUP(_xlfn.TEXTSPLIT(Table1[[#This Row],[Fuel (no space after comma)]], ","), FuelList_Final_EF!$A$2:$B$65, 2, FALSE))</f>
        <v>53.06</v>
      </c>
      <c r="S6191" s="3">
        <f>Table1[[#This Row],[Generation (TWh)]]*10^9*VLOOKUP(Table1[[#This Row],[Turbine/Engine Technology]],Technology_HR!$A$2:$B$11,2,FALSE)*10^-6</f>
        <v>3878975.8953</v>
      </c>
      <c r="T6191" s="5">
        <f>Table1[[#This Row],[Fuel Consumption (mmBtu)]]*Table1[[#This Row],[Emission Factor (kg CO2/ mmBtu)]]*10^3</f>
        <v>205818461004.61801</v>
      </c>
      <c r="U6191" s="3">
        <f>Table1[[#This Row],[Emissions (g CO2)]]/(Table1[[#This Row],[Generation (TWh)]]*10^9)</f>
        <v>400.54994000000005</v>
      </c>
    </row>
    <row r="6192" spans="1:21" x14ac:dyDescent="0.35">
      <c r="A6192" t="s">
        <v>1718</v>
      </c>
      <c r="B6192" t="s">
        <v>3239</v>
      </c>
      <c r="C6192" t="str">
        <f>SUBSTITUTE(Table1[[#This Row],[Fuel]],", ",",")</f>
        <v>fossil gas: natural gas</v>
      </c>
      <c r="D6192" t="s">
        <v>3239</v>
      </c>
      <c r="H6192" t="s">
        <v>3438</v>
      </c>
      <c r="I6192">
        <v>148.5</v>
      </c>
      <c r="J6192" t="s">
        <v>3449</v>
      </c>
      <c r="K6192">
        <v>2037</v>
      </c>
      <c r="L6192" t="s">
        <v>29</v>
      </c>
      <c r="M6192" t="s">
        <v>29</v>
      </c>
      <c r="N6192">
        <v>8.9396959999999996</v>
      </c>
      <c r="O6192">
        <v>7.0768259999999996</v>
      </c>
      <c r="P6192" t="s">
        <v>3561</v>
      </c>
      <c r="Q6192" s="3">
        <f>Table1[[#This Row],[Capacity (MW)]]*0.395*8760*10^-6</f>
        <v>0.51383970000000001</v>
      </c>
      <c r="R6192" s="3" cm="1">
        <f t="array" ref="R6192">AVERAGE(VLOOKUP(_xlfn.TEXTSPLIT(Table1[[#This Row],[Fuel (no space after comma)]], ","), FuelList_Final_EF!$A$2:$B$65, 2, FALSE))</f>
        <v>53.06</v>
      </c>
      <c r="S6192" s="3">
        <f>Table1[[#This Row],[Generation (TWh)]]*10^9*VLOOKUP(Table1[[#This Row],[Turbine/Engine Technology]],Technology_HR!$A$2:$B$11,2,FALSE)*10^-6</f>
        <v>3878975.8953</v>
      </c>
      <c r="T6192" s="5">
        <f>Table1[[#This Row],[Fuel Consumption (mmBtu)]]*Table1[[#This Row],[Emission Factor (kg CO2/ mmBtu)]]*10^3</f>
        <v>205818461004.61801</v>
      </c>
      <c r="U6192" s="3">
        <f>Table1[[#This Row],[Emissions (g CO2)]]/(Table1[[#This Row],[Generation (TWh)]]*10^9)</f>
        <v>400.54994000000005</v>
      </c>
    </row>
    <row r="6193" spans="1:21" x14ac:dyDescent="0.35">
      <c r="A6193" t="s">
        <v>197</v>
      </c>
      <c r="B6193" t="s">
        <v>3239</v>
      </c>
      <c r="C6193" t="str">
        <f>SUBSTITUTE(Table1[[#This Row],[Fuel]],", ",",")</f>
        <v>fossil gas: natural gas</v>
      </c>
      <c r="D6193" t="s">
        <v>3239</v>
      </c>
      <c r="H6193" t="s">
        <v>3438</v>
      </c>
      <c r="I6193">
        <v>148.5</v>
      </c>
      <c r="J6193" t="s">
        <v>3449</v>
      </c>
      <c r="K6193">
        <v>2037</v>
      </c>
      <c r="L6193" t="s">
        <v>29</v>
      </c>
      <c r="M6193" t="s">
        <v>29</v>
      </c>
      <c r="N6193">
        <v>8.9396959999999996</v>
      </c>
      <c r="O6193">
        <v>7.0768259999999996</v>
      </c>
      <c r="P6193" t="s">
        <v>3561</v>
      </c>
      <c r="Q6193" s="3">
        <f>Table1[[#This Row],[Capacity (MW)]]*0.395*8760*10^-6</f>
        <v>0.51383970000000001</v>
      </c>
      <c r="R6193" s="3" cm="1">
        <f t="array" ref="R6193">AVERAGE(VLOOKUP(_xlfn.TEXTSPLIT(Table1[[#This Row],[Fuel (no space after comma)]], ","), FuelList_Final_EF!$A$2:$B$65, 2, FALSE))</f>
        <v>53.06</v>
      </c>
      <c r="S6193" s="3">
        <f>Table1[[#This Row],[Generation (TWh)]]*10^9*VLOOKUP(Table1[[#This Row],[Turbine/Engine Technology]],Technology_HR!$A$2:$B$11,2,FALSE)*10^-6</f>
        <v>3878975.8953</v>
      </c>
      <c r="T6193" s="5">
        <f>Table1[[#This Row],[Fuel Consumption (mmBtu)]]*Table1[[#This Row],[Emission Factor (kg CO2/ mmBtu)]]*10^3</f>
        <v>205818461004.61801</v>
      </c>
      <c r="U6193" s="3">
        <f>Table1[[#This Row],[Emissions (g CO2)]]/(Table1[[#This Row],[Generation (TWh)]]*10^9)</f>
        <v>400.54994000000005</v>
      </c>
    </row>
    <row r="6194" spans="1:21" x14ac:dyDescent="0.35">
      <c r="A6194" t="s">
        <v>1719</v>
      </c>
      <c r="B6194" t="s">
        <v>3239</v>
      </c>
      <c r="C6194" t="str">
        <f>SUBSTITUTE(Table1[[#This Row],[Fuel]],", ",",")</f>
        <v>fossil gas: natural gas</v>
      </c>
      <c r="D6194" t="s">
        <v>3239</v>
      </c>
      <c r="H6194" t="s">
        <v>3436</v>
      </c>
      <c r="I6194">
        <v>180</v>
      </c>
      <c r="J6194" t="s">
        <v>3446</v>
      </c>
      <c r="K6194">
        <v>2011</v>
      </c>
      <c r="L6194" t="s">
        <v>29</v>
      </c>
      <c r="M6194" t="s">
        <v>29</v>
      </c>
      <c r="N6194">
        <v>4.8349869999999999</v>
      </c>
      <c r="O6194">
        <v>7.2265290000000002</v>
      </c>
      <c r="P6194" t="s">
        <v>3561</v>
      </c>
      <c r="Q6194" s="3">
        <f>Table1[[#This Row],[Capacity (MW)]]*0.395*8760*10^-6</f>
        <v>0.62283600000000006</v>
      </c>
      <c r="R6194" s="3" cm="1">
        <f t="array" ref="R6194">AVERAGE(VLOOKUP(_xlfn.TEXTSPLIT(Table1[[#This Row],[Fuel (no space after comma)]], ","), FuelList_Final_EF!$A$2:$B$65, 2, FALSE))</f>
        <v>53.06</v>
      </c>
      <c r="S6194" s="3">
        <f>Table1[[#This Row],[Generation (TWh)]]*10^9*VLOOKUP(Table1[[#This Row],[Turbine/Engine Technology]],Technology_HR!$A$2:$B$11,2,FALSE)*10^-6</f>
        <v>6857424.3599999994</v>
      </c>
      <c r="T6194" s="5">
        <f>Table1[[#This Row],[Fuel Consumption (mmBtu)]]*Table1[[#This Row],[Emission Factor (kg CO2/ mmBtu)]]*10^3</f>
        <v>363854936541.59998</v>
      </c>
      <c r="U6194" s="3">
        <f>Table1[[#This Row],[Emissions (g CO2)]]/(Table1[[#This Row],[Generation (TWh)]]*10^9)</f>
        <v>584.1905999999999</v>
      </c>
    </row>
    <row r="6195" spans="1:21" x14ac:dyDescent="0.35">
      <c r="A6195" t="s">
        <v>1719</v>
      </c>
      <c r="B6195" t="s">
        <v>3239</v>
      </c>
      <c r="C6195" t="str">
        <f>SUBSTITUTE(Table1[[#This Row],[Fuel]],", ",",")</f>
        <v>fossil gas: natural gas</v>
      </c>
      <c r="D6195" t="s">
        <v>3239</v>
      </c>
      <c r="H6195" t="s">
        <v>3436</v>
      </c>
      <c r="I6195">
        <v>180</v>
      </c>
      <c r="J6195" t="s">
        <v>3446</v>
      </c>
      <c r="K6195">
        <v>2021</v>
      </c>
      <c r="L6195" t="s">
        <v>29</v>
      </c>
      <c r="M6195" t="s">
        <v>29</v>
      </c>
      <c r="N6195">
        <v>4.8349869999999999</v>
      </c>
      <c r="O6195">
        <v>7.2265290000000002</v>
      </c>
      <c r="P6195" t="s">
        <v>3561</v>
      </c>
      <c r="Q6195" s="3">
        <f>Table1[[#This Row],[Capacity (MW)]]*0.395*8760*10^-6</f>
        <v>0.62283600000000006</v>
      </c>
      <c r="R6195" s="3" cm="1">
        <f t="array" ref="R6195">AVERAGE(VLOOKUP(_xlfn.TEXTSPLIT(Table1[[#This Row],[Fuel (no space after comma)]], ","), FuelList_Final_EF!$A$2:$B$65, 2, FALSE))</f>
        <v>53.06</v>
      </c>
      <c r="S6195" s="3">
        <f>Table1[[#This Row],[Generation (TWh)]]*10^9*VLOOKUP(Table1[[#This Row],[Turbine/Engine Technology]],Technology_HR!$A$2:$B$11,2,FALSE)*10^-6</f>
        <v>6857424.3599999994</v>
      </c>
      <c r="T6195" s="5">
        <f>Table1[[#This Row],[Fuel Consumption (mmBtu)]]*Table1[[#This Row],[Emission Factor (kg CO2/ mmBtu)]]*10^3</f>
        <v>363854936541.59998</v>
      </c>
      <c r="U6195" s="3">
        <f>Table1[[#This Row],[Emissions (g CO2)]]/(Table1[[#This Row],[Generation (TWh)]]*10^9)</f>
        <v>584.1905999999999</v>
      </c>
    </row>
    <row r="6196" spans="1:21" x14ac:dyDescent="0.35">
      <c r="A6196" t="s">
        <v>1720</v>
      </c>
      <c r="B6196" t="s">
        <v>3239</v>
      </c>
      <c r="C6196" t="str">
        <f>SUBSTITUTE(Table1[[#This Row],[Fuel]],", ",",")</f>
        <v>fossil gas: natural gas</v>
      </c>
      <c r="D6196" t="s">
        <v>3239</v>
      </c>
      <c r="H6196" t="s">
        <v>3436</v>
      </c>
      <c r="I6196">
        <v>75</v>
      </c>
      <c r="J6196" t="s">
        <v>3446</v>
      </c>
      <c r="K6196">
        <v>1982</v>
      </c>
      <c r="L6196" t="s">
        <v>29</v>
      </c>
      <c r="M6196" t="s">
        <v>29</v>
      </c>
      <c r="N6196">
        <v>4.8517609999999998</v>
      </c>
      <c r="O6196">
        <v>7.2534999999999998</v>
      </c>
      <c r="P6196" t="s">
        <v>3561</v>
      </c>
      <c r="Q6196" s="3">
        <f>Table1[[#This Row],[Capacity (MW)]]*0.395*8760*10^-6</f>
        <v>0.259515</v>
      </c>
      <c r="R6196" s="3" cm="1">
        <f t="array" ref="R6196">AVERAGE(VLOOKUP(_xlfn.TEXTSPLIT(Table1[[#This Row],[Fuel (no space after comma)]], ","), FuelList_Final_EF!$A$2:$B$65, 2, FALSE))</f>
        <v>53.06</v>
      </c>
      <c r="S6196" s="3">
        <f>Table1[[#This Row],[Generation (TWh)]]*10^9*VLOOKUP(Table1[[#This Row],[Turbine/Engine Technology]],Technology_HR!$A$2:$B$11,2,FALSE)*10^-6</f>
        <v>2857260.15</v>
      </c>
      <c r="T6196" s="5">
        <f>Table1[[#This Row],[Fuel Consumption (mmBtu)]]*Table1[[#This Row],[Emission Factor (kg CO2/ mmBtu)]]*10^3</f>
        <v>151606223559</v>
      </c>
      <c r="U6196" s="3">
        <f>Table1[[#This Row],[Emissions (g CO2)]]/(Table1[[#This Row],[Generation (TWh)]]*10^9)</f>
        <v>584.19060000000002</v>
      </c>
    </row>
    <row r="6197" spans="1:21" x14ac:dyDescent="0.35">
      <c r="A6197" t="s">
        <v>1720</v>
      </c>
      <c r="B6197" t="s">
        <v>3239</v>
      </c>
      <c r="C6197" t="str">
        <f>SUBSTITUTE(Table1[[#This Row],[Fuel]],", ",",")</f>
        <v>fossil gas: natural gas</v>
      </c>
      <c r="D6197" t="s">
        <v>3239</v>
      </c>
      <c r="H6197" t="s">
        <v>3436</v>
      </c>
      <c r="I6197">
        <v>75</v>
      </c>
      <c r="J6197" t="s">
        <v>3446</v>
      </c>
      <c r="K6197">
        <v>1982</v>
      </c>
      <c r="L6197" t="s">
        <v>29</v>
      </c>
      <c r="M6197" t="s">
        <v>29</v>
      </c>
      <c r="N6197">
        <v>4.8517609999999998</v>
      </c>
      <c r="O6197">
        <v>7.2534999999999998</v>
      </c>
      <c r="P6197" t="s">
        <v>3561</v>
      </c>
      <c r="Q6197" s="3">
        <f>Table1[[#This Row],[Capacity (MW)]]*0.395*8760*10^-6</f>
        <v>0.259515</v>
      </c>
      <c r="R6197" s="3" cm="1">
        <f t="array" ref="R6197">AVERAGE(VLOOKUP(_xlfn.TEXTSPLIT(Table1[[#This Row],[Fuel (no space after comma)]], ","), FuelList_Final_EF!$A$2:$B$65, 2, FALSE))</f>
        <v>53.06</v>
      </c>
      <c r="S6197" s="3">
        <f>Table1[[#This Row],[Generation (TWh)]]*10^9*VLOOKUP(Table1[[#This Row],[Turbine/Engine Technology]],Technology_HR!$A$2:$B$11,2,FALSE)*10^-6</f>
        <v>2857260.15</v>
      </c>
      <c r="T6197" s="5">
        <f>Table1[[#This Row],[Fuel Consumption (mmBtu)]]*Table1[[#This Row],[Emission Factor (kg CO2/ mmBtu)]]*10^3</f>
        <v>151606223559</v>
      </c>
      <c r="U6197" s="3">
        <f>Table1[[#This Row],[Emissions (g CO2)]]/(Table1[[#This Row],[Generation (TWh)]]*10^9)</f>
        <v>584.19060000000002</v>
      </c>
    </row>
    <row r="6198" spans="1:21" x14ac:dyDescent="0.35">
      <c r="A6198" t="s">
        <v>1720</v>
      </c>
      <c r="B6198" t="s">
        <v>3239</v>
      </c>
      <c r="C6198" t="str">
        <f>SUBSTITUTE(Table1[[#This Row],[Fuel]],", ",",")</f>
        <v>fossil gas: natural gas</v>
      </c>
      <c r="D6198" t="s">
        <v>3239</v>
      </c>
      <c r="H6198" t="s">
        <v>3436</v>
      </c>
      <c r="I6198">
        <v>75</v>
      </c>
      <c r="J6198" t="s">
        <v>3446</v>
      </c>
      <c r="K6198">
        <v>1982</v>
      </c>
      <c r="L6198" t="s">
        <v>29</v>
      </c>
      <c r="M6198" t="s">
        <v>29</v>
      </c>
      <c r="N6198">
        <v>4.8517609999999998</v>
      </c>
      <c r="O6198">
        <v>7.2534999999999998</v>
      </c>
      <c r="P6198" t="s">
        <v>3561</v>
      </c>
      <c r="Q6198" s="3">
        <f>Table1[[#This Row],[Capacity (MW)]]*0.395*8760*10^-6</f>
        <v>0.259515</v>
      </c>
      <c r="R6198" s="3" cm="1">
        <f t="array" ref="R6198">AVERAGE(VLOOKUP(_xlfn.TEXTSPLIT(Table1[[#This Row],[Fuel (no space after comma)]], ","), FuelList_Final_EF!$A$2:$B$65, 2, FALSE))</f>
        <v>53.06</v>
      </c>
      <c r="S6198" s="3">
        <f>Table1[[#This Row],[Generation (TWh)]]*10^9*VLOOKUP(Table1[[#This Row],[Turbine/Engine Technology]],Technology_HR!$A$2:$B$11,2,FALSE)*10^-6</f>
        <v>2857260.15</v>
      </c>
      <c r="T6198" s="5">
        <f>Table1[[#This Row],[Fuel Consumption (mmBtu)]]*Table1[[#This Row],[Emission Factor (kg CO2/ mmBtu)]]*10^3</f>
        <v>151606223559</v>
      </c>
      <c r="U6198" s="3">
        <f>Table1[[#This Row],[Emissions (g CO2)]]/(Table1[[#This Row],[Generation (TWh)]]*10^9)</f>
        <v>584.19060000000002</v>
      </c>
    </row>
    <row r="6199" spans="1:21" x14ac:dyDescent="0.35">
      <c r="A6199" t="s">
        <v>1720</v>
      </c>
      <c r="B6199" t="s">
        <v>3239</v>
      </c>
      <c r="C6199" t="str">
        <f>SUBSTITUTE(Table1[[#This Row],[Fuel]],", ",",")</f>
        <v>fossil gas: natural gas</v>
      </c>
      <c r="D6199" t="s">
        <v>3239</v>
      </c>
      <c r="H6199" t="s">
        <v>3436</v>
      </c>
      <c r="I6199">
        <v>75</v>
      </c>
      <c r="J6199" t="s">
        <v>3446</v>
      </c>
      <c r="K6199">
        <v>1982</v>
      </c>
      <c r="L6199" t="s">
        <v>29</v>
      </c>
      <c r="M6199" t="s">
        <v>29</v>
      </c>
      <c r="N6199">
        <v>4.8517609999999998</v>
      </c>
      <c r="O6199">
        <v>7.2534999999999998</v>
      </c>
      <c r="P6199" t="s">
        <v>3561</v>
      </c>
      <c r="Q6199" s="3">
        <f>Table1[[#This Row],[Capacity (MW)]]*0.395*8760*10^-6</f>
        <v>0.259515</v>
      </c>
      <c r="R6199" s="3" cm="1">
        <f t="array" ref="R6199">AVERAGE(VLOOKUP(_xlfn.TEXTSPLIT(Table1[[#This Row],[Fuel (no space after comma)]], ","), FuelList_Final_EF!$A$2:$B$65, 2, FALSE))</f>
        <v>53.06</v>
      </c>
      <c r="S6199" s="3">
        <f>Table1[[#This Row],[Generation (TWh)]]*10^9*VLOOKUP(Table1[[#This Row],[Turbine/Engine Technology]],Technology_HR!$A$2:$B$11,2,FALSE)*10^-6</f>
        <v>2857260.15</v>
      </c>
      <c r="T6199" s="5">
        <f>Table1[[#This Row],[Fuel Consumption (mmBtu)]]*Table1[[#This Row],[Emission Factor (kg CO2/ mmBtu)]]*10^3</f>
        <v>151606223559</v>
      </c>
      <c r="U6199" s="3">
        <f>Table1[[#This Row],[Emissions (g CO2)]]/(Table1[[#This Row],[Generation (TWh)]]*10^9)</f>
        <v>584.19060000000002</v>
      </c>
    </row>
    <row r="6200" spans="1:21" x14ac:dyDescent="0.35">
      <c r="A6200" t="s">
        <v>1720</v>
      </c>
      <c r="B6200" t="s">
        <v>3239</v>
      </c>
      <c r="C6200" t="str">
        <f>SUBSTITUTE(Table1[[#This Row],[Fuel]],", ",",")</f>
        <v>fossil gas: natural gas</v>
      </c>
      <c r="D6200" t="s">
        <v>3239</v>
      </c>
      <c r="H6200" t="s">
        <v>3436</v>
      </c>
      <c r="I6200">
        <v>75</v>
      </c>
      <c r="J6200" t="s">
        <v>3446</v>
      </c>
      <c r="K6200">
        <v>1982</v>
      </c>
      <c r="L6200" t="s">
        <v>29</v>
      </c>
      <c r="M6200" t="s">
        <v>29</v>
      </c>
      <c r="N6200">
        <v>4.8517609999999998</v>
      </c>
      <c r="O6200">
        <v>7.2534999999999998</v>
      </c>
      <c r="P6200" t="s">
        <v>3561</v>
      </c>
      <c r="Q6200" s="3">
        <f>Table1[[#This Row],[Capacity (MW)]]*0.395*8760*10^-6</f>
        <v>0.259515</v>
      </c>
      <c r="R6200" s="3" cm="1">
        <f t="array" ref="R6200">AVERAGE(VLOOKUP(_xlfn.TEXTSPLIT(Table1[[#This Row],[Fuel (no space after comma)]], ","), FuelList_Final_EF!$A$2:$B$65, 2, FALSE))</f>
        <v>53.06</v>
      </c>
      <c r="S6200" s="3">
        <f>Table1[[#This Row],[Generation (TWh)]]*10^9*VLOOKUP(Table1[[#This Row],[Turbine/Engine Technology]],Technology_HR!$A$2:$B$11,2,FALSE)*10^-6</f>
        <v>2857260.15</v>
      </c>
      <c r="T6200" s="5">
        <f>Table1[[#This Row],[Fuel Consumption (mmBtu)]]*Table1[[#This Row],[Emission Factor (kg CO2/ mmBtu)]]*10^3</f>
        <v>151606223559</v>
      </c>
      <c r="U6200" s="3">
        <f>Table1[[#This Row],[Emissions (g CO2)]]/(Table1[[#This Row],[Generation (TWh)]]*10^9)</f>
        <v>584.19060000000002</v>
      </c>
    </row>
    <row r="6201" spans="1:21" x14ac:dyDescent="0.35">
      <c r="A6201" t="s">
        <v>1720</v>
      </c>
      <c r="B6201" t="s">
        <v>3239</v>
      </c>
      <c r="C6201" t="str">
        <f>SUBSTITUTE(Table1[[#This Row],[Fuel]],", ",",")</f>
        <v>fossil gas: natural gas</v>
      </c>
      <c r="D6201" t="s">
        <v>3239</v>
      </c>
      <c r="H6201" t="s">
        <v>3436</v>
      </c>
      <c r="I6201">
        <v>75</v>
      </c>
      <c r="J6201" t="s">
        <v>3446</v>
      </c>
      <c r="K6201">
        <v>1982</v>
      </c>
      <c r="L6201" t="s">
        <v>29</v>
      </c>
      <c r="M6201" t="s">
        <v>29</v>
      </c>
      <c r="N6201">
        <v>4.8517609999999998</v>
      </c>
      <c r="O6201">
        <v>7.2534999999999998</v>
      </c>
      <c r="P6201" t="s">
        <v>3561</v>
      </c>
      <c r="Q6201" s="3">
        <f>Table1[[#This Row],[Capacity (MW)]]*0.395*8760*10^-6</f>
        <v>0.259515</v>
      </c>
      <c r="R6201" s="3" cm="1">
        <f t="array" ref="R6201">AVERAGE(VLOOKUP(_xlfn.TEXTSPLIT(Table1[[#This Row],[Fuel (no space after comma)]], ","), FuelList_Final_EF!$A$2:$B$65, 2, FALSE))</f>
        <v>53.06</v>
      </c>
      <c r="S6201" s="3">
        <f>Table1[[#This Row],[Generation (TWh)]]*10^9*VLOOKUP(Table1[[#This Row],[Turbine/Engine Technology]],Technology_HR!$A$2:$B$11,2,FALSE)*10^-6</f>
        <v>2857260.15</v>
      </c>
      <c r="T6201" s="5">
        <f>Table1[[#This Row],[Fuel Consumption (mmBtu)]]*Table1[[#This Row],[Emission Factor (kg CO2/ mmBtu)]]*10^3</f>
        <v>151606223559</v>
      </c>
      <c r="U6201" s="3">
        <f>Table1[[#This Row],[Emissions (g CO2)]]/(Table1[[#This Row],[Generation (TWh)]]*10^9)</f>
        <v>584.19060000000002</v>
      </c>
    </row>
    <row r="6202" spans="1:21" x14ac:dyDescent="0.35">
      <c r="A6202" t="s">
        <v>1720</v>
      </c>
      <c r="B6202" t="s">
        <v>3239</v>
      </c>
      <c r="C6202" t="str">
        <f>SUBSTITUTE(Table1[[#This Row],[Fuel]],", ",",")</f>
        <v>fossil gas: natural gas</v>
      </c>
      <c r="D6202" t="s">
        <v>3239</v>
      </c>
      <c r="H6202" t="s">
        <v>3436</v>
      </c>
      <c r="I6202">
        <v>138</v>
      </c>
      <c r="J6202" t="s">
        <v>3446</v>
      </c>
      <c r="K6202">
        <v>2002</v>
      </c>
      <c r="L6202" t="s">
        <v>29</v>
      </c>
      <c r="M6202" t="s">
        <v>29</v>
      </c>
      <c r="N6202">
        <v>4.8517609999999998</v>
      </c>
      <c r="O6202">
        <v>7.2534999999999998</v>
      </c>
      <c r="P6202" t="s">
        <v>3561</v>
      </c>
      <c r="Q6202" s="3">
        <f>Table1[[#This Row],[Capacity (MW)]]*0.395*8760*10^-6</f>
        <v>0.47750760000000003</v>
      </c>
      <c r="R6202" s="3" cm="1">
        <f t="array" ref="R6202">AVERAGE(VLOOKUP(_xlfn.TEXTSPLIT(Table1[[#This Row],[Fuel (no space after comma)]], ","), FuelList_Final_EF!$A$2:$B$65, 2, FALSE))</f>
        <v>53.06</v>
      </c>
      <c r="S6202" s="3">
        <f>Table1[[#This Row],[Generation (TWh)]]*10^9*VLOOKUP(Table1[[#This Row],[Turbine/Engine Technology]],Technology_HR!$A$2:$B$11,2,FALSE)*10^-6</f>
        <v>5257358.6760000009</v>
      </c>
      <c r="T6202" s="5">
        <f>Table1[[#This Row],[Fuel Consumption (mmBtu)]]*Table1[[#This Row],[Emission Factor (kg CO2/ mmBtu)]]*10^3</f>
        <v>278955451348.56006</v>
      </c>
      <c r="U6202" s="3">
        <f>Table1[[#This Row],[Emissions (g CO2)]]/(Table1[[#This Row],[Generation (TWh)]]*10^9)</f>
        <v>584.19060000000002</v>
      </c>
    </row>
    <row r="6203" spans="1:21" x14ac:dyDescent="0.35">
      <c r="A6203" t="s">
        <v>1720</v>
      </c>
      <c r="B6203" t="s">
        <v>3239</v>
      </c>
      <c r="C6203" t="str">
        <f>SUBSTITUTE(Table1[[#This Row],[Fuel]],", ",",")</f>
        <v>fossil gas: natural gas</v>
      </c>
      <c r="D6203" t="s">
        <v>3239</v>
      </c>
      <c r="H6203" t="s">
        <v>3436</v>
      </c>
      <c r="I6203">
        <v>138</v>
      </c>
      <c r="J6203" t="s">
        <v>3446</v>
      </c>
      <c r="K6203">
        <v>2002</v>
      </c>
      <c r="L6203" t="s">
        <v>29</v>
      </c>
      <c r="M6203" t="s">
        <v>29</v>
      </c>
      <c r="N6203">
        <v>4.8517609999999998</v>
      </c>
      <c r="O6203">
        <v>7.2534999999999998</v>
      </c>
      <c r="P6203" t="s">
        <v>3561</v>
      </c>
      <c r="Q6203" s="3">
        <f>Table1[[#This Row],[Capacity (MW)]]*0.395*8760*10^-6</f>
        <v>0.47750760000000003</v>
      </c>
      <c r="R6203" s="3" cm="1">
        <f t="array" ref="R6203">AVERAGE(VLOOKUP(_xlfn.TEXTSPLIT(Table1[[#This Row],[Fuel (no space after comma)]], ","), FuelList_Final_EF!$A$2:$B$65, 2, FALSE))</f>
        <v>53.06</v>
      </c>
      <c r="S6203" s="3">
        <f>Table1[[#This Row],[Generation (TWh)]]*10^9*VLOOKUP(Table1[[#This Row],[Turbine/Engine Technology]],Technology_HR!$A$2:$B$11,2,FALSE)*10^-6</f>
        <v>5257358.6760000009</v>
      </c>
      <c r="T6203" s="5">
        <f>Table1[[#This Row],[Fuel Consumption (mmBtu)]]*Table1[[#This Row],[Emission Factor (kg CO2/ mmBtu)]]*10^3</f>
        <v>278955451348.56006</v>
      </c>
      <c r="U6203" s="3">
        <f>Table1[[#This Row],[Emissions (g CO2)]]/(Table1[[#This Row],[Generation (TWh)]]*10^9)</f>
        <v>584.19060000000002</v>
      </c>
    </row>
    <row r="6204" spans="1:21" x14ac:dyDescent="0.35">
      <c r="A6204" t="s">
        <v>1721</v>
      </c>
      <c r="B6204" t="s">
        <v>3239</v>
      </c>
      <c r="C6204" t="str">
        <f>SUBSTITUTE(Table1[[#This Row],[Fuel]],", ",",")</f>
        <v>fossil gas: natural gas</v>
      </c>
      <c r="D6204" t="s">
        <v>3239</v>
      </c>
      <c r="H6204" t="s">
        <v>3438</v>
      </c>
      <c r="I6204">
        <v>650</v>
      </c>
      <c r="J6204" t="s">
        <v>3446</v>
      </c>
      <c r="K6204">
        <v>2008</v>
      </c>
      <c r="L6204" t="s">
        <v>29</v>
      </c>
      <c r="M6204" t="s">
        <v>29</v>
      </c>
      <c r="N6204">
        <v>4.8495270000000001</v>
      </c>
      <c r="O6204">
        <v>7.2569330000000001</v>
      </c>
      <c r="P6204" t="s">
        <v>3561</v>
      </c>
      <c r="Q6204" s="3">
        <f>Table1[[#This Row],[Capacity (MW)]]*0.395*8760*10^-6</f>
        <v>2.2491300000000001</v>
      </c>
      <c r="R6204" s="3" cm="1">
        <f t="array" ref="R6204">AVERAGE(VLOOKUP(_xlfn.TEXTSPLIT(Table1[[#This Row],[Fuel (no space after comma)]], ","), FuelList_Final_EF!$A$2:$B$65, 2, FALSE))</f>
        <v>53.06</v>
      </c>
      <c r="S6204" s="3">
        <f>Table1[[#This Row],[Generation (TWh)]]*10^9*VLOOKUP(Table1[[#This Row],[Turbine/Engine Technology]],Technology_HR!$A$2:$B$11,2,FALSE)*10^-6</f>
        <v>16978682.370000001</v>
      </c>
      <c r="T6204" s="5">
        <f>Table1[[#This Row],[Fuel Consumption (mmBtu)]]*Table1[[#This Row],[Emission Factor (kg CO2/ mmBtu)]]*10^3</f>
        <v>900888886552.20007</v>
      </c>
      <c r="U6204" s="3">
        <f>Table1[[#This Row],[Emissions (g CO2)]]/(Table1[[#This Row],[Generation (TWh)]]*10^9)</f>
        <v>400.54994000000005</v>
      </c>
    </row>
    <row r="6205" spans="1:21" x14ac:dyDescent="0.35">
      <c r="A6205" t="s">
        <v>1722</v>
      </c>
      <c r="B6205" t="s">
        <v>3239</v>
      </c>
      <c r="C6205" t="str">
        <f>SUBSTITUTE(Table1[[#This Row],[Fuel]],", ",",")</f>
        <v>fossil gas: natural gas</v>
      </c>
      <c r="D6205" t="s">
        <v>3239</v>
      </c>
      <c r="H6205" t="s">
        <v>3436</v>
      </c>
      <c r="I6205">
        <v>165</v>
      </c>
      <c r="J6205" t="s">
        <v>3450</v>
      </c>
      <c r="K6205">
        <v>2030</v>
      </c>
      <c r="L6205" t="s">
        <v>29</v>
      </c>
      <c r="M6205" t="s">
        <v>29</v>
      </c>
      <c r="N6205">
        <v>5.5086089999999999</v>
      </c>
      <c r="O6205">
        <v>5.2069580000000002</v>
      </c>
      <c r="P6205" t="s">
        <v>3561</v>
      </c>
      <c r="Q6205" s="3">
        <f>Table1[[#This Row],[Capacity (MW)]]*0.395*8760*10^-6</f>
        <v>0.57093300000000002</v>
      </c>
      <c r="R6205" s="3" cm="1">
        <f t="array" ref="R6205">AVERAGE(VLOOKUP(_xlfn.TEXTSPLIT(Table1[[#This Row],[Fuel (no space after comma)]], ","), FuelList_Final_EF!$A$2:$B$65, 2, FALSE))</f>
        <v>53.06</v>
      </c>
      <c r="S6205" s="3">
        <f>Table1[[#This Row],[Generation (TWh)]]*10^9*VLOOKUP(Table1[[#This Row],[Turbine/Engine Technology]],Technology_HR!$A$2:$B$11,2,FALSE)*10^-6</f>
        <v>6285972.3300000001</v>
      </c>
      <c r="T6205" s="5">
        <f>Table1[[#This Row],[Fuel Consumption (mmBtu)]]*Table1[[#This Row],[Emission Factor (kg CO2/ mmBtu)]]*10^3</f>
        <v>333533691829.79999</v>
      </c>
      <c r="U6205" s="3">
        <f>Table1[[#This Row],[Emissions (g CO2)]]/(Table1[[#This Row],[Generation (TWh)]]*10^9)</f>
        <v>584.19060000000002</v>
      </c>
    </row>
    <row r="6206" spans="1:21" x14ac:dyDescent="0.35">
      <c r="A6206" t="s">
        <v>1722</v>
      </c>
      <c r="B6206" t="s">
        <v>3239</v>
      </c>
      <c r="C6206" t="str">
        <f>SUBSTITUTE(Table1[[#This Row],[Fuel]],", ",",")</f>
        <v>fossil gas: natural gas</v>
      </c>
      <c r="D6206" t="s">
        <v>3239</v>
      </c>
      <c r="H6206" t="s">
        <v>3436</v>
      </c>
      <c r="I6206">
        <v>165</v>
      </c>
      <c r="J6206" t="s">
        <v>3450</v>
      </c>
      <c r="K6206">
        <v>2030</v>
      </c>
      <c r="L6206" t="s">
        <v>29</v>
      </c>
      <c r="M6206" t="s">
        <v>29</v>
      </c>
      <c r="N6206">
        <v>5.5086089999999999</v>
      </c>
      <c r="O6206">
        <v>5.2069580000000002</v>
      </c>
      <c r="P6206" t="s">
        <v>3561</v>
      </c>
      <c r="Q6206" s="3">
        <f>Table1[[#This Row],[Capacity (MW)]]*0.395*8760*10^-6</f>
        <v>0.57093300000000002</v>
      </c>
      <c r="R6206" s="3" cm="1">
        <f t="array" ref="R6206">AVERAGE(VLOOKUP(_xlfn.TEXTSPLIT(Table1[[#This Row],[Fuel (no space after comma)]], ","), FuelList_Final_EF!$A$2:$B$65, 2, FALSE))</f>
        <v>53.06</v>
      </c>
      <c r="S6206" s="3">
        <f>Table1[[#This Row],[Generation (TWh)]]*10^9*VLOOKUP(Table1[[#This Row],[Turbine/Engine Technology]],Technology_HR!$A$2:$B$11,2,FALSE)*10^-6</f>
        <v>6285972.3300000001</v>
      </c>
      <c r="T6206" s="5">
        <f>Table1[[#This Row],[Fuel Consumption (mmBtu)]]*Table1[[#This Row],[Emission Factor (kg CO2/ mmBtu)]]*10^3</f>
        <v>333533691829.79999</v>
      </c>
      <c r="U6206" s="3">
        <f>Table1[[#This Row],[Emissions (g CO2)]]/(Table1[[#This Row],[Generation (TWh)]]*10^9)</f>
        <v>584.19060000000002</v>
      </c>
    </row>
    <row r="6207" spans="1:21" x14ac:dyDescent="0.35">
      <c r="A6207" t="s">
        <v>1722</v>
      </c>
      <c r="B6207" t="s">
        <v>3239</v>
      </c>
      <c r="C6207" t="str">
        <f>SUBSTITUTE(Table1[[#This Row],[Fuel]],", ",",")</f>
        <v>fossil gas: natural gas</v>
      </c>
      <c r="D6207" t="s">
        <v>3239</v>
      </c>
      <c r="H6207" t="s">
        <v>3436</v>
      </c>
      <c r="I6207">
        <v>165</v>
      </c>
      <c r="J6207" t="s">
        <v>3450</v>
      </c>
      <c r="K6207">
        <v>2030</v>
      </c>
      <c r="L6207" t="s">
        <v>29</v>
      </c>
      <c r="M6207" t="s">
        <v>29</v>
      </c>
      <c r="N6207">
        <v>5.5086089999999999</v>
      </c>
      <c r="O6207">
        <v>5.2069580000000002</v>
      </c>
      <c r="P6207" t="s">
        <v>3561</v>
      </c>
      <c r="Q6207" s="3">
        <f>Table1[[#This Row],[Capacity (MW)]]*0.395*8760*10^-6</f>
        <v>0.57093300000000002</v>
      </c>
      <c r="R6207" s="3" cm="1">
        <f t="array" ref="R6207">AVERAGE(VLOOKUP(_xlfn.TEXTSPLIT(Table1[[#This Row],[Fuel (no space after comma)]], ","), FuelList_Final_EF!$A$2:$B$65, 2, FALSE))</f>
        <v>53.06</v>
      </c>
      <c r="S6207" s="3">
        <f>Table1[[#This Row],[Generation (TWh)]]*10^9*VLOOKUP(Table1[[#This Row],[Turbine/Engine Technology]],Technology_HR!$A$2:$B$11,2,FALSE)*10^-6</f>
        <v>6285972.3300000001</v>
      </c>
      <c r="T6207" s="5">
        <f>Table1[[#This Row],[Fuel Consumption (mmBtu)]]*Table1[[#This Row],[Emission Factor (kg CO2/ mmBtu)]]*10^3</f>
        <v>333533691829.79999</v>
      </c>
      <c r="U6207" s="3">
        <f>Table1[[#This Row],[Emissions (g CO2)]]/(Table1[[#This Row],[Generation (TWh)]]*10^9)</f>
        <v>584.19060000000002</v>
      </c>
    </row>
    <row r="6208" spans="1:21" x14ac:dyDescent="0.35">
      <c r="A6208" t="s">
        <v>1722</v>
      </c>
      <c r="B6208" t="s">
        <v>3249</v>
      </c>
      <c r="C6208" t="str">
        <f>SUBSTITUTE(Table1[[#This Row],[Fuel]],", ",",")</f>
        <v>fossil gas: waste heat from natural gas</v>
      </c>
      <c r="D6208" t="s">
        <v>3249</v>
      </c>
      <c r="H6208" t="s">
        <v>3440</v>
      </c>
      <c r="I6208">
        <v>75</v>
      </c>
      <c r="J6208" t="s">
        <v>3450</v>
      </c>
      <c r="K6208">
        <v>2030</v>
      </c>
      <c r="L6208" t="s">
        <v>29</v>
      </c>
      <c r="M6208" t="s">
        <v>29</v>
      </c>
      <c r="N6208">
        <v>5.5086089999999999</v>
      </c>
      <c r="O6208">
        <v>5.2069580000000002</v>
      </c>
      <c r="P6208" t="s">
        <v>3561</v>
      </c>
      <c r="Q6208" s="3">
        <f>Table1[[#This Row],[Capacity (MW)]]*0.395*8760*10^-6</f>
        <v>0.259515</v>
      </c>
      <c r="R6208" s="3" cm="1">
        <f t="array" ref="R6208">AVERAGE(VLOOKUP(_xlfn.TEXTSPLIT(Table1[[#This Row],[Fuel (no space after comma)]], ","), FuelList_Final_EF!$A$2:$B$65, 2, FALSE))</f>
        <v>66.33</v>
      </c>
      <c r="S6208" s="3">
        <f>Table1[[#This Row],[Generation (TWh)]]*10^9*VLOOKUP(Table1[[#This Row],[Turbine/Engine Technology]],Technology_HR!$A$2:$B$11,2,FALSE)*10^-6</f>
        <v>2669111.7749999999</v>
      </c>
      <c r="T6208" s="5">
        <f>Table1[[#This Row],[Fuel Consumption (mmBtu)]]*Table1[[#This Row],[Emission Factor (kg CO2/ mmBtu)]]*10^3</f>
        <v>177042184035.75</v>
      </c>
      <c r="U6208" s="3">
        <f>Table1[[#This Row],[Emissions (g CO2)]]/(Table1[[#This Row],[Generation (TWh)]]*10^9)</f>
        <v>682.20405000000005</v>
      </c>
    </row>
    <row r="6209" spans="1:21" x14ac:dyDescent="0.35">
      <c r="A6209" t="s">
        <v>1722</v>
      </c>
      <c r="B6209" t="s">
        <v>3249</v>
      </c>
      <c r="C6209" t="str">
        <f>SUBSTITUTE(Table1[[#This Row],[Fuel]],", ",",")</f>
        <v>fossil gas: waste heat from natural gas</v>
      </c>
      <c r="D6209" t="s">
        <v>3249</v>
      </c>
      <c r="H6209" t="s">
        <v>3440</v>
      </c>
      <c r="I6209">
        <v>75</v>
      </c>
      <c r="J6209" t="s">
        <v>3450</v>
      </c>
      <c r="K6209">
        <v>2030</v>
      </c>
      <c r="L6209" t="s">
        <v>29</v>
      </c>
      <c r="M6209" t="s">
        <v>29</v>
      </c>
      <c r="N6209">
        <v>5.5086089999999999</v>
      </c>
      <c r="O6209">
        <v>5.2069580000000002</v>
      </c>
      <c r="P6209" t="s">
        <v>3561</v>
      </c>
      <c r="Q6209" s="3">
        <f>Table1[[#This Row],[Capacity (MW)]]*0.395*8760*10^-6</f>
        <v>0.259515</v>
      </c>
      <c r="R6209" s="3" cm="1">
        <f t="array" ref="R6209">AVERAGE(VLOOKUP(_xlfn.TEXTSPLIT(Table1[[#This Row],[Fuel (no space after comma)]], ","), FuelList_Final_EF!$A$2:$B$65, 2, FALSE))</f>
        <v>66.33</v>
      </c>
      <c r="S6209" s="3">
        <f>Table1[[#This Row],[Generation (TWh)]]*10^9*VLOOKUP(Table1[[#This Row],[Turbine/Engine Technology]],Technology_HR!$A$2:$B$11,2,FALSE)*10^-6</f>
        <v>2669111.7749999999</v>
      </c>
      <c r="T6209" s="5">
        <f>Table1[[#This Row],[Fuel Consumption (mmBtu)]]*Table1[[#This Row],[Emission Factor (kg CO2/ mmBtu)]]*10^3</f>
        <v>177042184035.75</v>
      </c>
      <c r="U6209" s="3">
        <f>Table1[[#This Row],[Emissions (g CO2)]]/(Table1[[#This Row],[Generation (TWh)]]*10^9)</f>
        <v>682.20405000000005</v>
      </c>
    </row>
    <row r="6210" spans="1:21" x14ac:dyDescent="0.35">
      <c r="A6210" t="s">
        <v>1722</v>
      </c>
      <c r="B6210" t="s">
        <v>3249</v>
      </c>
      <c r="C6210" t="str">
        <f>SUBSTITUTE(Table1[[#This Row],[Fuel]],", ",",")</f>
        <v>fossil gas: waste heat from natural gas</v>
      </c>
      <c r="D6210" t="s">
        <v>3249</v>
      </c>
      <c r="H6210" t="s">
        <v>3440</v>
      </c>
      <c r="I6210">
        <v>75</v>
      </c>
      <c r="J6210" t="s">
        <v>3450</v>
      </c>
      <c r="K6210">
        <v>2030</v>
      </c>
      <c r="L6210" t="s">
        <v>29</v>
      </c>
      <c r="M6210" t="s">
        <v>29</v>
      </c>
      <c r="N6210">
        <v>5.5086089999999999</v>
      </c>
      <c r="O6210">
        <v>5.2069580000000002</v>
      </c>
      <c r="P6210" t="s">
        <v>3561</v>
      </c>
      <c r="Q6210" s="3">
        <f>Table1[[#This Row],[Capacity (MW)]]*0.395*8760*10^-6</f>
        <v>0.259515</v>
      </c>
      <c r="R6210" s="3" cm="1">
        <f t="array" ref="R6210">AVERAGE(VLOOKUP(_xlfn.TEXTSPLIT(Table1[[#This Row],[Fuel (no space after comma)]], ","), FuelList_Final_EF!$A$2:$B$65, 2, FALSE))</f>
        <v>66.33</v>
      </c>
      <c r="S6210" s="3">
        <f>Table1[[#This Row],[Generation (TWh)]]*10^9*VLOOKUP(Table1[[#This Row],[Turbine/Engine Technology]],Technology_HR!$A$2:$B$11,2,FALSE)*10^-6</f>
        <v>2669111.7749999999</v>
      </c>
      <c r="T6210" s="5">
        <f>Table1[[#This Row],[Fuel Consumption (mmBtu)]]*Table1[[#This Row],[Emission Factor (kg CO2/ mmBtu)]]*10^3</f>
        <v>177042184035.75</v>
      </c>
      <c r="U6210" s="3">
        <f>Table1[[#This Row],[Emissions (g CO2)]]/(Table1[[#This Row],[Generation (TWh)]]*10^9)</f>
        <v>682.20405000000005</v>
      </c>
    </row>
    <row r="6211" spans="1:21" x14ac:dyDescent="0.35">
      <c r="A6211" t="s">
        <v>1723</v>
      </c>
      <c r="B6211" t="s">
        <v>3239</v>
      </c>
      <c r="C6211" t="str">
        <f>SUBSTITUTE(Table1[[#This Row],[Fuel]],", ",",")</f>
        <v>fossil gas: natural gas</v>
      </c>
      <c r="D6211" t="s">
        <v>3239</v>
      </c>
      <c r="H6211" t="s">
        <v>3436</v>
      </c>
      <c r="I6211">
        <v>124</v>
      </c>
      <c r="J6211" t="s">
        <v>3446</v>
      </c>
      <c r="K6211">
        <v>2015</v>
      </c>
      <c r="L6211" t="s">
        <v>29</v>
      </c>
      <c r="M6211" t="s">
        <v>29</v>
      </c>
      <c r="N6211">
        <v>5.0667679999999997</v>
      </c>
      <c r="O6211">
        <v>7.3218100000000002</v>
      </c>
      <c r="P6211" t="s">
        <v>3561</v>
      </c>
      <c r="Q6211" s="3">
        <f>Table1[[#This Row],[Capacity (MW)]]*0.395*8760*10^-6</f>
        <v>0.42906480000000002</v>
      </c>
      <c r="R6211" s="3" cm="1">
        <f t="array" ref="R6211">AVERAGE(VLOOKUP(_xlfn.TEXTSPLIT(Table1[[#This Row],[Fuel (no space after comma)]], ","), FuelList_Final_EF!$A$2:$B$65, 2, FALSE))</f>
        <v>53.06</v>
      </c>
      <c r="S6211" s="3">
        <f>Table1[[#This Row],[Generation (TWh)]]*10^9*VLOOKUP(Table1[[#This Row],[Turbine/Engine Technology]],Technology_HR!$A$2:$B$11,2,FALSE)*10^-6</f>
        <v>4724003.4479999999</v>
      </c>
      <c r="T6211" s="5">
        <f>Table1[[#This Row],[Fuel Consumption (mmBtu)]]*Table1[[#This Row],[Emission Factor (kg CO2/ mmBtu)]]*10^3</f>
        <v>250655622950.88</v>
      </c>
      <c r="U6211" s="3">
        <f>Table1[[#This Row],[Emissions (g CO2)]]/(Table1[[#This Row],[Generation (TWh)]]*10^9)</f>
        <v>584.19060000000002</v>
      </c>
    </row>
    <row r="6212" spans="1:21" x14ac:dyDescent="0.35">
      <c r="A6212" t="s">
        <v>1723</v>
      </c>
      <c r="B6212" t="s">
        <v>3239</v>
      </c>
      <c r="C6212" t="str">
        <f>SUBSTITUTE(Table1[[#This Row],[Fuel]],", ",",")</f>
        <v>fossil gas: natural gas</v>
      </c>
      <c r="D6212" t="s">
        <v>3239</v>
      </c>
      <c r="H6212" t="s">
        <v>3436</v>
      </c>
      <c r="I6212">
        <v>124</v>
      </c>
      <c r="J6212" t="s">
        <v>3446</v>
      </c>
      <c r="K6212">
        <v>2015</v>
      </c>
      <c r="L6212" t="s">
        <v>29</v>
      </c>
      <c r="M6212" t="s">
        <v>29</v>
      </c>
      <c r="N6212">
        <v>5.0667679999999997</v>
      </c>
      <c r="O6212">
        <v>7.3218100000000002</v>
      </c>
      <c r="P6212" t="s">
        <v>3561</v>
      </c>
      <c r="Q6212" s="3">
        <f>Table1[[#This Row],[Capacity (MW)]]*0.395*8760*10^-6</f>
        <v>0.42906480000000002</v>
      </c>
      <c r="R6212" s="3" cm="1">
        <f t="array" ref="R6212">AVERAGE(VLOOKUP(_xlfn.TEXTSPLIT(Table1[[#This Row],[Fuel (no space after comma)]], ","), FuelList_Final_EF!$A$2:$B$65, 2, FALSE))</f>
        <v>53.06</v>
      </c>
      <c r="S6212" s="3">
        <f>Table1[[#This Row],[Generation (TWh)]]*10^9*VLOOKUP(Table1[[#This Row],[Turbine/Engine Technology]],Technology_HR!$A$2:$B$11,2,FALSE)*10^-6</f>
        <v>4724003.4479999999</v>
      </c>
      <c r="T6212" s="5">
        <f>Table1[[#This Row],[Fuel Consumption (mmBtu)]]*Table1[[#This Row],[Emission Factor (kg CO2/ mmBtu)]]*10^3</f>
        <v>250655622950.88</v>
      </c>
      <c r="U6212" s="3">
        <f>Table1[[#This Row],[Emissions (g CO2)]]/(Table1[[#This Row],[Generation (TWh)]]*10^9)</f>
        <v>584.19060000000002</v>
      </c>
    </row>
    <row r="6213" spans="1:21" x14ac:dyDescent="0.35">
      <c r="A6213" t="s">
        <v>1723</v>
      </c>
      <c r="B6213" t="s">
        <v>3239</v>
      </c>
      <c r="C6213" t="str">
        <f>SUBSTITUTE(Table1[[#This Row],[Fuel]],", ",",")</f>
        <v>fossil gas: natural gas</v>
      </c>
      <c r="D6213" t="s">
        <v>3239</v>
      </c>
      <c r="H6213" t="s">
        <v>3436</v>
      </c>
      <c r="I6213">
        <v>124</v>
      </c>
      <c r="J6213" t="s">
        <v>3446</v>
      </c>
      <c r="K6213">
        <v>2015</v>
      </c>
      <c r="L6213" t="s">
        <v>29</v>
      </c>
      <c r="M6213" t="s">
        <v>29</v>
      </c>
      <c r="N6213">
        <v>5.0667679999999997</v>
      </c>
      <c r="O6213">
        <v>7.3218100000000002</v>
      </c>
      <c r="P6213" t="s">
        <v>3561</v>
      </c>
      <c r="Q6213" s="3">
        <f>Table1[[#This Row],[Capacity (MW)]]*0.395*8760*10^-6</f>
        <v>0.42906480000000002</v>
      </c>
      <c r="R6213" s="3" cm="1">
        <f t="array" ref="R6213">AVERAGE(VLOOKUP(_xlfn.TEXTSPLIT(Table1[[#This Row],[Fuel (no space after comma)]], ","), FuelList_Final_EF!$A$2:$B$65, 2, FALSE))</f>
        <v>53.06</v>
      </c>
      <c r="S6213" s="3">
        <f>Table1[[#This Row],[Generation (TWh)]]*10^9*VLOOKUP(Table1[[#This Row],[Turbine/Engine Technology]],Technology_HR!$A$2:$B$11,2,FALSE)*10^-6</f>
        <v>4724003.4479999999</v>
      </c>
      <c r="T6213" s="5">
        <f>Table1[[#This Row],[Fuel Consumption (mmBtu)]]*Table1[[#This Row],[Emission Factor (kg CO2/ mmBtu)]]*10^3</f>
        <v>250655622950.88</v>
      </c>
      <c r="U6213" s="3">
        <f>Table1[[#This Row],[Emissions (g CO2)]]/(Table1[[#This Row],[Generation (TWh)]]*10^9)</f>
        <v>584.19060000000002</v>
      </c>
    </row>
    <row r="6214" spans="1:21" x14ac:dyDescent="0.35">
      <c r="A6214" t="s">
        <v>1723</v>
      </c>
      <c r="B6214" t="s">
        <v>3239</v>
      </c>
      <c r="C6214" t="str">
        <f>SUBSTITUTE(Table1[[#This Row],[Fuel]],", ",",")</f>
        <v>fossil gas: natural gas</v>
      </c>
      <c r="D6214" t="s">
        <v>3239</v>
      </c>
      <c r="H6214" t="s">
        <v>3436</v>
      </c>
      <c r="I6214">
        <v>124</v>
      </c>
      <c r="J6214" t="s">
        <v>3446</v>
      </c>
      <c r="K6214">
        <v>2015</v>
      </c>
      <c r="L6214" t="s">
        <v>29</v>
      </c>
      <c r="M6214" t="s">
        <v>29</v>
      </c>
      <c r="N6214">
        <v>5.0667679999999997</v>
      </c>
      <c r="O6214">
        <v>7.3218100000000002</v>
      </c>
      <c r="P6214" t="s">
        <v>3561</v>
      </c>
      <c r="Q6214" s="3">
        <f>Table1[[#This Row],[Capacity (MW)]]*0.395*8760*10^-6</f>
        <v>0.42906480000000002</v>
      </c>
      <c r="R6214" s="3" cm="1">
        <f t="array" ref="R6214">AVERAGE(VLOOKUP(_xlfn.TEXTSPLIT(Table1[[#This Row],[Fuel (no space after comma)]], ","), FuelList_Final_EF!$A$2:$B$65, 2, FALSE))</f>
        <v>53.06</v>
      </c>
      <c r="S6214" s="3">
        <f>Table1[[#This Row],[Generation (TWh)]]*10^9*VLOOKUP(Table1[[#This Row],[Turbine/Engine Technology]],Technology_HR!$A$2:$B$11,2,FALSE)*10^-6</f>
        <v>4724003.4479999999</v>
      </c>
      <c r="T6214" s="5">
        <f>Table1[[#This Row],[Fuel Consumption (mmBtu)]]*Table1[[#This Row],[Emission Factor (kg CO2/ mmBtu)]]*10^3</f>
        <v>250655622950.88</v>
      </c>
      <c r="U6214" s="3">
        <f>Table1[[#This Row],[Emissions (g CO2)]]/(Table1[[#This Row],[Generation (TWh)]]*10^9)</f>
        <v>584.19060000000002</v>
      </c>
    </row>
    <row r="6215" spans="1:21" x14ac:dyDescent="0.35">
      <c r="A6215" t="s">
        <v>1723</v>
      </c>
      <c r="B6215" t="s">
        <v>3249</v>
      </c>
      <c r="C6215" t="str">
        <f>SUBSTITUTE(Table1[[#This Row],[Fuel]],", ",",")</f>
        <v>fossil gas: waste heat from natural gas</v>
      </c>
      <c r="D6215" t="s">
        <v>3249</v>
      </c>
      <c r="H6215" t="s">
        <v>3440</v>
      </c>
      <c r="I6215">
        <v>286</v>
      </c>
      <c r="J6215" t="s">
        <v>3449</v>
      </c>
      <c r="K6215">
        <v>2025</v>
      </c>
      <c r="L6215" t="s">
        <v>29</v>
      </c>
      <c r="M6215" t="s">
        <v>29</v>
      </c>
      <c r="N6215">
        <v>5.0667679999999997</v>
      </c>
      <c r="O6215">
        <v>7.3218100000000002</v>
      </c>
      <c r="P6215" t="s">
        <v>3561</v>
      </c>
      <c r="Q6215" s="3">
        <f>Table1[[#This Row],[Capacity (MW)]]*0.395*8760*10^-6</f>
        <v>0.98961719999999986</v>
      </c>
      <c r="R6215" s="3" cm="1">
        <f t="array" ref="R6215">AVERAGE(VLOOKUP(_xlfn.TEXTSPLIT(Table1[[#This Row],[Fuel (no space after comma)]], ","), FuelList_Final_EF!$A$2:$B$65, 2, FALSE))</f>
        <v>66.33</v>
      </c>
      <c r="S6215" s="3">
        <f>Table1[[#This Row],[Generation (TWh)]]*10^9*VLOOKUP(Table1[[#This Row],[Turbine/Engine Technology]],Technology_HR!$A$2:$B$11,2,FALSE)*10^-6</f>
        <v>10178212.901999997</v>
      </c>
      <c r="T6215" s="5">
        <f>Table1[[#This Row],[Fuel Consumption (mmBtu)]]*Table1[[#This Row],[Emission Factor (kg CO2/ mmBtu)]]*10^3</f>
        <v>675120861789.65979</v>
      </c>
      <c r="U6215" s="3">
        <f>Table1[[#This Row],[Emissions (g CO2)]]/(Table1[[#This Row],[Generation (TWh)]]*10^9)</f>
        <v>682.20404999999982</v>
      </c>
    </row>
    <row r="6216" spans="1:21" x14ac:dyDescent="0.35">
      <c r="A6216" t="s">
        <v>1723</v>
      </c>
      <c r="B6216" t="s">
        <v>3249</v>
      </c>
      <c r="C6216" t="str">
        <f>SUBSTITUTE(Table1[[#This Row],[Fuel]],", ",",")</f>
        <v>fossil gas: waste heat from natural gas</v>
      </c>
      <c r="D6216" t="s">
        <v>3249</v>
      </c>
      <c r="H6216" t="s">
        <v>3440</v>
      </c>
      <c r="I6216">
        <v>286</v>
      </c>
      <c r="J6216" t="s">
        <v>3449</v>
      </c>
      <c r="K6216">
        <v>2025</v>
      </c>
      <c r="L6216" t="s">
        <v>29</v>
      </c>
      <c r="M6216" t="s">
        <v>29</v>
      </c>
      <c r="N6216">
        <v>5.0667679999999997</v>
      </c>
      <c r="O6216">
        <v>7.3218100000000002</v>
      </c>
      <c r="P6216" t="s">
        <v>3561</v>
      </c>
      <c r="Q6216" s="3">
        <f>Table1[[#This Row],[Capacity (MW)]]*0.395*8760*10^-6</f>
        <v>0.98961719999999986</v>
      </c>
      <c r="R6216" s="3" cm="1">
        <f t="array" ref="R6216">AVERAGE(VLOOKUP(_xlfn.TEXTSPLIT(Table1[[#This Row],[Fuel (no space after comma)]], ","), FuelList_Final_EF!$A$2:$B$65, 2, FALSE))</f>
        <v>66.33</v>
      </c>
      <c r="S6216" s="3">
        <f>Table1[[#This Row],[Generation (TWh)]]*10^9*VLOOKUP(Table1[[#This Row],[Turbine/Engine Technology]],Technology_HR!$A$2:$B$11,2,FALSE)*10^-6</f>
        <v>10178212.901999997</v>
      </c>
      <c r="T6216" s="5">
        <f>Table1[[#This Row],[Fuel Consumption (mmBtu)]]*Table1[[#This Row],[Emission Factor (kg CO2/ mmBtu)]]*10^3</f>
        <v>675120861789.65979</v>
      </c>
      <c r="U6216" s="3">
        <f>Table1[[#This Row],[Emissions (g CO2)]]/(Table1[[#This Row],[Generation (TWh)]]*10^9)</f>
        <v>682.20404999999982</v>
      </c>
    </row>
    <row r="6217" spans="1:21" x14ac:dyDescent="0.35">
      <c r="A6217" t="s">
        <v>1724</v>
      </c>
      <c r="B6217" t="s">
        <v>3239</v>
      </c>
      <c r="C6217" t="str">
        <f>SUBSTITUTE(Table1[[#This Row],[Fuel]],", ",",")</f>
        <v>fossil gas: natural gas</v>
      </c>
      <c r="D6217" t="s">
        <v>3239</v>
      </c>
      <c r="H6217" t="s">
        <v>3436</v>
      </c>
      <c r="I6217">
        <v>90</v>
      </c>
      <c r="J6217" t="s">
        <v>3448</v>
      </c>
      <c r="K6217">
        <v>1997</v>
      </c>
      <c r="L6217" t="s">
        <v>29</v>
      </c>
      <c r="M6217" t="s">
        <v>29</v>
      </c>
      <c r="N6217">
        <v>4.5687340000000001</v>
      </c>
      <c r="O6217">
        <v>7.573493</v>
      </c>
      <c r="P6217" t="s">
        <v>3561</v>
      </c>
      <c r="Q6217" s="3">
        <f>Table1[[#This Row],[Capacity (MW)]]*0.395*8760*10^-6</f>
        <v>0.31141800000000003</v>
      </c>
      <c r="R6217" s="3" cm="1">
        <f t="array" ref="R6217">AVERAGE(VLOOKUP(_xlfn.TEXTSPLIT(Table1[[#This Row],[Fuel (no space after comma)]], ","), FuelList_Final_EF!$A$2:$B$65, 2, FALSE))</f>
        <v>53.06</v>
      </c>
      <c r="S6217" s="3">
        <f>Table1[[#This Row],[Generation (TWh)]]*10^9*VLOOKUP(Table1[[#This Row],[Turbine/Engine Technology]],Technology_HR!$A$2:$B$11,2,FALSE)*10^-6</f>
        <v>3428712.1799999997</v>
      </c>
      <c r="T6217" s="5">
        <f>Table1[[#This Row],[Fuel Consumption (mmBtu)]]*Table1[[#This Row],[Emission Factor (kg CO2/ mmBtu)]]*10^3</f>
        <v>181927468270.79999</v>
      </c>
      <c r="U6217" s="3">
        <f>Table1[[#This Row],[Emissions (g CO2)]]/(Table1[[#This Row],[Generation (TWh)]]*10^9)</f>
        <v>584.1905999999999</v>
      </c>
    </row>
    <row r="6218" spans="1:21" x14ac:dyDescent="0.35">
      <c r="A6218" t="s">
        <v>1724</v>
      </c>
      <c r="B6218" t="s">
        <v>3239</v>
      </c>
      <c r="C6218" t="str">
        <f>SUBSTITUTE(Table1[[#This Row],[Fuel]],", ",",")</f>
        <v>fossil gas: natural gas</v>
      </c>
      <c r="D6218" t="s">
        <v>3239</v>
      </c>
      <c r="H6218" t="s">
        <v>3436</v>
      </c>
      <c r="I6218">
        <v>90</v>
      </c>
      <c r="J6218" t="s">
        <v>3448</v>
      </c>
      <c r="K6218">
        <v>1997</v>
      </c>
      <c r="L6218" t="s">
        <v>29</v>
      </c>
      <c r="M6218" t="s">
        <v>29</v>
      </c>
      <c r="N6218">
        <v>4.5687340000000001</v>
      </c>
      <c r="O6218">
        <v>7.573493</v>
      </c>
      <c r="P6218" t="s">
        <v>3561</v>
      </c>
      <c r="Q6218" s="3">
        <f>Table1[[#This Row],[Capacity (MW)]]*0.395*8760*10^-6</f>
        <v>0.31141800000000003</v>
      </c>
      <c r="R6218" s="3" cm="1">
        <f t="array" ref="R6218">AVERAGE(VLOOKUP(_xlfn.TEXTSPLIT(Table1[[#This Row],[Fuel (no space after comma)]], ","), FuelList_Final_EF!$A$2:$B$65, 2, FALSE))</f>
        <v>53.06</v>
      </c>
      <c r="S6218" s="3">
        <f>Table1[[#This Row],[Generation (TWh)]]*10^9*VLOOKUP(Table1[[#This Row],[Turbine/Engine Technology]],Technology_HR!$A$2:$B$11,2,FALSE)*10^-6</f>
        <v>3428712.1799999997</v>
      </c>
      <c r="T6218" s="5">
        <f>Table1[[#This Row],[Fuel Consumption (mmBtu)]]*Table1[[#This Row],[Emission Factor (kg CO2/ mmBtu)]]*10^3</f>
        <v>181927468270.79999</v>
      </c>
      <c r="U6218" s="3">
        <f>Table1[[#This Row],[Emissions (g CO2)]]/(Table1[[#This Row],[Generation (TWh)]]*10^9)</f>
        <v>584.1905999999999</v>
      </c>
    </row>
    <row r="6219" spans="1:21" x14ac:dyDescent="0.35">
      <c r="A6219" t="s">
        <v>1724</v>
      </c>
      <c r="B6219" t="s">
        <v>3239</v>
      </c>
      <c r="C6219" t="str">
        <f>SUBSTITUTE(Table1[[#This Row],[Fuel]],", ",",")</f>
        <v>fossil gas: natural gas</v>
      </c>
      <c r="D6219" t="s">
        <v>3239</v>
      </c>
      <c r="H6219" t="s">
        <v>3436</v>
      </c>
      <c r="I6219">
        <v>90</v>
      </c>
      <c r="J6219" t="s">
        <v>3448</v>
      </c>
      <c r="K6219">
        <v>1997</v>
      </c>
      <c r="L6219" t="s">
        <v>29</v>
      </c>
      <c r="M6219" t="s">
        <v>29</v>
      </c>
      <c r="N6219">
        <v>4.5687340000000001</v>
      </c>
      <c r="O6219">
        <v>7.573493</v>
      </c>
      <c r="P6219" t="s">
        <v>3561</v>
      </c>
      <c r="Q6219" s="3">
        <f>Table1[[#This Row],[Capacity (MW)]]*0.395*8760*10^-6</f>
        <v>0.31141800000000003</v>
      </c>
      <c r="R6219" s="3" cm="1">
        <f t="array" ref="R6219">AVERAGE(VLOOKUP(_xlfn.TEXTSPLIT(Table1[[#This Row],[Fuel (no space after comma)]], ","), FuelList_Final_EF!$A$2:$B$65, 2, FALSE))</f>
        <v>53.06</v>
      </c>
      <c r="S6219" s="3">
        <f>Table1[[#This Row],[Generation (TWh)]]*10^9*VLOOKUP(Table1[[#This Row],[Turbine/Engine Technology]],Technology_HR!$A$2:$B$11,2,FALSE)*10^-6</f>
        <v>3428712.1799999997</v>
      </c>
      <c r="T6219" s="5">
        <f>Table1[[#This Row],[Fuel Consumption (mmBtu)]]*Table1[[#This Row],[Emission Factor (kg CO2/ mmBtu)]]*10^3</f>
        <v>181927468270.79999</v>
      </c>
      <c r="U6219" s="3">
        <f>Table1[[#This Row],[Emissions (g CO2)]]/(Table1[[#This Row],[Generation (TWh)]]*10^9)</f>
        <v>584.1905999999999</v>
      </c>
    </row>
    <row r="6220" spans="1:21" x14ac:dyDescent="0.35">
      <c r="A6220" t="s">
        <v>1724</v>
      </c>
      <c r="B6220" t="s">
        <v>3239</v>
      </c>
      <c r="C6220" t="str">
        <f>SUBSTITUTE(Table1[[#This Row],[Fuel]],", ",",")</f>
        <v>fossil gas: natural gas</v>
      </c>
      <c r="D6220" t="s">
        <v>3239</v>
      </c>
      <c r="H6220" t="s">
        <v>3436</v>
      </c>
      <c r="I6220">
        <v>90</v>
      </c>
      <c r="J6220" t="s">
        <v>3448</v>
      </c>
      <c r="K6220">
        <v>1997</v>
      </c>
      <c r="L6220" t="s">
        <v>29</v>
      </c>
      <c r="M6220" t="s">
        <v>29</v>
      </c>
      <c r="N6220">
        <v>4.5687340000000001</v>
      </c>
      <c r="O6220">
        <v>7.573493</v>
      </c>
      <c r="P6220" t="s">
        <v>3561</v>
      </c>
      <c r="Q6220" s="3">
        <f>Table1[[#This Row],[Capacity (MW)]]*0.395*8760*10^-6</f>
        <v>0.31141800000000003</v>
      </c>
      <c r="R6220" s="3" cm="1">
        <f t="array" ref="R6220">AVERAGE(VLOOKUP(_xlfn.TEXTSPLIT(Table1[[#This Row],[Fuel (no space after comma)]], ","), FuelList_Final_EF!$A$2:$B$65, 2, FALSE))</f>
        <v>53.06</v>
      </c>
      <c r="S6220" s="3">
        <f>Table1[[#This Row],[Generation (TWh)]]*10^9*VLOOKUP(Table1[[#This Row],[Turbine/Engine Technology]],Technology_HR!$A$2:$B$11,2,FALSE)*10^-6</f>
        <v>3428712.1799999997</v>
      </c>
      <c r="T6220" s="5">
        <f>Table1[[#This Row],[Fuel Consumption (mmBtu)]]*Table1[[#This Row],[Emission Factor (kg CO2/ mmBtu)]]*10^3</f>
        <v>181927468270.79999</v>
      </c>
      <c r="U6220" s="3">
        <f>Table1[[#This Row],[Emissions (g CO2)]]/(Table1[[#This Row],[Generation (TWh)]]*10^9)</f>
        <v>584.1905999999999</v>
      </c>
    </row>
    <row r="6221" spans="1:21" x14ac:dyDescent="0.35">
      <c r="A6221" t="s">
        <v>1724</v>
      </c>
      <c r="B6221" t="s">
        <v>3239</v>
      </c>
      <c r="C6221" t="str">
        <f>SUBSTITUTE(Table1[[#This Row],[Fuel]],", ",",")</f>
        <v>fossil gas: natural gas</v>
      </c>
      <c r="D6221" t="s">
        <v>3239</v>
      </c>
      <c r="H6221" t="s">
        <v>3436</v>
      </c>
      <c r="I6221">
        <v>90</v>
      </c>
      <c r="J6221" t="s">
        <v>3446</v>
      </c>
      <c r="K6221">
        <v>1997</v>
      </c>
      <c r="L6221" t="s">
        <v>29</v>
      </c>
      <c r="M6221" t="s">
        <v>29</v>
      </c>
      <c r="N6221">
        <v>4.5687340000000001</v>
      </c>
      <c r="O6221">
        <v>7.573493</v>
      </c>
      <c r="P6221" t="s">
        <v>3561</v>
      </c>
      <c r="Q6221" s="3">
        <f>Table1[[#This Row],[Capacity (MW)]]*0.395*8760*10^-6</f>
        <v>0.31141800000000003</v>
      </c>
      <c r="R6221" s="3" cm="1">
        <f t="array" ref="R6221">AVERAGE(VLOOKUP(_xlfn.TEXTSPLIT(Table1[[#This Row],[Fuel (no space after comma)]], ","), FuelList_Final_EF!$A$2:$B$65, 2, FALSE))</f>
        <v>53.06</v>
      </c>
      <c r="S6221" s="3">
        <f>Table1[[#This Row],[Generation (TWh)]]*10^9*VLOOKUP(Table1[[#This Row],[Turbine/Engine Technology]],Technology_HR!$A$2:$B$11,2,FALSE)*10^-6</f>
        <v>3428712.1799999997</v>
      </c>
      <c r="T6221" s="5">
        <f>Table1[[#This Row],[Fuel Consumption (mmBtu)]]*Table1[[#This Row],[Emission Factor (kg CO2/ mmBtu)]]*10^3</f>
        <v>181927468270.79999</v>
      </c>
      <c r="U6221" s="3">
        <f>Table1[[#This Row],[Emissions (g CO2)]]/(Table1[[#This Row],[Generation (TWh)]]*10^9)</f>
        <v>584.1905999999999</v>
      </c>
    </row>
    <row r="6222" spans="1:21" x14ac:dyDescent="0.35">
      <c r="A6222" t="s">
        <v>1724</v>
      </c>
      <c r="B6222" t="s">
        <v>3239</v>
      </c>
      <c r="C6222" t="str">
        <f>SUBSTITUTE(Table1[[#This Row],[Fuel]],", ",",")</f>
        <v>fossil gas: natural gas</v>
      </c>
      <c r="D6222" t="s">
        <v>3239</v>
      </c>
      <c r="H6222" t="s">
        <v>3436</v>
      </c>
      <c r="I6222">
        <v>90</v>
      </c>
      <c r="J6222" t="s">
        <v>3446</v>
      </c>
      <c r="K6222">
        <v>1997</v>
      </c>
      <c r="L6222" t="s">
        <v>29</v>
      </c>
      <c r="M6222" t="s">
        <v>29</v>
      </c>
      <c r="N6222">
        <v>4.5687340000000001</v>
      </c>
      <c r="O6222">
        <v>7.573493</v>
      </c>
      <c r="P6222" t="s">
        <v>3561</v>
      </c>
      <c r="Q6222" s="3">
        <f>Table1[[#This Row],[Capacity (MW)]]*0.395*8760*10^-6</f>
        <v>0.31141800000000003</v>
      </c>
      <c r="R6222" s="3" cm="1">
        <f t="array" ref="R6222">AVERAGE(VLOOKUP(_xlfn.TEXTSPLIT(Table1[[#This Row],[Fuel (no space after comma)]], ","), FuelList_Final_EF!$A$2:$B$65, 2, FALSE))</f>
        <v>53.06</v>
      </c>
      <c r="S6222" s="3">
        <f>Table1[[#This Row],[Generation (TWh)]]*10^9*VLOOKUP(Table1[[#This Row],[Turbine/Engine Technology]],Technology_HR!$A$2:$B$11,2,FALSE)*10^-6</f>
        <v>3428712.1799999997</v>
      </c>
      <c r="T6222" s="5">
        <f>Table1[[#This Row],[Fuel Consumption (mmBtu)]]*Table1[[#This Row],[Emission Factor (kg CO2/ mmBtu)]]*10^3</f>
        <v>181927468270.79999</v>
      </c>
      <c r="U6222" s="3">
        <f>Table1[[#This Row],[Emissions (g CO2)]]/(Table1[[#This Row],[Generation (TWh)]]*10^9)</f>
        <v>584.1905999999999</v>
      </c>
    </row>
    <row r="6223" spans="1:21" x14ac:dyDescent="0.35">
      <c r="A6223" t="s">
        <v>1724</v>
      </c>
      <c r="B6223" t="s">
        <v>3239</v>
      </c>
      <c r="C6223" t="str">
        <f>SUBSTITUTE(Table1[[#This Row],[Fuel]],", ",",")</f>
        <v>fossil gas: natural gas</v>
      </c>
      <c r="D6223" t="s">
        <v>3239</v>
      </c>
      <c r="H6223" t="s">
        <v>3436</v>
      </c>
      <c r="I6223">
        <v>100</v>
      </c>
      <c r="J6223" t="s">
        <v>3450</v>
      </c>
      <c r="K6223">
        <v>2024</v>
      </c>
      <c r="L6223" t="s">
        <v>29</v>
      </c>
      <c r="M6223" t="s">
        <v>29</v>
      </c>
      <c r="N6223">
        <v>4.5687340000000001</v>
      </c>
      <c r="O6223">
        <v>7.573493</v>
      </c>
      <c r="P6223" t="s">
        <v>3561</v>
      </c>
      <c r="Q6223" s="3">
        <f>Table1[[#This Row],[Capacity (MW)]]*0.395*8760*10^-6</f>
        <v>0.34601999999999999</v>
      </c>
      <c r="R6223" s="3" cm="1">
        <f t="array" ref="R6223">AVERAGE(VLOOKUP(_xlfn.TEXTSPLIT(Table1[[#This Row],[Fuel (no space after comma)]], ","), FuelList_Final_EF!$A$2:$B$65, 2, FALSE))</f>
        <v>53.06</v>
      </c>
      <c r="S6223" s="3">
        <f>Table1[[#This Row],[Generation (TWh)]]*10^9*VLOOKUP(Table1[[#This Row],[Turbine/Engine Technology]],Technology_HR!$A$2:$B$11,2,FALSE)*10^-6</f>
        <v>3809680.1999999997</v>
      </c>
      <c r="T6223" s="5">
        <f>Table1[[#This Row],[Fuel Consumption (mmBtu)]]*Table1[[#This Row],[Emission Factor (kg CO2/ mmBtu)]]*10^3</f>
        <v>202141631412</v>
      </c>
      <c r="U6223" s="3">
        <f>Table1[[#This Row],[Emissions (g CO2)]]/(Table1[[#This Row],[Generation (TWh)]]*10^9)</f>
        <v>584.19060000000002</v>
      </c>
    </row>
    <row r="6224" spans="1:21" x14ac:dyDescent="0.35">
      <c r="A6224" t="s">
        <v>1724</v>
      </c>
      <c r="B6224" t="s">
        <v>3239</v>
      </c>
      <c r="C6224" t="str">
        <f>SUBSTITUTE(Table1[[#This Row],[Fuel]],", ",",")</f>
        <v>fossil gas: natural gas</v>
      </c>
      <c r="D6224" t="s">
        <v>3239</v>
      </c>
      <c r="H6224" t="s">
        <v>3436</v>
      </c>
      <c r="I6224">
        <v>130</v>
      </c>
      <c r="J6224" t="s">
        <v>3450</v>
      </c>
      <c r="K6224">
        <v>2026</v>
      </c>
      <c r="L6224" t="s">
        <v>29</v>
      </c>
      <c r="M6224" t="s">
        <v>29</v>
      </c>
      <c r="N6224">
        <v>4.5687340000000001</v>
      </c>
      <c r="O6224">
        <v>7.573493</v>
      </c>
      <c r="P6224" t="s">
        <v>3561</v>
      </c>
      <c r="Q6224" s="3">
        <f>Table1[[#This Row],[Capacity (MW)]]*0.395*8760*10^-6</f>
        <v>0.449826</v>
      </c>
      <c r="R6224" s="3" cm="1">
        <f t="array" ref="R6224">AVERAGE(VLOOKUP(_xlfn.TEXTSPLIT(Table1[[#This Row],[Fuel (no space after comma)]], ","), FuelList_Final_EF!$A$2:$B$65, 2, FALSE))</f>
        <v>53.06</v>
      </c>
      <c r="S6224" s="3">
        <f>Table1[[#This Row],[Generation (TWh)]]*10^9*VLOOKUP(Table1[[#This Row],[Turbine/Engine Technology]],Technology_HR!$A$2:$B$11,2,FALSE)*10^-6</f>
        <v>4952584.26</v>
      </c>
      <c r="T6224" s="5">
        <f>Table1[[#This Row],[Fuel Consumption (mmBtu)]]*Table1[[#This Row],[Emission Factor (kg CO2/ mmBtu)]]*10^3</f>
        <v>262784120835.59998</v>
      </c>
      <c r="U6224" s="3">
        <f>Table1[[#This Row],[Emissions (g CO2)]]/(Table1[[#This Row],[Generation (TWh)]]*10^9)</f>
        <v>584.1905999999999</v>
      </c>
    </row>
    <row r="6225" spans="1:21" x14ac:dyDescent="0.35">
      <c r="A6225" t="s">
        <v>1724</v>
      </c>
      <c r="B6225" t="s">
        <v>3239</v>
      </c>
      <c r="C6225" t="str">
        <f>SUBSTITUTE(Table1[[#This Row],[Fuel]],", ",",")</f>
        <v>fossil gas: natural gas</v>
      </c>
      <c r="D6225" t="s">
        <v>3239</v>
      </c>
      <c r="H6225" t="s">
        <v>3436</v>
      </c>
      <c r="I6225">
        <v>130</v>
      </c>
      <c r="J6225" t="s">
        <v>3450</v>
      </c>
      <c r="K6225">
        <v>2026</v>
      </c>
      <c r="L6225" t="s">
        <v>29</v>
      </c>
      <c r="M6225" t="s">
        <v>29</v>
      </c>
      <c r="N6225">
        <v>4.5687340000000001</v>
      </c>
      <c r="O6225">
        <v>7.573493</v>
      </c>
      <c r="P6225" t="s">
        <v>3561</v>
      </c>
      <c r="Q6225" s="3">
        <f>Table1[[#This Row],[Capacity (MW)]]*0.395*8760*10^-6</f>
        <v>0.449826</v>
      </c>
      <c r="R6225" s="3" cm="1">
        <f t="array" ref="R6225">AVERAGE(VLOOKUP(_xlfn.TEXTSPLIT(Table1[[#This Row],[Fuel (no space after comma)]], ","), FuelList_Final_EF!$A$2:$B$65, 2, FALSE))</f>
        <v>53.06</v>
      </c>
      <c r="S6225" s="3">
        <f>Table1[[#This Row],[Generation (TWh)]]*10^9*VLOOKUP(Table1[[#This Row],[Turbine/Engine Technology]],Technology_HR!$A$2:$B$11,2,FALSE)*10^-6</f>
        <v>4952584.26</v>
      </c>
      <c r="T6225" s="5">
        <f>Table1[[#This Row],[Fuel Consumption (mmBtu)]]*Table1[[#This Row],[Emission Factor (kg CO2/ mmBtu)]]*10^3</f>
        <v>262784120835.59998</v>
      </c>
      <c r="U6225" s="3">
        <f>Table1[[#This Row],[Emissions (g CO2)]]/(Table1[[#This Row],[Generation (TWh)]]*10^9)</f>
        <v>584.1905999999999</v>
      </c>
    </row>
    <row r="6226" spans="1:21" x14ac:dyDescent="0.35">
      <c r="A6226" t="s">
        <v>1725</v>
      </c>
      <c r="B6226" t="s">
        <v>3239</v>
      </c>
      <c r="C6226" t="str">
        <f>SUBSTITUTE(Table1[[#This Row],[Fuel]],", ",",")</f>
        <v>fossil gas: natural gas</v>
      </c>
      <c r="D6226" t="s">
        <v>3239</v>
      </c>
      <c r="H6226" t="s">
        <v>3436</v>
      </c>
      <c r="I6226">
        <v>124</v>
      </c>
      <c r="J6226" t="s">
        <v>3445</v>
      </c>
      <c r="K6226" t="s">
        <v>29</v>
      </c>
      <c r="L6226" t="s">
        <v>29</v>
      </c>
      <c r="M6226" t="s">
        <v>29</v>
      </c>
      <c r="N6226">
        <v>6.1298409999999999</v>
      </c>
      <c r="O6226">
        <v>6.801158</v>
      </c>
      <c r="P6226" t="s">
        <v>3561</v>
      </c>
      <c r="Q6226" s="3">
        <f>Table1[[#This Row],[Capacity (MW)]]*0.395*8760*10^-6</f>
        <v>0.42906480000000002</v>
      </c>
      <c r="R6226" s="3" cm="1">
        <f t="array" ref="R6226">AVERAGE(VLOOKUP(_xlfn.TEXTSPLIT(Table1[[#This Row],[Fuel (no space after comma)]], ","), FuelList_Final_EF!$A$2:$B$65, 2, FALSE))</f>
        <v>53.06</v>
      </c>
      <c r="S6226" s="3">
        <f>Table1[[#This Row],[Generation (TWh)]]*10^9*VLOOKUP(Table1[[#This Row],[Turbine/Engine Technology]],Technology_HR!$A$2:$B$11,2,FALSE)*10^-6</f>
        <v>4724003.4479999999</v>
      </c>
      <c r="T6226" s="5">
        <f>Table1[[#This Row],[Fuel Consumption (mmBtu)]]*Table1[[#This Row],[Emission Factor (kg CO2/ mmBtu)]]*10^3</f>
        <v>250655622950.88</v>
      </c>
      <c r="U6226" s="3">
        <f>Table1[[#This Row],[Emissions (g CO2)]]/(Table1[[#This Row],[Generation (TWh)]]*10^9)</f>
        <v>584.19060000000002</v>
      </c>
    </row>
    <row r="6227" spans="1:21" x14ac:dyDescent="0.35">
      <c r="A6227" t="s">
        <v>29</v>
      </c>
      <c r="B6227" t="s">
        <v>3239</v>
      </c>
      <c r="C6227" t="str">
        <f>SUBSTITUTE(Table1[[#This Row],[Fuel]],", ",",")</f>
        <v>fossil gas: natural gas</v>
      </c>
      <c r="D6227" t="s">
        <v>3239</v>
      </c>
      <c r="H6227" t="s">
        <v>3440</v>
      </c>
      <c r="I6227">
        <v>55</v>
      </c>
      <c r="J6227" t="s">
        <v>3446</v>
      </c>
      <c r="K6227">
        <v>2021</v>
      </c>
      <c r="L6227" t="s">
        <v>29</v>
      </c>
      <c r="M6227" t="s">
        <v>29</v>
      </c>
      <c r="N6227">
        <v>7.5225619999999997</v>
      </c>
      <c r="O6227">
        <v>6.5609900000000003</v>
      </c>
      <c r="P6227" t="s">
        <v>3561</v>
      </c>
      <c r="Q6227" s="3">
        <f>Table1[[#This Row],[Capacity (MW)]]*0.395*8760*10^-6</f>
        <v>0.19031099999999998</v>
      </c>
      <c r="R6227" s="3" cm="1">
        <f t="array" ref="R6227">AVERAGE(VLOOKUP(_xlfn.TEXTSPLIT(Table1[[#This Row],[Fuel (no space after comma)]], ","), FuelList_Final_EF!$A$2:$B$65, 2, FALSE))</f>
        <v>53.06</v>
      </c>
      <c r="S6227" s="3">
        <f>Table1[[#This Row],[Generation (TWh)]]*10^9*VLOOKUP(Table1[[#This Row],[Turbine/Engine Technology]],Technology_HR!$A$2:$B$11,2,FALSE)*10^-6</f>
        <v>1957348.6349999998</v>
      </c>
      <c r="T6227" s="5">
        <f>Table1[[#This Row],[Fuel Consumption (mmBtu)]]*Table1[[#This Row],[Emission Factor (kg CO2/ mmBtu)]]*10^3</f>
        <v>103856918573.09999</v>
      </c>
      <c r="U6227" s="3">
        <f>Table1[[#This Row],[Emissions (g CO2)]]/(Table1[[#This Row],[Generation (TWh)]]*10^9)</f>
        <v>545.72210000000007</v>
      </c>
    </row>
    <row r="6228" spans="1:21" x14ac:dyDescent="0.35">
      <c r="A6228" t="s">
        <v>29</v>
      </c>
      <c r="B6228" t="s">
        <v>3239</v>
      </c>
      <c r="C6228" t="str">
        <f>SUBSTITUTE(Table1[[#This Row],[Fuel]],", ",",")</f>
        <v>fossil gas: natural gas</v>
      </c>
      <c r="D6228" t="s">
        <v>3239</v>
      </c>
      <c r="H6228" t="s">
        <v>3440</v>
      </c>
      <c r="I6228">
        <v>55</v>
      </c>
      <c r="J6228" t="s">
        <v>3446</v>
      </c>
      <c r="K6228">
        <v>2021</v>
      </c>
      <c r="L6228" t="s">
        <v>29</v>
      </c>
      <c r="M6228" t="s">
        <v>29</v>
      </c>
      <c r="N6228">
        <v>7.5225619999999997</v>
      </c>
      <c r="O6228">
        <v>6.5609900000000003</v>
      </c>
      <c r="P6228" t="s">
        <v>3561</v>
      </c>
      <c r="Q6228" s="3">
        <f>Table1[[#This Row],[Capacity (MW)]]*0.395*8760*10^-6</f>
        <v>0.19031099999999998</v>
      </c>
      <c r="R6228" s="3" cm="1">
        <f t="array" ref="R6228">AVERAGE(VLOOKUP(_xlfn.TEXTSPLIT(Table1[[#This Row],[Fuel (no space after comma)]], ","), FuelList_Final_EF!$A$2:$B$65, 2, FALSE))</f>
        <v>53.06</v>
      </c>
      <c r="S6228" s="3">
        <f>Table1[[#This Row],[Generation (TWh)]]*10^9*VLOOKUP(Table1[[#This Row],[Turbine/Engine Technology]],Technology_HR!$A$2:$B$11,2,FALSE)*10^-6</f>
        <v>1957348.6349999998</v>
      </c>
      <c r="T6228" s="5">
        <f>Table1[[#This Row],[Fuel Consumption (mmBtu)]]*Table1[[#This Row],[Emission Factor (kg CO2/ mmBtu)]]*10^3</f>
        <v>103856918573.09999</v>
      </c>
      <c r="U6228" s="3">
        <f>Table1[[#This Row],[Emissions (g CO2)]]/(Table1[[#This Row],[Generation (TWh)]]*10^9)</f>
        <v>545.72210000000007</v>
      </c>
    </row>
    <row r="6229" spans="1:21" x14ac:dyDescent="0.35">
      <c r="A6229" t="s">
        <v>1726</v>
      </c>
      <c r="B6229" t="s">
        <v>3243</v>
      </c>
      <c r="C6229" t="str">
        <f>SUBSTITUTE(Table1[[#This Row],[Fuel]],", ",",")</f>
        <v>fossil gas: natural gas,fossil liquids: fuel oil</v>
      </c>
      <c r="D6229" t="s">
        <v>3239</v>
      </c>
      <c r="E6229" t="s">
        <v>3275</v>
      </c>
      <c r="H6229" t="s">
        <v>3436</v>
      </c>
      <c r="I6229">
        <v>125</v>
      </c>
      <c r="J6229" t="s">
        <v>3450</v>
      </c>
      <c r="K6229">
        <v>2030</v>
      </c>
      <c r="L6229" t="s">
        <v>29</v>
      </c>
      <c r="M6229" t="s">
        <v>29</v>
      </c>
      <c r="N6229">
        <v>5.0189909999999998</v>
      </c>
      <c r="O6229">
        <v>6.2986570000000004</v>
      </c>
      <c r="P6229" t="s">
        <v>3561</v>
      </c>
      <c r="Q6229" s="3">
        <f>Table1[[#This Row],[Capacity (MW)]]*0.395*8760*10^-6</f>
        <v>0.43252499999999999</v>
      </c>
      <c r="R6229" s="3" cm="1">
        <f t="array" ref="R6229">AVERAGE(VLOOKUP(_xlfn.TEXTSPLIT(Table1[[#This Row],[Fuel (no space after comma)]], ","), FuelList_Final_EF!$A$2:$B$65, 2, FALSE))</f>
        <v>65.583341148886291</v>
      </c>
      <c r="S6229" s="3">
        <f>Table1[[#This Row],[Generation (TWh)]]*10^9*VLOOKUP(Table1[[#This Row],[Turbine/Engine Technology]],Technology_HR!$A$2:$B$11,2,FALSE)*10^-6</f>
        <v>4762100.25</v>
      </c>
      <c r="T6229" s="5">
        <f>Table1[[#This Row],[Fuel Consumption (mmBtu)]]*Table1[[#This Row],[Emission Factor (kg CO2/ mmBtu)]]*10^3</f>
        <v>312314445280.94666</v>
      </c>
      <c r="U6229" s="3">
        <f>Table1[[#This Row],[Emissions (g CO2)]]/(Table1[[#This Row],[Generation (TWh)]]*10^9)</f>
        <v>722.072586049238</v>
      </c>
    </row>
    <row r="6230" spans="1:21" x14ac:dyDescent="0.35">
      <c r="A6230" t="s">
        <v>1726</v>
      </c>
      <c r="B6230" t="s">
        <v>3243</v>
      </c>
      <c r="C6230" t="str">
        <f>SUBSTITUTE(Table1[[#This Row],[Fuel]],", ",",")</f>
        <v>fossil gas: natural gas,fossil liquids: fuel oil</v>
      </c>
      <c r="D6230" t="s">
        <v>3239</v>
      </c>
      <c r="E6230" t="s">
        <v>3275</v>
      </c>
      <c r="H6230" t="s">
        <v>3436</v>
      </c>
      <c r="I6230">
        <v>125</v>
      </c>
      <c r="J6230" t="s">
        <v>3450</v>
      </c>
      <c r="K6230">
        <v>2030</v>
      </c>
      <c r="L6230" t="s">
        <v>29</v>
      </c>
      <c r="M6230" t="s">
        <v>29</v>
      </c>
      <c r="N6230">
        <v>5.0189909999999998</v>
      </c>
      <c r="O6230">
        <v>6.2986570000000004</v>
      </c>
      <c r="P6230" t="s">
        <v>3561</v>
      </c>
      <c r="Q6230" s="3">
        <f>Table1[[#This Row],[Capacity (MW)]]*0.395*8760*10^-6</f>
        <v>0.43252499999999999</v>
      </c>
      <c r="R6230" s="3" cm="1">
        <f t="array" ref="R6230">AVERAGE(VLOOKUP(_xlfn.TEXTSPLIT(Table1[[#This Row],[Fuel (no space after comma)]], ","), FuelList_Final_EF!$A$2:$B$65, 2, FALSE))</f>
        <v>65.583341148886291</v>
      </c>
      <c r="S6230" s="3">
        <f>Table1[[#This Row],[Generation (TWh)]]*10^9*VLOOKUP(Table1[[#This Row],[Turbine/Engine Technology]],Technology_HR!$A$2:$B$11,2,FALSE)*10^-6</f>
        <v>4762100.25</v>
      </c>
      <c r="T6230" s="5">
        <f>Table1[[#This Row],[Fuel Consumption (mmBtu)]]*Table1[[#This Row],[Emission Factor (kg CO2/ mmBtu)]]*10^3</f>
        <v>312314445280.94666</v>
      </c>
      <c r="U6230" s="3">
        <f>Table1[[#This Row],[Emissions (g CO2)]]/(Table1[[#This Row],[Generation (TWh)]]*10^9)</f>
        <v>722.072586049238</v>
      </c>
    </row>
    <row r="6231" spans="1:21" x14ac:dyDescent="0.35">
      <c r="A6231" t="s">
        <v>1726</v>
      </c>
      <c r="B6231" t="s">
        <v>3249</v>
      </c>
      <c r="C6231" t="str">
        <f>SUBSTITUTE(Table1[[#This Row],[Fuel]],", ",",")</f>
        <v>fossil gas: waste heat from natural gas</v>
      </c>
      <c r="D6231" t="s">
        <v>3249</v>
      </c>
      <c r="H6231" t="s">
        <v>3440</v>
      </c>
      <c r="I6231">
        <v>125</v>
      </c>
      <c r="J6231" t="s">
        <v>3450</v>
      </c>
      <c r="K6231">
        <v>2030</v>
      </c>
      <c r="L6231" t="s">
        <v>29</v>
      </c>
      <c r="M6231" t="s">
        <v>29</v>
      </c>
      <c r="N6231">
        <v>5.0189909999999998</v>
      </c>
      <c r="O6231">
        <v>6.2986570000000004</v>
      </c>
      <c r="P6231" t="s">
        <v>3561</v>
      </c>
      <c r="Q6231" s="3">
        <f>Table1[[#This Row],[Capacity (MW)]]*0.395*8760*10^-6</f>
        <v>0.43252499999999999</v>
      </c>
      <c r="R6231" s="3" cm="1">
        <f t="array" ref="R6231">AVERAGE(VLOOKUP(_xlfn.TEXTSPLIT(Table1[[#This Row],[Fuel (no space after comma)]], ","), FuelList_Final_EF!$A$2:$B$65, 2, FALSE))</f>
        <v>66.33</v>
      </c>
      <c r="S6231" s="3">
        <f>Table1[[#This Row],[Generation (TWh)]]*10^9*VLOOKUP(Table1[[#This Row],[Turbine/Engine Technology]],Technology_HR!$A$2:$B$11,2,FALSE)*10^-6</f>
        <v>4448519.625</v>
      </c>
      <c r="T6231" s="5">
        <f>Table1[[#This Row],[Fuel Consumption (mmBtu)]]*Table1[[#This Row],[Emission Factor (kg CO2/ mmBtu)]]*10^3</f>
        <v>295070306726.25</v>
      </c>
      <c r="U6231" s="3">
        <f>Table1[[#This Row],[Emissions (g CO2)]]/(Table1[[#This Row],[Generation (TWh)]]*10^9)</f>
        <v>682.20405000000005</v>
      </c>
    </row>
    <row r="6232" spans="1:21" x14ac:dyDescent="0.35">
      <c r="A6232" t="s">
        <v>1727</v>
      </c>
      <c r="B6232" t="s">
        <v>3239</v>
      </c>
      <c r="C6232" t="str">
        <f>SUBSTITUTE(Table1[[#This Row],[Fuel]],", ",",")</f>
        <v>fossil gas: natural gas</v>
      </c>
      <c r="D6232" t="s">
        <v>3239</v>
      </c>
      <c r="H6232" t="s">
        <v>3436</v>
      </c>
      <c r="I6232">
        <v>154</v>
      </c>
      <c r="J6232" t="s">
        <v>3446</v>
      </c>
      <c r="K6232">
        <v>2018</v>
      </c>
      <c r="L6232" t="s">
        <v>29</v>
      </c>
      <c r="M6232" t="s">
        <v>29</v>
      </c>
      <c r="N6232">
        <v>6.4098810000000004</v>
      </c>
      <c r="O6232">
        <v>5.6806200000000002</v>
      </c>
      <c r="P6232" t="s">
        <v>3561</v>
      </c>
      <c r="Q6232" s="3">
        <f>Table1[[#This Row],[Capacity (MW)]]*0.395*8760*10^-6</f>
        <v>0.53287079999999998</v>
      </c>
      <c r="R6232" s="3" cm="1">
        <f t="array" ref="R6232">AVERAGE(VLOOKUP(_xlfn.TEXTSPLIT(Table1[[#This Row],[Fuel (no space after comma)]], ","), FuelList_Final_EF!$A$2:$B$65, 2, FALSE))</f>
        <v>53.06</v>
      </c>
      <c r="S6232" s="3">
        <f>Table1[[#This Row],[Generation (TWh)]]*10^9*VLOOKUP(Table1[[#This Row],[Turbine/Engine Technology]],Technology_HR!$A$2:$B$11,2,FALSE)*10^-6</f>
        <v>5866907.5079999994</v>
      </c>
      <c r="T6232" s="5">
        <f>Table1[[#This Row],[Fuel Consumption (mmBtu)]]*Table1[[#This Row],[Emission Factor (kg CO2/ mmBtu)]]*10^3</f>
        <v>311298112374.47998</v>
      </c>
      <c r="U6232" s="3">
        <f>Table1[[#This Row],[Emissions (g CO2)]]/(Table1[[#This Row],[Generation (TWh)]]*10^9)</f>
        <v>584.19060000000002</v>
      </c>
    </row>
    <row r="6233" spans="1:21" x14ac:dyDescent="0.35">
      <c r="A6233" t="s">
        <v>1727</v>
      </c>
      <c r="B6233" t="s">
        <v>3239</v>
      </c>
      <c r="C6233" t="str">
        <f>SUBSTITUTE(Table1[[#This Row],[Fuel]],", ",",")</f>
        <v>fossil gas: natural gas</v>
      </c>
      <c r="D6233" t="s">
        <v>3239</v>
      </c>
      <c r="H6233" t="s">
        <v>3436</v>
      </c>
      <c r="I6233">
        <v>154</v>
      </c>
      <c r="J6233" t="s">
        <v>3446</v>
      </c>
      <c r="K6233">
        <v>2018</v>
      </c>
      <c r="L6233" t="s">
        <v>29</v>
      </c>
      <c r="M6233" t="s">
        <v>29</v>
      </c>
      <c r="N6233">
        <v>6.4098810000000004</v>
      </c>
      <c r="O6233">
        <v>5.6806200000000002</v>
      </c>
      <c r="P6233" t="s">
        <v>3561</v>
      </c>
      <c r="Q6233" s="3">
        <f>Table1[[#This Row],[Capacity (MW)]]*0.395*8760*10^-6</f>
        <v>0.53287079999999998</v>
      </c>
      <c r="R6233" s="3" cm="1">
        <f t="array" ref="R6233">AVERAGE(VLOOKUP(_xlfn.TEXTSPLIT(Table1[[#This Row],[Fuel (no space after comma)]], ","), FuelList_Final_EF!$A$2:$B$65, 2, FALSE))</f>
        <v>53.06</v>
      </c>
      <c r="S6233" s="3">
        <f>Table1[[#This Row],[Generation (TWh)]]*10^9*VLOOKUP(Table1[[#This Row],[Turbine/Engine Technology]],Technology_HR!$A$2:$B$11,2,FALSE)*10^-6</f>
        <v>5866907.5079999994</v>
      </c>
      <c r="T6233" s="5">
        <f>Table1[[#This Row],[Fuel Consumption (mmBtu)]]*Table1[[#This Row],[Emission Factor (kg CO2/ mmBtu)]]*10^3</f>
        <v>311298112374.47998</v>
      </c>
      <c r="U6233" s="3">
        <f>Table1[[#This Row],[Emissions (g CO2)]]/(Table1[[#This Row],[Generation (TWh)]]*10^9)</f>
        <v>584.19060000000002</v>
      </c>
    </row>
    <row r="6234" spans="1:21" x14ac:dyDescent="0.35">
      <c r="A6234" t="s">
        <v>1727</v>
      </c>
      <c r="B6234" t="s">
        <v>3239</v>
      </c>
      <c r="C6234" t="str">
        <f>SUBSTITUTE(Table1[[#This Row],[Fuel]],", ",",")</f>
        <v>fossil gas: natural gas</v>
      </c>
      <c r="D6234" t="s">
        <v>3239</v>
      </c>
      <c r="H6234" t="s">
        <v>3436</v>
      </c>
      <c r="I6234">
        <v>154</v>
      </c>
      <c r="J6234" t="s">
        <v>3446</v>
      </c>
      <c r="K6234">
        <v>2018</v>
      </c>
      <c r="L6234" t="s">
        <v>29</v>
      </c>
      <c r="M6234" t="s">
        <v>29</v>
      </c>
      <c r="N6234">
        <v>6.4098810000000004</v>
      </c>
      <c r="O6234">
        <v>5.6806200000000002</v>
      </c>
      <c r="P6234" t="s">
        <v>3561</v>
      </c>
      <c r="Q6234" s="3">
        <f>Table1[[#This Row],[Capacity (MW)]]*0.395*8760*10^-6</f>
        <v>0.53287079999999998</v>
      </c>
      <c r="R6234" s="3" cm="1">
        <f t="array" ref="R6234">AVERAGE(VLOOKUP(_xlfn.TEXTSPLIT(Table1[[#This Row],[Fuel (no space after comma)]], ","), FuelList_Final_EF!$A$2:$B$65, 2, FALSE))</f>
        <v>53.06</v>
      </c>
      <c r="S6234" s="3">
        <f>Table1[[#This Row],[Generation (TWh)]]*10^9*VLOOKUP(Table1[[#This Row],[Turbine/Engine Technology]],Technology_HR!$A$2:$B$11,2,FALSE)*10^-6</f>
        <v>5866907.5079999994</v>
      </c>
      <c r="T6234" s="5">
        <f>Table1[[#This Row],[Fuel Consumption (mmBtu)]]*Table1[[#This Row],[Emission Factor (kg CO2/ mmBtu)]]*10^3</f>
        <v>311298112374.47998</v>
      </c>
      <c r="U6234" s="3">
        <f>Table1[[#This Row],[Emissions (g CO2)]]/(Table1[[#This Row],[Generation (TWh)]]*10^9)</f>
        <v>584.19060000000002</v>
      </c>
    </row>
    <row r="6235" spans="1:21" x14ac:dyDescent="0.35">
      <c r="A6235" t="s">
        <v>1728</v>
      </c>
      <c r="B6235" t="s">
        <v>3242</v>
      </c>
      <c r="C6235" t="str">
        <f>SUBSTITUTE(Table1[[#This Row],[Fuel]],", ",",")</f>
        <v>fossil gas: lng</v>
      </c>
      <c r="D6235" t="s">
        <v>3242</v>
      </c>
      <c r="H6235" t="s">
        <v>3436</v>
      </c>
      <c r="I6235">
        <v>90</v>
      </c>
      <c r="J6235" t="s">
        <v>3446</v>
      </c>
      <c r="K6235" t="s">
        <v>29</v>
      </c>
      <c r="L6235" t="s">
        <v>29</v>
      </c>
      <c r="M6235" t="s">
        <v>29</v>
      </c>
      <c r="N6235">
        <v>4.4183599999999998</v>
      </c>
      <c r="O6235">
        <v>7.1615700000000002</v>
      </c>
      <c r="P6235" t="s">
        <v>3561</v>
      </c>
      <c r="Q6235" s="3">
        <f>Table1[[#This Row],[Capacity (MW)]]*0.395*8760*10^-6</f>
        <v>0.31141800000000003</v>
      </c>
      <c r="R6235" s="3" cm="1">
        <f t="array" ref="R6235">AVERAGE(VLOOKUP(_xlfn.TEXTSPLIT(Table1[[#This Row],[Fuel (no space after comma)]], ","), FuelList_Final_EF!$A$2:$B$65, 2, FALSE))</f>
        <v>67.685819715340017</v>
      </c>
      <c r="S6235" s="3">
        <f>Table1[[#This Row],[Generation (TWh)]]*10^9*VLOOKUP(Table1[[#This Row],[Turbine/Engine Technology]],Technology_HR!$A$2:$B$11,2,FALSE)*10^-6</f>
        <v>3428712.1799999997</v>
      </c>
      <c r="T6235" s="5">
        <f>Table1[[#This Row],[Fuel Consumption (mmBtu)]]*Table1[[#This Row],[Emission Factor (kg CO2/ mmBtu)]]*10^3</f>
        <v>232075194471.27045</v>
      </c>
      <c r="U6235" s="3">
        <f>Table1[[#This Row],[Emissions (g CO2)]]/(Table1[[#This Row],[Generation (TWh)]]*10^9)</f>
        <v>745.22087506589355</v>
      </c>
    </row>
    <row r="6236" spans="1:21" x14ac:dyDescent="0.35">
      <c r="A6236" t="s">
        <v>1728</v>
      </c>
      <c r="B6236" t="s">
        <v>3242</v>
      </c>
      <c r="C6236" t="str">
        <f>SUBSTITUTE(Table1[[#This Row],[Fuel]],", ",",")</f>
        <v>fossil gas: lng</v>
      </c>
      <c r="D6236" t="s">
        <v>3242</v>
      </c>
      <c r="H6236" t="s">
        <v>3436</v>
      </c>
      <c r="I6236">
        <v>90</v>
      </c>
      <c r="J6236" t="s">
        <v>3446</v>
      </c>
      <c r="K6236" t="s">
        <v>29</v>
      </c>
      <c r="L6236" t="s">
        <v>29</v>
      </c>
      <c r="M6236" t="s">
        <v>29</v>
      </c>
      <c r="N6236">
        <v>4.4183599999999998</v>
      </c>
      <c r="O6236">
        <v>7.1615700000000002</v>
      </c>
      <c r="P6236" t="s">
        <v>3561</v>
      </c>
      <c r="Q6236" s="3">
        <f>Table1[[#This Row],[Capacity (MW)]]*0.395*8760*10^-6</f>
        <v>0.31141800000000003</v>
      </c>
      <c r="R6236" s="3" cm="1">
        <f t="array" ref="R6236">AVERAGE(VLOOKUP(_xlfn.TEXTSPLIT(Table1[[#This Row],[Fuel (no space after comma)]], ","), FuelList_Final_EF!$A$2:$B$65, 2, FALSE))</f>
        <v>67.685819715340017</v>
      </c>
      <c r="S6236" s="3">
        <f>Table1[[#This Row],[Generation (TWh)]]*10^9*VLOOKUP(Table1[[#This Row],[Turbine/Engine Technology]],Technology_HR!$A$2:$B$11,2,FALSE)*10^-6</f>
        <v>3428712.1799999997</v>
      </c>
      <c r="T6236" s="5">
        <f>Table1[[#This Row],[Fuel Consumption (mmBtu)]]*Table1[[#This Row],[Emission Factor (kg CO2/ mmBtu)]]*10^3</f>
        <v>232075194471.27045</v>
      </c>
      <c r="U6236" s="3">
        <f>Table1[[#This Row],[Emissions (g CO2)]]/(Table1[[#This Row],[Generation (TWh)]]*10^9)</f>
        <v>745.22087506589355</v>
      </c>
    </row>
    <row r="6237" spans="1:21" x14ac:dyDescent="0.35">
      <c r="A6237" t="s">
        <v>1729</v>
      </c>
      <c r="B6237" t="s">
        <v>3239</v>
      </c>
      <c r="C6237" t="str">
        <f>SUBSTITUTE(Table1[[#This Row],[Fuel]],", ",",")</f>
        <v>fossil gas: natural gas</v>
      </c>
      <c r="D6237" t="s">
        <v>3239</v>
      </c>
      <c r="H6237" t="s">
        <v>3436</v>
      </c>
      <c r="I6237">
        <v>150</v>
      </c>
      <c r="J6237" t="s">
        <v>3450</v>
      </c>
      <c r="K6237">
        <v>2030</v>
      </c>
      <c r="L6237" t="s">
        <v>29</v>
      </c>
      <c r="M6237" t="s">
        <v>29</v>
      </c>
      <c r="N6237">
        <v>6.5384270000000004</v>
      </c>
      <c r="O6237">
        <v>3.3189340000000001</v>
      </c>
      <c r="P6237" t="s">
        <v>3561</v>
      </c>
      <c r="Q6237" s="3">
        <f>Table1[[#This Row],[Capacity (MW)]]*0.395*8760*10^-6</f>
        <v>0.51902999999999999</v>
      </c>
      <c r="R6237" s="3" cm="1">
        <f t="array" ref="R6237">AVERAGE(VLOOKUP(_xlfn.TEXTSPLIT(Table1[[#This Row],[Fuel (no space after comma)]], ","), FuelList_Final_EF!$A$2:$B$65, 2, FALSE))</f>
        <v>53.06</v>
      </c>
      <c r="S6237" s="3">
        <f>Table1[[#This Row],[Generation (TWh)]]*10^9*VLOOKUP(Table1[[#This Row],[Turbine/Engine Technology]],Technology_HR!$A$2:$B$11,2,FALSE)*10^-6</f>
        <v>5714520.2999999998</v>
      </c>
      <c r="T6237" s="5">
        <f>Table1[[#This Row],[Fuel Consumption (mmBtu)]]*Table1[[#This Row],[Emission Factor (kg CO2/ mmBtu)]]*10^3</f>
        <v>303212447118</v>
      </c>
      <c r="U6237" s="3">
        <f>Table1[[#This Row],[Emissions (g CO2)]]/(Table1[[#This Row],[Generation (TWh)]]*10^9)</f>
        <v>584.19060000000002</v>
      </c>
    </row>
    <row r="6238" spans="1:21" x14ac:dyDescent="0.35">
      <c r="A6238" t="s">
        <v>1729</v>
      </c>
      <c r="B6238" t="s">
        <v>3239</v>
      </c>
      <c r="C6238" t="str">
        <f>SUBSTITUTE(Table1[[#This Row],[Fuel]],", ",",")</f>
        <v>fossil gas: natural gas</v>
      </c>
      <c r="D6238" t="s">
        <v>3239</v>
      </c>
      <c r="H6238" t="s">
        <v>3436</v>
      </c>
      <c r="I6238">
        <v>150</v>
      </c>
      <c r="J6238" t="s">
        <v>3450</v>
      </c>
      <c r="K6238">
        <v>2030</v>
      </c>
      <c r="L6238" t="s">
        <v>29</v>
      </c>
      <c r="M6238" t="s">
        <v>29</v>
      </c>
      <c r="N6238">
        <v>6.5384270000000004</v>
      </c>
      <c r="O6238">
        <v>3.3189340000000001</v>
      </c>
      <c r="P6238" t="s">
        <v>3561</v>
      </c>
      <c r="Q6238" s="3">
        <f>Table1[[#This Row],[Capacity (MW)]]*0.395*8760*10^-6</f>
        <v>0.51902999999999999</v>
      </c>
      <c r="R6238" s="3" cm="1">
        <f t="array" ref="R6238">AVERAGE(VLOOKUP(_xlfn.TEXTSPLIT(Table1[[#This Row],[Fuel (no space after comma)]], ","), FuelList_Final_EF!$A$2:$B$65, 2, FALSE))</f>
        <v>53.06</v>
      </c>
      <c r="S6238" s="3">
        <f>Table1[[#This Row],[Generation (TWh)]]*10^9*VLOOKUP(Table1[[#This Row],[Turbine/Engine Technology]],Technology_HR!$A$2:$B$11,2,FALSE)*10^-6</f>
        <v>5714520.2999999998</v>
      </c>
      <c r="T6238" s="5">
        <f>Table1[[#This Row],[Fuel Consumption (mmBtu)]]*Table1[[#This Row],[Emission Factor (kg CO2/ mmBtu)]]*10^3</f>
        <v>303212447118</v>
      </c>
      <c r="U6238" s="3">
        <f>Table1[[#This Row],[Emissions (g CO2)]]/(Table1[[#This Row],[Generation (TWh)]]*10^9)</f>
        <v>584.19060000000002</v>
      </c>
    </row>
    <row r="6239" spans="1:21" x14ac:dyDescent="0.35">
      <c r="A6239" t="s">
        <v>1729</v>
      </c>
      <c r="B6239" t="s">
        <v>3239</v>
      </c>
      <c r="C6239" t="str">
        <f>SUBSTITUTE(Table1[[#This Row],[Fuel]],", ",",")</f>
        <v>fossil gas: natural gas</v>
      </c>
      <c r="D6239" t="s">
        <v>3239</v>
      </c>
      <c r="H6239" t="s">
        <v>3436</v>
      </c>
      <c r="I6239">
        <v>150</v>
      </c>
      <c r="J6239" t="s">
        <v>3450</v>
      </c>
      <c r="K6239">
        <v>2030</v>
      </c>
      <c r="L6239" t="s">
        <v>29</v>
      </c>
      <c r="M6239" t="s">
        <v>29</v>
      </c>
      <c r="N6239">
        <v>6.5384270000000004</v>
      </c>
      <c r="O6239">
        <v>3.3189340000000001</v>
      </c>
      <c r="P6239" t="s">
        <v>3561</v>
      </c>
      <c r="Q6239" s="3">
        <f>Table1[[#This Row],[Capacity (MW)]]*0.395*8760*10^-6</f>
        <v>0.51902999999999999</v>
      </c>
      <c r="R6239" s="3" cm="1">
        <f t="array" ref="R6239">AVERAGE(VLOOKUP(_xlfn.TEXTSPLIT(Table1[[#This Row],[Fuel (no space after comma)]], ","), FuelList_Final_EF!$A$2:$B$65, 2, FALSE))</f>
        <v>53.06</v>
      </c>
      <c r="S6239" s="3">
        <f>Table1[[#This Row],[Generation (TWh)]]*10^9*VLOOKUP(Table1[[#This Row],[Turbine/Engine Technology]],Technology_HR!$A$2:$B$11,2,FALSE)*10^-6</f>
        <v>5714520.2999999998</v>
      </c>
      <c r="T6239" s="5">
        <f>Table1[[#This Row],[Fuel Consumption (mmBtu)]]*Table1[[#This Row],[Emission Factor (kg CO2/ mmBtu)]]*10^3</f>
        <v>303212447118</v>
      </c>
      <c r="U6239" s="3">
        <f>Table1[[#This Row],[Emissions (g CO2)]]/(Table1[[#This Row],[Generation (TWh)]]*10^9)</f>
        <v>584.19060000000002</v>
      </c>
    </row>
    <row r="6240" spans="1:21" x14ac:dyDescent="0.35">
      <c r="A6240" t="s">
        <v>1730</v>
      </c>
      <c r="B6240" t="s">
        <v>3239</v>
      </c>
      <c r="C6240" t="str">
        <f>SUBSTITUTE(Table1[[#This Row],[Fuel]],", ",",")</f>
        <v>fossil gas: natural gas</v>
      </c>
      <c r="D6240" t="s">
        <v>3239</v>
      </c>
      <c r="H6240" t="s">
        <v>3436</v>
      </c>
      <c r="I6240">
        <v>113</v>
      </c>
      <c r="J6240" t="s">
        <v>3446</v>
      </c>
      <c r="K6240">
        <v>2015</v>
      </c>
      <c r="L6240" t="s">
        <v>29</v>
      </c>
      <c r="M6240" t="s">
        <v>29</v>
      </c>
      <c r="N6240">
        <v>5.1897000000000002</v>
      </c>
      <c r="O6240">
        <v>8.2725659999999994</v>
      </c>
      <c r="P6240" t="s">
        <v>3561</v>
      </c>
      <c r="Q6240" s="3">
        <f>Table1[[#This Row],[Capacity (MW)]]*0.395*8760*10^-6</f>
        <v>0.39100260000000003</v>
      </c>
      <c r="R6240" s="3" cm="1">
        <f t="array" ref="R6240">AVERAGE(VLOOKUP(_xlfn.TEXTSPLIT(Table1[[#This Row],[Fuel (no space after comma)]], ","), FuelList_Final_EF!$A$2:$B$65, 2, FALSE))</f>
        <v>53.06</v>
      </c>
      <c r="S6240" s="3">
        <f>Table1[[#This Row],[Generation (TWh)]]*10^9*VLOOKUP(Table1[[#This Row],[Turbine/Engine Technology]],Technology_HR!$A$2:$B$11,2,FALSE)*10^-6</f>
        <v>4304938.6260000002</v>
      </c>
      <c r="T6240" s="5">
        <f>Table1[[#This Row],[Fuel Consumption (mmBtu)]]*Table1[[#This Row],[Emission Factor (kg CO2/ mmBtu)]]*10^3</f>
        <v>228420043495.56003</v>
      </c>
      <c r="U6240" s="3">
        <f>Table1[[#This Row],[Emissions (g CO2)]]/(Table1[[#This Row],[Generation (TWh)]]*10^9)</f>
        <v>584.19060000000002</v>
      </c>
    </row>
    <row r="6241" spans="1:21" x14ac:dyDescent="0.35">
      <c r="A6241" t="s">
        <v>1730</v>
      </c>
      <c r="B6241" t="s">
        <v>3239</v>
      </c>
      <c r="C6241" t="str">
        <f>SUBSTITUTE(Table1[[#This Row],[Fuel]],", ",",")</f>
        <v>fossil gas: natural gas</v>
      </c>
      <c r="D6241" t="s">
        <v>3239</v>
      </c>
      <c r="H6241" t="s">
        <v>3436</v>
      </c>
      <c r="I6241">
        <v>113</v>
      </c>
      <c r="J6241" t="s">
        <v>3446</v>
      </c>
      <c r="K6241">
        <v>2015</v>
      </c>
      <c r="L6241" t="s">
        <v>29</v>
      </c>
      <c r="M6241" t="s">
        <v>29</v>
      </c>
      <c r="N6241">
        <v>5.1897000000000002</v>
      </c>
      <c r="O6241">
        <v>8.2725659999999994</v>
      </c>
      <c r="P6241" t="s">
        <v>3561</v>
      </c>
      <c r="Q6241" s="3">
        <f>Table1[[#This Row],[Capacity (MW)]]*0.395*8760*10^-6</f>
        <v>0.39100260000000003</v>
      </c>
      <c r="R6241" s="3" cm="1">
        <f t="array" ref="R6241">AVERAGE(VLOOKUP(_xlfn.TEXTSPLIT(Table1[[#This Row],[Fuel (no space after comma)]], ","), FuelList_Final_EF!$A$2:$B$65, 2, FALSE))</f>
        <v>53.06</v>
      </c>
      <c r="S6241" s="3">
        <f>Table1[[#This Row],[Generation (TWh)]]*10^9*VLOOKUP(Table1[[#This Row],[Turbine/Engine Technology]],Technology_HR!$A$2:$B$11,2,FALSE)*10^-6</f>
        <v>4304938.6260000002</v>
      </c>
      <c r="T6241" s="5">
        <f>Table1[[#This Row],[Fuel Consumption (mmBtu)]]*Table1[[#This Row],[Emission Factor (kg CO2/ mmBtu)]]*10^3</f>
        <v>228420043495.56003</v>
      </c>
      <c r="U6241" s="3">
        <f>Table1[[#This Row],[Emissions (g CO2)]]/(Table1[[#This Row],[Generation (TWh)]]*10^9)</f>
        <v>584.19060000000002</v>
      </c>
    </row>
    <row r="6242" spans="1:21" x14ac:dyDescent="0.35">
      <c r="A6242" t="s">
        <v>1730</v>
      </c>
      <c r="B6242" t="s">
        <v>3239</v>
      </c>
      <c r="C6242" t="str">
        <f>SUBSTITUTE(Table1[[#This Row],[Fuel]],", ",",")</f>
        <v>fossil gas: natural gas</v>
      </c>
      <c r="D6242" t="s">
        <v>3239</v>
      </c>
      <c r="H6242" t="s">
        <v>3436</v>
      </c>
      <c r="I6242">
        <v>113</v>
      </c>
      <c r="J6242" t="s">
        <v>3446</v>
      </c>
      <c r="K6242">
        <v>2015</v>
      </c>
      <c r="L6242" t="s">
        <v>29</v>
      </c>
      <c r="M6242" t="s">
        <v>29</v>
      </c>
      <c r="N6242">
        <v>5.1897000000000002</v>
      </c>
      <c r="O6242">
        <v>8.2725659999999994</v>
      </c>
      <c r="P6242" t="s">
        <v>3561</v>
      </c>
      <c r="Q6242" s="3">
        <f>Table1[[#This Row],[Capacity (MW)]]*0.395*8760*10^-6</f>
        <v>0.39100260000000003</v>
      </c>
      <c r="R6242" s="3" cm="1">
        <f t="array" ref="R6242">AVERAGE(VLOOKUP(_xlfn.TEXTSPLIT(Table1[[#This Row],[Fuel (no space after comma)]], ","), FuelList_Final_EF!$A$2:$B$65, 2, FALSE))</f>
        <v>53.06</v>
      </c>
      <c r="S6242" s="3">
        <f>Table1[[#This Row],[Generation (TWh)]]*10^9*VLOOKUP(Table1[[#This Row],[Turbine/Engine Technology]],Technology_HR!$A$2:$B$11,2,FALSE)*10^-6</f>
        <v>4304938.6260000002</v>
      </c>
      <c r="T6242" s="5">
        <f>Table1[[#This Row],[Fuel Consumption (mmBtu)]]*Table1[[#This Row],[Emission Factor (kg CO2/ mmBtu)]]*10^3</f>
        <v>228420043495.56003</v>
      </c>
      <c r="U6242" s="3">
        <f>Table1[[#This Row],[Emissions (g CO2)]]/(Table1[[#This Row],[Generation (TWh)]]*10^9)</f>
        <v>584.19060000000002</v>
      </c>
    </row>
    <row r="6243" spans="1:21" x14ac:dyDescent="0.35">
      <c r="A6243" t="s">
        <v>1730</v>
      </c>
      <c r="B6243" t="s">
        <v>3239</v>
      </c>
      <c r="C6243" t="str">
        <f>SUBSTITUTE(Table1[[#This Row],[Fuel]],", ",",")</f>
        <v>fossil gas: natural gas</v>
      </c>
      <c r="D6243" t="s">
        <v>3239</v>
      </c>
      <c r="H6243" t="s">
        <v>3436</v>
      </c>
      <c r="I6243">
        <v>113</v>
      </c>
      <c r="J6243" t="s">
        <v>3446</v>
      </c>
      <c r="K6243">
        <v>2015</v>
      </c>
      <c r="L6243" t="s">
        <v>29</v>
      </c>
      <c r="M6243" t="s">
        <v>29</v>
      </c>
      <c r="N6243">
        <v>5.1897000000000002</v>
      </c>
      <c r="O6243">
        <v>8.2725659999999994</v>
      </c>
      <c r="P6243" t="s">
        <v>3561</v>
      </c>
      <c r="Q6243" s="3">
        <f>Table1[[#This Row],[Capacity (MW)]]*0.395*8760*10^-6</f>
        <v>0.39100260000000003</v>
      </c>
      <c r="R6243" s="3" cm="1">
        <f t="array" ref="R6243">AVERAGE(VLOOKUP(_xlfn.TEXTSPLIT(Table1[[#This Row],[Fuel (no space after comma)]], ","), FuelList_Final_EF!$A$2:$B$65, 2, FALSE))</f>
        <v>53.06</v>
      </c>
      <c r="S6243" s="3">
        <f>Table1[[#This Row],[Generation (TWh)]]*10^9*VLOOKUP(Table1[[#This Row],[Turbine/Engine Technology]],Technology_HR!$A$2:$B$11,2,FALSE)*10^-6</f>
        <v>4304938.6260000002</v>
      </c>
      <c r="T6243" s="5">
        <f>Table1[[#This Row],[Fuel Consumption (mmBtu)]]*Table1[[#This Row],[Emission Factor (kg CO2/ mmBtu)]]*10^3</f>
        <v>228420043495.56003</v>
      </c>
      <c r="U6243" s="3">
        <f>Table1[[#This Row],[Emissions (g CO2)]]/(Table1[[#This Row],[Generation (TWh)]]*10^9)</f>
        <v>584.19060000000002</v>
      </c>
    </row>
    <row r="6244" spans="1:21" x14ac:dyDescent="0.35">
      <c r="A6244" t="s">
        <v>1730</v>
      </c>
      <c r="B6244" t="s">
        <v>3239</v>
      </c>
      <c r="C6244" t="str">
        <f>SUBSTITUTE(Table1[[#This Row],[Fuel]],", ",",")</f>
        <v>fossil gas: natural gas</v>
      </c>
      <c r="D6244" t="s">
        <v>3239</v>
      </c>
      <c r="H6244" t="s">
        <v>3436</v>
      </c>
      <c r="I6244">
        <v>113</v>
      </c>
      <c r="J6244" t="s">
        <v>3446</v>
      </c>
      <c r="K6244">
        <v>2015</v>
      </c>
      <c r="L6244" t="s">
        <v>29</v>
      </c>
      <c r="M6244" t="s">
        <v>29</v>
      </c>
      <c r="N6244">
        <v>5.1897000000000002</v>
      </c>
      <c r="O6244">
        <v>8.2725659999999994</v>
      </c>
      <c r="P6244" t="s">
        <v>3561</v>
      </c>
      <c r="Q6244" s="3">
        <f>Table1[[#This Row],[Capacity (MW)]]*0.395*8760*10^-6</f>
        <v>0.39100260000000003</v>
      </c>
      <c r="R6244" s="3" cm="1">
        <f t="array" ref="R6244">AVERAGE(VLOOKUP(_xlfn.TEXTSPLIT(Table1[[#This Row],[Fuel (no space after comma)]], ","), FuelList_Final_EF!$A$2:$B$65, 2, FALSE))</f>
        <v>53.06</v>
      </c>
      <c r="S6244" s="3">
        <f>Table1[[#This Row],[Generation (TWh)]]*10^9*VLOOKUP(Table1[[#This Row],[Turbine/Engine Technology]],Technology_HR!$A$2:$B$11,2,FALSE)*10^-6</f>
        <v>4304938.6260000002</v>
      </c>
      <c r="T6244" s="5">
        <f>Table1[[#This Row],[Fuel Consumption (mmBtu)]]*Table1[[#This Row],[Emission Factor (kg CO2/ mmBtu)]]*10^3</f>
        <v>228420043495.56003</v>
      </c>
      <c r="U6244" s="3">
        <f>Table1[[#This Row],[Emissions (g CO2)]]/(Table1[[#This Row],[Generation (TWh)]]*10^9)</f>
        <v>584.19060000000002</v>
      </c>
    </row>
    <row r="6245" spans="1:21" x14ac:dyDescent="0.35">
      <c r="A6245" t="s">
        <v>1730</v>
      </c>
      <c r="B6245" t="s">
        <v>3249</v>
      </c>
      <c r="C6245" t="str">
        <f>SUBSTITUTE(Table1[[#This Row],[Fuel]],", ",",")</f>
        <v>fossil gas: waste heat from natural gas</v>
      </c>
      <c r="D6245" t="s">
        <v>3249</v>
      </c>
      <c r="H6245" t="s">
        <v>3440</v>
      </c>
      <c r="I6245">
        <v>127</v>
      </c>
      <c r="J6245" t="s">
        <v>3450</v>
      </c>
      <c r="K6245">
        <v>2029</v>
      </c>
      <c r="L6245" t="s">
        <v>29</v>
      </c>
      <c r="M6245" t="s">
        <v>29</v>
      </c>
      <c r="N6245">
        <v>5.1897000000000002</v>
      </c>
      <c r="O6245">
        <v>8.2725659999999994</v>
      </c>
      <c r="P6245" t="s">
        <v>3561</v>
      </c>
      <c r="Q6245" s="3">
        <f>Table1[[#This Row],[Capacity (MW)]]*0.395*8760*10^-6</f>
        <v>0.43944539999999993</v>
      </c>
      <c r="R6245" s="3" cm="1">
        <f t="array" ref="R6245">AVERAGE(VLOOKUP(_xlfn.TEXTSPLIT(Table1[[#This Row],[Fuel (no space after comma)]], ","), FuelList_Final_EF!$A$2:$B$65, 2, FALSE))</f>
        <v>66.33</v>
      </c>
      <c r="S6245" s="3">
        <f>Table1[[#This Row],[Generation (TWh)]]*10^9*VLOOKUP(Table1[[#This Row],[Turbine/Engine Technology]],Technology_HR!$A$2:$B$11,2,FALSE)*10^-6</f>
        <v>4519695.9389999984</v>
      </c>
      <c r="T6245" s="5">
        <f>Table1[[#This Row],[Fuel Consumption (mmBtu)]]*Table1[[#This Row],[Emission Factor (kg CO2/ mmBtu)]]*10^3</f>
        <v>299791431633.86987</v>
      </c>
      <c r="U6245" s="3">
        <f>Table1[[#This Row],[Emissions (g CO2)]]/(Table1[[#This Row],[Generation (TWh)]]*10^9)</f>
        <v>682.20404999999982</v>
      </c>
    </row>
    <row r="6246" spans="1:21" x14ac:dyDescent="0.35">
      <c r="A6246" t="s">
        <v>1730</v>
      </c>
      <c r="B6246" t="s">
        <v>3249</v>
      </c>
      <c r="C6246" t="str">
        <f>SUBSTITUTE(Table1[[#This Row],[Fuel]],", ",",")</f>
        <v>fossil gas: waste heat from natural gas</v>
      </c>
      <c r="D6246" t="s">
        <v>3249</v>
      </c>
      <c r="H6246" t="s">
        <v>3440</v>
      </c>
      <c r="I6246">
        <v>127</v>
      </c>
      <c r="J6246" t="s">
        <v>3450</v>
      </c>
      <c r="K6246">
        <v>2029</v>
      </c>
      <c r="L6246" t="s">
        <v>29</v>
      </c>
      <c r="M6246" t="s">
        <v>29</v>
      </c>
      <c r="N6246">
        <v>5.1897000000000002</v>
      </c>
      <c r="O6246">
        <v>8.2725659999999994</v>
      </c>
      <c r="P6246" t="s">
        <v>3561</v>
      </c>
      <c r="Q6246" s="3">
        <f>Table1[[#This Row],[Capacity (MW)]]*0.395*8760*10^-6</f>
        <v>0.43944539999999993</v>
      </c>
      <c r="R6246" s="3" cm="1">
        <f t="array" ref="R6246">AVERAGE(VLOOKUP(_xlfn.TEXTSPLIT(Table1[[#This Row],[Fuel (no space after comma)]], ","), FuelList_Final_EF!$A$2:$B$65, 2, FALSE))</f>
        <v>66.33</v>
      </c>
      <c r="S6246" s="3">
        <f>Table1[[#This Row],[Generation (TWh)]]*10^9*VLOOKUP(Table1[[#This Row],[Turbine/Engine Technology]],Technology_HR!$A$2:$B$11,2,FALSE)*10^-6</f>
        <v>4519695.9389999984</v>
      </c>
      <c r="T6246" s="5">
        <f>Table1[[#This Row],[Fuel Consumption (mmBtu)]]*Table1[[#This Row],[Emission Factor (kg CO2/ mmBtu)]]*10^3</f>
        <v>299791431633.86987</v>
      </c>
      <c r="U6246" s="3">
        <f>Table1[[#This Row],[Emissions (g CO2)]]/(Table1[[#This Row],[Generation (TWh)]]*10^9)</f>
        <v>682.20404999999982</v>
      </c>
    </row>
    <row r="6247" spans="1:21" x14ac:dyDescent="0.35">
      <c r="A6247" t="s">
        <v>1730</v>
      </c>
      <c r="B6247" t="s">
        <v>3239</v>
      </c>
      <c r="C6247" t="str">
        <f>SUBSTITUTE(Table1[[#This Row],[Fuel]],", ",",")</f>
        <v>fossil gas: natural gas</v>
      </c>
      <c r="D6247" t="s">
        <v>3239</v>
      </c>
      <c r="H6247" t="s">
        <v>3436</v>
      </c>
      <c r="I6247">
        <v>141</v>
      </c>
      <c r="J6247" t="s">
        <v>3450</v>
      </c>
      <c r="K6247">
        <v>2030</v>
      </c>
      <c r="L6247" t="s">
        <v>29</v>
      </c>
      <c r="M6247" t="s">
        <v>29</v>
      </c>
      <c r="N6247">
        <v>5.1897000000000002</v>
      </c>
      <c r="O6247">
        <v>8.2725659999999994</v>
      </c>
      <c r="P6247" t="s">
        <v>3561</v>
      </c>
      <c r="Q6247" s="3">
        <f>Table1[[#This Row],[Capacity (MW)]]*0.395*8760*10^-6</f>
        <v>0.48788819999999999</v>
      </c>
      <c r="R6247" s="3" cm="1">
        <f t="array" ref="R6247">AVERAGE(VLOOKUP(_xlfn.TEXTSPLIT(Table1[[#This Row],[Fuel (no space after comma)]], ","), FuelList_Final_EF!$A$2:$B$65, 2, FALSE))</f>
        <v>53.06</v>
      </c>
      <c r="S6247" s="3">
        <f>Table1[[#This Row],[Generation (TWh)]]*10^9*VLOOKUP(Table1[[#This Row],[Turbine/Engine Technology]],Technology_HR!$A$2:$B$11,2,FALSE)*10^-6</f>
        <v>5371649.0819999995</v>
      </c>
      <c r="T6247" s="5">
        <f>Table1[[#This Row],[Fuel Consumption (mmBtu)]]*Table1[[#This Row],[Emission Factor (kg CO2/ mmBtu)]]*10^3</f>
        <v>285019700290.91998</v>
      </c>
      <c r="U6247" s="3">
        <f>Table1[[#This Row],[Emissions (g CO2)]]/(Table1[[#This Row],[Generation (TWh)]]*10^9)</f>
        <v>584.19060000000002</v>
      </c>
    </row>
    <row r="6248" spans="1:21" x14ac:dyDescent="0.35">
      <c r="A6248" t="s">
        <v>1730</v>
      </c>
      <c r="B6248" t="s">
        <v>3239</v>
      </c>
      <c r="C6248" t="str">
        <f>SUBSTITUTE(Table1[[#This Row],[Fuel]],", ",",")</f>
        <v>fossil gas: natural gas</v>
      </c>
      <c r="D6248" t="s">
        <v>3239</v>
      </c>
      <c r="H6248" t="s">
        <v>3436</v>
      </c>
      <c r="I6248">
        <v>141</v>
      </c>
      <c r="J6248" t="s">
        <v>3450</v>
      </c>
      <c r="K6248">
        <v>2030</v>
      </c>
      <c r="L6248" t="s">
        <v>29</v>
      </c>
      <c r="M6248" t="s">
        <v>29</v>
      </c>
      <c r="N6248">
        <v>5.1897000000000002</v>
      </c>
      <c r="O6248">
        <v>8.2725659999999994</v>
      </c>
      <c r="P6248" t="s">
        <v>3561</v>
      </c>
      <c r="Q6248" s="3">
        <f>Table1[[#This Row],[Capacity (MW)]]*0.395*8760*10^-6</f>
        <v>0.48788819999999999</v>
      </c>
      <c r="R6248" s="3" cm="1">
        <f t="array" ref="R6248">AVERAGE(VLOOKUP(_xlfn.TEXTSPLIT(Table1[[#This Row],[Fuel (no space after comma)]], ","), FuelList_Final_EF!$A$2:$B$65, 2, FALSE))</f>
        <v>53.06</v>
      </c>
      <c r="S6248" s="3">
        <f>Table1[[#This Row],[Generation (TWh)]]*10^9*VLOOKUP(Table1[[#This Row],[Turbine/Engine Technology]],Technology_HR!$A$2:$B$11,2,FALSE)*10^-6</f>
        <v>5371649.0819999995</v>
      </c>
      <c r="T6248" s="5">
        <f>Table1[[#This Row],[Fuel Consumption (mmBtu)]]*Table1[[#This Row],[Emission Factor (kg CO2/ mmBtu)]]*10^3</f>
        <v>285019700290.91998</v>
      </c>
      <c r="U6248" s="3">
        <f>Table1[[#This Row],[Emissions (g CO2)]]/(Table1[[#This Row],[Generation (TWh)]]*10^9)</f>
        <v>584.19060000000002</v>
      </c>
    </row>
    <row r="6249" spans="1:21" x14ac:dyDescent="0.35">
      <c r="A6249" t="s">
        <v>1730</v>
      </c>
      <c r="B6249" t="s">
        <v>3239</v>
      </c>
      <c r="C6249" t="str">
        <f>SUBSTITUTE(Table1[[#This Row],[Fuel]],", ",",")</f>
        <v>fossil gas: natural gas</v>
      </c>
      <c r="D6249" t="s">
        <v>3239</v>
      </c>
      <c r="H6249" t="s">
        <v>3436</v>
      </c>
      <c r="I6249">
        <v>141</v>
      </c>
      <c r="J6249" t="s">
        <v>3450</v>
      </c>
      <c r="K6249">
        <v>2030</v>
      </c>
      <c r="L6249" t="s">
        <v>29</v>
      </c>
      <c r="M6249" t="s">
        <v>29</v>
      </c>
      <c r="N6249">
        <v>5.1897000000000002</v>
      </c>
      <c r="O6249">
        <v>8.2725659999999994</v>
      </c>
      <c r="P6249" t="s">
        <v>3561</v>
      </c>
      <c r="Q6249" s="3">
        <f>Table1[[#This Row],[Capacity (MW)]]*0.395*8760*10^-6</f>
        <v>0.48788819999999999</v>
      </c>
      <c r="R6249" s="3" cm="1">
        <f t="array" ref="R6249">AVERAGE(VLOOKUP(_xlfn.TEXTSPLIT(Table1[[#This Row],[Fuel (no space after comma)]], ","), FuelList_Final_EF!$A$2:$B$65, 2, FALSE))</f>
        <v>53.06</v>
      </c>
      <c r="S6249" s="3">
        <f>Table1[[#This Row],[Generation (TWh)]]*10^9*VLOOKUP(Table1[[#This Row],[Turbine/Engine Technology]],Technology_HR!$A$2:$B$11,2,FALSE)*10^-6</f>
        <v>5371649.0819999995</v>
      </c>
      <c r="T6249" s="5">
        <f>Table1[[#This Row],[Fuel Consumption (mmBtu)]]*Table1[[#This Row],[Emission Factor (kg CO2/ mmBtu)]]*10^3</f>
        <v>285019700290.91998</v>
      </c>
      <c r="U6249" s="3">
        <f>Table1[[#This Row],[Emissions (g CO2)]]/(Table1[[#This Row],[Generation (TWh)]]*10^9)</f>
        <v>584.19060000000002</v>
      </c>
    </row>
    <row r="6250" spans="1:21" x14ac:dyDescent="0.35">
      <c r="A6250" t="s">
        <v>1730</v>
      </c>
      <c r="B6250" t="s">
        <v>3239</v>
      </c>
      <c r="C6250" t="str">
        <f>SUBSTITUTE(Table1[[#This Row],[Fuel]],", ",",")</f>
        <v>fossil gas: natural gas</v>
      </c>
      <c r="D6250" t="s">
        <v>3239</v>
      </c>
      <c r="H6250" t="s">
        <v>3436</v>
      </c>
      <c r="I6250">
        <v>141</v>
      </c>
      <c r="J6250" t="s">
        <v>3450</v>
      </c>
      <c r="K6250">
        <v>2030</v>
      </c>
      <c r="L6250" t="s">
        <v>29</v>
      </c>
      <c r="M6250" t="s">
        <v>29</v>
      </c>
      <c r="N6250">
        <v>5.1897000000000002</v>
      </c>
      <c r="O6250">
        <v>8.2725659999999994</v>
      </c>
      <c r="P6250" t="s">
        <v>3561</v>
      </c>
      <c r="Q6250" s="3">
        <f>Table1[[#This Row],[Capacity (MW)]]*0.395*8760*10^-6</f>
        <v>0.48788819999999999</v>
      </c>
      <c r="R6250" s="3" cm="1">
        <f t="array" ref="R6250">AVERAGE(VLOOKUP(_xlfn.TEXTSPLIT(Table1[[#This Row],[Fuel (no space after comma)]], ","), FuelList_Final_EF!$A$2:$B$65, 2, FALSE))</f>
        <v>53.06</v>
      </c>
      <c r="S6250" s="3">
        <f>Table1[[#This Row],[Generation (TWh)]]*10^9*VLOOKUP(Table1[[#This Row],[Turbine/Engine Technology]],Technology_HR!$A$2:$B$11,2,FALSE)*10^-6</f>
        <v>5371649.0819999995</v>
      </c>
      <c r="T6250" s="5">
        <f>Table1[[#This Row],[Fuel Consumption (mmBtu)]]*Table1[[#This Row],[Emission Factor (kg CO2/ mmBtu)]]*10^3</f>
        <v>285019700290.91998</v>
      </c>
      <c r="U6250" s="3">
        <f>Table1[[#This Row],[Emissions (g CO2)]]/(Table1[[#This Row],[Generation (TWh)]]*10^9)</f>
        <v>584.19060000000002</v>
      </c>
    </row>
    <row r="6251" spans="1:21" x14ac:dyDescent="0.35">
      <c r="A6251" t="s">
        <v>1720</v>
      </c>
      <c r="B6251" t="s">
        <v>3239</v>
      </c>
      <c r="C6251" t="str">
        <f>SUBSTITUTE(Table1[[#This Row],[Fuel]],", ",",")</f>
        <v>fossil gas: natural gas</v>
      </c>
      <c r="D6251" t="s">
        <v>3239</v>
      </c>
      <c r="H6251" t="s">
        <v>3436</v>
      </c>
      <c r="I6251">
        <v>143</v>
      </c>
      <c r="J6251" t="s">
        <v>3445</v>
      </c>
      <c r="K6251">
        <v>2023</v>
      </c>
      <c r="L6251" t="s">
        <v>29</v>
      </c>
      <c r="M6251" t="s">
        <v>29</v>
      </c>
      <c r="N6251">
        <v>5.5413139999999999</v>
      </c>
      <c r="O6251">
        <v>5.9159090000000001</v>
      </c>
      <c r="P6251" t="s">
        <v>3561</v>
      </c>
      <c r="Q6251" s="3">
        <f>Table1[[#This Row],[Capacity (MW)]]*0.395*8760*10^-6</f>
        <v>0.49480859999999993</v>
      </c>
      <c r="R6251" s="3" cm="1">
        <f t="array" ref="R6251">AVERAGE(VLOOKUP(_xlfn.TEXTSPLIT(Table1[[#This Row],[Fuel (no space after comma)]], ","), FuelList_Final_EF!$A$2:$B$65, 2, FALSE))</f>
        <v>53.06</v>
      </c>
      <c r="S6251" s="3">
        <f>Table1[[#This Row],[Generation (TWh)]]*10^9*VLOOKUP(Table1[[#This Row],[Turbine/Engine Technology]],Technology_HR!$A$2:$B$11,2,FALSE)*10^-6</f>
        <v>5447842.6859999988</v>
      </c>
      <c r="T6251" s="5">
        <f>Table1[[#This Row],[Fuel Consumption (mmBtu)]]*Table1[[#This Row],[Emission Factor (kg CO2/ mmBtu)]]*10^3</f>
        <v>289062532919.15997</v>
      </c>
      <c r="U6251" s="3">
        <f>Table1[[#This Row],[Emissions (g CO2)]]/(Table1[[#This Row],[Generation (TWh)]]*10^9)</f>
        <v>584.19060000000002</v>
      </c>
    </row>
    <row r="6252" spans="1:21" x14ac:dyDescent="0.35">
      <c r="A6252" t="s">
        <v>1720</v>
      </c>
      <c r="B6252" t="s">
        <v>3239</v>
      </c>
      <c r="C6252" t="str">
        <f>SUBSTITUTE(Table1[[#This Row],[Fuel]],", ",",")</f>
        <v>fossil gas: natural gas</v>
      </c>
      <c r="D6252" t="s">
        <v>3239</v>
      </c>
      <c r="H6252" t="s">
        <v>3436</v>
      </c>
      <c r="I6252">
        <v>148.5</v>
      </c>
      <c r="J6252" t="s">
        <v>3450</v>
      </c>
      <c r="K6252" t="s">
        <v>29</v>
      </c>
      <c r="L6252" t="s">
        <v>29</v>
      </c>
      <c r="M6252" t="s">
        <v>29</v>
      </c>
      <c r="N6252">
        <v>5.5413139999999999</v>
      </c>
      <c r="O6252">
        <v>5.9159090000000001</v>
      </c>
      <c r="P6252" t="s">
        <v>3561</v>
      </c>
      <c r="Q6252" s="3">
        <f>Table1[[#This Row],[Capacity (MW)]]*0.395*8760*10^-6</f>
        <v>0.51383970000000001</v>
      </c>
      <c r="R6252" s="3" cm="1">
        <f t="array" ref="R6252">AVERAGE(VLOOKUP(_xlfn.TEXTSPLIT(Table1[[#This Row],[Fuel (no space after comma)]], ","), FuelList_Final_EF!$A$2:$B$65, 2, FALSE))</f>
        <v>53.06</v>
      </c>
      <c r="S6252" s="3">
        <f>Table1[[#This Row],[Generation (TWh)]]*10^9*VLOOKUP(Table1[[#This Row],[Turbine/Engine Technology]],Technology_HR!$A$2:$B$11,2,FALSE)*10^-6</f>
        <v>5657375.0970000001</v>
      </c>
      <c r="T6252" s="5">
        <f>Table1[[#This Row],[Fuel Consumption (mmBtu)]]*Table1[[#This Row],[Emission Factor (kg CO2/ mmBtu)]]*10^3</f>
        <v>300180322646.82001</v>
      </c>
      <c r="U6252" s="3">
        <f>Table1[[#This Row],[Emissions (g CO2)]]/(Table1[[#This Row],[Generation (TWh)]]*10^9)</f>
        <v>584.19060000000002</v>
      </c>
    </row>
    <row r="6253" spans="1:21" x14ac:dyDescent="0.35">
      <c r="A6253" t="s">
        <v>1720</v>
      </c>
      <c r="B6253" t="s">
        <v>3239</v>
      </c>
      <c r="C6253" t="str">
        <f>SUBSTITUTE(Table1[[#This Row],[Fuel]],", ",",")</f>
        <v>fossil gas: natural gas</v>
      </c>
      <c r="D6253" t="s">
        <v>3239</v>
      </c>
      <c r="H6253" t="s">
        <v>3436</v>
      </c>
      <c r="I6253">
        <v>148.5</v>
      </c>
      <c r="J6253" t="s">
        <v>3450</v>
      </c>
      <c r="K6253" t="s">
        <v>29</v>
      </c>
      <c r="L6253" t="s">
        <v>29</v>
      </c>
      <c r="M6253" t="s">
        <v>29</v>
      </c>
      <c r="N6253">
        <v>5.5413139999999999</v>
      </c>
      <c r="O6253">
        <v>5.9159090000000001</v>
      </c>
      <c r="P6253" t="s">
        <v>3561</v>
      </c>
      <c r="Q6253" s="3">
        <f>Table1[[#This Row],[Capacity (MW)]]*0.395*8760*10^-6</f>
        <v>0.51383970000000001</v>
      </c>
      <c r="R6253" s="3" cm="1">
        <f t="array" ref="R6253">AVERAGE(VLOOKUP(_xlfn.TEXTSPLIT(Table1[[#This Row],[Fuel (no space after comma)]], ","), FuelList_Final_EF!$A$2:$B$65, 2, FALSE))</f>
        <v>53.06</v>
      </c>
      <c r="S6253" s="3">
        <f>Table1[[#This Row],[Generation (TWh)]]*10^9*VLOOKUP(Table1[[#This Row],[Turbine/Engine Technology]],Technology_HR!$A$2:$B$11,2,FALSE)*10^-6</f>
        <v>5657375.0970000001</v>
      </c>
      <c r="T6253" s="5">
        <f>Table1[[#This Row],[Fuel Consumption (mmBtu)]]*Table1[[#This Row],[Emission Factor (kg CO2/ mmBtu)]]*10^3</f>
        <v>300180322646.82001</v>
      </c>
      <c r="U6253" s="3">
        <f>Table1[[#This Row],[Emissions (g CO2)]]/(Table1[[#This Row],[Generation (TWh)]]*10^9)</f>
        <v>584.19060000000002</v>
      </c>
    </row>
    <row r="6254" spans="1:21" x14ac:dyDescent="0.35">
      <c r="A6254" t="s">
        <v>1720</v>
      </c>
      <c r="B6254" t="s">
        <v>3239</v>
      </c>
      <c r="C6254" t="str">
        <f>SUBSTITUTE(Table1[[#This Row],[Fuel]],", ",",")</f>
        <v>fossil gas: natural gas</v>
      </c>
      <c r="D6254" t="s">
        <v>3239</v>
      </c>
      <c r="H6254" t="s">
        <v>3436</v>
      </c>
      <c r="I6254">
        <v>148.5</v>
      </c>
      <c r="J6254" t="s">
        <v>3450</v>
      </c>
      <c r="K6254" t="s">
        <v>29</v>
      </c>
      <c r="L6254" t="s">
        <v>29</v>
      </c>
      <c r="M6254" t="s">
        <v>29</v>
      </c>
      <c r="N6254">
        <v>5.5413139999999999</v>
      </c>
      <c r="O6254">
        <v>5.9159090000000001</v>
      </c>
      <c r="P6254" t="s">
        <v>3561</v>
      </c>
      <c r="Q6254" s="3">
        <f>Table1[[#This Row],[Capacity (MW)]]*0.395*8760*10^-6</f>
        <v>0.51383970000000001</v>
      </c>
      <c r="R6254" s="3" cm="1">
        <f t="array" ref="R6254">AVERAGE(VLOOKUP(_xlfn.TEXTSPLIT(Table1[[#This Row],[Fuel (no space after comma)]], ","), FuelList_Final_EF!$A$2:$B$65, 2, FALSE))</f>
        <v>53.06</v>
      </c>
      <c r="S6254" s="3">
        <f>Table1[[#This Row],[Generation (TWh)]]*10^9*VLOOKUP(Table1[[#This Row],[Turbine/Engine Technology]],Technology_HR!$A$2:$B$11,2,FALSE)*10^-6</f>
        <v>5657375.0970000001</v>
      </c>
      <c r="T6254" s="5">
        <f>Table1[[#This Row],[Fuel Consumption (mmBtu)]]*Table1[[#This Row],[Emission Factor (kg CO2/ mmBtu)]]*10^3</f>
        <v>300180322646.82001</v>
      </c>
      <c r="U6254" s="3">
        <f>Table1[[#This Row],[Emissions (g CO2)]]/(Table1[[#This Row],[Generation (TWh)]]*10^9)</f>
        <v>584.19060000000002</v>
      </c>
    </row>
    <row r="6255" spans="1:21" x14ac:dyDescent="0.35">
      <c r="A6255" t="s">
        <v>1720</v>
      </c>
      <c r="B6255" t="s">
        <v>3239</v>
      </c>
      <c r="C6255" t="str">
        <f>SUBSTITUTE(Table1[[#This Row],[Fuel]],", ",",")</f>
        <v>fossil gas: natural gas</v>
      </c>
      <c r="D6255" t="s">
        <v>3239</v>
      </c>
      <c r="H6255" t="s">
        <v>3436</v>
      </c>
      <c r="I6255">
        <v>148.5</v>
      </c>
      <c r="J6255" t="s">
        <v>3450</v>
      </c>
      <c r="K6255" t="s">
        <v>29</v>
      </c>
      <c r="L6255" t="s">
        <v>29</v>
      </c>
      <c r="M6255" t="s">
        <v>29</v>
      </c>
      <c r="N6255">
        <v>5.5413139999999999</v>
      </c>
      <c r="O6255">
        <v>5.9159090000000001</v>
      </c>
      <c r="P6255" t="s">
        <v>3561</v>
      </c>
      <c r="Q6255" s="3">
        <f>Table1[[#This Row],[Capacity (MW)]]*0.395*8760*10^-6</f>
        <v>0.51383970000000001</v>
      </c>
      <c r="R6255" s="3" cm="1">
        <f t="array" ref="R6255">AVERAGE(VLOOKUP(_xlfn.TEXTSPLIT(Table1[[#This Row],[Fuel (no space after comma)]], ","), FuelList_Final_EF!$A$2:$B$65, 2, FALSE))</f>
        <v>53.06</v>
      </c>
      <c r="S6255" s="3">
        <f>Table1[[#This Row],[Generation (TWh)]]*10^9*VLOOKUP(Table1[[#This Row],[Turbine/Engine Technology]],Technology_HR!$A$2:$B$11,2,FALSE)*10^-6</f>
        <v>5657375.0970000001</v>
      </c>
      <c r="T6255" s="5">
        <f>Table1[[#This Row],[Fuel Consumption (mmBtu)]]*Table1[[#This Row],[Emission Factor (kg CO2/ mmBtu)]]*10^3</f>
        <v>300180322646.82001</v>
      </c>
      <c r="U6255" s="3">
        <f>Table1[[#This Row],[Emissions (g CO2)]]/(Table1[[#This Row],[Generation (TWh)]]*10^9)</f>
        <v>584.19060000000002</v>
      </c>
    </row>
    <row r="6256" spans="1:21" x14ac:dyDescent="0.35">
      <c r="A6256" t="s">
        <v>1731</v>
      </c>
      <c r="B6256" t="s">
        <v>3239</v>
      </c>
      <c r="C6256" t="str">
        <f>SUBSTITUTE(Table1[[#This Row],[Fuel]],", ",",")</f>
        <v>fossil gas: natural gas</v>
      </c>
      <c r="D6256" t="s">
        <v>3239</v>
      </c>
      <c r="H6256" t="s">
        <v>3436</v>
      </c>
      <c r="I6256">
        <v>126.9</v>
      </c>
      <c r="J6256" t="s">
        <v>3449</v>
      </c>
      <c r="K6256">
        <v>2025</v>
      </c>
      <c r="L6256" t="s">
        <v>29</v>
      </c>
      <c r="M6256" t="s">
        <v>29</v>
      </c>
      <c r="N6256">
        <v>5.5655809999999999</v>
      </c>
      <c r="O6256">
        <v>6.7383069999999998</v>
      </c>
      <c r="P6256" t="s">
        <v>3561</v>
      </c>
      <c r="Q6256" s="3">
        <f>Table1[[#This Row],[Capacity (MW)]]*0.395*8760*10^-6</f>
        <v>0.43909937999999998</v>
      </c>
      <c r="R6256" s="3" cm="1">
        <f t="array" ref="R6256">AVERAGE(VLOOKUP(_xlfn.TEXTSPLIT(Table1[[#This Row],[Fuel (no space after comma)]], ","), FuelList_Final_EF!$A$2:$B$65, 2, FALSE))</f>
        <v>53.06</v>
      </c>
      <c r="S6256" s="3">
        <f>Table1[[#This Row],[Generation (TWh)]]*10^9*VLOOKUP(Table1[[#This Row],[Turbine/Engine Technology]],Technology_HR!$A$2:$B$11,2,FALSE)*10^-6</f>
        <v>4834484.1738</v>
      </c>
      <c r="T6256" s="5">
        <f>Table1[[#This Row],[Fuel Consumption (mmBtu)]]*Table1[[#This Row],[Emission Factor (kg CO2/ mmBtu)]]*10^3</f>
        <v>256517730261.828</v>
      </c>
      <c r="U6256" s="3">
        <f>Table1[[#This Row],[Emissions (g CO2)]]/(Table1[[#This Row],[Generation (TWh)]]*10^9)</f>
        <v>584.19060000000002</v>
      </c>
    </row>
    <row r="6257" spans="1:21" x14ac:dyDescent="0.35">
      <c r="A6257" t="s">
        <v>1731</v>
      </c>
      <c r="B6257" t="s">
        <v>3239</v>
      </c>
      <c r="C6257" t="str">
        <f>SUBSTITUTE(Table1[[#This Row],[Fuel]],", ",",")</f>
        <v>fossil gas: natural gas</v>
      </c>
      <c r="D6257" t="s">
        <v>3239</v>
      </c>
      <c r="H6257" t="s">
        <v>3436</v>
      </c>
      <c r="I6257">
        <v>126.9</v>
      </c>
      <c r="J6257" t="s">
        <v>3449</v>
      </c>
      <c r="K6257">
        <v>2025</v>
      </c>
      <c r="L6257" t="s">
        <v>29</v>
      </c>
      <c r="M6257" t="s">
        <v>29</v>
      </c>
      <c r="N6257">
        <v>5.5655809999999999</v>
      </c>
      <c r="O6257">
        <v>6.7383069999999998</v>
      </c>
      <c r="P6257" t="s">
        <v>3561</v>
      </c>
      <c r="Q6257" s="3">
        <f>Table1[[#This Row],[Capacity (MW)]]*0.395*8760*10^-6</f>
        <v>0.43909937999999998</v>
      </c>
      <c r="R6257" s="3" cm="1">
        <f t="array" ref="R6257">AVERAGE(VLOOKUP(_xlfn.TEXTSPLIT(Table1[[#This Row],[Fuel (no space after comma)]], ","), FuelList_Final_EF!$A$2:$B$65, 2, FALSE))</f>
        <v>53.06</v>
      </c>
      <c r="S6257" s="3">
        <f>Table1[[#This Row],[Generation (TWh)]]*10^9*VLOOKUP(Table1[[#This Row],[Turbine/Engine Technology]],Technology_HR!$A$2:$B$11,2,FALSE)*10^-6</f>
        <v>4834484.1738</v>
      </c>
      <c r="T6257" s="5">
        <f>Table1[[#This Row],[Fuel Consumption (mmBtu)]]*Table1[[#This Row],[Emission Factor (kg CO2/ mmBtu)]]*10^3</f>
        <v>256517730261.828</v>
      </c>
      <c r="U6257" s="3">
        <f>Table1[[#This Row],[Emissions (g CO2)]]/(Table1[[#This Row],[Generation (TWh)]]*10^9)</f>
        <v>584.19060000000002</v>
      </c>
    </row>
    <row r="6258" spans="1:21" x14ac:dyDescent="0.35">
      <c r="A6258" t="s">
        <v>1731</v>
      </c>
      <c r="B6258" t="s">
        <v>3239</v>
      </c>
      <c r="C6258" t="str">
        <f>SUBSTITUTE(Table1[[#This Row],[Fuel]],", ",",")</f>
        <v>fossil gas: natural gas</v>
      </c>
      <c r="D6258" t="s">
        <v>3239</v>
      </c>
      <c r="H6258" t="s">
        <v>3436</v>
      </c>
      <c r="I6258">
        <v>126.9</v>
      </c>
      <c r="J6258" t="s">
        <v>3449</v>
      </c>
      <c r="K6258">
        <v>2025</v>
      </c>
      <c r="L6258" t="s">
        <v>29</v>
      </c>
      <c r="M6258" t="s">
        <v>29</v>
      </c>
      <c r="N6258">
        <v>5.5655809999999999</v>
      </c>
      <c r="O6258">
        <v>6.7383069999999998</v>
      </c>
      <c r="P6258" t="s">
        <v>3561</v>
      </c>
      <c r="Q6258" s="3">
        <f>Table1[[#This Row],[Capacity (MW)]]*0.395*8760*10^-6</f>
        <v>0.43909937999999998</v>
      </c>
      <c r="R6258" s="3" cm="1">
        <f t="array" ref="R6258">AVERAGE(VLOOKUP(_xlfn.TEXTSPLIT(Table1[[#This Row],[Fuel (no space after comma)]], ","), FuelList_Final_EF!$A$2:$B$65, 2, FALSE))</f>
        <v>53.06</v>
      </c>
      <c r="S6258" s="3">
        <f>Table1[[#This Row],[Generation (TWh)]]*10^9*VLOOKUP(Table1[[#This Row],[Turbine/Engine Technology]],Technology_HR!$A$2:$B$11,2,FALSE)*10^-6</f>
        <v>4834484.1738</v>
      </c>
      <c r="T6258" s="5">
        <f>Table1[[#This Row],[Fuel Consumption (mmBtu)]]*Table1[[#This Row],[Emission Factor (kg CO2/ mmBtu)]]*10^3</f>
        <v>256517730261.828</v>
      </c>
      <c r="U6258" s="3">
        <f>Table1[[#This Row],[Emissions (g CO2)]]/(Table1[[#This Row],[Generation (TWh)]]*10^9)</f>
        <v>584.19060000000002</v>
      </c>
    </row>
    <row r="6259" spans="1:21" x14ac:dyDescent="0.35">
      <c r="A6259" t="s">
        <v>1731</v>
      </c>
      <c r="B6259" t="s">
        <v>3249</v>
      </c>
      <c r="C6259" t="str">
        <f>SUBSTITUTE(Table1[[#This Row],[Fuel]],", ",",")</f>
        <v>fossil gas: waste heat from natural gas</v>
      </c>
      <c r="D6259" t="s">
        <v>3249</v>
      </c>
      <c r="H6259" t="s">
        <v>3440</v>
      </c>
      <c r="I6259">
        <v>127</v>
      </c>
      <c r="J6259" t="s">
        <v>3450</v>
      </c>
      <c r="K6259">
        <v>2030</v>
      </c>
      <c r="L6259" t="s">
        <v>29</v>
      </c>
      <c r="M6259" t="s">
        <v>29</v>
      </c>
      <c r="N6259">
        <v>5.5655809999999999</v>
      </c>
      <c r="O6259">
        <v>6.7383069999999998</v>
      </c>
      <c r="P6259" t="s">
        <v>3561</v>
      </c>
      <c r="Q6259" s="3">
        <f>Table1[[#This Row],[Capacity (MW)]]*0.395*8760*10^-6</f>
        <v>0.43944539999999993</v>
      </c>
      <c r="R6259" s="3" cm="1">
        <f t="array" ref="R6259">AVERAGE(VLOOKUP(_xlfn.TEXTSPLIT(Table1[[#This Row],[Fuel (no space after comma)]], ","), FuelList_Final_EF!$A$2:$B$65, 2, FALSE))</f>
        <v>66.33</v>
      </c>
      <c r="S6259" s="3">
        <f>Table1[[#This Row],[Generation (TWh)]]*10^9*VLOOKUP(Table1[[#This Row],[Turbine/Engine Technology]],Technology_HR!$A$2:$B$11,2,FALSE)*10^-6</f>
        <v>4519695.9389999984</v>
      </c>
      <c r="T6259" s="5">
        <f>Table1[[#This Row],[Fuel Consumption (mmBtu)]]*Table1[[#This Row],[Emission Factor (kg CO2/ mmBtu)]]*10^3</f>
        <v>299791431633.86987</v>
      </c>
      <c r="U6259" s="3">
        <f>Table1[[#This Row],[Emissions (g CO2)]]/(Table1[[#This Row],[Generation (TWh)]]*10^9)</f>
        <v>682.20404999999982</v>
      </c>
    </row>
    <row r="6260" spans="1:21" x14ac:dyDescent="0.35">
      <c r="A6260" t="s">
        <v>1732</v>
      </c>
      <c r="B6260" t="s">
        <v>3239</v>
      </c>
      <c r="C6260" t="str">
        <f>SUBSTITUTE(Table1[[#This Row],[Fuel]],", ",",")</f>
        <v>fossil gas: natural gas</v>
      </c>
      <c r="D6260" t="s">
        <v>3239</v>
      </c>
      <c r="H6260" t="s">
        <v>3440</v>
      </c>
      <c r="I6260">
        <v>220</v>
      </c>
      <c r="J6260" t="s">
        <v>3446</v>
      </c>
      <c r="K6260">
        <v>1985</v>
      </c>
      <c r="L6260" t="s">
        <v>29</v>
      </c>
      <c r="M6260" t="s">
        <v>29</v>
      </c>
      <c r="N6260">
        <v>6.5637129999999999</v>
      </c>
      <c r="O6260">
        <v>3.6150820000000001</v>
      </c>
      <c r="P6260" t="s">
        <v>3561</v>
      </c>
      <c r="Q6260" s="3">
        <f>Table1[[#This Row],[Capacity (MW)]]*0.395*8760*10^-6</f>
        <v>0.76124399999999992</v>
      </c>
      <c r="R6260" s="3" cm="1">
        <f t="array" ref="R6260">AVERAGE(VLOOKUP(_xlfn.TEXTSPLIT(Table1[[#This Row],[Fuel (no space after comma)]], ","), FuelList_Final_EF!$A$2:$B$65, 2, FALSE))</f>
        <v>53.06</v>
      </c>
      <c r="S6260" s="3">
        <f>Table1[[#This Row],[Generation (TWh)]]*10^9*VLOOKUP(Table1[[#This Row],[Turbine/Engine Technology]],Technology_HR!$A$2:$B$11,2,FALSE)*10^-6</f>
        <v>7829394.5399999991</v>
      </c>
      <c r="T6260" s="5">
        <f>Table1[[#This Row],[Fuel Consumption (mmBtu)]]*Table1[[#This Row],[Emission Factor (kg CO2/ mmBtu)]]*10^3</f>
        <v>415427674292.39996</v>
      </c>
      <c r="U6260" s="3">
        <f>Table1[[#This Row],[Emissions (g CO2)]]/(Table1[[#This Row],[Generation (TWh)]]*10^9)</f>
        <v>545.72210000000007</v>
      </c>
    </row>
    <row r="6261" spans="1:21" x14ac:dyDescent="0.35">
      <c r="A6261" t="s">
        <v>1732</v>
      </c>
      <c r="B6261" t="s">
        <v>3239</v>
      </c>
      <c r="C6261" t="str">
        <f>SUBSTITUTE(Table1[[#This Row],[Fuel]],", ",",")</f>
        <v>fossil gas: natural gas</v>
      </c>
      <c r="D6261" t="s">
        <v>3239</v>
      </c>
      <c r="H6261" t="s">
        <v>3440</v>
      </c>
      <c r="I6261">
        <v>220</v>
      </c>
      <c r="J6261" t="s">
        <v>3446</v>
      </c>
      <c r="K6261">
        <v>1985</v>
      </c>
      <c r="L6261" t="s">
        <v>29</v>
      </c>
      <c r="M6261" t="s">
        <v>29</v>
      </c>
      <c r="N6261">
        <v>6.5637129999999999</v>
      </c>
      <c r="O6261">
        <v>3.6150820000000001</v>
      </c>
      <c r="P6261" t="s">
        <v>3561</v>
      </c>
      <c r="Q6261" s="3">
        <f>Table1[[#This Row],[Capacity (MW)]]*0.395*8760*10^-6</f>
        <v>0.76124399999999992</v>
      </c>
      <c r="R6261" s="3" cm="1">
        <f t="array" ref="R6261">AVERAGE(VLOOKUP(_xlfn.TEXTSPLIT(Table1[[#This Row],[Fuel (no space after comma)]], ","), FuelList_Final_EF!$A$2:$B$65, 2, FALSE))</f>
        <v>53.06</v>
      </c>
      <c r="S6261" s="3">
        <f>Table1[[#This Row],[Generation (TWh)]]*10^9*VLOOKUP(Table1[[#This Row],[Turbine/Engine Technology]],Technology_HR!$A$2:$B$11,2,FALSE)*10^-6</f>
        <v>7829394.5399999991</v>
      </c>
      <c r="T6261" s="5">
        <f>Table1[[#This Row],[Fuel Consumption (mmBtu)]]*Table1[[#This Row],[Emission Factor (kg CO2/ mmBtu)]]*10^3</f>
        <v>415427674292.39996</v>
      </c>
      <c r="U6261" s="3">
        <f>Table1[[#This Row],[Emissions (g CO2)]]/(Table1[[#This Row],[Generation (TWh)]]*10^9)</f>
        <v>545.72210000000007</v>
      </c>
    </row>
    <row r="6262" spans="1:21" x14ac:dyDescent="0.35">
      <c r="A6262" t="s">
        <v>1732</v>
      </c>
      <c r="B6262" t="s">
        <v>3239</v>
      </c>
      <c r="C6262" t="str">
        <f>SUBSTITUTE(Table1[[#This Row],[Fuel]],", ",",")</f>
        <v>fossil gas: natural gas</v>
      </c>
      <c r="D6262" t="s">
        <v>3239</v>
      </c>
      <c r="H6262" t="s">
        <v>3440</v>
      </c>
      <c r="I6262">
        <v>220</v>
      </c>
      <c r="J6262" t="s">
        <v>3446</v>
      </c>
      <c r="K6262">
        <v>1985</v>
      </c>
      <c r="L6262" t="s">
        <v>29</v>
      </c>
      <c r="M6262" t="s">
        <v>29</v>
      </c>
      <c r="N6262">
        <v>6.5637129999999999</v>
      </c>
      <c r="O6262">
        <v>3.6150820000000001</v>
      </c>
      <c r="P6262" t="s">
        <v>3561</v>
      </c>
      <c r="Q6262" s="3">
        <f>Table1[[#This Row],[Capacity (MW)]]*0.395*8760*10^-6</f>
        <v>0.76124399999999992</v>
      </c>
      <c r="R6262" s="3" cm="1">
        <f t="array" ref="R6262">AVERAGE(VLOOKUP(_xlfn.TEXTSPLIT(Table1[[#This Row],[Fuel (no space after comma)]], ","), FuelList_Final_EF!$A$2:$B$65, 2, FALSE))</f>
        <v>53.06</v>
      </c>
      <c r="S6262" s="3">
        <f>Table1[[#This Row],[Generation (TWh)]]*10^9*VLOOKUP(Table1[[#This Row],[Turbine/Engine Technology]],Technology_HR!$A$2:$B$11,2,FALSE)*10^-6</f>
        <v>7829394.5399999991</v>
      </c>
      <c r="T6262" s="5">
        <f>Table1[[#This Row],[Fuel Consumption (mmBtu)]]*Table1[[#This Row],[Emission Factor (kg CO2/ mmBtu)]]*10^3</f>
        <v>415427674292.39996</v>
      </c>
      <c r="U6262" s="3">
        <f>Table1[[#This Row],[Emissions (g CO2)]]/(Table1[[#This Row],[Generation (TWh)]]*10^9)</f>
        <v>545.72210000000007</v>
      </c>
    </row>
    <row r="6263" spans="1:21" x14ac:dyDescent="0.35">
      <c r="A6263" t="s">
        <v>1732</v>
      </c>
      <c r="B6263" t="s">
        <v>3239</v>
      </c>
      <c r="C6263" t="str">
        <f>SUBSTITUTE(Table1[[#This Row],[Fuel]],", ",",")</f>
        <v>fossil gas: natural gas</v>
      </c>
      <c r="D6263" t="s">
        <v>3239</v>
      </c>
      <c r="H6263" t="s">
        <v>3440</v>
      </c>
      <c r="I6263">
        <v>220</v>
      </c>
      <c r="J6263" t="s">
        <v>3446</v>
      </c>
      <c r="K6263">
        <v>1985</v>
      </c>
      <c r="L6263" t="s">
        <v>29</v>
      </c>
      <c r="M6263" t="s">
        <v>29</v>
      </c>
      <c r="N6263">
        <v>6.5637129999999999</v>
      </c>
      <c r="O6263">
        <v>3.6150820000000001</v>
      </c>
      <c r="P6263" t="s">
        <v>3561</v>
      </c>
      <c r="Q6263" s="3">
        <f>Table1[[#This Row],[Capacity (MW)]]*0.395*8760*10^-6</f>
        <v>0.76124399999999992</v>
      </c>
      <c r="R6263" s="3" cm="1">
        <f t="array" ref="R6263">AVERAGE(VLOOKUP(_xlfn.TEXTSPLIT(Table1[[#This Row],[Fuel (no space after comma)]], ","), FuelList_Final_EF!$A$2:$B$65, 2, FALSE))</f>
        <v>53.06</v>
      </c>
      <c r="S6263" s="3">
        <f>Table1[[#This Row],[Generation (TWh)]]*10^9*VLOOKUP(Table1[[#This Row],[Turbine/Engine Technology]],Technology_HR!$A$2:$B$11,2,FALSE)*10^-6</f>
        <v>7829394.5399999991</v>
      </c>
      <c r="T6263" s="5">
        <f>Table1[[#This Row],[Fuel Consumption (mmBtu)]]*Table1[[#This Row],[Emission Factor (kg CO2/ mmBtu)]]*10^3</f>
        <v>415427674292.39996</v>
      </c>
      <c r="U6263" s="3">
        <f>Table1[[#This Row],[Emissions (g CO2)]]/(Table1[[#This Row],[Generation (TWh)]]*10^9)</f>
        <v>545.72210000000007</v>
      </c>
    </row>
    <row r="6264" spans="1:21" x14ac:dyDescent="0.35">
      <c r="A6264" t="s">
        <v>1732</v>
      </c>
      <c r="B6264" t="s">
        <v>3239</v>
      </c>
      <c r="C6264" t="str">
        <f>SUBSTITUTE(Table1[[#This Row],[Fuel]],", ",",")</f>
        <v>fossil gas: natural gas</v>
      </c>
      <c r="D6264" t="s">
        <v>3239</v>
      </c>
      <c r="H6264" t="s">
        <v>3440</v>
      </c>
      <c r="I6264">
        <v>220</v>
      </c>
      <c r="J6264" t="s">
        <v>3446</v>
      </c>
      <c r="K6264">
        <v>1985</v>
      </c>
      <c r="L6264" t="s">
        <v>29</v>
      </c>
      <c r="M6264" t="s">
        <v>29</v>
      </c>
      <c r="N6264">
        <v>6.5637129999999999</v>
      </c>
      <c r="O6264">
        <v>3.6150820000000001</v>
      </c>
      <c r="P6264" t="s">
        <v>3561</v>
      </c>
      <c r="Q6264" s="3">
        <f>Table1[[#This Row],[Capacity (MW)]]*0.395*8760*10^-6</f>
        <v>0.76124399999999992</v>
      </c>
      <c r="R6264" s="3" cm="1">
        <f t="array" ref="R6264">AVERAGE(VLOOKUP(_xlfn.TEXTSPLIT(Table1[[#This Row],[Fuel (no space after comma)]], ","), FuelList_Final_EF!$A$2:$B$65, 2, FALSE))</f>
        <v>53.06</v>
      </c>
      <c r="S6264" s="3">
        <f>Table1[[#This Row],[Generation (TWh)]]*10^9*VLOOKUP(Table1[[#This Row],[Turbine/Engine Technology]],Technology_HR!$A$2:$B$11,2,FALSE)*10^-6</f>
        <v>7829394.5399999991</v>
      </c>
      <c r="T6264" s="5">
        <f>Table1[[#This Row],[Fuel Consumption (mmBtu)]]*Table1[[#This Row],[Emission Factor (kg CO2/ mmBtu)]]*10^3</f>
        <v>415427674292.39996</v>
      </c>
      <c r="U6264" s="3">
        <f>Table1[[#This Row],[Emissions (g CO2)]]/(Table1[[#This Row],[Generation (TWh)]]*10^9)</f>
        <v>545.72210000000007</v>
      </c>
    </row>
    <row r="6265" spans="1:21" x14ac:dyDescent="0.35">
      <c r="A6265" t="s">
        <v>1732</v>
      </c>
      <c r="B6265" t="s">
        <v>3239</v>
      </c>
      <c r="C6265" t="str">
        <f>SUBSTITUTE(Table1[[#This Row],[Fuel]],", ",",")</f>
        <v>fossil gas: natural gas</v>
      </c>
      <c r="D6265" t="s">
        <v>3239</v>
      </c>
      <c r="H6265" t="s">
        <v>3440</v>
      </c>
      <c r="I6265">
        <v>220</v>
      </c>
      <c r="J6265" t="s">
        <v>3446</v>
      </c>
      <c r="K6265">
        <v>1985</v>
      </c>
      <c r="L6265" t="s">
        <v>29</v>
      </c>
      <c r="M6265" t="s">
        <v>29</v>
      </c>
      <c r="N6265">
        <v>6.5637129999999999</v>
      </c>
      <c r="O6265">
        <v>3.6150820000000001</v>
      </c>
      <c r="P6265" t="s">
        <v>3561</v>
      </c>
      <c r="Q6265" s="3">
        <f>Table1[[#This Row],[Capacity (MW)]]*0.395*8760*10^-6</f>
        <v>0.76124399999999992</v>
      </c>
      <c r="R6265" s="3" cm="1">
        <f t="array" ref="R6265">AVERAGE(VLOOKUP(_xlfn.TEXTSPLIT(Table1[[#This Row],[Fuel (no space after comma)]], ","), FuelList_Final_EF!$A$2:$B$65, 2, FALSE))</f>
        <v>53.06</v>
      </c>
      <c r="S6265" s="3">
        <f>Table1[[#This Row],[Generation (TWh)]]*10^9*VLOOKUP(Table1[[#This Row],[Turbine/Engine Technology]],Technology_HR!$A$2:$B$11,2,FALSE)*10^-6</f>
        <v>7829394.5399999991</v>
      </c>
      <c r="T6265" s="5">
        <f>Table1[[#This Row],[Fuel Consumption (mmBtu)]]*Table1[[#This Row],[Emission Factor (kg CO2/ mmBtu)]]*10^3</f>
        <v>415427674292.39996</v>
      </c>
      <c r="U6265" s="3">
        <f>Table1[[#This Row],[Emissions (g CO2)]]/(Table1[[#This Row],[Generation (TWh)]]*10^9)</f>
        <v>545.72210000000007</v>
      </c>
    </row>
    <row r="6266" spans="1:21" x14ac:dyDescent="0.35">
      <c r="A6266" t="s">
        <v>1732</v>
      </c>
      <c r="B6266" t="s">
        <v>3242</v>
      </c>
      <c r="C6266" t="str">
        <f>SUBSTITUTE(Table1[[#This Row],[Fuel]],", ",",")</f>
        <v>fossil gas: lng</v>
      </c>
      <c r="D6266" t="s">
        <v>3242</v>
      </c>
      <c r="H6266" t="s">
        <v>3436</v>
      </c>
      <c r="I6266">
        <v>1800</v>
      </c>
      <c r="J6266" t="s">
        <v>3450</v>
      </c>
      <c r="K6266">
        <v>2025</v>
      </c>
      <c r="L6266" t="s">
        <v>29</v>
      </c>
      <c r="M6266" t="s">
        <v>29</v>
      </c>
      <c r="N6266">
        <v>6.5637129999999999</v>
      </c>
      <c r="O6266">
        <v>3.6150820000000001</v>
      </c>
      <c r="P6266" t="s">
        <v>3561</v>
      </c>
      <c r="Q6266" s="3">
        <f>Table1[[#This Row],[Capacity (MW)]]*0.395*8760*10^-6</f>
        <v>6.2283599999999995</v>
      </c>
      <c r="R6266" s="3" cm="1">
        <f t="array" ref="R6266">AVERAGE(VLOOKUP(_xlfn.TEXTSPLIT(Table1[[#This Row],[Fuel (no space after comma)]], ","), FuelList_Final_EF!$A$2:$B$65, 2, FALSE))</f>
        <v>67.685819715340017</v>
      </c>
      <c r="S6266" s="3">
        <f>Table1[[#This Row],[Generation (TWh)]]*10^9*VLOOKUP(Table1[[#This Row],[Turbine/Engine Technology]],Technology_HR!$A$2:$B$11,2,FALSE)*10^-6</f>
        <v>68574243.599999994</v>
      </c>
      <c r="T6266" s="5">
        <f>Table1[[#This Row],[Fuel Consumption (mmBtu)]]*Table1[[#This Row],[Emission Factor (kg CO2/ mmBtu)]]*10^3</f>
        <v>4641503889425.4082</v>
      </c>
      <c r="U6266" s="3">
        <f>Table1[[#This Row],[Emissions (g CO2)]]/(Table1[[#This Row],[Generation (TWh)]]*10^9)</f>
        <v>745.22087506589355</v>
      </c>
    </row>
    <row r="6267" spans="1:21" x14ac:dyDescent="0.35">
      <c r="A6267" t="s">
        <v>1733</v>
      </c>
      <c r="B6267" t="s">
        <v>3239</v>
      </c>
      <c r="C6267" t="str">
        <f>SUBSTITUTE(Table1[[#This Row],[Fuel]],", ",",")</f>
        <v>fossil gas: natural gas</v>
      </c>
      <c r="D6267" t="s">
        <v>3239</v>
      </c>
      <c r="H6267" t="s">
        <v>3438</v>
      </c>
      <c r="I6267">
        <v>200</v>
      </c>
      <c r="J6267" t="s">
        <v>3452</v>
      </c>
      <c r="K6267" t="s">
        <v>29</v>
      </c>
      <c r="L6267" t="s">
        <v>29</v>
      </c>
      <c r="M6267" t="s">
        <v>29</v>
      </c>
      <c r="N6267">
        <v>5.5176920000000003</v>
      </c>
      <c r="O6267">
        <v>5.9038529999999998</v>
      </c>
      <c r="P6267" t="s">
        <v>3561</v>
      </c>
      <c r="Q6267" s="3">
        <f>Table1[[#This Row],[Capacity (MW)]]*0.395*8760*10^-6</f>
        <v>0.69203999999999999</v>
      </c>
      <c r="R6267" s="3" cm="1">
        <f t="array" ref="R6267">AVERAGE(VLOOKUP(_xlfn.TEXTSPLIT(Table1[[#This Row],[Fuel (no space after comma)]], ","), FuelList_Final_EF!$A$2:$B$65, 2, FALSE))</f>
        <v>53.06</v>
      </c>
      <c r="S6267" s="3">
        <f>Table1[[#This Row],[Generation (TWh)]]*10^9*VLOOKUP(Table1[[#This Row],[Turbine/Engine Technology]],Technology_HR!$A$2:$B$11,2,FALSE)*10^-6</f>
        <v>5224209.96</v>
      </c>
      <c r="T6267" s="5">
        <f>Table1[[#This Row],[Fuel Consumption (mmBtu)]]*Table1[[#This Row],[Emission Factor (kg CO2/ mmBtu)]]*10^3</f>
        <v>277196580477.60004</v>
      </c>
      <c r="U6267" s="3">
        <f>Table1[[#This Row],[Emissions (g CO2)]]/(Table1[[#This Row],[Generation (TWh)]]*10^9)</f>
        <v>400.54994000000005</v>
      </c>
    </row>
    <row r="6268" spans="1:21" x14ac:dyDescent="0.35">
      <c r="A6268" t="s">
        <v>1733</v>
      </c>
      <c r="B6268" t="s">
        <v>3239</v>
      </c>
      <c r="C6268" t="str">
        <f>SUBSTITUTE(Table1[[#This Row],[Fuel]],", ",",")</f>
        <v>fossil gas: natural gas</v>
      </c>
      <c r="D6268" t="s">
        <v>3239</v>
      </c>
      <c r="H6268" t="s">
        <v>3438</v>
      </c>
      <c r="I6268">
        <v>200</v>
      </c>
      <c r="J6268" t="s">
        <v>3452</v>
      </c>
      <c r="K6268" t="s">
        <v>29</v>
      </c>
      <c r="L6268" t="s">
        <v>29</v>
      </c>
      <c r="M6268" t="s">
        <v>29</v>
      </c>
      <c r="N6268">
        <v>5.5176920000000003</v>
      </c>
      <c r="O6268">
        <v>5.9038529999999998</v>
      </c>
      <c r="P6268" t="s">
        <v>3561</v>
      </c>
      <c r="Q6268" s="3">
        <f>Table1[[#This Row],[Capacity (MW)]]*0.395*8760*10^-6</f>
        <v>0.69203999999999999</v>
      </c>
      <c r="R6268" s="3" cm="1">
        <f t="array" ref="R6268">AVERAGE(VLOOKUP(_xlfn.TEXTSPLIT(Table1[[#This Row],[Fuel (no space after comma)]], ","), FuelList_Final_EF!$A$2:$B$65, 2, FALSE))</f>
        <v>53.06</v>
      </c>
      <c r="S6268" s="3">
        <f>Table1[[#This Row],[Generation (TWh)]]*10^9*VLOOKUP(Table1[[#This Row],[Turbine/Engine Technology]],Technology_HR!$A$2:$B$11,2,FALSE)*10^-6</f>
        <v>5224209.96</v>
      </c>
      <c r="T6268" s="5">
        <f>Table1[[#This Row],[Fuel Consumption (mmBtu)]]*Table1[[#This Row],[Emission Factor (kg CO2/ mmBtu)]]*10^3</f>
        <v>277196580477.60004</v>
      </c>
      <c r="U6268" s="3">
        <f>Table1[[#This Row],[Emissions (g CO2)]]/(Table1[[#This Row],[Generation (TWh)]]*10^9)</f>
        <v>400.54994000000005</v>
      </c>
    </row>
    <row r="6269" spans="1:21" x14ac:dyDescent="0.35">
      <c r="A6269" t="s">
        <v>1734</v>
      </c>
      <c r="B6269" t="s">
        <v>3239</v>
      </c>
      <c r="C6269" t="str">
        <f>SUBSTITUTE(Table1[[#This Row],[Fuel]],", ",",")</f>
        <v>fossil gas: natural gas</v>
      </c>
      <c r="D6269" t="s">
        <v>3239</v>
      </c>
      <c r="H6269" t="s">
        <v>3438</v>
      </c>
      <c r="I6269">
        <v>500</v>
      </c>
      <c r="J6269" t="s">
        <v>3450</v>
      </c>
      <c r="K6269">
        <v>2023</v>
      </c>
      <c r="L6269" t="s">
        <v>29</v>
      </c>
      <c r="M6269" t="s">
        <v>29</v>
      </c>
      <c r="N6269">
        <v>6.3734409999999997</v>
      </c>
      <c r="O6269">
        <v>5.6469269999999998</v>
      </c>
      <c r="P6269" t="s">
        <v>3561</v>
      </c>
      <c r="Q6269" s="3">
        <f>Table1[[#This Row],[Capacity (MW)]]*0.395*8760*10^-6</f>
        <v>1.7301</v>
      </c>
      <c r="R6269" s="3" cm="1">
        <f t="array" ref="R6269">AVERAGE(VLOOKUP(_xlfn.TEXTSPLIT(Table1[[#This Row],[Fuel (no space after comma)]], ","), FuelList_Final_EF!$A$2:$B$65, 2, FALSE))</f>
        <v>53.06</v>
      </c>
      <c r="S6269" s="3">
        <f>Table1[[#This Row],[Generation (TWh)]]*10^9*VLOOKUP(Table1[[#This Row],[Turbine/Engine Technology]],Technology_HR!$A$2:$B$11,2,FALSE)*10^-6</f>
        <v>13060524.899999999</v>
      </c>
      <c r="T6269" s="5">
        <f>Table1[[#This Row],[Fuel Consumption (mmBtu)]]*Table1[[#This Row],[Emission Factor (kg CO2/ mmBtu)]]*10^3</f>
        <v>692991451194</v>
      </c>
      <c r="U6269" s="3">
        <f>Table1[[#This Row],[Emissions (g CO2)]]/(Table1[[#This Row],[Generation (TWh)]]*10^9)</f>
        <v>400.54993999999999</v>
      </c>
    </row>
    <row r="6270" spans="1:21" x14ac:dyDescent="0.35">
      <c r="A6270" t="s">
        <v>1734</v>
      </c>
      <c r="B6270" t="s">
        <v>3239</v>
      </c>
      <c r="C6270" t="str">
        <f>SUBSTITUTE(Table1[[#This Row],[Fuel]],", ",",")</f>
        <v>fossil gas: natural gas</v>
      </c>
      <c r="D6270" t="s">
        <v>3239</v>
      </c>
      <c r="H6270" t="s">
        <v>3438</v>
      </c>
      <c r="I6270">
        <v>500</v>
      </c>
      <c r="J6270" t="s">
        <v>3450</v>
      </c>
      <c r="K6270">
        <v>2024</v>
      </c>
      <c r="L6270" t="s">
        <v>29</v>
      </c>
      <c r="M6270" t="s">
        <v>29</v>
      </c>
      <c r="N6270">
        <v>6.3734409999999997</v>
      </c>
      <c r="O6270">
        <v>5.6469269999999998</v>
      </c>
      <c r="P6270" t="s">
        <v>3561</v>
      </c>
      <c r="Q6270" s="3">
        <f>Table1[[#This Row],[Capacity (MW)]]*0.395*8760*10^-6</f>
        <v>1.7301</v>
      </c>
      <c r="R6270" s="3" cm="1">
        <f t="array" ref="R6270">AVERAGE(VLOOKUP(_xlfn.TEXTSPLIT(Table1[[#This Row],[Fuel (no space after comma)]], ","), FuelList_Final_EF!$A$2:$B$65, 2, FALSE))</f>
        <v>53.06</v>
      </c>
      <c r="S6270" s="3">
        <f>Table1[[#This Row],[Generation (TWh)]]*10^9*VLOOKUP(Table1[[#This Row],[Turbine/Engine Technology]],Technology_HR!$A$2:$B$11,2,FALSE)*10^-6</f>
        <v>13060524.899999999</v>
      </c>
      <c r="T6270" s="5">
        <f>Table1[[#This Row],[Fuel Consumption (mmBtu)]]*Table1[[#This Row],[Emission Factor (kg CO2/ mmBtu)]]*10^3</f>
        <v>692991451194</v>
      </c>
      <c r="U6270" s="3">
        <f>Table1[[#This Row],[Emissions (g CO2)]]/(Table1[[#This Row],[Generation (TWh)]]*10^9)</f>
        <v>400.54993999999999</v>
      </c>
    </row>
    <row r="6271" spans="1:21" x14ac:dyDescent="0.35">
      <c r="A6271" t="s">
        <v>1735</v>
      </c>
      <c r="B6271" t="s">
        <v>3239</v>
      </c>
      <c r="C6271" t="str">
        <f>SUBSTITUTE(Table1[[#This Row],[Fuel]],", ",",")</f>
        <v>fossil gas: natural gas</v>
      </c>
      <c r="D6271" t="s">
        <v>3239</v>
      </c>
      <c r="H6271" t="s">
        <v>3436</v>
      </c>
      <c r="I6271">
        <v>126</v>
      </c>
      <c r="J6271" t="s">
        <v>3446</v>
      </c>
      <c r="K6271">
        <v>2016</v>
      </c>
      <c r="L6271" t="s">
        <v>29</v>
      </c>
      <c r="M6271" t="s">
        <v>29</v>
      </c>
      <c r="N6271">
        <v>5.0310670000000002</v>
      </c>
      <c r="O6271">
        <v>6.3015679999999996</v>
      </c>
      <c r="P6271" t="s">
        <v>3561</v>
      </c>
      <c r="Q6271" s="3">
        <f>Table1[[#This Row],[Capacity (MW)]]*0.395*8760*10^-6</f>
        <v>0.43598520000000002</v>
      </c>
      <c r="R6271" s="3" cm="1">
        <f t="array" ref="R6271">AVERAGE(VLOOKUP(_xlfn.TEXTSPLIT(Table1[[#This Row],[Fuel (no space after comma)]], ","), FuelList_Final_EF!$A$2:$B$65, 2, FALSE))</f>
        <v>53.06</v>
      </c>
      <c r="S6271" s="3">
        <f>Table1[[#This Row],[Generation (TWh)]]*10^9*VLOOKUP(Table1[[#This Row],[Turbine/Engine Technology]],Technology_HR!$A$2:$B$11,2,FALSE)*10^-6</f>
        <v>4800197.0520000001</v>
      </c>
      <c r="T6271" s="5">
        <f>Table1[[#This Row],[Fuel Consumption (mmBtu)]]*Table1[[#This Row],[Emission Factor (kg CO2/ mmBtu)]]*10^3</f>
        <v>254698455579.12</v>
      </c>
      <c r="U6271" s="3">
        <f>Table1[[#This Row],[Emissions (g CO2)]]/(Table1[[#This Row],[Generation (TWh)]]*10^9)</f>
        <v>584.19060000000002</v>
      </c>
    </row>
    <row r="6272" spans="1:21" x14ac:dyDescent="0.35">
      <c r="A6272" t="s">
        <v>1735</v>
      </c>
      <c r="B6272" t="s">
        <v>3239</v>
      </c>
      <c r="C6272" t="str">
        <f>SUBSTITUTE(Table1[[#This Row],[Fuel]],", ",",")</f>
        <v>fossil gas: natural gas</v>
      </c>
      <c r="D6272" t="s">
        <v>3239</v>
      </c>
      <c r="H6272" t="s">
        <v>3436</v>
      </c>
      <c r="I6272">
        <v>126</v>
      </c>
      <c r="J6272" t="s">
        <v>3446</v>
      </c>
      <c r="K6272">
        <v>2020</v>
      </c>
      <c r="L6272" t="s">
        <v>29</v>
      </c>
      <c r="M6272" t="s">
        <v>29</v>
      </c>
      <c r="N6272">
        <v>5.0310670000000002</v>
      </c>
      <c r="O6272">
        <v>6.3015679999999996</v>
      </c>
      <c r="P6272" t="s">
        <v>3561</v>
      </c>
      <c r="Q6272" s="3">
        <f>Table1[[#This Row],[Capacity (MW)]]*0.395*8760*10^-6</f>
        <v>0.43598520000000002</v>
      </c>
      <c r="R6272" s="3" cm="1">
        <f t="array" ref="R6272">AVERAGE(VLOOKUP(_xlfn.TEXTSPLIT(Table1[[#This Row],[Fuel (no space after comma)]], ","), FuelList_Final_EF!$A$2:$B$65, 2, FALSE))</f>
        <v>53.06</v>
      </c>
      <c r="S6272" s="3">
        <f>Table1[[#This Row],[Generation (TWh)]]*10^9*VLOOKUP(Table1[[#This Row],[Turbine/Engine Technology]],Technology_HR!$A$2:$B$11,2,FALSE)*10^-6</f>
        <v>4800197.0520000001</v>
      </c>
      <c r="T6272" s="5">
        <f>Table1[[#This Row],[Fuel Consumption (mmBtu)]]*Table1[[#This Row],[Emission Factor (kg CO2/ mmBtu)]]*10^3</f>
        <v>254698455579.12</v>
      </c>
      <c r="U6272" s="3">
        <f>Table1[[#This Row],[Emissions (g CO2)]]/(Table1[[#This Row],[Generation (TWh)]]*10^9)</f>
        <v>584.19060000000002</v>
      </c>
    </row>
    <row r="6273" spans="1:21" x14ac:dyDescent="0.35">
      <c r="A6273" t="s">
        <v>1735</v>
      </c>
      <c r="B6273" t="s">
        <v>3249</v>
      </c>
      <c r="C6273" t="str">
        <f>SUBSTITUTE(Table1[[#This Row],[Fuel]],", ",",")</f>
        <v>fossil gas: waste heat from natural gas</v>
      </c>
      <c r="D6273" t="s">
        <v>3249</v>
      </c>
      <c r="H6273" t="s">
        <v>3440</v>
      </c>
      <c r="I6273">
        <v>115</v>
      </c>
      <c r="J6273" t="s">
        <v>3450</v>
      </c>
      <c r="K6273">
        <v>2029</v>
      </c>
      <c r="L6273" t="s">
        <v>29</v>
      </c>
      <c r="M6273" t="s">
        <v>29</v>
      </c>
      <c r="N6273">
        <v>5.0310670000000002</v>
      </c>
      <c r="O6273">
        <v>6.3015679999999996</v>
      </c>
      <c r="P6273" t="s">
        <v>3561</v>
      </c>
      <c r="Q6273" s="3">
        <f>Table1[[#This Row],[Capacity (MW)]]*0.395*8760*10^-6</f>
        <v>0.39792300000000003</v>
      </c>
      <c r="R6273" s="3" cm="1">
        <f t="array" ref="R6273">AVERAGE(VLOOKUP(_xlfn.TEXTSPLIT(Table1[[#This Row],[Fuel (no space after comma)]], ","), FuelList_Final_EF!$A$2:$B$65, 2, FALSE))</f>
        <v>66.33</v>
      </c>
      <c r="S6273" s="3">
        <f>Table1[[#This Row],[Generation (TWh)]]*10^9*VLOOKUP(Table1[[#This Row],[Turbine/Engine Technology]],Technology_HR!$A$2:$B$11,2,FALSE)*10^-6</f>
        <v>4092638.0549999997</v>
      </c>
      <c r="T6273" s="5">
        <f>Table1[[#This Row],[Fuel Consumption (mmBtu)]]*Table1[[#This Row],[Emission Factor (kg CO2/ mmBtu)]]*10^3</f>
        <v>271464682188.14999</v>
      </c>
      <c r="U6273" s="3">
        <f>Table1[[#This Row],[Emissions (g CO2)]]/(Table1[[#This Row],[Generation (TWh)]]*10^9)</f>
        <v>682.20404999999994</v>
      </c>
    </row>
    <row r="6274" spans="1:21" x14ac:dyDescent="0.35">
      <c r="A6274" t="s">
        <v>1736</v>
      </c>
      <c r="B6274" t="s">
        <v>3239</v>
      </c>
      <c r="C6274" t="str">
        <f>SUBSTITUTE(Table1[[#This Row],[Fuel]],", ",",")</f>
        <v>fossil gas: natural gas</v>
      </c>
      <c r="D6274" t="s">
        <v>3239</v>
      </c>
      <c r="H6274" t="s">
        <v>3436</v>
      </c>
      <c r="I6274">
        <v>145</v>
      </c>
      <c r="J6274" t="s">
        <v>3446</v>
      </c>
      <c r="K6274">
        <v>2007</v>
      </c>
      <c r="L6274" t="s">
        <v>29</v>
      </c>
      <c r="M6274" t="s">
        <v>29</v>
      </c>
      <c r="N6274">
        <v>7.4696749999999996</v>
      </c>
      <c r="O6274">
        <v>6.6591259999999997</v>
      </c>
      <c r="P6274" t="s">
        <v>3561</v>
      </c>
      <c r="Q6274" s="3">
        <f>Table1[[#This Row],[Capacity (MW)]]*0.395*8760*10^-6</f>
        <v>0.50172899999999998</v>
      </c>
      <c r="R6274" s="3" cm="1">
        <f t="array" ref="R6274">AVERAGE(VLOOKUP(_xlfn.TEXTSPLIT(Table1[[#This Row],[Fuel (no space after comma)]], ","), FuelList_Final_EF!$A$2:$B$65, 2, FALSE))</f>
        <v>53.06</v>
      </c>
      <c r="S6274" s="3">
        <f>Table1[[#This Row],[Generation (TWh)]]*10^9*VLOOKUP(Table1[[#This Row],[Turbine/Engine Technology]],Technology_HR!$A$2:$B$11,2,FALSE)*10^-6</f>
        <v>5524036.29</v>
      </c>
      <c r="T6274" s="5">
        <f>Table1[[#This Row],[Fuel Consumption (mmBtu)]]*Table1[[#This Row],[Emission Factor (kg CO2/ mmBtu)]]*10^3</f>
        <v>293105365547.40002</v>
      </c>
      <c r="U6274" s="3">
        <f>Table1[[#This Row],[Emissions (g CO2)]]/(Table1[[#This Row],[Generation (TWh)]]*10^9)</f>
        <v>584.19060000000002</v>
      </c>
    </row>
    <row r="6275" spans="1:21" x14ac:dyDescent="0.35">
      <c r="A6275" t="s">
        <v>1736</v>
      </c>
      <c r="B6275" t="s">
        <v>3239</v>
      </c>
      <c r="C6275" t="str">
        <f>SUBSTITUTE(Table1[[#This Row],[Fuel]],", ",",")</f>
        <v>fossil gas: natural gas</v>
      </c>
      <c r="D6275" t="s">
        <v>3239</v>
      </c>
      <c r="H6275" t="s">
        <v>3436</v>
      </c>
      <c r="I6275">
        <v>145</v>
      </c>
      <c r="J6275" t="s">
        <v>3446</v>
      </c>
      <c r="K6275">
        <v>2007</v>
      </c>
      <c r="L6275" t="s">
        <v>29</v>
      </c>
      <c r="M6275" t="s">
        <v>29</v>
      </c>
      <c r="N6275">
        <v>7.4696749999999996</v>
      </c>
      <c r="O6275">
        <v>6.6591259999999997</v>
      </c>
      <c r="P6275" t="s">
        <v>3561</v>
      </c>
      <c r="Q6275" s="3">
        <f>Table1[[#This Row],[Capacity (MW)]]*0.395*8760*10^-6</f>
        <v>0.50172899999999998</v>
      </c>
      <c r="R6275" s="3" cm="1">
        <f t="array" ref="R6275">AVERAGE(VLOOKUP(_xlfn.TEXTSPLIT(Table1[[#This Row],[Fuel (no space after comma)]], ","), FuelList_Final_EF!$A$2:$B$65, 2, FALSE))</f>
        <v>53.06</v>
      </c>
      <c r="S6275" s="3">
        <f>Table1[[#This Row],[Generation (TWh)]]*10^9*VLOOKUP(Table1[[#This Row],[Turbine/Engine Technology]],Technology_HR!$A$2:$B$11,2,FALSE)*10^-6</f>
        <v>5524036.29</v>
      </c>
      <c r="T6275" s="5">
        <f>Table1[[#This Row],[Fuel Consumption (mmBtu)]]*Table1[[#This Row],[Emission Factor (kg CO2/ mmBtu)]]*10^3</f>
        <v>293105365547.40002</v>
      </c>
      <c r="U6275" s="3">
        <f>Table1[[#This Row],[Emissions (g CO2)]]/(Table1[[#This Row],[Generation (TWh)]]*10^9)</f>
        <v>584.19060000000002</v>
      </c>
    </row>
    <row r="6276" spans="1:21" x14ac:dyDescent="0.35">
      <c r="A6276" t="s">
        <v>1736</v>
      </c>
      <c r="B6276" t="s">
        <v>3239</v>
      </c>
      <c r="C6276" t="str">
        <f>SUBSTITUTE(Table1[[#This Row],[Fuel]],", ",",")</f>
        <v>fossil gas: natural gas</v>
      </c>
      <c r="D6276" t="s">
        <v>3239</v>
      </c>
      <c r="H6276" t="s">
        <v>3436</v>
      </c>
      <c r="I6276">
        <v>145</v>
      </c>
      <c r="J6276" t="s">
        <v>3446</v>
      </c>
      <c r="K6276">
        <v>2007</v>
      </c>
      <c r="L6276" t="s">
        <v>29</v>
      </c>
      <c r="M6276" t="s">
        <v>29</v>
      </c>
      <c r="N6276">
        <v>7.4696749999999996</v>
      </c>
      <c r="O6276">
        <v>6.6591259999999997</v>
      </c>
      <c r="P6276" t="s">
        <v>3561</v>
      </c>
      <c r="Q6276" s="3">
        <f>Table1[[#This Row],[Capacity (MW)]]*0.395*8760*10^-6</f>
        <v>0.50172899999999998</v>
      </c>
      <c r="R6276" s="3" cm="1">
        <f t="array" ref="R6276">AVERAGE(VLOOKUP(_xlfn.TEXTSPLIT(Table1[[#This Row],[Fuel (no space after comma)]], ","), FuelList_Final_EF!$A$2:$B$65, 2, FALSE))</f>
        <v>53.06</v>
      </c>
      <c r="S6276" s="3">
        <f>Table1[[#This Row],[Generation (TWh)]]*10^9*VLOOKUP(Table1[[#This Row],[Turbine/Engine Technology]],Technology_HR!$A$2:$B$11,2,FALSE)*10^-6</f>
        <v>5524036.29</v>
      </c>
      <c r="T6276" s="5">
        <f>Table1[[#This Row],[Fuel Consumption (mmBtu)]]*Table1[[#This Row],[Emission Factor (kg CO2/ mmBtu)]]*10^3</f>
        <v>293105365547.40002</v>
      </c>
      <c r="U6276" s="3">
        <f>Table1[[#This Row],[Emissions (g CO2)]]/(Table1[[#This Row],[Generation (TWh)]]*10^9)</f>
        <v>584.19060000000002</v>
      </c>
    </row>
    <row r="6277" spans="1:21" x14ac:dyDescent="0.35">
      <c r="A6277" t="s">
        <v>1736</v>
      </c>
      <c r="B6277" t="s">
        <v>3239</v>
      </c>
      <c r="C6277" t="str">
        <f>SUBSTITUTE(Table1[[#This Row],[Fuel]],", ",",")</f>
        <v>fossil gas: natural gas</v>
      </c>
      <c r="D6277" t="s">
        <v>3239</v>
      </c>
      <c r="H6277" t="s">
        <v>3436</v>
      </c>
      <c r="I6277">
        <v>138</v>
      </c>
      <c r="J6277" t="s">
        <v>3450</v>
      </c>
      <c r="K6277">
        <v>2029</v>
      </c>
      <c r="L6277" t="s">
        <v>29</v>
      </c>
      <c r="M6277" t="s">
        <v>29</v>
      </c>
      <c r="N6277">
        <v>7.4696749999999996</v>
      </c>
      <c r="O6277">
        <v>6.6591259999999997</v>
      </c>
      <c r="P6277" t="s">
        <v>3561</v>
      </c>
      <c r="Q6277" s="3">
        <f>Table1[[#This Row],[Capacity (MW)]]*0.395*8760*10^-6</f>
        <v>0.47750760000000003</v>
      </c>
      <c r="R6277" s="3" cm="1">
        <f t="array" ref="R6277">AVERAGE(VLOOKUP(_xlfn.TEXTSPLIT(Table1[[#This Row],[Fuel (no space after comma)]], ","), FuelList_Final_EF!$A$2:$B$65, 2, FALSE))</f>
        <v>53.06</v>
      </c>
      <c r="S6277" s="3">
        <f>Table1[[#This Row],[Generation (TWh)]]*10^9*VLOOKUP(Table1[[#This Row],[Turbine/Engine Technology]],Technology_HR!$A$2:$B$11,2,FALSE)*10^-6</f>
        <v>5257358.6760000009</v>
      </c>
      <c r="T6277" s="5">
        <f>Table1[[#This Row],[Fuel Consumption (mmBtu)]]*Table1[[#This Row],[Emission Factor (kg CO2/ mmBtu)]]*10^3</f>
        <v>278955451348.56006</v>
      </c>
      <c r="U6277" s="3">
        <f>Table1[[#This Row],[Emissions (g CO2)]]/(Table1[[#This Row],[Generation (TWh)]]*10^9)</f>
        <v>584.19060000000002</v>
      </c>
    </row>
    <row r="6278" spans="1:21" x14ac:dyDescent="0.35">
      <c r="A6278" t="s">
        <v>1736</v>
      </c>
      <c r="B6278" t="s">
        <v>3239</v>
      </c>
      <c r="C6278" t="str">
        <f>SUBSTITUTE(Table1[[#This Row],[Fuel]],", ",",")</f>
        <v>fossil gas: natural gas</v>
      </c>
      <c r="D6278" t="s">
        <v>3239</v>
      </c>
      <c r="H6278" t="s">
        <v>3436</v>
      </c>
      <c r="I6278">
        <v>138</v>
      </c>
      <c r="J6278" t="s">
        <v>3450</v>
      </c>
      <c r="K6278">
        <v>2029</v>
      </c>
      <c r="L6278" t="s">
        <v>29</v>
      </c>
      <c r="M6278" t="s">
        <v>29</v>
      </c>
      <c r="N6278">
        <v>7.4696749999999996</v>
      </c>
      <c r="O6278">
        <v>6.6591259999999997</v>
      </c>
      <c r="P6278" t="s">
        <v>3561</v>
      </c>
      <c r="Q6278" s="3">
        <f>Table1[[#This Row],[Capacity (MW)]]*0.395*8760*10^-6</f>
        <v>0.47750760000000003</v>
      </c>
      <c r="R6278" s="3" cm="1">
        <f t="array" ref="R6278">AVERAGE(VLOOKUP(_xlfn.TEXTSPLIT(Table1[[#This Row],[Fuel (no space after comma)]], ","), FuelList_Final_EF!$A$2:$B$65, 2, FALSE))</f>
        <v>53.06</v>
      </c>
      <c r="S6278" s="3">
        <f>Table1[[#This Row],[Generation (TWh)]]*10^9*VLOOKUP(Table1[[#This Row],[Turbine/Engine Technology]],Technology_HR!$A$2:$B$11,2,FALSE)*10^-6</f>
        <v>5257358.6760000009</v>
      </c>
      <c r="T6278" s="5">
        <f>Table1[[#This Row],[Fuel Consumption (mmBtu)]]*Table1[[#This Row],[Emission Factor (kg CO2/ mmBtu)]]*10^3</f>
        <v>278955451348.56006</v>
      </c>
      <c r="U6278" s="3">
        <f>Table1[[#This Row],[Emissions (g CO2)]]/(Table1[[#This Row],[Generation (TWh)]]*10^9)</f>
        <v>584.19060000000002</v>
      </c>
    </row>
    <row r="6279" spans="1:21" x14ac:dyDescent="0.35">
      <c r="A6279" t="s">
        <v>1736</v>
      </c>
      <c r="B6279" t="s">
        <v>3239</v>
      </c>
      <c r="C6279" t="str">
        <f>SUBSTITUTE(Table1[[#This Row],[Fuel]],", ",",")</f>
        <v>fossil gas: natural gas</v>
      </c>
      <c r="D6279" t="s">
        <v>3239</v>
      </c>
      <c r="H6279" t="s">
        <v>3436</v>
      </c>
      <c r="I6279">
        <v>138</v>
      </c>
      <c r="J6279" t="s">
        <v>3450</v>
      </c>
      <c r="K6279">
        <v>2029</v>
      </c>
      <c r="L6279" t="s">
        <v>29</v>
      </c>
      <c r="M6279" t="s">
        <v>29</v>
      </c>
      <c r="N6279">
        <v>7.4696749999999996</v>
      </c>
      <c r="O6279">
        <v>6.6591259999999997</v>
      </c>
      <c r="P6279" t="s">
        <v>3561</v>
      </c>
      <c r="Q6279" s="3">
        <f>Table1[[#This Row],[Capacity (MW)]]*0.395*8760*10^-6</f>
        <v>0.47750760000000003</v>
      </c>
      <c r="R6279" s="3" cm="1">
        <f t="array" ref="R6279">AVERAGE(VLOOKUP(_xlfn.TEXTSPLIT(Table1[[#This Row],[Fuel (no space after comma)]], ","), FuelList_Final_EF!$A$2:$B$65, 2, FALSE))</f>
        <v>53.06</v>
      </c>
      <c r="S6279" s="3">
        <f>Table1[[#This Row],[Generation (TWh)]]*10^9*VLOOKUP(Table1[[#This Row],[Turbine/Engine Technology]],Technology_HR!$A$2:$B$11,2,FALSE)*10^-6</f>
        <v>5257358.6760000009</v>
      </c>
      <c r="T6279" s="5">
        <f>Table1[[#This Row],[Fuel Consumption (mmBtu)]]*Table1[[#This Row],[Emission Factor (kg CO2/ mmBtu)]]*10^3</f>
        <v>278955451348.56006</v>
      </c>
      <c r="U6279" s="3">
        <f>Table1[[#This Row],[Emissions (g CO2)]]/(Table1[[#This Row],[Generation (TWh)]]*10^9)</f>
        <v>584.19060000000002</v>
      </c>
    </row>
    <row r="6280" spans="1:21" x14ac:dyDescent="0.35">
      <c r="A6280" t="s">
        <v>1737</v>
      </c>
      <c r="B6280" t="s">
        <v>3239</v>
      </c>
      <c r="C6280" t="str">
        <f>SUBSTITUTE(Table1[[#This Row],[Fuel]],", ",",")</f>
        <v>fossil gas: natural gas</v>
      </c>
      <c r="D6280" t="s">
        <v>3239</v>
      </c>
      <c r="H6280" t="s">
        <v>3436</v>
      </c>
      <c r="I6280">
        <v>169</v>
      </c>
      <c r="J6280" t="s">
        <v>3446</v>
      </c>
      <c r="K6280">
        <v>2013</v>
      </c>
      <c r="L6280" t="s">
        <v>29</v>
      </c>
      <c r="M6280" t="s">
        <v>29</v>
      </c>
      <c r="N6280">
        <v>7.4715780000000001</v>
      </c>
      <c r="O6280">
        <v>6.6602499999999996</v>
      </c>
      <c r="P6280" t="s">
        <v>3561</v>
      </c>
      <c r="Q6280" s="3">
        <f>Table1[[#This Row],[Capacity (MW)]]*0.395*8760*10^-6</f>
        <v>0.58477380000000001</v>
      </c>
      <c r="R6280" s="3" cm="1">
        <f t="array" ref="R6280">AVERAGE(VLOOKUP(_xlfn.TEXTSPLIT(Table1[[#This Row],[Fuel (no space after comma)]], ","), FuelList_Final_EF!$A$2:$B$65, 2, FALSE))</f>
        <v>53.06</v>
      </c>
      <c r="S6280" s="3">
        <f>Table1[[#This Row],[Generation (TWh)]]*10^9*VLOOKUP(Table1[[#This Row],[Turbine/Engine Technology]],Technology_HR!$A$2:$B$11,2,FALSE)*10^-6</f>
        <v>6438359.5379999997</v>
      </c>
      <c r="T6280" s="5">
        <f>Table1[[#This Row],[Fuel Consumption (mmBtu)]]*Table1[[#This Row],[Emission Factor (kg CO2/ mmBtu)]]*10^3</f>
        <v>341619357086.27997</v>
      </c>
      <c r="U6280" s="3">
        <f>Table1[[#This Row],[Emissions (g CO2)]]/(Table1[[#This Row],[Generation (TWh)]]*10^9)</f>
        <v>584.1905999999999</v>
      </c>
    </row>
    <row r="6281" spans="1:21" x14ac:dyDescent="0.35">
      <c r="A6281" t="s">
        <v>1737</v>
      </c>
      <c r="B6281" t="s">
        <v>3239</v>
      </c>
      <c r="C6281" t="str">
        <f>SUBSTITUTE(Table1[[#This Row],[Fuel]],", ",",")</f>
        <v>fossil gas: natural gas</v>
      </c>
      <c r="D6281" t="s">
        <v>3239</v>
      </c>
      <c r="H6281" t="s">
        <v>3436</v>
      </c>
      <c r="I6281">
        <v>169</v>
      </c>
      <c r="J6281" t="s">
        <v>3446</v>
      </c>
      <c r="K6281">
        <v>2013</v>
      </c>
      <c r="L6281" t="s">
        <v>29</v>
      </c>
      <c r="M6281" t="s">
        <v>29</v>
      </c>
      <c r="N6281">
        <v>7.4715780000000001</v>
      </c>
      <c r="O6281">
        <v>6.6602499999999996</v>
      </c>
      <c r="P6281" t="s">
        <v>3561</v>
      </c>
      <c r="Q6281" s="3">
        <f>Table1[[#This Row],[Capacity (MW)]]*0.395*8760*10^-6</f>
        <v>0.58477380000000001</v>
      </c>
      <c r="R6281" s="3" cm="1">
        <f t="array" ref="R6281">AVERAGE(VLOOKUP(_xlfn.TEXTSPLIT(Table1[[#This Row],[Fuel (no space after comma)]], ","), FuelList_Final_EF!$A$2:$B$65, 2, FALSE))</f>
        <v>53.06</v>
      </c>
      <c r="S6281" s="3">
        <f>Table1[[#This Row],[Generation (TWh)]]*10^9*VLOOKUP(Table1[[#This Row],[Turbine/Engine Technology]],Technology_HR!$A$2:$B$11,2,FALSE)*10^-6</f>
        <v>6438359.5379999997</v>
      </c>
      <c r="T6281" s="5">
        <f>Table1[[#This Row],[Fuel Consumption (mmBtu)]]*Table1[[#This Row],[Emission Factor (kg CO2/ mmBtu)]]*10^3</f>
        <v>341619357086.27997</v>
      </c>
      <c r="U6281" s="3">
        <f>Table1[[#This Row],[Emissions (g CO2)]]/(Table1[[#This Row],[Generation (TWh)]]*10^9)</f>
        <v>584.1905999999999</v>
      </c>
    </row>
    <row r="6282" spans="1:21" x14ac:dyDescent="0.35">
      <c r="A6282" t="s">
        <v>1737</v>
      </c>
      <c r="B6282" t="s">
        <v>3239</v>
      </c>
      <c r="C6282" t="str">
        <f>SUBSTITUTE(Table1[[#This Row],[Fuel]],", ",",")</f>
        <v>fossil gas: natural gas</v>
      </c>
      <c r="D6282" t="s">
        <v>3239</v>
      </c>
      <c r="H6282" t="s">
        <v>3436</v>
      </c>
      <c r="I6282">
        <v>169</v>
      </c>
      <c r="J6282" t="s">
        <v>3446</v>
      </c>
      <c r="K6282">
        <v>2013</v>
      </c>
      <c r="L6282" t="s">
        <v>29</v>
      </c>
      <c r="M6282" t="s">
        <v>29</v>
      </c>
      <c r="N6282">
        <v>7.4715780000000001</v>
      </c>
      <c r="O6282">
        <v>6.6602499999999996</v>
      </c>
      <c r="P6282" t="s">
        <v>3561</v>
      </c>
      <c r="Q6282" s="3">
        <f>Table1[[#This Row],[Capacity (MW)]]*0.395*8760*10^-6</f>
        <v>0.58477380000000001</v>
      </c>
      <c r="R6282" s="3" cm="1">
        <f t="array" ref="R6282">AVERAGE(VLOOKUP(_xlfn.TEXTSPLIT(Table1[[#This Row],[Fuel (no space after comma)]], ","), FuelList_Final_EF!$A$2:$B$65, 2, FALSE))</f>
        <v>53.06</v>
      </c>
      <c r="S6282" s="3">
        <f>Table1[[#This Row],[Generation (TWh)]]*10^9*VLOOKUP(Table1[[#This Row],[Turbine/Engine Technology]],Technology_HR!$A$2:$B$11,2,FALSE)*10^-6</f>
        <v>6438359.5379999997</v>
      </c>
      <c r="T6282" s="5">
        <f>Table1[[#This Row],[Fuel Consumption (mmBtu)]]*Table1[[#This Row],[Emission Factor (kg CO2/ mmBtu)]]*10^3</f>
        <v>341619357086.27997</v>
      </c>
      <c r="U6282" s="3">
        <f>Table1[[#This Row],[Emissions (g CO2)]]/(Table1[[#This Row],[Generation (TWh)]]*10^9)</f>
        <v>584.1905999999999</v>
      </c>
    </row>
    <row r="6283" spans="1:21" x14ac:dyDescent="0.35">
      <c r="A6283" t="s">
        <v>1737</v>
      </c>
      <c r="B6283" t="s">
        <v>3239</v>
      </c>
      <c r="C6283" t="str">
        <f>SUBSTITUTE(Table1[[#This Row],[Fuel]],", ",",")</f>
        <v>fossil gas: natural gas</v>
      </c>
      <c r="D6283" t="s">
        <v>3239</v>
      </c>
      <c r="H6283" t="s">
        <v>3438</v>
      </c>
      <c r="I6283">
        <v>285</v>
      </c>
      <c r="J6283" t="s">
        <v>3450</v>
      </c>
      <c r="K6283">
        <v>2027</v>
      </c>
      <c r="L6283" t="s">
        <v>29</v>
      </c>
      <c r="M6283" t="s">
        <v>29</v>
      </c>
      <c r="N6283">
        <v>7.4715780000000001</v>
      </c>
      <c r="O6283">
        <v>6.6602499999999996</v>
      </c>
      <c r="P6283" t="s">
        <v>3561</v>
      </c>
      <c r="Q6283" s="3">
        <f>Table1[[#This Row],[Capacity (MW)]]*0.395*8760*10^-6</f>
        <v>0.98615699999999995</v>
      </c>
      <c r="R6283" s="3" cm="1">
        <f t="array" ref="R6283">AVERAGE(VLOOKUP(_xlfn.TEXTSPLIT(Table1[[#This Row],[Fuel (no space after comma)]], ","), FuelList_Final_EF!$A$2:$B$65, 2, FALSE))</f>
        <v>53.06</v>
      </c>
      <c r="S6283" s="3">
        <f>Table1[[#This Row],[Generation (TWh)]]*10^9*VLOOKUP(Table1[[#This Row],[Turbine/Engine Technology]],Technology_HR!$A$2:$B$11,2,FALSE)*10^-6</f>
        <v>7444499.193</v>
      </c>
      <c r="T6283" s="5">
        <f>Table1[[#This Row],[Fuel Consumption (mmBtu)]]*Table1[[#This Row],[Emission Factor (kg CO2/ mmBtu)]]*10^3</f>
        <v>395005127180.58002</v>
      </c>
      <c r="U6283" s="3">
        <f>Table1[[#This Row],[Emissions (g CO2)]]/(Table1[[#This Row],[Generation (TWh)]]*10^9)</f>
        <v>400.54993999999999</v>
      </c>
    </row>
    <row r="6284" spans="1:21" x14ac:dyDescent="0.35">
      <c r="A6284" t="s">
        <v>1737</v>
      </c>
      <c r="B6284" t="s">
        <v>3239</v>
      </c>
      <c r="C6284" t="str">
        <f>SUBSTITUTE(Table1[[#This Row],[Fuel]],", ",",")</f>
        <v>fossil gas: natural gas</v>
      </c>
      <c r="D6284" t="s">
        <v>3239</v>
      </c>
      <c r="H6284" t="s">
        <v>3436</v>
      </c>
      <c r="I6284">
        <v>434</v>
      </c>
      <c r="J6284" t="s">
        <v>3450</v>
      </c>
      <c r="K6284">
        <v>2030</v>
      </c>
      <c r="L6284" t="s">
        <v>29</v>
      </c>
      <c r="M6284" t="s">
        <v>29</v>
      </c>
      <c r="N6284">
        <v>7.4715780000000001</v>
      </c>
      <c r="O6284">
        <v>6.6602499999999996</v>
      </c>
      <c r="P6284" t="s">
        <v>3561</v>
      </c>
      <c r="Q6284" s="3">
        <f>Table1[[#This Row],[Capacity (MW)]]*0.395*8760*10^-6</f>
        <v>1.5017267999999999</v>
      </c>
      <c r="R6284" s="3" cm="1">
        <f t="array" ref="R6284">AVERAGE(VLOOKUP(_xlfn.TEXTSPLIT(Table1[[#This Row],[Fuel (no space after comma)]], ","), FuelList_Final_EF!$A$2:$B$65, 2, FALSE))</f>
        <v>53.06</v>
      </c>
      <c r="S6284" s="3">
        <f>Table1[[#This Row],[Generation (TWh)]]*10^9*VLOOKUP(Table1[[#This Row],[Turbine/Engine Technology]],Technology_HR!$A$2:$B$11,2,FALSE)*10^-6</f>
        <v>16534012.068</v>
      </c>
      <c r="T6284" s="5">
        <f>Table1[[#This Row],[Fuel Consumption (mmBtu)]]*Table1[[#This Row],[Emission Factor (kg CO2/ mmBtu)]]*10^3</f>
        <v>877294680328.08008</v>
      </c>
      <c r="U6284" s="3">
        <f>Table1[[#This Row],[Emissions (g CO2)]]/(Table1[[#This Row],[Generation (TWh)]]*10^9)</f>
        <v>584.19060000000002</v>
      </c>
    </row>
    <row r="6285" spans="1:21" x14ac:dyDescent="0.35">
      <c r="A6285" t="s">
        <v>1738</v>
      </c>
      <c r="B6285" t="s">
        <v>3239</v>
      </c>
      <c r="C6285" t="str">
        <f>SUBSTITUTE(Table1[[#This Row],[Fuel]],", ",",")</f>
        <v>fossil gas: natural gas</v>
      </c>
      <c r="D6285" t="s">
        <v>3239</v>
      </c>
      <c r="H6285" t="s">
        <v>3436</v>
      </c>
      <c r="I6285">
        <v>150</v>
      </c>
      <c r="J6285" t="s">
        <v>3450</v>
      </c>
      <c r="K6285">
        <v>2030</v>
      </c>
      <c r="L6285" t="s">
        <v>29</v>
      </c>
      <c r="M6285" t="s">
        <v>29</v>
      </c>
      <c r="N6285">
        <v>11.887084</v>
      </c>
      <c r="O6285">
        <v>8.7322430000000004</v>
      </c>
      <c r="P6285" t="s">
        <v>3561</v>
      </c>
      <c r="Q6285" s="3">
        <f>Table1[[#This Row],[Capacity (MW)]]*0.395*8760*10^-6</f>
        <v>0.51902999999999999</v>
      </c>
      <c r="R6285" s="3" cm="1">
        <f t="array" ref="R6285">AVERAGE(VLOOKUP(_xlfn.TEXTSPLIT(Table1[[#This Row],[Fuel (no space after comma)]], ","), FuelList_Final_EF!$A$2:$B$65, 2, FALSE))</f>
        <v>53.06</v>
      </c>
      <c r="S6285" s="3">
        <f>Table1[[#This Row],[Generation (TWh)]]*10^9*VLOOKUP(Table1[[#This Row],[Turbine/Engine Technology]],Technology_HR!$A$2:$B$11,2,FALSE)*10^-6</f>
        <v>5714520.2999999998</v>
      </c>
      <c r="T6285" s="5">
        <f>Table1[[#This Row],[Fuel Consumption (mmBtu)]]*Table1[[#This Row],[Emission Factor (kg CO2/ mmBtu)]]*10^3</f>
        <v>303212447118</v>
      </c>
      <c r="U6285" s="3">
        <f>Table1[[#This Row],[Emissions (g CO2)]]/(Table1[[#This Row],[Generation (TWh)]]*10^9)</f>
        <v>584.19060000000002</v>
      </c>
    </row>
    <row r="6286" spans="1:21" x14ac:dyDescent="0.35">
      <c r="A6286" t="s">
        <v>1739</v>
      </c>
      <c r="B6286" t="s">
        <v>3239</v>
      </c>
      <c r="C6286" t="str">
        <f>SUBSTITUTE(Table1[[#This Row],[Fuel]],", ",",")</f>
        <v>fossil gas: natural gas</v>
      </c>
      <c r="D6286" t="s">
        <v>3239</v>
      </c>
      <c r="H6286" t="s">
        <v>3436</v>
      </c>
      <c r="I6286">
        <v>63</v>
      </c>
      <c r="J6286" t="s">
        <v>3446</v>
      </c>
      <c r="K6286">
        <v>2009</v>
      </c>
      <c r="L6286" t="s">
        <v>29</v>
      </c>
      <c r="M6286" t="s">
        <v>29</v>
      </c>
      <c r="N6286">
        <v>4.564635</v>
      </c>
      <c r="O6286">
        <v>7.5674089999999996</v>
      </c>
      <c r="P6286" t="s">
        <v>3561</v>
      </c>
      <c r="Q6286" s="3">
        <f>Table1[[#This Row],[Capacity (MW)]]*0.395*8760*10^-6</f>
        <v>0.21799260000000001</v>
      </c>
      <c r="R6286" s="3" cm="1">
        <f t="array" ref="R6286">AVERAGE(VLOOKUP(_xlfn.TEXTSPLIT(Table1[[#This Row],[Fuel (no space after comma)]], ","), FuelList_Final_EF!$A$2:$B$65, 2, FALSE))</f>
        <v>53.06</v>
      </c>
      <c r="S6286" s="3">
        <f>Table1[[#This Row],[Generation (TWh)]]*10^9*VLOOKUP(Table1[[#This Row],[Turbine/Engine Technology]],Technology_HR!$A$2:$B$11,2,FALSE)*10^-6</f>
        <v>2400098.5260000001</v>
      </c>
      <c r="T6286" s="5">
        <f>Table1[[#This Row],[Fuel Consumption (mmBtu)]]*Table1[[#This Row],[Emission Factor (kg CO2/ mmBtu)]]*10^3</f>
        <v>127349227789.56</v>
      </c>
      <c r="U6286" s="3">
        <f>Table1[[#This Row],[Emissions (g CO2)]]/(Table1[[#This Row],[Generation (TWh)]]*10^9)</f>
        <v>584.19060000000002</v>
      </c>
    </row>
    <row r="6287" spans="1:21" x14ac:dyDescent="0.35">
      <c r="A6287" t="s">
        <v>1739</v>
      </c>
      <c r="B6287" t="s">
        <v>3239</v>
      </c>
      <c r="C6287" t="str">
        <f>SUBSTITUTE(Table1[[#This Row],[Fuel]],", ",",")</f>
        <v>fossil gas: natural gas</v>
      </c>
      <c r="D6287" t="s">
        <v>3239</v>
      </c>
      <c r="H6287" t="s">
        <v>3436</v>
      </c>
      <c r="I6287">
        <v>63</v>
      </c>
      <c r="J6287" t="s">
        <v>3446</v>
      </c>
      <c r="K6287">
        <v>2009</v>
      </c>
      <c r="L6287" t="s">
        <v>29</v>
      </c>
      <c r="M6287" t="s">
        <v>29</v>
      </c>
      <c r="N6287">
        <v>4.564635</v>
      </c>
      <c r="O6287">
        <v>7.5674089999999996</v>
      </c>
      <c r="P6287" t="s">
        <v>3561</v>
      </c>
      <c r="Q6287" s="3">
        <f>Table1[[#This Row],[Capacity (MW)]]*0.395*8760*10^-6</f>
        <v>0.21799260000000001</v>
      </c>
      <c r="R6287" s="3" cm="1">
        <f t="array" ref="R6287">AVERAGE(VLOOKUP(_xlfn.TEXTSPLIT(Table1[[#This Row],[Fuel (no space after comma)]], ","), FuelList_Final_EF!$A$2:$B$65, 2, FALSE))</f>
        <v>53.06</v>
      </c>
      <c r="S6287" s="3">
        <f>Table1[[#This Row],[Generation (TWh)]]*10^9*VLOOKUP(Table1[[#This Row],[Turbine/Engine Technology]],Technology_HR!$A$2:$B$11,2,FALSE)*10^-6</f>
        <v>2400098.5260000001</v>
      </c>
      <c r="T6287" s="5">
        <f>Table1[[#This Row],[Fuel Consumption (mmBtu)]]*Table1[[#This Row],[Emission Factor (kg CO2/ mmBtu)]]*10^3</f>
        <v>127349227789.56</v>
      </c>
      <c r="U6287" s="3">
        <f>Table1[[#This Row],[Emissions (g CO2)]]/(Table1[[#This Row],[Generation (TWh)]]*10^9)</f>
        <v>584.19060000000002</v>
      </c>
    </row>
    <row r="6288" spans="1:21" x14ac:dyDescent="0.35">
      <c r="A6288" t="s">
        <v>1739</v>
      </c>
      <c r="B6288" t="s">
        <v>3239</v>
      </c>
      <c r="C6288" t="str">
        <f>SUBSTITUTE(Table1[[#This Row],[Fuel]],", ",",")</f>
        <v>fossil gas: natural gas</v>
      </c>
      <c r="D6288" t="s">
        <v>3239</v>
      </c>
      <c r="H6288" t="s">
        <v>3436</v>
      </c>
      <c r="I6288">
        <v>63</v>
      </c>
      <c r="J6288" t="s">
        <v>3446</v>
      </c>
      <c r="K6288">
        <v>2009</v>
      </c>
      <c r="L6288" t="s">
        <v>29</v>
      </c>
      <c r="M6288" t="s">
        <v>29</v>
      </c>
      <c r="N6288">
        <v>4.564635</v>
      </c>
      <c r="O6288">
        <v>7.5674089999999996</v>
      </c>
      <c r="P6288" t="s">
        <v>3561</v>
      </c>
      <c r="Q6288" s="3">
        <f>Table1[[#This Row],[Capacity (MW)]]*0.395*8760*10^-6</f>
        <v>0.21799260000000001</v>
      </c>
      <c r="R6288" s="3" cm="1">
        <f t="array" ref="R6288">AVERAGE(VLOOKUP(_xlfn.TEXTSPLIT(Table1[[#This Row],[Fuel (no space after comma)]], ","), FuelList_Final_EF!$A$2:$B$65, 2, FALSE))</f>
        <v>53.06</v>
      </c>
      <c r="S6288" s="3">
        <f>Table1[[#This Row],[Generation (TWh)]]*10^9*VLOOKUP(Table1[[#This Row],[Turbine/Engine Technology]],Technology_HR!$A$2:$B$11,2,FALSE)*10^-6</f>
        <v>2400098.5260000001</v>
      </c>
      <c r="T6288" s="5">
        <f>Table1[[#This Row],[Fuel Consumption (mmBtu)]]*Table1[[#This Row],[Emission Factor (kg CO2/ mmBtu)]]*10^3</f>
        <v>127349227789.56</v>
      </c>
      <c r="U6288" s="3">
        <f>Table1[[#This Row],[Emissions (g CO2)]]/(Table1[[#This Row],[Generation (TWh)]]*10^9)</f>
        <v>584.19060000000002</v>
      </c>
    </row>
    <row r="6289" spans="1:21" x14ac:dyDescent="0.35">
      <c r="A6289" t="s">
        <v>1739</v>
      </c>
      <c r="B6289" t="s">
        <v>3239</v>
      </c>
      <c r="C6289" t="str">
        <f>SUBSTITUTE(Table1[[#This Row],[Fuel]],", ",",")</f>
        <v>fossil gas: natural gas</v>
      </c>
      <c r="D6289" t="s">
        <v>3239</v>
      </c>
      <c r="H6289" t="s">
        <v>3436</v>
      </c>
      <c r="I6289">
        <v>500</v>
      </c>
      <c r="J6289" t="s">
        <v>3450</v>
      </c>
      <c r="K6289" t="s">
        <v>29</v>
      </c>
      <c r="L6289" t="s">
        <v>29</v>
      </c>
      <c r="M6289" t="s">
        <v>29</v>
      </c>
      <c r="N6289">
        <v>4.564635</v>
      </c>
      <c r="O6289">
        <v>7.5674089999999996</v>
      </c>
      <c r="P6289" t="s">
        <v>3561</v>
      </c>
      <c r="Q6289" s="3">
        <f>Table1[[#This Row],[Capacity (MW)]]*0.395*8760*10^-6</f>
        <v>1.7301</v>
      </c>
      <c r="R6289" s="3" cm="1">
        <f t="array" ref="R6289">AVERAGE(VLOOKUP(_xlfn.TEXTSPLIT(Table1[[#This Row],[Fuel (no space after comma)]], ","), FuelList_Final_EF!$A$2:$B$65, 2, FALSE))</f>
        <v>53.06</v>
      </c>
      <c r="S6289" s="3">
        <f>Table1[[#This Row],[Generation (TWh)]]*10^9*VLOOKUP(Table1[[#This Row],[Turbine/Engine Technology]],Technology_HR!$A$2:$B$11,2,FALSE)*10^-6</f>
        <v>19048401</v>
      </c>
      <c r="T6289" s="5">
        <f>Table1[[#This Row],[Fuel Consumption (mmBtu)]]*Table1[[#This Row],[Emission Factor (kg CO2/ mmBtu)]]*10^3</f>
        <v>1010708157060.0001</v>
      </c>
      <c r="U6289" s="3">
        <f>Table1[[#This Row],[Emissions (g CO2)]]/(Table1[[#This Row],[Generation (TWh)]]*10^9)</f>
        <v>584.19060000000002</v>
      </c>
    </row>
    <row r="6290" spans="1:21" x14ac:dyDescent="0.35">
      <c r="A6290" t="s">
        <v>1740</v>
      </c>
      <c r="B6290" t="s">
        <v>3239</v>
      </c>
      <c r="C6290" t="str">
        <f>SUBSTITUTE(Table1[[#This Row],[Fuel]],", ",",")</f>
        <v>fossil gas: natural gas</v>
      </c>
      <c r="D6290" t="s">
        <v>3239</v>
      </c>
      <c r="H6290" t="s">
        <v>3436</v>
      </c>
      <c r="I6290">
        <v>113</v>
      </c>
      <c r="J6290" t="s">
        <v>3446</v>
      </c>
      <c r="K6290">
        <v>2013</v>
      </c>
      <c r="L6290" t="s">
        <v>29</v>
      </c>
      <c r="M6290" t="s">
        <v>29</v>
      </c>
      <c r="N6290">
        <v>6.4067819999999998</v>
      </c>
      <c r="O6290">
        <v>5.6828589999999997</v>
      </c>
      <c r="P6290" t="s">
        <v>3561</v>
      </c>
      <c r="Q6290" s="3">
        <f>Table1[[#This Row],[Capacity (MW)]]*0.395*8760*10^-6</f>
        <v>0.39100260000000003</v>
      </c>
      <c r="R6290" s="3" cm="1">
        <f t="array" ref="R6290">AVERAGE(VLOOKUP(_xlfn.TEXTSPLIT(Table1[[#This Row],[Fuel (no space after comma)]], ","), FuelList_Final_EF!$A$2:$B$65, 2, FALSE))</f>
        <v>53.06</v>
      </c>
      <c r="S6290" s="3">
        <f>Table1[[#This Row],[Generation (TWh)]]*10^9*VLOOKUP(Table1[[#This Row],[Turbine/Engine Technology]],Technology_HR!$A$2:$B$11,2,FALSE)*10^-6</f>
        <v>4304938.6260000002</v>
      </c>
      <c r="T6290" s="5">
        <f>Table1[[#This Row],[Fuel Consumption (mmBtu)]]*Table1[[#This Row],[Emission Factor (kg CO2/ mmBtu)]]*10^3</f>
        <v>228420043495.56003</v>
      </c>
      <c r="U6290" s="3">
        <f>Table1[[#This Row],[Emissions (g CO2)]]/(Table1[[#This Row],[Generation (TWh)]]*10^9)</f>
        <v>584.19060000000002</v>
      </c>
    </row>
    <row r="6291" spans="1:21" x14ac:dyDescent="0.35">
      <c r="A6291" t="s">
        <v>1740</v>
      </c>
      <c r="B6291" t="s">
        <v>3239</v>
      </c>
      <c r="C6291" t="str">
        <f>SUBSTITUTE(Table1[[#This Row],[Fuel]],", ",",")</f>
        <v>fossil gas: natural gas</v>
      </c>
      <c r="D6291" t="s">
        <v>3239</v>
      </c>
      <c r="H6291" t="s">
        <v>3436</v>
      </c>
      <c r="I6291">
        <v>113</v>
      </c>
      <c r="J6291" t="s">
        <v>3446</v>
      </c>
      <c r="K6291">
        <v>2013</v>
      </c>
      <c r="L6291" t="s">
        <v>29</v>
      </c>
      <c r="M6291" t="s">
        <v>29</v>
      </c>
      <c r="N6291">
        <v>6.4067819999999998</v>
      </c>
      <c r="O6291">
        <v>5.6828589999999997</v>
      </c>
      <c r="P6291" t="s">
        <v>3561</v>
      </c>
      <c r="Q6291" s="3">
        <f>Table1[[#This Row],[Capacity (MW)]]*0.395*8760*10^-6</f>
        <v>0.39100260000000003</v>
      </c>
      <c r="R6291" s="3" cm="1">
        <f t="array" ref="R6291">AVERAGE(VLOOKUP(_xlfn.TEXTSPLIT(Table1[[#This Row],[Fuel (no space after comma)]], ","), FuelList_Final_EF!$A$2:$B$65, 2, FALSE))</f>
        <v>53.06</v>
      </c>
      <c r="S6291" s="3">
        <f>Table1[[#This Row],[Generation (TWh)]]*10^9*VLOOKUP(Table1[[#This Row],[Turbine/Engine Technology]],Technology_HR!$A$2:$B$11,2,FALSE)*10^-6</f>
        <v>4304938.6260000002</v>
      </c>
      <c r="T6291" s="5">
        <f>Table1[[#This Row],[Fuel Consumption (mmBtu)]]*Table1[[#This Row],[Emission Factor (kg CO2/ mmBtu)]]*10^3</f>
        <v>228420043495.56003</v>
      </c>
      <c r="U6291" s="3">
        <f>Table1[[#This Row],[Emissions (g CO2)]]/(Table1[[#This Row],[Generation (TWh)]]*10^9)</f>
        <v>584.19060000000002</v>
      </c>
    </row>
    <row r="6292" spans="1:21" x14ac:dyDescent="0.35">
      <c r="A6292" t="s">
        <v>1740</v>
      </c>
      <c r="B6292" t="s">
        <v>3239</v>
      </c>
      <c r="C6292" t="str">
        <f>SUBSTITUTE(Table1[[#This Row],[Fuel]],", ",",")</f>
        <v>fossil gas: natural gas</v>
      </c>
      <c r="D6292" t="s">
        <v>3239</v>
      </c>
      <c r="H6292" t="s">
        <v>3436</v>
      </c>
      <c r="I6292">
        <v>113</v>
      </c>
      <c r="J6292" t="s">
        <v>3446</v>
      </c>
      <c r="K6292">
        <v>2013</v>
      </c>
      <c r="L6292" t="s">
        <v>29</v>
      </c>
      <c r="M6292" t="s">
        <v>29</v>
      </c>
      <c r="N6292">
        <v>6.4067819999999998</v>
      </c>
      <c r="O6292">
        <v>5.6828589999999997</v>
      </c>
      <c r="P6292" t="s">
        <v>3561</v>
      </c>
      <c r="Q6292" s="3">
        <f>Table1[[#This Row],[Capacity (MW)]]*0.395*8760*10^-6</f>
        <v>0.39100260000000003</v>
      </c>
      <c r="R6292" s="3" cm="1">
        <f t="array" ref="R6292">AVERAGE(VLOOKUP(_xlfn.TEXTSPLIT(Table1[[#This Row],[Fuel (no space after comma)]], ","), FuelList_Final_EF!$A$2:$B$65, 2, FALSE))</f>
        <v>53.06</v>
      </c>
      <c r="S6292" s="3">
        <f>Table1[[#This Row],[Generation (TWh)]]*10^9*VLOOKUP(Table1[[#This Row],[Turbine/Engine Technology]],Technology_HR!$A$2:$B$11,2,FALSE)*10^-6</f>
        <v>4304938.6260000002</v>
      </c>
      <c r="T6292" s="5">
        <f>Table1[[#This Row],[Fuel Consumption (mmBtu)]]*Table1[[#This Row],[Emission Factor (kg CO2/ mmBtu)]]*10^3</f>
        <v>228420043495.56003</v>
      </c>
      <c r="U6292" s="3">
        <f>Table1[[#This Row],[Emissions (g CO2)]]/(Table1[[#This Row],[Generation (TWh)]]*10^9)</f>
        <v>584.19060000000002</v>
      </c>
    </row>
    <row r="6293" spans="1:21" x14ac:dyDescent="0.35">
      <c r="A6293" t="s">
        <v>1740</v>
      </c>
      <c r="B6293" t="s">
        <v>3239</v>
      </c>
      <c r="C6293" t="str">
        <f>SUBSTITUTE(Table1[[#This Row],[Fuel]],", ",",")</f>
        <v>fossil gas: natural gas</v>
      </c>
      <c r="D6293" t="s">
        <v>3239</v>
      </c>
      <c r="H6293" t="s">
        <v>3436</v>
      </c>
      <c r="I6293">
        <v>113</v>
      </c>
      <c r="J6293" t="s">
        <v>3446</v>
      </c>
      <c r="K6293">
        <v>2013</v>
      </c>
      <c r="L6293" t="s">
        <v>29</v>
      </c>
      <c r="M6293" t="s">
        <v>29</v>
      </c>
      <c r="N6293">
        <v>6.4067819999999998</v>
      </c>
      <c r="O6293">
        <v>5.6828589999999997</v>
      </c>
      <c r="P6293" t="s">
        <v>3561</v>
      </c>
      <c r="Q6293" s="3">
        <f>Table1[[#This Row],[Capacity (MW)]]*0.395*8760*10^-6</f>
        <v>0.39100260000000003</v>
      </c>
      <c r="R6293" s="3" cm="1">
        <f t="array" ref="R6293">AVERAGE(VLOOKUP(_xlfn.TEXTSPLIT(Table1[[#This Row],[Fuel (no space after comma)]], ","), FuelList_Final_EF!$A$2:$B$65, 2, FALSE))</f>
        <v>53.06</v>
      </c>
      <c r="S6293" s="3">
        <f>Table1[[#This Row],[Generation (TWh)]]*10^9*VLOOKUP(Table1[[#This Row],[Turbine/Engine Technology]],Technology_HR!$A$2:$B$11,2,FALSE)*10^-6</f>
        <v>4304938.6260000002</v>
      </c>
      <c r="T6293" s="5">
        <f>Table1[[#This Row],[Fuel Consumption (mmBtu)]]*Table1[[#This Row],[Emission Factor (kg CO2/ mmBtu)]]*10^3</f>
        <v>228420043495.56003</v>
      </c>
      <c r="U6293" s="3">
        <f>Table1[[#This Row],[Emissions (g CO2)]]/(Table1[[#This Row],[Generation (TWh)]]*10^9)</f>
        <v>584.19060000000002</v>
      </c>
    </row>
    <row r="6294" spans="1:21" x14ac:dyDescent="0.35">
      <c r="A6294" t="s">
        <v>1740</v>
      </c>
      <c r="B6294" t="s">
        <v>3249</v>
      </c>
      <c r="C6294" t="str">
        <f>SUBSTITUTE(Table1[[#This Row],[Fuel]],", ",",")</f>
        <v>fossil gas: waste heat from natural gas</v>
      </c>
      <c r="D6294" t="s">
        <v>3249</v>
      </c>
      <c r="H6294" t="s">
        <v>3440</v>
      </c>
      <c r="I6294">
        <v>127</v>
      </c>
      <c r="J6294" t="s">
        <v>3450</v>
      </c>
      <c r="K6294">
        <v>2030</v>
      </c>
      <c r="L6294" t="s">
        <v>29</v>
      </c>
      <c r="M6294" t="s">
        <v>29</v>
      </c>
      <c r="N6294">
        <v>6.4067819999999998</v>
      </c>
      <c r="O6294">
        <v>5.6828589999999997</v>
      </c>
      <c r="P6294" t="s">
        <v>3561</v>
      </c>
      <c r="Q6294" s="3">
        <f>Table1[[#This Row],[Capacity (MW)]]*0.395*8760*10^-6</f>
        <v>0.43944539999999993</v>
      </c>
      <c r="R6294" s="3" cm="1">
        <f t="array" ref="R6294">AVERAGE(VLOOKUP(_xlfn.TEXTSPLIT(Table1[[#This Row],[Fuel (no space after comma)]], ","), FuelList_Final_EF!$A$2:$B$65, 2, FALSE))</f>
        <v>66.33</v>
      </c>
      <c r="S6294" s="3">
        <f>Table1[[#This Row],[Generation (TWh)]]*10^9*VLOOKUP(Table1[[#This Row],[Turbine/Engine Technology]],Technology_HR!$A$2:$B$11,2,FALSE)*10^-6</f>
        <v>4519695.9389999984</v>
      </c>
      <c r="T6294" s="5">
        <f>Table1[[#This Row],[Fuel Consumption (mmBtu)]]*Table1[[#This Row],[Emission Factor (kg CO2/ mmBtu)]]*10^3</f>
        <v>299791431633.86987</v>
      </c>
      <c r="U6294" s="3">
        <f>Table1[[#This Row],[Emissions (g CO2)]]/(Table1[[#This Row],[Generation (TWh)]]*10^9)</f>
        <v>682.20404999999982</v>
      </c>
    </row>
    <row r="6295" spans="1:21" x14ac:dyDescent="0.35">
      <c r="A6295" t="s">
        <v>1740</v>
      </c>
      <c r="B6295" t="s">
        <v>3249</v>
      </c>
      <c r="C6295" t="str">
        <f>SUBSTITUTE(Table1[[#This Row],[Fuel]],", ",",")</f>
        <v>fossil gas: waste heat from natural gas</v>
      </c>
      <c r="D6295" t="s">
        <v>3249</v>
      </c>
      <c r="H6295" t="s">
        <v>3440</v>
      </c>
      <c r="I6295">
        <v>127</v>
      </c>
      <c r="J6295" t="s">
        <v>3450</v>
      </c>
      <c r="K6295">
        <v>2030</v>
      </c>
      <c r="L6295" t="s">
        <v>29</v>
      </c>
      <c r="M6295" t="s">
        <v>29</v>
      </c>
      <c r="N6295">
        <v>6.4067819999999998</v>
      </c>
      <c r="O6295">
        <v>5.6828589999999997</v>
      </c>
      <c r="P6295" t="s">
        <v>3561</v>
      </c>
      <c r="Q6295" s="3">
        <f>Table1[[#This Row],[Capacity (MW)]]*0.395*8760*10^-6</f>
        <v>0.43944539999999993</v>
      </c>
      <c r="R6295" s="3" cm="1">
        <f t="array" ref="R6295">AVERAGE(VLOOKUP(_xlfn.TEXTSPLIT(Table1[[#This Row],[Fuel (no space after comma)]], ","), FuelList_Final_EF!$A$2:$B$65, 2, FALSE))</f>
        <v>66.33</v>
      </c>
      <c r="S6295" s="3">
        <f>Table1[[#This Row],[Generation (TWh)]]*10^9*VLOOKUP(Table1[[#This Row],[Turbine/Engine Technology]],Technology_HR!$A$2:$B$11,2,FALSE)*10^-6</f>
        <v>4519695.9389999984</v>
      </c>
      <c r="T6295" s="5">
        <f>Table1[[#This Row],[Fuel Consumption (mmBtu)]]*Table1[[#This Row],[Emission Factor (kg CO2/ mmBtu)]]*10^3</f>
        <v>299791431633.86987</v>
      </c>
      <c r="U6295" s="3">
        <f>Table1[[#This Row],[Emissions (g CO2)]]/(Table1[[#This Row],[Generation (TWh)]]*10^9)</f>
        <v>682.20404999999982</v>
      </c>
    </row>
    <row r="6296" spans="1:21" x14ac:dyDescent="0.35">
      <c r="A6296" t="s">
        <v>1741</v>
      </c>
      <c r="B6296" t="s">
        <v>3239</v>
      </c>
      <c r="C6296" t="str">
        <f>SUBSTITUTE(Table1[[#This Row],[Fuel]],", ",",")</f>
        <v>fossil gas: natural gas</v>
      </c>
      <c r="D6296" t="s">
        <v>3239</v>
      </c>
      <c r="H6296" t="s">
        <v>3436</v>
      </c>
      <c r="I6296">
        <v>125</v>
      </c>
      <c r="J6296" t="s">
        <v>3450</v>
      </c>
      <c r="K6296">
        <v>2025</v>
      </c>
      <c r="L6296" t="s">
        <v>29</v>
      </c>
      <c r="M6296" t="s">
        <v>29</v>
      </c>
      <c r="N6296">
        <v>4.566675</v>
      </c>
      <c r="O6296">
        <v>7.5957039999999996</v>
      </c>
      <c r="P6296" t="s">
        <v>3561</v>
      </c>
      <c r="Q6296" s="3">
        <f>Table1[[#This Row],[Capacity (MW)]]*0.395*8760*10^-6</f>
        <v>0.43252499999999999</v>
      </c>
      <c r="R6296" s="3" cm="1">
        <f t="array" ref="R6296">AVERAGE(VLOOKUP(_xlfn.TEXTSPLIT(Table1[[#This Row],[Fuel (no space after comma)]], ","), FuelList_Final_EF!$A$2:$B$65, 2, FALSE))</f>
        <v>53.06</v>
      </c>
      <c r="S6296" s="3">
        <f>Table1[[#This Row],[Generation (TWh)]]*10^9*VLOOKUP(Table1[[#This Row],[Turbine/Engine Technology]],Technology_HR!$A$2:$B$11,2,FALSE)*10^-6</f>
        <v>4762100.25</v>
      </c>
      <c r="T6296" s="5">
        <f>Table1[[#This Row],[Fuel Consumption (mmBtu)]]*Table1[[#This Row],[Emission Factor (kg CO2/ mmBtu)]]*10^3</f>
        <v>252677039265.00003</v>
      </c>
      <c r="U6296" s="3">
        <f>Table1[[#This Row],[Emissions (g CO2)]]/(Table1[[#This Row],[Generation (TWh)]]*10^9)</f>
        <v>584.19060000000002</v>
      </c>
    </row>
    <row r="6297" spans="1:21" x14ac:dyDescent="0.35">
      <c r="A6297" t="s">
        <v>1741</v>
      </c>
      <c r="B6297" t="s">
        <v>3239</v>
      </c>
      <c r="C6297" t="str">
        <f>SUBSTITUTE(Table1[[#This Row],[Fuel]],", ",",")</f>
        <v>fossil gas: natural gas</v>
      </c>
      <c r="D6297" t="s">
        <v>3239</v>
      </c>
      <c r="H6297" t="s">
        <v>3436</v>
      </c>
      <c r="I6297">
        <v>125</v>
      </c>
      <c r="J6297" t="s">
        <v>3450</v>
      </c>
      <c r="K6297">
        <v>2025</v>
      </c>
      <c r="L6297" t="s">
        <v>29</v>
      </c>
      <c r="M6297" t="s">
        <v>29</v>
      </c>
      <c r="N6297">
        <v>4.566675</v>
      </c>
      <c r="O6297">
        <v>7.5957039999999996</v>
      </c>
      <c r="P6297" t="s">
        <v>3561</v>
      </c>
      <c r="Q6297" s="3">
        <f>Table1[[#This Row],[Capacity (MW)]]*0.395*8760*10^-6</f>
        <v>0.43252499999999999</v>
      </c>
      <c r="R6297" s="3" cm="1">
        <f t="array" ref="R6297">AVERAGE(VLOOKUP(_xlfn.TEXTSPLIT(Table1[[#This Row],[Fuel (no space after comma)]], ","), FuelList_Final_EF!$A$2:$B$65, 2, FALSE))</f>
        <v>53.06</v>
      </c>
      <c r="S6297" s="3">
        <f>Table1[[#This Row],[Generation (TWh)]]*10^9*VLOOKUP(Table1[[#This Row],[Turbine/Engine Technology]],Technology_HR!$A$2:$B$11,2,FALSE)*10^-6</f>
        <v>4762100.25</v>
      </c>
      <c r="T6297" s="5">
        <f>Table1[[#This Row],[Fuel Consumption (mmBtu)]]*Table1[[#This Row],[Emission Factor (kg CO2/ mmBtu)]]*10^3</f>
        <v>252677039265.00003</v>
      </c>
      <c r="U6297" s="3">
        <f>Table1[[#This Row],[Emissions (g CO2)]]/(Table1[[#This Row],[Generation (TWh)]]*10^9)</f>
        <v>584.19060000000002</v>
      </c>
    </row>
    <row r="6298" spans="1:21" x14ac:dyDescent="0.35">
      <c r="A6298" t="s">
        <v>1718</v>
      </c>
      <c r="B6298" t="s">
        <v>3239</v>
      </c>
      <c r="C6298" t="str">
        <f>SUBSTITUTE(Table1[[#This Row],[Fuel]],", ",",")</f>
        <v>fossil gas: natural gas</v>
      </c>
      <c r="D6298" t="s">
        <v>3239</v>
      </c>
      <c r="H6298" t="s">
        <v>3438</v>
      </c>
      <c r="I6298">
        <v>900</v>
      </c>
      <c r="J6298" t="s">
        <v>3450</v>
      </c>
      <c r="K6298">
        <v>2034</v>
      </c>
      <c r="L6298" t="s">
        <v>29</v>
      </c>
      <c r="M6298" t="s">
        <v>29</v>
      </c>
      <c r="N6298">
        <v>10.590591</v>
      </c>
      <c r="O6298">
        <v>7.4118719999999998</v>
      </c>
      <c r="P6298" t="s">
        <v>3561</v>
      </c>
      <c r="Q6298" s="3">
        <f>Table1[[#This Row],[Capacity (MW)]]*0.395*8760*10^-6</f>
        <v>3.1141799999999997</v>
      </c>
      <c r="R6298" s="3" cm="1">
        <f t="array" ref="R6298">AVERAGE(VLOOKUP(_xlfn.TEXTSPLIT(Table1[[#This Row],[Fuel (no space after comma)]], ","), FuelList_Final_EF!$A$2:$B$65, 2, FALSE))</f>
        <v>53.06</v>
      </c>
      <c r="S6298" s="3">
        <f>Table1[[#This Row],[Generation (TWh)]]*10^9*VLOOKUP(Table1[[#This Row],[Turbine/Engine Technology]],Technology_HR!$A$2:$B$11,2,FALSE)*10^-6</f>
        <v>23508944.819999997</v>
      </c>
      <c r="T6298" s="5">
        <f>Table1[[#This Row],[Fuel Consumption (mmBtu)]]*Table1[[#This Row],[Emission Factor (kg CO2/ mmBtu)]]*10^3</f>
        <v>1247384612149.2</v>
      </c>
      <c r="U6298" s="3">
        <f>Table1[[#This Row],[Emissions (g CO2)]]/(Table1[[#This Row],[Generation (TWh)]]*10^9)</f>
        <v>400.54994000000005</v>
      </c>
    </row>
    <row r="6299" spans="1:21" x14ac:dyDescent="0.35">
      <c r="A6299" t="s">
        <v>1718</v>
      </c>
      <c r="B6299" t="s">
        <v>3239</v>
      </c>
      <c r="C6299" t="str">
        <f>SUBSTITUTE(Table1[[#This Row],[Fuel]],", ",",")</f>
        <v>fossil gas: natural gas</v>
      </c>
      <c r="D6299" t="s">
        <v>3239</v>
      </c>
      <c r="H6299" t="s">
        <v>3438</v>
      </c>
      <c r="I6299">
        <v>450</v>
      </c>
      <c r="J6299" t="s">
        <v>3450</v>
      </c>
      <c r="K6299" t="s">
        <v>29</v>
      </c>
      <c r="L6299" t="s">
        <v>29</v>
      </c>
      <c r="M6299" t="s">
        <v>29</v>
      </c>
      <c r="N6299">
        <v>11.474463</v>
      </c>
      <c r="O6299">
        <v>8.4084009999999996</v>
      </c>
      <c r="P6299" t="s">
        <v>3561</v>
      </c>
      <c r="Q6299" s="3">
        <f>Table1[[#This Row],[Capacity (MW)]]*0.395*8760*10^-6</f>
        <v>1.5570899999999999</v>
      </c>
      <c r="R6299" s="3" cm="1">
        <f t="array" ref="R6299">AVERAGE(VLOOKUP(_xlfn.TEXTSPLIT(Table1[[#This Row],[Fuel (no space after comma)]], ","), FuelList_Final_EF!$A$2:$B$65, 2, FALSE))</f>
        <v>53.06</v>
      </c>
      <c r="S6299" s="3">
        <f>Table1[[#This Row],[Generation (TWh)]]*10^9*VLOOKUP(Table1[[#This Row],[Turbine/Engine Technology]],Technology_HR!$A$2:$B$11,2,FALSE)*10^-6</f>
        <v>11754472.409999998</v>
      </c>
      <c r="T6299" s="5">
        <f>Table1[[#This Row],[Fuel Consumption (mmBtu)]]*Table1[[#This Row],[Emission Factor (kg CO2/ mmBtu)]]*10^3</f>
        <v>623692306074.59998</v>
      </c>
      <c r="U6299" s="3">
        <f>Table1[[#This Row],[Emissions (g CO2)]]/(Table1[[#This Row],[Generation (TWh)]]*10^9)</f>
        <v>400.54994000000005</v>
      </c>
    </row>
    <row r="6300" spans="1:21" x14ac:dyDescent="0.35">
      <c r="A6300" t="s">
        <v>1718</v>
      </c>
      <c r="B6300" t="s">
        <v>3239</v>
      </c>
      <c r="C6300" t="str">
        <f>SUBSTITUTE(Table1[[#This Row],[Fuel]],", ",",")</f>
        <v>fossil gas: natural gas</v>
      </c>
      <c r="D6300" t="s">
        <v>3239</v>
      </c>
      <c r="H6300" t="s">
        <v>3438</v>
      </c>
      <c r="I6300">
        <v>450</v>
      </c>
      <c r="J6300" t="s">
        <v>3450</v>
      </c>
      <c r="K6300" t="s">
        <v>29</v>
      </c>
      <c r="L6300" t="s">
        <v>29</v>
      </c>
      <c r="M6300" t="s">
        <v>29</v>
      </c>
      <c r="N6300">
        <v>11.474463</v>
      </c>
      <c r="O6300">
        <v>8.4084009999999996</v>
      </c>
      <c r="P6300" t="s">
        <v>3561</v>
      </c>
      <c r="Q6300" s="3">
        <f>Table1[[#This Row],[Capacity (MW)]]*0.395*8760*10^-6</f>
        <v>1.5570899999999999</v>
      </c>
      <c r="R6300" s="3" cm="1">
        <f t="array" ref="R6300">AVERAGE(VLOOKUP(_xlfn.TEXTSPLIT(Table1[[#This Row],[Fuel (no space after comma)]], ","), FuelList_Final_EF!$A$2:$B$65, 2, FALSE))</f>
        <v>53.06</v>
      </c>
      <c r="S6300" s="3">
        <f>Table1[[#This Row],[Generation (TWh)]]*10^9*VLOOKUP(Table1[[#This Row],[Turbine/Engine Technology]],Technology_HR!$A$2:$B$11,2,FALSE)*10^-6</f>
        <v>11754472.409999998</v>
      </c>
      <c r="T6300" s="5">
        <f>Table1[[#This Row],[Fuel Consumption (mmBtu)]]*Table1[[#This Row],[Emission Factor (kg CO2/ mmBtu)]]*10^3</f>
        <v>623692306074.59998</v>
      </c>
      <c r="U6300" s="3">
        <f>Table1[[#This Row],[Emissions (g CO2)]]/(Table1[[#This Row],[Generation (TWh)]]*10^9)</f>
        <v>400.54994000000005</v>
      </c>
    </row>
    <row r="6301" spans="1:21" x14ac:dyDescent="0.35">
      <c r="A6301" t="s">
        <v>1718</v>
      </c>
      <c r="B6301" t="s">
        <v>3239</v>
      </c>
      <c r="C6301" t="str">
        <f>SUBSTITUTE(Table1[[#This Row],[Fuel]],", ",",")</f>
        <v>fossil gas: natural gas</v>
      </c>
      <c r="D6301" t="s">
        <v>3239</v>
      </c>
      <c r="H6301" t="s">
        <v>3438</v>
      </c>
      <c r="I6301">
        <v>450</v>
      </c>
      <c r="J6301" t="s">
        <v>3450</v>
      </c>
      <c r="K6301" t="s">
        <v>29</v>
      </c>
      <c r="L6301" t="s">
        <v>29</v>
      </c>
      <c r="M6301" t="s">
        <v>29</v>
      </c>
      <c r="N6301">
        <v>11.474463</v>
      </c>
      <c r="O6301">
        <v>8.4084009999999996</v>
      </c>
      <c r="P6301" t="s">
        <v>3561</v>
      </c>
      <c r="Q6301" s="3">
        <f>Table1[[#This Row],[Capacity (MW)]]*0.395*8760*10^-6</f>
        <v>1.5570899999999999</v>
      </c>
      <c r="R6301" s="3" cm="1">
        <f t="array" ref="R6301">AVERAGE(VLOOKUP(_xlfn.TEXTSPLIT(Table1[[#This Row],[Fuel (no space after comma)]], ","), FuelList_Final_EF!$A$2:$B$65, 2, FALSE))</f>
        <v>53.06</v>
      </c>
      <c r="S6301" s="3">
        <f>Table1[[#This Row],[Generation (TWh)]]*10^9*VLOOKUP(Table1[[#This Row],[Turbine/Engine Technology]],Technology_HR!$A$2:$B$11,2,FALSE)*10^-6</f>
        <v>11754472.409999998</v>
      </c>
      <c r="T6301" s="5">
        <f>Table1[[#This Row],[Fuel Consumption (mmBtu)]]*Table1[[#This Row],[Emission Factor (kg CO2/ mmBtu)]]*10^3</f>
        <v>623692306074.59998</v>
      </c>
      <c r="U6301" s="3">
        <f>Table1[[#This Row],[Emissions (g CO2)]]/(Table1[[#This Row],[Generation (TWh)]]*10^9)</f>
        <v>400.54994000000005</v>
      </c>
    </row>
    <row r="6302" spans="1:21" x14ac:dyDescent="0.35">
      <c r="A6302" t="s">
        <v>1742</v>
      </c>
      <c r="B6302" t="s">
        <v>3239</v>
      </c>
      <c r="C6302" t="str">
        <f>SUBSTITUTE(Table1[[#This Row],[Fuel]],", ",",")</f>
        <v>fossil gas: natural gas</v>
      </c>
      <c r="D6302" t="s">
        <v>3239</v>
      </c>
      <c r="H6302" t="s">
        <v>3436</v>
      </c>
      <c r="I6302">
        <v>275</v>
      </c>
      <c r="J6302" t="s">
        <v>3451</v>
      </c>
      <c r="K6302" t="s">
        <v>29</v>
      </c>
      <c r="L6302" t="s">
        <v>29</v>
      </c>
      <c r="M6302" t="s">
        <v>29</v>
      </c>
      <c r="N6302">
        <v>6.7247000000000003</v>
      </c>
      <c r="O6302">
        <v>4.6475999999999997</v>
      </c>
      <c r="P6302" t="s">
        <v>3561</v>
      </c>
      <c r="Q6302" s="3">
        <f>Table1[[#This Row],[Capacity (MW)]]*0.395*8760*10^-6</f>
        <v>0.95155499999999993</v>
      </c>
      <c r="R6302" s="3" cm="1">
        <f t="array" ref="R6302">AVERAGE(VLOOKUP(_xlfn.TEXTSPLIT(Table1[[#This Row],[Fuel (no space after comma)]], ","), FuelList_Final_EF!$A$2:$B$65, 2, FALSE))</f>
        <v>53.06</v>
      </c>
      <c r="S6302" s="3">
        <f>Table1[[#This Row],[Generation (TWh)]]*10^9*VLOOKUP(Table1[[#This Row],[Turbine/Engine Technology]],Technology_HR!$A$2:$B$11,2,FALSE)*10^-6</f>
        <v>10476620.549999997</v>
      </c>
      <c r="T6302" s="5">
        <f>Table1[[#This Row],[Fuel Consumption (mmBtu)]]*Table1[[#This Row],[Emission Factor (kg CO2/ mmBtu)]]*10^3</f>
        <v>555889486382.99988</v>
      </c>
      <c r="U6302" s="3">
        <f>Table1[[#This Row],[Emissions (g CO2)]]/(Table1[[#This Row],[Generation (TWh)]]*10^9)</f>
        <v>584.1905999999999</v>
      </c>
    </row>
    <row r="6303" spans="1:21" x14ac:dyDescent="0.35">
      <c r="A6303" t="s">
        <v>1743</v>
      </c>
      <c r="B6303" t="s">
        <v>3239</v>
      </c>
      <c r="C6303" t="str">
        <f>SUBSTITUTE(Table1[[#This Row],[Fuel]],", ",",")</f>
        <v>fossil gas: natural gas</v>
      </c>
      <c r="D6303" t="s">
        <v>3239</v>
      </c>
      <c r="H6303" t="s">
        <v>3436</v>
      </c>
      <c r="I6303">
        <v>275</v>
      </c>
      <c r="J6303" t="s">
        <v>3451</v>
      </c>
      <c r="K6303" t="s">
        <v>29</v>
      </c>
      <c r="L6303" t="s">
        <v>29</v>
      </c>
      <c r="M6303" t="s">
        <v>29</v>
      </c>
      <c r="N6303">
        <v>6.7247000000000003</v>
      </c>
      <c r="O6303">
        <v>4.6475999999999997</v>
      </c>
      <c r="P6303" t="s">
        <v>3561</v>
      </c>
      <c r="Q6303" s="3">
        <f>Table1[[#This Row],[Capacity (MW)]]*0.395*8760*10^-6</f>
        <v>0.95155499999999993</v>
      </c>
      <c r="R6303" s="3" cm="1">
        <f t="array" ref="R6303">AVERAGE(VLOOKUP(_xlfn.TEXTSPLIT(Table1[[#This Row],[Fuel (no space after comma)]], ","), FuelList_Final_EF!$A$2:$B$65, 2, FALSE))</f>
        <v>53.06</v>
      </c>
      <c r="S6303" s="3">
        <f>Table1[[#This Row],[Generation (TWh)]]*10^9*VLOOKUP(Table1[[#This Row],[Turbine/Engine Technology]],Technology_HR!$A$2:$B$11,2,FALSE)*10^-6</f>
        <v>10476620.549999997</v>
      </c>
      <c r="T6303" s="5">
        <f>Table1[[#This Row],[Fuel Consumption (mmBtu)]]*Table1[[#This Row],[Emission Factor (kg CO2/ mmBtu)]]*10^3</f>
        <v>555889486382.99988</v>
      </c>
      <c r="U6303" s="3">
        <f>Table1[[#This Row],[Emissions (g CO2)]]/(Table1[[#This Row],[Generation (TWh)]]*10^9)</f>
        <v>584.1905999999999</v>
      </c>
    </row>
    <row r="6304" spans="1:21" x14ac:dyDescent="0.35">
      <c r="A6304" t="s">
        <v>1742</v>
      </c>
      <c r="B6304" t="s">
        <v>3239</v>
      </c>
      <c r="C6304" t="str">
        <f>SUBSTITUTE(Table1[[#This Row],[Fuel]],", ",",")</f>
        <v>fossil gas: natural gas</v>
      </c>
      <c r="D6304" t="s">
        <v>3239</v>
      </c>
      <c r="H6304" t="s">
        <v>3436</v>
      </c>
      <c r="I6304">
        <v>275</v>
      </c>
      <c r="J6304" t="s">
        <v>3451</v>
      </c>
      <c r="K6304" t="s">
        <v>29</v>
      </c>
      <c r="L6304" t="s">
        <v>29</v>
      </c>
      <c r="M6304" t="s">
        <v>29</v>
      </c>
      <c r="N6304">
        <v>6.7247000000000003</v>
      </c>
      <c r="O6304">
        <v>4.6475999999999997</v>
      </c>
      <c r="P6304" t="s">
        <v>3561</v>
      </c>
      <c r="Q6304" s="3">
        <f>Table1[[#This Row],[Capacity (MW)]]*0.395*8760*10^-6</f>
        <v>0.95155499999999993</v>
      </c>
      <c r="R6304" s="3" cm="1">
        <f t="array" ref="R6304">AVERAGE(VLOOKUP(_xlfn.TEXTSPLIT(Table1[[#This Row],[Fuel (no space after comma)]], ","), FuelList_Final_EF!$A$2:$B$65, 2, FALSE))</f>
        <v>53.06</v>
      </c>
      <c r="S6304" s="3">
        <f>Table1[[#This Row],[Generation (TWh)]]*10^9*VLOOKUP(Table1[[#This Row],[Turbine/Engine Technology]],Technology_HR!$A$2:$B$11,2,FALSE)*10^-6</f>
        <v>10476620.549999997</v>
      </c>
      <c r="T6304" s="5">
        <f>Table1[[#This Row],[Fuel Consumption (mmBtu)]]*Table1[[#This Row],[Emission Factor (kg CO2/ mmBtu)]]*10^3</f>
        <v>555889486382.99988</v>
      </c>
      <c r="U6304" s="3">
        <f>Table1[[#This Row],[Emissions (g CO2)]]/(Table1[[#This Row],[Generation (TWh)]]*10^9)</f>
        <v>584.1905999999999</v>
      </c>
    </row>
    <row r="6305" spans="1:21" x14ac:dyDescent="0.35">
      <c r="A6305" t="s">
        <v>1743</v>
      </c>
      <c r="B6305" t="s">
        <v>3239</v>
      </c>
      <c r="C6305" t="str">
        <f>SUBSTITUTE(Table1[[#This Row],[Fuel]],", ",",")</f>
        <v>fossil gas: natural gas</v>
      </c>
      <c r="D6305" t="s">
        <v>3239</v>
      </c>
      <c r="H6305" t="s">
        <v>3436</v>
      </c>
      <c r="I6305">
        <v>275</v>
      </c>
      <c r="J6305" t="s">
        <v>3451</v>
      </c>
      <c r="K6305" t="s">
        <v>29</v>
      </c>
      <c r="L6305" t="s">
        <v>29</v>
      </c>
      <c r="M6305" t="s">
        <v>29</v>
      </c>
      <c r="N6305">
        <v>6.7247000000000003</v>
      </c>
      <c r="O6305">
        <v>4.6475999999999997</v>
      </c>
      <c r="P6305" t="s">
        <v>3561</v>
      </c>
      <c r="Q6305" s="3">
        <f>Table1[[#This Row],[Capacity (MW)]]*0.395*8760*10^-6</f>
        <v>0.95155499999999993</v>
      </c>
      <c r="R6305" s="3" cm="1">
        <f t="array" ref="R6305">AVERAGE(VLOOKUP(_xlfn.TEXTSPLIT(Table1[[#This Row],[Fuel (no space after comma)]], ","), FuelList_Final_EF!$A$2:$B$65, 2, FALSE))</f>
        <v>53.06</v>
      </c>
      <c r="S6305" s="3">
        <f>Table1[[#This Row],[Generation (TWh)]]*10^9*VLOOKUP(Table1[[#This Row],[Turbine/Engine Technology]],Technology_HR!$A$2:$B$11,2,FALSE)*10^-6</f>
        <v>10476620.549999997</v>
      </c>
      <c r="T6305" s="5">
        <f>Table1[[#This Row],[Fuel Consumption (mmBtu)]]*Table1[[#This Row],[Emission Factor (kg CO2/ mmBtu)]]*10^3</f>
        <v>555889486382.99988</v>
      </c>
      <c r="U6305" s="3">
        <f>Table1[[#This Row],[Emissions (g CO2)]]/(Table1[[#This Row],[Generation (TWh)]]*10^9)</f>
        <v>584.1905999999999</v>
      </c>
    </row>
    <row r="6306" spans="1:21" x14ac:dyDescent="0.35">
      <c r="A6306" t="s">
        <v>29</v>
      </c>
      <c r="B6306" t="s">
        <v>3239</v>
      </c>
      <c r="C6306" t="str">
        <f>SUBSTITUTE(Table1[[#This Row],[Fuel]],", ",",")</f>
        <v>fossil gas: natural gas</v>
      </c>
      <c r="D6306" t="s">
        <v>3239</v>
      </c>
      <c r="H6306" t="s">
        <v>3436</v>
      </c>
      <c r="I6306">
        <v>167</v>
      </c>
      <c r="J6306" t="s">
        <v>3450</v>
      </c>
      <c r="K6306">
        <v>2031</v>
      </c>
      <c r="L6306" t="s">
        <v>29</v>
      </c>
      <c r="M6306" t="s">
        <v>29</v>
      </c>
      <c r="N6306">
        <v>7.5561109999999996</v>
      </c>
      <c r="O6306">
        <v>6.6550000000000002</v>
      </c>
      <c r="P6306" t="s">
        <v>3561</v>
      </c>
      <c r="Q6306" s="3">
        <f>Table1[[#This Row],[Capacity (MW)]]*0.395*8760*10^-6</f>
        <v>0.57785339999999996</v>
      </c>
      <c r="R6306" s="3" cm="1">
        <f t="array" ref="R6306">AVERAGE(VLOOKUP(_xlfn.TEXTSPLIT(Table1[[#This Row],[Fuel (no space after comma)]], ","), FuelList_Final_EF!$A$2:$B$65, 2, FALSE))</f>
        <v>53.06</v>
      </c>
      <c r="S6306" s="3">
        <f>Table1[[#This Row],[Generation (TWh)]]*10^9*VLOOKUP(Table1[[#This Row],[Turbine/Engine Technology]],Technology_HR!$A$2:$B$11,2,FALSE)*10^-6</f>
        <v>6362165.9339999994</v>
      </c>
      <c r="T6306" s="5">
        <f>Table1[[#This Row],[Fuel Consumption (mmBtu)]]*Table1[[#This Row],[Emission Factor (kg CO2/ mmBtu)]]*10^3</f>
        <v>337576524458.03998</v>
      </c>
      <c r="U6306" s="3">
        <f>Table1[[#This Row],[Emissions (g CO2)]]/(Table1[[#This Row],[Generation (TWh)]]*10^9)</f>
        <v>584.19060000000002</v>
      </c>
    </row>
    <row r="6307" spans="1:21" x14ac:dyDescent="0.35">
      <c r="A6307" t="s">
        <v>29</v>
      </c>
      <c r="B6307" t="s">
        <v>3239</v>
      </c>
      <c r="C6307" t="str">
        <f>SUBSTITUTE(Table1[[#This Row],[Fuel]],", ",",")</f>
        <v>fossil gas: natural gas</v>
      </c>
      <c r="D6307" t="s">
        <v>3239</v>
      </c>
      <c r="H6307" t="s">
        <v>3436</v>
      </c>
      <c r="I6307">
        <v>167</v>
      </c>
      <c r="J6307" t="s">
        <v>3450</v>
      </c>
      <c r="K6307">
        <v>2031</v>
      </c>
      <c r="L6307" t="s">
        <v>29</v>
      </c>
      <c r="M6307" t="s">
        <v>29</v>
      </c>
      <c r="N6307">
        <v>7.5561109999999996</v>
      </c>
      <c r="O6307">
        <v>6.6550000000000002</v>
      </c>
      <c r="P6307" t="s">
        <v>3561</v>
      </c>
      <c r="Q6307" s="3">
        <f>Table1[[#This Row],[Capacity (MW)]]*0.395*8760*10^-6</f>
        <v>0.57785339999999996</v>
      </c>
      <c r="R6307" s="3" cm="1">
        <f t="array" ref="R6307">AVERAGE(VLOOKUP(_xlfn.TEXTSPLIT(Table1[[#This Row],[Fuel (no space after comma)]], ","), FuelList_Final_EF!$A$2:$B$65, 2, FALSE))</f>
        <v>53.06</v>
      </c>
      <c r="S6307" s="3">
        <f>Table1[[#This Row],[Generation (TWh)]]*10^9*VLOOKUP(Table1[[#This Row],[Turbine/Engine Technology]],Technology_HR!$A$2:$B$11,2,FALSE)*10^-6</f>
        <v>6362165.9339999994</v>
      </c>
      <c r="T6307" s="5">
        <f>Table1[[#This Row],[Fuel Consumption (mmBtu)]]*Table1[[#This Row],[Emission Factor (kg CO2/ mmBtu)]]*10^3</f>
        <v>337576524458.03998</v>
      </c>
      <c r="U6307" s="3">
        <f>Table1[[#This Row],[Emissions (g CO2)]]/(Table1[[#This Row],[Generation (TWh)]]*10^9)</f>
        <v>584.19060000000002</v>
      </c>
    </row>
    <row r="6308" spans="1:21" x14ac:dyDescent="0.35">
      <c r="A6308" t="s">
        <v>29</v>
      </c>
      <c r="B6308" t="s">
        <v>3239</v>
      </c>
      <c r="C6308" t="str">
        <f>SUBSTITUTE(Table1[[#This Row],[Fuel]],", ",",")</f>
        <v>fossil gas: natural gas</v>
      </c>
      <c r="D6308" t="s">
        <v>3239</v>
      </c>
      <c r="H6308" t="s">
        <v>3436</v>
      </c>
      <c r="I6308">
        <v>167</v>
      </c>
      <c r="J6308" t="s">
        <v>3450</v>
      </c>
      <c r="K6308">
        <v>2031</v>
      </c>
      <c r="L6308" t="s">
        <v>29</v>
      </c>
      <c r="M6308" t="s">
        <v>29</v>
      </c>
      <c r="N6308">
        <v>7.5561109999999996</v>
      </c>
      <c r="O6308">
        <v>6.6550000000000002</v>
      </c>
      <c r="P6308" t="s">
        <v>3561</v>
      </c>
      <c r="Q6308" s="3">
        <f>Table1[[#This Row],[Capacity (MW)]]*0.395*8760*10^-6</f>
        <v>0.57785339999999996</v>
      </c>
      <c r="R6308" s="3" cm="1">
        <f t="array" ref="R6308">AVERAGE(VLOOKUP(_xlfn.TEXTSPLIT(Table1[[#This Row],[Fuel (no space after comma)]], ","), FuelList_Final_EF!$A$2:$B$65, 2, FALSE))</f>
        <v>53.06</v>
      </c>
      <c r="S6308" s="3">
        <f>Table1[[#This Row],[Generation (TWh)]]*10^9*VLOOKUP(Table1[[#This Row],[Turbine/Engine Technology]],Technology_HR!$A$2:$B$11,2,FALSE)*10^-6</f>
        <v>6362165.9339999994</v>
      </c>
      <c r="T6308" s="5">
        <f>Table1[[#This Row],[Fuel Consumption (mmBtu)]]*Table1[[#This Row],[Emission Factor (kg CO2/ mmBtu)]]*10^3</f>
        <v>337576524458.03998</v>
      </c>
      <c r="U6308" s="3">
        <f>Table1[[#This Row],[Emissions (g CO2)]]/(Table1[[#This Row],[Generation (TWh)]]*10^9)</f>
        <v>584.19060000000002</v>
      </c>
    </row>
    <row r="6309" spans="1:21" x14ac:dyDescent="0.35">
      <c r="A6309" t="s">
        <v>1744</v>
      </c>
      <c r="B6309" t="s">
        <v>3239</v>
      </c>
      <c r="C6309" t="str">
        <f>SUBSTITUTE(Table1[[#This Row],[Fuel]],", ",",")</f>
        <v>fossil gas: natural gas</v>
      </c>
      <c r="D6309" t="s">
        <v>3239</v>
      </c>
      <c r="H6309" t="s">
        <v>3436</v>
      </c>
      <c r="I6309">
        <v>50</v>
      </c>
      <c r="J6309" t="s">
        <v>3444</v>
      </c>
      <c r="K6309" t="s">
        <v>29</v>
      </c>
      <c r="L6309" t="s">
        <v>29</v>
      </c>
      <c r="M6309" t="s">
        <v>29</v>
      </c>
      <c r="N6309">
        <v>6.4552199999999997</v>
      </c>
      <c r="O6309">
        <v>3.4435600000000002</v>
      </c>
      <c r="P6309" t="s">
        <v>3561</v>
      </c>
      <c r="Q6309" s="3">
        <f>Table1[[#This Row],[Capacity (MW)]]*0.395*8760*10^-6</f>
        <v>0.17301</v>
      </c>
      <c r="R6309" s="3" cm="1">
        <f t="array" ref="R6309">AVERAGE(VLOOKUP(_xlfn.TEXTSPLIT(Table1[[#This Row],[Fuel (no space after comma)]], ","), FuelList_Final_EF!$A$2:$B$65, 2, FALSE))</f>
        <v>53.06</v>
      </c>
      <c r="S6309" s="3">
        <f>Table1[[#This Row],[Generation (TWh)]]*10^9*VLOOKUP(Table1[[#This Row],[Turbine/Engine Technology]],Technology_HR!$A$2:$B$11,2,FALSE)*10^-6</f>
        <v>1904840.0999999999</v>
      </c>
      <c r="T6309" s="5">
        <f>Table1[[#This Row],[Fuel Consumption (mmBtu)]]*Table1[[#This Row],[Emission Factor (kg CO2/ mmBtu)]]*10^3</f>
        <v>101070815706</v>
      </c>
      <c r="U6309" s="3">
        <f>Table1[[#This Row],[Emissions (g CO2)]]/(Table1[[#This Row],[Generation (TWh)]]*10^9)</f>
        <v>584.19060000000002</v>
      </c>
    </row>
    <row r="6310" spans="1:21" x14ac:dyDescent="0.35">
      <c r="A6310" t="s">
        <v>1744</v>
      </c>
      <c r="B6310" t="s">
        <v>3239</v>
      </c>
      <c r="C6310" t="str">
        <f>SUBSTITUTE(Table1[[#This Row],[Fuel]],", ",",")</f>
        <v>fossil gas: natural gas</v>
      </c>
      <c r="D6310" t="s">
        <v>3239</v>
      </c>
      <c r="H6310" t="s">
        <v>3436</v>
      </c>
      <c r="I6310">
        <v>110</v>
      </c>
      <c r="J6310" t="s">
        <v>3450</v>
      </c>
      <c r="K6310">
        <v>2025</v>
      </c>
      <c r="L6310" t="s">
        <v>29</v>
      </c>
      <c r="M6310" t="s">
        <v>29</v>
      </c>
      <c r="N6310">
        <v>6.4552199999999997</v>
      </c>
      <c r="O6310">
        <v>3.4435600000000002</v>
      </c>
      <c r="P6310" t="s">
        <v>3561</v>
      </c>
      <c r="Q6310" s="3">
        <f>Table1[[#This Row],[Capacity (MW)]]*0.395*8760*10^-6</f>
        <v>0.38062199999999996</v>
      </c>
      <c r="R6310" s="3" cm="1">
        <f t="array" ref="R6310">AVERAGE(VLOOKUP(_xlfn.TEXTSPLIT(Table1[[#This Row],[Fuel (no space after comma)]], ","), FuelList_Final_EF!$A$2:$B$65, 2, FALSE))</f>
        <v>53.06</v>
      </c>
      <c r="S6310" s="3">
        <f>Table1[[#This Row],[Generation (TWh)]]*10^9*VLOOKUP(Table1[[#This Row],[Turbine/Engine Technology]],Technology_HR!$A$2:$B$11,2,FALSE)*10^-6</f>
        <v>4190648.2199999993</v>
      </c>
      <c r="T6310" s="5">
        <f>Table1[[#This Row],[Fuel Consumption (mmBtu)]]*Table1[[#This Row],[Emission Factor (kg CO2/ mmBtu)]]*10^3</f>
        <v>222355794553.19998</v>
      </c>
      <c r="U6310" s="3">
        <f>Table1[[#This Row],[Emissions (g CO2)]]/(Table1[[#This Row],[Generation (TWh)]]*10^9)</f>
        <v>584.19060000000002</v>
      </c>
    </row>
    <row r="6311" spans="1:21" x14ac:dyDescent="0.35">
      <c r="A6311" t="s">
        <v>1744</v>
      </c>
      <c r="B6311" t="s">
        <v>3239</v>
      </c>
      <c r="C6311" t="str">
        <f>SUBSTITUTE(Table1[[#This Row],[Fuel]],", ",",")</f>
        <v>fossil gas: natural gas</v>
      </c>
      <c r="D6311" t="s">
        <v>3239</v>
      </c>
      <c r="H6311" t="s">
        <v>3436</v>
      </c>
      <c r="I6311">
        <v>110</v>
      </c>
      <c r="J6311" t="s">
        <v>3450</v>
      </c>
      <c r="K6311">
        <v>2025</v>
      </c>
      <c r="L6311" t="s">
        <v>29</v>
      </c>
      <c r="M6311" t="s">
        <v>29</v>
      </c>
      <c r="N6311">
        <v>6.4552199999999997</v>
      </c>
      <c r="O6311">
        <v>3.4435600000000002</v>
      </c>
      <c r="P6311" t="s">
        <v>3561</v>
      </c>
      <c r="Q6311" s="3">
        <f>Table1[[#This Row],[Capacity (MW)]]*0.395*8760*10^-6</f>
        <v>0.38062199999999996</v>
      </c>
      <c r="R6311" s="3" cm="1">
        <f t="array" ref="R6311">AVERAGE(VLOOKUP(_xlfn.TEXTSPLIT(Table1[[#This Row],[Fuel (no space after comma)]], ","), FuelList_Final_EF!$A$2:$B$65, 2, FALSE))</f>
        <v>53.06</v>
      </c>
      <c r="S6311" s="3">
        <f>Table1[[#This Row],[Generation (TWh)]]*10^9*VLOOKUP(Table1[[#This Row],[Turbine/Engine Technology]],Technology_HR!$A$2:$B$11,2,FALSE)*10^-6</f>
        <v>4190648.2199999993</v>
      </c>
      <c r="T6311" s="5">
        <f>Table1[[#This Row],[Fuel Consumption (mmBtu)]]*Table1[[#This Row],[Emission Factor (kg CO2/ mmBtu)]]*10^3</f>
        <v>222355794553.19998</v>
      </c>
      <c r="U6311" s="3">
        <f>Table1[[#This Row],[Emissions (g CO2)]]/(Table1[[#This Row],[Generation (TWh)]]*10^9)</f>
        <v>584.19060000000002</v>
      </c>
    </row>
    <row r="6312" spans="1:21" x14ac:dyDescent="0.35">
      <c r="A6312" t="s">
        <v>1745</v>
      </c>
      <c r="B6312" t="s">
        <v>3243</v>
      </c>
      <c r="C6312" t="str">
        <f>SUBSTITUTE(Table1[[#This Row],[Fuel]],", ",",")</f>
        <v>fossil gas: natural gas,fossil liquids: fuel oil</v>
      </c>
      <c r="D6312" t="s">
        <v>3239</v>
      </c>
      <c r="E6312" t="s">
        <v>3275</v>
      </c>
      <c r="H6312" t="s">
        <v>3438</v>
      </c>
      <c r="I6312">
        <v>500</v>
      </c>
      <c r="J6312" t="s">
        <v>3450</v>
      </c>
      <c r="K6312">
        <v>2026</v>
      </c>
      <c r="L6312" t="s">
        <v>29</v>
      </c>
      <c r="M6312" t="s">
        <v>29</v>
      </c>
      <c r="N6312">
        <v>6.4698000000000002</v>
      </c>
      <c r="O6312">
        <v>3.5851999999999999</v>
      </c>
      <c r="P6312" t="s">
        <v>3561</v>
      </c>
      <c r="Q6312" s="3">
        <f>Table1[[#This Row],[Capacity (MW)]]*0.395*8760*10^-6</f>
        <v>1.7301</v>
      </c>
      <c r="R6312" s="3" cm="1">
        <f t="array" ref="R6312">AVERAGE(VLOOKUP(_xlfn.TEXTSPLIT(Table1[[#This Row],[Fuel (no space after comma)]], ","), FuelList_Final_EF!$A$2:$B$65, 2, FALSE))</f>
        <v>65.583341148886291</v>
      </c>
      <c r="S6312" s="3">
        <f>Table1[[#This Row],[Generation (TWh)]]*10^9*VLOOKUP(Table1[[#This Row],[Turbine/Engine Technology]],Technology_HR!$A$2:$B$11,2,FALSE)*10^-6</f>
        <v>13060524.899999999</v>
      </c>
      <c r="T6312" s="5">
        <f>Table1[[#This Row],[Fuel Consumption (mmBtu)]]*Table1[[#This Row],[Emission Factor (kg CO2/ mmBtu)]]*10^3</f>
        <v>856552860100.22388</v>
      </c>
      <c r="U6312" s="3">
        <f>Table1[[#This Row],[Emissions (g CO2)]]/(Table1[[#This Row],[Generation (TWh)]]*10^9)</f>
        <v>495.08864233294253</v>
      </c>
    </row>
    <row r="6313" spans="1:21" x14ac:dyDescent="0.35">
      <c r="A6313" t="s">
        <v>1745</v>
      </c>
      <c r="B6313" t="s">
        <v>3243</v>
      </c>
      <c r="C6313" t="str">
        <f>SUBSTITUTE(Table1[[#This Row],[Fuel]],", ",",")</f>
        <v>fossil gas: natural gas,fossil liquids: fuel oil</v>
      </c>
      <c r="D6313" t="s">
        <v>3239</v>
      </c>
      <c r="E6313" t="s">
        <v>3275</v>
      </c>
      <c r="H6313" t="s">
        <v>3438</v>
      </c>
      <c r="I6313">
        <v>500</v>
      </c>
      <c r="J6313" t="s">
        <v>3450</v>
      </c>
      <c r="K6313">
        <v>2026</v>
      </c>
      <c r="L6313" t="s">
        <v>29</v>
      </c>
      <c r="M6313" t="s">
        <v>29</v>
      </c>
      <c r="N6313">
        <v>6.4698000000000002</v>
      </c>
      <c r="O6313">
        <v>3.5851999999999999</v>
      </c>
      <c r="P6313" t="s">
        <v>3561</v>
      </c>
      <c r="Q6313" s="3">
        <f>Table1[[#This Row],[Capacity (MW)]]*0.395*8760*10^-6</f>
        <v>1.7301</v>
      </c>
      <c r="R6313" s="3" cm="1">
        <f t="array" ref="R6313">AVERAGE(VLOOKUP(_xlfn.TEXTSPLIT(Table1[[#This Row],[Fuel (no space after comma)]], ","), FuelList_Final_EF!$A$2:$B$65, 2, FALSE))</f>
        <v>65.583341148886291</v>
      </c>
      <c r="S6313" s="3">
        <f>Table1[[#This Row],[Generation (TWh)]]*10^9*VLOOKUP(Table1[[#This Row],[Turbine/Engine Technology]],Technology_HR!$A$2:$B$11,2,FALSE)*10^-6</f>
        <v>13060524.899999999</v>
      </c>
      <c r="T6313" s="5">
        <f>Table1[[#This Row],[Fuel Consumption (mmBtu)]]*Table1[[#This Row],[Emission Factor (kg CO2/ mmBtu)]]*10^3</f>
        <v>856552860100.22388</v>
      </c>
      <c r="U6313" s="3">
        <f>Table1[[#This Row],[Emissions (g CO2)]]/(Table1[[#This Row],[Generation (TWh)]]*10^9)</f>
        <v>495.08864233294253</v>
      </c>
    </row>
    <row r="6314" spans="1:21" x14ac:dyDescent="0.35">
      <c r="A6314" t="s">
        <v>1745</v>
      </c>
      <c r="B6314" t="s">
        <v>3243</v>
      </c>
      <c r="C6314" t="str">
        <f>SUBSTITUTE(Table1[[#This Row],[Fuel]],", ",",")</f>
        <v>fossil gas: natural gas,fossil liquids: fuel oil</v>
      </c>
      <c r="D6314" t="s">
        <v>3239</v>
      </c>
      <c r="E6314" t="s">
        <v>3275</v>
      </c>
      <c r="H6314" t="s">
        <v>3438</v>
      </c>
      <c r="I6314">
        <v>500</v>
      </c>
      <c r="J6314" t="s">
        <v>3450</v>
      </c>
      <c r="K6314">
        <v>2026</v>
      </c>
      <c r="L6314" t="s">
        <v>29</v>
      </c>
      <c r="M6314" t="s">
        <v>29</v>
      </c>
      <c r="N6314">
        <v>6.4698000000000002</v>
      </c>
      <c r="O6314">
        <v>3.5851999999999999</v>
      </c>
      <c r="P6314" t="s">
        <v>3561</v>
      </c>
      <c r="Q6314" s="3">
        <f>Table1[[#This Row],[Capacity (MW)]]*0.395*8760*10^-6</f>
        <v>1.7301</v>
      </c>
      <c r="R6314" s="3" cm="1">
        <f t="array" ref="R6314">AVERAGE(VLOOKUP(_xlfn.TEXTSPLIT(Table1[[#This Row],[Fuel (no space after comma)]], ","), FuelList_Final_EF!$A$2:$B$65, 2, FALSE))</f>
        <v>65.583341148886291</v>
      </c>
      <c r="S6314" s="3">
        <f>Table1[[#This Row],[Generation (TWh)]]*10^9*VLOOKUP(Table1[[#This Row],[Turbine/Engine Technology]],Technology_HR!$A$2:$B$11,2,FALSE)*10^-6</f>
        <v>13060524.899999999</v>
      </c>
      <c r="T6314" s="5">
        <f>Table1[[#This Row],[Fuel Consumption (mmBtu)]]*Table1[[#This Row],[Emission Factor (kg CO2/ mmBtu)]]*10^3</f>
        <v>856552860100.22388</v>
      </c>
      <c r="U6314" s="3">
        <f>Table1[[#This Row],[Emissions (g CO2)]]/(Table1[[#This Row],[Generation (TWh)]]*10^9)</f>
        <v>495.08864233294253</v>
      </c>
    </row>
    <row r="6315" spans="1:21" x14ac:dyDescent="0.35">
      <c r="A6315" t="s">
        <v>1746</v>
      </c>
      <c r="B6315" t="s">
        <v>3239</v>
      </c>
      <c r="C6315" t="str">
        <f>SUBSTITUTE(Table1[[#This Row],[Fuel]],", ",",")</f>
        <v>fossil gas: natural gas</v>
      </c>
      <c r="D6315" t="s">
        <v>3239</v>
      </c>
      <c r="H6315" t="s">
        <v>3438</v>
      </c>
      <c r="I6315">
        <v>570</v>
      </c>
      <c r="J6315" t="s">
        <v>3446</v>
      </c>
      <c r="K6315">
        <v>2024</v>
      </c>
      <c r="L6315" t="s">
        <v>29</v>
      </c>
      <c r="M6315" t="s">
        <v>29</v>
      </c>
      <c r="N6315">
        <v>6.4698000000000002</v>
      </c>
      <c r="O6315">
        <v>3.5851999999999999</v>
      </c>
      <c r="P6315" t="s">
        <v>3561</v>
      </c>
      <c r="Q6315" s="3">
        <f>Table1[[#This Row],[Capacity (MW)]]*0.395*8760*10^-6</f>
        <v>1.9723139999999999</v>
      </c>
      <c r="R6315" s="3" cm="1">
        <f t="array" ref="R6315">AVERAGE(VLOOKUP(_xlfn.TEXTSPLIT(Table1[[#This Row],[Fuel (no space after comma)]], ","), FuelList_Final_EF!$A$2:$B$65, 2, FALSE))</f>
        <v>53.06</v>
      </c>
      <c r="S6315" s="3">
        <f>Table1[[#This Row],[Generation (TWh)]]*10^9*VLOOKUP(Table1[[#This Row],[Turbine/Engine Technology]],Technology_HR!$A$2:$B$11,2,FALSE)*10^-6</f>
        <v>14888998.386</v>
      </c>
      <c r="T6315" s="5">
        <f>Table1[[#This Row],[Fuel Consumption (mmBtu)]]*Table1[[#This Row],[Emission Factor (kg CO2/ mmBtu)]]*10^3</f>
        <v>790010254361.16003</v>
      </c>
      <c r="U6315" s="3">
        <f>Table1[[#This Row],[Emissions (g CO2)]]/(Table1[[#This Row],[Generation (TWh)]]*10^9)</f>
        <v>400.54993999999999</v>
      </c>
    </row>
    <row r="6316" spans="1:21" x14ac:dyDescent="0.35">
      <c r="A6316" t="s">
        <v>1718</v>
      </c>
      <c r="B6316" t="s">
        <v>3240</v>
      </c>
      <c r="C6316" t="str">
        <f>SUBSTITUTE(Table1[[#This Row],[Fuel]],", ",",")</f>
        <v>fossil gas: natural gas,fossil liquids: diesel</v>
      </c>
      <c r="D6316" t="s">
        <v>3239</v>
      </c>
      <c r="E6316" t="s">
        <v>3258</v>
      </c>
      <c r="H6316" t="s">
        <v>3436</v>
      </c>
      <c r="I6316">
        <v>50</v>
      </c>
      <c r="J6316" t="s">
        <v>3446</v>
      </c>
      <c r="K6316">
        <v>2023</v>
      </c>
      <c r="L6316" t="s">
        <v>29</v>
      </c>
      <c r="M6316" t="s">
        <v>29</v>
      </c>
      <c r="N6316">
        <v>11.833</v>
      </c>
      <c r="O6316">
        <v>13.15</v>
      </c>
      <c r="P6316" t="s">
        <v>3561</v>
      </c>
      <c r="Q6316" s="3">
        <f>Table1[[#This Row],[Capacity (MW)]]*0.395*8760*10^-6</f>
        <v>0.17301</v>
      </c>
      <c r="R6316" s="3" cm="1">
        <f t="array" ref="R6316">AVERAGE(VLOOKUP(_xlfn.TEXTSPLIT(Table1[[#This Row],[Fuel (no space after comma)]], ","), FuelList_Final_EF!$A$2:$B$65, 2, FALSE))</f>
        <v>65.583341148886291</v>
      </c>
      <c r="S6316" s="3">
        <f>Table1[[#This Row],[Generation (TWh)]]*10^9*VLOOKUP(Table1[[#This Row],[Turbine/Engine Technology]],Technology_HR!$A$2:$B$11,2,FALSE)*10^-6</f>
        <v>1904840.0999999999</v>
      </c>
      <c r="T6316" s="5">
        <f>Table1[[#This Row],[Fuel Consumption (mmBtu)]]*Table1[[#This Row],[Emission Factor (kg CO2/ mmBtu)]]*10^3</f>
        <v>124925778112.37868</v>
      </c>
      <c r="U6316" s="3">
        <f>Table1[[#This Row],[Emissions (g CO2)]]/(Table1[[#This Row],[Generation (TWh)]]*10^9)</f>
        <v>722.07258604923811</v>
      </c>
    </row>
    <row r="6317" spans="1:21" x14ac:dyDescent="0.35">
      <c r="A6317" t="s">
        <v>1747</v>
      </c>
      <c r="B6317" t="s">
        <v>3239</v>
      </c>
      <c r="C6317" t="str">
        <f>SUBSTITUTE(Table1[[#This Row],[Fuel]],", ",",")</f>
        <v>fossil gas: natural gas</v>
      </c>
      <c r="D6317" t="s">
        <v>3239</v>
      </c>
      <c r="H6317" t="s">
        <v>3436</v>
      </c>
      <c r="I6317">
        <v>150</v>
      </c>
      <c r="J6317" t="s">
        <v>3450</v>
      </c>
      <c r="K6317">
        <v>2030</v>
      </c>
      <c r="L6317" t="s">
        <v>29</v>
      </c>
      <c r="M6317" t="s">
        <v>29</v>
      </c>
      <c r="N6317">
        <v>6.5244419999999996</v>
      </c>
      <c r="O6317">
        <v>3.3237399999999999</v>
      </c>
      <c r="P6317" t="s">
        <v>3561</v>
      </c>
      <c r="Q6317" s="3">
        <f>Table1[[#This Row],[Capacity (MW)]]*0.395*8760*10^-6</f>
        <v>0.51902999999999999</v>
      </c>
      <c r="R6317" s="3" cm="1">
        <f t="array" ref="R6317">AVERAGE(VLOOKUP(_xlfn.TEXTSPLIT(Table1[[#This Row],[Fuel (no space after comma)]], ","), FuelList_Final_EF!$A$2:$B$65, 2, FALSE))</f>
        <v>53.06</v>
      </c>
      <c r="S6317" s="3">
        <f>Table1[[#This Row],[Generation (TWh)]]*10^9*VLOOKUP(Table1[[#This Row],[Turbine/Engine Technology]],Technology_HR!$A$2:$B$11,2,FALSE)*10^-6</f>
        <v>5714520.2999999998</v>
      </c>
      <c r="T6317" s="5">
        <f>Table1[[#This Row],[Fuel Consumption (mmBtu)]]*Table1[[#This Row],[Emission Factor (kg CO2/ mmBtu)]]*10^3</f>
        <v>303212447118</v>
      </c>
      <c r="U6317" s="3">
        <f>Table1[[#This Row],[Emissions (g CO2)]]/(Table1[[#This Row],[Generation (TWh)]]*10^9)</f>
        <v>584.19060000000002</v>
      </c>
    </row>
    <row r="6318" spans="1:21" x14ac:dyDescent="0.35">
      <c r="A6318" t="s">
        <v>1747</v>
      </c>
      <c r="B6318" t="s">
        <v>3239</v>
      </c>
      <c r="C6318" t="str">
        <f>SUBSTITUTE(Table1[[#This Row],[Fuel]],", ",",")</f>
        <v>fossil gas: natural gas</v>
      </c>
      <c r="D6318" t="s">
        <v>3239</v>
      </c>
      <c r="H6318" t="s">
        <v>3436</v>
      </c>
      <c r="I6318">
        <v>150</v>
      </c>
      <c r="J6318" t="s">
        <v>3450</v>
      </c>
      <c r="K6318">
        <v>2030</v>
      </c>
      <c r="L6318" t="s">
        <v>29</v>
      </c>
      <c r="M6318" t="s">
        <v>29</v>
      </c>
      <c r="N6318">
        <v>6.5244419999999996</v>
      </c>
      <c r="O6318">
        <v>3.3237399999999999</v>
      </c>
      <c r="P6318" t="s">
        <v>3561</v>
      </c>
      <c r="Q6318" s="3">
        <f>Table1[[#This Row],[Capacity (MW)]]*0.395*8760*10^-6</f>
        <v>0.51902999999999999</v>
      </c>
      <c r="R6318" s="3" cm="1">
        <f t="array" ref="R6318">AVERAGE(VLOOKUP(_xlfn.TEXTSPLIT(Table1[[#This Row],[Fuel (no space after comma)]], ","), FuelList_Final_EF!$A$2:$B$65, 2, FALSE))</f>
        <v>53.06</v>
      </c>
      <c r="S6318" s="3">
        <f>Table1[[#This Row],[Generation (TWh)]]*10^9*VLOOKUP(Table1[[#This Row],[Turbine/Engine Technology]],Technology_HR!$A$2:$B$11,2,FALSE)*10^-6</f>
        <v>5714520.2999999998</v>
      </c>
      <c r="T6318" s="5">
        <f>Table1[[#This Row],[Fuel Consumption (mmBtu)]]*Table1[[#This Row],[Emission Factor (kg CO2/ mmBtu)]]*10^3</f>
        <v>303212447118</v>
      </c>
      <c r="U6318" s="3">
        <f>Table1[[#This Row],[Emissions (g CO2)]]/(Table1[[#This Row],[Generation (TWh)]]*10^9)</f>
        <v>584.19060000000002</v>
      </c>
    </row>
    <row r="6319" spans="1:21" x14ac:dyDescent="0.35">
      <c r="A6319" t="s">
        <v>1748</v>
      </c>
      <c r="B6319" t="s">
        <v>3239</v>
      </c>
      <c r="C6319" t="str">
        <f>SUBSTITUTE(Table1[[#This Row],[Fuel]],", ",",")</f>
        <v>fossil gas: natural gas</v>
      </c>
      <c r="D6319" t="s">
        <v>3239</v>
      </c>
      <c r="H6319" t="s">
        <v>3438</v>
      </c>
      <c r="I6319">
        <v>480</v>
      </c>
      <c r="J6319" t="s">
        <v>3446</v>
      </c>
      <c r="K6319">
        <v>2005</v>
      </c>
      <c r="L6319" t="s">
        <v>29</v>
      </c>
      <c r="M6319" t="s">
        <v>29</v>
      </c>
      <c r="N6319">
        <v>5.7096920000000004</v>
      </c>
      <c r="O6319">
        <v>6.5759169999999996</v>
      </c>
      <c r="P6319" t="s">
        <v>3561</v>
      </c>
      <c r="Q6319" s="3">
        <f>Table1[[#This Row],[Capacity (MW)]]*0.395*8760*10^-6</f>
        <v>1.6608960000000002</v>
      </c>
      <c r="R6319" s="3" cm="1">
        <f t="array" ref="R6319">AVERAGE(VLOOKUP(_xlfn.TEXTSPLIT(Table1[[#This Row],[Fuel (no space after comma)]], ","), FuelList_Final_EF!$A$2:$B$65, 2, FALSE))</f>
        <v>53.06</v>
      </c>
      <c r="S6319" s="3">
        <f>Table1[[#This Row],[Generation (TWh)]]*10^9*VLOOKUP(Table1[[#This Row],[Turbine/Engine Technology]],Technology_HR!$A$2:$B$11,2,FALSE)*10^-6</f>
        <v>12538103.904000001</v>
      </c>
      <c r="T6319" s="5">
        <f>Table1[[#This Row],[Fuel Consumption (mmBtu)]]*Table1[[#This Row],[Emission Factor (kg CO2/ mmBtu)]]*10^3</f>
        <v>665271793146.24011</v>
      </c>
      <c r="U6319" s="3">
        <f>Table1[[#This Row],[Emissions (g CO2)]]/(Table1[[#This Row],[Generation (TWh)]]*10^9)</f>
        <v>400.54993999999999</v>
      </c>
    </row>
    <row r="6320" spans="1:21" x14ac:dyDescent="0.35">
      <c r="A6320" t="s">
        <v>1748</v>
      </c>
      <c r="B6320" t="s">
        <v>3239</v>
      </c>
      <c r="C6320" t="str">
        <f>SUBSTITUTE(Table1[[#This Row],[Fuel]],", ",",")</f>
        <v>fossil gas: natural gas</v>
      </c>
      <c r="D6320" t="s">
        <v>3239</v>
      </c>
      <c r="H6320" t="s">
        <v>3438</v>
      </c>
      <c r="I6320">
        <v>450</v>
      </c>
      <c r="J6320" t="s">
        <v>3445</v>
      </c>
      <c r="K6320" t="s">
        <v>29</v>
      </c>
      <c r="L6320" t="s">
        <v>29</v>
      </c>
      <c r="M6320" t="s">
        <v>29</v>
      </c>
      <c r="N6320">
        <v>5.7096920000000004</v>
      </c>
      <c r="O6320">
        <v>6.5759169999999996</v>
      </c>
      <c r="P6320" t="s">
        <v>3561</v>
      </c>
      <c r="Q6320" s="3">
        <f>Table1[[#This Row],[Capacity (MW)]]*0.395*8760*10^-6</f>
        <v>1.5570899999999999</v>
      </c>
      <c r="R6320" s="3" cm="1">
        <f t="array" ref="R6320">AVERAGE(VLOOKUP(_xlfn.TEXTSPLIT(Table1[[#This Row],[Fuel (no space after comma)]], ","), FuelList_Final_EF!$A$2:$B$65, 2, FALSE))</f>
        <v>53.06</v>
      </c>
      <c r="S6320" s="3">
        <f>Table1[[#This Row],[Generation (TWh)]]*10^9*VLOOKUP(Table1[[#This Row],[Turbine/Engine Technology]],Technology_HR!$A$2:$B$11,2,FALSE)*10^-6</f>
        <v>11754472.409999998</v>
      </c>
      <c r="T6320" s="5">
        <f>Table1[[#This Row],[Fuel Consumption (mmBtu)]]*Table1[[#This Row],[Emission Factor (kg CO2/ mmBtu)]]*10^3</f>
        <v>623692306074.59998</v>
      </c>
      <c r="U6320" s="3">
        <f>Table1[[#This Row],[Emissions (g CO2)]]/(Table1[[#This Row],[Generation (TWh)]]*10^9)</f>
        <v>400.54994000000005</v>
      </c>
    </row>
    <row r="6321" spans="1:21" x14ac:dyDescent="0.35">
      <c r="A6321" t="s">
        <v>29</v>
      </c>
      <c r="B6321" t="s">
        <v>3239</v>
      </c>
      <c r="C6321" t="str">
        <f>SUBSTITUTE(Table1[[#This Row],[Fuel]],", ",",")</f>
        <v>fossil gas: natural gas</v>
      </c>
      <c r="D6321" t="s">
        <v>3239</v>
      </c>
      <c r="H6321" t="s">
        <v>3436</v>
      </c>
      <c r="I6321">
        <v>100</v>
      </c>
      <c r="J6321" t="s">
        <v>3450</v>
      </c>
      <c r="K6321">
        <v>2028</v>
      </c>
      <c r="L6321" t="s">
        <v>29</v>
      </c>
      <c r="M6321" t="s">
        <v>29</v>
      </c>
      <c r="N6321">
        <v>6.4940179999999996</v>
      </c>
      <c r="O6321">
        <v>3.4367640000000002</v>
      </c>
      <c r="P6321" t="s">
        <v>3561</v>
      </c>
      <c r="Q6321" s="3">
        <f>Table1[[#This Row],[Capacity (MW)]]*0.395*8760*10^-6</f>
        <v>0.34601999999999999</v>
      </c>
      <c r="R6321" s="3" cm="1">
        <f t="array" ref="R6321">AVERAGE(VLOOKUP(_xlfn.TEXTSPLIT(Table1[[#This Row],[Fuel (no space after comma)]], ","), FuelList_Final_EF!$A$2:$B$65, 2, FALSE))</f>
        <v>53.06</v>
      </c>
      <c r="S6321" s="3">
        <f>Table1[[#This Row],[Generation (TWh)]]*10^9*VLOOKUP(Table1[[#This Row],[Turbine/Engine Technology]],Technology_HR!$A$2:$B$11,2,FALSE)*10^-6</f>
        <v>3809680.1999999997</v>
      </c>
      <c r="T6321" s="5">
        <f>Table1[[#This Row],[Fuel Consumption (mmBtu)]]*Table1[[#This Row],[Emission Factor (kg CO2/ mmBtu)]]*10^3</f>
        <v>202141631412</v>
      </c>
      <c r="U6321" s="3">
        <f>Table1[[#This Row],[Emissions (g CO2)]]/(Table1[[#This Row],[Generation (TWh)]]*10^9)</f>
        <v>584.19060000000002</v>
      </c>
    </row>
    <row r="6322" spans="1:21" x14ac:dyDescent="0.35">
      <c r="A6322" t="s">
        <v>29</v>
      </c>
      <c r="B6322" t="s">
        <v>3239</v>
      </c>
      <c r="C6322" t="str">
        <f>SUBSTITUTE(Table1[[#This Row],[Fuel]],", ",",")</f>
        <v>fossil gas: natural gas</v>
      </c>
      <c r="D6322" t="s">
        <v>3239</v>
      </c>
      <c r="H6322" t="s">
        <v>3436</v>
      </c>
      <c r="I6322">
        <v>100</v>
      </c>
      <c r="J6322" t="s">
        <v>3450</v>
      </c>
      <c r="K6322">
        <v>2028</v>
      </c>
      <c r="L6322" t="s">
        <v>29</v>
      </c>
      <c r="M6322" t="s">
        <v>29</v>
      </c>
      <c r="N6322">
        <v>6.4940179999999996</v>
      </c>
      <c r="O6322">
        <v>3.4367640000000002</v>
      </c>
      <c r="P6322" t="s">
        <v>3561</v>
      </c>
      <c r="Q6322" s="3">
        <f>Table1[[#This Row],[Capacity (MW)]]*0.395*8760*10^-6</f>
        <v>0.34601999999999999</v>
      </c>
      <c r="R6322" s="3" cm="1">
        <f t="array" ref="R6322">AVERAGE(VLOOKUP(_xlfn.TEXTSPLIT(Table1[[#This Row],[Fuel (no space after comma)]], ","), FuelList_Final_EF!$A$2:$B$65, 2, FALSE))</f>
        <v>53.06</v>
      </c>
      <c r="S6322" s="3">
        <f>Table1[[#This Row],[Generation (TWh)]]*10^9*VLOOKUP(Table1[[#This Row],[Turbine/Engine Technology]],Technology_HR!$A$2:$B$11,2,FALSE)*10^-6</f>
        <v>3809680.1999999997</v>
      </c>
      <c r="T6322" s="5">
        <f>Table1[[#This Row],[Fuel Consumption (mmBtu)]]*Table1[[#This Row],[Emission Factor (kg CO2/ mmBtu)]]*10^3</f>
        <v>202141631412</v>
      </c>
      <c r="U6322" s="3">
        <f>Table1[[#This Row],[Emissions (g CO2)]]/(Table1[[#This Row],[Generation (TWh)]]*10^9)</f>
        <v>584.19060000000002</v>
      </c>
    </row>
    <row r="6323" spans="1:21" x14ac:dyDescent="0.35">
      <c r="A6323" t="s">
        <v>29</v>
      </c>
      <c r="B6323" t="s">
        <v>3239</v>
      </c>
      <c r="C6323" t="str">
        <f>SUBSTITUTE(Table1[[#This Row],[Fuel]],", ",",")</f>
        <v>fossil gas: natural gas</v>
      </c>
      <c r="D6323" t="s">
        <v>3239</v>
      </c>
      <c r="H6323" t="s">
        <v>3436</v>
      </c>
      <c r="I6323">
        <v>100</v>
      </c>
      <c r="J6323" t="s">
        <v>3450</v>
      </c>
      <c r="K6323">
        <v>2028</v>
      </c>
      <c r="L6323" t="s">
        <v>29</v>
      </c>
      <c r="M6323" t="s">
        <v>29</v>
      </c>
      <c r="N6323">
        <v>6.4940179999999996</v>
      </c>
      <c r="O6323">
        <v>3.4367640000000002</v>
      </c>
      <c r="P6323" t="s">
        <v>3561</v>
      </c>
      <c r="Q6323" s="3">
        <f>Table1[[#This Row],[Capacity (MW)]]*0.395*8760*10^-6</f>
        <v>0.34601999999999999</v>
      </c>
      <c r="R6323" s="3" cm="1">
        <f t="array" ref="R6323">AVERAGE(VLOOKUP(_xlfn.TEXTSPLIT(Table1[[#This Row],[Fuel (no space after comma)]], ","), FuelList_Final_EF!$A$2:$B$65, 2, FALSE))</f>
        <v>53.06</v>
      </c>
      <c r="S6323" s="3">
        <f>Table1[[#This Row],[Generation (TWh)]]*10^9*VLOOKUP(Table1[[#This Row],[Turbine/Engine Technology]],Technology_HR!$A$2:$B$11,2,FALSE)*10^-6</f>
        <v>3809680.1999999997</v>
      </c>
      <c r="T6323" s="5">
        <f>Table1[[#This Row],[Fuel Consumption (mmBtu)]]*Table1[[#This Row],[Emission Factor (kg CO2/ mmBtu)]]*10^3</f>
        <v>202141631412</v>
      </c>
      <c r="U6323" s="3">
        <f>Table1[[#This Row],[Emissions (g CO2)]]/(Table1[[#This Row],[Generation (TWh)]]*10^9)</f>
        <v>584.19060000000002</v>
      </c>
    </row>
    <row r="6324" spans="1:21" x14ac:dyDescent="0.35">
      <c r="A6324" t="s">
        <v>29</v>
      </c>
      <c r="B6324" t="s">
        <v>3239</v>
      </c>
      <c r="C6324" t="str">
        <f>SUBSTITUTE(Table1[[#This Row],[Fuel]],", ",",")</f>
        <v>fossil gas: natural gas</v>
      </c>
      <c r="D6324" t="s">
        <v>3239</v>
      </c>
      <c r="H6324" t="s">
        <v>3436</v>
      </c>
      <c r="I6324">
        <v>100</v>
      </c>
      <c r="J6324" t="s">
        <v>3450</v>
      </c>
      <c r="K6324">
        <v>2029</v>
      </c>
      <c r="L6324" t="s">
        <v>29</v>
      </c>
      <c r="M6324" t="s">
        <v>29</v>
      </c>
      <c r="N6324">
        <v>6.4940179999999996</v>
      </c>
      <c r="O6324">
        <v>3.4367640000000002</v>
      </c>
      <c r="P6324" t="s">
        <v>3561</v>
      </c>
      <c r="Q6324" s="3">
        <f>Table1[[#This Row],[Capacity (MW)]]*0.395*8760*10^-6</f>
        <v>0.34601999999999999</v>
      </c>
      <c r="R6324" s="3" cm="1">
        <f t="array" ref="R6324">AVERAGE(VLOOKUP(_xlfn.TEXTSPLIT(Table1[[#This Row],[Fuel (no space after comma)]], ","), FuelList_Final_EF!$A$2:$B$65, 2, FALSE))</f>
        <v>53.06</v>
      </c>
      <c r="S6324" s="3">
        <f>Table1[[#This Row],[Generation (TWh)]]*10^9*VLOOKUP(Table1[[#This Row],[Turbine/Engine Technology]],Technology_HR!$A$2:$B$11,2,FALSE)*10^-6</f>
        <v>3809680.1999999997</v>
      </c>
      <c r="T6324" s="5">
        <f>Table1[[#This Row],[Fuel Consumption (mmBtu)]]*Table1[[#This Row],[Emission Factor (kg CO2/ mmBtu)]]*10^3</f>
        <v>202141631412</v>
      </c>
      <c r="U6324" s="3">
        <f>Table1[[#This Row],[Emissions (g CO2)]]/(Table1[[#This Row],[Generation (TWh)]]*10^9)</f>
        <v>584.19060000000002</v>
      </c>
    </row>
    <row r="6325" spans="1:21" x14ac:dyDescent="0.35">
      <c r="A6325" t="s">
        <v>29</v>
      </c>
      <c r="B6325" t="s">
        <v>3239</v>
      </c>
      <c r="C6325" t="str">
        <f>SUBSTITUTE(Table1[[#This Row],[Fuel]],", ",",")</f>
        <v>fossil gas: natural gas</v>
      </c>
      <c r="D6325" t="s">
        <v>3239</v>
      </c>
      <c r="H6325" t="s">
        <v>3436</v>
      </c>
      <c r="I6325">
        <v>100</v>
      </c>
      <c r="J6325" t="s">
        <v>3450</v>
      </c>
      <c r="K6325">
        <v>2029</v>
      </c>
      <c r="L6325" t="s">
        <v>29</v>
      </c>
      <c r="M6325" t="s">
        <v>29</v>
      </c>
      <c r="N6325">
        <v>6.4940179999999996</v>
      </c>
      <c r="O6325">
        <v>3.4367640000000002</v>
      </c>
      <c r="P6325" t="s">
        <v>3561</v>
      </c>
      <c r="Q6325" s="3">
        <f>Table1[[#This Row],[Capacity (MW)]]*0.395*8760*10^-6</f>
        <v>0.34601999999999999</v>
      </c>
      <c r="R6325" s="3" cm="1">
        <f t="array" ref="R6325">AVERAGE(VLOOKUP(_xlfn.TEXTSPLIT(Table1[[#This Row],[Fuel (no space after comma)]], ","), FuelList_Final_EF!$A$2:$B$65, 2, FALSE))</f>
        <v>53.06</v>
      </c>
      <c r="S6325" s="3">
        <f>Table1[[#This Row],[Generation (TWh)]]*10^9*VLOOKUP(Table1[[#This Row],[Turbine/Engine Technology]],Technology_HR!$A$2:$B$11,2,FALSE)*10^-6</f>
        <v>3809680.1999999997</v>
      </c>
      <c r="T6325" s="5">
        <f>Table1[[#This Row],[Fuel Consumption (mmBtu)]]*Table1[[#This Row],[Emission Factor (kg CO2/ mmBtu)]]*10^3</f>
        <v>202141631412</v>
      </c>
      <c r="U6325" s="3">
        <f>Table1[[#This Row],[Emissions (g CO2)]]/(Table1[[#This Row],[Generation (TWh)]]*10^9)</f>
        <v>584.19060000000002</v>
      </c>
    </row>
    <row r="6326" spans="1:21" x14ac:dyDescent="0.35">
      <c r="A6326" t="s">
        <v>29</v>
      </c>
      <c r="B6326" t="s">
        <v>3239</v>
      </c>
      <c r="C6326" t="str">
        <f>SUBSTITUTE(Table1[[#This Row],[Fuel]],", ",",")</f>
        <v>fossil gas: natural gas</v>
      </c>
      <c r="D6326" t="s">
        <v>3239</v>
      </c>
      <c r="H6326" t="s">
        <v>3436</v>
      </c>
      <c r="I6326">
        <v>100</v>
      </c>
      <c r="J6326" t="s">
        <v>3450</v>
      </c>
      <c r="K6326">
        <v>2030</v>
      </c>
      <c r="L6326" t="s">
        <v>29</v>
      </c>
      <c r="M6326" t="s">
        <v>29</v>
      </c>
      <c r="N6326">
        <v>6.4940179999999996</v>
      </c>
      <c r="O6326">
        <v>3.4367640000000002</v>
      </c>
      <c r="P6326" t="s">
        <v>3561</v>
      </c>
      <c r="Q6326" s="3">
        <f>Table1[[#This Row],[Capacity (MW)]]*0.395*8760*10^-6</f>
        <v>0.34601999999999999</v>
      </c>
      <c r="R6326" s="3" cm="1">
        <f t="array" ref="R6326">AVERAGE(VLOOKUP(_xlfn.TEXTSPLIT(Table1[[#This Row],[Fuel (no space after comma)]], ","), FuelList_Final_EF!$A$2:$B$65, 2, FALSE))</f>
        <v>53.06</v>
      </c>
      <c r="S6326" s="3">
        <f>Table1[[#This Row],[Generation (TWh)]]*10^9*VLOOKUP(Table1[[#This Row],[Turbine/Engine Technology]],Technology_HR!$A$2:$B$11,2,FALSE)*10^-6</f>
        <v>3809680.1999999997</v>
      </c>
      <c r="T6326" s="5">
        <f>Table1[[#This Row],[Fuel Consumption (mmBtu)]]*Table1[[#This Row],[Emission Factor (kg CO2/ mmBtu)]]*10^3</f>
        <v>202141631412</v>
      </c>
      <c r="U6326" s="3">
        <f>Table1[[#This Row],[Emissions (g CO2)]]/(Table1[[#This Row],[Generation (TWh)]]*10^9)</f>
        <v>584.19060000000002</v>
      </c>
    </row>
    <row r="6327" spans="1:21" x14ac:dyDescent="0.35">
      <c r="A6327" t="s">
        <v>29</v>
      </c>
      <c r="B6327" t="s">
        <v>3239</v>
      </c>
      <c r="C6327" t="str">
        <f>SUBSTITUTE(Table1[[#This Row],[Fuel]],", ",",")</f>
        <v>fossil gas: natural gas</v>
      </c>
      <c r="D6327" t="s">
        <v>3239</v>
      </c>
      <c r="H6327" t="s">
        <v>3436</v>
      </c>
      <c r="I6327">
        <v>100</v>
      </c>
      <c r="J6327" t="s">
        <v>3450</v>
      </c>
      <c r="K6327">
        <v>2030</v>
      </c>
      <c r="L6327" t="s">
        <v>29</v>
      </c>
      <c r="M6327" t="s">
        <v>29</v>
      </c>
      <c r="N6327">
        <v>6.4940179999999996</v>
      </c>
      <c r="O6327">
        <v>3.4367640000000002</v>
      </c>
      <c r="P6327" t="s">
        <v>3561</v>
      </c>
      <c r="Q6327" s="3">
        <f>Table1[[#This Row],[Capacity (MW)]]*0.395*8760*10^-6</f>
        <v>0.34601999999999999</v>
      </c>
      <c r="R6327" s="3" cm="1">
        <f t="array" ref="R6327">AVERAGE(VLOOKUP(_xlfn.TEXTSPLIT(Table1[[#This Row],[Fuel (no space after comma)]], ","), FuelList_Final_EF!$A$2:$B$65, 2, FALSE))</f>
        <v>53.06</v>
      </c>
      <c r="S6327" s="3">
        <f>Table1[[#This Row],[Generation (TWh)]]*10^9*VLOOKUP(Table1[[#This Row],[Turbine/Engine Technology]],Technology_HR!$A$2:$B$11,2,FALSE)*10^-6</f>
        <v>3809680.1999999997</v>
      </c>
      <c r="T6327" s="5">
        <f>Table1[[#This Row],[Fuel Consumption (mmBtu)]]*Table1[[#This Row],[Emission Factor (kg CO2/ mmBtu)]]*10^3</f>
        <v>202141631412</v>
      </c>
      <c r="U6327" s="3">
        <f>Table1[[#This Row],[Emissions (g CO2)]]/(Table1[[#This Row],[Generation (TWh)]]*10^9)</f>
        <v>584.19060000000002</v>
      </c>
    </row>
    <row r="6328" spans="1:21" x14ac:dyDescent="0.35">
      <c r="A6328" t="s">
        <v>1749</v>
      </c>
      <c r="B6328" t="s">
        <v>3240</v>
      </c>
      <c r="C6328" t="str">
        <f>SUBSTITUTE(Table1[[#This Row],[Fuel]],", ",",")</f>
        <v>fossil gas: natural gas,fossil liquids: diesel</v>
      </c>
      <c r="D6328" t="s">
        <v>3239</v>
      </c>
      <c r="E6328" t="s">
        <v>3258</v>
      </c>
      <c r="H6328" t="s">
        <v>3436</v>
      </c>
      <c r="I6328">
        <v>100</v>
      </c>
      <c r="J6328" t="s">
        <v>3450</v>
      </c>
      <c r="K6328">
        <v>2032</v>
      </c>
      <c r="L6328" t="s">
        <v>29</v>
      </c>
      <c r="M6328" t="s">
        <v>29</v>
      </c>
      <c r="N6328">
        <v>5.9485760000000001</v>
      </c>
      <c r="O6328">
        <v>5.7206400000000004</v>
      </c>
      <c r="P6328" t="s">
        <v>3561</v>
      </c>
      <c r="Q6328" s="3">
        <f>Table1[[#This Row],[Capacity (MW)]]*0.395*8760*10^-6</f>
        <v>0.34601999999999999</v>
      </c>
      <c r="R6328" s="3" cm="1">
        <f t="array" ref="R6328">AVERAGE(VLOOKUP(_xlfn.TEXTSPLIT(Table1[[#This Row],[Fuel (no space after comma)]], ","), FuelList_Final_EF!$A$2:$B$65, 2, FALSE))</f>
        <v>65.583341148886291</v>
      </c>
      <c r="S6328" s="3">
        <f>Table1[[#This Row],[Generation (TWh)]]*10^9*VLOOKUP(Table1[[#This Row],[Turbine/Engine Technology]],Technology_HR!$A$2:$B$11,2,FALSE)*10^-6</f>
        <v>3809680.1999999997</v>
      </c>
      <c r="T6328" s="5">
        <f>Table1[[#This Row],[Fuel Consumption (mmBtu)]]*Table1[[#This Row],[Emission Factor (kg CO2/ mmBtu)]]*10^3</f>
        <v>249851556224.75735</v>
      </c>
      <c r="U6328" s="3">
        <f>Table1[[#This Row],[Emissions (g CO2)]]/(Table1[[#This Row],[Generation (TWh)]]*10^9)</f>
        <v>722.07258604923811</v>
      </c>
    </row>
    <row r="6329" spans="1:21" x14ac:dyDescent="0.35">
      <c r="A6329" t="s">
        <v>1749</v>
      </c>
      <c r="B6329" t="s">
        <v>3240</v>
      </c>
      <c r="C6329" t="str">
        <f>SUBSTITUTE(Table1[[#This Row],[Fuel]],", ",",")</f>
        <v>fossil gas: natural gas,fossil liquids: diesel</v>
      </c>
      <c r="D6329" t="s">
        <v>3239</v>
      </c>
      <c r="E6329" t="s">
        <v>3258</v>
      </c>
      <c r="H6329" t="s">
        <v>3436</v>
      </c>
      <c r="I6329">
        <v>100</v>
      </c>
      <c r="J6329" t="s">
        <v>3450</v>
      </c>
      <c r="K6329">
        <v>2032</v>
      </c>
      <c r="L6329" t="s">
        <v>29</v>
      </c>
      <c r="M6329" t="s">
        <v>29</v>
      </c>
      <c r="N6329">
        <v>5.9485760000000001</v>
      </c>
      <c r="O6329">
        <v>5.7206400000000004</v>
      </c>
      <c r="P6329" t="s">
        <v>3561</v>
      </c>
      <c r="Q6329" s="3">
        <f>Table1[[#This Row],[Capacity (MW)]]*0.395*8760*10^-6</f>
        <v>0.34601999999999999</v>
      </c>
      <c r="R6329" s="3" cm="1">
        <f t="array" ref="R6329">AVERAGE(VLOOKUP(_xlfn.TEXTSPLIT(Table1[[#This Row],[Fuel (no space after comma)]], ","), FuelList_Final_EF!$A$2:$B$65, 2, FALSE))</f>
        <v>65.583341148886291</v>
      </c>
      <c r="S6329" s="3">
        <f>Table1[[#This Row],[Generation (TWh)]]*10^9*VLOOKUP(Table1[[#This Row],[Turbine/Engine Technology]],Technology_HR!$A$2:$B$11,2,FALSE)*10^-6</f>
        <v>3809680.1999999997</v>
      </c>
      <c r="T6329" s="5">
        <f>Table1[[#This Row],[Fuel Consumption (mmBtu)]]*Table1[[#This Row],[Emission Factor (kg CO2/ mmBtu)]]*10^3</f>
        <v>249851556224.75735</v>
      </c>
      <c r="U6329" s="3">
        <f>Table1[[#This Row],[Emissions (g CO2)]]/(Table1[[#This Row],[Generation (TWh)]]*10^9)</f>
        <v>722.07258604923811</v>
      </c>
    </row>
    <row r="6330" spans="1:21" x14ac:dyDescent="0.35">
      <c r="A6330" t="s">
        <v>1749</v>
      </c>
      <c r="B6330" t="s">
        <v>3240</v>
      </c>
      <c r="C6330" t="str">
        <f>SUBSTITUTE(Table1[[#This Row],[Fuel]],", ",",")</f>
        <v>fossil gas: natural gas,fossil liquids: diesel</v>
      </c>
      <c r="D6330" t="s">
        <v>3239</v>
      </c>
      <c r="E6330" t="s">
        <v>3258</v>
      </c>
      <c r="H6330" t="s">
        <v>3436</v>
      </c>
      <c r="I6330">
        <v>100</v>
      </c>
      <c r="J6330" t="s">
        <v>3450</v>
      </c>
      <c r="K6330">
        <v>2032</v>
      </c>
      <c r="L6330" t="s">
        <v>29</v>
      </c>
      <c r="M6330" t="s">
        <v>29</v>
      </c>
      <c r="N6330">
        <v>5.9485760000000001</v>
      </c>
      <c r="O6330">
        <v>5.7206400000000004</v>
      </c>
      <c r="P6330" t="s">
        <v>3561</v>
      </c>
      <c r="Q6330" s="3">
        <f>Table1[[#This Row],[Capacity (MW)]]*0.395*8760*10^-6</f>
        <v>0.34601999999999999</v>
      </c>
      <c r="R6330" s="3" cm="1">
        <f t="array" ref="R6330">AVERAGE(VLOOKUP(_xlfn.TEXTSPLIT(Table1[[#This Row],[Fuel (no space after comma)]], ","), FuelList_Final_EF!$A$2:$B$65, 2, FALSE))</f>
        <v>65.583341148886291</v>
      </c>
      <c r="S6330" s="3">
        <f>Table1[[#This Row],[Generation (TWh)]]*10^9*VLOOKUP(Table1[[#This Row],[Turbine/Engine Technology]],Technology_HR!$A$2:$B$11,2,FALSE)*10^-6</f>
        <v>3809680.1999999997</v>
      </c>
      <c r="T6330" s="5">
        <f>Table1[[#This Row],[Fuel Consumption (mmBtu)]]*Table1[[#This Row],[Emission Factor (kg CO2/ mmBtu)]]*10^3</f>
        <v>249851556224.75735</v>
      </c>
      <c r="U6330" s="3">
        <f>Table1[[#This Row],[Emissions (g CO2)]]/(Table1[[#This Row],[Generation (TWh)]]*10^9)</f>
        <v>722.07258604923811</v>
      </c>
    </row>
    <row r="6331" spans="1:21" x14ac:dyDescent="0.35">
      <c r="A6331" t="s">
        <v>1749</v>
      </c>
      <c r="B6331" t="s">
        <v>3240</v>
      </c>
      <c r="C6331" t="str">
        <f>SUBSTITUTE(Table1[[#This Row],[Fuel]],", ",",")</f>
        <v>fossil gas: natural gas,fossil liquids: diesel</v>
      </c>
      <c r="D6331" t="s">
        <v>3239</v>
      </c>
      <c r="E6331" t="s">
        <v>3258</v>
      </c>
      <c r="H6331" t="s">
        <v>3436</v>
      </c>
      <c r="I6331">
        <v>100</v>
      </c>
      <c r="J6331" t="s">
        <v>3450</v>
      </c>
      <c r="K6331">
        <v>2032</v>
      </c>
      <c r="L6331" t="s">
        <v>29</v>
      </c>
      <c r="M6331" t="s">
        <v>29</v>
      </c>
      <c r="N6331">
        <v>5.9485760000000001</v>
      </c>
      <c r="O6331">
        <v>5.7206400000000004</v>
      </c>
      <c r="P6331" t="s">
        <v>3561</v>
      </c>
      <c r="Q6331" s="3">
        <f>Table1[[#This Row],[Capacity (MW)]]*0.395*8760*10^-6</f>
        <v>0.34601999999999999</v>
      </c>
      <c r="R6331" s="3" cm="1">
        <f t="array" ref="R6331">AVERAGE(VLOOKUP(_xlfn.TEXTSPLIT(Table1[[#This Row],[Fuel (no space after comma)]], ","), FuelList_Final_EF!$A$2:$B$65, 2, FALSE))</f>
        <v>65.583341148886291</v>
      </c>
      <c r="S6331" s="3">
        <f>Table1[[#This Row],[Generation (TWh)]]*10^9*VLOOKUP(Table1[[#This Row],[Turbine/Engine Technology]],Technology_HR!$A$2:$B$11,2,FALSE)*10^-6</f>
        <v>3809680.1999999997</v>
      </c>
      <c r="T6331" s="5">
        <f>Table1[[#This Row],[Fuel Consumption (mmBtu)]]*Table1[[#This Row],[Emission Factor (kg CO2/ mmBtu)]]*10^3</f>
        <v>249851556224.75735</v>
      </c>
      <c r="U6331" s="3">
        <f>Table1[[#This Row],[Emissions (g CO2)]]/(Table1[[#This Row],[Generation (TWh)]]*10^9)</f>
        <v>722.07258604923811</v>
      </c>
    </row>
    <row r="6332" spans="1:21" x14ac:dyDescent="0.35">
      <c r="A6332" t="s">
        <v>1749</v>
      </c>
      <c r="B6332" t="s">
        <v>3240</v>
      </c>
      <c r="C6332" t="str">
        <f>SUBSTITUTE(Table1[[#This Row],[Fuel]],", ",",")</f>
        <v>fossil gas: natural gas,fossil liquids: diesel</v>
      </c>
      <c r="D6332" t="s">
        <v>3239</v>
      </c>
      <c r="E6332" t="s">
        <v>3258</v>
      </c>
      <c r="H6332" t="s">
        <v>3436</v>
      </c>
      <c r="I6332">
        <v>100</v>
      </c>
      <c r="J6332" t="s">
        <v>3450</v>
      </c>
      <c r="K6332">
        <v>2032</v>
      </c>
      <c r="L6332" t="s">
        <v>29</v>
      </c>
      <c r="M6332" t="s">
        <v>29</v>
      </c>
      <c r="N6332">
        <v>5.9485760000000001</v>
      </c>
      <c r="O6332">
        <v>5.7206400000000004</v>
      </c>
      <c r="P6332" t="s">
        <v>3561</v>
      </c>
      <c r="Q6332" s="3">
        <f>Table1[[#This Row],[Capacity (MW)]]*0.395*8760*10^-6</f>
        <v>0.34601999999999999</v>
      </c>
      <c r="R6332" s="3" cm="1">
        <f t="array" ref="R6332">AVERAGE(VLOOKUP(_xlfn.TEXTSPLIT(Table1[[#This Row],[Fuel (no space after comma)]], ","), FuelList_Final_EF!$A$2:$B$65, 2, FALSE))</f>
        <v>65.583341148886291</v>
      </c>
      <c r="S6332" s="3">
        <f>Table1[[#This Row],[Generation (TWh)]]*10^9*VLOOKUP(Table1[[#This Row],[Turbine/Engine Technology]],Technology_HR!$A$2:$B$11,2,FALSE)*10^-6</f>
        <v>3809680.1999999997</v>
      </c>
      <c r="T6332" s="5">
        <f>Table1[[#This Row],[Fuel Consumption (mmBtu)]]*Table1[[#This Row],[Emission Factor (kg CO2/ mmBtu)]]*10^3</f>
        <v>249851556224.75735</v>
      </c>
      <c r="U6332" s="3">
        <f>Table1[[#This Row],[Emissions (g CO2)]]/(Table1[[#This Row],[Generation (TWh)]]*10^9)</f>
        <v>722.07258604923811</v>
      </c>
    </row>
    <row r="6333" spans="1:21" x14ac:dyDescent="0.35">
      <c r="A6333" t="s">
        <v>1750</v>
      </c>
      <c r="B6333" t="s">
        <v>3239</v>
      </c>
      <c r="C6333" t="str">
        <f>SUBSTITUTE(Table1[[#This Row],[Fuel]],", ",",")</f>
        <v>fossil gas: natural gas</v>
      </c>
      <c r="D6333" t="s">
        <v>3239</v>
      </c>
      <c r="H6333" t="s">
        <v>3438</v>
      </c>
      <c r="I6333">
        <v>750</v>
      </c>
      <c r="J6333" t="s">
        <v>3445</v>
      </c>
      <c r="K6333" t="s">
        <v>29</v>
      </c>
      <c r="L6333" t="s">
        <v>29</v>
      </c>
      <c r="M6333" t="s">
        <v>29</v>
      </c>
      <c r="N6333">
        <v>5.9146999999999998</v>
      </c>
      <c r="O6333">
        <v>6.8404999999999996</v>
      </c>
      <c r="P6333" t="s">
        <v>3561</v>
      </c>
      <c r="Q6333" s="3">
        <f>Table1[[#This Row],[Capacity (MW)]]*0.395*8760*10^-6</f>
        <v>2.5951499999999998</v>
      </c>
      <c r="R6333" s="3" cm="1">
        <f t="array" ref="R6333">AVERAGE(VLOOKUP(_xlfn.TEXTSPLIT(Table1[[#This Row],[Fuel (no space after comma)]], ","), FuelList_Final_EF!$A$2:$B$65, 2, FALSE))</f>
        <v>53.06</v>
      </c>
      <c r="S6333" s="3">
        <f>Table1[[#This Row],[Generation (TWh)]]*10^9*VLOOKUP(Table1[[#This Row],[Turbine/Engine Technology]],Technology_HR!$A$2:$B$11,2,FALSE)*10^-6</f>
        <v>19590787.349999998</v>
      </c>
      <c r="T6333" s="5">
        <f>Table1[[#This Row],[Fuel Consumption (mmBtu)]]*Table1[[#This Row],[Emission Factor (kg CO2/ mmBtu)]]*10^3</f>
        <v>1039487176790.9999</v>
      </c>
      <c r="U6333" s="3">
        <f>Table1[[#This Row],[Emissions (g CO2)]]/(Table1[[#This Row],[Generation (TWh)]]*10^9)</f>
        <v>400.54993999999994</v>
      </c>
    </row>
    <row r="6334" spans="1:21" x14ac:dyDescent="0.35">
      <c r="A6334" t="s">
        <v>1750</v>
      </c>
      <c r="B6334" t="s">
        <v>3239</v>
      </c>
      <c r="C6334" t="str">
        <f>SUBSTITUTE(Table1[[#This Row],[Fuel]],", ",",")</f>
        <v>fossil gas: natural gas</v>
      </c>
      <c r="D6334" t="s">
        <v>3239</v>
      </c>
      <c r="H6334" t="s">
        <v>3436</v>
      </c>
      <c r="I6334">
        <v>495</v>
      </c>
      <c r="J6334" t="s">
        <v>3450</v>
      </c>
      <c r="K6334">
        <v>2026</v>
      </c>
      <c r="L6334" t="s">
        <v>29</v>
      </c>
      <c r="M6334" t="s">
        <v>29</v>
      </c>
      <c r="N6334">
        <v>5.9146999999999998</v>
      </c>
      <c r="O6334">
        <v>6.8404999999999996</v>
      </c>
      <c r="P6334" t="s">
        <v>3561</v>
      </c>
      <c r="Q6334" s="3">
        <f>Table1[[#This Row],[Capacity (MW)]]*0.395*8760*10^-6</f>
        <v>1.712799</v>
      </c>
      <c r="R6334" s="3" cm="1">
        <f t="array" ref="R6334">AVERAGE(VLOOKUP(_xlfn.TEXTSPLIT(Table1[[#This Row],[Fuel (no space after comma)]], ","), FuelList_Final_EF!$A$2:$B$65, 2, FALSE))</f>
        <v>53.06</v>
      </c>
      <c r="S6334" s="3">
        <f>Table1[[#This Row],[Generation (TWh)]]*10^9*VLOOKUP(Table1[[#This Row],[Turbine/Engine Technology]],Technology_HR!$A$2:$B$11,2,FALSE)*10^-6</f>
        <v>18857916.989999998</v>
      </c>
      <c r="T6334" s="5">
        <f>Table1[[#This Row],[Fuel Consumption (mmBtu)]]*Table1[[#This Row],[Emission Factor (kg CO2/ mmBtu)]]*10^3</f>
        <v>1000601075489.3999</v>
      </c>
      <c r="U6334" s="3">
        <f>Table1[[#This Row],[Emissions (g CO2)]]/(Table1[[#This Row],[Generation (TWh)]]*10^9)</f>
        <v>584.1905999999999</v>
      </c>
    </row>
    <row r="6335" spans="1:21" x14ac:dyDescent="0.35">
      <c r="A6335" t="s">
        <v>1750</v>
      </c>
      <c r="B6335" t="s">
        <v>3249</v>
      </c>
      <c r="C6335" t="str">
        <f>SUBSTITUTE(Table1[[#This Row],[Fuel]],", ",",")</f>
        <v>fossil gas: waste heat from natural gas</v>
      </c>
      <c r="D6335" t="s">
        <v>3249</v>
      </c>
      <c r="H6335" t="s">
        <v>3440</v>
      </c>
      <c r="I6335">
        <v>255</v>
      </c>
      <c r="J6335" t="s">
        <v>3445</v>
      </c>
      <c r="K6335" t="s">
        <v>29</v>
      </c>
      <c r="L6335" t="s">
        <v>29</v>
      </c>
      <c r="M6335" t="s">
        <v>29</v>
      </c>
      <c r="N6335">
        <v>5.9146999999999998</v>
      </c>
      <c r="O6335">
        <v>6.8404999999999996</v>
      </c>
      <c r="P6335" t="s">
        <v>3561</v>
      </c>
      <c r="Q6335" s="3">
        <f>Table1[[#This Row],[Capacity (MW)]]*0.395*8760*10^-6</f>
        <v>0.88235100000000011</v>
      </c>
      <c r="R6335" s="3" cm="1">
        <f t="array" ref="R6335">AVERAGE(VLOOKUP(_xlfn.TEXTSPLIT(Table1[[#This Row],[Fuel (no space after comma)]], ","), FuelList_Final_EF!$A$2:$B$65, 2, FALSE))</f>
        <v>66.33</v>
      </c>
      <c r="S6335" s="3">
        <f>Table1[[#This Row],[Generation (TWh)]]*10^9*VLOOKUP(Table1[[#This Row],[Turbine/Engine Technology]],Technology_HR!$A$2:$B$11,2,FALSE)*10^-6</f>
        <v>9074980.035000002</v>
      </c>
      <c r="T6335" s="5">
        <f>Table1[[#This Row],[Fuel Consumption (mmBtu)]]*Table1[[#This Row],[Emission Factor (kg CO2/ mmBtu)]]*10^3</f>
        <v>601943425721.55005</v>
      </c>
      <c r="U6335" s="3">
        <f>Table1[[#This Row],[Emissions (g CO2)]]/(Table1[[#This Row],[Generation (TWh)]]*10^9)</f>
        <v>682.20404999999994</v>
      </c>
    </row>
    <row r="6336" spans="1:21" x14ac:dyDescent="0.35">
      <c r="A6336" t="s">
        <v>1751</v>
      </c>
      <c r="B6336" t="s">
        <v>3239</v>
      </c>
      <c r="C6336" t="str">
        <f>SUBSTITUTE(Table1[[#This Row],[Fuel]],", ",",")</f>
        <v>fossil gas: natural gas</v>
      </c>
      <c r="D6336" t="s">
        <v>3239</v>
      </c>
      <c r="H6336" t="s">
        <v>3438</v>
      </c>
      <c r="I6336">
        <v>377</v>
      </c>
      <c r="J6336" t="s">
        <v>3446</v>
      </c>
      <c r="K6336">
        <v>2015</v>
      </c>
      <c r="L6336" t="s">
        <v>29</v>
      </c>
      <c r="M6336" t="s">
        <v>29</v>
      </c>
      <c r="N6336">
        <v>6.8853160000000004</v>
      </c>
      <c r="O6336">
        <v>3.316268</v>
      </c>
      <c r="P6336" t="s">
        <v>3561</v>
      </c>
      <c r="Q6336" s="3">
        <f>Table1[[#This Row],[Capacity (MW)]]*0.395*8760*10^-6</f>
        <v>1.3044954</v>
      </c>
      <c r="R6336" s="3" cm="1">
        <f t="array" ref="R6336">AVERAGE(VLOOKUP(_xlfn.TEXTSPLIT(Table1[[#This Row],[Fuel (no space after comma)]], ","), FuelList_Final_EF!$A$2:$B$65, 2, FALSE))</f>
        <v>53.06</v>
      </c>
      <c r="S6336" s="3">
        <f>Table1[[#This Row],[Generation (TWh)]]*10^9*VLOOKUP(Table1[[#This Row],[Turbine/Engine Technology]],Technology_HR!$A$2:$B$11,2,FALSE)*10^-6</f>
        <v>9847635.7745999992</v>
      </c>
      <c r="T6336" s="5">
        <f>Table1[[#This Row],[Fuel Consumption (mmBtu)]]*Table1[[#This Row],[Emission Factor (kg CO2/ mmBtu)]]*10^3</f>
        <v>522515554200.27594</v>
      </c>
      <c r="U6336" s="3">
        <f>Table1[[#This Row],[Emissions (g CO2)]]/(Table1[[#This Row],[Generation (TWh)]]*10^9)</f>
        <v>400.54993999999994</v>
      </c>
    </row>
    <row r="6337" spans="1:21" x14ac:dyDescent="0.35">
      <c r="A6337" t="s">
        <v>1751</v>
      </c>
      <c r="B6337" t="s">
        <v>3239</v>
      </c>
      <c r="C6337" t="str">
        <f>SUBSTITUTE(Table1[[#This Row],[Fuel]],", ",",")</f>
        <v>fossil gas: natural gas</v>
      </c>
      <c r="D6337" t="s">
        <v>3239</v>
      </c>
      <c r="H6337" t="s">
        <v>3438</v>
      </c>
      <c r="I6337">
        <v>377</v>
      </c>
      <c r="J6337" t="s">
        <v>3446</v>
      </c>
      <c r="K6337">
        <v>2015</v>
      </c>
      <c r="L6337" t="s">
        <v>29</v>
      </c>
      <c r="M6337" t="s">
        <v>29</v>
      </c>
      <c r="N6337">
        <v>6.8853160000000004</v>
      </c>
      <c r="O6337">
        <v>3.316268</v>
      </c>
      <c r="P6337" t="s">
        <v>3561</v>
      </c>
      <c r="Q6337" s="3">
        <f>Table1[[#This Row],[Capacity (MW)]]*0.395*8760*10^-6</f>
        <v>1.3044954</v>
      </c>
      <c r="R6337" s="3" cm="1">
        <f t="array" ref="R6337">AVERAGE(VLOOKUP(_xlfn.TEXTSPLIT(Table1[[#This Row],[Fuel (no space after comma)]], ","), FuelList_Final_EF!$A$2:$B$65, 2, FALSE))</f>
        <v>53.06</v>
      </c>
      <c r="S6337" s="3">
        <f>Table1[[#This Row],[Generation (TWh)]]*10^9*VLOOKUP(Table1[[#This Row],[Turbine/Engine Technology]],Technology_HR!$A$2:$B$11,2,FALSE)*10^-6</f>
        <v>9847635.7745999992</v>
      </c>
      <c r="T6337" s="5">
        <f>Table1[[#This Row],[Fuel Consumption (mmBtu)]]*Table1[[#This Row],[Emission Factor (kg CO2/ mmBtu)]]*10^3</f>
        <v>522515554200.27594</v>
      </c>
      <c r="U6337" s="3">
        <f>Table1[[#This Row],[Emissions (g CO2)]]/(Table1[[#This Row],[Generation (TWh)]]*10^9)</f>
        <v>400.54993999999994</v>
      </c>
    </row>
    <row r="6338" spans="1:21" x14ac:dyDescent="0.35">
      <c r="A6338" t="s">
        <v>1752</v>
      </c>
      <c r="B6338" t="s">
        <v>3239</v>
      </c>
      <c r="C6338" t="str">
        <f>SUBSTITUTE(Table1[[#This Row],[Fuel]],", ",",")</f>
        <v>fossil gas: natural gas</v>
      </c>
      <c r="D6338" t="s">
        <v>3239</v>
      </c>
      <c r="H6338" t="s">
        <v>3436</v>
      </c>
      <c r="I6338">
        <v>113</v>
      </c>
      <c r="J6338" t="s">
        <v>3446</v>
      </c>
      <c r="K6338">
        <v>2018</v>
      </c>
      <c r="L6338" t="s">
        <v>29</v>
      </c>
      <c r="M6338" t="s">
        <v>29</v>
      </c>
      <c r="N6338">
        <v>5.3850189999999998</v>
      </c>
      <c r="O6338">
        <v>6.6649669999999999</v>
      </c>
      <c r="P6338" t="s">
        <v>3561</v>
      </c>
      <c r="Q6338" s="3">
        <f>Table1[[#This Row],[Capacity (MW)]]*0.395*8760*10^-6</f>
        <v>0.39100260000000003</v>
      </c>
      <c r="R6338" s="3" cm="1">
        <f t="array" ref="R6338">AVERAGE(VLOOKUP(_xlfn.TEXTSPLIT(Table1[[#This Row],[Fuel (no space after comma)]], ","), FuelList_Final_EF!$A$2:$B$65, 2, FALSE))</f>
        <v>53.06</v>
      </c>
      <c r="S6338" s="3">
        <f>Table1[[#This Row],[Generation (TWh)]]*10^9*VLOOKUP(Table1[[#This Row],[Turbine/Engine Technology]],Technology_HR!$A$2:$B$11,2,FALSE)*10^-6</f>
        <v>4304938.6260000002</v>
      </c>
      <c r="T6338" s="5">
        <f>Table1[[#This Row],[Fuel Consumption (mmBtu)]]*Table1[[#This Row],[Emission Factor (kg CO2/ mmBtu)]]*10^3</f>
        <v>228420043495.56003</v>
      </c>
      <c r="U6338" s="3">
        <f>Table1[[#This Row],[Emissions (g CO2)]]/(Table1[[#This Row],[Generation (TWh)]]*10^9)</f>
        <v>584.19060000000002</v>
      </c>
    </row>
    <row r="6339" spans="1:21" x14ac:dyDescent="0.35">
      <c r="A6339" t="s">
        <v>1752</v>
      </c>
      <c r="B6339" t="s">
        <v>3239</v>
      </c>
      <c r="C6339" t="str">
        <f>SUBSTITUTE(Table1[[#This Row],[Fuel]],", ",",")</f>
        <v>fossil gas: natural gas</v>
      </c>
      <c r="D6339" t="s">
        <v>3239</v>
      </c>
      <c r="H6339" t="s">
        <v>3436</v>
      </c>
      <c r="I6339">
        <v>113</v>
      </c>
      <c r="J6339" t="s">
        <v>3446</v>
      </c>
      <c r="K6339">
        <v>2019</v>
      </c>
      <c r="L6339" t="s">
        <v>29</v>
      </c>
      <c r="M6339" t="s">
        <v>29</v>
      </c>
      <c r="N6339">
        <v>5.3850189999999998</v>
      </c>
      <c r="O6339">
        <v>6.6649669999999999</v>
      </c>
      <c r="P6339" t="s">
        <v>3561</v>
      </c>
      <c r="Q6339" s="3">
        <f>Table1[[#This Row],[Capacity (MW)]]*0.395*8760*10^-6</f>
        <v>0.39100260000000003</v>
      </c>
      <c r="R6339" s="3" cm="1">
        <f t="array" ref="R6339">AVERAGE(VLOOKUP(_xlfn.TEXTSPLIT(Table1[[#This Row],[Fuel (no space after comma)]], ","), FuelList_Final_EF!$A$2:$B$65, 2, FALSE))</f>
        <v>53.06</v>
      </c>
      <c r="S6339" s="3">
        <f>Table1[[#This Row],[Generation (TWh)]]*10^9*VLOOKUP(Table1[[#This Row],[Turbine/Engine Technology]],Technology_HR!$A$2:$B$11,2,FALSE)*10^-6</f>
        <v>4304938.6260000002</v>
      </c>
      <c r="T6339" s="5">
        <f>Table1[[#This Row],[Fuel Consumption (mmBtu)]]*Table1[[#This Row],[Emission Factor (kg CO2/ mmBtu)]]*10^3</f>
        <v>228420043495.56003</v>
      </c>
      <c r="U6339" s="3">
        <f>Table1[[#This Row],[Emissions (g CO2)]]/(Table1[[#This Row],[Generation (TWh)]]*10^9)</f>
        <v>584.19060000000002</v>
      </c>
    </row>
    <row r="6340" spans="1:21" x14ac:dyDescent="0.35">
      <c r="A6340" t="s">
        <v>1753</v>
      </c>
      <c r="B6340" t="s">
        <v>3239</v>
      </c>
      <c r="C6340" t="str">
        <f>SUBSTITUTE(Table1[[#This Row],[Fuel]],", ",",")</f>
        <v>fossil gas: natural gas</v>
      </c>
      <c r="D6340" t="s">
        <v>3239</v>
      </c>
      <c r="H6340" t="s">
        <v>3436</v>
      </c>
      <c r="I6340">
        <v>128</v>
      </c>
      <c r="J6340" t="s">
        <v>3446</v>
      </c>
      <c r="K6340">
        <v>2012</v>
      </c>
      <c r="L6340" t="s">
        <v>29</v>
      </c>
      <c r="M6340" t="s">
        <v>29</v>
      </c>
      <c r="N6340">
        <v>6.7324469999999996</v>
      </c>
      <c r="O6340">
        <v>4.7109220000000001</v>
      </c>
      <c r="P6340" t="s">
        <v>3561</v>
      </c>
      <c r="Q6340" s="3">
        <f>Table1[[#This Row],[Capacity (MW)]]*0.395*8760*10^-6</f>
        <v>0.44290560000000001</v>
      </c>
      <c r="R6340" s="3" cm="1">
        <f t="array" ref="R6340">AVERAGE(VLOOKUP(_xlfn.TEXTSPLIT(Table1[[#This Row],[Fuel (no space after comma)]], ","), FuelList_Final_EF!$A$2:$B$65, 2, FALSE))</f>
        <v>53.06</v>
      </c>
      <c r="S6340" s="3">
        <f>Table1[[#This Row],[Generation (TWh)]]*10^9*VLOOKUP(Table1[[#This Row],[Turbine/Engine Technology]],Technology_HR!$A$2:$B$11,2,FALSE)*10^-6</f>
        <v>4876390.6559999995</v>
      </c>
      <c r="T6340" s="5">
        <f>Table1[[#This Row],[Fuel Consumption (mmBtu)]]*Table1[[#This Row],[Emission Factor (kg CO2/ mmBtu)]]*10^3</f>
        <v>258741288207.35995</v>
      </c>
      <c r="U6340" s="3">
        <f>Table1[[#This Row],[Emissions (g CO2)]]/(Table1[[#This Row],[Generation (TWh)]]*10^9)</f>
        <v>584.1905999999999</v>
      </c>
    </row>
    <row r="6341" spans="1:21" x14ac:dyDescent="0.35">
      <c r="A6341" t="s">
        <v>1753</v>
      </c>
      <c r="B6341" t="s">
        <v>3239</v>
      </c>
      <c r="C6341" t="str">
        <f>SUBSTITUTE(Table1[[#This Row],[Fuel]],", ",",")</f>
        <v>fossil gas: natural gas</v>
      </c>
      <c r="D6341" t="s">
        <v>3239</v>
      </c>
      <c r="H6341" t="s">
        <v>3436</v>
      </c>
      <c r="I6341">
        <v>128</v>
      </c>
      <c r="J6341" t="s">
        <v>3446</v>
      </c>
      <c r="K6341">
        <v>2012</v>
      </c>
      <c r="L6341" t="s">
        <v>29</v>
      </c>
      <c r="M6341" t="s">
        <v>29</v>
      </c>
      <c r="N6341">
        <v>6.7324469999999996</v>
      </c>
      <c r="O6341">
        <v>4.7109220000000001</v>
      </c>
      <c r="P6341" t="s">
        <v>3561</v>
      </c>
      <c r="Q6341" s="3">
        <f>Table1[[#This Row],[Capacity (MW)]]*0.395*8760*10^-6</f>
        <v>0.44290560000000001</v>
      </c>
      <c r="R6341" s="3" cm="1">
        <f t="array" ref="R6341">AVERAGE(VLOOKUP(_xlfn.TEXTSPLIT(Table1[[#This Row],[Fuel (no space after comma)]], ","), FuelList_Final_EF!$A$2:$B$65, 2, FALSE))</f>
        <v>53.06</v>
      </c>
      <c r="S6341" s="3">
        <f>Table1[[#This Row],[Generation (TWh)]]*10^9*VLOOKUP(Table1[[#This Row],[Turbine/Engine Technology]],Technology_HR!$A$2:$B$11,2,FALSE)*10^-6</f>
        <v>4876390.6559999995</v>
      </c>
      <c r="T6341" s="5">
        <f>Table1[[#This Row],[Fuel Consumption (mmBtu)]]*Table1[[#This Row],[Emission Factor (kg CO2/ mmBtu)]]*10^3</f>
        <v>258741288207.35995</v>
      </c>
      <c r="U6341" s="3">
        <f>Table1[[#This Row],[Emissions (g CO2)]]/(Table1[[#This Row],[Generation (TWh)]]*10^9)</f>
        <v>584.1905999999999</v>
      </c>
    </row>
    <row r="6342" spans="1:21" x14ac:dyDescent="0.35">
      <c r="A6342" t="s">
        <v>1753</v>
      </c>
      <c r="B6342" t="s">
        <v>3239</v>
      </c>
      <c r="C6342" t="str">
        <f>SUBSTITUTE(Table1[[#This Row],[Fuel]],", ",",")</f>
        <v>fossil gas: natural gas</v>
      </c>
      <c r="D6342" t="s">
        <v>3239</v>
      </c>
      <c r="H6342" t="s">
        <v>3436</v>
      </c>
      <c r="I6342">
        <v>128</v>
      </c>
      <c r="J6342" t="s">
        <v>3446</v>
      </c>
      <c r="K6342">
        <v>2012</v>
      </c>
      <c r="L6342" t="s">
        <v>29</v>
      </c>
      <c r="M6342" t="s">
        <v>29</v>
      </c>
      <c r="N6342">
        <v>6.7324469999999996</v>
      </c>
      <c r="O6342">
        <v>4.7109220000000001</v>
      </c>
      <c r="P6342" t="s">
        <v>3561</v>
      </c>
      <c r="Q6342" s="3">
        <f>Table1[[#This Row],[Capacity (MW)]]*0.395*8760*10^-6</f>
        <v>0.44290560000000001</v>
      </c>
      <c r="R6342" s="3" cm="1">
        <f t="array" ref="R6342">AVERAGE(VLOOKUP(_xlfn.TEXTSPLIT(Table1[[#This Row],[Fuel (no space after comma)]], ","), FuelList_Final_EF!$A$2:$B$65, 2, FALSE))</f>
        <v>53.06</v>
      </c>
      <c r="S6342" s="3">
        <f>Table1[[#This Row],[Generation (TWh)]]*10^9*VLOOKUP(Table1[[#This Row],[Turbine/Engine Technology]],Technology_HR!$A$2:$B$11,2,FALSE)*10^-6</f>
        <v>4876390.6559999995</v>
      </c>
      <c r="T6342" s="5">
        <f>Table1[[#This Row],[Fuel Consumption (mmBtu)]]*Table1[[#This Row],[Emission Factor (kg CO2/ mmBtu)]]*10^3</f>
        <v>258741288207.35995</v>
      </c>
      <c r="U6342" s="3">
        <f>Table1[[#This Row],[Emissions (g CO2)]]/(Table1[[#This Row],[Generation (TWh)]]*10^9)</f>
        <v>584.1905999999999</v>
      </c>
    </row>
    <row r="6343" spans="1:21" x14ac:dyDescent="0.35">
      <c r="A6343" t="s">
        <v>1753</v>
      </c>
      <c r="B6343" t="s">
        <v>3239</v>
      </c>
      <c r="C6343" t="str">
        <f>SUBSTITUTE(Table1[[#This Row],[Fuel]],", ",",")</f>
        <v>fossil gas: natural gas</v>
      </c>
      <c r="D6343" t="s">
        <v>3239</v>
      </c>
      <c r="H6343" t="s">
        <v>3436</v>
      </c>
      <c r="I6343">
        <v>128</v>
      </c>
      <c r="J6343" t="s">
        <v>3446</v>
      </c>
      <c r="K6343">
        <v>2012</v>
      </c>
      <c r="L6343" t="s">
        <v>29</v>
      </c>
      <c r="M6343" t="s">
        <v>29</v>
      </c>
      <c r="N6343">
        <v>6.7324469999999996</v>
      </c>
      <c r="O6343">
        <v>4.7109220000000001</v>
      </c>
      <c r="P6343" t="s">
        <v>3561</v>
      </c>
      <c r="Q6343" s="3">
        <f>Table1[[#This Row],[Capacity (MW)]]*0.395*8760*10^-6</f>
        <v>0.44290560000000001</v>
      </c>
      <c r="R6343" s="3" cm="1">
        <f t="array" ref="R6343">AVERAGE(VLOOKUP(_xlfn.TEXTSPLIT(Table1[[#This Row],[Fuel (no space after comma)]], ","), FuelList_Final_EF!$A$2:$B$65, 2, FALSE))</f>
        <v>53.06</v>
      </c>
      <c r="S6343" s="3">
        <f>Table1[[#This Row],[Generation (TWh)]]*10^9*VLOOKUP(Table1[[#This Row],[Turbine/Engine Technology]],Technology_HR!$A$2:$B$11,2,FALSE)*10^-6</f>
        <v>4876390.6559999995</v>
      </c>
      <c r="T6343" s="5">
        <f>Table1[[#This Row],[Fuel Consumption (mmBtu)]]*Table1[[#This Row],[Emission Factor (kg CO2/ mmBtu)]]*10^3</f>
        <v>258741288207.35995</v>
      </c>
      <c r="U6343" s="3">
        <f>Table1[[#This Row],[Emissions (g CO2)]]/(Table1[[#This Row],[Generation (TWh)]]*10^9)</f>
        <v>584.1905999999999</v>
      </c>
    </row>
    <row r="6344" spans="1:21" x14ac:dyDescent="0.35">
      <c r="A6344" t="s">
        <v>1753</v>
      </c>
      <c r="B6344" t="s">
        <v>3249</v>
      </c>
      <c r="C6344" t="str">
        <f>SUBSTITUTE(Table1[[#This Row],[Fuel]],", ",",")</f>
        <v>fossil gas: waste heat from natural gas</v>
      </c>
      <c r="D6344" t="s">
        <v>3249</v>
      </c>
      <c r="H6344" t="s">
        <v>3440</v>
      </c>
      <c r="I6344">
        <v>127</v>
      </c>
      <c r="J6344" t="s">
        <v>3450</v>
      </c>
      <c r="K6344">
        <v>2027</v>
      </c>
      <c r="L6344" t="s">
        <v>29</v>
      </c>
      <c r="M6344" t="s">
        <v>29</v>
      </c>
      <c r="N6344">
        <v>6.7324469999999996</v>
      </c>
      <c r="O6344">
        <v>4.7109220000000001</v>
      </c>
      <c r="P6344" t="s">
        <v>3561</v>
      </c>
      <c r="Q6344" s="3">
        <f>Table1[[#This Row],[Capacity (MW)]]*0.395*8760*10^-6</f>
        <v>0.43944539999999993</v>
      </c>
      <c r="R6344" s="3" cm="1">
        <f t="array" ref="R6344">AVERAGE(VLOOKUP(_xlfn.TEXTSPLIT(Table1[[#This Row],[Fuel (no space after comma)]], ","), FuelList_Final_EF!$A$2:$B$65, 2, FALSE))</f>
        <v>66.33</v>
      </c>
      <c r="S6344" s="3">
        <f>Table1[[#This Row],[Generation (TWh)]]*10^9*VLOOKUP(Table1[[#This Row],[Turbine/Engine Technology]],Technology_HR!$A$2:$B$11,2,FALSE)*10^-6</f>
        <v>4519695.9389999984</v>
      </c>
      <c r="T6344" s="5">
        <f>Table1[[#This Row],[Fuel Consumption (mmBtu)]]*Table1[[#This Row],[Emission Factor (kg CO2/ mmBtu)]]*10^3</f>
        <v>299791431633.86987</v>
      </c>
      <c r="U6344" s="3">
        <f>Table1[[#This Row],[Emissions (g CO2)]]/(Table1[[#This Row],[Generation (TWh)]]*10^9)</f>
        <v>682.20404999999982</v>
      </c>
    </row>
    <row r="6345" spans="1:21" x14ac:dyDescent="0.35">
      <c r="A6345" t="s">
        <v>1753</v>
      </c>
      <c r="B6345" t="s">
        <v>3249</v>
      </c>
      <c r="C6345" t="str">
        <f>SUBSTITUTE(Table1[[#This Row],[Fuel]],", ",",")</f>
        <v>fossil gas: waste heat from natural gas</v>
      </c>
      <c r="D6345" t="s">
        <v>3249</v>
      </c>
      <c r="H6345" t="s">
        <v>3440</v>
      </c>
      <c r="I6345">
        <v>127</v>
      </c>
      <c r="J6345" t="s">
        <v>3450</v>
      </c>
      <c r="K6345">
        <v>2027</v>
      </c>
      <c r="L6345" t="s">
        <v>29</v>
      </c>
      <c r="M6345" t="s">
        <v>29</v>
      </c>
      <c r="N6345">
        <v>6.7324469999999996</v>
      </c>
      <c r="O6345">
        <v>4.7109220000000001</v>
      </c>
      <c r="P6345" t="s">
        <v>3561</v>
      </c>
      <c r="Q6345" s="3">
        <f>Table1[[#This Row],[Capacity (MW)]]*0.395*8760*10^-6</f>
        <v>0.43944539999999993</v>
      </c>
      <c r="R6345" s="3" cm="1">
        <f t="array" ref="R6345">AVERAGE(VLOOKUP(_xlfn.TEXTSPLIT(Table1[[#This Row],[Fuel (no space after comma)]], ","), FuelList_Final_EF!$A$2:$B$65, 2, FALSE))</f>
        <v>66.33</v>
      </c>
      <c r="S6345" s="3">
        <f>Table1[[#This Row],[Generation (TWh)]]*10^9*VLOOKUP(Table1[[#This Row],[Turbine/Engine Technology]],Technology_HR!$A$2:$B$11,2,FALSE)*10^-6</f>
        <v>4519695.9389999984</v>
      </c>
      <c r="T6345" s="5">
        <f>Table1[[#This Row],[Fuel Consumption (mmBtu)]]*Table1[[#This Row],[Emission Factor (kg CO2/ mmBtu)]]*10^3</f>
        <v>299791431633.86987</v>
      </c>
      <c r="U6345" s="3">
        <f>Table1[[#This Row],[Emissions (g CO2)]]/(Table1[[#This Row],[Generation (TWh)]]*10^9)</f>
        <v>682.20404999999982</v>
      </c>
    </row>
    <row r="6346" spans="1:21" x14ac:dyDescent="0.35">
      <c r="A6346" t="s">
        <v>1754</v>
      </c>
      <c r="B6346" t="s">
        <v>3239</v>
      </c>
      <c r="C6346" t="str">
        <f>SUBSTITUTE(Table1[[#This Row],[Fuel]],", ",",")</f>
        <v>fossil gas: natural gas</v>
      </c>
      <c r="D6346" t="s">
        <v>3239</v>
      </c>
      <c r="H6346" t="s">
        <v>3436</v>
      </c>
      <c r="I6346">
        <v>50</v>
      </c>
      <c r="J6346" t="s">
        <v>3452</v>
      </c>
      <c r="K6346" t="s">
        <v>29</v>
      </c>
      <c r="L6346" t="s">
        <v>29</v>
      </c>
      <c r="M6346" t="s">
        <v>29</v>
      </c>
      <c r="N6346">
        <v>5.925611</v>
      </c>
      <c r="O6346">
        <v>5.6400889999999997</v>
      </c>
      <c r="P6346" t="s">
        <v>3561</v>
      </c>
      <c r="Q6346" s="3">
        <f>Table1[[#This Row],[Capacity (MW)]]*0.395*8760*10^-6</f>
        <v>0.17301</v>
      </c>
      <c r="R6346" s="3" cm="1">
        <f t="array" ref="R6346">AVERAGE(VLOOKUP(_xlfn.TEXTSPLIT(Table1[[#This Row],[Fuel (no space after comma)]], ","), FuelList_Final_EF!$A$2:$B$65, 2, FALSE))</f>
        <v>53.06</v>
      </c>
      <c r="S6346" s="3">
        <f>Table1[[#This Row],[Generation (TWh)]]*10^9*VLOOKUP(Table1[[#This Row],[Turbine/Engine Technology]],Technology_HR!$A$2:$B$11,2,FALSE)*10^-6</f>
        <v>1904840.0999999999</v>
      </c>
      <c r="T6346" s="5">
        <f>Table1[[#This Row],[Fuel Consumption (mmBtu)]]*Table1[[#This Row],[Emission Factor (kg CO2/ mmBtu)]]*10^3</f>
        <v>101070815706</v>
      </c>
      <c r="U6346" s="3">
        <f>Table1[[#This Row],[Emissions (g CO2)]]/(Table1[[#This Row],[Generation (TWh)]]*10^9)</f>
        <v>584.19060000000002</v>
      </c>
    </row>
    <row r="6347" spans="1:21" x14ac:dyDescent="0.35">
      <c r="A6347" t="s">
        <v>1754</v>
      </c>
      <c r="B6347" t="s">
        <v>3239</v>
      </c>
      <c r="C6347" t="str">
        <f>SUBSTITUTE(Table1[[#This Row],[Fuel]],", ",",")</f>
        <v>fossil gas: natural gas</v>
      </c>
      <c r="D6347" t="s">
        <v>3239</v>
      </c>
      <c r="H6347" t="s">
        <v>3436</v>
      </c>
      <c r="I6347">
        <v>50</v>
      </c>
      <c r="J6347" t="s">
        <v>3452</v>
      </c>
      <c r="K6347" t="s">
        <v>29</v>
      </c>
      <c r="L6347" t="s">
        <v>29</v>
      </c>
      <c r="M6347" t="s">
        <v>29</v>
      </c>
      <c r="N6347">
        <v>5.925611</v>
      </c>
      <c r="O6347">
        <v>5.6400889999999997</v>
      </c>
      <c r="P6347" t="s">
        <v>3561</v>
      </c>
      <c r="Q6347" s="3">
        <f>Table1[[#This Row],[Capacity (MW)]]*0.395*8760*10^-6</f>
        <v>0.17301</v>
      </c>
      <c r="R6347" s="3" cm="1">
        <f t="array" ref="R6347">AVERAGE(VLOOKUP(_xlfn.TEXTSPLIT(Table1[[#This Row],[Fuel (no space after comma)]], ","), FuelList_Final_EF!$A$2:$B$65, 2, FALSE))</f>
        <v>53.06</v>
      </c>
      <c r="S6347" s="3">
        <f>Table1[[#This Row],[Generation (TWh)]]*10^9*VLOOKUP(Table1[[#This Row],[Turbine/Engine Technology]],Technology_HR!$A$2:$B$11,2,FALSE)*10^-6</f>
        <v>1904840.0999999999</v>
      </c>
      <c r="T6347" s="5">
        <f>Table1[[#This Row],[Fuel Consumption (mmBtu)]]*Table1[[#This Row],[Emission Factor (kg CO2/ mmBtu)]]*10^3</f>
        <v>101070815706</v>
      </c>
      <c r="U6347" s="3">
        <f>Table1[[#This Row],[Emissions (g CO2)]]/(Table1[[#This Row],[Generation (TWh)]]*10^9)</f>
        <v>584.19060000000002</v>
      </c>
    </row>
    <row r="6348" spans="1:21" x14ac:dyDescent="0.35">
      <c r="A6348" t="s">
        <v>1754</v>
      </c>
      <c r="B6348" t="s">
        <v>3239</v>
      </c>
      <c r="C6348" t="str">
        <f>SUBSTITUTE(Table1[[#This Row],[Fuel]],", ",",")</f>
        <v>fossil gas: natural gas</v>
      </c>
      <c r="D6348" t="s">
        <v>3239</v>
      </c>
      <c r="H6348" t="s">
        <v>3436</v>
      </c>
      <c r="I6348">
        <v>50</v>
      </c>
      <c r="J6348" t="s">
        <v>3452</v>
      </c>
      <c r="K6348" t="s">
        <v>29</v>
      </c>
      <c r="L6348" t="s">
        <v>29</v>
      </c>
      <c r="M6348" t="s">
        <v>29</v>
      </c>
      <c r="N6348">
        <v>5.925611</v>
      </c>
      <c r="O6348">
        <v>5.6400889999999997</v>
      </c>
      <c r="P6348" t="s">
        <v>3561</v>
      </c>
      <c r="Q6348" s="3">
        <f>Table1[[#This Row],[Capacity (MW)]]*0.395*8760*10^-6</f>
        <v>0.17301</v>
      </c>
      <c r="R6348" s="3" cm="1">
        <f t="array" ref="R6348">AVERAGE(VLOOKUP(_xlfn.TEXTSPLIT(Table1[[#This Row],[Fuel (no space after comma)]], ","), FuelList_Final_EF!$A$2:$B$65, 2, FALSE))</f>
        <v>53.06</v>
      </c>
      <c r="S6348" s="3">
        <f>Table1[[#This Row],[Generation (TWh)]]*10^9*VLOOKUP(Table1[[#This Row],[Turbine/Engine Technology]],Technology_HR!$A$2:$B$11,2,FALSE)*10^-6</f>
        <v>1904840.0999999999</v>
      </c>
      <c r="T6348" s="5">
        <f>Table1[[#This Row],[Fuel Consumption (mmBtu)]]*Table1[[#This Row],[Emission Factor (kg CO2/ mmBtu)]]*10^3</f>
        <v>101070815706</v>
      </c>
      <c r="U6348" s="3">
        <f>Table1[[#This Row],[Emissions (g CO2)]]/(Table1[[#This Row],[Generation (TWh)]]*10^9)</f>
        <v>584.19060000000002</v>
      </c>
    </row>
    <row r="6349" spans="1:21" x14ac:dyDescent="0.35">
      <c r="A6349" t="s">
        <v>1754</v>
      </c>
      <c r="B6349" t="s">
        <v>3239</v>
      </c>
      <c r="C6349" t="str">
        <f>SUBSTITUTE(Table1[[#This Row],[Fuel]],", ",",")</f>
        <v>fossil gas: natural gas</v>
      </c>
      <c r="D6349" t="s">
        <v>3239</v>
      </c>
      <c r="H6349" t="s">
        <v>3438</v>
      </c>
      <c r="I6349">
        <v>350</v>
      </c>
      <c r="J6349" t="s">
        <v>3452</v>
      </c>
      <c r="K6349" t="s">
        <v>29</v>
      </c>
      <c r="L6349" t="s">
        <v>29</v>
      </c>
      <c r="M6349" t="s">
        <v>29</v>
      </c>
      <c r="N6349">
        <v>5.925611</v>
      </c>
      <c r="O6349">
        <v>5.6400889999999997</v>
      </c>
      <c r="P6349" t="s">
        <v>3561</v>
      </c>
      <c r="Q6349" s="3">
        <f>Table1[[#This Row],[Capacity (MW)]]*0.395*8760*10^-6</f>
        <v>1.2110699999999999</v>
      </c>
      <c r="R6349" s="3" cm="1">
        <f t="array" ref="R6349">AVERAGE(VLOOKUP(_xlfn.TEXTSPLIT(Table1[[#This Row],[Fuel (no space after comma)]], ","), FuelList_Final_EF!$A$2:$B$65, 2, FALSE))</f>
        <v>53.06</v>
      </c>
      <c r="S6349" s="3">
        <f>Table1[[#This Row],[Generation (TWh)]]*10^9*VLOOKUP(Table1[[#This Row],[Turbine/Engine Technology]],Technology_HR!$A$2:$B$11,2,FALSE)*10^-6</f>
        <v>9142367.4299999978</v>
      </c>
      <c r="T6349" s="5">
        <f>Table1[[#This Row],[Fuel Consumption (mmBtu)]]*Table1[[#This Row],[Emission Factor (kg CO2/ mmBtu)]]*10^3</f>
        <v>485094015835.79993</v>
      </c>
      <c r="U6349" s="3">
        <f>Table1[[#This Row],[Emissions (g CO2)]]/(Table1[[#This Row],[Generation (TWh)]]*10^9)</f>
        <v>400.54993999999999</v>
      </c>
    </row>
    <row r="6350" spans="1:21" x14ac:dyDescent="0.35">
      <c r="A6350" t="s">
        <v>1755</v>
      </c>
      <c r="B6350" t="s">
        <v>3239</v>
      </c>
      <c r="C6350" t="str">
        <f>SUBSTITUTE(Table1[[#This Row],[Fuel]],", ",",")</f>
        <v>fossil gas: natural gas</v>
      </c>
      <c r="D6350" t="s">
        <v>3239</v>
      </c>
      <c r="H6350" t="s">
        <v>3438</v>
      </c>
      <c r="I6350">
        <v>540</v>
      </c>
      <c r="J6350" t="s">
        <v>3450</v>
      </c>
      <c r="K6350">
        <v>2025</v>
      </c>
      <c r="L6350" t="s">
        <v>29</v>
      </c>
      <c r="M6350" t="s">
        <v>29</v>
      </c>
      <c r="N6350">
        <v>4.5486510000000004</v>
      </c>
      <c r="O6350">
        <v>8.0095320000000001</v>
      </c>
      <c r="P6350" t="s">
        <v>3561</v>
      </c>
      <c r="Q6350" s="3">
        <f>Table1[[#This Row],[Capacity (MW)]]*0.395*8760*10^-6</f>
        <v>1.8685079999999998</v>
      </c>
      <c r="R6350" s="3" cm="1">
        <f t="array" ref="R6350">AVERAGE(VLOOKUP(_xlfn.TEXTSPLIT(Table1[[#This Row],[Fuel (no space after comma)]], ","), FuelList_Final_EF!$A$2:$B$65, 2, FALSE))</f>
        <v>53.06</v>
      </c>
      <c r="S6350" s="3">
        <f>Table1[[#This Row],[Generation (TWh)]]*10^9*VLOOKUP(Table1[[#This Row],[Turbine/Engine Technology]],Technology_HR!$A$2:$B$11,2,FALSE)*10^-6</f>
        <v>14105366.891999997</v>
      </c>
      <c r="T6350" s="5">
        <f>Table1[[#This Row],[Fuel Consumption (mmBtu)]]*Table1[[#This Row],[Emission Factor (kg CO2/ mmBtu)]]*10^3</f>
        <v>748430767289.5199</v>
      </c>
      <c r="U6350" s="3">
        <f>Table1[[#This Row],[Emissions (g CO2)]]/(Table1[[#This Row],[Generation (TWh)]]*10^9)</f>
        <v>400.54993999999999</v>
      </c>
    </row>
    <row r="6351" spans="1:21" x14ac:dyDescent="0.35">
      <c r="A6351" t="s">
        <v>1756</v>
      </c>
      <c r="B6351" t="s">
        <v>3239</v>
      </c>
      <c r="C6351" t="str">
        <f>SUBSTITUTE(Table1[[#This Row],[Fuel]],", ",",")</f>
        <v>fossil gas: natural gas</v>
      </c>
      <c r="D6351" t="s">
        <v>3239</v>
      </c>
      <c r="H6351" t="s">
        <v>3436</v>
      </c>
      <c r="I6351">
        <v>250</v>
      </c>
      <c r="J6351" t="s">
        <v>3452</v>
      </c>
      <c r="K6351" t="s">
        <v>29</v>
      </c>
      <c r="L6351" t="s">
        <v>29</v>
      </c>
      <c r="M6351" t="s">
        <v>29</v>
      </c>
      <c r="N6351">
        <v>6.8322000000000003</v>
      </c>
      <c r="O6351">
        <v>3.6318999999999999</v>
      </c>
      <c r="P6351" t="s">
        <v>3561</v>
      </c>
      <c r="Q6351" s="3">
        <f>Table1[[#This Row],[Capacity (MW)]]*0.395*8760*10^-6</f>
        <v>0.86504999999999999</v>
      </c>
      <c r="R6351" s="3" cm="1">
        <f t="array" ref="R6351">AVERAGE(VLOOKUP(_xlfn.TEXTSPLIT(Table1[[#This Row],[Fuel (no space after comma)]], ","), FuelList_Final_EF!$A$2:$B$65, 2, FALSE))</f>
        <v>53.06</v>
      </c>
      <c r="S6351" s="3">
        <f>Table1[[#This Row],[Generation (TWh)]]*10^9*VLOOKUP(Table1[[#This Row],[Turbine/Engine Technology]],Technology_HR!$A$2:$B$11,2,FALSE)*10^-6</f>
        <v>9524200.5</v>
      </c>
      <c r="T6351" s="5">
        <f>Table1[[#This Row],[Fuel Consumption (mmBtu)]]*Table1[[#This Row],[Emission Factor (kg CO2/ mmBtu)]]*10^3</f>
        <v>505354078530.00006</v>
      </c>
      <c r="U6351" s="3">
        <f>Table1[[#This Row],[Emissions (g CO2)]]/(Table1[[#This Row],[Generation (TWh)]]*10^9)</f>
        <v>584.19060000000002</v>
      </c>
    </row>
    <row r="6352" spans="1:21" x14ac:dyDescent="0.35">
      <c r="A6352" t="s">
        <v>1756</v>
      </c>
      <c r="B6352" t="s">
        <v>3249</v>
      </c>
      <c r="C6352" t="str">
        <f>SUBSTITUTE(Table1[[#This Row],[Fuel]],", ",",")</f>
        <v>fossil gas: waste heat from natural gas</v>
      </c>
      <c r="D6352" t="s">
        <v>3249</v>
      </c>
      <c r="H6352" t="s">
        <v>3440</v>
      </c>
      <c r="I6352">
        <v>150</v>
      </c>
      <c r="J6352" t="s">
        <v>3452</v>
      </c>
      <c r="K6352" t="s">
        <v>29</v>
      </c>
      <c r="L6352" t="s">
        <v>29</v>
      </c>
      <c r="M6352" t="s">
        <v>29</v>
      </c>
      <c r="N6352">
        <v>6.8322000000000003</v>
      </c>
      <c r="O6352">
        <v>3.6318999999999999</v>
      </c>
      <c r="P6352" t="s">
        <v>3561</v>
      </c>
      <c r="Q6352" s="3">
        <f>Table1[[#This Row],[Capacity (MW)]]*0.395*8760*10^-6</f>
        <v>0.51902999999999999</v>
      </c>
      <c r="R6352" s="3" cm="1">
        <f t="array" ref="R6352">AVERAGE(VLOOKUP(_xlfn.TEXTSPLIT(Table1[[#This Row],[Fuel (no space after comma)]], ","), FuelList_Final_EF!$A$2:$B$65, 2, FALSE))</f>
        <v>66.33</v>
      </c>
      <c r="S6352" s="3">
        <f>Table1[[#This Row],[Generation (TWh)]]*10^9*VLOOKUP(Table1[[#This Row],[Turbine/Engine Technology]],Technology_HR!$A$2:$B$11,2,FALSE)*10^-6</f>
        <v>5338223.55</v>
      </c>
      <c r="T6352" s="5">
        <f>Table1[[#This Row],[Fuel Consumption (mmBtu)]]*Table1[[#This Row],[Emission Factor (kg CO2/ mmBtu)]]*10^3</f>
        <v>354084368071.5</v>
      </c>
      <c r="U6352" s="3">
        <f>Table1[[#This Row],[Emissions (g CO2)]]/(Table1[[#This Row],[Generation (TWh)]]*10^9)</f>
        <v>682.20405000000005</v>
      </c>
    </row>
    <row r="6353" spans="1:21" x14ac:dyDescent="0.35">
      <c r="A6353" t="s">
        <v>1757</v>
      </c>
      <c r="B6353" t="s">
        <v>3239</v>
      </c>
      <c r="C6353" t="str">
        <f>SUBSTITUTE(Table1[[#This Row],[Fuel]],", ",",")</f>
        <v>fossil gas: natural gas</v>
      </c>
      <c r="D6353" t="s">
        <v>3239</v>
      </c>
      <c r="H6353" t="s">
        <v>3436</v>
      </c>
      <c r="I6353">
        <v>113</v>
      </c>
      <c r="J6353" t="s">
        <v>3446</v>
      </c>
      <c r="K6353">
        <v>2012</v>
      </c>
      <c r="L6353" t="s">
        <v>29</v>
      </c>
      <c r="M6353" t="s">
        <v>29</v>
      </c>
      <c r="N6353">
        <v>5.926139</v>
      </c>
      <c r="O6353">
        <v>5.6449829999999999</v>
      </c>
      <c r="P6353" t="s">
        <v>3561</v>
      </c>
      <c r="Q6353" s="3">
        <f>Table1[[#This Row],[Capacity (MW)]]*0.395*8760*10^-6</f>
        <v>0.39100260000000003</v>
      </c>
      <c r="R6353" s="3" cm="1">
        <f t="array" ref="R6353">AVERAGE(VLOOKUP(_xlfn.TEXTSPLIT(Table1[[#This Row],[Fuel (no space after comma)]], ","), FuelList_Final_EF!$A$2:$B$65, 2, FALSE))</f>
        <v>53.06</v>
      </c>
      <c r="S6353" s="3">
        <f>Table1[[#This Row],[Generation (TWh)]]*10^9*VLOOKUP(Table1[[#This Row],[Turbine/Engine Technology]],Technology_HR!$A$2:$B$11,2,FALSE)*10^-6</f>
        <v>4304938.6260000002</v>
      </c>
      <c r="T6353" s="5">
        <f>Table1[[#This Row],[Fuel Consumption (mmBtu)]]*Table1[[#This Row],[Emission Factor (kg CO2/ mmBtu)]]*10^3</f>
        <v>228420043495.56003</v>
      </c>
      <c r="U6353" s="3">
        <f>Table1[[#This Row],[Emissions (g CO2)]]/(Table1[[#This Row],[Generation (TWh)]]*10^9)</f>
        <v>584.19060000000002</v>
      </c>
    </row>
    <row r="6354" spans="1:21" x14ac:dyDescent="0.35">
      <c r="A6354" t="s">
        <v>1757</v>
      </c>
      <c r="B6354" t="s">
        <v>3239</v>
      </c>
      <c r="C6354" t="str">
        <f>SUBSTITUTE(Table1[[#This Row],[Fuel]],", ",",")</f>
        <v>fossil gas: natural gas</v>
      </c>
      <c r="D6354" t="s">
        <v>3239</v>
      </c>
      <c r="H6354" t="s">
        <v>3436</v>
      </c>
      <c r="I6354">
        <v>113</v>
      </c>
      <c r="J6354" t="s">
        <v>3446</v>
      </c>
      <c r="K6354">
        <v>2012</v>
      </c>
      <c r="L6354" t="s">
        <v>29</v>
      </c>
      <c r="M6354" t="s">
        <v>29</v>
      </c>
      <c r="N6354">
        <v>5.926139</v>
      </c>
      <c r="O6354">
        <v>5.6449829999999999</v>
      </c>
      <c r="P6354" t="s">
        <v>3561</v>
      </c>
      <c r="Q6354" s="3">
        <f>Table1[[#This Row],[Capacity (MW)]]*0.395*8760*10^-6</f>
        <v>0.39100260000000003</v>
      </c>
      <c r="R6354" s="3" cm="1">
        <f t="array" ref="R6354">AVERAGE(VLOOKUP(_xlfn.TEXTSPLIT(Table1[[#This Row],[Fuel (no space after comma)]], ","), FuelList_Final_EF!$A$2:$B$65, 2, FALSE))</f>
        <v>53.06</v>
      </c>
      <c r="S6354" s="3">
        <f>Table1[[#This Row],[Generation (TWh)]]*10^9*VLOOKUP(Table1[[#This Row],[Turbine/Engine Technology]],Technology_HR!$A$2:$B$11,2,FALSE)*10^-6</f>
        <v>4304938.6260000002</v>
      </c>
      <c r="T6354" s="5">
        <f>Table1[[#This Row],[Fuel Consumption (mmBtu)]]*Table1[[#This Row],[Emission Factor (kg CO2/ mmBtu)]]*10^3</f>
        <v>228420043495.56003</v>
      </c>
      <c r="U6354" s="3">
        <f>Table1[[#This Row],[Emissions (g CO2)]]/(Table1[[#This Row],[Generation (TWh)]]*10^9)</f>
        <v>584.19060000000002</v>
      </c>
    </row>
    <row r="6355" spans="1:21" x14ac:dyDescent="0.35">
      <c r="A6355" t="s">
        <v>1757</v>
      </c>
      <c r="B6355" t="s">
        <v>3239</v>
      </c>
      <c r="C6355" t="str">
        <f>SUBSTITUTE(Table1[[#This Row],[Fuel]],", ",",")</f>
        <v>fossil gas: natural gas</v>
      </c>
      <c r="D6355" t="s">
        <v>3239</v>
      </c>
      <c r="H6355" t="s">
        <v>3436</v>
      </c>
      <c r="I6355">
        <v>113</v>
      </c>
      <c r="J6355" t="s">
        <v>3446</v>
      </c>
      <c r="K6355">
        <v>2012</v>
      </c>
      <c r="L6355" t="s">
        <v>29</v>
      </c>
      <c r="M6355" t="s">
        <v>29</v>
      </c>
      <c r="N6355">
        <v>5.926139</v>
      </c>
      <c r="O6355">
        <v>5.6449829999999999</v>
      </c>
      <c r="P6355" t="s">
        <v>3561</v>
      </c>
      <c r="Q6355" s="3">
        <f>Table1[[#This Row],[Capacity (MW)]]*0.395*8760*10^-6</f>
        <v>0.39100260000000003</v>
      </c>
      <c r="R6355" s="3" cm="1">
        <f t="array" ref="R6355">AVERAGE(VLOOKUP(_xlfn.TEXTSPLIT(Table1[[#This Row],[Fuel (no space after comma)]], ","), FuelList_Final_EF!$A$2:$B$65, 2, FALSE))</f>
        <v>53.06</v>
      </c>
      <c r="S6355" s="3">
        <f>Table1[[#This Row],[Generation (TWh)]]*10^9*VLOOKUP(Table1[[#This Row],[Turbine/Engine Technology]],Technology_HR!$A$2:$B$11,2,FALSE)*10^-6</f>
        <v>4304938.6260000002</v>
      </c>
      <c r="T6355" s="5">
        <f>Table1[[#This Row],[Fuel Consumption (mmBtu)]]*Table1[[#This Row],[Emission Factor (kg CO2/ mmBtu)]]*10^3</f>
        <v>228420043495.56003</v>
      </c>
      <c r="U6355" s="3">
        <f>Table1[[#This Row],[Emissions (g CO2)]]/(Table1[[#This Row],[Generation (TWh)]]*10^9)</f>
        <v>584.19060000000002</v>
      </c>
    </row>
    <row r="6356" spans="1:21" x14ac:dyDescent="0.35">
      <c r="A6356" t="s">
        <v>1757</v>
      </c>
      <c r="B6356" t="s">
        <v>3239</v>
      </c>
      <c r="C6356" t="str">
        <f>SUBSTITUTE(Table1[[#This Row],[Fuel]],", ",",")</f>
        <v>fossil gas: natural gas</v>
      </c>
      <c r="D6356" t="s">
        <v>3239</v>
      </c>
      <c r="H6356" t="s">
        <v>3436</v>
      </c>
      <c r="I6356">
        <v>113</v>
      </c>
      <c r="J6356" t="s">
        <v>3446</v>
      </c>
      <c r="K6356">
        <v>2012</v>
      </c>
      <c r="L6356" t="s">
        <v>29</v>
      </c>
      <c r="M6356" t="s">
        <v>29</v>
      </c>
      <c r="N6356">
        <v>5.926139</v>
      </c>
      <c r="O6356">
        <v>5.6449829999999999</v>
      </c>
      <c r="P6356" t="s">
        <v>3561</v>
      </c>
      <c r="Q6356" s="3">
        <f>Table1[[#This Row],[Capacity (MW)]]*0.395*8760*10^-6</f>
        <v>0.39100260000000003</v>
      </c>
      <c r="R6356" s="3" cm="1">
        <f t="array" ref="R6356">AVERAGE(VLOOKUP(_xlfn.TEXTSPLIT(Table1[[#This Row],[Fuel (no space after comma)]], ","), FuelList_Final_EF!$A$2:$B$65, 2, FALSE))</f>
        <v>53.06</v>
      </c>
      <c r="S6356" s="3">
        <f>Table1[[#This Row],[Generation (TWh)]]*10^9*VLOOKUP(Table1[[#This Row],[Turbine/Engine Technology]],Technology_HR!$A$2:$B$11,2,FALSE)*10^-6</f>
        <v>4304938.6260000002</v>
      </c>
      <c r="T6356" s="5">
        <f>Table1[[#This Row],[Fuel Consumption (mmBtu)]]*Table1[[#This Row],[Emission Factor (kg CO2/ mmBtu)]]*10^3</f>
        <v>228420043495.56003</v>
      </c>
      <c r="U6356" s="3">
        <f>Table1[[#This Row],[Emissions (g CO2)]]/(Table1[[#This Row],[Generation (TWh)]]*10^9)</f>
        <v>584.19060000000002</v>
      </c>
    </row>
    <row r="6357" spans="1:21" x14ac:dyDescent="0.35">
      <c r="A6357" t="s">
        <v>1757</v>
      </c>
      <c r="B6357" t="s">
        <v>3239</v>
      </c>
      <c r="C6357" t="str">
        <f>SUBSTITUTE(Table1[[#This Row],[Fuel]],", ",",")</f>
        <v>fossil gas: natural gas</v>
      </c>
      <c r="D6357" t="s">
        <v>3239</v>
      </c>
      <c r="H6357" t="s">
        <v>3436</v>
      </c>
      <c r="I6357">
        <v>151</v>
      </c>
      <c r="J6357" t="s">
        <v>3450</v>
      </c>
      <c r="K6357">
        <v>2028</v>
      </c>
      <c r="L6357" t="s">
        <v>29</v>
      </c>
      <c r="M6357" t="s">
        <v>29</v>
      </c>
      <c r="N6357">
        <v>5.926139</v>
      </c>
      <c r="O6357">
        <v>5.6449829999999999</v>
      </c>
      <c r="P6357" t="s">
        <v>3561</v>
      </c>
      <c r="Q6357" s="3">
        <f>Table1[[#This Row],[Capacity (MW)]]*0.395*8760*10^-6</f>
        <v>0.52249020000000002</v>
      </c>
      <c r="R6357" s="3" cm="1">
        <f t="array" ref="R6357">AVERAGE(VLOOKUP(_xlfn.TEXTSPLIT(Table1[[#This Row],[Fuel (no space after comma)]], ","), FuelList_Final_EF!$A$2:$B$65, 2, FALSE))</f>
        <v>53.06</v>
      </c>
      <c r="S6357" s="3">
        <f>Table1[[#This Row],[Generation (TWh)]]*10^9*VLOOKUP(Table1[[#This Row],[Turbine/Engine Technology]],Technology_HR!$A$2:$B$11,2,FALSE)*10^-6</f>
        <v>5752617.102</v>
      </c>
      <c r="T6357" s="5">
        <f>Table1[[#This Row],[Fuel Consumption (mmBtu)]]*Table1[[#This Row],[Emission Factor (kg CO2/ mmBtu)]]*10^3</f>
        <v>305233863432.12</v>
      </c>
      <c r="U6357" s="3">
        <f>Table1[[#This Row],[Emissions (g CO2)]]/(Table1[[#This Row],[Generation (TWh)]]*10^9)</f>
        <v>584.19060000000002</v>
      </c>
    </row>
    <row r="6358" spans="1:21" x14ac:dyDescent="0.35">
      <c r="A6358" t="s">
        <v>1757</v>
      </c>
      <c r="B6358" t="s">
        <v>3239</v>
      </c>
      <c r="C6358" t="str">
        <f>SUBSTITUTE(Table1[[#This Row],[Fuel]],", ",",")</f>
        <v>fossil gas: natural gas</v>
      </c>
      <c r="D6358" t="s">
        <v>3239</v>
      </c>
      <c r="H6358" t="s">
        <v>3436</v>
      </c>
      <c r="I6358">
        <v>151</v>
      </c>
      <c r="J6358" t="s">
        <v>3450</v>
      </c>
      <c r="K6358">
        <v>2028</v>
      </c>
      <c r="L6358" t="s">
        <v>29</v>
      </c>
      <c r="M6358" t="s">
        <v>29</v>
      </c>
      <c r="N6358">
        <v>5.926139</v>
      </c>
      <c r="O6358">
        <v>5.6449829999999999</v>
      </c>
      <c r="P6358" t="s">
        <v>3561</v>
      </c>
      <c r="Q6358" s="3">
        <f>Table1[[#This Row],[Capacity (MW)]]*0.395*8760*10^-6</f>
        <v>0.52249020000000002</v>
      </c>
      <c r="R6358" s="3" cm="1">
        <f t="array" ref="R6358">AVERAGE(VLOOKUP(_xlfn.TEXTSPLIT(Table1[[#This Row],[Fuel (no space after comma)]], ","), FuelList_Final_EF!$A$2:$B$65, 2, FALSE))</f>
        <v>53.06</v>
      </c>
      <c r="S6358" s="3">
        <f>Table1[[#This Row],[Generation (TWh)]]*10^9*VLOOKUP(Table1[[#This Row],[Turbine/Engine Technology]],Technology_HR!$A$2:$B$11,2,FALSE)*10^-6</f>
        <v>5752617.102</v>
      </c>
      <c r="T6358" s="5">
        <f>Table1[[#This Row],[Fuel Consumption (mmBtu)]]*Table1[[#This Row],[Emission Factor (kg CO2/ mmBtu)]]*10^3</f>
        <v>305233863432.12</v>
      </c>
      <c r="U6358" s="3">
        <f>Table1[[#This Row],[Emissions (g CO2)]]/(Table1[[#This Row],[Generation (TWh)]]*10^9)</f>
        <v>584.19060000000002</v>
      </c>
    </row>
    <row r="6359" spans="1:21" x14ac:dyDescent="0.35">
      <c r="A6359" t="s">
        <v>1757</v>
      </c>
      <c r="B6359" t="s">
        <v>3239</v>
      </c>
      <c r="C6359" t="str">
        <f>SUBSTITUTE(Table1[[#This Row],[Fuel]],", ",",")</f>
        <v>fossil gas: natural gas</v>
      </c>
      <c r="D6359" t="s">
        <v>3239</v>
      </c>
      <c r="H6359" t="s">
        <v>3436</v>
      </c>
      <c r="I6359">
        <v>151</v>
      </c>
      <c r="J6359" t="s">
        <v>3450</v>
      </c>
      <c r="K6359">
        <v>2028</v>
      </c>
      <c r="L6359" t="s">
        <v>29</v>
      </c>
      <c r="M6359" t="s">
        <v>29</v>
      </c>
      <c r="N6359">
        <v>5.926139</v>
      </c>
      <c r="O6359">
        <v>5.6449829999999999</v>
      </c>
      <c r="P6359" t="s">
        <v>3561</v>
      </c>
      <c r="Q6359" s="3">
        <f>Table1[[#This Row],[Capacity (MW)]]*0.395*8760*10^-6</f>
        <v>0.52249020000000002</v>
      </c>
      <c r="R6359" s="3" cm="1">
        <f t="array" ref="R6359">AVERAGE(VLOOKUP(_xlfn.TEXTSPLIT(Table1[[#This Row],[Fuel (no space after comma)]], ","), FuelList_Final_EF!$A$2:$B$65, 2, FALSE))</f>
        <v>53.06</v>
      </c>
      <c r="S6359" s="3">
        <f>Table1[[#This Row],[Generation (TWh)]]*10^9*VLOOKUP(Table1[[#This Row],[Turbine/Engine Technology]],Technology_HR!$A$2:$B$11,2,FALSE)*10^-6</f>
        <v>5752617.102</v>
      </c>
      <c r="T6359" s="5">
        <f>Table1[[#This Row],[Fuel Consumption (mmBtu)]]*Table1[[#This Row],[Emission Factor (kg CO2/ mmBtu)]]*10^3</f>
        <v>305233863432.12</v>
      </c>
      <c r="U6359" s="3">
        <f>Table1[[#This Row],[Emissions (g CO2)]]/(Table1[[#This Row],[Generation (TWh)]]*10^9)</f>
        <v>584.19060000000002</v>
      </c>
    </row>
    <row r="6360" spans="1:21" x14ac:dyDescent="0.35">
      <c r="A6360" t="s">
        <v>1758</v>
      </c>
      <c r="B6360" t="s">
        <v>3239</v>
      </c>
      <c r="C6360" t="str">
        <f>SUBSTITUTE(Table1[[#This Row],[Fuel]],", ",",")</f>
        <v>fossil gas: natural gas</v>
      </c>
      <c r="D6360" t="s">
        <v>3239</v>
      </c>
      <c r="H6360" t="s">
        <v>3436</v>
      </c>
      <c r="I6360">
        <v>75</v>
      </c>
      <c r="J6360" t="s">
        <v>3448</v>
      </c>
      <c r="K6360">
        <v>1981</v>
      </c>
      <c r="L6360" t="s">
        <v>29</v>
      </c>
      <c r="M6360" t="s">
        <v>29</v>
      </c>
      <c r="N6360">
        <v>5.926139</v>
      </c>
      <c r="O6360">
        <v>5.6449829999999999</v>
      </c>
      <c r="P6360" t="s">
        <v>3561</v>
      </c>
      <c r="Q6360" s="3">
        <f>Table1[[#This Row],[Capacity (MW)]]*0.395*8760*10^-6</f>
        <v>0.259515</v>
      </c>
      <c r="R6360" s="3" cm="1">
        <f t="array" ref="R6360">AVERAGE(VLOOKUP(_xlfn.TEXTSPLIT(Table1[[#This Row],[Fuel (no space after comma)]], ","), FuelList_Final_EF!$A$2:$B$65, 2, FALSE))</f>
        <v>53.06</v>
      </c>
      <c r="S6360" s="3">
        <f>Table1[[#This Row],[Generation (TWh)]]*10^9*VLOOKUP(Table1[[#This Row],[Turbine/Engine Technology]],Technology_HR!$A$2:$B$11,2,FALSE)*10^-6</f>
        <v>2857260.15</v>
      </c>
      <c r="T6360" s="5">
        <f>Table1[[#This Row],[Fuel Consumption (mmBtu)]]*Table1[[#This Row],[Emission Factor (kg CO2/ mmBtu)]]*10^3</f>
        <v>151606223559</v>
      </c>
      <c r="U6360" s="3">
        <f>Table1[[#This Row],[Emissions (g CO2)]]/(Table1[[#This Row],[Generation (TWh)]]*10^9)</f>
        <v>584.19060000000002</v>
      </c>
    </row>
    <row r="6361" spans="1:21" x14ac:dyDescent="0.35">
      <c r="A6361" t="s">
        <v>1758</v>
      </c>
      <c r="B6361" t="s">
        <v>3239</v>
      </c>
      <c r="C6361" t="str">
        <f>SUBSTITUTE(Table1[[#This Row],[Fuel]],", ",",")</f>
        <v>fossil gas: natural gas</v>
      </c>
      <c r="D6361" t="s">
        <v>3239</v>
      </c>
      <c r="H6361" t="s">
        <v>3436</v>
      </c>
      <c r="I6361">
        <v>75</v>
      </c>
      <c r="J6361" t="s">
        <v>3448</v>
      </c>
      <c r="K6361">
        <v>1981</v>
      </c>
      <c r="L6361" t="s">
        <v>29</v>
      </c>
      <c r="M6361" t="s">
        <v>29</v>
      </c>
      <c r="N6361">
        <v>5.926139</v>
      </c>
      <c r="O6361">
        <v>5.6449829999999999</v>
      </c>
      <c r="P6361" t="s">
        <v>3561</v>
      </c>
      <c r="Q6361" s="3">
        <f>Table1[[#This Row],[Capacity (MW)]]*0.395*8760*10^-6</f>
        <v>0.259515</v>
      </c>
      <c r="R6361" s="3" cm="1">
        <f t="array" ref="R6361">AVERAGE(VLOOKUP(_xlfn.TEXTSPLIT(Table1[[#This Row],[Fuel (no space after comma)]], ","), FuelList_Final_EF!$A$2:$B$65, 2, FALSE))</f>
        <v>53.06</v>
      </c>
      <c r="S6361" s="3">
        <f>Table1[[#This Row],[Generation (TWh)]]*10^9*VLOOKUP(Table1[[#This Row],[Turbine/Engine Technology]],Technology_HR!$A$2:$B$11,2,FALSE)*10^-6</f>
        <v>2857260.15</v>
      </c>
      <c r="T6361" s="5">
        <f>Table1[[#This Row],[Fuel Consumption (mmBtu)]]*Table1[[#This Row],[Emission Factor (kg CO2/ mmBtu)]]*10^3</f>
        <v>151606223559</v>
      </c>
      <c r="U6361" s="3">
        <f>Table1[[#This Row],[Emissions (g CO2)]]/(Table1[[#This Row],[Generation (TWh)]]*10^9)</f>
        <v>584.19060000000002</v>
      </c>
    </row>
    <row r="6362" spans="1:21" x14ac:dyDescent="0.35">
      <c r="A6362" t="s">
        <v>1758</v>
      </c>
      <c r="B6362" t="s">
        <v>3239</v>
      </c>
      <c r="C6362" t="str">
        <f>SUBSTITUTE(Table1[[#This Row],[Fuel]],", ",",")</f>
        <v>fossil gas: natural gas</v>
      </c>
      <c r="D6362" t="s">
        <v>3239</v>
      </c>
      <c r="H6362" t="s">
        <v>3436</v>
      </c>
      <c r="I6362">
        <v>75</v>
      </c>
      <c r="J6362" t="s">
        <v>3448</v>
      </c>
      <c r="K6362">
        <v>1981</v>
      </c>
      <c r="L6362" t="s">
        <v>29</v>
      </c>
      <c r="M6362" t="s">
        <v>29</v>
      </c>
      <c r="N6362">
        <v>5.926139</v>
      </c>
      <c r="O6362">
        <v>5.6449829999999999</v>
      </c>
      <c r="P6362" t="s">
        <v>3561</v>
      </c>
      <c r="Q6362" s="3">
        <f>Table1[[#This Row],[Capacity (MW)]]*0.395*8760*10^-6</f>
        <v>0.259515</v>
      </c>
      <c r="R6362" s="3" cm="1">
        <f t="array" ref="R6362">AVERAGE(VLOOKUP(_xlfn.TEXTSPLIT(Table1[[#This Row],[Fuel (no space after comma)]], ","), FuelList_Final_EF!$A$2:$B$65, 2, FALSE))</f>
        <v>53.06</v>
      </c>
      <c r="S6362" s="3">
        <f>Table1[[#This Row],[Generation (TWh)]]*10^9*VLOOKUP(Table1[[#This Row],[Turbine/Engine Technology]],Technology_HR!$A$2:$B$11,2,FALSE)*10^-6</f>
        <v>2857260.15</v>
      </c>
      <c r="T6362" s="5">
        <f>Table1[[#This Row],[Fuel Consumption (mmBtu)]]*Table1[[#This Row],[Emission Factor (kg CO2/ mmBtu)]]*10^3</f>
        <v>151606223559</v>
      </c>
      <c r="U6362" s="3">
        <f>Table1[[#This Row],[Emissions (g CO2)]]/(Table1[[#This Row],[Generation (TWh)]]*10^9)</f>
        <v>584.19060000000002</v>
      </c>
    </row>
    <row r="6363" spans="1:21" x14ac:dyDescent="0.35">
      <c r="A6363" t="s">
        <v>1758</v>
      </c>
      <c r="B6363" t="s">
        <v>3239</v>
      </c>
      <c r="C6363" t="str">
        <f>SUBSTITUTE(Table1[[#This Row],[Fuel]],", ",",")</f>
        <v>fossil gas: natural gas</v>
      </c>
      <c r="D6363" t="s">
        <v>3239</v>
      </c>
      <c r="H6363" t="s">
        <v>3436</v>
      </c>
      <c r="I6363">
        <v>75</v>
      </c>
      <c r="J6363" t="s">
        <v>3448</v>
      </c>
      <c r="K6363">
        <v>1981</v>
      </c>
      <c r="L6363" t="s">
        <v>29</v>
      </c>
      <c r="M6363" t="s">
        <v>29</v>
      </c>
      <c r="N6363">
        <v>5.926139</v>
      </c>
      <c r="O6363">
        <v>5.6449829999999999</v>
      </c>
      <c r="P6363" t="s">
        <v>3561</v>
      </c>
      <c r="Q6363" s="3">
        <f>Table1[[#This Row],[Capacity (MW)]]*0.395*8760*10^-6</f>
        <v>0.259515</v>
      </c>
      <c r="R6363" s="3" cm="1">
        <f t="array" ref="R6363">AVERAGE(VLOOKUP(_xlfn.TEXTSPLIT(Table1[[#This Row],[Fuel (no space after comma)]], ","), FuelList_Final_EF!$A$2:$B$65, 2, FALSE))</f>
        <v>53.06</v>
      </c>
      <c r="S6363" s="3">
        <f>Table1[[#This Row],[Generation (TWh)]]*10^9*VLOOKUP(Table1[[#This Row],[Turbine/Engine Technology]],Technology_HR!$A$2:$B$11,2,FALSE)*10^-6</f>
        <v>2857260.15</v>
      </c>
      <c r="T6363" s="5">
        <f>Table1[[#This Row],[Fuel Consumption (mmBtu)]]*Table1[[#This Row],[Emission Factor (kg CO2/ mmBtu)]]*10^3</f>
        <v>151606223559</v>
      </c>
      <c r="U6363" s="3">
        <f>Table1[[#This Row],[Emissions (g CO2)]]/(Table1[[#This Row],[Generation (TWh)]]*10^9)</f>
        <v>584.19060000000002</v>
      </c>
    </row>
    <row r="6364" spans="1:21" x14ac:dyDescent="0.35">
      <c r="A6364" t="s">
        <v>1758</v>
      </c>
      <c r="B6364" t="s">
        <v>3239</v>
      </c>
      <c r="C6364" t="str">
        <f>SUBSTITUTE(Table1[[#This Row],[Fuel]],", ",",")</f>
        <v>fossil gas: natural gas</v>
      </c>
      <c r="D6364" t="s">
        <v>3239</v>
      </c>
      <c r="H6364" t="s">
        <v>3440</v>
      </c>
      <c r="I6364">
        <v>120</v>
      </c>
      <c r="J6364" t="s">
        <v>3446</v>
      </c>
      <c r="K6364">
        <v>1980</v>
      </c>
      <c r="L6364" t="s">
        <v>29</v>
      </c>
      <c r="M6364" t="s">
        <v>29</v>
      </c>
      <c r="N6364">
        <v>5.926139</v>
      </c>
      <c r="O6364">
        <v>5.6449829999999999</v>
      </c>
      <c r="P6364" t="s">
        <v>3561</v>
      </c>
      <c r="Q6364" s="3">
        <f>Table1[[#This Row],[Capacity (MW)]]*0.395*8760*10^-6</f>
        <v>0.41522400000000004</v>
      </c>
      <c r="R6364" s="3" cm="1">
        <f t="array" ref="R6364">AVERAGE(VLOOKUP(_xlfn.TEXTSPLIT(Table1[[#This Row],[Fuel (no space after comma)]], ","), FuelList_Final_EF!$A$2:$B$65, 2, FALSE))</f>
        <v>53.06</v>
      </c>
      <c r="S6364" s="3">
        <f>Table1[[#This Row],[Generation (TWh)]]*10^9*VLOOKUP(Table1[[#This Row],[Turbine/Engine Technology]],Technology_HR!$A$2:$B$11,2,FALSE)*10^-6</f>
        <v>4270578.84</v>
      </c>
      <c r="T6364" s="5">
        <f>Table1[[#This Row],[Fuel Consumption (mmBtu)]]*Table1[[#This Row],[Emission Factor (kg CO2/ mmBtu)]]*10^3</f>
        <v>226596913250.39999</v>
      </c>
      <c r="U6364" s="3">
        <f>Table1[[#This Row],[Emissions (g CO2)]]/(Table1[[#This Row],[Generation (TWh)]]*10^9)</f>
        <v>545.72209999999995</v>
      </c>
    </row>
    <row r="6365" spans="1:21" x14ac:dyDescent="0.35">
      <c r="A6365" t="s">
        <v>1758</v>
      </c>
      <c r="B6365" t="s">
        <v>3239</v>
      </c>
      <c r="C6365" t="str">
        <f>SUBSTITUTE(Table1[[#This Row],[Fuel]],", ",",")</f>
        <v>fossil gas: natural gas</v>
      </c>
      <c r="D6365" t="s">
        <v>3239</v>
      </c>
      <c r="H6365" t="s">
        <v>3440</v>
      </c>
      <c r="I6365">
        <v>120</v>
      </c>
      <c r="J6365" t="s">
        <v>3446</v>
      </c>
      <c r="K6365">
        <v>1980</v>
      </c>
      <c r="L6365" t="s">
        <v>29</v>
      </c>
      <c r="M6365" t="s">
        <v>29</v>
      </c>
      <c r="N6365">
        <v>5.926139</v>
      </c>
      <c r="O6365">
        <v>5.6449829999999999</v>
      </c>
      <c r="P6365" t="s">
        <v>3561</v>
      </c>
      <c r="Q6365" s="3">
        <f>Table1[[#This Row],[Capacity (MW)]]*0.395*8760*10^-6</f>
        <v>0.41522400000000004</v>
      </c>
      <c r="R6365" s="3" cm="1">
        <f t="array" ref="R6365">AVERAGE(VLOOKUP(_xlfn.TEXTSPLIT(Table1[[#This Row],[Fuel (no space after comma)]], ","), FuelList_Final_EF!$A$2:$B$65, 2, FALSE))</f>
        <v>53.06</v>
      </c>
      <c r="S6365" s="3">
        <f>Table1[[#This Row],[Generation (TWh)]]*10^9*VLOOKUP(Table1[[#This Row],[Turbine/Engine Technology]],Technology_HR!$A$2:$B$11,2,FALSE)*10^-6</f>
        <v>4270578.84</v>
      </c>
      <c r="T6365" s="5">
        <f>Table1[[#This Row],[Fuel Consumption (mmBtu)]]*Table1[[#This Row],[Emission Factor (kg CO2/ mmBtu)]]*10^3</f>
        <v>226596913250.39999</v>
      </c>
      <c r="U6365" s="3">
        <f>Table1[[#This Row],[Emissions (g CO2)]]/(Table1[[#This Row],[Generation (TWh)]]*10^9)</f>
        <v>545.72209999999995</v>
      </c>
    </row>
    <row r="6366" spans="1:21" x14ac:dyDescent="0.35">
      <c r="A6366" t="s">
        <v>1758</v>
      </c>
      <c r="B6366" t="s">
        <v>3239</v>
      </c>
      <c r="C6366" t="str">
        <f>SUBSTITUTE(Table1[[#This Row],[Fuel]],", ",",")</f>
        <v>fossil gas: natural gas</v>
      </c>
      <c r="D6366" t="s">
        <v>3239</v>
      </c>
      <c r="H6366" t="s">
        <v>3440</v>
      </c>
      <c r="I6366">
        <v>120</v>
      </c>
      <c r="J6366" t="s">
        <v>3446</v>
      </c>
      <c r="K6366">
        <v>1980</v>
      </c>
      <c r="L6366" t="s">
        <v>29</v>
      </c>
      <c r="M6366" t="s">
        <v>29</v>
      </c>
      <c r="N6366">
        <v>5.926139</v>
      </c>
      <c r="O6366">
        <v>5.6449829999999999</v>
      </c>
      <c r="P6366" t="s">
        <v>3561</v>
      </c>
      <c r="Q6366" s="3">
        <f>Table1[[#This Row],[Capacity (MW)]]*0.395*8760*10^-6</f>
        <v>0.41522400000000004</v>
      </c>
      <c r="R6366" s="3" cm="1">
        <f t="array" ref="R6366">AVERAGE(VLOOKUP(_xlfn.TEXTSPLIT(Table1[[#This Row],[Fuel (no space after comma)]], ","), FuelList_Final_EF!$A$2:$B$65, 2, FALSE))</f>
        <v>53.06</v>
      </c>
      <c r="S6366" s="3">
        <f>Table1[[#This Row],[Generation (TWh)]]*10^9*VLOOKUP(Table1[[#This Row],[Turbine/Engine Technology]],Technology_HR!$A$2:$B$11,2,FALSE)*10^-6</f>
        <v>4270578.84</v>
      </c>
      <c r="T6366" s="5">
        <f>Table1[[#This Row],[Fuel Consumption (mmBtu)]]*Table1[[#This Row],[Emission Factor (kg CO2/ mmBtu)]]*10^3</f>
        <v>226596913250.39999</v>
      </c>
      <c r="U6366" s="3">
        <f>Table1[[#This Row],[Emissions (g CO2)]]/(Table1[[#This Row],[Generation (TWh)]]*10^9)</f>
        <v>545.72209999999995</v>
      </c>
    </row>
    <row r="6367" spans="1:21" x14ac:dyDescent="0.35">
      <c r="A6367" t="s">
        <v>1758</v>
      </c>
      <c r="B6367" t="s">
        <v>3239</v>
      </c>
      <c r="C6367" t="str">
        <f>SUBSTITUTE(Table1[[#This Row],[Fuel]],", ",",")</f>
        <v>fossil gas: natural gas</v>
      </c>
      <c r="D6367" t="s">
        <v>3239</v>
      </c>
      <c r="H6367" t="s">
        <v>3440</v>
      </c>
      <c r="I6367">
        <v>120</v>
      </c>
      <c r="J6367" t="s">
        <v>3448</v>
      </c>
      <c r="K6367">
        <v>1980</v>
      </c>
      <c r="L6367" t="s">
        <v>29</v>
      </c>
      <c r="M6367" t="s">
        <v>29</v>
      </c>
      <c r="N6367">
        <v>5.926139</v>
      </c>
      <c r="O6367">
        <v>5.6449829999999999</v>
      </c>
      <c r="P6367" t="s">
        <v>3561</v>
      </c>
      <c r="Q6367" s="3">
        <f>Table1[[#This Row],[Capacity (MW)]]*0.395*8760*10^-6</f>
        <v>0.41522400000000004</v>
      </c>
      <c r="R6367" s="3" cm="1">
        <f t="array" ref="R6367">AVERAGE(VLOOKUP(_xlfn.TEXTSPLIT(Table1[[#This Row],[Fuel (no space after comma)]], ","), FuelList_Final_EF!$A$2:$B$65, 2, FALSE))</f>
        <v>53.06</v>
      </c>
      <c r="S6367" s="3">
        <f>Table1[[#This Row],[Generation (TWh)]]*10^9*VLOOKUP(Table1[[#This Row],[Turbine/Engine Technology]],Technology_HR!$A$2:$B$11,2,FALSE)*10^-6</f>
        <v>4270578.84</v>
      </c>
      <c r="T6367" s="5">
        <f>Table1[[#This Row],[Fuel Consumption (mmBtu)]]*Table1[[#This Row],[Emission Factor (kg CO2/ mmBtu)]]*10^3</f>
        <v>226596913250.39999</v>
      </c>
      <c r="U6367" s="3">
        <f>Table1[[#This Row],[Emissions (g CO2)]]/(Table1[[#This Row],[Generation (TWh)]]*10^9)</f>
        <v>545.72209999999995</v>
      </c>
    </row>
    <row r="6368" spans="1:21" x14ac:dyDescent="0.35">
      <c r="A6368" t="s">
        <v>1758</v>
      </c>
      <c r="B6368" t="s">
        <v>3239</v>
      </c>
      <c r="C6368" t="str">
        <f>SUBSTITUTE(Table1[[#This Row],[Fuel]],", ",",")</f>
        <v>fossil gas: natural gas</v>
      </c>
      <c r="D6368" t="s">
        <v>3239</v>
      </c>
      <c r="H6368" t="s">
        <v>3440</v>
      </c>
      <c r="I6368">
        <v>120</v>
      </c>
      <c r="J6368" t="s">
        <v>3448</v>
      </c>
      <c r="K6368">
        <v>1980</v>
      </c>
      <c r="L6368" t="s">
        <v>29</v>
      </c>
      <c r="M6368" t="s">
        <v>29</v>
      </c>
      <c r="N6368">
        <v>5.926139</v>
      </c>
      <c r="O6368">
        <v>5.6449829999999999</v>
      </c>
      <c r="P6368" t="s">
        <v>3561</v>
      </c>
      <c r="Q6368" s="3">
        <f>Table1[[#This Row],[Capacity (MW)]]*0.395*8760*10^-6</f>
        <v>0.41522400000000004</v>
      </c>
      <c r="R6368" s="3" cm="1">
        <f t="array" ref="R6368">AVERAGE(VLOOKUP(_xlfn.TEXTSPLIT(Table1[[#This Row],[Fuel (no space after comma)]], ","), FuelList_Final_EF!$A$2:$B$65, 2, FALSE))</f>
        <v>53.06</v>
      </c>
      <c r="S6368" s="3">
        <f>Table1[[#This Row],[Generation (TWh)]]*10^9*VLOOKUP(Table1[[#This Row],[Turbine/Engine Technology]],Technology_HR!$A$2:$B$11,2,FALSE)*10^-6</f>
        <v>4270578.84</v>
      </c>
      <c r="T6368" s="5">
        <f>Table1[[#This Row],[Fuel Consumption (mmBtu)]]*Table1[[#This Row],[Emission Factor (kg CO2/ mmBtu)]]*10^3</f>
        <v>226596913250.39999</v>
      </c>
      <c r="U6368" s="3">
        <f>Table1[[#This Row],[Emissions (g CO2)]]/(Table1[[#This Row],[Generation (TWh)]]*10^9)</f>
        <v>545.72209999999995</v>
      </c>
    </row>
    <row r="6369" spans="1:21" x14ac:dyDescent="0.35">
      <c r="A6369" t="s">
        <v>1758</v>
      </c>
      <c r="B6369" t="s">
        <v>3239</v>
      </c>
      <c r="C6369" t="str">
        <f>SUBSTITUTE(Table1[[#This Row],[Fuel]],", ",",")</f>
        <v>fossil gas: natural gas</v>
      </c>
      <c r="D6369" t="s">
        <v>3239</v>
      </c>
      <c r="H6369" t="s">
        <v>3440</v>
      </c>
      <c r="I6369">
        <v>120</v>
      </c>
      <c r="J6369" t="s">
        <v>3446</v>
      </c>
      <c r="K6369">
        <v>1980</v>
      </c>
      <c r="L6369" t="s">
        <v>29</v>
      </c>
      <c r="M6369" t="s">
        <v>29</v>
      </c>
      <c r="N6369">
        <v>5.926139</v>
      </c>
      <c r="O6369">
        <v>5.6449829999999999</v>
      </c>
      <c r="P6369" t="s">
        <v>3561</v>
      </c>
      <c r="Q6369" s="3">
        <f>Table1[[#This Row],[Capacity (MW)]]*0.395*8760*10^-6</f>
        <v>0.41522400000000004</v>
      </c>
      <c r="R6369" s="3" cm="1">
        <f t="array" ref="R6369">AVERAGE(VLOOKUP(_xlfn.TEXTSPLIT(Table1[[#This Row],[Fuel (no space after comma)]], ","), FuelList_Final_EF!$A$2:$B$65, 2, FALSE))</f>
        <v>53.06</v>
      </c>
      <c r="S6369" s="3">
        <f>Table1[[#This Row],[Generation (TWh)]]*10^9*VLOOKUP(Table1[[#This Row],[Turbine/Engine Technology]],Technology_HR!$A$2:$B$11,2,FALSE)*10^-6</f>
        <v>4270578.84</v>
      </c>
      <c r="T6369" s="5">
        <f>Table1[[#This Row],[Fuel Consumption (mmBtu)]]*Table1[[#This Row],[Emission Factor (kg CO2/ mmBtu)]]*10^3</f>
        <v>226596913250.39999</v>
      </c>
      <c r="U6369" s="3">
        <f>Table1[[#This Row],[Emissions (g CO2)]]/(Table1[[#This Row],[Generation (TWh)]]*10^9)</f>
        <v>545.72209999999995</v>
      </c>
    </row>
    <row r="6370" spans="1:21" x14ac:dyDescent="0.35">
      <c r="A6370" t="s">
        <v>1759</v>
      </c>
      <c r="B6370" t="s">
        <v>3239</v>
      </c>
      <c r="C6370" t="str">
        <f>SUBSTITUTE(Table1[[#This Row],[Fuel]],", ",",")</f>
        <v>fossil gas: natural gas</v>
      </c>
      <c r="D6370" t="s">
        <v>3239</v>
      </c>
      <c r="H6370" t="s">
        <v>3436</v>
      </c>
      <c r="I6370">
        <v>100</v>
      </c>
      <c r="J6370" t="s">
        <v>3450</v>
      </c>
      <c r="K6370">
        <v>2030</v>
      </c>
      <c r="L6370" t="s">
        <v>29</v>
      </c>
      <c r="M6370" t="s">
        <v>29</v>
      </c>
      <c r="N6370">
        <v>7.5343720000000003</v>
      </c>
      <c r="O6370">
        <v>6.6559949999999999</v>
      </c>
      <c r="P6370" t="s">
        <v>3561</v>
      </c>
      <c r="Q6370" s="3">
        <f>Table1[[#This Row],[Capacity (MW)]]*0.395*8760*10^-6</f>
        <v>0.34601999999999999</v>
      </c>
      <c r="R6370" s="3" cm="1">
        <f t="array" ref="R6370">AVERAGE(VLOOKUP(_xlfn.TEXTSPLIT(Table1[[#This Row],[Fuel (no space after comma)]], ","), FuelList_Final_EF!$A$2:$B$65, 2, FALSE))</f>
        <v>53.06</v>
      </c>
      <c r="S6370" s="3">
        <f>Table1[[#This Row],[Generation (TWh)]]*10^9*VLOOKUP(Table1[[#This Row],[Turbine/Engine Technology]],Technology_HR!$A$2:$B$11,2,FALSE)*10^-6</f>
        <v>3809680.1999999997</v>
      </c>
      <c r="T6370" s="5">
        <f>Table1[[#This Row],[Fuel Consumption (mmBtu)]]*Table1[[#This Row],[Emission Factor (kg CO2/ mmBtu)]]*10^3</f>
        <v>202141631412</v>
      </c>
      <c r="U6370" s="3">
        <f>Table1[[#This Row],[Emissions (g CO2)]]/(Table1[[#This Row],[Generation (TWh)]]*10^9)</f>
        <v>584.19060000000002</v>
      </c>
    </row>
    <row r="6371" spans="1:21" x14ac:dyDescent="0.35">
      <c r="A6371" t="s">
        <v>1759</v>
      </c>
      <c r="B6371" t="s">
        <v>3239</v>
      </c>
      <c r="C6371" t="str">
        <f>SUBSTITUTE(Table1[[#This Row],[Fuel]],", ",",")</f>
        <v>fossil gas: natural gas</v>
      </c>
      <c r="D6371" t="s">
        <v>3239</v>
      </c>
      <c r="H6371" t="s">
        <v>3436</v>
      </c>
      <c r="I6371">
        <v>100</v>
      </c>
      <c r="J6371" t="s">
        <v>3450</v>
      </c>
      <c r="K6371">
        <v>2030</v>
      </c>
      <c r="L6371" t="s">
        <v>29</v>
      </c>
      <c r="M6371" t="s">
        <v>29</v>
      </c>
      <c r="N6371">
        <v>7.5343720000000003</v>
      </c>
      <c r="O6371">
        <v>6.6559949999999999</v>
      </c>
      <c r="P6371" t="s">
        <v>3561</v>
      </c>
      <c r="Q6371" s="3">
        <f>Table1[[#This Row],[Capacity (MW)]]*0.395*8760*10^-6</f>
        <v>0.34601999999999999</v>
      </c>
      <c r="R6371" s="3" cm="1">
        <f t="array" ref="R6371">AVERAGE(VLOOKUP(_xlfn.TEXTSPLIT(Table1[[#This Row],[Fuel (no space after comma)]], ","), FuelList_Final_EF!$A$2:$B$65, 2, FALSE))</f>
        <v>53.06</v>
      </c>
      <c r="S6371" s="3">
        <f>Table1[[#This Row],[Generation (TWh)]]*10^9*VLOOKUP(Table1[[#This Row],[Turbine/Engine Technology]],Technology_HR!$A$2:$B$11,2,FALSE)*10^-6</f>
        <v>3809680.1999999997</v>
      </c>
      <c r="T6371" s="5">
        <f>Table1[[#This Row],[Fuel Consumption (mmBtu)]]*Table1[[#This Row],[Emission Factor (kg CO2/ mmBtu)]]*10^3</f>
        <v>202141631412</v>
      </c>
      <c r="U6371" s="3">
        <f>Table1[[#This Row],[Emissions (g CO2)]]/(Table1[[#This Row],[Generation (TWh)]]*10^9)</f>
        <v>584.19060000000002</v>
      </c>
    </row>
    <row r="6372" spans="1:21" x14ac:dyDescent="0.35">
      <c r="A6372" t="s">
        <v>1759</v>
      </c>
      <c r="B6372" t="s">
        <v>3239</v>
      </c>
      <c r="C6372" t="str">
        <f>SUBSTITUTE(Table1[[#This Row],[Fuel]],", ",",")</f>
        <v>fossil gas: natural gas</v>
      </c>
      <c r="D6372" t="s">
        <v>3239</v>
      </c>
      <c r="H6372" t="s">
        <v>3436</v>
      </c>
      <c r="I6372">
        <v>100</v>
      </c>
      <c r="J6372" t="s">
        <v>3450</v>
      </c>
      <c r="K6372">
        <v>2030</v>
      </c>
      <c r="L6372" t="s">
        <v>29</v>
      </c>
      <c r="M6372" t="s">
        <v>29</v>
      </c>
      <c r="N6372">
        <v>7.5343720000000003</v>
      </c>
      <c r="O6372">
        <v>6.6559949999999999</v>
      </c>
      <c r="P6372" t="s">
        <v>3561</v>
      </c>
      <c r="Q6372" s="3">
        <f>Table1[[#This Row],[Capacity (MW)]]*0.395*8760*10^-6</f>
        <v>0.34601999999999999</v>
      </c>
      <c r="R6372" s="3" cm="1">
        <f t="array" ref="R6372">AVERAGE(VLOOKUP(_xlfn.TEXTSPLIT(Table1[[#This Row],[Fuel (no space after comma)]], ","), FuelList_Final_EF!$A$2:$B$65, 2, FALSE))</f>
        <v>53.06</v>
      </c>
      <c r="S6372" s="3">
        <f>Table1[[#This Row],[Generation (TWh)]]*10^9*VLOOKUP(Table1[[#This Row],[Turbine/Engine Technology]],Technology_HR!$A$2:$B$11,2,FALSE)*10^-6</f>
        <v>3809680.1999999997</v>
      </c>
      <c r="T6372" s="5">
        <f>Table1[[#This Row],[Fuel Consumption (mmBtu)]]*Table1[[#This Row],[Emission Factor (kg CO2/ mmBtu)]]*10^3</f>
        <v>202141631412</v>
      </c>
      <c r="U6372" s="3">
        <f>Table1[[#This Row],[Emissions (g CO2)]]/(Table1[[#This Row],[Generation (TWh)]]*10^9)</f>
        <v>584.19060000000002</v>
      </c>
    </row>
    <row r="6373" spans="1:21" x14ac:dyDescent="0.35">
      <c r="A6373" t="s">
        <v>1759</v>
      </c>
      <c r="B6373" t="s">
        <v>3239</v>
      </c>
      <c r="C6373" t="str">
        <f>SUBSTITUTE(Table1[[#This Row],[Fuel]],", ",",")</f>
        <v>fossil gas: natural gas</v>
      </c>
      <c r="D6373" t="s">
        <v>3239</v>
      </c>
      <c r="H6373" t="s">
        <v>3436</v>
      </c>
      <c r="I6373">
        <v>100</v>
      </c>
      <c r="J6373" t="s">
        <v>3450</v>
      </c>
      <c r="K6373">
        <v>2030</v>
      </c>
      <c r="L6373" t="s">
        <v>29</v>
      </c>
      <c r="M6373" t="s">
        <v>29</v>
      </c>
      <c r="N6373">
        <v>7.5343720000000003</v>
      </c>
      <c r="O6373">
        <v>6.6559949999999999</v>
      </c>
      <c r="P6373" t="s">
        <v>3561</v>
      </c>
      <c r="Q6373" s="3">
        <f>Table1[[#This Row],[Capacity (MW)]]*0.395*8760*10^-6</f>
        <v>0.34601999999999999</v>
      </c>
      <c r="R6373" s="3" cm="1">
        <f t="array" ref="R6373">AVERAGE(VLOOKUP(_xlfn.TEXTSPLIT(Table1[[#This Row],[Fuel (no space after comma)]], ","), FuelList_Final_EF!$A$2:$B$65, 2, FALSE))</f>
        <v>53.06</v>
      </c>
      <c r="S6373" s="3">
        <f>Table1[[#This Row],[Generation (TWh)]]*10^9*VLOOKUP(Table1[[#This Row],[Turbine/Engine Technology]],Technology_HR!$A$2:$B$11,2,FALSE)*10^-6</f>
        <v>3809680.1999999997</v>
      </c>
      <c r="T6373" s="5">
        <f>Table1[[#This Row],[Fuel Consumption (mmBtu)]]*Table1[[#This Row],[Emission Factor (kg CO2/ mmBtu)]]*10^3</f>
        <v>202141631412</v>
      </c>
      <c r="U6373" s="3">
        <f>Table1[[#This Row],[Emissions (g CO2)]]/(Table1[[#This Row],[Generation (TWh)]]*10^9)</f>
        <v>584.19060000000002</v>
      </c>
    </row>
    <row r="6374" spans="1:21" x14ac:dyDescent="0.35">
      <c r="A6374" t="s">
        <v>1759</v>
      </c>
      <c r="B6374" t="s">
        <v>3239</v>
      </c>
      <c r="C6374" t="str">
        <f>SUBSTITUTE(Table1[[#This Row],[Fuel]],", ",",")</f>
        <v>fossil gas: natural gas</v>
      </c>
      <c r="D6374" t="s">
        <v>3239</v>
      </c>
      <c r="H6374" t="s">
        <v>3436</v>
      </c>
      <c r="I6374">
        <v>100</v>
      </c>
      <c r="J6374" t="s">
        <v>3450</v>
      </c>
      <c r="K6374">
        <v>2030</v>
      </c>
      <c r="L6374" t="s">
        <v>29</v>
      </c>
      <c r="M6374" t="s">
        <v>29</v>
      </c>
      <c r="N6374">
        <v>7.5343720000000003</v>
      </c>
      <c r="O6374">
        <v>6.6559949999999999</v>
      </c>
      <c r="P6374" t="s">
        <v>3561</v>
      </c>
      <c r="Q6374" s="3">
        <f>Table1[[#This Row],[Capacity (MW)]]*0.395*8760*10^-6</f>
        <v>0.34601999999999999</v>
      </c>
      <c r="R6374" s="3" cm="1">
        <f t="array" ref="R6374">AVERAGE(VLOOKUP(_xlfn.TEXTSPLIT(Table1[[#This Row],[Fuel (no space after comma)]], ","), FuelList_Final_EF!$A$2:$B$65, 2, FALSE))</f>
        <v>53.06</v>
      </c>
      <c r="S6374" s="3">
        <f>Table1[[#This Row],[Generation (TWh)]]*10^9*VLOOKUP(Table1[[#This Row],[Turbine/Engine Technology]],Technology_HR!$A$2:$B$11,2,FALSE)*10^-6</f>
        <v>3809680.1999999997</v>
      </c>
      <c r="T6374" s="5">
        <f>Table1[[#This Row],[Fuel Consumption (mmBtu)]]*Table1[[#This Row],[Emission Factor (kg CO2/ mmBtu)]]*10^3</f>
        <v>202141631412</v>
      </c>
      <c r="U6374" s="3">
        <f>Table1[[#This Row],[Emissions (g CO2)]]/(Table1[[#This Row],[Generation (TWh)]]*10^9)</f>
        <v>584.19060000000002</v>
      </c>
    </row>
    <row r="6375" spans="1:21" x14ac:dyDescent="0.35">
      <c r="A6375" t="s">
        <v>1720</v>
      </c>
      <c r="B6375" t="s">
        <v>3239</v>
      </c>
      <c r="C6375" t="str">
        <f>SUBSTITUTE(Table1[[#This Row],[Fuel]],", ",",")</f>
        <v>fossil gas: natural gas</v>
      </c>
      <c r="D6375" t="s">
        <v>3239</v>
      </c>
      <c r="H6375" t="s">
        <v>3436</v>
      </c>
      <c r="I6375">
        <v>100</v>
      </c>
      <c r="J6375" t="s">
        <v>3446</v>
      </c>
      <c r="K6375">
        <v>1991</v>
      </c>
      <c r="L6375" t="s">
        <v>29</v>
      </c>
      <c r="M6375" t="s">
        <v>29</v>
      </c>
      <c r="N6375">
        <v>5.5413139999999999</v>
      </c>
      <c r="O6375">
        <v>5.9159090000000001</v>
      </c>
      <c r="P6375" t="s">
        <v>3561</v>
      </c>
      <c r="Q6375" s="3">
        <f>Table1[[#This Row],[Capacity (MW)]]*0.395*8760*10^-6</f>
        <v>0.34601999999999999</v>
      </c>
      <c r="R6375" s="3" cm="1">
        <f t="array" ref="R6375">AVERAGE(VLOOKUP(_xlfn.TEXTSPLIT(Table1[[#This Row],[Fuel (no space after comma)]], ","), FuelList_Final_EF!$A$2:$B$65, 2, FALSE))</f>
        <v>53.06</v>
      </c>
      <c r="S6375" s="3">
        <f>Table1[[#This Row],[Generation (TWh)]]*10^9*VLOOKUP(Table1[[#This Row],[Turbine/Engine Technology]],Technology_HR!$A$2:$B$11,2,FALSE)*10^-6</f>
        <v>3809680.1999999997</v>
      </c>
      <c r="T6375" s="5">
        <f>Table1[[#This Row],[Fuel Consumption (mmBtu)]]*Table1[[#This Row],[Emission Factor (kg CO2/ mmBtu)]]*10^3</f>
        <v>202141631412</v>
      </c>
      <c r="U6375" s="3">
        <f>Table1[[#This Row],[Emissions (g CO2)]]/(Table1[[#This Row],[Generation (TWh)]]*10^9)</f>
        <v>584.19060000000002</v>
      </c>
    </row>
    <row r="6376" spans="1:21" x14ac:dyDescent="0.35">
      <c r="A6376" t="s">
        <v>1720</v>
      </c>
      <c r="B6376" t="s">
        <v>3239</v>
      </c>
      <c r="C6376" t="str">
        <f>SUBSTITUTE(Table1[[#This Row],[Fuel]],", ",",")</f>
        <v>fossil gas: natural gas</v>
      </c>
      <c r="D6376" t="s">
        <v>3239</v>
      </c>
      <c r="H6376" t="s">
        <v>3436</v>
      </c>
      <c r="I6376">
        <v>100</v>
      </c>
      <c r="J6376" t="s">
        <v>3446</v>
      </c>
      <c r="K6376">
        <v>1991</v>
      </c>
      <c r="L6376" t="s">
        <v>29</v>
      </c>
      <c r="M6376" t="s">
        <v>29</v>
      </c>
      <c r="N6376">
        <v>5.5413139999999999</v>
      </c>
      <c r="O6376">
        <v>5.9159090000000001</v>
      </c>
      <c r="P6376" t="s">
        <v>3561</v>
      </c>
      <c r="Q6376" s="3">
        <f>Table1[[#This Row],[Capacity (MW)]]*0.395*8760*10^-6</f>
        <v>0.34601999999999999</v>
      </c>
      <c r="R6376" s="3" cm="1">
        <f t="array" ref="R6376">AVERAGE(VLOOKUP(_xlfn.TEXTSPLIT(Table1[[#This Row],[Fuel (no space after comma)]], ","), FuelList_Final_EF!$A$2:$B$65, 2, FALSE))</f>
        <v>53.06</v>
      </c>
      <c r="S6376" s="3">
        <f>Table1[[#This Row],[Generation (TWh)]]*10^9*VLOOKUP(Table1[[#This Row],[Turbine/Engine Technology]],Technology_HR!$A$2:$B$11,2,FALSE)*10^-6</f>
        <v>3809680.1999999997</v>
      </c>
      <c r="T6376" s="5">
        <f>Table1[[#This Row],[Fuel Consumption (mmBtu)]]*Table1[[#This Row],[Emission Factor (kg CO2/ mmBtu)]]*10^3</f>
        <v>202141631412</v>
      </c>
      <c r="U6376" s="3">
        <f>Table1[[#This Row],[Emissions (g CO2)]]/(Table1[[#This Row],[Generation (TWh)]]*10^9)</f>
        <v>584.19060000000002</v>
      </c>
    </row>
    <row r="6377" spans="1:21" x14ac:dyDescent="0.35">
      <c r="A6377" t="s">
        <v>1720</v>
      </c>
      <c r="B6377" t="s">
        <v>3239</v>
      </c>
      <c r="C6377" t="str">
        <f>SUBSTITUTE(Table1[[#This Row],[Fuel]],", ",",")</f>
        <v>fossil gas: natural gas</v>
      </c>
      <c r="D6377" t="s">
        <v>3239</v>
      </c>
      <c r="H6377" t="s">
        <v>3436</v>
      </c>
      <c r="I6377">
        <v>100</v>
      </c>
      <c r="J6377" t="s">
        <v>3446</v>
      </c>
      <c r="K6377">
        <v>1991</v>
      </c>
      <c r="L6377" t="s">
        <v>29</v>
      </c>
      <c r="M6377" t="s">
        <v>29</v>
      </c>
      <c r="N6377">
        <v>5.5413139999999999</v>
      </c>
      <c r="O6377">
        <v>5.9159090000000001</v>
      </c>
      <c r="P6377" t="s">
        <v>3561</v>
      </c>
      <c r="Q6377" s="3">
        <f>Table1[[#This Row],[Capacity (MW)]]*0.395*8760*10^-6</f>
        <v>0.34601999999999999</v>
      </c>
      <c r="R6377" s="3" cm="1">
        <f t="array" ref="R6377">AVERAGE(VLOOKUP(_xlfn.TEXTSPLIT(Table1[[#This Row],[Fuel (no space after comma)]], ","), FuelList_Final_EF!$A$2:$B$65, 2, FALSE))</f>
        <v>53.06</v>
      </c>
      <c r="S6377" s="3">
        <f>Table1[[#This Row],[Generation (TWh)]]*10^9*VLOOKUP(Table1[[#This Row],[Turbine/Engine Technology]],Technology_HR!$A$2:$B$11,2,FALSE)*10^-6</f>
        <v>3809680.1999999997</v>
      </c>
      <c r="T6377" s="5">
        <f>Table1[[#This Row],[Fuel Consumption (mmBtu)]]*Table1[[#This Row],[Emission Factor (kg CO2/ mmBtu)]]*10^3</f>
        <v>202141631412</v>
      </c>
      <c r="U6377" s="3">
        <f>Table1[[#This Row],[Emissions (g CO2)]]/(Table1[[#This Row],[Generation (TWh)]]*10^9)</f>
        <v>584.19060000000002</v>
      </c>
    </row>
    <row r="6378" spans="1:21" x14ac:dyDescent="0.35">
      <c r="A6378" t="s">
        <v>1720</v>
      </c>
      <c r="B6378" t="s">
        <v>3239</v>
      </c>
      <c r="C6378" t="str">
        <f>SUBSTITUTE(Table1[[#This Row],[Fuel]],", ",",")</f>
        <v>fossil gas: natural gas</v>
      </c>
      <c r="D6378" t="s">
        <v>3239</v>
      </c>
      <c r="H6378" t="s">
        <v>3436</v>
      </c>
      <c r="I6378">
        <v>100</v>
      </c>
      <c r="J6378" t="s">
        <v>3446</v>
      </c>
      <c r="K6378">
        <v>1991</v>
      </c>
      <c r="L6378" t="s">
        <v>29</v>
      </c>
      <c r="M6378" t="s">
        <v>29</v>
      </c>
      <c r="N6378">
        <v>5.5413139999999999</v>
      </c>
      <c r="O6378">
        <v>5.9159090000000001</v>
      </c>
      <c r="P6378" t="s">
        <v>3561</v>
      </c>
      <c r="Q6378" s="3">
        <f>Table1[[#This Row],[Capacity (MW)]]*0.395*8760*10^-6</f>
        <v>0.34601999999999999</v>
      </c>
      <c r="R6378" s="3" cm="1">
        <f t="array" ref="R6378">AVERAGE(VLOOKUP(_xlfn.TEXTSPLIT(Table1[[#This Row],[Fuel (no space after comma)]], ","), FuelList_Final_EF!$A$2:$B$65, 2, FALSE))</f>
        <v>53.06</v>
      </c>
      <c r="S6378" s="3">
        <f>Table1[[#This Row],[Generation (TWh)]]*10^9*VLOOKUP(Table1[[#This Row],[Turbine/Engine Technology]],Technology_HR!$A$2:$B$11,2,FALSE)*10^-6</f>
        <v>3809680.1999999997</v>
      </c>
      <c r="T6378" s="5">
        <f>Table1[[#This Row],[Fuel Consumption (mmBtu)]]*Table1[[#This Row],[Emission Factor (kg CO2/ mmBtu)]]*10^3</f>
        <v>202141631412</v>
      </c>
      <c r="U6378" s="3">
        <f>Table1[[#This Row],[Emissions (g CO2)]]/(Table1[[#This Row],[Generation (TWh)]]*10^9)</f>
        <v>584.19060000000002</v>
      </c>
    </row>
    <row r="6379" spans="1:21" x14ac:dyDescent="0.35">
      <c r="A6379" t="s">
        <v>1720</v>
      </c>
      <c r="B6379" t="s">
        <v>3239</v>
      </c>
      <c r="C6379" t="str">
        <f>SUBSTITUTE(Table1[[#This Row],[Fuel]],", ",",")</f>
        <v>fossil gas: natural gas</v>
      </c>
      <c r="D6379" t="s">
        <v>3239</v>
      </c>
      <c r="H6379" t="s">
        <v>3436</v>
      </c>
      <c r="I6379">
        <v>100</v>
      </c>
      <c r="J6379" t="s">
        <v>3446</v>
      </c>
      <c r="K6379">
        <v>1991</v>
      </c>
      <c r="L6379" t="s">
        <v>29</v>
      </c>
      <c r="M6379" t="s">
        <v>29</v>
      </c>
      <c r="N6379">
        <v>5.5413139999999999</v>
      </c>
      <c r="O6379">
        <v>5.9159090000000001</v>
      </c>
      <c r="P6379" t="s">
        <v>3561</v>
      </c>
      <c r="Q6379" s="3">
        <f>Table1[[#This Row],[Capacity (MW)]]*0.395*8760*10^-6</f>
        <v>0.34601999999999999</v>
      </c>
      <c r="R6379" s="3" cm="1">
        <f t="array" ref="R6379">AVERAGE(VLOOKUP(_xlfn.TEXTSPLIT(Table1[[#This Row],[Fuel (no space after comma)]], ","), FuelList_Final_EF!$A$2:$B$65, 2, FALSE))</f>
        <v>53.06</v>
      </c>
      <c r="S6379" s="3">
        <f>Table1[[#This Row],[Generation (TWh)]]*10^9*VLOOKUP(Table1[[#This Row],[Turbine/Engine Technology]],Technology_HR!$A$2:$B$11,2,FALSE)*10^-6</f>
        <v>3809680.1999999997</v>
      </c>
      <c r="T6379" s="5">
        <f>Table1[[#This Row],[Fuel Consumption (mmBtu)]]*Table1[[#This Row],[Emission Factor (kg CO2/ mmBtu)]]*10^3</f>
        <v>202141631412</v>
      </c>
      <c r="U6379" s="3">
        <f>Table1[[#This Row],[Emissions (g CO2)]]/(Table1[[#This Row],[Generation (TWh)]]*10^9)</f>
        <v>584.19060000000002</v>
      </c>
    </row>
    <row r="6380" spans="1:21" x14ac:dyDescent="0.35">
      <c r="A6380" t="s">
        <v>1720</v>
      </c>
      <c r="B6380" t="s">
        <v>3239</v>
      </c>
      <c r="C6380" t="str">
        <f>SUBSTITUTE(Table1[[#This Row],[Fuel]],", ",",")</f>
        <v>fossil gas: natural gas</v>
      </c>
      <c r="D6380" t="s">
        <v>3239</v>
      </c>
      <c r="H6380" t="s">
        <v>3436</v>
      </c>
      <c r="I6380">
        <v>100</v>
      </c>
      <c r="J6380" t="s">
        <v>3446</v>
      </c>
      <c r="K6380">
        <v>1991</v>
      </c>
      <c r="L6380" t="s">
        <v>29</v>
      </c>
      <c r="M6380" t="s">
        <v>29</v>
      </c>
      <c r="N6380">
        <v>5.5413139999999999</v>
      </c>
      <c r="O6380">
        <v>5.9159090000000001</v>
      </c>
      <c r="P6380" t="s">
        <v>3561</v>
      </c>
      <c r="Q6380" s="3">
        <f>Table1[[#This Row],[Capacity (MW)]]*0.395*8760*10^-6</f>
        <v>0.34601999999999999</v>
      </c>
      <c r="R6380" s="3" cm="1">
        <f t="array" ref="R6380">AVERAGE(VLOOKUP(_xlfn.TEXTSPLIT(Table1[[#This Row],[Fuel (no space after comma)]], ","), FuelList_Final_EF!$A$2:$B$65, 2, FALSE))</f>
        <v>53.06</v>
      </c>
      <c r="S6380" s="3">
        <f>Table1[[#This Row],[Generation (TWh)]]*10^9*VLOOKUP(Table1[[#This Row],[Turbine/Engine Technology]],Technology_HR!$A$2:$B$11,2,FALSE)*10^-6</f>
        <v>3809680.1999999997</v>
      </c>
      <c r="T6380" s="5">
        <f>Table1[[#This Row],[Fuel Consumption (mmBtu)]]*Table1[[#This Row],[Emission Factor (kg CO2/ mmBtu)]]*10^3</f>
        <v>202141631412</v>
      </c>
      <c r="U6380" s="3">
        <f>Table1[[#This Row],[Emissions (g CO2)]]/(Table1[[#This Row],[Generation (TWh)]]*10^9)</f>
        <v>584.19060000000002</v>
      </c>
    </row>
    <row r="6381" spans="1:21" x14ac:dyDescent="0.35">
      <c r="A6381" t="s">
        <v>1760</v>
      </c>
      <c r="B6381" t="s">
        <v>3239</v>
      </c>
      <c r="C6381" t="str">
        <f>SUBSTITUTE(Table1[[#This Row],[Fuel]],", ",",")</f>
        <v>fossil gas: natural gas</v>
      </c>
      <c r="D6381" t="s">
        <v>3239</v>
      </c>
      <c r="H6381" t="s">
        <v>3436</v>
      </c>
      <c r="I6381">
        <v>250</v>
      </c>
      <c r="J6381" t="s">
        <v>3444</v>
      </c>
      <c r="K6381" t="s">
        <v>29</v>
      </c>
      <c r="L6381" t="s">
        <v>29</v>
      </c>
      <c r="M6381" t="s">
        <v>29</v>
      </c>
      <c r="N6381">
        <v>6.5244419999999996</v>
      </c>
      <c r="O6381">
        <v>3.3237399999999999</v>
      </c>
      <c r="P6381" t="s">
        <v>3561</v>
      </c>
      <c r="Q6381" s="3">
        <f>Table1[[#This Row],[Capacity (MW)]]*0.395*8760*10^-6</f>
        <v>0.86504999999999999</v>
      </c>
      <c r="R6381" s="3" cm="1">
        <f t="array" ref="R6381">AVERAGE(VLOOKUP(_xlfn.TEXTSPLIT(Table1[[#This Row],[Fuel (no space after comma)]], ","), FuelList_Final_EF!$A$2:$B$65, 2, FALSE))</f>
        <v>53.06</v>
      </c>
      <c r="S6381" s="3">
        <f>Table1[[#This Row],[Generation (TWh)]]*10^9*VLOOKUP(Table1[[#This Row],[Turbine/Engine Technology]],Technology_HR!$A$2:$B$11,2,FALSE)*10^-6</f>
        <v>9524200.5</v>
      </c>
      <c r="T6381" s="5">
        <f>Table1[[#This Row],[Fuel Consumption (mmBtu)]]*Table1[[#This Row],[Emission Factor (kg CO2/ mmBtu)]]*10^3</f>
        <v>505354078530.00006</v>
      </c>
      <c r="U6381" s="3">
        <f>Table1[[#This Row],[Emissions (g CO2)]]/(Table1[[#This Row],[Generation (TWh)]]*10^9)</f>
        <v>584.19060000000002</v>
      </c>
    </row>
    <row r="6382" spans="1:21" x14ac:dyDescent="0.35">
      <c r="A6382" t="s">
        <v>1760</v>
      </c>
      <c r="B6382" t="s">
        <v>3239</v>
      </c>
      <c r="C6382" t="str">
        <f>SUBSTITUTE(Table1[[#This Row],[Fuel]],", ",",")</f>
        <v>fossil gas: natural gas</v>
      </c>
      <c r="D6382" t="s">
        <v>3239</v>
      </c>
      <c r="H6382" t="s">
        <v>3436</v>
      </c>
      <c r="I6382">
        <v>250</v>
      </c>
      <c r="J6382" t="s">
        <v>3444</v>
      </c>
      <c r="K6382" t="s">
        <v>29</v>
      </c>
      <c r="L6382" t="s">
        <v>29</v>
      </c>
      <c r="M6382" t="s">
        <v>29</v>
      </c>
      <c r="N6382">
        <v>6.5244419999999996</v>
      </c>
      <c r="O6382">
        <v>3.3237399999999999</v>
      </c>
      <c r="P6382" t="s">
        <v>3561</v>
      </c>
      <c r="Q6382" s="3">
        <f>Table1[[#This Row],[Capacity (MW)]]*0.395*8760*10^-6</f>
        <v>0.86504999999999999</v>
      </c>
      <c r="R6382" s="3" cm="1">
        <f t="array" ref="R6382">AVERAGE(VLOOKUP(_xlfn.TEXTSPLIT(Table1[[#This Row],[Fuel (no space after comma)]], ","), FuelList_Final_EF!$A$2:$B$65, 2, FALSE))</f>
        <v>53.06</v>
      </c>
      <c r="S6382" s="3">
        <f>Table1[[#This Row],[Generation (TWh)]]*10^9*VLOOKUP(Table1[[#This Row],[Turbine/Engine Technology]],Technology_HR!$A$2:$B$11,2,FALSE)*10^-6</f>
        <v>9524200.5</v>
      </c>
      <c r="T6382" s="5">
        <f>Table1[[#This Row],[Fuel Consumption (mmBtu)]]*Table1[[#This Row],[Emission Factor (kg CO2/ mmBtu)]]*10^3</f>
        <v>505354078530.00006</v>
      </c>
      <c r="U6382" s="3">
        <f>Table1[[#This Row],[Emissions (g CO2)]]/(Table1[[#This Row],[Generation (TWh)]]*10^9)</f>
        <v>584.19060000000002</v>
      </c>
    </row>
    <row r="6383" spans="1:21" x14ac:dyDescent="0.35">
      <c r="A6383" t="s">
        <v>29</v>
      </c>
      <c r="B6383" t="s">
        <v>3239</v>
      </c>
      <c r="C6383" t="str">
        <f>SUBSTITUTE(Table1[[#This Row],[Fuel]],", ",",")</f>
        <v>fossil gas: natural gas</v>
      </c>
      <c r="D6383" t="s">
        <v>3239</v>
      </c>
      <c r="H6383" t="s">
        <v>3436</v>
      </c>
      <c r="I6383">
        <v>180</v>
      </c>
      <c r="J6383" t="s">
        <v>3450</v>
      </c>
      <c r="K6383">
        <v>2024</v>
      </c>
      <c r="L6383" t="s">
        <v>29</v>
      </c>
      <c r="M6383" t="s">
        <v>29</v>
      </c>
      <c r="N6383">
        <v>7.5342019999999996</v>
      </c>
      <c r="O6383">
        <v>6.6515319999999996</v>
      </c>
      <c r="P6383" t="s">
        <v>3561</v>
      </c>
      <c r="Q6383" s="3">
        <f>Table1[[#This Row],[Capacity (MW)]]*0.395*8760*10^-6</f>
        <v>0.62283600000000006</v>
      </c>
      <c r="R6383" s="3" cm="1">
        <f t="array" ref="R6383">AVERAGE(VLOOKUP(_xlfn.TEXTSPLIT(Table1[[#This Row],[Fuel (no space after comma)]], ","), FuelList_Final_EF!$A$2:$B$65, 2, FALSE))</f>
        <v>53.06</v>
      </c>
      <c r="S6383" s="3">
        <f>Table1[[#This Row],[Generation (TWh)]]*10^9*VLOOKUP(Table1[[#This Row],[Turbine/Engine Technology]],Technology_HR!$A$2:$B$11,2,FALSE)*10^-6</f>
        <v>6857424.3599999994</v>
      </c>
      <c r="T6383" s="5">
        <f>Table1[[#This Row],[Fuel Consumption (mmBtu)]]*Table1[[#This Row],[Emission Factor (kg CO2/ mmBtu)]]*10^3</f>
        <v>363854936541.59998</v>
      </c>
      <c r="U6383" s="3">
        <f>Table1[[#This Row],[Emissions (g CO2)]]/(Table1[[#This Row],[Generation (TWh)]]*10^9)</f>
        <v>584.1905999999999</v>
      </c>
    </row>
    <row r="6384" spans="1:21" x14ac:dyDescent="0.35">
      <c r="A6384" t="s">
        <v>29</v>
      </c>
      <c r="B6384" t="s">
        <v>3239</v>
      </c>
      <c r="C6384" t="str">
        <f>SUBSTITUTE(Table1[[#This Row],[Fuel]],", ",",")</f>
        <v>fossil gas: natural gas</v>
      </c>
      <c r="D6384" t="s">
        <v>3239</v>
      </c>
      <c r="H6384" t="s">
        <v>3436</v>
      </c>
      <c r="I6384">
        <v>180</v>
      </c>
      <c r="J6384" t="s">
        <v>3450</v>
      </c>
      <c r="K6384">
        <v>2024</v>
      </c>
      <c r="L6384" t="s">
        <v>29</v>
      </c>
      <c r="M6384" t="s">
        <v>29</v>
      </c>
      <c r="N6384">
        <v>7.5342019999999996</v>
      </c>
      <c r="O6384">
        <v>6.6515319999999996</v>
      </c>
      <c r="P6384" t="s">
        <v>3561</v>
      </c>
      <c r="Q6384" s="3">
        <f>Table1[[#This Row],[Capacity (MW)]]*0.395*8760*10^-6</f>
        <v>0.62283600000000006</v>
      </c>
      <c r="R6384" s="3" cm="1">
        <f t="array" ref="R6384">AVERAGE(VLOOKUP(_xlfn.TEXTSPLIT(Table1[[#This Row],[Fuel (no space after comma)]], ","), FuelList_Final_EF!$A$2:$B$65, 2, FALSE))</f>
        <v>53.06</v>
      </c>
      <c r="S6384" s="3">
        <f>Table1[[#This Row],[Generation (TWh)]]*10^9*VLOOKUP(Table1[[#This Row],[Turbine/Engine Technology]],Technology_HR!$A$2:$B$11,2,FALSE)*10^-6</f>
        <v>6857424.3599999994</v>
      </c>
      <c r="T6384" s="5">
        <f>Table1[[#This Row],[Fuel Consumption (mmBtu)]]*Table1[[#This Row],[Emission Factor (kg CO2/ mmBtu)]]*10^3</f>
        <v>363854936541.59998</v>
      </c>
      <c r="U6384" s="3">
        <f>Table1[[#This Row],[Emissions (g CO2)]]/(Table1[[#This Row],[Generation (TWh)]]*10^9)</f>
        <v>584.1905999999999</v>
      </c>
    </row>
    <row r="6385" spans="1:21" x14ac:dyDescent="0.35">
      <c r="A6385" t="s">
        <v>1761</v>
      </c>
      <c r="B6385" t="s">
        <v>3239</v>
      </c>
      <c r="C6385" t="str">
        <f>SUBSTITUTE(Table1[[#This Row],[Fuel]],", ",",")</f>
        <v>fossil gas: natural gas</v>
      </c>
      <c r="D6385" t="s">
        <v>3239</v>
      </c>
      <c r="H6385" t="s">
        <v>59</v>
      </c>
      <c r="I6385">
        <v>300</v>
      </c>
      <c r="J6385" t="s">
        <v>3444</v>
      </c>
      <c r="K6385" t="s">
        <v>29</v>
      </c>
      <c r="L6385" t="s">
        <v>29</v>
      </c>
      <c r="M6385" t="s">
        <v>29</v>
      </c>
      <c r="N6385">
        <v>41.058320000000002</v>
      </c>
      <c r="O6385">
        <v>21.484266000000002</v>
      </c>
      <c r="P6385" t="s">
        <v>3562</v>
      </c>
      <c r="Q6385" s="3">
        <f>Table1[[#This Row],[Capacity (MW)]]*0.395*8760*10^-6</f>
        <v>1.03806</v>
      </c>
      <c r="R6385" s="3" cm="1">
        <f t="array" ref="R6385">AVERAGE(VLOOKUP(_xlfn.TEXTSPLIT(Table1[[#This Row],[Fuel (no space after comma)]], ","), FuelList_Final_EF!$A$2:$B$65, 2, FALSE))</f>
        <v>53.06</v>
      </c>
      <c r="S6385" s="3">
        <f>Table1[[#This Row],[Generation (TWh)]]*10^9*VLOOKUP(Table1[[#This Row],[Turbine/Engine Technology]],Technology_HR!$A$2:$B$11,2,FALSE)*10^-6</f>
        <v>8611226.7300000004</v>
      </c>
      <c r="T6385" s="5">
        <f>Table1[[#This Row],[Fuel Consumption (mmBtu)]]*Table1[[#This Row],[Emission Factor (kg CO2/ mmBtu)]]*10^3</f>
        <v>456911690293.80005</v>
      </c>
      <c r="U6385" s="3">
        <f>Table1[[#This Row],[Emissions (g CO2)]]/(Table1[[#This Row],[Generation (TWh)]]*10^9)</f>
        <v>440.15923000000004</v>
      </c>
    </row>
    <row r="6386" spans="1:21" x14ac:dyDescent="0.35">
      <c r="A6386" t="s">
        <v>1762</v>
      </c>
      <c r="B6386" t="s">
        <v>3241</v>
      </c>
      <c r="C6386" t="str">
        <f>SUBSTITUTE(Table1[[#This Row],[Fuel]],", ",",")</f>
        <v>fossil liquids: heavy fuel oil</v>
      </c>
      <c r="D6386" t="s">
        <v>3241</v>
      </c>
      <c r="H6386" t="s">
        <v>3440</v>
      </c>
      <c r="I6386">
        <v>198</v>
      </c>
      <c r="J6386" t="s">
        <v>3446</v>
      </c>
      <c r="K6386">
        <v>1978</v>
      </c>
      <c r="L6386" t="s">
        <v>29</v>
      </c>
      <c r="M6386" t="s">
        <v>29</v>
      </c>
      <c r="N6386">
        <v>41.483333000000002</v>
      </c>
      <c r="O6386">
        <v>22.1</v>
      </c>
      <c r="P6386" t="s">
        <v>3562</v>
      </c>
      <c r="Q6386" s="3">
        <f>Table1[[#This Row],[Capacity (MW)]]*0.395*8760*10^-6</f>
        <v>0.68511960000000005</v>
      </c>
      <c r="R6386" s="3" cm="1">
        <f t="array" ref="R6386">AVERAGE(VLOOKUP(_xlfn.TEXTSPLIT(Table1[[#This Row],[Fuel (no space after comma)]], ","), FuelList_Final_EF!$A$2:$B$65, 2, FALSE))</f>
        <v>81.602530311017389</v>
      </c>
      <c r="S6386" s="3">
        <f>Table1[[#This Row],[Generation (TWh)]]*10^9*VLOOKUP(Table1[[#This Row],[Turbine/Engine Technology]],Technology_HR!$A$2:$B$11,2,FALSE)*10^-6</f>
        <v>7046455.0860000001</v>
      </c>
      <c r="T6386" s="5">
        <f>Table1[[#This Row],[Fuel Consumption (mmBtu)]]*Table1[[#This Row],[Emission Factor (kg CO2/ mmBtu)]]*10^3</f>
        <v>575008564740.5376</v>
      </c>
      <c r="U6386" s="3">
        <f>Table1[[#This Row],[Emissions (g CO2)]]/(Table1[[#This Row],[Generation (TWh)]]*10^9)</f>
        <v>839.28202424881374</v>
      </c>
    </row>
    <row r="6387" spans="1:21" x14ac:dyDescent="0.35">
      <c r="A6387" t="s">
        <v>1763</v>
      </c>
      <c r="B6387" t="s">
        <v>3241</v>
      </c>
      <c r="C6387" t="str">
        <f>SUBSTITUTE(Table1[[#This Row],[Fuel]],", ",",")</f>
        <v>fossil liquids: heavy fuel oil</v>
      </c>
      <c r="D6387" t="s">
        <v>3241</v>
      </c>
      <c r="H6387" t="s">
        <v>3440</v>
      </c>
      <c r="I6387">
        <v>198</v>
      </c>
      <c r="J6387" t="s">
        <v>3446</v>
      </c>
      <c r="K6387">
        <v>1978</v>
      </c>
      <c r="L6387" t="s">
        <v>29</v>
      </c>
      <c r="M6387" t="s">
        <v>29</v>
      </c>
      <c r="N6387">
        <v>41.483333000000002</v>
      </c>
      <c r="O6387">
        <v>22.1</v>
      </c>
      <c r="P6387" t="s">
        <v>3562</v>
      </c>
      <c r="Q6387" s="3">
        <f>Table1[[#This Row],[Capacity (MW)]]*0.395*8760*10^-6</f>
        <v>0.68511960000000005</v>
      </c>
      <c r="R6387" s="3" cm="1">
        <f t="array" ref="R6387">AVERAGE(VLOOKUP(_xlfn.TEXTSPLIT(Table1[[#This Row],[Fuel (no space after comma)]], ","), FuelList_Final_EF!$A$2:$B$65, 2, FALSE))</f>
        <v>81.602530311017389</v>
      </c>
      <c r="S6387" s="3">
        <f>Table1[[#This Row],[Generation (TWh)]]*10^9*VLOOKUP(Table1[[#This Row],[Turbine/Engine Technology]],Technology_HR!$A$2:$B$11,2,FALSE)*10^-6</f>
        <v>7046455.0860000001</v>
      </c>
      <c r="T6387" s="5">
        <f>Table1[[#This Row],[Fuel Consumption (mmBtu)]]*Table1[[#This Row],[Emission Factor (kg CO2/ mmBtu)]]*10^3</f>
        <v>575008564740.5376</v>
      </c>
      <c r="U6387" s="3">
        <f>Table1[[#This Row],[Emissions (g CO2)]]/(Table1[[#This Row],[Generation (TWh)]]*10^9)</f>
        <v>839.28202424881374</v>
      </c>
    </row>
    <row r="6388" spans="1:21" x14ac:dyDescent="0.35">
      <c r="A6388" t="s">
        <v>1763</v>
      </c>
      <c r="B6388" t="s">
        <v>3239</v>
      </c>
      <c r="C6388" t="str">
        <f>SUBSTITUTE(Table1[[#This Row],[Fuel]],", ",",")</f>
        <v>fossil gas: natural gas</v>
      </c>
      <c r="D6388" t="s">
        <v>3239</v>
      </c>
      <c r="H6388" t="s">
        <v>59</v>
      </c>
      <c r="I6388">
        <v>800</v>
      </c>
      <c r="J6388" t="s">
        <v>3444</v>
      </c>
      <c r="K6388" t="s">
        <v>29</v>
      </c>
      <c r="L6388" t="s">
        <v>29</v>
      </c>
      <c r="M6388" t="s">
        <v>29</v>
      </c>
      <c r="N6388">
        <v>41.483333000000002</v>
      </c>
      <c r="O6388">
        <v>22.1</v>
      </c>
      <c r="P6388" t="s">
        <v>3562</v>
      </c>
      <c r="Q6388" s="3">
        <f>Table1[[#This Row],[Capacity (MW)]]*0.395*8760*10^-6</f>
        <v>2.76816</v>
      </c>
      <c r="R6388" s="3" cm="1">
        <f t="array" ref="R6388">AVERAGE(VLOOKUP(_xlfn.TEXTSPLIT(Table1[[#This Row],[Fuel (no space after comma)]], ","), FuelList_Final_EF!$A$2:$B$65, 2, FALSE))</f>
        <v>53.06</v>
      </c>
      <c r="S6388" s="3">
        <f>Table1[[#This Row],[Generation (TWh)]]*10^9*VLOOKUP(Table1[[#This Row],[Turbine/Engine Technology]],Technology_HR!$A$2:$B$11,2,FALSE)*10^-6</f>
        <v>22963271.279999997</v>
      </c>
      <c r="T6388" s="5">
        <f>Table1[[#This Row],[Fuel Consumption (mmBtu)]]*Table1[[#This Row],[Emission Factor (kg CO2/ mmBtu)]]*10^3</f>
        <v>1218431174116.7998</v>
      </c>
      <c r="U6388" s="3">
        <f>Table1[[#This Row],[Emissions (g CO2)]]/(Table1[[#This Row],[Generation (TWh)]]*10^9)</f>
        <v>440.15922999999992</v>
      </c>
    </row>
    <row r="6389" spans="1:21" x14ac:dyDescent="0.35">
      <c r="A6389" t="s">
        <v>1764</v>
      </c>
      <c r="B6389" t="s">
        <v>3239</v>
      </c>
      <c r="C6389" t="str">
        <f>SUBSTITUTE(Table1[[#This Row],[Fuel]],", ",",")</f>
        <v>fossil gas: natural gas</v>
      </c>
      <c r="D6389" t="s">
        <v>3239</v>
      </c>
      <c r="H6389" t="s">
        <v>3438</v>
      </c>
      <c r="I6389">
        <v>220</v>
      </c>
      <c r="J6389" t="s">
        <v>3446</v>
      </c>
      <c r="K6389">
        <v>2012</v>
      </c>
      <c r="L6389" t="s">
        <v>29</v>
      </c>
      <c r="M6389" t="s">
        <v>29</v>
      </c>
      <c r="N6389">
        <v>41.994515999999997</v>
      </c>
      <c r="O6389">
        <v>21.452828</v>
      </c>
      <c r="P6389" t="s">
        <v>3562</v>
      </c>
      <c r="Q6389" s="3">
        <f>Table1[[#This Row],[Capacity (MW)]]*0.395*8760*10^-6</f>
        <v>0.76124399999999992</v>
      </c>
      <c r="R6389" s="3" cm="1">
        <f t="array" ref="R6389">AVERAGE(VLOOKUP(_xlfn.TEXTSPLIT(Table1[[#This Row],[Fuel (no space after comma)]], ","), FuelList_Final_EF!$A$2:$B$65, 2, FALSE))</f>
        <v>53.06</v>
      </c>
      <c r="S6389" s="3">
        <f>Table1[[#This Row],[Generation (TWh)]]*10^9*VLOOKUP(Table1[[#This Row],[Turbine/Engine Technology]],Technology_HR!$A$2:$B$11,2,FALSE)*10^-6</f>
        <v>5746630.9559999984</v>
      </c>
      <c r="T6389" s="5">
        <f>Table1[[#This Row],[Fuel Consumption (mmBtu)]]*Table1[[#This Row],[Emission Factor (kg CO2/ mmBtu)]]*10^3</f>
        <v>304916238525.35992</v>
      </c>
      <c r="U6389" s="3">
        <f>Table1[[#This Row],[Emissions (g CO2)]]/(Table1[[#This Row],[Generation (TWh)]]*10^9)</f>
        <v>400.54993999999994</v>
      </c>
    </row>
    <row r="6390" spans="1:21" x14ac:dyDescent="0.35">
      <c r="A6390" t="s">
        <v>1765</v>
      </c>
      <c r="B6390" t="s">
        <v>3239</v>
      </c>
      <c r="C6390" t="str">
        <f>SUBSTITUTE(Table1[[#This Row],[Fuel]],", ",",")</f>
        <v>fossil gas: natural gas</v>
      </c>
      <c r="D6390" t="s">
        <v>3239</v>
      </c>
      <c r="H6390" t="s">
        <v>59</v>
      </c>
      <c r="I6390">
        <v>105</v>
      </c>
      <c r="J6390" t="s">
        <v>3447</v>
      </c>
      <c r="K6390" t="s">
        <v>29</v>
      </c>
      <c r="L6390" t="s">
        <v>29</v>
      </c>
      <c r="M6390" t="s">
        <v>29</v>
      </c>
      <c r="N6390">
        <v>41.992690000000003</v>
      </c>
      <c r="O6390">
        <v>21.436561999999999</v>
      </c>
      <c r="P6390" t="s">
        <v>3562</v>
      </c>
      <c r="Q6390" s="3">
        <f>Table1[[#This Row],[Capacity (MW)]]*0.395*8760*10^-6</f>
        <v>0.36332100000000001</v>
      </c>
      <c r="R6390" s="3" cm="1">
        <f t="array" ref="R6390">AVERAGE(VLOOKUP(_xlfn.TEXTSPLIT(Table1[[#This Row],[Fuel (no space after comma)]], ","), FuelList_Final_EF!$A$2:$B$65, 2, FALSE))</f>
        <v>53.06</v>
      </c>
      <c r="S6390" s="3">
        <f>Table1[[#This Row],[Generation (TWh)]]*10^9*VLOOKUP(Table1[[#This Row],[Turbine/Engine Technology]],Technology_HR!$A$2:$B$11,2,FALSE)*10^-6</f>
        <v>3013929.3555000001</v>
      </c>
      <c r="T6390" s="5">
        <f>Table1[[#This Row],[Fuel Consumption (mmBtu)]]*Table1[[#This Row],[Emission Factor (kg CO2/ mmBtu)]]*10^3</f>
        <v>159919091602.83002</v>
      </c>
      <c r="U6390" s="3">
        <f>Table1[[#This Row],[Emissions (g CO2)]]/(Table1[[#This Row],[Generation (TWh)]]*10^9)</f>
        <v>440.15923000000004</v>
      </c>
    </row>
    <row r="6391" spans="1:21" x14ac:dyDescent="0.35">
      <c r="A6391" t="s">
        <v>1766</v>
      </c>
      <c r="B6391" t="s">
        <v>3242</v>
      </c>
      <c r="C6391" t="str">
        <f>SUBSTITUTE(Table1[[#This Row],[Fuel]],", ",",")</f>
        <v>fossil gas: lng</v>
      </c>
      <c r="D6391" t="s">
        <v>3242</v>
      </c>
      <c r="H6391" t="s">
        <v>3438</v>
      </c>
      <c r="I6391">
        <v>229</v>
      </c>
      <c r="J6391" t="s">
        <v>3446</v>
      </c>
      <c r="K6391" t="s">
        <v>29</v>
      </c>
      <c r="L6391" t="s">
        <v>29</v>
      </c>
      <c r="M6391" t="s">
        <v>29</v>
      </c>
      <c r="N6391">
        <v>70.685400000000001</v>
      </c>
      <c r="O6391">
        <v>23.59</v>
      </c>
      <c r="P6391" t="s">
        <v>3563</v>
      </c>
      <c r="Q6391" s="3">
        <f>Table1[[#This Row],[Capacity (MW)]]*0.395*8760*10^-6</f>
        <v>0.79238579999999992</v>
      </c>
      <c r="R6391" s="3" cm="1">
        <f t="array" ref="R6391">AVERAGE(VLOOKUP(_xlfn.TEXTSPLIT(Table1[[#This Row],[Fuel (no space after comma)]], ","), FuelList_Final_EF!$A$2:$B$65, 2, FALSE))</f>
        <v>67.685819715340017</v>
      </c>
      <c r="S6391" s="3">
        <f>Table1[[#This Row],[Generation (TWh)]]*10^9*VLOOKUP(Table1[[#This Row],[Turbine/Engine Technology]],Technology_HR!$A$2:$B$11,2,FALSE)*10^-6</f>
        <v>5981720.4041999988</v>
      </c>
      <c r="T6391" s="5">
        <f>Table1[[#This Row],[Fuel Consumption (mmBtu)]]*Table1[[#This Row],[Emission Factor (kg CO2/ mmBtu)]]*10^3</f>
        <v>404877648866.25195</v>
      </c>
      <c r="U6391" s="3">
        <f>Table1[[#This Row],[Emissions (g CO2)]]/(Table1[[#This Row],[Generation (TWh)]]*10^9)</f>
        <v>510.96025303110179</v>
      </c>
    </row>
    <row r="6392" spans="1:21" x14ac:dyDescent="0.35">
      <c r="A6392" t="s">
        <v>1766</v>
      </c>
      <c r="B6392" t="s">
        <v>3239</v>
      </c>
      <c r="C6392" t="str">
        <f>SUBSTITUTE(Table1[[#This Row],[Fuel]],", ",",")</f>
        <v>fossil gas: natural gas</v>
      </c>
      <c r="D6392" t="s">
        <v>3239</v>
      </c>
      <c r="H6392" t="s">
        <v>3438</v>
      </c>
      <c r="I6392">
        <v>294</v>
      </c>
      <c r="J6392" t="s">
        <v>3446</v>
      </c>
      <c r="K6392">
        <v>2010</v>
      </c>
      <c r="L6392" t="s">
        <v>29</v>
      </c>
      <c r="M6392" t="s">
        <v>29</v>
      </c>
      <c r="N6392">
        <v>60.808615000000003</v>
      </c>
      <c r="O6392">
        <v>5.0372120000000002</v>
      </c>
      <c r="P6392" t="s">
        <v>3563</v>
      </c>
      <c r="Q6392" s="3">
        <f>Table1[[#This Row],[Capacity (MW)]]*0.395*8760*10^-6</f>
        <v>1.0172988000000001</v>
      </c>
      <c r="R6392" s="3" cm="1">
        <f t="array" ref="R6392">AVERAGE(VLOOKUP(_xlfn.TEXTSPLIT(Table1[[#This Row],[Fuel (no space after comma)]], ","), FuelList_Final_EF!$A$2:$B$65, 2, FALSE))</f>
        <v>53.06</v>
      </c>
      <c r="S6392" s="3">
        <f>Table1[[#This Row],[Generation (TWh)]]*10^9*VLOOKUP(Table1[[#This Row],[Turbine/Engine Technology]],Technology_HR!$A$2:$B$11,2,FALSE)*10^-6</f>
        <v>7679588.6411999995</v>
      </c>
      <c r="T6392" s="5">
        <f>Table1[[#This Row],[Fuel Consumption (mmBtu)]]*Table1[[#This Row],[Emission Factor (kg CO2/ mmBtu)]]*10^3</f>
        <v>407478973302.07196</v>
      </c>
      <c r="U6392" s="3">
        <f>Table1[[#This Row],[Emissions (g CO2)]]/(Table1[[#This Row],[Generation (TWh)]]*10^9)</f>
        <v>400.54993999999994</v>
      </c>
    </row>
    <row r="6393" spans="1:21" x14ac:dyDescent="0.35">
      <c r="A6393" t="s">
        <v>1767</v>
      </c>
      <c r="B6393" t="s">
        <v>3243</v>
      </c>
      <c r="C6393" t="str">
        <f>SUBSTITUTE(Table1[[#This Row],[Fuel]],", ",",")</f>
        <v>fossil gas: natural gas,fossil liquids: fuel oil</v>
      </c>
      <c r="D6393" t="s">
        <v>3239</v>
      </c>
      <c r="E6393" t="s">
        <v>3275</v>
      </c>
      <c r="H6393" t="s">
        <v>3436</v>
      </c>
      <c r="I6393">
        <v>95</v>
      </c>
      <c r="J6393" t="s">
        <v>3446</v>
      </c>
      <c r="K6393">
        <v>2003</v>
      </c>
      <c r="L6393" t="s">
        <v>29</v>
      </c>
      <c r="M6393" t="s">
        <v>29</v>
      </c>
      <c r="N6393">
        <v>22.3903</v>
      </c>
      <c r="O6393">
        <v>59.069499999999998</v>
      </c>
      <c r="P6393" t="s">
        <v>3564</v>
      </c>
      <c r="Q6393" s="3">
        <f>Table1[[#This Row],[Capacity (MW)]]*0.395*8760*10^-6</f>
        <v>0.32871899999999998</v>
      </c>
      <c r="R6393" s="3" cm="1">
        <f t="array" ref="R6393">AVERAGE(VLOOKUP(_xlfn.TEXTSPLIT(Table1[[#This Row],[Fuel (no space after comma)]], ","), FuelList_Final_EF!$A$2:$B$65, 2, FALSE))</f>
        <v>65.583341148886291</v>
      </c>
      <c r="S6393" s="3">
        <f>Table1[[#This Row],[Generation (TWh)]]*10^9*VLOOKUP(Table1[[#This Row],[Turbine/Engine Technology]],Technology_HR!$A$2:$B$11,2,FALSE)*10^-6</f>
        <v>3619196.19</v>
      </c>
      <c r="T6393" s="5">
        <f>Table1[[#This Row],[Fuel Consumption (mmBtu)]]*Table1[[#This Row],[Emission Factor (kg CO2/ mmBtu)]]*10^3</f>
        <v>237358978413.51947</v>
      </c>
      <c r="U6393" s="3">
        <f>Table1[[#This Row],[Emissions (g CO2)]]/(Table1[[#This Row],[Generation (TWh)]]*10^9)</f>
        <v>722.072586049238</v>
      </c>
    </row>
    <row r="6394" spans="1:21" x14ac:dyDescent="0.35">
      <c r="A6394" t="s">
        <v>1767</v>
      </c>
      <c r="B6394" t="s">
        <v>3243</v>
      </c>
      <c r="C6394" t="str">
        <f>SUBSTITUTE(Table1[[#This Row],[Fuel]],", ",",")</f>
        <v>fossil gas: natural gas,fossil liquids: fuel oil</v>
      </c>
      <c r="D6394" t="s">
        <v>3239</v>
      </c>
      <c r="E6394" t="s">
        <v>3275</v>
      </c>
      <c r="H6394" t="s">
        <v>3436</v>
      </c>
      <c r="I6394">
        <v>95</v>
      </c>
      <c r="J6394" t="s">
        <v>3446</v>
      </c>
      <c r="K6394">
        <v>2003</v>
      </c>
      <c r="L6394" t="s">
        <v>29</v>
      </c>
      <c r="M6394" t="s">
        <v>29</v>
      </c>
      <c r="N6394">
        <v>22.3903</v>
      </c>
      <c r="O6394">
        <v>59.069499999999998</v>
      </c>
      <c r="P6394" t="s">
        <v>3564</v>
      </c>
      <c r="Q6394" s="3">
        <f>Table1[[#This Row],[Capacity (MW)]]*0.395*8760*10^-6</f>
        <v>0.32871899999999998</v>
      </c>
      <c r="R6394" s="3" cm="1">
        <f t="array" ref="R6394">AVERAGE(VLOOKUP(_xlfn.TEXTSPLIT(Table1[[#This Row],[Fuel (no space after comma)]], ","), FuelList_Final_EF!$A$2:$B$65, 2, FALSE))</f>
        <v>65.583341148886291</v>
      </c>
      <c r="S6394" s="3">
        <f>Table1[[#This Row],[Generation (TWh)]]*10^9*VLOOKUP(Table1[[#This Row],[Turbine/Engine Technology]],Technology_HR!$A$2:$B$11,2,FALSE)*10^-6</f>
        <v>3619196.19</v>
      </c>
      <c r="T6394" s="5">
        <f>Table1[[#This Row],[Fuel Consumption (mmBtu)]]*Table1[[#This Row],[Emission Factor (kg CO2/ mmBtu)]]*10^3</f>
        <v>237358978413.51947</v>
      </c>
      <c r="U6394" s="3">
        <f>Table1[[#This Row],[Emissions (g CO2)]]/(Table1[[#This Row],[Generation (TWh)]]*10^9)</f>
        <v>722.072586049238</v>
      </c>
    </row>
    <row r="6395" spans="1:21" x14ac:dyDescent="0.35">
      <c r="A6395" t="s">
        <v>1767</v>
      </c>
      <c r="B6395" t="s">
        <v>3243</v>
      </c>
      <c r="C6395" t="str">
        <f>SUBSTITUTE(Table1[[#This Row],[Fuel]],", ",",")</f>
        <v>fossil gas: natural gas,fossil liquids: fuel oil</v>
      </c>
      <c r="D6395" t="s">
        <v>3239</v>
      </c>
      <c r="E6395" t="s">
        <v>3275</v>
      </c>
      <c r="H6395" t="s">
        <v>3436</v>
      </c>
      <c r="I6395">
        <v>95</v>
      </c>
      <c r="J6395" t="s">
        <v>3446</v>
      </c>
      <c r="K6395">
        <v>2003</v>
      </c>
      <c r="L6395" t="s">
        <v>29</v>
      </c>
      <c r="M6395" t="s">
        <v>29</v>
      </c>
      <c r="N6395">
        <v>22.3903</v>
      </c>
      <c r="O6395">
        <v>59.069499999999998</v>
      </c>
      <c r="P6395" t="s">
        <v>3564</v>
      </c>
      <c r="Q6395" s="3">
        <f>Table1[[#This Row],[Capacity (MW)]]*0.395*8760*10^-6</f>
        <v>0.32871899999999998</v>
      </c>
      <c r="R6395" s="3" cm="1">
        <f t="array" ref="R6395">AVERAGE(VLOOKUP(_xlfn.TEXTSPLIT(Table1[[#This Row],[Fuel (no space after comma)]], ","), FuelList_Final_EF!$A$2:$B$65, 2, FALSE))</f>
        <v>65.583341148886291</v>
      </c>
      <c r="S6395" s="3">
        <f>Table1[[#This Row],[Generation (TWh)]]*10^9*VLOOKUP(Table1[[#This Row],[Turbine/Engine Technology]],Technology_HR!$A$2:$B$11,2,FALSE)*10^-6</f>
        <v>3619196.19</v>
      </c>
      <c r="T6395" s="5">
        <f>Table1[[#This Row],[Fuel Consumption (mmBtu)]]*Table1[[#This Row],[Emission Factor (kg CO2/ mmBtu)]]*10^3</f>
        <v>237358978413.51947</v>
      </c>
      <c r="U6395" s="3">
        <f>Table1[[#This Row],[Emissions (g CO2)]]/(Table1[[#This Row],[Generation (TWh)]]*10^9)</f>
        <v>722.072586049238</v>
      </c>
    </row>
    <row r="6396" spans="1:21" x14ac:dyDescent="0.35">
      <c r="A6396" t="s">
        <v>1768</v>
      </c>
      <c r="B6396" t="s">
        <v>3239</v>
      </c>
      <c r="C6396" t="str">
        <f>SUBSTITUTE(Table1[[#This Row],[Fuel]],", ",",")</f>
        <v>fossil gas: natural gas</v>
      </c>
      <c r="D6396" t="s">
        <v>3239</v>
      </c>
      <c r="H6396" t="s">
        <v>3436</v>
      </c>
      <c r="I6396">
        <v>126</v>
      </c>
      <c r="J6396" t="s">
        <v>3446</v>
      </c>
      <c r="K6396">
        <v>2012</v>
      </c>
      <c r="L6396" t="s">
        <v>29</v>
      </c>
      <c r="M6396" t="s">
        <v>29</v>
      </c>
      <c r="N6396">
        <v>18.333796</v>
      </c>
      <c r="O6396">
        <v>55.68432</v>
      </c>
      <c r="P6396" t="s">
        <v>3564</v>
      </c>
      <c r="Q6396" s="3">
        <f>Table1[[#This Row],[Capacity (MW)]]*0.395*8760*10^-6</f>
        <v>0.43598520000000002</v>
      </c>
      <c r="R6396" s="3" cm="1">
        <f t="array" ref="R6396">AVERAGE(VLOOKUP(_xlfn.TEXTSPLIT(Table1[[#This Row],[Fuel (no space after comma)]], ","), FuelList_Final_EF!$A$2:$B$65, 2, FALSE))</f>
        <v>53.06</v>
      </c>
      <c r="S6396" s="3">
        <f>Table1[[#This Row],[Generation (TWh)]]*10^9*VLOOKUP(Table1[[#This Row],[Turbine/Engine Technology]],Technology_HR!$A$2:$B$11,2,FALSE)*10^-6</f>
        <v>4800197.0520000001</v>
      </c>
      <c r="T6396" s="5">
        <f>Table1[[#This Row],[Fuel Consumption (mmBtu)]]*Table1[[#This Row],[Emission Factor (kg CO2/ mmBtu)]]*10^3</f>
        <v>254698455579.12</v>
      </c>
      <c r="U6396" s="3">
        <f>Table1[[#This Row],[Emissions (g CO2)]]/(Table1[[#This Row],[Generation (TWh)]]*10^9)</f>
        <v>584.19060000000002</v>
      </c>
    </row>
    <row r="6397" spans="1:21" x14ac:dyDescent="0.35">
      <c r="A6397" t="s">
        <v>1768</v>
      </c>
      <c r="B6397" t="s">
        <v>3239</v>
      </c>
      <c r="C6397" t="str">
        <f>SUBSTITUTE(Table1[[#This Row],[Fuel]],", ",",")</f>
        <v>fossil gas: natural gas</v>
      </c>
      <c r="D6397" t="s">
        <v>3239</v>
      </c>
      <c r="H6397" t="s">
        <v>3436</v>
      </c>
      <c r="I6397">
        <v>126</v>
      </c>
      <c r="J6397" t="s">
        <v>3446</v>
      </c>
      <c r="K6397">
        <v>2012</v>
      </c>
      <c r="L6397" t="s">
        <v>29</v>
      </c>
      <c r="M6397" t="s">
        <v>29</v>
      </c>
      <c r="N6397">
        <v>18.333796</v>
      </c>
      <c r="O6397">
        <v>55.68432</v>
      </c>
      <c r="P6397" t="s">
        <v>3564</v>
      </c>
      <c r="Q6397" s="3">
        <f>Table1[[#This Row],[Capacity (MW)]]*0.395*8760*10^-6</f>
        <v>0.43598520000000002</v>
      </c>
      <c r="R6397" s="3" cm="1">
        <f t="array" ref="R6397">AVERAGE(VLOOKUP(_xlfn.TEXTSPLIT(Table1[[#This Row],[Fuel (no space after comma)]], ","), FuelList_Final_EF!$A$2:$B$65, 2, FALSE))</f>
        <v>53.06</v>
      </c>
      <c r="S6397" s="3">
        <f>Table1[[#This Row],[Generation (TWh)]]*10^9*VLOOKUP(Table1[[#This Row],[Turbine/Engine Technology]],Technology_HR!$A$2:$B$11,2,FALSE)*10^-6</f>
        <v>4800197.0520000001</v>
      </c>
      <c r="T6397" s="5">
        <f>Table1[[#This Row],[Fuel Consumption (mmBtu)]]*Table1[[#This Row],[Emission Factor (kg CO2/ mmBtu)]]*10^3</f>
        <v>254698455579.12</v>
      </c>
      <c r="U6397" s="3">
        <f>Table1[[#This Row],[Emissions (g CO2)]]/(Table1[[#This Row],[Generation (TWh)]]*10^9)</f>
        <v>584.19060000000002</v>
      </c>
    </row>
    <row r="6398" spans="1:21" x14ac:dyDescent="0.35">
      <c r="A6398" t="s">
        <v>1768</v>
      </c>
      <c r="B6398" t="s">
        <v>3239</v>
      </c>
      <c r="C6398" t="str">
        <f>SUBSTITUTE(Table1[[#This Row],[Fuel]],", ",",")</f>
        <v>fossil gas: natural gas</v>
      </c>
      <c r="D6398" t="s">
        <v>3239</v>
      </c>
      <c r="H6398" t="s">
        <v>3436</v>
      </c>
      <c r="I6398">
        <v>132</v>
      </c>
      <c r="J6398" t="s">
        <v>3449</v>
      </c>
      <c r="K6398" t="s">
        <v>29</v>
      </c>
      <c r="L6398" t="s">
        <v>29</v>
      </c>
      <c r="M6398" t="s">
        <v>29</v>
      </c>
      <c r="N6398">
        <v>18.333796</v>
      </c>
      <c r="O6398">
        <v>55.68432</v>
      </c>
      <c r="P6398" t="s">
        <v>3564</v>
      </c>
      <c r="Q6398" s="3">
        <f>Table1[[#This Row],[Capacity (MW)]]*0.395*8760*10^-6</f>
        <v>0.4567464</v>
      </c>
      <c r="R6398" s="3" cm="1">
        <f t="array" ref="R6398">AVERAGE(VLOOKUP(_xlfn.TEXTSPLIT(Table1[[#This Row],[Fuel (no space after comma)]], ","), FuelList_Final_EF!$A$2:$B$65, 2, FALSE))</f>
        <v>53.06</v>
      </c>
      <c r="S6398" s="3">
        <f>Table1[[#This Row],[Generation (TWh)]]*10^9*VLOOKUP(Table1[[#This Row],[Turbine/Engine Technology]],Technology_HR!$A$2:$B$11,2,FALSE)*10^-6</f>
        <v>5028777.8640000001</v>
      </c>
      <c r="T6398" s="5">
        <f>Table1[[#This Row],[Fuel Consumption (mmBtu)]]*Table1[[#This Row],[Emission Factor (kg CO2/ mmBtu)]]*10^3</f>
        <v>266826953463.84</v>
      </c>
      <c r="U6398" s="3">
        <f>Table1[[#This Row],[Emissions (g CO2)]]/(Table1[[#This Row],[Generation (TWh)]]*10^9)</f>
        <v>584.19060000000002</v>
      </c>
    </row>
    <row r="6399" spans="1:21" x14ac:dyDescent="0.35">
      <c r="A6399" t="s">
        <v>1769</v>
      </c>
      <c r="B6399" t="s">
        <v>3243</v>
      </c>
      <c r="C6399" t="str">
        <f>SUBSTITUTE(Table1[[#This Row],[Fuel]],", ",",")</f>
        <v>fossil gas: natural gas,fossil liquids: fuel oil</v>
      </c>
      <c r="D6399" t="s">
        <v>3239</v>
      </c>
      <c r="E6399" t="s">
        <v>3275</v>
      </c>
      <c r="H6399" t="s">
        <v>3438</v>
      </c>
      <c r="I6399">
        <v>456</v>
      </c>
      <c r="J6399" t="s">
        <v>3446</v>
      </c>
      <c r="K6399">
        <v>2003</v>
      </c>
      <c r="L6399" t="s">
        <v>29</v>
      </c>
      <c r="M6399" t="s">
        <v>29</v>
      </c>
      <c r="N6399">
        <v>23.7073</v>
      </c>
      <c r="O6399">
        <v>57.984499999999997</v>
      </c>
      <c r="P6399" t="s">
        <v>3564</v>
      </c>
      <c r="Q6399" s="3">
        <f>Table1[[#This Row],[Capacity (MW)]]*0.395*8760*10^-6</f>
        <v>1.5778511999999998</v>
      </c>
      <c r="R6399" s="3" cm="1">
        <f t="array" ref="R6399">AVERAGE(VLOOKUP(_xlfn.TEXTSPLIT(Table1[[#This Row],[Fuel (no space after comma)]], ","), FuelList_Final_EF!$A$2:$B$65, 2, FALSE))</f>
        <v>65.583341148886291</v>
      </c>
      <c r="S6399" s="3">
        <f>Table1[[#This Row],[Generation (TWh)]]*10^9*VLOOKUP(Table1[[#This Row],[Turbine/Engine Technology]],Technology_HR!$A$2:$B$11,2,FALSE)*10^-6</f>
        <v>11911198.708799997</v>
      </c>
      <c r="T6399" s="5">
        <f>Table1[[#This Row],[Fuel Consumption (mmBtu)]]*Table1[[#This Row],[Emission Factor (kg CO2/ mmBtu)]]*10^3</f>
        <v>781176208411.40417</v>
      </c>
      <c r="U6399" s="3">
        <f>Table1[[#This Row],[Emissions (g CO2)]]/(Table1[[#This Row],[Generation (TWh)]]*10^9)</f>
        <v>495.08864233294258</v>
      </c>
    </row>
    <row r="6400" spans="1:21" x14ac:dyDescent="0.35">
      <c r="A6400" t="s">
        <v>1770</v>
      </c>
      <c r="B6400" t="s">
        <v>3243</v>
      </c>
      <c r="C6400" t="str">
        <f>SUBSTITUTE(Table1[[#This Row],[Fuel]],", ",",")</f>
        <v>fossil gas: natural gas,fossil liquids: fuel oil</v>
      </c>
      <c r="D6400" t="s">
        <v>3239</v>
      </c>
      <c r="E6400" t="s">
        <v>3275</v>
      </c>
      <c r="H6400" t="s">
        <v>3438</v>
      </c>
      <c r="I6400">
        <v>688</v>
      </c>
      <c r="J6400" t="s">
        <v>3446</v>
      </c>
      <c r="K6400">
        <v>2009</v>
      </c>
      <c r="L6400" t="s">
        <v>29</v>
      </c>
      <c r="M6400" t="s">
        <v>29</v>
      </c>
      <c r="N6400">
        <v>23.707000000000001</v>
      </c>
      <c r="O6400">
        <v>57.9816</v>
      </c>
      <c r="P6400" t="s">
        <v>3564</v>
      </c>
      <c r="Q6400" s="3">
        <f>Table1[[#This Row],[Capacity (MW)]]*0.395*8760*10^-6</f>
        <v>2.3806175999999999</v>
      </c>
      <c r="R6400" s="3" cm="1">
        <f t="array" ref="R6400">AVERAGE(VLOOKUP(_xlfn.TEXTSPLIT(Table1[[#This Row],[Fuel (no space after comma)]], ","), FuelList_Final_EF!$A$2:$B$65, 2, FALSE))</f>
        <v>65.583341148886291</v>
      </c>
      <c r="S6400" s="3">
        <f>Table1[[#This Row],[Generation (TWh)]]*10^9*VLOOKUP(Table1[[#This Row],[Turbine/Engine Technology]],Technology_HR!$A$2:$B$11,2,FALSE)*10^-6</f>
        <v>17971282.262399998</v>
      </c>
      <c r="T6400" s="5">
        <f>Table1[[#This Row],[Fuel Consumption (mmBtu)]]*Table1[[#This Row],[Emission Factor (kg CO2/ mmBtu)]]*10^3</f>
        <v>1178616735497.9082</v>
      </c>
      <c r="U6400" s="3">
        <f>Table1[[#This Row],[Emissions (g CO2)]]/(Table1[[#This Row],[Generation (TWh)]]*10^9)</f>
        <v>495.08864233294258</v>
      </c>
    </row>
    <row r="6401" spans="1:21" x14ac:dyDescent="0.35">
      <c r="A6401" t="s">
        <v>1771</v>
      </c>
      <c r="B6401" t="s">
        <v>3243</v>
      </c>
      <c r="C6401" t="str">
        <f>SUBSTITUTE(Table1[[#This Row],[Fuel]],", ",",")</f>
        <v>fossil gas: natural gas,fossil liquids: fuel oil</v>
      </c>
      <c r="D6401" t="s">
        <v>3239</v>
      </c>
      <c r="E6401" t="s">
        <v>3275</v>
      </c>
      <c r="H6401" t="s">
        <v>3438</v>
      </c>
      <c r="I6401">
        <v>766</v>
      </c>
      <c r="J6401" t="s">
        <v>3446</v>
      </c>
      <c r="K6401">
        <v>2013</v>
      </c>
      <c r="L6401" t="s">
        <v>29</v>
      </c>
      <c r="M6401" t="s">
        <v>29</v>
      </c>
      <c r="N6401">
        <v>23.707374999999999</v>
      </c>
      <c r="O6401">
        <v>57.977055</v>
      </c>
      <c r="P6401" t="s">
        <v>3564</v>
      </c>
      <c r="Q6401" s="3">
        <f>Table1[[#This Row],[Capacity (MW)]]*0.395*8760*10^-6</f>
        <v>2.6505131999999998</v>
      </c>
      <c r="R6401" s="3" cm="1">
        <f t="array" ref="R6401">AVERAGE(VLOOKUP(_xlfn.TEXTSPLIT(Table1[[#This Row],[Fuel (no space after comma)]], ","), FuelList_Final_EF!$A$2:$B$65, 2, FALSE))</f>
        <v>65.583341148886291</v>
      </c>
      <c r="S6401" s="3">
        <f>Table1[[#This Row],[Generation (TWh)]]*10^9*VLOOKUP(Table1[[#This Row],[Turbine/Engine Technology]],Technology_HR!$A$2:$B$11,2,FALSE)*10^-6</f>
        <v>20008724.1468</v>
      </c>
      <c r="T6401" s="5">
        <f>Table1[[#This Row],[Fuel Consumption (mmBtu)]]*Table1[[#This Row],[Emission Factor (kg CO2/ mmBtu)]]*10^3</f>
        <v>1312238981673.5432</v>
      </c>
      <c r="U6401" s="3">
        <f>Table1[[#This Row],[Emissions (g CO2)]]/(Table1[[#This Row],[Generation (TWh)]]*10^9)</f>
        <v>495.08864233294264</v>
      </c>
    </row>
    <row r="6402" spans="1:21" x14ac:dyDescent="0.35">
      <c r="A6402" t="s">
        <v>1772</v>
      </c>
      <c r="B6402" t="s">
        <v>3239</v>
      </c>
      <c r="C6402" t="str">
        <f>SUBSTITUTE(Table1[[#This Row],[Fuel]],", ",",")</f>
        <v>fossil gas: natural gas</v>
      </c>
      <c r="D6402" t="s">
        <v>3239</v>
      </c>
      <c r="H6402" t="s">
        <v>3438</v>
      </c>
      <c r="I6402">
        <v>166.26</v>
      </c>
      <c r="J6402" t="s">
        <v>3446</v>
      </c>
      <c r="K6402">
        <v>2021</v>
      </c>
      <c r="L6402" t="s">
        <v>29</v>
      </c>
      <c r="M6402" t="s">
        <v>29</v>
      </c>
      <c r="N6402">
        <v>19.530360999999999</v>
      </c>
      <c r="O6402">
        <v>57.615727999999997</v>
      </c>
      <c r="P6402" t="s">
        <v>3564</v>
      </c>
      <c r="Q6402" s="3">
        <f>Table1[[#This Row],[Capacity (MW)]]*0.395*8760*10^-6</f>
        <v>0.57529285200000002</v>
      </c>
      <c r="R6402" s="3" cm="1">
        <f t="array" ref="R6402">AVERAGE(VLOOKUP(_xlfn.TEXTSPLIT(Table1[[#This Row],[Fuel (no space after comma)]], ","), FuelList_Final_EF!$A$2:$B$65, 2, FALSE))</f>
        <v>53.06</v>
      </c>
      <c r="S6402" s="3">
        <f>Table1[[#This Row],[Generation (TWh)]]*10^9*VLOOKUP(Table1[[#This Row],[Turbine/Engine Technology]],Technology_HR!$A$2:$B$11,2,FALSE)*10^-6</f>
        <v>4342885.7397480002</v>
      </c>
      <c r="T6402" s="5">
        <f>Table1[[#This Row],[Fuel Consumption (mmBtu)]]*Table1[[#This Row],[Emission Factor (kg CO2/ mmBtu)]]*10^3</f>
        <v>230433517351.0289</v>
      </c>
      <c r="U6402" s="3">
        <f>Table1[[#This Row],[Emissions (g CO2)]]/(Table1[[#This Row],[Generation (TWh)]]*10^9)</f>
        <v>400.54994000000005</v>
      </c>
    </row>
    <row r="6403" spans="1:21" x14ac:dyDescent="0.35">
      <c r="A6403" t="s">
        <v>1773</v>
      </c>
      <c r="B6403" t="s">
        <v>3239</v>
      </c>
      <c r="C6403" t="str">
        <f>SUBSTITUTE(Table1[[#This Row],[Fuel]],", ",",")</f>
        <v>fossil gas: natural gas</v>
      </c>
      <c r="D6403" t="s">
        <v>3239</v>
      </c>
      <c r="H6403" t="s">
        <v>3438</v>
      </c>
      <c r="I6403">
        <v>146.69999999999999</v>
      </c>
      <c r="J6403" t="s">
        <v>3446</v>
      </c>
      <c r="K6403">
        <v>2021</v>
      </c>
      <c r="L6403" t="s">
        <v>29</v>
      </c>
      <c r="M6403" t="s">
        <v>29</v>
      </c>
      <c r="N6403">
        <v>19.530360999999999</v>
      </c>
      <c r="O6403">
        <v>57.615727999999997</v>
      </c>
      <c r="P6403" t="s">
        <v>3564</v>
      </c>
      <c r="Q6403" s="3">
        <f>Table1[[#This Row],[Capacity (MW)]]*0.395*8760*10^-6</f>
        <v>0.50761133999999997</v>
      </c>
      <c r="R6403" s="3" cm="1">
        <f t="array" ref="R6403">AVERAGE(VLOOKUP(_xlfn.TEXTSPLIT(Table1[[#This Row],[Fuel (no space after comma)]], ","), FuelList_Final_EF!$A$2:$B$65, 2, FALSE))</f>
        <v>53.06</v>
      </c>
      <c r="S6403" s="3">
        <f>Table1[[#This Row],[Generation (TWh)]]*10^9*VLOOKUP(Table1[[#This Row],[Turbine/Engine Technology]],Technology_HR!$A$2:$B$11,2,FALSE)*10^-6</f>
        <v>3831958.0056599993</v>
      </c>
      <c r="T6403" s="5">
        <f>Table1[[#This Row],[Fuel Consumption (mmBtu)]]*Table1[[#This Row],[Emission Factor (kg CO2/ mmBtu)]]*10^3</f>
        <v>203323691780.31958</v>
      </c>
      <c r="U6403" s="3">
        <f>Table1[[#This Row],[Emissions (g CO2)]]/(Table1[[#This Row],[Generation (TWh)]]*10^9)</f>
        <v>400.54993999999999</v>
      </c>
    </row>
    <row r="6404" spans="1:21" x14ac:dyDescent="0.35">
      <c r="A6404" t="s">
        <v>1774</v>
      </c>
      <c r="B6404" t="s">
        <v>3239</v>
      </c>
      <c r="C6404" t="str">
        <f>SUBSTITUTE(Table1[[#This Row],[Fuel]],", ",",")</f>
        <v>fossil gas: natural gas</v>
      </c>
      <c r="D6404" t="s">
        <v>3239</v>
      </c>
      <c r="H6404" t="s">
        <v>3438</v>
      </c>
      <c r="I6404">
        <v>9.7799999999999994</v>
      </c>
      <c r="J6404" t="s">
        <v>3446</v>
      </c>
      <c r="K6404">
        <v>2021</v>
      </c>
      <c r="L6404" t="s">
        <v>29</v>
      </c>
      <c r="M6404" t="s">
        <v>29</v>
      </c>
      <c r="N6404">
        <v>19.530360999999999</v>
      </c>
      <c r="O6404">
        <v>57.615727999999997</v>
      </c>
      <c r="P6404" t="s">
        <v>3564</v>
      </c>
      <c r="Q6404" s="3">
        <f>Table1[[#This Row],[Capacity (MW)]]*0.395*8760*10^-6</f>
        <v>3.3840756E-2</v>
      </c>
      <c r="R6404" s="3" cm="1">
        <f t="array" ref="R6404">AVERAGE(VLOOKUP(_xlfn.TEXTSPLIT(Table1[[#This Row],[Fuel (no space after comma)]], ","), FuelList_Final_EF!$A$2:$B$65, 2, FALSE))</f>
        <v>53.06</v>
      </c>
      <c r="S6404" s="3">
        <f>Table1[[#This Row],[Generation (TWh)]]*10^9*VLOOKUP(Table1[[#This Row],[Turbine/Engine Technology]],Technology_HR!$A$2:$B$11,2,FALSE)*10^-6</f>
        <v>255463.86704399998</v>
      </c>
      <c r="T6404" s="5">
        <f>Table1[[#This Row],[Fuel Consumption (mmBtu)]]*Table1[[#This Row],[Emission Factor (kg CO2/ mmBtu)]]*10^3</f>
        <v>13554912785.354641</v>
      </c>
      <c r="U6404" s="3">
        <f>Table1[[#This Row],[Emissions (g CO2)]]/(Table1[[#This Row],[Generation (TWh)]]*10^9)</f>
        <v>400.54994000000005</v>
      </c>
    </row>
    <row r="6405" spans="1:21" x14ac:dyDescent="0.35">
      <c r="A6405" t="s">
        <v>1768</v>
      </c>
      <c r="B6405" t="s">
        <v>3239</v>
      </c>
      <c r="C6405" t="str">
        <f>SUBSTITUTE(Table1[[#This Row],[Fuel]],", ",",")</f>
        <v>fossil gas: natural gas</v>
      </c>
      <c r="D6405" t="s">
        <v>3239</v>
      </c>
      <c r="H6405" t="s">
        <v>3438</v>
      </c>
      <c r="I6405">
        <v>67</v>
      </c>
      <c r="J6405" t="s">
        <v>3446</v>
      </c>
      <c r="K6405">
        <v>2002</v>
      </c>
      <c r="L6405" t="s">
        <v>29</v>
      </c>
      <c r="M6405" t="s">
        <v>29</v>
      </c>
      <c r="N6405">
        <v>19.954732</v>
      </c>
      <c r="O6405">
        <v>56.267660999999997</v>
      </c>
      <c r="P6405" t="s">
        <v>3564</v>
      </c>
      <c r="Q6405" s="3">
        <f>Table1[[#This Row],[Capacity (MW)]]*0.395*8760*10^-6</f>
        <v>0.2318334</v>
      </c>
      <c r="R6405" s="3" cm="1">
        <f t="array" ref="R6405">AVERAGE(VLOOKUP(_xlfn.TEXTSPLIT(Table1[[#This Row],[Fuel (no space after comma)]], ","), FuelList_Final_EF!$A$2:$B$65, 2, FALSE))</f>
        <v>53.06</v>
      </c>
      <c r="S6405" s="3">
        <f>Table1[[#This Row],[Generation (TWh)]]*10^9*VLOOKUP(Table1[[#This Row],[Turbine/Engine Technology]],Technology_HR!$A$2:$B$11,2,FALSE)*10^-6</f>
        <v>1750110.3365999998</v>
      </c>
      <c r="T6405" s="5">
        <f>Table1[[#This Row],[Fuel Consumption (mmBtu)]]*Table1[[#This Row],[Emission Factor (kg CO2/ mmBtu)]]*10^3</f>
        <v>92860854459.996002</v>
      </c>
      <c r="U6405" s="3">
        <f>Table1[[#This Row],[Emissions (g CO2)]]/(Table1[[#This Row],[Generation (TWh)]]*10^9)</f>
        <v>400.54993999999999</v>
      </c>
    </row>
    <row r="6406" spans="1:21" x14ac:dyDescent="0.35">
      <c r="A6406" t="s">
        <v>1775</v>
      </c>
      <c r="B6406" t="s">
        <v>3243</v>
      </c>
      <c r="C6406" t="str">
        <f>SUBSTITUTE(Table1[[#This Row],[Fuel]],", ",",")</f>
        <v>fossil gas: natural gas,fossil liquids: fuel oil</v>
      </c>
      <c r="D6406" t="s">
        <v>3239</v>
      </c>
      <c r="E6406" t="s">
        <v>3275</v>
      </c>
      <c r="H6406" t="s">
        <v>3438</v>
      </c>
      <c r="I6406">
        <v>1539</v>
      </c>
      <c r="J6406" t="s">
        <v>3446</v>
      </c>
      <c r="K6406">
        <v>2019</v>
      </c>
      <c r="L6406" t="s">
        <v>29</v>
      </c>
      <c r="M6406" t="s">
        <v>29</v>
      </c>
      <c r="N6406">
        <v>23.365562000000001</v>
      </c>
      <c r="O6406">
        <v>56.283718</v>
      </c>
      <c r="P6406" t="s">
        <v>3564</v>
      </c>
      <c r="Q6406" s="3">
        <f>Table1[[#This Row],[Capacity (MW)]]*0.395*8760*10^-6</f>
        <v>5.3252477999999996</v>
      </c>
      <c r="R6406" s="3" cm="1">
        <f t="array" ref="R6406">AVERAGE(VLOOKUP(_xlfn.TEXTSPLIT(Table1[[#This Row],[Fuel (no space after comma)]], ","), FuelList_Final_EF!$A$2:$B$65, 2, FALSE))</f>
        <v>65.583341148886291</v>
      </c>
      <c r="S6406" s="3">
        <f>Table1[[#This Row],[Generation (TWh)]]*10^9*VLOOKUP(Table1[[#This Row],[Turbine/Engine Technology]],Technology_HR!$A$2:$B$11,2,FALSE)*10^-6</f>
        <v>40200295.642200001</v>
      </c>
      <c r="T6406" s="5">
        <f>Table1[[#This Row],[Fuel Consumption (mmBtu)]]*Table1[[#This Row],[Emission Factor (kg CO2/ mmBtu)]]*10^3</f>
        <v>2636469703388.4897</v>
      </c>
      <c r="U6406" s="3">
        <f>Table1[[#This Row],[Emissions (g CO2)]]/(Table1[[#This Row],[Generation (TWh)]]*10^9)</f>
        <v>495.08864233294264</v>
      </c>
    </row>
    <row r="6407" spans="1:21" x14ac:dyDescent="0.35">
      <c r="A6407" t="s">
        <v>1776</v>
      </c>
      <c r="B6407" t="s">
        <v>3258</v>
      </c>
      <c r="C6407" t="str">
        <f>SUBSTITUTE(Table1[[#This Row],[Fuel]],", ",",")</f>
        <v>fossil liquids: diesel</v>
      </c>
      <c r="D6407" t="s">
        <v>3258</v>
      </c>
      <c r="H6407" t="s">
        <v>3437</v>
      </c>
      <c r="I6407">
        <v>84</v>
      </c>
      <c r="J6407" t="s">
        <v>3446</v>
      </c>
      <c r="K6407">
        <v>2018</v>
      </c>
      <c r="L6407" t="s">
        <v>29</v>
      </c>
      <c r="M6407" t="s">
        <v>29</v>
      </c>
      <c r="N6407">
        <v>26.0883</v>
      </c>
      <c r="O6407">
        <v>56.23274</v>
      </c>
      <c r="P6407" t="s">
        <v>3564</v>
      </c>
      <c r="Q6407" s="3">
        <f>Table1[[#This Row],[Capacity (MW)]]*0.395*8760*10^-6</f>
        <v>0.29065679999999999</v>
      </c>
      <c r="R6407" s="3" cm="1">
        <f t="array" ref="R6407">AVERAGE(VLOOKUP(_xlfn.TEXTSPLIT(Table1[[#This Row],[Fuel (no space after comma)]], ","), FuelList_Final_EF!$A$2:$B$65, 2, FALSE))</f>
        <v>78.106682297772565</v>
      </c>
      <c r="S6407" s="3">
        <f>Table1[[#This Row],[Generation (TWh)]]*10^9*VLOOKUP(Table1[[#This Row],[Turbine/Engine Technology]],Technology_HR!$A$2:$B$11,2,FALSE)*10^-6</f>
        <v>2586845.52</v>
      </c>
      <c r="T6407" s="5">
        <f>Table1[[#This Row],[Fuel Consumption (mmBtu)]]*Table1[[#This Row],[Emission Factor (kg CO2/ mmBtu)]]*10^3</f>
        <v>202049921184.05627</v>
      </c>
      <c r="U6407" s="3">
        <f>Table1[[#This Row],[Emissions (g CO2)]]/(Table1[[#This Row],[Generation (TWh)]]*10^9)</f>
        <v>695.14947245017584</v>
      </c>
    </row>
    <row r="6408" spans="1:21" x14ac:dyDescent="0.35">
      <c r="A6408" t="s">
        <v>1768</v>
      </c>
      <c r="B6408" t="s">
        <v>3239</v>
      </c>
      <c r="C6408" t="str">
        <f>SUBSTITUTE(Table1[[#This Row],[Fuel]],", ",",")</f>
        <v>fossil gas: natural gas</v>
      </c>
      <c r="D6408" t="s">
        <v>3239</v>
      </c>
      <c r="H6408" t="s">
        <v>3438</v>
      </c>
      <c r="I6408">
        <v>110</v>
      </c>
      <c r="J6408" t="s">
        <v>3446</v>
      </c>
      <c r="K6408">
        <v>2020</v>
      </c>
      <c r="L6408" t="s">
        <v>29</v>
      </c>
      <c r="M6408" t="s">
        <v>29</v>
      </c>
      <c r="N6408">
        <v>22.842127999999999</v>
      </c>
      <c r="O6408">
        <v>55.402099999999997</v>
      </c>
      <c r="P6408" t="s">
        <v>3564</v>
      </c>
      <c r="Q6408" s="3">
        <f>Table1[[#This Row],[Capacity (MW)]]*0.395*8760*10^-6</f>
        <v>0.38062199999999996</v>
      </c>
      <c r="R6408" s="3" cm="1">
        <f t="array" ref="R6408">AVERAGE(VLOOKUP(_xlfn.TEXTSPLIT(Table1[[#This Row],[Fuel (no space after comma)]], ","), FuelList_Final_EF!$A$2:$B$65, 2, FALSE))</f>
        <v>53.06</v>
      </c>
      <c r="S6408" s="3">
        <f>Table1[[#This Row],[Generation (TWh)]]*10^9*VLOOKUP(Table1[[#This Row],[Turbine/Engine Technology]],Technology_HR!$A$2:$B$11,2,FALSE)*10^-6</f>
        <v>2873315.4779999992</v>
      </c>
      <c r="T6408" s="5">
        <f>Table1[[#This Row],[Fuel Consumption (mmBtu)]]*Table1[[#This Row],[Emission Factor (kg CO2/ mmBtu)]]*10^3</f>
        <v>152458119262.67996</v>
      </c>
      <c r="U6408" s="3">
        <f>Table1[[#This Row],[Emissions (g CO2)]]/(Table1[[#This Row],[Generation (TWh)]]*10^9)</f>
        <v>400.54993999999994</v>
      </c>
    </row>
    <row r="6409" spans="1:21" x14ac:dyDescent="0.35">
      <c r="A6409" t="s">
        <v>1776</v>
      </c>
      <c r="B6409" t="s">
        <v>3239</v>
      </c>
      <c r="C6409" t="str">
        <f>SUBSTITUTE(Table1[[#This Row],[Fuel]],", ",",")</f>
        <v>fossil gas: natural gas</v>
      </c>
      <c r="D6409" t="s">
        <v>3239</v>
      </c>
      <c r="H6409" t="s">
        <v>3436</v>
      </c>
      <c r="I6409">
        <v>90</v>
      </c>
      <c r="J6409" t="s">
        <v>3446</v>
      </c>
      <c r="K6409">
        <v>2000</v>
      </c>
      <c r="L6409" t="s">
        <v>29</v>
      </c>
      <c r="M6409" t="s">
        <v>29</v>
      </c>
      <c r="N6409">
        <v>22.706700000000001</v>
      </c>
      <c r="O6409">
        <v>57.5779</v>
      </c>
      <c r="P6409" t="s">
        <v>3564</v>
      </c>
      <c r="Q6409" s="3">
        <f>Table1[[#This Row],[Capacity (MW)]]*0.395*8760*10^-6</f>
        <v>0.31141800000000003</v>
      </c>
      <c r="R6409" s="3" cm="1">
        <f t="array" ref="R6409">AVERAGE(VLOOKUP(_xlfn.TEXTSPLIT(Table1[[#This Row],[Fuel (no space after comma)]], ","), FuelList_Final_EF!$A$2:$B$65, 2, FALSE))</f>
        <v>53.06</v>
      </c>
      <c r="S6409" s="3">
        <f>Table1[[#This Row],[Generation (TWh)]]*10^9*VLOOKUP(Table1[[#This Row],[Turbine/Engine Technology]],Technology_HR!$A$2:$B$11,2,FALSE)*10^-6</f>
        <v>3428712.1799999997</v>
      </c>
      <c r="T6409" s="5">
        <f>Table1[[#This Row],[Fuel Consumption (mmBtu)]]*Table1[[#This Row],[Emission Factor (kg CO2/ mmBtu)]]*10^3</f>
        <v>181927468270.79999</v>
      </c>
      <c r="U6409" s="3">
        <f>Table1[[#This Row],[Emissions (g CO2)]]/(Table1[[#This Row],[Generation (TWh)]]*10^9)</f>
        <v>584.1905999999999</v>
      </c>
    </row>
    <row r="6410" spans="1:21" x14ac:dyDescent="0.35">
      <c r="A6410" t="s">
        <v>1776</v>
      </c>
      <c r="B6410" t="s">
        <v>3239</v>
      </c>
      <c r="C6410" t="str">
        <f>SUBSTITUTE(Table1[[#This Row],[Fuel]],", ",",")</f>
        <v>fossil gas: natural gas</v>
      </c>
      <c r="D6410" t="s">
        <v>3239</v>
      </c>
      <c r="H6410" t="s">
        <v>3436</v>
      </c>
      <c r="I6410">
        <v>90</v>
      </c>
      <c r="J6410" t="s">
        <v>3446</v>
      </c>
      <c r="K6410">
        <v>1996</v>
      </c>
      <c r="L6410" t="s">
        <v>29</v>
      </c>
      <c r="M6410" t="s">
        <v>29</v>
      </c>
      <c r="N6410">
        <v>22.706700000000001</v>
      </c>
      <c r="O6410">
        <v>57.5779</v>
      </c>
      <c r="P6410" t="s">
        <v>3564</v>
      </c>
      <c r="Q6410" s="3">
        <f>Table1[[#This Row],[Capacity (MW)]]*0.395*8760*10^-6</f>
        <v>0.31141800000000003</v>
      </c>
      <c r="R6410" s="3" cm="1">
        <f t="array" ref="R6410">AVERAGE(VLOOKUP(_xlfn.TEXTSPLIT(Table1[[#This Row],[Fuel (no space after comma)]], ","), FuelList_Final_EF!$A$2:$B$65, 2, FALSE))</f>
        <v>53.06</v>
      </c>
      <c r="S6410" s="3">
        <f>Table1[[#This Row],[Generation (TWh)]]*10^9*VLOOKUP(Table1[[#This Row],[Turbine/Engine Technology]],Technology_HR!$A$2:$B$11,2,FALSE)*10^-6</f>
        <v>3428712.1799999997</v>
      </c>
      <c r="T6410" s="5">
        <f>Table1[[#This Row],[Fuel Consumption (mmBtu)]]*Table1[[#This Row],[Emission Factor (kg CO2/ mmBtu)]]*10^3</f>
        <v>181927468270.79999</v>
      </c>
      <c r="U6410" s="3">
        <f>Table1[[#This Row],[Emissions (g CO2)]]/(Table1[[#This Row],[Generation (TWh)]]*10^9)</f>
        <v>584.1905999999999</v>
      </c>
    </row>
    <row r="6411" spans="1:21" x14ac:dyDescent="0.35">
      <c r="A6411" t="s">
        <v>1776</v>
      </c>
      <c r="B6411" t="s">
        <v>3338</v>
      </c>
      <c r="C6411" t="str">
        <f>SUBSTITUTE(Table1[[#This Row],[Fuel]],", ",",")</f>
        <v>fossil liquids: diesel,fossil liquids: fuel oil</v>
      </c>
      <c r="D6411" t="s">
        <v>3258</v>
      </c>
      <c r="E6411" t="s">
        <v>3275</v>
      </c>
      <c r="H6411" t="s">
        <v>3437</v>
      </c>
      <c r="I6411">
        <v>57.6</v>
      </c>
      <c r="J6411" t="s">
        <v>3446</v>
      </c>
      <c r="K6411" t="s">
        <v>29</v>
      </c>
      <c r="L6411" t="s">
        <v>29</v>
      </c>
      <c r="M6411" t="s">
        <v>29</v>
      </c>
      <c r="N6411">
        <v>20.467862</v>
      </c>
      <c r="O6411">
        <v>58.801623999999997</v>
      </c>
      <c r="P6411" t="s">
        <v>3564</v>
      </c>
      <c r="Q6411" s="3">
        <f>Table1[[#This Row],[Capacity (MW)]]*0.395*8760*10^-6</f>
        <v>0.19930752000000002</v>
      </c>
      <c r="R6411" s="3" cm="1">
        <f t="array" ref="R6411">AVERAGE(VLOOKUP(_xlfn.TEXTSPLIT(Table1[[#This Row],[Fuel (no space after comma)]], ","), FuelList_Final_EF!$A$2:$B$65, 2, FALSE))</f>
        <v>78.106682297772565</v>
      </c>
      <c r="S6411" s="3">
        <f>Table1[[#This Row],[Generation (TWh)]]*10^9*VLOOKUP(Table1[[#This Row],[Turbine/Engine Technology]],Technology_HR!$A$2:$B$11,2,FALSE)*10^-6</f>
        <v>1773836.9280000001</v>
      </c>
      <c r="T6411" s="5">
        <f>Table1[[#This Row],[Fuel Consumption (mmBtu)]]*Table1[[#This Row],[Emission Factor (kg CO2/ mmBtu)]]*10^3</f>
        <v>138548517383.35287</v>
      </c>
      <c r="U6411" s="3">
        <f>Table1[[#This Row],[Emissions (g CO2)]]/(Table1[[#This Row],[Generation (TWh)]]*10^9)</f>
        <v>695.14947245017572</v>
      </c>
    </row>
    <row r="6412" spans="1:21" x14ac:dyDescent="0.35">
      <c r="A6412" t="s">
        <v>1777</v>
      </c>
      <c r="B6412" t="s">
        <v>3239</v>
      </c>
      <c r="C6412" t="str">
        <f>SUBSTITUTE(Table1[[#This Row],[Fuel]],", ",",")</f>
        <v>fossil gas: natural gas</v>
      </c>
      <c r="D6412" t="s">
        <v>3239</v>
      </c>
      <c r="H6412" t="s">
        <v>3438</v>
      </c>
      <c r="I6412">
        <v>800</v>
      </c>
      <c r="J6412" t="s">
        <v>3452</v>
      </c>
      <c r="K6412" t="s">
        <v>29</v>
      </c>
      <c r="L6412" t="s">
        <v>29</v>
      </c>
      <c r="M6412" t="s">
        <v>29</v>
      </c>
      <c r="N6412">
        <v>23.601728999999999</v>
      </c>
      <c r="O6412">
        <v>58.287010000000002</v>
      </c>
      <c r="P6412" t="s">
        <v>3564</v>
      </c>
      <c r="Q6412" s="3">
        <f>Table1[[#This Row],[Capacity (MW)]]*0.395*8760*10^-6</f>
        <v>2.76816</v>
      </c>
      <c r="R6412" s="3" cm="1">
        <f t="array" ref="R6412">AVERAGE(VLOOKUP(_xlfn.TEXTSPLIT(Table1[[#This Row],[Fuel (no space after comma)]], ","), FuelList_Final_EF!$A$2:$B$65, 2, FALSE))</f>
        <v>53.06</v>
      </c>
      <c r="S6412" s="3">
        <f>Table1[[#This Row],[Generation (TWh)]]*10^9*VLOOKUP(Table1[[#This Row],[Turbine/Engine Technology]],Technology_HR!$A$2:$B$11,2,FALSE)*10^-6</f>
        <v>20896839.84</v>
      </c>
      <c r="T6412" s="5">
        <f>Table1[[#This Row],[Fuel Consumption (mmBtu)]]*Table1[[#This Row],[Emission Factor (kg CO2/ mmBtu)]]*10^3</f>
        <v>1108786321910.4001</v>
      </c>
      <c r="U6412" s="3">
        <f>Table1[[#This Row],[Emissions (g CO2)]]/(Table1[[#This Row],[Generation (TWh)]]*10^9)</f>
        <v>400.54994000000005</v>
      </c>
    </row>
    <row r="6413" spans="1:21" x14ac:dyDescent="0.35">
      <c r="A6413" t="s">
        <v>1768</v>
      </c>
      <c r="B6413" t="s">
        <v>3239</v>
      </c>
      <c r="C6413" t="str">
        <f>SUBSTITUTE(Table1[[#This Row],[Fuel]],", ",",")</f>
        <v>fossil gas: natural gas</v>
      </c>
      <c r="D6413" t="s">
        <v>3239</v>
      </c>
      <c r="H6413" t="s">
        <v>3436</v>
      </c>
      <c r="I6413">
        <v>126</v>
      </c>
      <c r="J6413" t="s">
        <v>3446</v>
      </c>
      <c r="K6413">
        <v>2007</v>
      </c>
      <c r="L6413" t="s">
        <v>29</v>
      </c>
      <c r="M6413" t="s">
        <v>29</v>
      </c>
      <c r="N6413">
        <v>19.342199999999998</v>
      </c>
      <c r="O6413">
        <v>56.461109</v>
      </c>
      <c r="P6413" t="s">
        <v>3564</v>
      </c>
      <c r="Q6413" s="3">
        <f>Table1[[#This Row],[Capacity (MW)]]*0.395*8760*10^-6</f>
        <v>0.43598520000000002</v>
      </c>
      <c r="R6413" s="3" cm="1">
        <f t="array" ref="R6413">AVERAGE(VLOOKUP(_xlfn.TEXTSPLIT(Table1[[#This Row],[Fuel (no space after comma)]], ","), FuelList_Final_EF!$A$2:$B$65, 2, FALSE))</f>
        <v>53.06</v>
      </c>
      <c r="S6413" s="3">
        <f>Table1[[#This Row],[Generation (TWh)]]*10^9*VLOOKUP(Table1[[#This Row],[Turbine/Engine Technology]],Technology_HR!$A$2:$B$11,2,FALSE)*10^-6</f>
        <v>4800197.0520000001</v>
      </c>
      <c r="T6413" s="5">
        <f>Table1[[#This Row],[Fuel Consumption (mmBtu)]]*Table1[[#This Row],[Emission Factor (kg CO2/ mmBtu)]]*10^3</f>
        <v>254698455579.12</v>
      </c>
      <c r="U6413" s="3">
        <f>Table1[[#This Row],[Emissions (g CO2)]]/(Table1[[#This Row],[Generation (TWh)]]*10^9)</f>
        <v>584.19060000000002</v>
      </c>
    </row>
    <row r="6414" spans="1:21" x14ac:dyDescent="0.35">
      <c r="A6414" t="s">
        <v>1768</v>
      </c>
      <c r="B6414" t="s">
        <v>3239</v>
      </c>
      <c r="C6414" t="str">
        <f>SUBSTITUTE(Table1[[#This Row],[Fuel]],", ",",")</f>
        <v>fossil gas: natural gas</v>
      </c>
      <c r="D6414" t="s">
        <v>3239</v>
      </c>
      <c r="H6414" t="s">
        <v>3436</v>
      </c>
      <c r="I6414">
        <v>126</v>
      </c>
      <c r="J6414" t="s">
        <v>3446</v>
      </c>
      <c r="K6414">
        <v>2007</v>
      </c>
      <c r="L6414" t="s">
        <v>29</v>
      </c>
      <c r="M6414" t="s">
        <v>29</v>
      </c>
      <c r="N6414">
        <v>19.342199999999998</v>
      </c>
      <c r="O6414">
        <v>56.461109</v>
      </c>
      <c r="P6414" t="s">
        <v>3564</v>
      </c>
      <c r="Q6414" s="3">
        <f>Table1[[#This Row],[Capacity (MW)]]*0.395*8760*10^-6</f>
        <v>0.43598520000000002</v>
      </c>
      <c r="R6414" s="3" cm="1">
        <f t="array" ref="R6414">AVERAGE(VLOOKUP(_xlfn.TEXTSPLIT(Table1[[#This Row],[Fuel (no space after comma)]], ","), FuelList_Final_EF!$A$2:$B$65, 2, FALSE))</f>
        <v>53.06</v>
      </c>
      <c r="S6414" s="3">
        <f>Table1[[#This Row],[Generation (TWh)]]*10^9*VLOOKUP(Table1[[#This Row],[Turbine/Engine Technology]],Technology_HR!$A$2:$B$11,2,FALSE)*10^-6</f>
        <v>4800197.0520000001</v>
      </c>
      <c r="T6414" s="5">
        <f>Table1[[#This Row],[Fuel Consumption (mmBtu)]]*Table1[[#This Row],[Emission Factor (kg CO2/ mmBtu)]]*10^3</f>
        <v>254698455579.12</v>
      </c>
      <c r="U6414" s="3">
        <f>Table1[[#This Row],[Emissions (g CO2)]]/(Table1[[#This Row],[Generation (TWh)]]*10^9)</f>
        <v>584.19060000000002</v>
      </c>
    </row>
    <row r="6415" spans="1:21" x14ac:dyDescent="0.35">
      <c r="A6415" t="s">
        <v>1778</v>
      </c>
      <c r="B6415" t="s">
        <v>3246</v>
      </c>
      <c r="C6415" t="str">
        <f>SUBSTITUTE(Table1[[#This Row],[Fuel]],", ",",")</f>
        <v>fossil gas: natural gas,fossil liquids: light fuel oil</v>
      </c>
      <c r="D6415" t="s">
        <v>3239</v>
      </c>
      <c r="E6415" t="s">
        <v>3282</v>
      </c>
      <c r="H6415" t="s">
        <v>3437</v>
      </c>
      <c r="I6415">
        <v>120</v>
      </c>
      <c r="J6415" t="s">
        <v>3446</v>
      </c>
      <c r="K6415">
        <v>2017</v>
      </c>
      <c r="L6415" t="s">
        <v>29</v>
      </c>
      <c r="M6415" t="s">
        <v>29</v>
      </c>
      <c r="N6415">
        <v>26.056121000000001</v>
      </c>
      <c r="O6415">
        <v>56.089117999999999</v>
      </c>
      <c r="P6415" t="s">
        <v>3564</v>
      </c>
      <c r="Q6415" s="3">
        <f>Table1[[#This Row],[Capacity (MW)]]*0.395*8760*10^-6</f>
        <v>0.41522400000000004</v>
      </c>
      <c r="R6415" s="3" cm="1">
        <f t="array" ref="R6415">AVERAGE(VLOOKUP(_xlfn.TEXTSPLIT(Table1[[#This Row],[Fuel (no space after comma)]], ","), FuelList_Final_EF!$A$2:$B$65, 2, FALSE))</f>
        <v>65.59167633104903</v>
      </c>
      <c r="S6415" s="3">
        <f>Table1[[#This Row],[Generation (TWh)]]*10^9*VLOOKUP(Table1[[#This Row],[Turbine/Engine Technology]],Technology_HR!$A$2:$B$11,2,FALSE)*10^-6</f>
        <v>3695493.6</v>
      </c>
      <c r="T6415" s="5">
        <f>Table1[[#This Row],[Fuel Consumption (mmBtu)]]*Table1[[#This Row],[Emission Factor (kg CO2/ mmBtu)]]*10^3</f>
        <v>242393620094.66318</v>
      </c>
      <c r="U6415" s="3">
        <f>Table1[[#This Row],[Emissions (g CO2)]]/(Table1[[#This Row],[Generation (TWh)]]*10^9)</f>
        <v>583.76591934633632</v>
      </c>
    </row>
    <row r="6416" spans="1:21" x14ac:dyDescent="0.35">
      <c r="A6416" t="s">
        <v>1779</v>
      </c>
      <c r="B6416" t="s">
        <v>3242</v>
      </c>
      <c r="C6416" t="str">
        <f>SUBSTITUTE(Table1[[#This Row],[Fuel]],", ",",")</f>
        <v>fossil gas: lng</v>
      </c>
      <c r="D6416" t="s">
        <v>3242</v>
      </c>
      <c r="H6416" t="s">
        <v>3437</v>
      </c>
      <c r="I6416">
        <v>119.7</v>
      </c>
      <c r="J6416" t="s">
        <v>3446</v>
      </c>
      <c r="K6416">
        <v>2021</v>
      </c>
      <c r="L6416" t="s">
        <v>29</v>
      </c>
      <c r="M6416" t="s">
        <v>29</v>
      </c>
      <c r="N6416">
        <v>22.65971</v>
      </c>
      <c r="O6416">
        <v>59.405566999999998</v>
      </c>
      <c r="P6416" t="s">
        <v>3564</v>
      </c>
      <c r="Q6416" s="3">
        <f>Table1[[#This Row],[Capacity (MW)]]*0.395*8760*10^-6</f>
        <v>0.41418593999999997</v>
      </c>
      <c r="R6416" s="3" cm="1">
        <f t="array" ref="R6416">AVERAGE(VLOOKUP(_xlfn.TEXTSPLIT(Table1[[#This Row],[Fuel (no space after comma)]], ","), FuelList_Final_EF!$A$2:$B$65, 2, FALSE))</f>
        <v>67.685819715340017</v>
      </c>
      <c r="S6416" s="3">
        <f>Table1[[#This Row],[Generation (TWh)]]*10^9*VLOOKUP(Table1[[#This Row],[Turbine/Engine Technology]],Technology_HR!$A$2:$B$11,2,FALSE)*10^-6</f>
        <v>3686254.8659999999</v>
      </c>
      <c r="T6416" s="5">
        <f>Table1[[#This Row],[Fuel Consumption (mmBtu)]]*Table1[[#This Row],[Emission Factor (kg CO2/ mmBtu)]]*10^3</f>
        <v>249507182284.87085</v>
      </c>
      <c r="U6416" s="3">
        <f>Table1[[#This Row],[Emissions (g CO2)]]/(Table1[[#This Row],[Generation (TWh)]]*10^9)</f>
        <v>602.40379546652605</v>
      </c>
    </row>
    <row r="6417" spans="1:21" x14ac:dyDescent="0.35">
      <c r="A6417" t="s">
        <v>1779</v>
      </c>
      <c r="B6417" t="s">
        <v>3242</v>
      </c>
      <c r="C6417" t="str">
        <f>SUBSTITUTE(Table1[[#This Row],[Fuel]],", ",",")</f>
        <v>fossil gas: lng</v>
      </c>
      <c r="D6417" t="s">
        <v>3242</v>
      </c>
      <c r="H6417" t="s">
        <v>3436</v>
      </c>
      <c r="I6417">
        <v>280</v>
      </c>
      <c r="J6417" t="s">
        <v>3446</v>
      </c>
      <c r="K6417">
        <v>2005</v>
      </c>
      <c r="L6417" t="s">
        <v>29</v>
      </c>
      <c r="M6417" t="s">
        <v>29</v>
      </c>
      <c r="N6417">
        <v>22.65971</v>
      </c>
      <c r="O6417">
        <v>59.405566999999998</v>
      </c>
      <c r="P6417" t="s">
        <v>3564</v>
      </c>
      <c r="Q6417" s="3">
        <f>Table1[[#This Row],[Capacity (MW)]]*0.395*8760*10^-6</f>
        <v>0.96885600000000005</v>
      </c>
      <c r="R6417" s="3" cm="1">
        <f t="array" ref="R6417">AVERAGE(VLOOKUP(_xlfn.TEXTSPLIT(Table1[[#This Row],[Fuel (no space after comma)]], ","), FuelList_Final_EF!$A$2:$B$65, 2, FALSE))</f>
        <v>67.685819715340017</v>
      </c>
      <c r="S6417" s="3">
        <f>Table1[[#This Row],[Generation (TWh)]]*10^9*VLOOKUP(Table1[[#This Row],[Turbine/Engine Technology]],Technology_HR!$A$2:$B$11,2,FALSE)*10^-6</f>
        <v>10667104.559999999</v>
      </c>
      <c r="T6417" s="5">
        <f>Table1[[#This Row],[Fuel Consumption (mmBtu)]]*Table1[[#This Row],[Emission Factor (kg CO2/ mmBtu)]]*10^3</f>
        <v>722011716132.84131</v>
      </c>
      <c r="U6417" s="3">
        <f>Table1[[#This Row],[Emissions (g CO2)]]/(Table1[[#This Row],[Generation (TWh)]]*10^9)</f>
        <v>745.22087506589355</v>
      </c>
    </row>
    <row r="6418" spans="1:21" x14ac:dyDescent="0.35">
      <c r="A6418" t="s">
        <v>1768</v>
      </c>
      <c r="B6418" t="s">
        <v>3239</v>
      </c>
      <c r="C6418" t="str">
        <f>SUBSTITUTE(Table1[[#This Row],[Fuel]],", ",",")</f>
        <v>fossil gas: natural gas</v>
      </c>
      <c r="D6418" t="s">
        <v>3239</v>
      </c>
      <c r="H6418" t="s">
        <v>3436</v>
      </c>
      <c r="I6418">
        <v>70</v>
      </c>
      <c r="J6418" t="s">
        <v>3446</v>
      </c>
      <c r="K6418">
        <v>2004</v>
      </c>
      <c r="L6418" t="s">
        <v>29</v>
      </c>
      <c r="M6418" t="s">
        <v>29</v>
      </c>
      <c r="N6418">
        <v>21.297364000000002</v>
      </c>
      <c r="O6418">
        <v>57.098022</v>
      </c>
      <c r="P6418" t="s">
        <v>3564</v>
      </c>
      <c r="Q6418" s="3">
        <f>Table1[[#This Row],[Capacity (MW)]]*0.395*8760*10^-6</f>
        <v>0.24221400000000001</v>
      </c>
      <c r="R6418" s="3" cm="1">
        <f t="array" ref="R6418">AVERAGE(VLOOKUP(_xlfn.TEXTSPLIT(Table1[[#This Row],[Fuel (no space after comma)]], ","), FuelList_Final_EF!$A$2:$B$65, 2, FALSE))</f>
        <v>53.06</v>
      </c>
      <c r="S6418" s="3">
        <f>Table1[[#This Row],[Generation (TWh)]]*10^9*VLOOKUP(Table1[[#This Row],[Turbine/Engine Technology]],Technology_HR!$A$2:$B$11,2,FALSE)*10^-6</f>
        <v>2666776.1399999997</v>
      </c>
      <c r="T6418" s="5">
        <f>Table1[[#This Row],[Fuel Consumption (mmBtu)]]*Table1[[#This Row],[Emission Factor (kg CO2/ mmBtu)]]*10^3</f>
        <v>141499141988.39999</v>
      </c>
      <c r="U6418" s="3">
        <f>Table1[[#This Row],[Emissions (g CO2)]]/(Table1[[#This Row],[Generation (TWh)]]*10^9)</f>
        <v>584.19060000000002</v>
      </c>
    </row>
    <row r="6419" spans="1:21" x14ac:dyDescent="0.35">
      <c r="A6419" t="s">
        <v>1768</v>
      </c>
      <c r="B6419" t="s">
        <v>3239</v>
      </c>
      <c r="C6419" t="str">
        <f>SUBSTITUTE(Table1[[#This Row],[Fuel]],", ",",")</f>
        <v>fossil gas: natural gas</v>
      </c>
      <c r="D6419" t="s">
        <v>3239</v>
      </c>
      <c r="H6419" t="s">
        <v>3436</v>
      </c>
      <c r="I6419">
        <v>70</v>
      </c>
      <c r="J6419" t="s">
        <v>3446</v>
      </c>
      <c r="K6419">
        <v>2004</v>
      </c>
      <c r="L6419" t="s">
        <v>29</v>
      </c>
      <c r="M6419" t="s">
        <v>29</v>
      </c>
      <c r="N6419">
        <v>21.297364000000002</v>
      </c>
      <c r="O6419">
        <v>57.098022</v>
      </c>
      <c r="P6419" t="s">
        <v>3564</v>
      </c>
      <c r="Q6419" s="3">
        <f>Table1[[#This Row],[Capacity (MW)]]*0.395*8760*10^-6</f>
        <v>0.24221400000000001</v>
      </c>
      <c r="R6419" s="3" cm="1">
        <f t="array" ref="R6419">AVERAGE(VLOOKUP(_xlfn.TEXTSPLIT(Table1[[#This Row],[Fuel (no space after comma)]], ","), FuelList_Final_EF!$A$2:$B$65, 2, FALSE))</f>
        <v>53.06</v>
      </c>
      <c r="S6419" s="3">
        <f>Table1[[#This Row],[Generation (TWh)]]*10^9*VLOOKUP(Table1[[#This Row],[Turbine/Engine Technology]],Technology_HR!$A$2:$B$11,2,FALSE)*10^-6</f>
        <v>2666776.1399999997</v>
      </c>
      <c r="T6419" s="5">
        <f>Table1[[#This Row],[Fuel Consumption (mmBtu)]]*Table1[[#This Row],[Emission Factor (kg CO2/ mmBtu)]]*10^3</f>
        <v>141499141988.39999</v>
      </c>
      <c r="U6419" s="3">
        <f>Table1[[#This Row],[Emissions (g CO2)]]/(Table1[[#This Row],[Generation (TWh)]]*10^9)</f>
        <v>584.19060000000002</v>
      </c>
    </row>
    <row r="6420" spans="1:21" x14ac:dyDescent="0.35">
      <c r="A6420" t="s">
        <v>1768</v>
      </c>
      <c r="B6420" t="s">
        <v>3239</v>
      </c>
      <c r="C6420" t="str">
        <f>SUBSTITUTE(Table1[[#This Row],[Fuel]],", ",",")</f>
        <v>fossil gas: natural gas</v>
      </c>
      <c r="D6420" t="s">
        <v>3239</v>
      </c>
      <c r="H6420" t="s">
        <v>3436</v>
      </c>
      <c r="I6420">
        <v>125</v>
      </c>
      <c r="J6420" t="s">
        <v>3446</v>
      </c>
      <c r="K6420">
        <v>2004</v>
      </c>
      <c r="L6420" t="s">
        <v>29</v>
      </c>
      <c r="M6420" t="s">
        <v>29</v>
      </c>
      <c r="N6420">
        <v>21.297364000000002</v>
      </c>
      <c r="O6420">
        <v>57.098022</v>
      </c>
      <c r="P6420" t="s">
        <v>3564</v>
      </c>
      <c r="Q6420" s="3">
        <f>Table1[[#This Row],[Capacity (MW)]]*0.395*8760*10^-6</f>
        <v>0.43252499999999999</v>
      </c>
      <c r="R6420" s="3" cm="1">
        <f t="array" ref="R6420">AVERAGE(VLOOKUP(_xlfn.TEXTSPLIT(Table1[[#This Row],[Fuel (no space after comma)]], ","), FuelList_Final_EF!$A$2:$B$65, 2, FALSE))</f>
        <v>53.06</v>
      </c>
      <c r="S6420" s="3">
        <f>Table1[[#This Row],[Generation (TWh)]]*10^9*VLOOKUP(Table1[[#This Row],[Turbine/Engine Technology]],Technology_HR!$A$2:$B$11,2,FALSE)*10^-6</f>
        <v>4762100.25</v>
      </c>
      <c r="T6420" s="5">
        <f>Table1[[#This Row],[Fuel Consumption (mmBtu)]]*Table1[[#This Row],[Emission Factor (kg CO2/ mmBtu)]]*10^3</f>
        <v>252677039265.00003</v>
      </c>
      <c r="U6420" s="3">
        <f>Table1[[#This Row],[Emissions (g CO2)]]/(Table1[[#This Row],[Generation (TWh)]]*10^9)</f>
        <v>584.19060000000002</v>
      </c>
    </row>
    <row r="6421" spans="1:21" x14ac:dyDescent="0.35">
      <c r="A6421" t="s">
        <v>1768</v>
      </c>
      <c r="B6421" t="s">
        <v>3239</v>
      </c>
      <c r="C6421" t="str">
        <f>SUBSTITUTE(Table1[[#This Row],[Fuel]],", ",",")</f>
        <v>fossil gas: natural gas</v>
      </c>
      <c r="D6421" t="s">
        <v>3239</v>
      </c>
      <c r="H6421" t="s">
        <v>3436</v>
      </c>
      <c r="I6421">
        <v>126</v>
      </c>
      <c r="J6421" t="s">
        <v>3446</v>
      </c>
      <c r="K6421">
        <v>2012</v>
      </c>
      <c r="L6421" t="s">
        <v>29</v>
      </c>
      <c r="M6421" t="s">
        <v>29</v>
      </c>
      <c r="N6421">
        <v>21.297364000000002</v>
      </c>
      <c r="O6421">
        <v>57.098022</v>
      </c>
      <c r="P6421" t="s">
        <v>3564</v>
      </c>
      <c r="Q6421" s="3">
        <f>Table1[[#This Row],[Capacity (MW)]]*0.395*8760*10^-6</f>
        <v>0.43598520000000002</v>
      </c>
      <c r="R6421" s="3" cm="1">
        <f t="array" ref="R6421">AVERAGE(VLOOKUP(_xlfn.TEXTSPLIT(Table1[[#This Row],[Fuel (no space after comma)]], ","), FuelList_Final_EF!$A$2:$B$65, 2, FALSE))</f>
        <v>53.06</v>
      </c>
      <c r="S6421" s="3">
        <f>Table1[[#This Row],[Generation (TWh)]]*10^9*VLOOKUP(Table1[[#This Row],[Turbine/Engine Technology]],Technology_HR!$A$2:$B$11,2,FALSE)*10^-6</f>
        <v>4800197.0520000001</v>
      </c>
      <c r="T6421" s="5">
        <f>Table1[[#This Row],[Fuel Consumption (mmBtu)]]*Table1[[#This Row],[Emission Factor (kg CO2/ mmBtu)]]*10^3</f>
        <v>254698455579.12</v>
      </c>
      <c r="U6421" s="3">
        <f>Table1[[#This Row],[Emissions (g CO2)]]/(Table1[[#This Row],[Generation (TWh)]]*10^9)</f>
        <v>584.19060000000002</v>
      </c>
    </row>
    <row r="6422" spans="1:21" x14ac:dyDescent="0.35">
      <c r="A6422" t="s">
        <v>1768</v>
      </c>
      <c r="B6422" t="s">
        <v>3239</v>
      </c>
      <c r="C6422" t="str">
        <f>SUBSTITUTE(Table1[[#This Row],[Fuel]],", ",",")</f>
        <v>fossil gas: natural gas</v>
      </c>
      <c r="D6422" t="s">
        <v>3239</v>
      </c>
      <c r="H6422" t="s">
        <v>3436</v>
      </c>
      <c r="I6422">
        <v>132</v>
      </c>
      <c r="J6422" t="s">
        <v>3446</v>
      </c>
      <c r="K6422">
        <v>2023</v>
      </c>
      <c r="L6422" t="s">
        <v>29</v>
      </c>
      <c r="M6422" t="s">
        <v>29</v>
      </c>
      <c r="N6422">
        <v>21.297364000000002</v>
      </c>
      <c r="O6422">
        <v>57.098022</v>
      </c>
      <c r="P6422" t="s">
        <v>3564</v>
      </c>
      <c r="Q6422" s="3">
        <f>Table1[[#This Row],[Capacity (MW)]]*0.395*8760*10^-6</f>
        <v>0.4567464</v>
      </c>
      <c r="R6422" s="3" cm="1">
        <f t="array" ref="R6422">AVERAGE(VLOOKUP(_xlfn.TEXTSPLIT(Table1[[#This Row],[Fuel (no space after comma)]], ","), FuelList_Final_EF!$A$2:$B$65, 2, FALSE))</f>
        <v>53.06</v>
      </c>
      <c r="S6422" s="3">
        <f>Table1[[#This Row],[Generation (TWh)]]*10^9*VLOOKUP(Table1[[#This Row],[Turbine/Engine Technology]],Technology_HR!$A$2:$B$11,2,FALSE)*10^-6</f>
        <v>5028777.8640000001</v>
      </c>
      <c r="T6422" s="5">
        <f>Table1[[#This Row],[Fuel Consumption (mmBtu)]]*Table1[[#This Row],[Emission Factor (kg CO2/ mmBtu)]]*10^3</f>
        <v>266826953463.84</v>
      </c>
      <c r="U6422" s="3">
        <f>Table1[[#This Row],[Emissions (g CO2)]]/(Table1[[#This Row],[Generation (TWh)]]*10^9)</f>
        <v>584.19060000000002</v>
      </c>
    </row>
    <row r="6423" spans="1:21" x14ac:dyDescent="0.35">
      <c r="A6423" t="s">
        <v>1768</v>
      </c>
      <c r="B6423" t="s">
        <v>3239</v>
      </c>
      <c r="C6423" t="str">
        <f>SUBSTITUTE(Table1[[#This Row],[Fuel]],", ",",")</f>
        <v>fossil gas: natural gas</v>
      </c>
      <c r="D6423" t="s">
        <v>3239</v>
      </c>
      <c r="H6423" t="s">
        <v>3436</v>
      </c>
      <c r="I6423">
        <v>75</v>
      </c>
      <c r="J6423" t="s">
        <v>3446</v>
      </c>
      <c r="K6423">
        <v>2019</v>
      </c>
      <c r="L6423" t="s">
        <v>29</v>
      </c>
      <c r="M6423" t="s">
        <v>29</v>
      </c>
      <c r="N6423">
        <v>18.028623</v>
      </c>
      <c r="O6423">
        <v>54.640977999999997</v>
      </c>
      <c r="P6423" t="s">
        <v>3564</v>
      </c>
      <c r="Q6423" s="3">
        <f>Table1[[#This Row],[Capacity (MW)]]*0.395*8760*10^-6</f>
        <v>0.259515</v>
      </c>
      <c r="R6423" s="3" cm="1">
        <f t="array" ref="R6423">AVERAGE(VLOOKUP(_xlfn.TEXTSPLIT(Table1[[#This Row],[Fuel (no space after comma)]], ","), FuelList_Final_EF!$A$2:$B$65, 2, FALSE))</f>
        <v>53.06</v>
      </c>
      <c r="S6423" s="3">
        <f>Table1[[#This Row],[Generation (TWh)]]*10^9*VLOOKUP(Table1[[#This Row],[Turbine/Engine Technology]],Technology_HR!$A$2:$B$11,2,FALSE)*10^-6</f>
        <v>2857260.15</v>
      </c>
      <c r="T6423" s="5">
        <f>Table1[[#This Row],[Fuel Consumption (mmBtu)]]*Table1[[#This Row],[Emission Factor (kg CO2/ mmBtu)]]*10^3</f>
        <v>151606223559</v>
      </c>
      <c r="U6423" s="3">
        <f>Table1[[#This Row],[Emissions (g CO2)]]/(Table1[[#This Row],[Generation (TWh)]]*10^9)</f>
        <v>584.19060000000002</v>
      </c>
    </row>
    <row r="6424" spans="1:21" x14ac:dyDescent="0.35">
      <c r="A6424" t="s">
        <v>1768</v>
      </c>
      <c r="B6424" t="s">
        <v>3239</v>
      </c>
      <c r="C6424" t="str">
        <f>SUBSTITUTE(Table1[[#This Row],[Fuel]],", ",",")</f>
        <v>fossil gas: natural gas</v>
      </c>
      <c r="D6424" t="s">
        <v>3239</v>
      </c>
      <c r="H6424" t="s">
        <v>3436</v>
      </c>
      <c r="I6424">
        <v>75</v>
      </c>
      <c r="J6424" t="s">
        <v>3446</v>
      </c>
      <c r="K6424">
        <v>2019</v>
      </c>
      <c r="L6424" t="s">
        <v>29</v>
      </c>
      <c r="M6424" t="s">
        <v>29</v>
      </c>
      <c r="N6424">
        <v>18.028623</v>
      </c>
      <c r="O6424">
        <v>54.640977999999997</v>
      </c>
      <c r="P6424" t="s">
        <v>3564</v>
      </c>
      <c r="Q6424" s="3">
        <f>Table1[[#This Row],[Capacity (MW)]]*0.395*8760*10^-6</f>
        <v>0.259515</v>
      </c>
      <c r="R6424" s="3" cm="1">
        <f t="array" ref="R6424">AVERAGE(VLOOKUP(_xlfn.TEXTSPLIT(Table1[[#This Row],[Fuel (no space after comma)]], ","), FuelList_Final_EF!$A$2:$B$65, 2, FALSE))</f>
        <v>53.06</v>
      </c>
      <c r="S6424" s="3">
        <f>Table1[[#This Row],[Generation (TWh)]]*10^9*VLOOKUP(Table1[[#This Row],[Turbine/Engine Technology]],Technology_HR!$A$2:$B$11,2,FALSE)*10^-6</f>
        <v>2857260.15</v>
      </c>
      <c r="T6424" s="5">
        <f>Table1[[#This Row],[Fuel Consumption (mmBtu)]]*Table1[[#This Row],[Emission Factor (kg CO2/ mmBtu)]]*10^3</f>
        <v>151606223559</v>
      </c>
      <c r="U6424" s="3">
        <f>Table1[[#This Row],[Emissions (g CO2)]]/(Table1[[#This Row],[Generation (TWh)]]*10^9)</f>
        <v>584.19060000000002</v>
      </c>
    </row>
    <row r="6425" spans="1:21" x14ac:dyDescent="0.35">
      <c r="A6425" t="s">
        <v>1780</v>
      </c>
      <c r="B6425" t="s">
        <v>3243</v>
      </c>
      <c r="C6425" t="str">
        <f>SUBSTITUTE(Table1[[#This Row],[Fuel]],", ",",")</f>
        <v>fossil gas: natural gas,fossil liquids: fuel oil</v>
      </c>
      <c r="D6425" t="s">
        <v>3239</v>
      </c>
      <c r="E6425" t="s">
        <v>3275</v>
      </c>
      <c r="H6425" t="s">
        <v>3436</v>
      </c>
      <c r="I6425">
        <v>80</v>
      </c>
      <c r="J6425" t="s">
        <v>3448</v>
      </c>
      <c r="K6425">
        <v>1983</v>
      </c>
      <c r="L6425" t="s">
        <v>29</v>
      </c>
      <c r="M6425" t="s">
        <v>29</v>
      </c>
      <c r="N6425">
        <v>23.554200000000002</v>
      </c>
      <c r="O6425">
        <v>58.199300000000001</v>
      </c>
      <c r="P6425" t="s">
        <v>3564</v>
      </c>
      <c r="Q6425" s="3">
        <f>Table1[[#This Row],[Capacity (MW)]]*0.395*8760*10^-6</f>
        <v>0.27681600000000001</v>
      </c>
      <c r="R6425" s="3" cm="1">
        <f t="array" ref="R6425">AVERAGE(VLOOKUP(_xlfn.TEXTSPLIT(Table1[[#This Row],[Fuel (no space after comma)]], ","), FuelList_Final_EF!$A$2:$B$65, 2, FALSE))</f>
        <v>65.583341148886291</v>
      </c>
      <c r="S6425" s="3">
        <f>Table1[[#This Row],[Generation (TWh)]]*10^9*VLOOKUP(Table1[[#This Row],[Turbine/Engine Technology]],Technology_HR!$A$2:$B$11,2,FALSE)*10^-6</f>
        <v>3047744.1599999997</v>
      </c>
      <c r="T6425" s="5">
        <f>Table1[[#This Row],[Fuel Consumption (mmBtu)]]*Table1[[#This Row],[Emission Factor (kg CO2/ mmBtu)]]*10^3</f>
        <v>199881244979.80585</v>
      </c>
      <c r="U6425" s="3">
        <f>Table1[[#This Row],[Emissions (g CO2)]]/(Table1[[#This Row],[Generation (TWh)]]*10^9)</f>
        <v>722.07258604923788</v>
      </c>
    </row>
    <row r="6426" spans="1:21" x14ac:dyDescent="0.35">
      <c r="A6426" t="s">
        <v>1780</v>
      </c>
      <c r="B6426" t="s">
        <v>3243</v>
      </c>
      <c r="C6426" t="str">
        <f>SUBSTITUTE(Table1[[#This Row],[Fuel]],", ",",")</f>
        <v>fossil gas: natural gas,fossil liquids: fuel oil</v>
      </c>
      <c r="D6426" t="s">
        <v>3239</v>
      </c>
      <c r="E6426" t="s">
        <v>3275</v>
      </c>
      <c r="H6426" t="s">
        <v>3436</v>
      </c>
      <c r="I6426">
        <v>80</v>
      </c>
      <c r="J6426" t="s">
        <v>3448</v>
      </c>
      <c r="K6426">
        <v>1984</v>
      </c>
      <c r="L6426" t="s">
        <v>29</v>
      </c>
      <c r="M6426" t="s">
        <v>29</v>
      </c>
      <c r="N6426">
        <v>23.554200000000002</v>
      </c>
      <c r="O6426">
        <v>58.199300000000001</v>
      </c>
      <c r="P6426" t="s">
        <v>3564</v>
      </c>
      <c r="Q6426" s="3">
        <f>Table1[[#This Row],[Capacity (MW)]]*0.395*8760*10^-6</f>
        <v>0.27681600000000001</v>
      </c>
      <c r="R6426" s="3" cm="1">
        <f t="array" ref="R6426">AVERAGE(VLOOKUP(_xlfn.TEXTSPLIT(Table1[[#This Row],[Fuel (no space after comma)]], ","), FuelList_Final_EF!$A$2:$B$65, 2, FALSE))</f>
        <v>65.583341148886291</v>
      </c>
      <c r="S6426" s="3">
        <f>Table1[[#This Row],[Generation (TWh)]]*10^9*VLOOKUP(Table1[[#This Row],[Turbine/Engine Technology]],Technology_HR!$A$2:$B$11,2,FALSE)*10^-6</f>
        <v>3047744.1599999997</v>
      </c>
      <c r="T6426" s="5">
        <f>Table1[[#This Row],[Fuel Consumption (mmBtu)]]*Table1[[#This Row],[Emission Factor (kg CO2/ mmBtu)]]*10^3</f>
        <v>199881244979.80585</v>
      </c>
      <c r="U6426" s="3">
        <f>Table1[[#This Row],[Emissions (g CO2)]]/(Table1[[#This Row],[Generation (TWh)]]*10^9)</f>
        <v>722.07258604923788</v>
      </c>
    </row>
    <row r="6427" spans="1:21" x14ac:dyDescent="0.35">
      <c r="A6427" t="s">
        <v>1780</v>
      </c>
      <c r="B6427" t="s">
        <v>3243</v>
      </c>
      <c r="C6427" t="str">
        <f>SUBSTITUTE(Table1[[#This Row],[Fuel]],", ",",")</f>
        <v>fossil gas: natural gas,fossil liquids: fuel oil</v>
      </c>
      <c r="D6427" t="s">
        <v>3239</v>
      </c>
      <c r="E6427" t="s">
        <v>3275</v>
      </c>
      <c r="H6427" t="s">
        <v>3436</v>
      </c>
      <c r="I6427">
        <v>80</v>
      </c>
      <c r="J6427" t="s">
        <v>3448</v>
      </c>
      <c r="K6427">
        <v>1984</v>
      </c>
      <c r="L6427" t="s">
        <v>29</v>
      </c>
      <c r="M6427" t="s">
        <v>29</v>
      </c>
      <c r="N6427">
        <v>23.554200000000002</v>
      </c>
      <c r="O6427">
        <v>58.199300000000001</v>
      </c>
      <c r="P6427" t="s">
        <v>3564</v>
      </c>
      <c r="Q6427" s="3">
        <f>Table1[[#This Row],[Capacity (MW)]]*0.395*8760*10^-6</f>
        <v>0.27681600000000001</v>
      </c>
      <c r="R6427" s="3" cm="1">
        <f t="array" ref="R6427">AVERAGE(VLOOKUP(_xlfn.TEXTSPLIT(Table1[[#This Row],[Fuel (no space after comma)]], ","), FuelList_Final_EF!$A$2:$B$65, 2, FALSE))</f>
        <v>65.583341148886291</v>
      </c>
      <c r="S6427" s="3">
        <f>Table1[[#This Row],[Generation (TWh)]]*10^9*VLOOKUP(Table1[[#This Row],[Turbine/Engine Technology]],Technology_HR!$A$2:$B$11,2,FALSE)*10^-6</f>
        <v>3047744.1599999997</v>
      </c>
      <c r="T6427" s="5">
        <f>Table1[[#This Row],[Fuel Consumption (mmBtu)]]*Table1[[#This Row],[Emission Factor (kg CO2/ mmBtu)]]*10^3</f>
        <v>199881244979.80585</v>
      </c>
      <c r="U6427" s="3">
        <f>Table1[[#This Row],[Emissions (g CO2)]]/(Table1[[#This Row],[Generation (TWh)]]*10^9)</f>
        <v>722.07258604923788</v>
      </c>
    </row>
    <row r="6428" spans="1:21" x14ac:dyDescent="0.35">
      <c r="A6428" t="s">
        <v>1780</v>
      </c>
      <c r="B6428" t="s">
        <v>3243</v>
      </c>
      <c r="C6428" t="str">
        <f>SUBSTITUTE(Table1[[#This Row],[Fuel]],", ",",")</f>
        <v>fossil gas: natural gas,fossil liquids: fuel oil</v>
      </c>
      <c r="D6428" t="s">
        <v>3239</v>
      </c>
      <c r="E6428" t="s">
        <v>3275</v>
      </c>
      <c r="H6428" t="s">
        <v>3436</v>
      </c>
      <c r="I6428">
        <v>80</v>
      </c>
      <c r="J6428" t="s">
        <v>3448</v>
      </c>
      <c r="K6428">
        <v>1987</v>
      </c>
      <c r="L6428" t="s">
        <v>29</v>
      </c>
      <c r="M6428" t="s">
        <v>29</v>
      </c>
      <c r="N6428">
        <v>23.554200000000002</v>
      </c>
      <c r="O6428">
        <v>58.199300000000001</v>
      </c>
      <c r="P6428" t="s">
        <v>3564</v>
      </c>
      <c r="Q6428" s="3">
        <f>Table1[[#This Row],[Capacity (MW)]]*0.395*8760*10^-6</f>
        <v>0.27681600000000001</v>
      </c>
      <c r="R6428" s="3" cm="1">
        <f t="array" ref="R6428">AVERAGE(VLOOKUP(_xlfn.TEXTSPLIT(Table1[[#This Row],[Fuel (no space after comma)]], ","), FuelList_Final_EF!$A$2:$B$65, 2, FALSE))</f>
        <v>65.583341148886291</v>
      </c>
      <c r="S6428" s="3">
        <f>Table1[[#This Row],[Generation (TWh)]]*10^9*VLOOKUP(Table1[[#This Row],[Turbine/Engine Technology]],Technology_HR!$A$2:$B$11,2,FALSE)*10^-6</f>
        <v>3047744.1599999997</v>
      </c>
      <c r="T6428" s="5">
        <f>Table1[[#This Row],[Fuel Consumption (mmBtu)]]*Table1[[#This Row],[Emission Factor (kg CO2/ mmBtu)]]*10^3</f>
        <v>199881244979.80585</v>
      </c>
      <c r="U6428" s="3">
        <f>Table1[[#This Row],[Emissions (g CO2)]]/(Table1[[#This Row],[Generation (TWh)]]*10^9)</f>
        <v>722.07258604923788</v>
      </c>
    </row>
    <row r="6429" spans="1:21" x14ac:dyDescent="0.35">
      <c r="A6429" t="s">
        <v>1780</v>
      </c>
      <c r="B6429" t="s">
        <v>3243</v>
      </c>
      <c r="C6429" t="str">
        <f>SUBSTITUTE(Table1[[#This Row],[Fuel]],", ",",")</f>
        <v>fossil gas: natural gas,fossil liquids: fuel oil</v>
      </c>
      <c r="D6429" t="s">
        <v>3239</v>
      </c>
      <c r="E6429" t="s">
        <v>3275</v>
      </c>
      <c r="H6429" t="s">
        <v>3436</v>
      </c>
      <c r="I6429">
        <v>80</v>
      </c>
      <c r="J6429" t="s">
        <v>3448</v>
      </c>
      <c r="K6429">
        <v>1987</v>
      </c>
      <c r="L6429" t="s">
        <v>29</v>
      </c>
      <c r="M6429" t="s">
        <v>29</v>
      </c>
      <c r="N6429">
        <v>23.554200000000002</v>
      </c>
      <c r="O6429">
        <v>58.199300000000001</v>
      </c>
      <c r="P6429" t="s">
        <v>3564</v>
      </c>
      <c r="Q6429" s="3">
        <f>Table1[[#This Row],[Capacity (MW)]]*0.395*8760*10^-6</f>
        <v>0.27681600000000001</v>
      </c>
      <c r="R6429" s="3" cm="1">
        <f t="array" ref="R6429">AVERAGE(VLOOKUP(_xlfn.TEXTSPLIT(Table1[[#This Row],[Fuel (no space after comma)]], ","), FuelList_Final_EF!$A$2:$B$65, 2, FALSE))</f>
        <v>65.583341148886291</v>
      </c>
      <c r="S6429" s="3">
        <f>Table1[[#This Row],[Generation (TWh)]]*10^9*VLOOKUP(Table1[[#This Row],[Turbine/Engine Technology]],Technology_HR!$A$2:$B$11,2,FALSE)*10^-6</f>
        <v>3047744.1599999997</v>
      </c>
      <c r="T6429" s="5">
        <f>Table1[[#This Row],[Fuel Consumption (mmBtu)]]*Table1[[#This Row],[Emission Factor (kg CO2/ mmBtu)]]*10^3</f>
        <v>199881244979.80585</v>
      </c>
      <c r="U6429" s="3">
        <f>Table1[[#This Row],[Emissions (g CO2)]]/(Table1[[#This Row],[Generation (TWh)]]*10^9)</f>
        <v>722.07258604923788</v>
      </c>
    </row>
    <row r="6430" spans="1:21" x14ac:dyDescent="0.35">
      <c r="A6430" t="s">
        <v>1780</v>
      </c>
      <c r="B6430" t="s">
        <v>3243</v>
      </c>
      <c r="C6430" t="str">
        <f>SUBSTITUTE(Table1[[#This Row],[Fuel]],", ",",")</f>
        <v>fossil gas: natural gas,fossil liquids: fuel oil</v>
      </c>
      <c r="D6430" t="s">
        <v>3239</v>
      </c>
      <c r="E6430" t="s">
        <v>3275</v>
      </c>
      <c r="H6430" t="s">
        <v>3436</v>
      </c>
      <c r="I6430">
        <v>80</v>
      </c>
      <c r="J6430" t="s">
        <v>3448</v>
      </c>
      <c r="K6430">
        <v>1987</v>
      </c>
      <c r="L6430" t="s">
        <v>29</v>
      </c>
      <c r="M6430" t="s">
        <v>29</v>
      </c>
      <c r="N6430">
        <v>23.554200000000002</v>
      </c>
      <c r="O6430">
        <v>58.199300000000001</v>
      </c>
      <c r="P6430" t="s">
        <v>3564</v>
      </c>
      <c r="Q6430" s="3">
        <f>Table1[[#This Row],[Capacity (MW)]]*0.395*8760*10^-6</f>
        <v>0.27681600000000001</v>
      </c>
      <c r="R6430" s="3" cm="1">
        <f t="array" ref="R6430">AVERAGE(VLOOKUP(_xlfn.TEXTSPLIT(Table1[[#This Row],[Fuel (no space after comma)]], ","), FuelList_Final_EF!$A$2:$B$65, 2, FALSE))</f>
        <v>65.583341148886291</v>
      </c>
      <c r="S6430" s="3">
        <f>Table1[[#This Row],[Generation (TWh)]]*10^9*VLOOKUP(Table1[[#This Row],[Turbine/Engine Technology]],Technology_HR!$A$2:$B$11,2,FALSE)*10^-6</f>
        <v>3047744.1599999997</v>
      </c>
      <c r="T6430" s="5">
        <f>Table1[[#This Row],[Fuel Consumption (mmBtu)]]*Table1[[#This Row],[Emission Factor (kg CO2/ mmBtu)]]*10^3</f>
        <v>199881244979.80585</v>
      </c>
      <c r="U6430" s="3">
        <f>Table1[[#This Row],[Emissions (g CO2)]]/(Table1[[#This Row],[Generation (TWh)]]*10^9)</f>
        <v>722.07258604923788</v>
      </c>
    </row>
    <row r="6431" spans="1:21" x14ac:dyDescent="0.35">
      <c r="A6431" t="s">
        <v>1780</v>
      </c>
      <c r="B6431" t="s">
        <v>3243</v>
      </c>
      <c r="C6431" t="str">
        <f>SUBSTITUTE(Table1[[#This Row],[Fuel]],", ",",")</f>
        <v>fossil gas: natural gas,fossil liquids: fuel oil</v>
      </c>
      <c r="D6431" t="s">
        <v>3239</v>
      </c>
      <c r="E6431" t="s">
        <v>3275</v>
      </c>
      <c r="H6431" t="s">
        <v>3436</v>
      </c>
      <c r="I6431">
        <v>93</v>
      </c>
      <c r="J6431" t="s">
        <v>3446</v>
      </c>
      <c r="K6431">
        <v>1997</v>
      </c>
      <c r="L6431" t="s">
        <v>29</v>
      </c>
      <c r="M6431" t="s">
        <v>29</v>
      </c>
      <c r="N6431">
        <v>23.554200000000002</v>
      </c>
      <c r="O6431">
        <v>58.199300000000001</v>
      </c>
      <c r="P6431" t="s">
        <v>3564</v>
      </c>
      <c r="Q6431" s="3">
        <f>Table1[[#This Row],[Capacity (MW)]]*0.395*8760*10^-6</f>
        <v>0.32179859999999993</v>
      </c>
      <c r="R6431" s="3" cm="1">
        <f t="array" ref="R6431">AVERAGE(VLOOKUP(_xlfn.TEXTSPLIT(Table1[[#This Row],[Fuel (no space after comma)]], ","), FuelList_Final_EF!$A$2:$B$65, 2, FALSE))</f>
        <v>65.583341148886291</v>
      </c>
      <c r="S6431" s="3">
        <f>Table1[[#This Row],[Generation (TWh)]]*10^9*VLOOKUP(Table1[[#This Row],[Turbine/Engine Technology]],Technology_HR!$A$2:$B$11,2,FALSE)*10^-6</f>
        <v>3543002.5859999992</v>
      </c>
      <c r="T6431" s="5">
        <f>Table1[[#This Row],[Fuel Consumption (mmBtu)]]*Table1[[#This Row],[Emission Factor (kg CO2/ mmBtu)]]*10^3</f>
        <v>232361947289.02429</v>
      </c>
      <c r="U6431" s="3">
        <f>Table1[[#This Row],[Emissions (g CO2)]]/(Table1[[#This Row],[Generation (TWh)]]*10^9)</f>
        <v>722.072586049238</v>
      </c>
    </row>
    <row r="6432" spans="1:21" x14ac:dyDescent="0.35">
      <c r="A6432" t="s">
        <v>1780</v>
      </c>
      <c r="B6432" t="s">
        <v>3243</v>
      </c>
      <c r="C6432" t="str">
        <f>SUBSTITUTE(Table1[[#This Row],[Fuel]],", ",",")</f>
        <v>fossil gas: natural gas,fossil liquids: fuel oil</v>
      </c>
      <c r="D6432" t="s">
        <v>3239</v>
      </c>
      <c r="E6432" t="s">
        <v>3275</v>
      </c>
      <c r="H6432" t="s">
        <v>3436</v>
      </c>
      <c r="I6432">
        <v>93</v>
      </c>
      <c r="J6432" t="s">
        <v>3446</v>
      </c>
      <c r="K6432">
        <v>2000</v>
      </c>
      <c r="L6432" t="s">
        <v>29</v>
      </c>
      <c r="M6432" t="s">
        <v>29</v>
      </c>
      <c r="N6432">
        <v>23.554200000000002</v>
      </c>
      <c r="O6432">
        <v>58.199300000000001</v>
      </c>
      <c r="P6432" t="s">
        <v>3564</v>
      </c>
      <c r="Q6432" s="3">
        <f>Table1[[#This Row],[Capacity (MW)]]*0.395*8760*10^-6</f>
        <v>0.32179859999999993</v>
      </c>
      <c r="R6432" s="3" cm="1">
        <f t="array" ref="R6432">AVERAGE(VLOOKUP(_xlfn.TEXTSPLIT(Table1[[#This Row],[Fuel (no space after comma)]], ","), FuelList_Final_EF!$A$2:$B$65, 2, FALSE))</f>
        <v>65.583341148886291</v>
      </c>
      <c r="S6432" s="3">
        <f>Table1[[#This Row],[Generation (TWh)]]*10^9*VLOOKUP(Table1[[#This Row],[Turbine/Engine Technology]],Technology_HR!$A$2:$B$11,2,FALSE)*10^-6</f>
        <v>3543002.5859999992</v>
      </c>
      <c r="T6432" s="5">
        <f>Table1[[#This Row],[Fuel Consumption (mmBtu)]]*Table1[[#This Row],[Emission Factor (kg CO2/ mmBtu)]]*10^3</f>
        <v>232361947289.02429</v>
      </c>
      <c r="U6432" s="3">
        <f>Table1[[#This Row],[Emissions (g CO2)]]/(Table1[[#This Row],[Generation (TWh)]]*10^9)</f>
        <v>722.072586049238</v>
      </c>
    </row>
    <row r="6433" spans="1:21" x14ac:dyDescent="0.35">
      <c r="A6433" t="s">
        <v>1768</v>
      </c>
      <c r="B6433" t="s">
        <v>3239</v>
      </c>
      <c r="C6433" t="str">
        <f>SUBSTITUTE(Table1[[#This Row],[Fuel]],", ",",")</f>
        <v>fossil gas: natural gas</v>
      </c>
      <c r="D6433" t="s">
        <v>3239</v>
      </c>
      <c r="H6433" t="s">
        <v>3438</v>
      </c>
      <c r="I6433">
        <v>185</v>
      </c>
      <c r="J6433" t="s">
        <v>3446</v>
      </c>
      <c r="K6433">
        <v>2019</v>
      </c>
      <c r="L6433" t="s">
        <v>29</v>
      </c>
      <c r="M6433" t="s">
        <v>29</v>
      </c>
      <c r="N6433">
        <v>21.359442999999999</v>
      </c>
      <c r="O6433">
        <v>56.731777999999998</v>
      </c>
      <c r="P6433" t="s">
        <v>3564</v>
      </c>
      <c r="Q6433" s="3">
        <f>Table1[[#This Row],[Capacity (MW)]]*0.395*8760*10^-6</f>
        <v>0.64013699999999996</v>
      </c>
      <c r="R6433" s="3" cm="1">
        <f t="array" ref="R6433">AVERAGE(VLOOKUP(_xlfn.TEXTSPLIT(Table1[[#This Row],[Fuel (no space after comma)]], ","), FuelList_Final_EF!$A$2:$B$65, 2, FALSE))</f>
        <v>53.06</v>
      </c>
      <c r="S6433" s="3">
        <f>Table1[[#This Row],[Generation (TWh)]]*10^9*VLOOKUP(Table1[[#This Row],[Turbine/Engine Technology]],Technology_HR!$A$2:$B$11,2,FALSE)*10^-6</f>
        <v>4832394.2129999995</v>
      </c>
      <c r="T6433" s="5">
        <f>Table1[[#This Row],[Fuel Consumption (mmBtu)]]*Table1[[#This Row],[Emission Factor (kg CO2/ mmBtu)]]*10^3</f>
        <v>256406836941.77997</v>
      </c>
      <c r="U6433" s="3">
        <f>Table1[[#This Row],[Emissions (g CO2)]]/(Table1[[#This Row],[Generation (TWh)]]*10^9)</f>
        <v>400.54993999999994</v>
      </c>
    </row>
    <row r="6434" spans="1:21" x14ac:dyDescent="0.35">
      <c r="A6434" t="s">
        <v>1781</v>
      </c>
      <c r="B6434" t="s">
        <v>3243</v>
      </c>
      <c r="C6434" t="str">
        <f>SUBSTITUTE(Table1[[#This Row],[Fuel]],", ",",")</f>
        <v>fossil gas: natural gas,fossil liquids: fuel oil</v>
      </c>
      <c r="D6434" t="s">
        <v>3239</v>
      </c>
      <c r="E6434" t="s">
        <v>3275</v>
      </c>
      <c r="H6434" t="s">
        <v>3438</v>
      </c>
      <c r="I6434">
        <v>225</v>
      </c>
      <c r="J6434" t="s">
        <v>3446</v>
      </c>
      <c r="K6434">
        <v>2018</v>
      </c>
      <c r="L6434" t="s">
        <v>29</v>
      </c>
      <c r="M6434" t="s">
        <v>29</v>
      </c>
      <c r="N6434">
        <v>16.938682</v>
      </c>
      <c r="O6434">
        <v>53.972467000000002</v>
      </c>
      <c r="P6434" t="s">
        <v>3564</v>
      </c>
      <c r="Q6434" s="3">
        <f>Table1[[#This Row],[Capacity (MW)]]*0.395*8760*10^-6</f>
        <v>0.77854499999999993</v>
      </c>
      <c r="R6434" s="3" cm="1">
        <f t="array" ref="R6434">AVERAGE(VLOOKUP(_xlfn.TEXTSPLIT(Table1[[#This Row],[Fuel (no space after comma)]], ","), FuelList_Final_EF!$A$2:$B$65, 2, FALSE))</f>
        <v>65.583341148886291</v>
      </c>
      <c r="S6434" s="3">
        <f>Table1[[#This Row],[Generation (TWh)]]*10^9*VLOOKUP(Table1[[#This Row],[Turbine/Engine Technology]],Technology_HR!$A$2:$B$11,2,FALSE)*10^-6</f>
        <v>5877236.2049999991</v>
      </c>
      <c r="T6434" s="5">
        <f>Table1[[#This Row],[Fuel Consumption (mmBtu)]]*Table1[[#This Row],[Emission Factor (kg CO2/ mmBtu)]]*10^3</f>
        <v>385448787045.10077</v>
      </c>
      <c r="U6434" s="3">
        <f>Table1[[#This Row],[Emissions (g CO2)]]/(Table1[[#This Row],[Generation (TWh)]]*10^9)</f>
        <v>495.08864233294264</v>
      </c>
    </row>
    <row r="6435" spans="1:21" x14ac:dyDescent="0.35">
      <c r="A6435" t="s">
        <v>1781</v>
      </c>
      <c r="B6435" t="s">
        <v>3243</v>
      </c>
      <c r="C6435" t="str">
        <f>SUBSTITUTE(Table1[[#This Row],[Fuel]],", ",",")</f>
        <v>fossil gas: natural gas,fossil liquids: fuel oil</v>
      </c>
      <c r="D6435" t="s">
        <v>3239</v>
      </c>
      <c r="E6435" t="s">
        <v>3275</v>
      </c>
      <c r="H6435" t="s">
        <v>3438</v>
      </c>
      <c r="I6435">
        <v>225</v>
      </c>
      <c r="J6435" t="s">
        <v>3446</v>
      </c>
      <c r="K6435">
        <v>2018</v>
      </c>
      <c r="L6435" t="s">
        <v>29</v>
      </c>
      <c r="M6435" t="s">
        <v>29</v>
      </c>
      <c r="N6435">
        <v>16.938682</v>
      </c>
      <c r="O6435">
        <v>53.972467000000002</v>
      </c>
      <c r="P6435" t="s">
        <v>3564</v>
      </c>
      <c r="Q6435" s="3">
        <f>Table1[[#This Row],[Capacity (MW)]]*0.395*8760*10^-6</f>
        <v>0.77854499999999993</v>
      </c>
      <c r="R6435" s="3" cm="1">
        <f t="array" ref="R6435">AVERAGE(VLOOKUP(_xlfn.TEXTSPLIT(Table1[[#This Row],[Fuel (no space after comma)]], ","), FuelList_Final_EF!$A$2:$B$65, 2, FALSE))</f>
        <v>65.583341148886291</v>
      </c>
      <c r="S6435" s="3">
        <f>Table1[[#This Row],[Generation (TWh)]]*10^9*VLOOKUP(Table1[[#This Row],[Turbine/Engine Technology]],Technology_HR!$A$2:$B$11,2,FALSE)*10^-6</f>
        <v>5877236.2049999991</v>
      </c>
      <c r="T6435" s="5">
        <f>Table1[[#This Row],[Fuel Consumption (mmBtu)]]*Table1[[#This Row],[Emission Factor (kg CO2/ mmBtu)]]*10^3</f>
        <v>385448787045.10077</v>
      </c>
      <c r="U6435" s="3">
        <f>Table1[[#This Row],[Emissions (g CO2)]]/(Table1[[#This Row],[Generation (TWh)]]*10^9)</f>
        <v>495.08864233294264</v>
      </c>
    </row>
    <row r="6436" spans="1:21" x14ac:dyDescent="0.35">
      <c r="A6436" t="s">
        <v>1782</v>
      </c>
      <c r="B6436" t="s">
        <v>3239</v>
      </c>
      <c r="C6436" t="str">
        <f>SUBSTITUTE(Table1[[#This Row],[Fuel]],", ",",")</f>
        <v>fossil gas: natural gas</v>
      </c>
      <c r="D6436" t="s">
        <v>3239</v>
      </c>
      <c r="H6436" t="s">
        <v>3438</v>
      </c>
      <c r="I6436">
        <v>445</v>
      </c>
      <c r="J6436" t="s">
        <v>3446</v>
      </c>
      <c r="K6436">
        <v>2012</v>
      </c>
      <c r="L6436" t="s">
        <v>29</v>
      </c>
      <c r="M6436" t="s">
        <v>29</v>
      </c>
      <c r="N6436">
        <v>17.038657000000001</v>
      </c>
      <c r="O6436">
        <v>54.490113000000001</v>
      </c>
      <c r="P6436" t="s">
        <v>3564</v>
      </c>
      <c r="Q6436" s="3">
        <f>Table1[[#This Row],[Capacity (MW)]]*0.395*8760*10^-6</f>
        <v>1.5397889999999999</v>
      </c>
      <c r="R6436" s="3" cm="1">
        <f t="array" ref="R6436">AVERAGE(VLOOKUP(_xlfn.TEXTSPLIT(Table1[[#This Row],[Fuel (no space after comma)]], ","), FuelList_Final_EF!$A$2:$B$65, 2, FALSE))</f>
        <v>53.06</v>
      </c>
      <c r="S6436" s="3">
        <f>Table1[[#This Row],[Generation (TWh)]]*10^9*VLOOKUP(Table1[[#This Row],[Turbine/Engine Technology]],Technology_HR!$A$2:$B$11,2,FALSE)*10^-6</f>
        <v>11623867.160999998</v>
      </c>
      <c r="T6436" s="5">
        <f>Table1[[#This Row],[Fuel Consumption (mmBtu)]]*Table1[[#This Row],[Emission Factor (kg CO2/ mmBtu)]]*10^3</f>
        <v>616762391562.66003</v>
      </c>
      <c r="U6436" s="3">
        <f>Table1[[#This Row],[Emissions (g CO2)]]/(Table1[[#This Row],[Generation (TWh)]]*10^9)</f>
        <v>400.54994000000011</v>
      </c>
    </row>
    <row r="6437" spans="1:21" x14ac:dyDescent="0.35">
      <c r="A6437" t="s">
        <v>1783</v>
      </c>
      <c r="B6437" t="s">
        <v>3239</v>
      </c>
      <c r="C6437" t="str">
        <f>SUBSTITUTE(Table1[[#This Row],[Fuel]],", ",",")</f>
        <v>fossil gas: natural gas</v>
      </c>
      <c r="D6437" t="s">
        <v>3239</v>
      </c>
      <c r="H6437" t="s">
        <v>3438</v>
      </c>
      <c r="I6437">
        <v>500</v>
      </c>
      <c r="J6437" t="s">
        <v>3446</v>
      </c>
      <c r="K6437">
        <v>2008</v>
      </c>
      <c r="L6437" t="s">
        <v>29</v>
      </c>
      <c r="M6437" t="s">
        <v>29</v>
      </c>
      <c r="N6437">
        <v>24.467949000000001</v>
      </c>
      <c r="O6437">
        <v>56.637836</v>
      </c>
      <c r="P6437" t="s">
        <v>3564</v>
      </c>
      <c r="Q6437" s="3">
        <f>Table1[[#This Row],[Capacity (MW)]]*0.395*8760*10^-6</f>
        <v>1.7301</v>
      </c>
      <c r="R6437" s="3" cm="1">
        <f t="array" ref="R6437">AVERAGE(VLOOKUP(_xlfn.TEXTSPLIT(Table1[[#This Row],[Fuel (no space after comma)]], ","), FuelList_Final_EF!$A$2:$B$65, 2, FALSE))</f>
        <v>53.06</v>
      </c>
      <c r="S6437" s="3">
        <f>Table1[[#This Row],[Generation (TWh)]]*10^9*VLOOKUP(Table1[[#This Row],[Turbine/Engine Technology]],Technology_HR!$A$2:$B$11,2,FALSE)*10^-6</f>
        <v>13060524.899999999</v>
      </c>
      <c r="T6437" s="5">
        <f>Table1[[#This Row],[Fuel Consumption (mmBtu)]]*Table1[[#This Row],[Emission Factor (kg CO2/ mmBtu)]]*10^3</f>
        <v>692991451194</v>
      </c>
      <c r="U6437" s="3">
        <f>Table1[[#This Row],[Emissions (g CO2)]]/(Table1[[#This Row],[Generation (TWh)]]*10^9)</f>
        <v>400.54993999999999</v>
      </c>
    </row>
    <row r="6438" spans="1:21" x14ac:dyDescent="0.35">
      <c r="A6438" t="s">
        <v>1783</v>
      </c>
      <c r="B6438" t="s">
        <v>3239</v>
      </c>
      <c r="C6438" t="str">
        <f>SUBSTITUTE(Table1[[#This Row],[Fuel]],", ",",")</f>
        <v>fossil gas: natural gas</v>
      </c>
      <c r="D6438" t="s">
        <v>3239</v>
      </c>
      <c r="H6438" t="s">
        <v>3438</v>
      </c>
      <c r="I6438">
        <v>500</v>
      </c>
      <c r="J6438" t="s">
        <v>3446</v>
      </c>
      <c r="K6438">
        <v>2008</v>
      </c>
      <c r="L6438" t="s">
        <v>29</v>
      </c>
      <c r="M6438" t="s">
        <v>29</v>
      </c>
      <c r="N6438">
        <v>24.467949000000001</v>
      </c>
      <c r="O6438">
        <v>56.637836</v>
      </c>
      <c r="P6438" t="s">
        <v>3564</v>
      </c>
      <c r="Q6438" s="3">
        <f>Table1[[#This Row],[Capacity (MW)]]*0.395*8760*10^-6</f>
        <v>1.7301</v>
      </c>
      <c r="R6438" s="3" cm="1">
        <f t="array" ref="R6438">AVERAGE(VLOOKUP(_xlfn.TEXTSPLIT(Table1[[#This Row],[Fuel (no space after comma)]], ","), FuelList_Final_EF!$A$2:$B$65, 2, FALSE))</f>
        <v>53.06</v>
      </c>
      <c r="S6438" s="3">
        <f>Table1[[#This Row],[Generation (TWh)]]*10^9*VLOOKUP(Table1[[#This Row],[Turbine/Engine Technology]],Technology_HR!$A$2:$B$11,2,FALSE)*10^-6</f>
        <v>13060524.899999999</v>
      </c>
      <c r="T6438" s="5">
        <f>Table1[[#This Row],[Fuel Consumption (mmBtu)]]*Table1[[#This Row],[Emission Factor (kg CO2/ mmBtu)]]*10^3</f>
        <v>692991451194</v>
      </c>
      <c r="U6438" s="3">
        <f>Table1[[#This Row],[Emissions (g CO2)]]/(Table1[[#This Row],[Generation (TWh)]]*10^9)</f>
        <v>400.54993999999999</v>
      </c>
    </row>
    <row r="6439" spans="1:21" x14ac:dyDescent="0.35">
      <c r="A6439" t="s">
        <v>1784</v>
      </c>
      <c r="B6439" t="s">
        <v>3243</v>
      </c>
      <c r="C6439" t="str">
        <f>SUBSTITUTE(Table1[[#This Row],[Fuel]],", ",",")</f>
        <v>fossil gas: natural gas,fossil liquids: fuel oil</v>
      </c>
      <c r="D6439" t="s">
        <v>3239</v>
      </c>
      <c r="E6439" t="s">
        <v>3275</v>
      </c>
      <c r="H6439" t="s">
        <v>3438</v>
      </c>
      <c r="I6439">
        <v>766</v>
      </c>
      <c r="J6439" t="s">
        <v>3446</v>
      </c>
      <c r="K6439">
        <v>2013</v>
      </c>
      <c r="L6439" t="s">
        <v>29</v>
      </c>
      <c r="M6439" t="s">
        <v>29</v>
      </c>
      <c r="N6439">
        <v>24.470496000000001</v>
      </c>
      <c r="O6439">
        <v>56.634901999999997</v>
      </c>
      <c r="P6439" t="s">
        <v>3564</v>
      </c>
      <c r="Q6439" s="3">
        <f>Table1[[#This Row],[Capacity (MW)]]*0.395*8760*10^-6</f>
        <v>2.6505131999999998</v>
      </c>
      <c r="R6439" s="3" cm="1">
        <f t="array" ref="R6439">AVERAGE(VLOOKUP(_xlfn.TEXTSPLIT(Table1[[#This Row],[Fuel (no space after comma)]], ","), FuelList_Final_EF!$A$2:$B$65, 2, FALSE))</f>
        <v>65.583341148886291</v>
      </c>
      <c r="S6439" s="3">
        <f>Table1[[#This Row],[Generation (TWh)]]*10^9*VLOOKUP(Table1[[#This Row],[Turbine/Engine Technology]],Technology_HR!$A$2:$B$11,2,FALSE)*10^-6</f>
        <v>20008724.1468</v>
      </c>
      <c r="T6439" s="5">
        <f>Table1[[#This Row],[Fuel Consumption (mmBtu)]]*Table1[[#This Row],[Emission Factor (kg CO2/ mmBtu)]]*10^3</f>
        <v>1312238981673.5432</v>
      </c>
      <c r="U6439" s="3">
        <f>Table1[[#This Row],[Emissions (g CO2)]]/(Table1[[#This Row],[Generation (TWh)]]*10^9)</f>
        <v>495.08864233294264</v>
      </c>
    </row>
    <row r="6440" spans="1:21" x14ac:dyDescent="0.35">
      <c r="A6440" t="s">
        <v>1785</v>
      </c>
      <c r="B6440" t="s">
        <v>3243</v>
      </c>
      <c r="C6440" t="str">
        <f>SUBSTITUTE(Table1[[#This Row],[Fuel]],", ",",")</f>
        <v>fossil gas: natural gas,fossil liquids: fuel oil</v>
      </c>
      <c r="D6440" t="s">
        <v>3239</v>
      </c>
      <c r="E6440" t="s">
        <v>3275</v>
      </c>
      <c r="H6440" t="s">
        <v>3438</v>
      </c>
      <c r="I6440">
        <v>870.5</v>
      </c>
      <c r="J6440" t="s">
        <v>3446</v>
      </c>
      <c r="K6440">
        <v>2019</v>
      </c>
      <c r="L6440" t="s">
        <v>29</v>
      </c>
      <c r="M6440" t="s">
        <v>29</v>
      </c>
      <c r="N6440">
        <v>24.488499999999998</v>
      </c>
      <c r="O6440">
        <v>56.613500000000002</v>
      </c>
      <c r="P6440" t="s">
        <v>3564</v>
      </c>
      <c r="Q6440" s="3">
        <f>Table1[[#This Row],[Capacity (MW)]]*0.395*8760*10^-6</f>
        <v>3.0121041000000002</v>
      </c>
      <c r="R6440" s="3" cm="1">
        <f t="array" ref="R6440">AVERAGE(VLOOKUP(_xlfn.TEXTSPLIT(Table1[[#This Row],[Fuel (no space after comma)]], ","), FuelList_Final_EF!$A$2:$B$65, 2, FALSE))</f>
        <v>65.583341148886291</v>
      </c>
      <c r="S6440" s="3">
        <f>Table1[[#This Row],[Generation (TWh)]]*10^9*VLOOKUP(Table1[[#This Row],[Turbine/Engine Technology]],Technology_HR!$A$2:$B$11,2,FALSE)*10^-6</f>
        <v>22738373.850899998</v>
      </c>
      <c r="T6440" s="5">
        <f>Table1[[#This Row],[Fuel Consumption (mmBtu)]]*Table1[[#This Row],[Emission Factor (kg CO2/ mmBtu)]]*10^3</f>
        <v>1491258529434.49</v>
      </c>
      <c r="U6440" s="3">
        <f>Table1[[#This Row],[Emissions (g CO2)]]/(Table1[[#This Row],[Generation (TWh)]]*10^9)</f>
        <v>495.08864233294258</v>
      </c>
    </row>
    <row r="6441" spans="1:21" x14ac:dyDescent="0.35">
      <c r="A6441" t="s">
        <v>1785</v>
      </c>
      <c r="B6441" t="s">
        <v>3243</v>
      </c>
      <c r="C6441" t="str">
        <f>SUBSTITUTE(Table1[[#This Row],[Fuel]],", ",",")</f>
        <v>fossil gas: natural gas,fossil liquids: fuel oil</v>
      </c>
      <c r="D6441" t="s">
        <v>3239</v>
      </c>
      <c r="E6441" t="s">
        <v>3275</v>
      </c>
      <c r="H6441" t="s">
        <v>3438</v>
      </c>
      <c r="I6441">
        <v>870.5</v>
      </c>
      <c r="J6441" t="s">
        <v>3446</v>
      </c>
      <c r="K6441">
        <v>2019</v>
      </c>
      <c r="L6441" t="s">
        <v>29</v>
      </c>
      <c r="M6441" t="s">
        <v>29</v>
      </c>
      <c r="N6441">
        <v>24.488499999999998</v>
      </c>
      <c r="O6441">
        <v>56.613500000000002</v>
      </c>
      <c r="P6441" t="s">
        <v>3564</v>
      </c>
      <c r="Q6441" s="3">
        <f>Table1[[#This Row],[Capacity (MW)]]*0.395*8760*10^-6</f>
        <v>3.0121041000000002</v>
      </c>
      <c r="R6441" s="3" cm="1">
        <f t="array" ref="R6441">AVERAGE(VLOOKUP(_xlfn.TEXTSPLIT(Table1[[#This Row],[Fuel (no space after comma)]], ","), FuelList_Final_EF!$A$2:$B$65, 2, FALSE))</f>
        <v>65.583341148886291</v>
      </c>
      <c r="S6441" s="3">
        <f>Table1[[#This Row],[Generation (TWh)]]*10^9*VLOOKUP(Table1[[#This Row],[Turbine/Engine Technology]],Technology_HR!$A$2:$B$11,2,FALSE)*10^-6</f>
        <v>22738373.850899998</v>
      </c>
      <c r="T6441" s="5">
        <f>Table1[[#This Row],[Fuel Consumption (mmBtu)]]*Table1[[#This Row],[Emission Factor (kg CO2/ mmBtu)]]*10^3</f>
        <v>1491258529434.49</v>
      </c>
      <c r="U6441" s="3">
        <f>Table1[[#This Row],[Emissions (g CO2)]]/(Table1[[#This Row],[Generation (TWh)]]*10^9)</f>
        <v>495.08864233294258</v>
      </c>
    </row>
    <row r="6442" spans="1:21" x14ac:dyDescent="0.35">
      <c r="A6442" t="s">
        <v>1786</v>
      </c>
      <c r="B6442" t="s">
        <v>3243</v>
      </c>
      <c r="C6442" t="str">
        <f>SUBSTITUTE(Table1[[#This Row],[Fuel]],", ",",")</f>
        <v>fossil gas: natural gas,fossil liquids: fuel oil</v>
      </c>
      <c r="D6442" t="s">
        <v>3239</v>
      </c>
      <c r="E6442" t="s">
        <v>3275</v>
      </c>
      <c r="H6442" t="s">
        <v>3438</v>
      </c>
      <c r="I6442">
        <v>597</v>
      </c>
      <c r="J6442" t="s">
        <v>3446</v>
      </c>
      <c r="K6442">
        <v>2007</v>
      </c>
      <c r="L6442" t="s">
        <v>29</v>
      </c>
      <c r="M6442" t="s">
        <v>29</v>
      </c>
      <c r="N6442">
        <v>24.472185</v>
      </c>
      <c r="O6442">
        <v>56.633203000000002</v>
      </c>
      <c r="P6442" t="s">
        <v>3564</v>
      </c>
      <c r="Q6442" s="3">
        <f>Table1[[#This Row],[Capacity (MW)]]*0.395*8760*10^-6</f>
        <v>2.0657394</v>
      </c>
      <c r="R6442" s="3" cm="1">
        <f t="array" ref="R6442">AVERAGE(VLOOKUP(_xlfn.TEXTSPLIT(Table1[[#This Row],[Fuel (no space after comma)]], ","), FuelList_Final_EF!$A$2:$B$65, 2, FALSE))</f>
        <v>65.583341148886291</v>
      </c>
      <c r="S6442" s="3">
        <f>Table1[[#This Row],[Generation (TWh)]]*10^9*VLOOKUP(Table1[[#This Row],[Turbine/Engine Technology]],Technology_HR!$A$2:$B$11,2,FALSE)*10^-6</f>
        <v>15594266.730599999</v>
      </c>
      <c r="T6442" s="5">
        <f>Table1[[#This Row],[Fuel Consumption (mmBtu)]]*Table1[[#This Row],[Emission Factor (kg CO2/ mmBtu)]]*10^3</f>
        <v>1022724114959.6675</v>
      </c>
      <c r="U6442" s="3">
        <f>Table1[[#This Row],[Emissions (g CO2)]]/(Table1[[#This Row],[Generation (TWh)]]*10^9)</f>
        <v>495.08864233294264</v>
      </c>
    </row>
    <row r="6443" spans="1:21" x14ac:dyDescent="0.35">
      <c r="A6443" t="s">
        <v>1787</v>
      </c>
      <c r="B6443" t="s">
        <v>3243</v>
      </c>
      <c r="C6443" t="str">
        <f>SUBSTITUTE(Table1[[#This Row],[Fuel]],", ",",")</f>
        <v>fossil gas: natural gas,fossil liquids: fuel oil</v>
      </c>
      <c r="D6443" t="s">
        <v>3239</v>
      </c>
      <c r="E6443" t="s">
        <v>3275</v>
      </c>
      <c r="H6443" t="s">
        <v>3438</v>
      </c>
      <c r="I6443">
        <v>800</v>
      </c>
      <c r="J6443" t="s">
        <v>3446</v>
      </c>
      <c r="K6443">
        <v>2014</v>
      </c>
      <c r="L6443" t="s">
        <v>29</v>
      </c>
      <c r="M6443" t="s">
        <v>29</v>
      </c>
      <c r="N6443">
        <v>22.655898000000001</v>
      </c>
      <c r="O6443">
        <v>59.416961000000001</v>
      </c>
      <c r="P6443" t="s">
        <v>3564</v>
      </c>
      <c r="Q6443" s="3">
        <f>Table1[[#This Row],[Capacity (MW)]]*0.395*8760*10^-6</f>
        <v>2.76816</v>
      </c>
      <c r="R6443" s="3" cm="1">
        <f t="array" ref="R6443">AVERAGE(VLOOKUP(_xlfn.TEXTSPLIT(Table1[[#This Row],[Fuel (no space after comma)]], ","), FuelList_Final_EF!$A$2:$B$65, 2, FALSE))</f>
        <v>65.583341148886291</v>
      </c>
      <c r="S6443" s="3">
        <f>Table1[[#This Row],[Generation (TWh)]]*10^9*VLOOKUP(Table1[[#This Row],[Turbine/Engine Technology]],Technology_HR!$A$2:$B$11,2,FALSE)*10^-6</f>
        <v>20896839.84</v>
      </c>
      <c r="T6443" s="5">
        <f>Table1[[#This Row],[Fuel Consumption (mmBtu)]]*Table1[[#This Row],[Emission Factor (kg CO2/ mmBtu)]]*10^3</f>
        <v>1370484576160.3584</v>
      </c>
      <c r="U6443" s="3">
        <f>Table1[[#This Row],[Emissions (g CO2)]]/(Table1[[#This Row],[Generation (TWh)]]*10^9)</f>
        <v>495.08864233294258</v>
      </c>
    </row>
    <row r="6444" spans="1:21" x14ac:dyDescent="0.35">
      <c r="A6444" t="s">
        <v>1787</v>
      </c>
      <c r="B6444" t="s">
        <v>3243</v>
      </c>
      <c r="C6444" t="str">
        <f>SUBSTITUTE(Table1[[#This Row],[Fuel]],", ",",")</f>
        <v>fossil gas: natural gas,fossil liquids: fuel oil</v>
      </c>
      <c r="D6444" t="s">
        <v>3239</v>
      </c>
      <c r="E6444" t="s">
        <v>3275</v>
      </c>
      <c r="H6444" t="s">
        <v>3438</v>
      </c>
      <c r="I6444">
        <v>800</v>
      </c>
      <c r="J6444" t="s">
        <v>3446</v>
      </c>
      <c r="K6444">
        <v>2014</v>
      </c>
      <c r="L6444" t="s">
        <v>29</v>
      </c>
      <c r="M6444" t="s">
        <v>29</v>
      </c>
      <c r="N6444">
        <v>22.655898000000001</v>
      </c>
      <c r="O6444">
        <v>59.416961000000001</v>
      </c>
      <c r="P6444" t="s">
        <v>3564</v>
      </c>
      <c r="Q6444" s="3">
        <f>Table1[[#This Row],[Capacity (MW)]]*0.395*8760*10^-6</f>
        <v>2.76816</v>
      </c>
      <c r="R6444" s="3" cm="1">
        <f t="array" ref="R6444">AVERAGE(VLOOKUP(_xlfn.TEXTSPLIT(Table1[[#This Row],[Fuel (no space after comma)]], ","), FuelList_Final_EF!$A$2:$B$65, 2, FALSE))</f>
        <v>65.583341148886291</v>
      </c>
      <c r="S6444" s="3">
        <f>Table1[[#This Row],[Generation (TWh)]]*10^9*VLOOKUP(Table1[[#This Row],[Turbine/Engine Technology]],Technology_HR!$A$2:$B$11,2,FALSE)*10^-6</f>
        <v>20896839.84</v>
      </c>
      <c r="T6444" s="5">
        <f>Table1[[#This Row],[Fuel Consumption (mmBtu)]]*Table1[[#This Row],[Emission Factor (kg CO2/ mmBtu)]]*10^3</f>
        <v>1370484576160.3584</v>
      </c>
      <c r="U6444" s="3">
        <f>Table1[[#This Row],[Emissions (g CO2)]]/(Table1[[#This Row],[Generation (TWh)]]*10^9)</f>
        <v>495.08864233294258</v>
      </c>
    </row>
    <row r="6445" spans="1:21" x14ac:dyDescent="0.35">
      <c r="A6445" t="s">
        <v>1787</v>
      </c>
      <c r="B6445" t="s">
        <v>3243</v>
      </c>
      <c r="C6445" t="str">
        <f>SUBSTITUTE(Table1[[#This Row],[Fuel]],", ",",")</f>
        <v>fossil gas: natural gas,fossil liquids: fuel oil</v>
      </c>
      <c r="D6445" t="s">
        <v>3239</v>
      </c>
      <c r="E6445" t="s">
        <v>3275</v>
      </c>
      <c r="H6445" t="s">
        <v>3438</v>
      </c>
      <c r="I6445">
        <v>400</v>
      </c>
      <c r="J6445" t="s">
        <v>3446</v>
      </c>
      <c r="K6445">
        <v>2014</v>
      </c>
      <c r="L6445" t="s">
        <v>29</v>
      </c>
      <c r="M6445" t="s">
        <v>29</v>
      </c>
      <c r="N6445">
        <v>22.655898000000001</v>
      </c>
      <c r="O6445">
        <v>59.416961000000001</v>
      </c>
      <c r="P6445" t="s">
        <v>3564</v>
      </c>
      <c r="Q6445" s="3">
        <f>Table1[[#This Row],[Capacity (MW)]]*0.395*8760*10^-6</f>
        <v>1.38408</v>
      </c>
      <c r="R6445" s="3" cm="1">
        <f t="array" ref="R6445">AVERAGE(VLOOKUP(_xlfn.TEXTSPLIT(Table1[[#This Row],[Fuel (no space after comma)]], ","), FuelList_Final_EF!$A$2:$B$65, 2, FALSE))</f>
        <v>65.583341148886291</v>
      </c>
      <c r="S6445" s="3">
        <f>Table1[[#This Row],[Generation (TWh)]]*10^9*VLOOKUP(Table1[[#This Row],[Turbine/Engine Technology]],Technology_HR!$A$2:$B$11,2,FALSE)*10^-6</f>
        <v>10448419.92</v>
      </c>
      <c r="T6445" s="5">
        <f>Table1[[#This Row],[Fuel Consumption (mmBtu)]]*Table1[[#This Row],[Emission Factor (kg CO2/ mmBtu)]]*10^3</f>
        <v>685242288080.1792</v>
      </c>
      <c r="U6445" s="3">
        <f>Table1[[#This Row],[Emissions (g CO2)]]/(Table1[[#This Row],[Generation (TWh)]]*10^9)</f>
        <v>495.08864233294258</v>
      </c>
    </row>
    <row r="6446" spans="1:21" x14ac:dyDescent="0.35">
      <c r="A6446" t="s">
        <v>1788</v>
      </c>
      <c r="B6446" t="s">
        <v>3241</v>
      </c>
      <c r="C6446" t="str">
        <f>SUBSTITUTE(Table1[[#This Row],[Fuel]],", ",",")</f>
        <v>fossil liquids: heavy fuel oil</v>
      </c>
      <c r="D6446" t="s">
        <v>3241</v>
      </c>
      <c r="H6446" t="s">
        <v>3437</v>
      </c>
      <c r="I6446">
        <v>214.5</v>
      </c>
      <c r="J6446" t="s">
        <v>3446</v>
      </c>
      <c r="K6446">
        <v>2009</v>
      </c>
      <c r="L6446" t="s">
        <v>29</v>
      </c>
      <c r="M6446" t="s">
        <v>29</v>
      </c>
      <c r="N6446">
        <v>31.678405000000001</v>
      </c>
      <c r="O6446">
        <v>74.083768000000006</v>
      </c>
      <c r="P6446" t="s">
        <v>3565</v>
      </c>
      <c r="Q6446" s="3">
        <f>Table1[[#This Row],[Capacity (MW)]]*0.395*8760*10^-6</f>
        <v>0.74221289999999995</v>
      </c>
      <c r="R6446" s="3" cm="1">
        <f t="array" ref="R6446">AVERAGE(VLOOKUP(_xlfn.TEXTSPLIT(Table1[[#This Row],[Fuel (no space after comma)]], ","), FuelList_Final_EF!$A$2:$B$65, 2, FALSE))</f>
        <v>81.602530311017389</v>
      </c>
      <c r="S6446" s="3">
        <f>Table1[[#This Row],[Generation (TWh)]]*10^9*VLOOKUP(Table1[[#This Row],[Turbine/Engine Technology]],Technology_HR!$A$2:$B$11,2,FALSE)*10^-6</f>
        <v>6605694.8099999996</v>
      </c>
      <c r="T6446" s="5">
        <f>Table1[[#This Row],[Fuel Consumption (mmBtu)]]*Table1[[#This Row],[Emission Factor (kg CO2/ mmBtu)]]*10^3</f>
        <v>539041410958.35516</v>
      </c>
      <c r="U6446" s="3">
        <f>Table1[[#This Row],[Emissions (g CO2)]]/(Table1[[#This Row],[Generation (TWh)]]*10^9)</f>
        <v>726.26251976805463</v>
      </c>
    </row>
    <row r="6447" spans="1:21" x14ac:dyDescent="0.35">
      <c r="A6447" t="s">
        <v>1789</v>
      </c>
      <c r="B6447" t="s">
        <v>3241</v>
      </c>
      <c r="C6447" t="str">
        <f>SUBSTITUTE(Table1[[#This Row],[Fuel]],", ",",")</f>
        <v>fossil liquids: heavy fuel oil</v>
      </c>
      <c r="D6447" t="s">
        <v>3241</v>
      </c>
      <c r="H6447" t="s">
        <v>3437</v>
      </c>
      <c r="I6447">
        <v>165</v>
      </c>
      <c r="J6447" t="s">
        <v>3446</v>
      </c>
      <c r="K6447">
        <v>2009</v>
      </c>
      <c r="L6447" t="s">
        <v>29</v>
      </c>
      <c r="M6447" t="s">
        <v>29</v>
      </c>
      <c r="N6447">
        <v>33.556331</v>
      </c>
      <c r="O6447">
        <v>73.073258999999993</v>
      </c>
      <c r="P6447" t="s">
        <v>3565</v>
      </c>
      <c r="Q6447" s="3">
        <f>Table1[[#This Row],[Capacity (MW)]]*0.395*8760*10^-6</f>
        <v>0.57093300000000002</v>
      </c>
      <c r="R6447" s="3" cm="1">
        <f t="array" ref="R6447">AVERAGE(VLOOKUP(_xlfn.TEXTSPLIT(Table1[[#This Row],[Fuel (no space after comma)]], ","), FuelList_Final_EF!$A$2:$B$65, 2, FALSE))</f>
        <v>81.602530311017389</v>
      </c>
      <c r="S6447" s="3">
        <f>Table1[[#This Row],[Generation (TWh)]]*10^9*VLOOKUP(Table1[[#This Row],[Turbine/Engine Technology]],Technology_HR!$A$2:$B$11,2,FALSE)*10^-6</f>
        <v>5081303.7</v>
      </c>
      <c r="T6447" s="5">
        <f>Table1[[#This Row],[Fuel Consumption (mmBtu)]]*Table1[[#This Row],[Emission Factor (kg CO2/ mmBtu)]]*10^3</f>
        <v>414647239198.7348</v>
      </c>
      <c r="U6447" s="3">
        <f>Table1[[#This Row],[Emissions (g CO2)]]/(Table1[[#This Row],[Generation (TWh)]]*10^9)</f>
        <v>726.26251976805474</v>
      </c>
    </row>
    <row r="6448" spans="1:21" x14ac:dyDescent="0.35">
      <c r="A6448" t="s">
        <v>1790</v>
      </c>
      <c r="B6448" t="s">
        <v>3298</v>
      </c>
      <c r="C6448" t="str">
        <f>SUBSTITUTE(Table1[[#This Row],[Fuel]],", ",",")</f>
        <v>fossil gas: lng,fossil liquids: diesel</v>
      </c>
      <c r="D6448" t="s">
        <v>3242</v>
      </c>
      <c r="E6448" t="s">
        <v>3258</v>
      </c>
      <c r="H6448" t="s">
        <v>3438</v>
      </c>
      <c r="I6448">
        <v>1320</v>
      </c>
      <c r="J6448" t="s">
        <v>3446</v>
      </c>
      <c r="K6448">
        <v>2018</v>
      </c>
      <c r="L6448" t="s">
        <v>29</v>
      </c>
      <c r="M6448" t="s">
        <v>29</v>
      </c>
      <c r="N6448">
        <v>31.036966</v>
      </c>
      <c r="O6448">
        <v>73.926698999999999</v>
      </c>
      <c r="P6448" t="s">
        <v>3565</v>
      </c>
      <c r="Q6448" s="3">
        <f>Table1[[#This Row],[Capacity (MW)]]*0.395*8760*10^-6</f>
        <v>4.5674640000000002</v>
      </c>
      <c r="R6448" s="3" cm="1">
        <f t="array" ref="R6448">AVERAGE(VLOOKUP(_xlfn.TEXTSPLIT(Table1[[#This Row],[Fuel (no space after comma)]], ","), FuelList_Final_EF!$A$2:$B$65, 2, FALSE))</f>
        <v>72.896251006556298</v>
      </c>
      <c r="S6448" s="3">
        <f>Table1[[#This Row],[Generation (TWh)]]*10^9*VLOOKUP(Table1[[#This Row],[Turbine/Engine Technology]],Technology_HR!$A$2:$B$11,2,FALSE)*10^-6</f>
        <v>34479785.736000001</v>
      </c>
      <c r="T6448" s="5">
        <f>Table1[[#This Row],[Fuel Consumption (mmBtu)]]*Table1[[#This Row],[Emission Factor (kg CO2/ mmBtu)]]*10^3</f>
        <v>2513447115663.7354</v>
      </c>
      <c r="U6448" s="3">
        <f>Table1[[#This Row],[Emissions (g CO2)]]/(Table1[[#This Row],[Generation (TWh)]]*10^9)</f>
        <v>550.29379884849345</v>
      </c>
    </row>
    <row r="6449" spans="1:21" x14ac:dyDescent="0.35">
      <c r="A6449" t="s">
        <v>1791</v>
      </c>
      <c r="B6449" t="s">
        <v>3242</v>
      </c>
      <c r="C6449" t="str">
        <f>SUBSTITUTE(Table1[[#This Row],[Fuel]],", ",",")</f>
        <v>fossil gas: lng</v>
      </c>
      <c r="D6449" t="s">
        <v>3242</v>
      </c>
      <c r="H6449" t="s">
        <v>3438</v>
      </c>
      <c r="I6449">
        <v>1180</v>
      </c>
      <c r="J6449" t="s">
        <v>3446</v>
      </c>
      <c r="K6449">
        <v>2018</v>
      </c>
      <c r="L6449" t="s">
        <v>29</v>
      </c>
      <c r="M6449" t="s">
        <v>29</v>
      </c>
      <c r="N6449">
        <v>31.603650999999999</v>
      </c>
      <c r="O6449">
        <v>73.904604000000006</v>
      </c>
      <c r="P6449" t="s">
        <v>3565</v>
      </c>
      <c r="Q6449" s="3">
        <f>Table1[[#This Row],[Capacity (MW)]]*0.395*8760*10^-6</f>
        <v>4.0830359999999999</v>
      </c>
      <c r="R6449" s="3" cm="1">
        <f t="array" ref="R6449">AVERAGE(VLOOKUP(_xlfn.TEXTSPLIT(Table1[[#This Row],[Fuel (no space after comma)]], ","), FuelList_Final_EF!$A$2:$B$65, 2, FALSE))</f>
        <v>67.685819715340017</v>
      </c>
      <c r="S6449" s="3">
        <f>Table1[[#This Row],[Generation (TWh)]]*10^9*VLOOKUP(Table1[[#This Row],[Turbine/Engine Technology]],Technology_HR!$A$2:$B$11,2,FALSE)*10^-6</f>
        <v>30822838.763999999</v>
      </c>
      <c r="T6449" s="5">
        <f>Table1[[#This Row],[Fuel Consumption (mmBtu)]]*Table1[[#This Row],[Emission Factor (kg CO2/ mmBtu)]]*10^3</f>
        <v>2086269107695.0977</v>
      </c>
      <c r="U6449" s="3">
        <f>Table1[[#This Row],[Emissions (g CO2)]]/(Table1[[#This Row],[Generation (TWh)]]*10^9)</f>
        <v>510.96025303110179</v>
      </c>
    </row>
    <row r="6450" spans="1:21" x14ac:dyDescent="0.35">
      <c r="A6450" t="s">
        <v>1138</v>
      </c>
      <c r="B6450" t="s">
        <v>3243</v>
      </c>
      <c r="C6450" t="str">
        <f>SUBSTITUTE(Table1[[#This Row],[Fuel]],", ",",")</f>
        <v>fossil gas: natural gas,fossil liquids: fuel oil</v>
      </c>
      <c r="D6450" t="s">
        <v>3239</v>
      </c>
      <c r="E6450" t="s">
        <v>3275</v>
      </c>
      <c r="H6450" t="s">
        <v>3440</v>
      </c>
      <c r="I6450">
        <v>210</v>
      </c>
      <c r="J6450" t="s">
        <v>3446</v>
      </c>
      <c r="K6450">
        <v>1983</v>
      </c>
      <c r="L6450" t="s">
        <v>29</v>
      </c>
      <c r="M6450" t="s">
        <v>29</v>
      </c>
      <c r="N6450">
        <v>24.784863999999999</v>
      </c>
      <c r="O6450">
        <v>67.360304999999997</v>
      </c>
      <c r="P6450" t="s">
        <v>3565</v>
      </c>
      <c r="Q6450" s="3">
        <f>Table1[[#This Row],[Capacity (MW)]]*0.395*8760*10^-6</f>
        <v>0.72664200000000001</v>
      </c>
      <c r="R6450" s="3" cm="1">
        <f t="array" ref="R6450">AVERAGE(VLOOKUP(_xlfn.TEXTSPLIT(Table1[[#This Row],[Fuel (no space after comma)]], ","), FuelList_Final_EF!$A$2:$B$65, 2, FALSE))</f>
        <v>65.583341148886291</v>
      </c>
      <c r="S6450" s="3">
        <f>Table1[[#This Row],[Generation (TWh)]]*10^9*VLOOKUP(Table1[[#This Row],[Turbine/Engine Technology]],Technology_HR!$A$2:$B$11,2,FALSE)*10^-6</f>
        <v>7473512.9699999997</v>
      </c>
      <c r="T6450" s="5">
        <f>Table1[[#This Row],[Fuel Consumption (mmBtu)]]*Table1[[#This Row],[Emission Factor (kg CO2/ mmBtu)]]*10^3</f>
        <v>490137950692.13641</v>
      </c>
      <c r="U6450" s="3">
        <f>Table1[[#This Row],[Emissions (g CO2)]]/(Table1[[#This Row],[Generation (TWh)]]*10^9)</f>
        <v>674.52466371629555</v>
      </c>
    </row>
    <row r="6451" spans="1:21" x14ac:dyDescent="0.35">
      <c r="A6451" t="s">
        <v>1138</v>
      </c>
      <c r="B6451" t="s">
        <v>3243</v>
      </c>
      <c r="C6451" t="str">
        <f>SUBSTITUTE(Table1[[#This Row],[Fuel]],", ",",")</f>
        <v>fossil gas: natural gas,fossil liquids: fuel oil</v>
      </c>
      <c r="D6451" t="s">
        <v>3239</v>
      </c>
      <c r="E6451" t="s">
        <v>3275</v>
      </c>
      <c r="H6451" t="s">
        <v>3440</v>
      </c>
      <c r="I6451">
        <v>210</v>
      </c>
      <c r="J6451" t="s">
        <v>3446</v>
      </c>
      <c r="K6451">
        <v>1984</v>
      </c>
      <c r="L6451" t="s">
        <v>29</v>
      </c>
      <c r="M6451" t="s">
        <v>29</v>
      </c>
      <c r="N6451">
        <v>24.784863999999999</v>
      </c>
      <c r="O6451">
        <v>67.360304999999997</v>
      </c>
      <c r="P6451" t="s">
        <v>3565</v>
      </c>
      <c r="Q6451" s="3">
        <f>Table1[[#This Row],[Capacity (MW)]]*0.395*8760*10^-6</f>
        <v>0.72664200000000001</v>
      </c>
      <c r="R6451" s="3" cm="1">
        <f t="array" ref="R6451">AVERAGE(VLOOKUP(_xlfn.TEXTSPLIT(Table1[[#This Row],[Fuel (no space after comma)]], ","), FuelList_Final_EF!$A$2:$B$65, 2, FALSE))</f>
        <v>65.583341148886291</v>
      </c>
      <c r="S6451" s="3">
        <f>Table1[[#This Row],[Generation (TWh)]]*10^9*VLOOKUP(Table1[[#This Row],[Turbine/Engine Technology]],Technology_HR!$A$2:$B$11,2,FALSE)*10^-6</f>
        <v>7473512.9699999997</v>
      </c>
      <c r="T6451" s="5">
        <f>Table1[[#This Row],[Fuel Consumption (mmBtu)]]*Table1[[#This Row],[Emission Factor (kg CO2/ mmBtu)]]*10^3</f>
        <v>490137950692.13641</v>
      </c>
      <c r="U6451" s="3">
        <f>Table1[[#This Row],[Emissions (g CO2)]]/(Table1[[#This Row],[Generation (TWh)]]*10^9)</f>
        <v>674.52466371629555</v>
      </c>
    </row>
    <row r="6452" spans="1:21" x14ac:dyDescent="0.35">
      <c r="A6452" t="s">
        <v>1138</v>
      </c>
      <c r="B6452" t="s">
        <v>3243</v>
      </c>
      <c r="C6452" t="str">
        <f>SUBSTITUTE(Table1[[#This Row],[Fuel]],", ",",")</f>
        <v>fossil gas: natural gas,fossil liquids: fuel oil</v>
      </c>
      <c r="D6452" t="s">
        <v>3239</v>
      </c>
      <c r="E6452" t="s">
        <v>3275</v>
      </c>
      <c r="H6452" t="s">
        <v>3440</v>
      </c>
      <c r="I6452">
        <v>210</v>
      </c>
      <c r="J6452" t="s">
        <v>3446</v>
      </c>
      <c r="K6452">
        <v>1989</v>
      </c>
      <c r="L6452" t="s">
        <v>29</v>
      </c>
      <c r="M6452" t="s">
        <v>29</v>
      </c>
      <c r="N6452">
        <v>24.784863999999999</v>
      </c>
      <c r="O6452">
        <v>67.360304999999997</v>
      </c>
      <c r="P6452" t="s">
        <v>3565</v>
      </c>
      <c r="Q6452" s="3">
        <f>Table1[[#This Row],[Capacity (MW)]]*0.395*8760*10^-6</f>
        <v>0.72664200000000001</v>
      </c>
      <c r="R6452" s="3" cm="1">
        <f t="array" ref="R6452">AVERAGE(VLOOKUP(_xlfn.TEXTSPLIT(Table1[[#This Row],[Fuel (no space after comma)]], ","), FuelList_Final_EF!$A$2:$B$65, 2, FALSE))</f>
        <v>65.583341148886291</v>
      </c>
      <c r="S6452" s="3">
        <f>Table1[[#This Row],[Generation (TWh)]]*10^9*VLOOKUP(Table1[[#This Row],[Turbine/Engine Technology]],Technology_HR!$A$2:$B$11,2,FALSE)*10^-6</f>
        <v>7473512.9699999997</v>
      </c>
      <c r="T6452" s="5">
        <f>Table1[[#This Row],[Fuel Consumption (mmBtu)]]*Table1[[#This Row],[Emission Factor (kg CO2/ mmBtu)]]*10^3</f>
        <v>490137950692.13641</v>
      </c>
      <c r="U6452" s="3">
        <f>Table1[[#This Row],[Emissions (g CO2)]]/(Table1[[#This Row],[Generation (TWh)]]*10^9)</f>
        <v>674.52466371629555</v>
      </c>
    </row>
    <row r="6453" spans="1:21" x14ac:dyDescent="0.35">
      <c r="A6453" t="s">
        <v>1138</v>
      </c>
      <c r="B6453" t="s">
        <v>3243</v>
      </c>
      <c r="C6453" t="str">
        <f>SUBSTITUTE(Table1[[#This Row],[Fuel]],", ",",")</f>
        <v>fossil gas: natural gas,fossil liquids: fuel oil</v>
      </c>
      <c r="D6453" t="s">
        <v>3239</v>
      </c>
      <c r="E6453" t="s">
        <v>3275</v>
      </c>
      <c r="H6453" t="s">
        <v>3440</v>
      </c>
      <c r="I6453">
        <v>210</v>
      </c>
      <c r="J6453" t="s">
        <v>3446</v>
      </c>
      <c r="K6453">
        <v>1990</v>
      </c>
      <c r="L6453" t="s">
        <v>29</v>
      </c>
      <c r="M6453" t="s">
        <v>29</v>
      </c>
      <c r="N6453">
        <v>24.784863999999999</v>
      </c>
      <c r="O6453">
        <v>67.360304999999997</v>
      </c>
      <c r="P6453" t="s">
        <v>3565</v>
      </c>
      <c r="Q6453" s="3">
        <f>Table1[[#This Row],[Capacity (MW)]]*0.395*8760*10^-6</f>
        <v>0.72664200000000001</v>
      </c>
      <c r="R6453" s="3" cm="1">
        <f t="array" ref="R6453">AVERAGE(VLOOKUP(_xlfn.TEXTSPLIT(Table1[[#This Row],[Fuel (no space after comma)]], ","), FuelList_Final_EF!$A$2:$B$65, 2, FALSE))</f>
        <v>65.583341148886291</v>
      </c>
      <c r="S6453" s="3">
        <f>Table1[[#This Row],[Generation (TWh)]]*10^9*VLOOKUP(Table1[[#This Row],[Turbine/Engine Technology]],Technology_HR!$A$2:$B$11,2,FALSE)*10^-6</f>
        <v>7473512.9699999997</v>
      </c>
      <c r="T6453" s="5">
        <f>Table1[[#This Row],[Fuel Consumption (mmBtu)]]*Table1[[#This Row],[Emission Factor (kg CO2/ mmBtu)]]*10^3</f>
        <v>490137950692.13641</v>
      </c>
      <c r="U6453" s="3">
        <f>Table1[[#This Row],[Emissions (g CO2)]]/(Table1[[#This Row],[Generation (TWh)]]*10^9)</f>
        <v>674.52466371629555</v>
      </c>
    </row>
    <row r="6454" spans="1:21" x14ac:dyDescent="0.35">
      <c r="A6454" t="s">
        <v>1138</v>
      </c>
      <c r="B6454" t="s">
        <v>3243</v>
      </c>
      <c r="C6454" t="str">
        <f>SUBSTITUTE(Table1[[#This Row],[Fuel]],", ",",")</f>
        <v>fossil gas: natural gas,fossil liquids: fuel oil</v>
      </c>
      <c r="D6454" t="s">
        <v>3239</v>
      </c>
      <c r="E6454" t="s">
        <v>3275</v>
      </c>
      <c r="H6454" t="s">
        <v>3440</v>
      </c>
      <c r="I6454">
        <v>210</v>
      </c>
      <c r="J6454" t="s">
        <v>3446</v>
      </c>
      <c r="K6454">
        <v>1991</v>
      </c>
      <c r="L6454" t="s">
        <v>29</v>
      </c>
      <c r="M6454" t="s">
        <v>29</v>
      </c>
      <c r="N6454">
        <v>24.784863999999999</v>
      </c>
      <c r="O6454">
        <v>67.360304999999997</v>
      </c>
      <c r="P6454" t="s">
        <v>3565</v>
      </c>
      <c r="Q6454" s="3">
        <f>Table1[[#This Row],[Capacity (MW)]]*0.395*8760*10^-6</f>
        <v>0.72664200000000001</v>
      </c>
      <c r="R6454" s="3" cm="1">
        <f t="array" ref="R6454">AVERAGE(VLOOKUP(_xlfn.TEXTSPLIT(Table1[[#This Row],[Fuel (no space after comma)]], ","), FuelList_Final_EF!$A$2:$B$65, 2, FALSE))</f>
        <v>65.583341148886291</v>
      </c>
      <c r="S6454" s="3">
        <f>Table1[[#This Row],[Generation (TWh)]]*10^9*VLOOKUP(Table1[[#This Row],[Turbine/Engine Technology]],Technology_HR!$A$2:$B$11,2,FALSE)*10^-6</f>
        <v>7473512.9699999997</v>
      </c>
      <c r="T6454" s="5">
        <f>Table1[[#This Row],[Fuel Consumption (mmBtu)]]*Table1[[#This Row],[Emission Factor (kg CO2/ mmBtu)]]*10^3</f>
        <v>490137950692.13641</v>
      </c>
      <c r="U6454" s="3">
        <f>Table1[[#This Row],[Emissions (g CO2)]]/(Table1[[#This Row],[Generation (TWh)]]*10^9)</f>
        <v>674.52466371629555</v>
      </c>
    </row>
    <row r="6455" spans="1:21" x14ac:dyDescent="0.35">
      <c r="A6455" t="s">
        <v>1138</v>
      </c>
      <c r="B6455" t="s">
        <v>3243</v>
      </c>
      <c r="C6455" t="str">
        <f>SUBSTITUTE(Table1[[#This Row],[Fuel]],", ",",")</f>
        <v>fossil gas: natural gas,fossil liquids: fuel oil</v>
      </c>
      <c r="D6455" t="s">
        <v>3239</v>
      </c>
      <c r="E6455" t="s">
        <v>3275</v>
      </c>
      <c r="H6455" t="s">
        <v>3440</v>
      </c>
      <c r="I6455">
        <v>210</v>
      </c>
      <c r="J6455" t="s">
        <v>3446</v>
      </c>
      <c r="K6455">
        <v>1997</v>
      </c>
      <c r="L6455" t="s">
        <v>29</v>
      </c>
      <c r="M6455" t="s">
        <v>29</v>
      </c>
      <c r="N6455">
        <v>24.784863999999999</v>
      </c>
      <c r="O6455">
        <v>67.360304999999997</v>
      </c>
      <c r="P6455" t="s">
        <v>3565</v>
      </c>
      <c r="Q6455" s="3">
        <f>Table1[[#This Row],[Capacity (MW)]]*0.395*8760*10^-6</f>
        <v>0.72664200000000001</v>
      </c>
      <c r="R6455" s="3" cm="1">
        <f t="array" ref="R6455">AVERAGE(VLOOKUP(_xlfn.TEXTSPLIT(Table1[[#This Row],[Fuel (no space after comma)]], ","), FuelList_Final_EF!$A$2:$B$65, 2, FALSE))</f>
        <v>65.583341148886291</v>
      </c>
      <c r="S6455" s="3">
        <f>Table1[[#This Row],[Generation (TWh)]]*10^9*VLOOKUP(Table1[[#This Row],[Turbine/Engine Technology]],Technology_HR!$A$2:$B$11,2,FALSE)*10^-6</f>
        <v>7473512.9699999997</v>
      </c>
      <c r="T6455" s="5">
        <f>Table1[[#This Row],[Fuel Consumption (mmBtu)]]*Table1[[#This Row],[Emission Factor (kg CO2/ mmBtu)]]*10^3</f>
        <v>490137950692.13641</v>
      </c>
      <c r="U6455" s="3">
        <f>Table1[[#This Row],[Emissions (g CO2)]]/(Table1[[#This Row],[Generation (TWh)]]*10^9)</f>
        <v>674.52466371629555</v>
      </c>
    </row>
    <row r="6456" spans="1:21" x14ac:dyDescent="0.35">
      <c r="A6456" t="s">
        <v>1138</v>
      </c>
      <c r="B6456" t="s">
        <v>3243</v>
      </c>
      <c r="C6456" t="str">
        <f>SUBSTITUTE(Table1[[#This Row],[Fuel]],", ",",")</f>
        <v>fossil gas: natural gas,fossil liquids: fuel oil</v>
      </c>
      <c r="D6456" t="s">
        <v>3239</v>
      </c>
      <c r="E6456" t="s">
        <v>3275</v>
      </c>
      <c r="H6456" t="s">
        <v>3438</v>
      </c>
      <c r="I6456">
        <v>572</v>
      </c>
      <c r="J6456" t="s">
        <v>3446</v>
      </c>
      <c r="K6456">
        <v>2012</v>
      </c>
      <c r="L6456" t="s">
        <v>29</v>
      </c>
      <c r="M6456" t="s">
        <v>29</v>
      </c>
      <c r="N6456">
        <v>24.784863999999999</v>
      </c>
      <c r="O6456">
        <v>67.360304999999997</v>
      </c>
      <c r="P6456" t="s">
        <v>3565</v>
      </c>
      <c r="Q6456" s="3">
        <f>Table1[[#This Row],[Capacity (MW)]]*0.395*8760*10^-6</f>
        <v>1.9792343999999997</v>
      </c>
      <c r="R6456" s="3" cm="1">
        <f t="array" ref="R6456">AVERAGE(VLOOKUP(_xlfn.TEXTSPLIT(Table1[[#This Row],[Fuel (no space after comma)]], ","), FuelList_Final_EF!$A$2:$B$65, 2, FALSE))</f>
        <v>65.583341148886291</v>
      </c>
      <c r="S6456" s="3">
        <f>Table1[[#This Row],[Generation (TWh)]]*10^9*VLOOKUP(Table1[[#This Row],[Turbine/Engine Technology]],Technology_HR!$A$2:$B$11,2,FALSE)*10^-6</f>
        <v>14941240.485599997</v>
      </c>
      <c r="T6456" s="5">
        <f>Table1[[#This Row],[Fuel Consumption (mmBtu)]]*Table1[[#This Row],[Emission Factor (kg CO2/ mmBtu)]]*10^3</f>
        <v>979896471954.65601</v>
      </c>
      <c r="U6456" s="3">
        <f>Table1[[#This Row],[Emissions (g CO2)]]/(Table1[[#This Row],[Generation (TWh)]]*10^9)</f>
        <v>495.08864233294253</v>
      </c>
    </row>
    <row r="6457" spans="1:21" x14ac:dyDescent="0.35">
      <c r="A6457" t="s">
        <v>1138</v>
      </c>
      <c r="B6457" t="s">
        <v>3242</v>
      </c>
      <c r="C6457" t="str">
        <f>SUBSTITUTE(Table1[[#This Row],[Fuel]],", ",",")</f>
        <v>fossil gas: lng</v>
      </c>
      <c r="D6457" t="s">
        <v>3242</v>
      </c>
      <c r="H6457" t="s">
        <v>3438</v>
      </c>
      <c r="I6457">
        <v>450</v>
      </c>
      <c r="J6457" t="s">
        <v>3446</v>
      </c>
      <c r="K6457">
        <v>2022</v>
      </c>
      <c r="L6457" t="s">
        <v>29</v>
      </c>
      <c r="M6457" t="s">
        <v>29</v>
      </c>
      <c r="N6457">
        <v>24.784863999999999</v>
      </c>
      <c r="O6457">
        <v>67.360304999999997</v>
      </c>
      <c r="P6457" t="s">
        <v>3565</v>
      </c>
      <c r="Q6457" s="3">
        <f>Table1[[#This Row],[Capacity (MW)]]*0.395*8760*10^-6</f>
        <v>1.5570899999999999</v>
      </c>
      <c r="R6457" s="3" cm="1">
        <f t="array" ref="R6457">AVERAGE(VLOOKUP(_xlfn.TEXTSPLIT(Table1[[#This Row],[Fuel (no space after comma)]], ","), FuelList_Final_EF!$A$2:$B$65, 2, FALSE))</f>
        <v>67.685819715340017</v>
      </c>
      <c r="S6457" s="3">
        <f>Table1[[#This Row],[Generation (TWh)]]*10^9*VLOOKUP(Table1[[#This Row],[Turbine/Engine Technology]],Technology_HR!$A$2:$B$11,2,FALSE)*10^-6</f>
        <v>11754472.409999998</v>
      </c>
      <c r="T6457" s="5">
        <f>Table1[[#This Row],[Fuel Consumption (mmBtu)]]*Table1[[#This Row],[Emission Factor (kg CO2/ mmBtu)]]*10^3</f>
        <v>795611100392.19824</v>
      </c>
      <c r="U6457" s="3">
        <f>Table1[[#This Row],[Emissions (g CO2)]]/(Table1[[#This Row],[Generation (TWh)]]*10^9)</f>
        <v>510.96025303110184</v>
      </c>
    </row>
    <row r="6458" spans="1:21" x14ac:dyDescent="0.35">
      <c r="A6458" t="s">
        <v>1138</v>
      </c>
      <c r="B6458" t="s">
        <v>3242</v>
      </c>
      <c r="C6458" t="str">
        <f>SUBSTITUTE(Table1[[#This Row],[Fuel]],", ",",")</f>
        <v>fossil gas: lng</v>
      </c>
      <c r="D6458" t="s">
        <v>3242</v>
      </c>
      <c r="H6458" t="s">
        <v>3438</v>
      </c>
      <c r="I6458">
        <v>450</v>
      </c>
      <c r="J6458" t="s">
        <v>3446</v>
      </c>
      <c r="K6458">
        <v>2022</v>
      </c>
      <c r="L6458" t="s">
        <v>29</v>
      </c>
      <c r="M6458" t="s">
        <v>29</v>
      </c>
      <c r="N6458">
        <v>24.784863999999999</v>
      </c>
      <c r="O6458">
        <v>67.360304999999997</v>
      </c>
      <c r="P6458" t="s">
        <v>3565</v>
      </c>
      <c r="Q6458" s="3">
        <f>Table1[[#This Row],[Capacity (MW)]]*0.395*8760*10^-6</f>
        <v>1.5570899999999999</v>
      </c>
      <c r="R6458" s="3" cm="1">
        <f t="array" ref="R6458">AVERAGE(VLOOKUP(_xlfn.TEXTSPLIT(Table1[[#This Row],[Fuel (no space after comma)]], ","), FuelList_Final_EF!$A$2:$B$65, 2, FALSE))</f>
        <v>67.685819715340017</v>
      </c>
      <c r="S6458" s="3">
        <f>Table1[[#This Row],[Generation (TWh)]]*10^9*VLOOKUP(Table1[[#This Row],[Turbine/Engine Technology]],Technology_HR!$A$2:$B$11,2,FALSE)*10^-6</f>
        <v>11754472.409999998</v>
      </c>
      <c r="T6458" s="5">
        <f>Table1[[#This Row],[Fuel Consumption (mmBtu)]]*Table1[[#This Row],[Emission Factor (kg CO2/ mmBtu)]]*10^3</f>
        <v>795611100392.19824</v>
      </c>
      <c r="U6458" s="3">
        <f>Table1[[#This Row],[Emissions (g CO2)]]/(Table1[[#This Row],[Generation (TWh)]]*10^9)</f>
        <v>510.96025303110184</v>
      </c>
    </row>
    <row r="6459" spans="1:21" x14ac:dyDescent="0.35">
      <c r="A6459" t="s">
        <v>1792</v>
      </c>
      <c r="B6459" t="s">
        <v>3239</v>
      </c>
      <c r="C6459" t="str">
        <f>SUBSTITUTE(Table1[[#This Row],[Fuel]],", ",",")</f>
        <v>fossil gas: natural gas</v>
      </c>
      <c r="D6459" t="s">
        <v>3239</v>
      </c>
      <c r="H6459" t="s">
        <v>3438</v>
      </c>
      <c r="I6459">
        <v>225</v>
      </c>
      <c r="J6459" t="s">
        <v>3451</v>
      </c>
      <c r="K6459" t="s">
        <v>29</v>
      </c>
      <c r="L6459" t="s">
        <v>29</v>
      </c>
      <c r="M6459" t="s">
        <v>29</v>
      </c>
      <c r="N6459">
        <v>31.744019999999999</v>
      </c>
      <c r="O6459">
        <v>70.334783000000002</v>
      </c>
      <c r="P6459" t="s">
        <v>3565</v>
      </c>
      <c r="Q6459" s="3">
        <f>Table1[[#This Row],[Capacity (MW)]]*0.395*8760*10^-6</f>
        <v>0.77854499999999993</v>
      </c>
      <c r="R6459" s="3" cm="1">
        <f t="array" ref="R6459">AVERAGE(VLOOKUP(_xlfn.TEXTSPLIT(Table1[[#This Row],[Fuel (no space after comma)]], ","), FuelList_Final_EF!$A$2:$B$65, 2, FALSE))</f>
        <v>53.06</v>
      </c>
      <c r="S6459" s="3">
        <f>Table1[[#This Row],[Generation (TWh)]]*10^9*VLOOKUP(Table1[[#This Row],[Turbine/Engine Technology]],Technology_HR!$A$2:$B$11,2,FALSE)*10^-6</f>
        <v>5877236.2049999991</v>
      </c>
      <c r="T6459" s="5">
        <f>Table1[[#This Row],[Fuel Consumption (mmBtu)]]*Table1[[#This Row],[Emission Factor (kg CO2/ mmBtu)]]*10^3</f>
        <v>311846153037.29999</v>
      </c>
      <c r="U6459" s="3">
        <f>Table1[[#This Row],[Emissions (g CO2)]]/(Table1[[#This Row],[Generation (TWh)]]*10^9)</f>
        <v>400.54994000000005</v>
      </c>
    </row>
    <row r="6460" spans="1:21" x14ac:dyDescent="0.35">
      <c r="A6460" t="s">
        <v>1793</v>
      </c>
      <c r="B6460" t="s">
        <v>3240</v>
      </c>
      <c r="C6460" t="str">
        <f>SUBSTITUTE(Table1[[#This Row],[Fuel]],", ",",")</f>
        <v>fossil gas: natural gas,fossil liquids: diesel</v>
      </c>
      <c r="D6460" t="s">
        <v>3239</v>
      </c>
      <c r="E6460" t="s">
        <v>3258</v>
      </c>
      <c r="H6460" t="s">
        <v>3438</v>
      </c>
      <c r="I6460">
        <v>227</v>
      </c>
      <c r="J6460" t="s">
        <v>3446</v>
      </c>
      <c r="K6460">
        <v>2010</v>
      </c>
      <c r="L6460" t="s">
        <v>29</v>
      </c>
      <c r="M6460" t="s">
        <v>29</v>
      </c>
      <c r="N6460">
        <v>28.026070000000001</v>
      </c>
      <c r="O6460">
        <v>69.364930999999999</v>
      </c>
      <c r="P6460" t="s">
        <v>3565</v>
      </c>
      <c r="Q6460" s="3">
        <f>Table1[[#This Row],[Capacity (MW)]]*0.395*8760*10^-6</f>
        <v>0.78546539999999998</v>
      </c>
      <c r="R6460" s="3" cm="1">
        <f t="array" ref="R6460">AVERAGE(VLOOKUP(_xlfn.TEXTSPLIT(Table1[[#This Row],[Fuel (no space after comma)]], ","), FuelList_Final_EF!$A$2:$B$65, 2, FALSE))</f>
        <v>65.583341148886291</v>
      </c>
      <c r="S6460" s="3">
        <f>Table1[[#This Row],[Generation (TWh)]]*10^9*VLOOKUP(Table1[[#This Row],[Turbine/Engine Technology]],Technology_HR!$A$2:$B$11,2,FALSE)*10^-6</f>
        <v>5929478.3045999995</v>
      </c>
      <c r="T6460" s="5">
        <f>Table1[[#This Row],[Fuel Consumption (mmBtu)]]*Table1[[#This Row],[Emission Factor (kg CO2/ mmBtu)]]*10^3</f>
        <v>388874998485.50165</v>
      </c>
      <c r="U6460" s="3">
        <f>Table1[[#This Row],[Emissions (g CO2)]]/(Table1[[#This Row],[Generation (TWh)]]*10^9)</f>
        <v>495.08864233294253</v>
      </c>
    </row>
    <row r="6461" spans="1:21" x14ac:dyDescent="0.35">
      <c r="A6461" t="s">
        <v>1794</v>
      </c>
      <c r="B6461" t="s">
        <v>3240</v>
      </c>
      <c r="C6461" t="str">
        <f>SUBSTITUTE(Table1[[#This Row],[Fuel]],", ",",")</f>
        <v>fossil gas: natural gas,fossil liquids: diesel</v>
      </c>
      <c r="D6461" t="s">
        <v>3239</v>
      </c>
      <c r="E6461" t="s">
        <v>3258</v>
      </c>
      <c r="H6461" t="s">
        <v>3438</v>
      </c>
      <c r="I6461">
        <v>170</v>
      </c>
      <c r="J6461" t="s">
        <v>3446</v>
      </c>
      <c r="K6461">
        <v>1999</v>
      </c>
      <c r="L6461" t="s">
        <v>29</v>
      </c>
      <c r="M6461" t="s">
        <v>29</v>
      </c>
      <c r="N6461">
        <v>30.523444000000001</v>
      </c>
      <c r="O6461">
        <v>71.954846000000003</v>
      </c>
      <c r="P6461" t="s">
        <v>3565</v>
      </c>
      <c r="Q6461" s="3">
        <f>Table1[[#This Row],[Capacity (MW)]]*0.395*8760*10^-6</f>
        <v>0.58823399999999992</v>
      </c>
      <c r="R6461" s="3" cm="1">
        <f t="array" ref="R6461">AVERAGE(VLOOKUP(_xlfn.TEXTSPLIT(Table1[[#This Row],[Fuel (no space after comma)]], ","), FuelList_Final_EF!$A$2:$B$65, 2, FALSE))</f>
        <v>65.583341148886291</v>
      </c>
      <c r="S6461" s="3">
        <f>Table1[[#This Row],[Generation (TWh)]]*10^9*VLOOKUP(Table1[[#This Row],[Turbine/Engine Technology]],Technology_HR!$A$2:$B$11,2,FALSE)*10^-6</f>
        <v>4440578.4659999991</v>
      </c>
      <c r="T6461" s="5">
        <f>Table1[[#This Row],[Fuel Consumption (mmBtu)]]*Table1[[#This Row],[Emission Factor (kg CO2/ mmBtu)]]*10^3</f>
        <v>291227972434.07611</v>
      </c>
      <c r="U6461" s="3">
        <f>Table1[[#This Row],[Emissions (g CO2)]]/(Table1[[#This Row],[Generation (TWh)]]*10^9)</f>
        <v>495.08864233294264</v>
      </c>
    </row>
    <row r="6462" spans="1:21" x14ac:dyDescent="0.35">
      <c r="A6462" t="s">
        <v>1795</v>
      </c>
      <c r="B6462" t="s">
        <v>3239</v>
      </c>
      <c r="C6462" t="str">
        <f>SUBSTITUTE(Table1[[#This Row],[Fuel]],", ",",")</f>
        <v>fossil gas: natural gas</v>
      </c>
      <c r="D6462" t="s">
        <v>3239</v>
      </c>
      <c r="H6462" t="s">
        <v>3438</v>
      </c>
      <c r="I6462">
        <v>185</v>
      </c>
      <c r="J6462" t="s">
        <v>3446</v>
      </c>
      <c r="K6462">
        <v>2011</v>
      </c>
      <c r="L6462" t="s">
        <v>29</v>
      </c>
      <c r="M6462" t="s">
        <v>29</v>
      </c>
      <c r="N6462">
        <v>27.980481999999999</v>
      </c>
      <c r="O6462">
        <v>69.673620999999997</v>
      </c>
      <c r="P6462" t="s">
        <v>3565</v>
      </c>
      <c r="Q6462" s="3">
        <f>Table1[[#This Row],[Capacity (MW)]]*0.395*8760*10^-6</f>
        <v>0.64013699999999996</v>
      </c>
      <c r="R6462" s="3" cm="1">
        <f t="array" ref="R6462">AVERAGE(VLOOKUP(_xlfn.TEXTSPLIT(Table1[[#This Row],[Fuel (no space after comma)]], ","), FuelList_Final_EF!$A$2:$B$65, 2, FALSE))</f>
        <v>53.06</v>
      </c>
      <c r="S6462" s="3">
        <f>Table1[[#This Row],[Generation (TWh)]]*10^9*VLOOKUP(Table1[[#This Row],[Turbine/Engine Technology]],Technology_HR!$A$2:$B$11,2,FALSE)*10^-6</f>
        <v>4832394.2129999995</v>
      </c>
      <c r="T6462" s="5">
        <f>Table1[[#This Row],[Fuel Consumption (mmBtu)]]*Table1[[#This Row],[Emission Factor (kg CO2/ mmBtu)]]*10^3</f>
        <v>256406836941.77997</v>
      </c>
      <c r="U6462" s="3">
        <f>Table1[[#This Row],[Emissions (g CO2)]]/(Table1[[#This Row],[Generation (TWh)]]*10^9)</f>
        <v>400.54993999999994</v>
      </c>
    </row>
    <row r="6463" spans="1:21" x14ac:dyDescent="0.35">
      <c r="A6463" t="s">
        <v>157</v>
      </c>
      <c r="B6463" t="s">
        <v>3240</v>
      </c>
      <c r="C6463" t="str">
        <f>SUBSTITUTE(Table1[[#This Row],[Fuel]],", ",",")</f>
        <v>fossil gas: natural gas,fossil liquids: diesel</v>
      </c>
      <c r="D6463" t="s">
        <v>3239</v>
      </c>
      <c r="E6463" t="s">
        <v>3258</v>
      </c>
      <c r="H6463" t="s">
        <v>3438</v>
      </c>
      <c r="I6463">
        <v>144</v>
      </c>
      <c r="J6463" t="s">
        <v>3448</v>
      </c>
      <c r="K6463">
        <v>1994</v>
      </c>
      <c r="L6463" t="s">
        <v>29</v>
      </c>
      <c r="M6463" t="s">
        <v>29</v>
      </c>
      <c r="N6463">
        <v>31.444351999999999</v>
      </c>
      <c r="O6463">
        <v>73.133493000000001</v>
      </c>
      <c r="P6463" t="s">
        <v>3565</v>
      </c>
      <c r="Q6463" s="3">
        <f>Table1[[#This Row],[Capacity (MW)]]*0.395*8760*10^-6</f>
        <v>0.49826880000000001</v>
      </c>
      <c r="R6463" s="3" cm="1">
        <f t="array" ref="R6463">AVERAGE(VLOOKUP(_xlfn.TEXTSPLIT(Table1[[#This Row],[Fuel (no space after comma)]], ","), FuelList_Final_EF!$A$2:$B$65, 2, FALSE))</f>
        <v>65.583341148886291</v>
      </c>
      <c r="S6463" s="3">
        <f>Table1[[#This Row],[Generation (TWh)]]*10^9*VLOOKUP(Table1[[#This Row],[Turbine/Engine Technology]],Technology_HR!$A$2:$B$11,2,FALSE)*10^-6</f>
        <v>3761431.1711999997</v>
      </c>
      <c r="T6463" s="5">
        <f>Table1[[#This Row],[Fuel Consumption (mmBtu)]]*Table1[[#This Row],[Emission Factor (kg CO2/ mmBtu)]]*10^3</f>
        <v>246687223708.8645</v>
      </c>
      <c r="U6463" s="3">
        <f>Table1[[#This Row],[Emissions (g CO2)]]/(Table1[[#This Row],[Generation (TWh)]]*10^9)</f>
        <v>495.08864233294258</v>
      </c>
    </row>
    <row r="6464" spans="1:21" x14ac:dyDescent="0.35">
      <c r="A6464" t="s">
        <v>157</v>
      </c>
      <c r="B6464" t="s">
        <v>3240</v>
      </c>
      <c r="C6464" t="str">
        <f>SUBSTITUTE(Table1[[#This Row],[Fuel]],", ",",")</f>
        <v>fossil gas: natural gas,fossil liquids: diesel</v>
      </c>
      <c r="D6464" t="s">
        <v>3239</v>
      </c>
      <c r="E6464" t="s">
        <v>3258</v>
      </c>
      <c r="H6464" t="s">
        <v>3436</v>
      </c>
      <c r="I6464">
        <v>100</v>
      </c>
      <c r="J6464" t="s">
        <v>3448</v>
      </c>
      <c r="K6464">
        <v>1975</v>
      </c>
      <c r="L6464" t="s">
        <v>29</v>
      </c>
      <c r="M6464" t="s">
        <v>29</v>
      </c>
      <c r="N6464">
        <v>31.444351999999999</v>
      </c>
      <c r="O6464">
        <v>73.133493000000001</v>
      </c>
      <c r="P6464" t="s">
        <v>3565</v>
      </c>
      <c r="Q6464" s="3">
        <f>Table1[[#This Row],[Capacity (MW)]]*0.395*8760*10^-6</f>
        <v>0.34601999999999999</v>
      </c>
      <c r="R6464" s="3" cm="1">
        <f t="array" ref="R6464">AVERAGE(VLOOKUP(_xlfn.TEXTSPLIT(Table1[[#This Row],[Fuel (no space after comma)]], ","), FuelList_Final_EF!$A$2:$B$65, 2, FALSE))</f>
        <v>65.583341148886291</v>
      </c>
      <c r="S6464" s="3">
        <f>Table1[[#This Row],[Generation (TWh)]]*10^9*VLOOKUP(Table1[[#This Row],[Turbine/Engine Technology]],Technology_HR!$A$2:$B$11,2,FALSE)*10^-6</f>
        <v>3809680.1999999997</v>
      </c>
      <c r="T6464" s="5">
        <f>Table1[[#This Row],[Fuel Consumption (mmBtu)]]*Table1[[#This Row],[Emission Factor (kg CO2/ mmBtu)]]*10^3</f>
        <v>249851556224.75735</v>
      </c>
      <c r="U6464" s="3">
        <f>Table1[[#This Row],[Emissions (g CO2)]]/(Table1[[#This Row],[Generation (TWh)]]*10^9)</f>
        <v>722.07258604923811</v>
      </c>
    </row>
    <row r="6465" spans="1:21" x14ac:dyDescent="0.35">
      <c r="A6465" t="s">
        <v>1101</v>
      </c>
      <c r="B6465" t="s">
        <v>3239</v>
      </c>
      <c r="C6465" t="str">
        <f>SUBSTITUTE(Table1[[#This Row],[Fuel]],", ",",")</f>
        <v>fossil gas: natural gas</v>
      </c>
      <c r="D6465" t="s">
        <v>3239</v>
      </c>
      <c r="H6465" t="s">
        <v>3440</v>
      </c>
      <c r="I6465">
        <v>110</v>
      </c>
      <c r="J6465" t="s">
        <v>3448</v>
      </c>
      <c r="K6465">
        <v>1974</v>
      </c>
      <c r="L6465" t="s">
        <v>29</v>
      </c>
      <c r="M6465" t="s">
        <v>29</v>
      </c>
      <c r="N6465">
        <v>28.424883999999999</v>
      </c>
      <c r="O6465">
        <v>69.700892999999994</v>
      </c>
      <c r="P6465" t="s">
        <v>3565</v>
      </c>
      <c r="Q6465" s="3">
        <f>Table1[[#This Row],[Capacity (MW)]]*0.395*8760*10^-6</f>
        <v>0.38062199999999996</v>
      </c>
      <c r="R6465" s="3" cm="1">
        <f t="array" ref="R6465">AVERAGE(VLOOKUP(_xlfn.TEXTSPLIT(Table1[[#This Row],[Fuel (no space after comma)]], ","), FuelList_Final_EF!$A$2:$B$65, 2, FALSE))</f>
        <v>53.06</v>
      </c>
      <c r="S6465" s="3">
        <f>Table1[[#This Row],[Generation (TWh)]]*10^9*VLOOKUP(Table1[[#This Row],[Turbine/Engine Technology]],Technology_HR!$A$2:$B$11,2,FALSE)*10^-6</f>
        <v>3914697.2699999996</v>
      </c>
      <c r="T6465" s="5">
        <f>Table1[[#This Row],[Fuel Consumption (mmBtu)]]*Table1[[#This Row],[Emission Factor (kg CO2/ mmBtu)]]*10^3</f>
        <v>207713837146.19998</v>
      </c>
      <c r="U6465" s="3">
        <f>Table1[[#This Row],[Emissions (g CO2)]]/(Table1[[#This Row],[Generation (TWh)]]*10^9)</f>
        <v>545.72210000000007</v>
      </c>
    </row>
    <row r="6466" spans="1:21" x14ac:dyDescent="0.35">
      <c r="A6466" t="s">
        <v>1101</v>
      </c>
      <c r="B6466" t="s">
        <v>3239</v>
      </c>
      <c r="C6466" t="str">
        <f>SUBSTITUTE(Table1[[#This Row],[Fuel]],", ",",")</f>
        <v>fossil gas: natural gas</v>
      </c>
      <c r="D6466" t="s">
        <v>3239</v>
      </c>
      <c r="H6466" t="s">
        <v>3440</v>
      </c>
      <c r="I6466">
        <v>110</v>
      </c>
      <c r="J6466" t="s">
        <v>3448</v>
      </c>
      <c r="K6466">
        <v>1974</v>
      </c>
      <c r="L6466" t="s">
        <v>29</v>
      </c>
      <c r="M6466" t="s">
        <v>29</v>
      </c>
      <c r="N6466">
        <v>28.424883999999999</v>
      </c>
      <c r="O6466">
        <v>69.700892999999994</v>
      </c>
      <c r="P6466" t="s">
        <v>3565</v>
      </c>
      <c r="Q6466" s="3">
        <f>Table1[[#This Row],[Capacity (MW)]]*0.395*8760*10^-6</f>
        <v>0.38062199999999996</v>
      </c>
      <c r="R6466" s="3" cm="1">
        <f t="array" ref="R6466">AVERAGE(VLOOKUP(_xlfn.TEXTSPLIT(Table1[[#This Row],[Fuel (no space after comma)]], ","), FuelList_Final_EF!$A$2:$B$65, 2, FALSE))</f>
        <v>53.06</v>
      </c>
      <c r="S6466" s="3">
        <f>Table1[[#This Row],[Generation (TWh)]]*10^9*VLOOKUP(Table1[[#This Row],[Turbine/Engine Technology]],Technology_HR!$A$2:$B$11,2,FALSE)*10^-6</f>
        <v>3914697.2699999996</v>
      </c>
      <c r="T6466" s="5">
        <f>Table1[[#This Row],[Fuel Consumption (mmBtu)]]*Table1[[#This Row],[Emission Factor (kg CO2/ mmBtu)]]*10^3</f>
        <v>207713837146.19998</v>
      </c>
      <c r="U6466" s="3">
        <f>Table1[[#This Row],[Emissions (g CO2)]]/(Table1[[#This Row],[Generation (TWh)]]*10^9)</f>
        <v>545.72210000000007</v>
      </c>
    </row>
    <row r="6467" spans="1:21" x14ac:dyDescent="0.35">
      <c r="A6467" t="s">
        <v>1101</v>
      </c>
      <c r="B6467" t="s">
        <v>3243</v>
      </c>
      <c r="C6467" t="str">
        <f>SUBSTITUTE(Table1[[#This Row],[Fuel]],", ",",")</f>
        <v>fossil gas: natural gas,fossil liquids: fuel oil</v>
      </c>
      <c r="D6467" t="s">
        <v>3239</v>
      </c>
      <c r="E6467" t="s">
        <v>3275</v>
      </c>
      <c r="H6467" t="s">
        <v>3440</v>
      </c>
      <c r="I6467">
        <v>210</v>
      </c>
      <c r="J6467" t="s">
        <v>3448</v>
      </c>
      <c r="K6467">
        <v>1980</v>
      </c>
      <c r="L6467" t="s">
        <v>29</v>
      </c>
      <c r="M6467" t="s">
        <v>29</v>
      </c>
      <c r="N6467">
        <v>28.424883999999999</v>
      </c>
      <c r="O6467">
        <v>69.700892999999994</v>
      </c>
      <c r="P6467" t="s">
        <v>3565</v>
      </c>
      <c r="Q6467" s="3">
        <f>Table1[[#This Row],[Capacity (MW)]]*0.395*8760*10^-6</f>
        <v>0.72664200000000001</v>
      </c>
      <c r="R6467" s="3" cm="1">
        <f t="array" ref="R6467">AVERAGE(VLOOKUP(_xlfn.TEXTSPLIT(Table1[[#This Row],[Fuel (no space after comma)]], ","), FuelList_Final_EF!$A$2:$B$65, 2, FALSE))</f>
        <v>65.583341148886291</v>
      </c>
      <c r="S6467" s="3">
        <f>Table1[[#This Row],[Generation (TWh)]]*10^9*VLOOKUP(Table1[[#This Row],[Turbine/Engine Technology]],Technology_HR!$A$2:$B$11,2,FALSE)*10^-6</f>
        <v>7473512.9699999997</v>
      </c>
      <c r="T6467" s="5">
        <f>Table1[[#This Row],[Fuel Consumption (mmBtu)]]*Table1[[#This Row],[Emission Factor (kg CO2/ mmBtu)]]*10^3</f>
        <v>490137950692.13641</v>
      </c>
      <c r="U6467" s="3">
        <f>Table1[[#This Row],[Emissions (g CO2)]]/(Table1[[#This Row],[Generation (TWh)]]*10^9)</f>
        <v>674.52466371629555</v>
      </c>
    </row>
    <row r="6468" spans="1:21" x14ac:dyDescent="0.35">
      <c r="A6468" t="s">
        <v>1101</v>
      </c>
      <c r="B6468" t="s">
        <v>3243</v>
      </c>
      <c r="C6468" t="str">
        <f>SUBSTITUTE(Table1[[#This Row],[Fuel]],", ",",")</f>
        <v>fossil gas: natural gas,fossil liquids: fuel oil</v>
      </c>
      <c r="D6468" t="s">
        <v>3239</v>
      </c>
      <c r="E6468" t="s">
        <v>3275</v>
      </c>
      <c r="H6468" t="s">
        <v>3440</v>
      </c>
      <c r="I6468">
        <v>210</v>
      </c>
      <c r="J6468" t="s">
        <v>3448</v>
      </c>
      <c r="K6468">
        <v>1985</v>
      </c>
      <c r="L6468" t="s">
        <v>29</v>
      </c>
      <c r="M6468" t="s">
        <v>29</v>
      </c>
      <c r="N6468">
        <v>28.424883999999999</v>
      </c>
      <c r="O6468">
        <v>69.700892999999994</v>
      </c>
      <c r="P6468" t="s">
        <v>3565</v>
      </c>
      <c r="Q6468" s="3">
        <f>Table1[[#This Row],[Capacity (MW)]]*0.395*8760*10^-6</f>
        <v>0.72664200000000001</v>
      </c>
      <c r="R6468" s="3" cm="1">
        <f t="array" ref="R6468">AVERAGE(VLOOKUP(_xlfn.TEXTSPLIT(Table1[[#This Row],[Fuel (no space after comma)]], ","), FuelList_Final_EF!$A$2:$B$65, 2, FALSE))</f>
        <v>65.583341148886291</v>
      </c>
      <c r="S6468" s="3">
        <f>Table1[[#This Row],[Generation (TWh)]]*10^9*VLOOKUP(Table1[[#This Row],[Turbine/Engine Technology]],Technology_HR!$A$2:$B$11,2,FALSE)*10^-6</f>
        <v>7473512.9699999997</v>
      </c>
      <c r="T6468" s="5">
        <f>Table1[[#This Row],[Fuel Consumption (mmBtu)]]*Table1[[#This Row],[Emission Factor (kg CO2/ mmBtu)]]*10^3</f>
        <v>490137950692.13641</v>
      </c>
      <c r="U6468" s="3">
        <f>Table1[[#This Row],[Emissions (g CO2)]]/(Table1[[#This Row],[Generation (TWh)]]*10^9)</f>
        <v>674.52466371629555</v>
      </c>
    </row>
    <row r="6469" spans="1:21" x14ac:dyDescent="0.35">
      <c r="A6469" t="s">
        <v>1101</v>
      </c>
      <c r="B6469" t="s">
        <v>3239</v>
      </c>
      <c r="C6469" t="str">
        <f>SUBSTITUTE(Table1[[#This Row],[Fuel]],", ",",")</f>
        <v>fossil gas: natural gas</v>
      </c>
      <c r="D6469" t="s">
        <v>3239</v>
      </c>
      <c r="H6469" t="s">
        <v>3438</v>
      </c>
      <c r="I6469">
        <v>143</v>
      </c>
      <c r="J6469" t="s">
        <v>3446</v>
      </c>
      <c r="K6469">
        <v>1992</v>
      </c>
      <c r="L6469" t="s">
        <v>29</v>
      </c>
      <c r="M6469" t="s">
        <v>29</v>
      </c>
      <c r="N6469">
        <v>28.424883999999999</v>
      </c>
      <c r="O6469">
        <v>69.700892999999994</v>
      </c>
      <c r="P6469" t="s">
        <v>3565</v>
      </c>
      <c r="Q6469" s="3">
        <f>Table1[[#This Row],[Capacity (MW)]]*0.395*8760*10^-6</f>
        <v>0.49480859999999993</v>
      </c>
      <c r="R6469" s="3" cm="1">
        <f t="array" ref="R6469">AVERAGE(VLOOKUP(_xlfn.TEXTSPLIT(Table1[[#This Row],[Fuel (no space after comma)]], ","), FuelList_Final_EF!$A$2:$B$65, 2, FALSE))</f>
        <v>53.06</v>
      </c>
      <c r="S6469" s="3">
        <f>Table1[[#This Row],[Generation (TWh)]]*10^9*VLOOKUP(Table1[[#This Row],[Turbine/Engine Technology]],Technology_HR!$A$2:$B$11,2,FALSE)*10^-6</f>
        <v>3735310.1213999991</v>
      </c>
      <c r="T6469" s="5">
        <f>Table1[[#This Row],[Fuel Consumption (mmBtu)]]*Table1[[#This Row],[Emission Factor (kg CO2/ mmBtu)]]*10^3</f>
        <v>198195555041.48398</v>
      </c>
      <c r="U6469" s="3">
        <f>Table1[[#This Row],[Emissions (g CO2)]]/(Table1[[#This Row],[Generation (TWh)]]*10^9)</f>
        <v>400.54993999999999</v>
      </c>
    </row>
    <row r="6470" spans="1:21" x14ac:dyDescent="0.35">
      <c r="A6470" t="s">
        <v>1101</v>
      </c>
      <c r="B6470" t="s">
        <v>3239</v>
      </c>
      <c r="C6470" t="str">
        <f>SUBSTITUTE(Table1[[#This Row],[Fuel]],", ",",")</f>
        <v>fossil gas: natural gas</v>
      </c>
      <c r="D6470" t="s">
        <v>3239</v>
      </c>
      <c r="H6470" t="s">
        <v>3438</v>
      </c>
      <c r="I6470">
        <v>200</v>
      </c>
      <c r="J6470" t="s">
        <v>3446</v>
      </c>
      <c r="K6470">
        <v>1987</v>
      </c>
      <c r="L6470" t="s">
        <v>29</v>
      </c>
      <c r="M6470" t="s">
        <v>29</v>
      </c>
      <c r="N6470">
        <v>28.424883999999999</v>
      </c>
      <c r="O6470">
        <v>69.700892999999994</v>
      </c>
      <c r="P6470" t="s">
        <v>3565</v>
      </c>
      <c r="Q6470" s="3">
        <f>Table1[[#This Row],[Capacity (MW)]]*0.395*8760*10^-6</f>
        <v>0.69203999999999999</v>
      </c>
      <c r="R6470" s="3" cm="1">
        <f t="array" ref="R6470">AVERAGE(VLOOKUP(_xlfn.TEXTSPLIT(Table1[[#This Row],[Fuel (no space after comma)]], ","), FuelList_Final_EF!$A$2:$B$65, 2, FALSE))</f>
        <v>53.06</v>
      </c>
      <c r="S6470" s="3">
        <f>Table1[[#This Row],[Generation (TWh)]]*10^9*VLOOKUP(Table1[[#This Row],[Turbine/Engine Technology]],Technology_HR!$A$2:$B$11,2,FALSE)*10^-6</f>
        <v>5224209.96</v>
      </c>
      <c r="T6470" s="5">
        <f>Table1[[#This Row],[Fuel Consumption (mmBtu)]]*Table1[[#This Row],[Emission Factor (kg CO2/ mmBtu)]]*10^3</f>
        <v>277196580477.60004</v>
      </c>
      <c r="U6470" s="3">
        <f>Table1[[#This Row],[Emissions (g CO2)]]/(Table1[[#This Row],[Generation (TWh)]]*10^9)</f>
        <v>400.54994000000005</v>
      </c>
    </row>
    <row r="6471" spans="1:21" x14ac:dyDescent="0.35">
      <c r="A6471" t="s">
        <v>1101</v>
      </c>
      <c r="B6471" t="s">
        <v>3239</v>
      </c>
      <c r="C6471" t="str">
        <f>SUBSTITUTE(Table1[[#This Row],[Fuel]],", ",",")</f>
        <v>fossil gas: natural gas</v>
      </c>
      <c r="D6471" t="s">
        <v>3239</v>
      </c>
      <c r="H6471" t="s">
        <v>3436</v>
      </c>
      <c r="I6471">
        <v>400</v>
      </c>
      <c r="J6471" t="s">
        <v>3446</v>
      </c>
      <c r="K6471">
        <v>1987</v>
      </c>
      <c r="L6471" t="s">
        <v>29</v>
      </c>
      <c r="M6471" t="s">
        <v>29</v>
      </c>
      <c r="N6471">
        <v>28.424883999999999</v>
      </c>
      <c r="O6471">
        <v>69.700892999999994</v>
      </c>
      <c r="P6471" t="s">
        <v>3565</v>
      </c>
      <c r="Q6471" s="3">
        <f>Table1[[#This Row],[Capacity (MW)]]*0.395*8760*10^-6</f>
        <v>1.38408</v>
      </c>
      <c r="R6471" s="3" cm="1">
        <f t="array" ref="R6471">AVERAGE(VLOOKUP(_xlfn.TEXTSPLIT(Table1[[#This Row],[Fuel (no space after comma)]], ","), FuelList_Final_EF!$A$2:$B$65, 2, FALSE))</f>
        <v>53.06</v>
      </c>
      <c r="S6471" s="3">
        <f>Table1[[#This Row],[Generation (TWh)]]*10^9*VLOOKUP(Table1[[#This Row],[Turbine/Engine Technology]],Technology_HR!$A$2:$B$11,2,FALSE)*10^-6</f>
        <v>15238720.799999999</v>
      </c>
      <c r="T6471" s="5">
        <f>Table1[[#This Row],[Fuel Consumption (mmBtu)]]*Table1[[#This Row],[Emission Factor (kg CO2/ mmBtu)]]*10^3</f>
        <v>808566525648</v>
      </c>
      <c r="U6471" s="3">
        <f>Table1[[#This Row],[Emissions (g CO2)]]/(Table1[[#This Row],[Generation (TWh)]]*10^9)</f>
        <v>584.19060000000002</v>
      </c>
    </row>
    <row r="6472" spans="1:21" x14ac:dyDescent="0.35">
      <c r="A6472" t="s">
        <v>1101</v>
      </c>
      <c r="B6472" t="s">
        <v>3239</v>
      </c>
      <c r="C6472" t="str">
        <f>SUBSTITUTE(Table1[[#This Row],[Fuel]],", ",",")</f>
        <v>fossil gas: natural gas</v>
      </c>
      <c r="D6472" t="s">
        <v>3239</v>
      </c>
      <c r="H6472" t="s">
        <v>3436</v>
      </c>
      <c r="I6472">
        <v>272</v>
      </c>
      <c r="J6472" t="s">
        <v>3446</v>
      </c>
      <c r="K6472">
        <v>1992</v>
      </c>
      <c r="L6472" t="s">
        <v>29</v>
      </c>
      <c r="M6472" t="s">
        <v>29</v>
      </c>
      <c r="N6472">
        <v>28.424883999999999</v>
      </c>
      <c r="O6472">
        <v>69.700892999999994</v>
      </c>
      <c r="P6472" t="s">
        <v>3565</v>
      </c>
      <c r="Q6472" s="3">
        <f>Table1[[#This Row],[Capacity (MW)]]*0.395*8760*10^-6</f>
        <v>0.94117439999999997</v>
      </c>
      <c r="R6472" s="3" cm="1">
        <f t="array" ref="R6472">AVERAGE(VLOOKUP(_xlfn.TEXTSPLIT(Table1[[#This Row],[Fuel (no space after comma)]], ","), FuelList_Final_EF!$A$2:$B$65, 2, FALSE))</f>
        <v>53.06</v>
      </c>
      <c r="S6472" s="3">
        <f>Table1[[#This Row],[Generation (TWh)]]*10^9*VLOOKUP(Table1[[#This Row],[Turbine/Engine Technology]],Technology_HR!$A$2:$B$11,2,FALSE)*10^-6</f>
        <v>10362330.143999999</v>
      </c>
      <c r="T6472" s="5">
        <f>Table1[[#This Row],[Fuel Consumption (mmBtu)]]*Table1[[#This Row],[Emission Factor (kg CO2/ mmBtu)]]*10^3</f>
        <v>549825237440.64001</v>
      </c>
      <c r="U6472" s="3">
        <f>Table1[[#This Row],[Emissions (g CO2)]]/(Table1[[#This Row],[Generation (TWh)]]*10^9)</f>
        <v>584.19060000000002</v>
      </c>
    </row>
    <row r="6473" spans="1:21" x14ac:dyDescent="0.35">
      <c r="A6473" t="s">
        <v>1101</v>
      </c>
      <c r="B6473" t="s">
        <v>3240</v>
      </c>
      <c r="C6473" t="str">
        <f>SUBSTITUTE(Table1[[#This Row],[Fuel]],", ",",")</f>
        <v>fossil gas: natural gas,fossil liquids: diesel</v>
      </c>
      <c r="D6473" t="s">
        <v>3239</v>
      </c>
      <c r="E6473" t="s">
        <v>3258</v>
      </c>
      <c r="H6473" t="s">
        <v>3438</v>
      </c>
      <c r="I6473">
        <v>747</v>
      </c>
      <c r="J6473" t="s">
        <v>3446</v>
      </c>
      <c r="K6473">
        <v>2014</v>
      </c>
      <c r="L6473" t="s">
        <v>29</v>
      </c>
      <c r="M6473" t="s">
        <v>29</v>
      </c>
      <c r="N6473">
        <v>28.424883999999999</v>
      </c>
      <c r="O6473">
        <v>69.700892999999994</v>
      </c>
      <c r="P6473" t="s">
        <v>3565</v>
      </c>
      <c r="Q6473" s="3">
        <f>Table1[[#This Row],[Capacity (MW)]]*0.395*8760*10^-6</f>
        <v>2.5847693999999999</v>
      </c>
      <c r="R6473" s="3" cm="1">
        <f t="array" ref="R6473">AVERAGE(VLOOKUP(_xlfn.TEXTSPLIT(Table1[[#This Row],[Fuel (no space after comma)]], ","), FuelList_Final_EF!$A$2:$B$65, 2, FALSE))</f>
        <v>65.583341148886291</v>
      </c>
      <c r="S6473" s="3">
        <f>Table1[[#This Row],[Generation (TWh)]]*10^9*VLOOKUP(Table1[[#This Row],[Turbine/Engine Technology]],Technology_HR!$A$2:$B$11,2,FALSE)*10^-6</f>
        <v>19512424.200599998</v>
      </c>
      <c r="T6473" s="5">
        <f>Table1[[#This Row],[Fuel Consumption (mmBtu)]]*Table1[[#This Row],[Emission Factor (kg CO2/ mmBtu)]]*10^3</f>
        <v>1279689972989.7346</v>
      </c>
      <c r="U6473" s="3">
        <f>Table1[[#This Row],[Emissions (g CO2)]]/(Table1[[#This Row],[Generation (TWh)]]*10^9)</f>
        <v>495.08864233294258</v>
      </c>
    </row>
    <row r="6474" spans="1:21" x14ac:dyDescent="0.35">
      <c r="A6474" t="s">
        <v>1796</v>
      </c>
      <c r="B6474" t="s">
        <v>3241</v>
      </c>
      <c r="C6474" t="str">
        <f>SUBSTITUTE(Table1[[#This Row],[Fuel]],", ",",")</f>
        <v>fossil liquids: heavy fuel oil</v>
      </c>
      <c r="D6474" t="s">
        <v>3241</v>
      </c>
      <c r="H6474" t="s">
        <v>3437</v>
      </c>
      <c r="I6474">
        <v>135.9</v>
      </c>
      <c r="J6474" t="s">
        <v>3446</v>
      </c>
      <c r="K6474">
        <v>1997</v>
      </c>
      <c r="L6474" t="s">
        <v>29</v>
      </c>
      <c r="M6474" t="s">
        <v>29</v>
      </c>
      <c r="N6474">
        <v>24.850612999999999</v>
      </c>
      <c r="O6474">
        <v>67.146332000000001</v>
      </c>
      <c r="P6474" t="s">
        <v>3565</v>
      </c>
      <c r="Q6474" s="3">
        <f>Table1[[#This Row],[Capacity (MW)]]*0.395*8760*10^-6</f>
        <v>0.47024117999999998</v>
      </c>
      <c r="R6474" s="3" cm="1">
        <f t="array" ref="R6474">AVERAGE(VLOOKUP(_xlfn.TEXTSPLIT(Table1[[#This Row],[Fuel (no space after comma)]], ","), FuelList_Final_EF!$A$2:$B$65, 2, FALSE))</f>
        <v>81.602530311017389</v>
      </c>
      <c r="S6474" s="3">
        <f>Table1[[#This Row],[Generation (TWh)]]*10^9*VLOOKUP(Table1[[#This Row],[Turbine/Engine Technology]],Technology_HR!$A$2:$B$11,2,FALSE)*10^-6</f>
        <v>4185146.5019999999</v>
      </c>
      <c r="T6474" s="5">
        <f>Table1[[#This Row],[Fuel Consumption (mmBtu)]]*Table1[[#This Row],[Emission Factor (kg CO2/ mmBtu)]]*10^3</f>
        <v>341518544285.50342</v>
      </c>
      <c r="U6474" s="3">
        <f>Table1[[#This Row],[Emissions (g CO2)]]/(Table1[[#This Row],[Generation (TWh)]]*10^9)</f>
        <v>726.26251976805486</v>
      </c>
    </row>
    <row r="6475" spans="1:21" x14ac:dyDescent="0.35">
      <c r="A6475" t="s">
        <v>1797</v>
      </c>
      <c r="B6475" t="s">
        <v>3240</v>
      </c>
      <c r="C6475" t="str">
        <f>SUBSTITUTE(Table1[[#This Row],[Fuel]],", ",",")</f>
        <v>fossil gas: natural gas,fossil liquids: diesel</v>
      </c>
      <c r="D6475" t="s">
        <v>3239</v>
      </c>
      <c r="E6475" t="s">
        <v>3258</v>
      </c>
      <c r="H6475" t="s">
        <v>3438</v>
      </c>
      <c r="I6475">
        <v>140</v>
      </c>
      <c r="J6475" t="s">
        <v>3446</v>
      </c>
      <c r="K6475">
        <v>1999</v>
      </c>
      <c r="L6475" t="s">
        <v>29</v>
      </c>
      <c r="M6475" t="s">
        <v>29</v>
      </c>
      <c r="N6475">
        <v>30.269936000000001</v>
      </c>
      <c r="O6475">
        <v>66.964979</v>
      </c>
      <c r="P6475" t="s">
        <v>3565</v>
      </c>
      <c r="Q6475" s="3">
        <f>Table1[[#This Row],[Capacity (MW)]]*0.395*8760*10^-6</f>
        <v>0.48442800000000003</v>
      </c>
      <c r="R6475" s="3" cm="1">
        <f t="array" ref="R6475">AVERAGE(VLOOKUP(_xlfn.TEXTSPLIT(Table1[[#This Row],[Fuel (no space after comma)]], ","), FuelList_Final_EF!$A$2:$B$65, 2, FALSE))</f>
        <v>65.583341148886291</v>
      </c>
      <c r="S6475" s="3">
        <f>Table1[[#This Row],[Generation (TWh)]]*10^9*VLOOKUP(Table1[[#This Row],[Turbine/Engine Technology]],Technology_HR!$A$2:$B$11,2,FALSE)*10^-6</f>
        <v>3656946.9720000001</v>
      </c>
      <c r="T6475" s="5">
        <f>Table1[[#This Row],[Fuel Consumption (mmBtu)]]*Table1[[#This Row],[Emission Factor (kg CO2/ mmBtu)]]*10^3</f>
        <v>239834800828.06271</v>
      </c>
      <c r="U6475" s="3">
        <f>Table1[[#This Row],[Emissions (g CO2)]]/(Table1[[#This Row],[Generation (TWh)]]*10^9)</f>
        <v>495.08864233294258</v>
      </c>
    </row>
    <row r="6476" spans="1:21" x14ac:dyDescent="0.35">
      <c r="A6476" t="s">
        <v>1798</v>
      </c>
      <c r="B6476" t="s">
        <v>3240</v>
      </c>
      <c r="C6476" t="str">
        <f>SUBSTITUTE(Table1[[#This Row],[Fuel]],", ",",")</f>
        <v>fossil gas: natural gas,fossil liquids: diesel</v>
      </c>
      <c r="D6476" t="s">
        <v>3239</v>
      </c>
      <c r="E6476" t="s">
        <v>3258</v>
      </c>
      <c r="H6476" t="s">
        <v>3438</v>
      </c>
      <c r="I6476">
        <v>225</v>
      </c>
      <c r="J6476" t="s">
        <v>3446</v>
      </c>
      <c r="K6476">
        <v>2011</v>
      </c>
      <c r="L6476" t="s">
        <v>29</v>
      </c>
      <c r="M6476" t="s">
        <v>29</v>
      </c>
      <c r="N6476">
        <v>30.277757999999999</v>
      </c>
      <c r="O6476">
        <v>66.972639999999998</v>
      </c>
      <c r="P6476" t="s">
        <v>3565</v>
      </c>
      <c r="Q6476" s="3">
        <f>Table1[[#This Row],[Capacity (MW)]]*0.395*8760*10^-6</f>
        <v>0.77854499999999993</v>
      </c>
      <c r="R6476" s="3" cm="1">
        <f t="array" ref="R6476">AVERAGE(VLOOKUP(_xlfn.TEXTSPLIT(Table1[[#This Row],[Fuel (no space after comma)]], ","), FuelList_Final_EF!$A$2:$B$65, 2, FALSE))</f>
        <v>65.583341148886291</v>
      </c>
      <c r="S6476" s="3">
        <f>Table1[[#This Row],[Generation (TWh)]]*10^9*VLOOKUP(Table1[[#This Row],[Turbine/Engine Technology]],Technology_HR!$A$2:$B$11,2,FALSE)*10^-6</f>
        <v>5877236.2049999991</v>
      </c>
      <c r="T6476" s="5">
        <f>Table1[[#This Row],[Fuel Consumption (mmBtu)]]*Table1[[#This Row],[Emission Factor (kg CO2/ mmBtu)]]*10^3</f>
        <v>385448787045.10077</v>
      </c>
      <c r="U6476" s="3">
        <f>Table1[[#This Row],[Emissions (g CO2)]]/(Table1[[#This Row],[Generation (TWh)]]*10^9)</f>
        <v>495.08864233294264</v>
      </c>
    </row>
    <row r="6477" spans="1:21" x14ac:dyDescent="0.35">
      <c r="A6477" t="s">
        <v>1790</v>
      </c>
      <c r="B6477" t="s">
        <v>3242</v>
      </c>
      <c r="C6477" t="str">
        <f>SUBSTITUTE(Table1[[#This Row],[Fuel]],", ",",")</f>
        <v>fossil gas: lng</v>
      </c>
      <c r="D6477" t="s">
        <v>3242</v>
      </c>
      <c r="H6477" t="s">
        <v>3438</v>
      </c>
      <c r="I6477">
        <v>1230</v>
      </c>
      <c r="J6477" t="s">
        <v>3446</v>
      </c>
      <c r="K6477">
        <v>2018</v>
      </c>
      <c r="L6477" t="s">
        <v>29</v>
      </c>
      <c r="M6477" t="s">
        <v>29</v>
      </c>
      <c r="N6477">
        <v>31.127192000000001</v>
      </c>
      <c r="O6477">
        <v>72.189402000000001</v>
      </c>
      <c r="P6477" t="s">
        <v>3565</v>
      </c>
      <c r="Q6477" s="3">
        <f>Table1[[#This Row],[Capacity (MW)]]*0.395*8760*10^-6</f>
        <v>4.2560459999999996</v>
      </c>
      <c r="R6477" s="3" cm="1">
        <f t="array" ref="R6477">AVERAGE(VLOOKUP(_xlfn.TEXTSPLIT(Table1[[#This Row],[Fuel (no space after comma)]], ","), FuelList_Final_EF!$A$2:$B$65, 2, FALSE))</f>
        <v>67.685819715340017</v>
      </c>
      <c r="S6477" s="3">
        <f>Table1[[#This Row],[Generation (TWh)]]*10^9*VLOOKUP(Table1[[#This Row],[Turbine/Engine Technology]],Technology_HR!$A$2:$B$11,2,FALSE)*10^-6</f>
        <v>32128891.253999993</v>
      </c>
      <c r="T6477" s="5">
        <f>Table1[[#This Row],[Fuel Consumption (mmBtu)]]*Table1[[#This Row],[Emission Factor (kg CO2/ mmBtu)]]*10^3</f>
        <v>2174670341072.0081</v>
      </c>
      <c r="U6477" s="3">
        <f>Table1[[#This Row],[Emissions (g CO2)]]/(Table1[[#This Row],[Generation (TWh)]]*10^9)</f>
        <v>510.96025303110173</v>
      </c>
    </row>
    <row r="6478" spans="1:21" x14ac:dyDescent="0.35">
      <c r="A6478" t="s">
        <v>1799</v>
      </c>
      <c r="B6478" t="s">
        <v>3241</v>
      </c>
      <c r="C6478" t="str">
        <f>SUBSTITUTE(Table1[[#This Row],[Fuel]],", ",",")</f>
        <v>fossil liquids: heavy fuel oil</v>
      </c>
      <c r="D6478" t="s">
        <v>3241</v>
      </c>
      <c r="H6478" t="s">
        <v>3440</v>
      </c>
      <c r="I6478">
        <v>323</v>
      </c>
      <c r="J6478" t="s">
        <v>3446</v>
      </c>
      <c r="K6478">
        <v>1997</v>
      </c>
      <c r="L6478" t="s">
        <v>29</v>
      </c>
      <c r="M6478" t="s">
        <v>29</v>
      </c>
      <c r="N6478">
        <v>24.906247</v>
      </c>
      <c r="O6478">
        <v>66.694614999999999</v>
      </c>
      <c r="P6478" t="s">
        <v>3565</v>
      </c>
      <c r="Q6478" s="3">
        <f>Table1[[#This Row],[Capacity (MW)]]*0.395*8760*10^-6</f>
        <v>1.1176446</v>
      </c>
      <c r="R6478" s="3" cm="1">
        <f t="array" ref="R6478">AVERAGE(VLOOKUP(_xlfn.TEXTSPLIT(Table1[[#This Row],[Fuel (no space after comma)]], ","), FuelList_Final_EF!$A$2:$B$65, 2, FALSE))</f>
        <v>81.602530311017389</v>
      </c>
      <c r="S6478" s="3">
        <f>Table1[[#This Row],[Generation (TWh)]]*10^9*VLOOKUP(Table1[[#This Row],[Turbine/Engine Technology]],Technology_HR!$A$2:$B$11,2,FALSE)*10^-6</f>
        <v>11494974.710999999</v>
      </c>
      <c r="T6478" s="5">
        <f>Table1[[#This Row],[Fuel Consumption (mmBtu)]]*Table1[[#This Row],[Emission Factor (kg CO2/ mmBtu)]]*10^3</f>
        <v>938019022278.75574</v>
      </c>
      <c r="U6478" s="3">
        <f>Table1[[#This Row],[Emissions (g CO2)]]/(Table1[[#This Row],[Generation (TWh)]]*10^9)</f>
        <v>839.28202424881374</v>
      </c>
    </row>
    <row r="6479" spans="1:21" x14ac:dyDescent="0.35">
      <c r="A6479" t="s">
        <v>1799</v>
      </c>
      <c r="B6479" t="s">
        <v>3241</v>
      </c>
      <c r="C6479" t="str">
        <f>SUBSTITUTE(Table1[[#This Row],[Fuel]],", ",",")</f>
        <v>fossil liquids: heavy fuel oil</v>
      </c>
      <c r="D6479" t="s">
        <v>3241</v>
      </c>
      <c r="H6479" t="s">
        <v>3440</v>
      </c>
      <c r="I6479">
        <v>323</v>
      </c>
      <c r="J6479" t="s">
        <v>3446</v>
      </c>
      <c r="K6479">
        <v>1997</v>
      </c>
      <c r="L6479" t="s">
        <v>29</v>
      </c>
      <c r="M6479" t="s">
        <v>29</v>
      </c>
      <c r="N6479">
        <v>24.906247</v>
      </c>
      <c r="O6479">
        <v>66.694614999999999</v>
      </c>
      <c r="P6479" t="s">
        <v>3565</v>
      </c>
      <c r="Q6479" s="3">
        <f>Table1[[#This Row],[Capacity (MW)]]*0.395*8760*10^-6</f>
        <v>1.1176446</v>
      </c>
      <c r="R6479" s="3" cm="1">
        <f t="array" ref="R6479">AVERAGE(VLOOKUP(_xlfn.TEXTSPLIT(Table1[[#This Row],[Fuel (no space after comma)]], ","), FuelList_Final_EF!$A$2:$B$65, 2, FALSE))</f>
        <v>81.602530311017389</v>
      </c>
      <c r="S6479" s="3">
        <f>Table1[[#This Row],[Generation (TWh)]]*10^9*VLOOKUP(Table1[[#This Row],[Turbine/Engine Technology]],Technology_HR!$A$2:$B$11,2,FALSE)*10^-6</f>
        <v>11494974.710999999</v>
      </c>
      <c r="T6479" s="5">
        <f>Table1[[#This Row],[Fuel Consumption (mmBtu)]]*Table1[[#This Row],[Emission Factor (kg CO2/ mmBtu)]]*10^3</f>
        <v>938019022278.75574</v>
      </c>
      <c r="U6479" s="3">
        <f>Table1[[#This Row],[Emissions (g CO2)]]/(Table1[[#This Row],[Generation (TWh)]]*10^9)</f>
        <v>839.28202424881374</v>
      </c>
    </row>
    <row r="6480" spans="1:21" x14ac:dyDescent="0.35">
      <c r="A6480" t="s">
        <v>1799</v>
      </c>
      <c r="B6480" t="s">
        <v>3241</v>
      </c>
      <c r="C6480" t="str">
        <f>SUBSTITUTE(Table1[[#This Row],[Fuel]],", ",",")</f>
        <v>fossil liquids: heavy fuel oil</v>
      </c>
      <c r="D6480" t="s">
        <v>3241</v>
      </c>
      <c r="H6480" t="s">
        <v>3440</v>
      </c>
      <c r="I6480">
        <v>323</v>
      </c>
      <c r="J6480" t="s">
        <v>3446</v>
      </c>
      <c r="K6480">
        <v>1997</v>
      </c>
      <c r="L6480" t="s">
        <v>29</v>
      </c>
      <c r="M6480" t="s">
        <v>29</v>
      </c>
      <c r="N6480">
        <v>24.906247</v>
      </c>
      <c r="O6480">
        <v>66.694614999999999</v>
      </c>
      <c r="P6480" t="s">
        <v>3565</v>
      </c>
      <c r="Q6480" s="3">
        <f>Table1[[#This Row],[Capacity (MW)]]*0.395*8760*10^-6</f>
        <v>1.1176446</v>
      </c>
      <c r="R6480" s="3" cm="1">
        <f t="array" ref="R6480">AVERAGE(VLOOKUP(_xlfn.TEXTSPLIT(Table1[[#This Row],[Fuel (no space after comma)]], ","), FuelList_Final_EF!$A$2:$B$65, 2, FALSE))</f>
        <v>81.602530311017389</v>
      </c>
      <c r="S6480" s="3">
        <f>Table1[[#This Row],[Generation (TWh)]]*10^9*VLOOKUP(Table1[[#This Row],[Turbine/Engine Technology]],Technology_HR!$A$2:$B$11,2,FALSE)*10^-6</f>
        <v>11494974.710999999</v>
      </c>
      <c r="T6480" s="5">
        <f>Table1[[#This Row],[Fuel Consumption (mmBtu)]]*Table1[[#This Row],[Emission Factor (kg CO2/ mmBtu)]]*10^3</f>
        <v>938019022278.75574</v>
      </c>
      <c r="U6480" s="3">
        <f>Table1[[#This Row],[Emissions (g CO2)]]/(Table1[[#This Row],[Generation (TWh)]]*10^9)</f>
        <v>839.28202424881374</v>
      </c>
    </row>
    <row r="6481" spans="1:21" x14ac:dyDescent="0.35">
      <c r="A6481" t="s">
        <v>1799</v>
      </c>
      <c r="B6481" t="s">
        <v>3241</v>
      </c>
      <c r="C6481" t="str">
        <f>SUBSTITUTE(Table1[[#This Row],[Fuel]],", ",",")</f>
        <v>fossil liquids: heavy fuel oil</v>
      </c>
      <c r="D6481" t="s">
        <v>3241</v>
      </c>
      <c r="H6481" t="s">
        <v>3440</v>
      </c>
      <c r="I6481">
        <v>323</v>
      </c>
      <c r="J6481" t="s">
        <v>3446</v>
      </c>
      <c r="K6481">
        <v>1997</v>
      </c>
      <c r="L6481" t="s">
        <v>29</v>
      </c>
      <c r="M6481" t="s">
        <v>29</v>
      </c>
      <c r="N6481">
        <v>24.906247</v>
      </c>
      <c r="O6481">
        <v>66.694614999999999</v>
      </c>
      <c r="P6481" t="s">
        <v>3565</v>
      </c>
      <c r="Q6481" s="3">
        <f>Table1[[#This Row],[Capacity (MW)]]*0.395*8760*10^-6</f>
        <v>1.1176446</v>
      </c>
      <c r="R6481" s="3" cm="1">
        <f t="array" ref="R6481">AVERAGE(VLOOKUP(_xlfn.TEXTSPLIT(Table1[[#This Row],[Fuel (no space after comma)]], ","), FuelList_Final_EF!$A$2:$B$65, 2, FALSE))</f>
        <v>81.602530311017389</v>
      </c>
      <c r="S6481" s="3">
        <f>Table1[[#This Row],[Generation (TWh)]]*10^9*VLOOKUP(Table1[[#This Row],[Turbine/Engine Technology]],Technology_HR!$A$2:$B$11,2,FALSE)*10^-6</f>
        <v>11494974.710999999</v>
      </c>
      <c r="T6481" s="5">
        <f>Table1[[#This Row],[Fuel Consumption (mmBtu)]]*Table1[[#This Row],[Emission Factor (kg CO2/ mmBtu)]]*10^3</f>
        <v>938019022278.75574</v>
      </c>
      <c r="U6481" s="3">
        <f>Table1[[#This Row],[Emissions (g CO2)]]/(Table1[[#This Row],[Generation (TWh)]]*10^9)</f>
        <v>839.28202424881374</v>
      </c>
    </row>
    <row r="6482" spans="1:21" x14ac:dyDescent="0.35">
      <c r="A6482" t="s">
        <v>1800</v>
      </c>
      <c r="B6482" t="s">
        <v>3275</v>
      </c>
      <c r="C6482" t="str">
        <f>SUBSTITUTE(Table1[[#This Row],[Fuel]],", ",",")</f>
        <v>fossil liquids: fuel oil</v>
      </c>
      <c r="D6482" t="s">
        <v>3275</v>
      </c>
      <c r="H6482" t="s">
        <v>3440</v>
      </c>
      <c r="I6482">
        <v>250</v>
      </c>
      <c r="J6482" t="s">
        <v>3446</v>
      </c>
      <c r="K6482">
        <v>1990</v>
      </c>
      <c r="L6482" t="s">
        <v>29</v>
      </c>
      <c r="M6482">
        <v>2023</v>
      </c>
      <c r="N6482">
        <v>25.472221999999999</v>
      </c>
      <c r="O6482">
        <v>68.266110999999995</v>
      </c>
      <c r="P6482" t="s">
        <v>3565</v>
      </c>
      <c r="Q6482" s="3">
        <f>Table1[[#This Row],[Capacity (MW)]]*0.395*8760*10^-6</f>
        <v>0.86504999999999999</v>
      </c>
      <c r="R6482" s="3" cm="1">
        <f t="array" ref="R6482">AVERAGE(VLOOKUP(_xlfn.TEXTSPLIT(Table1[[#This Row],[Fuel (no space after comma)]], ","), FuelList_Final_EF!$A$2:$B$65, 2, FALSE))</f>
        <v>78.106682297772565</v>
      </c>
      <c r="S6482" s="3">
        <f>Table1[[#This Row],[Generation (TWh)]]*10^9*VLOOKUP(Table1[[#This Row],[Turbine/Engine Technology]],Technology_HR!$A$2:$B$11,2,FALSE)*10^-6</f>
        <v>8897039.25</v>
      </c>
      <c r="T6482" s="5">
        <f>Table1[[#This Row],[Fuel Consumption (mmBtu)]]*Table1[[#This Row],[Emission Factor (kg CO2/ mmBtu)]]*10^3</f>
        <v>694918218090.56274</v>
      </c>
      <c r="U6482" s="3">
        <f>Table1[[#This Row],[Emissions (g CO2)]]/(Table1[[#This Row],[Generation (TWh)]]*10^9)</f>
        <v>803.32722743259092</v>
      </c>
    </row>
    <row r="6483" spans="1:21" x14ac:dyDescent="0.35">
      <c r="A6483" t="s">
        <v>1800</v>
      </c>
      <c r="B6483" t="s">
        <v>3243</v>
      </c>
      <c r="C6483" t="str">
        <f>SUBSTITUTE(Table1[[#This Row],[Fuel]],", ",",")</f>
        <v>fossil gas: natural gas,fossil liquids: fuel oil</v>
      </c>
      <c r="D6483" t="s">
        <v>3239</v>
      </c>
      <c r="E6483" t="s">
        <v>3275</v>
      </c>
      <c r="H6483" t="s">
        <v>3440</v>
      </c>
      <c r="I6483">
        <v>200</v>
      </c>
      <c r="J6483" t="s">
        <v>3446</v>
      </c>
      <c r="K6483">
        <v>1989</v>
      </c>
      <c r="L6483" t="s">
        <v>29</v>
      </c>
      <c r="M6483">
        <v>2023</v>
      </c>
      <c r="N6483">
        <v>25.472221999999999</v>
      </c>
      <c r="O6483">
        <v>68.266110999999995</v>
      </c>
      <c r="P6483" t="s">
        <v>3565</v>
      </c>
      <c r="Q6483" s="3">
        <f>Table1[[#This Row],[Capacity (MW)]]*0.395*8760*10^-6</f>
        <v>0.69203999999999999</v>
      </c>
      <c r="R6483" s="3" cm="1">
        <f t="array" ref="R6483">AVERAGE(VLOOKUP(_xlfn.TEXTSPLIT(Table1[[#This Row],[Fuel (no space after comma)]], ","), FuelList_Final_EF!$A$2:$B$65, 2, FALSE))</f>
        <v>65.583341148886291</v>
      </c>
      <c r="S6483" s="3">
        <f>Table1[[#This Row],[Generation (TWh)]]*10^9*VLOOKUP(Table1[[#This Row],[Turbine/Engine Technology]],Technology_HR!$A$2:$B$11,2,FALSE)*10^-6</f>
        <v>7117631.3999999994</v>
      </c>
      <c r="T6483" s="5">
        <f>Table1[[#This Row],[Fuel Consumption (mmBtu)]]*Table1[[#This Row],[Emission Factor (kg CO2/ mmBtu)]]*10^3</f>
        <v>466798048278.2251</v>
      </c>
      <c r="U6483" s="3">
        <f>Table1[[#This Row],[Emissions (g CO2)]]/(Table1[[#This Row],[Generation (TWh)]]*10^9)</f>
        <v>674.52466371629544</v>
      </c>
    </row>
    <row r="6484" spans="1:21" x14ac:dyDescent="0.35">
      <c r="A6484" t="s">
        <v>1801</v>
      </c>
      <c r="B6484" t="s">
        <v>3264</v>
      </c>
      <c r="C6484" t="str">
        <f>SUBSTITUTE(Table1[[#This Row],[Fuel]],", ",",")</f>
        <v>fossil gas: natural gas,fossil liquids: fuel oil,fossil liquids: diesel</v>
      </c>
      <c r="D6484" t="s">
        <v>3239</v>
      </c>
      <c r="E6484" t="s">
        <v>3275</v>
      </c>
      <c r="F6484" t="s">
        <v>3258</v>
      </c>
      <c r="H6484" t="s">
        <v>3438</v>
      </c>
      <c r="I6484">
        <v>533</v>
      </c>
      <c r="J6484" t="s">
        <v>3446</v>
      </c>
      <c r="K6484">
        <v>1996</v>
      </c>
      <c r="L6484" t="s">
        <v>29</v>
      </c>
      <c r="M6484" t="s">
        <v>29</v>
      </c>
      <c r="N6484">
        <v>30.445841000000001</v>
      </c>
      <c r="O6484">
        <v>70.982274000000004</v>
      </c>
      <c r="P6484" t="s">
        <v>3565</v>
      </c>
      <c r="Q6484" s="3">
        <f>Table1[[#This Row],[Capacity (MW)]]*0.395*8760*10^-6</f>
        <v>1.8442865999999998</v>
      </c>
      <c r="R6484" s="3" cm="1">
        <f t="array" ref="R6484">AVERAGE(VLOOKUP(_xlfn.TEXTSPLIT(Table1[[#This Row],[Fuel (no space after comma)]], ","), FuelList_Final_EF!$A$2:$B$65, 2, FALSE))</f>
        <v>69.757788198515058</v>
      </c>
      <c r="S6484" s="3">
        <f>Table1[[#This Row],[Generation (TWh)]]*10^9*VLOOKUP(Table1[[#This Row],[Turbine/Engine Technology]],Technology_HR!$A$2:$B$11,2,FALSE)*10^-6</f>
        <v>13922519.543399997</v>
      </c>
      <c r="T6484" s="5">
        <f>Table1[[#This Row],[Fuel Consumption (mmBtu)]]*Table1[[#This Row],[Emission Factor (kg CO2/ mmBtu)]]*10^3</f>
        <v>971204169498.18359</v>
      </c>
      <c r="U6484" s="3">
        <f>Table1[[#This Row],[Emissions (g CO2)]]/(Table1[[#This Row],[Generation (TWh)]]*10^9)</f>
        <v>526.60154311059011</v>
      </c>
    </row>
    <row r="6485" spans="1:21" x14ac:dyDescent="0.35">
      <c r="A6485" t="s">
        <v>1801</v>
      </c>
      <c r="B6485" t="s">
        <v>3264</v>
      </c>
      <c r="C6485" t="str">
        <f>SUBSTITUTE(Table1[[#This Row],[Fuel]],", ",",")</f>
        <v>fossil gas: natural gas,fossil liquids: fuel oil,fossil liquids: diesel</v>
      </c>
      <c r="D6485" t="s">
        <v>3239</v>
      </c>
      <c r="E6485" t="s">
        <v>3275</v>
      </c>
      <c r="F6485" t="s">
        <v>3258</v>
      </c>
      <c r="H6485" t="s">
        <v>3438</v>
      </c>
      <c r="I6485">
        <v>533</v>
      </c>
      <c r="J6485" t="s">
        <v>3446</v>
      </c>
      <c r="K6485">
        <v>1996</v>
      </c>
      <c r="L6485" t="s">
        <v>29</v>
      </c>
      <c r="M6485" t="s">
        <v>29</v>
      </c>
      <c r="N6485">
        <v>30.445841000000001</v>
      </c>
      <c r="O6485">
        <v>70.982274000000004</v>
      </c>
      <c r="P6485" t="s">
        <v>3565</v>
      </c>
      <c r="Q6485" s="3">
        <f>Table1[[#This Row],[Capacity (MW)]]*0.395*8760*10^-6</f>
        <v>1.8442865999999998</v>
      </c>
      <c r="R6485" s="3" cm="1">
        <f t="array" ref="R6485">AVERAGE(VLOOKUP(_xlfn.TEXTSPLIT(Table1[[#This Row],[Fuel (no space after comma)]], ","), FuelList_Final_EF!$A$2:$B$65, 2, FALSE))</f>
        <v>69.757788198515058</v>
      </c>
      <c r="S6485" s="3">
        <f>Table1[[#This Row],[Generation (TWh)]]*10^9*VLOOKUP(Table1[[#This Row],[Turbine/Engine Technology]],Technology_HR!$A$2:$B$11,2,FALSE)*10^-6</f>
        <v>13922519.543399997</v>
      </c>
      <c r="T6485" s="5">
        <f>Table1[[#This Row],[Fuel Consumption (mmBtu)]]*Table1[[#This Row],[Emission Factor (kg CO2/ mmBtu)]]*10^3</f>
        <v>971204169498.18359</v>
      </c>
      <c r="U6485" s="3">
        <f>Table1[[#This Row],[Emissions (g CO2)]]/(Table1[[#This Row],[Generation (TWh)]]*10^9)</f>
        <v>526.60154311059011</v>
      </c>
    </row>
    <row r="6486" spans="1:21" x14ac:dyDescent="0.35">
      <c r="A6486" t="s">
        <v>1801</v>
      </c>
      <c r="B6486" t="s">
        <v>3264</v>
      </c>
      <c r="C6486" t="str">
        <f>SUBSTITUTE(Table1[[#This Row],[Fuel]],", ",",")</f>
        <v>fossil gas: natural gas,fossil liquids: fuel oil,fossil liquids: diesel</v>
      </c>
      <c r="D6486" t="s">
        <v>3239</v>
      </c>
      <c r="E6486" t="s">
        <v>3275</v>
      </c>
      <c r="F6486" t="s">
        <v>3258</v>
      </c>
      <c r="H6486" t="s">
        <v>3438</v>
      </c>
      <c r="I6486">
        <v>534</v>
      </c>
      <c r="J6486" t="s">
        <v>3448</v>
      </c>
      <c r="K6486">
        <v>1996</v>
      </c>
      <c r="L6486" t="s">
        <v>29</v>
      </c>
      <c r="M6486" t="s">
        <v>29</v>
      </c>
      <c r="N6486">
        <v>30.445841000000001</v>
      </c>
      <c r="O6486">
        <v>70.982274000000004</v>
      </c>
      <c r="P6486" t="s">
        <v>3565</v>
      </c>
      <c r="Q6486" s="3">
        <f>Table1[[#This Row],[Capacity (MW)]]*0.395*8760*10^-6</f>
        <v>1.8477467999999999</v>
      </c>
      <c r="R6486" s="3" cm="1">
        <f t="array" ref="R6486">AVERAGE(VLOOKUP(_xlfn.TEXTSPLIT(Table1[[#This Row],[Fuel (no space after comma)]], ","), FuelList_Final_EF!$A$2:$B$65, 2, FALSE))</f>
        <v>69.757788198515058</v>
      </c>
      <c r="S6486" s="3">
        <f>Table1[[#This Row],[Generation (TWh)]]*10^9*VLOOKUP(Table1[[#This Row],[Turbine/Engine Technology]],Technology_HR!$A$2:$B$11,2,FALSE)*10^-6</f>
        <v>13948640.5932</v>
      </c>
      <c r="T6486" s="5">
        <f>Table1[[#This Row],[Fuel Consumption (mmBtu)]]*Table1[[#This Row],[Emission Factor (kg CO2/ mmBtu)]]*10^3</f>
        <v>973026316157.65503</v>
      </c>
      <c r="U6486" s="3">
        <f>Table1[[#This Row],[Emissions (g CO2)]]/(Table1[[#This Row],[Generation (TWh)]]*10^9)</f>
        <v>526.60154311059011</v>
      </c>
    </row>
    <row r="6487" spans="1:21" x14ac:dyDescent="0.35">
      <c r="A6487" t="s">
        <v>1802</v>
      </c>
      <c r="B6487" t="s">
        <v>3241</v>
      </c>
      <c r="C6487" t="str">
        <f>SUBSTITUTE(Table1[[#This Row],[Fuel]],", ",",")</f>
        <v>fossil liquids: heavy fuel oil</v>
      </c>
      <c r="D6487" t="s">
        <v>3241</v>
      </c>
      <c r="H6487" t="s">
        <v>3437</v>
      </c>
      <c r="I6487">
        <v>120</v>
      </c>
      <c r="J6487" t="s">
        <v>3446</v>
      </c>
      <c r="K6487">
        <v>1994</v>
      </c>
      <c r="L6487" t="s">
        <v>29</v>
      </c>
      <c r="M6487" t="s">
        <v>29</v>
      </c>
      <c r="N6487">
        <v>31.263345999999999</v>
      </c>
      <c r="O6487">
        <v>74.187707000000003</v>
      </c>
      <c r="P6487" t="s">
        <v>3565</v>
      </c>
      <c r="Q6487" s="3">
        <f>Table1[[#This Row],[Capacity (MW)]]*0.395*8760*10^-6</f>
        <v>0.41522400000000004</v>
      </c>
      <c r="R6487" s="3" cm="1">
        <f t="array" ref="R6487">AVERAGE(VLOOKUP(_xlfn.TEXTSPLIT(Table1[[#This Row],[Fuel (no space after comma)]], ","), FuelList_Final_EF!$A$2:$B$65, 2, FALSE))</f>
        <v>81.602530311017389</v>
      </c>
      <c r="S6487" s="3">
        <f>Table1[[#This Row],[Generation (TWh)]]*10^9*VLOOKUP(Table1[[#This Row],[Turbine/Engine Technology]],Technology_HR!$A$2:$B$11,2,FALSE)*10^-6</f>
        <v>3695493.6</v>
      </c>
      <c r="T6487" s="5">
        <f>Table1[[#This Row],[Fuel Consumption (mmBtu)]]*Table1[[#This Row],[Emission Factor (kg CO2/ mmBtu)]]*10^3</f>
        <v>301561628508.17078</v>
      </c>
      <c r="U6487" s="3">
        <f>Table1[[#This Row],[Emissions (g CO2)]]/(Table1[[#This Row],[Generation (TWh)]]*10^9)</f>
        <v>726.26251976805463</v>
      </c>
    </row>
    <row r="6488" spans="1:21" x14ac:dyDescent="0.35">
      <c r="A6488" t="s">
        <v>1803</v>
      </c>
      <c r="B6488" t="s">
        <v>3239</v>
      </c>
      <c r="C6488" t="str">
        <f>SUBSTITUTE(Table1[[#This Row],[Fuel]],", ",",")</f>
        <v>fossil gas: natural gas</v>
      </c>
      <c r="D6488" t="s">
        <v>3239</v>
      </c>
      <c r="H6488" t="s">
        <v>3438</v>
      </c>
      <c r="I6488">
        <v>54</v>
      </c>
      <c r="J6488" t="s">
        <v>3451</v>
      </c>
      <c r="K6488" t="s">
        <v>29</v>
      </c>
      <c r="L6488" t="s">
        <v>29</v>
      </c>
      <c r="M6488" t="s">
        <v>29</v>
      </c>
      <c r="N6488">
        <v>24.803242999999998</v>
      </c>
      <c r="O6488">
        <v>67.102046000000001</v>
      </c>
      <c r="P6488" t="s">
        <v>3565</v>
      </c>
      <c r="Q6488" s="3">
        <f>Table1[[#This Row],[Capacity (MW)]]*0.395*8760*10^-6</f>
        <v>0.18685080000000001</v>
      </c>
      <c r="R6488" s="3" cm="1">
        <f t="array" ref="R6488">AVERAGE(VLOOKUP(_xlfn.TEXTSPLIT(Table1[[#This Row],[Fuel (no space after comma)]], ","), FuelList_Final_EF!$A$2:$B$65, 2, FALSE))</f>
        <v>53.06</v>
      </c>
      <c r="S6488" s="3">
        <f>Table1[[#This Row],[Generation (TWh)]]*10^9*VLOOKUP(Table1[[#This Row],[Turbine/Engine Technology]],Technology_HR!$A$2:$B$11,2,FALSE)*10^-6</f>
        <v>1410536.6891999999</v>
      </c>
      <c r="T6488" s="5">
        <f>Table1[[#This Row],[Fuel Consumption (mmBtu)]]*Table1[[#This Row],[Emission Factor (kg CO2/ mmBtu)]]*10^3</f>
        <v>74843076728.952011</v>
      </c>
      <c r="U6488" s="3">
        <f>Table1[[#This Row],[Emissions (g CO2)]]/(Table1[[#This Row],[Generation (TWh)]]*10^9)</f>
        <v>400.54994000000005</v>
      </c>
    </row>
    <row r="6489" spans="1:21" x14ac:dyDescent="0.35">
      <c r="A6489" t="s">
        <v>1138</v>
      </c>
      <c r="B6489" t="s">
        <v>3240</v>
      </c>
      <c r="C6489" t="str">
        <f>SUBSTITUTE(Table1[[#This Row],[Fuel]],", ",",")</f>
        <v>fossil gas: natural gas,fossil liquids: diesel</v>
      </c>
      <c r="D6489" t="s">
        <v>3239</v>
      </c>
      <c r="E6489" t="s">
        <v>3258</v>
      </c>
      <c r="H6489" t="s">
        <v>3438</v>
      </c>
      <c r="I6489">
        <v>248</v>
      </c>
      <c r="J6489" t="s">
        <v>3446</v>
      </c>
      <c r="K6489">
        <v>2015</v>
      </c>
      <c r="L6489" t="s">
        <v>29</v>
      </c>
      <c r="M6489" t="s">
        <v>29</v>
      </c>
      <c r="N6489">
        <v>24.785529</v>
      </c>
      <c r="O6489">
        <v>67.137679000000006</v>
      </c>
      <c r="P6489" t="s">
        <v>3565</v>
      </c>
      <c r="Q6489" s="3">
        <f>Table1[[#This Row],[Capacity (MW)]]*0.395*8760*10^-6</f>
        <v>0.85812960000000005</v>
      </c>
      <c r="R6489" s="3" cm="1">
        <f t="array" ref="R6489">AVERAGE(VLOOKUP(_xlfn.TEXTSPLIT(Table1[[#This Row],[Fuel (no space after comma)]], ","), FuelList_Final_EF!$A$2:$B$65, 2, FALSE))</f>
        <v>65.583341148886291</v>
      </c>
      <c r="S6489" s="3">
        <f>Table1[[#This Row],[Generation (TWh)]]*10^9*VLOOKUP(Table1[[#This Row],[Turbine/Engine Technology]],Technology_HR!$A$2:$B$11,2,FALSE)*10^-6</f>
        <v>6478020.3503999999</v>
      </c>
      <c r="T6489" s="5">
        <f>Table1[[#This Row],[Fuel Consumption (mmBtu)]]*Table1[[#This Row],[Emission Factor (kg CO2/ mmBtu)]]*10^3</f>
        <v>424850218609.71112</v>
      </c>
      <c r="U6489" s="3">
        <f>Table1[[#This Row],[Emissions (g CO2)]]/(Table1[[#This Row],[Generation (TWh)]]*10^9)</f>
        <v>495.08864233294264</v>
      </c>
    </row>
    <row r="6490" spans="1:21" x14ac:dyDescent="0.35">
      <c r="A6490" t="s">
        <v>1138</v>
      </c>
      <c r="B6490" t="s">
        <v>3243</v>
      </c>
      <c r="C6490" t="str">
        <f>SUBSTITUTE(Table1[[#This Row],[Fuel]],", ",",")</f>
        <v>fossil gas: natural gas,fossil liquids: fuel oil</v>
      </c>
      <c r="D6490" t="s">
        <v>3239</v>
      </c>
      <c r="E6490" t="s">
        <v>3275</v>
      </c>
      <c r="H6490" t="s">
        <v>3438</v>
      </c>
      <c r="I6490">
        <v>250</v>
      </c>
      <c r="J6490" t="s">
        <v>3451</v>
      </c>
      <c r="K6490" t="s">
        <v>29</v>
      </c>
      <c r="L6490" t="s">
        <v>29</v>
      </c>
      <c r="M6490" t="s">
        <v>29</v>
      </c>
      <c r="N6490">
        <v>24.785529</v>
      </c>
      <c r="O6490">
        <v>67.137679000000006</v>
      </c>
      <c r="P6490" t="s">
        <v>3565</v>
      </c>
      <c r="Q6490" s="3">
        <f>Table1[[#This Row],[Capacity (MW)]]*0.395*8760*10^-6</f>
        <v>0.86504999999999999</v>
      </c>
      <c r="R6490" s="3" cm="1">
        <f t="array" ref="R6490">AVERAGE(VLOOKUP(_xlfn.TEXTSPLIT(Table1[[#This Row],[Fuel (no space after comma)]], ","), FuelList_Final_EF!$A$2:$B$65, 2, FALSE))</f>
        <v>65.583341148886291</v>
      </c>
      <c r="S6490" s="3">
        <f>Table1[[#This Row],[Generation (TWh)]]*10^9*VLOOKUP(Table1[[#This Row],[Turbine/Engine Technology]],Technology_HR!$A$2:$B$11,2,FALSE)*10^-6</f>
        <v>6530262.4499999993</v>
      </c>
      <c r="T6490" s="5">
        <f>Table1[[#This Row],[Fuel Consumption (mmBtu)]]*Table1[[#This Row],[Emission Factor (kg CO2/ mmBtu)]]*10^3</f>
        <v>428276430050.11194</v>
      </c>
      <c r="U6490" s="3">
        <f>Table1[[#This Row],[Emissions (g CO2)]]/(Table1[[#This Row],[Generation (TWh)]]*10^9)</f>
        <v>495.08864233294253</v>
      </c>
    </row>
    <row r="6491" spans="1:21" x14ac:dyDescent="0.35">
      <c r="A6491" t="s">
        <v>1138</v>
      </c>
      <c r="B6491" t="s">
        <v>3269</v>
      </c>
      <c r="C6491" t="str">
        <f>SUBSTITUTE(Table1[[#This Row],[Fuel]],", ",",")</f>
        <v>fossil gas: natural gas,fossil gas: lng</v>
      </c>
      <c r="D6491" t="s">
        <v>3239</v>
      </c>
      <c r="E6491" t="s">
        <v>3242</v>
      </c>
      <c r="H6491" t="s">
        <v>3437</v>
      </c>
      <c r="I6491">
        <v>87.6</v>
      </c>
      <c r="J6491" t="s">
        <v>3446</v>
      </c>
      <c r="K6491">
        <v>2009</v>
      </c>
      <c r="L6491" t="s">
        <v>29</v>
      </c>
      <c r="M6491" t="s">
        <v>29</v>
      </c>
      <c r="N6491">
        <v>24.858608</v>
      </c>
      <c r="O6491">
        <v>67.131254999999996</v>
      </c>
      <c r="P6491" t="s">
        <v>3565</v>
      </c>
      <c r="Q6491" s="3">
        <f>Table1[[#This Row],[Capacity (MW)]]*0.395*8760*10^-6</f>
        <v>0.30311351999999997</v>
      </c>
      <c r="R6491" s="3" cm="1">
        <f t="array" ref="R6491">AVERAGE(VLOOKUP(_xlfn.TEXTSPLIT(Table1[[#This Row],[Fuel (no space after comma)]], ","), FuelList_Final_EF!$A$2:$B$65, 2, FALSE))</f>
        <v>60.37290985767001</v>
      </c>
      <c r="S6491" s="3">
        <f>Table1[[#This Row],[Generation (TWh)]]*10^9*VLOOKUP(Table1[[#This Row],[Turbine/Engine Technology]],Technology_HR!$A$2:$B$11,2,FALSE)*10^-6</f>
        <v>2697710.3279999993</v>
      </c>
      <c r="T6491" s="5">
        <f>Table1[[#This Row],[Fuel Consumption (mmBtu)]]*Table1[[#This Row],[Emission Factor (kg CO2/ mmBtu)]]*10^3</f>
        <v>162868622454.44934</v>
      </c>
      <c r="U6491" s="3">
        <f>Table1[[#This Row],[Emissions (g CO2)]]/(Table1[[#This Row],[Generation (TWh)]]*10^9)</f>
        <v>537.31889773326304</v>
      </c>
    </row>
    <row r="6492" spans="1:21" x14ac:dyDescent="0.35">
      <c r="A6492" t="s">
        <v>1804</v>
      </c>
      <c r="B6492" t="s">
        <v>3277</v>
      </c>
      <c r="C6492" t="str">
        <f>SUBSTITUTE(Table1[[#This Row],[Fuel]],", ",",")</f>
        <v>fossil liquids: heavy fuel oil,fossil liquids: diesel</v>
      </c>
      <c r="D6492" t="s">
        <v>3241</v>
      </c>
      <c r="E6492" t="s">
        <v>3258</v>
      </c>
      <c r="H6492" t="s">
        <v>3440</v>
      </c>
      <c r="I6492">
        <v>326</v>
      </c>
      <c r="J6492" t="s">
        <v>3446</v>
      </c>
      <c r="K6492">
        <v>1994</v>
      </c>
      <c r="L6492" t="s">
        <v>29</v>
      </c>
      <c r="M6492" t="s">
        <v>29</v>
      </c>
      <c r="N6492">
        <v>30.172245</v>
      </c>
      <c r="O6492">
        <v>70.993562999999995</v>
      </c>
      <c r="P6492" t="s">
        <v>3565</v>
      </c>
      <c r="Q6492" s="3">
        <f>Table1[[#This Row],[Capacity (MW)]]*0.395*8760*10^-6</f>
        <v>1.1280252000000002</v>
      </c>
      <c r="R6492" s="3" cm="1">
        <f t="array" ref="R6492">AVERAGE(VLOOKUP(_xlfn.TEXTSPLIT(Table1[[#This Row],[Fuel (no space after comma)]], ","), FuelList_Final_EF!$A$2:$B$65, 2, FALSE))</f>
        <v>79.854606304394977</v>
      </c>
      <c r="S6492" s="3">
        <f>Table1[[#This Row],[Generation (TWh)]]*10^9*VLOOKUP(Table1[[#This Row],[Turbine/Engine Technology]],Technology_HR!$A$2:$B$11,2,FALSE)*10^-6</f>
        <v>11601739.182000002</v>
      </c>
      <c r="T6492" s="5">
        <f>Table1[[#This Row],[Fuel Consumption (mmBtu)]]*Table1[[#This Row],[Emission Factor (kg CO2/ mmBtu)]]*10^3</f>
        <v>926452314824.88354</v>
      </c>
      <c r="U6492" s="3">
        <f>Table1[[#This Row],[Emissions (g CO2)]]/(Table1[[#This Row],[Generation (TWh)]]*10^9)</f>
        <v>821.30462584070233</v>
      </c>
    </row>
    <row r="6493" spans="1:21" x14ac:dyDescent="0.35">
      <c r="A6493" t="s">
        <v>1805</v>
      </c>
      <c r="B6493" t="s">
        <v>3240</v>
      </c>
      <c r="C6493" t="str">
        <f>SUBSTITUTE(Table1[[#This Row],[Fuel]],", ",",")</f>
        <v>fossil gas: natural gas,fossil liquids: diesel</v>
      </c>
      <c r="D6493" t="s">
        <v>3239</v>
      </c>
      <c r="E6493" t="s">
        <v>3258</v>
      </c>
      <c r="H6493" t="s">
        <v>3438</v>
      </c>
      <c r="I6493">
        <v>235</v>
      </c>
      <c r="J6493" t="s">
        <v>3446</v>
      </c>
      <c r="K6493">
        <v>2001</v>
      </c>
      <c r="L6493" t="s">
        <v>29</v>
      </c>
      <c r="M6493" t="s">
        <v>29</v>
      </c>
      <c r="N6493">
        <v>28.032142</v>
      </c>
      <c r="O6493">
        <v>69.633707999999999</v>
      </c>
      <c r="P6493" t="s">
        <v>3565</v>
      </c>
      <c r="Q6493" s="3">
        <f>Table1[[#This Row],[Capacity (MW)]]*0.395*8760*10^-6</f>
        <v>0.81314699999999995</v>
      </c>
      <c r="R6493" s="3" cm="1">
        <f t="array" ref="R6493">AVERAGE(VLOOKUP(_xlfn.TEXTSPLIT(Table1[[#This Row],[Fuel (no space after comma)]], ","), FuelList_Final_EF!$A$2:$B$65, 2, FALSE))</f>
        <v>65.583341148886291</v>
      </c>
      <c r="S6493" s="3">
        <f>Table1[[#This Row],[Generation (TWh)]]*10^9*VLOOKUP(Table1[[#This Row],[Turbine/Engine Technology]],Technology_HR!$A$2:$B$11,2,FALSE)*10^-6</f>
        <v>6138446.7029999997</v>
      </c>
      <c r="T6493" s="5">
        <f>Table1[[#This Row],[Fuel Consumption (mmBtu)]]*Table1[[#This Row],[Emission Factor (kg CO2/ mmBtu)]]*10^3</f>
        <v>402579844247.10522</v>
      </c>
      <c r="U6493" s="3">
        <f>Table1[[#This Row],[Emissions (g CO2)]]/(Table1[[#This Row],[Generation (TWh)]]*10^9)</f>
        <v>495.08864233294253</v>
      </c>
    </row>
    <row r="6494" spans="1:21" x14ac:dyDescent="0.35">
      <c r="A6494" t="s">
        <v>1805</v>
      </c>
      <c r="B6494" t="s">
        <v>3241</v>
      </c>
      <c r="C6494" t="str">
        <f>SUBSTITUTE(Table1[[#This Row],[Fuel]],", ",",")</f>
        <v>fossil liquids: heavy fuel oil</v>
      </c>
      <c r="D6494" t="s">
        <v>3241</v>
      </c>
      <c r="H6494" t="s">
        <v>3437</v>
      </c>
      <c r="I6494">
        <v>185.9</v>
      </c>
      <c r="J6494" t="s">
        <v>3446</v>
      </c>
      <c r="K6494">
        <v>2011</v>
      </c>
      <c r="L6494" t="s">
        <v>29</v>
      </c>
      <c r="M6494" t="s">
        <v>29</v>
      </c>
      <c r="N6494">
        <v>31.698557000000001</v>
      </c>
      <c r="O6494">
        <v>73.208359000000002</v>
      </c>
      <c r="P6494" t="s">
        <v>3565</v>
      </c>
      <c r="Q6494" s="3">
        <f>Table1[[#This Row],[Capacity (MW)]]*0.395*8760*10^-6</f>
        <v>0.64325118000000003</v>
      </c>
      <c r="R6494" s="3" cm="1">
        <f t="array" ref="R6494">AVERAGE(VLOOKUP(_xlfn.TEXTSPLIT(Table1[[#This Row],[Fuel (no space after comma)]], ","), FuelList_Final_EF!$A$2:$B$65, 2, FALSE))</f>
        <v>81.602530311017389</v>
      </c>
      <c r="S6494" s="3">
        <f>Table1[[#This Row],[Generation (TWh)]]*10^9*VLOOKUP(Table1[[#This Row],[Turbine/Engine Technology]],Technology_HR!$A$2:$B$11,2,FALSE)*10^-6</f>
        <v>5724935.5019999994</v>
      </c>
      <c r="T6494" s="5">
        <f>Table1[[#This Row],[Fuel Consumption (mmBtu)]]*Table1[[#This Row],[Emission Factor (kg CO2/ mmBtu)]]*10^3</f>
        <v>467169222830.57452</v>
      </c>
      <c r="U6494" s="3">
        <f>Table1[[#This Row],[Emissions (g CO2)]]/(Table1[[#This Row],[Generation (TWh)]]*10^9)</f>
        <v>726.26251976805474</v>
      </c>
    </row>
    <row r="6495" spans="1:21" x14ac:dyDescent="0.35">
      <c r="A6495" t="s">
        <v>157</v>
      </c>
      <c r="B6495" t="s">
        <v>3243</v>
      </c>
      <c r="C6495" t="str">
        <f>SUBSTITUTE(Table1[[#This Row],[Fuel]],", ",",")</f>
        <v>fossil gas: natural gas,fossil liquids: fuel oil</v>
      </c>
      <c r="D6495" t="s">
        <v>3239</v>
      </c>
      <c r="E6495" t="s">
        <v>3275</v>
      </c>
      <c r="H6495" t="s">
        <v>3440</v>
      </c>
      <c r="I6495">
        <v>210</v>
      </c>
      <c r="J6495" t="s">
        <v>3446</v>
      </c>
      <c r="K6495">
        <v>1993</v>
      </c>
      <c r="L6495" t="s">
        <v>29</v>
      </c>
      <c r="M6495" t="s">
        <v>29</v>
      </c>
      <c r="N6495">
        <v>30.105559</v>
      </c>
      <c r="O6495">
        <v>71.163854999999998</v>
      </c>
      <c r="P6495" t="s">
        <v>3565</v>
      </c>
      <c r="Q6495" s="3">
        <f>Table1[[#This Row],[Capacity (MW)]]*0.395*8760*10^-6</f>
        <v>0.72664200000000001</v>
      </c>
      <c r="R6495" s="3" cm="1">
        <f t="array" ref="R6495">AVERAGE(VLOOKUP(_xlfn.TEXTSPLIT(Table1[[#This Row],[Fuel (no space after comma)]], ","), FuelList_Final_EF!$A$2:$B$65, 2, FALSE))</f>
        <v>65.583341148886291</v>
      </c>
      <c r="S6495" s="3">
        <f>Table1[[#This Row],[Generation (TWh)]]*10^9*VLOOKUP(Table1[[#This Row],[Turbine/Engine Technology]],Technology_HR!$A$2:$B$11,2,FALSE)*10^-6</f>
        <v>7473512.9699999997</v>
      </c>
      <c r="T6495" s="5">
        <f>Table1[[#This Row],[Fuel Consumption (mmBtu)]]*Table1[[#This Row],[Emission Factor (kg CO2/ mmBtu)]]*10^3</f>
        <v>490137950692.13641</v>
      </c>
      <c r="U6495" s="3">
        <f>Table1[[#This Row],[Emissions (g CO2)]]/(Table1[[#This Row],[Generation (TWh)]]*10^9)</f>
        <v>674.52466371629555</v>
      </c>
    </row>
    <row r="6496" spans="1:21" x14ac:dyDescent="0.35">
      <c r="A6496" t="s">
        <v>157</v>
      </c>
      <c r="B6496" t="s">
        <v>3243</v>
      </c>
      <c r="C6496" t="str">
        <f>SUBSTITUTE(Table1[[#This Row],[Fuel]],", ",",")</f>
        <v>fossil gas: natural gas,fossil liquids: fuel oil</v>
      </c>
      <c r="D6496" t="s">
        <v>3239</v>
      </c>
      <c r="E6496" t="s">
        <v>3275</v>
      </c>
      <c r="H6496" t="s">
        <v>3440</v>
      </c>
      <c r="I6496">
        <v>210</v>
      </c>
      <c r="J6496" t="s">
        <v>3446</v>
      </c>
      <c r="K6496">
        <v>1994</v>
      </c>
      <c r="L6496" t="s">
        <v>29</v>
      </c>
      <c r="M6496" t="s">
        <v>29</v>
      </c>
      <c r="N6496">
        <v>30.105559</v>
      </c>
      <c r="O6496">
        <v>71.163854999999998</v>
      </c>
      <c r="P6496" t="s">
        <v>3565</v>
      </c>
      <c r="Q6496" s="3">
        <f>Table1[[#This Row],[Capacity (MW)]]*0.395*8760*10^-6</f>
        <v>0.72664200000000001</v>
      </c>
      <c r="R6496" s="3" cm="1">
        <f t="array" ref="R6496">AVERAGE(VLOOKUP(_xlfn.TEXTSPLIT(Table1[[#This Row],[Fuel (no space after comma)]], ","), FuelList_Final_EF!$A$2:$B$65, 2, FALSE))</f>
        <v>65.583341148886291</v>
      </c>
      <c r="S6496" s="3">
        <f>Table1[[#This Row],[Generation (TWh)]]*10^9*VLOOKUP(Table1[[#This Row],[Turbine/Engine Technology]],Technology_HR!$A$2:$B$11,2,FALSE)*10^-6</f>
        <v>7473512.9699999997</v>
      </c>
      <c r="T6496" s="5">
        <f>Table1[[#This Row],[Fuel Consumption (mmBtu)]]*Table1[[#This Row],[Emission Factor (kg CO2/ mmBtu)]]*10^3</f>
        <v>490137950692.13641</v>
      </c>
      <c r="U6496" s="3">
        <f>Table1[[#This Row],[Emissions (g CO2)]]/(Table1[[#This Row],[Generation (TWh)]]*10^9)</f>
        <v>674.52466371629555</v>
      </c>
    </row>
    <row r="6497" spans="1:21" x14ac:dyDescent="0.35">
      <c r="A6497" t="s">
        <v>157</v>
      </c>
      <c r="B6497" t="s">
        <v>3243</v>
      </c>
      <c r="C6497" t="str">
        <f>SUBSTITUTE(Table1[[#This Row],[Fuel]],", ",",")</f>
        <v>fossil gas: natural gas,fossil liquids: fuel oil</v>
      </c>
      <c r="D6497" t="s">
        <v>3239</v>
      </c>
      <c r="E6497" t="s">
        <v>3275</v>
      </c>
      <c r="H6497" t="s">
        <v>3440</v>
      </c>
      <c r="I6497">
        <v>210</v>
      </c>
      <c r="J6497" t="s">
        <v>3446</v>
      </c>
      <c r="K6497">
        <v>1995</v>
      </c>
      <c r="L6497" t="s">
        <v>29</v>
      </c>
      <c r="M6497" t="s">
        <v>29</v>
      </c>
      <c r="N6497">
        <v>30.105559</v>
      </c>
      <c r="O6497">
        <v>71.163854999999998</v>
      </c>
      <c r="P6497" t="s">
        <v>3565</v>
      </c>
      <c r="Q6497" s="3">
        <f>Table1[[#This Row],[Capacity (MW)]]*0.395*8760*10^-6</f>
        <v>0.72664200000000001</v>
      </c>
      <c r="R6497" s="3" cm="1">
        <f t="array" ref="R6497">AVERAGE(VLOOKUP(_xlfn.TEXTSPLIT(Table1[[#This Row],[Fuel (no space after comma)]], ","), FuelList_Final_EF!$A$2:$B$65, 2, FALSE))</f>
        <v>65.583341148886291</v>
      </c>
      <c r="S6497" s="3">
        <f>Table1[[#This Row],[Generation (TWh)]]*10^9*VLOOKUP(Table1[[#This Row],[Turbine/Engine Technology]],Technology_HR!$A$2:$B$11,2,FALSE)*10^-6</f>
        <v>7473512.9699999997</v>
      </c>
      <c r="T6497" s="5">
        <f>Table1[[#This Row],[Fuel Consumption (mmBtu)]]*Table1[[#This Row],[Emission Factor (kg CO2/ mmBtu)]]*10^3</f>
        <v>490137950692.13641</v>
      </c>
      <c r="U6497" s="3">
        <f>Table1[[#This Row],[Emissions (g CO2)]]/(Table1[[#This Row],[Generation (TWh)]]*10^9)</f>
        <v>674.52466371629555</v>
      </c>
    </row>
    <row r="6498" spans="1:21" x14ac:dyDescent="0.35">
      <c r="A6498" t="s">
        <v>157</v>
      </c>
      <c r="B6498" t="s">
        <v>3243</v>
      </c>
      <c r="C6498" t="str">
        <f>SUBSTITUTE(Table1[[#This Row],[Fuel]],", ",",")</f>
        <v>fossil gas: natural gas,fossil liquids: fuel oil</v>
      </c>
      <c r="D6498" t="s">
        <v>3239</v>
      </c>
      <c r="E6498" t="s">
        <v>3275</v>
      </c>
      <c r="H6498" t="s">
        <v>3440</v>
      </c>
      <c r="I6498">
        <v>200</v>
      </c>
      <c r="J6498" t="s">
        <v>3446</v>
      </c>
      <c r="K6498">
        <v>1995</v>
      </c>
      <c r="L6498" t="s">
        <v>29</v>
      </c>
      <c r="M6498" t="s">
        <v>29</v>
      </c>
      <c r="N6498">
        <v>30.105559</v>
      </c>
      <c r="O6498">
        <v>71.163854999999998</v>
      </c>
      <c r="P6498" t="s">
        <v>3565</v>
      </c>
      <c r="Q6498" s="3">
        <f>Table1[[#This Row],[Capacity (MW)]]*0.395*8760*10^-6</f>
        <v>0.69203999999999999</v>
      </c>
      <c r="R6498" s="3" cm="1">
        <f t="array" ref="R6498">AVERAGE(VLOOKUP(_xlfn.TEXTSPLIT(Table1[[#This Row],[Fuel (no space after comma)]], ","), FuelList_Final_EF!$A$2:$B$65, 2, FALSE))</f>
        <v>65.583341148886291</v>
      </c>
      <c r="S6498" s="3">
        <f>Table1[[#This Row],[Generation (TWh)]]*10^9*VLOOKUP(Table1[[#This Row],[Turbine/Engine Technology]],Technology_HR!$A$2:$B$11,2,FALSE)*10^-6</f>
        <v>7117631.3999999994</v>
      </c>
      <c r="T6498" s="5">
        <f>Table1[[#This Row],[Fuel Consumption (mmBtu)]]*Table1[[#This Row],[Emission Factor (kg CO2/ mmBtu)]]*10^3</f>
        <v>466798048278.2251</v>
      </c>
      <c r="U6498" s="3">
        <f>Table1[[#This Row],[Emissions (g CO2)]]/(Table1[[#This Row],[Generation (TWh)]]*10^9)</f>
        <v>674.52466371629544</v>
      </c>
    </row>
    <row r="6499" spans="1:21" x14ac:dyDescent="0.35">
      <c r="A6499" t="s">
        <v>157</v>
      </c>
      <c r="B6499" t="s">
        <v>3298</v>
      </c>
      <c r="C6499" t="str">
        <f>SUBSTITUTE(Table1[[#This Row],[Fuel]],", ",",")</f>
        <v>fossil gas: lng,fossil liquids: diesel</v>
      </c>
      <c r="D6499" t="s">
        <v>3242</v>
      </c>
      <c r="E6499" t="s">
        <v>3258</v>
      </c>
      <c r="H6499" t="s">
        <v>3438</v>
      </c>
      <c r="I6499">
        <v>567</v>
      </c>
      <c r="J6499" t="s">
        <v>3446</v>
      </c>
      <c r="K6499">
        <v>2014</v>
      </c>
      <c r="L6499" t="s">
        <v>29</v>
      </c>
      <c r="M6499" t="s">
        <v>29</v>
      </c>
      <c r="N6499">
        <v>32.242592999999999</v>
      </c>
      <c r="O6499">
        <v>74.266934000000006</v>
      </c>
      <c r="P6499" t="s">
        <v>3565</v>
      </c>
      <c r="Q6499" s="3">
        <f>Table1[[#This Row],[Capacity (MW)]]*0.395*8760*10^-6</f>
        <v>1.9619334000000002</v>
      </c>
      <c r="R6499" s="3" cm="1">
        <f t="array" ref="R6499">AVERAGE(VLOOKUP(_xlfn.TEXTSPLIT(Table1[[#This Row],[Fuel (no space after comma)]], ","), FuelList_Final_EF!$A$2:$B$65, 2, FALSE))</f>
        <v>72.896251006556298</v>
      </c>
      <c r="S6499" s="3">
        <f>Table1[[#This Row],[Generation (TWh)]]*10^9*VLOOKUP(Table1[[#This Row],[Turbine/Engine Technology]],Technology_HR!$A$2:$B$11,2,FALSE)*10^-6</f>
        <v>14810635.2366</v>
      </c>
      <c r="T6499" s="5">
        <f>Table1[[#This Row],[Fuel Consumption (mmBtu)]]*Table1[[#This Row],[Emission Factor (kg CO2/ mmBtu)]]*10^3</f>
        <v>1079639783773.741</v>
      </c>
      <c r="U6499" s="3">
        <f>Table1[[#This Row],[Emissions (g CO2)]]/(Table1[[#This Row],[Generation (TWh)]]*10^9)</f>
        <v>550.29379884849345</v>
      </c>
    </row>
    <row r="6500" spans="1:21" x14ac:dyDescent="0.35">
      <c r="A6500" t="s">
        <v>1799</v>
      </c>
      <c r="B6500" t="s">
        <v>3241</v>
      </c>
      <c r="C6500" t="str">
        <f>SUBSTITUTE(Table1[[#This Row],[Fuel]],", ",",")</f>
        <v>fossil liquids: heavy fuel oil</v>
      </c>
      <c r="D6500" t="s">
        <v>3241</v>
      </c>
      <c r="H6500" t="s">
        <v>3437</v>
      </c>
      <c r="I6500">
        <v>202.4</v>
      </c>
      <c r="J6500" t="s">
        <v>3446</v>
      </c>
      <c r="K6500">
        <v>2012</v>
      </c>
      <c r="L6500" t="s">
        <v>29</v>
      </c>
      <c r="M6500" t="s">
        <v>29</v>
      </c>
      <c r="N6500">
        <v>32.059246000000002</v>
      </c>
      <c r="O6500">
        <v>74.781682000000004</v>
      </c>
      <c r="P6500" t="s">
        <v>3565</v>
      </c>
      <c r="Q6500" s="3">
        <f>Table1[[#This Row],[Capacity (MW)]]*0.395*8760*10^-6</f>
        <v>0.70034448000000005</v>
      </c>
      <c r="R6500" s="3" cm="1">
        <f t="array" ref="R6500">AVERAGE(VLOOKUP(_xlfn.TEXTSPLIT(Table1[[#This Row],[Fuel (no space after comma)]], ","), FuelList_Final_EF!$A$2:$B$65, 2, FALSE))</f>
        <v>81.602530311017389</v>
      </c>
      <c r="S6500" s="3">
        <f>Table1[[#This Row],[Generation (TWh)]]*10^9*VLOOKUP(Table1[[#This Row],[Turbine/Engine Technology]],Technology_HR!$A$2:$B$11,2,FALSE)*10^-6</f>
        <v>6233065.8719999995</v>
      </c>
      <c r="T6500" s="5">
        <f>Table1[[#This Row],[Fuel Consumption (mmBtu)]]*Table1[[#This Row],[Emission Factor (kg CO2/ mmBtu)]]*10^3</f>
        <v>508633946750.448</v>
      </c>
      <c r="U6500" s="3">
        <f>Table1[[#This Row],[Emissions (g CO2)]]/(Table1[[#This Row],[Generation (TWh)]]*10^9)</f>
        <v>726.26251976805474</v>
      </c>
    </row>
    <row r="6501" spans="1:21" x14ac:dyDescent="0.35">
      <c r="A6501" t="s">
        <v>1806</v>
      </c>
      <c r="B6501" t="s">
        <v>3277</v>
      </c>
      <c r="C6501" t="str">
        <f>SUBSTITUTE(Table1[[#This Row],[Fuel]],", ",",")</f>
        <v>fossil liquids: heavy fuel oil,fossil liquids: diesel</v>
      </c>
      <c r="D6501" t="s">
        <v>3241</v>
      </c>
      <c r="E6501" t="s">
        <v>3258</v>
      </c>
      <c r="H6501" t="s">
        <v>3437</v>
      </c>
      <c r="I6501">
        <v>185.9</v>
      </c>
      <c r="J6501" t="s">
        <v>3446</v>
      </c>
      <c r="K6501">
        <v>2010</v>
      </c>
      <c r="L6501" t="s">
        <v>29</v>
      </c>
      <c r="M6501" t="s">
        <v>29</v>
      </c>
      <c r="N6501">
        <v>31.123729000000001</v>
      </c>
      <c r="O6501">
        <v>73.901666000000006</v>
      </c>
      <c r="P6501" t="s">
        <v>3565</v>
      </c>
      <c r="Q6501" s="3">
        <f>Table1[[#This Row],[Capacity (MW)]]*0.395*8760*10^-6</f>
        <v>0.64325118000000003</v>
      </c>
      <c r="R6501" s="3" cm="1">
        <f t="array" ref="R6501">AVERAGE(VLOOKUP(_xlfn.TEXTSPLIT(Table1[[#This Row],[Fuel (no space after comma)]], ","), FuelList_Final_EF!$A$2:$B$65, 2, FALSE))</f>
        <v>79.854606304394977</v>
      </c>
      <c r="S6501" s="3">
        <f>Table1[[#This Row],[Generation (TWh)]]*10^9*VLOOKUP(Table1[[#This Row],[Turbine/Engine Technology]],Technology_HR!$A$2:$B$11,2,FALSE)*10^-6</f>
        <v>5724935.5019999994</v>
      </c>
      <c r="T6501" s="5">
        <f>Table1[[#This Row],[Fuel Consumption (mmBtu)]]*Table1[[#This Row],[Emission Factor (kg CO2/ mmBtu)]]*10^3</f>
        <v>457162470630.26373</v>
      </c>
      <c r="U6501" s="3">
        <f>Table1[[#This Row],[Emissions (g CO2)]]/(Table1[[#This Row],[Generation (TWh)]]*10^9)</f>
        <v>710.70599610911518</v>
      </c>
    </row>
    <row r="6502" spans="1:21" x14ac:dyDescent="0.35">
      <c r="A6502" t="s">
        <v>1807</v>
      </c>
      <c r="B6502" t="s">
        <v>3241</v>
      </c>
      <c r="C6502" t="str">
        <f>SUBSTITUTE(Table1[[#This Row],[Fuel]],", ",",")</f>
        <v>fossil liquids: heavy fuel oil</v>
      </c>
      <c r="D6502" t="s">
        <v>3241</v>
      </c>
      <c r="H6502" t="s">
        <v>3437</v>
      </c>
      <c r="I6502">
        <v>185.9</v>
      </c>
      <c r="J6502" t="s">
        <v>3446</v>
      </c>
      <c r="K6502">
        <v>2010</v>
      </c>
      <c r="L6502" t="s">
        <v>29</v>
      </c>
      <c r="M6502" t="s">
        <v>29</v>
      </c>
      <c r="N6502">
        <v>31.123729000000001</v>
      </c>
      <c r="O6502">
        <v>73.901666000000006</v>
      </c>
      <c r="P6502" t="s">
        <v>3565</v>
      </c>
      <c r="Q6502" s="3">
        <f>Table1[[#This Row],[Capacity (MW)]]*0.395*8760*10^-6</f>
        <v>0.64325118000000003</v>
      </c>
      <c r="R6502" s="3" cm="1">
        <f t="array" ref="R6502">AVERAGE(VLOOKUP(_xlfn.TEXTSPLIT(Table1[[#This Row],[Fuel (no space after comma)]], ","), FuelList_Final_EF!$A$2:$B$65, 2, FALSE))</f>
        <v>81.602530311017389</v>
      </c>
      <c r="S6502" s="3">
        <f>Table1[[#This Row],[Generation (TWh)]]*10^9*VLOOKUP(Table1[[#This Row],[Turbine/Engine Technology]],Technology_HR!$A$2:$B$11,2,FALSE)*10^-6</f>
        <v>5724935.5019999994</v>
      </c>
      <c r="T6502" s="5">
        <f>Table1[[#This Row],[Fuel Consumption (mmBtu)]]*Table1[[#This Row],[Emission Factor (kg CO2/ mmBtu)]]*10^3</f>
        <v>467169222830.57452</v>
      </c>
      <c r="U6502" s="3">
        <f>Table1[[#This Row],[Emissions (g CO2)]]/(Table1[[#This Row],[Generation (TWh)]]*10^9)</f>
        <v>726.26251976805474</v>
      </c>
    </row>
    <row r="6503" spans="1:21" x14ac:dyDescent="0.35">
      <c r="A6503" t="s">
        <v>1808</v>
      </c>
      <c r="B6503" t="s">
        <v>3239</v>
      </c>
      <c r="C6503" t="str">
        <f>SUBSTITUTE(Table1[[#This Row],[Fuel]],", ",",")</f>
        <v>fossil gas: natural gas</v>
      </c>
      <c r="D6503" t="s">
        <v>3239</v>
      </c>
      <c r="H6503" t="s">
        <v>3438</v>
      </c>
      <c r="I6503">
        <v>50</v>
      </c>
      <c r="J6503" t="s">
        <v>3446</v>
      </c>
      <c r="K6503">
        <v>2017</v>
      </c>
      <c r="L6503" t="s">
        <v>29</v>
      </c>
      <c r="M6503" t="s">
        <v>29</v>
      </c>
      <c r="N6503">
        <v>25.274038000000001</v>
      </c>
      <c r="O6503">
        <v>68.486457000000001</v>
      </c>
      <c r="P6503" t="s">
        <v>3565</v>
      </c>
      <c r="Q6503" s="3">
        <f>Table1[[#This Row],[Capacity (MW)]]*0.395*8760*10^-6</f>
        <v>0.17301</v>
      </c>
      <c r="R6503" s="3" cm="1">
        <f t="array" ref="R6503">AVERAGE(VLOOKUP(_xlfn.TEXTSPLIT(Table1[[#This Row],[Fuel (no space after comma)]], ","), FuelList_Final_EF!$A$2:$B$65, 2, FALSE))</f>
        <v>53.06</v>
      </c>
      <c r="S6503" s="3">
        <f>Table1[[#This Row],[Generation (TWh)]]*10^9*VLOOKUP(Table1[[#This Row],[Turbine/Engine Technology]],Technology_HR!$A$2:$B$11,2,FALSE)*10^-6</f>
        <v>1306052.49</v>
      </c>
      <c r="T6503" s="5">
        <f>Table1[[#This Row],[Fuel Consumption (mmBtu)]]*Table1[[#This Row],[Emission Factor (kg CO2/ mmBtu)]]*10^3</f>
        <v>69299145119.400009</v>
      </c>
      <c r="U6503" s="3">
        <f>Table1[[#This Row],[Emissions (g CO2)]]/(Table1[[#This Row],[Generation (TWh)]]*10^9)</f>
        <v>400.54994000000005</v>
      </c>
    </row>
    <row r="6504" spans="1:21" x14ac:dyDescent="0.35">
      <c r="A6504" t="s">
        <v>1808</v>
      </c>
      <c r="B6504" t="s">
        <v>3239</v>
      </c>
      <c r="C6504" t="str">
        <f>SUBSTITUTE(Table1[[#This Row],[Fuel]],", ",",")</f>
        <v>fossil gas: natural gas</v>
      </c>
      <c r="D6504" t="s">
        <v>3239</v>
      </c>
      <c r="H6504" t="s">
        <v>3438</v>
      </c>
      <c r="I6504">
        <v>50</v>
      </c>
      <c r="J6504" t="s">
        <v>3446</v>
      </c>
      <c r="K6504">
        <v>2017</v>
      </c>
      <c r="L6504" t="s">
        <v>29</v>
      </c>
      <c r="M6504" t="s">
        <v>29</v>
      </c>
      <c r="N6504">
        <v>25.274038000000001</v>
      </c>
      <c r="O6504">
        <v>68.486457000000001</v>
      </c>
      <c r="P6504" t="s">
        <v>3565</v>
      </c>
      <c r="Q6504" s="3">
        <f>Table1[[#This Row],[Capacity (MW)]]*0.395*8760*10^-6</f>
        <v>0.17301</v>
      </c>
      <c r="R6504" s="3" cm="1">
        <f t="array" ref="R6504">AVERAGE(VLOOKUP(_xlfn.TEXTSPLIT(Table1[[#This Row],[Fuel (no space after comma)]], ","), FuelList_Final_EF!$A$2:$B$65, 2, FALSE))</f>
        <v>53.06</v>
      </c>
      <c r="S6504" s="3">
        <f>Table1[[#This Row],[Generation (TWh)]]*10^9*VLOOKUP(Table1[[#This Row],[Turbine/Engine Technology]],Technology_HR!$A$2:$B$11,2,FALSE)*10^-6</f>
        <v>1306052.49</v>
      </c>
      <c r="T6504" s="5">
        <f>Table1[[#This Row],[Fuel Consumption (mmBtu)]]*Table1[[#This Row],[Emission Factor (kg CO2/ mmBtu)]]*10^3</f>
        <v>69299145119.400009</v>
      </c>
      <c r="U6504" s="3">
        <f>Table1[[#This Row],[Emissions (g CO2)]]/(Table1[[#This Row],[Generation (TWh)]]*10^9)</f>
        <v>400.54994000000005</v>
      </c>
    </row>
    <row r="6505" spans="1:21" x14ac:dyDescent="0.35">
      <c r="A6505" t="s">
        <v>1809</v>
      </c>
      <c r="B6505" t="s">
        <v>3240</v>
      </c>
      <c r="C6505" t="str">
        <f>SUBSTITUTE(Table1[[#This Row],[Fuel]],", ",",")</f>
        <v>fossil gas: natural gas,fossil liquids: diesel</v>
      </c>
      <c r="D6505" t="s">
        <v>3239</v>
      </c>
      <c r="E6505" t="s">
        <v>3258</v>
      </c>
      <c r="H6505" t="s">
        <v>3438</v>
      </c>
      <c r="I6505">
        <v>225</v>
      </c>
      <c r="J6505" t="s">
        <v>3446</v>
      </c>
      <c r="K6505">
        <v>2010</v>
      </c>
      <c r="L6505" t="s">
        <v>29</v>
      </c>
      <c r="M6505" t="s">
        <v>29</v>
      </c>
      <c r="N6505">
        <v>31.188005</v>
      </c>
      <c r="O6505">
        <v>73.887917000000002</v>
      </c>
      <c r="P6505" t="s">
        <v>3565</v>
      </c>
      <c r="Q6505" s="3">
        <f>Table1[[#This Row],[Capacity (MW)]]*0.395*8760*10^-6</f>
        <v>0.77854499999999993</v>
      </c>
      <c r="R6505" s="3" cm="1">
        <f t="array" ref="R6505">AVERAGE(VLOOKUP(_xlfn.TEXTSPLIT(Table1[[#This Row],[Fuel (no space after comma)]], ","), FuelList_Final_EF!$A$2:$B$65, 2, FALSE))</f>
        <v>65.583341148886291</v>
      </c>
      <c r="S6505" s="3">
        <f>Table1[[#This Row],[Generation (TWh)]]*10^9*VLOOKUP(Table1[[#This Row],[Turbine/Engine Technology]],Technology_HR!$A$2:$B$11,2,FALSE)*10^-6</f>
        <v>5877236.2049999991</v>
      </c>
      <c r="T6505" s="5">
        <f>Table1[[#This Row],[Fuel Consumption (mmBtu)]]*Table1[[#This Row],[Emission Factor (kg CO2/ mmBtu)]]*10^3</f>
        <v>385448787045.10077</v>
      </c>
      <c r="U6505" s="3">
        <f>Table1[[#This Row],[Emissions (g CO2)]]/(Table1[[#This Row],[Generation (TWh)]]*10^9)</f>
        <v>495.08864233294264</v>
      </c>
    </row>
    <row r="6506" spans="1:21" x14ac:dyDescent="0.35">
      <c r="A6506" t="s">
        <v>1810</v>
      </c>
      <c r="B6506" t="s">
        <v>3277</v>
      </c>
      <c r="C6506" t="str">
        <f>SUBSTITUTE(Table1[[#This Row],[Fuel]],", ",",")</f>
        <v>fossil liquids: heavy fuel oil,fossil liquids: diesel</v>
      </c>
      <c r="D6506" t="s">
        <v>3241</v>
      </c>
      <c r="E6506" t="s">
        <v>3258</v>
      </c>
      <c r="H6506" t="s">
        <v>3440</v>
      </c>
      <c r="I6506">
        <v>365</v>
      </c>
      <c r="J6506" t="s">
        <v>3446</v>
      </c>
      <c r="K6506">
        <v>1995</v>
      </c>
      <c r="L6506" t="s">
        <v>29</v>
      </c>
      <c r="M6506" t="s">
        <v>29</v>
      </c>
      <c r="N6506">
        <v>30.172871000000001</v>
      </c>
      <c r="O6506">
        <v>70.993444999999994</v>
      </c>
      <c r="P6506" t="s">
        <v>3565</v>
      </c>
      <c r="Q6506" s="3">
        <f>Table1[[#This Row],[Capacity (MW)]]*0.395*8760*10^-6</f>
        <v>1.2629729999999999</v>
      </c>
      <c r="R6506" s="3" cm="1">
        <f t="array" ref="R6506">AVERAGE(VLOOKUP(_xlfn.TEXTSPLIT(Table1[[#This Row],[Fuel (no space after comma)]], ","), FuelList_Final_EF!$A$2:$B$65, 2, FALSE))</f>
        <v>79.854606304394977</v>
      </c>
      <c r="S6506" s="3">
        <f>Table1[[#This Row],[Generation (TWh)]]*10^9*VLOOKUP(Table1[[#This Row],[Turbine/Engine Technology]],Technology_HR!$A$2:$B$11,2,FALSE)*10^-6</f>
        <v>12989677.305</v>
      </c>
      <c r="T6506" s="5">
        <f>Table1[[#This Row],[Fuel Consumption (mmBtu)]]*Table1[[#This Row],[Emission Factor (kg CO2/ mmBtu)]]*10^3</f>
        <v>1037285567211.9093</v>
      </c>
      <c r="U6506" s="3">
        <f>Table1[[#This Row],[Emissions (g CO2)]]/(Table1[[#This Row],[Generation (TWh)]]*10^9)</f>
        <v>821.30462584070233</v>
      </c>
    </row>
    <row r="6507" spans="1:21" x14ac:dyDescent="0.35">
      <c r="A6507" t="s">
        <v>1811</v>
      </c>
      <c r="B6507" t="s">
        <v>3240</v>
      </c>
      <c r="C6507" t="str">
        <f>SUBSTITUTE(Table1[[#This Row],[Fuel]],", ",",")</f>
        <v>fossil gas: natural gas,fossil liquids: diesel</v>
      </c>
      <c r="D6507" t="s">
        <v>3239</v>
      </c>
      <c r="E6507" t="s">
        <v>3258</v>
      </c>
      <c r="H6507" t="s">
        <v>3438</v>
      </c>
      <c r="I6507">
        <v>450</v>
      </c>
      <c r="J6507" t="s">
        <v>3446</v>
      </c>
      <c r="K6507">
        <v>1999</v>
      </c>
      <c r="L6507" t="s">
        <v>29</v>
      </c>
      <c r="M6507" t="s">
        <v>29</v>
      </c>
      <c r="N6507">
        <v>30.568648</v>
      </c>
      <c r="O6507">
        <v>72.139604000000006</v>
      </c>
      <c r="P6507" t="s">
        <v>3565</v>
      </c>
      <c r="Q6507" s="3">
        <f>Table1[[#This Row],[Capacity (MW)]]*0.395*8760*10^-6</f>
        <v>1.5570899999999999</v>
      </c>
      <c r="R6507" s="3" cm="1">
        <f t="array" ref="R6507">AVERAGE(VLOOKUP(_xlfn.TEXTSPLIT(Table1[[#This Row],[Fuel (no space after comma)]], ","), FuelList_Final_EF!$A$2:$B$65, 2, FALSE))</f>
        <v>65.583341148886291</v>
      </c>
      <c r="S6507" s="3">
        <f>Table1[[#This Row],[Generation (TWh)]]*10^9*VLOOKUP(Table1[[#This Row],[Turbine/Engine Technology]],Technology_HR!$A$2:$B$11,2,FALSE)*10^-6</f>
        <v>11754472.409999998</v>
      </c>
      <c r="T6507" s="5">
        <f>Table1[[#This Row],[Fuel Consumption (mmBtu)]]*Table1[[#This Row],[Emission Factor (kg CO2/ mmBtu)]]*10^3</f>
        <v>770897574090.20154</v>
      </c>
      <c r="U6507" s="3">
        <f>Table1[[#This Row],[Emissions (g CO2)]]/(Table1[[#This Row],[Generation (TWh)]]*10^9)</f>
        <v>495.08864233294264</v>
      </c>
    </row>
    <row r="6508" spans="1:21" x14ac:dyDescent="0.35">
      <c r="A6508" t="s">
        <v>1812</v>
      </c>
      <c r="B6508" t="s">
        <v>3241</v>
      </c>
      <c r="C6508" t="str">
        <f>SUBSTITUTE(Table1[[#This Row],[Fuel]],", ",",")</f>
        <v>fossil liquids: heavy fuel oil</v>
      </c>
      <c r="D6508" t="s">
        <v>3241</v>
      </c>
      <c r="H6508" t="s">
        <v>3440</v>
      </c>
      <c r="I6508">
        <v>134</v>
      </c>
      <c r="J6508" t="s">
        <v>3446</v>
      </c>
      <c r="K6508">
        <v>1999</v>
      </c>
      <c r="L6508" t="s">
        <v>29</v>
      </c>
      <c r="M6508" t="s">
        <v>29</v>
      </c>
      <c r="N6508">
        <v>31.732835999999999</v>
      </c>
      <c r="O6508">
        <v>73.875050999999999</v>
      </c>
      <c r="P6508" t="s">
        <v>3565</v>
      </c>
      <c r="Q6508" s="3">
        <f>Table1[[#This Row],[Capacity (MW)]]*0.395*8760*10^-6</f>
        <v>0.46366679999999999</v>
      </c>
      <c r="R6508" s="3" cm="1">
        <f t="array" ref="R6508">AVERAGE(VLOOKUP(_xlfn.TEXTSPLIT(Table1[[#This Row],[Fuel (no space after comma)]], ","), FuelList_Final_EF!$A$2:$B$65, 2, FALSE))</f>
        <v>81.602530311017389</v>
      </c>
      <c r="S6508" s="3">
        <f>Table1[[#This Row],[Generation (TWh)]]*10^9*VLOOKUP(Table1[[#This Row],[Turbine/Engine Technology]],Technology_HR!$A$2:$B$11,2,FALSE)*10^-6</f>
        <v>4768813.0379999997</v>
      </c>
      <c r="T6508" s="5">
        <f>Table1[[#This Row],[Fuel Consumption (mmBtu)]]*Table1[[#This Row],[Emission Factor (kg CO2/ mmBtu)]]*10^3</f>
        <v>389147210480.96991</v>
      </c>
      <c r="U6508" s="3">
        <f>Table1[[#This Row],[Emissions (g CO2)]]/(Table1[[#This Row],[Generation (TWh)]]*10^9)</f>
        <v>839.28202424881385</v>
      </c>
    </row>
    <row r="6509" spans="1:21" x14ac:dyDescent="0.35">
      <c r="A6509" t="s">
        <v>1813</v>
      </c>
      <c r="B6509" t="s">
        <v>3240</v>
      </c>
      <c r="C6509" t="str">
        <f>SUBSTITUTE(Table1[[#This Row],[Fuel]],", ",",")</f>
        <v>fossil gas: natural gas,fossil liquids: diesel</v>
      </c>
      <c r="D6509" t="s">
        <v>3239</v>
      </c>
      <c r="E6509" t="s">
        <v>3258</v>
      </c>
      <c r="H6509" t="s">
        <v>3438</v>
      </c>
      <c r="I6509">
        <v>225</v>
      </c>
      <c r="J6509" t="s">
        <v>3446</v>
      </c>
      <c r="K6509">
        <v>2010</v>
      </c>
      <c r="L6509" t="s">
        <v>29</v>
      </c>
      <c r="M6509" t="s">
        <v>29</v>
      </c>
      <c r="N6509">
        <v>30.696186000000001</v>
      </c>
      <c r="O6509">
        <v>73.259362999999993</v>
      </c>
      <c r="P6509" t="s">
        <v>3565</v>
      </c>
      <c r="Q6509" s="3">
        <f>Table1[[#This Row],[Capacity (MW)]]*0.395*8760*10^-6</f>
        <v>0.77854499999999993</v>
      </c>
      <c r="R6509" s="3" cm="1">
        <f t="array" ref="R6509">AVERAGE(VLOOKUP(_xlfn.TEXTSPLIT(Table1[[#This Row],[Fuel (no space after comma)]], ","), FuelList_Final_EF!$A$2:$B$65, 2, FALSE))</f>
        <v>65.583341148886291</v>
      </c>
      <c r="S6509" s="3">
        <f>Table1[[#This Row],[Generation (TWh)]]*10^9*VLOOKUP(Table1[[#This Row],[Turbine/Engine Technology]],Technology_HR!$A$2:$B$11,2,FALSE)*10^-6</f>
        <v>5877236.2049999991</v>
      </c>
      <c r="T6509" s="5">
        <f>Table1[[#This Row],[Fuel Consumption (mmBtu)]]*Table1[[#This Row],[Emission Factor (kg CO2/ mmBtu)]]*10^3</f>
        <v>385448787045.10077</v>
      </c>
      <c r="U6509" s="3">
        <f>Table1[[#This Row],[Emissions (g CO2)]]/(Table1[[#This Row],[Generation (TWh)]]*10^9)</f>
        <v>495.08864233294264</v>
      </c>
    </row>
    <row r="6510" spans="1:21" x14ac:dyDescent="0.35">
      <c r="A6510" t="s">
        <v>1814</v>
      </c>
      <c r="B6510" t="s">
        <v>3240</v>
      </c>
      <c r="C6510" t="str">
        <f>SUBSTITUTE(Table1[[#This Row],[Fuel]],", ",",")</f>
        <v>fossil gas: natural gas,fossil liquids: diesel</v>
      </c>
      <c r="D6510" t="s">
        <v>3239</v>
      </c>
      <c r="E6510" t="s">
        <v>3258</v>
      </c>
      <c r="H6510" t="s">
        <v>3438</v>
      </c>
      <c r="I6510">
        <v>225</v>
      </c>
      <c r="J6510" t="s">
        <v>3446</v>
      </c>
      <c r="K6510">
        <v>2010</v>
      </c>
      <c r="L6510" t="s">
        <v>29</v>
      </c>
      <c r="M6510" t="s">
        <v>29</v>
      </c>
      <c r="N6510">
        <v>31.761001</v>
      </c>
      <c r="O6510">
        <v>74.035548000000006</v>
      </c>
      <c r="P6510" t="s">
        <v>3565</v>
      </c>
      <c r="Q6510" s="3">
        <f>Table1[[#This Row],[Capacity (MW)]]*0.395*8760*10^-6</f>
        <v>0.77854499999999993</v>
      </c>
      <c r="R6510" s="3" cm="1">
        <f t="array" ref="R6510">AVERAGE(VLOOKUP(_xlfn.TEXTSPLIT(Table1[[#This Row],[Fuel (no space after comma)]], ","), FuelList_Final_EF!$A$2:$B$65, 2, FALSE))</f>
        <v>65.583341148886291</v>
      </c>
      <c r="S6510" s="3">
        <f>Table1[[#This Row],[Generation (TWh)]]*10^9*VLOOKUP(Table1[[#This Row],[Turbine/Engine Technology]],Technology_HR!$A$2:$B$11,2,FALSE)*10^-6</f>
        <v>5877236.2049999991</v>
      </c>
      <c r="T6510" s="5">
        <f>Table1[[#This Row],[Fuel Consumption (mmBtu)]]*Table1[[#This Row],[Emission Factor (kg CO2/ mmBtu)]]*10^3</f>
        <v>385448787045.10077</v>
      </c>
      <c r="U6510" s="3">
        <f>Table1[[#This Row],[Emissions (g CO2)]]/(Table1[[#This Row],[Generation (TWh)]]*10^9)</f>
        <v>495.08864233294264</v>
      </c>
    </row>
    <row r="6511" spans="1:21" x14ac:dyDescent="0.35">
      <c r="A6511" t="s">
        <v>1138</v>
      </c>
      <c r="B6511" t="s">
        <v>3269</v>
      </c>
      <c r="C6511" t="str">
        <f>SUBSTITUTE(Table1[[#This Row],[Fuel]],", ",",")</f>
        <v>fossil gas: natural gas,fossil gas: lng</v>
      </c>
      <c r="D6511" t="s">
        <v>3239</v>
      </c>
      <c r="E6511" t="s">
        <v>3242</v>
      </c>
      <c r="H6511" t="s">
        <v>3437</v>
      </c>
      <c r="I6511">
        <v>87.6</v>
      </c>
      <c r="J6511" t="s">
        <v>3446</v>
      </c>
      <c r="K6511">
        <v>2009</v>
      </c>
      <c r="L6511" t="s">
        <v>29</v>
      </c>
      <c r="M6511" t="s">
        <v>29</v>
      </c>
      <c r="N6511">
        <v>24.904919</v>
      </c>
      <c r="O6511">
        <v>66.975936000000004</v>
      </c>
      <c r="P6511" t="s">
        <v>3565</v>
      </c>
      <c r="Q6511" s="3">
        <f>Table1[[#This Row],[Capacity (MW)]]*0.395*8760*10^-6</f>
        <v>0.30311351999999997</v>
      </c>
      <c r="R6511" s="3" cm="1">
        <f t="array" ref="R6511">AVERAGE(VLOOKUP(_xlfn.TEXTSPLIT(Table1[[#This Row],[Fuel (no space after comma)]], ","), FuelList_Final_EF!$A$2:$B$65, 2, FALSE))</f>
        <v>60.37290985767001</v>
      </c>
      <c r="S6511" s="3">
        <f>Table1[[#This Row],[Generation (TWh)]]*10^9*VLOOKUP(Table1[[#This Row],[Turbine/Engine Technology]],Technology_HR!$A$2:$B$11,2,FALSE)*10^-6</f>
        <v>2697710.3279999993</v>
      </c>
      <c r="T6511" s="5">
        <f>Table1[[#This Row],[Fuel Consumption (mmBtu)]]*Table1[[#This Row],[Emission Factor (kg CO2/ mmBtu)]]*10^3</f>
        <v>162868622454.44934</v>
      </c>
      <c r="U6511" s="3">
        <f>Table1[[#This Row],[Emissions (g CO2)]]/(Table1[[#This Row],[Generation (TWh)]]*10^9)</f>
        <v>537.31889773326304</v>
      </c>
    </row>
    <row r="6512" spans="1:21" x14ac:dyDescent="0.35">
      <c r="A6512" t="s">
        <v>1815</v>
      </c>
      <c r="B6512" t="s">
        <v>3241</v>
      </c>
      <c r="C6512" t="str">
        <f>SUBSTITUTE(Table1[[#This Row],[Fuel]],", ",",")</f>
        <v>fossil liquids: heavy fuel oil</v>
      </c>
      <c r="D6512" t="s">
        <v>3241</v>
      </c>
      <c r="H6512" t="s">
        <v>3437</v>
      </c>
      <c r="I6512">
        <v>126</v>
      </c>
      <c r="J6512" t="s">
        <v>3446</v>
      </c>
      <c r="K6512">
        <v>1997</v>
      </c>
      <c r="L6512" t="s">
        <v>29</v>
      </c>
      <c r="M6512" t="s">
        <v>29</v>
      </c>
      <c r="N6512">
        <v>25.000136000000001</v>
      </c>
      <c r="O6512">
        <v>66.907712000000004</v>
      </c>
      <c r="P6512" t="s">
        <v>3565</v>
      </c>
      <c r="Q6512" s="3">
        <f>Table1[[#This Row],[Capacity (MW)]]*0.395*8760*10^-6</f>
        <v>0.43598520000000002</v>
      </c>
      <c r="R6512" s="3" cm="1">
        <f t="array" ref="R6512">AVERAGE(VLOOKUP(_xlfn.TEXTSPLIT(Table1[[#This Row],[Fuel (no space after comma)]], ","), FuelList_Final_EF!$A$2:$B$65, 2, FALSE))</f>
        <v>81.602530311017389</v>
      </c>
      <c r="S6512" s="3">
        <f>Table1[[#This Row],[Generation (TWh)]]*10^9*VLOOKUP(Table1[[#This Row],[Turbine/Engine Technology]],Technology_HR!$A$2:$B$11,2,FALSE)*10^-6</f>
        <v>3880268.28</v>
      </c>
      <c r="T6512" s="5">
        <f>Table1[[#This Row],[Fuel Consumption (mmBtu)]]*Table1[[#This Row],[Emission Factor (kg CO2/ mmBtu)]]*10^3</f>
        <v>316639709933.57928</v>
      </c>
      <c r="U6512" s="3">
        <f>Table1[[#This Row],[Emissions (g CO2)]]/(Table1[[#This Row],[Generation (TWh)]]*10^9)</f>
        <v>726.26251976805474</v>
      </c>
    </row>
    <row r="6513" spans="1:21" x14ac:dyDescent="0.35">
      <c r="A6513" t="s">
        <v>1816</v>
      </c>
      <c r="B6513" t="s">
        <v>3242</v>
      </c>
      <c r="C6513" t="str">
        <f>SUBSTITUTE(Table1[[#This Row],[Fuel]],", ",",")</f>
        <v>fossil gas: lng</v>
      </c>
      <c r="D6513" t="s">
        <v>3242</v>
      </c>
      <c r="H6513" t="s">
        <v>3438</v>
      </c>
      <c r="I6513">
        <v>1263</v>
      </c>
      <c r="J6513" t="s">
        <v>3446</v>
      </c>
      <c r="K6513">
        <v>2023</v>
      </c>
      <c r="L6513" t="s">
        <v>29</v>
      </c>
      <c r="M6513" t="s">
        <v>29</v>
      </c>
      <c r="N6513">
        <v>31.116942999999999</v>
      </c>
      <c r="O6513">
        <v>72.188502</v>
      </c>
      <c r="P6513" t="s">
        <v>3565</v>
      </c>
      <c r="Q6513" s="3">
        <f>Table1[[#This Row],[Capacity (MW)]]*0.395*8760*10^-6</f>
        <v>4.3702326000000005</v>
      </c>
      <c r="R6513" s="3" cm="1">
        <f t="array" ref="R6513">AVERAGE(VLOOKUP(_xlfn.TEXTSPLIT(Table1[[#This Row],[Fuel (no space after comma)]], ","), FuelList_Final_EF!$A$2:$B$65, 2, FALSE))</f>
        <v>67.685819715340017</v>
      </c>
      <c r="S6513" s="3">
        <f>Table1[[#This Row],[Generation (TWh)]]*10^9*VLOOKUP(Table1[[#This Row],[Turbine/Engine Technology]],Technology_HR!$A$2:$B$11,2,FALSE)*10^-6</f>
        <v>32990885.897399999</v>
      </c>
      <c r="T6513" s="5">
        <f>Table1[[#This Row],[Fuel Consumption (mmBtu)]]*Table1[[#This Row],[Emission Factor (kg CO2/ mmBtu)]]*10^3</f>
        <v>2233015155100.77</v>
      </c>
      <c r="U6513" s="3">
        <f>Table1[[#This Row],[Emissions (g CO2)]]/(Table1[[#This Row],[Generation (TWh)]]*10^9)</f>
        <v>510.96025303110184</v>
      </c>
    </row>
    <row r="6514" spans="1:21" x14ac:dyDescent="0.35">
      <c r="A6514" t="s">
        <v>1817</v>
      </c>
      <c r="B6514" t="s">
        <v>3240</v>
      </c>
      <c r="C6514" t="str">
        <f>SUBSTITUTE(Table1[[#This Row],[Fuel]],", ",",")</f>
        <v>fossil gas: natural gas,fossil liquids: diesel</v>
      </c>
      <c r="D6514" t="s">
        <v>3239</v>
      </c>
      <c r="E6514" t="s">
        <v>3258</v>
      </c>
      <c r="H6514" t="s">
        <v>3438</v>
      </c>
      <c r="I6514">
        <v>586</v>
      </c>
      <c r="J6514" t="s">
        <v>3446</v>
      </c>
      <c r="K6514">
        <v>2000</v>
      </c>
      <c r="L6514" t="s">
        <v>29</v>
      </c>
      <c r="M6514" t="s">
        <v>29</v>
      </c>
      <c r="N6514">
        <v>28.582708</v>
      </c>
      <c r="O6514">
        <v>68.176209</v>
      </c>
      <c r="P6514" t="s">
        <v>3565</v>
      </c>
      <c r="Q6514" s="3">
        <f>Table1[[#This Row],[Capacity (MW)]]*0.395*8760*10^-6</f>
        <v>2.0276771999999998</v>
      </c>
      <c r="R6514" s="3" cm="1">
        <f t="array" ref="R6514">AVERAGE(VLOOKUP(_xlfn.TEXTSPLIT(Table1[[#This Row],[Fuel (no space after comma)]], ","), FuelList_Final_EF!$A$2:$B$65, 2, FALSE))</f>
        <v>65.583341148886291</v>
      </c>
      <c r="S6514" s="3">
        <f>Table1[[#This Row],[Generation (TWh)]]*10^9*VLOOKUP(Table1[[#This Row],[Turbine/Engine Technology]],Technology_HR!$A$2:$B$11,2,FALSE)*10^-6</f>
        <v>15306935.182799997</v>
      </c>
      <c r="T6514" s="5">
        <f>Table1[[#This Row],[Fuel Consumption (mmBtu)]]*Table1[[#This Row],[Emission Factor (kg CO2/ mmBtu)]]*10^3</f>
        <v>1003879952037.4624</v>
      </c>
      <c r="U6514" s="3">
        <f>Table1[[#This Row],[Emissions (g CO2)]]/(Table1[[#This Row],[Generation (TWh)]]*10^9)</f>
        <v>495.08864233294258</v>
      </c>
    </row>
    <row r="6515" spans="1:21" x14ac:dyDescent="0.35">
      <c r="A6515" t="s">
        <v>1818</v>
      </c>
      <c r="B6515" t="s">
        <v>3240</v>
      </c>
      <c r="C6515" t="str">
        <f>SUBSTITUTE(Table1[[#This Row],[Fuel]],", ",",")</f>
        <v>fossil gas: natural gas,fossil liquids: diesel</v>
      </c>
      <c r="D6515" t="s">
        <v>3239</v>
      </c>
      <c r="E6515" t="s">
        <v>3258</v>
      </c>
      <c r="H6515" t="s">
        <v>3438</v>
      </c>
      <c r="I6515">
        <v>404</v>
      </c>
      <c r="J6515" t="s">
        <v>3446</v>
      </c>
      <c r="K6515">
        <v>2014</v>
      </c>
      <c r="L6515" t="s">
        <v>29</v>
      </c>
      <c r="M6515" t="s">
        <v>29</v>
      </c>
      <c r="N6515">
        <v>28.582708</v>
      </c>
      <c r="O6515">
        <v>68.176209</v>
      </c>
      <c r="P6515" t="s">
        <v>3565</v>
      </c>
      <c r="Q6515" s="3">
        <f>Table1[[#This Row],[Capacity (MW)]]*0.395*8760*10^-6</f>
        <v>1.3979208000000001</v>
      </c>
      <c r="R6515" s="3" cm="1">
        <f t="array" ref="R6515">AVERAGE(VLOOKUP(_xlfn.TEXTSPLIT(Table1[[#This Row],[Fuel (no space after comma)]], ","), FuelList_Final_EF!$A$2:$B$65, 2, FALSE))</f>
        <v>65.583341148886291</v>
      </c>
      <c r="S6515" s="3">
        <f>Table1[[#This Row],[Generation (TWh)]]*10^9*VLOOKUP(Table1[[#This Row],[Turbine/Engine Technology]],Technology_HR!$A$2:$B$11,2,FALSE)*10^-6</f>
        <v>10552904.119199999</v>
      </c>
      <c r="T6515" s="5">
        <f>Table1[[#This Row],[Fuel Consumption (mmBtu)]]*Table1[[#This Row],[Emission Factor (kg CO2/ mmBtu)]]*10^3</f>
        <v>692094710960.98083</v>
      </c>
      <c r="U6515" s="3">
        <f>Table1[[#This Row],[Emissions (g CO2)]]/(Table1[[#This Row],[Generation (TWh)]]*10^9)</f>
        <v>495.08864233294247</v>
      </c>
    </row>
    <row r="6516" spans="1:21" x14ac:dyDescent="0.35">
      <c r="A6516" t="s">
        <v>1819</v>
      </c>
      <c r="B6516" t="s">
        <v>3239</v>
      </c>
      <c r="C6516" t="str">
        <f>SUBSTITUTE(Table1[[#This Row],[Fuel]],", ",",")</f>
        <v>fossil gas: natural gas</v>
      </c>
      <c r="D6516" t="s">
        <v>3239</v>
      </c>
      <c r="H6516" t="s">
        <v>59</v>
      </c>
      <c r="I6516">
        <v>80</v>
      </c>
      <c r="J6516" t="s">
        <v>3447</v>
      </c>
      <c r="K6516" t="s">
        <v>29</v>
      </c>
      <c r="L6516" t="s">
        <v>29</v>
      </c>
      <c r="M6516" t="s">
        <v>29</v>
      </c>
      <c r="N6516">
        <v>31.578333000000001</v>
      </c>
      <c r="O6516">
        <v>35.014817000000001</v>
      </c>
      <c r="P6516" t="s">
        <v>3566</v>
      </c>
      <c r="Q6516" s="3">
        <f>Table1[[#This Row],[Capacity (MW)]]*0.395*8760*10^-6</f>
        <v>0.27681600000000001</v>
      </c>
      <c r="R6516" s="3" cm="1">
        <f t="array" ref="R6516">AVERAGE(VLOOKUP(_xlfn.TEXTSPLIT(Table1[[#This Row],[Fuel (no space after comma)]], ","), FuelList_Final_EF!$A$2:$B$65, 2, FALSE))</f>
        <v>53.06</v>
      </c>
      <c r="S6516" s="3">
        <f>Table1[[#This Row],[Generation (TWh)]]*10^9*VLOOKUP(Table1[[#This Row],[Turbine/Engine Technology]],Technology_HR!$A$2:$B$11,2,FALSE)*10^-6</f>
        <v>2296327.128</v>
      </c>
      <c r="T6516" s="5">
        <f>Table1[[#This Row],[Fuel Consumption (mmBtu)]]*Table1[[#This Row],[Emission Factor (kg CO2/ mmBtu)]]*10^3</f>
        <v>121843117411.68001</v>
      </c>
      <c r="U6516" s="3">
        <f>Table1[[#This Row],[Emissions (g CO2)]]/(Table1[[#This Row],[Generation (TWh)]]*10^9)</f>
        <v>440.15923000000004</v>
      </c>
    </row>
    <row r="6517" spans="1:21" x14ac:dyDescent="0.35">
      <c r="A6517" t="s">
        <v>1819</v>
      </c>
      <c r="B6517" t="s">
        <v>3239</v>
      </c>
      <c r="C6517" t="str">
        <f>SUBSTITUTE(Table1[[#This Row],[Fuel]],", ",",")</f>
        <v>fossil gas: natural gas</v>
      </c>
      <c r="D6517" t="s">
        <v>3239</v>
      </c>
      <c r="H6517" t="s">
        <v>59</v>
      </c>
      <c r="I6517">
        <v>90</v>
      </c>
      <c r="J6517" t="s">
        <v>3447</v>
      </c>
      <c r="K6517" t="s">
        <v>29</v>
      </c>
      <c r="L6517" t="s">
        <v>29</v>
      </c>
      <c r="M6517" t="s">
        <v>29</v>
      </c>
      <c r="N6517">
        <v>31.578333000000001</v>
      </c>
      <c r="O6517">
        <v>35.014817000000001</v>
      </c>
      <c r="P6517" t="s">
        <v>3566</v>
      </c>
      <c r="Q6517" s="3">
        <f>Table1[[#This Row],[Capacity (MW)]]*0.395*8760*10^-6</f>
        <v>0.31141800000000003</v>
      </c>
      <c r="R6517" s="3" cm="1">
        <f t="array" ref="R6517">AVERAGE(VLOOKUP(_xlfn.TEXTSPLIT(Table1[[#This Row],[Fuel (no space after comma)]], ","), FuelList_Final_EF!$A$2:$B$65, 2, FALSE))</f>
        <v>53.06</v>
      </c>
      <c r="S6517" s="3">
        <f>Table1[[#This Row],[Generation (TWh)]]*10^9*VLOOKUP(Table1[[#This Row],[Turbine/Engine Technology]],Technology_HR!$A$2:$B$11,2,FALSE)*10^-6</f>
        <v>2583368.0189999999</v>
      </c>
      <c r="T6517" s="5">
        <f>Table1[[#This Row],[Fuel Consumption (mmBtu)]]*Table1[[#This Row],[Emission Factor (kg CO2/ mmBtu)]]*10^3</f>
        <v>137073507088.14001</v>
      </c>
      <c r="U6517" s="3">
        <f>Table1[[#This Row],[Emissions (g CO2)]]/(Table1[[#This Row],[Generation (TWh)]]*10^9)</f>
        <v>440.15923000000004</v>
      </c>
    </row>
    <row r="6518" spans="1:21" x14ac:dyDescent="0.35">
      <c r="A6518" t="s">
        <v>1819</v>
      </c>
      <c r="B6518" t="s">
        <v>3240</v>
      </c>
      <c r="C6518" t="str">
        <f>SUBSTITUTE(Table1[[#This Row],[Fuel]],", ",",")</f>
        <v>fossil gas: natural gas,fossil liquids: diesel</v>
      </c>
      <c r="D6518" t="s">
        <v>3239</v>
      </c>
      <c r="E6518" t="s">
        <v>3258</v>
      </c>
      <c r="H6518" t="s">
        <v>3438</v>
      </c>
      <c r="I6518">
        <v>250</v>
      </c>
      <c r="J6518" t="s">
        <v>3449</v>
      </c>
      <c r="K6518" t="s">
        <v>29</v>
      </c>
      <c r="L6518" t="s">
        <v>29</v>
      </c>
      <c r="M6518" t="s">
        <v>29</v>
      </c>
      <c r="N6518">
        <v>32.457284999999999</v>
      </c>
      <c r="O6518">
        <v>35.284703999999998</v>
      </c>
      <c r="P6518" t="s">
        <v>3566</v>
      </c>
      <c r="Q6518" s="3">
        <f>Table1[[#This Row],[Capacity (MW)]]*0.395*8760*10^-6</f>
        <v>0.86504999999999999</v>
      </c>
      <c r="R6518" s="3" cm="1">
        <f t="array" ref="R6518">AVERAGE(VLOOKUP(_xlfn.TEXTSPLIT(Table1[[#This Row],[Fuel (no space after comma)]], ","), FuelList_Final_EF!$A$2:$B$65, 2, FALSE))</f>
        <v>65.583341148886291</v>
      </c>
      <c r="S6518" s="3">
        <f>Table1[[#This Row],[Generation (TWh)]]*10^9*VLOOKUP(Table1[[#This Row],[Turbine/Engine Technology]],Technology_HR!$A$2:$B$11,2,FALSE)*10^-6</f>
        <v>6530262.4499999993</v>
      </c>
      <c r="T6518" s="5">
        <f>Table1[[#This Row],[Fuel Consumption (mmBtu)]]*Table1[[#This Row],[Emission Factor (kg CO2/ mmBtu)]]*10^3</f>
        <v>428276430050.11194</v>
      </c>
      <c r="U6518" s="3">
        <f>Table1[[#This Row],[Emissions (g CO2)]]/(Table1[[#This Row],[Generation (TWh)]]*10^9)</f>
        <v>495.08864233294253</v>
      </c>
    </row>
    <row r="6519" spans="1:21" x14ac:dyDescent="0.35">
      <c r="A6519" t="s">
        <v>1819</v>
      </c>
      <c r="B6519" t="s">
        <v>3239</v>
      </c>
      <c r="C6519" t="str">
        <f>SUBSTITUTE(Table1[[#This Row],[Fuel]],", ",",")</f>
        <v>fossil gas: natural gas</v>
      </c>
      <c r="D6519" t="s">
        <v>3239</v>
      </c>
      <c r="H6519" t="s">
        <v>3438</v>
      </c>
      <c r="I6519">
        <v>200</v>
      </c>
      <c r="J6519" t="s">
        <v>3449</v>
      </c>
      <c r="K6519" t="s">
        <v>29</v>
      </c>
      <c r="L6519" t="s">
        <v>29</v>
      </c>
      <c r="M6519" t="s">
        <v>29</v>
      </c>
      <c r="N6519">
        <v>32.457284999999999</v>
      </c>
      <c r="O6519">
        <v>35.284703999999998</v>
      </c>
      <c r="P6519" t="s">
        <v>3566</v>
      </c>
      <c r="Q6519" s="3">
        <f>Table1[[#This Row],[Capacity (MW)]]*0.395*8760*10^-6</f>
        <v>0.69203999999999999</v>
      </c>
      <c r="R6519" s="3" cm="1">
        <f t="array" ref="R6519">AVERAGE(VLOOKUP(_xlfn.TEXTSPLIT(Table1[[#This Row],[Fuel (no space after comma)]], ","), FuelList_Final_EF!$A$2:$B$65, 2, FALSE))</f>
        <v>53.06</v>
      </c>
      <c r="S6519" s="3">
        <f>Table1[[#This Row],[Generation (TWh)]]*10^9*VLOOKUP(Table1[[#This Row],[Turbine/Engine Technology]],Technology_HR!$A$2:$B$11,2,FALSE)*10^-6</f>
        <v>5224209.96</v>
      </c>
      <c r="T6519" s="5">
        <f>Table1[[#This Row],[Fuel Consumption (mmBtu)]]*Table1[[#This Row],[Emission Factor (kg CO2/ mmBtu)]]*10^3</f>
        <v>277196580477.60004</v>
      </c>
      <c r="U6519" s="3">
        <f>Table1[[#This Row],[Emissions (g CO2)]]/(Table1[[#This Row],[Generation (TWh)]]*10^9)</f>
        <v>400.54994000000005</v>
      </c>
    </row>
    <row r="6520" spans="1:21" x14ac:dyDescent="0.35">
      <c r="A6520" t="s">
        <v>1820</v>
      </c>
      <c r="B6520" t="s">
        <v>3240</v>
      </c>
      <c r="C6520" t="str">
        <f>SUBSTITUTE(Table1[[#This Row],[Fuel]],", ",",")</f>
        <v>fossil gas: natural gas,fossil liquids: diesel</v>
      </c>
      <c r="D6520" t="s">
        <v>3239</v>
      </c>
      <c r="E6520" t="s">
        <v>3258</v>
      </c>
      <c r="H6520" t="s">
        <v>3438</v>
      </c>
      <c r="I6520">
        <v>140</v>
      </c>
      <c r="J6520" t="s">
        <v>3446</v>
      </c>
      <c r="K6520">
        <v>2023</v>
      </c>
      <c r="L6520" t="s">
        <v>29</v>
      </c>
      <c r="M6520" t="s">
        <v>29</v>
      </c>
      <c r="N6520">
        <v>31.455397999999999</v>
      </c>
      <c r="O6520">
        <v>34.399538</v>
      </c>
      <c r="P6520" t="s">
        <v>3566</v>
      </c>
      <c r="Q6520" s="3">
        <f>Table1[[#This Row],[Capacity (MW)]]*0.395*8760*10^-6</f>
        <v>0.48442800000000003</v>
      </c>
      <c r="R6520" s="3" cm="1">
        <f t="array" ref="R6520">AVERAGE(VLOOKUP(_xlfn.TEXTSPLIT(Table1[[#This Row],[Fuel (no space after comma)]], ","), FuelList_Final_EF!$A$2:$B$65, 2, FALSE))</f>
        <v>65.583341148886291</v>
      </c>
      <c r="S6520" s="3">
        <f>Table1[[#This Row],[Generation (TWh)]]*10^9*VLOOKUP(Table1[[#This Row],[Turbine/Engine Technology]],Technology_HR!$A$2:$B$11,2,FALSE)*10^-6</f>
        <v>3656946.9720000001</v>
      </c>
      <c r="T6520" s="5">
        <f>Table1[[#This Row],[Fuel Consumption (mmBtu)]]*Table1[[#This Row],[Emission Factor (kg CO2/ mmBtu)]]*10^3</f>
        <v>239834800828.06271</v>
      </c>
      <c r="U6520" s="3">
        <f>Table1[[#This Row],[Emissions (g CO2)]]/(Table1[[#This Row],[Generation (TWh)]]*10^9)</f>
        <v>495.08864233294258</v>
      </c>
    </row>
    <row r="6521" spans="1:21" x14ac:dyDescent="0.35">
      <c r="A6521" t="s">
        <v>1821</v>
      </c>
      <c r="B6521" t="s">
        <v>3242</v>
      </c>
      <c r="C6521" t="str">
        <f>SUBSTITUTE(Table1[[#This Row],[Fuel]],", ",",")</f>
        <v>fossil gas: lng</v>
      </c>
      <c r="D6521" t="s">
        <v>3242</v>
      </c>
      <c r="H6521" t="s">
        <v>3438</v>
      </c>
      <c r="I6521">
        <v>381</v>
      </c>
      <c r="J6521" t="s">
        <v>3446</v>
      </c>
      <c r="K6521">
        <v>2018</v>
      </c>
      <c r="L6521" t="s">
        <v>29</v>
      </c>
      <c r="M6521" t="s">
        <v>29</v>
      </c>
      <c r="N6521">
        <v>9.3373609999999996</v>
      </c>
      <c r="O6521">
        <v>-79.909361000000004</v>
      </c>
      <c r="P6521" t="s">
        <v>3567</v>
      </c>
      <c r="Q6521" s="3">
        <f>Table1[[#This Row],[Capacity (MW)]]*0.395*8760*10^-6</f>
        <v>1.3183361999999998</v>
      </c>
      <c r="R6521" s="3" cm="1">
        <f t="array" ref="R6521">AVERAGE(VLOOKUP(_xlfn.TEXTSPLIT(Table1[[#This Row],[Fuel (no space after comma)]], ","), FuelList_Final_EF!$A$2:$B$65, 2, FALSE))</f>
        <v>67.685819715340017</v>
      </c>
      <c r="S6521" s="3">
        <f>Table1[[#This Row],[Generation (TWh)]]*10^9*VLOOKUP(Table1[[#This Row],[Turbine/Engine Technology]],Technology_HR!$A$2:$B$11,2,FALSE)*10^-6</f>
        <v>9952119.9737999979</v>
      </c>
      <c r="T6521" s="5">
        <f>Table1[[#This Row],[Fuel Consumption (mmBtu)]]*Table1[[#This Row],[Emission Factor (kg CO2/ mmBtu)]]*10^3</f>
        <v>673617398332.06104</v>
      </c>
      <c r="U6521" s="3">
        <f>Table1[[#This Row],[Emissions (g CO2)]]/(Table1[[#This Row],[Generation (TWh)]]*10^9)</f>
        <v>510.96025303110173</v>
      </c>
    </row>
    <row r="6522" spans="1:21" x14ac:dyDescent="0.35">
      <c r="A6522" t="s">
        <v>1822</v>
      </c>
      <c r="B6522" t="s">
        <v>3241</v>
      </c>
      <c r="C6522" t="str">
        <f>SUBSTITUTE(Table1[[#This Row],[Fuel]],", ",",")</f>
        <v>fossil liquids: heavy fuel oil</v>
      </c>
      <c r="D6522" t="s">
        <v>3241</v>
      </c>
      <c r="H6522" t="s">
        <v>3437</v>
      </c>
      <c r="I6522">
        <v>90</v>
      </c>
      <c r="J6522" t="s">
        <v>3446</v>
      </c>
      <c r="K6522">
        <v>2008</v>
      </c>
      <c r="L6522" t="s">
        <v>29</v>
      </c>
      <c r="M6522" t="s">
        <v>29</v>
      </c>
      <c r="N6522">
        <v>9.3796119999999998</v>
      </c>
      <c r="O6522">
        <v>-79.821886000000006</v>
      </c>
      <c r="P6522" t="s">
        <v>3567</v>
      </c>
      <c r="Q6522" s="3">
        <f>Table1[[#This Row],[Capacity (MW)]]*0.395*8760*10^-6</f>
        <v>0.31141800000000003</v>
      </c>
      <c r="R6522" s="3" cm="1">
        <f t="array" ref="R6522">AVERAGE(VLOOKUP(_xlfn.TEXTSPLIT(Table1[[#This Row],[Fuel (no space after comma)]], ","), FuelList_Final_EF!$A$2:$B$65, 2, FALSE))</f>
        <v>81.602530311017389</v>
      </c>
      <c r="S6522" s="3">
        <f>Table1[[#This Row],[Generation (TWh)]]*10^9*VLOOKUP(Table1[[#This Row],[Turbine/Engine Technology]],Technology_HR!$A$2:$B$11,2,FALSE)*10^-6</f>
        <v>2771620.1999999997</v>
      </c>
      <c r="T6522" s="5">
        <f>Table1[[#This Row],[Fuel Consumption (mmBtu)]]*Table1[[#This Row],[Emission Factor (kg CO2/ mmBtu)]]*10^3</f>
        <v>226171221381.12805</v>
      </c>
      <c r="U6522" s="3">
        <f>Table1[[#This Row],[Emissions (g CO2)]]/(Table1[[#This Row],[Generation (TWh)]]*10^9)</f>
        <v>726.26251976805463</v>
      </c>
    </row>
    <row r="6523" spans="1:21" x14ac:dyDescent="0.35">
      <c r="A6523" t="s">
        <v>1823</v>
      </c>
      <c r="B6523" t="s">
        <v>3239</v>
      </c>
      <c r="C6523" t="str">
        <f>SUBSTITUTE(Table1[[#This Row],[Fuel]],", ",",")</f>
        <v>fossil gas: natural gas</v>
      </c>
      <c r="D6523" t="s">
        <v>3239</v>
      </c>
      <c r="H6523" t="s">
        <v>3440</v>
      </c>
      <c r="I6523">
        <v>153</v>
      </c>
      <c r="J6523" t="s">
        <v>3450</v>
      </c>
      <c r="K6523">
        <v>2030</v>
      </c>
      <c r="L6523" t="s">
        <v>29</v>
      </c>
      <c r="M6523" t="s">
        <v>29</v>
      </c>
      <c r="N6523">
        <v>9.0057159999999996</v>
      </c>
      <c r="O6523">
        <v>-80.689503999999999</v>
      </c>
      <c r="P6523" t="s">
        <v>3567</v>
      </c>
      <c r="Q6523" s="3">
        <f>Table1[[#This Row],[Capacity (MW)]]*0.395*8760*10^-6</f>
        <v>0.52941059999999995</v>
      </c>
      <c r="R6523" s="3" cm="1">
        <f t="array" ref="R6523">AVERAGE(VLOOKUP(_xlfn.TEXTSPLIT(Table1[[#This Row],[Fuel (no space after comma)]], ","), FuelList_Final_EF!$A$2:$B$65, 2, FALSE))</f>
        <v>53.06</v>
      </c>
      <c r="S6523" s="3">
        <f>Table1[[#This Row],[Generation (TWh)]]*10^9*VLOOKUP(Table1[[#This Row],[Turbine/Engine Technology]],Technology_HR!$A$2:$B$11,2,FALSE)*10^-6</f>
        <v>5444988.0209999988</v>
      </c>
      <c r="T6523" s="5">
        <f>Table1[[#This Row],[Fuel Consumption (mmBtu)]]*Table1[[#This Row],[Emission Factor (kg CO2/ mmBtu)]]*10^3</f>
        <v>288911064394.25995</v>
      </c>
      <c r="U6523" s="3">
        <f>Table1[[#This Row],[Emissions (g CO2)]]/(Table1[[#This Row],[Generation (TWh)]]*10^9)</f>
        <v>545.72209999999995</v>
      </c>
    </row>
    <row r="6524" spans="1:21" x14ac:dyDescent="0.35">
      <c r="A6524" t="s">
        <v>1824</v>
      </c>
      <c r="B6524" t="s">
        <v>3242</v>
      </c>
      <c r="C6524" t="str">
        <f>SUBSTITUTE(Table1[[#This Row],[Fuel]],", ",",")</f>
        <v>fossil gas: lng</v>
      </c>
      <c r="D6524" t="s">
        <v>3242</v>
      </c>
      <c r="H6524" t="s">
        <v>3438</v>
      </c>
      <c r="I6524">
        <v>140</v>
      </c>
      <c r="J6524" t="s">
        <v>3445</v>
      </c>
      <c r="K6524" t="s">
        <v>29</v>
      </c>
      <c r="L6524" t="s">
        <v>29</v>
      </c>
      <c r="M6524" t="s">
        <v>29</v>
      </c>
      <c r="N6524">
        <v>9.3680059999999994</v>
      </c>
      <c r="O6524">
        <v>-79.802859999999995</v>
      </c>
      <c r="P6524" t="s">
        <v>3567</v>
      </c>
      <c r="Q6524" s="3">
        <f>Table1[[#This Row],[Capacity (MW)]]*0.395*8760*10^-6</f>
        <v>0.48442800000000003</v>
      </c>
      <c r="R6524" s="3" cm="1">
        <f t="array" ref="R6524">AVERAGE(VLOOKUP(_xlfn.TEXTSPLIT(Table1[[#This Row],[Fuel (no space after comma)]], ","), FuelList_Final_EF!$A$2:$B$65, 2, FALSE))</f>
        <v>67.685819715340017</v>
      </c>
      <c r="S6524" s="3">
        <f>Table1[[#This Row],[Generation (TWh)]]*10^9*VLOOKUP(Table1[[#This Row],[Turbine/Engine Technology]],Technology_HR!$A$2:$B$11,2,FALSE)*10^-6</f>
        <v>3656946.9720000001</v>
      </c>
      <c r="T6524" s="5">
        <f>Table1[[#This Row],[Fuel Consumption (mmBtu)]]*Table1[[#This Row],[Emission Factor (kg CO2/ mmBtu)]]*10^3</f>
        <v>247523453455.35059</v>
      </c>
      <c r="U6524" s="3">
        <f>Table1[[#This Row],[Emissions (g CO2)]]/(Table1[[#This Row],[Generation (TWh)]]*10^9)</f>
        <v>510.96025303110179</v>
      </c>
    </row>
    <row r="6525" spans="1:21" x14ac:dyDescent="0.35">
      <c r="A6525" t="s">
        <v>1825</v>
      </c>
      <c r="B6525" t="s">
        <v>3242</v>
      </c>
      <c r="C6525" t="str">
        <f>SUBSTITUTE(Table1[[#This Row],[Fuel]],", ",",")</f>
        <v>fossil gas: lng</v>
      </c>
      <c r="D6525" t="s">
        <v>3242</v>
      </c>
      <c r="H6525" t="s">
        <v>3438</v>
      </c>
      <c r="I6525">
        <v>670</v>
      </c>
      <c r="J6525" t="s">
        <v>3446</v>
      </c>
      <c r="K6525">
        <v>2024</v>
      </c>
      <c r="L6525" t="s">
        <v>29</v>
      </c>
      <c r="M6525" t="s">
        <v>29</v>
      </c>
      <c r="N6525">
        <v>9.3331300000000006</v>
      </c>
      <c r="O6525">
        <v>-79.904950999999997</v>
      </c>
      <c r="P6525" t="s">
        <v>3567</v>
      </c>
      <c r="Q6525" s="3">
        <f>Table1[[#This Row],[Capacity (MW)]]*0.395*8760*10^-6</f>
        <v>2.3183340000000006</v>
      </c>
      <c r="R6525" s="3" cm="1">
        <f t="array" ref="R6525">AVERAGE(VLOOKUP(_xlfn.TEXTSPLIT(Table1[[#This Row],[Fuel (no space after comma)]], ","), FuelList_Final_EF!$A$2:$B$65, 2, FALSE))</f>
        <v>67.685819715340017</v>
      </c>
      <c r="S6525" s="3">
        <f>Table1[[#This Row],[Generation (TWh)]]*10^9*VLOOKUP(Table1[[#This Row],[Turbine/Engine Technology]],Technology_HR!$A$2:$B$11,2,FALSE)*10^-6</f>
        <v>17501103.366000004</v>
      </c>
      <c r="T6525" s="5">
        <f>Table1[[#This Row],[Fuel Consumption (mmBtu)]]*Table1[[#This Row],[Emission Factor (kg CO2/ mmBtu)]]*10^3</f>
        <v>1184576527250.6064</v>
      </c>
      <c r="U6525" s="3">
        <f>Table1[[#This Row],[Emissions (g CO2)]]/(Table1[[#This Row],[Generation (TWh)]]*10^9)</f>
        <v>510.96025303110173</v>
      </c>
    </row>
    <row r="6526" spans="1:21" x14ac:dyDescent="0.35">
      <c r="A6526" t="s">
        <v>1826</v>
      </c>
      <c r="B6526" t="s">
        <v>3241</v>
      </c>
      <c r="C6526" t="str">
        <f>SUBSTITUTE(Table1[[#This Row],[Fuel]],", ",",")</f>
        <v>fossil liquids: heavy fuel oil</v>
      </c>
      <c r="D6526" t="s">
        <v>3241</v>
      </c>
      <c r="H6526" t="s">
        <v>3437</v>
      </c>
      <c r="I6526">
        <v>149.4</v>
      </c>
      <c r="J6526" t="s">
        <v>3446</v>
      </c>
      <c r="K6526">
        <v>2016</v>
      </c>
      <c r="L6526" t="s">
        <v>29</v>
      </c>
      <c r="M6526" t="s">
        <v>29</v>
      </c>
      <c r="N6526">
        <v>8.908849</v>
      </c>
      <c r="O6526">
        <v>-79.780809000000005</v>
      </c>
      <c r="P6526" t="s">
        <v>3567</v>
      </c>
      <c r="Q6526" s="3">
        <f>Table1[[#This Row],[Capacity (MW)]]*0.395*8760*10^-6</f>
        <v>0.51695388000000009</v>
      </c>
      <c r="R6526" s="3" cm="1">
        <f t="array" ref="R6526">AVERAGE(VLOOKUP(_xlfn.TEXTSPLIT(Table1[[#This Row],[Fuel (no space after comma)]], ","), FuelList_Final_EF!$A$2:$B$65, 2, FALSE))</f>
        <v>81.602530311017389</v>
      </c>
      <c r="S6526" s="3">
        <f>Table1[[#This Row],[Generation (TWh)]]*10^9*VLOOKUP(Table1[[#This Row],[Turbine/Engine Technology]],Technology_HR!$A$2:$B$11,2,FALSE)*10^-6</f>
        <v>4600889.5320000006</v>
      </c>
      <c r="T6526" s="5">
        <f>Table1[[#This Row],[Fuel Consumption (mmBtu)]]*Table1[[#This Row],[Emission Factor (kg CO2/ mmBtu)]]*10^3</f>
        <v>375444227492.67267</v>
      </c>
      <c r="U6526" s="3">
        <f>Table1[[#This Row],[Emissions (g CO2)]]/(Table1[[#This Row],[Generation (TWh)]]*10^9)</f>
        <v>726.26251976805474</v>
      </c>
    </row>
    <row r="6527" spans="1:21" x14ac:dyDescent="0.35">
      <c r="A6527" t="s">
        <v>1827</v>
      </c>
      <c r="B6527" t="s">
        <v>3258</v>
      </c>
      <c r="C6527" t="str">
        <f>SUBSTITUTE(Table1[[#This Row],[Fuel]],", ",",")</f>
        <v>fossil liquids: diesel</v>
      </c>
      <c r="D6527" t="s">
        <v>3258</v>
      </c>
      <c r="H6527" t="s">
        <v>3438</v>
      </c>
      <c r="I6527">
        <v>150</v>
      </c>
      <c r="J6527" t="s">
        <v>3446</v>
      </c>
      <c r="K6527">
        <v>2010</v>
      </c>
      <c r="L6527" t="s">
        <v>29</v>
      </c>
      <c r="M6527" t="s">
        <v>29</v>
      </c>
      <c r="N6527">
        <v>9.3748190000000005</v>
      </c>
      <c r="O6527">
        <v>-79.822757999999993</v>
      </c>
      <c r="P6527" t="s">
        <v>3567</v>
      </c>
      <c r="Q6527" s="3">
        <f>Table1[[#This Row],[Capacity (MW)]]*0.395*8760*10^-6</f>
        <v>0.51902999999999999</v>
      </c>
      <c r="R6527" s="3" cm="1">
        <f t="array" ref="R6527">AVERAGE(VLOOKUP(_xlfn.TEXTSPLIT(Table1[[#This Row],[Fuel (no space after comma)]], ","), FuelList_Final_EF!$A$2:$B$65, 2, FALSE))</f>
        <v>78.106682297772565</v>
      </c>
      <c r="S6527" s="3">
        <f>Table1[[#This Row],[Generation (TWh)]]*10^9*VLOOKUP(Table1[[#This Row],[Turbine/Engine Technology]],Technology_HR!$A$2:$B$11,2,FALSE)*10^-6</f>
        <v>3918157.4699999997</v>
      </c>
      <c r="T6527" s="5">
        <f>Table1[[#This Row],[Fuel Consumption (mmBtu)]]*Table1[[#This Row],[Emission Factor (kg CO2/ mmBtu)]]*10^3</f>
        <v>306034280701.93433</v>
      </c>
      <c r="U6527" s="3">
        <f>Table1[[#This Row],[Emissions (g CO2)]]/(Table1[[#This Row],[Generation (TWh)]]*10^9)</f>
        <v>589.62734466588506</v>
      </c>
    </row>
    <row r="6528" spans="1:21" x14ac:dyDescent="0.35">
      <c r="A6528" t="s">
        <v>960</v>
      </c>
      <c r="B6528" t="s">
        <v>3242</v>
      </c>
      <c r="C6528" t="str">
        <f>SUBSTITUTE(Table1[[#This Row],[Fuel]],", ",",")</f>
        <v>fossil gas: lng</v>
      </c>
      <c r="D6528" t="s">
        <v>3242</v>
      </c>
      <c r="H6528" t="s">
        <v>3436</v>
      </c>
      <c r="I6528">
        <v>58</v>
      </c>
      <c r="J6528" t="s">
        <v>3446</v>
      </c>
      <c r="K6528">
        <v>2020</v>
      </c>
      <c r="L6528" t="s">
        <v>29</v>
      </c>
      <c r="M6528" t="s">
        <v>29</v>
      </c>
      <c r="N6528">
        <v>-9.4324399999999997</v>
      </c>
      <c r="O6528">
        <v>147.14277999999999</v>
      </c>
      <c r="P6528" t="s">
        <v>3568</v>
      </c>
      <c r="Q6528" s="3">
        <f>Table1[[#This Row],[Capacity (MW)]]*0.395*8760*10^-6</f>
        <v>0.2006916</v>
      </c>
      <c r="R6528" s="3" cm="1">
        <f t="array" ref="R6528">AVERAGE(VLOOKUP(_xlfn.TEXTSPLIT(Table1[[#This Row],[Fuel (no space after comma)]], ","), FuelList_Final_EF!$A$2:$B$65, 2, FALSE))</f>
        <v>67.685819715340017</v>
      </c>
      <c r="S6528" s="3">
        <f>Table1[[#This Row],[Generation (TWh)]]*10^9*VLOOKUP(Table1[[#This Row],[Turbine/Engine Technology]],Technology_HR!$A$2:$B$11,2,FALSE)*10^-6</f>
        <v>2209614.5159999998</v>
      </c>
      <c r="T6528" s="5">
        <f>Table1[[#This Row],[Fuel Consumption (mmBtu)]]*Table1[[#This Row],[Emission Factor (kg CO2/ mmBtu)]]*10^3</f>
        <v>149559569770.37427</v>
      </c>
      <c r="U6528" s="3">
        <f>Table1[[#This Row],[Emissions (g CO2)]]/(Table1[[#This Row],[Generation (TWh)]]*10^9)</f>
        <v>745.22087506589344</v>
      </c>
    </row>
    <row r="6529" spans="1:21" x14ac:dyDescent="0.35">
      <c r="A6529" t="s">
        <v>1828</v>
      </c>
      <c r="B6529" t="s">
        <v>3239</v>
      </c>
      <c r="C6529" t="str">
        <f>SUBSTITUTE(Table1[[#This Row],[Fuel]],", ",",")</f>
        <v>fossil gas: natural gas</v>
      </c>
      <c r="D6529" t="s">
        <v>3239</v>
      </c>
      <c r="H6529" t="s">
        <v>3436</v>
      </c>
      <c r="I6529">
        <v>101.3</v>
      </c>
      <c r="J6529" t="s">
        <v>3446</v>
      </c>
      <c r="K6529">
        <v>1998</v>
      </c>
      <c r="L6529" t="s">
        <v>29</v>
      </c>
      <c r="M6529" t="s">
        <v>29</v>
      </c>
      <c r="N6529">
        <v>-9.028651</v>
      </c>
      <c r="O6529">
        <v>-75.493162999999996</v>
      </c>
      <c r="P6529" t="s">
        <v>3569</v>
      </c>
      <c r="Q6529" s="3">
        <f>Table1[[#This Row],[Capacity (MW)]]*0.395*8760*10^-6</f>
        <v>0.35051825999999997</v>
      </c>
      <c r="R6529" s="3" cm="1">
        <f t="array" ref="R6529">AVERAGE(VLOOKUP(_xlfn.TEXTSPLIT(Table1[[#This Row],[Fuel (no space after comma)]], ","), FuelList_Final_EF!$A$2:$B$65, 2, FALSE))</f>
        <v>53.06</v>
      </c>
      <c r="S6529" s="3">
        <f>Table1[[#This Row],[Generation (TWh)]]*10^9*VLOOKUP(Table1[[#This Row],[Turbine/Engine Technology]],Technology_HR!$A$2:$B$11,2,FALSE)*10^-6</f>
        <v>3859206.0425999998</v>
      </c>
      <c r="T6529" s="5">
        <f>Table1[[#This Row],[Fuel Consumption (mmBtu)]]*Table1[[#This Row],[Emission Factor (kg CO2/ mmBtu)]]*10^3</f>
        <v>204769472620.35599</v>
      </c>
      <c r="U6529" s="3">
        <f>Table1[[#This Row],[Emissions (g CO2)]]/(Table1[[#This Row],[Generation (TWh)]]*10^9)</f>
        <v>584.19060000000002</v>
      </c>
    </row>
    <row r="6530" spans="1:21" x14ac:dyDescent="0.35">
      <c r="A6530" t="s">
        <v>1828</v>
      </c>
      <c r="B6530" t="s">
        <v>3239</v>
      </c>
      <c r="C6530" t="str">
        <f>SUBSTITUTE(Table1[[#This Row],[Fuel]],", ",",")</f>
        <v>fossil gas: natural gas</v>
      </c>
      <c r="D6530" t="s">
        <v>3239</v>
      </c>
      <c r="H6530" t="s">
        <v>3436</v>
      </c>
      <c r="I6530">
        <v>101.3</v>
      </c>
      <c r="J6530" t="s">
        <v>3446</v>
      </c>
      <c r="K6530">
        <v>1998</v>
      </c>
      <c r="L6530" t="s">
        <v>29</v>
      </c>
      <c r="M6530" t="s">
        <v>29</v>
      </c>
      <c r="N6530">
        <v>-9.028651</v>
      </c>
      <c r="O6530">
        <v>-75.493162999999996</v>
      </c>
      <c r="P6530" t="s">
        <v>3569</v>
      </c>
      <c r="Q6530" s="3">
        <f>Table1[[#This Row],[Capacity (MW)]]*0.395*8760*10^-6</f>
        <v>0.35051825999999997</v>
      </c>
      <c r="R6530" s="3" cm="1">
        <f t="array" ref="R6530">AVERAGE(VLOOKUP(_xlfn.TEXTSPLIT(Table1[[#This Row],[Fuel (no space after comma)]], ","), FuelList_Final_EF!$A$2:$B$65, 2, FALSE))</f>
        <v>53.06</v>
      </c>
      <c r="S6530" s="3">
        <f>Table1[[#This Row],[Generation (TWh)]]*10^9*VLOOKUP(Table1[[#This Row],[Turbine/Engine Technology]],Technology_HR!$A$2:$B$11,2,FALSE)*10^-6</f>
        <v>3859206.0425999998</v>
      </c>
      <c r="T6530" s="5">
        <f>Table1[[#This Row],[Fuel Consumption (mmBtu)]]*Table1[[#This Row],[Emission Factor (kg CO2/ mmBtu)]]*10^3</f>
        <v>204769472620.35599</v>
      </c>
      <c r="U6530" s="3">
        <f>Table1[[#This Row],[Emissions (g CO2)]]/(Table1[[#This Row],[Generation (TWh)]]*10^9)</f>
        <v>584.19060000000002</v>
      </c>
    </row>
    <row r="6531" spans="1:21" x14ac:dyDescent="0.35">
      <c r="A6531" t="s">
        <v>1829</v>
      </c>
      <c r="B6531" t="s">
        <v>3239</v>
      </c>
      <c r="C6531" t="str">
        <f>SUBSTITUTE(Table1[[#This Row],[Fuel]],", ",",")</f>
        <v>fossil gas: natural gas</v>
      </c>
      <c r="D6531" t="s">
        <v>3239</v>
      </c>
      <c r="H6531" t="s">
        <v>3438</v>
      </c>
      <c r="I6531">
        <v>862.2</v>
      </c>
      <c r="J6531" t="s">
        <v>3446</v>
      </c>
      <c r="K6531">
        <v>2012</v>
      </c>
      <c r="L6531" t="s">
        <v>29</v>
      </c>
      <c r="M6531" t="s">
        <v>29</v>
      </c>
      <c r="N6531">
        <v>-12.502428</v>
      </c>
      <c r="O6531">
        <v>-76.729021000000003</v>
      </c>
      <c r="P6531" t="s">
        <v>3569</v>
      </c>
      <c r="Q6531" s="3">
        <f>Table1[[#This Row],[Capacity (MW)]]*0.395*8760*10^-6</f>
        <v>2.98338444</v>
      </c>
      <c r="R6531" s="3" cm="1">
        <f t="array" ref="R6531">AVERAGE(VLOOKUP(_xlfn.TEXTSPLIT(Table1[[#This Row],[Fuel (no space after comma)]], ","), FuelList_Final_EF!$A$2:$B$65, 2, FALSE))</f>
        <v>53.06</v>
      </c>
      <c r="S6531" s="3">
        <f>Table1[[#This Row],[Generation (TWh)]]*10^9*VLOOKUP(Table1[[#This Row],[Turbine/Engine Technology]],Technology_HR!$A$2:$B$11,2,FALSE)*10^-6</f>
        <v>22521569.137559999</v>
      </c>
      <c r="T6531" s="5">
        <f>Table1[[#This Row],[Fuel Consumption (mmBtu)]]*Table1[[#This Row],[Emission Factor (kg CO2/ mmBtu)]]*10^3</f>
        <v>1194994458438.9336</v>
      </c>
      <c r="U6531" s="3">
        <f>Table1[[#This Row],[Emissions (g CO2)]]/(Table1[[#This Row],[Generation (TWh)]]*10^9)</f>
        <v>400.54993999999999</v>
      </c>
    </row>
    <row r="6532" spans="1:21" x14ac:dyDescent="0.35">
      <c r="A6532" t="s">
        <v>1829</v>
      </c>
      <c r="B6532" t="s">
        <v>3239</v>
      </c>
      <c r="C6532" t="str">
        <f>SUBSTITUTE(Table1[[#This Row],[Fuel]],", ",",")</f>
        <v>fossil gas: natural gas</v>
      </c>
      <c r="D6532" t="s">
        <v>3239</v>
      </c>
      <c r="H6532" t="s">
        <v>3438</v>
      </c>
      <c r="I6532">
        <v>112.8</v>
      </c>
      <c r="J6532" t="s">
        <v>3446</v>
      </c>
      <c r="K6532">
        <v>2016</v>
      </c>
      <c r="L6532" t="s">
        <v>29</v>
      </c>
      <c r="M6532" t="s">
        <v>29</v>
      </c>
      <c r="N6532">
        <v>-12.502428</v>
      </c>
      <c r="O6532">
        <v>-76.729021000000003</v>
      </c>
      <c r="P6532" t="s">
        <v>3569</v>
      </c>
      <c r="Q6532" s="3">
        <f>Table1[[#This Row],[Capacity (MW)]]*0.395*8760*10^-6</f>
        <v>0.39031055999999997</v>
      </c>
      <c r="R6532" s="3" cm="1">
        <f t="array" ref="R6532">AVERAGE(VLOOKUP(_xlfn.TEXTSPLIT(Table1[[#This Row],[Fuel (no space after comma)]], ","), FuelList_Final_EF!$A$2:$B$65, 2, FALSE))</f>
        <v>53.06</v>
      </c>
      <c r="S6532" s="3">
        <f>Table1[[#This Row],[Generation (TWh)]]*10^9*VLOOKUP(Table1[[#This Row],[Turbine/Engine Technology]],Technology_HR!$A$2:$B$11,2,FALSE)*10^-6</f>
        <v>2946454.41744</v>
      </c>
      <c r="T6532" s="5">
        <f>Table1[[#This Row],[Fuel Consumption (mmBtu)]]*Table1[[#This Row],[Emission Factor (kg CO2/ mmBtu)]]*10^3</f>
        <v>156338871389.36642</v>
      </c>
      <c r="U6532" s="3">
        <f>Table1[[#This Row],[Emissions (g CO2)]]/(Table1[[#This Row],[Generation (TWh)]]*10^9)</f>
        <v>400.54994000000005</v>
      </c>
    </row>
    <row r="6533" spans="1:21" x14ac:dyDescent="0.35">
      <c r="A6533" t="s">
        <v>1830</v>
      </c>
      <c r="B6533" t="s">
        <v>3254</v>
      </c>
      <c r="C6533" t="str">
        <f>SUBSTITUTE(Table1[[#This Row],[Fuel]],", ",",")</f>
        <v>fossil liquids: diesel,fossil gas: natural gas</v>
      </c>
      <c r="D6533" t="s">
        <v>3258</v>
      </c>
      <c r="E6533" t="s">
        <v>3239</v>
      </c>
      <c r="H6533" t="s">
        <v>3436</v>
      </c>
      <c r="I6533">
        <v>184</v>
      </c>
      <c r="J6533" t="s">
        <v>3446</v>
      </c>
      <c r="K6533">
        <v>2015</v>
      </c>
      <c r="L6533" t="s">
        <v>29</v>
      </c>
      <c r="M6533" t="s">
        <v>29</v>
      </c>
      <c r="N6533">
        <v>-6.8845710000000002</v>
      </c>
      <c r="O6533">
        <v>-79.790076999999997</v>
      </c>
      <c r="P6533" t="s">
        <v>3569</v>
      </c>
      <c r="Q6533" s="3">
        <f>Table1[[#This Row],[Capacity (MW)]]*0.395*8760*10^-6</f>
        <v>0.63667680000000004</v>
      </c>
      <c r="R6533" s="3" cm="1">
        <f t="array" ref="R6533">AVERAGE(VLOOKUP(_xlfn.TEXTSPLIT(Table1[[#This Row],[Fuel (no space after comma)]], ","), FuelList_Final_EF!$A$2:$B$65, 2, FALSE))</f>
        <v>65.583341148886291</v>
      </c>
      <c r="S6533" s="3">
        <f>Table1[[#This Row],[Generation (TWh)]]*10^9*VLOOKUP(Table1[[#This Row],[Turbine/Engine Technology]],Technology_HR!$A$2:$B$11,2,FALSE)*10^-6</f>
        <v>7009811.568</v>
      </c>
      <c r="T6533" s="5">
        <f>Table1[[#This Row],[Fuel Consumption (mmBtu)]]*Table1[[#This Row],[Emission Factor (kg CO2/ mmBtu)]]*10^3</f>
        <v>459726863453.55353</v>
      </c>
      <c r="U6533" s="3">
        <f>Table1[[#This Row],[Emissions (g CO2)]]/(Table1[[#This Row],[Generation (TWh)]]*10^9)</f>
        <v>722.07258604923811</v>
      </c>
    </row>
    <row r="6534" spans="1:21" x14ac:dyDescent="0.35">
      <c r="A6534" t="s">
        <v>1831</v>
      </c>
      <c r="B6534" t="s">
        <v>3240</v>
      </c>
      <c r="C6534" t="str">
        <f>SUBSTITUTE(Table1[[#This Row],[Fuel]],", ",",")</f>
        <v>fossil gas: natural gas,fossil liquids: diesel</v>
      </c>
      <c r="D6534" t="s">
        <v>3239</v>
      </c>
      <c r="E6534" t="s">
        <v>3258</v>
      </c>
      <c r="H6534" t="s">
        <v>3438</v>
      </c>
      <c r="I6534">
        <v>570.1</v>
      </c>
      <c r="J6534" t="s">
        <v>3446</v>
      </c>
      <c r="K6534">
        <v>2014</v>
      </c>
      <c r="L6534" t="s">
        <v>29</v>
      </c>
      <c r="M6534" t="s">
        <v>29</v>
      </c>
      <c r="N6534">
        <v>-12.543746000000001</v>
      </c>
      <c r="O6534">
        <v>-76.735523000000001</v>
      </c>
      <c r="P6534" t="s">
        <v>3569</v>
      </c>
      <c r="Q6534" s="3">
        <f>Table1[[#This Row],[Capacity (MW)]]*0.395*8760*10^-6</f>
        <v>1.97266002</v>
      </c>
      <c r="R6534" s="3" cm="1">
        <f t="array" ref="R6534">AVERAGE(VLOOKUP(_xlfn.TEXTSPLIT(Table1[[#This Row],[Fuel (no space after comma)]], ","), FuelList_Final_EF!$A$2:$B$65, 2, FALSE))</f>
        <v>65.583341148886291</v>
      </c>
      <c r="S6534" s="3">
        <f>Table1[[#This Row],[Generation (TWh)]]*10^9*VLOOKUP(Table1[[#This Row],[Turbine/Engine Technology]],Technology_HR!$A$2:$B$11,2,FALSE)*10^-6</f>
        <v>14891610.490979999</v>
      </c>
      <c r="T6534" s="5">
        <f>Table1[[#This Row],[Fuel Consumption (mmBtu)]]*Table1[[#This Row],[Emission Factor (kg CO2/ mmBtu)]]*10^3</f>
        <v>976641571086.27539</v>
      </c>
      <c r="U6534" s="3">
        <f>Table1[[#This Row],[Emissions (g CO2)]]/(Table1[[#This Row],[Generation (TWh)]]*10^9)</f>
        <v>495.08864233294258</v>
      </c>
    </row>
    <row r="6535" spans="1:21" x14ac:dyDescent="0.35">
      <c r="A6535" t="s">
        <v>1832</v>
      </c>
      <c r="B6535" t="s">
        <v>3239</v>
      </c>
      <c r="C6535" t="str">
        <f>SUBSTITUTE(Table1[[#This Row],[Fuel]],", ",",")</f>
        <v>fossil gas: natural gas</v>
      </c>
      <c r="D6535" t="s">
        <v>3239</v>
      </c>
      <c r="H6535" t="s">
        <v>3438</v>
      </c>
      <c r="I6535">
        <v>588</v>
      </c>
      <c r="J6535" t="s">
        <v>3450</v>
      </c>
      <c r="K6535">
        <v>2026</v>
      </c>
      <c r="L6535" t="s">
        <v>29</v>
      </c>
      <c r="M6535" t="s">
        <v>29</v>
      </c>
      <c r="N6535">
        <v>-13.7144797</v>
      </c>
      <c r="O6535">
        <v>-75.958586800000006</v>
      </c>
      <c r="P6535" t="s">
        <v>3569</v>
      </c>
      <c r="Q6535" s="3">
        <f>Table1[[#This Row],[Capacity (MW)]]*0.395*8760*10^-6</f>
        <v>2.0345976000000001</v>
      </c>
      <c r="R6535" s="3" cm="1">
        <f t="array" ref="R6535">AVERAGE(VLOOKUP(_xlfn.TEXTSPLIT(Table1[[#This Row],[Fuel (no space after comma)]], ","), FuelList_Final_EF!$A$2:$B$65, 2, FALSE))</f>
        <v>53.06</v>
      </c>
      <c r="S6535" s="3">
        <f>Table1[[#This Row],[Generation (TWh)]]*10^9*VLOOKUP(Table1[[#This Row],[Turbine/Engine Technology]],Technology_HR!$A$2:$B$11,2,FALSE)*10^-6</f>
        <v>15359177.282399999</v>
      </c>
      <c r="T6535" s="5">
        <f>Table1[[#This Row],[Fuel Consumption (mmBtu)]]*Table1[[#This Row],[Emission Factor (kg CO2/ mmBtu)]]*10^3</f>
        <v>814957946604.14392</v>
      </c>
      <c r="U6535" s="3">
        <f>Table1[[#This Row],[Emissions (g CO2)]]/(Table1[[#This Row],[Generation (TWh)]]*10^9)</f>
        <v>400.54993999999994</v>
      </c>
    </row>
    <row r="6536" spans="1:21" x14ac:dyDescent="0.35">
      <c r="A6536" t="s">
        <v>1829</v>
      </c>
      <c r="B6536" t="s">
        <v>3254</v>
      </c>
      <c r="C6536" t="str">
        <f>SUBSTITUTE(Table1[[#This Row],[Fuel]],", ",",")</f>
        <v>fossil liquids: diesel,fossil gas: natural gas</v>
      </c>
      <c r="D6536" t="s">
        <v>3258</v>
      </c>
      <c r="E6536" t="s">
        <v>3239</v>
      </c>
      <c r="H6536" t="s">
        <v>3436</v>
      </c>
      <c r="I6536">
        <v>188</v>
      </c>
      <c r="J6536" t="s">
        <v>3446</v>
      </c>
      <c r="K6536">
        <v>2013</v>
      </c>
      <c r="L6536" t="s">
        <v>29</v>
      </c>
      <c r="M6536" t="s">
        <v>29</v>
      </c>
      <c r="N6536">
        <v>-17.775970000000001</v>
      </c>
      <c r="O6536">
        <v>-71.189279999999997</v>
      </c>
      <c r="P6536" t="s">
        <v>3569</v>
      </c>
      <c r="Q6536" s="3">
        <f>Table1[[#This Row],[Capacity (MW)]]*0.395*8760*10^-6</f>
        <v>0.65051760000000003</v>
      </c>
      <c r="R6536" s="3" cm="1">
        <f t="array" ref="R6536">AVERAGE(VLOOKUP(_xlfn.TEXTSPLIT(Table1[[#This Row],[Fuel (no space after comma)]], ","), FuelList_Final_EF!$A$2:$B$65, 2, FALSE))</f>
        <v>65.583341148886291</v>
      </c>
      <c r="S6536" s="3">
        <f>Table1[[#This Row],[Generation (TWh)]]*10^9*VLOOKUP(Table1[[#This Row],[Turbine/Engine Technology]],Technology_HR!$A$2:$B$11,2,FALSE)*10^-6</f>
        <v>7162198.7759999996</v>
      </c>
      <c r="T6536" s="5">
        <f>Table1[[#This Row],[Fuel Consumption (mmBtu)]]*Table1[[#This Row],[Emission Factor (kg CO2/ mmBtu)]]*10^3</f>
        <v>469720925702.54382</v>
      </c>
      <c r="U6536" s="3">
        <f>Table1[[#This Row],[Emissions (g CO2)]]/(Table1[[#This Row],[Generation (TWh)]]*10^9)</f>
        <v>722.07258604923811</v>
      </c>
    </row>
    <row r="6537" spans="1:21" x14ac:dyDescent="0.35">
      <c r="A6537" t="s">
        <v>1829</v>
      </c>
      <c r="B6537" t="s">
        <v>3254</v>
      </c>
      <c r="C6537" t="str">
        <f>SUBSTITUTE(Table1[[#This Row],[Fuel]],", ",",")</f>
        <v>fossil liquids: diesel,fossil gas: natural gas</v>
      </c>
      <c r="D6537" t="s">
        <v>3258</v>
      </c>
      <c r="E6537" t="s">
        <v>3239</v>
      </c>
      <c r="H6537" t="s">
        <v>3436</v>
      </c>
      <c r="I6537">
        <v>188</v>
      </c>
      <c r="J6537" t="s">
        <v>3446</v>
      </c>
      <c r="K6537">
        <v>2013</v>
      </c>
      <c r="L6537" t="s">
        <v>29</v>
      </c>
      <c r="M6537" t="s">
        <v>29</v>
      </c>
      <c r="N6537">
        <v>-17.775970000000001</v>
      </c>
      <c r="O6537">
        <v>-71.189279999999997</v>
      </c>
      <c r="P6537" t="s">
        <v>3569</v>
      </c>
      <c r="Q6537" s="3">
        <f>Table1[[#This Row],[Capacity (MW)]]*0.395*8760*10^-6</f>
        <v>0.65051760000000003</v>
      </c>
      <c r="R6537" s="3" cm="1">
        <f t="array" ref="R6537">AVERAGE(VLOOKUP(_xlfn.TEXTSPLIT(Table1[[#This Row],[Fuel (no space after comma)]], ","), FuelList_Final_EF!$A$2:$B$65, 2, FALSE))</f>
        <v>65.583341148886291</v>
      </c>
      <c r="S6537" s="3">
        <f>Table1[[#This Row],[Generation (TWh)]]*10^9*VLOOKUP(Table1[[#This Row],[Turbine/Engine Technology]],Technology_HR!$A$2:$B$11,2,FALSE)*10^-6</f>
        <v>7162198.7759999996</v>
      </c>
      <c r="T6537" s="5">
        <f>Table1[[#This Row],[Fuel Consumption (mmBtu)]]*Table1[[#This Row],[Emission Factor (kg CO2/ mmBtu)]]*10^3</f>
        <v>469720925702.54382</v>
      </c>
      <c r="U6537" s="3">
        <f>Table1[[#This Row],[Emissions (g CO2)]]/(Table1[[#This Row],[Generation (TWh)]]*10^9)</f>
        <v>722.07258604923811</v>
      </c>
    </row>
    <row r="6538" spans="1:21" x14ac:dyDescent="0.35">
      <c r="A6538" t="s">
        <v>1829</v>
      </c>
      <c r="B6538" t="s">
        <v>3254</v>
      </c>
      <c r="C6538" t="str">
        <f>SUBSTITUTE(Table1[[#This Row],[Fuel]],", ",",")</f>
        <v>fossil liquids: diesel,fossil gas: natural gas</v>
      </c>
      <c r="D6538" t="s">
        <v>3258</v>
      </c>
      <c r="E6538" t="s">
        <v>3239</v>
      </c>
      <c r="H6538" t="s">
        <v>3436</v>
      </c>
      <c r="I6538">
        <v>188</v>
      </c>
      <c r="J6538" t="s">
        <v>3446</v>
      </c>
      <c r="K6538">
        <v>2013</v>
      </c>
      <c r="L6538" t="s">
        <v>29</v>
      </c>
      <c r="M6538" t="s">
        <v>29</v>
      </c>
      <c r="N6538">
        <v>-17.775970000000001</v>
      </c>
      <c r="O6538">
        <v>-71.189279999999997</v>
      </c>
      <c r="P6538" t="s">
        <v>3569</v>
      </c>
      <c r="Q6538" s="3">
        <f>Table1[[#This Row],[Capacity (MW)]]*0.395*8760*10^-6</f>
        <v>0.65051760000000003</v>
      </c>
      <c r="R6538" s="3" cm="1">
        <f t="array" ref="R6538">AVERAGE(VLOOKUP(_xlfn.TEXTSPLIT(Table1[[#This Row],[Fuel (no space after comma)]], ","), FuelList_Final_EF!$A$2:$B$65, 2, FALSE))</f>
        <v>65.583341148886291</v>
      </c>
      <c r="S6538" s="3">
        <f>Table1[[#This Row],[Generation (TWh)]]*10^9*VLOOKUP(Table1[[#This Row],[Turbine/Engine Technology]],Technology_HR!$A$2:$B$11,2,FALSE)*10^-6</f>
        <v>7162198.7759999996</v>
      </c>
      <c r="T6538" s="5">
        <f>Table1[[#This Row],[Fuel Consumption (mmBtu)]]*Table1[[#This Row],[Emission Factor (kg CO2/ mmBtu)]]*10^3</f>
        <v>469720925702.54382</v>
      </c>
      <c r="U6538" s="3">
        <f>Table1[[#This Row],[Emissions (g CO2)]]/(Table1[[#This Row],[Generation (TWh)]]*10^9)</f>
        <v>722.07258604923811</v>
      </c>
    </row>
    <row r="6539" spans="1:21" x14ac:dyDescent="0.35">
      <c r="A6539" t="s">
        <v>1829</v>
      </c>
      <c r="B6539" t="s">
        <v>3254</v>
      </c>
      <c r="C6539" t="str">
        <f>SUBSTITUTE(Table1[[#This Row],[Fuel]],", ",",")</f>
        <v>fossil liquids: diesel,fossil gas: natural gas</v>
      </c>
      <c r="D6539" t="s">
        <v>3258</v>
      </c>
      <c r="E6539" t="s">
        <v>3239</v>
      </c>
      <c r="H6539" t="s">
        <v>3436</v>
      </c>
      <c r="I6539">
        <v>240</v>
      </c>
      <c r="J6539" t="s">
        <v>3446</v>
      </c>
      <c r="K6539">
        <v>2016</v>
      </c>
      <c r="L6539" t="s">
        <v>29</v>
      </c>
      <c r="M6539" t="s">
        <v>29</v>
      </c>
      <c r="N6539">
        <v>-17.775970000000001</v>
      </c>
      <c r="O6539">
        <v>-71.189279999999997</v>
      </c>
      <c r="P6539" t="s">
        <v>3569</v>
      </c>
      <c r="Q6539" s="3">
        <f>Table1[[#This Row],[Capacity (MW)]]*0.395*8760*10^-6</f>
        <v>0.83044800000000008</v>
      </c>
      <c r="R6539" s="3" cm="1">
        <f t="array" ref="R6539">AVERAGE(VLOOKUP(_xlfn.TEXTSPLIT(Table1[[#This Row],[Fuel (no space after comma)]], ","), FuelList_Final_EF!$A$2:$B$65, 2, FALSE))</f>
        <v>65.583341148886291</v>
      </c>
      <c r="S6539" s="3">
        <f>Table1[[#This Row],[Generation (TWh)]]*10^9*VLOOKUP(Table1[[#This Row],[Turbine/Engine Technology]],Technology_HR!$A$2:$B$11,2,FALSE)*10^-6</f>
        <v>9143232.4800000023</v>
      </c>
      <c r="T6539" s="5">
        <f>Table1[[#This Row],[Fuel Consumption (mmBtu)]]*Table1[[#This Row],[Emission Factor (kg CO2/ mmBtu)]]*10^3</f>
        <v>599643734939.41785</v>
      </c>
      <c r="U6539" s="3">
        <f>Table1[[#This Row],[Emissions (g CO2)]]/(Table1[[#This Row],[Generation (TWh)]]*10^9)</f>
        <v>722.07258604923823</v>
      </c>
    </row>
    <row r="6540" spans="1:21" x14ac:dyDescent="0.35">
      <c r="A6540" t="s">
        <v>1829</v>
      </c>
      <c r="B6540" t="s">
        <v>3254</v>
      </c>
      <c r="C6540" t="str">
        <f>SUBSTITUTE(Table1[[#This Row],[Fuel]],", ",",")</f>
        <v>fossil liquids: diesel,fossil gas: natural gas</v>
      </c>
      <c r="D6540" t="s">
        <v>3258</v>
      </c>
      <c r="E6540" t="s">
        <v>3239</v>
      </c>
      <c r="H6540" t="s">
        <v>3436</v>
      </c>
      <c r="I6540">
        <v>240</v>
      </c>
      <c r="J6540" t="s">
        <v>3446</v>
      </c>
      <c r="K6540">
        <v>2016</v>
      </c>
      <c r="L6540" t="s">
        <v>29</v>
      </c>
      <c r="M6540" t="s">
        <v>29</v>
      </c>
      <c r="N6540">
        <v>-17.775970000000001</v>
      </c>
      <c r="O6540">
        <v>-71.189279999999997</v>
      </c>
      <c r="P6540" t="s">
        <v>3569</v>
      </c>
      <c r="Q6540" s="3">
        <f>Table1[[#This Row],[Capacity (MW)]]*0.395*8760*10^-6</f>
        <v>0.83044800000000008</v>
      </c>
      <c r="R6540" s="3" cm="1">
        <f t="array" ref="R6540">AVERAGE(VLOOKUP(_xlfn.TEXTSPLIT(Table1[[#This Row],[Fuel (no space after comma)]], ","), FuelList_Final_EF!$A$2:$B$65, 2, FALSE))</f>
        <v>65.583341148886291</v>
      </c>
      <c r="S6540" s="3">
        <f>Table1[[#This Row],[Generation (TWh)]]*10^9*VLOOKUP(Table1[[#This Row],[Turbine/Engine Technology]],Technology_HR!$A$2:$B$11,2,FALSE)*10^-6</f>
        <v>9143232.4800000023</v>
      </c>
      <c r="T6540" s="5">
        <f>Table1[[#This Row],[Fuel Consumption (mmBtu)]]*Table1[[#This Row],[Emission Factor (kg CO2/ mmBtu)]]*10^3</f>
        <v>599643734939.41785</v>
      </c>
      <c r="U6540" s="3">
        <f>Table1[[#This Row],[Emissions (g CO2)]]/(Table1[[#This Row],[Generation (TWh)]]*10^9)</f>
        <v>722.07258604923823</v>
      </c>
    </row>
    <row r="6541" spans="1:21" x14ac:dyDescent="0.35">
      <c r="A6541" t="s">
        <v>1829</v>
      </c>
      <c r="B6541" t="s">
        <v>3254</v>
      </c>
      <c r="C6541" t="str">
        <f>SUBSTITUTE(Table1[[#This Row],[Fuel]],", ",",")</f>
        <v>fossil liquids: diesel,fossil gas: natural gas</v>
      </c>
      <c r="D6541" t="s">
        <v>3258</v>
      </c>
      <c r="E6541" t="s">
        <v>3239</v>
      </c>
      <c r="H6541" t="s">
        <v>3436</v>
      </c>
      <c r="I6541">
        <v>240</v>
      </c>
      <c r="J6541" t="s">
        <v>3446</v>
      </c>
      <c r="K6541">
        <v>2016</v>
      </c>
      <c r="L6541" t="s">
        <v>29</v>
      </c>
      <c r="M6541" t="s">
        <v>29</v>
      </c>
      <c r="N6541">
        <v>-17.775970000000001</v>
      </c>
      <c r="O6541">
        <v>-71.189279999999997</v>
      </c>
      <c r="P6541" t="s">
        <v>3569</v>
      </c>
      <c r="Q6541" s="3">
        <f>Table1[[#This Row],[Capacity (MW)]]*0.395*8760*10^-6</f>
        <v>0.83044800000000008</v>
      </c>
      <c r="R6541" s="3" cm="1">
        <f t="array" ref="R6541">AVERAGE(VLOOKUP(_xlfn.TEXTSPLIT(Table1[[#This Row],[Fuel (no space after comma)]], ","), FuelList_Final_EF!$A$2:$B$65, 2, FALSE))</f>
        <v>65.583341148886291</v>
      </c>
      <c r="S6541" s="3">
        <f>Table1[[#This Row],[Generation (TWh)]]*10^9*VLOOKUP(Table1[[#This Row],[Turbine/Engine Technology]],Technology_HR!$A$2:$B$11,2,FALSE)*10^-6</f>
        <v>9143232.4800000023</v>
      </c>
      <c r="T6541" s="5">
        <f>Table1[[#This Row],[Fuel Consumption (mmBtu)]]*Table1[[#This Row],[Emission Factor (kg CO2/ mmBtu)]]*10^3</f>
        <v>599643734939.41785</v>
      </c>
      <c r="U6541" s="3">
        <f>Table1[[#This Row],[Emissions (g CO2)]]/(Table1[[#This Row],[Generation (TWh)]]*10^9)</f>
        <v>722.07258604923823</v>
      </c>
    </row>
    <row r="6542" spans="1:21" x14ac:dyDescent="0.35">
      <c r="A6542" t="s">
        <v>1833</v>
      </c>
      <c r="B6542" t="s">
        <v>3251</v>
      </c>
      <c r="C6542" t="str">
        <f>SUBSTITUTE(Table1[[#This Row],[Fuel]],", ",",")</f>
        <v>fossil liquids: heavy fuel oil,fossil gas: natural gas</v>
      </c>
      <c r="D6542" t="s">
        <v>3241</v>
      </c>
      <c r="E6542" t="s">
        <v>3239</v>
      </c>
      <c r="H6542" t="s">
        <v>3437</v>
      </c>
      <c r="I6542">
        <v>77.7</v>
      </c>
      <c r="J6542" t="s">
        <v>3446</v>
      </c>
      <c r="K6542">
        <v>2018</v>
      </c>
      <c r="L6542" t="s">
        <v>29</v>
      </c>
      <c r="M6542" t="s">
        <v>29</v>
      </c>
      <c r="N6542">
        <v>-3.64202</v>
      </c>
      <c r="O6542">
        <v>-73.2179</v>
      </c>
      <c r="P6542" t="s">
        <v>3569</v>
      </c>
      <c r="Q6542" s="3">
        <f>Table1[[#This Row],[Capacity (MW)]]*0.395*8760*10^-6</f>
        <v>0.26885754000000001</v>
      </c>
      <c r="R6542" s="3" cm="1">
        <f t="array" ref="R6542">AVERAGE(VLOOKUP(_xlfn.TEXTSPLIT(Table1[[#This Row],[Fuel (no space after comma)]], ","), FuelList_Final_EF!$A$2:$B$65, 2, FALSE))</f>
        <v>67.331265155508703</v>
      </c>
      <c r="S6542" s="3">
        <f>Table1[[#This Row],[Generation (TWh)]]*10^9*VLOOKUP(Table1[[#This Row],[Turbine/Engine Technology]],Technology_HR!$A$2:$B$11,2,FALSE)*10^-6</f>
        <v>2392832.1059999997</v>
      </c>
      <c r="T6542" s="5">
        <f>Table1[[#This Row],[Fuel Consumption (mmBtu)]]*Table1[[#This Row],[Emission Factor (kg CO2/ mmBtu)]]*10^3</f>
        <v>161112413001.70029</v>
      </c>
      <c r="U6542" s="3">
        <f>Table1[[#This Row],[Emissions (g CO2)]]/(Table1[[#This Row],[Generation (TWh)]]*10^9)</f>
        <v>599.24825988402733</v>
      </c>
    </row>
    <row r="6543" spans="1:21" x14ac:dyDescent="0.35">
      <c r="A6543" t="s">
        <v>1834</v>
      </c>
      <c r="B6543" t="s">
        <v>3258</v>
      </c>
      <c r="C6543" t="str">
        <f>SUBSTITUTE(Table1[[#This Row],[Fuel]],", ",",")</f>
        <v>fossil liquids: diesel</v>
      </c>
      <c r="D6543" t="s">
        <v>3258</v>
      </c>
      <c r="H6543" t="s">
        <v>3437</v>
      </c>
      <c r="I6543">
        <v>57.3</v>
      </c>
      <c r="J6543" t="s">
        <v>3446</v>
      </c>
      <c r="K6543">
        <v>1993</v>
      </c>
      <c r="L6543" t="s">
        <v>29</v>
      </c>
      <c r="M6543" t="s">
        <v>29</v>
      </c>
      <c r="N6543">
        <v>-3.7362600000000001</v>
      </c>
      <c r="O6543">
        <v>-73.243729999999999</v>
      </c>
      <c r="P6543" t="s">
        <v>3569</v>
      </c>
      <c r="Q6543" s="3">
        <f>Table1[[#This Row],[Capacity (MW)]]*0.395*8760*10^-6</f>
        <v>0.19826946000000001</v>
      </c>
      <c r="R6543" s="3" cm="1">
        <f t="array" ref="R6543">AVERAGE(VLOOKUP(_xlfn.TEXTSPLIT(Table1[[#This Row],[Fuel (no space after comma)]], ","), FuelList_Final_EF!$A$2:$B$65, 2, FALSE))</f>
        <v>78.106682297772565</v>
      </c>
      <c r="S6543" s="3">
        <f>Table1[[#This Row],[Generation (TWh)]]*10^9*VLOOKUP(Table1[[#This Row],[Turbine/Engine Technology]],Technology_HR!$A$2:$B$11,2,FALSE)*10^-6</f>
        <v>1764598.1939999999</v>
      </c>
      <c r="T6543" s="5">
        <f>Table1[[#This Row],[Fuel Consumption (mmBtu)]]*Table1[[#This Row],[Emission Factor (kg CO2/ mmBtu)]]*10^3</f>
        <v>137826910521.98123</v>
      </c>
      <c r="U6543" s="3">
        <f>Table1[[#This Row],[Emissions (g CO2)]]/(Table1[[#This Row],[Generation (TWh)]]*10^9)</f>
        <v>695.14947245017584</v>
      </c>
    </row>
    <row r="6544" spans="1:21" x14ac:dyDescent="0.35">
      <c r="A6544" t="s">
        <v>1835</v>
      </c>
      <c r="B6544" t="s">
        <v>3239</v>
      </c>
      <c r="C6544" t="str">
        <f>SUBSTITUTE(Table1[[#This Row],[Fuel]],", ",",")</f>
        <v>fossil gas: natural gas</v>
      </c>
      <c r="D6544" t="s">
        <v>3239</v>
      </c>
      <c r="H6544" t="s">
        <v>3438</v>
      </c>
      <c r="I6544">
        <v>873.9</v>
      </c>
      <c r="J6544" t="s">
        <v>3446</v>
      </c>
      <c r="K6544">
        <v>2012</v>
      </c>
      <c r="L6544" t="s">
        <v>29</v>
      </c>
      <c r="M6544" t="s">
        <v>29</v>
      </c>
      <c r="N6544">
        <v>-12.498338</v>
      </c>
      <c r="O6544">
        <v>-76.728791999999999</v>
      </c>
      <c r="P6544" t="s">
        <v>3569</v>
      </c>
      <c r="Q6544" s="3">
        <f>Table1[[#This Row],[Capacity (MW)]]*0.395*8760*10^-6</f>
        <v>3.0238687799999995</v>
      </c>
      <c r="R6544" s="3" cm="1">
        <f t="array" ref="R6544">AVERAGE(VLOOKUP(_xlfn.TEXTSPLIT(Table1[[#This Row],[Fuel (no space after comma)]], ","), FuelList_Final_EF!$A$2:$B$65, 2, FALSE))</f>
        <v>53.06</v>
      </c>
      <c r="S6544" s="3">
        <f>Table1[[#This Row],[Generation (TWh)]]*10^9*VLOOKUP(Table1[[#This Row],[Turbine/Engine Technology]],Technology_HR!$A$2:$B$11,2,FALSE)*10^-6</f>
        <v>22827185.420219995</v>
      </c>
      <c r="T6544" s="5">
        <f>Table1[[#This Row],[Fuel Consumption (mmBtu)]]*Table1[[#This Row],[Emission Factor (kg CO2/ mmBtu)]]*10^3</f>
        <v>1211210458396.873</v>
      </c>
      <c r="U6544" s="3">
        <f>Table1[[#This Row],[Emissions (g CO2)]]/(Table1[[#This Row],[Generation (TWh)]]*10^9)</f>
        <v>400.54993999999999</v>
      </c>
    </row>
    <row r="6545" spans="1:21" x14ac:dyDescent="0.35">
      <c r="A6545" t="s">
        <v>1835</v>
      </c>
      <c r="B6545" t="s">
        <v>3239</v>
      </c>
      <c r="C6545" t="str">
        <f>SUBSTITUTE(Table1[[#This Row],[Fuel]],", ",",")</f>
        <v>fossil gas: natural gas</v>
      </c>
      <c r="D6545" t="s">
        <v>3239</v>
      </c>
      <c r="H6545" t="s">
        <v>3438</v>
      </c>
      <c r="I6545">
        <v>325</v>
      </c>
      <c r="J6545" t="s">
        <v>3446</v>
      </c>
      <c r="K6545">
        <v>2022</v>
      </c>
      <c r="L6545" t="s">
        <v>29</v>
      </c>
      <c r="M6545" t="s">
        <v>29</v>
      </c>
      <c r="N6545">
        <v>-12.521694999999999</v>
      </c>
      <c r="O6545">
        <v>-76.717369000000005</v>
      </c>
      <c r="P6545" t="s">
        <v>3569</v>
      </c>
      <c r="Q6545" s="3">
        <f>Table1[[#This Row],[Capacity (MW)]]*0.395*8760*10^-6</f>
        <v>1.124565</v>
      </c>
      <c r="R6545" s="3" cm="1">
        <f t="array" ref="R6545">AVERAGE(VLOOKUP(_xlfn.TEXTSPLIT(Table1[[#This Row],[Fuel (no space after comma)]], ","), FuelList_Final_EF!$A$2:$B$65, 2, FALSE))</f>
        <v>53.06</v>
      </c>
      <c r="S6545" s="3">
        <f>Table1[[#This Row],[Generation (TWh)]]*10^9*VLOOKUP(Table1[[#This Row],[Turbine/Engine Technology]],Technology_HR!$A$2:$B$11,2,FALSE)*10^-6</f>
        <v>8489341.1850000005</v>
      </c>
      <c r="T6545" s="5">
        <f>Table1[[#This Row],[Fuel Consumption (mmBtu)]]*Table1[[#This Row],[Emission Factor (kg CO2/ mmBtu)]]*10^3</f>
        <v>450444443276.10004</v>
      </c>
      <c r="U6545" s="3">
        <f>Table1[[#This Row],[Emissions (g CO2)]]/(Table1[[#This Row],[Generation (TWh)]]*10^9)</f>
        <v>400.54994000000005</v>
      </c>
    </row>
    <row r="6546" spans="1:21" x14ac:dyDescent="0.35">
      <c r="A6546" t="s">
        <v>1836</v>
      </c>
      <c r="B6546" t="s">
        <v>3239</v>
      </c>
      <c r="C6546" t="str">
        <f>SUBSTITUTE(Table1[[#This Row],[Fuel]],", ",",")</f>
        <v>fossil gas: natural gas</v>
      </c>
      <c r="D6546" t="s">
        <v>3239</v>
      </c>
      <c r="H6546" t="s">
        <v>3436</v>
      </c>
      <c r="I6546">
        <v>108</v>
      </c>
      <c r="J6546" t="s">
        <v>3446</v>
      </c>
      <c r="K6546">
        <v>1998</v>
      </c>
      <c r="L6546" t="s">
        <v>29</v>
      </c>
      <c r="M6546" t="s">
        <v>29</v>
      </c>
      <c r="N6546">
        <v>-4.5384159999999998</v>
      </c>
      <c r="O6546">
        <v>-81.264409999999998</v>
      </c>
      <c r="P6546" t="s">
        <v>3569</v>
      </c>
      <c r="Q6546" s="3">
        <f>Table1[[#This Row],[Capacity (MW)]]*0.395*8760*10^-6</f>
        <v>0.37370160000000002</v>
      </c>
      <c r="R6546" s="3" cm="1">
        <f t="array" ref="R6546">AVERAGE(VLOOKUP(_xlfn.TEXTSPLIT(Table1[[#This Row],[Fuel (no space after comma)]], ","), FuelList_Final_EF!$A$2:$B$65, 2, FALSE))</f>
        <v>53.06</v>
      </c>
      <c r="S6546" s="3">
        <f>Table1[[#This Row],[Generation (TWh)]]*10^9*VLOOKUP(Table1[[#This Row],[Turbine/Engine Technology]],Technology_HR!$A$2:$B$11,2,FALSE)*10^-6</f>
        <v>4114454.6159999999</v>
      </c>
      <c r="T6546" s="5">
        <f>Table1[[#This Row],[Fuel Consumption (mmBtu)]]*Table1[[#This Row],[Emission Factor (kg CO2/ mmBtu)]]*10^3</f>
        <v>218312961924.96002</v>
      </c>
      <c r="U6546" s="3">
        <f>Table1[[#This Row],[Emissions (g CO2)]]/(Table1[[#This Row],[Generation (TWh)]]*10^9)</f>
        <v>584.19060000000002</v>
      </c>
    </row>
    <row r="6547" spans="1:21" x14ac:dyDescent="0.35">
      <c r="A6547" t="s">
        <v>1836</v>
      </c>
      <c r="B6547" t="s">
        <v>3254</v>
      </c>
      <c r="C6547" t="str">
        <f>SUBSTITUTE(Table1[[#This Row],[Fuel]],", ",",")</f>
        <v>fossil liquids: diesel,fossil gas: natural gas</v>
      </c>
      <c r="D6547" t="s">
        <v>3258</v>
      </c>
      <c r="E6547" t="s">
        <v>3239</v>
      </c>
      <c r="H6547" t="s">
        <v>3436</v>
      </c>
      <c r="I6547">
        <v>200</v>
      </c>
      <c r="J6547" t="s">
        <v>3446</v>
      </c>
      <c r="K6547">
        <v>2013</v>
      </c>
      <c r="L6547" t="s">
        <v>29</v>
      </c>
      <c r="M6547" t="s">
        <v>29</v>
      </c>
      <c r="N6547">
        <v>-4.5384159999999998</v>
      </c>
      <c r="O6547">
        <v>-81.264409999999998</v>
      </c>
      <c r="P6547" t="s">
        <v>3569</v>
      </c>
      <c r="Q6547" s="3">
        <f>Table1[[#This Row],[Capacity (MW)]]*0.395*8760*10^-6</f>
        <v>0.69203999999999999</v>
      </c>
      <c r="R6547" s="3" cm="1">
        <f t="array" ref="R6547">AVERAGE(VLOOKUP(_xlfn.TEXTSPLIT(Table1[[#This Row],[Fuel (no space after comma)]], ","), FuelList_Final_EF!$A$2:$B$65, 2, FALSE))</f>
        <v>65.583341148886291</v>
      </c>
      <c r="S6547" s="3">
        <f>Table1[[#This Row],[Generation (TWh)]]*10^9*VLOOKUP(Table1[[#This Row],[Turbine/Engine Technology]],Technology_HR!$A$2:$B$11,2,FALSE)*10^-6</f>
        <v>7619360.3999999994</v>
      </c>
      <c r="T6547" s="5">
        <f>Table1[[#This Row],[Fuel Consumption (mmBtu)]]*Table1[[#This Row],[Emission Factor (kg CO2/ mmBtu)]]*10^3</f>
        <v>499703112449.51471</v>
      </c>
      <c r="U6547" s="3">
        <f>Table1[[#This Row],[Emissions (g CO2)]]/(Table1[[#This Row],[Generation (TWh)]]*10^9)</f>
        <v>722.07258604923811</v>
      </c>
    </row>
    <row r="6548" spans="1:21" x14ac:dyDescent="0.35">
      <c r="A6548" t="s">
        <v>1836</v>
      </c>
      <c r="B6548" t="s">
        <v>3240</v>
      </c>
      <c r="C6548" t="str">
        <f>SUBSTITUTE(Table1[[#This Row],[Fuel]],", ",",")</f>
        <v>fossil gas: natural gas,fossil liquids: diesel</v>
      </c>
      <c r="D6548" t="s">
        <v>3239</v>
      </c>
      <c r="E6548" t="s">
        <v>3258</v>
      </c>
      <c r="H6548" t="s">
        <v>3436</v>
      </c>
      <c r="I6548">
        <v>52.8</v>
      </c>
      <c r="J6548" t="s">
        <v>3446</v>
      </c>
      <c r="K6548">
        <v>2017</v>
      </c>
      <c r="L6548" t="s">
        <v>29</v>
      </c>
      <c r="M6548" t="s">
        <v>29</v>
      </c>
      <c r="N6548">
        <v>-4.5384159999999998</v>
      </c>
      <c r="O6548">
        <v>-81.264409999999998</v>
      </c>
      <c r="P6548" t="s">
        <v>3569</v>
      </c>
      <c r="Q6548" s="3">
        <f>Table1[[#This Row],[Capacity (MW)]]*0.395*8760*10^-6</f>
        <v>0.18269855999999998</v>
      </c>
      <c r="R6548" s="3" cm="1">
        <f t="array" ref="R6548">AVERAGE(VLOOKUP(_xlfn.TEXTSPLIT(Table1[[#This Row],[Fuel (no space after comma)]], ","), FuelList_Final_EF!$A$2:$B$65, 2, FALSE))</f>
        <v>65.583341148886291</v>
      </c>
      <c r="S6548" s="3">
        <f>Table1[[#This Row],[Generation (TWh)]]*10^9*VLOOKUP(Table1[[#This Row],[Turbine/Engine Technology]],Technology_HR!$A$2:$B$11,2,FALSE)*10^-6</f>
        <v>2011511.1455999997</v>
      </c>
      <c r="T6548" s="5">
        <f>Table1[[#This Row],[Fuel Consumption (mmBtu)]]*Table1[[#This Row],[Emission Factor (kg CO2/ mmBtu)]]*10^3</f>
        <v>131921621686.67188</v>
      </c>
      <c r="U6548" s="3">
        <f>Table1[[#This Row],[Emissions (g CO2)]]/(Table1[[#This Row],[Generation (TWh)]]*10^9)</f>
        <v>722.07258604923811</v>
      </c>
    </row>
    <row r="6549" spans="1:21" x14ac:dyDescent="0.35">
      <c r="A6549" t="s">
        <v>1837</v>
      </c>
      <c r="B6549" t="s">
        <v>3254</v>
      </c>
      <c r="C6549" t="str">
        <f>SUBSTITUTE(Table1[[#This Row],[Fuel]],", ",",")</f>
        <v>fossil liquids: diesel,fossil gas: natural gas</v>
      </c>
      <c r="D6549" t="s">
        <v>3258</v>
      </c>
      <c r="E6549" t="s">
        <v>3239</v>
      </c>
      <c r="H6549" t="s">
        <v>3436</v>
      </c>
      <c r="I6549">
        <v>154</v>
      </c>
      <c r="J6549" t="s">
        <v>3446</v>
      </c>
      <c r="K6549">
        <v>2016</v>
      </c>
      <c r="L6549" t="s">
        <v>29</v>
      </c>
      <c r="M6549" t="s">
        <v>29</v>
      </c>
      <c r="N6549">
        <v>-17.039282</v>
      </c>
      <c r="O6549">
        <v>-71.977306999999996</v>
      </c>
      <c r="P6549" t="s">
        <v>3569</v>
      </c>
      <c r="Q6549" s="3">
        <f>Table1[[#This Row],[Capacity (MW)]]*0.395*8760*10^-6</f>
        <v>0.53287079999999998</v>
      </c>
      <c r="R6549" s="3" cm="1">
        <f t="array" ref="R6549">AVERAGE(VLOOKUP(_xlfn.TEXTSPLIT(Table1[[#This Row],[Fuel (no space after comma)]], ","), FuelList_Final_EF!$A$2:$B$65, 2, FALSE))</f>
        <v>65.583341148886291</v>
      </c>
      <c r="S6549" s="3">
        <f>Table1[[#This Row],[Generation (TWh)]]*10^9*VLOOKUP(Table1[[#This Row],[Turbine/Engine Technology]],Technology_HR!$A$2:$B$11,2,FALSE)*10^-6</f>
        <v>5866907.5079999994</v>
      </c>
      <c r="T6549" s="5">
        <f>Table1[[#This Row],[Fuel Consumption (mmBtu)]]*Table1[[#This Row],[Emission Factor (kg CO2/ mmBtu)]]*10^3</f>
        <v>384771396586.12628</v>
      </c>
      <c r="U6549" s="3">
        <f>Table1[[#This Row],[Emissions (g CO2)]]/(Table1[[#This Row],[Generation (TWh)]]*10^9)</f>
        <v>722.072586049238</v>
      </c>
    </row>
    <row r="6550" spans="1:21" x14ac:dyDescent="0.35">
      <c r="A6550" t="s">
        <v>1837</v>
      </c>
      <c r="B6550" t="s">
        <v>3254</v>
      </c>
      <c r="C6550" t="str">
        <f>SUBSTITUTE(Table1[[#This Row],[Fuel]],", ",",")</f>
        <v>fossil liquids: diesel,fossil gas: natural gas</v>
      </c>
      <c r="D6550" t="s">
        <v>3258</v>
      </c>
      <c r="E6550" t="s">
        <v>3239</v>
      </c>
      <c r="H6550" t="s">
        <v>3436</v>
      </c>
      <c r="I6550">
        <v>154</v>
      </c>
      <c r="J6550" t="s">
        <v>3446</v>
      </c>
      <c r="K6550">
        <v>2016</v>
      </c>
      <c r="L6550" t="s">
        <v>29</v>
      </c>
      <c r="M6550" t="s">
        <v>29</v>
      </c>
      <c r="N6550">
        <v>-17.039282</v>
      </c>
      <c r="O6550">
        <v>-71.977306999999996</v>
      </c>
      <c r="P6550" t="s">
        <v>3569</v>
      </c>
      <c r="Q6550" s="3">
        <f>Table1[[#This Row],[Capacity (MW)]]*0.395*8760*10^-6</f>
        <v>0.53287079999999998</v>
      </c>
      <c r="R6550" s="3" cm="1">
        <f t="array" ref="R6550">AVERAGE(VLOOKUP(_xlfn.TEXTSPLIT(Table1[[#This Row],[Fuel (no space after comma)]], ","), FuelList_Final_EF!$A$2:$B$65, 2, FALSE))</f>
        <v>65.583341148886291</v>
      </c>
      <c r="S6550" s="3">
        <f>Table1[[#This Row],[Generation (TWh)]]*10^9*VLOOKUP(Table1[[#This Row],[Turbine/Engine Technology]],Technology_HR!$A$2:$B$11,2,FALSE)*10^-6</f>
        <v>5866907.5079999994</v>
      </c>
      <c r="T6550" s="5">
        <f>Table1[[#This Row],[Fuel Consumption (mmBtu)]]*Table1[[#This Row],[Emission Factor (kg CO2/ mmBtu)]]*10^3</f>
        <v>384771396586.12628</v>
      </c>
      <c r="U6550" s="3">
        <f>Table1[[#This Row],[Emissions (g CO2)]]/(Table1[[#This Row],[Generation (TWh)]]*10^9)</f>
        <v>722.072586049238</v>
      </c>
    </row>
    <row r="6551" spans="1:21" x14ac:dyDescent="0.35">
      <c r="A6551" t="s">
        <v>1837</v>
      </c>
      <c r="B6551" t="s">
        <v>3254</v>
      </c>
      <c r="C6551" t="str">
        <f>SUBSTITUTE(Table1[[#This Row],[Fuel]],", ",",")</f>
        <v>fossil liquids: diesel,fossil gas: natural gas</v>
      </c>
      <c r="D6551" t="s">
        <v>3258</v>
      </c>
      <c r="E6551" t="s">
        <v>3239</v>
      </c>
      <c r="H6551" t="s">
        <v>3436</v>
      </c>
      <c r="I6551">
        <v>154</v>
      </c>
      <c r="J6551" t="s">
        <v>3446</v>
      </c>
      <c r="K6551">
        <v>2016</v>
      </c>
      <c r="L6551" t="s">
        <v>29</v>
      </c>
      <c r="M6551" t="s">
        <v>29</v>
      </c>
      <c r="N6551">
        <v>-17.039282</v>
      </c>
      <c r="O6551">
        <v>-71.977306999999996</v>
      </c>
      <c r="P6551" t="s">
        <v>3569</v>
      </c>
      <c r="Q6551" s="3">
        <f>Table1[[#This Row],[Capacity (MW)]]*0.395*8760*10^-6</f>
        <v>0.53287079999999998</v>
      </c>
      <c r="R6551" s="3" cm="1">
        <f t="array" ref="R6551">AVERAGE(VLOOKUP(_xlfn.TEXTSPLIT(Table1[[#This Row],[Fuel (no space after comma)]], ","), FuelList_Final_EF!$A$2:$B$65, 2, FALSE))</f>
        <v>65.583341148886291</v>
      </c>
      <c r="S6551" s="3">
        <f>Table1[[#This Row],[Generation (TWh)]]*10^9*VLOOKUP(Table1[[#This Row],[Turbine/Engine Technology]],Technology_HR!$A$2:$B$11,2,FALSE)*10^-6</f>
        <v>5866907.5079999994</v>
      </c>
      <c r="T6551" s="5">
        <f>Table1[[#This Row],[Fuel Consumption (mmBtu)]]*Table1[[#This Row],[Emission Factor (kg CO2/ mmBtu)]]*10^3</f>
        <v>384771396586.12628</v>
      </c>
      <c r="U6551" s="3">
        <f>Table1[[#This Row],[Emissions (g CO2)]]/(Table1[[#This Row],[Generation (TWh)]]*10^9)</f>
        <v>722.072586049238</v>
      </c>
    </row>
    <row r="6552" spans="1:21" x14ac:dyDescent="0.35">
      <c r="A6552" t="s">
        <v>1837</v>
      </c>
      <c r="B6552" t="s">
        <v>3254</v>
      </c>
      <c r="C6552" t="str">
        <f>SUBSTITUTE(Table1[[#This Row],[Fuel]],", ",",")</f>
        <v>fossil liquids: diesel,fossil gas: natural gas</v>
      </c>
      <c r="D6552" t="s">
        <v>3258</v>
      </c>
      <c r="E6552" t="s">
        <v>3239</v>
      </c>
      <c r="H6552" t="s">
        <v>3436</v>
      </c>
      <c r="I6552">
        <v>154</v>
      </c>
      <c r="J6552" t="s">
        <v>3446</v>
      </c>
      <c r="K6552">
        <v>2016</v>
      </c>
      <c r="L6552" t="s">
        <v>29</v>
      </c>
      <c r="M6552" t="s">
        <v>29</v>
      </c>
      <c r="N6552">
        <v>-17.039282</v>
      </c>
      <c r="O6552">
        <v>-71.977306999999996</v>
      </c>
      <c r="P6552" t="s">
        <v>3569</v>
      </c>
      <c r="Q6552" s="3">
        <f>Table1[[#This Row],[Capacity (MW)]]*0.395*8760*10^-6</f>
        <v>0.53287079999999998</v>
      </c>
      <c r="R6552" s="3" cm="1">
        <f t="array" ref="R6552">AVERAGE(VLOOKUP(_xlfn.TEXTSPLIT(Table1[[#This Row],[Fuel (no space after comma)]], ","), FuelList_Final_EF!$A$2:$B$65, 2, FALSE))</f>
        <v>65.583341148886291</v>
      </c>
      <c r="S6552" s="3">
        <f>Table1[[#This Row],[Generation (TWh)]]*10^9*VLOOKUP(Table1[[#This Row],[Turbine/Engine Technology]],Technology_HR!$A$2:$B$11,2,FALSE)*10^-6</f>
        <v>5866907.5079999994</v>
      </c>
      <c r="T6552" s="5">
        <f>Table1[[#This Row],[Fuel Consumption (mmBtu)]]*Table1[[#This Row],[Emission Factor (kg CO2/ mmBtu)]]*10^3</f>
        <v>384771396586.12628</v>
      </c>
      <c r="U6552" s="3">
        <f>Table1[[#This Row],[Emissions (g CO2)]]/(Table1[[#This Row],[Generation (TWh)]]*10^9)</f>
        <v>722.072586049238</v>
      </c>
    </row>
    <row r="6553" spans="1:21" x14ac:dyDescent="0.35">
      <c r="A6553" t="s">
        <v>29</v>
      </c>
      <c r="B6553" t="s">
        <v>3239</v>
      </c>
      <c r="C6553" t="str">
        <f>SUBSTITUTE(Table1[[#This Row],[Fuel]],", ",",")</f>
        <v>fossil gas: natural gas</v>
      </c>
      <c r="D6553" t="s">
        <v>3239</v>
      </c>
      <c r="H6553" t="s">
        <v>3436</v>
      </c>
      <c r="I6553">
        <v>200</v>
      </c>
      <c r="J6553" t="s">
        <v>3445</v>
      </c>
      <c r="K6553" t="s">
        <v>29</v>
      </c>
      <c r="L6553" t="s">
        <v>29</v>
      </c>
      <c r="M6553" t="s">
        <v>29</v>
      </c>
      <c r="N6553">
        <v>-12.851689</v>
      </c>
      <c r="O6553">
        <v>-72.697819999999993</v>
      </c>
      <c r="P6553" t="s">
        <v>3569</v>
      </c>
      <c r="Q6553" s="3">
        <f>Table1[[#This Row],[Capacity (MW)]]*0.395*8760*10^-6</f>
        <v>0.69203999999999999</v>
      </c>
      <c r="R6553" s="3" cm="1">
        <f t="array" ref="R6553">AVERAGE(VLOOKUP(_xlfn.TEXTSPLIT(Table1[[#This Row],[Fuel (no space after comma)]], ","), FuelList_Final_EF!$A$2:$B$65, 2, FALSE))</f>
        <v>53.06</v>
      </c>
      <c r="S6553" s="3">
        <f>Table1[[#This Row],[Generation (TWh)]]*10^9*VLOOKUP(Table1[[#This Row],[Turbine/Engine Technology]],Technology_HR!$A$2:$B$11,2,FALSE)*10^-6</f>
        <v>7619360.3999999994</v>
      </c>
      <c r="T6553" s="5">
        <f>Table1[[#This Row],[Fuel Consumption (mmBtu)]]*Table1[[#This Row],[Emission Factor (kg CO2/ mmBtu)]]*10^3</f>
        <v>404283262824</v>
      </c>
      <c r="U6553" s="3">
        <f>Table1[[#This Row],[Emissions (g CO2)]]/(Table1[[#This Row],[Generation (TWh)]]*10^9)</f>
        <v>584.19060000000002</v>
      </c>
    </row>
    <row r="6554" spans="1:21" x14ac:dyDescent="0.35">
      <c r="A6554" t="s">
        <v>1838</v>
      </c>
      <c r="B6554" t="s">
        <v>3254</v>
      </c>
      <c r="C6554" t="str">
        <f>SUBSTITUTE(Table1[[#This Row],[Fuel]],", ",",")</f>
        <v>fossil liquids: diesel,fossil gas: natural gas</v>
      </c>
      <c r="D6554" t="s">
        <v>3258</v>
      </c>
      <c r="E6554" t="s">
        <v>3239</v>
      </c>
      <c r="H6554" t="s">
        <v>3436</v>
      </c>
      <c r="I6554">
        <v>181.3</v>
      </c>
      <c r="J6554" t="s">
        <v>3446</v>
      </c>
      <c r="K6554">
        <v>2015</v>
      </c>
      <c r="L6554" t="s">
        <v>29</v>
      </c>
      <c r="M6554" t="s">
        <v>29</v>
      </c>
      <c r="N6554">
        <v>-6.8780650000000003</v>
      </c>
      <c r="O6554">
        <v>-79.792537999999993</v>
      </c>
      <c r="P6554" t="s">
        <v>3569</v>
      </c>
      <c r="Q6554" s="3">
        <f>Table1[[#This Row],[Capacity (MW)]]*0.395*8760*10^-6</f>
        <v>0.62733426000000003</v>
      </c>
      <c r="R6554" s="3" cm="1">
        <f t="array" ref="R6554">AVERAGE(VLOOKUP(_xlfn.TEXTSPLIT(Table1[[#This Row],[Fuel (no space after comma)]], ","), FuelList_Final_EF!$A$2:$B$65, 2, FALSE))</f>
        <v>65.583341148886291</v>
      </c>
      <c r="S6554" s="3">
        <f>Table1[[#This Row],[Generation (TWh)]]*10^9*VLOOKUP(Table1[[#This Row],[Turbine/Engine Technology]],Technology_HR!$A$2:$B$11,2,FALSE)*10^-6</f>
        <v>6906950.2025999995</v>
      </c>
      <c r="T6554" s="5">
        <f>Table1[[#This Row],[Fuel Consumption (mmBtu)]]*Table1[[#This Row],[Emission Factor (kg CO2/ mmBtu)]]*10^3</f>
        <v>452980871435.48505</v>
      </c>
      <c r="U6554" s="3">
        <f>Table1[[#This Row],[Emissions (g CO2)]]/(Table1[[#This Row],[Generation (TWh)]]*10^9)</f>
        <v>722.072586049238</v>
      </c>
    </row>
    <row r="6555" spans="1:21" x14ac:dyDescent="0.35">
      <c r="A6555" t="s">
        <v>1839</v>
      </c>
      <c r="B6555" t="s">
        <v>3372</v>
      </c>
      <c r="C6555" t="str">
        <f>SUBSTITUTE(Table1[[#This Row],[Fuel]],", ",",")</f>
        <v>fossil gas: unknown,fossil liquids: naphtha</v>
      </c>
      <c r="D6555" t="s">
        <v>3245</v>
      </c>
      <c r="E6555" t="s">
        <v>3330</v>
      </c>
      <c r="H6555" t="s">
        <v>3440</v>
      </c>
      <c r="I6555">
        <v>51</v>
      </c>
      <c r="J6555" t="s">
        <v>3446</v>
      </c>
      <c r="K6555">
        <v>2024</v>
      </c>
      <c r="L6555" t="s">
        <v>29</v>
      </c>
      <c r="M6555" t="s">
        <v>29</v>
      </c>
      <c r="N6555">
        <v>-4.5839299999999996</v>
      </c>
      <c r="O6555">
        <v>-81.282129999999995</v>
      </c>
      <c r="P6555" t="s">
        <v>3569</v>
      </c>
      <c r="Q6555" s="3">
        <f>Table1[[#This Row],[Capacity (MW)]]*0.395*8760*10^-6</f>
        <v>0.17647019999999997</v>
      </c>
      <c r="R6555" s="3" cm="1">
        <f t="array" ref="R6555">AVERAGE(VLOOKUP(_xlfn.TEXTSPLIT(Table1[[#This Row],[Fuel (no space after comma)]], ","), FuelList_Final_EF!$A$2:$B$65, 2, FALSE))</f>
        <v>68.799539799683714</v>
      </c>
      <c r="S6555" s="3">
        <f>Table1[[#This Row],[Generation (TWh)]]*10^9*VLOOKUP(Table1[[#This Row],[Turbine/Engine Technology]],Technology_HR!$A$2:$B$11,2,FALSE)*10^-6</f>
        <v>1814996.0069999998</v>
      </c>
      <c r="T6555" s="5">
        <f>Table1[[#This Row],[Fuel Consumption (mmBtu)]]*Table1[[#This Row],[Emission Factor (kg CO2/ mmBtu)]]*10^3</f>
        <v>124870890019.86349</v>
      </c>
      <c r="U6555" s="3">
        <f>Table1[[#This Row],[Emissions (g CO2)]]/(Table1[[#This Row],[Generation (TWh)]]*10^9)</f>
        <v>707.60326683974699</v>
      </c>
    </row>
    <row r="6556" spans="1:21" x14ac:dyDescent="0.35">
      <c r="A6556" t="s">
        <v>1839</v>
      </c>
      <c r="B6556" t="s">
        <v>3372</v>
      </c>
      <c r="C6556" t="str">
        <f>SUBSTITUTE(Table1[[#This Row],[Fuel]],", ",",")</f>
        <v>fossil gas: unknown,fossil liquids: naphtha</v>
      </c>
      <c r="D6556" t="s">
        <v>3245</v>
      </c>
      <c r="E6556" t="s">
        <v>3330</v>
      </c>
      <c r="H6556" t="s">
        <v>3440</v>
      </c>
      <c r="I6556">
        <v>51</v>
      </c>
      <c r="J6556" t="s">
        <v>3446</v>
      </c>
      <c r="K6556">
        <v>2024</v>
      </c>
      <c r="L6556" t="s">
        <v>29</v>
      </c>
      <c r="M6556" t="s">
        <v>29</v>
      </c>
      <c r="N6556">
        <v>-4.5839299999999996</v>
      </c>
      <c r="O6556">
        <v>-81.282129999999995</v>
      </c>
      <c r="P6556" t="s">
        <v>3569</v>
      </c>
      <c r="Q6556" s="3">
        <f>Table1[[#This Row],[Capacity (MW)]]*0.395*8760*10^-6</f>
        <v>0.17647019999999997</v>
      </c>
      <c r="R6556" s="3" cm="1">
        <f t="array" ref="R6556">AVERAGE(VLOOKUP(_xlfn.TEXTSPLIT(Table1[[#This Row],[Fuel (no space after comma)]], ","), FuelList_Final_EF!$A$2:$B$65, 2, FALSE))</f>
        <v>68.799539799683714</v>
      </c>
      <c r="S6556" s="3">
        <f>Table1[[#This Row],[Generation (TWh)]]*10^9*VLOOKUP(Table1[[#This Row],[Turbine/Engine Technology]],Technology_HR!$A$2:$B$11,2,FALSE)*10^-6</f>
        <v>1814996.0069999998</v>
      </c>
      <c r="T6556" s="5">
        <f>Table1[[#This Row],[Fuel Consumption (mmBtu)]]*Table1[[#This Row],[Emission Factor (kg CO2/ mmBtu)]]*10^3</f>
        <v>124870890019.86349</v>
      </c>
      <c r="U6556" s="3">
        <f>Table1[[#This Row],[Emissions (g CO2)]]/(Table1[[#This Row],[Generation (TWh)]]*10^9)</f>
        <v>707.60326683974699</v>
      </c>
    </row>
    <row r="6557" spans="1:21" x14ac:dyDescent="0.35">
      <c r="A6557" t="s">
        <v>1840</v>
      </c>
      <c r="B6557" t="s">
        <v>3240</v>
      </c>
      <c r="C6557" t="str">
        <f>SUBSTITUTE(Table1[[#This Row],[Fuel]],", ",",")</f>
        <v>fossil gas: natural gas,fossil liquids: diesel</v>
      </c>
      <c r="D6557" t="s">
        <v>3239</v>
      </c>
      <c r="E6557" t="s">
        <v>3258</v>
      </c>
      <c r="H6557" t="s">
        <v>3436</v>
      </c>
      <c r="I6557">
        <v>59.6</v>
      </c>
      <c r="J6557" t="s">
        <v>3446</v>
      </c>
      <c r="K6557">
        <v>1982</v>
      </c>
      <c r="L6557" t="s">
        <v>29</v>
      </c>
      <c r="M6557" t="s">
        <v>29</v>
      </c>
      <c r="N6557">
        <v>-12.039528000000001</v>
      </c>
      <c r="O6557">
        <v>-77.010565</v>
      </c>
      <c r="P6557" t="s">
        <v>3569</v>
      </c>
      <c r="Q6557" s="3">
        <f>Table1[[#This Row],[Capacity (MW)]]*0.395*8760*10^-6</f>
        <v>0.20622792000000001</v>
      </c>
      <c r="R6557" s="3" cm="1">
        <f t="array" ref="R6557">AVERAGE(VLOOKUP(_xlfn.TEXTSPLIT(Table1[[#This Row],[Fuel (no space after comma)]], ","), FuelList_Final_EF!$A$2:$B$65, 2, FALSE))</f>
        <v>65.583341148886291</v>
      </c>
      <c r="S6557" s="3">
        <f>Table1[[#This Row],[Generation (TWh)]]*10^9*VLOOKUP(Table1[[#This Row],[Turbine/Engine Technology]],Technology_HR!$A$2:$B$11,2,FALSE)*10^-6</f>
        <v>2270569.3991999999</v>
      </c>
      <c r="T6557" s="5">
        <f>Table1[[#This Row],[Fuel Consumption (mmBtu)]]*Table1[[#This Row],[Emission Factor (kg CO2/ mmBtu)]]*10^3</f>
        <v>148911527509.95538</v>
      </c>
      <c r="U6557" s="3">
        <f>Table1[[#This Row],[Emissions (g CO2)]]/(Table1[[#This Row],[Generation (TWh)]]*10^9)</f>
        <v>722.07258604923811</v>
      </c>
    </row>
    <row r="6558" spans="1:21" x14ac:dyDescent="0.35">
      <c r="A6558" t="s">
        <v>1840</v>
      </c>
      <c r="B6558" t="s">
        <v>3240</v>
      </c>
      <c r="C6558" t="str">
        <f>SUBSTITUTE(Table1[[#This Row],[Fuel]],", ",",")</f>
        <v>fossil gas: natural gas,fossil liquids: diesel</v>
      </c>
      <c r="D6558" t="s">
        <v>3239</v>
      </c>
      <c r="E6558" t="s">
        <v>3258</v>
      </c>
      <c r="H6558" t="s">
        <v>3436</v>
      </c>
      <c r="I6558">
        <v>59.6</v>
      </c>
      <c r="J6558" t="s">
        <v>3446</v>
      </c>
      <c r="K6558">
        <v>1982</v>
      </c>
      <c r="L6558" t="s">
        <v>29</v>
      </c>
      <c r="M6558" t="s">
        <v>29</v>
      </c>
      <c r="N6558">
        <v>-12.039528000000001</v>
      </c>
      <c r="O6558">
        <v>-77.010565</v>
      </c>
      <c r="P6558" t="s">
        <v>3569</v>
      </c>
      <c r="Q6558" s="3">
        <f>Table1[[#This Row],[Capacity (MW)]]*0.395*8760*10^-6</f>
        <v>0.20622792000000001</v>
      </c>
      <c r="R6558" s="3" cm="1">
        <f t="array" ref="R6558">AVERAGE(VLOOKUP(_xlfn.TEXTSPLIT(Table1[[#This Row],[Fuel (no space after comma)]], ","), FuelList_Final_EF!$A$2:$B$65, 2, FALSE))</f>
        <v>65.583341148886291</v>
      </c>
      <c r="S6558" s="3">
        <f>Table1[[#This Row],[Generation (TWh)]]*10^9*VLOOKUP(Table1[[#This Row],[Turbine/Engine Technology]],Technology_HR!$A$2:$B$11,2,FALSE)*10^-6</f>
        <v>2270569.3991999999</v>
      </c>
      <c r="T6558" s="5">
        <f>Table1[[#This Row],[Fuel Consumption (mmBtu)]]*Table1[[#This Row],[Emission Factor (kg CO2/ mmBtu)]]*10^3</f>
        <v>148911527509.95538</v>
      </c>
      <c r="U6558" s="3">
        <f>Table1[[#This Row],[Emissions (g CO2)]]/(Table1[[#This Row],[Generation (TWh)]]*10^9)</f>
        <v>722.07258604923811</v>
      </c>
    </row>
    <row r="6559" spans="1:21" x14ac:dyDescent="0.35">
      <c r="A6559" t="s">
        <v>1840</v>
      </c>
      <c r="B6559" t="s">
        <v>3240</v>
      </c>
      <c r="C6559" t="str">
        <f>SUBSTITUTE(Table1[[#This Row],[Fuel]],", ",",")</f>
        <v>fossil gas: natural gas,fossil liquids: diesel</v>
      </c>
      <c r="D6559" t="s">
        <v>3239</v>
      </c>
      <c r="E6559" t="s">
        <v>3258</v>
      </c>
      <c r="H6559" t="s">
        <v>3436</v>
      </c>
      <c r="I6559">
        <v>127.5</v>
      </c>
      <c r="J6559" t="s">
        <v>3446</v>
      </c>
      <c r="K6559">
        <v>2014</v>
      </c>
      <c r="L6559" t="s">
        <v>29</v>
      </c>
      <c r="M6559" t="s">
        <v>29</v>
      </c>
      <c r="N6559">
        <v>-12.039528000000001</v>
      </c>
      <c r="O6559">
        <v>-77.010565</v>
      </c>
      <c r="P6559" t="s">
        <v>3569</v>
      </c>
      <c r="Q6559" s="3">
        <f>Table1[[#This Row],[Capacity (MW)]]*0.395*8760*10^-6</f>
        <v>0.44117550000000005</v>
      </c>
      <c r="R6559" s="3" cm="1">
        <f t="array" ref="R6559">AVERAGE(VLOOKUP(_xlfn.TEXTSPLIT(Table1[[#This Row],[Fuel (no space after comma)]], ","), FuelList_Final_EF!$A$2:$B$65, 2, FALSE))</f>
        <v>65.583341148886291</v>
      </c>
      <c r="S6559" s="3">
        <f>Table1[[#This Row],[Generation (TWh)]]*10^9*VLOOKUP(Table1[[#This Row],[Turbine/Engine Technology]],Technology_HR!$A$2:$B$11,2,FALSE)*10^-6</f>
        <v>4857342.2550000008</v>
      </c>
      <c r="T6559" s="5">
        <f>Table1[[#This Row],[Fuel Consumption (mmBtu)]]*Table1[[#This Row],[Emission Factor (kg CO2/ mmBtu)]]*10^3</f>
        <v>318560734186.56567</v>
      </c>
      <c r="U6559" s="3">
        <f>Table1[[#This Row],[Emissions (g CO2)]]/(Table1[[#This Row],[Generation (TWh)]]*10^9)</f>
        <v>722.07258604923811</v>
      </c>
    </row>
    <row r="6560" spans="1:21" x14ac:dyDescent="0.35">
      <c r="A6560" t="s">
        <v>1840</v>
      </c>
      <c r="B6560" t="s">
        <v>3239</v>
      </c>
      <c r="C6560" t="str">
        <f>SUBSTITUTE(Table1[[#This Row],[Fuel]],", ",",")</f>
        <v>fossil gas: natural gas</v>
      </c>
      <c r="D6560" t="s">
        <v>3239</v>
      </c>
      <c r="H6560" t="s">
        <v>3436</v>
      </c>
      <c r="I6560">
        <v>200</v>
      </c>
      <c r="J6560" t="s">
        <v>3446</v>
      </c>
      <c r="K6560">
        <v>2009</v>
      </c>
      <c r="L6560" t="s">
        <v>29</v>
      </c>
      <c r="M6560" t="s">
        <v>29</v>
      </c>
      <c r="N6560">
        <v>-12.039528000000001</v>
      </c>
      <c r="O6560">
        <v>-77.010565</v>
      </c>
      <c r="P6560" t="s">
        <v>3569</v>
      </c>
      <c r="Q6560" s="3">
        <f>Table1[[#This Row],[Capacity (MW)]]*0.395*8760*10^-6</f>
        <v>0.69203999999999999</v>
      </c>
      <c r="R6560" s="3" cm="1">
        <f t="array" ref="R6560">AVERAGE(VLOOKUP(_xlfn.TEXTSPLIT(Table1[[#This Row],[Fuel (no space after comma)]], ","), FuelList_Final_EF!$A$2:$B$65, 2, FALSE))</f>
        <v>53.06</v>
      </c>
      <c r="S6560" s="3">
        <f>Table1[[#This Row],[Generation (TWh)]]*10^9*VLOOKUP(Table1[[#This Row],[Turbine/Engine Technology]],Technology_HR!$A$2:$B$11,2,FALSE)*10^-6</f>
        <v>7619360.3999999994</v>
      </c>
      <c r="T6560" s="5">
        <f>Table1[[#This Row],[Fuel Consumption (mmBtu)]]*Table1[[#This Row],[Emission Factor (kg CO2/ mmBtu)]]*10^3</f>
        <v>404283262824</v>
      </c>
      <c r="U6560" s="3">
        <f>Table1[[#This Row],[Emissions (g CO2)]]/(Table1[[#This Row],[Generation (TWh)]]*10^9)</f>
        <v>584.19060000000002</v>
      </c>
    </row>
    <row r="6561" spans="1:21" x14ac:dyDescent="0.35">
      <c r="A6561" t="s">
        <v>1841</v>
      </c>
      <c r="B6561" t="s">
        <v>3239</v>
      </c>
      <c r="C6561" t="str">
        <f>SUBSTITUTE(Table1[[#This Row],[Fuel]],", ",",")</f>
        <v>fossil gas: natural gas</v>
      </c>
      <c r="D6561" t="s">
        <v>3239</v>
      </c>
      <c r="H6561" t="s">
        <v>3438</v>
      </c>
      <c r="I6561">
        <v>334</v>
      </c>
      <c r="J6561" t="s">
        <v>3446</v>
      </c>
      <c r="K6561">
        <v>2018</v>
      </c>
      <c r="L6561" t="s">
        <v>29</v>
      </c>
      <c r="M6561" t="s">
        <v>29</v>
      </c>
      <c r="N6561">
        <v>-12.49248</v>
      </c>
      <c r="O6561">
        <v>-76.716577999999998</v>
      </c>
      <c r="P6561" t="s">
        <v>3569</v>
      </c>
      <c r="Q6561" s="3">
        <f>Table1[[#This Row],[Capacity (MW)]]*0.395*8760*10^-6</f>
        <v>1.1557067999999999</v>
      </c>
      <c r="R6561" s="3" cm="1">
        <f t="array" ref="R6561">AVERAGE(VLOOKUP(_xlfn.TEXTSPLIT(Table1[[#This Row],[Fuel (no space after comma)]], ","), FuelList_Final_EF!$A$2:$B$65, 2, FALSE))</f>
        <v>53.06</v>
      </c>
      <c r="S6561" s="3">
        <f>Table1[[#This Row],[Generation (TWh)]]*10^9*VLOOKUP(Table1[[#This Row],[Turbine/Engine Technology]],Technology_HR!$A$2:$B$11,2,FALSE)*10^-6</f>
        <v>8724430.6331999991</v>
      </c>
      <c r="T6561" s="5">
        <f>Table1[[#This Row],[Fuel Consumption (mmBtu)]]*Table1[[#This Row],[Emission Factor (kg CO2/ mmBtu)]]*10^3</f>
        <v>462918289397.59192</v>
      </c>
      <c r="U6561" s="3">
        <f>Table1[[#This Row],[Emissions (g CO2)]]/(Table1[[#This Row],[Generation (TWh)]]*10^9)</f>
        <v>400.54993999999994</v>
      </c>
    </row>
    <row r="6562" spans="1:21" x14ac:dyDescent="0.35">
      <c r="A6562" t="s">
        <v>1840</v>
      </c>
      <c r="B6562" t="s">
        <v>3240</v>
      </c>
      <c r="C6562" t="str">
        <f>SUBSTITUTE(Table1[[#This Row],[Fuel]],", ",",")</f>
        <v>fossil gas: natural gas,fossil liquids: diesel</v>
      </c>
      <c r="D6562" t="s">
        <v>3239</v>
      </c>
      <c r="E6562" t="s">
        <v>3258</v>
      </c>
      <c r="H6562" t="s">
        <v>3438</v>
      </c>
      <c r="I6562">
        <v>532</v>
      </c>
      <c r="J6562" t="s">
        <v>3446</v>
      </c>
      <c r="K6562">
        <v>2006</v>
      </c>
      <c r="L6562" t="s">
        <v>29</v>
      </c>
      <c r="M6562" t="s">
        <v>29</v>
      </c>
      <c r="N6562">
        <v>-11.935756</v>
      </c>
      <c r="O6562">
        <v>-77.118020999999999</v>
      </c>
      <c r="P6562" t="s">
        <v>3569</v>
      </c>
      <c r="Q6562" s="3">
        <f>Table1[[#This Row],[Capacity (MW)]]*0.395*8760*10^-6</f>
        <v>1.8408264000000001</v>
      </c>
      <c r="R6562" s="3" cm="1">
        <f t="array" ref="R6562">AVERAGE(VLOOKUP(_xlfn.TEXTSPLIT(Table1[[#This Row],[Fuel (no space after comma)]], ","), FuelList_Final_EF!$A$2:$B$65, 2, FALSE))</f>
        <v>65.583341148886291</v>
      </c>
      <c r="S6562" s="3">
        <f>Table1[[#This Row],[Generation (TWh)]]*10^9*VLOOKUP(Table1[[#This Row],[Turbine/Engine Technology]],Technology_HR!$A$2:$B$11,2,FALSE)*10^-6</f>
        <v>13896398.4936</v>
      </c>
      <c r="T6562" s="5">
        <f>Table1[[#This Row],[Fuel Consumption (mmBtu)]]*Table1[[#This Row],[Emission Factor (kg CO2/ mmBtu)]]*10^3</f>
        <v>911372243146.63831</v>
      </c>
      <c r="U6562" s="3">
        <f>Table1[[#This Row],[Emissions (g CO2)]]/(Table1[[#This Row],[Generation (TWh)]]*10^9)</f>
        <v>495.08864233294258</v>
      </c>
    </row>
    <row r="6563" spans="1:21" x14ac:dyDescent="0.35">
      <c r="A6563" t="s">
        <v>1458</v>
      </c>
      <c r="B6563" t="s">
        <v>3242</v>
      </c>
      <c r="C6563" t="str">
        <f>SUBSTITUTE(Table1[[#This Row],[Fuel]],", ",",")</f>
        <v>fossil gas: lng</v>
      </c>
      <c r="D6563" t="s">
        <v>3242</v>
      </c>
      <c r="H6563" t="s">
        <v>59</v>
      </c>
      <c r="I6563">
        <v>75</v>
      </c>
      <c r="J6563" t="s">
        <v>3445</v>
      </c>
      <c r="K6563" t="s">
        <v>29</v>
      </c>
      <c r="L6563" t="s">
        <v>29</v>
      </c>
      <c r="M6563" t="s">
        <v>29</v>
      </c>
      <c r="N6563">
        <v>10.218203000000001</v>
      </c>
      <c r="O6563">
        <v>123.72441999999999</v>
      </c>
      <c r="P6563" t="s">
        <v>3570</v>
      </c>
      <c r="Q6563" s="3">
        <f>Table1[[#This Row],[Capacity (MW)]]*0.395*8760*10^-6</f>
        <v>0.259515</v>
      </c>
      <c r="R6563" s="3" cm="1">
        <f t="array" ref="R6563">AVERAGE(VLOOKUP(_xlfn.TEXTSPLIT(Table1[[#This Row],[Fuel (no space after comma)]], ","), FuelList_Final_EF!$A$2:$B$65, 2, FALSE))</f>
        <v>67.685819715340017</v>
      </c>
      <c r="S6563" s="3">
        <f>Table1[[#This Row],[Generation (TWh)]]*10^9*VLOOKUP(Table1[[#This Row],[Turbine/Engine Technology]],Technology_HR!$A$2:$B$11,2,FALSE)*10^-6</f>
        <v>2152806.6825000001</v>
      </c>
      <c r="T6563" s="5">
        <f>Table1[[#This Row],[Fuel Consumption (mmBtu)]]*Table1[[#This Row],[Emission Factor (kg CO2/ mmBtu)]]*10^3</f>
        <v>145714484993.67426</v>
      </c>
      <c r="U6563" s="3">
        <f>Table1[[#This Row],[Emissions (g CO2)]]/(Table1[[#This Row],[Generation (TWh)]]*10^9)</f>
        <v>561.48771744860323</v>
      </c>
    </row>
    <row r="6564" spans="1:21" x14ac:dyDescent="0.35">
      <c r="A6564" t="s">
        <v>1842</v>
      </c>
      <c r="B6564" t="s">
        <v>3242</v>
      </c>
      <c r="C6564" t="str">
        <f>SUBSTITUTE(Table1[[#This Row],[Fuel]],", ",",")</f>
        <v>fossil gas: lng</v>
      </c>
      <c r="D6564" t="s">
        <v>3242</v>
      </c>
      <c r="H6564" t="s">
        <v>59</v>
      </c>
      <c r="I6564">
        <v>75</v>
      </c>
      <c r="J6564" t="s">
        <v>3445</v>
      </c>
      <c r="K6564" t="s">
        <v>29</v>
      </c>
      <c r="L6564" t="s">
        <v>29</v>
      </c>
      <c r="M6564" t="s">
        <v>29</v>
      </c>
      <c r="N6564">
        <v>10.218203000000001</v>
      </c>
      <c r="O6564">
        <v>123.72441999999999</v>
      </c>
      <c r="P6564" t="s">
        <v>3570</v>
      </c>
      <c r="Q6564" s="3">
        <f>Table1[[#This Row],[Capacity (MW)]]*0.395*8760*10^-6</f>
        <v>0.259515</v>
      </c>
      <c r="R6564" s="3" cm="1">
        <f t="array" ref="R6564">AVERAGE(VLOOKUP(_xlfn.TEXTSPLIT(Table1[[#This Row],[Fuel (no space after comma)]], ","), FuelList_Final_EF!$A$2:$B$65, 2, FALSE))</f>
        <v>67.685819715340017</v>
      </c>
      <c r="S6564" s="3">
        <f>Table1[[#This Row],[Generation (TWh)]]*10^9*VLOOKUP(Table1[[#This Row],[Turbine/Engine Technology]],Technology_HR!$A$2:$B$11,2,FALSE)*10^-6</f>
        <v>2152806.6825000001</v>
      </c>
      <c r="T6564" s="5">
        <f>Table1[[#This Row],[Fuel Consumption (mmBtu)]]*Table1[[#This Row],[Emission Factor (kg CO2/ mmBtu)]]*10^3</f>
        <v>145714484993.67426</v>
      </c>
      <c r="U6564" s="3">
        <f>Table1[[#This Row],[Emissions (g CO2)]]/(Table1[[#This Row],[Generation (TWh)]]*10^9)</f>
        <v>561.48771744860323</v>
      </c>
    </row>
    <row r="6565" spans="1:21" x14ac:dyDescent="0.35">
      <c r="A6565" t="s">
        <v>1842</v>
      </c>
      <c r="B6565" t="s">
        <v>3242</v>
      </c>
      <c r="C6565" t="str">
        <f>SUBSTITUTE(Table1[[#This Row],[Fuel]],", ",",")</f>
        <v>fossil gas: lng</v>
      </c>
      <c r="D6565" t="s">
        <v>3242</v>
      </c>
      <c r="H6565" t="s">
        <v>3438</v>
      </c>
      <c r="I6565">
        <v>1200</v>
      </c>
      <c r="J6565" t="s">
        <v>3447</v>
      </c>
      <c r="K6565">
        <v>2028</v>
      </c>
      <c r="L6565" t="s">
        <v>29</v>
      </c>
      <c r="M6565" t="s">
        <v>29</v>
      </c>
      <c r="N6565">
        <v>13.98526</v>
      </c>
      <c r="O6565">
        <v>121.74016</v>
      </c>
      <c r="P6565" t="s">
        <v>3570</v>
      </c>
      <c r="Q6565" s="3">
        <f>Table1[[#This Row],[Capacity (MW)]]*0.395*8760*10^-6</f>
        <v>4.1522399999999999</v>
      </c>
      <c r="R6565" s="3" cm="1">
        <f t="array" ref="R6565">AVERAGE(VLOOKUP(_xlfn.TEXTSPLIT(Table1[[#This Row],[Fuel (no space after comma)]], ","), FuelList_Final_EF!$A$2:$B$65, 2, FALSE))</f>
        <v>67.685819715340017</v>
      </c>
      <c r="S6565" s="3">
        <f>Table1[[#This Row],[Generation (TWh)]]*10^9*VLOOKUP(Table1[[#This Row],[Turbine/Engine Technology]],Technology_HR!$A$2:$B$11,2,FALSE)*10^-6</f>
        <v>31345259.759999998</v>
      </c>
      <c r="T6565" s="5">
        <f>Table1[[#This Row],[Fuel Consumption (mmBtu)]]*Table1[[#This Row],[Emission Factor (kg CO2/ mmBtu)]]*10^3</f>
        <v>2121629601045.8621</v>
      </c>
      <c r="U6565" s="3">
        <f>Table1[[#This Row],[Emissions (g CO2)]]/(Table1[[#This Row],[Generation (TWh)]]*10^9)</f>
        <v>510.96025303110179</v>
      </c>
    </row>
    <row r="6566" spans="1:21" x14ac:dyDescent="0.35">
      <c r="A6566" t="s">
        <v>1458</v>
      </c>
      <c r="B6566" t="s">
        <v>3242</v>
      </c>
      <c r="C6566" t="str">
        <f>SUBSTITUTE(Table1[[#This Row],[Fuel]],", ",",")</f>
        <v>fossil gas: lng</v>
      </c>
      <c r="D6566" t="s">
        <v>3242</v>
      </c>
      <c r="H6566" t="s">
        <v>3438</v>
      </c>
      <c r="I6566">
        <v>1200</v>
      </c>
      <c r="J6566" t="s">
        <v>3447</v>
      </c>
      <c r="K6566">
        <v>2028</v>
      </c>
      <c r="L6566" t="s">
        <v>29</v>
      </c>
      <c r="M6566" t="s">
        <v>29</v>
      </c>
      <c r="N6566">
        <v>13.98526</v>
      </c>
      <c r="O6566">
        <v>121.74016</v>
      </c>
      <c r="P6566" t="s">
        <v>3570</v>
      </c>
      <c r="Q6566" s="3">
        <f>Table1[[#This Row],[Capacity (MW)]]*0.395*8760*10^-6</f>
        <v>4.1522399999999999</v>
      </c>
      <c r="R6566" s="3" cm="1">
        <f t="array" ref="R6566">AVERAGE(VLOOKUP(_xlfn.TEXTSPLIT(Table1[[#This Row],[Fuel (no space after comma)]], ","), FuelList_Final_EF!$A$2:$B$65, 2, FALSE))</f>
        <v>67.685819715340017</v>
      </c>
      <c r="S6566" s="3">
        <f>Table1[[#This Row],[Generation (TWh)]]*10^9*VLOOKUP(Table1[[#This Row],[Turbine/Engine Technology]],Technology_HR!$A$2:$B$11,2,FALSE)*10^-6</f>
        <v>31345259.759999998</v>
      </c>
      <c r="T6566" s="5">
        <f>Table1[[#This Row],[Fuel Consumption (mmBtu)]]*Table1[[#This Row],[Emission Factor (kg CO2/ mmBtu)]]*10^3</f>
        <v>2121629601045.8621</v>
      </c>
      <c r="U6566" s="3">
        <f>Table1[[#This Row],[Emissions (g CO2)]]/(Table1[[#This Row],[Generation (TWh)]]*10^9)</f>
        <v>510.96025303110179</v>
      </c>
    </row>
    <row r="6567" spans="1:21" x14ac:dyDescent="0.35">
      <c r="A6567" t="s">
        <v>1843</v>
      </c>
      <c r="B6567" t="s">
        <v>3242</v>
      </c>
      <c r="C6567" t="str">
        <f>SUBSTITUTE(Table1[[#This Row],[Fuel]],", ",",")</f>
        <v>fossil gas: lng</v>
      </c>
      <c r="D6567" t="s">
        <v>3242</v>
      </c>
      <c r="H6567" t="s">
        <v>3438</v>
      </c>
      <c r="I6567">
        <v>640</v>
      </c>
      <c r="J6567" t="s">
        <v>3447</v>
      </c>
      <c r="K6567">
        <v>2028</v>
      </c>
      <c r="L6567" t="s">
        <v>29</v>
      </c>
      <c r="M6567" t="s">
        <v>29</v>
      </c>
      <c r="N6567">
        <v>14.056900000000001</v>
      </c>
      <c r="O6567">
        <v>121.86168000000001</v>
      </c>
      <c r="P6567" t="s">
        <v>3570</v>
      </c>
      <c r="Q6567" s="3">
        <f>Table1[[#This Row],[Capacity (MW)]]*0.395*8760*10^-6</f>
        <v>2.2145280000000001</v>
      </c>
      <c r="R6567" s="3" cm="1">
        <f t="array" ref="R6567">AVERAGE(VLOOKUP(_xlfn.TEXTSPLIT(Table1[[#This Row],[Fuel (no space after comma)]], ","), FuelList_Final_EF!$A$2:$B$65, 2, FALSE))</f>
        <v>67.685819715340017</v>
      </c>
      <c r="S6567" s="3">
        <f>Table1[[#This Row],[Generation (TWh)]]*10^9*VLOOKUP(Table1[[#This Row],[Turbine/Engine Technology]],Technology_HR!$A$2:$B$11,2,FALSE)*10^-6</f>
        <v>16717471.872</v>
      </c>
      <c r="T6567" s="5">
        <f>Table1[[#This Row],[Fuel Consumption (mmBtu)]]*Table1[[#This Row],[Emission Factor (kg CO2/ mmBtu)]]*10^3</f>
        <v>1131535787224.4597</v>
      </c>
      <c r="U6567" s="3">
        <f>Table1[[#This Row],[Emissions (g CO2)]]/(Table1[[#This Row],[Generation (TWh)]]*10^9)</f>
        <v>510.96025303110179</v>
      </c>
    </row>
    <row r="6568" spans="1:21" x14ac:dyDescent="0.35">
      <c r="A6568" t="s">
        <v>1843</v>
      </c>
      <c r="B6568" t="s">
        <v>3242</v>
      </c>
      <c r="C6568" t="str">
        <f>SUBSTITUTE(Table1[[#This Row],[Fuel]],", ",",")</f>
        <v>fossil gas: lng</v>
      </c>
      <c r="D6568" t="s">
        <v>3242</v>
      </c>
      <c r="H6568" t="s">
        <v>3438</v>
      </c>
      <c r="I6568">
        <v>640</v>
      </c>
      <c r="J6568" t="s">
        <v>3447</v>
      </c>
      <c r="K6568">
        <v>2028</v>
      </c>
      <c r="L6568" t="s">
        <v>29</v>
      </c>
      <c r="M6568" t="s">
        <v>29</v>
      </c>
      <c r="N6568">
        <v>14.056900000000001</v>
      </c>
      <c r="O6568">
        <v>121.86168000000001</v>
      </c>
      <c r="P6568" t="s">
        <v>3570</v>
      </c>
      <c r="Q6568" s="3">
        <f>Table1[[#This Row],[Capacity (MW)]]*0.395*8760*10^-6</f>
        <v>2.2145280000000001</v>
      </c>
      <c r="R6568" s="3" cm="1">
        <f t="array" ref="R6568">AVERAGE(VLOOKUP(_xlfn.TEXTSPLIT(Table1[[#This Row],[Fuel (no space after comma)]], ","), FuelList_Final_EF!$A$2:$B$65, 2, FALSE))</f>
        <v>67.685819715340017</v>
      </c>
      <c r="S6568" s="3">
        <f>Table1[[#This Row],[Generation (TWh)]]*10^9*VLOOKUP(Table1[[#This Row],[Turbine/Engine Technology]],Technology_HR!$A$2:$B$11,2,FALSE)*10^-6</f>
        <v>16717471.872</v>
      </c>
      <c r="T6568" s="5">
        <f>Table1[[#This Row],[Fuel Consumption (mmBtu)]]*Table1[[#This Row],[Emission Factor (kg CO2/ mmBtu)]]*10^3</f>
        <v>1131535787224.4597</v>
      </c>
      <c r="U6568" s="3">
        <f>Table1[[#This Row],[Emissions (g CO2)]]/(Table1[[#This Row],[Generation (TWh)]]*10^9)</f>
        <v>510.96025303110179</v>
      </c>
    </row>
    <row r="6569" spans="1:21" x14ac:dyDescent="0.35">
      <c r="A6569" t="s">
        <v>1843</v>
      </c>
      <c r="B6569" t="s">
        <v>3242</v>
      </c>
      <c r="C6569" t="str">
        <f>SUBSTITUTE(Table1[[#This Row],[Fuel]],", ",",")</f>
        <v>fossil gas: lng</v>
      </c>
      <c r="D6569" t="s">
        <v>3242</v>
      </c>
      <c r="H6569" t="s">
        <v>3438</v>
      </c>
      <c r="I6569">
        <v>640</v>
      </c>
      <c r="J6569" t="s">
        <v>3447</v>
      </c>
      <c r="K6569">
        <v>2028</v>
      </c>
      <c r="L6569" t="s">
        <v>29</v>
      </c>
      <c r="M6569" t="s">
        <v>29</v>
      </c>
      <c r="N6569">
        <v>14.056900000000001</v>
      </c>
      <c r="O6569">
        <v>121.86168000000001</v>
      </c>
      <c r="P6569" t="s">
        <v>3570</v>
      </c>
      <c r="Q6569" s="3">
        <f>Table1[[#This Row],[Capacity (MW)]]*0.395*8760*10^-6</f>
        <v>2.2145280000000001</v>
      </c>
      <c r="R6569" s="3" cm="1">
        <f t="array" ref="R6569">AVERAGE(VLOOKUP(_xlfn.TEXTSPLIT(Table1[[#This Row],[Fuel (no space after comma)]], ","), FuelList_Final_EF!$A$2:$B$65, 2, FALSE))</f>
        <v>67.685819715340017</v>
      </c>
      <c r="S6569" s="3">
        <f>Table1[[#This Row],[Generation (TWh)]]*10^9*VLOOKUP(Table1[[#This Row],[Turbine/Engine Technology]],Technology_HR!$A$2:$B$11,2,FALSE)*10^-6</f>
        <v>16717471.872</v>
      </c>
      <c r="T6569" s="5">
        <f>Table1[[#This Row],[Fuel Consumption (mmBtu)]]*Table1[[#This Row],[Emission Factor (kg CO2/ mmBtu)]]*10^3</f>
        <v>1131535787224.4597</v>
      </c>
      <c r="U6569" s="3">
        <f>Table1[[#This Row],[Emissions (g CO2)]]/(Table1[[#This Row],[Generation (TWh)]]*10^9)</f>
        <v>510.96025303110179</v>
      </c>
    </row>
    <row r="6570" spans="1:21" x14ac:dyDescent="0.35">
      <c r="A6570" t="s">
        <v>1843</v>
      </c>
      <c r="B6570" t="s">
        <v>3242</v>
      </c>
      <c r="C6570" t="str">
        <f>SUBSTITUTE(Table1[[#This Row],[Fuel]],", ",",")</f>
        <v>fossil gas: lng</v>
      </c>
      <c r="D6570" t="s">
        <v>3242</v>
      </c>
      <c r="H6570" t="s">
        <v>3438</v>
      </c>
      <c r="I6570">
        <v>640</v>
      </c>
      <c r="J6570" t="s">
        <v>3447</v>
      </c>
      <c r="K6570">
        <v>2028</v>
      </c>
      <c r="L6570" t="s">
        <v>29</v>
      </c>
      <c r="M6570" t="s">
        <v>29</v>
      </c>
      <c r="N6570">
        <v>14.056900000000001</v>
      </c>
      <c r="O6570">
        <v>121.86168000000001</v>
      </c>
      <c r="P6570" t="s">
        <v>3570</v>
      </c>
      <c r="Q6570" s="3">
        <f>Table1[[#This Row],[Capacity (MW)]]*0.395*8760*10^-6</f>
        <v>2.2145280000000001</v>
      </c>
      <c r="R6570" s="3" cm="1">
        <f t="array" ref="R6570">AVERAGE(VLOOKUP(_xlfn.TEXTSPLIT(Table1[[#This Row],[Fuel (no space after comma)]], ","), FuelList_Final_EF!$A$2:$B$65, 2, FALSE))</f>
        <v>67.685819715340017</v>
      </c>
      <c r="S6570" s="3">
        <f>Table1[[#This Row],[Generation (TWh)]]*10^9*VLOOKUP(Table1[[#This Row],[Turbine/Engine Technology]],Technology_HR!$A$2:$B$11,2,FALSE)*10^-6</f>
        <v>16717471.872</v>
      </c>
      <c r="T6570" s="5">
        <f>Table1[[#This Row],[Fuel Consumption (mmBtu)]]*Table1[[#This Row],[Emission Factor (kg CO2/ mmBtu)]]*10^3</f>
        <v>1131535787224.4597</v>
      </c>
      <c r="U6570" s="3">
        <f>Table1[[#This Row],[Emissions (g CO2)]]/(Table1[[#This Row],[Generation (TWh)]]*10^9)</f>
        <v>510.96025303110179</v>
      </c>
    </row>
    <row r="6571" spans="1:21" x14ac:dyDescent="0.35">
      <c r="A6571" t="s">
        <v>1844</v>
      </c>
      <c r="B6571" t="s">
        <v>3258</v>
      </c>
      <c r="C6571" t="str">
        <f>SUBSTITUTE(Table1[[#This Row],[Fuel]],", ",",")</f>
        <v>fossil liquids: diesel</v>
      </c>
      <c r="D6571" t="s">
        <v>3258</v>
      </c>
      <c r="H6571" t="s">
        <v>3438</v>
      </c>
      <c r="I6571">
        <v>270</v>
      </c>
      <c r="J6571" t="s">
        <v>3446</v>
      </c>
      <c r="K6571">
        <v>2008</v>
      </c>
      <c r="L6571" t="s">
        <v>29</v>
      </c>
      <c r="M6571" t="s">
        <v>29</v>
      </c>
      <c r="N6571">
        <v>14.551030000000001</v>
      </c>
      <c r="O6571">
        <v>120.59753000000001</v>
      </c>
      <c r="P6571" t="s">
        <v>3570</v>
      </c>
      <c r="Q6571" s="3">
        <f>Table1[[#This Row],[Capacity (MW)]]*0.395*8760*10^-6</f>
        <v>0.93425399999999992</v>
      </c>
      <c r="R6571" s="3" cm="1">
        <f t="array" ref="R6571">AVERAGE(VLOOKUP(_xlfn.TEXTSPLIT(Table1[[#This Row],[Fuel (no space after comma)]], ","), FuelList_Final_EF!$A$2:$B$65, 2, FALSE))</f>
        <v>78.106682297772565</v>
      </c>
      <c r="S6571" s="3">
        <f>Table1[[#This Row],[Generation (TWh)]]*10^9*VLOOKUP(Table1[[#This Row],[Turbine/Engine Technology]],Technology_HR!$A$2:$B$11,2,FALSE)*10^-6</f>
        <v>7052683.4459999986</v>
      </c>
      <c r="T6571" s="5">
        <f>Table1[[#This Row],[Fuel Consumption (mmBtu)]]*Table1[[#This Row],[Emission Factor (kg CO2/ mmBtu)]]*10^3</f>
        <v>550861705263.48169</v>
      </c>
      <c r="U6571" s="3">
        <f>Table1[[#This Row],[Emissions (g CO2)]]/(Table1[[#This Row],[Generation (TWh)]]*10^9)</f>
        <v>589.62734466588506</v>
      </c>
    </row>
    <row r="6572" spans="1:21" x14ac:dyDescent="0.35">
      <c r="A6572" t="s">
        <v>1844</v>
      </c>
      <c r="B6572" t="s">
        <v>3258</v>
      </c>
      <c r="C6572" t="str">
        <f>SUBSTITUTE(Table1[[#This Row],[Fuel]],", ",",")</f>
        <v>fossil liquids: diesel</v>
      </c>
      <c r="D6572" t="s">
        <v>3258</v>
      </c>
      <c r="H6572" t="s">
        <v>3438</v>
      </c>
      <c r="I6572">
        <v>270</v>
      </c>
      <c r="J6572" t="s">
        <v>3446</v>
      </c>
      <c r="K6572">
        <v>2008</v>
      </c>
      <c r="L6572" t="s">
        <v>29</v>
      </c>
      <c r="M6572" t="s">
        <v>29</v>
      </c>
      <c r="N6572">
        <v>14.551030000000001</v>
      </c>
      <c r="O6572">
        <v>120.59753000000001</v>
      </c>
      <c r="P6572" t="s">
        <v>3570</v>
      </c>
      <c r="Q6572" s="3">
        <f>Table1[[#This Row],[Capacity (MW)]]*0.395*8760*10^-6</f>
        <v>0.93425399999999992</v>
      </c>
      <c r="R6572" s="3" cm="1">
        <f t="array" ref="R6572">AVERAGE(VLOOKUP(_xlfn.TEXTSPLIT(Table1[[#This Row],[Fuel (no space after comma)]], ","), FuelList_Final_EF!$A$2:$B$65, 2, FALSE))</f>
        <v>78.106682297772565</v>
      </c>
      <c r="S6572" s="3">
        <f>Table1[[#This Row],[Generation (TWh)]]*10^9*VLOOKUP(Table1[[#This Row],[Turbine/Engine Technology]],Technology_HR!$A$2:$B$11,2,FALSE)*10^-6</f>
        <v>7052683.4459999986</v>
      </c>
      <c r="T6572" s="5">
        <f>Table1[[#This Row],[Fuel Consumption (mmBtu)]]*Table1[[#This Row],[Emission Factor (kg CO2/ mmBtu)]]*10^3</f>
        <v>550861705263.48169</v>
      </c>
      <c r="U6572" s="3">
        <f>Table1[[#This Row],[Emissions (g CO2)]]/(Table1[[#This Row],[Generation (TWh)]]*10^9)</f>
        <v>589.62734466588506</v>
      </c>
    </row>
    <row r="6573" spans="1:21" x14ac:dyDescent="0.35">
      <c r="A6573" t="s">
        <v>1844</v>
      </c>
      <c r="B6573" t="s">
        <v>3242</v>
      </c>
      <c r="C6573" t="str">
        <f>SUBSTITUTE(Table1[[#This Row],[Fuel]],", ",",")</f>
        <v>fossil gas: lng</v>
      </c>
      <c r="D6573" t="s">
        <v>3242</v>
      </c>
      <c r="H6573" t="s">
        <v>3438</v>
      </c>
      <c r="I6573">
        <v>1700</v>
      </c>
      <c r="J6573" t="s">
        <v>3444</v>
      </c>
      <c r="K6573" t="s">
        <v>29</v>
      </c>
      <c r="L6573" t="s">
        <v>29</v>
      </c>
      <c r="M6573" t="s">
        <v>29</v>
      </c>
      <c r="N6573">
        <v>13.628766000000001</v>
      </c>
      <c r="O6573">
        <v>121.082334</v>
      </c>
      <c r="P6573" t="s">
        <v>3570</v>
      </c>
      <c r="Q6573" s="3">
        <f>Table1[[#This Row],[Capacity (MW)]]*0.395*8760*10^-6</f>
        <v>5.8823400000000001</v>
      </c>
      <c r="R6573" s="3" cm="1">
        <f t="array" ref="R6573">AVERAGE(VLOOKUP(_xlfn.TEXTSPLIT(Table1[[#This Row],[Fuel (no space after comma)]], ","), FuelList_Final_EF!$A$2:$B$65, 2, FALSE))</f>
        <v>67.685819715340017</v>
      </c>
      <c r="S6573" s="3">
        <f>Table1[[#This Row],[Generation (TWh)]]*10^9*VLOOKUP(Table1[[#This Row],[Turbine/Engine Technology]],Technology_HR!$A$2:$B$11,2,FALSE)*10^-6</f>
        <v>44405784.659999996</v>
      </c>
      <c r="T6573" s="5">
        <f>Table1[[#This Row],[Fuel Consumption (mmBtu)]]*Table1[[#This Row],[Emission Factor (kg CO2/ mmBtu)]]*10^3</f>
        <v>3005641934814.9712</v>
      </c>
      <c r="U6573" s="3">
        <f>Table1[[#This Row],[Emissions (g CO2)]]/(Table1[[#This Row],[Generation (TWh)]]*10^9)</f>
        <v>510.96025303110179</v>
      </c>
    </row>
    <row r="6574" spans="1:21" x14ac:dyDescent="0.35">
      <c r="A6574" t="s">
        <v>1845</v>
      </c>
      <c r="B6574" t="s">
        <v>3242</v>
      </c>
      <c r="C6574" t="str">
        <f>SUBSTITUTE(Table1[[#This Row],[Fuel]],", ",",")</f>
        <v>fossil gas: lng</v>
      </c>
      <c r="D6574" t="s">
        <v>3242</v>
      </c>
      <c r="H6574" t="s">
        <v>3438</v>
      </c>
      <c r="I6574">
        <v>1100</v>
      </c>
      <c r="J6574" t="s">
        <v>3447</v>
      </c>
      <c r="K6574">
        <v>2029</v>
      </c>
      <c r="L6574" t="s">
        <v>29</v>
      </c>
      <c r="M6574" t="s">
        <v>29</v>
      </c>
      <c r="N6574">
        <v>13.684733</v>
      </c>
      <c r="O6574">
        <v>121.052646</v>
      </c>
      <c r="P6574" t="s">
        <v>3570</v>
      </c>
      <c r="Q6574" s="3">
        <f>Table1[[#This Row],[Capacity (MW)]]*0.395*8760*10^-6</f>
        <v>3.8062199999999997</v>
      </c>
      <c r="R6574" s="3" cm="1">
        <f t="array" ref="R6574">AVERAGE(VLOOKUP(_xlfn.TEXTSPLIT(Table1[[#This Row],[Fuel (no space after comma)]], ","), FuelList_Final_EF!$A$2:$B$65, 2, FALSE))</f>
        <v>67.685819715340017</v>
      </c>
      <c r="S6574" s="3">
        <f>Table1[[#This Row],[Generation (TWh)]]*10^9*VLOOKUP(Table1[[#This Row],[Turbine/Engine Technology]],Technology_HR!$A$2:$B$11,2,FALSE)*10^-6</f>
        <v>28733154.779999994</v>
      </c>
      <c r="T6574" s="5">
        <f>Table1[[#This Row],[Fuel Consumption (mmBtu)]]*Table1[[#This Row],[Emission Factor (kg CO2/ mmBtu)]]*10^3</f>
        <v>1944827134292.0398</v>
      </c>
      <c r="U6574" s="3">
        <f>Table1[[#This Row],[Emissions (g CO2)]]/(Table1[[#This Row],[Generation (TWh)]]*10^9)</f>
        <v>510.96025303110173</v>
      </c>
    </row>
    <row r="6575" spans="1:21" x14ac:dyDescent="0.35">
      <c r="A6575" t="s">
        <v>1846</v>
      </c>
      <c r="B6575" t="s">
        <v>3242</v>
      </c>
      <c r="C6575" t="str">
        <f>SUBSTITUTE(Table1[[#This Row],[Fuel]],", ",",")</f>
        <v>fossil gas: lng</v>
      </c>
      <c r="D6575" t="s">
        <v>3242</v>
      </c>
      <c r="H6575" t="s">
        <v>3438</v>
      </c>
      <c r="I6575">
        <v>437.5</v>
      </c>
      <c r="J6575" t="s">
        <v>3449</v>
      </c>
      <c r="K6575">
        <v>2024</v>
      </c>
      <c r="L6575" t="s">
        <v>29</v>
      </c>
      <c r="M6575" t="s">
        <v>29</v>
      </c>
      <c r="N6575">
        <v>13.622</v>
      </c>
      <c r="O6575">
        <v>121.0795</v>
      </c>
      <c r="P6575" t="s">
        <v>3570</v>
      </c>
      <c r="Q6575" s="3">
        <f>Table1[[#This Row],[Capacity (MW)]]*0.395*8760*10^-6</f>
        <v>1.5138374999999999</v>
      </c>
      <c r="R6575" s="3" cm="1">
        <f t="array" ref="R6575">AVERAGE(VLOOKUP(_xlfn.TEXTSPLIT(Table1[[#This Row],[Fuel (no space after comma)]], ","), FuelList_Final_EF!$A$2:$B$65, 2, FALSE))</f>
        <v>67.685819715340017</v>
      </c>
      <c r="S6575" s="3">
        <f>Table1[[#This Row],[Generation (TWh)]]*10^9*VLOOKUP(Table1[[#This Row],[Turbine/Engine Technology]],Technology_HR!$A$2:$B$11,2,FALSE)*10^-6</f>
        <v>11427959.2875</v>
      </c>
      <c r="T6575" s="5">
        <f>Table1[[#This Row],[Fuel Consumption (mmBtu)]]*Table1[[#This Row],[Emission Factor (kg CO2/ mmBtu)]]*10^3</f>
        <v>773510792047.97058</v>
      </c>
      <c r="U6575" s="3">
        <f>Table1[[#This Row],[Emissions (g CO2)]]/(Table1[[#This Row],[Generation (TWh)]]*10^9)</f>
        <v>510.96025303110179</v>
      </c>
    </row>
    <row r="6576" spans="1:21" x14ac:dyDescent="0.35">
      <c r="A6576" t="s">
        <v>1846</v>
      </c>
      <c r="B6576" t="s">
        <v>3242</v>
      </c>
      <c r="C6576" t="str">
        <f>SUBSTITUTE(Table1[[#This Row],[Fuel]],", ",",")</f>
        <v>fossil gas: lng</v>
      </c>
      <c r="D6576" t="s">
        <v>3242</v>
      </c>
      <c r="H6576" t="s">
        <v>3438</v>
      </c>
      <c r="I6576">
        <v>437.5</v>
      </c>
      <c r="J6576" t="s">
        <v>3449</v>
      </c>
      <c r="K6576">
        <v>2024</v>
      </c>
      <c r="L6576" t="s">
        <v>29</v>
      </c>
      <c r="M6576" t="s">
        <v>29</v>
      </c>
      <c r="N6576">
        <v>13.622</v>
      </c>
      <c r="O6576">
        <v>121.0795</v>
      </c>
      <c r="P6576" t="s">
        <v>3570</v>
      </c>
      <c r="Q6576" s="3">
        <f>Table1[[#This Row],[Capacity (MW)]]*0.395*8760*10^-6</f>
        <v>1.5138374999999999</v>
      </c>
      <c r="R6576" s="3" cm="1">
        <f t="array" ref="R6576">AVERAGE(VLOOKUP(_xlfn.TEXTSPLIT(Table1[[#This Row],[Fuel (no space after comma)]], ","), FuelList_Final_EF!$A$2:$B$65, 2, FALSE))</f>
        <v>67.685819715340017</v>
      </c>
      <c r="S6576" s="3">
        <f>Table1[[#This Row],[Generation (TWh)]]*10^9*VLOOKUP(Table1[[#This Row],[Turbine/Engine Technology]],Technology_HR!$A$2:$B$11,2,FALSE)*10^-6</f>
        <v>11427959.2875</v>
      </c>
      <c r="T6576" s="5">
        <f>Table1[[#This Row],[Fuel Consumption (mmBtu)]]*Table1[[#This Row],[Emission Factor (kg CO2/ mmBtu)]]*10^3</f>
        <v>773510792047.97058</v>
      </c>
      <c r="U6576" s="3">
        <f>Table1[[#This Row],[Emissions (g CO2)]]/(Table1[[#This Row],[Generation (TWh)]]*10^9)</f>
        <v>510.96025303110179</v>
      </c>
    </row>
    <row r="6577" spans="1:21" x14ac:dyDescent="0.35">
      <c r="A6577" t="s">
        <v>1846</v>
      </c>
      <c r="B6577" t="s">
        <v>3242</v>
      </c>
      <c r="C6577" t="str">
        <f>SUBSTITUTE(Table1[[#This Row],[Fuel]],", ",",")</f>
        <v>fossil gas: lng</v>
      </c>
      <c r="D6577" t="s">
        <v>3242</v>
      </c>
      <c r="H6577" t="s">
        <v>3438</v>
      </c>
      <c r="I6577">
        <v>437.5</v>
      </c>
      <c r="J6577" t="s">
        <v>3449</v>
      </c>
      <c r="K6577">
        <v>2024</v>
      </c>
      <c r="L6577" t="s">
        <v>29</v>
      </c>
      <c r="M6577" t="s">
        <v>29</v>
      </c>
      <c r="N6577">
        <v>13.622</v>
      </c>
      <c r="O6577">
        <v>121.0795</v>
      </c>
      <c r="P6577" t="s">
        <v>3570</v>
      </c>
      <c r="Q6577" s="3">
        <f>Table1[[#This Row],[Capacity (MW)]]*0.395*8760*10^-6</f>
        <v>1.5138374999999999</v>
      </c>
      <c r="R6577" s="3" cm="1">
        <f t="array" ref="R6577">AVERAGE(VLOOKUP(_xlfn.TEXTSPLIT(Table1[[#This Row],[Fuel (no space after comma)]], ","), FuelList_Final_EF!$A$2:$B$65, 2, FALSE))</f>
        <v>67.685819715340017</v>
      </c>
      <c r="S6577" s="3">
        <f>Table1[[#This Row],[Generation (TWh)]]*10^9*VLOOKUP(Table1[[#This Row],[Turbine/Engine Technology]],Technology_HR!$A$2:$B$11,2,FALSE)*10^-6</f>
        <v>11427959.2875</v>
      </c>
      <c r="T6577" s="5">
        <f>Table1[[#This Row],[Fuel Consumption (mmBtu)]]*Table1[[#This Row],[Emission Factor (kg CO2/ mmBtu)]]*10^3</f>
        <v>773510792047.97058</v>
      </c>
      <c r="U6577" s="3">
        <f>Table1[[#This Row],[Emissions (g CO2)]]/(Table1[[#This Row],[Generation (TWh)]]*10^9)</f>
        <v>510.96025303110179</v>
      </c>
    </row>
    <row r="6578" spans="1:21" x14ac:dyDescent="0.35">
      <c r="A6578" t="s">
        <v>1846</v>
      </c>
      <c r="B6578" t="s">
        <v>3242</v>
      </c>
      <c r="C6578" t="str">
        <f>SUBSTITUTE(Table1[[#This Row],[Fuel]],", ",",")</f>
        <v>fossil gas: lng</v>
      </c>
      <c r="D6578" t="s">
        <v>3242</v>
      </c>
      <c r="H6578" t="s">
        <v>3438</v>
      </c>
      <c r="I6578">
        <v>437.5</v>
      </c>
      <c r="J6578" t="s">
        <v>3450</v>
      </c>
      <c r="K6578" t="s">
        <v>29</v>
      </c>
      <c r="L6578" t="s">
        <v>29</v>
      </c>
      <c r="M6578" t="s">
        <v>29</v>
      </c>
      <c r="N6578">
        <v>13.622</v>
      </c>
      <c r="O6578">
        <v>121.0795</v>
      </c>
      <c r="P6578" t="s">
        <v>3570</v>
      </c>
      <c r="Q6578" s="3">
        <f>Table1[[#This Row],[Capacity (MW)]]*0.395*8760*10^-6</f>
        <v>1.5138374999999999</v>
      </c>
      <c r="R6578" s="3" cm="1">
        <f t="array" ref="R6578">AVERAGE(VLOOKUP(_xlfn.TEXTSPLIT(Table1[[#This Row],[Fuel (no space after comma)]], ","), FuelList_Final_EF!$A$2:$B$65, 2, FALSE))</f>
        <v>67.685819715340017</v>
      </c>
      <c r="S6578" s="3">
        <f>Table1[[#This Row],[Generation (TWh)]]*10^9*VLOOKUP(Table1[[#This Row],[Turbine/Engine Technology]],Technology_HR!$A$2:$B$11,2,FALSE)*10^-6</f>
        <v>11427959.2875</v>
      </c>
      <c r="T6578" s="5">
        <f>Table1[[#This Row],[Fuel Consumption (mmBtu)]]*Table1[[#This Row],[Emission Factor (kg CO2/ mmBtu)]]*10^3</f>
        <v>773510792047.97058</v>
      </c>
      <c r="U6578" s="3">
        <f>Table1[[#This Row],[Emissions (g CO2)]]/(Table1[[#This Row],[Generation (TWh)]]*10^9)</f>
        <v>510.96025303110179</v>
      </c>
    </row>
    <row r="6579" spans="1:21" x14ac:dyDescent="0.35">
      <c r="A6579" t="s">
        <v>1847</v>
      </c>
      <c r="B6579" t="s">
        <v>3258</v>
      </c>
      <c r="C6579" t="str">
        <f>SUBSTITUTE(Table1[[#This Row],[Fuel]],", ",",")</f>
        <v>fossil liquids: diesel</v>
      </c>
      <c r="D6579" t="s">
        <v>3258</v>
      </c>
      <c r="H6579" t="s">
        <v>3437</v>
      </c>
      <c r="I6579">
        <v>235.2</v>
      </c>
      <c r="J6579" t="s">
        <v>3446</v>
      </c>
      <c r="K6579">
        <v>1994</v>
      </c>
      <c r="L6579" t="s">
        <v>29</v>
      </c>
      <c r="M6579" t="s">
        <v>29</v>
      </c>
      <c r="N6579">
        <v>16.490513</v>
      </c>
      <c r="O6579">
        <v>120.32710299999999</v>
      </c>
      <c r="P6579" t="s">
        <v>3570</v>
      </c>
      <c r="Q6579" s="3">
        <f>Table1[[#This Row],[Capacity (MW)]]*0.395*8760*10^-6</f>
        <v>0.81383903999999985</v>
      </c>
      <c r="R6579" s="3" cm="1">
        <f t="array" ref="R6579">AVERAGE(VLOOKUP(_xlfn.TEXTSPLIT(Table1[[#This Row],[Fuel (no space after comma)]], ","), FuelList_Final_EF!$A$2:$B$65, 2, FALSE))</f>
        <v>78.106682297772565</v>
      </c>
      <c r="S6579" s="3">
        <f>Table1[[#This Row],[Generation (TWh)]]*10^9*VLOOKUP(Table1[[#This Row],[Turbine/Engine Technology]],Technology_HR!$A$2:$B$11,2,FALSE)*10^-6</f>
        <v>7243167.4559999984</v>
      </c>
      <c r="T6579" s="5">
        <f>Table1[[#This Row],[Fuel Consumption (mmBtu)]]*Table1[[#This Row],[Emission Factor (kg CO2/ mmBtu)]]*10^3</f>
        <v>565739779315.35742</v>
      </c>
      <c r="U6579" s="3">
        <f>Table1[[#This Row],[Emissions (g CO2)]]/(Table1[[#This Row],[Generation (TWh)]]*10^9)</f>
        <v>695.14947245017584</v>
      </c>
    </row>
    <row r="6580" spans="1:21" x14ac:dyDescent="0.35">
      <c r="A6580" t="s">
        <v>1848</v>
      </c>
      <c r="B6580" t="s">
        <v>3258</v>
      </c>
      <c r="C6580" t="str">
        <f>SUBSTITUTE(Table1[[#This Row],[Fuel]],", ",",")</f>
        <v>fossil liquids: diesel</v>
      </c>
      <c r="D6580" t="s">
        <v>3258</v>
      </c>
      <c r="H6580" t="s">
        <v>59</v>
      </c>
      <c r="I6580">
        <v>95.2</v>
      </c>
      <c r="J6580" t="s">
        <v>3449</v>
      </c>
      <c r="K6580">
        <v>2025</v>
      </c>
      <c r="L6580" t="s">
        <v>29</v>
      </c>
      <c r="M6580" t="s">
        <v>29</v>
      </c>
      <c r="N6580">
        <v>9.90808</v>
      </c>
      <c r="O6580">
        <v>124.57194699999999</v>
      </c>
      <c r="P6580" t="s">
        <v>3570</v>
      </c>
      <c r="Q6580" s="3">
        <f>Table1[[#This Row],[Capacity (MW)]]*0.395*8760*10^-6</f>
        <v>0.32941104000000004</v>
      </c>
      <c r="R6580" s="3" cm="1">
        <f t="array" ref="R6580">AVERAGE(VLOOKUP(_xlfn.TEXTSPLIT(Table1[[#This Row],[Fuel (no space after comma)]], ","), FuelList_Final_EF!$A$2:$B$65, 2, FALSE))</f>
        <v>78.106682297772565</v>
      </c>
      <c r="S6580" s="3">
        <f>Table1[[#This Row],[Generation (TWh)]]*10^9*VLOOKUP(Table1[[#This Row],[Turbine/Engine Technology]],Technology_HR!$A$2:$B$11,2,FALSE)*10^-6</f>
        <v>2732629.2823200002</v>
      </c>
      <c r="T6580" s="5">
        <f>Table1[[#This Row],[Fuel Consumption (mmBtu)]]*Table1[[#This Row],[Emission Factor (kg CO2/ mmBtu)]]*10^3</f>
        <v>213436607191.75851</v>
      </c>
      <c r="U6580" s="3">
        <f>Table1[[#This Row],[Emissions (g CO2)]]/(Table1[[#This Row],[Generation (TWh)]]*10^9)</f>
        <v>647.93398300117224</v>
      </c>
    </row>
    <row r="6581" spans="1:21" x14ac:dyDescent="0.35">
      <c r="A6581" t="s">
        <v>84</v>
      </c>
      <c r="B6581" t="s">
        <v>3258</v>
      </c>
      <c r="C6581" t="str">
        <f>SUBSTITUTE(Table1[[#This Row],[Fuel]],", ",",")</f>
        <v>fossil liquids: diesel</v>
      </c>
      <c r="D6581" t="s">
        <v>3258</v>
      </c>
      <c r="H6581" t="s">
        <v>3437</v>
      </c>
      <c r="I6581">
        <v>54.5</v>
      </c>
      <c r="J6581" t="s">
        <v>3446</v>
      </c>
      <c r="K6581" t="s">
        <v>29</v>
      </c>
      <c r="L6581" t="s">
        <v>29</v>
      </c>
      <c r="M6581" t="s">
        <v>29</v>
      </c>
      <c r="N6581">
        <v>14.89569</v>
      </c>
      <c r="O6581">
        <v>121.07597</v>
      </c>
      <c r="P6581" t="s">
        <v>3570</v>
      </c>
      <c r="Q6581" s="3">
        <f>Table1[[#This Row],[Capacity (MW)]]*0.395*8760*10^-6</f>
        <v>0.1885809</v>
      </c>
      <c r="R6581" s="3" cm="1">
        <f t="array" ref="R6581">AVERAGE(VLOOKUP(_xlfn.TEXTSPLIT(Table1[[#This Row],[Fuel (no space after comma)]], ","), FuelList_Final_EF!$A$2:$B$65, 2, FALSE))</f>
        <v>78.106682297772565</v>
      </c>
      <c r="S6581" s="3">
        <f>Table1[[#This Row],[Generation (TWh)]]*10^9*VLOOKUP(Table1[[#This Row],[Turbine/Engine Technology]],Technology_HR!$A$2:$B$11,2,FALSE)*10^-6</f>
        <v>1678370.01</v>
      </c>
      <c r="T6581" s="5">
        <f>Table1[[#This Row],[Fuel Consumption (mmBtu)]]*Table1[[#This Row],[Emission Factor (kg CO2/ mmBtu)]]*10^3</f>
        <v>131091913149.17937</v>
      </c>
      <c r="U6581" s="3">
        <f>Table1[[#This Row],[Emissions (g CO2)]]/(Table1[[#This Row],[Generation (TWh)]]*10^9)</f>
        <v>695.14947245017584</v>
      </c>
    </row>
    <row r="6582" spans="1:21" x14ac:dyDescent="0.35">
      <c r="A6582" t="s">
        <v>1849</v>
      </c>
      <c r="B6582" t="s">
        <v>3242</v>
      </c>
      <c r="C6582" t="str">
        <f>SUBSTITUTE(Table1[[#This Row],[Fuel]],", ",",")</f>
        <v>fossil gas: lng</v>
      </c>
      <c r="D6582" t="s">
        <v>3242</v>
      </c>
      <c r="H6582" t="s">
        <v>3438</v>
      </c>
      <c r="I6582">
        <v>120</v>
      </c>
      <c r="J6582" t="s">
        <v>3445</v>
      </c>
      <c r="K6582" t="s">
        <v>29</v>
      </c>
      <c r="L6582" t="s">
        <v>29</v>
      </c>
      <c r="M6582" t="s">
        <v>29</v>
      </c>
      <c r="N6582">
        <v>9.909103</v>
      </c>
      <c r="O6582">
        <v>123.482055</v>
      </c>
      <c r="P6582" t="s">
        <v>3570</v>
      </c>
      <c r="Q6582" s="3">
        <f>Table1[[#This Row],[Capacity (MW)]]*0.395*8760*10^-6</f>
        <v>0.41522400000000004</v>
      </c>
      <c r="R6582" s="3" cm="1">
        <f t="array" ref="R6582">AVERAGE(VLOOKUP(_xlfn.TEXTSPLIT(Table1[[#This Row],[Fuel (no space after comma)]], ","), FuelList_Final_EF!$A$2:$B$65, 2, FALSE))</f>
        <v>67.685819715340017</v>
      </c>
      <c r="S6582" s="3">
        <f>Table1[[#This Row],[Generation (TWh)]]*10^9*VLOOKUP(Table1[[#This Row],[Turbine/Engine Technology]],Technology_HR!$A$2:$B$11,2,FALSE)*10^-6</f>
        <v>3134525.9760000003</v>
      </c>
      <c r="T6582" s="5">
        <f>Table1[[#This Row],[Fuel Consumption (mmBtu)]]*Table1[[#This Row],[Emission Factor (kg CO2/ mmBtu)]]*10^3</f>
        <v>212162960104.58621</v>
      </c>
      <c r="U6582" s="3">
        <f>Table1[[#This Row],[Emissions (g CO2)]]/(Table1[[#This Row],[Generation (TWh)]]*10^9)</f>
        <v>510.96025303110173</v>
      </c>
    </row>
    <row r="6583" spans="1:21" x14ac:dyDescent="0.35">
      <c r="A6583" t="s">
        <v>1850</v>
      </c>
      <c r="B6583" t="s">
        <v>3242</v>
      </c>
      <c r="C6583" t="str">
        <f>SUBSTITUTE(Table1[[#This Row],[Fuel]],", ",",")</f>
        <v>fossil gas: lng</v>
      </c>
      <c r="D6583" t="s">
        <v>3242</v>
      </c>
      <c r="H6583" t="s">
        <v>3438</v>
      </c>
      <c r="I6583">
        <v>300</v>
      </c>
      <c r="J6583" t="s">
        <v>3450</v>
      </c>
      <c r="K6583" t="s">
        <v>29</v>
      </c>
      <c r="L6583" t="s">
        <v>29</v>
      </c>
      <c r="M6583" t="s">
        <v>29</v>
      </c>
      <c r="N6583">
        <v>14.28363</v>
      </c>
      <c r="O6583">
        <v>122.69799999999999</v>
      </c>
      <c r="P6583" t="s">
        <v>3570</v>
      </c>
      <c r="Q6583" s="3">
        <f>Table1[[#This Row],[Capacity (MW)]]*0.395*8760*10^-6</f>
        <v>1.03806</v>
      </c>
      <c r="R6583" s="3" cm="1">
        <f t="array" ref="R6583">AVERAGE(VLOOKUP(_xlfn.TEXTSPLIT(Table1[[#This Row],[Fuel (no space after comma)]], ","), FuelList_Final_EF!$A$2:$B$65, 2, FALSE))</f>
        <v>67.685819715340017</v>
      </c>
      <c r="S6583" s="3">
        <f>Table1[[#This Row],[Generation (TWh)]]*10^9*VLOOKUP(Table1[[#This Row],[Turbine/Engine Technology]],Technology_HR!$A$2:$B$11,2,FALSE)*10^-6</f>
        <v>7836314.9399999995</v>
      </c>
      <c r="T6583" s="5">
        <f>Table1[[#This Row],[Fuel Consumption (mmBtu)]]*Table1[[#This Row],[Emission Factor (kg CO2/ mmBtu)]]*10^3</f>
        <v>530407400261.46552</v>
      </c>
      <c r="U6583" s="3">
        <f>Table1[[#This Row],[Emissions (g CO2)]]/(Table1[[#This Row],[Generation (TWh)]]*10^9)</f>
        <v>510.96025303110179</v>
      </c>
    </row>
    <row r="6584" spans="1:21" x14ac:dyDescent="0.35">
      <c r="A6584" t="s">
        <v>1850</v>
      </c>
      <c r="B6584" t="s">
        <v>3242</v>
      </c>
      <c r="C6584" t="str">
        <f>SUBSTITUTE(Table1[[#This Row],[Fuel]],", ",",")</f>
        <v>fossil gas: lng</v>
      </c>
      <c r="D6584" t="s">
        <v>3242</v>
      </c>
      <c r="H6584" t="s">
        <v>3438</v>
      </c>
      <c r="I6584">
        <v>1200</v>
      </c>
      <c r="J6584" t="s">
        <v>3450</v>
      </c>
      <c r="K6584" t="s">
        <v>29</v>
      </c>
      <c r="L6584" t="s">
        <v>29</v>
      </c>
      <c r="M6584" t="s">
        <v>29</v>
      </c>
      <c r="N6584">
        <v>13.940519999999999</v>
      </c>
      <c r="O6584">
        <v>122.48921</v>
      </c>
      <c r="P6584" t="s">
        <v>3570</v>
      </c>
      <c r="Q6584" s="3">
        <f>Table1[[#This Row],[Capacity (MW)]]*0.395*8760*10^-6</f>
        <v>4.1522399999999999</v>
      </c>
      <c r="R6584" s="3" cm="1">
        <f t="array" ref="R6584">AVERAGE(VLOOKUP(_xlfn.TEXTSPLIT(Table1[[#This Row],[Fuel (no space after comma)]], ","), FuelList_Final_EF!$A$2:$B$65, 2, FALSE))</f>
        <v>67.685819715340017</v>
      </c>
      <c r="S6584" s="3">
        <f>Table1[[#This Row],[Generation (TWh)]]*10^9*VLOOKUP(Table1[[#This Row],[Turbine/Engine Technology]],Technology_HR!$A$2:$B$11,2,FALSE)*10^-6</f>
        <v>31345259.759999998</v>
      </c>
      <c r="T6584" s="5">
        <f>Table1[[#This Row],[Fuel Consumption (mmBtu)]]*Table1[[#This Row],[Emission Factor (kg CO2/ mmBtu)]]*10^3</f>
        <v>2121629601045.8621</v>
      </c>
      <c r="U6584" s="3">
        <f>Table1[[#This Row],[Emissions (g CO2)]]/(Table1[[#This Row],[Generation (TWh)]]*10^9)</f>
        <v>510.96025303110179</v>
      </c>
    </row>
    <row r="6585" spans="1:21" x14ac:dyDescent="0.35">
      <c r="A6585" t="s">
        <v>1851</v>
      </c>
      <c r="B6585" t="s">
        <v>3258</v>
      </c>
      <c r="C6585" t="str">
        <f>SUBSTITUTE(Table1[[#This Row],[Fuel]],", ",",")</f>
        <v>fossil liquids: diesel</v>
      </c>
      <c r="D6585" t="s">
        <v>3258</v>
      </c>
      <c r="H6585" t="s">
        <v>3437</v>
      </c>
      <c r="I6585">
        <v>113.4</v>
      </c>
      <c r="J6585" t="s">
        <v>3446</v>
      </c>
      <c r="K6585">
        <v>2013</v>
      </c>
      <c r="L6585" t="s">
        <v>29</v>
      </c>
      <c r="M6585" t="s">
        <v>29</v>
      </c>
      <c r="N6585">
        <v>8.3276629999999994</v>
      </c>
      <c r="O6585">
        <v>124.255275</v>
      </c>
      <c r="P6585" t="s">
        <v>3570</v>
      </c>
      <c r="Q6585" s="3">
        <f>Table1[[#This Row],[Capacity (MW)]]*0.395*8760*10^-6</f>
        <v>0.39238668000000004</v>
      </c>
      <c r="R6585" s="3" cm="1">
        <f t="array" ref="R6585">AVERAGE(VLOOKUP(_xlfn.TEXTSPLIT(Table1[[#This Row],[Fuel (no space after comma)]], ","), FuelList_Final_EF!$A$2:$B$65, 2, FALSE))</f>
        <v>78.106682297772565</v>
      </c>
      <c r="S6585" s="3">
        <f>Table1[[#This Row],[Generation (TWh)]]*10^9*VLOOKUP(Table1[[#This Row],[Turbine/Engine Technology]],Technology_HR!$A$2:$B$11,2,FALSE)*10^-6</f>
        <v>3492241.4520000005</v>
      </c>
      <c r="T6585" s="5">
        <f>Table1[[#This Row],[Fuel Consumption (mmBtu)]]*Table1[[#This Row],[Emission Factor (kg CO2/ mmBtu)]]*10^3</f>
        <v>272767393598.47598</v>
      </c>
      <c r="U6585" s="3">
        <f>Table1[[#This Row],[Emissions (g CO2)]]/(Table1[[#This Row],[Generation (TWh)]]*10^9)</f>
        <v>695.14947245017584</v>
      </c>
    </row>
    <row r="6586" spans="1:21" x14ac:dyDescent="0.35">
      <c r="A6586" t="s">
        <v>1852</v>
      </c>
      <c r="B6586" t="s">
        <v>3239</v>
      </c>
      <c r="C6586" t="str">
        <f>SUBSTITUTE(Table1[[#This Row],[Fuel]],", ",",")</f>
        <v>fossil gas: natural gas</v>
      </c>
      <c r="D6586" t="s">
        <v>3239</v>
      </c>
      <c r="H6586" t="s">
        <v>3438</v>
      </c>
      <c r="I6586">
        <v>625.5</v>
      </c>
      <c r="J6586" t="s">
        <v>3446</v>
      </c>
      <c r="K6586">
        <v>2002</v>
      </c>
      <c r="L6586" t="s">
        <v>29</v>
      </c>
      <c r="M6586" t="s">
        <v>29</v>
      </c>
      <c r="N6586">
        <v>13.622</v>
      </c>
      <c r="O6586">
        <v>121.0795</v>
      </c>
      <c r="P6586" t="s">
        <v>3570</v>
      </c>
      <c r="Q6586" s="3">
        <f>Table1[[#This Row],[Capacity (MW)]]*0.395*8760*10^-6</f>
        <v>2.1643550999999999</v>
      </c>
      <c r="R6586" s="3" cm="1">
        <f t="array" ref="R6586">AVERAGE(VLOOKUP(_xlfn.TEXTSPLIT(Table1[[#This Row],[Fuel (no space after comma)]], ","), FuelList_Final_EF!$A$2:$B$65, 2, FALSE))</f>
        <v>53.06</v>
      </c>
      <c r="S6586" s="3">
        <f>Table1[[#This Row],[Generation (TWh)]]*10^9*VLOOKUP(Table1[[#This Row],[Turbine/Engine Technology]],Technology_HR!$A$2:$B$11,2,FALSE)*10^-6</f>
        <v>16338716.649899999</v>
      </c>
      <c r="T6586" s="5">
        <f>Table1[[#This Row],[Fuel Consumption (mmBtu)]]*Table1[[#This Row],[Emission Factor (kg CO2/ mmBtu)]]*10^3</f>
        <v>866932305443.69397</v>
      </c>
      <c r="U6586" s="3">
        <f>Table1[[#This Row],[Emissions (g CO2)]]/(Table1[[#This Row],[Generation (TWh)]]*10^9)</f>
        <v>400.54993999999999</v>
      </c>
    </row>
    <row r="6587" spans="1:21" x14ac:dyDescent="0.35">
      <c r="A6587" t="s">
        <v>1852</v>
      </c>
      <c r="B6587" t="s">
        <v>3239</v>
      </c>
      <c r="C6587" t="str">
        <f>SUBSTITUTE(Table1[[#This Row],[Fuel]],", ",",")</f>
        <v>fossil gas: natural gas</v>
      </c>
      <c r="D6587" t="s">
        <v>3239</v>
      </c>
      <c r="H6587" t="s">
        <v>3438</v>
      </c>
      <c r="I6587">
        <v>625.5</v>
      </c>
      <c r="J6587" t="s">
        <v>3446</v>
      </c>
      <c r="K6587">
        <v>2002</v>
      </c>
      <c r="L6587" t="s">
        <v>29</v>
      </c>
      <c r="M6587" t="s">
        <v>29</v>
      </c>
      <c r="N6587">
        <v>13.622</v>
      </c>
      <c r="O6587">
        <v>121.0795</v>
      </c>
      <c r="P6587" t="s">
        <v>3570</v>
      </c>
      <c r="Q6587" s="3">
        <f>Table1[[#This Row],[Capacity (MW)]]*0.395*8760*10^-6</f>
        <v>2.1643550999999999</v>
      </c>
      <c r="R6587" s="3" cm="1">
        <f t="array" ref="R6587">AVERAGE(VLOOKUP(_xlfn.TEXTSPLIT(Table1[[#This Row],[Fuel (no space after comma)]], ","), FuelList_Final_EF!$A$2:$B$65, 2, FALSE))</f>
        <v>53.06</v>
      </c>
      <c r="S6587" s="3">
        <f>Table1[[#This Row],[Generation (TWh)]]*10^9*VLOOKUP(Table1[[#This Row],[Turbine/Engine Technology]],Technology_HR!$A$2:$B$11,2,FALSE)*10^-6</f>
        <v>16338716.649899999</v>
      </c>
      <c r="T6587" s="5">
        <f>Table1[[#This Row],[Fuel Consumption (mmBtu)]]*Table1[[#This Row],[Emission Factor (kg CO2/ mmBtu)]]*10^3</f>
        <v>866932305443.69397</v>
      </c>
      <c r="U6587" s="3">
        <f>Table1[[#This Row],[Emissions (g CO2)]]/(Table1[[#This Row],[Generation (TWh)]]*10^9)</f>
        <v>400.54993999999999</v>
      </c>
    </row>
    <row r="6588" spans="1:21" x14ac:dyDescent="0.35">
      <c r="A6588" t="s">
        <v>1853</v>
      </c>
      <c r="B6588" t="s">
        <v>3258</v>
      </c>
      <c r="C6588" t="str">
        <f>SUBSTITUTE(Table1[[#This Row],[Fuel]],", ",",")</f>
        <v>fossil liquids: diesel</v>
      </c>
      <c r="D6588" t="s">
        <v>3258</v>
      </c>
      <c r="H6588" t="s">
        <v>3437</v>
      </c>
      <c r="I6588">
        <v>150.69999999999999</v>
      </c>
      <c r="J6588" t="s">
        <v>3446</v>
      </c>
      <c r="K6588">
        <v>2021</v>
      </c>
      <c r="L6588" t="s">
        <v>29</v>
      </c>
      <c r="M6588" t="s">
        <v>29</v>
      </c>
      <c r="N6588">
        <v>14.392756</v>
      </c>
      <c r="O6588">
        <v>121.333658</v>
      </c>
      <c r="P6588" t="s">
        <v>3570</v>
      </c>
      <c r="Q6588" s="3">
        <f>Table1[[#This Row],[Capacity (MW)]]*0.395*8760*10^-6</f>
        <v>0.52145213999999995</v>
      </c>
      <c r="R6588" s="3" cm="1">
        <f t="array" ref="R6588">AVERAGE(VLOOKUP(_xlfn.TEXTSPLIT(Table1[[#This Row],[Fuel (no space after comma)]], ","), FuelList_Final_EF!$A$2:$B$65, 2, FALSE))</f>
        <v>78.106682297772565</v>
      </c>
      <c r="S6588" s="3">
        <f>Table1[[#This Row],[Generation (TWh)]]*10^9*VLOOKUP(Table1[[#This Row],[Turbine/Engine Technology]],Technology_HR!$A$2:$B$11,2,FALSE)*10^-6</f>
        <v>4640924.0459999992</v>
      </c>
      <c r="T6588" s="5">
        <f>Table1[[#This Row],[Fuel Consumption (mmBtu)]]*Table1[[#This Row],[Emission Factor (kg CO2/ mmBtu)]]*10^3</f>
        <v>362487180029.0152</v>
      </c>
      <c r="U6588" s="3">
        <f>Table1[[#This Row],[Emissions (g CO2)]]/(Table1[[#This Row],[Generation (TWh)]]*10^9)</f>
        <v>695.14947245017584</v>
      </c>
    </row>
    <row r="6589" spans="1:21" x14ac:dyDescent="0.35">
      <c r="A6589" t="s">
        <v>1850</v>
      </c>
      <c r="B6589" t="s">
        <v>3242</v>
      </c>
      <c r="C6589" t="str">
        <f>SUBSTITUTE(Table1[[#This Row],[Fuel]],", ",",")</f>
        <v>fossil gas: lng</v>
      </c>
      <c r="D6589" t="s">
        <v>3242</v>
      </c>
      <c r="H6589" t="s">
        <v>3438</v>
      </c>
      <c r="I6589">
        <v>300</v>
      </c>
      <c r="J6589" t="s">
        <v>3450</v>
      </c>
      <c r="K6589" t="s">
        <v>29</v>
      </c>
      <c r="L6589" t="s">
        <v>29</v>
      </c>
      <c r="M6589" t="s">
        <v>29</v>
      </c>
      <c r="N6589">
        <v>14.3378</v>
      </c>
      <c r="O6589">
        <v>122.673511</v>
      </c>
      <c r="P6589" t="s">
        <v>3570</v>
      </c>
      <c r="Q6589" s="3">
        <f>Table1[[#This Row],[Capacity (MW)]]*0.395*8760*10^-6</f>
        <v>1.03806</v>
      </c>
      <c r="R6589" s="3" cm="1">
        <f t="array" ref="R6589">AVERAGE(VLOOKUP(_xlfn.TEXTSPLIT(Table1[[#This Row],[Fuel (no space after comma)]], ","), FuelList_Final_EF!$A$2:$B$65, 2, FALSE))</f>
        <v>67.685819715340017</v>
      </c>
      <c r="S6589" s="3">
        <f>Table1[[#This Row],[Generation (TWh)]]*10^9*VLOOKUP(Table1[[#This Row],[Turbine/Engine Technology]],Technology_HR!$A$2:$B$11,2,FALSE)*10^-6</f>
        <v>7836314.9399999995</v>
      </c>
      <c r="T6589" s="5">
        <f>Table1[[#This Row],[Fuel Consumption (mmBtu)]]*Table1[[#This Row],[Emission Factor (kg CO2/ mmBtu)]]*10^3</f>
        <v>530407400261.46552</v>
      </c>
      <c r="U6589" s="3">
        <f>Table1[[#This Row],[Emissions (g CO2)]]/(Table1[[#This Row],[Generation (TWh)]]*10^9)</f>
        <v>510.96025303110179</v>
      </c>
    </row>
    <row r="6590" spans="1:21" x14ac:dyDescent="0.35">
      <c r="A6590" t="s">
        <v>1854</v>
      </c>
      <c r="B6590" t="s">
        <v>3242</v>
      </c>
      <c r="C6590" t="str">
        <f>SUBSTITUTE(Table1[[#This Row],[Fuel]],", ",",")</f>
        <v>fossil gas: lng</v>
      </c>
      <c r="D6590" t="s">
        <v>3242</v>
      </c>
      <c r="H6590" t="s">
        <v>3438</v>
      </c>
      <c r="I6590">
        <v>600</v>
      </c>
      <c r="J6590" t="s">
        <v>3450</v>
      </c>
      <c r="K6590">
        <v>2029</v>
      </c>
      <c r="L6590" t="s">
        <v>29</v>
      </c>
      <c r="M6590" t="s">
        <v>29</v>
      </c>
      <c r="N6590">
        <v>8.1858509999999995</v>
      </c>
      <c r="O6590">
        <v>124.11200700000001</v>
      </c>
      <c r="P6590" t="s">
        <v>3570</v>
      </c>
      <c r="Q6590" s="3">
        <f>Table1[[#This Row],[Capacity (MW)]]*0.395*8760*10^-6</f>
        <v>2.07612</v>
      </c>
      <c r="R6590" s="3" cm="1">
        <f t="array" ref="R6590">AVERAGE(VLOOKUP(_xlfn.TEXTSPLIT(Table1[[#This Row],[Fuel (no space after comma)]], ","), FuelList_Final_EF!$A$2:$B$65, 2, FALSE))</f>
        <v>67.685819715340017</v>
      </c>
      <c r="S6590" s="3">
        <f>Table1[[#This Row],[Generation (TWh)]]*10^9*VLOOKUP(Table1[[#This Row],[Turbine/Engine Technology]],Technology_HR!$A$2:$B$11,2,FALSE)*10^-6</f>
        <v>15672629.879999999</v>
      </c>
      <c r="T6590" s="5">
        <f>Table1[[#This Row],[Fuel Consumption (mmBtu)]]*Table1[[#This Row],[Emission Factor (kg CO2/ mmBtu)]]*10^3</f>
        <v>1060814800522.931</v>
      </c>
      <c r="U6590" s="3">
        <f>Table1[[#This Row],[Emissions (g CO2)]]/(Table1[[#This Row],[Generation (TWh)]]*10^9)</f>
        <v>510.96025303110179</v>
      </c>
    </row>
    <row r="6591" spans="1:21" x14ac:dyDescent="0.35">
      <c r="A6591" t="s">
        <v>1855</v>
      </c>
      <c r="B6591" t="s">
        <v>3242</v>
      </c>
      <c r="C6591" t="str">
        <f>SUBSTITUTE(Table1[[#This Row],[Fuel]],", ",",")</f>
        <v>fossil gas: lng</v>
      </c>
      <c r="D6591" t="s">
        <v>3242</v>
      </c>
      <c r="H6591" t="s">
        <v>3438</v>
      </c>
      <c r="I6591">
        <v>1128</v>
      </c>
      <c r="J6591" t="s">
        <v>3447</v>
      </c>
      <c r="K6591">
        <v>2030</v>
      </c>
      <c r="L6591" t="s">
        <v>29</v>
      </c>
      <c r="M6591" t="s">
        <v>29</v>
      </c>
      <c r="N6591">
        <v>16.835881000000001</v>
      </c>
      <c r="O6591">
        <v>120.342465</v>
      </c>
      <c r="P6591" t="s">
        <v>3570</v>
      </c>
      <c r="Q6591" s="3">
        <f>Table1[[#This Row],[Capacity (MW)]]*0.395*8760*10^-6</f>
        <v>3.9031056</v>
      </c>
      <c r="R6591" s="3" cm="1">
        <f t="array" ref="R6591">AVERAGE(VLOOKUP(_xlfn.TEXTSPLIT(Table1[[#This Row],[Fuel (no space after comma)]], ","), FuelList_Final_EF!$A$2:$B$65, 2, FALSE))</f>
        <v>67.685819715340017</v>
      </c>
      <c r="S6591" s="3">
        <f>Table1[[#This Row],[Generation (TWh)]]*10^9*VLOOKUP(Table1[[#This Row],[Turbine/Engine Technology]],Technology_HR!$A$2:$B$11,2,FALSE)*10^-6</f>
        <v>29464544.174399998</v>
      </c>
      <c r="T6591" s="5">
        <f>Table1[[#This Row],[Fuel Consumption (mmBtu)]]*Table1[[#This Row],[Emission Factor (kg CO2/ mmBtu)]]*10^3</f>
        <v>1994331824983.1101</v>
      </c>
      <c r="U6591" s="3">
        <f>Table1[[#This Row],[Emissions (g CO2)]]/(Table1[[#This Row],[Generation (TWh)]]*10^9)</f>
        <v>510.96025303110173</v>
      </c>
    </row>
    <row r="6592" spans="1:21" x14ac:dyDescent="0.35">
      <c r="A6592" t="s">
        <v>1856</v>
      </c>
      <c r="B6592" t="s">
        <v>3242</v>
      </c>
      <c r="C6592" t="str">
        <f>SUBSTITUTE(Table1[[#This Row],[Fuel]],", ",",")</f>
        <v>fossil gas: lng</v>
      </c>
      <c r="D6592" t="s">
        <v>3242</v>
      </c>
      <c r="H6592" t="s">
        <v>59</v>
      </c>
      <c r="I6592">
        <v>600</v>
      </c>
      <c r="J6592" t="s">
        <v>3444</v>
      </c>
      <c r="K6592" t="s">
        <v>29</v>
      </c>
      <c r="L6592" t="s">
        <v>29</v>
      </c>
      <c r="M6592" t="s">
        <v>29</v>
      </c>
      <c r="N6592">
        <v>13.774431</v>
      </c>
      <c r="O6592">
        <v>121.024546</v>
      </c>
      <c r="P6592" t="s">
        <v>3570</v>
      </c>
      <c r="Q6592" s="3">
        <f>Table1[[#This Row],[Capacity (MW)]]*0.395*8760*10^-6</f>
        <v>2.07612</v>
      </c>
      <c r="R6592" s="3" cm="1">
        <f t="array" ref="R6592">AVERAGE(VLOOKUP(_xlfn.TEXTSPLIT(Table1[[#This Row],[Fuel (no space after comma)]], ","), FuelList_Final_EF!$A$2:$B$65, 2, FALSE))</f>
        <v>67.685819715340017</v>
      </c>
      <c r="S6592" s="3">
        <f>Table1[[#This Row],[Generation (TWh)]]*10^9*VLOOKUP(Table1[[#This Row],[Turbine/Engine Technology]],Technology_HR!$A$2:$B$11,2,FALSE)*10^-6</f>
        <v>17222453.460000001</v>
      </c>
      <c r="T6592" s="5">
        <f>Table1[[#This Row],[Fuel Consumption (mmBtu)]]*Table1[[#This Row],[Emission Factor (kg CO2/ mmBtu)]]*10^3</f>
        <v>1165715879949.394</v>
      </c>
      <c r="U6592" s="3">
        <f>Table1[[#This Row],[Emissions (g CO2)]]/(Table1[[#This Row],[Generation (TWh)]]*10^9)</f>
        <v>561.48771744860323</v>
      </c>
    </row>
    <row r="6593" spans="1:21" x14ac:dyDescent="0.35">
      <c r="A6593" t="s">
        <v>1857</v>
      </c>
      <c r="B6593" t="s">
        <v>3242</v>
      </c>
      <c r="C6593" t="str">
        <f>SUBSTITUTE(Table1[[#This Row],[Fuel]],", ",",")</f>
        <v>fossil gas: lng</v>
      </c>
      <c r="D6593" t="s">
        <v>3242</v>
      </c>
      <c r="H6593" t="s">
        <v>59</v>
      </c>
      <c r="I6593">
        <v>600</v>
      </c>
      <c r="J6593" t="s">
        <v>3444</v>
      </c>
      <c r="K6593" t="s">
        <v>29</v>
      </c>
      <c r="L6593" t="s">
        <v>29</v>
      </c>
      <c r="M6593" t="s">
        <v>29</v>
      </c>
      <c r="N6593">
        <v>13.774431</v>
      </c>
      <c r="O6593">
        <v>121.024546</v>
      </c>
      <c r="P6593" t="s">
        <v>3570</v>
      </c>
      <c r="Q6593" s="3">
        <f>Table1[[#This Row],[Capacity (MW)]]*0.395*8760*10^-6</f>
        <v>2.07612</v>
      </c>
      <c r="R6593" s="3" cm="1">
        <f t="array" ref="R6593">AVERAGE(VLOOKUP(_xlfn.TEXTSPLIT(Table1[[#This Row],[Fuel (no space after comma)]], ","), FuelList_Final_EF!$A$2:$B$65, 2, FALSE))</f>
        <v>67.685819715340017</v>
      </c>
      <c r="S6593" s="3">
        <f>Table1[[#This Row],[Generation (TWh)]]*10^9*VLOOKUP(Table1[[#This Row],[Turbine/Engine Technology]],Technology_HR!$A$2:$B$11,2,FALSE)*10^-6</f>
        <v>17222453.460000001</v>
      </c>
      <c r="T6593" s="5">
        <f>Table1[[#This Row],[Fuel Consumption (mmBtu)]]*Table1[[#This Row],[Emission Factor (kg CO2/ mmBtu)]]*10^3</f>
        <v>1165715879949.394</v>
      </c>
      <c r="U6593" s="3">
        <f>Table1[[#This Row],[Emissions (g CO2)]]/(Table1[[#This Row],[Generation (TWh)]]*10^9)</f>
        <v>561.48771744860323</v>
      </c>
    </row>
    <row r="6594" spans="1:21" x14ac:dyDescent="0.35">
      <c r="A6594" t="s">
        <v>1858</v>
      </c>
      <c r="B6594" t="s">
        <v>3242</v>
      </c>
      <c r="C6594" t="str">
        <f>SUBSTITUTE(Table1[[#This Row],[Fuel]],", ",",")</f>
        <v>fossil gas: lng</v>
      </c>
      <c r="D6594" t="s">
        <v>3242</v>
      </c>
      <c r="H6594" t="s">
        <v>59</v>
      </c>
      <c r="I6594">
        <v>300</v>
      </c>
      <c r="J6594" t="s">
        <v>3445</v>
      </c>
      <c r="K6594" t="s">
        <v>29</v>
      </c>
      <c r="L6594" t="s">
        <v>29</v>
      </c>
      <c r="M6594" t="s">
        <v>29</v>
      </c>
      <c r="N6594">
        <v>14.766085</v>
      </c>
      <c r="O6594">
        <v>120.13651400000001</v>
      </c>
      <c r="P6594" t="s">
        <v>3570</v>
      </c>
      <c r="Q6594" s="3">
        <f>Table1[[#This Row],[Capacity (MW)]]*0.395*8760*10^-6</f>
        <v>1.03806</v>
      </c>
      <c r="R6594" s="3" cm="1">
        <f t="array" ref="R6594">AVERAGE(VLOOKUP(_xlfn.TEXTSPLIT(Table1[[#This Row],[Fuel (no space after comma)]], ","), FuelList_Final_EF!$A$2:$B$65, 2, FALSE))</f>
        <v>67.685819715340017</v>
      </c>
      <c r="S6594" s="3">
        <f>Table1[[#This Row],[Generation (TWh)]]*10^9*VLOOKUP(Table1[[#This Row],[Turbine/Engine Technology]],Technology_HR!$A$2:$B$11,2,FALSE)*10^-6</f>
        <v>8611226.7300000004</v>
      </c>
      <c r="T6594" s="5">
        <f>Table1[[#This Row],[Fuel Consumption (mmBtu)]]*Table1[[#This Row],[Emission Factor (kg CO2/ mmBtu)]]*10^3</f>
        <v>582857939974.69702</v>
      </c>
      <c r="U6594" s="3">
        <f>Table1[[#This Row],[Emissions (g CO2)]]/(Table1[[#This Row],[Generation (TWh)]]*10^9)</f>
        <v>561.48771744860323</v>
      </c>
    </row>
    <row r="6595" spans="1:21" x14ac:dyDescent="0.35">
      <c r="A6595" t="s">
        <v>1859</v>
      </c>
      <c r="B6595" t="s">
        <v>3241</v>
      </c>
      <c r="C6595" t="str">
        <f>SUBSTITUTE(Table1[[#This Row],[Fuel]],", ",",")</f>
        <v>fossil liquids: heavy fuel oil</v>
      </c>
      <c r="D6595" t="s">
        <v>3241</v>
      </c>
      <c r="H6595" t="s">
        <v>3440</v>
      </c>
      <c r="I6595">
        <v>325</v>
      </c>
      <c r="J6595" t="s">
        <v>3446</v>
      </c>
      <c r="K6595">
        <v>1975</v>
      </c>
      <c r="L6595" t="s">
        <v>29</v>
      </c>
      <c r="M6595" t="s">
        <v>29</v>
      </c>
      <c r="N6595">
        <v>14.395778</v>
      </c>
      <c r="O6595">
        <v>121.333448</v>
      </c>
      <c r="P6595" t="s">
        <v>3570</v>
      </c>
      <c r="Q6595" s="3">
        <f>Table1[[#This Row],[Capacity (MW)]]*0.395*8760*10^-6</f>
        <v>1.124565</v>
      </c>
      <c r="R6595" s="3" cm="1">
        <f t="array" ref="R6595">AVERAGE(VLOOKUP(_xlfn.TEXTSPLIT(Table1[[#This Row],[Fuel (no space after comma)]], ","), FuelList_Final_EF!$A$2:$B$65, 2, FALSE))</f>
        <v>81.602530311017389</v>
      </c>
      <c r="S6595" s="3">
        <f>Table1[[#This Row],[Generation (TWh)]]*10^9*VLOOKUP(Table1[[#This Row],[Turbine/Engine Technology]],Technology_HR!$A$2:$B$11,2,FALSE)*10^-6</f>
        <v>11566151.025</v>
      </c>
      <c r="T6595" s="5">
        <f>Table1[[#This Row],[Fuel Consumption (mmBtu)]]*Table1[[#This Row],[Emission Factor (kg CO2/ mmBtu)]]*10^3</f>
        <v>943827189599.36743</v>
      </c>
      <c r="U6595" s="3">
        <f>Table1[[#This Row],[Emissions (g CO2)]]/(Table1[[#This Row],[Generation (TWh)]]*10^9)</f>
        <v>839.28202424881397</v>
      </c>
    </row>
    <row r="6596" spans="1:21" x14ac:dyDescent="0.35">
      <c r="A6596" t="s">
        <v>1859</v>
      </c>
      <c r="B6596" t="s">
        <v>3241</v>
      </c>
      <c r="C6596" t="str">
        <f>SUBSTITUTE(Table1[[#This Row],[Fuel]],", ",",")</f>
        <v>fossil liquids: heavy fuel oil</v>
      </c>
      <c r="D6596" t="s">
        <v>3241</v>
      </c>
      <c r="H6596" t="s">
        <v>3440</v>
      </c>
      <c r="I6596">
        <v>325</v>
      </c>
      <c r="J6596" t="s">
        <v>3446</v>
      </c>
      <c r="K6596">
        <v>1975</v>
      </c>
      <c r="L6596" t="s">
        <v>29</v>
      </c>
      <c r="M6596" t="s">
        <v>29</v>
      </c>
      <c r="N6596">
        <v>14.395778</v>
      </c>
      <c r="O6596">
        <v>121.333448</v>
      </c>
      <c r="P6596" t="s">
        <v>3570</v>
      </c>
      <c r="Q6596" s="3">
        <f>Table1[[#This Row],[Capacity (MW)]]*0.395*8760*10^-6</f>
        <v>1.124565</v>
      </c>
      <c r="R6596" s="3" cm="1">
        <f t="array" ref="R6596">AVERAGE(VLOOKUP(_xlfn.TEXTSPLIT(Table1[[#This Row],[Fuel (no space after comma)]], ","), FuelList_Final_EF!$A$2:$B$65, 2, FALSE))</f>
        <v>81.602530311017389</v>
      </c>
      <c r="S6596" s="3">
        <f>Table1[[#This Row],[Generation (TWh)]]*10^9*VLOOKUP(Table1[[#This Row],[Turbine/Engine Technology]],Technology_HR!$A$2:$B$11,2,FALSE)*10^-6</f>
        <v>11566151.025</v>
      </c>
      <c r="T6596" s="5">
        <f>Table1[[#This Row],[Fuel Consumption (mmBtu)]]*Table1[[#This Row],[Emission Factor (kg CO2/ mmBtu)]]*10^3</f>
        <v>943827189599.36743</v>
      </c>
      <c r="U6596" s="3">
        <f>Table1[[#This Row],[Emissions (g CO2)]]/(Table1[[#This Row],[Generation (TWh)]]*10^9)</f>
        <v>839.28202424881397</v>
      </c>
    </row>
    <row r="6597" spans="1:21" x14ac:dyDescent="0.35">
      <c r="A6597" t="s">
        <v>84</v>
      </c>
      <c r="B6597" t="s">
        <v>3242</v>
      </c>
      <c r="C6597" t="str">
        <f>SUBSTITUTE(Table1[[#This Row],[Fuel]],", ",",")</f>
        <v>fossil gas: lng</v>
      </c>
      <c r="D6597" t="s">
        <v>3242</v>
      </c>
      <c r="H6597" t="s">
        <v>3438</v>
      </c>
      <c r="I6597">
        <v>1200</v>
      </c>
      <c r="J6597" t="s">
        <v>3445</v>
      </c>
      <c r="K6597" t="s">
        <v>29</v>
      </c>
      <c r="L6597" t="s">
        <v>29</v>
      </c>
      <c r="M6597" t="s">
        <v>29</v>
      </c>
      <c r="N6597">
        <v>14.453473000000001</v>
      </c>
      <c r="O6597">
        <v>120.44127400000001</v>
      </c>
      <c r="P6597" t="s">
        <v>3570</v>
      </c>
      <c r="Q6597" s="3">
        <f>Table1[[#This Row],[Capacity (MW)]]*0.395*8760*10^-6</f>
        <v>4.1522399999999999</v>
      </c>
      <c r="R6597" s="3" cm="1">
        <f t="array" ref="R6597">AVERAGE(VLOOKUP(_xlfn.TEXTSPLIT(Table1[[#This Row],[Fuel (no space after comma)]], ","), FuelList_Final_EF!$A$2:$B$65, 2, FALSE))</f>
        <v>67.685819715340017</v>
      </c>
      <c r="S6597" s="3">
        <f>Table1[[#This Row],[Generation (TWh)]]*10^9*VLOOKUP(Table1[[#This Row],[Turbine/Engine Technology]],Technology_HR!$A$2:$B$11,2,FALSE)*10^-6</f>
        <v>31345259.759999998</v>
      </c>
      <c r="T6597" s="5">
        <f>Table1[[#This Row],[Fuel Consumption (mmBtu)]]*Table1[[#This Row],[Emission Factor (kg CO2/ mmBtu)]]*10^3</f>
        <v>2121629601045.8621</v>
      </c>
      <c r="U6597" s="3">
        <f>Table1[[#This Row],[Emissions (g CO2)]]/(Table1[[#This Row],[Generation (TWh)]]*10^9)</f>
        <v>510.96025303110179</v>
      </c>
    </row>
    <row r="6598" spans="1:21" x14ac:dyDescent="0.35">
      <c r="A6598" t="s">
        <v>1860</v>
      </c>
      <c r="B6598" t="s">
        <v>3258</v>
      </c>
      <c r="C6598" t="str">
        <f>SUBSTITUTE(Table1[[#This Row],[Fuel]],", ",",")</f>
        <v>fossil liquids: diesel</v>
      </c>
      <c r="D6598" t="s">
        <v>3258</v>
      </c>
      <c r="H6598" t="s">
        <v>3436</v>
      </c>
      <c r="I6598">
        <v>100</v>
      </c>
      <c r="J6598" t="s">
        <v>3446</v>
      </c>
      <c r="K6598">
        <v>2015</v>
      </c>
      <c r="L6598" t="s">
        <v>29</v>
      </c>
      <c r="M6598" t="s">
        <v>29</v>
      </c>
      <c r="N6598">
        <v>14.67333</v>
      </c>
      <c r="O6598">
        <v>120.95753999999999</v>
      </c>
      <c r="P6598" t="s">
        <v>3570</v>
      </c>
      <c r="Q6598" s="3">
        <f>Table1[[#This Row],[Capacity (MW)]]*0.395*8760*10^-6</f>
        <v>0.34601999999999999</v>
      </c>
      <c r="R6598" s="3" cm="1">
        <f t="array" ref="R6598">AVERAGE(VLOOKUP(_xlfn.TEXTSPLIT(Table1[[#This Row],[Fuel (no space after comma)]], ","), FuelList_Final_EF!$A$2:$B$65, 2, FALSE))</f>
        <v>78.106682297772565</v>
      </c>
      <c r="S6598" s="3">
        <f>Table1[[#This Row],[Generation (TWh)]]*10^9*VLOOKUP(Table1[[#This Row],[Turbine/Engine Technology]],Technology_HR!$A$2:$B$11,2,FALSE)*10^-6</f>
        <v>3809680.1999999997</v>
      </c>
      <c r="T6598" s="5">
        <f>Table1[[#This Row],[Fuel Consumption (mmBtu)]]*Table1[[#This Row],[Emission Factor (kg CO2/ mmBtu)]]*10^3</f>
        <v>297561481037.51465</v>
      </c>
      <c r="U6598" s="3">
        <f>Table1[[#This Row],[Emissions (g CO2)]]/(Table1[[#This Row],[Generation (TWh)]]*10^9)</f>
        <v>859.95457209847598</v>
      </c>
    </row>
    <row r="6599" spans="1:21" x14ac:dyDescent="0.35">
      <c r="A6599" t="s">
        <v>1860</v>
      </c>
      <c r="B6599" t="s">
        <v>3240</v>
      </c>
      <c r="C6599" t="str">
        <f>SUBSTITUTE(Table1[[#This Row],[Fuel]],", ",",")</f>
        <v>fossil gas: natural gas,fossil liquids: diesel</v>
      </c>
      <c r="D6599" t="s">
        <v>3239</v>
      </c>
      <c r="E6599" t="s">
        <v>3258</v>
      </c>
      <c r="H6599" t="s">
        <v>3436</v>
      </c>
      <c r="I6599">
        <v>342</v>
      </c>
      <c r="J6599" t="s">
        <v>3450</v>
      </c>
      <c r="K6599" t="s">
        <v>29</v>
      </c>
      <c r="L6599" t="s">
        <v>29</v>
      </c>
      <c r="M6599" t="s">
        <v>29</v>
      </c>
      <c r="N6599">
        <v>14.67333</v>
      </c>
      <c r="O6599">
        <v>120.95753999999999</v>
      </c>
      <c r="P6599" t="s">
        <v>3570</v>
      </c>
      <c r="Q6599" s="3">
        <f>Table1[[#This Row],[Capacity (MW)]]*0.395*8760*10^-6</f>
        <v>1.1833884000000001</v>
      </c>
      <c r="R6599" s="3" cm="1">
        <f t="array" ref="R6599">AVERAGE(VLOOKUP(_xlfn.TEXTSPLIT(Table1[[#This Row],[Fuel (no space after comma)]], ","), FuelList_Final_EF!$A$2:$B$65, 2, FALSE))</f>
        <v>65.583341148886291</v>
      </c>
      <c r="S6599" s="3">
        <f>Table1[[#This Row],[Generation (TWh)]]*10^9*VLOOKUP(Table1[[#This Row],[Turbine/Engine Technology]],Technology_HR!$A$2:$B$11,2,FALSE)*10^-6</f>
        <v>13029106.284</v>
      </c>
      <c r="T6599" s="5">
        <f>Table1[[#This Row],[Fuel Consumption (mmBtu)]]*Table1[[#This Row],[Emission Factor (kg CO2/ mmBtu)]]*10^3</f>
        <v>854492322288.67017</v>
      </c>
      <c r="U6599" s="3">
        <f>Table1[[#This Row],[Emissions (g CO2)]]/(Table1[[#This Row],[Generation (TWh)]]*10^9)</f>
        <v>722.07258604923811</v>
      </c>
    </row>
    <row r="6600" spans="1:21" x14ac:dyDescent="0.35">
      <c r="A6600" t="s">
        <v>1861</v>
      </c>
      <c r="B6600" t="s">
        <v>3258</v>
      </c>
      <c r="C6600" t="str">
        <f>SUBSTITUTE(Table1[[#This Row],[Fuel]],", ",",")</f>
        <v>fossil liquids: diesel</v>
      </c>
      <c r="D6600" t="s">
        <v>3258</v>
      </c>
      <c r="H6600" t="s">
        <v>3437</v>
      </c>
      <c r="I6600">
        <v>56</v>
      </c>
      <c r="J6600" t="s">
        <v>3446</v>
      </c>
      <c r="K6600" t="s">
        <v>29</v>
      </c>
      <c r="L6600" t="s">
        <v>29</v>
      </c>
      <c r="M6600" t="s">
        <v>29</v>
      </c>
      <c r="N6600">
        <v>14.636265</v>
      </c>
      <c r="O6600">
        <v>120.949956</v>
      </c>
      <c r="P6600" t="s">
        <v>3570</v>
      </c>
      <c r="Q6600" s="3">
        <f>Table1[[#This Row],[Capacity (MW)]]*0.395*8760*10^-6</f>
        <v>0.1937712</v>
      </c>
      <c r="R6600" s="3" cm="1">
        <f t="array" ref="R6600">AVERAGE(VLOOKUP(_xlfn.TEXTSPLIT(Table1[[#This Row],[Fuel (no space after comma)]], ","), FuelList_Final_EF!$A$2:$B$65, 2, FALSE))</f>
        <v>78.106682297772565</v>
      </c>
      <c r="S6600" s="3">
        <f>Table1[[#This Row],[Generation (TWh)]]*10^9*VLOOKUP(Table1[[#This Row],[Turbine/Engine Technology]],Technology_HR!$A$2:$B$11,2,FALSE)*10^-6</f>
        <v>1724563.68</v>
      </c>
      <c r="T6600" s="5">
        <f>Table1[[#This Row],[Fuel Consumption (mmBtu)]]*Table1[[#This Row],[Emission Factor (kg CO2/ mmBtu)]]*10^3</f>
        <v>134699947456.03749</v>
      </c>
      <c r="U6600" s="3">
        <f>Table1[[#This Row],[Emissions (g CO2)]]/(Table1[[#This Row],[Generation (TWh)]]*10^9)</f>
        <v>695.14947245017572</v>
      </c>
    </row>
    <row r="6601" spans="1:21" x14ac:dyDescent="0.35">
      <c r="A6601" t="s">
        <v>1861</v>
      </c>
      <c r="B6601" t="s">
        <v>3258</v>
      </c>
      <c r="C6601" t="str">
        <f>SUBSTITUTE(Table1[[#This Row],[Fuel]],", ",",")</f>
        <v>fossil liquids: diesel</v>
      </c>
      <c r="D6601" t="s">
        <v>3258</v>
      </c>
      <c r="H6601" t="s">
        <v>3437</v>
      </c>
      <c r="I6601">
        <v>57.2</v>
      </c>
      <c r="J6601" t="s">
        <v>3446</v>
      </c>
      <c r="K6601" t="s">
        <v>29</v>
      </c>
      <c r="L6601" t="s">
        <v>29</v>
      </c>
      <c r="M6601" t="s">
        <v>29</v>
      </c>
      <c r="N6601">
        <v>14.636265</v>
      </c>
      <c r="O6601">
        <v>120.949956</v>
      </c>
      <c r="P6601" t="s">
        <v>3570</v>
      </c>
      <c r="Q6601" s="3">
        <f>Table1[[#This Row],[Capacity (MW)]]*0.395*8760*10^-6</f>
        <v>0.19792344000000001</v>
      </c>
      <c r="R6601" s="3" cm="1">
        <f t="array" ref="R6601">AVERAGE(VLOOKUP(_xlfn.TEXTSPLIT(Table1[[#This Row],[Fuel (no space after comma)]], ","), FuelList_Final_EF!$A$2:$B$65, 2, FALSE))</f>
        <v>78.106682297772565</v>
      </c>
      <c r="S6601" s="3">
        <f>Table1[[#This Row],[Generation (TWh)]]*10^9*VLOOKUP(Table1[[#This Row],[Turbine/Engine Technology]],Technology_HR!$A$2:$B$11,2,FALSE)*10^-6</f>
        <v>1761518.6159999999</v>
      </c>
      <c r="T6601" s="5">
        <f>Table1[[#This Row],[Fuel Consumption (mmBtu)]]*Table1[[#This Row],[Emission Factor (kg CO2/ mmBtu)]]*10^3</f>
        <v>137586374901.52405</v>
      </c>
      <c r="U6601" s="3">
        <f>Table1[[#This Row],[Emissions (g CO2)]]/(Table1[[#This Row],[Generation (TWh)]]*10^9)</f>
        <v>695.14947245017595</v>
      </c>
    </row>
    <row r="6602" spans="1:21" x14ac:dyDescent="0.35">
      <c r="A6602" t="s">
        <v>1862</v>
      </c>
      <c r="B6602" t="s">
        <v>3242</v>
      </c>
      <c r="C6602" t="str">
        <f>SUBSTITUTE(Table1[[#This Row],[Fuel]],", ",",")</f>
        <v>fossil gas: lng</v>
      </c>
      <c r="D6602" t="s">
        <v>3242</v>
      </c>
      <c r="H6602" t="s">
        <v>59</v>
      </c>
      <c r="I6602">
        <v>541</v>
      </c>
      <c r="J6602" t="s">
        <v>3447</v>
      </c>
      <c r="K6602" t="s">
        <v>29</v>
      </c>
      <c r="L6602" t="s">
        <v>29</v>
      </c>
      <c r="M6602" t="s">
        <v>29</v>
      </c>
      <c r="N6602">
        <v>14.702032000000001</v>
      </c>
      <c r="O6602">
        <v>120.915753</v>
      </c>
      <c r="P6602" t="s">
        <v>3570</v>
      </c>
      <c r="Q6602" s="3">
        <f>Table1[[#This Row],[Capacity (MW)]]*0.395*8760*10^-6</f>
        <v>1.8719682000000002</v>
      </c>
      <c r="R6602" s="3" cm="1">
        <f t="array" ref="R6602">AVERAGE(VLOOKUP(_xlfn.TEXTSPLIT(Table1[[#This Row],[Fuel (no space after comma)]], ","), FuelList_Final_EF!$A$2:$B$65, 2, FALSE))</f>
        <v>67.685819715340017</v>
      </c>
      <c r="S6602" s="3">
        <f>Table1[[#This Row],[Generation (TWh)]]*10^9*VLOOKUP(Table1[[#This Row],[Turbine/Engine Technology]],Technology_HR!$A$2:$B$11,2,FALSE)*10^-6</f>
        <v>15528912.203100001</v>
      </c>
      <c r="T6602" s="5">
        <f>Table1[[#This Row],[Fuel Consumption (mmBtu)]]*Table1[[#This Row],[Emission Factor (kg CO2/ mmBtu)]]*10^3</f>
        <v>1051087151754.3702</v>
      </c>
      <c r="U6602" s="3">
        <f>Table1[[#This Row],[Emissions (g CO2)]]/(Table1[[#This Row],[Generation (TWh)]]*10^9)</f>
        <v>561.48771744860312</v>
      </c>
    </row>
    <row r="6603" spans="1:21" x14ac:dyDescent="0.35">
      <c r="A6603" t="s">
        <v>1862</v>
      </c>
      <c r="B6603" t="s">
        <v>3242</v>
      </c>
      <c r="C6603" t="str">
        <f>SUBSTITUTE(Table1[[#This Row],[Fuel]],", ",",")</f>
        <v>fossil gas: lng</v>
      </c>
      <c r="D6603" t="s">
        <v>3242</v>
      </c>
      <c r="H6603" t="s">
        <v>59</v>
      </c>
      <c r="I6603">
        <v>541</v>
      </c>
      <c r="J6603" t="s">
        <v>3447</v>
      </c>
      <c r="K6603" t="s">
        <v>29</v>
      </c>
      <c r="L6603" t="s">
        <v>29</v>
      </c>
      <c r="M6603" t="s">
        <v>29</v>
      </c>
      <c r="N6603">
        <v>14.702032000000001</v>
      </c>
      <c r="O6603">
        <v>120.915753</v>
      </c>
      <c r="P6603" t="s">
        <v>3570</v>
      </c>
      <c r="Q6603" s="3">
        <f>Table1[[#This Row],[Capacity (MW)]]*0.395*8760*10^-6</f>
        <v>1.8719682000000002</v>
      </c>
      <c r="R6603" s="3" cm="1">
        <f t="array" ref="R6603">AVERAGE(VLOOKUP(_xlfn.TEXTSPLIT(Table1[[#This Row],[Fuel (no space after comma)]], ","), FuelList_Final_EF!$A$2:$B$65, 2, FALSE))</f>
        <v>67.685819715340017</v>
      </c>
      <c r="S6603" s="3">
        <f>Table1[[#This Row],[Generation (TWh)]]*10^9*VLOOKUP(Table1[[#This Row],[Turbine/Engine Technology]],Technology_HR!$A$2:$B$11,2,FALSE)*10^-6</f>
        <v>15528912.203100001</v>
      </c>
      <c r="T6603" s="5">
        <f>Table1[[#This Row],[Fuel Consumption (mmBtu)]]*Table1[[#This Row],[Emission Factor (kg CO2/ mmBtu)]]*10^3</f>
        <v>1051087151754.3702</v>
      </c>
      <c r="U6603" s="3">
        <f>Table1[[#This Row],[Emissions (g CO2)]]/(Table1[[#This Row],[Generation (TWh)]]*10^9)</f>
        <v>561.48771744860312</v>
      </c>
    </row>
    <row r="6604" spans="1:21" x14ac:dyDescent="0.35">
      <c r="A6604" t="s">
        <v>1862</v>
      </c>
      <c r="B6604" t="s">
        <v>3242</v>
      </c>
      <c r="C6604" t="str">
        <f>SUBSTITUTE(Table1[[#This Row],[Fuel]],", ",",")</f>
        <v>fossil gas: lng</v>
      </c>
      <c r="D6604" t="s">
        <v>3242</v>
      </c>
      <c r="H6604" t="s">
        <v>59</v>
      </c>
      <c r="I6604">
        <v>541</v>
      </c>
      <c r="J6604" t="s">
        <v>3447</v>
      </c>
      <c r="K6604" t="s">
        <v>29</v>
      </c>
      <c r="L6604" t="s">
        <v>29</v>
      </c>
      <c r="M6604" t="s">
        <v>29</v>
      </c>
      <c r="N6604">
        <v>14.702032000000001</v>
      </c>
      <c r="O6604">
        <v>120.915753</v>
      </c>
      <c r="P6604" t="s">
        <v>3570</v>
      </c>
      <c r="Q6604" s="3">
        <f>Table1[[#This Row],[Capacity (MW)]]*0.395*8760*10^-6</f>
        <v>1.8719682000000002</v>
      </c>
      <c r="R6604" s="3" cm="1">
        <f t="array" ref="R6604">AVERAGE(VLOOKUP(_xlfn.TEXTSPLIT(Table1[[#This Row],[Fuel (no space after comma)]], ","), FuelList_Final_EF!$A$2:$B$65, 2, FALSE))</f>
        <v>67.685819715340017</v>
      </c>
      <c r="S6604" s="3">
        <f>Table1[[#This Row],[Generation (TWh)]]*10^9*VLOOKUP(Table1[[#This Row],[Turbine/Engine Technology]],Technology_HR!$A$2:$B$11,2,FALSE)*10^-6</f>
        <v>15528912.203100001</v>
      </c>
      <c r="T6604" s="5">
        <f>Table1[[#This Row],[Fuel Consumption (mmBtu)]]*Table1[[#This Row],[Emission Factor (kg CO2/ mmBtu)]]*10^3</f>
        <v>1051087151754.3702</v>
      </c>
      <c r="U6604" s="3">
        <f>Table1[[#This Row],[Emissions (g CO2)]]/(Table1[[#This Row],[Generation (TWh)]]*10^9)</f>
        <v>561.48771744860312</v>
      </c>
    </row>
    <row r="6605" spans="1:21" x14ac:dyDescent="0.35">
      <c r="A6605" t="s">
        <v>1862</v>
      </c>
      <c r="B6605" t="s">
        <v>3242</v>
      </c>
      <c r="C6605" t="str">
        <f>SUBSTITUTE(Table1[[#This Row],[Fuel]],", ",",")</f>
        <v>fossil gas: lng</v>
      </c>
      <c r="D6605" t="s">
        <v>3242</v>
      </c>
      <c r="H6605" t="s">
        <v>59</v>
      </c>
      <c r="I6605">
        <v>541</v>
      </c>
      <c r="J6605" t="s">
        <v>3447</v>
      </c>
      <c r="K6605" t="s">
        <v>29</v>
      </c>
      <c r="L6605" t="s">
        <v>29</v>
      </c>
      <c r="M6605" t="s">
        <v>29</v>
      </c>
      <c r="N6605">
        <v>14.702032000000001</v>
      </c>
      <c r="O6605">
        <v>120.915753</v>
      </c>
      <c r="P6605" t="s">
        <v>3570</v>
      </c>
      <c r="Q6605" s="3">
        <f>Table1[[#This Row],[Capacity (MW)]]*0.395*8760*10^-6</f>
        <v>1.8719682000000002</v>
      </c>
      <c r="R6605" s="3" cm="1">
        <f t="array" ref="R6605">AVERAGE(VLOOKUP(_xlfn.TEXTSPLIT(Table1[[#This Row],[Fuel (no space after comma)]], ","), FuelList_Final_EF!$A$2:$B$65, 2, FALSE))</f>
        <v>67.685819715340017</v>
      </c>
      <c r="S6605" s="3">
        <f>Table1[[#This Row],[Generation (TWh)]]*10^9*VLOOKUP(Table1[[#This Row],[Turbine/Engine Technology]],Technology_HR!$A$2:$B$11,2,FALSE)*10^-6</f>
        <v>15528912.203100001</v>
      </c>
      <c r="T6605" s="5">
        <f>Table1[[#This Row],[Fuel Consumption (mmBtu)]]*Table1[[#This Row],[Emission Factor (kg CO2/ mmBtu)]]*10^3</f>
        <v>1051087151754.3702</v>
      </c>
      <c r="U6605" s="3">
        <f>Table1[[#This Row],[Emissions (g CO2)]]/(Table1[[#This Row],[Generation (TWh)]]*10^9)</f>
        <v>561.48771744860312</v>
      </c>
    </row>
    <row r="6606" spans="1:21" x14ac:dyDescent="0.35">
      <c r="A6606" t="s">
        <v>1862</v>
      </c>
      <c r="B6606" t="s">
        <v>3242</v>
      </c>
      <c r="C6606" t="str">
        <f>SUBSTITUTE(Table1[[#This Row],[Fuel]],", ",",")</f>
        <v>fossil gas: lng</v>
      </c>
      <c r="D6606" t="s">
        <v>3242</v>
      </c>
      <c r="H6606" t="s">
        <v>59</v>
      </c>
      <c r="I6606">
        <v>541</v>
      </c>
      <c r="J6606" t="s">
        <v>3447</v>
      </c>
      <c r="K6606" t="s">
        <v>29</v>
      </c>
      <c r="L6606" t="s">
        <v>29</v>
      </c>
      <c r="M6606" t="s">
        <v>29</v>
      </c>
      <c r="N6606">
        <v>14.702032000000001</v>
      </c>
      <c r="O6606">
        <v>120.915753</v>
      </c>
      <c r="P6606" t="s">
        <v>3570</v>
      </c>
      <c r="Q6606" s="3">
        <f>Table1[[#This Row],[Capacity (MW)]]*0.395*8760*10^-6</f>
        <v>1.8719682000000002</v>
      </c>
      <c r="R6606" s="3" cm="1">
        <f t="array" ref="R6606">AVERAGE(VLOOKUP(_xlfn.TEXTSPLIT(Table1[[#This Row],[Fuel (no space after comma)]], ","), FuelList_Final_EF!$A$2:$B$65, 2, FALSE))</f>
        <v>67.685819715340017</v>
      </c>
      <c r="S6606" s="3">
        <f>Table1[[#This Row],[Generation (TWh)]]*10^9*VLOOKUP(Table1[[#This Row],[Turbine/Engine Technology]],Technology_HR!$A$2:$B$11,2,FALSE)*10^-6</f>
        <v>15528912.203100001</v>
      </c>
      <c r="T6606" s="5">
        <f>Table1[[#This Row],[Fuel Consumption (mmBtu)]]*Table1[[#This Row],[Emission Factor (kg CO2/ mmBtu)]]*10^3</f>
        <v>1051087151754.3702</v>
      </c>
      <c r="U6606" s="3">
        <f>Table1[[#This Row],[Emissions (g CO2)]]/(Table1[[#This Row],[Generation (TWh)]]*10^9)</f>
        <v>561.48771744860312</v>
      </c>
    </row>
    <row r="6607" spans="1:21" x14ac:dyDescent="0.35">
      <c r="A6607" t="s">
        <v>1862</v>
      </c>
      <c r="B6607" t="s">
        <v>3242</v>
      </c>
      <c r="C6607" t="str">
        <f>SUBSTITUTE(Table1[[#This Row],[Fuel]],", ",",")</f>
        <v>fossil gas: lng</v>
      </c>
      <c r="D6607" t="s">
        <v>3242</v>
      </c>
      <c r="H6607" t="s">
        <v>59</v>
      </c>
      <c r="I6607">
        <v>541</v>
      </c>
      <c r="J6607" t="s">
        <v>3447</v>
      </c>
      <c r="K6607" t="s">
        <v>29</v>
      </c>
      <c r="L6607" t="s">
        <v>29</v>
      </c>
      <c r="M6607" t="s">
        <v>29</v>
      </c>
      <c r="N6607">
        <v>14.702032000000001</v>
      </c>
      <c r="O6607">
        <v>120.915753</v>
      </c>
      <c r="P6607" t="s">
        <v>3570</v>
      </c>
      <c r="Q6607" s="3">
        <f>Table1[[#This Row],[Capacity (MW)]]*0.395*8760*10^-6</f>
        <v>1.8719682000000002</v>
      </c>
      <c r="R6607" s="3" cm="1">
        <f t="array" ref="R6607">AVERAGE(VLOOKUP(_xlfn.TEXTSPLIT(Table1[[#This Row],[Fuel (no space after comma)]], ","), FuelList_Final_EF!$A$2:$B$65, 2, FALSE))</f>
        <v>67.685819715340017</v>
      </c>
      <c r="S6607" s="3">
        <f>Table1[[#This Row],[Generation (TWh)]]*10^9*VLOOKUP(Table1[[#This Row],[Turbine/Engine Technology]],Technology_HR!$A$2:$B$11,2,FALSE)*10^-6</f>
        <v>15528912.203100001</v>
      </c>
      <c r="T6607" s="5">
        <f>Table1[[#This Row],[Fuel Consumption (mmBtu)]]*Table1[[#This Row],[Emission Factor (kg CO2/ mmBtu)]]*10^3</f>
        <v>1051087151754.3702</v>
      </c>
      <c r="U6607" s="3">
        <f>Table1[[#This Row],[Emissions (g CO2)]]/(Table1[[#This Row],[Generation (TWh)]]*10^9)</f>
        <v>561.48771744860312</v>
      </c>
    </row>
    <row r="6608" spans="1:21" x14ac:dyDescent="0.35">
      <c r="A6608" t="s">
        <v>1862</v>
      </c>
      <c r="B6608" t="s">
        <v>3242</v>
      </c>
      <c r="C6608" t="str">
        <f>SUBSTITUTE(Table1[[#This Row],[Fuel]],", ",",")</f>
        <v>fossil gas: lng</v>
      </c>
      <c r="D6608" t="s">
        <v>3242</v>
      </c>
      <c r="H6608" t="s">
        <v>59</v>
      </c>
      <c r="I6608">
        <v>541</v>
      </c>
      <c r="J6608" t="s">
        <v>3447</v>
      </c>
      <c r="K6608" t="s">
        <v>29</v>
      </c>
      <c r="L6608" t="s">
        <v>29</v>
      </c>
      <c r="M6608" t="s">
        <v>29</v>
      </c>
      <c r="N6608">
        <v>14.702032000000001</v>
      </c>
      <c r="O6608">
        <v>120.915753</v>
      </c>
      <c r="P6608" t="s">
        <v>3570</v>
      </c>
      <c r="Q6608" s="3">
        <f>Table1[[#This Row],[Capacity (MW)]]*0.395*8760*10^-6</f>
        <v>1.8719682000000002</v>
      </c>
      <c r="R6608" s="3" cm="1">
        <f t="array" ref="R6608">AVERAGE(VLOOKUP(_xlfn.TEXTSPLIT(Table1[[#This Row],[Fuel (no space after comma)]], ","), FuelList_Final_EF!$A$2:$B$65, 2, FALSE))</f>
        <v>67.685819715340017</v>
      </c>
      <c r="S6608" s="3">
        <f>Table1[[#This Row],[Generation (TWh)]]*10^9*VLOOKUP(Table1[[#This Row],[Turbine/Engine Technology]],Technology_HR!$A$2:$B$11,2,FALSE)*10^-6</f>
        <v>15528912.203100001</v>
      </c>
      <c r="T6608" s="5">
        <f>Table1[[#This Row],[Fuel Consumption (mmBtu)]]*Table1[[#This Row],[Emission Factor (kg CO2/ mmBtu)]]*10^3</f>
        <v>1051087151754.3702</v>
      </c>
      <c r="U6608" s="3">
        <f>Table1[[#This Row],[Emissions (g CO2)]]/(Table1[[#This Row],[Generation (TWh)]]*10^9)</f>
        <v>561.48771744860312</v>
      </c>
    </row>
    <row r="6609" spans="1:21" x14ac:dyDescent="0.35">
      <c r="A6609" t="s">
        <v>1862</v>
      </c>
      <c r="B6609" t="s">
        <v>3242</v>
      </c>
      <c r="C6609" t="str">
        <f>SUBSTITUTE(Table1[[#This Row],[Fuel]],", ",",")</f>
        <v>fossil gas: lng</v>
      </c>
      <c r="D6609" t="s">
        <v>3242</v>
      </c>
      <c r="H6609" t="s">
        <v>59</v>
      </c>
      <c r="I6609">
        <v>541</v>
      </c>
      <c r="J6609" t="s">
        <v>3447</v>
      </c>
      <c r="K6609" t="s">
        <v>29</v>
      </c>
      <c r="L6609" t="s">
        <v>29</v>
      </c>
      <c r="M6609" t="s">
        <v>29</v>
      </c>
      <c r="N6609">
        <v>14.702032000000001</v>
      </c>
      <c r="O6609">
        <v>120.915753</v>
      </c>
      <c r="P6609" t="s">
        <v>3570</v>
      </c>
      <c r="Q6609" s="3">
        <f>Table1[[#This Row],[Capacity (MW)]]*0.395*8760*10^-6</f>
        <v>1.8719682000000002</v>
      </c>
      <c r="R6609" s="3" cm="1">
        <f t="array" ref="R6609">AVERAGE(VLOOKUP(_xlfn.TEXTSPLIT(Table1[[#This Row],[Fuel (no space after comma)]], ","), FuelList_Final_EF!$A$2:$B$65, 2, FALSE))</f>
        <v>67.685819715340017</v>
      </c>
      <c r="S6609" s="3">
        <f>Table1[[#This Row],[Generation (TWh)]]*10^9*VLOOKUP(Table1[[#This Row],[Turbine/Engine Technology]],Technology_HR!$A$2:$B$11,2,FALSE)*10^-6</f>
        <v>15528912.203100001</v>
      </c>
      <c r="T6609" s="5">
        <f>Table1[[#This Row],[Fuel Consumption (mmBtu)]]*Table1[[#This Row],[Emission Factor (kg CO2/ mmBtu)]]*10^3</f>
        <v>1051087151754.3702</v>
      </c>
      <c r="U6609" s="3">
        <f>Table1[[#This Row],[Emissions (g CO2)]]/(Table1[[#This Row],[Generation (TWh)]]*10^9)</f>
        <v>561.48771744860312</v>
      </c>
    </row>
    <row r="6610" spans="1:21" x14ac:dyDescent="0.35">
      <c r="A6610" t="s">
        <v>1862</v>
      </c>
      <c r="B6610" t="s">
        <v>3242</v>
      </c>
      <c r="C6610" t="str">
        <f>SUBSTITUTE(Table1[[#This Row],[Fuel]],", ",",")</f>
        <v>fossil gas: lng</v>
      </c>
      <c r="D6610" t="s">
        <v>3242</v>
      </c>
      <c r="H6610" t="s">
        <v>59</v>
      </c>
      <c r="I6610">
        <v>541</v>
      </c>
      <c r="J6610" t="s">
        <v>3447</v>
      </c>
      <c r="K6610" t="s">
        <v>29</v>
      </c>
      <c r="L6610" t="s">
        <v>29</v>
      </c>
      <c r="M6610" t="s">
        <v>29</v>
      </c>
      <c r="N6610">
        <v>14.702032000000001</v>
      </c>
      <c r="O6610">
        <v>120.915753</v>
      </c>
      <c r="P6610" t="s">
        <v>3570</v>
      </c>
      <c r="Q6610" s="3">
        <f>Table1[[#This Row],[Capacity (MW)]]*0.395*8760*10^-6</f>
        <v>1.8719682000000002</v>
      </c>
      <c r="R6610" s="3" cm="1">
        <f t="array" ref="R6610">AVERAGE(VLOOKUP(_xlfn.TEXTSPLIT(Table1[[#This Row],[Fuel (no space after comma)]], ","), FuelList_Final_EF!$A$2:$B$65, 2, FALSE))</f>
        <v>67.685819715340017</v>
      </c>
      <c r="S6610" s="3">
        <f>Table1[[#This Row],[Generation (TWh)]]*10^9*VLOOKUP(Table1[[#This Row],[Turbine/Engine Technology]],Technology_HR!$A$2:$B$11,2,FALSE)*10^-6</f>
        <v>15528912.203100001</v>
      </c>
      <c r="T6610" s="5">
        <f>Table1[[#This Row],[Fuel Consumption (mmBtu)]]*Table1[[#This Row],[Emission Factor (kg CO2/ mmBtu)]]*10^3</f>
        <v>1051087151754.3702</v>
      </c>
      <c r="U6610" s="3">
        <f>Table1[[#This Row],[Emissions (g CO2)]]/(Table1[[#This Row],[Generation (TWh)]]*10^9)</f>
        <v>561.48771744860312</v>
      </c>
    </row>
    <row r="6611" spans="1:21" x14ac:dyDescent="0.35">
      <c r="A6611" t="s">
        <v>1862</v>
      </c>
      <c r="B6611" t="s">
        <v>3242</v>
      </c>
      <c r="C6611" t="str">
        <f>SUBSTITUTE(Table1[[#This Row],[Fuel]],", ",",")</f>
        <v>fossil gas: lng</v>
      </c>
      <c r="D6611" t="s">
        <v>3242</v>
      </c>
      <c r="H6611" t="s">
        <v>59</v>
      </c>
      <c r="I6611">
        <v>541</v>
      </c>
      <c r="J6611" t="s">
        <v>3447</v>
      </c>
      <c r="K6611" t="s">
        <v>29</v>
      </c>
      <c r="L6611" t="s">
        <v>29</v>
      </c>
      <c r="M6611" t="s">
        <v>29</v>
      </c>
      <c r="N6611">
        <v>14.702032000000001</v>
      </c>
      <c r="O6611">
        <v>120.915753</v>
      </c>
      <c r="P6611" t="s">
        <v>3570</v>
      </c>
      <c r="Q6611" s="3">
        <f>Table1[[#This Row],[Capacity (MW)]]*0.395*8760*10^-6</f>
        <v>1.8719682000000002</v>
      </c>
      <c r="R6611" s="3" cm="1">
        <f t="array" ref="R6611">AVERAGE(VLOOKUP(_xlfn.TEXTSPLIT(Table1[[#This Row],[Fuel (no space after comma)]], ","), FuelList_Final_EF!$A$2:$B$65, 2, FALSE))</f>
        <v>67.685819715340017</v>
      </c>
      <c r="S6611" s="3">
        <f>Table1[[#This Row],[Generation (TWh)]]*10^9*VLOOKUP(Table1[[#This Row],[Turbine/Engine Technology]],Technology_HR!$A$2:$B$11,2,FALSE)*10^-6</f>
        <v>15528912.203100001</v>
      </c>
      <c r="T6611" s="5">
        <f>Table1[[#This Row],[Fuel Consumption (mmBtu)]]*Table1[[#This Row],[Emission Factor (kg CO2/ mmBtu)]]*10^3</f>
        <v>1051087151754.3702</v>
      </c>
      <c r="U6611" s="3">
        <f>Table1[[#This Row],[Emissions (g CO2)]]/(Table1[[#This Row],[Generation (TWh)]]*10^9)</f>
        <v>561.48771744860312</v>
      </c>
    </row>
    <row r="6612" spans="1:21" x14ac:dyDescent="0.35">
      <c r="A6612" t="s">
        <v>1862</v>
      </c>
      <c r="B6612" t="s">
        <v>3242</v>
      </c>
      <c r="C6612" t="str">
        <f>SUBSTITUTE(Table1[[#This Row],[Fuel]],", ",",")</f>
        <v>fossil gas: lng</v>
      </c>
      <c r="D6612" t="s">
        <v>3242</v>
      </c>
      <c r="H6612" t="s">
        <v>59</v>
      </c>
      <c r="I6612">
        <v>541</v>
      </c>
      <c r="J6612" t="s">
        <v>3447</v>
      </c>
      <c r="K6612" t="s">
        <v>29</v>
      </c>
      <c r="L6612" t="s">
        <v>29</v>
      </c>
      <c r="M6612" t="s">
        <v>29</v>
      </c>
      <c r="N6612">
        <v>14.702032000000001</v>
      </c>
      <c r="O6612">
        <v>120.915753</v>
      </c>
      <c r="P6612" t="s">
        <v>3570</v>
      </c>
      <c r="Q6612" s="3">
        <f>Table1[[#This Row],[Capacity (MW)]]*0.395*8760*10^-6</f>
        <v>1.8719682000000002</v>
      </c>
      <c r="R6612" s="3" cm="1">
        <f t="array" ref="R6612">AVERAGE(VLOOKUP(_xlfn.TEXTSPLIT(Table1[[#This Row],[Fuel (no space after comma)]], ","), FuelList_Final_EF!$A$2:$B$65, 2, FALSE))</f>
        <v>67.685819715340017</v>
      </c>
      <c r="S6612" s="3">
        <f>Table1[[#This Row],[Generation (TWh)]]*10^9*VLOOKUP(Table1[[#This Row],[Turbine/Engine Technology]],Technology_HR!$A$2:$B$11,2,FALSE)*10^-6</f>
        <v>15528912.203100001</v>
      </c>
      <c r="T6612" s="5">
        <f>Table1[[#This Row],[Fuel Consumption (mmBtu)]]*Table1[[#This Row],[Emission Factor (kg CO2/ mmBtu)]]*10^3</f>
        <v>1051087151754.3702</v>
      </c>
      <c r="U6612" s="3">
        <f>Table1[[#This Row],[Emissions (g CO2)]]/(Table1[[#This Row],[Generation (TWh)]]*10^9)</f>
        <v>561.48771744860312</v>
      </c>
    </row>
    <row r="6613" spans="1:21" x14ac:dyDescent="0.35">
      <c r="A6613" t="s">
        <v>1862</v>
      </c>
      <c r="B6613" t="s">
        <v>3242</v>
      </c>
      <c r="C6613" t="str">
        <f>SUBSTITUTE(Table1[[#This Row],[Fuel]],", ",",")</f>
        <v>fossil gas: lng</v>
      </c>
      <c r="D6613" t="s">
        <v>3242</v>
      </c>
      <c r="H6613" t="s">
        <v>59</v>
      </c>
      <c r="I6613">
        <v>541</v>
      </c>
      <c r="J6613" t="s">
        <v>3447</v>
      </c>
      <c r="K6613" t="s">
        <v>29</v>
      </c>
      <c r="L6613" t="s">
        <v>29</v>
      </c>
      <c r="M6613" t="s">
        <v>29</v>
      </c>
      <c r="N6613">
        <v>14.702032000000001</v>
      </c>
      <c r="O6613">
        <v>120.915753</v>
      </c>
      <c r="P6613" t="s">
        <v>3570</v>
      </c>
      <c r="Q6613" s="3">
        <f>Table1[[#This Row],[Capacity (MW)]]*0.395*8760*10^-6</f>
        <v>1.8719682000000002</v>
      </c>
      <c r="R6613" s="3" cm="1">
        <f t="array" ref="R6613">AVERAGE(VLOOKUP(_xlfn.TEXTSPLIT(Table1[[#This Row],[Fuel (no space after comma)]], ","), FuelList_Final_EF!$A$2:$B$65, 2, FALSE))</f>
        <v>67.685819715340017</v>
      </c>
      <c r="S6613" s="3">
        <f>Table1[[#This Row],[Generation (TWh)]]*10^9*VLOOKUP(Table1[[#This Row],[Turbine/Engine Technology]],Technology_HR!$A$2:$B$11,2,FALSE)*10^-6</f>
        <v>15528912.203100001</v>
      </c>
      <c r="T6613" s="5">
        <f>Table1[[#This Row],[Fuel Consumption (mmBtu)]]*Table1[[#This Row],[Emission Factor (kg CO2/ mmBtu)]]*10^3</f>
        <v>1051087151754.3702</v>
      </c>
      <c r="U6613" s="3">
        <f>Table1[[#This Row],[Emissions (g CO2)]]/(Table1[[#This Row],[Generation (TWh)]]*10^9)</f>
        <v>561.48771744860312</v>
      </c>
    </row>
    <row r="6614" spans="1:21" x14ac:dyDescent="0.35">
      <c r="A6614" t="s">
        <v>1863</v>
      </c>
      <c r="B6614" t="s">
        <v>3242</v>
      </c>
      <c r="C6614" t="str">
        <f>SUBSTITUTE(Table1[[#This Row],[Fuel]],", ",",")</f>
        <v>fossil gas: lng</v>
      </c>
      <c r="D6614" t="s">
        <v>3242</v>
      </c>
      <c r="H6614" t="s">
        <v>3438</v>
      </c>
      <c r="I6614">
        <v>650</v>
      </c>
      <c r="J6614" t="s">
        <v>3449</v>
      </c>
      <c r="K6614" t="s">
        <v>29</v>
      </c>
      <c r="L6614" t="s">
        <v>29</v>
      </c>
      <c r="M6614" t="s">
        <v>29</v>
      </c>
      <c r="N6614">
        <v>13.8949</v>
      </c>
      <c r="O6614">
        <v>121.752369</v>
      </c>
      <c r="P6614" t="s">
        <v>3570</v>
      </c>
      <c r="Q6614" s="3">
        <f>Table1[[#This Row],[Capacity (MW)]]*0.395*8760*10^-6</f>
        <v>2.2491300000000001</v>
      </c>
      <c r="R6614" s="3" cm="1">
        <f t="array" ref="R6614">AVERAGE(VLOOKUP(_xlfn.TEXTSPLIT(Table1[[#This Row],[Fuel (no space after comma)]], ","), FuelList_Final_EF!$A$2:$B$65, 2, FALSE))</f>
        <v>67.685819715340017</v>
      </c>
      <c r="S6614" s="3">
        <f>Table1[[#This Row],[Generation (TWh)]]*10^9*VLOOKUP(Table1[[#This Row],[Turbine/Engine Technology]],Technology_HR!$A$2:$B$11,2,FALSE)*10^-6</f>
        <v>16978682.370000001</v>
      </c>
      <c r="T6614" s="5">
        <f>Table1[[#This Row],[Fuel Consumption (mmBtu)]]*Table1[[#This Row],[Emission Factor (kg CO2/ mmBtu)]]*10^3</f>
        <v>1149216033899.842</v>
      </c>
      <c r="U6614" s="3">
        <f>Table1[[#This Row],[Emissions (g CO2)]]/(Table1[[#This Row],[Generation (TWh)]]*10^9)</f>
        <v>510.96025303110184</v>
      </c>
    </row>
    <row r="6615" spans="1:21" x14ac:dyDescent="0.35">
      <c r="A6615" t="s">
        <v>1864</v>
      </c>
      <c r="B6615" t="s">
        <v>3242</v>
      </c>
      <c r="C6615" t="str">
        <f>SUBSTITUTE(Table1[[#This Row],[Fuel]],", ",",")</f>
        <v>fossil gas: lng</v>
      </c>
      <c r="D6615" t="s">
        <v>3242</v>
      </c>
      <c r="H6615" t="s">
        <v>3438</v>
      </c>
      <c r="I6615">
        <v>655</v>
      </c>
      <c r="J6615" t="s">
        <v>3447</v>
      </c>
      <c r="K6615">
        <v>2028</v>
      </c>
      <c r="L6615" t="s">
        <v>29</v>
      </c>
      <c r="M6615" t="s">
        <v>29</v>
      </c>
      <c r="N6615">
        <v>13.8932</v>
      </c>
      <c r="O6615">
        <v>121.745</v>
      </c>
      <c r="P6615" t="s">
        <v>3570</v>
      </c>
      <c r="Q6615" s="3">
        <f>Table1[[#This Row],[Capacity (MW)]]*0.395*8760*10^-6</f>
        <v>2.2664309999999999</v>
      </c>
      <c r="R6615" s="3" cm="1">
        <f t="array" ref="R6615">AVERAGE(VLOOKUP(_xlfn.TEXTSPLIT(Table1[[#This Row],[Fuel (no space after comma)]], ","), FuelList_Final_EF!$A$2:$B$65, 2, FALSE))</f>
        <v>67.685819715340017</v>
      </c>
      <c r="S6615" s="3">
        <f>Table1[[#This Row],[Generation (TWh)]]*10^9*VLOOKUP(Table1[[#This Row],[Turbine/Engine Technology]],Technology_HR!$A$2:$B$11,2,FALSE)*10^-6</f>
        <v>17109287.618999999</v>
      </c>
      <c r="T6615" s="5">
        <f>Table1[[#This Row],[Fuel Consumption (mmBtu)]]*Table1[[#This Row],[Emission Factor (kg CO2/ mmBtu)]]*10^3</f>
        <v>1158056157237.5332</v>
      </c>
      <c r="U6615" s="3">
        <f>Table1[[#This Row],[Emissions (g CO2)]]/(Table1[[#This Row],[Generation (TWh)]]*10^9)</f>
        <v>510.96025303110184</v>
      </c>
    </row>
    <row r="6616" spans="1:21" x14ac:dyDescent="0.35">
      <c r="A6616" t="s">
        <v>1864</v>
      </c>
      <c r="B6616" t="s">
        <v>3242</v>
      </c>
      <c r="C6616" t="str">
        <f>SUBSTITUTE(Table1[[#This Row],[Fuel]],", ",",")</f>
        <v>fossil gas: lng</v>
      </c>
      <c r="D6616" t="s">
        <v>3242</v>
      </c>
      <c r="H6616" t="s">
        <v>3438</v>
      </c>
      <c r="I6616">
        <v>655</v>
      </c>
      <c r="J6616" t="s">
        <v>3447</v>
      </c>
      <c r="K6616">
        <v>2028</v>
      </c>
      <c r="L6616" t="s">
        <v>29</v>
      </c>
      <c r="M6616" t="s">
        <v>29</v>
      </c>
      <c r="N6616">
        <v>13.8932</v>
      </c>
      <c r="O6616">
        <v>121.745</v>
      </c>
      <c r="P6616" t="s">
        <v>3570</v>
      </c>
      <c r="Q6616" s="3">
        <f>Table1[[#This Row],[Capacity (MW)]]*0.395*8760*10^-6</f>
        <v>2.2664309999999999</v>
      </c>
      <c r="R6616" s="3" cm="1">
        <f t="array" ref="R6616">AVERAGE(VLOOKUP(_xlfn.TEXTSPLIT(Table1[[#This Row],[Fuel (no space after comma)]], ","), FuelList_Final_EF!$A$2:$B$65, 2, FALSE))</f>
        <v>67.685819715340017</v>
      </c>
      <c r="S6616" s="3">
        <f>Table1[[#This Row],[Generation (TWh)]]*10^9*VLOOKUP(Table1[[#This Row],[Turbine/Engine Technology]],Technology_HR!$A$2:$B$11,2,FALSE)*10^-6</f>
        <v>17109287.618999999</v>
      </c>
      <c r="T6616" s="5">
        <f>Table1[[#This Row],[Fuel Consumption (mmBtu)]]*Table1[[#This Row],[Emission Factor (kg CO2/ mmBtu)]]*10^3</f>
        <v>1158056157237.5332</v>
      </c>
      <c r="U6616" s="3">
        <f>Table1[[#This Row],[Emissions (g CO2)]]/(Table1[[#This Row],[Generation (TWh)]]*10^9)</f>
        <v>510.96025303110184</v>
      </c>
    </row>
    <row r="6617" spans="1:21" x14ac:dyDescent="0.35">
      <c r="A6617" t="s">
        <v>1844</v>
      </c>
      <c r="B6617" t="s">
        <v>3242</v>
      </c>
      <c r="C6617" t="str">
        <f>SUBSTITUTE(Table1[[#This Row],[Fuel]],", ",",")</f>
        <v>fossil gas: lng</v>
      </c>
      <c r="D6617" t="s">
        <v>3242</v>
      </c>
      <c r="H6617" t="s">
        <v>3438</v>
      </c>
      <c r="I6617">
        <v>638</v>
      </c>
      <c r="J6617" t="s">
        <v>3450</v>
      </c>
      <c r="K6617" t="s">
        <v>29</v>
      </c>
      <c r="L6617" t="s">
        <v>29</v>
      </c>
      <c r="M6617" t="s">
        <v>29</v>
      </c>
      <c r="N6617">
        <v>14.551030000000001</v>
      </c>
      <c r="O6617">
        <v>120.59753000000001</v>
      </c>
      <c r="P6617" t="s">
        <v>3570</v>
      </c>
      <c r="Q6617" s="3">
        <f>Table1[[#This Row],[Capacity (MW)]]*0.395*8760*10^-6</f>
        <v>2.2076075999999998</v>
      </c>
      <c r="R6617" s="3" cm="1">
        <f t="array" ref="R6617">AVERAGE(VLOOKUP(_xlfn.TEXTSPLIT(Table1[[#This Row],[Fuel (no space after comma)]], ","), FuelList_Final_EF!$A$2:$B$65, 2, FALSE))</f>
        <v>67.685819715340017</v>
      </c>
      <c r="S6617" s="3">
        <f>Table1[[#This Row],[Generation (TWh)]]*10^9*VLOOKUP(Table1[[#This Row],[Turbine/Engine Technology]],Technology_HR!$A$2:$B$11,2,FALSE)*10^-6</f>
        <v>16665229.772399999</v>
      </c>
      <c r="T6617" s="5">
        <f>Table1[[#This Row],[Fuel Consumption (mmBtu)]]*Table1[[#This Row],[Emission Factor (kg CO2/ mmBtu)]]*10^3</f>
        <v>1127999737889.3833</v>
      </c>
      <c r="U6617" s="3">
        <f>Table1[[#This Row],[Emissions (g CO2)]]/(Table1[[#This Row],[Generation (TWh)]]*10^9)</f>
        <v>510.96025303110179</v>
      </c>
    </row>
    <row r="6618" spans="1:21" x14ac:dyDescent="0.35">
      <c r="A6618" t="s">
        <v>1865</v>
      </c>
      <c r="B6618" t="s">
        <v>3239</v>
      </c>
      <c r="C6618" t="str">
        <f>SUBSTITUTE(Table1[[#This Row],[Fuel]],", ",",")</f>
        <v>fossil gas: natural gas</v>
      </c>
      <c r="D6618" t="s">
        <v>3239</v>
      </c>
      <c r="H6618" t="s">
        <v>3438</v>
      </c>
      <c r="I6618">
        <v>1200</v>
      </c>
      <c r="J6618" t="s">
        <v>3450</v>
      </c>
      <c r="K6618">
        <v>2028</v>
      </c>
      <c r="L6618" t="s">
        <v>29</v>
      </c>
      <c r="M6618" t="s">
        <v>29</v>
      </c>
      <c r="N6618">
        <v>14.037274</v>
      </c>
      <c r="O6618">
        <v>122.308258</v>
      </c>
      <c r="P6618" t="s">
        <v>3570</v>
      </c>
      <c r="Q6618" s="3">
        <f>Table1[[#This Row],[Capacity (MW)]]*0.395*8760*10^-6</f>
        <v>4.1522399999999999</v>
      </c>
      <c r="R6618" s="3" cm="1">
        <f t="array" ref="R6618">AVERAGE(VLOOKUP(_xlfn.TEXTSPLIT(Table1[[#This Row],[Fuel (no space after comma)]], ","), FuelList_Final_EF!$A$2:$B$65, 2, FALSE))</f>
        <v>53.06</v>
      </c>
      <c r="S6618" s="3">
        <f>Table1[[#This Row],[Generation (TWh)]]*10^9*VLOOKUP(Table1[[#This Row],[Turbine/Engine Technology]],Technology_HR!$A$2:$B$11,2,FALSE)*10^-6</f>
        <v>31345259.759999998</v>
      </c>
      <c r="T6618" s="5">
        <f>Table1[[#This Row],[Fuel Consumption (mmBtu)]]*Table1[[#This Row],[Emission Factor (kg CO2/ mmBtu)]]*10^3</f>
        <v>1663179482865.5999</v>
      </c>
      <c r="U6618" s="3">
        <f>Table1[[#This Row],[Emissions (g CO2)]]/(Table1[[#This Row],[Generation (TWh)]]*10^9)</f>
        <v>400.54993999999999</v>
      </c>
    </row>
    <row r="6619" spans="1:21" x14ac:dyDescent="0.35">
      <c r="A6619" t="s">
        <v>1866</v>
      </c>
      <c r="B6619" t="s">
        <v>3242</v>
      </c>
      <c r="C6619" t="str">
        <f>SUBSTITUTE(Table1[[#This Row],[Fuel]],", ",",")</f>
        <v>fossil gas: lng</v>
      </c>
      <c r="D6619" t="s">
        <v>3242</v>
      </c>
      <c r="H6619" t="s">
        <v>3438</v>
      </c>
      <c r="I6619">
        <v>600</v>
      </c>
      <c r="J6619" t="s">
        <v>3444</v>
      </c>
      <c r="K6619" t="s">
        <v>29</v>
      </c>
      <c r="L6619" t="s">
        <v>29</v>
      </c>
      <c r="M6619" t="s">
        <v>29</v>
      </c>
      <c r="N6619">
        <v>13.883937</v>
      </c>
      <c r="O6619">
        <v>120.69816</v>
      </c>
      <c r="P6619" t="s">
        <v>3570</v>
      </c>
      <c r="Q6619" s="3">
        <f>Table1[[#This Row],[Capacity (MW)]]*0.395*8760*10^-6</f>
        <v>2.07612</v>
      </c>
      <c r="R6619" s="3" cm="1">
        <f t="array" ref="R6619">AVERAGE(VLOOKUP(_xlfn.TEXTSPLIT(Table1[[#This Row],[Fuel (no space after comma)]], ","), FuelList_Final_EF!$A$2:$B$65, 2, FALSE))</f>
        <v>67.685819715340017</v>
      </c>
      <c r="S6619" s="3">
        <f>Table1[[#This Row],[Generation (TWh)]]*10^9*VLOOKUP(Table1[[#This Row],[Turbine/Engine Technology]],Technology_HR!$A$2:$B$11,2,FALSE)*10^-6</f>
        <v>15672629.879999999</v>
      </c>
      <c r="T6619" s="5">
        <f>Table1[[#This Row],[Fuel Consumption (mmBtu)]]*Table1[[#This Row],[Emission Factor (kg CO2/ mmBtu)]]*10^3</f>
        <v>1060814800522.931</v>
      </c>
      <c r="U6619" s="3">
        <f>Table1[[#This Row],[Emissions (g CO2)]]/(Table1[[#This Row],[Generation (TWh)]]*10^9)</f>
        <v>510.96025303110179</v>
      </c>
    </row>
    <row r="6620" spans="1:21" x14ac:dyDescent="0.35">
      <c r="A6620" t="s">
        <v>29</v>
      </c>
      <c r="B6620" t="s">
        <v>3242</v>
      </c>
      <c r="C6620" t="str">
        <f>SUBSTITUTE(Table1[[#This Row],[Fuel]],", ",",")</f>
        <v>fossil gas: lng</v>
      </c>
      <c r="D6620" t="s">
        <v>3242</v>
      </c>
      <c r="H6620" t="s">
        <v>3438</v>
      </c>
      <c r="I6620">
        <v>300</v>
      </c>
      <c r="J6620" t="s">
        <v>3452</v>
      </c>
      <c r="K6620" t="s">
        <v>29</v>
      </c>
      <c r="L6620" t="s">
        <v>29</v>
      </c>
      <c r="M6620" t="s">
        <v>29</v>
      </c>
      <c r="N6620">
        <v>10.482699</v>
      </c>
      <c r="O6620">
        <v>123.413725</v>
      </c>
      <c r="P6620" t="s">
        <v>3570</v>
      </c>
      <c r="Q6620" s="3">
        <f>Table1[[#This Row],[Capacity (MW)]]*0.395*8760*10^-6</f>
        <v>1.03806</v>
      </c>
      <c r="R6620" s="3" cm="1">
        <f t="array" ref="R6620">AVERAGE(VLOOKUP(_xlfn.TEXTSPLIT(Table1[[#This Row],[Fuel (no space after comma)]], ","), FuelList_Final_EF!$A$2:$B$65, 2, FALSE))</f>
        <v>67.685819715340017</v>
      </c>
      <c r="S6620" s="3">
        <f>Table1[[#This Row],[Generation (TWh)]]*10^9*VLOOKUP(Table1[[#This Row],[Turbine/Engine Technology]],Technology_HR!$A$2:$B$11,2,FALSE)*10^-6</f>
        <v>7836314.9399999995</v>
      </c>
      <c r="T6620" s="5">
        <f>Table1[[#This Row],[Fuel Consumption (mmBtu)]]*Table1[[#This Row],[Emission Factor (kg CO2/ mmBtu)]]*10^3</f>
        <v>530407400261.46552</v>
      </c>
      <c r="U6620" s="3">
        <f>Table1[[#This Row],[Emissions (g CO2)]]/(Table1[[#This Row],[Generation (TWh)]]*10^9)</f>
        <v>510.96025303110179</v>
      </c>
    </row>
    <row r="6621" spans="1:21" x14ac:dyDescent="0.35">
      <c r="A6621" t="s">
        <v>1867</v>
      </c>
      <c r="B6621" t="s">
        <v>3347</v>
      </c>
      <c r="C6621" t="str">
        <f>SUBSTITUTE(Table1[[#This Row],[Fuel]],", ",",")</f>
        <v>fossil gas: lng,fossil liquids: heavy fuel oil</v>
      </c>
      <c r="D6621" t="s">
        <v>3242</v>
      </c>
      <c r="E6621" t="s">
        <v>3241</v>
      </c>
      <c r="H6621" t="s">
        <v>3438</v>
      </c>
      <c r="I6621">
        <v>1200</v>
      </c>
      <c r="J6621" t="s">
        <v>3450</v>
      </c>
      <c r="K6621">
        <v>2028</v>
      </c>
      <c r="L6621" t="s">
        <v>29</v>
      </c>
      <c r="M6621" t="s">
        <v>29</v>
      </c>
      <c r="N6621">
        <v>14.21921</v>
      </c>
      <c r="O6621">
        <v>121.74899000000001</v>
      </c>
      <c r="P6621" t="s">
        <v>3570</v>
      </c>
      <c r="Q6621" s="3">
        <f>Table1[[#This Row],[Capacity (MW)]]*0.395*8760*10^-6</f>
        <v>4.1522399999999999</v>
      </c>
      <c r="R6621" s="3" cm="1">
        <f t="array" ref="R6621">AVERAGE(VLOOKUP(_xlfn.TEXTSPLIT(Table1[[#This Row],[Fuel (no space after comma)]], ","), FuelList_Final_EF!$A$2:$B$65, 2, FALSE))</f>
        <v>74.64417501317871</v>
      </c>
      <c r="S6621" s="3">
        <f>Table1[[#This Row],[Generation (TWh)]]*10^9*VLOOKUP(Table1[[#This Row],[Turbine/Engine Technology]],Technology_HR!$A$2:$B$11,2,FALSE)*10^-6</f>
        <v>31345259.759999998</v>
      </c>
      <c r="T6621" s="5">
        <f>Table1[[#This Row],[Fuel Consumption (mmBtu)]]*Table1[[#This Row],[Emission Factor (kg CO2/ mmBtu)]]*10^3</f>
        <v>2339741055358.9878</v>
      </c>
      <c r="U6621" s="3">
        <f>Table1[[#This Row],[Emissions (g CO2)]]/(Table1[[#This Row],[Generation (TWh)]]*10^9)</f>
        <v>563.48887717448599</v>
      </c>
    </row>
    <row r="6622" spans="1:21" x14ac:dyDescent="0.35">
      <c r="A6622" t="s">
        <v>1868</v>
      </c>
      <c r="B6622" t="s">
        <v>3239</v>
      </c>
      <c r="C6622" t="str">
        <f>SUBSTITUTE(Table1[[#This Row],[Fuel]],", ",",")</f>
        <v>fossil gas: natural gas</v>
      </c>
      <c r="D6622" t="s">
        <v>3239</v>
      </c>
      <c r="H6622" t="s">
        <v>3438</v>
      </c>
      <c r="I6622">
        <v>420</v>
      </c>
      <c r="J6622" t="s">
        <v>3446</v>
      </c>
      <c r="K6622">
        <v>2016</v>
      </c>
      <c r="L6622" t="s">
        <v>29</v>
      </c>
      <c r="M6622" t="s">
        <v>29</v>
      </c>
      <c r="N6622">
        <v>13.776528000000001</v>
      </c>
      <c r="O6622">
        <v>121.030688</v>
      </c>
      <c r="P6622" t="s">
        <v>3570</v>
      </c>
      <c r="Q6622" s="3">
        <f>Table1[[#This Row],[Capacity (MW)]]*0.395*8760*10^-6</f>
        <v>1.453284</v>
      </c>
      <c r="R6622" s="3" cm="1">
        <f t="array" ref="R6622">AVERAGE(VLOOKUP(_xlfn.TEXTSPLIT(Table1[[#This Row],[Fuel (no space after comma)]], ","), FuelList_Final_EF!$A$2:$B$65, 2, FALSE))</f>
        <v>53.06</v>
      </c>
      <c r="S6622" s="3">
        <f>Table1[[#This Row],[Generation (TWh)]]*10^9*VLOOKUP(Table1[[#This Row],[Turbine/Engine Technology]],Technology_HR!$A$2:$B$11,2,FALSE)*10^-6</f>
        <v>10970840.915999999</v>
      </c>
      <c r="T6622" s="5">
        <f>Table1[[#This Row],[Fuel Consumption (mmBtu)]]*Table1[[#This Row],[Emission Factor (kg CO2/ mmBtu)]]*10^3</f>
        <v>582112819002.95996</v>
      </c>
      <c r="U6622" s="3">
        <f>Table1[[#This Row],[Emissions (g CO2)]]/(Table1[[#This Row],[Generation (TWh)]]*10^9)</f>
        <v>400.54993999999999</v>
      </c>
    </row>
    <row r="6623" spans="1:21" x14ac:dyDescent="0.35">
      <c r="A6623" t="s">
        <v>1869</v>
      </c>
      <c r="B6623" t="s">
        <v>3239</v>
      </c>
      <c r="C6623" t="str">
        <f>SUBSTITUTE(Table1[[#This Row],[Fuel]],", ",",")</f>
        <v>fossil gas: natural gas</v>
      </c>
      <c r="D6623" t="s">
        <v>3239</v>
      </c>
      <c r="H6623" t="s">
        <v>3438</v>
      </c>
      <c r="I6623">
        <v>275</v>
      </c>
      <c r="J6623" t="s">
        <v>3446</v>
      </c>
      <c r="K6623">
        <v>2002</v>
      </c>
      <c r="L6623" t="s">
        <v>29</v>
      </c>
      <c r="M6623" t="s">
        <v>29</v>
      </c>
      <c r="N6623">
        <v>13.770403</v>
      </c>
      <c r="O6623">
        <v>121.033528</v>
      </c>
      <c r="P6623" t="s">
        <v>3570</v>
      </c>
      <c r="Q6623" s="3">
        <f>Table1[[#This Row],[Capacity (MW)]]*0.395*8760*10^-6</f>
        <v>0.95155499999999993</v>
      </c>
      <c r="R6623" s="3" cm="1">
        <f t="array" ref="R6623">AVERAGE(VLOOKUP(_xlfn.TEXTSPLIT(Table1[[#This Row],[Fuel (no space after comma)]], ","), FuelList_Final_EF!$A$2:$B$65, 2, FALSE))</f>
        <v>53.06</v>
      </c>
      <c r="S6623" s="3">
        <f>Table1[[#This Row],[Generation (TWh)]]*10^9*VLOOKUP(Table1[[#This Row],[Turbine/Engine Technology]],Technology_HR!$A$2:$B$11,2,FALSE)*10^-6</f>
        <v>7183288.6949999984</v>
      </c>
      <c r="T6623" s="5">
        <f>Table1[[#This Row],[Fuel Consumption (mmBtu)]]*Table1[[#This Row],[Emission Factor (kg CO2/ mmBtu)]]*10^3</f>
        <v>381145298156.69995</v>
      </c>
      <c r="U6623" s="3">
        <f>Table1[[#This Row],[Emissions (g CO2)]]/(Table1[[#This Row],[Generation (TWh)]]*10^9)</f>
        <v>400.54993999999999</v>
      </c>
    </row>
    <row r="6624" spans="1:21" x14ac:dyDescent="0.35">
      <c r="A6624" t="s">
        <v>1869</v>
      </c>
      <c r="B6624" t="s">
        <v>3239</v>
      </c>
      <c r="C6624" t="str">
        <f>SUBSTITUTE(Table1[[#This Row],[Fuel]],", ",",")</f>
        <v>fossil gas: natural gas</v>
      </c>
      <c r="D6624" t="s">
        <v>3239</v>
      </c>
      <c r="H6624" t="s">
        <v>3438</v>
      </c>
      <c r="I6624">
        <v>275</v>
      </c>
      <c r="J6624" t="s">
        <v>3446</v>
      </c>
      <c r="K6624">
        <v>2002</v>
      </c>
      <c r="L6624" t="s">
        <v>29</v>
      </c>
      <c r="M6624" t="s">
        <v>29</v>
      </c>
      <c r="N6624">
        <v>13.770403</v>
      </c>
      <c r="O6624">
        <v>121.033528</v>
      </c>
      <c r="P6624" t="s">
        <v>3570</v>
      </c>
      <c r="Q6624" s="3">
        <f>Table1[[#This Row],[Capacity (MW)]]*0.395*8760*10^-6</f>
        <v>0.95155499999999993</v>
      </c>
      <c r="R6624" s="3" cm="1">
        <f t="array" ref="R6624">AVERAGE(VLOOKUP(_xlfn.TEXTSPLIT(Table1[[#This Row],[Fuel (no space after comma)]], ","), FuelList_Final_EF!$A$2:$B$65, 2, FALSE))</f>
        <v>53.06</v>
      </c>
      <c r="S6624" s="3">
        <f>Table1[[#This Row],[Generation (TWh)]]*10^9*VLOOKUP(Table1[[#This Row],[Turbine/Engine Technology]],Technology_HR!$A$2:$B$11,2,FALSE)*10^-6</f>
        <v>7183288.6949999984</v>
      </c>
      <c r="T6624" s="5">
        <f>Table1[[#This Row],[Fuel Consumption (mmBtu)]]*Table1[[#This Row],[Emission Factor (kg CO2/ mmBtu)]]*10^3</f>
        <v>381145298156.69995</v>
      </c>
      <c r="U6624" s="3">
        <f>Table1[[#This Row],[Emissions (g CO2)]]/(Table1[[#This Row],[Generation (TWh)]]*10^9)</f>
        <v>400.54993999999999</v>
      </c>
    </row>
    <row r="6625" spans="1:21" x14ac:dyDescent="0.35">
      <c r="A6625" t="s">
        <v>1870</v>
      </c>
      <c r="B6625" t="s">
        <v>3258</v>
      </c>
      <c r="C6625" t="str">
        <f>SUBSTITUTE(Table1[[#This Row],[Fuel]],", ",",")</f>
        <v>fossil liquids: diesel</v>
      </c>
      <c r="D6625" t="s">
        <v>3258</v>
      </c>
      <c r="H6625" t="s">
        <v>3436</v>
      </c>
      <c r="I6625">
        <v>56</v>
      </c>
      <c r="J6625" t="s">
        <v>3449</v>
      </c>
      <c r="K6625">
        <v>2024</v>
      </c>
      <c r="L6625" t="s">
        <v>29</v>
      </c>
      <c r="M6625" t="s">
        <v>29</v>
      </c>
      <c r="N6625">
        <v>6.920814</v>
      </c>
      <c r="O6625">
        <v>122.08236100000001</v>
      </c>
      <c r="P6625" t="s">
        <v>3570</v>
      </c>
      <c r="Q6625" s="3">
        <f>Table1[[#This Row],[Capacity (MW)]]*0.395*8760*10^-6</f>
        <v>0.1937712</v>
      </c>
      <c r="R6625" s="3" cm="1">
        <f t="array" ref="R6625">AVERAGE(VLOOKUP(_xlfn.TEXTSPLIT(Table1[[#This Row],[Fuel (no space after comma)]], ","), FuelList_Final_EF!$A$2:$B$65, 2, FALSE))</f>
        <v>78.106682297772565</v>
      </c>
      <c r="S6625" s="3">
        <f>Table1[[#This Row],[Generation (TWh)]]*10^9*VLOOKUP(Table1[[#This Row],[Turbine/Engine Technology]],Technology_HR!$A$2:$B$11,2,FALSE)*10^-6</f>
        <v>2133420.912</v>
      </c>
      <c r="T6625" s="5">
        <f>Table1[[#This Row],[Fuel Consumption (mmBtu)]]*Table1[[#This Row],[Emission Factor (kg CO2/ mmBtu)]]*10^3</f>
        <v>166634429381.00821</v>
      </c>
      <c r="U6625" s="3">
        <f>Table1[[#This Row],[Emissions (g CO2)]]/(Table1[[#This Row],[Generation (TWh)]]*10^9)</f>
        <v>859.95457209847598</v>
      </c>
    </row>
    <row r="6626" spans="1:21" x14ac:dyDescent="0.35">
      <c r="A6626" t="s">
        <v>1862</v>
      </c>
      <c r="B6626" t="s">
        <v>3242</v>
      </c>
      <c r="C6626" t="str">
        <f>SUBSTITUTE(Table1[[#This Row],[Fuel]],", ",",")</f>
        <v>fossil gas: lng</v>
      </c>
      <c r="D6626" t="s">
        <v>3242</v>
      </c>
      <c r="H6626" t="s">
        <v>59</v>
      </c>
      <c r="I6626">
        <v>300</v>
      </c>
      <c r="J6626" t="s">
        <v>3450</v>
      </c>
      <c r="K6626" t="s">
        <v>29</v>
      </c>
      <c r="L6626" t="s">
        <v>29</v>
      </c>
      <c r="M6626" t="s">
        <v>29</v>
      </c>
      <c r="N6626">
        <v>6.920814</v>
      </c>
      <c r="O6626">
        <v>122.08236100000001</v>
      </c>
      <c r="P6626" t="s">
        <v>3570</v>
      </c>
      <c r="Q6626" s="3">
        <f>Table1[[#This Row],[Capacity (MW)]]*0.395*8760*10^-6</f>
        <v>1.03806</v>
      </c>
      <c r="R6626" s="3" cm="1">
        <f t="array" ref="R6626">AVERAGE(VLOOKUP(_xlfn.TEXTSPLIT(Table1[[#This Row],[Fuel (no space after comma)]], ","), FuelList_Final_EF!$A$2:$B$65, 2, FALSE))</f>
        <v>67.685819715340017</v>
      </c>
      <c r="S6626" s="3">
        <f>Table1[[#This Row],[Generation (TWh)]]*10^9*VLOOKUP(Table1[[#This Row],[Turbine/Engine Technology]],Technology_HR!$A$2:$B$11,2,FALSE)*10^-6</f>
        <v>8611226.7300000004</v>
      </c>
      <c r="T6626" s="5">
        <f>Table1[[#This Row],[Fuel Consumption (mmBtu)]]*Table1[[#This Row],[Emission Factor (kg CO2/ mmBtu)]]*10^3</f>
        <v>582857939974.69702</v>
      </c>
      <c r="U6626" s="3">
        <f>Table1[[#This Row],[Emissions (g CO2)]]/(Table1[[#This Row],[Generation (TWh)]]*10^9)</f>
        <v>561.48771744860323</v>
      </c>
    </row>
    <row r="6627" spans="1:21" x14ac:dyDescent="0.35">
      <c r="A6627" t="s">
        <v>1866</v>
      </c>
      <c r="B6627" t="s">
        <v>3242</v>
      </c>
      <c r="C6627" t="str">
        <f>SUBSTITUTE(Table1[[#This Row],[Fuel]],", ",",")</f>
        <v>fossil gas: lng</v>
      </c>
      <c r="D6627" t="s">
        <v>3242</v>
      </c>
      <c r="H6627" t="s">
        <v>3438</v>
      </c>
      <c r="I6627">
        <v>630</v>
      </c>
      <c r="J6627" t="s">
        <v>3447</v>
      </c>
      <c r="K6627">
        <v>2025</v>
      </c>
      <c r="L6627" t="s">
        <v>29</v>
      </c>
      <c r="M6627" t="s">
        <v>29</v>
      </c>
      <c r="N6627">
        <v>13.883937</v>
      </c>
      <c r="O6627">
        <v>120.69816</v>
      </c>
      <c r="P6627" t="s">
        <v>3570</v>
      </c>
      <c r="Q6627" s="3">
        <f>Table1[[#This Row],[Capacity (MW)]]*0.395*8760*10^-6</f>
        <v>2.179926</v>
      </c>
      <c r="R6627" s="3" cm="1">
        <f t="array" ref="R6627">AVERAGE(VLOOKUP(_xlfn.TEXTSPLIT(Table1[[#This Row],[Fuel (no space after comma)]], ","), FuelList_Final_EF!$A$2:$B$65, 2, FALSE))</f>
        <v>67.685819715340017</v>
      </c>
      <c r="S6627" s="3">
        <f>Table1[[#This Row],[Generation (TWh)]]*10^9*VLOOKUP(Table1[[#This Row],[Turbine/Engine Technology]],Technology_HR!$A$2:$B$11,2,FALSE)*10^-6</f>
        <v>16456261.374</v>
      </c>
      <c r="T6627" s="5">
        <f>Table1[[#This Row],[Fuel Consumption (mmBtu)]]*Table1[[#This Row],[Emission Factor (kg CO2/ mmBtu)]]*10^3</f>
        <v>1113855540549.0774</v>
      </c>
      <c r="U6627" s="3">
        <f>Table1[[#This Row],[Emissions (g CO2)]]/(Table1[[#This Row],[Generation (TWh)]]*10^9)</f>
        <v>510.96025303110167</v>
      </c>
    </row>
    <row r="6628" spans="1:21" x14ac:dyDescent="0.35">
      <c r="A6628" t="s">
        <v>1866</v>
      </c>
      <c r="B6628" t="s">
        <v>3242</v>
      </c>
      <c r="C6628" t="str">
        <f>SUBSTITUTE(Table1[[#This Row],[Fuel]],", ",",")</f>
        <v>fossil gas: lng</v>
      </c>
      <c r="D6628" t="s">
        <v>3242</v>
      </c>
      <c r="H6628" t="s">
        <v>3438</v>
      </c>
      <c r="I6628">
        <v>630</v>
      </c>
      <c r="J6628" t="s">
        <v>3447</v>
      </c>
      <c r="K6628">
        <v>2025</v>
      </c>
      <c r="L6628" t="s">
        <v>29</v>
      </c>
      <c r="M6628" t="s">
        <v>29</v>
      </c>
      <c r="N6628">
        <v>13.883937</v>
      </c>
      <c r="O6628">
        <v>120.69816</v>
      </c>
      <c r="P6628" t="s">
        <v>3570</v>
      </c>
      <c r="Q6628" s="3">
        <f>Table1[[#This Row],[Capacity (MW)]]*0.395*8760*10^-6</f>
        <v>2.179926</v>
      </c>
      <c r="R6628" s="3" cm="1">
        <f t="array" ref="R6628">AVERAGE(VLOOKUP(_xlfn.TEXTSPLIT(Table1[[#This Row],[Fuel (no space after comma)]], ","), FuelList_Final_EF!$A$2:$B$65, 2, FALSE))</f>
        <v>67.685819715340017</v>
      </c>
      <c r="S6628" s="3">
        <f>Table1[[#This Row],[Generation (TWh)]]*10^9*VLOOKUP(Table1[[#This Row],[Turbine/Engine Technology]],Technology_HR!$A$2:$B$11,2,FALSE)*10^-6</f>
        <v>16456261.374</v>
      </c>
      <c r="T6628" s="5">
        <f>Table1[[#This Row],[Fuel Consumption (mmBtu)]]*Table1[[#This Row],[Emission Factor (kg CO2/ mmBtu)]]*10^3</f>
        <v>1113855540549.0774</v>
      </c>
      <c r="U6628" s="3">
        <f>Table1[[#This Row],[Emissions (g CO2)]]/(Table1[[#This Row],[Generation (TWh)]]*10^9)</f>
        <v>510.96025303110167</v>
      </c>
    </row>
    <row r="6629" spans="1:21" x14ac:dyDescent="0.35">
      <c r="A6629" t="s">
        <v>1868</v>
      </c>
      <c r="B6629" t="s">
        <v>3239</v>
      </c>
      <c r="C6629" t="str">
        <f>SUBSTITUTE(Table1[[#This Row],[Fuel]],", ",",")</f>
        <v>fossil gas: natural gas</v>
      </c>
      <c r="D6629" t="s">
        <v>3239</v>
      </c>
      <c r="H6629" t="s">
        <v>3438</v>
      </c>
      <c r="I6629">
        <v>273.7</v>
      </c>
      <c r="J6629" t="s">
        <v>3446</v>
      </c>
      <c r="K6629">
        <v>2000</v>
      </c>
      <c r="L6629" t="s">
        <v>29</v>
      </c>
      <c r="M6629" t="s">
        <v>29</v>
      </c>
      <c r="N6629">
        <v>13.770391</v>
      </c>
      <c r="O6629">
        <v>121.035276</v>
      </c>
      <c r="P6629" t="s">
        <v>3570</v>
      </c>
      <c r="Q6629" s="3">
        <f>Table1[[#This Row],[Capacity (MW)]]*0.395*8760*10^-6</f>
        <v>0.94705674000000006</v>
      </c>
      <c r="R6629" s="3" cm="1">
        <f t="array" ref="R6629">AVERAGE(VLOOKUP(_xlfn.TEXTSPLIT(Table1[[#This Row],[Fuel (no space after comma)]], ","), FuelList_Final_EF!$A$2:$B$65, 2, FALSE))</f>
        <v>53.06</v>
      </c>
      <c r="S6629" s="3">
        <f>Table1[[#This Row],[Generation (TWh)]]*10^9*VLOOKUP(Table1[[#This Row],[Turbine/Engine Technology]],Technology_HR!$A$2:$B$11,2,FALSE)*10^-6</f>
        <v>7149331.3302600002</v>
      </c>
      <c r="T6629" s="5">
        <f>Table1[[#This Row],[Fuel Consumption (mmBtu)]]*Table1[[#This Row],[Emission Factor (kg CO2/ mmBtu)]]*10^3</f>
        <v>379343520383.59564</v>
      </c>
      <c r="U6629" s="3">
        <f>Table1[[#This Row],[Emissions (g CO2)]]/(Table1[[#This Row],[Generation (TWh)]]*10^9)</f>
        <v>400.54993999999999</v>
      </c>
    </row>
    <row r="6630" spans="1:21" x14ac:dyDescent="0.35">
      <c r="A6630" t="s">
        <v>1868</v>
      </c>
      <c r="B6630" t="s">
        <v>3239</v>
      </c>
      <c r="C6630" t="str">
        <f>SUBSTITUTE(Table1[[#This Row],[Fuel]],", ",",")</f>
        <v>fossil gas: natural gas</v>
      </c>
      <c r="D6630" t="s">
        <v>3239</v>
      </c>
      <c r="H6630" t="s">
        <v>3438</v>
      </c>
      <c r="I6630">
        <v>273.7</v>
      </c>
      <c r="J6630" t="s">
        <v>3446</v>
      </c>
      <c r="K6630">
        <v>2000</v>
      </c>
      <c r="L6630" t="s">
        <v>29</v>
      </c>
      <c r="M6630" t="s">
        <v>29</v>
      </c>
      <c r="N6630">
        <v>13.770391</v>
      </c>
      <c r="O6630">
        <v>121.035276</v>
      </c>
      <c r="P6630" t="s">
        <v>3570</v>
      </c>
      <c r="Q6630" s="3">
        <f>Table1[[#This Row],[Capacity (MW)]]*0.395*8760*10^-6</f>
        <v>0.94705674000000006</v>
      </c>
      <c r="R6630" s="3" cm="1">
        <f t="array" ref="R6630">AVERAGE(VLOOKUP(_xlfn.TEXTSPLIT(Table1[[#This Row],[Fuel (no space after comma)]], ","), FuelList_Final_EF!$A$2:$B$65, 2, FALSE))</f>
        <v>53.06</v>
      </c>
      <c r="S6630" s="3">
        <f>Table1[[#This Row],[Generation (TWh)]]*10^9*VLOOKUP(Table1[[#This Row],[Turbine/Engine Technology]],Technology_HR!$A$2:$B$11,2,FALSE)*10^-6</f>
        <v>7149331.3302600002</v>
      </c>
      <c r="T6630" s="5">
        <f>Table1[[#This Row],[Fuel Consumption (mmBtu)]]*Table1[[#This Row],[Emission Factor (kg CO2/ mmBtu)]]*10^3</f>
        <v>379343520383.59564</v>
      </c>
      <c r="U6630" s="3">
        <f>Table1[[#This Row],[Emissions (g CO2)]]/(Table1[[#This Row],[Generation (TWh)]]*10^9)</f>
        <v>400.54993999999999</v>
      </c>
    </row>
    <row r="6631" spans="1:21" x14ac:dyDescent="0.35">
      <c r="A6631" t="s">
        <v>1868</v>
      </c>
      <c r="B6631" t="s">
        <v>3239</v>
      </c>
      <c r="C6631" t="str">
        <f>SUBSTITUTE(Table1[[#This Row],[Fuel]],", ",",")</f>
        <v>fossil gas: natural gas</v>
      </c>
      <c r="D6631" t="s">
        <v>3239</v>
      </c>
      <c r="H6631" t="s">
        <v>3438</v>
      </c>
      <c r="I6631">
        <v>273.7</v>
      </c>
      <c r="J6631" t="s">
        <v>3446</v>
      </c>
      <c r="K6631">
        <v>2001</v>
      </c>
      <c r="L6631" t="s">
        <v>29</v>
      </c>
      <c r="M6631" t="s">
        <v>29</v>
      </c>
      <c r="N6631">
        <v>13.770391</v>
      </c>
      <c r="O6631">
        <v>121.035276</v>
      </c>
      <c r="P6631" t="s">
        <v>3570</v>
      </c>
      <c r="Q6631" s="3">
        <f>Table1[[#This Row],[Capacity (MW)]]*0.395*8760*10^-6</f>
        <v>0.94705674000000006</v>
      </c>
      <c r="R6631" s="3" cm="1">
        <f t="array" ref="R6631">AVERAGE(VLOOKUP(_xlfn.TEXTSPLIT(Table1[[#This Row],[Fuel (no space after comma)]], ","), FuelList_Final_EF!$A$2:$B$65, 2, FALSE))</f>
        <v>53.06</v>
      </c>
      <c r="S6631" s="3">
        <f>Table1[[#This Row],[Generation (TWh)]]*10^9*VLOOKUP(Table1[[#This Row],[Turbine/Engine Technology]],Technology_HR!$A$2:$B$11,2,FALSE)*10^-6</f>
        <v>7149331.3302600002</v>
      </c>
      <c r="T6631" s="5">
        <f>Table1[[#This Row],[Fuel Consumption (mmBtu)]]*Table1[[#This Row],[Emission Factor (kg CO2/ mmBtu)]]*10^3</f>
        <v>379343520383.59564</v>
      </c>
      <c r="U6631" s="3">
        <f>Table1[[#This Row],[Emissions (g CO2)]]/(Table1[[#This Row],[Generation (TWh)]]*10^9)</f>
        <v>400.54993999999999</v>
      </c>
    </row>
    <row r="6632" spans="1:21" x14ac:dyDescent="0.35">
      <c r="A6632" t="s">
        <v>1868</v>
      </c>
      <c r="B6632" t="s">
        <v>3239</v>
      </c>
      <c r="C6632" t="str">
        <f>SUBSTITUTE(Table1[[#This Row],[Fuel]],", ",",")</f>
        <v>fossil gas: natural gas</v>
      </c>
      <c r="D6632" t="s">
        <v>3239</v>
      </c>
      <c r="H6632" t="s">
        <v>3438</v>
      </c>
      <c r="I6632">
        <v>273.7</v>
      </c>
      <c r="J6632" t="s">
        <v>3446</v>
      </c>
      <c r="K6632">
        <v>2001</v>
      </c>
      <c r="L6632" t="s">
        <v>29</v>
      </c>
      <c r="M6632" t="s">
        <v>29</v>
      </c>
      <c r="N6632">
        <v>13.770391</v>
      </c>
      <c r="O6632">
        <v>121.035276</v>
      </c>
      <c r="P6632" t="s">
        <v>3570</v>
      </c>
      <c r="Q6632" s="3">
        <f>Table1[[#This Row],[Capacity (MW)]]*0.395*8760*10^-6</f>
        <v>0.94705674000000006</v>
      </c>
      <c r="R6632" s="3" cm="1">
        <f t="array" ref="R6632">AVERAGE(VLOOKUP(_xlfn.TEXTSPLIT(Table1[[#This Row],[Fuel (no space after comma)]], ","), FuelList_Final_EF!$A$2:$B$65, 2, FALSE))</f>
        <v>53.06</v>
      </c>
      <c r="S6632" s="3">
        <f>Table1[[#This Row],[Generation (TWh)]]*10^9*VLOOKUP(Table1[[#This Row],[Turbine/Engine Technology]],Technology_HR!$A$2:$B$11,2,FALSE)*10^-6</f>
        <v>7149331.3302600002</v>
      </c>
      <c r="T6632" s="5">
        <f>Table1[[#This Row],[Fuel Consumption (mmBtu)]]*Table1[[#This Row],[Emission Factor (kg CO2/ mmBtu)]]*10^3</f>
        <v>379343520383.59564</v>
      </c>
      <c r="U6632" s="3">
        <f>Table1[[#This Row],[Emissions (g CO2)]]/(Table1[[#This Row],[Generation (TWh)]]*10^9)</f>
        <v>400.54993999999999</v>
      </c>
    </row>
    <row r="6633" spans="1:21" x14ac:dyDescent="0.35">
      <c r="A6633" t="s">
        <v>1854</v>
      </c>
      <c r="B6633" t="s">
        <v>3298</v>
      </c>
      <c r="C6633" t="str">
        <f>SUBSTITUTE(Table1[[#This Row],[Fuel]],", ",",")</f>
        <v>fossil gas: lng,fossil liquids: diesel</v>
      </c>
      <c r="D6633" t="s">
        <v>3242</v>
      </c>
      <c r="E6633" t="s">
        <v>3258</v>
      </c>
      <c r="H6633" t="s">
        <v>3438</v>
      </c>
      <c r="I6633">
        <v>1200</v>
      </c>
      <c r="J6633" t="s">
        <v>3450</v>
      </c>
      <c r="K6633">
        <v>2029</v>
      </c>
      <c r="L6633" t="s">
        <v>29</v>
      </c>
      <c r="M6633" t="s">
        <v>29</v>
      </c>
      <c r="N6633">
        <v>14.431609999999999</v>
      </c>
      <c r="O6633">
        <v>120.528046</v>
      </c>
      <c r="P6633" t="s">
        <v>3570</v>
      </c>
      <c r="Q6633" s="3">
        <f>Table1[[#This Row],[Capacity (MW)]]*0.395*8760*10^-6</f>
        <v>4.1522399999999999</v>
      </c>
      <c r="R6633" s="3" cm="1">
        <f t="array" ref="R6633">AVERAGE(VLOOKUP(_xlfn.TEXTSPLIT(Table1[[#This Row],[Fuel (no space after comma)]], ","), FuelList_Final_EF!$A$2:$B$65, 2, FALSE))</f>
        <v>72.896251006556298</v>
      </c>
      <c r="S6633" s="3">
        <f>Table1[[#This Row],[Generation (TWh)]]*10^9*VLOOKUP(Table1[[#This Row],[Turbine/Engine Technology]],Technology_HR!$A$2:$B$11,2,FALSE)*10^-6</f>
        <v>31345259.759999998</v>
      </c>
      <c r="T6633" s="5">
        <f>Table1[[#This Row],[Fuel Consumption (mmBtu)]]*Table1[[#This Row],[Emission Factor (kg CO2/ mmBtu)]]*10^3</f>
        <v>2284951923330.6685</v>
      </c>
      <c r="U6633" s="3">
        <f>Table1[[#This Row],[Emissions (g CO2)]]/(Table1[[#This Row],[Generation (TWh)]]*10^9)</f>
        <v>550.29379884849345</v>
      </c>
    </row>
    <row r="6634" spans="1:21" x14ac:dyDescent="0.35">
      <c r="A6634" t="s">
        <v>84</v>
      </c>
      <c r="B6634" t="s">
        <v>3242</v>
      </c>
      <c r="C6634" t="str">
        <f>SUBSTITUTE(Table1[[#This Row],[Fuel]],", ",",")</f>
        <v>fossil gas: lng</v>
      </c>
      <c r="D6634" t="s">
        <v>3242</v>
      </c>
      <c r="H6634" t="s">
        <v>3438</v>
      </c>
      <c r="I6634">
        <v>600</v>
      </c>
      <c r="J6634" t="s">
        <v>3452</v>
      </c>
      <c r="K6634" t="s">
        <v>29</v>
      </c>
      <c r="L6634" t="s">
        <v>29</v>
      </c>
      <c r="M6634" t="s">
        <v>29</v>
      </c>
      <c r="N6634">
        <v>10.325837</v>
      </c>
      <c r="O6634">
        <v>123.96557799999999</v>
      </c>
      <c r="P6634" t="s">
        <v>3570</v>
      </c>
      <c r="Q6634" s="3">
        <f>Table1[[#This Row],[Capacity (MW)]]*0.395*8760*10^-6</f>
        <v>2.07612</v>
      </c>
      <c r="R6634" s="3" cm="1">
        <f t="array" ref="R6634">AVERAGE(VLOOKUP(_xlfn.TEXTSPLIT(Table1[[#This Row],[Fuel (no space after comma)]], ","), FuelList_Final_EF!$A$2:$B$65, 2, FALSE))</f>
        <v>67.685819715340017</v>
      </c>
      <c r="S6634" s="3">
        <f>Table1[[#This Row],[Generation (TWh)]]*10^9*VLOOKUP(Table1[[#This Row],[Turbine/Engine Technology]],Technology_HR!$A$2:$B$11,2,FALSE)*10^-6</f>
        <v>15672629.879999999</v>
      </c>
      <c r="T6634" s="5">
        <f>Table1[[#This Row],[Fuel Consumption (mmBtu)]]*Table1[[#This Row],[Emission Factor (kg CO2/ mmBtu)]]*10^3</f>
        <v>1060814800522.931</v>
      </c>
      <c r="U6634" s="3">
        <f>Table1[[#This Row],[Emissions (g CO2)]]/(Table1[[#This Row],[Generation (TWh)]]*10^9)</f>
        <v>510.96025303110179</v>
      </c>
    </row>
    <row r="6635" spans="1:21" x14ac:dyDescent="0.35">
      <c r="A6635" t="s">
        <v>1871</v>
      </c>
      <c r="B6635" t="s">
        <v>3242</v>
      </c>
      <c r="C6635" t="str">
        <f>SUBSTITUTE(Table1[[#This Row],[Fuel]],", ",",")</f>
        <v>fossil gas: lng</v>
      </c>
      <c r="D6635" t="s">
        <v>3242</v>
      </c>
      <c r="H6635" t="s">
        <v>3438</v>
      </c>
      <c r="I6635">
        <v>600</v>
      </c>
      <c r="J6635" t="s">
        <v>3452</v>
      </c>
      <c r="K6635" t="s">
        <v>29</v>
      </c>
      <c r="L6635" t="s">
        <v>29</v>
      </c>
      <c r="M6635" t="s">
        <v>29</v>
      </c>
      <c r="N6635">
        <v>11.329969</v>
      </c>
      <c r="O6635">
        <v>124.34644</v>
      </c>
      <c r="P6635" t="s">
        <v>3570</v>
      </c>
      <c r="Q6635" s="3">
        <f>Table1[[#This Row],[Capacity (MW)]]*0.395*8760*10^-6</f>
        <v>2.07612</v>
      </c>
      <c r="R6635" s="3" cm="1">
        <f t="array" ref="R6635">AVERAGE(VLOOKUP(_xlfn.TEXTSPLIT(Table1[[#This Row],[Fuel (no space after comma)]], ","), FuelList_Final_EF!$A$2:$B$65, 2, FALSE))</f>
        <v>67.685819715340017</v>
      </c>
      <c r="S6635" s="3">
        <f>Table1[[#This Row],[Generation (TWh)]]*10^9*VLOOKUP(Table1[[#This Row],[Turbine/Engine Technology]],Technology_HR!$A$2:$B$11,2,FALSE)*10^-6</f>
        <v>15672629.879999999</v>
      </c>
      <c r="T6635" s="5">
        <f>Table1[[#This Row],[Fuel Consumption (mmBtu)]]*Table1[[#This Row],[Emission Factor (kg CO2/ mmBtu)]]*10^3</f>
        <v>1060814800522.931</v>
      </c>
      <c r="U6635" s="3">
        <f>Table1[[#This Row],[Emissions (g CO2)]]/(Table1[[#This Row],[Generation (TWh)]]*10^9)</f>
        <v>510.96025303110179</v>
      </c>
    </row>
    <row r="6636" spans="1:21" x14ac:dyDescent="0.35">
      <c r="A6636" t="s">
        <v>1872</v>
      </c>
      <c r="B6636" t="s">
        <v>3240</v>
      </c>
      <c r="C6636" t="str">
        <f>SUBSTITUTE(Table1[[#This Row],[Fuel]],", ",",")</f>
        <v>fossil gas: natural gas,fossil liquids: diesel</v>
      </c>
      <c r="D6636" t="s">
        <v>3239</v>
      </c>
      <c r="E6636" t="s">
        <v>3258</v>
      </c>
      <c r="H6636" t="s">
        <v>3436</v>
      </c>
      <c r="I6636">
        <v>1250</v>
      </c>
      <c r="J6636" t="s">
        <v>3444</v>
      </c>
      <c r="K6636" t="s">
        <v>29</v>
      </c>
      <c r="L6636" t="s">
        <v>29</v>
      </c>
      <c r="M6636" t="s">
        <v>29</v>
      </c>
      <c r="N6636">
        <v>13.743004000000001</v>
      </c>
      <c r="O6636">
        <v>121.060776</v>
      </c>
      <c r="P6636" t="s">
        <v>3570</v>
      </c>
      <c r="Q6636" s="3">
        <f>Table1[[#This Row],[Capacity (MW)]]*0.395*8760*10^-6</f>
        <v>4.3252499999999996</v>
      </c>
      <c r="R6636" s="3" cm="1">
        <f t="array" ref="R6636">AVERAGE(VLOOKUP(_xlfn.TEXTSPLIT(Table1[[#This Row],[Fuel (no space after comma)]], ","), FuelList_Final_EF!$A$2:$B$65, 2, FALSE))</f>
        <v>65.583341148886291</v>
      </c>
      <c r="S6636" s="3">
        <f>Table1[[#This Row],[Generation (TWh)]]*10^9*VLOOKUP(Table1[[#This Row],[Turbine/Engine Technology]],Technology_HR!$A$2:$B$11,2,FALSE)*10^-6</f>
        <v>47621002.5</v>
      </c>
      <c r="T6636" s="5">
        <f>Table1[[#This Row],[Fuel Consumption (mmBtu)]]*Table1[[#This Row],[Emission Factor (kg CO2/ mmBtu)]]*10^3</f>
        <v>3123144452809.4668</v>
      </c>
      <c r="U6636" s="3">
        <f>Table1[[#This Row],[Emissions (g CO2)]]/(Table1[[#This Row],[Generation (TWh)]]*10^9)</f>
        <v>722.072586049238</v>
      </c>
    </row>
    <row r="6637" spans="1:21" x14ac:dyDescent="0.35">
      <c r="A6637" t="s">
        <v>84</v>
      </c>
      <c r="B6637" t="s">
        <v>3258</v>
      </c>
      <c r="C6637" t="str">
        <f>SUBSTITUTE(Table1[[#This Row],[Fuel]],", ",",")</f>
        <v>fossil liquids: diesel</v>
      </c>
      <c r="D6637" t="s">
        <v>3258</v>
      </c>
      <c r="H6637" t="s">
        <v>3437</v>
      </c>
      <c r="I6637">
        <v>120</v>
      </c>
      <c r="J6637" t="s">
        <v>3446</v>
      </c>
      <c r="K6637">
        <v>2014</v>
      </c>
      <c r="L6637" t="s">
        <v>29</v>
      </c>
      <c r="M6637" t="s">
        <v>29</v>
      </c>
      <c r="N6637">
        <v>14.817278</v>
      </c>
      <c r="O6637">
        <v>120.299933</v>
      </c>
      <c r="P6637" t="s">
        <v>3570</v>
      </c>
      <c r="Q6637" s="3">
        <f>Table1[[#This Row],[Capacity (MW)]]*0.395*8760*10^-6</f>
        <v>0.41522400000000004</v>
      </c>
      <c r="R6637" s="3" cm="1">
        <f t="array" ref="R6637">AVERAGE(VLOOKUP(_xlfn.TEXTSPLIT(Table1[[#This Row],[Fuel (no space after comma)]], ","), FuelList_Final_EF!$A$2:$B$65, 2, FALSE))</f>
        <v>78.106682297772565</v>
      </c>
      <c r="S6637" s="3">
        <f>Table1[[#This Row],[Generation (TWh)]]*10^9*VLOOKUP(Table1[[#This Row],[Turbine/Engine Technology]],Technology_HR!$A$2:$B$11,2,FALSE)*10^-6</f>
        <v>3695493.6</v>
      </c>
      <c r="T6637" s="5">
        <f>Table1[[#This Row],[Fuel Consumption (mmBtu)]]*Table1[[#This Row],[Emission Factor (kg CO2/ mmBtu)]]*10^3</f>
        <v>288642744548.65179</v>
      </c>
      <c r="U6637" s="3">
        <f>Table1[[#This Row],[Emissions (g CO2)]]/(Table1[[#This Row],[Generation (TWh)]]*10^9)</f>
        <v>695.14947245017572</v>
      </c>
    </row>
    <row r="6638" spans="1:21" x14ac:dyDescent="0.35">
      <c r="A6638" t="s">
        <v>1873</v>
      </c>
      <c r="B6638" t="s">
        <v>3239</v>
      </c>
      <c r="C6638" t="str">
        <f>SUBSTITUTE(Table1[[#This Row],[Fuel]],", ",",")</f>
        <v>fossil gas: natural gas</v>
      </c>
      <c r="D6638" t="s">
        <v>3239</v>
      </c>
      <c r="H6638" t="s">
        <v>59</v>
      </c>
      <c r="I6638">
        <v>660</v>
      </c>
      <c r="J6638" t="s">
        <v>3450</v>
      </c>
      <c r="K6638" t="s">
        <v>29</v>
      </c>
      <c r="L6638" t="s">
        <v>29</v>
      </c>
      <c r="M6638" t="s">
        <v>29</v>
      </c>
      <c r="N6638">
        <v>14.767440000000001</v>
      </c>
      <c r="O6638">
        <v>120.19429</v>
      </c>
      <c r="P6638" t="s">
        <v>3570</v>
      </c>
      <c r="Q6638" s="3">
        <f>Table1[[#This Row],[Capacity (MW)]]*0.395*8760*10^-6</f>
        <v>2.2837320000000001</v>
      </c>
      <c r="R6638" s="3" cm="1">
        <f t="array" ref="R6638">AVERAGE(VLOOKUP(_xlfn.TEXTSPLIT(Table1[[#This Row],[Fuel (no space after comma)]], ","), FuelList_Final_EF!$A$2:$B$65, 2, FALSE))</f>
        <v>53.06</v>
      </c>
      <c r="S6638" s="3">
        <f>Table1[[#This Row],[Generation (TWh)]]*10^9*VLOOKUP(Table1[[#This Row],[Turbine/Engine Technology]],Technology_HR!$A$2:$B$11,2,FALSE)*10^-6</f>
        <v>18944698.805999998</v>
      </c>
      <c r="T6638" s="5">
        <f>Table1[[#This Row],[Fuel Consumption (mmBtu)]]*Table1[[#This Row],[Emission Factor (kg CO2/ mmBtu)]]*10^3</f>
        <v>1005205718646.3599</v>
      </c>
      <c r="U6638" s="3">
        <f>Table1[[#This Row],[Emissions (g CO2)]]/(Table1[[#This Row],[Generation (TWh)]]*10^9)</f>
        <v>440.15922999999992</v>
      </c>
    </row>
    <row r="6639" spans="1:21" x14ac:dyDescent="0.35">
      <c r="A6639" t="s">
        <v>1874</v>
      </c>
      <c r="B6639" t="s">
        <v>3242</v>
      </c>
      <c r="C6639" t="str">
        <f>SUBSTITUTE(Table1[[#This Row],[Fuel]],", ",",")</f>
        <v>fossil gas: lng</v>
      </c>
      <c r="D6639" t="s">
        <v>3242</v>
      </c>
      <c r="H6639" t="s">
        <v>59</v>
      </c>
      <c r="I6639">
        <v>1000</v>
      </c>
      <c r="J6639" t="s">
        <v>3445</v>
      </c>
      <c r="K6639" t="s">
        <v>29</v>
      </c>
      <c r="L6639" t="s">
        <v>29</v>
      </c>
      <c r="M6639" t="s">
        <v>29</v>
      </c>
      <c r="N6639">
        <v>13.773723</v>
      </c>
      <c r="O6639">
        <v>121.024505</v>
      </c>
      <c r="P6639" t="s">
        <v>3570</v>
      </c>
      <c r="Q6639" s="3">
        <f>Table1[[#This Row],[Capacity (MW)]]*0.395*8760*10^-6</f>
        <v>3.4601999999999999</v>
      </c>
      <c r="R6639" s="3" cm="1">
        <f t="array" ref="R6639">AVERAGE(VLOOKUP(_xlfn.TEXTSPLIT(Table1[[#This Row],[Fuel (no space after comma)]], ","), FuelList_Final_EF!$A$2:$B$65, 2, FALSE))</f>
        <v>67.685819715340017</v>
      </c>
      <c r="S6639" s="3">
        <f>Table1[[#This Row],[Generation (TWh)]]*10^9*VLOOKUP(Table1[[#This Row],[Turbine/Engine Technology]],Technology_HR!$A$2:$B$11,2,FALSE)*10^-6</f>
        <v>28704089.099999998</v>
      </c>
      <c r="T6639" s="5">
        <f>Table1[[#This Row],[Fuel Consumption (mmBtu)]]*Table1[[#This Row],[Emission Factor (kg CO2/ mmBtu)]]*10^3</f>
        <v>1942859799915.6563</v>
      </c>
      <c r="U6639" s="3">
        <f>Table1[[#This Row],[Emissions (g CO2)]]/(Table1[[#This Row],[Generation (TWh)]]*10^9)</f>
        <v>561.48771744860301</v>
      </c>
    </row>
    <row r="6640" spans="1:21" x14ac:dyDescent="0.35">
      <c r="A6640" t="s">
        <v>1875</v>
      </c>
      <c r="B6640" t="s">
        <v>3277</v>
      </c>
      <c r="C6640" t="str">
        <f>SUBSTITUTE(Table1[[#This Row],[Fuel]],", ",",")</f>
        <v>fossil liquids: heavy fuel oil,fossil liquids: diesel</v>
      </c>
      <c r="D6640" t="s">
        <v>3241</v>
      </c>
      <c r="E6640" t="s">
        <v>3258</v>
      </c>
      <c r="H6640" t="s">
        <v>3437</v>
      </c>
      <c r="I6640">
        <v>100</v>
      </c>
      <c r="J6640" t="s">
        <v>3446</v>
      </c>
      <c r="K6640">
        <v>1994</v>
      </c>
      <c r="L6640" t="s">
        <v>29</v>
      </c>
      <c r="M6640" t="s">
        <v>29</v>
      </c>
      <c r="N6640">
        <v>7.3500059999999996</v>
      </c>
      <c r="O6640">
        <v>125.85328800000001</v>
      </c>
      <c r="P6640" t="s">
        <v>3570</v>
      </c>
      <c r="Q6640" s="3">
        <f>Table1[[#This Row],[Capacity (MW)]]*0.395*8760*10^-6</f>
        <v>0.34601999999999999</v>
      </c>
      <c r="R6640" s="3" cm="1">
        <f t="array" ref="R6640">AVERAGE(VLOOKUP(_xlfn.TEXTSPLIT(Table1[[#This Row],[Fuel (no space after comma)]], ","), FuelList_Final_EF!$A$2:$B$65, 2, FALSE))</f>
        <v>79.854606304394977</v>
      </c>
      <c r="S6640" s="3">
        <f>Table1[[#This Row],[Generation (TWh)]]*10^9*VLOOKUP(Table1[[#This Row],[Turbine/Engine Technology]],Technology_HR!$A$2:$B$11,2,FALSE)*10^-6</f>
        <v>3079578</v>
      </c>
      <c r="T6640" s="5">
        <f>Table1[[#This Row],[Fuel Consumption (mmBtu)]]*Table1[[#This Row],[Emission Factor (kg CO2/ mmBtu)]]*10^3</f>
        <v>245918488773.67606</v>
      </c>
      <c r="U6640" s="3">
        <f>Table1[[#This Row],[Emissions (g CO2)]]/(Table1[[#This Row],[Generation (TWh)]]*10^9)</f>
        <v>710.70599610911529</v>
      </c>
    </row>
    <row r="6641" spans="1:21" x14ac:dyDescent="0.35">
      <c r="A6641" t="s">
        <v>1875</v>
      </c>
      <c r="B6641" t="s">
        <v>3277</v>
      </c>
      <c r="C6641" t="str">
        <f>SUBSTITUTE(Table1[[#This Row],[Fuel]],", ",",")</f>
        <v>fossil liquids: heavy fuel oil,fossil liquids: diesel</v>
      </c>
      <c r="D6641" t="s">
        <v>3241</v>
      </c>
      <c r="E6641" t="s">
        <v>3258</v>
      </c>
      <c r="H6641" t="s">
        <v>3437</v>
      </c>
      <c r="I6641">
        <v>100</v>
      </c>
      <c r="J6641" t="s">
        <v>3446</v>
      </c>
      <c r="K6641">
        <v>1994</v>
      </c>
      <c r="L6641" t="s">
        <v>29</v>
      </c>
      <c r="M6641" t="s">
        <v>29</v>
      </c>
      <c r="N6641">
        <v>8.9780440000000006</v>
      </c>
      <c r="O6641">
        <v>125.331642</v>
      </c>
      <c r="P6641" t="s">
        <v>3570</v>
      </c>
      <c r="Q6641" s="3">
        <f>Table1[[#This Row],[Capacity (MW)]]*0.395*8760*10^-6</f>
        <v>0.34601999999999999</v>
      </c>
      <c r="R6641" s="3" cm="1">
        <f t="array" ref="R6641">AVERAGE(VLOOKUP(_xlfn.TEXTSPLIT(Table1[[#This Row],[Fuel (no space after comma)]], ","), FuelList_Final_EF!$A$2:$B$65, 2, FALSE))</f>
        <v>79.854606304394977</v>
      </c>
      <c r="S6641" s="3">
        <f>Table1[[#This Row],[Generation (TWh)]]*10^9*VLOOKUP(Table1[[#This Row],[Turbine/Engine Technology]],Technology_HR!$A$2:$B$11,2,FALSE)*10^-6</f>
        <v>3079578</v>
      </c>
      <c r="T6641" s="5">
        <f>Table1[[#This Row],[Fuel Consumption (mmBtu)]]*Table1[[#This Row],[Emission Factor (kg CO2/ mmBtu)]]*10^3</f>
        <v>245918488773.67606</v>
      </c>
      <c r="U6641" s="3">
        <f>Table1[[#This Row],[Emissions (g CO2)]]/(Table1[[#This Row],[Generation (TWh)]]*10^9)</f>
        <v>710.70599610911529</v>
      </c>
    </row>
    <row r="6642" spans="1:21" x14ac:dyDescent="0.35">
      <c r="A6642" t="s">
        <v>1861</v>
      </c>
      <c r="B6642" t="s">
        <v>3277</v>
      </c>
      <c r="C6642" t="str">
        <f>SUBSTITUTE(Table1[[#This Row],[Fuel]],", ",",")</f>
        <v>fossil liquids: heavy fuel oil,fossil liquids: diesel</v>
      </c>
      <c r="D6642" t="s">
        <v>3241</v>
      </c>
      <c r="E6642" t="s">
        <v>3258</v>
      </c>
      <c r="H6642" t="s">
        <v>3437</v>
      </c>
      <c r="I6642">
        <v>242</v>
      </c>
      <c r="J6642" t="s">
        <v>3446</v>
      </c>
      <c r="K6642">
        <v>2013</v>
      </c>
      <c r="L6642" t="s">
        <v>29</v>
      </c>
      <c r="M6642" t="s">
        <v>29</v>
      </c>
      <c r="N6642">
        <v>14.636265</v>
      </c>
      <c r="O6642">
        <v>120.949956</v>
      </c>
      <c r="P6642" t="s">
        <v>3570</v>
      </c>
      <c r="Q6642" s="3">
        <f>Table1[[#This Row],[Capacity (MW)]]*0.395*8760*10^-6</f>
        <v>0.83736840000000001</v>
      </c>
      <c r="R6642" s="3" cm="1">
        <f t="array" ref="R6642">AVERAGE(VLOOKUP(_xlfn.TEXTSPLIT(Table1[[#This Row],[Fuel (no space after comma)]], ","), FuelList_Final_EF!$A$2:$B$65, 2, FALSE))</f>
        <v>79.854606304394977</v>
      </c>
      <c r="S6642" s="3">
        <f>Table1[[#This Row],[Generation (TWh)]]*10^9*VLOOKUP(Table1[[#This Row],[Turbine/Engine Technology]],Technology_HR!$A$2:$B$11,2,FALSE)*10^-6</f>
        <v>7452578.7599999998</v>
      </c>
      <c r="T6642" s="5">
        <f>Table1[[#This Row],[Fuel Consumption (mmBtu)]]*Table1[[#This Row],[Emission Factor (kg CO2/ mmBtu)]]*10^3</f>
        <v>595122742832.29614</v>
      </c>
      <c r="U6642" s="3">
        <f>Table1[[#This Row],[Emissions (g CO2)]]/(Table1[[#This Row],[Generation (TWh)]]*10^9)</f>
        <v>710.70599610911529</v>
      </c>
    </row>
    <row r="6643" spans="1:21" x14ac:dyDescent="0.35">
      <c r="A6643" t="s">
        <v>1876</v>
      </c>
      <c r="B6643" t="s">
        <v>3242</v>
      </c>
      <c r="C6643" t="str">
        <f>SUBSTITUTE(Table1[[#This Row],[Fuel]],", ",",")</f>
        <v>fossil gas: lng</v>
      </c>
      <c r="D6643" t="s">
        <v>3242</v>
      </c>
      <c r="H6643" t="s">
        <v>59</v>
      </c>
      <c r="I6643">
        <v>450</v>
      </c>
      <c r="J6643" t="s">
        <v>3447</v>
      </c>
      <c r="K6643">
        <v>2029</v>
      </c>
      <c r="L6643" t="s">
        <v>29</v>
      </c>
      <c r="M6643" t="s">
        <v>29</v>
      </c>
      <c r="N6643">
        <v>13.727338</v>
      </c>
      <c r="O6643">
        <v>120.996087</v>
      </c>
      <c r="P6643" t="s">
        <v>3570</v>
      </c>
      <c r="Q6643" s="3">
        <f>Table1[[#This Row],[Capacity (MW)]]*0.395*8760*10^-6</f>
        <v>1.5570899999999999</v>
      </c>
      <c r="R6643" s="3" cm="1">
        <f t="array" ref="R6643">AVERAGE(VLOOKUP(_xlfn.TEXTSPLIT(Table1[[#This Row],[Fuel (no space after comma)]], ","), FuelList_Final_EF!$A$2:$B$65, 2, FALSE))</f>
        <v>67.685819715340017</v>
      </c>
      <c r="S6643" s="3">
        <f>Table1[[#This Row],[Generation (TWh)]]*10^9*VLOOKUP(Table1[[#This Row],[Turbine/Engine Technology]],Technology_HR!$A$2:$B$11,2,FALSE)*10^-6</f>
        <v>12916840.094999997</v>
      </c>
      <c r="T6643" s="5">
        <f>Table1[[#This Row],[Fuel Consumption (mmBtu)]]*Table1[[#This Row],[Emission Factor (kg CO2/ mmBtu)]]*10^3</f>
        <v>874286909962.04517</v>
      </c>
      <c r="U6643" s="3">
        <f>Table1[[#This Row],[Emissions (g CO2)]]/(Table1[[#This Row],[Generation (TWh)]]*10^9)</f>
        <v>561.48771744860301</v>
      </c>
    </row>
    <row r="6644" spans="1:21" x14ac:dyDescent="0.35">
      <c r="A6644" t="s">
        <v>1877</v>
      </c>
      <c r="B6644" t="s">
        <v>3258</v>
      </c>
      <c r="C6644" t="str">
        <f>SUBSTITUTE(Table1[[#This Row],[Fuel]],", ",",")</f>
        <v>fossil liquids: diesel</v>
      </c>
      <c r="D6644" t="s">
        <v>3258</v>
      </c>
      <c r="H6644" t="s">
        <v>3437</v>
      </c>
      <c r="I6644">
        <v>112</v>
      </c>
      <c r="J6644" t="s">
        <v>3446</v>
      </c>
      <c r="K6644">
        <v>1997</v>
      </c>
      <c r="L6644" t="s">
        <v>29</v>
      </c>
      <c r="M6644" t="s">
        <v>29</v>
      </c>
      <c r="N6644">
        <v>7.0817880000000004</v>
      </c>
      <c r="O6644">
        <v>122.214202</v>
      </c>
      <c r="P6644" t="s">
        <v>3570</v>
      </c>
      <c r="Q6644" s="3">
        <f>Table1[[#This Row],[Capacity (MW)]]*0.395*8760*10^-6</f>
        <v>0.38754240000000001</v>
      </c>
      <c r="R6644" s="3" cm="1">
        <f t="array" ref="R6644">AVERAGE(VLOOKUP(_xlfn.TEXTSPLIT(Table1[[#This Row],[Fuel (no space after comma)]], ","), FuelList_Final_EF!$A$2:$B$65, 2, FALSE))</f>
        <v>78.106682297772565</v>
      </c>
      <c r="S6644" s="3">
        <f>Table1[[#This Row],[Generation (TWh)]]*10^9*VLOOKUP(Table1[[#This Row],[Turbine/Engine Technology]],Technology_HR!$A$2:$B$11,2,FALSE)*10^-6</f>
        <v>3449127.36</v>
      </c>
      <c r="T6644" s="5">
        <f>Table1[[#This Row],[Fuel Consumption (mmBtu)]]*Table1[[#This Row],[Emission Factor (kg CO2/ mmBtu)]]*10^3</f>
        <v>269399894912.07498</v>
      </c>
      <c r="U6644" s="3">
        <f>Table1[[#This Row],[Emissions (g CO2)]]/(Table1[[#This Row],[Generation (TWh)]]*10^9)</f>
        <v>695.14947245017572</v>
      </c>
    </row>
    <row r="6645" spans="1:21" x14ac:dyDescent="0.35">
      <c r="A6645" t="s">
        <v>1878</v>
      </c>
      <c r="B6645" t="s">
        <v>3239</v>
      </c>
      <c r="C6645" t="str">
        <f>SUBSTITUTE(Table1[[#This Row],[Fuel]],", ",",")</f>
        <v>fossil gas: natural gas</v>
      </c>
      <c r="D6645" t="s">
        <v>3239</v>
      </c>
      <c r="H6645" t="s">
        <v>3438</v>
      </c>
      <c r="I6645">
        <v>600</v>
      </c>
      <c r="J6645" t="s">
        <v>3449</v>
      </c>
      <c r="K6645">
        <v>2027</v>
      </c>
      <c r="L6645" t="s">
        <v>29</v>
      </c>
      <c r="M6645" t="s">
        <v>29</v>
      </c>
      <c r="N6645">
        <v>52.012307</v>
      </c>
      <c r="O6645">
        <v>18.546212000000001</v>
      </c>
      <c r="P6645" t="s">
        <v>3571</v>
      </c>
      <c r="Q6645" s="3">
        <f>Table1[[#This Row],[Capacity (MW)]]*0.395*8760*10^-6</f>
        <v>2.07612</v>
      </c>
      <c r="R6645" s="3" cm="1">
        <f t="array" ref="R6645">AVERAGE(VLOOKUP(_xlfn.TEXTSPLIT(Table1[[#This Row],[Fuel (no space after comma)]], ","), FuelList_Final_EF!$A$2:$B$65, 2, FALSE))</f>
        <v>53.06</v>
      </c>
      <c r="S6645" s="3">
        <f>Table1[[#This Row],[Generation (TWh)]]*10^9*VLOOKUP(Table1[[#This Row],[Turbine/Engine Technology]],Technology_HR!$A$2:$B$11,2,FALSE)*10^-6</f>
        <v>15672629.879999999</v>
      </c>
      <c r="T6645" s="5">
        <f>Table1[[#This Row],[Fuel Consumption (mmBtu)]]*Table1[[#This Row],[Emission Factor (kg CO2/ mmBtu)]]*10^3</f>
        <v>831589741432.79993</v>
      </c>
      <c r="U6645" s="3">
        <f>Table1[[#This Row],[Emissions (g CO2)]]/(Table1[[#This Row],[Generation (TWh)]]*10^9)</f>
        <v>400.54993999999999</v>
      </c>
    </row>
    <row r="6646" spans="1:21" x14ac:dyDescent="0.35">
      <c r="A6646" t="s">
        <v>1879</v>
      </c>
      <c r="B6646" t="s">
        <v>3278</v>
      </c>
      <c r="C6646" t="str">
        <f>SUBSTITUTE(Table1[[#This Row],[Fuel]],", ",",")</f>
        <v>industrial by-product: coke oven gas</v>
      </c>
      <c r="D6646" t="s">
        <v>3278</v>
      </c>
      <c r="H6646" t="s">
        <v>3440</v>
      </c>
      <c r="I6646">
        <v>55</v>
      </c>
      <c r="J6646" t="s">
        <v>3446</v>
      </c>
      <c r="K6646">
        <v>1955</v>
      </c>
      <c r="L6646" t="s">
        <v>29</v>
      </c>
      <c r="M6646" t="s">
        <v>29</v>
      </c>
      <c r="N6646">
        <v>50.3612325</v>
      </c>
      <c r="O6646">
        <v>18.2875242</v>
      </c>
      <c r="P6646" t="s">
        <v>3571</v>
      </c>
      <c r="Q6646" s="3">
        <f>Table1[[#This Row],[Capacity (MW)]]*0.395*8760*10^-6</f>
        <v>0.19031099999999998</v>
      </c>
      <c r="R6646" s="3" cm="1">
        <f t="array" ref="R6646">AVERAGE(VLOOKUP(_xlfn.TEXTSPLIT(Table1[[#This Row],[Fuel (no space after comma)]], ","), FuelList_Final_EF!$A$2:$B$65, 2, FALSE))</f>
        <v>46.85</v>
      </c>
      <c r="S6646" s="3">
        <f>Table1[[#This Row],[Generation (TWh)]]*10^9*VLOOKUP(Table1[[#This Row],[Turbine/Engine Technology]],Technology_HR!$A$2:$B$11,2,FALSE)*10^-6</f>
        <v>1957348.6349999998</v>
      </c>
      <c r="T6646" s="5">
        <f>Table1[[#This Row],[Fuel Consumption (mmBtu)]]*Table1[[#This Row],[Emission Factor (kg CO2/ mmBtu)]]*10^3</f>
        <v>91701783549.749985</v>
      </c>
      <c r="U6646" s="3">
        <f>Table1[[#This Row],[Emissions (g CO2)]]/(Table1[[#This Row],[Generation (TWh)]]*10^9)</f>
        <v>481.85224999999997</v>
      </c>
    </row>
    <row r="6647" spans="1:21" x14ac:dyDescent="0.35">
      <c r="A6647" t="s">
        <v>1879</v>
      </c>
      <c r="B6647" t="s">
        <v>3278</v>
      </c>
      <c r="C6647" t="str">
        <f>SUBSTITUTE(Table1[[#This Row],[Fuel]],", ",",")</f>
        <v>industrial by-product: coke oven gas</v>
      </c>
      <c r="D6647" t="s">
        <v>3278</v>
      </c>
      <c r="H6647" t="s">
        <v>3440</v>
      </c>
      <c r="I6647">
        <v>55</v>
      </c>
      <c r="J6647" t="s">
        <v>3446</v>
      </c>
      <c r="K6647">
        <v>1958</v>
      </c>
      <c r="L6647" t="s">
        <v>29</v>
      </c>
      <c r="M6647" t="s">
        <v>29</v>
      </c>
      <c r="N6647">
        <v>50.3612325</v>
      </c>
      <c r="O6647">
        <v>18.2875242</v>
      </c>
      <c r="P6647" t="s">
        <v>3571</v>
      </c>
      <c r="Q6647" s="3">
        <f>Table1[[#This Row],[Capacity (MW)]]*0.395*8760*10^-6</f>
        <v>0.19031099999999998</v>
      </c>
      <c r="R6647" s="3" cm="1">
        <f t="array" ref="R6647">AVERAGE(VLOOKUP(_xlfn.TEXTSPLIT(Table1[[#This Row],[Fuel (no space after comma)]], ","), FuelList_Final_EF!$A$2:$B$65, 2, FALSE))</f>
        <v>46.85</v>
      </c>
      <c r="S6647" s="3">
        <f>Table1[[#This Row],[Generation (TWh)]]*10^9*VLOOKUP(Table1[[#This Row],[Turbine/Engine Technology]],Technology_HR!$A$2:$B$11,2,FALSE)*10^-6</f>
        <v>1957348.6349999998</v>
      </c>
      <c r="T6647" s="5">
        <f>Table1[[#This Row],[Fuel Consumption (mmBtu)]]*Table1[[#This Row],[Emission Factor (kg CO2/ mmBtu)]]*10^3</f>
        <v>91701783549.749985</v>
      </c>
      <c r="U6647" s="3">
        <f>Table1[[#This Row],[Emissions (g CO2)]]/(Table1[[#This Row],[Generation (TWh)]]*10^9)</f>
        <v>481.85224999999997</v>
      </c>
    </row>
    <row r="6648" spans="1:21" x14ac:dyDescent="0.35">
      <c r="A6648" t="s">
        <v>1879</v>
      </c>
      <c r="B6648" t="s">
        <v>3278</v>
      </c>
      <c r="C6648" t="str">
        <f>SUBSTITUTE(Table1[[#This Row],[Fuel]],", ",",")</f>
        <v>industrial by-product: coke oven gas</v>
      </c>
      <c r="D6648" t="s">
        <v>3278</v>
      </c>
      <c r="H6648" t="s">
        <v>3440</v>
      </c>
      <c r="I6648">
        <v>48</v>
      </c>
      <c r="J6648" t="s">
        <v>3446</v>
      </c>
      <c r="K6648">
        <v>1960</v>
      </c>
      <c r="L6648" t="s">
        <v>29</v>
      </c>
      <c r="M6648" t="s">
        <v>29</v>
      </c>
      <c r="N6648">
        <v>50.3612325</v>
      </c>
      <c r="O6648">
        <v>18.2875242</v>
      </c>
      <c r="P6648" t="s">
        <v>3571</v>
      </c>
      <c r="Q6648" s="3">
        <f>Table1[[#This Row],[Capacity (MW)]]*0.395*8760*10^-6</f>
        <v>0.1660896</v>
      </c>
      <c r="R6648" s="3" cm="1">
        <f t="array" ref="R6648">AVERAGE(VLOOKUP(_xlfn.TEXTSPLIT(Table1[[#This Row],[Fuel (no space after comma)]], ","), FuelList_Final_EF!$A$2:$B$65, 2, FALSE))</f>
        <v>46.85</v>
      </c>
      <c r="S6648" s="3">
        <f>Table1[[#This Row],[Generation (TWh)]]*10^9*VLOOKUP(Table1[[#This Row],[Turbine/Engine Technology]],Technology_HR!$A$2:$B$11,2,FALSE)*10^-6</f>
        <v>1708231.5359999998</v>
      </c>
      <c r="T6648" s="5">
        <f>Table1[[#This Row],[Fuel Consumption (mmBtu)]]*Table1[[#This Row],[Emission Factor (kg CO2/ mmBtu)]]*10^3</f>
        <v>80030647461.599991</v>
      </c>
      <c r="U6648" s="3">
        <f>Table1[[#This Row],[Emissions (g CO2)]]/(Table1[[#This Row],[Generation (TWh)]]*10^9)</f>
        <v>481.85224999999997</v>
      </c>
    </row>
    <row r="6649" spans="1:21" x14ac:dyDescent="0.35">
      <c r="A6649" t="s">
        <v>1880</v>
      </c>
      <c r="B6649" t="s">
        <v>3239</v>
      </c>
      <c r="C6649" t="str">
        <f>SUBSTITUTE(Table1[[#This Row],[Fuel]],", ",",")</f>
        <v>fossil gas: natural gas</v>
      </c>
      <c r="D6649" t="s">
        <v>3239</v>
      </c>
      <c r="H6649" t="s">
        <v>3441</v>
      </c>
      <c r="I6649">
        <v>53</v>
      </c>
      <c r="J6649" t="s">
        <v>3449</v>
      </c>
      <c r="K6649">
        <v>2025</v>
      </c>
      <c r="L6649" t="s">
        <v>29</v>
      </c>
      <c r="M6649" t="s">
        <v>29</v>
      </c>
      <c r="N6649">
        <v>53.099179999999997</v>
      </c>
      <c r="O6649">
        <v>18.088899999999999</v>
      </c>
      <c r="P6649" t="s">
        <v>3571</v>
      </c>
      <c r="Q6649" s="3">
        <f>Table1[[#This Row],[Capacity (MW)]]*0.395*8760*10^-6</f>
        <v>0.18339059999999999</v>
      </c>
      <c r="R6649" s="3" cm="1">
        <f t="array" ref="R6649">AVERAGE(VLOOKUP(_xlfn.TEXTSPLIT(Table1[[#This Row],[Fuel (no space after comma)]], ","), FuelList_Final_EF!$A$2:$B$65, 2, FALSE))</f>
        <v>53.06</v>
      </c>
      <c r="S6649" s="3">
        <f>Table1[[#This Row],[Generation (TWh)]]*10^9*VLOOKUP(Table1[[#This Row],[Turbine/Engine Technology]],Technology_HR!$A$2:$B$11,2,FALSE)*10^-6</f>
        <v>1384415.6394</v>
      </c>
      <c r="T6649" s="5">
        <f>Table1[[#This Row],[Fuel Consumption (mmBtu)]]*Table1[[#This Row],[Emission Factor (kg CO2/ mmBtu)]]*10^3</f>
        <v>73457093826.563995</v>
      </c>
      <c r="U6649" s="3">
        <f>Table1[[#This Row],[Emissions (g CO2)]]/(Table1[[#This Row],[Generation (TWh)]]*10^9)</f>
        <v>400.54993999999999</v>
      </c>
    </row>
    <row r="6650" spans="1:21" x14ac:dyDescent="0.35">
      <c r="A6650" t="s">
        <v>1881</v>
      </c>
      <c r="B6650" t="s">
        <v>3278</v>
      </c>
      <c r="C6650" t="str">
        <f>SUBSTITUTE(Table1[[#This Row],[Fuel]],", ",",")</f>
        <v>industrial by-product: coke oven gas</v>
      </c>
      <c r="D6650" t="s">
        <v>3278</v>
      </c>
      <c r="H6650" t="s">
        <v>59</v>
      </c>
      <c r="I6650">
        <v>71</v>
      </c>
      <c r="J6650" t="s">
        <v>3446</v>
      </c>
      <c r="K6650">
        <v>2015</v>
      </c>
      <c r="L6650" t="s">
        <v>29</v>
      </c>
      <c r="M6650" t="s">
        <v>29</v>
      </c>
      <c r="N6650">
        <v>50.341905300000001</v>
      </c>
      <c r="O6650">
        <v>19.267724999999999</v>
      </c>
      <c r="P6650" t="s">
        <v>3571</v>
      </c>
      <c r="Q6650" s="3">
        <f>Table1[[#This Row],[Capacity (MW)]]*0.395*8760*10^-6</f>
        <v>0.24567420000000001</v>
      </c>
      <c r="R6650" s="3" cm="1">
        <f t="array" ref="R6650">AVERAGE(VLOOKUP(_xlfn.TEXTSPLIT(Table1[[#This Row],[Fuel (no space after comma)]], ","), FuelList_Final_EF!$A$2:$B$65, 2, FALSE))</f>
        <v>46.85</v>
      </c>
      <c r="S6650" s="3">
        <f>Table1[[#This Row],[Generation (TWh)]]*10^9*VLOOKUP(Table1[[#This Row],[Turbine/Engine Technology]],Technology_HR!$A$2:$B$11,2,FALSE)*10^-6</f>
        <v>2037990.3260999999</v>
      </c>
      <c r="T6650" s="5">
        <f>Table1[[#This Row],[Fuel Consumption (mmBtu)]]*Table1[[#This Row],[Emission Factor (kg CO2/ mmBtu)]]*10^3</f>
        <v>95479846777.785004</v>
      </c>
      <c r="U6650" s="3">
        <f>Table1[[#This Row],[Emissions (g CO2)]]/(Table1[[#This Row],[Generation (TWh)]]*10^9)</f>
        <v>388.64417500000002</v>
      </c>
    </row>
    <row r="6651" spans="1:21" x14ac:dyDescent="0.35">
      <c r="A6651" t="s">
        <v>1881</v>
      </c>
      <c r="B6651" t="s">
        <v>3278</v>
      </c>
      <c r="C6651" t="str">
        <f>SUBSTITUTE(Table1[[#This Row],[Fuel]],", ",",")</f>
        <v>industrial by-product: coke oven gas</v>
      </c>
      <c r="D6651" t="s">
        <v>3278</v>
      </c>
      <c r="H6651" t="s">
        <v>3441</v>
      </c>
      <c r="I6651">
        <v>42</v>
      </c>
      <c r="J6651" t="s">
        <v>3446</v>
      </c>
      <c r="K6651">
        <v>2007</v>
      </c>
      <c r="L6651" t="s">
        <v>29</v>
      </c>
      <c r="M6651" t="s">
        <v>29</v>
      </c>
      <c r="N6651">
        <v>50.341905300000001</v>
      </c>
      <c r="O6651">
        <v>19.267724999999999</v>
      </c>
      <c r="P6651" t="s">
        <v>3571</v>
      </c>
      <c r="Q6651" s="3">
        <f>Table1[[#This Row],[Capacity (MW)]]*0.395*8760*10^-6</f>
        <v>0.1453284</v>
      </c>
      <c r="R6651" s="3" cm="1">
        <f t="array" ref="R6651">AVERAGE(VLOOKUP(_xlfn.TEXTSPLIT(Table1[[#This Row],[Fuel (no space after comma)]], ","), FuelList_Final_EF!$A$2:$B$65, 2, FALSE))</f>
        <v>46.85</v>
      </c>
      <c r="S6651" s="3">
        <f>Table1[[#This Row],[Generation (TWh)]]*10^9*VLOOKUP(Table1[[#This Row],[Turbine/Engine Technology]],Technology_HR!$A$2:$B$11,2,FALSE)*10^-6</f>
        <v>1097084.0915999999</v>
      </c>
      <c r="T6651" s="5">
        <f>Table1[[#This Row],[Fuel Consumption (mmBtu)]]*Table1[[#This Row],[Emission Factor (kg CO2/ mmBtu)]]*10^3</f>
        <v>51398389691.459999</v>
      </c>
      <c r="U6651" s="3">
        <f>Table1[[#This Row],[Emissions (g CO2)]]/(Table1[[#This Row],[Generation (TWh)]]*10^9)</f>
        <v>353.67064999999997</v>
      </c>
    </row>
    <row r="6652" spans="1:21" x14ac:dyDescent="0.35">
      <c r="A6652" t="s">
        <v>1882</v>
      </c>
      <c r="B6652" t="s">
        <v>3239</v>
      </c>
      <c r="C6652" t="str">
        <f>SUBSTITUTE(Table1[[#This Row],[Fuel]],", ",",")</f>
        <v>fossil gas: natural gas</v>
      </c>
      <c r="D6652" t="s">
        <v>3239</v>
      </c>
      <c r="H6652" t="s">
        <v>3438</v>
      </c>
      <c r="I6652">
        <v>683</v>
      </c>
      <c r="J6652" t="s">
        <v>3446</v>
      </c>
      <c r="K6652">
        <v>2024</v>
      </c>
      <c r="L6652" t="s">
        <v>29</v>
      </c>
      <c r="M6652" t="s">
        <v>29</v>
      </c>
      <c r="N6652">
        <v>53.20778</v>
      </c>
      <c r="O6652">
        <v>14.467219999999999</v>
      </c>
      <c r="P6652" t="s">
        <v>3571</v>
      </c>
      <c r="Q6652" s="3">
        <f>Table1[[#This Row],[Capacity (MW)]]*0.395*8760*10^-6</f>
        <v>2.3633166000000001</v>
      </c>
      <c r="R6652" s="3" cm="1">
        <f t="array" ref="R6652">AVERAGE(VLOOKUP(_xlfn.TEXTSPLIT(Table1[[#This Row],[Fuel (no space after comma)]], ","), FuelList_Final_EF!$A$2:$B$65, 2, FALSE))</f>
        <v>53.06</v>
      </c>
      <c r="S6652" s="3">
        <f>Table1[[#This Row],[Generation (TWh)]]*10^9*VLOOKUP(Table1[[#This Row],[Turbine/Engine Technology]],Technology_HR!$A$2:$B$11,2,FALSE)*10^-6</f>
        <v>17840677.0134</v>
      </c>
      <c r="T6652" s="5">
        <f>Table1[[#This Row],[Fuel Consumption (mmBtu)]]*Table1[[#This Row],[Emission Factor (kg CO2/ mmBtu)]]*10^3</f>
        <v>946626322331.00403</v>
      </c>
      <c r="U6652" s="3">
        <f>Table1[[#This Row],[Emissions (g CO2)]]/(Table1[[#This Row],[Generation (TWh)]]*10^9)</f>
        <v>400.54993999999999</v>
      </c>
    </row>
    <row r="6653" spans="1:21" x14ac:dyDescent="0.35">
      <c r="A6653" t="s">
        <v>1882</v>
      </c>
      <c r="B6653" t="s">
        <v>3239</v>
      </c>
      <c r="C6653" t="str">
        <f>SUBSTITUTE(Table1[[#This Row],[Fuel]],", ",",")</f>
        <v>fossil gas: natural gas</v>
      </c>
      <c r="D6653" t="s">
        <v>3239</v>
      </c>
      <c r="H6653" t="s">
        <v>3438</v>
      </c>
      <c r="I6653">
        <v>683</v>
      </c>
      <c r="J6653" t="s">
        <v>3446</v>
      </c>
      <c r="K6653">
        <v>2024</v>
      </c>
      <c r="L6653" t="s">
        <v>29</v>
      </c>
      <c r="M6653" t="s">
        <v>29</v>
      </c>
      <c r="N6653">
        <v>53.20778</v>
      </c>
      <c r="O6653">
        <v>14.467219999999999</v>
      </c>
      <c r="P6653" t="s">
        <v>3571</v>
      </c>
      <c r="Q6653" s="3">
        <f>Table1[[#This Row],[Capacity (MW)]]*0.395*8760*10^-6</f>
        <v>2.3633166000000001</v>
      </c>
      <c r="R6653" s="3" cm="1">
        <f t="array" ref="R6653">AVERAGE(VLOOKUP(_xlfn.TEXTSPLIT(Table1[[#This Row],[Fuel (no space after comma)]], ","), FuelList_Final_EF!$A$2:$B$65, 2, FALSE))</f>
        <v>53.06</v>
      </c>
      <c r="S6653" s="3">
        <f>Table1[[#This Row],[Generation (TWh)]]*10^9*VLOOKUP(Table1[[#This Row],[Turbine/Engine Technology]],Technology_HR!$A$2:$B$11,2,FALSE)*10^-6</f>
        <v>17840677.0134</v>
      </c>
      <c r="T6653" s="5">
        <f>Table1[[#This Row],[Fuel Consumption (mmBtu)]]*Table1[[#This Row],[Emission Factor (kg CO2/ mmBtu)]]*10^3</f>
        <v>946626322331.00403</v>
      </c>
      <c r="U6653" s="3">
        <f>Table1[[#This Row],[Emissions (g CO2)]]/(Table1[[#This Row],[Generation (TWh)]]*10^9)</f>
        <v>400.54993999999999</v>
      </c>
    </row>
    <row r="6654" spans="1:21" x14ac:dyDescent="0.35">
      <c r="A6654" t="s">
        <v>1883</v>
      </c>
      <c r="B6654" t="s">
        <v>3279</v>
      </c>
      <c r="C6654" t="str">
        <f>SUBSTITUTE(Table1[[#This Row],[Fuel]],", ",",")</f>
        <v>fossil gas: natural gas,bioenergy: unknown</v>
      </c>
      <c r="D6654" t="s">
        <v>3239</v>
      </c>
      <c r="E6654" t="s">
        <v>3643</v>
      </c>
      <c r="H6654" t="s">
        <v>3441</v>
      </c>
      <c r="I6654">
        <v>30</v>
      </c>
      <c r="J6654" t="s">
        <v>3447</v>
      </c>
      <c r="K6654">
        <v>2025</v>
      </c>
      <c r="L6654" t="s">
        <v>29</v>
      </c>
      <c r="M6654" t="s">
        <v>29</v>
      </c>
      <c r="N6654">
        <v>54.180334999999999</v>
      </c>
      <c r="O6654">
        <v>19.385749000000001</v>
      </c>
      <c r="P6654" t="s">
        <v>3571</v>
      </c>
      <c r="Q6654" s="3">
        <f>Table1[[#This Row],[Capacity (MW)]]*0.395*8760*10^-6</f>
        <v>0.10380600000000001</v>
      </c>
      <c r="R6654" s="3" cm="1">
        <f t="array" ref="R6654">AVERAGE(VLOOKUP(_xlfn.TEXTSPLIT(Table1[[#This Row],[Fuel (no space after comma)]], ","), FuelList_Final_EF!$A$2:$B$65, 2, FALSE))</f>
        <v>63.548749999999998</v>
      </c>
      <c r="S6654" s="3">
        <f>Table1[[#This Row],[Generation (TWh)]]*10^9*VLOOKUP(Table1[[#This Row],[Turbine/Engine Technology]],Technology_HR!$A$2:$B$11,2,FALSE)*10^-6</f>
        <v>783631.49400000006</v>
      </c>
      <c r="T6654" s="5">
        <f>Table1[[#This Row],[Fuel Consumption (mmBtu)]]*Table1[[#This Row],[Emission Factor (kg CO2/ mmBtu)]]*10^3</f>
        <v>49798801904.332504</v>
      </c>
      <c r="U6654" s="3">
        <f>Table1[[#This Row],[Emissions (g CO2)]]/(Table1[[#This Row],[Generation (TWh)]]*10^9)</f>
        <v>479.72951374999997</v>
      </c>
    </row>
    <row r="6655" spans="1:21" x14ac:dyDescent="0.35">
      <c r="A6655" t="s">
        <v>1884</v>
      </c>
      <c r="B6655" t="s">
        <v>3239</v>
      </c>
      <c r="C6655" t="str">
        <f>SUBSTITUTE(Table1[[#This Row],[Fuel]],", ",",")</f>
        <v>fossil gas: natural gas</v>
      </c>
      <c r="D6655" t="s">
        <v>3239</v>
      </c>
      <c r="H6655" t="s">
        <v>3438</v>
      </c>
      <c r="I6655">
        <v>450</v>
      </c>
      <c r="J6655" t="s">
        <v>3447</v>
      </c>
      <c r="K6655">
        <v>2027</v>
      </c>
      <c r="L6655" t="s">
        <v>29</v>
      </c>
      <c r="M6655" t="s">
        <v>29</v>
      </c>
      <c r="N6655">
        <v>54.345140000000001</v>
      </c>
      <c r="O6655">
        <v>18.726579999999998</v>
      </c>
      <c r="P6655" t="s">
        <v>3571</v>
      </c>
      <c r="Q6655" s="3">
        <f>Table1[[#This Row],[Capacity (MW)]]*0.395*8760*10^-6</f>
        <v>1.5570899999999999</v>
      </c>
      <c r="R6655" s="3" cm="1">
        <f t="array" ref="R6655">AVERAGE(VLOOKUP(_xlfn.TEXTSPLIT(Table1[[#This Row],[Fuel (no space after comma)]], ","), FuelList_Final_EF!$A$2:$B$65, 2, FALSE))</f>
        <v>53.06</v>
      </c>
      <c r="S6655" s="3">
        <f>Table1[[#This Row],[Generation (TWh)]]*10^9*VLOOKUP(Table1[[#This Row],[Turbine/Engine Technology]],Technology_HR!$A$2:$B$11,2,FALSE)*10^-6</f>
        <v>11754472.409999998</v>
      </c>
      <c r="T6655" s="5">
        <f>Table1[[#This Row],[Fuel Consumption (mmBtu)]]*Table1[[#This Row],[Emission Factor (kg CO2/ mmBtu)]]*10^3</f>
        <v>623692306074.59998</v>
      </c>
      <c r="U6655" s="3">
        <f>Table1[[#This Row],[Emissions (g CO2)]]/(Table1[[#This Row],[Generation (TWh)]]*10^9)</f>
        <v>400.54994000000005</v>
      </c>
    </row>
    <row r="6656" spans="1:21" x14ac:dyDescent="0.35">
      <c r="A6656" t="s">
        <v>1880</v>
      </c>
      <c r="B6656" t="s">
        <v>3239</v>
      </c>
      <c r="C6656" t="str">
        <f>SUBSTITUTE(Table1[[#This Row],[Fuel]],", ",",")</f>
        <v>fossil gas: natural gas</v>
      </c>
      <c r="D6656" t="s">
        <v>3239</v>
      </c>
      <c r="H6656" t="s">
        <v>3436</v>
      </c>
      <c r="I6656">
        <v>49.9</v>
      </c>
      <c r="J6656" t="s">
        <v>3447</v>
      </c>
      <c r="K6656">
        <v>2026</v>
      </c>
      <c r="L6656" t="s">
        <v>29</v>
      </c>
      <c r="M6656" t="s">
        <v>29</v>
      </c>
      <c r="N6656">
        <v>54.553355000000003</v>
      </c>
      <c r="O6656">
        <v>18.480791</v>
      </c>
      <c r="P6656" t="s">
        <v>3571</v>
      </c>
      <c r="Q6656" s="3">
        <f>Table1[[#This Row],[Capacity (MW)]]*0.395*8760*10^-6</f>
        <v>0.17266397999999999</v>
      </c>
      <c r="R6656" s="3" cm="1">
        <f t="array" ref="R6656">AVERAGE(VLOOKUP(_xlfn.TEXTSPLIT(Table1[[#This Row],[Fuel (no space after comma)]], ","), FuelList_Final_EF!$A$2:$B$65, 2, FALSE))</f>
        <v>53.06</v>
      </c>
      <c r="S6656" s="3">
        <f>Table1[[#This Row],[Generation (TWh)]]*10^9*VLOOKUP(Table1[[#This Row],[Turbine/Engine Technology]],Technology_HR!$A$2:$B$11,2,FALSE)*10^-6</f>
        <v>1901030.4197999998</v>
      </c>
      <c r="T6656" s="5">
        <f>Table1[[#This Row],[Fuel Consumption (mmBtu)]]*Table1[[#This Row],[Emission Factor (kg CO2/ mmBtu)]]*10^3</f>
        <v>100868674074.588</v>
      </c>
      <c r="U6656" s="3">
        <f>Table1[[#This Row],[Emissions (g CO2)]]/(Table1[[#This Row],[Generation (TWh)]]*10^9)</f>
        <v>584.19060000000002</v>
      </c>
    </row>
    <row r="6657" spans="1:21" x14ac:dyDescent="0.35">
      <c r="A6657" t="s">
        <v>1880</v>
      </c>
      <c r="B6657" t="s">
        <v>3239</v>
      </c>
      <c r="C6657" t="str">
        <f>SUBSTITUTE(Table1[[#This Row],[Fuel]],", ",",")</f>
        <v>fossil gas: natural gas</v>
      </c>
      <c r="D6657" t="s">
        <v>3239</v>
      </c>
      <c r="H6657" t="s">
        <v>3438</v>
      </c>
      <c r="I6657">
        <v>66</v>
      </c>
      <c r="J6657" t="s">
        <v>3446</v>
      </c>
      <c r="K6657">
        <v>1999</v>
      </c>
      <c r="L6657" t="s">
        <v>29</v>
      </c>
      <c r="M6657">
        <v>2030</v>
      </c>
      <c r="N6657">
        <v>52.750399999999999</v>
      </c>
      <c r="O6657">
        <v>15.2712</v>
      </c>
      <c r="P6657" t="s">
        <v>3571</v>
      </c>
      <c r="Q6657" s="3">
        <f>Table1[[#This Row],[Capacity (MW)]]*0.395*8760*10^-6</f>
        <v>0.2283732</v>
      </c>
      <c r="R6657" s="3" cm="1">
        <f t="array" ref="R6657">AVERAGE(VLOOKUP(_xlfn.TEXTSPLIT(Table1[[#This Row],[Fuel (no space after comma)]], ","), FuelList_Final_EF!$A$2:$B$65, 2, FALSE))</f>
        <v>53.06</v>
      </c>
      <c r="S6657" s="3">
        <f>Table1[[#This Row],[Generation (TWh)]]*10^9*VLOOKUP(Table1[[#This Row],[Turbine/Engine Technology]],Technology_HR!$A$2:$B$11,2,FALSE)*10^-6</f>
        <v>1723989.2867999999</v>
      </c>
      <c r="T6657" s="5">
        <f>Table1[[#This Row],[Fuel Consumption (mmBtu)]]*Table1[[#This Row],[Emission Factor (kg CO2/ mmBtu)]]*10^3</f>
        <v>91474871557.607986</v>
      </c>
      <c r="U6657" s="3">
        <f>Table1[[#This Row],[Emissions (g CO2)]]/(Table1[[#This Row],[Generation (TWh)]]*10^9)</f>
        <v>400.54993999999994</v>
      </c>
    </row>
    <row r="6658" spans="1:21" x14ac:dyDescent="0.35">
      <c r="A6658" t="s">
        <v>1880</v>
      </c>
      <c r="B6658" t="s">
        <v>3239</v>
      </c>
      <c r="C6658" t="str">
        <f>SUBSTITUTE(Table1[[#This Row],[Fuel]],", ",",")</f>
        <v>fossil gas: natural gas</v>
      </c>
      <c r="D6658" t="s">
        <v>3239</v>
      </c>
      <c r="H6658" t="s">
        <v>3438</v>
      </c>
      <c r="I6658">
        <v>138</v>
      </c>
      <c r="J6658" t="s">
        <v>3446</v>
      </c>
      <c r="K6658">
        <v>2017</v>
      </c>
      <c r="L6658" t="s">
        <v>29</v>
      </c>
      <c r="M6658" t="s">
        <v>29</v>
      </c>
      <c r="N6658">
        <v>52.750399999999999</v>
      </c>
      <c r="O6658">
        <v>15.2712</v>
      </c>
      <c r="P6658" t="s">
        <v>3571</v>
      </c>
      <c r="Q6658" s="3">
        <f>Table1[[#This Row],[Capacity (MW)]]*0.395*8760*10^-6</f>
        <v>0.47750760000000003</v>
      </c>
      <c r="R6658" s="3" cm="1">
        <f t="array" ref="R6658">AVERAGE(VLOOKUP(_xlfn.TEXTSPLIT(Table1[[#This Row],[Fuel (no space after comma)]], ","), FuelList_Final_EF!$A$2:$B$65, 2, FALSE))</f>
        <v>53.06</v>
      </c>
      <c r="S6658" s="3">
        <f>Table1[[#This Row],[Generation (TWh)]]*10^9*VLOOKUP(Table1[[#This Row],[Turbine/Engine Technology]],Technology_HR!$A$2:$B$11,2,FALSE)*10^-6</f>
        <v>3604704.8724000002</v>
      </c>
      <c r="T6658" s="5">
        <f>Table1[[#This Row],[Fuel Consumption (mmBtu)]]*Table1[[#This Row],[Emission Factor (kg CO2/ mmBtu)]]*10^3</f>
        <v>191265640529.54404</v>
      </c>
      <c r="U6658" s="3">
        <f>Table1[[#This Row],[Emissions (g CO2)]]/(Table1[[#This Row],[Generation (TWh)]]*10^9)</f>
        <v>400.54994000000005</v>
      </c>
    </row>
    <row r="6659" spans="1:21" x14ac:dyDescent="0.35">
      <c r="A6659" t="s">
        <v>840</v>
      </c>
      <c r="B6659" t="s">
        <v>3373</v>
      </c>
      <c r="C6659" t="str">
        <f>SUBSTITUTE(Table1[[#This Row],[Fuel]],", ",",")</f>
        <v>fossil gas: natural gas,other: hydrogen (green) [0%]</v>
      </c>
      <c r="D6659" t="s">
        <v>3239</v>
      </c>
      <c r="E6659" t="s">
        <v>3670</v>
      </c>
      <c r="H6659" t="s">
        <v>3438</v>
      </c>
      <c r="I6659">
        <v>560</v>
      </c>
      <c r="J6659" t="s">
        <v>3449</v>
      </c>
      <c r="K6659">
        <v>2025</v>
      </c>
      <c r="L6659" t="s">
        <v>29</v>
      </c>
      <c r="M6659" t="s">
        <v>29</v>
      </c>
      <c r="N6659">
        <v>53.483750000000001</v>
      </c>
      <c r="O6659">
        <v>18.75356</v>
      </c>
      <c r="P6659" t="s">
        <v>3571</v>
      </c>
      <c r="Q6659" s="3">
        <f>Table1[[#This Row],[Capacity (MW)]]*0.395*8760*10^-6</f>
        <v>1.9377120000000001</v>
      </c>
      <c r="R6659" s="3" cm="1">
        <f t="array" ref="R6659">AVERAGE(VLOOKUP(_xlfn.TEXTSPLIT(Table1[[#This Row],[Fuel (no space after comma)]], ","), FuelList_Final_EF!$A$2:$B$65, 2, FALSE))</f>
        <v>26.53</v>
      </c>
      <c r="S6659" s="3">
        <f>Table1[[#This Row],[Generation (TWh)]]*10^9*VLOOKUP(Table1[[#This Row],[Turbine/Engine Technology]],Technology_HR!$A$2:$B$11,2,FALSE)*10^-6</f>
        <v>14627787.888</v>
      </c>
      <c r="T6659" s="5">
        <f>Table1[[#This Row],[Fuel Consumption (mmBtu)]]*Table1[[#This Row],[Emission Factor (kg CO2/ mmBtu)]]*10^3</f>
        <v>388075212668.64001</v>
      </c>
      <c r="U6659" s="3">
        <f>Table1[[#This Row],[Emissions (g CO2)]]/(Table1[[#This Row],[Generation (TWh)]]*10^9)</f>
        <v>200.27497</v>
      </c>
    </row>
    <row r="6660" spans="1:21" x14ac:dyDescent="0.35">
      <c r="A6660" t="s">
        <v>1885</v>
      </c>
      <c r="B6660" t="s">
        <v>3239</v>
      </c>
      <c r="C6660" t="str">
        <f>SUBSTITUTE(Table1[[#This Row],[Fuel]],", ",",")</f>
        <v>fossil gas: natural gas</v>
      </c>
      <c r="D6660" t="s">
        <v>3239</v>
      </c>
      <c r="H6660" t="s">
        <v>3438</v>
      </c>
      <c r="I6660">
        <v>49.5</v>
      </c>
      <c r="J6660" t="s">
        <v>3446</v>
      </c>
      <c r="K6660">
        <v>2014</v>
      </c>
      <c r="L6660" t="s">
        <v>29</v>
      </c>
      <c r="M6660" t="s">
        <v>29</v>
      </c>
      <c r="N6660">
        <v>51.686700000000002</v>
      </c>
      <c r="O6660">
        <v>15.970319999999999</v>
      </c>
      <c r="P6660" t="s">
        <v>3571</v>
      </c>
      <c r="Q6660" s="3">
        <f>Table1[[#This Row],[Capacity (MW)]]*0.395*8760*10^-6</f>
        <v>0.17127990000000001</v>
      </c>
      <c r="R6660" s="3" cm="1">
        <f t="array" ref="R6660">AVERAGE(VLOOKUP(_xlfn.TEXTSPLIT(Table1[[#This Row],[Fuel (no space after comma)]], ","), FuelList_Final_EF!$A$2:$B$65, 2, FALSE))</f>
        <v>53.06</v>
      </c>
      <c r="S6660" s="3">
        <f>Table1[[#This Row],[Generation (TWh)]]*10^9*VLOOKUP(Table1[[#This Row],[Turbine/Engine Technology]],Technology_HR!$A$2:$B$11,2,FALSE)*10^-6</f>
        <v>1292991.9650999999</v>
      </c>
      <c r="T6660" s="5">
        <f>Table1[[#This Row],[Fuel Consumption (mmBtu)]]*Table1[[#This Row],[Emission Factor (kg CO2/ mmBtu)]]*10^3</f>
        <v>68606153668.205994</v>
      </c>
      <c r="U6660" s="3">
        <f>Table1[[#This Row],[Emissions (g CO2)]]/(Table1[[#This Row],[Generation (TWh)]]*10^9)</f>
        <v>400.54993999999994</v>
      </c>
    </row>
    <row r="6661" spans="1:21" x14ac:dyDescent="0.35">
      <c r="A6661" t="s">
        <v>1886</v>
      </c>
      <c r="B6661" t="s">
        <v>3239</v>
      </c>
      <c r="C6661" t="str">
        <f>SUBSTITUTE(Table1[[#This Row],[Fuel]],", ",",")</f>
        <v>fossil gas: natural gas</v>
      </c>
      <c r="D6661" t="s">
        <v>3239</v>
      </c>
      <c r="H6661" t="s">
        <v>3440</v>
      </c>
      <c r="I6661">
        <v>21</v>
      </c>
      <c r="J6661" t="s">
        <v>3446</v>
      </c>
      <c r="K6661">
        <v>2008</v>
      </c>
      <c r="L6661" t="s">
        <v>29</v>
      </c>
      <c r="M6661" t="s">
        <v>29</v>
      </c>
      <c r="N6661">
        <v>52.598439999999997</v>
      </c>
      <c r="O6661">
        <v>14.65334</v>
      </c>
      <c r="P6661" t="s">
        <v>3571</v>
      </c>
      <c r="Q6661" s="3">
        <f>Table1[[#This Row],[Capacity (MW)]]*0.395*8760*10^-6</f>
        <v>7.2664199999999998E-2</v>
      </c>
      <c r="R6661" s="3" cm="1">
        <f t="array" ref="R6661">AVERAGE(VLOOKUP(_xlfn.TEXTSPLIT(Table1[[#This Row],[Fuel (no space after comma)]], ","), FuelList_Final_EF!$A$2:$B$65, 2, FALSE))</f>
        <v>53.06</v>
      </c>
      <c r="S6661" s="3">
        <f>Table1[[#This Row],[Generation (TWh)]]*10^9*VLOOKUP(Table1[[#This Row],[Turbine/Engine Technology]],Technology_HR!$A$2:$B$11,2,FALSE)*10^-6</f>
        <v>747351.29700000002</v>
      </c>
      <c r="T6661" s="5">
        <f>Table1[[#This Row],[Fuel Consumption (mmBtu)]]*Table1[[#This Row],[Emission Factor (kg CO2/ mmBtu)]]*10^3</f>
        <v>39654459818.82</v>
      </c>
      <c r="U6661" s="3">
        <f>Table1[[#This Row],[Emissions (g CO2)]]/(Table1[[#This Row],[Generation (TWh)]]*10^9)</f>
        <v>545.72209999999995</v>
      </c>
    </row>
    <row r="6662" spans="1:21" x14ac:dyDescent="0.35">
      <c r="A6662" t="s">
        <v>1887</v>
      </c>
      <c r="B6662" t="s">
        <v>3239</v>
      </c>
      <c r="C6662" t="str">
        <f>SUBSTITUTE(Table1[[#This Row],[Fuel]],", ",",")</f>
        <v>fossil gas: natural gas</v>
      </c>
      <c r="D6662" t="s">
        <v>3239</v>
      </c>
      <c r="H6662" t="s">
        <v>3438</v>
      </c>
      <c r="I6662">
        <v>750</v>
      </c>
      <c r="J6662" t="s">
        <v>3447</v>
      </c>
      <c r="K6662">
        <v>2027</v>
      </c>
      <c r="L6662" t="s">
        <v>29</v>
      </c>
      <c r="M6662" t="s">
        <v>29</v>
      </c>
      <c r="N6662">
        <v>51.582929999999998</v>
      </c>
      <c r="O6662">
        <v>21.547789999999999</v>
      </c>
      <c r="P6662" t="s">
        <v>3571</v>
      </c>
      <c r="Q6662" s="3">
        <f>Table1[[#This Row],[Capacity (MW)]]*0.395*8760*10^-6</f>
        <v>2.5951499999999998</v>
      </c>
      <c r="R6662" s="3" cm="1">
        <f t="array" ref="R6662">AVERAGE(VLOOKUP(_xlfn.TEXTSPLIT(Table1[[#This Row],[Fuel (no space after comma)]], ","), FuelList_Final_EF!$A$2:$B$65, 2, FALSE))</f>
        <v>53.06</v>
      </c>
      <c r="S6662" s="3">
        <f>Table1[[#This Row],[Generation (TWh)]]*10^9*VLOOKUP(Table1[[#This Row],[Turbine/Engine Technology]],Technology_HR!$A$2:$B$11,2,FALSE)*10^-6</f>
        <v>19590787.349999998</v>
      </c>
      <c r="T6662" s="5">
        <f>Table1[[#This Row],[Fuel Consumption (mmBtu)]]*Table1[[#This Row],[Emission Factor (kg CO2/ mmBtu)]]*10^3</f>
        <v>1039487176790.9999</v>
      </c>
      <c r="U6662" s="3">
        <f>Table1[[#This Row],[Emissions (g CO2)]]/(Table1[[#This Row],[Generation (TWh)]]*10^9)</f>
        <v>400.54993999999994</v>
      </c>
    </row>
    <row r="6663" spans="1:21" x14ac:dyDescent="0.35">
      <c r="A6663" t="s">
        <v>1887</v>
      </c>
      <c r="B6663" t="s">
        <v>3239</v>
      </c>
      <c r="C6663" t="str">
        <f>SUBSTITUTE(Table1[[#This Row],[Fuel]],", ",",")</f>
        <v>fossil gas: natural gas</v>
      </c>
      <c r="D6663" t="s">
        <v>3239</v>
      </c>
      <c r="H6663" t="s">
        <v>3438</v>
      </c>
      <c r="I6663">
        <v>750</v>
      </c>
      <c r="J6663" t="s">
        <v>3447</v>
      </c>
      <c r="K6663">
        <v>2027</v>
      </c>
      <c r="L6663" t="s">
        <v>29</v>
      </c>
      <c r="M6663" t="s">
        <v>29</v>
      </c>
      <c r="N6663">
        <v>51.582929999999998</v>
      </c>
      <c r="O6663">
        <v>21.547789999999999</v>
      </c>
      <c r="P6663" t="s">
        <v>3571</v>
      </c>
      <c r="Q6663" s="3">
        <f>Table1[[#This Row],[Capacity (MW)]]*0.395*8760*10^-6</f>
        <v>2.5951499999999998</v>
      </c>
      <c r="R6663" s="3" cm="1">
        <f t="array" ref="R6663">AVERAGE(VLOOKUP(_xlfn.TEXTSPLIT(Table1[[#This Row],[Fuel (no space after comma)]], ","), FuelList_Final_EF!$A$2:$B$65, 2, FALSE))</f>
        <v>53.06</v>
      </c>
      <c r="S6663" s="3">
        <f>Table1[[#This Row],[Generation (TWh)]]*10^9*VLOOKUP(Table1[[#This Row],[Turbine/Engine Technology]],Technology_HR!$A$2:$B$11,2,FALSE)*10^-6</f>
        <v>19590787.349999998</v>
      </c>
      <c r="T6663" s="5">
        <f>Table1[[#This Row],[Fuel Consumption (mmBtu)]]*Table1[[#This Row],[Emission Factor (kg CO2/ mmBtu)]]*10^3</f>
        <v>1039487176790.9999</v>
      </c>
      <c r="U6663" s="3">
        <f>Table1[[#This Row],[Emissions (g CO2)]]/(Table1[[#This Row],[Generation (TWh)]]*10^9)</f>
        <v>400.54993999999994</v>
      </c>
    </row>
    <row r="6664" spans="1:21" x14ac:dyDescent="0.35">
      <c r="A6664" t="s">
        <v>1888</v>
      </c>
      <c r="B6664" t="s">
        <v>3239</v>
      </c>
      <c r="C6664" t="str">
        <f>SUBSTITUTE(Table1[[#This Row],[Fuel]],", ",",")</f>
        <v>fossil gas: natural gas</v>
      </c>
      <c r="D6664" t="s">
        <v>3239</v>
      </c>
      <c r="H6664" t="s">
        <v>3438</v>
      </c>
      <c r="I6664">
        <v>413</v>
      </c>
      <c r="J6664" t="s">
        <v>3452</v>
      </c>
      <c r="K6664" t="s">
        <v>29</v>
      </c>
      <c r="L6664" t="s">
        <v>29</v>
      </c>
      <c r="M6664" t="s">
        <v>29</v>
      </c>
      <c r="N6664">
        <v>50.350160000000002</v>
      </c>
      <c r="O6664">
        <v>19.143509999999999</v>
      </c>
      <c r="P6664" t="s">
        <v>3571</v>
      </c>
      <c r="Q6664" s="3">
        <f>Table1[[#This Row],[Capacity (MW)]]*0.395*8760*10^-6</f>
        <v>1.4290626</v>
      </c>
      <c r="R6664" s="3" cm="1">
        <f t="array" ref="R6664">AVERAGE(VLOOKUP(_xlfn.TEXTSPLIT(Table1[[#This Row],[Fuel (no space after comma)]], ","), FuelList_Final_EF!$A$2:$B$65, 2, FALSE))</f>
        <v>53.06</v>
      </c>
      <c r="S6664" s="3">
        <f>Table1[[#This Row],[Generation (TWh)]]*10^9*VLOOKUP(Table1[[#This Row],[Turbine/Engine Technology]],Technology_HR!$A$2:$B$11,2,FALSE)*10^-6</f>
        <v>10787993.567399999</v>
      </c>
      <c r="T6664" s="5">
        <f>Table1[[#This Row],[Fuel Consumption (mmBtu)]]*Table1[[#This Row],[Emission Factor (kg CO2/ mmBtu)]]*10^3</f>
        <v>572410938686.24402</v>
      </c>
      <c r="U6664" s="3">
        <f>Table1[[#This Row],[Emissions (g CO2)]]/(Table1[[#This Row],[Generation (TWh)]]*10^9)</f>
        <v>400.54993999999999</v>
      </c>
    </row>
    <row r="6665" spans="1:21" x14ac:dyDescent="0.35">
      <c r="A6665" t="s">
        <v>1889</v>
      </c>
      <c r="B6665" t="s">
        <v>3239</v>
      </c>
      <c r="C6665" t="str">
        <f>SUBSTITUTE(Table1[[#This Row],[Fuel]],", ",",")</f>
        <v>fossil gas: natural gas</v>
      </c>
      <c r="D6665" t="s">
        <v>3239</v>
      </c>
      <c r="H6665" t="s">
        <v>3438</v>
      </c>
      <c r="I6665">
        <v>350</v>
      </c>
      <c r="J6665" t="s">
        <v>3449</v>
      </c>
      <c r="K6665">
        <v>2027</v>
      </c>
      <c r="L6665" t="s">
        <v>29</v>
      </c>
      <c r="M6665" t="s">
        <v>29</v>
      </c>
      <c r="N6665">
        <v>51.745640000000002</v>
      </c>
      <c r="O6665">
        <v>19.539629999999999</v>
      </c>
      <c r="P6665" t="s">
        <v>3571</v>
      </c>
      <c r="Q6665" s="3">
        <f>Table1[[#This Row],[Capacity (MW)]]*0.395*8760*10^-6</f>
        <v>1.2110699999999999</v>
      </c>
      <c r="R6665" s="3" cm="1">
        <f t="array" ref="R6665">AVERAGE(VLOOKUP(_xlfn.TEXTSPLIT(Table1[[#This Row],[Fuel (no space after comma)]], ","), FuelList_Final_EF!$A$2:$B$65, 2, FALSE))</f>
        <v>53.06</v>
      </c>
      <c r="S6665" s="3">
        <f>Table1[[#This Row],[Generation (TWh)]]*10^9*VLOOKUP(Table1[[#This Row],[Turbine/Engine Technology]],Technology_HR!$A$2:$B$11,2,FALSE)*10^-6</f>
        <v>9142367.4299999978</v>
      </c>
      <c r="T6665" s="5">
        <f>Table1[[#This Row],[Fuel Consumption (mmBtu)]]*Table1[[#This Row],[Emission Factor (kg CO2/ mmBtu)]]*10^3</f>
        <v>485094015835.79993</v>
      </c>
      <c r="U6665" s="3">
        <f>Table1[[#This Row],[Emissions (g CO2)]]/(Table1[[#This Row],[Generation (TWh)]]*10^9)</f>
        <v>400.54993999999999</v>
      </c>
    </row>
    <row r="6666" spans="1:21" x14ac:dyDescent="0.35">
      <c r="A6666" t="s">
        <v>1890</v>
      </c>
      <c r="B6666" t="s">
        <v>3239</v>
      </c>
      <c r="C6666" t="str">
        <f>SUBSTITUTE(Table1[[#This Row],[Fuel]],", ",",")</f>
        <v>fossil gas: natural gas</v>
      </c>
      <c r="D6666" t="s">
        <v>3239</v>
      </c>
      <c r="H6666" t="s">
        <v>3438</v>
      </c>
      <c r="I6666">
        <v>129</v>
      </c>
      <c r="J6666" t="s">
        <v>3446</v>
      </c>
      <c r="K6666">
        <v>2000</v>
      </c>
      <c r="L6666" t="s">
        <v>29</v>
      </c>
      <c r="M6666" t="s">
        <v>29</v>
      </c>
      <c r="N6666">
        <v>50.3172</v>
      </c>
      <c r="O6666">
        <v>22.323699999999999</v>
      </c>
      <c r="P6666" t="s">
        <v>3571</v>
      </c>
      <c r="Q6666" s="3">
        <f>Table1[[#This Row],[Capacity (MW)]]*0.395*8760*10^-6</f>
        <v>0.44636580000000003</v>
      </c>
      <c r="R6666" s="3" cm="1">
        <f t="array" ref="R6666">AVERAGE(VLOOKUP(_xlfn.TEXTSPLIT(Table1[[#This Row],[Fuel (no space after comma)]], ","), FuelList_Final_EF!$A$2:$B$65, 2, FALSE))</f>
        <v>53.06</v>
      </c>
      <c r="S6666" s="3">
        <f>Table1[[#This Row],[Generation (TWh)]]*10^9*VLOOKUP(Table1[[#This Row],[Turbine/Engine Technology]],Technology_HR!$A$2:$B$11,2,FALSE)*10^-6</f>
        <v>3369615.4242000002</v>
      </c>
      <c r="T6666" s="5">
        <f>Table1[[#This Row],[Fuel Consumption (mmBtu)]]*Table1[[#This Row],[Emission Factor (kg CO2/ mmBtu)]]*10^3</f>
        <v>178791794408.05203</v>
      </c>
      <c r="U6666" s="3">
        <f>Table1[[#This Row],[Emissions (g CO2)]]/(Table1[[#This Row],[Generation (TWh)]]*10^9)</f>
        <v>400.54993999999999</v>
      </c>
    </row>
    <row r="6667" spans="1:21" x14ac:dyDescent="0.35">
      <c r="A6667" t="s">
        <v>840</v>
      </c>
      <c r="B6667" t="s">
        <v>3242</v>
      </c>
      <c r="C6667" t="str">
        <f>SUBSTITUTE(Table1[[#This Row],[Fuel]],", ",",")</f>
        <v>fossil gas: lng</v>
      </c>
      <c r="D6667" t="s">
        <v>3242</v>
      </c>
      <c r="H6667" t="s">
        <v>3438</v>
      </c>
      <c r="I6667">
        <v>250</v>
      </c>
      <c r="J6667" t="s">
        <v>3449</v>
      </c>
      <c r="K6667">
        <v>2025</v>
      </c>
      <c r="L6667" t="s">
        <v>29</v>
      </c>
      <c r="M6667" t="s">
        <v>29</v>
      </c>
      <c r="N6667">
        <v>53.103611000000001</v>
      </c>
      <c r="O6667">
        <v>21.612500000000001</v>
      </c>
      <c r="P6667" t="s">
        <v>3571</v>
      </c>
      <c r="Q6667" s="3">
        <f>Table1[[#This Row],[Capacity (MW)]]*0.395*8760*10^-6</f>
        <v>0.86504999999999999</v>
      </c>
      <c r="R6667" s="3" cm="1">
        <f t="array" ref="R6667">AVERAGE(VLOOKUP(_xlfn.TEXTSPLIT(Table1[[#This Row],[Fuel (no space after comma)]], ","), FuelList_Final_EF!$A$2:$B$65, 2, FALSE))</f>
        <v>67.685819715340017</v>
      </c>
      <c r="S6667" s="3">
        <f>Table1[[#This Row],[Generation (TWh)]]*10^9*VLOOKUP(Table1[[#This Row],[Turbine/Engine Technology]],Technology_HR!$A$2:$B$11,2,FALSE)*10^-6</f>
        <v>6530262.4499999993</v>
      </c>
      <c r="T6667" s="5">
        <f>Table1[[#This Row],[Fuel Consumption (mmBtu)]]*Table1[[#This Row],[Emission Factor (kg CO2/ mmBtu)]]*10^3</f>
        <v>442006166884.55457</v>
      </c>
      <c r="U6667" s="3">
        <f>Table1[[#This Row],[Emissions (g CO2)]]/(Table1[[#This Row],[Generation (TWh)]]*10^9)</f>
        <v>510.96025303110173</v>
      </c>
    </row>
    <row r="6668" spans="1:21" x14ac:dyDescent="0.35">
      <c r="A6668" t="s">
        <v>1891</v>
      </c>
      <c r="B6668" t="s">
        <v>3242</v>
      </c>
      <c r="C6668" t="str">
        <f>SUBSTITUTE(Table1[[#This Row],[Fuel]],", ",",")</f>
        <v>fossil gas: lng</v>
      </c>
      <c r="D6668" t="s">
        <v>3242</v>
      </c>
      <c r="H6668" t="s">
        <v>3438</v>
      </c>
      <c r="I6668">
        <v>250</v>
      </c>
      <c r="J6668" t="s">
        <v>3449</v>
      </c>
      <c r="K6668">
        <v>2025</v>
      </c>
      <c r="L6668" t="s">
        <v>29</v>
      </c>
      <c r="M6668" t="s">
        <v>29</v>
      </c>
      <c r="N6668">
        <v>53.103611000000001</v>
      </c>
      <c r="O6668">
        <v>21.612500000000001</v>
      </c>
      <c r="P6668" t="s">
        <v>3571</v>
      </c>
      <c r="Q6668" s="3">
        <f>Table1[[#This Row],[Capacity (MW)]]*0.395*8760*10^-6</f>
        <v>0.86504999999999999</v>
      </c>
      <c r="R6668" s="3" cm="1">
        <f t="array" ref="R6668">AVERAGE(VLOOKUP(_xlfn.TEXTSPLIT(Table1[[#This Row],[Fuel (no space after comma)]], ","), FuelList_Final_EF!$A$2:$B$65, 2, FALSE))</f>
        <v>67.685819715340017</v>
      </c>
      <c r="S6668" s="3">
        <f>Table1[[#This Row],[Generation (TWh)]]*10^9*VLOOKUP(Table1[[#This Row],[Turbine/Engine Technology]],Technology_HR!$A$2:$B$11,2,FALSE)*10^-6</f>
        <v>6530262.4499999993</v>
      </c>
      <c r="T6668" s="5">
        <f>Table1[[#This Row],[Fuel Consumption (mmBtu)]]*Table1[[#This Row],[Emission Factor (kg CO2/ mmBtu)]]*10^3</f>
        <v>442006166884.55457</v>
      </c>
      <c r="U6668" s="3">
        <f>Table1[[#This Row],[Emissions (g CO2)]]/(Table1[[#This Row],[Generation (TWh)]]*10^9)</f>
        <v>510.96025303110173</v>
      </c>
    </row>
    <row r="6669" spans="1:21" x14ac:dyDescent="0.35">
      <c r="A6669" t="s">
        <v>1892</v>
      </c>
      <c r="B6669" t="s">
        <v>3242</v>
      </c>
      <c r="C6669" t="str">
        <f>SUBSTITUTE(Table1[[#This Row],[Fuel]],", ",",")</f>
        <v>fossil gas: lng</v>
      </c>
      <c r="D6669" t="s">
        <v>3242</v>
      </c>
      <c r="H6669" t="s">
        <v>3438</v>
      </c>
      <c r="I6669">
        <v>250</v>
      </c>
      <c r="J6669" t="s">
        <v>3449</v>
      </c>
      <c r="K6669">
        <v>2025</v>
      </c>
      <c r="L6669" t="s">
        <v>29</v>
      </c>
      <c r="M6669" t="s">
        <v>29</v>
      </c>
      <c r="N6669">
        <v>53.103611000000001</v>
      </c>
      <c r="O6669">
        <v>21.612500000000001</v>
      </c>
      <c r="P6669" t="s">
        <v>3571</v>
      </c>
      <c r="Q6669" s="3">
        <f>Table1[[#This Row],[Capacity (MW)]]*0.395*8760*10^-6</f>
        <v>0.86504999999999999</v>
      </c>
      <c r="R6669" s="3" cm="1">
        <f t="array" ref="R6669">AVERAGE(VLOOKUP(_xlfn.TEXTSPLIT(Table1[[#This Row],[Fuel (no space after comma)]], ","), FuelList_Final_EF!$A$2:$B$65, 2, FALSE))</f>
        <v>67.685819715340017</v>
      </c>
      <c r="S6669" s="3">
        <f>Table1[[#This Row],[Generation (TWh)]]*10^9*VLOOKUP(Table1[[#This Row],[Turbine/Engine Technology]],Technology_HR!$A$2:$B$11,2,FALSE)*10^-6</f>
        <v>6530262.4499999993</v>
      </c>
      <c r="T6669" s="5">
        <f>Table1[[#This Row],[Fuel Consumption (mmBtu)]]*Table1[[#This Row],[Emission Factor (kg CO2/ mmBtu)]]*10^3</f>
        <v>442006166884.55457</v>
      </c>
      <c r="U6669" s="3">
        <f>Table1[[#This Row],[Emissions (g CO2)]]/(Table1[[#This Row],[Generation (TWh)]]*10^9)</f>
        <v>510.96025303110173</v>
      </c>
    </row>
    <row r="6670" spans="1:21" x14ac:dyDescent="0.35">
      <c r="A6670" t="s">
        <v>1882</v>
      </c>
      <c r="B6670" t="s">
        <v>3279</v>
      </c>
      <c r="C6670" t="str">
        <f>SUBSTITUTE(Table1[[#This Row],[Fuel]],", ",",")</f>
        <v>fossil gas: natural gas,bioenergy: unknown</v>
      </c>
      <c r="D6670" t="s">
        <v>3239</v>
      </c>
      <c r="E6670" t="s">
        <v>3643</v>
      </c>
      <c r="H6670" t="s">
        <v>3438</v>
      </c>
      <c r="I6670">
        <v>60</v>
      </c>
      <c r="J6670" t="s">
        <v>3445</v>
      </c>
      <c r="K6670" t="s">
        <v>29</v>
      </c>
      <c r="L6670" t="s">
        <v>29</v>
      </c>
      <c r="M6670" t="s">
        <v>29</v>
      </c>
      <c r="N6670">
        <v>52.118299999999998</v>
      </c>
      <c r="O6670">
        <v>20.467300000000002</v>
      </c>
      <c r="P6670" t="s">
        <v>3571</v>
      </c>
      <c r="Q6670" s="3">
        <f>Table1[[#This Row],[Capacity (MW)]]*0.395*8760*10^-6</f>
        <v>0.20761200000000002</v>
      </c>
      <c r="R6670" s="3" cm="1">
        <f t="array" ref="R6670">AVERAGE(VLOOKUP(_xlfn.TEXTSPLIT(Table1[[#This Row],[Fuel (no space after comma)]], ","), FuelList_Final_EF!$A$2:$B$65, 2, FALSE))</f>
        <v>63.548749999999998</v>
      </c>
      <c r="S6670" s="3">
        <f>Table1[[#This Row],[Generation (TWh)]]*10^9*VLOOKUP(Table1[[#This Row],[Turbine/Engine Technology]],Technology_HR!$A$2:$B$11,2,FALSE)*10^-6</f>
        <v>1567262.9880000001</v>
      </c>
      <c r="T6670" s="5">
        <f>Table1[[#This Row],[Fuel Consumption (mmBtu)]]*Table1[[#This Row],[Emission Factor (kg CO2/ mmBtu)]]*10^3</f>
        <v>99597603808.665009</v>
      </c>
      <c r="U6670" s="3">
        <f>Table1[[#This Row],[Emissions (g CO2)]]/(Table1[[#This Row],[Generation (TWh)]]*10^9)</f>
        <v>479.72951374999997</v>
      </c>
    </row>
    <row r="6671" spans="1:21" x14ac:dyDescent="0.35">
      <c r="A6671" t="s">
        <v>1891</v>
      </c>
      <c r="B6671" t="s">
        <v>3239</v>
      </c>
      <c r="C6671" t="str">
        <f>SUBSTITUTE(Table1[[#This Row],[Fuel]],", ",",")</f>
        <v>fossil gas: natural gas</v>
      </c>
      <c r="D6671" t="s">
        <v>3239</v>
      </c>
      <c r="H6671" t="s">
        <v>3438</v>
      </c>
      <c r="I6671">
        <v>630</v>
      </c>
      <c r="J6671" t="s">
        <v>3446</v>
      </c>
      <c r="K6671">
        <v>2018</v>
      </c>
      <c r="L6671" t="s">
        <v>29</v>
      </c>
      <c r="M6671" t="s">
        <v>29</v>
      </c>
      <c r="N6671">
        <v>52.588000000000001</v>
      </c>
      <c r="O6671">
        <v>19.678000000000001</v>
      </c>
      <c r="P6671" t="s">
        <v>3571</v>
      </c>
      <c r="Q6671" s="3">
        <f>Table1[[#This Row],[Capacity (MW)]]*0.395*8760*10^-6</f>
        <v>2.179926</v>
      </c>
      <c r="R6671" s="3" cm="1">
        <f t="array" ref="R6671">AVERAGE(VLOOKUP(_xlfn.TEXTSPLIT(Table1[[#This Row],[Fuel (no space after comma)]], ","), FuelList_Final_EF!$A$2:$B$65, 2, FALSE))</f>
        <v>53.06</v>
      </c>
      <c r="S6671" s="3">
        <f>Table1[[#This Row],[Generation (TWh)]]*10^9*VLOOKUP(Table1[[#This Row],[Turbine/Engine Technology]],Technology_HR!$A$2:$B$11,2,FALSE)*10^-6</f>
        <v>16456261.374</v>
      </c>
      <c r="T6671" s="5">
        <f>Table1[[#This Row],[Fuel Consumption (mmBtu)]]*Table1[[#This Row],[Emission Factor (kg CO2/ mmBtu)]]*10^3</f>
        <v>873169228504.44006</v>
      </c>
      <c r="U6671" s="3">
        <f>Table1[[#This Row],[Emissions (g CO2)]]/(Table1[[#This Row],[Generation (TWh)]]*10^9)</f>
        <v>400.54994000000005</v>
      </c>
    </row>
    <row r="6672" spans="1:21" x14ac:dyDescent="0.35">
      <c r="A6672" t="s">
        <v>1893</v>
      </c>
      <c r="B6672" t="s">
        <v>3239</v>
      </c>
      <c r="C6672" t="str">
        <f>SUBSTITUTE(Table1[[#This Row],[Fuel]],", ",",")</f>
        <v>fossil gas: natural gas</v>
      </c>
      <c r="D6672" t="s">
        <v>3239</v>
      </c>
      <c r="H6672" t="s">
        <v>3438</v>
      </c>
      <c r="I6672">
        <v>200</v>
      </c>
      <c r="J6672" t="s">
        <v>3449</v>
      </c>
      <c r="K6672">
        <v>2025</v>
      </c>
      <c r="L6672" t="s">
        <v>29</v>
      </c>
      <c r="M6672" t="s">
        <v>29</v>
      </c>
      <c r="N6672">
        <v>52.436416000000001</v>
      </c>
      <c r="O6672">
        <v>16.988658000000001</v>
      </c>
      <c r="P6672" t="s">
        <v>3571</v>
      </c>
      <c r="Q6672" s="3">
        <f>Table1[[#This Row],[Capacity (MW)]]*0.395*8760*10^-6</f>
        <v>0.69203999999999999</v>
      </c>
      <c r="R6672" s="3" cm="1">
        <f t="array" ref="R6672">AVERAGE(VLOOKUP(_xlfn.TEXTSPLIT(Table1[[#This Row],[Fuel (no space after comma)]], ","), FuelList_Final_EF!$A$2:$B$65, 2, FALSE))</f>
        <v>53.06</v>
      </c>
      <c r="S6672" s="3">
        <f>Table1[[#This Row],[Generation (TWh)]]*10^9*VLOOKUP(Table1[[#This Row],[Turbine/Engine Technology]],Technology_HR!$A$2:$B$11,2,FALSE)*10^-6</f>
        <v>5224209.96</v>
      </c>
      <c r="T6672" s="5">
        <f>Table1[[#This Row],[Fuel Consumption (mmBtu)]]*Table1[[#This Row],[Emission Factor (kg CO2/ mmBtu)]]*10^3</f>
        <v>277196580477.60004</v>
      </c>
      <c r="U6672" s="3">
        <f>Table1[[#This Row],[Emissions (g CO2)]]/(Table1[[#This Row],[Generation (TWh)]]*10^9)</f>
        <v>400.54994000000005</v>
      </c>
    </row>
    <row r="6673" spans="1:21" x14ac:dyDescent="0.35">
      <c r="A6673" t="s">
        <v>1880</v>
      </c>
      <c r="B6673" t="s">
        <v>3239</v>
      </c>
      <c r="C6673" t="str">
        <f>SUBSTITUTE(Table1[[#This Row],[Fuel]],", ",",")</f>
        <v>fossil gas: natural gas</v>
      </c>
      <c r="D6673" t="s">
        <v>3239</v>
      </c>
      <c r="H6673" t="s">
        <v>3438</v>
      </c>
      <c r="I6673">
        <v>900</v>
      </c>
      <c r="J6673" t="s">
        <v>3447</v>
      </c>
      <c r="K6673">
        <v>2027</v>
      </c>
      <c r="L6673" t="s">
        <v>29</v>
      </c>
      <c r="M6673" t="s">
        <v>29</v>
      </c>
      <c r="N6673">
        <v>50.134059999999998</v>
      </c>
      <c r="O6673">
        <v>18.52196</v>
      </c>
      <c r="P6673" t="s">
        <v>3571</v>
      </c>
      <c r="Q6673" s="3">
        <f>Table1[[#This Row],[Capacity (MW)]]*0.395*8760*10^-6</f>
        <v>3.1141799999999997</v>
      </c>
      <c r="R6673" s="3" cm="1">
        <f t="array" ref="R6673">AVERAGE(VLOOKUP(_xlfn.TEXTSPLIT(Table1[[#This Row],[Fuel (no space after comma)]], ","), FuelList_Final_EF!$A$2:$B$65, 2, FALSE))</f>
        <v>53.06</v>
      </c>
      <c r="S6673" s="3">
        <f>Table1[[#This Row],[Generation (TWh)]]*10^9*VLOOKUP(Table1[[#This Row],[Turbine/Engine Technology]],Technology_HR!$A$2:$B$11,2,FALSE)*10^-6</f>
        <v>23508944.819999997</v>
      </c>
      <c r="T6673" s="5">
        <f>Table1[[#This Row],[Fuel Consumption (mmBtu)]]*Table1[[#This Row],[Emission Factor (kg CO2/ mmBtu)]]*10^3</f>
        <v>1247384612149.2</v>
      </c>
      <c r="U6673" s="3">
        <f>Table1[[#This Row],[Emissions (g CO2)]]/(Table1[[#This Row],[Generation (TWh)]]*10^9)</f>
        <v>400.54994000000005</v>
      </c>
    </row>
    <row r="6674" spans="1:21" x14ac:dyDescent="0.35">
      <c r="A6674" t="s">
        <v>1894</v>
      </c>
      <c r="B6674" t="s">
        <v>3239</v>
      </c>
      <c r="C6674" t="str">
        <f>SUBSTITUTE(Table1[[#This Row],[Fuel]],", ",",")</f>
        <v>fossil gas: natural gas</v>
      </c>
      <c r="D6674" t="s">
        <v>3239</v>
      </c>
      <c r="H6674" t="s">
        <v>3438</v>
      </c>
      <c r="I6674">
        <v>101</v>
      </c>
      <c r="J6674" t="s">
        <v>3446</v>
      </c>
      <c r="K6674">
        <v>2003</v>
      </c>
      <c r="L6674" t="s">
        <v>29</v>
      </c>
      <c r="M6674" t="s">
        <v>29</v>
      </c>
      <c r="N6674">
        <v>50.064599999999999</v>
      </c>
      <c r="O6674">
        <v>22.029399999999999</v>
      </c>
      <c r="P6674" t="s">
        <v>3571</v>
      </c>
      <c r="Q6674" s="3">
        <f>Table1[[#This Row],[Capacity (MW)]]*0.395*8760*10^-6</f>
        <v>0.34948020000000002</v>
      </c>
      <c r="R6674" s="3" cm="1">
        <f t="array" ref="R6674">AVERAGE(VLOOKUP(_xlfn.TEXTSPLIT(Table1[[#This Row],[Fuel (no space after comma)]], ","), FuelList_Final_EF!$A$2:$B$65, 2, FALSE))</f>
        <v>53.06</v>
      </c>
      <c r="S6674" s="3">
        <f>Table1[[#This Row],[Generation (TWh)]]*10^9*VLOOKUP(Table1[[#This Row],[Turbine/Engine Technology]],Technology_HR!$A$2:$B$11,2,FALSE)*10^-6</f>
        <v>2638226.0297999997</v>
      </c>
      <c r="T6674" s="5">
        <f>Table1[[#This Row],[Fuel Consumption (mmBtu)]]*Table1[[#This Row],[Emission Factor (kg CO2/ mmBtu)]]*10^3</f>
        <v>139984273141.18799</v>
      </c>
      <c r="U6674" s="3">
        <f>Table1[[#This Row],[Emissions (g CO2)]]/(Table1[[#This Row],[Generation (TWh)]]*10^9)</f>
        <v>400.54993999999999</v>
      </c>
    </row>
    <row r="6675" spans="1:21" x14ac:dyDescent="0.35">
      <c r="A6675" t="s">
        <v>1894</v>
      </c>
      <c r="B6675" t="s">
        <v>3263</v>
      </c>
      <c r="C6675" t="str">
        <f>SUBSTITUTE(Table1[[#This Row],[Fuel]],", ",",")</f>
        <v>fossil gas: natural gas,fossil liquids: heavy fuel oil</v>
      </c>
      <c r="D6675" t="s">
        <v>3239</v>
      </c>
      <c r="E6675" t="s">
        <v>3241</v>
      </c>
      <c r="H6675" t="s">
        <v>3441</v>
      </c>
      <c r="I6675">
        <v>40</v>
      </c>
      <c r="J6675" t="s">
        <v>3446</v>
      </c>
      <c r="K6675">
        <v>1980</v>
      </c>
      <c r="L6675" t="s">
        <v>29</v>
      </c>
      <c r="M6675" t="s">
        <v>29</v>
      </c>
      <c r="N6675">
        <v>50.064599999999999</v>
      </c>
      <c r="O6675">
        <v>22.029399999999999</v>
      </c>
      <c r="P6675" t="s">
        <v>3571</v>
      </c>
      <c r="Q6675" s="3">
        <f>Table1[[#This Row],[Capacity (MW)]]*0.395*8760*10^-6</f>
        <v>0.138408</v>
      </c>
      <c r="R6675" s="3" cm="1">
        <f t="array" ref="R6675">AVERAGE(VLOOKUP(_xlfn.TEXTSPLIT(Table1[[#This Row],[Fuel (no space after comma)]], ","), FuelList_Final_EF!$A$2:$B$65, 2, FALSE))</f>
        <v>67.331265155508703</v>
      </c>
      <c r="S6675" s="3">
        <f>Table1[[#This Row],[Generation (TWh)]]*10^9*VLOOKUP(Table1[[#This Row],[Turbine/Engine Technology]],Technology_HR!$A$2:$B$11,2,FALSE)*10^-6</f>
        <v>1044841.992</v>
      </c>
      <c r="T6675" s="5">
        <f>Table1[[#This Row],[Fuel Consumption (mmBtu)]]*Table1[[#This Row],[Emission Factor (kg CO2/ mmBtu)]]*10^3</f>
        <v>70350533208.961899</v>
      </c>
      <c r="U6675" s="3">
        <f>Table1[[#This Row],[Emissions (g CO2)]]/(Table1[[#This Row],[Generation (TWh)]]*10^9)</f>
        <v>508.28372065893518</v>
      </c>
    </row>
    <row r="6676" spans="1:21" x14ac:dyDescent="0.35">
      <c r="A6676" t="s">
        <v>1895</v>
      </c>
      <c r="B6676" t="s">
        <v>3239</v>
      </c>
      <c r="C6676" t="str">
        <f>SUBSTITUTE(Table1[[#This Row],[Fuel]],", ",",")</f>
        <v>fossil gas: natural gas</v>
      </c>
      <c r="D6676" t="s">
        <v>3239</v>
      </c>
      <c r="H6676" t="s">
        <v>3438</v>
      </c>
      <c r="I6676">
        <v>179</v>
      </c>
      <c r="J6676" t="s">
        <v>3449</v>
      </c>
      <c r="K6676">
        <v>2024</v>
      </c>
      <c r="L6676" t="s">
        <v>29</v>
      </c>
      <c r="M6676" t="s">
        <v>29</v>
      </c>
      <c r="N6676">
        <v>51.037939999999999</v>
      </c>
      <c r="O6676">
        <v>17.150950000000002</v>
      </c>
      <c r="P6676" t="s">
        <v>3571</v>
      </c>
      <c r="Q6676" s="3">
        <f>Table1[[#This Row],[Capacity (MW)]]*0.395*8760*10^-6</f>
        <v>0.61937579999999992</v>
      </c>
      <c r="R6676" s="3" cm="1">
        <f t="array" ref="R6676">AVERAGE(VLOOKUP(_xlfn.TEXTSPLIT(Table1[[#This Row],[Fuel (no space after comma)]], ","), FuelList_Final_EF!$A$2:$B$65, 2, FALSE))</f>
        <v>53.06</v>
      </c>
      <c r="S6676" s="3">
        <f>Table1[[#This Row],[Generation (TWh)]]*10^9*VLOOKUP(Table1[[#This Row],[Turbine/Engine Technology]],Technology_HR!$A$2:$B$11,2,FALSE)*10^-6</f>
        <v>4675667.9141999986</v>
      </c>
      <c r="T6676" s="5">
        <f>Table1[[#This Row],[Fuel Consumption (mmBtu)]]*Table1[[#This Row],[Emission Factor (kg CO2/ mmBtu)]]*10^3</f>
        <v>248090939527.45193</v>
      </c>
      <c r="U6676" s="3">
        <f>Table1[[#This Row],[Emissions (g CO2)]]/(Table1[[#This Row],[Generation (TWh)]]*10^9)</f>
        <v>400.54993999999999</v>
      </c>
    </row>
    <row r="6677" spans="1:21" x14ac:dyDescent="0.35">
      <c r="A6677" t="s">
        <v>1896</v>
      </c>
      <c r="B6677" t="s">
        <v>3239</v>
      </c>
      <c r="C6677" t="str">
        <f>SUBSTITUTE(Table1[[#This Row],[Fuel]],", ",",")</f>
        <v>fossil gas: natural gas</v>
      </c>
      <c r="D6677" t="s">
        <v>3239</v>
      </c>
      <c r="H6677" t="s">
        <v>3438</v>
      </c>
      <c r="I6677">
        <v>36</v>
      </c>
      <c r="J6677" t="s">
        <v>3446</v>
      </c>
      <c r="K6677">
        <v>2002</v>
      </c>
      <c r="L6677" t="s">
        <v>29</v>
      </c>
      <c r="M6677" t="s">
        <v>29</v>
      </c>
      <c r="N6677">
        <v>52.157200000000003</v>
      </c>
      <c r="O6677">
        <v>22.306100000000001</v>
      </c>
      <c r="P6677" t="s">
        <v>3571</v>
      </c>
      <c r="Q6677" s="3">
        <f>Table1[[#This Row],[Capacity (MW)]]*0.395*8760*10^-6</f>
        <v>0.1245672</v>
      </c>
      <c r="R6677" s="3" cm="1">
        <f t="array" ref="R6677">AVERAGE(VLOOKUP(_xlfn.TEXTSPLIT(Table1[[#This Row],[Fuel (no space after comma)]], ","), FuelList_Final_EF!$A$2:$B$65, 2, FALSE))</f>
        <v>53.06</v>
      </c>
      <c r="S6677" s="3">
        <f>Table1[[#This Row],[Generation (TWh)]]*10^9*VLOOKUP(Table1[[#This Row],[Turbine/Engine Technology]],Technology_HR!$A$2:$B$11,2,FALSE)*10^-6</f>
        <v>940357.79279999994</v>
      </c>
      <c r="T6677" s="5">
        <f>Table1[[#This Row],[Fuel Consumption (mmBtu)]]*Table1[[#This Row],[Emission Factor (kg CO2/ mmBtu)]]*10^3</f>
        <v>49895384485.968002</v>
      </c>
      <c r="U6677" s="3">
        <f>Table1[[#This Row],[Emissions (g CO2)]]/(Table1[[#This Row],[Generation (TWh)]]*10^9)</f>
        <v>400.54993999999999</v>
      </c>
    </row>
    <row r="6678" spans="1:21" x14ac:dyDescent="0.35">
      <c r="A6678" t="s">
        <v>1897</v>
      </c>
      <c r="B6678" t="s">
        <v>3239</v>
      </c>
      <c r="C6678" t="str">
        <f>SUBSTITUTE(Table1[[#This Row],[Fuel]],", ",",")</f>
        <v>fossil gas: natural gas</v>
      </c>
      <c r="D6678" t="s">
        <v>3239</v>
      </c>
      <c r="H6678" t="s">
        <v>3438</v>
      </c>
      <c r="I6678">
        <v>550</v>
      </c>
      <c r="J6678" t="s">
        <v>3450</v>
      </c>
      <c r="K6678">
        <v>2030</v>
      </c>
      <c r="L6678" t="s">
        <v>29</v>
      </c>
      <c r="M6678" t="s">
        <v>29</v>
      </c>
      <c r="N6678">
        <v>52.191456000000002</v>
      </c>
      <c r="O6678">
        <v>21.086217999999999</v>
      </c>
      <c r="P6678" t="s">
        <v>3571</v>
      </c>
      <c r="Q6678" s="3">
        <f>Table1[[#This Row],[Capacity (MW)]]*0.395*8760*10^-6</f>
        <v>1.9031099999999999</v>
      </c>
      <c r="R6678" s="3" cm="1">
        <f t="array" ref="R6678">AVERAGE(VLOOKUP(_xlfn.TEXTSPLIT(Table1[[#This Row],[Fuel (no space after comma)]], ","), FuelList_Final_EF!$A$2:$B$65, 2, FALSE))</f>
        <v>53.06</v>
      </c>
      <c r="S6678" s="3">
        <f>Table1[[#This Row],[Generation (TWh)]]*10^9*VLOOKUP(Table1[[#This Row],[Turbine/Engine Technology]],Technology_HR!$A$2:$B$11,2,FALSE)*10^-6</f>
        <v>14366577.389999997</v>
      </c>
      <c r="T6678" s="5">
        <f>Table1[[#This Row],[Fuel Consumption (mmBtu)]]*Table1[[#This Row],[Emission Factor (kg CO2/ mmBtu)]]*10^3</f>
        <v>762290596313.3999</v>
      </c>
      <c r="U6678" s="3">
        <f>Table1[[#This Row],[Emissions (g CO2)]]/(Table1[[#This Row],[Generation (TWh)]]*10^9)</f>
        <v>400.54993999999999</v>
      </c>
    </row>
    <row r="6679" spans="1:21" x14ac:dyDescent="0.35">
      <c r="A6679" t="s">
        <v>1898</v>
      </c>
      <c r="B6679" t="s">
        <v>3239</v>
      </c>
      <c r="C6679" t="str">
        <f>SUBSTITUTE(Table1[[#This Row],[Fuel]],", ",",")</f>
        <v>fossil gas: natural gas</v>
      </c>
      <c r="D6679" t="s">
        <v>3239</v>
      </c>
      <c r="H6679" t="s">
        <v>3438</v>
      </c>
      <c r="I6679">
        <v>450</v>
      </c>
      <c r="J6679" t="s">
        <v>3446</v>
      </c>
      <c r="K6679">
        <v>2020</v>
      </c>
      <c r="L6679" t="s">
        <v>29</v>
      </c>
      <c r="M6679" t="s">
        <v>29</v>
      </c>
      <c r="N6679">
        <v>50.55386</v>
      </c>
      <c r="O6679">
        <v>22.0791</v>
      </c>
      <c r="P6679" t="s">
        <v>3571</v>
      </c>
      <c r="Q6679" s="3">
        <f>Table1[[#This Row],[Capacity (MW)]]*0.395*8760*10^-6</f>
        <v>1.5570899999999999</v>
      </c>
      <c r="R6679" s="3" cm="1">
        <f t="array" ref="R6679">AVERAGE(VLOOKUP(_xlfn.TEXTSPLIT(Table1[[#This Row],[Fuel (no space after comma)]], ","), FuelList_Final_EF!$A$2:$B$65, 2, FALSE))</f>
        <v>53.06</v>
      </c>
      <c r="S6679" s="3">
        <f>Table1[[#This Row],[Generation (TWh)]]*10^9*VLOOKUP(Table1[[#This Row],[Turbine/Engine Technology]],Technology_HR!$A$2:$B$11,2,FALSE)*10^-6</f>
        <v>11754472.409999998</v>
      </c>
      <c r="T6679" s="5">
        <f>Table1[[#This Row],[Fuel Consumption (mmBtu)]]*Table1[[#This Row],[Emission Factor (kg CO2/ mmBtu)]]*10^3</f>
        <v>623692306074.59998</v>
      </c>
      <c r="U6679" s="3">
        <f>Table1[[#This Row],[Emissions (g CO2)]]/(Table1[[#This Row],[Generation (TWh)]]*10^9)</f>
        <v>400.54994000000005</v>
      </c>
    </row>
    <row r="6680" spans="1:21" x14ac:dyDescent="0.35">
      <c r="A6680" t="s">
        <v>1899</v>
      </c>
      <c r="B6680" t="s">
        <v>3239</v>
      </c>
      <c r="C6680" t="str">
        <f>SUBSTITUTE(Table1[[#This Row],[Fuel]],", ",",")</f>
        <v>fossil gas: natural gas</v>
      </c>
      <c r="D6680" t="s">
        <v>3239</v>
      </c>
      <c r="H6680" t="s">
        <v>3438</v>
      </c>
      <c r="I6680">
        <v>120</v>
      </c>
      <c r="J6680" t="s">
        <v>3446</v>
      </c>
      <c r="K6680">
        <v>2024</v>
      </c>
      <c r="L6680" t="s">
        <v>29</v>
      </c>
      <c r="M6680" t="s">
        <v>29</v>
      </c>
      <c r="N6680">
        <v>50.039332999999999</v>
      </c>
      <c r="O6680">
        <v>19.271477000000001</v>
      </c>
      <c r="P6680" t="s">
        <v>3571</v>
      </c>
      <c r="Q6680" s="3">
        <f>Table1[[#This Row],[Capacity (MW)]]*0.395*8760*10^-6</f>
        <v>0.41522400000000004</v>
      </c>
      <c r="R6680" s="3" cm="1">
        <f t="array" ref="R6680">AVERAGE(VLOOKUP(_xlfn.TEXTSPLIT(Table1[[#This Row],[Fuel (no space after comma)]], ","), FuelList_Final_EF!$A$2:$B$65, 2, FALSE))</f>
        <v>53.06</v>
      </c>
      <c r="S6680" s="3">
        <f>Table1[[#This Row],[Generation (TWh)]]*10^9*VLOOKUP(Table1[[#This Row],[Turbine/Engine Technology]],Technology_HR!$A$2:$B$11,2,FALSE)*10^-6</f>
        <v>3134525.9760000003</v>
      </c>
      <c r="T6680" s="5">
        <f>Table1[[#This Row],[Fuel Consumption (mmBtu)]]*Table1[[#This Row],[Emission Factor (kg CO2/ mmBtu)]]*10^3</f>
        <v>166317948286.56003</v>
      </c>
      <c r="U6680" s="3">
        <f>Table1[[#This Row],[Emissions (g CO2)]]/(Table1[[#This Row],[Generation (TWh)]]*10^9)</f>
        <v>400.54993999999999</v>
      </c>
    </row>
    <row r="6681" spans="1:21" x14ac:dyDescent="0.35">
      <c r="A6681" t="s">
        <v>1894</v>
      </c>
      <c r="B6681" t="s">
        <v>3243</v>
      </c>
      <c r="C6681" t="str">
        <f>SUBSTITUTE(Table1[[#This Row],[Fuel]],", ",",")</f>
        <v>fossil gas: natural gas,fossil liquids: fuel oil</v>
      </c>
      <c r="D6681" t="s">
        <v>3239</v>
      </c>
      <c r="E6681" t="s">
        <v>3275</v>
      </c>
      <c r="H6681" t="s">
        <v>3436</v>
      </c>
      <c r="I6681">
        <v>55</v>
      </c>
      <c r="J6681" t="s">
        <v>3446</v>
      </c>
      <c r="K6681">
        <v>2017</v>
      </c>
      <c r="L6681" t="s">
        <v>29</v>
      </c>
      <c r="M6681" t="s">
        <v>29</v>
      </c>
      <c r="N6681">
        <v>53.047499999999999</v>
      </c>
      <c r="O6681">
        <v>18.693200000000001</v>
      </c>
      <c r="P6681" t="s">
        <v>3571</v>
      </c>
      <c r="Q6681" s="3">
        <f>Table1[[#This Row],[Capacity (MW)]]*0.395*8760*10^-6</f>
        <v>0.19031099999999998</v>
      </c>
      <c r="R6681" s="3" cm="1">
        <f t="array" ref="R6681">AVERAGE(VLOOKUP(_xlfn.TEXTSPLIT(Table1[[#This Row],[Fuel (no space after comma)]], ","), FuelList_Final_EF!$A$2:$B$65, 2, FALSE))</f>
        <v>65.583341148886291</v>
      </c>
      <c r="S6681" s="3">
        <f>Table1[[#This Row],[Generation (TWh)]]*10^9*VLOOKUP(Table1[[#This Row],[Turbine/Engine Technology]],Technology_HR!$A$2:$B$11,2,FALSE)*10^-6</f>
        <v>2095324.1099999996</v>
      </c>
      <c r="T6681" s="5">
        <f>Table1[[#This Row],[Fuel Consumption (mmBtu)]]*Table1[[#This Row],[Emission Factor (kg CO2/ mmBtu)]]*10^3</f>
        <v>137418355923.61653</v>
      </c>
      <c r="U6681" s="3">
        <f>Table1[[#This Row],[Emissions (g CO2)]]/(Table1[[#This Row],[Generation (TWh)]]*10^9)</f>
        <v>722.07258604923811</v>
      </c>
    </row>
    <row r="6682" spans="1:21" x14ac:dyDescent="0.35">
      <c r="A6682" t="s">
        <v>1894</v>
      </c>
      <c r="B6682" t="s">
        <v>3243</v>
      </c>
      <c r="C6682" t="str">
        <f>SUBSTITUTE(Table1[[#This Row],[Fuel]],", ",",")</f>
        <v>fossil gas: natural gas,fossil liquids: fuel oil</v>
      </c>
      <c r="D6682" t="s">
        <v>3239</v>
      </c>
      <c r="E6682" t="s">
        <v>3275</v>
      </c>
      <c r="H6682" t="s">
        <v>3436</v>
      </c>
      <c r="I6682">
        <v>55</v>
      </c>
      <c r="J6682" t="s">
        <v>3446</v>
      </c>
      <c r="K6682">
        <v>2017</v>
      </c>
      <c r="L6682" t="s">
        <v>29</v>
      </c>
      <c r="M6682" t="s">
        <v>29</v>
      </c>
      <c r="N6682">
        <v>53.047499999999999</v>
      </c>
      <c r="O6682">
        <v>18.693200000000001</v>
      </c>
      <c r="P6682" t="s">
        <v>3571</v>
      </c>
      <c r="Q6682" s="3">
        <f>Table1[[#This Row],[Capacity (MW)]]*0.395*8760*10^-6</f>
        <v>0.19031099999999998</v>
      </c>
      <c r="R6682" s="3" cm="1">
        <f t="array" ref="R6682">AVERAGE(VLOOKUP(_xlfn.TEXTSPLIT(Table1[[#This Row],[Fuel (no space after comma)]], ","), FuelList_Final_EF!$A$2:$B$65, 2, FALSE))</f>
        <v>65.583341148886291</v>
      </c>
      <c r="S6682" s="3">
        <f>Table1[[#This Row],[Generation (TWh)]]*10^9*VLOOKUP(Table1[[#This Row],[Turbine/Engine Technology]],Technology_HR!$A$2:$B$11,2,FALSE)*10^-6</f>
        <v>2095324.1099999996</v>
      </c>
      <c r="T6682" s="5">
        <f>Table1[[#This Row],[Fuel Consumption (mmBtu)]]*Table1[[#This Row],[Emission Factor (kg CO2/ mmBtu)]]*10^3</f>
        <v>137418355923.61653</v>
      </c>
      <c r="U6682" s="3">
        <f>Table1[[#This Row],[Emissions (g CO2)]]/(Table1[[#This Row],[Generation (TWh)]]*10^9)</f>
        <v>722.07258604923811</v>
      </c>
    </row>
    <row r="6683" spans="1:21" x14ac:dyDescent="0.35">
      <c r="A6683" t="s">
        <v>1892</v>
      </c>
      <c r="B6683" t="s">
        <v>3239</v>
      </c>
      <c r="C6683" t="str">
        <f>SUBSTITUTE(Table1[[#This Row],[Fuel]],", ",",")</f>
        <v>fossil gas: natural gas</v>
      </c>
      <c r="D6683" t="s">
        <v>3239</v>
      </c>
      <c r="H6683" t="s">
        <v>3438</v>
      </c>
      <c r="I6683">
        <v>40</v>
      </c>
      <c r="J6683" t="s">
        <v>3446</v>
      </c>
      <c r="K6683">
        <v>2012</v>
      </c>
      <c r="L6683" t="s">
        <v>29</v>
      </c>
      <c r="M6683" t="s">
        <v>29</v>
      </c>
      <c r="N6683">
        <v>51.473894999999999</v>
      </c>
      <c r="O6683">
        <v>17.305197</v>
      </c>
      <c r="P6683" t="s">
        <v>3571</v>
      </c>
      <c r="Q6683" s="3">
        <f>Table1[[#This Row],[Capacity (MW)]]*0.395*8760*10^-6</f>
        <v>0.138408</v>
      </c>
      <c r="R6683" s="3" cm="1">
        <f t="array" ref="R6683">AVERAGE(VLOOKUP(_xlfn.TEXTSPLIT(Table1[[#This Row],[Fuel (no space after comma)]], ","), FuelList_Final_EF!$A$2:$B$65, 2, FALSE))</f>
        <v>53.06</v>
      </c>
      <c r="S6683" s="3">
        <f>Table1[[#This Row],[Generation (TWh)]]*10^9*VLOOKUP(Table1[[#This Row],[Turbine/Engine Technology]],Technology_HR!$A$2:$B$11,2,FALSE)*10^-6</f>
        <v>1044841.992</v>
      </c>
      <c r="T6683" s="5">
        <f>Table1[[#This Row],[Fuel Consumption (mmBtu)]]*Table1[[#This Row],[Emission Factor (kg CO2/ mmBtu)]]*10^3</f>
        <v>55439316095.519997</v>
      </c>
      <c r="U6683" s="3">
        <f>Table1[[#This Row],[Emissions (g CO2)]]/(Table1[[#This Row],[Generation (TWh)]]*10^9)</f>
        <v>400.54993999999999</v>
      </c>
    </row>
    <row r="6684" spans="1:21" x14ac:dyDescent="0.35">
      <c r="A6684" t="s">
        <v>1891</v>
      </c>
      <c r="B6684" t="s">
        <v>3239</v>
      </c>
      <c r="C6684" t="str">
        <f>SUBSTITUTE(Table1[[#This Row],[Fuel]],", ",",")</f>
        <v>fossil gas: natural gas</v>
      </c>
      <c r="D6684" t="s">
        <v>3239</v>
      </c>
      <c r="H6684" t="s">
        <v>3438</v>
      </c>
      <c r="I6684">
        <v>465</v>
      </c>
      <c r="J6684" t="s">
        <v>3446</v>
      </c>
      <c r="K6684">
        <v>2017</v>
      </c>
      <c r="L6684" t="s">
        <v>29</v>
      </c>
      <c r="M6684" t="s">
        <v>29</v>
      </c>
      <c r="N6684">
        <v>52.7074</v>
      </c>
      <c r="O6684">
        <v>18.9589</v>
      </c>
      <c r="P6684" t="s">
        <v>3571</v>
      </c>
      <c r="Q6684" s="3">
        <f>Table1[[#This Row],[Capacity (MW)]]*0.395*8760*10^-6</f>
        <v>1.6089929999999999</v>
      </c>
      <c r="R6684" s="3" cm="1">
        <f t="array" ref="R6684">AVERAGE(VLOOKUP(_xlfn.TEXTSPLIT(Table1[[#This Row],[Fuel (no space after comma)]], ","), FuelList_Final_EF!$A$2:$B$65, 2, FALSE))</f>
        <v>53.06</v>
      </c>
      <c r="S6684" s="3">
        <f>Table1[[#This Row],[Generation (TWh)]]*10^9*VLOOKUP(Table1[[#This Row],[Turbine/Engine Technology]],Technology_HR!$A$2:$B$11,2,FALSE)*10^-6</f>
        <v>12146288.157</v>
      </c>
      <c r="T6684" s="5">
        <f>Table1[[#This Row],[Fuel Consumption (mmBtu)]]*Table1[[#This Row],[Emission Factor (kg CO2/ mmBtu)]]*10^3</f>
        <v>644482049610.42004</v>
      </c>
      <c r="U6684" s="3">
        <f>Table1[[#This Row],[Emissions (g CO2)]]/(Table1[[#This Row],[Generation (TWh)]]*10^9)</f>
        <v>400.54994000000005</v>
      </c>
    </row>
    <row r="6685" spans="1:21" x14ac:dyDescent="0.35">
      <c r="A6685" t="s">
        <v>1880</v>
      </c>
      <c r="B6685" t="s">
        <v>3239</v>
      </c>
      <c r="C6685" t="str">
        <f>SUBSTITUTE(Table1[[#This Row],[Fuel]],", ",",")</f>
        <v>fossil gas: natural gas</v>
      </c>
      <c r="D6685" t="s">
        <v>3239</v>
      </c>
      <c r="H6685" t="s">
        <v>3438</v>
      </c>
      <c r="I6685">
        <v>231</v>
      </c>
      <c r="J6685" t="s">
        <v>3446</v>
      </c>
      <c r="K6685">
        <v>2002</v>
      </c>
      <c r="L6685" t="s">
        <v>29</v>
      </c>
      <c r="M6685">
        <v>2033</v>
      </c>
      <c r="N6685">
        <v>51.216099999999997</v>
      </c>
      <c r="O6685">
        <v>22.558299999999999</v>
      </c>
      <c r="P6685" t="s">
        <v>3571</v>
      </c>
      <c r="Q6685" s="3">
        <f>Table1[[#This Row],[Capacity (MW)]]*0.395*8760*10^-6</f>
        <v>0.79930620000000008</v>
      </c>
      <c r="R6685" s="3" cm="1">
        <f t="array" ref="R6685">AVERAGE(VLOOKUP(_xlfn.TEXTSPLIT(Table1[[#This Row],[Fuel (no space after comma)]], ","), FuelList_Final_EF!$A$2:$B$65, 2, FALSE))</f>
        <v>53.06</v>
      </c>
      <c r="S6685" s="3">
        <f>Table1[[#This Row],[Generation (TWh)]]*10^9*VLOOKUP(Table1[[#This Row],[Turbine/Engine Technology]],Technology_HR!$A$2:$B$11,2,FALSE)*10^-6</f>
        <v>6033962.503800001</v>
      </c>
      <c r="T6685" s="5">
        <f>Table1[[#This Row],[Fuel Consumption (mmBtu)]]*Table1[[#This Row],[Emission Factor (kg CO2/ mmBtu)]]*10^3</f>
        <v>320162050451.62811</v>
      </c>
      <c r="U6685" s="3">
        <f>Table1[[#This Row],[Emissions (g CO2)]]/(Table1[[#This Row],[Generation (TWh)]]*10^9)</f>
        <v>400.54994000000011</v>
      </c>
    </row>
    <row r="6686" spans="1:21" x14ac:dyDescent="0.35">
      <c r="A6686" t="s">
        <v>1891</v>
      </c>
      <c r="B6686" t="s">
        <v>3239</v>
      </c>
      <c r="C6686" t="str">
        <f>SUBSTITUTE(Table1[[#This Row],[Fuel]],", ",",")</f>
        <v>fossil gas: natural gas</v>
      </c>
      <c r="D6686" t="s">
        <v>3239</v>
      </c>
      <c r="H6686" t="s">
        <v>3438</v>
      </c>
      <c r="I6686">
        <v>490</v>
      </c>
      <c r="J6686" t="s">
        <v>3446</v>
      </c>
      <c r="K6686">
        <v>2021</v>
      </c>
      <c r="L6686" t="s">
        <v>29</v>
      </c>
      <c r="M6686" t="s">
        <v>29</v>
      </c>
      <c r="N6686">
        <v>52.294699999999999</v>
      </c>
      <c r="O6686">
        <v>20.99334</v>
      </c>
      <c r="P6686" t="s">
        <v>3571</v>
      </c>
      <c r="Q6686" s="3">
        <f>Table1[[#This Row],[Capacity (MW)]]*0.395*8760*10^-6</f>
        <v>1.6954979999999999</v>
      </c>
      <c r="R6686" s="3" cm="1">
        <f t="array" ref="R6686">AVERAGE(VLOOKUP(_xlfn.TEXTSPLIT(Table1[[#This Row],[Fuel (no space after comma)]], ","), FuelList_Final_EF!$A$2:$B$65, 2, FALSE))</f>
        <v>53.06</v>
      </c>
      <c r="S6686" s="3">
        <f>Table1[[#This Row],[Generation (TWh)]]*10^9*VLOOKUP(Table1[[#This Row],[Turbine/Engine Technology]],Technology_HR!$A$2:$B$11,2,FALSE)*10^-6</f>
        <v>12799314.401999999</v>
      </c>
      <c r="T6686" s="5">
        <f>Table1[[#This Row],[Fuel Consumption (mmBtu)]]*Table1[[#This Row],[Emission Factor (kg CO2/ mmBtu)]]*10^3</f>
        <v>679131622170.12</v>
      </c>
      <c r="U6686" s="3">
        <f>Table1[[#This Row],[Emissions (g CO2)]]/(Table1[[#This Row],[Generation (TWh)]]*10^9)</f>
        <v>400.54993999999999</v>
      </c>
    </row>
    <row r="6687" spans="1:21" x14ac:dyDescent="0.35">
      <c r="A6687" t="s">
        <v>1894</v>
      </c>
      <c r="B6687" t="s">
        <v>3239</v>
      </c>
      <c r="C6687" t="str">
        <f>SUBSTITUTE(Table1[[#This Row],[Fuel]],", ",",")</f>
        <v>fossil gas: natural gas</v>
      </c>
      <c r="D6687" t="s">
        <v>3239</v>
      </c>
      <c r="H6687" t="s">
        <v>59</v>
      </c>
      <c r="I6687">
        <v>30</v>
      </c>
      <c r="J6687" t="s">
        <v>3451</v>
      </c>
      <c r="K6687" t="s">
        <v>29</v>
      </c>
      <c r="L6687" t="s">
        <v>29</v>
      </c>
      <c r="M6687" t="s">
        <v>29</v>
      </c>
      <c r="N6687">
        <v>51.9514</v>
      </c>
      <c r="O6687">
        <v>15.4879</v>
      </c>
      <c r="P6687" t="s">
        <v>3571</v>
      </c>
      <c r="Q6687" s="3">
        <f>Table1[[#This Row],[Capacity (MW)]]*0.395*8760*10^-6</f>
        <v>0.10380600000000001</v>
      </c>
      <c r="R6687" s="3" cm="1">
        <f t="array" ref="R6687">AVERAGE(VLOOKUP(_xlfn.TEXTSPLIT(Table1[[#This Row],[Fuel (no space after comma)]], ","), FuelList_Final_EF!$A$2:$B$65, 2, FALSE))</f>
        <v>53.06</v>
      </c>
      <c r="S6687" s="3">
        <f>Table1[[#This Row],[Generation (TWh)]]*10^9*VLOOKUP(Table1[[#This Row],[Turbine/Engine Technology]],Technology_HR!$A$2:$B$11,2,FALSE)*10^-6</f>
        <v>861122.67300000007</v>
      </c>
      <c r="T6687" s="5">
        <f>Table1[[#This Row],[Fuel Consumption (mmBtu)]]*Table1[[#This Row],[Emission Factor (kg CO2/ mmBtu)]]*10^3</f>
        <v>45691169029.380005</v>
      </c>
      <c r="U6687" s="3">
        <f>Table1[[#This Row],[Emissions (g CO2)]]/(Table1[[#This Row],[Generation (TWh)]]*10^9)</f>
        <v>440.15922999999998</v>
      </c>
    </row>
    <row r="6688" spans="1:21" x14ac:dyDescent="0.35">
      <c r="A6688" t="s">
        <v>1894</v>
      </c>
      <c r="B6688" t="s">
        <v>3239</v>
      </c>
      <c r="C6688" t="str">
        <f>SUBSTITUTE(Table1[[#This Row],[Fuel]],", ",",")</f>
        <v>fossil gas: natural gas</v>
      </c>
      <c r="D6688" t="s">
        <v>3239</v>
      </c>
      <c r="H6688" t="s">
        <v>3438</v>
      </c>
      <c r="I6688">
        <v>198</v>
      </c>
      <c r="J6688" t="s">
        <v>3446</v>
      </c>
      <c r="K6688">
        <v>2004</v>
      </c>
      <c r="L6688" t="s">
        <v>29</v>
      </c>
      <c r="M6688" t="s">
        <v>29</v>
      </c>
      <c r="N6688">
        <v>51.9514</v>
      </c>
      <c r="O6688">
        <v>15.4879</v>
      </c>
      <c r="P6688" t="s">
        <v>3571</v>
      </c>
      <c r="Q6688" s="3">
        <f>Table1[[#This Row],[Capacity (MW)]]*0.395*8760*10^-6</f>
        <v>0.68511960000000005</v>
      </c>
      <c r="R6688" s="3" cm="1">
        <f t="array" ref="R6688">AVERAGE(VLOOKUP(_xlfn.TEXTSPLIT(Table1[[#This Row],[Fuel (no space after comma)]], ","), FuelList_Final_EF!$A$2:$B$65, 2, FALSE))</f>
        <v>53.06</v>
      </c>
      <c r="S6688" s="3">
        <f>Table1[[#This Row],[Generation (TWh)]]*10^9*VLOOKUP(Table1[[#This Row],[Turbine/Engine Technology]],Technology_HR!$A$2:$B$11,2,FALSE)*10^-6</f>
        <v>5171967.8603999997</v>
      </c>
      <c r="T6688" s="5">
        <f>Table1[[#This Row],[Fuel Consumption (mmBtu)]]*Table1[[#This Row],[Emission Factor (kg CO2/ mmBtu)]]*10^3</f>
        <v>274424614672.82397</v>
      </c>
      <c r="U6688" s="3">
        <f>Table1[[#This Row],[Emissions (g CO2)]]/(Table1[[#This Row],[Generation (TWh)]]*10^9)</f>
        <v>400.54993999999994</v>
      </c>
    </row>
    <row r="6689" spans="1:21" x14ac:dyDescent="0.35">
      <c r="A6689" t="s">
        <v>1900</v>
      </c>
      <c r="B6689" t="s">
        <v>3241</v>
      </c>
      <c r="C6689" t="str">
        <f>SUBSTITUTE(Table1[[#This Row],[Fuel]],", ",",")</f>
        <v>fossil liquids: heavy fuel oil</v>
      </c>
      <c r="D6689" t="s">
        <v>3241</v>
      </c>
      <c r="H6689" t="s">
        <v>3441</v>
      </c>
      <c r="I6689">
        <v>68</v>
      </c>
      <c r="J6689" t="s">
        <v>3446</v>
      </c>
      <c r="K6689">
        <v>2004</v>
      </c>
      <c r="L6689" t="s">
        <v>29</v>
      </c>
      <c r="M6689" t="s">
        <v>29</v>
      </c>
      <c r="N6689">
        <v>37.781199999999998</v>
      </c>
      <c r="O6689">
        <v>-25.613700000000001</v>
      </c>
      <c r="P6689" t="s">
        <v>3572</v>
      </c>
      <c r="Q6689" s="3">
        <f>Table1[[#This Row],[Capacity (MW)]]*0.395*8760*10^-6</f>
        <v>0.23529359999999999</v>
      </c>
      <c r="R6689" s="3" cm="1">
        <f t="array" ref="R6689">AVERAGE(VLOOKUP(_xlfn.TEXTSPLIT(Table1[[#This Row],[Fuel (no space after comma)]], ","), FuelList_Final_EF!$A$2:$B$65, 2, FALSE))</f>
        <v>81.602530311017389</v>
      </c>
      <c r="S6689" s="3">
        <f>Table1[[#This Row],[Generation (TWh)]]*10^9*VLOOKUP(Table1[[#This Row],[Turbine/Engine Technology]],Technology_HR!$A$2:$B$11,2,FALSE)*10^-6</f>
        <v>1776231.3864</v>
      </c>
      <c r="T6689" s="5">
        <f>Table1[[#This Row],[Fuel Consumption (mmBtu)]]*Table1[[#This Row],[Emission Factor (kg CO2/ mmBtu)]]*10^3</f>
        <v>144944975548.08643</v>
      </c>
      <c r="U6689" s="3">
        <f>Table1[[#This Row],[Emissions (g CO2)]]/(Table1[[#This Row],[Generation (TWh)]]*10^9)</f>
        <v>616.01750131787026</v>
      </c>
    </row>
    <row r="6690" spans="1:21" x14ac:dyDescent="0.35">
      <c r="A6690" t="s">
        <v>1901</v>
      </c>
      <c r="B6690" t="s">
        <v>3277</v>
      </c>
      <c r="C6690" t="str">
        <f>SUBSTITUTE(Table1[[#This Row],[Fuel]],", ",",")</f>
        <v>fossil liquids: heavy fuel oil,fossil liquids: diesel</v>
      </c>
      <c r="D6690" t="s">
        <v>3241</v>
      </c>
      <c r="E6690" t="s">
        <v>3258</v>
      </c>
      <c r="H6690" t="s">
        <v>3441</v>
      </c>
      <c r="I6690">
        <v>72</v>
      </c>
      <c r="J6690" t="s">
        <v>3446</v>
      </c>
      <c r="K6690">
        <v>2005</v>
      </c>
      <c r="L6690" t="s">
        <v>29</v>
      </c>
      <c r="M6690" t="s">
        <v>29</v>
      </c>
      <c r="N6690">
        <v>32.647300000000001</v>
      </c>
      <c r="O6690">
        <v>-16.9679</v>
      </c>
      <c r="P6690" t="s">
        <v>3572</v>
      </c>
      <c r="Q6690" s="3">
        <f>Table1[[#This Row],[Capacity (MW)]]*0.395*8760*10^-6</f>
        <v>0.24913440000000001</v>
      </c>
      <c r="R6690" s="3" cm="1">
        <f t="array" ref="R6690">AVERAGE(VLOOKUP(_xlfn.TEXTSPLIT(Table1[[#This Row],[Fuel (no space after comma)]], ","), FuelList_Final_EF!$A$2:$B$65, 2, FALSE))</f>
        <v>79.854606304394977</v>
      </c>
      <c r="S6690" s="3">
        <f>Table1[[#This Row],[Generation (TWh)]]*10^9*VLOOKUP(Table1[[#This Row],[Turbine/Engine Technology]],Technology_HR!$A$2:$B$11,2,FALSE)*10^-6</f>
        <v>1880715.5855999999</v>
      </c>
      <c r="T6690" s="5">
        <f>Table1[[#This Row],[Fuel Consumption (mmBtu)]]*Table1[[#This Row],[Emission Factor (kg CO2/ mmBtu)]]*10^3</f>
        <v>150183802658.62762</v>
      </c>
      <c r="U6690" s="3">
        <f>Table1[[#This Row],[Emissions (g CO2)]]/(Table1[[#This Row],[Generation (TWh)]]*10^9)</f>
        <v>602.8224229918776</v>
      </c>
    </row>
    <row r="6691" spans="1:21" x14ac:dyDescent="0.35">
      <c r="A6691" t="s">
        <v>1902</v>
      </c>
      <c r="B6691" t="s">
        <v>3239</v>
      </c>
      <c r="C6691" t="str">
        <f>SUBSTITUTE(Table1[[#This Row],[Fuel]],", ",",")</f>
        <v>fossil gas: natural gas</v>
      </c>
      <c r="D6691" t="s">
        <v>3239</v>
      </c>
      <c r="H6691" t="s">
        <v>3438</v>
      </c>
      <c r="I6691">
        <v>32</v>
      </c>
      <c r="J6691" t="s">
        <v>3446</v>
      </c>
      <c r="K6691">
        <v>2009</v>
      </c>
      <c r="L6691" t="s">
        <v>29</v>
      </c>
      <c r="M6691" t="s">
        <v>29</v>
      </c>
      <c r="N6691">
        <v>39.98321</v>
      </c>
      <c r="O6691">
        <v>-8.8512900000000005</v>
      </c>
      <c r="P6691" t="s">
        <v>3572</v>
      </c>
      <c r="Q6691" s="3">
        <f>Table1[[#This Row],[Capacity (MW)]]*0.395*8760*10^-6</f>
        <v>0.1107264</v>
      </c>
      <c r="R6691" s="3" cm="1">
        <f t="array" ref="R6691">AVERAGE(VLOOKUP(_xlfn.TEXTSPLIT(Table1[[#This Row],[Fuel (no space after comma)]], ","), FuelList_Final_EF!$A$2:$B$65, 2, FALSE))</f>
        <v>53.06</v>
      </c>
      <c r="S6691" s="3">
        <f>Table1[[#This Row],[Generation (TWh)]]*10^9*VLOOKUP(Table1[[#This Row],[Turbine/Engine Technology]],Technology_HR!$A$2:$B$11,2,FALSE)*10^-6</f>
        <v>835873.59359999991</v>
      </c>
      <c r="T6691" s="5">
        <f>Table1[[#This Row],[Fuel Consumption (mmBtu)]]*Table1[[#This Row],[Emission Factor (kg CO2/ mmBtu)]]*10^3</f>
        <v>44351452876.416</v>
      </c>
      <c r="U6691" s="3">
        <f>Table1[[#This Row],[Emissions (g CO2)]]/(Table1[[#This Row],[Generation (TWh)]]*10^9)</f>
        <v>400.54993999999999</v>
      </c>
    </row>
    <row r="6692" spans="1:21" x14ac:dyDescent="0.35">
      <c r="A6692" t="s">
        <v>1903</v>
      </c>
      <c r="B6692" t="s">
        <v>3239</v>
      </c>
      <c r="C6692" t="str">
        <f>SUBSTITUTE(Table1[[#This Row],[Fuel]],", ",",")</f>
        <v>fossil gas: natural gas</v>
      </c>
      <c r="D6692" t="s">
        <v>3239</v>
      </c>
      <c r="H6692" t="s">
        <v>3438</v>
      </c>
      <c r="I6692">
        <v>418</v>
      </c>
      <c r="J6692" t="s">
        <v>3446</v>
      </c>
      <c r="K6692">
        <v>2011</v>
      </c>
      <c r="L6692" t="s">
        <v>29</v>
      </c>
      <c r="M6692" t="s">
        <v>29</v>
      </c>
      <c r="N6692">
        <v>39.468899999999998</v>
      </c>
      <c r="O6692">
        <v>-8.1113</v>
      </c>
      <c r="P6692" t="s">
        <v>3572</v>
      </c>
      <c r="Q6692" s="3">
        <f>Table1[[#This Row],[Capacity (MW)]]*0.395*8760*10^-6</f>
        <v>1.4463636</v>
      </c>
      <c r="R6692" s="3" cm="1">
        <f t="array" ref="R6692">AVERAGE(VLOOKUP(_xlfn.TEXTSPLIT(Table1[[#This Row],[Fuel (no space after comma)]], ","), FuelList_Final_EF!$A$2:$B$65, 2, FALSE))</f>
        <v>53.06</v>
      </c>
      <c r="S6692" s="3">
        <f>Table1[[#This Row],[Generation (TWh)]]*10^9*VLOOKUP(Table1[[#This Row],[Turbine/Engine Technology]],Technology_HR!$A$2:$B$11,2,FALSE)*10^-6</f>
        <v>10918598.816399999</v>
      </c>
      <c r="T6692" s="5">
        <f>Table1[[#This Row],[Fuel Consumption (mmBtu)]]*Table1[[#This Row],[Emission Factor (kg CO2/ mmBtu)]]*10^3</f>
        <v>579340853198.18396</v>
      </c>
      <c r="U6692" s="3">
        <f>Table1[[#This Row],[Emissions (g CO2)]]/(Table1[[#This Row],[Generation (TWh)]]*10^9)</f>
        <v>400.54993999999999</v>
      </c>
    </row>
    <row r="6693" spans="1:21" x14ac:dyDescent="0.35">
      <c r="A6693" t="s">
        <v>1903</v>
      </c>
      <c r="B6693" t="s">
        <v>3239</v>
      </c>
      <c r="C6693" t="str">
        <f>SUBSTITUTE(Table1[[#This Row],[Fuel]],", ",",")</f>
        <v>fossil gas: natural gas</v>
      </c>
      <c r="D6693" t="s">
        <v>3239</v>
      </c>
      <c r="H6693" t="s">
        <v>3438</v>
      </c>
      <c r="I6693">
        <v>418</v>
      </c>
      <c r="J6693" t="s">
        <v>3446</v>
      </c>
      <c r="K6693">
        <v>2011</v>
      </c>
      <c r="L6693" t="s">
        <v>29</v>
      </c>
      <c r="M6693" t="s">
        <v>29</v>
      </c>
      <c r="N6693">
        <v>39.468899999999998</v>
      </c>
      <c r="O6693">
        <v>-8.1113</v>
      </c>
      <c r="P6693" t="s">
        <v>3572</v>
      </c>
      <c r="Q6693" s="3">
        <f>Table1[[#This Row],[Capacity (MW)]]*0.395*8760*10^-6</f>
        <v>1.4463636</v>
      </c>
      <c r="R6693" s="3" cm="1">
        <f t="array" ref="R6693">AVERAGE(VLOOKUP(_xlfn.TEXTSPLIT(Table1[[#This Row],[Fuel (no space after comma)]], ","), FuelList_Final_EF!$A$2:$B$65, 2, FALSE))</f>
        <v>53.06</v>
      </c>
      <c r="S6693" s="3">
        <f>Table1[[#This Row],[Generation (TWh)]]*10^9*VLOOKUP(Table1[[#This Row],[Turbine/Engine Technology]],Technology_HR!$A$2:$B$11,2,FALSE)*10^-6</f>
        <v>10918598.816399999</v>
      </c>
      <c r="T6693" s="5">
        <f>Table1[[#This Row],[Fuel Consumption (mmBtu)]]*Table1[[#This Row],[Emission Factor (kg CO2/ mmBtu)]]*10^3</f>
        <v>579340853198.18396</v>
      </c>
      <c r="U6693" s="3">
        <f>Table1[[#This Row],[Emissions (g CO2)]]/(Table1[[#This Row],[Generation (TWh)]]*10^9)</f>
        <v>400.54993999999999</v>
      </c>
    </row>
    <row r="6694" spans="1:21" x14ac:dyDescent="0.35">
      <c r="A6694" t="s">
        <v>1904</v>
      </c>
      <c r="B6694" t="s">
        <v>3239</v>
      </c>
      <c r="C6694" t="str">
        <f>SUBSTITUTE(Table1[[#This Row],[Fuel]],", ",",")</f>
        <v>fossil gas: natural gas</v>
      </c>
      <c r="D6694" t="s">
        <v>3239</v>
      </c>
      <c r="H6694" t="s">
        <v>3438</v>
      </c>
      <c r="I6694">
        <v>67</v>
      </c>
      <c r="J6694" t="s">
        <v>3446</v>
      </c>
      <c r="K6694">
        <v>2000</v>
      </c>
      <c r="L6694" t="s">
        <v>29</v>
      </c>
      <c r="M6694" t="s">
        <v>29</v>
      </c>
      <c r="N6694">
        <v>40.057600000000001</v>
      </c>
      <c r="O6694">
        <v>-8.8595000000000006</v>
      </c>
      <c r="P6694" t="s">
        <v>3572</v>
      </c>
      <c r="Q6694" s="3">
        <f>Table1[[#This Row],[Capacity (MW)]]*0.395*8760*10^-6</f>
        <v>0.2318334</v>
      </c>
      <c r="R6694" s="3" cm="1">
        <f t="array" ref="R6694">AVERAGE(VLOOKUP(_xlfn.TEXTSPLIT(Table1[[#This Row],[Fuel (no space after comma)]], ","), FuelList_Final_EF!$A$2:$B$65, 2, FALSE))</f>
        <v>53.06</v>
      </c>
      <c r="S6694" s="3">
        <f>Table1[[#This Row],[Generation (TWh)]]*10^9*VLOOKUP(Table1[[#This Row],[Turbine/Engine Technology]],Technology_HR!$A$2:$B$11,2,FALSE)*10^-6</f>
        <v>1750110.3365999998</v>
      </c>
      <c r="T6694" s="5">
        <f>Table1[[#This Row],[Fuel Consumption (mmBtu)]]*Table1[[#This Row],[Emission Factor (kg CO2/ mmBtu)]]*10^3</f>
        <v>92860854459.996002</v>
      </c>
      <c r="U6694" s="3">
        <f>Table1[[#This Row],[Emissions (g CO2)]]/(Table1[[#This Row],[Generation (TWh)]]*10^9)</f>
        <v>400.54993999999999</v>
      </c>
    </row>
    <row r="6695" spans="1:21" x14ac:dyDescent="0.35">
      <c r="A6695" t="s">
        <v>1905</v>
      </c>
      <c r="B6695" t="s">
        <v>3239</v>
      </c>
      <c r="C6695" t="str">
        <f>SUBSTITUTE(Table1[[#This Row],[Fuel]],", ",",")</f>
        <v>fossil gas: natural gas</v>
      </c>
      <c r="D6695" t="s">
        <v>3239</v>
      </c>
      <c r="H6695" t="s">
        <v>3436</v>
      </c>
      <c r="I6695">
        <v>24</v>
      </c>
      <c r="J6695" t="s">
        <v>3446</v>
      </c>
      <c r="K6695">
        <v>2010</v>
      </c>
      <c r="L6695" t="s">
        <v>29</v>
      </c>
      <c r="M6695" t="s">
        <v>29</v>
      </c>
      <c r="N6695">
        <v>40.866599999999998</v>
      </c>
      <c r="O6695">
        <v>-8.4151000000000007</v>
      </c>
      <c r="P6695" t="s">
        <v>3572</v>
      </c>
      <c r="Q6695" s="3">
        <f>Table1[[#This Row],[Capacity (MW)]]*0.395*8760*10^-6</f>
        <v>8.3044800000000002E-2</v>
      </c>
      <c r="R6695" s="3" cm="1">
        <f t="array" ref="R6695">AVERAGE(VLOOKUP(_xlfn.TEXTSPLIT(Table1[[#This Row],[Fuel (no space after comma)]], ","), FuelList_Final_EF!$A$2:$B$65, 2, FALSE))</f>
        <v>53.06</v>
      </c>
      <c r="S6695" s="3">
        <f>Table1[[#This Row],[Generation (TWh)]]*10^9*VLOOKUP(Table1[[#This Row],[Turbine/Engine Technology]],Technology_HR!$A$2:$B$11,2,FALSE)*10^-6</f>
        <v>914323.24799999991</v>
      </c>
      <c r="T6695" s="5">
        <f>Table1[[#This Row],[Fuel Consumption (mmBtu)]]*Table1[[#This Row],[Emission Factor (kg CO2/ mmBtu)]]*10^3</f>
        <v>48513991538.879997</v>
      </c>
      <c r="U6695" s="3">
        <f>Table1[[#This Row],[Emissions (g CO2)]]/(Table1[[#This Row],[Generation (TWh)]]*10^9)</f>
        <v>584.19060000000002</v>
      </c>
    </row>
    <row r="6696" spans="1:21" x14ac:dyDescent="0.35">
      <c r="A6696" t="s">
        <v>1906</v>
      </c>
      <c r="B6696" t="s">
        <v>3239</v>
      </c>
      <c r="C6696" t="str">
        <f>SUBSTITUTE(Table1[[#This Row],[Fuel]],", ",",")</f>
        <v>fossil gas: natural gas</v>
      </c>
      <c r="D6696" t="s">
        <v>3239</v>
      </c>
      <c r="H6696" t="s">
        <v>3438</v>
      </c>
      <c r="I6696">
        <v>41</v>
      </c>
      <c r="J6696" t="s">
        <v>3446</v>
      </c>
      <c r="K6696" t="s">
        <v>29</v>
      </c>
      <c r="L6696" t="s">
        <v>29</v>
      </c>
      <c r="M6696" t="s">
        <v>29</v>
      </c>
      <c r="N6696">
        <v>37.980910000000002</v>
      </c>
      <c r="O6696">
        <v>-8.8214299999999994</v>
      </c>
      <c r="P6696" t="s">
        <v>3572</v>
      </c>
      <c r="Q6696" s="3">
        <f>Table1[[#This Row],[Capacity (MW)]]*0.395*8760*10^-6</f>
        <v>0.1418682</v>
      </c>
      <c r="R6696" s="3" cm="1">
        <f t="array" ref="R6696">AVERAGE(VLOOKUP(_xlfn.TEXTSPLIT(Table1[[#This Row],[Fuel (no space after comma)]], ","), FuelList_Final_EF!$A$2:$B$65, 2, FALSE))</f>
        <v>53.06</v>
      </c>
      <c r="S6696" s="3">
        <f>Table1[[#This Row],[Generation (TWh)]]*10^9*VLOOKUP(Table1[[#This Row],[Turbine/Engine Technology]],Technology_HR!$A$2:$B$11,2,FALSE)*10^-6</f>
        <v>1070963.0418</v>
      </c>
      <c r="T6696" s="5">
        <f>Table1[[#This Row],[Fuel Consumption (mmBtu)]]*Table1[[#This Row],[Emission Factor (kg CO2/ mmBtu)]]*10^3</f>
        <v>56825298997.908005</v>
      </c>
      <c r="U6696" s="3">
        <f>Table1[[#This Row],[Emissions (g CO2)]]/(Table1[[#This Row],[Generation (TWh)]]*10^9)</f>
        <v>400.54994000000005</v>
      </c>
    </row>
    <row r="6697" spans="1:21" x14ac:dyDescent="0.35">
      <c r="A6697" t="s">
        <v>1905</v>
      </c>
      <c r="B6697" t="s">
        <v>3239</v>
      </c>
      <c r="C6697" t="str">
        <f>SUBSTITUTE(Table1[[#This Row],[Fuel]],", ",",")</f>
        <v>fossil gas: natural gas</v>
      </c>
      <c r="D6697" t="s">
        <v>3239</v>
      </c>
      <c r="H6697" t="s">
        <v>3438</v>
      </c>
      <c r="I6697">
        <v>413</v>
      </c>
      <c r="J6697" t="s">
        <v>3446</v>
      </c>
      <c r="K6697">
        <v>2009</v>
      </c>
      <c r="L6697" t="s">
        <v>29</v>
      </c>
      <c r="M6697" t="s">
        <v>29</v>
      </c>
      <c r="N6697">
        <v>40.124499999999998</v>
      </c>
      <c r="O6697">
        <v>-8.7750000000000004</v>
      </c>
      <c r="P6697" t="s">
        <v>3572</v>
      </c>
      <c r="Q6697" s="3">
        <f>Table1[[#This Row],[Capacity (MW)]]*0.395*8760*10^-6</f>
        <v>1.4290626</v>
      </c>
      <c r="R6697" s="3" cm="1">
        <f t="array" ref="R6697">AVERAGE(VLOOKUP(_xlfn.TEXTSPLIT(Table1[[#This Row],[Fuel (no space after comma)]], ","), FuelList_Final_EF!$A$2:$B$65, 2, FALSE))</f>
        <v>53.06</v>
      </c>
      <c r="S6697" s="3">
        <f>Table1[[#This Row],[Generation (TWh)]]*10^9*VLOOKUP(Table1[[#This Row],[Turbine/Engine Technology]],Technology_HR!$A$2:$B$11,2,FALSE)*10^-6</f>
        <v>10787993.567399999</v>
      </c>
      <c r="T6697" s="5">
        <f>Table1[[#This Row],[Fuel Consumption (mmBtu)]]*Table1[[#This Row],[Emission Factor (kg CO2/ mmBtu)]]*10^3</f>
        <v>572410938686.24402</v>
      </c>
      <c r="U6697" s="3">
        <f>Table1[[#This Row],[Emissions (g CO2)]]/(Table1[[#This Row],[Generation (TWh)]]*10^9)</f>
        <v>400.54993999999999</v>
      </c>
    </row>
    <row r="6698" spans="1:21" x14ac:dyDescent="0.35">
      <c r="A6698" t="s">
        <v>1905</v>
      </c>
      <c r="B6698" t="s">
        <v>3239</v>
      </c>
      <c r="C6698" t="str">
        <f>SUBSTITUTE(Table1[[#This Row],[Fuel]],", ",",")</f>
        <v>fossil gas: natural gas</v>
      </c>
      <c r="D6698" t="s">
        <v>3239</v>
      </c>
      <c r="H6698" t="s">
        <v>3438</v>
      </c>
      <c r="I6698">
        <v>413</v>
      </c>
      <c r="J6698" t="s">
        <v>3446</v>
      </c>
      <c r="K6698">
        <v>2009</v>
      </c>
      <c r="L6698" t="s">
        <v>29</v>
      </c>
      <c r="M6698" t="s">
        <v>29</v>
      </c>
      <c r="N6698">
        <v>40.124499999999998</v>
      </c>
      <c r="O6698">
        <v>-8.7750000000000004</v>
      </c>
      <c r="P6698" t="s">
        <v>3572</v>
      </c>
      <c r="Q6698" s="3">
        <f>Table1[[#This Row],[Capacity (MW)]]*0.395*8760*10^-6</f>
        <v>1.4290626</v>
      </c>
      <c r="R6698" s="3" cm="1">
        <f t="array" ref="R6698">AVERAGE(VLOOKUP(_xlfn.TEXTSPLIT(Table1[[#This Row],[Fuel (no space after comma)]], ","), FuelList_Final_EF!$A$2:$B$65, 2, FALSE))</f>
        <v>53.06</v>
      </c>
      <c r="S6698" s="3">
        <f>Table1[[#This Row],[Generation (TWh)]]*10^9*VLOOKUP(Table1[[#This Row],[Turbine/Engine Technology]],Technology_HR!$A$2:$B$11,2,FALSE)*10^-6</f>
        <v>10787993.567399999</v>
      </c>
      <c r="T6698" s="5">
        <f>Table1[[#This Row],[Fuel Consumption (mmBtu)]]*Table1[[#This Row],[Emission Factor (kg CO2/ mmBtu)]]*10^3</f>
        <v>572410938686.24402</v>
      </c>
      <c r="U6698" s="3">
        <f>Table1[[#This Row],[Emissions (g CO2)]]/(Table1[[#This Row],[Generation (TWh)]]*10^9)</f>
        <v>400.54993999999999</v>
      </c>
    </row>
    <row r="6699" spans="1:21" x14ac:dyDescent="0.35">
      <c r="A6699" t="s">
        <v>1905</v>
      </c>
      <c r="B6699" t="s">
        <v>3239</v>
      </c>
      <c r="C6699" t="str">
        <f>SUBSTITUTE(Table1[[#This Row],[Fuel]],", ",",")</f>
        <v>fossil gas: natural gas</v>
      </c>
      <c r="D6699" t="s">
        <v>3239</v>
      </c>
      <c r="H6699" t="s">
        <v>3438</v>
      </c>
      <c r="I6699">
        <v>392</v>
      </c>
      <c r="J6699" t="s">
        <v>3446</v>
      </c>
      <c r="K6699">
        <v>2003</v>
      </c>
      <c r="L6699" t="s">
        <v>29</v>
      </c>
      <c r="M6699" t="s">
        <v>29</v>
      </c>
      <c r="N6699">
        <v>39.011800000000001</v>
      </c>
      <c r="O6699">
        <v>-8.9520999999999997</v>
      </c>
      <c r="P6699" t="s">
        <v>3572</v>
      </c>
      <c r="Q6699" s="3">
        <f>Table1[[#This Row],[Capacity (MW)]]*0.395*8760*10^-6</f>
        <v>1.3563984</v>
      </c>
      <c r="R6699" s="3" cm="1">
        <f t="array" ref="R6699">AVERAGE(VLOOKUP(_xlfn.TEXTSPLIT(Table1[[#This Row],[Fuel (no space after comma)]], ","), FuelList_Final_EF!$A$2:$B$65, 2, FALSE))</f>
        <v>53.06</v>
      </c>
      <c r="S6699" s="3">
        <f>Table1[[#This Row],[Generation (TWh)]]*10^9*VLOOKUP(Table1[[#This Row],[Turbine/Engine Technology]],Technology_HR!$A$2:$B$11,2,FALSE)*10^-6</f>
        <v>10239451.521599999</v>
      </c>
      <c r="T6699" s="5">
        <f>Table1[[#This Row],[Fuel Consumption (mmBtu)]]*Table1[[#This Row],[Emission Factor (kg CO2/ mmBtu)]]*10^3</f>
        <v>543305297736.09589</v>
      </c>
      <c r="U6699" s="3">
        <f>Table1[[#This Row],[Emissions (g CO2)]]/(Table1[[#This Row],[Generation (TWh)]]*10^9)</f>
        <v>400.54993999999994</v>
      </c>
    </row>
    <row r="6700" spans="1:21" x14ac:dyDescent="0.35">
      <c r="A6700" t="s">
        <v>1905</v>
      </c>
      <c r="B6700" t="s">
        <v>3239</v>
      </c>
      <c r="C6700" t="str">
        <f>SUBSTITUTE(Table1[[#This Row],[Fuel]],", ",",")</f>
        <v>fossil gas: natural gas</v>
      </c>
      <c r="D6700" t="s">
        <v>3239</v>
      </c>
      <c r="H6700" t="s">
        <v>3438</v>
      </c>
      <c r="I6700">
        <v>392</v>
      </c>
      <c r="J6700" t="s">
        <v>3446</v>
      </c>
      <c r="K6700">
        <v>2004</v>
      </c>
      <c r="L6700" t="s">
        <v>29</v>
      </c>
      <c r="M6700" t="s">
        <v>29</v>
      </c>
      <c r="N6700">
        <v>39.011800000000001</v>
      </c>
      <c r="O6700">
        <v>-8.9520999999999997</v>
      </c>
      <c r="P6700" t="s">
        <v>3572</v>
      </c>
      <c r="Q6700" s="3">
        <f>Table1[[#This Row],[Capacity (MW)]]*0.395*8760*10^-6</f>
        <v>1.3563984</v>
      </c>
      <c r="R6700" s="3" cm="1">
        <f t="array" ref="R6700">AVERAGE(VLOOKUP(_xlfn.TEXTSPLIT(Table1[[#This Row],[Fuel (no space after comma)]], ","), FuelList_Final_EF!$A$2:$B$65, 2, FALSE))</f>
        <v>53.06</v>
      </c>
      <c r="S6700" s="3">
        <f>Table1[[#This Row],[Generation (TWh)]]*10^9*VLOOKUP(Table1[[#This Row],[Turbine/Engine Technology]],Technology_HR!$A$2:$B$11,2,FALSE)*10^-6</f>
        <v>10239451.521599999</v>
      </c>
      <c r="T6700" s="5">
        <f>Table1[[#This Row],[Fuel Consumption (mmBtu)]]*Table1[[#This Row],[Emission Factor (kg CO2/ mmBtu)]]*10^3</f>
        <v>543305297736.09589</v>
      </c>
      <c r="U6700" s="3">
        <f>Table1[[#This Row],[Emissions (g CO2)]]/(Table1[[#This Row],[Generation (TWh)]]*10^9)</f>
        <v>400.54993999999994</v>
      </c>
    </row>
    <row r="6701" spans="1:21" x14ac:dyDescent="0.35">
      <c r="A6701" t="s">
        <v>1905</v>
      </c>
      <c r="B6701" t="s">
        <v>3239</v>
      </c>
      <c r="C6701" t="str">
        <f>SUBSTITUTE(Table1[[#This Row],[Fuel]],", ",",")</f>
        <v>fossil gas: natural gas</v>
      </c>
      <c r="D6701" t="s">
        <v>3239</v>
      </c>
      <c r="H6701" t="s">
        <v>3438</v>
      </c>
      <c r="I6701">
        <v>392</v>
      </c>
      <c r="J6701" t="s">
        <v>3446</v>
      </c>
      <c r="K6701">
        <v>2006</v>
      </c>
      <c r="L6701" t="s">
        <v>29</v>
      </c>
      <c r="M6701" t="s">
        <v>29</v>
      </c>
      <c r="N6701">
        <v>39.011800000000001</v>
      </c>
      <c r="O6701">
        <v>-8.9520999999999997</v>
      </c>
      <c r="P6701" t="s">
        <v>3572</v>
      </c>
      <c r="Q6701" s="3">
        <f>Table1[[#This Row],[Capacity (MW)]]*0.395*8760*10^-6</f>
        <v>1.3563984</v>
      </c>
      <c r="R6701" s="3" cm="1">
        <f t="array" ref="R6701">AVERAGE(VLOOKUP(_xlfn.TEXTSPLIT(Table1[[#This Row],[Fuel (no space after comma)]], ","), FuelList_Final_EF!$A$2:$B$65, 2, FALSE))</f>
        <v>53.06</v>
      </c>
      <c r="S6701" s="3">
        <f>Table1[[#This Row],[Generation (TWh)]]*10^9*VLOOKUP(Table1[[#This Row],[Turbine/Engine Technology]],Technology_HR!$A$2:$B$11,2,FALSE)*10^-6</f>
        <v>10239451.521599999</v>
      </c>
      <c r="T6701" s="5">
        <f>Table1[[#This Row],[Fuel Consumption (mmBtu)]]*Table1[[#This Row],[Emission Factor (kg CO2/ mmBtu)]]*10^3</f>
        <v>543305297736.09589</v>
      </c>
      <c r="U6701" s="3">
        <f>Table1[[#This Row],[Emissions (g CO2)]]/(Table1[[#This Row],[Generation (TWh)]]*10^9)</f>
        <v>400.54993999999994</v>
      </c>
    </row>
    <row r="6702" spans="1:21" x14ac:dyDescent="0.35">
      <c r="A6702" t="s">
        <v>1904</v>
      </c>
      <c r="B6702" t="s">
        <v>3239</v>
      </c>
      <c r="C6702" t="str">
        <f>SUBSTITUTE(Table1[[#This Row],[Fuel]],", ",",")</f>
        <v>fossil gas: natural gas</v>
      </c>
      <c r="D6702" t="s">
        <v>3239</v>
      </c>
      <c r="H6702" t="s">
        <v>3438</v>
      </c>
      <c r="I6702">
        <v>80</v>
      </c>
      <c r="J6702" t="s">
        <v>3446</v>
      </c>
      <c r="K6702">
        <v>2009</v>
      </c>
      <c r="L6702" t="s">
        <v>29</v>
      </c>
      <c r="M6702" t="s">
        <v>29</v>
      </c>
      <c r="N6702">
        <v>40.686</v>
      </c>
      <c r="O6702">
        <v>-8.5893999999999995</v>
      </c>
      <c r="P6702" t="s">
        <v>3572</v>
      </c>
      <c r="Q6702" s="3">
        <f>Table1[[#This Row],[Capacity (MW)]]*0.395*8760*10^-6</f>
        <v>0.27681600000000001</v>
      </c>
      <c r="R6702" s="3" cm="1">
        <f t="array" ref="R6702">AVERAGE(VLOOKUP(_xlfn.TEXTSPLIT(Table1[[#This Row],[Fuel (no space after comma)]], ","), FuelList_Final_EF!$A$2:$B$65, 2, FALSE))</f>
        <v>53.06</v>
      </c>
      <c r="S6702" s="3">
        <f>Table1[[#This Row],[Generation (TWh)]]*10^9*VLOOKUP(Table1[[#This Row],[Turbine/Engine Technology]],Technology_HR!$A$2:$B$11,2,FALSE)*10^-6</f>
        <v>2089683.9839999999</v>
      </c>
      <c r="T6702" s="5">
        <f>Table1[[#This Row],[Fuel Consumption (mmBtu)]]*Table1[[#This Row],[Emission Factor (kg CO2/ mmBtu)]]*10^3</f>
        <v>110878632191.03999</v>
      </c>
      <c r="U6702" s="3">
        <f>Table1[[#This Row],[Emissions (g CO2)]]/(Table1[[#This Row],[Generation (TWh)]]*10^9)</f>
        <v>400.54993999999999</v>
      </c>
    </row>
    <row r="6703" spans="1:21" x14ac:dyDescent="0.35">
      <c r="A6703" t="s">
        <v>1907</v>
      </c>
      <c r="B6703" t="s">
        <v>3239</v>
      </c>
      <c r="C6703" t="str">
        <f>SUBSTITUTE(Table1[[#This Row],[Fuel]],", ",",")</f>
        <v>fossil gas: natural gas</v>
      </c>
      <c r="D6703" t="s">
        <v>3239</v>
      </c>
      <c r="H6703" t="s">
        <v>3438</v>
      </c>
      <c r="I6703">
        <v>43</v>
      </c>
      <c r="J6703" t="s">
        <v>3446</v>
      </c>
      <c r="K6703">
        <v>1981</v>
      </c>
      <c r="L6703" t="s">
        <v>29</v>
      </c>
      <c r="M6703" t="s">
        <v>29</v>
      </c>
      <c r="N6703">
        <v>37.958300000000001</v>
      </c>
      <c r="O6703">
        <v>-8.8048000000000002</v>
      </c>
      <c r="P6703" t="s">
        <v>3572</v>
      </c>
      <c r="Q6703" s="3">
        <f>Table1[[#This Row],[Capacity (MW)]]*0.395*8760*10^-6</f>
        <v>0.14878859999999999</v>
      </c>
      <c r="R6703" s="3" cm="1">
        <f t="array" ref="R6703">AVERAGE(VLOOKUP(_xlfn.TEXTSPLIT(Table1[[#This Row],[Fuel (no space after comma)]], ","), FuelList_Final_EF!$A$2:$B$65, 2, FALSE))</f>
        <v>53.06</v>
      </c>
      <c r="S6703" s="3">
        <f>Table1[[#This Row],[Generation (TWh)]]*10^9*VLOOKUP(Table1[[#This Row],[Turbine/Engine Technology]],Technology_HR!$A$2:$B$11,2,FALSE)*10^-6</f>
        <v>1123205.1413999998</v>
      </c>
      <c r="T6703" s="5">
        <f>Table1[[#This Row],[Fuel Consumption (mmBtu)]]*Table1[[#This Row],[Emission Factor (kg CO2/ mmBtu)]]*10^3</f>
        <v>59597264802.68399</v>
      </c>
      <c r="U6703" s="3">
        <f>Table1[[#This Row],[Emissions (g CO2)]]/(Table1[[#This Row],[Generation (TWh)]]*10^9)</f>
        <v>400.54993999999994</v>
      </c>
    </row>
    <row r="6704" spans="1:21" x14ac:dyDescent="0.35">
      <c r="A6704" t="s">
        <v>1908</v>
      </c>
      <c r="B6704" t="s">
        <v>3251</v>
      </c>
      <c r="C6704" t="str">
        <f>SUBSTITUTE(Table1[[#This Row],[Fuel]],", ",",")</f>
        <v>fossil liquids: heavy fuel oil,fossil gas: natural gas</v>
      </c>
      <c r="D6704" t="s">
        <v>3241</v>
      </c>
      <c r="E6704" t="s">
        <v>3239</v>
      </c>
      <c r="H6704" t="s">
        <v>59</v>
      </c>
      <c r="I6704">
        <v>91</v>
      </c>
      <c r="J6704" t="s">
        <v>3446</v>
      </c>
      <c r="K6704">
        <v>2009</v>
      </c>
      <c r="L6704" t="s">
        <v>29</v>
      </c>
      <c r="M6704" t="s">
        <v>29</v>
      </c>
      <c r="N6704">
        <v>38.756500000000003</v>
      </c>
      <c r="O6704">
        <v>-9.1753999999999998</v>
      </c>
      <c r="P6704" t="s">
        <v>3572</v>
      </c>
      <c r="Q6704" s="3">
        <f>Table1[[#This Row],[Capacity (MW)]]*0.395*8760*10^-6</f>
        <v>0.3148782</v>
      </c>
      <c r="R6704" s="3" cm="1">
        <f t="array" ref="R6704">AVERAGE(VLOOKUP(_xlfn.TEXTSPLIT(Table1[[#This Row],[Fuel (no space after comma)]], ","), FuelList_Final_EF!$A$2:$B$65, 2, FALSE))</f>
        <v>67.331265155508703</v>
      </c>
      <c r="S6704" s="3">
        <f>Table1[[#This Row],[Generation (TWh)]]*10^9*VLOOKUP(Table1[[#This Row],[Turbine/Engine Technology]],Technology_HR!$A$2:$B$11,2,FALSE)*10^-6</f>
        <v>2612072.1080999998</v>
      </c>
      <c r="T6704" s="5">
        <f>Table1[[#This Row],[Fuel Consumption (mmBtu)]]*Table1[[#This Row],[Emission Factor (kg CO2/ mmBtu)]]*10^3</f>
        <v>175874119715.78967</v>
      </c>
      <c r="U6704" s="3">
        <f>Table1[[#This Row],[Emissions (g CO2)]]/(Table1[[#This Row],[Generation (TWh)]]*10^9)</f>
        <v>558.5465100975224</v>
      </c>
    </row>
    <row r="6705" spans="1:21" x14ac:dyDescent="0.35">
      <c r="A6705" t="s">
        <v>1909</v>
      </c>
      <c r="B6705" t="s">
        <v>3239</v>
      </c>
      <c r="C6705" t="str">
        <f>SUBSTITUTE(Table1[[#This Row],[Fuel]],", ",",")</f>
        <v>fossil gas: natural gas</v>
      </c>
      <c r="D6705" t="s">
        <v>3239</v>
      </c>
      <c r="H6705" t="s">
        <v>3438</v>
      </c>
      <c r="I6705">
        <v>330</v>
      </c>
      <c r="J6705" t="s">
        <v>3446</v>
      </c>
      <c r="K6705">
        <v>1998</v>
      </c>
      <c r="L6705" t="s">
        <v>29</v>
      </c>
      <c r="M6705" t="s">
        <v>29</v>
      </c>
      <c r="N6705">
        <v>41.07</v>
      </c>
      <c r="O6705">
        <v>-8.4587000000000003</v>
      </c>
      <c r="P6705" t="s">
        <v>3572</v>
      </c>
      <c r="Q6705" s="3">
        <f>Table1[[#This Row],[Capacity (MW)]]*0.395*8760*10^-6</f>
        <v>1.141866</v>
      </c>
      <c r="R6705" s="3" cm="1">
        <f t="array" ref="R6705">AVERAGE(VLOOKUP(_xlfn.TEXTSPLIT(Table1[[#This Row],[Fuel (no space after comma)]], ","), FuelList_Final_EF!$A$2:$B$65, 2, FALSE))</f>
        <v>53.06</v>
      </c>
      <c r="S6705" s="3">
        <f>Table1[[#This Row],[Generation (TWh)]]*10^9*VLOOKUP(Table1[[#This Row],[Turbine/Engine Technology]],Technology_HR!$A$2:$B$11,2,FALSE)*10^-6</f>
        <v>8619946.4340000004</v>
      </c>
      <c r="T6705" s="5">
        <f>Table1[[#This Row],[Fuel Consumption (mmBtu)]]*Table1[[#This Row],[Emission Factor (kg CO2/ mmBtu)]]*10^3</f>
        <v>457374357788.04004</v>
      </c>
      <c r="U6705" s="3">
        <f>Table1[[#This Row],[Emissions (g CO2)]]/(Table1[[#This Row],[Generation (TWh)]]*10^9)</f>
        <v>400.54994000000005</v>
      </c>
    </row>
    <row r="6706" spans="1:21" x14ac:dyDescent="0.35">
      <c r="A6706" t="s">
        <v>1909</v>
      </c>
      <c r="B6706" t="s">
        <v>3239</v>
      </c>
      <c r="C6706" t="str">
        <f>SUBSTITUTE(Table1[[#This Row],[Fuel]],", ",",")</f>
        <v>fossil gas: natural gas</v>
      </c>
      <c r="D6706" t="s">
        <v>3239</v>
      </c>
      <c r="H6706" t="s">
        <v>3438</v>
      </c>
      <c r="I6706">
        <v>330</v>
      </c>
      <c r="J6706" t="s">
        <v>3446</v>
      </c>
      <c r="K6706">
        <v>1998</v>
      </c>
      <c r="L6706" t="s">
        <v>29</v>
      </c>
      <c r="M6706" t="s">
        <v>29</v>
      </c>
      <c r="N6706">
        <v>41.07</v>
      </c>
      <c r="O6706">
        <v>-8.4587000000000003</v>
      </c>
      <c r="P6706" t="s">
        <v>3572</v>
      </c>
      <c r="Q6706" s="3">
        <f>Table1[[#This Row],[Capacity (MW)]]*0.395*8760*10^-6</f>
        <v>1.141866</v>
      </c>
      <c r="R6706" s="3" cm="1">
        <f t="array" ref="R6706">AVERAGE(VLOOKUP(_xlfn.TEXTSPLIT(Table1[[#This Row],[Fuel (no space after comma)]], ","), FuelList_Final_EF!$A$2:$B$65, 2, FALSE))</f>
        <v>53.06</v>
      </c>
      <c r="S6706" s="3">
        <f>Table1[[#This Row],[Generation (TWh)]]*10^9*VLOOKUP(Table1[[#This Row],[Turbine/Engine Technology]],Technology_HR!$A$2:$B$11,2,FALSE)*10^-6</f>
        <v>8619946.4340000004</v>
      </c>
      <c r="T6706" s="5">
        <f>Table1[[#This Row],[Fuel Consumption (mmBtu)]]*Table1[[#This Row],[Emission Factor (kg CO2/ mmBtu)]]*10^3</f>
        <v>457374357788.04004</v>
      </c>
      <c r="U6706" s="3">
        <f>Table1[[#This Row],[Emissions (g CO2)]]/(Table1[[#This Row],[Generation (TWh)]]*10^9)</f>
        <v>400.54994000000005</v>
      </c>
    </row>
    <row r="6707" spans="1:21" x14ac:dyDescent="0.35">
      <c r="A6707" t="s">
        <v>1909</v>
      </c>
      <c r="B6707" t="s">
        <v>3239</v>
      </c>
      <c r="C6707" t="str">
        <f>SUBSTITUTE(Table1[[#This Row],[Fuel]],", ",",")</f>
        <v>fossil gas: natural gas</v>
      </c>
      <c r="D6707" t="s">
        <v>3239</v>
      </c>
      <c r="H6707" t="s">
        <v>3438</v>
      </c>
      <c r="I6707">
        <v>330</v>
      </c>
      <c r="J6707" t="s">
        <v>3446</v>
      </c>
      <c r="K6707">
        <v>1999</v>
      </c>
      <c r="L6707" t="s">
        <v>29</v>
      </c>
      <c r="M6707" t="s">
        <v>29</v>
      </c>
      <c r="N6707">
        <v>41.07</v>
      </c>
      <c r="O6707">
        <v>-8.4587000000000003</v>
      </c>
      <c r="P6707" t="s">
        <v>3572</v>
      </c>
      <c r="Q6707" s="3">
        <f>Table1[[#This Row],[Capacity (MW)]]*0.395*8760*10^-6</f>
        <v>1.141866</v>
      </c>
      <c r="R6707" s="3" cm="1">
        <f t="array" ref="R6707">AVERAGE(VLOOKUP(_xlfn.TEXTSPLIT(Table1[[#This Row],[Fuel (no space after comma)]], ","), FuelList_Final_EF!$A$2:$B$65, 2, FALSE))</f>
        <v>53.06</v>
      </c>
      <c r="S6707" s="3">
        <f>Table1[[#This Row],[Generation (TWh)]]*10^9*VLOOKUP(Table1[[#This Row],[Turbine/Engine Technology]],Technology_HR!$A$2:$B$11,2,FALSE)*10^-6</f>
        <v>8619946.4340000004</v>
      </c>
      <c r="T6707" s="5">
        <f>Table1[[#This Row],[Fuel Consumption (mmBtu)]]*Table1[[#This Row],[Emission Factor (kg CO2/ mmBtu)]]*10^3</f>
        <v>457374357788.04004</v>
      </c>
      <c r="U6707" s="3">
        <f>Table1[[#This Row],[Emissions (g CO2)]]/(Table1[[#This Row],[Generation (TWh)]]*10^9)</f>
        <v>400.54994000000005</v>
      </c>
    </row>
    <row r="6708" spans="1:21" x14ac:dyDescent="0.35">
      <c r="A6708" t="s">
        <v>1910</v>
      </c>
      <c r="B6708" t="s">
        <v>3277</v>
      </c>
      <c r="C6708" t="str">
        <f>SUBSTITUTE(Table1[[#This Row],[Fuel]],", ",",")</f>
        <v>fossil liquids: heavy fuel oil,fossil liquids: diesel</v>
      </c>
      <c r="D6708" t="s">
        <v>3241</v>
      </c>
      <c r="E6708" t="s">
        <v>3258</v>
      </c>
      <c r="H6708" t="s">
        <v>3441</v>
      </c>
      <c r="I6708">
        <v>62</v>
      </c>
      <c r="J6708" t="s">
        <v>3446</v>
      </c>
      <c r="K6708" t="s">
        <v>29</v>
      </c>
      <c r="L6708" t="s">
        <v>29</v>
      </c>
      <c r="M6708" t="s">
        <v>29</v>
      </c>
      <c r="N6708">
        <v>38.715400000000002</v>
      </c>
      <c r="O6708">
        <v>-27.069900000000001</v>
      </c>
      <c r="P6708" t="s">
        <v>3572</v>
      </c>
      <c r="Q6708" s="3">
        <f>Table1[[#This Row],[Capacity (MW)]]*0.395*8760*10^-6</f>
        <v>0.21453240000000001</v>
      </c>
      <c r="R6708" s="3" cm="1">
        <f t="array" ref="R6708">AVERAGE(VLOOKUP(_xlfn.TEXTSPLIT(Table1[[#This Row],[Fuel (no space after comma)]], ","), FuelList_Final_EF!$A$2:$B$65, 2, FALSE))</f>
        <v>79.854606304394977</v>
      </c>
      <c r="S6708" s="3">
        <f>Table1[[#This Row],[Generation (TWh)]]*10^9*VLOOKUP(Table1[[#This Row],[Turbine/Engine Technology]],Technology_HR!$A$2:$B$11,2,FALSE)*10^-6</f>
        <v>1619505.0876</v>
      </c>
      <c r="T6708" s="5">
        <f>Table1[[#This Row],[Fuel Consumption (mmBtu)]]*Table1[[#This Row],[Emission Factor (kg CO2/ mmBtu)]]*10^3</f>
        <v>129324941178.2627</v>
      </c>
      <c r="U6708" s="3">
        <f>Table1[[#This Row],[Emissions (g CO2)]]/(Table1[[#This Row],[Generation (TWh)]]*10^9)</f>
        <v>602.82242299187772</v>
      </c>
    </row>
    <row r="6709" spans="1:21" x14ac:dyDescent="0.35">
      <c r="A6709" t="s">
        <v>1911</v>
      </c>
      <c r="B6709" t="s">
        <v>3239</v>
      </c>
      <c r="C6709" t="str">
        <f>SUBSTITUTE(Table1[[#This Row],[Fuel]],", ",",")</f>
        <v>fossil gas: natural gas</v>
      </c>
      <c r="D6709" t="s">
        <v>3239</v>
      </c>
      <c r="H6709" t="s">
        <v>3438</v>
      </c>
      <c r="I6709">
        <v>40</v>
      </c>
      <c r="J6709" t="s">
        <v>3446</v>
      </c>
      <c r="K6709">
        <v>2010</v>
      </c>
      <c r="L6709" t="s">
        <v>29</v>
      </c>
      <c r="M6709" t="s">
        <v>29</v>
      </c>
      <c r="N6709">
        <v>41.699800000000003</v>
      </c>
      <c r="O6709">
        <v>-8.7149999999999999</v>
      </c>
      <c r="P6709" t="s">
        <v>3572</v>
      </c>
      <c r="Q6709" s="3">
        <f>Table1[[#This Row],[Capacity (MW)]]*0.395*8760*10^-6</f>
        <v>0.138408</v>
      </c>
      <c r="R6709" s="3" cm="1">
        <f t="array" ref="R6709">AVERAGE(VLOOKUP(_xlfn.TEXTSPLIT(Table1[[#This Row],[Fuel (no space after comma)]], ","), FuelList_Final_EF!$A$2:$B$65, 2, FALSE))</f>
        <v>53.06</v>
      </c>
      <c r="S6709" s="3">
        <f>Table1[[#This Row],[Generation (TWh)]]*10^9*VLOOKUP(Table1[[#This Row],[Turbine/Engine Technology]],Technology_HR!$A$2:$B$11,2,FALSE)*10^-6</f>
        <v>1044841.992</v>
      </c>
      <c r="T6709" s="5">
        <f>Table1[[#This Row],[Fuel Consumption (mmBtu)]]*Table1[[#This Row],[Emission Factor (kg CO2/ mmBtu)]]*10^3</f>
        <v>55439316095.519997</v>
      </c>
      <c r="U6709" s="3">
        <f>Table1[[#This Row],[Emissions (g CO2)]]/(Table1[[#This Row],[Generation (TWh)]]*10^9)</f>
        <v>400.54993999999999</v>
      </c>
    </row>
    <row r="6710" spans="1:21" x14ac:dyDescent="0.35">
      <c r="A6710" t="s">
        <v>1911</v>
      </c>
      <c r="B6710" t="s">
        <v>3239</v>
      </c>
      <c r="C6710" t="str">
        <f>SUBSTITUTE(Table1[[#This Row],[Fuel]],", ",",")</f>
        <v>fossil gas: natural gas</v>
      </c>
      <c r="D6710" t="s">
        <v>3239</v>
      </c>
      <c r="H6710" t="s">
        <v>3436</v>
      </c>
      <c r="I6710">
        <v>31</v>
      </c>
      <c r="J6710" t="s">
        <v>3446</v>
      </c>
      <c r="K6710">
        <v>2008</v>
      </c>
      <c r="L6710" t="s">
        <v>29</v>
      </c>
      <c r="M6710" t="s">
        <v>29</v>
      </c>
      <c r="N6710">
        <v>41.699800000000003</v>
      </c>
      <c r="O6710">
        <v>-8.7149999999999999</v>
      </c>
      <c r="P6710" t="s">
        <v>3572</v>
      </c>
      <c r="Q6710" s="3">
        <f>Table1[[#This Row],[Capacity (MW)]]*0.395*8760*10^-6</f>
        <v>0.10726620000000001</v>
      </c>
      <c r="R6710" s="3" cm="1">
        <f t="array" ref="R6710">AVERAGE(VLOOKUP(_xlfn.TEXTSPLIT(Table1[[#This Row],[Fuel (no space after comma)]], ","), FuelList_Final_EF!$A$2:$B$65, 2, FALSE))</f>
        <v>53.06</v>
      </c>
      <c r="S6710" s="3">
        <f>Table1[[#This Row],[Generation (TWh)]]*10^9*VLOOKUP(Table1[[#This Row],[Turbine/Engine Technology]],Technology_HR!$A$2:$B$11,2,FALSE)*10^-6</f>
        <v>1181000.862</v>
      </c>
      <c r="T6710" s="5">
        <f>Table1[[#This Row],[Fuel Consumption (mmBtu)]]*Table1[[#This Row],[Emission Factor (kg CO2/ mmBtu)]]*10^3</f>
        <v>62663905737.720001</v>
      </c>
      <c r="U6710" s="3">
        <f>Table1[[#This Row],[Emissions (g CO2)]]/(Table1[[#This Row],[Generation (TWh)]]*10^9)</f>
        <v>584.19060000000002</v>
      </c>
    </row>
    <row r="6711" spans="1:21" x14ac:dyDescent="0.35">
      <c r="A6711" t="s">
        <v>1912</v>
      </c>
      <c r="B6711" t="s">
        <v>3277</v>
      </c>
      <c r="C6711" t="str">
        <f>SUBSTITUTE(Table1[[#This Row],[Fuel]],", ",",")</f>
        <v>fossil liquids: heavy fuel oil,fossil liquids: diesel</v>
      </c>
      <c r="D6711" t="s">
        <v>3241</v>
      </c>
      <c r="E6711" t="s">
        <v>3258</v>
      </c>
      <c r="H6711" t="s">
        <v>3441</v>
      </c>
      <c r="I6711">
        <v>118</v>
      </c>
      <c r="J6711" t="s">
        <v>3446</v>
      </c>
      <c r="K6711">
        <v>1980</v>
      </c>
      <c r="L6711" t="s">
        <v>29</v>
      </c>
      <c r="M6711" t="s">
        <v>29</v>
      </c>
      <c r="N6711">
        <v>32.648000000000003</v>
      </c>
      <c r="O6711">
        <v>-16.967600000000001</v>
      </c>
      <c r="P6711" t="s">
        <v>3572</v>
      </c>
      <c r="Q6711" s="3">
        <f>Table1[[#This Row],[Capacity (MW)]]*0.395*8760*10^-6</f>
        <v>0.40830359999999993</v>
      </c>
      <c r="R6711" s="3" cm="1">
        <f t="array" ref="R6711">AVERAGE(VLOOKUP(_xlfn.TEXTSPLIT(Table1[[#This Row],[Fuel (no space after comma)]], ","), FuelList_Final_EF!$A$2:$B$65, 2, FALSE))</f>
        <v>79.854606304394977</v>
      </c>
      <c r="S6711" s="3">
        <f>Table1[[#This Row],[Generation (TWh)]]*10^9*VLOOKUP(Table1[[#This Row],[Turbine/Engine Technology]],Technology_HR!$A$2:$B$11,2,FALSE)*10^-6</f>
        <v>3082283.8763999995</v>
      </c>
      <c r="T6711" s="5">
        <f>Table1[[#This Row],[Fuel Consumption (mmBtu)]]*Table1[[#This Row],[Emission Factor (kg CO2/ mmBtu)]]*10^3</f>
        <v>246134565468.3064</v>
      </c>
      <c r="U6711" s="3">
        <f>Table1[[#This Row],[Emissions (g CO2)]]/(Table1[[#This Row],[Generation (TWh)]]*10^9)</f>
        <v>602.82242299187772</v>
      </c>
    </row>
    <row r="6712" spans="1:21" x14ac:dyDescent="0.35">
      <c r="A6712" t="s">
        <v>1912</v>
      </c>
      <c r="B6712" t="s">
        <v>3251</v>
      </c>
      <c r="C6712" t="str">
        <f>SUBSTITUTE(Table1[[#This Row],[Fuel]],", ",",")</f>
        <v>fossil liquids: heavy fuel oil,fossil gas: natural gas</v>
      </c>
      <c r="D6712" t="s">
        <v>3241</v>
      </c>
      <c r="E6712" t="s">
        <v>3239</v>
      </c>
      <c r="H6712" t="s">
        <v>3441</v>
      </c>
      <c r="I6712">
        <v>54.5</v>
      </c>
      <c r="J6712" t="s">
        <v>3446</v>
      </c>
      <c r="K6712">
        <v>2015</v>
      </c>
      <c r="L6712" t="s">
        <v>29</v>
      </c>
      <c r="M6712" t="s">
        <v>29</v>
      </c>
      <c r="N6712">
        <v>32.648000000000003</v>
      </c>
      <c r="O6712">
        <v>-16.967600000000001</v>
      </c>
      <c r="P6712" t="s">
        <v>3572</v>
      </c>
      <c r="Q6712" s="3">
        <f>Table1[[#This Row],[Capacity (MW)]]*0.395*8760*10^-6</f>
        <v>0.1885809</v>
      </c>
      <c r="R6712" s="3" cm="1">
        <f t="array" ref="R6712">AVERAGE(VLOOKUP(_xlfn.TEXTSPLIT(Table1[[#This Row],[Fuel (no space after comma)]], ","), FuelList_Final_EF!$A$2:$B$65, 2, FALSE))</f>
        <v>67.331265155508703</v>
      </c>
      <c r="S6712" s="3">
        <f>Table1[[#This Row],[Generation (TWh)]]*10^9*VLOOKUP(Table1[[#This Row],[Turbine/Engine Technology]],Technology_HR!$A$2:$B$11,2,FALSE)*10^-6</f>
        <v>1423597.2141</v>
      </c>
      <c r="T6712" s="5">
        <f>Table1[[#This Row],[Fuel Consumption (mmBtu)]]*Table1[[#This Row],[Emission Factor (kg CO2/ mmBtu)]]*10^3</f>
        <v>95852601497.210587</v>
      </c>
      <c r="U6712" s="3">
        <f>Table1[[#This Row],[Emissions (g CO2)]]/(Table1[[#This Row],[Generation (TWh)]]*10^9)</f>
        <v>508.28372065893518</v>
      </c>
    </row>
    <row r="6713" spans="1:21" x14ac:dyDescent="0.35">
      <c r="A6713" t="s">
        <v>1913</v>
      </c>
      <c r="B6713" t="s">
        <v>3241</v>
      </c>
      <c r="C6713" t="str">
        <f>SUBSTITUTE(Table1[[#This Row],[Fuel]],", ",",")</f>
        <v>fossil liquids: heavy fuel oil</v>
      </c>
      <c r="D6713" t="s">
        <v>3241</v>
      </c>
      <c r="H6713" t="s">
        <v>3440</v>
      </c>
      <c r="I6713">
        <v>85</v>
      </c>
      <c r="J6713" t="s">
        <v>3446</v>
      </c>
      <c r="K6713">
        <v>1962</v>
      </c>
      <c r="L6713" t="s">
        <v>29</v>
      </c>
      <c r="M6713" t="s">
        <v>29</v>
      </c>
      <c r="N6713">
        <v>18.000945999999999</v>
      </c>
      <c r="O6713">
        <v>-66.754114999999999</v>
      </c>
      <c r="P6713" t="s">
        <v>3573</v>
      </c>
      <c r="Q6713" s="3">
        <f>Table1[[#This Row],[Capacity (MW)]]*0.395*8760*10^-6</f>
        <v>0.29411699999999996</v>
      </c>
      <c r="R6713" s="3" cm="1">
        <f t="array" ref="R6713">AVERAGE(VLOOKUP(_xlfn.TEXTSPLIT(Table1[[#This Row],[Fuel (no space after comma)]], ","), FuelList_Final_EF!$A$2:$B$65, 2, FALSE))</f>
        <v>81.602530311017389</v>
      </c>
      <c r="S6713" s="3">
        <f>Table1[[#This Row],[Generation (TWh)]]*10^9*VLOOKUP(Table1[[#This Row],[Turbine/Engine Technology]],Technology_HR!$A$2:$B$11,2,FALSE)*10^-6</f>
        <v>3024993.3449999993</v>
      </c>
      <c r="T6713" s="5">
        <f>Table1[[#This Row],[Fuel Consumption (mmBtu)]]*Table1[[#This Row],[Emission Factor (kg CO2/ mmBtu)]]*10^3</f>
        <v>246847111125.98834</v>
      </c>
      <c r="U6713" s="3">
        <f>Table1[[#This Row],[Emissions (g CO2)]]/(Table1[[#This Row],[Generation (TWh)]]*10^9)</f>
        <v>839.28202424881385</v>
      </c>
    </row>
    <row r="6714" spans="1:21" x14ac:dyDescent="0.35">
      <c r="A6714" t="s">
        <v>1913</v>
      </c>
      <c r="B6714" t="s">
        <v>3241</v>
      </c>
      <c r="C6714" t="str">
        <f>SUBSTITUTE(Table1[[#This Row],[Fuel]],", ",",")</f>
        <v>fossil liquids: heavy fuel oil</v>
      </c>
      <c r="D6714" t="s">
        <v>3241</v>
      </c>
      <c r="H6714" t="s">
        <v>3440</v>
      </c>
      <c r="I6714">
        <v>85</v>
      </c>
      <c r="J6714" t="s">
        <v>3446</v>
      </c>
      <c r="K6714">
        <v>1963</v>
      </c>
      <c r="L6714" t="s">
        <v>29</v>
      </c>
      <c r="M6714" t="s">
        <v>29</v>
      </c>
      <c r="N6714">
        <v>18.000945999999999</v>
      </c>
      <c r="O6714">
        <v>-66.754114999999999</v>
      </c>
      <c r="P6714" t="s">
        <v>3573</v>
      </c>
      <c r="Q6714" s="3">
        <f>Table1[[#This Row],[Capacity (MW)]]*0.395*8760*10^-6</f>
        <v>0.29411699999999996</v>
      </c>
      <c r="R6714" s="3" cm="1">
        <f t="array" ref="R6714">AVERAGE(VLOOKUP(_xlfn.TEXTSPLIT(Table1[[#This Row],[Fuel (no space after comma)]], ","), FuelList_Final_EF!$A$2:$B$65, 2, FALSE))</f>
        <v>81.602530311017389</v>
      </c>
      <c r="S6714" s="3">
        <f>Table1[[#This Row],[Generation (TWh)]]*10^9*VLOOKUP(Table1[[#This Row],[Turbine/Engine Technology]],Technology_HR!$A$2:$B$11,2,FALSE)*10^-6</f>
        <v>3024993.3449999993</v>
      </c>
      <c r="T6714" s="5">
        <f>Table1[[#This Row],[Fuel Consumption (mmBtu)]]*Table1[[#This Row],[Emission Factor (kg CO2/ mmBtu)]]*10^3</f>
        <v>246847111125.98834</v>
      </c>
      <c r="U6714" s="3">
        <f>Table1[[#This Row],[Emissions (g CO2)]]/(Table1[[#This Row],[Generation (TWh)]]*10^9)</f>
        <v>839.28202424881385</v>
      </c>
    </row>
    <row r="6715" spans="1:21" x14ac:dyDescent="0.35">
      <c r="A6715" t="s">
        <v>1913</v>
      </c>
      <c r="B6715" t="s">
        <v>3239</v>
      </c>
      <c r="C6715" t="str">
        <f>SUBSTITUTE(Table1[[#This Row],[Fuel]],", ",",")</f>
        <v>fossil gas: natural gas</v>
      </c>
      <c r="D6715" t="s">
        <v>3239</v>
      </c>
      <c r="H6715" t="s">
        <v>3440</v>
      </c>
      <c r="I6715">
        <v>410</v>
      </c>
      <c r="J6715" t="s">
        <v>3446</v>
      </c>
      <c r="K6715">
        <v>1972</v>
      </c>
      <c r="L6715" t="s">
        <v>29</v>
      </c>
      <c r="M6715" t="s">
        <v>29</v>
      </c>
      <c r="N6715">
        <v>18.000945999999999</v>
      </c>
      <c r="O6715">
        <v>-66.754114999999999</v>
      </c>
      <c r="P6715" t="s">
        <v>3573</v>
      </c>
      <c r="Q6715" s="3">
        <f>Table1[[#This Row],[Capacity (MW)]]*0.395*8760*10^-6</f>
        <v>1.4186820000000002</v>
      </c>
      <c r="R6715" s="3" cm="1">
        <f t="array" ref="R6715">AVERAGE(VLOOKUP(_xlfn.TEXTSPLIT(Table1[[#This Row],[Fuel (no space after comma)]], ","), FuelList_Final_EF!$A$2:$B$65, 2, FALSE))</f>
        <v>53.06</v>
      </c>
      <c r="S6715" s="3">
        <f>Table1[[#This Row],[Generation (TWh)]]*10^9*VLOOKUP(Table1[[#This Row],[Turbine/Engine Technology]],Technology_HR!$A$2:$B$11,2,FALSE)*10^-6</f>
        <v>14591144.370000001</v>
      </c>
      <c r="T6715" s="5">
        <f>Table1[[#This Row],[Fuel Consumption (mmBtu)]]*Table1[[#This Row],[Emission Factor (kg CO2/ mmBtu)]]*10^3</f>
        <v>774206120272.20007</v>
      </c>
      <c r="U6715" s="3">
        <f>Table1[[#This Row],[Emissions (g CO2)]]/(Table1[[#This Row],[Generation (TWh)]]*10^9)</f>
        <v>545.72209999999995</v>
      </c>
    </row>
    <row r="6716" spans="1:21" x14ac:dyDescent="0.35">
      <c r="A6716" t="s">
        <v>1913</v>
      </c>
      <c r="B6716" t="s">
        <v>3239</v>
      </c>
      <c r="C6716" t="str">
        <f>SUBSTITUTE(Table1[[#This Row],[Fuel]],", ",",")</f>
        <v>fossil gas: natural gas</v>
      </c>
      <c r="D6716" t="s">
        <v>3239</v>
      </c>
      <c r="H6716" t="s">
        <v>3440</v>
      </c>
      <c r="I6716">
        <v>410</v>
      </c>
      <c r="J6716" t="s">
        <v>3446</v>
      </c>
      <c r="K6716">
        <v>1973</v>
      </c>
      <c r="L6716" t="s">
        <v>29</v>
      </c>
      <c r="M6716" t="s">
        <v>29</v>
      </c>
      <c r="N6716">
        <v>18.000945999999999</v>
      </c>
      <c r="O6716">
        <v>-66.754114999999999</v>
      </c>
      <c r="P6716" t="s">
        <v>3573</v>
      </c>
      <c r="Q6716" s="3">
        <f>Table1[[#This Row],[Capacity (MW)]]*0.395*8760*10^-6</f>
        <v>1.4186820000000002</v>
      </c>
      <c r="R6716" s="3" cm="1">
        <f t="array" ref="R6716">AVERAGE(VLOOKUP(_xlfn.TEXTSPLIT(Table1[[#This Row],[Fuel (no space after comma)]], ","), FuelList_Final_EF!$A$2:$B$65, 2, FALSE))</f>
        <v>53.06</v>
      </c>
      <c r="S6716" s="3">
        <f>Table1[[#This Row],[Generation (TWh)]]*10^9*VLOOKUP(Table1[[#This Row],[Turbine/Engine Technology]],Technology_HR!$A$2:$B$11,2,FALSE)*10^-6</f>
        <v>14591144.370000001</v>
      </c>
      <c r="T6716" s="5">
        <f>Table1[[#This Row],[Fuel Consumption (mmBtu)]]*Table1[[#This Row],[Emission Factor (kg CO2/ mmBtu)]]*10^3</f>
        <v>774206120272.20007</v>
      </c>
      <c r="U6716" s="3">
        <f>Table1[[#This Row],[Emissions (g CO2)]]/(Table1[[#This Row],[Generation (TWh)]]*10^9)</f>
        <v>545.72209999999995</v>
      </c>
    </row>
    <row r="6717" spans="1:21" x14ac:dyDescent="0.35">
      <c r="A6717" t="s">
        <v>1913</v>
      </c>
      <c r="B6717" t="s">
        <v>3241</v>
      </c>
      <c r="C6717" t="str">
        <f>SUBSTITUTE(Table1[[#This Row],[Fuel]],", ",",")</f>
        <v>fossil liquids: heavy fuel oil</v>
      </c>
      <c r="D6717" t="s">
        <v>3241</v>
      </c>
      <c r="H6717" t="s">
        <v>3440</v>
      </c>
      <c r="I6717">
        <v>85</v>
      </c>
      <c r="J6717" t="s">
        <v>3446</v>
      </c>
      <c r="K6717">
        <v>1960</v>
      </c>
      <c r="L6717" t="s">
        <v>29</v>
      </c>
      <c r="M6717" t="s">
        <v>29</v>
      </c>
      <c r="N6717">
        <v>18.4559</v>
      </c>
      <c r="O6717">
        <v>-66.148399999999995</v>
      </c>
      <c r="P6717" t="s">
        <v>3573</v>
      </c>
      <c r="Q6717" s="3">
        <f>Table1[[#This Row],[Capacity (MW)]]*0.395*8760*10^-6</f>
        <v>0.29411699999999996</v>
      </c>
      <c r="R6717" s="3" cm="1">
        <f t="array" ref="R6717">AVERAGE(VLOOKUP(_xlfn.TEXTSPLIT(Table1[[#This Row],[Fuel (no space after comma)]], ","), FuelList_Final_EF!$A$2:$B$65, 2, FALSE))</f>
        <v>81.602530311017389</v>
      </c>
      <c r="S6717" s="3">
        <f>Table1[[#This Row],[Generation (TWh)]]*10^9*VLOOKUP(Table1[[#This Row],[Turbine/Engine Technology]],Technology_HR!$A$2:$B$11,2,FALSE)*10^-6</f>
        <v>3024993.3449999993</v>
      </c>
      <c r="T6717" s="5">
        <f>Table1[[#This Row],[Fuel Consumption (mmBtu)]]*Table1[[#This Row],[Emission Factor (kg CO2/ mmBtu)]]*10^3</f>
        <v>246847111125.98834</v>
      </c>
      <c r="U6717" s="3">
        <f>Table1[[#This Row],[Emissions (g CO2)]]/(Table1[[#This Row],[Generation (TWh)]]*10^9)</f>
        <v>839.28202424881385</v>
      </c>
    </row>
    <row r="6718" spans="1:21" x14ac:dyDescent="0.35">
      <c r="A6718" t="s">
        <v>1913</v>
      </c>
      <c r="B6718" t="s">
        <v>3241</v>
      </c>
      <c r="C6718" t="str">
        <f>SUBSTITUTE(Table1[[#This Row],[Fuel]],", ",",")</f>
        <v>fossil liquids: heavy fuel oil</v>
      </c>
      <c r="D6718" t="s">
        <v>3241</v>
      </c>
      <c r="H6718" t="s">
        <v>3440</v>
      </c>
      <c r="I6718">
        <v>85</v>
      </c>
      <c r="J6718" t="s">
        <v>3446</v>
      </c>
      <c r="K6718">
        <v>1961</v>
      </c>
      <c r="L6718" t="s">
        <v>29</v>
      </c>
      <c r="M6718" t="s">
        <v>29</v>
      </c>
      <c r="N6718">
        <v>18.4559</v>
      </c>
      <c r="O6718">
        <v>-66.148399999999995</v>
      </c>
      <c r="P6718" t="s">
        <v>3573</v>
      </c>
      <c r="Q6718" s="3">
        <f>Table1[[#This Row],[Capacity (MW)]]*0.395*8760*10^-6</f>
        <v>0.29411699999999996</v>
      </c>
      <c r="R6718" s="3" cm="1">
        <f t="array" ref="R6718">AVERAGE(VLOOKUP(_xlfn.TEXTSPLIT(Table1[[#This Row],[Fuel (no space after comma)]], ","), FuelList_Final_EF!$A$2:$B$65, 2, FALSE))</f>
        <v>81.602530311017389</v>
      </c>
      <c r="S6718" s="3">
        <f>Table1[[#This Row],[Generation (TWh)]]*10^9*VLOOKUP(Table1[[#This Row],[Turbine/Engine Technology]],Technology_HR!$A$2:$B$11,2,FALSE)*10^-6</f>
        <v>3024993.3449999993</v>
      </c>
      <c r="T6718" s="5">
        <f>Table1[[#This Row],[Fuel Consumption (mmBtu)]]*Table1[[#This Row],[Emission Factor (kg CO2/ mmBtu)]]*10^3</f>
        <v>246847111125.98834</v>
      </c>
      <c r="U6718" s="3">
        <f>Table1[[#This Row],[Emissions (g CO2)]]/(Table1[[#This Row],[Generation (TWh)]]*10^9)</f>
        <v>839.28202424881385</v>
      </c>
    </row>
    <row r="6719" spans="1:21" x14ac:dyDescent="0.35">
      <c r="A6719" t="s">
        <v>1913</v>
      </c>
      <c r="B6719" t="s">
        <v>3241</v>
      </c>
      <c r="C6719" t="str">
        <f>SUBSTITUTE(Table1[[#This Row],[Fuel]],", ",",")</f>
        <v>fossil liquids: heavy fuel oil</v>
      </c>
      <c r="D6719" t="s">
        <v>3241</v>
      </c>
      <c r="H6719" t="s">
        <v>3440</v>
      </c>
      <c r="I6719">
        <v>216</v>
      </c>
      <c r="J6719" t="s">
        <v>3446</v>
      </c>
      <c r="K6719">
        <v>1970</v>
      </c>
      <c r="L6719" t="s">
        <v>29</v>
      </c>
      <c r="M6719" t="s">
        <v>29</v>
      </c>
      <c r="N6719">
        <v>18.4559</v>
      </c>
      <c r="O6719">
        <v>-66.148399999999995</v>
      </c>
      <c r="P6719" t="s">
        <v>3573</v>
      </c>
      <c r="Q6719" s="3">
        <f>Table1[[#This Row],[Capacity (MW)]]*0.395*8760*10^-6</f>
        <v>0.74740320000000005</v>
      </c>
      <c r="R6719" s="3" cm="1">
        <f t="array" ref="R6719">AVERAGE(VLOOKUP(_xlfn.TEXTSPLIT(Table1[[#This Row],[Fuel (no space after comma)]], ","), FuelList_Final_EF!$A$2:$B$65, 2, FALSE))</f>
        <v>81.602530311017389</v>
      </c>
      <c r="S6719" s="3">
        <f>Table1[[#This Row],[Generation (TWh)]]*10^9*VLOOKUP(Table1[[#This Row],[Turbine/Engine Technology]],Technology_HR!$A$2:$B$11,2,FALSE)*10^-6</f>
        <v>7687041.9119999995</v>
      </c>
      <c r="T6719" s="5">
        <f>Table1[[#This Row],[Fuel Consumption (mmBtu)]]*Table1[[#This Row],[Emission Factor (kg CO2/ mmBtu)]]*10^3</f>
        <v>627282070626.04102</v>
      </c>
      <c r="U6719" s="3">
        <f>Table1[[#This Row],[Emissions (g CO2)]]/(Table1[[#This Row],[Generation (TWh)]]*10^9)</f>
        <v>839.28202424881374</v>
      </c>
    </row>
    <row r="6720" spans="1:21" x14ac:dyDescent="0.35">
      <c r="A6720" t="s">
        <v>1913</v>
      </c>
      <c r="B6720" t="s">
        <v>3241</v>
      </c>
      <c r="C6720" t="str">
        <f>SUBSTITUTE(Table1[[#This Row],[Fuel]],", ",",")</f>
        <v>fossil liquids: heavy fuel oil</v>
      </c>
      <c r="D6720" t="s">
        <v>3241</v>
      </c>
      <c r="H6720" t="s">
        <v>3440</v>
      </c>
      <c r="I6720">
        <v>216</v>
      </c>
      <c r="J6720" t="s">
        <v>3446</v>
      </c>
      <c r="K6720">
        <v>1970</v>
      </c>
      <c r="L6720" t="s">
        <v>29</v>
      </c>
      <c r="M6720" t="s">
        <v>29</v>
      </c>
      <c r="N6720">
        <v>18.4559</v>
      </c>
      <c r="O6720">
        <v>-66.148399999999995</v>
      </c>
      <c r="P6720" t="s">
        <v>3573</v>
      </c>
      <c r="Q6720" s="3">
        <f>Table1[[#This Row],[Capacity (MW)]]*0.395*8760*10^-6</f>
        <v>0.74740320000000005</v>
      </c>
      <c r="R6720" s="3" cm="1">
        <f t="array" ref="R6720">AVERAGE(VLOOKUP(_xlfn.TEXTSPLIT(Table1[[#This Row],[Fuel (no space after comma)]], ","), FuelList_Final_EF!$A$2:$B$65, 2, FALSE))</f>
        <v>81.602530311017389</v>
      </c>
      <c r="S6720" s="3">
        <f>Table1[[#This Row],[Generation (TWh)]]*10^9*VLOOKUP(Table1[[#This Row],[Turbine/Engine Technology]],Technology_HR!$A$2:$B$11,2,FALSE)*10^-6</f>
        <v>7687041.9119999995</v>
      </c>
      <c r="T6720" s="5">
        <f>Table1[[#This Row],[Fuel Consumption (mmBtu)]]*Table1[[#This Row],[Emission Factor (kg CO2/ mmBtu)]]*10^3</f>
        <v>627282070626.04102</v>
      </c>
      <c r="U6720" s="3">
        <f>Table1[[#This Row],[Emissions (g CO2)]]/(Table1[[#This Row],[Generation (TWh)]]*10^9)</f>
        <v>839.28202424881374</v>
      </c>
    </row>
    <row r="6721" spans="1:21" x14ac:dyDescent="0.35">
      <c r="A6721" t="s">
        <v>1913</v>
      </c>
      <c r="B6721" t="s">
        <v>3239</v>
      </c>
      <c r="C6721" t="str">
        <f>SUBSTITUTE(Table1[[#This Row],[Fuel]],", ",",")</f>
        <v>fossil gas: natural gas</v>
      </c>
      <c r="D6721" t="s">
        <v>3239</v>
      </c>
      <c r="H6721" t="s">
        <v>3438</v>
      </c>
      <c r="I6721">
        <v>150</v>
      </c>
      <c r="J6721" t="s">
        <v>3446</v>
      </c>
      <c r="K6721">
        <v>2023</v>
      </c>
      <c r="L6721" t="s">
        <v>29</v>
      </c>
      <c r="M6721" t="s">
        <v>29</v>
      </c>
      <c r="N6721">
        <v>18.455518999999999</v>
      </c>
      <c r="O6721">
        <v>-66.148751000000004</v>
      </c>
      <c r="P6721" t="s">
        <v>3573</v>
      </c>
      <c r="Q6721" s="3">
        <f>Table1[[#This Row],[Capacity (MW)]]*0.395*8760*10^-6</f>
        <v>0.51902999999999999</v>
      </c>
      <c r="R6721" s="3" cm="1">
        <f t="array" ref="R6721">AVERAGE(VLOOKUP(_xlfn.TEXTSPLIT(Table1[[#This Row],[Fuel (no space after comma)]], ","), FuelList_Final_EF!$A$2:$B$65, 2, FALSE))</f>
        <v>53.06</v>
      </c>
      <c r="S6721" s="3">
        <f>Table1[[#This Row],[Generation (TWh)]]*10^9*VLOOKUP(Table1[[#This Row],[Turbine/Engine Technology]],Technology_HR!$A$2:$B$11,2,FALSE)*10^-6</f>
        <v>3918157.4699999997</v>
      </c>
      <c r="T6721" s="5">
        <f>Table1[[#This Row],[Fuel Consumption (mmBtu)]]*Table1[[#This Row],[Emission Factor (kg CO2/ mmBtu)]]*10^3</f>
        <v>207897435358.19998</v>
      </c>
      <c r="U6721" s="3">
        <f>Table1[[#This Row],[Emissions (g CO2)]]/(Table1[[#This Row],[Generation (TWh)]]*10^9)</f>
        <v>400.54993999999999</v>
      </c>
    </row>
    <row r="6722" spans="1:21" x14ac:dyDescent="0.35">
      <c r="A6722" t="s">
        <v>1914</v>
      </c>
      <c r="B6722" t="s">
        <v>3239</v>
      </c>
      <c r="C6722" t="str">
        <f>SUBSTITUTE(Table1[[#This Row],[Fuel]],", ",",")</f>
        <v>fossil gas: natural gas</v>
      </c>
      <c r="D6722" t="s">
        <v>3239</v>
      </c>
      <c r="H6722" t="s">
        <v>3436</v>
      </c>
      <c r="I6722">
        <v>67</v>
      </c>
      <c r="J6722" t="s">
        <v>3446</v>
      </c>
      <c r="K6722">
        <v>1980</v>
      </c>
      <c r="L6722" t="s">
        <v>29</v>
      </c>
      <c r="M6722" t="s">
        <v>29</v>
      </c>
      <c r="N6722">
        <v>25.204063999999999</v>
      </c>
      <c r="O6722">
        <v>51.359321000000001</v>
      </c>
      <c r="P6722" t="s">
        <v>3574</v>
      </c>
      <c r="Q6722" s="3">
        <f>Table1[[#This Row],[Capacity (MW)]]*0.395*8760*10^-6</f>
        <v>0.2318334</v>
      </c>
      <c r="R6722" s="3" cm="1">
        <f t="array" ref="R6722">AVERAGE(VLOOKUP(_xlfn.TEXTSPLIT(Table1[[#This Row],[Fuel (no space after comma)]], ","), FuelList_Final_EF!$A$2:$B$65, 2, FALSE))</f>
        <v>53.06</v>
      </c>
      <c r="S6722" s="3">
        <f>Table1[[#This Row],[Generation (TWh)]]*10^9*VLOOKUP(Table1[[#This Row],[Turbine/Engine Technology]],Technology_HR!$A$2:$B$11,2,FALSE)*10^-6</f>
        <v>2552485.7339999997</v>
      </c>
      <c r="T6722" s="5">
        <f>Table1[[#This Row],[Fuel Consumption (mmBtu)]]*Table1[[#This Row],[Emission Factor (kg CO2/ mmBtu)]]*10^3</f>
        <v>135434893046.03999</v>
      </c>
      <c r="U6722" s="3">
        <f>Table1[[#This Row],[Emissions (g CO2)]]/(Table1[[#This Row],[Generation (TWh)]]*10^9)</f>
        <v>584.19060000000002</v>
      </c>
    </row>
    <row r="6723" spans="1:21" x14ac:dyDescent="0.35">
      <c r="A6723" t="s">
        <v>1914</v>
      </c>
      <c r="B6723" t="s">
        <v>3239</v>
      </c>
      <c r="C6723" t="str">
        <f>SUBSTITUTE(Table1[[#This Row],[Fuel]],", ",",")</f>
        <v>fossil gas: natural gas</v>
      </c>
      <c r="D6723" t="s">
        <v>3239</v>
      </c>
      <c r="H6723" t="s">
        <v>3436</v>
      </c>
      <c r="I6723">
        <v>67</v>
      </c>
      <c r="J6723" t="s">
        <v>3446</v>
      </c>
      <c r="K6723">
        <v>1980</v>
      </c>
      <c r="L6723" t="s">
        <v>29</v>
      </c>
      <c r="M6723" t="s">
        <v>29</v>
      </c>
      <c r="N6723">
        <v>25.204063999999999</v>
      </c>
      <c r="O6723">
        <v>51.359321000000001</v>
      </c>
      <c r="P6723" t="s">
        <v>3574</v>
      </c>
      <c r="Q6723" s="3">
        <f>Table1[[#This Row],[Capacity (MW)]]*0.395*8760*10^-6</f>
        <v>0.2318334</v>
      </c>
      <c r="R6723" s="3" cm="1">
        <f t="array" ref="R6723">AVERAGE(VLOOKUP(_xlfn.TEXTSPLIT(Table1[[#This Row],[Fuel (no space after comma)]], ","), FuelList_Final_EF!$A$2:$B$65, 2, FALSE))</f>
        <v>53.06</v>
      </c>
      <c r="S6723" s="3">
        <f>Table1[[#This Row],[Generation (TWh)]]*10^9*VLOOKUP(Table1[[#This Row],[Turbine/Engine Technology]],Technology_HR!$A$2:$B$11,2,FALSE)*10^-6</f>
        <v>2552485.7339999997</v>
      </c>
      <c r="T6723" s="5">
        <f>Table1[[#This Row],[Fuel Consumption (mmBtu)]]*Table1[[#This Row],[Emission Factor (kg CO2/ mmBtu)]]*10^3</f>
        <v>135434893046.03999</v>
      </c>
      <c r="U6723" s="3">
        <f>Table1[[#This Row],[Emissions (g CO2)]]/(Table1[[#This Row],[Generation (TWh)]]*10^9)</f>
        <v>584.19060000000002</v>
      </c>
    </row>
    <row r="6724" spans="1:21" x14ac:dyDescent="0.35">
      <c r="A6724" t="s">
        <v>1914</v>
      </c>
      <c r="B6724" t="s">
        <v>3239</v>
      </c>
      <c r="C6724" t="str">
        <f>SUBSTITUTE(Table1[[#This Row],[Fuel]],", ",",")</f>
        <v>fossil gas: natural gas</v>
      </c>
      <c r="D6724" t="s">
        <v>3239</v>
      </c>
      <c r="H6724" t="s">
        <v>3436</v>
      </c>
      <c r="I6724">
        <v>301</v>
      </c>
      <c r="J6724" t="s">
        <v>3446</v>
      </c>
      <c r="K6724">
        <v>1992</v>
      </c>
      <c r="L6724" t="s">
        <v>29</v>
      </c>
      <c r="M6724" t="s">
        <v>29</v>
      </c>
      <c r="N6724">
        <v>25.291668999999999</v>
      </c>
      <c r="O6724">
        <v>51.385142000000002</v>
      </c>
      <c r="P6724" t="s">
        <v>3574</v>
      </c>
      <c r="Q6724" s="3">
        <f>Table1[[#This Row],[Capacity (MW)]]*0.395*8760*10^-6</f>
        <v>1.0415202000000001</v>
      </c>
      <c r="R6724" s="3" cm="1">
        <f t="array" ref="R6724">AVERAGE(VLOOKUP(_xlfn.TEXTSPLIT(Table1[[#This Row],[Fuel (no space after comma)]], ","), FuelList_Final_EF!$A$2:$B$65, 2, FALSE))</f>
        <v>53.06</v>
      </c>
      <c r="S6724" s="3">
        <f>Table1[[#This Row],[Generation (TWh)]]*10^9*VLOOKUP(Table1[[#This Row],[Turbine/Engine Technology]],Technology_HR!$A$2:$B$11,2,FALSE)*10^-6</f>
        <v>11467137.402000001</v>
      </c>
      <c r="T6724" s="5">
        <f>Table1[[#This Row],[Fuel Consumption (mmBtu)]]*Table1[[#This Row],[Emission Factor (kg CO2/ mmBtu)]]*10^3</f>
        <v>608446310550.12012</v>
      </c>
      <c r="U6724" s="3">
        <f>Table1[[#This Row],[Emissions (g CO2)]]/(Table1[[#This Row],[Generation (TWh)]]*10^9)</f>
        <v>584.19060000000002</v>
      </c>
    </row>
    <row r="6725" spans="1:21" x14ac:dyDescent="0.35">
      <c r="A6725" t="s">
        <v>1915</v>
      </c>
      <c r="B6725" t="s">
        <v>3239</v>
      </c>
      <c r="C6725" t="str">
        <f>SUBSTITUTE(Table1[[#This Row],[Fuel]],", ",",")</f>
        <v>fossil gas: natural gas</v>
      </c>
      <c r="D6725" t="s">
        <v>3239</v>
      </c>
      <c r="H6725" t="s">
        <v>3438</v>
      </c>
      <c r="I6725">
        <v>669</v>
      </c>
      <c r="J6725" t="s">
        <v>3446</v>
      </c>
      <c r="K6725">
        <v>2010</v>
      </c>
      <c r="L6725" t="s">
        <v>29</v>
      </c>
      <c r="M6725" t="s">
        <v>29</v>
      </c>
      <c r="N6725">
        <v>24.975300000000001</v>
      </c>
      <c r="O6725">
        <v>51.578299999999999</v>
      </c>
      <c r="P6725" t="s">
        <v>3574</v>
      </c>
      <c r="Q6725" s="3">
        <f>Table1[[#This Row],[Capacity (MW)]]*0.395*8760*10^-6</f>
        <v>2.3148737999999995</v>
      </c>
      <c r="R6725" s="3" cm="1">
        <f t="array" ref="R6725">AVERAGE(VLOOKUP(_xlfn.TEXTSPLIT(Table1[[#This Row],[Fuel (no space after comma)]], ","), FuelList_Final_EF!$A$2:$B$65, 2, FALSE))</f>
        <v>53.06</v>
      </c>
      <c r="S6725" s="3">
        <f>Table1[[#This Row],[Generation (TWh)]]*10^9*VLOOKUP(Table1[[#This Row],[Turbine/Engine Technology]],Technology_HR!$A$2:$B$11,2,FALSE)*10^-6</f>
        <v>17474982.316199996</v>
      </c>
      <c r="T6725" s="5">
        <f>Table1[[#This Row],[Fuel Consumption (mmBtu)]]*Table1[[#This Row],[Emission Factor (kg CO2/ mmBtu)]]*10^3</f>
        <v>927222561697.57178</v>
      </c>
      <c r="U6725" s="3">
        <f>Table1[[#This Row],[Emissions (g CO2)]]/(Table1[[#This Row],[Generation (TWh)]]*10^9)</f>
        <v>400.54993999999999</v>
      </c>
    </row>
    <row r="6726" spans="1:21" x14ac:dyDescent="0.35">
      <c r="A6726" t="s">
        <v>1915</v>
      </c>
      <c r="B6726" t="s">
        <v>3239</v>
      </c>
      <c r="C6726" t="str">
        <f>SUBSTITUTE(Table1[[#This Row],[Fuel]],", ",",")</f>
        <v>fossil gas: natural gas</v>
      </c>
      <c r="D6726" t="s">
        <v>3239</v>
      </c>
      <c r="H6726" t="s">
        <v>3438</v>
      </c>
      <c r="I6726">
        <v>669</v>
      </c>
      <c r="J6726" t="s">
        <v>3446</v>
      </c>
      <c r="K6726">
        <v>2010</v>
      </c>
      <c r="L6726" t="s">
        <v>29</v>
      </c>
      <c r="M6726" t="s">
        <v>29</v>
      </c>
      <c r="N6726">
        <v>24.975300000000001</v>
      </c>
      <c r="O6726">
        <v>51.578299999999999</v>
      </c>
      <c r="P6726" t="s">
        <v>3574</v>
      </c>
      <c r="Q6726" s="3">
        <f>Table1[[#This Row],[Capacity (MW)]]*0.395*8760*10^-6</f>
        <v>2.3148737999999995</v>
      </c>
      <c r="R6726" s="3" cm="1">
        <f t="array" ref="R6726">AVERAGE(VLOOKUP(_xlfn.TEXTSPLIT(Table1[[#This Row],[Fuel (no space after comma)]], ","), FuelList_Final_EF!$A$2:$B$65, 2, FALSE))</f>
        <v>53.06</v>
      </c>
      <c r="S6726" s="3">
        <f>Table1[[#This Row],[Generation (TWh)]]*10^9*VLOOKUP(Table1[[#This Row],[Turbine/Engine Technology]],Technology_HR!$A$2:$B$11,2,FALSE)*10^-6</f>
        <v>17474982.316199996</v>
      </c>
      <c r="T6726" s="5">
        <f>Table1[[#This Row],[Fuel Consumption (mmBtu)]]*Table1[[#This Row],[Emission Factor (kg CO2/ mmBtu)]]*10^3</f>
        <v>927222561697.57178</v>
      </c>
      <c r="U6726" s="3">
        <f>Table1[[#This Row],[Emissions (g CO2)]]/(Table1[[#This Row],[Generation (TWh)]]*10^9)</f>
        <v>400.54993999999999</v>
      </c>
    </row>
    <row r="6727" spans="1:21" x14ac:dyDescent="0.35">
      <c r="A6727" t="s">
        <v>1915</v>
      </c>
      <c r="B6727" t="s">
        <v>3239</v>
      </c>
      <c r="C6727" t="str">
        <f>SUBSTITUTE(Table1[[#This Row],[Fuel]],", ",",")</f>
        <v>fossil gas: natural gas</v>
      </c>
      <c r="D6727" t="s">
        <v>3239</v>
      </c>
      <c r="H6727" t="s">
        <v>3438</v>
      </c>
      <c r="I6727">
        <v>669</v>
      </c>
      <c r="J6727" t="s">
        <v>3446</v>
      </c>
      <c r="K6727">
        <v>2010</v>
      </c>
      <c r="L6727" t="s">
        <v>29</v>
      </c>
      <c r="M6727" t="s">
        <v>29</v>
      </c>
      <c r="N6727">
        <v>24.975300000000001</v>
      </c>
      <c r="O6727">
        <v>51.578299999999999</v>
      </c>
      <c r="P6727" t="s">
        <v>3574</v>
      </c>
      <c r="Q6727" s="3">
        <f>Table1[[#This Row],[Capacity (MW)]]*0.395*8760*10^-6</f>
        <v>2.3148737999999995</v>
      </c>
      <c r="R6727" s="3" cm="1">
        <f t="array" ref="R6727">AVERAGE(VLOOKUP(_xlfn.TEXTSPLIT(Table1[[#This Row],[Fuel (no space after comma)]], ","), FuelList_Final_EF!$A$2:$B$65, 2, FALSE))</f>
        <v>53.06</v>
      </c>
      <c r="S6727" s="3">
        <f>Table1[[#This Row],[Generation (TWh)]]*10^9*VLOOKUP(Table1[[#This Row],[Turbine/Engine Technology]],Technology_HR!$A$2:$B$11,2,FALSE)*10^-6</f>
        <v>17474982.316199996</v>
      </c>
      <c r="T6727" s="5">
        <f>Table1[[#This Row],[Fuel Consumption (mmBtu)]]*Table1[[#This Row],[Emission Factor (kg CO2/ mmBtu)]]*10^3</f>
        <v>927222561697.57178</v>
      </c>
      <c r="U6727" s="3">
        <f>Table1[[#This Row],[Emissions (g CO2)]]/(Table1[[#This Row],[Generation (TWh)]]*10^9)</f>
        <v>400.54993999999999</v>
      </c>
    </row>
    <row r="6728" spans="1:21" x14ac:dyDescent="0.35">
      <c r="A6728" t="s">
        <v>1916</v>
      </c>
      <c r="B6728" t="s">
        <v>3239</v>
      </c>
      <c r="C6728" t="str">
        <f>SUBSTITUTE(Table1[[#This Row],[Fuel]],", ",",")</f>
        <v>fossil gas: natural gas</v>
      </c>
      <c r="D6728" t="s">
        <v>3239</v>
      </c>
      <c r="H6728" t="s">
        <v>3438</v>
      </c>
      <c r="I6728">
        <v>200</v>
      </c>
      <c r="J6728" t="s">
        <v>3446</v>
      </c>
      <c r="K6728">
        <v>2011</v>
      </c>
      <c r="L6728" t="s">
        <v>29</v>
      </c>
      <c r="M6728" t="s">
        <v>29</v>
      </c>
      <c r="N6728">
        <v>24.930809</v>
      </c>
      <c r="O6728">
        <v>51.544246000000001</v>
      </c>
      <c r="P6728" t="s">
        <v>3574</v>
      </c>
      <c r="Q6728" s="3">
        <f>Table1[[#This Row],[Capacity (MW)]]*0.395*8760*10^-6</f>
        <v>0.69203999999999999</v>
      </c>
      <c r="R6728" s="3" cm="1">
        <f t="array" ref="R6728">AVERAGE(VLOOKUP(_xlfn.TEXTSPLIT(Table1[[#This Row],[Fuel (no space after comma)]], ","), FuelList_Final_EF!$A$2:$B$65, 2, FALSE))</f>
        <v>53.06</v>
      </c>
      <c r="S6728" s="3">
        <f>Table1[[#This Row],[Generation (TWh)]]*10^9*VLOOKUP(Table1[[#This Row],[Turbine/Engine Technology]],Technology_HR!$A$2:$B$11,2,FALSE)*10^-6</f>
        <v>5224209.96</v>
      </c>
      <c r="T6728" s="5">
        <f>Table1[[#This Row],[Fuel Consumption (mmBtu)]]*Table1[[#This Row],[Emission Factor (kg CO2/ mmBtu)]]*10^3</f>
        <v>277196580477.60004</v>
      </c>
      <c r="U6728" s="3">
        <f>Table1[[#This Row],[Emissions (g CO2)]]/(Table1[[#This Row],[Generation (TWh)]]*10^9)</f>
        <v>400.54994000000005</v>
      </c>
    </row>
    <row r="6729" spans="1:21" x14ac:dyDescent="0.35">
      <c r="A6729" t="s">
        <v>1917</v>
      </c>
      <c r="B6729" t="s">
        <v>3239</v>
      </c>
      <c r="C6729" t="str">
        <f>SUBSTITUTE(Table1[[#This Row],[Fuel]],", ",",")</f>
        <v>fossil gas: natural gas</v>
      </c>
      <c r="D6729" t="s">
        <v>3239</v>
      </c>
      <c r="H6729" t="s">
        <v>3438</v>
      </c>
      <c r="I6729">
        <v>675</v>
      </c>
      <c r="J6729" t="s">
        <v>3446</v>
      </c>
      <c r="K6729">
        <v>2011</v>
      </c>
      <c r="L6729" t="s">
        <v>29</v>
      </c>
      <c r="M6729" t="s">
        <v>29</v>
      </c>
      <c r="N6729">
        <v>24.971299999999999</v>
      </c>
      <c r="O6729">
        <v>51.581099999999999</v>
      </c>
      <c r="P6729" t="s">
        <v>3574</v>
      </c>
      <c r="Q6729" s="3">
        <f>Table1[[#This Row],[Capacity (MW)]]*0.395*8760*10^-6</f>
        <v>2.3356349999999999</v>
      </c>
      <c r="R6729" s="3" cm="1">
        <f t="array" ref="R6729">AVERAGE(VLOOKUP(_xlfn.TEXTSPLIT(Table1[[#This Row],[Fuel (no space after comma)]], ","), FuelList_Final_EF!$A$2:$B$65, 2, FALSE))</f>
        <v>53.06</v>
      </c>
      <c r="S6729" s="3">
        <f>Table1[[#This Row],[Generation (TWh)]]*10^9*VLOOKUP(Table1[[#This Row],[Turbine/Engine Technology]],Technology_HR!$A$2:$B$11,2,FALSE)*10^-6</f>
        <v>17631708.614999998</v>
      </c>
      <c r="T6729" s="5">
        <f>Table1[[#This Row],[Fuel Consumption (mmBtu)]]*Table1[[#This Row],[Emission Factor (kg CO2/ mmBtu)]]*10^3</f>
        <v>935538459111.90002</v>
      </c>
      <c r="U6729" s="3">
        <f>Table1[[#This Row],[Emissions (g CO2)]]/(Table1[[#This Row],[Generation (TWh)]]*10^9)</f>
        <v>400.54993999999999</v>
      </c>
    </row>
    <row r="6730" spans="1:21" x14ac:dyDescent="0.35">
      <c r="A6730" t="s">
        <v>1917</v>
      </c>
      <c r="B6730" t="s">
        <v>3239</v>
      </c>
      <c r="C6730" t="str">
        <f>SUBSTITUTE(Table1[[#This Row],[Fuel]],", ",",")</f>
        <v>fossil gas: natural gas</v>
      </c>
      <c r="D6730" t="s">
        <v>3239</v>
      </c>
      <c r="H6730" t="s">
        <v>3438</v>
      </c>
      <c r="I6730">
        <v>675</v>
      </c>
      <c r="J6730" t="s">
        <v>3446</v>
      </c>
      <c r="K6730">
        <v>2011</v>
      </c>
      <c r="L6730" t="s">
        <v>29</v>
      </c>
      <c r="M6730" t="s">
        <v>29</v>
      </c>
      <c r="N6730">
        <v>24.971299999999999</v>
      </c>
      <c r="O6730">
        <v>51.581099999999999</v>
      </c>
      <c r="P6730" t="s">
        <v>3574</v>
      </c>
      <c r="Q6730" s="3">
        <f>Table1[[#This Row],[Capacity (MW)]]*0.395*8760*10^-6</f>
        <v>2.3356349999999999</v>
      </c>
      <c r="R6730" s="3" cm="1">
        <f t="array" ref="R6730">AVERAGE(VLOOKUP(_xlfn.TEXTSPLIT(Table1[[#This Row],[Fuel (no space after comma)]], ","), FuelList_Final_EF!$A$2:$B$65, 2, FALSE))</f>
        <v>53.06</v>
      </c>
      <c r="S6730" s="3">
        <f>Table1[[#This Row],[Generation (TWh)]]*10^9*VLOOKUP(Table1[[#This Row],[Turbine/Engine Technology]],Technology_HR!$A$2:$B$11,2,FALSE)*10^-6</f>
        <v>17631708.614999998</v>
      </c>
      <c r="T6730" s="5">
        <f>Table1[[#This Row],[Fuel Consumption (mmBtu)]]*Table1[[#This Row],[Emission Factor (kg CO2/ mmBtu)]]*10^3</f>
        <v>935538459111.90002</v>
      </c>
      <c r="U6730" s="3">
        <f>Table1[[#This Row],[Emissions (g CO2)]]/(Table1[[#This Row],[Generation (TWh)]]*10^9)</f>
        <v>400.54993999999999</v>
      </c>
    </row>
    <row r="6731" spans="1:21" x14ac:dyDescent="0.35">
      <c r="A6731" t="s">
        <v>1914</v>
      </c>
      <c r="B6731" t="s">
        <v>3239</v>
      </c>
      <c r="C6731" t="str">
        <f>SUBSTITUTE(Table1[[#This Row],[Fuel]],", ",",")</f>
        <v>fossil gas: natural gas</v>
      </c>
      <c r="D6731" t="s">
        <v>3239</v>
      </c>
      <c r="H6731" t="s">
        <v>3438</v>
      </c>
      <c r="I6731">
        <v>2600</v>
      </c>
      <c r="J6731" t="s">
        <v>3447</v>
      </c>
      <c r="K6731">
        <v>2025</v>
      </c>
      <c r="L6731" t="s">
        <v>29</v>
      </c>
      <c r="M6731" t="s">
        <v>29</v>
      </c>
      <c r="N6731">
        <v>25.2058</v>
      </c>
      <c r="O6731">
        <v>51.617400000000004</v>
      </c>
      <c r="P6731" t="s">
        <v>3574</v>
      </c>
      <c r="Q6731" s="3">
        <f>Table1[[#This Row],[Capacity (MW)]]*0.395*8760*10^-6</f>
        <v>8.9965200000000003</v>
      </c>
      <c r="R6731" s="3" cm="1">
        <f t="array" ref="R6731">AVERAGE(VLOOKUP(_xlfn.TEXTSPLIT(Table1[[#This Row],[Fuel (no space after comma)]], ","), FuelList_Final_EF!$A$2:$B$65, 2, FALSE))</f>
        <v>53.06</v>
      </c>
      <c r="S6731" s="3">
        <f>Table1[[#This Row],[Generation (TWh)]]*10^9*VLOOKUP(Table1[[#This Row],[Turbine/Engine Technology]],Technology_HR!$A$2:$B$11,2,FALSE)*10^-6</f>
        <v>67914729.480000004</v>
      </c>
      <c r="T6731" s="5">
        <f>Table1[[#This Row],[Fuel Consumption (mmBtu)]]*Table1[[#This Row],[Emission Factor (kg CO2/ mmBtu)]]*10^3</f>
        <v>3603555546208.8003</v>
      </c>
      <c r="U6731" s="3">
        <f>Table1[[#This Row],[Emissions (g CO2)]]/(Table1[[#This Row],[Generation (TWh)]]*10^9)</f>
        <v>400.54994000000005</v>
      </c>
    </row>
    <row r="6732" spans="1:21" x14ac:dyDescent="0.35">
      <c r="A6732" t="s">
        <v>1918</v>
      </c>
      <c r="B6732" t="s">
        <v>3239</v>
      </c>
      <c r="C6732" t="str">
        <f>SUBSTITUTE(Table1[[#This Row],[Fuel]],", ",",")</f>
        <v>fossil gas: natural gas</v>
      </c>
      <c r="D6732" t="s">
        <v>3239</v>
      </c>
      <c r="H6732" t="s">
        <v>59</v>
      </c>
      <c r="I6732">
        <v>2400</v>
      </c>
      <c r="J6732" t="s">
        <v>3447</v>
      </c>
      <c r="K6732">
        <v>2029</v>
      </c>
      <c r="L6732" t="s">
        <v>29</v>
      </c>
      <c r="M6732" t="s">
        <v>29</v>
      </c>
      <c r="N6732">
        <v>25.205660999999999</v>
      </c>
      <c r="O6732">
        <v>51.616298999999998</v>
      </c>
      <c r="P6732" t="s">
        <v>3574</v>
      </c>
      <c r="Q6732" s="3">
        <f>Table1[[#This Row],[Capacity (MW)]]*0.395*8760*10^-6</f>
        <v>8.3044799999999999</v>
      </c>
      <c r="R6732" s="3" cm="1">
        <f t="array" ref="R6732">AVERAGE(VLOOKUP(_xlfn.TEXTSPLIT(Table1[[#This Row],[Fuel (no space after comma)]], ","), FuelList_Final_EF!$A$2:$B$65, 2, FALSE))</f>
        <v>53.06</v>
      </c>
      <c r="S6732" s="3">
        <f>Table1[[#This Row],[Generation (TWh)]]*10^9*VLOOKUP(Table1[[#This Row],[Turbine/Engine Technology]],Technology_HR!$A$2:$B$11,2,FALSE)*10^-6</f>
        <v>68889813.840000004</v>
      </c>
      <c r="T6732" s="5">
        <f>Table1[[#This Row],[Fuel Consumption (mmBtu)]]*Table1[[#This Row],[Emission Factor (kg CO2/ mmBtu)]]*10^3</f>
        <v>3655293522350.4004</v>
      </c>
      <c r="U6732" s="3">
        <f>Table1[[#This Row],[Emissions (g CO2)]]/(Table1[[#This Row],[Generation (TWh)]]*10^9)</f>
        <v>440.15923000000004</v>
      </c>
    </row>
    <row r="6733" spans="1:21" x14ac:dyDescent="0.35">
      <c r="A6733" t="s">
        <v>1914</v>
      </c>
      <c r="B6733" t="s">
        <v>3243</v>
      </c>
      <c r="C6733" t="str">
        <f>SUBSTITUTE(Table1[[#This Row],[Fuel]],", ",",")</f>
        <v>fossil gas: natural gas,fossil liquids: fuel oil</v>
      </c>
      <c r="D6733" t="s">
        <v>3239</v>
      </c>
      <c r="E6733" t="s">
        <v>3275</v>
      </c>
      <c r="H6733" t="s">
        <v>3436</v>
      </c>
      <c r="I6733">
        <v>121.8</v>
      </c>
      <c r="J6733" t="s">
        <v>3446</v>
      </c>
      <c r="K6733">
        <v>1995</v>
      </c>
      <c r="L6733" t="s">
        <v>29</v>
      </c>
      <c r="M6733" t="s">
        <v>29</v>
      </c>
      <c r="N6733">
        <v>25.198212000000002</v>
      </c>
      <c r="O6733">
        <v>51.617610999999997</v>
      </c>
      <c r="P6733" t="s">
        <v>3574</v>
      </c>
      <c r="Q6733" s="3">
        <f>Table1[[#This Row],[Capacity (MW)]]*0.395*8760*10^-6</f>
        <v>0.42145236000000003</v>
      </c>
      <c r="R6733" s="3" cm="1">
        <f t="array" ref="R6733">AVERAGE(VLOOKUP(_xlfn.TEXTSPLIT(Table1[[#This Row],[Fuel (no space after comma)]], ","), FuelList_Final_EF!$A$2:$B$65, 2, FALSE))</f>
        <v>65.583341148886291</v>
      </c>
      <c r="S6733" s="3">
        <f>Table1[[#This Row],[Generation (TWh)]]*10^9*VLOOKUP(Table1[[#This Row],[Turbine/Engine Technology]],Technology_HR!$A$2:$B$11,2,FALSE)*10^-6</f>
        <v>4640190.4835999999</v>
      </c>
      <c r="T6733" s="5">
        <f>Table1[[#This Row],[Fuel Consumption (mmBtu)]]*Table1[[#This Row],[Emission Factor (kg CO2/ mmBtu)]]*10^3</f>
        <v>304319195481.75439</v>
      </c>
      <c r="U6733" s="3">
        <f>Table1[[#This Row],[Emissions (g CO2)]]/(Table1[[#This Row],[Generation (TWh)]]*10^9)</f>
        <v>722.07258604923788</v>
      </c>
    </row>
    <row r="6734" spans="1:21" x14ac:dyDescent="0.35">
      <c r="A6734" t="s">
        <v>1914</v>
      </c>
      <c r="B6734" t="s">
        <v>3239</v>
      </c>
      <c r="C6734" t="str">
        <f>SUBSTITUTE(Table1[[#This Row],[Fuel]],", ",",")</f>
        <v>fossil gas: natural gas</v>
      </c>
      <c r="D6734" t="s">
        <v>3239</v>
      </c>
      <c r="H6734" t="s">
        <v>3436</v>
      </c>
      <c r="I6734">
        <v>121.8</v>
      </c>
      <c r="J6734" t="s">
        <v>3446</v>
      </c>
      <c r="K6734">
        <v>1995</v>
      </c>
      <c r="L6734" t="s">
        <v>29</v>
      </c>
      <c r="M6734" t="s">
        <v>29</v>
      </c>
      <c r="N6734">
        <v>25.198212000000002</v>
      </c>
      <c r="O6734">
        <v>51.617610999999997</v>
      </c>
      <c r="P6734" t="s">
        <v>3574</v>
      </c>
      <c r="Q6734" s="3">
        <f>Table1[[#This Row],[Capacity (MW)]]*0.395*8760*10^-6</f>
        <v>0.42145236000000003</v>
      </c>
      <c r="R6734" s="3" cm="1">
        <f t="array" ref="R6734">AVERAGE(VLOOKUP(_xlfn.TEXTSPLIT(Table1[[#This Row],[Fuel (no space after comma)]], ","), FuelList_Final_EF!$A$2:$B$65, 2, FALSE))</f>
        <v>53.06</v>
      </c>
      <c r="S6734" s="3">
        <f>Table1[[#This Row],[Generation (TWh)]]*10^9*VLOOKUP(Table1[[#This Row],[Turbine/Engine Technology]],Technology_HR!$A$2:$B$11,2,FALSE)*10^-6</f>
        <v>4640190.4835999999</v>
      </c>
      <c r="T6734" s="5">
        <f>Table1[[#This Row],[Fuel Consumption (mmBtu)]]*Table1[[#This Row],[Emission Factor (kg CO2/ mmBtu)]]*10^3</f>
        <v>246208507059.81601</v>
      </c>
      <c r="U6734" s="3">
        <f>Table1[[#This Row],[Emissions (g CO2)]]/(Table1[[#This Row],[Generation (TWh)]]*10^9)</f>
        <v>584.19060000000002</v>
      </c>
    </row>
    <row r="6735" spans="1:21" x14ac:dyDescent="0.35">
      <c r="A6735" t="s">
        <v>1914</v>
      </c>
      <c r="B6735" t="s">
        <v>3239</v>
      </c>
      <c r="C6735" t="str">
        <f>SUBSTITUTE(Table1[[#This Row],[Fuel]],", ",",")</f>
        <v>fossil gas: natural gas</v>
      </c>
      <c r="D6735" t="s">
        <v>3239</v>
      </c>
      <c r="H6735" t="s">
        <v>3436</v>
      </c>
      <c r="I6735">
        <v>121.8</v>
      </c>
      <c r="J6735" t="s">
        <v>3446</v>
      </c>
      <c r="K6735">
        <v>1996</v>
      </c>
      <c r="L6735" t="s">
        <v>29</v>
      </c>
      <c r="M6735" t="s">
        <v>29</v>
      </c>
      <c r="N6735">
        <v>25.198212000000002</v>
      </c>
      <c r="O6735">
        <v>51.617610999999997</v>
      </c>
      <c r="P6735" t="s">
        <v>3574</v>
      </c>
      <c r="Q6735" s="3">
        <f>Table1[[#This Row],[Capacity (MW)]]*0.395*8760*10^-6</f>
        <v>0.42145236000000003</v>
      </c>
      <c r="R6735" s="3" cm="1">
        <f t="array" ref="R6735">AVERAGE(VLOOKUP(_xlfn.TEXTSPLIT(Table1[[#This Row],[Fuel (no space after comma)]], ","), FuelList_Final_EF!$A$2:$B$65, 2, FALSE))</f>
        <v>53.06</v>
      </c>
      <c r="S6735" s="3">
        <f>Table1[[#This Row],[Generation (TWh)]]*10^9*VLOOKUP(Table1[[#This Row],[Turbine/Engine Technology]],Technology_HR!$A$2:$B$11,2,FALSE)*10^-6</f>
        <v>4640190.4835999999</v>
      </c>
      <c r="T6735" s="5">
        <f>Table1[[#This Row],[Fuel Consumption (mmBtu)]]*Table1[[#This Row],[Emission Factor (kg CO2/ mmBtu)]]*10^3</f>
        <v>246208507059.81601</v>
      </c>
      <c r="U6735" s="3">
        <f>Table1[[#This Row],[Emissions (g CO2)]]/(Table1[[#This Row],[Generation (TWh)]]*10^9)</f>
        <v>584.19060000000002</v>
      </c>
    </row>
    <row r="6736" spans="1:21" x14ac:dyDescent="0.35">
      <c r="A6736" t="s">
        <v>1914</v>
      </c>
      <c r="B6736" t="s">
        <v>3239</v>
      </c>
      <c r="C6736" t="str">
        <f>SUBSTITUTE(Table1[[#This Row],[Fuel]],", ",",")</f>
        <v>fossil gas: natural gas</v>
      </c>
      <c r="D6736" t="s">
        <v>3239</v>
      </c>
      <c r="H6736" t="s">
        <v>3436</v>
      </c>
      <c r="I6736">
        <v>121.8</v>
      </c>
      <c r="J6736" t="s">
        <v>3446</v>
      </c>
      <c r="K6736">
        <v>1996</v>
      </c>
      <c r="L6736" t="s">
        <v>29</v>
      </c>
      <c r="M6736" t="s">
        <v>29</v>
      </c>
      <c r="N6736">
        <v>25.198212000000002</v>
      </c>
      <c r="O6736">
        <v>51.617610999999997</v>
      </c>
      <c r="P6736" t="s">
        <v>3574</v>
      </c>
      <c r="Q6736" s="3">
        <f>Table1[[#This Row],[Capacity (MW)]]*0.395*8760*10^-6</f>
        <v>0.42145236000000003</v>
      </c>
      <c r="R6736" s="3" cm="1">
        <f t="array" ref="R6736">AVERAGE(VLOOKUP(_xlfn.TEXTSPLIT(Table1[[#This Row],[Fuel (no space after comma)]], ","), FuelList_Final_EF!$A$2:$B$65, 2, FALSE))</f>
        <v>53.06</v>
      </c>
      <c r="S6736" s="3">
        <f>Table1[[#This Row],[Generation (TWh)]]*10^9*VLOOKUP(Table1[[#This Row],[Turbine/Engine Technology]],Technology_HR!$A$2:$B$11,2,FALSE)*10^-6</f>
        <v>4640190.4835999999</v>
      </c>
      <c r="T6736" s="5">
        <f>Table1[[#This Row],[Fuel Consumption (mmBtu)]]*Table1[[#This Row],[Emission Factor (kg CO2/ mmBtu)]]*10^3</f>
        <v>246208507059.81601</v>
      </c>
      <c r="U6736" s="3">
        <f>Table1[[#This Row],[Emissions (g CO2)]]/(Table1[[#This Row],[Generation (TWh)]]*10^9)</f>
        <v>584.19060000000002</v>
      </c>
    </row>
    <row r="6737" spans="1:21" x14ac:dyDescent="0.35">
      <c r="A6737" t="s">
        <v>1914</v>
      </c>
      <c r="B6737" t="s">
        <v>3239</v>
      </c>
      <c r="C6737" t="str">
        <f>SUBSTITUTE(Table1[[#This Row],[Fuel]],", ",",")</f>
        <v>fossil gas: natural gas</v>
      </c>
      <c r="D6737" t="s">
        <v>3239</v>
      </c>
      <c r="H6737" t="s">
        <v>3436</v>
      </c>
      <c r="I6737">
        <v>121.8</v>
      </c>
      <c r="J6737" t="s">
        <v>3446</v>
      </c>
      <c r="K6737">
        <v>1996</v>
      </c>
      <c r="L6737" t="s">
        <v>29</v>
      </c>
      <c r="M6737" t="s">
        <v>29</v>
      </c>
      <c r="N6737">
        <v>25.198212000000002</v>
      </c>
      <c r="O6737">
        <v>51.617610999999997</v>
      </c>
      <c r="P6737" t="s">
        <v>3574</v>
      </c>
      <c r="Q6737" s="3">
        <f>Table1[[#This Row],[Capacity (MW)]]*0.395*8760*10^-6</f>
        <v>0.42145236000000003</v>
      </c>
      <c r="R6737" s="3" cm="1">
        <f t="array" ref="R6737">AVERAGE(VLOOKUP(_xlfn.TEXTSPLIT(Table1[[#This Row],[Fuel (no space after comma)]], ","), FuelList_Final_EF!$A$2:$B$65, 2, FALSE))</f>
        <v>53.06</v>
      </c>
      <c r="S6737" s="3">
        <f>Table1[[#This Row],[Generation (TWh)]]*10^9*VLOOKUP(Table1[[#This Row],[Turbine/Engine Technology]],Technology_HR!$A$2:$B$11,2,FALSE)*10^-6</f>
        <v>4640190.4835999999</v>
      </c>
      <c r="T6737" s="5">
        <f>Table1[[#This Row],[Fuel Consumption (mmBtu)]]*Table1[[#This Row],[Emission Factor (kg CO2/ mmBtu)]]*10^3</f>
        <v>246208507059.81601</v>
      </c>
      <c r="U6737" s="3">
        <f>Table1[[#This Row],[Emissions (g CO2)]]/(Table1[[#This Row],[Generation (TWh)]]*10^9)</f>
        <v>584.19060000000002</v>
      </c>
    </row>
    <row r="6738" spans="1:21" x14ac:dyDescent="0.35">
      <c r="A6738" t="s">
        <v>1914</v>
      </c>
      <c r="B6738" t="s">
        <v>3239</v>
      </c>
      <c r="C6738" t="str">
        <f>SUBSTITUTE(Table1[[#This Row],[Fuel]],", ",",")</f>
        <v>fossil gas: natural gas</v>
      </c>
      <c r="D6738" t="s">
        <v>3239</v>
      </c>
      <c r="H6738" t="s">
        <v>3436</v>
      </c>
      <c r="I6738">
        <v>125.5</v>
      </c>
      <c r="J6738" t="s">
        <v>3446</v>
      </c>
      <c r="K6738">
        <v>2002</v>
      </c>
      <c r="L6738" t="s">
        <v>29</v>
      </c>
      <c r="M6738" t="s">
        <v>29</v>
      </c>
      <c r="N6738">
        <v>25.198212000000002</v>
      </c>
      <c r="O6738">
        <v>51.617610999999997</v>
      </c>
      <c r="P6738" t="s">
        <v>3574</v>
      </c>
      <c r="Q6738" s="3">
        <f>Table1[[#This Row],[Capacity (MW)]]*0.395*8760*10^-6</f>
        <v>0.4342551</v>
      </c>
      <c r="R6738" s="3" cm="1">
        <f t="array" ref="R6738">AVERAGE(VLOOKUP(_xlfn.TEXTSPLIT(Table1[[#This Row],[Fuel (no space after comma)]], ","), FuelList_Final_EF!$A$2:$B$65, 2, FALSE))</f>
        <v>53.06</v>
      </c>
      <c r="S6738" s="3">
        <f>Table1[[#This Row],[Generation (TWh)]]*10^9*VLOOKUP(Table1[[#This Row],[Turbine/Engine Technology]],Technology_HR!$A$2:$B$11,2,FALSE)*10^-6</f>
        <v>4781148.6509999996</v>
      </c>
      <c r="T6738" s="5">
        <f>Table1[[#This Row],[Fuel Consumption (mmBtu)]]*Table1[[#This Row],[Emission Factor (kg CO2/ mmBtu)]]*10^3</f>
        <v>253687747422.06</v>
      </c>
      <c r="U6738" s="3">
        <f>Table1[[#This Row],[Emissions (g CO2)]]/(Table1[[#This Row],[Generation (TWh)]]*10^9)</f>
        <v>584.19060000000002</v>
      </c>
    </row>
    <row r="6739" spans="1:21" x14ac:dyDescent="0.35">
      <c r="A6739" t="s">
        <v>1914</v>
      </c>
      <c r="B6739" t="s">
        <v>3239</v>
      </c>
      <c r="C6739" t="str">
        <f>SUBSTITUTE(Table1[[#This Row],[Fuel]],", ",",")</f>
        <v>fossil gas: natural gas</v>
      </c>
      <c r="D6739" t="s">
        <v>3239</v>
      </c>
      <c r="H6739" t="s">
        <v>3436</v>
      </c>
      <c r="I6739">
        <v>125.5</v>
      </c>
      <c r="J6739" t="s">
        <v>3446</v>
      </c>
      <c r="K6739">
        <v>2002</v>
      </c>
      <c r="L6739" t="s">
        <v>29</v>
      </c>
      <c r="M6739" t="s">
        <v>29</v>
      </c>
      <c r="N6739">
        <v>25.198212000000002</v>
      </c>
      <c r="O6739">
        <v>51.617610999999997</v>
      </c>
      <c r="P6739" t="s">
        <v>3574</v>
      </c>
      <c r="Q6739" s="3">
        <f>Table1[[#This Row],[Capacity (MW)]]*0.395*8760*10^-6</f>
        <v>0.4342551</v>
      </c>
      <c r="R6739" s="3" cm="1">
        <f t="array" ref="R6739">AVERAGE(VLOOKUP(_xlfn.TEXTSPLIT(Table1[[#This Row],[Fuel (no space after comma)]], ","), FuelList_Final_EF!$A$2:$B$65, 2, FALSE))</f>
        <v>53.06</v>
      </c>
      <c r="S6739" s="3">
        <f>Table1[[#This Row],[Generation (TWh)]]*10^9*VLOOKUP(Table1[[#This Row],[Turbine/Engine Technology]],Technology_HR!$A$2:$B$11,2,FALSE)*10^-6</f>
        <v>4781148.6509999996</v>
      </c>
      <c r="T6739" s="5">
        <f>Table1[[#This Row],[Fuel Consumption (mmBtu)]]*Table1[[#This Row],[Emission Factor (kg CO2/ mmBtu)]]*10^3</f>
        <v>253687747422.06</v>
      </c>
      <c r="U6739" s="3">
        <f>Table1[[#This Row],[Emissions (g CO2)]]/(Table1[[#This Row],[Generation (TWh)]]*10^9)</f>
        <v>584.19060000000002</v>
      </c>
    </row>
    <row r="6740" spans="1:21" x14ac:dyDescent="0.35">
      <c r="A6740" t="s">
        <v>1914</v>
      </c>
      <c r="B6740" t="s">
        <v>3239</v>
      </c>
      <c r="C6740" t="str">
        <f>SUBSTITUTE(Table1[[#This Row],[Fuel]],", ",",")</f>
        <v>fossil gas: natural gas</v>
      </c>
      <c r="D6740" t="s">
        <v>3239</v>
      </c>
      <c r="H6740" t="s">
        <v>3436</v>
      </c>
      <c r="I6740">
        <v>125.5</v>
      </c>
      <c r="J6740" t="s">
        <v>3446</v>
      </c>
      <c r="K6740">
        <v>2002</v>
      </c>
      <c r="L6740" t="s">
        <v>29</v>
      </c>
      <c r="M6740" t="s">
        <v>29</v>
      </c>
      <c r="N6740">
        <v>25.198212000000002</v>
      </c>
      <c r="O6740">
        <v>51.617610999999997</v>
      </c>
      <c r="P6740" t="s">
        <v>3574</v>
      </c>
      <c r="Q6740" s="3">
        <f>Table1[[#This Row],[Capacity (MW)]]*0.395*8760*10^-6</f>
        <v>0.4342551</v>
      </c>
      <c r="R6740" s="3" cm="1">
        <f t="array" ref="R6740">AVERAGE(VLOOKUP(_xlfn.TEXTSPLIT(Table1[[#This Row],[Fuel (no space after comma)]], ","), FuelList_Final_EF!$A$2:$B$65, 2, FALSE))</f>
        <v>53.06</v>
      </c>
      <c r="S6740" s="3">
        <f>Table1[[#This Row],[Generation (TWh)]]*10^9*VLOOKUP(Table1[[#This Row],[Turbine/Engine Technology]],Technology_HR!$A$2:$B$11,2,FALSE)*10^-6</f>
        <v>4781148.6509999996</v>
      </c>
      <c r="T6740" s="5">
        <f>Table1[[#This Row],[Fuel Consumption (mmBtu)]]*Table1[[#This Row],[Emission Factor (kg CO2/ mmBtu)]]*10^3</f>
        <v>253687747422.06</v>
      </c>
      <c r="U6740" s="3">
        <f>Table1[[#This Row],[Emissions (g CO2)]]/(Table1[[#This Row],[Generation (TWh)]]*10^9)</f>
        <v>584.19060000000002</v>
      </c>
    </row>
    <row r="6741" spans="1:21" x14ac:dyDescent="0.35">
      <c r="A6741" t="s">
        <v>1914</v>
      </c>
      <c r="B6741" t="s">
        <v>3239</v>
      </c>
      <c r="C6741" t="str">
        <f>SUBSTITUTE(Table1[[#This Row],[Fuel]],", ",",")</f>
        <v>fossil gas: natural gas</v>
      </c>
      <c r="D6741" t="s">
        <v>3239</v>
      </c>
      <c r="H6741" t="s">
        <v>3436</v>
      </c>
      <c r="I6741">
        <v>189</v>
      </c>
      <c r="J6741" t="s">
        <v>3446</v>
      </c>
      <c r="K6741">
        <v>2007</v>
      </c>
      <c r="L6741" t="s">
        <v>29</v>
      </c>
      <c r="M6741" t="s">
        <v>29</v>
      </c>
      <c r="N6741">
        <v>25.198212000000002</v>
      </c>
      <c r="O6741">
        <v>51.617610999999997</v>
      </c>
      <c r="P6741" t="s">
        <v>3574</v>
      </c>
      <c r="Q6741" s="3">
        <f>Table1[[#This Row],[Capacity (MW)]]*0.395*8760*10^-6</f>
        <v>0.65397780000000005</v>
      </c>
      <c r="R6741" s="3" cm="1">
        <f t="array" ref="R6741">AVERAGE(VLOOKUP(_xlfn.TEXTSPLIT(Table1[[#This Row],[Fuel (no space after comma)]], ","), FuelList_Final_EF!$A$2:$B$65, 2, FALSE))</f>
        <v>53.06</v>
      </c>
      <c r="S6741" s="3">
        <f>Table1[[#This Row],[Generation (TWh)]]*10^9*VLOOKUP(Table1[[#This Row],[Turbine/Engine Technology]],Technology_HR!$A$2:$B$11,2,FALSE)*10^-6</f>
        <v>7200295.5779999997</v>
      </c>
      <c r="T6741" s="5">
        <f>Table1[[#This Row],[Fuel Consumption (mmBtu)]]*Table1[[#This Row],[Emission Factor (kg CO2/ mmBtu)]]*10^3</f>
        <v>382047683368.67999</v>
      </c>
      <c r="U6741" s="3">
        <f>Table1[[#This Row],[Emissions (g CO2)]]/(Table1[[#This Row],[Generation (TWh)]]*10^9)</f>
        <v>584.19060000000002</v>
      </c>
    </row>
    <row r="6742" spans="1:21" x14ac:dyDescent="0.35">
      <c r="A6742" t="s">
        <v>1914</v>
      </c>
      <c r="B6742" t="s">
        <v>3239</v>
      </c>
      <c r="C6742" t="str">
        <f>SUBSTITUTE(Table1[[#This Row],[Fuel]],", ",",")</f>
        <v>fossil gas: natural gas</v>
      </c>
      <c r="D6742" t="s">
        <v>3239</v>
      </c>
      <c r="H6742" t="s">
        <v>3436</v>
      </c>
      <c r="I6742">
        <v>189</v>
      </c>
      <c r="J6742" t="s">
        <v>3446</v>
      </c>
      <c r="K6742">
        <v>2007</v>
      </c>
      <c r="L6742" t="s">
        <v>29</v>
      </c>
      <c r="M6742" t="s">
        <v>29</v>
      </c>
      <c r="N6742">
        <v>25.198212000000002</v>
      </c>
      <c r="O6742">
        <v>51.617610999999997</v>
      </c>
      <c r="P6742" t="s">
        <v>3574</v>
      </c>
      <c r="Q6742" s="3">
        <f>Table1[[#This Row],[Capacity (MW)]]*0.395*8760*10^-6</f>
        <v>0.65397780000000005</v>
      </c>
      <c r="R6742" s="3" cm="1">
        <f t="array" ref="R6742">AVERAGE(VLOOKUP(_xlfn.TEXTSPLIT(Table1[[#This Row],[Fuel (no space after comma)]], ","), FuelList_Final_EF!$A$2:$B$65, 2, FALSE))</f>
        <v>53.06</v>
      </c>
      <c r="S6742" s="3">
        <f>Table1[[#This Row],[Generation (TWh)]]*10^9*VLOOKUP(Table1[[#This Row],[Turbine/Engine Technology]],Technology_HR!$A$2:$B$11,2,FALSE)*10^-6</f>
        <v>7200295.5779999997</v>
      </c>
      <c r="T6742" s="5">
        <f>Table1[[#This Row],[Fuel Consumption (mmBtu)]]*Table1[[#This Row],[Emission Factor (kg CO2/ mmBtu)]]*10^3</f>
        <v>382047683368.67999</v>
      </c>
      <c r="U6742" s="3">
        <f>Table1[[#This Row],[Emissions (g CO2)]]/(Table1[[#This Row],[Generation (TWh)]]*10^9)</f>
        <v>584.19060000000002</v>
      </c>
    </row>
    <row r="6743" spans="1:21" x14ac:dyDescent="0.35">
      <c r="A6743" t="s">
        <v>1914</v>
      </c>
      <c r="B6743" t="s">
        <v>3239</v>
      </c>
      <c r="C6743" t="str">
        <f>SUBSTITUTE(Table1[[#This Row],[Fuel]],", ",",")</f>
        <v>fossil gas: natural gas</v>
      </c>
      <c r="D6743" t="s">
        <v>3239</v>
      </c>
      <c r="H6743" t="s">
        <v>3436</v>
      </c>
      <c r="I6743">
        <v>189</v>
      </c>
      <c r="J6743" t="s">
        <v>3446</v>
      </c>
      <c r="K6743">
        <v>2007</v>
      </c>
      <c r="L6743" t="s">
        <v>29</v>
      </c>
      <c r="M6743" t="s">
        <v>29</v>
      </c>
      <c r="N6743">
        <v>25.198212000000002</v>
      </c>
      <c r="O6743">
        <v>51.617610999999997</v>
      </c>
      <c r="P6743" t="s">
        <v>3574</v>
      </c>
      <c r="Q6743" s="3">
        <f>Table1[[#This Row],[Capacity (MW)]]*0.395*8760*10^-6</f>
        <v>0.65397780000000005</v>
      </c>
      <c r="R6743" s="3" cm="1">
        <f t="array" ref="R6743">AVERAGE(VLOOKUP(_xlfn.TEXTSPLIT(Table1[[#This Row],[Fuel (no space after comma)]], ","), FuelList_Final_EF!$A$2:$B$65, 2, FALSE))</f>
        <v>53.06</v>
      </c>
      <c r="S6743" s="3">
        <f>Table1[[#This Row],[Generation (TWh)]]*10^9*VLOOKUP(Table1[[#This Row],[Turbine/Engine Technology]],Technology_HR!$A$2:$B$11,2,FALSE)*10^-6</f>
        <v>7200295.5779999997</v>
      </c>
      <c r="T6743" s="5">
        <f>Table1[[#This Row],[Fuel Consumption (mmBtu)]]*Table1[[#This Row],[Emission Factor (kg CO2/ mmBtu)]]*10^3</f>
        <v>382047683368.67999</v>
      </c>
      <c r="U6743" s="3">
        <f>Table1[[#This Row],[Emissions (g CO2)]]/(Table1[[#This Row],[Generation (TWh)]]*10^9)</f>
        <v>584.19060000000002</v>
      </c>
    </row>
    <row r="6744" spans="1:21" x14ac:dyDescent="0.35">
      <c r="A6744" t="s">
        <v>1919</v>
      </c>
      <c r="B6744" t="s">
        <v>3239</v>
      </c>
      <c r="C6744" t="str">
        <f>SUBSTITUTE(Table1[[#This Row],[Fuel]],", ",",")</f>
        <v>fossil gas: natural gas</v>
      </c>
      <c r="D6744" t="s">
        <v>3239</v>
      </c>
      <c r="H6744" t="s">
        <v>3438</v>
      </c>
      <c r="I6744">
        <v>756</v>
      </c>
      <c r="J6744" t="s">
        <v>3446</v>
      </c>
      <c r="K6744">
        <v>2004</v>
      </c>
      <c r="L6744" t="s">
        <v>29</v>
      </c>
      <c r="M6744" t="s">
        <v>29</v>
      </c>
      <c r="N6744">
        <v>25.922799999999999</v>
      </c>
      <c r="O6744">
        <v>51.545200000000001</v>
      </c>
      <c r="P6744" t="s">
        <v>3574</v>
      </c>
      <c r="Q6744" s="3">
        <f>Table1[[#This Row],[Capacity (MW)]]*0.395*8760*10^-6</f>
        <v>2.6159112000000002</v>
      </c>
      <c r="R6744" s="3" cm="1">
        <f t="array" ref="R6744">AVERAGE(VLOOKUP(_xlfn.TEXTSPLIT(Table1[[#This Row],[Fuel (no space after comma)]], ","), FuelList_Final_EF!$A$2:$B$65, 2, FALSE))</f>
        <v>53.06</v>
      </c>
      <c r="S6744" s="3">
        <f>Table1[[#This Row],[Generation (TWh)]]*10^9*VLOOKUP(Table1[[#This Row],[Turbine/Engine Technology]],Technology_HR!$A$2:$B$11,2,FALSE)*10^-6</f>
        <v>19747513.648800001</v>
      </c>
      <c r="T6744" s="5">
        <f>Table1[[#This Row],[Fuel Consumption (mmBtu)]]*Table1[[#This Row],[Emission Factor (kg CO2/ mmBtu)]]*10^3</f>
        <v>1047803074205.3281</v>
      </c>
      <c r="U6744" s="3">
        <f>Table1[[#This Row],[Emissions (g CO2)]]/(Table1[[#This Row],[Generation (TWh)]]*10^9)</f>
        <v>400.54994000000005</v>
      </c>
    </row>
    <row r="6745" spans="1:21" x14ac:dyDescent="0.35">
      <c r="A6745" t="s">
        <v>1920</v>
      </c>
      <c r="B6745" t="s">
        <v>3239</v>
      </c>
      <c r="C6745" t="str">
        <f>SUBSTITUTE(Table1[[#This Row],[Fuel]],", ",",")</f>
        <v>fossil gas: natural gas</v>
      </c>
      <c r="D6745" t="s">
        <v>3239</v>
      </c>
      <c r="H6745" t="s">
        <v>3438</v>
      </c>
      <c r="I6745">
        <v>1025</v>
      </c>
      <c r="J6745" t="s">
        <v>3446</v>
      </c>
      <c r="K6745">
        <v>2008</v>
      </c>
      <c r="L6745" t="s">
        <v>29</v>
      </c>
      <c r="M6745" t="s">
        <v>29</v>
      </c>
      <c r="N6745">
        <v>25.924330000000001</v>
      </c>
      <c r="O6745">
        <v>51.54815</v>
      </c>
      <c r="P6745" t="s">
        <v>3574</v>
      </c>
      <c r="Q6745" s="3">
        <f>Table1[[#This Row],[Capacity (MW)]]*0.395*8760*10^-6</f>
        <v>3.5467049999999998</v>
      </c>
      <c r="R6745" s="3" cm="1">
        <f t="array" ref="R6745">AVERAGE(VLOOKUP(_xlfn.TEXTSPLIT(Table1[[#This Row],[Fuel (no space after comma)]], ","), FuelList_Final_EF!$A$2:$B$65, 2, FALSE))</f>
        <v>53.06</v>
      </c>
      <c r="S6745" s="3">
        <f>Table1[[#This Row],[Generation (TWh)]]*10^9*VLOOKUP(Table1[[#This Row],[Turbine/Engine Technology]],Technology_HR!$A$2:$B$11,2,FALSE)*10^-6</f>
        <v>26774076.044999998</v>
      </c>
      <c r="T6745" s="5">
        <f>Table1[[#This Row],[Fuel Consumption (mmBtu)]]*Table1[[#This Row],[Emission Factor (kg CO2/ mmBtu)]]*10^3</f>
        <v>1420632474947.7</v>
      </c>
      <c r="U6745" s="3">
        <f>Table1[[#This Row],[Emissions (g CO2)]]/(Table1[[#This Row],[Generation (TWh)]]*10^9)</f>
        <v>400.54993999999999</v>
      </c>
    </row>
    <row r="6746" spans="1:21" x14ac:dyDescent="0.35">
      <c r="A6746" t="s">
        <v>1921</v>
      </c>
      <c r="B6746" t="s">
        <v>3239</v>
      </c>
      <c r="C6746" t="str">
        <f>SUBSTITUTE(Table1[[#This Row],[Fuel]],", ",",")</f>
        <v>fossil gas: natural gas</v>
      </c>
      <c r="D6746" t="s">
        <v>3239</v>
      </c>
      <c r="H6746" t="s">
        <v>3438</v>
      </c>
      <c r="I6746">
        <v>683</v>
      </c>
      <c r="J6746" t="s">
        <v>3446</v>
      </c>
      <c r="K6746">
        <v>2011</v>
      </c>
      <c r="L6746" t="s">
        <v>29</v>
      </c>
      <c r="M6746" t="s">
        <v>29</v>
      </c>
      <c r="N6746">
        <v>25.936944</v>
      </c>
      <c r="O6746">
        <v>51.522221999999999</v>
      </c>
      <c r="P6746" t="s">
        <v>3574</v>
      </c>
      <c r="Q6746" s="3">
        <f>Table1[[#This Row],[Capacity (MW)]]*0.395*8760*10^-6</f>
        <v>2.3633166000000001</v>
      </c>
      <c r="R6746" s="3" cm="1">
        <f t="array" ref="R6746">AVERAGE(VLOOKUP(_xlfn.TEXTSPLIT(Table1[[#This Row],[Fuel (no space after comma)]], ","), FuelList_Final_EF!$A$2:$B$65, 2, FALSE))</f>
        <v>53.06</v>
      </c>
      <c r="S6746" s="3">
        <f>Table1[[#This Row],[Generation (TWh)]]*10^9*VLOOKUP(Table1[[#This Row],[Turbine/Engine Technology]],Technology_HR!$A$2:$B$11,2,FALSE)*10^-6</f>
        <v>17840677.0134</v>
      </c>
      <c r="T6746" s="5">
        <f>Table1[[#This Row],[Fuel Consumption (mmBtu)]]*Table1[[#This Row],[Emission Factor (kg CO2/ mmBtu)]]*10^3</f>
        <v>946626322331.00403</v>
      </c>
      <c r="U6746" s="3">
        <f>Table1[[#This Row],[Emissions (g CO2)]]/(Table1[[#This Row],[Generation (TWh)]]*10^9)</f>
        <v>400.54993999999999</v>
      </c>
    </row>
    <row r="6747" spans="1:21" x14ac:dyDescent="0.35">
      <c r="A6747" t="s">
        <v>1921</v>
      </c>
      <c r="B6747" t="s">
        <v>3239</v>
      </c>
      <c r="C6747" t="str">
        <f>SUBSTITUTE(Table1[[#This Row],[Fuel]],", ",",")</f>
        <v>fossil gas: natural gas</v>
      </c>
      <c r="D6747" t="s">
        <v>3239</v>
      </c>
      <c r="H6747" t="s">
        <v>3438</v>
      </c>
      <c r="I6747">
        <v>683</v>
      </c>
      <c r="J6747" t="s">
        <v>3446</v>
      </c>
      <c r="K6747">
        <v>2011</v>
      </c>
      <c r="L6747" t="s">
        <v>29</v>
      </c>
      <c r="M6747" t="s">
        <v>29</v>
      </c>
      <c r="N6747">
        <v>25.936944</v>
      </c>
      <c r="O6747">
        <v>51.522221999999999</v>
      </c>
      <c r="P6747" t="s">
        <v>3574</v>
      </c>
      <c r="Q6747" s="3">
        <f>Table1[[#This Row],[Capacity (MW)]]*0.395*8760*10^-6</f>
        <v>2.3633166000000001</v>
      </c>
      <c r="R6747" s="3" cm="1">
        <f t="array" ref="R6747">AVERAGE(VLOOKUP(_xlfn.TEXTSPLIT(Table1[[#This Row],[Fuel (no space after comma)]], ","), FuelList_Final_EF!$A$2:$B$65, 2, FALSE))</f>
        <v>53.06</v>
      </c>
      <c r="S6747" s="3">
        <f>Table1[[#This Row],[Generation (TWh)]]*10^9*VLOOKUP(Table1[[#This Row],[Turbine/Engine Technology]],Technology_HR!$A$2:$B$11,2,FALSE)*10^-6</f>
        <v>17840677.0134</v>
      </c>
      <c r="T6747" s="5">
        <f>Table1[[#This Row],[Fuel Consumption (mmBtu)]]*Table1[[#This Row],[Emission Factor (kg CO2/ mmBtu)]]*10^3</f>
        <v>946626322331.00403</v>
      </c>
      <c r="U6747" s="3">
        <f>Table1[[#This Row],[Emissions (g CO2)]]/(Table1[[#This Row],[Generation (TWh)]]*10^9)</f>
        <v>400.54993999999999</v>
      </c>
    </row>
    <row r="6748" spans="1:21" x14ac:dyDescent="0.35">
      <c r="A6748" t="s">
        <v>1921</v>
      </c>
      <c r="B6748" t="s">
        <v>3239</v>
      </c>
      <c r="C6748" t="str">
        <f>SUBSTITUTE(Table1[[#This Row],[Fuel]],", ",",")</f>
        <v>fossil gas: natural gas</v>
      </c>
      <c r="D6748" t="s">
        <v>3239</v>
      </c>
      <c r="H6748" t="s">
        <v>3438</v>
      </c>
      <c r="I6748">
        <v>683</v>
      </c>
      <c r="J6748" t="s">
        <v>3446</v>
      </c>
      <c r="K6748">
        <v>2011</v>
      </c>
      <c r="L6748" t="s">
        <v>29</v>
      </c>
      <c r="M6748" t="s">
        <v>29</v>
      </c>
      <c r="N6748">
        <v>25.936944</v>
      </c>
      <c r="O6748">
        <v>51.522221999999999</v>
      </c>
      <c r="P6748" t="s">
        <v>3574</v>
      </c>
      <c r="Q6748" s="3">
        <f>Table1[[#This Row],[Capacity (MW)]]*0.395*8760*10^-6</f>
        <v>2.3633166000000001</v>
      </c>
      <c r="R6748" s="3" cm="1">
        <f t="array" ref="R6748">AVERAGE(VLOOKUP(_xlfn.TEXTSPLIT(Table1[[#This Row],[Fuel (no space after comma)]], ","), FuelList_Final_EF!$A$2:$B$65, 2, FALSE))</f>
        <v>53.06</v>
      </c>
      <c r="S6748" s="3">
        <f>Table1[[#This Row],[Generation (TWh)]]*10^9*VLOOKUP(Table1[[#This Row],[Turbine/Engine Technology]],Technology_HR!$A$2:$B$11,2,FALSE)*10^-6</f>
        <v>17840677.0134</v>
      </c>
      <c r="T6748" s="5">
        <f>Table1[[#This Row],[Fuel Consumption (mmBtu)]]*Table1[[#This Row],[Emission Factor (kg CO2/ mmBtu)]]*10^3</f>
        <v>946626322331.00403</v>
      </c>
      <c r="U6748" s="3">
        <f>Table1[[#This Row],[Emissions (g CO2)]]/(Table1[[#This Row],[Generation (TWh)]]*10^9)</f>
        <v>400.54993999999999</v>
      </c>
    </row>
    <row r="6749" spans="1:21" x14ac:dyDescent="0.35">
      <c r="A6749" t="s">
        <v>1921</v>
      </c>
      <c r="B6749" t="s">
        <v>3239</v>
      </c>
      <c r="C6749" t="str">
        <f>SUBSTITUTE(Table1[[#This Row],[Fuel]],", ",",")</f>
        <v>fossil gas: natural gas</v>
      </c>
      <c r="D6749" t="s">
        <v>3239</v>
      </c>
      <c r="H6749" t="s">
        <v>3438</v>
      </c>
      <c r="I6749">
        <v>683</v>
      </c>
      <c r="J6749" t="s">
        <v>3446</v>
      </c>
      <c r="K6749">
        <v>2011</v>
      </c>
      <c r="L6749" t="s">
        <v>29</v>
      </c>
      <c r="M6749" t="s">
        <v>29</v>
      </c>
      <c r="N6749">
        <v>25.936944</v>
      </c>
      <c r="O6749">
        <v>51.522221999999999</v>
      </c>
      <c r="P6749" t="s">
        <v>3574</v>
      </c>
      <c r="Q6749" s="3">
        <f>Table1[[#This Row],[Capacity (MW)]]*0.395*8760*10^-6</f>
        <v>2.3633166000000001</v>
      </c>
      <c r="R6749" s="3" cm="1">
        <f t="array" ref="R6749">AVERAGE(VLOOKUP(_xlfn.TEXTSPLIT(Table1[[#This Row],[Fuel (no space after comma)]], ","), FuelList_Final_EF!$A$2:$B$65, 2, FALSE))</f>
        <v>53.06</v>
      </c>
      <c r="S6749" s="3">
        <f>Table1[[#This Row],[Generation (TWh)]]*10^9*VLOOKUP(Table1[[#This Row],[Turbine/Engine Technology]],Technology_HR!$A$2:$B$11,2,FALSE)*10^-6</f>
        <v>17840677.0134</v>
      </c>
      <c r="T6749" s="5">
        <f>Table1[[#This Row],[Fuel Consumption (mmBtu)]]*Table1[[#This Row],[Emission Factor (kg CO2/ mmBtu)]]*10^3</f>
        <v>946626322331.00403</v>
      </c>
      <c r="U6749" s="3">
        <f>Table1[[#This Row],[Emissions (g CO2)]]/(Table1[[#This Row],[Generation (TWh)]]*10^9)</f>
        <v>400.54993999999999</v>
      </c>
    </row>
    <row r="6750" spans="1:21" x14ac:dyDescent="0.35">
      <c r="A6750" t="s">
        <v>1914</v>
      </c>
      <c r="B6750" t="s">
        <v>3239</v>
      </c>
      <c r="C6750" t="str">
        <f>SUBSTITUTE(Table1[[#This Row],[Fuel]],", ",",")</f>
        <v>fossil gas: natural gas</v>
      </c>
      <c r="D6750" t="s">
        <v>3239</v>
      </c>
      <c r="H6750" t="s">
        <v>3438</v>
      </c>
      <c r="I6750">
        <v>2600</v>
      </c>
      <c r="J6750" t="s">
        <v>3447</v>
      </c>
      <c r="K6750">
        <v>2024</v>
      </c>
      <c r="L6750" t="s">
        <v>29</v>
      </c>
      <c r="M6750" t="s">
        <v>29</v>
      </c>
      <c r="N6750">
        <v>26.150379999999998</v>
      </c>
      <c r="O6750">
        <v>51.238771</v>
      </c>
      <c r="P6750" t="s">
        <v>3574</v>
      </c>
      <c r="Q6750" s="3">
        <f>Table1[[#This Row],[Capacity (MW)]]*0.395*8760*10^-6</f>
        <v>8.9965200000000003</v>
      </c>
      <c r="R6750" s="3" cm="1">
        <f t="array" ref="R6750">AVERAGE(VLOOKUP(_xlfn.TEXTSPLIT(Table1[[#This Row],[Fuel (no space after comma)]], ","), FuelList_Final_EF!$A$2:$B$65, 2, FALSE))</f>
        <v>53.06</v>
      </c>
      <c r="S6750" s="3">
        <f>Table1[[#This Row],[Generation (TWh)]]*10^9*VLOOKUP(Table1[[#This Row],[Turbine/Engine Technology]],Technology_HR!$A$2:$B$11,2,FALSE)*10^-6</f>
        <v>67914729.480000004</v>
      </c>
      <c r="T6750" s="5">
        <f>Table1[[#This Row],[Fuel Consumption (mmBtu)]]*Table1[[#This Row],[Emission Factor (kg CO2/ mmBtu)]]*10^3</f>
        <v>3603555546208.8003</v>
      </c>
      <c r="U6750" s="3">
        <f>Table1[[#This Row],[Emissions (g CO2)]]/(Table1[[#This Row],[Generation (TWh)]]*10^9)</f>
        <v>400.54994000000005</v>
      </c>
    </row>
    <row r="6751" spans="1:21" x14ac:dyDescent="0.35">
      <c r="A6751" t="s">
        <v>1922</v>
      </c>
      <c r="B6751" t="s">
        <v>3239</v>
      </c>
      <c r="C6751" t="str">
        <f>SUBSTITUTE(Table1[[#This Row],[Fuel]],", ",",")</f>
        <v>fossil gas: natural gas</v>
      </c>
      <c r="D6751" t="s">
        <v>3239</v>
      </c>
      <c r="H6751" t="s">
        <v>3438</v>
      </c>
      <c r="I6751">
        <v>1260</v>
      </c>
      <c r="J6751" t="s">
        <v>3446</v>
      </c>
      <c r="K6751">
        <v>2017</v>
      </c>
      <c r="L6751" t="s">
        <v>29</v>
      </c>
      <c r="M6751" t="s">
        <v>29</v>
      </c>
      <c r="N6751">
        <v>25.115086000000002</v>
      </c>
      <c r="O6751">
        <v>51.613097000000003</v>
      </c>
      <c r="P6751" t="s">
        <v>3574</v>
      </c>
      <c r="Q6751" s="3">
        <f>Table1[[#This Row],[Capacity (MW)]]*0.395*8760*10^-6</f>
        <v>4.3598520000000001</v>
      </c>
      <c r="R6751" s="3" cm="1">
        <f t="array" ref="R6751">AVERAGE(VLOOKUP(_xlfn.TEXTSPLIT(Table1[[#This Row],[Fuel (no space after comma)]], ","), FuelList_Final_EF!$A$2:$B$65, 2, FALSE))</f>
        <v>53.06</v>
      </c>
      <c r="S6751" s="3">
        <f>Table1[[#This Row],[Generation (TWh)]]*10^9*VLOOKUP(Table1[[#This Row],[Turbine/Engine Technology]],Technology_HR!$A$2:$B$11,2,FALSE)*10^-6</f>
        <v>32912522.748</v>
      </c>
      <c r="T6751" s="5">
        <f>Table1[[#This Row],[Fuel Consumption (mmBtu)]]*Table1[[#This Row],[Emission Factor (kg CO2/ mmBtu)]]*10^3</f>
        <v>1746338457008.8801</v>
      </c>
      <c r="U6751" s="3">
        <f>Table1[[#This Row],[Emissions (g CO2)]]/(Table1[[#This Row],[Generation (TWh)]]*10^9)</f>
        <v>400.54994000000005</v>
      </c>
    </row>
    <row r="6752" spans="1:21" x14ac:dyDescent="0.35">
      <c r="A6752" t="s">
        <v>1922</v>
      </c>
      <c r="B6752" t="s">
        <v>3239</v>
      </c>
      <c r="C6752" t="str">
        <f>SUBSTITUTE(Table1[[#This Row],[Fuel]],", ",",")</f>
        <v>fossil gas: natural gas</v>
      </c>
      <c r="D6752" t="s">
        <v>3239</v>
      </c>
      <c r="H6752" t="s">
        <v>3438</v>
      </c>
      <c r="I6752">
        <v>1260</v>
      </c>
      <c r="J6752" t="s">
        <v>3446</v>
      </c>
      <c r="K6752">
        <v>2018</v>
      </c>
      <c r="L6752" t="s">
        <v>29</v>
      </c>
      <c r="M6752" t="s">
        <v>29</v>
      </c>
      <c r="N6752">
        <v>25.115086000000002</v>
      </c>
      <c r="O6752">
        <v>51.613097000000003</v>
      </c>
      <c r="P6752" t="s">
        <v>3574</v>
      </c>
      <c r="Q6752" s="3">
        <f>Table1[[#This Row],[Capacity (MW)]]*0.395*8760*10^-6</f>
        <v>4.3598520000000001</v>
      </c>
      <c r="R6752" s="3" cm="1">
        <f t="array" ref="R6752">AVERAGE(VLOOKUP(_xlfn.TEXTSPLIT(Table1[[#This Row],[Fuel (no space after comma)]], ","), FuelList_Final_EF!$A$2:$B$65, 2, FALSE))</f>
        <v>53.06</v>
      </c>
      <c r="S6752" s="3">
        <f>Table1[[#This Row],[Generation (TWh)]]*10^9*VLOOKUP(Table1[[#This Row],[Turbine/Engine Technology]],Technology_HR!$A$2:$B$11,2,FALSE)*10^-6</f>
        <v>32912522.748</v>
      </c>
      <c r="T6752" s="5">
        <f>Table1[[#This Row],[Fuel Consumption (mmBtu)]]*Table1[[#This Row],[Emission Factor (kg CO2/ mmBtu)]]*10^3</f>
        <v>1746338457008.8801</v>
      </c>
      <c r="U6752" s="3">
        <f>Table1[[#This Row],[Emissions (g CO2)]]/(Table1[[#This Row],[Generation (TWh)]]*10^9)</f>
        <v>400.54994000000005</v>
      </c>
    </row>
    <row r="6753" spans="1:21" x14ac:dyDescent="0.35">
      <c r="A6753" t="s">
        <v>1923</v>
      </c>
      <c r="B6753" t="s">
        <v>3239</v>
      </c>
      <c r="C6753" t="str">
        <f>SUBSTITUTE(Table1[[#This Row],[Fuel]],", ",",")</f>
        <v>fossil gas: natural gas</v>
      </c>
      <c r="D6753" t="s">
        <v>3239</v>
      </c>
      <c r="H6753" t="s">
        <v>3436</v>
      </c>
      <c r="I6753">
        <v>157</v>
      </c>
      <c r="J6753" t="s">
        <v>3446</v>
      </c>
      <c r="K6753">
        <v>2010</v>
      </c>
      <c r="L6753" t="s">
        <v>29</v>
      </c>
      <c r="M6753" t="s">
        <v>29</v>
      </c>
      <c r="N6753">
        <v>-4.8897459999999997</v>
      </c>
      <c r="O6753">
        <v>11.915549</v>
      </c>
      <c r="P6753" t="s">
        <v>3575</v>
      </c>
      <c r="Q6753" s="3">
        <f>Table1[[#This Row],[Capacity (MW)]]*0.395*8760*10^-6</f>
        <v>0.54325140000000005</v>
      </c>
      <c r="R6753" s="3" cm="1">
        <f t="array" ref="R6753">AVERAGE(VLOOKUP(_xlfn.TEXTSPLIT(Table1[[#This Row],[Fuel (no space after comma)]], ","), FuelList_Final_EF!$A$2:$B$65, 2, FALSE))</f>
        <v>53.06</v>
      </c>
      <c r="S6753" s="3">
        <f>Table1[[#This Row],[Generation (TWh)]]*10^9*VLOOKUP(Table1[[#This Row],[Turbine/Engine Technology]],Technology_HR!$A$2:$B$11,2,FALSE)*10^-6</f>
        <v>5981197.9139999999</v>
      </c>
      <c r="T6753" s="5">
        <f>Table1[[#This Row],[Fuel Consumption (mmBtu)]]*Table1[[#This Row],[Emission Factor (kg CO2/ mmBtu)]]*10^3</f>
        <v>317362361316.83997</v>
      </c>
      <c r="U6753" s="3">
        <f>Table1[[#This Row],[Emissions (g CO2)]]/(Table1[[#This Row],[Generation (TWh)]]*10^9)</f>
        <v>584.1905999999999</v>
      </c>
    </row>
    <row r="6754" spans="1:21" x14ac:dyDescent="0.35">
      <c r="A6754" t="s">
        <v>1923</v>
      </c>
      <c r="B6754" t="s">
        <v>3239</v>
      </c>
      <c r="C6754" t="str">
        <f>SUBSTITUTE(Table1[[#This Row],[Fuel]],", ",",")</f>
        <v>fossil gas: natural gas</v>
      </c>
      <c r="D6754" t="s">
        <v>3239</v>
      </c>
      <c r="H6754" t="s">
        <v>3436</v>
      </c>
      <c r="I6754">
        <v>157</v>
      </c>
      <c r="J6754" t="s">
        <v>3446</v>
      </c>
      <c r="K6754">
        <v>2010</v>
      </c>
      <c r="L6754" t="s">
        <v>29</v>
      </c>
      <c r="M6754" t="s">
        <v>29</v>
      </c>
      <c r="N6754">
        <v>-4.8897459999999997</v>
      </c>
      <c r="O6754">
        <v>11.915549</v>
      </c>
      <c r="P6754" t="s">
        <v>3575</v>
      </c>
      <c r="Q6754" s="3">
        <f>Table1[[#This Row],[Capacity (MW)]]*0.395*8760*10^-6</f>
        <v>0.54325140000000005</v>
      </c>
      <c r="R6754" s="3" cm="1">
        <f t="array" ref="R6754">AVERAGE(VLOOKUP(_xlfn.TEXTSPLIT(Table1[[#This Row],[Fuel (no space after comma)]], ","), FuelList_Final_EF!$A$2:$B$65, 2, FALSE))</f>
        <v>53.06</v>
      </c>
      <c r="S6754" s="3">
        <f>Table1[[#This Row],[Generation (TWh)]]*10^9*VLOOKUP(Table1[[#This Row],[Turbine/Engine Technology]],Technology_HR!$A$2:$B$11,2,FALSE)*10^-6</f>
        <v>5981197.9139999999</v>
      </c>
      <c r="T6754" s="5">
        <f>Table1[[#This Row],[Fuel Consumption (mmBtu)]]*Table1[[#This Row],[Emission Factor (kg CO2/ mmBtu)]]*10^3</f>
        <v>317362361316.83997</v>
      </c>
      <c r="U6754" s="3">
        <f>Table1[[#This Row],[Emissions (g CO2)]]/(Table1[[#This Row],[Generation (TWh)]]*10^9)</f>
        <v>584.1905999999999</v>
      </c>
    </row>
    <row r="6755" spans="1:21" x14ac:dyDescent="0.35">
      <c r="A6755" t="s">
        <v>1923</v>
      </c>
      <c r="B6755" t="s">
        <v>3239</v>
      </c>
      <c r="C6755" t="str">
        <f>SUBSTITUTE(Table1[[#This Row],[Fuel]],", ",",")</f>
        <v>fossil gas: natural gas</v>
      </c>
      <c r="D6755" t="s">
        <v>3239</v>
      </c>
      <c r="H6755" t="s">
        <v>3436</v>
      </c>
      <c r="I6755">
        <v>170</v>
      </c>
      <c r="J6755" t="s">
        <v>3446</v>
      </c>
      <c r="K6755">
        <v>2020</v>
      </c>
      <c r="L6755" t="s">
        <v>29</v>
      </c>
      <c r="M6755" t="s">
        <v>29</v>
      </c>
      <c r="N6755">
        <v>-4.8897459999999997</v>
      </c>
      <c r="O6755">
        <v>11.915549</v>
      </c>
      <c r="P6755" t="s">
        <v>3575</v>
      </c>
      <c r="Q6755" s="3">
        <f>Table1[[#This Row],[Capacity (MW)]]*0.395*8760*10^-6</f>
        <v>0.58823399999999992</v>
      </c>
      <c r="R6755" s="3" cm="1">
        <f t="array" ref="R6755">AVERAGE(VLOOKUP(_xlfn.TEXTSPLIT(Table1[[#This Row],[Fuel (no space after comma)]], ","), FuelList_Final_EF!$A$2:$B$65, 2, FALSE))</f>
        <v>53.06</v>
      </c>
      <c r="S6755" s="3">
        <f>Table1[[#This Row],[Generation (TWh)]]*10^9*VLOOKUP(Table1[[#This Row],[Turbine/Engine Technology]],Technology_HR!$A$2:$B$11,2,FALSE)*10^-6</f>
        <v>6476456.3399999989</v>
      </c>
      <c r="T6755" s="5">
        <f>Table1[[#This Row],[Fuel Consumption (mmBtu)]]*Table1[[#This Row],[Emission Factor (kg CO2/ mmBtu)]]*10^3</f>
        <v>343640773400.39996</v>
      </c>
      <c r="U6755" s="3">
        <f>Table1[[#This Row],[Emissions (g CO2)]]/(Table1[[#This Row],[Generation (TWh)]]*10^9)</f>
        <v>584.19060000000002</v>
      </c>
    </row>
    <row r="6756" spans="1:21" x14ac:dyDescent="0.35">
      <c r="A6756" t="s">
        <v>1923</v>
      </c>
      <c r="B6756" t="s">
        <v>3239</v>
      </c>
      <c r="C6756" t="str">
        <f>SUBSTITUTE(Table1[[#This Row],[Fuel]],", ",",")</f>
        <v>fossil gas: natural gas</v>
      </c>
      <c r="D6756" t="s">
        <v>3239</v>
      </c>
      <c r="H6756" t="s">
        <v>3436</v>
      </c>
      <c r="I6756">
        <v>516</v>
      </c>
      <c r="J6756" t="s">
        <v>3450</v>
      </c>
      <c r="K6756">
        <v>2027</v>
      </c>
      <c r="L6756" t="s">
        <v>29</v>
      </c>
      <c r="M6756" t="s">
        <v>29</v>
      </c>
      <c r="N6756">
        <v>-4.8897459999999997</v>
      </c>
      <c r="O6756">
        <v>11.915549</v>
      </c>
      <c r="P6756" t="s">
        <v>3575</v>
      </c>
      <c r="Q6756" s="3">
        <f>Table1[[#This Row],[Capacity (MW)]]*0.395*8760*10^-6</f>
        <v>1.7854632000000001</v>
      </c>
      <c r="R6756" s="3" cm="1">
        <f t="array" ref="R6756">AVERAGE(VLOOKUP(_xlfn.TEXTSPLIT(Table1[[#This Row],[Fuel (no space after comma)]], ","), FuelList_Final_EF!$A$2:$B$65, 2, FALSE))</f>
        <v>53.06</v>
      </c>
      <c r="S6756" s="3">
        <f>Table1[[#This Row],[Generation (TWh)]]*10^9*VLOOKUP(Table1[[#This Row],[Turbine/Engine Technology]],Technology_HR!$A$2:$B$11,2,FALSE)*10^-6</f>
        <v>19657949.832000002</v>
      </c>
      <c r="T6756" s="5">
        <f>Table1[[#This Row],[Fuel Consumption (mmBtu)]]*Table1[[#This Row],[Emission Factor (kg CO2/ mmBtu)]]*10^3</f>
        <v>1043050818085.9202</v>
      </c>
      <c r="U6756" s="3">
        <f>Table1[[#This Row],[Emissions (g CO2)]]/(Table1[[#This Row],[Generation (TWh)]]*10^9)</f>
        <v>584.19060000000002</v>
      </c>
    </row>
    <row r="6757" spans="1:21" x14ac:dyDescent="0.35">
      <c r="A6757" t="s">
        <v>843</v>
      </c>
      <c r="B6757" t="s">
        <v>3239</v>
      </c>
      <c r="C6757" t="str">
        <f>SUBSTITUTE(Table1[[#This Row],[Fuel]],", ",",")</f>
        <v>fossil gas: natural gas</v>
      </c>
      <c r="D6757" t="s">
        <v>3239</v>
      </c>
      <c r="H6757" t="s">
        <v>3438</v>
      </c>
      <c r="I6757">
        <v>50</v>
      </c>
      <c r="J6757" t="s">
        <v>3444</v>
      </c>
      <c r="K6757" t="s">
        <v>29</v>
      </c>
      <c r="L6757" t="s">
        <v>29</v>
      </c>
      <c r="M6757" t="s">
        <v>29</v>
      </c>
      <c r="N6757">
        <v>-4.9204920000000003</v>
      </c>
      <c r="O6757">
        <v>11.937759</v>
      </c>
      <c r="P6757" t="s">
        <v>3575</v>
      </c>
      <c r="Q6757" s="3">
        <f>Table1[[#This Row],[Capacity (MW)]]*0.395*8760*10^-6</f>
        <v>0.17301</v>
      </c>
      <c r="R6757" s="3" cm="1">
        <f t="array" ref="R6757">AVERAGE(VLOOKUP(_xlfn.TEXTSPLIT(Table1[[#This Row],[Fuel (no space after comma)]], ","), FuelList_Final_EF!$A$2:$B$65, 2, FALSE))</f>
        <v>53.06</v>
      </c>
      <c r="S6757" s="3">
        <f>Table1[[#This Row],[Generation (TWh)]]*10^9*VLOOKUP(Table1[[#This Row],[Turbine/Engine Technology]],Technology_HR!$A$2:$B$11,2,FALSE)*10^-6</f>
        <v>1306052.49</v>
      </c>
      <c r="T6757" s="5">
        <f>Table1[[#This Row],[Fuel Consumption (mmBtu)]]*Table1[[#This Row],[Emission Factor (kg CO2/ mmBtu)]]*10^3</f>
        <v>69299145119.400009</v>
      </c>
      <c r="U6757" s="3">
        <f>Table1[[#This Row],[Emissions (g CO2)]]/(Table1[[#This Row],[Generation (TWh)]]*10^9)</f>
        <v>400.54994000000005</v>
      </c>
    </row>
    <row r="6758" spans="1:21" x14ac:dyDescent="0.35">
      <c r="A6758" t="s">
        <v>843</v>
      </c>
      <c r="B6758" t="s">
        <v>3239</v>
      </c>
      <c r="C6758" t="str">
        <f>SUBSTITUTE(Table1[[#This Row],[Fuel]],", ",",")</f>
        <v>fossil gas: natural gas</v>
      </c>
      <c r="D6758" t="s">
        <v>3239</v>
      </c>
      <c r="H6758" t="s">
        <v>3436</v>
      </c>
      <c r="I6758">
        <v>50</v>
      </c>
      <c r="J6758" t="s">
        <v>3446</v>
      </c>
      <c r="K6758">
        <v>2021</v>
      </c>
      <c r="L6758" t="s">
        <v>29</v>
      </c>
      <c r="M6758" t="s">
        <v>29</v>
      </c>
      <c r="N6758">
        <v>-4.9204920000000003</v>
      </c>
      <c r="O6758">
        <v>11.937759</v>
      </c>
      <c r="P6758" t="s">
        <v>3575</v>
      </c>
      <c r="Q6758" s="3">
        <f>Table1[[#This Row],[Capacity (MW)]]*0.395*8760*10^-6</f>
        <v>0.17301</v>
      </c>
      <c r="R6758" s="3" cm="1">
        <f t="array" ref="R6758">AVERAGE(VLOOKUP(_xlfn.TEXTSPLIT(Table1[[#This Row],[Fuel (no space after comma)]], ","), FuelList_Final_EF!$A$2:$B$65, 2, FALSE))</f>
        <v>53.06</v>
      </c>
      <c r="S6758" s="3">
        <f>Table1[[#This Row],[Generation (TWh)]]*10^9*VLOOKUP(Table1[[#This Row],[Turbine/Engine Technology]],Technology_HR!$A$2:$B$11,2,FALSE)*10^-6</f>
        <v>1904840.0999999999</v>
      </c>
      <c r="T6758" s="5">
        <f>Table1[[#This Row],[Fuel Consumption (mmBtu)]]*Table1[[#This Row],[Emission Factor (kg CO2/ mmBtu)]]*10^3</f>
        <v>101070815706</v>
      </c>
      <c r="U6758" s="3">
        <f>Table1[[#This Row],[Emissions (g CO2)]]/(Table1[[#This Row],[Generation (TWh)]]*10^9)</f>
        <v>584.19060000000002</v>
      </c>
    </row>
    <row r="6759" spans="1:21" x14ac:dyDescent="0.35">
      <c r="A6759" t="s">
        <v>932</v>
      </c>
      <c r="B6759" t="s">
        <v>3258</v>
      </c>
      <c r="C6759" t="str">
        <f>SUBSTITUTE(Table1[[#This Row],[Fuel]],", ",",")</f>
        <v>fossil liquids: diesel</v>
      </c>
      <c r="D6759" t="s">
        <v>3258</v>
      </c>
      <c r="H6759" t="s">
        <v>3441</v>
      </c>
      <c r="I6759">
        <v>219.6</v>
      </c>
      <c r="J6759" t="s">
        <v>3446</v>
      </c>
      <c r="K6759">
        <v>2014</v>
      </c>
      <c r="L6759" t="s">
        <v>29</v>
      </c>
      <c r="M6759" t="s">
        <v>29</v>
      </c>
      <c r="N6759">
        <v>-20.930499999999999</v>
      </c>
      <c r="O6759">
        <v>55.326799999999999</v>
      </c>
      <c r="P6759" t="s">
        <v>3576</v>
      </c>
      <c r="Q6759" s="3">
        <f>Table1[[#This Row],[Capacity (MW)]]*0.395*8760*10^-6</f>
        <v>0.75985992000000002</v>
      </c>
      <c r="R6759" s="3" cm="1">
        <f t="array" ref="R6759">AVERAGE(VLOOKUP(_xlfn.TEXTSPLIT(Table1[[#This Row],[Fuel (no space after comma)]], ","), FuelList_Final_EF!$A$2:$B$65, 2, FALSE))</f>
        <v>78.106682297772565</v>
      </c>
      <c r="S6759" s="3">
        <f>Table1[[#This Row],[Generation (TWh)]]*10^9*VLOOKUP(Table1[[#This Row],[Turbine/Engine Technology]],Technology_HR!$A$2:$B$11,2,FALSE)*10^-6</f>
        <v>5736182.53608</v>
      </c>
      <c r="T6759" s="5">
        <f>Table1[[#This Row],[Fuel Consumption (mmBtu)]]*Table1[[#This Row],[Emission Factor (kg CO2/ mmBtu)]]*10^3</f>
        <v>448034186947.6319</v>
      </c>
      <c r="U6759" s="3">
        <f>Table1[[#This Row],[Emissions (g CO2)]]/(Table1[[#This Row],[Generation (TWh)]]*10^9)</f>
        <v>589.62734466588518</v>
      </c>
    </row>
    <row r="6760" spans="1:21" x14ac:dyDescent="0.35">
      <c r="A6760" t="s">
        <v>1924</v>
      </c>
      <c r="B6760" t="s">
        <v>3239</v>
      </c>
      <c r="C6760" t="str">
        <f>SUBSTITUTE(Table1[[#This Row],[Fuel]],", ",",")</f>
        <v>fossil gas: natural gas</v>
      </c>
      <c r="D6760" t="s">
        <v>3239</v>
      </c>
      <c r="H6760" t="s">
        <v>3441</v>
      </c>
      <c r="I6760">
        <v>21</v>
      </c>
      <c r="J6760" t="s">
        <v>3446</v>
      </c>
      <c r="K6760">
        <v>2021</v>
      </c>
      <c r="L6760" t="s">
        <v>29</v>
      </c>
      <c r="M6760" t="s">
        <v>29</v>
      </c>
      <c r="N6760">
        <v>46.222423999999997</v>
      </c>
      <c r="O6760">
        <v>21.328771</v>
      </c>
      <c r="P6760" t="s">
        <v>3577</v>
      </c>
      <c r="Q6760" s="3">
        <f>Table1[[#This Row],[Capacity (MW)]]*0.395*8760*10^-6</f>
        <v>7.2664199999999998E-2</v>
      </c>
      <c r="R6760" s="3" cm="1">
        <f t="array" ref="R6760">AVERAGE(VLOOKUP(_xlfn.TEXTSPLIT(Table1[[#This Row],[Fuel (no space after comma)]], ","), FuelList_Final_EF!$A$2:$B$65, 2, FALSE))</f>
        <v>53.06</v>
      </c>
      <c r="S6760" s="3">
        <f>Table1[[#This Row],[Generation (TWh)]]*10^9*VLOOKUP(Table1[[#This Row],[Turbine/Engine Technology]],Technology_HR!$A$2:$B$11,2,FALSE)*10^-6</f>
        <v>548542.04579999996</v>
      </c>
      <c r="T6760" s="5">
        <f>Table1[[#This Row],[Fuel Consumption (mmBtu)]]*Table1[[#This Row],[Emission Factor (kg CO2/ mmBtu)]]*10^3</f>
        <v>29105640950.147999</v>
      </c>
      <c r="U6760" s="3">
        <f>Table1[[#This Row],[Emissions (g CO2)]]/(Table1[[#This Row],[Generation (TWh)]]*10^9)</f>
        <v>400.54993999999999</v>
      </c>
    </row>
    <row r="6761" spans="1:21" x14ac:dyDescent="0.35">
      <c r="A6761" t="s">
        <v>1925</v>
      </c>
      <c r="B6761" t="s">
        <v>3239</v>
      </c>
      <c r="C6761" t="str">
        <f>SUBSTITUTE(Table1[[#This Row],[Fuel]],", ",",")</f>
        <v>fossil gas: natural gas</v>
      </c>
      <c r="D6761" t="s">
        <v>3239</v>
      </c>
      <c r="H6761" t="s">
        <v>3438</v>
      </c>
      <c r="I6761">
        <v>189</v>
      </c>
      <c r="J6761" t="s">
        <v>3445</v>
      </c>
      <c r="K6761" t="s">
        <v>29</v>
      </c>
      <c r="L6761" t="s">
        <v>29</v>
      </c>
      <c r="M6761" t="s">
        <v>29</v>
      </c>
      <c r="N6761">
        <v>46.250700000000002</v>
      </c>
      <c r="O6761">
        <v>26.8352</v>
      </c>
      <c r="P6761" t="s">
        <v>3577</v>
      </c>
      <c r="Q6761" s="3">
        <f>Table1[[#This Row],[Capacity (MW)]]*0.395*8760*10^-6</f>
        <v>0.65397780000000005</v>
      </c>
      <c r="R6761" s="3" cm="1">
        <f t="array" ref="R6761">AVERAGE(VLOOKUP(_xlfn.TEXTSPLIT(Table1[[#This Row],[Fuel (no space after comma)]], ","), FuelList_Final_EF!$A$2:$B$65, 2, FALSE))</f>
        <v>53.06</v>
      </c>
      <c r="S6761" s="3">
        <f>Table1[[#This Row],[Generation (TWh)]]*10^9*VLOOKUP(Table1[[#This Row],[Turbine/Engine Technology]],Technology_HR!$A$2:$B$11,2,FALSE)*10^-6</f>
        <v>4936878.4122000001</v>
      </c>
      <c r="T6761" s="5">
        <f>Table1[[#This Row],[Fuel Consumption (mmBtu)]]*Table1[[#This Row],[Emission Factor (kg CO2/ mmBtu)]]*10^3</f>
        <v>261950768551.33203</v>
      </c>
      <c r="U6761" s="3">
        <f>Table1[[#This Row],[Emissions (g CO2)]]/(Table1[[#This Row],[Generation (TWh)]]*10^9)</f>
        <v>400.54994000000005</v>
      </c>
    </row>
    <row r="6762" spans="1:21" x14ac:dyDescent="0.35">
      <c r="A6762" t="s">
        <v>1638</v>
      </c>
      <c r="B6762" t="s">
        <v>3241</v>
      </c>
      <c r="C6762" t="str">
        <f>SUBSTITUTE(Table1[[#This Row],[Fuel]],", ",",")</f>
        <v>fossil liquids: heavy fuel oil</v>
      </c>
      <c r="D6762" t="s">
        <v>3241</v>
      </c>
      <c r="H6762" t="s">
        <v>3440</v>
      </c>
      <c r="I6762">
        <v>210</v>
      </c>
      <c r="J6762" t="s">
        <v>3448</v>
      </c>
      <c r="K6762">
        <v>1973</v>
      </c>
      <c r="L6762" t="s">
        <v>29</v>
      </c>
      <c r="M6762" t="s">
        <v>29</v>
      </c>
      <c r="N6762">
        <v>45.165033000000001</v>
      </c>
      <c r="O6762">
        <v>27.923383000000001</v>
      </c>
      <c r="P6762" t="s">
        <v>3577</v>
      </c>
      <c r="Q6762" s="3">
        <f>Table1[[#This Row],[Capacity (MW)]]*0.395*8760*10^-6</f>
        <v>0.72664200000000001</v>
      </c>
      <c r="R6762" s="3" cm="1">
        <f t="array" ref="R6762">AVERAGE(VLOOKUP(_xlfn.TEXTSPLIT(Table1[[#This Row],[Fuel (no space after comma)]], ","), FuelList_Final_EF!$A$2:$B$65, 2, FALSE))</f>
        <v>81.602530311017389</v>
      </c>
      <c r="S6762" s="3">
        <f>Table1[[#This Row],[Generation (TWh)]]*10^9*VLOOKUP(Table1[[#This Row],[Turbine/Engine Technology]],Technology_HR!$A$2:$B$11,2,FALSE)*10^-6</f>
        <v>7473512.9699999997</v>
      </c>
      <c r="T6762" s="5">
        <f>Table1[[#This Row],[Fuel Consumption (mmBtu)]]*Table1[[#This Row],[Emission Factor (kg CO2/ mmBtu)]]*10^3</f>
        <v>609857568664.20667</v>
      </c>
      <c r="U6762" s="3">
        <f>Table1[[#This Row],[Emissions (g CO2)]]/(Table1[[#This Row],[Generation (TWh)]]*10^9)</f>
        <v>839.28202424881397</v>
      </c>
    </row>
    <row r="6763" spans="1:21" x14ac:dyDescent="0.35">
      <c r="A6763" t="s">
        <v>1638</v>
      </c>
      <c r="B6763" t="s">
        <v>3241</v>
      </c>
      <c r="C6763" t="str">
        <f>SUBSTITUTE(Table1[[#This Row],[Fuel]],", ",",")</f>
        <v>fossil liquids: heavy fuel oil</v>
      </c>
      <c r="D6763" t="s">
        <v>3241</v>
      </c>
      <c r="H6763" t="s">
        <v>3440</v>
      </c>
      <c r="I6763">
        <v>210</v>
      </c>
      <c r="J6763" t="s">
        <v>3448</v>
      </c>
      <c r="K6763">
        <v>1973</v>
      </c>
      <c r="L6763" t="s">
        <v>29</v>
      </c>
      <c r="M6763" t="s">
        <v>29</v>
      </c>
      <c r="N6763">
        <v>45.165033000000001</v>
      </c>
      <c r="O6763">
        <v>27.923383000000001</v>
      </c>
      <c r="P6763" t="s">
        <v>3577</v>
      </c>
      <c r="Q6763" s="3">
        <f>Table1[[#This Row],[Capacity (MW)]]*0.395*8760*10^-6</f>
        <v>0.72664200000000001</v>
      </c>
      <c r="R6763" s="3" cm="1">
        <f t="array" ref="R6763">AVERAGE(VLOOKUP(_xlfn.TEXTSPLIT(Table1[[#This Row],[Fuel (no space after comma)]], ","), FuelList_Final_EF!$A$2:$B$65, 2, FALSE))</f>
        <v>81.602530311017389</v>
      </c>
      <c r="S6763" s="3">
        <f>Table1[[#This Row],[Generation (TWh)]]*10^9*VLOOKUP(Table1[[#This Row],[Turbine/Engine Technology]],Technology_HR!$A$2:$B$11,2,FALSE)*10^-6</f>
        <v>7473512.9699999997</v>
      </c>
      <c r="T6763" s="5">
        <f>Table1[[#This Row],[Fuel Consumption (mmBtu)]]*Table1[[#This Row],[Emission Factor (kg CO2/ mmBtu)]]*10^3</f>
        <v>609857568664.20667</v>
      </c>
      <c r="U6763" s="3">
        <f>Table1[[#This Row],[Emissions (g CO2)]]/(Table1[[#This Row],[Generation (TWh)]]*10^9)</f>
        <v>839.28202424881397</v>
      </c>
    </row>
    <row r="6764" spans="1:21" x14ac:dyDescent="0.35">
      <c r="A6764" t="s">
        <v>1638</v>
      </c>
      <c r="B6764" t="s">
        <v>3241</v>
      </c>
      <c r="C6764" t="str">
        <f>SUBSTITUTE(Table1[[#This Row],[Fuel]],", ",",")</f>
        <v>fossil liquids: heavy fuel oil</v>
      </c>
      <c r="D6764" t="s">
        <v>3241</v>
      </c>
      <c r="H6764" t="s">
        <v>3440</v>
      </c>
      <c r="I6764">
        <v>210</v>
      </c>
      <c r="J6764" t="s">
        <v>3448</v>
      </c>
      <c r="K6764">
        <v>1973</v>
      </c>
      <c r="L6764" t="s">
        <v>29</v>
      </c>
      <c r="M6764" t="s">
        <v>29</v>
      </c>
      <c r="N6764">
        <v>45.165033000000001</v>
      </c>
      <c r="O6764">
        <v>27.923383000000001</v>
      </c>
      <c r="P6764" t="s">
        <v>3577</v>
      </c>
      <c r="Q6764" s="3">
        <f>Table1[[#This Row],[Capacity (MW)]]*0.395*8760*10^-6</f>
        <v>0.72664200000000001</v>
      </c>
      <c r="R6764" s="3" cm="1">
        <f t="array" ref="R6764">AVERAGE(VLOOKUP(_xlfn.TEXTSPLIT(Table1[[#This Row],[Fuel (no space after comma)]], ","), FuelList_Final_EF!$A$2:$B$65, 2, FALSE))</f>
        <v>81.602530311017389</v>
      </c>
      <c r="S6764" s="3">
        <f>Table1[[#This Row],[Generation (TWh)]]*10^9*VLOOKUP(Table1[[#This Row],[Turbine/Engine Technology]],Technology_HR!$A$2:$B$11,2,FALSE)*10^-6</f>
        <v>7473512.9699999997</v>
      </c>
      <c r="T6764" s="5">
        <f>Table1[[#This Row],[Fuel Consumption (mmBtu)]]*Table1[[#This Row],[Emission Factor (kg CO2/ mmBtu)]]*10^3</f>
        <v>609857568664.20667</v>
      </c>
      <c r="U6764" s="3">
        <f>Table1[[#This Row],[Emissions (g CO2)]]/(Table1[[#This Row],[Generation (TWh)]]*10^9)</f>
        <v>839.28202424881397</v>
      </c>
    </row>
    <row r="6765" spans="1:21" x14ac:dyDescent="0.35">
      <c r="A6765" t="s">
        <v>1638</v>
      </c>
      <c r="B6765" t="s">
        <v>3241</v>
      </c>
      <c r="C6765" t="str">
        <f>SUBSTITUTE(Table1[[#This Row],[Fuel]],", ",",")</f>
        <v>fossil liquids: heavy fuel oil</v>
      </c>
      <c r="D6765" t="s">
        <v>3241</v>
      </c>
      <c r="H6765" t="s">
        <v>3440</v>
      </c>
      <c r="I6765">
        <v>330</v>
      </c>
      <c r="J6765" t="s">
        <v>3448</v>
      </c>
      <c r="K6765">
        <v>1979</v>
      </c>
      <c r="L6765" t="s">
        <v>29</v>
      </c>
      <c r="M6765" t="s">
        <v>29</v>
      </c>
      <c r="N6765">
        <v>45.165033000000001</v>
      </c>
      <c r="O6765">
        <v>27.923383000000001</v>
      </c>
      <c r="P6765" t="s">
        <v>3577</v>
      </c>
      <c r="Q6765" s="3">
        <f>Table1[[#This Row],[Capacity (MW)]]*0.395*8760*10^-6</f>
        <v>1.141866</v>
      </c>
      <c r="R6765" s="3" cm="1">
        <f t="array" ref="R6765">AVERAGE(VLOOKUP(_xlfn.TEXTSPLIT(Table1[[#This Row],[Fuel (no space after comma)]], ","), FuelList_Final_EF!$A$2:$B$65, 2, FALSE))</f>
        <v>81.602530311017389</v>
      </c>
      <c r="S6765" s="3">
        <f>Table1[[#This Row],[Generation (TWh)]]*10^9*VLOOKUP(Table1[[#This Row],[Turbine/Engine Technology]],Technology_HR!$A$2:$B$11,2,FALSE)*10^-6</f>
        <v>11744091.809999999</v>
      </c>
      <c r="T6765" s="5">
        <f>Table1[[#This Row],[Fuel Consumption (mmBtu)]]*Table1[[#This Row],[Emission Factor (kg CO2/ mmBtu)]]*10^3</f>
        <v>958347607900.896</v>
      </c>
      <c r="U6765" s="3">
        <f>Table1[[#This Row],[Emissions (g CO2)]]/(Table1[[#This Row],[Generation (TWh)]]*10^9)</f>
        <v>839.28202424881374</v>
      </c>
    </row>
    <row r="6766" spans="1:21" x14ac:dyDescent="0.35">
      <c r="A6766" t="s">
        <v>1926</v>
      </c>
      <c r="B6766" t="s">
        <v>3239</v>
      </c>
      <c r="C6766" t="str">
        <f>SUBSTITUTE(Table1[[#This Row],[Fuel]],", ",",")</f>
        <v>fossil gas: natural gas</v>
      </c>
      <c r="D6766" t="s">
        <v>3239</v>
      </c>
      <c r="H6766" t="s">
        <v>3440</v>
      </c>
      <c r="I6766">
        <v>105</v>
      </c>
      <c r="J6766" t="s">
        <v>3446</v>
      </c>
      <c r="K6766">
        <v>1973</v>
      </c>
      <c r="L6766" t="s">
        <v>29</v>
      </c>
      <c r="M6766" t="s">
        <v>29</v>
      </c>
      <c r="N6766">
        <v>44.88306</v>
      </c>
      <c r="O6766">
        <v>26.009150000000002</v>
      </c>
      <c r="P6766" t="s">
        <v>3577</v>
      </c>
      <c r="Q6766" s="3">
        <f>Table1[[#This Row],[Capacity (MW)]]*0.395*8760*10^-6</f>
        <v>0.36332100000000001</v>
      </c>
      <c r="R6766" s="3" cm="1">
        <f t="array" ref="R6766">AVERAGE(VLOOKUP(_xlfn.TEXTSPLIT(Table1[[#This Row],[Fuel (no space after comma)]], ","), FuelList_Final_EF!$A$2:$B$65, 2, FALSE))</f>
        <v>53.06</v>
      </c>
      <c r="S6766" s="3">
        <f>Table1[[#This Row],[Generation (TWh)]]*10^9*VLOOKUP(Table1[[#This Row],[Turbine/Engine Technology]],Technology_HR!$A$2:$B$11,2,FALSE)*10^-6</f>
        <v>3736756.4849999999</v>
      </c>
      <c r="T6766" s="5">
        <f>Table1[[#This Row],[Fuel Consumption (mmBtu)]]*Table1[[#This Row],[Emission Factor (kg CO2/ mmBtu)]]*10^3</f>
        <v>198272299094.10001</v>
      </c>
      <c r="U6766" s="3">
        <f>Table1[[#This Row],[Emissions (g CO2)]]/(Table1[[#This Row],[Generation (TWh)]]*10^9)</f>
        <v>545.72210000000007</v>
      </c>
    </row>
    <row r="6767" spans="1:21" x14ac:dyDescent="0.35">
      <c r="A6767" t="s">
        <v>1926</v>
      </c>
      <c r="B6767" t="s">
        <v>3239</v>
      </c>
      <c r="C6767" t="str">
        <f>SUBSTITUTE(Table1[[#This Row],[Fuel]],", ",",")</f>
        <v>fossil gas: natural gas</v>
      </c>
      <c r="D6767" t="s">
        <v>3239</v>
      </c>
      <c r="H6767" t="s">
        <v>3440</v>
      </c>
      <c r="I6767">
        <v>105</v>
      </c>
      <c r="J6767" t="s">
        <v>3446</v>
      </c>
      <c r="K6767">
        <v>1973</v>
      </c>
      <c r="L6767" t="s">
        <v>29</v>
      </c>
      <c r="M6767" t="s">
        <v>29</v>
      </c>
      <c r="N6767">
        <v>44.88306</v>
      </c>
      <c r="O6767">
        <v>26.009150000000002</v>
      </c>
      <c r="P6767" t="s">
        <v>3577</v>
      </c>
      <c r="Q6767" s="3">
        <f>Table1[[#This Row],[Capacity (MW)]]*0.395*8760*10^-6</f>
        <v>0.36332100000000001</v>
      </c>
      <c r="R6767" s="3" cm="1">
        <f t="array" ref="R6767">AVERAGE(VLOOKUP(_xlfn.TEXTSPLIT(Table1[[#This Row],[Fuel (no space after comma)]], ","), FuelList_Final_EF!$A$2:$B$65, 2, FALSE))</f>
        <v>53.06</v>
      </c>
      <c r="S6767" s="3">
        <f>Table1[[#This Row],[Generation (TWh)]]*10^9*VLOOKUP(Table1[[#This Row],[Turbine/Engine Technology]],Technology_HR!$A$2:$B$11,2,FALSE)*10^-6</f>
        <v>3736756.4849999999</v>
      </c>
      <c r="T6767" s="5">
        <f>Table1[[#This Row],[Fuel Consumption (mmBtu)]]*Table1[[#This Row],[Emission Factor (kg CO2/ mmBtu)]]*10^3</f>
        <v>198272299094.10001</v>
      </c>
      <c r="U6767" s="3">
        <f>Table1[[#This Row],[Emissions (g CO2)]]/(Table1[[#This Row],[Generation (TWh)]]*10^9)</f>
        <v>545.72210000000007</v>
      </c>
    </row>
    <row r="6768" spans="1:21" x14ac:dyDescent="0.35">
      <c r="A6768" t="s">
        <v>1926</v>
      </c>
      <c r="B6768" t="s">
        <v>3251</v>
      </c>
      <c r="C6768" t="str">
        <f>SUBSTITUTE(Table1[[#This Row],[Fuel]],", ",",")</f>
        <v>fossil liquids: heavy fuel oil,fossil gas: natural gas</v>
      </c>
      <c r="D6768" t="s">
        <v>3241</v>
      </c>
      <c r="E6768" t="s">
        <v>3239</v>
      </c>
      <c r="H6768" t="s">
        <v>3440</v>
      </c>
      <c r="I6768">
        <v>50</v>
      </c>
      <c r="J6768" t="s">
        <v>3446</v>
      </c>
      <c r="K6768">
        <v>1973</v>
      </c>
      <c r="L6768" t="s">
        <v>29</v>
      </c>
      <c r="M6768" t="s">
        <v>29</v>
      </c>
      <c r="N6768">
        <v>44.88306</v>
      </c>
      <c r="O6768">
        <v>26.009150000000002</v>
      </c>
      <c r="P6768" t="s">
        <v>3577</v>
      </c>
      <c r="Q6768" s="3">
        <f>Table1[[#This Row],[Capacity (MW)]]*0.395*8760*10^-6</f>
        <v>0.17301</v>
      </c>
      <c r="R6768" s="3" cm="1">
        <f t="array" ref="R6768">AVERAGE(VLOOKUP(_xlfn.TEXTSPLIT(Table1[[#This Row],[Fuel (no space after comma)]], ","), FuelList_Final_EF!$A$2:$B$65, 2, FALSE))</f>
        <v>67.331265155508703</v>
      </c>
      <c r="S6768" s="3">
        <f>Table1[[#This Row],[Generation (TWh)]]*10^9*VLOOKUP(Table1[[#This Row],[Turbine/Engine Technology]],Technology_HR!$A$2:$B$11,2,FALSE)*10^-6</f>
        <v>1779407.8499999999</v>
      </c>
      <c r="T6768" s="5">
        <f>Table1[[#This Row],[Fuel Consumption (mmBtu)]]*Table1[[#This Row],[Emission Factor (kg CO2/ mmBtu)]]*10^3</f>
        <v>119809781768.14365</v>
      </c>
      <c r="U6768" s="3">
        <f>Table1[[#This Row],[Emissions (g CO2)]]/(Table1[[#This Row],[Generation (TWh)]]*10^9)</f>
        <v>692.50206212440696</v>
      </c>
    </row>
    <row r="6769" spans="1:21" x14ac:dyDescent="0.35">
      <c r="A6769" t="s">
        <v>1926</v>
      </c>
      <c r="B6769" t="s">
        <v>3239</v>
      </c>
      <c r="C6769" t="str">
        <f>SUBSTITUTE(Table1[[#This Row],[Fuel]],", ",",")</f>
        <v>fossil gas: natural gas</v>
      </c>
      <c r="D6769" t="s">
        <v>3239</v>
      </c>
      <c r="H6769" t="s">
        <v>3436</v>
      </c>
      <c r="I6769">
        <v>26</v>
      </c>
      <c r="J6769" t="s">
        <v>3446</v>
      </c>
      <c r="K6769">
        <v>2010</v>
      </c>
      <c r="L6769" t="s">
        <v>29</v>
      </c>
      <c r="M6769" t="s">
        <v>29</v>
      </c>
      <c r="N6769">
        <v>44.88306</v>
      </c>
      <c r="O6769">
        <v>26.009150000000002</v>
      </c>
      <c r="P6769" t="s">
        <v>3577</v>
      </c>
      <c r="Q6769" s="3">
        <f>Table1[[#This Row],[Capacity (MW)]]*0.395*8760*10^-6</f>
        <v>8.9965199999999995E-2</v>
      </c>
      <c r="R6769" s="3" cm="1">
        <f t="array" ref="R6769">AVERAGE(VLOOKUP(_xlfn.TEXTSPLIT(Table1[[#This Row],[Fuel (no space after comma)]], ","), FuelList_Final_EF!$A$2:$B$65, 2, FALSE))</f>
        <v>53.06</v>
      </c>
      <c r="S6769" s="3">
        <f>Table1[[#This Row],[Generation (TWh)]]*10^9*VLOOKUP(Table1[[#This Row],[Turbine/Engine Technology]],Technology_HR!$A$2:$B$11,2,FALSE)*10^-6</f>
        <v>990516.85199999996</v>
      </c>
      <c r="T6769" s="5">
        <f>Table1[[#This Row],[Fuel Consumption (mmBtu)]]*Table1[[#This Row],[Emission Factor (kg CO2/ mmBtu)]]*10^3</f>
        <v>52556824167.120003</v>
      </c>
      <c r="U6769" s="3">
        <f>Table1[[#This Row],[Emissions (g CO2)]]/(Table1[[#This Row],[Generation (TWh)]]*10^9)</f>
        <v>584.19060000000002</v>
      </c>
    </row>
    <row r="6770" spans="1:21" x14ac:dyDescent="0.35">
      <c r="A6770" t="s">
        <v>1927</v>
      </c>
      <c r="B6770" t="s">
        <v>3239</v>
      </c>
      <c r="C6770" t="str">
        <f>SUBSTITUTE(Table1[[#This Row],[Fuel]],", ",",")</f>
        <v>fossil gas: natural gas</v>
      </c>
      <c r="D6770" t="s">
        <v>3239</v>
      </c>
      <c r="H6770" t="s">
        <v>3440</v>
      </c>
      <c r="I6770">
        <v>50</v>
      </c>
      <c r="J6770" t="s">
        <v>3446</v>
      </c>
      <c r="K6770">
        <v>1964</v>
      </c>
      <c r="L6770" t="s">
        <v>29</v>
      </c>
      <c r="M6770" t="s">
        <v>29</v>
      </c>
      <c r="N6770">
        <v>44.440280000000001</v>
      </c>
      <c r="O6770">
        <v>26.062570000000001</v>
      </c>
      <c r="P6770" t="s">
        <v>3577</v>
      </c>
      <c r="Q6770" s="3">
        <f>Table1[[#This Row],[Capacity (MW)]]*0.395*8760*10^-6</f>
        <v>0.17301</v>
      </c>
      <c r="R6770" s="3" cm="1">
        <f t="array" ref="R6770">AVERAGE(VLOOKUP(_xlfn.TEXTSPLIT(Table1[[#This Row],[Fuel (no space after comma)]], ","), FuelList_Final_EF!$A$2:$B$65, 2, FALSE))</f>
        <v>53.06</v>
      </c>
      <c r="S6770" s="3">
        <f>Table1[[#This Row],[Generation (TWh)]]*10^9*VLOOKUP(Table1[[#This Row],[Turbine/Engine Technology]],Technology_HR!$A$2:$B$11,2,FALSE)*10^-6</f>
        <v>1779407.8499999999</v>
      </c>
      <c r="T6770" s="5">
        <f>Table1[[#This Row],[Fuel Consumption (mmBtu)]]*Table1[[#This Row],[Emission Factor (kg CO2/ mmBtu)]]*10^3</f>
        <v>94415380521</v>
      </c>
      <c r="U6770" s="3">
        <f>Table1[[#This Row],[Emissions (g CO2)]]/(Table1[[#This Row],[Generation (TWh)]]*10^9)</f>
        <v>545.72209999999995</v>
      </c>
    </row>
    <row r="6771" spans="1:21" x14ac:dyDescent="0.35">
      <c r="A6771" t="s">
        <v>1927</v>
      </c>
      <c r="B6771" t="s">
        <v>3239</v>
      </c>
      <c r="C6771" t="str">
        <f>SUBSTITUTE(Table1[[#This Row],[Fuel]],", ",",")</f>
        <v>fossil gas: natural gas</v>
      </c>
      <c r="D6771" t="s">
        <v>3239</v>
      </c>
      <c r="H6771" t="s">
        <v>3440</v>
      </c>
      <c r="I6771">
        <v>50</v>
      </c>
      <c r="J6771" t="s">
        <v>3446</v>
      </c>
      <c r="K6771">
        <v>1964</v>
      </c>
      <c r="L6771" t="s">
        <v>29</v>
      </c>
      <c r="M6771" t="s">
        <v>29</v>
      </c>
      <c r="N6771">
        <v>44.440280000000001</v>
      </c>
      <c r="O6771">
        <v>26.062570000000001</v>
      </c>
      <c r="P6771" t="s">
        <v>3577</v>
      </c>
      <c r="Q6771" s="3">
        <f>Table1[[#This Row],[Capacity (MW)]]*0.395*8760*10^-6</f>
        <v>0.17301</v>
      </c>
      <c r="R6771" s="3" cm="1">
        <f t="array" ref="R6771">AVERAGE(VLOOKUP(_xlfn.TEXTSPLIT(Table1[[#This Row],[Fuel (no space after comma)]], ","), FuelList_Final_EF!$A$2:$B$65, 2, FALSE))</f>
        <v>53.06</v>
      </c>
      <c r="S6771" s="3">
        <f>Table1[[#This Row],[Generation (TWh)]]*10^9*VLOOKUP(Table1[[#This Row],[Turbine/Engine Technology]],Technology_HR!$A$2:$B$11,2,FALSE)*10^-6</f>
        <v>1779407.8499999999</v>
      </c>
      <c r="T6771" s="5">
        <f>Table1[[#This Row],[Fuel Consumption (mmBtu)]]*Table1[[#This Row],[Emission Factor (kg CO2/ mmBtu)]]*10^3</f>
        <v>94415380521</v>
      </c>
      <c r="U6771" s="3">
        <f>Table1[[#This Row],[Emissions (g CO2)]]/(Table1[[#This Row],[Generation (TWh)]]*10^9)</f>
        <v>545.72209999999995</v>
      </c>
    </row>
    <row r="6772" spans="1:21" x14ac:dyDescent="0.35">
      <c r="A6772" t="s">
        <v>1927</v>
      </c>
      <c r="B6772" t="s">
        <v>3239</v>
      </c>
      <c r="C6772" t="str">
        <f>SUBSTITUTE(Table1[[#This Row],[Fuel]],", ",",")</f>
        <v>fossil gas: natural gas</v>
      </c>
      <c r="D6772" t="s">
        <v>3239</v>
      </c>
      <c r="H6772" t="s">
        <v>3438</v>
      </c>
      <c r="I6772">
        <v>50</v>
      </c>
      <c r="J6772" t="s">
        <v>3445</v>
      </c>
      <c r="K6772" t="s">
        <v>29</v>
      </c>
      <c r="L6772" t="s">
        <v>29</v>
      </c>
      <c r="M6772" t="s">
        <v>29</v>
      </c>
      <c r="N6772">
        <v>44.440280000000001</v>
      </c>
      <c r="O6772">
        <v>26.062570000000001</v>
      </c>
      <c r="P6772" t="s">
        <v>3577</v>
      </c>
      <c r="Q6772" s="3">
        <f>Table1[[#This Row],[Capacity (MW)]]*0.395*8760*10^-6</f>
        <v>0.17301</v>
      </c>
      <c r="R6772" s="3" cm="1">
        <f t="array" ref="R6772">AVERAGE(VLOOKUP(_xlfn.TEXTSPLIT(Table1[[#This Row],[Fuel (no space after comma)]], ","), FuelList_Final_EF!$A$2:$B$65, 2, FALSE))</f>
        <v>53.06</v>
      </c>
      <c r="S6772" s="3">
        <f>Table1[[#This Row],[Generation (TWh)]]*10^9*VLOOKUP(Table1[[#This Row],[Turbine/Engine Technology]],Technology_HR!$A$2:$B$11,2,FALSE)*10^-6</f>
        <v>1306052.49</v>
      </c>
      <c r="T6772" s="5">
        <f>Table1[[#This Row],[Fuel Consumption (mmBtu)]]*Table1[[#This Row],[Emission Factor (kg CO2/ mmBtu)]]*10^3</f>
        <v>69299145119.400009</v>
      </c>
      <c r="U6772" s="3">
        <f>Table1[[#This Row],[Emissions (g CO2)]]/(Table1[[#This Row],[Generation (TWh)]]*10^9)</f>
        <v>400.54994000000005</v>
      </c>
    </row>
    <row r="6773" spans="1:21" x14ac:dyDescent="0.35">
      <c r="A6773" t="s">
        <v>1927</v>
      </c>
      <c r="B6773" t="s">
        <v>3239</v>
      </c>
      <c r="C6773" t="str">
        <f>SUBSTITUTE(Table1[[#This Row],[Fuel]],", ",",")</f>
        <v>fossil gas: natural gas</v>
      </c>
      <c r="D6773" t="s">
        <v>3239</v>
      </c>
      <c r="H6773" t="s">
        <v>3438</v>
      </c>
      <c r="I6773">
        <v>50</v>
      </c>
      <c r="J6773" t="s">
        <v>3445</v>
      </c>
      <c r="K6773" t="s">
        <v>29</v>
      </c>
      <c r="L6773" t="s">
        <v>29</v>
      </c>
      <c r="M6773" t="s">
        <v>29</v>
      </c>
      <c r="N6773">
        <v>44.440280000000001</v>
      </c>
      <c r="O6773">
        <v>26.062570000000001</v>
      </c>
      <c r="P6773" t="s">
        <v>3577</v>
      </c>
      <c r="Q6773" s="3">
        <f>Table1[[#This Row],[Capacity (MW)]]*0.395*8760*10^-6</f>
        <v>0.17301</v>
      </c>
      <c r="R6773" s="3" cm="1">
        <f t="array" ref="R6773">AVERAGE(VLOOKUP(_xlfn.TEXTSPLIT(Table1[[#This Row],[Fuel (no space after comma)]], ","), FuelList_Final_EF!$A$2:$B$65, 2, FALSE))</f>
        <v>53.06</v>
      </c>
      <c r="S6773" s="3">
        <f>Table1[[#This Row],[Generation (TWh)]]*10^9*VLOOKUP(Table1[[#This Row],[Turbine/Engine Technology]],Technology_HR!$A$2:$B$11,2,FALSE)*10^-6</f>
        <v>1306052.49</v>
      </c>
      <c r="T6773" s="5">
        <f>Table1[[#This Row],[Fuel Consumption (mmBtu)]]*Table1[[#This Row],[Emission Factor (kg CO2/ mmBtu)]]*10^3</f>
        <v>69299145119.400009</v>
      </c>
      <c r="U6773" s="3">
        <f>Table1[[#This Row],[Emissions (g CO2)]]/(Table1[[#This Row],[Generation (TWh)]]*10^9)</f>
        <v>400.54994000000005</v>
      </c>
    </row>
    <row r="6774" spans="1:21" x14ac:dyDescent="0.35">
      <c r="A6774" t="s">
        <v>29</v>
      </c>
      <c r="B6774" t="s">
        <v>3239</v>
      </c>
      <c r="C6774" t="str">
        <f>SUBSTITUTE(Table1[[#This Row],[Fuel]],", ",",")</f>
        <v>fossil gas: natural gas</v>
      </c>
      <c r="D6774" t="s">
        <v>3239</v>
      </c>
      <c r="H6774" t="s">
        <v>3438</v>
      </c>
      <c r="I6774">
        <v>46</v>
      </c>
      <c r="J6774" t="s">
        <v>3447</v>
      </c>
      <c r="K6774" t="s">
        <v>29</v>
      </c>
      <c r="L6774" t="s">
        <v>29</v>
      </c>
      <c r="M6774" t="s">
        <v>29</v>
      </c>
      <c r="N6774">
        <v>44.440280000000001</v>
      </c>
      <c r="O6774">
        <v>26.062570000000001</v>
      </c>
      <c r="P6774" t="s">
        <v>3577</v>
      </c>
      <c r="Q6774" s="3">
        <f>Table1[[#This Row],[Capacity (MW)]]*0.395*8760*10^-6</f>
        <v>0.15916920000000001</v>
      </c>
      <c r="R6774" s="3" cm="1">
        <f t="array" ref="R6774">AVERAGE(VLOOKUP(_xlfn.TEXTSPLIT(Table1[[#This Row],[Fuel (no space after comma)]], ","), FuelList_Final_EF!$A$2:$B$65, 2, FALSE))</f>
        <v>53.06</v>
      </c>
      <c r="S6774" s="3">
        <f>Table1[[#This Row],[Generation (TWh)]]*10^9*VLOOKUP(Table1[[#This Row],[Turbine/Engine Technology]],Technology_HR!$A$2:$B$11,2,FALSE)*10^-6</f>
        <v>1201568.2907999998</v>
      </c>
      <c r="T6774" s="5">
        <f>Table1[[#This Row],[Fuel Consumption (mmBtu)]]*Table1[[#This Row],[Emission Factor (kg CO2/ mmBtu)]]*10^3</f>
        <v>63755213509.847992</v>
      </c>
      <c r="U6774" s="3">
        <f>Table1[[#This Row],[Emissions (g CO2)]]/(Table1[[#This Row],[Generation (TWh)]]*10^9)</f>
        <v>400.54993999999994</v>
      </c>
    </row>
    <row r="6775" spans="1:21" x14ac:dyDescent="0.35">
      <c r="A6775" t="s">
        <v>1927</v>
      </c>
      <c r="B6775" t="s">
        <v>3263</v>
      </c>
      <c r="C6775" t="str">
        <f>SUBSTITUTE(Table1[[#This Row],[Fuel]],", ",",")</f>
        <v>fossil gas: natural gas,fossil liquids: heavy fuel oil</v>
      </c>
      <c r="D6775" t="s">
        <v>3239</v>
      </c>
      <c r="E6775" t="s">
        <v>3241</v>
      </c>
      <c r="H6775" t="s">
        <v>3438</v>
      </c>
      <c r="I6775">
        <v>50</v>
      </c>
      <c r="J6775" t="s">
        <v>3446</v>
      </c>
      <c r="K6775">
        <v>1987</v>
      </c>
      <c r="L6775" t="s">
        <v>29</v>
      </c>
      <c r="M6775" t="s">
        <v>29</v>
      </c>
      <c r="N6775">
        <v>44.371699999999997</v>
      </c>
      <c r="O6775">
        <v>26.106280000000002</v>
      </c>
      <c r="P6775" t="s">
        <v>3577</v>
      </c>
      <c r="Q6775" s="3">
        <f>Table1[[#This Row],[Capacity (MW)]]*0.395*8760*10^-6</f>
        <v>0.17301</v>
      </c>
      <c r="R6775" s="3" cm="1">
        <f t="array" ref="R6775">AVERAGE(VLOOKUP(_xlfn.TEXTSPLIT(Table1[[#This Row],[Fuel (no space after comma)]], ","), FuelList_Final_EF!$A$2:$B$65, 2, FALSE))</f>
        <v>67.331265155508703</v>
      </c>
      <c r="S6775" s="3">
        <f>Table1[[#This Row],[Generation (TWh)]]*10^9*VLOOKUP(Table1[[#This Row],[Turbine/Engine Technology]],Technology_HR!$A$2:$B$11,2,FALSE)*10^-6</f>
        <v>1306052.49</v>
      </c>
      <c r="T6775" s="5">
        <f>Table1[[#This Row],[Fuel Consumption (mmBtu)]]*Table1[[#This Row],[Emission Factor (kg CO2/ mmBtu)]]*10^3</f>
        <v>87938166511.202377</v>
      </c>
      <c r="U6775" s="3">
        <f>Table1[[#This Row],[Emissions (g CO2)]]/(Table1[[#This Row],[Generation (TWh)]]*10^9)</f>
        <v>508.28372065893518</v>
      </c>
    </row>
    <row r="6776" spans="1:21" x14ac:dyDescent="0.35">
      <c r="A6776" t="s">
        <v>1927</v>
      </c>
      <c r="B6776" t="s">
        <v>3263</v>
      </c>
      <c r="C6776" t="str">
        <f>SUBSTITUTE(Table1[[#This Row],[Fuel]],", ",",")</f>
        <v>fossil gas: natural gas,fossil liquids: heavy fuel oil</v>
      </c>
      <c r="D6776" t="s">
        <v>3239</v>
      </c>
      <c r="E6776" t="s">
        <v>3241</v>
      </c>
      <c r="H6776" t="s">
        <v>3438</v>
      </c>
      <c r="I6776">
        <v>50</v>
      </c>
      <c r="J6776" t="s">
        <v>3446</v>
      </c>
      <c r="K6776">
        <v>1987</v>
      </c>
      <c r="L6776" t="s">
        <v>29</v>
      </c>
      <c r="M6776" t="s">
        <v>29</v>
      </c>
      <c r="N6776">
        <v>44.371699999999997</v>
      </c>
      <c r="O6776">
        <v>26.106280000000002</v>
      </c>
      <c r="P6776" t="s">
        <v>3577</v>
      </c>
      <c r="Q6776" s="3">
        <f>Table1[[#This Row],[Capacity (MW)]]*0.395*8760*10^-6</f>
        <v>0.17301</v>
      </c>
      <c r="R6776" s="3" cm="1">
        <f t="array" ref="R6776">AVERAGE(VLOOKUP(_xlfn.TEXTSPLIT(Table1[[#This Row],[Fuel (no space after comma)]], ","), FuelList_Final_EF!$A$2:$B$65, 2, FALSE))</f>
        <v>67.331265155508703</v>
      </c>
      <c r="S6776" s="3">
        <f>Table1[[#This Row],[Generation (TWh)]]*10^9*VLOOKUP(Table1[[#This Row],[Turbine/Engine Technology]],Technology_HR!$A$2:$B$11,2,FALSE)*10^-6</f>
        <v>1306052.49</v>
      </c>
      <c r="T6776" s="5">
        <f>Table1[[#This Row],[Fuel Consumption (mmBtu)]]*Table1[[#This Row],[Emission Factor (kg CO2/ mmBtu)]]*10^3</f>
        <v>87938166511.202377</v>
      </c>
      <c r="U6776" s="3">
        <f>Table1[[#This Row],[Emissions (g CO2)]]/(Table1[[#This Row],[Generation (TWh)]]*10^9)</f>
        <v>508.28372065893518</v>
      </c>
    </row>
    <row r="6777" spans="1:21" x14ac:dyDescent="0.35">
      <c r="A6777" t="s">
        <v>1927</v>
      </c>
      <c r="B6777" t="s">
        <v>3263</v>
      </c>
      <c r="C6777" t="str">
        <f>SUBSTITUTE(Table1[[#This Row],[Fuel]],", ",",")</f>
        <v>fossil gas: natural gas,fossil liquids: heavy fuel oil</v>
      </c>
      <c r="D6777" t="s">
        <v>3239</v>
      </c>
      <c r="E6777" t="s">
        <v>3241</v>
      </c>
      <c r="H6777" t="s">
        <v>3438</v>
      </c>
      <c r="I6777">
        <v>50</v>
      </c>
      <c r="J6777" t="s">
        <v>3446</v>
      </c>
      <c r="K6777">
        <v>1987</v>
      </c>
      <c r="L6777" t="s">
        <v>29</v>
      </c>
      <c r="M6777" t="s">
        <v>29</v>
      </c>
      <c r="N6777">
        <v>44.371699999999997</v>
      </c>
      <c r="O6777">
        <v>26.106280000000002</v>
      </c>
      <c r="P6777" t="s">
        <v>3577</v>
      </c>
      <c r="Q6777" s="3">
        <f>Table1[[#This Row],[Capacity (MW)]]*0.395*8760*10^-6</f>
        <v>0.17301</v>
      </c>
      <c r="R6777" s="3" cm="1">
        <f t="array" ref="R6777">AVERAGE(VLOOKUP(_xlfn.TEXTSPLIT(Table1[[#This Row],[Fuel (no space after comma)]], ","), FuelList_Final_EF!$A$2:$B$65, 2, FALSE))</f>
        <v>67.331265155508703</v>
      </c>
      <c r="S6777" s="3">
        <f>Table1[[#This Row],[Generation (TWh)]]*10^9*VLOOKUP(Table1[[#This Row],[Turbine/Engine Technology]],Technology_HR!$A$2:$B$11,2,FALSE)*10^-6</f>
        <v>1306052.49</v>
      </c>
      <c r="T6777" s="5">
        <f>Table1[[#This Row],[Fuel Consumption (mmBtu)]]*Table1[[#This Row],[Emission Factor (kg CO2/ mmBtu)]]*10^3</f>
        <v>87938166511.202377</v>
      </c>
      <c r="U6777" s="3">
        <f>Table1[[#This Row],[Emissions (g CO2)]]/(Table1[[#This Row],[Generation (TWh)]]*10^9)</f>
        <v>508.28372065893518</v>
      </c>
    </row>
    <row r="6778" spans="1:21" x14ac:dyDescent="0.35">
      <c r="A6778" t="s">
        <v>1927</v>
      </c>
      <c r="B6778" t="s">
        <v>3263</v>
      </c>
      <c r="C6778" t="str">
        <f>SUBSTITUTE(Table1[[#This Row],[Fuel]],", ",",")</f>
        <v>fossil gas: natural gas,fossil liquids: heavy fuel oil</v>
      </c>
      <c r="D6778" t="s">
        <v>3239</v>
      </c>
      <c r="E6778" t="s">
        <v>3241</v>
      </c>
      <c r="H6778" t="s">
        <v>3438</v>
      </c>
      <c r="I6778">
        <v>50</v>
      </c>
      <c r="J6778" t="s">
        <v>3446</v>
      </c>
      <c r="K6778">
        <v>1987</v>
      </c>
      <c r="L6778" t="s">
        <v>29</v>
      </c>
      <c r="M6778" t="s">
        <v>29</v>
      </c>
      <c r="N6778">
        <v>44.371699999999997</v>
      </c>
      <c r="O6778">
        <v>26.106280000000002</v>
      </c>
      <c r="P6778" t="s">
        <v>3577</v>
      </c>
      <c r="Q6778" s="3">
        <f>Table1[[#This Row],[Capacity (MW)]]*0.395*8760*10^-6</f>
        <v>0.17301</v>
      </c>
      <c r="R6778" s="3" cm="1">
        <f t="array" ref="R6778">AVERAGE(VLOOKUP(_xlfn.TEXTSPLIT(Table1[[#This Row],[Fuel (no space after comma)]], ","), FuelList_Final_EF!$A$2:$B$65, 2, FALSE))</f>
        <v>67.331265155508703</v>
      </c>
      <c r="S6778" s="3">
        <f>Table1[[#This Row],[Generation (TWh)]]*10^9*VLOOKUP(Table1[[#This Row],[Turbine/Engine Technology]],Technology_HR!$A$2:$B$11,2,FALSE)*10^-6</f>
        <v>1306052.49</v>
      </c>
      <c r="T6778" s="5">
        <f>Table1[[#This Row],[Fuel Consumption (mmBtu)]]*Table1[[#This Row],[Emission Factor (kg CO2/ mmBtu)]]*10^3</f>
        <v>87938166511.202377</v>
      </c>
      <c r="U6778" s="3">
        <f>Table1[[#This Row],[Emissions (g CO2)]]/(Table1[[#This Row],[Generation (TWh)]]*10^9)</f>
        <v>508.28372065893518</v>
      </c>
    </row>
    <row r="6779" spans="1:21" x14ac:dyDescent="0.35">
      <c r="A6779" t="s">
        <v>1927</v>
      </c>
      <c r="B6779" t="s">
        <v>3239</v>
      </c>
      <c r="C6779" t="str">
        <f>SUBSTITUTE(Table1[[#This Row],[Fuel]],", ",",")</f>
        <v>fossil gas: natural gas</v>
      </c>
      <c r="D6779" t="s">
        <v>3239</v>
      </c>
      <c r="H6779" t="s">
        <v>3438</v>
      </c>
      <c r="I6779">
        <v>100</v>
      </c>
      <c r="J6779" t="s">
        <v>3447</v>
      </c>
      <c r="K6779">
        <v>2026</v>
      </c>
      <c r="L6779" t="s">
        <v>29</v>
      </c>
      <c r="M6779" t="s">
        <v>29</v>
      </c>
      <c r="N6779">
        <v>44.371699999999997</v>
      </c>
      <c r="O6779">
        <v>26.106280000000002</v>
      </c>
      <c r="P6779" t="s">
        <v>3577</v>
      </c>
      <c r="Q6779" s="3">
        <f>Table1[[#This Row],[Capacity (MW)]]*0.395*8760*10^-6</f>
        <v>0.34601999999999999</v>
      </c>
      <c r="R6779" s="3" cm="1">
        <f t="array" ref="R6779">AVERAGE(VLOOKUP(_xlfn.TEXTSPLIT(Table1[[#This Row],[Fuel (no space after comma)]], ","), FuelList_Final_EF!$A$2:$B$65, 2, FALSE))</f>
        <v>53.06</v>
      </c>
      <c r="S6779" s="3">
        <f>Table1[[#This Row],[Generation (TWh)]]*10^9*VLOOKUP(Table1[[#This Row],[Turbine/Engine Technology]],Technology_HR!$A$2:$B$11,2,FALSE)*10^-6</f>
        <v>2612104.98</v>
      </c>
      <c r="T6779" s="5">
        <f>Table1[[#This Row],[Fuel Consumption (mmBtu)]]*Table1[[#This Row],[Emission Factor (kg CO2/ mmBtu)]]*10^3</f>
        <v>138598290238.80002</v>
      </c>
      <c r="U6779" s="3">
        <f>Table1[[#This Row],[Emissions (g CO2)]]/(Table1[[#This Row],[Generation (TWh)]]*10^9)</f>
        <v>400.54994000000005</v>
      </c>
    </row>
    <row r="6780" spans="1:21" x14ac:dyDescent="0.35">
      <c r="A6780" t="s">
        <v>1927</v>
      </c>
      <c r="B6780" t="s">
        <v>3239</v>
      </c>
      <c r="C6780" t="str">
        <f>SUBSTITUTE(Table1[[#This Row],[Fuel]],", ",",")</f>
        <v>fossil gas: natural gas</v>
      </c>
      <c r="D6780" t="s">
        <v>3239</v>
      </c>
      <c r="H6780" t="s">
        <v>3440</v>
      </c>
      <c r="I6780">
        <v>50</v>
      </c>
      <c r="J6780" t="s">
        <v>3448</v>
      </c>
      <c r="K6780">
        <v>1965</v>
      </c>
      <c r="L6780" t="s">
        <v>29</v>
      </c>
      <c r="M6780" t="s">
        <v>29</v>
      </c>
      <c r="N6780">
        <v>44.423299999999998</v>
      </c>
      <c r="O6780">
        <v>25.978999999999999</v>
      </c>
      <c r="P6780" t="s">
        <v>3577</v>
      </c>
      <c r="Q6780" s="3">
        <f>Table1[[#This Row],[Capacity (MW)]]*0.395*8760*10^-6</f>
        <v>0.17301</v>
      </c>
      <c r="R6780" s="3" cm="1">
        <f t="array" ref="R6780">AVERAGE(VLOOKUP(_xlfn.TEXTSPLIT(Table1[[#This Row],[Fuel (no space after comma)]], ","), FuelList_Final_EF!$A$2:$B$65, 2, FALSE))</f>
        <v>53.06</v>
      </c>
      <c r="S6780" s="3">
        <f>Table1[[#This Row],[Generation (TWh)]]*10^9*VLOOKUP(Table1[[#This Row],[Turbine/Engine Technology]],Technology_HR!$A$2:$B$11,2,FALSE)*10^-6</f>
        <v>1779407.8499999999</v>
      </c>
      <c r="T6780" s="5">
        <f>Table1[[#This Row],[Fuel Consumption (mmBtu)]]*Table1[[#This Row],[Emission Factor (kg CO2/ mmBtu)]]*10^3</f>
        <v>94415380521</v>
      </c>
      <c r="U6780" s="3">
        <f>Table1[[#This Row],[Emissions (g CO2)]]/(Table1[[#This Row],[Generation (TWh)]]*10^9)</f>
        <v>545.72209999999995</v>
      </c>
    </row>
    <row r="6781" spans="1:21" x14ac:dyDescent="0.35">
      <c r="A6781" t="s">
        <v>1927</v>
      </c>
      <c r="B6781" t="s">
        <v>3239</v>
      </c>
      <c r="C6781" t="str">
        <f>SUBSTITUTE(Table1[[#This Row],[Fuel]],", ",",")</f>
        <v>fossil gas: natural gas</v>
      </c>
      <c r="D6781" t="s">
        <v>3239</v>
      </c>
      <c r="H6781" t="s">
        <v>3440</v>
      </c>
      <c r="I6781">
        <v>50</v>
      </c>
      <c r="J6781" t="s">
        <v>3448</v>
      </c>
      <c r="K6781">
        <v>1966</v>
      </c>
      <c r="L6781" t="s">
        <v>29</v>
      </c>
      <c r="M6781" t="s">
        <v>29</v>
      </c>
      <c r="N6781">
        <v>44.423299999999998</v>
      </c>
      <c r="O6781">
        <v>25.978999999999999</v>
      </c>
      <c r="P6781" t="s">
        <v>3577</v>
      </c>
      <c r="Q6781" s="3">
        <f>Table1[[#This Row],[Capacity (MW)]]*0.395*8760*10^-6</f>
        <v>0.17301</v>
      </c>
      <c r="R6781" s="3" cm="1">
        <f t="array" ref="R6781">AVERAGE(VLOOKUP(_xlfn.TEXTSPLIT(Table1[[#This Row],[Fuel (no space after comma)]], ","), FuelList_Final_EF!$A$2:$B$65, 2, FALSE))</f>
        <v>53.06</v>
      </c>
      <c r="S6781" s="3">
        <f>Table1[[#This Row],[Generation (TWh)]]*10^9*VLOOKUP(Table1[[#This Row],[Turbine/Engine Technology]],Technology_HR!$A$2:$B$11,2,FALSE)*10^-6</f>
        <v>1779407.8499999999</v>
      </c>
      <c r="T6781" s="5">
        <f>Table1[[#This Row],[Fuel Consumption (mmBtu)]]*Table1[[#This Row],[Emission Factor (kg CO2/ mmBtu)]]*10^3</f>
        <v>94415380521</v>
      </c>
      <c r="U6781" s="3">
        <f>Table1[[#This Row],[Emissions (g CO2)]]/(Table1[[#This Row],[Generation (TWh)]]*10^9)</f>
        <v>545.72209999999995</v>
      </c>
    </row>
    <row r="6782" spans="1:21" x14ac:dyDescent="0.35">
      <c r="A6782" t="s">
        <v>1927</v>
      </c>
      <c r="B6782" t="s">
        <v>3239</v>
      </c>
      <c r="C6782" t="str">
        <f>SUBSTITUTE(Table1[[#This Row],[Fuel]],", ",",")</f>
        <v>fossil gas: natural gas</v>
      </c>
      <c r="D6782" t="s">
        <v>3239</v>
      </c>
      <c r="H6782" t="s">
        <v>3440</v>
      </c>
      <c r="I6782">
        <v>100</v>
      </c>
      <c r="J6782" t="s">
        <v>3446</v>
      </c>
      <c r="K6782">
        <v>1966</v>
      </c>
      <c r="L6782" t="s">
        <v>29</v>
      </c>
      <c r="M6782" t="s">
        <v>29</v>
      </c>
      <c r="N6782">
        <v>44.423299999999998</v>
      </c>
      <c r="O6782">
        <v>25.978999999999999</v>
      </c>
      <c r="P6782" t="s">
        <v>3577</v>
      </c>
      <c r="Q6782" s="3">
        <f>Table1[[#This Row],[Capacity (MW)]]*0.395*8760*10^-6</f>
        <v>0.34601999999999999</v>
      </c>
      <c r="R6782" s="3" cm="1">
        <f t="array" ref="R6782">AVERAGE(VLOOKUP(_xlfn.TEXTSPLIT(Table1[[#This Row],[Fuel (no space after comma)]], ","), FuelList_Final_EF!$A$2:$B$65, 2, FALSE))</f>
        <v>53.06</v>
      </c>
      <c r="S6782" s="3">
        <f>Table1[[#This Row],[Generation (TWh)]]*10^9*VLOOKUP(Table1[[#This Row],[Turbine/Engine Technology]],Technology_HR!$A$2:$B$11,2,FALSE)*10^-6</f>
        <v>3558815.6999999997</v>
      </c>
      <c r="T6782" s="5">
        <f>Table1[[#This Row],[Fuel Consumption (mmBtu)]]*Table1[[#This Row],[Emission Factor (kg CO2/ mmBtu)]]*10^3</f>
        <v>188830761042</v>
      </c>
      <c r="U6782" s="3">
        <f>Table1[[#This Row],[Emissions (g CO2)]]/(Table1[[#This Row],[Generation (TWh)]]*10^9)</f>
        <v>545.72209999999995</v>
      </c>
    </row>
    <row r="6783" spans="1:21" x14ac:dyDescent="0.35">
      <c r="A6783" t="s">
        <v>1927</v>
      </c>
      <c r="B6783" t="s">
        <v>3239</v>
      </c>
      <c r="C6783" t="str">
        <f>SUBSTITUTE(Table1[[#This Row],[Fuel]],", ",",")</f>
        <v>fossil gas: natural gas</v>
      </c>
      <c r="D6783" t="s">
        <v>3239</v>
      </c>
      <c r="H6783" t="s">
        <v>3440</v>
      </c>
      <c r="I6783">
        <v>100</v>
      </c>
      <c r="J6783" t="s">
        <v>3446</v>
      </c>
      <c r="K6783">
        <v>1966</v>
      </c>
      <c r="L6783" t="s">
        <v>29</v>
      </c>
      <c r="M6783" t="s">
        <v>29</v>
      </c>
      <c r="N6783">
        <v>44.423299999999998</v>
      </c>
      <c r="O6783">
        <v>25.978999999999999</v>
      </c>
      <c r="P6783" t="s">
        <v>3577</v>
      </c>
      <c r="Q6783" s="3">
        <f>Table1[[#This Row],[Capacity (MW)]]*0.395*8760*10^-6</f>
        <v>0.34601999999999999</v>
      </c>
      <c r="R6783" s="3" cm="1">
        <f t="array" ref="R6783">AVERAGE(VLOOKUP(_xlfn.TEXTSPLIT(Table1[[#This Row],[Fuel (no space after comma)]], ","), FuelList_Final_EF!$A$2:$B$65, 2, FALSE))</f>
        <v>53.06</v>
      </c>
      <c r="S6783" s="3">
        <f>Table1[[#This Row],[Generation (TWh)]]*10^9*VLOOKUP(Table1[[#This Row],[Turbine/Engine Technology]],Technology_HR!$A$2:$B$11,2,FALSE)*10^-6</f>
        <v>3558815.6999999997</v>
      </c>
      <c r="T6783" s="5">
        <f>Table1[[#This Row],[Fuel Consumption (mmBtu)]]*Table1[[#This Row],[Emission Factor (kg CO2/ mmBtu)]]*10^3</f>
        <v>188830761042</v>
      </c>
      <c r="U6783" s="3">
        <f>Table1[[#This Row],[Emissions (g CO2)]]/(Table1[[#This Row],[Generation (TWh)]]*10^9)</f>
        <v>545.72209999999995</v>
      </c>
    </row>
    <row r="6784" spans="1:21" x14ac:dyDescent="0.35">
      <c r="A6784" t="s">
        <v>1927</v>
      </c>
      <c r="B6784" t="s">
        <v>3239</v>
      </c>
      <c r="C6784" t="str">
        <f>SUBSTITUTE(Table1[[#This Row],[Fuel]],", ",",")</f>
        <v>fossil gas: natural gas</v>
      </c>
      <c r="D6784" t="s">
        <v>3239</v>
      </c>
      <c r="H6784" t="s">
        <v>3440</v>
      </c>
      <c r="I6784">
        <v>125</v>
      </c>
      <c r="J6784" t="s">
        <v>3448</v>
      </c>
      <c r="K6784">
        <v>1975</v>
      </c>
      <c r="L6784" t="s">
        <v>29</v>
      </c>
      <c r="M6784" t="s">
        <v>29</v>
      </c>
      <c r="N6784">
        <v>44.423299999999998</v>
      </c>
      <c r="O6784">
        <v>25.978999999999999</v>
      </c>
      <c r="P6784" t="s">
        <v>3577</v>
      </c>
      <c r="Q6784" s="3">
        <f>Table1[[#This Row],[Capacity (MW)]]*0.395*8760*10^-6</f>
        <v>0.43252499999999999</v>
      </c>
      <c r="R6784" s="3" cm="1">
        <f t="array" ref="R6784">AVERAGE(VLOOKUP(_xlfn.TEXTSPLIT(Table1[[#This Row],[Fuel (no space after comma)]], ","), FuelList_Final_EF!$A$2:$B$65, 2, FALSE))</f>
        <v>53.06</v>
      </c>
      <c r="S6784" s="3">
        <f>Table1[[#This Row],[Generation (TWh)]]*10^9*VLOOKUP(Table1[[#This Row],[Turbine/Engine Technology]],Technology_HR!$A$2:$B$11,2,FALSE)*10^-6</f>
        <v>4448519.625</v>
      </c>
      <c r="T6784" s="5">
        <f>Table1[[#This Row],[Fuel Consumption (mmBtu)]]*Table1[[#This Row],[Emission Factor (kg CO2/ mmBtu)]]*10^3</f>
        <v>236038451302.5</v>
      </c>
      <c r="U6784" s="3">
        <f>Table1[[#This Row],[Emissions (g CO2)]]/(Table1[[#This Row],[Generation (TWh)]]*10^9)</f>
        <v>545.72209999999995</v>
      </c>
    </row>
    <row r="6785" spans="1:21" x14ac:dyDescent="0.35">
      <c r="A6785" t="s">
        <v>1927</v>
      </c>
      <c r="B6785" t="s">
        <v>3239</v>
      </c>
      <c r="C6785" t="str">
        <f>SUBSTITUTE(Table1[[#This Row],[Fuel]],", ",",")</f>
        <v>fossil gas: natural gas</v>
      </c>
      <c r="D6785" t="s">
        <v>3239</v>
      </c>
      <c r="H6785" t="s">
        <v>3440</v>
      </c>
      <c r="I6785">
        <v>125</v>
      </c>
      <c r="J6785" t="s">
        <v>3448</v>
      </c>
      <c r="K6785">
        <v>1975</v>
      </c>
      <c r="L6785" t="s">
        <v>29</v>
      </c>
      <c r="M6785" t="s">
        <v>29</v>
      </c>
      <c r="N6785">
        <v>44.423299999999998</v>
      </c>
      <c r="O6785">
        <v>25.978999999999999</v>
      </c>
      <c r="P6785" t="s">
        <v>3577</v>
      </c>
      <c r="Q6785" s="3">
        <f>Table1[[#This Row],[Capacity (MW)]]*0.395*8760*10^-6</f>
        <v>0.43252499999999999</v>
      </c>
      <c r="R6785" s="3" cm="1">
        <f t="array" ref="R6785">AVERAGE(VLOOKUP(_xlfn.TEXTSPLIT(Table1[[#This Row],[Fuel (no space after comma)]], ","), FuelList_Final_EF!$A$2:$B$65, 2, FALSE))</f>
        <v>53.06</v>
      </c>
      <c r="S6785" s="3">
        <f>Table1[[#This Row],[Generation (TWh)]]*10^9*VLOOKUP(Table1[[#This Row],[Turbine/Engine Technology]],Technology_HR!$A$2:$B$11,2,FALSE)*10^-6</f>
        <v>4448519.625</v>
      </c>
      <c r="T6785" s="5">
        <f>Table1[[#This Row],[Fuel Consumption (mmBtu)]]*Table1[[#This Row],[Emission Factor (kg CO2/ mmBtu)]]*10^3</f>
        <v>236038451302.5</v>
      </c>
      <c r="U6785" s="3">
        <f>Table1[[#This Row],[Emissions (g CO2)]]/(Table1[[#This Row],[Generation (TWh)]]*10^9)</f>
        <v>545.72209999999995</v>
      </c>
    </row>
    <row r="6786" spans="1:21" x14ac:dyDescent="0.35">
      <c r="A6786" t="s">
        <v>1927</v>
      </c>
      <c r="B6786" t="s">
        <v>3239</v>
      </c>
      <c r="C6786" t="str">
        <f>SUBSTITUTE(Table1[[#This Row],[Fuel]],", ",",")</f>
        <v>fossil gas: natural gas</v>
      </c>
      <c r="D6786" t="s">
        <v>3239</v>
      </c>
      <c r="H6786" t="s">
        <v>3438</v>
      </c>
      <c r="I6786">
        <v>200</v>
      </c>
      <c r="J6786" t="s">
        <v>3445</v>
      </c>
      <c r="K6786" t="s">
        <v>29</v>
      </c>
      <c r="L6786" t="s">
        <v>29</v>
      </c>
      <c r="M6786" t="s">
        <v>29</v>
      </c>
      <c r="N6786">
        <v>44.423299999999998</v>
      </c>
      <c r="O6786">
        <v>25.978999999999999</v>
      </c>
      <c r="P6786" t="s">
        <v>3577</v>
      </c>
      <c r="Q6786" s="3">
        <f>Table1[[#This Row],[Capacity (MW)]]*0.395*8760*10^-6</f>
        <v>0.69203999999999999</v>
      </c>
      <c r="R6786" s="3" cm="1">
        <f t="array" ref="R6786">AVERAGE(VLOOKUP(_xlfn.TEXTSPLIT(Table1[[#This Row],[Fuel (no space after comma)]], ","), FuelList_Final_EF!$A$2:$B$65, 2, FALSE))</f>
        <v>53.06</v>
      </c>
      <c r="S6786" s="3">
        <f>Table1[[#This Row],[Generation (TWh)]]*10^9*VLOOKUP(Table1[[#This Row],[Turbine/Engine Technology]],Technology_HR!$A$2:$B$11,2,FALSE)*10^-6</f>
        <v>5224209.96</v>
      </c>
      <c r="T6786" s="5">
        <f>Table1[[#This Row],[Fuel Consumption (mmBtu)]]*Table1[[#This Row],[Emission Factor (kg CO2/ mmBtu)]]*10^3</f>
        <v>277196580477.60004</v>
      </c>
      <c r="U6786" s="3">
        <f>Table1[[#This Row],[Emissions (g CO2)]]/(Table1[[#This Row],[Generation (TWh)]]*10^9)</f>
        <v>400.54994000000005</v>
      </c>
    </row>
    <row r="6787" spans="1:21" x14ac:dyDescent="0.35">
      <c r="A6787" t="s">
        <v>1927</v>
      </c>
      <c r="B6787" t="s">
        <v>3239</v>
      </c>
      <c r="C6787" t="str">
        <f>SUBSTITUTE(Table1[[#This Row],[Fuel]],", ",",")</f>
        <v>fossil gas: natural gas</v>
      </c>
      <c r="D6787" t="s">
        <v>3239</v>
      </c>
      <c r="H6787" t="s">
        <v>3438</v>
      </c>
      <c r="I6787">
        <v>617</v>
      </c>
      <c r="J6787" t="s">
        <v>3447</v>
      </c>
      <c r="K6787">
        <v>2030</v>
      </c>
      <c r="L6787" t="s">
        <v>29</v>
      </c>
      <c r="M6787" t="s">
        <v>29</v>
      </c>
      <c r="N6787">
        <v>44.423299999999998</v>
      </c>
      <c r="O6787">
        <v>25.978999999999999</v>
      </c>
      <c r="P6787" t="s">
        <v>3577</v>
      </c>
      <c r="Q6787" s="3">
        <f>Table1[[#This Row],[Capacity (MW)]]*0.395*8760*10^-6</f>
        <v>2.1349433999999996</v>
      </c>
      <c r="R6787" s="3" cm="1">
        <f t="array" ref="R6787">AVERAGE(VLOOKUP(_xlfn.TEXTSPLIT(Table1[[#This Row],[Fuel (no space after comma)]], ","), FuelList_Final_EF!$A$2:$B$65, 2, FALSE))</f>
        <v>53.06</v>
      </c>
      <c r="S6787" s="3">
        <f>Table1[[#This Row],[Generation (TWh)]]*10^9*VLOOKUP(Table1[[#This Row],[Turbine/Engine Technology]],Technology_HR!$A$2:$B$11,2,FALSE)*10^-6</f>
        <v>16116687.726599995</v>
      </c>
      <c r="T6787" s="5">
        <f>Table1[[#This Row],[Fuel Consumption (mmBtu)]]*Table1[[#This Row],[Emission Factor (kg CO2/ mmBtu)]]*10^3</f>
        <v>855151450773.39575</v>
      </c>
      <c r="U6787" s="3">
        <f>Table1[[#This Row],[Emissions (g CO2)]]/(Table1[[#This Row],[Generation (TWh)]]*10^9)</f>
        <v>400.54993999999999</v>
      </c>
    </row>
    <row r="6788" spans="1:21" x14ac:dyDescent="0.35">
      <c r="A6788" t="s">
        <v>1927</v>
      </c>
      <c r="B6788" t="s">
        <v>3239</v>
      </c>
      <c r="C6788" t="str">
        <f>SUBSTITUTE(Table1[[#This Row],[Fuel]],", ",",")</f>
        <v>fossil gas: natural gas</v>
      </c>
      <c r="D6788" t="s">
        <v>3239</v>
      </c>
      <c r="H6788" t="s">
        <v>3441</v>
      </c>
      <c r="I6788">
        <v>50</v>
      </c>
      <c r="J6788" t="s">
        <v>3449</v>
      </c>
      <c r="K6788">
        <v>2026</v>
      </c>
      <c r="L6788" t="s">
        <v>29</v>
      </c>
      <c r="M6788" t="s">
        <v>29</v>
      </c>
      <c r="N6788">
        <v>44.436419999999998</v>
      </c>
      <c r="O6788">
        <v>26.180810000000001</v>
      </c>
      <c r="P6788" t="s">
        <v>3577</v>
      </c>
      <c r="Q6788" s="3">
        <f>Table1[[#This Row],[Capacity (MW)]]*0.395*8760*10^-6</f>
        <v>0.17301</v>
      </c>
      <c r="R6788" s="3" cm="1">
        <f t="array" ref="R6788">AVERAGE(VLOOKUP(_xlfn.TEXTSPLIT(Table1[[#This Row],[Fuel (no space after comma)]], ","), FuelList_Final_EF!$A$2:$B$65, 2, FALSE))</f>
        <v>53.06</v>
      </c>
      <c r="S6788" s="3">
        <f>Table1[[#This Row],[Generation (TWh)]]*10^9*VLOOKUP(Table1[[#This Row],[Turbine/Engine Technology]],Technology_HR!$A$2:$B$11,2,FALSE)*10^-6</f>
        <v>1306052.49</v>
      </c>
      <c r="T6788" s="5">
        <f>Table1[[#This Row],[Fuel Consumption (mmBtu)]]*Table1[[#This Row],[Emission Factor (kg CO2/ mmBtu)]]*10^3</f>
        <v>69299145119.400009</v>
      </c>
      <c r="U6788" s="3">
        <f>Table1[[#This Row],[Emissions (g CO2)]]/(Table1[[#This Row],[Generation (TWh)]]*10^9)</f>
        <v>400.54994000000005</v>
      </c>
    </row>
    <row r="6789" spans="1:21" x14ac:dyDescent="0.35">
      <c r="A6789" t="s">
        <v>1927</v>
      </c>
      <c r="B6789" t="s">
        <v>3239</v>
      </c>
      <c r="C6789" t="str">
        <f>SUBSTITUTE(Table1[[#This Row],[Fuel]],", ",",")</f>
        <v>fossil gas: natural gas</v>
      </c>
      <c r="D6789" t="s">
        <v>3239</v>
      </c>
      <c r="H6789" t="s">
        <v>3440</v>
      </c>
      <c r="I6789">
        <v>125</v>
      </c>
      <c r="J6789" t="s">
        <v>3446</v>
      </c>
      <c r="K6789">
        <v>1976</v>
      </c>
      <c r="L6789" t="s">
        <v>29</v>
      </c>
      <c r="M6789" t="s">
        <v>29</v>
      </c>
      <c r="N6789">
        <v>44.405819999999999</v>
      </c>
      <c r="O6789">
        <v>26.155650000000001</v>
      </c>
      <c r="P6789" t="s">
        <v>3577</v>
      </c>
      <c r="Q6789" s="3">
        <f>Table1[[#This Row],[Capacity (MW)]]*0.395*8760*10^-6</f>
        <v>0.43252499999999999</v>
      </c>
      <c r="R6789" s="3" cm="1">
        <f t="array" ref="R6789">AVERAGE(VLOOKUP(_xlfn.TEXTSPLIT(Table1[[#This Row],[Fuel (no space after comma)]], ","), FuelList_Final_EF!$A$2:$B$65, 2, FALSE))</f>
        <v>53.06</v>
      </c>
      <c r="S6789" s="3">
        <f>Table1[[#This Row],[Generation (TWh)]]*10^9*VLOOKUP(Table1[[#This Row],[Turbine/Engine Technology]],Technology_HR!$A$2:$B$11,2,FALSE)*10^-6</f>
        <v>4448519.625</v>
      </c>
      <c r="T6789" s="5">
        <f>Table1[[#This Row],[Fuel Consumption (mmBtu)]]*Table1[[#This Row],[Emission Factor (kg CO2/ mmBtu)]]*10^3</f>
        <v>236038451302.5</v>
      </c>
      <c r="U6789" s="3">
        <f>Table1[[#This Row],[Emissions (g CO2)]]/(Table1[[#This Row],[Generation (TWh)]]*10^9)</f>
        <v>545.72209999999995</v>
      </c>
    </row>
    <row r="6790" spans="1:21" x14ac:dyDescent="0.35">
      <c r="A6790" t="s">
        <v>1927</v>
      </c>
      <c r="B6790" t="s">
        <v>3239</v>
      </c>
      <c r="C6790" t="str">
        <f>SUBSTITUTE(Table1[[#This Row],[Fuel]],", ",",")</f>
        <v>fossil gas: natural gas</v>
      </c>
      <c r="D6790" t="s">
        <v>3239</v>
      </c>
      <c r="H6790" t="s">
        <v>3440</v>
      </c>
      <c r="I6790">
        <v>125</v>
      </c>
      <c r="J6790" t="s">
        <v>3446</v>
      </c>
      <c r="K6790">
        <v>1976</v>
      </c>
      <c r="L6790" t="s">
        <v>29</v>
      </c>
      <c r="M6790" t="s">
        <v>29</v>
      </c>
      <c r="N6790">
        <v>44.405819999999999</v>
      </c>
      <c r="O6790">
        <v>26.155650000000001</v>
      </c>
      <c r="P6790" t="s">
        <v>3577</v>
      </c>
      <c r="Q6790" s="3">
        <f>Table1[[#This Row],[Capacity (MW)]]*0.395*8760*10^-6</f>
        <v>0.43252499999999999</v>
      </c>
      <c r="R6790" s="3" cm="1">
        <f t="array" ref="R6790">AVERAGE(VLOOKUP(_xlfn.TEXTSPLIT(Table1[[#This Row],[Fuel (no space after comma)]], ","), FuelList_Final_EF!$A$2:$B$65, 2, FALSE))</f>
        <v>53.06</v>
      </c>
      <c r="S6790" s="3">
        <f>Table1[[#This Row],[Generation (TWh)]]*10^9*VLOOKUP(Table1[[#This Row],[Turbine/Engine Technology]],Technology_HR!$A$2:$B$11,2,FALSE)*10^-6</f>
        <v>4448519.625</v>
      </c>
      <c r="T6790" s="5">
        <f>Table1[[#This Row],[Fuel Consumption (mmBtu)]]*Table1[[#This Row],[Emission Factor (kg CO2/ mmBtu)]]*10^3</f>
        <v>236038451302.5</v>
      </c>
      <c r="U6790" s="3">
        <f>Table1[[#This Row],[Emissions (g CO2)]]/(Table1[[#This Row],[Generation (TWh)]]*10^9)</f>
        <v>545.72209999999995</v>
      </c>
    </row>
    <row r="6791" spans="1:21" x14ac:dyDescent="0.35">
      <c r="A6791" t="s">
        <v>1927</v>
      </c>
      <c r="B6791" t="s">
        <v>3239</v>
      </c>
      <c r="C6791" t="str">
        <f>SUBSTITUTE(Table1[[#This Row],[Fuel]],", ",",")</f>
        <v>fossil gas: natural gas</v>
      </c>
      <c r="D6791" t="s">
        <v>3239</v>
      </c>
      <c r="H6791" t="s">
        <v>3438</v>
      </c>
      <c r="I6791">
        <v>186.3</v>
      </c>
      <c r="J6791" t="s">
        <v>3446</v>
      </c>
      <c r="K6791">
        <v>2009</v>
      </c>
      <c r="L6791" t="s">
        <v>29</v>
      </c>
      <c r="M6791" t="s">
        <v>29</v>
      </c>
      <c r="N6791">
        <v>44.405819999999999</v>
      </c>
      <c r="O6791">
        <v>26.155650000000001</v>
      </c>
      <c r="P6791" t="s">
        <v>3577</v>
      </c>
      <c r="Q6791" s="3">
        <f>Table1[[#This Row],[Capacity (MW)]]*0.395*8760*10^-6</f>
        <v>0.64463526000000004</v>
      </c>
      <c r="R6791" s="3" cm="1">
        <f t="array" ref="R6791">AVERAGE(VLOOKUP(_xlfn.TEXTSPLIT(Table1[[#This Row],[Fuel (no space after comma)]], ","), FuelList_Final_EF!$A$2:$B$65, 2, FALSE))</f>
        <v>53.06</v>
      </c>
      <c r="S6791" s="3">
        <f>Table1[[#This Row],[Generation (TWh)]]*10^9*VLOOKUP(Table1[[#This Row],[Turbine/Engine Technology]],Technology_HR!$A$2:$B$11,2,FALSE)*10^-6</f>
        <v>4866351.5777399996</v>
      </c>
      <c r="T6791" s="5">
        <f>Table1[[#This Row],[Fuel Consumption (mmBtu)]]*Table1[[#This Row],[Emission Factor (kg CO2/ mmBtu)]]*10^3</f>
        <v>258208614714.8844</v>
      </c>
      <c r="U6791" s="3">
        <f>Table1[[#This Row],[Emissions (g CO2)]]/(Table1[[#This Row],[Generation (TWh)]]*10^9)</f>
        <v>400.54993999999999</v>
      </c>
    </row>
    <row r="6792" spans="1:21" x14ac:dyDescent="0.35">
      <c r="A6792" t="s">
        <v>1928</v>
      </c>
      <c r="B6792" t="s">
        <v>3239</v>
      </c>
      <c r="C6792" t="str">
        <f>SUBSTITUTE(Table1[[#This Row],[Fuel]],", ",",")</f>
        <v>fossil gas: natural gas</v>
      </c>
      <c r="D6792" t="s">
        <v>3239</v>
      </c>
      <c r="H6792" t="s">
        <v>3438</v>
      </c>
      <c r="I6792">
        <v>108</v>
      </c>
      <c r="J6792" t="s">
        <v>3449</v>
      </c>
      <c r="K6792">
        <v>2024</v>
      </c>
      <c r="L6792" t="s">
        <v>29</v>
      </c>
      <c r="M6792" t="s">
        <v>29</v>
      </c>
      <c r="N6792">
        <v>45.039954999999999</v>
      </c>
      <c r="O6792">
        <v>24.297764000000001</v>
      </c>
      <c r="P6792" t="s">
        <v>3577</v>
      </c>
      <c r="Q6792" s="3">
        <f>Table1[[#This Row],[Capacity (MW)]]*0.395*8760*10^-6</f>
        <v>0.37370160000000002</v>
      </c>
      <c r="R6792" s="3" cm="1">
        <f t="array" ref="R6792">AVERAGE(VLOOKUP(_xlfn.TEXTSPLIT(Table1[[#This Row],[Fuel (no space after comma)]], ","), FuelList_Final_EF!$A$2:$B$65, 2, FALSE))</f>
        <v>53.06</v>
      </c>
      <c r="S6792" s="3">
        <f>Table1[[#This Row],[Generation (TWh)]]*10^9*VLOOKUP(Table1[[#This Row],[Turbine/Engine Technology]],Technology_HR!$A$2:$B$11,2,FALSE)*10^-6</f>
        <v>2821073.3783999998</v>
      </c>
      <c r="T6792" s="5">
        <f>Table1[[#This Row],[Fuel Consumption (mmBtu)]]*Table1[[#This Row],[Emission Factor (kg CO2/ mmBtu)]]*10^3</f>
        <v>149686153457.90402</v>
      </c>
      <c r="U6792" s="3">
        <f>Table1[[#This Row],[Emissions (g CO2)]]/(Table1[[#This Row],[Generation (TWh)]]*10^9)</f>
        <v>400.54994000000005</v>
      </c>
    </row>
    <row r="6793" spans="1:21" x14ac:dyDescent="0.35">
      <c r="A6793" t="s">
        <v>1929</v>
      </c>
      <c r="B6793" t="s">
        <v>3239</v>
      </c>
      <c r="C6793" t="str">
        <f>SUBSTITUTE(Table1[[#This Row],[Fuel]],", ",",")</f>
        <v>fossil gas: natural gas</v>
      </c>
      <c r="D6793" t="s">
        <v>3239</v>
      </c>
      <c r="H6793" t="s">
        <v>3438</v>
      </c>
      <c r="I6793">
        <v>230</v>
      </c>
      <c r="J6793" t="s">
        <v>3447</v>
      </c>
      <c r="K6793">
        <v>2024</v>
      </c>
      <c r="L6793" t="s">
        <v>29</v>
      </c>
      <c r="M6793" t="s">
        <v>29</v>
      </c>
      <c r="N6793">
        <v>45.034939999999999</v>
      </c>
      <c r="O6793">
        <v>24.291975000000001</v>
      </c>
      <c r="P6793" t="s">
        <v>3577</v>
      </c>
      <c r="Q6793" s="3">
        <f>Table1[[#This Row],[Capacity (MW)]]*0.395*8760*10^-6</f>
        <v>0.79584600000000005</v>
      </c>
      <c r="R6793" s="3" cm="1">
        <f t="array" ref="R6793">AVERAGE(VLOOKUP(_xlfn.TEXTSPLIT(Table1[[#This Row],[Fuel (no space after comma)]], ","), FuelList_Final_EF!$A$2:$B$65, 2, FALSE))</f>
        <v>53.06</v>
      </c>
      <c r="S6793" s="3">
        <f>Table1[[#This Row],[Generation (TWh)]]*10^9*VLOOKUP(Table1[[#This Row],[Turbine/Engine Technology]],Technology_HR!$A$2:$B$11,2,FALSE)*10^-6</f>
        <v>6007841.4539999999</v>
      </c>
      <c r="T6793" s="5">
        <f>Table1[[#This Row],[Fuel Consumption (mmBtu)]]*Table1[[#This Row],[Emission Factor (kg CO2/ mmBtu)]]*10^3</f>
        <v>318776067549.23999</v>
      </c>
      <c r="U6793" s="3">
        <f>Table1[[#This Row],[Emissions (g CO2)]]/(Table1[[#This Row],[Generation (TWh)]]*10^9)</f>
        <v>400.54993999999999</v>
      </c>
    </row>
    <row r="6794" spans="1:21" x14ac:dyDescent="0.35">
      <c r="A6794" t="s">
        <v>1930</v>
      </c>
      <c r="B6794" t="s">
        <v>3239</v>
      </c>
      <c r="C6794" t="str">
        <f>SUBSTITUTE(Table1[[#This Row],[Fuel]],", ",",")</f>
        <v>fossil gas: natural gas</v>
      </c>
      <c r="D6794" t="s">
        <v>3239</v>
      </c>
      <c r="H6794" t="s">
        <v>3441</v>
      </c>
      <c r="I6794">
        <v>200</v>
      </c>
      <c r="J6794" t="s">
        <v>3449</v>
      </c>
      <c r="K6794">
        <v>2025</v>
      </c>
      <c r="L6794" t="s">
        <v>29</v>
      </c>
      <c r="M6794" t="s">
        <v>29</v>
      </c>
      <c r="N6794">
        <v>44.378579999999999</v>
      </c>
      <c r="O6794">
        <v>23.851209999999998</v>
      </c>
      <c r="P6794" t="s">
        <v>3577</v>
      </c>
      <c r="Q6794" s="3">
        <f>Table1[[#This Row],[Capacity (MW)]]*0.395*8760*10^-6</f>
        <v>0.69203999999999999</v>
      </c>
      <c r="R6794" s="3" cm="1">
        <f t="array" ref="R6794">AVERAGE(VLOOKUP(_xlfn.TEXTSPLIT(Table1[[#This Row],[Fuel (no space after comma)]], ","), FuelList_Final_EF!$A$2:$B$65, 2, FALSE))</f>
        <v>53.06</v>
      </c>
      <c r="S6794" s="3">
        <f>Table1[[#This Row],[Generation (TWh)]]*10^9*VLOOKUP(Table1[[#This Row],[Turbine/Engine Technology]],Technology_HR!$A$2:$B$11,2,FALSE)*10^-6</f>
        <v>5224209.96</v>
      </c>
      <c r="T6794" s="5">
        <f>Table1[[#This Row],[Fuel Consumption (mmBtu)]]*Table1[[#This Row],[Emission Factor (kg CO2/ mmBtu)]]*10^3</f>
        <v>277196580477.60004</v>
      </c>
      <c r="U6794" s="3">
        <f>Table1[[#This Row],[Emissions (g CO2)]]/(Table1[[#This Row],[Generation (TWh)]]*10^9)</f>
        <v>400.54994000000005</v>
      </c>
    </row>
    <row r="6795" spans="1:21" x14ac:dyDescent="0.35">
      <c r="A6795" t="s">
        <v>1931</v>
      </c>
      <c r="B6795" t="s">
        <v>3239</v>
      </c>
      <c r="C6795" t="str">
        <f>SUBSTITUTE(Table1[[#This Row],[Fuel]],", ",",")</f>
        <v>fossil gas: natural gas</v>
      </c>
      <c r="D6795" t="s">
        <v>3239</v>
      </c>
      <c r="H6795" t="s">
        <v>3438</v>
      </c>
      <c r="I6795">
        <v>295</v>
      </c>
      <c r="J6795" t="s">
        <v>3447</v>
      </c>
      <c r="K6795">
        <v>2024</v>
      </c>
      <c r="L6795" t="s">
        <v>29</v>
      </c>
      <c r="M6795" t="s">
        <v>29</v>
      </c>
      <c r="N6795">
        <v>44.342939999999999</v>
      </c>
      <c r="O6795">
        <v>23.810759999999998</v>
      </c>
      <c r="P6795" t="s">
        <v>3577</v>
      </c>
      <c r="Q6795" s="3">
        <f>Table1[[#This Row],[Capacity (MW)]]*0.395*8760*10^-6</f>
        <v>1.020759</v>
      </c>
      <c r="R6795" s="3" cm="1">
        <f t="array" ref="R6795">AVERAGE(VLOOKUP(_xlfn.TEXTSPLIT(Table1[[#This Row],[Fuel (no space after comma)]], ","), FuelList_Final_EF!$A$2:$B$65, 2, FALSE))</f>
        <v>53.06</v>
      </c>
      <c r="S6795" s="3">
        <f>Table1[[#This Row],[Generation (TWh)]]*10^9*VLOOKUP(Table1[[#This Row],[Turbine/Engine Technology]],Technology_HR!$A$2:$B$11,2,FALSE)*10^-6</f>
        <v>7705709.6909999996</v>
      </c>
      <c r="T6795" s="5">
        <f>Table1[[#This Row],[Fuel Consumption (mmBtu)]]*Table1[[#This Row],[Emission Factor (kg CO2/ mmBtu)]]*10^3</f>
        <v>408864956204.46002</v>
      </c>
      <c r="U6795" s="3">
        <f>Table1[[#This Row],[Emissions (g CO2)]]/(Table1[[#This Row],[Generation (TWh)]]*10^9)</f>
        <v>400.54994000000005</v>
      </c>
    </row>
    <row r="6796" spans="1:21" x14ac:dyDescent="0.35">
      <c r="A6796" t="s">
        <v>1932</v>
      </c>
      <c r="B6796" t="s">
        <v>3239</v>
      </c>
      <c r="C6796" t="str">
        <f>SUBSTITUTE(Table1[[#This Row],[Fuel]],", ",",")</f>
        <v>fossil gas: natural gas</v>
      </c>
      <c r="D6796" t="s">
        <v>3239</v>
      </c>
      <c r="H6796" t="s">
        <v>3440</v>
      </c>
      <c r="I6796">
        <v>105</v>
      </c>
      <c r="J6796" t="s">
        <v>3446</v>
      </c>
      <c r="K6796">
        <v>1975</v>
      </c>
      <c r="L6796" t="s">
        <v>29</v>
      </c>
      <c r="M6796" t="s">
        <v>29</v>
      </c>
      <c r="N6796">
        <v>45.436</v>
      </c>
      <c r="O6796">
        <v>27.981400000000001</v>
      </c>
      <c r="P6796" t="s">
        <v>3577</v>
      </c>
      <c r="Q6796" s="3">
        <f>Table1[[#This Row],[Capacity (MW)]]*0.395*8760*10^-6</f>
        <v>0.36332100000000001</v>
      </c>
      <c r="R6796" s="3" cm="1">
        <f t="array" ref="R6796">AVERAGE(VLOOKUP(_xlfn.TEXTSPLIT(Table1[[#This Row],[Fuel (no space after comma)]], ","), FuelList_Final_EF!$A$2:$B$65, 2, FALSE))</f>
        <v>53.06</v>
      </c>
      <c r="S6796" s="3">
        <f>Table1[[#This Row],[Generation (TWh)]]*10^9*VLOOKUP(Table1[[#This Row],[Turbine/Engine Technology]],Technology_HR!$A$2:$B$11,2,FALSE)*10^-6</f>
        <v>3736756.4849999999</v>
      </c>
      <c r="T6796" s="5">
        <f>Table1[[#This Row],[Fuel Consumption (mmBtu)]]*Table1[[#This Row],[Emission Factor (kg CO2/ mmBtu)]]*10^3</f>
        <v>198272299094.10001</v>
      </c>
      <c r="U6796" s="3">
        <f>Table1[[#This Row],[Emissions (g CO2)]]/(Table1[[#This Row],[Generation (TWh)]]*10^9)</f>
        <v>545.72210000000007</v>
      </c>
    </row>
    <row r="6797" spans="1:21" x14ac:dyDescent="0.35">
      <c r="A6797" t="s">
        <v>1932</v>
      </c>
      <c r="B6797" t="s">
        <v>3239</v>
      </c>
      <c r="C6797" t="str">
        <f>SUBSTITUTE(Table1[[#This Row],[Fuel]],", ",",")</f>
        <v>fossil gas: natural gas</v>
      </c>
      <c r="D6797" t="s">
        <v>3239</v>
      </c>
      <c r="H6797" t="s">
        <v>3440</v>
      </c>
      <c r="I6797">
        <v>60</v>
      </c>
      <c r="J6797" t="s">
        <v>3446</v>
      </c>
      <c r="K6797">
        <v>1976</v>
      </c>
      <c r="L6797" t="s">
        <v>29</v>
      </c>
      <c r="M6797" t="s">
        <v>29</v>
      </c>
      <c r="N6797">
        <v>45.436</v>
      </c>
      <c r="O6797">
        <v>27.981400000000001</v>
      </c>
      <c r="P6797" t="s">
        <v>3577</v>
      </c>
      <c r="Q6797" s="3">
        <f>Table1[[#This Row],[Capacity (MW)]]*0.395*8760*10^-6</f>
        <v>0.20761200000000002</v>
      </c>
      <c r="R6797" s="3" cm="1">
        <f t="array" ref="R6797">AVERAGE(VLOOKUP(_xlfn.TEXTSPLIT(Table1[[#This Row],[Fuel (no space after comma)]], ","), FuelList_Final_EF!$A$2:$B$65, 2, FALSE))</f>
        <v>53.06</v>
      </c>
      <c r="S6797" s="3">
        <f>Table1[[#This Row],[Generation (TWh)]]*10^9*VLOOKUP(Table1[[#This Row],[Turbine/Engine Technology]],Technology_HR!$A$2:$B$11,2,FALSE)*10^-6</f>
        <v>2135289.42</v>
      </c>
      <c r="T6797" s="5">
        <f>Table1[[#This Row],[Fuel Consumption (mmBtu)]]*Table1[[#This Row],[Emission Factor (kg CO2/ mmBtu)]]*10^3</f>
        <v>113298456625.2</v>
      </c>
      <c r="U6797" s="3">
        <f>Table1[[#This Row],[Emissions (g CO2)]]/(Table1[[#This Row],[Generation (TWh)]]*10^9)</f>
        <v>545.72209999999995</v>
      </c>
    </row>
    <row r="6798" spans="1:21" x14ac:dyDescent="0.35">
      <c r="A6798" t="s">
        <v>1932</v>
      </c>
      <c r="B6798" t="s">
        <v>3239</v>
      </c>
      <c r="C6798" t="str">
        <f>SUBSTITUTE(Table1[[#This Row],[Fuel]],", ",",")</f>
        <v>fossil gas: natural gas</v>
      </c>
      <c r="D6798" t="s">
        <v>3239</v>
      </c>
      <c r="H6798" t="s">
        <v>3440</v>
      </c>
      <c r="I6798">
        <v>105</v>
      </c>
      <c r="J6798" t="s">
        <v>3446</v>
      </c>
      <c r="K6798">
        <v>1983</v>
      </c>
      <c r="L6798" t="s">
        <v>29</v>
      </c>
      <c r="M6798" t="s">
        <v>29</v>
      </c>
      <c r="N6798">
        <v>45.436</v>
      </c>
      <c r="O6798">
        <v>27.981400000000001</v>
      </c>
      <c r="P6798" t="s">
        <v>3577</v>
      </c>
      <c r="Q6798" s="3">
        <f>Table1[[#This Row],[Capacity (MW)]]*0.395*8760*10^-6</f>
        <v>0.36332100000000001</v>
      </c>
      <c r="R6798" s="3" cm="1">
        <f t="array" ref="R6798">AVERAGE(VLOOKUP(_xlfn.TEXTSPLIT(Table1[[#This Row],[Fuel (no space after comma)]], ","), FuelList_Final_EF!$A$2:$B$65, 2, FALSE))</f>
        <v>53.06</v>
      </c>
      <c r="S6798" s="3">
        <f>Table1[[#This Row],[Generation (TWh)]]*10^9*VLOOKUP(Table1[[#This Row],[Turbine/Engine Technology]],Technology_HR!$A$2:$B$11,2,FALSE)*10^-6</f>
        <v>3736756.4849999999</v>
      </c>
      <c r="T6798" s="5">
        <f>Table1[[#This Row],[Fuel Consumption (mmBtu)]]*Table1[[#This Row],[Emission Factor (kg CO2/ mmBtu)]]*10^3</f>
        <v>198272299094.10001</v>
      </c>
      <c r="U6798" s="3">
        <f>Table1[[#This Row],[Emissions (g CO2)]]/(Table1[[#This Row],[Generation (TWh)]]*10^9)</f>
        <v>545.72210000000007</v>
      </c>
    </row>
    <row r="6799" spans="1:21" x14ac:dyDescent="0.35">
      <c r="A6799" t="s">
        <v>1932</v>
      </c>
      <c r="B6799" t="s">
        <v>3239</v>
      </c>
      <c r="C6799" t="str">
        <f>SUBSTITUTE(Table1[[#This Row],[Fuel]],", ",",")</f>
        <v>fossil gas: natural gas</v>
      </c>
      <c r="D6799" t="s">
        <v>3239</v>
      </c>
      <c r="H6799" t="s">
        <v>3440</v>
      </c>
      <c r="I6799">
        <v>105</v>
      </c>
      <c r="J6799" t="s">
        <v>3446</v>
      </c>
      <c r="K6799">
        <v>1988</v>
      </c>
      <c r="L6799" t="s">
        <v>29</v>
      </c>
      <c r="M6799" t="s">
        <v>29</v>
      </c>
      <c r="N6799">
        <v>45.436</v>
      </c>
      <c r="O6799">
        <v>27.981400000000001</v>
      </c>
      <c r="P6799" t="s">
        <v>3577</v>
      </c>
      <c r="Q6799" s="3">
        <f>Table1[[#This Row],[Capacity (MW)]]*0.395*8760*10^-6</f>
        <v>0.36332100000000001</v>
      </c>
      <c r="R6799" s="3" cm="1">
        <f t="array" ref="R6799">AVERAGE(VLOOKUP(_xlfn.TEXTSPLIT(Table1[[#This Row],[Fuel (no space after comma)]], ","), FuelList_Final_EF!$A$2:$B$65, 2, FALSE))</f>
        <v>53.06</v>
      </c>
      <c r="S6799" s="3">
        <f>Table1[[#This Row],[Generation (TWh)]]*10^9*VLOOKUP(Table1[[#This Row],[Turbine/Engine Technology]],Technology_HR!$A$2:$B$11,2,FALSE)*10^-6</f>
        <v>3736756.4849999999</v>
      </c>
      <c r="T6799" s="5">
        <f>Table1[[#This Row],[Fuel Consumption (mmBtu)]]*Table1[[#This Row],[Emission Factor (kg CO2/ mmBtu)]]*10^3</f>
        <v>198272299094.10001</v>
      </c>
      <c r="U6799" s="3">
        <f>Table1[[#This Row],[Emissions (g CO2)]]/(Table1[[#This Row],[Generation (TWh)]]*10^9)</f>
        <v>545.72210000000007</v>
      </c>
    </row>
    <row r="6800" spans="1:21" x14ac:dyDescent="0.35">
      <c r="A6800" t="s">
        <v>1933</v>
      </c>
      <c r="B6800" t="s">
        <v>3243</v>
      </c>
      <c r="C6800" t="str">
        <f>SUBSTITUTE(Table1[[#This Row],[Fuel]],", ",",")</f>
        <v>fossil gas: natural gas,fossil liquids: fuel oil</v>
      </c>
      <c r="D6800" t="s">
        <v>3239</v>
      </c>
      <c r="E6800" t="s">
        <v>3275</v>
      </c>
      <c r="H6800" t="s">
        <v>3436</v>
      </c>
      <c r="I6800">
        <v>50</v>
      </c>
      <c r="J6800" t="s">
        <v>3446</v>
      </c>
      <c r="K6800">
        <v>1975</v>
      </c>
      <c r="L6800" t="s">
        <v>29</v>
      </c>
      <c r="M6800" t="s">
        <v>29</v>
      </c>
      <c r="N6800">
        <v>45.039046999999997</v>
      </c>
      <c r="O6800">
        <v>24.287572000000001</v>
      </c>
      <c r="P6800" t="s">
        <v>3577</v>
      </c>
      <c r="Q6800" s="3">
        <f>Table1[[#This Row],[Capacity (MW)]]*0.395*8760*10^-6</f>
        <v>0.17301</v>
      </c>
      <c r="R6800" s="3" cm="1">
        <f t="array" ref="R6800">AVERAGE(VLOOKUP(_xlfn.TEXTSPLIT(Table1[[#This Row],[Fuel (no space after comma)]], ","), FuelList_Final_EF!$A$2:$B$65, 2, FALSE))</f>
        <v>65.583341148886291</v>
      </c>
      <c r="S6800" s="3">
        <f>Table1[[#This Row],[Generation (TWh)]]*10^9*VLOOKUP(Table1[[#This Row],[Turbine/Engine Technology]],Technology_HR!$A$2:$B$11,2,FALSE)*10^-6</f>
        <v>1904840.0999999999</v>
      </c>
      <c r="T6800" s="5">
        <f>Table1[[#This Row],[Fuel Consumption (mmBtu)]]*Table1[[#This Row],[Emission Factor (kg CO2/ mmBtu)]]*10^3</f>
        <v>124925778112.37868</v>
      </c>
      <c r="U6800" s="3">
        <f>Table1[[#This Row],[Emissions (g CO2)]]/(Table1[[#This Row],[Generation (TWh)]]*10^9)</f>
        <v>722.07258604923811</v>
      </c>
    </row>
    <row r="6801" spans="1:21" x14ac:dyDescent="0.35">
      <c r="A6801" t="s">
        <v>1933</v>
      </c>
      <c r="B6801" t="s">
        <v>3243</v>
      </c>
      <c r="C6801" t="str">
        <f>SUBSTITUTE(Table1[[#This Row],[Fuel]],", ",",")</f>
        <v>fossil gas: natural gas,fossil liquids: fuel oil</v>
      </c>
      <c r="D6801" t="s">
        <v>3239</v>
      </c>
      <c r="E6801" t="s">
        <v>3275</v>
      </c>
      <c r="H6801" t="s">
        <v>3436</v>
      </c>
      <c r="I6801">
        <v>50</v>
      </c>
      <c r="J6801" t="s">
        <v>3446</v>
      </c>
      <c r="K6801">
        <v>1976</v>
      </c>
      <c r="L6801" t="s">
        <v>29</v>
      </c>
      <c r="M6801" t="s">
        <v>29</v>
      </c>
      <c r="N6801">
        <v>45.039046999999997</v>
      </c>
      <c r="O6801">
        <v>24.287572000000001</v>
      </c>
      <c r="P6801" t="s">
        <v>3577</v>
      </c>
      <c r="Q6801" s="3">
        <f>Table1[[#This Row],[Capacity (MW)]]*0.395*8760*10^-6</f>
        <v>0.17301</v>
      </c>
      <c r="R6801" s="3" cm="1">
        <f t="array" ref="R6801">AVERAGE(VLOOKUP(_xlfn.TEXTSPLIT(Table1[[#This Row],[Fuel (no space after comma)]], ","), FuelList_Final_EF!$A$2:$B$65, 2, FALSE))</f>
        <v>65.583341148886291</v>
      </c>
      <c r="S6801" s="3">
        <f>Table1[[#This Row],[Generation (TWh)]]*10^9*VLOOKUP(Table1[[#This Row],[Turbine/Engine Technology]],Technology_HR!$A$2:$B$11,2,FALSE)*10^-6</f>
        <v>1904840.0999999999</v>
      </c>
      <c r="T6801" s="5">
        <f>Table1[[#This Row],[Fuel Consumption (mmBtu)]]*Table1[[#This Row],[Emission Factor (kg CO2/ mmBtu)]]*10^3</f>
        <v>124925778112.37868</v>
      </c>
      <c r="U6801" s="3">
        <f>Table1[[#This Row],[Emissions (g CO2)]]/(Table1[[#This Row],[Generation (TWh)]]*10^9)</f>
        <v>722.07258604923811</v>
      </c>
    </row>
    <row r="6802" spans="1:21" x14ac:dyDescent="0.35">
      <c r="A6802" t="s">
        <v>1933</v>
      </c>
      <c r="B6802" t="s">
        <v>3239</v>
      </c>
      <c r="C6802" t="str">
        <f>SUBSTITUTE(Table1[[#This Row],[Fuel]],", ",",")</f>
        <v>fossil gas: natural gas</v>
      </c>
      <c r="D6802" t="s">
        <v>3239</v>
      </c>
      <c r="H6802" t="s">
        <v>59</v>
      </c>
      <c r="I6802">
        <v>145</v>
      </c>
      <c r="J6802" t="s">
        <v>3447</v>
      </c>
      <c r="K6802">
        <v>2026</v>
      </c>
      <c r="L6802" t="s">
        <v>29</v>
      </c>
      <c r="M6802" t="s">
        <v>29</v>
      </c>
      <c r="N6802">
        <v>45.039046999999997</v>
      </c>
      <c r="O6802">
        <v>24.287572000000001</v>
      </c>
      <c r="P6802" t="s">
        <v>3577</v>
      </c>
      <c r="Q6802" s="3">
        <f>Table1[[#This Row],[Capacity (MW)]]*0.395*8760*10^-6</f>
        <v>0.50172899999999998</v>
      </c>
      <c r="R6802" s="3" cm="1">
        <f t="array" ref="R6802">AVERAGE(VLOOKUP(_xlfn.TEXTSPLIT(Table1[[#This Row],[Fuel (no space after comma)]], ","), FuelList_Final_EF!$A$2:$B$65, 2, FALSE))</f>
        <v>53.06</v>
      </c>
      <c r="S6802" s="3">
        <f>Table1[[#This Row],[Generation (TWh)]]*10^9*VLOOKUP(Table1[[#This Row],[Turbine/Engine Technology]],Technology_HR!$A$2:$B$11,2,FALSE)*10^-6</f>
        <v>4162092.9194999998</v>
      </c>
      <c r="T6802" s="5">
        <f>Table1[[#This Row],[Fuel Consumption (mmBtu)]]*Table1[[#This Row],[Emission Factor (kg CO2/ mmBtu)]]*10^3</f>
        <v>220840650308.67001</v>
      </c>
      <c r="U6802" s="3">
        <f>Table1[[#This Row],[Emissions (g CO2)]]/(Table1[[#This Row],[Generation (TWh)]]*10^9)</f>
        <v>440.15923000000004</v>
      </c>
    </row>
    <row r="6803" spans="1:21" x14ac:dyDescent="0.35">
      <c r="A6803" t="s">
        <v>1934</v>
      </c>
      <c r="B6803" t="s">
        <v>3239</v>
      </c>
      <c r="C6803" t="str">
        <f>SUBSTITUTE(Table1[[#This Row],[Fuel]],", ",",")</f>
        <v>fossil gas: natural gas</v>
      </c>
      <c r="D6803" t="s">
        <v>3239</v>
      </c>
      <c r="H6803" t="s">
        <v>3438</v>
      </c>
      <c r="I6803">
        <v>166.66666666666671</v>
      </c>
      <c r="J6803" t="s">
        <v>3450</v>
      </c>
      <c r="K6803" t="s">
        <v>29</v>
      </c>
      <c r="L6803" t="s">
        <v>29</v>
      </c>
      <c r="M6803" t="s">
        <v>29</v>
      </c>
      <c r="N6803">
        <v>46.421472000000001</v>
      </c>
      <c r="O6803">
        <v>24.771750000000001</v>
      </c>
      <c r="P6803" t="s">
        <v>3577</v>
      </c>
      <c r="Q6803" s="3">
        <f>Table1[[#This Row],[Capacity (MW)]]*0.395*8760*10^-6</f>
        <v>0.57670000000000021</v>
      </c>
      <c r="R6803" s="3" cm="1">
        <f t="array" ref="R6803">AVERAGE(VLOOKUP(_xlfn.TEXTSPLIT(Table1[[#This Row],[Fuel (no space after comma)]], ","), FuelList_Final_EF!$A$2:$B$65, 2, FALSE))</f>
        <v>53.06</v>
      </c>
      <c r="S6803" s="3">
        <f>Table1[[#This Row],[Generation (TWh)]]*10^9*VLOOKUP(Table1[[#This Row],[Turbine/Engine Technology]],Technology_HR!$A$2:$B$11,2,FALSE)*10^-6</f>
        <v>4353508.3000000017</v>
      </c>
      <c r="T6803" s="5">
        <f>Table1[[#This Row],[Fuel Consumption (mmBtu)]]*Table1[[#This Row],[Emission Factor (kg CO2/ mmBtu)]]*10^3</f>
        <v>230997150398.00009</v>
      </c>
      <c r="U6803" s="3">
        <f>Table1[[#This Row],[Emissions (g CO2)]]/(Table1[[#This Row],[Generation (TWh)]]*10^9)</f>
        <v>400.54993999999999</v>
      </c>
    </row>
    <row r="6804" spans="1:21" x14ac:dyDescent="0.35">
      <c r="A6804" t="s">
        <v>1935</v>
      </c>
      <c r="B6804" t="s">
        <v>3239</v>
      </c>
      <c r="C6804" t="str">
        <f>SUBSTITUTE(Table1[[#This Row],[Fuel]],", ",",")</f>
        <v>fossil gas: natural gas</v>
      </c>
      <c r="D6804" t="s">
        <v>3239</v>
      </c>
      <c r="H6804" t="s">
        <v>3438</v>
      </c>
      <c r="I6804">
        <v>166.66666666666671</v>
      </c>
      <c r="J6804" t="s">
        <v>3450</v>
      </c>
      <c r="K6804" t="s">
        <v>29</v>
      </c>
      <c r="L6804" t="s">
        <v>29</v>
      </c>
      <c r="M6804" t="s">
        <v>29</v>
      </c>
      <c r="N6804">
        <v>46.421472000000001</v>
      </c>
      <c r="O6804">
        <v>24.771750000000001</v>
      </c>
      <c r="P6804" t="s">
        <v>3577</v>
      </c>
      <c r="Q6804" s="3">
        <f>Table1[[#This Row],[Capacity (MW)]]*0.395*8760*10^-6</f>
        <v>0.57670000000000021</v>
      </c>
      <c r="R6804" s="3" cm="1">
        <f t="array" ref="R6804">AVERAGE(VLOOKUP(_xlfn.TEXTSPLIT(Table1[[#This Row],[Fuel (no space after comma)]], ","), FuelList_Final_EF!$A$2:$B$65, 2, FALSE))</f>
        <v>53.06</v>
      </c>
      <c r="S6804" s="3">
        <f>Table1[[#This Row],[Generation (TWh)]]*10^9*VLOOKUP(Table1[[#This Row],[Turbine/Engine Technology]],Technology_HR!$A$2:$B$11,2,FALSE)*10^-6</f>
        <v>4353508.3000000017</v>
      </c>
      <c r="T6804" s="5">
        <f>Table1[[#This Row],[Fuel Consumption (mmBtu)]]*Table1[[#This Row],[Emission Factor (kg CO2/ mmBtu)]]*10^3</f>
        <v>230997150398.00009</v>
      </c>
      <c r="U6804" s="3">
        <f>Table1[[#This Row],[Emissions (g CO2)]]/(Table1[[#This Row],[Generation (TWh)]]*10^9)</f>
        <v>400.54993999999999</v>
      </c>
    </row>
    <row r="6805" spans="1:21" x14ac:dyDescent="0.35">
      <c r="A6805" t="s">
        <v>1927</v>
      </c>
      <c r="B6805" t="s">
        <v>3239</v>
      </c>
      <c r="C6805" t="str">
        <f>SUBSTITUTE(Table1[[#This Row],[Fuel]],", ",",")</f>
        <v>fossil gas: natural gas</v>
      </c>
      <c r="D6805" t="s">
        <v>3239</v>
      </c>
      <c r="H6805" t="s">
        <v>3438</v>
      </c>
      <c r="I6805">
        <v>166.66666666666671</v>
      </c>
      <c r="J6805" t="s">
        <v>3450</v>
      </c>
      <c r="K6805" t="s">
        <v>29</v>
      </c>
      <c r="L6805" t="s">
        <v>29</v>
      </c>
      <c r="M6805" t="s">
        <v>29</v>
      </c>
      <c r="N6805">
        <v>46.421472000000001</v>
      </c>
      <c r="O6805">
        <v>24.771750000000001</v>
      </c>
      <c r="P6805" t="s">
        <v>3577</v>
      </c>
      <c r="Q6805" s="3">
        <f>Table1[[#This Row],[Capacity (MW)]]*0.395*8760*10^-6</f>
        <v>0.57670000000000021</v>
      </c>
      <c r="R6805" s="3" cm="1">
        <f t="array" ref="R6805">AVERAGE(VLOOKUP(_xlfn.TEXTSPLIT(Table1[[#This Row],[Fuel (no space after comma)]], ","), FuelList_Final_EF!$A$2:$B$65, 2, FALSE))</f>
        <v>53.06</v>
      </c>
      <c r="S6805" s="3">
        <f>Table1[[#This Row],[Generation (TWh)]]*10^9*VLOOKUP(Table1[[#This Row],[Turbine/Engine Technology]],Technology_HR!$A$2:$B$11,2,FALSE)*10^-6</f>
        <v>4353508.3000000017</v>
      </c>
      <c r="T6805" s="5">
        <f>Table1[[#This Row],[Fuel Consumption (mmBtu)]]*Table1[[#This Row],[Emission Factor (kg CO2/ mmBtu)]]*10^3</f>
        <v>230997150398.00009</v>
      </c>
      <c r="U6805" s="3">
        <f>Table1[[#This Row],[Emissions (g CO2)]]/(Table1[[#This Row],[Generation (TWh)]]*10^9)</f>
        <v>400.54993999999999</v>
      </c>
    </row>
    <row r="6806" spans="1:21" x14ac:dyDescent="0.35">
      <c r="A6806" t="s">
        <v>1936</v>
      </c>
      <c r="B6806" t="s">
        <v>3239</v>
      </c>
      <c r="C6806" t="str">
        <f>SUBSTITUTE(Table1[[#This Row],[Fuel]],", ",",")</f>
        <v>fossil gas: natural gas</v>
      </c>
      <c r="D6806" t="s">
        <v>3239</v>
      </c>
      <c r="H6806" t="s">
        <v>3440</v>
      </c>
      <c r="I6806">
        <v>25</v>
      </c>
      <c r="J6806" t="s">
        <v>3446</v>
      </c>
      <c r="K6806">
        <v>1966</v>
      </c>
      <c r="L6806" t="s">
        <v>29</v>
      </c>
      <c r="M6806" t="s">
        <v>29</v>
      </c>
      <c r="N6806">
        <v>47.149769999999997</v>
      </c>
      <c r="O6806">
        <v>27.607299999999999</v>
      </c>
      <c r="P6806" t="s">
        <v>3577</v>
      </c>
      <c r="Q6806" s="3">
        <f>Table1[[#This Row],[Capacity (MW)]]*0.395*8760*10^-6</f>
        <v>8.6504999999999999E-2</v>
      </c>
      <c r="R6806" s="3" cm="1">
        <f t="array" ref="R6806">AVERAGE(VLOOKUP(_xlfn.TEXTSPLIT(Table1[[#This Row],[Fuel (no space after comma)]], ","), FuelList_Final_EF!$A$2:$B$65, 2, FALSE))</f>
        <v>53.06</v>
      </c>
      <c r="S6806" s="3">
        <f>Table1[[#This Row],[Generation (TWh)]]*10^9*VLOOKUP(Table1[[#This Row],[Turbine/Engine Technology]],Technology_HR!$A$2:$B$11,2,FALSE)*10^-6</f>
        <v>889703.92499999993</v>
      </c>
      <c r="T6806" s="5">
        <f>Table1[[#This Row],[Fuel Consumption (mmBtu)]]*Table1[[#This Row],[Emission Factor (kg CO2/ mmBtu)]]*10^3</f>
        <v>47207690260.5</v>
      </c>
      <c r="U6806" s="3">
        <f>Table1[[#This Row],[Emissions (g CO2)]]/(Table1[[#This Row],[Generation (TWh)]]*10^9)</f>
        <v>545.72209999999995</v>
      </c>
    </row>
    <row r="6807" spans="1:21" x14ac:dyDescent="0.35">
      <c r="A6807" t="s">
        <v>1936</v>
      </c>
      <c r="B6807" t="s">
        <v>3239</v>
      </c>
      <c r="C6807" t="str">
        <f>SUBSTITUTE(Table1[[#This Row],[Fuel]],", ",",")</f>
        <v>fossil gas: natural gas</v>
      </c>
      <c r="D6807" t="s">
        <v>3239</v>
      </c>
      <c r="H6807" t="s">
        <v>3440</v>
      </c>
      <c r="I6807">
        <v>25</v>
      </c>
      <c r="J6807" t="s">
        <v>3448</v>
      </c>
      <c r="K6807">
        <v>1966</v>
      </c>
      <c r="L6807" t="s">
        <v>29</v>
      </c>
      <c r="M6807" t="s">
        <v>29</v>
      </c>
      <c r="N6807">
        <v>47.149769999999997</v>
      </c>
      <c r="O6807">
        <v>27.607299999999999</v>
      </c>
      <c r="P6807" t="s">
        <v>3577</v>
      </c>
      <c r="Q6807" s="3">
        <f>Table1[[#This Row],[Capacity (MW)]]*0.395*8760*10^-6</f>
        <v>8.6504999999999999E-2</v>
      </c>
      <c r="R6807" s="3" cm="1">
        <f t="array" ref="R6807">AVERAGE(VLOOKUP(_xlfn.TEXTSPLIT(Table1[[#This Row],[Fuel (no space after comma)]], ","), FuelList_Final_EF!$A$2:$B$65, 2, FALSE))</f>
        <v>53.06</v>
      </c>
      <c r="S6807" s="3">
        <f>Table1[[#This Row],[Generation (TWh)]]*10^9*VLOOKUP(Table1[[#This Row],[Turbine/Engine Technology]],Technology_HR!$A$2:$B$11,2,FALSE)*10^-6</f>
        <v>889703.92499999993</v>
      </c>
      <c r="T6807" s="5">
        <f>Table1[[#This Row],[Fuel Consumption (mmBtu)]]*Table1[[#This Row],[Emission Factor (kg CO2/ mmBtu)]]*10^3</f>
        <v>47207690260.5</v>
      </c>
      <c r="U6807" s="3">
        <f>Table1[[#This Row],[Emissions (g CO2)]]/(Table1[[#This Row],[Generation (TWh)]]*10^9)</f>
        <v>545.72209999999995</v>
      </c>
    </row>
    <row r="6808" spans="1:21" x14ac:dyDescent="0.35">
      <c r="A6808" t="s">
        <v>1937</v>
      </c>
      <c r="B6808" t="s">
        <v>3239</v>
      </c>
      <c r="C6808" t="str">
        <f>SUBSTITUTE(Table1[[#This Row],[Fuel]],", ",",")</f>
        <v>fossil gas: natural gas</v>
      </c>
      <c r="D6808" t="s">
        <v>3239</v>
      </c>
      <c r="H6808" t="s">
        <v>3440</v>
      </c>
      <c r="I6808">
        <v>100</v>
      </c>
      <c r="J6808" t="s">
        <v>3448</v>
      </c>
      <c r="K6808">
        <v>1964</v>
      </c>
      <c r="L6808" t="s">
        <v>29</v>
      </c>
      <c r="M6808" t="s">
        <v>29</v>
      </c>
      <c r="N6808">
        <v>46.467700000000001</v>
      </c>
      <c r="O6808">
        <v>24.183299999999999</v>
      </c>
      <c r="P6808" t="s">
        <v>3577</v>
      </c>
      <c r="Q6808" s="3">
        <f>Table1[[#This Row],[Capacity (MW)]]*0.395*8760*10^-6</f>
        <v>0.34601999999999999</v>
      </c>
      <c r="R6808" s="3" cm="1">
        <f t="array" ref="R6808">AVERAGE(VLOOKUP(_xlfn.TEXTSPLIT(Table1[[#This Row],[Fuel (no space after comma)]], ","), FuelList_Final_EF!$A$2:$B$65, 2, FALSE))</f>
        <v>53.06</v>
      </c>
      <c r="S6808" s="3">
        <f>Table1[[#This Row],[Generation (TWh)]]*10^9*VLOOKUP(Table1[[#This Row],[Turbine/Engine Technology]],Technology_HR!$A$2:$B$11,2,FALSE)*10^-6</f>
        <v>3558815.6999999997</v>
      </c>
      <c r="T6808" s="5">
        <f>Table1[[#This Row],[Fuel Consumption (mmBtu)]]*Table1[[#This Row],[Emission Factor (kg CO2/ mmBtu)]]*10^3</f>
        <v>188830761042</v>
      </c>
      <c r="U6808" s="3">
        <f>Table1[[#This Row],[Emissions (g CO2)]]/(Table1[[#This Row],[Generation (TWh)]]*10^9)</f>
        <v>545.72209999999995</v>
      </c>
    </row>
    <row r="6809" spans="1:21" x14ac:dyDescent="0.35">
      <c r="A6809" t="s">
        <v>1937</v>
      </c>
      <c r="B6809" t="s">
        <v>3239</v>
      </c>
      <c r="C6809" t="str">
        <f>SUBSTITUTE(Table1[[#This Row],[Fuel]],", ",",")</f>
        <v>fossil gas: natural gas</v>
      </c>
      <c r="D6809" t="s">
        <v>3239</v>
      </c>
      <c r="H6809" t="s">
        <v>3440</v>
      </c>
      <c r="I6809">
        <v>200</v>
      </c>
      <c r="J6809" t="s">
        <v>3446</v>
      </c>
      <c r="K6809">
        <v>1966</v>
      </c>
      <c r="L6809" t="s">
        <v>29</v>
      </c>
      <c r="M6809" t="s">
        <v>29</v>
      </c>
      <c r="N6809">
        <v>46.467700000000001</v>
      </c>
      <c r="O6809">
        <v>24.183299999999999</v>
      </c>
      <c r="P6809" t="s">
        <v>3577</v>
      </c>
      <c r="Q6809" s="3">
        <f>Table1[[#This Row],[Capacity (MW)]]*0.395*8760*10^-6</f>
        <v>0.69203999999999999</v>
      </c>
      <c r="R6809" s="3" cm="1">
        <f t="array" ref="R6809">AVERAGE(VLOOKUP(_xlfn.TEXTSPLIT(Table1[[#This Row],[Fuel (no space after comma)]], ","), FuelList_Final_EF!$A$2:$B$65, 2, FALSE))</f>
        <v>53.06</v>
      </c>
      <c r="S6809" s="3">
        <f>Table1[[#This Row],[Generation (TWh)]]*10^9*VLOOKUP(Table1[[#This Row],[Turbine/Engine Technology]],Technology_HR!$A$2:$B$11,2,FALSE)*10^-6</f>
        <v>7117631.3999999994</v>
      </c>
      <c r="T6809" s="5">
        <f>Table1[[#This Row],[Fuel Consumption (mmBtu)]]*Table1[[#This Row],[Emission Factor (kg CO2/ mmBtu)]]*10^3</f>
        <v>377661522084</v>
      </c>
      <c r="U6809" s="3">
        <f>Table1[[#This Row],[Emissions (g CO2)]]/(Table1[[#This Row],[Generation (TWh)]]*10^9)</f>
        <v>545.72209999999995</v>
      </c>
    </row>
    <row r="6810" spans="1:21" x14ac:dyDescent="0.35">
      <c r="A6810" t="s">
        <v>1937</v>
      </c>
      <c r="B6810" t="s">
        <v>3239</v>
      </c>
      <c r="C6810" t="str">
        <f>SUBSTITUTE(Table1[[#This Row],[Fuel]],", ",",")</f>
        <v>fossil gas: natural gas</v>
      </c>
      <c r="D6810" t="s">
        <v>3239</v>
      </c>
      <c r="H6810" t="s">
        <v>3438</v>
      </c>
      <c r="I6810">
        <v>430</v>
      </c>
      <c r="J6810" t="s">
        <v>3449</v>
      </c>
      <c r="K6810">
        <v>2025</v>
      </c>
      <c r="L6810" t="s">
        <v>29</v>
      </c>
      <c r="M6810" t="s">
        <v>29</v>
      </c>
      <c r="N6810">
        <v>46.467700000000001</v>
      </c>
      <c r="O6810">
        <v>24.183299999999999</v>
      </c>
      <c r="P6810" t="s">
        <v>3577</v>
      </c>
      <c r="Q6810" s="3">
        <f>Table1[[#This Row],[Capacity (MW)]]*0.395*8760*10^-6</f>
        <v>1.487886</v>
      </c>
      <c r="R6810" s="3" cm="1">
        <f t="array" ref="R6810">AVERAGE(VLOOKUP(_xlfn.TEXTSPLIT(Table1[[#This Row],[Fuel (no space after comma)]], ","), FuelList_Final_EF!$A$2:$B$65, 2, FALSE))</f>
        <v>53.06</v>
      </c>
      <c r="S6810" s="3">
        <f>Table1[[#This Row],[Generation (TWh)]]*10^9*VLOOKUP(Table1[[#This Row],[Turbine/Engine Technology]],Technology_HR!$A$2:$B$11,2,FALSE)*10^-6</f>
        <v>11232051.413999999</v>
      </c>
      <c r="T6810" s="5">
        <f>Table1[[#This Row],[Fuel Consumption (mmBtu)]]*Table1[[#This Row],[Emission Factor (kg CO2/ mmBtu)]]*10^3</f>
        <v>595972648026.83997</v>
      </c>
      <c r="U6810" s="3">
        <f>Table1[[#This Row],[Emissions (g CO2)]]/(Table1[[#This Row],[Generation (TWh)]]*10^9)</f>
        <v>400.54993999999999</v>
      </c>
    </row>
    <row r="6811" spans="1:21" x14ac:dyDescent="0.35">
      <c r="A6811" t="s">
        <v>1938</v>
      </c>
      <c r="B6811" t="s">
        <v>3239</v>
      </c>
      <c r="C6811" t="str">
        <f>SUBSTITUTE(Table1[[#This Row],[Fuel]],", ",",")</f>
        <v>fossil gas: natural gas</v>
      </c>
      <c r="D6811" t="s">
        <v>3239</v>
      </c>
      <c r="H6811" t="s">
        <v>3438</v>
      </c>
      <c r="I6811">
        <v>425</v>
      </c>
      <c r="J6811" t="s">
        <v>3447</v>
      </c>
      <c r="K6811">
        <v>2026</v>
      </c>
      <c r="L6811" t="s">
        <v>29</v>
      </c>
      <c r="M6811" t="s">
        <v>29</v>
      </c>
      <c r="N6811">
        <v>44.388440000000003</v>
      </c>
      <c r="O6811">
        <v>23.717421999999999</v>
      </c>
      <c r="P6811" t="s">
        <v>3577</v>
      </c>
      <c r="Q6811" s="3">
        <f>Table1[[#This Row],[Capacity (MW)]]*0.395*8760*10^-6</f>
        <v>1.470585</v>
      </c>
      <c r="R6811" s="3" cm="1">
        <f t="array" ref="R6811">AVERAGE(VLOOKUP(_xlfn.TEXTSPLIT(Table1[[#This Row],[Fuel (no space after comma)]], ","), FuelList_Final_EF!$A$2:$B$65, 2, FALSE))</f>
        <v>53.06</v>
      </c>
      <c r="S6811" s="3">
        <f>Table1[[#This Row],[Generation (TWh)]]*10^9*VLOOKUP(Table1[[#This Row],[Turbine/Engine Technology]],Technology_HR!$A$2:$B$11,2,FALSE)*10^-6</f>
        <v>11101446.164999999</v>
      </c>
      <c r="T6811" s="5">
        <f>Table1[[#This Row],[Fuel Consumption (mmBtu)]]*Table1[[#This Row],[Emission Factor (kg CO2/ mmBtu)]]*10^3</f>
        <v>589042733514.90002</v>
      </c>
      <c r="U6811" s="3">
        <f>Table1[[#This Row],[Emissions (g CO2)]]/(Table1[[#This Row],[Generation (TWh)]]*10^9)</f>
        <v>400.54993999999999</v>
      </c>
    </row>
    <row r="6812" spans="1:21" x14ac:dyDescent="0.35">
      <c r="A6812" t="s">
        <v>1938</v>
      </c>
      <c r="B6812" t="s">
        <v>3239</v>
      </c>
      <c r="C6812" t="str">
        <f>SUBSTITUTE(Table1[[#This Row],[Fuel]],", ",",")</f>
        <v>fossil gas: natural gas</v>
      </c>
      <c r="D6812" t="s">
        <v>3239</v>
      </c>
      <c r="H6812" t="s">
        <v>3438</v>
      </c>
      <c r="I6812">
        <v>425</v>
      </c>
      <c r="J6812" t="s">
        <v>3447</v>
      </c>
      <c r="K6812">
        <v>2026</v>
      </c>
      <c r="L6812" t="s">
        <v>29</v>
      </c>
      <c r="M6812" t="s">
        <v>29</v>
      </c>
      <c r="N6812">
        <v>44.388440000000003</v>
      </c>
      <c r="O6812">
        <v>23.717421999999999</v>
      </c>
      <c r="P6812" t="s">
        <v>3577</v>
      </c>
      <c r="Q6812" s="3">
        <f>Table1[[#This Row],[Capacity (MW)]]*0.395*8760*10^-6</f>
        <v>1.470585</v>
      </c>
      <c r="R6812" s="3" cm="1">
        <f t="array" ref="R6812">AVERAGE(VLOOKUP(_xlfn.TEXTSPLIT(Table1[[#This Row],[Fuel (no space after comma)]], ","), FuelList_Final_EF!$A$2:$B$65, 2, FALSE))</f>
        <v>53.06</v>
      </c>
      <c r="S6812" s="3">
        <f>Table1[[#This Row],[Generation (TWh)]]*10^9*VLOOKUP(Table1[[#This Row],[Turbine/Engine Technology]],Technology_HR!$A$2:$B$11,2,FALSE)*10^-6</f>
        <v>11101446.164999999</v>
      </c>
      <c r="T6812" s="5">
        <f>Table1[[#This Row],[Fuel Consumption (mmBtu)]]*Table1[[#This Row],[Emission Factor (kg CO2/ mmBtu)]]*10^3</f>
        <v>589042733514.90002</v>
      </c>
      <c r="U6812" s="3">
        <f>Table1[[#This Row],[Emissions (g CO2)]]/(Table1[[#This Row],[Generation (TWh)]]*10^9)</f>
        <v>400.54993999999999</v>
      </c>
    </row>
    <row r="6813" spans="1:21" x14ac:dyDescent="0.35">
      <c r="A6813" t="s">
        <v>1343</v>
      </c>
      <c r="B6813" t="s">
        <v>3239</v>
      </c>
      <c r="C6813" t="str">
        <f>SUBSTITUTE(Table1[[#This Row],[Fuel]],", ",",")</f>
        <v>fossil gas: natural gas</v>
      </c>
      <c r="D6813" t="s">
        <v>3239</v>
      </c>
      <c r="H6813" t="s">
        <v>3438</v>
      </c>
      <c r="I6813">
        <v>1700</v>
      </c>
      <c r="J6813" t="s">
        <v>3447</v>
      </c>
      <c r="K6813">
        <v>2026</v>
      </c>
      <c r="L6813" t="s">
        <v>29</v>
      </c>
      <c r="M6813" t="s">
        <v>29</v>
      </c>
      <c r="N6813">
        <v>45.912790999999999</v>
      </c>
      <c r="O6813">
        <v>22.826129000000002</v>
      </c>
      <c r="P6813" t="s">
        <v>3577</v>
      </c>
      <c r="Q6813" s="3">
        <f>Table1[[#This Row],[Capacity (MW)]]*0.395*8760*10^-6</f>
        <v>5.8823400000000001</v>
      </c>
      <c r="R6813" s="3" cm="1">
        <f t="array" ref="R6813">AVERAGE(VLOOKUP(_xlfn.TEXTSPLIT(Table1[[#This Row],[Fuel (no space after comma)]], ","), FuelList_Final_EF!$A$2:$B$65, 2, FALSE))</f>
        <v>53.06</v>
      </c>
      <c r="S6813" s="3">
        <f>Table1[[#This Row],[Generation (TWh)]]*10^9*VLOOKUP(Table1[[#This Row],[Turbine/Engine Technology]],Technology_HR!$A$2:$B$11,2,FALSE)*10^-6</f>
        <v>44405784.659999996</v>
      </c>
      <c r="T6813" s="5">
        <f>Table1[[#This Row],[Fuel Consumption (mmBtu)]]*Table1[[#This Row],[Emission Factor (kg CO2/ mmBtu)]]*10^3</f>
        <v>2356170934059.6001</v>
      </c>
      <c r="U6813" s="3">
        <f>Table1[[#This Row],[Emissions (g CO2)]]/(Table1[[#This Row],[Generation (TWh)]]*10^9)</f>
        <v>400.54993999999999</v>
      </c>
    </row>
    <row r="6814" spans="1:21" x14ac:dyDescent="0.35">
      <c r="A6814" t="s">
        <v>1939</v>
      </c>
      <c r="B6814" t="s">
        <v>3239</v>
      </c>
      <c r="C6814" t="str">
        <f>SUBSTITUTE(Table1[[#This Row],[Fuel]],", ",",")</f>
        <v>fossil gas: natural gas</v>
      </c>
      <c r="D6814" t="s">
        <v>3239</v>
      </c>
      <c r="H6814" t="s">
        <v>3436</v>
      </c>
      <c r="I6814">
        <v>45.5</v>
      </c>
      <c r="J6814" t="s">
        <v>3446</v>
      </c>
      <c r="K6814">
        <v>2016</v>
      </c>
      <c r="L6814" t="s">
        <v>29</v>
      </c>
      <c r="M6814" t="s">
        <v>29</v>
      </c>
      <c r="N6814">
        <v>47.084676999999999</v>
      </c>
      <c r="O6814">
        <v>21.892868</v>
      </c>
      <c r="P6814" t="s">
        <v>3577</v>
      </c>
      <c r="Q6814" s="3">
        <f>Table1[[#This Row],[Capacity (MW)]]*0.395*8760*10^-6</f>
        <v>0.1574391</v>
      </c>
      <c r="R6814" s="3" cm="1">
        <f t="array" ref="R6814">AVERAGE(VLOOKUP(_xlfn.TEXTSPLIT(Table1[[#This Row],[Fuel (no space after comma)]], ","), FuelList_Final_EF!$A$2:$B$65, 2, FALSE))</f>
        <v>53.06</v>
      </c>
      <c r="S6814" s="3">
        <f>Table1[[#This Row],[Generation (TWh)]]*10^9*VLOOKUP(Table1[[#This Row],[Turbine/Engine Technology]],Technology_HR!$A$2:$B$11,2,FALSE)*10^-6</f>
        <v>1733404.4909999999</v>
      </c>
      <c r="T6814" s="5">
        <f>Table1[[#This Row],[Fuel Consumption (mmBtu)]]*Table1[[#This Row],[Emission Factor (kg CO2/ mmBtu)]]*10^3</f>
        <v>91974442292.459991</v>
      </c>
      <c r="U6814" s="3">
        <f>Table1[[#This Row],[Emissions (g CO2)]]/(Table1[[#This Row],[Generation (TWh)]]*10^9)</f>
        <v>584.1905999999999</v>
      </c>
    </row>
    <row r="6815" spans="1:21" x14ac:dyDescent="0.35">
      <c r="A6815" t="s">
        <v>1939</v>
      </c>
      <c r="B6815" t="s">
        <v>3239</v>
      </c>
      <c r="C6815" t="str">
        <f>SUBSTITUTE(Table1[[#This Row],[Fuel]],", ",",")</f>
        <v>fossil gas: natural gas</v>
      </c>
      <c r="D6815" t="s">
        <v>3239</v>
      </c>
      <c r="H6815" t="s">
        <v>3441</v>
      </c>
      <c r="I6815">
        <v>25</v>
      </c>
      <c r="J6815" t="s">
        <v>3447</v>
      </c>
      <c r="K6815">
        <v>2024</v>
      </c>
      <c r="L6815" t="s">
        <v>29</v>
      </c>
      <c r="M6815" t="s">
        <v>29</v>
      </c>
      <c r="N6815">
        <v>47.084676999999999</v>
      </c>
      <c r="O6815">
        <v>21.892868</v>
      </c>
      <c r="P6815" t="s">
        <v>3577</v>
      </c>
      <c r="Q6815" s="3">
        <f>Table1[[#This Row],[Capacity (MW)]]*0.395*8760*10^-6</f>
        <v>8.6504999999999999E-2</v>
      </c>
      <c r="R6815" s="3" cm="1">
        <f t="array" ref="R6815">AVERAGE(VLOOKUP(_xlfn.TEXTSPLIT(Table1[[#This Row],[Fuel (no space after comma)]], ","), FuelList_Final_EF!$A$2:$B$65, 2, FALSE))</f>
        <v>53.06</v>
      </c>
      <c r="S6815" s="3">
        <f>Table1[[#This Row],[Generation (TWh)]]*10^9*VLOOKUP(Table1[[#This Row],[Turbine/Engine Technology]],Technology_HR!$A$2:$B$11,2,FALSE)*10^-6</f>
        <v>653026.245</v>
      </c>
      <c r="T6815" s="5">
        <f>Table1[[#This Row],[Fuel Consumption (mmBtu)]]*Table1[[#This Row],[Emission Factor (kg CO2/ mmBtu)]]*10^3</f>
        <v>34649572559.700005</v>
      </c>
      <c r="U6815" s="3">
        <f>Table1[[#This Row],[Emissions (g CO2)]]/(Table1[[#This Row],[Generation (TWh)]]*10^9)</f>
        <v>400.54994000000005</v>
      </c>
    </row>
    <row r="6816" spans="1:21" x14ac:dyDescent="0.35">
      <c r="A6816" t="s">
        <v>1940</v>
      </c>
      <c r="B6816" t="s">
        <v>3251</v>
      </c>
      <c r="C6816" t="str">
        <f>SUBSTITUTE(Table1[[#This Row],[Fuel]],", ",",")</f>
        <v>fossil liquids: heavy fuel oil,fossil gas: natural gas</v>
      </c>
      <c r="D6816" t="s">
        <v>3241</v>
      </c>
      <c r="E6816" t="s">
        <v>3239</v>
      </c>
      <c r="H6816" t="s">
        <v>3440</v>
      </c>
      <c r="I6816">
        <v>50</v>
      </c>
      <c r="J6816" t="s">
        <v>3446</v>
      </c>
      <c r="K6816">
        <v>1970</v>
      </c>
      <c r="L6816" t="s">
        <v>29</v>
      </c>
      <c r="M6816" t="s">
        <v>29</v>
      </c>
      <c r="N6816">
        <v>44.158499999999997</v>
      </c>
      <c r="O6816">
        <v>28.607669999999999</v>
      </c>
      <c r="P6816" t="s">
        <v>3577</v>
      </c>
      <c r="Q6816" s="3">
        <f>Table1[[#This Row],[Capacity (MW)]]*0.395*8760*10^-6</f>
        <v>0.17301</v>
      </c>
      <c r="R6816" s="3" cm="1">
        <f t="array" ref="R6816">AVERAGE(VLOOKUP(_xlfn.TEXTSPLIT(Table1[[#This Row],[Fuel (no space after comma)]], ","), FuelList_Final_EF!$A$2:$B$65, 2, FALSE))</f>
        <v>67.331265155508703</v>
      </c>
      <c r="S6816" s="3">
        <f>Table1[[#This Row],[Generation (TWh)]]*10^9*VLOOKUP(Table1[[#This Row],[Turbine/Engine Technology]],Technology_HR!$A$2:$B$11,2,FALSE)*10^-6</f>
        <v>1779407.8499999999</v>
      </c>
      <c r="T6816" s="5">
        <f>Table1[[#This Row],[Fuel Consumption (mmBtu)]]*Table1[[#This Row],[Emission Factor (kg CO2/ mmBtu)]]*10^3</f>
        <v>119809781768.14365</v>
      </c>
      <c r="U6816" s="3">
        <f>Table1[[#This Row],[Emissions (g CO2)]]/(Table1[[#This Row],[Generation (TWh)]]*10^9)</f>
        <v>692.50206212440696</v>
      </c>
    </row>
    <row r="6817" spans="1:21" x14ac:dyDescent="0.35">
      <c r="A6817" t="s">
        <v>1940</v>
      </c>
      <c r="B6817" t="s">
        <v>3251</v>
      </c>
      <c r="C6817" t="str">
        <f>SUBSTITUTE(Table1[[#This Row],[Fuel]],", ",",")</f>
        <v>fossil liquids: heavy fuel oil,fossil gas: natural gas</v>
      </c>
      <c r="D6817" t="s">
        <v>3241</v>
      </c>
      <c r="E6817" t="s">
        <v>3239</v>
      </c>
      <c r="H6817" t="s">
        <v>3440</v>
      </c>
      <c r="I6817">
        <v>50</v>
      </c>
      <c r="J6817" t="s">
        <v>3446</v>
      </c>
      <c r="K6817">
        <v>1970</v>
      </c>
      <c r="L6817" t="s">
        <v>29</v>
      </c>
      <c r="M6817" t="s">
        <v>29</v>
      </c>
      <c r="N6817">
        <v>44.158499999999997</v>
      </c>
      <c r="O6817">
        <v>28.607669999999999</v>
      </c>
      <c r="P6817" t="s">
        <v>3577</v>
      </c>
      <c r="Q6817" s="3">
        <f>Table1[[#This Row],[Capacity (MW)]]*0.395*8760*10^-6</f>
        <v>0.17301</v>
      </c>
      <c r="R6817" s="3" cm="1">
        <f t="array" ref="R6817">AVERAGE(VLOOKUP(_xlfn.TEXTSPLIT(Table1[[#This Row],[Fuel (no space after comma)]], ","), FuelList_Final_EF!$A$2:$B$65, 2, FALSE))</f>
        <v>67.331265155508703</v>
      </c>
      <c r="S6817" s="3">
        <f>Table1[[#This Row],[Generation (TWh)]]*10^9*VLOOKUP(Table1[[#This Row],[Turbine/Engine Technology]],Technology_HR!$A$2:$B$11,2,FALSE)*10^-6</f>
        <v>1779407.8499999999</v>
      </c>
      <c r="T6817" s="5">
        <f>Table1[[#This Row],[Fuel Consumption (mmBtu)]]*Table1[[#This Row],[Emission Factor (kg CO2/ mmBtu)]]*10^3</f>
        <v>119809781768.14365</v>
      </c>
      <c r="U6817" s="3">
        <f>Table1[[#This Row],[Emissions (g CO2)]]/(Table1[[#This Row],[Generation (TWh)]]*10^9)</f>
        <v>692.50206212440696</v>
      </c>
    </row>
    <row r="6818" spans="1:21" x14ac:dyDescent="0.35">
      <c r="A6818" t="s">
        <v>1941</v>
      </c>
      <c r="B6818" t="s">
        <v>3239</v>
      </c>
      <c r="C6818" t="str">
        <f>SUBSTITUTE(Table1[[#This Row],[Fuel]],", ",",")</f>
        <v>fossil gas: natural gas</v>
      </c>
      <c r="D6818" t="s">
        <v>3239</v>
      </c>
      <c r="H6818" t="s">
        <v>3441</v>
      </c>
      <c r="I6818">
        <v>155</v>
      </c>
      <c r="J6818" t="s">
        <v>3447</v>
      </c>
      <c r="K6818">
        <v>2026</v>
      </c>
      <c r="L6818" t="s">
        <v>29</v>
      </c>
      <c r="M6818" t="s">
        <v>29</v>
      </c>
      <c r="N6818">
        <v>44.158499999999997</v>
      </c>
      <c r="O6818">
        <v>28.607669999999999</v>
      </c>
      <c r="P6818" t="s">
        <v>3577</v>
      </c>
      <c r="Q6818" s="3">
        <f>Table1[[#This Row],[Capacity (MW)]]*0.395*8760*10^-6</f>
        <v>0.536331</v>
      </c>
      <c r="R6818" s="3" cm="1">
        <f t="array" ref="R6818">AVERAGE(VLOOKUP(_xlfn.TEXTSPLIT(Table1[[#This Row],[Fuel (no space after comma)]], ","), FuelList_Final_EF!$A$2:$B$65, 2, FALSE))</f>
        <v>53.06</v>
      </c>
      <c r="S6818" s="3">
        <f>Table1[[#This Row],[Generation (TWh)]]*10^9*VLOOKUP(Table1[[#This Row],[Turbine/Engine Technology]],Technology_HR!$A$2:$B$11,2,FALSE)*10^-6</f>
        <v>4048762.719</v>
      </c>
      <c r="T6818" s="5">
        <f>Table1[[#This Row],[Fuel Consumption (mmBtu)]]*Table1[[#This Row],[Emission Factor (kg CO2/ mmBtu)]]*10^3</f>
        <v>214827349870.14001</v>
      </c>
      <c r="U6818" s="3">
        <f>Table1[[#This Row],[Emissions (g CO2)]]/(Table1[[#This Row],[Generation (TWh)]]*10^9)</f>
        <v>400.54994000000005</v>
      </c>
    </row>
    <row r="6819" spans="1:21" x14ac:dyDescent="0.35">
      <c r="A6819" t="s">
        <v>1942</v>
      </c>
      <c r="B6819" t="s">
        <v>3239</v>
      </c>
      <c r="C6819" t="str">
        <f>SUBSTITUTE(Table1[[#This Row],[Fuel]],", ",",")</f>
        <v>fossil gas: natural gas</v>
      </c>
      <c r="D6819" t="s">
        <v>3239</v>
      </c>
      <c r="H6819" t="s">
        <v>3438</v>
      </c>
      <c r="I6819">
        <v>860</v>
      </c>
      <c r="J6819" t="s">
        <v>3446</v>
      </c>
      <c r="K6819">
        <v>2012</v>
      </c>
      <c r="L6819" t="s">
        <v>29</v>
      </c>
      <c r="M6819" t="s">
        <v>29</v>
      </c>
      <c r="N6819">
        <v>44.880333999999998</v>
      </c>
      <c r="O6819">
        <v>25.99896</v>
      </c>
      <c r="P6819" t="s">
        <v>3577</v>
      </c>
      <c r="Q6819" s="3">
        <f>Table1[[#This Row],[Capacity (MW)]]*0.395*8760*10^-6</f>
        <v>2.9757720000000001</v>
      </c>
      <c r="R6819" s="3" cm="1">
        <f t="array" ref="R6819">AVERAGE(VLOOKUP(_xlfn.TEXTSPLIT(Table1[[#This Row],[Fuel (no space after comma)]], ","), FuelList_Final_EF!$A$2:$B$65, 2, FALSE))</f>
        <v>53.06</v>
      </c>
      <c r="S6819" s="3">
        <f>Table1[[#This Row],[Generation (TWh)]]*10^9*VLOOKUP(Table1[[#This Row],[Turbine/Engine Technology]],Technology_HR!$A$2:$B$11,2,FALSE)*10^-6</f>
        <v>22464102.827999998</v>
      </c>
      <c r="T6819" s="5">
        <f>Table1[[#This Row],[Fuel Consumption (mmBtu)]]*Table1[[#This Row],[Emission Factor (kg CO2/ mmBtu)]]*10^3</f>
        <v>1191945296053.6799</v>
      </c>
      <c r="U6819" s="3">
        <f>Table1[[#This Row],[Emissions (g CO2)]]/(Table1[[#This Row],[Generation (TWh)]]*10^9)</f>
        <v>400.54993999999999</v>
      </c>
    </row>
    <row r="6820" spans="1:21" x14ac:dyDescent="0.35">
      <c r="A6820" t="s">
        <v>1942</v>
      </c>
      <c r="B6820" t="s">
        <v>3251</v>
      </c>
      <c r="C6820" t="str">
        <f>SUBSTITUTE(Table1[[#This Row],[Fuel]],", ",",")</f>
        <v>fossil liquids: heavy fuel oil,fossil gas: natural gas</v>
      </c>
      <c r="D6820" t="s">
        <v>3241</v>
      </c>
      <c r="E6820" t="s">
        <v>3239</v>
      </c>
      <c r="H6820" t="s">
        <v>3438</v>
      </c>
      <c r="I6820">
        <v>60</v>
      </c>
      <c r="J6820" t="s">
        <v>3446</v>
      </c>
      <c r="K6820">
        <v>2001</v>
      </c>
      <c r="L6820" t="s">
        <v>29</v>
      </c>
      <c r="M6820" t="s">
        <v>29</v>
      </c>
      <c r="N6820">
        <v>44.880333999999998</v>
      </c>
      <c r="O6820">
        <v>25.99896</v>
      </c>
      <c r="P6820" t="s">
        <v>3577</v>
      </c>
      <c r="Q6820" s="3">
        <f>Table1[[#This Row],[Capacity (MW)]]*0.395*8760*10^-6</f>
        <v>0.20761200000000002</v>
      </c>
      <c r="R6820" s="3" cm="1">
        <f t="array" ref="R6820">AVERAGE(VLOOKUP(_xlfn.TEXTSPLIT(Table1[[#This Row],[Fuel (no space after comma)]], ","), FuelList_Final_EF!$A$2:$B$65, 2, FALSE))</f>
        <v>67.331265155508703</v>
      </c>
      <c r="S6820" s="3">
        <f>Table1[[#This Row],[Generation (TWh)]]*10^9*VLOOKUP(Table1[[#This Row],[Turbine/Engine Technology]],Technology_HR!$A$2:$B$11,2,FALSE)*10^-6</f>
        <v>1567262.9880000001</v>
      </c>
      <c r="T6820" s="5">
        <f>Table1[[#This Row],[Fuel Consumption (mmBtu)]]*Table1[[#This Row],[Emission Factor (kg CO2/ mmBtu)]]*10^3</f>
        <v>105525799813.44286</v>
      </c>
      <c r="U6820" s="3">
        <f>Table1[[#This Row],[Emissions (g CO2)]]/(Table1[[#This Row],[Generation (TWh)]]*10^9)</f>
        <v>508.28372065893512</v>
      </c>
    </row>
    <row r="6821" spans="1:21" x14ac:dyDescent="0.35">
      <c r="A6821" t="s">
        <v>1943</v>
      </c>
      <c r="B6821" t="s">
        <v>3239</v>
      </c>
      <c r="C6821" t="str">
        <f>SUBSTITUTE(Table1[[#This Row],[Fuel]],", ",",")</f>
        <v>fossil gas: natural gas</v>
      </c>
      <c r="D6821" t="s">
        <v>3239</v>
      </c>
      <c r="H6821" t="s">
        <v>3438</v>
      </c>
      <c r="I6821">
        <v>40</v>
      </c>
      <c r="J6821" t="s">
        <v>3449</v>
      </c>
      <c r="K6821">
        <v>2024</v>
      </c>
      <c r="L6821" t="s">
        <v>29</v>
      </c>
      <c r="M6821" t="s">
        <v>29</v>
      </c>
      <c r="N6821">
        <v>44.3431</v>
      </c>
      <c r="O6821">
        <v>28.651</v>
      </c>
      <c r="P6821" t="s">
        <v>3577</v>
      </c>
      <c r="Q6821" s="3">
        <f>Table1[[#This Row],[Capacity (MW)]]*0.395*8760*10^-6</f>
        <v>0.138408</v>
      </c>
      <c r="R6821" s="3" cm="1">
        <f t="array" ref="R6821">AVERAGE(VLOOKUP(_xlfn.TEXTSPLIT(Table1[[#This Row],[Fuel (no space after comma)]], ","), FuelList_Final_EF!$A$2:$B$65, 2, FALSE))</f>
        <v>53.06</v>
      </c>
      <c r="S6821" s="3">
        <f>Table1[[#This Row],[Generation (TWh)]]*10^9*VLOOKUP(Table1[[#This Row],[Turbine/Engine Technology]],Technology_HR!$A$2:$B$11,2,FALSE)*10^-6</f>
        <v>1044841.992</v>
      </c>
      <c r="T6821" s="5">
        <f>Table1[[#This Row],[Fuel Consumption (mmBtu)]]*Table1[[#This Row],[Emission Factor (kg CO2/ mmBtu)]]*10^3</f>
        <v>55439316095.519997</v>
      </c>
      <c r="U6821" s="3">
        <f>Table1[[#This Row],[Emissions (g CO2)]]/(Table1[[#This Row],[Generation (TWh)]]*10^9)</f>
        <v>400.54993999999999</v>
      </c>
    </row>
    <row r="6822" spans="1:21" x14ac:dyDescent="0.35">
      <c r="A6822" t="s">
        <v>1943</v>
      </c>
      <c r="B6822" t="s">
        <v>3239</v>
      </c>
      <c r="C6822" t="str">
        <f>SUBSTITUTE(Table1[[#This Row],[Fuel]],", ",",")</f>
        <v>fossil gas: natural gas</v>
      </c>
      <c r="D6822" t="s">
        <v>3239</v>
      </c>
      <c r="H6822" t="s">
        <v>3438</v>
      </c>
      <c r="I6822">
        <v>40</v>
      </c>
      <c r="J6822" t="s">
        <v>3449</v>
      </c>
      <c r="K6822">
        <v>2024</v>
      </c>
      <c r="L6822" t="s">
        <v>29</v>
      </c>
      <c r="M6822" t="s">
        <v>29</v>
      </c>
      <c r="N6822">
        <v>44.3431</v>
      </c>
      <c r="O6822">
        <v>28.651</v>
      </c>
      <c r="P6822" t="s">
        <v>3577</v>
      </c>
      <c r="Q6822" s="3">
        <f>Table1[[#This Row],[Capacity (MW)]]*0.395*8760*10^-6</f>
        <v>0.138408</v>
      </c>
      <c r="R6822" s="3" cm="1">
        <f t="array" ref="R6822">AVERAGE(VLOOKUP(_xlfn.TEXTSPLIT(Table1[[#This Row],[Fuel (no space after comma)]], ","), FuelList_Final_EF!$A$2:$B$65, 2, FALSE))</f>
        <v>53.06</v>
      </c>
      <c r="S6822" s="3">
        <f>Table1[[#This Row],[Generation (TWh)]]*10^9*VLOOKUP(Table1[[#This Row],[Turbine/Engine Technology]],Technology_HR!$A$2:$B$11,2,FALSE)*10^-6</f>
        <v>1044841.992</v>
      </c>
      <c r="T6822" s="5">
        <f>Table1[[#This Row],[Fuel Consumption (mmBtu)]]*Table1[[#This Row],[Emission Factor (kg CO2/ mmBtu)]]*10^3</f>
        <v>55439316095.519997</v>
      </c>
      <c r="U6822" s="3">
        <f>Table1[[#This Row],[Emissions (g CO2)]]/(Table1[[#This Row],[Generation (TWh)]]*10^9)</f>
        <v>400.54993999999999</v>
      </c>
    </row>
    <row r="6823" spans="1:21" x14ac:dyDescent="0.35">
      <c r="A6823" t="s">
        <v>1944</v>
      </c>
      <c r="B6823" t="s">
        <v>3374</v>
      </c>
      <c r="C6823" t="str">
        <f>SUBSTITUTE(Table1[[#This Row],[Fuel]],", ",",")</f>
        <v>industrial by-product: coke oven gas,fossil gas: natural gas,fossil liquids: heavy fuel oil</v>
      </c>
      <c r="D6823" t="s">
        <v>3278</v>
      </c>
      <c r="E6823" t="s">
        <v>3239</v>
      </c>
      <c r="F6823" t="s">
        <v>3241</v>
      </c>
      <c r="H6823" t="s">
        <v>3440</v>
      </c>
      <c r="I6823">
        <v>61</v>
      </c>
      <c r="J6823" t="s">
        <v>3446</v>
      </c>
      <c r="K6823">
        <v>2007</v>
      </c>
      <c r="L6823" t="s">
        <v>29</v>
      </c>
      <c r="M6823" t="s">
        <v>29</v>
      </c>
      <c r="N6823">
        <v>44.947400000000002</v>
      </c>
      <c r="O6823">
        <v>26.086200000000002</v>
      </c>
      <c r="P6823" t="s">
        <v>3577</v>
      </c>
      <c r="Q6823" s="3">
        <f>Table1[[#This Row],[Capacity (MW)]]*0.395*8760*10^-6</f>
        <v>0.21107220000000002</v>
      </c>
      <c r="R6823" s="3" cm="1">
        <f t="array" ref="R6823">AVERAGE(VLOOKUP(_xlfn.TEXTSPLIT(Table1[[#This Row],[Fuel (no space after comma)]], ","), FuelList_Final_EF!$A$2:$B$65, 2, FALSE))</f>
        <v>60.504176770339122</v>
      </c>
      <c r="S6823" s="3">
        <f>Table1[[#This Row],[Generation (TWh)]]*10^9*VLOOKUP(Table1[[#This Row],[Turbine/Engine Technology]],Technology_HR!$A$2:$B$11,2,FALSE)*10^-6</f>
        <v>2170877.577</v>
      </c>
      <c r="T6823" s="5">
        <f>Table1[[#This Row],[Fuel Consumption (mmBtu)]]*Table1[[#This Row],[Emission Factor (kg CO2/ mmBtu)]]*10^3</f>
        <v>131347160665.57347</v>
      </c>
      <c r="U6823" s="3">
        <f>Table1[[#This Row],[Emissions (g CO2)]]/(Table1[[#This Row],[Generation (TWh)]]*10^9)</f>
        <v>622.28545808293779</v>
      </c>
    </row>
    <row r="6824" spans="1:21" x14ac:dyDescent="0.35">
      <c r="A6824" t="s">
        <v>1937</v>
      </c>
      <c r="B6824" t="s">
        <v>3239</v>
      </c>
      <c r="C6824" t="str">
        <f>SUBSTITUTE(Table1[[#This Row],[Fuel]],", ",",")</f>
        <v>fossil gas: natural gas</v>
      </c>
      <c r="D6824" t="s">
        <v>3239</v>
      </c>
      <c r="H6824" t="s">
        <v>3438</v>
      </c>
      <c r="I6824">
        <v>75</v>
      </c>
      <c r="J6824" t="s">
        <v>3444</v>
      </c>
      <c r="K6824" t="s">
        <v>29</v>
      </c>
      <c r="L6824" t="s">
        <v>29</v>
      </c>
      <c r="M6824" t="s">
        <v>29</v>
      </c>
      <c r="N6824">
        <v>44.677808400000004</v>
      </c>
      <c r="O6824">
        <v>22.6859951</v>
      </c>
      <c r="P6824" t="s">
        <v>3577</v>
      </c>
      <c r="Q6824" s="3">
        <f>Table1[[#This Row],[Capacity (MW)]]*0.395*8760*10^-6</f>
        <v>0.259515</v>
      </c>
      <c r="R6824" s="3" cm="1">
        <f t="array" ref="R6824">AVERAGE(VLOOKUP(_xlfn.TEXTSPLIT(Table1[[#This Row],[Fuel (no space after comma)]], ","), FuelList_Final_EF!$A$2:$B$65, 2, FALSE))</f>
        <v>53.06</v>
      </c>
      <c r="S6824" s="3">
        <f>Table1[[#This Row],[Generation (TWh)]]*10^9*VLOOKUP(Table1[[#This Row],[Turbine/Engine Technology]],Technology_HR!$A$2:$B$11,2,FALSE)*10^-6</f>
        <v>1959078.7349999999</v>
      </c>
      <c r="T6824" s="5">
        <f>Table1[[#This Row],[Fuel Consumption (mmBtu)]]*Table1[[#This Row],[Emission Factor (kg CO2/ mmBtu)]]*10^3</f>
        <v>103948717679.09999</v>
      </c>
      <c r="U6824" s="3">
        <f>Table1[[#This Row],[Emissions (g CO2)]]/(Table1[[#This Row],[Generation (TWh)]]*10^9)</f>
        <v>400.54993999999999</v>
      </c>
    </row>
    <row r="6825" spans="1:21" x14ac:dyDescent="0.35">
      <c r="A6825" t="s">
        <v>1941</v>
      </c>
      <c r="B6825" t="s">
        <v>3239</v>
      </c>
      <c r="C6825" t="str">
        <f>SUBSTITUTE(Table1[[#This Row],[Fuel]],", ",",")</f>
        <v>fossil gas: natural gas</v>
      </c>
      <c r="D6825" t="s">
        <v>3239</v>
      </c>
      <c r="H6825" t="s">
        <v>3438</v>
      </c>
      <c r="I6825">
        <v>75</v>
      </c>
      <c r="J6825" t="s">
        <v>3444</v>
      </c>
      <c r="K6825" t="s">
        <v>29</v>
      </c>
      <c r="L6825" t="s">
        <v>29</v>
      </c>
      <c r="M6825" t="s">
        <v>29</v>
      </c>
      <c r="N6825">
        <v>44.677808400000004</v>
      </c>
      <c r="O6825">
        <v>22.6859951</v>
      </c>
      <c r="P6825" t="s">
        <v>3577</v>
      </c>
      <c r="Q6825" s="3">
        <f>Table1[[#This Row],[Capacity (MW)]]*0.395*8760*10^-6</f>
        <v>0.259515</v>
      </c>
      <c r="R6825" s="3" cm="1">
        <f t="array" ref="R6825">AVERAGE(VLOOKUP(_xlfn.TEXTSPLIT(Table1[[#This Row],[Fuel (no space after comma)]], ","), FuelList_Final_EF!$A$2:$B$65, 2, FALSE))</f>
        <v>53.06</v>
      </c>
      <c r="S6825" s="3">
        <f>Table1[[#This Row],[Generation (TWh)]]*10^9*VLOOKUP(Table1[[#This Row],[Turbine/Engine Technology]],Technology_HR!$A$2:$B$11,2,FALSE)*10^-6</f>
        <v>1959078.7349999999</v>
      </c>
      <c r="T6825" s="5">
        <f>Table1[[#This Row],[Fuel Consumption (mmBtu)]]*Table1[[#This Row],[Emission Factor (kg CO2/ mmBtu)]]*10^3</f>
        <v>103948717679.09999</v>
      </c>
      <c r="U6825" s="3">
        <f>Table1[[#This Row],[Emissions (g CO2)]]/(Table1[[#This Row],[Generation (TWh)]]*10^9)</f>
        <v>400.54993999999999</v>
      </c>
    </row>
    <row r="6826" spans="1:21" x14ac:dyDescent="0.35">
      <c r="A6826" t="s">
        <v>1938</v>
      </c>
      <c r="B6826" t="s">
        <v>3239</v>
      </c>
      <c r="C6826" t="str">
        <f>SUBSTITUTE(Table1[[#This Row],[Fuel]],", ",",")</f>
        <v>fossil gas: natural gas</v>
      </c>
      <c r="D6826" t="s">
        <v>3239</v>
      </c>
      <c r="H6826" t="s">
        <v>3438</v>
      </c>
      <c r="I6826">
        <v>475</v>
      </c>
      <c r="J6826" t="s">
        <v>3447</v>
      </c>
      <c r="K6826">
        <v>2024</v>
      </c>
      <c r="L6826" t="s">
        <v>29</v>
      </c>
      <c r="M6826" t="s">
        <v>29</v>
      </c>
      <c r="N6826">
        <v>44.669722</v>
      </c>
      <c r="O6826">
        <v>23.407778</v>
      </c>
      <c r="P6826" t="s">
        <v>3577</v>
      </c>
      <c r="Q6826" s="3">
        <f>Table1[[#This Row],[Capacity (MW)]]*0.395*8760*10^-6</f>
        <v>1.6435949999999999</v>
      </c>
      <c r="R6826" s="3" cm="1">
        <f t="array" ref="R6826">AVERAGE(VLOOKUP(_xlfn.TEXTSPLIT(Table1[[#This Row],[Fuel (no space after comma)]], ","), FuelList_Final_EF!$A$2:$B$65, 2, FALSE))</f>
        <v>53.06</v>
      </c>
      <c r="S6826" s="3">
        <f>Table1[[#This Row],[Generation (TWh)]]*10^9*VLOOKUP(Table1[[#This Row],[Turbine/Engine Technology]],Technology_HR!$A$2:$B$11,2,FALSE)*10^-6</f>
        <v>12407498.654999999</v>
      </c>
      <c r="T6826" s="5">
        <f>Table1[[#This Row],[Fuel Consumption (mmBtu)]]*Table1[[#This Row],[Emission Factor (kg CO2/ mmBtu)]]*10^3</f>
        <v>658341878634.30005</v>
      </c>
      <c r="U6826" s="3">
        <f>Table1[[#This Row],[Emissions (g CO2)]]/(Table1[[#This Row],[Generation (TWh)]]*10^9)</f>
        <v>400.54994000000005</v>
      </c>
    </row>
    <row r="6827" spans="1:21" x14ac:dyDescent="0.35">
      <c r="A6827" t="s">
        <v>1945</v>
      </c>
      <c r="B6827" t="s">
        <v>3239</v>
      </c>
      <c r="C6827" t="str">
        <f>SUBSTITUTE(Table1[[#This Row],[Fuel]],", ",",")</f>
        <v>fossil gas: natural gas</v>
      </c>
      <c r="D6827" t="s">
        <v>3239</v>
      </c>
      <c r="H6827" t="s">
        <v>3438</v>
      </c>
      <c r="I6827">
        <v>183</v>
      </c>
      <c r="J6827" t="s">
        <v>3446</v>
      </c>
      <c r="K6827">
        <v>2012</v>
      </c>
      <c r="L6827" t="s">
        <v>29</v>
      </c>
      <c r="M6827" t="s">
        <v>29</v>
      </c>
      <c r="N6827">
        <v>43.420200000000001</v>
      </c>
      <c r="O6827">
        <v>39.949199999999998</v>
      </c>
      <c r="P6827" t="s">
        <v>3578</v>
      </c>
      <c r="Q6827" s="3">
        <f>Table1[[#This Row],[Capacity (MW)]]*0.395*8760*10^-6</f>
        <v>0.63321659999999991</v>
      </c>
      <c r="R6827" s="3" cm="1">
        <f t="array" ref="R6827">AVERAGE(VLOOKUP(_xlfn.TEXTSPLIT(Table1[[#This Row],[Fuel (no space after comma)]], ","), FuelList_Final_EF!$A$2:$B$65, 2, FALSE))</f>
        <v>53.06</v>
      </c>
      <c r="S6827" s="3">
        <f>Table1[[#This Row],[Generation (TWh)]]*10^9*VLOOKUP(Table1[[#This Row],[Turbine/Engine Technology]],Technology_HR!$A$2:$B$11,2,FALSE)*10^-6</f>
        <v>4780152.1133999992</v>
      </c>
      <c r="T6827" s="5">
        <f>Table1[[#This Row],[Fuel Consumption (mmBtu)]]*Table1[[#This Row],[Emission Factor (kg CO2/ mmBtu)]]*10^3</f>
        <v>253634871137.00397</v>
      </c>
      <c r="U6827" s="3">
        <f>Table1[[#This Row],[Emissions (g CO2)]]/(Table1[[#This Row],[Generation (TWh)]]*10^9)</f>
        <v>400.54994000000005</v>
      </c>
    </row>
    <row r="6828" spans="1:21" x14ac:dyDescent="0.35">
      <c r="A6828" t="s">
        <v>1945</v>
      </c>
      <c r="B6828" t="s">
        <v>3239</v>
      </c>
      <c r="C6828" t="str">
        <f>SUBSTITUTE(Table1[[#This Row],[Fuel]],", ",",")</f>
        <v>fossil gas: natural gas</v>
      </c>
      <c r="D6828" t="s">
        <v>3239</v>
      </c>
      <c r="H6828" t="s">
        <v>3438</v>
      </c>
      <c r="I6828">
        <v>184</v>
      </c>
      <c r="J6828" t="s">
        <v>3446</v>
      </c>
      <c r="K6828">
        <v>2012</v>
      </c>
      <c r="L6828" t="s">
        <v>29</v>
      </c>
      <c r="M6828" t="s">
        <v>29</v>
      </c>
      <c r="N6828">
        <v>43.420200000000001</v>
      </c>
      <c r="O6828">
        <v>39.949199999999998</v>
      </c>
      <c r="P6828" t="s">
        <v>3578</v>
      </c>
      <c r="Q6828" s="3">
        <f>Table1[[#This Row],[Capacity (MW)]]*0.395*8760*10^-6</f>
        <v>0.63667680000000004</v>
      </c>
      <c r="R6828" s="3" cm="1">
        <f t="array" ref="R6828">AVERAGE(VLOOKUP(_xlfn.TEXTSPLIT(Table1[[#This Row],[Fuel (no space after comma)]], ","), FuelList_Final_EF!$A$2:$B$65, 2, FALSE))</f>
        <v>53.06</v>
      </c>
      <c r="S6828" s="3">
        <f>Table1[[#This Row],[Generation (TWh)]]*10^9*VLOOKUP(Table1[[#This Row],[Turbine/Engine Technology]],Technology_HR!$A$2:$B$11,2,FALSE)*10^-6</f>
        <v>4806273.1631999994</v>
      </c>
      <c r="T6828" s="5">
        <f>Table1[[#This Row],[Fuel Consumption (mmBtu)]]*Table1[[#This Row],[Emission Factor (kg CO2/ mmBtu)]]*10^3</f>
        <v>255020854039.39197</v>
      </c>
      <c r="U6828" s="3">
        <f>Table1[[#This Row],[Emissions (g CO2)]]/(Table1[[#This Row],[Generation (TWh)]]*10^9)</f>
        <v>400.54993999999994</v>
      </c>
    </row>
    <row r="6829" spans="1:21" x14ac:dyDescent="0.35">
      <c r="A6829" t="s">
        <v>1946</v>
      </c>
      <c r="B6829" t="s">
        <v>3239</v>
      </c>
      <c r="C6829" t="str">
        <f>SUBSTITUTE(Table1[[#This Row],[Fuel]],", ",",")</f>
        <v>fossil gas: natural gas</v>
      </c>
      <c r="D6829" t="s">
        <v>3239</v>
      </c>
      <c r="H6829" t="s">
        <v>3438</v>
      </c>
      <c r="I6829">
        <v>228</v>
      </c>
      <c r="J6829" t="s">
        <v>3446</v>
      </c>
      <c r="K6829">
        <v>2016</v>
      </c>
      <c r="L6829" t="s">
        <v>29</v>
      </c>
      <c r="M6829" t="s">
        <v>29</v>
      </c>
      <c r="N6829">
        <v>56.770899999999997</v>
      </c>
      <c r="O6829">
        <v>60.5533</v>
      </c>
      <c r="P6829" t="s">
        <v>3578</v>
      </c>
      <c r="Q6829" s="3">
        <f>Table1[[#This Row],[Capacity (MW)]]*0.395*8760*10^-6</f>
        <v>0.78892559999999989</v>
      </c>
      <c r="R6829" s="3" cm="1">
        <f t="array" ref="R6829">AVERAGE(VLOOKUP(_xlfn.TEXTSPLIT(Table1[[#This Row],[Fuel (no space after comma)]], ","), FuelList_Final_EF!$A$2:$B$65, 2, FALSE))</f>
        <v>53.06</v>
      </c>
      <c r="S6829" s="3">
        <f>Table1[[#This Row],[Generation (TWh)]]*10^9*VLOOKUP(Table1[[#This Row],[Turbine/Engine Technology]],Technology_HR!$A$2:$B$11,2,FALSE)*10^-6</f>
        <v>5955599.3543999987</v>
      </c>
      <c r="T6829" s="5">
        <f>Table1[[#This Row],[Fuel Consumption (mmBtu)]]*Table1[[#This Row],[Emission Factor (kg CO2/ mmBtu)]]*10^3</f>
        <v>316004101744.46393</v>
      </c>
      <c r="U6829" s="3">
        <f>Table1[[#This Row],[Emissions (g CO2)]]/(Table1[[#This Row],[Generation (TWh)]]*10^9)</f>
        <v>400.54993999999999</v>
      </c>
    </row>
    <row r="6830" spans="1:21" x14ac:dyDescent="0.35">
      <c r="A6830" t="s">
        <v>1947</v>
      </c>
      <c r="B6830" t="s">
        <v>3239</v>
      </c>
      <c r="C6830" t="str">
        <f>SUBSTITUTE(Table1[[#This Row],[Fuel]],", ",",")</f>
        <v>fossil gas: natural gas</v>
      </c>
      <c r="D6830" t="s">
        <v>3239</v>
      </c>
      <c r="H6830" t="s">
        <v>3438</v>
      </c>
      <c r="I6830">
        <v>124</v>
      </c>
      <c r="J6830" t="s">
        <v>3446</v>
      </c>
      <c r="K6830">
        <v>2019</v>
      </c>
      <c r="L6830" t="s">
        <v>29</v>
      </c>
      <c r="M6830" t="s">
        <v>29</v>
      </c>
      <c r="N6830">
        <v>54.49288</v>
      </c>
      <c r="O6830">
        <v>37.036451999999997</v>
      </c>
      <c r="P6830" t="s">
        <v>3578</v>
      </c>
      <c r="Q6830" s="3">
        <f>Table1[[#This Row],[Capacity (MW)]]*0.395*8760*10^-6</f>
        <v>0.42906480000000002</v>
      </c>
      <c r="R6830" s="3" cm="1">
        <f t="array" ref="R6830">AVERAGE(VLOOKUP(_xlfn.TEXTSPLIT(Table1[[#This Row],[Fuel (no space after comma)]], ","), FuelList_Final_EF!$A$2:$B$65, 2, FALSE))</f>
        <v>53.06</v>
      </c>
      <c r="S6830" s="3">
        <f>Table1[[#This Row],[Generation (TWh)]]*10^9*VLOOKUP(Table1[[#This Row],[Turbine/Engine Technology]],Technology_HR!$A$2:$B$11,2,FALSE)*10^-6</f>
        <v>3239010.1751999999</v>
      </c>
      <c r="T6830" s="5">
        <f>Table1[[#This Row],[Fuel Consumption (mmBtu)]]*Table1[[#This Row],[Emission Factor (kg CO2/ mmBtu)]]*10^3</f>
        <v>171861879896.112</v>
      </c>
      <c r="U6830" s="3">
        <f>Table1[[#This Row],[Emissions (g CO2)]]/(Table1[[#This Row],[Generation (TWh)]]*10^9)</f>
        <v>400.54993999999999</v>
      </c>
    </row>
    <row r="6831" spans="1:21" x14ac:dyDescent="0.35">
      <c r="A6831" t="s">
        <v>1948</v>
      </c>
      <c r="B6831" t="s">
        <v>3278</v>
      </c>
      <c r="C6831" t="str">
        <f>SUBSTITUTE(Table1[[#This Row],[Fuel]],", ",",")</f>
        <v>industrial by-product: coke oven gas</v>
      </c>
      <c r="D6831" t="s">
        <v>3278</v>
      </c>
      <c r="H6831" t="s">
        <v>3440</v>
      </c>
      <c r="I6831">
        <v>60</v>
      </c>
      <c r="J6831" t="s">
        <v>3446</v>
      </c>
      <c r="K6831">
        <v>1981</v>
      </c>
      <c r="L6831" t="s">
        <v>29</v>
      </c>
      <c r="M6831" t="s">
        <v>29</v>
      </c>
      <c r="N6831">
        <v>53.683368000000002</v>
      </c>
      <c r="O6831">
        <v>84.989682000000002</v>
      </c>
      <c r="P6831" t="s">
        <v>3578</v>
      </c>
      <c r="Q6831" s="3">
        <f>Table1[[#This Row],[Capacity (MW)]]*0.395*8760*10^-6</f>
        <v>0.20761200000000002</v>
      </c>
      <c r="R6831" s="3" cm="1">
        <f t="array" ref="R6831">AVERAGE(VLOOKUP(_xlfn.TEXTSPLIT(Table1[[#This Row],[Fuel (no space after comma)]], ","), FuelList_Final_EF!$A$2:$B$65, 2, FALSE))</f>
        <v>46.85</v>
      </c>
      <c r="S6831" s="3">
        <f>Table1[[#This Row],[Generation (TWh)]]*10^9*VLOOKUP(Table1[[#This Row],[Turbine/Engine Technology]],Technology_HR!$A$2:$B$11,2,FALSE)*10^-6</f>
        <v>2135289.42</v>
      </c>
      <c r="T6831" s="5">
        <f>Table1[[#This Row],[Fuel Consumption (mmBtu)]]*Table1[[#This Row],[Emission Factor (kg CO2/ mmBtu)]]*10^3</f>
        <v>100038309326.99998</v>
      </c>
      <c r="U6831" s="3">
        <f>Table1[[#This Row],[Emissions (g CO2)]]/(Table1[[#This Row],[Generation (TWh)]]*10^9)</f>
        <v>481.85224999999986</v>
      </c>
    </row>
    <row r="6832" spans="1:21" x14ac:dyDescent="0.35">
      <c r="A6832" t="s">
        <v>1948</v>
      </c>
      <c r="B6832" t="s">
        <v>3278</v>
      </c>
      <c r="C6832" t="str">
        <f>SUBSTITUTE(Table1[[#This Row],[Fuel]],", ",",")</f>
        <v>industrial by-product: coke oven gas</v>
      </c>
      <c r="D6832" t="s">
        <v>3278</v>
      </c>
      <c r="H6832" t="s">
        <v>3440</v>
      </c>
      <c r="I6832">
        <v>60</v>
      </c>
      <c r="J6832" t="s">
        <v>3446</v>
      </c>
      <c r="K6832">
        <v>1981</v>
      </c>
      <c r="L6832" t="s">
        <v>29</v>
      </c>
      <c r="M6832" t="s">
        <v>29</v>
      </c>
      <c r="N6832">
        <v>53.683368000000002</v>
      </c>
      <c r="O6832">
        <v>84.989682000000002</v>
      </c>
      <c r="P6832" t="s">
        <v>3578</v>
      </c>
      <c r="Q6832" s="3">
        <f>Table1[[#This Row],[Capacity (MW)]]*0.395*8760*10^-6</f>
        <v>0.20761200000000002</v>
      </c>
      <c r="R6832" s="3" cm="1">
        <f t="array" ref="R6832">AVERAGE(VLOOKUP(_xlfn.TEXTSPLIT(Table1[[#This Row],[Fuel (no space after comma)]], ","), FuelList_Final_EF!$A$2:$B$65, 2, FALSE))</f>
        <v>46.85</v>
      </c>
      <c r="S6832" s="3">
        <f>Table1[[#This Row],[Generation (TWh)]]*10^9*VLOOKUP(Table1[[#This Row],[Turbine/Engine Technology]],Technology_HR!$A$2:$B$11,2,FALSE)*10^-6</f>
        <v>2135289.42</v>
      </c>
      <c r="T6832" s="5">
        <f>Table1[[#This Row],[Fuel Consumption (mmBtu)]]*Table1[[#This Row],[Emission Factor (kg CO2/ mmBtu)]]*10^3</f>
        <v>100038309326.99998</v>
      </c>
      <c r="U6832" s="3">
        <f>Table1[[#This Row],[Emissions (g CO2)]]/(Table1[[#This Row],[Generation (TWh)]]*10^9)</f>
        <v>481.85224999999986</v>
      </c>
    </row>
    <row r="6833" spans="1:21" x14ac:dyDescent="0.35">
      <c r="A6833" t="s">
        <v>1948</v>
      </c>
      <c r="B6833" t="s">
        <v>3278</v>
      </c>
      <c r="C6833" t="str">
        <f>SUBSTITUTE(Table1[[#This Row],[Fuel]],", ",",")</f>
        <v>industrial by-product: coke oven gas</v>
      </c>
      <c r="D6833" t="s">
        <v>3278</v>
      </c>
      <c r="H6833" t="s">
        <v>3440</v>
      </c>
      <c r="I6833">
        <v>80</v>
      </c>
      <c r="J6833" t="s">
        <v>3446</v>
      </c>
      <c r="K6833">
        <v>1981</v>
      </c>
      <c r="L6833" t="s">
        <v>29</v>
      </c>
      <c r="M6833" t="s">
        <v>29</v>
      </c>
      <c r="N6833">
        <v>53.683368000000002</v>
      </c>
      <c r="O6833">
        <v>84.989682000000002</v>
      </c>
      <c r="P6833" t="s">
        <v>3578</v>
      </c>
      <c r="Q6833" s="3">
        <f>Table1[[#This Row],[Capacity (MW)]]*0.395*8760*10^-6</f>
        <v>0.27681600000000001</v>
      </c>
      <c r="R6833" s="3" cm="1">
        <f t="array" ref="R6833">AVERAGE(VLOOKUP(_xlfn.TEXTSPLIT(Table1[[#This Row],[Fuel (no space after comma)]], ","), FuelList_Final_EF!$A$2:$B$65, 2, FALSE))</f>
        <v>46.85</v>
      </c>
      <c r="S6833" s="3">
        <f>Table1[[#This Row],[Generation (TWh)]]*10^9*VLOOKUP(Table1[[#This Row],[Turbine/Engine Technology]],Technology_HR!$A$2:$B$11,2,FALSE)*10^-6</f>
        <v>2847052.56</v>
      </c>
      <c r="T6833" s="5">
        <f>Table1[[#This Row],[Fuel Consumption (mmBtu)]]*Table1[[#This Row],[Emission Factor (kg CO2/ mmBtu)]]*10^3</f>
        <v>133384412436</v>
      </c>
      <c r="U6833" s="3">
        <f>Table1[[#This Row],[Emissions (g CO2)]]/(Table1[[#This Row],[Generation (TWh)]]*10^9)</f>
        <v>481.85225000000003</v>
      </c>
    </row>
    <row r="6834" spans="1:21" x14ac:dyDescent="0.35">
      <c r="A6834" t="s">
        <v>1949</v>
      </c>
      <c r="B6834" t="s">
        <v>3239</v>
      </c>
      <c r="C6834" t="str">
        <f>SUBSTITUTE(Table1[[#This Row],[Fuel]],", ",",")</f>
        <v>fossil gas: natural gas</v>
      </c>
      <c r="D6834" t="s">
        <v>3239</v>
      </c>
      <c r="H6834" t="s">
        <v>3440</v>
      </c>
      <c r="I6834">
        <v>60</v>
      </c>
      <c r="J6834" t="s">
        <v>3450</v>
      </c>
      <c r="K6834" t="s">
        <v>29</v>
      </c>
      <c r="L6834" t="s">
        <v>29</v>
      </c>
      <c r="M6834" t="s">
        <v>29</v>
      </c>
      <c r="N6834">
        <v>50.226149999999997</v>
      </c>
      <c r="O6834">
        <v>136.88527999999999</v>
      </c>
      <c r="P6834" t="s">
        <v>3578</v>
      </c>
      <c r="Q6834" s="3">
        <f>Table1[[#This Row],[Capacity (MW)]]*0.395*8760*10^-6</f>
        <v>0.20761200000000002</v>
      </c>
      <c r="R6834" s="3" cm="1">
        <f t="array" ref="R6834">AVERAGE(VLOOKUP(_xlfn.TEXTSPLIT(Table1[[#This Row],[Fuel (no space after comma)]], ","), FuelList_Final_EF!$A$2:$B$65, 2, FALSE))</f>
        <v>53.06</v>
      </c>
      <c r="S6834" s="3">
        <f>Table1[[#This Row],[Generation (TWh)]]*10^9*VLOOKUP(Table1[[#This Row],[Turbine/Engine Technology]],Technology_HR!$A$2:$B$11,2,FALSE)*10^-6</f>
        <v>2135289.42</v>
      </c>
      <c r="T6834" s="5">
        <f>Table1[[#This Row],[Fuel Consumption (mmBtu)]]*Table1[[#This Row],[Emission Factor (kg CO2/ mmBtu)]]*10^3</f>
        <v>113298456625.2</v>
      </c>
      <c r="U6834" s="3">
        <f>Table1[[#This Row],[Emissions (g CO2)]]/(Table1[[#This Row],[Generation (TWh)]]*10^9)</f>
        <v>545.72209999999995</v>
      </c>
    </row>
    <row r="6835" spans="1:21" x14ac:dyDescent="0.35">
      <c r="A6835" t="s">
        <v>1949</v>
      </c>
      <c r="B6835" t="s">
        <v>3239</v>
      </c>
      <c r="C6835" t="str">
        <f>SUBSTITUTE(Table1[[#This Row],[Fuel]],", ",",")</f>
        <v>fossil gas: natural gas</v>
      </c>
      <c r="D6835" t="s">
        <v>3239</v>
      </c>
      <c r="H6835" t="s">
        <v>3440</v>
      </c>
      <c r="I6835">
        <v>60</v>
      </c>
      <c r="J6835" t="s">
        <v>3450</v>
      </c>
      <c r="K6835" t="s">
        <v>29</v>
      </c>
      <c r="L6835" t="s">
        <v>29</v>
      </c>
      <c r="M6835" t="s">
        <v>29</v>
      </c>
      <c r="N6835">
        <v>50.226149999999997</v>
      </c>
      <c r="O6835">
        <v>136.88527999999999</v>
      </c>
      <c r="P6835" t="s">
        <v>3578</v>
      </c>
      <c r="Q6835" s="3">
        <f>Table1[[#This Row],[Capacity (MW)]]*0.395*8760*10^-6</f>
        <v>0.20761200000000002</v>
      </c>
      <c r="R6835" s="3" cm="1">
        <f t="array" ref="R6835">AVERAGE(VLOOKUP(_xlfn.TEXTSPLIT(Table1[[#This Row],[Fuel (no space after comma)]], ","), FuelList_Final_EF!$A$2:$B$65, 2, FALSE))</f>
        <v>53.06</v>
      </c>
      <c r="S6835" s="3">
        <f>Table1[[#This Row],[Generation (TWh)]]*10^9*VLOOKUP(Table1[[#This Row],[Turbine/Engine Technology]],Technology_HR!$A$2:$B$11,2,FALSE)*10^-6</f>
        <v>2135289.42</v>
      </c>
      <c r="T6835" s="5">
        <f>Table1[[#This Row],[Fuel Consumption (mmBtu)]]*Table1[[#This Row],[Emission Factor (kg CO2/ mmBtu)]]*10^3</f>
        <v>113298456625.2</v>
      </c>
      <c r="U6835" s="3">
        <f>Table1[[#This Row],[Emissions (g CO2)]]/(Table1[[#This Row],[Generation (TWh)]]*10^9)</f>
        <v>545.72209999999995</v>
      </c>
    </row>
    <row r="6836" spans="1:21" x14ac:dyDescent="0.35">
      <c r="A6836" t="s">
        <v>1949</v>
      </c>
      <c r="B6836" t="s">
        <v>3239</v>
      </c>
      <c r="C6836" t="str">
        <f>SUBSTITUTE(Table1[[#This Row],[Fuel]],", ",",")</f>
        <v>fossil gas: natural gas</v>
      </c>
      <c r="D6836" t="s">
        <v>3239</v>
      </c>
      <c r="H6836" t="s">
        <v>3440</v>
      </c>
      <c r="I6836">
        <v>60</v>
      </c>
      <c r="J6836" t="s">
        <v>3450</v>
      </c>
      <c r="K6836" t="s">
        <v>29</v>
      </c>
      <c r="L6836" t="s">
        <v>29</v>
      </c>
      <c r="M6836" t="s">
        <v>29</v>
      </c>
      <c r="N6836">
        <v>50.226149999999997</v>
      </c>
      <c r="O6836">
        <v>136.88527999999999</v>
      </c>
      <c r="P6836" t="s">
        <v>3578</v>
      </c>
      <c r="Q6836" s="3">
        <f>Table1[[#This Row],[Capacity (MW)]]*0.395*8760*10^-6</f>
        <v>0.20761200000000002</v>
      </c>
      <c r="R6836" s="3" cm="1">
        <f t="array" ref="R6836">AVERAGE(VLOOKUP(_xlfn.TEXTSPLIT(Table1[[#This Row],[Fuel (no space after comma)]], ","), FuelList_Final_EF!$A$2:$B$65, 2, FALSE))</f>
        <v>53.06</v>
      </c>
      <c r="S6836" s="3">
        <f>Table1[[#This Row],[Generation (TWh)]]*10^9*VLOOKUP(Table1[[#This Row],[Turbine/Engine Technology]],Technology_HR!$A$2:$B$11,2,FALSE)*10^-6</f>
        <v>2135289.42</v>
      </c>
      <c r="T6836" s="5">
        <f>Table1[[#This Row],[Fuel Consumption (mmBtu)]]*Table1[[#This Row],[Emission Factor (kg CO2/ mmBtu)]]*10^3</f>
        <v>113298456625.2</v>
      </c>
      <c r="U6836" s="3">
        <f>Table1[[#This Row],[Emissions (g CO2)]]/(Table1[[#This Row],[Generation (TWh)]]*10^9)</f>
        <v>545.72209999999995</v>
      </c>
    </row>
    <row r="6837" spans="1:21" x14ac:dyDescent="0.35">
      <c r="A6837" t="s">
        <v>1949</v>
      </c>
      <c r="B6837" t="s">
        <v>3239</v>
      </c>
      <c r="C6837" t="str">
        <f>SUBSTITUTE(Table1[[#This Row],[Fuel]],", ",",")</f>
        <v>fossil gas: natural gas</v>
      </c>
      <c r="D6837" t="s">
        <v>3239</v>
      </c>
      <c r="H6837" t="s">
        <v>3440</v>
      </c>
      <c r="I6837">
        <v>80</v>
      </c>
      <c r="J6837" t="s">
        <v>3450</v>
      </c>
      <c r="K6837" t="s">
        <v>29</v>
      </c>
      <c r="L6837" t="s">
        <v>29</v>
      </c>
      <c r="M6837" t="s">
        <v>29</v>
      </c>
      <c r="N6837">
        <v>50.226149999999997</v>
      </c>
      <c r="O6837">
        <v>136.88527999999999</v>
      </c>
      <c r="P6837" t="s">
        <v>3578</v>
      </c>
      <c r="Q6837" s="3">
        <f>Table1[[#This Row],[Capacity (MW)]]*0.395*8760*10^-6</f>
        <v>0.27681600000000001</v>
      </c>
      <c r="R6837" s="3" cm="1">
        <f t="array" ref="R6837">AVERAGE(VLOOKUP(_xlfn.TEXTSPLIT(Table1[[#This Row],[Fuel (no space after comma)]], ","), FuelList_Final_EF!$A$2:$B$65, 2, FALSE))</f>
        <v>53.06</v>
      </c>
      <c r="S6837" s="3">
        <f>Table1[[#This Row],[Generation (TWh)]]*10^9*VLOOKUP(Table1[[#This Row],[Turbine/Engine Technology]],Technology_HR!$A$2:$B$11,2,FALSE)*10^-6</f>
        <v>2847052.56</v>
      </c>
      <c r="T6837" s="5">
        <f>Table1[[#This Row],[Fuel Consumption (mmBtu)]]*Table1[[#This Row],[Emission Factor (kg CO2/ mmBtu)]]*10^3</f>
        <v>151064608833.60001</v>
      </c>
      <c r="U6837" s="3">
        <f>Table1[[#This Row],[Emissions (g CO2)]]/(Table1[[#This Row],[Generation (TWh)]]*10^9)</f>
        <v>545.72210000000007</v>
      </c>
    </row>
    <row r="6838" spans="1:21" x14ac:dyDescent="0.35">
      <c r="A6838" t="s">
        <v>1950</v>
      </c>
      <c r="B6838" t="s">
        <v>3263</v>
      </c>
      <c r="C6838" t="str">
        <f>SUBSTITUTE(Table1[[#This Row],[Fuel]],", ",",")</f>
        <v>fossil gas: natural gas,fossil liquids: heavy fuel oil</v>
      </c>
      <c r="D6838" t="s">
        <v>3239</v>
      </c>
      <c r="E6838" t="s">
        <v>3241</v>
      </c>
      <c r="H6838" t="s">
        <v>3440</v>
      </c>
      <c r="I6838">
        <v>60</v>
      </c>
      <c r="J6838" t="s">
        <v>3446</v>
      </c>
      <c r="K6838">
        <v>1970</v>
      </c>
      <c r="L6838" t="s">
        <v>29</v>
      </c>
      <c r="M6838" t="s">
        <v>29</v>
      </c>
      <c r="N6838">
        <v>64.575299999999999</v>
      </c>
      <c r="O6838">
        <v>40.573099999999997</v>
      </c>
      <c r="P6838" t="s">
        <v>3578</v>
      </c>
      <c r="Q6838" s="3">
        <f>Table1[[#This Row],[Capacity (MW)]]*0.395*8760*10^-6</f>
        <v>0.20761200000000002</v>
      </c>
      <c r="R6838" s="3" cm="1">
        <f t="array" ref="R6838">AVERAGE(VLOOKUP(_xlfn.TEXTSPLIT(Table1[[#This Row],[Fuel (no space after comma)]], ","), FuelList_Final_EF!$A$2:$B$65, 2, FALSE))</f>
        <v>67.331265155508703</v>
      </c>
      <c r="S6838" s="3">
        <f>Table1[[#This Row],[Generation (TWh)]]*10^9*VLOOKUP(Table1[[#This Row],[Turbine/Engine Technology]],Technology_HR!$A$2:$B$11,2,FALSE)*10^-6</f>
        <v>2135289.42</v>
      </c>
      <c r="T6838" s="5">
        <f>Table1[[#This Row],[Fuel Consumption (mmBtu)]]*Table1[[#This Row],[Emission Factor (kg CO2/ mmBtu)]]*10^3</f>
        <v>143771738121.77237</v>
      </c>
      <c r="U6838" s="3">
        <f>Table1[[#This Row],[Emissions (g CO2)]]/(Table1[[#This Row],[Generation (TWh)]]*10^9)</f>
        <v>692.50206212440685</v>
      </c>
    </row>
    <row r="6839" spans="1:21" x14ac:dyDescent="0.35">
      <c r="A6839" t="s">
        <v>1950</v>
      </c>
      <c r="B6839" t="s">
        <v>3263</v>
      </c>
      <c r="C6839" t="str">
        <f>SUBSTITUTE(Table1[[#This Row],[Fuel]],", ",",")</f>
        <v>fossil gas: natural gas,fossil liquids: heavy fuel oil</v>
      </c>
      <c r="D6839" t="s">
        <v>3239</v>
      </c>
      <c r="E6839" t="s">
        <v>3241</v>
      </c>
      <c r="H6839" t="s">
        <v>3440</v>
      </c>
      <c r="I6839">
        <v>60</v>
      </c>
      <c r="J6839" t="s">
        <v>3446</v>
      </c>
      <c r="K6839">
        <v>1971</v>
      </c>
      <c r="L6839" t="s">
        <v>29</v>
      </c>
      <c r="M6839" t="s">
        <v>29</v>
      </c>
      <c r="N6839">
        <v>64.575299999999999</v>
      </c>
      <c r="O6839">
        <v>40.573099999999997</v>
      </c>
      <c r="P6839" t="s">
        <v>3578</v>
      </c>
      <c r="Q6839" s="3">
        <f>Table1[[#This Row],[Capacity (MW)]]*0.395*8760*10^-6</f>
        <v>0.20761200000000002</v>
      </c>
      <c r="R6839" s="3" cm="1">
        <f t="array" ref="R6839">AVERAGE(VLOOKUP(_xlfn.TEXTSPLIT(Table1[[#This Row],[Fuel (no space after comma)]], ","), FuelList_Final_EF!$A$2:$B$65, 2, FALSE))</f>
        <v>67.331265155508703</v>
      </c>
      <c r="S6839" s="3">
        <f>Table1[[#This Row],[Generation (TWh)]]*10^9*VLOOKUP(Table1[[#This Row],[Turbine/Engine Technology]],Technology_HR!$A$2:$B$11,2,FALSE)*10^-6</f>
        <v>2135289.42</v>
      </c>
      <c r="T6839" s="5">
        <f>Table1[[#This Row],[Fuel Consumption (mmBtu)]]*Table1[[#This Row],[Emission Factor (kg CO2/ mmBtu)]]*10^3</f>
        <v>143771738121.77237</v>
      </c>
      <c r="U6839" s="3">
        <f>Table1[[#This Row],[Emissions (g CO2)]]/(Table1[[#This Row],[Generation (TWh)]]*10^9)</f>
        <v>692.50206212440685</v>
      </c>
    </row>
    <row r="6840" spans="1:21" x14ac:dyDescent="0.35">
      <c r="A6840" t="s">
        <v>1950</v>
      </c>
      <c r="B6840" t="s">
        <v>3263</v>
      </c>
      <c r="C6840" t="str">
        <f>SUBSTITUTE(Table1[[#This Row],[Fuel]],", ",",")</f>
        <v>fossil gas: natural gas,fossil liquids: heavy fuel oil</v>
      </c>
      <c r="D6840" t="s">
        <v>3239</v>
      </c>
      <c r="E6840" t="s">
        <v>3241</v>
      </c>
      <c r="H6840" t="s">
        <v>3440</v>
      </c>
      <c r="I6840">
        <v>55</v>
      </c>
      <c r="J6840" t="s">
        <v>3446</v>
      </c>
      <c r="K6840">
        <v>1971</v>
      </c>
      <c r="L6840" t="s">
        <v>29</v>
      </c>
      <c r="M6840" t="s">
        <v>29</v>
      </c>
      <c r="N6840">
        <v>64.575299999999999</v>
      </c>
      <c r="O6840">
        <v>40.573099999999997</v>
      </c>
      <c r="P6840" t="s">
        <v>3578</v>
      </c>
      <c r="Q6840" s="3">
        <f>Table1[[#This Row],[Capacity (MW)]]*0.395*8760*10^-6</f>
        <v>0.19031099999999998</v>
      </c>
      <c r="R6840" s="3" cm="1">
        <f t="array" ref="R6840">AVERAGE(VLOOKUP(_xlfn.TEXTSPLIT(Table1[[#This Row],[Fuel (no space after comma)]], ","), FuelList_Final_EF!$A$2:$B$65, 2, FALSE))</f>
        <v>67.331265155508703</v>
      </c>
      <c r="S6840" s="3">
        <f>Table1[[#This Row],[Generation (TWh)]]*10^9*VLOOKUP(Table1[[#This Row],[Turbine/Engine Technology]],Technology_HR!$A$2:$B$11,2,FALSE)*10^-6</f>
        <v>1957348.6349999998</v>
      </c>
      <c r="T6840" s="5">
        <f>Table1[[#This Row],[Fuel Consumption (mmBtu)]]*Table1[[#This Row],[Emission Factor (kg CO2/ mmBtu)]]*10^3</f>
        <v>131790759944.95801</v>
      </c>
      <c r="U6840" s="3">
        <f>Table1[[#This Row],[Emissions (g CO2)]]/(Table1[[#This Row],[Generation (TWh)]]*10^9)</f>
        <v>692.50206212440708</v>
      </c>
    </row>
    <row r="6841" spans="1:21" x14ac:dyDescent="0.35">
      <c r="A6841" t="s">
        <v>1950</v>
      </c>
      <c r="B6841" t="s">
        <v>3263</v>
      </c>
      <c r="C6841" t="str">
        <f>SUBSTITUTE(Table1[[#This Row],[Fuel]],", ",",")</f>
        <v>fossil gas: natural gas,fossil liquids: heavy fuel oil</v>
      </c>
      <c r="D6841" t="s">
        <v>3239</v>
      </c>
      <c r="E6841" t="s">
        <v>3241</v>
      </c>
      <c r="H6841" t="s">
        <v>3440</v>
      </c>
      <c r="I6841">
        <v>55</v>
      </c>
      <c r="J6841" t="s">
        <v>3446</v>
      </c>
      <c r="K6841">
        <v>1972</v>
      </c>
      <c r="L6841" t="s">
        <v>29</v>
      </c>
      <c r="M6841" t="s">
        <v>29</v>
      </c>
      <c r="N6841">
        <v>64.575299999999999</v>
      </c>
      <c r="O6841">
        <v>40.573099999999997</v>
      </c>
      <c r="P6841" t="s">
        <v>3578</v>
      </c>
      <c r="Q6841" s="3">
        <f>Table1[[#This Row],[Capacity (MW)]]*0.395*8760*10^-6</f>
        <v>0.19031099999999998</v>
      </c>
      <c r="R6841" s="3" cm="1">
        <f t="array" ref="R6841">AVERAGE(VLOOKUP(_xlfn.TEXTSPLIT(Table1[[#This Row],[Fuel (no space after comma)]], ","), FuelList_Final_EF!$A$2:$B$65, 2, FALSE))</f>
        <v>67.331265155508703</v>
      </c>
      <c r="S6841" s="3">
        <f>Table1[[#This Row],[Generation (TWh)]]*10^9*VLOOKUP(Table1[[#This Row],[Turbine/Engine Technology]],Technology_HR!$A$2:$B$11,2,FALSE)*10^-6</f>
        <v>1957348.6349999998</v>
      </c>
      <c r="T6841" s="5">
        <f>Table1[[#This Row],[Fuel Consumption (mmBtu)]]*Table1[[#This Row],[Emission Factor (kg CO2/ mmBtu)]]*10^3</f>
        <v>131790759944.95801</v>
      </c>
      <c r="U6841" s="3">
        <f>Table1[[#This Row],[Emissions (g CO2)]]/(Table1[[#This Row],[Generation (TWh)]]*10^9)</f>
        <v>692.50206212440708</v>
      </c>
    </row>
    <row r="6842" spans="1:21" x14ac:dyDescent="0.35">
      <c r="A6842" t="s">
        <v>1950</v>
      </c>
      <c r="B6842" t="s">
        <v>3263</v>
      </c>
      <c r="C6842" t="str">
        <f>SUBSTITUTE(Table1[[#This Row],[Fuel]],", ",",")</f>
        <v>fossil gas: natural gas,fossil liquids: heavy fuel oil</v>
      </c>
      <c r="D6842" t="s">
        <v>3239</v>
      </c>
      <c r="E6842" t="s">
        <v>3241</v>
      </c>
      <c r="H6842" t="s">
        <v>3440</v>
      </c>
      <c r="I6842">
        <v>110</v>
      </c>
      <c r="J6842" t="s">
        <v>3446</v>
      </c>
      <c r="K6842">
        <v>1975</v>
      </c>
      <c r="L6842" t="s">
        <v>29</v>
      </c>
      <c r="M6842" t="s">
        <v>29</v>
      </c>
      <c r="N6842">
        <v>64.575299999999999</v>
      </c>
      <c r="O6842">
        <v>40.573099999999997</v>
      </c>
      <c r="P6842" t="s">
        <v>3578</v>
      </c>
      <c r="Q6842" s="3">
        <f>Table1[[#This Row],[Capacity (MW)]]*0.395*8760*10^-6</f>
        <v>0.38062199999999996</v>
      </c>
      <c r="R6842" s="3" cm="1">
        <f t="array" ref="R6842">AVERAGE(VLOOKUP(_xlfn.TEXTSPLIT(Table1[[#This Row],[Fuel (no space after comma)]], ","), FuelList_Final_EF!$A$2:$B$65, 2, FALSE))</f>
        <v>67.331265155508703</v>
      </c>
      <c r="S6842" s="3">
        <f>Table1[[#This Row],[Generation (TWh)]]*10^9*VLOOKUP(Table1[[#This Row],[Turbine/Engine Technology]],Technology_HR!$A$2:$B$11,2,FALSE)*10^-6</f>
        <v>3914697.2699999996</v>
      </c>
      <c r="T6842" s="5">
        <f>Table1[[#This Row],[Fuel Consumption (mmBtu)]]*Table1[[#This Row],[Emission Factor (kg CO2/ mmBtu)]]*10^3</f>
        <v>263581519889.91602</v>
      </c>
      <c r="U6842" s="3">
        <f>Table1[[#This Row],[Emissions (g CO2)]]/(Table1[[#This Row],[Generation (TWh)]]*10^9)</f>
        <v>692.50206212440708</v>
      </c>
    </row>
    <row r="6843" spans="1:21" x14ac:dyDescent="0.35">
      <c r="A6843" t="s">
        <v>1950</v>
      </c>
      <c r="B6843" t="s">
        <v>3263</v>
      </c>
      <c r="C6843" t="str">
        <f>SUBSTITUTE(Table1[[#This Row],[Fuel]],", ",",")</f>
        <v>fossil gas: natural gas,fossil liquids: heavy fuel oil</v>
      </c>
      <c r="D6843" t="s">
        <v>3239</v>
      </c>
      <c r="E6843" t="s">
        <v>3241</v>
      </c>
      <c r="H6843" t="s">
        <v>3440</v>
      </c>
      <c r="I6843">
        <v>110</v>
      </c>
      <c r="J6843" t="s">
        <v>3446</v>
      </c>
      <c r="K6843">
        <v>1979</v>
      </c>
      <c r="L6843" t="s">
        <v>29</v>
      </c>
      <c r="M6843" t="s">
        <v>29</v>
      </c>
      <c r="N6843">
        <v>64.575299999999999</v>
      </c>
      <c r="O6843">
        <v>40.573099999999997</v>
      </c>
      <c r="P6843" t="s">
        <v>3578</v>
      </c>
      <c r="Q6843" s="3">
        <f>Table1[[#This Row],[Capacity (MW)]]*0.395*8760*10^-6</f>
        <v>0.38062199999999996</v>
      </c>
      <c r="R6843" s="3" cm="1">
        <f t="array" ref="R6843">AVERAGE(VLOOKUP(_xlfn.TEXTSPLIT(Table1[[#This Row],[Fuel (no space after comma)]], ","), FuelList_Final_EF!$A$2:$B$65, 2, FALSE))</f>
        <v>67.331265155508703</v>
      </c>
      <c r="S6843" s="3">
        <f>Table1[[#This Row],[Generation (TWh)]]*10^9*VLOOKUP(Table1[[#This Row],[Turbine/Engine Technology]],Technology_HR!$A$2:$B$11,2,FALSE)*10^-6</f>
        <v>3914697.2699999996</v>
      </c>
      <c r="T6843" s="5">
        <f>Table1[[#This Row],[Fuel Consumption (mmBtu)]]*Table1[[#This Row],[Emission Factor (kg CO2/ mmBtu)]]*10^3</f>
        <v>263581519889.91602</v>
      </c>
      <c r="U6843" s="3">
        <f>Table1[[#This Row],[Emissions (g CO2)]]/(Table1[[#This Row],[Generation (TWh)]]*10^9)</f>
        <v>692.50206212440708</v>
      </c>
    </row>
    <row r="6844" spans="1:21" x14ac:dyDescent="0.35">
      <c r="A6844" t="s">
        <v>1951</v>
      </c>
      <c r="B6844" t="s">
        <v>3239</v>
      </c>
      <c r="C6844" t="str">
        <f>SUBSTITUTE(Table1[[#This Row],[Fuel]],", ",",")</f>
        <v>fossil gas: natural gas</v>
      </c>
      <c r="D6844" t="s">
        <v>3239</v>
      </c>
      <c r="H6844" t="s">
        <v>3440</v>
      </c>
      <c r="I6844">
        <v>56</v>
      </c>
      <c r="J6844" t="s">
        <v>3449</v>
      </c>
      <c r="K6844">
        <v>2028</v>
      </c>
      <c r="L6844" t="s">
        <v>29</v>
      </c>
      <c r="M6844" t="s">
        <v>29</v>
      </c>
      <c r="N6844">
        <v>64.430414999999996</v>
      </c>
      <c r="O6844">
        <v>40.831975999999997</v>
      </c>
      <c r="P6844" t="s">
        <v>3578</v>
      </c>
      <c r="Q6844" s="3">
        <f>Table1[[#This Row],[Capacity (MW)]]*0.395*8760*10^-6</f>
        <v>0.1937712</v>
      </c>
      <c r="R6844" s="3" cm="1">
        <f t="array" ref="R6844">AVERAGE(VLOOKUP(_xlfn.TEXTSPLIT(Table1[[#This Row],[Fuel (no space after comma)]], ","), FuelList_Final_EF!$A$2:$B$65, 2, FALSE))</f>
        <v>53.06</v>
      </c>
      <c r="S6844" s="3">
        <f>Table1[[#This Row],[Generation (TWh)]]*10^9*VLOOKUP(Table1[[#This Row],[Turbine/Engine Technology]],Technology_HR!$A$2:$B$11,2,FALSE)*10^-6</f>
        <v>1992936.7919999999</v>
      </c>
      <c r="T6844" s="5">
        <f>Table1[[#This Row],[Fuel Consumption (mmBtu)]]*Table1[[#This Row],[Emission Factor (kg CO2/ mmBtu)]]*10^3</f>
        <v>105745226183.52</v>
      </c>
      <c r="U6844" s="3">
        <f>Table1[[#This Row],[Emissions (g CO2)]]/(Table1[[#This Row],[Generation (TWh)]]*10^9)</f>
        <v>545.72210000000007</v>
      </c>
    </row>
    <row r="6845" spans="1:21" x14ac:dyDescent="0.35">
      <c r="A6845" t="s">
        <v>1951</v>
      </c>
      <c r="B6845" t="s">
        <v>3239</v>
      </c>
      <c r="C6845" t="str">
        <f>SUBSTITUTE(Table1[[#This Row],[Fuel]],", ",",")</f>
        <v>fossil gas: natural gas</v>
      </c>
      <c r="D6845" t="s">
        <v>3239</v>
      </c>
      <c r="H6845" t="s">
        <v>3440</v>
      </c>
      <c r="I6845">
        <v>60</v>
      </c>
      <c r="J6845" t="s">
        <v>3449</v>
      </c>
      <c r="K6845">
        <v>2028</v>
      </c>
      <c r="L6845" t="s">
        <v>29</v>
      </c>
      <c r="M6845" t="s">
        <v>29</v>
      </c>
      <c r="N6845">
        <v>64.430414999999996</v>
      </c>
      <c r="O6845">
        <v>40.831975999999997</v>
      </c>
      <c r="P6845" t="s">
        <v>3578</v>
      </c>
      <c r="Q6845" s="3">
        <f>Table1[[#This Row],[Capacity (MW)]]*0.395*8760*10^-6</f>
        <v>0.20761200000000002</v>
      </c>
      <c r="R6845" s="3" cm="1">
        <f t="array" ref="R6845">AVERAGE(VLOOKUP(_xlfn.TEXTSPLIT(Table1[[#This Row],[Fuel (no space after comma)]], ","), FuelList_Final_EF!$A$2:$B$65, 2, FALSE))</f>
        <v>53.06</v>
      </c>
      <c r="S6845" s="3">
        <f>Table1[[#This Row],[Generation (TWh)]]*10^9*VLOOKUP(Table1[[#This Row],[Turbine/Engine Technology]],Technology_HR!$A$2:$B$11,2,FALSE)*10^-6</f>
        <v>2135289.42</v>
      </c>
      <c r="T6845" s="5">
        <f>Table1[[#This Row],[Fuel Consumption (mmBtu)]]*Table1[[#This Row],[Emission Factor (kg CO2/ mmBtu)]]*10^3</f>
        <v>113298456625.2</v>
      </c>
      <c r="U6845" s="3">
        <f>Table1[[#This Row],[Emissions (g CO2)]]/(Table1[[#This Row],[Generation (TWh)]]*10^9)</f>
        <v>545.72209999999995</v>
      </c>
    </row>
    <row r="6846" spans="1:21" x14ac:dyDescent="0.35">
      <c r="A6846" t="s">
        <v>1949</v>
      </c>
      <c r="B6846" t="s">
        <v>3240</v>
      </c>
      <c r="C6846" t="str">
        <f>SUBSTITUTE(Table1[[#This Row],[Fuel]],", ",",")</f>
        <v>fossil gas: natural gas,fossil liquids: diesel</v>
      </c>
      <c r="D6846" t="s">
        <v>3239</v>
      </c>
      <c r="E6846" t="s">
        <v>3258</v>
      </c>
      <c r="H6846" t="s">
        <v>3438</v>
      </c>
      <c r="I6846">
        <v>220</v>
      </c>
      <c r="J6846" t="s">
        <v>3449</v>
      </c>
      <c r="K6846">
        <v>2027</v>
      </c>
      <c r="L6846" t="s">
        <v>29</v>
      </c>
      <c r="M6846" t="s">
        <v>29</v>
      </c>
      <c r="N6846">
        <v>43.42557</v>
      </c>
      <c r="O6846">
        <v>132.30550400000001</v>
      </c>
      <c r="P6846" t="s">
        <v>3578</v>
      </c>
      <c r="Q6846" s="3">
        <f>Table1[[#This Row],[Capacity (MW)]]*0.395*8760*10^-6</f>
        <v>0.76124399999999992</v>
      </c>
      <c r="R6846" s="3" cm="1">
        <f t="array" ref="R6846">AVERAGE(VLOOKUP(_xlfn.TEXTSPLIT(Table1[[#This Row],[Fuel (no space after comma)]], ","), FuelList_Final_EF!$A$2:$B$65, 2, FALSE))</f>
        <v>65.583341148886291</v>
      </c>
      <c r="S6846" s="3">
        <f>Table1[[#This Row],[Generation (TWh)]]*10^9*VLOOKUP(Table1[[#This Row],[Turbine/Engine Technology]],Technology_HR!$A$2:$B$11,2,FALSE)*10^-6</f>
        <v>5746630.9559999984</v>
      </c>
      <c r="T6846" s="5">
        <f>Table1[[#This Row],[Fuel Consumption (mmBtu)]]*Table1[[#This Row],[Emission Factor (kg CO2/ mmBtu)]]*10^3</f>
        <v>376883258444.09845</v>
      </c>
      <c r="U6846" s="3">
        <f>Table1[[#This Row],[Emissions (g CO2)]]/(Table1[[#This Row],[Generation (TWh)]]*10^9)</f>
        <v>495.08864233294253</v>
      </c>
    </row>
    <row r="6847" spans="1:21" x14ac:dyDescent="0.35">
      <c r="A6847" t="s">
        <v>1949</v>
      </c>
      <c r="B6847" t="s">
        <v>3240</v>
      </c>
      <c r="C6847" t="str">
        <f>SUBSTITUTE(Table1[[#This Row],[Fuel]],", ",",")</f>
        <v>fossil gas: natural gas,fossil liquids: diesel</v>
      </c>
      <c r="D6847" t="s">
        <v>3239</v>
      </c>
      <c r="E6847" t="s">
        <v>3258</v>
      </c>
      <c r="H6847" t="s">
        <v>3438</v>
      </c>
      <c r="I6847">
        <v>220</v>
      </c>
      <c r="J6847" t="s">
        <v>3449</v>
      </c>
      <c r="K6847">
        <v>2027</v>
      </c>
      <c r="L6847" t="s">
        <v>29</v>
      </c>
      <c r="M6847" t="s">
        <v>29</v>
      </c>
      <c r="N6847">
        <v>43.42557</v>
      </c>
      <c r="O6847">
        <v>132.30550400000001</v>
      </c>
      <c r="P6847" t="s">
        <v>3578</v>
      </c>
      <c r="Q6847" s="3">
        <f>Table1[[#This Row],[Capacity (MW)]]*0.395*8760*10^-6</f>
        <v>0.76124399999999992</v>
      </c>
      <c r="R6847" s="3" cm="1">
        <f t="array" ref="R6847">AVERAGE(VLOOKUP(_xlfn.TEXTSPLIT(Table1[[#This Row],[Fuel (no space after comma)]], ","), FuelList_Final_EF!$A$2:$B$65, 2, FALSE))</f>
        <v>65.583341148886291</v>
      </c>
      <c r="S6847" s="3">
        <f>Table1[[#This Row],[Generation (TWh)]]*10^9*VLOOKUP(Table1[[#This Row],[Turbine/Engine Technology]],Technology_HR!$A$2:$B$11,2,FALSE)*10^-6</f>
        <v>5746630.9559999984</v>
      </c>
      <c r="T6847" s="5">
        <f>Table1[[#This Row],[Fuel Consumption (mmBtu)]]*Table1[[#This Row],[Emission Factor (kg CO2/ mmBtu)]]*10^3</f>
        <v>376883258444.09845</v>
      </c>
      <c r="U6847" s="3">
        <f>Table1[[#This Row],[Emissions (g CO2)]]/(Table1[[#This Row],[Generation (TWh)]]*10^9)</f>
        <v>495.08864233294253</v>
      </c>
    </row>
    <row r="6848" spans="1:21" x14ac:dyDescent="0.35">
      <c r="A6848" t="s">
        <v>1949</v>
      </c>
      <c r="B6848" t="s">
        <v>3239</v>
      </c>
      <c r="C6848" t="str">
        <f>SUBSTITUTE(Table1[[#This Row],[Fuel]],", ",",")</f>
        <v>fossil gas: natural gas</v>
      </c>
      <c r="D6848" t="s">
        <v>3239</v>
      </c>
      <c r="H6848" t="s">
        <v>3438</v>
      </c>
      <c r="I6848">
        <v>112.5</v>
      </c>
      <c r="J6848" t="s">
        <v>3452</v>
      </c>
      <c r="K6848" t="s">
        <v>29</v>
      </c>
      <c r="L6848" t="s">
        <v>29</v>
      </c>
      <c r="M6848" t="s">
        <v>29</v>
      </c>
      <c r="N6848">
        <v>43.42557</v>
      </c>
      <c r="O6848">
        <v>132.30550400000001</v>
      </c>
      <c r="P6848" t="s">
        <v>3578</v>
      </c>
      <c r="Q6848" s="3">
        <f>Table1[[#This Row],[Capacity (MW)]]*0.395*8760*10^-6</f>
        <v>0.38927249999999997</v>
      </c>
      <c r="R6848" s="3" cm="1">
        <f t="array" ref="R6848">AVERAGE(VLOOKUP(_xlfn.TEXTSPLIT(Table1[[#This Row],[Fuel (no space after comma)]], ","), FuelList_Final_EF!$A$2:$B$65, 2, FALSE))</f>
        <v>53.06</v>
      </c>
      <c r="S6848" s="3">
        <f>Table1[[#This Row],[Generation (TWh)]]*10^9*VLOOKUP(Table1[[#This Row],[Turbine/Engine Technology]],Technology_HR!$A$2:$B$11,2,FALSE)*10^-6</f>
        <v>2938618.1024999996</v>
      </c>
      <c r="T6848" s="5">
        <f>Table1[[#This Row],[Fuel Consumption (mmBtu)]]*Table1[[#This Row],[Emission Factor (kg CO2/ mmBtu)]]*10^3</f>
        <v>155923076518.64999</v>
      </c>
      <c r="U6848" s="3">
        <f>Table1[[#This Row],[Emissions (g CO2)]]/(Table1[[#This Row],[Generation (TWh)]]*10^9)</f>
        <v>400.54994000000005</v>
      </c>
    </row>
    <row r="6849" spans="1:21" x14ac:dyDescent="0.35">
      <c r="A6849" t="s">
        <v>1949</v>
      </c>
      <c r="B6849" t="s">
        <v>3239</v>
      </c>
      <c r="C6849" t="str">
        <f>SUBSTITUTE(Table1[[#This Row],[Fuel]],", ",",")</f>
        <v>fossil gas: natural gas</v>
      </c>
      <c r="D6849" t="s">
        <v>3239</v>
      </c>
      <c r="H6849" t="s">
        <v>3438</v>
      </c>
      <c r="I6849">
        <v>112.5</v>
      </c>
      <c r="J6849" t="s">
        <v>3452</v>
      </c>
      <c r="K6849" t="s">
        <v>29</v>
      </c>
      <c r="L6849" t="s">
        <v>29</v>
      </c>
      <c r="M6849" t="s">
        <v>29</v>
      </c>
      <c r="N6849">
        <v>43.42557</v>
      </c>
      <c r="O6849">
        <v>132.30550400000001</v>
      </c>
      <c r="P6849" t="s">
        <v>3578</v>
      </c>
      <c r="Q6849" s="3">
        <f>Table1[[#This Row],[Capacity (MW)]]*0.395*8760*10^-6</f>
        <v>0.38927249999999997</v>
      </c>
      <c r="R6849" s="3" cm="1">
        <f t="array" ref="R6849">AVERAGE(VLOOKUP(_xlfn.TEXTSPLIT(Table1[[#This Row],[Fuel (no space after comma)]], ","), FuelList_Final_EF!$A$2:$B$65, 2, FALSE))</f>
        <v>53.06</v>
      </c>
      <c r="S6849" s="3">
        <f>Table1[[#This Row],[Generation (TWh)]]*10^9*VLOOKUP(Table1[[#This Row],[Turbine/Engine Technology]],Technology_HR!$A$2:$B$11,2,FALSE)*10^-6</f>
        <v>2938618.1024999996</v>
      </c>
      <c r="T6849" s="5">
        <f>Table1[[#This Row],[Fuel Consumption (mmBtu)]]*Table1[[#This Row],[Emission Factor (kg CO2/ mmBtu)]]*10^3</f>
        <v>155923076518.64999</v>
      </c>
      <c r="U6849" s="3">
        <f>Table1[[#This Row],[Emissions (g CO2)]]/(Table1[[#This Row],[Generation (TWh)]]*10^9)</f>
        <v>400.54994000000005</v>
      </c>
    </row>
    <row r="6850" spans="1:21" x14ac:dyDescent="0.35">
      <c r="A6850" t="s">
        <v>1949</v>
      </c>
      <c r="B6850" t="s">
        <v>3239</v>
      </c>
      <c r="C6850" t="str">
        <f>SUBSTITUTE(Table1[[#This Row],[Fuel]],", ",",")</f>
        <v>fossil gas: natural gas</v>
      </c>
      <c r="D6850" t="s">
        <v>3239</v>
      </c>
      <c r="H6850" t="s">
        <v>3438</v>
      </c>
      <c r="I6850">
        <v>112.5</v>
      </c>
      <c r="J6850" t="s">
        <v>3452</v>
      </c>
      <c r="K6850" t="s">
        <v>29</v>
      </c>
      <c r="L6850" t="s">
        <v>29</v>
      </c>
      <c r="M6850" t="s">
        <v>29</v>
      </c>
      <c r="N6850">
        <v>43.42557</v>
      </c>
      <c r="O6850">
        <v>132.30550400000001</v>
      </c>
      <c r="P6850" t="s">
        <v>3578</v>
      </c>
      <c r="Q6850" s="3">
        <f>Table1[[#This Row],[Capacity (MW)]]*0.395*8760*10^-6</f>
        <v>0.38927249999999997</v>
      </c>
      <c r="R6850" s="3" cm="1">
        <f t="array" ref="R6850">AVERAGE(VLOOKUP(_xlfn.TEXTSPLIT(Table1[[#This Row],[Fuel (no space after comma)]], ","), FuelList_Final_EF!$A$2:$B$65, 2, FALSE))</f>
        <v>53.06</v>
      </c>
      <c r="S6850" s="3">
        <f>Table1[[#This Row],[Generation (TWh)]]*10^9*VLOOKUP(Table1[[#This Row],[Turbine/Engine Technology]],Technology_HR!$A$2:$B$11,2,FALSE)*10^-6</f>
        <v>2938618.1024999996</v>
      </c>
      <c r="T6850" s="5">
        <f>Table1[[#This Row],[Fuel Consumption (mmBtu)]]*Table1[[#This Row],[Emission Factor (kg CO2/ mmBtu)]]*10^3</f>
        <v>155923076518.64999</v>
      </c>
      <c r="U6850" s="3">
        <f>Table1[[#This Row],[Emissions (g CO2)]]/(Table1[[#This Row],[Generation (TWh)]]*10^9)</f>
        <v>400.54994000000005</v>
      </c>
    </row>
    <row r="6851" spans="1:21" x14ac:dyDescent="0.35">
      <c r="A6851" t="s">
        <v>1949</v>
      </c>
      <c r="B6851" t="s">
        <v>3239</v>
      </c>
      <c r="C6851" t="str">
        <f>SUBSTITUTE(Table1[[#This Row],[Fuel]],", ",",")</f>
        <v>fossil gas: natural gas</v>
      </c>
      <c r="D6851" t="s">
        <v>3239</v>
      </c>
      <c r="H6851" t="s">
        <v>3438</v>
      </c>
      <c r="I6851">
        <v>112.5</v>
      </c>
      <c r="J6851" t="s">
        <v>3452</v>
      </c>
      <c r="K6851" t="s">
        <v>29</v>
      </c>
      <c r="L6851" t="s">
        <v>29</v>
      </c>
      <c r="M6851" t="s">
        <v>29</v>
      </c>
      <c r="N6851">
        <v>43.42557</v>
      </c>
      <c r="O6851">
        <v>132.30550400000001</v>
      </c>
      <c r="P6851" t="s">
        <v>3578</v>
      </c>
      <c r="Q6851" s="3">
        <f>Table1[[#This Row],[Capacity (MW)]]*0.395*8760*10^-6</f>
        <v>0.38927249999999997</v>
      </c>
      <c r="R6851" s="3" cm="1">
        <f t="array" ref="R6851">AVERAGE(VLOOKUP(_xlfn.TEXTSPLIT(Table1[[#This Row],[Fuel (no space after comma)]], ","), FuelList_Final_EF!$A$2:$B$65, 2, FALSE))</f>
        <v>53.06</v>
      </c>
      <c r="S6851" s="3">
        <f>Table1[[#This Row],[Generation (TWh)]]*10^9*VLOOKUP(Table1[[#This Row],[Turbine/Engine Technology]],Technology_HR!$A$2:$B$11,2,FALSE)*10^-6</f>
        <v>2938618.1024999996</v>
      </c>
      <c r="T6851" s="5">
        <f>Table1[[#This Row],[Fuel Consumption (mmBtu)]]*Table1[[#This Row],[Emission Factor (kg CO2/ mmBtu)]]*10^3</f>
        <v>155923076518.64999</v>
      </c>
      <c r="U6851" s="3">
        <f>Table1[[#This Row],[Emissions (g CO2)]]/(Table1[[#This Row],[Generation (TWh)]]*10^9)</f>
        <v>400.54994000000005</v>
      </c>
    </row>
    <row r="6852" spans="1:21" x14ac:dyDescent="0.35">
      <c r="A6852" t="s">
        <v>1952</v>
      </c>
      <c r="B6852" t="s">
        <v>3263</v>
      </c>
      <c r="C6852" t="str">
        <f>SUBSTITUTE(Table1[[#This Row],[Fuel]],", ",",")</f>
        <v>fossil gas: natural gas,fossil liquids: heavy fuel oil</v>
      </c>
      <c r="D6852" t="s">
        <v>3239</v>
      </c>
      <c r="E6852" t="s">
        <v>3241</v>
      </c>
      <c r="H6852" t="s">
        <v>3440</v>
      </c>
      <c r="I6852">
        <v>80</v>
      </c>
      <c r="J6852" t="s">
        <v>3446</v>
      </c>
      <c r="K6852">
        <v>1985</v>
      </c>
      <c r="L6852" t="s">
        <v>29</v>
      </c>
      <c r="M6852" t="s">
        <v>29</v>
      </c>
      <c r="N6852">
        <v>46.331018</v>
      </c>
      <c r="O6852">
        <v>48.086576000000001</v>
      </c>
      <c r="P6852" t="s">
        <v>3578</v>
      </c>
      <c r="Q6852" s="3">
        <f>Table1[[#This Row],[Capacity (MW)]]*0.395*8760*10^-6</f>
        <v>0.27681600000000001</v>
      </c>
      <c r="R6852" s="3" cm="1">
        <f t="array" ref="R6852">AVERAGE(VLOOKUP(_xlfn.TEXTSPLIT(Table1[[#This Row],[Fuel (no space after comma)]], ","), FuelList_Final_EF!$A$2:$B$65, 2, FALSE))</f>
        <v>67.331265155508703</v>
      </c>
      <c r="S6852" s="3">
        <f>Table1[[#This Row],[Generation (TWh)]]*10^9*VLOOKUP(Table1[[#This Row],[Turbine/Engine Technology]],Technology_HR!$A$2:$B$11,2,FALSE)*10^-6</f>
        <v>2847052.56</v>
      </c>
      <c r="T6852" s="5">
        <f>Table1[[#This Row],[Fuel Consumption (mmBtu)]]*Table1[[#This Row],[Emission Factor (kg CO2/ mmBtu)]]*10^3</f>
        <v>191695650829.02985</v>
      </c>
      <c r="U6852" s="3">
        <f>Table1[[#This Row],[Emissions (g CO2)]]/(Table1[[#This Row],[Generation (TWh)]]*10^9)</f>
        <v>692.50206212440696</v>
      </c>
    </row>
    <row r="6853" spans="1:21" x14ac:dyDescent="0.35">
      <c r="A6853" t="s">
        <v>1952</v>
      </c>
      <c r="B6853" t="s">
        <v>3263</v>
      </c>
      <c r="C6853" t="str">
        <f>SUBSTITUTE(Table1[[#This Row],[Fuel]],", ",",")</f>
        <v>fossil gas: natural gas,fossil liquids: heavy fuel oil</v>
      </c>
      <c r="D6853" t="s">
        <v>3239</v>
      </c>
      <c r="E6853" t="s">
        <v>3241</v>
      </c>
      <c r="H6853" t="s">
        <v>3440</v>
      </c>
      <c r="I6853">
        <v>80</v>
      </c>
      <c r="J6853" t="s">
        <v>3446</v>
      </c>
      <c r="K6853">
        <v>1985</v>
      </c>
      <c r="L6853" t="s">
        <v>29</v>
      </c>
      <c r="M6853" t="s">
        <v>29</v>
      </c>
      <c r="N6853">
        <v>46.331018</v>
      </c>
      <c r="O6853">
        <v>48.086576000000001</v>
      </c>
      <c r="P6853" t="s">
        <v>3578</v>
      </c>
      <c r="Q6853" s="3">
        <f>Table1[[#This Row],[Capacity (MW)]]*0.395*8760*10^-6</f>
        <v>0.27681600000000001</v>
      </c>
      <c r="R6853" s="3" cm="1">
        <f t="array" ref="R6853">AVERAGE(VLOOKUP(_xlfn.TEXTSPLIT(Table1[[#This Row],[Fuel (no space after comma)]], ","), FuelList_Final_EF!$A$2:$B$65, 2, FALSE))</f>
        <v>67.331265155508703</v>
      </c>
      <c r="S6853" s="3">
        <f>Table1[[#This Row],[Generation (TWh)]]*10^9*VLOOKUP(Table1[[#This Row],[Turbine/Engine Technology]],Technology_HR!$A$2:$B$11,2,FALSE)*10^-6</f>
        <v>2847052.56</v>
      </c>
      <c r="T6853" s="5">
        <f>Table1[[#This Row],[Fuel Consumption (mmBtu)]]*Table1[[#This Row],[Emission Factor (kg CO2/ mmBtu)]]*10^3</f>
        <v>191695650829.02985</v>
      </c>
      <c r="U6853" s="3">
        <f>Table1[[#This Row],[Emissions (g CO2)]]/(Table1[[#This Row],[Generation (TWh)]]*10^9)</f>
        <v>692.50206212440696</v>
      </c>
    </row>
    <row r="6854" spans="1:21" x14ac:dyDescent="0.35">
      <c r="A6854" t="s">
        <v>1952</v>
      </c>
      <c r="B6854" t="s">
        <v>3263</v>
      </c>
      <c r="C6854" t="str">
        <f>SUBSTITUTE(Table1[[#This Row],[Fuel]],", ",",")</f>
        <v>fossil gas: natural gas,fossil liquids: heavy fuel oil</v>
      </c>
      <c r="D6854" t="s">
        <v>3239</v>
      </c>
      <c r="E6854" t="s">
        <v>3241</v>
      </c>
      <c r="H6854" t="s">
        <v>3440</v>
      </c>
      <c r="I6854">
        <v>110</v>
      </c>
      <c r="J6854" t="s">
        <v>3446</v>
      </c>
      <c r="K6854">
        <v>1985</v>
      </c>
      <c r="L6854" t="s">
        <v>29</v>
      </c>
      <c r="M6854" t="s">
        <v>29</v>
      </c>
      <c r="N6854">
        <v>46.331018</v>
      </c>
      <c r="O6854">
        <v>48.086576000000001</v>
      </c>
      <c r="P6854" t="s">
        <v>3578</v>
      </c>
      <c r="Q6854" s="3">
        <f>Table1[[#This Row],[Capacity (MW)]]*0.395*8760*10^-6</f>
        <v>0.38062199999999996</v>
      </c>
      <c r="R6854" s="3" cm="1">
        <f t="array" ref="R6854">AVERAGE(VLOOKUP(_xlfn.TEXTSPLIT(Table1[[#This Row],[Fuel (no space after comma)]], ","), FuelList_Final_EF!$A$2:$B$65, 2, FALSE))</f>
        <v>67.331265155508703</v>
      </c>
      <c r="S6854" s="3">
        <f>Table1[[#This Row],[Generation (TWh)]]*10^9*VLOOKUP(Table1[[#This Row],[Turbine/Engine Technology]],Technology_HR!$A$2:$B$11,2,FALSE)*10^-6</f>
        <v>3914697.2699999996</v>
      </c>
      <c r="T6854" s="5">
        <f>Table1[[#This Row],[Fuel Consumption (mmBtu)]]*Table1[[#This Row],[Emission Factor (kg CO2/ mmBtu)]]*10^3</f>
        <v>263581519889.91602</v>
      </c>
      <c r="U6854" s="3">
        <f>Table1[[#This Row],[Emissions (g CO2)]]/(Table1[[#This Row],[Generation (TWh)]]*10^9)</f>
        <v>692.50206212440708</v>
      </c>
    </row>
    <row r="6855" spans="1:21" x14ac:dyDescent="0.35">
      <c r="A6855" t="s">
        <v>1952</v>
      </c>
      <c r="B6855" t="s">
        <v>3263</v>
      </c>
      <c r="C6855" t="str">
        <f>SUBSTITUTE(Table1[[#This Row],[Fuel]],", ",",")</f>
        <v>fossil gas: natural gas,fossil liquids: heavy fuel oil</v>
      </c>
      <c r="D6855" t="s">
        <v>3239</v>
      </c>
      <c r="E6855" t="s">
        <v>3241</v>
      </c>
      <c r="H6855" t="s">
        <v>3440</v>
      </c>
      <c r="I6855">
        <v>110</v>
      </c>
      <c r="J6855" t="s">
        <v>3446</v>
      </c>
      <c r="K6855">
        <v>1985</v>
      </c>
      <c r="L6855" t="s">
        <v>29</v>
      </c>
      <c r="M6855" t="s">
        <v>29</v>
      </c>
      <c r="N6855">
        <v>46.331018</v>
      </c>
      <c r="O6855">
        <v>48.086576000000001</v>
      </c>
      <c r="P6855" t="s">
        <v>3578</v>
      </c>
      <c r="Q6855" s="3">
        <f>Table1[[#This Row],[Capacity (MW)]]*0.395*8760*10^-6</f>
        <v>0.38062199999999996</v>
      </c>
      <c r="R6855" s="3" cm="1">
        <f t="array" ref="R6855">AVERAGE(VLOOKUP(_xlfn.TEXTSPLIT(Table1[[#This Row],[Fuel (no space after comma)]], ","), FuelList_Final_EF!$A$2:$B$65, 2, FALSE))</f>
        <v>67.331265155508703</v>
      </c>
      <c r="S6855" s="3">
        <f>Table1[[#This Row],[Generation (TWh)]]*10^9*VLOOKUP(Table1[[#This Row],[Turbine/Engine Technology]],Technology_HR!$A$2:$B$11,2,FALSE)*10^-6</f>
        <v>3914697.2699999996</v>
      </c>
      <c r="T6855" s="5">
        <f>Table1[[#This Row],[Fuel Consumption (mmBtu)]]*Table1[[#This Row],[Emission Factor (kg CO2/ mmBtu)]]*10^3</f>
        <v>263581519889.91602</v>
      </c>
      <c r="U6855" s="3">
        <f>Table1[[#This Row],[Emissions (g CO2)]]/(Table1[[#This Row],[Generation (TWh)]]*10^9)</f>
        <v>692.50206212440708</v>
      </c>
    </row>
    <row r="6856" spans="1:21" x14ac:dyDescent="0.35">
      <c r="A6856" t="s">
        <v>1952</v>
      </c>
      <c r="B6856" t="s">
        <v>3239</v>
      </c>
      <c r="C6856" t="str">
        <f>SUBSTITUTE(Table1[[#This Row],[Fuel]],", ",",")</f>
        <v>fossil gas: natural gas</v>
      </c>
      <c r="D6856" t="s">
        <v>3239</v>
      </c>
      <c r="H6856" t="s">
        <v>3438</v>
      </c>
      <c r="I6856">
        <v>110</v>
      </c>
      <c r="J6856" t="s">
        <v>3446</v>
      </c>
      <c r="K6856">
        <v>2009</v>
      </c>
      <c r="L6856" t="s">
        <v>29</v>
      </c>
      <c r="M6856" t="s">
        <v>29</v>
      </c>
      <c r="N6856">
        <v>46.374426999999997</v>
      </c>
      <c r="O6856">
        <v>48.091334000000003</v>
      </c>
      <c r="P6856" t="s">
        <v>3578</v>
      </c>
      <c r="Q6856" s="3">
        <f>Table1[[#This Row],[Capacity (MW)]]*0.395*8760*10^-6</f>
        <v>0.38062199999999996</v>
      </c>
      <c r="R6856" s="3" cm="1">
        <f t="array" ref="R6856">AVERAGE(VLOOKUP(_xlfn.TEXTSPLIT(Table1[[#This Row],[Fuel (no space after comma)]], ","), FuelList_Final_EF!$A$2:$B$65, 2, FALSE))</f>
        <v>53.06</v>
      </c>
      <c r="S6856" s="3">
        <f>Table1[[#This Row],[Generation (TWh)]]*10^9*VLOOKUP(Table1[[#This Row],[Turbine/Engine Technology]],Technology_HR!$A$2:$B$11,2,FALSE)*10^-6</f>
        <v>2873315.4779999992</v>
      </c>
      <c r="T6856" s="5">
        <f>Table1[[#This Row],[Fuel Consumption (mmBtu)]]*Table1[[#This Row],[Emission Factor (kg CO2/ mmBtu)]]*10^3</f>
        <v>152458119262.67996</v>
      </c>
      <c r="U6856" s="3">
        <f>Table1[[#This Row],[Emissions (g CO2)]]/(Table1[[#This Row],[Generation (TWh)]]*10^9)</f>
        <v>400.54993999999994</v>
      </c>
    </row>
    <row r="6857" spans="1:21" x14ac:dyDescent="0.35">
      <c r="A6857" t="s">
        <v>1952</v>
      </c>
      <c r="B6857" t="s">
        <v>3240</v>
      </c>
      <c r="C6857" t="str">
        <f>SUBSTITUTE(Table1[[#This Row],[Fuel]],", ",",")</f>
        <v>fossil gas: natural gas,fossil liquids: diesel</v>
      </c>
      <c r="D6857" t="s">
        <v>3239</v>
      </c>
      <c r="E6857" t="s">
        <v>3258</v>
      </c>
      <c r="H6857" t="s">
        <v>3438</v>
      </c>
      <c r="I6857">
        <v>120</v>
      </c>
      <c r="J6857" t="s">
        <v>3446</v>
      </c>
      <c r="K6857">
        <v>2013</v>
      </c>
      <c r="L6857" t="s">
        <v>29</v>
      </c>
      <c r="M6857" t="s">
        <v>29</v>
      </c>
      <c r="N6857">
        <v>46.419933999999998</v>
      </c>
      <c r="O6857">
        <v>48.099502000000001</v>
      </c>
      <c r="P6857" t="s">
        <v>3578</v>
      </c>
      <c r="Q6857" s="3">
        <f>Table1[[#This Row],[Capacity (MW)]]*0.395*8760*10^-6</f>
        <v>0.41522400000000004</v>
      </c>
      <c r="R6857" s="3" cm="1">
        <f t="array" ref="R6857">AVERAGE(VLOOKUP(_xlfn.TEXTSPLIT(Table1[[#This Row],[Fuel (no space after comma)]], ","), FuelList_Final_EF!$A$2:$B$65, 2, FALSE))</f>
        <v>65.583341148886291</v>
      </c>
      <c r="S6857" s="3">
        <f>Table1[[#This Row],[Generation (TWh)]]*10^9*VLOOKUP(Table1[[#This Row],[Turbine/Engine Technology]],Technology_HR!$A$2:$B$11,2,FALSE)*10^-6</f>
        <v>3134525.9760000003</v>
      </c>
      <c r="T6857" s="5">
        <f>Table1[[#This Row],[Fuel Consumption (mmBtu)]]*Table1[[#This Row],[Emission Factor (kg CO2/ mmBtu)]]*10^3</f>
        <v>205572686424.0538</v>
      </c>
      <c r="U6857" s="3">
        <f>Table1[[#This Row],[Emissions (g CO2)]]/(Table1[[#This Row],[Generation (TWh)]]*10^9)</f>
        <v>495.08864233294264</v>
      </c>
    </row>
    <row r="6858" spans="1:21" x14ac:dyDescent="0.35">
      <c r="A6858" t="s">
        <v>1952</v>
      </c>
      <c r="B6858" t="s">
        <v>3240</v>
      </c>
      <c r="C6858" t="str">
        <f>SUBSTITUTE(Table1[[#This Row],[Fuel]],", ",",")</f>
        <v>fossil gas: natural gas,fossil liquids: diesel</v>
      </c>
      <c r="D6858" t="s">
        <v>3239</v>
      </c>
      <c r="E6858" t="s">
        <v>3258</v>
      </c>
      <c r="H6858" t="s">
        <v>3438</v>
      </c>
      <c r="I6858">
        <v>115</v>
      </c>
      <c r="J6858" t="s">
        <v>3446</v>
      </c>
      <c r="K6858">
        <v>2013</v>
      </c>
      <c r="L6858" t="s">
        <v>29</v>
      </c>
      <c r="M6858" t="s">
        <v>29</v>
      </c>
      <c r="N6858">
        <v>46.419933999999998</v>
      </c>
      <c r="O6858">
        <v>48.099502000000001</v>
      </c>
      <c r="P6858" t="s">
        <v>3578</v>
      </c>
      <c r="Q6858" s="3">
        <f>Table1[[#This Row],[Capacity (MW)]]*0.395*8760*10^-6</f>
        <v>0.39792300000000003</v>
      </c>
      <c r="R6858" s="3" cm="1">
        <f t="array" ref="R6858">AVERAGE(VLOOKUP(_xlfn.TEXTSPLIT(Table1[[#This Row],[Fuel (no space after comma)]], ","), FuelList_Final_EF!$A$2:$B$65, 2, FALSE))</f>
        <v>65.583341148886291</v>
      </c>
      <c r="S6858" s="3">
        <f>Table1[[#This Row],[Generation (TWh)]]*10^9*VLOOKUP(Table1[[#This Row],[Turbine/Engine Technology]],Technology_HR!$A$2:$B$11,2,FALSE)*10^-6</f>
        <v>3003920.727</v>
      </c>
      <c r="T6858" s="5">
        <f>Table1[[#This Row],[Fuel Consumption (mmBtu)]]*Table1[[#This Row],[Emission Factor (kg CO2/ mmBtu)]]*10^3</f>
        <v>197007157823.05151</v>
      </c>
      <c r="U6858" s="3">
        <f>Table1[[#This Row],[Emissions (g CO2)]]/(Table1[[#This Row],[Generation (TWh)]]*10^9)</f>
        <v>495.08864233294258</v>
      </c>
    </row>
    <row r="6859" spans="1:21" x14ac:dyDescent="0.35">
      <c r="A6859" t="s">
        <v>1950</v>
      </c>
      <c r="B6859" t="s">
        <v>3263</v>
      </c>
      <c r="C6859" t="str">
        <f>SUBSTITUTE(Table1[[#This Row],[Fuel]],", ",",")</f>
        <v>fossil gas: natural gas,fossil liquids: heavy fuel oil</v>
      </c>
      <c r="D6859" t="s">
        <v>3239</v>
      </c>
      <c r="E6859" t="s">
        <v>3241</v>
      </c>
      <c r="H6859" t="s">
        <v>3440</v>
      </c>
      <c r="I6859">
        <v>100</v>
      </c>
      <c r="J6859" t="s">
        <v>3446</v>
      </c>
      <c r="K6859">
        <v>1973</v>
      </c>
      <c r="L6859" t="s">
        <v>29</v>
      </c>
      <c r="M6859" t="s">
        <v>29</v>
      </c>
      <c r="N6859">
        <v>59.870100000000001</v>
      </c>
      <c r="O6859">
        <v>30.286899999999999</v>
      </c>
      <c r="P6859" t="s">
        <v>3578</v>
      </c>
      <c r="Q6859" s="3">
        <f>Table1[[#This Row],[Capacity (MW)]]*0.395*8760*10^-6</f>
        <v>0.34601999999999999</v>
      </c>
      <c r="R6859" s="3" cm="1">
        <f t="array" ref="R6859">AVERAGE(VLOOKUP(_xlfn.TEXTSPLIT(Table1[[#This Row],[Fuel (no space after comma)]], ","), FuelList_Final_EF!$A$2:$B$65, 2, FALSE))</f>
        <v>67.331265155508703</v>
      </c>
      <c r="S6859" s="3">
        <f>Table1[[#This Row],[Generation (TWh)]]*10^9*VLOOKUP(Table1[[#This Row],[Turbine/Engine Technology]],Technology_HR!$A$2:$B$11,2,FALSE)*10^-6</f>
        <v>3558815.6999999997</v>
      </c>
      <c r="T6859" s="5">
        <f>Table1[[#This Row],[Fuel Consumption (mmBtu)]]*Table1[[#This Row],[Emission Factor (kg CO2/ mmBtu)]]*10^3</f>
        <v>239619563536.28729</v>
      </c>
      <c r="U6859" s="3">
        <f>Table1[[#This Row],[Emissions (g CO2)]]/(Table1[[#This Row],[Generation (TWh)]]*10^9)</f>
        <v>692.50206212440696</v>
      </c>
    </row>
    <row r="6860" spans="1:21" x14ac:dyDescent="0.35">
      <c r="A6860" t="s">
        <v>1950</v>
      </c>
      <c r="B6860" t="s">
        <v>3263</v>
      </c>
      <c r="C6860" t="str">
        <f>SUBSTITUTE(Table1[[#This Row],[Fuel]],", ",",")</f>
        <v>fossil gas: natural gas,fossil liquids: heavy fuel oil</v>
      </c>
      <c r="D6860" t="s">
        <v>3239</v>
      </c>
      <c r="E6860" t="s">
        <v>3241</v>
      </c>
      <c r="H6860" t="s">
        <v>3440</v>
      </c>
      <c r="I6860">
        <v>123</v>
      </c>
      <c r="J6860" t="s">
        <v>3446</v>
      </c>
      <c r="K6860">
        <v>1974</v>
      </c>
      <c r="L6860" t="s">
        <v>29</v>
      </c>
      <c r="M6860" t="s">
        <v>29</v>
      </c>
      <c r="N6860">
        <v>59.870100000000001</v>
      </c>
      <c r="O6860">
        <v>30.286899999999999</v>
      </c>
      <c r="P6860" t="s">
        <v>3578</v>
      </c>
      <c r="Q6860" s="3">
        <f>Table1[[#This Row],[Capacity (MW)]]*0.395*8760*10^-6</f>
        <v>0.4256046</v>
      </c>
      <c r="R6860" s="3" cm="1">
        <f t="array" ref="R6860">AVERAGE(VLOOKUP(_xlfn.TEXTSPLIT(Table1[[#This Row],[Fuel (no space after comma)]], ","), FuelList_Final_EF!$A$2:$B$65, 2, FALSE))</f>
        <v>67.331265155508703</v>
      </c>
      <c r="S6860" s="3">
        <f>Table1[[#This Row],[Generation (TWh)]]*10^9*VLOOKUP(Table1[[#This Row],[Turbine/Engine Technology]],Technology_HR!$A$2:$B$11,2,FALSE)*10^-6</f>
        <v>4377343.3109999998</v>
      </c>
      <c r="T6860" s="5">
        <f>Table1[[#This Row],[Fuel Consumption (mmBtu)]]*Table1[[#This Row],[Emission Factor (kg CO2/ mmBtu)]]*10^3</f>
        <v>294732063149.63342</v>
      </c>
      <c r="U6860" s="3">
        <f>Table1[[#This Row],[Emissions (g CO2)]]/(Table1[[#This Row],[Generation (TWh)]]*10^9)</f>
        <v>692.50206212440708</v>
      </c>
    </row>
    <row r="6861" spans="1:21" x14ac:dyDescent="0.35">
      <c r="A6861" t="s">
        <v>1953</v>
      </c>
      <c r="B6861" t="s">
        <v>3263</v>
      </c>
      <c r="C6861" t="str">
        <f>SUBSTITUTE(Table1[[#This Row],[Fuel]],", ",",")</f>
        <v>fossil gas: natural gas,fossil liquids: heavy fuel oil</v>
      </c>
      <c r="D6861" t="s">
        <v>3239</v>
      </c>
      <c r="E6861" t="s">
        <v>3241</v>
      </c>
      <c r="H6861" t="s">
        <v>3440</v>
      </c>
      <c r="I6861">
        <v>100</v>
      </c>
      <c r="J6861" t="s">
        <v>3446</v>
      </c>
      <c r="K6861">
        <v>1965</v>
      </c>
      <c r="L6861" t="s">
        <v>29</v>
      </c>
      <c r="M6861" t="s">
        <v>29</v>
      </c>
      <c r="N6861">
        <v>56.242863999999997</v>
      </c>
      <c r="O6861">
        <v>43.892310999999999</v>
      </c>
      <c r="P6861" t="s">
        <v>3578</v>
      </c>
      <c r="Q6861" s="3">
        <f>Table1[[#This Row],[Capacity (MW)]]*0.395*8760*10^-6</f>
        <v>0.34601999999999999</v>
      </c>
      <c r="R6861" s="3" cm="1">
        <f t="array" ref="R6861">AVERAGE(VLOOKUP(_xlfn.TEXTSPLIT(Table1[[#This Row],[Fuel (no space after comma)]], ","), FuelList_Final_EF!$A$2:$B$65, 2, FALSE))</f>
        <v>67.331265155508703</v>
      </c>
      <c r="S6861" s="3">
        <f>Table1[[#This Row],[Generation (TWh)]]*10^9*VLOOKUP(Table1[[#This Row],[Turbine/Engine Technology]],Technology_HR!$A$2:$B$11,2,FALSE)*10^-6</f>
        <v>3558815.6999999997</v>
      </c>
      <c r="T6861" s="5">
        <f>Table1[[#This Row],[Fuel Consumption (mmBtu)]]*Table1[[#This Row],[Emission Factor (kg CO2/ mmBtu)]]*10^3</f>
        <v>239619563536.28729</v>
      </c>
      <c r="U6861" s="3">
        <f>Table1[[#This Row],[Emissions (g CO2)]]/(Table1[[#This Row],[Generation (TWh)]]*10^9)</f>
        <v>692.50206212440696</v>
      </c>
    </row>
    <row r="6862" spans="1:21" x14ac:dyDescent="0.35">
      <c r="A6862" t="s">
        <v>1953</v>
      </c>
      <c r="B6862" t="s">
        <v>3263</v>
      </c>
      <c r="C6862" t="str">
        <f>SUBSTITUTE(Table1[[#This Row],[Fuel]],", ",",")</f>
        <v>fossil gas: natural gas,fossil liquids: heavy fuel oil</v>
      </c>
      <c r="D6862" t="s">
        <v>3239</v>
      </c>
      <c r="E6862" t="s">
        <v>3241</v>
      </c>
      <c r="H6862" t="s">
        <v>3440</v>
      </c>
      <c r="I6862">
        <v>100</v>
      </c>
      <c r="J6862" t="s">
        <v>3446</v>
      </c>
      <c r="K6862">
        <v>1966</v>
      </c>
      <c r="L6862" t="s">
        <v>29</v>
      </c>
      <c r="M6862" t="s">
        <v>29</v>
      </c>
      <c r="N6862">
        <v>56.242863999999997</v>
      </c>
      <c r="O6862">
        <v>43.892310999999999</v>
      </c>
      <c r="P6862" t="s">
        <v>3578</v>
      </c>
      <c r="Q6862" s="3">
        <f>Table1[[#This Row],[Capacity (MW)]]*0.395*8760*10^-6</f>
        <v>0.34601999999999999</v>
      </c>
      <c r="R6862" s="3" cm="1">
        <f t="array" ref="R6862">AVERAGE(VLOOKUP(_xlfn.TEXTSPLIT(Table1[[#This Row],[Fuel (no space after comma)]], ","), FuelList_Final_EF!$A$2:$B$65, 2, FALSE))</f>
        <v>67.331265155508703</v>
      </c>
      <c r="S6862" s="3">
        <f>Table1[[#This Row],[Generation (TWh)]]*10^9*VLOOKUP(Table1[[#This Row],[Turbine/Engine Technology]],Technology_HR!$A$2:$B$11,2,FALSE)*10^-6</f>
        <v>3558815.6999999997</v>
      </c>
      <c r="T6862" s="5">
        <f>Table1[[#This Row],[Fuel Consumption (mmBtu)]]*Table1[[#This Row],[Emission Factor (kg CO2/ mmBtu)]]*10^3</f>
        <v>239619563536.28729</v>
      </c>
      <c r="U6862" s="3">
        <f>Table1[[#This Row],[Emissions (g CO2)]]/(Table1[[#This Row],[Generation (TWh)]]*10^9)</f>
        <v>692.50206212440696</v>
      </c>
    </row>
    <row r="6863" spans="1:21" x14ac:dyDescent="0.35">
      <c r="A6863" t="s">
        <v>1953</v>
      </c>
      <c r="B6863" t="s">
        <v>3263</v>
      </c>
      <c r="C6863" t="str">
        <f>SUBSTITUTE(Table1[[#This Row],[Fuel]],", ",",")</f>
        <v>fossil gas: natural gas,fossil liquids: heavy fuel oil</v>
      </c>
      <c r="D6863" t="s">
        <v>3239</v>
      </c>
      <c r="E6863" t="s">
        <v>3241</v>
      </c>
      <c r="H6863" t="s">
        <v>3440</v>
      </c>
      <c r="I6863">
        <v>60</v>
      </c>
      <c r="J6863" t="s">
        <v>3446</v>
      </c>
      <c r="K6863">
        <v>1974</v>
      </c>
      <c r="L6863" t="s">
        <v>29</v>
      </c>
      <c r="M6863" t="s">
        <v>29</v>
      </c>
      <c r="N6863">
        <v>56.242863999999997</v>
      </c>
      <c r="O6863">
        <v>43.892310999999999</v>
      </c>
      <c r="P6863" t="s">
        <v>3578</v>
      </c>
      <c r="Q6863" s="3">
        <f>Table1[[#This Row],[Capacity (MW)]]*0.395*8760*10^-6</f>
        <v>0.20761200000000002</v>
      </c>
      <c r="R6863" s="3" cm="1">
        <f t="array" ref="R6863">AVERAGE(VLOOKUP(_xlfn.TEXTSPLIT(Table1[[#This Row],[Fuel (no space after comma)]], ","), FuelList_Final_EF!$A$2:$B$65, 2, FALSE))</f>
        <v>67.331265155508703</v>
      </c>
      <c r="S6863" s="3">
        <f>Table1[[#This Row],[Generation (TWh)]]*10^9*VLOOKUP(Table1[[#This Row],[Turbine/Engine Technology]],Technology_HR!$A$2:$B$11,2,FALSE)*10^-6</f>
        <v>2135289.42</v>
      </c>
      <c r="T6863" s="5">
        <f>Table1[[#This Row],[Fuel Consumption (mmBtu)]]*Table1[[#This Row],[Emission Factor (kg CO2/ mmBtu)]]*10^3</f>
        <v>143771738121.77237</v>
      </c>
      <c r="U6863" s="3">
        <f>Table1[[#This Row],[Emissions (g CO2)]]/(Table1[[#This Row],[Generation (TWh)]]*10^9)</f>
        <v>692.50206212440685</v>
      </c>
    </row>
    <row r="6864" spans="1:21" x14ac:dyDescent="0.35">
      <c r="A6864" t="s">
        <v>1953</v>
      </c>
      <c r="B6864" t="s">
        <v>3263</v>
      </c>
      <c r="C6864" t="str">
        <f>SUBSTITUTE(Table1[[#This Row],[Fuel]],", ",",")</f>
        <v>fossil gas: natural gas,fossil liquids: heavy fuel oil</v>
      </c>
      <c r="D6864" t="s">
        <v>3239</v>
      </c>
      <c r="E6864" t="s">
        <v>3241</v>
      </c>
      <c r="H6864" t="s">
        <v>3440</v>
      </c>
      <c r="I6864">
        <v>60</v>
      </c>
      <c r="J6864" t="s">
        <v>3446</v>
      </c>
      <c r="K6864">
        <v>1976</v>
      </c>
      <c r="L6864" t="s">
        <v>29</v>
      </c>
      <c r="M6864" t="s">
        <v>29</v>
      </c>
      <c r="N6864">
        <v>56.242863999999997</v>
      </c>
      <c r="O6864">
        <v>43.892310999999999</v>
      </c>
      <c r="P6864" t="s">
        <v>3578</v>
      </c>
      <c r="Q6864" s="3">
        <f>Table1[[#This Row],[Capacity (MW)]]*0.395*8760*10^-6</f>
        <v>0.20761200000000002</v>
      </c>
      <c r="R6864" s="3" cm="1">
        <f t="array" ref="R6864">AVERAGE(VLOOKUP(_xlfn.TEXTSPLIT(Table1[[#This Row],[Fuel (no space after comma)]], ","), FuelList_Final_EF!$A$2:$B$65, 2, FALSE))</f>
        <v>67.331265155508703</v>
      </c>
      <c r="S6864" s="3">
        <f>Table1[[#This Row],[Generation (TWh)]]*10^9*VLOOKUP(Table1[[#This Row],[Turbine/Engine Technology]],Technology_HR!$A$2:$B$11,2,FALSE)*10^-6</f>
        <v>2135289.42</v>
      </c>
      <c r="T6864" s="5">
        <f>Table1[[#This Row],[Fuel Consumption (mmBtu)]]*Table1[[#This Row],[Emission Factor (kg CO2/ mmBtu)]]*10^3</f>
        <v>143771738121.77237</v>
      </c>
      <c r="U6864" s="3">
        <f>Table1[[#This Row],[Emissions (g CO2)]]/(Table1[[#This Row],[Generation (TWh)]]*10^9)</f>
        <v>692.50206212440685</v>
      </c>
    </row>
    <row r="6865" spans="1:21" x14ac:dyDescent="0.35">
      <c r="A6865" t="s">
        <v>1953</v>
      </c>
      <c r="B6865" t="s">
        <v>3263</v>
      </c>
      <c r="C6865" t="str">
        <f>SUBSTITUTE(Table1[[#This Row],[Fuel]],", ",",")</f>
        <v>fossil gas: natural gas,fossil liquids: heavy fuel oil</v>
      </c>
      <c r="D6865" t="s">
        <v>3239</v>
      </c>
      <c r="E6865" t="s">
        <v>3241</v>
      </c>
      <c r="H6865" t="s">
        <v>3440</v>
      </c>
      <c r="I6865">
        <v>60</v>
      </c>
      <c r="J6865" t="s">
        <v>3446</v>
      </c>
      <c r="K6865">
        <v>1976</v>
      </c>
      <c r="L6865" t="s">
        <v>29</v>
      </c>
      <c r="M6865" t="s">
        <v>29</v>
      </c>
      <c r="N6865">
        <v>56.242863999999997</v>
      </c>
      <c r="O6865">
        <v>43.892310999999999</v>
      </c>
      <c r="P6865" t="s">
        <v>3578</v>
      </c>
      <c r="Q6865" s="3">
        <f>Table1[[#This Row],[Capacity (MW)]]*0.395*8760*10^-6</f>
        <v>0.20761200000000002</v>
      </c>
      <c r="R6865" s="3" cm="1">
        <f t="array" ref="R6865">AVERAGE(VLOOKUP(_xlfn.TEXTSPLIT(Table1[[#This Row],[Fuel (no space after comma)]], ","), FuelList_Final_EF!$A$2:$B$65, 2, FALSE))</f>
        <v>67.331265155508703</v>
      </c>
      <c r="S6865" s="3">
        <f>Table1[[#This Row],[Generation (TWh)]]*10^9*VLOOKUP(Table1[[#This Row],[Turbine/Engine Technology]],Technology_HR!$A$2:$B$11,2,FALSE)*10^-6</f>
        <v>2135289.42</v>
      </c>
      <c r="T6865" s="5">
        <f>Table1[[#This Row],[Fuel Consumption (mmBtu)]]*Table1[[#This Row],[Emission Factor (kg CO2/ mmBtu)]]*10^3</f>
        <v>143771738121.77237</v>
      </c>
      <c r="U6865" s="3">
        <f>Table1[[#This Row],[Emissions (g CO2)]]/(Table1[[#This Row],[Generation (TWh)]]*10^9)</f>
        <v>692.50206212440685</v>
      </c>
    </row>
    <row r="6866" spans="1:21" x14ac:dyDescent="0.35">
      <c r="A6866" t="s">
        <v>1953</v>
      </c>
      <c r="B6866" t="s">
        <v>3263</v>
      </c>
      <c r="C6866" t="str">
        <f>SUBSTITUTE(Table1[[#This Row],[Fuel]],", ",",")</f>
        <v>fossil gas: natural gas,fossil liquids: heavy fuel oil</v>
      </c>
      <c r="D6866" t="s">
        <v>3239</v>
      </c>
      <c r="E6866" t="s">
        <v>3241</v>
      </c>
      <c r="H6866" t="s">
        <v>3440</v>
      </c>
      <c r="I6866">
        <v>100</v>
      </c>
      <c r="J6866" t="s">
        <v>3446</v>
      </c>
      <c r="K6866">
        <v>1978</v>
      </c>
      <c r="L6866" t="s">
        <v>29</v>
      </c>
      <c r="M6866" t="s">
        <v>29</v>
      </c>
      <c r="N6866">
        <v>56.242863999999997</v>
      </c>
      <c r="O6866">
        <v>43.892310999999999</v>
      </c>
      <c r="P6866" t="s">
        <v>3578</v>
      </c>
      <c r="Q6866" s="3">
        <f>Table1[[#This Row],[Capacity (MW)]]*0.395*8760*10^-6</f>
        <v>0.34601999999999999</v>
      </c>
      <c r="R6866" s="3" cm="1">
        <f t="array" ref="R6866">AVERAGE(VLOOKUP(_xlfn.TEXTSPLIT(Table1[[#This Row],[Fuel (no space after comma)]], ","), FuelList_Final_EF!$A$2:$B$65, 2, FALSE))</f>
        <v>67.331265155508703</v>
      </c>
      <c r="S6866" s="3">
        <f>Table1[[#This Row],[Generation (TWh)]]*10^9*VLOOKUP(Table1[[#This Row],[Turbine/Engine Technology]],Technology_HR!$A$2:$B$11,2,FALSE)*10^-6</f>
        <v>3558815.6999999997</v>
      </c>
      <c r="T6866" s="5">
        <f>Table1[[#This Row],[Fuel Consumption (mmBtu)]]*Table1[[#This Row],[Emission Factor (kg CO2/ mmBtu)]]*10^3</f>
        <v>239619563536.28729</v>
      </c>
      <c r="U6866" s="3">
        <f>Table1[[#This Row],[Emissions (g CO2)]]/(Table1[[#This Row],[Generation (TWh)]]*10^9)</f>
        <v>692.50206212440696</v>
      </c>
    </row>
    <row r="6867" spans="1:21" x14ac:dyDescent="0.35">
      <c r="A6867" t="s">
        <v>1953</v>
      </c>
      <c r="B6867" t="s">
        <v>3263</v>
      </c>
      <c r="C6867" t="str">
        <f>SUBSTITUTE(Table1[[#This Row],[Fuel]],", ",",")</f>
        <v>fossil gas: natural gas,fossil liquids: heavy fuel oil</v>
      </c>
      <c r="D6867" t="s">
        <v>3239</v>
      </c>
      <c r="E6867" t="s">
        <v>3241</v>
      </c>
      <c r="H6867" t="s">
        <v>3438</v>
      </c>
      <c r="I6867">
        <v>440</v>
      </c>
      <c r="J6867" t="s">
        <v>3445</v>
      </c>
      <c r="K6867" t="s">
        <v>29</v>
      </c>
      <c r="L6867" t="s">
        <v>29</v>
      </c>
      <c r="M6867" t="s">
        <v>29</v>
      </c>
      <c r="N6867">
        <v>56.242863999999997</v>
      </c>
      <c r="O6867">
        <v>43.892310999999999</v>
      </c>
      <c r="P6867" t="s">
        <v>3578</v>
      </c>
      <c r="Q6867" s="3">
        <f>Table1[[#This Row],[Capacity (MW)]]*0.395*8760*10^-6</f>
        <v>1.5224879999999998</v>
      </c>
      <c r="R6867" s="3" cm="1">
        <f t="array" ref="R6867">AVERAGE(VLOOKUP(_xlfn.TEXTSPLIT(Table1[[#This Row],[Fuel (no space after comma)]], ","), FuelList_Final_EF!$A$2:$B$65, 2, FALSE))</f>
        <v>67.331265155508703</v>
      </c>
      <c r="S6867" s="3">
        <f>Table1[[#This Row],[Generation (TWh)]]*10^9*VLOOKUP(Table1[[#This Row],[Turbine/Engine Technology]],Technology_HR!$A$2:$B$11,2,FALSE)*10^-6</f>
        <v>11493261.911999997</v>
      </c>
      <c r="T6867" s="5">
        <f>Table1[[#This Row],[Fuel Consumption (mmBtu)]]*Table1[[#This Row],[Emission Factor (kg CO2/ mmBtu)]]*10^3</f>
        <v>773855865298.58081</v>
      </c>
      <c r="U6867" s="3">
        <f>Table1[[#This Row],[Emissions (g CO2)]]/(Table1[[#This Row],[Generation (TWh)]]*10^9)</f>
        <v>508.28372065893518</v>
      </c>
    </row>
    <row r="6868" spans="1:21" x14ac:dyDescent="0.35">
      <c r="A6868" t="s">
        <v>1954</v>
      </c>
      <c r="B6868" t="s">
        <v>3239</v>
      </c>
      <c r="C6868" t="str">
        <f>SUBSTITUTE(Table1[[#This Row],[Fuel]],", ",",")</f>
        <v>fossil gas: natural gas</v>
      </c>
      <c r="D6868" t="s">
        <v>3239</v>
      </c>
      <c r="H6868" t="s">
        <v>3438</v>
      </c>
      <c r="I6868">
        <v>150</v>
      </c>
      <c r="J6868" t="s">
        <v>3445</v>
      </c>
      <c r="K6868" t="s">
        <v>29</v>
      </c>
      <c r="L6868" t="s">
        <v>29</v>
      </c>
      <c r="M6868" t="s">
        <v>29</v>
      </c>
      <c r="N6868">
        <v>55.194603999999998</v>
      </c>
      <c r="O6868">
        <v>36.655906999999999</v>
      </c>
      <c r="P6868" t="s">
        <v>3578</v>
      </c>
      <c r="Q6868" s="3">
        <f>Table1[[#This Row],[Capacity (MW)]]*0.395*8760*10^-6</f>
        <v>0.51902999999999999</v>
      </c>
      <c r="R6868" s="3" cm="1">
        <f t="array" ref="R6868">AVERAGE(VLOOKUP(_xlfn.TEXTSPLIT(Table1[[#This Row],[Fuel (no space after comma)]], ","), FuelList_Final_EF!$A$2:$B$65, 2, FALSE))</f>
        <v>53.06</v>
      </c>
      <c r="S6868" s="3">
        <f>Table1[[#This Row],[Generation (TWh)]]*10^9*VLOOKUP(Table1[[#This Row],[Turbine/Engine Technology]],Technology_HR!$A$2:$B$11,2,FALSE)*10^-6</f>
        <v>3918157.4699999997</v>
      </c>
      <c r="T6868" s="5">
        <f>Table1[[#This Row],[Fuel Consumption (mmBtu)]]*Table1[[#This Row],[Emission Factor (kg CO2/ mmBtu)]]*10^3</f>
        <v>207897435358.19998</v>
      </c>
      <c r="U6868" s="3">
        <f>Table1[[#This Row],[Emissions (g CO2)]]/(Table1[[#This Row],[Generation (TWh)]]*10^9)</f>
        <v>400.54993999999999</v>
      </c>
    </row>
    <row r="6869" spans="1:21" x14ac:dyDescent="0.35">
      <c r="A6869" t="s">
        <v>1954</v>
      </c>
      <c r="B6869" t="s">
        <v>3239</v>
      </c>
      <c r="C6869" t="str">
        <f>SUBSTITUTE(Table1[[#This Row],[Fuel]],", ",",")</f>
        <v>fossil gas: natural gas</v>
      </c>
      <c r="D6869" t="s">
        <v>3239</v>
      </c>
      <c r="H6869" t="s">
        <v>3438</v>
      </c>
      <c r="I6869">
        <v>150</v>
      </c>
      <c r="J6869" t="s">
        <v>3445</v>
      </c>
      <c r="K6869" t="s">
        <v>29</v>
      </c>
      <c r="L6869" t="s">
        <v>29</v>
      </c>
      <c r="M6869" t="s">
        <v>29</v>
      </c>
      <c r="N6869">
        <v>55.194603999999998</v>
      </c>
      <c r="O6869">
        <v>36.655906999999999</v>
      </c>
      <c r="P6869" t="s">
        <v>3578</v>
      </c>
      <c r="Q6869" s="3">
        <f>Table1[[#This Row],[Capacity (MW)]]*0.395*8760*10^-6</f>
        <v>0.51902999999999999</v>
      </c>
      <c r="R6869" s="3" cm="1">
        <f t="array" ref="R6869">AVERAGE(VLOOKUP(_xlfn.TEXTSPLIT(Table1[[#This Row],[Fuel (no space after comma)]], ","), FuelList_Final_EF!$A$2:$B$65, 2, FALSE))</f>
        <v>53.06</v>
      </c>
      <c r="S6869" s="3">
        <f>Table1[[#This Row],[Generation (TWh)]]*10^9*VLOOKUP(Table1[[#This Row],[Turbine/Engine Technology]],Technology_HR!$A$2:$B$11,2,FALSE)*10^-6</f>
        <v>3918157.4699999997</v>
      </c>
      <c r="T6869" s="5">
        <f>Table1[[#This Row],[Fuel Consumption (mmBtu)]]*Table1[[#This Row],[Emission Factor (kg CO2/ mmBtu)]]*10^3</f>
        <v>207897435358.19998</v>
      </c>
      <c r="U6869" s="3">
        <f>Table1[[#This Row],[Emissions (g CO2)]]/(Table1[[#This Row],[Generation (TWh)]]*10^9)</f>
        <v>400.54993999999999</v>
      </c>
    </row>
    <row r="6870" spans="1:21" x14ac:dyDescent="0.35">
      <c r="A6870" t="s">
        <v>1954</v>
      </c>
      <c r="B6870" t="s">
        <v>3239</v>
      </c>
      <c r="C6870" t="str">
        <f>SUBSTITUTE(Table1[[#This Row],[Fuel]],", ",",")</f>
        <v>fossil gas: natural gas</v>
      </c>
      <c r="D6870" t="s">
        <v>3239</v>
      </c>
      <c r="H6870" t="s">
        <v>3438</v>
      </c>
      <c r="I6870">
        <v>150</v>
      </c>
      <c r="J6870" t="s">
        <v>3445</v>
      </c>
      <c r="K6870" t="s">
        <v>29</v>
      </c>
      <c r="L6870" t="s">
        <v>29</v>
      </c>
      <c r="M6870" t="s">
        <v>29</v>
      </c>
      <c r="N6870">
        <v>55.194603999999998</v>
      </c>
      <c r="O6870">
        <v>36.655906999999999</v>
      </c>
      <c r="P6870" t="s">
        <v>3578</v>
      </c>
      <c r="Q6870" s="3">
        <f>Table1[[#This Row],[Capacity (MW)]]*0.395*8760*10^-6</f>
        <v>0.51902999999999999</v>
      </c>
      <c r="R6870" s="3" cm="1">
        <f t="array" ref="R6870">AVERAGE(VLOOKUP(_xlfn.TEXTSPLIT(Table1[[#This Row],[Fuel (no space after comma)]], ","), FuelList_Final_EF!$A$2:$B$65, 2, FALSE))</f>
        <v>53.06</v>
      </c>
      <c r="S6870" s="3">
        <f>Table1[[#This Row],[Generation (TWh)]]*10^9*VLOOKUP(Table1[[#This Row],[Turbine/Engine Technology]],Technology_HR!$A$2:$B$11,2,FALSE)*10^-6</f>
        <v>3918157.4699999997</v>
      </c>
      <c r="T6870" s="5">
        <f>Table1[[#This Row],[Fuel Consumption (mmBtu)]]*Table1[[#This Row],[Emission Factor (kg CO2/ mmBtu)]]*10^3</f>
        <v>207897435358.19998</v>
      </c>
      <c r="U6870" s="3">
        <f>Table1[[#This Row],[Emissions (g CO2)]]/(Table1[[#This Row],[Generation (TWh)]]*10^9)</f>
        <v>400.54993999999999</v>
      </c>
    </row>
    <row r="6871" spans="1:21" x14ac:dyDescent="0.35">
      <c r="A6871" t="s">
        <v>1955</v>
      </c>
      <c r="B6871" t="s">
        <v>3263</v>
      </c>
      <c r="C6871" t="str">
        <f>SUBSTITUTE(Table1[[#This Row],[Fuel]],", ",",")</f>
        <v>fossil gas: natural gas,fossil liquids: heavy fuel oil</v>
      </c>
      <c r="D6871" t="s">
        <v>3239</v>
      </c>
      <c r="E6871" t="s">
        <v>3241</v>
      </c>
      <c r="H6871" t="s">
        <v>3440</v>
      </c>
      <c r="I6871">
        <v>50</v>
      </c>
      <c r="J6871" t="s">
        <v>3446</v>
      </c>
      <c r="K6871">
        <v>1962</v>
      </c>
      <c r="L6871" t="s">
        <v>29</v>
      </c>
      <c r="M6871">
        <v>2028</v>
      </c>
      <c r="N6871">
        <v>51.9756</v>
      </c>
      <c r="O6871">
        <v>47.783299999999997</v>
      </c>
      <c r="P6871" t="s">
        <v>3578</v>
      </c>
      <c r="Q6871" s="3">
        <f>Table1[[#This Row],[Capacity (MW)]]*0.395*8760*10^-6</f>
        <v>0.17301</v>
      </c>
      <c r="R6871" s="3" cm="1">
        <f t="array" ref="R6871">AVERAGE(VLOOKUP(_xlfn.TEXTSPLIT(Table1[[#This Row],[Fuel (no space after comma)]], ","), FuelList_Final_EF!$A$2:$B$65, 2, FALSE))</f>
        <v>67.331265155508703</v>
      </c>
      <c r="S6871" s="3">
        <f>Table1[[#This Row],[Generation (TWh)]]*10^9*VLOOKUP(Table1[[#This Row],[Turbine/Engine Technology]],Technology_HR!$A$2:$B$11,2,FALSE)*10^-6</f>
        <v>1779407.8499999999</v>
      </c>
      <c r="T6871" s="5">
        <f>Table1[[#This Row],[Fuel Consumption (mmBtu)]]*Table1[[#This Row],[Emission Factor (kg CO2/ mmBtu)]]*10^3</f>
        <v>119809781768.14365</v>
      </c>
      <c r="U6871" s="3">
        <f>Table1[[#This Row],[Emissions (g CO2)]]/(Table1[[#This Row],[Generation (TWh)]]*10^9)</f>
        <v>692.50206212440696</v>
      </c>
    </row>
    <row r="6872" spans="1:21" x14ac:dyDescent="0.35">
      <c r="A6872" t="s">
        <v>1955</v>
      </c>
      <c r="B6872" t="s">
        <v>3263</v>
      </c>
      <c r="C6872" t="str">
        <f>SUBSTITUTE(Table1[[#This Row],[Fuel]],", ",",")</f>
        <v>fossil gas: natural gas,fossil liquids: heavy fuel oil</v>
      </c>
      <c r="D6872" t="s">
        <v>3239</v>
      </c>
      <c r="E6872" t="s">
        <v>3241</v>
      </c>
      <c r="H6872" t="s">
        <v>3440</v>
      </c>
      <c r="I6872">
        <v>50</v>
      </c>
      <c r="J6872" t="s">
        <v>3446</v>
      </c>
      <c r="K6872">
        <v>1962</v>
      </c>
      <c r="L6872" t="s">
        <v>29</v>
      </c>
      <c r="M6872">
        <v>2028</v>
      </c>
      <c r="N6872">
        <v>51.9756</v>
      </c>
      <c r="O6872">
        <v>47.783299999999997</v>
      </c>
      <c r="P6872" t="s">
        <v>3578</v>
      </c>
      <c r="Q6872" s="3">
        <f>Table1[[#This Row],[Capacity (MW)]]*0.395*8760*10^-6</f>
        <v>0.17301</v>
      </c>
      <c r="R6872" s="3" cm="1">
        <f t="array" ref="R6872">AVERAGE(VLOOKUP(_xlfn.TEXTSPLIT(Table1[[#This Row],[Fuel (no space after comma)]], ","), FuelList_Final_EF!$A$2:$B$65, 2, FALSE))</f>
        <v>67.331265155508703</v>
      </c>
      <c r="S6872" s="3">
        <f>Table1[[#This Row],[Generation (TWh)]]*10^9*VLOOKUP(Table1[[#This Row],[Turbine/Engine Technology]],Technology_HR!$A$2:$B$11,2,FALSE)*10^-6</f>
        <v>1779407.8499999999</v>
      </c>
      <c r="T6872" s="5">
        <f>Table1[[#This Row],[Fuel Consumption (mmBtu)]]*Table1[[#This Row],[Emission Factor (kg CO2/ mmBtu)]]*10^3</f>
        <v>119809781768.14365</v>
      </c>
      <c r="U6872" s="3">
        <f>Table1[[#This Row],[Emissions (g CO2)]]/(Table1[[#This Row],[Generation (TWh)]]*10^9)</f>
        <v>692.50206212440696</v>
      </c>
    </row>
    <row r="6873" spans="1:21" x14ac:dyDescent="0.35">
      <c r="A6873" t="s">
        <v>1955</v>
      </c>
      <c r="B6873" t="s">
        <v>3263</v>
      </c>
      <c r="C6873" t="str">
        <f>SUBSTITUTE(Table1[[#This Row],[Fuel]],", ",",")</f>
        <v>fossil gas: natural gas,fossil liquids: heavy fuel oil</v>
      </c>
      <c r="D6873" t="s">
        <v>3239</v>
      </c>
      <c r="E6873" t="s">
        <v>3241</v>
      </c>
      <c r="H6873" t="s">
        <v>3440</v>
      </c>
      <c r="I6873">
        <v>50</v>
      </c>
      <c r="J6873" t="s">
        <v>3446</v>
      </c>
      <c r="K6873">
        <v>1964</v>
      </c>
      <c r="L6873" t="s">
        <v>29</v>
      </c>
      <c r="M6873" t="s">
        <v>29</v>
      </c>
      <c r="N6873">
        <v>51.9756</v>
      </c>
      <c r="O6873">
        <v>47.783299999999997</v>
      </c>
      <c r="P6873" t="s">
        <v>3578</v>
      </c>
      <c r="Q6873" s="3">
        <f>Table1[[#This Row],[Capacity (MW)]]*0.395*8760*10^-6</f>
        <v>0.17301</v>
      </c>
      <c r="R6873" s="3" cm="1">
        <f t="array" ref="R6873">AVERAGE(VLOOKUP(_xlfn.TEXTSPLIT(Table1[[#This Row],[Fuel (no space after comma)]], ","), FuelList_Final_EF!$A$2:$B$65, 2, FALSE))</f>
        <v>67.331265155508703</v>
      </c>
      <c r="S6873" s="3">
        <f>Table1[[#This Row],[Generation (TWh)]]*10^9*VLOOKUP(Table1[[#This Row],[Turbine/Engine Technology]],Technology_HR!$A$2:$B$11,2,FALSE)*10^-6</f>
        <v>1779407.8499999999</v>
      </c>
      <c r="T6873" s="5">
        <f>Table1[[#This Row],[Fuel Consumption (mmBtu)]]*Table1[[#This Row],[Emission Factor (kg CO2/ mmBtu)]]*10^3</f>
        <v>119809781768.14365</v>
      </c>
      <c r="U6873" s="3">
        <f>Table1[[#This Row],[Emissions (g CO2)]]/(Table1[[#This Row],[Generation (TWh)]]*10^9)</f>
        <v>692.50206212440696</v>
      </c>
    </row>
    <row r="6874" spans="1:21" x14ac:dyDescent="0.35">
      <c r="A6874" t="s">
        <v>1955</v>
      </c>
      <c r="B6874" t="s">
        <v>3263</v>
      </c>
      <c r="C6874" t="str">
        <f>SUBSTITUTE(Table1[[#This Row],[Fuel]],", ",",")</f>
        <v>fossil gas: natural gas,fossil liquids: heavy fuel oil</v>
      </c>
      <c r="D6874" t="s">
        <v>3239</v>
      </c>
      <c r="E6874" t="s">
        <v>3241</v>
      </c>
      <c r="H6874" t="s">
        <v>3440</v>
      </c>
      <c r="I6874">
        <v>55</v>
      </c>
      <c r="J6874" t="s">
        <v>3446</v>
      </c>
      <c r="K6874">
        <v>1970</v>
      </c>
      <c r="L6874" t="s">
        <v>29</v>
      </c>
      <c r="M6874" t="s">
        <v>29</v>
      </c>
      <c r="N6874">
        <v>51.9756</v>
      </c>
      <c r="O6874">
        <v>47.783299999999997</v>
      </c>
      <c r="P6874" t="s">
        <v>3578</v>
      </c>
      <c r="Q6874" s="3">
        <f>Table1[[#This Row],[Capacity (MW)]]*0.395*8760*10^-6</f>
        <v>0.19031099999999998</v>
      </c>
      <c r="R6874" s="3" cm="1">
        <f t="array" ref="R6874">AVERAGE(VLOOKUP(_xlfn.TEXTSPLIT(Table1[[#This Row],[Fuel (no space after comma)]], ","), FuelList_Final_EF!$A$2:$B$65, 2, FALSE))</f>
        <v>67.331265155508703</v>
      </c>
      <c r="S6874" s="3">
        <f>Table1[[#This Row],[Generation (TWh)]]*10^9*VLOOKUP(Table1[[#This Row],[Turbine/Engine Technology]],Technology_HR!$A$2:$B$11,2,FALSE)*10^-6</f>
        <v>1957348.6349999998</v>
      </c>
      <c r="T6874" s="5">
        <f>Table1[[#This Row],[Fuel Consumption (mmBtu)]]*Table1[[#This Row],[Emission Factor (kg CO2/ mmBtu)]]*10^3</f>
        <v>131790759944.95801</v>
      </c>
      <c r="U6874" s="3">
        <f>Table1[[#This Row],[Emissions (g CO2)]]/(Table1[[#This Row],[Generation (TWh)]]*10^9)</f>
        <v>692.50206212440708</v>
      </c>
    </row>
    <row r="6875" spans="1:21" x14ac:dyDescent="0.35">
      <c r="A6875" t="s">
        <v>1955</v>
      </c>
      <c r="B6875" t="s">
        <v>3263</v>
      </c>
      <c r="C6875" t="str">
        <f>SUBSTITUTE(Table1[[#This Row],[Fuel]],", ",",")</f>
        <v>fossil gas: natural gas,fossil liquids: heavy fuel oil</v>
      </c>
      <c r="D6875" t="s">
        <v>3239</v>
      </c>
      <c r="E6875" t="s">
        <v>3241</v>
      </c>
      <c r="H6875" t="s">
        <v>3440</v>
      </c>
      <c r="I6875">
        <v>50</v>
      </c>
      <c r="J6875" t="s">
        <v>3446</v>
      </c>
      <c r="K6875">
        <v>1970</v>
      </c>
      <c r="L6875" t="s">
        <v>29</v>
      </c>
      <c r="M6875" t="s">
        <v>29</v>
      </c>
      <c r="N6875">
        <v>51.9756</v>
      </c>
      <c r="O6875">
        <v>47.783299999999997</v>
      </c>
      <c r="P6875" t="s">
        <v>3578</v>
      </c>
      <c r="Q6875" s="3">
        <f>Table1[[#This Row],[Capacity (MW)]]*0.395*8760*10^-6</f>
        <v>0.17301</v>
      </c>
      <c r="R6875" s="3" cm="1">
        <f t="array" ref="R6875">AVERAGE(VLOOKUP(_xlfn.TEXTSPLIT(Table1[[#This Row],[Fuel (no space after comma)]], ","), FuelList_Final_EF!$A$2:$B$65, 2, FALSE))</f>
        <v>67.331265155508703</v>
      </c>
      <c r="S6875" s="3">
        <f>Table1[[#This Row],[Generation (TWh)]]*10^9*VLOOKUP(Table1[[#This Row],[Turbine/Engine Technology]],Technology_HR!$A$2:$B$11,2,FALSE)*10^-6</f>
        <v>1779407.8499999999</v>
      </c>
      <c r="T6875" s="5">
        <f>Table1[[#This Row],[Fuel Consumption (mmBtu)]]*Table1[[#This Row],[Emission Factor (kg CO2/ mmBtu)]]*10^3</f>
        <v>119809781768.14365</v>
      </c>
      <c r="U6875" s="3">
        <f>Table1[[#This Row],[Emissions (g CO2)]]/(Table1[[#This Row],[Generation (TWh)]]*10^9)</f>
        <v>692.50206212440696</v>
      </c>
    </row>
    <row r="6876" spans="1:21" x14ac:dyDescent="0.35">
      <c r="A6876" t="s">
        <v>1955</v>
      </c>
      <c r="B6876" t="s">
        <v>3263</v>
      </c>
      <c r="C6876" t="str">
        <f>SUBSTITUTE(Table1[[#This Row],[Fuel]],", ",",")</f>
        <v>fossil gas: natural gas,fossil liquids: heavy fuel oil</v>
      </c>
      <c r="D6876" t="s">
        <v>3239</v>
      </c>
      <c r="E6876" t="s">
        <v>3241</v>
      </c>
      <c r="H6876" t="s">
        <v>3440</v>
      </c>
      <c r="I6876">
        <v>115</v>
      </c>
      <c r="J6876" t="s">
        <v>3446</v>
      </c>
      <c r="K6876">
        <v>1981</v>
      </c>
      <c r="L6876" t="s">
        <v>29</v>
      </c>
      <c r="M6876" t="s">
        <v>29</v>
      </c>
      <c r="N6876">
        <v>51.9756</v>
      </c>
      <c r="O6876">
        <v>47.783299999999997</v>
      </c>
      <c r="P6876" t="s">
        <v>3578</v>
      </c>
      <c r="Q6876" s="3">
        <f>Table1[[#This Row],[Capacity (MW)]]*0.395*8760*10^-6</f>
        <v>0.39792300000000003</v>
      </c>
      <c r="R6876" s="3" cm="1">
        <f t="array" ref="R6876">AVERAGE(VLOOKUP(_xlfn.TEXTSPLIT(Table1[[#This Row],[Fuel (no space after comma)]], ","), FuelList_Final_EF!$A$2:$B$65, 2, FALSE))</f>
        <v>67.331265155508703</v>
      </c>
      <c r="S6876" s="3">
        <f>Table1[[#This Row],[Generation (TWh)]]*10^9*VLOOKUP(Table1[[#This Row],[Turbine/Engine Technology]],Technology_HR!$A$2:$B$11,2,FALSE)*10^-6</f>
        <v>4092638.0549999997</v>
      </c>
      <c r="T6876" s="5">
        <f>Table1[[#This Row],[Fuel Consumption (mmBtu)]]*Table1[[#This Row],[Emission Factor (kg CO2/ mmBtu)]]*10^3</f>
        <v>275562498066.73041</v>
      </c>
      <c r="U6876" s="3">
        <f>Table1[[#This Row],[Emissions (g CO2)]]/(Table1[[#This Row],[Generation (TWh)]]*10^9)</f>
        <v>692.50206212440696</v>
      </c>
    </row>
    <row r="6877" spans="1:21" x14ac:dyDescent="0.35">
      <c r="A6877" t="s">
        <v>1949</v>
      </c>
      <c r="B6877" t="s">
        <v>3239</v>
      </c>
      <c r="C6877" t="str">
        <f>SUBSTITUTE(Table1[[#This Row],[Fuel]],", ",",")</f>
        <v>fossil gas: natural gas</v>
      </c>
      <c r="D6877" t="s">
        <v>3239</v>
      </c>
      <c r="H6877" t="s">
        <v>3440</v>
      </c>
      <c r="I6877">
        <v>60</v>
      </c>
      <c r="J6877" t="s">
        <v>3447</v>
      </c>
      <c r="K6877">
        <v>2030</v>
      </c>
      <c r="L6877" t="s">
        <v>29</v>
      </c>
      <c r="M6877" t="s">
        <v>29</v>
      </c>
      <c r="N6877">
        <v>50.285781</v>
      </c>
      <c r="O6877">
        <v>127.48879599999999</v>
      </c>
      <c r="P6877" t="s">
        <v>3578</v>
      </c>
      <c r="Q6877" s="3">
        <f>Table1[[#This Row],[Capacity (MW)]]*0.395*8760*10^-6</f>
        <v>0.20761200000000002</v>
      </c>
      <c r="R6877" s="3" cm="1">
        <f t="array" ref="R6877">AVERAGE(VLOOKUP(_xlfn.TEXTSPLIT(Table1[[#This Row],[Fuel (no space after comma)]], ","), FuelList_Final_EF!$A$2:$B$65, 2, FALSE))</f>
        <v>53.06</v>
      </c>
      <c r="S6877" s="3">
        <f>Table1[[#This Row],[Generation (TWh)]]*10^9*VLOOKUP(Table1[[#This Row],[Turbine/Engine Technology]],Technology_HR!$A$2:$B$11,2,FALSE)*10^-6</f>
        <v>2135289.42</v>
      </c>
      <c r="T6877" s="5">
        <f>Table1[[#This Row],[Fuel Consumption (mmBtu)]]*Table1[[#This Row],[Emission Factor (kg CO2/ mmBtu)]]*10^3</f>
        <v>113298456625.2</v>
      </c>
      <c r="U6877" s="3">
        <f>Table1[[#This Row],[Emissions (g CO2)]]/(Table1[[#This Row],[Generation (TWh)]]*10^9)</f>
        <v>545.72209999999995</v>
      </c>
    </row>
    <row r="6878" spans="1:21" x14ac:dyDescent="0.35">
      <c r="A6878" t="s">
        <v>1949</v>
      </c>
      <c r="B6878" t="s">
        <v>3239</v>
      </c>
      <c r="C6878" t="str">
        <f>SUBSTITUTE(Table1[[#This Row],[Fuel]],", ",",")</f>
        <v>fossil gas: natural gas</v>
      </c>
      <c r="D6878" t="s">
        <v>3239</v>
      </c>
      <c r="H6878" t="s">
        <v>3440</v>
      </c>
      <c r="I6878">
        <v>110</v>
      </c>
      <c r="J6878" t="s">
        <v>3447</v>
      </c>
      <c r="K6878">
        <v>2030</v>
      </c>
      <c r="L6878" t="s">
        <v>29</v>
      </c>
      <c r="M6878" t="s">
        <v>29</v>
      </c>
      <c r="N6878">
        <v>50.285781</v>
      </c>
      <c r="O6878">
        <v>127.48879599999999</v>
      </c>
      <c r="P6878" t="s">
        <v>3578</v>
      </c>
      <c r="Q6878" s="3">
        <f>Table1[[#This Row],[Capacity (MW)]]*0.395*8760*10^-6</f>
        <v>0.38062199999999996</v>
      </c>
      <c r="R6878" s="3" cm="1">
        <f t="array" ref="R6878">AVERAGE(VLOOKUP(_xlfn.TEXTSPLIT(Table1[[#This Row],[Fuel (no space after comma)]], ","), FuelList_Final_EF!$A$2:$B$65, 2, FALSE))</f>
        <v>53.06</v>
      </c>
      <c r="S6878" s="3">
        <f>Table1[[#This Row],[Generation (TWh)]]*10^9*VLOOKUP(Table1[[#This Row],[Turbine/Engine Technology]],Technology_HR!$A$2:$B$11,2,FALSE)*10^-6</f>
        <v>3914697.2699999996</v>
      </c>
      <c r="T6878" s="5">
        <f>Table1[[#This Row],[Fuel Consumption (mmBtu)]]*Table1[[#This Row],[Emission Factor (kg CO2/ mmBtu)]]*10^3</f>
        <v>207713837146.19998</v>
      </c>
      <c r="U6878" s="3">
        <f>Table1[[#This Row],[Emissions (g CO2)]]/(Table1[[#This Row],[Generation (TWh)]]*10^9)</f>
        <v>545.72210000000007</v>
      </c>
    </row>
    <row r="6879" spans="1:21" x14ac:dyDescent="0.35">
      <c r="A6879" t="s">
        <v>1949</v>
      </c>
      <c r="B6879" t="s">
        <v>3239</v>
      </c>
      <c r="C6879" t="str">
        <f>SUBSTITUTE(Table1[[#This Row],[Fuel]],", ",",")</f>
        <v>fossil gas: natural gas</v>
      </c>
      <c r="D6879" t="s">
        <v>3239</v>
      </c>
      <c r="H6879" t="s">
        <v>3440</v>
      </c>
      <c r="I6879">
        <v>110</v>
      </c>
      <c r="J6879" t="s">
        <v>3447</v>
      </c>
      <c r="K6879">
        <v>2030</v>
      </c>
      <c r="L6879" t="s">
        <v>29</v>
      </c>
      <c r="M6879" t="s">
        <v>29</v>
      </c>
      <c r="N6879">
        <v>50.285781</v>
      </c>
      <c r="O6879">
        <v>127.48879599999999</v>
      </c>
      <c r="P6879" t="s">
        <v>3578</v>
      </c>
      <c r="Q6879" s="3">
        <f>Table1[[#This Row],[Capacity (MW)]]*0.395*8760*10^-6</f>
        <v>0.38062199999999996</v>
      </c>
      <c r="R6879" s="3" cm="1">
        <f t="array" ref="R6879">AVERAGE(VLOOKUP(_xlfn.TEXTSPLIT(Table1[[#This Row],[Fuel (no space after comma)]], ","), FuelList_Final_EF!$A$2:$B$65, 2, FALSE))</f>
        <v>53.06</v>
      </c>
      <c r="S6879" s="3">
        <f>Table1[[#This Row],[Generation (TWh)]]*10^9*VLOOKUP(Table1[[#This Row],[Turbine/Engine Technology]],Technology_HR!$A$2:$B$11,2,FALSE)*10^-6</f>
        <v>3914697.2699999996</v>
      </c>
      <c r="T6879" s="5">
        <f>Table1[[#This Row],[Fuel Consumption (mmBtu)]]*Table1[[#This Row],[Emission Factor (kg CO2/ mmBtu)]]*10^3</f>
        <v>207713837146.19998</v>
      </c>
      <c r="U6879" s="3">
        <f>Table1[[#This Row],[Emissions (g CO2)]]/(Table1[[#This Row],[Generation (TWh)]]*10^9)</f>
        <v>545.72210000000007</v>
      </c>
    </row>
    <row r="6880" spans="1:21" x14ac:dyDescent="0.35">
      <c r="A6880" t="s">
        <v>1949</v>
      </c>
      <c r="B6880" t="s">
        <v>3239</v>
      </c>
      <c r="C6880" t="str">
        <f>SUBSTITUTE(Table1[[#This Row],[Fuel]],", ",",")</f>
        <v>fossil gas: natural gas</v>
      </c>
      <c r="D6880" t="s">
        <v>3239</v>
      </c>
      <c r="H6880" t="s">
        <v>3440</v>
      </c>
      <c r="I6880">
        <v>124</v>
      </c>
      <c r="J6880" t="s">
        <v>3447</v>
      </c>
      <c r="K6880">
        <v>2030</v>
      </c>
      <c r="L6880" t="s">
        <v>29</v>
      </c>
      <c r="M6880" t="s">
        <v>29</v>
      </c>
      <c r="N6880">
        <v>50.285781</v>
      </c>
      <c r="O6880">
        <v>127.48879599999999</v>
      </c>
      <c r="P6880" t="s">
        <v>3578</v>
      </c>
      <c r="Q6880" s="3">
        <f>Table1[[#This Row],[Capacity (MW)]]*0.395*8760*10^-6</f>
        <v>0.42906480000000002</v>
      </c>
      <c r="R6880" s="3" cm="1">
        <f t="array" ref="R6880">AVERAGE(VLOOKUP(_xlfn.TEXTSPLIT(Table1[[#This Row],[Fuel (no space after comma)]], ","), FuelList_Final_EF!$A$2:$B$65, 2, FALSE))</f>
        <v>53.06</v>
      </c>
      <c r="S6880" s="3">
        <f>Table1[[#This Row],[Generation (TWh)]]*10^9*VLOOKUP(Table1[[#This Row],[Turbine/Engine Technology]],Technology_HR!$A$2:$B$11,2,FALSE)*10^-6</f>
        <v>4412931.4679999994</v>
      </c>
      <c r="T6880" s="5">
        <f>Table1[[#This Row],[Fuel Consumption (mmBtu)]]*Table1[[#This Row],[Emission Factor (kg CO2/ mmBtu)]]*10^3</f>
        <v>234150143692.07999</v>
      </c>
      <c r="U6880" s="3">
        <f>Table1[[#This Row],[Emissions (g CO2)]]/(Table1[[#This Row],[Generation (TWh)]]*10^9)</f>
        <v>545.72209999999995</v>
      </c>
    </row>
    <row r="6881" spans="1:21" x14ac:dyDescent="0.35">
      <c r="A6881" t="s">
        <v>1956</v>
      </c>
      <c r="B6881" t="s">
        <v>3239</v>
      </c>
      <c r="C6881" t="str">
        <f>SUBSTITUTE(Table1[[#This Row],[Fuel]],", ",",")</f>
        <v>fossil gas: natural gas</v>
      </c>
      <c r="D6881" t="s">
        <v>3239</v>
      </c>
      <c r="H6881" t="s">
        <v>3438</v>
      </c>
      <c r="I6881">
        <v>153</v>
      </c>
      <c r="J6881" t="s">
        <v>3446</v>
      </c>
      <c r="K6881">
        <v>2015</v>
      </c>
      <c r="L6881" t="s">
        <v>29</v>
      </c>
      <c r="M6881" t="s">
        <v>29</v>
      </c>
      <c r="N6881">
        <v>44.829099999999997</v>
      </c>
      <c r="O6881">
        <v>44.106400000000001</v>
      </c>
      <c r="P6881" t="s">
        <v>3578</v>
      </c>
      <c r="Q6881" s="3">
        <f>Table1[[#This Row],[Capacity (MW)]]*0.395*8760*10^-6</f>
        <v>0.52941059999999995</v>
      </c>
      <c r="R6881" s="3" cm="1">
        <f t="array" ref="R6881">AVERAGE(VLOOKUP(_xlfn.TEXTSPLIT(Table1[[#This Row],[Fuel (no space after comma)]], ","), FuelList_Final_EF!$A$2:$B$65, 2, FALSE))</f>
        <v>53.06</v>
      </c>
      <c r="S6881" s="3">
        <f>Table1[[#This Row],[Generation (TWh)]]*10^9*VLOOKUP(Table1[[#This Row],[Turbine/Engine Technology]],Technology_HR!$A$2:$B$11,2,FALSE)*10^-6</f>
        <v>3996520.6193999993</v>
      </c>
      <c r="T6881" s="5">
        <f>Table1[[#This Row],[Fuel Consumption (mmBtu)]]*Table1[[#This Row],[Emission Factor (kg CO2/ mmBtu)]]*10^3</f>
        <v>212055384065.36398</v>
      </c>
      <c r="U6881" s="3">
        <f>Table1[[#This Row],[Emissions (g CO2)]]/(Table1[[#This Row],[Generation (TWh)]]*10^9)</f>
        <v>400.54993999999999</v>
      </c>
    </row>
    <row r="6882" spans="1:21" x14ac:dyDescent="0.35">
      <c r="A6882" t="s">
        <v>1950</v>
      </c>
      <c r="B6882" t="s">
        <v>3263</v>
      </c>
      <c r="C6882" t="str">
        <f>SUBSTITUTE(Table1[[#This Row],[Fuel]],", ",",")</f>
        <v>fossil gas: natural gas,fossil liquids: heavy fuel oil</v>
      </c>
      <c r="D6882" t="s">
        <v>3239</v>
      </c>
      <c r="E6882" t="s">
        <v>3241</v>
      </c>
      <c r="H6882" t="s">
        <v>3436</v>
      </c>
      <c r="I6882">
        <v>50</v>
      </c>
      <c r="J6882" t="s">
        <v>3446</v>
      </c>
      <c r="K6882">
        <v>2017</v>
      </c>
      <c r="L6882" t="s">
        <v>29</v>
      </c>
      <c r="M6882" t="s">
        <v>29</v>
      </c>
      <c r="N6882">
        <v>59.9069</v>
      </c>
      <c r="O6882">
        <v>30.334399999999999</v>
      </c>
      <c r="P6882" t="s">
        <v>3578</v>
      </c>
      <c r="Q6882" s="3">
        <f>Table1[[#This Row],[Capacity (MW)]]*0.395*8760*10^-6</f>
        <v>0.17301</v>
      </c>
      <c r="R6882" s="3" cm="1">
        <f t="array" ref="R6882">AVERAGE(VLOOKUP(_xlfn.TEXTSPLIT(Table1[[#This Row],[Fuel (no space after comma)]], ","), FuelList_Final_EF!$A$2:$B$65, 2, FALSE))</f>
        <v>67.331265155508703</v>
      </c>
      <c r="S6882" s="3">
        <f>Table1[[#This Row],[Generation (TWh)]]*10^9*VLOOKUP(Table1[[#This Row],[Turbine/Engine Technology]],Technology_HR!$A$2:$B$11,2,FALSE)*10^-6</f>
        <v>1904840.0999999999</v>
      </c>
      <c r="T6882" s="5">
        <f>Table1[[#This Row],[Fuel Consumption (mmBtu)]]*Table1[[#This Row],[Emission Factor (kg CO2/ mmBtu)]]*10^3</f>
        <v>128255293851.94569</v>
      </c>
      <c r="U6882" s="3">
        <f>Table1[[#This Row],[Emissions (g CO2)]]/(Table1[[#This Row],[Generation (TWh)]]*10^9)</f>
        <v>741.31722936215067</v>
      </c>
    </row>
    <row r="6883" spans="1:21" x14ac:dyDescent="0.35">
      <c r="A6883" t="s">
        <v>1950</v>
      </c>
      <c r="B6883" t="s">
        <v>3263</v>
      </c>
      <c r="C6883" t="str">
        <f>SUBSTITUTE(Table1[[#This Row],[Fuel]],", ",",")</f>
        <v>fossil gas: natural gas,fossil liquids: heavy fuel oil</v>
      </c>
      <c r="D6883" t="s">
        <v>3239</v>
      </c>
      <c r="E6883" t="s">
        <v>3241</v>
      </c>
      <c r="H6883" t="s">
        <v>3436</v>
      </c>
      <c r="I6883">
        <v>50</v>
      </c>
      <c r="J6883" t="s">
        <v>3446</v>
      </c>
      <c r="K6883">
        <v>2017</v>
      </c>
      <c r="L6883" t="s">
        <v>29</v>
      </c>
      <c r="M6883" t="s">
        <v>29</v>
      </c>
      <c r="N6883">
        <v>59.9069</v>
      </c>
      <c r="O6883">
        <v>30.334399999999999</v>
      </c>
      <c r="P6883" t="s">
        <v>3578</v>
      </c>
      <c r="Q6883" s="3">
        <f>Table1[[#This Row],[Capacity (MW)]]*0.395*8760*10^-6</f>
        <v>0.17301</v>
      </c>
      <c r="R6883" s="3" cm="1">
        <f t="array" ref="R6883">AVERAGE(VLOOKUP(_xlfn.TEXTSPLIT(Table1[[#This Row],[Fuel (no space after comma)]], ","), FuelList_Final_EF!$A$2:$B$65, 2, FALSE))</f>
        <v>67.331265155508703</v>
      </c>
      <c r="S6883" s="3">
        <f>Table1[[#This Row],[Generation (TWh)]]*10^9*VLOOKUP(Table1[[#This Row],[Turbine/Engine Technology]],Technology_HR!$A$2:$B$11,2,FALSE)*10^-6</f>
        <v>1904840.0999999999</v>
      </c>
      <c r="T6883" s="5">
        <f>Table1[[#This Row],[Fuel Consumption (mmBtu)]]*Table1[[#This Row],[Emission Factor (kg CO2/ mmBtu)]]*10^3</f>
        <v>128255293851.94569</v>
      </c>
      <c r="U6883" s="3">
        <f>Table1[[#This Row],[Emissions (g CO2)]]/(Table1[[#This Row],[Generation (TWh)]]*10^9)</f>
        <v>741.31722936215067</v>
      </c>
    </row>
    <row r="6884" spans="1:21" x14ac:dyDescent="0.35">
      <c r="A6884" t="s">
        <v>1957</v>
      </c>
      <c r="B6884" t="s">
        <v>3375</v>
      </c>
      <c r="C6884" t="str">
        <f>SUBSTITUTE(Table1[[#This Row],[Fuel]],", ",",")</f>
        <v>fossil gas: natural gas,coal: unknown,fossil liquids: heavy fuel oil</v>
      </c>
      <c r="D6884" t="s">
        <v>3239</v>
      </c>
      <c r="E6884" t="s">
        <v>3645</v>
      </c>
      <c r="F6884" t="s">
        <v>3241</v>
      </c>
      <c r="H6884" t="s">
        <v>3440</v>
      </c>
      <c r="I6884">
        <v>60</v>
      </c>
      <c r="J6884" t="s">
        <v>3446</v>
      </c>
      <c r="K6884">
        <v>1978</v>
      </c>
      <c r="L6884" t="s">
        <v>29</v>
      </c>
      <c r="M6884" t="s">
        <v>29</v>
      </c>
      <c r="N6884">
        <v>56.728192</v>
      </c>
      <c r="O6884">
        <v>53.927658000000001</v>
      </c>
      <c r="P6884" t="s">
        <v>3578</v>
      </c>
      <c r="Q6884" s="3">
        <f>Table1[[#This Row],[Capacity (MW)]]*0.395*8760*10^-6</f>
        <v>0.20761200000000002</v>
      </c>
      <c r="R6884" s="3" cm="1">
        <f t="array" ref="R6884">AVERAGE(VLOOKUP(_xlfn.TEXTSPLIT(Table1[[#This Row],[Fuel (no space after comma)]], ","), FuelList_Final_EF!$A$2:$B$65, 2, FALSE))</f>
        <v>78.308701458443167</v>
      </c>
      <c r="S6884" s="3">
        <f>Table1[[#This Row],[Generation (TWh)]]*10^9*VLOOKUP(Table1[[#This Row],[Turbine/Engine Technology]],Technology_HR!$A$2:$B$11,2,FALSE)*10^-6</f>
        <v>2135289.42</v>
      </c>
      <c r="T6884" s="5">
        <f>Table1[[#This Row],[Fuel Consumption (mmBtu)]]*Table1[[#This Row],[Emission Factor (kg CO2/ mmBtu)]]*10^3</f>
        <v>167211741718.15225</v>
      </c>
      <c r="U6884" s="3">
        <f>Table1[[#This Row],[Emissions (g CO2)]]/(Table1[[#This Row],[Generation (TWh)]]*10^9)</f>
        <v>805.40499450008781</v>
      </c>
    </row>
    <row r="6885" spans="1:21" x14ac:dyDescent="0.35">
      <c r="A6885" t="s">
        <v>1957</v>
      </c>
      <c r="B6885" t="s">
        <v>3375</v>
      </c>
      <c r="C6885" t="str">
        <f>SUBSTITUTE(Table1[[#This Row],[Fuel]],", ",",")</f>
        <v>fossil gas: natural gas,coal: unknown,fossil liquids: heavy fuel oil</v>
      </c>
      <c r="D6885" t="s">
        <v>3239</v>
      </c>
      <c r="E6885" t="s">
        <v>3645</v>
      </c>
      <c r="F6885" t="s">
        <v>3241</v>
      </c>
      <c r="H6885" t="s">
        <v>3440</v>
      </c>
      <c r="I6885">
        <v>60</v>
      </c>
      <c r="J6885" t="s">
        <v>3446</v>
      </c>
      <c r="K6885">
        <v>1978</v>
      </c>
      <c r="L6885" t="s">
        <v>29</v>
      </c>
      <c r="M6885" t="s">
        <v>29</v>
      </c>
      <c r="N6885">
        <v>56.728192</v>
      </c>
      <c r="O6885">
        <v>53.927658000000001</v>
      </c>
      <c r="P6885" t="s">
        <v>3578</v>
      </c>
      <c r="Q6885" s="3">
        <f>Table1[[#This Row],[Capacity (MW)]]*0.395*8760*10^-6</f>
        <v>0.20761200000000002</v>
      </c>
      <c r="R6885" s="3" cm="1">
        <f t="array" ref="R6885">AVERAGE(VLOOKUP(_xlfn.TEXTSPLIT(Table1[[#This Row],[Fuel (no space after comma)]], ","), FuelList_Final_EF!$A$2:$B$65, 2, FALSE))</f>
        <v>78.308701458443167</v>
      </c>
      <c r="S6885" s="3">
        <f>Table1[[#This Row],[Generation (TWh)]]*10^9*VLOOKUP(Table1[[#This Row],[Turbine/Engine Technology]],Technology_HR!$A$2:$B$11,2,FALSE)*10^-6</f>
        <v>2135289.42</v>
      </c>
      <c r="T6885" s="5">
        <f>Table1[[#This Row],[Fuel Consumption (mmBtu)]]*Table1[[#This Row],[Emission Factor (kg CO2/ mmBtu)]]*10^3</f>
        <v>167211741718.15225</v>
      </c>
      <c r="U6885" s="3">
        <f>Table1[[#This Row],[Emissions (g CO2)]]/(Table1[[#This Row],[Generation (TWh)]]*10^9)</f>
        <v>805.40499450008781</v>
      </c>
    </row>
    <row r="6886" spans="1:21" x14ac:dyDescent="0.35">
      <c r="A6886" t="s">
        <v>1957</v>
      </c>
      <c r="B6886" t="s">
        <v>3375</v>
      </c>
      <c r="C6886" t="str">
        <f>SUBSTITUTE(Table1[[#This Row],[Fuel]],", ",",")</f>
        <v>fossil gas: natural gas,coal: unknown,fossil liquids: heavy fuel oil</v>
      </c>
      <c r="D6886" t="s">
        <v>3239</v>
      </c>
      <c r="E6886" t="s">
        <v>3645</v>
      </c>
      <c r="F6886" t="s">
        <v>3241</v>
      </c>
      <c r="H6886" t="s">
        <v>3440</v>
      </c>
      <c r="I6886">
        <v>50</v>
      </c>
      <c r="J6886" t="s">
        <v>3446</v>
      </c>
      <c r="K6886">
        <v>1978</v>
      </c>
      <c r="L6886" t="s">
        <v>29</v>
      </c>
      <c r="M6886" t="s">
        <v>29</v>
      </c>
      <c r="N6886">
        <v>56.728192</v>
      </c>
      <c r="O6886">
        <v>53.927658000000001</v>
      </c>
      <c r="P6886" t="s">
        <v>3578</v>
      </c>
      <c r="Q6886" s="3">
        <f>Table1[[#This Row],[Capacity (MW)]]*0.395*8760*10^-6</f>
        <v>0.17301</v>
      </c>
      <c r="R6886" s="3" cm="1">
        <f t="array" ref="R6886">AVERAGE(VLOOKUP(_xlfn.TEXTSPLIT(Table1[[#This Row],[Fuel (no space after comma)]], ","), FuelList_Final_EF!$A$2:$B$65, 2, FALSE))</f>
        <v>78.308701458443167</v>
      </c>
      <c r="S6886" s="3">
        <f>Table1[[#This Row],[Generation (TWh)]]*10^9*VLOOKUP(Table1[[#This Row],[Turbine/Engine Technology]],Technology_HR!$A$2:$B$11,2,FALSE)*10^-6</f>
        <v>1779407.8499999999</v>
      </c>
      <c r="T6886" s="5">
        <f>Table1[[#This Row],[Fuel Consumption (mmBtu)]]*Table1[[#This Row],[Emission Factor (kg CO2/ mmBtu)]]*10^3</f>
        <v>139343118098.46021</v>
      </c>
      <c r="U6886" s="3">
        <f>Table1[[#This Row],[Emissions (g CO2)]]/(Table1[[#This Row],[Generation (TWh)]]*10^9)</f>
        <v>805.40499450008792</v>
      </c>
    </row>
    <row r="6887" spans="1:21" x14ac:dyDescent="0.35">
      <c r="A6887" t="s">
        <v>1958</v>
      </c>
      <c r="B6887" t="s">
        <v>3239</v>
      </c>
      <c r="C6887" t="str">
        <f>SUBSTITUTE(Table1[[#This Row],[Fuel]],", ",",")</f>
        <v>fossil gas: natural gas</v>
      </c>
      <c r="D6887" t="s">
        <v>3239</v>
      </c>
      <c r="H6887" t="s">
        <v>3440</v>
      </c>
      <c r="I6887">
        <v>135</v>
      </c>
      <c r="J6887" t="s">
        <v>3446</v>
      </c>
      <c r="K6887">
        <v>1979</v>
      </c>
      <c r="L6887" t="s">
        <v>29</v>
      </c>
      <c r="M6887" t="s">
        <v>29</v>
      </c>
      <c r="N6887">
        <v>56.125999999999998</v>
      </c>
      <c r="O6887">
        <v>47.299599999999998</v>
      </c>
      <c r="P6887" t="s">
        <v>3578</v>
      </c>
      <c r="Q6887" s="3">
        <f>Table1[[#This Row],[Capacity (MW)]]*0.395*8760*10^-6</f>
        <v>0.46712699999999996</v>
      </c>
      <c r="R6887" s="3" cm="1">
        <f t="array" ref="R6887">AVERAGE(VLOOKUP(_xlfn.TEXTSPLIT(Table1[[#This Row],[Fuel (no space after comma)]], ","), FuelList_Final_EF!$A$2:$B$65, 2, FALSE))</f>
        <v>53.06</v>
      </c>
      <c r="S6887" s="3">
        <f>Table1[[#This Row],[Generation (TWh)]]*10^9*VLOOKUP(Table1[[#This Row],[Turbine/Engine Technology]],Technology_HR!$A$2:$B$11,2,FALSE)*10^-6</f>
        <v>4804401.1949999984</v>
      </c>
      <c r="T6887" s="5">
        <f>Table1[[#This Row],[Fuel Consumption (mmBtu)]]*Table1[[#This Row],[Emission Factor (kg CO2/ mmBtu)]]*10^3</f>
        <v>254921527406.69992</v>
      </c>
      <c r="U6887" s="3">
        <f>Table1[[#This Row],[Emissions (g CO2)]]/(Table1[[#This Row],[Generation (TWh)]]*10^9)</f>
        <v>545.72209999999995</v>
      </c>
    </row>
    <row r="6888" spans="1:21" x14ac:dyDescent="0.35">
      <c r="A6888" t="s">
        <v>1958</v>
      </c>
      <c r="B6888" t="s">
        <v>3239</v>
      </c>
      <c r="C6888" t="str">
        <f>SUBSTITUTE(Table1[[#This Row],[Fuel]],", ",",")</f>
        <v>fossil gas: natural gas</v>
      </c>
      <c r="D6888" t="s">
        <v>3239</v>
      </c>
      <c r="H6888" t="s">
        <v>3440</v>
      </c>
      <c r="I6888">
        <v>80</v>
      </c>
      <c r="J6888" t="s">
        <v>3446</v>
      </c>
      <c r="K6888">
        <v>1981</v>
      </c>
      <c r="L6888" t="s">
        <v>29</v>
      </c>
      <c r="M6888" t="s">
        <v>29</v>
      </c>
      <c r="N6888">
        <v>56.125999999999998</v>
      </c>
      <c r="O6888">
        <v>47.299599999999998</v>
      </c>
      <c r="P6888" t="s">
        <v>3578</v>
      </c>
      <c r="Q6888" s="3">
        <f>Table1[[#This Row],[Capacity (MW)]]*0.395*8760*10^-6</f>
        <v>0.27681600000000001</v>
      </c>
      <c r="R6888" s="3" cm="1">
        <f t="array" ref="R6888">AVERAGE(VLOOKUP(_xlfn.TEXTSPLIT(Table1[[#This Row],[Fuel (no space after comma)]], ","), FuelList_Final_EF!$A$2:$B$65, 2, FALSE))</f>
        <v>53.06</v>
      </c>
      <c r="S6888" s="3">
        <f>Table1[[#This Row],[Generation (TWh)]]*10^9*VLOOKUP(Table1[[#This Row],[Turbine/Engine Technology]],Technology_HR!$A$2:$B$11,2,FALSE)*10^-6</f>
        <v>2847052.56</v>
      </c>
      <c r="T6888" s="5">
        <f>Table1[[#This Row],[Fuel Consumption (mmBtu)]]*Table1[[#This Row],[Emission Factor (kg CO2/ mmBtu)]]*10^3</f>
        <v>151064608833.60001</v>
      </c>
      <c r="U6888" s="3">
        <f>Table1[[#This Row],[Emissions (g CO2)]]/(Table1[[#This Row],[Generation (TWh)]]*10^9)</f>
        <v>545.72210000000007</v>
      </c>
    </row>
    <row r="6889" spans="1:21" x14ac:dyDescent="0.35">
      <c r="A6889" t="s">
        <v>1958</v>
      </c>
      <c r="B6889" t="s">
        <v>3239</v>
      </c>
      <c r="C6889" t="str">
        <f>SUBSTITUTE(Table1[[#This Row],[Fuel]],", ",",")</f>
        <v>fossil gas: natural gas</v>
      </c>
      <c r="D6889" t="s">
        <v>3239</v>
      </c>
      <c r="H6889" t="s">
        <v>3440</v>
      </c>
      <c r="I6889">
        <v>135</v>
      </c>
      <c r="J6889" t="s">
        <v>3446</v>
      </c>
      <c r="K6889">
        <v>1984</v>
      </c>
      <c r="L6889" t="s">
        <v>29</v>
      </c>
      <c r="M6889" t="s">
        <v>29</v>
      </c>
      <c r="N6889">
        <v>56.125999999999998</v>
      </c>
      <c r="O6889">
        <v>47.299599999999998</v>
      </c>
      <c r="P6889" t="s">
        <v>3578</v>
      </c>
      <c r="Q6889" s="3">
        <f>Table1[[#This Row],[Capacity (MW)]]*0.395*8760*10^-6</f>
        <v>0.46712699999999996</v>
      </c>
      <c r="R6889" s="3" cm="1">
        <f t="array" ref="R6889">AVERAGE(VLOOKUP(_xlfn.TEXTSPLIT(Table1[[#This Row],[Fuel (no space after comma)]], ","), FuelList_Final_EF!$A$2:$B$65, 2, FALSE))</f>
        <v>53.06</v>
      </c>
      <c r="S6889" s="3">
        <f>Table1[[#This Row],[Generation (TWh)]]*10^9*VLOOKUP(Table1[[#This Row],[Turbine/Engine Technology]],Technology_HR!$A$2:$B$11,2,FALSE)*10^-6</f>
        <v>4804401.1949999984</v>
      </c>
      <c r="T6889" s="5">
        <f>Table1[[#This Row],[Fuel Consumption (mmBtu)]]*Table1[[#This Row],[Emission Factor (kg CO2/ mmBtu)]]*10^3</f>
        <v>254921527406.69992</v>
      </c>
      <c r="U6889" s="3">
        <f>Table1[[#This Row],[Emissions (g CO2)]]/(Table1[[#This Row],[Generation (TWh)]]*10^9)</f>
        <v>545.72209999999995</v>
      </c>
    </row>
    <row r="6890" spans="1:21" x14ac:dyDescent="0.35">
      <c r="A6890" t="s">
        <v>1958</v>
      </c>
      <c r="B6890" t="s">
        <v>3239</v>
      </c>
      <c r="C6890" t="str">
        <f>SUBSTITUTE(Table1[[#This Row],[Fuel]],", ",",")</f>
        <v>fossil gas: natural gas</v>
      </c>
      <c r="D6890" t="s">
        <v>3239</v>
      </c>
      <c r="H6890" t="s">
        <v>3440</v>
      </c>
      <c r="I6890">
        <v>110</v>
      </c>
      <c r="J6890" t="s">
        <v>3446</v>
      </c>
      <c r="K6890">
        <v>1986</v>
      </c>
      <c r="L6890" t="s">
        <v>29</v>
      </c>
      <c r="M6890" t="s">
        <v>29</v>
      </c>
      <c r="N6890">
        <v>56.125999999999998</v>
      </c>
      <c r="O6890">
        <v>47.299599999999998</v>
      </c>
      <c r="P6890" t="s">
        <v>3578</v>
      </c>
      <c r="Q6890" s="3">
        <f>Table1[[#This Row],[Capacity (MW)]]*0.395*8760*10^-6</f>
        <v>0.38062199999999996</v>
      </c>
      <c r="R6890" s="3" cm="1">
        <f t="array" ref="R6890">AVERAGE(VLOOKUP(_xlfn.TEXTSPLIT(Table1[[#This Row],[Fuel (no space after comma)]], ","), FuelList_Final_EF!$A$2:$B$65, 2, FALSE))</f>
        <v>53.06</v>
      </c>
      <c r="S6890" s="3">
        <f>Table1[[#This Row],[Generation (TWh)]]*10^9*VLOOKUP(Table1[[#This Row],[Turbine/Engine Technology]],Technology_HR!$A$2:$B$11,2,FALSE)*10^-6</f>
        <v>3914697.2699999996</v>
      </c>
      <c r="T6890" s="5">
        <f>Table1[[#This Row],[Fuel Consumption (mmBtu)]]*Table1[[#This Row],[Emission Factor (kg CO2/ mmBtu)]]*10^3</f>
        <v>207713837146.19998</v>
      </c>
      <c r="U6890" s="3">
        <f>Table1[[#This Row],[Emissions (g CO2)]]/(Table1[[#This Row],[Generation (TWh)]]*10^9)</f>
        <v>545.72210000000007</v>
      </c>
    </row>
    <row r="6891" spans="1:21" x14ac:dyDescent="0.35">
      <c r="A6891" t="s">
        <v>1959</v>
      </c>
      <c r="B6891" t="s">
        <v>3263</v>
      </c>
      <c r="C6891" t="str">
        <f>SUBSTITUTE(Table1[[#This Row],[Fuel]],", ",",")</f>
        <v>fossil gas: natural gas,fossil liquids: heavy fuel oil</v>
      </c>
      <c r="D6891" t="s">
        <v>3239</v>
      </c>
      <c r="E6891" t="s">
        <v>3241</v>
      </c>
      <c r="H6891" t="s">
        <v>3440</v>
      </c>
      <c r="I6891">
        <v>60</v>
      </c>
      <c r="J6891" t="s">
        <v>3446</v>
      </c>
      <c r="K6891">
        <v>2023</v>
      </c>
      <c r="L6891" t="s">
        <v>29</v>
      </c>
      <c r="M6891" t="s">
        <v>29</v>
      </c>
      <c r="N6891">
        <v>55.155082</v>
      </c>
      <c r="O6891">
        <v>61.497137000000002</v>
      </c>
      <c r="P6891" t="s">
        <v>3578</v>
      </c>
      <c r="Q6891" s="3">
        <f>Table1[[#This Row],[Capacity (MW)]]*0.395*8760*10^-6</f>
        <v>0.20761200000000002</v>
      </c>
      <c r="R6891" s="3" cm="1">
        <f t="array" ref="R6891">AVERAGE(VLOOKUP(_xlfn.TEXTSPLIT(Table1[[#This Row],[Fuel (no space after comma)]], ","), FuelList_Final_EF!$A$2:$B$65, 2, FALSE))</f>
        <v>67.331265155508703</v>
      </c>
      <c r="S6891" s="3">
        <f>Table1[[#This Row],[Generation (TWh)]]*10^9*VLOOKUP(Table1[[#This Row],[Turbine/Engine Technology]],Technology_HR!$A$2:$B$11,2,FALSE)*10^-6</f>
        <v>2135289.42</v>
      </c>
      <c r="T6891" s="5">
        <f>Table1[[#This Row],[Fuel Consumption (mmBtu)]]*Table1[[#This Row],[Emission Factor (kg CO2/ mmBtu)]]*10^3</f>
        <v>143771738121.77237</v>
      </c>
      <c r="U6891" s="3">
        <f>Table1[[#This Row],[Emissions (g CO2)]]/(Table1[[#This Row],[Generation (TWh)]]*10^9)</f>
        <v>692.50206212440685</v>
      </c>
    </row>
    <row r="6892" spans="1:21" x14ac:dyDescent="0.35">
      <c r="A6892" t="s">
        <v>1959</v>
      </c>
      <c r="B6892" t="s">
        <v>3263</v>
      </c>
      <c r="C6892" t="str">
        <f>SUBSTITUTE(Table1[[#This Row],[Fuel]],", ",",")</f>
        <v>fossil gas: natural gas,fossil liquids: heavy fuel oil</v>
      </c>
      <c r="D6892" t="s">
        <v>3239</v>
      </c>
      <c r="E6892" t="s">
        <v>3241</v>
      </c>
      <c r="H6892" t="s">
        <v>3440</v>
      </c>
      <c r="I6892">
        <v>60</v>
      </c>
      <c r="J6892" t="s">
        <v>3446</v>
      </c>
      <c r="K6892">
        <v>2023</v>
      </c>
      <c r="L6892" t="s">
        <v>29</v>
      </c>
      <c r="M6892" t="s">
        <v>29</v>
      </c>
      <c r="N6892">
        <v>55.155082</v>
      </c>
      <c r="O6892">
        <v>61.497137000000002</v>
      </c>
      <c r="P6892" t="s">
        <v>3578</v>
      </c>
      <c r="Q6892" s="3">
        <f>Table1[[#This Row],[Capacity (MW)]]*0.395*8760*10^-6</f>
        <v>0.20761200000000002</v>
      </c>
      <c r="R6892" s="3" cm="1">
        <f t="array" ref="R6892">AVERAGE(VLOOKUP(_xlfn.TEXTSPLIT(Table1[[#This Row],[Fuel (no space after comma)]], ","), FuelList_Final_EF!$A$2:$B$65, 2, FALSE))</f>
        <v>67.331265155508703</v>
      </c>
      <c r="S6892" s="3">
        <f>Table1[[#This Row],[Generation (TWh)]]*10^9*VLOOKUP(Table1[[#This Row],[Turbine/Engine Technology]],Technology_HR!$A$2:$B$11,2,FALSE)*10^-6</f>
        <v>2135289.42</v>
      </c>
      <c r="T6892" s="5">
        <f>Table1[[#This Row],[Fuel Consumption (mmBtu)]]*Table1[[#This Row],[Emission Factor (kg CO2/ mmBtu)]]*10^3</f>
        <v>143771738121.77237</v>
      </c>
      <c r="U6892" s="3">
        <f>Table1[[#This Row],[Emissions (g CO2)]]/(Table1[[#This Row],[Generation (TWh)]]*10^9)</f>
        <v>692.50206212440685</v>
      </c>
    </row>
    <row r="6893" spans="1:21" x14ac:dyDescent="0.35">
      <c r="A6893" t="s">
        <v>1959</v>
      </c>
      <c r="B6893" t="s">
        <v>3263</v>
      </c>
      <c r="C6893" t="str">
        <f>SUBSTITUTE(Table1[[#This Row],[Fuel]],", ",",")</f>
        <v>fossil gas: natural gas,fossil liquids: heavy fuel oil</v>
      </c>
      <c r="D6893" t="s">
        <v>3239</v>
      </c>
      <c r="E6893" t="s">
        <v>3241</v>
      </c>
      <c r="H6893" t="s">
        <v>3440</v>
      </c>
      <c r="I6893">
        <v>100</v>
      </c>
      <c r="J6893" t="s">
        <v>3446</v>
      </c>
      <c r="K6893">
        <v>2023</v>
      </c>
      <c r="L6893" t="s">
        <v>29</v>
      </c>
      <c r="M6893" t="s">
        <v>29</v>
      </c>
      <c r="N6893">
        <v>55.155082</v>
      </c>
      <c r="O6893">
        <v>61.497137000000002</v>
      </c>
      <c r="P6893" t="s">
        <v>3578</v>
      </c>
      <c r="Q6893" s="3">
        <f>Table1[[#This Row],[Capacity (MW)]]*0.395*8760*10^-6</f>
        <v>0.34601999999999999</v>
      </c>
      <c r="R6893" s="3" cm="1">
        <f t="array" ref="R6893">AVERAGE(VLOOKUP(_xlfn.TEXTSPLIT(Table1[[#This Row],[Fuel (no space after comma)]], ","), FuelList_Final_EF!$A$2:$B$65, 2, FALSE))</f>
        <v>67.331265155508703</v>
      </c>
      <c r="S6893" s="3">
        <f>Table1[[#This Row],[Generation (TWh)]]*10^9*VLOOKUP(Table1[[#This Row],[Turbine/Engine Technology]],Technology_HR!$A$2:$B$11,2,FALSE)*10^-6</f>
        <v>3558815.6999999997</v>
      </c>
      <c r="T6893" s="5">
        <f>Table1[[#This Row],[Fuel Consumption (mmBtu)]]*Table1[[#This Row],[Emission Factor (kg CO2/ mmBtu)]]*10^3</f>
        <v>239619563536.28729</v>
      </c>
      <c r="U6893" s="3">
        <f>Table1[[#This Row],[Emissions (g CO2)]]/(Table1[[#This Row],[Generation (TWh)]]*10^9)</f>
        <v>692.50206212440696</v>
      </c>
    </row>
    <row r="6894" spans="1:21" x14ac:dyDescent="0.35">
      <c r="A6894" t="s">
        <v>1959</v>
      </c>
      <c r="B6894" t="s">
        <v>3263</v>
      </c>
      <c r="C6894" t="str">
        <f>SUBSTITUTE(Table1[[#This Row],[Fuel]],", ",",")</f>
        <v>fossil gas: natural gas,fossil liquids: heavy fuel oil</v>
      </c>
      <c r="D6894" t="s">
        <v>3239</v>
      </c>
      <c r="E6894" t="s">
        <v>3241</v>
      </c>
      <c r="H6894" t="s">
        <v>3440</v>
      </c>
      <c r="I6894">
        <v>100</v>
      </c>
      <c r="J6894" t="s">
        <v>3446</v>
      </c>
      <c r="K6894">
        <v>2023</v>
      </c>
      <c r="L6894" t="s">
        <v>29</v>
      </c>
      <c r="M6894" t="s">
        <v>29</v>
      </c>
      <c r="N6894">
        <v>55.155082</v>
      </c>
      <c r="O6894">
        <v>61.497137000000002</v>
      </c>
      <c r="P6894" t="s">
        <v>3578</v>
      </c>
      <c r="Q6894" s="3">
        <f>Table1[[#This Row],[Capacity (MW)]]*0.395*8760*10^-6</f>
        <v>0.34601999999999999</v>
      </c>
      <c r="R6894" s="3" cm="1">
        <f t="array" ref="R6894">AVERAGE(VLOOKUP(_xlfn.TEXTSPLIT(Table1[[#This Row],[Fuel (no space after comma)]], ","), FuelList_Final_EF!$A$2:$B$65, 2, FALSE))</f>
        <v>67.331265155508703</v>
      </c>
      <c r="S6894" s="3">
        <f>Table1[[#This Row],[Generation (TWh)]]*10^9*VLOOKUP(Table1[[#This Row],[Turbine/Engine Technology]],Technology_HR!$A$2:$B$11,2,FALSE)*10^-6</f>
        <v>3558815.6999999997</v>
      </c>
      <c r="T6894" s="5">
        <f>Table1[[#This Row],[Fuel Consumption (mmBtu)]]*Table1[[#This Row],[Emission Factor (kg CO2/ mmBtu)]]*10^3</f>
        <v>239619563536.28729</v>
      </c>
      <c r="U6894" s="3">
        <f>Table1[[#This Row],[Emissions (g CO2)]]/(Table1[[#This Row],[Generation (TWh)]]*10^9)</f>
        <v>692.50206212440696</v>
      </c>
    </row>
    <row r="6895" spans="1:21" x14ac:dyDescent="0.35">
      <c r="A6895" t="s">
        <v>1959</v>
      </c>
      <c r="B6895" t="s">
        <v>3263</v>
      </c>
      <c r="C6895" t="str">
        <f>SUBSTITUTE(Table1[[#This Row],[Fuel]],", ",",")</f>
        <v>fossil gas: natural gas,fossil liquids: heavy fuel oil</v>
      </c>
      <c r="D6895" t="s">
        <v>3239</v>
      </c>
      <c r="E6895" t="s">
        <v>3241</v>
      </c>
      <c r="H6895" t="s">
        <v>3440</v>
      </c>
      <c r="I6895">
        <v>180</v>
      </c>
      <c r="J6895" t="s">
        <v>3446</v>
      </c>
      <c r="K6895">
        <v>1996</v>
      </c>
      <c r="L6895" t="s">
        <v>29</v>
      </c>
      <c r="M6895" t="s">
        <v>29</v>
      </c>
      <c r="N6895">
        <v>55.230003000000004</v>
      </c>
      <c r="O6895">
        <v>61.488644000000001</v>
      </c>
      <c r="P6895" t="s">
        <v>3578</v>
      </c>
      <c r="Q6895" s="3">
        <f>Table1[[#This Row],[Capacity (MW)]]*0.395*8760*10^-6</f>
        <v>0.62283600000000006</v>
      </c>
      <c r="R6895" s="3" cm="1">
        <f t="array" ref="R6895">AVERAGE(VLOOKUP(_xlfn.TEXTSPLIT(Table1[[#This Row],[Fuel (no space after comma)]], ","), FuelList_Final_EF!$A$2:$B$65, 2, FALSE))</f>
        <v>67.331265155508703</v>
      </c>
      <c r="S6895" s="3">
        <f>Table1[[#This Row],[Generation (TWh)]]*10^9*VLOOKUP(Table1[[#This Row],[Turbine/Engine Technology]],Technology_HR!$A$2:$B$11,2,FALSE)*10^-6</f>
        <v>6405868.2599999998</v>
      </c>
      <c r="T6895" s="5">
        <f>Table1[[#This Row],[Fuel Consumption (mmBtu)]]*Table1[[#This Row],[Emission Factor (kg CO2/ mmBtu)]]*10^3</f>
        <v>431315214365.31714</v>
      </c>
      <c r="U6895" s="3">
        <f>Table1[[#This Row],[Emissions (g CO2)]]/(Table1[[#This Row],[Generation (TWh)]]*10^9)</f>
        <v>692.50206212440696</v>
      </c>
    </row>
    <row r="6896" spans="1:21" x14ac:dyDescent="0.35">
      <c r="A6896" t="s">
        <v>1959</v>
      </c>
      <c r="B6896" t="s">
        <v>3263</v>
      </c>
      <c r="C6896" t="str">
        <f>SUBSTITUTE(Table1[[#This Row],[Fuel]],", ",",")</f>
        <v>fossil gas: natural gas,fossil liquids: heavy fuel oil</v>
      </c>
      <c r="D6896" t="s">
        <v>3239</v>
      </c>
      <c r="E6896" t="s">
        <v>3241</v>
      </c>
      <c r="H6896" t="s">
        <v>3440</v>
      </c>
      <c r="I6896">
        <v>180</v>
      </c>
      <c r="J6896" t="s">
        <v>3446</v>
      </c>
      <c r="K6896">
        <v>2006</v>
      </c>
      <c r="L6896" t="s">
        <v>29</v>
      </c>
      <c r="M6896" t="s">
        <v>29</v>
      </c>
      <c r="N6896">
        <v>55.230003000000004</v>
      </c>
      <c r="O6896">
        <v>61.488644000000001</v>
      </c>
      <c r="P6896" t="s">
        <v>3578</v>
      </c>
      <c r="Q6896" s="3">
        <f>Table1[[#This Row],[Capacity (MW)]]*0.395*8760*10^-6</f>
        <v>0.62283600000000006</v>
      </c>
      <c r="R6896" s="3" cm="1">
        <f t="array" ref="R6896">AVERAGE(VLOOKUP(_xlfn.TEXTSPLIT(Table1[[#This Row],[Fuel (no space after comma)]], ","), FuelList_Final_EF!$A$2:$B$65, 2, FALSE))</f>
        <v>67.331265155508703</v>
      </c>
      <c r="S6896" s="3">
        <f>Table1[[#This Row],[Generation (TWh)]]*10^9*VLOOKUP(Table1[[#This Row],[Turbine/Engine Technology]],Technology_HR!$A$2:$B$11,2,FALSE)*10^-6</f>
        <v>6405868.2599999998</v>
      </c>
      <c r="T6896" s="5">
        <f>Table1[[#This Row],[Fuel Consumption (mmBtu)]]*Table1[[#This Row],[Emission Factor (kg CO2/ mmBtu)]]*10^3</f>
        <v>431315214365.31714</v>
      </c>
      <c r="U6896" s="3">
        <f>Table1[[#This Row],[Emissions (g CO2)]]/(Table1[[#This Row],[Generation (TWh)]]*10^9)</f>
        <v>692.50206212440696</v>
      </c>
    </row>
    <row r="6897" spans="1:21" x14ac:dyDescent="0.35">
      <c r="A6897" t="s">
        <v>1959</v>
      </c>
      <c r="B6897" t="s">
        <v>3263</v>
      </c>
      <c r="C6897" t="str">
        <f>SUBSTITUTE(Table1[[#This Row],[Fuel]],", ",",")</f>
        <v>fossil gas: natural gas,fossil liquids: heavy fuel oil</v>
      </c>
      <c r="D6897" t="s">
        <v>3239</v>
      </c>
      <c r="E6897" t="s">
        <v>3241</v>
      </c>
      <c r="H6897" t="s">
        <v>3438</v>
      </c>
      <c r="I6897">
        <v>233</v>
      </c>
      <c r="J6897" t="s">
        <v>3446</v>
      </c>
      <c r="K6897">
        <v>2011</v>
      </c>
      <c r="L6897" t="s">
        <v>29</v>
      </c>
      <c r="M6897" t="s">
        <v>29</v>
      </c>
      <c r="N6897">
        <v>55.230003000000004</v>
      </c>
      <c r="O6897">
        <v>61.488644000000001</v>
      </c>
      <c r="P6897" t="s">
        <v>3578</v>
      </c>
      <c r="Q6897" s="3">
        <f>Table1[[#This Row],[Capacity (MW)]]*0.395*8760*10^-6</f>
        <v>0.80622660000000002</v>
      </c>
      <c r="R6897" s="3" cm="1">
        <f t="array" ref="R6897">AVERAGE(VLOOKUP(_xlfn.TEXTSPLIT(Table1[[#This Row],[Fuel (no space after comma)]], ","), FuelList_Final_EF!$A$2:$B$65, 2, FALSE))</f>
        <v>67.331265155508703</v>
      </c>
      <c r="S6897" s="3">
        <f>Table1[[#This Row],[Generation (TWh)]]*10^9*VLOOKUP(Table1[[#This Row],[Turbine/Engine Technology]],Technology_HR!$A$2:$B$11,2,FALSE)*10^-6</f>
        <v>6086204.6033999994</v>
      </c>
      <c r="T6897" s="5">
        <f>Table1[[#This Row],[Fuel Consumption (mmBtu)]]*Table1[[#This Row],[Emission Factor (kg CO2/ mmBtu)]]*10^3</f>
        <v>409791855942.20306</v>
      </c>
      <c r="U6897" s="3">
        <f>Table1[[#This Row],[Emissions (g CO2)]]/(Table1[[#This Row],[Generation (TWh)]]*10^9)</f>
        <v>508.28372065893518</v>
      </c>
    </row>
    <row r="6898" spans="1:21" x14ac:dyDescent="0.35">
      <c r="A6898" t="s">
        <v>1959</v>
      </c>
      <c r="B6898" t="s">
        <v>3239</v>
      </c>
      <c r="C6898" t="str">
        <f>SUBSTITUTE(Table1[[#This Row],[Fuel]],", ",",")</f>
        <v>fossil gas: natural gas</v>
      </c>
      <c r="D6898" t="s">
        <v>3239</v>
      </c>
      <c r="H6898" t="s">
        <v>3438</v>
      </c>
      <c r="I6898">
        <v>247</v>
      </c>
      <c r="J6898" t="s">
        <v>3446</v>
      </c>
      <c r="K6898">
        <v>2015</v>
      </c>
      <c r="L6898" t="s">
        <v>29</v>
      </c>
      <c r="M6898" t="s">
        <v>29</v>
      </c>
      <c r="N6898">
        <v>55.204652000000003</v>
      </c>
      <c r="O6898">
        <v>61.407513999999999</v>
      </c>
      <c r="P6898" t="s">
        <v>3578</v>
      </c>
      <c r="Q6898" s="3">
        <f>Table1[[#This Row],[Capacity (MW)]]*0.395*8760*10^-6</f>
        <v>0.85466940000000002</v>
      </c>
      <c r="R6898" s="3" cm="1">
        <f t="array" ref="R6898">AVERAGE(VLOOKUP(_xlfn.TEXTSPLIT(Table1[[#This Row],[Fuel (no space after comma)]], ","), FuelList_Final_EF!$A$2:$B$65, 2, FALSE))</f>
        <v>53.06</v>
      </c>
      <c r="S6898" s="3">
        <f>Table1[[#This Row],[Generation (TWh)]]*10^9*VLOOKUP(Table1[[#This Row],[Turbine/Engine Technology]],Technology_HR!$A$2:$B$11,2,FALSE)*10^-6</f>
        <v>6451899.3005999997</v>
      </c>
      <c r="T6898" s="5">
        <f>Table1[[#This Row],[Fuel Consumption (mmBtu)]]*Table1[[#This Row],[Emission Factor (kg CO2/ mmBtu)]]*10^3</f>
        <v>342337776889.836</v>
      </c>
      <c r="U6898" s="3">
        <f>Table1[[#This Row],[Emissions (g CO2)]]/(Table1[[#This Row],[Generation (TWh)]]*10^9)</f>
        <v>400.54993999999999</v>
      </c>
    </row>
    <row r="6899" spans="1:21" x14ac:dyDescent="0.35">
      <c r="A6899" t="s">
        <v>1959</v>
      </c>
      <c r="B6899" t="s">
        <v>3239</v>
      </c>
      <c r="C6899" t="str">
        <f>SUBSTITUTE(Table1[[#This Row],[Fuel]],", ",",")</f>
        <v>fossil gas: natural gas</v>
      </c>
      <c r="D6899" t="s">
        <v>3239</v>
      </c>
      <c r="H6899" t="s">
        <v>3438</v>
      </c>
      <c r="I6899">
        <v>247</v>
      </c>
      <c r="J6899" t="s">
        <v>3446</v>
      </c>
      <c r="K6899">
        <v>2016</v>
      </c>
      <c r="L6899" t="s">
        <v>29</v>
      </c>
      <c r="M6899" t="s">
        <v>29</v>
      </c>
      <c r="N6899">
        <v>55.204652000000003</v>
      </c>
      <c r="O6899">
        <v>61.407513999999999</v>
      </c>
      <c r="P6899" t="s">
        <v>3578</v>
      </c>
      <c r="Q6899" s="3">
        <f>Table1[[#This Row],[Capacity (MW)]]*0.395*8760*10^-6</f>
        <v>0.85466940000000002</v>
      </c>
      <c r="R6899" s="3" cm="1">
        <f t="array" ref="R6899">AVERAGE(VLOOKUP(_xlfn.TEXTSPLIT(Table1[[#This Row],[Fuel (no space after comma)]], ","), FuelList_Final_EF!$A$2:$B$65, 2, FALSE))</f>
        <v>53.06</v>
      </c>
      <c r="S6899" s="3">
        <f>Table1[[#This Row],[Generation (TWh)]]*10^9*VLOOKUP(Table1[[#This Row],[Turbine/Engine Technology]],Technology_HR!$A$2:$B$11,2,FALSE)*10^-6</f>
        <v>6451899.3005999997</v>
      </c>
      <c r="T6899" s="5">
        <f>Table1[[#This Row],[Fuel Consumption (mmBtu)]]*Table1[[#This Row],[Emission Factor (kg CO2/ mmBtu)]]*10^3</f>
        <v>342337776889.836</v>
      </c>
      <c r="U6899" s="3">
        <f>Table1[[#This Row],[Emissions (g CO2)]]/(Table1[[#This Row],[Generation (TWh)]]*10^9)</f>
        <v>400.54993999999999</v>
      </c>
    </row>
    <row r="6900" spans="1:21" x14ac:dyDescent="0.35">
      <c r="A6900" t="s">
        <v>1959</v>
      </c>
      <c r="B6900" t="s">
        <v>3239</v>
      </c>
      <c r="C6900" t="str">
        <f>SUBSTITUTE(Table1[[#This Row],[Fuel]],", ",",")</f>
        <v>fossil gas: natural gas</v>
      </c>
      <c r="D6900" t="s">
        <v>3239</v>
      </c>
      <c r="H6900" t="s">
        <v>3438</v>
      </c>
      <c r="I6900">
        <v>263</v>
      </c>
      <c r="J6900" t="s">
        <v>3446</v>
      </c>
      <c r="K6900">
        <v>2017</v>
      </c>
      <c r="L6900" t="s">
        <v>29</v>
      </c>
      <c r="M6900" t="s">
        <v>29</v>
      </c>
      <c r="N6900">
        <v>55.204652000000003</v>
      </c>
      <c r="O6900">
        <v>61.407513999999999</v>
      </c>
      <c r="P6900" t="s">
        <v>3578</v>
      </c>
      <c r="Q6900" s="3">
        <f>Table1[[#This Row],[Capacity (MW)]]*0.395*8760*10^-6</f>
        <v>0.91003260000000008</v>
      </c>
      <c r="R6900" s="3" cm="1">
        <f t="array" ref="R6900">AVERAGE(VLOOKUP(_xlfn.TEXTSPLIT(Table1[[#This Row],[Fuel (no space after comma)]], ","), FuelList_Final_EF!$A$2:$B$65, 2, FALSE))</f>
        <v>53.06</v>
      </c>
      <c r="S6900" s="3">
        <f>Table1[[#This Row],[Generation (TWh)]]*10^9*VLOOKUP(Table1[[#This Row],[Turbine/Engine Technology]],Technology_HR!$A$2:$B$11,2,FALSE)*10^-6</f>
        <v>6869836.0974000003</v>
      </c>
      <c r="T6900" s="5">
        <f>Table1[[#This Row],[Fuel Consumption (mmBtu)]]*Table1[[#This Row],[Emission Factor (kg CO2/ mmBtu)]]*10^3</f>
        <v>364513503328.04407</v>
      </c>
      <c r="U6900" s="3">
        <f>Table1[[#This Row],[Emissions (g CO2)]]/(Table1[[#This Row],[Generation (TWh)]]*10^9)</f>
        <v>400.54994000000005</v>
      </c>
    </row>
    <row r="6901" spans="1:21" x14ac:dyDescent="0.35">
      <c r="A6901" t="s">
        <v>1960</v>
      </c>
      <c r="B6901" t="s">
        <v>3376</v>
      </c>
      <c r="C6901" t="str">
        <f>SUBSTITUTE(Table1[[#This Row],[Fuel]],", ",",")</f>
        <v>fossil gas: natural gas,industrial by-product: blast furnace gas,industrial by-product: coke oven gas</v>
      </c>
      <c r="D6901" t="s">
        <v>3239</v>
      </c>
      <c r="E6901" t="s">
        <v>3274</v>
      </c>
      <c r="F6901" t="s">
        <v>3278</v>
      </c>
      <c r="H6901" t="s">
        <v>3440</v>
      </c>
      <c r="I6901">
        <v>50</v>
      </c>
      <c r="J6901" t="s">
        <v>3446</v>
      </c>
      <c r="K6901">
        <v>1970</v>
      </c>
      <c r="L6901" t="s">
        <v>29</v>
      </c>
      <c r="M6901" t="s">
        <v>29</v>
      </c>
      <c r="N6901">
        <v>55.257447999999997</v>
      </c>
      <c r="O6901">
        <v>61.438062000000002</v>
      </c>
      <c r="P6901" t="s">
        <v>3578</v>
      </c>
      <c r="Q6901" s="3">
        <f>Table1[[#This Row],[Capacity (MW)]]*0.395*8760*10^-6</f>
        <v>0.17301</v>
      </c>
      <c r="R6901" s="3" cm="1">
        <f t="array" ref="R6901">AVERAGE(VLOOKUP(_xlfn.TEXTSPLIT(Table1[[#This Row],[Fuel (no space after comma)]], ","), FuelList_Final_EF!$A$2:$B$65, 2, FALSE))</f>
        <v>124.74333333333334</v>
      </c>
      <c r="S6901" s="3">
        <f>Table1[[#This Row],[Generation (TWh)]]*10^9*VLOOKUP(Table1[[#This Row],[Turbine/Engine Technology]],Technology_HR!$A$2:$B$11,2,FALSE)*10^-6</f>
        <v>1779407.8499999999</v>
      </c>
      <c r="T6901" s="5">
        <f>Table1[[#This Row],[Fuel Consumption (mmBtu)]]*Table1[[#This Row],[Emission Factor (kg CO2/ mmBtu)]]*10^3</f>
        <v>221969266568.49997</v>
      </c>
      <c r="U6901" s="3">
        <f>Table1[[#This Row],[Emissions (g CO2)]]/(Table1[[#This Row],[Generation (TWh)]]*10^9)</f>
        <v>1282.9851833333332</v>
      </c>
    </row>
    <row r="6902" spans="1:21" x14ac:dyDescent="0.35">
      <c r="A6902" t="s">
        <v>1960</v>
      </c>
      <c r="B6902" t="s">
        <v>3376</v>
      </c>
      <c r="C6902" t="str">
        <f>SUBSTITUTE(Table1[[#This Row],[Fuel]],", ",",")</f>
        <v>fossil gas: natural gas,industrial by-product: blast furnace gas,industrial by-product: coke oven gas</v>
      </c>
      <c r="D6902" t="s">
        <v>3239</v>
      </c>
      <c r="E6902" t="s">
        <v>3274</v>
      </c>
      <c r="F6902" t="s">
        <v>3278</v>
      </c>
      <c r="H6902" t="s">
        <v>3440</v>
      </c>
      <c r="I6902">
        <v>60</v>
      </c>
      <c r="J6902" t="s">
        <v>3446</v>
      </c>
      <c r="K6902">
        <v>1961</v>
      </c>
      <c r="L6902" t="s">
        <v>29</v>
      </c>
      <c r="M6902" t="s">
        <v>29</v>
      </c>
      <c r="N6902">
        <v>55.257447999999997</v>
      </c>
      <c r="O6902">
        <v>61.438062000000002</v>
      </c>
      <c r="P6902" t="s">
        <v>3578</v>
      </c>
      <c r="Q6902" s="3">
        <f>Table1[[#This Row],[Capacity (MW)]]*0.395*8760*10^-6</f>
        <v>0.20761200000000002</v>
      </c>
      <c r="R6902" s="3" cm="1">
        <f t="array" ref="R6902">AVERAGE(VLOOKUP(_xlfn.TEXTSPLIT(Table1[[#This Row],[Fuel (no space after comma)]], ","), FuelList_Final_EF!$A$2:$B$65, 2, FALSE))</f>
        <v>124.74333333333334</v>
      </c>
      <c r="S6902" s="3">
        <f>Table1[[#This Row],[Generation (TWh)]]*10^9*VLOOKUP(Table1[[#This Row],[Turbine/Engine Technology]],Technology_HR!$A$2:$B$11,2,FALSE)*10^-6</f>
        <v>2135289.42</v>
      </c>
      <c r="T6902" s="5">
        <f>Table1[[#This Row],[Fuel Consumption (mmBtu)]]*Table1[[#This Row],[Emission Factor (kg CO2/ mmBtu)]]*10^3</f>
        <v>266363119882.20001</v>
      </c>
      <c r="U6902" s="3">
        <f>Table1[[#This Row],[Emissions (g CO2)]]/(Table1[[#This Row],[Generation (TWh)]]*10^9)</f>
        <v>1282.9851833333332</v>
      </c>
    </row>
    <row r="6903" spans="1:21" x14ac:dyDescent="0.35">
      <c r="A6903" t="s">
        <v>1961</v>
      </c>
      <c r="B6903" t="s">
        <v>3239</v>
      </c>
      <c r="C6903" t="str">
        <f>SUBSTITUTE(Table1[[#This Row],[Fuel]],", ",",")</f>
        <v>fossil gas: natural gas</v>
      </c>
      <c r="D6903" t="s">
        <v>3239</v>
      </c>
      <c r="H6903" t="s">
        <v>3438</v>
      </c>
      <c r="I6903">
        <v>300</v>
      </c>
      <c r="J6903" t="s">
        <v>3445</v>
      </c>
      <c r="K6903" t="s">
        <v>29</v>
      </c>
      <c r="L6903" t="s">
        <v>29</v>
      </c>
      <c r="M6903" t="s">
        <v>29</v>
      </c>
      <c r="N6903">
        <v>54.136000000000003</v>
      </c>
      <c r="O6903">
        <v>36.479999999999997</v>
      </c>
      <c r="P6903" t="s">
        <v>3578</v>
      </c>
      <c r="Q6903" s="3">
        <f>Table1[[#This Row],[Capacity (MW)]]*0.395*8760*10^-6</f>
        <v>1.03806</v>
      </c>
      <c r="R6903" s="3" cm="1">
        <f t="array" ref="R6903">AVERAGE(VLOOKUP(_xlfn.TEXTSPLIT(Table1[[#This Row],[Fuel (no space after comma)]], ","), FuelList_Final_EF!$A$2:$B$65, 2, FALSE))</f>
        <v>53.06</v>
      </c>
      <c r="S6903" s="3">
        <f>Table1[[#This Row],[Generation (TWh)]]*10^9*VLOOKUP(Table1[[#This Row],[Turbine/Engine Technology]],Technology_HR!$A$2:$B$11,2,FALSE)*10^-6</f>
        <v>7836314.9399999995</v>
      </c>
      <c r="T6903" s="5">
        <f>Table1[[#This Row],[Fuel Consumption (mmBtu)]]*Table1[[#This Row],[Emission Factor (kg CO2/ mmBtu)]]*10^3</f>
        <v>415794870716.39996</v>
      </c>
      <c r="U6903" s="3">
        <f>Table1[[#This Row],[Emissions (g CO2)]]/(Table1[[#This Row],[Generation (TWh)]]*10^9)</f>
        <v>400.54993999999999</v>
      </c>
    </row>
    <row r="6904" spans="1:21" x14ac:dyDescent="0.35">
      <c r="A6904" t="s">
        <v>1961</v>
      </c>
      <c r="B6904" t="s">
        <v>3239</v>
      </c>
      <c r="C6904" t="str">
        <f>SUBSTITUTE(Table1[[#This Row],[Fuel]],", ",",")</f>
        <v>fossil gas: natural gas</v>
      </c>
      <c r="D6904" t="s">
        <v>3239</v>
      </c>
      <c r="H6904" t="s">
        <v>3438</v>
      </c>
      <c r="I6904">
        <v>300</v>
      </c>
      <c r="J6904" t="s">
        <v>3445</v>
      </c>
      <c r="K6904" t="s">
        <v>29</v>
      </c>
      <c r="L6904" t="s">
        <v>29</v>
      </c>
      <c r="M6904" t="s">
        <v>29</v>
      </c>
      <c r="N6904">
        <v>54.136000000000003</v>
      </c>
      <c r="O6904">
        <v>36.479999999999997</v>
      </c>
      <c r="P6904" t="s">
        <v>3578</v>
      </c>
      <c r="Q6904" s="3">
        <f>Table1[[#This Row],[Capacity (MW)]]*0.395*8760*10^-6</f>
        <v>1.03806</v>
      </c>
      <c r="R6904" s="3" cm="1">
        <f t="array" ref="R6904">AVERAGE(VLOOKUP(_xlfn.TEXTSPLIT(Table1[[#This Row],[Fuel (no space after comma)]], ","), FuelList_Final_EF!$A$2:$B$65, 2, FALSE))</f>
        <v>53.06</v>
      </c>
      <c r="S6904" s="3">
        <f>Table1[[#This Row],[Generation (TWh)]]*10^9*VLOOKUP(Table1[[#This Row],[Turbine/Engine Technology]],Technology_HR!$A$2:$B$11,2,FALSE)*10^-6</f>
        <v>7836314.9399999995</v>
      </c>
      <c r="T6904" s="5">
        <f>Table1[[#This Row],[Fuel Consumption (mmBtu)]]*Table1[[#This Row],[Emission Factor (kg CO2/ mmBtu)]]*10^3</f>
        <v>415794870716.39996</v>
      </c>
      <c r="U6904" s="3">
        <f>Table1[[#This Row],[Emissions (g CO2)]]/(Table1[[#This Row],[Generation (TWh)]]*10^9)</f>
        <v>400.54993999999999</v>
      </c>
    </row>
    <row r="6905" spans="1:21" x14ac:dyDescent="0.35">
      <c r="A6905" t="s">
        <v>1962</v>
      </c>
      <c r="B6905" t="s">
        <v>3239</v>
      </c>
      <c r="C6905" t="str">
        <f>SUBSTITUTE(Table1[[#This Row],[Fuel]],", ",",")</f>
        <v>fossil gas: natural gas</v>
      </c>
      <c r="D6905" t="s">
        <v>3239</v>
      </c>
      <c r="H6905" t="s">
        <v>3440</v>
      </c>
      <c r="I6905">
        <v>225</v>
      </c>
      <c r="J6905" t="s">
        <v>3450</v>
      </c>
      <c r="K6905" t="s">
        <v>29</v>
      </c>
      <c r="L6905" t="s">
        <v>29</v>
      </c>
      <c r="M6905" t="s">
        <v>29</v>
      </c>
      <c r="N6905">
        <v>54.136000000000003</v>
      </c>
      <c r="O6905">
        <v>36.479999999999997</v>
      </c>
      <c r="P6905" t="s">
        <v>3578</v>
      </c>
      <c r="Q6905" s="3">
        <f>Table1[[#This Row],[Capacity (MW)]]*0.395*8760*10^-6</f>
        <v>0.77854499999999993</v>
      </c>
      <c r="R6905" s="3" cm="1">
        <f t="array" ref="R6905">AVERAGE(VLOOKUP(_xlfn.TEXTSPLIT(Table1[[#This Row],[Fuel (no space after comma)]], ","), FuelList_Final_EF!$A$2:$B$65, 2, FALSE))</f>
        <v>53.06</v>
      </c>
      <c r="S6905" s="3">
        <f>Table1[[#This Row],[Generation (TWh)]]*10^9*VLOOKUP(Table1[[#This Row],[Turbine/Engine Technology]],Technology_HR!$A$2:$B$11,2,FALSE)*10^-6</f>
        <v>8007335.3249999983</v>
      </c>
      <c r="T6905" s="5">
        <f>Table1[[#This Row],[Fuel Consumption (mmBtu)]]*Table1[[#This Row],[Emission Factor (kg CO2/ mmBtu)]]*10^3</f>
        <v>424869212344.49994</v>
      </c>
      <c r="U6905" s="3">
        <f>Table1[[#This Row],[Emissions (g CO2)]]/(Table1[[#This Row],[Generation (TWh)]]*10^9)</f>
        <v>545.72209999999995</v>
      </c>
    </row>
    <row r="6906" spans="1:21" x14ac:dyDescent="0.35">
      <c r="A6906" t="s">
        <v>1962</v>
      </c>
      <c r="B6906" t="s">
        <v>3239</v>
      </c>
      <c r="C6906" t="str">
        <f>SUBSTITUTE(Table1[[#This Row],[Fuel]],", ",",")</f>
        <v>fossil gas: natural gas</v>
      </c>
      <c r="D6906" t="s">
        <v>3239</v>
      </c>
      <c r="H6906" t="s">
        <v>3440</v>
      </c>
      <c r="I6906">
        <v>225</v>
      </c>
      <c r="J6906" t="s">
        <v>3450</v>
      </c>
      <c r="K6906" t="s">
        <v>29</v>
      </c>
      <c r="L6906" t="s">
        <v>29</v>
      </c>
      <c r="M6906" t="s">
        <v>29</v>
      </c>
      <c r="N6906">
        <v>54.136000000000003</v>
      </c>
      <c r="O6906">
        <v>36.479999999999997</v>
      </c>
      <c r="P6906" t="s">
        <v>3578</v>
      </c>
      <c r="Q6906" s="3">
        <f>Table1[[#This Row],[Capacity (MW)]]*0.395*8760*10^-6</f>
        <v>0.77854499999999993</v>
      </c>
      <c r="R6906" s="3" cm="1">
        <f t="array" ref="R6906">AVERAGE(VLOOKUP(_xlfn.TEXTSPLIT(Table1[[#This Row],[Fuel (no space after comma)]], ","), FuelList_Final_EF!$A$2:$B$65, 2, FALSE))</f>
        <v>53.06</v>
      </c>
      <c r="S6906" s="3">
        <f>Table1[[#This Row],[Generation (TWh)]]*10^9*VLOOKUP(Table1[[#This Row],[Turbine/Engine Technology]],Technology_HR!$A$2:$B$11,2,FALSE)*10^-6</f>
        <v>8007335.3249999983</v>
      </c>
      <c r="T6906" s="5">
        <f>Table1[[#This Row],[Fuel Consumption (mmBtu)]]*Table1[[#This Row],[Emission Factor (kg CO2/ mmBtu)]]*10^3</f>
        <v>424869212344.49994</v>
      </c>
      <c r="U6906" s="3">
        <f>Table1[[#This Row],[Emissions (g CO2)]]/(Table1[[#This Row],[Generation (TWh)]]*10^9)</f>
        <v>545.72209999999995</v>
      </c>
    </row>
    <row r="6907" spans="1:21" x14ac:dyDescent="0.35">
      <c r="A6907" t="s">
        <v>1945</v>
      </c>
      <c r="B6907" t="s">
        <v>3239</v>
      </c>
      <c r="C6907" t="str">
        <f>SUBSTITUTE(Table1[[#This Row],[Fuel]],", ",",")</f>
        <v>fossil gas: natural gas</v>
      </c>
      <c r="D6907" t="s">
        <v>3239</v>
      </c>
      <c r="H6907" t="s">
        <v>3438</v>
      </c>
      <c r="I6907">
        <v>450</v>
      </c>
      <c r="J6907" t="s">
        <v>3446</v>
      </c>
      <c r="K6907">
        <v>2014</v>
      </c>
      <c r="L6907" t="s">
        <v>29</v>
      </c>
      <c r="M6907" t="s">
        <v>29</v>
      </c>
      <c r="N6907">
        <v>59.228371000000003</v>
      </c>
      <c r="O6907">
        <v>37.125883000000002</v>
      </c>
      <c r="P6907" t="s">
        <v>3578</v>
      </c>
      <c r="Q6907" s="3">
        <f>Table1[[#This Row],[Capacity (MW)]]*0.395*8760*10^-6</f>
        <v>1.5570899999999999</v>
      </c>
      <c r="R6907" s="3" cm="1">
        <f t="array" ref="R6907">AVERAGE(VLOOKUP(_xlfn.TEXTSPLIT(Table1[[#This Row],[Fuel (no space after comma)]], ","), FuelList_Final_EF!$A$2:$B$65, 2, FALSE))</f>
        <v>53.06</v>
      </c>
      <c r="S6907" s="3">
        <f>Table1[[#This Row],[Generation (TWh)]]*10^9*VLOOKUP(Table1[[#This Row],[Turbine/Engine Technology]],Technology_HR!$A$2:$B$11,2,FALSE)*10^-6</f>
        <v>11754472.409999998</v>
      </c>
      <c r="T6907" s="5">
        <f>Table1[[#This Row],[Fuel Consumption (mmBtu)]]*Table1[[#This Row],[Emission Factor (kg CO2/ mmBtu)]]*10^3</f>
        <v>623692306074.59998</v>
      </c>
      <c r="U6907" s="3">
        <f>Table1[[#This Row],[Emissions (g CO2)]]/(Table1[[#This Row],[Generation (TWh)]]*10^9)</f>
        <v>400.54994000000005</v>
      </c>
    </row>
    <row r="6908" spans="1:21" x14ac:dyDescent="0.35">
      <c r="A6908" t="s">
        <v>1963</v>
      </c>
      <c r="B6908" t="s">
        <v>3263</v>
      </c>
      <c r="C6908" t="str">
        <f>SUBSTITUTE(Table1[[#This Row],[Fuel]],", ",",")</f>
        <v>fossil gas: natural gas,fossil liquids: heavy fuel oil</v>
      </c>
      <c r="D6908" t="s">
        <v>3239</v>
      </c>
      <c r="E6908" t="s">
        <v>3241</v>
      </c>
      <c r="H6908" t="s">
        <v>3440</v>
      </c>
      <c r="I6908">
        <v>60</v>
      </c>
      <c r="J6908" t="s">
        <v>3446</v>
      </c>
      <c r="K6908">
        <v>1989</v>
      </c>
      <c r="L6908" t="s">
        <v>29</v>
      </c>
      <c r="M6908" t="s">
        <v>29</v>
      </c>
      <c r="N6908">
        <v>55.753059999999998</v>
      </c>
      <c r="O6908">
        <v>37.727043999999999</v>
      </c>
      <c r="P6908" t="s">
        <v>3578</v>
      </c>
      <c r="Q6908" s="3">
        <f>Table1[[#This Row],[Capacity (MW)]]*0.395*8760*10^-6</f>
        <v>0.20761200000000002</v>
      </c>
      <c r="R6908" s="3" cm="1">
        <f t="array" ref="R6908">AVERAGE(VLOOKUP(_xlfn.TEXTSPLIT(Table1[[#This Row],[Fuel (no space after comma)]], ","), FuelList_Final_EF!$A$2:$B$65, 2, FALSE))</f>
        <v>67.331265155508703</v>
      </c>
      <c r="S6908" s="3">
        <f>Table1[[#This Row],[Generation (TWh)]]*10^9*VLOOKUP(Table1[[#This Row],[Turbine/Engine Technology]],Technology_HR!$A$2:$B$11,2,FALSE)*10^-6</f>
        <v>2135289.42</v>
      </c>
      <c r="T6908" s="5">
        <f>Table1[[#This Row],[Fuel Consumption (mmBtu)]]*Table1[[#This Row],[Emission Factor (kg CO2/ mmBtu)]]*10^3</f>
        <v>143771738121.77237</v>
      </c>
      <c r="U6908" s="3">
        <f>Table1[[#This Row],[Emissions (g CO2)]]/(Table1[[#This Row],[Generation (TWh)]]*10^9)</f>
        <v>692.50206212440685</v>
      </c>
    </row>
    <row r="6909" spans="1:21" x14ac:dyDescent="0.35">
      <c r="A6909" t="s">
        <v>1963</v>
      </c>
      <c r="B6909" t="s">
        <v>3263</v>
      </c>
      <c r="C6909" t="str">
        <f>SUBSTITUTE(Table1[[#This Row],[Fuel]],", ",",")</f>
        <v>fossil gas: natural gas,fossil liquids: heavy fuel oil</v>
      </c>
      <c r="D6909" t="s">
        <v>3239</v>
      </c>
      <c r="E6909" t="s">
        <v>3241</v>
      </c>
      <c r="H6909" t="s">
        <v>3440</v>
      </c>
      <c r="I6909">
        <v>110</v>
      </c>
      <c r="J6909" t="s">
        <v>3446</v>
      </c>
      <c r="K6909">
        <v>1993</v>
      </c>
      <c r="L6909" t="s">
        <v>29</v>
      </c>
      <c r="M6909" t="s">
        <v>29</v>
      </c>
      <c r="N6909">
        <v>55.753059999999998</v>
      </c>
      <c r="O6909">
        <v>37.727043999999999</v>
      </c>
      <c r="P6909" t="s">
        <v>3578</v>
      </c>
      <c r="Q6909" s="3">
        <f>Table1[[#This Row],[Capacity (MW)]]*0.395*8760*10^-6</f>
        <v>0.38062199999999996</v>
      </c>
      <c r="R6909" s="3" cm="1">
        <f t="array" ref="R6909">AVERAGE(VLOOKUP(_xlfn.TEXTSPLIT(Table1[[#This Row],[Fuel (no space after comma)]], ","), FuelList_Final_EF!$A$2:$B$65, 2, FALSE))</f>
        <v>67.331265155508703</v>
      </c>
      <c r="S6909" s="3">
        <f>Table1[[#This Row],[Generation (TWh)]]*10^9*VLOOKUP(Table1[[#This Row],[Turbine/Engine Technology]],Technology_HR!$A$2:$B$11,2,FALSE)*10^-6</f>
        <v>3914697.2699999996</v>
      </c>
      <c r="T6909" s="5">
        <f>Table1[[#This Row],[Fuel Consumption (mmBtu)]]*Table1[[#This Row],[Emission Factor (kg CO2/ mmBtu)]]*10^3</f>
        <v>263581519889.91602</v>
      </c>
      <c r="U6909" s="3">
        <f>Table1[[#This Row],[Emissions (g CO2)]]/(Table1[[#This Row],[Generation (TWh)]]*10^9)</f>
        <v>692.50206212440708</v>
      </c>
    </row>
    <row r="6910" spans="1:21" x14ac:dyDescent="0.35">
      <c r="A6910" t="s">
        <v>1963</v>
      </c>
      <c r="B6910" t="s">
        <v>3263</v>
      </c>
      <c r="C6910" t="str">
        <f>SUBSTITUTE(Table1[[#This Row],[Fuel]],", ",",")</f>
        <v>fossil gas: natural gas,fossil liquids: heavy fuel oil</v>
      </c>
      <c r="D6910" t="s">
        <v>3239</v>
      </c>
      <c r="E6910" t="s">
        <v>3241</v>
      </c>
      <c r="H6910" t="s">
        <v>3440</v>
      </c>
      <c r="I6910">
        <v>80</v>
      </c>
      <c r="J6910" t="s">
        <v>3446</v>
      </c>
      <c r="K6910">
        <v>1988</v>
      </c>
      <c r="L6910" t="s">
        <v>29</v>
      </c>
      <c r="M6910" t="s">
        <v>29</v>
      </c>
      <c r="N6910">
        <v>55.753059999999998</v>
      </c>
      <c r="O6910">
        <v>37.727043999999999</v>
      </c>
      <c r="P6910" t="s">
        <v>3578</v>
      </c>
      <c r="Q6910" s="3">
        <f>Table1[[#This Row],[Capacity (MW)]]*0.395*8760*10^-6</f>
        <v>0.27681600000000001</v>
      </c>
      <c r="R6910" s="3" cm="1">
        <f t="array" ref="R6910">AVERAGE(VLOOKUP(_xlfn.TEXTSPLIT(Table1[[#This Row],[Fuel (no space after comma)]], ","), FuelList_Final_EF!$A$2:$B$65, 2, FALSE))</f>
        <v>67.331265155508703</v>
      </c>
      <c r="S6910" s="3">
        <f>Table1[[#This Row],[Generation (TWh)]]*10^9*VLOOKUP(Table1[[#This Row],[Turbine/Engine Technology]],Technology_HR!$A$2:$B$11,2,FALSE)*10^-6</f>
        <v>2847052.56</v>
      </c>
      <c r="T6910" s="5">
        <f>Table1[[#This Row],[Fuel Consumption (mmBtu)]]*Table1[[#This Row],[Emission Factor (kg CO2/ mmBtu)]]*10^3</f>
        <v>191695650829.02985</v>
      </c>
      <c r="U6910" s="3">
        <f>Table1[[#This Row],[Emissions (g CO2)]]/(Table1[[#This Row],[Generation (TWh)]]*10^9)</f>
        <v>692.50206212440696</v>
      </c>
    </row>
    <row r="6911" spans="1:21" x14ac:dyDescent="0.35">
      <c r="A6911" t="s">
        <v>1963</v>
      </c>
      <c r="B6911" t="s">
        <v>3263</v>
      </c>
      <c r="C6911" t="str">
        <f>SUBSTITUTE(Table1[[#This Row],[Fuel]],", ",",")</f>
        <v>fossil gas: natural gas,fossil liquids: heavy fuel oil</v>
      </c>
      <c r="D6911" t="s">
        <v>3239</v>
      </c>
      <c r="E6911" t="s">
        <v>3241</v>
      </c>
      <c r="H6911" t="s">
        <v>3440</v>
      </c>
      <c r="I6911">
        <v>80</v>
      </c>
      <c r="J6911" t="s">
        <v>3446</v>
      </c>
      <c r="K6911">
        <v>2001</v>
      </c>
      <c r="L6911" t="s">
        <v>29</v>
      </c>
      <c r="M6911" t="s">
        <v>29</v>
      </c>
      <c r="N6911">
        <v>55.753059999999998</v>
      </c>
      <c r="O6911">
        <v>37.727043999999999</v>
      </c>
      <c r="P6911" t="s">
        <v>3578</v>
      </c>
      <c r="Q6911" s="3">
        <f>Table1[[#This Row],[Capacity (MW)]]*0.395*8760*10^-6</f>
        <v>0.27681600000000001</v>
      </c>
      <c r="R6911" s="3" cm="1">
        <f t="array" ref="R6911">AVERAGE(VLOOKUP(_xlfn.TEXTSPLIT(Table1[[#This Row],[Fuel (no space after comma)]], ","), FuelList_Final_EF!$A$2:$B$65, 2, FALSE))</f>
        <v>67.331265155508703</v>
      </c>
      <c r="S6911" s="3">
        <f>Table1[[#This Row],[Generation (TWh)]]*10^9*VLOOKUP(Table1[[#This Row],[Turbine/Engine Technology]],Technology_HR!$A$2:$B$11,2,FALSE)*10^-6</f>
        <v>2847052.56</v>
      </c>
      <c r="T6911" s="5">
        <f>Table1[[#This Row],[Fuel Consumption (mmBtu)]]*Table1[[#This Row],[Emission Factor (kg CO2/ mmBtu)]]*10^3</f>
        <v>191695650829.02985</v>
      </c>
      <c r="U6911" s="3">
        <f>Table1[[#This Row],[Emissions (g CO2)]]/(Table1[[#This Row],[Generation (TWh)]]*10^9)</f>
        <v>692.50206212440696</v>
      </c>
    </row>
    <row r="6912" spans="1:21" x14ac:dyDescent="0.35">
      <c r="A6912" t="s">
        <v>1963</v>
      </c>
      <c r="B6912" t="s">
        <v>3239</v>
      </c>
      <c r="C6912" t="str">
        <f>SUBSTITUTE(Table1[[#This Row],[Fuel]],", ",",")</f>
        <v>fossil gas: natural gas</v>
      </c>
      <c r="D6912" t="s">
        <v>3239</v>
      </c>
      <c r="H6912" t="s">
        <v>3440</v>
      </c>
      <c r="I6912">
        <v>60</v>
      </c>
      <c r="J6912" t="s">
        <v>3446</v>
      </c>
      <c r="K6912">
        <v>1983</v>
      </c>
      <c r="L6912" t="s">
        <v>29</v>
      </c>
      <c r="M6912" t="s">
        <v>29</v>
      </c>
      <c r="N6912">
        <v>55.736212000000002</v>
      </c>
      <c r="O6912">
        <v>37.559573</v>
      </c>
      <c r="P6912" t="s">
        <v>3578</v>
      </c>
      <c r="Q6912" s="3">
        <f>Table1[[#This Row],[Capacity (MW)]]*0.395*8760*10^-6</f>
        <v>0.20761200000000002</v>
      </c>
      <c r="R6912" s="3" cm="1">
        <f t="array" ref="R6912">AVERAGE(VLOOKUP(_xlfn.TEXTSPLIT(Table1[[#This Row],[Fuel (no space after comma)]], ","), FuelList_Final_EF!$A$2:$B$65, 2, FALSE))</f>
        <v>53.06</v>
      </c>
      <c r="S6912" s="3">
        <f>Table1[[#This Row],[Generation (TWh)]]*10^9*VLOOKUP(Table1[[#This Row],[Turbine/Engine Technology]],Technology_HR!$A$2:$B$11,2,FALSE)*10^-6</f>
        <v>2135289.42</v>
      </c>
      <c r="T6912" s="5">
        <f>Table1[[#This Row],[Fuel Consumption (mmBtu)]]*Table1[[#This Row],[Emission Factor (kg CO2/ mmBtu)]]*10^3</f>
        <v>113298456625.2</v>
      </c>
      <c r="U6912" s="3">
        <f>Table1[[#This Row],[Emissions (g CO2)]]/(Table1[[#This Row],[Generation (TWh)]]*10^9)</f>
        <v>545.72209999999995</v>
      </c>
    </row>
    <row r="6913" spans="1:21" x14ac:dyDescent="0.35">
      <c r="A6913" t="s">
        <v>1963</v>
      </c>
      <c r="B6913" t="s">
        <v>3239</v>
      </c>
      <c r="C6913" t="str">
        <f>SUBSTITUTE(Table1[[#This Row],[Fuel]],", ",",")</f>
        <v>fossil gas: natural gas</v>
      </c>
      <c r="D6913" t="s">
        <v>3239</v>
      </c>
      <c r="H6913" t="s">
        <v>3440</v>
      </c>
      <c r="I6913">
        <v>60</v>
      </c>
      <c r="J6913" t="s">
        <v>3446</v>
      </c>
      <c r="K6913">
        <v>1984</v>
      </c>
      <c r="L6913" t="s">
        <v>29</v>
      </c>
      <c r="M6913" t="s">
        <v>29</v>
      </c>
      <c r="N6913">
        <v>55.736212000000002</v>
      </c>
      <c r="O6913">
        <v>37.559573</v>
      </c>
      <c r="P6913" t="s">
        <v>3578</v>
      </c>
      <c r="Q6913" s="3">
        <f>Table1[[#This Row],[Capacity (MW)]]*0.395*8760*10^-6</f>
        <v>0.20761200000000002</v>
      </c>
      <c r="R6913" s="3" cm="1">
        <f t="array" ref="R6913">AVERAGE(VLOOKUP(_xlfn.TEXTSPLIT(Table1[[#This Row],[Fuel (no space after comma)]], ","), FuelList_Final_EF!$A$2:$B$65, 2, FALSE))</f>
        <v>53.06</v>
      </c>
      <c r="S6913" s="3">
        <f>Table1[[#This Row],[Generation (TWh)]]*10^9*VLOOKUP(Table1[[#This Row],[Turbine/Engine Technology]],Technology_HR!$A$2:$B$11,2,FALSE)*10^-6</f>
        <v>2135289.42</v>
      </c>
      <c r="T6913" s="5">
        <f>Table1[[#This Row],[Fuel Consumption (mmBtu)]]*Table1[[#This Row],[Emission Factor (kg CO2/ mmBtu)]]*10^3</f>
        <v>113298456625.2</v>
      </c>
      <c r="U6913" s="3">
        <f>Table1[[#This Row],[Emissions (g CO2)]]/(Table1[[#This Row],[Generation (TWh)]]*10^9)</f>
        <v>545.72209999999995</v>
      </c>
    </row>
    <row r="6914" spans="1:21" x14ac:dyDescent="0.35">
      <c r="A6914" t="s">
        <v>1963</v>
      </c>
      <c r="B6914" t="s">
        <v>3239</v>
      </c>
      <c r="C6914" t="str">
        <f>SUBSTITUTE(Table1[[#This Row],[Fuel]],", ",",")</f>
        <v>fossil gas: natural gas</v>
      </c>
      <c r="D6914" t="s">
        <v>3239</v>
      </c>
      <c r="H6914" t="s">
        <v>3440</v>
      </c>
      <c r="I6914">
        <v>110</v>
      </c>
      <c r="J6914" t="s">
        <v>3446</v>
      </c>
      <c r="K6914">
        <v>1993</v>
      </c>
      <c r="L6914" t="s">
        <v>29</v>
      </c>
      <c r="M6914" t="s">
        <v>29</v>
      </c>
      <c r="N6914">
        <v>55.736212000000002</v>
      </c>
      <c r="O6914">
        <v>37.559573</v>
      </c>
      <c r="P6914" t="s">
        <v>3578</v>
      </c>
      <c r="Q6914" s="3">
        <f>Table1[[#This Row],[Capacity (MW)]]*0.395*8760*10^-6</f>
        <v>0.38062199999999996</v>
      </c>
      <c r="R6914" s="3" cm="1">
        <f t="array" ref="R6914">AVERAGE(VLOOKUP(_xlfn.TEXTSPLIT(Table1[[#This Row],[Fuel (no space after comma)]], ","), FuelList_Final_EF!$A$2:$B$65, 2, FALSE))</f>
        <v>53.06</v>
      </c>
      <c r="S6914" s="3">
        <f>Table1[[#This Row],[Generation (TWh)]]*10^9*VLOOKUP(Table1[[#This Row],[Turbine/Engine Technology]],Technology_HR!$A$2:$B$11,2,FALSE)*10^-6</f>
        <v>3914697.2699999996</v>
      </c>
      <c r="T6914" s="5">
        <f>Table1[[#This Row],[Fuel Consumption (mmBtu)]]*Table1[[#This Row],[Emission Factor (kg CO2/ mmBtu)]]*10^3</f>
        <v>207713837146.19998</v>
      </c>
      <c r="U6914" s="3">
        <f>Table1[[#This Row],[Emissions (g CO2)]]/(Table1[[#This Row],[Generation (TWh)]]*10^9)</f>
        <v>545.72210000000007</v>
      </c>
    </row>
    <row r="6915" spans="1:21" x14ac:dyDescent="0.35">
      <c r="A6915" t="s">
        <v>1963</v>
      </c>
      <c r="B6915" t="s">
        <v>3239</v>
      </c>
      <c r="C6915" t="str">
        <f>SUBSTITUTE(Table1[[#This Row],[Fuel]],", ",",")</f>
        <v>fossil gas: natural gas</v>
      </c>
      <c r="D6915" t="s">
        <v>3239</v>
      </c>
      <c r="H6915" t="s">
        <v>3440</v>
      </c>
      <c r="I6915">
        <v>80</v>
      </c>
      <c r="J6915" t="s">
        <v>3446</v>
      </c>
      <c r="K6915">
        <v>1985</v>
      </c>
      <c r="L6915" t="s">
        <v>29</v>
      </c>
      <c r="M6915" t="s">
        <v>29</v>
      </c>
      <c r="N6915">
        <v>55.736212000000002</v>
      </c>
      <c r="O6915">
        <v>37.559573</v>
      </c>
      <c r="P6915" t="s">
        <v>3578</v>
      </c>
      <c r="Q6915" s="3">
        <f>Table1[[#This Row],[Capacity (MW)]]*0.395*8760*10^-6</f>
        <v>0.27681600000000001</v>
      </c>
      <c r="R6915" s="3" cm="1">
        <f t="array" ref="R6915">AVERAGE(VLOOKUP(_xlfn.TEXTSPLIT(Table1[[#This Row],[Fuel (no space after comma)]], ","), FuelList_Final_EF!$A$2:$B$65, 2, FALSE))</f>
        <v>53.06</v>
      </c>
      <c r="S6915" s="3">
        <f>Table1[[#This Row],[Generation (TWh)]]*10^9*VLOOKUP(Table1[[#This Row],[Turbine/Engine Technology]],Technology_HR!$A$2:$B$11,2,FALSE)*10^-6</f>
        <v>2847052.56</v>
      </c>
      <c r="T6915" s="5">
        <f>Table1[[#This Row],[Fuel Consumption (mmBtu)]]*Table1[[#This Row],[Emission Factor (kg CO2/ mmBtu)]]*10^3</f>
        <v>151064608833.60001</v>
      </c>
      <c r="U6915" s="3">
        <f>Table1[[#This Row],[Emissions (g CO2)]]/(Table1[[#This Row],[Generation (TWh)]]*10^9)</f>
        <v>545.72210000000007</v>
      </c>
    </row>
    <row r="6916" spans="1:21" x14ac:dyDescent="0.35">
      <c r="A6916" t="s">
        <v>1963</v>
      </c>
      <c r="B6916" t="s">
        <v>3239</v>
      </c>
      <c r="C6916" t="str">
        <f>SUBSTITUTE(Table1[[#This Row],[Fuel]],", ",",")</f>
        <v>fossil gas: natural gas</v>
      </c>
      <c r="D6916" t="s">
        <v>3239</v>
      </c>
      <c r="H6916" t="s">
        <v>3440</v>
      </c>
      <c r="I6916">
        <v>90</v>
      </c>
      <c r="J6916" t="s">
        <v>3446</v>
      </c>
      <c r="K6916">
        <v>1989</v>
      </c>
      <c r="L6916" t="s">
        <v>29</v>
      </c>
      <c r="M6916" t="s">
        <v>29</v>
      </c>
      <c r="N6916">
        <v>55.736212000000002</v>
      </c>
      <c r="O6916">
        <v>37.559573</v>
      </c>
      <c r="P6916" t="s">
        <v>3578</v>
      </c>
      <c r="Q6916" s="3">
        <f>Table1[[#This Row],[Capacity (MW)]]*0.395*8760*10^-6</f>
        <v>0.31141800000000003</v>
      </c>
      <c r="R6916" s="3" cm="1">
        <f t="array" ref="R6916">AVERAGE(VLOOKUP(_xlfn.TEXTSPLIT(Table1[[#This Row],[Fuel (no space after comma)]], ","), FuelList_Final_EF!$A$2:$B$65, 2, FALSE))</f>
        <v>53.06</v>
      </c>
      <c r="S6916" s="3">
        <f>Table1[[#This Row],[Generation (TWh)]]*10^9*VLOOKUP(Table1[[#This Row],[Turbine/Engine Technology]],Technology_HR!$A$2:$B$11,2,FALSE)*10^-6</f>
        <v>3202934.13</v>
      </c>
      <c r="T6916" s="5">
        <f>Table1[[#This Row],[Fuel Consumption (mmBtu)]]*Table1[[#This Row],[Emission Factor (kg CO2/ mmBtu)]]*10^3</f>
        <v>169947684937.79999</v>
      </c>
      <c r="U6916" s="3">
        <f>Table1[[#This Row],[Emissions (g CO2)]]/(Table1[[#This Row],[Generation (TWh)]]*10^9)</f>
        <v>545.72209999999995</v>
      </c>
    </row>
    <row r="6917" spans="1:21" x14ac:dyDescent="0.35">
      <c r="A6917" t="s">
        <v>1963</v>
      </c>
      <c r="B6917" t="s">
        <v>3239</v>
      </c>
      <c r="C6917" t="str">
        <f>SUBSTITUTE(Table1[[#This Row],[Fuel]],", ",",")</f>
        <v>fossil gas: natural gas</v>
      </c>
      <c r="D6917" t="s">
        <v>3239</v>
      </c>
      <c r="H6917" t="s">
        <v>3438</v>
      </c>
      <c r="I6917">
        <v>212</v>
      </c>
      <c r="J6917" t="s">
        <v>3446</v>
      </c>
      <c r="K6917">
        <v>2015</v>
      </c>
      <c r="L6917" t="s">
        <v>29</v>
      </c>
      <c r="M6917" t="s">
        <v>29</v>
      </c>
      <c r="N6917">
        <v>55.736212000000002</v>
      </c>
      <c r="O6917">
        <v>37.559573</v>
      </c>
      <c r="P6917" t="s">
        <v>3578</v>
      </c>
      <c r="Q6917" s="3">
        <f>Table1[[#This Row],[Capacity (MW)]]*0.395*8760*10^-6</f>
        <v>0.73356239999999995</v>
      </c>
      <c r="R6917" s="3" cm="1">
        <f t="array" ref="R6917">AVERAGE(VLOOKUP(_xlfn.TEXTSPLIT(Table1[[#This Row],[Fuel (no space after comma)]], ","), FuelList_Final_EF!$A$2:$B$65, 2, FALSE))</f>
        <v>53.06</v>
      </c>
      <c r="S6917" s="3">
        <f>Table1[[#This Row],[Generation (TWh)]]*10^9*VLOOKUP(Table1[[#This Row],[Turbine/Engine Technology]],Technology_HR!$A$2:$B$11,2,FALSE)*10^-6</f>
        <v>5537662.5575999999</v>
      </c>
      <c r="T6917" s="5">
        <f>Table1[[#This Row],[Fuel Consumption (mmBtu)]]*Table1[[#This Row],[Emission Factor (kg CO2/ mmBtu)]]*10^3</f>
        <v>293828375306.25598</v>
      </c>
      <c r="U6917" s="3">
        <f>Table1[[#This Row],[Emissions (g CO2)]]/(Table1[[#This Row],[Generation (TWh)]]*10^9)</f>
        <v>400.54993999999999</v>
      </c>
    </row>
    <row r="6918" spans="1:21" x14ac:dyDescent="0.35">
      <c r="A6918" t="s">
        <v>1963</v>
      </c>
      <c r="B6918" t="s">
        <v>3239</v>
      </c>
      <c r="C6918" t="str">
        <f>SUBSTITUTE(Table1[[#This Row],[Fuel]],", ",",")</f>
        <v>fossil gas: natural gas</v>
      </c>
      <c r="D6918" t="s">
        <v>3239</v>
      </c>
      <c r="H6918" t="s">
        <v>3440</v>
      </c>
      <c r="I6918">
        <v>60</v>
      </c>
      <c r="J6918" t="s">
        <v>3446</v>
      </c>
      <c r="K6918">
        <v>1986</v>
      </c>
      <c r="L6918" t="s">
        <v>29</v>
      </c>
      <c r="M6918" t="s">
        <v>29</v>
      </c>
      <c r="N6918">
        <v>55.782916999999998</v>
      </c>
      <c r="O6918">
        <v>37.502546000000002</v>
      </c>
      <c r="P6918" t="s">
        <v>3578</v>
      </c>
      <c r="Q6918" s="3">
        <f>Table1[[#This Row],[Capacity (MW)]]*0.395*8760*10^-6</f>
        <v>0.20761200000000002</v>
      </c>
      <c r="R6918" s="3" cm="1">
        <f t="array" ref="R6918">AVERAGE(VLOOKUP(_xlfn.TEXTSPLIT(Table1[[#This Row],[Fuel (no space after comma)]], ","), FuelList_Final_EF!$A$2:$B$65, 2, FALSE))</f>
        <v>53.06</v>
      </c>
      <c r="S6918" s="3">
        <f>Table1[[#This Row],[Generation (TWh)]]*10^9*VLOOKUP(Table1[[#This Row],[Turbine/Engine Technology]],Technology_HR!$A$2:$B$11,2,FALSE)*10^-6</f>
        <v>2135289.42</v>
      </c>
      <c r="T6918" s="5">
        <f>Table1[[#This Row],[Fuel Consumption (mmBtu)]]*Table1[[#This Row],[Emission Factor (kg CO2/ mmBtu)]]*10^3</f>
        <v>113298456625.2</v>
      </c>
      <c r="U6918" s="3">
        <f>Table1[[#This Row],[Emissions (g CO2)]]/(Table1[[#This Row],[Generation (TWh)]]*10^9)</f>
        <v>545.72209999999995</v>
      </c>
    </row>
    <row r="6919" spans="1:21" x14ac:dyDescent="0.35">
      <c r="A6919" t="s">
        <v>1963</v>
      </c>
      <c r="B6919" t="s">
        <v>3239</v>
      </c>
      <c r="C6919" t="str">
        <f>SUBSTITUTE(Table1[[#This Row],[Fuel]],", ",",")</f>
        <v>fossil gas: natural gas</v>
      </c>
      <c r="D6919" t="s">
        <v>3239</v>
      </c>
      <c r="H6919" t="s">
        <v>3440</v>
      </c>
      <c r="I6919">
        <v>60</v>
      </c>
      <c r="J6919" t="s">
        <v>3446</v>
      </c>
      <c r="K6919">
        <v>1992</v>
      </c>
      <c r="L6919" t="s">
        <v>29</v>
      </c>
      <c r="M6919" t="s">
        <v>29</v>
      </c>
      <c r="N6919">
        <v>55.782916999999998</v>
      </c>
      <c r="O6919">
        <v>37.502546000000002</v>
      </c>
      <c r="P6919" t="s">
        <v>3578</v>
      </c>
      <c r="Q6919" s="3">
        <f>Table1[[#This Row],[Capacity (MW)]]*0.395*8760*10^-6</f>
        <v>0.20761200000000002</v>
      </c>
      <c r="R6919" s="3" cm="1">
        <f t="array" ref="R6919">AVERAGE(VLOOKUP(_xlfn.TEXTSPLIT(Table1[[#This Row],[Fuel (no space after comma)]], ","), FuelList_Final_EF!$A$2:$B$65, 2, FALSE))</f>
        <v>53.06</v>
      </c>
      <c r="S6919" s="3">
        <f>Table1[[#This Row],[Generation (TWh)]]*10^9*VLOOKUP(Table1[[#This Row],[Turbine/Engine Technology]],Technology_HR!$A$2:$B$11,2,FALSE)*10^-6</f>
        <v>2135289.42</v>
      </c>
      <c r="T6919" s="5">
        <f>Table1[[#This Row],[Fuel Consumption (mmBtu)]]*Table1[[#This Row],[Emission Factor (kg CO2/ mmBtu)]]*10^3</f>
        <v>113298456625.2</v>
      </c>
      <c r="U6919" s="3">
        <f>Table1[[#This Row],[Emissions (g CO2)]]/(Table1[[#This Row],[Generation (TWh)]]*10^9)</f>
        <v>545.72209999999995</v>
      </c>
    </row>
    <row r="6920" spans="1:21" x14ac:dyDescent="0.35">
      <c r="A6920" t="s">
        <v>1963</v>
      </c>
      <c r="B6920" t="s">
        <v>3239</v>
      </c>
      <c r="C6920" t="str">
        <f>SUBSTITUTE(Table1[[#This Row],[Fuel]],", ",",")</f>
        <v>fossil gas: natural gas</v>
      </c>
      <c r="D6920" t="s">
        <v>3239</v>
      </c>
      <c r="H6920" t="s">
        <v>3440</v>
      </c>
      <c r="I6920">
        <v>110</v>
      </c>
      <c r="J6920" t="s">
        <v>3446</v>
      </c>
      <c r="K6920">
        <v>1994</v>
      </c>
      <c r="L6920" t="s">
        <v>29</v>
      </c>
      <c r="M6920" t="s">
        <v>29</v>
      </c>
      <c r="N6920">
        <v>55.782916999999998</v>
      </c>
      <c r="O6920">
        <v>37.502546000000002</v>
      </c>
      <c r="P6920" t="s">
        <v>3578</v>
      </c>
      <c r="Q6920" s="3">
        <f>Table1[[#This Row],[Capacity (MW)]]*0.395*8760*10^-6</f>
        <v>0.38062199999999996</v>
      </c>
      <c r="R6920" s="3" cm="1">
        <f t="array" ref="R6920">AVERAGE(VLOOKUP(_xlfn.TEXTSPLIT(Table1[[#This Row],[Fuel (no space after comma)]], ","), FuelList_Final_EF!$A$2:$B$65, 2, FALSE))</f>
        <v>53.06</v>
      </c>
      <c r="S6920" s="3">
        <f>Table1[[#This Row],[Generation (TWh)]]*10^9*VLOOKUP(Table1[[#This Row],[Turbine/Engine Technology]],Technology_HR!$A$2:$B$11,2,FALSE)*10^-6</f>
        <v>3914697.2699999996</v>
      </c>
      <c r="T6920" s="5">
        <f>Table1[[#This Row],[Fuel Consumption (mmBtu)]]*Table1[[#This Row],[Emission Factor (kg CO2/ mmBtu)]]*10^3</f>
        <v>207713837146.19998</v>
      </c>
      <c r="U6920" s="3">
        <f>Table1[[#This Row],[Emissions (g CO2)]]/(Table1[[#This Row],[Generation (TWh)]]*10^9)</f>
        <v>545.72210000000007</v>
      </c>
    </row>
    <row r="6921" spans="1:21" x14ac:dyDescent="0.35">
      <c r="A6921" t="s">
        <v>1963</v>
      </c>
      <c r="B6921" t="s">
        <v>3239</v>
      </c>
      <c r="C6921" t="str">
        <f>SUBSTITUTE(Table1[[#This Row],[Fuel]],", ",",")</f>
        <v>fossil gas: natural gas</v>
      </c>
      <c r="D6921" t="s">
        <v>3239</v>
      </c>
      <c r="H6921" t="s">
        <v>3438</v>
      </c>
      <c r="I6921">
        <v>421</v>
      </c>
      <c r="J6921" t="s">
        <v>3446</v>
      </c>
      <c r="K6921">
        <v>2014</v>
      </c>
      <c r="L6921" t="s">
        <v>29</v>
      </c>
      <c r="M6921" t="s">
        <v>29</v>
      </c>
      <c r="N6921">
        <v>55.782916999999998</v>
      </c>
      <c r="O6921">
        <v>37.502546000000002</v>
      </c>
      <c r="P6921" t="s">
        <v>3578</v>
      </c>
      <c r="Q6921" s="3">
        <f>Table1[[#This Row],[Capacity (MW)]]*0.395*8760*10^-6</f>
        <v>1.4567442000000002</v>
      </c>
      <c r="R6921" s="3" cm="1">
        <f t="array" ref="R6921">AVERAGE(VLOOKUP(_xlfn.TEXTSPLIT(Table1[[#This Row],[Fuel (no space after comma)]], ","), FuelList_Final_EF!$A$2:$B$65, 2, FALSE))</f>
        <v>53.06</v>
      </c>
      <c r="S6921" s="3">
        <f>Table1[[#This Row],[Generation (TWh)]]*10^9*VLOOKUP(Table1[[#This Row],[Turbine/Engine Technology]],Technology_HR!$A$2:$B$11,2,FALSE)*10^-6</f>
        <v>10996961.965800002</v>
      </c>
      <c r="T6921" s="5">
        <f>Table1[[#This Row],[Fuel Consumption (mmBtu)]]*Table1[[#This Row],[Emission Factor (kg CO2/ mmBtu)]]*10^3</f>
        <v>583498801905.34814</v>
      </c>
      <c r="U6921" s="3">
        <f>Table1[[#This Row],[Emissions (g CO2)]]/(Table1[[#This Row],[Generation (TWh)]]*10^9)</f>
        <v>400.54994000000005</v>
      </c>
    </row>
    <row r="6922" spans="1:21" x14ac:dyDescent="0.35">
      <c r="A6922" t="s">
        <v>1963</v>
      </c>
      <c r="B6922" t="s">
        <v>3265</v>
      </c>
      <c r="C6922" t="str">
        <f>SUBSTITUTE(Table1[[#This Row],[Fuel]],", ",",")</f>
        <v>fossil gas: natural gas,fossil liquids: heavy fuel oil,fossil liquids: diesel</v>
      </c>
      <c r="D6922" t="s">
        <v>3239</v>
      </c>
      <c r="E6922" t="s">
        <v>3241</v>
      </c>
      <c r="F6922" t="s">
        <v>3258</v>
      </c>
      <c r="H6922" t="s">
        <v>3440</v>
      </c>
      <c r="I6922">
        <v>110</v>
      </c>
      <c r="J6922" t="s">
        <v>3446</v>
      </c>
      <c r="K6922">
        <v>1987</v>
      </c>
      <c r="L6922" t="s">
        <v>29</v>
      </c>
      <c r="M6922" t="s">
        <v>29</v>
      </c>
      <c r="N6922">
        <v>55.699634000000003</v>
      </c>
      <c r="O6922">
        <v>37.586528999999999</v>
      </c>
      <c r="P6922" t="s">
        <v>3578</v>
      </c>
      <c r="Q6922" s="3">
        <f>Table1[[#This Row],[Capacity (MW)]]*0.395*8760*10^-6</f>
        <v>0.38062199999999996</v>
      </c>
      <c r="R6922" s="3" cm="1">
        <f t="array" ref="R6922">AVERAGE(VLOOKUP(_xlfn.TEXTSPLIT(Table1[[#This Row],[Fuel (no space after comma)]], ","), FuelList_Final_EF!$A$2:$B$65, 2, FALSE))</f>
        <v>70.923070869596657</v>
      </c>
      <c r="S6922" s="3">
        <f>Table1[[#This Row],[Generation (TWh)]]*10^9*VLOOKUP(Table1[[#This Row],[Turbine/Engine Technology]],Technology_HR!$A$2:$B$11,2,FALSE)*10^-6</f>
        <v>3914697.2699999996</v>
      </c>
      <c r="T6922" s="5">
        <f>Table1[[#This Row],[Fuel Consumption (mmBtu)]]*Table1[[#This Row],[Emission Factor (kg CO2/ mmBtu)]]*10^3</f>
        <v>277642351913.22656</v>
      </c>
      <c r="U6922" s="3">
        <f>Table1[[#This Row],[Emissions (g CO2)]]/(Table1[[#This Row],[Generation (TWh)]]*10^9)</f>
        <v>729.44378389380176</v>
      </c>
    </row>
    <row r="6923" spans="1:21" x14ac:dyDescent="0.35">
      <c r="A6923" t="s">
        <v>1963</v>
      </c>
      <c r="B6923" t="s">
        <v>3265</v>
      </c>
      <c r="C6923" t="str">
        <f>SUBSTITUTE(Table1[[#This Row],[Fuel]],", ",",")</f>
        <v>fossil gas: natural gas,fossil liquids: heavy fuel oil,fossil liquids: diesel</v>
      </c>
      <c r="D6923" t="s">
        <v>3239</v>
      </c>
      <c r="E6923" t="s">
        <v>3241</v>
      </c>
      <c r="F6923" t="s">
        <v>3258</v>
      </c>
      <c r="H6923" t="s">
        <v>3440</v>
      </c>
      <c r="I6923">
        <v>110</v>
      </c>
      <c r="J6923" t="s">
        <v>3446</v>
      </c>
      <c r="K6923">
        <v>1987</v>
      </c>
      <c r="L6923" t="s">
        <v>29</v>
      </c>
      <c r="M6923" t="s">
        <v>29</v>
      </c>
      <c r="N6923">
        <v>55.699634000000003</v>
      </c>
      <c r="O6923">
        <v>37.586528999999999</v>
      </c>
      <c r="P6923" t="s">
        <v>3578</v>
      </c>
      <c r="Q6923" s="3">
        <f>Table1[[#This Row],[Capacity (MW)]]*0.395*8760*10^-6</f>
        <v>0.38062199999999996</v>
      </c>
      <c r="R6923" s="3" cm="1">
        <f t="array" ref="R6923">AVERAGE(VLOOKUP(_xlfn.TEXTSPLIT(Table1[[#This Row],[Fuel (no space after comma)]], ","), FuelList_Final_EF!$A$2:$B$65, 2, FALSE))</f>
        <v>70.923070869596657</v>
      </c>
      <c r="S6923" s="3">
        <f>Table1[[#This Row],[Generation (TWh)]]*10^9*VLOOKUP(Table1[[#This Row],[Turbine/Engine Technology]],Technology_HR!$A$2:$B$11,2,FALSE)*10^-6</f>
        <v>3914697.2699999996</v>
      </c>
      <c r="T6923" s="5">
        <f>Table1[[#This Row],[Fuel Consumption (mmBtu)]]*Table1[[#This Row],[Emission Factor (kg CO2/ mmBtu)]]*10^3</f>
        <v>277642351913.22656</v>
      </c>
      <c r="U6923" s="3">
        <f>Table1[[#This Row],[Emissions (g CO2)]]/(Table1[[#This Row],[Generation (TWh)]]*10^9)</f>
        <v>729.44378389380176</v>
      </c>
    </row>
    <row r="6924" spans="1:21" x14ac:dyDescent="0.35">
      <c r="A6924" t="s">
        <v>1963</v>
      </c>
      <c r="B6924" t="s">
        <v>3265</v>
      </c>
      <c r="C6924" t="str">
        <f>SUBSTITUTE(Table1[[#This Row],[Fuel]],", ",",")</f>
        <v>fossil gas: natural gas,fossil liquids: heavy fuel oil,fossil liquids: diesel</v>
      </c>
      <c r="D6924" t="s">
        <v>3239</v>
      </c>
      <c r="E6924" t="s">
        <v>3241</v>
      </c>
      <c r="F6924" t="s">
        <v>3258</v>
      </c>
      <c r="H6924" t="s">
        <v>3440</v>
      </c>
      <c r="I6924">
        <v>110</v>
      </c>
      <c r="J6924" t="s">
        <v>3446</v>
      </c>
      <c r="K6924">
        <v>1988</v>
      </c>
      <c r="L6924" t="s">
        <v>29</v>
      </c>
      <c r="M6924" t="s">
        <v>29</v>
      </c>
      <c r="N6924">
        <v>55.699634000000003</v>
      </c>
      <c r="O6924">
        <v>37.586528999999999</v>
      </c>
      <c r="P6924" t="s">
        <v>3578</v>
      </c>
      <c r="Q6924" s="3">
        <f>Table1[[#This Row],[Capacity (MW)]]*0.395*8760*10^-6</f>
        <v>0.38062199999999996</v>
      </c>
      <c r="R6924" s="3" cm="1">
        <f t="array" ref="R6924">AVERAGE(VLOOKUP(_xlfn.TEXTSPLIT(Table1[[#This Row],[Fuel (no space after comma)]], ","), FuelList_Final_EF!$A$2:$B$65, 2, FALSE))</f>
        <v>70.923070869596657</v>
      </c>
      <c r="S6924" s="3">
        <f>Table1[[#This Row],[Generation (TWh)]]*10^9*VLOOKUP(Table1[[#This Row],[Turbine/Engine Technology]],Technology_HR!$A$2:$B$11,2,FALSE)*10^-6</f>
        <v>3914697.2699999996</v>
      </c>
      <c r="T6924" s="5">
        <f>Table1[[#This Row],[Fuel Consumption (mmBtu)]]*Table1[[#This Row],[Emission Factor (kg CO2/ mmBtu)]]*10^3</f>
        <v>277642351913.22656</v>
      </c>
      <c r="U6924" s="3">
        <f>Table1[[#This Row],[Emissions (g CO2)]]/(Table1[[#This Row],[Generation (TWh)]]*10^9)</f>
        <v>729.44378389380176</v>
      </c>
    </row>
    <row r="6925" spans="1:21" x14ac:dyDescent="0.35">
      <c r="A6925" t="s">
        <v>1963</v>
      </c>
      <c r="B6925" t="s">
        <v>3265</v>
      </c>
      <c r="C6925" t="str">
        <f>SUBSTITUTE(Table1[[#This Row],[Fuel]],", ",",")</f>
        <v>fossil gas: natural gas,fossil liquids: heavy fuel oil,fossil liquids: diesel</v>
      </c>
      <c r="D6925" t="s">
        <v>3239</v>
      </c>
      <c r="E6925" t="s">
        <v>3241</v>
      </c>
      <c r="F6925" t="s">
        <v>3258</v>
      </c>
      <c r="H6925" t="s">
        <v>3440</v>
      </c>
      <c r="I6925">
        <v>100</v>
      </c>
      <c r="J6925" t="s">
        <v>3446</v>
      </c>
      <c r="K6925">
        <v>1989</v>
      </c>
      <c r="L6925" t="s">
        <v>29</v>
      </c>
      <c r="M6925" t="s">
        <v>29</v>
      </c>
      <c r="N6925">
        <v>55.699634000000003</v>
      </c>
      <c r="O6925">
        <v>37.586528999999999</v>
      </c>
      <c r="P6925" t="s">
        <v>3578</v>
      </c>
      <c r="Q6925" s="3">
        <f>Table1[[#This Row],[Capacity (MW)]]*0.395*8760*10^-6</f>
        <v>0.34601999999999999</v>
      </c>
      <c r="R6925" s="3" cm="1">
        <f t="array" ref="R6925">AVERAGE(VLOOKUP(_xlfn.TEXTSPLIT(Table1[[#This Row],[Fuel (no space after comma)]], ","), FuelList_Final_EF!$A$2:$B$65, 2, FALSE))</f>
        <v>70.923070869596657</v>
      </c>
      <c r="S6925" s="3">
        <f>Table1[[#This Row],[Generation (TWh)]]*10^9*VLOOKUP(Table1[[#This Row],[Turbine/Engine Technology]],Technology_HR!$A$2:$B$11,2,FALSE)*10^-6</f>
        <v>3558815.6999999997</v>
      </c>
      <c r="T6925" s="5">
        <f>Table1[[#This Row],[Fuel Consumption (mmBtu)]]*Table1[[#This Row],[Emission Factor (kg CO2/ mmBtu)]]*10^3</f>
        <v>252402138102.93323</v>
      </c>
      <c r="U6925" s="3">
        <f>Table1[[#This Row],[Emissions (g CO2)]]/(Table1[[#This Row],[Generation (TWh)]]*10^9)</f>
        <v>729.44378389380154</v>
      </c>
    </row>
    <row r="6926" spans="1:21" x14ac:dyDescent="0.35">
      <c r="A6926" t="s">
        <v>1963</v>
      </c>
      <c r="B6926" t="s">
        <v>3265</v>
      </c>
      <c r="C6926" t="str">
        <f>SUBSTITUTE(Table1[[#This Row],[Fuel]],", ",",")</f>
        <v>fossil gas: natural gas,fossil liquids: heavy fuel oil,fossil liquids: diesel</v>
      </c>
      <c r="D6926" t="s">
        <v>3239</v>
      </c>
      <c r="E6926" t="s">
        <v>3241</v>
      </c>
      <c r="F6926" t="s">
        <v>3258</v>
      </c>
      <c r="H6926" t="s">
        <v>3440</v>
      </c>
      <c r="I6926">
        <v>100</v>
      </c>
      <c r="J6926" t="s">
        <v>3446</v>
      </c>
      <c r="K6926">
        <v>1998</v>
      </c>
      <c r="L6926" t="s">
        <v>29</v>
      </c>
      <c r="M6926" t="s">
        <v>29</v>
      </c>
      <c r="N6926">
        <v>55.699634000000003</v>
      </c>
      <c r="O6926">
        <v>37.586528999999999</v>
      </c>
      <c r="P6926" t="s">
        <v>3578</v>
      </c>
      <c r="Q6926" s="3">
        <f>Table1[[#This Row],[Capacity (MW)]]*0.395*8760*10^-6</f>
        <v>0.34601999999999999</v>
      </c>
      <c r="R6926" s="3" cm="1">
        <f t="array" ref="R6926">AVERAGE(VLOOKUP(_xlfn.TEXTSPLIT(Table1[[#This Row],[Fuel (no space after comma)]], ","), FuelList_Final_EF!$A$2:$B$65, 2, FALSE))</f>
        <v>70.923070869596657</v>
      </c>
      <c r="S6926" s="3">
        <f>Table1[[#This Row],[Generation (TWh)]]*10^9*VLOOKUP(Table1[[#This Row],[Turbine/Engine Technology]],Technology_HR!$A$2:$B$11,2,FALSE)*10^-6</f>
        <v>3558815.6999999997</v>
      </c>
      <c r="T6926" s="5">
        <f>Table1[[#This Row],[Fuel Consumption (mmBtu)]]*Table1[[#This Row],[Emission Factor (kg CO2/ mmBtu)]]*10^3</f>
        <v>252402138102.93323</v>
      </c>
      <c r="U6926" s="3">
        <f>Table1[[#This Row],[Emissions (g CO2)]]/(Table1[[#This Row],[Generation (TWh)]]*10^9)</f>
        <v>729.44378389380154</v>
      </c>
    </row>
    <row r="6927" spans="1:21" x14ac:dyDescent="0.35">
      <c r="A6927" t="s">
        <v>1963</v>
      </c>
      <c r="B6927" t="s">
        <v>3265</v>
      </c>
      <c r="C6927" t="str">
        <f>SUBSTITUTE(Table1[[#This Row],[Fuel]],", ",",")</f>
        <v>fossil gas: natural gas,fossil liquids: heavy fuel oil,fossil liquids: diesel</v>
      </c>
      <c r="D6927" t="s">
        <v>3239</v>
      </c>
      <c r="E6927" t="s">
        <v>3241</v>
      </c>
      <c r="F6927" t="s">
        <v>3258</v>
      </c>
      <c r="H6927" t="s">
        <v>3438</v>
      </c>
      <c r="I6927">
        <v>445</v>
      </c>
      <c r="J6927" t="s">
        <v>3446</v>
      </c>
      <c r="K6927">
        <v>2015</v>
      </c>
      <c r="L6927" t="s">
        <v>29</v>
      </c>
      <c r="M6927" t="s">
        <v>29</v>
      </c>
      <c r="N6927">
        <v>55.699634000000003</v>
      </c>
      <c r="O6927">
        <v>37.586528999999999</v>
      </c>
      <c r="P6927" t="s">
        <v>3578</v>
      </c>
      <c r="Q6927" s="3">
        <f>Table1[[#This Row],[Capacity (MW)]]*0.395*8760*10^-6</f>
        <v>1.5397889999999999</v>
      </c>
      <c r="R6927" s="3" cm="1">
        <f t="array" ref="R6927">AVERAGE(VLOOKUP(_xlfn.TEXTSPLIT(Table1[[#This Row],[Fuel (no space after comma)]], ","), FuelList_Final_EF!$A$2:$B$65, 2, FALSE))</f>
        <v>70.923070869596657</v>
      </c>
      <c r="S6927" s="3">
        <f>Table1[[#This Row],[Generation (TWh)]]*10^9*VLOOKUP(Table1[[#This Row],[Turbine/Engine Technology]],Technology_HR!$A$2:$B$11,2,FALSE)*10^-6</f>
        <v>11623867.160999998</v>
      </c>
      <c r="T6927" s="5">
        <f>Table1[[#This Row],[Fuel Consumption (mmBtu)]]*Table1[[#This Row],[Emission Factor (kg CO2/ mmBtu)]]*10^3</f>
        <v>824400354438.38025</v>
      </c>
      <c r="U6927" s="3">
        <f>Table1[[#This Row],[Emissions (g CO2)]]/(Table1[[#This Row],[Generation (TWh)]]*10^9)</f>
        <v>535.39826199458525</v>
      </c>
    </row>
    <row r="6928" spans="1:21" x14ac:dyDescent="0.35">
      <c r="A6928" t="s">
        <v>1963</v>
      </c>
      <c r="B6928" t="s">
        <v>3263</v>
      </c>
      <c r="C6928" t="str">
        <f>SUBSTITUTE(Table1[[#This Row],[Fuel]],", ",",")</f>
        <v>fossil gas: natural gas,fossil liquids: heavy fuel oil</v>
      </c>
      <c r="D6928" t="s">
        <v>3239</v>
      </c>
      <c r="E6928" t="s">
        <v>3241</v>
      </c>
      <c r="H6928" t="s">
        <v>3440</v>
      </c>
      <c r="I6928">
        <v>110</v>
      </c>
      <c r="J6928" t="s">
        <v>3446</v>
      </c>
      <c r="K6928">
        <v>1983</v>
      </c>
      <c r="L6928" t="s">
        <v>29</v>
      </c>
      <c r="M6928" t="s">
        <v>29</v>
      </c>
      <c r="N6928">
        <v>55.894568999999997</v>
      </c>
      <c r="O6928">
        <v>37.51097</v>
      </c>
      <c r="P6928" t="s">
        <v>3578</v>
      </c>
      <c r="Q6928" s="3">
        <f>Table1[[#This Row],[Capacity (MW)]]*0.395*8760*10^-6</f>
        <v>0.38062199999999996</v>
      </c>
      <c r="R6928" s="3" cm="1">
        <f t="array" ref="R6928">AVERAGE(VLOOKUP(_xlfn.TEXTSPLIT(Table1[[#This Row],[Fuel (no space after comma)]], ","), FuelList_Final_EF!$A$2:$B$65, 2, FALSE))</f>
        <v>67.331265155508703</v>
      </c>
      <c r="S6928" s="3">
        <f>Table1[[#This Row],[Generation (TWh)]]*10^9*VLOOKUP(Table1[[#This Row],[Turbine/Engine Technology]],Technology_HR!$A$2:$B$11,2,FALSE)*10^-6</f>
        <v>3914697.2699999996</v>
      </c>
      <c r="T6928" s="5">
        <f>Table1[[#This Row],[Fuel Consumption (mmBtu)]]*Table1[[#This Row],[Emission Factor (kg CO2/ mmBtu)]]*10^3</f>
        <v>263581519889.91602</v>
      </c>
      <c r="U6928" s="3">
        <f>Table1[[#This Row],[Emissions (g CO2)]]/(Table1[[#This Row],[Generation (TWh)]]*10^9)</f>
        <v>692.50206212440708</v>
      </c>
    </row>
    <row r="6929" spans="1:21" x14ac:dyDescent="0.35">
      <c r="A6929" t="s">
        <v>1963</v>
      </c>
      <c r="B6929" t="s">
        <v>3263</v>
      </c>
      <c r="C6929" t="str">
        <f>SUBSTITUTE(Table1[[#This Row],[Fuel]],", ",",")</f>
        <v>fossil gas: natural gas,fossil liquids: heavy fuel oil</v>
      </c>
      <c r="D6929" t="s">
        <v>3239</v>
      </c>
      <c r="E6929" t="s">
        <v>3241</v>
      </c>
      <c r="H6929" t="s">
        <v>3440</v>
      </c>
      <c r="I6929">
        <v>110</v>
      </c>
      <c r="J6929" t="s">
        <v>3446</v>
      </c>
      <c r="K6929">
        <v>1989</v>
      </c>
      <c r="L6929" t="s">
        <v>29</v>
      </c>
      <c r="M6929" t="s">
        <v>29</v>
      </c>
      <c r="N6929">
        <v>55.894568999999997</v>
      </c>
      <c r="O6929">
        <v>37.51097</v>
      </c>
      <c r="P6929" t="s">
        <v>3578</v>
      </c>
      <c r="Q6929" s="3">
        <f>Table1[[#This Row],[Capacity (MW)]]*0.395*8760*10^-6</f>
        <v>0.38062199999999996</v>
      </c>
      <c r="R6929" s="3" cm="1">
        <f t="array" ref="R6929">AVERAGE(VLOOKUP(_xlfn.TEXTSPLIT(Table1[[#This Row],[Fuel (no space after comma)]], ","), FuelList_Final_EF!$A$2:$B$65, 2, FALSE))</f>
        <v>67.331265155508703</v>
      </c>
      <c r="S6929" s="3">
        <f>Table1[[#This Row],[Generation (TWh)]]*10^9*VLOOKUP(Table1[[#This Row],[Turbine/Engine Technology]],Technology_HR!$A$2:$B$11,2,FALSE)*10^-6</f>
        <v>3914697.2699999996</v>
      </c>
      <c r="T6929" s="5">
        <f>Table1[[#This Row],[Fuel Consumption (mmBtu)]]*Table1[[#This Row],[Emission Factor (kg CO2/ mmBtu)]]*10^3</f>
        <v>263581519889.91602</v>
      </c>
      <c r="U6929" s="3">
        <f>Table1[[#This Row],[Emissions (g CO2)]]/(Table1[[#This Row],[Generation (TWh)]]*10^9)</f>
        <v>692.50206212440708</v>
      </c>
    </row>
    <row r="6930" spans="1:21" x14ac:dyDescent="0.35">
      <c r="A6930" t="s">
        <v>1963</v>
      </c>
      <c r="B6930" t="s">
        <v>3263</v>
      </c>
      <c r="C6930" t="str">
        <f>SUBSTITUTE(Table1[[#This Row],[Fuel]],", ",",")</f>
        <v>fossil gas: natural gas,fossil liquids: heavy fuel oil</v>
      </c>
      <c r="D6930" t="s">
        <v>3239</v>
      </c>
      <c r="E6930" t="s">
        <v>3241</v>
      </c>
      <c r="H6930" t="s">
        <v>3440</v>
      </c>
      <c r="I6930">
        <v>110</v>
      </c>
      <c r="J6930" t="s">
        <v>3446</v>
      </c>
      <c r="K6930">
        <v>1990</v>
      </c>
      <c r="L6930" t="s">
        <v>29</v>
      </c>
      <c r="M6930" t="s">
        <v>29</v>
      </c>
      <c r="N6930">
        <v>55.894568999999997</v>
      </c>
      <c r="O6930">
        <v>37.51097</v>
      </c>
      <c r="P6930" t="s">
        <v>3578</v>
      </c>
      <c r="Q6930" s="3">
        <f>Table1[[#This Row],[Capacity (MW)]]*0.395*8760*10^-6</f>
        <v>0.38062199999999996</v>
      </c>
      <c r="R6930" s="3" cm="1">
        <f t="array" ref="R6930">AVERAGE(VLOOKUP(_xlfn.TEXTSPLIT(Table1[[#This Row],[Fuel (no space after comma)]], ","), FuelList_Final_EF!$A$2:$B$65, 2, FALSE))</f>
        <v>67.331265155508703</v>
      </c>
      <c r="S6930" s="3">
        <f>Table1[[#This Row],[Generation (TWh)]]*10^9*VLOOKUP(Table1[[#This Row],[Turbine/Engine Technology]],Technology_HR!$A$2:$B$11,2,FALSE)*10^-6</f>
        <v>3914697.2699999996</v>
      </c>
      <c r="T6930" s="5">
        <f>Table1[[#This Row],[Fuel Consumption (mmBtu)]]*Table1[[#This Row],[Emission Factor (kg CO2/ mmBtu)]]*10^3</f>
        <v>263581519889.91602</v>
      </c>
      <c r="U6930" s="3">
        <f>Table1[[#This Row],[Emissions (g CO2)]]/(Table1[[#This Row],[Generation (TWh)]]*10^9)</f>
        <v>692.50206212440708</v>
      </c>
    </row>
    <row r="6931" spans="1:21" x14ac:dyDescent="0.35">
      <c r="A6931" t="s">
        <v>1963</v>
      </c>
      <c r="B6931" t="s">
        <v>3263</v>
      </c>
      <c r="C6931" t="str">
        <f>SUBSTITUTE(Table1[[#This Row],[Fuel]],", ",",")</f>
        <v>fossil gas: natural gas,fossil liquids: heavy fuel oil</v>
      </c>
      <c r="D6931" t="s">
        <v>3239</v>
      </c>
      <c r="E6931" t="s">
        <v>3241</v>
      </c>
      <c r="H6931" t="s">
        <v>3440</v>
      </c>
      <c r="I6931">
        <v>110</v>
      </c>
      <c r="J6931" t="s">
        <v>3446</v>
      </c>
      <c r="K6931">
        <v>1992</v>
      </c>
      <c r="L6931" t="s">
        <v>29</v>
      </c>
      <c r="M6931" t="s">
        <v>29</v>
      </c>
      <c r="N6931">
        <v>55.894568999999997</v>
      </c>
      <c r="O6931">
        <v>37.51097</v>
      </c>
      <c r="P6931" t="s">
        <v>3578</v>
      </c>
      <c r="Q6931" s="3">
        <f>Table1[[#This Row],[Capacity (MW)]]*0.395*8760*10^-6</f>
        <v>0.38062199999999996</v>
      </c>
      <c r="R6931" s="3" cm="1">
        <f t="array" ref="R6931">AVERAGE(VLOOKUP(_xlfn.TEXTSPLIT(Table1[[#This Row],[Fuel (no space after comma)]], ","), FuelList_Final_EF!$A$2:$B$65, 2, FALSE))</f>
        <v>67.331265155508703</v>
      </c>
      <c r="S6931" s="3">
        <f>Table1[[#This Row],[Generation (TWh)]]*10^9*VLOOKUP(Table1[[#This Row],[Turbine/Engine Technology]],Technology_HR!$A$2:$B$11,2,FALSE)*10^-6</f>
        <v>3914697.2699999996</v>
      </c>
      <c r="T6931" s="5">
        <f>Table1[[#This Row],[Fuel Consumption (mmBtu)]]*Table1[[#This Row],[Emission Factor (kg CO2/ mmBtu)]]*10^3</f>
        <v>263581519889.91602</v>
      </c>
      <c r="U6931" s="3">
        <f>Table1[[#This Row],[Emissions (g CO2)]]/(Table1[[#This Row],[Generation (TWh)]]*10^9)</f>
        <v>692.50206212440708</v>
      </c>
    </row>
    <row r="6932" spans="1:21" x14ac:dyDescent="0.35">
      <c r="A6932" t="s">
        <v>1963</v>
      </c>
      <c r="B6932" t="s">
        <v>3263</v>
      </c>
      <c r="C6932" t="str">
        <f>SUBSTITUTE(Table1[[#This Row],[Fuel]],", ",",")</f>
        <v>fossil gas: natural gas,fossil liquids: heavy fuel oil</v>
      </c>
      <c r="D6932" t="s">
        <v>3239</v>
      </c>
      <c r="E6932" t="s">
        <v>3241</v>
      </c>
      <c r="H6932" t="s">
        <v>3440</v>
      </c>
      <c r="I6932">
        <v>110</v>
      </c>
      <c r="J6932" t="s">
        <v>3446</v>
      </c>
      <c r="K6932">
        <v>1995</v>
      </c>
      <c r="L6932" t="s">
        <v>29</v>
      </c>
      <c r="M6932" t="s">
        <v>29</v>
      </c>
      <c r="N6932">
        <v>55.894568999999997</v>
      </c>
      <c r="O6932">
        <v>37.51097</v>
      </c>
      <c r="P6932" t="s">
        <v>3578</v>
      </c>
      <c r="Q6932" s="3">
        <f>Table1[[#This Row],[Capacity (MW)]]*0.395*8760*10^-6</f>
        <v>0.38062199999999996</v>
      </c>
      <c r="R6932" s="3" cm="1">
        <f t="array" ref="R6932">AVERAGE(VLOOKUP(_xlfn.TEXTSPLIT(Table1[[#This Row],[Fuel (no space after comma)]], ","), FuelList_Final_EF!$A$2:$B$65, 2, FALSE))</f>
        <v>67.331265155508703</v>
      </c>
      <c r="S6932" s="3">
        <f>Table1[[#This Row],[Generation (TWh)]]*10^9*VLOOKUP(Table1[[#This Row],[Turbine/Engine Technology]],Technology_HR!$A$2:$B$11,2,FALSE)*10^-6</f>
        <v>3914697.2699999996</v>
      </c>
      <c r="T6932" s="5">
        <f>Table1[[#This Row],[Fuel Consumption (mmBtu)]]*Table1[[#This Row],[Emission Factor (kg CO2/ mmBtu)]]*10^3</f>
        <v>263581519889.91602</v>
      </c>
      <c r="U6932" s="3">
        <f>Table1[[#This Row],[Emissions (g CO2)]]/(Table1[[#This Row],[Generation (TWh)]]*10^9)</f>
        <v>692.50206212440708</v>
      </c>
    </row>
    <row r="6933" spans="1:21" x14ac:dyDescent="0.35">
      <c r="A6933" t="s">
        <v>1963</v>
      </c>
      <c r="B6933" t="s">
        <v>3263</v>
      </c>
      <c r="C6933" t="str">
        <f>SUBSTITUTE(Table1[[#This Row],[Fuel]],", ",",")</f>
        <v>fossil gas: natural gas,fossil liquids: heavy fuel oil</v>
      </c>
      <c r="D6933" t="s">
        <v>3239</v>
      </c>
      <c r="E6933" t="s">
        <v>3241</v>
      </c>
      <c r="H6933" t="s">
        <v>3440</v>
      </c>
      <c r="I6933">
        <v>100</v>
      </c>
      <c r="J6933" t="s">
        <v>3446</v>
      </c>
      <c r="K6933">
        <v>1968</v>
      </c>
      <c r="L6933" t="s">
        <v>29</v>
      </c>
      <c r="M6933">
        <v>2027</v>
      </c>
      <c r="N6933">
        <v>55.894568999999997</v>
      </c>
      <c r="O6933">
        <v>37.51097</v>
      </c>
      <c r="P6933" t="s">
        <v>3578</v>
      </c>
      <c r="Q6933" s="3">
        <f>Table1[[#This Row],[Capacity (MW)]]*0.395*8760*10^-6</f>
        <v>0.34601999999999999</v>
      </c>
      <c r="R6933" s="3" cm="1">
        <f t="array" ref="R6933">AVERAGE(VLOOKUP(_xlfn.TEXTSPLIT(Table1[[#This Row],[Fuel (no space after comma)]], ","), FuelList_Final_EF!$A$2:$B$65, 2, FALSE))</f>
        <v>67.331265155508703</v>
      </c>
      <c r="S6933" s="3">
        <f>Table1[[#This Row],[Generation (TWh)]]*10^9*VLOOKUP(Table1[[#This Row],[Turbine/Engine Technology]],Technology_HR!$A$2:$B$11,2,FALSE)*10^-6</f>
        <v>3558815.6999999997</v>
      </c>
      <c r="T6933" s="5">
        <f>Table1[[#This Row],[Fuel Consumption (mmBtu)]]*Table1[[#This Row],[Emission Factor (kg CO2/ mmBtu)]]*10^3</f>
        <v>239619563536.28729</v>
      </c>
      <c r="U6933" s="3">
        <f>Table1[[#This Row],[Emissions (g CO2)]]/(Table1[[#This Row],[Generation (TWh)]]*10^9)</f>
        <v>692.50206212440696</v>
      </c>
    </row>
    <row r="6934" spans="1:21" x14ac:dyDescent="0.35">
      <c r="A6934" t="s">
        <v>1963</v>
      </c>
      <c r="B6934" t="s">
        <v>3263</v>
      </c>
      <c r="C6934" t="str">
        <f>SUBSTITUTE(Table1[[#This Row],[Fuel]],", ",",")</f>
        <v>fossil gas: natural gas,fossil liquids: heavy fuel oil</v>
      </c>
      <c r="D6934" t="s">
        <v>3239</v>
      </c>
      <c r="E6934" t="s">
        <v>3241</v>
      </c>
      <c r="H6934" t="s">
        <v>3440</v>
      </c>
      <c r="I6934">
        <v>80</v>
      </c>
      <c r="J6934" t="s">
        <v>3446</v>
      </c>
      <c r="K6934">
        <v>1987</v>
      </c>
      <c r="L6934" t="s">
        <v>29</v>
      </c>
      <c r="M6934" t="s">
        <v>29</v>
      </c>
      <c r="N6934">
        <v>55.894568999999997</v>
      </c>
      <c r="O6934">
        <v>37.51097</v>
      </c>
      <c r="P6934" t="s">
        <v>3578</v>
      </c>
      <c r="Q6934" s="3">
        <f>Table1[[#This Row],[Capacity (MW)]]*0.395*8760*10^-6</f>
        <v>0.27681600000000001</v>
      </c>
      <c r="R6934" s="3" cm="1">
        <f t="array" ref="R6934">AVERAGE(VLOOKUP(_xlfn.TEXTSPLIT(Table1[[#This Row],[Fuel (no space after comma)]], ","), FuelList_Final_EF!$A$2:$B$65, 2, FALSE))</f>
        <v>67.331265155508703</v>
      </c>
      <c r="S6934" s="3">
        <f>Table1[[#This Row],[Generation (TWh)]]*10^9*VLOOKUP(Table1[[#This Row],[Turbine/Engine Technology]],Technology_HR!$A$2:$B$11,2,FALSE)*10^-6</f>
        <v>2847052.56</v>
      </c>
      <c r="T6934" s="5">
        <f>Table1[[#This Row],[Fuel Consumption (mmBtu)]]*Table1[[#This Row],[Emission Factor (kg CO2/ mmBtu)]]*10^3</f>
        <v>191695650829.02985</v>
      </c>
      <c r="U6934" s="3">
        <f>Table1[[#This Row],[Emissions (g CO2)]]/(Table1[[#This Row],[Generation (TWh)]]*10^9)</f>
        <v>692.50206212440696</v>
      </c>
    </row>
    <row r="6935" spans="1:21" x14ac:dyDescent="0.35">
      <c r="A6935" t="s">
        <v>1963</v>
      </c>
      <c r="B6935" t="s">
        <v>3263</v>
      </c>
      <c r="C6935" t="str">
        <f>SUBSTITUTE(Table1[[#This Row],[Fuel]],", ",",")</f>
        <v>fossil gas: natural gas,fossil liquids: heavy fuel oil</v>
      </c>
      <c r="D6935" t="s">
        <v>3239</v>
      </c>
      <c r="E6935" t="s">
        <v>3241</v>
      </c>
      <c r="H6935" t="s">
        <v>3440</v>
      </c>
      <c r="I6935">
        <v>250</v>
      </c>
      <c r="J6935" t="s">
        <v>3446</v>
      </c>
      <c r="K6935">
        <v>1974</v>
      </c>
      <c r="L6935" t="s">
        <v>29</v>
      </c>
      <c r="M6935" t="s">
        <v>29</v>
      </c>
      <c r="N6935">
        <v>55.894568999999997</v>
      </c>
      <c r="O6935">
        <v>37.51097</v>
      </c>
      <c r="P6935" t="s">
        <v>3578</v>
      </c>
      <c r="Q6935" s="3">
        <f>Table1[[#This Row],[Capacity (MW)]]*0.395*8760*10^-6</f>
        <v>0.86504999999999999</v>
      </c>
      <c r="R6935" s="3" cm="1">
        <f t="array" ref="R6935">AVERAGE(VLOOKUP(_xlfn.TEXTSPLIT(Table1[[#This Row],[Fuel (no space after comma)]], ","), FuelList_Final_EF!$A$2:$B$65, 2, FALSE))</f>
        <v>67.331265155508703</v>
      </c>
      <c r="S6935" s="3">
        <f>Table1[[#This Row],[Generation (TWh)]]*10^9*VLOOKUP(Table1[[#This Row],[Turbine/Engine Technology]],Technology_HR!$A$2:$B$11,2,FALSE)*10^-6</f>
        <v>8897039.25</v>
      </c>
      <c r="T6935" s="5">
        <f>Table1[[#This Row],[Fuel Consumption (mmBtu)]]*Table1[[#This Row],[Emission Factor (kg CO2/ mmBtu)]]*10^3</f>
        <v>599048908840.71826</v>
      </c>
      <c r="U6935" s="3">
        <f>Table1[[#This Row],[Emissions (g CO2)]]/(Table1[[#This Row],[Generation (TWh)]]*10^9)</f>
        <v>692.50206212440696</v>
      </c>
    </row>
    <row r="6936" spans="1:21" x14ac:dyDescent="0.35">
      <c r="A6936" t="s">
        <v>1963</v>
      </c>
      <c r="B6936" t="s">
        <v>3263</v>
      </c>
      <c r="C6936" t="str">
        <f>SUBSTITUTE(Table1[[#This Row],[Fuel]],", ",",")</f>
        <v>fossil gas: natural gas,fossil liquids: heavy fuel oil</v>
      </c>
      <c r="D6936" t="s">
        <v>3239</v>
      </c>
      <c r="E6936" t="s">
        <v>3241</v>
      </c>
      <c r="H6936" t="s">
        <v>3440</v>
      </c>
      <c r="I6936">
        <v>250</v>
      </c>
      <c r="J6936" t="s">
        <v>3446</v>
      </c>
      <c r="K6936">
        <v>1975</v>
      </c>
      <c r="L6936" t="s">
        <v>29</v>
      </c>
      <c r="M6936" t="s">
        <v>29</v>
      </c>
      <c r="N6936">
        <v>55.894568999999997</v>
      </c>
      <c r="O6936">
        <v>37.51097</v>
      </c>
      <c r="P6936" t="s">
        <v>3578</v>
      </c>
      <c r="Q6936" s="3">
        <f>Table1[[#This Row],[Capacity (MW)]]*0.395*8760*10^-6</f>
        <v>0.86504999999999999</v>
      </c>
      <c r="R6936" s="3" cm="1">
        <f t="array" ref="R6936">AVERAGE(VLOOKUP(_xlfn.TEXTSPLIT(Table1[[#This Row],[Fuel (no space after comma)]], ","), FuelList_Final_EF!$A$2:$B$65, 2, FALSE))</f>
        <v>67.331265155508703</v>
      </c>
      <c r="S6936" s="3">
        <f>Table1[[#This Row],[Generation (TWh)]]*10^9*VLOOKUP(Table1[[#This Row],[Turbine/Engine Technology]],Technology_HR!$A$2:$B$11,2,FALSE)*10^-6</f>
        <v>8897039.25</v>
      </c>
      <c r="T6936" s="5">
        <f>Table1[[#This Row],[Fuel Consumption (mmBtu)]]*Table1[[#This Row],[Emission Factor (kg CO2/ mmBtu)]]*10^3</f>
        <v>599048908840.71826</v>
      </c>
      <c r="U6936" s="3">
        <f>Table1[[#This Row],[Emissions (g CO2)]]/(Table1[[#This Row],[Generation (TWh)]]*10^9)</f>
        <v>692.50206212440696</v>
      </c>
    </row>
    <row r="6937" spans="1:21" x14ac:dyDescent="0.35">
      <c r="A6937" t="s">
        <v>1963</v>
      </c>
      <c r="B6937" t="s">
        <v>3263</v>
      </c>
      <c r="C6937" t="str">
        <f>SUBSTITUTE(Table1[[#This Row],[Fuel]],", ",",")</f>
        <v>fossil gas: natural gas,fossil liquids: heavy fuel oil</v>
      </c>
      <c r="D6937" t="s">
        <v>3239</v>
      </c>
      <c r="E6937" t="s">
        <v>3241</v>
      </c>
      <c r="H6937" t="s">
        <v>3440</v>
      </c>
      <c r="I6937">
        <v>110</v>
      </c>
      <c r="J6937" t="s">
        <v>3446</v>
      </c>
      <c r="K6937">
        <v>2006</v>
      </c>
      <c r="L6937" t="s">
        <v>29</v>
      </c>
      <c r="M6937" t="s">
        <v>29</v>
      </c>
      <c r="N6937">
        <v>55.894568999999997</v>
      </c>
      <c r="O6937">
        <v>37.51097</v>
      </c>
      <c r="P6937" t="s">
        <v>3578</v>
      </c>
      <c r="Q6937" s="3">
        <f>Table1[[#This Row],[Capacity (MW)]]*0.395*8760*10^-6</f>
        <v>0.38062199999999996</v>
      </c>
      <c r="R6937" s="3" cm="1">
        <f t="array" ref="R6937">AVERAGE(VLOOKUP(_xlfn.TEXTSPLIT(Table1[[#This Row],[Fuel (no space after comma)]], ","), FuelList_Final_EF!$A$2:$B$65, 2, FALSE))</f>
        <v>67.331265155508703</v>
      </c>
      <c r="S6937" s="3">
        <f>Table1[[#This Row],[Generation (TWh)]]*10^9*VLOOKUP(Table1[[#This Row],[Turbine/Engine Technology]],Technology_HR!$A$2:$B$11,2,FALSE)*10^-6</f>
        <v>3914697.2699999996</v>
      </c>
      <c r="T6937" s="5">
        <f>Table1[[#This Row],[Fuel Consumption (mmBtu)]]*Table1[[#This Row],[Emission Factor (kg CO2/ mmBtu)]]*10^3</f>
        <v>263581519889.91602</v>
      </c>
      <c r="U6937" s="3">
        <f>Table1[[#This Row],[Emissions (g CO2)]]/(Table1[[#This Row],[Generation (TWh)]]*10^9)</f>
        <v>692.50206212440708</v>
      </c>
    </row>
    <row r="6938" spans="1:21" x14ac:dyDescent="0.35">
      <c r="A6938" t="s">
        <v>1963</v>
      </c>
      <c r="B6938" t="s">
        <v>3263</v>
      </c>
      <c r="C6938" t="str">
        <f>SUBSTITUTE(Table1[[#This Row],[Fuel]],", ",",")</f>
        <v>fossil gas: natural gas,fossil liquids: heavy fuel oil</v>
      </c>
      <c r="D6938" t="s">
        <v>3239</v>
      </c>
      <c r="E6938" t="s">
        <v>3241</v>
      </c>
      <c r="H6938" t="s">
        <v>3438</v>
      </c>
      <c r="I6938">
        <v>425</v>
      </c>
      <c r="J6938" t="s">
        <v>3446</v>
      </c>
      <c r="K6938">
        <v>2008</v>
      </c>
      <c r="L6938" t="s">
        <v>29</v>
      </c>
      <c r="M6938" t="s">
        <v>29</v>
      </c>
      <c r="N6938">
        <v>55.894568999999997</v>
      </c>
      <c r="O6938">
        <v>37.51097</v>
      </c>
      <c r="P6938" t="s">
        <v>3578</v>
      </c>
      <c r="Q6938" s="3">
        <f>Table1[[#This Row],[Capacity (MW)]]*0.395*8760*10^-6</f>
        <v>1.470585</v>
      </c>
      <c r="R6938" s="3" cm="1">
        <f t="array" ref="R6938">AVERAGE(VLOOKUP(_xlfn.TEXTSPLIT(Table1[[#This Row],[Fuel (no space after comma)]], ","), FuelList_Final_EF!$A$2:$B$65, 2, FALSE))</f>
        <v>67.331265155508703</v>
      </c>
      <c r="S6938" s="3">
        <f>Table1[[#This Row],[Generation (TWh)]]*10^9*VLOOKUP(Table1[[#This Row],[Turbine/Engine Technology]],Technology_HR!$A$2:$B$11,2,FALSE)*10^-6</f>
        <v>11101446.164999999</v>
      </c>
      <c r="T6938" s="5">
        <f>Table1[[#This Row],[Fuel Consumption (mmBtu)]]*Table1[[#This Row],[Emission Factor (kg CO2/ mmBtu)]]*10^3</f>
        <v>747474415345.22021</v>
      </c>
      <c r="U6938" s="3">
        <f>Table1[[#This Row],[Emissions (g CO2)]]/(Table1[[#This Row],[Generation (TWh)]]*10^9)</f>
        <v>508.28372065893518</v>
      </c>
    </row>
    <row r="6939" spans="1:21" x14ac:dyDescent="0.35">
      <c r="A6939" t="s">
        <v>1963</v>
      </c>
      <c r="B6939" t="s">
        <v>3263</v>
      </c>
      <c r="C6939" t="str">
        <f>SUBSTITUTE(Table1[[#This Row],[Fuel]],", ",",")</f>
        <v>fossil gas: natural gas,fossil liquids: heavy fuel oil</v>
      </c>
      <c r="D6939" t="s">
        <v>3239</v>
      </c>
      <c r="E6939" t="s">
        <v>3241</v>
      </c>
      <c r="H6939" t="s">
        <v>3440</v>
      </c>
      <c r="I6939">
        <v>110</v>
      </c>
      <c r="J6939" t="s">
        <v>3447</v>
      </c>
      <c r="K6939">
        <v>2027</v>
      </c>
      <c r="L6939" t="s">
        <v>29</v>
      </c>
      <c r="M6939" t="s">
        <v>29</v>
      </c>
      <c r="N6939">
        <v>55.894568999999997</v>
      </c>
      <c r="O6939">
        <v>37.51097</v>
      </c>
      <c r="P6939" t="s">
        <v>3578</v>
      </c>
      <c r="Q6939" s="3">
        <f>Table1[[#This Row],[Capacity (MW)]]*0.395*8760*10^-6</f>
        <v>0.38062199999999996</v>
      </c>
      <c r="R6939" s="3" cm="1">
        <f t="array" ref="R6939">AVERAGE(VLOOKUP(_xlfn.TEXTSPLIT(Table1[[#This Row],[Fuel (no space after comma)]], ","), FuelList_Final_EF!$A$2:$B$65, 2, FALSE))</f>
        <v>67.331265155508703</v>
      </c>
      <c r="S6939" s="3">
        <f>Table1[[#This Row],[Generation (TWh)]]*10^9*VLOOKUP(Table1[[#This Row],[Turbine/Engine Technology]],Technology_HR!$A$2:$B$11,2,FALSE)*10^-6</f>
        <v>3914697.2699999996</v>
      </c>
      <c r="T6939" s="5">
        <f>Table1[[#This Row],[Fuel Consumption (mmBtu)]]*Table1[[#This Row],[Emission Factor (kg CO2/ mmBtu)]]*10^3</f>
        <v>263581519889.91602</v>
      </c>
      <c r="U6939" s="3">
        <f>Table1[[#This Row],[Emissions (g CO2)]]/(Table1[[#This Row],[Generation (TWh)]]*10^9)</f>
        <v>692.50206212440708</v>
      </c>
    </row>
    <row r="6940" spans="1:21" x14ac:dyDescent="0.35">
      <c r="A6940" t="s">
        <v>1963</v>
      </c>
      <c r="B6940" t="s">
        <v>3263</v>
      </c>
      <c r="C6940" t="str">
        <f>SUBSTITUTE(Table1[[#This Row],[Fuel]],", ",",")</f>
        <v>fossil gas: natural gas,fossil liquids: heavy fuel oil</v>
      </c>
      <c r="D6940" t="s">
        <v>3239</v>
      </c>
      <c r="E6940" t="s">
        <v>3241</v>
      </c>
      <c r="H6940" t="s">
        <v>3440</v>
      </c>
      <c r="I6940">
        <v>110</v>
      </c>
      <c r="J6940" t="s">
        <v>3446</v>
      </c>
      <c r="K6940">
        <v>1997</v>
      </c>
      <c r="L6940" t="s">
        <v>29</v>
      </c>
      <c r="M6940" t="s">
        <v>29</v>
      </c>
      <c r="N6940">
        <v>55.821303</v>
      </c>
      <c r="O6940">
        <v>37.770679000000001</v>
      </c>
      <c r="P6940" t="s">
        <v>3578</v>
      </c>
      <c r="Q6940" s="3">
        <f>Table1[[#This Row],[Capacity (MW)]]*0.395*8760*10^-6</f>
        <v>0.38062199999999996</v>
      </c>
      <c r="R6940" s="3" cm="1">
        <f t="array" ref="R6940">AVERAGE(VLOOKUP(_xlfn.TEXTSPLIT(Table1[[#This Row],[Fuel (no space after comma)]], ","), FuelList_Final_EF!$A$2:$B$65, 2, FALSE))</f>
        <v>67.331265155508703</v>
      </c>
      <c r="S6940" s="3">
        <f>Table1[[#This Row],[Generation (TWh)]]*10^9*VLOOKUP(Table1[[#This Row],[Turbine/Engine Technology]],Technology_HR!$A$2:$B$11,2,FALSE)*10^-6</f>
        <v>3914697.2699999996</v>
      </c>
      <c r="T6940" s="5">
        <f>Table1[[#This Row],[Fuel Consumption (mmBtu)]]*Table1[[#This Row],[Emission Factor (kg CO2/ mmBtu)]]*10^3</f>
        <v>263581519889.91602</v>
      </c>
      <c r="U6940" s="3">
        <f>Table1[[#This Row],[Emissions (g CO2)]]/(Table1[[#This Row],[Generation (TWh)]]*10^9)</f>
        <v>692.50206212440708</v>
      </c>
    </row>
    <row r="6941" spans="1:21" x14ac:dyDescent="0.35">
      <c r="A6941" t="s">
        <v>1963</v>
      </c>
      <c r="B6941" t="s">
        <v>3263</v>
      </c>
      <c r="C6941" t="str">
        <f>SUBSTITUTE(Table1[[#This Row],[Fuel]],", ",",")</f>
        <v>fossil gas: natural gas,fossil liquids: heavy fuel oil</v>
      </c>
      <c r="D6941" t="s">
        <v>3239</v>
      </c>
      <c r="E6941" t="s">
        <v>3241</v>
      </c>
      <c r="H6941" t="s">
        <v>3440</v>
      </c>
      <c r="I6941">
        <v>110</v>
      </c>
      <c r="J6941" t="s">
        <v>3446</v>
      </c>
      <c r="K6941">
        <v>2008</v>
      </c>
      <c r="L6941" t="s">
        <v>29</v>
      </c>
      <c r="M6941" t="s">
        <v>29</v>
      </c>
      <c r="N6941">
        <v>55.821303</v>
      </c>
      <c r="O6941">
        <v>37.770679000000001</v>
      </c>
      <c r="P6941" t="s">
        <v>3578</v>
      </c>
      <c r="Q6941" s="3">
        <f>Table1[[#This Row],[Capacity (MW)]]*0.395*8760*10^-6</f>
        <v>0.38062199999999996</v>
      </c>
      <c r="R6941" s="3" cm="1">
        <f t="array" ref="R6941">AVERAGE(VLOOKUP(_xlfn.TEXTSPLIT(Table1[[#This Row],[Fuel (no space after comma)]], ","), FuelList_Final_EF!$A$2:$B$65, 2, FALSE))</f>
        <v>67.331265155508703</v>
      </c>
      <c r="S6941" s="3">
        <f>Table1[[#This Row],[Generation (TWh)]]*10^9*VLOOKUP(Table1[[#This Row],[Turbine/Engine Technology]],Technology_HR!$A$2:$B$11,2,FALSE)*10^-6</f>
        <v>3914697.2699999996</v>
      </c>
      <c r="T6941" s="5">
        <f>Table1[[#This Row],[Fuel Consumption (mmBtu)]]*Table1[[#This Row],[Emission Factor (kg CO2/ mmBtu)]]*10^3</f>
        <v>263581519889.91602</v>
      </c>
      <c r="U6941" s="3">
        <f>Table1[[#This Row],[Emissions (g CO2)]]/(Table1[[#This Row],[Generation (TWh)]]*10^9)</f>
        <v>692.50206212440708</v>
      </c>
    </row>
    <row r="6942" spans="1:21" x14ac:dyDescent="0.35">
      <c r="A6942" t="s">
        <v>1963</v>
      </c>
      <c r="B6942" t="s">
        <v>3263</v>
      </c>
      <c r="C6942" t="str">
        <f>SUBSTITUTE(Table1[[#This Row],[Fuel]],", ",",")</f>
        <v>fossil gas: natural gas,fossil liquids: heavy fuel oil</v>
      </c>
      <c r="D6942" t="s">
        <v>3239</v>
      </c>
      <c r="E6942" t="s">
        <v>3241</v>
      </c>
      <c r="H6942" t="s">
        <v>3440</v>
      </c>
      <c r="I6942">
        <v>100</v>
      </c>
      <c r="J6942" t="s">
        <v>3446</v>
      </c>
      <c r="K6942">
        <v>1968</v>
      </c>
      <c r="L6942" t="s">
        <v>29</v>
      </c>
      <c r="M6942">
        <v>2027</v>
      </c>
      <c r="N6942">
        <v>55.821303</v>
      </c>
      <c r="O6942">
        <v>37.770679000000001</v>
      </c>
      <c r="P6942" t="s">
        <v>3578</v>
      </c>
      <c r="Q6942" s="3">
        <f>Table1[[#This Row],[Capacity (MW)]]*0.395*8760*10^-6</f>
        <v>0.34601999999999999</v>
      </c>
      <c r="R6942" s="3" cm="1">
        <f t="array" ref="R6942">AVERAGE(VLOOKUP(_xlfn.TEXTSPLIT(Table1[[#This Row],[Fuel (no space after comma)]], ","), FuelList_Final_EF!$A$2:$B$65, 2, FALSE))</f>
        <v>67.331265155508703</v>
      </c>
      <c r="S6942" s="3">
        <f>Table1[[#This Row],[Generation (TWh)]]*10^9*VLOOKUP(Table1[[#This Row],[Turbine/Engine Technology]],Technology_HR!$A$2:$B$11,2,FALSE)*10^-6</f>
        <v>3558815.6999999997</v>
      </c>
      <c r="T6942" s="5">
        <f>Table1[[#This Row],[Fuel Consumption (mmBtu)]]*Table1[[#This Row],[Emission Factor (kg CO2/ mmBtu)]]*10^3</f>
        <v>239619563536.28729</v>
      </c>
      <c r="U6942" s="3">
        <f>Table1[[#This Row],[Emissions (g CO2)]]/(Table1[[#This Row],[Generation (TWh)]]*10^9)</f>
        <v>692.50206212440696</v>
      </c>
    </row>
    <row r="6943" spans="1:21" x14ac:dyDescent="0.35">
      <c r="A6943" t="s">
        <v>1963</v>
      </c>
      <c r="B6943" t="s">
        <v>3263</v>
      </c>
      <c r="C6943" t="str">
        <f>SUBSTITUTE(Table1[[#This Row],[Fuel]],", ",",")</f>
        <v>fossil gas: natural gas,fossil liquids: heavy fuel oil</v>
      </c>
      <c r="D6943" t="s">
        <v>3239</v>
      </c>
      <c r="E6943" t="s">
        <v>3241</v>
      </c>
      <c r="H6943" t="s">
        <v>3440</v>
      </c>
      <c r="I6943">
        <v>250</v>
      </c>
      <c r="J6943" t="s">
        <v>3446</v>
      </c>
      <c r="K6943">
        <v>1982</v>
      </c>
      <c r="L6943" t="s">
        <v>29</v>
      </c>
      <c r="M6943" t="s">
        <v>29</v>
      </c>
      <c r="N6943">
        <v>55.821303</v>
      </c>
      <c r="O6943">
        <v>37.770679000000001</v>
      </c>
      <c r="P6943" t="s">
        <v>3578</v>
      </c>
      <c r="Q6943" s="3">
        <f>Table1[[#This Row],[Capacity (MW)]]*0.395*8760*10^-6</f>
        <v>0.86504999999999999</v>
      </c>
      <c r="R6943" s="3" cm="1">
        <f t="array" ref="R6943">AVERAGE(VLOOKUP(_xlfn.TEXTSPLIT(Table1[[#This Row],[Fuel (no space after comma)]], ","), FuelList_Final_EF!$A$2:$B$65, 2, FALSE))</f>
        <v>67.331265155508703</v>
      </c>
      <c r="S6943" s="3">
        <f>Table1[[#This Row],[Generation (TWh)]]*10^9*VLOOKUP(Table1[[#This Row],[Turbine/Engine Technology]],Technology_HR!$A$2:$B$11,2,FALSE)*10^-6</f>
        <v>8897039.25</v>
      </c>
      <c r="T6943" s="5">
        <f>Table1[[#This Row],[Fuel Consumption (mmBtu)]]*Table1[[#This Row],[Emission Factor (kg CO2/ mmBtu)]]*10^3</f>
        <v>599048908840.71826</v>
      </c>
      <c r="U6943" s="3">
        <f>Table1[[#This Row],[Emissions (g CO2)]]/(Table1[[#This Row],[Generation (TWh)]]*10^9)</f>
        <v>692.50206212440696</v>
      </c>
    </row>
    <row r="6944" spans="1:21" x14ac:dyDescent="0.35">
      <c r="A6944" t="s">
        <v>1963</v>
      </c>
      <c r="B6944" t="s">
        <v>3263</v>
      </c>
      <c r="C6944" t="str">
        <f>SUBSTITUTE(Table1[[#This Row],[Fuel]],", ",",")</f>
        <v>fossil gas: natural gas,fossil liquids: heavy fuel oil</v>
      </c>
      <c r="D6944" t="s">
        <v>3239</v>
      </c>
      <c r="E6944" t="s">
        <v>3241</v>
      </c>
      <c r="H6944" t="s">
        <v>3440</v>
      </c>
      <c r="I6944">
        <v>250</v>
      </c>
      <c r="J6944" t="s">
        <v>3446</v>
      </c>
      <c r="K6944">
        <v>1982</v>
      </c>
      <c r="L6944" t="s">
        <v>29</v>
      </c>
      <c r="M6944" t="s">
        <v>29</v>
      </c>
      <c r="N6944">
        <v>55.821303</v>
      </c>
      <c r="O6944">
        <v>37.770679000000001</v>
      </c>
      <c r="P6944" t="s">
        <v>3578</v>
      </c>
      <c r="Q6944" s="3">
        <f>Table1[[#This Row],[Capacity (MW)]]*0.395*8760*10^-6</f>
        <v>0.86504999999999999</v>
      </c>
      <c r="R6944" s="3" cm="1">
        <f t="array" ref="R6944">AVERAGE(VLOOKUP(_xlfn.TEXTSPLIT(Table1[[#This Row],[Fuel (no space after comma)]], ","), FuelList_Final_EF!$A$2:$B$65, 2, FALSE))</f>
        <v>67.331265155508703</v>
      </c>
      <c r="S6944" s="3">
        <f>Table1[[#This Row],[Generation (TWh)]]*10^9*VLOOKUP(Table1[[#This Row],[Turbine/Engine Technology]],Technology_HR!$A$2:$B$11,2,FALSE)*10^-6</f>
        <v>8897039.25</v>
      </c>
      <c r="T6944" s="5">
        <f>Table1[[#This Row],[Fuel Consumption (mmBtu)]]*Table1[[#This Row],[Emission Factor (kg CO2/ mmBtu)]]*10^3</f>
        <v>599048908840.71826</v>
      </c>
      <c r="U6944" s="3">
        <f>Table1[[#This Row],[Emissions (g CO2)]]/(Table1[[#This Row],[Generation (TWh)]]*10^9)</f>
        <v>692.50206212440696</v>
      </c>
    </row>
    <row r="6945" spans="1:21" x14ac:dyDescent="0.35">
      <c r="A6945" t="s">
        <v>1963</v>
      </c>
      <c r="B6945" t="s">
        <v>3263</v>
      </c>
      <c r="C6945" t="str">
        <f>SUBSTITUTE(Table1[[#This Row],[Fuel]],", ",",")</f>
        <v>fossil gas: natural gas,fossil liquids: heavy fuel oil</v>
      </c>
      <c r="D6945" t="s">
        <v>3239</v>
      </c>
      <c r="E6945" t="s">
        <v>3241</v>
      </c>
      <c r="H6945" t="s">
        <v>3440</v>
      </c>
      <c r="I6945">
        <v>250</v>
      </c>
      <c r="J6945" t="s">
        <v>3446</v>
      </c>
      <c r="K6945">
        <v>1982</v>
      </c>
      <c r="L6945" t="s">
        <v>29</v>
      </c>
      <c r="M6945">
        <v>2027</v>
      </c>
      <c r="N6945">
        <v>55.821303</v>
      </c>
      <c r="O6945">
        <v>37.770679000000001</v>
      </c>
      <c r="P6945" t="s">
        <v>3578</v>
      </c>
      <c r="Q6945" s="3">
        <f>Table1[[#This Row],[Capacity (MW)]]*0.395*8760*10^-6</f>
        <v>0.86504999999999999</v>
      </c>
      <c r="R6945" s="3" cm="1">
        <f t="array" ref="R6945">AVERAGE(VLOOKUP(_xlfn.TEXTSPLIT(Table1[[#This Row],[Fuel (no space after comma)]], ","), FuelList_Final_EF!$A$2:$B$65, 2, FALSE))</f>
        <v>67.331265155508703</v>
      </c>
      <c r="S6945" s="3">
        <f>Table1[[#This Row],[Generation (TWh)]]*10^9*VLOOKUP(Table1[[#This Row],[Turbine/Engine Technology]],Technology_HR!$A$2:$B$11,2,FALSE)*10^-6</f>
        <v>8897039.25</v>
      </c>
      <c r="T6945" s="5">
        <f>Table1[[#This Row],[Fuel Consumption (mmBtu)]]*Table1[[#This Row],[Emission Factor (kg CO2/ mmBtu)]]*10^3</f>
        <v>599048908840.71826</v>
      </c>
      <c r="U6945" s="3">
        <f>Table1[[#This Row],[Emissions (g CO2)]]/(Table1[[#This Row],[Generation (TWh)]]*10^9)</f>
        <v>692.50206212440696</v>
      </c>
    </row>
    <row r="6946" spans="1:21" x14ac:dyDescent="0.35">
      <c r="A6946" t="s">
        <v>1963</v>
      </c>
      <c r="B6946" t="s">
        <v>3263</v>
      </c>
      <c r="C6946" t="str">
        <f>SUBSTITUTE(Table1[[#This Row],[Fuel]],", ",",")</f>
        <v>fossil gas: natural gas,fossil liquids: heavy fuel oil</v>
      </c>
      <c r="D6946" t="s">
        <v>3239</v>
      </c>
      <c r="E6946" t="s">
        <v>3241</v>
      </c>
      <c r="H6946" t="s">
        <v>3440</v>
      </c>
      <c r="I6946">
        <v>250</v>
      </c>
      <c r="J6946" t="s">
        <v>3446</v>
      </c>
      <c r="K6946">
        <v>1982</v>
      </c>
      <c r="L6946" t="s">
        <v>29</v>
      </c>
      <c r="M6946" t="s">
        <v>29</v>
      </c>
      <c r="N6946">
        <v>55.821303</v>
      </c>
      <c r="O6946">
        <v>37.770679000000001</v>
      </c>
      <c r="P6946" t="s">
        <v>3578</v>
      </c>
      <c r="Q6946" s="3">
        <f>Table1[[#This Row],[Capacity (MW)]]*0.395*8760*10^-6</f>
        <v>0.86504999999999999</v>
      </c>
      <c r="R6946" s="3" cm="1">
        <f t="array" ref="R6946">AVERAGE(VLOOKUP(_xlfn.TEXTSPLIT(Table1[[#This Row],[Fuel (no space after comma)]], ","), FuelList_Final_EF!$A$2:$B$65, 2, FALSE))</f>
        <v>67.331265155508703</v>
      </c>
      <c r="S6946" s="3">
        <f>Table1[[#This Row],[Generation (TWh)]]*10^9*VLOOKUP(Table1[[#This Row],[Turbine/Engine Technology]],Technology_HR!$A$2:$B$11,2,FALSE)*10^-6</f>
        <v>8897039.25</v>
      </c>
      <c r="T6946" s="5">
        <f>Table1[[#This Row],[Fuel Consumption (mmBtu)]]*Table1[[#This Row],[Emission Factor (kg CO2/ mmBtu)]]*10^3</f>
        <v>599048908840.71826</v>
      </c>
      <c r="U6946" s="3">
        <f>Table1[[#This Row],[Emissions (g CO2)]]/(Table1[[#This Row],[Generation (TWh)]]*10^9)</f>
        <v>692.50206212440696</v>
      </c>
    </row>
    <row r="6947" spans="1:21" x14ac:dyDescent="0.35">
      <c r="A6947" t="s">
        <v>1963</v>
      </c>
      <c r="B6947" t="s">
        <v>3263</v>
      </c>
      <c r="C6947" t="str">
        <f>SUBSTITUTE(Table1[[#This Row],[Fuel]],", ",",")</f>
        <v>fossil gas: natural gas,fossil liquids: heavy fuel oil</v>
      </c>
      <c r="D6947" t="s">
        <v>3239</v>
      </c>
      <c r="E6947" t="s">
        <v>3241</v>
      </c>
      <c r="H6947" t="s">
        <v>3440</v>
      </c>
      <c r="I6947">
        <v>110</v>
      </c>
      <c r="J6947" t="s">
        <v>3447</v>
      </c>
      <c r="K6947">
        <v>2027</v>
      </c>
      <c r="L6947" t="s">
        <v>29</v>
      </c>
      <c r="M6947" t="s">
        <v>29</v>
      </c>
      <c r="N6947">
        <v>55.821303</v>
      </c>
      <c r="O6947">
        <v>37.770679000000001</v>
      </c>
      <c r="P6947" t="s">
        <v>3578</v>
      </c>
      <c r="Q6947" s="3">
        <f>Table1[[#This Row],[Capacity (MW)]]*0.395*8760*10^-6</f>
        <v>0.38062199999999996</v>
      </c>
      <c r="R6947" s="3" cm="1">
        <f t="array" ref="R6947">AVERAGE(VLOOKUP(_xlfn.TEXTSPLIT(Table1[[#This Row],[Fuel (no space after comma)]], ","), FuelList_Final_EF!$A$2:$B$65, 2, FALSE))</f>
        <v>67.331265155508703</v>
      </c>
      <c r="S6947" s="3">
        <f>Table1[[#This Row],[Generation (TWh)]]*10^9*VLOOKUP(Table1[[#This Row],[Turbine/Engine Technology]],Technology_HR!$A$2:$B$11,2,FALSE)*10^-6</f>
        <v>3914697.2699999996</v>
      </c>
      <c r="T6947" s="5">
        <f>Table1[[#This Row],[Fuel Consumption (mmBtu)]]*Table1[[#This Row],[Emission Factor (kg CO2/ mmBtu)]]*10^3</f>
        <v>263581519889.91602</v>
      </c>
      <c r="U6947" s="3">
        <f>Table1[[#This Row],[Emissions (g CO2)]]/(Table1[[#This Row],[Generation (TWh)]]*10^9)</f>
        <v>692.50206212440708</v>
      </c>
    </row>
    <row r="6948" spans="1:21" x14ac:dyDescent="0.35">
      <c r="A6948" t="s">
        <v>1963</v>
      </c>
      <c r="B6948" t="s">
        <v>3263</v>
      </c>
      <c r="C6948" t="str">
        <f>SUBSTITUTE(Table1[[#This Row],[Fuel]],", ",",")</f>
        <v>fossil gas: natural gas,fossil liquids: heavy fuel oil</v>
      </c>
      <c r="D6948" t="s">
        <v>3239</v>
      </c>
      <c r="E6948" t="s">
        <v>3241</v>
      </c>
      <c r="H6948" t="s">
        <v>3440</v>
      </c>
      <c r="I6948">
        <v>110</v>
      </c>
      <c r="J6948" t="s">
        <v>3446</v>
      </c>
      <c r="K6948">
        <v>2024</v>
      </c>
      <c r="L6948" t="s">
        <v>29</v>
      </c>
      <c r="M6948" t="s">
        <v>29</v>
      </c>
      <c r="N6948">
        <v>55.821303</v>
      </c>
      <c r="O6948">
        <v>37.770679000000001</v>
      </c>
      <c r="P6948" t="s">
        <v>3578</v>
      </c>
      <c r="Q6948" s="3">
        <f>Table1[[#This Row],[Capacity (MW)]]*0.395*8760*10^-6</f>
        <v>0.38062199999999996</v>
      </c>
      <c r="R6948" s="3" cm="1">
        <f t="array" ref="R6948">AVERAGE(VLOOKUP(_xlfn.TEXTSPLIT(Table1[[#This Row],[Fuel (no space after comma)]], ","), FuelList_Final_EF!$A$2:$B$65, 2, FALSE))</f>
        <v>67.331265155508703</v>
      </c>
      <c r="S6948" s="3">
        <f>Table1[[#This Row],[Generation (TWh)]]*10^9*VLOOKUP(Table1[[#This Row],[Turbine/Engine Technology]],Technology_HR!$A$2:$B$11,2,FALSE)*10^-6</f>
        <v>3914697.2699999996</v>
      </c>
      <c r="T6948" s="5">
        <f>Table1[[#This Row],[Fuel Consumption (mmBtu)]]*Table1[[#This Row],[Emission Factor (kg CO2/ mmBtu)]]*10^3</f>
        <v>263581519889.91602</v>
      </c>
      <c r="U6948" s="3">
        <f>Table1[[#This Row],[Emissions (g CO2)]]/(Table1[[#This Row],[Generation (TWh)]]*10^9)</f>
        <v>692.50206212440708</v>
      </c>
    </row>
    <row r="6949" spans="1:21" x14ac:dyDescent="0.35">
      <c r="A6949" t="s">
        <v>1963</v>
      </c>
      <c r="B6949" t="s">
        <v>3263</v>
      </c>
      <c r="C6949" t="str">
        <f>SUBSTITUTE(Table1[[#This Row],[Fuel]],", ",",")</f>
        <v>fossil gas: natural gas,fossil liquids: heavy fuel oil</v>
      </c>
      <c r="D6949" t="s">
        <v>3239</v>
      </c>
      <c r="E6949" t="s">
        <v>3241</v>
      </c>
      <c r="H6949" t="s">
        <v>3440</v>
      </c>
      <c r="I6949">
        <v>259</v>
      </c>
      <c r="J6949" t="s">
        <v>3447</v>
      </c>
      <c r="K6949">
        <v>2027</v>
      </c>
      <c r="L6949" t="s">
        <v>29</v>
      </c>
      <c r="M6949" t="s">
        <v>29</v>
      </c>
      <c r="N6949">
        <v>55.821303</v>
      </c>
      <c r="O6949">
        <v>37.770679000000001</v>
      </c>
      <c r="P6949" t="s">
        <v>3578</v>
      </c>
      <c r="Q6949" s="3">
        <f>Table1[[#This Row],[Capacity (MW)]]*0.395*8760*10^-6</f>
        <v>0.89619179999999998</v>
      </c>
      <c r="R6949" s="3" cm="1">
        <f t="array" ref="R6949">AVERAGE(VLOOKUP(_xlfn.TEXTSPLIT(Table1[[#This Row],[Fuel (no space after comma)]], ","), FuelList_Final_EF!$A$2:$B$65, 2, FALSE))</f>
        <v>67.331265155508703</v>
      </c>
      <c r="S6949" s="3">
        <f>Table1[[#This Row],[Generation (TWh)]]*10^9*VLOOKUP(Table1[[#This Row],[Turbine/Engine Technology]],Technology_HR!$A$2:$B$11,2,FALSE)*10^-6</f>
        <v>9217332.6629999988</v>
      </c>
      <c r="T6949" s="5">
        <f>Table1[[#This Row],[Fuel Consumption (mmBtu)]]*Table1[[#This Row],[Emission Factor (kg CO2/ mmBtu)]]*10^3</f>
        <v>620614669558.98401</v>
      </c>
      <c r="U6949" s="3">
        <f>Table1[[#This Row],[Emissions (g CO2)]]/(Table1[[#This Row],[Generation (TWh)]]*10^9)</f>
        <v>692.50206212440685</v>
      </c>
    </row>
    <row r="6950" spans="1:21" x14ac:dyDescent="0.35">
      <c r="A6950" t="s">
        <v>1963</v>
      </c>
      <c r="B6950" t="s">
        <v>3239</v>
      </c>
      <c r="C6950" t="str">
        <f>SUBSTITUTE(Table1[[#This Row],[Fuel]],", ",",")</f>
        <v>fossil gas: natural gas</v>
      </c>
      <c r="D6950" t="s">
        <v>3239</v>
      </c>
      <c r="H6950" t="s">
        <v>3440</v>
      </c>
      <c r="I6950">
        <v>60</v>
      </c>
      <c r="J6950" t="s">
        <v>3446</v>
      </c>
      <c r="K6950">
        <v>1976</v>
      </c>
      <c r="L6950" t="s">
        <v>29</v>
      </c>
      <c r="M6950" t="s">
        <v>29</v>
      </c>
      <c r="N6950">
        <v>55.695273999999998</v>
      </c>
      <c r="O6950">
        <v>37.445664000000001</v>
      </c>
      <c r="P6950" t="s">
        <v>3578</v>
      </c>
      <c r="Q6950" s="3">
        <f>Table1[[#This Row],[Capacity (MW)]]*0.395*8760*10^-6</f>
        <v>0.20761200000000002</v>
      </c>
      <c r="R6950" s="3" cm="1">
        <f t="array" ref="R6950">AVERAGE(VLOOKUP(_xlfn.TEXTSPLIT(Table1[[#This Row],[Fuel (no space after comma)]], ","), FuelList_Final_EF!$A$2:$B$65, 2, FALSE))</f>
        <v>53.06</v>
      </c>
      <c r="S6950" s="3">
        <f>Table1[[#This Row],[Generation (TWh)]]*10^9*VLOOKUP(Table1[[#This Row],[Turbine/Engine Technology]],Technology_HR!$A$2:$B$11,2,FALSE)*10^-6</f>
        <v>2135289.42</v>
      </c>
      <c r="T6950" s="5">
        <f>Table1[[#This Row],[Fuel Consumption (mmBtu)]]*Table1[[#This Row],[Emission Factor (kg CO2/ mmBtu)]]*10^3</f>
        <v>113298456625.2</v>
      </c>
      <c r="U6950" s="3">
        <f>Table1[[#This Row],[Emissions (g CO2)]]/(Table1[[#This Row],[Generation (TWh)]]*10^9)</f>
        <v>545.72209999999995</v>
      </c>
    </row>
    <row r="6951" spans="1:21" x14ac:dyDescent="0.35">
      <c r="A6951" t="s">
        <v>1963</v>
      </c>
      <c r="B6951" t="s">
        <v>3239</v>
      </c>
      <c r="C6951" t="str">
        <f>SUBSTITUTE(Table1[[#This Row],[Fuel]],", ",",")</f>
        <v>fossil gas: natural gas</v>
      </c>
      <c r="D6951" t="s">
        <v>3239</v>
      </c>
      <c r="H6951" t="s">
        <v>3440</v>
      </c>
      <c r="I6951">
        <v>60</v>
      </c>
      <c r="J6951" t="s">
        <v>3446</v>
      </c>
      <c r="K6951">
        <v>1977</v>
      </c>
      <c r="L6951" t="s">
        <v>29</v>
      </c>
      <c r="M6951" t="s">
        <v>29</v>
      </c>
      <c r="N6951">
        <v>55.695273999999998</v>
      </c>
      <c r="O6951">
        <v>37.445664000000001</v>
      </c>
      <c r="P6951" t="s">
        <v>3578</v>
      </c>
      <c r="Q6951" s="3">
        <f>Table1[[#This Row],[Capacity (MW)]]*0.395*8760*10^-6</f>
        <v>0.20761200000000002</v>
      </c>
      <c r="R6951" s="3" cm="1">
        <f t="array" ref="R6951">AVERAGE(VLOOKUP(_xlfn.TEXTSPLIT(Table1[[#This Row],[Fuel (no space after comma)]], ","), FuelList_Final_EF!$A$2:$B$65, 2, FALSE))</f>
        <v>53.06</v>
      </c>
      <c r="S6951" s="3">
        <f>Table1[[#This Row],[Generation (TWh)]]*10^9*VLOOKUP(Table1[[#This Row],[Turbine/Engine Technology]],Technology_HR!$A$2:$B$11,2,FALSE)*10^-6</f>
        <v>2135289.42</v>
      </c>
      <c r="T6951" s="5">
        <f>Table1[[#This Row],[Fuel Consumption (mmBtu)]]*Table1[[#This Row],[Emission Factor (kg CO2/ mmBtu)]]*10^3</f>
        <v>113298456625.2</v>
      </c>
      <c r="U6951" s="3">
        <f>Table1[[#This Row],[Emissions (g CO2)]]/(Table1[[#This Row],[Generation (TWh)]]*10^9)</f>
        <v>545.72209999999995</v>
      </c>
    </row>
    <row r="6952" spans="1:21" x14ac:dyDescent="0.35">
      <c r="A6952" t="s">
        <v>1963</v>
      </c>
      <c r="B6952" t="s">
        <v>3239</v>
      </c>
      <c r="C6952" t="str">
        <f>SUBSTITUTE(Table1[[#This Row],[Fuel]],", ",",")</f>
        <v>fossil gas: natural gas</v>
      </c>
      <c r="D6952" t="s">
        <v>3239</v>
      </c>
      <c r="H6952" t="s">
        <v>3440</v>
      </c>
      <c r="I6952">
        <v>250</v>
      </c>
      <c r="J6952" t="s">
        <v>3446</v>
      </c>
      <c r="K6952">
        <v>1991</v>
      </c>
      <c r="L6952" t="s">
        <v>29</v>
      </c>
      <c r="M6952">
        <v>2027</v>
      </c>
      <c r="N6952">
        <v>55.695273999999998</v>
      </c>
      <c r="O6952">
        <v>37.445664000000001</v>
      </c>
      <c r="P6952" t="s">
        <v>3578</v>
      </c>
      <c r="Q6952" s="3">
        <f>Table1[[#This Row],[Capacity (MW)]]*0.395*8760*10^-6</f>
        <v>0.86504999999999999</v>
      </c>
      <c r="R6952" s="3" cm="1">
        <f t="array" ref="R6952">AVERAGE(VLOOKUP(_xlfn.TEXTSPLIT(Table1[[#This Row],[Fuel (no space after comma)]], ","), FuelList_Final_EF!$A$2:$B$65, 2, FALSE))</f>
        <v>53.06</v>
      </c>
      <c r="S6952" s="3">
        <f>Table1[[#This Row],[Generation (TWh)]]*10^9*VLOOKUP(Table1[[#This Row],[Turbine/Engine Technology]],Technology_HR!$A$2:$B$11,2,FALSE)*10^-6</f>
        <v>8897039.25</v>
      </c>
      <c r="T6952" s="5">
        <f>Table1[[#This Row],[Fuel Consumption (mmBtu)]]*Table1[[#This Row],[Emission Factor (kg CO2/ mmBtu)]]*10^3</f>
        <v>472076902605</v>
      </c>
      <c r="U6952" s="3">
        <f>Table1[[#This Row],[Emissions (g CO2)]]/(Table1[[#This Row],[Generation (TWh)]]*10^9)</f>
        <v>545.72209999999995</v>
      </c>
    </row>
    <row r="6953" spans="1:21" x14ac:dyDescent="0.35">
      <c r="A6953" t="s">
        <v>1963</v>
      </c>
      <c r="B6953" t="s">
        <v>3239</v>
      </c>
      <c r="C6953" t="str">
        <f>SUBSTITUTE(Table1[[#This Row],[Fuel]],", ",",")</f>
        <v>fossil gas: natural gas</v>
      </c>
      <c r="D6953" t="s">
        <v>3239</v>
      </c>
      <c r="H6953" t="s">
        <v>3440</v>
      </c>
      <c r="I6953">
        <v>250</v>
      </c>
      <c r="J6953" t="s">
        <v>3446</v>
      </c>
      <c r="K6953">
        <v>1991</v>
      </c>
      <c r="L6953" t="s">
        <v>29</v>
      </c>
      <c r="M6953">
        <v>2026</v>
      </c>
      <c r="N6953">
        <v>55.695273999999998</v>
      </c>
      <c r="O6953">
        <v>37.445664000000001</v>
      </c>
      <c r="P6953" t="s">
        <v>3578</v>
      </c>
      <c r="Q6953" s="3">
        <f>Table1[[#This Row],[Capacity (MW)]]*0.395*8760*10^-6</f>
        <v>0.86504999999999999</v>
      </c>
      <c r="R6953" s="3" cm="1">
        <f t="array" ref="R6953">AVERAGE(VLOOKUP(_xlfn.TEXTSPLIT(Table1[[#This Row],[Fuel (no space after comma)]], ","), FuelList_Final_EF!$A$2:$B$65, 2, FALSE))</f>
        <v>53.06</v>
      </c>
      <c r="S6953" s="3">
        <f>Table1[[#This Row],[Generation (TWh)]]*10^9*VLOOKUP(Table1[[#This Row],[Turbine/Engine Technology]],Technology_HR!$A$2:$B$11,2,FALSE)*10^-6</f>
        <v>8897039.25</v>
      </c>
      <c r="T6953" s="5">
        <f>Table1[[#This Row],[Fuel Consumption (mmBtu)]]*Table1[[#This Row],[Emission Factor (kg CO2/ mmBtu)]]*10^3</f>
        <v>472076902605</v>
      </c>
      <c r="U6953" s="3">
        <f>Table1[[#This Row],[Emissions (g CO2)]]/(Table1[[#This Row],[Generation (TWh)]]*10^9)</f>
        <v>545.72209999999995</v>
      </c>
    </row>
    <row r="6954" spans="1:21" x14ac:dyDescent="0.35">
      <c r="A6954" t="s">
        <v>1963</v>
      </c>
      <c r="B6954" t="s">
        <v>3239</v>
      </c>
      <c r="C6954" t="str">
        <f>SUBSTITUTE(Table1[[#This Row],[Fuel]],", ",",")</f>
        <v>fossil gas: natural gas</v>
      </c>
      <c r="D6954" t="s">
        <v>3239</v>
      </c>
      <c r="H6954" t="s">
        <v>3440</v>
      </c>
      <c r="I6954">
        <v>250</v>
      </c>
      <c r="J6954" t="s">
        <v>3446</v>
      </c>
      <c r="K6954">
        <v>1991</v>
      </c>
      <c r="L6954" t="s">
        <v>29</v>
      </c>
      <c r="M6954" t="s">
        <v>29</v>
      </c>
      <c r="N6954">
        <v>55.695273999999998</v>
      </c>
      <c r="O6954">
        <v>37.445664000000001</v>
      </c>
      <c r="P6954" t="s">
        <v>3578</v>
      </c>
      <c r="Q6954" s="3">
        <f>Table1[[#This Row],[Capacity (MW)]]*0.395*8760*10^-6</f>
        <v>0.86504999999999999</v>
      </c>
      <c r="R6954" s="3" cm="1">
        <f t="array" ref="R6954">AVERAGE(VLOOKUP(_xlfn.TEXTSPLIT(Table1[[#This Row],[Fuel (no space after comma)]], ","), FuelList_Final_EF!$A$2:$B$65, 2, FALSE))</f>
        <v>53.06</v>
      </c>
      <c r="S6954" s="3">
        <f>Table1[[#This Row],[Generation (TWh)]]*10^9*VLOOKUP(Table1[[#This Row],[Turbine/Engine Technology]],Technology_HR!$A$2:$B$11,2,FALSE)*10^-6</f>
        <v>8897039.25</v>
      </c>
      <c r="T6954" s="5">
        <f>Table1[[#This Row],[Fuel Consumption (mmBtu)]]*Table1[[#This Row],[Emission Factor (kg CO2/ mmBtu)]]*10^3</f>
        <v>472076902605</v>
      </c>
      <c r="U6954" s="3">
        <f>Table1[[#This Row],[Emissions (g CO2)]]/(Table1[[#This Row],[Generation (TWh)]]*10^9)</f>
        <v>545.72209999999995</v>
      </c>
    </row>
    <row r="6955" spans="1:21" x14ac:dyDescent="0.35">
      <c r="A6955" t="s">
        <v>1963</v>
      </c>
      <c r="B6955" t="s">
        <v>3239</v>
      </c>
      <c r="C6955" t="str">
        <f>SUBSTITUTE(Table1[[#This Row],[Fuel]],", ",",")</f>
        <v>fossil gas: natural gas</v>
      </c>
      <c r="D6955" t="s">
        <v>3239</v>
      </c>
      <c r="H6955" t="s">
        <v>3440</v>
      </c>
      <c r="I6955">
        <v>250</v>
      </c>
      <c r="J6955" t="s">
        <v>3446</v>
      </c>
      <c r="K6955">
        <v>1991</v>
      </c>
      <c r="L6955" t="s">
        <v>29</v>
      </c>
      <c r="M6955" t="s">
        <v>29</v>
      </c>
      <c r="N6955">
        <v>55.695273999999998</v>
      </c>
      <c r="O6955">
        <v>37.445664000000001</v>
      </c>
      <c r="P6955" t="s">
        <v>3578</v>
      </c>
      <c r="Q6955" s="3">
        <f>Table1[[#This Row],[Capacity (MW)]]*0.395*8760*10^-6</f>
        <v>0.86504999999999999</v>
      </c>
      <c r="R6955" s="3" cm="1">
        <f t="array" ref="R6955">AVERAGE(VLOOKUP(_xlfn.TEXTSPLIT(Table1[[#This Row],[Fuel (no space after comma)]], ","), FuelList_Final_EF!$A$2:$B$65, 2, FALSE))</f>
        <v>53.06</v>
      </c>
      <c r="S6955" s="3">
        <f>Table1[[#This Row],[Generation (TWh)]]*10^9*VLOOKUP(Table1[[#This Row],[Turbine/Engine Technology]],Technology_HR!$A$2:$B$11,2,FALSE)*10^-6</f>
        <v>8897039.25</v>
      </c>
      <c r="T6955" s="5">
        <f>Table1[[#This Row],[Fuel Consumption (mmBtu)]]*Table1[[#This Row],[Emission Factor (kg CO2/ mmBtu)]]*10^3</f>
        <v>472076902605</v>
      </c>
      <c r="U6955" s="3">
        <f>Table1[[#This Row],[Emissions (g CO2)]]/(Table1[[#This Row],[Generation (TWh)]]*10^9)</f>
        <v>545.72209999999995</v>
      </c>
    </row>
    <row r="6956" spans="1:21" x14ac:dyDescent="0.35">
      <c r="A6956" t="s">
        <v>1963</v>
      </c>
      <c r="B6956" t="s">
        <v>3239</v>
      </c>
      <c r="C6956" t="str">
        <f>SUBSTITUTE(Table1[[#This Row],[Fuel]],", ",",")</f>
        <v>fossil gas: natural gas</v>
      </c>
      <c r="D6956" t="s">
        <v>3239</v>
      </c>
      <c r="H6956" t="s">
        <v>3440</v>
      </c>
      <c r="I6956">
        <v>250</v>
      </c>
      <c r="J6956" t="s">
        <v>3446</v>
      </c>
      <c r="K6956">
        <v>1991</v>
      </c>
      <c r="L6956" t="s">
        <v>29</v>
      </c>
      <c r="M6956" t="s">
        <v>29</v>
      </c>
      <c r="N6956">
        <v>55.695273999999998</v>
      </c>
      <c r="O6956">
        <v>37.445664000000001</v>
      </c>
      <c r="P6956" t="s">
        <v>3578</v>
      </c>
      <c r="Q6956" s="3">
        <f>Table1[[#This Row],[Capacity (MW)]]*0.395*8760*10^-6</f>
        <v>0.86504999999999999</v>
      </c>
      <c r="R6956" s="3" cm="1">
        <f t="array" ref="R6956">AVERAGE(VLOOKUP(_xlfn.TEXTSPLIT(Table1[[#This Row],[Fuel (no space after comma)]], ","), FuelList_Final_EF!$A$2:$B$65, 2, FALSE))</f>
        <v>53.06</v>
      </c>
      <c r="S6956" s="3">
        <f>Table1[[#This Row],[Generation (TWh)]]*10^9*VLOOKUP(Table1[[#This Row],[Turbine/Engine Technology]],Technology_HR!$A$2:$B$11,2,FALSE)*10^-6</f>
        <v>8897039.25</v>
      </c>
      <c r="T6956" s="5">
        <f>Table1[[#This Row],[Fuel Consumption (mmBtu)]]*Table1[[#This Row],[Emission Factor (kg CO2/ mmBtu)]]*10^3</f>
        <v>472076902605</v>
      </c>
      <c r="U6956" s="3">
        <f>Table1[[#This Row],[Emissions (g CO2)]]/(Table1[[#This Row],[Generation (TWh)]]*10^9)</f>
        <v>545.72209999999995</v>
      </c>
    </row>
    <row r="6957" spans="1:21" x14ac:dyDescent="0.35">
      <c r="A6957" t="s">
        <v>1963</v>
      </c>
      <c r="B6957" t="s">
        <v>3239</v>
      </c>
      <c r="C6957" t="str">
        <f>SUBSTITUTE(Table1[[#This Row],[Fuel]],", ",",")</f>
        <v>fossil gas: natural gas</v>
      </c>
      <c r="D6957" t="s">
        <v>3239</v>
      </c>
      <c r="H6957" t="s">
        <v>3440</v>
      </c>
      <c r="I6957">
        <v>259</v>
      </c>
      <c r="J6957" t="s">
        <v>3447</v>
      </c>
      <c r="K6957">
        <v>2027</v>
      </c>
      <c r="L6957" t="s">
        <v>29</v>
      </c>
      <c r="M6957" t="s">
        <v>29</v>
      </c>
      <c r="N6957">
        <v>55.695273999999998</v>
      </c>
      <c r="O6957">
        <v>37.445664000000001</v>
      </c>
      <c r="P6957" t="s">
        <v>3578</v>
      </c>
      <c r="Q6957" s="3">
        <f>Table1[[#This Row],[Capacity (MW)]]*0.395*8760*10^-6</f>
        <v>0.89619179999999998</v>
      </c>
      <c r="R6957" s="3" cm="1">
        <f t="array" ref="R6957">AVERAGE(VLOOKUP(_xlfn.TEXTSPLIT(Table1[[#This Row],[Fuel (no space after comma)]], ","), FuelList_Final_EF!$A$2:$B$65, 2, FALSE))</f>
        <v>53.06</v>
      </c>
      <c r="S6957" s="3">
        <f>Table1[[#This Row],[Generation (TWh)]]*10^9*VLOOKUP(Table1[[#This Row],[Turbine/Engine Technology]],Technology_HR!$A$2:$B$11,2,FALSE)*10^-6</f>
        <v>9217332.6629999988</v>
      </c>
      <c r="T6957" s="5">
        <f>Table1[[#This Row],[Fuel Consumption (mmBtu)]]*Table1[[#This Row],[Emission Factor (kg CO2/ mmBtu)]]*10^3</f>
        <v>489071671098.77997</v>
      </c>
      <c r="U6957" s="3">
        <f>Table1[[#This Row],[Emissions (g CO2)]]/(Table1[[#This Row],[Generation (TWh)]]*10^9)</f>
        <v>545.72209999999995</v>
      </c>
    </row>
    <row r="6958" spans="1:21" x14ac:dyDescent="0.35">
      <c r="A6958" t="s">
        <v>1963</v>
      </c>
      <c r="B6958" t="s">
        <v>3243</v>
      </c>
      <c r="C6958" t="str">
        <f>SUBSTITUTE(Table1[[#This Row],[Fuel]],", ",",")</f>
        <v>fossil gas: natural gas,fossil liquids: fuel oil</v>
      </c>
      <c r="D6958" t="s">
        <v>3239</v>
      </c>
      <c r="E6958" t="s">
        <v>3275</v>
      </c>
      <c r="H6958" t="s">
        <v>3440</v>
      </c>
      <c r="I6958">
        <v>250</v>
      </c>
      <c r="J6958" t="s">
        <v>3447</v>
      </c>
      <c r="K6958">
        <v>2027</v>
      </c>
      <c r="L6958" t="s">
        <v>29</v>
      </c>
      <c r="M6958" t="s">
        <v>29</v>
      </c>
      <c r="N6958">
        <v>55.695273999999998</v>
      </c>
      <c r="O6958">
        <v>37.445664000000001</v>
      </c>
      <c r="P6958" t="s">
        <v>3578</v>
      </c>
      <c r="Q6958" s="3">
        <f>Table1[[#This Row],[Capacity (MW)]]*0.395*8760*10^-6</f>
        <v>0.86504999999999999</v>
      </c>
      <c r="R6958" s="3" cm="1">
        <f t="array" ref="R6958">AVERAGE(VLOOKUP(_xlfn.TEXTSPLIT(Table1[[#This Row],[Fuel (no space after comma)]], ","), FuelList_Final_EF!$A$2:$B$65, 2, FALSE))</f>
        <v>65.583341148886291</v>
      </c>
      <c r="S6958" s="3">
        <f>Table1[[#This Row],[Generation (TWh)]]*10^9*VLOOKUP(Table1[[#This Row],[Turbine/Engine Technology]],Technology_HR!$A$2:$B$11,2,FALSE)*10^-6</f>
        <v>8897039.25</v>
      </c>
      <c r="T6958" s="5">
        <f>Table1[[#This Row],[Fuel Consumption (mmBtu)]]*Table1[[#This Row],[Emission Factor (kg CO2/ mmBtu)]]*10^3</f>
        <v>583497560347.78137</v>
      </c>
      <c r="U6958" s="3">
        <f>Table1[[#This Row],[Emissions (g CO2)]]/(Table1[[#This Row],[Generation (TWh)]]*10^9)</f>
        <v>674.52466371629544</v>
      </c>
    </row>
    <row r="6959" spans="1:21" x14ac:dyDescent="0.35">
      <c r="A6959" t="s">
        <v>1963</v>
      </c>
      <c r="B6959" t="s">
        <v>3239</v>
      </c>
      <c r="C6959" t="str">
        <f>SUBSTITUTE(Table1[[#This Row],[Fuel]],", ",",")</f>
        <v>fossil gas: natural gas</v>
      </c>
      <c r="D6959" t="s">
        <v>3239</v>
      </c>
      <c r="H6959" t="s">
        <v>3440</v>
      </c>
      <c r="I6959">
        <v>257</v>
      </c>
      <c r="J6959" t="s">
        <v>3447</v>
      </c>
      <c r="K6959">
        <v>2026</v>
      </c>
      <c r="L6959" t="s">
        <v>29</v>
      </c>
      <c r="M6959" t="s">
        <v>29</v>
      </c>
      <c r="N6959">
        <v>55.695273999999998</v>
      </c>
      <c r="O6959">
        <v>37.445664000000001</v>
      </c>
      <c r="P6959" t="s">
        <v>3578</v>
      </c>
      <c r="Q6959" s="3">
        <f>Table1[[#This Row],[Capacity (MW)]]*0.395*8760*10^-6</f>
        <v>0.88927139999999993</v>
      </c>
      <c r="R6959" s="3" cm="1">
        <f t="array" ref="R6959">AVERAGE(VLOOKUP(_xlfn.TEXTSPLIT(Table1[[#This Row],[Fuel (no space after comma)]], ","), FuelList_Final_EF!$A$2:$B$65, 2, FALSE))</f>
        <v>53.06</v>
      </c>
      <c r="S6959" s="3">
        <f>Table1[[#This Row],[Generation (TWh)]]*10^9*VLOOKUP(Table1[[#This Row],[Turbine/Engine Technology]],Technology_HR!$A$2:$B$11,2,FALSE)*10^-6</f>
        <v>9146156.3489999976</v>
      </c>
      <c r="T6959" s="5">
        <f>Table1[[#This Row],[Fuel Consumption (mmBtu)]]*Table1[[#This Row],[Emission Factor (kg CO2/ mmBtu)]]*10^3</f>
        <v>485295055877.93988</v>
      </c>
      <c r="U6959" s="3">
        <f>Table1[[#This Row],[Emissions (g CO2)]]/(Table1[[#This Row],[Generation (TWh)]]*10^9)</f>
        <v>545.72209999999995</v>
      </c>
    </row>
    <row r="6960" spans="1:21" x14ac:dyDescent="0.35">
      <c r="A6960" t="s">
        <v>1963</v>
      </c>
      <c r="B6960" t="s">
        <v>3239</v>
      </c>
      <c r="C6960" t="str">
        <f>SUBSTITUTE(Table1[[#This Row],[Fuel]],", ",",")</f>
        <v>fossil gas: natural gas</v>
      </c>
      <c r="D6960" t="s">
        <v>3239</v>
      </c>
      <c r="H6960" t="s">
        <v>3440</v>
      </c>
      <c r="I6960">
        <v>90</v>
      </c>
      <c r="J6960" t="s">
        <v>3446</v>
      </c>
      <c r="K6960">
        <v>2008</v>
      </c>
      <c r="L6960" t="s">
        <v>29</v>
      </c>
      <c r="M6960" t="s">
        <v>29</v>
      </c>
      <c r="N6960">
        <v>55.577643000000002</v>
      </c>
      <c r="O6960">
        <v>37.630073000000003</v>
      </c>
      <c r="P6960" t="s">
        <v>3578</v>
      </c>
      <c r="Q6960" s="3">
        <f>Table1[[#This Row],[Capacity (MW)]]*0.395*8760*10^-6</f>
        <v>0.31141800000000003</v>
      </c>
      <c r="R6960" s="3" cm="1">
        <f t="array" ref="R6960">AVERAGE(VLOOKUP(_xlfn.TEXTSPLIT(Table1[[#This Row],[Fuel (no space after comma)]], ","), FuelList_Final_EF!$A$2:$B$65, 2, FALSE))</f>
        <v>53.06</v>
      </c>
      <c r="S6960" s="3">
        <f>Table1[[#This Row],[Generation (TWh)]]*10^9*VLOOKUP(Table1[[#This Row],[Turbine/Engine Technology]],Technology_HR!$A$2:$B$11,2,FALSE)*10^-6</f>
        <v>3202934.13</v>
      </c>
      <c r="T6960" s="5">
        <f>Table1[[#This Row],[Fuel Consumption (mmBtu)]]*Table1[[#This Row],[Emission Factor (kg CO2/ mmBtu)]]*10^3</f>
        <v>169947684937.79999</v>
      </c>
      <c r="U6960" s="3">
        <f>Table1[[#This Row],[Emissions (g CO2)]]/(Table1[[#This Row],[Generation (TWh)]]*10^9)</f>
        <v>545.72209999999995</v>
      </c>
    </row>
    <row r="6961" spans="1:21" x14ac:dyDescent="0.35">
      <c r="A6961" t="s">
        <v>1963</v>
      </c>
      <c r="B6961" t="s">
        <v>3239</v>
      </c>
      <c r="C6961" t="str">
        <f>SUBSTITUTE(Table1[[#This Row],[Fuel]],", ",",")</f>
        <v>fossil gas: natural gas</v>
      </c>
      <c r="D6961" t="s">
        <v>3239</v>
      </c>
      <c r="H6961" t="s">
        <v>3440</v>
      </c>
      <c r="I6961">
        <v>80</v>
      </c>
      <c r="J6961" t="s">
        <v>3446</v>
      </c>
      <c r="K6961">
        <v>1981</v>
      </c>
      <c r="L6961" t="s">
        <v>29</v>
      </c>
      <c r="M6961" t="s">
        <v>29</v>
      </c>
      <c r="N6961">
        <v>55.577643000000002</v>
      </c>
      <c r="O6961">
        <v>37.630073000000003</v>
      </c>
      <c r="P6961" t="s">
        <v>3578</v>
      </c>
      <c r="Q6961" s="3">
        <f>Table1[[#This Row],[Capacity (MW)]]*0.395*8760*10^-6</f>
        <v>0.27681600000000001</v>
      </c>
      <c r="R6961" s="3" cm="1">
        <f t="array" ref="R6961">AVERAGE(VLOOKUP(_xlfn.TEXTSPLIT(Table1[[#This Row],[Fuel (no space after comma)]], ","), FuelList_Final_EF!$A$2:$B$65, 2, FALSE))</f>
        <v>53.06</v>
      </c>
      <c r="S6961" s="3">
        <f>Table1[[#This Row],[Generation (TWh)]]*10^9*VLOOKUP(Table1[[#This Row],[Turbine/Engine Technology]],Technology_HR!$A$2:$B$11,2,FALSE)*10^-6</f>
        <v>2847052.56</v>
      </c>
      <c r="T6961" s="5">
        <f>Table1[[#This Row],[Fuel Consumption (mmBtu)]]*Table1[[#This Row],[Emission Factor (kg CO2/ mmBtu)]]*10^3</f>
        <v>151064608833.60001</v>
      </c>
      <c r="U6961" s="3">
        <f>Table1[[#This Row],[Emissions (g CO2)]]/(Table1[[#This Row],[Generation (TWh)]]*10^9)</f>
        <v>545.72210000000007</v>
      </c>
    </row>
    <row r="6962" spans="1:21" x14ac:dyDescent="0.35">
      <c r="A6962" t="s">
        <v>1963</v>
      </c>
      <c r="B6962" t="s">
        <v>3239</v>
      </c>
      <c r="C6962" t="str">
        <f>SUBSTITUTE(Table1[[#This Row],[Fuel]],", ",",")</f>
        <v>fossil gas: natural gas</v>
      </c>
      <c r="D6962" t="s">
        <v>3239</v>
      </c>
      <c r="H6962" t="s">
        <v>3440</v>
      </c>
      <c r="I6962">
        <v>250</v>
      </c>
      <c r="J6962" t="s">
        <v>3446</v>
      </c>
      <c r="K6962">
        <v>1988</v>
      </c>
      <c r="L6962" t="s">
        <v>29</v>
      </c>
      <c r="M6962" t="s">
        <v>29</v>
      </c>
      <c r="N6962">
        <v>55.577643000000002</v>
      </c>
      <c r="O6962">
        <v>37.630073000000003</v>
      </c>
      <c r="P6962" t="s">
        <v>3578</v>
      </c>
      <c r="Q6962" s="3">
        <f>Table1[[#This Row],[Capacity (MW)]]*0.395*8760*10^-6</f>
        <v>0.86504999999999999</v>
      </c>
      <c r="R6962" s="3" cm="1">
        <f t="array" ref="R6962">AVERAGE(VLOOKUP(_xlfn.TEXTSPLIT(Table1[[#This Row],[Fuel (no space after comma)]], ","), FuelList_Final_EF!$A$2:$B$65, 2, FALSE))</f>
        <v>53.06</v>
      </c>
      <c r="S6962" s="3">
        <f>Table1[[#This Row],[Generation (TWh)]]*10^9*VLOOKUP(Table1[[#This Row],[Turbine/Engine Technology]],Technology_HR!$A$2:$B$11,2,FALSE)*10^-6</f>
        <v>8897039.25</v>
      </c>
      <c r="T6962" s="5">
        <f>Table1[[#This Row],[Fuel Consumption (mmBtu)]]*Table1[[#This Row],[Emission Factor (kg CO2/ mmBtu)]]*10^3</f>
        <v>472076902605</v>
      </c>
      <c r="U6962" s="3">
        <f>Table1[[#This Row],[Emissions (g CO2)]]/(Table1[[#This Row],[Generation (TWh)]]*10^9)</f>
        <v>545.72209999999995</v>
      </c>
    </row>
    <row r="6963" spans="1:21" x14ac:dyDescent="0.35">
      <c r="A6963" t="s">
        <v>1963</v>
      </c>
      <c r="B6963" t="s">
        <v>3239</v>
      </c>
      <c r="C6963" t="str">
        <f>SUBSTITUTE(Table1[[#This Row],[Fuel]],", ",",")</f>
        <v>fossil gas: natural gas</v>
      </c>
      <c r="D6963" t="s">
        <v>3239</v>
      </c>
      <c r="H6963" t="s">
        <v>3440</v>
      </c>
      <c r="I6963">
        <v>250</v>
      </c>
      <c r="J6963" t="s">
        <v>3446</v>
      </c>
      <c r="K6963">
        <v>1988</v>
      </c>
      <c r="L6963" t="s">
        <v>29</v>
      </c>
      <c r="M6963" t="s">
        <v>29</v>
      </c>
      <c r="N6963">
        <v>55.577643000000002</v>
      </c>
      <c r="O6963">
        <v>37.630073000000003</v>
      </c>
      <c r="P6963" t="s">
        <v>3578</v>
      </c>
      <c r="Q6963" s="3">
        <f>Table1[[#This Row],[Capacity (MW)]]*0.395*8760*10^-6</f>
        <v>0.86504999999999999</v>
      </c>
      <c r="R6963" s="3" cm="1">
        <f t="array" ref="R6963">AVERAGE(VLOOKUP(_xlfn.TEXTSPLIT(Table1[[#This Row],[Fuel (no space after comma)]], ","), FuelList_Final_EF!$A$2:$B$65, 2, FALSE))</f>
        <v>53.06</v>
      </c>
      <c r="S6963" s="3">
        <f>Table1[[#This Row],[Generation (TWh)]]*10^9*VLOOKUP(Table1[[#This Row],[Turbine/Engine Technology]],Technology_HR!$A$2:$B$11,2,FALSE)*10^-6</f>
        <v>8897039.25</v>
      </c>
      <c r="T6963" s="5">
        <f>Table1[[#This Row],[Fuel Consumption (mmBtu)]]*Table1[[#This Row],[Emission Factor (kg CO2/ mmBtu)]]*10^3</f>
        <v>472076902605</v>
      </c>
      <c r="U6963" s="3">
        <f>Table1[[#This Row],[Emissions (g CO2)]]/(Table1[[#This Row],[Generation (TWh)]]*10^9)</f>
        <v>545.72209999999995</v>
      </c>
    </row>
    <row r="6964" spans="1:21" x14ac:dyDescent="0.35">
      <c r="A6964" t="s">
        <v>1963</v>
      </c>
      <c r="B6964" t="s">
        <v>3239</v>
      </c>
      <c r="C6964" t="str">
        <f>SUBSTITUTE(Table1[[#This Row],[Fuel]],", ",",")</f>
        <v>fossil gas: natural gas</v>
      </c>
      <c r="D6964" t="s">
        <v>3239</v>
      </c>
      <c r="H6964" t="s">
        <v>3440</v>
      </c>
      <c r="I6964">
        <v>250</v>
      </c>
      <c r="J6964" t="s">
        <v>3446</v>
      </c>
      <c r="K6964">
        <v>1988</v>
      </c>
      <c r="L6964" t="s">
        <v>29</v>
      </c>
      <c r="M6964" t="s">
        <v>29</v>
      </c>
      <c r="N6964">
        <v>55.577643000000002</v>
      </c>
      <c r="O6964">
        <v>37.630073000000003</v>
      </c>
      <c r="P6964" t="s">
        <v>3578</v>
      </c>
      <c r="Q6964" s="3">
        <f>Table1[[#This Row],[Capacity (MW)]]*0.395*8760*10^-6</f>
        <v>0.86504999999999999</v>
      </c>
      <c r="R6964" s="3" cm="1">
        <f t="array" ref="R6964">AVERAGE(VLOOKUP(_xlfn.TEXTSPLIT(Table1[[#This Row],[Fuel (no space after comma)]], ","), FuelList_Final_EF!$A$2:$B$65, 2, FALSE))</f>
        <v>53.06</v>
      </c>
      <c r="S6964" s="3">
        <f>Table1[[#This Row],[Generation (TWh)]]*10^9*VLOOKUP(Table1[[#This Row],[Turbine/Engine Technology]],Technology_HR!$A$2:$B$11,2,FALSE)*10^-6</f>
        <v>8897039.25</v>
      </c>
      <c r="T6964" s="5">
        <f>Table1[[#This Row],[Fuel Consumption (mmBtu)]]*Table1[[#This Row],[Emission Factor (kg CO2/ mmBtu)]]*10^3</f>
        <v>472076902605</v>
      </c>
      <c r="U6964" s="3">
        <f>Table1[[#This Row],[Emissions (g CO2)]]/(Table1[[#This Row],[Generation (TWh)]]*10^9)</f>
        <v>545.72209999999995</v>
      </c>
    </row>
    <row r="6965" spans="1:21" x14ac:dyDescent="0.35">
      <c r="A6965" t="s">
        <v>1963</v>
      </c>
      <c r="B6965" t="s">
        <v>3239</v>
      </c>
      <c r="C6965" t="str">
        <f>SUBSTITUTE(Table1[[#This Row],[Fuel]],", ",",")</f>
        <v>fossil gas: natural gas</v>
      </c>
      <c r="D6965" t="s">
        <v>3239</v>
      </c>
      <c r="H6965" t="s">
        <v>3440</v>
      </c>
      <c r="I6965">
        <v>250</v>
      </c>
      <c r="J6965" t="s">
        <v>3446</v>
      </c>
      <c r="K6965">
        <v>1988</v>
      </c>
      <c r="L6965" t="s">
        <v>29</v>
      </c>
      <c r="M6965" t="s">
        <v>29</v>
      </c>
      <c r="N6965">
        <v>55.577643000000002</v>
      </c>
      <c r="O6965">
        <v>37.630073000000003</v>
      </c>
      <c r="P6965" t="s">
        <v>3578</v>
      </c>
      <c r="Q6965" s="3">
        <f>Table1[[#This Row],[Capacity (MW)]]*0.395*8760*10^-6</f>
        <v>0.86504999999999999</v>
      </c>
      <c r="R6965" s="3" cm="1">
        <f t="array" ref="R6965">AVERAGE(VLOOKUP(_xlfn.TEXTSPLIT(Table1[[#This Row],[Fuel (no space after comma)]], ","), FuelList_Final_EF!$A$2:$B$65, 2, FALSE))</f>
        <v>53.06</v>
      </c>
      <c r="S6965" s="3">
        <f>Table1[[#This Row],[Generation (TWh)]]*10^9*VLOOKUP(Table1[[#This Row],[Turbine/Engine Technology]],Technology_HR!$A$2:$B$11,2,FALSE)*10^-6</f>
        <v>8897039.25</v>
      </c>
      <c r="T6965" s="5">
        <f>Table1[[#This Row],[Fuel Consumption (mmBtu)]]*Table1[[#This Row],[Emission Factor (kg CO2/ mmBtu)]]*10^3</f>
        <v>472076902605</v>
      </c>
      <c r="U6965" s="3">
        <f>Table1[[#This Row],[Emissions (g CO2)]]/(Table1[[#This Row],[Generation (TWh)]]*10^9)</f>
        <v>545.72209999999995</v>
      </c>
    </row>
    <row r="6966" spans="1:21" x14ac:dyDescent="0.35">
      <c r="A6966" t="s">
        <v>1963</v>
      </c>
      <c r="B6966" t="s">
        <v>3239</v>
      </c>
      <c r="C6966" t="str">
        <f>SUBSTITUTE(Table1[[#This Row],[Fuel]],", ",",")</f>
        <v>fossil gas: natural gas</v>
      </c>
      <c r="D6966" t="s">
        <v>3239</v>
      </c>
      <c r="H6966" t="s">
        <v>3440</v>
      </c>
      <c r="I6966">
        <v>250</v>
      </c>
      <c r="J6966" t="s">
        <v>3446</v>
      </c>
      <c r="K6966">
        <v>1988</v>
      </c>
      <c r="L6966" t="s">
        <v>29</v>
      </c>
      <c r="M6966" t="s">
        <v>29</v>
      </c>
      <c r="N6966">
        <v>55.577643000000002</v>
      </c>
      <c r="O6966">
        <v>37.630073000000003</v>
      </c>
      <c r="P6966" t="s">
        <v>3578</v>
      </c>
      <c r="Q6966" s="3">
        <f>Table1[[#This Row],[Capacity (MW)]]*0.395*8760*10^-6</f>
        <v>0.86504999999999999</v>
      </c>
      <c r="R6966" s="3" cm="1">
        <f t="array" ref="R6966">AVERAGE(VLOOKUP(_xlfn.TEXTSPLIT(Table1[[#This Row],[Fuel (no space after comma)]], ","), FuelList_Final_EF!$A$2:$B$65, 2, FALSE))</f>
        <v>53.06</v>
      </c>
      <c r="S6966" s="3">
        <f>Table1[[#This Row],[Generation (TWh)]]*10^9*VLOOKUP(Table1[[#This Row],[Turbine/Engine Technology]],Technology_HR!$A$2:$B$11,2,FALSE)*10^-6</f>
        <v>8897039.25</v>
      </c>
      <c r="T6966" s="5">
        <f>Table1[[#This Row],[Fuel Consumption (mmBtu)]]*Table1[[#This Row],[Emission Factor (kg CO2/ mmBtu)]]*10^3</f>
        <v>472076902605</v>
      </c>
      <c r="U6966" s="3">
        <f>Table1[[#This Row],[Emissions (g CO2)]]/(Table1[[#This Row],[Generation (TWh)]]*10^9)</f>
        <v>545.72209999999995</v>
      </c>
    </row>
    <row r="6967" spans="1:21" x14ac:dyDescent="0.35">
      <c r="A6967" t="s">
        <v>1963</v>
      </c>
      <c r="B6967" t="s">
        <v>3239</v>
      </c>
      <c r="C6967" t="str">
        <f>SUBSTITUTE(Table1[[#This Row],[Fuel]],", ",",")</f>
        <v>fossil gas: natural gas</v>
      </c>
      <c r="D6967" t="s">
        <v>3239</v>
      </c>
      <c r="H6967" t="s">
        <v>3438</v>
      </c>
      <c r="I6967">
        <v>421</v>
      </c>
      <c r="J6967" t="s">
        <v>3446</v>
      </c>
      <c r="K6967">
        <v>2011</v>
      </c>
      <c r="L6967" t="s">
        <v>29</v>
      </c>
      <c r="M6967" t="s">
        <v>29</v>
      </c>
      <c r="N6967">
        <v>55.577643000000002</v>
      </c>
      <c r="O6967">
        <v>37.630073000000003</v>
      </c>
      <c r="P6967" t="s">
        <v>3578</v>
      </c>
      <c r="Q6967" s="3">
        <f>Table1[[#This Row],[Capacity (MW)]]*0.395*8760*10^-6</f>
        <v>1.4567442000000002</v>
      </c>
      <c r="R6967" s="3" cm="1">
        <f t="array" ref="R6967">AVERAGE(VLOOKUP(_xlfn.TEXTSPLIT(Table1[[#This Row],[Fuel (no space after comma)]], ","), FuelList_Final_EF!$A$2:$B$65, 2, FALSE))</f>
        <v>53.06</v>
      </c>
      <c r="S6967" s="3">
        <f>Table1[[#This Row],[Generation (TWh)]]*10^9*VLOOKUP(Table1[[#This Row],[Turbine/Engine Technology]],Technology_HR!$A$2:$B$11,2,FALSE)*10^-6</f>
        <v>10996961.965800002</v>
      </c>
      <c r="T6967" s="5">
        <f>Table1[[#This Row],[Fuel Consumption (mmBtu)]]*Table1[[#This Row],[Emission Factor (kg CO2/ mmBtu)]]*10^3</f>
        <v>583498801905.34814</v>
      </c>
      <c r="U6967" s="3">
        <f>Table1[[#This Row],[Emissions (g CO2)]]/(Table1[[#This Row],[Generation (TWh)]]*10^9)</f>
        <v>400.54994000000005</v>
      </c>
    </row>
    <row r="6968" spans="1:21" x14ac:dyDescent="0.35">
      <c r="A6968" t="s">
        <v>1963</v>
      </c>
      <c r="B6968" t="s">
        <v>3239</v>
      </c>
      <c r="C6968" t="str">
        <f>SUBSTITUTE(Table1[[#This Row],[Fuel]],", ",",")</f>
        <v>fossil gas: natural gas</v>
      </c>
      <c r="D6968" t="s">
        <v>3239</v>
      </c>
      <c r="H6968" t="s">
        <v>3440</v>
      </c>
      <c r="I6968">
        <v>259</v>
      </c>
      <c r="J6968" t="s">
        <v>3447</v>
      </c>
      <c r="K6968">
        <v>2028</v>
      </c>
      <c r="L6968" t="s">
        <v>29</v>
      </c>
      <c r="M6968" t="s">
        <v>29</v>
      </c>
      <c r="N6968">
        <v>55.577643000000002</v>
      </c>
      <c r="O6968">
        <v>37.630073000000003</v>
      </c>
      <c r="P6968" t="s">
        <v>3578</v>
      </c>
      <c r="Q6968" s="3">
        <f>Table1[[#This Row],[Capacity (MW)]]*0.395*8760*10^-6</f>
        <v>0.89619179999999998</v>
      </c>
      <c r="R6968" s="3" cm="1">
        <f t="array" ref="R6968">AVERAGE(VLOOKUP(_xlfn.TEXTSPLIT(Table1[[#This Row],[Fuel (no space after comma)]], ","), FuelList_Final_EF!$A$2:$B$65, 2, FALSE))</f>
        <v>53.06</v>
      </c>
      <c r="S6968" s="3">
        <f>Table1[[#This Row],[Generation (TWh)]]*10^9*VLOOKUP(Table1[[#This Row],[Turbine/Engine Technology]],Technology_HR!$A$2:$B$11,2,FALSE)*10^-6</f>
        <v>9217332.6629999988</v>
      </c>
      <c r="T6968" s="5">
        <f>Table1[[#This Row],[Fuel Consumption (mmBtu)]]*Table1[[#This Row],[Emission Factor (kg CO2/ mmBtu)]]*10^3</f>
        <v>489071671098.77997</v>
      </c>
      <c r="U6968" s="3">
        <f>Table1[[#This Row],[Emissions (g CO2)]]/(Table1[[#This Row],[Generation (TWh)]]*10^9)</f>
        <v>545.72209999999995</v>
      </c>
    </row>
    <row r="6969" spans="1:21" x14ac:dyDescent="0.35">
      <c r="A6969" t="s">
        <v>1963</v>
      </c>
      <c r="B6969" t="s">
        <v>3240</v>
      </c>
      <c r="C6969" t="str">
        <f>SUBSTITUTE(Table1[[#This Row],[Fuel]],", ",",")</f>
        <v>fossil gas: natural gas,fossil liquids: diesel</v>
      </c>
      <c r="D6969" t="s">
        <v>3239</v>
      </c>
      <c r="E6969" t="s">
        <v>3258</v>
      </c>
      <c r="H6969" t="s">
        <v>3440</v>
      </c>
      <c r="I6969">
        <v>80</v>
      </c>
      <c r="J6969" t="s">
        <v>3446</v>
      </c>
      <c r="K6969">
        <v>1996</v>
      </c>
      <c r="L6969" t="s">
        <v>29</v>
      </c>
      <c r="M6969" t="s">
        <v>29</v>
      </c>
      <c r="N6969">
        <v>55.915844</v>
      </c>
      <c r="O6969">
        <v>37.68685</v>
      </c>
      <c r="P6969" t="s">
        <v>3578</v>
      </c>
      <c r="Q6969" s="3">
        <f>Table1[[#This Row],[Capacity (MW)]]*0.395*8760*10^-6</f>
        <v>0.27681600000000001</v>
      </c>
      <c r="R6969" s="3" cm="1">
        <f t="array" ref="R6969">AVERAGE(VLOOKUP(_xlfn.TEXTSPLIT(Table1[[#This Row],[Fuel (no space after comma)]], ","), FuelList_Final_EF!$A$2:$B$65, 2, FALSE))</f>
        <v>65.583341148886291</v>
      </c>
      <c r="S6969" s="3">
        <f>Table1[[#This Row],[Generation (TWh)]]*10^9*VLOOKUP(Table1[[#This Row],[Turbine/Engine Technology]],Technology_HR!$A$2:$B$11,2,FALSE)*10^-6</f>
        <v>2847052.56</v>
      </c>
      <c r="T6969" s="5">
        <f>Table1[[#This Row],[Fuel Consumption (mmBtu)]]*Table1[[#This Row],[Emission Factor (kg CO2/ mmBtu)]]*10^3</f>
        <v>186719219311.29007</v>
      </c>
      <c r="U6969" s="3">
        <f>Table1[[#This Row],[Emissions (g CO2)]]/(Table1[[#This Row],[Generation (TWh)]]*10^9)</f>
        <v>674.52466371629555</v>
      </c>
    </row>
    <row r="6970" spans="1:21" x14ac:dyDescent="0.35">
      <c r="A6970" t="s">
        <v>1963</v>
      </c>
      <c r="B6970" t="s">
        <v>3240</v>
      </c>
      <c r="C6970" t="str">
        <f>SUBSTITUTE(Table1[[#This Row],[Fuel]],", ",",")</f>
        <v>fossil gas: natural gas,fossil liquids: diesel</v>
      </c>
      <c r="D6970" t="s">
        <v>3239</v>
      </c>
      <c r="E6970" t="s">
        <v>3258</v>
      </c>
      <c r="H6970" t="s">
        <v>3440</v>
      </c>
      <c r="I6970">
        <v>80</v>
      </c>
      <c r="J6970" t="s">
        <v>3446</v>
      </c>
      <c r="K6970">
        <v>1998</v>
      </c>
      <c r="L6970" t="s">
        <v>29</v>
      </c>
      <c r="M6970" t="s">
        <v>29</v>
      </c>
      <c r="N6970">
        <v>55.915844</v>
      </c>
      <c r="O6970">
        <v>37.68685</v>
      </c>
      <c r="P6970" t="s">
        <v>3578</v>
      </c>
      <c r="Q6970" s="3">
        <f>Table1[[#This Row],[Capacity (MW)]]*0.395*8760*10^-6</f>
        <v>0.27681600000000001</v>
      </c>
      <c r="R6970" s="3" cm="1">
        <f t="array" ref="R6970">AVERAGE(VLOOKUP(_xlfn.TEXTSPLIT(Table1[[#This Row],[Fuel (no space after comma)]], ","), FuelList_Final_EF!$A$2:$B$65, 2, FALSE))</f>
        <v>65.583341148886291</v>
      </c>
      <c r="S6970" s="3">
        <f>Table1[[#This Row],[Generation (TWh)]]*10^9*VLOOKUP(Table1[[#This Row],[Turbine/Engine Technology]],Technology_HR!$A$2:$B$11,2,FALSE)*10^-6</f>
        <v>2847052.56</v>
      </c>
      <c r="T6970" s="5">
        <f>Table1[[#This Row],[Fuel Consumption (mmBtu)]]*Table1[[#This Row],[Emission Factor (kg CO2/ mmBtu)]]*10^3</f>
        <v>186719219311.29007</v>
      </c>
      <c r="U6970" s="3">
        <f>Table1[[#This Row],[Emissions (g CO2)]]/(Table1[[#This Row],[Generation (TWh)]]*10^9)</f>
        <v>674.52466371629555</v>
      </c>
    </row>
    <row r="6971" spans="1:21" x14ac:dyDescent="0.35">
      <c r="A6971" t="s">
        <v>1963</v>
      </c>
      <c r="B6971" t="s">
        <v>3240</v>
      </c>
      <c r="C6971" t="str">
        <f>SUBSTITUTE(Table1[[#This Row],[Fuel]],", ",",")</f>
        <v>fossil gas: natural gas,fossil liquids: diesel</v>
      </c>
      <c r="D6971" t="s">
        <v>3239</v>
      </c>
      <c r="E6971" t="s">
        <v>3258</v>
      </c>
      <c r="H6971" t="s">
        <v>3438</v>
      </c>
      <c r="I6971">
        <v>450</v>
      </c>
      <c r="J6971" t="s">
        <v>3446</v>
      </c>
      <c r="K6971">
        <v>2008</v>
      </c>
      <c r="L6971" t="s">
        <v>29</v>
      </c>
      <c r="M6971" t="s">
        <v>29</v>
      </c>
      <c r="N6971">
        <v>55.915844</v>
      </c>
      <c r="O6971">
        <v>37.68685</v>
      </c>
      <c r="P6971" t="s">
        <v>3578</v>
      </c>
      <c r="Q6971" s="3">
        <f>Table1[[#This Row],[Capacity (MW)]]*0.395*8760*10^-6</f>
        <v>1.5570899999999999</v>
      </c>
      <c r="R6971" s="3" cm="1">
        <f t="array" ref="R6971">AVERAGE(VLOOKUP(_xlfn.TEXTSPLIT(Table1[[#This Row],[Fuel (no space after comma)]], ","), FuelList_Final_EF!$A$2:$B$65, 2, FALSE))</f>
        <v>65.583341148886291</v>
      </c>
      <c r="S6971" s="3">
        <f>Table1[[#This Row],[Generation (TWh)]]*10^9*VLOOKUP(Table1[[#This Row],[Turbine/Engine Technology]],Technology_HR!$A$2:$B$11,2,FALSE)*10^-6</f>
        <v>11754472.409999998</v>
      </c>
      <c r="T6971" s="5">
        <f>Table1[[#This Row],[Fuel Consumption (mmBtu)]]*Table1[[#This Row],[Emission Factor (kg CO2/ mmBtu)]]*10^3</f>
        <v>770897574090.20154</v>
      </c>
      <c r="U6971" s="3">
        <f>Table1[[#This Row],[Emissions (g CO2)]]/(Table1[[#This Row],[Generation (TWh)]]*10^9)</f>
        <v>495.08864233294264</v>
      </c>
    </row>
    <row r="6972" spans="1:21" x14ac:dyDescent="0.35">
      <c r="A6972" t="s">
        <v>1963</v>
      </c>
      <c r="B6972" t="s">
        <v>3240</v>
      </c>
      <c r="C6972" t="str">
        <f>SUBSTITUTE(Table1[[#This Row],[Fuel]],", ",",")</f>
        <v>fossil gas: natural gas,fossil liquids: diesel</v>
      </c>
      <c r="D6972" t="s">
        <v>3239</v>
      </c>
      <c r="E6972" t="s">
        <v>3258</v>
      </c>
      <c r="H6972" t="s">
        <v>3438</v>
      </c>
      <c r="I6972">
        <v>450</v>
      </c>
      <c r="J6972" t="s">
        <v>3446</v>
      </c>
      <c r="K6972">
        <v>2008</v>
      </c>
      <c r="L6972" t="s">
        <v>29</v>
      </c>
      <c r="M6972" t="s">
        <v>29</v>
      </c>
      <c r="N6972">
        <v>55.915844</v>
      </c>
      <c r="O6972">
        <v>37.68685</v>
      </c>
      <c r="P6972" t="s">
        <v>3578</v>
      </c>
      <c r="Q6972" s="3">
        <f>Table1[[#This Row],[Capacity (MW)]]*0.395*8760*10^-6</f>
        <v>1.5570899999999999</v>
      </c>
      <c r="R6972" s="3" cm="1">
        <f t="array" ref="R6972">AVERAGE(VLOOKUP(_xlfn.TEXTSPLIT(Table1[[#This Row],[Fuel (no space after comma)]], ","), FuelList_Final_EF!$A$2:$B$65, 2, FALSE))</f>
        <v>65.583341148886291</v>
      </c>
      <c r="S6972" s="3">
        <f>Table1[[#This Row],[Generation (TWh)]]*10^9*VLOOKUP(Table1[[#This Row],[Turbine/Engine Technology]],Technology_HR!$A$2:$B$11,2,FALSE)*10^-6</f>
        <v>11754472.409999998</v>
      </c>
      <c r="T6972" s="5">
        <f>Table1[[#This Row],[Fuel Consumption (mmBtu)]]*Table1[[#This Row],[Emission Factor (kg CO2/ mmBtu)]]*10^3</f>
        <v>770897574090.20154</v>
      </c>
      <c r="U6972" s="3">
        <f>Table1[[#This Row],[Emissions (g CO2)]]/(Table1[[#This Row],[Generation (TWh)]]*10^9)</f>
        <v>495.08864233294264</v>
      </c>
    </row>
    <row r="6973" spans="1:21" x14ac:dyDescent="0.35">
      <c r="A6973" t="s">
        <v>1963</v>
      </c>
      <c r="B6973" t="s">
        <v>3263</v>
      </c>
      <c r="C6973" t="str">
        <f>SUBSTITUTE(Table1[[#This Row],[Fuel]],", ",",")</f>
        <v>fossil gas: natural gas,fossil liquids: heavy fuel oil</v>
      </c>
      <c r="D6973" t="s">
        <v>3239</v>
      </c>
      <c r="E6973" t="s">
        <v>3241</v>
      </c>
      <c r="H6973" t="s">
        <v>3440</v>
      </c>
      <c r="I6973">
        <v>105</v>
      </c>
      <c r="J6973" t="s">
        <v>3446</v>
      </c>
      <c r="K6973">
        <v>1986</v>
      </c>
      <c r="L6973" t="s">
        <v>29</v>
      </c>
      <c r="M6973" t="s">
        <v>29</v>
      </c>
      <c r="N6973">
        <v>55.724249999999998</v>
      </c>
      <c r="O6973">
        <v>37.696610999999997</v>
      </c>
      <c r="P6973" t="s">
        <v>3578</v>
      </c>
      <c r="Q6973" s="3">
        <f>Table1[[#This Row],[Capacity (MW)]]*0.395*8760*10^-6</f>
        <v>0.36332100000000001</v>
      </c>
      <c r="R6973" s="3" cm="1">
        <f t="array" ref="R6973">AVERAGE(VLOOKUP(_xlfn.TEXTSPLIT(Table1[[#This Row],[Fuel (no space after comma)]], ","), FuelList_Final_EF!$A$2:$B$65, 2, FALSE))</f>
        <v>67.331265155508703</v>
      </c>
      <c r="S6973" s="3">
        <f>Table1[[#This Row],[Generation (TWh)]]*10^9*VLOOKUP(Table1[[#This Row],[Turbine/Engine Technology]],Technology_HR!$A$2:$B$11,2,FALSE)*10^-6</f>
        <v>3736756.4849999999</v>
      </c>
      <c r="T6973" s="5">
        <f>Table1[[#This Row],[Fuel Consumption (mmBtu)]]*Table1[[#This Row],[Emission Factor (kg CO2/ mmBtu)]]*10^3</f>
        <v>251600541713.10168</v>
      </c>
      <c r="U6973" s="3">
        <f>Table1[[#This Row],[Emissions (g CO2)]]/(Table1[[#This Row],[Generation (TWh)]]*10^9)</f>
        <v>692.50206212440708</v>
      </c>
    </row>
    <row r="6974" spans="1:21" x14ac:dyDescent="0.35">
      <c r="A6974" t="s">
        <v>1963</v>
      </c>
      <c r="B6974" t="s">
        <v>3263</v>
      </c>
      <c r="C6974" t="str">
        <f>SUBSTITUTE(Table1[[#This Row],[Fuel]],", ",",")</f>
        <v>fossil gas: natural gas,fossil liquids: heavy fuel oil</v>
      </c>
      <c r="D6974" t="s">
        <v>3239</v>
      </c>
      <c r="E6974" t="s">
        <v>3241</v>
      </c>
      <c r="H6974" t="s">
        <v>3440</v>
      </c>
      <c r="I6974">
        <v>110</v>
      </c>
      <c r="J6974" t="s">
        <v>3446</v>
      </c>
      <c r="K6974">
        <v>1986</v>
      </c>
      <c r="L6974" t="s">
        <v>29</v>
      </c>
      <c r="M6974" t="s">
        <v>29</v>
      </c>
      <c r="N6974">
        <v>55.724249999999998</v>
      </c>
      <c r="O6974">
        <v>37.696610999999997</v>
      </c>
      <c r="P6974" t="s">
        <v>3578</v>
      </c>
      <c r="Q6974" s="3">
        <f>Table1[[#This Row],[Capacity (MW)]]*0.395*8760*10^-6</f>
        <v>0.38062199999999996</v>
      </c>
      <c r="R6974" s="3" cm="1">
        <f t="array" ref="R6974">AVERAGE(VLOOKUP(_xlfn.TEXTSPLIT(Table1[[#This Row],[Fuel (no space after comma)]], ","), FuelList_Final_EF!$A$2:$B$65, 2, FALSE))</f>
        <v>67.331265155508703</v>
      </c>
      <c r="S6974" s="3">
        <f>Table1[[#This Row],[Generation (TWh)]]*10^9*VLOOKUP(Table1[[#This Row],[Turbine/Engine Technology]],Technology_HR!$A$2:$B$11,2,FALSE)*10^-6</f>
        <v>3914697.2699999996</v>
      </c>
      <c r="T6974" s="5">
        <f>Table1[[#This Row],[Fuel Consumption (mmBtu)]]*Table1[[#This Row],[Emission Factor (kg CO2/ mmBtu)]]*10^3</f>
        <v>263581519889.91602</v>
      </c>
      <c r="U6974" s="3">
        <f>Table1[[#This Row],[Emissions (g CO2)]]/(Table1[[#This Row],[Generation (TWh)]]*10^9)</f>
        <v>692.50206212440708</v>
      </c>
    </row>
    <row r="6975" spans="1:21" x14ac:dyDescent="0.35">
      <c r="A6975" t="s">
        <v>1963</v>
      </c>
      <c r="B6975" t="s">
        <v>3263</v>
      </c>
      <c r="C6975" t="str">
        <f>SUBSTITUTE(Table1[[#This Row],[Fuel]],", ",",")</f>
        <v>fossil gas: natural gas,fossil liquids: heavy fuel oil</v>
      </c>
      <c r="D6975" t="s">
        <v>3239</v>
      </c>
      <c r="E6975" t="s">
        <v>3241</v>
      </c>
      <c r="H6975" t="s">
        <v>3440</v>
      </c>
      <c r="I6975">
        <v>110</v>
      </c>
      <c r="J6975" t="s">
        <v>3446</v>
      </c>
      <c r="K6975">
        <v>1986</v>
      </c>
      <c r="L6975" t="s">
        <v>29</v>
      </c>
      <c r="M6975" t="s">
        <v>29</v>
      </c>
      <c r="N6975">
        <v>55.724249999999998</v>
      </c>
      <c r="O6975">
        <v>37.696610999999997</v>
      </c>
      <c r="P6975" t="s">
        <v>3578</v>
      </c>
      <c r="Q6975" s="3">
        <f>Table1[[#This Row],[Capacity (MW)]]*0.395*8760*10^-6</f>
        <v>0.38062199999999996</v>
      </c>
      <c r="R6975" s="3" cm="1">
        <f t="array" ref="R6975">AVERAGE(VLOOKUP(_xlfn.TEXTSPLIT(Table1[[#This Row],[Fuel (no space after comma)]], ","), FuelList_Final_EF!$A$2:$B$65, 2, FALSE))</f>
        <v>67.331265155508703</v>
      </c>
      <c r="S6975" s="3">
        <f>Table1[[#This Row],[Generation (TWh)]]*10^9*VLOOKUP(Table1[[#This Row],[Turbine/Engine Technology]],Technology_HR!$A$2:$B$11,2,FALSE)*10^-6</f>
        <v>3914697.2699999996</v>
      </c>
      <c r="T6975" s="5">
        <f>Table1[[#This Row],[Fuel Consumption (mmBtu)]]*Table1[[#This Row],[Emission Factor (kg CO2/ mmBtu)]]*10^3</f>
        <v>263581519889.91602</v>
      </c>
      <c r="U6975" s="3">
        <f>Table1[[#This Row],[Emissions (g CO2)]]/(Table1[[#This Row],[Generation (TWh)]]*10^9)</f>
        <v>692.50206212440708</v>
      </c>
    </row>
    <row r="6976" spans="1:21" x14ac:dyDescent="0.35">
      <c r="A6976" t="s">
        <v>1963</v>
      </c>
      <c r="B6976" t="s">
        <v>3263</v>
      </c>
      <c r="C6976" t="str">
        <f>SUBSTITUTE(Table1[[#This Row],[Fuel]],", ",",")</f>
        <v>fossil gas: natural gas,fossil liquids: heavy fuel oil</v>
      </c>
      <c r="D6976" t="s">
        <v>3239</v>
      </c>
      <c r="E6976" t="s">
        <v>3241</v>
      </c>
      <c r="H6976" t="s">
        <v>3440</v>
      </c>
      <c r="I6976">
        <v>110</v>
      </c>
      <c r="J6976" t="s">
        <v>3446</v>
      </c>
      <c r="K6976">
        <v>1986</v>
      </c>
      <c r="L6976" t="s">
        <v>29</v>
      </c>
      <c r="M6976" t="s">
        <v>29</v>
      </c>
      <c r="N6976">
        <v>55.724249999999998</v>
      </c>
      <c r="O6976">
        <v>37.696610999999997</v>
      </c>
      <c r="P6976" t="s">
        <v>3578</v>
      </c>
      <c r="Q6976" s="3">
        <f>Table1[[#This Row],[Capacity (MW)]]*0.395*8760*10^-6</f>
        <v>0.38062199999999996</v>
      </c>
      <c r="R6976" s="3" cm="1">
        <f t="array" ref="R6976">AVERAGE(VLOOKUP(_xlfn.TEXTSPLIT(Table1[[#This Row],[Fuel (no space after comma)]], ","), FuelList_Final_EF!$A$2:$B$65, 2, FALSE))</f>
        <v>67.331265155508703</v>
      </c>
      <c r="S6976" s="3">
        <f>Table1[[#This Row],[Generation (TWh)]]*10^9*VLOOKUP(Table1[[#This Row],[Turbine/Engine Technology]],Technology_HR!$A$2:$B$11,2,FALSE)*10^-6</f>
        <v>3914697.2699999996</v>
      </c>
      <c r="T6976" s="5">
        <f>Table1[[#This Row],[Fuel Consumption (mmBtu)]]*Table1[[#This Row],[Emission Factor (kg CO2/ mmBtu)]]*10^3</f>
        <v>263581519889.91602</v>
      </c>
      <c r="U6976" s="3">
        <f>Table1[[#This Row],[Emissions (g CO2)]]/(Table1[[#This Row],[Generation (TWh)]]*10^9)</f>
        <v>692.50206212440708</v>
      </c>
    </row>
    <row r="6977" spans="1:21" x14ac:dyDescent="0.35">
      <c r="A6977" t="s">
        <v>1963</v>
      </c>
      <c r="B6977" t="s">
        <v>3263</v>
      </c>
      <c r="C6977" t="str">
        <f>SUBSTITUTE(Table1[[#This Row],[Fuel]],", ",",")</f>
        <v>fossil gas: natural gas,fossil liquids: heavy fuel oil</v>
      </c>
      <c r="D6977" t="s">
        <v>3239</v>
      </c>
      <c r="E6977" t="s">
        <v>3241</v>
      </c>
      <c r="H6977" t="s">
        <v>3440</v>
      </c>
      <c r="I6977">
        <v>110</v>
      </c>
      <c r="J6977" t="s">
        <v>3446</v>
      </c>
      <c r="K6977">
        <v>1986</v>
      </c>
      <c r="L6977" t="s">
        <v>29</v>
      </c>
      <c r="M6977" t="s">
        <v>29</v>
      </c>
      <c r="N6977">
        <v>55.724249999999998</v>
      </c>
      <c r="O6977">
        <v>37.696610999999997</v>
      </c>
      <c r="P6977" t="s">
        <v>3578</v>
      </c>
      <c r="Q6977" s="3">
        <f>Table1[[#This Row],[Capacity (MW)]]*0.395*8760*10^-6</f>
        <v>0.38062199999999996</v>
      </c>
      <c r="R6977" s="3" cm="1">
        <f t="array" ref="R6977">AVERAGE(VLOOKUP(_xlfn.TEXTSPLIT(Table1[[#This Row],[Fuel (no space after comma)]], ","), FuelList_Final_EF!$A$2:$B$65, 2, FALSE))</f>
        <v>67.331265155508703</v>
      </c>
      <c r="S6977" s="3">
        <f>Table1[[#This Row],[Generation (TWh)]]*10^9*VLOOKUP(Table1[[#This Row],[Turbine/Engine Technology]],Technology_HR!$A$2:$B$11,2,FALSE)*10^-6</f>
        <v>3914697.2699999996</v>
      </c>
      <c r="T6977" s="5">
        <f>Table1[[#This Row],[Fuel Consumption (mmBtu)]]*Table1[[#This Row],[Emission Factor (kg CO2/ mmBtu)]]*10^3</f>
        <v>263581519889.91602</v>
      </c>
      <c r="U6977" s="3">
        <f>Table1[[#This Row],[Emissions (g CO2)]]/(Table1[[#This Row],[Generation (TWh)]]*10^9)</f>
        <v>692.50206212440708</v>
      </c>
    </row>
    <row r="6978" spans="1:21" x14ac:dyDescent="0.35">
      <c r="A6978" t="s">
        <v>1963</v>
      </c>
      <c r="B6978" t="s">
        <v>3239</v>
      </c>
      <c r="C6978" t="str">
        <f>SUBSTITUTE(Table1[[#This Row],[Fuel]],", ",",")</f>
        <v>fossil gas: natural gas</v>
      </c>
      <c r="D6978" t="s">
        <v>3239</v>
      </c>
      <c r="H6978" t="s">
        <v>3436</v>
      </c>
      <c r="I6978">
        <v>65</v>
      </c>
      <c r="J6978" t="s">
        <v>3446</v>
      </c>
      <c r="K6978">
        <v>2014</v>
      </c>
      <c r="L6978" t="s">
        <v>29</v>
      </c>
      <c r="M6978" t="s">
        <v>29</v>
      </c>
      <c r="N6978">
        <v>55.704999999999998</v>
      </c>
      <c r="O6978">
        <v>37.65</v>
      </c>
      <c r="P6978" t="s">
        <v>3578</v>
      </c>
      <c r="Q6978" s="3">
        <f>Table1[[#This Row],[Capacity (MW)]]*0.395*8760*10^-6</f>
        <v>0.224913</v>
      </c>
      <c r="R6978" s="3" cm="1">
        <f t="array" ref="R6978">AVERAGE(VLOOKUP(_xlfn.TEXTSPLIT(Table1[[#This Row],[Fuel (no space after comma)]], ","), FuelList_Final_EF!$A$2:$B$65, 2, FALSE))</f>
        <v>53.06</v>
      </c>
      <c r="S6978" s="3">
        <f>Table1[[#This Row],[Generation (TWh)]]*10^9*VLOOKUP(Table1[[#This Row],[Turbine/Engine Technology]],Technology_HR!$A$2:$B$11,2,FALSE)*10^-6</f>
        <v>2476292.13</v>
      </c>
      <c r="T6978" s="5">
        <f>Table1[[#This Row],[Fuel Consumption (mmBtu)]]*Table1[[#This Row],[Emission Factor (kg CO2/ mmBtu)]]*10^3</f>
        <v>131392060417.79999</v>
      </c>
      <c r="U6978" s="3">
        <f>Table1[[#This Row],[Emissions (g CO2)]]/(Table1[[#This Row],[Generation (TWh)]]*10^9)</f>
        <v>584.1905999999999</v>
      </c>
    </row>
    <row r="6979" spans="1:21" x14ac:dyDescent="0.35">
      <c r="A6979" t="s">
        <v>1963</v>
      </c>
      <c r="B6979" t="s">
        <v>3239</v>
      </c>
      <c r="C6979" t="str">
        <f>SUBSTITUTE(Table1[[#This Row],[Fuel]],", ",",")</f>
        <v>fossil gas: natural gas</v>
      </c>
      <c r="D6979" t="s">
        <v>3239</v>
      </c>
      <c r="H6979" t="s">
        <v>3440</v>
      </c>
      <c r="I6979">
        <v>60</v>
      </c>
      <c r="J6979" t="s">
        <v>3446</v>
      </c>
      <c r="K6979">
        <v>1983</v>
      </c>
      <c r="L6979" t="s">
        <v>29</v>
      </c>
      <c r="M6979" t="s">
        <v>29</v>
      </c>
      <c r="N6979">
        <v>55.704999999999998</v>
      </c>
      <c r="O6979">
        <v>37.65</v>
      </c>
      <c r="P6979" t="s">
        <v>3578</v>
      </c>
      <c r="Q6979" s="3">
        <f>Table1[[#This Row],[Capacity (MW)]]*0.395*8760*10^-6</f>
        <v>0.20761200000000002</v>
      </c>
      <c r="R6979" s="3" cm="1">
        <f t="array" ref="R6979">AVERAGE(VLOOKUP(_xlfn.TEXTSPLIT(Table1[[#This Row],[Fuel (no space after comma)]], ","), FuelList_Final_EF!$A$2:$B$65, 2, FALSE))</f>
        <v>53.06</v>
      </c>
      <c r="S6979" s="3">
        <f>Table1[[#This Row],[Generation (TWh)]]*10^9*VLOOKUP(Table1[[#This Row],[Turbine/Engine Technology]],Technology_HR!$A$2:$B$11,2,FALSE)*10^-6</f>
        <v>2135289.42</v>
      </c>
      <c r="T6979" s="5">
        <f>Table1[[#This Row],[Fuel Consumption (mmBtu)]]*Table1[[#This Row],[Emission Factor (kg CO2/ mmBtu)]]*10^3</f>
        <v>113298456625.2</v>
      </c>
      <c r="U6979" s="3">
        <f>Table1[[#This Row],[Emissions (g CO2)]]/(Table1[[#This Row],[Generation (TWh)]]*10^9)</f>
        <v>545.72209999999995</v>
      </c>
    </row>
    <row r="6980" spans="1:21" x14ac:dyDescent="0.35">
      <c r="A6980" t="s">
        <v>1963</v>
      </c>
      <c r="B6980" t="s">
        <v>3239</v>
      </c>
      <c r="C6980" t="str">
        <f>SUBSTITUTE(Table1[[#This Row],[Fuel]],", ",",")</f>
        <v>fossil gas: natural gas</v>
      </c>
      <c r="D6980" t="s">
        <v>3239</v>
      </c>
      <c r="H6980" t="s">
        <v>3440</v>
      </c>
      <c r="I6980">
        <v>70</v>
      </c>
      <c r="J6980" t="s">
        <v>3446</v>
      </c>
      <c r="K6980">
        <v>1987</v>
      </c>
      <c r="L6980" t="s">
        <v>29</v>
      </c>
      <c r="M6980" t="s">
        <v>29</v>
      </c>
      <c r="N6980">
        <v>55.704999999999998</v>
      </c>
      <c r="O6980">
        <v>37.65</v>
      </c>
      <c r="P6980" t="s">
        <v>3578</v>
      </c>
      <c r="Q6980" s="3">
        <f>Table1[[#This Row],[Capacity (MW)]]*0.395*8760*10^-6</f>
        <v>0.24221400000000001</v>
      </c>
      <c r="R6980" s="3" cm="1">
        <f t="array" ref="R6980">AVERAGE(VLOOKUP(_xlfn.TEXTSPLIT(Table1[[#This Row],[Fuel (no space after comma)]], ","), FuelList_Final_EF!$A$2:$B$65, 2, FALSE))</f>
        <v>53.06</v>
      </c>
      <c r="S6980" s="3">
        <f>Table1[[#This Row],[Generation (TWh)]]*10^9*VLOOKUP(Table1[[#This Row],[Turbine/Engine Technology]],Technology_HR!$A$2:$B$11,2,FALSE)*10^-6</f>
        <v>2491170.9899999998</v>
      </c>
      <c r="T6980" s="5">
        <f>Table1[[#This Row],[Fuel Consumption (mmBtu)]]*Table1[[#This Row],[Emission Factor (kg CO2/ mmBtu)]]*10^3</f>
        <v>132181532729.39999</v>
      </c>
      <c r="U6980" s="3">
        <f>Table1[[#This Row],[Emissions (g CO2)]]/(Table1[[#This Row],[Generation (TWh)]]*10^9)</f>
        <v>545.72209999999995</v>
      </c>
    </row>
    <row r="6981" spans="1:21" x14ac:dyDescent="0.35">
      <c r="A6981" t="s">
        <v>1963</v>
      </c>
      <c r="B6981" t="s">
        <v>3239</v>
      </c>
      <c r="C6981" t="str">
        <f>SUBSTITUTE(Table1[[#This Row],[Fuel]],", ",",")</f>
        <v>fossil gas: natural gas</v>
      </c>
      <c r="D6981" t="s">
        <v>3239</v>
      </c>
      <c r="H6981" t="s">
        <v>3440</v>
      </c>
      <c r="I6981">
        <v>80</v>
      </c>
      <c r="J6981" t="s">
        <v>3446</v>
      </c>
      <c r="K6981">
        <v>1991</v>
      </c>
      <c r="L6981" t="s">
        <v>29</v>
      </c>
      <c r="M6981" t="s">
        <v>29</v>
      </c>
      <c r="N6981">
        <v>55.704999999999998</v>
      </c>
      <c r="O6981">
        <v>37.65</v>
      </c>
      <c r="P6981" t="s">
        <v>3578</v>
      </c>
      <c r="Q6981" s="3">
        <f>Table1[[#This Row],[Capacity (MW)]]*0.395*8760*10^-6</f>
        <v>0.27681600000000001</v>
      </c>
      <c r="R6981" s="3" cm="1">
        <f t="array" ref="R6981">AVERAGE(VLOOKUP(_xlfn.TEXTSPLIT(Table1[[#This Row],[Fuel (no space after comma)]], ","), FuelList_Final_EF!$A$2:$B$65, 2, FALSE))</f>
        <v>53.06</v>
      </c>
      <c r="S6981" s="3">
        <f>Table1[[#This Row],[Generation (TWh)]]*10^9*VLOOKUP(Table1[[#This Row],[Turbine/Engine Technology]],Technology_HR!$A$2:$B$11,2,FALSE)*10^-6</f>
        <v>2847052.56</v>
      </c>
      <c r="T6981" s="5">
        <f>Table1[[#This Row],[Fuel Consumption (mmBtu)]]*Table1[[#This Row],[Emission Factor (kg CO2/ mmBtu)]]*10^3</f>
        <v>151064608833.60001</v>
      </c>
      <c r="U6981" s="3">
        <f>Table1[[#This Row],[Emissions (g CO2)]]/(Table1[[#This Row],[Generation (TWh)]]*10^9)</f>
        <v>545.72210000000007</v>
      </c>
    </row>
    <row r="6982" spans="1:21" x14ac:dyDescent="0.35">
      <c r="A6982" t="s">
        <v>1947</v>
      </c>
      <c r="B6982" t="s">
        <v>3263</v>
      </c>
      <c r="C6982" t="str">
        <f>SUBSTITUTE(Table1[[#This Row],[Fuel]],", ",",")</f>
        <v>fossil gas: natural gas,fossil liquids: heavy fuel oil</v>
      </c>
      <c r="D6982" t="s">
        <v>3239</v>
      </c>
      <c r="E6982" t="s">
        <v>3241</v>
      </c>
      <c r="H6982" t="s">
        <v>3440</v>
      </c>
      <c r="I6982">
        <v>60</v>
      </c>
      <c r="J6982" t="s">
        <v>3446</v>
      </c>
      <c r="K6982">
        <v>1977</v>
      </c>
      <c r="L6982" t="s">
        <v>29</v>
      </c>
      <c r="M6982" t="s">
        <v>29</v>
      </c>
      <c r="N6982">
        <v>54.676527999999998</v>
      </c>
      <c r="O6982">
        <v>39.624082999999999</v>
      </c>
      <c r="P6982" t="s">
        <v>3578</v>
      </c>
      <c r="Q6982" s="3">
        <f>Table1[[#This Row],[Capacity (MW)]]*0.395*8760*10^-6</f>
        <v>0.20761200000000002</v>
      </c>
      <c r="R6982" s="3" cm="1">
        <f t="array" ref="R6982">AVERAGE(VLOOKUP(_xlfn.TEXTSPLIT(Table1[[#This Row],[Fuel (no space after comma)]], ","), FuelList_Final_EF!$A$2:$B$65, 2, FALSE))</f>
        <v>67.331265155508703</v>
      </c>
      <c r="S6982" s="3">
        <f>Table1[[#This Row],[Generation (TWh)]]*10^9*VLOOKUP(Table1[[#This Row],[Turbine/Engine Technology]],Technology_HR!$A$2:$B$11,2,FALSE)*10^-6</f>
        <v>2135289.42</v>
      </c>
      <c r="T6982" s="5">
        <f>Table1[[#This Row],[Fuel Consumption (mmBtu)]]*Table1[[#This Row],[Emission Factor (kg CO2/ mmBtu)]]*10^3</f>
        <v>143771738121.77237</v>
      </c>
      <c r="U6982" s="3">
        <f>Table1[[#This Row],[Emissions (g CO2)]]/(Table1[[#This Row],[Generation (TWh)]]*10^9)</f>
        <v>692.50206212440685</v>
      </c>
    </row>
    <row r="6983" spans="1:21" x14ac:dyDescent="0.35">
      <c r="A6983" t="s">
        <v>1947</v>
      </c>
      <c r="B6983" t="s">
        <v>3263</v>
      </c>
      <c r="C6983" t="str">
        <f>SUBSTITUTE(Table1[[#This Row],[Fuel]],", ",",")</f>
        <v>fossil gas: natural gas,fossil liquids: heavy fuel oil</v>
      </c>
      <c r="D6983" t="s">
        <v>3239</v>
      </c>
      <c r="E6983" t="s">
        <v>3241</v>
      </c>
      <c r="H6983" t="s">
        <v>3440</v>
      </c>
      <c r="I6983">
        <v>50</v>
      </c>
      <c r="J6983" t="s">
        <v>3446</v>
      </c>
      <c r="K6983">
        <v>1975</v>
      </c>
      <c r="L6983" t="s">
        <v>29</v>
      </c>
      <c r="M6983" t="s">
        <v>29</v>
      </c>
      <c r="N6983">
        <v>54.676527999999998</v>
      </c>
      <c r="O6983">
        <v>39.624082999999999</v>
      </c>
      <c r="P6983" t="s">
        <v>3578</v>
      </c>
      <c r="Q6983" s="3">
        <f>Table1[[#This Row],[Capacity (MW)]]*0.395*8760*10^-6</f>
        <v>0.17301</v>
      </c>
      <c r="R6983" s="3" cm="1">
        <f t="array" ref="R6983">AVERAGE(VLOOKUP(_xlfn.TEXTSPLIT(Table1[[#This Row],[Fuel (no space after comma)]], ","), FuelList_Final_EF!$A$2:$B$65, 2, FALSE))</f>
        <v>67.331265155508703</v>
      </c>
      <c r="S6983" s="3">
        <f>Table1[[#This Row],[Generation (TWh)]]*10^9*VLOOKUP(Table1[[#This Row],[Turbine/Engine Technology]],Technology_HR!$A$2:$B$11,2,FALSE)*10^-6</f>
        <v>1779407.8499999999</v>
      </c>
      <c r="T6983" s="5">
        <f>Table1[[#This Row],[Fuel Consumption (mmBtu)]]*Table1[[#This Row],[Emission Factor (kg CO2/ mmBtu)]]*10^3</f>
        <v>119809781768.14365</v>
      </c>
      <c r="U6983" s="3">
        <f>Table1[[#This Row],[Emissions (g CO2)]]/(Table1[[#This Row],[Generation (TWh)]]*10^9)</f>
        <v>692.50206212440696</v>
      </c>
    </row>
    <row r="6984" spans="1:21" x14ac:dyDescent="0.35">
      <c r="A6984" t="s">
        <v>1947</v>
      </c>
      <c r="B6984" t="s">
        <v>3263</v>
      </c>
      <c r="C6984" t="str">
        <f>SUBSTITUTE(Table1[[#This Row],[Fuel]],", ",",")</f>
        <v>fossil gas: natural gas,fossil liquids: heavy fuel oil</v>
      </c>
      <c r="D6984" t="s">
        <v>3239</v>
      </c>
      <c r="E6984" t="s">
        <v>3241</v>
      </c>
      <c r="H6984" t="s">
        <v>3438</v>
      </c>
      <c r="I6984">
        <v>125</v>
      </c>
      <c r="J6984" t="s">
        <v>3446</v>
      </c>
      <c r="K6984">
        <v>2017</v>
      </c>
      <c r="L6984" t="s">
        <v>29</v>
      </c>
      <c r="M6984" t="s">
        <v>29</v>
      </c>
      <c r="N6984">
        <v>54.676527999999998</v>
      </c>
      <c r="O6984">
        <v>39.624082999999999</v>
      </c>
      <c r="P6984" t="s">
        <v>3578</v>
      </c>
      <c r="Q6984" s="3">
        <f>Table1[[#This Row],[Capacity (MW)]]*0.395*8760*10^-6</f>
        <v>0.43252499999999999</v>
      </c>
      <c r="R6984" s="3" cm="1">
        <f t="array" ref="R6984">AVERAGE(VLOOKUP(_xlfn.TEXTSPLIT(Table1[[#This Row],[Fuel (no space after comma)]], ","), FuelList_Final_EF!$A$2:$B$65, 2, FALSE))</f>
        <v>67.331265155508703</v>
      </c>
      <c r="S6984" s="3">
        <f>Table1[[#This Row],[Generation (TWh)]]*10^9*VLOOKUP(Table1[[#This Row],[Turbine/Engine Technology]],Technology_HR!$A$2:$B$11,2,FALSE)*10^-6</f>
        <v>3265131.2249999996</v>
      </c>
      <c r="T6984" s="5">
        <f>Table1[[#This Row],[Fuel Consumption (mmBtu)]]*Table1[[#This Row],[Emission Factor (kg CO2/ mmBtu)]]*10^3</f>
        <v>219845416278.00592</v>
      </c>
      <c r="U6984" s="3">
        <f>Table1[[#This Row],[Emissions (g CO2)]]/(Table1[[#This Row],[Generation (TWh)]]*10^9)</f>
        <v>508.28372065893512</v>
      </c>
    </row>
    <row r="6985" spans="1:21" x14ac:dyDescent="0.35">
      <c r="A6985" t="s">
        <v>1964</v>
      </c>
      <c r="B6985" t="s">
        <v>3377</v>
      </c>
      <c r="C6985" t="str">
        <f>SUBSTITUTE(Table1[[#This Row],[Fuel]],", ",",")</f>
        <v>fossil gas: natural gas,fossil liquids: heavy fuel oil,coal: unknown</v>
      </c>
      <c r="D6985" t="s">
        <v>3239</v>
      </c>
      <c r="E6985" t="s">
        <v>3241</v>
      </c>
      <c r="F6985" t="s">
        <v>3645</v>
      </c>
      <c r="H6985" t="s">
        <v>3440</v>
      </c>
      <c r="I6985">
        <v>60</v>
      </c>
      <c r="J6985" t="s">
        <v>3446</v>
      </c>
      <c r="K6985">
        <v>1967</v>
      </c>
      <c r="L6985" t="s">
        <v>29</v>
      </c>
      <c r="M6985">
        <v>2024</v>
      </c>
      <c r="N6985">
        <v>54.9876</v>
      </c>
      <c r="O6985">
        <v>33.376100000000001</v>
      </c>
      <c r="P6985" t="s">
        <v>3578</v>
      </c>
      <c r="Q6985" s="3">
        <f>Table1[[#This Row],[Capacity (MW)]]*0.395*8760*10^-6</f>
        <v>0.20761200000000002</v>
      </c>
      <c r="R6985" s="3" cm="1">
        <f t="array" ref="R6985">AVERAGE(VLOOKUP(_xlfn.TEXTSPLIT(Table1[[#This Row],[Fuel (no space after comma)]], ","), FuelList_Final_EF!$A$2:$B$65, 2, FALSE))</f>
        <v>78.308701458443167</v>
      </c>
      <c r="S6985" s="3">
        <f>Table1[[#This Row],[Generation (TWh)]]*10^9*VLOOKUP(Table1[[#This Row],[Turbine/Engine Technology]],Technology_HR!$A$2:$B$11,2,FALSE)*10^-6</f>
        <v>2135289.42</v>
      </c>
      <c r="T6985" s="5">
        <f>Table1[[#This Row],[Fuel Consumption (mmBtu)]]*Table1[[#This Row],[Emission Factor (kg CO2/ mmBtu)]]*10^3</f>
        <v>167211741718.15225</v>
      </c>
      <c r="U6985" s="3">
        <f>Table1[[#This Row],[Emissions (g CO2)]]/(Table1[[#This Row],[Generation (TWh)]]*10^9)</f>
        <v>805.40499450008781</v>
      </c>
    </row>
    <row r="6986" spans="1:21" x14ac:dyDescent="0.35">
      <c r="A6986" t="s">
        <v>1965</v>
      </c>
      <c r="B6986" t="s">
        <v>3239</v>
      </c>
      <c r="C6986" t="str">
        <f>SUBSTITUTE(Table1[[#This Row],[Fuel]],", ",",")</f>
        <v>fossil gas: natural gas</v>
      </c>
      <c r="D6986" t="s">
        <v>3239</v>
      </c>
      <c r="H6986" t="s">
        <v>3440</v>
      </c>
      <c r="I6986">
        <v>60</v>
      </c>
      <c r="J6986" t="s">
        <v>3446</v>
      </c>
      <c r="K6986">
        <v>1961</v>
      </c>
      <c r="L6986" t="s">
        <v>29</v>
      </c>
      <c r="M6986" t="s">
        <v>29</v>
      </c>
      <c r="N6986">
        <v>56.233600000000003</v>
      </c>
      <c r="O6986">
        <v>43.520800000000001</v>
      </c>
      <c r="P6986" t="s">
        <v>3578</v>
      </c>
      <c r="Q6986" s="3">
        <f>Table1[[#This Row],[Capacity (MW)]]*0.395*8760*10^-6</f>
        <v>0.20761200000000002</v>
      </c>
      <c r="R6986" s="3" cm="1">
        <f t="array" ref="R6986">AVERAGE(VLOOKUP(_xlfn.TEXTSPLIT(Table1[[#This Row],[Fuel (no space after comma)]], ","), FuelList_Final_EF!$A$2:$B$65, 2, FALSE))</f>
        <v>53.06</v>
      </c>
      <c r="S6986" s="3">
        <f>Table1[[#This Row],[Generation (TWh)]]*10^9*VLOOKUP(Table1[[#This Row],[Turbine/Engine Technology]],Technology_HR!$A$2:$B$11,2,FALSE)*10^-6</f>
        <v>2135289.42</v>
      </c>
      <c r="T6986" s="5">
        <f>Table1[[#This Row],[Fuel Consumption (mmBtu)]]*Table1[[#This Row],[Emission Factor (kg CO2/ mmBtu)]]*10^3</f>
        <v>113298456625.2</v>
      </c>
      <c r="U6986" s="3">
        <f>Table1[[#This Row],[Emissions (g CO2)]]/(Table1[[#This Row],[Generation (TWh)]]*10^9)</f>
        <v>545.72209999999995</v>
      </c>
    </row>
    <row r="6987" spans="1:21" x14ac:dyDescent="0.35">
      <c r="A6987" t="s">
        <v>1965</v>
      </c>
      <c r="B6987" t="s">
        <v>3239</v>
      </c>
      <c r="C6987" t="str">
        <f>SUBSTITUTE(Table1[[#This Row],[Fuel]],", ",",")</f>
        <v>fossil gas: natural gas</v>
      </c>
      <c r="D6987" t="s">
        <v>3239</v>
      </c>
      <c r="H6987" t="s">
        <v>3440</v>
      </c>
      <c r="I6987">
        <v>80</v>
      </c>
      <c r="J6987" t="s">
        <v>3446</v>
      </c>
      <c r="K6987">
        <v>1993</v>
      </c>
      <c r="L6987" t="s">
        <v>29</v>
      </c>
      <c r="M6987" t="s">
        <v>29</v>
      </c>
      <c r="N6987">
        <v>56.233600000000003</v>
      </c>
      <c r="O6987">
        <v>43.520800000000001</v>
      </c>
      <c r="P6987" t="s">
        <v>3578</v>
      </c>
      <c r="Q6987" s="3">
        <f>Table1[[#This Row],[Capacity (MW)]]*0.395*8760*10^-6</f>
        <v>0.27681600000000001</v>
      </c>
      <c r="R6987" s="3" cm="1">
        <f t="array" ref="R6987">AVERAGE(VLOOKUP(_xlfn.TEXTSPLIT(Table1[[#This Row],[Fuel (no space after comma)]], ","), FuelList_Final_EF!$A$2:$B$65, 2, FALSE))</f>
        <v>53.06</v>
      </c>
      <c r="S6987" s="3">
        <f>Table1[[#This Row],[Generation (TWh)]]*10^9*VLOOKUP(Table1[[#This Row],[Turbine/Engine Technology]],Technology_HR!$A$2:$B$11,2,FALSE)*10^-6</f>
        <v>2847052.56</v>
      </c>
      <c r="T6987" s="5">
        <f>Table1[[#This Row],[Fuel Consumption (mmBtu)]]*Table1[[#This Row],[Emission Factor (kg CO2/ mmBtu)]]*10^3</f>
        <v>151064608833.60001</v>
      </c>
      <c r="U6987" s="3">
        <f>Table1[[#This Row],[Emissions (g CO2)]]/(Table1[[#This Row],[Generation (TWh)]]*10^9)</f>
        <v>545.72210000000007</v>
      </c>
    </row>
    <row r="6988" spans="1:21" x14ac:dyDescent="0.35">
      <c r="A6988" t="s">
        <v>1965</v>
      </c>
      <c r="B6988" t="s">
        <v>3239</v>
      </c>
      <c r="C6988" t="str">
        <f>SUBSTITUTE(Table1[[#This Row],[Fuel]],", ",",")</f>
        <v>fossil gas: natural gas</v>
      </c>
      <c r="D6988" t="s">
        <v>3239</v>
      </c>
      <c r="H6988" t="s">
        <v>3440</v>
      </c>
      <c r="I6988">
        <v>110</v>
      </c>
      <c r="J6988" t="s">
        <v>3446</v>
      </c>
      <c r="K6988">
        <v>1977</v>
      </c>
      <c r="L6988" t="s">
        <v>29</v>
      </c>
      <c r="M6988" t="s">
        <v>29</v>
      </c>
      <c r="N6988">
        <v>56.233600000000003</v>
      </c>
      <c r="O6988">
        <v>43.520800000000001</v>
      </c>
      <c r="P6988" t="s">
        <v>3578</v>
      </c>
      <c r="Q6988" s="3">
        <f>Table1[[#This Row],[Capacity (MW)]]*0.395*8760*10^-6</f>
        <v>0.38062199999999996</v>
      </c>
      <c r="R6988" s="3" cm="1">
        <f t="array" ref="R6988">AVERAGE(VLOOKUP(_xlfn.TEXTSPLIT(Table1[[#This Row],[Fuel (no space after comma)]], ","), FuelList_Final_EF!$A$2:$B$65, 2, FALSE))</f>
        <v>53.06</v>
      </c>
      <c r="S6988" s="3">
        <f>Table1[[#This Row],[Generation (TWh)]]*10^9*VLOOKUP(Table1[[#This Row],[Turbine/Engine Technology]],Technology_HR!$A$2:$B$11,2,FALSE)*10^-6</f>
        <v>3914697.2699999996</v>
      </c>
      <c r="T6988" s="5">
        <f>Table1[[#This Row],[Fuel Consumption (mmBtu)]]*Table1[[#This Row],[Emission Factor (kg CO2/ mmBtu)]]*10^3</f>
        <v>207713837146.19998</v>
      </c>
      <c r="U6988" s="3">
        <f>Table1[[#This Row],[Emissions (g CO2)]]/(Table1[[#This Row],[Generation (TWh)]]*10^9)</f>
        <v>545.72210000000007</v>
      </c>
    </row>
    <row r="6989" spans="1:21" x14ac:dyDescent="0.35">
      <c r="A6989" t="s">
        <v>1965</v>
      </c>
      <c r="B6989" t="s">
        <v>3239</v>
      </c>
      <c r="C6989" t="str">
        <f>SUBSTITUTE(Table1[[#This Row],[Fuel]],", ",",")</f>
        <v>fossil gas: natural gas</v>
      </c>
      <c r="D6989" t="s">
        <v>3239</v>
      </c>
      <c r="H6989" t="s">
        <v>3440</v>
      </c>
      <c r="I6989">
        <v>135</v>
      </c>
      <c r="J6989" t="s">
        <v>3446</v>
      </c>
      <c r="K6989">
        <v>1984</v>
      </c>
      <c r="L6989" t="s">
        <v>29</v>
      </c>
      <c r="M6989" t="s">
        <v>29</v>
      </c>
      <c r="N6989">
        <v>56.233600000000003</v>
      </c>
      <c r="O6989">
        <v>43.520800000000001</v>
      </c>
      <c r="P6989" t="s">
        <v>3578</v>
      </c>
      <c r="Q6989" s="3">
        <f>Table1[[#This Row],[Capacity (MW)]]*0.395*8760*10^-6</f>
        <v>0.46712699999999996</v>
      </c>
      <c r="R6989" s="3" cm="1">
        <f t="array" ref="R6989">AVERAGE(VLOOKUP(_xlfn.TEXTSPLIT(Table1[[#This Row],[Fuel (no space after comma)]], ","), FuelList_Final_EF!$A$2:$B$65, 2, FALSE))</f>
        <v>53.06</v>
      </c>
      <c r="S6989" s="3">
        <f>Table1[[#This Row],[Generation (TWh)]]*10^9*VLOOKUP(Table1[[#This Row],[Turbine/Engine Technology]],Technology_HR!$A$2:$B$11,2,FALSE)*10^-6</f>
        <v>4804401.1949999984</v>
      </c>
      <c r="T6989" s="5">
        <f>Table1[[#This Row],[Fuel Consumption (mmBtu)]]*Table1[[#This Row],[Emission Factor (kg CO2/ mmBtu)]]*10^3</f>
        <v>254921527406.69992</v>
      </c>
      <c r="U6989" s="3">
        <f>Table1[[#This Row],[Emissions (g CO2)]]/(Table1[[#This Row],[Generation (TWh)]]*10^9)</f>
        <v>545.72209999999995</v>
      </c>
    </row>
    <row r="6990" spans="1:21" x14ac:dyDescent="0.35">
      <c r="A6990" t="s">
        <v>1965</v>
      </c>
      <c r="B6990" t="s">
        <v>3239</v>
      </c>
      <c r="C6990" t="str">
        <f>SUBSTITUTE(Table1[[#This Row],[Fuel]],", ",",")</f>
        <v>fossil gas: natural gas</v>
      </c>
      <c r="D6990" t="s">
        <v>3239</v>
      </c>
      <c r="H6990" t="s">
        <v>3438</v>
      </c>
      <c r="I6990">
        <v>180</v>
      </c>
      <c r="J6990" t="s">
        <v>3446</v>
      </c>
      <c r="K6990">
        <v>2005</v>
      </c>
      <c r="L6990" t="s">
        <v>29</v>
      </c>
      <c r="M6990" t="s">
        <v>29</v>
      </c>
      <c r="N6990">
        <v>56.233600000000003</v>
      </c>
      <c r="O6990">
        <v>43.520800000000001</v>
      </c>
      <c r="P6990" t="s">
        <v>3578</v>
      </c>
      <c r="Q6990" s="3">
        <f>Table1[[#This Row],[Capacity (MW)]]*0.395*8760*10^-6</f>
        <v>0.62283600000000006</v>
      </c>
      <c r="R6990" s="3" cm="1">
        <f t="array" ref="R6990">AVERAGE(VLOOKUP(_xlfn.TEXTSPLIT(Table1[[#This Row],[Fuel (no space after comma)]], ","), FuelList_Final_EF!$A$2:$B$65, 2, FALSE))</f>
        <v>53.06</v>
      </c>
      <c r="S6990" s="3">
        <f>Table1[[#This Row],[Generation (TWh)]]*10^9*VLOOKUP(Table1[[#This Row],[Turbine/Engine Technology]],Technology_HR!$A$2:$B$11,2,FALSE)*10^-6</f>
        <v>4701788.9639999997</v>
      </c>
      <c r="T6990" s="5">
        <f>Table1[[#This Row],[Fuel Consumption (mmBtu)]]*Table1[[#This Row],[Emission Factor (kg CO2/ mmBtu)]]*10^3</f>
        <v>249476922429.84</v>
      </c>
      <c r="U6990" s="3">
        <f>Table1[[#This Row],[Emissions (g CO2)]]/(Table1[[#This Row],[Generation (TWh)]]*10^9)</f>
        <v>400.54993999999999</v>
      </c>
    </row>
    <row r="6991" spans="1:21" x14ac:dyDescent="0.35">
      <c r="A6991" t="s">
        <v>1962</v>
      </c>
      <c r="B6991" t="s">
        <v>3239</v>
      </c>
      <c r="C6991" t="str">
        <f>SUBSTITUTE(Table1[[#This Row],[Fuel]],", ",",")</f>
        <v>fossil gas: natural gas</v>
      </c>
      <c r="D6991" t="s">
        <v>3239</v>
      </c>
      <c r="H6991" t="s">
        <v>3436</v>
      </c>
      <c r="I6991">
        <v>99</v>
      </c>
      <c r="J6991" t="s">
        <v>3446</v>
      </c>
      <c r="K6991">
        <v>2013</v>
      </c>
      <c r="L6991" t="s">
        <v>29</v>
      </c>
      <c r="M6991" t="s">
        <v>29</v>
      </c>
      <c r="N6991">
        <v>44.438800000000001</v>
      </c>
      <c r="O6991">
        <v>38.763599999999997</v>
      </c>
      <c r="P6991" t="s">
        <v>3578</v>
      </c>
      <c r="Q6991" s="3">
        <f>Table1[[#This Row],[Capacity (MW)]]*0.395*8760*10^-6</f>
        <v>0.34255980000000003</v>
      </c>
      <c r="R6991" s="3" cm="1">
        <f t="array" ref="R6991">AVERAGE(VLOOKUP(_xlfn.TEXTSPLIT(Table1[[#This Row],[Fuel (no space after comma)]], ","), FuelList_Final_EF!$A$2:$B$65, 2, FALSE))</f>
        <v>53.06</v>
      </c>
      <c r="S6991" s="3">
        <f>Table1[[#This Row],[Generation (TWh)]]*10^9*VLOOKUP(Table1[[#This Row],[Turbine/Engine Technology]],Technology_HR!$A$2:$B$11,2,FALSE)*10^-6</f>
        <v>3771583.398</v>
      </c>
      <c r="T6991" s="5">
        <f>Table1[[#This Row],[Fuel Consumption (mmBtu)]]*Table1[[#This Row],[Emission Factor (kg CO2/ mmBtu)]]*10^3</f>
        <v>200120215097.88</v>
      </c>
      <c r="U6991" s="3">
        <f>Table1[[#This Row],[Emissions (g CO2)]]/(Table1[[#This Row],[Generation (TWh)]]*10^9)</f>
        <v>584.19060000000002</v>
      </c>
    </row>
    <row r="6992" spans="1:21" x14ac:dyDescent="0.35">
      <c r="A6992" t="s">
        <v>1962</v>
      </c>
      <c r="B6992" t="s">
        <v>3239</v>
      </c>
      <c r="C6992" t="str">
        <f>SUBSTITUTE(Table1[[#This Row],[Fuel]],", ",",")</f>
        <v>fossil gas: natural gas</v>
      </c>
      <c r="D6992" t="s">
        <v>3239</v>
      </c>
      <c r="H6992" t="s">
        <v>3436</v>
      </c>
      <c r="I6992">
        <v>99</v>
      </c>
      <c r="J6992" t="s">
        <v>3446</v>
      </c>
      <c r="K6992">
        <v>2013</v>
      </c>
      <c r="L6992" t="s">
        <v>29</v>
      </c>
      <c r="M6992" t="s">
        <v>29</v>
      </c>
      <c r="N6992">
        <v>44.438800000000001</v>
      </c>
      <c r="O6992">
        <v>38.763599999999997</v>
      </c>
      <c r="P6992" t="s">
        <v>3578</v>
      </c>
      <c r="Q6992" s="3">
        <f>Table1[[#This Row],[Capacity (MW)]]*0.395*8760*10^-6</f>
        <v>0.34255980000000003</v>
      </c>
      <c r="R6992" s="3" cm="1">
        <f t="array" ref="R6992">AVERAGE(VLOOKUP(_xlfn.TEXTSPLIT(Table1[[#This Row],[Fuel (no space after comma)]], ","), FuelList_Final_EF!$A$2:$B$65, 2, FALSE))</f>
        <v>53.06</v>
      </c>
      <c r="S6992" s="3">
        <f>Table1[[#This Row],[Generation (TWh)]]*10^9*VLOOKUP(Table1[[#This Row],[Turbine/Engine Technology]],Technology_HR!$A$2:$B$11,2,FALSE)*10^-6</f>
        <v>3771583.398</v>
      </c>
      <c r="T6992" s="5">
        <f>Table1[[#This Row],[Fuel Consumption (mmBtu)]]*Table1[[#This Row],[Emission Factor (kg CO2/ mmBtu)]]*10^3</f>
        <v>200120215097.88</v>
      </c>
      <c r="U6992" s="3">
        <f>Table1[[#This Row],[Emissions (g CO2)]]/(Table1[[#This Row],[Generation (TWh)]]*10^9)</f>
        <v>584.19060000000002</v>
      </c>
    </row>
    <row r="6993" spans="1:21" x14ac:dyDescent="0.35">
      <c r="A6993" t="s">
        <v>1947</v>
      </c>
      <c r="B6993" t="s">
        <v>3239</v>
      </c>
      <c r="C6993" t="str">
        <f>SUBSTITUTE(Table1[[#This Row],[Fuel]],", ",",")</f>
        <v>fossil gas: natural gas</v>
      </c>
      <c r="D6993" t="s">
        <v>3239</v>
      </c>
      <c r="H6993" t="s">
        <v>3440</v>
      </c>
      <c r="I6993">
        <v>60</v>
      </c>
      <c r="J6993" t="s">
        <v>3446</v>
      </c>
      <c r="K6993">
        <v>1931</v>
      </c>
      <c r="L6993" t="s">
        <v>29</v>
      </c>
      <c r="M6993" t="s">
        <v>29</v>
      </c>
      <c r="N6993">
        <v>53.158161999999997</v>
      </c>
      <c r="O6993">
        <v>38.118650000000002</v>
      </c>
      <c r="P6993" t="s">
        <v>3578</v>
      </c>
      <c r="Q6993" s="3">
        <f>Table1[[#This Row],[Capacity (MW)]]*0.395*8760*10^-6</f>
        <v>0.20761200000000002</v>
      </c>
      <c r="R6993" s="3" cm="1">
        <f t="array" ref="R6993">AVERAGE(VLOOKUP(_xlfn.TEXTSPLIT(Table1[[#This Row],[Fuel (no space after comma)]], ","), FuelList_Final_EF!$A$2:$B$65, 2, FALSE))</f>
        <v>53.06</v>
      </c>
      <c r="S6993" s="3">
        <f>Table1[[#This Row],[Generation (TWh)]]*10^9*VLOOKUP(Table1[[#This Row],[Turbine/Engine Technology]],Technology_HR!$A$2:$B$11,2,FALSE)*10^-6</f>
        <v>2135289.42</v>
      </c>
      <c r="T6993" s="5">
        <f>Table1[[#This Row],[Fuel Consumption (mmBtu)]]*Table1[[#This Row],[Emission Factor (kg CO2/ mmBtu)]]*10^3</f>
        <v>113298456625.2</v>
      </c>
      <c r="U6993" s="3">
        <f>Table1[[#This Row],[Emissions (g CO2)]]/(Table1[[#This Row],[Generation (TWh)]]*10^9)</f>
        <v>545.72209999999995</v>
      </c>
    </row>
    <row r="6994" spans="1:21" x14ac:dyDescent="0.35">
      <c r="A6994" t="s">
        <v>1947</v>
      </c>
      <c r="B6994" t="s">
        <v>3239</v>
      </c>
      <c r="C6994" t="str">
        <f>SUBSTITUTE(Table1[[#This Row],[Fuel]],", ",",")</f>
        <v>fossil gas: natural gas</v>
      </c>
      <c r="D6994" t="s">
        <v>3239</v>
      </c>
      <c r="H6994" t="s">
        <v>3440</v>
      </c>
      <c r="I6994">
        <v>50</v>
      </c>
      <c r="J6994" t="s">
        <v>3446</v>
      </c>
      <c r="K6994">
        <v>1931</v>
      </c>
      <c r="L6994" t="s">
        <v>29</v>
      </c>
      <c r="M6994" t="s">
        <v>29</v>
      </c>
      <c r="N6994">
        <v>53.158161999999997</v>
      </c>
      <c r="O6994">
        <v>38.118650000000002</v>
      </c>
      <c r="P6994" t="s">
        <v>3578</v>
      </c>
      <c r="Q6994" s="3">
        <f>Table1[[#This Row],[Capacity (MW)]]*0.395*8760*10^-6</f>
        <v>0.17301</v>
      </c>
      <c r="R6994" s="3" cm="1">
        <f t="array" ref="R6994">AVERAGE(VLOOKUP(_xlfn.TEXTSPLIT(Table1[[#This Row],[Fuel (no space after comma)]], ","), FuelList_Final_EF!$A$2:$B$65, 2, FALSE))</f>
        <v>53.06</v>
      </c>
      <c r="S6994" s="3">
        <f>Table1[[#This Row],[Generation (TWh)]]*10^9*VLOOKUP(Table1[[#This Row],[Turbine/Engine Technology]],Technology_HR!$A$2:$B$11,2,FALSE)*10^-6</f>
        <v>1779407.8499999999</v>
      </c>
      <c r="T6994" s="5">
        <f>Table1[[#This Row],[Fuel Consumption (mmBtu)]]*Table1[[#This Row],[Emission Factor (kg CO2/ mmBtu)]]*10^3</f>
        <v>94415380521</v>
      </c>
      <c r="U6994" s="3">
        <f>Table1[[#This Row],[Emissions (g CO2)]]/(Table1[[#This Row],[Generation (TWh)]]*10^9)</f>
        <v>545.72209999999995</v>
      </c>
    </row>
    <row r="6995" spans="1:21" x14ac:dyDescent="0.35">
      <c r="A6995" t="s">
        <v>1955</v>
      </c>
      <c r="B6995" t="s">
        <v>3263</v>
      </c>
      <c r="C6995" t="str">
        <f>SUBSTITUTE(Table1[[#This Row],[Fuel]],", ",",")</f>
        <v>fossil gas: natural gas,fossil liquids: heavy fuel oil</v>
      </c>
      <c r="D6995" t="s">
        <v>3239</v>
      </c>
      <c r="E6995" t="s">
        <v>3241</v>
      </c>
      <c r="H6995" t="s">
        <v>3440</v>
      </c>
      <c r="I6995">
        <v>80</v>
      </c>
      <c r="J6995" t="s">
        <v>3446</v>
      </c>
      <c r="K6995">
        <v>1980</v>
      </c>
      <c r="L6995" t="s">
        <v>29</v>
      </c>
      <c r="M6995" t="s">
        <v>29</v>
      </c>
      <c r="N6995">
        <v>51.460299999999997</v>
      </c>
      <c r="O6995">
        <v>46.153700000000001</v>
      </c>
      <c r="P6995" t="s">
        <v>3578</v>
      </c>
      <c r="Q6995" s="3">
        <f>Table1[[#This Row],[Capacity (MW)]]*0.395*8760*10^-6</f>
        <v>0.27681600000000001</v>
      </c>
      <c r="R6995" s="3" cm="1">
        <f t="array" ref="R6995">AVERAGE(VLOOKUP(_xlfn.TEXTSPLIT(Table1[[#This Row],[Fuel (no space after comma)]], ","), FuelList_Final_EF!$A$2:$B$65, 2, FALSE))</f>
        <v>67.331265155508703</v>
      </c>
      <c r="S6995" s="3">
        <f>Table1[[#This Row],[Generation (TWh)]]*10^9*VLOOKUP(Table1[[#This Row],[Turbine/Engine Technology]],Technology_HR!$A$2:$B$11,2,FALSE)*10^-6</f>
        <v>2847052.56</v>
      </c>
      <c r="T6995" s="5">
        <f>Table1[[#This Row],[Fuel Consumption (mmBtu)]]*Table1[[#This Row],[Emission Factor (kg CO2/ mmBtu)]]*10^3</f>
        <v>191695650829.02985</v>
      </c>
      <c r="U6995" s="3">
        <f>Table1[[#This Row],[Emissions (g CO2)]]/(Table1[[#This Row],[Generation (TWh)]]*10^9)</f>
        <v>692.50206212440696</v>
      </c>
    </row>
    <row r="6996" spans="1:21" x14ac:dyDescent="0.35">
      <c r="A6996" t="s">
        <v>1962</v>
      </c>
      <c r="B6996" t="s">
        <v>3239</v>
      </c>
      <c r="C6996" t="str">
        <f>SUBSTITUTE(Table1[[#This Row],[Fuel]],", ",",")</f>
        <v>fossil gas: natural gas</v>
      </c>
      <c r="D6996" t="s">
        <v>3239</v>
      </c>
      <c r="H6996" t="s">
        <v>59</v>
      </c>
      <c r="I6996">
        <v>1000</v>
      </c>
      <c r="J6996" t="s">
        <v>3445</v>
      </c>
      <c r="K6996" t="s">
        <v>29</v>
      </c>
      <c r="L6996" t="s">
        <v>29</v>
      </c>
      <c r="M6996" t="s">
        <v>29</v>
      </c>
      <c r="N6996">
        <v>50.316000000000003</v>
      </c>
      <c r="O6996">
        <v>128.447</v>
      </c>
      <c r="P6996" t="s">
        <v>3578</v>
      </c>
      <c r="Q6996" s="3">
        <f>Table1[[#This Row],[Capacity (MW)]]*0.395*8760*10^-6</f>
        <v>3.4601999999999999</v>
      </c>
      <c r="R6996" s="3" cm="1">
        <f t="array" ref="R6996">AVERAGE(VLOOKUP(_xlfn.TEXTSPLIT(Table1[[#This Row],[Fuel (no space after comma)]], ","), FuelList_Final_EF!$A$2:$B$65, 2, FALSE))</f>
        <v>53.06</v>
      </c>
      <c r="S6996" s="3">
        <f>Table1[[#This Row],[Generation (TWh)]]*10^9*VLOOKUP(Table1[[#This Row],[Turbine/Engine Technology]],Technology_HR!$A$2:$B$11,2,FALSE)*10^-6</f>
        <v>28704089.099999998</v>
      </c>
      <c r="T6996" s="5">
        <f>Table1[[#This Row],[Fuel Consumption (mmBtu)]]*Table1[[#This Row],[Emission Factor (kg CO2/ mmBtu)]]*10^3</f>
        <v>1523038967646</v>
      </c>
      <c r="U6996" s="3">
        <f>Table1[[#This Row],[Emissions (g CO2)]]/(Table1[[#This Row],[Generation (TWh)]]*10^9)</f>
        <v>440.15922999999998</v>
      </c>
    </row>
    <row r="6997" spans="1:21" x14ac:dyDescent="0.35">
      <c r="A6997" t="s">
        <v>1945</v>
      </c>
      <c r="B6997" t="s">
        <v>3239</v>
      </c>
      <c r="C6997" t="str">
        <f>SUBSTITUTE(Table1[[#This Row],[Fuel]],", ",",")</f>
        <v>fossil gas: natural gas</v>
      </c>
      <c r="D6997" t="s">
        <v>3239</v>
      </c>
      <c r="H6997" t="s">
        <v>3436</v>
      </c>
      <c r="I6997">
        <v>176</v>
      </c>
      <c r="J6997" t="s">
        <v>3446</v>
      </c>
      <c r="K6997">
        <v>2018</v>
      </c>
      <c r="L6997" t="s">
        <v>29</v>
      </c>
      <c r="M6997" t="s">
        <v>29</v>
      </c>
      <c r="N6997">
        <v>43.29325</v>
      </c>
      <c r="O6997">
        <v>45.627459999999999</v>
      </c>
      <c r="P6997" t="s">
        <v>3578</v>
      </c>
      <c r="Q6997" s="3">
        <f>Table1[[#This Row],[Capacity (MW)]]*0.395*8760*10^-6</f>
        <v>0.60899520000000007</v>
      </c>
      <c r="R6997" s="3" cm="1">
        <f t="array" ref="R6997">AVERAGE(VLOOKUP(_xlfn.TEXTSPLIT(Table1[[#This Row],[Fuel (no space after comma)]], ","), FuelList_Final_EF!$A$2:$B$65, 2, FALSE))</f>
        <v>53.06</v>
      </c>
      <c r="S6997" s="3">
        <f>Table1[[#This Row],[Generation (TWh)]]*10^9*VLOOKUP(Table1[[#This Row],[Turbine/Engine Technology]],Technology_HR!$A$2:$B$11,2,FALSE)*10^-6</f>
        <v>6705037.1520000007</v>
      </c>
      <c r="T6997" s="5">
        <f>Table1[[#This Row],[Fuel Consumption (mmBtu)]]*Table1[[#This Row],[Emission Factor (kg CO2/ mmBtu)]]*10^3</f>
        <v>355769271285.12006</v>
      </c>
      <c r="U6997" s="3">
        <f>Table1[[#This Row],[Emissions (g CO2)]]/(Table1[[#This Row],[Generation (TWh)]]*10^9)</f>
        <v>584.19060000000002</v>
      </c>
    </row>
    <row r="6998" spans="1:21" x14ac:dyDescent="0.35">
      <c r="A6998" t="s">
        <v>1945</v>
      </c>
      <c r="B6998" t="s">
        <v>3239</v>
      </c>
      <c r="C6998" t="str">
        <f>SUBSTITUTE(Table1[[#This Row],[Fuel]],", ",",")</f>
        <v>fossil gas: natural gas</v>
      </c>
      <c r="D6998" t="s">
        <v>3239</v>
      </c>
      <c r="H6998" t="s">
        <v>3436</v>
      </c>
      <c r="I6998">
        <v>184</v>
      </c>
      <c r="J6998" t="s">
        <v>3446</v>
      </c>
      <c r="K6998">
        <v>2019</v>
      </c>
      <c r="L6998" t="s">
        <v>29</v>
      </c>
      <c r="M6998" t="s">
        <v>29</v>
      </c>
      <c r="N6998">
        <v>43.29325</v>
      </c>
      <c r="O6998">
        <v>45.627459999999999</v>
      </c>
      <c r="P6998" t="s">
        <v>3578</v>
      </c>
      <c r="Q6998" s="3">
        <f>Table1[[#This Row],[Capacity (MW)]]*0.395*8760*10^-6</f>
        <v>0.63667680000000004</v>
      </c>
      <c r="R6998" s="3" cm="1">
        <f t="array" ref="R6998">AVERAGE(VLOOKUP(_xlfn.TEXTSPLIT(Table1[[#This Row],[Fuel (no space after comma)]], ","), FuelList_Final_EF!$A$2:$B$65, 2, FALSE))</f>
        <v>53.06</v>
      </c>
      <c r="S6998" s="3">
        <f>Table1[[#This Row],[Generation (TWh)]]*10^9*VLOOKUP(Table1[[#This Row],[Turbine/Engine Technology]],Technology_HR!$A$2:$B$11,2,FALSE)*10^-6</f>
        <v>7009811.568</v>
      </c>
      <c r="T6998" s="5">
        <f>Table1[[#This Row],[Fuel Consumption (mmBtu)]]*Table1[[#This Row],[Emission Factor (kg CO2/ mmBtu)]]*10^3</f>
        <v>371940601798.08002</v>
      </c>
      <c r="U6998" s="3">
        <f>Table1[[#This Row],[Emissions (g CO2)]]/(Table1[[#This Row],[Generation (TWh)]]*10^9)</f>
        <v>584.19060000000002</v>
      </c>
    </row>
    <row r="6999" spans="1:21" x14ac:dyDescent="0.35">
      <c r="A6999" t="s">
        <v>1966</v>
      </c>
      <c r="B6999" t="s">
        <v>3239</v>
      </c>
      <c r="C6999" t="str">
        <f>SUBSTITUTE(Table1[[#This Row],[Fuel]],", ",",")</f>
        <v>fossil gas: natural gas</v>
      </c>
      <c r="D6999" t="s">
        <v>3239</v>
      </c>
      <c r="H6999" t="s">
        <v>3438</v>
      </c>
      <c r="I6999">
        <v>104</v>
      </c>
      <c r="J6999" t="s">
        <v>3446</v>
      </c>
      <c r="K6999">
        <v>2014</v>
      </c>
      <c r="L6999" t="s">
        <v>29</v>
      </c>
      <c r="M6999" t="s">
        <v>29</v>
      </c>
      <c r="N6999">
        <v>59.758299999999998</v>
      </c>
      <c r="O6999">
        <v>30.589700000000001</v>
      </c>
      <c r="P6999" t="s">
        <v>3578</v>
      </c>
      <c r="Q6999" s="3">
        <f>Table1[[#This Row],[Capacity (MW)]]*0.395*8760*10^-6</f>
        <v>0.35986079999999998</v>
      </c>
      <c r="R6999" s="3" cm="1">
        <f t="array" ref="R6999">AVERAGE(VLOOKUP(_xlfn.TEXTSPLIT(Table1[[#This Row],[Fuel (no space after comma)]], ","), FuelList_Final_EF!$A$2:$B$65, 2, FALSE))</f>
        <v>53.06</v>
      </c>
      <c r="S6999" s="3">
        <f>Table1[[#This Row],[Generation (TWh)]]*10^9*VLOOKUP(Table1[[#This Row],[Turbine/Engine Technology]],Technology_HR!$A$2:$B$11,2,FALSE)*10^-6</f>
        <v>2716589.1791999997</v>
      </c>
      <c r="T6999" s="5">
        <f>Table1[[#This Row],[Fuel Consumption (mmBtu)]]*Table1[[#This Row],[Emission Factor (kg CO2/ mmBtu)]]*10^3</f>
        <v>144142221848.35199</v>
      </c>
      <c r="U6999" s="3">
        <f>Table1[[#This Row],[Emissions (g CO2)]]/(Table1[[#This Row],[Generation (TWh)]]*10^9)</f>
        <v>400.54993999999999</v>
      </c>
    </row>
    <row r="7000" spans="1:21" x14ac:dyDescent="0.35">
      <c r="A7000" t="s">
        <v>1967</v>
      </c>
      <c r="B7000" t="s">
        <v>3239</v>
      </c>
      <c r="C7000" t="str">
        <f>SUBSTITUTE(Table1[[#This Row],[Fuel]],", ",",")</f>
        <v>fossil gas: natural gas</v>
      </c>
      <c r="D7000" t="s">
        <v>3239</v>
      </c>
      <c r="H7000" t="s">
        <v>3438</v>
      </c>
      <c r="I7000">
        <v>464</v>
      </c>
      <c r="J7000" t="s">
        <v>3446</v>
      </c>
      <c r="K7000">
        <v>2017</v>
      </c>
      <c r="L7000" t="s">
        <v>29</v>
      </c>
      <c r="M7000" t="s">
        <v>29</v>
      </c>
      <c r="N7000">
        <v>57.72</v>
      </c>
      <c r="O7000">
        <v>39.690100000000001</v>
      </c>
      <c r="P7000" t="s">
        <v>3578</v>
      </c>
      <c r="Q7000" s="3">
        <f>Table1[[#This Row],[Capacity (MW)]]*0.395*8760*10^-6</f>
        <v>1.6055328</v>
      </c>
      <c r="R7000" s="3" cm="1">
        <f t="array" ref="R7000">AVERAGE(VLOOKUP(_xlfn.TEXTSPLIT(Table1[[#This Row],[Fuel (no space after comma)]], ","), FuelList_Final_EF!$A$2:$B$65, 2, FALSE))</f>
        <v>53.06</v>
      </c>
      <c r="S7000" s="3">
        <f>Table1[[#This Row],[Generation (TWh)]]*10^9*VLOOKUP(Table1[[#This Row],[Turbine/Engine Technology]],Technology_HR!$A$2:$B$11,2,FALSE)*10^-6</f>
        <v>12120167.107199999</v>
      </c>
      <c r="T7000" s="5">
        <f>Table1[[#This Row],[Fuel Consumption (mmBtu)]]*Table1[[#This Row],[Emission Factor (kg CO2/ mmBtu)]]*10^3</f>
        <v>643096066708.03186</v>
      </c>
      <c r="U7000" s="3">
        <f>Table1[[#This Row],[Emissions (g CO2)]]/(Table1[[#This Row],[Generation (TWh)]]*10^9)</f>
        <v>400.54993999999994</v>
      </c>
    </row>
    <row r="7001" spans="1:21" x14ac:dyDescent="0.35">
      <c r="A7001" t="s">
        <v>1962</v>
      </c>
      <c r="B7001" t="s">
        <v>3263</v>
      </c>
      <c r="C7001" t="str">
        <f>SUBSTITUTE(Table1[[#This Row],[Fuel]],", ",",")</f>
        <v>fossil gas: natural gas,fossil liquids: heavy fuel oil</v>
      </c>
      <c r="D7001" t="s">
        <v>3239</v>
      </c>
      <c r="E7001" t="s">
        <v>3241</v>
      </c>
      <c r="H7001" t="s">
        <v>3440</v>
      </c>
      <c r="I7001">
        <v>300</v>
      </c>
      <c r="J7001" t="s">
        <v>3446</v>
      </c>
      <c r="K7001">
        <v>1970</v>
      </c>
      <c r="L7001" t="s">
        <v>29</v>
      </c>
      <c r="M7001" t="s">
        <v>29</v>
      </c>
      <c r="N7001">
        <v>51.753999999999998</v>
      </c>
      <c r="O7001">
        <v>58.8033</v>
      </c>
      <c r="P7001" t="s">
        <v>3578</v>
      </c>
      <c r="Q7001" s="3">
        <f>Table1[[#This Row],[Capacity (MW)]]*0.395*8760*10^-6</f>
        <v>1.03806</v>
      </c>
      <c r="R7001" s="3" cm="1">
        <f t="array" ref="R7001">AVERAGE(VLOOKUP(_xlfn.TEXTSPLIT(Table1[[#This Row],[Fuel (no space after comma)]], ","), FuelList_Final_EF!$A$2:$B$65, 2, FALSE))</f>
        <v>67.331265155508703</v>
      </c>
      <c r="S7001" s="3">
        <f>Table1[[#This Row],[Generation (TWh)]]*10^9*VLOOKUP(Table1[[#This Row],[Turbine/Engine Technology]],Technology_HR!$A$2:$B$11,2,FALSE)*10^-6</f>
        <v>10676447.1</v>
      </c>
      <c r="T7001" s="5">
        <f>Table1[[#This Row],[Fuel Consumption (mmBtu)]]*Table1[[#This Row],[Emission Factor (kg CO2/ mmBtu)]]*10^3</f>
        <v>718858690608.86194</v>
      </c>
      <c r="U7001" s="3">
        <f>Table1[[#This Row],[Emissions (g CO2)]]/(Table1[[#This Row],[Generation (TWh)]]*10^9)</f>
        <v>692.50206212440696</v>
      </c>
    </row>
    <row r="7002" spans="1:21" x14ac:dyDescent="0.35">
      <c r="A7002" t="s">
        <v>1962</v>
      </c>
      <c r="B7002" t="s">
        <v>3263</v>
      </c>
      <c r="C7002" t="str">
        <f>SUBSTITUTE(Table1[[#This Row],[Fuel]],", ",",")</f>
        <v>fossil gas: natural gas,fossil liquids: heavy fuel oil</v>
      </c>
      <c r="D7002" t="s">
        <v>3239</v>
      </c>
      <c r="E7002" t="s">
        <v>3241</v>
      </c>
      <c r="H7002" t="s">
        <v>3440</v>
      </c>
      <c r="I7002">
        <v>330</v>
      </c>
      <c r="J7002" t="s">
        <v>3446</v>
      </c>
      <c r="K7002">
        <v>1970</v>
      </c>
      <c r="L7002" t="s">
        <v>29</v>
      </c>
      <c r="M7002" t="s">
        <v>29</v>
      </c>
      <c r="N7002">
        <v>51.753999999999998</v>
      </c>
      <c r="O7002">
        <v>58.8033</v>
      </c>
      <c r="P7002" t="s">
        <v>3578</v>
      </c>
      <c r="Q7002" s="3">
        <f>Table1[[#This Row],[Capacity (MW)]]*0.395*8760*10^-6</f>
        <v>1.141866</v>
      </c>
      <c r="R7002" s="3" cm="1">
        <f t="array" ref="R7002">AVERAGE(VLOOKUP(_xlfn.TEXTSPLIT(Table1[[#This Row],[Fuel (no space after comma)]], ","), FuelList_Final_EF!$A$2:$B$65, 2, FALSE))</f>
        <v>67.331265155508703</v>
      </c>
      <c r="S7002" s="3">
        <f>Table1[[#This Row],[Generation (TWh)]]*10^9*VLOOKUP(Table1[[#This Row],[Turbine/Engine Technology]],Technology_HR!$A$2:$B$11,2,FALSE)*10^-6</f>
        <v>11744091.809999999</v>
      </c>
      <c r="T7002" s="5">
        <f>Table1[[#This Row],[Fuel Consumption (mmBtu)]]*Table1[[#This Row],[Emission Factor (kg CO2/ mmBtu)]]*10^3</f>
        <v>790744559669.74805</v>
      </c>
      <c r="U7002" s="3">
        <f>Table1[[#This Row],[Emissions (g CO2)]]/(Table1[[#This Row],[Generation (TWh)]]*10^9)</f>
        <v>692.50206212440696</v>
      </c>
    </row>
    <row r="7003" spans="1:21" x14ac:dyDescent="0.35">
      <c r="A7003" t="s">
        <v>1962</v>
      </c>
      <c r="B7003" t="s">
        <v>3263</v>
      </c>
      <c r="C7003" t="str">
        <f>SUBSTITUTE(Table1[[#This Row],[Fuel]],", ",",")</f>
        <v>fossil gas: natural gas,fossil liquids: heavy fuel oil</v>
      </c>
      <c r="D7003" t="s">
        <v>3239</v>
      </c>
      <c r="E7003" t="s">
        <v>3241</v>
      </c>
      <c r="H7003" t="s">
        <v>3440</v>
      </c>
      <c r="I7003">
        <v>300</v>
      </c>
      <c r="J7003" t="s">
        <v>3446</v>
      </c>
      <c r="K7003">
        <v>1971</v>
      </c>
      <c r="L7003" t="s">
        <v>29</v>
      </c>
      <c r="M7003" t="s">
        <v>29</v>
      </c>
      <c r="N7003">
        <v>51.753999999999998</v>
      </c>
      <c r="O7003">
        <v>58.8033</v>
      </c>
      <c r="P7003" t="s">
        <v>3578</v>
      </c>
      <c r="Q7003" s="3">
        <f>Table1[[#This Row],[Capacity (MW)]]*0.395*8760*10^-6</f>
        <v>1.03806</v>
      </c>
      <c r="R7003" s="3" cm="1">
        <f t="array" ref="R7003">AVERAGE(VLOOKUP(_xlfn.TEXTSPLIT(Table1[[#This Row],[Fuel (no space after comma)]], ","), FuelList_Final_EF!$A$2:$B$65, 2, FALSE))</f>
        <v>67.331265155508703</v>
      </c>
      <c r="S7003" s="3">
        <f>Table1[[#This Row],[Generation (TWh)]]*10^9*VLOOKUP(Table1[[#This Row],[Turbine/Engine Technology]],Technology_HR!$A$2:$B$11,2,FALSE)*10^-6</f>
        <v>10676447.1</v>
      </c>
      <c r="T7003" s="5">
        <f>Table1[[#This Row],[Fuel Consumption (mmBtu)]]*Table1[[#This Row],[Emission Factor (kg CO2/ mmBtu)]]*10^3</f>
        <v>718858690608.86194</v>
      </c>
      <c r="U7003" s="3">
        <f>Table1[[#This Row],[Emissions (g CO2)]]/(Table1[[#This Row],[Generation (TWh)]]*10^9)</f>
        <v>692.50206212440696</v>
      </c>
    </row>
    <row r="7004" spans="1:21" x14ac:dyDescent="0.35">
      <c r="A7004" t="s">
        <v>1962</v>
      </c>
      <c r="B7004" t="s">
        <v>3263</v>
      </c>
      <c r="C7004" t="str">
        <f>SUBSTITUTE(Table1[[#This Row],[Fuel]],", ",",")</f>
        <v>fossil gas: natural gas,fossil liquids: heavy fuel oil</v>
      </c>
      <c r="D7004" t="s">
        <v>3239</v>
      </c>
      <c r="E7004" t="s">
        <v>3241</v>
      </c>
      <c r="H7004" t="s">
        <v>3440</v>
      </c>
      <c r="I7004">
        <v>300</v>
      </c>
      <c r="J7004" t="s">
        <v>3446</v>
      </c>
      <c r="K7004">
        <v>1972</v>
      </c>
      <c r="L7004" t="s">
        <v>29</v>
      </c>
      <c r="M7004" t="s">
        <v>29</v>
      </c>
      <c r="N7004">
        <v>51.753999999999998</v>
      </c>
      <c r="O7004">
        <v>58.8033</v>
      </c>
      <c r="P7004" t="s">
        <v>3578</v>
      </c>
      <c r="Q7004" s="3">
        <f>Table1[[#This Row],[Capacity (MW)]]*0.395*8760*10^-6</f>
        <v>1.03806</v>
      </c>
      <c r="R7004" s="3" cm="1">
        <f t="array" ref="R7004">AVERAGE(VLOOKUP(_xlfn.TEXTSPLIT(Table1[[#This Row],[Fuel (no space after comma)]], ","), FuelList_Final_EF!$A$2:$B$65, 2, FALSE))</f>
        <v>67.331265155508703</v>
      </c>
      <c r="S7004" s="3">
        <f>Table1[[#This Row],[Generation (TWh)]]*10^9*VLOOKUP(Table1[[#This Row],[Turbine/Engine Technology]],Technology_HR!$A$2:$B$11,2,FALSE)*10^-6</f>
        <v>10676447.1</v>
      </c>
      <c r="T7004" s="5">
        <f>Table1[[#This Row],[Fuel Consumption (mmBtu)]]*Table1[[#This Row],[Emission Factor (kg CO2/ mmBtu)]]*10^3</f>
        <v>718858690608.86194</v>
      </c>
      <c r="U7004" s="3">
        <f>Table1[[#This Row],[Emissions (g CO2)]]/(Table1[[#This Row],[Generation (TWh)]]*10^9)</f>
        <v>692.50206212440696</v>
      </c>
    </row>
    <row r="7005" spans="1:21" x14ac:dyDescent="0.35">
      <c r="A7005" t="s">
        <v>1962</v>
      </c>
      <c r="B7005" t="s">
        <v>3263</v>
      </c>
      <c r="C7005" t="str">
        <f>SUBSTITUTE(Table1[[#This Row],[Fuel]],", ",",")</f>
        <v>fossil gas: natural gas,fossil liquids: heavy fuel oil</v>
      </c>
      <c r="D7005" t="s">
        <v>3239</v>
      </c>
      <c r="E7005" t="s">
        <v>3241</v>
      </c>
      <c r="H7005" t="s">
        <v>3440</v>
      </c>
      <c r="I7005">
        <v>300</v>
      </c>
      <c r="J7005" t="s">
        <v>3446</v>
      </c>
      <c r="K7005">
        <v>1974</v>
      </c>
      <c r="L7005" t="s">
        <v>29</v>
      </c>
      <c r="M7005" t="s">
        <v>29</v>
      </c>
      <c r="N7005">
        <v>51.753999999999998</v>
      </c>
      <c r="O7005">
        <v>58.8033</v>
      </c>
      <c r="P7005" t="s">
        <v>3578</v>
      </c>
      <c r="Q7005" s="3">
        <f>Table1[[#This Row],[Capacity (MW)]]*0.395*8760*10^-6</f>
        <v>1.03806</v>
      </c>
      <c r="R7005" s="3" cm="1">
        <f t="array" ref="R7005">AVERAGE(VLOOKUP(_xlfn.TEXTSPLIT(Table1[[#This Row],[Fuel (no space after comma)]], ","), FuelList_Final_EF!$A$2:$B$65, 2, FALSE))</f>
        <v>67.331265155508703</v>
      </c>
      <c r="S7005" s="3">
        <f>Table1[[#This Row],[Generation (TWh)]]*10^9*VLOOKUP(Table1[[#This Row],[Turbine/Engine Technology]],Technology_HR!$A$2:$B$11,2,FALSE)*10^-6</f>
        <v>10676447.1</v>
      </c>
      <c r="T7005" s="5">
        <f>Table1[[#This Row],[Fuel Consumption (mmBtu)]]*Table1[[#This Row],[Emission Factor (kg CO2/ mmBtu)]]*10^3</f>
        <v>718858690608.86194</v>
      </c>
      <c r="U7005" s="3">
        <f>Table1[[#This Row],[Emissions (g CO2)]]/(Table1[[#This Row],[Generation (TWh)]]*10^9)</f>
        <v>692.50206212440696</v>
      </c>
    </row>
    <row r="7006" spans="1:21" x14ac:dyDescent="0.35">
      <c r="A7006" t="s">
        <v>1962</v>
      </c>
      <c r="B7006" t="s">
        <v>3263</v>
      </c>
      <c r="C7006" t="str">
        <f>SUBSTITUTE(Table1[[#This Row],[Fuel]],", ",",")</f>
        <v>fossil gas: natural gas,fossil liquids: heavy fuel oil</v>
      </c>
      <c r="D7006" t="s">
        <v>3239</v>
      </c>
      <c r="E7006" t="s">
        <v>3241</v>
      </c>
      <c r="H7006" t="s">
        <v>3440</v>
      </c>
      <c r="I7006">
        <v>300</v>
      </c>
      <c r="J7006" t="s">
        <v>3446</v>
      </c>
      <c r="K7006">
        <v>1978</v>
      </c>
      <c r="L7006" t="s">
        <v>29</v>
      </c>
      <c r="M7006" t="s">
        <v>29</v>
      </c>
      <c r="N7006">
        <v>51.753999999999998</v>
      </c>
      <c r="O7006">
        <v>58.8033</v>
      </c>
      <c r="P7006" t="s">
        <v>3578</v>
      </c>
      <c r="Q7006" s="3">
        <f>Table1[[#This Row],[Capacity (MW)]]*0.395*8760*10^-6</f>
        <v>1.03806</v>
      </c>
      <c r="R7006" s="3" cm="1">
        <f t="array" ref="R7006">AVERAGE(VLOOKUP(_xlfn.TEXTSPLIT(Table1[[#This Row],[Fuel (no space after comma)]], ","), FuelList_Final_EF!$A$2:$B$65, 2, FALSE))</f>
        <v>67.331265155508703</v>
      </c>
      <c r="S7006" s="3">
        <f>Table1[[#This Row],[Generation (TWh)]]*10^9*VLOOKUP(Table1[[#This Row],[Turbine/Engine Technology]],Technology_HR!$A$2:$B$11,2,FALSE)*10^-6</f>
        <v>10676447.1</v>
      </c>
      <c r="T7006" s="5">
        <f>Table1[[#This Row],[Fuel Consumption (mmBtu)]]*Table1[[#This Row],[Emission Factor (kg CO2/ mmBtu)]]*10^3</f>
        <v>718858690608.86194</v>
      </c>
      <c r="U7006" s="3">
        <f>Table1[[#This Row],[Emissions (g CO2)]]/(Table1[[#This Row],[Generation (TWh)]]*10^9)</f>
        <v>692.50206212440696</v>
      </c>
    </row>
    <row r="7007" spans="1:21" x14ac:dyDescent="0.35">
      <c r="A7007" t="s">
        <v>1962</v>
      </c>
      <c r="B7007" t="s">
        <v>3263</v>
      </c>
      <c r="C7007" t="str">
        <f>SUBSTITUTE(Table1[[#This Row],[Fuel]],", ",",")</f>
        <v>fossil gas: natural gas,fossil liquids: heavy fuel oil</v>
      </c>
      <c r="D7007" t="s">
        <v>3239</v>
      </c>
      <c r="E7007" t="s">
        <v>3241</v>
      </c>
      <c r="H7007" t="s">
        <v>3440</v>
      </c>
      <c r="I7007">
        <v>300</v>
      </c>
      <c r="J7007" t="s">
        <v>3446</v>
      </c>
      <c r="K7007">
        <v>1979</v>
      </c>
      <c r="L7007" t="s">
        <v>29</v>
      </c>
      <c r="M7007" t="s">
        <v>29</v>
      </c>
      <c r="N7007">
        <v>51.753999999999998</v>
      </c>
      <c r="O7007">
        <v>58.8033</v>
      </c>
      <c r="P7007" t="s">
        <v>3578</v>
      </c>
      <c r="Q7007" s="3">
        <f>Table1[[#This Row],[Capacity (MW)]]*0.395*8760*10^-6</f>
        <v>1.03806</v>
      </c>
      <c r="R7007" s="3" cm="1">
        <f t="array" ref="R7007">AVERAGE(VLOOKUP(_xlfn.TEXTSPLIT(Table1[[#This Row],[Fuel (no space after comma)]], ","), FuelList_Final_EF!$A$2:$B$65, 2, FALSE))</f>
        <v>67.331265155508703</v>
      </c>
      <c r="S7007" s="3">
        <f>Table1[[#This Row],[Generation (TWh)]]*10^9*VLOOKUP(Table1[[#This Row],[Turbine/Engine Technology]],Technology_HR!$A$2:$B$11,2,FALSE)*10^-6</f>
        <v>10676447.1</v>
      </c>
      <c r="T7007" s="5">
        <f>Table1[[#This Row],[Fuel Consumption (mmBtu)]]*Table1[[#This Row],[Emission Factor (kg CO2/ mmBtu)]]*10^3</f>
        <v>718858690608.86194</v>
      </c>
      <c r="U7007" s="3">
        <f>Table1[[#This Row],[Emissions (g CO2)]]/(Table1[[#This Row],[Generation (TWh)]]*10^9)</f>
        <v>692.50206212440696</v>
      </c>
    </row>
    <row r="7008" spans="1:21" x14ac:dyDescent="0.35">
      <c r="A7008" t="s">
        <v>1962</v>
      </c>
      <c r="B7008" t="s">
        <v>3263</v>
      </c>
      <c r="C7008" t="str">
        <f>SUBSTITUTE(Table1[[#This Row],[Fuel]],", ",",")</f>
        <v>fossil gas: natural gas,fossil liquids: heavy fuel oil</v>
      </c>
      <c r="D7008" t="s">
        <v>3239</v>
      </c>
      <c r="E7008" t="s">
        <v>3241</v>
      </c>
      <c r="H7008" t="s">
        <v>3440</v>
      </c>
      <c r="I7008">
        <v>330</v>
      </c>
      <c r="J7008" t="s">
        <v>3446</v>
      </c>
      <c r="K7008">
        <v>2024</v>
      </c>
      <c r="L7008" t="s">
        <v>29</v>
      </c>
      <c r="M7008" t="s">
        <v>29</v>
      </c>
      <c r="N7008">
        <v>51.753999999999998</v>
      </c>
      <c r="O7008">
        <v>58.8033</v>
      </c>
      <c r="P7008" t="s">
        <v>3578</v>
      </c>
      <c r="Q7008" s="3">
        <f>Table1[[#This Row],[Capacity (MW)]]*0.395*8760*10^-6</f>
        <v>1.141866</v>
      </c>
      <c r="R7008" s="3" cm="1">
        <f t="array" ref="R7008">AVERAGE(VLOOKUP(_xlfn.TEXTSPLIT(Table1[[#This Row],[Fuel (no space after comma)]], ","), FuelList_Final_EF!$A$2:$B$65, 2, FALSE))</f>
        <v>67.331265155508703</v>
      </c>
      <c r="S7008" s="3">
        <f>Table1[[#This Row],[Generation (TWh)]]*10^9*VLOOKUP(Table1[[#This Row],[Turbine/Engine Technology]],Technology_HR!$A$2:$B$11,2,FALSE)*10^-6</f>
        <v>11744091.809999999</v>
      </c>
      <c r="T7008" s="5">
        <f>Table1[[#This Row],[Fuel Consumption (mmBtu)]]*Table1[[#This Row],[Emission Factor (kg CO2/ mmBtu)]]*10^3</f>
        <v>790744559669.74805</v>
      </c>
      <c r="U7008" s="3">
        <f>Table1[[#This Row],[Emissions (g CO2)]]/(Table1[[#This Row],[Generation (TWh)]]*10^9)</f>
        <v>692.50206212440696</v>
      </c>
    </row>
    <row r="7009" spans="1:21" x14ac:dyDescent="0.35">
      <c r="A7009" t="s">
        <v>1968</v>
      </c>
      <c r="B7009" t="s">
        <v>3377</v>
      </c>
      <c r="C7009" t="str">
        <f>SUBSTITUTE(Table1[[#This Row],[Fuel]],", ",",")</f>
        <v>fossil gas: natural gas,fossil liquids: heavy fuel oil,coal: unknown</v>
      </c>
      <c r="D7009" t="s">
        <v>3239</v>
      </c>
      <c r="E7009" t="s">
        <v>3241</v>
      </c>
      <c r="F7009" t="s">
        <v>3645</v>
      </c>
      <c r="H7009" t="s">
        <v>3440</v>
      </c>
      <c r="I7009">
        <v>60</v>
      </c>
      <c r="J7009" t="s">
        <v>3446</v>
      </c>
      <c r="K7009">
        <v>1977</v>
      </c>
      <c r="L7009" t="s">
        <v>29</v>
      </c>
      <c r="M7009" t="s">
        <v>29</v>
      </c>
      <c r="N7009">
        <v>56.961398000000003</v>
      </c>
      <c r="O7009">
        <v>41.109254999999997</v>
      </c>
      <c r="P7009" t="s">
        <v>3578</v>
      </c>
      <c r="Q7009" s="3">
        <f>Table1[[#This Row],[Capacity (MW)]]*0.395*8760*10^-6</f>
        <v>0.20761200000000002</v>
      </c>
      <c r="R7009" s="3" cm="1">
        <f t="array" ref="R7009">AVERAGE(VLOOKUP(_xlfn.TEXTSPLIT(Table1[[#This Row],[Fuel (no space after comma)]], ","), FuelList_Final_EF!$A$2:$B$65, 2, FALSE))</f>
        <v>78.308701458443167</v>
      </c>
      <c r="S7009" s="3">
        <f>Table1[[#This Row],[Generation (TWh)]]*10^9*VLOOKUP(Table1[[#This Row],[Turbine/Engine Technology]],Technology_HR!$A$2:$B$11,2,FALSE)*10^-6</f>
        <v>2135289.42</v>
      </c>
      <c r="T7009" s="5">
        <f>Table1[[#This Row],[Fuel Consumption (mmBtu)]]*Table1[[#This Row],[Emission Factor (kg CO2/ mmBtu)]]*10^3</f>
        <v>167211741718.15225</v>
      </c>
      <c r="U7009" s="3">
        <f>Table1[[#This Row],[Emissions (g CO2)]]/(Table1[[#This Row],[Generation (TWh)]]*10^9)</f>
        <v>805.40499450008781</v>
      </c>
    </row>
    <row r="7010" spans="1:21" x14ac:dyDescent="0.35">
      <c r="A7010" t="s">
        <v>1968</v>
      </c>
      <c r="B7010" t="s">
        <v>3377</v>
      </c>
      <c r="C7010" t="str">
        <f>SUBSTITUTE(Table1[[#This Row],[Fuel]],", ",",")</f>
        <v>fossil gas: natural gas,fossil liquids: heavy fuel oil,coal: unknown</v>
      </c>
      <c r="D7010" t="s">
        <v>3239</v>
      </c>
      <c r="E7010" t="s">
        <v>3241</v>
      </c>
      <c r="F7010" t="s">
        <v>3645</v>
      </c>
      <c r="H7010" t="s">
        <v>3440</v>
      </c>
      <c r="I7010">
        <v>110</v>
      </c>
      <c r="J7010" t="s">
        <v>3446</v>
      </c>
      <c r="K7010">
        <v>1984</v>
      </c>
      <c r="L7010" t="s">
        <v>29</v>
      </c>
      <c r="M7010" t="s">
        <v>29</v>
      </c>
      <c r="N7010">
        <v>56.961398000000003</v>
      </c>
      <c r="O7010">
        <v>41.109254999999997</v>
      </c>
      <c r="P7010" t="s">
        <v>3578</v>
      </c>
      <c r="Q7010" s="3">
        <f>Table1[[#This Row],[Capacity (MW)]]*0.395*8760*10^-6</f>
        <v>0.38062199999999996</v>
      </c>
      <c r="R7010" s="3" cm="1">
        <f t="array" ref="R7010">AVERAGE(VLOOKUP(_xlfn.TEXTSPLIT(Table1[[#This Row],[Fuel (no space after comma)]], ","), FuelList_Final_EF!$A$2:$B$65, 2, FALSE))</f>
        <v>78.308701458443167</v>
      </c>
      <c r="S7010" s="3">
        <f>Table1[[#This Row],[Generation (TWh)]]*10^9*VLOOKUP(Table1[[#This Row],[Turbine/Engine Technology]],Technology_HR!$A$2:$B$11,2,FALSE)*10^-6</f>
        <v>3914697.2699999996</v>
      </c>
      <c r="T7010" s="5">
        <f>Table1[[#This Row],[Fuel Consumption (mmBtu)]]*Table1[[#This Row],[Emission Factor (kg CO2/ mmBtu)]]*10^3</f>
        <v>306554859816.61243</v>
      </c>
      <c r="U7010" s="3">
        <f>Table1[[#This Row],[Emissions (g CO2)]]/(Table1[[#This Row],[Generation (TWh)]]*10^9)</f>
        <v>805.40499450008792</v>
      </c>
    </row>
    <row r="7011" spans="1:21" x14ac:dyDescent="0.35">
      <c r="A7011" t="s">
        <v>1968</v>
      </c>
      <c r="B7011" t="s">
        <v>3377</v>
      </c>
      <c r="C7011" t="str">
        <f>SUBSTITUTE(Table1[[#This Row],[Fuel]],", ",",")</f>
        <v>fossil gas: natural gas,fossil liquids: heavy fuel oil,coal: unknown</v>
      </c>
      <c r="D7011" t="s">
        <v>3239</v>
      </c>
      <c r="E7011" t="s">
        <v>3241</v>
      </c>
      <c r="F7011" t="s">
        <v>3645</v>
      </c>
      <c r="H7011" t="s">
        <v>3440</v>
      </c>
      <c r="I7011">
        <v>80</v>
      </c>
      <c r="J7011" t="s">
        <v>3446</v>
      </c>
      <c r="K7011">
        <v>1984</v>
      </c>
      <c r="L7011" t="s">
        <v>29</v>
      </c>
      <c r="M7011" t="s">
        <v>29</v>
      </c>
      <c r="N7011">
        <v>56.961398000000003</v>
      </c>
      <c r="O7011">
        <v>41.109254999999997</v>
      </c>
      <c r="P7011" t="s">
        <v>3578</v>
      </c>
      <c r="Q7011" s="3">
        <f>Table1[[#This Row],[Capacity (MW)]]*0.395*8760*10^-6</f>
        <v>0.27681600000000001</v>
      </c>
      <c r="R7011" s="3" cm="1">
        <f t="array" ref="R7011">AVERAGE(VLOOKUP(_xlfn.TEXTSPLIT(Table1[[#This Row],[Fuel (no space after comma)]], ","), FuelList_Final_EF!$A$2:$B$65, 2, FALSE))</f>
        <v>78.308701458443167</v>
      </c>
      <c r="S7011" s="3">
        <f>Table1[[#This Row],[Generation (TWh)]]*10^9*VLOOKUP(Table1[[#This Row],[Turbine/Engine Technology]],Technology_HR!$A$2:$B$11,2,FALSE)*10^-6</f>
        <v>2847052.56</v>
      </c>
      <c r="T7011" s="5">
        <f>Table1[[#This Row],[Fuel Consumption (mmBtu)]]*Table1[[#This Row],[Emission Factor (kg CO2/ mmBtu)]]*10^3</f>
        <v>222948988957.53638</v>
      </c>
      <c r="U7011" s="3">
        <f>Table1[[#This Row],[Emissions (g CO2)]]/(Table1[[#This Row],[Generation (TWh)]]*10^9)</f>
        <v>805.40499450008804</v>
      </c>
    </row>
    <row r="7012" spans="1:21" x14ac:dyDescent="0.35">
      <c r="A7012" t="s">
        <v>1968</v>
      </c>
      <c r="B7012" t="s">
        <v>3377</v>
      </c>
      <c r="C7012" t="str">
        <f>SUBSTITUTE(Table1[[#This Row],[Fuel]],", ",",")</f>
        <v>fossil gas: natural gas,fossil liquids: heavy fuel oil,coal: unknown</v>
      </c>
      <c r="D7012" t="s">
        <v>3239</v>
      </c>
      <c r="E7012" t="s">
        <v>3241</v>
      </c>
      <c r="F7012" t="s">
        <v>3645</v>
      </c>
      <c r="H7012" t="s">
        <v>3440</v>
      </c>
      <c r="I7012">
        <v>80</v>
      </c>
      <c r="J7012" t="s">
        <v>3446</v>
      </c>
      <c r="K7012">
        <v>1991</v>
      </c>
      <c r="L7012" t="s">
        <v>29</v>
      </c>
      <c r="M7012" t="s">
        <v>29</v>
      </c>
      <c r="N7012">
        <v>56.961398000000003</v>
      </c>
      <c r="O7012">
        <v>41.109254999999997</v>
      </c>
      <c r="P7012" t="s">
        <v>3578</v>
      </c>
      <c r="Q7012" s="3">
        <f>Table1[[#This Row],[Capacity (MW)]]*0.395*8760*10^-6</f>
        <v>0.27681600000000001</v>
      </c>
      <c r="R7012" s="3" cm="1">
        <f t="array" ref="R7012">AVERAGE(VLOOKUP(_xlfn.TEXTSPLIT(Table1[[#This Row],[Fuel (no space after comma)]], ","), FuelList_Final_EF!$A$2:$B$65, 2, FALSE))</f>
        <v>78.308701458443167</v>
      </c>
      <c r="S7012" s="3">
        <f>Table1[[#This Row],[Generation (TWh)]]*10^9*VLOOKUP(Table1[[#This Row],[Turbine/Engine Technology]],Technology_HR!$A$2:$B$11,2,FALSE)*10^-6</f>
        <v>2847052.56</v>
      </c>
      <c r="T7012" s="5">
        <f>Table1[[#This Row],[Fuel Consumption (mmBtu)]]*Table1[[#This Row],[Emission Factor (kg CO2/ mmBtu)]]*10^3</f>
        <v>222948988957.53638</v>
      </c>
      <c r="U7012" s="3">
        <f>Table1[[#This Row],[Emissions (g CO2)]]/(Table1[[#This Row],[Generation (TWh)]]*10^9)</f>
        <v>805.40499450008804</v>
      </c>
    </row>
    <row r="7013" spans="1:21" x14ac:dyDescent="0.35">
      <c r="A7013" t="s">
        <v>1969</v>
      </c>
      <c r="B7013" t="s">
        <v>3263</v>
      </c>
      <c r="C7013" t="str">
        <f>SUBSTITUTE(Table1[[#This Row],[Fuel]],", ",",")</f>
        <v>fossil gas: natural gas,fossil liquids: heavy fuel oil</v>
      </c>
      <c r="D7013" t="s">
        <v>3239</v>
      </c>
      <c r="E7013" t="s">
        <v>3241</v>
      </c>
      <c r="H7013" t="s">
        <v>3440</v>
      </c>
      <c r="I7013">
        <v>65</v>
      </c>
      <c r="J7013" t="s">
        <v>3446</v>
      </c>
      <c r="K7013">
        <v>2015</v>
      </c>
      <c r="L7013" t="s">
        <v>29</v>
      </c>
      <c r="M7013" t="s">
        <v>29</v>
      </c>
      <c r="N7013">
        <v>56.990338000000001</v>
      </c>
      <c r="O7013">
        <v>41.011839999999999</v>
      </c>
      <c r="P7013" t="s">
        <v>3578</v>
      </c>
      <c r="Q7013" s="3">
        <f>Table1[[#This Row],[Capacity (MW)]]*0.395*8760*10^-6</f>
        <v>0.224913</v>
      </c>
      <c r="R7013" s="3" cm="1">
        <f t="array" ref="R7013">AVERAGE(VLOOKUP(_xlfn.TEXTSPLIT(Table1[[#This Row],[Fuel (no space after comma)]], ","), FuelList_Final_EF!$A$2:$B$65, 2, FALSE))</f>
        <v>67.331265155508703</v>
      </c>
      <c r="S7013" s="3">
        <f>Table1[[#This Row],[Generation (TWh)]]*10^9*VLOOKUP(Table1[[#This Row],[Turbine/Engine Technology]],Technology_HR!$A$2:$B$11,2,FALSE)*10^-6</f>
        <v>2313230.2050000001</v>
      </c>
      <c r="T7013" s="5">
        <f>Table1[[#This Row],[Fuel Consumption (mmBtu)]]*Table1[[#This Row],[Emission Factor (kg CO2/ mmBtu)]]*10^3</f>
        <v>155752716298.58676</v>
      </c>
      <c r="U7013" s="3">
        <f>Table1[[#This Row],[Emissions (g CO2)]]/(Table1[[#This Row],[Generation (TWh)]]*10^9)</f>
        <v>692.50206212440708</v>
      </c>
    </row>
    <row r="7014" spans="1:21" x14ac:dyDescent="0.35">
      <c r="A7014" t="s">
        <v>1970</v>
      </c>
      <c r="B7014" t="s">
        <v>3239</v>
      </c>
      <c r="C7014" t="str">
        <f>SUBSTITUTE(Table1[[#This Row],[Fuel]],", ",",")</f>
        <v>fossil gas: natural gas</v>
      </c>
      <c r="D7014" t="s">
        <v>3239</v>
      </c>
      <c r="H7014" t="s">
        <v>3436</v>
      </c>
      <c r="I7014">
        <v>110</v>
      </c>
      <c r="J7014" t="s">
        <v>3446</v>
      </c>
      <c r="K7014">
        <v>2002</v>
      </c>
      <c r="L7014" t="s">
        <v>29</v>
      </c>
      <c r="M7014" t="s">
        <v>29</v>
      </c>
      <c r="N7014">
        <v>57.023099999999999</v>
      </c>
      <c r="O7014">
        <v>40.384799999999998</v>
      </c>
      <c r="P7014" t="s">
        <v>3578</v>
      </c>
      <c r="Q7014" s="3">
        <f>Table1[[#This Row],[Capacity (MW)]]*0.395*8760*10^-6</f>
        <v>0.38062199999999996</v>
      </c>
      <c r="R7014" s="3" cm="1">
        <f t="array" ref="R7014">AVERAGE(VLOOKUP(_xlfn.TEXTSPLIT(Table1[[#This Row],[Fuel (no space after comma)]], ","), FuelList_Final_EF!$A$2:$B$65, 2, FALSE))</f>
        <v>53.06</v>
      </c>
      <c r="S7014" s="3">
        <f>Table1[[#This Row],[Generation (TWh)]]*10^9*VLOOKUP(Table1[[#This Row],[Turbine/Engine Technology]],Technology_HR!$A$2:$B$11,2,FALSE)*10^-6</f>
        <v>4190648.2199999993</v>
      </c>
      <c r="T7014" s="5">
        <f>Table1[[#This Row],[Fuel Consumption (mmBtu)]]*Table1[[#This Row],[Emission Factor (kg CO2/ mmBtu)]]*10^3</f>
        <v>222355794553.19998</v>
      </c>
      <c r="U7014" s="3">
        <f>Table1[[#This Row],[Emissions (g CO2)]]/(Table1[[#This Row],[Generation (TWh)]]*10^9)</f>
        <v>584.19060000000002</v>
      </c>
    </row>
    <row r="7015" spans="1:21" x14ac:dyDescent="0.35">
      <c r="A7015" t="s">
        <v>1962</v>
      </c>
      <c r="B7015" t="s">
        <v>3240</v>
      </c>
      <c r="C7015" t="str">
        <f>SUBSTITUTE(Table1[[#This Row],[Fuel]],", ",",")</f>
        <v>fossil gas: natural gas,fossil liquids: diesel</v>
      </c>
      <c r="D7015" t="s">
        <v>3239</v>
      </c>
      <c r="E7015" t="s">
        <v>3258</v>
      </c>
      <c r="H7015" t="s">
        <v>3438</v>
      </c>
      <c r="I7015">
        <v>325</v>
      </c>
      <c r="J7015" t="s">
        <v>3446</v>
      </c>
      <c r="K7015">
        <v>2012</v>
      </c>
      <c r="L7015" t="s">
        <v>29</v>
      </c>
      <c r="M7015" t="s">
        <v>29</v>
      </c>
      <c r="N7015">
        <v>57.023099999999999</v>
      </c>
      <c r="O7015">
        <v>40.384799999999998</v>
      </c>
      <c r="P7015" t="s">
        <v>3578</v>
      </c>
      <c r="Q7015" s="3">
        <f>Table1[[#This Row],[Capacity (MW)]]*0.395*8760*10^-6</f>
        <v>1.124565</v>
      </c>
      <c r="R7015" s="3" cm="1">
        <f t="array" ref="R7015">AVERAGE(VLOOKUP(_xlfn.TEXTSPLIT(Table1[[#This Row],[Fuel (no space after comma)]], ","), FuelList_Final_EF!$A$2:$B$65, 2, FALSE))</f>
        <v>65.583341148886291</v>
      </c>
      <c r="S7015" s="3">
        <f>Table1[[#This Row],[Generation (TWh)]]*10^9*VLOOKUP(Table1[[#This Row],[Turbine/Engine Technology]],Technology_HR!$A$2:$B$11,2,FALSE)*10^-6</f>
        <v>8489341.1850000005</v>
      </c>
      <c r="T7015" s="5">
        <f>Table1[[#This Row],[Fuel Consumption (mmBtu)]]*Table1[[#This Row],[Emission Factor (kg CO2/ mmBtu)]]*10^3</f>
        <v>556759359065.14563</v>
      </c>
      <c r="U7015" s="3">
        <f>Table1[[#This Row],[Emissions (g CO2)]]/(Table1[[#This Row],[Generation (TWh)]]*10^9)</f>
        <v>495.08864233294264</v>
      </c>
    </row>
    <row r="7016" spans="1:21" x14ac:dyDescent="0.35">
      <c r="A7016" t="s">
        <v>1962</v>
      </c>
      <c r="B7016" t="s">
        <v>3240</v>
      </c>
      <c r="C7016" t="str">
        <f>SUBSTITUTE(Table1[[#This Row],[Fuel]],", ",",")</f>
        <v>fossil gas: natural gas,fossil liquids: diesel</v>
      </c>
      <c r="D7016" t="s">
        <v>3239</v>
      </c>
      <c r="E7016" t="s">
        <v>3258</v>
      </c>
      <c r="H7016" t="s">
        <v>3438</v>
      </c>
      <c r="I7016">
        <v>331</v>
      </c>
      <c r="J7016" t="s">
        <v>3446</v>
      </c>
      <c r="K7016">
        <v>2024</v>
      </c>
      <c r="L7016" t="s">
        <v>29</v>
      </c>
      <c r="M7016" t="s">
        <v>29</v>
      </c>
      <c r="N7016">
        <v>57.023099999999999</v>
      </c>
      <c r="O7016">
        <v>40.384799999999998</v>
      </c>
      <c r="P7016" t="s">
        <v>3578</v>
      </c>
      <c r="Q7016" s="3">
        <f>Table1[[#This Row],[Capacity (MW)]]*0.395*8760*10^-6</f>
        <v>1.1453262</v>
      </c>
      <c r="R7016" s="3" cm="1">
        <f t="array" ref="R7016">AVERAGE(VLOOKUP(_xlfn.TEXTSPLIT(Table1[[#This Row],[Fuel (no space after comma)]], ","), FuelList_Final_EF!$A$2:$B$65, 2, FALSE))</f>
        <v>65.583341148886291</v>
      </c>
      <c r="S7016" s="3">
        <f>Table1[[#This Row],[Generation (TWh)]]*10^9*VLOOKUP(Table1[[#This Row],[Turbine/Engine Technology]],Technology_HR!$A$2:$B$11,2,FALSE)*10^-6</f>
        <v>8646067.4837999996</v>
      </c>
      <c r="T7016" s="5">
        <f>Table1[[#This Row],[Fuel Consumption (mmBtu)]]*Table1[[#This Row],[Emission Factor (kg CO2/ mmBtu)]]*10^3</f>
        <v>567037993386.34827</v>
      </c>
      <c r="U7016" s="3">
        <f>Table1[[#This Row],[Emissions (g CO2)]]/(Table1[[#This Row],[Generation (TWh)]]*10^9)</f>
        <v>495.08864233294258</v>
      </c>
    </row>
    <row r="7017" spans="1:21" x14ac:dyDescent="0.35">
      <c r="A7017" t="s">
        <v>1971</v>
      </c>
      <c r="B7017" t="s">
        <v>3239</v>
      </c>
      <c r="C7017" t="str">
        <f>SUBSTITUTE(Table1[[#This Row],[Fuel]],", ",",")</f>
        <v>fossil gas: natural gas</v>
      </c>
      <c r="D7017" t="s">
        <v>3239</v>
      </c>
      <c r="H7017" t="s">
        <v>3438</v>
      </c>
      <c r="I7017">
        <v>234</v>
      </c>
      <c r="J7017" t="s">
        <v>3446</v>
      </c>
      <c r="K7017">
        <v>2014</v>
      </c>
      <c r="L7017" t="s">
        <v>29</v>
      </c>
      <c r="M7017" t="s">
        <v>29</v>
      </c>
      <c r="N7017">
        <v>56.845517999999998</v>
      </c>
      <c r="O7017">
        <v>53.178404</v>
      </c>
      <c r="P7017" t="s">
        <v>3578</v>
      </c>
      <c r="Q7017" s="3">
        <f>Table1[[#This Row],[Capacity (MW)]]*0.395*8760*10^-6</f>
        <v>0.80968680000000004</v>
      </c>
      <c r="R7017" s="3" cm="1">
        <f t="array" ref="R7017">AVERAGE(VLOOKUP(_xlfn.TEXTSPLIT(Table1[[#This Row],[Fuel (no space after comma)]], ","), FuelList_Final_EF!$A$2:$B$65, 2, FALSE))</f>
        <v>53.06</v>
      </c>
      <c r="S7017" s="3">
        <f>Table1[[#This Row],[Generation (TWh)]]*10^9*VLOOKUP(Table1[[#This Row],[Turbine/Engine Technology]],Technology_HR!$A$2:$B$11,2,FALSE)*10^-6</f>
        <v>6112325.6531999996</v>
      </c>
      <c r="T7017" s="5">
        <f>Table1[[#This Row],[Fuel Consumption (mmBtu)]]*Table1[[#This Row],[Emission Factor (kg CO2/ mmBtu)]]*10^3</f>
        <v>324319999158.79199</v>
      </c>
      <c r="U7017" s="3">
        <f>Table1[[#This Row],[Emissions (g CO2)]]/(Table1[[#This Row],[Generation (TWh)]]*10^9)</f>
        <v>400.54993999999999</v>
      </c>
    </row>
    <row r="7018" spans="1:21" x14ac:dyDescent="0.35">
      <c r="A7018" t="s">
        <v>1971</v>
      </c>
      <c r="B7018" t="s">
        <v>3239</v>
      </c>
      <c r="C7018" t="str">
        <f>SUBSTITUTE(Table1[[#This Row],[Fuel]],", ",",")</f>
        <v>fossil gas: natural gas</v>
      </c>
      <c r="D7018" t="s">
        <v>3239</v>
      </c>
      <c r="H7018" t="s">
        <v>3440</v>
      </c>
      <c r="I7018">
        <v>60</v>
      </c>
      <c r="J7018" t="s">
        <v>3446</v>
      </c>
      <c r="K7018">
        <v>1977</v>
      </c>
      <c r="L7018" t="s">
        <v>29</v>
      </c>
      <c r="M7018" t="s">
        <v>29</v>
      </c>
      <c r="N7018">
        <v>56.893545000000003</v>
      </c>
      <c r="O7018">
        <v>53.341873</v>
      </c>
      <c r="P7018" t="s">
        <v>3578</v>
      </c>
      <c r="Q7018" s="3">
        <f>Table1[[#This Row],[Capacity (MW)]]*0.395*8760*10^-6</f>
        <v>0.20761200000000002</v>
      </c>
      <c r="R7018" s="3" cm="1">
        <f t="array" ref="R7018">AVERAGE(VLOOKUP(_xlfn.TEXTSPLIT(Table1[[#This Row],[Fuel (no space after comma)]], ","), FuelList_Final_EF!$A$2:$B$65, 2, FALSE))</f>
        <v>53.06</v>
      </c>
      <c r="S7018" s="3">
        <f>Table1[[#This Row],[Generation (TWh)]]*10^9*VLOOKUP(Table1[[#This Row],[Turbine/Engine Technology]],Technology_HR!$A$2:$B$11,2,FALSE)*10^-6</f>
        <v>2135289.42</v>
      </c>
      <c r="T7018" s="5">
        <f>Table1[[#This Row],[Fuel Consumption (mmBtu)]]*Table1[[#This Row],[Emission Factor (kg CO2/ mmBtu)]]*10^3</f>
        <v>113298456625.2</v>
      </c>
      <c r="U7018" s="3">
        <f>Table1[[#This Row],[Emissions (g CO2)]]/(Table1[[#This Row],[Generation (TWh)]]*10^9)</f>
        <v>545.72209999999995</v>
      </c>
    </row>
    <row r="7019" spans="1:21" x14ac:dyDescent="0.35">
      <c r="A7019" t="s">
        <v>1971</v>
      </c>
      <c r="B7019" t="s">
        <v>3239</v>
      </c>
      <c r="C7019" t="str">
        <f>SUBSTITUTE(Table1[[#This Row],[Fuel]],", ",",")</f>
        <v>fossil gas: natural gas</v>
      </c>
      <c r="D7019" t="s">
        <v>3239</v>
      </c>
      <c r="H7019" t="s">
        <v>3440</v>
      </c>
      <c r="I7019">
        <v>110</v>
      </c>
      <c r="J7019" t="s">
        <v>3446</v>
      </c>
      <c r="K7019">
        <v>1977</v>
      </c>
      <c r="L7019" t="s">
        <v>29</v>
      </c>
      <c r="M7019" t="s">
        <v>29</v>
      </c>
      <c r="N7019">
        <v>56.893545000000003</v>
      </c>
      <c r="O7019">
        <v>53.341873</v>
      </c>
      <c r="P7019" t="s">
        <v>3578</v>
      </c>
      <c r="Q7019" s="3">
        <f>Table1[[#This Row],[Capacity (MW)]]*0.395*8760*10^-6</f>
        <v>0.38062199999999996</v>
      </c>
      <c r="R7019" s="3" cm="1">
        <f t="array" ref="R7019">AVERAGE(VLOOKUP(_xlfn.TEXTSPLIT(Table1[[#This Row],[Fuel (no space after comma)]], ","), FuelList_Final_EF!$A$2:$B$65, 2, FALSE))</f>
        <v>53.06</v>
      </c>
      <c r="S7019" s="3">
        <f>Table1[[#This Row],[Generation (TWh)]]*10^9*VLOOKUP(Table1[[#This Row],[Turbine/Engine Technology]],Technology_HR!$A$2:$B$11,2,FALSE)*10^-6</f>
        <v>3914697.2699999996</v>
      </c>
      <c r="T7019" s="5">
        <f>Table1[[#This Row],[Fuel Consumption (mmBtu)]]*Table1[[#This Row],[Emission Factor (kg CO2/ mmBtu)]]*10^3</f>
        <v>207713837146.19998</v>
      </c>
      <c r="U7019" s="3">
        <f>Table1[[#This Row],[Emissions (g CO2)]]/(Table1[[#This Row],[Generation (TWh)]]*10^9)</f>
        <v>545.72210000000007</v>
      </c>
    </row>
    <row r="7020" spans="1:21" x14ac:dyDescent="0.35">
      <c r="A7020" t="s">
        <v>1971</v>
      </c>
      <c r="B7020" t="s">
        <v>3239</v>
      </c>
      <c r="C7020" t="str">
        <f>SUBSTITUTE(Table1[[#This Row],[Fuel]],", ",",")</f>
        <v>fossil gas: natural gas</v>
      </c>
      <c r="D7020" t="s">
        <v>3239</v>
      </c>
      <c r="H7020" t="s">
        <v>3440</v>
      </c>
      <c r="I7020">
        <v>110</v>
      </c>
      <c r="J7020" t="s">
        <v>3446</v>
      </c>
      <c r="K7020">
        <v>1979</v>
      </c>
      <c r="L7020" t="s">
        <v>29</v>
      </c>
      <c r="M7020">
        <v>2026</v>
      </c>
      <c r="N7020">
        <v>56.893545000000003</v>
      </c>
      <c r="O7020">
        <v>53.341873</v>
      </c>
      <c r="P7020" t="s">
        <v>3578</v>
      </c>
      <c r="Q7020" s="3">
        <f>Table1[[#This Row],[Capacity (MW)]]*0.395*8760*10^-6</f>
        <v>0.38062199999999996</v>
      </c>
      <c r="R7020" s="3" cm="1">
        <f t="array" ref="R7020">AVERAGE(VLOOKUP(_xlfn.TEXTSPLIT(Table1[[#This Row],[Fuel (no space after comma)]], ","), FuelList_Final_EF!$A$2:$B$65, 2, FALSE))</f>
        <v>53.06</v>
      </c>
      <c r="S7020" s="3">
        <f>Table1[[#This Row],[Generation (TWh)]]*10^9*VLOOKUP(Table1[[#This Row],[Turbine/Engine Technology]],Technology_HR!$A$2:$B$11,2,FALSE)*10^-6</f>
        <v>3914697.2699999996</v>
      </c>
      <c r="T7020" s="5">
        <f>Table1[[#This Row],[Fuel Consumption (mmBtu)]]*Table1[[#This Row],[Emission Factor (kg CO2/ mmBtu)]]*10^3</f>
        <v>207713837146.19998</v>
      </c>
      <c r="U7020" s="3">
        <f>Table1[[#This Row],[Emissions (g CO2)]]/(Table1[[#This Row],[Generation (TWh)]]*10^9)</f>
        <v>545.72210000000007</v>
      </c>
    </row>
    <row r="7021" spans="1:21" x14ac:dyDescent="0.35">
      <c r="A7021" t="s">
        <v>1971</v>
      </c>
      <c r="B7021" t="s">
        <v>3239</v>
      </c>
      <c r="C7021" t="str">
        <f>SUBSTITUTE(Table1[[#This Row],[Fuel]],", ",",")</f>
        <v>fossil gas: natural gas</v>
      </c>
      <c r="D7021" t="s">
        <v>3239</v>
      </c>
      <c r="H7021" t="s">
        <v>3440</v>
      </c>
      <c r="I7021">
        <v>125</v>
      </c>
      <c r="J7021" t="s">
        <v>3450</v>
      </c>
      <c r="K7021">
        <v>2026</v>
      </c>
      <c r="L7021" t="s">
        <v>29</v>
      </c>
      <c r="M7021" t="s">
        <v>29</v>
      </c>
      <c r="N7021">
        <v>56.893545000000003</v>
      </c>
      <c r="O7021">
        <v>53.341873</v>
      </c>
      <c r="P7021" t="s">
        <v>3578</v>
      </c>
      <c r="Q7021" s="3">
        <f>Table1[[#This Row],[Capacity (MW)]]*0.395*8760*10^-6</f>
        <v>0.43252499999999999</v>
      </c>
      <c r="R7021" s="3" cm="1">
        <f t="array" ref="R7021">AVERAGE(VLOOKUP(_xlfn.TEXTSPLIT(Table1[[#This Row],[Fuel (no space after comma)]], ","), FuelList_Final_EF!$A$2:$B$65, 2, FALSE))</f>
        <v>53.06</v>
      </c>
      <c r="S7021" s="3">
        <f>Table1[[#This Row],[Generation (TWh)]]*10^9*VLOOKUP(Table1[[#This Row],[Turbine/Engine Technology]],Technology_HR!$A$2:$B$11,2,FALSE)*10^-6</f>
        <v>4448519.625</v>
      </c>
      <c r="T7021" s="5">
        <f>Table1[[#This Row],[Fuel Consumption (mmBtu)]]*Table1[[#This Row],[Emission Factor (kg CO2/ mmBtu)]]*10^3</f>
        <v>236038451302.5</v>
      </c>
      <c r="U7021" s="3">
        <f>Table1[[#This Row],[Emissions (g CO2)]]/(Table1[[#This Row],[Generation (TWh)]]*10^9)</f>
        <v>545.72209999999995</v>
      </c>
    </row>
    <row r="7022" spans="1:21" x14ac:dyDescent="0.35">
      <c r="A7022" t="s">
        <v>1971</v>
      </c>
      <c r="B7022" t="s">
        <v>3239</v>
      </c>
      <c r="C7022" t="str">
        <f>SUBSTITUTE(Table1[[#This Row],[Fuel]],", ",",")</f>
        <v>fossil gas: natural gas</v>
      </c>
      <c r="D7022" t="s">
        <v>3239</v>
      </c>
      <c r="H7022" t="s">
        <v>3440</v>
      </c>
      <c r="I7022">
        <v>125</v>
      </c>
      <c r="J7022" t="s">
        <v>3446</v>
      </c>
      <c r="K7022">
        <v>2024</v>
      </c>
      <c r="L7022" t="s">
        <v>29</v>
      </c>
      <c r="M7022" t="s">
        <v>29</v>
      </c>
      <c r="N7022">
        <v>56.893545000000003</v>
      </c>
      <c r="O7022">
        <v>53.341873</v>
      </c>
      <c r="P7022" t="s">
        <v>3578</v>
      </c>
      <c r="Q7022" s="3">
        <f>Table1[[#This Row],[Capacity (MW)]]*0.395*8760*10^-6</f>
        <v>0.43252499999999999</v>
      </c>
      <c r="R7022" s="3" cm="1">
        <f t="array" ref="R7022">AVERAGE(VLOOKUP(_xlfn.TEXTSPLIT(Table1[[#This Row],[Fuel (no space after comma)]], ","), FuelList_Final_EF!$A$2:$B$65, 2, FALSE))</f>
        <v>53.06</v>
      </c>
      <c r="S7022" s="3">
        <f>Table1[[#This Row],[Generation (TWh)]]*10^9*VLOOKUP(Table1[[#This Row],[Turbine/Engine Technology]],Technology_HR!$A$2:$B$11,2,FALSE)*10^-6</f>
        <v>4448519.625</v>
      </c>
      <c r="T7022" s="5">
        <f>Table1[[#This Row],[Fuel Consumption (mmBtu)]]*Table1[[#This Row],[Emission Factor (kg CO2/ mmBtu)]]*10^3</f>
        <v>236038451302.5</v>
      </c>
      <c r="U7022" s="3">
        <f>Table1[[#This Row],[Emissions (g CO2)]]/(Table1[[#This Row],[Generation (TWh)]]*10^9)</f>
        <v>545.72209999999995</v>
      </c>
    </row>
    <row r="7023" spans="1:21" x14ac:dyDescent="0.35">
      <c r="A7023" t="s">
        <v>1962</v>
      </c>
      <c r="B7023" t="s">
        <v>3239</v>
      </c>
      <c r="C7023" t="str">
        <f>SUBSTITUTE(Table1[[#This Row],[Fuel]],", ",",")</f>
        <v>fossil gas: natural gas</v>
      </c>
      <c r="D7023" t="s">
        <v>3239</v>
      </c>
      <c r="H7023" t="s">
        <v>3438</v>
      </c>
      <c r="I7023">
        <v>450</v>
      </c>
      <c r="J7023" t="s">
        <v>3446</v>
      </c>
      <c r="K7023">
        <v>2005</v>
      </c>
      <c r="L7023" t="s">
        <v>29</v>
      </c>
      <c r="M7023" t="s">
        <v>29</v>
      </c>
      <c r="N7023">
        <v>54.661712999999999</v>
      </c>
      <c r="O7023">
        <v>20.582011999999999</v>
      </c>
      <c r="P7023" t="s">
        <v>3578</v>
      </c>
      <c r="Q7023" s="3">
        <f>Table1[[#This Row],[Capacity (MW)]]*0.395*8760*10^-6</f>
        <v>1.5570899999999999</v>
      </c>
      <c r="R7023" s="3" cm="1">
        <f t="array" ref="R7023">AVERAGE(VLOOKUP(_xlfn.TEXTSPLIT(Table1[[#This Row],[Fuel (no space after comma)]], ","), FuelList_Final_EF!$A$2:$B$65, 2, FALSE))</f>
        <v>53.06</v>
      </c>
      <c r="S7023" s="3">
        <f>Table1[[#This Row],[Generation (TWh)]]*10^9*VLOOKUP(Table1[[#This Row],[Turbine/Engine Technology]],Technology_HR!$A$2:$B$11,2,FALSE)*10^-6</f>
        <v>11754472.409999998</v>
      </c>
      <c r="T7023" s="5">
        <f>Table1[[#This Row],[Fuel Consumption (mmBtu)]]*Table1[[#This Row],[Emission Factor (kg CO2/ mmBtu)]]*10^3</f>
        <v>623692306074.59998</v>
      </c>
      <c r="U7023" s="3">
        <f>Table1[[#This Row],[Emissions (g CO2)]]/(Table1[[#This Row],[Generation (TWh)]]*10^9)</f>
        <v>400.54994000000005</v>
      </c>
    </row>
    <row r="7024" spans="1:21" x14ac:dyDescent="0.35">
      <c r="A7024" t="s">
        <v>1962</v>
      </c>
      <c r="B7024" t="s">
        <v>3239</v>
      </c>
      <c r="C7024" t="str">
        <f>SUBSTITUTE(Table1[[#This Row],[Fuel]],", ",",")</f>
        <v>fossil gas: natural gas</v>
      </c>
      <c r="D7024" t="s">
        <v>3239</v>
      </c>
      <c r="H7024" t="s">
        <v>3438</v>
      </c>
      <c r="I7024">
        <v>450</v>
      </c>
      <c r="J7024" t="s">
        <v>3446</v>
      </c>
      <c r="K7024">
        <v>2010</v>
      </c>
      <c r="L7024" t="s">
        <v>29</v>
      </c>
      <c r="M7024" t="s">
        <v>29</v>
      </c>
      <c r="N7024">
        <v>54.661712999999999</v>
      </c>
      <c r="O7024">
        <v>20.582011999999999</v>
      </c>
      <c r="P7024" t="s">
        <v>3578</v>
      </c>
      <c r="Q7024" s="3">
        <f>Table1[[#This Row],[Capacity (MW)]]*0.395*8760*10^-6</f>
        <v>1.5570899999999999</v>
      </c>
      <c r="R7024" s="3" cm="1">
        <f t="array" ref="R7024">AVERAGE(VLOOKUP(_xlfn.TEXTSPLIT(Table1[[#This Row],[Fuel (no space after comma)]], ","), FuelList_Final_EF!$A$2:$B$65, 2, FALSE))</f>
        <v>53.06</v>
      </c>
      <c r="S7024" s="3">
        <f>Table1[[#This Row],[Generation (TWh)]]*10^9*VLOOKUP(Table1[[#This Row],[Turbine/Engine Technology]],Technology_HR!$A$2:$B$11,2,FALSE)*10^-6</f>
        <v>11754472.409999998</v>
      </c>
      <c r="T7024" s="5">
        <f>Table1[[#This Row],[Fuel Consumption (mmBtu)]]*Table1[[#This Row],[Emission Factor (kg CO2/ mmBtu)]]*10^3</f>
        <v>623692306074.59998</v>
      </c>
      <c r="U7024" s="3">
        <f>Table1[[#This Row],[Emissions (g CO2)]]/(Table1[[#This Row],[Generation (TWh)]]*10^9)</f>
        <v>400.54994000000005</v>
      </c>
    </row>
    <row r="7025" spans="1:21" x14ac:dyDescent="0.35">
      <c r="A7025" t="s">
        <v>1954</v>
      </c>
      <c r="B7025" t="s">
        <v>3239</v>
      </c>
      <c r="C7025" t="str">
        <f>SUBSTITUTE(Table1[[#This Row],[Fuel]],", ",",")</f>
        <v>fossil gas: natural gas</v>
      </c>
      <c r="D7025" t="s">
        <v>3239</v>
      </c>
      <c r="H7025" t="s">
        <v>3438</v>
      </c>
      <c r="I7025">
        <v>370</v>
      </c>
      <c r="J7025" t="s">
        <v>3445</v>
      </c>
      <c r="K7025" t="s">
        <v>29</v>
      </c>
      <c r="L7025" t="s">
        <v>29</v>
      </c>
      <c r="M7025" t="s">
        <v>29</v>
      </c>
      <c r="N7025">
        <v>54.515790000000003</v>
      </c>
      <c r="O7025">
        <v>35.428794000000003</v>
      </c>
      <c r="P7025" t="s">
        <v>3578</v>
      </c>
      <c r="Q7025" s="3">
        <f>Table1[[#This Row],[Capacity (MW)]]*0.395*8760*10^-6</f>
        <v>1.2802739999999999</v>
      </c>
      <c r="R7025" s="3" cm="1">
        <f t="array" ref="R7025">AVERAGE(VLOOKUP(_xlfn.TEXTSPLIT(Table1[[#This Row],[Fuel (no space after comma)]], ","), FuelList_Final_EF!$A$2:$B$65, 2, FALSE))</f>
        <v>53.06</v>
      </c>
      <c r="S7025" s="3">
        <f>Table1[[#This Row],[Generation (TWh)]]*10^9*VLOOKUP(Table1[[#This Row],[Turbine/Engine Technology]],Technology_HR!$A$2:$B$11,2,FALSE)*10^-6</f>
        <v>9664788.425999999</v>
      </c>
      <c r="T7025" s="5">
        <f>Table1[[#This Row],[Fuel Consumption (mmBtu)]]*Table1[[#This Row],[Emission Factor (kg CO2/ mmBtu)]]*10^3</f>
        <v>512813673883.55994</v>
      </c>
      <c r="U7025" s="3">
        <f>Table1[[#This Row],[Emissions (g CO2)]]/(Table1[[#This Row],[Generation (TWh)]]*10^9)</f>
        <v>400.54993999999994</v>
      </c>
    </row>
    <row r="7026" spans="1:21" x14ac:dyDescent="0.35">
      <c r="A7026" t="s">
        <v>1972</v>
      </c>
      <c r="B7026" t="s">
        <v>3251</v>
      </c>
      <c r="C7026" t="str">
        <f>SUBSTITUTE(Table1[[#This Row],[Fuel]],", ",",")</f>
        <v>fossil liquids: heavy fuel oil,fossil gas: natural gas</v>
      </c>
      <c r="D7026" t="s">
        <v>3241</v>
      </c>
      <c r="E7026" t="s">
        <v>3239</v>
      </c>
      <c r="H7026" t="s">
        <v>3440</v>
      </c>
      <c r="I7026">
        <v>55</v>
      </c>
      <c r="J7026" t="s">
        <v>3446</v>
      </c>
      <c r="K7026">
        <v>1975</v>
      </c>
      <c r="L7026" t="s">
        <v>29</v>
      </c>
      <c r="M7026" t="s">
        <v>29</v>
      </c>
      <c r="N7026">
        <v>52.969900000000003</v>
      </c>
      <c r="O7026">
        <v>158.6806</v>
      </c>
      <c r="P7026" t="s">
        <v>3578</v>
      </c>
      <c r="Q7026" s="3">
        <f>Table1[[#This Row],[Capacity (MW)]]*0.395*8760*10^-6</f>
        <v>0.19031099999999998</v>
      </c>
      <c r="R7026" s="3" cm="1">
        <f t="array" ref="R7026">AVERAGE(VLOOKUP(_xlfn.TEXTSPLIT(Table1[[#This Row],[Fuel (no space after comma)]], ","), FuelList_Final_EF!$A$2:$B$65, 2, FALSE))</f>
        <v>67.331265155508703</v>
      </c>
      <c r="S7026" s="3">
        <f>Table1[[#This Row],[Generation (TWh)]]*10^9*VLOOKUP(Table1[[#This Row],[Turbine/Engine Technology]],Technology_HR!$A$2:$B$11,2,FALSE)*10^-6</f>
        <v>1957348.6349999998</v>
      </c>
      <c r="T7026" s="5">
        <f>Table1[[#This Row],[Fuel Consumption (mmBtu)]]*Table1[[#This Row],[Emission Factor (kg CO2/ mmBtu)]]*10^3</f>
        <v>131790759944.95801</v>
      </c>
      <c r="U7026" s="3">
        <f>Table1[[#This Row],[Emissions (g CO2)]]/(Table1[[#This Row],[Generation (TWh)]]*10^9)</f>
        <v>692.50206212440708</v>
      </c>
    </row>
    <row r="7027" spans="1:21" x14ac:dyDescent="0.35">
      <c r="A7027" t="s">
        <v>1972</v>
      </c>
      <c r="B7027" t="s">
        <v>3251</v>
      </c>
      <c r="C7027" t="str">
        <f>SUBSTITUTE(Table1[[#This Row],[Fuel]],", ",",")</f>
        <v>fossil liquids: heavy fuel oil,fossil gas: natural gas</v>
      </c>
      <c r="D7027" t="s">
        <v>3241</v>
      </c>
      <c r="E7027" t="s">
        <v>3239</v>
      </c>
      <c r="H7027" t="s">
        <v>3440</v>
      </c>
      <c r="I7027">
        <v>50</v>
      </c>
      <c r="J7027" t="s">
        <v>3446</v>
      </c>
      <c r="K7027">
        <v>1977</v>
      </c>
      <c r="L7027" t="s">
        <v>29</v>
      </c>
      <c r="M7027" t="s">
        <v>29</v>
      </c>
      <c r="N7027">
        <v>52.969900000000003</v>
      </c>
      <c r="O7027">
        <v>158.6806</v>
      </c>
      <c r="P7027" t="s">
        <v>3578</v>
      </c>
      <c r="Q7027" s="3">
        <f>Table1[[#This Row],[Capacity (MW)]]*0.395*8760*10^-6</f>
        <v>0.17301</v>
      </c>
      <c r="R7027" s="3" cm="1">
        <f t="array" ref="R7027">AVERAGE(VLOOKUP(_xlfn.TEXTSPLIT(Table1[[#This Row],[Fuel (no space after comma)]], ","), FuelList_Final_EF!$A$2:$B$65, 2, FALSE))</f>
        <v>67.331265155508703</v>
      </c>
      <c r="S7027" s="3">
        <f>Table1[[#This Row],[Generation (TWh)]]*10^9*VLOOKUP(Table1[[#This Row],[Turbine/Engine Technology]],Technology_HR!$A$2:$B$11,2,FALSE)*10^-6</f>
        <v>1779407.8499999999</v>
      </c>
      <c r="T7027" s="5">
        <f>Table1[[#This Row],[Fuel Consumption (mmBtu)]]*Table1[[#This Row],[Emission Factor (kg CO2/ mmBtu)]]*10^3</f>
        <v>119809781768.14365</v>
      </c>
      <c r="U7027" s="3">
        <f>Table1[[#This Row],[Emissions (g CO2)]]/(Table1[[#This Row],[Generation (TWh)]]*10^9)</f>
        <v>692.50206212440696</v>
      </c>
    </row>
    <row r="7028" spans="1:21" x14ac:dyDescent="0.35">
      <c r="A7028" t="s">
        <v>1972</v>
      </c>
      <c r="B7028" t="s">
        <v>3251</v>
      </c>
      <c r="C7028" t="str">
        <f>SUBSTITUTE(Table1[[#This Row],[Fuel]],", ",",")</f>
        <v>fossil liquids: heavy fuel oil,fossil gas: natural gas</v>
      </c>
      <c r="D7028" t="s">
        <v>3241</v>
      </c>
      <c r="E7028" t="s">
        <v>3239</v>
      </c>
      <c r="H7028" t="s">
        <v>3440</v>
      </c>
      <c r="I7028">
        <v>50</v>
      </c>
      <c r="J7028" t="s">
        <v>3446</v>
      </c>
      <c r="K7028">
        <v>1980</v>
      </c>
      <c r="L7028" t="s">
        <v>29</v>
      </c>
      <c r="M7028" t="s">
        <v>29</v>
      </c>
      <c r="N7028">
        <v>52.969900000000003</v>
      </c>
      <c r="O7028">
        <v>158.6806</v>
      </c>
      <c r="P7028" t="s">
        <v>3578</v>
      </c>
      <c r="Q7028" s="3">
        <f>Table1[[#This Row],[Capacity (MW)]]*0.395*8760*10^-6</f>
        <v>0.17301</v>
      </c>
      <c r="R7028" s="3" cm="1">
        <f t="array" ref="R7028">AVERAGE(VLOOKUP(_xlfn.TEXTSPLIT(Table1[[#This Row],[Fuel (no space after comma)]], ","), FuelList_Final_EF!$A$2:$B$65, 2, FALSE))</f>
        <v>67.331265155508703</v>
      </c>
      <c r="S7028" s="3">
        <f>Table1[[#This Row],[Generation (TWh)]]*10^9*VLOOKUP(Table1[[#This Row],[Turbine/Engine Technology]],Technology_HR!$A$2:$B$11,2,FALSE)*10^-6</f>
        <v>1779407.8499999999</v>
      </c>
      <c r="T7028" s="5">
        <f>Table1[[#This Row],[Fuel Consumption (mmBtu)]]*Table1[[#This Row],[Emission Factor (kg CO2/ mmBtu)]]*10^3</f>
        <v>119809781768.14365</v>
      </c>
      <c r="U7028" s="3">
        <f>Table1[[#This Row],[Emissions (g CO2)]]/(Table1[[#This Row],[Generation (TWh)]]*10^9)</f>
        <v>692.50206212440696</v>
      </c>
    </row>
    <row r="7029" spans="1:21" x14ac:dyDescent="0.35">
      <c r="A7029" t="s">
        <v>1972</v>
      </c>
      <c r="B7029" t="s">
        <v>3263</v>
      </c>
      <c r="C7029" t="str">
        <f>SUBSTITUTE(Table1[[#This Row],[Fuel]],", ",",")</f>
        <v>fossil gas: natural gas,fossil liquids: heavy fuel oil</v>
      </c>
      <c r="D7029" t="s">
        <v>3239</v>
      </c>
      <c r="E7029" t="s">
        <v>3241</v>
      </c>
      <c r="H7029" t="s">
        <v>3440</v>
      </c>
      <c r="I7029">
        <v>80</v>
      </c>
      <c r="J7029" t="s">
        <v>3446</v>
      </c>
      <c r="K7029">
        <v>1985</v>
      </c>
      <c r="L7029" t="s">
        <v>29</v>
      </c>
      <c r="M7029" t="s">
        <v>29</v>
      </c>
      <c r="N7029">
        <v>53.011400000000002</v>
      </c>
      <c r="O7029">
        <v>158.73939999999999</v>
      </c>
      <c r="P7029" t="s">
        <v>3578</v>
      </c>
      <c r="Q7029" s="3">
        <f>Table1[[#This Row],[Capacity (MW)]]*0.395*8760*10^-6</f>
        <v>0.27681600000000001</v>
      </c>
      <c r="R7029" s="3" cm="1">
        <f t="array" ref="R7029">AVERAGE(VLOOKUP(_xlfn.TEXTSPLIT(Table1[[#This Row],[Fuel (no space after comma)]], ","), FuelList_Final_EF!$A$2:$B$65, 2, FALSE))</f>
        <v>67.331265155508703</v>
      </c>
      <c r="S7029" s="3">
        <f>Table1[[#This Row],[Generation (TWh)]]*10^9*VLOOKUP(Table1[[#This Row],[Turbine/Engine Technology]],Technology_HR!$A$2:$B$11,2,FALSE)*10^-6</f>
        <v>2847052.56</v>
      </c>
      <c r="T7029" s="5">
        <f>Table1[[#This Row],[Fuel Consumption (mmBtu)]]*Table1[[#This Row],[Emission Factor (kg CO2/ mmBtu)]]*10^3</f>
        <v>191695650829.02985</v>
      </c>
      <c r="U7029" s="3">
        <f>Table1[[#This Row],[Emissions (g CO2)]]/(Table1[[#This Row],[Generation (TWh)]]*10^9)</f>
        <v>692.50206212440696</v>
      </c>
    </row>
    <row r="7030" spans="1:21" x14ac:dyDescent="0.35">
      <c r="A7030" t="s">
        <v>1972</v>
      </c>
      <c r="B7030" t="s">
        <v>3263</v>
      </c>
      <c r="C7030" t="str">
        <f>SUBSTITUTE(Table1[[#This Row],[Fuel]],", ",",")</f>
        <v>fossil gas: natural gas,fossil liquids: heavy fuel oil</v>
      </c>
      <c r="D7030" t="s">
        <v>3239</v>
      </c>
      <c r="E7030" t="s">
        <v>3241</v>
      </c>
      <c r="H7030" t="s">
        <v>3440</v>
      </c>
      <c r="I7030">
        <v>80</v>
      </c>
      <c r="J7030" t="s">
        <v>3446</v>
      </c>
      <c r="K7030">
        <v>1987</v>
      </c>
      <c r="L7030" t="s">
        <v>29</v>
      </c>
      <c r="M7030" t="s">
        <v>29</v>
      </c>
      <c r="N7030">
        <v>53.011400000000002</v>
      </c>
      <c r="O7030">
        <v>158.73939999999999</v>
      </c>
      <c r="P7030" t="s">
        <v>3578</v>
      </c>
      <c r="Q7030" s="3">
        <f>Table1[[#This Row],[Capacity (MW)]]*0.395*8760*10^-6</f>
        <v>0.27681600000000001</v>
      </c>
      <c r="R7030" s="3" cm="1">
        <f t="array" ref="R7030">AVERAGE(VLOOKUP(_xlfn.TEXTSPLIT(Table1[[#This Row],[Fuel (no space after comma)]], ","), FuelList_Final_EF!$A$2:$B$65, 2, FALSE))</f>
        <v>67.331265155508703</v>
      </c>
      <c r="S7030" s="3">
        <f>Table1[[#This Row],[Generation (TWh)]]*10^9*VLOOKUP(Table1[[#This Row],[Turbine/Engine Technology]],Technology_HR!$A$2:$B$11,2,FALSE)*10^-6</f>
        <v>2847052.56</v>
      </c>
      <c r="T7030" s="5">
        <f>Table1[[#This Row],[Fuel Consumption (mmBtu)]]*Table1[[#This Row],[Emission Factor (kg CO2/ mmBtu)]]*10^3</f>
        <v>191695650829.02985</v>
      </c>
      <c r="U7030" s="3">
        <f>Table1[[#This Row],[Emissions (g CO2)]]/(Table1[[#This Row],[Generation (TWh)]]*10^9)</f>
        <v>692.50206212440696</v>
      </c>
    </row>
    <row r="7031" spans="1:21" x14ac:dyDescent="0.35">
      <c r="A7031" t="s">
        <v>1973</v>
      </c>
      <c r="B7031" t="s">
        <v>3239</v>
      </c>
      <c r="C7031" t="str">
        <f>SUBSTITUTE(Table1[[#This Row],[Fuel]],", ",",")</f>
        <v>fossil gas: natural gas</v>
      </c>
      <c r="D7031" t="s">
        <v>3239</v>
      </c>
      <c r="H7031" t="s">
        <v>3440</v>
      </c>
      <c r="I7031">
        <v>50</v>
      </c>
      <c r="J7031" t="s">
        <v>3446</v>
      </c>
      <c r="K7031">
        <v>1973</v>
      </c>
      <c r="L7031" t="s">
        <v>29</v>
      </c>
      <c r="M7031" t="s">
        <v>29</v>
      </c>
      <c r="N7031">
        <v>51.866100000000003</v>
      </c>
      <c r="O7031">
        <v>54.774099999999997</v>
      </c>
      <c r="P7031" t="s">
        <v>3578</v>
      </c>
      <c r="Q7031" s="3">
        <f>Table1[[#This Row],[Capacity (MW)]]*0.395*8760*10^-6</f>
        <v>0.17301</v>
      </c>
      <c r="R7031" s="3" cm="1">
        <f t="array" ref="R7031">AVERAGE(VLOOKUP(_xlfn.TEXTSPLIT(Table1[[#This Row],[Fuel (no space after comma)]], ","), FuelList_Final_EF!$A$2:$B$65, 2, FALSE))</f>
        <v>53.06</v>
      </c>
      <c r="S7031" s="3">
        <f>Table1[[#This Row],[Generation (TWh)]]*10^9*VLOOKUP(Table1[[#This Row],[Turbine/Engine Technology]],Technology_HR!$A$2:$B$11,2,FALSE)*10^-6</f>
        <v>1779407.8499999999</v>
      </c>
      <c r="T7031" s="5">
        <f>Table1[[#This Row],[Fuel Consumption (mmBtu)]]*Table1[[#This Row],[Emission Factor (kg CO2/ mmBtu)]]*10^3</f>
        <v>94415380521</v>
      </c>
      <c r="U7031" s="3">
        <f>Table1[[#This Row],[Emissions (g CO2)]]/(Table1[[#This Row],[Generation (TWh)]]*10^9)</f>
        <v>545.72209999999995</v>
      </c>
    </row>
    <row r="7032" spans="1:21" x14ac:dyDescent="0.35">
      <c r="A7032" t="s">
        <v>1973</v>
      </c>
      <c r="B7032" t="s">
        <v>3239</v>
      </c>
      <c r="C7032" t="str">
        <f>SUBSTITUTE(Table1[[#This Row],[Fuel]],", ",",")</f>
        <v>fossil gas: natural gas</v>
      </c>
      <c r="D7032" t="s">
        <v>3239</v>
      </c>
      <c r="H7032" t="s">
        <v>3440</v>
      </c>
      <c r="I7032">
        <v>50</v>
      </c>
      <c r="J7032" t="s">
        <v>3446</v>
      </c>
      <c r="K7032">
        <v>1980</v>
      </c>
      <c r="L7032" t="s">
        <v>29</v>
      </c>
      <c r="M7032" t="s">
        <v>29</v>
      </c>
      <c r="N7032">
        <v>51.866100000000003</v>
      </c>
      <c r="O7032">
        <v>54.774099999999997</v>
      </c>
      <c r="P7032" t="s">
        <v>3578</v>
      </c>
      <c r="Q7032" s="3">
        <f>Table1[[#This Row],[Capacity (MW)]]*0.395*8760*10^-6</f>
        <v>0.17301</v>
      </c>
      <c r="R7032" s="3" cm="1">
        <f t="array" ref="R7032">AVERAGE(VLOOKUP(_xlfn.TEXTSPLIT(Table1[[#This Row],[Fuel (no space after comma)]], ","), FuelList_Final_EF!$A$2:$B$65, 2, FALSE))</f>
        <v>53.06</v>
      </c>
      <c r="S7032" s="3">
        <f>Table1[[#This Row],[Generation (TWh)]]*10^9*VLOOKUP(Table1[[#This Row],[Turbine/Engine Technology]],Technology_HR!$A$2:$B$11,2,FALSE)*10^-6</f>
        <v>1779407.8499999999</v>
      </c>
      <c r="T7032" s="5">
        <f>Table1[[#This Row],[Fuel Consumption (mmBtu)]]*Table1[[#This Row],[Emission Factor (kg CO2/ mmBtu)]]*10^3</f>
        <v>94415380521</v>
      </c>
      <c r="U7032" s="3">
        <f>Table1[[#This Row],[Emissions (g CO2)]]/(Table1[[#This Row],[Generation (TWh)]]*10^9)</f>
        <v>545.72209999999995</v>
      </c>
    </row>
    <row r="7033" spans="1:21" x14ac:dyDescent="0.35">
      <c r="A7033" t="s">
        <v>1973</v>
      </c>
      <c r="B7033" t="s">
        <v>3239</v>
      </c>
      <c r="C7033" t="str">
        <f>SUBSTITUTE(Table1[[#This Row],[Fuel]],", ",",")</f>
        <v>fossil gas: natural gas</v>
      </c>
      <c r="D7033" t="s">
        <v>3239</v>
      </c>
      <c r="H7033" t="s">
        <v>3440</v>
      </c>
      <c r="I7033">
        <v>60</v>
      </c>
      <c r="J7033" t="s">
        <v>3446</v>
      </c>
      <c r="K7033">
        <v>1980</v>
      </c>
      <c r="L7033" t="s">
        <v>29</v>
      </c>
      <c r="M7033" t="s">
        <v>29</v>
      </c>
      <c r="N7033">
        <v>51.866100000000003</v>
      </c>
      <c r="O7033">
        <v>54.774099999999997</v>
      </c>
      <c r="P7033" t="s">
        <v>3578</v>
      </c>
      <c r="Q7033" s="3">
        <f>Table1[[#This Row],[Capacity (MW)]]*0.395*8760*10^-6</f>
        <v>0.20761200000000002</v>
      </c>
      <c r="R7033" s="3" cm="1">
        <f t="array" ref="R7033">AVERAGE(VLOOKUP(_xlfn.TEXTSPLIT(Table1[[#This Row],[Fuel (no space after comma)]], ","), FuelList_Final_EF!$A$2:$B$65, 2, FALSE))</f>
        <v>53.06</v>
      </c>
      <c r="S7033" s="3">
        <f>Table1[[#This Row],[Generation (TWh)]]*10^9*VLOOKUP(Table1[[#This Row],[Turbine/Engine Technology]],Technology_HR!$A$2:$B$11,2,FALSE)*10^-6</f>
        <v>2135289.42</v>
      </c>
      <c r="T7033" s="5">
        <f>Table1[[#This Row],[Fuel Consumption (mmBtu)]]*Table1[[#This Row],[Emission Factor (kg CO2/ mmBtu)]]*10^3</f>
        <v>113298456625.2</v>
      </c>
      <c r="U7033" s="3">
        <f>Table1[[#This Row],[Emissions (g CO2)]]/(Table1[[#This Row],[Generation (TWh)]]*10^9)</f>
        <v>545.72209999999995</v>
      </c>
    </row>
    <row r="7034" spans="1:21" x14ac:dyDescent="0.35">
      <c r="A7034" t="s">
        <v>1973</v>
      </c>
      <c r="B7034" t="s">
        <v>3239</v>
      </c>
      <c r="C7034" t="str">
        <f>SUBSTITUTE(Table1[[#This Row],[Fuel]],", ",",")</f>
        <v>fossil gas: natural gas</v>
      </c>
      <c r="D7034" t="s">
        <v>3239</v>
      </c>
      <c r="H7034" t="s">
        <v>3440</v>
      </c>
      <c r="I7034">
        <v>50</v>
      </c>
      <c r="J7034" t="s">
        <v>3446</v>
      </c>
      <c r="K7034">
        <v>1980</v>
      </c>
      <c r="L7034" t="s">
        <v>29</v>
      </c>
      <c r="M7034" t="s">
        <v>29</v>
      </c>
      <c r="N7034">
        <v>51.866100000000003</v>
      </c>
      <c r="O7034">
        <v>54.774099999999997</v>
      </c>
      <c r="P7034" t="s">
        <v>3578</v>
      </c>
      <c r="Q7034" s="3">
        <f>Table1[[#This Row],[Capacity (MW)]]*0.395*8760*10^-6</f>
        <v>0.17301</v>
      </c>
      <c r="R7034" s="3" cm="1">
        <f t="array" ref="R7034">AVERAGE(VLOOKUP(_xlfn.TEXTSPLIT(Table1[[#This Row],[Fuel (no space after comma)]], ","), FuelList_Final_EF!$A$2:$B$65, 2, FALSE))</f>
        <v>53.06</v>
      </c>
      <c r="S7034" s="3">
        <f>Table1[[#This Row],[Generation (TWh)]]*10^9*VLOOKUP(Table1[[#This Row],[Turbine/Engine Technology]],Technology_HR!$A$2:$B$11,2,FALSE)*10^-6</f>
        <v>1779407.8499999999</v>
      </c>
      <c r="T7034" s="5">
        <f>Table1[[#This Row],[Fuel Consumption (mmBtu)]]*Table1[[#This Row],[Emission Factor (kg CO2/ mmBtu)]]*10^3</f>
        <v>94415380521</v>
      </c>
      <c r="U7034" s="3">
        <f>Table1[[#This Row],[Emissions (g CO2)]]/(Table1[[#This Row],[Generation (TWh)]]*10^9)</f>
        <v>545.72209999999995</v>
      </c>
    </row>
    <row r="7035" spans="1:21" x14ac:dyDescent="0.35">
      <c r="A7035" t="s">
        <v>1974</v>
      </c>
      <c r="B7035" t="s">
        <v>3263</v>
      </c>
      <c r="C7035" t="str">
        <f>SUBSTITUTE(Table1[[#This Row],[Fuel]],", ",",")</f>
        <v>fossil gas: natural gas,fossil liquids: heavy fuel oil</v>
      </c>
      <c r="D7035" t="s">
        <v>3239</v>
      </c>
      <c r="E7035" t="s">
        <v>3241</v>
      </c>
      <c r="H7035" t="s">
        <v>3440</v>
      </c>
      <c r="I7035">
        <v>315</v>
      </c>
      <c r="J7035" t="s">
        <v>3446</v>
      </c>
      <c r="K7035">
        <v>1968</v>
      </c>
      <c r="L7035" t="s">
        <v>29</v>
      </c>
      <c r="M7035" t="s">
        <v>29</v>
      </c>
      <c r="N7035">
        <v>56.248600000000003</v>
      </c>
      <c r="O7035">
        <v>54.588200000000001</v>
      </c>
      <c r="P7035" t="s">
        <v>3578</v>
      </c>
      <c r="Q7035" s="3">
        <f>Table1[[#This Row],[Capacity (MW)]]*0.395*8760*10^-6</f>
        <v>1.089963</v>
      </c>
      <c r="R7035" s="3" cm="1">
        <f t="array" ref="R7035">AVERAGE(VLOOKUP(_xlfn.TEXTSPLIT(Table1[[#This Row],[Fuel (no space after comma)]], ","), FuelList_Final_EF!$A$2:$B$65, 2, FALSE))</f>
        <v>67.331265155508703</v>
      </c>
      <c r="S7035" s="3">
        <f>Table1[[#This Row],[Generation (TWh)]]*10^9*VLOOKUP(Table1[[#This Row],[Turbine/Engine Technology]],Technology_HR!$A$2:$B$11,2,FALSE)*10^-6</f>
        <v>11210269.455</v>
      </c>
      <c r="T7035" s="5">
        <f>Table1[[#This Row],[Fuel Consumption (mmBtu)]]*Table1[[#This Row],[Emission Factor (kg CO2/ mmBtu)]]*10^3</f>
        <v>754801625139.30505</v>
      </c>
      <c r="U7035" s="3">
        <f>Table1[[#This Row],[Emissions (g CO2)]]/(Table1[[#This Row],[Generation (TWh)]]*10^9)</f>
        <v>692.50206212440708</v>
      </c>
    </row>
    <row r="7036" spans="1:21" x14ac:dyDescent="0.35">
      <c r="A7036" t="s">
        <v>1974</v>
      </c>
      <c r="B7036" t="s">
        <v>3263</v>
      </c>
      <c r="C7036" t="str">
        <f>SUBSTITUTE(Table1[[#This Row],[Fuel]],", ",",")</f>
        <v>fossil gas: natural gas,fossil liquids: heavy fuel oil</v>
      </c>
      <c r="D7036" t="s">
        <v>3239</v>
      </c>
      <c r="E7036" t="s">
        <v>3241</v>
      </c>
      <c r="H7036" t="s">
        <v>3440</v>
      </c>
      <c r="I7036">
        <v>300</v>
      </c>
      <c r="J7036" t="s">
        <v>3446</v>
      </c>
      <c r="K7036">
        <v>1969</v>
      </c>
      <c r="L7036" t="s">
        <v>29</v>
      </c>
      <c r="M7036" t="s">
        <v>29</v>
      </c>
      <c r="N7036">
        <v>56.248600000000003</v>
      </c>
      <c r="O7036">
        <v>54.588200000000001</v>
      </c>
      <c r="P7036" t="s">
        <v>3578</v>
      </c>
      <c r="Q7036" s="3">
        <f>Table1[[#This Row],[Capacity (MW)]]*0.395*8760*10^-6</f>
        <v>1.03806</v>
      </c>
      <c r="R7036" s="3" cm="1">
        <f t="array" ref="R7036">AVERAGE(VLOOKUP(_xlfn.TEXTSPLIT(Table1[[#This Row],[Fuel (no space after comma)]], ","), FuelList_Final_EF!$A$2:$B$65, 2, FALSE))</f>
        <v>67.331265155508703</v>
      </c>
      <c r="S7036" s="3">
        <f>Table1[[#This Row],[Generation (TWh)]]*10^9*VLOOKUP(Table1[[#This Row],[Turbine/Engine Technology]],Technology_HR!$A$2:$B$11,2,FALSE)*10^-6</f>
        <v>10676447.1</v>
      </c>
      <c r="T7036" s="5">
        <f>Table1[[#This Row],[Fuel Consumption (mmBtu)]]*Table1[[#This Row],[Emission Factor (kg CO2/ mmBtu)]]*10^3</f>
        <v>718858690608.86194</v>
      </c>
      <c r="U7036" s="3">
        <f>Table1[[#This Row],[Emissions (g CO2)]]/(Table1[[#This Row],[Generation (TWh)]]*10^9)</f>
        <v>692.50206212440696</v>
      </c>
    </row>
    <row r="7037" spans="1:21" x14ac:dyDescent="0.35">
      <c r="A7037" t="s">
        <v>1974</v>
      </c>
      <c r="B7037" t="s">
        <v>3263</v>
      </c>
      <c r="C7037" t="str">
        <f>SUBSTITUTE(Table1[[#This Row],[Fuel]],", ",",")</f>
        <v>fossil gas: natural gas,fossil liquids: heavy fuel oil</v>
      </c>
      <c r="D7037" t="s">
        <v>3239</v>
      </c>
      <c r="E7037" t="s">
        <v>3241</v>
      </c>
      <c r="H7037" t="s">
        <v>3440</v>
      </c>
      <c r="I7037">
        <v>316</v>
      </c>
      <c r="J7037" t="s">
        <v>3446</v>
      </c>
      <c r="K7037">
        <v>1970</v>
      </c>
      <c r="L7037" t="s">
        <v>29</v>
      </c>
      <c r="M7037" t="s">
        <v>29</v>
      </c>
      <c r="N7037">
        <v>56.248600000000003</v>
      </c>
      <c r="O7037">
        <v>54.588200000000001</v>
      </c>
      <c r="P7037" t="s">
        <v>3578</v>
      </c>
      <c r="Q7037" s="3">
        <f>Table1[[#This Row],[Capacity (MW)]]*0.395*8760*10^-6</f>
        <v>1.0934231999999999</v>
      </c>
      <c r="R7037" s="3" cm="1">
        <f t="array" ref="R7037">AVERAGE(VLOOKUP(_xlfn.TEXTSPLIT(Table1[[#This Row],[Fuel (no space after comma)]], ","), FuelList_Final_EF!$A$2:$B$65, 2, FALSE))</f>
        <v>67.331265155508703</v>
      </c>
      <c r="S7037" s="3">
        <f>Table1[[#This Row],[Generation (TWh)]]*10^9*VLOOKUP(Table1[[#This Row],[Turbine/Engine Technology]],Technology_HR!$A$2:$B$11,2,FALSE)*10^-6</f>
        <v>11245857.612</v>
      </c>
      <c r="T7037" s="5">
        <f>Table1[[#This Row],[Fuel Consumption (mmBtu)]]*Table1[[#This Row],[Emission Factor (kg CO2/ mmBtu)]]*10^3</f>
        <v>757197820774.66785</v>
      </c>
      <c r="U7037" s="3">
        <f>Table1[[#This Row],[Emissions (g CO2)]]/(Table1[[#This Row],[Generation (TWh)]]*10^9)</f>
        <v>692.50206212440696</v>
      </c>
    </row>
    <row r="7038" spans="1:21" x14ac:dyDescent="0.35">
      <c r="A7038" t="s">
        <v>1974</v>
      </c>
      <c r="B7038" t="s">
        <v>3263</v>
      </c>
      <c r="C7038" t="str">
        <f>SUBSTITUTE(Table1[[#This Row],[Fuel]],", ",",")</f>
        <v>fossil gas: natural gas,fossil liquids: heavy fuel oil</v>
      </c>
      <c r="D7038" t="s">
        <v>3239</v>
      </c>
      <c r="E7038" t="s">
        <v>3241</v>
      </c>
      <c r="H7038" t="s">
        <v>3440</v>
      </c>
      <c r="I7038">
        <v>300</v>
      </c>
      <c r="J7038" t="s">
        <v>3446</v>
      </c>
      <c r="K7038">
        <v>1971</v>
      </c>
      <c r="L7038" t="s">
        <v>29</v>
      </c>
      <c r="M7038" t="s">
        <v>29</v>
      </c>
      <c r="N7038">
        <v>56.248600000000003</v>
      </c>
      <c r="O7038">
        <v>54.588200000000001</v>
      </c>
      <c r="P7038" t="s">
        <v>3578</v>
      </c>
      <c r="Q7038" s="3">
        <f>Table1[[#This Row],[Capacity (MW)]]*0.395*8760*10^-6</f>
        <v>1.03806</v>
      </c>
      <c r="R7038" s="3" cm="1">
        <f t="array" ref="R7038">AVERAGE(VLOOKUP(_xlfn.TEXTSPLIT(Table1[[#This Row],[Fuel (no space after comma)]], ","), FuelList_Final_EF!$A$2:$B$65, 2, FALSE))</f>
        <v>67.331265155508703</v>
      </c>
      <c r="S7038" s="3">
        <f>Table1[[#This Row],[Generation (TWh)]]*10^9*VLOOKUP(Table1[[#This Row],[Turbine/Engine Technology]],Technology_HR!$A$2:$B$11,2,FALSE)*10^-6</f>
        <v>10676447.1</v>
      </c>
      <c r="T7038" s="5">
        <f>Table1[[#This Row],[Fuel Consumption (mmBtu)]]*Table1[[#This Row],[Emission Factor (kg CO2/ mmBtu)]]*10^3</f>
        <v>718858690608.86194</v>
      </c>
      <c r="U7038" s="3">
        <f>Table1[[#This Row],[Emissions (g CO2)]]/(Table1[[#This Row],[Generation (TWh)]]*10^9)</f>
        <v>692.50206212440696</v>
      </c>
    </row>
    <row r="7039" spans="1:21" x14ac:dyDescent="0.35">
      <c r="A7039" t="s">
        <v>1974</v>
      </c>
      <c r="B7039" t="s">
        <v>3263</v>
      </c>
      <c r="C7039" t="str">
        <f>SUBSTITUTE(Table1[[#This Row],[Fuel]],", ",",")</f>
        <v>fossil gas: natural gas,fossil liquids: heavy fuel oil</v>
      </c>
      <c r="D7039" t="s">
        <v>3239</v>
      </c>
      <c r="E7039" t="s">
        <v>3241</v>
      </c>
      <c r="H7039" t="s">
        <v>3440</v>
      </c>
      <c r="I7039">
        <v>300</v>
      </c>
      <c r="J7039" t="s">
        <v>3446</v>
      </c>
      <c r="K7039">
        <v>1972</v>
      </c>
      <c r="L7039" t="s">
        <v>29</v>
      </c>
      <c r="M7039" t="s">
        <v>29</v>
      </c>
      <c r="N7039">
        <v>56.248600000000003</v>
      </c>
      <c r="O7039">
        <v>54.588200000000001</v>
      </c>
      <c r="P7039" t="s">
        <v>3578</v>
      </c>
      <c r="Q7039" s="3">
        <f>Table1[[#This Row],[Capacity (MW)]]*0.395*8760*10^-6</f>
        <v>1.03806</v>
      </c>
      <c r="R7039" s="3" cm="1">
        <f t="array" ref="R7039">AVERAGE(VLOOKUP(_xlfn.TEXTSPLIT(Table1[[#This Row],[Fuel (no space after comma)]], ","), FuelList_Final_EF!$A$2:$B$65, 2, FALSE))</f>
        <v>67.331265155508703</v>
      </c>
      <c r="S7039" s="3">
        <f>Table1[[#This Row],[Generation (TWh)]]*10^9*VLOOKUP(Table1[[#This Row],[Turbine/Engine Technology]],Technology_HR!$A$2:$B$11,2,FALSE)*10^-6</f>
        <v>10676447.1</v>
      </c>
      <c r="T7039" s="5">
        <f>Table1[[#This Row],[Fuel Consumption (mmBtu)]]*Table1[[#This Row],[Emission Factor (kg CO2/ mmBtu)]]*10^3</f>
        <v>718858690608.86194</v>
      </c>
      <c r="U7039" s="3">
        <f>Table1[[#This Row],[Emissions (g CO2)]]/(Table1[[#This Row],[Generation (TWh)]]*10^9)</f>
        <v>692.50206212440696</v>
      </c>
    </row>
    <row r="7040" spans="1:21" x14ac:dyDescent="0.35">
      <c r="A7040" t="s">
        <v>1974</v>
      </c>
      <c r="B7040" t="s">
        <v>3263</v>
      </c>
      <c r="C7040" t="str">
        <f>SUBSTITUTE(Table1[[#This Row],[Fuel]],", ",",")</f>
        <v>fossil gas: natural gas,fossil liquids: heavy fuel oil</v>
      </c>
      <c r="D7040" t="s">
        <v>3239</v>
      </c>
      <c r="E7040" t="s">
        <v>3241</v>
      </c>
      <c r="H7040" t="s">
        <v>3440</v>
      </c>
      <c r="I7040">
        <v>325</v>
      </c>
      <c r="J7040" t="s">
        <v>3446</v>
      </c>
      <c r="K7040">
        <v>1973</v>
      </c>
      <c r="L7040" t="s">
        <v>29</v>
      </c>
      <c r="M7040" t="s">
        <v>29</v>
      </c>
      <c r="N7040">
        <v>56.248600000000003</v>
      </c>
      <c r="O7040">
        <v>54.588200000000001</v>
      </c>
      <c r="P7040" t="s">
        <v>3578</v>
      </c>
      <c r="Q7040" s="3">
        <f>Table1[[#This Row],[Capacity (MW)]]*0.395*8760*10^-6</f>
        <v>1.124565</v>
      </c>
      <c r="R7040" s="3" cm="1">
        <f t="array" ref="R7040">AVERAGE(VLOOKUP(_xlfn.TEXTSPLIT(Table1[[#This Row],[Fuel (no space after comma)]], ","), FuelList_Final_EF!$A$2:$B$65, 2, FALSE))</f>
        <v>67.331265155508703</v>
      </c>
      <c r="S7040" s="3">
        <f>Table1[[#This Row],[Generation (TWh)]]*10^9*VLOOKUP(Table1[[#This Row],[Turbine/Engine Technology]],Technology_HR!$A$2:$B$11,2,FALSE)*10^-6</f>
        <v>11566151.025</v>
      </c>
      <c r="T7040" s="5">
        <f>Table1[[#This Row],[Fuel Consumption (mmBtu)]]*Table1[[#This Row],[Emission Factor (kg CO2/ mmBtu)]]*10^3</f>
        <v>778763581492.93372</v>
      </c>
      <c r="U7040" s="3">
        <f>Table1[[#This Row],[Emissions (g CO2)]]/(Table1[[#This Row],[Generation (TWh)]]*10^9)</f>
        <v>692.50206212440696</v>
      </c>
    </row>
    <row r="7041" spans="1:21" x14ac:dyDescent="0.35">
      <c r="A7041" t="s">
        <v>1975</v>
      </c>
      <c r="B7041" t="s">
        <v>3239</v>
      </c>
      <c r="C7041" t="str">
        <f>SUBSTITUTE(Table1[[#This Row],[Fuel]],", ",",")</f>
        <v>fossil gas: natural gas</v>
      </c>
      <c r="D7041" t="s">
        <v>3239</v>
      </c>
      <c r="H7041" t="s">
        <v>3438</v>
      </c>
      <c r="I7041">
        <v>448.2</v>
      </c>
      <c r="J7041" t="s">
        <v>3449</v>
      </c>
      <c r="K7041">
        <v>2028</v>
      </c>
      <c r="L7041" t="s">
        <v>29</v>
      </c>
      <c r="M7041" t="s">
        <v>29</v>
      </c>
      <c r="N7041">
        <v>54.858055999999998</v>
      </c>
      <c r="O7041">
        <v>38.259721999999996</v>
      </c>
      <c r="P7041" t="s">
        <v>3578</v>
      </c>
      <c r="Q7041" s="3">
        <f>Table1[[#This Row],[Capacity (MW)]]*0.395*8760*10^-6</f>
        <v>1.5508616400000002</v>
      </c>
      <c r="R7041" s="3" cm="1">
        <f t="array" ref="R7041">AVERAGE(VLOOKUP(_xlfn.TEXTSPLIT(Table1[[#This Row],[Fuel (no space after comma)]], ","), FuelList_Final_EF!$A$2:$B$65, 2, FALSE))</f>
        <v>53.06</v>
      </c>
      <c r="S7041" s="3">
        <f>Table1[[#This Row],[Generation (TWh)]]*10^9*VLOOKUP(Table1[[#This Row],[Turbine/Engine Technology]],Technology_HR!$A$2:$B$11,2,FALSE)*10^-6</f>
        <v>11707454.520360002</v>
      </c>
      <c r="T7041" s="5">
        <f>Table1[[#This Row],[Fuel Consumption (mmBtu)]]*Table1[[#This Row],[Emission Factor (kg CO2/ mmBtu)]]*10^3</f>
        <v>621197536850.30176</v>
      </c>
      <c r="U7041" s="3">
        <f>Table1[[#This Row],[Emissions (g CO2)]]/(Table1[[#This Row],[Generation (TWh)]]*10^9)</f>
        <v>400.54994000000005</v>
      </c>
    </row>
    <row r="7042" spans="1:21" x14ac:dyDescent="0.35">
      <c r="A7042" t="s">
        <v>1975</v>
      </c>
      <c r="B7042" t="s">
        <v>3239</v>
      </c>
      <c r="C7042" t="str">
        <f>SUBSTITUTE(Table1[[#This Row],[Fuel]],", ",",")</f>
        <v>fossil gas: natural gas</v>
      </c>
      <c r="D7042" t="s">
        <v>3239</v>
      </c>
      <c r="H7042" t="s">
        <v>3438</v>
      </c>
      <c r="I7042">
        <v>448.2</v>
      </c>
      <c r="J7042" t="s">
        <v>3449</v>
      </c>
      <c r="K7042">
        <v>2028</v>
      </c>
      <c r="L7042" t="s">
        <v>29</v>
      </c>
      <c r="M7042" t="s">
        <v>29</v>
      </c>
      <c r="N7042">
        <v>54.858055999999998</v>
      </c>
      <c r="O7042">
        <v>38.259721999999996</v>
      </c>
      <c r="P7042" t="s">
        <v>3578</v>
      </c>
      <c r="Q7042" s="3">
        <f>Table1[[#This Row],[Capacity (MW)]]*0.395*8760*10^-6</f>
        <v>1.5508616400000002</v>
      </c>
      <c r="R7042" s="3" cm="1">
        <f t="array" ref="R7042">AVERAGE(VLOOKUP(_xlfn.TEXTSPLIT(Table1[[#This Row],[Fuel (no space after comma)]], ","), FuelList_Final_EF!$A$2:$B$65, 2, FALSE))</f>
        <v>53.06</v>
      </c>
      <c r="S7042" s="3">
        <f>Table1[[#This Row],[Generation (TWh)]]*10^9*VLOOKUP(Table1[[#This Row],[Turbine/Engine Technology]],Technology_HR!$A$2:$B$11,2,FALSE)*10^-6</f>
        <v>11707454.520360002</v>
      </c>
      <c r="T7042" s="5">
        <f>Table1[[#This Row],[Fuel Consumption (mmBtu)]]*Table1[[#This Row],[Emission Factor (kg CO2/ mmBtu)]]*10^3</f>
        <v>621197536850.30176</v>
      </c>
      <c r="U7042" s="3">
        <f>Table1[[#This Row],[Emissions (g CO2)]]/(Table1[[#This Row],[Generation (TWh)]]*10^9)</f>
        <v>400.54994000000005</v>
      </c>
    </row>
    <row r="7043" spans="1:21" x14ac:dyDescent="0.35">
      <c r="A7043" t="s">
        <v>1976</v>
      </c>
      <c r="B7043" t="s">
        <v>3263</v>
      </c>
      <c r="C7043" t="str">
        <f>SUBSTITUTE(Table1[[#This Row],[Fuel]],", ",",")</f>
        <v>fossil gas: natural gas,fossil liquids: heavy fuel oil</v>
      </c>
      <c r="D7043" t="s">
        <v>3239</v>
      </c>
      <c r="E7043" t="s">
        <v>3241</v>
      </c>
      <c r="H7043" t="s">
        <v>3440</v>
      </c>
      <c r="I7043">
        <v>60</v>
      </c>
      <c r="J7043" t="s">
        <v>3446</v>
      </c>
      <c r="K7043">
        <v>1975</v>
      </c>
      <c r="L7043" t="s">
        <v>29</v>
      </c>
      <c r="M7043" t="s">
        <v>29</v>
      </c>
      <c r="N7043">
        <v>55.760599999999997</v>
      </c>
      <c r="O7043">
        <v>49.125500000000002</v>
      </c>
      <c r="P7043" t="s">
        <v>3578</v>
      </c>
      <c r="Q7043" s="3">
        <f>Table1[[#This Row],[Capacity (MW)]]*0.395*8760*10^-6</f>
        <v>0.20761200000000002</v>
      </c>
      <c r="R7043" s="3" cm="1">
        <f t="array" ref="R7043">AVERAGE(VLOOKUP(_xlfn.TEXTSPLIT(Table1[[#This Row],[Fuel (no space after comma)]], ","), FuelList_Final_EF!$A$2:$B$65, 2, FALSE))</f>
        <v>67.331265155508703</v>
      </c>
      <c r="S7043" s="3">
        <f>Table1[[#This Row],[Generation (TWh)]]*10^9*VLOOKUP(Table1[[#This Row],[Turbine/Engine Technology]],Technology_HR!$A$2:$B$11,2,FALSE)*10^-6</f>
        <v>2135289.42</v>
      </c>
      <c r="T7043" s="5">
        <f>Table1[[#This Row],[Fuel Consumption (mmBtu)]]*Table1[[#This Row],[Emission Factor (kg CO2/ mmBtu)]]*10^3</f>
        <v>143771738121.77237</v>
      </c>
      <c r="U7043" s="3">
        <f>Table1[[#This Row],[Emissions (g CO2)]]/(Table1[[#This Row],[Generation (TWh)]]*10^9)</f>
        <v>692.50206212440685</v>
      </c>
    </row>
    <row r="7044" spans="1:21" x14ac:dyDescent="0.35">
      <c r="A7044" t="s">
        <v>1976</v>
      </c>
      <c r="B7044" t="s">
        <v>3263</v>
      </c>
      <c r="C7044" t="str">
        <f>SUBSTITUTE(Table1[[#This Row],[Fuel]],", ",",")</f>
        <v>fossil gas: natural gas,fossil liquids: heavy fuel oil</v>
      </c>
      <c r="D7044" t="s">
        <v>3239</v>
      </c>
      <c r="E7044" t="s">
        <v>3241</v>
      </c>
      <c r="H7044" t="s">
        <v>3440</v>
      </c>
      <c r="I7044">
        <v>60</v>
      </c>
      <c r="J7044" t="s">
        <v>3446</v>
      </c>
      <c r="K7044">
        <v>1976</v>
      </c>
      <c r="L7044" t="s">
        <v>29</v>
      </c>
      <c r="M7044" t="s">
        <v>29</v>
      </c>
      <c r="N7044">
        <v>55.760599999999997</v>
      </c>
      <c r="O7044">
        <v>49.125500000000002</v>
      </c>
      <c r="P7044" t="s">
        <v>3578</v>
      </c>
      <c r="Q7044" s="3">
        <f>Table1[[#This Row],[Capacity (MW)]]*0.395*8760*10^-6</f>
        <v>0.20761200000000002</v>
      </c>
      <c r="R7044" s="3" cm="1">
        <f t="array" ref="R7044">AVERAGE(VLOOKUP(_xlfn.TEXTSPLIT(Table1[[#This Row],[Fuel (no space after comma)]], ","), FuelList_Final_EF!$A$2:$B$65, 2, FALSE))</f>
        <v>67.331265155508703</v>
      </c>
      <c r="S7044" s="3">
        <f>Table1[[#This Row],[Generation (TWh)]]*10^9*VLOOKUP(Table1[[#This Row],[Turbine/Engine Technology]],Technology_HR!$A$2:$B$11,2,FALSE)*10^-6</f>
        <v>2135289.42</v>
      </c>
      <c r="T7044" s="5">
        <f>Table1[[#This Row],[Fuel Consumption (mmBtu)]]*Table1[[#This Row],[Emission Factor (kg CO2/ mmBtu)]]*10^3</f>
        <v>143771738121.77237</v>
      </c>
      <c r="U7044" s="3">
        <f>Table1[[#This Row],[Emissions (g CO2)]]/(Table1[[#This Row],[Generation (TWh)]]*10^9)</f>
        <v>692.50206212440685</v>
      </c>
    </row>
    <row r="7045" spans="1:21" x14ac:dyDescent="0.35">
      <c r="A7045" t="s">
        <v>1976</v>
      </c>
      <c r="B7045" t="s">
        <v>3263</v>
      </c>
      <c r="C7045" t="str">
        <f>SUBSTITUTE(Table1[[#This Row],[Fuel]],", ",",")</f>
        <v>fossil gas: natural gas,fossil liquids: heavy fuel oil</v>
      </c>
      <c r="D7045" t="s">
        <v>3239</v>
      </c>
      <c r="E7045" t="s">
        <v>3241</v>
      </c>
      <c r="H7045" t="s">
        <v>3438</v>
      </c>
      <c r="I7045">
        <v>123</v>
      </c>
      <c r="J7045" t="s">
        <v>3446</v>
      </c>
      <c r="K7045">
        <v>2018</v>
      </c>
      <c r="L7045" t="s">
        <v>29</v>
      </c>
      <c r="M7045" t="s">
        <v>29</v>
      </c>
      <c r="N7045">
        <v>55.760599999999997</v>
      </c>
      <c r="O7045">
        <v>49.125500000000002</v>
      </c>
      <c r="P7045" t="s">
        <v>3578</v>
      </c>
      <c r="Q7045" s="3">
        <f>Table1[[#This Row],[Capacity (MW)]]*0.395*8760*10^-6</f>
        <v>0.4256046</v>
      </c>
      <c r="R7045" s="3" cm="1">
        <f t="array" ref="R7045">AVERAGE(VLOOKUP(_xlfn.TEXTSPLIT(Table1[[#This Row],[Fuel (no space after comma)]], ","), FuelList_Final_EF!$A$2:$B$65, 2, FALSE))</f>
        <v>67.331265155508703</v>
      </c>
      <c r="S7045" s="3">
        <f>Table1[[#This Row],[Generation (TWh)]]*10^9*VLOOKUP(Table1[[#This Row],[Turbine/Engine Technology]],Technology_HR!$A$2:$B$11,2,FALSE)*10^-6</f>
        <v>3212889.1253999998</v>
      </c>
      <c r="T7045" s="5">
        <f>Table1[[#This Row],[Fuel Consumption (mmBtu)]]*Table1[[#This Row],[Emission Factor (kg CO2/ mmBtu)]]*10^3</f>
        <v>216327889617.55783</v>
      </c>
      <c r="U7045" s="3">
        <f>Table1[[#This Row],[Emissions (g CO2)]]/(Table1[[#This Row],[Generation (TWh)]]*10^9)</f>
        <v>508.28372065893512</v>
      </c>
    </row>
    <row r="7046" spans="1:21" x14ac:dyDescent="0.35">
      <c r="A7046" t="s">
        <v>1976</v>
      </c>
      <c r="B7046" t="s">
        <v>3263</v>
      </c>
      <c r="C7046" t="str">
        <f>SUBSTITUTE(Table1[[#This Row],[Fuel]],", ",",")</f>
        <v>fossil gas: natural gas,fossil liquids: heavy fuel oil</v>
      </c>
      <c r="D7046" t="s">
        <v>3239</v>
      </c>
      <c r="E7046" t="s">
        <v>3241</v>
      </c>
      <c r="H7046" t="s">
        <v>3438</v>
      </c>
      <c r="I7046">
        <v>123</v>
      </c>
      <c r="J7046" t="s">
        <v>3446</v>
      </c>
      <c r="K7046">
        <v>2018</v>
      </c>
      <c r="L7046" t="s">
        <v>29</v>
      </c>
      <c r="M7046" t="s">
        <v>29</v>
      </c>
      <c r="N7046">
        <v>55.760599999999997</v>
      </c>
      <c r="O7046">
        <v>49.125500000000002</v>
      </c>
      <c r="P7046" t="s">
        <v>3578</v>
      </c>
      <c r="Q7046" s="3">
        <f>Table1[[#This Row],[Capacity (MW)]]*0.395*8760*10^-6</f>
        <v>0.4256046</v>
      </c>
      <c r="R7046" s="3" cm="1">
        <f t="array" ref="R7046">AVERAGE(VLOOKUP(_xlfn.TEXTSPLIT(Table1[[#This Row],[Fuel (no space after comma)]], ","), FuelList_Final_EF!$A$2:$B$65, 2, FALSE))</f>
        <v>67.331265155508703</v>
      </c>
      <c r="S7046" s="3">
        <f>Table1[[#This Row],[Generation (TWh)]]*10^9*VLOOKUP(Table1[[#This Row],[Turbine/Engine Technology]],Technology_HR!$A$2:$B$11,2,FALSE)*10^-6</f>
        <v>3212889.1253999998</v>
      </c>
      <c r="T7046" s="5">
        <f>Table1[[#This Row],[Fuel Consumption (mmBtu)]]*Table1[[#This Row],[Emission Factor (kg CO2/ mmBtu)]]*10^3</f>
        <v>216327889617.55783</v>
      </c>
      <c r="U7046" s="3">
        <f>Table1[[#This Row],[Emissions (g CO2)]]/(Table1[[#This Row],[Generation (TWh)]]*10^9)</f>
        <v>508.28372065893512</v>
      </c>
    </row>
    <row r="7047" spans="1:21" x14ac:dyDescent="0.35">
      <c r="A7047" t="s">
        <v>1976</v>
      </c>
      <c r="B7047" t="s">
        <v>3263</v>
      </c>
      <c r="C7047" t="str">
        <f>SUBSTITUTE(Table1[[#This Row],[Fuel]],", ",",")</f>
        <v>fossil gas: natural gas,fossil liquids: heavy fuel oil</v>
      </c>
      <c r="D7047" t="s">
        <v>3239</v>
      </c>
      <c r="E7047" t="s">
        <v>3241</v>
      </c>
      <c r="H7047" t="s">
        <v>3440</v>
      </c>
      <c r="I7047">
        <v>65</v>
      </c>
      <c r="J7047" t="s">
        <v>3446</v>
      </c>
      <c r="K7047">
        <v>1961</v>
      </c>
      <c r="L7047" t="s">
        <v>29</v>
      </c>
      <c r="M7047" t="s">
        <v>29</v>
      </c>
      <c r="N7047">
        <v>55.845298</v>
      </c>
      <c r="O7047">
        <v>49.060124999999999</v>
      </c>
      <c r="P7047" t="s">
        <v>3578</v>
      </c>
      <c r="Q7047" s="3">
        <f>Table1[[#This Row],[Capacity (MW)]]*0.395*8760*10^-6</f>
        <v>0.224913</v>
      </c>
      <c r="R7047" s="3" cm="1">
        <f t="array" ref="R7047">AVERAGE(VLOOKUP(_xlfn.TEXTSPLIT(Table1[[#This Row],[Fuel (no space after comma)]], ","), FuelList_Final_EF!$A$2:$B$65, 2, FALSE))</f>
        <v>67.331265155508703</v>
      </c>
      <c r="S7047" s="3">
        <f>Table1[[#This Row],[Generation (TWh)]]*10^9*VLOOKUP(Table1[[#This Row],[Turbine/Engine Technology]],Technology_HR!$A$2:$B$11,2,FALSE)*10^-6</f>
        <v>2313230.2050000001</v>
      </c>
      <c r="T7047" s="5">
        <f>Table1[[#This Row],[Fuel Consumption (mmBtu)]]*Table1[[#This Row],[Emission Factor (kg CO2/ mmBtu)]]*10^3</f>
        <v>155752716298.58676</v>
      </c>
      <c r="U7047" s="3">
        <f>Table1[[#This Row],[Emissions (g CO2)]]/(Table1[[#This Row],[Generation (TWh)]]*10^9)</f>
        <v>692.50206212440708</v>
      </c>
    </row>
    <row r="7048" spans="1:21" x14ac:dyDescent="0.35">
      <c r="A7048" t="s">
        <v>1976</v>
      </c>
      <c r="B7048" t="s">
        <v>3263</v>
      </c>
      <c r="C7048" t="str">
        <f>SUBSTITUTE(Table1[[#This Row],[Fuel]],", ",",")</f>
        <v>fossil gas: natural gas,fossil liquids: heavy fuel oil</v>
      </c>
      <c r="D7048" t="s">
        <v>3239</v>
      </c>
      <c r="E7048" t="s">
        <v>3241</v>
      </c>
      <c r="H7048" t="s">
        <v>3440</v>
      </c>
      <c r="I7048">
        <v>50</v>
      </c>
      <c r="J7048" t="s">
        <v>3446</v>
      </c>
      <c r="K7048">
        <v>1961</v>
      </c>
      <c r="L7048" t="s">
        <v>29</v>
      </c>
      <c r="M7048" t="s">
        <v>29</v>
      </c>
      <c r="N7048">
        <v>55.845298</v>
      </c>
      <c r="O7048">
        <v>49.060124999999999</v>
      </c>
      <c r="P7048" t="s">
        <v>3578</v>
      </c>
      <c r="Q7048" s="3">
        <f>Table1[[#This Row],[Capacity (MW)]]*0.395*8760*10^-6</f>
        <v>0.17301</v>
      </c>
      <c r="R7048" s="3" cm="1">
        <f t="array" ref="R7048">AVERAGE(VLOOKUP(_xlfn.TEXTSPLIT(Table1[[#This Row],[Fuel (no space after comma)]], ","), FuelList_Final_EF!$A$2:$B$65, 2, FALSE))</f>
        <v>67.331265155508703</v>
      </c>
      <c r="S7048" s="3">
        <f>Table1[[#This Row],[Generation (TWh)]]*10^9*VLOOKUP(Table1[[#This Row],[Turbine/Engine Technology]],Technology_HR!$A$2:$B$11,2,FALSE)*10^-6</f>
        <v>1779407.8499999999</v>
      </c>
      <c r="T7048" s="5">
        <f>Table1[[#This Row],[Fuel Consumption (mmBtu)]]*Table1[[#This Row],[Emission Factor (kg CO2/ mmBtu)]]*10^3</f>
        <v>119809781768.14365</v>
      </c>
      <c r="U7048" s="3">
        <f>Table1[[#This Row],[Emissions (g CO2)]]/(Table1[[#This Row],[Generation (TWh)]]*10^9)</f>
        <v>692.50206212440696</v>
      </c>
    </row>
    <row r="7049" spans="1:21" x14ac:dyDescent="0.35">
      <c r="A7049" t="s">
        <v>1976</v>
      </c>
      <c r="B7049" t="s">
        <v>3263</v>
      </c>
      <c r="C7049" t="str">
        <f>SUBSTITUTE(Table1[[#This Row],[Fuel]],", ",",")</f>
        <v>fossil gas: natural gas,fossil liquids: heavy fuel oil</v>
      </c>
      <c r="D7049" t="s">
        <v>3239</v>
      </c>
      <c r="E7049" t="s">
        <v>3241</v>
      </c>
      <c r="H7049" t="s">
        <v>3440</v>
      </c>
      <c r="I7049">
        <v>50</v>
      </c>
      <c r="J7049" t="s">
        <v>3446</v>
      </c>
      <c r="K7049">
        <v>1961</v>
      </c>
      <c r="L7049" t="s">
        <v>29</v>
      </c>
      <c r="M7049" t="s">
        <v>29</v>
      </c>
      <c r="N7049">
        <v>55.845298</v>
      </c>
      <c r="O7049">
        <v>49.060124999999999</v>
      </c>
      <c r="P7049" t="s">
        <v>3578</v>
      </c>
      <c r="Q7049" s="3">
        <f>Table1[[#This Row],[Capacity (MW)]]*0.395*8760*10^-6</f>
        <v>0.17301</v>
      </c>
      <c r="R7049" s="3" cm="1">
        <f t="array" ref="R7049">AVERAGE(VLOOKUP(_xlfn.TEXTSPLIT(Table1[[#This Row],[Fuel (no space after comma)]], ","), FuelList_Final_EF!$A$2:$B$65, 2, FALSE))</f>
        <v>67.331265155508703</v>
      </c>
      <c r="S7049" s="3">
        <f>Table1[[#This Row],[Generation (TWh)]]*10^9*VLOOKUP(Table1[[#This Row],[Turbine/Engine Technology]],Technology_HR!$A$2:$B$11,2,FALSE)*10^-6</f>
        <v>1779407.8499999999</v>
      </c>
      <c r="T7049" s="5">
        <f>Table1[[#This Row],[Fuel Consumption (mmBtu)]]*Table1[[#This Row],[Emission Factor (kg CO2/ mmBtu)]]*10^3</f>
        <v>119809781768.14365</v>
      </c>
      <c r="U7049" s="3">
        <f>Table1[[#This Row],[Emissions (g CO2)]]/(Table1[[#This Row],[Generation (TWh)]]*10^9)</f>
        <v>692.50206212440696</v>
      </c>
    </row>
    <row r="7050" spans="1:21" x14ac:dyDescent="0.35">
      <c r="A7050" t="s">
        <v>1976</v>
      </c>
      <c r="B7050" t="s">
        <v>3239</v>
      </c>
      <c r="C7050" t="str">
        <f>SUBSTITUTE(Table1[[#This Row],[Fuel]],", ",",")</f>
        <v>fossil gas: natural gas</v>
      </c>
      <c r="D7050" t="s">
        <v>3239</v>
      </c>
      <c r="H7050" t="s">
        <v>3438</v>
      </c>
      <c r="I7050">
        <v>110</v>
      </c>
      <c r="J7050" t="s">
        <v>3446</v>
      </c>
      <c r="K7050">
        <v>2014</v>
      </c>
      <c r="L7050" t="s">
        <v>29</v>
      </c>
      <c r="M7050" t="s">
        <v>29</v>
      </c>
      <c r="N7050">
        <v>55.845298</v>
      </c>
      <c r="O7050">
        <v>49.060124999999999</v>
      </c>
      <c r="P7050" t="s">
        <v>3578</v>
      </c>
      <c r="Q7050" s="3">
        <f>Table1[[#This Row],[Capacity (MW)]]*0.395*8760*10^-6</f>
        <v>0.38062199999999996</v>
      </c>
      <c r="R7050" s="3" cm="1">
        <f t="array" ref="R7050">AVERAGE(VLOOKUP(_xlfn.TEXTSPLIT(Table1[[#This Row],[Fuel (no space after comma)]], ","), FuelList_Final_EF!$A$2:$B$65, 2, FALSE))</f>
        <v>53.06</v>
      </c>
      <c r="S7050" s="3">
        <f>Table1[[#This Row],[Generation (TWh)]]*10^9*VLOOKUP(Table1[[#This Row],[Turbine/Engine Technology]],Technology_HR!$A$2:$B$11,2,FALSE)*10^-6</f>
        <v>2873315.4779999992</v>
      </c>
      <c r="T7050" s="5">
        <f>Table1[[#This Row],[Fuel Consumption (mmBtu)]]*Table1[[#This Row],[Emission Factor (kg CO2/ mmBtu)]]*10^3</f>
        <v>152458119262.67996</v>
      </c>
      <c r="U7050" s="3">
        <f>Table1[[#This Row],[Emissions (g CO2)]]/(Table1[[#This Row],[Generation (TWh)]]*10^9)</f>
        <v>400.54993999999994</v>
      </c>
    </row>
    <row r="7051" spans="1:21" x14ac:dyDescent="0.35">
      <c r="A7051" t="s">
        <v>1976</v>
      </c>
      <c r="B7051" t="s">
        <v>3239</v>
      </c>
      <c r="C7051" t="str">
        <f>SUBSTITUTE(Table1[[#This Row],[Fuel]],", ",",")</f>
        <v>fossil gas: natural gas</v>
      </c>
      <c r="D7051" t="s">
        <v>3239</v>
      </c>
      <c r="H7051" t="s">
        <v>3438</v>
      </c>
      <c r="I7051">
        <v>110</v>
      </c>
      <c r="J7051" t="s">
        <v>3446</v>
      </c>
      <c r="K7051">
        <v>2014</v>
      </c>
      <c r="L7051" t="s">
        <v>29</v>
      </c>
      <c r="M7051" t="s">
        <v>29</v>
      </c>
      <c r="N7051">
        <v>55.845298</v>
      </c>
      <c r="O7051">
        <v>49.060124999999999</v>
      </c>
      <c r="P7051" t="s">
        <v>3578</v>
      </c>
      <c r="Q7051" s="3">
        <f>Table1[[#This Row],[Capacity (MW)]]*0.395*8760*10^-6</f>
        <v>0.38062199999999996</v>
      </c>
      <c r="R7051" s="3" cm="1">
        <f t="array" ref="R7051">AVERAGE(VLOOKUP(_xlfn.TEXTSPLIT(Table1[[#This Row],[Fuel (no space after comma)]], ","), FuelList_Final_EF!$A$2:$B$65, 2, FALSE))</f>
        <v>53.06</v>
      </c>
      <c r="S7051" s="3">
        <f>Table1[[#This Row],[Generation (TWh)]]*10^9*VLOOKUP(Table1[[#This Row],[Turbine/Engine Technology]],Technology_HR!$A$2:$B$11,2,FALSE)*10^-6</f>
        <v>2873315.4779999992</v>
      </c>
      <c r="T7051" s="5">
        <f>Table1[[#This Row],[Fuel Consumption (mmBtu)]]*Table1[[#This Row],[Emission Factor (kg CO2/ mmBtu)]]*10^3</f>
        <v>152458119262.67996</v>
      </c>
      <c r="U7051" s="3">
        <f>Table1[[#This Row],[Emissions (g CO2)]]/(Table1[[#This Row],[Generation (TWh)]]*10^9)</f>
        <v>400.54993999999994</v>
      </c>
    </row>
    <row r="7052" spans="1:21" x14ac:dyDescent="0.35">
      <c r="A7052" t="s">
        <v>1950</v>
      </c>
      <c r="B7052" t="s">
        <v>3263</v>
      </c>
      <c r="C7052" t="str">
        <f>SUBSTITUTE(Table1[[#This Row],[Fuel]],", ",",")</f>
        <v>fossil gas: natural gas,fossil liquids: heavy fuel oil</v>
      </c>
      <c r="D7052" t="s">
        <v>3239</v>
      </c>
      <c r="E7052" t="s">
        <v>3241</v>
      </c>
      <c r="H7052" t="s">
        <v>3440</v>
      </c>
      <c r="I7052">
        <v>50</v>
      </c>
      <c r="J7052" t="s">
        <v>3446</v>
      </c>
      <c r="K7052">
        <v>1973</v>
      </c>
      <c r="L7052" t="s">
        <v>29</v>
      </c>
      <c r="M7052" t="s">
        <v>29</v>
      </c>
      <c r="N7052">
        <v>55.867400000000004</v>
      </c>
      <c r="O7052">
        <v>48.952100000000002</v>
      </c>
      <c r="P7052" t="s">
        <v>3578</v>
      </c>
      <c r="Q7052" s="3">
        <f>Table1[[#This Row],[Capacity (MW)]]*0.395*8760*10^-6</f>
        <v>0.17301</v>
      </c>
      <c r="R7052" s="3" cm="1">
        <f t="array" ref="R7052">AVERAGE(VLOOKUP(_xlfn.TEXTSPLIT(Table1[[#This Row],[Fuel (no space after comma)]], ","), FuelList_Final_EF!$A$2:$B$65, 2, FALSE))</f>
        <v>67.331265155508703</v>
      </c>
      <c r="S7052" s="3">
        <f>Table1[[#This Row],[Generation (TWh)]]*10^9*VLOOKUP(Table1[[#This Row],[Turbine/Engine Technology]],Technology_HR!$A$2:$B$11,2,FALSE)*10^-6</f>
        <v>1779407.8499999999</v>
      </c>
      <c r="T7052" s="5">
        <f>Table1[[#This Row],[Fuel Consumption (mmBtu)]]*Table1[[#This Row],[Emission Factor (kg CO2/ mmBtu)]]*10^3</f>
        <v>119809781768.14365</v>
      </c>
      <c r="U7052" s="3">
        <f>Table1[[#This Row],[Emissions (g CO2)]]/(Table1[[#This Row],[Generation (TWh)]]*10^9)</f>
        <v>692.50206212440696</v>
      </c>
    </row>
    <row r="7053" spans="1:21" x14ac:dyDescent="0.35">
      <c r="A7053" t="s">
        <v>1950</v>
      </c>
      <c r="B7053" t="s">
        <v>3263</v>
      </c>
      <c r="C7053" t="str">
        <f>SUBSTITUTE(Table1[[#This Row],[Fuel]],", ",",")</f>
        <v>fossil gas: natural gas,fossil liquids: heavy fuel oil</v>
      </c>
      <c r="D7053" t="s">
        <v>3239</v>
      </c>
      <c r="E7053" t="s">
        <v>3241</v>
      </c>
      <c r="H7053" t="s">
        <v>3440</v>
      </c>
      <c r="I7053">
        <v>50</v>
      </c>
      <c r="J7053" t="s">
        <v>3446</v>
      </c>
      <c r="K7053">
        <v>1973</v>
      </c>
      <c r="L7053" t="s">
        <v>29</v>
      </c>
      <c r="M7053">
        <v>2025</v>
      </c>
      <c r="N7053">
        <v>55.867400000000004</v>
      </c>
      <c r="O7053">
        <v>48.952100000000002</v>
      </c>
      <c r="P7053" t="s">
        <v>3578</v>
      </c>
      <c r="Q7053" s="3">
        <f>Table1[[#This Row],[Capacity (MW)]]*0.395*8760*10^-6</f>
        <v>0.17301</v>
      </c>
      <c r="R7053" s="3" cm="1">
        <f t="array" ref="R7053">AVERAGE(VLOOKUP(_xlfn.TEXTSPLIT(Table1[[#This Row],[Fuel (no space after comma)]], ","), FuelList_Final_EF!$A$2:$B$65, 2, FALSE))</f>
        <v>67.331265155508703</v>
      </c>
      <c r="S7053" s="3">
        <f>Table1[[#This Row],[Generation (TWh)]]*10^9*VLOOKUP(Table1[[#This Row],[Turbine/Engine Technology]],Technology_HR!$A$2:$B$11,2,FALSE)*10^-6</f>
        <v>1779407.8499999999</v>
      </c>
      <c r="T7053" s="5">
        <f>Table1[[#This Row],[Fuel Consumption (mmBtu)]]*Table1[[#This Row],[Emission Factor (kg CO2/ mmBtu)]]*10^3</f>
        <v>119809781768.14365</v>
      </c>
      <c r="U7053" s="3">
        <f>Table1[[#This Row],[Emissions (g CO2)]]/(Table1[[#This Row],[Generation (TWh)]]*10^9)</f>
        <v>692.50206212440696</v>
      </c>
    </row>
    <row r="7054" spans="1:21" x14ac:dyDescent="0.35">
      <c r="A7054" t="s">
        <v>1950</v>
      </c>
      <c r="B7054" t="s">
        <v>3263</v>
      </c>
      <c r="C7054" t="str">
        <f>SUBSTITUTE(Table1[[#This Row],[Fuel]],", ",",")</f>
        <v>fossil gas: natural gas,fossil liquids: heavy fuel oil</v>
      </c>
      <c r="D7054" t="s">
        <v>3239</v>
      </c>
      <c r="E7054" t="s">
        <v>3241</v>
      </c>
      <c r="H7054" t="s">
        <v>3440</v>
      </c>
      <c r="I7054">
        <v>105</v>
      </c>
      <c r="J7054" t="s">
        <v>3446</v>
      </c>
      <c r="K7054">
        <v>1973</v>
      </c>
      <c r="L7054" t="s">
        <v>29</v>
      </c>
      <c r="M7054" t="s">
        <v>29</v>
      </c>
      <c r="N7054">
        <v>55.867400000000004</v>
      </c>
      <c r="O7054">
        <v>48.952100000000002</v>
      </c>
      <c r="P7054" t="s">
        <v>3578</v>
      </c>
      <c r="Q7054" s="3">
        <f>Table1[[#This Row],[Capacity (MW)]]*0.395*8760*10^-6</f>
        <v>0.36332100000000001</v>
      </c>
      <c r="R7054" s="3" cm="1">
        <f t="array" ref="R7054">AVERAGE(VLOOKUP(_xlfn.TEXTSPLIT(Table1[[#This Row],[Fuel (no space after comma)]], ","), FuelList_Final_EF!$A$2:$B$65, 2, FALSE))</f>
        <v>67.331265155508703</v>
      </c>
      <c r="S7054" s="3">
        <f>Table1[[#This Row],[Generation (TWh)]]*10^9*VLOOKUP(Table1[[#This Row],[Turbine/Engine Technology]],Technology_HR!$A$2:$B$11,2,FALSE)*10^-6</f>
        <v>3736756.4849999999</v>
      </c>
      <c r="T7054" s="5">
        <f>Table1[[#This Row],[Fuel Consumption (mmBtu)]]*Table1[[#This Row],[Emission Factor (kg CO2/ mmBtu)]]*10^3</f>
        <v>251600541713.10168</v>
      </c>
      <c r="U7054" s="3">
        <f>Table1[[#This Row],[Emissions (g CO2)]]/(Table1[[#This Row],[Generation (TWh)]]*10^9)</f>
        <v>692.50206212440708</v>
      </c>
    </row>
    <row r="7055" spans="1:21" x14ac:dyDescent="0.35">
      <c r="A7055" t="s">
        <v>1950</v>
      </c>
      <c r="B7055" t="s">
        <v>3263</v>
      </c>
      <c r="C7055" t="str">
        <f>SUBSTITUTE(Table1[[#This Row],[Fuel]],", ",",")</f>
        <v>fossil gas: natural gas,fossil liquids: heavy fuel oil</v>
      </c>
      <c r="D7055" t="s">
        <v>3239</v>
      </c>
      <c r="E7055" t="s">
        <v>3241</v>
      </c>
      <c r="H7055" t="s">
        <v>3440</v>
      </c>
      <c r="I7055">
        <v>135</v>
      </c>
      <c r="J7055" t="s">
        <v>3446</v>
      </c>
      <c r="K7055">
        <v>1983</v>
      </c>
      <c r="L7055" t="s">
        <v>29</v>
      </c>
      <c r="M7055" t="s">
        <v>29</v>
      </c>
      <c r="N7055">
        <v>55.867400000000004</v>
      </c>
      <c r="O7055">
        <v>48.952100000000002</v>
      </c>
      <c r="P7055" t="s">
        <v>3578</v>
      </c>
      <c r="Q7055" s="3">
        <f>Table1[[#This Row],[Capacity (MW)]]*0.395*8760*10^-6</f>
        <v>0.46712699999999996</v>
      </c>
      <c r="R7055" s="3" cm="1">
        <f t="array" ref="R7055">AVERAGE(VLOOKUP(_xlfn.TEXTSPLIT(Table1[[#This Row],[Fuel (no space after comma)]], ","), FuelList_Final_EF!$A$2:$B$65, 2, FALSE))</f>
        <v>67.331265155508703</v>
      </c>
      <c r="S7055" s="3">
        <f>Table1[[#This Row],[Generation (TWh)]]*10^9*VLOOKUP(Table1[[#This Row],[Turbine/Engine Technology]],Technology_HR!$A$2:$B$11,2,FALSE)*10^-6</f>
        <v>4804401.1949999984</v>
      </c>
      <c r="T7055" s="5">
        <f>Table1[[#This Row],[Fuel Consumption (mmBtu)]]*Table1[[#This Row],[Emission Factor (kg CO2/ mmBtu)]]*10^3</f>
        <v>323486410773.98779</v>
      </c>
      <c r="U7055" s="3">
        <f>Table1[[#This Row],[Emissions (g CO2)]]/(Table1[[#This Row],[Generation (TWh)]]*10^9)</f>
        <v>692.50206212440696</v>
      </c>
    </row>
    <row r="7056" spans="1:21" x14ac:dyDescent="0.35">
      <c r="A7056" t="s">
        <v>1950</v>
      </c>
      <c r="B7056" t="s">
        <v>3263</v>
      </c>
      <c r="C7056" t="str">
        <f>SUBSTITUTE(Table1[[#This Row],[Fuel]],", ",",")</f>
        <v>fossil gas: natural gas,fossil liquids: heavy fuel oil</v>
      </c>
      <c r="D7056" t="s">
        <v>3239</v>
      </c>
      <c r="E7056" t="s">
        <v>3241</v>
      </c>
      <c r="H7056" t="s">
        <v>3438</v>
      </c>
      <c r="I7056">
        <v>405</v>
      </c>
      <c r="J7056" t="s">
        <v>3446</v>
      </c>
      <c r="K7056">
        <v>2017</v>
      </c>
      <c r="L7056" t="s">
        <v>29</v>
      </c>
      <c r="M7056" t="s">
        <v>29</v>
      </c>
      <c r="N7056">
        <v>55.867400000000004</v>
      </c>
      <c r="O7056">
        <v>48.952100000000002</v>
      </c>
      <c r="P7056" t="s">
        <v>3578</v>
      </c>
      <c r="Q7056" s="3">
        <f>Table1[[#This Row],[Capacity (MW)]]*0.395*8760*10^-6</f>
        <v>1.401381</v>
      </c>
      <c r="R7056" s="3" cm="1">
        <f t="array" ref="R7056">AVERAGE(VLOOKUP(_xlfn.TEXTSPLIT(Table1[[#This Row],[Fuel (no space after comma)]], ","), FuelList_Final_EF!$A$2:$B$65, 2, FALSE))</f>
        <v>67.331265155508703</v>
      </c>
      <c r="S7056" s="3">
        <f>Table1[[#This Row],[Generation (TWh)]]*10^9*VLOOKUP(Table1[[#This Row],[Turbine/Engine Technology]],Technology_HR!$A$2:$B$11,2,FALSE)*10^-6</f>
        <v>10579025.169</v>
      </c>
      <c r="T7056" s="5">
        <f>Table1[[#This Row],[Fuel Consumption (mmBtu)]]*Table1[[#This Row],[Emission Factor (kg CO2/ mmBtu)]]*10^3</f>
        <v>712299148740.73926</v>
      </c>
      <c r="U7056" s="3">
        <f>Table1[[#This Row],[Emissions (g CO2)]]/(Table1[[#This Row],[Generation (TWh)]]*10^9)</f>
        <v>508.28372065893518</v>
      </c>
    </row>
    <row r="7057" spans="1:21" x14ac:dyDescent="0.35">
      <c r="A7057" t="s">
        <v>1950</v>
      </c>
      <c r="B7057" t="s">
        <v>3263</v>
      </c>
      <c r="C7057" t="str">
        <f>SUBSTITUTE(Table1[[#This Row],[Fuel]],", ",",")</f>
        <v>fossil gas: natural gas,fossil liquids: heavy fuel oil</v>
      </c>
      <c r="D7057" t="s">
        <v>3239</v>
      </c>
      <c r="E7057" t="s">
        <v>3241</v>
      </c>
      <c r="H7057" t="s">
        <v>3440</v>
      </c>
      <c r="I7057">
        <v>50</v>
      </c>
      <c r="J7057" t="s">
        <v>3449</v>
      </c>
      <c r="K7057">
        <v>2025</v>
      </c>
      <c r="L7057" t="s">
        <v>29</v>
      </c>
      <c r="M7057" t="s">
        <v>29</v>
      </c>
      <c r="N7057">
        <v>55.867400000000004</v>
      </c>
      <c r="O7057">
        <v>48.952100000000002</v>
      </c>
      <c r="P7057" t="s">
        <v>3578</v>
      </c>
      <c r="Q7057" s="3">
        <f>Table1[[#This Row],[Capacity (MW)]]*0.395*8760*10^-6</f>
        <v>0.17301</v>
      </c>
      <c r="R7057" s="3" cm="1">
        <f t="array" ref="R7057">AVERAGE(VLOOKUP(_xlfn.TEXTSPLIT(Table1[[#This Row],[Fuel (no space after comma)]], ","), FuelList_Final_EF!$A$2:$B$65, 2, FALSE))</f>
        <v>67.331265155508703</v>
      </c>
      <c r="S7057" s="3">
        <f>Table1[[#This Row],[Generation (TWh)]]*10^9*VLOOKUP(Table1[[#This Row],[Turbine/Engine Technology]],Technology_HR!$A$2:$B$11,2,FALSE)*10^-6</f>
        <v>1779407.8499999999</v>
      </c>
      <c r="T7057" s="5">
        <f>Table1[[#This Row],[Fuel Consumption (mmBtu)]]*Table1[[#This Row],[Emission Factor (kg CO2/ mmBtu)]]*10^3</f>
        <v>119809781768.14365</v>
      </c>
      <c r="U7057" s="3">
        <f>Table1[[#This Row],[Emissions (g CO2)]]/(Table1[[#This Row],[Generation (TWh)]]*10^9)</f>
        <v>692.50206212440696</v>
      </c>
    </row>
    <row r="7058" spans="1:21" x14ac:dyDescent="0.35">
      <c r="A7058" t="s">
        <v>1950</v>
      </c>
      <c r="B7058" t="s">
        <v>3239</v>
      </c>
      <c r="C7058" t="str">
        <f>SUBSTITUTE(Table1[[#This Row],[Fuel]],", ",",")</f>
        <v>fossil gas: natural gas</v>
      </c>
      <c r="D7058" t="s">
        <v>3239</v>
      </c>
      <c r="H7058" t="s">
        <v>59</v>
      </c>
      <c r="I7058">
        <v>320</v>
      </c>
      <c r="J7058" t="s">
        <v>3450</v>
      </c>
      <c r="K7058" t="s">
        <v>29</v>
      </c>
      <c r="L7058" t="s">
        <v>29</v>
      </c>
      <c r="M7058" t="s">
        <v>29</v>
      </c>
      <c r="N7058">
        <v>55.797609000000001</v>
      </c>
      <c r="O7058">
        <v>49.269891000000001</v>
      </c>
      <c r="P7058" t="s">
        <v>3578</v>
      </c>
      <c r="Q7058" s="3">
        <f>Table1[[#This Row],[Capacity (MW)]]*0.395*8760*10^-6</f>
        <v>1.107264</v>
      </c>
      <c r="R7058" s="3" cm="1">
        <f t="array" ref="R7058">AVERAGE(VLOOKUP(_xlfn.TEXTSPLIT(Table1[[#This Row],[Fuel (no space after comma)]], ","), FuelList_Final_EF!$A$2:$B$65, 2, FALSE))</f>
        <v>53.06</v>
      </c>
      <c r="S7058" s="3">
        <f>Table1[[#This Row],[Generation (TWh)]]*10^9*VLOOKUP(Table1[[#This Row],[Turbine/Engine Technology]],Technology_HR!$A$2:$B$11,2,FALSE)*10^-6</f>
        <v>9185308.5120000001</v>
      </c>
      <c r="T7058" s="5">
        <f>Table1[[#This Row],[Fuel Consumption (mmBtu)]]*Table1[[#This Row],[Emission Factor (kg CO2/ mmBtu)]]*10^3</f>
        <v>487372469646.72003</v>
      </c>
      <c r="U7058" s="3">
        <f>Table1[[#This Row],[Emissions (g CO2)]]/(Table1[[#This Row],[Generation (TWh)]]*10^9)</f>
        <v>440.15923000000004</v>
      </c>
    </row>
    <row r="7059" spans="1:21" x14ac:dyDescent="0.35">
      <c r="A7059" t="s">
        <v>1949</v>
      </c>
      <c r="B7059" t="s">
        <v>3240</v>
      </c>
      <c r="C7059" t="str">
        <f>SUBSTITUTE(Table1[[#This Row],[Fuel]],", ",",")</f>
        <v>fossil gas: natural gas,fossil liquids: diesel</v>
      </c>
      <c r="D7059" t="s">
        <v>3239</v>
      </c>
      <c r="E7059" t="s">
        <v>3258</v>
      </c>
      <c r="H7059" t="s">
        <v>3436</v>
      </c>
      <c r="I7059">
        <v>82</v>
      </c>
      <c r="J7059" t="s">
        <v>3452</v>
      </c>
      <c r="K7059" t="s">
        <v>29</v>
      </c>
      <c r="L7059" t="s">
        <v>29</v>
      </c>
      <c r="M7059" t="s">
        <v>29</v>
      </c>
      <c r="N7059">
        <v>48.413753999999997</v>
      </c>
      <c r="O7059">
        <v>135.11861300000001</v>
      </c>
      <c r="P7059" t="s">
        <v>3578</v>
      </c>
      <c r="Q7059" s="3">
        <f>Table1[[#This Row],[Capacity (MW)]]*0.395*8760*10^-6</f>
        <v>0.2837364</v>
      </c>
      <c r="R7059" s="3" cm="1">
        <f t="array" ref="R7059">AVERAGE(VLOOKUP(_xlfn.TEXTSPLIT(Table1[[#This Row],[Fuel (no space after comma)]], ","), FuelList_Final_EF!$A$2:$B$65, 2, FALSE))</f>
        <v>65.583341148886291</v>
      </c>
      <c r="S7059" s="3">
        <f>Table1[[#This Row],[Generation (TWh)]]*10^9*VLOOKUP(Table1[[#This Row],[Turbine/Engine Technology]],Technology_HR!$A$2:$B$11,2,FALSE)*10^-6</f>
        <v>3123937.764</v>
      </c>
      <c r="T7059" s="5">
        <f>Table1[[#This Row],[Fuel Consumption (mmBtu)]]*Table1[[#This Row],[Emission Factor (kg CO2/ mmBtu)]]*10^3</f>
        <v>204878276104.30103</v>
      </c>
      <c r="U7059" s="3">
        <f>Table1[[#This Row],[Emissions (g CO2)]]/(Table1[[#This Row],[Generation (TWh)]]*10^9)</f>
        <v>722.072586049238</v>
      </c>
    </row>
    <row r="7060" spans="1:21" x14ac:dyDescent="0.35">
      <c r="A7060" t="s">
        <v>1949</v>
      </c>
      <c r="B7060" t="s">
        <v>3240</v>
      </c>
      <c r="C7060" t="str">
        <f>SUBSTITUTE(Table1[[#This Row],[Fuel]],", ",",")</f>
        <v>fossil gas: natural gas,fossil liquids: diesel</v>
      </c>
      <c r="D7060" t="s">
        <v>3239</v>
      </c>
      <c r="E7060" t="s">
        <v>3258</v>
      </c>
      <c r="H7060" t="s">
        <v>3436</v>
      </c>
      <c r="I7060">
        <v>82</v>
      </c>
      <c r="J7060" t="s">
        <v>3452</v>
      </c>
      <c r="K7060" t="s">
        <v>29</v>
      </c>
      <c r="L7060" t="s">
        <v>29</v>
      </c>
      <c r="M7060" t="s">
        <v>29</v>
      </c>
      <c r="N7060">
        <v>48.413753999999997</v>
      </c>
      <c r="O7060">
        <v>135.11861300000001</v>
      </c>
      <c r="P7060" t="s">
        <v>3578</v>
      </c>
      <c r="Q7060" s="3">
        <f>Table1[[#This Row],[Capacity (MW)]]*0.395*8760*10^-6</f>
        <v>0.2837364</v>
      </c>
      <c r="R7060" s="3" cm="1">
        <f t="array" ref="R7060">AVERAGE(VLOOKUP(_xlfn.TEXTSPLIT(Table1[[#This Row],[Fuel (no space after comma)]], ","), FuelList_Final_EF!$A$2:$B$65, 2, FALSE))</f>
        <v>65.583341148886291</v>
      </c>
      <c r="S7060" s="3">
        <f>Table1[[#This Row],[Generation (TWh)]]*10^9*VLOOKUP(Table1[[#This Row],[Turbine/Engine Technology]],Technology_HR!$A$2:$B$11,2,FALSE)*10^-6</f>
        <v>3123937.764</v>
      </c>
      <c r="T7060" s="5">
        <f>Table1[[#This Row],[Fuel Consumption (mmBtu)]]*Table1[[#This Row],[Emission Factor (kg CO2/ mmBtu)]]*10^3</f>
        <v>204878276104.30103</v>
      </c>
      <c r="U7060" s="3">
        <f>Table1[[#This Row],[Emissions (g CO2)]]/(Table1[[#This Row],[Generation (TWh)]]*10^9)</f>
        <v>722.072586049238</v>
      </c>
    </row>
    <row r="7061" spans="1:21" x14ac:dyDescent="0.35">
      <c r="A7061" t="s">
        <v>1949</v>
      </c>
      <c r="B7061" t="s">
        <v>3240</v>
      </c>
      <c r="C7061" t="str">
        <f>SUBSTITUTE(Table1[[#This Row],[Fuel]],", ",",")</f>
        <v>fossil gas: natural gas,fossil liquids: diesel</v>
      </c>
      <c r="D7061" t="s">
        <v>3239</v>
      </c>
      <c r="E7061" t="s">
        <v>3258</v>
      </c>
      <c r="H7061" t="s">
        <v>3436</v>
      </c>
      <c r="I7061">
        <v>82</v>
      </c>
      <c r="J7061" t="s">
        <v>3452</v>
      </c>
      <c r="K7061" t="s">
        <v>29</v>
      </c>
      <c r="L7061" t="s">
        <v>29</v>
      </c>
      <c r="M7061" t="s">
        <v>29</v>
      </c>
      <c r="N7061">
        <v>48.413753999999997</v>
      </c>
      <c r="O7061">
        <v>135.11861300000001</v>
      </c>
      <c r="P7061" t="s">
        <v>3578</v>
      </c>
      <c r="Q7061" s="3">
        <f>Table1[[#This Row],[Capacity (MW)]]*0.395*8760*10^-6</f>
        <v>0.2837364</v>
      </c>
      <c r="R7061" s="3" cm="1">
        <f t="array" ref="R7061">AVERAGE(VLOOKUP(_xlfn.TEXTSPLIT(Table1[[#This Row],[Fuel (no space after comma)]], ","), FuelList_Final_EF!$A$2:$B$65, 2, FALSE))</f>
        <v>65.583341148886291</v>
      </c>
      <c r="S7061" s="3">
        <f>Table1[[#This Row],[Generation (TWh)]]*10^9*VLOOKUP(Table1[[#This Row],[Turbine/Engine Technology]],Technology_HR!$A$2:$B$11,2,FALSE)*10^-6</f>
        <v>3123937.764</v>
      </c>
      <c r="T7061" s="5">
        <f>Table1[[#This Row],[Fuel Consumption (mmBtu)]]*Table1[[#This Row],[Emission Factor (kg CO2/ mmBtu)]]*10^3</f>
        <v>204878276104.30103</v>
      </c>
      <c r="U7061" s="3">
        <f>Table1[[#This Row],[Emissions (g CO2)]]/(Table1[[#This Row],[Generation (TWh)]]*10^9)</f>
        <v>722.072586049238</v>
      </c>
    </row>
    <row r="7062" spans="1:21" x14ac:dyDescent="0.35">
      <c r="A7062" t="s">
        <v>1949</v>
      </c>
      <c r="B7062" t="s">
        <v>3240</v>
      </c>
      <c r="C7062" t="str">
        <f>SUBSTITUTE(Table1[[#This Row],[Fuel]],", ",",")</f>
        <v>fossil gas: natural gas,fossil liquids: diesel</v>
      </c>
      <c r="D7062" t="s">
        <v>3239</v>
      </c>
      <c r="E7062" t="s">
        <v>3258</v>
      </c>
      <c r="H7062" t="s">
        <v>3436</v>
      </c>
      <c r="I7062">
        <v>82</v>
      </c>
      <c r="J7062" t="s">
        <v>3452</v>
      </c>
      <c r="K7062" t="s">
        <v>29</v>
      </c>
      <c r="L7062" t="s">
        <v>29</v>
      </c>
      <c r="M7062" t="s">
        <v>29</v>
      </c>
      <c r="N7062">
        <v>48.413753999999997</v>
      </c>
      <c r="O7062">
        <v>135.11861300000001</v>
      </c>
      <c r="P7062" t="s">
        <v>3578</v>
      </c>
      <c r="Q7062" s="3">
        <f>Table1[[#This Row],[Capacity (MW)]]*0.395*8760*10^-6</f>
        <v>0.2837364</v>
      </c>
      <c r="R7062" s="3" cm="1">
        <f t="array" ref="R7062">AVERAGE(VLOOKUP(_xlfn.TEXTSPLIT(Table1[[#This Row],[Fuel (no space after comma)]], ","), FuelList_Final_EF!$A$2:$B$65, 2, FALSE))</f>
        <v>65.583341148886291</v>
      </c>
      <c r="S7062" s="3">
        <f>Table1[[#This Row],[Generation (TWh)]]*10^9*VLOOKUP(Table1[[#This Row],[Turbine/Engine Technology]],Technology_HR!$A$2:$B$11,2,FALSE)*10^-6</f>
        <v>3123937.764</v>
      </c>
      <c r="T7062" s="5">
        <f>Table1[[#This Row],[Fuel Consumption (mmBtu)]]*Table1[[#This Row],[Emission Factor (kg CO2/ mmBtu)]]*10^3</f>
        <v>204878276104.30103</v>
      </c>
      <c r="U7062" s="3">
        <f>Table1[[#This Row],[Emissions (g CO2)]]/(Table1[[#This Row],[Generation (TWh)]]*10^9)</f>
        <v>722.072586049238</v>
      </c>
    </row>
    <row r="7063" spans="1:21" x14ac:dyDescent="0.35">
      <c r="A7063" t="s">
        <v>1949</v>
      </c>
      <c r="B7063" t="s">
        <v>3263</v>
      </c>
      <c r="C7063" t="str">
        <f>SUBSTITUTE(Table1[[#This Row],[Fuel]],", ",",")</f>
        <v>fossil gas: natural gas,fossil liquids: heavy fuel oil</v>
      </c>
      <c r="D7063" t="s">
        <v>3239</v>
      </c>
      <c r="E7063" t="s">
        <v>3241</v>
      </c>
      <c r="H7063" t="s">
        <v>3440</v>
      </c>
      <c r="I7063">
        <v>180</v>
      </c>
      <c r="J7063" t="s">
        <v>3449</v>
      </c>
      <c r="K7063">
        <v>2025</v>
      </c>
      <c r="L7063" t="s">
        <v>29</v>
      </c>
      <c r="M7063" t="s">
        <v>29</v>
      </c>
      <c r="N7063">
        <v>48.570366999999997</v>
      </c>
      <c r="O7063">
        <v>135.15119999999999</v>
      </c>
      <c r="P7063" t="s">
        <v>3578</v>
      </c>
      <c r="Q7063" s="3">
        <f>Table1[[#This Row],[Capacity (MW)]]*0.395*8760*10^-6</f>
        <v>0.62283600000000006</v>
      </c>
      <c r="R7063" s="3" cm="1">
        <f t="array" ref="R7063">AVERAGE(VLOOKUP(_xlfn.TEXTSPLIT(Table1[[#This Row],[Fuel (no space after comma)]], ","), FuelList_Final_EF!$A$2:$B$65, 2, FALSE))</f>
        <v>67.331265155508703</v>
      </c>
      <c r="S7063" s="3">
        <f>Table1[[#This Row],[Generation (TWh)]]*10^9*VLOOKUP(Table1[[#This Row],[Turbine/Engine Technology]],Technology_HR!$A$2:$B$11,2,FALSE)*10^-6</f>
        <v>6405868.2599999998</v>
      </c>
      <c r="T7063" s="5">
        <f>Table1[[#This Row],[Fuel Consumption (mmBtu)]]*Table1[[#This Row],[Emission Factor (kg CO2/ mmBtu)]]*10^3</f>
        <v>431315214365.31714</v>
      </c>
      <c r="U7063" s="3">
        <f>Table1[[#This Row],[Emissions (g CO2)]]/(Table1[[#This Row],[Generation (TWh)]]*10^9)</f>
        <v>692.50206212440696</v>
      </c>
    </row>
    <row r="7064" spans="1:21" x14ac:dyDescent="0.35">
      <c r="A7064" t="s">
        <v>1949</v>
      </c>
      <c r="B7064" t="s">
        <v>3263</v>
      </c>
      <c r="C7064" t="str">
        <f>SUBSTITUTE(Table1[[#This Row],[Fuel]],", ",",")</f>
        <v>fossil gas: natural gas,fossil liquids: heavy fuel oil</v>
      </c>
      <c r="D7064" t="s">
        <v>3239</v>
      </c>
      <c r="E7064" t="s">
        <v>3241</v>
      </c>
      <c r="H7064" t="s">
        <v>3440</v>
      </c>
      <c r="I7064">
        <v>180</v>
      </c>
      <c r="J7064" t="s">
        <v>3449</v>
      </c>
      <c r="K7064">
        <v>2025</v>
      </c>
      <c r="L7064" t="s">
        <v>29</v>
      </c>
      <c r="M7064" t="s">
        <v>29</v>
      </c>
      <c r="N7064">
        <v>48.570366999999997</v>
      </c>
      <c r="O7064">
        <v>135.15119999999999</v>
      </c>
      <c r="P7064" t="s">
        <v>3578</v>
      </c>
      <c r="Q7064" s="3">
        <f>Table1[[#This Row],[Capacity (MW)]]*0.395*8760*10^-6</f>
        <v>0.62283600000000006</v>
      </c>
      <c r="R7064" s="3" cm="1">
        <f t="array" ref="R7064">AVERAGE(VLOOKUP(_xlfn.TEXTSPLIT(Table1[[#This Row],[Fuel (no space after comma)]], ","), FuelList_Final_EF!$A$2:$B$65, 2, FALSE))</f>
        <v>67.331265155508703</v>
      </c>
      <c r="S7064" s="3">
        <f>Table1[[#This Row],[Generation (TWh)]]*10^9*VLOOKUP(Table1[[#This Row],[Turbine/Engine Technology]],Technology_HR!$A$2:$B$11,2,FALSE)*10^-6</f>
        <v>6405868.2599999998</v>
      </c>
      <c r="T7064" s="5">
        <f>Table1[[#This Row],[Fuel Consumption (mmBtu)]]*Table1[[#This Row],[Emission Factor (kg CO2/ mmBtu)]]*10^3</f>
        <v>431315214365.31714</v>
      </c>
      <c r="U7064" s="3">
        <f>Table1[[#This Row],[Emissions (g CO2)]]/(Table1[[#This Row],[Generation (TWh)]]*10^9)</f>
        <v>692.50206212440696</v>
      </c>
    </row>
    <row r="7065" spans="1:21" x14ac:dyDescent="0.35">
      <c r="A7065" t="s">
        <v>1949</v>
      </c>
      <c r="B7065" t="s">
        <v>3263</v>
      </c>
      <c r="C7065" t="str">
        <f>SUBSTITUTE(Table1[[#This Row],[Fuel]],", ",",")</f>
        <v>fossil gas: natural gas,fossil liquids: heavy fuel oil</v>
      </c>
      <c r="D7065" t="s">
        <v>3239</v>
      </c>
      <c r="E7065" t="s">
        <v>3241</v>
      </c>
      <c r="H7065" t="s">
        <v>3440</v>
      </c>
      <c r="I7065">
        <v>180</v>
      </c>
      <c r="J7065" t="s">
        <v>3449</v>
      </c>
      <c r="K7065">
        <v>2025</v>
      </c>
      <c r="L7065" t="s">
        <v>29</v>
      </c>
      <c r="M7065" t="s">
        <v>29</v>
      </c>
      <c r="N7065">
        <v>48.570366999999997</v>
      </c>
      <c r="O7065">
        <v>135.15119999999999</v>
      </c>
      <c r="P7065" t="s">
        <v>3578</v>
      </c>
      <c r="Q7065" s="3">
        <f>Table1[[#This Row],[Capacity (MW)]]*0.395*8760*10^-6</f>
        <v>0.62283600000000006</v>
      </c>
      <c r="R7065" s="3" cm="1">
        <f t="array" ref="R7065">AVERAGE(VLOOKUP(_xlfn.TEXTSPLIT(Table1[[#This Row],[Fuel (no space after comma)]], ","), FuelList_Final_EF!$A$2:$B$65, 2, FALSE))</f>
        <v>67.331265155508703</v>
      </c>
      <c r="S7065" s="3">
        <f>Table1[[#This Row],[Generation (TWh)]]*10^9*VLOOKUP(Table1[[#This Row],[Turbine/Engine Technology]],Technology_HR!$A$2:$B$11,2,FALSE)*10^-6</f>
        <v>6405868.2599999998</v>
      </c>
      <c r="T7065" s="5">
        <f>Table1[[#This Row],[Fuel Consumption (mmBtu)]]*Table1[[#This Row],[Emission Factor (kg CO2/ mmBtu)]]*10^3</f>
        <v>431315214365.31714</v>
      </c>
      <c r="U7065" s="3">
        <f>Table1[[#This Row],[Emissions (g CO2)]]/(Table1[[#This Row],[Generation (TWh)]]*10^9)</f>
        <v>692.50206212440696</v>
      </c>
    </row>
    <row r="7066" spans="1:21" x14ac:dyDescent="0.35">
      <c r="A7066" t="s">
        <v>1949</v>
      </c>
      <c r="B7066" t="s">
        <v>3263</v>
      </c>
      <c r="C7066" t="str">
        <f>SUBSTITUTE(Table1[[#This Row],[Fuel]],", ",",")</f>
        <v>fossil gas: natural gas,fossil liquids: heavy fuel oil</v>
      </c>
      <c r="D7066" t="s">
        <v>3239</v>
      </c>
      <c r="E7066" t="s">
        <v>3241</v>
      </c>
      <c r="H7066" t="s">
        <v>3440</v>
      </c>
      <c r="I7066">
        <v>180</v>
      </c>
      <c r="J7066" t="s">
        <v>3446</v>
      </c>
      <c r="K7066">
        <v>2012</v>
      </c>
      <c r="L7066" t="s">
        <v>29</v>
      </c>
      <c r="M7066" t="s">
        <v>29</v>
      </c>
      <c r="N7066">
        <v>48.570366999999997</v>
      </c>
      <c r="O7066">
        <v>135.15119999999999</v>
      </c>
      <c r="P7066" t="s">
        <v>3578</v>
      </c>
      <c r="Q7066" s="3">
        <f>Table1[[#This Row],[Capacity (MW)]]*0.395*8760*10^-6</f>
        <v>0.62283600000000006</v>
      </c>
      <c r="R7066" s="3" cm="1">
        <f t="array" ref="R7066">AVERAGE(VLOOKUP(_xlfn.TEXTSPLIT(Table1[[#This Row],[Fuel (no space after comma)]], ","), FuelList_Final_EF!$A$2:$B$65, 2, FALSE))</f>
        <v>67.331265155508703</v>
      </c>
      <c r="S7066" s="3">
        <f>Table1[[#This Row],[Generation (TWh)]]*10^9*VLOOKUP(Table1[[#This Row],[Turbine/Engine Technology]],Technology_HR!$A$2:$B$11,2,FALSE)*10^-6</f>
        <v>6405868.2599999998</v>
      </c>
      <c r="T7066" s="5">
        <f>Table1[[#This Row],[Fuel Consumption (mmBtu)]]*Table1[[#This Row],[Emission Factor (kg CO2/ mmBtu)]]*10^3</f>
        <v>431315214365.31714</v>
      </c>
      <c r="U7066" s="3">
        <f>Table1[[#This Row],[Emissions (g CO2)]]/(Table1[[#This Row],[Generation (TWh)]]*10^9)</f>
        <v>692.50206212440696</v>
      </c>
    </row>
    <row r="7067" spans="1:21" x14ac:dyDescent="0.35">
      <c r="A7067" t="s">
        <v>1949</v>
      </c>
      <c r="B7067" t="s">
        <v>3240</v>
      </c>
      <c r="C7067" t="str">
        <f>SUBSTITUTE(Table1[[#This Row],[Fuel]],", ",",")</f>
        <v>fossil gas: natural gas,fossil liquids: diesel</v>
      </c>
      <c r="D7067" t="s">
        <v>3239</v>
      </c>
      <c r="E7067" t="s">
        <v>3258</v>
      </c>
      <c r="H7067" t="s">
        <v>3438</v>
      </c>
      <c r="I7067">
        <v>205</v>
      </c>
      <c r="J7067" t="s">
        <v>3449</v>
      </c>
      <c r="K7067">
        <v>2027</v>
      </c>
      <c r="L7067" t="s">
        <v>29</v>
      </c>
      <c r="M7067" t="s">
        <v>29</v>
      </c>
      <c r="N7067">
        <v>48.411112000000003</v>
      </c>
      <c r="O7067">
        <v>135.1139403</v>
      </c>
      <c r="P7067" t="s">
        <v>3578</v>
      </c>
      <c r="Q7067" s="3">
        <f>Table1[[#This Row],[Capacity (MW)]]*0.395*8760*10^-6</f>
        <v>0.70934100000000011</v>
      </c>
      <c r="R7067" s="3" cm="1">
        <f t="array" ref="R7067">AVERAGE(VLOOKUP(_xlfn.TEXTSPLIT(Table1[[#This Row],[Fuel (no space after comma)]], ","), FuelList_Final_EF!$A$2:$B$65, 2, FALSE))</f>
        <v>65.583341148886291</v>
      </c>
      <c r="S7067" s="3">
        <f>Table1[[#This Row],[Generation (TWh)]]*10^9*VLOOKUP(Table1[[#This Row],[Turbine/Engine Technology]],Technology_HR!$A$2:$B$11,2,FALSE)*10^-6</f>
        <v>5354815.2090000007</v>
      </c>
      <c r="T7067" s="5">
        <f>Table1[[#This Row],[Fuel Consumption (mmBtu)]]*Table1[[#This Row],[Emission Factor (kg CO2/ mmBtu)]]*10^3</f>
        <v>351186672641.09186</v>
      </c>
      <c r="U7067" s="3">
        <f>Table1[[#This Row],[Emissions (g CO2)]]/(Table1[[#This Row],[Generation (TWh)]]*10^9)</f>
        <v>495.08864233294253</v>
      </c>
    </row>
    <row r="7068" spans="1:21" x14ac:dyDescent="0.35">
      <c r="A7068" t="s">
        <v>1949</v>
      </c>
      <c r="B7068" t="s">
        <v>3240</v>
      </c>
      <c r="C7068" t="str">
        <f>SUBSTITUTE(Table1[[#This Row],[Fuel]],", ",",")</f>
        <v>fossil gas: natural gas,fossil liquids: diesel</v>
      </c>
      <c r="D7068" t="s">
        <v>3239</v>
      </c>
      <c r="E7068" t="s">
        <v>3258</v>
      </c>
      <c r="H7068" t="s">
        <v>3438</v>
      </c>
      <c r="I7068">
        <v>205</v>
      </c>
      <c r="J7068" t="s">
        <v>3449</v>
      </c>
      <c r="K7068">
        <v>2027</v>
      </c>
      <c r="L7068" t="s">
        <v>29</v>
      </c>
      <c r="M7068" t="s">
        <v>29</v>
      </c>
      <c r="N7068">
        <v>48.411112000000003</v>
      </c>
      <c r="O7068">
        <v>135.1139403</v>
      </c>
      <c r="P7068" t="s">
        <v>3578</v>
      </c>
      <c r="Q7068" s="3">
        <f>Table1[[#This Row],[Capacity (MW)]]*0.395*8760*10^-6</f>
        <v>0.70934100000000011</v>
      </c>
      <c r="R7068" s="3" cm="1">
        <f t="array" ref="R7068">AVERAGE(VLOOKUP(_xlfn.TEXTSPLIT(Table1[[#This Row],[Fuel (no space after comma)]], ","), FuelList_Final_EF!$A$2:$B$65, 2, FALSE))</f>
        <v>65.583341148886291</v>
      </c>
      <c r="S7068" s="3">
        <f>Table1[[#This Row],[Generation (TWh)]]*10^9*VLOOKUP(Table1[[#This Row],[Turbine/Engine Technology]],Technology_HR!$A$2:$B$11,2,FALSE)*10^-6</f>
        <v>5354815.2090000007</v>
      </c>
      <c r="T7068" s="5">
        <f>Table1[[#This Row],[Fuel Consumption (mmBtu)]]*Table1[[#This Row],[Emission Factor (kg CO2/ mmBtu)]]*10^3</f>
        <v>351186672641.09186</v>
      </c>
      <c r="U7068" s="3">
        <f>Table1[[#This Row],[Emissions (g CO2)]]/(Table1[[#This Row],[Generation (TWh)]]*10^9)</f>
        <v>495.08864233294253</v>
      </c>
    </row>
    <row r="7069" spans="1:21" x14ac:dyDescent="0.35">
      <c r="A7069" t="s">
        <v>1945</v>
      </c>
      <c r="B7069" t="s">
        <v>3263</v>
      </c>
      <c r="C7069" t="str">
        <f>SUBSTITUTE(Table1[[#This Row],[Fuel]],", ",",")</f>
        <v>fossil gas: natural gas,fossil liquids: heavy fuel oil</v>
      </c>
      <c r="D7069" t="s">
        <v>3239</v>
      </c>
      <c r="E7069" t="s">
        <v>3241</v>
      </c>
      <c r="H7069" t="s">
        <v>3438</v>
      </c>
      <c r="I7069">
        <v>795</v>
      </c>
      <c r="J7069" t="s">
        <v>3446</v>
      </c>
      <c r="K7069">
        <v>2012</v>
      </c>
      <c r="L7069" t="s">
        <v>29</v>
      </c>
      <c r="M7069" t="s">
        <v>29</v>
      </c>
      <c r="N7069">
        <v>59.489199999999997</v>
      </c>
      <c r="O7069">
        <v>32.0503</v>
      </c>
      <c r="P7069" t="s">
        <v>3578</v>
      </c>
      <c r="Q7069" s="3">
        <f>Table1[[#This Row],[Capacity (MW)]]*0.395*8760*10^-6</f>
        <v>2.7508590000000002</v>
      </c>
      <c r="R7069" s="3" cm="1">
        <f t="array" ref="R7069">AVERAGE(VLOOKUP(_xlfn.TEXTSPLIT(Table1[[#This Row],[Fuel (no space after comma)]], ","), FuelList_Final_EF!$A$2:$B$65, 2, FALSE))</f>
        <v>67.331265155508703</v>
      </c>
      <c r="S7069" s="3">
        <f>Table1[[#This Row],[Generation (TWh)]]*10^9*VLOOKUP(Table1[[#This Row],[Turbine/Engine Technology]],Technology_HR!$A$2:$B$11,2,FALSE)*10^-6</f>
        <v>20766234.590999998</v>
      </c>
      <c r="T7069" s="5">
        <f>Table1[[#This Row],[Fuel Consumption (mmBtu)]]*Table1[[#This Row],[Emission Factor (kg CO2/ mmBtu)]]*10^3</f>
        <v>1398216847528.1177</v>
      </c>
      <c r="U7069" s="3">
        <f>Table1[[#This Row],[Emissions (g CO2)]]/(Table1[[#This Row],[Generation (TWh)]]*10^9)</f>
        <v>508.28372065893512</v>
      </c>
    </row>
    <row r="7070" spans="1:21" x14ac:dyDescent="0.35">
      <c r="A7070" t="s">
        <v>1945</v>
      </c>
      <c r="B7070" t="s">
        <v>3263</v>
      </c>
      <c r="C7070" t="str">
        <f>SUBSTITUTE(Table1[[#This Row],[Fuel]],", ",",")</f>
        <v>fossil gas: natural gas,fossil liquids: heavy fuel oil</v>
      </c>
      <c r="D7070" t="s">
        <v>3239</v>
      </c>
      <c r="E7070" t="s">
        <v>3241</v>
      </c>
      <c r="H7070" t="s">
        <v>3440</v>
      </c>
      <c r="I7070">
        <v>60</v>
      </c>
      <c r="J7070" t="s">
        <v>3446</v>
      </c>
      <c r="K7070">
        <v>2024</v>
      </c>
      <c r="L7070" t="s">
        <v>29</v>
      </c>
      <c r="M7070" t="s">
        <v>29</v>
      </c>
      <c r="N7070">
        <v>59.489199999999997</v>
      </c>
      <c r="O7070">
        <v>32.0503</v>
      </c>
      <c r="P7070" t="s">
        <v>3578</v>
      </c>
      <c r="Q7070" s="3">
        <f>Table1[[#This Row],[Capacity (MW)]]*0.395*8760*10^-6</f>
        <v>0.20761200000000002</v>
      </c>
      <c r="R7070" s="3" cm="1">
        <f t="array" ref="R7070">AVERAGE(VLOOKUP(_xlfn.TEXTSPLIT(Table1[[#This Row],[Fuel (no space after comma)]], ","), FuelList_Final_EF!$A$2:$B$65, 2, FALSE))</f>
        <v>67.331265155508703</v>
      </c>
      <c r="S7070" s="3">
        <f>Table1[[#This Row],[Generation (TWh)]]*10^9*VLOOKUP(Table1[[#This Row],[Turbine/Engine Technology]],Technology_HR!$A$2:$B$11,2,FALSE)*10^-6</f>
        <v>2135289.42</v>
      </c>
      <c r="T7070" s="5">
        <f>Table1[[#This Row],[Fuel Consumption (mmBtu)]]*Table1[[#This Row],[Emission Factor (kg CO2/ mmBtu)]]*10^3</f>
        <v>143771738121.77237</v>
      </c>
      <c r="U7070" s="3">
        <f>Table1[[#This Row],[Emissions (g CO2)]]/(Table1[[#This Row],[Generation (TWh)]]*10^9)</f>
        <v>692.50206212440685</v>
      </c>
    </row>
    <row r="7071" spans="1:21" x14ac:dyDescent="0.35">
      <c r="A7071" t="s">
        <v>1945</v>
      </c>
      <c r="B7071" t="s">
        <v>3263</v>
      </c>
      <c r="C7071" t="str">
        <f>SUBSTITUTE(Table1[[#This Row],[Fuel]],", ",",")</f>
        <v>fossil gas: natural gas,fossil liquids: heavy fuel oil</v>
      </c>
      <c r="D7071" t="s">
        <v>3239</v>
      </c>
      <c r="E7071" t="s">
        <v>3241</v>
      </c>
      <c r="H7071" t="s">
        <v>3440</v>
      </c>
      <c r="I7071">
        <v>65</v>
      </c>
      <c r="J7071" t="s">
        <v>3446</v>
      </c>
      <c r="K7071">
        <v>2023</v>
      </c>
      <c r="L7071" t="s">
        <v>29</v>
      </c>
      <c r="M7071" t="s">
        <v>29</v>
      </c>
      <c r="N7071">
        <v>59.489199999999997</v>
      </c>
      <c r="O7071">
        <v>32.0503</v>
      </c>
      <c r="P7071" t="s">
        <v>3578</v>
      </c>
      <c r="Q7071" s="3">
        <f>Table1[[#This Row],[Capacity (MW)]]*0.395*8760*10^-6</f>
        <v>0.224913</v>
      </c>
      <c r="R7071" s="3" cm="1">
        <f t="array" ref="R7071">AVERAGE(VLOOKUP(_xlfn.TEXTSPLIT(Table1[[#This Row],[Fuel (no space after comma)]], ","), FuelList_Final_EF!$A$2:$B$65, 2, FALSE))</f>
        <v>67.331265155508703</v>
      </c>
      <c r="S7071" s="3">
        <f>Table1[[#This Row],[Generation (TWh)]]*10^9*VLOOKUP(Table1[[#This Row],[Turbine/Engine Technology]],Technology_HR!$A$2:$B$11,2,FALSE)*10^-6</f>
        <v>2313230.2050000001</v>
      </c>
      <c r="T7071" s="5">
        <f>Table1[[#This Row],[Fuel Consumption (mmBtu)]]*Table1[[#This Row],[Emission Factor (kg CO2/ mmBtu)]]*10^3</f>
        <v>155752716298.58676</v>
      </c>
      <c r="U7071" s="3">
        <f>Table1[[#This Row],[Emissions (g CO2)]]/(Table1[[#This Row],[Generation (TWh)]]*10^9)</f>
        <v>692.50206212440708</v>
      </c>
    </row>
    <row r="7072" spans="1:21" x14ac:dyDescent="0.35">
      <c r="A7072" t="s">
        <v>1945</v>
      </c>
      <c r="B7072" t="s">
        <v>3263</v>
      </c>
      <c r="C7072" t="str">
        <f>SUBSTITUTE(Table1[[#This Row],[Fuel]],", ",",")</f>
        <v>fossil gas: natural gas,fossil liquids: heavy fuel oil</v>
      </c>
      <c r="D7072" t="s">
        <v>3239</v>
      </c>
      <c r="E7072" t="s">
        <v>3241</v>
      </c>
      <c r="H7072" t="s">
        <v>3440</v>
      </c>
      <c r="I7072">
        <v>50</v>
      </c>
      <c r="J7072" t="s">
        <v>3446</v>
      </c>
      <c r="K7072">
        <v>1966</v>
      </c>
      <c r="L7072" t="s">
        <v>29</v>
      </c>
      <c r="M7072" t="s">
        <v>29</v>
      </c>
      <c r="N7072">
        <v>59.489199999999997</v>
      </c>
      <c r="O7072">
        <v>32.0503</v>
      </c>
      <c r="P7072" t="s">
        <v>3578</v>
      </c>
      <c r="Q7072" s="3">
        <f>Table1[[#This Row],[Capacity (MW)]]*0.395*8760*10^-6</f>
        <v>0.17301</v>
      </c>
      <c r="R7072" s="3" cm="1">
        <f t="array" ref="R7072">AVERAGE(VLOOKUP(_xlfn.TEXTSPLIT(Table1[[#This Row],[Fuel (no space after comma)]], ","), FuelList_Final_EF!$A$2:$B$65, 2, FALSE))</f>
        <v>67.331265155508703</v>
      </c>
      <c r="S7072" s="3">
        <f>Table1[[#This Row],[Generation (TWh)]]*10^9*VLOOKUP(Table1[[#This Row],[Turbine/Engine Technology]],Technology_HR!$A$2:$B$11,2,FALSE)*10^-6</f>
        <v>1779407.8499999999</v>
      </c>
      <c r="T7072" s="5">
        <f>Table1[[#This Row],[Fuel Consumption (mmBtu)]]*Table1[[#This Row],[Emission Factor (kg CO2/ mmBtu)]]*10^3</f>
        <v>119809781768.14365</v>
      </c>
      <c r="U7072" s="3">
        <f>Table1[[#This Row],[Emissions (g CO2)]]/(Table1[[#This Row],[Generation (TWh)]]*10^9)</f>
        <v>692.50206212440696</v>
      </c>
    </row>
    <row r="7073" spans="1:21" x14ac:dyDescent="0.35">
      <c r="A7073" t="s">
        <v>1945</v>
      </c>
      <c r="B7073" t="s">
        <v>3263</v>
      </c>
      <c r="C7073" t="str">
        <f>SUBSTITUTE(Table1[[#This Row],[Fuel]],", ",",")</f>
        <v>fossil gas: natural gas,fossil liquids: heavy fuel oil</v>
      </c>
      <c r="D7073" t="s">
        <v>3239</v>
      </c>
      <c r="E7073" t="s">
        <v>3241</v>
      </c>
      <c r="H7073" t="s">
        <v>3440</v>
      </c>
      <c r="I7073">
        <v>60</v>
      </c>
      <c r="J7073" t="s">
        <v>3446</v>
      </c>
      <c r="K7073">
        <v>1975</v>
      </c>
      <c r="L7073" t="s">
        <v>29</v>
      </c>
      <c r="M7073">
        <v>2026</v>
      </c>
      <c r="N7073">
        <v>59.489199999999997</v>
      </c>
      <c r="O7073">
        <v>32.0503</v>
      </c>
      <c r="P7073" t="s">
        <v>3578</v>
      </c>
      <c r="Q7073" s="3">
        <f>Table1[[#This Row],[Capacity (MW)]]*0.395*8760*10^-6</f>
        <v>0.20761200000000002</v>
      </c>
      <c r="R7073" s="3" cm="1">
        <f t="array" ref="R7073">AVERAGE(VLOOKUP(_xlfn.TEXTSPLIT(Table1[[#This Row],[Fuel (no space after comma)]], ","), FuelList_Final_EF!$A$2:$B$65, 2, FALSE))</f>
        <v>67.331265155508703</v>
      </c>
      <c r="S7073" s="3">
        <f>Table1[[#This Row],[Generation (TWh)]]*10^9*VLOOKUP(Table1[[#This Row],[Turbine/Engine Technology]],Technology_HR!$A$2:$B$11,2,FALSE)*10^-6</f>
        <v>2135289.42</v>
      </c>
      <c r="T7073" s="5">
        <f>Table1[[#This Row],[Fuel Consumption (mmBtu)]]*Table1[[#This Row],[Emission Factor (kg CO2/ mmBtu)]]*10^3</f>
        <v>143771738121.77237</v>
      </c>
      <c r="U7073" s="3">
        <f>Table1[[#This Row],[Emissions (g CO2)]]/(Table1[[#This Row],[Generation (TWh)]]*10^9)</f>
        <v>692.50206212440685</v>
      </c>
    </row>
    <row r="7074" spans="1:21" x14ac:dyDescent="0.35">
      <c r="A7074" t="s">
        <v>1945</v>
      </c>
      <c r="B7074" t="s">
        <v>3263</v>
      </c>
      <c r="C7074" t="str">
        <f>SUBSTITUTE(Table1[[#This Row],[Fuel]],", ",",")</f>
        <v>fossil gas: natural gas,fossil liquids: heavy fuel oil</v>
      </c>
      <c r="D7074" t="s">
        <v>3239</v>
      </c>
      <c r="E7074" t="s">
        <v>3241</v>
      </c>
      <c r="H7074" t="s">
        <v>3440</v>
      </c>
      <c r="I7074">
        <v>65</v>
      </c>
      <c r="J7074" t="s">
        <v>3449</v>
      </c>
      <c r="K7074">
        <v>2026</v>
      </c>
      <c r="L7074" t="s">
        <v>29</v>
      </c>
      <c r="M7074" t="s">
        <v>29</v>
      </c>
      <c r="N7074">
        <v>59.489199999999997</v>
      </c>
      <c r="O7074">
        <v>32.0503</v>
      </c>
      <c r="P7074" t="s">
        <v>3578</v>
      </c>
      <c r="Q7074" s="3">
        <f>Table1[[#This Row],[Capacity (MW)]]*0.395*8760*10^-6</f>
        <v>0.224913</v>
      </c>
      <c r="R7074" s="3" cm="1">
        <f t="array" ref="R7074">AVERAGE(VLOOKUP(_xlfn.TEXTSPLIT(Table1[[#This Row],[Fuel (no space after comma)]], ","), FuelList_Final_EF!$A$2:$B$65, 2, FALSE))</f>
        <v>67.331265155508703</v>
      </c>
      <c r="S7074" s="3">
        <f>Table1[[#This Row],[Generation (TWh)]]*10^9*VLOOKUP(Table1[[#This Row],[Turbine/Engine Technology]],Technology_HR!$A$2:$B$11,2,FALSE)*10^-6</f>
        <v>2313230.2050000001</v>
      </c>
      <c r="T7074" s="5">
        <f>Table1[[#This Row],[Fuel Consumption (mmBtu)]]*Table1[[#This Row],[Emission Factor (kg CO2/ mmBtu)]]*10^3</f>
        <v>155752716298.58676</v>
      </c>
      <c r="U7074" s="3">
        <f>Table1[[#This Row],[Emissions (g CO2)]]/(Table1[[#This Row],[Generation (TWh)]]*10^9)</f>
        <v>692.50206212440708</v>
      </c>
    </row>
    <row r="7075" spans="1:21" x14ac:dyDescent="0.35">
      <c r="A7075" t="s">
        <v>1945</v>
      </c>
      <c r="B7075" t="s">
        <v>3263</v>
      </c>
      <c r="C7075" t="str">
        <f>SUBSTITUTE(Table1[[#This Row],[Fuel]],", ",",")</f>
        <v>fossil gas: natural gas,fossil liquids: heavy fuel oil</v>
      </c>
      <c r="D7075" t="s">
        <v>3239</v>
      </c>
      <c r="E7075" t="s">
        <v>3241</v>
      </c>
      <c r="H7075" t="s">
        <v>3440</v>
      </c>
      <c r="I7075">
        <v>300</v>
      </c>
      <c r="J7075" t="s">
        <v>3446</v>
      </c>
      <c r="K7075">
        <v>1969</v>
      </c>
      <c r="L7075" t="s">
        <v>29</v>
      </c>
      <c r="M7075" t="s">
        <v>29</v>
      </c>
      <c r="N7075">
        <v>59.489199999999997</v>
      </c>
      <c r="O7075">
        <v>32.0503</v>
      </c>
      <c r="P7075" t="s">
        <v>3578</v>
      </c>
      <c r="Q7075" s="3">
        <f>Table1[[#This Row],[Capacity (MW)]]*0.395*8760*10^-6</f>
        <v>1.03806</v>
      </c>
      <c r="R7075" s="3" cm="1">
        <f t="array" ref="R7075">AVERAGE(VLOOKUP(_xlfn.TEXTSPLIT(Table1[[#This Row],[Fuel (no space after comma)]], ","), FuelList_Final_EF!$A$2:$B$65, 2, FALSE))</f>
        <v>67.331265155508703</v>
      </c>
      <c r="S7075" s="3">
        <f>Table1[[#This Row],[Generation (TWh)]]*10^9*VLOOKUP(Table1[[#This Row],[Turbine/Engine Technology]],Technology_HR!$A$2:$B$11,2,FALSE)*10^-6</f>
        <v>10676447.1</v>
      </c>
      <c r="T7075" s="5">
        <f>Table1[[#This Row],[Fuel Consumption (mmBtu)]]*Table1[[#This Row],[Emission Factor (kg CO2/ mmBtu)]]*10^3</f>
        <v>718858690608.86194</v>
      </c>
      <c r="U7075" s="3">
        <f>Table1[[#This Row],[Emissions (g CO2)]]/(Table1[[#This Row],[Generation (TWh)]]*10^9)</f>
        <v>692.50206212440696</v>
      </c>
    </row>
    <row r="7076" spans="1:21" x14ac:dyDescent="0.35">
      <c r="A7076" t="s">
        <v>1945</v>
      </c>
      <c r="B7076" t="s">
        <v>3263</v>
      </c>
      <c r="C7076" t="str">
        <f>SUBSTITUTE(Table1[[#This Row],[Fuel]],", ",",")</f>
        <v>fossil gas: natural gas,fossil liquids: heavy fuel oil</v>
      </c>
      <c r="D7076" t="s">
        <v>3239</v>
      </c>
      <c r="E7076" t="s">
        <v>3241</v>
      </c>
      <c r="H7076" t="s">
        <v>3440</v>
      </c>
      <c r="I7076">
        <v>300</v>
      </c>
      <c r="J7076" t="s">
        <v>3446</v>
      </c>
      <c r="K7076">
        <v>1970</v>
      </c>
      <c r="L7076" t="s">
        <v>29</v>
      </c>
      <c r="M7076" t="s">
        <v>29</v>
      </c>
      <c r="N7076">
        <v>59.489199999999997</v>
      </c>
      <c r="O7076">
        <v>32.0503</v>
      </c>
      <c r="P7076" t="s">
        <v>3578</v>
      </c>
      <c r="Q7076" s="3">
        <f>Table1[[#This Row],[Capacity (MW)]]*0.395*8760*10^-6</f>
        <v>1.03806</v>
      </c>
      <c r="R7076" s="3" cm="1">
        <f t="array" ref="R7076">AVERAGE(VLOOKUP(_xlfn.TEXTSPLIT(Table1[[#This Row],[Fuel (no space after comma)]], ","), FuelList_Final_EF!$A$2:$B$65, 2, FALSE))</f>
        <v>67.331265155508703</v>
      </c>
      <c r="S7076" s="3">
        <f>Table1[[#This Row],[Generation (TWh)]]*10^9*VLOOKUP(Table1[[#This Row],[Turbine/Engine Technology]],Technology_HR!$A$2:$B$11,2,FALSE)*10^-6</f>
        <v>10676447.1</v>
      </c>
      <c r="T7076" s="5">
        <f>Table1[[#This Row],[Fuel Consumption (mmBtu)]]*Table1[[#This Row],[Emission Factor (kg CO2/ mmBtu)]]*10^3</f>
        <v>718858690608.86194</v>
      </c>
      <c r="U7076" s="3">
        <f>Table1[[#This Row],[Emissions (g CO2)]]/(Table1[[#This Row],[Generation (TWh)]]*10^9)</f>
        <v>692.50206212440696</v>
      </c>
    </row>
    <row r="7077" spans="1:21" x14ac:dyDescent="0.35">
      <c r="A7077" t="s">
        <v>1945</v>
      </c>
      <c r="B7077" t="s">
        <v>3263</v>
      </c>
      <c r="C7077" t="str">
        <f>SUBSTITUTE(Table1[[#This Row],[Fuel]],", ",",")</f>
        <v>fossil gas: natural gas,fossil liquids: heavy fuel oil</v>
      </c>
      <c r="D7077" t="s">
        <v>3239</v>
      </c>
      <c r="E7077" t="s">
        <v>3241</v>
      </c>
      <c r="H7077" t="s">
        <v>3440</v>
      </c>
      <c r="I7077">
        <v>300</v>
      </c>
      <c r="J7077" t="s">
        <v>3446</v>
      </c>
      <c r="K7077">
        <v>1970</v>
      </c>
      <c r="L7077" t="s">
        <v>29</v>
      </c>
      <c r="M7077" t="s">
        <v>29</v>
      </c>
      <c r="N7077">
        <v>59.489199999999997</v>
      </c>
      <c r="O7077">
        <v>32.0503</v>
      </c>
      <c r="P7077" t="s">
        <v>3578</v>
      </c>
      <c r="Q7077" s="3">
        <f>Table1[[#This Row],[Capacity (MW)]]*0.395*8760*10^-6</f>
        <v>1.03806</v>
      </c>
      <c r="R7077" s="3" cm="1">
        <f t="array" ref="R7077">AVERAGE(VLOOKUP(_xlfn.TEXTSPLIT(Table1[[#This Row],[Fuel (no space after comma)]], ","), FuelList_Final_EF!$A$2:$B$65, 2, FALSE))</f>
        <v>67.331265155508703</v>
      </c>
      <c r="S7077" s="3">
        <f>Table1[[#This Row],[Generation (TWh)]]*10^9*VLOOKUP(Table1[[#This Row],[Turbine/Engine Technology]],Technology_HR!$A$2:$B$11,2,FALSE)*10^-6</f>
        <v>10676447.1</v>
      </c>
      <c r="T7077" s="5">
        <f>Table1[[#This Row],[Fuel Consumption (mmBtu)]]*Table1[[#This Row],[Emission Factor (kg CO2/ mmBtu)]]*10^3</f>
        <v>718858690608.86194</v>
      </c>
      <c r="U7077" s="3">
        <f>Table1[[#This Row],[Emissions (g CO2)]]/(Table1[[#This Row],[Generation (TWh)]]*10^9)</f>
        <v>692.50206212440696</v>
      </c>
    </row>
    <row r="7078" spans="1:21" x14ac:dyDescent="0.35">
      <c r="A7078" t="s">
        <v>1945</v>
      </c>
      <c r="B7078" t="s">
        <v>3263</v>
      </c>
      <c r="C7078" t="str">
        <f>SUBSTITUTE(Table1[[#This Row],[Fuel]],", ",",")</f>
        <v>fossil gas: natural gas,fossil liquids: heavy fuel oil</v>
      </c>
      <c r="D7078" t="s">
        <v>3239</v>
      </c>
      <c r="E7078" t="s">
        <v>3241</v>
      </c>
      <c r="H7078" t="s">
        <v>3440</v>
      </c>
      <c r="I7078">
        <v>300</v>
      </c>
      <c r="J7078" t="s">
        <v>3446</v>
      </c>
      <c r="K7078">
        <v>1971</v>
      </c>
      <c r="L7078" t="s">
        <v>29</v>
      </c>
      <c r="M7078" t="s">
        <v>29</v>
      </c>
      <c r="N7078">
        <v>59.489199999999997</v>
      </c>
      <c r="O7078">
        <v>32.0503</v>
      </c>
      <c r="P7078" t="s">
        <v>3578</v>
      </c>
      <c r="Q7078" s="3">
        <f>Table1[[#This Row],[Capacity (MW)]]*0.395*8760*10^-6</f>
        <v>1.03806</v>
      </c>
      <c r="R7078" s="3" cm="1">
        <f t="array" ref="R7078">AVERAGE(VLOOKUP(_xlfn.TEXTSPLIT(Table1[[#This Row],[Fuel (no space after comma)]], ","), FuelList_Final_EF!$A$2:$B$65, 2, FALSE))</f>
        <v>67.331265155508703</v>
      </c>
      <c r="S7078" s="3">
        <f>Table1[[#This Row],[Generation (TWh)]]*10^9*VLOOKUP(Table1[[#This Row],[Turbine/Engine Technology]],Technology_HR!$A$2:$B$11,2,FALSE)*10^-6</f>
        <v>10676447.1</v>
      </c>
      <c r="T7078" s="5">
        <f>Table1[[#This Row],[Fuel Consumption (mmBtu)]]*Table1[[#This Row],[Emission Factor (kg CO2/ mmBtu)]]*10^3</f>
        <v>718858690608.86194</v>
      </c>
      <c r="U7078" s="3">
        <f>Table1[[#This Row],[Emissions (g CO2)]]/(Table1[[#This Row],[Generation (TWh)]]*10^9)</f>
        <v>692.50206212440696</v>
      </c>
    </row>
    <row r="7079" spans="1:21" x14ac:dyDescent="0.35">
      <c r="A7079" t="s">
        <v>1945</v>
      </c>
      <c r="B7079" t="s">
        <v>3263</v>
      </c>
      <c r="C7079" t="str">
        <f>SUBSTITUTE(Table1[[#This Row],[Fuel]],", ",",")</f>
        <v>fossil gas: natural gas,fossil liquids: heavy fuel oil</v>
      </c>
      <c r="D7079" t="s">
        <v>3239</v>
      </c>
      <c r="E7079" t="s">
        <v>3241</v>
      </c>
      <c r="H7079" t="s">
        <v>3440</v>
      </c>
      <c r="I7079">
        <v>300</v>
      </c>
      <c r="J7079" t="s">
        <v>3446</v>
      </c>
      <c r="K7079">
        <v>1973</v>
      </c>
      <c r="L7079" t="s">
        <v>29</v>
      </c>
      <c r="M7079" t="s">
        <v>29</v>
      </c>
      <c r="N7079">
        <v>59.489199999999997</v>
      </c>
      <c r="O7079">
        <v>32.0503</v>
      </c>
      <c r="P7079" t="s">
        <v>3578</v>
      </c>
      <c r="Q7079" s="3">
        <f>Table1[[#This Row],[Capacity (MW)]]*0.395*8760*10^-6</f>
        <v>1.03806</v>
      </c>
      <c r="R7079" s="3" cm="1">
        <f t="array" ref="R7079">AVERAGE(VLOOKUP(_xlfn.TEXTSPLIT(Table1[[#This Row],[Fuel (no space after comma)]], ","), FuelList_Final_EF!$A$2:$B$65, 2, FALSE))</f>
        <v>67.331265155508703</v>
      </c>
      <c r="S7079" s="3">
        <f>Table1[[#This Row],[Generation (TWh)]]*10^9*VLOOKUP(Table1[[#This Row],[Turbine/Engine Technology]],Technology_HR!$A$2:$B$11,2,FALSE)*10^-6</f>
        <v>10676447.1</v>
      </c>
      <c r="T7079" s="5">
        <f>Table1[[#This Row],[Fuel Consumption (mmBtu)]]*Table1[[#This Row],[Emission Factor (kg CO2/ mmBtu)]]*10^3</f>
        <v>718858690608.86194</v>
      </c>
      <c r="U7079" s="3">
        <f>Table1[[#This Row],[Emissions (g CO2)]]/(Table1[[#This Row],[Generation (TWh)]]*10^9)</f>
        <v>692.50206212440696</v>
      </c>
    </row>
    <row r="7080" spans="1:21" x14ac:dyDescent="0.35">
      <c r="A7080" t="s">
        <v>1977</v>
      </c>
      <c r="B7080" t="s">
        <v>3239</v>
      </c>
      <c r="C7080" t="str">
        <f>SUBSTITUTE(Table1[[#This Row],[Fuel]],", ",",")</f>
        <v>fossil gas: natural gas</v>
      </c>
      <c r="D7080" t="s">
        <v>3239</v>
      </c>
      <c r="H7080" t="s">
        <v>3438</v>
      </c>
      <c r="I7080">
        <v>236</v>
      </c>
      <c r="J7080" t="s">
        <v>3446</v>
      </c>
      <c r="K7080">
        <v>2014</v>
      </c>
      <c r="L7080" t="s">
        <v>29</v>
      </c>
      <c r="M7080" t="s">
        <v>29</v>
      </c>
      <c r="N7080">
        <v>58.555799999999998</v>
      </c>
      <c r="O7080">
        <v>49.9831</v>
      </c>
      <c r="P7080" t="s">
        <v>3578</v>
      </c>
      <c r="Q7080" s="3">
        <f>Table1[[#This Row],[Capacity (MW)]]*0.395*8760*10^-6</f>
        <v>0.81660719999999987</v>
      </c>
      <c r="R7080" s="3" cm="1">
        <f t="array" ref="R7080">AVERAGE(VLOOKUP(_xlfn.TEXTSPLIT(Table1[[#This Row],[Fuel (no space after comma)]], ","), FuelList_Final_EF!$A$2:$B$65, 2, FALSE))</f>
        <v>53.06</v>
      </c>
      <c r="S7080" s="3">
        <f>Table1[[#This Row],[Generation (TWh)]]*10^9*VLOOKUP(Table1[[#This Row],[Turbine/Engine Technology]],Technology_HR!$A$2:$B$11,2,FALSE)*10^-6</f>
        <v>6164567.752799999</v>
      </c>
      <c r="T7080" s="5">
        <f>Table1[[#This Row],[Fuel Consumption (mmBtu)]]*Table1[[#This Row],[Emission Factor (kg CO2/ mmBtu)]]*10^3</f>
        <v>327091964963.56799</v>
      </c>
      <c r="U7080" s="3">
        <f>Table1[[#This Row],[Emissions (g CO2)]]/(Table1[[#This Row],[Generation (TWh)]]*10^9)</f>
        <v>400.54994000000005</v>
      </c>
    </row>
    <row r="7081" spans="1:21" x14ac:dyDescent="0.35">
      <c r="A7081" t="s">
        <v>1977</v>
      </c>
      <c r="B7081" t="s">
        <v>3375</v>
      </c>
      <c r="C7081" t="str">
        <f>SUBSTITUTE(Table1[[#This Row],[Fuel]],", ",",")</f>
        <v>fossil gas: natural gas,coal: unknown,fossil liquids: heavy fuel oil</v>
      </c>
      <c r="D7081" t="s">
        <v>3239</v>
      </c>
      <c r="E7081" t="s">
        <v>3645</v>
      </c>
      <c r="F7081" t="s">
        <v>3241</v>
      </c>
      <c r="H7081" t="s">
        <v>3440</v>
      </c>
      <c r="I7081">
        <v>68</v>
      </c>
      <c r="J7081" t="s">
        <v>3446</v>
      </c>
      <c r="K7081">
        <v>1992</v>
      </c>
      <c r="L7081" t="s">
        <v>29</v>
      </c>
      <c r="M7081" t="s">
        <v>29</v>
      </c>
      <c r="N7081">
        <v>58.622529999999998</v>
      </c>
      <c r="O7081">
        <v>49.60257</v>
      </c>
      <c r="P7081" t="s">
        <v>3578</v>
      </c>
      <c r="Q7081" s="3">
        <f>Table1[[#This Row],[Capacity (MW)]]*0.395*8760*10^-6</f>
        <v>0.23529359999999999</v>
      </c>
      <c r="R7081" s="3" cm="1">
        <f t="array" ref="R7081">AVERAGE(VLOOKUP(_xlfn.TEXTSPLIT(Table1[[#This Row],[Fuel (no space after comma)]], ","), FuelList_Final_EF!$A$2:$B$65, 2, FALSE))</f>
        <v>78.308701458443167</v>
      </c>
      <c r="S7081" s="3">
        <f>Table1[[#This Row],[Generation (TWh)]]*10^9*VLOOKUP(Table1[[#This Row],[Turbine/Engine Technology]],Technology_HR!$A$2:$B$11,2,FALSE)*10^-6</f>
        <v>2419994.676</v>
      </c>
      <c r="T7081" s="5">
        <f>Table1[[#This Row],[Fuel Consumption (mmBtu)]]*Table1[[#This Row],[Emission Factor (kg CO2/ mmBtu)]]*10^3</f>
        <v>189506640613.90591</v>
      </c>
      <c r="U7081" s="3">
        <f>Table1[[#This Row],[Emissions (g CO2)]]/(Table1[[#This Row],[Generation (TWh)]]*10^9)</f>
        <v>805.40499450008804</v>
      </c>
    </row>
    <row r="7082" spans="1:21" x14ac:dyDescent="0.35">
      <c r="A7082" t="s">
        <v>1977</v>
      </c>
      <c r="B7082" t="s">
        <v>3375</v>
      </c>
      <c r="C7082" t="str">
        <f>SUBSTITUTE(Table1[[#This Row],[Fuel]],", ",",")</f>
        <v>fossil gas: natural gas,coal: unknown,fossil liquids: heavy fuel oil</v>
      </c>
      <c r="D7082" t="s">
        <v>3239</v>
      </c>
      <c r="E7082" t="s">
        <v>3645</v>
      </c>
      <c r="F7082" t="s">
        <v>3241</v>
      </c>
      <c r="H7082" t="s">
        <v>3440</v>
      </c>
      <c r="I7082">
        <v>50</v>
      </c>
      <c r="J7082" t="s">
        <v>3446</v>
      </c>
      <c r="K7082">
        <v>1992</v>
      </c>
      <c r="L7082" t="s">
        <v>29</v>
      </c>
      <c r="M7082" t="s">
        <v>29</v>
      </c>
      <c r="N7082">
        <v>58.622529999999998</v>
      </c>
      <c r="O7082">
        <v>49.60257</v>
      </c>
      <c r="P7082" t="s">
        <v>3578</v>
      </c>
      <c r="Q7082" s="3">
        <f>Table1[[#This Row],[Capacity (MW)]]*0.395*8760*10^-6</f>
        <v>0.17301</v>
      </c>
      <c r="R7082" s="3" cm="1">
        <f t="array" ref="R7082">AVERAGE(VLOOKUP(_xlfn.TEXTSPLIT(Table1[[#This Row],[Fuel (no space after comma)]], ","), FuelList_Final_EF!$A$2:$B$65, 2, FALSE))</f>
        <v>78.308701458443167</v>
      </c>
      <c r="S7082" s="3">
        <f>Table1[[#This Row],[Generation (TWh)]]*10^9*VLOOKUP(Table1[[#This Row],[Turbine/Engine Technology]],Technology_HR!$A$2:$B$11,2,FALSE)*10^-6</f>
        <v>1779407.8499999999</v>
      </c>
      <c r="T7082" s="5">
        <f>Table1[[#This Row],[Fuel Consumption (mmBtu)]]*Table1[[#This Row],[Emission Factor (kg CO2/ mmBtu)]]*10^3</f>
        <v>139343118098.46021</v>
      </c>
      <c r="U7082" s="3">
        <f>Table1[[#This Row],[Emissions (g CO2)]]/(Table1[[#This Row],[Generation (TWh)]]*10^9)</f>
        <v>805.40499450008792</v>
      </c>
    </row>
    <row r="7083" spans="1:21" x14ac:dyDescent="0.35">
      <c r="A7083" t="s">
        <v>1977</v>
      </c>
      <c r="B7083" t="s">
        <v>3375</v>
      </c>
      <c r="C7083" t="str">
        <f>SUBSTITUTE(Table1[[#This Row],[Fuel]],", ",",")</f>
        <v>fossil gas: natural gas,coal: unknown,fossil liquids: heavy fuel oil</v>
      </c>
      <c r="D7083" t="s">
        <v>3239</v>
      </c>
      <c r="E7083" t="s">
        <v>3645</v>
      </c>
      <c r="F7083" t="s">
        <v>3241</v>
      </c>
      <c r="H7083" t="s">
        <v>3440</v>
      </c>
      <c r="I7083">
        <v>125</v>
      </c>
      <c r="J7083" t="s">
        <v>3446</v>
      </c>
      <c r="K7083">
        <v>2014</v>
      </c>
      <c r="L7083" t="s">
        <v>29</v>
      </c>
      <c r="M7083" t="s">
        <v>29</v>
      </c>
      <c r="N7083">
        <v>58.622529999999998</v>
      </c>
      <c r="O7083">
        <v>49.60257</v>
      </c>
      <c r="P7083" t="s">
        <v>3578</v>
      </c>
      <c r="Q7083" s="3">
        <f>Table1[[#This Row],[Capacity (MW)]]*0.395*8760*10^-6</f>
        <v>0.43252499999999999</v>
      </c>
      <c r="R7083" s="3" cm="1">
        <f t="array" ref="R7083">AVERAGE(VLOOKUP(_xlfn.TEXTSPLIT(Table1[[#This Row],[Fuel (no space after comma)]], ","), FuelList_Final_EF!$A$2:$B$65, 2, FALSE))</f>
        <v>78.308701458443167</v>
      </c>
      <c r="S7083" s="3">
        <f>Table1[[#This Row],[Generation (TWh)]]*10^9*VLOOKUP(Table1[[#This Row],[Turbine/Engine Technology]],Technology_HR!$A$2:$B$11,2,FALSE)*10^-6</f>
        <v>4448519.625</v>
      </c>
      <c r="T7083" s="5">
        <f>Table1[[#This Row],[Fuel Consumption (mmBtu)]]*Table1[[#This Row],[Emission Factor (kg CO2/ mmBtu)]]*10^3</f>
        <v>348357795246.15057</v>
      </c>
      <c r="U7083" s="3">
        <f>Table1[[#This Row],[Emissions (g CO2)]]/(Table1[[#This Row],[Generation (TWh)]]*10^9)</f>
        <v>805.40499450008804</v>
      </c>
    </row>
    <row r="7084" spans="1:21" x14ac:dyDescent="0.35">
      <c r="A7084" t="s">
        <v>1977</v>
      </c>
      <c r="B7084" t="s">
        <v>3375</v>
      </c>
      <c r="C7084" t="str">
        <f>SUBSTITUTE(Table1[[#This Row],[Fuel]],", ",",")</f>
        <v>fossil gas: natural gas,coal: unknown,fossil liquids: heavy fuel oil</v>
      </c>
      <c r="D7084" t="s">
        <v>3239</v>
      </c>
      <c r="E7084" t="s">
        <v>3645</v>
      </c>
      <c r="F7084" t="s">
        <v>3241</v>
      </c>
      <c r="H7084" t="s">
        <v>3440</v>
      </c>
      <c r="I7084">
        <v>80</v>
      </c>
      <c r="J7084" t="s">
        <v>3446</v>
      </c>
      <c r="K7084">
        <v>1992</v>
      </c>
      <c r="L7084" t="s">
        <v>29</v>
      </c>
      <c r="M7084" t="s">
        <v>29</v>
      </c>
      <c r="N7084">
        <v>58.549590000000002</v>
      </c>
      <c r="O7084">
        <v>49.583469999999998</v>
      </c>
      <c r="P7084" t="s">
        <v>3578</v>
      </c>
      <c r="Q7084" s="3">
        <f>Table1[[#This Row],[Capacity (MW)]]*0.395*8760*10^-6</f>
        <v>0.27681600000000001</v>
      </c>
      <c r="R7084" s="3" cm="1">
        <f t="array" ref="R7084">AVERAGE(VLOOKUP(_xlfn.TEXTSPLIT(Table1[[#This Row],[Fuel (no space after comma)]], ","), FuelList_Final_EF!$A$2:$B$65, 2, FALSE))</f>
        <v>78.308701458443167</v>
      </c>
      <c r="S7084" s="3">
        <f>Table1[[#This Row],[Generation (TWh)]]*10^9*VLOOKUP(Table1[[#This Row],[Turbine/Engine Technology]],Technology_HR!$A$2:$B$11,2,FALSE)*10^-6</f>
        <v>2847052.56</v>
      </c>
      <c r="T7084" s="5">
        <f>Table1[[#This Row],[Fuel Consumption (mmBtu)]]*Table1[[#This Row],[Emission Factor (kg CO2/ mmBtu)]]*10^3</f>
        <v>222948988957.53638</v>
      </c>
      <c r="U7084" s="3">
        <f>Table1[[#This Row],[Emissions (g CO2)]]/(Table1[[#This Row],[Generation (TWh)]]*10^9)</f>
        <v>805.40499450008804</v>
      </c>
    </row>
    <row r="7085" spans="1:21" x14ac:dyDescent="0.35">
      <c r="A7085" t="s">
        <v>1977</v>
      </c>
      <c r="B7085" t="s">
        <v>3375</v>
      </c>
      <c r="C7085" t="str">
        <f>SUBSTITUTE(Table1[[#This Row],[Fuel]],", ",",")</f>
        <v>fossil gas: natural gas,coal: unknown,fossil liquids: heavy fuel oil</v>
      </c>
      <c r="D7085" t="s">
        <v>3239</v>
      </c>
      <c r="E7085" t="s">
        <v>3645</v>
      </c>
      <c r="F7085" t="s">
        <v>3241</v>
      </c>
      <c r="H7085" t="s">
        <v>3440</v>
      </c>
      <c r="I7085">
        <v>185</v>
      </c>
      <c r="J7085" t="s">
        <v>3446</v>
      </c>
      <c r="K7085">
        <v>1992</v>
      </c>
      <c r="L7085" t="s">
        <v>29</v>
      </c>
      <c r="M7085" t="s">
        <v>29</v>
      </c>
      <c r="N7085">
        <v>58.549590000000002</v>
      </c>
      <c r="O7085">
        <v>49.583469999999998</v>
      </c>
      <c r="P7085" t="s">
        <v>3578</v>
      </c>
      <c r="Q7085" s="3">
        <f>Table1[[#This Row],[Capacity (MW)]]*0.395*8760*10^-6</f>
        <v>0.64013699999999996</v>
      </c>
      <c r="R7085" s="3" cm="1">
        <f t="array" ref="R7085">AVERAGE(VLOOKUP(_xlfn.TEXTSPLIT(Table1[[#This Row],[Fuel (no space after comma)]], ","), FuelList_Final_EF!$A$2:$B$65, 2, FALSE))</f>
        <v>78.308701458443167</v>
      </c>
      <c r="S7085" s="3">
        <f>Table1[[#This Row],[Generation (TWh)]]*10^9*VLOOKUP(Table1[[#This Row],[Turbine/Engine Technology]],Technology_HR!$A$2:$B$11,2,FALSE)*10^-6</f>
        <v>6583809.0449999999</v>
      </c>
      <c r="T7085" s="5">
        <f>Table1[[#This Row],[Fuel Consumption (mmBtu)]]*Table1[[#This Row],[Emission Factor (kg CO2/ mmBtu)]]*10^3</f>
        <v>515569536964.30286</v>
      </c>
      <c r="U7085" s="3">
        <f>Table1[[#This Row],[Emissions (g CO2)]]/(Table1[[#This Row],[Generation (TWh)]]*10^9)</f>
        <v>805.40499450008804</v>
      </c>
    </row>
    <row r="7086" spans="1:21" x14ac:dyDescent="0.35">
      <c r="A7086" t="s">
        <v>1977</v>
      </c>
      <c r="B7086" t="s">
        <v>3375</v>
      </c>
      <c r="C7086" t="str">
        <f>SUBSTITUTE(Table1[[#This Row],[Fuel]],", ",",")</f>
        <v>fossil gas: natural gas,coal: unknown,fossil liquids: heavy fuel oil</v>
      </c>
      <c r="D7086" t="s">
        <v>3239</v>
      </c>
      <c r="E7086" t="s">
        <v>3645</v>
      </c>
      <c r="F7086" t="s">
        <v>3241</v>
      </c>
      <c r="H7086" t="s">
        <v>3440</v>
      </c>
      <c r="I7086">
        <v>185</v>
      </c>
      <c r="J7086" t="s">
        <v>3446</v>
      </c>
      <c r="K7086">
        <v>1992</v>
      </c>
      <c r="L7086" t="s">
        <v>29</v>
      </c>
      <c r="M7086" t="s">
        <v>29</v>
      </c>
      <c r="N7086">
        <v>58.549590000000002</v>
      </c>
      <c r="O7086">
        <v>49.583469999999998</v>
      </c>
      <c r="P7086" t="s">
        <v>3578</v>
      </c>
      <c r="Q7086" s="3">
        <f>Table1[[#This Row],[Capacity (MW)]]*0.395*8760*10^-6</f>
        <v>0.64013699999999996</v>
      </c>
      <c r="R7086" s="3" cm="1">
        <f t="array" ref="R7086">AVERAGE(VLOOKUP(_xlfn.TEXTSPLIT(Table1[[#This Row],[Fuel (no space after comma)]], ","), FuelList_Final_EF!$A$2:$B$65, 2, FALSE))</f>
        <v>78.308701458443167</v>
      </c>
      <c r="S7086" s="3">
        <f>Table1[[#This Row],[Generation (TWh)]]*10^9*VLOOKUP(Table1[[#This Row],[Turbine/Engine Technology]],Technology_HR!$A$2:$B$11,2,FALSE)*10^-6</f>
        <v>6583809.0449999999</v>
      </c>
      <c r="T7086" s="5">
        <f>Table1[[#This Row],[Fuel Consumption (mmBtu)]]*Table1[[#This Row],[Emission Factor (kg CO2/ mmBtu)]]*10^3</f>
        <v>515569536964.30286</v>
      </c>
      <c r="U7086" s="3">
        <f>Table1[[#This Row],[Emissions (g CO2)]]/(Table1[[#This Row],[Generation (TWh)]]*10^9)</f>
        <v>805.40499450008804</v>
      </c>
    </row>
    <row r="7087" spans="1:21" x14ac:dyDescent="0.35">
      <c r="A7087" t="s">
        <v>1949</v>
      </c>
      <c r="B7087" t="s">
        <v>3375</v>
      </c>
      <c r="C7087" t="str">
        <f>SUBSTITUTE(Table1[[#This Row],[Fuel]],", ",",")</f>
        <v>fossil gas: natural gas,coal: unknown,fossil liquids: heavy fuel oil</v>
      </c>
      <c r="D7087" t="s">
        <v>3239</v>
      </c>
      <c r="E7087" t="s">
        <v>3645</v>
      </c>
      <c r="F7087" t="s">
        <v>3241</v>
      </c>
      <c r="H7087" t="s">
        <v>3440</v>
      </c>
      <c r="I7087">
        <v>60</v>
      </c>
      <c r="J7087" t="s">
        <v>3446</v>
      </c>
      <c r="K7087">
        <v>1964</v>
      </c>
      <c r="L7087" t="s">
        <v>29</v>
      </c>
      <c r="M7087">
        <v>2027</v>
      </c>
      <c r="N7087">
        <v>50.542022000000003</v>
      </c>
      <c r="O7087">
        <v>137.03736799999999</v>
      </c>
      <c r="P7087" t="s">
        <v>3578</v>
      </c>
      <c r="Q7087" s="3">
        <f>Table1[[#This Row],[Capacity (MW)]]*0.395*8760*10^-6</f>
        <v>0.20761200000000002</v>
      </c>
      <c r="R7087" s="3" cm="1">
        <f t="array" ref="R7087">AVERAGE(VLOOKUP(_xlfn.TEXTSPLIT(Table1[[#This Row],[Fuel (no space after comma)]], ","), FuelList_Final_EF!$A$2:$B$65, 2, FALSE))</f>
        <v>78.308701458443167</v>
      </c>
      <c r="S7087" s="3">
        <f>Table1[[#This Row],[Generation (TWh)]]*10^9*VLOOKUP(Table1[[#This Row],[Turbine/Engine Technology]],Technology_HR!$A$2:$B$11,2,FALSE)*10^-6</f>
        <v>2135289.42</v>
      </c>
      <c r="T7087" s="5">
        <f>Table1[[#This Row],[Fuel Consumption (mmBtu)]]*Table1[[#This Row],[Emission Factor (kg CO2/ mmBtu)]]*10^3</f>
        <v>167211741718.15225</v>
      </c>
      <c r="U7087" s="3">
        <f>Table1[[#This Row],[Emissions (g CO2)]]/(Table1[[#This Row],[Generation (TWh)]]*10^9)</f>
        <v>805.40499450008781</v>
      </c>
    </row>
    <row r="7088" spans="1:21" x14ac:dyDescent="0.35">
      <c r="A7088" t="s">
        <v>1949</v>
      </c>
      <c r="B7088" t="s">
        <v>3375</v>
      </c>
      <c r="C7088" t="str">
        <f>SUBSTITUTE(Table1[[#This Row],[Fuel]],", ",",")</f>
        <v>fossil gas: natural gas,coal: unknown,fossil liquids: heavy fuel oil</v>
      </c>
      <c r="D7088" t="s">
        <v>3239</v>
      </c>
      <c r="E7088" t="s">
        <v>3645</v>
      </c>
      <c r="F7088" t="s">
        <v>3241</v>
      </c>
      <c r="H7088" t="s">
        <v>3440</v>
      </c>
      <c r="I7088">
        <v>55</v>
      </c>
      <c r="J7088" t="s">
        <v>3446</v>
      </c>
      <c r="K7088">
        <v>1969</v>
      </c>
      <c r="L7088" t="s">
        <v>29</v>
      </c>
      <c r="M7088" t="s">
        <v>29</v>
      </c>
      <c r="N7088">
        <v>50.542022000000003</v>
      </c>
      <c r="O7088">
        <v>137.03736799999999</v>
      </c>
      <c r="P7088" t="s">
        <v>3578</v>
      </c>
      <c r="Q7088" s="3">
        <f>Table1[[#This Row],[Capacity (MW)]]*0.395*8760*10^-6</f>
        <v>0.19031099999999998</v>
      </c>
      <c r="R7088" s="3" cm="1">
        <f t="array" ref="R7088">AVERAGE(VLOOKUP(_xlfn.TEXTSPLIT(Table1[[#This Row],[Fuel (no space after comma)]], ","), FuelList_Final_EF!$A$2:$B$65, 2, FALSE))</f>
        <v>78.308701458443167</v>
      </c>
      <c r="S7088" s="3">
        <f>Table1[[#This Row],[Generation (TWh)]]*10^9*VLOOKUP(Table1[[#This Row],[Turbine/Engine Technology]],Technology_HR!$A$2:$B$11,2,FALSE)*10^-6</f>
        <v>1957348.6349999998</v>
      </c>
      <c r="T7088" s="5">
        <f>Table1[[#This Row],[Fuel Consumption (mmBtu)]]*Table1[[#This Row],[Emission Factor (kg CO2/ mmBtu)]]*10^3</f>
        <v>153277429908.30621</v>
      </c>
      <c r="U7088" s="3">
        <f>Table1[[#This Row],[Emissions (g CO2)]]/(Table1[[#This Row],[Generation (TWh)]]*10^9)</f>
        <v>805.40499450008792</v>
      </c>
    </row>
    <row r="7089" spans="1:21" x14ac:dyDescent="0.35">
      <c r="A7089" t="s">
        <v>1949</v>
      </c>
      <c r="B7089" t="s">
        <v>3375</v>
      </c>
      <c r="C7089" t="str">
        <f>SUBSTITUTE(Table1[[#This Row],[Fuel]],", ",",")</f>
        <v>fossil gas: natural gas,coal: unknown,fossil liquids: heavy fuel oil</v>
      </c>
      <c r="D7089" t="s">
        <v>3239</v>
      </c>
      <c r="E7089" t="s">
        <v>3645</v>
      </c>
      <c r="F7089" t="s">
        <v>3241</v>
      </c>
      <c r="H7089" t="s">
        <v>3440</v>
      </c>
      <c r="I7089">
        <v>55</v>
      </c>
      <c r="J7089" t="s">
        <v>3446</v>
      </c>
      <c r="K7089">
        <v>1970</v>
      </c>
      <c r="L7089" t="s">
        <v>29</v>
      </c>
      <c r="M7089" t="s">
        <v>29</v>
      </c>
      <c r="N7089">
        <v>50.542022000000003</v>
      </c>
      <c r="O7089">
        <v>137.03736799999999</v>
      </c>
      <c r="P7089" t="s">
        <v>3578</v>
      </c>
      <c r="Q7089" s="3">
        <f>Table1[[#This Row],[Capacity (MW)]]*0.395*8760*10^-6</f>
        <v>0.19031099999999998</v>
      </c>
      <c r="R7089" s="3" cm="1">
        <f t="array" ref="R7089">AVERAGE(VLOOKUP(_xlfn.TEXTSPLIT(Table1[[#This Row],[Fuel (no space after comma)]], ","), FuelList_Final_EF!$A$2:$B$65, 2, FALSE))</f>
        <v>78.308701458443167</v>
      </c>
      <c r="S7089" s="3">
        <f>Table1[[#This Row],[Generation (TWh)]]*10^9*VLOOKUP(Table1[[#This Row],[Turbine/Engine Technology]],Technology_HR!$A$2:$B$11,2,FALSE)*10^-6</f>
        <v>1957348.6349999998</v>
      </c>
      <c r="T7089" s="5">
        <f>Table1[[#This Row],[Fuel Consumption (mmBtu)]]*Table1[[#This Row],[Emission Factor (kg CO2/ mmBtu)]]*10^3</f>
        <v>153277429908.30621</v>
      </c>
      <c r="U7089" s="3">
        <f>Table1[[#This Row],[Emissions (g CO2)]]/(Table1[[#This Row],[Generation (TWh)]]*10^9)</f>
        <v>805.40499450008792</v>
      </c>
    </row>
    <row r="7090" spans="1:21" x14ac:dyDescent="0.35">
      <c r="A7090" t="s">
        <v>1949</v>
      </c>
      <c r="B7090" t="s">
        <v>3239</v>
      </c>
      <c r="C7090" t="str">
        <f>SUBSTITUTE(Table1[[#This Row],[Fuel]],", ",",")</f>
        <v>fossil gas: natural gas</v>
      </c>
      <c r="D7090" t="s">
        <v>3239</v>
      </c>
      <c r="H7090" t="s">
        <v>3440</v>
      </c>
      <c r="I7090">
        <v>180</v>
      </c>
      <c r="J7090" t="s">
        <v>3446</v>
      </c>
      <c r="K7090">
        <v>1988</v>
      </c>
      <c r="L7090" t="s">
        <v>29</v>
      </c>
      <c r="M7090" t="s">
        <v>29</v>
      </c>
      <c r="N7090">
        <v>50.606741</v>
      </c>
      <c r="O7090">
        <v>136.96011999999999</v>
      </c>
      <c r="P7090" t="s">
        <v>3578</v>
      </c>
      <c r="Q7090" s="3">
        <f>Table1[[#This Row],[Capacity (MW)]]*0.395*8760*10^-6</f>
        <v>0.62283600000000006</v>
      </c>
      <c r="R7090" s="3" cm="1">
        <f t="array" ref="R7090">AVERAGE(VLOOKUP(_xlfn.TEXTSPLIT(Table1[[#This Row],[Fuel (no space after comma)]], ","), FuelList_Final_EF!$A$2:$B$65, 2, FALSE))</f>
        <v>53.06</v>
      </c>
      <c r="S7090" s="3">
        <f>Table1[[#This Row],[Generation (TWh)]]*10^9*VLOOKUP(Table1[[#This Row],[Turbine/Engine Technology]],Technology_HR!$A$2:$B$11,2,FALSE)*10^-6</f>
        <v>6405868.2599999998</v>
      </c>
      <c r="T7090" s="5">
        <f>Table1[[#This Row],[Fuel Consumption (mmBtu)]]*Table1[[#This Row],[Emission Factor (kg CO2/ mmBtu)]]*10^3</f>
        <v>339895369875.59998</v>
      </c>
      <c r="U7090" s="3">
        <f>Table1[[#This Row],[Emissions (g CO2)]]/(Table1[[#This Row],[Generation (TWh)]]*10^9)</f>
        <v>545.72209999999995</v>
      </c>
    </row>
    <row r="7091" spans="1:21" x14ac:dyDescent="0.35">
      <c r="A7091" t="s">
        <v>1949</v>
      </c>
      <c r="B7091" t="s">
        <v>3239</v>
      </c>
      <c r="C7091" t="str">
        <f>SUBSTITUTE(Table1[[#This Row],[Fuel]],", ",",")</f>
        <v>fossil gas: natural gas</v>
      </c>
      <c r="D7091" t="s">
        <v>3239</v>
      </c>
      <c r="H7091" t="s">
        <v>3440</v>
      </c>
      <c r="I7091">
        <v>180</v>
      </c>
      <c r="J7091" t="s">
        <v>3446</v>
      </c>
      <c r="K7091">
        <v>1989</v>
      </c>
      <c r="L7091" t="s">
        <v>29</v>
      </c>
      <c r="M7091" t="s">
        <v>29</v>
      </c>
      <c r="N7091">
        <v>50.606741</v>
      </c>
      <c r="O7091">
        <v>136.96011999999999</v>
      </c>
      <c r="P7091" t="s">
        <v>3578</v>
      </c>
      <c r="Q7091" s="3">
        <f>Table1[[#This Row],[Capacity (MW)]]*0.395*8760*10^-6</f>
        <v>0.62283600000000006</v>
      </c>
      <c r="R7091" s="3" cm="1">
        <f t="array" ref="R7091">AVERAGE(VLOOKUP(_xlfn.TEXTSPLIT(Table1[[#This Row],[Fuel (no space after comma)]], ","), FuelList_Final_EF!$A$2:$B$65, 2, FALSE))</f>
        <v>53.06</v>
      </c>
      <c r="S7091" s="3">
        <f>Table1[[#This Row],[Generation (TWh)]]*10^9*VLOOKUP(Table1[[#This Row],[Turbine/Engine Technology]],Technology_HR!$A$2:$B$11,2,FALSE)*10^-6</f>
        <v>6405868.2599999998</v>
      </c>
      <c r="T7091" s="5">
        <f>Table1[[#This Row],[Fuel Consumption (mmBtu)]]*Table1[[#This Row],[Emission Factor (kg CO2/ mmBtu)]]*10^3</f>
        <v>339895369875.59998</v>
      </c>
      <c r="U7091" s="3">
        <f>Table1[[#This Row],[Emissions (g CO2)]]/(Table1[[#This Row],[Generation (TWh)]]*10^9)</f>
        <v>545.72209999999995</v>
      </c>
    </row>
    <row r="7092" spans="1:21" x14ac:dyDescent="0.35">
      <c r="A7092" t="s">
        <v>1978</v>
      </c>
      <c r="B7092" t="s">
        <v>3263</v>
      </c>
      <c r="C7092" t="str">
        <f>SUBSTITUTE(Table1[[#This Row],[Fuel]],", ",",")</f>
        <v>fossil gas: natural gas,fossil liquids: heavy fuel oil</v>
      </c>
      <c r="D7092" t="s">
        <v>3239</v>
      </c>
      <c r="E7092" t="s">
        <v>3241</v>
      </c>
      <c r="H7092" t="s">
        <v>3440</v>
      </c>
      <c r="I7092">
        <v>325</v>
      </c>
      <c r="J7092" t="s">
        <v>3446</v>
      </c>
      <c r="K7092">
        <v>1965</v>
      </c>
      <c r="L7092" t="s">
        <v>29</v>
      </c>
      <c r="M7092" t="s">
        <v>29</v>
      </c>
      <c r="N7092">
        <v>56.741</v>
      </c>
      <c r="O7092">
        <v>36.770699999999998</v>
      </c>
      <c r="P7092" t="s">
        <v>3578</v>
      </c>
      <c r="Q7092" s="3">
        <f>Table1[[#This Row],[Capacity (MW)]]*0.395*8760*10^-6</f>
        <v>1.124565</v>
      </c>
      <c r="R7092" s="3" cm="1">
        <f t="array" ref="R7092">AVERAGE(VLOOKUP(_xlfn.TEXTSPLIT(Table1[[#This Row],[Fuel (no space after comma)]], ","), FuelList_Final_EF!$A$2:$B$65, 2, FALSE))</f>
        <v>67.331265155508703</v>
      </c>
      <c r="S7092" s="3">
        <f>Table1[[#This Row],[Generation (TWh)]]*10^9*VLOOKUP(Table1[[#This Row],[Turbine/Engine Technology]],Technology_HR!$A$2:$B$11,2,FALSE)*10^-6</f>
        <v>11566151.025</v>
      </c>
      <c r="T7092" s="5">
        <f>Table1[[#This Row],[Fuel Consumption (mmBtu)]]*Table1[[#This Row],[Emission Factor (kg CO2/ mmBtu)]]*10^3</f>
        <v>778763581492.93372</v>
      </c>
      <c r="U7092" s="3">
        <f>Table1[[#This Row],[Emissions (g CO2)]]/(Table1[[#This Row],[Generation (TWh)]]*10^9)</f>
        <v>692.50206212440696</v>
      </c>
    </row>
    <row r="7093" spans="1:21" x14ac:dyDescent="0.35">
      <c r="A7093" t="s">
        <v>1978</v>
      </c>
      <c r="B7093" t="s">
        <v>3263</v>
      </c>
      <c r="C7093" t="str">
        <f>SUBSTITUTE(Table1[[#This Row],[Fuel]],", ",",")</f>
        <v>fossil gas: natural gas,fossil liquids: heavy fuel oil</v>
      </c>
      <c r="D7093" t="s">
        <v>3239</v>
      </c>
      <c r="E7093" t="s">
        <v>3241</v>
      </c>
      <c r="H7093" t="s">
        <v>3440</v>
      </c>
      <c r="I7093">
        <v>325</v>
      </c>
      <c r="J7093" t="s">
        <v>3446</v>
      </c>
      <c r="K7093">
        <v>1965</v>
      </c>
      <c r="L7093" t="s">
        <v>29</v>
      </c>
      <c r="M7093" t="s">
        <v>29</v>
      </c>
      <c r="N7093">
        <v>56.741</v>
      </c>
      <c r="O7093">
        <v>36.770699999999998</v>
      </c>
      <c r="P7093" t="s">
        <v>3578</v>
      </c>
      <c r="Q7093" s="3">
        <f>Table1[[#This Row],[Capacity (MW)]]*0.395*8760*10^-6</f>
        <v>1.124565</v>
      </c>
      <c r="R7093" s="3" cm="1">
        <f t="array" ref="R7093">AVERAGE(VLOOKUP(_xlfn.TEXTSPLIT(Table1[[#This Row],[Fuel (no space after comma)]], ","), FuelList_Final_EF!$A$2:$B$65, 2, FALSE))</f>
        <v>67.331265155508703</v>
      </c>
      <c r="S7093" s="3">
        <f>Table1[[#This Row],[Generation (TWh)]]*10^9*VLOOKUP(Table1[[#This Row],[Turbine/Engine Technology]],Technology_HR!$A$2:$B$11,2,FALSE)*10^-6</f>
        <v>11566151.025</v>
      </c>
      <c r="T7093" s="5">
        <f>Table1[[#This Row],[Fuel Consumption (mmBtu)]]*Table1[[#This Row],[Emission Factor (kg CO2/ mmBtu)]]*10^3</f>
        <v>778763581492.93372</v>
      </c>
      <c r="U7093" s="3">
        <f>Table1[[#This Row],[Emissions (g CO2)]]/(Table1[[#This Row],[Generation (TWh)]]*10^9)</f>
        <v>692.50206212440696</v>
      </c>
    </row>
    <row r="7094" spans="1:21" x14ac:dyDescent="0.35">
      <c r="A7094" t="s">
        <v>1978</v>
      </c>
      <c r="B7094" t="s">
        <v>3263</v>
      </c>
      <c r="C7094" t="str">
        <f>SUBSTITUTE(Table1[[#This Row],[Fuel]],", ",",")</f>
        <v>fossil gas: natural gas,fossil liquids: heavy fuel oil</v>
      </c>
      <c r="D7094" t="s">
        <v>3239</v>
      </c>
      <c r="E7094" t="s">
        <v>3241</v>
      </c>
      <c r="H7094" t="s">
        <v>3440</v>
      </c>
      <c r="I7094">
        <v>325</v>
      </c>
      <c r="J7094" t="s">
        <v>3446</v>
      </c>
      <c r="K7094">
        <v>1965</v>
      </c>
      <c r="L7094" t="s">
        <v>29</v>
      </c>
      <c r="M7094" t="s">
        <v>29</v>
      </c>
      <c r="N7094">
        <v>56.741</v>
      </c>
      <c r="O7094">
        <v>36.770699999999998</v>
      </c>
      <c r="P7094" t="s">
        <v>3578</v>
      </c>
      <c r="Q7094" s="3">
        <f>Table1[[#This Row],[Capacity (MW)]]*0.395*8760*10^-6</f>
        <v>1.124565</v>
      </c>
      <c r="R7094" s="3" cm="1">
        <f t="array" ref="R7094">AVERAGE(VLOOKUP(_xlfn.TEXTSPLIT(Table1[[#This Row],[Fuel (no space after comma)]], ","), FuelList_Final_EF!$A$2:$B$65, 2, FALSE))</f>
        <v>67.331265155508703</v>
      </c>
      <c r="S7094" s="3">
        <f>Table1[[#This Row],[Generation (TWh)]]*10^9*VLOOKUP(Table1[[#This Row],[Turbine/Engine Technology]],Technology_HR!$A$2:$B$11,2,FALSE)*10^-6</f>
        <v>11566151.025</v>
      </c>
      <c r="T7094" s="5">
        <f>Table1[[#This Row],[Fuel Consumption (mmBtu)]]*Table1[[#This Row],[Emission Factor (kg CO2/ mmBtu)]]*10^3</f>
        <v>778763581492.93372</v>
      </c>
      <c r="U7094" s="3">
        <f>Table1[[#This Row],[Emissions (g CO2)]]/(Table1[[#This Row],[Generation (TWh)]]*10^9)</f>
        <v>692.50206212440696</v>
      </c>
    </row>
    <row r="7095" spans="1:21" x14ac:dyDescent="0.35">
      <c r="A7095" t="s">
        <v>1978</v>
      </c>
      <c r="B7095" t="s">
        <v>3263</v>
      </c>
      <c r="C7095" t="str">
        <f>SUBSTITUTE(Table1[[#This Row],[Fuel]],", ",",")</f>
        <v>fossil gas: natural gas,fossil liquids: heavy fuel oil</v>
      </c>
      <c r="D7095" t="s">
        <v>3239</v>
      </c>
      <c r="E7095" t="s">
        <v>3241</v>
      </c>
      <c r="H7095" t="s">
        <v>3440</v>
      </c>
      <c r="I7095">
        <v>305</v>
      </c>
      <c r="J7095" t="s">
        <v>3446</v>
      </c>
      <c r="K7095">
        <v>1966</v>
      </c>
      <c r="L7095" t="s">
        <v>29</v>
      </c>
      <c r="M7095" t="s">
        <v>29</v>
      </c>
      <c r="N7095">
        <v>56.741</v>
      </c>
      <c r="O7095">
        <v>36.770699999999998</v>
      </c>
      <c r="P7095" t="s">
        <v>3578</v>
      </c>
      <c r="Q7095" s="3">
        <f>Table1[[#This Row],[Capacity (MW)]]*0.395*8760*10^-6</f>
        <v>1.055361</v>
      </c>
      <c r="R7095" s="3" cm="1">
        <f t="array" ref="R7095">AVERAGE(VLOOKUP(_xlfn.TEXTSPLIT(Table1[[#This Row],[Fuel (no space after comma)]], ","), FuelList_Final_EF!$A$2:$B$65, 2, FALSE))</f>
        <v>67.331265155508703</v>
      </c>
      <c r="S7095" s="3">
        <f>Table1[[#This Row],[Generation (TWh)]]*10^9*VLOOKUP(Table1[[#This Row],[Turbine/Engine Technology]],Technology_HR!$A$2:$B$11,2,FALSE)*10^-6</f>
        <v>10854387.885</v>
      </c>
      <c r="T7095" s="5">
        <f>Table1[[#This Row],[Fuel Consumption (mmBtu)]]*Table1[[#This Row],[Emission Factor (kg CO2/ mmBtu)]]*10^3</f>
        <v>730839668785.67627</v>
      </c>
      <c r="U7095" s="3">
        <f>Table1[[#This Row],[Emissions (g CO2)]]/(Table1[[#This Row],[Generation (TWh)]]*10^9)</f>
        <v>692.50206212440696</v>
      </c>
    </row>
    <row r="7096" spans="1:21" x14ac:dyDescent="0.35">
      <c r="A7096" t="s">
        <v>1978</v>
      </c>
      <c r="B7096" t="s">
        <v>3263</v>
      </c>
      <c r="C7096" t="str">
        <f>SUBSTITUTE(Table1[[#This Row],[Fuel]],", ",",")</f>
        <v>fossil gas: natural gas,fossil liquids: heavy fuel oil</v>
      </c>
      <c r="D7096" t="s">
        <v>3239</v>
      </c>
      <c r="E7096" t="s">
        <v>3241</v>
      </c>
      <c r="H7096" t="s">
        <v>3440</v>
      </c>
      <c r="I7096">
        <v>305</v>
      </c>
      <c r="J7096" t="s">
        <v>3446</v>
      </c>
      <c r="K7096">
        <v>1967</v>
      </c>
      <c r="L7096" t="s">
        <v>29</v>
      </c>
      <c r="M7096" t="s">
        <v>29</v>
      </c>
      <c r="N7096">
        <v>56.741</v>
      </c>
      <c r="O7096">
        <v>36.770699999999998</v>
      </c>
      <c r="P7096" t="s">
        <v>3578</v>
      </c>
      <c r="Q7096" s="3">
        <f>Table1[[#This Row],[Capacity (MW)]]*0.395*8760*10^-6</f>
        <v>1.055361</v>
      </c>
      <c r="R7096" s="3" cm="1">
        <f t="array" ref="R7096">AVERAGE(VLOOKUP(_xlfn.TEXTSPLIT(Table1[[#This Row],[Fuel (no space after comma)]], ","), FuelList_Final_EF!$A$2:$B$65, 2, FALSE))</f>
        <v>67.331265155508703</v>
      </c>
      <c r="S7096" s="3">
        <f>Table1[[#This Row],[Generation (TWh)]]*10^9*VLOOKUP(Table1[[#This Row],[Turbine/Engine Technology]],Technology_HR!$A$2:$B$11,2,FALSE)*10^-6</f>
        <v>10854387.885</v>
      </c>
      <c r="T7096" s="5">
        <f>Table1[[#This Row],[Fuel Consumption (mmBtu)]]*Table1[[#This Row],[Emission Factor (kg CO2/ mmBtu)]]*10^3</f>
        <v>730839668785.67627</v>
      </c>
      <c r="U7096" s="3">
        <f>Table1[[#This Row],[Emissions (g CO2)]]/(Table1[[#This Row],[Generation (TWh)]]*10^9)</f>
        <v>692.50206212440696</v>
      </c>
    </row>
    <row r="7097" spans="1:21" x14ac:dyDescent="0.35">
      <c r="A7097" t="s">
        <v>1978</v>
      </c>
      <c r="B7097" t="s">
        <v>3263</v>
      </c>
      <c r="C7097" t="str">
        <f>SUBSTITUTE(Table1[[#This Row],[Fuel]],", ",",")</f>
        <v>fossil gas: natural gas,fossil liquids: heavy fuel oil</v>
      </c>
      <c r="D7097" t="s">
        <v>3239</v>
      </c>
      <c r="E7097" t="s">
        <v>3241</v>
      </c>
      <c r="H7097" t="s">
        <v>3440</v>
      </c>
      <c r="I7097">
        <v>305</v>
      </c>
      <c r="J7097" t="s">
        <v>3446</v>
      </c>
      <c r="K7097">
        <v>1968</v>
      </c>
      <c r="L7097" t="s">
        <v>29</v>
      </c>
      <c r="M7097" t="s">
        <v>29</v>
      </c>
      <c r="N7097">
        <v>56.741</v>
      </c>
      <c r="O7097">
        <v>36.770699999999998</v>
      </c>
      <c r="P7097" t="s">
        <v>3578</v>
      </c>
      <c r="Q7097" s="3">
        <f>Table1[[#This Row],[Capacity (MW)]]*0.395*8760*10^-6</f>
        <v>1.055361</v>
      </c>
      <c r="R7097" s="3" cm="1">
        <f t="array" ref="R7097">AVERAGE(VLOOKUP(_xlfn.TEXTSPLIT(Table1[[#This Row],[Fuel (no space after comma)]], ","), FuelList_Final_EF!$A$2:$B$65, 2, FALSE))</f>
        <v>67.331265155508703</v>
      </c>
      <c r="S7097" s="3">
        <f>Table1[[#This Row],[Generation (TWh)]]*10^9*VLOOKUP(Table1[[#This Row],[Turbine/Engine Technology]],Technology_HR!$A$2:$B$11,2,FALSE)*10^-6</f>
        <v>10854387.885</v>
      </c>
      <c r="T7097" s="5">
        <f>Table1[[#This Row],[Fuel Consumption (mmBtu)]]*Table1[[#This Row],[Emission Factor (kg CO2/ mmBtu)]]*10^3</f>
        <v>730839668785.67627</v>
      </c>
      <c r="U7097" s="3">
        <f>Table1[[#This Row],[Emissions (g CO2)]]/(Table1[[#This Row],[Generation (TWh)]]*10^9)</f>
        <v>692.50206212440696</v>
      </c>
    </row>
    <row r="7098" spans="1:21" x14ac:dyDescent="0.35">
      <c r="A7098" t="s">
        <v>1978</v>
      </c>
      <c r="B7098" t="s">
        <v>3263</v>
      </c>
      <c r="C7098" t="str">
        <f>SUBSTITUTE(Table1[[#This Row],[Fuel]],", ",",")</f>
        <v>fossil gas: natural gas,fossil liquids: heavy fuel oil</v>
      </c>
      <c r="D7098" t="s">
        <v>3239</v>
      </c>
      <c r="E7098" t="s">
        <v>3241</v>
      </c>
      <c r="H7098" t="s">
        <v>3440</v>
      </c>
      <c r="I7098">
        <v>305</v>
      </c>
      <c r="J7098" t="s">
        <v>3446</v>
      </c>
      <c r="K7098">
        <v>1968</v>
      </c>
      <c r="L7098" t="s">
        <v>29</v>
      </c>
      <c r="M7098" t="s">
        <v>29</v>
      </c>
      <c r="N7098">
        <v>56.741</v>
      </c>
      <c r="O7098">
        <v>36.770699999999998</v>
      </c>
      <c r="P7098" t="s">
        <v>3578</v>
      </c>
      <c r="Q7098" s="3">
        <f>Table1[[#This Row],[Capacity (MW)]]*0.395*8760*10^-6</f>
        <v>1.055361</v>
      </c>
      <c r="R7098" s="3" cm="1">
        <f t="array" ref="R7098">AVERAGE(VLOOKUP(_xlfn.TEXTSPLIT(Table1[[#This Row],[Fuel (no space after comma)]], ","), FuelList_Final_EF!$A$2:$B$65, 2, FALSE))</f>
        <v>67.331265155508703</v>
      </c>
      <c r="S7098" s="3">
        <f>Table1[[#This Row],[Generation (TWh)]]*10^9*VLOOKUP(Table1[[#This Row],[Turbine/Engine Technology]],Technology_HR!$A$2:$B$11,2,FALSE)*10^-6</f>
        <v>10854387.885</v>
      </c>
      <c r="T7098" s="5">
        <f>Table1[[#This Row],[Fuel Consumption (mmBtu)]]*Table1[[#This Row],[Emission Factor (kg CO2/ mmBtu)]]*10^3</f>
        <v>730839668785.67627</v>
      </c>
      <c r="U7098" s="3">
        <f>Table1[[#This Row],[Emissions (g CO2)]]/(Table1[[#This Row],[Generation (TWh)]]*10^9)</f>
        <v>692.50206212440696</v>
      </c>
    </row>
    <row r="7099" spans="1:21" x14ac:dyDescent="0.35">
      <c r="A7099" t="s">
        <v>1978</v>
      </c>
      <c r="B7099" t="s">
        <v>3263</v>
      </c>
      <c r="C7099" t="str">
        <f>SUBSTITUTE(Table1[[#This Row],[Fuel]],", ",",")</f>
        <v>fossil gas: natural gas,fossil liquids: heavy fuel oil</v>
      </c>
      <c r="D7099" t="s">
        <v>3239</v>
      </c>
      <c r="E7099" t="s">
        <v>3241</v>
      </c>
      <c r="H7099" t="s">
        <v>3440</v>
      </c>
      <c r="I7099">
        <v>325</v>
      </c>
      <c r="J7099" t="s">
        <v>3446</v>
      </c>
      <c r="K7099">
        <v>1969</v>
      </c>
      <c r="L7099" t="s">
        <v>29</v>
      </c>
      <c r="M7099" t="s">
        <v>29</v>
      </c>
      <c r="N7099">
        <v>56.741</v>
      </c>
      <c r="O7099">
        <v>36.770699999999998</v>
      </c>
      <c r="P7099" t="s">
        <v>3578</v>
      </c>
      <c r="Q7099" s="3">
        <f>Table1[[#This Row],[Capacity (MW)]]*0.395*8760*10^-6</f>
        <v>1.124565</v>
      </c>
      <c r="R7099" s="3" cm="1">
        <f t="array" ref="R7099">AVERAGE(VLOOKUP(_xlfn.TEXTSPLIT(Table1[[#This Row],[Fuel (no space after comma)]], ","), FuelList_Final_EF!$A$2:$B$65, 2, FALSE))</f>
        <v>67.331265155508703</v>
      </c>
      <c r="S7099" s="3">
        <f>Table1[[#This Row],[Generation (TWh)]]*10^9*VLOOKUP(Table1[[#This Row],[Turbine/Engine Technology]],Technology_HR!$A$2:$B$11,2,FALSE)*10^-6</f>
        <v>11566151.025</v>
      </c>
      <c r="T7099" s="5">
        <f>Table1[[#This Row],[Fuel Consumption (mmBtu)]]*Table1[[#This Row],[Emission Factor (kg CO2/ mmBtu)]]*10^3</f>
        <v>778763581492.93372</v>
      </c>
      <c r="U7099" s="3">
        <f>Table1[[#This Row],[Emissions (g CO2)]]/(Table1[[#This Row],[Generation (TWh)]]*10^9)</f>
        <v>692.50206212440696</v>
      </c>
    </row>
    <row r="7100" spans="1:21" x14ac:dyDescent="0.35">
      <c r="A7100" t="s">
        <v>1950</v>
      </c>
      <c r="B7100" t="s">
        <v>3263</v>
      </c>
      <c r="C7100" t="str">
        <f>SUBSTITUTE(Table1[[#This Row],[Fuel]],", ",",")</f>
        <v>fossil gas: natural gas,fossil liquids: heavy fuel oil</v>
      </c>
      <c r="D7100" t="s">
        <v>3239</v>
      </c>
      <c r="E7100" t="s">
        <v>3241</v>
      </c>
      <c r="H7100" t="s">
        <v>3440</v>
      </c>
      <c r="I7100">
        <v>60</v>
      </c>
      <c r="J7100" t="s">
        <v>3446</v>
      </c>
      <c r="K7100">
        <v>1974</v>
      </c>
      <c r="L7100" t="s">
        <v>29</v>
      </c>
      <c r="M7100" t="s">
        <v>29</v>
      </c>
      <c r="N7100">
        <v>57.753622</v>
      </c>
      <c r="O7100">
        <v>41.030175999999997</v>
      </c>
      <c r="P7100" t="s">
        <v>3578</v>
      </c>
      <c r="Q7100" s="3">
        <f>Table1[[#This Row],[Capacity (MW)]]*0.395*8760*10^-6</f>
        <v>0.20761200000000002</v>
      </c>
      <c r="R7100" s="3" cm="1">
        <f t="array" ref="R7100">AVERAGE(VLOOKUP(_xlfn.TEXTSPLIT(Table1[[#This Row],[Fuel (no space after comma)]], ","), FuelList_Final_EF!$A$2:$B$65, 2, FALSE))</f>
        <v>67.331265155508703</v>
      </c>
      <c r="S7100" s="3">
        <f>Table1[[#This Row],[Generation (TWh)]]*10^9*VLOOKUP(Table1[[#This Row],[Turbine/Engine Technology]],Technology_HR!$A$2:$B$11,2,FALSE)*10^-6</f>
        <v>2135289.42</v>
      </c>
      <c r="T7100" s="5">
        <f>Table1[[#This Row],[Fuel Consumption (mmBtu)]]*Table1[[#This Row],[Emission Factor (kg CO2/ mmBtu)]]*10^3</f>
        <v>143771738121.77237</v>
      </c>
      <c r="U7100" s="3">
        <f>Table1[[#This Row],[Emissions (g CO2)]]/(Table1[[#This Row],[Generation (TWh)]]*10^9)</f>
        <v>692.50206212440685</v>
      </c>
    </row>
    <row r="7101" spans="1:21" x14ac:dyDescent="0.35">
      <c r="A7101" t="s">
        <v>1950</v>
      </c>
      <c r="B7101" t="s">
        <v>3263</v>
      </c>
      <c r="C7101" t="str">
        <f>SUBSTITUTE(Table1[[#This Row],[Fuel]],", ",",")</f>
        <v>fossil gas: natural gas,fossil liquids: heavy fuel oil</v>
      </c>
      <c r="D7101" t="s">
        <v>3239</v>
      </c>
      <c r="E7101" t="s">
        <v>3241</v>
      </c>
      <c r="H7101" t="s">
        <v>3440</v>
      </c>
      <c r="I7101">
        <v>110</v>
      </c>
      <c r="J7101" t="s">
        <v>3446</v>
      </c>
      <c r="K7101">
        <v>1976</v>
      </c>
      <c r="L7101" t="s">
        <v>29</v>
      </c>
      <c r="M7101" t="s">
        <v>29</v>
      </c>
      <c r="N7101">
        <v>57.753622</v>
      </c>
      <c r="O7101">
        <v>41.030175999999997</v>
      </c>
      <c r="P7101" t="s">
        <v>3578</v>
      </c>
      <c r="Q7101" s="3">
        <f>Table1[[#This Row],[Capacity (MW)]]*0.395*8760*10^-6</f>
        <v>0.38062199999999996</v>
      </c>
      <c r="R7101" s="3" cm="1">
        <f t="array" ref="R7101">AVERAGE(VLOOKUP(_xlfn.TEXTSPLIT(Table1[[#This Row],[Fuel (no space after comma)]], ","), FuelList_Final_EF!$A$2:$B$65, 2, FALSE))</f>
        <v>67.331265155508703</v>
      </c>
      <c r="S7101" s="3">
        <f>Table1[[#This Row],[Generation (TWh)]]*10^9*VLOOKUP(Table1[[#This Row],[Turbine/Engine Technology]],Technology_HR!$A$2:$B$11,2,FALSE)*10^-6</f>
        <v>3914697.2699999996</v>
      </c>
      <c r="T7101" s="5">
        <f>Table1[[#This Row],[Fuel Consumption (mmBtu)]]*Table1[[#This Row],[Emission Factor (kg CO2/ mmBtu)]]*10^3</f>
        <v>263581519889.91602</v>
      </c>
      <c r="U7101" s="3">
        <f>Table1[[#This Row],[Emissions (g CO2)]]/(Table1[[#This Row],[Generation (TWh)]]*10^9)</f>
        <v>692.50206212440708</v>
      </c>
    </row>
    <row r="7102" spans="1:21" x14ac:dyDescent="0.35">
      <c r="A7102" t="s">
        <v>1962</v>
      </c>
      <c r="B7102" t="s">
        <v>3263</v>
      </c>
      <c r="C7102" t="str">
        <f>SUBSTITUTE(Table1[[#This Row],[Fuel]],", ",",")</f>
        <v>fossil gas: natural gas,fossil liquids: heavy fuel oil</v>
      </c>
      <c r="D7102" t="s">
        <v>3239</v>
      </c>
      <c r="E7102" t="s">
        <v>3241</v>
      </c>
      <c r="H7102" t="s">
        <v>3440</v>
      </c>
      <c r="I7102">
        <v>300</v>
      </c>
      <c r="J7102" t="s">
        <v>3446</v>
      </c>
      <c r="K7102">
        <v>1969</v>
      </c>
      <c r="L7102" t="s">
        <v>29</v>
      </c>
      <c r="M7102" t="s">
        <v>29</v>
      </c>
      <c r="N7102">
        <v>57.459600000000002</v>
      </c>
      <c r="O7102">
        <v>41.174100000000003</v>
      </c>
      <c r="P7102" t="s">
        <v>3578</v>
      </c>
      <c r="Q7102" s="3">
        <f>Table1[[#This Row],[Capacity (MW)]]*0.395*8760*10^-6</f>
        <v>1.03806</v>
      </c>
      <c r="R7102" s="3" cm="1">
        <f t="array" ref="R7102">AVERAGE(VLOOKUP(_xlfn.TEXTSPLIT(Table1[[#This Row],[Fuel (no space after comma)]], ","), FuelList_Final_EF!$A$2:$B$65, 2, FALSE))</f>
        <v>67.331265155508703</v>
      </c>
      <c r="S7102" s="3">
        <f>Table1[[#This Row],[Generation (TWh)]]*10^9*VLOOKUP(Table1[[#This Row],[Turbine/Engine Technology]],Technology_HR!$A$2:$B$11,2,FALSE)*10^-6</f>
        <v>10676447.1</v>
      </c>
      <c r="T7102" s="5">
        <f>Table1[[#This Row],[Fuel Consumption (mmBtu)]]*Table1[[#This Row],[Emission Factor (kg CO2/ mmBtu)]]*10^3</f>
        <v>718858690608.86194</v>
      </c>
      <c r="U7102" s="3">
        <f>Table1[[#This Row],[Emissions (g CO2)]]/(Table1[[#This Row],[Generation (TWh)]]*10^9)</f>
        <v>692.50206212440696</v>
      </c>
    </row>
    <row r="7103" spans="1:21" x14ac:dyDescent="0.35">
      <c r="A7103" t="s">
        <v>1962</v>
      </c>
      <c r="B7103" t="s">
        <v>3263</v>
      </c>
      <c r="C7103" t="str">
        <f>SUBSTITUTE(Table1[[#This Row],[Fuel]],", ",",")</f>
        <v>fossil gas: natural gas,fossil liquids: heavy fuel oil</v>
      </c>
      <c r="D7103" t="s">
        <v>3239</v>
      </c>
      <c r="E7103" t="s">
        <v>3241</v>
      </c>
      <c r="H7103" t="s">
        <v>3440</v>
      </c>
      <c r="I7103">
        <v>330</v>
      </c>
      <c r="J7103" t="s">
        <v>3446</v>
      </c>
      <c r="K7103">
        <v>1969</v>
      </c>
      <c r="L7103" t="s">
        <v>29</v>
      </c>
      <c r="M7103" t="s">
        <v>29</v>
      </c>
      <c r="N7103">
        <v>57.459600000000002</v>
      </c>
      <c r="O7103">
        <v>41.174100000000003</v>
      </c>
      <c r="P7103" t="s">
        <v>3578</v>
      </c>
      <c r="Q7103" s="3">
        <f>Table1[[#This Row],[Capacity (MW)]]*0.395*8760*10^-6</f>
        <v>1.141866</v>
      </c>
      <c r="R7103" s="3" cm="1">
        <f t="array" ref="R7103">AVERAGE(VLOOKUP(_xlfn.TEXTSPLIT(Table1[[#This Row],[Fuel (no space after comma)]], ","), FuelList_Final_EF!$A$2:$B$65, 2, FALSE))</f>
        <v>67.331265155508703</v>
      </c>
      <c r="S7103" s="3">
        <f>Table1[[#This Row],[Generation (TWh)]]*10^9*VLOOKUP(Table1[[#This Row],[Turbine/Engine Technology]],Technology_HR!$A$2:$B$11,2,FALSE)*10^-6</f>
        <v>11744091.809999999</v>
      </c>
      <c r="T7103" s="5">
        <f>Table1[[#This Row],[Fuel Consumption (mmBtu)]]*Table1[[#This Row],[Emission Factor (kg CO2/ mmBtu)]]*10^3</f>
        <v>790744559669.74805</v>
      </c>
      <c r="U7103" s="3">
        <f>Table1[[#This Row],[Emissions (g CO2)]]/(Table1[[#This Row],[Generation (TWh)]]*10^9)</f>
        <v>692.50206212440696</v>
      </c>
    </row>
    <row r="7104" spans="1:21" x14ac:dyDescent="0.35">
      <c r="A7104" t="s">
        <v>1962</v>
      </c>
      <c r="B7104" t="s">
        <v>3263</v>
      </c>
      <c r="C7104" t="str">
        <f>SUBSTITUTE(Table1[[#This Row],[Fuel]],", ",",")</f>
        <v>fossil gas: natural gas,fossil liquids: heavy fuel oil</v>
      </c>
      <c r="D7104" t="s">
        <v>3239</v>
      </c>
      <c r="E7104" t="s">
        <v>3241</v>
      </c>
      <c r="H7104" t="s">
        <v>3440</v>
      </c>
      <c r="I7104">
        <v>300</v>
      </c>
      <c r="J7104" t="s">
        <v>3446</v>
      </c>
      <c r="K7104">
        <v>1970</v>
      </c>
      <c r="L7104" t="s">
        <v>29</v>
      </c>
      <c r="M7104" t="s">
        <v>29</v>
      </c>
      <c r="N7104">
        <v>57.459600000000002</v>
      </c>
      <c r="O7104">
        <v>41.174100000000003</v>
      </c>
      <c r="P7104" t="s">
        <v>3578</v>
      </c>
      <c r="Q7104" s="3">
        <f>Table1[[#This Row],[Capacity (MW)]]*0.395*8760*10^-6</f>
        <v>1.03806</v>
      </c>
      <c r="R7104" s="3" cm="1">
        <f t="array" ref="R7104">AVERAGE(VLOOKUP(_xlfn.TEXTSPLIT(Table1[[#This Row],[Fuel (no space after comma)]], ","), FuelList_Final_EF!$A$2:$B$65, 2, FALSE))</f>
        <v>67.331265155508703</v>
      </c>
      <c r="S7104" s="3">
        <f>Table1[[#This Row],[Generation (TWh)]]*10^9*VLOOKUP(Table1[[#This Row],[Turbine/Engine Technology]],Technology_HR!$A$2:$B$11,2,FALSE)*10^-6</f>
        <v>10676447.1</v>
      </c>
      <c r="T7104" s="5">
        <f>Table1[[#This Row],[Fuel Consumption (mmBtu)]]*Table1[[#This Row],[Emission Factor (kg CO2/ mmBtu)]]*10^3</f>
        <v>718858690608.86194</v>
      </c>
      <c r="U7104" s="3">
        <f>Table1[[#This Row],[Emissions (g CO2)]]/(Table1[[#This Row],[Generation (TWh)]]*10^9)</f>
        <v>692.50206212440696</v>
      </c>
    </row>
    <row r="7105" spans="1:21" x14ac:dyDescent="0.35">
      <c r="A7105" t="s">
        <v>1962</v>
      </c>
      <c r="B7105" t="s">
        <v>3263</v>
      </c>
      <c r="C7105" t="str">
        <f>SUBSTITUTE(Table1[[#This Row],[Fuel]],", ",",")</f>
        <v>fossil gas: natural gas,fossil liquids: heavy fuel oil</v>
      </c>
      <c r="D7105" t="s">
        <v>3239</v>
      </c>
      <c r="E7105" t="s">
        <v>3241</v>
      </c>
      <c r="H7105" t="s">
        <v>3440</v>
      </c>
      <c r="I7105">
        <v>330</v>
      </c>
      <c r="J7105" t="s">
        <v>3446</v>
      </c>
      <c r="K7105">
        <v>1970</v>
      </c>
      <c r="L7105" t="s">
        <v>29</v>
      </c>
      <c r="M7105" t="s">
        <v>29</v>
      </c>
      <c r="N7105">
        <v>57.459600000000002</v>
      </c>
      <c r="O7105">
        <v>41.174100000000003</v>
      </c>
      <c r="P7105" t="s">
        <v>3578</v>
      </c>
      <c r="Q7105" s="3">
        <f>Table1[[#This Row],[Capacity (MW)]]*0.395*8760*10^-6</f>
        <v>1.141866</v>
      </c>
      <c r="R7105" s="3" cm="1">
        <f t="array" ref="R7105">AVERAGE(VLOOKUP(_xlfn.TEXTSPLIT(Table1[[#This Row],[Fuel (no space after comma)]], ","), FuelList_Final_EF!$A$2:$B$65, 2, FALSE))</f>
        <v>67.331265155508703</v>
      </c>
      <c r="S7105" s="3">
        <f>Table1[[#This Row],[Generation (TWh)]]*10^9*VLOOKUP(Table1[[#This Row],[Turbine/Engine Technology]],Technology_HR!$A$2:$B$11,2,FALSE)*10^-6</f>
        <v>11744091.809999999</v>
      </c>
      <c r="T7105" s="5">
        <f>Table1[[#This Row],[Fuel Consumption (mmBtu)]]*Table1[[#This Row],[Emission Factor (kg CO2/ mmBtu)]]*10^3</f>
        <v>790744559669.74805</v>
      </c>
      <c r="U7105" s="3">
        <f>Table1[[#This Row],[Emissions (g CO2)]]/(Table1[[#This Row],[Generation (TWh)]]*10^9)</f>
        <v>692.50206212440696</v>
      </c>
    </row>
    <row r="7106" spans="1:21" x14ac:dyDescent="0.35">
      <c r="A7106" t="s">
        <v>1962</v>
      </c>
      <c r="B7106" t="s">
        <v>3263</v>
      </c>
      <c r="C7106" t="str">
        <f>SUBSTITUTE(Table1[[#This Row],[Fuel]],", ",",")</f>
        <v>fossil gas: natural gas,fossil liquids: heavy fuel oil</v>
      </c>
      <c r="D7106" t="s">
        <v>3239</v>
      </c>
      <c r="E7106" t="s">
        <v>3241</v>
      </c>
      <c r="H7106" t="s">
        <v>3440</v>
      </c>
      <c r="I7106">
        <v>300</v>
      </c>
      <c r="J7106" t="s">
        <v>3446</v>
      </c>
      <c r="K7106">
        <v>1971</v>
      </c>
      <c r="L7106" t="s">
        <v>29</v>
      </c>
      <c r="M7106" t="s">
        <v>29</v>
      </c>
      <c r="N7106">
        <v>57.459600000000002</v>
      </c>
      <c r="O7106">
        <v>41.174100000000003</v>
      </c>
      <c r="P7106" t="s">
        <v>3578</v>
      </c>
      <c r="Q7106" s="3">
        <f>Table1[[#This Row],[Capacity (MW)]]*0.395*8760*10^-6</f>
        <v>1.03806</v>
      </c>
      <c r="R7106" s="3" cm="1">
        <f t="array" ref="R7106">AVERAGE(VLOOKUP(_xlfn.TEXTSPLIT(Table1[[#This Row],[Fuel (no space after comma)]], ","), FuelList_Final_EF!$A$2:$B$65, 2, FALSE))</f>
        <v>67.331265155508703</v>
      </c>
      <c r="S7106" s="3">
        <f>Table1[[#This Row],[Generation (TWh)]]*10^9*VLOOKUP(Table1[[#This Row],[Turbine/Engine Technology]],Technology_HR!$A$2:$B$11,2,FALSE)*10^-6</f>
        <v>10676447.1</v>
      </c>
      <c r="T7106" s="5">
        <f>Table1[[#This Row],[Fuel Consumption (mmBtu)]]*Table1[[#This Row],[Emission Factor (kg CO2/ mmBtu)]]*10^3</f>
        <v>718858690608.86194</v>
      </c>
      <c r="U7106" s="3">
        <f>Table1[[#This Row],[Emissions (g CO2)]]/(Table1[[#This Row],[Generation (TWh)]]*10^9)</f>
        <v>692.50206212440696</v>
      </c>
    </row>
    <row r="7107" spans="1:21" x14ac:dyDescent="0.35">
      <c r="A7107" t="s">
        <v>1962</v>
      </c>
      <c r="B7107" t="s">
        <v>3263</v>
      </c>
      <c r="C7107" t="str">
        <f>SUBSTITUTE(Table1[[#This Row],[Fuel]],", ",",")</f>
        <v>fossil gas: natural gas,fossil liquids: heavy fuel oil</v>
      </c>
      <c r="D7107" t="s">
        <v>3239</v>
      </c>
      <c r="E7107" t="s">
        <v>3241</v>
      </c>
      <c r="H7107" t="s">
        <v>3440</v>
      </c>
      <c r="I7107">
        <v>300</v>
      </c>
      <c r="J7107" t="s">
        <v>3446</v>
      </c>
      <c r="K7107">
        <v>1972</v>
      </c>
      <c r="L7107" t="s">
        <v>29</v>
      </c>
      <c r="M7107" t="s">
        <v>29</v>
      </c>
      <c r="N7107">
        <v>57.459600000000002</v>
      </c>
      <c r="O7107">
        <v>41.174100000000003</v>
      </c>
      <c r="P7107" t="s">
        <v>3578</v>
      </c>
      <c r="Q7107" s="3">
        <f>Table1[[#This Row],[Capacity (MW)]]*0.395*8760*10^-6</f>
        <v>1.03806</v>
      </c>
      <c r="R7107" s="3" cm="1">
        <f t="array" ref="R7107">AVERAGE(VLOOKUP(_xlfn.TEXTSPLIT(Table1[[#This Row],[Fuel (no space after comma)]], ","), FuelList_Final_EF!$A$2:$B$65, 2, FALSE))</f>
        <v>67.331265155508703</v>
      </c>
      <c r="S7107" s="3">
        <f>Table1[[#This Row],[Generation (TWh)]]*10^9*VLOOKUP(Table1[[#This Row],[Turbine/Engine Technology]],Technology_HR!$A$2:$B$11,2,FALSE)*10^-6</f>
        <v>10676447.1</v>
      </c>
      <c r="T7107" s="5">
        <f>Table1[[#This Row],[Fuel Consumption (mmBtu)]]*Table1[[#This Row],[Emission Factor (kg CO2/ mmBtu)]]*10^3</f>
        <v>718858690608.86194</v>
      </c>
      <c r="U7107" s="3">
        <f>Table1[[#This Row],[Emissions (g CO2)]]/(Table1[[#This Row],[Generation (TWh)]]*10^9)</f>
        <v>692.50206212440696</v>
      </c>
    </row>
    <row r="7108" spans="1:21" x14ac:dyDescent="0.35">
      <c r="A7108" t="s">
        <v>1962</v>
      </c>
      <c r="B7108" t="s">
        <v>3263</v>
      </c>
      <c r="C7108" t="str">
        <f>SUBSTITUTE(Table1[[#This Row],[Fuel]],", ",",")</f>
        <v>fossil gas: natural gas,fossil liquids: heavy fuel oil</v>
      </c>
      <c r="D7108" t="s">
        <v>3239</v>
      </c>
      <c r="E7108" t="s">
        <v>3241</v>
      </c>
      <c r="H7108" t="s">
        <v>3440</v>
      </c>
      <c r="I7108">
        <v>330</v>
      </c>
      <c r="J7108" t="s">
        <v>3446</v>
      </c>
      <c r="K7108">
        <v>1972</v>
      </c>
      <c r="L7108" t="s">
        <v>29</v>
      </c>
      <c r="M7108" t="s">
        <v>29</v>
      </c>
      <c r="N7108">
        <v>57.459600000000002</v>
      </c>
      <c r="O7108">
        <v>41.174100000000003</v>
      </c>
      <c r="P7108" t="s">
        <v>3578</v>
      </c>
      <c r="Q7108" s="3">
        <f>Table1[[#This Row],[Capacity (MW)]]*0.395*8760*10^-6</f>
        <v>1.141866</v>
      </c>
      <c r="R7108" s="3" cm="1">
        <f t="array" ref="R7108">AVERAGE(VLOOKUP(_xlfn.TEXTSPLIT(Table1[[#This Row],[Fuel (no space after comma)]], ","), FuelList_Final_EF!$A$2:$B$65, 2, FALSE))</f>
        <v>67.331265155508703</v>
      </c>
      <c r="S7108" s="3">
        <f>Table1[[#This Row],[Generation (TWh)]]*10^9*VLOOKUP(Table1[[#This Row],[Turbine/Engine Technology]],Technology_HR!$A$2:$B$11,2,FALSE)*10^-6</f>
        <v>11744091.809999999</v>
      </c>
      <c r="T7108" s="5">
        <f>Table1[[#This Row],[Fuel Consumption (mmBtu)]]*Table1[[#This Row],[Emission Factor (kg CO2/ mmBtu)]]*10^3</f>
        <v>790744559669.74805</v>
      </c>
      <c r="U7108" s="3">
        <f>Table1[[#This Row],[Emissions (g CO2)]]/(Table1[[#This Row],[Generation (TWh)]]*10^9)</f>
        <v>692.50206212440696</v>
      </c>
    </row>
    <row r="7109" spans="1:21" x14ac:dyDescent="0.35">
      <c r="A7109" t="s">
        <v>1962</v>
      </c>
      <c r="B7109" t="s">
        <v>3263</v>
      </c>
      <c r="C7109" t="str">
        <f>SUBSTITUTE(Table1[[#This Row],[Fuel]],", ",",")</f>
        <v>fossil gas: natural gas,fossil liquids: heavy fuel oil</v>
      </c>
      <c r="D7109" t="s">
        <v>3239</v>
      </c>
      <c r="E7109" t="s">
        <v>3241</v>
      </c>
      <c r="H7109" t="s">
        <v>3440</v>
      </c>
      <c r="I7109">
        <v>330</v>
      </c>
      <c r="J7109" t="s">
        <v>3446</v>
      </c>
      <c r="K7109">
        <v>1973</v>
      </c>
      <c r="L7109" t="s">
        <v>29</v>
      </c>
      <c r="M7109" t="s">
        <v>29</v>
      </c>
      <c r="N7109">
        <v>57.459600000000002</v>
      </c>
      <c r="O7109">
        <v>41.174100000000003</v>
      </c>
      <c r="P7109" t="s">
        <v>3578</v>
      </c>
      <c r="Q7109" s="3">
        <f>Table1[[#This Row],[Capacity (MW)]]*0.395*8760*10^-6</f>
        <v>1.141866</v>
      </c>
      <c r="R7109" s="3" cm="1">
        <f t="array" ref="R7109">AVERAGE(VLOOKUP(_xlfn.TEXTSPLIT(Table1[[#This Row],[Fuel (no space after comma)]], ","), FuelList_Final_EF!$A$2:$B$65, 2, FALSE))</f>
        <v>67.331265155508703</v>
      </c>
      <c r="S7109" s="3">
        <f>Table1[[#This Row],[Generation (TWh)]]*10^9*VLOOKUP(Table1[[#This Row],[Turbine/Engine Technology]],Technology_HR!$A$2:$B$11,2,FALSE)*10^-6</f>
        <v>11744091.809999999</v>
      </c>
      <c r="T7109" s="5">
        <f>Table1[[#This Row],[Fuel Consumption (mmBtu)]]*Table1[[#This Row],[Emission Factor (kg CO2/ mmBtu)]]*10^3</f>
        <v>790744559669.74805</v>
      </c>
      <c r="U7109" s="3">
        <f>Table1[[#This Row],[Emissions (g CO2)]]/(Table1[[#This Row],[Generation (TWh)]]*10^9)</f>
        <v>692.50206212440696</v>
      </c>
    </row>
    <row r="7110" spans="1:21" x14ac:dyDescent="0.35">
      <c r="A7110" t="s">
        <v>1962</v>
      </c>
      <c r="B7110" t="s">
        <v>3263</v>
      </c>
      <c r="C7110" t="str">
        <f>SUBSTITUTE(Table1[[#This Row],[Fuel]],", ",",")</f>
        <v>fossil gas: natural gas,fossil liquids: heavy fuel oil</v>
      </c>
      <c r="D7110" t="s">
        <v>3239</v>
      </c>
      <c r="E7110" t="s">
        <v>3241</v>
      </c>
      <c r="H7110" t="s">
        <v>3440</v>
      </c>
      <c r="I7110">
        <v>1200</v>
      </c>
      <c r="J7110" t="s">
        <v>3446</v>
      </c>
      <c r="K7110">
        <v>1980</v>
      </c>
      <c r="L7110" t="s">
        <v>29</v>
      </c>
      <c r="M7110" t="s">
        <v>29</v>
      </c>
      <c r="N7110">
        <v>57.459600000000002</v>
      </c>
      <c r="O7110">
        <v>41.174100000000003</v>
      </c>
      <c r="P7110" t="s">
        <v>3578</v>
      </c>
      <c r="Q7110" s="3">
        <f>Table1[[#This Row],[Capacity (MW)]]*0.395*8760*10^-6</f>
        <v>4.1522399999999999</v>
      </c>
      <c r="R7110" s="3" cm="1">
        <f t="array" ref="R7110">AVERAGE(VLOOKUP(_xlfn.TEXTSPLIT(Table1[[#This Row],[Fuel (no space after comma)]], ","), FuelList_Final_EF!$A$2:$B$65, 2, FALSE))</f>
        <v>67.331265155508703</v>
      </c>
      <c r="S7110" s="3">
        <f>Table1[[#This Row],[Generation (TWh)]]*10^9*VLOOKUP(Table1[[#This Row],[Turbine/Engine Technology]],Technology_HR!$A$2:$B$11,2,FALSE)*10^-6</f>
        <v>42705788.399999999</v>
      </c>
      <c r="T7110" s="5">
        <f>Table1[[#This Row],[Fuel Consumption (mmBtu)]]*Table1[[#This Row],[Emission Factor (kg CO2/ mmBtu)]]*10^3</f>
        <v>2875434762435.4478</v>
      </c>
      <c r="U7110" s="3">
        <f>Table1[[#This Row],[Emissions (g CO2)]]/(Table1[[#This Row],[Generation (TWh)]]*10^9)</f>
        <v>692.50206212440696</v>
      </c>
    </row>
    <row r="7111" spans="1:21" x14ac:dyDescent="0.35">
      <c r="A7111" t="s">
        <v>1979</v>
      </c>
      <c r="B7111" t="s">
        <v>3239</v>
      </c>
      <c r="C7111" t="str">
        <f>SUBSTITUTE(Table1[[#This Row],[Fuel]],", ",",")</f>
        <v>fossil gas: natural gas</v>
      </c>
      <c r="D7111" t="s">
        <v>3239</v>
      </c>
      <c r="H7111" t="s">
        <v>3440</v>
      </c>
      <c r="I7111">
        <v>60</v>
      </c>
      <c r="J7111" t="s">
        <v>3446</v>
      </c>
      <c r="K7111" t="s">
        <v>29</v>
      </c>
      <c r="L7111" t="s">
        <v>29</v>
      </c>
      <c r="M7111" t="s">
        <v>29</v>
      </c>
      <c r="N7111">
        <v>61.303234000000003</v>
      </c>
      <c r="O7111">
        <v>47.121203999999999</v>
      </c>
      <c r="P7111" t="s">
        <v>3578</v>
      </c>
      <c r="Q7111" s="3">
        <f>Table1[[#This Row],[Capacity (MW)]]*0.395*8760*10^-6</f>
        <v>0.20761200000000002</v>
      </c>
      <c r="R7111" s="3" cm="1">
        <f t="array" ref="R7111">AVERAGE(VLOOKUP(_xlfn.TEXTSPLIT(Table1[[#This Row],[Fuel (no space after comma)]], ","), FuelList_Final_EF!$A$2:$B$65, 2, FALSE))</f>
        <v>53.06</v>
      </c>
      <c r="S7111" s="3">
        <f>Table1[[#This Row],[Generation (TWh)]]*10^9*VLOOKUP(Table1[[#This Row],[Turbine/Engine Technology]],Technology_HR!$A$2:$B$11,2,FALSE)*10^-6</f>
        <v>2135289.42</v>
      </c>
      <c r="T7111" s="5">
        <f>Table1[[#This Row],[Fuel Consumption (mmBtu)]]*Table1[[#This Row],[Emission Factor (kg CO2/ mmBtu)]]*10^3</f>
        <v>113298456625.2</v>
      </c>
      <c r="U7111" s="3">
        <f>Table1[[#This Row],[Emissions (g CO2)]]/(Table1[[#This Row],[Generation (TWh)]]*10^9)</f>
        <v>545.72209999999995</v>
      </c>
    </row>
    <row r="7112" spans="1:21" x14ac:dyDescent="0.35">
      <c r="A7112" t="s">
        <v>1979</v>
      </c>
      <c r="B7112" t="s">
        <v>3239</v>
      </c>
      <c r="C7112" t="str">
        <f>SUBSTITUTE(Table1[[#This Row],[Fuel]],", ",",")</f>
        <v>fossil gas: natural gas</v>
      </c>
      <c r="D7112" t="s">
        <v>3239</v>
      </c>
      <c r="H7112" t="s">
        <v>3440</v>
      </c>
      <c r="I7112">
        <v>60</v>
      </c>
      <c r="J7112" t="s">
        <v>3446</v>
      </c>
      <c r="K7112" t="s">
        <v>29</v>
      </c>
      <c r="L7112" t="s">
        <v>29</v>
      </c>
      <c r="M7112" t="s">
        <v>29</v>
      </c>
      <c r="N7112">
        <v>61.303234000000003</v>
      </c>
      <c r="O7112">
        <v>47.121203999999999</v>
      </c>
      <c r="P7112" t="s">
        <v>3578</v>
      </c>
      <c r="Q7112" s="3">
        <f>Table1[[#This Row],[Capacity (MW)]]*0.395*8760*10^-6</f>
        <v>0.20761200000000002</v>
      </c>
      <c r="R7112" s="3" cm="1">
        <f t="array" ref="R7112">AVERAGE(VLOOKUP(_xlfn.TEXTSPLIT(Table1[[#This Row],[Fuel (no space after comma)]], ","), FuelList_Final_EF!$A$2:$B$65, 2, FALSE))</f>
        <v>53.06</v>
      </c>
      <c r="S7112" s="3">
        <f>Table1[[#This Row],[Generation (TWh)]]*10^9*VLOOKUP(Table1[[#This Row],[Turbine/Engine Technology]],Technology_HR!$A$2:$B$11,2,FALSE)*10^-6</f>
        <v>2135289.42</v>
      </c>
      <c r="T7112" s="5">
        <f>Table1[[#This Row],[Fuel Consumption (mmBtu)]]*Table1[[#This Row],[Emission Factor (kg CO2/ mmBtu)]]*10^3</f>
        <v>113298456625.2</v>
      </c>
      <c r="U7112" s="3">
        <f>Table1[[#This Row],[Emissions (g CO2)]]/(Table1[[#This Row],[Generation (TWh)]]*10^9)</f>
        <v>545.72209999999995</v>
      </c>
    </row>
    <row r="7113" spans="1:21" x14ac:dyDescent="0.35">
      <c r="A7113" t="s">
        <v>1979</v>
      </c>
      <c r="B7113" t="s">
        <v>3239</v>
      </c>
      <c r="C7113" t="str">
        <f>SUBSTITUTE(Table1[[#This Row],[Fuel]],", ",",")</f>
        <v>fossil gas: natural gas</v>
      </c>
      <c r="D7113" t="s">
        <v>3239</v>
      </c>
      <c r="H7113" t="s">
        <v>3440</v>
      </c>
      <c r="I7113">
        <v>60</v>
      </c>
      <c r="J7113" t="s">
        <v>3446</v>
      </c>
      <c r="K7113" t="s">
        <v>29</v>
      </c>
      <c r="L7113" t="s">
        <v>29</v>
      </c>
      <c r="M7113" t="s">
        <v>29</v>
      </c>
      <c r="N7113">
        <v>61.303234000000003</v>
      </c>
      <c r="O7113">
        <v>47.121203999999999</v>
      </c>
      <c r="P7113" t="s">
        <v>3578</v>
      </c>
      <c r="Q7113" s="3">
        <f>Table1[[#This Row],[Capacity (MW)]]*0.395*8760*10^-6</f>
        <v>0.20761200000000002</v>
      </c>
      <c r="R7113" s="3" cm="1">
        <f t="array" ref="R7113">AVERAGE(VLOOKUP(_xlfn.TEXTSPLIT(Table1[[#This Row],[Fuel (no space after comma)]], ","), FuelList_Final_EF!$A$2:$B$65, 2, FALSE))</f>
        <v>53.06</v>
      </c>
      <c r="S7113" s="3">
        <f>Table1[[#This Row],[Generation (TWh)]]*10^9*VLOOKUP(Table1[[#This Row],[Turbine/Engine Technology]],Technology_HR!$A$2:$B$11,2,FALSE)*10^-6</f>
        <v>2135289.42</v>
      </c>
      <c r="T7113" s="5">
        <f>Table1[[#This Row],[Fuel Consumption (mmBtu)]]*Table1[[#This Row],[Emission Factor (kg CO2/ mmBtu)]]*10^3</f>
        <v>113298456625.2</v>
      </c>
      <c r="U7113" s="3">
        <f>Table1[[#This Row],[Emissions (g CO2)]]/(Table1[[#This Row],[Generation (TWh)]]*10^9)</f>
        <v>545.72209999999995</v>
      </c>
    </row>
    <row r="7114" spans="1:21" x14ac:dyDescent="0.35">
      <c r="A7114" t="s">
        <v>1979</v>
      </c>
      <c r="B7114" t="s">
        <v>3239</v>
      </c>
      <c r="C7114" t="str">
        <f>SUBSTITUTE(Table1[[#This Row],[Fuel]],", ",",")</f>
        <v>fossil gas: natural gas</v>
      </c>
      <c r="D7114" t="s">
        <v>3239</v>
      </c>
      <c r="H7114" t="s">
        <v>3440</v>
      </c>
      <c r="I7114">
        <v>50</v>
      </c>
      <c r="J7114" t="s">
        <v>3446</v>
      </c>
      <c r="K7114" t="s">
        <v>29</v>
      </c>
      <c r="L7114" t="s">
        <v>29</v>
      </c>
      <c r="M7114" t="s">
        <v>29</v>
      </c>
      <c r="N7114">
        <v>61.303234000000003</v>
      </c>
      <c r="O7114">
        <v>47.121203999999999</v>
      </c>
      <c r="P7114" t="s">
        <v>3578</v>
      </c>
      <c r="Q7114" s="3">
        <f>Table1[[#This Row],[Capacity (MW)]]*0.395*8760*10^-6</f>
        <v>0.17301</v>
      </c>
      <c r="R7114" s="3" cm="1">
        <f t="array" ref="R7114">AVERAGE(VLOOKUP(_xlfn.TEXTSPLIT(Table1[[#This Row],[Fuel (no space after comma)]], ","), FuelList_Final_EF!$A$2:$B$65, 2, FALSE))</f>
        <v>53.06</v>
      </c>
      <c r="S7114" s="3">
        <f>Table1[[#This Row],[Generation (TWh)]]*10^9*VLOOKUP(Table1[[#This Row],[Turbine/Engine Technology]],Technology_HR!$A$2:$B$11,2,FALSE)*10^-6</f>
        <v>1779407.8499999999</v>
      </c>
      <c r="T7114" s="5">
        <f>Table1[[#This Row],[Fuel Consumption (mmBtu)]]*Table1[[#This Row],[Emission Factor (kg CO2/ mmBtu)]]*10^3</f>
        <v>94415380521</v>
      </c>
      <c r="U7114" s="3">
        <f>Table1[[#This Row],[Emissions (g CO2)]]/(Table1[[#This Row],[Generation (TWh)]]*10^9)</f>
        <v>545.72209999999995</v>
      </c>
    </row>
    <row r="7115" spans="1:21" x14ac:dyDescent="0.35">
      <c r="A7115" t="s">
        <v>1980</v>
      </c>
      <c r="B7115" t="s">
        <v>3239</v>
      </c>
      <c r="C7115" t="str">
        <f>SUBSTITUTE(Table1[[#This Row],[Fuel]],", ",",")</f>
        <v>fossil gas: natural gas</v>
      </c>
      <c r="D7115" t="s">
        <v>3239</v>
      </c>
      <c r="H7115" t="s">
        <v>3440</v>
      </c>
      <c r="I7115">
        <v>80</v>
      </c>
      <c r="J7115" t="s">
        <v>3446</v>
      </c>
      <c r="K7115">
        <v>1985</v>
      </c>
      <c r="L7115" t="s">
        <v>29</v>
      </c>
      <c r="M7115" t="s">
        <v>29</v>
      </c>
      <c r="N7115">
        <v>52.596800000000002</v>
      </c>
      <c r="O7115">
        <v>41.527999999999999</v>
      </c>
      <c r="P7115" t="s">
        <v>3578</v>
      </c>
      <c r="Q7115" s="3">
        <f>Table1[[#This Row],[Capacity (MW)]]*0.395*8760*10^-6</f>
        <v>0.27681600000000001</v>
      </c>
      <c r="R7115" s="3" cm="1">
        <f t="array" ref="R7115">AVERAGE(VLOOKUP(_xlfn.TEXTSPLIT(Table1[[#This Row],[Fuel (no space after comma)]], ","), FuelList_Final_EF!$A$2:$B$65, 2, FALSE))</f>
        <v>53.06</v>
      </c>
      <c r="S7115" s="3">
        <f>Table1[[#This Row],[Generation (TWh)]]*10^9*VLOOKUP(Table1[[#This Row],[Turbine/Engine Technology]],Technology_HR!$A$2:$B$11,2,FALSE)*10^-6</f>
        <v>2847052.56</v>
      </c>
      <c r="T7115" s="5">
        <f>Table1[[#This Row],[Fuel Consumption (mmBtu)]]*Table1[[#This Row],[Emission Factor (kg CO2/ mmBtu)]]*10^3</f>
        <v>151064608833.60001</v>
      </c>
      <c r="U7115" s="3">
        <f>Table1[[#This Row],[Emissions (g CO2)]]/(Table1[[#This Row],[Generation (TWh)]]*10^9)</f>
        <v>545.72210000000007</v>
      </c>
    </row>
    <row r="7116" spans="1:21" x14ac:dyDescent="0.35">
      <c r="A7116" t="s">
        <v>1981</v>
      </c>
      <c r="B7116" t="s">
        <v>3239</v>
      </c>
      <c r="C7116" t="str">
        <f>SUBSTITUTE(Table1[[#This Row],[Fuel]],", ",",")</f>
        <v>fossil gas: natural gas</v>
      </c>
      <c r="D7116" t="s">
        <v>3239</v>
      </c>
      <c r="H7116" t="s">
        <v>3436</v>
      </c>
      <c r="I7116">
        <v>67</v>
      </c>
      <c r="J7116" t="s">
        <v>3450</v>
      </c>
      <c r="K7116" t="s">
        <v>29</v>
      </c>
      <c r="L7116" t="s">
        <v>29</v>
      </c>
      <c r="M7116" t="s">
        <v>29</v>
      </c>
      <c r="N7116">
        <v>55.375779000000001</v>
      </c>
      <c r="O7116">
        <v>106.1281</v>
      </c>
      <c r="P7116" t="s">
        <v>3578</v>
      </c>
      <c r="Q7116" s="3">
        <f>Table1[[#This Row],[Capacity (MW)]]*0.395*8760*10^-6</f>
        <v>0.2318334</v>
      </c>
      <c r="R7116" s="3" cm="1">
        <f t="array" ref="R7116">AVERAGE(VLOOKUP(_xlfn.TEXTSPLIT(Table1[[#This Row],[Fuel (no space after comma)]], ","), FuelList_Final_EF!$A$2:$B$65, 2, FALSE))</f>
        <v>53.06</v>
      </c>
      <c r="S7116" s="3">
        <f>Table1[[#This Row],[Generation (TWh)]]*10^9*VLOOKUP(Table1[[#This Row],[Turbine/Engine Technology]],Technology_HR!$A$2:$B$11,2,FALSE)*10^-6</f>
        <v>2552485.7339999997</v>
      </c>
      <c r="T7116" s="5">
        <f>Table1[[#This Row],[Fuel Consumption (mmBtu)]]*Table1[[#This Row],[Emission Factor (kg CO2/ mmBtu)]]*10^3</f>
        <v>135434893046.03999</v>
      </c>
      <c r="U7116" s="3">
        <f>Table1[[#This Row],[Emissions (g CO2)]]/(Table1[[#This Row],[Generation (TWh)]]*10^9)</f>
        <v>584.19060000000002</v>
      </c>
    </row>
    <row r="7117" spans="1:21" x14ac:dyDescent="0.35">
      <c r="A7117" t="s">
        <v>1982</v>
      </c>
      <c r="B7117" t="s">
        <v>3239</v>
      </c>
      <c r="C7117" t="str">
        <f>SUBSTITUTE(Table1[[#This Row],[Fuel]],", ",",")</f>
        <v>fossil gas: natural gas</v>
      </c>
      <c r="D7117" t="s">
        <v>3239</v>
      </c>
      <c r="H7117" t="s">
        <v>3436</v>
      </c>
      <c r="I7117">
        <v>130</v>
      </c>
      <c r="J7117" t="s">
        <v>3449</v>
      </c>
      <c r="K7117" t="s">
        <v>29</v>
      </c>
      <c r="L7117" t="s">
        <v>29</v>
      </c>
      <c r="M7117" t="s">
        <v>29</v>
      </c>
      <c r="N7117">
        <v>55.7221087</v>
      </c>
      <c r="O7117">
        <v>37.872890499999997</v>
      </c>
      <c r="P7117" t="s">
        <v>3578</v>
      </c>
      <c r="Q7117" s="3">
        <f>Table1[[#This Row],[Capacity (MW)]]*0.395*8760*10^-6</f>
        <v>0.449826</v>
      </c>
      <c r="R7117" s="3" cm="1">
        <f t="array" ref="R7117">AVERAGE(VLOOKUP(_xlfn.TEXTSPLIT(Table1[[#This Row],[Fuel (no space after comma)]], ","), FuelList_Final_EF!$A$2:$B$65, 2, FALSE))</f>
        <v>53.06</v>
      </c>
      <c r="S7117" s="3">
        <f>Table1[[#This Row],[Generation (TWh)]]*10^9*VLOOKUP(Table1[[#This Row],[Turbine/Engine Technology]],Technology_HR!$A$2:$B$11,2,FALSE)*10^-6</f>
        <v>4952584.26</v>
      </c>
      <c r="T7117" s="5">
        <f>Table1[[#This Row],[Fuel Consumption (mmBtu)]]*Table1[[#This Row],[Emission Factor (kg CO2/ mmBtu)]]*10^3</f>
        <v>262784120835.59998</v>
      </c>
      <c r="U7117" s="3">
        <f>Table1[[#This Row],[Emissions (g CO2)]]/(Table1[[#This Row],[Generation (TWh)]]*10^9)</f>
        <v>584.1905999999999</v>
      </c>
    </row>
    <row r="7118" spans="1:21" x14ac:dyDescent="0.35">
      <c r="A7118" t="s">
        <v>1982</v>
      </c>
      <c r="B7118" t="s">
        <v>3239</v>
      </c>
      <c r="C7118" t="str">
        <f>SUBSTITUTE(Table1[[#This Row],[Fuel]],", ",",")</f>
        <v>fossil gas: natural gas</v>
      </c>
      <c r="D7118" t="s">
        <v>3239</v>
      </c>
      <c r="H7118" t="s">
        <v>3438</v>
      </c>
      <c r="I7118">
        <v>227</v>
      </c>
      <c r="J7118" t="s">
        <v>3444</v>
      </c>
      <c r="K7118" t="s">
        <v>29</v>
      </c>
      <c r="L7118" t="s">
        <v>29</v>
      </c>
      <c r="M7118" t="s">
        <v>29</v>
      </c>
      <c r="N7118">
        <v>55.7221087</v>
      </c>
      <c r="O7118">
        <v>37.872890499999997</v>
      </c>
      <c r="P7118" t="s">
        <v>3578</v>
      </c>
      <c r="Q7118" s="3">
        <f>Table1[[#This Row],[Capacity (MW)]]*0.395*8760*10^-6</f>
        <v>0.78546539999999998</v>
      </c>
      <c r="R7118" s="3" cm="1">
        <f t="array" ref="R7118">AVERAGE(VLOOKUP(_xlfn.TEXTSPLIT(Table1[[#This Row],[Fuel (no space after comma)]], ","), FuelList_Final_EF!$A$2:$B$65, 2, FALSE))</f>
        <v>53.06</v>
      </c>
      <c r="S7118" s="3">
        <f>Table1[[#This Row],[Generation (TWh)]]*10^9*VLOOKUP(Table1[[#This Row],[Turbine/Engine Technology]],Technology_HR!$A$2:$B$11,2,FALSE)*10^-6</f>
        <v>5929478.3045999995</v>
      </c>
      <c r="T7118" s="5">
        <f>Table1[[#This Row],[Fuel Consumption (mmBtu)]]*Table1[[#This Row],[Emission Factor (kg CO2/ mmBtu)]]*10^3</f>
        <v>314618118842.07599</v>
      </c>
      <c r="U7118" s="3">
        <f>Table1[[#This Row],[Emissions (g CO2)]]/(Table1[[#This Row],[Generation (TWh)]]*10^9)</f>
        <v>400.54993999999999</v>
      </c>
    </row>
    <row r="7119" spans="1:21" x14ac:dyDescent="0.35">
      <c r="A7119" t="s">
        <v>1983</v>
      </c>
      <c r="B7119" t="s">
        <v>3239</v>
      </c>
      <c r="C7119" t="str">
        <f>SUBSTITUTE(Table1[[#This Row],[Fuel]],", ",",")</f>
        <v>fossil gas: natural gas</v>
      </c>
      <c r="D7119" t="s">
        <v>3239</v>
      </c>
      <c r="H7119" t="s">
        <v>3438</v>
      </c>
      <c r="I7119">
        <v>63.8</v>
      </c>
      <c r="J7119" t="s">
        <v>3446</v>
      </c>
      <c r="K7119">
        <v>2009</v>
      </c>
      <c r="L7119" t="s">
        <v>29</v>
      </c>
      <c r="M7119" t="s">
        <v>29</v>
      </c>
      <c r="N7119">
        <v>60.957500000000003</v>
      </c>
      <c r="O7119">
        <v>46.4848</v>
      </c>
      <c r="P7119" t="s">
        <v>3578</v>
      </c>
      <c r="Q7119" s="3">
        <f>Table1[[#This Row],[Capacity (MW)]]*0.395*8760*10^-6</f>
        <v>0.22076076</v>
      </c>
      <c r="R7119" s="3" cm="1">
        <f t="array" ref="R7119">AVERAGE(VLOOKUP(_xlfn.TEXTSPLIT(Table1[[#This Row],[Fuel (no space after comma)]], ","), FuelList_Final_EF!$A$2:$B$65, 2, FALSE))</f>
        <v>53.06</v>
      </c>
      <c r="S7119" s="3">
        <f>Table1[[#This Row],[Generation (TWh)]]*10^9*VLOOKUP(Table1[[#This Row],[Turbine/Engine Technology]],Technology_HR!$A$2:$B$11,2,FALSE)*10^-6</f>
        <v>1666522.9772399999</v>
      </c>
      <c r="T7119" s="5">
        <f>Table1[[#This Row],[Fuel Consumption (mmBtu)]]*Table1[[#This Row],[Emission Factor (kg CO2/ mmBtu)]]*10^3</f>
        <v>88425709172.354401</v>
      </c>
      <c r="U7119" s="3">
        <f>Table1[[#This Row],[Emissions (g CO2)]]/(Table1[[#This Row],[Generation (TWh)]]*10^9)</f>
        <v>400.54993999999999</v>
      </c>
    </row>
    <row r="7120" spans="1:21" x14ac:dyDescent="0.35">
      <c r="A7120" t="s">
        <v>29</v>
      </c>
      <c r="B7120" t="s">
        <v>3239</v>
      </c>
      <c r="C7120" t="str">
        <f>SUBSTITUTE(Table1[[#This Row],[Fuel]],", ",",")</f>
        <v>fossil gas: natural gas</v>
      </c>
      <c r="D7120" t="s">
        <v>3239</v>
      </c>
      <c r="H7120" t="s">
        <v>3438</v>
      </c>
      <c r="I7120">
        <v>450</v>
      </c>
      <c r="J7120" t="s">
        <v>3452</v>
      </c>
      <c r="K7120" t="s">
        <v>29</v>
      </c>
      <c r="L7120" t="s">
        <v>29</v>
      </c>
      <c r="M7120" t="s">
        <v>29</v>
      </c>
      <c r="N7120">
        <v>45.061162000000003</v>
      </c>
      <c r="O7120">
        <v>39.153267</v>
      </c>
      <c r="P7120" t="s">
        <v>3578</v>
      </c>
      <c r="Q7120" s="3">
        <f>Table1[[#This Row],[Capacity (MW)]]*0.395*8760*10^-6</f>
        <v>1.5570899999999999</v>
      </c>
      <c r="R7120" s="3" cm="1">
        <f t="array" ref="R7120">AVERAGE(VLOOKUP(_xlfn.TEXTSPLIT(Table1[[#This Row],[Fuel (no space after comma)]], ","), FuelList_Final_EF!$A$2:$B$65, 2, FALSE))</f>
        <v>53.06</v>
      </c>
      <c r="S7120" s="3">
        <f>Table1[[#This Row],[Generation (TWh)]]*10^9*VLOOKUP(Table1[[#This Row],[Turbine/Engine Technology]],Technology_HR!$A$2:$B$11,2,FALSE)*10^-6</f>
        <v>11754472.409999998</v>
      </c>
      <c r="T7120" s="5">
        <f>Table1[[#This Row],[Fuel Consumption (mmBtu)]]*Table1[[#This Row],[Emission Factor (kg CO2/ mmBtu)]]*10^3</f>
        <v>623692306074.59998</v>
      </c>
      <c r="U7120" s="3">
        <f>Table1[[#This Row],[Emissions (g CO2)]]/(Table1[[#This Row],[Generation (TWh)]]*10^9)</f>
        <v>400.54994000000005</v>
      </c>
    </row>
    <row r="7121" spans="1:21" x14ac:dyDescent="0.35">
      <c r="A7121" t="s">
        <v>1984</v>
      </c>
      <c r="B7121" t="s">
        <v>3250</v>
      </c>
      <c r="C7121" t="str">
        <f>SUBSTITUTE(Table1[[#This Row],[Fuel]],", ",",")</f>
        <v>fossil gas: natural gas,fossil liquids: diesel,fossil liquids: heavy fuel oil</v>
      </c>
      <c r="D7121" t="s">
        <v>3239</v>
      </c>
      <c r="E7121" t="s">
        <v>3258</v>
      </c>
      <c r="F7121" t="s">
        <v>3241</v>
      </c>
      <c r="H7121" t="s">
        <v>3440</v>
      </c>
      <c r="I7121">
        <v>150</v>
      </c>
      <c r="J7121" t="s">
        <v>3446</v>
      </c>
      <c r="K7121">
        <v>2023</v>
      </c>
      <c r="L7121" t="s">
        <v>29</v>
      </c>
      <c r="M7121" t="s">
        <v>29</v>
      </c>
      <c r="N7121">
        <v>45.017800000000001</v>
      </c>
      <c r="O7121">
        <v>39.0608</v>
      </c>
      <c r="P7121" t="s">
        <v>3578</v>
      </c>
      <c r="Q7121" s="3">
        <f>Table1[[#This Row],[Capacity (MW)]]*0.395*8760*10^-6</f>
        <v>0.51902999999999999</v>
      </c>
      <c r="R7121" s="3" cm="1">
        <f t="array" ref="R7121">AVERAGE(VLOOKUP(_xlfn.TEXTSPLIT(Table1[[#This Row],[Fuel (no space after comma)]], ","), FuelList_Final_EF!$A$2:$B$65, 2, FALSE))</f>
        <v>70.923070869596657</v>
      </c>
      <c r="S7121" s="3">
        <f>Table1[[#This Row],[Generation (TWh)]]*10^9*VLOOKUP(Table1[[#This Row],[Turbine/Engine Technology]],Technology_HR!$A$2:$B$11,2,FALSE)*10^-6</f>
        <v>5338223.55</v>
      </c>
      <c r="T7121" s="5">
        <f>Table1[[#This Row],[Fuel Consumption (mmBtu)]]*Table1[[#This Row],[Emission Factor (kg CO2/ mmBtu)]]*10^3</f>
        <v>378603207154.39984</v>
      </c>
      <c r="U7121" s="3">
        <f>Table1[[#This Row],[Emissions (g CO2)]]/(Table1[[#This Row],[Generation (TWh)]]*10^9)</f>
        <v>729.44378389380154</v>
      </c>
    </row>
    <row r="7122" spans="1:21" x14ac:dyDescent="0.35">
      <c r="A7122" t="s">
        <v>1984</v>
      </c>
      <c r="B7122" t="s">
        <v>3250</v>
      </c>
      <c r="C7122" t="str">
        <f>SUBSTITUTE(Table1[[#This Row],[Fuel]],", ",",")</f>
        <v>fossil gas: natural gas,fossil liquids: diesel,fossil liquids: heavy fuel oil</v>
      </c>
      <c r="D7122" t="s">
        <v>3239</v>
      </c>
      <c r="E7122" t="s">
        <v>3258</v>
      </c>
      <c r="F7122" t="s">
        <v>3241</v>
      </c>
      <c r="H7122" t="s">
        <v>3440</v>
      </c>
      <c r="I7122">
        <v>150</v>
      </c>
      <c r="J7122" t="s">
        <v>3449</v>
      </c>
      <c r="K7122">
        <v>2025</v>
      </c>
      <c r="L7122" t="s">
        <v>29</v>
      </c>
      <c r="M7122" t="s">
        <v>29</v>
      </c>
      <c r="N7122">
        <v>45.017800000000001</v>
      </c>
      <c r="O7122">
        <v>39.0608</v>
      </c>
      <c r="P7122" t="s">
        <v>3578</v>
      </c>
      <c r="Q7122" s="3">
        <f>Table1[[#This Row],[Capacity (MW)]]*0.395*8760*10^-6</f>
        <v>0.51902999999999999</v>
      </c>
      <c r="R7122" s="3" cm="1">
        <f t="array" ref="R7122">AVERAGE(VLOOKUP(_xlfn.TEXTSPLIT(Table1[[#This Row],[Fuel (no space after comma)]], ","), FuelList_Final_EF!$A$2:$B$65, 2, FALSE))</f>
        <v>70.923070869596657</v>
      </c>
      <c r="S7122" s="3">
        <f>Table1[[#This Row],[Generation (TWh)]]*10^9*VLOOKUP(Table1[[#This Row],[Turbine/Engine Technology]],Technology_HR!$A$2:$B$11,2,FALSE)*10^-6</f>
        <v>5338223.55</v>
      </c>
      <c r="T7122" s="5">
        <f>Table1[[#This Row],[Fuel Consumption (mmBtu)]]*Table1[[#This Row],[Emission Factor (kg CO2/ mmBtu)]]*10^3</f>
        <v>378603207154.39984</v>
      </c>
      <c r="U7122" s="3">
        <f>Table1[[#This Row],[Emissions (g CO2)]]/(Table1[[#This Row],[Generation (TWh)]]*10^9)</f>
        <v>729.44378389380154</v>
      </c>
    </row>
    <row r="7123" spans="1:21" x14ac:dyDescent="0.35">
      <c r="A7123" t="s">
        <v>1984</v>
      </c>
      <c r="B7123" t="s">
        <v>3250</v>
      </c>
      <c r="C7123" t="str">
        <f>SUBSTITUTE(Table1[[#This Row],[Fuel]],", ",",")</f>
        <v>fossil gas: natural gas,fossil liquids: diesel,fossil liquids: heavy fuel oil</v>
      </c>
      <c r="D7123" t="s">
        <v>3239</v>
      </c>
      <c r="E7123" t="s">
        <v>3258</v>
      </c>
      <c r="F7123" t="s">
        <v>3241</v>
      </c>
      <c r="H7123" t="s">
        <v>3440</v>
      </c>
      <c r="I7123">
        <v>145</v>
      </c>
      <c r="J7123" t="s">
        <v>3446</v>
      </c>
      <c r="K7123">
        <v>1962</v>
      </c>
      <c r="L7123" t="s">
        <v>29</v>
      </c>
      <c r="M7123">
        <v>2025</v>
      </c>
      <c r="N7123">
        <v>45.017800000000001</v>
      </c>
      <c r="O7123">
        <v>39.0608</v>
      </c>
      <c r="P7123" t="s">
        <v>3578</v>
      </c>
      <c r="Q7123" s="3">
        <f>Table1[[#This Row],[Capacity (MW)]]*0.395*8760*10^-6</f>
        <v>0.50172899999999998</v>
      </c>
      <c r="R7123" s="3" cm="1">
        <f t="array" ref="R7123">AVERAGE(VLOOKUP(_xlfn.TEXTSPLIT(Table1[[#This Row],[Fuel (no space after comma)]], ","), FuelList_Final_EF!$A$2:$B$65, 2, FALSE))</f>
        <v>70.923070869596657</v>
      </c>
      <c r="S7123" s="3">
        <f>Table1[[#This Row],[Generation (TWh)]]*10^9*VLOOKUP(Table1[[#This Row],[Turbine/Engine Technology]],Technology_HR!$A$2:$B$11,2,FALSE)*10^-6</f>
        <v>5160282.7649999997</v>
      </c>
      <c r="T7123" s="5">
        <f>Table1[[#This Row],[Fuel Consumption (mmBtu)]]*Table1[[#This Row],[Emission Factor (kg CO2/ mmBtu)]]*10^3</f>
        <v>365983100249.25317</v>
      </c>
      <c r="U7123" s="3">
        <f>Table1[[#This Row],[Emissions (g CO2)]]/(Table1[[#This Row],[Generation (TWh)]]*10^9)</f>
        <v>729.44378389380154</v>
      </c>
    </row>
    <row r="7124" spans="1:21" x14ac:dyDescent="0.35">
      <c r="A7124" t="s">
        <v>1984</v>
      </c>
      <c r="B7124" t="s">
        <v>3250</v>
      </c>
      <c r="C7124" t="str">
        <f>SUBSTITUTE(Table1[[#This Row],[Fuel]],", ",",")</f>
        <v>fossil gas: natural gas,fossil liquids: diesel,fossil liquids: heavy fuel oil</v>
      </c>
      <c r="D7124" t="s">
        <v>3239</v>
      </c>
      <c r="E7124" t="s">
        <v>3258</v>
      </c>
      <c r="F7124" t="s">
        <v>3241</v>
      </c>
      <c r="H7124" t="s">
        <v>3440</v>
      </c>
      <c r="I7124">
        <v>150</v>
      </c>
      <c r="J7124" t="s">
        <v>3447</v>
      </c>
      <c r="K7124">
        <v>2025</v>
      </c>
      <c r="L7124" t="s">
        <v>29</v>
      </c>
      <c r="M7124" t="s">
        <v>29</v>
      </c>
      <c r="N7124">
        <v>45.017800000000001</v>
      </c>
      <c r="O7124">
        <v>39.0608</v>
      </c>
      <c r="P7124" t="s">
        <v>3578</v>
      </c>
      <c r="Q7124" s="3">
        <f>Table1[[#This Row],[Capacity (MW)]]*0.395*8760*10^-6</f>
        <v>0.51902999999999999</v>
      </c>
      <c r="R7124" s="3" cm="1">
        <f t="array" ref="R7124">AVERAGE(VLOOKUP(_xlfn.TEXTSPLIT(Table1[[#This Row],[Fuel (no space after comma)]], ","), FuelList_Final_EF!$A$2:$B$65, 2, FALSE))</f>
        <v>70.923070869596657</v>
      </c>
      <c r="S7124" s="3">
        <f>Table1[[#This Row],[Generation (TWh)]]*10^9*VLOOKUP(Table1[[#This Row],[Turbine/Engine Technology]],Technology_HR!$A$2:$B$11,2,FALSE)*10^-6</f>
        <v>5338223.55</v>
      </c>
      <c r="T7124" s="5">
        <f>Table1[[#This Row],[Fuel Consumption (mmBtu)]]*Table1[[#This Row],[Emission Factor (kg CO2/ mmBtu)]]*10^3</f>
        <v>378603207154.39984</v>
      </c>
      <c r="U7124" s="3">
        <f>Table1[[#This Row],[Emissions (g CO2)]]/(Table1[[#This Row],[Generation (TWh)]]*10^9)</f>
        <v>729.44378389380154</v>
      </c>
    </row>
    <row r="7125" spans="1:21" x14ac:dyDescent="0.35">
      <c r="A7125" t="s">
        <v>1984</v>
      </c>
      <c r="B7125" t="s">
        <v>3250</v>
      </c>
      <c r="C7125" t="str">
        <f>SUBSTITUTE(Table1[[#This Row],[Fuel]],", ",",")</f>
        <v>fossil gas: natural gas,fossil liquids: diesel,fossil liquids: heavy fuel oil</v>
      </c>
      <c r="D7125" t="s">
        <v>3239</v>
      </c>
      <c r="E7125" t="s">
        <v>3258</v>
      </c>
      <c r="F7125" t="s">
        <v>3241</v>
      </c>
      <c r="H7125" t="s">
        <v>3440</v>
      </c>
      <c r="I7125">
        <v>145</v>
      </c>
      <c r="J7125" t="s">
        <v>3446</v>
      </c>
      <c r="K7125">
        <v>1962</v>
      </c>
      <c r="L7125" t="s">
        <v>29</v>
      </c>
      <c r="M7125" t="s">
        <v>29</v>
      </c>
      <c r="N7125">
        <v>45.017800000000001</v>
      </c>
      <c r="O7125">
        <v>39.0608</v>
      </c>
      <c r="P7125" t="s">
        <v>3578</v>
      </c>
      <c r="Q7125" s="3">
        <f>Table1[[#This Row],[Capacity (MW)]]*0.395*8760*10^-6</f>
        <v>0.50172899999999998</v>
      </c>
      <c r="R7125" s="3" cm="1">
        <f t="array" ref="R7125">AVERAGE(VLOOKUP(_xlfn.TEXTSPLIT(Table1[[#This Row],[Fuel (no space after comma)]], ","), FuelList_Final_EF!$A$2:$B$65, 2, FALSE))</f>
        <v>70.923070869596657</v>
      </c>
      <c r="S7125" s="3">
        <f>Table1[[#This Row],[Generation (TWh)]]*10^9*VLOOKUP(Table1[[#This Row],[Turbine/Engine Technology]],Technology_HR!$A$2:$B$11,2,FALSE)*10^-6</f>
        <v>5160282.7649999997</v>
      </c>
      <c r="T7125" s="5">
        <f>Table1[[#This Row],[Fuel Consumption (mmBtu)]]*Table1[[#This Row],[Emission Factor (kg CO2/ mmBtu)]]*10^3</f>
        <v>365983100249.25317</v>
      </c>
      <c r="U7125" s="3">
        <f>Table1[[#This Row],[Emissions (g CO2)]]/(Table1[[#This Row],[Generation (TWh)]]*10^9)</f>
        <v>729.44378389380154</v>
      </c>
    </row>
    <row r="7126" spans="1:21" x14ac:dyDescent="0.35">
      <c r="A7126" t="s">
        <v>1984</v>
      </c>
      <c r="B7126" t="s">
        <v>3250</v>
      </c>
      <c r="C7126" t="str">
        <f>SUBSTITUTE(Table1[[#This Row],[Fuel]],", ",",")</f>
        <v>fossil gas: natural gas,fossil liquids: diesel,fossil liquids: heavy fuel oil</v>
      </c>
      <c r="D7126" t="s">
        <v>3239</v>
      </c>
      <c r="E7126" t="s">
        <v>3258</v>
      </c>
      <c r="F7126" t="s">
        <v>3241</v>
      </c>
      <c r="H7126" t="s">
        <v>3438</v>
      </c>
      <c r="I7126">
        <v>440</v>
      </c>
      <c r="J7126" t="s">
        <v>3446</v>
      </c>
      <c r="K7126">
        <v>2012</v>
      </c>
      <c r="L7126" t="s">
        <v>29</v>
      </c>
      <c r="M7126" t="s">
        <v>29</v>
      </c>
      <c r="N7126">
        <v>45.017800000000001</v>
      </c>
      <c r="O7126">
        <v>39.0608</v>
      </c>
      <c r="P7126" t="s">
        <v>3578</v>
      </c>
      <c r="Q7126" s="3">
        <f>Table1[[#This Row],[Capacity (MW)]]*0.395*8760*10^-6</f>
        <v>1.5224879999999998</v>
      </c>
      <c r="R7126" s="3" cm="1">
        <f t="array" ref="R7126">AVERAGE(VLOOKUP(_xlfn.TEXTSPLIT(Table1[[#This Row],[Fuel (no space after comma)]], ","), FuelList_Final_EF!$A$2:$B$65, 2, FALSE))</f>
        <v>70.923070869596657</v>
      </c>
      <c r="S7126" s="3">
        <f>Table1[[#This Row],[Generation (TWh)]]*10^9*VLOOKUP(Table1[[#This Row],[Turbine/Engine Technology]],Technology_HR!$A$2:$B$11,2,FALSE)*10^-6</f>
        <v>11493261.911999997</v>
      </c>
      <c r="T7126" s="5">
        <f>Table1[[#This Row],[Fuel Consumption (mmBtu)]]*Table1[[#This Row],[Emission Factor (kg CO2/ mmBtu)]]*10^3</f>
        <v>815137429107.61182</v>
      </c>
      <c r="U7126" s="3">
        <f>Table1[[#This Row],[Emissions (g CO2)]]/(Table1[[#This Row],[Generation (TWh)]]*10^9)</f>
        <v>535.39826199458514</v>
      </c>
    </row>
    <row r="7127" spans="1:21" x14ac:dyDescent="0.35">
      <c r="A7127" t="s">
        <v>1985</v>
      </c>
      <c r="B7127" t="s">
        <v>3377</v>
      </c>
      <c r="C7127" t="str">
        <f>SUBSTITUTE(Table1[[#This Row],[Fuel]],", ",",")</f>
        <v>fossil gas: natural gas,fossil liquids: heavy fuel oil,coal: unknown</v>
      </c>
      <c r="D7127" t="s">
        <v>3239</v>
      </c>
      <c r="E7127" t="s">
        <v>3241</v>
      </c>
      <c r="F7127" t="s">
        <v>3645</v>
      </c>
      <c r="H7127" t="s">
        <v>3440</v>
      </c>
      <c r="I7127">
        <v>60</v>
      </c>
      <c r="J7127" t="s">
        <v>3446</v>
      </c>
      <c r="K7127">
        <v>2024</v>
      </c>
      <c r="L7127" t="s">
        <v>29</v>
      </c>
      <c r="M7127" t="s">
        <v>29</v>
      </c>
      <c r="N7127">
        <v>52.772112</v>
      </c>
      <c r="O7127">
        <v>55.820478000000001</v>
      </c>
      <c r="P7127" t="s">
        <v>3578</v>
      </c>
      <c r="Q7127" s="3">
        <f>Table1[[#This Row],[Capacity (MW)]]*0.395*8760*10^-6</f>
        <v>0.20761200000000002</v>
      </c>
      <c r="R7127" s="3" cm="1">
        <f t="array" ref="R7127">AVERAGE(VLOOKUP(_xlfn.TEXTSPLIT(Table1[[#This Row],[Fuel (no space after comma)]], ","), FuelList_Final_EF!$A$2:$B$65, 2, FALSE))</f>
        <v>78.308701458443167</v>
      </c>
      <c r="S7127" s="3">
        <f>Table1[[#This Row],[Generation (TWh)]]*10^9*VLOOKUP(Table1[[#This Row],[Turbine/Engine Technology]],Technology_HR!$A$2:$B$11,2,FALSE)*10^-6</f>
        <v>2135289.42</v>
      </c>
      <c r="T7127" s="5">
        <f>Table1[[#This Row],[Fuel Consumption (mmBtu)]]*Table1[[#This Row],[Emission Factor (kg CO2/ mmBtu)]]*10^3</f>
        <v>167211741718.15225</v>
      </c>
      <c r="U7127" s="3">
        <f>Table1[[#This Row],[Emissions (g CO2)]]/(Table1[[#This Row],[Generation (TWh)]]*10^9)</f>
        <v>805.40499450008781</v>
      </c>
    </row>
    <row r="7128" spans="1:21" x14ac:dyDescent="0.35">
      <c r="A7128" t="s">
        <v>1985</v>
      </c>
      <c r="B7128" t="s">
        <v>3377</v>
      </c>
      <c r="C7128" t="str">
        <f>SUBSTITUTE(Table1[[#This Row],[Fuel]],", ",",")</f>
        <v>fossil gas: natural gas,fossil liquids: heavy fuel oil,coal: unknown</v>
      </c>
      <c r="D7128" t="s">
        <v>3239</v>
      </c>
      <c r="E7128" t="s">
        <v>3241</v>
      </c>
      <c r="F7128" t="s">
        <v>3645</v>
      </c>
      <c r="H7128" t="s">
        <v>3440</v>
      </c>
      <c r="I7128">
        <v>60</v>
      </c>
      <c r="J7128" t="s">
        <v>3446</v>
      </c>
      <c r="K7128">
        <v>2024</v>
      </c>
      <c r="L7128" t="s">
        <v>29</v>
      </c>
      <c r="M7128" t="s">
        <v>29</v>
      </c>
      <c r="N7128">
        <v>52.772112</v>
      </c>
      <c r="O7128">
        <v>55.820478000000001</v>
      </c>
      <c r="P7128" t="s">
        <v>3578</v>
      </c>
      <c r="Q7128" s="3">
        <f>Table1[[#This Row],[Capacity (MW)]]*0.395*8760*10^-6</f>
        <v>0.20761200000000002</v>
      </c>
      <c r="R7128" s="3" cm="1">
        <f t="array" ref="R7128">AVERAGE(VLOOKUP(_xlfn.TEXTSPLIT(Table1[[#This Row],[Fuel (no space after comma)]], ","), FuelList_Final_EF!$A$2:$B$65, 2, FALSE))</f>
        <v>78.308701458443167</v>
      </c>
      <c r="S7128" s="3">
        <f>Table1[[#This Row],[Generation (TWh)]]*10^9*VLOOKUP(Table1[[#This Row],[Turbine/Engine Technology]],Technology_HR!$A$2:$B$11,2,FALSE)*10^-6</f>
        <v>2135289.42</v>
      </c>
      <c r="T7128" s="5">
        <f>Table1[[#This Row],[Fuel Consumption (mmBtu)]]*Table1[[#This Row],[Emission Factor (kg CO2/ mmBtu)]]*10^3</f>
        <v>167211741718.15225</v>
      </c>
      <c r="U7128" s="3">
        <f>Table1[[#This Row],[Emissions (g CO2)]]/(Table1[[#This Row],[Generation (TWh)]]*10^9)</f>
        <v>805.40499450008781</v>
      </c>
    </row>
    <row r="7129" spans="1:21" x14ac:dyDescent="0.35">
      <c r="A7129" t="s">
        <v>1986</v>
      </c>
      <c r="B7129" t="s">
        <v>3375</v>
      </c>
      <c r="C7129" t="str">
        <f>SUBSTITUTE(Table1[[#This Row],[Fuel]],", ",",")</f>
        <v>fossil gas: natural gas,coal: unknown,fossil liquids: heavy fuel oil</v>
      </c>
      <c r="D7129" t="s">
        <v>3239</v>
      </c>
      <c r="E7129" t="s">
        <v>3645</v>
      </c>
      <c r="F7129" t="s">
        <v>3241</v>
      </c>
      <c r="H7129" t="s">
        <v>3440</v>
      </c>
      <c r="I7129">
        <v>50</v>
      </c>
      <c r="J7129" t="s">
        <v>3446</v>
      </c>
      <c r="K7129">
        <v>1964</v>
      </c>
      <c r="L7129" t="s">
        <v>29</v>
      </c>
      <c r="M7129" t="s">
        <v>29</v>
      </c>
      <c r="N7129">
        <v>55.408859999999997</v>
      </c>
      <c r="O7129">
        <v>65.233092999999997</v>
      </c>
      <c r="P7129" t="s">
        <v>3578</v>
      </c>
      <c r="Q7129" s="3">
        <f>Table1[[#This Row],[Capacity (MW)]]*0.395*8760*10^-6</f>
        <v>0.17301</v>
      </c>
      <c r="R7129" s="3" cm="1">
        <f t="array" ref="R7129">AVERAGE(VLOOKUP(_xlfn.TEXTSPLIT(Table1[[#This Row],[Fuel (no space after comma)]], ","), FuelList_Final_EF!$A$2:$B$65, 2, FALSE))</f>
        <v>78.308701458443167</v>
      </c>
      <c r="S7129" s="3">
        <f>Table1[[#This Row],[Generation (TWh)]]*10^9*VLOOKUP(Table1[[#This Row],[Turbine/Engine Technology]],Technology_HR!$A$2:$B$11,2,FALSE)*10^-6</f>
        <v>1779407.8499999999</v>
      </c>
      <c r="T7129" s="5">
        <f>Table1[[#This Row],[Fuel Consumption (mmBtu)]]*Table1[[#This Row],[Emission Factor (kg CO2/ mmBtu)]]*10^3</f>
        <v>139343118098.46021</v>
      </c>
      <c r="U7129" s="3">
        <f>Table1[[#This Row],[Emissions (g CO2)]]/(Table1[[#This Row],[Generation (TWh)]]*10^9)</f>
        <v>805.40499450008792</v>
      </c>
    </row>
    <row r="7130" spans="1:21" x14ac:dyDescent="0.35">
      <c r="A7130" t="s">
        <v>1986</v>
      </c>
      <c r="B7130" t="s">
        <v>3281</v>
      </c>
      <c r="C7130" t="str">
        <f>SUBSTITUTE(Table1[[#This Row],[Fuel]],", ",",")</f>
        <v>fossil gas: natural gas,coal: unknown</v>
      </c>
      <c r="D7130" t="s">
        <v>3239</v>
      </c>
      <c r="E7130" t="s">
        <v>3645</v>
      </c>
      <c r="H7130" t="s">
        <v>3440</v>
      </c>
      <c r="I7130">
        <v>100</v>
      </c>
      <c r="J7130" t="s">
        <v>3446</v>
      </c>
      <c r="K7130">
        <v>1975</v>
      </c>
      <c r="L7130" t="s">
        <v>29</v>
      </c>
      <c r="M7130" t="s">
        <v>29</v>
      </c>
      <c r="N7130">
        <v>55.408859999999997</v>
      </c>
      <c r="O7130">
        <v>65.233092999999997</v>
      </c>
      <c r="P7130" t="s">
        <v>3578</v>
      </c>
      <c r="Q7130" s="3">
        <f>Table1[[#This Row],[Capacity (MW)]]*0.395*8760*10^-6</f>
        <v>0.34601999999999999</v>
      </c>
      <c r="R7130" s="3" cm="1">
        <f t="array" ref="R7130">AVERAGE(VLOOKUP(_xlfn.TEXTSPLIT(Table1[[#This Row],[Fuel (no space after comma)]], ","), FuelList_Final_EF!$A$2:$B$65, 2, FALSE))</f>
        <v>76.661787032156042</v>
      </c>
      <c r="S7130" s="3">
        <f>Table1[[#This Row],[Generation (TWh)]]*10^9*VLOOKUP(Table1[[#This Row],[Turbine/Engine Technology]],Technology_HR!$A$2:$B$11,2,FALSE)*10^-6</f>
        <v>3558815.6999999997</v>
      </c>
      <c r="T7130" s="5">
        <f>Table1[[#This Row],[Fuel Consumption (mmBtu)]]*Table1[[#This Row],[Emission Factor (kg CO2/ mmBtu)]]*10^3</f>
        <v>272825171280.09332</v>
      </c>
      <c r="U7130" s="3">
        <f>Table1[[#This Row],[Emissions (g CO2)]]/(Table1[[#This Row],[Generation (TWh)]]*10^9)</f>
        <v>788.4664796257249</v>
      </c>
    </row>
    <row r="7131" spans="1:21" x14ac:dyDescent="0.35">
      <c r="A7131" t="s">
        <v>1986</v>
      </c>
      <c r="B7131" t="s">
        <v>3281</v>
      </c>
      <c r="C7131" t="str">
        <f>SUBSTITUTE(Table1[[#This Row],[Fuel]],", ",",")</f>
        <v>fossil gas: natural gas,coal: unknown</v>
      </c>
      <c r="D7131" t="s">
        <v>3239</v>
      </c>
      <c r="E7131" t="s">
        <v>3645</v>
      </c>
      <c r="H7131" t="s">
        <v>3440</v>
      </c>
      <c r="I7131">
        <v>100</v>
      </c>
      <c r="J7131" t="s">
        <v>3446</v>
      </c>
      <c r="K7131">
        <v>1976</v>
      </c>
      <c r="L7131" t="s">
        <v>29</v>
      </c>
      <c r="M7131" t="s">
        <v>29</v>
      </c>
      <c r="N7131">
        <v>55.408859999999997</v>
      </c>
      <c r="O7131">
        <v>65.233092999999997</v>
      </c>
      <c r="P7131" t="s">
        <v>3578</v>
      </c>
      <c r="Q7131" s="3">
        <f>Table1[[#This Row],[Capacity (MW)]]*0.395*8760*10^-6</f>
        <v>0.34601999999999999</v>
      </c>
      <c r="R7131" s="3" cm="1">
        <f t="array" ref="R7131">AVERAGE(VLOOKUP(_xlfn.TEXTSPLIT(Table1[[#This Row],[Fuel (no space after comma)]], ","), FuelList_Final_EF!$A$2:$B$65, 2, FALSE))</f>
        <v>76.661787032156042</v>
      </c>
      <c r="S7131" s="3">
        <f>Table1[[#This Row],[Generation (TWh)]]*10^9*VLOOKUP(Table1[[#This Row],[Turbine/Engine Technology]],Technology_HR!$A$2:$B$11,2,FALSE)*10^-6</f>
        <v>3558815.6999999997</v>
      </c>
      <c r="T7131" s="5">
        <f>Table1[[#This Row],[Fuel Consumption (mmBtu)]]*Table1[[#This Row],[Emission Factor (kg CO2/ mmBtu)]]*10^3</f>
        <v>272825171280.09332</v>
      </c>
      <c r="U7131" s="3">
        <f>Table1[[#This Row],[Emissions (g CO2)]]/(Table1[[#This Row],[Generation (TWh)]]*10^9)</f>
        <v>788.4664796257249</v>
      </c>
    </row>
    <row r="7132" spans="1:21" x14ac:dyDescent="0.35">
      <c r="A7132" t="s">
        <v>1986</v>
      </c>
      <c r="B7132" t="s">
        <v>3281</v>
      </c>
      <c r="C7132" t="str">
        <f>SUBSTITUTE(Table1[[#This Row],[Fuel]],", ",",")</f>
        <v>fossil gas: natural gas,coal: unknown</v>
      </c>
      <c r="D7132" t="s">
        <v>3239</v>
      </c>
      <c r="E7132" t="s">
        <v>3645</v>
      </c>
      <c r="H7132" t="s">
        <v>3440</v>
      </c>
      <c r="I7132">
        <v>100</v>
      </c>
      <c r="J7132" t="s">
        <v>3446</v>
      </c>
      <c r="K7132">
        <v>1977</v>
      </c>
      <c r="L7132" t="s">
        <v>29</v>
      </c>
      <c r="M7132" t="s">
        <v>29</v>
      </c>
      <c r="N7132">
        <v>55.408859999999997</v>
      </c>
      <c r="O7132">
        <v>65.233092999999997</v>
      </c>
      <c r="P7132" t="s">
        <v>3578</v>
      </c>
      <c r="Q7132" s="3">
        <f>Table1[[#This Row],[Capacity (MW)]]*0.395*8760*10^-6</f>
        <v>0.34601999999999999</v>
      </c>
      <c r="R7132" s="3" cm="1">
        <f t="array" ref="R7132">AVERAGE(VLOOKUP(_xlfn.TEXTSPLIT(Table1[[#This Row],[Fuel (no space after comma)]], ","), FuelList_Final_EF!$A$2:$B$65, 2, FALSE))</f>
        <v>76.661787032156042</v>
      </c>
      <c r="S7132" s="3">
        <f>Table1[[#This Row],[Generation (TWh)]]*10^9*VLOOKUP(Table1[[#This Row],[Turbine/Engine Technology]],Technology_HR!$A$2:$B$11,2,FALSE)*10^-6</f>
        <v>3558815.6999999997</v>
      </c>
      <c r="T7132" s="5">
        <f>Table1[[#This Row],[Fuel Consumption (mmBtu)]]*Table1[[#This Row],[Emission Factor (kg CO2/ mmBtu)]]*10^3</f>
        <v>272825171280.09332</v>
      </c>
      <c r="U7132" s="3">
        <f>Table1[[#This Row],[Emissions (g CO2)]]/(Table1[[#This Row],[Generation (TWh)]]*10^9)</f>
        <v>788.4664796257249</v>
      </c>
    </row>
    <row r="7133" spans="1:21" x14ac:dyDescent="0.35">
      <c r="A7133" t="s">
        <v>1986</v>
      </c>
      <c r="B7133" t="s">
        <v>3281</v>
      </c>
      <c r="C7133" t="str">
        <f>SUBSTITUTE(Table1[[#This Row],[Fuel]],", ",",")</f>
        <v>fossil gas: natural gas,coal: unknown</v>
      </c>
      <c r="D7133" t="s">
        <v>3239</v>
      </c>
      <c r="E7133" t="s">
        <v>3645</v>
      </c>
      <c r="H7133" t="s">
        <v>3440</v>
      </c>
      <c r="I7133">
        <v>100</v>
      </c>
      <c r="J7133" t="s">
        <v>3446</v>
      </c>
      <c r="K7133">
        <v>1979</v>
      </c>
      <c r="L7133" t="s">
        <v>29</v>
      </c>
      <c r="M7133" t="s">
        <v>29</v>
      </c>
      <c r="N7133">
        <v>55.408859999999997</v>
      </c>
      <c r="O7133">
        <v>65.233092999999997</v>
      </c>
      <c r="P7133" t="s">
        <v>3578</v>
      </c>
      <c r="Q7133" s="3">
        <f>Table1[[#This Row],[Capacity (MW)]]*0.395*8760*10^-6</f>
        <v>0.34601999999999999</v>
      </c>
      <c r="R7133" s="3" cm="1">
        <f t="array" ref="R7133">AVERAGE(VLOOKUP(_xlfn.TEXTSPLIT(Table1[[#This Row],[Fuel (no space after comma)]], ","), FuelList_Final_EF!$A$2:$B$65, 2, FALSE))</f>
        <v>76.661787032156042</v>
      </c>
      <c r="S7133" s="3">
        <f>Table1[[#This Row],[Generation (TWh)]]*10^9*VLOOKUP(Table1[[#This Row],[Turbine/Engine Technology]],Technology_HR!$A$2:$B$11,2,FALSE)*10^-6</f>
        <v>3558815.6999999997</v>
      </c>
      <c r="T7133" s="5">
        <f>Table1[[#This Row],[Fuel Consumption (mmBtu)]]*Table1[[#This Row],[Emission Factor (kg CO2/ mmBtu)]]*10^3</f>
        <v>272825171280.09332</v>
      </c>
      <c r="U7133" s="3">
        <f>Table1[[#This Row],[Emissions (g CO2)]]/(Table1[[#This Row],[Generation (TWh)]]*10^9)</f>
        <v>788.4664796257249</v>
      </c>
    </row>
    <row r="7134" spans="1:21" x14ac:dyDescent="0.35">
      <c r="A7134" t="s">
        <v>1987</v>
      </c>
      <c r="B7134" t="s">
        <v>3239</v>
      </c>
      <c r="C7134" t="str">
        <f>SUBSTITUTE(Table1[[#This Row],[Fuel]],", ",",")</f>
        <v>fossil gas: natural gas</v>
      </c>
      <c r="D7134" t="s">
        <v>3239</v>
      </c>
      <c r="H7134" t="s">
        <v>3438</v>
      </c>
      <c r="I7134">
        <v>113</v>
      </c>
      <c r="J7134" t="s">
        <v>3446</v>
      </c>
      <c r="K7134">
        <v>2014</v>
      </c>
      <c r="L7134" t="s">
        <v>29</v>
      </c>
      <c r="M7134" t="s">
        <v>29</v>
      </c>
      <c r="N7134">
        <v>55.4908</v>
      </c>
      <c r="O7134">
        <v>65.361099999999993</v>
      </c>
      <c r="P7134" t="s">
        <v>3578</v>
      </c>
      <c r="Q7134" s="3">
        <f>Table1[[#This Row],[Capacity (MW)]]*0.395*8760*10^-6</f>
        <v>0.39100260000000003</v>
      </c>
      <c r="R7134" s="3" cm="1">
        <f t="array" ref="R7134">AVERAGE(VLOOKUP(_xlfn.TEXTSPLIT(Table1[[#This Row],[Fuel (no space after comma)]], ","), FuelList_Final_EF!$A$2:$B$65, 2, FALSE))</f>
        <v>53.06</v>
      </c>
      <c r="S7134" s="3">
        <f>Table1[[#This Row],[Generation (TWh)]]*10^9*VLOOKUP(Table1[[#This Row],[Turbine/Engine Technology]],Technology_HR!$A$2:$B$11,2,FALSE)*10^-6</f>
        <v>2951678.6274000006</v>
      </c>
      <c r="T7134" s="5">
        <f>Table1[[#This Row],[Fuel Consumption (mmBtu)]]*Table1[[#This Row],[Emission Factor (kg CO2/ mmBtu)]]*10^3</f>
        <v>156616067969.84406</v>
      </c>
      <c r="U7134" s="3">
        <f>Table1[[#This Row],[Emissions (g CO2)]]/(Table1[[#This Row],[Generation (TWh)]]*10^9)</f>
        <v>400.54994000000011</v>
      </c>
    </row>
    <row r="7135" spans="1:21" x14ac:dyDescent="0.35">
      <c r="A7135" t="s">
        <v>1987</v>
      </c>
      <c r="B7135" t="s">
        <v>3239</v>
      </c>
      <c r="C7135" t="str">
        <f>SUBSTITUTE(Table1[[#This Row],[Fuel]],", ",",")</f>
        <v>fossil gas: natural gas</v>
      </c>
      <c r="D7135" t="s">
        <v>3239</v>
      </c>
      <c r="H7135" t="s">
        <v>3438</v>
      </c>
      <c r="I7135">
        <v>112</v>
      </c>
      <c r="J7135" t="s">
        <v>3446</v>
      </c>
      <c r="K7135">
        <v>2014</v>
      </c>
      <c r="L7135" t="s">
        <v>29</v>
      </c>
      <c r="M7135" t="s">
        <v>29</v>
      </c>
      <c r="N7135">
        <v>55.4908</v>
      </c>
      <c r="O7135">
        <v>65.361099999999993</v>
      </c>
      <c r="P7135" t="s">
        <v>3578</v>
      </c>
      <c r="Q7135" s="3">
        <f>Table1[[#This Row],[Capacity (MW)]]*0.395*8760*10^-6</f>
        <v>0.38754240000000001</v>
      </c>
      <c r="R7135" s="3" cm="1">
        <f t="array" ref="R7135">AVERAGE(VLOOKUP(_xlfn.TEXTSPLIT(Table1[[#This Row],[Fuel (no space after comma)]], ","), FuelList_Final_EF!$A$2:$B$65, 2, FALSE))</f>
        <v>53.06</v>
      </c>
      <c r="S7135" s="3">
        <f>Table1[[#This Row],[Generation (TWh)]]*10^9*VLOOKUP(Table1[[#This Row],[Turbine/Engine Technology]],Technology_HR!$A$2:$B$11,2,FALSE)*10^-6</f>
        <v>2925557.5776</v>
      </c>
      <c r="T7135" s="5">
        <f>Table1[[#This Row],[Fuel Consumption (mmBtu)]]*Table1[[#This Row],[Emission Factor (kg CO2/ mmBtu)]]*10^3</f>
        <v>155230085067.45599</v>
      </c>
      <c r="U7135" s="3">
        <f>Table1[[#This Row],[Emissions (g CO2)]]/(Table1[[#This Row],[Generation (TWh)]]*10^9)</f>
        <v>400.54993999999999</v>
      </c>
    </row>
    <row r="7136" spans="1:21" x14ac:dyDescent="0.35">
      <c r="A7136" t="s">
        <v>1947</v>
      </c>
      <c r="B7136" t="s">
        <v>3239</v>
      </c>
      <c r="C7136" t="str">
        <f>SUBSTITUTE(Table1[[#This Row],[Fuel]],", ",",")</f>
        <v>fossil gas: natural gas</v>
      </c>
      <c r="D7136" t="s">
        <v>3239</v>
      </c>
      <c r="H7136" t="s">
        <v>3438</v>
      </c>
      <c r="I7136">
        <v>116.9</v>
      </c>
      <c r="J7136" t="s">
        <v>3446</v>
      </c>
      <c r="K7136">
        <v>2011</v>
      </c>
      <c r="L7136" t="s">
        <v>29</v>
      </c>
      <c r="M7136" t="s">
        <v>29</v>
      </c>
      <c r="N7136">
        <v>51.764999000000003</v>
      </c>
      <c r="O7136">
        <v>36.138812000000001</v>
      </c>
      <c r="P7136" t="s">
        <v>3578</v>
      </c>
      <c r="Q7136" s="3">
        <f>Table1[[#This Row],[Capacity (MW)]]*0.395*8760*10^-6</f>
        <v>0.40449738000000002</v>
      </c>
      <c r="R7136" s="3" cm="1">
        <f t="array" ref="R7136">AVERAGE(VLOOKUP(_xlfn.TEXTSPLIT(Table1[[#This Row],[Fuel (no space after comma)]], ","), FuelList_Final_EF!$A$2:$B$65, 2, FALSE))</f>
        <v>53.06</v>
      </c>
      <c r="S7136" s="3">
        <f>Table1[[#This Row],[Generation (TWh)]]*10^9*VLOOKUP(Table1[[#This Row],[Turbine/Engine Technology]],Technology_HR!$A$2:$B$11,2,FALSE)*10^-6</f>
        <v>3053550.72162</v>
      </c>
      <c r="T7136" s="5">
        <f>Table1[[#This Row],[Fuel Consumption (mmBtu)]]*Table1[[#This Row],[Emission Factor (kg CO2/ mmBtu)]]*10^3</f>
        <v>162021401289.15723</v>
      </c>
      <c r="U7136" s="3">
        <f>Table1[[#This Row],[Emissions (g CO2)]]/(Table1[[#This Row],[Generation (TWh)]]*10^9)</f>
        <v>400.54994000000005</v>
      </c>
    </row>
    <row r="7137" spans="1:21" x14ac:dyDescent="0.35">
      <c r="A7137" t="s">
        <v>1947</v>
      </c>
      <c r="B7137" t="s">
        <v>3239</v>
      </c>
      <c r="C7137" t="str">
        <f>SUBSTITUTE(Table1[[#This Row],[Fuel]],", ",",")</f>
        <v>fossil gas: natural gas</v>
      </c>
      <c r="D7137" t="s">
        <v>3239</v>
      </c>
      <c r="H7137" t="s">
        <v>3440</v>
      </c>
      <c r="I7137">
        <v>50</v>
      </c>
      <c r="J7137" t="s">
        <v>3448</v>
      </c>
      <c r="K7137">
        <v>1962</v>
      </c>
      <c r="L7137" t="s">
        <v>29</v>
      </c>
      <c r="M7137" t="s">
        <v>29</v>
      </c>
      <c r="N7137">
        <v>51.663732000000003</v>
      </c>
      <c r="O7137">
        <v>36.114460999999999</v>
      </c>
      <c r="P7137" t="s">
        <v>3578</v>
      </c>
      <c r="Q7137" s="3">
        <f>Table1[[#This Row],[Capacity (MW)]]*0.395*8760*10^-6</f>
        <v>0.17301</v>
      </c>
      <c r="R7137" s="3" cm="1">
        <f t="array" ref="R7137">AVERAGE(VLOOKUP(_xlfn.TEXTSPLIT(Table1[[#This Row],[Fuel (no space after comma)]], ","), FuelList_Final_EF!$A$2:$B$65, 2, FALSE))</f>
        <v>53.06</v>
      </c>
      <c r="S7137" s="3">
        <f>Table1[[#This Row],[Generation (TWh)]]*10^9*VLOOKUP(Table1[[#This Row],[Turbine/Engine Technology]],Technology_HR!$A$2:$B$11,2,FALSE)*10^-6</f>
        <v>1779407.8499999999</v>
      </c>
      <c r="T7137" s="5">
        <f>Table1[[#This Row],[Fuel Consumption (mmBtu)]]*Table1[[#This Row],[Emission Factor (kg CO2/ mmBtu)]]*10^3</f>
        <v>94415380521</v>
      </c>
      <c r="U7137" s="3">
        <f>Table1[[#This Row],[Emissions (g CO2)]]/(Table1[[#This Row],[Generation (TWh)]]*10^9)</f>
        <v>545.72209999999995</v>
      </c>
    </row>
    <row r="7138" spans="1:21" x14ac:dyDescent="0.35">
      <c r="A7138" t="s">
        <v>1947</v>
      </c>
      <c r="B7138" t="s">
        <v>3239</v>
      </c>
      <c r="C7138" t="str">
        <f>SUBSTITUTE(Table1[[#This Row],[Fuel]],", ",",")</f>
        <v>fossil gas: natural gas</v>
      </c>
      <c r="D7138" t="s">
        <v>3239</v>
      </c>
      <c r="H7138" t="s">
        <v>3440</v>
      </c>
      <c r="I7138">
        <v>60</v>
      </c>
      <c r="J7138" t="s">
        <v>3446</v>
      </c>
      <c r="K7138">
        <v>1958</v>
      </c>
      <c r="L7138" t="s">
        <v>29</v>
      </c>
      <c r="M7138" t="s">
        <v>29</v>
      </c>
      <c r="N7138">
        <v>51.663732000000003</v>
      </c>
      <c r="O7138">
        <v>36.114460999999999</v>
      </c>
      <c r="P7138" t="s">
        <v>3578</v>
      </c>
      <c r="Q7138" s="3">
        <f>Table1[[#This Row],[Capacity (MW)]]*0.395*8760*10^-6</f>
        <v>0.20761200000000002</v>
      </c>
      <c r="R7138" s="3" cm="1">
        <f t="array" ref="R7138">AVERAGE(VLOOKUP(_xlfn.TEXTSPLIT(Table1[[#This Row],[Fuel (no space after comma)]], ","), FuelList_Final_EF!$A$2:$B$65, 2, FALSE))</f>
        <v>53.06</v>
      </c>
      <c r="S7138" s="3">
        <f>Table1[[#This Row],[Generation (TWh)]]*10^9*VLOOKUP(Table1[[#This Row],[Turbine/Engine Technology]],Technology_HR!$A$2:$B$11,2,FALSE)*10^-6</f>
        <v>2135289.42</v>
      </c>
      <c r="T7138" s="5">
        <f>Table1[[#This Row],[Fuel Consumption (mmBtu)]]*Table1[[#This Row],[Emission Factor (kg CO2/ mmBtu)]]*10^3</f>
        <v>113298456625.2</v>
      </c>
      <c r="U7138" s="3">
        <f>Table1[[#This Row],[Emissions (g CO2)]]/(Table1[[#This Row],[Generation (TWh)]]*10^9)</f>
        <v>545.72209999999995</v>
      </c>
    </row>
    <row r="7139" spans="1:21" x14ac:dyDescent="0.35">
      <c r="A7139" t="s">
        <v>1947</v>
      </c>
      <c r="B7139" t="s">
        <v>3239</v>
      </c>
      <c r="C7139" t="str">
        <f>SUBSTITUTE(Table1[[#This Row],[Fuel]],", ",",")</f>
        <v>fossil gas: natural gas</v>
      </c>
      <c r="D7139" t="s">
        <v>3239</v>
      </c>
      <c r="H7139" t="s">
        <v>3440</v>
      </c>
      <c r="I7139">
        <v>65</v>
      </c>
      <c r="J7139" t="s">
        <v>3446</v>
      </c>
      <c r="K7139">
        <v>1998</v>
      </c>
      <c r="L7139" t="s">
        <v>29</v>
      </c>
      <c r="M7139" t="s">
        <v>29</v>
      </c>
      <c r="N7139">
        <v>51.663732000000003</v>
      </c>
      <c r="O7139">
        <v>36.114460999999999</v>
      </c>
      <c r="P7139" t="s">
        <v>3578</v>
      </c>
      <c r="Q7139" s="3">
        <f>Table1[[#This Row],[Capacity (MW)]]*0.395*8760*10^-6</f>
        <v>0.224913</v>
      </c>
      <c r="R7139" s="3" cm="1">
        <f t="array" ref="R7139">AVERAGE(VLOOKUP(_xlfn.TEXTSPLIT(Table1[[#This Row],[Fuel (no space after comma)]], ","), FuelList_Final_EF!$A$2:$B$65, 2, FALSE))</f>
        <v>53.06</v>
      </c>
      <c r="S7139" s="3">
        <f>Table1[[#This Row],[Generation (TWh)]]*10^9*VLOOKUP(Table1[[#This Row],[Turbine/Engine Technology]],Technology_HR!$A$2:$B$11,2,FALSE)*10^-6</f>
        <v>2313230.2050000001</v>
      </c>
      <c r="T7139" s="5">
        <f>Table1[[#This Row],[Fuel Consumption (mmBtu)]]*Table1[[#This Row],[Emission Factor (kg CO2/ mmBtu)]]*10^3</f>
        <v>122739994677.3</v>
      </c>
      <c r="U7139" s="3">
        <f>Table1[[#This Row],[Emissions (g CO2)]]/(Table1[[#This Row],[Generation (TWh)]]*10^9)</f>
        <v>545.72210000000007</v>
      </c>
    </row>
    <row r="7140" spans="1:21" x14ac:dyDescent="0.35">
      <c r="A7140" t="s">
        <v>1988</v>
      </c>
      <c r="B7140" t="s">
        <v>3239</v>
      </c>
      <c r="C7140" t="str">
        <f>SUBSTITUTE(Table1[[#This Row],[Fuel]],", ",",")</f>
        <v>fossil gas: natural gas</v>
      </c>
      <c r="D7140" t="s">
        <v>3239</v>
      </c>
      <c r="H7140" t="s">
        <v>3438</v>
      </c>
      <c r="I7140">
        <v>1100</v>
      </c>
      <c r="J7140" t="s">
        <v>3445</v>
      </c>
      <c r="K7140" t="s">
        <v>29</v>
      </c>
      <c r="L7140" t="s">
        <v>29</v>
      </c>
      <c r="M7140" t="s">
        <v>29</v>
      </c>
      <c r="N7140">
        <v>56.788704000000003</v>
      </c>
      <c r="O7140">
        <v>105.716362</v>
      </c>
      <c r="P7140" t="s">
        <v>3578</v>
      </c>
      <c r="Q7140" s="3">
        <f>Table1[[#This Row],[Capacity (MW)]]*0.395*8760*10^-6</f>
        <v>3.8062199999999997</v>
      </c>
      <c r="R7140" s="3" cm="1">
        <f t="array" ref="R7140">AVERAGE(VLOOKUP(_xlfn.TEXTSPLIT(Table1[[#This Row],[Fuel (no space after comma)]], ","), FuelList_Final_EF!$A$2:$B$65, 2, FALSE))</f>
        <v>53.06</v>
      </c>
      <c r="S7140" s="3">
        <f>Table1[[#This Row],[Generation (TWh)]]*10^9*VLOOKUP(Table1[[#This Row],[Turbine/Engine Technology]],Technology_HR!$A$2:$B$11,2,FALSE)*10^-6</f>
        <v>28733154.779999994</v>
      </c>
      <c r="T7140" s="5">
        <f>Table1[[#This Row],[Fuel Consumption (mmBtu)]]*Table1[[#This Row],[Emission Factor (kg CO2/ mmBtu)]]*10^3</f>
        <v>1524581192626.7998</v>
      </c>
      <c r="U7140" s="3">
        <f>Table1[[#This Row],[Emissions (g CO2)]]/(Table1[[#This Row],[Generation (TWh)]]*10^9)</f>
        <v>400.54993999999999</v>
      </c>
    </row>
    <row r="7141" spans="1:21" x14ac:dyDescent="0.35">
      <c r="A7141" t="s">
        <v>1988</v>
      </c>
      <c r="B7141" t="s">
        <v>3239</v>
      </c>
      <c r="C7141" t="str">
        <f>SUBSTITUTE(Table1[[#This Row],[Fuel]],", ",",")</f>
        <v>fossil gas: natural gas</v>
      </c>
      <c r="D7141" t="s">
        <v>3239</v>
      </c>
      <c r="H7141" t="s">
        <v>3438</v>
      </c>
      <c r="I7141">
        <v>230</v>
      </c>
      <c r="J7141" t="s">
        <v>3445</v>
      </c>
      <c r="K7141" t="s">
        <v>29</v>
      </c>
      <c r="L7141" t="s">
        <v>29</v>
      </c>
      <c r="M7141" t="s">
        <v>29</v>
      </c>
      <c r="N7141">
        <v>56.788704000000003</v>
      </c>
      <c r="O7141">
        <v>105.716362</v>
      </c>
      <c r="P7141" t="s">
        <v>3578</v>
      </c>
      <c r="Q7141" s="3">
        <f>Table1[[#This Row],[Capacity (MW)]]*0.395*8760*10^-6</f>
        <v>0.79584600000000005</v>
      </c>
      <c r="R7141" s="3" cm="1">
        <f t="array" ref="R7141">AVERAGE(VLOOKUP(_xlfn.TEXTSPLIT(Table1[[#This Row],[Fuel (no space after comma)]], ","), FuelList_Final_EF!$A$2:$B$65, 2, FALSE))</f>
        <v>53.06</v>
      </c>
      <c r="S7141" s="3">
        <f>Table1[[#This Row],[Generation (TWh)]]*10^9*VLOOKUP(Table1[[#This Row],[Turbine/Engine Technology]],Technology_HR!$A$2:$B$11,2,FALSE)*10^-6</f>
        <v>6007841.4539999999</v>
      </c>
      <c r="T7141" s="5">
        <f>Table1[[#This Row],[Fuel Consumption (mmBtu)]]*Table1[[#This Row],[Emission Factor (kg CO2/ mmBtu)]]*10^3</f>
        <v>318776067549.23999</v>
      </c>
      <c r="U7141" s="3">
        <f>Table1[[#This Row],[Emissions (g CO2)]]/(Table1[[#This Row],[Generation (TWh)]]*10^9)</f>
        <v>400.54993999999999</v>
      </c>
    </row>
    <row r="7142" spans="1:21" x14ac:dyDescent="0.35">
      <c r="A7142" t="s">
        <v>1947</v>
      </c>
      <c r="B7142" t="s">
        <v>3378</v>
      </c>
      <c r="C7142" t="str">
        <f>SUBSTITUTE(Table1[[#This Row],[Fuel]],", ",",")</f>
        <v>fossil gas: natural gas,industrial by-product: blast furnace gas,fossil liquids: heavy fuel oil</v>
      </c>
      <c r="D7142" t="s">
        <v>3239</v>
      </c>
      <c r="E7142" t="s">
        <v>3274</v>
      </c>
      <c r="F7142" t="s">
        <v>3241</v>
      </c>
      <c r="H7142" t="s">
        <v>3440</v>
      </c>
      <c r="I7142">
        <v>135</v>
      </c>
      <c r="J7142" t="s">
        <v>3446</v>
      </c>
      <c r="K7142">
        <v>1978</v>
      </c>
      <c r="L7142" t="s">
        <v>29</v>
      </c>
      <c r="M7142" t="s">
        <v>29</v>
      </c>
      <c r="N7142">
        <v>52.571224999999998</v>
      </c>
      <c r="O7142">
        <v>39.694499999999998</v>
      </c>
      <c r="P7142" t="s">
        <v>3578</v>
      </c>
      <c r="Q7142" s="3">
        <f>Table1[[#This Row],[Capacity (MW)]]*0.395*8760*10^-6</f>
        <v>0.46712699999999996</v>
      </c>
      <c r="R7142" s="3" cm="1">
        <f t="array" ref="R7142">AVERAGE(VLOOKUP(_xlfn.TEXTSPLIT(Table1[[#This Row],[Fuel (no space after comma)]], ","), FuelList_Final_EF!$A$2:$B$65, 2, FALSE))</f>
        <v>136.32751010367247</v>
      </c>
      <c r="S7142" s="3">
        <f>Table1[[#This Row],[Generation (TWh)]]*10^9*VLOOKUP(Table1[[#This Row],[Turbine/Engine Technology]],Technology_HR!$A$2:$B$11,2,FALSE)*10^-6</f>
        <v>4804401.1949999984</v>
      </c>
      <c r="T7142" s="5">
        <f>Table1[[#This Row],[Fuel Consumption (mmBtu)]]*Table1[[#This Row],[Emission Factor (kg CO2/ mmBtu)]]*10^3</f>
        <v>654972052453.45825</v>
      </c>
      <c r="U7142" s="3">
        <f>Table1[[#This Row],[Emissions (g CO2)]]/(Table1[[#This Row],[Generation (TWh)]]*10^9)</f>
        <v>1402.1284414162708</v>
      </c>
    </row>
    <row r="7143" spans="1:21" x14ac:dyDescent="0.35">
      <c r="A7143" t="s">
        <v>1947</v>
      </c>
      <c r="B7143" t="s">
        <v>3378</v>
      </c>
      <c r="C7143" t="str">
        <f>SUBSTITUTE(Table1[[#This Row],[Fuel]],", ",",")</f>
        <v>fossil gas: natural gas,industrial by-product: blast furnace gas,fossil liquids: heavy fuel oil</v>
      </c>
      <c r="D7143" t="s">
        <v>3239</v>
      </c>
      <c r="E7143" t="s">
        <v>3274</v>
      </c>
      <c r="F7143" t="s">
        <v>3241</v>
      </c>
      <c r="H7143" t="s">
        <v>3440</v>
      </c>
      <c r="I7143">
        <v>80</v>
      </c>
      <c r="J7143" t="s">
        <v>3446</v>
      </c>
      <c r="K7143">
        <v>1980</v>
      </c>
      <c r="L7143" t="s">
        <v>29</v>
      </c>
      <c r="M7143" t="s">
        <v>29</v>
      </c>
      <c r="N7143">
        <v>52.571224999999998</v>
      </c>
      <c r="O7143">
        <v>39.694499999999998</v>
      </c>
      <c r="P7143" t="s">
        <v>3578</v>
      </c>
      <c r="Q7143" s="3">
        <f>Table1[[#This Row],[Capacity (MW)]]*0.395*8760*10^-6</f>
        <v>0.27681600000000001</v>
      </c>
      <c r="R7143" s="3" cm="1">
        <f t="array" ref="R7143">AVERAGE(VLOOKUP(_xlfn.TEXTSPLIT(Table1[[#This Row],[Fuel (no space after comma)]], ","), FuelList_Final_EF!$A$2:$B$65, 2, FALSE))</f>
        <v>136.32751010367247</v>
      </c>
      <c r="S7143" s="3">
        <f>Table1[[#This Row],[Generation (TWh)]]*10^9*VLOOKUP(Table1[[#This Row],[Turbine/Engine Technology]],Technology_HR!$A$2:$B$11,2,FALSE)*10^-6</f>
        <v>2847052.56</v>
      </c>
      <c r="T7143" s="5">
        <f>Table1[[#This Row],[Fuel Consumption (mmBtu)]]*Table1[[#This Row],[Emission Factor (kg CO2/ mmBtu)]]*10^3</f>
        <v>388131586639.08655</v>
      </c>
      <c r="U7143" s="3">
        <f>Table1[[#This Row],[Emissions (g CO2)]]/(Table1[[#This Row],[Generation (TWh)]]*10^9)</f>
        <v>1402.1284414162712</v>
      </c>
    </row>
    <row r="7144" spans="1:21" x14ac:dyDescent="0.35">
      <c r="A7144" t="s">
        <v>1947</v>
      </c>
      <c r="B7144" t="s">
        <v>3378</v>
      </c>
      <c r="C7144" t="str">
        <f>SUBSTITUTE(Table1[[#This Row],[Fuel]],", ",",")</f>
        <v>fossil gas: natural gas,industrial by-product: blast furnace gas,fossil liquids: heavy fuel oil</v>
      </c>
      <c r="D7144" t="s">
        <v>3239</v>
      </c>
      <c r="E7144" t="s">
        <v>3274</v>
      </c>
      <c r="F7144" t="s">
        <v>3241</v>
      </c>
      <c r="H7144" t="s">
        <v>3440</v>
      </c>
      <c r="I7144">
        <v>80</v>
      </c>
      <c r="J7144" t="s">
        <v>3446</v>
      </c>
      <c r="K7144">
        <v>1982</v>
      </c>
      <c r="L7144" t="s">
        <v>29</v>
      </c>
      <c r="M7144" t="s">
        <v>29</v>
      </c>
      <c r="N7144">
        <v>52.571224999999998</v>
      </c>
      <c r="O7144">
        <v>39.694499999999998</v>
      </c>
      <c r="P7144" t="s">
        <v>3578</v>
      </c>
      <c r="Q7144" s="3">
        <f>Table1[[#This Row],[Capacity (MW)]]*0.395*8760*10^-6</f>
        <v>0.27681600000000001</v>
      </c>
      <c r="R7144" s="3" cm="1">
        <f t="array" ref="R7144">AVERAGE(VLOOKUP(_xlfn.TEXTSPLIT(Table1[[#This Row],[Fuel (no space after comma)]], ","), FuelList_Final_EF!$A$2:$B$65, 2, FALSE))</f>
        <v>136.32751010367247</v>
      </c>
      <c r="S7144" s="3">
        <f>Table1[[#This Row],[Generation (TWh)]]*10^9*VLOOKUP(Table1[[#This Row],[Turbine/Engine Technology]],Technology_HR!$A$2:$B$11,2,FALSE)*10^-6</f>
        <v>2847052.56</v>
      </c>
      <c r="T7144" s="5">
        <f>Table1[[#This Row],[Fuel Consumption (mmBtu)]]*Table1[[#This Row],[Emission Factor (kg CO2/ mmBtu)]]*10^3</f>
        <v>388131586639.08655</v>
      </c>
      <c r="U7144" s="3">
        <f>Table1[[#This Row],[Emissions (g CO2)]]/(Table1[[#This Row],[Generation (TWh)]]*10^9)</f>
        <v>1402.1284414162712</v>
      </c>
    </row>
    <row r="7145" spans="1:21" x14ac:dyDescent="0.35">
      <c r="A7145" t="s">
        <v>1947</v>
      </c>
      <c r="B7145" t="s">
        <v>3378</v>
      </c>
      <c r="C7145" t="str">
        <f>SUBSTITUTE(Table1[[#This Row],[Fuel]],", ",",")</f>
        <v>fossil gas: natural gas,industrial by-product: blast furnace gas,fossil liquids: heavy fuel oil</v>
      </c>
      <c r="D7145" t="s">
        <v>3239</v>
      </c>
      <c r="E7145" t="s">
        <v>3274</v>
      </c>
      <c r="F7145" t="s">
        <v>3241</v>
      </c>
      <c r="H7145" t="s">
        <v>3440</v>
      </c>
      <c r="I7145">
        <v>110</v>
      </c>
      <c r="J7145" t="s">
        <v>3446</v>
      </c>
      <c r="K7145">
        <v>1986</v>
      </c>
      <c r="L7145" t="s">
        <v>29</v>
      </c>
      <c r="M7145" t="s">
        <v>29</v>
      </c>
      <c r="N7145">
        <v>52.571224999999998</v>
      </c>
      <c r="O7145">
        <v>39.694499999999998</v>
      </c>
      <c r="P7145" t="s">
        <v>3578</v>
      </c>
      <c r="Q7145" s="3">
        <f>Table1[[#This Row],[Capacity (MW)]]*0.395*8760*10^-6</f>
        <v>0.38062199999999996</v>
      </c>
      <c r="R7145" s="3" cm="1">
        <f t="array" ref="R7145">AVERAGE(VLOOKUP(_xlfn.TEXTSPLIT(Table1[[#This Row],[Fuel (no space after comma)]], ","), FuelList_Final_EF!$A$2:$B$65, 2, FALSE))</f>
        <v>136.32751010367247</v>
      </c>
      <c r="S7145" s="3">
        <f>Table1[[#This Row],[Generation (TWh)]]*10^9*VLOOKUP(Table1[[#This Row],[Turbine/Engine Technology]],Technology_HR!$A$2:$B$11,2,FALSE)*10^-6</f>
        <v>3914697.2699999996</v>
      </c>
      <c r="T7145" s="5">
        <f>Table1[[#This Row],[Fuel Consumption (mmBtu)]]*Table1[[#This Row],[Emission Factor (kg CO2/ mmBtu)]]*10^3</f>
        <v>533680931628.74396</v>
      </c>
      <c r="U7145" s="3">
        <f>Table1[[#This Row],[Emissions (g CO2)]]/(Table1[[#This Row],[Generation (TWh)]]*10^9)</f>
        <v>1402.1284414162715</v>
      </c>
    </row>
    <row r="7146" spans="1:21" x14ac:dyDescent="0.35">
      <c r="A7146" t="s">
        <v>1947</v>
      </c>
      <c r="B7146" t="s">
        <v>3378</v>
      </c>
      <c r="C7146" t="str">
        <f>SUBSTITUTE(Table1[[#This Row],[Fuel]],", ",",")</f>
        <v>fossil gas: natural gas,industrial by-product: blast furnace gas,fossil liquids: heavy fuel oil</v>
      </c>
      <c r="D7146" t="s">
        <v>3239</v>
      </c>
      <c r="E7146" t="s">
        <v>3274</v>
      </c>
      <c r="F7146" t="s">
        <v>3241</v>
      </c>
      <c r="H7146" t="s">
        <v>3440</v>
      </c>
      <c r="I7146">
        <v>110</v>
      </c>
      <c r="J7146" t="s">
        <v>3446</v>
      </c>
      <c r="K7146">
        <v>1990</v>
      </c>
      <c r="L7146" t="s">
        <v>29</v>
      </c>
      <c r="M7146" t="s">
        <v>29</v>
      </c>
      <c r="N7146">
        <v>52.571224999999998</v>
      </c>
      <c r="O7146">
        <v>39.694499999999998</v>
      </c>
      <c r="P7146" t="s">
        <v>3578</v>
      </c>
      <c r="Q7146" s="3">
        <f>Table1[[#This Row],[Capacity (MW)]]*0.395*8760*10^-6</f>
        <v>0.38062199999999996</v>
      </c>
      <c r="R7146" s="3" cm="1">
        <f t="array" ref="R7146">AVERAGE(VLOOKUP(_xlfn.TEXTSPLIT(Table1[[#This Row],[Fuel (no space after comma)]], ","), FuelList_Final_EF!$A$2:$B$65, 2, FALSE))</f>
        <v>136.32751010367247</v>
      </c>
      <c r="S7146" s="3">
        <f>Table1[[#This Row],[Generation (TWh)]]*10^9*VLOOKUP(Table1[[#This Row],[Turbine/Engine Technology]],Technology_HR!$A$2:$B$11,2,FALSE)*10^-6</f>
        <v>3914697.2699999996</v>
      </c>
      <c r="T7146" s="5">
        <f>Table1[[#This Row],[Fuel Consumption (mmBtu)]]*Table1[[#This Row],[Emission Factor (kg CO2/ mmBtu)]]*10^3</f>
        <v>533680931628.74396</v>
      </c>
      <c r="U7146" s="3">
        <f>Table1[[#This Row],[Emissions (g CO2)]]/(Table1[[#This Row],[Generation (TWh)]]*10^9)</f>
        <v>1402.1284414162715</v>
      </c>
    </row>
    <row r="7147" spans="1:21" x14ac:dyDescent="0.35">
      <c r="A7147" t="s">
        <v>1989</v>
      </c>
      <c r="B7147" t="s">
        <v>3297</v>
      </c>
      <c r="C7147" t="str">
        <f>SUBSTITUTE(Table1[[#This Row],[Fuel]],", ",",")</f>
        <v>fossil gas: natural gas,fossil gas: unknown</v>
      </c>
      <c r="D7147" t="s">
        <v>3239</v>
      </c>
      <c r="E7147" t="s">
        <v>3245</v>
      </c>
      <c r="H7147" t="s">
        <v>3438</v>
      </c>
      <c r="I7147">
        <v>311</v>
      </c>
      <c r="J7147" t="s">
        <v>3449</v>
      </c>
      <c r="K7147">
        <v>2025</v>
      </c>
      <c r="L7147" t="s">
        <v>29</v>
      </c>
      <c r="M7147" t="s">
        <v>29</v>
      </c>
      <c r="N7147">
        <v>55.87191</v>
      </c>
      <c r="O7147">
        <v>48.953992999999997</v>
      </c>
      <c r="P7147" t="s">
        <v>3578</v>
      </c>
      <c r="Q7147" s="3">
        <f>Table1[[#This Row],[Capacity (MW)]]*0.395*8760*10^-6</f>
        <v>1.0761221999999999</v>
      </c>
      <c r="R7147" s="3" cm="1">
        <f t="array" ref="R7147">AVERAGE(VLOOKUP(_xlfn.TEXTSPLIT(Table1[[#This Row],[Fuel (no space after comma)]], ","), FuelList_Final_EF!$A$2:$B$65, 2, FALSE))</f>
        <v>56.689581971533997</v>
      </c>
      <c r="S7147" s="3">
        <f>Table1[[#This Row],[Generation (TWh)]]*10^9*VLOOKUP(Table1[[#This Row],[Turbine/Engine Technology]],Technology_HR!$A$2:$B$11,2,FALSE)*10^-6</f>
        <v>8123646.4877999993</v>
      </c>
      <c r="T7147" s="5">
        <f>Table1[[#This Row],[Fuel Consumption (mmBtu)]]*Table1[[#This Row],[Emission Factor (kg CO2/ mmBtu)]]*10^3</f>
        <v>460526123477.90228</v>
      </c>
      <c r="U7147" s="3">
        <f>Table1[[#This Row],[Emissions (g CO2)]]/(Table1[[#This Row],[Generation (TWh)]]*10^9)</f>
        <v>427.94965430311009</v>
      </c>
    </row>
    <row r="7148" spans="1:21" x14ac:dyDescent="0.35">
      <c r="A7148" t="s">
        <v>1990</v>
      </c>
      <c r="B7148" t="s">
        <v>3239</v>
      </c>
      <c r="C7148" t="str">
        <f>SUBSTITUTE(Table1[[#This Row],[Fuel]],", ",",")</f>
        <v>fossil gas: natural gas</v>
      </c>
      <c r="D7148" t="s">
        <v>3239</v>
      </c>
      <c r="H7148" t="s">
        <v>3440</v>
      </c>
      <c r="I7148">
        <v>50</v>
      </c>
      <c r="J7148" t="s">
        <v>3446</v>
      </c>
      <c r="K7148">
        <v>2023</v>
      </c>
      <c r="L7148" t="s">
        <v>29</v>
      </c>
      <c r="M7148" t="s">
        <v>29</v>
      </c>
      <c r="N7148">
        <v>53.395273000000003</v>
      </c>
      <c r="O7148">
        <v>59.021265999999997</v>
      </c>
      <c r="P7148" t="s">
        <v>3578</v>
      </c>
      <c r="Q7148" s="3">
        <f>Table1[[#This Row],[Capacity (MW)]]*0.395*8760*10^-6</f>
        <v>0.17301</v>
      </c>
      <c r="R7148" s="3" cm="1">
        <f t="array" ref="R7148">AVERAGE(VLOOKUP(_xlfn.TEXTSPLIT(Table1[[#This Row],[Fuel (no space after comma)]], ","), FuelList_Final_EF!$A$2:$B$65, 2, FALSE))</f>
        <v>53.06</v>
      </c>
      <c r="S7148" s="3">
        <f>Table1[[#This Row],[Generation (TWh)]]*10^9*VLOOKUP(Table1[[#This Row],[Turbine/Engine Technology]],Technology_HR!$A$2:$B$11,2,FALSE)*10^-6</f>
        <v>1779407.8499999999</v>
      </c>
      <c r="T7148" s="5">
        <f>Table1[[#This Row],[Fuel Consumption (mmBtu)]]*Table1[[#This Row],[Emission Factor (kg CO2/ mmBtu)]]*10^3</f>
        <v>94415380521</v>
      </c>
      <c r="U7148" s="3">
        <f>Table1[[#This Row],[Emissions (g CO2)]]/(Table1[[#This Row],[Generation (TWh)]]*10^9)</f>
        <v>545.72209999999995</v>
      </c>
    </row>
    <row r="7149" spans="1:21" x14ac:dyDescent="0.35">
      <c r="A7149" t="s">
        <v>1990</v>
      </c>
      <c r="B7149" t="s">
        <v>3239</v>
      </c>
      <c r="C7149" t="str">
        <f>SUBSTITUTE(Table1[[#This Row],[Fuel]],", ",",")</f>
        <v>fossil gas: natural gas</v>
      </c>
      <c r="D7149" t="s">
        <v>3239</v>
      </c>
      <c r="H7149" t="s">
        <v>3440</v>
      </c>
      <c r="I7149">
        <v>50</v>
      </c>
      <c r="J7149" t="s">
        <v>3446</v>
      </c>
      <c r="K7149">
        <v>2023</v>
      </c>
      <c r="L7149" t="s">
        <v>29</v>
      </c>
      <c r="M7149" t="s">
        <v>29</v>
      </c>
      <c r="N7149">
        <v>53.395273000000003</v>
      </c>
      <c r="O7149">
        <v>59.021265999999997</v>
      </c>
      <c r="P7149" t="s">
        <v>3578</v>
      </c>
      <c r="Q7149" s="3">
        <f>Table1[[#This Row],[Capacity (MW)]]*0.395*8760*10^-6</f>
        <v>0.17301</v>
      </c>
      <c r="R7149" s="3" cm="1">
        <f t="array" ref="R7149">AVERAGE(VLOOKUP(_xlfn.TEXTSPLIT(Table1[[#This Row],[Fuel (no space after comma)]], ","), FuelList_Final_EF!$A$2:$B$65, 2, FALSE))</f>
        <v>53.06</v>
      </c>
      <c r="S7149" s="3">
        <f>Table1[[#This Row],[Generation (TWh)]]*10^9*VLOOKUP(Table1[[#This Row],[Turbine/Engine Technology]],Technology_HR!$A$2:$B$11,2,FALSE)*10^-6</f>
        <v>1779407.8499999999</v>
      </c>
      <c r="T7149" s="5">
        <f>Table1[[#This Row],[Fuel Consumption (mmBtu)]]*Table1[[#This Row],[Emission Factor (kg CO2/ mmBtu)]]*10^3</f>
        <v>94415380521</v>
      </c>
      <c r="U7149" s="3">
        <f>Table1[[#This Row],[Emissions (g CO2)]]/(Table1[[#This Row],[Generation (TWh)]]*10^9)</f>
        <v>545.72209999999995</v>
      </c>
    </row>
    <row r="7150" spans="1:21" x14ac:dyDescent="0.35">
      <c r="A7150" t="s">
        <v>1990</v>
      </c>
      <c r="B7150" t="s">
        <v>3239</v>
      </c>
      <c r="C7150" t="str">
        <f>SUBSTITUTE(Table1[[#This Row],[Fuel]],", ",",")</f>
        <v>fossil gas: natural gas</v>
      </c>
      <c r="D7150" t="s">
        <v>3239</v>
      </c>
      <c r="H7150" t="s">
        <v>3440</v>
      </c>
      <c r="I7150">
        <v>50</v>
      </c>
      <c r="J7150" t="s">
        <v>3446</v>
      </c>
      <c r="K7150">
        <v>2023</v>
      </c>
      <c r="L7150" t="s">
        <v>29</v>
      </c>
      <c r="M7150" t="s">
        <v>29</v>
      </c>
      <c r="N7150">
        <v>53.395273000000003</v>
      </c>
      <c r="O7150">
        <v>59.021265999999997</v>
      </c>
      <c r="P7150" t="s">
        <v>3578</v>
      </c>
      <c r="Q7150" s="3">
        <f>Table1[[#This Row],[Capacity (MW)]]*0.395*8760*10^-6</f>
        <v>0.17301</v>
      </c>
      <c r="R7150" s="3" cm="1">
        <f t="array" ref="R7150">AVERAGE(VLOOKUP(_xlfn.TEXTSPLIT(Table1[[#This Row],[Fuel (no space after comma)]], ","), FuelList_Final_EF!$A$2:$B$65, 2, FALSE))</f>
        <v>53.06</v>
      </c>
      <c r="S7150" s="3">
        <f>Table1[[#This Row],[Generation (TWh)]]*10^9*VLOOKUP(Table1[[#This Row],[Turbine/Engine Technology]],Technology_HR!$A$2:$B$11,2,FALSE)*10^-6</f>
        <v>1779407.8499999999</v>
      </c>
      <c r="T7150" s="5">
        <f>Table1[[#This Row],[Fuel Consumption (mmBtu)]]*Table1[[#This Row],[Emission Factor (kg CO2/ mmBtu)]]*10^3</f>
        <v>94415380521</v>
      </c>
      <c r="U7150" s="3">
        <f>Table1[[#This Row],[Emissions (g CO2)]]/(Table1[[#This Row],[Generation (TWh)]]*10^9)</f>
        <v>545.72209999999995</v>
      </c>
    </row>
    <row r="7151" spans="1:21" x14ac:dyDescent="0.35">
      <c r="A7151" t="s">
        <v>1990</v>
      </c>
      <c r="B7151" t="s">
        <v>3239</v>
      </c>
      <c r="C7151" t="str">
        <f>SUBSTITUTE(Table1[[#This Row],[Fuel]],", ",",")</f>
        <v>fossil gas: natural gas</v>
      </c>
      <c r="D7151" t="s">
        <v>3239</v>
      </c>
      <c r="H7151" t="s">
        <v>3440</v>
      </c>
      <c r="I7151">
        <v>50</v>
      </c>
      <c r="J7151" t="s">
        <v>3446</v>
      </c>
      <c r="K7151">
        <v>2023</v>
      </c>
      <c r="L7151" t="s">
        <v>29</v>
      </c>
      <c r="M7151" t="s">
        <v>29</v>
      </c>
      <c r="N7151">
        <v>53.395273000000003</v>
      </c>
      <c r="O7151">
        <v>59.021265999999997</v>
      </c>
      <c r="P7151" t="s">
        <v>3578</v>
      </c>
      <c r="Q7151" s="3">
        <f>Table1[[#This Row],[Capacity (MW)]]*0.395*8760*10^-6</f>
        <v>0.17301</v>
      </c>
      <c r="R7151" s="3" cm="1">
        <f t="array" ref="R7151">AVERAGE(VLOOKUP(_xlfn.TEXTSPLIT(Table1[[#This Row],[Fuel (no space after comma)]], ","), FuelList_Final_EF!$A$2:$B$65, 2, FALSE))</f>
        <v>53.06</v>
      </c>
      <c r="S7151" s="3">
        <f>Table1[[#This Row],[Generation (TWh)]]*10^9*VLOOKUP(Table1[[#This Row],[Turbine/Engine Technology]],Technology_HR!$A$2:$B$11,2,FALSE)*10^-6</f>
        <v>1779407.8499999999</v>
      </c>
      <c r="T7151" s="5">
        <f>Table1[[#This Row],[Fuel Consumption (mmBtu)]]*Table1[[#This Row],[Emission Factor (kg CO2/ mmBtu)]]*10^3</f>
        <v>94415380521</v>
      </c>
      <c r="U7151" s="3">
        <f>Table1[[#This Row],[Emissions (g CO2)]]/(Table1[[#This Row],[Generation (TWh)]]*10^9)</f>
        <v>545.72209999999995</v>
      </c>
    </row>
    <row r="7152" spans="1:21" x14ac:dyDescent="0.35">
      <c r="A7152" t="s">
        <v>1990</v>
      </c>
      <c r="B7152" t="s">
        <v>3239</v>
      </c>
      <c r="C7152" t="str">
        <f>SUBSTITUTE(Table1[[#This Row],[Fuel]],", ",",")</f>
        <v>fossil gas: natural gas</v>
      </c>
      <c r="D7152" t="s">
        <v>3239</v>
      </c>
      <c r="H7152" t="s">
        <v>3440</v>
      </c>
      <c r="I7152">
        <v>50</v>
      </c>
      <c r="J7152" t="s">
        <v>3446</v>
      </c>
      <c r="K7152">
        <v>2023</v>
      </c>
      <c r="L7152" t="s">
        <v>29</v>
      </c>
      <c r="M7152" t="s">
        <v>29</v>
      </c>
      <c r="N7152">
        <v>53.395273000000003</v>
      </c>
      <c r="O7152">
        <v>59.021265999999997</v>
      </c>
      <c r="P7152" t="s">
        <v>3578</v>
      </c>
      <c r="Q7152" s="3">
        <f>Table1[[#This Row],[Capacity (MW)]]*0.395*8760*10^-6</f>
        <v>0.17301</v>
      </c>
      <c r="R7152" s="3" cm="1">
        <f t="array" ref="R7152">AVERAGE(VLOOKUP(_xlfn.TEXTSPLIT(Table1[[#This Row],[Fuel (no space after comma)]], ","), FuelList_Final_EF!$A$2:$B$65, 2, FALSE))</f>
        <v>53.06</v>
      </c>
      <c r="S7152" s="3">
        <f>Table1[[#This Row],[Generation (TWh)]]*10^9*VLOOKUP(Table1[[#This Row],[Turbine/Engine Technology]],Technology_HR!$A$2:$B$11,2,FALSE)*10^-6</f>
        <v>1779407.8499999999</v>
      </c>
      <c r="T7152" s="5">
        <f>Table1[[#This Row],[Fuel Consumption (mmBtu)]]*Table1[[#This Row],[Emission Factor (kg CO2/ mmBtu)]]*10^3</f>
        <v>94415380521</v>
      </c>
      <c r="U7152" s="3">
        <f>Table1[[#This Row],[Emissions (g CO2)]]/(Table1[[#This Row],[Generation (TWh)]]*10^9)</f>
        <v>545.72209999999995</v>
      </c>
    </row>
    <row r="7153" spans="1:21" x14ac:dyDescent="0.35">
      <c r="A7153" t="s">
        <v>1990</v>
      </c>
      <c r="B7153" t="s">
        <v>3239</v>
      </c>
      <c r="C7153" t="str">
        <f>SUBSTITUTE(Table1[[#This Row],[Fuel]],", ",",")</f>
        <v>fossil gas: natural gas</v>
      </c>
      <c r="D7153" t="s">
        <v>3239</v>
      </c>
      <c r="H7153" t="s">
        <v>3440</v>
      </c>
      <c r="I7153">
        <v>50</v>
      </c>
      <c r="J7153" t="s">
        <v>3446</v>
      </c>
      <c r="K7153">
        <v>2023</v>
      </c>
      <c r="L7153" t="s">
        <v>29</v>
      </c>
      <c r="M7153" t="s">
        <v>29</v>
      </c>
      <c r="N7153">
        <v>53.395273000000003</v>
      </c>
      <c r="O7153">
        <v>59.021265999999997</v>
      </c>
      <c r="P7153" t="s">
        <v>3578</v>
      </c>
      <c r="Q7153" s="3">
        <f>Table1[[#This Row],[Capacity (MW)]]*0.395*8760*10^-6</f>
        <v>0.17301</v>
      </c>
      <c r="R7153" s="3" cm="1">
        <f t="array" ref="R7153">AVERAGE(VLOOKUP(_xlfn.TEXTSPLIT(Table1[[#This Row],[Fuel (no space after comma)]], ","), FuelList_Final_EF!$A$2:$B$65, 2, FALSE))</f>
        <v>53.06</v>
      </c>
      <c r="S7153" s="3">
        <f>Table1[[#This Row],[Generation (TWh)]]*10^9*VLOOKUP(Table1[[#This Row],[Turbine/Engine Technology]],Technology_HR!$A$2:$B$11,2,FALSE)*10^-6</f>
        <v>1779407.8499999999</v>
      </c>
      <c r="T7153" s="5">
        <f>Table1[[#This Row],[Fuel Consumption (mmBtu)]]*Table1[[#This Row],[Emission Factor (kg CO2/ mmBtu)]]*10^3</f>
        <v>94415380521</v>
      </c>
      <c r="U7153" s="3">
        <f>Table1[[#This Row],[Emissions (g CO2)]]/(Table1[[#This Row],[Generation (TWh)]]*10^9)</f>
        <v>545.72209999999995</v>
      </c>
    </row>
    <row r="7154" spans="1:21" x14ac:dyDescent="0.35">
      <c r="A7154" t="s">
        <v>1962</v>
      </c>
      <c r="B7154" t="s">
        <v>3239</v>
      </c>
      <c r="C7154" t="str">
        <f>SUBSTITUTE(Table1[[#This Row],[Fuel]],", ",",")</f>
        <v>fossil gas: natural gas</v>
      </c>
      <c r="D7154" t="s">
        <v>3239</v>
      </c>
      <c r="H7154" t="s">
        <v>3436</v>
      </c>
      <c r="I7154">
        <v>80</v>
      </c>
      <c r="J7154" t="s">
        <v>3446</v>
      </c>
      <c r="K7154">
        <v>2018</v>
      </c>
      <c r="L7154" t="s">
        <v>29</v>
      </c>
      <c r="M7154" t="s">
        <v>29</v>
      </c>
      <c r="N7154">
        <v>54.568516000000002</v>
      </c>
      <c r="O7154">
        <v>22.180496999999999</v>
      </c>
      <c r="P7154" t="s">
        <v>3578</v>
      </c>
      <c r="Q7154" s="3">
        <f>Table1[[#This Row],[Capacity (MW)]]*0.395*8760*10^-6</f>
        <v>0.27681600000000001</v>
      </c>
      <c r="R7154" s="3" cm="1">
        <f t="array" ref="R7154">AVERAGE(VLOOKUP(_xlfn.TEXTSPLIT(Table1[[#This Row],[Fuel (no space after comma)]], ","), FuelList_Final_EF!$A$2:$B$65, 2, FALSE))</f>
        <v>53.06</v>
      </c>
      <c r="S7154" s="3">
        <f>Table1[[#This Row],[Generation (TWh)]]*10^9*VLOOKUP(Table1[[#This Row],[Turbine/Engine Technology]],Technology_HR!$A$2:$B$11,2,FALSE)*10^-6</f>
        <v>3047744.1599999997</v>
      </c>
      <c r="T7154" s="5">
        <f>Table1[[#This Row],[Fuel Consumption (mmBtu)]]*Table1[[#This Row],[Emission Factor (kg CO2/ mmBtu)]]*10^3</f>
        <v>161713305129.59998</v>
      </c>
      <c r="U7154" s="3">
        <f>Table1[[#This Row],[Emissions (g CO2)]]/(Table1[[#This Row],[Generation (TWh)]]*10^9)</f>
        <v>584.1905999999999</v>
      </c>
    </row>
    <row r="7155" spans="1:21" x14ac:dyDescent="0.35">
      <c r="A7155" t="s">
        <v>1962</v>
      </c>
      <c r="B7155" t="s">
        <v>3239</v>
      </c>
      <c r="C7155" t="str">
        <f>SUBSTITUTE(Table1[[#This Row],[Fuel]],", ",",")</f>
        <v>fossil gas: natural gas</v>
      </c>
      <c r="D7155" t="s">
        <v>3239</v>
      </c>
      <c r="H7155" t="s">
        <v>3436</v>
      </c>
      <c r="I7155">
        <v>80</v>
      </c>
      <c r="J7155" t="s">
        <v>3446</v>
      </c>
      <c r="K7155">
        <v>2018</v>
      </c>
      <c r="L7155" t="s">
        <v>29</v>
      </c>
      <c r="M7155" t="s">
        <v>29</v>
      </c>
      <c r="N7155">
        <v>54.568516000000002</v>
      </c>
      <c r="O7155">
        <v>22.180496999999999</v>
      </c>
      <c r="P7155" t="s">
        <v>3578</v>
      </c>
      <c r="Q7155" s="3">
        <f>Table1[[#This Row],[Capacity (MW)]]*0.395*8760*10^-6</f>
        <v>0.27681600000000001</v>
      </c>
      <c r="R7155" s="3" cm="1">
        <f t="array" ref="R7155">AVERAGE(VLOOKUP(_xlfn.TEXTSPLIT(Table1[[#This Row],[Fuel (no space after comma)]], ","), FuelList_Final_EF!$A$2:$B$65, 2, FALSE))</f>
        <v>53.06</v>
      </c>
      <c r="S7155" s="3">
        <f>Table1[[#This Row],[Generation (TWh)]]*10^9*VLOOKUP(Table1[[#This Row],[Turbine/Engine Technology]],Technology_HR!$A$2:$B$11,2,FALSE)*10^-6</f>
        <v>3047744.1599999997</v>
      </c>
      <c r="T7155" s="5">
        <f>Table1[[#This Row],[Fuel Consumption (mmBtu)]]*Table1[[#This Row],[Emission Factor (kg CO2/ mmBtu)]]*10^3</f>
        <v>161713305129.59998</v>
      </c>
      <c r="U7155" s="3">
        <f>Table1[[#This Row],[Emissions (g CO2)]]/(Table1[[#This Row],[Generation (TWh)]]*10^9)</f>
        <v>584.1905999999999</v>
      </c>
    </row>
    <row r="7156" spans="1:21" x14ac:dyDescent="0.35">
      <c r="A7156" t="s">
        <v>1991</v>
      </c>
      <c r="B7156" t="s">
        <v>3239</v>
      </c>
      <c r="C7156" t="str">
        <f>SUBSTITUTE(Table1[[#This Row],[Fuel]],", ",",")</f>
        <v>fossil gas: natural gas</v>
      </c>
      <c r="D7156" t="s">
        <v>3239</v>
      </c>
      <c r="H7156" t="s">
        <v>3438</v>
      </c>
      <c r="I7156">
        <v>116</v>
      </c>
      <c r="J7156" t="s">
        <v>3446</v>
      </c>
      <c r="K7156">
        <v>2009</v>
      </c>
      <c r="L7156" t="s">
        <v>29</v>
      </c>
      <c r="M7156" t="s">
        <v>29</v>
      </c>
      <c r="N7156">
        <v>55.760300000000001</v>
      </c>
      <c r="O7156">
        <v>37.527999999999999</v>
      </c>
      <c r="P7156" t="s">
        <v>3578</v>
      </c>
      <c r="Q7156" s="3">
        <f>Table1[[#This Row],[Capacity (MW)]]*0.395*8760*10^-6</f>
        <v>0.4013832</v>
      </c>
      <c r="R7156" s="3" cm="1">
        <f t="array" ref="R7156">AVERAGE(VLOOKUP(_xlfn.TEXTSPLIT(Table1[[#This Row],[Fuel (no space after comma)]], ","), FuelList_Final_EF!$A$2:$B$65, 2, FALSE))</f>
        <v>53.06</v>
      </c>
      <c r="S7156" s="3">
        <f>Table1[[#This Row],[Generation (TWh)]]*10^9*VLOOKUP(Table1[[#This Row],[Turbine/Engine Technology]],Technology_HR!$A$2:$B$11,2,FALSE)*10^-6</f>
        <v>3030041.7767999996</v>
      </c>
      <c r="T7156" s="5">
        <f>Table1[[#This Row],[Fuel Consumption (mmBtu)]]*Table1[[#This Row],[Emission Factor (kg CO2/ mmBtu)]]*10^3</f>
        <v>160774016677.00797</v>
      </c>
      <c r="U7156" s="3">
        <f>Table1[[#This Row],[Emissions (g CO2)]]/(Table1[[#This Row],[Generation (TWh)]]*10^9)</f>
        <v>400.54993999999994</v>
      </c>
    </row>
    <row r="7157" spans="1:21" x14ac:dyDescent="0.35">
      <c r="A7157" t="s">
        <v>1991</v>
      </c>
      <c r="B7157" t="s">
        <v>3239</v>
      </c>
      <c r="C7157" t="str">
        <f>SUBSTITUTE(Table1[[#This Row],[Fuel]],", ",",")</f>
        <v>fossil gas: natural gas</v>
      </c>
      <c r="D7157" t="s">
        <v>3239</v>
      </c>
      <c r="H7157" t="s">
        <v>3438</v>
      </c>
      <c r="I7157">
        <v>120</v>
      </c>
      <c r="J7157" t="s">
        <v>3446</v>
      </c>
      <c r="K7157">
        <v>2007</v>
      </c>
      <c r="L7157" t="s">
        <v>29</v>
      </c>
      <c r="M7157" t="s">
        <v>29</v>
      </c>
      <c r="N7157">
        <v>55.760300000000001</v>
      </c>
      <c r="O7157">
        <v>37.527999999999999</v>
      </c>
      <c r="P7157" t="s">
        <v>3578</v>
      </c>
      <c r="Q7157" s="3">
        <f>Table1[[#This Row],[Capacity (MW)]]*0.395*8760*10^-6</f>
        <v>0.41522400000000004</v>
      </c>
      <c r="R7157" s="3" cm="1">
        <f t="array" ref="R7157">AVERAGE(VLOOKUP(_xlfn.TEXTSPLIT(Table1[[#This Row],[Fuel (no space after comma)]], ","), FuelList_Final_EF!$A$2:$B$65, 2, FALSE))</f>
        <v>53.06</v>
      </c>
      <c r="S7157" s="3">
        <f>Table1[[#This Row],[Generation (TWh)]]*10^9*VLOOKUP(Table1[[#This Row],[Turbine/Engine Technology]],Technology_HR!$A$2:$B$11,2,FALSE)*10^-6</f>
        <v>3134525.9760000003</v>
      </c>
      <c r="T7157" s="5">
        <f>Table1[[#This Row],[Fuel Consumption (mmBtu)]]*Table1[[#This Row],[Emission Factor (kg CO2/ mmBtu)]]*10^3</f>
        <v>166317948286.56003</v>
      </c>
      <c r="U7157" s="3">
        <f>Table1[[#This Row],[Emissions (g CO2)]]/(Table1[[#This Row],[Generation (TWh)]]*10^9)</f>
        <v>400.54993999999999</v>
      </c>
    </row>
    <row r="7158" spans="1:21" x14ac:dyDescent="0.35">
      <c r="A7158" t="s">
        <v>1992</v>
      </c>
      <c r="B7158" t="s">
        <v>3239</v>
      </c>
      <c r="C7158" t="str">
        <f>SUBSTITUTE(Table1[[#This Row],[Fuel]],", ",",")</f>
        <v>fossil gas: natural gas</v>
      </c>
      <c r="D7158" t="s">
        <v>3239</v>
      </c>
      <c r="H7158" t="s">
        <v>3437</v>
      </c>
      <c r="I7158">
        <v>92</v>
      </c>
      <c r="J7158" t="s">
        <v>3446</v>
      </c>
      <c r="K7158">
        <v>2016</v>
      </c>
      <c r="L7158" t="s">
        <v>29</v>
      </c>
      <c r="M7158" t="s">
        <v>29</v>
      </c>
      <c r="N7158">
        <v>53.226275999999999</v>
      </c>
      <c r="O7158">
        <v>60.944766999999999</v>
      </c>
      <c r="P7158" t="s">
        <v>3578</v>
      </c>
      <c r="Q7158" s="3">
        <f>Table1[[#This Row],[Capacity (MW)]]*0.395*8760*10^-6</f>
        <v>0.31833840000000002</v>
      </c>
      <c r="R7158" s="3" cm="1">
        <f t="array" ref="R7158">AVERAGE(VLOOKUP(_xlfn.TEXTSPLIT(Table1[[#This Row],[Fuel (no space after comma)]], ","), FuelList_Final_EF!$A$2:$B$65, 2, FALSE))</f>
        <v>53.06</v>
      </c>
      <c r="S7158" s="3">
        <f>Table1[[#This Row],[Generation (TWh)]]*10^9*VLOOKUP(Table1[[#This Row],[Turbine/Engine Technology]],Technology_HR!$A$2:$B$11,2,FALSE)*10^-6</f>
        <v>2833211.76</v>
      </c>
      <c r="T7158" s="5">
        <f>Table1[[#This Row],[Fuel Consumption (mmBtu)]]*Table1[[#This Row],[Emission Factor (kg CO2/ mmBtu)]]*10^3</f>
        <v>150330215985.60001</v>
      </c>
      <c r="U7158" s="3">
        <f>Table1[[#This Row],[Emissions (g CO2)]]/(Table1[[#This Row],[Generation (TWh)]]*10^9)</f>
        <v>472.23400000000004</v>
      </c>
    </row>
    <row r="7159" spans="1:21" x14ac:dyDescent="0.35">
      <c r="A7159" t="s">
        <v>1993</v>
      </c>
      <c r="B7159" t="s">
        <v>3239</v>
      </c>
      <c r="C7159" t="str">
        <f>SUBSTITUTE(Table1[[#This Row],[Fuel]],", ",",")</f>
        <v>fossil gas: natural gas</v>
      </c>
      <c r="D7159" t="s">
        <v>3239</v>
      </c>
      <c r="H7159" t="s">
        <v>3436</v>
      </c>
      <c r="I7159">
        <v>250</v>
      </c>
      <c r="J7159" t="s">
        <v>3449</v>
      </c>
      <c r="K7159" t="s">
        <v>29</v>
      </c>
      <c r="L7159" t="s">
        <v>29</v>
      </c>
      <c r="M7159" t="s">
        <v>29</v>
      </c>
      <c r="N7159">
        <v>55.932727</v>
      </c>
      <c r="O7159">
        <v>37.384363999999998</v>
      </c>
      <c r="P7159" t="s">
        <v>3578</v>
      </c>
      <c r="Q7159" s="3">
        <f>Table1[[#This Row],[Capacity (MW)]]*0.395*8760*10^-6</f>
        <v>0.86504999999999999</v>
      </c>
      <c r="R7159" s="3" cm="1">
        <f t="array" ref="R7159">AVERAGE(VLOOKUP(_xlfn.TEXTSPLIT(Table1[[#This Row],[Fuel (no space after comma)]], ","), FuelList_Final_EF!$A$2:$B$65, 2, FALSE))</f>
        <v>53.06</v>
      </c>
      <c r="S7159" s="3">
        <f>Table1[[#This Row],[Generation (TWh)]]*10^9*VLOOKUP(Table1[[#This Row],[Turbine/Engine Technology]],Technology_HR!$A$2:$B$11,2,FALSE)*10^-6</f>
        <v>9524200.5</v>
      </c>
      <c r="T7159" s="5">
        <f>Table1[[#This Row],[Fuel Consumption (mmBtu)]]*Table1[[#This Row],[Emission Factor (kg CO2/ mmBtu)]]*10^3</f>
        <v>505354078530.00006</v>
      </c>
      <c r="U7159" s="3">
        <f>Table1[[#This Row],[Emissions (g CO2)]]/(Table1[[#This Row],[Generation (TWh)]]*10^9)</f>
        <v>584.19060000000002</v>
      </c>
    </row>
    <row r="7160" spans="1:21" x14ac:dyDescent="0.35">
      <c r="A7160" t="s">
        <v>1994</v>
      </c>
      <c r="B7160" t="s">
        <v>3239</v>
      </c>
      <c r="C7160" t="str">
        <f>SUBSTITUTE(Table1[[#This Row],[Fuel]],", ",",")</f>
        <v>fossil gas: natural gas</v>
      </c>
      <c r="D7160" t="s">
        <v>3239</v>
      </c>
      <c r="H7160" t="s">
        <v>3438</v>
      </c>
      <c r="I7160">
        <v>73</v>
      </c>
      <c r="J7160" t="s">
        <v>3446</v>
      </c>
      <c r="K7160">
        <v>2010</v>
      </c>
      <c r="L7160" t="s">
        <v>29</v>
      </c>
      <c r="M7160" t="s">
        <v>29</v>
      </c>
      <c r="N7160">
        <v>54.446731</v>
      </c>
      <c r="O7160">
        <v>45.848832999999999</v>
      </c>
      <c r="P7160" t="s">
        <v>3578</v>
      </c>
      <c r="Q7160" s="3">
        <f>Table1[[#This Row],[Capacity (MW)]]*0.395*8760*10^-6</f>
        <v>0.2525946</v>
      </c>
      <c r="R7160" s="3" cm="1">
        <f t="array" ref="R7160">AVERAGE(VLOOKUP(_xlfn.TEXTSPLIT(Table1[[#This Row],[Fuel (no space after comma)]], ","), FuelList_Final_EF!$A$2:$B$65, 2, FALSE))</f>
        <v>53.06</v>
      </c>
      <c r="S7160" s="3">
        <f>Table1[[#This Row],[Generation (TWh)]]*10^9*VLOOKUP(Table1[[#This Row],[Turbine/Engine Technology]],Technology_HR!$A$2:$B$11,2,FALSE)*10^-6</f>
        <v>1906836.6354</v>
      </c>
      <c r="T7160" s="5">
        <f>Table1[[#This Row],[Fuel Consumption (mmBtu)]]*Table1[[#This Row],[Emission Factor (kg CO2/ mmBtu)]]*10^3</f>
        <v>101176751874.32401</v>
      </c>
      <c r="U7160" s="3">
        <f>Table1[[#This Row],[Emissions (g CO2)]]/(Table1[[#This Row],[Generation (TWh)]]*10^9)</f>
        <v>400.54993999999999</v>
      </c>
    </row>
    <row r="7161" spans="1:21" x14ac:dyDescent="0.35">
      <c r="A7161" t="s">
        <v>1963</v>
      </c>
      <c r="B7161" t="s">
        <v>3263</v>
      </c>
      <c r="C7161" t="str">
        <f>SUBSTITUTE(Table1[[#This Row],[Fuel]],", ",",")</f>
        <v>fossil gas: natural gas,fossil liquids: heavy fuel oil</v>
      </c>
      <c r="D7161" t="s">
        <v>3239</v>
      </c>
      <c r="E7161" t="s">
        <v>3241</v>
      </c>
      <c r="H7161" t="s">
        <v>3440</v>
      </c>
      <c r="I7161">
        <v>70</v>
      </c>
      <c r="J7161" t="s">
        <v>3446</v>
      </c>
      <c r="K7161">
        <v>1985</v>
      </c>
      <c r="L7161" t="s">
        <v>29</v>
      </c>
      <c r="M7161" t="s">
        <v>29</v>
      </c>
      <c r="N7161">
        <v>55.634053999999999</v>
      </c>
      <c r="O7161">
        <v>37.818257000000003</v>
      </c>
      <c r="P7161" t="s">
        <v>3578</v>
      </c>
      <c r="Q7161" s="3">
        <f>Table1[[#This Row],[Capacity (MW)]]*0.395*8760*10^-6</f>
        <v>0.24221400000000001</v>
      </c>
      <c r="R7161" s="3" cm="1">
        <f t="array" ref="R7161">AVERAGE(VLOOKUP(_xlfn.TEXTSPLIT(Table1[[#This Row],[Fuel (no space after comma)]], ","), FuelList_Final_EF!$A$2:$B$65, 2, FALSE))</f>
        <v>67.331265155508703</v>
      </c>
      <c r="S7161" s="3">
        <f>Table1[[#This Row],[Generation (TWh)]]*10^9*VLOOKUP(Table1[[#This Row],[Turbine/Engine Technology]],Technology_HR!$A$2:$B$11,2,FALSE)*10^-6</f>
        <v>2491170.9899999998</v>
      </c>
      <c r="T7161" s="5">
        <f>Table1[[#This Row],[Fuel Consumption (mmBtu)]]*Table1[[#This Row],[Emission Factor (kg CO2/ mmBtu)]]*10^3</f>
        <v>167733694475.40109</v>
      </c>
      <c r="U7161" s="3">
        <f>Table1[[#This Row],[Emissions (g CO2)]]/(Table1[[#This Row],[Generation (TWh)]]*10^9)</f>
        <v>692.50206212440685</v>
      </c>
    </row>
    <row r="7162" spans="1:21" x14ac:dyDescent="0.35">
      <c r="A7162" t="s">
        <v>1963</v>
      </c>
      <c r="B7162" t="s">
        <v>3263</v>
      </c>
      <c r="C7162" t="str">
        <f>SUBSTITUTE(Table1[[#This Row],[Fuel]],", ",",")</f>
        <v>fossil gas: natural gas,fossil liquids: heavy fuel oil</v>
      </c>
      <c r="D7162" t="s">
        <v>3239</v>
      </c>
      <c r="E7162" t="s">
        <v>3241</v>
      </c>
      <c r="H7162" t="s">
        <v>3440</v>
      </c>
      <c r="I7162">
        <v>60</v>
      </c>
      <c r="J7162" t="s">
        <v>3446</v>
      </c>
      <c r="K7162">
        <v>1986</v>
      </c>
      <c r="L7162" t="s">
        <v>29</v>
      </c>
      <c r="M7162" t="s">
        <v>29</v>
      </c>
      <c r="N7162">
        <v>55.634053999999999</v>
      </c>
      <c r="O7162">
        <v>37.818257000000003</v>
      </c>
      <c r="P7162" t="s">
        <v>3578</v>
      </c>
      <c r="Q7162" s="3">
        <f>Table1[[#This Row],[Capacity (MW)]]*0.395*8760*10^-6</f>
        <v>0.20761200000000002</v>
      </c>
      <c r="R7162" s="3" cm="1">
        <f t="array" ref="R7162">AVERAGE(VLOOKUP(_xlfn.TEXTSPLIT(Table1[[#This Row],[Fuel (no space after comma)]], ","), FuelList_Final_EF!$A$2:$B$65, 2, FALSE))</f>
        <v>67.331265155508703</v>
      </c>
      <c r="S7162" s="3">
        <f>Table1[[#This Row],[Generation (TWh)]]*10^9*VLOOKUP(Table1[[#This Row],[Turbine/Engine Technology]],Technology_HR!$A$2:$B$11,2,FALSE)*10^-6</f>
        <v>2135289.42</v>
      </c>
      <c r="T7162" s="5">
        <f>Table1[[#This Row],[Fuel Consumption (mmBtu)]]*Table1[[#This Row],[Emission Factor (kg CO2/ mmBtu)]]*10^3</f>
        <v>143771738121.77237</v>
      </c>
      <c r="U7162" s="3">
        <f>Table1[[#This Row],[Emissions (g CO2)]]/(Table1[[#This Row],[Generation (TWh)]]*10^9)</f>
        <v>692.50206212440685</v>
      </c>
    </row>
    <row r="7163" spans="1:21" x14ac:dyDescent="0.35">
      <c r="A7163" t="s">
        <v>1963</v>
      </c>
      <c r="B7163" t="s">
        <v>3263</v>
      </c>
      <c r="C7163" t="str">
        <f>SUBSTITUTE(Table1[[#This Row],[Fuel]],", ",",")</f>
        <v>fossil gas: natural gas,fossil liquids: heavy fuel oil</v>
      </c>
      <c r="D7163" t="s">
        <v>3239</v>
      </c>
      <c r="E7163" t="s">
        <v>3241</v>
      </c>
      <c r="H7163" t="s">
        <v>3440</v>
      </c>
      <c r="I7163">
        <v>60</v>
      </c>
      <c r="J7163" t="s">
        <v>3446</v>
      </c>
      <c r="K7163">
        <v>1987</v>
      </c>
      <c r="L7163" t="s">
        <v>29</v>
      </c>
      <c r="M7163" t="s">
        <v>29</v>
      </c>
      <c r="N7163">
        <v>55.634053999999999</v>
      </c>
      <c r="O7163">
        <v>37.818257000000003</v>
      </c>
      <c r="P7163" t="s">
        <v>3578</v>
      </c>
      <c r="Q7163" s="3">
        <f>Table1[[#This Row],[Capacity (MW)]]*0.395*8760*10^-6</f>
        <v>0.20761200000000002</v>
      </c>
      <c r="R7163" s="3" cm="1">
        <f t="array" ref="R7163">AVERAGE(VLOOKUP(_xlfn.TEXTSPLIT(Table1[[#This Row],[Fuel (no space after comma)]], ","), FuelList_Final_EF!$A$2:$B$65, 2, FALSE))</f>
        <v>67.331265155508703</v>
      </c>
      <c r="S7163" s="3">
        <f>Table1[[#This Row],[Generation (TWh)]]*10^9*VLOOKUP(Table1[[#This Row],[Turbine/Engine Technology]],Technology_HR!$A$2:$B$11,2,FALSE)*10^-6</f>
        <v>2135289.42</v>
      </c>
      <c r="T7163" s="5">
        <f>Table1[[#This Row],[Fuel Consumption (mmBtu)]]*Table1[[#This Row],[Emission Factor (kg CO2/ mmBtu)]]*10^3</f>
        <v>143771738121.77237</v>
      </c>
      <c r="U7163" s="3">
        <f>Table1[[#This Row],[Emissions (g CO2)]]/(Table1[[#This Row],[Generation (TWh)]]*10^9)</f>
        <v>692.50206212440685</v>
      </c>
    </row>
    <row r="7164" spans="1:21" x14ac:dyDescent="0.35">
      <c r="A7164" t="s">
        <v>1963</v>
      </c>
      <c r="B7164" t="s">
        <v>3263</v>
      </c>
      <c r="C7164" t="str">
        <f>SUBSTITUTE(Table1[[#This Row],[Fuel]],", ",",")</f>
        <v>fossil gas: natural gas,fossil liquids: heavy fuel oil</v>
      </c>
      <c r="D7164" t="s">
        <v>3239</v>
      </c>
      <c r="E7164" t="s">
        <v>3241</v>
      </c>
      <c r="H7164" t="s">
        <v>3440</v>
      </c>
      <c r="I7164">
        <v>60</v>
      </c>
      <c r="J7164" t="s">
        <v>3446</v>
      </c>
      <c r="K7164">
        <v>1988</v>
      </c>
      <c r="L7164" t="s">
        <v>29</v>
      </c>
      <c r="M7164" t="s">
        <v>29</v>
      </c>
      <c r="N7164">
        <v>55.634053999999999</v>
      </c>
      <c r="O7164">
        <v>37.818257000000003</v>
      </c>
      <c r="P7164" t="s">
        <v>3578</v>
      </c>
      <c r="Q7164" s="3">
        <f>Table1[[#This Row],[Capacity (MW)]]*0.395*8760*10^-6</f>
        <v>0.20761200000000002</v>
      </c>
      <c r="R7164" s="3" cm="1">
        <f t="array" ref="R7164">AVERAGE(VLOOKUP(_xlfn.TEXTSPLIT(Table1[[#This Row],[Fuel (no space after comma)]], ","), FuelList_Final_EF!$A$2:$B$65, 2, FALSE))</f>
        <v>67.331265155508703</v>
      </c>
      <c r="S7164" s="3">
        <f>Table1[[#This Row],[Generation (TWh)]]*10^9*VLOOKUP(Table1[[#This Row],[Turbine/Engine Technology]],Technology_HR!$A$2:$B$11,2,FALSE)*10^-6</f>
        <v>2135289.42</v>
      </c>
      <c r="T7164" s="5">
        <f>Table1[[#This Row],[Fuel Consumption (mmBtu)]]*Table1[[#This Row],[Emission Factor (kg CO2/ mmBtu)]]*10^3</f>
        <v>143771738121.77237</v>
      </c>
      <c r="U7164" s="3">
        <f>Table1[[#This Row],[Emissions (g CO2)]]/(Table1[[#This Row],[Generation (TWh)]]*10^9)</f>
        <v>692.50206212440685</v>
      </c>
    </row>
    <row r="7165" spans="1:21" x14ac:dyDescent="0.35">
      <c r="A7165" t="s">
        <v>1963</v>
      </c>
      <c r="B7165" t="s">
        <v>3263</v>
      </c>
      <c r="C7165" t="str">
        <f>SUBSTITUTE(Table1[[#This Row],[Fuel]],", ",",")</f>
        <v>fossil gas: natural gas,fossil liquids: heavy fuel oil</v>
      </c>
      <c r="D7165" t="s">
        <v>3239</v>
      </c>
      <c r="E7165" t="s">
        <v>3241</v>
      </c>
      <c r="H7165" t="s">
        <v>3440</v>
      </c>
      <c r="I7165">
        <v>60</v>
      </c>
      <c r="J7165" t="s">
        <v>3446</v>
      </c>
      <c r="K7165">
        <v>1989</v>
      </c>
      <c r="L7165" t="s">
        <v>29</v>
      </c>
      <c r="M7165" t="s">
        <v>29</v>
      </c>
      <c r="N7165">
        <v>55.634053999999999</v>
      </c>
      <c r="O7165">
        <v>37.818257000000003</v>
      </c>
      <c r="P7165" t="s">
        <v>3578</v>
      </c>
      <c r="Q7165" s="3">
        <f>Table1[[#This Row],[Capacity (MW)]]*0.395*8760*10^-6</f>
        <v>0.20761200000000002</v>
      </c>
      <c r="R7165" s="3" cm="1">
        <f t="array" ref="R7165">AVERAGE(VLOOKUP(_xlfn.TEXTSPLIT(Table1[[#This Row],[Fuel (no space after comma)]], ","), FuelList_Final_EF!$A$2:$B$65, 2, FALSE))</f>
        <v>67.331265155508703</v>
      </c>
      <c r="S7165" s="3">
        <f>Table1[[#This Row],[Generation (TWh)]]*10^9*VLOOKUP(Table1[[#This Row],[Turbine/Engine Technology]],Technology_HR!$A$2:$B$11,2,FALSE)*10^-6</f>
        <v>2135289.42</v>
      </c>
      <c r="T7165" s="5">
        <f>Table1[[#This Row],[Fuel Consumption (mmBtu)]]*Table1[[#This Row],[Emission Factor (kg CO2/ mmBtu)]]*10^3</f>
        <v>143771738121.77237</v>
      </c>
      <c r="U7165" s="3">
        <f>Table1[[#This Row],[Emissions (g CO2)]]/(Table1[[#This Row],[Generation (TWh)]]*10^9)</f>
        <v>692.50206212440685</v>
      </c>
    </row>
    <row r="7166" spans="1:21" x14ac:dyDescent="0.35">
      <c r="A7166" t="s">
        <v>1963</v>
      </c>
      <c r="B7166" t="s">
        <v>3263</v>
      </c>
      <c r="C7166" t="str">
        <f>SUBSTITUTE(Table1[[#This Row],[Fuel]],", ",",")</f>
        <v>fossil gas: natural gas,fossil liquids: heavy fuel oil</v>
      </c>
      <c r="D7166" t="s">
        <v>3239</v>
      </c>
      <c r="E7166" t="s">
        <v>3241</v>
      </c>
      <c r="H7166" t="s">
        <v>3440</v>
      </c>
      <c r="I7166">
        <v>60</v>
      </c>
      <c r="J7166" t="s">
        <v>3446</v>
      </c>
      <c r="K7166">
        <v>1990</v>
      </c>
      <c r="L7166" t="s">
        <v>29</v>
      </c>
      <c r="M7166" t="s">
        <v>29</v>
      </c>
      <c r="N7166">
        <v>55.634053999999999</v>
      </c>
      <c r="O7166">
        <v>37.818257000000003</v>
      </c>
      <c r="P7166" t="s">
        <v>3578</v>
      </c>
      <c r="Q7166" s="3">
        <f>Table1[[#This Row],[Capacity (MW)]]*0.395*8760*10^-6</f>
        <v>0.20761200000000002</v>
      </c>
      <c r="R7166" s="3" cm="1">
        <f t="array" ref="R7166">AVERAGE(VLOOKUP(_xlfn.TEXTSPLIT(Table1[[#This Row],[Fuel (no space after comma)]], ","), FuelList_Final_EF!$A$2:$B$65, 2, FALSE))</f>
        <v>67.331265155508703</v>
      </c>
      <c r="S7166" s="3">
        <f>Table1[[#This Row],[Generation (TWh)]]*10^9*VLOOKUP(Table1[[#This Row],[Turbine/Engine Technology]],Technology_HR!$A$2:$B$11,2,FALSE)*10^-6</f>
        <v>2135289.42</v>
      </c>
      <c r="T7166" s="5">
        <f>Table1[[#This Row],[Fuel Consumption (mmBtu)]]*Table1[[#This Row],[Emission Factor (kg CO2/ mmBtu)]]*10^3</f>
        <v>143771738121.77237</v>
      </c>
      <c r="U7166" s="3">
        <f>Table1[[#This Row],[Emissions (g CO2)]]/(Table1[[#This Row],[Generation (TWh)]]*10^9)</f>
        <v>692.50206212440685</v>
      </c>
    </row>
    <row r="7167" spans="1:21" x14ac:dyDescent="0.35">
      <c r="A7167" t="s">
        <v>1963</v>
      </c>
      <c r="B7167" t="s">
        <v>3263</v>
      </c>
      <c r="C7167" t="str">
        <f>SUBSTITUTE(Table1[[#This Row],[Fuel]],", ",",")</f>
        <v>fossil gas: natural gas,fossil liquids: heavy fuel oil</v>
      </c>
      <c r="D7167" t="s">
        <v>3239</v>
      </c>
      <c r="E7167" t="s">
        <v>3241</v>
      </c>
      <c r="H7167" t="s">
        <v>3440</v>
      </c>
      <c r="I7167">
        <v>110</v>
      </c>
      <c r="J7167" t="s">
        <v>3446</v>
      </c>
      <c r="K7167">
        <v>2001</v>
      </c>
      <c r="L7167" t="s">
        <v>29</v>
      </c>
      <c r="M7167" t="s">
        <v>29</v>
      </c>
      <c r="N7167">
        <v>55.634053999999999</v>
      </c>
      <c r="O7167">
        <v>37.818257000000003</v>
      </c>
      <c r="P7167" t="s">
        <v>3578</v>
      </c>
      <c r="Q7167" s="3">
        <f>Table1[[#This Row],[Capacity (MW)]]*0.395*8760*10^-6</f>
        <v>0.38062199999999996</v>
      </c>
      <c r="R7167" s="3" cm="1">
        <f t="array" ref="R7167">AVERAGE(VLOOKUP(_xlfn.TEXTSPLIT(Table1[[#This Row],[Fuel (no space after comma)]], ","), FuelList_Final_EF!$A$2:$B$65, 2, FALSE))</f>
        <v>67.331265155508703</v>
      </c>
      <c r="S7167" s="3">
        <f>Table1[[#This Row],[Generation (TWh)]]*10^9*VLOOKUP(Table1[[#This Row],[Turbine/Engine Technology]],Technology_HR!$A$2:$B$11,2,FALSE)*10^-6</f>
        <v>3914697.2699999996</v>
      </c>
      <c r="T7167" s="5">
        <f>Table1[[#This Row],[Fuel Consumption (mmBtu)]]*Table1[[#This Row],[Emission Factor (kg CO2/ mmBtu)]]*10^3</f>
        <v>263581519889.91602</v>
      </c>
      <c r="U7167" s="3">
        <f>Table1[[#This Row],[Emissions (g CO2)]]/(Table1[[#This Row],[Generation (TWh)]]*10^9)</f>
        <v>692.50206212440708</v>
      </c>
    </row>
    <row r="7168" spans="1:21" x14ac:dyDescent="0.35">
      <c r="A7168" t="s">
        <v>1963</v>
      </c>
      <c r="B7168" t="s">
        <v>3263</v>
      </c>
      <c r="C7168" t="str">
        <f>SUBSTITUTE(Table1[[#This Row],[Fuel]],", ",",")</f>
        <v>fossil gas: natural gas,fossil liquids: heavy fuel oil</v>
      </c>
      <c r="D7168" t="s">
        <v>3239</v>
      </c>
      <c r="E7168" t="s">
        <v>3241</v>
      </c>
      <c r="H7168" t="s">
        <v>3440</v>
      </c>
      <c r="I7168">
        <v>110</v>
      </c>
      <c r="J7168" t="s">
        <v>3446</v>
      </c>
      <c r="K7168">
        <v>2003</v>
      </c>
      <c r="L7168" t="s">
        <v>29</v>
      </c>
      <c r="M7168" t="s">
        <v>29</v>
      </c>
      <c r="N7168">
        <v>55.634053999999999</v>
      </c>
      <c r="O7168">
        <v>37.818257000000003</v>
      </c>
      <c r="P7168" t="s">
        <v>3578</v>
      </c>
      <c r="Q7168" s="3">
        <f>Table1[[#This Row],[Capacity (MW)]]*0.395*8760*10^-6</f>
        <v>0.38062199999999996</v>
      </c>
      <c r="R7168" s="3" cm="1">
        <f t="array" ref="R7168">AVERAGE(VLOOKUP(_xlfn.TEXTSPLIT(Table1[[#This Row],[Fuel (no space after comma)]], ","), FuelList_Final_EF!$A$2:$B$65, 2, FALSE))</f>
        <v>67.331265155508703</v>
      </c>
      <c r="S7168" s="3">
        <f>Table1[[#This Row],[Generation (TWh)]]*10^9*VLOOKUP(Table1[[#This Row],[Turbine/Engine Technology]],Technology_HR!$A$2:$B$11,2,FALSE)*10^-6</f>
        <v>3914697.2699999996</v>
      </c>
      <c r="T7168" s="5">
        <f>Table1[[#This Row],[Fuel Consumption (mmBtu)]]*Table1[[#This Row],[Emission Factor (kg CO2/ mmBtu)]]*10^3</f>
        <v>263581519889.91602</v>
      </c>
      <c r="U7168" s="3">
        <f>Table1[[#This Row],[Emissions (g CO2)]]/(Table1[[#This Row],[Generation (TWh)]]*10^9)</f>
        <v>692.50206212440708</v>
      </c>
    </row>
    <row r="7169" spans="1:21" x14ac:dyDescent="0.35">
      <c r="A7169" t="s">
        <v>1963</v>
      </c>
      <c r="B7169" t="s">
        <v>3263</v>
      </c>
      <c r="C7169" t="str">
        <f>SUBSTITUTE(Table1[[#This Row],[Fuel]],", ",",")</f>
        <v>fossil gas: natural gas,fossil liquids: heavy fuel oil</v>
      </c>
      <c r="D7169" t="s">
        <v>3239</v>
      </c>
      <c r="E7169" t="s">
        <v>3241</v>
      </c>
      <c r="H7169" t="s">
        <v>3440</v>
      </c>
      <c r="I7169">
        <v>240</v>
      </c>
      <c r="J7169" t="s">
        <v>3446</v>
      </c>
      <c r="K7169">
        <v>1972</v>
      </c>
      <c r="L7169" t="s">
        <v>29</v>
      </c>
      <c r="M7169">
        <v>2025</v>
      </c>
      <c r="N7169">
        <v>55.634053999999999</v>
      </c>
      <c r="O7169">
        <v>37.818257000000003</v>
      </c>
      <c r="P7169" t="s">
        <v>3578</v>
      </c>
      <c r="Q7169" s="3">
        <f>Table1[[#This Row],[Capacity (MW)]]*0.395*8760*10^-6</f>
        <v>0.83044800000000008</v>
      </c>
      <c r="R7169" s="3" cm="1">
        <f t="array" ref="R7169">AVERAGE(VLOOKUP(_xlfn.TEXTSPLIT(Table1[[#This Row],[Fuel (no space after comma)]], ","), FuelList_Final_EF!$A$2:$B$65, 2, FALSE))</f>
        <v>67.331265155508703</v>
      </c>
      <c r="S7169" s="3">
        <f>Table1[[#This Row],[Generation (TWh)]]*10^9*VLOOKUP(Table1[[#This Row],[Turbine/Engine Technology]],Technology_HR!$A$2:$B$11,2,FALSE)*10^-6</f>
        <v>8541157.6799999997</v>
      </c>
      <c r="T7169" s="5">
        <f>Table1[[#This Row],[Fuel Consumption (mmBtu)]]*Table1[[#This Row],[Emission Factor (kg CO2/ mmBtu)]]*10^3</f>
        <v>575086952487.08948</v>
      </c>
      <c r="U7169" s="3">
        <f>Table1[[#This Row],[Emissions (g CO2)]]/(Table1[[#This Row],[Generation (TWh)]]*10^9)</f>
        <v>692.50206212440685</v>
      </c>
    </row>
    <row r="7170" spans="1:21" x14ac:dyDescent="0.35">
      <c r="A7170" t="s">
        <v>1963</v>
      </c>
      <c r="B7170" t="s">
        <v>3263</v>
      </c>
      <c r="C7170" t="str">
        <f>SUBSTITUTE(Table1[[#This Row],[Fuel]],", ",",")</f>
        <v>fossil gas: natural gas,fossil liquids: heavy fuel oil</v>
      </c>
      <c r="D7170" t="s">
        <v>3239</v>
      </c>
      <c r="E7170" t="s">
        <v>3241</v>
      </c>
      <c r="H7170" t="s">
        <v>3440</v>
      </c>
      <c r="I7170">
        <v>250</v>
      </c>
      <c r="J7170" t="s">
        <v>3446</v>
      </c>
      <c r="K7170">
        <v>1973</v>
      </c>
      <c r="L7170" t="s">
        <v>29</v>
      </c>
      <c r="M7170" t="s">
        <v>29</v>
      </c>
      <c r="N7170">
        <v>55.634053999999999</v>
      </c>
      <c r="O7170">
        <v>37.818257000000003</v>
      </c>
      <c r="P7170" t="s">
        <v>3578</v>
      </c>
      <c r="Q7170" s="3">
        <f>Table1[[#This Row],[Capacity (MW)]]*0.395*8760*10^-6</f>
        <v>0.86504999999999999</v>
      </c>
      <c r="R7170" s="3" cm="1">
        <f t="array" ref="R7170">AVERAGE(VLOOKUP(_xlfn.TEXTSPLIT(Table1[[#This Row],[Fuel (no space after comma)]], ","), FuelList_Final_EF!$A$2:$B$65, 2, FALSE))</f>
        <v>67.331265155508703</v>
      </c>
      <c r="S7170" s="3">
        <f>Table1[[#This Row],[Generation (TWh)]]*10^9*VLOOKUP(Table1[[#This Row],[Turbine/Engine Technology]],Technology_HR!$A$2:$B$11,2,FALSE)*10^-6</f>
        <v>8897039.25</v>
      </c>
      <c r="T7170" s="5">
        <f>Table1[[#This Row],[Fuel Consumption (mmBtu)]]*Table1[[#This Row],[Emission Factor (kg CO2/ mmBtu)]]*10^3</f>
        <v>599048908840.71826</v>
      </c>
      <c r="U7170" s="3">
        <f>Table1[[#This Row],[Emissions (g CO2)]]/(Table1[[#This Row],[Generation (TWh)]]*10^9)</f>
        <v>692.50206212440696</v>
      </c>
    </row>
    <row r="7171" spans="1:21" x14ac:dyDescent="0.35">
      <c r="A7171" t="s">
        <v>1963</v>
      </c>
      <c r="B7171" t="s">
        <v>3263</v>
      </c>
      <c r="C7171" t="str">
        <f>SUBSTITUTE(Table1[[#This Row],[Fuel]],", ",",")</f>
        <v>fossil gas: natural gas,fossil liquids: heavy fuel oil</v>
      </c>
      <c r="D7171" t="s">
        <v>3239</v>
      </c>
      <c r="E7171" t="s">
        <v>3241</v>
      </c>
      <c r="H7171" t="s">
        <v>3440</v>
      </c>
      <c r="I7171">
        <v>250</v>
      </c>
      <c r="J7171" t="s">
        <v>3449</v>
      </c>
      <c r="K7171">
        <v>2025</v>
      </c>
      <c r="L7171" t="s">
        <v>29</v>
      </c>
      <c r="M7171" t="s">
        <v>29</v>
      </c>
      <c r="N7171">
        <v>55.634053999999999</v>
      </c>
      <c r="O7171">
        <v>37.818257000000003</v>
      </c>
      <c r="P7171" t="s">
        <v>3578</v>
      </c>
      <c r="Q7171" s="3">
        <f>Table1[[#This Row],[Capacity (MW)]]*0.395*8760*10^-6</f>
        <v>0.86504999999999999</v>
      </c>
      <c r="R7171" s="3" cm="1">
        <f t="array" ref="R7171">AVERAGE(VLOOKUP(_xlfn.TEXTSPLIT(Table1[[#This Row],[Fuel (no space after comma)]], ","), FuelList_Final_EF!$A$2:$B$65, 2, FALSE))</f>
        <v>67.331265155508703</v>
      </c>
      <c r="S7171" s="3">
        <f>Table1[[#This Row],[Generation (TWh)]]*10^9*VLOOKUP(Table1[[#This Row],[Turbine/Engine Technology]],Technology_HR!$A$2:$B$11,2,FALSE)*10^-6</f>
        <v>8897039.25</v>
      </c>
      <c r="T7171" s="5">
        <f>Table1[[#This Row],[Fuel Consumption (mmBtu)]]*Table1[[#This Row],[Emission Factor (kg CO2/ mmBtu)]]*10^3</f>
        <v>599048908840.71826</v>
      </c>
      <c r="U7171" s="3">
        <f>Table1[[#This Row],[Emissions (g CO2)]]/(Table1[[#This Row],[Generation (TWh)]]*10^9)</f>
        <v>692.50206212440696</v>
      </c>
    </row>
    <row r="7172" spans="1:21" x14ac:dyDescent="0.35">
      <c r="A7172" t="s">
        <v>1963</v>
      </c>
      <c r="B7172" t="s">
        <v>3263</v>
      </c>
      <c r="C7172" t="str">
        <f>SUBSTITUTE(Table1[[#This Row],[Fuel]],", ",",")</f>
        <v>fossil gas: natural gas,fossil liquids: heavy fuel oil</v>
      </c>
      <c r="D7172" t="s">
        <v>3239</v>
      </c>
      <c r="E7172" t="s">
        <v>3241</v>
      </c>
      <c r="H7172" t="s">
        <v>3440</v>
      </c>
      <c r="I7172">
        <v>295</v>
      </c>
      <c r="J7172" t="s">
        <v>3446</v>
      </c>
      <c r="K7172">
        <v>2022</v>
      </c>
      <c r="L7172" t="s">
        <v>29</v>
      </c>
      <c r="M7172" t="s">
        <v>29</v>
      </c>
      <c r="N7172">
        <v>55.634053999999999</v>
      </c>
      <c r="O7172">
        <v>37.818257000000003</v>
      </c>
      <c r="P7172" t="s">
        <v>3578</v>
      </c>
      <c r="Q7172" s="3">
        <f>Table1[[#This Row],[Capacity (MW)]]*0.395*8760*10^-6</f>
        <v>1.020759</v>
      </c>
      <c r="R7172" s="3" cm="1">
        <f t="array" ref="R7172">AVERAGE(VLOOKUP(_xlfn.TEXTSPLIT(Table1[[#This Row],[Fuel (no space after comma)]], ","), FuelList_Final_EF!$A$2:$B$65, 2, FALSE))</f>
        <v>67.331265155508703</v>
      </c>
      <c r="S7172" s="3">
        <f>Table1[[#This Row],[Generation (TWh)]]*10^9*VLOOKUP(Table1[[#This Row],[Turbine/Engine Technology]],Technology_HR!$A$2:$B$11,2,FALSE)*10^-6</f>
        <v>10498506.314999999</v>
      </c>
      <c r="T7172" s="5">
        <f>Table1[[#This Row],[Fuel Consumption (mmBtu)]]*Table1[[#This Row],[Emission Factor (kg CO2/ mmBtu)]]*10^3</f>
        <v>706877712432.04749</v>
      </c>
      <c r="U7172" s="3">
        <f>Table1[[#This Row],[Emissions (g CO2)]]/(Table1[[#This Row],[Generation (TWh)]]*10^9)</f>
        <v>692.50206212440696</v>
      </c>
    </row>
    <row r="7173" spans="1:21" x14ac:dyDescent="0.35">
      <c r="A7173" t="s">
        <v>1976</v>
      </c>
      <c r="B7173" t="s">
        <v>3263</v>
      </c>
      <c r="C7173" t="str">
        <f>SUBSTITUTE(Table1[[#This Row],[Fuel]],", ",",")</f>
        <v>fossil gas: natural gas,fossil liquids: heavy fuel oil</v>
      </c>
      <c r="D7173" t="s">
        <v>3239</v>
      </c>
      <c r="E7173" t="s">
        <v>3241</v>
      </c>
      <c r="H7173" t="s">
        <v>3440</v>
      </c>
      <c r="I7173">
        <v>60</v>
      </c>
      <c r="J7173" t="s">
        <v>3446</v>
      </c>
      <c r="K7173">
        <v>1973</v>
      </c>
      <c r="L7173" t="s">
        <v>29</v>
      </c>
      <c r="M7173" t="s">
        <v>29</v>
      </c>
      <c r="N7173">
        <v>55.690600000000003</v>
      </c>
      <c r="O7173">
        <v>52.4758</v>
      </c>
      <c r="P7173" t="s">
        <v>3578</v>
      </c>
      <c r="Q7173" s="3">
        <f>Table1[[#This Row],[Capacity (MW)]]*0.395*8760*10^-6</f>
        <v>0.20761200000000002</v>
      </c>
      <c r="R7173" s="3" cm="1">
        <f t="array" ref="R7173">AVERAGE(VLOOKUP(_xlfn.TEXTSPLIT(Table1[[#This Row],[Fuel (no space after comma)]], ","), FuelList_Final_EF!$A$2:$B$65, 2, FALSE))</f>
        <v>67.331265155508703</v>
      </c>
      <c r="S7173" s="3">
        <f>Table1[[#This Row],[Generation (TWh)]]*10^9*VLOOKUP(Table1[[#This Row],[Turbine/Engine Technology]],Technology_HR!$A$2:$B$11,2,FALSE)*10^-6</f>
        <v>2135289.42</v>
      </c>
      <c r="T7173" s="5">
        <f>Table1[[#This Row],[Fuel Consumption (mmBtu)]]*Table1[[#This Row],[Emission Factor (kg CO2/ mmBtu)]]*10^3</f>
        <v>143771738121.77237</v>
      </c>
      <c r="U7173" s="3">
        <f>Table1[[#This Row],[Emissions (g CO2)]]/(Table1[[#This Row],[Generation (TWh)]]*10^9)</f>
        <v>692.50206212440685</v>
      </c>
    </row>
    <row r="7174" spans="1:21" x14ac:dyDescent="0.35">
      <c r="A7174" t="s">
        <v>1976</v>
      </c>
      <c r="B7174" t="s">
        <v>3263</v>
      </c>
      <c r="C7174" t="str">
        <f>SUBSTITUTE(Table1[[#This Row],[Fuel]],", ",",")</f>
        <v>fossil gas: natural gas,fossil liquids: heavy fuel oil</v>
      </c>
      <c r="D7174" t="s">
        <v>3239</v>
      </c>
      <c r="E7174" t="s">
        <v>3241</v>
      </c>
      <c r="H7174" t="s">
        <v>3440</v>
      </c>
      <c r="I7174">
        <v>60</v>
      </c>
      <c r="J7174" t="s">
        <v>3446</v>
      </c>
      <c r="K7174">
        <v>1973</v>
      </c>
      <c r="L7174" t="s">
        <v>29</v>
      </c>
      <c r="M7174" t="s">
        <v>29</v>
      </c>
      <c r="N7174">
        <v>55.690600000000003</v>
      </c>
      <c r="O7174">
        <v>52.4758</v>
      </c>
      <c r="P7174" t="s">
        <v>3578</v>
      </c>
      <c r="Q7174" s="3">
        <f>Table1[[#This Row],[Capacity (MW)]]*0.395*8760*10^-6</f>
        <v>0.20761200000000002</v>
      </c>
      <c r="R7174" s="3" cm="1">
        <f t="array" ref="R7174">AVERAGE(VLOOKUP(_xlfn.TEXTSPLIT(Table1[[#This Row],[Fuel (no space after comma)]], ","), FuelList_Final_EF!$A$2:$B$65, 2, FALSE))</f>
        <v>67.331265155508703</v>
      </c>
      <c r="S7174" s="3">
        <f>Table1[[#This Row],[Generation (TWh)]]*10^9*VLOOKUP(Table1[[#This Row],[Turbine/Engine Technology]],Technology_HR!$A$2:$B$11,2,FALSE)*10^-6</f>
        <v>2135289.42</v>
      </c>
      <c r="T7174" s="5">
        <f>Table1[[#This Row],[Fuel Consumption (mmBtu)]]*Table1[[#This Row],[Emission Factor (kg CO2/ mmBtu)]]*10^3</f>
        <v>143771738121.77237</v>
      </c>
      <c r="U7174" s="3">
        <f>Table1[[#This Row],[Emissions (g CO2)]]/(Table1[[#This Row],[Generation (TWh)]]*10^9)</f>
        <v>692.50206212440685</v>
      </c>
    </row>
    <row r="7175" spans="1:21" x14ac:dyDescent="0.35">
      <c r="A7175" t="s">
        <v>1976</v>
      </c>
      <c r="B7175" t="s">
        <v>3263</v>
      </c>
      <c r="C7175" t="str">
        <f>SUBSTITUTE(Table1[[#This Row],[Fuel]],", ",",")</f>
        <v>fossil gas: natural gas,fossil liquids: heavy fuel oil</v>
      </c>
      <c r="D7175" t="s">
        <v>3239</v>
      </c>
      <c r="E7175" t="s">
        <v>3241</v>
      </c>
      <c r="H7175" t="s">
        <v>3440</v>
      </c>
      <c r="I7175">
        <v>105</v>
      </c>
      <c r="J7175" t="s">
        <v>3446</v>
      </c>
      <c r="K7175">
        <v>1974</v>
      </c>
      <c r="L7175" t="s">
        <v>29</v>
      </c>
      <c r="M7175" t="s">
        <v>29</v>
      </c>
      <c r="N7175">
        <v>55.690600000000003</v>
      </c>
      <c r="O7175">
        <v>52.4758</v>
      </c>
      <c r="P7175" t="s">
        <v>3578</v>
      </c>
      <c r="Q7175" s="3">
        <f>Table1[[#This Row],[Capacity (MW)]]*0.395*8760*10^-6</f>
        <v>0.36332100000000001</v>
      </c>
      <c r="R7175" s="3" cm="1">
        <f t="array" ref="R7175">AVERAGE(VLOOKUP(_xlfn.TEXTSPLIT(Table1[[#This Row],[Fuel (no space after comma)]], ","), FuelList_Final_EF!$A$2:$B$65, 2, FALSE))</f>
        <v>67.331265155508703</v>
      </c>
      <c r="S7175" s="3">
        <f>Table1[[#This Row],[Generation (TWh)]]*10^9*VLOOKUP(Table1[[#This Row],[Turbine/Engine Technology]],Technology_HR!$A$2:$B$11,2,FALSE)*10^-6</f>
        <v>3736756.4849999999</v>
      </c>
      <c r="T7175" s="5">
        <f>Table1[[#This Row],[Fuel Consumption (mmBtu)]]*Table1[[#This Row],[Emission Factor (kg CO2/ mmBtu)]]*10^3</f>
        <v>251600541713.10168</v>
      </c>
      <c r="U7175" s="3">
        <f>Table1[[#This Row],[Emissions (g CO2)]]/(Table1[[#This Row],[Generation (TWh)]]*10^9)</f>
        <v>692.50206212440708</v>
      </c>
    </row>
    <row r="7176" spans="1:21" x14ac:dyDescent="0.35">
      <c r="A7176" t="s">
        <v>1976</v>
      </c>
      <c r="B7176" t="s">
        <v>3263</v>
      </c>
      <c r="C7176" t="str">
        <f>SUBSTITUTE(Table1[[#This Row],[Fuel]],", ",",")</f>
        <v>fossil gas: natural gas,fossil liquids: heavy fuel oil</v>
      </c>
      <c r="D7176" t="s">
        <v>3239</v>
      </c>
      <c r="E7176" t="s">
        <v>3241</v>
      </c>
      <c r="H7176" t="s">
        <v>3440</v>
      </c>
      <c r="I7176">
        <v>105</v>
      </c>
      <c r="J7176" t="s">
        <v>3446</v>
      </c>
      <c r="K7176">
        <v>1974</v>
      </c>
      <c r="L7176" t="s">
        <v>29</v>
      </c>
      <c r="M7176" t="s">
        <v>29</v>
      </c>
      <c r="N7176">
        <v>55.690600000000003</v>
      </c>
      <c r="O7176">
        <v>52.4758</v>
      </c>
      <c r="P7176" t="s">
        <v>3578</v>
      </c>
      <c r="Q7176" s="3">
        <f>Table1[[#This Row],[Capacity (MW)]]*0.395*8760*10^-6</f>
        <v>0.36332100000000001</v>
      </c>
      <c r="R7176" s="3" cm="1">
        <f t="array" ref="R7176">AVERAGE(VLOOKUP(_xlfn.TEXTSPLIT(Table1[[#This Row],[Fuel (no space after comma)]], ","), FuelList_Final_EF!$A$2:$B$65, 2, FALSE))</f>
        <v>67.331265155508703</v>
      </c>
      <c r="S7176" s="3">
        <f>Table1[[#This Row],[Generation (TWh)]]*10^9*VLOOKUP(Table1[[#This Row],[Turbine/Engine Technology]],Technology_HR!$A$2:$B$11,2,FALSE)*10^-6</f>
        <v>3736756.4849999999</v>
      </c>
      <c r="T7176" s="5">
        <f>Table1[[#This Row],[Fuel Consumption (mmBtu)]]*Table1[[#This Row],[Emission Factor (kg CO2/ mmBtu)]]*10^3</f>
        <v>251600541713.10168</v>
      </c>
      <c r="U7176" s="3">
        <f>Table1[[#This Row],[Emissions (g CO2)]]/(Table1[[#This Row],[Generation (TWh)]]*10^9)</f>
        <v>692.50206212440708</v>
      </c>
    </row>
    <row r="7177" spans="1:21" x14ac:dyDescent="0.35">
      <c r="A7177" t="s">
        <v>1976</v>
      </c>
      <c r="B7177" t="s">
        <v>3263</v>
      </c>
      <c r="C7177" t="str">
        <f>SUBSTITUTE(Table1[[#This Row],[Fuel]],", ",",")</f>
        <v>fossil gas: natural gas,fossil liquids: heavy fuel oil</v>
      </c>
      <c r="D7177" t="s">
        <v>3239</v>
      </c>
      <c r="E7177" t="s">
        <v>3241</v>
      </c>
      <c r="H7177" t="s">
        <v>3440</v>
      </c>
      <c r="I7177">
        <v>110</v>
      </c>
      <c r="J7177" t="s">
        <v>3446</v>
      </c>
      <c r="K7177">
        <v>1975</v>
      </c>
      <c r="L7177" t="s">
        <v>29</v>
      </c>
      <c r="M7177" t="s">
        <v>29</v>
      </c>
      <c r="N7177">
        <v>55.690600000000003</v>
      </c>
      <c r="O7177">
        <v>52.4758</v>
      </c>
      <c r="P7177" t="s">
        <v>3578</v>
      </c>
      <c r="Q7177" s="3">
        <f>Table1[[#This Row],[Capacity (MW)]]*0.395*8760*10^-6</f>
        <v>0.38062199999999996</v>
      </c>
      <c r="R7177" s="3" cm="1">
        <f t="array" ref="R7177">AVERAGE(VLOOKUP(_xlfn.TEXTSPLIT(Table1[[#This Row],[Fuel (no space after comma)]], ","), FuelList_Final_EF!$A$2:$B$65, 2, FALSE))</f>
        <v>67.331265155508703</v>
      </c>
      <c r="S7177" s="3">
        <f>Table1[[#This Row],[Generation (TWh)]]*10^9*VLOOKUP(Table1[[#This Row],[Turbine/Engine Technology]],Technology_HR!$A$2:$B$11,2,FALSE)*10^-6</f>
        <v>3914697.2699999996</v>
      </c>
      <c r="T7177" s="5">
        <f>Table1[[#This Row],[Fuel Consumption (mmBtu)]]*Table1[[#This Row],[Emission Factor (kg CO2/ mmBtu)]]*10^3</f>
        <v>263581519889.91602</v>
      </c>
      <c r="U7177" s="3">
        <f>Table1[[#This Row],[Emissions (g CO2)]]/(Table1[[#This Row],[Generation (TWh)]]*10^9)</f>
        <v>692.50206212440708</v>
      </c>
    </row>
    <row r="7178" spans="1:21" x14ac:dyDescent="0.35">
      <c r="A7178" t="s">
        <v>1976</v>
      </c>
      <c r="B7178" t="s">
        <v>3263</v>
      </c>
      <c r="C7178" t="str">
        <f>SUBSTITUTE(Table1[[#This Row],[Fuel]],", ",",")</f>
        <v>fossil gas: natural gas,fossil liquids: heavy fuel oil</v>
      </c>
      <c r="D7178" t="s">
        <v>3239</v>
      </c>
      <c r="E7178" t="s">
        <v>3241</v>
      </c>
      <c r="H7178" t="s">
        <v>3440</v>
      </c>
      <c r="I7178">
        <v>110</v>
      </c>
      <c r="J7178" t="s">
        <v>3446</v>
      </c>
      <c r="K7178">
        <v>1975</v>
      </c>
      <c r="L7178" t="s">
        <v>29</v>
      </c>
      <c r="M7178" t="s">
        <v>29</v>
      </c>
      <c r="N7178">
        <v>55.690600000000003</v>
      </c>
      <c r="O7178">
        <v>52.4758</v>
      </c>
      <c r="P7178" t="s">
        <v>3578</v>
      </c>
      <c r="Q7178" s="3">
        <f>Table1[[#This Row],[Capacity (MW)]]*0.395*8760*10^-6</f>
        <v>0.38062199999999996</v>
      </c>
      <c r="R7178" s="3" cm="1">
        <f t="array" ref="R7178">AVERAGE(VLOOKUP(_xlfn.TEXTSPLIT(Table1[[#This Row],[Fuel (no space after comma)]], ","), FuelList_Final_EF!$A$2:$B$65, 2, FALSE))</f>
        <v>67.331265155508703</v>
      </c>
      <c r="S7178" s="3">
        <f>Table1[[#This Row],[Generation (TWh)]]*10^9*VLOOKUP(Table1[[#This Row],[Turbine/Engine Technology]],Technology_HR!$A$2:$B$11,2,FALSE)*10^-6</f>
        <v>3914697.2699999996</v>
      </c>
      <c r="T7178" s="5">
        <f>Table1[[#This Row],[Fuel Consumption (mmBtu)]]*Table1[[#This Row],[Emission Factor (kg CO2/ mmBtu)]]*10^3</f>
        <v>263581519889.91602</v>
      </c>
      <c r="U7178" s="3">
        <f>Table1[[#This Row],[Emissions (g CO2)]]/(Table1[[#This Row],[Generation (TWh)]]*10^9)</f>
        <v>692.50206212440708</v>
      </c>
    </row>
    <row r="7179" spans="1:21" x14ac:dyDescent="0.35">
      <c r="A7179" t="s">
        <v>1976</v>
      </c>
      <c r="B7179" t="s">
        <v>3263</v>
      </c>
      <c r="C7179" t="str">
        <f>SUBSTITUTE(Table1[[#This Row],[Fuel]],", ",",")</f>
        <v>fossil gas: natural gas,fossil liquids: heavy fuel oil</v>
      </c>
      <c r="D7179" t="s">
        <v>3239</v>
      </c>
      <c r="E7179" t="s">
        <v>3241</v>
      </c>
      <c r="H7179" t="s">
        <v>3440</v>
      </c>
      <c r="I7179">
        <v>110</v>
      </c>
      <c r="J7179" t="s">
        <v>3446</v>
      </c>
      <c r="K7179">
        <v>1976</v>
      </c>
      <c r="L7179" t="s">
        <v>29</v>
      </c>
      <c r="M7179" t="s">
        <v>29</v>
      </c>
      <c r="N7179">
        <v>55.690600000000003</v>
      </c>
      <c r="O7179">
        <v>52.4758</v>
      </c>
      <c r="P7179" t="s">
        <v>3578</v>
      </c>
      <c r="Q7179" s="3">
        <f>Table1[[#This Row],[Capacity (MW)]]*0.395*8760*10^-6</f>
        <v>0.38062199999999996</v>
      </c>
      <c r="R7179" s="3" cm="1">
        <f t="array" ref="R7179">AVERAGE(VLOOKUP(_xlfn.TEXTSPLIT(Table1[[#This Row],[Fuel (no space after comma)]], ","), FuelList_Final_EF!$A$2:$B$65, 2, FALSE))</f>
        <v>67.331265155508703</v>
      </c>
      <c r="S7179" s="3">
        <f>Table1[[#This Row],[Generation (TWh)]]*10^9*VLOOKUP(Table1[[#This Row],[Turbine/Engine Technology]],Technology_HR!$A$2:$B$11,2,FALSE)*10^-6</f>
        <v>3914697.2699999996</v>
      </c>
      <c r="T7179" s="5">
        <f>Table1[[#This Row],[Fuel Consumption (mmBtu)]]*Table1[[#This Row],[Emission Factor (kg CO2/ mmBtu)]]*10^3</f>
        <v>263581519889.91602</v>
      </c>
      <c r="U7179" s="3">
        <f>Table1[[#This Row],[Emissions (g CO2)]]/(Table1[[#This Row],[Generation (TWh)]]*10^9)</f>
        <v>692.50206212440708</v>
      </c>
    </row>
    <row r="7180" spans="1:21" x14ac:dyDescent="0.35">
      <c r="A7180" t="s">
        <v>1976</v>
      </c>
      <c r="B7180" t="s">
        <v>3263</v>
      </c>
      <c r="C7180" t="str">
        <f>SUBSTITUTE(Table1[[#This Row],[Fuel]],", ",",")</f>
        <v>fossil gas: natural gas,fossil liquids: heavy fuel oil</v>
      </c>
      <c r="D7180" t="s">
        <v>3239</v>
      </c>
      <c r="E7180" t="s">
        <v>3241</v>
      </c>
      <c r="H7180" t="s">
        <v>3440</v>
      </c>
      <c r="I7180">
        <v>110</v>
      </c>
      <c r="J7180" t="s">
        <v>3446</v>
      </c>
      <c r="K7180">
        <v>1978</v>
      </c>
      <c r="L7180" t="s">
        <v>29</v>
      </c>
      <c r="M7180" t="s">
        <v>29</v>
      </c>
      <c r="N7180">
        <v>55.690600000000003</v>
      </c>
      <c r="O7180">
        <v>52.4758</v>
      </c>
      <c r="P7180" t="s">
        <v>3578</v>
      </c>
      <c r="Q7180" s="3">
        <f>Table1[[#This Row],[Capacity (MW)]]*0.395*8760*10^-6</f>
        <v>0.38062199999999996</v>
      </c>
      <c r="R7180" s="3" cm="1">
        <f t="array" ref="R7180">AVERAGE(VLOOKUP(_xlfn.TEXTSPLIT(Table1[[#This Row],[Fuel (no space after comma)]], ","), FuelList_Final_EF!$A$2:$B$65, 2, FALSE))</f>
        <v>67.331265155508703</v>
      </c>
      <c r="S7180" s="3">
        <f>Table1[[#This Row],[Generation (TWh)]]*10^9*VLOOKUP(Table1[[#This Row],[Turbine/Engine Technology]],Technology_HR!$A$2:$B$11,2,FALSE)*10^-6</f>
        <v>3914697.2699999996</v>
      </c>
      <c r="T7180" s="5">
        <f>Table1[[#This Row],[Fuel Consumption (mmBtu)]]*Table1[[#This Row],[Emission Factor (kg CO2/ mmBtu)]]*10^3</f>
        <v>263581519889.91602</v>
      </c>
      <c r="U7180" s="3">
        <f>Table1[[#This Row],[Emissions (g CO2)]]/(Table1[[#This Row],[Generation (TWh)]]*10^9)</f>
        <v>692.50206212440708</v>
      </c>
    </row>
    <row r="7181" spans="1:21" x14ac:dyDescent="0.35">
      <c r="A7181" t="s">
        <v>1976</v>
      </c>
      <c r="B7181" t="s">
        <v>3263</v>
      </c>
      <c r="C7181" t="str">
        <f>SUBSTITUTE(Table1[[#This Row],[Fuel]],", ",",")</f>
        <v>fossil gas: natural gas,fossil liquids: heavy fuel oil</v>
      </c>
      <c r="D7181" t="s">
        <v>3239</v>
      </c>
      <c r="E7181" t="s">
        <v>3241</v>
      </c>
      <c r="H7181" t="s">
        <v>3440</v>
      </c>
      <c r="I7181">
        <v>50</v>
      </c>
      <c r="J7181" t="s">
        <v>3446</v>
      </c>
      <c r="K7181">
        <v>1978</v>
      </c>
      <c r="L7181" t="s">
        <v>29</v>
      </c>
      <c r="M7181" t="s">
        <v>29</v>
      </c>
      <c r="N7181">
        <v>55.690600000000003</v>
      </c>
      <c r="O7181">
        <v>52.4758</v>
      </c>
      <c r="P7181" t="s">
        <v>3578</v>
      </c>
      <c r="Q7181" s="3">
        <f>Table1[[#This Row],[Capacity (MW)]]*0.395*8760*10^-6</f>
        <v>0.17301</v>
      </c>
      <c r="R7181" s="3" cm="1">
        <f t="array" ref="R7181">AVERAGE(VLOOKUP(_xlfn.TEXTSPLIT(Table1[[#This Row],[Fuel (no space after comma)]], ","), FuelList_Final_EF!$A$2:$B$65, 2, FALSE))</f>
        <v>67.331265155508703</v>
      </c>
      <c r="S7181" s="3">
        <f>Table1[[#This Row],[Generation (TWh)]]*10^9*VLOOKUP(Table1[[#This Row],[Turbine/Engine Technology]],Technology_HR!$A$2:$B$11,2,FALSE)*10^-6</f>
        <v>1779407.8499999999</v>
      </c>
      <c r="T7181" s="5">
        <f>Table1[[#This Row],[Fuel Consumption (mmBtu)]]*Table1[[#This Row],[Emission Factor (kg CO2/ mmBtu)]]*10^3</f>
        <v>119809781768.14365</v>
      </c>
      <c r="U7181" s="3">
        <f>Table1[[#This Row],[Emissions (g CO2)]]/(Table1[[#This Row],[Generation (TWh)]]*10^9)</f>
        <v>692.50206212440696</v>
      </c>
    </row>
    <row r="7182" spans="1:21" x14ac:dyDescent="0.35">
      <c r="A7182" t="s">
        <v>1976</v>
      </c>
      <c r="B7182" t="s">
        <v>3263</v>
      </c>
      <c r="C7182" t="str">
        <f>SUBSTITUTE(Table1[[#This Row],[Fuel]],", ",",")</f>
        <v>fossil gas: natural gas,fossil liquids: heavy fuel oil</v>
      </c>
      <c r="D7182" t="s">
        <v>3239</v>
      </c>
      <c r="E7182" t="s">
        <v>3241</v>
      </c>
      <c r="H7182" t="s">
        <v>3440</v>
      </c>
      <c r="I7182">
        <v>175</v>
      </c>
      <c r="J7182" t="s">
        <v>3446</v>
      </c>
      <c r="K7182">
        <v>1979</v>
      </c>
      <c r="L7182" t="s">
        <v>29</v>
      </c>
      <c r="M7182" t="s">
        <v>29</v>
      </c>
      <c r="N7182">
        <v>55.690600000000003</v>
      </c>
      <c r="O7182">
        <v>52.4758</v>
      </c>
      <c r="P7182" t="s">
        <v>3578</v>
      </c>
      <c r="Q7182" s="3">
        <f>Table1[[#This Row],[Capacity (MW)]]*0.395*8760*10^-6</f>
        <v>0.60553499999999993</v>
      </c>
      <c r="R7182" s="3" cm="1">
        <f t="array" ref="R7182">AVERAGE(VLOOKUP(_xlfn.TEXTSPLIT(Table1[[#This Row],[Fuel (no space after comma)]], ","), FuelList_Final_EF!$A$2:$B$65, 2, FALSE))</f>
        <v>67.331265155508703</v>
      </c>
      <c r="S7182" s="3">
        <f>Table1[[#This Row],[Generation (TWh)]]*10^9*VLOOKUP(Table1[[#This Row],[Turbine/Engine Technology]],Technology_HR!$A$2:$B$11,2,FALSE)*10^-6</f>
        <v>6227927.4749999987</v>
      </c>
      <c r="T7182" s="5">
        <f>Table1[[#This Row],[Fuel Consumption (mmBtu)]]*Table1[[#This Row],[Emission Factor (kg CO2/ mmBtu)]]*10^3</f>
        <v>419334236188.50275</v>
      </c>
      <c r="U7182" s="3">
        <f>Table1[[#This Row],[Emissions (g CO2)]]/(Table1[[#This Row],[Generation (TWh)]]*10^9)</f>
        <v>692.50206212440708</v>
      </c>
    </row>
    <row r="7183" spans="1:21" x14ac:dyDescent="0.35">
      <c r="A7183" t="s">
        <v>1976</v>
      </c>
      <c r="B7183" t="s">
        <v>3263</v>
      </c>
      <c r="C7183" t="str">
        <f>SUBSTITUTE(Table1[[#This Row],[Fuel]],", ",",")</f>
        <v>fossil gas: natural gas,fossil liquids: heavy fuel oil</v>
      </c>
      <c r="D7183" t="s">
        <v>3239</v>
      </c>
      <c r="E7183" t="s">
        <v>3241</v>
      </c>
      <c r="H7183" t="s">
        <v>3440</v>
      </c>
      <c r="I7183">
        <v>185</v>
      </c>
      <c r="J7183" t="s">
        <v>3446</v>
      </c>
      <c r="K7183">
        <v>1988</v>
      </c>
      <c r="L7183" t="s">
        <v>29</v>
      </c>
      <c r="M7183" t="s">
        <v>29</v>
      </c>
      <c r="N7183">
        <v>55.690600000000003</v>
      </c>
      <c r="O7183">
        <v>52.4758</v>
      </c>
      <c r="P7183" t="s">
        <v>3578</v>
      </c>
      <c r="Q7183" s="3">
        <f>Table1[[#This Row],[Capacity (MW)]]*0.395*8760*10^-6</f>
        <v>0.64013699999999996</v>
      </c>
      <c r="R7183" s="3" cm="1">
        <f t="array" ref="R7183">AVERAGE(VLOOKUP(_xlfn.TEXTSPLIT(Table1[[#This Row],[Fuel (no space after comma)]], ","), FuelList_Final_EF!$A$2:$B$65, 2, FALSE))</f>
        <v>67.331265155508703</v>
      </c>
      <c r="S7183" s="3">
        <f>Table1[[#This Row],[Generation (TWh)]]*10^9*VLOOKUP(Table1[[#This Row],[Turbine/Engine Technology]],Technology_HR!$A$2:$B$11,2,FALSE)*10^-6</f>
        <v>6583809.0449999999</v>
      </c>
      <c r="T7183" s="5">
        <f>Table1[[#This Row],[Fuel Consumption (mmBtu)]]*Table1[[#This Row],[Emission Factor (kg CO2/ mmBtu)]]*10^3</f>
        <v>443296192542.13153</v>
      </c>
      <c r="U7183" s="3">
        <f>Table1[[#This Row],[Emissions (g CO2)]]/(Table1[[#This Row],[Generation (TWh)]]*10^9)</f>
        <v>692.50206212440696</v>
      </c>
    </row>
    <row r="7184" spans="1:21" x14ac:dyDescent="0.35">
      <c r="A7184" t="s">
        <v>1976</v>
      </c>
      <c r="B7184" t="s">
        <v>3243</v>
      </c>
      <c r="C7184" t="str">
        <f>SUBSTITUTE(Table1[[#This Row],[Fuel]],", ",",")</f>
        <v>fossil gas: natural gas,fossil liquids: fuel oil</v>
      </c>
      <c r="D7184" t="s">
        <v>3239</v>
      </c>
      <c r="E7184" t="s">
        <v>3275</v>
      </c>
      <c r="H7184" t="s">
        <v>3438</v>
      </c>
      <c r="I7184">
        <v>236</v>
      </c>
      <c r="J7184" t="s">
        <v>3450</v>
      </c>
      <c r="K7184">
        <v>2027</v>
      </c>
      <c r="L7184" t="s">
        <v>29</v>
      </c>
      <c r="M7184" t="s">
        <v>29</v>
      </c>
      <c r="N7184">
        <v>55.690600000000003</v>
      </c>
      <c r="O7184">
        <v>52.4758</v>
      </c>
      <c r="P7184" t="s">
        <v>3578</v>
      </c>
      <c r="Q7184" s="3">
        <f>Table1[[#This Row],[Capacity (MW)]]*0.395*8760*10^-6</f>
        <v>0.81660719999999987</v>
      </c>
      <c r="R7184" s="3" cm="1">
        <f t="array" ref="R7184">AVERAGE(VLOOKUP(_xlfn.TEXTSPLIT(Table1[[#This Row],[Fuel (no space after comma)]], ","), FuelList_Final_EF!$A$2:$B$65, 2, FALSE))</f>
        <v>65.583341148886291</v>
      </c>
      <c r="S7184" s="3">
        <f>Table1[[#This Row],[Generation (TWh)]]*10^9*VLOOKUP(Table1[[#This Row],[Turbine/Engine Technology]],Technology_HR!$A$2:$B$11,2,FALSE)*10^-6</f>
        <v>6164567.752799999</v>
      </c>
      <c r="T7184" s="5">
        <f>Table1[[#This Row],[Fuel Consumption (mmBtu)]]*Table1[[#This Row],[Emission Factor (kg CO2/ mmBtu)]]*10^3</f>
        <v>404292949967.30566</v>
      </c>
      <c r="U7184" s="3">
        <f>Table1[[#This Row],[Emissions (g CO2)]]/(Table1[[#This Row],[Generation (TWh)]]*10^9)</f>
        <v>495.08864233294258</v>
      </c>
    </row>
    <row r="7185" spans="1:21" x14ac:dyDescent="0.35">
      <c r="A7185" t="s">
        <v>1949</v>
      </c>
      <c r="B7185" t="s">
        <v>3239</v>
      </c>
      <c r="C7185" t="str">
        <f>SUBSTITUTE(Table1[[#This Row],[Fuel]],", ",",")</f>
        <v>fossil gas: natural gas</v>
      </c>
      <c r="D7185" t="s">
        <v>3239</v>
      </c>
      <c r="H7185" t="s">
        <v>3440</v>
      </c>
      <c r="I7185">
        <v>180</v>
      </c>
      <c r="J7185" t="s">
        <v>3447</v>
      </c>
      <c r="K7185">
        <v>2027</v>
      </c>
      <c r="L7185" t="s">
        <v>29</v>
      </c>
      <c r="M7185" t="s">
        <v>29</v>
      </c>
      <c r="N7185">
        <v>56.669848000000002</v>
      </c>
      <c r="O7185">
        <v>124.852283</v>
      </c>
      <c r="P7185" t="s">
        <v>3578</v>
      </c>
      <c r="Q7185" s="3">
        <f>Table1[[#This Row],[Capacity (MW)]]*0.395*8760*10^-6</f>
        <v>0.62283600000000006</v>
      </c>
      <c r="R7185" s="3" cm="1">
        <f t="array" ref="R7185">AVERAGE(VLOOKUP(_xlfn.TEXTSPLIT(Table1[[#This Row],[Fuel (no space after comma)]], ","), FuelList_Final_EF!$A$2:$B$65, 2, FALSE))</f>
        <v>53.06</v>
      </c>
      <c r="S7185" s="3">
        <f>Table1[[#This Row],[Generation (TWh)]]*10^9*VLOOKUP(Table1[[#This Row],[Turbine/Engine Technology]],Technology_HR!$A$2:$B$11,2,FALSE)*10^-6</f>
        <v>6405868.2599999998</v>
      </c>
      <c r="T7185" s="5">
        <f>Table1[[#This Row],[Fuel Consumption (mmBtu)]]*Table1[[#This Row],[Emission Factor (kg CO2/ mmBtu)]]*10^3</f>
        <v>339895369875.59998</v>
      </c>
      <c r="U7185" s="3">
        <f>Table1[[#This Row],[Emissions (g CO2)]]/(Table1[[#This Row],[Generation (TWh)]]*10^9)</f>
        <v>545.72209999999995</v>
      </c>
    </row>
    <row r="7186" spans="1:21" x14ac:dyDescent="0.35">
      <c r="A7186" t="s">
        <v>1949</v>
      </c>
      <c r="B7186" t="s">
        <v>3239</v>
      </c>
      <c r="C7186" t="str">
        <f>SUBSTITUTE(Table1[[#This Row],[Fuel]],", ",",")</f>
        <v>fossil gas: natural gas</v>
      </c>
      <c r="D7186" t="s">
        <v>3239</v>
      </c>
      <c r="H7186" t="s">
        <v>3440</v>
      </c>
      <c r="I7186">
        <v>180</v>
      </c>
      <c r="J7186" t="s">
        <v>3447</v>
      </c>
      <c r="K7186">
        <v>2027</v>
      </c>
      <c r="L7186" t="s">
        <v>29</v>
      </c>
      <c r="M7186" t="s">
        <v>29</v>
      </c>
      <c r="N7186">
        <v>56.669848000000002</v>
      </c>
      <c r="O7186">
        <v>124.852283</v>
      </c>
      <c r="P7186" t="s">
        <v>3578</v>
      </c>
      <c r="Q7186" s="3">
        <f>Table1[[#This Row],[Capacity (MW)]]*0.395*8760*10^-6</f>
        <v>0.62283600000000006</v>
      </c>
      <c r="R7186" s="3" cm="1">
        <f t="array" ref="R7186">AVERAGE(VLOOKUP(_xlfn.TEXTSPLIT(Table1[[#This Row],[Fuel (no space after comma)]], ","), FuelList_Final_EF!$A$2:$B$65, 2, FALSE))</f>
        <v>53.06</v>
      </c>
      <c r="S7186" s="3">
        <f>Table1[[#This Row],[Generation (TWh)]]*10^9*VLOOKUP(Table1[[#This Row],[Turbine/Engine Technology]],Technology_HR!$A$2:$B$11,2,FALSE)*10^-6</f>
        <v>6405868.2599999998</v>
      </c>
      <c r="T7186" s="5">
        <f>Table1[[#This Row],[Fuel Consumption (mmBtu)]]*Table1[[#This Row],[Emission Factor (kg CO2/ mmBtu)]]*10^3</f>
        <v>339895369875.59998</v>
      </c>
      <c r="U7186" s="3">
        <f>Table1[[#This Row],[Emissions (g CO2)]]/(Table1[[#This Row],[Generation (TWh)]]*10^9)</f>
        <v>545.72209999999995</v>
      </c>
    </row>
    <row r="7187" spans="1:21" x14ac:dyDescent="0.35">
      <c r="A7187" t="s">
        <v>1949</v>
      </c>
      <c r="B7187" t="s">
        <v>3239</v>
      </c>
      <c r="C7187" t="str">
        <f>SUBSTITUTE(Table1[[#This Row],[Fuel]],", ",",")</f>
        <v>fossil gas: natural gas</v>
      </c>
      <c r="D7187" t="s">
        <v>3239</v>
      </c>
      <c r="H7187" t="s">
        <v>3440</v>
      </c>
      <c r="I7187">
        <v>210</v>
      </c>
      <c r="J7187" t="s">
        <v>3447</v>
      </c>
      <c r="K7187">
        <v>2027</v>
      </c>
      <c r="L7187" t="s">
        <v>29</v>
      </c>
      <c r="M7187" t="s">
        <v>29</v>
      </c>
      <c r="N7187">
        <v>56.669848000000002</v>
      </c>
      <c r="O7187">
        <v>124.852283</v>
      </c>
      <c r="P7187" t="s">
        <v>3578</v>
      </c>
      <c r="Q7187" s="3">
        <f>Table1[[#This Row],[Capacity (MW)]]*0.395*8760*10^-6</f>
        <v>0.72664200000000001</v>
      </c>
      <c r="R7187" s="3" cm="1">
        <f t="array" ref="R7187">AVERAGE(VLOOKUP(_xlfn.TEXTSPLIT(Table1[[#This Row],[Fuel (no space after comma)]], ","), FuelList_Final_EF!$A$2:$B$65, 2, FALSE))</f>
        <v>53.06</v>
      </c>
      <c r="S7187" s="3">
        <f>Table1[[#This Row],[Generation (TWh)]]*10^9*VLOOKUP(Table1[[#This Row],[Turbine/Engine Technology]],Technology_HR!$A$2:$B$11,2,FALSE)*10^-6</f>
        <v>7473512.9699999997</v>
      </c>
      <c r="T7187" s="5">
        <f>Table1[[#This Row],[Fuel Consumption (mmBtu)]]*Table1[[#This Row],[Emission Factor (kg CO2/ mmBtu)]]*10^3</f>
        <v>396544598188.20001</v>
      </c>
      <c r="U7187" s="3">
        <f>Table1[[#This Row],[Emissions (g CO2)]]/(Table1[[#This Row],[Generation (TWh)]]*10^9)</f>
        <v>545.72210000000007</v>
      </c>
    </row>
    <row r="7188" spans="1:21" x14ac:dyDescent="0.35">
      <c r="A7188" t="s">
        <v>1949</v>
      </c>
      <c r="B7188" t="s">
        <v>3239</v>
      </c>
      <c r="C7188" t="str">
        <f>SUBSTITUTE(Table1[[#This Row],[Fuel]],", ",",")</f>
        <v>fossil gas: natural gas</v>
      </c>
      <c r="D7188" t="s">
        <v>3239</v>
      </c>
      <c r="H7188" t="s">
        <v>3440</v>
      </c>
      <c r="I7188">
        <v>225</v>
      </c>
      <c r="J7188" t="s">
        <v>3447</v>
      </c>
      <c r="K7188">
        <v>2027</v>
      </c>
      <c r="L7188" t="s">
        <v>29</v>
      </c>
      <c r="M7188" t="s">
        <v>29</v>
      </c>
      <c r="N7188">
        <v>56.669848000000002</v>
      </c>
      <c r="O7188">
        <v>124.852283</v>
      </c>
      <c r="P7188" t="s">
        <v>3578</v>
      </c>
      <c r="Q7188" s="3">
        <f>Table1[[#This Row],[Capacity (MW)]]*0.395*8760*10^-6</f>
        <v>0.77854499999999993</v>
      </c>
      <c r="R7188" s="3" cm="1">
        <f t="array" ref="R7188">AVERAGE(VLOOKUP(_xlfn.TEXTSPLIT(Table1[[#This Row],[Fuel (no space after comma)]], ","), FuelList_Final_EF!$A$2:$B$65, 2, FALSE))</f>
        <v>53.06</v>
      </c>
      <c r="S7188" s="3">
        <f>Table1[[#This Row],[Generation (TWh)]]*10^9*VLOOKUP(Table1[[#This Row],[Turbine/Engine Technology]],Technology_HR!$A$2:$B$11,2,FALSE)*10^-6</f>
        <v>8007335.3249999983</v>
      </c>
      <c r="T7188" s="5">
        <f>Table1[[#This Row],[Fuel Consumption (mmBtu)]]*Table1[[#This Row],[Emission Factor (kg CO2/ mmBtu)]]*10^3</f>
        <v>424869212344.49994</v>
      </c>
      <c r="U7188" s="3">
        <f>Table1[[#This Row],[Emissions (g CO2)]]/(Table1[[#This Row],[Generation (TWh)]]*10^9)</f>
        <v>545.72209999999995</v>
      </c>
    </row>
    <row r="7189" spans="1:21" x14ac:dyDescent="0.35">
      <c r="A7189" t="s">
        <v>1949</v>
      </c>
      <c r="B7189" t="s">
        <v>3239</v>
      </c>
      <c r="C7189" t="str">
        <f>SUBSTITUTE(Table1[[#This Row],[Fuel]],", ",",")</f>
        <v>fossil gas: natural gas</v>
      </c>
      <c r="D7189" t="s">
        <v>3239</v>
      </c>
      <c r="H7189" t="s">
        <v>3440</v>
      </c>
      <c r="I7189">
        <v>225</v>
      </c>
      <c r="J7189" t="s">
        <v>3447</v>
      </c>
      <c r="K7189">
        <v>2027</v>
      </c>
      <c r="L7189" t="s">
        <v>29</v>
      </c>
      <c r="M7189" t="s">
        <v>29</v>
      </c>
      <c r="N7189">
        <v>56.669848000000002</v>
      </c>
      <c r="O7189">
        <v>124.852283</v>
      </c>
      <c r="P7189" t="s">
        <v>3578</v>
      </c>
      <c r="Q7189" s="3">
        <f>Table1[[#This Row],[Capacity (MW)]]*0.395*8760*10^-6</f>
        <v>0.77854499999999993</v>
      </c>
      <c r="R7189" s="3" cm="1">
        <f t="array" ref="R7189">AVERAGE(VLOOKUP(_xlfn.TEXTSPLIT(Table1[[#This Row],[Fuel (no space after comma)]], ","), FuelList_Final_EF!$A$2:$B$65, 2, FALSE))</f>
        <v>53.06</v>
      </c>
      <c r="S7189" s="3">
        <f>Table1[[#This Row],[Generation (TWh)]]*10^9*VLOOKUP(Table1[[#This Row],[Turbine/Engine Technology]],Technology_HR!$A$2:$B$11,2,FALSE)*10^-6</f>
        <v>8007335.3249999983</v>
      </c>
      <c r="T7189" s="5">
        <f>Table1[[#This Row],[Fuel Consumption (mmBtu)]]*Table1[[#This Row],[Emission Factor (kg CO2/ mmBtu)]]*10^3</f>
        <v>424869212344.49994</v>
      </c>
      <c r="U7189" s="3">
        <f>Table1[[#This Row],[Emissions (g CO2)]]/(Table1[[#This Row],[Generation (TWh)]]*10^9)</f>
        <v>545.72209999999995</v>
      </c>
    </row>
    <row r="7190" spans="1:21" x14ac:dyDescent="0.35">
      <c r="A7190" t="s">
        <v>1978</v>
      </c>
      <c r="B7190" t="s">
        <v>3239</v>
      </c>
      <c r="C7190" t="str">
        <f>SUBSTITUTE(Table1[[#This Row],[Fuel]],", ",",")</f>
        <v>fossil gas: natural gas</v>
      </c>
      <c r="D7190" t="s">
        <v>3239</v>
      </c>
      <c r="H7190" t="s">
        <v>3440</v>
      </c>
      <c r="I7190">
        <v>80</v>
      </c>
      <c r="J7190" t="s">
        <v>3446</v>
      </c>
      <c r="K7190">
        <v>2005</v>
      </c>
      <c r="L7190" t="s">
        <v>29</v>
      </c>
      <c r="M7190" t="s">
        <v>29</v>
      </c>
      <c r="N7190">
        <v>44.659500000000001</v>
      </c>
      <c r="O7190">
        <v>41.929400000000001</v>
      </c>
      <c r="P7190" t="s">
        <v>3578</v>
      </c>
      <c r="Q7190" s="3">
        <f>Table1[[#This Row],[Capacity (MW)]]*0.395*8760*10^-6</f>
        <v>0.27681600000000001</v>
      </c>
      <c r="R7190" s="3" cm="1">
        <f t="array" ref="R7190">AVERAGE(VLOOKUP(_xlfn.TEXTSPLIT(Table1[[#This Row],[Fuel (no space after comma)]], ","), FuelList_Final_EF!$A$2:$B$65, 2, FALSE))</f>
        <v>53.06</v>
      </c>
      <c r="S7190" s="3">
        <f>Table1[[#This Row],[Generation (TWh)]]*10^9*VLOOKUP(Table1[[#This Row],[Turbine/Engine Technology]],Technology_HR!$A$2:$B$11,2,FALSE)*10^-6</f>
        <v>2847052.56</v>
      </c>
      <c r="T7190" s="5">
        <f>Table1[[#This Row],[Fuel Consumption (mmBtu)]]*Table1[[#This Row],[Emission Factor (kg CO2/ mmBtu)]]*10^3</f>
        <v>151064608833.60001</v>
      </c>
      <c r="U7190" s="3">
        <f>Table1[[#This Row],[Emissions (g CO2)]]/(Table1[[#This Row],[Generation (TWh)]]*10^9)</f>
        <v>545.72210000000007</v>
      </c>
    </row>
    <row r="7191" spans="1:21" x14ac:dyDescent="0.35">
      <c r="A7191" t="s">
        <v>1978</v>
      </c>
      <c r="B7191" t="s">
        <v>3239</v>
      </c>
      <c r="C7191" t="str">
        <f>SUBSTITUTE(Table1[[#This Row],[Fuel]],", ",",")</f>
        <v>fossil gas: natural gas</v>
      </c>
      <c r="D7191" t="s">
        <v>3239</v>
      </c>
      <c r="H7191" t="s">
        <v>3440</v>
      </c>
      <c r="I7191">
        <v>50</v>
      </c>
      <c r="J7191" t="s">
        <v>3446</v>
      </c>
      <c r="K7191">
        <v>1968</v>
      </c>
      <c r="L7191" t="s">
        <v>29</v>
      </c>
      <c r="M7191" t="s">
        <v>29</v>
      </c>
      <c r="N7191">
        <v>44.659500000000001</v>
      </c>
      <c r="O7191">
        <v>41.929400000000001</v>
      </c>
      <c r="P7191" t="s">
        <v>3578</v>
      </c>
      <c r="Q7191" s="3">
        <f>Table1[[#This Row],[Capacity (MW)]]*0.395*8760*10^-6</f>
        <v>0.17301</v>
      </c>
      <c r="R7191" s="3" cm="1">
        <f t="array" ref="R7191">AVERAGE(VLOOKUP(_xlfn.TEXTSPLIT(Table1[[#This Row],[Fuel (no space after comma)]], ","), FuelList_Final_EF!$A$2:$B$65, 2, FALSE))</f>
        <v>53.06</v>
      </c>
      <c r="S7191" s="3">
        <f>Table1[[#This Row],[Generation (TWh)]]*10^9*VLOOKUP(Table1[[#This Row],[Turbine/Engine Technology]],Technology_HR!$A$2:$B$11,2,FALSE)*10^-6</f>
        <v>1779407.8499999999</v>
      </c>
      <c r="T7191" s="5">
        <f>Table1[[#This Row],[Fuel Consumption (mmBtu)]]*Table1[[#This Row],[Emission Factor (kg CO2/ mmBtu)]]*10^3</f>
        <v>94415380521</v>
      </c>
      <c r="U7191" s="3">
        <f>Table1[[#This Row],[Emissions (g CO2)]]/(Table1[[#This Row],[Generation (TWh)]]*10^9)</f>
        <v>545.72209999999995</v>
      </c>
    </row>
    <row r="7192" spans="1:21" x14ac:dyDescent="0.35">
      <c r="A7192" t="s">
        <v>1978</v>
      </c>
      <c r="B7192" t="s">
        <v>3239</v>
      </c>
      <c r="C7192" t="str">
        <f>SUBSTITUTE(Table1[[#This Row],[Fuel]],", ",",")</f>
        <v>fossil gas: natural gas</v>
      </c>
      <c r="D7192" t="s">
        <v>3239</v>
      </c>
      <c r="H7192" t="s">
        <v>3440</v>
      </c>
      <c r="I7192">
        <v>155</v>
      </c>
      <c r="J7192" t="s">
        <v>3446</v>
      </c>
      <c r="K7192">
        <v>1960</v>
      </c>
      <c r="L7192" t="s">
        <v>29</v>
      </c>
      <c r="M7192" t="s">
        <v>29</v>
      </c>
      <c r="N7192">
        <v>44.659500000000001</v>
      </c>
      <c r="O7192">
        <v>41.929400000000001</v>
      </c>
      <c r="P7192" t="s">
        <v>3578</v>
      </c>
      <c r="Q7192" s="3">
        <f>Table1[[#This Row],[Capacity (MW)]]*0.395*8760*10^-6</f>
        <v>0.536331</v>
      </c>
      <c r="R7192" s="3" cm="1">
        <f t="array" ref="R7192">AVERAGE(VLOOKUP(_xlfn.TEXTSPLIT(Table1[[#This Row],[Fuel (no space after comma)]], ","), FuelList_Final_EF!$A$2:$B$65, 2, FALSE))</f>
        <v>53.06</v>
      </c>
      <c r="S7192" s="3">
        <f>Table1[[#This Row],[Generation (TWh)]]*10^9*VLOOKUP(Table1[[#This Row],[Turbine/Engine Technology]],Technology_HR!$A$2:$B$11,2,FALSE)*10^-6</f>
        <v>5516164.335</v>
      </c>
      <c r="T7192" s="5">
        <f>Table1[[#This Row],[Fuel Consumption (mmBtu)]]*Table1[[#This Row],[Emission Factor (kg CO2/ mmBtu)]]*10^3</f>
        <v>292687679615.10004</v>
      </c>
      <c r="U7192" s="3">
        <f>Table1[[#This Row],[Emissions (g CO2)]]/(Table1[[#This Row],[Generation (TWh)]]*10^9)</f>
        <v>545.72210000000007</v>
      </c>
    </row>
    <row r="7193" spans="1:21" x14ac:dyDescent="0.35">
      <c r="A7193" t="s">
        <v>1978</v>
      </c>
      <c r="B7193" t="s">
        <v>3239</v>
      </c>
      <c r="C7193" t="str">
        <f>SUBSTITUTE(Table1[[#This Row],[Fuel]],", ",",")</f>
        <v>fossil gas: natural gas</v>
      </c>
      <c r="D7193" t="s">
        <v>3239</v>
      </c>
      <c r="H7193" t="s">
        <v>3440</v>
      </c>
      <c r="I7193">
        <v>155</v>
      </c>
      <c r="J7193" t="s">
        <v>3446</v>
      </c>
      <c r="K7193">
        <v>1964</v>
      </c>
      <c r="L7193" t="s">
        <v>29</v>
      </c>
      <c r="M7193" t="s">
        <v>29</v>
      </c>
      <c r="N7193">
        <v>44.659500000000001</v>
      </c>
      <c r="O7193">
        <v>41.929400000000001</v>
      </c>
      <c r="P7193" t="s">
        <v>3578</v>
      </c>
      <c r="Q7193" s="3">
        <f>Table1[[#This Row],[Capacity (MW)]]*0.395*8760*10^-6</f>
        <v>0.536331</v>
      </c>
      <c r="R7193" s="3" cm="1">
        <f t="array" ref="R7193">AVERAGE(VLOOKUP(_xlfn.TEXTSPLIT(Table1[[#This Row],[Fuel (no space after comma)]], ","), FuelList_Final_EF!$A$2:$B$65, 2, FALSE))</f>
        <v>53.06</v>
      </c>
      <c r="S7193" s="3">
        <f>Table1[[#This Row],[Generation (TWh)]]*10^9*VLOOKUP(Table1[[#This Row],[Turbine/Engine Technology]],Technology_HR!$A$2:$B$11,2,FALSE)*10^-6</f>
        <v>5516164.335</v>
      </c>
      <c r="T7193" s="5">
        <f>Table1[[#This Row],[Fuel Consumption (mmBtu)]]*Table1[[#This Row],[Emission Factor (kg CO2/ mmBtu)]]*10^3</f>
        <v>292687679615.10004</v>
      </c>
      <c r="U7193" s="3">
        <f>Table1[[#This Row],[Emissions (g CO2)]]/(Table1[[#This Row],[Generation (TWh)]]*10^9)</f>
        <v>545.72210000000007</v>
      </c>
    </row>
    <row r="7194" spans="1:21" x14ac:dyDescent="0.35">
      <c r="A7194" t="s">
        <v>1978</v>
      </c>
      <c r="B7194" t="s">
        <v>3239</v>
      </c>
      <c r="C7194" t="str">
        <f>SUBSTITUTE(Table1[[#This Row],[Fuel]],", ",",")</f>
        <v>fossil gas: natural gas</v>
      </c>
      <c r="D7194" t="s">
        <v>3239</v>
      </c>
      <c r="H7194" t="s">
        <v>3440</v>
      </c>
      <c r="I7194">
        <v>155</v>
      </c>
      <c r="J7194" t="s">
        <v>3446</v>
      </c>
      <c r="K7194">
        <v>1965</v>
      </c>
      <c r="L7194" t="s">
        <v>29</v>
      </c>
      <c r="M7194" t="s">
        <v>29</v>
      </c>
      <c r="N7194">
        <v>44.659500000000001</v>
      </c>
      <c r="O7194">
        <v>41.929400000000001</v>
      </c>
      <c r="P7194" t="s">
        <v>3578</v>
      </c>
      <c r="Q7194" s="3">
        <f>Table1[[#This Row],[Capacity (MW)]]*0.395*8760*10^-6</f>
        <v>0.536331</v>
      </c>
      <c r="R7194" s="3" cm="1">
        <f t="array" ref="R7194">AVERAGE(VLOOKUP(_xlfn.TEXTSPLIT(Table1[[#This Row],[Fuel (no space after comma)]], ","), FuelList_Final_EF!$A$2:$B$65, 2, FALSE))</f>
        <v>53.06</v>
      </c>
      <c r="S7194" s="3">
        <f>Table1[[#This Row],[Generation (TWh)]]*10^9*VLOOKUP(Table1[[#This Row],[Turbine/Engine Technology]],Technology_HR!$A$2:$B$11,2,FALSE)*10^-6</f>
        <v>5516164.335</v>
      </c>
      <c r="T7194" s="5">
        <f>Table1[[#This Row],[Fuel Consumption (mmBtu)]]*Table1[[#This Row],[Emission Factor (kg CO2/ mmBtu)]]*10^3</f>
        <v>292687679615.10004</v>
      </c>
      <c r="U7194" s="3">
        <f>Table1[[#This Row],[Emissions (g CO2)]]/(Table1[[#This Row],[Generation (TWh)]]*10^9)</f>
        <v>545.72210000000007</v>
      </c>
    </row>
    <row r="7195" spans="1:21" x14ac:dyDescent="0.35">
      <c r="A7195" t="s">
        <v>1978</v>
      </c>
      <c r="B7195" t="s">
        <v>3239</v>
      </c>
      <c r="C7195" t="str">
        <f>SUBSTITUTE(Table1[[#This Row],[Fuel]],", ",",")</f>
        <v>fossil gas: natural gas</v>
      </c>
      <c r="D7195" t="s">
        <v>3239</v>
      </c>
      <c r="H7195" t="s">
        <v>3440</v>
      </c>
      <c r="I7195">
        <v>155</v>
      </c>
      <c r="J7195" t="s">
        <v>3446</v>
      </c>
      <c r="K7195">
        <v>1966</v>
      </c>
      <c r="L7195" t="s">
        <v>29</v>
      </c>
      <c r="M7195" t="s">
        <v>29</v>
      </c>
      <c r="N7195">
        <v>44.659500000000001</v>
      </c>
      <c r="O7195">
        <v>41.929400000000001</v>
      </c>
      <c r="P7195" t="s">
        <v>3578</v>
      </c>
      <c r="Q7195" s="3">
        <f>Table1[[#This Row],[Capacity (MW)]]*0.395*8760*10^-6</f>
        <v>0.536331</v>
      </c>
      <c r="R7195" s="3" cm="1">
        <f t="array" ref="R7195">AVERAGE(VLOOKUP(_xlfn.TEXTSPLIT(Table1[[#This Row],[Fuel (no space after comma)]], ","), FuelList_Final_EF!$A$2:$B$65, 2, FALSE))</f>
        <v>53.06</v>
      </c>
      <c r="S7195" s="3">
        <f>Table1[[#This Row],[Generation (TWh)]]*10^9*VLOOKUP(Table1[[#This Row],[Turbine/Engine Technology]],Technology_HR!$A$2:$B$11,2,FALSE)*10^-6</f>
        <v>5516164.335</v>
      </c>
      <c r="T7195" s="5">
        <f>Table1[[#This Row],[Fuel Consumption (mmBtu)]]*Table1[[#This Row],[Emission Factor (kg CO2/ mmBtu)]]*10^3</f>
        <v>292687679615.10004</v>
      </c>
      <c r="U7195" s="3">
        <f>Table1[[#This Row],[Emissions (g CO2)]]/(Table1[[#This Row],[Generation (TWh)]]*10^9)</f>
        <v>545.72210000000007</v>
      </c>
    </row>
    <row r="7196" spans="1:21" x14ac:dyDescent="0.35">
      <c r="A7196" t="s">
        <v>1978</v>
      </c>
      <c r="B7196" t="s">
        <v>3239</v>
      </c>
      <c r="C7196" t="str">
        <f>SUBSTITUTE(Table1[[#This Row],[Fuel]],", ",",")</f>
        <v>fossil gas: natural gas</v>
      </c>
      <c r="D7196" t="s">
        <v>3239</v>
      </c>
      <c r="H7196" t="s">
        <v>3440</v>
      </c>
      <c r="I7196">
        <v>155</v>
      </c>
      <c r="J7196" t="s">
        <v>3446</v>
      </c>
      <c r="K7196">
        <v>1967</v>
      </c>
      <c r="L7196" t="s">
        <v>29</v>
      </c>
      <c r="M7196" t="s">
        <v>29</v>
      </c>
      <c r="N7196">
        <v>44.659500000000001</v>
      </c>
      <c r="O7196">
        <v>41.929400000000001</v>
      </c>
      <c r="P7196" t="s">
        <v>3578</v>
      </c>
      <c r="Q7196" s="3">
        <f>Table1[[#This Row],[Capacity (MW)]]*0.395*8760*10^-6</f>
        <v>0.536331</v>
      </c>
      <c r="R7196" s="3" cm="1">
        <f t="array" ref="R7196">AVERAGE(VLOOKUP(_xlfn.TEXTSPLIT(Table1[[#This Row],[Fuel (no space after comma)]], ","), FuelList_Final_EF!$A$2:$B$65, 2, FALSE))</f>
        <v>53.06</v>
      </c>
      <c r="S7196" s="3">
        <f>Table1[[#This Row],[Generation (TWh)]]*10^9*VLOOKUP(Table1[[#This Row],[Turbine/Engine Technology]],Technology_HR!$A$2:$B$11,2,FALSE)*10^-6</f>
        <v>5516164.335</v>
      </c>
      <c r="T7196" s="5">
        <f>Table1[[#This Row],[Fuel Consumption (mmBtu)]]*Table1[[#This Row],[Emission Factor (kg CO2/ mmBtu)]]*10^3</f>
        <v>292687679615.10004</v>
      </c>
      <c r="U7196" s="3">
        <f>Table1[[#This Row],[Emissions (g CO2)]]/(Table1[[#This Row],[Generation (TWh)]]*10^9)</f>
        <v>545.72210000000007</v>
      </c>
    </row>
    <row r="7197" spans="1:21" x14ac:dyDescent="0.35">
      <c r="A7197" t="s">
        <v>1978</v>
      </c>
      <c r="B7197" t="s">
        <v>3239</v>
      </c>
      <c r="C7197" t="str">
        <f>SUBSTITUTE(Table1[[#This Row],[Fuel]],", ",",")</f>
        <v>fossil gas: natural gas</v>
      </c>
      <c r="D7197" t="s">
        <v>3239</v>
      </c>
      <c r="H7197" t="s">
        <v>3440</v>
      </c>
      <c r="I7197">
        <v>160</v>
      </c>
      <c r="J7197" t="s">
        <v>3446</v>
      </c>
      <c r="K7197">
        <v>1970</v>
      </c>
      <c r="L7197" t="s">
        <v>29</v>
      </c>
      <c r="M7197" t="s">
        <v>29</v>
      </c>
      <c r="N7197">
        <v>44.659500000000001</v>
      </c>
      <c r="O7197">
        <v>41.929400000000001</v>
      </c>
      <c r="P7197" t="s">
        <v>3578</v>
      </c>
      <c r="Q7197" s="3">
        <f>Table1[[#This Row],[Capacity (MW)]]*0.395*8760*10^-6</f>
        <v>0.55363200000000001</v>
      </c>
      <c r="R7197" s="3" cm="1">
        <f t="array" ref="R7197">AVERAGE(VLOOKUP(_xlfn.TEXTSPLIT(Table1[[#This Row],[Fuel (no space after comma)]], ","), FuelList_Final_EF!$A$2:$B$65, 2, FALSE))</f>
        <v>53.06</v>
      </c>
      <c r="S7197" s="3">
        <f>Table1[[#This Row],[Generation (TWh)]]*10^9*VLOOKUP(Table1[[#This Row],[Turbine/Engine Technology]],Technology_HR!$A$2:$B$11,2,FALSE)*10^-6</f>
        <v>5694105.1200000001</v>
      </c>
      <c r="T7197" s="5">
        <f>Table1[[#This Row],[Fuel Consumption (mmBtu)]]*Table1[[#This Row],[Emission Factor (kg CO2/ mmBtu)]]*10^3</f>
        <v>302129217667.20001</v>
      </c>
      <c r="U7197" s="3">
        <f>Table1[[#This Row],[Emissions (g CO2)]]/(Table1[[#This Row],[Generation (TWh)]]*10^9)</f>
        <v>545.72210000000007</v>
      </c>
    </row>
    <row r="7198" spans="1:21" x14ac:dyDescent="0.35">
      <c r="A7198" t="s">
        <v>1978</v>
      </c>
      <c r="B7198" t="s">
        <v>3239</v>
      </c>
      <c r="C7198" t="str">
        <f>SUBSTITUTE(Table1[[#This Row],[Fuel]],", ",",")</f>
        <v>fossil gas: natural gas</v>
      </c>
      <c r="D7198" t="s">
        <v>3239</v>
      </c>
      <c r="H7198" t="s">
        <v>3438</v>
      </c>
      <c r="I7198">
        <v>431</v>
      </c>
      <c r="J7198" t="s">
        <v>3446</v>
      </c>
      <c r="K7198">
        <v>2011</v>
      </c>
      <c r="L7198" t="s">
        <v>29</v>
      </c>
      <c r="M7198" t="s">
        <v>29</v>
      </c>
      <c r="N7198">
        <v>44.659500000000001</v>
      </c>
      <c r="O7198">
        <v>41.929400000000001</v>
      </c>
      <c r="P7198" t="s">
        <v>3578</v>
      </c>
      <c r="Q7198" s="3">
        <f>Table1[[#This Row],[Capacity (MW)]]*0.395*8760*10^-6</f>
        <v>1.4913462</v>
      </c>
      <c r="R7198" s="3" cm="1">
        <f t="array" ref="R7198">AVERAGE(VLOOKUP(_xlfn.TEXTSPLIT(Table1[[#This Row],[Fuel (no space after comma)]], ","), FuelList_Final_EF!$A$2:$B$65, 2, FALSE))</f>
        <v>53.06</v>
      </c>
      <c r="S7198" s="3">
        <f>Table1[[#This Row],[Generation (TWh)]]*10^9*VLOOKUP(Table1[[#This Row],[Turbine/Engine Technology]],Technology_HR!$A$2:$B$11,2,FALSE)*10^-6</f>
        <v>11258172.4638</v>
      </c>
      <c r="T7198" s="5">
        <f>Table1[[#This Row],[Fuel Consumption (mmBtu)]]*Table1[[#This Row],[Emission Factor (kg CO2/ mmBtu)]]*10^3</f>
        <v>597358630929.22803</v>
      </c>
      <c r="U7198" s="3">
        <f>Table1[[#This Row],[Emissions (g CO2)]]/(Table1[[#This Row],[Generation (TWh)]]*10^9)</f>
        <v>400.54993999999999</v>
      </c>
    </row>
    <row r="7199" spans="1:21" x14ac:dyDescent="0.35">
      <c r="A7199" t="s">
        <v>1949</v>
      </c>
      <c r="B7199" t="s">
        <v>3263</v>
      </c>
      <c r="C7199" t="str">
        <f>SUBSTITUTE(Table1[[#This Row],[Fuel]],", ",",")</f>
        <v>fossil gas: natural gas,fossil liquids: heavy fuel oil</v>
      </c>
      <c r="D7199" t="s">
        <v>3239</v>
      </c>
      <c r="E7199" t="s">
        <v>3241</v>
      </c>
      <c r="H7199" t="s">
        <v>3440</v>
      </c>
      <c r="I7199">
        <v>55</v>
      </c>
      <c r="J7199" t="s">
        <v>3446</v>
      </c>
      <c r="K7199">
        <v>1983</v>
      </c>
      <c r="L7199" t="s">
        <v>29</v>
      </c>
      <c r="M7199" t="s">
        <v>29</v>
      </c>
      <c r="N7199">
        <v>53.134721999999996</v>
      </c>
      <c r="O7199">
        <v>140.72416699999999</v>
      </c>
      <c r="P7199" t="s">
        <v>3578</v>
      </c>
      <c r="Q7199" s="3">
        <f>Table1[[#This Row],[Capacity (MW)]]*0.395*8760*10^-6</f>
        <v>0.19031099999999998</v>
      </c>
      <c r="R7199" s="3" cm="1">
        <f t="array" ref="R7199">AVERAGE(VLOOKUP(_xlfn.TEXTSPLIT(Table1[[#This Row],[Fuel (no space after comma)]], ","), FuelList_Final_EF!$A$2:$B$65, 2, FALSE))</f>
        <v>67.331265155508703</v>
      </c>
      <c r="S7199" s="3">
        <f>Table1[[#This Row],[Generation (TWh)]]*10^9*VLOOKUP(Table1[[#This Row],[Turbine/Engine Technology]],Technology_HR!$A$2:$B$11,2,FALSE)*10^-6</f>
        <v>1957348.6349999998</v>
      </c>
      <c r="T7199" s="5">
        <f>Table1[[#This Row],[Fuel Consumption (mmBtu)]]*Table1[[#This Row],[Emission Factor (kg CO2/ mmBtu)]]*10^3</f>
        <v>131790759944.95801</v>
      </c>
      <c r="U7199" s="3">
        <f>Table1[[#This Row],[Emissions (g CO2)]]/(Table1[[#This Row],[Generation (TWh)]]*10^9)</f>
        <v>692.50206212440708</v>
      </c>
    </row>
    <row r="7200" spans="1:21" x14ac:dyDescent="0.35">
      <c r="A7200" t="s">
        <v>1949</v>
      </c>
      <c r="B7200" t="s">
        <v>3263</v>
      </c>
      <c r="C7200" t="str">
        <f>SUBSTITUTE(Table1[[#This Row],[Fuel]],", ",",")</f>
        <v>fossil gas: natural gas,fossil liquids: heavy fuel oil</v>
      </c>
      <c r="D7200" t="s">
        <v>3239</v>
      </c>
      <c r="E7200" t="s">
        <v>3241</v>
      </c>
      <c r="H7200" t="s">
        <v>3440</v>
      </c>
      <c r="I7200">
        <v>50</v>
      </c>
      <c r="J7200" t="s">
        <v>3446</v>
      </c>
      <c r="K7200">
        <v>1987</v>
      </c>
      <c r="L7200" t="s">
        <v>29</v>
      </c>
      <c r="M7200" t="s">
        <v>29</v>
      </c>
      <c r="N7200">
        <v>53.134721999999996</v>
      </c>
      <c r="O7200">
        <v>140.72416699999999</v>
      </c>
      <c r="P7200" t="s">
        <v>3578</v>
      </c>
      <c r="Q7200" s="3">
        <f>Table1[[#This Row],[Capacity (MW)]]*0.395*8760*10^-6</f>
        <v>0.17301</v>
      </c>
      <c r="R7200" s="3" cm="1">
        <f t="array" ref="R7200">AVERAGE(VLOOKUP(_xlfn.TEXTSPLIT(Table1[[#This Row],[Fuel (no space after comma)]], ","), FuelList_Final_EF!$A$2:$B$65, 2, FALSE))</f>
        <v>67.331265155508703</v>
      </c>
      <c r="S7200" s="3">
        <f>Table1[[#This Row],[Generation (TWh)]]*10^9*VLOOKUP(Table1[[#This Row],[Turbine/Engine Technology]],Technology_HR!$A$2:$B$11,2,FALSE)*10^-6</f>
        <v>1779407.8499999999</v>
      </c>
      <c r="T7200" s="5">
        <f>Table1[[#This Row],[Fuel Consumption (mmBtu)]]*Table1[[#This Row],[Emission Factor (kg CO2/ mmBtu)]]*10^3</f>
        <v>119809781768.14365</v>
      </c>
      <c r="U7200" s="3">
        <f>Table1[[#This Row],[Emissions (g CO2)]]/(Table1[[#This Row],[Generation (TWh)]]*10^9)</f>
        <v>692.50206212440696</v>
      </c>
    </row>
    <row r="7201" spans="1:21" x14ac:dyDescent="0.35">
      <c r="A7201" t="s">
        <v>1995</v>
      </c>
      <c r="B7201" t="s">
        <v>3239</v>
      </c>
      <c r="C7201" t="str">
        <f>SUBSTITUTE(Table1[[#This Row],[Fuel]],", ",",")</f>
        <v>fossil gas: natural gas</v>
      </c>
      <c r="D7201" t="s">
        <v>3239</v>
      </c>
      <c r="H7201" t="s">
        <v>3438</v>
      </c>
      <c r="I7201">
        <v>450</v>
      </c>
      <c r="J7201" t="s">
        <v>3444</v>
      </c>
      <c r="K7201" t="s">
        <v>29</v>
      </c>
      <c r="L7201" t="s">
        <v>29</v>
      </c>
      <c r="M7201" t="s">
        <v>29</v>
      </c>
      <c r="N7201">
        <v>56.154712000000004</v>
      </c>
      <c r="O7201">
        <v>44.143245999999998</v>
      </c>
      <c r="P7201" t="s">
        <v>3578</v>
      </c>
      <c r="Q7201" s="3">
        <f>Table1[[#This Row],[Capacity (MW)]]*0.395*8760*10^-6</f>
        <v>1.5570899999999999</v>
      </c>
      <c r="R7201" s="3" cm="1">
        <f t="array" ref="R7201">AVERAGE(VLOOKUP(_xlfn.TEXTSPLIT(Table1[[#This Row],[Fuel (no space after comma)]], ","), FuelList_Final_EF!$A$2:$B$65, 2, FALSE))</f>
        <v>53.06</v>
      </c>
      <c r="S7201" s="3">
        <f>Table1[[#This Row],[Generation (TWh)]]*10^9*VLOOKUP(Table1[[#This Row],[Turbine/Engine Technology]],Technology_HR!$A$2:$B$11,2,FALSE)*10^-6</f>
        <v>11754472.409999998</v>
      </c>
      <c r="T7201" s="5">
        <f>Table1[[#This Row],[Fuel Consumption (mmBtu)]]*Table1[[#This Row],[Emission Factor (kg CO2/ mmBtu)]]*10^3</f>
        <v>623692306074.59998</v>
      </c>
      <c r="U7201" s="3">
        <f>Table1[[#This Row],[Emissions (g CO2)]]/(Table1[[#This Row],[Generation (TWh)]]*10^9)</f>
        <v>400.54994000000005</v>
      </c>
    </row>
    <row r="7202" spans="1:21" x14ac:dyDescent="0.35">
      <c r="A7202" t="s">
        <v>1995</v>
      </c>
      <c r="B7202" t="s">
        <v>3239</v>
      </c>
      <c r="C7202" t="str">
        <f>SUBSTITUTE(Table1[[#This Row],[Fuel]],", ",",")</f>
        <v>fossil gas: natural gas</v>
      </c>
      <c r="D7202" t="s">
        <v>3239</v>
      </c>
      <c r="H7202" t="s">
        <v>3438</v>
      </c>
      <c r="I7202">
        <v>450</v>
      </c>
      <c r="J7202" t="s">
        <v>3444</v>
      </c>
      <c r="K7202" t="s">
        <v>29</v>
      </c>
      <c r="L7202" t="s">
        <v>29</v>
      </c>
      <c r="M7202" t="s">
        <v>29</v>
      </c>
      <c r="N7202">
        <v>56.154712000000004</v>
      </c>
      <c r="O7202">
        <v>44.143245999999998</v>
      </c>
      <c r="P7202" t="s">
        <v>3578</v>
      </c>
      <c r="Q7202" s="3">
        <f>Table1[[#This Row],[Capacity (MW)]]*0.395*8760*10^-6</f>
        <v>1.5570899999999999</v>
      </c>
      <c r="R7202" s="3" cm="1">
        <f t="array" ref="R7202">AVERAGE(VLOOKUP(_xlfn.TEXTSPLIT(Table1[[#This Row],[Fuel (no space after comma)]], ","), FuelList_Final_EF!$A$2:$B$65, 2, FALSE))</f>
        <v>53.06</v>
      </c>
      <c r="S7202" s="3">
        <f>Table1[[#This Row],[Generation (TWh)]]*10^9*VLOOKUP(Table1[[#This Row],[Turbine/Engine Technology]],Technology_HR!$A$2:$B$11,2,FALSE)*10^-6</f>
        <v>11754472.409999998</v>
      </c>
      <c r="T7202" s="5">
        <f>Table1[[#This Row],[Fuel Consumption (mmBtu)]]*Table1[[#This Row],[Emission Factor (kg CO2/ mmBtu)]]*10^3</f>
        <v>623692306074.59998</v>
      </c>
      <c r="U7202" s="3">
        <f>Table1[[#This Row],[Emissions (g CO2)]]/(Table1[[#This Row],[Generation (TWh)]]*10^9)</f>
        <v>400.54994000000005</v>
      </c>
    </row>
    <row r="7203" spans="1:21" x14ac:dyDescent="0.35">
      <c r="A7203" t="s">
        <v>1996</v>
      </c>
      <c r="B7203" t="s">
        <v>3243</v>
      </c>
      <c r="C7203" t="str">
        <f>SUBSTITUTE(Table1[[#This Row],[Fuel]],", ",",")</f>
        <v>fossil gas: natural gas,fossil liquids: fuel oil</v>
      </c>
      <c r="D7203" t="s">
        <v>3239</v>
      </c>
      <c r="E7203" t="s">
        <v>3275</v>
      </c>
      <c r="H7203" t="s">
        <v>3440</v>
      </c>
      <c r="I7203">
        <v>80</v>
      </c>
      <c r="J7203" t="s">
        <v>3446</v>
      </c>
      <c r="K7203">
        <v>1925</v>
      </c>
      <c r="L7203" t="s">
        <v>29</v>
      </c>
      <c r="M7203" t="s">
        <v>29</v>
      </c>
      <c r="N7203">
        <v>56.500936000000003</v>
      </c>
      <c r="O7203">
        <v>43.587788000000003</v>
      </c>
      <c r="P7203" t="s">
        <v>3578</v>
      </c>
      <c r="Q7203" s="3">
        <f>Table1[[#This Row],[Capacity (MW)]]*0.395*8760*10^-6</f>
        <v>0.27681600000000001</v>
      </c>
      <c r="R7203" s="3" cm="1">
        <f t="array" ref="R7203">AVERAGE(VLOOKUP(_xlfn.TEXTSPLIT(Table1[[#This Row],[Fuel (no space after comma)]], ","), FuelList_Final_EF!$A$2:$B$65, 2, FALSE))</f>
        <v>65.583341148886291</v>
      </c>
      <c r="S7203" s="3">
        <f>Table1[[#This Row],[Generation (TWh)]]*10^9*VLOOKUP(Table1[[#This Row],[Turbine/Engine Technology]],Technology_HR!$A$2:$B$11,2,FALSE)*10^-6</f>
        <v>2847052.56</v>
      </c>
      <c r="T7203" s="5">
        <f>Table1[[#This Row],[Fuel Consumption (mmBtu)]]*Table1[[#This Row],[Emission Factor (kg CO2/ mmBtu)]]*10^3</f>
        <v>186719219311.29007</v>
      </c>
      <c r="U7203" s="3">
        <f>Table1[[#This Row],[Emissions (g CO2)]]/(Table1[[#This Row],[Generation (TWh)]]*10^9)</f>
        <v>674.52466371629555</v>
      </c>
    </row>
    <row r="7204" spans="1:21" x14ac:dyDescent="0.35">
      <c r="A7204" t="s">
        <v>1950</v>
      </c>
      <c r="B7204" t="s">
        <v>3263</v>
      </c>
      <c r="C7204" t="str">
        <f>SUBSTITUTE(Table1[[#This Row],[Fuel]],", ",",")</f>
        <v>fossil gas: natural gas,fossil liquids: heavy fuel oil</v>
      </c>
      <c r="D7204" t="s">
        <v>3239</v>
      </c>
      <c r="E7204" t="s">
        <v>3241</v>
      </c>
      <c r="H7204" t="s">
        <v>3440</v>
      </c>
      <c r="I7204">
        <v>60</v>
      </c>
      <c r="J7204" t="s">
        <v>3446</v>
      </c>
      <c r="K7204">
        <v>1967</v>
      </c>
      <c r="L7204" t="s">
        <v>29</v>
      </c>
      <c r="M7204" t="s">
        <v>29</v>
      </c>
      <c r="N7204">
        <v>55.608046000000002</v>
      </c>
      <c r="O7204">
        <v>51.939017999999997</v>
      </c>
      <c r="P7204" t="s">
        <v>3578</v>
      </c>
      <c r="Q7204" s="3">
        <f>Table1[[#This Row],[Capacity (MW)]]*0.395*8760*10^-6</f>
        <v>0.20761200000000002</v>
      </c>
      <c r="R7204" s="3" cm="1">
        <f t="array" ref="R7204">AVERAGE(VLOOKUP(_xlfn.TEXTSPLIT(Table1[[#This Row],[Fuel (no space after comma)]], ","), FuelList_Final_EF!$A$2:$B$65, 2, FALSE))</f>
        <v>67.331265155508703</v>
      </c>
      <c r="S7204" s="3">
        <f>Table1[[#This Row],[Generation (TWh)]]*10^9*VLOOKUP(Table1[[#This Row],[Turbine/Engine Technology]],Technology_HR!$A$2:$B$11,2,FALSE)*10^-6</f>
        <v>2135289.42</v>
      </c>
      <c r="T7204" s="5">
        <f>Table1[[#This Row],[Fuel Consumption (mmBtu)]]*Table1[[#This Row],[Emission Factor (kg CO2/ mmBtu)]]*10^3</f>
        <v>143771738121.77237</v>
      </c>
      <c r="U7204" s="3">
        <f>Table1[[#This Row],[Emissions (g CO2)]]/(Table1[[#This Row],[Generation (TWh)]]*10^9)</f>
        <v>692.50206212440685</v>
      </c>
    </row>
    <row r="7205" spans="1:21" x14ac:dyDescent="0.35">
      <c r="A7205" t="s">
        <v>1950</v>
      </c>
      <c r="B7205" t="s">
        <v>3263</v>
      </c>
      <c r="C7205" t="str">
        <f>SUBSTITUTE(Table1[[#This Row],[Fuel]],", ",",")</f>
        <v>fossil gas: natural gas,fossil liquids: heavy fuel oil</v>
      </c>
      <c r="D7205" t="s">
        <v>3239</v>
      </c>
      <c r="E7205" t="s">
        <v>3241</v>
      </c>
      <c r="H7205" t="s">
        <v>3440</v>
      </c>
      <c r="I7205">
        <v>100</v>
      </c>
      <c r="J7205" t="s">
        <v>3446</v>
      </c>
      <c r="K7205">
        <v>1970</v>
      </c>
      <c r="L7205" t="s">
        <v>29</v>
      </c>
      <c r="M7205">
        <v>2026</v>
      </c>
      <c r="N7205">
        <v>55.608046000000002</v>
      </c>
      <c r="O7205">
        <v>51.939017999999997</v>
      </c>
      <c r="P7205" t="s">
        <v>3578</v>
      </c>
      <c r="Q7205" s="3">
        <f>Table1[[#This Row],[Capacity (MW)]]*0.395*8760*10^-6</f>
        <v>0.34601999999999999</v>
      </c>
      <c r="R7205" s="3" cm="1">
        <f t="array" ref="R7205">AVERAGE(VLOOKUP(_xlfn.TEXTSPLIT(Table1[[#This Row],[Fuel (no space after comma)]], ","), FuelList_Final_EF!$A$2:$B$65, 2, FALSE))</f>
        <v>67.331265155508703</v>
      </c>
      <c r="S7205" s="3">
        <f>Table1[[#This Row],[Generation (TWh)]]*10^9*VLOOKUP(Table1[[#This Row],[Turbine/Engine Technology]],Technology_HR!$A$2:$B$11,2,FALSE)*10^-6</f>
        <v>3558815.6999999997</v>
      </c>
      <c r="T7205" s="5">
        <f>Table1[[#This Row],[Fuel Consumption (mmBtu)]]*Table1[[#This Row],[Emission Factor (kg CO2/ mmBtu)]]*10^3</f>
        <v>239619563536.28729</v>
      </c>
      <c r="U7205" s="3">
        <f>Table1[[#This Row],[Emissions (g CO2)]]/(Table1[[#This Row],[Generation (TWh)]]*10^9)</f>
        <v>692.50206212440696</v>
      </c>
    </row>
    <row r="7206" spans="1:21" x14ac:dyDescent="0.35">
      <c r="A7206" t="s">
        <v>1950</v>
      </c>
      <c r="B7206" t="s">
        <v>3263</v>
      </c>
      <c r="C7206" t="str">
        <f>SUBSTITUTE(Table1[[#This Row],[Fuel]],", ",",")</f>
        <v>fossil gas: natural gas,fossil liquids: heavy fuel oil</v>
      </c>
      <c r="D7206" t="s">
        <v>3239</v>
      </c>
      <c r="E7206" t="s">
        <v>3241</v>
      </c>
      <c r="H7206" t="s">
        <v>3440</v>
      </c>
      <c r="I7206">
        <v>60</v>
      </c>
      <c r="J7206" t="s">
        <v>3446</v>
      </c>
      <c r="K7206">
        <v>1969</v>
      </c>
      <c r="L7206" t="s">
        <v>29</v>
      </c>
      <c r="M7206" t="s">
        <v>29</v>
      </c>
      <c r="N7206">
        <v>55.608046000000002</v>
      </c>
      <c r="O7206">
        <v>51.939017999999997</v>
      </c>
      <c r="P7206" t="s">
        <v>3578</v>
      </c>
      <c r="Q7206" s="3">
        <f>Table1[[#This Row],[Capacity (MW)]]*0.395*8760*10^-6</f>
        <v>0.20761200000000002</v>
      </c>
      <c r="R7206" s="3" cm="1">
        <f t="array" ref="R7206">AVERAGE(VLOOKUP(_xlfn.TEXTSPLIT(Table1[[#This Row],[Fuel (no space after comma)]], ","), FuelList_Final_EF!$A$2:$B$65, 2, FALSE))</f>
        <v>67.331265155508703</v>
      </c>
      <c r="S7206" s="3">
        <f>Table1[[#This Row],[Generation (TWh)]]*10^9*VLOOKUP(Table1[[#This Row],[Turbine/Engine Technology]],Technology_HR!$A$2:$B$11,2,FALSE)*10^-6</f>
        <v>2135289.42</v>
      </c>
      <c r="T7206" s="5">
        <f>Table1[[#This Row],[Fuel Consumption (mmBtu)]]*Table1[[#This Row],[Emission Factor (kg CO2/ mmBtu)]]*10^3</f>
        <v>143771738121.77237</v>
      </c>
      <c r="U7206" s="3">
        <f>Table1[[#This Row],[Emissions (g CO2)]]/(Table1[[#This Row],[Generation (TWh)]]*10^9)</f>
        <v>692.50206212440685</v>
      </c>
    </row>
    <row r="7207" spans="1:21" x14ac:dyDescent="0.35">
      <c r="A7207" t="s">
        <v>1950</v>
      </c>
      <c r="B7207" t="s">
        <v>3263</v>
      </c>
      <c r="C7207" t="str">
        <f>SUBSTITUTE(Table1[[#This Row],[Fuel]],", ",",")</f>
        <v>fossil gas: natural gas,fossil liquids: heavy fuel oil</v>
      </c>
      <c r="D7207" t="s">
        <v>3239</v>
      </c>
      <c r="E7207" t="s">
        <v>3241</v>
      </c>
      <c r="H7207" t="s">
        <v>3440</v>
      </c>
      <c r="I7207">
        <v>105</v>
      </c>
      <c r="J7207" t="s">
        <v>3446</v>
      </c>
      <c r="K7207">
        <v>1971</v>
      </c>
      <c r="L7207" t="s">
        <v>29</v>
      </c>
      <c r="M7207" t="s">
        <v>29</v>
      </c>
      <c r="N7207">
        <v>55.608046000000002</v>
      </c>
      <c r="O7207">
        <v>51.939017999999997</v>
      </c>
      <c r="P7207" t="s">
        <v>3578</v>
      </c>
      <c r="Q7207" s="3">
        <f>Table1[[#This Row],[Capacity (MW)]]*0.395*8760*10^-6</f>
        <v>0.36332100000000001</v>
      </c>
      <c r="R7207" s="3" cm="1">
        <f t="array" ref="R7207">AVERAGE(VLOOKUP(_xlfn.TEXTSPLIT(Table1[[#This Row],[Fuel (no space after comma)]], ","), FuelList_Final_EF!$A$2:$B$65, 2, FALSE))</f>
        <v>67.331265155508703</v>
      </c>
      <c r="S7207" s="3">
        <f>Table1[[#This Row],[Generation (TWh)]]*10^9*VLOOKUP(Table1[[#This Row],[Turbine/Engine Technology]],Technology_HR!$A$2:$B$11,2,FALSE)*10^-6</f>
        <v>3736756.4849999999</v>
      </c>
      <c r="T7207" s="5">
        <f>Table1[[#This Row],[Fuel Consumption (mmBtu)]]*Table1[[#This Row],[Emission Factor (kg CO2/ mmBtu)]]*10^3</f>
        <v>251600541713.10168</v>
      </c>
      <c r="U7207" s="3">
        <f>Table1[[#This Row],[Emissions (g CO2)]]/(Table1[[#This Row],[Generation (TWh)]]*10^9)</f>
        <v>692.50206212440708</v>
      </c>
    </row>
    <row r="7208" spans="1:21" x14ac:dyDescent="0.35">
      <c r="A7208" t="s">
        <v>1950</v>
      </c>
      <c r="B7208" t="s">
        <v>3263</v>
      </c>
      <c r="C7208" t="str">
        <f>SUBSTITUTE(Table1[[#This Row],[Fuel]],", ",",")</f>
        <v>fossil gas: natural gas,fossil liquids: heavy fuel oil</v>
      </c>
      <c r="D7208" t="s">
        <v>3239</v>
      </c>
      <c r="E7208" t="s">
        <v>3241</v>
      </c>
      <c r="H7208" t="s">
        <v>3440</v>
      </c>
      <c r="I7208">
        <v>70</v>
      </c>
      <c r="J7208" t="s">
        <v>3446</v>
      </c>
      <c r="K7208">
        <v>1972</v>
      </c>
      <c r="L7208" t="s">
        <v>29</v>
      </c>
      <c r="M7208" t="s">
        <v>29</v>
      </c>
      <c r="N7208">
        <v>55.608046000000002</v>
      </c>
      <c r="O7208">
        <v>51.939017999999997</v>
      </c>
      <c r="P7208" t="s">
        <v>3578</v>
      </c>
      <c r="Q7208" s="3">
        <f>Table1[[#This Row],[Capacity (MW)]]*0.395*8760*10^-6</f>
        <v>0.24221400000000001</v>
      </c>
      <c r="R7208" s="3" cm="1">
        <f t="array" ref="R7208">AVERAGE(VLOOKUP(_xlfn.TEXTSPLIT(Table1[[#This Row],[Fuel (no space after comma)]], ","), FuelList_Final_EF!$A$2:$B$65, 2, FALSE))</f>
        <v>67.331265155508703</v>
      </c>
      <c r="S7208" s="3">
        <f>Table1[[#This Row],[Generation (TWh)]]*10^9*VLOOKUP(Table1[[#This Row],[Turbine/Engine Technology]],Technology_HR!$A$2:$B$11,2,FALSE)*10^-6</f>
        <v>2491170.9899999998</v>
      </c>
      <c r="T7208" s="5">
        <f>Table1[[#This Row],[Fuel Consumption (mmBtu)]]*Table1[[#This Row],[Emission Factor (kg CO2/ mmBtu)]]*10^3</f>
        <v>167733694475.40109</v>
      </c>
      <c r="U7208" s="3">
        <f>Table1[[#This Row],[Emissions (g CO2)]]/(Table1[[#This Row],[Generation (TWh)]]*10^9)</f>
        <v>692.50206212440685</v>
      </c>
    </row>
    <row r="7209" spans="1:21" x14ac:dyDescent="0.35">
      <c r="A7209" t="s">
        <v>1950</v>
      </c>
      <c r="B7209" t="s">
        <v>3263</v>
      </c>
      <c r="C7209" t="str">
        <f>SUBSTITUTE(Table1[[#This Row],[Fuel]],", ",",")</f>
        <v>fossil gas: natural gas,fossil liquids: heavy fuel oil</v>
      </c>
      <c r="D7209" t="s">
        <v>3239</v>
      </c>
      <c r="E7209" t="s">
        <v>3241</v>
      </c>
      <c r="H7209" t="s">
        <v>3440</v>
      </c>
      <c r="I7209">
        <v>105</v>
      </c>
      <c r="J7209" t="s">
        <v>3446</v>
      </c>
      <c r="K7209">
        <v>1973</v>
      </c>
      <c r="L7209" t="s">
        <v>29</v>
      </c>
      <c r="M7209" t="s">
        <v>29</v>
      </c>
      <c r="N7209">
        <v>55.608046000000002</v>
      </c>
      <c r="O7209">
        <v>51.939017999999997</v>
      </c>
      <c r="P7209" t="s">
        <v>3578</v>
      </c>
      <c r="Q7209" s="3">
        <f>Table1[[#This Row],[Capacity (MW)]]*0.395*8760*10^-6</f>
        <v>0.36332100000000001</v>
      </c>
      <c r="R7209" s="3" cm="1">
        <f t="array" ref="R7209">AVERAGE(VLOOKUP(_xlfn.TEXTSPLIT(Table1[[#This Row],[Fuel (no space after comma)]], ","), FuelList_Final_EF!$A$2:$B$65, 2, FALSE))</f>
        <v>67.331265155508703</v>
      </c>
      <c r="S7209" s="3">
        <f>Table1[[#This Row],[Generation (TWh)]]*10^9*VLOOKUP(Table1[[#This Row],[Turbine/Engine Technology]],Technology_HR!$A$2:$B$11,2,FALSE)*10^-6</f>
        <v>3736756.4849999999</v>
      </c>
      <c r="T7209" s="5">
        <f>Table1[[#This Row],[Fuel Consumption (mmBtu)]]*Table1[[#This Row],[Emission Factor (kg CO2/ mmBtu)]]*10^3</f>
        <v>251600541713.10168</v>
      </c>
      <c r="U7209" s="3">
        <f>Table1[[#This Row],[Emissions (g CO2)]]/(Table1[[#This Row],[Generation (TWh)]]*10^9)</f>
        <v>692.50206212440708</v>
      </c>
    </row>
    <row r="7210" spans="1:21" x14ac:dyDescent="0.35">
      <c r="A7210" t="s">
        <v>1950</v>
      </c>
      <c r="B7210" t="s">
        <v>3263</v>
      </c>
      <c r="C7210" t="str">
        <f>SUBSTITUTE(Table1[[#This Row],[Fuel]],", ",",")</f>
        <v>fossil gas: natural gas,fossil liquids: heavy fuel oil</v>
      </c>
      <c r="D7210" t="s">
        <v>3239</v>
      </c>
      <c r="E7210" t="s">
        <v>3241</v>
      </c>
      <c r="H7210" t="s">
        <v>3440</v>
      </c>
      <c r="I7210">
        <v>100</v>
      </c>
      <c r="J7210" t="s">
        <v>3446</v>
      </c>
      <c r="K7210">
        <v>1974</v>
      </c>
      <c r="L7210" t="s">
        <v>29</v>
      </c>
      <c r="M7210">
        <v>2026</v>
      </c>
      <c r="N7210">
        <v>55.608046000000002</v>
      </c>
      <c r="O7210">
        <v>51.939017999999997</v>
      </c>
      <c r="P7210" t="s">
        <v>3578</v>
      </c>
      <c r="Q7210" s="3">
        <f>Table1[[#This Row],[Capacity (MW)]]*0.395*8760*10^-6</f>
        <v>0.34601999999999999</v>
      </c>
      <c r="R7210" s="3" cm="1">
        <f t="array" ref="R7210">AVERAGE(VLOOKUP(_xlfn.TEXTSPLIT(Table1[[#This Row],[Fuel (no space after comma)]], ","), FuelList_Final_EF!$A$2:$B$65, 2, FALSE))</f>
        <v>67.331265155508703</v>
      </c>
      <c r="S7210" s="3">
        <f>Table1[[#This Row],[Generation (TWh)]]*10^9*VLOOKUP(Table1[[#This Row],[Turbine/Engine Technology]],Technology_HR!$A$2:$B$11,2,FALSE)*10^-6</f>
        <v>3558815.6999999997</v>
      </c>
      <c r="T7210" s="5">
        <f>Table1[[#This Row],[Fuel Consumption (mmBtu)]]*Table1[[#This Row],[Emission Factor (kg CO2/ mmBtu)]]*10^3</f>
        <v>239619563536.28729</v>
      </c>
      <c r="U7210" s="3">
        <f>Table1[[#This Row],[Emissions (g CO2)]]/(Table1[[#This Row],[Generation (TWh)]]*10^9)</f>
        <v>692.50206212440696</v>
      </c>
    </row>
    <row r="7211" spans="1:21" x14ac:dyDescent="0.35">
      <c r="A7211" t="s">
        <v>1950</v>
      </c>
      <c r="B7211" t="s">
        <v>3263</v>
      </c>
      <c r="C7211" t="str">
        <f>SUBSTITUTE(Table1[[#This Row],[Fuel]],", ",",")</f>
        <v>fossil gas: natural gas,fossil liquids: heavy fuel oil</v>
      </c>
      <c r="D7211" t="s">
        <v>3239</v>
      </c>
      <c r="E7211" t="s">
        <v>3241</v>
      </c>
      <c r="H7211" t="s">
        <v>3440</v>
      </c>
      <c r="I7211">
        <v>70</v>
      </c>
      <c r="J7211" t="s">
        <v>3446</v>
      </c>
      <c r="K7211">
        <v>1976</v>
      </c>
      <c r="L7211" t="s">
        <v>29</v>
      </c>
      <c r="M7211" t="s">
        <v>29</v>
      </c>
      <c r="N7211">
        <v>55.608046000000002</v>
      </c>
      <c r="O7211">
        <v>51.939017999999997</v>
      </c>
      <c r="P7211" t="s">
        <v>3578</v>
      </c>
      <c r="Q7211" s="3">
        <f>Table1[[#This Row],[Capacity (MW)]]*0.395*8760*10^-6</f>
        <v>0.24221400000000001</v>
      </c>
      <c r="R7211" s="3" cm="1">
        <f t="array" ref="R7211">AVERAGE(VLOOKUP(_xlfn.TEXTSPLIT(Table1[[#This Row],[Fuel (no space after comma)]], ","), FuelList_Final_EF!$A$2:$B$65, 2, FALSE))</f>
        <v>67.331265155508703</v>
      </c>
      <c r="S7211" s="3">
        <f>Table1[[#This Row],[Generation (TWh)]]*10^9*VLOOKUP(Table1[[#This Row],[Turbine/Engine Technology]],Technology_HR!$A$2:$B$11,2,FALSE)*10^-6</f>
        <v>2491170.9899999998</v>
      </c>
      <c r="T7211" s="5">
        <f>Table1[[#This Row],[Fuel Consumption (mmBtu)]]*Table1[[#This Row],[Emission Factor (kg CO2/ mmBtu)]]*10^3</f>
        <v>167733694475.40109</v>
      </c>
      <c r="U7211" s="3">
        <f>Table1[[#This Row],[Emissions (g CO2)]]/(Table1[[#This Row],[Generation (TWh)]]*10^9)</f>
        <v>692.50206212440685</v>
      </c>
    </row>
    <row r="7212" spans="1:21" x14ac:dyDescent="0.35">
      <c r="A7212" t="s">
        <v>1950</v>
      </c>
      <c r="B7212" t="s">
        <v>3263</v>
      </c>
      <c r="C7212" t="str">
        <f>SUBSTITUTE(Table1[[#This Row],[Fuel]],", ",",")</f>
        <v>fossil gas: natural gas,fossil liquids: heavy fuel oil</v>
      </c>
      <c r="D7212" t="s">
        <v>3239</v>
      </c>
      <c r="E7212" t="s">
        <v>3241</v>
      </c>
      <c r="H7212" t="s">
        <v>3440</v>
      </c>
      <c r="I7212">
        <v>110</v>
      </c>
      <c r="J7212" t="s">
        <v>3446</v>
      </c>
      <c r="K7212">
        <v>1977</v>
      </c>
      <c r="L7212" t="s">
        <v>29</v>
      </c>
      <c r="M7212" t="s">
        <v>29</v>
      </c>
      <c r="N7212">
        <v>55.608046000000002</v>
      </c>
      <c r="O7212">
        <v>51.939017999999997</v>
      </c>
      <c r="P7212" t="s">
        <v>3578</v>
      </c>
      <c r="Q7212" s="3">
        <f>Table1[[#This Row],[Capacity (MW)]]*0.395*8760*10^-6</f>
        <v>0.38062199999999996</v>
      </c>
      <c r="R7212" s="3" cm="1">
        <f t="array" ref="R7212">AVERAGE(VLOOKUP(_xlfn.TEXTSPLIT(Table1[[#This Row],[Fuel (no space after comma)]], ","), FuelList_Final_EF!$A$2:$B$65, 2, FALSE))</f>
        <v>67.331265155508703</v>
      </c>
      <c r="S7212" s="3">
        <f>Table1[[#This Row],[Generation (TWh)]]*10^9*VLOOKUP(Table1[[#This Row],[Turbine/Engine Technology]],Technology_HR!$A$2:$B$11,2,FALSE)*10^-6</f>
        <v>3914697.2699999996</v>
      </c>
      <c r="T7212" s="5">
        <f>Table1[[#This Row],[Fuel Consumption (mmBtu)]]*Table1[[#This Row],[Emission Factor (kg CO2/ mmBtu)]]*10^3</f>
        <v>263581519889.91602</v>
      </c>
      <c r="U7212" s="3">
        <f>Table1[[#This Row],[Emissions (g CO2)]]/(Table1[[#This Row],[Generation (TWh)]]*10^9)</f>
        <v>692.50206212440708</v>
      </c>
    </row>
    <row r="7213" spans="1:21" x14ac:dyDescent="0.35">
      <c r="A7213" t="s">
        <v>1950</v>
      </c>
      <c r="B7213" t="s">
        <v>3263</v>
      </c>
      <c r="C7213" t="str">
        <f>SUBSTITUTE(Table1[[#This Row],[Fuel]],", ",",")</f>
        <v>fossil gas: natural gas,fossil liquids: heavy fuel oil</v>
      </c>
      <c r="D7213" t="s">
        <v>3239</v>
      </c>
      <c r="E7213" t="s">
        <v>3241</v>
      </c>
      <c r="H7213" t="s">
        <v>3440</v>
      </c>
      <c r="I7213">
        <v>100</v>
      </c>
      <c r="J7213" t="s">
        <v>3446</v>
      </c>
      <c r="K7213">
        <v>1977</v>
      </c>
      <c r="L7213" t="s">
        <v>29</v>
      </c>
      <c r="M7213">
        <v>2026</v>
      </c>
      <c r="N7213">
        <v>55.608046000000002</v>
      </c>
      <c r="O7213">
        <v>51.939017999999997</v>
      </c>
      <c r="P7213" t="s">
        <v>3578</v>
      </c>
      <c r="Q7213" s="3">
        <f>Table1[[#This Row],[Capacity (MW)]]*0.395*8760*10^-6</f>
        <v>0.34601999999999999</v>
      </c>
      <c r="R7213" s="3" cm="1">
        <f t="array" ref="R7213">AVERAGE(VLOOKUP(_xlfn.TEXTSPLIT(Table1[[#This Row],[Fuel (no space after comma)]], ","), FuelList_Final_EF!$A$2:$B$65, 2, FALSE))</f>
        <v>67.331265155508703</v>
      </c>
      <c r="S7213" s="3">
        <f>Table1[[#This Row],[Generation (TWh)]]*10^9*VLOOKUP(Table1[[#This Row],[Turbine/Engine Technology]],Technology_HR!$A$2:$B$11,2,FALSE)*10^-6</f>
        <v>3558815.6999999997</v>
      </c>
      <c r="T7213" s="5">
        <f>Table1[[#This Row],[Fuel Consumption (mmBtu)]]*Table1[[#This Row],[Emission Factor (kg CO2/ mmBtu)]]*10^3</f>
        <v>239619563536.28729</v>
      </c>
      <c r="U7213" s="3">
        <f>Table1[[#This Row],[Emissions (g CO2)]]/(Table1[[#This Row],[Generation (TWh)]]*10^9)</f>
        <v>692.50206212440696</v>
      </c>
    </row>
    <row r="7214" spans="1:21" x14ac:dyDescent="0.35">
      <c r="A7214" t="s">
        <v>1950</v>
      </c>
      <c r="B7214" t="s">
        <v>3263</v>
      </c>
      <c r="C7214" t="str">
        <f>SUBSTITUTE(Table1[[#This Row],[Fuel]],", ",",")</f>
        <v>fossil gas: natural gas,fossil liquids: heavy fuel oil</v>
      </c>
      <c r="D7214" t="s">
        <v>3239</v>
      </c>
      <c r="E7214" t="s">
        <v>3241</v>
      </c>
      <c r="H7214" t="s">
        <v>3440</v>
      </c>
      <c r="I7214">
        <v>100</v>
      </c>
      <c r="J7214" t="s">
        <v>3450</v>
      </c>
      <c r="K7214">
        <v>2026</v>
      </c>
      <c r="L7214" t="s">
        <v>29</v>
      </c>
      <c r="M7214" t="s">
        <v>29</v>
      </c>
      <c r="N7214">
        <v>55.608046000000002</v>
      </c>
      <c r="O7214">
        <v>51.939017999999997</v>
      </c>
      <c r="P7214" t="s">
        <v>3578</v>
      </c>
      <c r="Q7214" s="3">
        <f>Table1[[#This Row],[Capacity (MW)]]*0.395*8760*10^-6</f>
        <v>0.34601999999999999</v>
      </c>
      <c r="R7214" s="3" cm="1">
        <f t="array" ref="R7214">AVERAGE(VLOOKUP(_xlfn.TEXTSPLIT(Table1[[#This Row],[Fuel (no space after comma)]], ","), FuelList_Final_EF!$A$2:$B$65, 2, FALSE))</f>
        <v>67.331265155508703</v>
      </c>
      <c r="S7214" s="3">
        <f>Table1[[#This Row],[Generation (TWh)]]*10^9*VLOOKUP(Table1[[#This Row],[Turbine/Engine Technology]],Technology_HR!$A$2:$B$11,2,FALSE)*10^-6</f>
        <v>3558815.6999999997</v>
      </c>
      <c r="T7214" s="5">
        <f>Table1[[#This Row],[Fuel Consumption (mmBtu)]]*Table1[[#This Row],[Emission Factor (kg CO2/ mmBtu)]]*10^3</f>
        <v>239619563536.28729</v>
      </c>
      <c r="U7214" s="3">
        <f>Table1[[#This Row],[Emissions (g CO2)]]/(Table1[[#This Row],[Generation (TWh)]]*10^9)</f>
        <v>692.50206212440696</v>
      </c>
    </row>
    <row r="7215" spans="1:21" x14ac:dyDescent="0.35">
      <c r="A7215" t="s">
        <v>1950</v>
      </c>
      <c r="B7215" t="s">
        <v>3263</v>
      </c>
      <c r="C7215" t="str">
        <f>SUBSTITUTE(Table1[[#This Row],[Fuel]],", ",",")</f>
        <v>fossil gas: natural gas,fossil liquids: heavy fuel oil</v>
      </c>
      <c r="D7215" t="s">
        <v>3239</v>
      </c>
      <c r="E7215" t="s">
        <v>3241</v>
      </c>
      <c r="H7215" t="s">
        <v>3440</v>
      </c>
      <c r="I7215">
        <v>100</v>
      </c>
      <c r="J7215" t="s">
        <v>3450</v>
      </c>
      <c r="K7215">
        <v>2026</v>
      </c>
      <c r="L7215" t="s">
        <v>29</v>
      </c>
      <c r="M7215" t="s">
        <v>29</v>
      </c>
      <c r="N7215">
        <v>55.608046000000002</v>
      </c>
      <c r="O7215">
        <v>51.939017999999997</v>
      </c>
      <c r="P7215" t="s">
        <v>3578</v>
      </c>
      <c r="Q7215" s="3">
        <f>Table1[[#This Row],[Capacity (MW)]]*0.395*8760*10^-6</f>
        <v>0.34601999999999999</v>
      </c>
      <c r="R7215" s="3" cm="1">
        <f t="array" ref="R7215">AVERAGE(VLOOKUP(_xlfn.TEXTSPLIT(Table1[[#This Row],[Fuel (no space after comma)]], ","), FuelList_Final_EF!$A$2:$B$65, 2, FALSE))</f>
        <v>67.331265155508703</v>
      </c>
      <c r="S7215" s="3">
        <f>Table1[[#This Row],[Generation (TWh)]]*10^9*VLOOKUP(Table1[[#This Row],[Turbine/Engine Technology]],Technology_HR!$A$2:$B$11,2,FALSE)*10^-6</f>
        <v>3558815.6999999997</v>
      </c>
      <c r="T7215" s="5">
        <f>Table1[[#This Row],[Fuel Consumption (mmBtu)]]*Table1[[#This Row],[Emission Factor (kg CO2/ mmBtu)]]*10^3</f>
        <v>239619563536.28729</v>
      </c>
      <c r="U7215" s="3">
        <f>Table1[[#This Row],[Emissions (g CO2)]]/(Table1[[#This Row],[Generation (TWh)]]*10^9)</f>
        <v>692.50206212440696</v>
      </c>
    </row>
    <row r="7216" spans="1:21" x14ac:dyDescent="0.35">
      <c r="A7216" t="s">
        <v>1950</v>
      </c>
      <c r="B7216" t="s">
        <v>3263</v>
      </c>
      <c r="C7216" t="str">
        <f>SUBSTITUTE(Table1[[#This Row],[Fuel]],", ",",")</f>
        <v>fossil gas: natural gas,fossil liquids: heavy fuel oil</v>
      </c>
      <c r="D7216" t="s">
        <v>3239</v>
      </c>
      <c r="E7216" t="s">
        <v>3241</v>
      </c>
      <c r="H7216" t="s">
        <v>3440</v>
      </c>
      <c r="I7216">
        <v>100</v>
      </c>
      <c r="J7216" t="s">
        <v>3450</v>
      </c>
      <c r="K7216">
        <v>2026</v>
      </c>
      <c r="L7216" t="s">
        <v>29</v>
      </c>
      <c r="M7216" t="s">
        <v>29</v>
      </c>
      <c r="N7216">
        <v>55.608046000000002</v>
      </c>
      <c r="O7216">
        <v>51.939017999999997</v>
      </c>
      <c r="P7216" t="s">
        <v>3578</v>
      </c>
      <c r="Q7216" s="3">
        <f>Table1[[#This Row],[Capacity (MW)]]*0.395*8760*10^-6</f>
        <v>0.34601999999999999</v>
      </c>
      <c r="R7216" s="3" cm="1">
        <f t="array" ref="R7216">AVERAGE(VLOOKUP(_xlfn.TEXTSPLIT(Table1[[#This Row],[Fuel (no space after comma)]], ","), FuelList_Final_EF!$A$2:$B$65, 2, FALSE))</f>
        <v>67.331265155508703</v>
      </c>
      <c r="S7216" s="3">
        <f>Table1[[#This Row],[Generation (TWh)]]*10^9*VLOOKUP(Table1[[#This Row],[Turbine/Engine Technology]],Technology_HR!$A$2:$B$11,2,FALSE)*10^-6</f>
        <v>3558815.6999999997</v>
      </c>
      <c r="T7216" s="5">
        <f>Table1[[#This Row],[Fuel Consumption (mmBtu)]]*Table1[[#This Row],[Emission Factor (kg CO2/ mmBtu)]]*10^3</f>
        <v>239619563536.28729</v>
      </c>
      <c r="U7216" s="3">
        <f>Table1[[#This Row],[Emissions (g CO2)]]/(Table1[[#This Row],[Generation (TWh)]]*10^9)</f>
        <v>692.50206212440696</v>
      </c>
    </row>
    <row r="7217" spans="1:21" x14ac:dyDescent="0.35">
      <c r="A7217" t="s">
        <v>1997</v>
      </c>
      <c r="B7217" t="s">
        <v>3263</v>
      </c>
      <c r="C7217" t="str">
        <f>SUBSTITUTE(Table1[[#This Row],[Fuel]],", ",",")</f>
        <v>fossil gas: natural gas,fossil liquids: heavy fuel oil</v>
      </c>
      <c r="D7217" t="s">
        <v>3239</v>
      </c>
      <c r="E7217" t="s">
        <v>3241</v>
      </c>
      <c r="H7217" t="s">
        <v>3440</v>
      </c>
      <c r="I7217">
        <v>135</v>
      </c>
      <c r="J7217" t="s">
        <v>3446</v>
      </c>
      <c r="K7217">
        <v>1980</v>
      </c>
      <c r="L7217" t="s">
        <v>29</v>
      </c>
      <c r="M7217">
        <v>2027</v>
      </c>
      <c r="N7217">
        <v>55.606611000000001</v>
      </c>
      <c r="O7217">
        <v>51.940389000000003</v>
      </c>
      <c r="P7217" t="s">
        <v>3578</v>
      </c>
      <c r="Q7217" s="3">
        <f>Table1[[#This Row],[Capacity (MW)]]*0.395*8760*10^-6</f>
        <v>0.46712699999999996</v>
      </c>
      <c r="R7217" s="3" cm="1">
        <f t="array" ref="R7217">AVERAGE(VLOOKUP(_xlfn.TEXTSPLIT(Table1[[#This Row],[Fuel (no space after comma)]], ","), FuelList_Final_EF!$A$2:$B$65, 2, FALSE))</f>
        <v>67.331265155508703</v>
      </c>
      <c r="S7217" s="3">
        <f>Table1[[#This Row],[Generation (TWh)]]*10^9*VLOOKUP(Table1[[#This Row],[Turbine/Engine Technology]],Technology_HR!$A$2:$B$11,2,FALSE)*10^-6</f>
        <v>4804401.1949999984</v>
      </c>
      <c r="T7217" s="5">
        <f>Table1[[#This Row],[Fuel Consumption (mmBtu)]]*Table1[[#This Row],[Emission Factor (kg CO2/ mmBtu)]]*10^3</f>
        <v>323486410773.98779</v>
      </c>
      <c r="U7217" s="3">
        <f>Table1[[#This Row],[Emissions (g CO2)]]/(Table1[[#This Row],[Generation (TWh)]]*10^9)</f>
        <v>692.50206212440696</v>
      </c>
    </row>
    <row r="7218" spans="1:21" x14ac:dyDescent="0.35">
      <c r="A7218" t="s">
        <v>1997</v>
      </c>
      <c r="B7218" t="s">
        <v>3263</v>
      </c>
      <c r="C7218" t="str">
        <f>SUBSTITUTE(Table1[[#This Row],[Fuel]],", ",",")</f>
        <v>fossil gas: natural gas,fossil liquids: heavy fuel oil</v>
      </c>
      <c r="D7218" t="s">
        <v>3239</v>
      </c>
      <c r="E7218" t="s">
        <v>3241</v>
      </c>
      <c r="H7218" t="s">
        <v>3440</v>
      </c>
      <c r="I7218">
        <v>135</v>
      </c>
      <c r="J7218" t="s">
        <v>3446</v>
      </c>
      <c r="K7218">
        <v>1980</v>
      </c>
      <c r="L7218" t="s">
        <v>29</v>
      </c>
      <c r="M7218" t="s">
        <v>29</v>
      </c>
      <c r="N7218">
        <v>55.606611000000001</v>
      </c>
      <c r="O7218">
        <v>51.940389000000003</v>
      </c>
      <c r="P7218" t="s">
        <v>3578</v>
      </c>
      <c r="Q7218" s="3">
        <f>Table1[[#This Row],[Capacity (MW)]]*0.395*8760*10^-6</f>
        <v>0.46712699999999996</v>
      </c>
      <c r="R7218" s="3" cm="1">
        <f t="array" ref="R7218">AVERAGE(VLOOKUP(_xlfn.TEXTSPLIT(Table1[[#This Row],[Fuel (no space after comma)]], ","), FuelList_Final_EF!$A$2:$B$65, 2, FALSE))</f>
        <v>67.331265155508703</v>
      </c>
      <c r="S7218" s="3">
        <f>Table1[[#This Row],[Generation (TWh)]]*10^9*VLOOKUP(Table1[[#This Row],[Turbine/Engine Technology]],Technology_HR!$A$2:$B$11,2,FALSE)*10^-6</f>
        <v>4804401.1949999984</v>
      </c>
      <c r="T7218" s="5">
        <f>Table1[[#This Row],[Fuel Consumption (mmBtu)]]*Table1[[#This Row],[Emission Factor (kg CO2/ mmBtu)]]*10^3</f>
        <v>323486410773.98779</v>
      </c>
      <c r="U7218" s="3">
        <f>Table1[[#This Row],[Emissions (g CO2)]]/(Table1[[#This Row],[Generation (TWh)]]*10^9)</f>
        <v>692.50206212440696</v>
      </c>
    </row>
    <row r="7219" spans="1:21" x14ac:dyDescent="0.35">
      <c r="A7219" t="s">
        <v>1997</v>
      </c>
      <c r="B7219" t="s">
        <v>3263</v>
      </c>
      <c r="C7219" t="str">
        <f>SUBSTITUTE(Table1[[#This Row],[Fuel]],", ",",")</f>
        <v>fossil gas: natural gas,fossil liquids: heavy fuel oil</v>
      </c>
      <c r="D7219" t="s">
        <v>3239</v>
      </c>
      <c r="E7219" t="s">
        <v>3241</v>
      </c>
      <c r="H7219" t="s">
        <v>3440</v>
      </c>
      <c r="I7219">
        <v>97</v>
      </c>
      <c r="J7219" t="s">
        <v>3446</v>
      </c>
      <c r="K7219">
        <v>1980</v>
      </c>
      <c r="L7219" t="s">
        <v>29</v>
      </c>
      <c r="M7219" t="s">
        <v>29</v>
      </c>
      <c r="N7219">
        <v>55.606611000000001</v>
      </c>
      <c r="O7219">
        <v>51.940389000000003</v>
      </c>
      <c r="P7219" t="s">
        <v>3578</v>
      </c>
      <c r="Q7219" s="3">
        <f>Table1[[#This Row],[Capacity (MW)]]*0.395*8760*10^-6</f>
        <v>0.33563940000000003</v>
      </c>
      <c r="R7219" s="3" cm="1">
        <f t="array" ref="R7219">AVERAGE(VLOOKUP(_xlfn.TEXTSPLIT(Table1[[#This Row],[Fuel (no space after comma)]], ","), FuelList_Final_EF!$A$2:$B$65, 2, FALSE))</f>
        <v>67.331265155508703</v>
      </c>
      <c r="S7219" s="3">
        <f>Table1[[#This Row],[Generation (TWh)]]*10^9*VLOOKUP(Table1[[#This Row],[Turbine/Engine Technology]],Technology_HR!$A$2:$B$11,2,FALSE)*10^-6</f>
        <v>3452051.2290000003</v>
      </c>
      <c r="T7219" s="5">
        <f>Table1[[#This Row],[Fuel Consumption (mmBtu)]]*Table1[[#This Row],[Emission Factor (kg CO2/ mmBtu)]]*10^3</f>
        <v>232430976630.19873</v>
      </c>
      <c r="U7219" s="3">
        <f>Table1[[#This Row],[Emissions (g CO2)]]/(Table1[[#This Row],[Generation (TWh)]]*10^9)</f>
        <v>692.50206212440696</v>
      </c>
    </row>
    <row r="7220" spans="1:21" x14ac:dyDescent="0.35">
      <c r="A7220" t="s">
        <v>1997</v>
      </c>
      <c r="B7220" t="s">
        <v>3263</v>
      </c>
      <c r="C7220" t="str">
        <f>SUBSTITUTE(Table1[[#This Row],[Fuel]],", ",",")</f>
        <v>fossil gas: natural gas,fossil liquids: heavy fuel oil</v>
      </c>
      <c r="D7220" t="s">
        <v>3239</v>
      </c>
      <c r="E7220" t="s">
        <v>3241</v>
      </c>
      <c r="H7220" t="s">
        <v>3440</v>
      </c>
      <c r="I7220">
        <v>97</v>
      </c>
      <c r="J7220" t="s">
        <v>3446</v>
      </c>
      <c r="K7220">
        <v>1980</v>
      </c>
      <c r="L7220" t="s">
        <v>29</v>
      </c>
      <c r="M7220" t="s">
        <v>29</v>
      </c>
      <c r="N7220">
        <v>55.606611000000001</v>
      </c>
      <c r="O7220">
        <v>51.940389000000003</v>
      </c>
      <c r="P7220" t="s">
        <v>3578</v>
      </c>
      <c r="Q7220" s="3">
        <f>Table1[[#This Row],[Capacity (MW)]]*0.395*8760*10^-6</f>
        <v>0.33563940000000003</v>
      </c>
      <c r="R7220" s="3" cm="1">
        <f t="array" ref="R7220">AVERAGE(VLOOKUP(_xlfn.TEXTSPLIT(Table1[[#This Row],[Fuel (no space after comma)]], ","), FuelList_Final_EF!$A$2:$B$65, 2, FALSE))</f>
        <v>67.331265155508703</v>
      </c>
      <c r="S7220" s="3">
        <f>Table1[[#This Row],[Generation (TWh)]]*10^9*VLOOKUP(Table1[[#This Row],[Turbine/Engine Technology]],Technology_HR!$A$2:$B$11,2,FALSE)*10^-6</f>
        <v>3452051.2290000003</v>
      </c>
      <c r="T7220" s="5">
        <f>Table1[[#This Row],[Fuel Consumption (mmBtu)]]*Table1[[#This Row],[Emission Factor (kg CO2/ mmBtu)]]*10^3</f>
        <v>232430976630.19873</v>
      </c>
      <c r="U7220" s="3">
        <f>Table1[[#This Row],[Emissions (g CO2)]]/(Table1[[#This Row],[Generation (TWh)]]*10^9)</f>
        <v>692.50206212440696</v>
      </c>
    </row>
    <row r="7221" spans="1:21" x14ac:dyDescent="0.35">
      <c r="A7221" t="s">
        <v>1997</v>
      </c>
      <c r="B7221" t="s">
        <v>3263</v>
      </c>
      <c r="C7221" t="str">
        <f>SUBSTITUTE(Table1[[#This Row],[Fuel]],", ",",")</f>
        <v>fossil gas: natural gas,fossil liquids: heavy fuel oil</v>
      </c>
      <c r="D7221" t="s">
        <v>3239</v>
      </c>
      <c r="E7221" t="s">
        <v>3241</v>
      </c>
      <c r="H7221" t="s">
        <v>3440</v>
      </c>
      <c r="I7221">
        <v>110</v>
      </c>
      <c r="J7221" t="s">
        <v>3446</v>
      </c>
      <c r="K7221">
        <v>2013</v>
      </c>
      <c r="L7221" t="s">
        <v>29</v>
      </c>
      <c r="M7221" t="s">
        <v>29</v>
      </c>
      <c r="N7221">
        <v>55.606611000000001</v>
      </c>
      <c r="O7221">
        <v>51.940389000000003</v>
      </c>
      <c r="P7221" t="s">
        <v>3578</v>
      </c>
      <c r="Q7221" s="3">
        <f>Table1[[#This Row],[Capacity (MW)]]*0.395*8760*10^-6</f>
        <v>0.38062199999999996</v>
      </c>
      <c r="R7221" s="3" cm="1">
        <f t="array" ref="R7221">AVERAGE(VLOOKUP(_xlfn.TEXTSPLIT(Table1[[#This Row],[Fuel (no space after comma)]], ","), FuelList_Final_EF!$A$2:$B$65, 2, FALSE))</f>
        <v>67.331265155508703</v>
      </c>
      <c r="S7221" s="3">
        <f>Table1[[#This Row],[Generation (TWh)]]*10^9*VLOOKUP(Table1[[#This Row],[Turbine/Engine Technology]],Technology_HR!$A$2:$B$11,2,FALSE)*10^-6</f>
        <v>3914697.2699999996</v>
      </c>
      <c r="T7221" s="5">
        <f>Table1[[#This Row],[Fuel Consumption (mmBtu)]]*Table1[[#This Row],[Emission Factor (kg CO2/ mmBtu)]]*10^3</f>
        <v>263581519889.91602</v>
      </c>
      <c r="U7221" s="3">
        <f>Table1[[#This Row],[Emissions (g CO2)]]/(Table1[[#This Row],[Generation (TWh)]]*10^9)</f>
        <v>692.50206212440708</v>
      </c>
    </row>
    <row r="7222" spans="1:21" x14ac:dyDescent="0.35">
      <c r="A7222" t="s">
        <v>1997</v>
      </c>
      <c r="B7222" t="s">
        <v>3263</v>
      </c>
      <c r="C7222" t="str">
        <f>SUBSTITUTE(Table1[[#This Row],[Fuel]],", ",",")</f>
        <v>fossil gas: natural gas,fossil liquids: heavy fuel oil</v>
      </c>
      <c r="D7222" t="s">
        <v>3239</v>
      </c>
      <c r="E7222" t="s">
        <v>3241</v>
      </c>
      <c r="H7222" t="s">
        <v>3440</v>
      </c>
      <c r="I7222">
        <v>110</v>
      </c>
      <c r="J7222" t="s">
        <v>3446</v>
      </c>
      <c r="K7222">
        <v>2014</v>
      </c>
      <c r="L7222" t="s">
        <v>29</v>
      </c>
      <c r="M7222" t="s">
        <v>29</v>
      </c>
      <c r="N7222">
        <v>55.606611000000001</v>
      </c>
      <c r="O7222">
        <v>51.940389000000003</v>
      </c>
      <c r="P7222" t="s">
        <v>3578</v>
      </c>
      <c r="Q7222" s="3">
        <f>Table1[[#This Row],[Capacity (MW)]]*0.395*8760*10^-6</f>
        <v>0.38062199999999996</v>
      </c>
      <c r="R7222" s="3" cm="1">
        <f t="array" ref="R7222">AVERAGE(VLOOKUP(_xlfn.TEXTSPLIT(Table1[[#This Row],[Fuel (no space after comma)]], ","), FuelList_Final_EF!$A$2:$B$65, 2, FALSE))</f>
        <v>67.331265155508703</v>
      </c>
      <c r="S7222" s="3">
        <f>Table1[[#This Row],[Generation (TWh)]]*10^9*VLOOKUP(Table1[[#This Row],[Turbine/Engine Technology]],Technology_HR!$A$2:$B$11,2,FALSE)*10^-6</f>
        <v>3914697.2699999996</v>
      </c>
      <c r="T7222" s="5">
        <f>Table1[[#This Row],[Fuel Consumption (mmBtu)]]*Table1[[#This Row],[Emission Factor (kg CO2/ mmBtu)]]*10^3</f>
        <v>263581519889.91602</v>
      </c>
      <c r="U7222" s="3">
        <f>Table1[[#This Row],[Emissions (g CO2)]]/(Table1[[#This Row],[Generation (TWh)]]*10^9)</f>
        <v>692.50206212440708</v>
      </c>
    </row>
    <row r="7223" spans="1:21" x14ac:dyDescent="0.35">
      <c r="A7223" t="s">
        <v>1997</v>
      </c>
      <c r="B7223" t="s">
        <v>3239</v>
      </c>
      <c r="C7223" t="str">
        <f>SUBSTITUTE(Table1[[#This Row],[Fuel]],", ",",")</f>
        <v>fossil gas: natural gas</v>
      </c>
      <c r="D7223" t="s">
        <v>3239</v>
      </c>
      <c r="H7223" t="s">
        <v>3438</v>
      </c>
      <c r="I7223">
        <v>195</v>
      </c>
      <c r="J7223" t="s">
        <v>3447</v>
      </c>
      <c r="K7223">
        <v>2027</v>
      </c>
      <c r="L7223" t="s">
        <v>29</v>
      </c>
      <c r="M7223" t="s">
        <v>29</v>
      </c>
      <c r="N7223">
        <v>55.606611000000001</v>
      </c>
      <c r="O7223">
        <v>51.940389000000003</v>
      </c>
      <c r="P7223" t="s">
        <v>3578</v>
      </c>
      <c r="Q7223" s="3">
        <f>Table1[[#This Row],[Capacity (MW)]]*0.395*8760*10^-6</f>
        <v>0.67473899999999998</v>
      </c>
      <c r="R7223" s="3" cm="1">
        <f t="array" ref="R7223">AVERAGE(VLOOKUP(_xlfn.TEXTSPLIT(Table1[[#This Row],[Fuel (no space after comma)]], ","), FuelList_Final_EF!$A$2:$B$65, 2, FALSE))</f>
        <v>53.06</v>
      </c>
      <c r="S7223" s="3">
        <f>Table1[[#This Row],[Generation (TWh)]]*10^9*VLOOKUP(Table1[[#This Row],[Turbine/Engine Technology]],Technology_HR!$A$2:$B$11,2,FALSE)*10^-6</f>
        <v>5093604.7110000001</v>
      </c>
      <c r="T7223" s="5">
        <f>Table1[[#This Row],[Fuel Consumption (mmBtu)]]*Table1[[#This Row],[Emission Factor (kg CO2/ mmBtu)]]*10^3</f>
        <v>270266665965.66003</v>
      </c>
      <c r="U7223" s="3">
        <f>Table1[[#This Row],[Emissions (g CO2)]]/(Table1[[#This Row],[Generation (TWh)]]*10^9)</f>
        <v>400.54994000000005</v>
      </c>
    </row>
    <row r="7224" spans="1:21" x14ac:dyDescent="0.35">
      <c r="A7224" t="s">
        <v>1998</v>
      </c>
      <c r="B7224" t="s">
        <v>3297</v>
      </c>
      <c r="C7224" t="str">
        <f>SUBSTITUTE(Table1[[#This Row],[Fuel]],", ",",")</f>
        <v>fossil gas: natural gas,fossil gas: unknown</v>
      </c>
      <c r="D7224" t="s">
        <v>3239</v>
      </c>
      <c r="E7224" t="s">
        <v>3245</v>
      </c>
      <c r="H7224" t="s">
        <v>3438</v>
      </c>
      <c r="I7224">
        <v>495</v>
      </c>
      <c r="J7224" t="s">
        <v>3446</v>
      </c>
      <c r="K7224">
        <v>2022</v>
      </c>
      <c r="L7224" t="s">
        <v>29</v>
      </c>
      <c r="M7224" t="s">
        <v>29</v>
      </c>
      <c r="N7224">
        <v>55.576002000000003</v>
      </c>
      <c r="O7224">
        <v>51.924953000000002</v>
      </c>
      <c r="P7224" t="s">
        <v>3578</v>
      </c>
      <c r="Q7224" s="3">
        <f>Table1[[#This Row],[Capacity (MW)]]*0.395*8760*10^-6</f>
        <v>1.712799</v>
      </c>
      <c r="R7224" s="3" cm="1">
        <f t="array" ref="R7224">AVERAGE(VLOOKUP(_xlfn.TEXTSPLIT(Table1[[#This Row],[Fuel (no space after comma)]], ","), FuelList_Final_EF!$A$2:$B$65, 2, FALSE))</f>
        <v>56.689581971533997</v>
      </c>
      <c r="S7224" s="3">
        <f>Table1[[#This Row],[Generation (TWh)]]*10^9*VLOOKUP(Table1[[#This Row],[Turbine/Engine Technology]],Technology_HR!$A$2:$B$11,2,FALSE)*10^-6</f>
        <v>12929919.650999999</v>
      </c>
      <c r="T7224" s="5">
        <f>Table1[[#This Row],[Fuel Consumption (mmBtu)]]*Table1[[#This Row],[Emission Factor (kg CO2/ mmBtu)]]*10^3</f>
        <v>732991739940.71265</v>
      </c>
      <c r="U7224" s="3">
        <f>Table1[[#This Row],[Emissions (g CO2)]]/(Table1[[#This Row],[Generation (TWh)]]*10^9)</f>
        <v>427.94965430311009</v>
      </c>
    </row>
    <row r="7225" spans="1:21" x14ac:dyDescent="0.35">
      <c r="A7225" t="s">
        <v>1946</v>
      </c>
      <c r="B7225" t="s">
        <v>3239</v>
      </c>
      <c r="C7225" t="str">
        <f>SUBSTITUTE(Table1[[#This Row],[Fuel]],", ",",")</f>
        <v>fossil gas: natural gas</v>
      </c>
      <c r="D7225" t="s">
        <v>3239</v>
      </c>
      <c r="H7225" t="s">
        <v>3438</v>
      </c>
      <c r="I7225">
        <v>242</v>
      </c>
      <c r="J7225" t="s">
        <v>3446</v>
      </c>
      <c r="K7225">
        <v>2015</v>
      </c>
      <c r="L7225" t="s">
        <v>29</v>
      </c>
      <c r="M7225" t="s">
        <v>29</v>
      </c>
      <c r="N7225">
        <v>58.613810000000001</v>
      </c>
      <c r="O7225">
        <v>59.859672000000003</v>
      </c>
      <c r="P7225" t="s">
        <v>3578</v>
      </c>
      <c r="Q7225" s="3">
        <f>Table1[[#This Row],[Capacity (MW)]]*0.395*8760*10^-6</f>
        <v>0.83736840000000001</v>
      </c>
      <c r="R7225" s="3" cm="1">
        <f t="array" ref="R7225">AVERAGE(VLOOKUP(_xlfn.TEXTSPLIT(Table1[[#This Row],[Fuel (no space after comma)]], ","), FuelList_Final_EF!$A$2:$B$65, 2, FALSE))</f>
        <v>53.06</v>
      </c>
      <c r="S7225" s="3">
        <f>Table1[[#This Row],[Generation (TWh)]]*10^9*VLOOKUP(Table1[[#This Row],[Turbine/Engine Technology]],Technology_HR!$A$2:$B$11,2,FALSE)*10^-6</f>
        <v>6321294.0515999999</v>
      </c>
      <c r="T7225" s="5">
        <f>Table1[[#This Row],[Fuel Consumption (mmBtu)]]*Table1[[#This Row],[Emission Factor (kg CO2/ mmBtu)]]*10^3</f>
        <v>335407862377.896</v>
      </c>
      <c r="U7225" s="3">
        <f>Table1[[#This Row],[Emissions (g CO2)]]/(Table1[[#This Row],[Generation (TWh)]]*10^9)</f>
        <v>400.54993999999999</v>
      </c>
    </row>
    <row r="7226" spans="1:21" x14ac:dyDescent="0.35">
      <c r="A7226" t="s">
        <v>1946</v>
      </c>
      <c r="B7226" t="s">
        <v>3239</v>
      </c>
      <c r="C7226" t="str">
        <f>SUBSTITUTE(Table1[[#This Row],[Fuel]],", ",",")</f>
        <v>fossil gas: natural gas</v>
      </c>
      <c r="D7226" t="s">
        <v>3239</v>
      </c>
      <c r="H7226" t="s">
        <v>3438</v>
      </c>
      <c r="I7226">
        <v>242</v>
      </c>
      <c r="J7226" t="s">
        <v>3446</v>
      </c>
      <c r="K7226">
        <v>2015</v>
      </c>
      <c r="L7226" t="s">
        <v>29</v>
      </c>
      <c r="M7226" t="s">
        <v>29</v>
      </c>
      <c r="N7226">
        <v>58.613810000000001</v>
      </c>
      <c r="O7226">
        <v>59.859672000000003</v>
      </c>
      <c r="P7226" t="s">
        <v>3578</v>
      </c>
      <c r="Q7226" s="3">
        <f>Table1[[#This Row],[Capacity (MW)]]*0.395*8760*10^-6</f>
        <v>0.83736840000000001</v>
      </c>
      <c r="R7226" s="3" cm="1">
        <f t="array" ref="R7226">AVERAGE(VLOOKUP(_xlfn.TEXTSPLIT(Table1[[#This Row],[Fuel (no space after comma)]], ","), FuelList_Final_EF!$A$2:$B$65, 2, FALSE))</f>
        <v>53.06</v>
      </c>
      <c r="S7226" s="3">
        <f>Table1[[#This Row],[Generation (TWh)]]*10^9*VLOOKUP(Table1[[#This Row],[Turbine/Engine Technology]],Technology_HR!$A$2:$B$11,2,FALSE)*10^-6</f>
        <v>6321294.0515999999</v>
      </c>
      <c r="T7226" s="5">
        <f>Table1[[#This Row],[Fuel Consumption (mmBtu)]]*Table1[[#This Row],[Emission Factor (kg CO2/ mmBtu)]]*10^3</f>
        <v>335407862377.896</v>
      </c>
      <c r="U7226" s="3">
        <f>Table1[[#This Row],[Emissions (g CO2)]]/(Table1[[#This Row],[Generation (TWh)]]*10^9)</f>
        <v>400.54993999999999</v>
      </c>
    </row>
    <row r="7227" spans="1:21" x14ac:dyDescent="0.35">
      <c r="A7227" t="s">
        <v>1999</v>
      </c>
      <c r="B7227" t="s">
        <v>3239</v>
      </c>
      <c r="C7227" t="str">
        <f>SUBSTITUTE(Table1[[#This Row],[Fuel]],", ",",")</f>
        <v>fossil gas: natural gas</v>
      </c>
      <c r="D7227" t="s">
        <v>3239</v>
      </c>
      <c r="H7227" t="s">
        <v>3440</v>
      </c>
      <c r="I7227">
        <v>800</v>
      </c>
      <c r="J7227" t="s">
        <v>3446</v>
      </c>
      <c r="K7227">
        <v>1993</v>
      </c>
      <c r="L7227" t="s">
        <v>29</v>
      </c>
      <c r="M7227" t="s">
        <v>29</v>
      </c>
      <c r="N7227">
        <v>60.9758</v>
      </c>
      <c r="O7227">
        <v>76.943299999999994</v>
      </c>
      <c r="P7227" t="s">
        <v>3578</v>
      </c>
      <c r="Q7227" s="3">
        <f>Table1[[#This Row],[Capacity (MW)]]*0.395*8760*10^-6</f>
        <v>2.76816</v>
      </c>
      <c r="R7227" s="3" cm="1">
        <f t="array" ref="R7227">AVERAGE(VLOOKUP(_xlfn.TEXTSPLIT(Table1[[#This Row],[Fuel (no space after comma)]], ","), FuelList_Final_EF!$A$2:$B$65, 2, FALSE))</f>
        <v>53.06</v>
      </c>
      <c r="S7227" s="3">
        <f>Table1[[#This Row],[Generation (TWh)]]*10^9*VLOOKUP(Table1[[#This Row],[Turbine/Engine Technology]],Technology_HR!$A$2:$B$11,2,FALSE)*10^-6</f>
        <v>28470525.599999998</v>
      </c>
      <c r="T7227" s="5">
        <f>Table1[[#This Row],[Fuel Consumption (mmBtu)]]*Table1[[#This Row],[Emission Factor (kg CO2/ mmBtu)]]*10^3</f>
        <v>1510646088336</v>
      </c>
      <c r="U7227" s="3">
        <f>Table1[[#This Row],[Emissions (g CO2)]]/(Table1[[#This Row],[Generation (TWh)]]*10^9)</f>
        <v>545.72209999999995</v>
      </c>
    </row>
    <row r="7228" spans="1:21" x14ac:dyDescent="0.35">
      <c r="A7228" t="s">
        <v>1999</v>
      </c>
      <c r="B7228" t="s">
        <v>3239</v>
      </c>
      <c r="C7228" t="str">
        <f>SUBSTITUTE(Table1[[#This Row],[Fuel]],", ",",")</f>
        <v>fossil gas: natural gas</v>
      </c>
      <c r="D7228" t="s">
        <v>3239</v>
      </c>
      <c r="H7228" t="s">
        <v>3440</v>
      </c>
      <c r="I7228">
        <v>800</v>
      </c>
      <c r="J7228" t="s">
        <v>3446</v>
      </c>
      <c r="K7228">
        <v>2003</v>
      </c>
      <c r="L7228" t="s">
        <v>29</v>
      </c>
      <c r="M7228" t="s">
        <v>29</v>
      </c>
      <c r="N7228">
        <v>60.9758</v>
      </c>
      <c r="O7228">
        <v>76.943299999999994</v>
      </c>
      <c r="P7228" t="s">
        <v>3578</v>
      </c>
      <c r="Q7228" s="3">
        <f>Table1[[#This Row],[Capacity (MW)]]*0.395*8760*10^-6</f>
        <v>2.76816</v>
      </c>
      <c r="R7228" s="3" cm="1">
        <f t="array" ref="R7228">AVERAGE(VLOOKUP(_xlfn.TEXTSPLIT(Table1[[#This Row],[Fuel (no space after comma)]], ","), FuelList_Final_EF!$A$2:$B$65, 2, FALSE))</f>
        <v>53.06</v>
      </c>
      <c r="S7228" s="3">
        <f>Table1[[#This Row],[Generation (TWh)]]*10^9*VLOOKUP(Table1[[#This Row],[Turbine/Engine Technology]],Technology_HR!$A$2:$B$11,2,FALSE)*10^-6</f>
        <v>28470525.599999998</v>
      </c>
      <c r="T7228" s="5">
        <f>Table1[[#This Row],[Fuel Consumption (mmBtu)]]*Table1[[#This Row],[Emission Factor (kg CO2/ mmBtu)]]*10^3</f>
        <v>1510646088336</v>
      </c>
      <c r="U7228" s="3">
        <f>Table1[[#This Row],[Emissions (g CO2)]]/(Table1[[#This Row],[Generation (TWh)]]*10^9)</f>
        <v>545.72209999999995</v>
      </c>
    </row>
    <row r="7229" spans="1:21" x14ac:dyDescent="0.35">
      <c r="A7229" t="s">
        <v>1999</v>
      </c>
      <c r="B7229" t="s">
        <v>3239</v>
      </c>
      <c r="C7229" t="str">
        <f>SUBSTITUTE(Table1[[#This Row],[Fuel]],", ",",")</f>
        <v>fossil gas: natural gas</v>
      </c>
      <c r="D7229" t="s">
        <v>3239</v>
      </c>
      <c r="H7229" t="s">
        <v>3438</v>
      </c>
      <c r="I7229">
        <v>431</v>
      </c>
      <c r="J7229" t="s">
        <v>3446</v>
      </c>
      <c r="K7229">
        <v>2014</v>
      </c>
      <c r="L7229" t="s">
        <v>29</v>
      </c>
      <c r="M7229" t="s">
        <v>29</v>
      </c>
      <c r="N7229">
        <v>60.9758</v>
      </c>
      <c r="O7229">
        <v>76.943299999999994</v>
      </c>
      <c r="P7229" t="s">
        <v>3578</v>
      </c>
      <c r="Q7229" s="3">
        <f>Table1[[#This Row],[Capacity (MW)]]*0.395*8760*10^-6</f>
        <v>1.4913462</v>
      </c>
      <c r="R7229" s="3" cm="1">
        <f t="array" ref="R7229">AVERAGE(VLOOKUP(_xlfn.TEXTSPLIT(Table1[[#This Row],[Fuel (no space after comma)]], ","), FuelList_Final_EF!$A$2:$B$65, 2, FALSE))</f>
        <v>53.06</v>
      </c>
      <c r="S7229" s="3">
        <f>Table1[[#This Row],[Generation (TWh)]]*10^9*VLOOKUP(Table1[[#This Row],[Turbine/Engine Technology]],Technology_HR!$A$2:$B$11,2,FALSE)*10^-6</f>
        <v>11258172.4638</v>
      </c>
      <c r="T7229" s="5">
        <f>Table1[[#This Row],[Fuel Consumption (mmBtu)]]*Table1[[#This Row],[Emission Factor (kg CO2/ mmBtu)]]*10^3</f>
        <v>597358630929.22803</v>
      </c>
      <c r="U7229" s="3">
        <f>Table1[[#This Row],[Emissions (g CO2)]]/(Table1[[#This Row],[Generation (TWh)]]*10^9)</f>
        <v>400.54993999999999</v>
      </c>
    </row>
    <row r="7230" spans="1:21" x14ac:dyDescent="0.35">
      <c r="A7230" t="s">
        <v>2000</v>
      </c>
      <c r="B7230" t="s">
        <v>3379</v>
      </c>
      <c r="C7230" t="str">
        <f>SUBSTITUTE(Table1[[#This Row],[Fuel]],", ",",")</f>
        <v>industrial by-product: blast furnace gas,industrial by-product: coke oven gas,fossil gas: natural gas</v>
      </c>
      <c r="D7230" t="s">
        <v>3274</v>
      </c>
      <c r="E7230" t="s">
        <v>3278</v>
      </c>
      <c r="F7230" t="s">
        <v>3239</v>
      </c>
      <c r="H7230" t="s">
        <v>3440</v>
      </c>
      <c r="I7230">
        <v>50</v>
      </c>
      <c r="J7230" t="s">
        <v>3446</v>
      </c>
      <c r="K7230">
        <v>2000</v>
      </c>
      <c r="L7230" t="s">
        <v>29</v>
      </c>
      <c r="M7230" t="s">
        <v>29</v>
      </c>
      <c r="N7230">
        <v>52.555768</v>
      </c>
      <c r="O7230">
        <v>39.600090999999999</v>
      </c>
      <c r="P7230" t="s">
        <v>3578</v>
      </c>
      <c r="Q7230" s="3">
        <f>Table1[[#This Row],[Capacity (MW)]]*0.395*8760*10^-6</f>
        <v>0.17301</v>
      </c>
      <c r="R7230" s="3" cm="1">
        <f t="array" ref="R7230">AVERAGE(VLOOKUP(_xlfn.TEXTSPLIT(Table1[[#This Row],[Fuel (no space after comma)]], ","), FuelList_Final_EF!$A$2:$B$65, 2, FALSE))</f>
        <v>124.74333333333334</v>
      </c>
      <c r="S7230" s="3">
        <f>Table1[[#This Row],[Generation (TWh)]]*10^9*VLOOKUP(Table1[[#This Row],[Turbine/Engine Technology]],Technology_HR!$A$2:$B$11,2,FALSE)*10^-6</f>
        <v>1779407.8499999999</v>
      </c>
      <c r="T7230" s="5">
        <f>Table1[[#This Row],[Fuel Consumption (mmBtu)]]*Table1[[#This Row],[Emission Factor (kg CO2/ mmBtu)]]*10^3</f>
        <v>221969266568.49997</v>
      </c>
      <c r="U7230" s="3">
        <f>Table1[[#This Row],[Emissions (g CO2)]]/(Table1[[#This Row],[Generation (TWh)]]*10^9)</f>
        <v>1282.9851833333332</v>
      </c>
    </row>
    <row r="7231" spans="1:21" x14ac:dyDescent="0.35">
      <c r="A7231" t="s">
        <v>2000</v>
      </c>
      <c r="B7231" t="s">
        <v>3379</v>
      </c>
      <c r="C7231" t="str">
        <f>SUBSTITUTE(Table1[[#This Row],[Fuel]],", ",",")</f>
        <v>industrial by-product: blast furnace gas,industrial by-product: coke oven gas,fossil gas: natural gas</v>
      </c>
      <c r="D7231" t="s">
        <v>3274</v>
      </c>
      <c r="E7231" t="s">
        <v>3278</v>
      </c>
      <c r="F7231" t="s">
        <v>3239</v>
      </c>
      <c r="H7231" t="s">
        <v>3440</v>
      </c>
      <c r="I7231">
        <v>50</v>
      </c>
      <c r="J7231" t="s">
        <v>3446</v>
      </c>
      <c r="K7231">
        <v>1956</v>
      </c>
      <c r="L7231" t="s">
        <v>29</v>
      </c>
      <c r="M7231" t="s">
        <v>29</v>
      </c>
      <c r="N7231">
        <v>52.555768</v>
      </c>
      <c r="O7231">
        <v>39.600090999999999</v>
      </c>
      <c r="P7231" t="s">
        <v>3578</v>
      </c>
      <c r="Q7231" s="3">
        <f>Table1[[#This Row],[Capacity (MW)]]*0.395*8760*10^-6</f>
        <v>0.17301</v>
      </c>
      <c r="R7231" s="3" cm="1">
        <f t="array" ref="R7231">AVERAGE(VLOOKUP(_xlfn.TEXTSPLIT(Table1[[#This Row],[Fuel (no space after comma)]], ","), FuelList_Final_EF!$A$2:$B$65, 2, FALSE))</f>
        <v>124.74333333333334</v>
      </c>
      <c r="S7231" s="3">
        <f>Table1[[#This Row],[Generation (TWh)]]*10^9*VLOOKUP(Table1[[#This Row],[Turbine/Engine Technology]],Technology_HR!$A$2:$B$11,2,FALSE)*10^-6</f>
        <v>1779407.8499999999</v>
      </c>
      <c r="T7231" s="5">
        <f>Table1[[#This Row],[Fuel Consumption (mmBtu)]]*Table1[[#This Row],[Emission Factor (kg CO2/ mmBtu)]]*10^3</f>
        <v>221969266568.49997</v>
      </c>
      <c r="U7231" s="3">
        <f>Table1[[#This Row],[Emissions (g CO2)]]/(Table1[[#This Row],[Generation (TWh)]]*10^9)</f>
        <v>1282.9851833333332</v>
      </c>
    </row>
    <row r="7232" spans="1:21" x14ac:dyDescent="0.35">
      <c r="A7232" t="s">
        <v>2000</v>
      </c>
      <c r="B7232" t="s">
        <v>3379</v>
      </c>
      <c r="C7232" t="str">
        <f>SUBSTITUTE(Table1[[#This Row],[Fuel]],", ",",")</f>
        <v>industrial by-product: blast furnace gas,industrial by-product: coke oven gas,fossil gas: natural gas</v>
      </c>
      <c r="D7232" t="s">
        <v>3274</v>
      </c>
      <c r="E7232" t="s">
        <v>3278</v>
      </c>
      <c r="F7232" t="s">
        <v>3239</v>
      </c>
      <c r="H7232" t="s">
        <v>3440</v>
      </c>
      <c r="I7232">
        <v>60</v>
      </c>
      <c r="J7232" t="s">
        <v>3446</v>
      </c>
      <c r="K7232">
        <v>1958</v>
      </c>
      <c r="L7232" t="s">
        <v>29</v>
      </c>
      <c r="M7232" t="s">
        <v>29</v>
      </c>
      <c r="N7232">
        <v>52.555768</v>
      </c>
      <c r="O7232">
        <v>39.600090999999999</v>
      </c>
      <c r="P7232" t="s">
        <v>3578</v>
      </c>
      <c r="Q7232" s="3">
        <f>Table1[[#This Row],[Capacity (MW)]]*0.395*8760*10^-6</f>
        <v>0.20761200000000002</v>
      </c>
      <c r="R7232" s="3" cm="1">
        <f t="array" ref="R7232">AVERAGE(VLOOKUP(_xlfn.TEXTSPLIT(Table1[[#This Row],[Fuel (no space after comma)]], ","), FuelList_Final_EF!$A$2:$B$65, 2, FALSE))</f>
        <v>124.74333333333334</v>
      </c>
      <c r="S7232" s="3">
        <f>Table1[[#This Row],[Generation (TWh)]]*10^9*VLOOKUP(Table1[[#This Row],[Turbine/Engine Technology]],Technology_HR!$A$2:$B$11,2,FALSE)*10^-6</f>
        <v>2135289.42</v>
      </c>
      <c r="T7232" s="5">
        <f>Table1[[#This Row],[Fuel Consumption (mmBtu)]]*Table1[[#This Row],[Emission Factor (kg CO2/ mmBtu)]]*10^3</f>
        <v>266363119882.20001</v>
      </c>
      <c r="U7232" s="3">
        <f>Table1[[#This Row],[Emissions (g CO2)]]/(Table1[[#This Row],[Generation (TWh)]]*10^9)</f>
        <v>1282.9851833333332</v>
      </c>
    </row>
    <row r="7233" spans="1:21" x14ac:dyDescent="0.35">
      <c r="A7233" t="s">
        <v>2000</v>
      </c>
      <c r="B7233" t="s">
        <v>3379</v>
      </c>
      <c r="C7233" t="str">
        <f>SUBSTITUTE(Table1[[#This Row],[Fuel]],", ",",")</f>
        <v>industrial by-product: blast furnace gas,industrial by-product: coke oven gas,fossil gas: natural gas</v>
      </c>
      <c r="D7233" t="s">
        <v>3274</v>
      </c>
      <c r="E7233" t="s">
        <v>3278</v>
      </c>
      <c r="F7233" t="s">
        <v>3239</v>
      </c>
      <c r="H7233" t="s">
        <v>3440</v>
      </c>
      <c r="I7233">
        <v>60</v>
      </c>
      <c r="J7233" t="s">
        <v>3446</v>
      </c>
      <c r="K7233">
        <v>1972</v>
      </c>
      <c r="L7233" t="s">
        <v>29</v>
      </c>
      <c r="M7233" t="s">
        <v>29</v>
      </c>
      <c r="N7233">
        <v>52.555768</v>
      </c>
      <c r="O7233">
        <v>39.600090999999999</v>
      </c>
      <c r="P7233" t="s">
        <v>3578</v>
      </c>
      <c r="Q7233" s="3">
        <f>Table1[[#This Row],[Capacity (MW)]]*0.395*8760*10^-6</f>
        <v>0.20761200000000002</v>
      </c>
      <c r="R7233" s="3" cm="1">
        <f t="array" ref="R7233">AVERAGE(VLOOKUP(_xlfn.TEXTSPLIT(Table1[[#This Row],[Fuel (no space after comma)]], ","), FuelList_Final_EF!$A$2:$B$65, 2, FALSE))</f>
        <v>124.74333333333334</v>
      </c>
      <c r="S7233" s="3">
        <f>Table1[[#This Row],[Generation (TWh)]]*10^9*VLOOKUP(Table1[[#This Row],[Turbine/Engine Technology]],Technology_HR!$A$2:$B$11,2,FALSE)*10^-6</f>
        <v>2135289.42</v>
      </c>
      <c r="T7233" s="5">
        <f>Table1[[#This Row],[Fuel Consumption (mmBtu)]]*Table1[[#This Row],[Emission Factor (kg CO2/ mmBtu)]]*10^3</f>
        <v>266363119882.20001</v>
      </c>
      <c r="U7233" s="3">
        <f>Table1[[#This Row],[Emissions (g CO2)]]/(Table1[[#This Row],[Generation (TWh)]]*10^9)</f>
        <v>1282.9851833333332</v>
      </c>
    </row>
    <row r="7234" spans="1:21" x14ac:dyDescent="0.35">
      <c r="A7234" t="s">
        <v>2000</v>
      </c>
      <c r="B7234" t="s">
        <v>3379</v>
      </c>
      <c r="C7234" t="str">
        <f>SUBSTITUTE(Table1[[#This Row],[Fuel]],", ",",")</f>
        <v>industrial by-product: blast furnace gas,industrial by-product: coke oven gas,fossil gas: natural gas</v>
      </c>
      <c r="D7234" t="s">
        <v>3274</v>
      </c>
      <c r="E7234" t="s">
        <v>3278</v>
      </c>
      <c r="F7234" t="s">
        <v>3239</v>
      </c>
      <c r="H7234" t="s">
        <v>3440</v>
      </c>
      <c r="I7234">
        <v>50</v>
      </c>
      <c r="J7234" t="s">
        <v>3446</v>
      </c>
      <c r="K7234">
        <v>2001</v>
      </c>
      <c r="L7234" t="s">
        <v>29</v>
      </c>
      <c r="M7234" t="s">
        <v>29</v>
      </c>
      <c r="N7234">
        <v>52.555768</v>
      </c>
      <c r="O7234">
        <v>39.600090999999999</v>
      </c>
      <c r="P7234" t="s">
        <v>3578</v>
      </c>
      <c r="Q7234" s="3">
        <f>Table1[[#This Row],[Capacity (MW)]]*0.395*8760*10^-6</f>
        <v>0.17301</v>
      </c>
      <c r="R7234" s="3" cm="1">
        <f t="array" ref="R7234">AVERAGE(VLOOKUP(_xlfn.TEXTSPLIT(Table1[[#This Row],[Fuel (no space after comma)]], ","), FuelList_Final_EF!$A$2:$B$65, 2, FALSE))</f>
        <v>124.74333333333334</v>
      </c>
      <c r="S7234" s="3">
        <f>Table1[[#This Row],[Generation (TWh)]]*10^9*VLOOKUP(Table1[[#This Row],[Turbine/Engine Technology]],Technology_HR!$A$2:$B$11,2,FALSE)*10^-6</f>
        <v>1779407.8499999999</v>
      </c>
      <c r="T7234" s="5">
        <f>Table1[[#This Row],[Fuel Consumption (mmBtu)]]*Table1[[#This Row],[Emission Factor (kg CO2/ mmBtu)]]*10^3</f>
        <v>221969266568.49997</v>
      </c>
      <c r="U7234" s="3">
        <f>Table1[[#This Row],[Emissions (g CO2)]]/(Table1[[#This Row],[Generation (TWh)]]*10^9)</f>
        <v>1282.9851833333332</v>
      </c>
    </row>
    <row r="7235" spans="1:21" x14ac:dyDescent="0.35">
      <c r="A7235" t="s">
        <v>2000</v>
      </c>
      <c r="B7235" t="s">
        <v>3273</v>
      </c>
      <c r="C7235" t="str">
        <f>SUBSTITUTE(Table1[[#This Row],[Fuel]],", ",",")</f>
        <v>industrial by-product: blast furnace gas,fossil gas: natural gas</v>
      </c>
      <c r="D7235" t="s">
        <v>3274</v>
      </c>
      <c r="E7235" t="s">
        <v>3239</v>
      </c>
      <c r="H7235" t="s">
        <v>3440</v>
      </c>
      <c r="I7235">
        <v>50</v>
      </c>
      <c r="J7235" t="s">
        <v>3446</v>
      </c>
      <c r="K7235">
        <v>2013</v>
      </c>
      <c r="L7235" t="s">
        <v>29</v>
      </c>
      <c r="M7235" t="s">
        <v>29</v>
      </c>
      <c r="N7235">
        <v>52.529584</v>
      </c>
      <c r="O7235">
        <v>39.647812999999999</v>
      </c>
      <c r="P7235" t="s">
        <v>3578</v>
      </c>
      <c r="Q7235" s="3">
        <f>Table1[[#This Row],[Capacity (MW)]]*0.395*8760*10^-6</f>
        <v>0.17301</v>
      </c>
      <c r="R7235" s="3" cm="1">
        <f t="array" ref="R7235">AVERAGE(VLOOKUP(_xlfn.TEXTSPLIT(Table1[[#This Row],[Fuel (no space after comma)]], ","), FuelList_Final_EF!$A$2:$B$65, 2, FALSE))</f>
        <v>163.69</v>
      </c>
      <c r="S7235" s="3">
        <f>Table1[[#This Row],[Generation (TWh)]]*10^9*VLOOKUP(Table1[[#This Row],[Turbine/Engine Technology]],Technology_HR!$A$2:$B$11,2,FALSE)*10^-6</f>
        <v>1779407.8499999999</v>
      </c>
      <c r="T7235" s="5">
        <f>Table1[[#This Row],[Fuel Consumption (mmBtu)]]*Table1[[#This Row],[Emission Factor (kg CO2/ mmBtu)]]*10^3</f>
        <v>291271270966.5</v>
      </c>
      <c r="U7235" s="3">
        <f>Table1[[#This Row],[Emissions (g CO2)]]/(Table1[[#This Row],[Generation (TWh)]]*10^9)</f>
        <v>1683.5516500000001</v>
      </c>
    </row>
    <row r="7236" spans="1:21" x14ac:dyDescent="0.35">
      <c r="A7236" t="s">
        <v>2000</v>
      </c>
      <c r="B7236" t="s">
        <v>3273</v>
      </c>
      <c r="C7236" t="str">
        <f>SUBSTITUTE(Table1[[#This Row],[Fuel]],", ",",")</f>
        <v>industrial by-product: blast furnace gas,fossil gas: natural gas</v>
      </c>
      <c r="D7236" t="s">
        <v>3274</v>
      </c>
      <c r="E7236" t="s">
        <v>3239</v>
      </c>
      <c r="H7236" t="s">
        <v>3440</v>
      </c>
      <c r="I7236">
        <v>50</v>
      </c>
      <c r="J7236" t="s">
        <v>3446</v>
      </c>
      <c r="K7236">
        <v>2013</v>
      </c>
      <c r="L7236" t="s">
        <v>29</v>
      </c>
      <c r="M7236" t="s">
        <v>29</v>
      </c>
      <c r="N7236">
        <v>52.529584</v>
      </c>
      <c r="O7236">
        <v>39.647812999999999</v>
      </c>
      <c r="P7236" t="s">
        <v>3578</v>
      </c>
      <c r="Q7236" s="3">
        <f>Table1[[#This Row],[Capacity (MW)]]*0.395*8760*10^-6</f>
        <v>0.17301</v>
      </c>
      <c r="R7236" s="3" cm="1">
        <f t="array" ref="R7236">AVERAGE(VLOOKUP(_xlfn.TEXTSPLIT(Table1[[#This Row],[Fuel (no space after comma)]], ","), FuelList_Final_EF!$A$2:$B$65, 2, FALSE))</f>
        <v>163.69</v>
      </c>
      <c r="S7236" s="3">
        <f>Table1[[#This Row],[Generation (TWh)]]*10^9*VLOOKUP(Table1[[#This Row],[Turbine/Engine Technology]],Technology_HR!$A$2:$B$11,2,FALSE)*10^-6</f>
        <v>1779407.8499999999</v>
      </c>
      <c r="T7236" s="5">
        <f>Table1[[#This Row],[Fuel Consumption (mmBtu)]]*Table1[[#This Row],[Emission Factor (kg CO2/ mmBtu)]]*10^3</f>
        <v>291271270966.5</v>
      </c>
      <c r="U7236" s="3">
        <f>Table1[[#This Row],[Emissions (g CO2)]]/(Table1[[#This Row],[Generation (TWh)]]*10^9)</f>
        <v>1683.5516500000001</v>
      </c>
    </row>
    <row r="7237" spans="1:21" x14ac:dyDescent="0.35">
      <c r="A7237" t="s">
        <v>2000</v>
      </c>
      <c r="B7237" t="s">
        <v>3273</v>
      </c>
      <c r="C7237" t="str">
        <f>SUBSTITUTE(Table1[[#This Row],[Fuel]],", ",",")</f>
        <v>industrial by-product: blast furnace gas,fossil gas: natural gas</v>
      </c>
      <c r="D7237" t="s">
        <v>3274</v>
      </c>
      <c r="E7237" t="s">
        <v>3239</v>
      </c>
      <c r="H7237" t="s">
        <v>3440</v>
      </c>
      <c r="I7237">
        <v>50</v>
      </c>
      <c r="J7237" t="s">
        <v>3446</v>
      </c>
      <c r="K7237">
        <v>2013</v>
      </c>
      <c r="L7237" t="s">
        <v>29</v>
      </c>
      <c r="M7237" t="s">
        <v>29</v>
      </c>
      <c r="N7237">
        <v>52.529584</v>
      </c>
      <c r="O7237">
        <v>39.647812999999999</v>
      </c>
      <c r="P7237" t="s">
        <v>3578</v>
      </c>
      <c r="Q7237" s="3">
        <f>Table1[[#This Row],[Capacity (MW)]]*0.395*8760*10^-6</f>
        <v>0.17301</v>
      </c>
      <c r="R7237" s="3" cm="1">
        <f t="array" ref="R7237">AVERAGE(VLOOKUP(_xlfn.TEXTSPLIT(Table1[[#This Row],[Fuel (no space after comma)]], ","), FuelList_Final_EF!$A$2:$B$65, 2, FALSE))</f>
        <v>163.69</v>
      </c>
      <c r="S7237" s="3">
        <f>Table1[[#This Row],[Generation (TWh)]]*10^9*VLOOKUP(Table1[[#This Row],[Turbine/Engine Technology]],Technology_HR!$A$2:$B$11,2,FALSE)*10^-6</f>
        <v>1779407.8499999999</v>
      </c>
      <c r="T7237" s="5">
        <f>Table1[[#This Row],[Fuel Consumption (mmBtu)]]*Table1[[#This Row],[Emission Factor (kg CO2/ mmBtu)]]*10^3</f>
        <v>291271270966.5</v>
      </c>
      <c r="U7237" s="3">
        <f>Table1[[#This Row],[Emissions (g CO2)]]/(Table1[[#This Row],[Generation (TWh)]]*10^9)</f>
        <v>1683.5516500000001</v>
      </c>
    </row>
    <row r="7238" spans="1:21" x14ac:dyDescent="0.35">
      <c r="A7238" t="s">
        <v>2000</v>
      </c>
      <c r="B7238" t="s">
        <v>3380</v>
      </c>
      <c r="C7238" t="str">
        <f>SUBSTITUTE(Table1[[#This Row],[Fuel]],", ",",")</f>
        <v>industrial by-product: blast furnace gas [75%],fossil gas: natural gas [25%]</v>
      </c>
      <c r="D7238" t="s">
        <v>3671</v>
      </c>
      <c r="E7238" t="s">
        <v>3672</v>
      </c>
      <c r="H7238" t="s">
        <v>3440</v>
      </c>
      <c r="I7238">
        <v>150</v>
      </c>
      <c r="J7238" t="s">
        <v>3449</v>
      </c>
      <c r="K7238">
        <v>2025</v>
      </c>
      <c r="L7238" t="s">
        <v>29</v>
      </c>
      <c r="M7238" t="s">
        <v>29</v>
      </c>
      <c r="N7238">
        <v>52.557372000000001</v>
      </c>
      <c r="O7238">
        <v>39.629573999999998</v>
      </c>
      <c r="P7238" t="s">
        <v>3578</v>
      </c>
      <c r="Q7238" s="3">
        <f>Table1[[#This Row],[Capacity (MW)]]*0.395*8760*10^-6</f>
        <v>0.51902999999999999</v>
      </c>
      <c r="R7238" s="3" cm="1">
        <f t="array" ref="R7238">AVERAGE(VLOOKUP(_xlfn.TEXTSPLIT(Table1[[#This Row],[Fuel (no space after comma)]], ","), FuelList_Final_EF!$A$2:$B$65, 2, FALSE))</f>
        <v>219.005</v>
      </c>
      <c r="S7238" s="3">
        <f>Table1[[#This Row],[Generation (TWh)]]*10^9*VLOOKUP(Table1[[#This Row],[Turbine/Engine Technology]],Technology_HR!$A$2:$B$11,2,FALSE)*10^-6</f>
        <v>5338223.55</v>
      </c>
      <c r="T7238" s="5">
        <f>Table1[[#This Row],[Fuel Consumption (mmBtu)]]*Table1[[#This Row],[Emission Factor (kg CO2/ mmBtu)]]*10^3</f>
        <v>1169097648567.75</v>
      </c>
      <c r="U7238" s="3">
        <f>Table1[[#This Row],[Emissions (g CO2)]]/(Table1[[#This Row],[Generation (TWh)]]*10^9)</f>
        <v>2252.4664250000001</v>
      </c>
    </row>
    <row r="7239" spans="1:21" x14ac:dyDescent="0.35">
      <c r="A7239" t="s">
        <v>2000</v>
      </c>
      <c r="B7239" t="s">
        <v>3380</v>
      </c>
      <c r="C7239" t="str">
        <f>SUBSTITUTE(Table1[[#This Row],[Fuel]],", ",",")</f>
        <v>industrial by-product: blast furnace gas [75%],fossil gas: natural gas [25%]</v>
      </c>
      <c r="D7239" t="s">
        <v>3671</v>
      </c>
      <c r="E7239" t="s">
        <v>3672</v>
      </c>
      <c r="H7239" t="s">
        <v>3440</v>
      </c>
      <c r="I7239">
        <v>150</v>
      </c>
      <c r="J7239" t="s">
        <v>3449</v>
      </c>
      <c r="K7239">
        <v>2025</v>
      </c>
      <c r="L7239" t="s">
        <v>29</v>
      </c>
      <c r="M7239" t="s">
        <v>29</v>
      </c>
      <c r="N7239">
        <v>52.557372000000001</v>
      </c>
      <c r="O7239">
        <v>39.629573999999998</v>
      </c>
      <c r="P7239" t="s">
        <v>3578</v>
      </c>
      <c r="Q7239" s="3">
        <f>Table1[[#This Row],[Capacity (MW)]]*0.395*8760*10^-6</f>
        <v>0.51902999999999999</v>
      </c>
      <c r="R7239" s="3" cm="1">
        <f t="array" ref="R7239">AVERAGE(VLOOKUP(_xlfn.TEXTSPLIT(Table1[[#This Row],[Fuel (no space after comma)]], ","), FuelList_Final_EF!$A$2:$B$65, 2, FALSE))</f>
        <v>219.005</v>
      </c>
      <c r="S7239" s="3">
        <f>Table1[[#This Row],[Generation (TWh)]]*10^9*VLOOKUP(Table1[[#This Row],[Turbine/Engine Technology]],Technology_HR!$A$2:$B$11,2,FALSE)*10^-6</f>
        <v>5338223.55</v>
      </c>
      <c r="T7239" s="5">
        <f>Table1[[#This Row],[Fuel Consumption (mmBtu)]]*Table1[[#This Row],[Emission Factor (kg CO2/ mmBtu)]]*10^3</f>
        <v>1169097648567.75</v>
      </c>
      <c r="U7239" s="3">
        <f>Table1[[#This Row],[Emissions (g CO2)]]/(Table1[[#This Row],[Generation (TWh)]]*10^9)</f>
        <v>2252.4664250000001</v>
      </c>
    </row>
    <row r="7240" spans="1:21" x14ac:dyDescent="0.35">
      <c r="A7240" t="s">
        <v>2001</v>
      </c>
      <c r="B7240" t="s">
        <v>3281</v>
      </c>
      <c r="C7240" t="str">
        <f>SUBSTITUTE(Table1[[#This Row],[Fuel]],", ",",")</f>
        <v>fossil gas: natural gas,coal: unknown</v>
      </c>
      <c r="D7240" t="s">
        <v>3239</v>
      </c>
      <c r="E7240" t="s">
        <v>3645</v>
      </c>
      <c r="H7240" t="s">
        <v>3440</v>
      </c>
      <c r="I7240">
        <v>63</v>
      </c>
      <c r="J7240" t="s">
        <v>3446</v>
      </c>
      <c r="K7240">
        <v>1963</v>
      </c>
      <c r="L7240" t="s">
        <v>29</v>
      </c>
      <c r="M7240" t="s">
        <v>29</v>
      </c>
      <c r="N7240">
        <v>69.333697999999998</v>
      </c>
      <c r="O7240">
        <v>88.233368999999996</v>
      </c>
      <c r="P7240" t="s">
        <v>3578</v>
      </c>
      <c r="Q7240" s="3">
        <f>Table1[[#This Row],[Capacity (MW)]]*0.395*8760*10^-6</f>
        <v>0.21799260000000001</v>
      </c>
      <c r="R7240" s="3" cm="1">
        <f t="array" ref="R7240">AVERAGE(VLOOKUP(_xlfn.TEXTSPLIT(Table1[[#This Row],[Fuel (no space after comma)]], ","), FuelList_Final_EF!$A$2:$B$65, 2, FALSE))</f>
        <v>76.661787032156042</v>
      </c>
      <c r="S7240" s="3">
        <f>Table1[[#This Row],[Generation (TWh)]]*10^9*VLOOKUP(Table1[[#This Row],[Turbine/Engine Technology]],Technology_HR!$A$2:$B$11,2,FALSE)*10^-6</f>
        <v>2242053.8909999998</v>
      </c>
      <c r="T7240" s="5">
        <f>Table1[[#This Row],[Fuel Consumption (mmBtu)]]*Table1[[#This Row],[Emission Factor (kg CO2/ mmBtu)]]*10^3</f>
        <v>171879857906.4588</v>
      </c>
      <c r="U7240" s="3">
        <f>Table1[[#This Row],[Emissions (g CO2)]]/(Table1[[#This Row],[Generation (TWh)]]*10^9)</f>
        <v>788.4664796257249</v>
      </c>
    </row>
    <row r="7241" spans="1:21" x14ac:dyDescent="0.35">
      <c r="A7241" t="s">
        <v>2001</v>
      </c>
      <c r="B7241" t="s">
        <v>3281</v>
      </c>
      <c r="C7241" t="str">
        <f>SUBSTITUTE(Table1[[#This Row],[Fuel]],", ",",")</f>
        <v>fossil gas: natural gas,coal: unknown</v>
      </c>
      <c r="D7241" t="s">
        <v>3239</v>
      </c>
      <c r="E7241" t="s">
        <v>3645</v>
      </c>
      <c r="H7241" t="s">
        <v>3440</v>
      </c>
      <c r="I7241">
        <v>63</v>
      </c>
      <c r="J7241" t="s">
        <v>3446</v>
      </c>
      <c r="K7241">
        <v>1963</v>
      </c>
      <c r="L7241" t="s">
        <v>29</v>
      </c>
      <c r="M7241" t="s">
        <v>29</v>
      </c>
      <c r="N7241">
        <v>69.333697999999998</v>
      </c>
      <c r="O7241">
        <v>88.233368999999996</v>
      </c>
      <c r="P7241" t="s">
        <v>3578</v>
      </c>
      <c r="Q7241" s="3">
        <f>Table1[[#This Row],[Capacity (MW)]]*0.395*8760*10^-6</f>
        <v>0.21799260000000001</v>
      </c>
      <c r="R7241" s="3" cm="1">
        <f t="array" ref="R7241">AVERAGE(VLOOKUP(_xlfn.TEXTSPLIT(Table1[[#This Row],[Fuel (no space after comma)]], ","), FuelList_Final_EF!$A$2:$B$65, 2, FALSE))</f>
        <v>76.661787032156042</v>
      </c>
      <c r="S7241" s="3">
        <f>Table1[[#This Row],[Generation (TWh)]]*10^9*VLOOKUP(Table1[[#This Row],[Turbine/Engine Technology]],Technology_HR!$A$2:$B$11,2,FALSE)*10^-6</f>
        <v>2242053.8909999998</v>
      </c>
      <c r="T7241" s="5">
        <f>Table1[[#This Row],[Fuel Consumption (mmBtu)]]*Table1[[#This Row],[Emission Factor (kg CO2/ mmBtu)]]*10^3</f>
        <v>171879857906.4588</v>
      </c>
      <c r="U7241" s="3">
        <f>Table1[[#This Row],[Emissions (g CO2)]]/(Table1[[#This Row],[Generation (TWh)]]*10^9)</f>
        <v>788.4664796257249</v>
      </c>
    </row>
    <row r="7242" spans="1:21" x14ac:dyDescent="0.35">
      <c r="A7242" t="s">
        <v>2001</v>
      </c>
      <c r="B7242" t="s">
        <v>3281</v>
      </c>
      <c r="C7242" t="str">
        <f>SUBSTITUTE(Table1[[#This Row],[Fuel]],", ",",")</f>
        <v>fossil gas: natural gas,coal: unknown</v>
      </c>
      <c r="D7242" t="s">
        <v>3239</v>
      </c>
      <c r="E7242" t="s">
        <v>3645</v>
      </c>
      <c r="H7242" t="s">
        <v>3440</v>
      </c>
      <c r="I7242">
        <v>63</v>
      </c>
      <c r="J7242" t="s">
        <v>3446</v>
      </c>
      <c r="K7242">
        <v>1963</v>
      </c>
      <c r="L7242" t="s">
        <v>29</v>
      </c>
      <c r="M7242" t="s">
        <v>29</v>
      </c>
      <c r="N7242">
        <v>69.333697999999998</v>
      </c>
      <c r="O7242">
        <v>88.233368999999996</v>
      </c>
      <c r="P7242" t="s">
        <v>3578</v>
      </c>
      <c r="Q7242" s="3">
        <f>Table1[[#This Row],[Capacity (MW)]]*0.395*8760*10^-6</f>
        <v>0.21799260000000001</v>
      </c>
      <c r="R7242" s="3" cm="1">
        <f t="array" ref="R7242">AVERAGE(VLOOKUP(_xlfn.TEXTSPLIT(Table1[[#This Row],[Fuel (no space after comma)]], ","), FuelList_Final_EF!$A$2:$B$65, 2, FALSE))</f>
        <v>76.661787032156042</v>
      </c>
      <c r="S7242" s="3">
        <f>Table1[[#This Row],[Generation (TWh)]]*10^9*VLOOKUP(Table1[[#This Row],[Turbine/Engine Technology]],Technology_HR!$A$2:$B$11,2,FALSE)*10^-6</f>
        <v>2242053.8909999998</v>
      </c>
      <c r="T7242" s="5">
        <f>Table1[[#This Row],[Fuel Consumption (mmBtu)]]*Table1[[#This Row],[Emission Factor (kg CO2/ mmBtu)]]*10^3</f>
        <v>171879857906.4588</v>
      </c>
      <c r="U7242" s="3">
        <f>Table1[[#This Row],[Emissions (g CO2)]]/(Table1[[#This Row],[Generation (TWh)]]*10^9)</f>
        <v>788.4664796257249</v>
      </c>
    </row>
    <row r="7243" spans="1:21" x14ac:dyDescent="0.35">
      <c r="A7243" t="s">
        <v>2001</v>
      </c>
      <c r="B7243" t="s">
        <v>3281</v>
      </c>
      <c r="C7243" t="str">
        <f>SUBSTITUTE(Table1[[#This Row],[Fuel]],", ",",")</f>
        <v>fossil gas: natural gas,coal: unknown</v>
      </c>
      <c r="D7243" t="s">
        <v>3239</v>
      </c>
      <c r="E7243" t="s">
        <v>3645</v>
      </c>
      <c r="H7243" t="s">
        <v>3440</v>
      </c>
      <c r="I7243">
        <v>63</v>
      </c>
      <c r="J7243" t="s">
        <v>3446</v>
      </c>
      <c r="K7243">
        <v>1965</v>
      </c>
      <c r="L7243" t="s">
        <v>29</v>
      </c>
      <c r="M7243" t="s">
        <v>29</v>
      </c>
      <c r="N7243">
        <v>69.333697999999998</v>
      </c>
      <c r="O7243">
        <v>88.233368999999996</v>
      </c>
      <c r="P7243" t="s">
        <v>3578</v>
      </c>
      <c r="Q7243" s="3">
        <f>Table1[[#This Row],[Capacity (MW)]]*0.395*8760*10^-6</f>
        <v>0.21799260000000001</v>
      </c>
      <c r="R7243" s="3" cm="1">
        <f t="array" ref="R7243">AVERAGE(VLOOKUP(_xlfn.TEXTSPLIT(Table1[[#This Row],[Fuel (no space after comma)]], ","), FuelList_Final_EF!$A$2:$B$65, 2, FALSE))</f>
        <v>76.661787032156042</v>
      </c>
      <c r="S7243" s="3">
        <f>Table1[[#This Row],[Generation (TWh)]]*10^9*VLOOKUP(Table1[[#This Row],[Turbine/Engine Technology]],Technology_HR!$A$2:$B$11,2,FALSE)*10^-6</f>
        <v>2242053.8909999998</v>
      </c>
      <c r="T7243" s="5">
        <f>Table1[[#This Row],[Fuel Consumption (mmBtu)]]*Table1[[#This Row],[Emission Factor (kg CO2/ mmBtu)]]*10^3</f>
        <v>171879857906.4588</v>
      </c>
      <c r="U7243" s="3">
        <f>Table1[[#This Row],[Emissions (g CO2)]]/(Table1[[#This Row],[Generation (TWh)]]*10^9)</f>
        <v>788.4664796257249</v>
      </c>
    </row>
    <row r="7244" spans="1:21" x14ac:dyDescent="0.35">
      <c r="A7244" t="s">
        <v>2001</v>
      </c>
      <c r="B7244" t="s">
        <v>3239</v>
      </c>
      <c r="C7244" t="str">
        <f>SUBSTITUTE(Table1[[#This Row],[Fuel]],", ",",")</f>
        <v>fossil gas: natural gas</v>
      </c>
      <c r="D7244" t="s">
        <v>3239</v>
      </c>
      <c r="H7244" t="s">
        <v>3440</v>
      </c>
      <c r="I7244">
        <v>100</v>
      </c>
      <c r="J7244" t="s">
        <v>3446</v>
      </c>
      <c r="K7244">
        <v>1973</v>
      </c>
      <c r="L7244" t="s">
        <v>29</v>
      </c>
      <c r="M7244" t="s">
        <v>29</v>
      </c>
      <c r="N7244">
        <v>69.518299999999996</v>
      </c>
      <c r="O7244">
        <v>88.344200000000001</v>
      </c>
      <c r="P7244" t="s">
        <v>3578</v>
      </c>
      <c r="Q7244" s="3">
        <f>Table1[[#This Row],[Capacity (MW)]]*0.395*8760*10^-6</f>
        <v>0.34601999999999999</v>
      </c>
      <c r="R7244" s="3" cm="1">
        <f t="array" ref="R7244">AVERAGE(VLOOKUP(_xlfn.TEXTSPLIT(Table1[[#This Row],[Fuel (no space after comma)]], ","), FuelList_Final_EF!$A$2:$B$65, 2, FALSE))</f>
        <v>53.06</v>
      </c>
      <c r="S7244" s="3">
        <f>Table1[[#This Row],[Generation (TWh)]]*10^9*VLOOKUP(Table1[[#This Row],[Turbine/Engine Technology]],Technology_HR!$A$2:$B$11,2,FALSE)*10^-6</f>
        <v>3558815.6999999997</v>
      </c>
      <c r="T7244" s="5">
        <f>Table1[[#This Row],[Fuel Consumption (mmBtu)]]*Table1[[#This Row],[Emission Factor (kg CO2/ mmBtu)]]*10^3</f>
        <v>188830761042</v>
      </c>
      <c r="U7244" s="3">
        <f>Table1[[#This Row],[Emissions (g CO2)]]/(Table1[[#This Row],[Generation (TWh)]]*10^9)</f>
        <v>545.72209999999995</v>
      </c>
    </row>
    <row r="7245" spans="1:21" x14ac:dyDescent="0.35">
      <c r="A7245" t="s">
        <v>2001</v>
      </c>
      <c r="B7245" t="s">
        <v>3239</v>
      </c>
      <c r="C7245" t="str">
        <f>SUBSTITUTE(Table1[[#This Row],[Fuel]],", ",",")</f>
        <v>fossil gas: natural gas</v>
      </c>
      <c r="D7245" t="s">
        <v>3239</v>
      </c>
      <c r="H7245" t="s">
        <v>3440</v>
      </c>
      <c r="I7245">
        <v>110</v>
      </c>
      <c r="J7245" t="s">
        <v>3446</v>
      </c>
      <c r="K7245">
        <v>1987</v>
      </c>
      <c r="L7245" t="s">
        <v>29</v>
      </c>
      <c r="M7245" t="s">
        <v>29</v>
      </c>
      <c r="N7245">
        <v>69.518299999999996</v>
      </c>
      <c r="O7245">
        <v>88.344200000000001</v>
      </c>
      <c r="P7245" t="s">
        <v>3578</v>
      </c>
      <c r="Q7245" s="3">
        <f>Table1[[#This Row],[Capacity (MW)]]*0.395*8760*10^-6</f>
        <v>0.38062199999999996</v>
      </c>
      <c r="R7245" s="3" cm="1">
        <f t="array" ref="R7245">AVERAGE(VLOOKUP(_xlfn.TEXTSPLIT(Table1[[#This Row],[Fuel (no space after comma)]], ","), FuelList_Final_EF!$A$2:$B$65, 2, FALSE))</f>
        <v>53.06</v>
      </c>
      <c r="S7245" s="3">
        <f>Table1[[#This Row],[Generation (TWh)]]*10^9*VLOOKUP(Table1[[#This Row],[Turbine/Engine Technology]],Technology_HR!$A$2:$B$11,2,FALSE)*10^-6</f>
        <v>3914697.2699999996</v>
      </c>
      <c r="T7245" s="5">
        <f>Table1[[#This Row],[Fuel Consumption (mmBtu)]]*Table1[[#This Row],[Emission Factor (kg CO2/ mmBtu)]]*10^3</f>
        <v>207713837146.19998</v>
      </c>
      <c r="U7245" s="3">
        <f>Table1[[#This Row],[Emissions (g CO2)]]/(Table1[[#This Row],[Generation (TWh)]]*10^9)</f>
        <v>545.72210000000007</v>
      </c>
    </row>
    <row r="7246" spans="1:21" x14ac:dyDescent="0.35">
      <c r="A7246" t="s">
        <v>2001</v>
      </c>
      <c r="B7246" t="s">
        <v>3239</v>
      </c>
      <c r="C7246" t="str">
        <f>SUBSTITUTE(Table1[[#This Row],[Fuel]],", ",",")</f>
        <v>fossil gas: natural gas</v>
      </c>
      <c r="D7246" t="s">
        <v>3239</v>
      </c>
      <c r="H7246" t="s">
        <v>3440</v>
      </c>
      <c r="I7246">
        <v>110</v>
      </c>
      <c r="J7246" t="s">
        <v>3446</v>
      </c>
      <c r="K7246">
        <v>1990</v>
      </c>
      <c r="L7246" t="s">
        <v>29</v>
      </c>
      <c r="M7246" t="s">
        <v>29</v>
      </c>
      <c r="N7246">
        <v>69.518299999999996</v>
      </c>
      <c r="O7246">
        <v>88.344200000000001</v>
      </c>
      <c r="P7246" t="s">
        <v>3578</v>
      </c>
      <c r="Q7246" s="3">
        <f>Table1[[#This Row],[Capacity (MW)]]*0.395*8760*10^-6</f>
        <v>0.38062199999999996</v>
      </c>
      <c r="R7246" s="3" cm="1">
        <f t="array" ref="R7246">AVERAGE(VLOOKUP(_xlfn.TEXTSPLIT(Table1[[#This Row],[Fuel (no space after comma)]], ","), FuelList_Final_EF!$A$2:$B$65, 2, FALSE))</f>
        <v>53.06</v>
      </c>
      <c r="S7246" s="3">
        <f>Table1[[#This Row],[Generation (TWh)]]*10^9*VLOOKUP(Table1[[#This Row],[Turbine/Engine Technology]],Technology_HR!$A$2:$B$11,2,FALSE)*10^-6</f>
        <v>3914697.2699999996</v>
      </c>
      <c r="T7246" s="5">
        <f>Table1[[#This Row],[Fuel Consumption (mmBtu)]]*Table1[[#This Row],[Emission Factor (kg CO2/ mmBtu)]]*10^3</f>
        <v>207713837146.19998</v>
      </c>
      <c r="U7246" s="3">
        <f>Table1[[#This Row],[Emissions (g CO2)]]/(Table1[[#This Row],[Generation (TWh)]]*10^9)</f>
        <v>545.72210000000007</v>
      </c>
    </row>
    <row r="7247" spans="1:21" x14ac:dyDescent="0.35">
      <c r="A7247" t="s">
        <v>2001</v>
      </c>
      <c r="B7247" t="s">
        <v>3239</v>
      </c>
      <c r="C7247" t="str">
        <f>SUBSTITUTE(Table1[[#This Row],[Fuel]],", ",",")</f>
        <v>fossil gas: natural gas</v>
      </c>
      <c r="D7247" t="s">
        <v>3239</v>
      </c>
      <c r="H7247" t="s">
        <v>3440</v>
      </c>
      <c r="I7247">
        <v>130</v>
      </c>
      <c r="J7247" t="s">
        <v>3446</v>
      </c>
      <c r="K7247">
        <v>2022</v>
      </c>
      <c r="L7247" t="s">
        <v>29</v>
      </c>
      <c r="M7247" t="s">
        <v>29</v>
      </c>
      <c r="N7247">
        <v>69.518299999999996</v>
      </c>
      <c r="O7247">
        <v>88.344200000000001</v>
      </c>
      <c r="P7247" t="s">
        <v>3578</v>
      </c>
      <c r="Q7247" s="3">
        <f>Table1[[#This Row],[Capacity (MW)]]*0.395*8760*10^-6</f>
        <v>0.449826</v>
      </c>
      <c r="R7247" s="3" cm="1">
        <f t="array" ref="R7247">AVERAGE(VLOOKUP(_xlfn.TEXTSPLIT(Table1[[#This Row],[Fuel (no space after comma)]], ","), FuelList_Final_EF!$A$2:$B$65, 2, FALSE))</f>
        <v>53.06</v>
      </c>
      <c r="S7247" s="3">
        <f>Table1[[#This Row],[Generation (TWh)]]*10^9*VLOOKUP(Table1[[#This Row],[Turbine/Engine Technology]],Technology_HR!$A$2:$B$11,2,FALSE)*10^-6</f>
        <v>4626460.41</v>
      </c>
      <c r="T7247" s="5">
        <f>Table1[[#This Row],[Fuel Consumption (mmBtu)]]*Table1[[#This Row],[Emission Factor (kg CO2/ mmBtu)]]*10^3</f>
        <v>245479989354.60001</v>
      </c>
      <c r="U7247" s="3">
        <f>Table1[[#This Row],[Emissions (g CO2)]]/(Table1[[#This Row],[Generation (TWh)]]*10^9)</f>
        <v>545.72210000000007</v>
      </c>
    </row>
    <row r="7248" spans="1:21" x14ac:dyDescent="0.35">
      <c r="A7248" t="s">
        <v>2001</v>
      </c>
      <c r="B7248" t="s">
        <v>3239</v>
      </c>
      <c r="C7248" t="str">
        <f>SUBSTITUTE(Table1[[#This Row],[Fuel]],", ",",")</f>
        <v>fossil gas: natural gas</v>
      </c>
      <c r="D7248" t="s">
        <v>3239</v>
      </c>
      <c r="H7248" t="s">
        <v>3440</v>
      </c>
      <c r="I7248">
        <v>130</v>
      </c>
      <c r="J7248" t="s">
        <v>3446</v>
      </c>
      <c r="K7248">
        <v>2022</v>
      </c>
      <c r="L7248" t="s">
        <v>29</v>
      </c>
      <c r="M7248" t="s">
        <v>29</v>
      </c>
      <c r="N7248">
        <v>69.518299999999996</v>
      </c>
      <c r="O7248">
        <v>88.344200000000001</v>
      </c>
      <c r="P7248" t="s">
        <v>3578</v>
      </c>
      <c r="Q7248" s="3">
        <f>Table1[[#This Row],[Capacity (MW)]]*0.395*8760*10^-6</f>
        <v>0.449826</v>
      </c>
      <c r="R7248" s="3" cm="1">
        <f t="array" ref="R7248">AVERAGE(VLOOKUP(_xlfn.TEXTSPLIT(Table1[[#This Row],[Fuel (no space after comma)]], ","), FuelList_Final_EF!$A$2:$B$65, 2, FALSE))</f>
        <v>53.06</v>
      </c>
      <c r="S7248" s="3">
        <f>Table1[[#This Row],[Generation (TWh)]]*10^9*VLOOKUP(Table1[[#This Row],[Turbine/Engine Technology]],Technology_HR!$A$2:$B$11,2,FALSE)*10^-6</f>
        <v>4626460.41</v>
      </c>
      <c r="T7248" s="5">
        <f>Table1[[#This Row],[Fuel Consumption (mmBtu)]]*Table1[[#This Row],[Emission Factor (kg CO2/ mmBtu)]]*10^3</f>
        <v>245479989354.60001</v>
      </c>
      <c r="U7248" s="3">
        <f>Table1[[#This Row],[Emissions (g CO2)]]/(Table1[[#This Row],[Generation (TWh)]]*10^9)</f>
        <v>545.72210000000007</v>
      </c>
    </row>
    <row r="7249" spans="1:21" x14ac:dyDescent="0.35">
      <c r="A7249" t="s">
        <v>2001</v>
      </c>
      <c r="B7249" t="s">
        <v>3240</v>
      </c>
      <c r="C7249" t="str">
        <f>SUBSTITUTE(Table1[[#This Row],[Fuel]],", ",",")</f>
        <v>fossil gas: natural gas,fossil liquids: diesel</v>
      </c>
      <c r="D7249" t="s">
        <v>3239</v>
      </c>
      <c r="E7249" t="s">
        <v>3258</v>
      </c>
      <c r="H7249" t="s">
        <v>3440</v>
      </c>
      <c r="I7249">
        <v>100</v>
      </c>
      <c r="J7249" t="s">
        <v>3446</v>
      </c>
      <c r="K7249">
        <v>1980</v>
      </c>
      <c r="L7249" t="s">
        <v>29</v>
      </c>
      <c r="M7249" t="s">
        <v>29</v>
      </c>
      <c r="N7249">
        <v>69.323696999999996</v>
      </c>
      <c r="O7249">
        <v>87.955065000000005</v>
      </c>
      <c r="P7249" t="s">
        <v>3578</v>
      </c>
      <c r="Q7249" s="3">
        <f>Table1[[#This Row],[Capacity (MW)]]*0.395*8760*10^-6</f>
        <v>0.34601999999999999</v>
      </c>
      <c r="R7249" s="3" cm="1">
        <f t="array" ref="R7249">AVERAGE(VLOOKUP(_xlfn.TEXTSPLIT(Table1[[#This Row],[Fuel (no space after comma)]], ","), FuelList_Final_EF!$A$2:$B$65, 2, FALSE))</f>
        <v>65.583341148886291</v>
      </c>
      <c r="S7249" s="3">
        <f>Table1[[#This Row],[Generation (TWh)]]*10^9*VLOOKUP(Table1[[#This Row],[Turbine/Engine Technology]],Technology_HR!$A$2:$B$11,2,FALSE)*10^-6</f>
        <v>3558815.6999999997</v>
      </c>
      <c r="T7249" s="5">
        <f>Table1[[#This Row],[Fuel Consumption (mmBtu)]]*Table1[[#This Row],[Emission Factor (kg CO2/ mmBtu)]]*10^3</f>
        <v>233399024139.11255</v>
      </c>
      <c r="U7249" s="3">
        <f>Table1[[#This Row],[Emissions (g CO2)]]/(Table1[[#This Row],[Generation (TWh)]]*10^9)</f>
        <v>674.52466371629544</v>
      </c>
    </row>
    <row r="7250" spans="1:21" x14ac:dyDescent="0.35">
      <c r="A7250" t="s">
        <v>2001</v>
      </c>
      <c r="B7250" t="s">
        <v>3240</v>
      </c>
      <c r="C7250" t="str">
        <f>SUBSTITUTE(Table1[[#This Row],[Fuel]],", ",",")</f>
        <v>fossil gas: natural gas,fossil liquids: diesel</v>
      </c>
      <c r="D7250" t="s">
        <v>3239</v>
      </c>
      <c r="E7250" t="s">
        <v>3258</v>
      </c>
      <c r="H7250" t="s">
        <v>3440</v>
      </c>
      <c r="I7250">
        <v>100</v>
      </c>
      <c r="J7250" t="s">
        <v>3446</v>
      </c>
      <c r="K7250">
        <v>1982</v>
      </c>
      <c r="L7250" t="s">
        <v>29</v>
      </c>
      <c r="M7250" t="s">
        <v>29</v>
      </c>
      <c r="N7250">
        <v>69.323696999999996</v>
      </c>
      <c r="O7250">
        <v>87.955065000000005</v>
      </c>
      <c r="P7250" t="s">
        <v>3578</v>
      </c>
      <c r="Q7250" s="3">
        <f>Table1[[#This Row],[Capacity (MW)]]*0.395*8760*10^-6</f>
        <v>0.34601999999999999</v>
      </c>
      <c r="R7250" s="3" cm="1">
        <f t="array" ref="R7250">AVERAGE(VLOOKUP(_xlfn.TEXTSPLIT(Table1[[#This Row],[Fuel (no space after comma)]], ","), FuelList_Final_EF!$A$2:$B$65, 2, FALSE))</f>
        <v>65.583341148886291</v>
      </c>
      <c r="S7250" s="3">
        <f>Table1[[#This Row],[Generation (TWh)]]*10^9*VLOOKUP(Table1[[#This Row],[Turbine/Engine Technology]],Technology_HR!$A$2:$B$11,2,FALSE)*10^-6</f>
        <v>3558815.6999999997</v>
      </c>
      <c r="T7250" s="5">
        <f>Table1[[#This Row],[Fuel Consumption (mmBtu)]]*Table1[[#This Row],[Emission Factor (kg CO2/ mmBtu)]]*10^3</f>
        <v>233399024139.11255</v>
      </c>
      <c r="U7250" s="3">
        <f>Table1[[#This Row],[Emissions (g CO2)]]/(Table1[[#This Row],[Generation (TWh)]]*10^9)</f>
        <v>674.52466371629544</v>
      </c>
    </row>
    <row r="7251" spans="1:21" x14ac:dyDescent="0.35">
      <c r="A7251" t="s">
        <v>2001</v>
      </c>
      <c r="B7251" t="s">
        <v>3240</v>
      </c>
      <c r="C7251" t="str">
        <f>SUBSTITUTE(Table1[[#This Row],[Fuel]],", ",",")</f>
        <v>fossil gas: natural gas,fossil liquids: diesel</v>
      </c>
      <c r="D7251" t="s">
        <v>3239</v>
      </c>
      <c r="E7251" t="s">
        <v>3258</v>
      </c>
      <c r="H7251" t="s">
        <v>3440</v>
      </c>
      <c r="I7251">
        <v>100</v>
      </c>
      <c r="J7251" t="s">
        <v>3446</v>
      </c>
      <c r="K7251">
        <v>1985</v>
      </c>
      <c r="L7251" t="s">
        <v>29</v>
      </c>
      <c r="M7251" t="s">
        <v>29</v>
      </c>
      <c r="N7251">
        <v>69.323696999999996</v>
      </c>
      <c r="O7251">
        <v>87.955065000000005</v>
      </c>
      <c r="P7251" t="s">
        <v>3578</v>
      </c>
      <c r="Q7251" s="3">
        <f>Table1[[#This Row],[Capacity (MW)]]*0.395*8760*10^-6</f>
        <v>0.34601999999999999</v>
      </c>
      <c r="R7251" s="3" cm="1">
        <f t="array" ref="R7251">AVERAGE(VLOOKUP(_xlfn.TEXTSPLIT(Table1[[#This Row],[Fuel (no space after comma)]], ","), FuelList_Final_EF!$A$2:$B$65, 2, FALSE))</f>
        <v>65.583341148886291</v>
      </c>
      <c r="S7251" s="3">
        <f>Table1[[#This Row],[Generation (TWh)]]*10^9*VLOOKUP(Table1[[#This Row],[Turbine/Engine Technology]],Technology_HR!$A$2:$B$11,2,FALSE)*10^-6</f>
        <v>3558815.6999999997</v>
      </c>
      <c r="T7251" s="5">
        <f>Table1[[#This Row],[Fuel Consumption (mmBtu)]]*Table1[[#This Row],[Emission Factor (kg CO2/ mmBtu)]]*10^3</f>
        <v>233399024139.11255</v>
      </c>
      <c r="U7251" s="3">
        <f>Table1[[#This Row],[Emissions (g CO2)]]/(Table1[[#This Row],[Generation (TWh)]]*10^9)</f>
        <v>674.52466371629544</v>
      </c>
    </row>
    <row r="7252" spans="1:21" x14ac:dyDescent="0.35">
      <c r="A7252" t="s">
        <v>2001</v>
      </c>
      <c r="B7252" t="s">
        <v>3240</v>
      </c>
      <c r="C7252" t="str">
        <f>SUBSTITUTE(Table1[[#This Row],[Fuel]],", ",",")</f>
        <v>fossil gas: natural gas,fossil liquids: diesel</v>
      </c>
      <c r="D7252" t="s">
        <v>3239</v>
      </c>
      <c r="E7252" t="s">
        <v>3258</v>
      </c>
      <c r="H7252" t="s">
        <v>3440</v>
      </c>
      <c r="I7252">
        <v>80</v>
      </c>
      <c r="J7252" t="s">
        <v>3446</v>
      </c>
      <c r="K7252">
        <v>1986</v>
      </c>
      <c r="L7252" t="s">
        <v>29</v>
      </c>
      <c r="M7252" t="s">
        <v>29</v>
      </c>
      <c r="N7252">
        <v>69.323696999999996</v>
      </c>
      <c r="O7252">
        <v>87.955065000000005</v>
      </c>
      <c r="P7252" t="s">
        <v>3578</v>
      </c>
      <c r="Q7252" s="3">
        <f>Table1[[#This Row],[Capacity (MW)]]*0.395*8760*10^-6</f>
        <v>0.27681600000000001</v>
      </c>
      <c r="R7252" s="3" cm="1">
        <f t="array" ref="R7252">AVERAGE(VLOOKUP(_xlfn.TEXTSPLIT(Table1[[#This Row],[Fuel (no space after comma)]], ","), FuelList_Final_EF!$A$2:$B$65, 2, FALSE))</f>
        <v>65.583341148886291</v>
      </c>
      <c r="S7252" s="3">
        <f>Table1[[#This Row],[Generation (TWh)]]*10^9*VLOOKUP(Table1[[#This Row],[Turbine/Engine Technology]],Technology_HR!$A$2:$B$11,2,FALSE)*10^-6</f>
        <v>2847052.56</v>
      </c>
      <c r="T7252" s="5">
        <f>Table1[[#This Row],[Fuel Consumption (mmBtu)]]*Table1[[#This Row],[Emission Factor (kg CO2/ mmBtu)]]*10^3</f>
        <v>186719219311.29007</v>
      </c>
      <c r="U7252" s="3">
        <f>Table1[[#This Row],[Emissions (g CO2)]]/(Table1[[#This Row],[Generation (TWh)]]*10^9)</f>
        <v>674.52466371629555</v>
      </c>
    </row>
    <row r="7253" spans="1:21" x14ac:dyDescent="0.35">
      <c r="A7253" t="s">
        <v>2001</v>
      </c>
      <c r="B7253" t="s">
        <v>3240</v>
      </c>
      <c r="C7253" t="str">
        <f>SUBSTITUTE(Table1[[#This Row],[Fuel]],", ",",")</f>
        <v>fossil gas: natural gas,fossil liquids: diesel</v>
      </c>
      <c r="D7253" t="s">
        <v>3239</v>
      </c>
      <c r="E7253" t="s">
        <v>3258</v>
      </c>
      <c r="H7253" t="s">
        <v>3438</v>
      </c>
      <c r="I7253">
        <v>150</v>
      </c>
      <c r="J7253" t="s">
        <v>3445</v>
      </c>
      <c r="K7253" t="s">
        <v>29</v>
      </c>
      <c r="L7253" t="s">
        <v>29</v>
      </c>
      <c r="M7253" t="s">
        <v>29</v>
      </c>
      <c r="N7253">
        <v>69.323696999999996</v>
      </c>
      <c r="O7253">
        <v>87.955065000000005</v>
      </c>
      <c r="P7253" t="s">
        <v>3578</v>
      </c>
      <c r="Q7253" s="3">
        <f>Table1[[#This Row],[Capacity (MW)]]*0.395*8760*10^-6</f>
        <v>0.51902999999999999</v>
      </c>
      <c r="R7253" s="3" cm="1">
        <f t="array" ref="R7253">AVERAGE(VLOOKUP(_xlfn.TEXTSPLIT(Table1[[#This Row],[Fuel (no space after comma)]], ","), FuelList_Final_EF!$A$2:$B$65, 2, FALSE))</f>
        <v>65.583341148886291</v>
      </c>
      <c r="S7253" s="3">
        <f>Table1[[#This Row],[Generation (TWh)]]*10^9*VLOOKUP(Table1[[#This Row],[Turbine/Engine Technology]],Technology_HR!$A$2:$B$11,2,FALSE)*10^-6</f>
        <v>3918157.4699999997</v>
      </c>
      <c r="T7253" s="5">
        <f>Table1[[#This Row],[Fuel Consumption (mmBtu)]]*Table1[[#This Row],[Emission Factor (kg CO2/ mmBtu)]]*10^3</f>
        <v>256965858030.06717</v>
      </c>
      <c r="U7253" s="3">
        <f>Table1[[#This Row],[Emissions (g CO2)]]/(Table1[[#This Row],[Generation (TWh)]]*10^9)</f>
        <v>495.08864233294253</v>
      </c>
    </row>
    <row r="7254" spans="1:21" x14ac:dyDescent="0.35">
      <c r="A7254" t="s">
        <v>2001</v>
      </c>
      <c r="B7254" t="s">
        <v>3240</v>
      </c>
      <c r="C7254" t="str">
        <f>SUBSTITUTE(Table1[[#This Row],[Fuel]],", ",",")</f>
        <v>fossil gas: natural gas,fossil liquids: diesel</v>
      </c>
      <c r="D7254" t="s">
        <v>3239</v>
      </c>
      <c r="E7254" t="s">
        <v>3258</v>
      </c>
      <c r="H7254" t="s">
        <v>3438</v>
      </c>
      <c r="I7254">
        <v>150</v>
      </c>
      <c r="J7254" t="s">
        <v>3445</v>
      </c>
      <c r="K7254" t="s">
        <v>29</v>
      </c>
      <c r="L7254" t="s">
        <v>29</v>
      </c>
      <c r="M7254" t="s">
        <v>29</v>
      </c>
      <c r="N7254">
        <v>69.323696999999996</v>
      </c>
      <c r="O7254">
        <v>87.955065000000005</v>
      </c>
      <c r="P7254" t="s">
        <v>3578</v>
      </c>
      <c r="Q7254" s="3">
        <f>Table1[[#This Row],[Capacity (MW)]]*0.395*8760*10^-6</f>
        <v>0.51902999999999999</v>
      </c>
      <c r="R7254" s="3" cm="1">
        <f t="array" ref="R7254">AVERAGE(VLOOKUP(_xlfn.TEXTSPLIT(Table1[[#This Row],[Fuel (no space after comma)]], ","), FuelList_Final_EF!$A$2:$B$65, 2, FALSE))</f>
        <v>65.583341148886291</v>
      </c>
      <c r="S7254" s="3">
        <f>Table1[[#This Row],[Generation (TWh)]]*10^9*VLOOKUP(Table1[[#This Row],[Turbine/Engine Technology]],Technology_HR!$A$2:$B$11,2,FALSE)*10^-6</f>
        <v>3918157.4699999997</v>
      </c>
      <c r="T7254" s="5">
        <f>Table1[[#This Row],[Fuel Consumption (mmBtu)]]*Table1[[#This Row],[Emission Factor (kg CO2/ mmBtu)]]*10^3</f>
        <v>256965858030.06717</v>
      </c>
      <c r="U7254" s="3">
        <f>Table1[[#This Row],[Emissions (g CO2)]]/(Table1[[#This Row],[Generation (TWh)]]*10^9)</f>
        <v>495.08864233294253</v>
      </c>
    </row>
    <row r="7255" spans="1:21" x14ac:dyDescent="0.35">
      <c r="A7255" t="s">
        <v>1950</v>
      </c>
      <c r="B7255" t="s">
        <v>3263</v>
      </c>
      <c r="C7255" t="str">
        <f>SUBSTITUTE(Table1[[#This Row],[Fuel]],", ",",")</f>
        <v>fossil gas: natural gas,fossil liquids: heavy fuel oil</v>
      </c>
      <c r="D7255" t="s">
        <v>3239</v>
      </c>
      <c r="E7255" t="s">
        <v>3241</v>
      </c>
      <c r="H7255" t="s">
        <v>3440</v>
      </c>
      <c r="I7255">
        <v>100</v>
      </c>
      <c r="J7255" t="s">
        <v>3446</v>
      </c>
      <c r="K7255">
        <v>1975</v>
      </c>
      <c r="L7255" t="s">
        <v>29</v>
      </c>
      <c r="M7255" t="s">
        <v>29</v>
      </c>
      <c r="N7255">
        <v>60.075800000000001</v>
      </c>
      <c r="O7255">
        <v>30.474399999999999</v>
      </c>
      <c r="P7255" t="s">
        <v>3578</v>
      </c>
      <c r="Q7255" s="3">
        <f>Table1[[#This Row],[Capacity (MW)]]*0.395*8760*10^-6</f>
        <v>0.34601999999999999</v>
      </c>
      <c r="R7255" s="3" cm="1">
        <f t="array" ref="R7255">AVERAGE(VLOOKUP(_xlfn.TEXTSPLIT(Table1[[#This Row],[Fuel (no space after comma)]], ","), FuelList_Final_EF!$A$2:$B$65, 2, FALSE))</f>
        <v>67.331265155508703</v>
      </c>
      <c r="S7255" s="3">
        <f>Table1[[#This Row],[Generation (TWh)]]*10^9*VLOOKUP(Table1[[#This Row],[Turbine/Engine Technology]],Technology_HR!$A$2:$B$11,2,FALSE)*10^-6</f>
        <v>3558815.6999999997</v>
      </c>
      <c r="T7255" s="5">
        <f>Table1[[#This Row],[Fuel Consumption (mmBtu)]]*Table1[[#This Row],[Emission Factor (kg CO2/ mmBtu)]]*10^3</f>
        <v>239619563536.28729</v>
      </c>
      <c r="U7255" s="3">
        <f>Table1[[#This Row],[Emissions (g CO2)]]/(Table1[[#This Row],[Generation (TWh)]]*10^9)</f>
        <v>692.50206212440696</v>
      </c>
    </row>
    <row r="7256" spans="1:21" x14ac:dyDescent="0.35">
      <c r="A7256" t="s">
        <v>1950</v>
      </c>
      <c r="B7256" t="s">
        <v>3263</v>
      </c>
      <c r="C7256" t="str">
        <f>SUBSTITUTE(Table1[[#This Row],[Fuel]],", ",",")</f>
        <v>fossil gas: natural gas,fossil liquids: heavy fuel oil</v>
      </c>
      <c r="D7256" t="s">
        <v>3239</v>
      </c>
      <c r="E7256" t="s">
        <v>3241</v>
      </c>
      <c r="H7256" t="s">
        <v>3440</v>
      </c>
      <c r="I7256">
        <v>100</v>
      </c>
      <c r="J7256" t="s">
        <v>3446</v>
      </c>
      <c r="K7256" t="s">
        <v>29</v>
      </c>
      <c r="L7256" t="s">
        <v>29</v>
      </c>
      <c r="M7256" t="s">
        <v>29</v>
      </c>
      <c r="N7256">
        <v>60.075800000000001</v>
      </c>
      <c r="O7256">
        <v>30.474399999999999</v>
      </c>
      <c r="P7256" t="s">
        <v>3578</v>
      </c>
      <c r="Q7256" s="3">
        <f>Table1[[#This Row],[Capacity (MW)]]*0.395*8760*10^-6</f>
        <v>0.34601999999999999</v>
      </c>
      <c r="R7256" s="3" cm="1">
        <f t="array" ref="R7256">AVERAGE(VLOOKUP(_xlfn.TEXTSPLIT(Table1[[#This Row],[Fuel (no space after comma)]], ","), FuelList_Final_EF!$A$2:$B$65, 2, FALSE))</f>
        <v>67.331265155508703</v>
      </c>
      <c r="S7256" s="3">
        <f>Table1[[#This Row],[Generation (TWh)]]*10^9*VLOOKUP(Table1[[#This Row],[Turbine/Engine Technology]],Technology_HR!$A$2:$B$11,2,FALSE)*10^-6</f>
        <v>3558815.6999999997</v>
      </c>
      <c r="T7256" s="5">
        <f>Table1[[#This Row],[Fuel Consumption (mmBtu)]]*Table1[[#This Row],[Emission Factor (kg CO2/ mmBtu)]]*10^3</f>
        <v>239619563536.28729</v>
      </c>
      <c r="U7256" s="3">
        <f>Table1[[#This Row],[Emissions (g CO2)]]/(Table1[[#This Row],[Generation (TWh)]]*10^9)</f>
        <v>692.50206212440696</v>
      </c>
    </row>
    <row r="7257" spans="1:21" x14ac:dyDescent="0.35">
      <c r="A7257" t="s">
        <v>1950</v>
      </c>
      <c r="B7257" t="s">
        <v>3263</v>
      </c>
      <c r="C7257" t="str">
        <f>SUBSTITUTE(Table1[[#This Row],[Fuel]],", ",",")</f>
        <v>fossil gas: natural gas,fossil liquids: heavy fuel oil</v>
      </c>
      <c r="D7257" t="s">
        <v>3239</v>
      </c>
      <c r="E7257" t="s">
        <v>3241</v>
      </c>
      <c r="H7257" t="s">
        <v>3440</v>
      </c>
      <c r="I7257">
        <v>100</v>
      </c>
      <c r="J7257" t="s">
        <v>3446</v>
      </c>
      <c r="K7257" t="s">
        <v>29</v>
      </c>
      <c r="L7257" t="s">
        <v>29</v>
      </c>
      <c r="M7257" t="s">
        <v>29</v>
      </c>
      <c r="N7257">
        <v>60.075800000000001</v>
      </c>
      <c r="O7257">
        <v>30.474399999999999</v>
      </c>
      <c r="P7257" t="s">
        <v>3578</v>
      </c>
      <c r="Q7257" s="3">
        <f>Table1[[#This Row],[Capacity (MW)]]*0.395*8760*10^-6</f>
        <v>0.34601999999999999</v>
      </c>
      <c r="R7257" s="3" cm="1">
        <f t="array" ref="R7257">AVERAGE(VLOOKUP(_xlfn.TEXTSPLIT(Table1[[#This Row],[Fuel (no space after comma)]], ","), FuelList_Final_EF!$A$2:$B$65, 2, FALSE))</f>
        <v>67.331265155508703</v>
      </c>
      <c r="S7257" s="3">
        <f>Table1[[#This Row],[Generation (TWh)]]*10^9*VLOOKUP(Table1[[#This Row],[Turbine/Engine Technology]],Technology_HR!$A$2:$B$11,2,FALSE)*10^-6</f>
        <v>3558815.6999999997</v>
      </c>
      <c r="T7257" s="5">
        <f>Table1[[#This Row],[Fuel Consumption (mmBtu)]]*Table1[[#This Row],[Emission Factor (kg CO2/ mmBtu)]]*10^3</f>
        <v>239619563536.28729</v>
      </c>
      <c r="U7257" s="3">
        <f>Table1[[#This Row],[Emissions (g CO2)]]/(Table1[[#This Row],[Generation (TWh)]]*10^9)</f>
        <v>692.50206212440696</v>
      </c>
    </row>
    <row r="7258" spans="1:21" x14ac:dyDescent="0.35">
      <c r="A7258" t="s">
        <v>1950</v>
      </c>
      <c r="B7258" t="s">
        <v>3263</v>
      </c>
      <c r="C7258" t="str">
        <f>SUBSTITUTE(Table1[[#This Row],[Fuel]],", ",",")</f>
        <v>fossil gas: natural gas,fossil liquids: heavy fuel oil</v>
      </c>
      <c r="D7258" t="s">
        <v>3239</v>
      </c>
      <c r="E7258" t="s">
        <v>3241</v>
      </c>
      <c r="H7258" t="s">
        <v>3440</v>
      </c>
      <c r="I7258">
        <v>100</v>
      </c>
      <c r="J7258" t="s">
        <v>3446</v>
      </c>
      <c r="K7258" t="s">
        <v>29</v>
      </c>
      <c r="L7258" t="s">
        <v>29</v>
      </c>
      <c r="M7258" t="s">
        <v>29</v>
      </c>
      <c r="N7258">
        <v>60.075800000000001</v>
      </c>
      <c r="O7258">
        <v>30.474399999999999</v>
      </c>
      <c r="P7258" t="s">
        <v>3578</v>
      </c>
      <c r="Q7258" s="3">
        <f>Table1[[#This Row],[Capacity (MW)]]*0.395*8760*10^-6</f>
        <v>0.34601999999999999</v>
      </c>
      <c r="R7258" s="3" cm="1">
        <f t="array" ref="R7258">AVERAGE(VLOOKUP(_xlfn.TEXTSPLIT(Table1[[#This Row],[Fuel (no space after comma)]], ","), FuelList_Final_EF!$A$2:$B$65, 2, FALSE))</f>
        <v>67.331265155508703</v>
      </c>
      <c r="S7258" s="3">
        <f>Table1[[#This Row],[Generation (TWh)]]*10^9*VLOOKUP(Table1[[#This Row],[Turbine/Engine Technology]],Technology_HR!$A$2:$B$11,2,FALSE)*10^-6</f>
        <v>3558815.6999999997</v>
      </c>
      <c r="T7258" s="5">
        <f>Table1[[#This Row],[Fuel Consumption (mmBtu)]]*Table1[[#This Row],[Emission Factor (kg CO2/ mmBtu)]]*10^3</f>
        <v>239619563536.28729</v>
      </c>
      <c r="U7258" s="3">
        <f>Table1[[#This Row],[Emissions (g CO2)]]/(Table1[[#This Row],[Generation (TWh)]]*10^9)</f>
        <v>692.50206212440696</v>
      </c>
    </row>
    <row r="7259" spans="1:21" x14ac:dyDescent="0.35">
      <c r="A7259" t="s">
        <v>1950</v>
      </c>
      <c r="B7259" t="s">
        <v>3263</v>
      </c>
      <c r="C7259" t="str">
        <f>SUBSTITUTE(Table1[[#This Row],[Fuel]],", ",",")</f>
        <v>fossil gas: natural gas,fossil liquids: heavy fuel oil</v>
      </c>
      <c r="D7259" t="s">
        <v>3239</v>
      </c>
      <c r="E7259" t="s">
        <v>3241</v>
      </c>
      <c r="H7259" t="s">
        <v>3440</v>
      </c>
      <c r="I7259">
        <v>100</v>
      </c>
      <c r="J7259" t="s">
        <v>3446</v>
      </c>
      <c r="K7259" t="s">
        <v>29</v>
      </c>
      <c r="L7259" t="s">
        <v>29</v>
      </c>
      <c r="M7259" t="s">
        <v>29</v>
      </c>
      <c r="N7259">
        <v>60.075800000000001</v>
      </c>
      <c r="O7259">
        <v>30.474399999999999</v>
      </c>
      <c r="P7259" t="s">
        <v>3578</v>
      </c>
      <c r="Q7259" s="3">
        <f>Table1[[#This Row],[Capacity (MW)]]*0.395*8760*10^-6</f>
        <v>0.34601999999999999</v>
      </c>
      <c r="R7259" s="3" cm="1">
        <f t="array" ref="R7259">AVERAGE(VLOOKUP(_xlfn.TEXTSPLIT(Table1[[#This Row],[Fuel (no space after comma)]], ","), FuelList_Final_EF!$A$2:$B$65, 2, FALSE))</f>
        <v>67.331265155508703</v>
      </c>
      <c r="S7259" s="3">
        <f>Table1[[#This Row],[Generation (TWh)]]*10^9*VLOOKUP(Table1[[#This Row],[Turbine/Engine Technology]],Technology_HR!$A$2:$B$11,2,FALSE)*10^-6</f>
        <v>3558815.6999999997</v>
      </c>
      <c r="T7259" s="5">
        <f>Table1[[#This Row],[Fuel Consumption (mmBtu)]]*Table1[[#This Row],[Emission Factor (kg CO2/ mmBtu)]]*10^3</f>
        <v>239619563536.28729</v>
      </c>
      <c r="U7259" s="3">
        <f>Table1[[#This Row],[Emissions (g CO2)]]/(Table1[[#This Row],[Generation (TWh)]]*10^9)</f>
        <v>692.50206212440696</v>
      </c>
    </row>
    <row r="7260" spans="1:21" x14ac:dyDescent="0.35">
      <c r="A7260" t="s">
        <v>1950</v>
      </c>
      <c r="B7260" t="s">
        <v>3281</v>
      </c>
      <c r="C7260" t="str">
        <f>SUBSTITUTE(Table1[[#This Row],[Fuel]],", ",",")</f>
        <v>fossil gas: natural gas,coal: unknown</v>
      </c>
      <c r="D7260" t="s">
        <v>3239</v>
      </c>
      <c r="E7260" t="s">
        <v>3645</v>
      </c>
      <c r="H7260" t="s">
        <v>3440</v>
      </c>
      <c r="I7260">
        <v>60</v>
      </c>
      <c r="J7260" t="s">
        <v>3446</v>
      </c>
      <c r="K7260">
        <v>1968</v>
      </c>
      <c r="L7260" t="s">
        <v>29</v>
      </c>
      <c r="M7260" t="s">
        <v>29</v>
      </c>
      <c r="N7260">
        <v>58.623519000000002</v>
      </c>
      <c r="O7260">
        <v>31.220238999999999</v>
      </c>
      <c r="P7260" t="s">
        <v>3578</v>
      </c>
      <c r="Q7260" s="3">
        <f>Table1[[#This Row],[Capacity (MW)]]*0.395*8760*10^-6</f>
        <v>0.20761200000000002</v>
      </c>
      <c r="R7260" s="3" cm="1">
        <f t="array" ref="R7260">AVERAGE(VLOOKUP(_xlfn.TEXTSPLIT(Table1[[#This Row],[Fuel (no space after comma)]], ","), FuelList_Final_EF!$A$2:$B$65, 2, FALSE))</f>
        <v>76.661787032156042</v>
      </c>
      <c r="S7260" s="3">
        <f>Table1[[#This Row],[Generation (TWh)]]*10^9*VLOOKUP(Table1[[#This Row],[Turbine/Engine Technology]],Technology_HR!$A$2:$B$11,2,FALSE)*10^-6</f>
        <v>2135289.42</v>
      </c>
      <c r="T7260" s="5">
        <f>Table1[[#This Row],[Fuel Consumption (mmBtu)]]*Table1[[#This Row],[Emission Factor (kg CO2/ mmBtu)]]*10^3</f>
        <v>163695102768.05597</v>
      </c>
      <c r="U7260" s="3">
        <f>Table1[[#This Row],[Emissions (g CO2)]]/(Table1[[#This Row],[Generation (TWh)]]*10^9)</f>
        <v>788.46647962572467</v>
      </c>
    </row>
    <row r="7261" spans="1:21" x14ac:dyDescent="0.35">
      <c r="A7261" t="s">
        <v>1950</v>
      </c>
      <c r="B7261" t="s">
        <v>3281</v>
      </c>
      <c r="C7261" t="str">
        <f>SUBSTITUTE(Table1[[#This Row],[Fuel]],", ",",")</f>
        <v>fossil gas: natural gas,coal: unknown</v>
      </c>
      <c r="D7261" t="s">
        <v>3239</v>
      </c>
      <c r="E7261" t="s">
        <v>3645</v>
      </c>
      <c r="H7261" t="s">
        <v>3440</v>
      </c>
      <c r="I7261">
        <v>80</v>
      </c>
      <c r="J7261" t="s">
        <v>3446</v>
      </c>
      <c r="K7261">
        <v>1968</v>
      </c>
      <c r="L7261" t="s">
        <v>29</v>
      </c>
      <c r="M7261" t="s">
        <v>29</v>
      </c>
      <c r="N7261">
        <v>58.623519000000002</v>
      </c>
      <c r="O7261">
        <v>31.220238999999999</v>
      </c>
      <c r="P7261" t="s">
        <v>3578</v>
      </c>
      <c r="Q7261" s="3">
        <f>Table1[[#This Row],[Capacity (MW)]]*0.395*8760*10^-6</f>
        <v>0.27681600000000001</v>
      </c>
      <c r="R7261" s="3" cm="1">
        <f t="array" ref="R7261">AVERAGE(VLOOKUP(_xlfn.TEXTSPLIT(Table1[[#This Row],[Fuel (no space after comma)]], ","), FuelList_Final_EF!$A$2:$B$65, 2, FALSE))</f>
        <v>76.661787032156042</v>
      </c>
      <c r="S7261" s="3">
        <f>Table1[[#This Row],[Generation (TWh)]]*10^9*VLOOKUP(Table1[[#This Row],[Turbine/Engine Technology]],Technology_HR!$A$2:$B$11,2,FALSE)*10^-6</f>
        <v>2847052.56</v>
      </c>
      <c r="T7261" s="5">
        <f>Table1[[#This Row],[Fuel Consumption (mmBtu)]]*Table1[[#This Row],[Emission Factor (kg CO2/ mmBtu)]]*10^3</f>
        <v>218260137024.07468</v>
      </c>
      <c r="U7261" s="3">
        <f>Table1[[#This Row],[Emissions (g CO2)]]/(Table1[[#This Row],[Generation (TWh)]]*10^9)</f>
        <v>788.4664796257249</v>
      </c>
    </row>
    <row r="7262" spans="1:21" x14ac:dyDescent="0.35">
      <c r="A7262" t="s">
        <v>1950</v>
      </c>
      <c r="B7262" t="s">
        <v>3239</v>
      </c>
      <c r="C7262" t="str">
        <f>SUBSTITUTE(Table1[[#This Row],[Fuel]],", ",",")</f>
        <v>fossil gas: natural gas</v>
      </c>
      <c r="D7262" t="s">
        <v>3239</v>
      </c>
      <c r="H7262" t="s">
        <v>3438</v>
      </c>
      <c r="I7262">
        <v>221</v>
      </c>
      <c r="J7262" t="s">
        <v>3446</v>
      </c>
      <c r="K7262">
        <v>2012</v>
      </c>
      <c r="L7262" t="s">
        <v>29</v>
      </c>
      <c r="M7262" t="s">
        <v>29</v>
      </c>
      <c r="N7262">
        <v>58.623519000000002</v>
      </c>
      <c r="O7262">
        <v>31.220238999999999</v>
      </c>
      <c r="P7262" t="s">
        <v>3578</v>
      </c>
      <c r="Q7262" s="3">
        <f>Table1[[#This Row],[Capacity (MW)]]*0.395*8760*10^-6</f>
        <v>0.76470420000000006</v>
      </c>
      <c r="R7262" s="3" cm="1">
        <f t="array" ref="R7262">AVERAGE(VLOOKUP(_xlfn.TEXTSPLIT(Table1[[#This Row],[Fuel (no space after comma)]], ","), FuelList_Final_EF!$A$2:$B$65, 2, FALSE))</f>
        <v>53.06</v>
      </c>
      <c r="S7262" s="3">
        <f>Table1[[#This Row],[Generation (TWh)]]*10^9*VLOOKUP(Table1[[#This Row],[Turbine/Engine Technology]],Technology_HR!$A$2:$B$11,2,FALSE)*10^-6</f>
        <v>5772752.0057999995</v>
      </c>
      <c r="T7262" s="5">
        <f>Table1[[#This Row],[Fuel Consumption (mmBtu)]]*Table1[[#This Row],[Emission Factor (kg CO2/ mmBtu)]]*10^3</f>
        <v>306302221427.74799</v>
      </c>
      <c r="U7262" s="3">
        <f>Table1[[#This Row],[Emissions (g CO2)]]/(Table1[[#This Row],[Generation (TWh)]]*10^9)</f>
        <v>400.54993999999999</v>
      </c>
    </row>
    <row r="7263" spans="1:21" x14ac:dyDescent="0.35">
      <c r="A7263" t="s">
        <v>1946</v>
      </c>
      <c r="B7263" t="s">
        <v>3239</v>
      </c>
      <c r="C7263" t="str">
        <f>SUBSTITUTE(Table1[[#This Row],[Fuel]],", ",",")</f>
        <v>fossil gas: natural gas</v>
      </c>
      <c r="D7263" t="s">
        <v>3239</v>
      </c>
      <c r="H7263" t="s">
        <v>3440</v>
      </c>
      <c r="I7263">
        <v>110</v>
      </c>
      <c r="J7263" t="s">
        <v>3446</v>
      </c>
      <c r="K7263">
        <v>1987</v>
      </c>
      <c r="L7263" t="s">
        <v>29</v>
      </c>
      <c r="M7263" t="s">
        <v>29</v>
      </c>
      <c r="N7263">
        <v>56.839700000000001</v>
      </c>
      <c r="O7263">
        <v>60.841000000000001</v>
      </c>
      <c r="P7263" t="s">
        <v>3578</v>
      </c>
      <c r="Q7263" s="3">
        <f>Table1[[#This Row],[Capacity (MW)]]*0.395*8760*10^-6</f>
        <v>0.38062199999999996</v>
      </c>
      <c r="R7263" s="3" cm="1">
        <f t="array" ref="R7263">AVERAGE(VLOOKUP(_xlfn.TEXTSPLIT(Table1[[#This Row],[Fuel (no space after comma)]], ","), FuelList_Final_EF!$A$2:$B$65, 2, FALSE))</f>
        <v>53.06</v>
      </c>
      <c r="S7263" s="3">
        <f>Table1[[#This Row],[Generation (TWh)]]*10^9*VLOOKUP(Table1[[#This Row],[Turbine/Engine Technology]],Technology_HR!$A$2:$B$11,2,FALSE)*10^-6</f>
        <v>3914697.2699999996</v>
      </c>
      <c r="T7263" s="5">
        <f>Table1[[#This Row],[Fuel Consumption (mmBtu)]]*Table1[[#This Row],[Emission Factor (kg CO2/ mmBtu)]]*10^3</f>
        <v>207713837146.19998</v>
      </c>
      <c r="U7263" s="3">
        <f>Table1[[#This Row],[Emissions (g CO2)]]/(Table1[[#This Row],[Generation (TWh)]]*10^9)</f>
        <v>545.72210000000007</v>
      </c>
    </row>
    <row r="7264" spans="1:21" x14ac:dyDescent="0.35">
      <c r="A7264" t="s">
        <v>1946</v>
      </c>
      <c r="B7264" t="s">
        <v>3239</v>
      </c>
      <c r="C7264" t="str">
        <f>SUBSTITUTE(Table1[[#This Row],[Fuel]],", ",",")</f>
        <v>fossil gas: natural gas</v>
      </c>
      <c r="D7264" t="s">
        <v>3239</v>
      </c>
      <c r="H7264" t="s">
        <v>3440</v>
      </c>
      <c r="I7264">
        <v>110</v>
      </c>
      <c r="J7264" t="s">
        <v>3446</v>
      </c>
      <c r="K7264">
        <v>1987</v>
      </c>
      <c r="L7264" t="s">
        <v>29</v>
      </c>
      <c r="M7264" t="s">
        <v>29</v>
      </c>
      <c r="N7264">
        <v>56.839700000000001</v>
      </c>
      <c r="O7264">
        <v>60.841000000000001</v>
      </c>
      <c r="P7264" t="s">
        <v>3578</v>
      </c>
      <c r="Q7264" s="3">
        <f>Table1[[#This Row],[Capacity (MW)]]*0.395*8760*10^-6</f>
        <v>0.38062199999999996</v>
      </c>
      <c r="R7264" s="3" cm="1">
        <f t="array" ref="R7264">AVERAGE(VLOOKUP(_xlfn.TEXTSPLIT(Table1[[#This Row],[Fuel (no space after comma)]], ","), FuelList_Final_EF!$A$2:$B$65, 2, FALSE))</f>
        <v>53.06</v>
      </c>
      <c r="S7264" s="3">
        <f>Table1[[#This Row],[Generation (TWh)]]*10^9*VLOOKUP(Table1[[#This Row],[Turbine/Engine Technology]],Technology_HR!$A$2:$B$11,2,FALSE)*10^-6</f>
        <v>3914697.2699999996</v>
      </c>
      <c r="T7264" s="5">
        <f>Table1[[#This Row],[Fuel Consumption (mmBtu)]]*Table1[[#This Row],[Emission Factor (kg CO2/ mmBtu)]]*10^3</f>
        <v>207713837146.19998</v>
      </c>
      <c r="U7264" s="3">
        <f>Table1[[#This Row],[Emissions (g CO2)]]/(Table1[[#This Row],[Generation (TWh)]]*10^9)</f>
        <v>545.72210000000007</v>
      </c>
    </row>
    <row r="7265" spans="1:21" x14ac:dyDescent="0.35">
      <c r="A7265" t="s">
        <v>1946</v>
      </c>
      <c r="B7265" t="s">
        <v>3239</v>
      </c>
      <c r="C7265" t="str">
        <f>SUBSTITUTE(Table1[[#This Row],[Fuel]],", ",",")</f>
        <v>fossil gas: natural gas</v>
      </c>
      <c r="D7265" t="s">
        <v>3239</v>
      </c>
      <c r="H7265" t="s">
        <v>3440</v>
      </c>
      <c r="I7265">
        <v>110</v>
      </c>
      <c r="J7265" t="s">
        <v>3446</v>
      </c>
      <c r="K7265">
        <v>1987</v>
      </c>
      <c r="L7265" t="s">
        <v>29</v>
      </c>
      <c r="M7265" t="s">
        <v>29</v>
      </c>
      <c r="N7265">
        <v>56.839700000000001</v>
      </c>
      <c r="O7265">
        <v>60.841000000000001</v>
      </c>
      <c r="P7265" t="s">
        <v>3578</v>
      </c>
      <c r="Q7265" s="3">
        <f>Table1[[#This Row],[Capacity (MW)]]*0.395*8760*10^-6</f>
        <v>0.38062199999999996</v>
      </c>
      <c r="R7265" s="3" cm="1">
        <f t="array" ref="R7265">AVERAGE(VLOOKUP(_xlfn.TEXTSPLIT(Table1[[#This Row],[Fuel (no space after comma)]], ","), FuelList_Final_EF!$A$2:$B$65, 2, FALSE))</f>
        <v>53.06</v>
      </c>
      <c r="S7265" s="3">
        <f>Table1[[#This Row],[Generation (TWh)]]*10^9*VLOOKUP(Table1[[#This Row],[Turbine/Engine Technology]],Technology_HR!$A$2:$B$11,2,FALSE)*10^-6</f>
        <v>3914697.2699999996</v>
      </c>
      <c r="T7265" s="5">
        <f>Table1[[#This Row],[Fuel Consumption (mmBtu)]]*Table1[[#This Row],[Emission Factor (kg CO2/ mmBtu)]]*10^3</f>
        <v>207713837146.19998</v>
      </c>
      <c r="U7265" s="3">
        <f>Table1[[#This Row],[Emissions (g CO2)]]/(Table1[[#This Row],[Generation (TWh)]]*10^9)</f>
        <v>545.72210000000007</v>
      </c>
    </row>
    <row r="7266" spans="1:21" x14ac:dyDescent="0.35">
      <c r="A7266" t="s">
        <v>1946</v>
      </c>
      <c r="B7266" t="s">
        <v>3239</v>
      </c>
      <c r="C7266" t="str">
        <f>SUBSTITUTE(Table1[[#This Row],[Fuel]],", ",",")</f>
        <v>fossil gas: natural gas</v>
      </c>
      <c r="D7266" t="s">
        <v>3239</v>
      </c>
      <c r="H7266" t="s">
        <v>3440</v>
      </c>
      <c r="I7266">
        <v>110</v>
      </c>
      <c r="J7266" t="s">
        <v>3446</v>
      </c>
      <c r="K7266">
        <v>1987</v>
      </c>
      <c r="L7266" t="s">
        <v>29</v>
      </c>
      <c r="M7266" t="s">
        <v>29</v>
      </c>
      <c r="N7266">
        <v>56.839700000000001</v>
      </c>
      <c r="O7266">
        <v>60.841000000000001</v>
      </c>
      <c r="P7266" t="s">
        <v>3578</v>
      </c>
      <c r="Q7266" s="3">
        <f>Table1[[#This Row],[Capacity (MW)]]*0.395*8760*10^-6</f>
        <v>0.38062199999999996</v>
      </c>
      <c r="R7266" s="3" cm="1">
        <f t="array" ref="R7266">AVERAGE(VLOOKUP(_xlfn.TEXTSPLIT(Table1[[#This Row],[Fuel (no space after comma)]], ","), FuelList_Final_EF!$A$2:$B$65, 2, FALSE))</f>
        <v>53.06</v>
      </c>
      <c r="S7266" s="3">
        <f>Table1[[#This Row],[Generation (TWh)]]*10^9*VLOOKUP(Table1[[#This Row],[Turbine/Engine Technology]],Technology_HR!$A$2:$B$11,2,FALSE)*10^-6</f>
        <v>3914697.2699999996</v>
      </c>
      <c r="T7266" s="5">
        <f>Table1[[#This Row],[Fuel Consumption (mmBtu)]]*Table1[[#This Row],[Emission Factor (kg CO2/ mmBtu)]]*10^3</f>
        <v>207713837146.19998</v>
      </c>
      <c r="U7266" s="3">
        <f>Table1[[#This Row],[Emissions (g CO2)]]/(Table1[[#This Row],[Generation (TWh)]]*10^9)</f>
        <v>545.72210000000007</v>
      </c>
    </row>
    <row r="7267" spans="1:21" x14ac:dyDescent="0.35">
      <c r="A7267" t="s">
        <v>1946</v>
      </c>
      <c r="B7267" t="s">
        <v>3239</v>
      </c>
      <c r="C7267" t="str">
        <f>SUBSTITUTE(Table1[[#This Row],[Fuel]],", ",",")</f>
        <v>fossil gas: natural gas</v>
      </c>
      <c r="D7267" t="s">
        <v>3239</v>
      </c>
      <c r="H7267" t="s">
        <v>3440</v>
      </c>
      <c r="I7267">
        <v>117</v>
      </c>
      <c r="J7267" t="s">
        <v>3446</v>
      </c>
      <c r="K7267">
        <v>1987</v>
      </c>
      <c r="L7267" t="s">
        <v>29</v>
      </c>
      <c r="M7267" t="s">
        <v>29</v>
      </c>
      <c r="N7267">
        <v>56.839700000000001</v>
      </c>
      <c r="O7267">
        <v>60.841000000000001</v>
      </c>
      <c r="P7267" t="s">
        <v>3578</v>
      </c>
      <c r="Q7267" s="3">
        <f>Table1[[#This Row],[Capacity (MW)]]*0.395*8760*10^-6</f>
        <v>0.40484340000000002</v>
      </c>
      <c r="R7267" s="3" cm="1">
        <f t="array" ref="R7267">AVERAGE(VLOOKUP(_xlfn.TEXTSPLIT(Table1[[#This Row],[Fuel (no space after comma)]], ","), FuelList_Final_EF!$A$2:$B$65, 2, FALSE))</f>
        <v>53.06</v>
      </c>
      <c r="S7267" s="3">
        <f>Table1[[#This Row],[Generation (TWh)]]*10^9*VLOOKUP(Table1[[#This Row],[Turbine/Engine Technology]],Technology_HR!$A$2:$B$11,2,FALSE)*10^-6</f>
        <v>4163814.3689999999</v>
      </c>
      <c r="T7267" s="5">
        <f>Table1[[#This Row],[Fuel Consumption (mmBtu)]]*Table1[[#This Row],[Emission Factor (kg CO2/ mmBtu)]]*10^3</f>
        <v>220931990419.14001</v>
      </c>
      <c r="U7267" s="3">
        <f>Table1[[#This Row],[Emissions (g CO2)]]/(Table1[[#This Row],[Generation (TWh)]]*10^9)</f>
        <v>545.72210000000007</v>
      </c>
    </row>
    <row r="7268" spans="1:21" x14ac:dyDescent="0.35">
      <c r="A7268" t="s">
        <v>2002</v>
      </c>
      <c r="B7268" t="s">
        <v>3239</v>
      </c>
      <c r="C7268" t="str">
        <f>SUBSTITUTE(Table1[[#This Row],[Fuel]],", ",",")</f>
        <v>fossil gas: natural gas</v>
      </c>
      <c r="D7268" t="s">
        <v>3239</v>
      </c>
      <c r="H7268" t="s">
        <v>3440</v>
      </c>
      <c r="I7268">
        <v>65</v>
      </c>
      <c r="J7268" t="s">
        <v>3446</v>
      </c>
      <c r="K7268">
        <v>1993</v>
      </c>
      <c r="L7268" t="s">
        <v>29</v>
      </c>
      <c r="M7268" t="s">
        <v>29</v>
      </c>
      <c r="N7268">
        <v>54.563370999999997</v>
      </c>
      <c r="O7268">
        <v>39.765411</v>
      </c>
      <c r="P7268" t="s">
        <v>3578</v>
      </c>
      <c r="Q7268" s="3">
        <f>Table1[[#This Row],[Capacity (MW)]]*0.395*8760*10^-6</f>
        <v>0.224913</v>
      </c>
      <c r="R7268" s="3" cm="1">
        <f t="array" ref="R7268">AVERAGE(VLOOKUP(_xlfn.TEXTSPLIT(Table1[[#This Row],[Fuel (no space after comma)]], ","), FuelList_Final_EF!$A$2:$B$65, 2, FALSE))</f>
        <v>53.06</v>
      </c>
      <c r="S7268" s="3">
        <f>Table1[[#This Row],[Generation (TWh)]]*10^9*VLOOKUP(Table1[[#This Row],[Turbine/Engine Technology]],Technology_HR!$A$2:$B$11,2,FALSE)*10^-6</f>
        <v>2313230.2050000001</v>
      </c>
      <c r="T7268" s="5">
        <f>Table1[[#This Row],[Fuel Consumption (mmBtu)]]*Table1[[#This Row],[Emission Factor (kg CO2/ mmBtu)]]*10^3</f>
        <v>122739994677.3</v>
      </c>
      <c r="U7268" s="3">
        <f>Table1[[#This Row],[Emissions (g CO2)]]/(Table1[[#This Row],[Generation (TWh)]]*10^9)</f>
        <v>545.72210000000007</v>
      </c>
    </row>
    <row r="7269" spans="1:21" x14ac:dyDescent="0.35">
      <c r="A7269" t="s">
        <v>2002</v>
      </c>
      <c r="B7269" t="s">
        <v>3239</v>
      </c>
      <c r="C7269" t="str">
        <f>SUBSTITUTE(Table1[[#This Row],[Fuel]],", ",",")</f>
        <v>fossil gas: natural gas</v>
      </c>
      <c r="D7269" t="s">
        <v>3239</v>
      </c>
      <c r="H7269" t="s">
        <v>3440</v>
      </c>
      <c r="I7269">
        <v>60</v>
      </c>
      <c r="J7269" t="s">
        <v>3446</v>
      </c>
      <c r="K7269">
        <v>2005</v>
      </c>
      <c r="L7269" t="s">
        <v>29</v>
      </c>
      <c r="M7269" t="s">
        <v>29</v>
      </c>
      <c r="N7269">
        <v>54.563370999999997</v>
      </c>
      <c r="O7269">
        <v>39.765411</v>
      </c>
      <c r="P7269" t="s">
        <v>3578</v>
      </c>
      <c r="Q7269" s="3">
        <f>Table1[[#This Row],[Capacity (MW)]]*0.395*8760*10^-6</f>
        <v>0.20761200000000002</v>
      </c>
      <c r="R7269" s="3" cm="1">
        <f t="array" ref="R7269">AVERAGE(VLOOKUP(_xlfn.TEXTSPLIT(Table1[[#This Row],[Fuel (no space after comma)]], ","), FuelList_Final_EF!$A$2:$B$65, 2, FALSE))</f>
        <v>53.06</v>
      </c>
      <c r="S7269" s="3">
        <f>Table1[[#This Row],[Generation (TWh)]]*10^9*VLOOKUP(Table1[[#This Row],[Turbine/Engine Technology]],Technology_HR!$A$2:$B$11,2,FALSE)*10^-6</f>
        <v>2135289.42</v>
      </c>
      <c r="T7269" s="5">
        <f>Table1[[#This Row],[Fuel Consumption (mmBtu)]]*Table1[[#This Row],[Emission Factor (kg CO2/ mmBtu)]]*10^3</f>
        <v>113298456625.2</v>
      </c>
      <c r="U7269" s="3">
        <f>Table1[[#This Row],[Emissions (g CO2)]]/(Table1[[#This Row],[Generation (TWh)]]*10^9)</f>
        <v>545.72209999999995</v>
      </c>
    </row>
    <row r="7270" spans="1:21" x14ac:dyDescent="0.35">
      <c r="A7270" t="s">
        <v>2002</v>
      </c>
      <c r="B7270" t="s">
        <v>3239</v>
      </c>
      <c r="C7270" t="str">
        <f>SUBSTITUTE(Table1[[#This Row],[Fuel]],", ",",")</f>
        <v>fossil gas: natural gas</v>
      </c>
      <c r="D7270" t="s">
        <v>3239</v>
      </c>
      <c r="H7270" t="s">
        <v>3440</v>
      </c>
      <c r="I7270">
        <v>50</v>
      </c>
      <c r="J7270" t="s">
        <v>3446</v>
      </c>
      <c r="K7270">
        <v>1967</v>
      </c>
      <c r="L7270" t="s">
        <v>29</v>
      </c>
      <c r="M7270" t="s">
        <v>29</v>
      </c>
      <c r="N7270">
        <v>54.563370999999997</v>
      </c>
      <c r="O7270">
        <v>39.765411</v>
      </c>
      <c r="P7270" t="s">
        <v>3578</v>
      </c>
      <c r="Q7270" s="3">
        <f>Table1[[#This Row],[Capacity (MW)]]*0.395*8760*10^-6</f>
        <v>0.17301</v>
      </c>
      <c r="R7270" s="3" cm="1">
        <f t="array" ref="R7270">AVERAGE(VLOOKUP(_xlfn.TEXTSPLIT(Table1[[#This Row],[Fuel (no space after comma)]], ","), FuelList_Final_EF!$A$2:$B$65, 2, FALSE))</f>
        <v>53.06</v>
      </c>
      <c r="S7270" s="3">
        <f>Table1[[#This Row],[Generation (TWh)]]*10^9*VLOOKUP(Table1[[#This Row],[Turbine/Engine Technology]],Technology_HR!$A$2:$B$11,2,FALSE)*10^-6</f>
        <v>1779407.8499999999</v>
      </c>
      <c r="T7270" s="5">
        <f>Table1[[#This Row],[Fuel Consumption (mmBtu)]]*Table1[[#This Row],[Emission Factor (kg CO2/ mmBtu)]]*10^3</f>
        <v>94415380521</v>
      </c>
      <c r="U7270" s="3">
        <f>Table1[[#This Row],[Emissions (g CO2)]]/(Table1[[#This Row],[Generation (TWh)]]*10^9)</f>
        <v>545.72209999999995</v>
      </c>
    </row>
    <row r="7271" spans="1:21" x14ac:dyDescent="0.35">
      <c r="A7271" t="s">
        <v>2002</v>
      </c>
      <c r="B7271" t="s">
        <v>3239</v>
      </c>
      <c r="C7271" t="str">
        <f>SUBSTITUTE(Table1[[#This Row],[Fuel]],", ",",")</f>
        <v>fossil gas: natural gas</v>
      </c>
      <c r="D7271" t="s">
        <v>3239</v>
      </c>
      <c r="H7271" t="s">
        <v>3440</v>
      </c>
      <c r="I7271">
        <v>50</v>
      </c>
      <c r="J7271" t="s">
        <v>3446</v>
      </c>
      <c r="K7271">
        <v>1969</v>
      </c>
      <c r="L7271" t="s">
        <v>29</v>
      </c>
      <c r="M7271" t="s">
        <v>29</v>
      </c>
      <c r="N7271">
        <v>54.563370999999997</v>
      </c>
      <c r="O7271">
        <v>39.765411</v>
      </c>
      <c r="P7271" t="s">
        <v>3578</v>
      </c>
      <c r="Q7271" s="3">
        <f>Table1[[#This Row],[Capacity (MW)]]*0.395*8760*10^-6</f>
        <v>0.17301</v>
      </c>
      <c r="R7271" s="3" cm="1">
        <f t="array" ref="R7271">AVERAGE(VLOOKUP(_xlfn.TEXTSPLIT(Table1[[#This Row],[Fuel (no space after comma)]], ","), FuelList_Final_EF!$A$2:$B$65, 2, FALSE))</f>
        <v>53.06</v>
      </c>
      <c r="S7271" s="3">
        <f>Table1[[#This Row],[Generation (TWh)]]*10^9*VLOOKUP(Table1[[#This Row],[Turbine/Engine Technology]],Technology_HR!$A$2:$B$11,2,FALSE)*10^-6</f>
        <v>1779407.8499999999</v>
      </c>
      <c r="T7271" s="5">
        <f>Table1[[#This Row],[Fuel Consumption (mmBtu)]]*Table1[[#This Row],[Emission Factor (kg CO2/ mmBtu)]]*10^3</f>
        <v>94415380521</v>
      </c>
      <c r="U7271" s="3">
        <f>Table1[[#This Row],[Emissions (g CO2)]]/(Table1[[#This Row],[Generation (TWh)]]*10^9)</f>
        <v>545.72209999999995</v>
      </c>
    </row>
    <row r="7272" spans="1:21" x14ac:dyDescent="0.35">
      <c r="A7272" t="s">
        <v>2002</v>
      </c>
      <c r="B7272" t="s">
        <v>3239</v>
      </c>
      <c r="C7272" t="str">
        <f>SUBSTITUTE(Table1[[#This Row],[Fuel]],", ",",")</f>
        <v>fossil gas: natural gas</v>
      </c>
      <c r="D7272" t="s">
        <v>3239</v>
      </c>
      <c r="H7272" t="s">
        <v>3440</v>
      </c>
      <c r="I7272">
        <v>100</v>
      </c>
      <c r="J7272" t="s">
        <v>3446</v>
      </c>
      <c r="K7272">
        <v>1970</v>
      </c>
      <c r="L7272" t="s">
        <v>29</v>
      </c>
      <c r="M7272" t="s">
        <v>29</v>
      </c>
      <c r="N7272">
        <v>54.563370999999997</v>
      </c>
      <c r="O7272">
        <v>39.765411</v>
      </c>
      <c r="P7272" t="s">
        <v>3578</v>
      </c>
      <c r="Q7272" s="3">
        <f>Table1[[#This Row],[Capacity (MW)]]*0.395*8760*10^-6</f>
        <v>0.34601999999999999</v>
      </c>
      <c r="R7272" s="3" cm="1">
        <f t="array" ref="R7272">AVERAGE(VLOOKUP(_xlfn.TEXTSPLIT(Table1[[#This Row],[Fuel (no space after comma)]], ","), FuelList_Final_EF!$A$2:$B$65, 2, FALSE))</f>
        <v>53.06</v>
      </c>
      <c r="S7272" s="3">
        <f>Table1[[#This Row],[Generation (TWh)]]*10^9*VLOOKUP(Table1[[#This Row],[Turbine/Engine Technology]],Technology_HR!$A$2:$B$11,2,FALSE)*10^-6</f>
        <v>3558815.6999999997</v>
      </c>
      <c r="T7272" s="5">
        <f>Table1[[#This Row],[Fuel Consumption (mmBtu)]]*Table1[[#This Row],[Emission Factor (kg CO2/ mmBtu)]]*10^3</f>
        <v>188830761042</v>
      </c>
      <c r="U7272" s="3">
        <f>Table1[[#This Row],[Emissions (g CO2)]]/(Table1[[#This Row],[Generation (TWh)]]*10^9)</f>
        <v>545.72209999999995</v>
      </c>
    </row>
    <row r="7273" spans="1:21" x14ac:dyDescent="0.35">
      <c r="A7273" t="s">
        <v>2003</v>
      </c>
      <c r="B7273" t="s">
        <v>3263</v>
      </c>
      <c r="C7273" t="str">
        <f>SUBSTITUTE(Table1[[#This Row],[Fuel]],", ",",")</f>
        <v>fossil gas: natural gas,fossil liquids: heavy fuel oil</v>
      </c>
      <c r="D7273" t="s">
        <v>3239</v>
      </c>
      <c r="E7273" t="s">
        <v>3241</v>
      </c>
      <c r="H7273" t="s">
        <v>3440</v>
      </c>
      <c r="I7273">
        <v>135</v>
      </c>
      <c r="J7273" t="s">
        <v>3446</v>
      </c>
      <c r="K7273">
        <v>1975</v>
      </c>
      <c r="L7273" t="s">
        <v>29</v>
      </c>
      <c r="M7273" t="s">
        <v>29</v>
      </c>
      <c r="N7273">
        <v>53.424253</v>
      </c>
      <c r="O7273">
        <v>55.881143000000002</v>
      </c>
      <c r="P7273" t="s">
        <v>3578</v>
      </c>
      <c r="Q7273" s="3">
        <f>Table1[[#This Row],[Capacity (MW)]]*0.395*8760*10^-6</f>
        <v>0.46712699999999996</v>
      </c>
      <c r="R7273" s="3" cm="1">
        <f t="array" ref="R7273">AVERAGE(VLOOKUP(_xlfn.TEXTSPLIT(Table1[[#This Row],[Fuel (no space after comma)]], ","), FuelList_Final_EF!$A$2:$B$65, 2, FALSE))</f>
        <v>67.331265155508703</v>
      </c>
      <c r="S7273" s="3">
        <f>Table1[[#This Row],[Generation (TWh)]]*10^9*VLOOKUP(Table1[[#This Row],[Turbine/Engine Technology]],Technology_HR!$A$2:$B$11,2,FALSE)*10^-6</f>
        <v>4804401.1949999984</v>
      </c>
      <c r="T7273" s="5">
        <f>Table1[[#This Row],[Fuel Consumption (mmBtu)]]*Table1[[#This Row],[Emission Factor (kg CO2/ mmBtu)]]*10^3</f>
        <v>323486410773.98779</v>
      </c>
      <c r="U7273" s="3">
        <f>Table1[[#This Row],[Emissions (g CO2)]]/(Table1[[#This Row],[Generation (TWh)]]*10^9)</f>
        <v>692.50206212440696</v>
      </c>
    </row>
    <row r="7274" spans="1:21" x14ac:dyDescent="0.35">
      <c r="A7274" t="s">
        <v>2003</v>
      </c>
      <c r="B7274" t="s">
        <v>3263</v>
      </c>
      <c r="C7274" t="str">
        <f>SUBSTITUTE(Table1[[#This Row],[Fuel]],", ",",")</f>
        <v>fossil gas: natural gas,fossil liquids: heavy fuel oil</v>
      </c>
      <c r="D7274" t="s">
        <v>3239</v>
      </c>
      <c r="E7274" t="s">
        <v>3241</v>
      </c>
      <c r="H7274" t="s">
        <v>3440</v>
      </c>
      <c r="I7274">
        <v>135</v>
      </c>
      <c r="J7274" t="s">
        <v>3446</v>
      </c>
      <c r="K7274">
        <v>1981</v>
      </c>
      <c r="L7274" t="s">
        <v>29</v>
      </c>
      <c r="M7274" t="s">
        <v>29</v>
      </c>
      <c r="N7274">
        <v>53.424253</v>
      </c>
      <c r="O7274">
        <v>55.881143000000002</v>
      </c>
      <c r="P7274" t="s">
        <v>3578</v>
      </c>
      <c r="Q7274" s="3">
        <f>Table1[[#This Row],[Capacity (MW)]]*0.395*8760*10^-6</f>
        <v>0.46712699999999996</v>
      </c>
      <c r="R7274" s="3" cm="1">
        <f t="array" ref="R7274">AVERAGE(VLOOKUP(_xlfn.TEXTSPLIT(Table1[[#This Row],[Fuel (no space after comma)]], ","), FuelList_Final_EF!$A$2:$B$65, 2, FALSE))</f>
        <v>67.331265155508703</v>
      </c>
      <c r="S7274" s="3">
        <f>Table1[[#This Row],[Generation (TWh)]]*10^9*VLOOKUP(Table1[[#This Row],[Turbine/Engine Technology]],Technology_HR!$A$2:$B$11,2,FALSE)*10^-6</f>
        <v>4804401.1949999984</v>
      </c>
      <c r="T7274" s="5">
        <f>Table1[[#This Row],[Fuel Consumption (mmBtu)]]*Table1[[#This Row],[Emission Factor (kg CO2/ mmBtu)]]*10^3</f>
        <v>323486410773.98779</v>
      </c>
      <c r="U7274" s="3">
        <f>Table1[[#This Row],[Emissions (g CO2)]]/(Table1[[#This Row],[Generation (TWh)]]*10^9)</f>
        <v>692.50206212440696</v>
      </c>
    </row>
    <row r="7275" spans="1:21" x14ac:dyDescent="0.35">
      <c r="A7275" t="s">
        <v>2003</v>
      </c>
      <c r="B7275" t="s">
        <v>3263</v>
      </c>
      <c r="C7275" t="str">
        <f>SUBSTITUTE(Table1[[#This Row],[Fuel]],", ",",")</f>
        <v>fossil gas: natural gas,fossil liquids: heavy fuel oil</v>
      </c>
      <c r="D7275" t="s">
        <v>3239</v>
      </c>
      <c r="E7275" t="s">
        <v>3241</v>
      </c>
      <c r="H7275" t="s">
        <v>3440</v>
      </c>
      <c r="I7275">
        <v>50</v>
      </c>
      <c r="J7275" t="s">
        <v>3446</v>
      </c>
      <c r="K7275">
        <v>2024</v>
      </c>
      <c r="L7275" t="s">
        <v>29</v>
      </c>
      <c r="M7275" t="s">
        <v>29</v>
      </c>
      <c r="N7275">
        <v>53.424253</v>
      </c>
      <c r="O7275">
        <v>55.881143000000002</v>
      </c>
      <c r="P7275" t="s">
        <v>3578</v>
      </c>
      <c r="Q7275" s="3">
        <f>Table1[[#This Row],[Capacity (MW)]]*0.395*8760*10^-6</f>
        <v>0.17301</v>
      </c>
      <c r="R7275" s="3" cm="1">
        <f t="array" ref="R7275">AVERAGE(VLOOKUP(_xlfn.TEXTSPLIT(Table1[[#This Row],[Fuel (no space after comma)]], ","), FuelList_Final_EF!$A$2:$B$65, 2, FALSE))</f>
        <v>67.331265155508703</v>
      </c>
      <c r="S7275" s="3">
        <f>Table1[[#This Row],[Generation (TWh)]]*10^9*VLOOKUP(Table1[[#This Row],[Turbine/Engine Technology]],Technology_HR!$A$2:$B$11,2,FALSE)*10^-6</f>
        <v>1779407.8499999999</v>
      </c>
      <c r="T7275" s="5">
        <f>Table1[[#This Row],[Fuel Consumption (mmBtu)]]*Table1[[#This Row],[Emission Factor (kg CO2/ mmBtu)]]*10^3</f>
        <v>119809781768.14365</v>
      </c>
      <c r="U7275" s="3">
        <f>Table1[[#This Row],[Emissions (g CO2)]]/(Table1[[#This Row],[Generation (TWh)]]*10^9)</f>
        <v>692.50206212440696</v>
      </c>
    </row>
    <row r="7276" spans="1:21" x14ac:dyDescent="0.35">
      <c r="A7276" t="s">
        <v>2003</v>
      </c>
      <c r="B7276" t="s">
        <v>3263</v>
      </c>
      <c r="C7276" t="str">
        <f>SUBSTITUTE(Table1[[#This Row],[Fuel]],", ",",")</f>
        <v>fossil gas: natural gas,fossil liquids: heavy fuel oil</v>
      </c>
      <c r="D7276" t="s">
        <v>3239</v>
      </c>
      <c r="E7276" t="s">
        <v>3241</v>
      </c>
      <c r="H7276" t="s">
        <v>3440</v>
      </c>
      <c r="I7276">
        <v>105</v>
      </c>
      <c r="J7276" t="s">
        <v>3446</v>
      </c>
      <c r="K7276">
        <v>2022</v>
      </c>
      <c r="L7276" t="s">
        <v>29</v>
      </c>
      <c r="M7276" t="s">
        <v>29</v>
      </c>
      <c r="N7276">
        <v>53.424253</v>
      </c>
      <c r="O7276">
        <v>55.881143000000002</v>
      </c>
      <c r="P7276" t="s">
        <v>3578</v>
      </c>
      <c r="Q7276" s="3">
        <f>Table1[[#This Row],[Capacity (MW)]]*0.395*8760*10^-6</f>
        <v>0.36332100000000001</v>
      </c>
      <c r="R7276" s="3" cm="1">
        <f t="array" ref="R7276">AVERAGE(VLOOKUP(_xlfn.TEXTSPLIT(Table1[[#This Row],[Fuel (no space after comma)]], ","), FuelList_Final_EF!$A$2:$B$65, 2, FALSE))</f>
        <v>67.331265155508703</v>
      </c>
      <c r="S7276" s="3">
        <f>Table1[[#This Row],[Generation (TWh)]]*10^9*VLOOKUP(Table1[[#This Row],[Turbine/Engine Technology]],Technology_HR!$A$2:$B$11,2,FALSE)*10^-6</f>
        <v>3736756.4849999999</v>
      </c>
      <c r="T7276" s="5">
        <f>Table1[[#This Row],[Fuel Consumption (mmBtu)]]*Table1[[#This Row],[Emission Factor (kg CO2/ mmBtu)]]*10^3</f>
        <v>251600541713.10168</v>
      </c>
      <c r="U7276" s="3">
        <f>Table1[[#This Row],[Emissions (g CO2)]]/(Table1[[#This Row],[Generation (TWh)]]*10^9)</f>
        <v>692.50206212440708</v>
      </c>
    </row>
    <row r="7277" spans="1:21" x14ac:dyDescent="0.35">
      <c r="A7277" t="s">
        <v>2003</v>
      </c>
      <c r="B7277" t="s">
        <v>3239</v>
      </c>
      <c r="C7277" t="str">
        <f>SUBSTITUTE(Table1[[#This Row],[Fuel]],", ",",")</f>
        <v>fossil gas: natural gas</v>
      </c>
      <c r="D7277" t="s">
        <v>3239</v>
      </c>
      <c r="H7277" t="s">
        <v>3438</v>
      </c>
      <c r="I7277">
        <v>432</v>
      </c>
      <c r="J7277" t="s">
        <v>3446</v>
      </c>
      <c r="K7277">
        <v>2016</v>
      </c>
      <c r="L7277" t="s">
        <v>29</v>
      </c>
      <c r="M7277" t="s">
        <v>29</v>
      </c>
      <c r="N7277">
        <v>53.424253</v>
      </c>
      <c r="O7277">
        <v>55.881143000000002</v>
      </c>
      <c r="P7277" t="s">
        <v>3578</v>
      </c>
      <c r="Q7277" s="3">
        <f>Table1[[#This Row],[Capacity (MW)]]*0.395*8760*10^-6</f>
        <v>1.4948064000000001</v>
      </c>
      <c r="R7277" s="3" cm="1">
        <f t="array" ref="R7277">AVERAGE(VLOOKUP(_xlfn.TEXTSPLIT(Table1[[#This Row],[Fuel (no space after comma)]], ","), FuelList_Final_EF!$A$2:$B$65, 2, FALSE))</f>
        <v>53.06</v>
      </c>
      <c r="S7277" s="3">
        <f>Table1[[#This Row],[Generation (TWh)]]*10^9*VLOOKUP(Table1[[#This Row],[Turbine/Engine Technology]],Technology_HR!$A$2:$B$11,2,FALSE)*10^-6</f>
        <v>11284293.513599999</v>
      </c>
      <c r="T7277" s="5">
        <f>Table1[[#This Row],[Fuel Consumption (mmBtu)]]*Table1[[#This Row],[Emission Factor (kg CO2/ mmBtu)]]*10^3</f>
        <v>598744613831.61609</v>
      </c>
      <c r="U7277" s="3">
        <f>Table1[[#This Row],[Emissions (g CO2)]]/(Table1[[#This Row],[Generation (TWh)]]*10^9)</f>
        <v>400.54994000000005</v>
      </c>
    </row>
    <row r="7278" spans="1:21" x14ac:dyDescent="0.35">
      <c r="A7278" t="s">
        <v>1974</v>
      </c>
      <c r="B7278" t="s">
        <v>3263</v>
      </c>
      <c r="C7278" t="str">
        <f>SUBSTITUTE(Table1[[#This Row],[Fuel]],", ",",")</f>
        <v>fossil gas: natural gas,fossil liquids: heavy fuel oil</v>
      </c>
      <c r="D7278" t="s">
        <v>3239</v>
      </c>
      <c r="E7278" t="s">
        <v>3241</v>
      </c>
      <c r="H7278" t="s">
        <v>3440</v>
      </c>
      <c r="I7278">
        <v>60</v>
      </c>
      <c r="J7278" t="s">
        <v>3446</v>
      </c>
      <c r="K7278">
        <v>1977</v>
      </c>
      <c r="L7278" t="s">
        <v>29</v>
      </c>
      <c r="M7278" t="s">
        <v>29</v>
      </c>
      <c r="N7278">
        <v>53.6661</v>
      </c>
      <c r="O7278">
        <v>55.884900000000002</v>
      </c>
      <c r="P7278" t="s">
        <v>3578</v>
      </c>
      <c r="Q7278" s="3">
        <f>Table1[[#This Row],[Capacity (MW)]]*0.395*8760*10^-6</f>
        <v>0.20761200000000002</v>
      </c>
      <c r="R7278" s="3" cm="1">
        <f t="array" ref="R7278">AVERAGE(VLOOKUP(_xlfn.TEXTSPLIT(Table1[[#This Row],[Fuel (no space after comma)]], ","), FuelList_Final_EF!$A$2:$B$65, 2, FALSE))</f>
        <v>67.331265155508703</v>
      </c>
      <c r="S7278" s="3">
        <f>Table1[[#This Row],[Generation (TWh)]]*10^9*VLOOKUP(Table1[[#This Row],[Turbine/Engine Technology]],Technology_HR!$A$2:$B$11,2,FALSE)*10^-6</f>
        <v>2135289.42</v>
      </c>
      <c r="T7278" s="5">
        <f>Table1[[#This Row],[Fuel Consumption (mmBtu)]]*Table1[[#This Row],[Emission Factor (kg CO2/ mmBtu)]]*10^3</f>
        <v>143771738121.77237</v>
      </c>
      <c r="U7278" s="3">
        <f>Table1[[#This Row],[Emissions (g CO2)]]/(Table1[[#This Row],[Generation (TWh)]]*10^9)</f>
        <v>692.50206212440685</v>
      </c>
    </row>
    <row r="7279" spans="1:21" x14ac:dyDescent="0.35">
      <c r="A7279" t="s">
        <v>1974</v>
      </c>
      <c r="B7279" t="s">
        <v>3263</v>
      </c>
      <c r="C7279" t="str">
        <f>SUBSTITUTE(Table1[[#This Row],[Fuel]],", ",",")</f>
        <v>fossil gas: natural gas,fossil liquids: heavy fuel oil</v>
      </c>
      <c r="D7279" t="s">
        <v>3239</v>
      </c>
      <c r="E7279" t="s">
        <v>3241</v>
      </c>
      <c r="H7279" t="s">
        <v>3440</v>
      </c>
      <c r="I7279">
        <v>60</v>
      </c>
      <c r="J7279" t="s">
        <v>3446</v>
      </c>
      <c r="K7279">
        <v>1977</v>
      </c>
      <c r="L7279" t="s">
        <v>29</v>
      </c>
      <c r="M7279" t="s">
        <v>29</v>
      </c>
      <c r="N7279">
        <v>53.6661</v>
      </c>
      <c r="O7279">
        <v>55.884900000000002</v>
      </c>
      <c r="P7279" t="s">
        <v>3578</v>
      </c>
      <c r="Q7279" s="3">
        <f>Table1[[#This Row],[Capacity (MW)]]*0.395*8760*10^-6</f>
        <v>0.20761200000000002</v>
      </c>
      <c r="R7279" s="3" cm="1">
        <f t="array" ref="R7279">AVERAGE(VLOOKUP(_xlfn.TEXTSPLIT(Table1[[#This Row],[Fuel (no space after comma)]], ","), FuelList_Final_EF!$A$2:$B$65, 2, FALSE))</f>
        <v>67.331265155508703</v>
      </c>
      <c r="S7279" s="3">
        <f>Table1[[#This Row],[Generation (TWh)]]*10^9*VLOOKUP(Table1[[#This Row],[Turbine/Engine Technology]],Technology_HR!$A$2:$B$11,2,FALSE)*10^-6</f>
        <v>2135289.42</v>
      </c>
      <c r="T7279" s="5">
        <f>Table1[[#This Row],[Fuel Consumption (mmBtu)]]*Table1[[#This Row],[Emission Factor (kg CO2/ mmBtu)]]*10^3</f>
        <v>143771738121.77237</v>
      </c>
      <c r="U7279" s="3">
        <f>Table1[[#This Row],[Emissions (g CO2)]]/(Table1[[#This Row],[Generation (TWh)]]*10^9)</f>
        <v>692.50206212440685</v>
      </c>
    </row>
    <row r="7280" spans="1:21" x14ac:dyDescent="0.35">
      <c r="A7280" t="s">
        <v>1974</v>
      </c>
      <c r="B7280" t="s">
        <v>3263</v>
      </c>
      <c r="C7280" t="str">
        <f>SUBSTITUTE(Table1[[#This Row],[Fuel]],", ",",")</f>
        <v>fossil gas: natural gas,fossil liquids: heavy fuel oil</v>
      </c>
      <c r="D7280" t="s">
        <v>3239</v>
      </c>
      <c r="E7280" t="s">
        <v>3241</v>
      </c>
      <c r="H7280" t="s">
        <v>3440</v>
      </c>
      <c r="I7280">
        <v>135</v>
      </c>
      <c r="J7280" t="s">
        <v>3446</v>
      </c>
      <c r="K7280">
        <v>1979</v>
      </c>
      <c r="L7280" t="s">
        <v>29</v>
      </c>
      <c r="M7280">
        <v>2027</v>
      </c>
      <c r="N7280">
        <v>53.6661</v>
      </c>
      <c r="O7280">
        <v>55.884900000000002</v>
      </c>
      <c r="P7280" t="s">
        <v>3578</v>
      </c>
      <c r="Q7280" s="3">
        <f>Table1[[#This Row],[Capacity (MW)]]*0.395*8760*10^-6</f>
        <v>0.46712699999999996</v>
      </c>
      <c r="R7280" s="3" cm="1">
        <f t="array" ref="R7280">AVERAGE(VLOOKUP(_xlfn.TEXTSPLIT(Table1[[#This Row],[Fuel (no space after comma)]], ","), FuelList_Final_EF!$A$2:$B$65, 2, FALSE))</f>
        <v>67.331265155508703</v>
      </c>
      <c r="S7280" s="3">
        <f>Table1[[#This Row],[Generation (TWh)]]*10^9*VLOOKUP(Table1[[#This Row],[Turbine/Engine Technology]],Technology_HR!$A$2:$B$11,2,FALSE)*10^-6</f>
        <v>4804401.1949999984</v>
      </c>
      <c r="T7280" s="5">
        <f>Table1[[#This Row],[Fuel Consumption (mmBtu)]]*Table1[[#This Row],[Emission Factor (kg CO2/ mmBtu)]]*10^3</f>
        <v>323486410773.98779</v>
      </c>
      <c r="U7280" s="3">
        <f>Table1[[#This Row],[Emissions (g CO2)]]/(Table1[[#This Row],[Generation (TWh)]]*10^9)</f>
        <v>692.50206212440696</v>
      </c>
    </row>
    <row r="7281" spans="1:21" x14ac:dyDescent="0.35">
      <c r="A7281" t="s">
        <v>1958</v>
      </c>
      <c r="B7281" t="s">
        <v>3263</v>
      </c>
      <c r="C7281" t="str">
        <f>SUBSTITUTE(Table1[[#This Row],[Fuel]],", ",",")</f>
        <v>fossil gas: natural gas,fossil liquids: heavy fuel oil</v>
      </c>
      <c r="D7281" t="s">
        <v>3239</v>
      </c>
      <c r="E7281" t="s">
        <v>3241</v>
      </c>
      <c r="H7281" t="s">
        <v>3440</v>
      </c>
      <c r="I7281">
        <v>50</v>
      </c>
      <c r="J7281" t="s">
        <v>3446</v>
      </c>
      <c r="K7281">
        <v>1965</v>
      </c>
      <c r="L7281" t="s">
        <v>29</v>
      </c>
      <c r="M7281">
        <v>2026</v>
      </c>
      <c r="N7281">
        <v>56.081972</v>
      </c>
      <c r="O7281">
        <v>47.512538999999997</v>
      </c>
      <c r="P7281" t="s">
        <v>3578</v>
      </c>
      <c r="Q7281" s="3">
        <f>Table1[[#This Row],[Capacity (MW)]]*0.395*8760*10^-6</f>
        <v>0.17301</v>
      </c>
      <c r="R7281" s="3" cm="1">
        <f t="array" ref="R7281">AVERAGE(VLOOKUP(_xlfn.TEXTSPLIT(Table1[[#This Row],[Fuel (no space after comma)]], ","), FuelList_Final_EF!$A$2:$B$65, 2, FALSE))</f>
        <v>67.331265155508703</v>
      </c>
      <c r="S7281" s="3">
        <f>Table1[[#This Row],[Generation (TWh)]]*10^9*VLOOKUP(Table1[[#This Row],[Turbine/Engine Technology]],Technology_HR!$A$2:$B$11,2,FALSE)*10^-6</f>
        <v>1779407.8499999999</v>
      </c>
      <c r="T7281" s="5">
        <f>Table1[[#This Row],[Fuel Consumption (mmBtu)]]*Table1[[#This Row],[Emission Factor (kg CO2/ mmBtu)]]*10^3</f>
        <v>119809781768.14365</v>
      </c>
      <c r="U7281" s="3">
        <f>Table1[[#This Row],[Emissions (g CO2)]]/(Table1[[#This Row],[Generation (TWh)]]*10^9)</f>
        <v>692.50206212440696</v>
      </c>
    </row>
    <row r="7282" spans="1:21" x14ac:dyDescent="0.35">
      <c r="A7282" t="s">
        <v>1958</v>
      </c>
      <c r="B7282" t="s">
        <v>3263</v>
      </c>
      <c r="C7282" t="str">
        <f>SUBSTITUTE(Table1[[#This Row],[Fuel]],", ",",")</f>
        <v>fossil gas: natural gas,fossil liquids: heavy fuel oil</v>
      </c>
      <c r="D7282" t="s">
        <v>3239</v>
      </c>
      <c r="E7282" t="s">
        <v>3241</v>
      </c>
      <c r="H7282" t="s">
        <v>3440</v>
      </c>
      <c r="I7282">
        <v>110</v>
      </c>
      <c r="J7282" t="s">
        <v>3446</v>
      </c>
      <c r="K7282">
        <v>1980</v>
      </c>
      <c r="L7282" t="s">
        <v>29</v>
      </c>
      <c r="M7282" t="s">
        <v>29</v>
      </c>
      <c r="N7282">
        <v>56.081972</v>
      </c>
      <c r="O7282">
        <v>47.512538999999997</v>
      </c>
      <c r="P7282" t="s">
        <v>3578</v>
      </c>
      <c r="Q7282" s="3">
        <f>Table1[[#This Row],[Capacity (MW)]]*0.395*8760*10^-6</f>
        <v>0.38062199999999996</v>
      </c>
      <c r="R7282" s="3" cm="1">
        <f t="array" ref="R7282">AVERAGE(VLOOKUP(_xlfn.TEXTSPLIT(Table1[[#This Row],[Fuel (no space after comma)]], ","), FuelList_Final_EF!$A$2:$B$65, 2, FALSE))</f>
        <v>67.331265155508703</v>
      </c>
      <c r="S7282" s="3">
        <f>Table1[[#This Row],[Generation (TWh)]]*10^9*VLOOKUP(Table1[[#This Row],[Turbine/Engine Technology]],Technology_HR!$A$2:$B$11,2,FALSE)*10^-6</f>
        <v>3914697.2699999996</v>
      </c>
      <c r="T7282" s="5">
        <f>Table1[[#This Row],[Fuel Consumption (mmBtu)]]*Table1[[#This Row],[Emission Factor (kg CO2/ mmBtu)]]*10^3</f>
        <v>263581519889.91602</v>
      </c>
      <c r="U7282" s="3">
        <f>Table1[[#This Row],[Emissions (g CO2)]]/(Table1[[#This Row],[Generation (TWh)]]*10^9)</f>
        <v>692.50206212440708</v>
      </c>
    </row>
    <row r="7283" spans="1:21" x14ac:dyDescent="0.35">
      <c r="A7283" t="s">
        <v>1958</v>
      </c>
      <c r="B7283" t="s">
        <v>3263</v>
      </c>
      <c r="C7283" t="str">
        <f>SUBSTITUTE(Table1[[#This Row],[Fuel]],", ",",")</f>
        <v>fossil gas: natural gas,fossil liquids: heavy fuel oil</v>
      </c>
      <c r="D7283" t="s">
        <v>3239</v>
      </c>
      <c r="E7283" t="s">
        <v>3241</v>
      </c>
      <c r="H7283" t="s">
        <v>3440</v>
      </c>
      <c r="I7283">
        <v>110</v>
      </c>
      <c r="J7283" t="s">
        <v>3446</v>
      </c>
      <c r="K7283">
        <v>1982</v>
      </c>
      <c r="L7283" t="s">
        <v>29</v>
      </c>
      <c r="M7283" t="s">
        <v>29</v>
      </c>
      <c r="N7283">
        <v>56.081972</v>
      </c>
      <c r="O7283">
        <v>47.512538999999997</v>
      </c>
      <c r="P7283" t="s">
        <v>3578</v>
      </c>
      <c r="Q7283" s="3">
        <f>Table1[[#This Row],[Capacity (MW)]]*0.395*8760*10^-6</f>
        <v>0.38062199999999996</v>
      </c>
      <c r="R7283" s="3" cm="1">
        <f t="array" ref="R7283">AVERAGE(VLOOKUP(_xlfn.TEXTSPLIT(Table1[[#This Row],[Fuel (no space after comma)]], ","), FuelList_Final_EF!$A$2:$B$65, 2, FALSE))</f>
        <v>67.331265155508703</v>
      </c>
      <c r="S7283" s="3">
        <f>Table1[[#This Row],[Generation (TWh)]]*10^9*VLOOKUP(Table1[[#This Row],[Turbine/Engine Technology]],Technology_HR!$A$2:$B$11,2,FALSE)*10^-6</f>
        <v>3914697.2699999996</v>
      </c>
      <c r="T7283" s="5">
        <f>Table1[[#This Row],[Fuel Consumption (mmBtu)]]*Table1[[#This Row],[Emission Factor (kg CO2/ mmBtu)]]*10^3</f>
        <v>263581519889.91602</v>
      </c>
      <c r="U7283" s="3">
        <f>Table1[[#This Row],[Emissions (g CO2)]]/(Table1[[#This Row],[Generation (TWh)]]*10^9)</f>
        <v>692.50206212440708</v>
      </c>
    </row>
    <row r="7284" spans="1:21" x14ac:dyDescent="0.35">
      <c r="A7284" t="s">
        <v>1958</v>
      </c>
      <c r="B7284" t="s">
        <v>3263</v>
      </c>
      <c r="C7284" t="str">
        <f>SUBSTITUTE(Table1[[#This Row],[Fuel]],", ",",")</f>
        <v>fossil gas: natural gas,fossil liquids: heavy fuel oil</v>
      </c>
      <c r="D7284" t="s">
        <v>3239</v>
      </c>
      <c r="E7284" t="s">
        <v>3241</v>
      </c>
      <c r="H7284" t="s">
        <v>3440</v>
      </c>
      <c r="I7284">
        <v>81</v>
      </c>
      <c r="J7284" t="s">
        <v>3446</v>
      </c>
      <c r="K7284">
        <v>2014</v>
      </c>
      <c r="L7284" t="s">
        <v>29</v>
      </c>
      <c r="M7284" t="s">
        <v>29</v>
      </c>
      <c r="N7284">
        <v>56.081972</v>
      </c>
      <c r="O7284">
        <v>47.512538999999997</v>
      </c>
      <c r="P7284" t="s">
        <v>3578</v>
      </c>
      <c r="Q7284" s="3">
        <f>Table1[[#This Row],[Capacity (MW)]]*0.395*8760*10^-6</f>
        <v>0.28027619999999998</v>
      </c>
      <c r="R7284" s="3" cm="1">
        <f t="array" ref="R7284">AVERAGE(VLOOKUP(_xlfn.TEXTSPLIT(Table1[[#This Row],[Fuel (no space after comma)]], ","), FuelList_Final_EF!$A$2:$B$65, 2, FALSE))</f>
        <v>67.331265155508703</v>
      </c>
      <c r="S7284" s="3">
        <f>Table1[[#This Row],[Generation (TWh)]]*10^9*VLOOKUP(Table1[[#This Row],[Turbine/Engine Technology]],Technology_HR!$A$2:$B$11,2,FALSE)*10^-6</f>
        <v>2882640.7169999997</v>
      </c>
      <c r="T7284" s="5">
        <f>Table1[[#This Row],[Fuel Consumption (mmBtu)]]*Table1[[#This Row],[Emission Factor (kg CO2/ mmBtu)]]*10^3</f>
        <v>194091846464.3927</v>
      </c>
      <c r="U7284" s="3">
        <f>Table1[[#This Row],[Emissions (g CO2)]]/(Table1[[#This Row],[Generation (TWh)]]*10^9)</f>
        <v>692.50206212440696</v>
      </c>
    </row>
    <row r="7285" spans="1:21" x14ac:dyDescent="0.35">
      <c r="A7285" t="s">
        <v>1945</v>
      </c>
      <c r="B7285" t="s">
        <v>3239</v>
      </c>
      <c r="C7285" t="str">
        <f>SUBSTITUTE(Table1[[#This Row],[Fuel]],", ",",")</f>
        <v>fossil gas: natural gas</v>
      </c>
      <c r="D7285" t="s">
        <v>3239</v>
      </c>
      <c r="H7285" t="s">
        <v>3438</v>
      </c>
      <c r="I7285">
        <v>324</v>
      </c>
      <c r="J7285" t="s">
        <v>3447</v>
      </c>
      <c r="K7285">
        <v>2028</v>
      </c>
      <c r="L7285" t="s">
        <v>29</v>
      </c>
      <c r="M7285" t="s">
        <v>29</v>
      </c>
      <c r="N7285">
        <v>47.401000000000003</v>
      </c>
      <c r="O7285">
        <v>40.231999999999999</v>
      </c>
      <c r="P7285" t="s">
        <v>3578</v>
      </c>
      <c r="Q7285" s="3">
        <f>Table1[[#This Row],[Capacity (MW)]]*0.395*8760*10^-6</f>
        <v>1.1211047999999999</v>
      </c>
      <c r="R7285" s="3" cm="1">
        <f t="array" ref="R7285">AVERAGE(VLOOKUP(_xlfn.TEXTSPLIT(Table1[[#This Row],[Fuel (no space after comma)]], ","), FuelList_Final_EF!$A$2:$B$65, 2, FALSE))</f>
        <v>53.06</v>
      </c>
      <c r="S7285" s="3">
        <f>Table1[[#This Row],[Generation (TWh)]]*10^9*VLOOKUP(Table1[[#This Row],[Turbine/Engine Technology]],Technology_HR!$A$2:$B$11,2,FALSE)*10^-6</f>
        <v>8463220.1351999994</v>
      </c>
      <c r="T7285" s="5">
        <f>Table1[[#This Row],[Fuel Consumption (mmBtu)]]*Table1[[#This Row],[Emission Factor (kg CO2/ mmBtu)]]*10^3</f>
        <v>449058460373.71198</v>
      </c>
      <c r="U7285" s="3">
        <f>Table1[[#This Row],[Emissions (g CO2)]]/(Table1[[#This Row],[Generation (TWh)]]*10^9)</f>
        <v>400.54993999999999</v>
      </c>
    </row>
    <row r="7286" spans="1:21" x14ac:dyDescent="0.35">
      <c r="A7286" t="s">
        <v>1945</v>
      </c>
      <c r="B7286" t="s">
        <v>3239</v>
      </c>
      <c r="C7286" t="str">
        <f>SUBSTITUTE(Table1[[#This Row],[Fuel]],", ",",")</f>
        <v>fossil gas: natural gas</v>
      </c>
      <c r="D7286" t="s">
        <v>3239</v>
      </c>
      <c r="H7286" t="s">
        <v>3438</v>
      </c>
      <c r="I7286">
        <v>165</v>
      </c>
      <c r="J7286" t="s">
        <v>3447</v>
      </c>
      <c r="K7286">
        <v>2028</v>
      </c>
      <c r="L7286" t="s">
        <v>29</v>
      </c>
      <c r="M7286" t="s">
        <v>29</v>
      </c>
      <c r="N7286">
        <v>47.401000000000003</v>
      </c>
      <c r="O7286">
        <v>40.231999999999999</v>
      </c>
      <c r="P7286" t="s">
        <v>3578</v>
      </c>
      <c r="Q7286" s="3">
        <f>Table1[[#This Row],[Capacity (MW)]]*0.395*8760*10^-6</f>
        <v>0.57093300000000002</v>
      </c>
      <c r="R7286" s="3" cm="1">
        <f t="array" ref="R7286">AVERAGE(VLOOKUP(_xlfn.TEXTSPLIT(Table1[[#This Row],[Fuel (no space after comma)]], ","), FuelList_Final_EF!$A$2:$B$65, 2, FALSE))</f>
        <v>53.06</v>
      </c>
      <c r="S7286" s="3">
        <f>Table1[[#This Row],[Generation (TWh)]]*10^9*VLOOKUP(Table1[[#This Row],[Turbine/Engine Technology]],Technology_HR!$A$2:$B$11,2,FALSE)*10^-6</f>
        <v>4309973.2170000002</v>
      </c>
      <c r="T7286" s="5">
        <f>Table1[[#This Row],[Fuel Consumption (mmBtu)]]*Table1[[#This Row],[Emission Factor (kg CO2/ mmBtu)]]*10^3</f>
        <v>228687178894.02002</v>
      </c>
      <c r="U7286" s="3">
        <f>Table1[[#This Row],[Emissions (g CO2)]]/(Table1[[#This Row],[Generation (TWh)]]*10^9)</f>
        <v>400.54994000000005</v>
      </c>
    </row>
    <row r="7287" spans="1:21" x14ac:dyDescent="0.35">
      <c r="A7287" t="s">
        <v>1969</v>
      </c>
      <c r="B7287" t="s">
        <v>3263</v>
      </c>
      <c r="C7287" t="str">
        <f>SUBSTITUTE(Table1[[#This Row],[Fuel]],", ",",")</f>
        <v>fossil gas: natural gas,fossil liquids: heavy fuel oil</v>
      </c>
      <c r="D7287" t="s">
        <v>3239</v>
      </c>
      <c r="E7287" t="s">
        <v>3241</v>
      </c>
      <c r="H7287" t="s">
        <v>3436</v>
      </c>
      <c r="I7287">
        <v>176</v>
      </c>
      <c r="J7287" t="s">
        <v>3446</v>
      </c>
      <c r="K7287">
        <v>2014</v>
      </c>
      <c r="L7287" t="s">
        <v>29</v>
      </c>
      <c r="M7287" t="s">
        <v>29</v>
      </c>
      <c r="N7287">
        <v>56.106869000000003</v>
      </c>
      <c r="O7287">
        <v>44.135407999999998</v>
      </c>
      <c r="P7287" t="s">
        <v>3578</v>
      </c>
      <c r="Q7287" s="3">
        <f>Table1[[#This Row],[Capacity (MW)]]*0.395*8760*10^-6</f>
        <v>0.60899520000000007</v>
      </c>
      <c r="R7287" s="3" cm="1">
        <f t="array" ref="R7287">AVERAGE(VLOOKUP(_xlfn.TEXTSPLIT(Table1[[#This Row],[Fuel (no space after comma)]], ","), FuelList_Final_EF!$A$2:$B$65, 2, FALSE))</f>
        <v>67.331265155508703</v>
      </c>
      <c r="S7287" s="3">
        <f>Table1[[#This Row],[Generation (TWh)]]*10^9*VLOOKUP(Table1[[#This Row],[Turbine/Engine Technology]],Technology_HR!$A$2:$B$11,2,FALSE)*10^-6</f>
        <v>6705037.1520000007</v>
      </c>
      <c r="T7287" s="5">
        <f>Table1[[#This Row],[Fuel Consumption (mmBtu)]]*Table1[[#This Row],[Emission Factor (kg CO2/ mmBtu)]]*10^3</f>
        <v>451458634358.84894</v>
      </c>
      <c r="U7287" s="3">
        <f>Table1[[#This Row],[Emissions (g CO2)]]/(Table1[[#This Row],[Generation (TWh)]]*10^9)</f>
        <v>741.31722936215067</v>
      </c>
    </row>
    <row r="7288" spans="1:21" x14ac:dyDescent="0.35">
      <c r="A7288" t="s">
        <v>1969</v>
      </c>
      <c r="B7288" t="s">
        <v>3263</v>
      </c>
      <c r="C7288" t="str">
        <f>SUBSTITUTE(Table1[[#This Row],[Fuel]],", ",",")</f>
        <v>fossil gas: natural gas,fossil liquids: heavy fuel oil</v>
      </c>
      <c r="D7288" t="s">
        <v>3239</v>
      </c>
      <c r="E7288" t="s">
        <v>3241</v>
      </c>
      <c r="H7288" t="s">
        <v>3436</v>
      </c>
      <c r="I7288">
        <v>176</v>
      </c>
      <c r="J7288" t="s">
        <v>3446</v>
      </c>
      <c r="K7288">
        <v>2014</v>
      </c>
      <c r="L7288" t="s">
        <v>29</v>
      </c>
      <c r="M7288" t="s">
        <v>29</v>
      </c>
      <c r="N7288">
        <v>56.106869000000003</v>
      </c>
      <c r="O7288">
        <v>44.135407999999998</v>
      </c>
      <c r="P7288" t="s">
        <v>3578</v>
      </c>
      <c r="Q7288" s="3">
        <f>Table1[[#This Row],[Capacity (MW)]]*0.395*8760*10^-6</f>
        <v>0.60899520000000007</v>
      </c>
      <c r="R7288" s="3" cm="1">
        <f t="array" ref="R7288">AVERAGE(VLOOKUP(_xlfn.TEXTSPLIT(Table1[[#This Row],[Fuel (no space after comma)]], ","), FuelList_Final_EF!$A$2:$B$65, 2, FALSE))</f>
        <v>67.331265155508703</v>
      </c>
      <c r="S7288" s="3">
        <f>Table1[[#This Row],[Generation (TWh)]]*10^9*VLOOKUP(Table1[[#This Row],[Turbine/Engine Technology]],Technology_HR!$A$2:$B$11,2,FALSE)*10^-6</f>
        <v>6705037.1520000007</v>
      </c>
      <c r="T7288" s="5">
        <f>Table1[[#This Row],[Fuel Consumption (mmBtu)]]*Table1[[#This Row],[Emission Factor (kg CO2/ mmBtu)]]*10^3</f>
        <v>451458634358.84894</v>
      </c>
      <c r="U7288" s="3">
        <f>Table1[[#This Row],[Emissions (g CO2)]]/(Table1[[#This Row],[Generation (TWh)]]*10^9)</f>
        <v>741.31722936215067</v>
      </c>
    </row>
    <row r="7289" spans="1:21" x14ac:dyDescent="0.35">
      <c r="A7289" t="s">
        <v>1969</v>
      </c>
      <c r="B7289" t="s">
        <v>3243</v>
      </c>
      <c r="C7289" t="str">
        <f>SUBSTITUTE(Table1[[#This Row],[Fuel]],", ",",")</f>
        <v>fossil gas: natural gas,fossil liquids: fuel oil</v>
      </c>
      <c r="D7289" t="s">
        <v>3239</v>
      </c>
      <c r="E7289" t="s">
        <v>3275</v>
      </c>
      <c r="H7289" t="s">
        <v>3440</v>
      </c>
      <c r="I7289">
        <v>65</v>
      </c>
      <c r="J7289" t="s">
        <v>3446</v>
      </c>
      <c r="K7289" t="s">
        <v>29</v>
      </c>
      <c r="L7289" t="s">
        <v>29</v>
      </c>
      <c r="M7289" t="s">
        <v>29</v>
      </c>
      <c r="N7289">
        <v>56.106869000000003</v>
      </c>
      <c r="O7289">
        <v>44.135407999999998</v>
      </c>
      <c r="P7289" t="s">
        <v>3578</v>
      </c>
      <c r="Q7289" s="3">
        <f>Table1[[#This Row],[Capacity (MW)]]*0.395*8760*10^-6</f>
        <v>0.224913</v>
      </c>
      <c r="R7289" s="3" cm="1">
        <f t="array" ref="R7289">AVERAGE(VLOOKUP(_xlfn.TEXTSPLIT(Table1[[#This Row],[Fuel (no space after comma)]], ","), FuelList_Final_EF!$A$2:$B$65, 2, FALSE))</f>
        <v>65.583341148886291</v>
      </c>
      <c r="S7289" s="3">
        <f>Table1[[#This Row],[Generation (TWh)]]*10^9*VLOOKUP(Table1[[#This Row],[Turbine/Engine Technology]],Technology_HR!$A$2:$B$11,2,FALSE)*10^-6</f>
        <v>2313230.2050000001</v>
      </c>
      <c r="T7289" s="5">
        <f>Table1[[#This Row],[Fuel Consumption (mmBtu)]]*Table1[[#This Row],[Emission Factor (kg CO2/ mmBtu)]]*10^3</f>
        <v>151709365690.42316</v>
      </c>
      <c r="U7289" s="3">
        <f>Table1[[#This Row],[Emissions (g CO2)]]/(Table1[[#This Row],[Generation (TWh)]]*10^9)</f>
        <v>674.52466371629544</v>
      </c>
    </row>
    <row r="7290" spans="1:21" x14ac:dyDescent="0.35">
      <c r="A7290" t="s">
        <v>1969</v>
      </c>
      <c r="B7290" t="s">
        <v>3243</v>
      </c>
      <c r="C7290" t="str">
        <f>SUBSTITUTE(Table1[[#This Row],[Fuel]],", ",",")</f>
        <v>fossil gas: natural gas,fossil liquids: fuel oil</v>
      </c>
      <c r="D7290" t="s">
        <v>3239</v>
      </c>
      <c r="E7290" t="s">
        <v>3275</v>
      </c>
      <c r="H7290" t="s">
        <v>3440</v>
      </c>
      <c r="I7290">
        <v>140</v>
      </c>
      <c r="J7290" t="s">
        <v>3446</v>
      </c>
      <c r="K7290" t="s">
        <v>29</v>
      </c>
      <c r="L7290" t="s">
        <v>29</v>
      </c>
      <c r="M7290" t="s">
        <v>29</v>
      </c>
      <c r="N7290">
        <v>56.106869000000003</v>
      </c>
      <c r="O7290">
        <v>44.135407999999998</v>
      </c>
      <c r="P7290" t="s">
        <v>3578</v>
      </c>
      <c r="Q7290" s="3">
        <f>Table1[[#This Row],[Capacity (MW)]]*0.395*8760*10^-6</f>
        <v>0.48442800000000003</v>
      </c>
      <c r="R7290" s="3" cm="1">
        <f t="array" ref="R7290">AVERAGE(VLOOKUP(_xlfn.TEXTSPLIT(Table1[[#This Row],[Fuel (no space after comma)]], ","), FuelList_Final_EF!$A$2:$B$65, 2, FALSE))</f>
        <v>65.583341148886291</v>
      </c>
      <c r="S7290" s="3">
        <f>Table1[[#This Row],[Generation (TWh)]]*10^9*VLOOKUP(Table1[[#This Row],[Turbine/Engine Technology]],Technology_HR!$A$2:$B$11,2,FALSE)*10^-6</f>
        <v>4982341.9799999995</v>
      </c>
      <c r="T7290" s="5">
        <f>Table1[[#This Row],[Fuel Consumption (mmBtu)]]*Table1[[#This Row],[Emission Factor (kg CO2/ mmBtu)]]*10^3</f>
        <v>326758633794.75757</v>
      </c>
      <c r="U7290" s="3">
        <f>Table1[[#This Row],[Emissions (g CO2)]]/(Table1[[#This Row],[Generation (TWh)]]*10^9)</f>
        <v>674.52466371629544</v>
      </c>
    </row>
    <row r="7291" spans="1:21" x14ac:dyDescent="0.35">
      <c r="A7291" t="s">
        <v>2004</v>
      </c>
      <c r="B7291" t="s">
        <v>3263</v>
      </c>
      <c r="C7291" t="str">
        <f>SUBSTITUTE(Table1[[#This Row],[Fuel]],", ",",")</f>
        <v>fossil gas: natural gas,fossil liquids: heavy fuel oil</v>
      </c>
      <c r="D7291" t="s">
        <v>3239</v>
      </c>
      <c r="E7291" t="s">
        <v>3241</v>
      </c>
      <c r="H7291" t="s">
        <v>3438</v>
      </c>
      <c r="I7291">
        <v>231</v>
      </c>
      <c r="J7291" t="s">
        <v>3446</v>
      </c>
      <c r="K7291">
        <v>2013</v>
      </c>
      <c r="L7291" t="s">
        <v>29</v>
      </c>
      <c r="M7291" t="s">
        <v>29</v>
      </c>
      <c r="N7291">
        <v>53.110233000000001</v>
      </c>
      <c r="O7291">
        <v>49.920212999999997</v>
      </c>
      <c r="P7291" t="s">
        <v>3578</v>
      </c>
      <c r="Q7291" s="3">
        <f>Table1[[#This Row],[Capacity (MW)]]*0.395*8760*10^-6</f>
        <v>0.79930620000000008</v>
      </c>
      <c r="R7291" s="3" cm="1">
        <f t="array" ref="R7291">AVERAGE(VLOOKUP(_xlfn.TEXTSPLIT(Table1[[#This Row],[Fuel (no space after comma)]], ","), FuelList_Final_EF!$A$2:$B$65, 2, FALSE))</f>
        <v>67.331265155508703</v>
      </c>
      <c r="S7291" s="3">
        <f>Table1[[#This Row],[Generation (TWh)]]*10^9*VLOOKUP(Table1[[#This Row],[Turbine/Engine Technology]],Technology_HR!$A$2:$B$11,2,FALSE)*10^-6</f>
        <v>6033962.503800001</v>
      </c>
      <c r="T7291" s="5">
        <f>Table1[[#This Row],[Fuel Consumption (mmBtu)]]*Table1[[#This Row],[Emission Factor (kg CO2/ mmBtu)]]*10^3</f>
        <v>406274329281.755</v>
      </c>
      <c r="U7291" s="3">
        <f>Table1[[#This Row],[Emissions (g CO2)]]/(Table1[[#This Row],[Generation (TWh)]]*10^9)</f>
        <v>508.28372065893512</v>
      </c>
    </row>
    <row r="7292" spans="1:21" x14ac:dyDescent="0.35">
      <c r="A7292" t="s">
        <v>2005</v>
      </c>
      <c r="B7292" t="s">
        <v>3263</v>
      </c>
      <c r="C7292" t="str">
        <f>SUBSTITUTE(Table1[[#This Row],[Fuel]],", ",",")</f>
        <v>fossil gas: natural gas,fossil liquids: heavy fuel oil</v>
      </c>
      <c r="D7292" t="s">
        <v>3239</v>
      </c>
      <c r="E7292" t="s">
        <v>3241</v>
      </c>
      <c r="H7292" t="s">
        <v>3440</v>
      </c>
      <c r="I7292">
        <v>50</v>
      </c>
      <c r="J7292" t="s">
        <v>3446</v>
      </c>
      <c r="K7292">
        <v>1962</v>
      </c>
      <c r="L7292" t="s">
        <v>29</v>
      </c>
      <c r="M7292" t="s">
        <v>29</v>
      </c>
      <c r="N7292">
        <v>53.081600000000002</v>
      </c>
      <c r="O7292">
        <v>49.870100000000001</v>
      </c>
      <c r="P7292" t="s">
        <v>3578</v>
      </c>
      <c r="Q7292" s="3">
        <f>Table1[[#This Row],[Capacity (MW)]]*0.395*8760*10^-6</f>
        <v>0.17301</v>
      </c>
      <c r="R7292" s="3" cm="1">
        <f t="array" ref="R7292">AVERAGE(VLOOKUP(_xlfn.TEXTSPLIT(Table1[[#This Row],[Fuel (no space after comma)]], ","), FuelList_Final_EF!$A$2:$B$65, 2, FALSE))</f>
        <v>67.331265155508703</v>
      </c>
      <c r="S7292" s="3">
        <f>Table1[[#This Row],[Generation (TWh)]]*10^9*VLOOKUP(Table1[[#This Row],[Turbine/Engine Technology]],Technology_HR!$A$2:$B$11,2,FALSE)*10^-6</f>
        <v>1779407.8499999999</v>
      </c>
      <c r="T7292" s="5">
        <f>Table1[[#This Row],[Fuel Consumption (mmBtu)]]*Table1[[#This Row],[Emission Factor (kg CO2/ mmBtu)]]*10^3</f>
        <v>119809781768.14365</v>
      </c>
      <c r="U7292" s="3">
        <f>Table1[[#This Row],[Emissions (g CO2)]]/(Table1[[#This Row],[Generation (TWh)]]*10^9)</f>
        <v>692.50206212440696</v>
      </c>
    </row>
    <row r="7293" spans="1:21" x14ac:dyDescent="0.35">
      <c r="A7293" t="s">
        <v>2005</v>
      </c>
      <c r="B7293" t="s">
        <v>3263</v>
      </c>
      <c r="C7293" t="str">
        <f>SUBSTITUTE(Table1[[#This Row],[Fuel]],", ",",")</f>
        <v>fossil gas: natural gas,fossil liquids: heavy fuel oil</v>
      </c>
      <c r="D7293" t="s">
        <v>3239</v>
      </c>
      <c r="E7293" t="s">
        <v>3241</v>
      </c>
      <c r="H7293" t="s">
        <v>3440</v>
      </c>
      <c r="I7293">
        <v>50</v>
      </c>
      <c r="J7293" t="s">
        <v>3446</v>
      </c>
      <c r="K7293">
        <v>1963</v>
      </c>
      <c r="L7293" t="s">
        <v>29</v>
      </c>
      <c r="M7293" t="s">
        <v>29</v>
      </c>
      <c r="N7293">
        <v>53.081600000000002</v>
      </c>
      <c r="O7293">
        <v>49.870100000000001</v>
      </c>
      <c r="P7293" t="s">
        <v>3578</v>
      </c>
      <c r="Q7293" s="3">
        <f>Table1[[#This Row],[Capacity (MW)]]*0.395*8760*10^-6</f>
        <v>0.17301</v>
      </c>
      <c r="R7293" s="3" cm="1">
        <f t="array" ref="R7293">AVERAGE(VLOOKUP(_xlfn.TEXTSPLIT(Table1[[#This Row],[Fuel (no space after comma)]], ","), FuelList_Final_EF!$A$2:$B$65, 2, FALSE))</f>
        <v>67.331265155508703</v>
      </c>
      <c r="S7293" s="3">
        <f>Table1[[#This Row],[Generation (TWh)]]*10^9*VLOOKUP(Table1[[#This Row],[Turbine/Engine Technology]],Technology_HR!$A$2:$B$11,2,FALSE)*10^-6</f>
        <v>1779407.8499999999</v>
      </c>
      <c r="T7293" s="5">
        <f>Table1[[#This Row],[Fuel Consumption (mmBtu)]]*Table1[[#This Row],[Emission Factor (kg CO2/ mmBtu)]]*10^3</f>
        <v>119809781768.14365</v>
      </c>
      <c r="U7293" s="3">
        <f>Table1[[#This Row],[Emissions (g CO2)]]/(Table1[[#This Row],[Generation (TWh)]]*10^9)</f>
        <v>692.50206212440696</v>
      </c>
    </row>
    <row r="7294" spans="1:21" x14ac:dyDescent="0.35">
      <c r="A7294" t="s">
        <v>2005</v>
      </c>
      <c r="B7294" t="s">
        <v>3263</v>
      </c>
      <c r="C7294" t="str">
        <f>SUBSTITUTE(Table1[[#This Row],[Fuel]],", ",",")</f>
        <v>fossil gas: natural gas,fossil liquids: heavy fuel oil</v>
      </c>
      <c r="D7294" t="s">
        <v>3239</v>
      </c>
      <c r="E7294" t="s">
        <v>3241</v>
      </c>
      <c r="H7294" t="s">
        <v>3440</v>
      </c>
      <c r="I7294">
        <v>60</v>
      </c>
      <c r="J7294" t="s">
        <v>3446</v>
      </c>
      <c r="K7294">
        <v>1965</v>
      </c>
      <c r="L7294" t="s">
        <v>29</v>
      </c>
      <c r="M7294" t="s">
        <v>29</v>
      </c>
      <c r="N7294">
        <v>53.081600000000002</v>
      </c>
      <c r="O7294">
        <v>49.870100000000001</v>
      </c>
      <c r="P7294" t="s">
        <v>3578</v>
      </c>
      <c r="Q7294" s="3">
        <f>Table1[[#This Row],[Capacity (MW)]]*0.395*8760*10^-6</f>
        <v>0.20761200000000002</v>
      </c>
      <c r="R7294" s="3" cm="1">
        <f t="array" ref="R7294">AVERAGE(VLOOKUP(_xlfn.TEXTSPLIT(Table1[[#This Row],[Fuel (no space after comma)]], ","), FuelList_Final_EF!$A$2:$B$65, 2, FALSE))</f>
        <v>67.331265155508703</v>
      </c>
      <c r="S7294" s="3">
        <f>Table1[[#This Row],[Generation (TWh)]]*10^9*VLOOKUP(Table1[[#This Row],[Turbine/Engine Technology]],Technology_HR!$A$2:$B$11,2,FALSE)*10^-6</f>
        <v>2135289.42</v>
      </c>
      <c r="T7294" s="5">
        <f>Table1[[#This Row],[Fuel Consumption (mmBtu)]]*Table1[[#This Row],[Emission Factor (kg CO2/ mmBtu)]]*10^3</f>
        <v>143771738121.77237</v>
      </c>
      <c r="U7294" s="3">
        <f>Table1[[#This Row],[Emissions (g CO2)]]/(Table1[[#This Row],[Generation (TWh)]]*10^9)</f>
        <v>692.50206212440685</v>
      </c>
    </row>
    <row r="7295" spans="1:21" x14ac:dyDescent="0.35">
      <c r="A7295" t="s">
        <v>2005</v>
      </c>
      <c r="B7295" t="s">
        <v>3263</v>
      </c>
      <c r="C7295" t="str">
        <f>SUBSTITUTE(Table1[[#This Row],[Fuel]],", ",",")</f>
        <v>fossil gas: natural gas,fossil liquids: heavy fuel oil</v>
      </c>
      <c r="D7295" t="s">
        <v>3239</v>
      </c>
      <c r="E7295" t="s">
        <v>3241</v>
      </c>
      <c r="H7295" t="s">
        <v>3440</v>
      </c>
      <c r="I7295">
        <v>60</v>
      </c>
      <c r="J7295" t="s">
        <v>3446</v>
      </c>
      <c r="K7295">
        <v>1967</v>
      </c>
      <c r="L7295" t="s">
        <v>29</v>
      </c>
      <c r="M7295" t="s">
        <v>29</v>
      </c>
      <c r="N7295">
        <v>53.081600000000002</v>
      </c>
      <c r="O7295">
        <v>49.870100000000001</v>
      </c>
      <c r="P7295" t="s">
        <v>3578</v>
      </c>
      <c r="Q7295" s="3">
        <f>Table1[[#This Row],[Capacity (MW)]]*0.395*8760*10^-6</f>
        <v>0.20761200000000002</v>
      </c>
      <c r="R7295" s="3" cm="1">
        <f t="array" ref="R7295">AVERAGE(VLOOKUP(_xlfn.TEXTSPLIT(Table1[[#This Row],[Fuel (no space after comma)]], ","), FuelList_Final_EF!$A$2:$B$65, 2, FALSE))</f>
        <v>67.331265155508703</v>
      </c>
      <c r="S7295" s="3">
        <f>Table1[[#This Row],[Generation (TWh)]]*10^9*VLOOKUP(Table1[[#This Row],[Turbine/Engine Technology]],Technology_HR!$A$2:$B$11,2,FALSE)*10^-6</f>
        <v>2135289.42</v>
      </c>
      <c r="T7295" s="5">
        <f>Table1[[#This Row],[Fuel Consumption (mmBtu)]]*Table1[[#This Row],[Emission Factor (kg CO2/ mmBtu)]]*10^3</f>
        <v>143771738121.77237</v>
      </c>
      <c r="U7295" s="3">
        <f>Table1[[#This Row],[Emissions (g CO2)]]/(Table1[[#This Row],[Generation (TWh)]]*10^9)</f>
        <v>692.50206212440685</v>
      </c>
    </row>
    <row r="7296" spans="1:21" x14ac:dyDescent="0.35">
      <c r="A7296" t="s">
        <v>2005</v>
      </c>
      <c r="B7296" t="s">
        <v>3263</v>
      </c>
      <c r="C7296" t="str">
        <f>SUBSTITUTE(Table1[[#This Row],[Fuel]],", ",",")</f>
        <v>fossil gas: natural gas,fossil liquids: heavy fuel oil</v>
      </c>
      <c r="D7296" t="s">
        <v>3239</v>
      </c>
      <c r="E7296" t="s">
        <v>3241</v>
      </c>
      <c r="H7296" t="s">
        <v>3440</v>
      </c>
      <c r="I7296">
        <v>50</v>
      </c>
      <c r="J7296" t="s">
        <v>3446</v>
      </c>
      <c r="K7296">
        <v>1968</v>
      </c>
      <c r="L7296" t="s">
        <v>29</v>
      </c>
      <c r="M7296" t="s">
        <v>29</v>
      </c>
      <c r="N7296">
        <v>53.081600000000002</v>
      </c>
      <c r="O7296">
        <v>49.870100000000001</v>
      </c>
      <c r="P7296" t="s">
        <v>3578</v>
      </c>
      <c r="Q7296" s="3">
        <f>Table1[[#This Row],[Capacity (MW)]]*0.395*8760*10^-6</f>
        <v>0.17301</v>
      </c>
      <c r="R7296" s="3" cm="1">
        <f t="array" ref="R7296">AVERAGE(VLOOKUP(_xlfn.TEXTSPLIT(Table1[[#This Row],[Fuel (no space after comma)]], ","), FuelList_Final_EF!$A$2:$B$65, 2, FALSE))</f>
        <v>67.331265155508703</v>
      </c>
      <c r="S7296" s="3">
        <f>Table1[[#This Row],[Generation (TWh)]]*10^9*VLOOKUP(Table1[[#This Row],[Turbine/Engine Technology]],Technology_HR!$A$2:$B$11,2,FALSE)*10^-6</f>
        <v>1779407.8499999999</v>
      </c>
      <c r="T7296" s="5">
        <f>Table1[[#This Row],[Fuel Consumption (mmBtu)]]*Table1[[#This Row],[Emission Factor (kg CO2/ mmBtu)]]*10^3</f>
        <v>119809781768.14365</v>
      </c>
      <c r="U7296" s="3">
        <f>Table1[[#This Row],[Emissions (g CO2)]]/(Table1[[#This Row],[Generation (TWh)]]*10^9)</f>
        <v>692.50206212440696</v>
      </c>
    </row>
    <row r="7297" spans="1:21" x14ac:dyDescent="0.35">
      <c r="A7297" t="s">
        <v>2006</v>
      </c>
      <c r="B7297" t="s">
        <v>3239</v>
      </c>
      <c r="C7297" t="str">
        <f>SUBSTITUTE(Table1[[#This Row],[Fuel]],", ",",")</f>
        <v>fossil gas: natural gas</v>
      </c>
      <c r="D7297" t="s">
        <v>3239</v>
      </c>
      <c r="H7297" t="s">
        <v>3436</v>
      </c>
      <c r="I7297">
        <v>149</v>
      </c>
      <c r="J7297" t="s">
        <v>3446</v>
      </c>
      <c r="K7297">
        <v>2014</v>
      </c>
      <c r="L7297" t="s">
        <v>29</v>
      </c>
      <c r="M7297" t="s">
        <v>29</v>
      </c>
      <c r="N7297">
        <v>53.766775000000003</v>
      </c>
      <c r="O7297">
        <v>87.250563999999997</v>
      </c>
      <c r="P7297" t="s">
        <v>3578</v>
      </c>
      <c r="Q7297" s="3">
        <f>Table1[[#This Row],[Capacity (MW)]]*0.395*8760*10^-6</f>
        <v>0.51556980000000008</v>
      </c>
      <c r="R7297" s="3" cm="1">
        <f t="array" ref="R7297">AVERAGE(VLOOKUP(_xlfn.TEXTSPLIT(Table1[[#This Row],[Fuel (no space after comma)]], ","), FuelList_Final_EF!$A$2:$B$65, 2, FALSE))</f>
        <v>53.06</v>
      </c>
      <c r="S7297" s="3">
        <f>Table1[[#This Row],[Generation (TWh)]]*10^9*VLOOKUP(Table1[[#This Row],[Turbine/Engine Technology]],Technology_HR!$A$2:$B$11,2,FALSE)*10^-6</f>
        <v>5676423.4980000006</v>
      </c>
      <c r="T7297" s="5">
        <f>Table1[[#This Row],[Fuel Consumption (mmBtu)]]*Table1[[#This Row],[Emission Factor (kg CO2/ mmBtu)]]*10^3</f>
        <v>301191030803.88007</v>
      </c>
      <c r="U7297" s="3">
        <f>Table1[[#This Row],[Emissions (g CO2)]]/(Table1[[#This Row],[Generation (TWh)]]*10^9)</f>
        <v>584.19060000000002</v>
      </c>
    </row>
    <row r="7298" spans="1:21" x14ac:dyDescent="0.35">
      <c r="A7298" t="s">
        <v>2006</v>
      </c>
      <c r="B7298" t="s">
        <v>3239</v>
      </c>
      <c r="C7298" t="str">
        <f>SUBSTITUTE(Table1[[#This Row],[Fuel]],", ",",")</f>
        <v>fossil gas: natural gas</v>
      </c>
      <c r="D7298" t="s">
        <v>3239</v>
      </c>
      <c r="H7298" t="s">
        <v>3436</v>
      </c>
      <c r="I7298">
        <v>149</v>
      </c>
      <c r="J7298" t="s">
        <v>3446</v>
      </c>
      <c r="K7298">
        <v>2014</v>
      </c>
      <c r="L7298" t="s">
        <v>29</v>
      </c>
      <c r="M7298" t="s">
        <v>29</v>
      </c>
      <c r="N7298">
        <v>53.766775000000003</v>
      </c>
      <c r="O7298">
        <v>87.250563999999997</v>
      </c>
      <c r="P7298" t="s">
        <v>3578</v>
      </c>
      <c r="Q7298" s="3">
        <f>Table1[[#This Row],[Capacity (MW)]]*0.395*8760*10^-6</f>
        <v>0.51556980000000008</v>
      </c>
      <c r="R7298" s="3" cm="1">
        <f t="array" ref="R7298">AVERAGE(VLOOKUP(_xlfn.TEXTSPLIT(Table1[[#This Row],[Fuel (no space after comma)]], ","), FuelList_Final_EF!$A$2:$B$65, 2, FALSE))</f>
        <v>53.06</v>
      </c>
      <c r="S7298" s="3">
        <f>Table1[[#This Row],[Generation (TWh)]]*10^9*VLOOKUP(Table1[[#This Row],[Turbine/Engine Technology]],Technology_HR!$A$2:$B$11,2,FALSE)*10^-6</f>
        <v>5676423.4980000006</v>
      </c>
      <c r="T7298" s="5">
        <f>Table1[[#This Row],[Fuel Consumption (mmBtu)]]*Table1[[#This Row],[Emission Factor (kg CO2/ mmBtu)]]*10^3</f>
        <v>301191030803.88007</v>
      </c>
      <c r="U7298" s="3">
        <f>Table1[[#This Row],[Emissions (g CO2)]]/(Table1[[#This Row],[Generation (TWh)]]*10^9)</f>
        <v>584.19060000000002</v>
      </c>
    </row>
    <row r="7299" spans="1:21" x14ac:dyDescent="0.35">
      <c r="A7299" t="s">
        <v>1962</v>
      </c>
      <c r="B7299" t="s">
        <v>3239</v>
      </c>
      <c r="C7299" t="str">
        <f>SUBSTITUTE(Table1[[#This Row],[Fuel]],", ",",")</f>
        <v>fossil gas: natural gas</v>
      </c>
      <c r="D7299" t="s">
        <v>3239</v>
      </c>
      <c r="H7299" t="s">
        <v>3440</v>
      </c>
      <c r="I7299">
        <v>185</v>
      </c>
      <c r="J7299" t="s">
        <v>3449</v>
      </c>
      <c r="K7299">
        <v>2028</v>
      </c>
      <c r="L7299" t="s">
        <v>29</v>
      </c>
      <c r="M7299" t="s">
        <v>29</v>
      </c>
      <c r="N7299">
        <v>60.722963999999997</v>
      </c>
      <c r="O7299">
        <v>114.929975</v>
      </c>
      <c r="P7299" t="s">
        <v>3578</v>
      </c>
      <c r="Q7299" s="3">
        <f>Table1[[#This Row],[Capacity (MW)]]*0.395*8760*10^-6</f>
        <v>0.64013699999999996</v>
      </c>
      <c r="R7299" s="3" cm="1">
        <f t="array" ref="R7299">AVERAGE(VLOOKUP(_xlfn.TEXTSPLIT(Table1[[#This Row],[Fuel (no space after comma)]], ","), FuelList_Final_EF!$A$2:$B$65, 2, FALSE))</f>
        <v>53.06</v>
      </c>
      <c r="S7299" s="3">
        <f>Table1[[#This Row],[Generation (TWh)]]*10^9*VLOOKUP(Table1[[#This Row],[Turbine/Engine Technology]],Technology_HR!$A$2:$B$11,2,FALSE)*10^-6</f>
        <v>6583809.0449999999</v>
      </c>
      <c r="T7299" s="5">
        <f>Table1[[#This Row],[Fuel Consumption (mmBtu)]]*Table1[[#This Row],[Emission Factor (kg CO2/ mmBtu)]]*10^3</f>
        <v>349336907927.70001</v>
      </c>
      <c r="U7299" s="3">
        <f>Table1[[#This Row],[Emissions (g CO2)]]/(Table1[[#This Row],[Generation (TWh)]]*10^9)</f>
        <v>545.72210000000007</v>
      </c>
    </row>
    <row r="7300" spans="1:21" x14ac:dyDescent="0.35">
      <c r="A7300" t="s">
        <v>1962</v>
      </c>
      <c r="B7300" t="s">
        <v>3239</v>
      </c>
      <c r="C7300" t="str">
        <f>SUBSTITUTE(Table1[[#This Row],[Fuel]],", ",",")</f>
        <v>fossil gas: natural gas</v>
      </c>
      <c r="D7300" t="s">
        <v>3239</v>
      </c>
      <c r="H7300" t="s">
        <v>3440</v>
      </c>
      <c r="I7300">
        <v>185</v>
      </c>
      <c r="J7300" t="s">
        <v>3449</v>
      </c>
      <c r="K7300">
        <v>2028</v>
      </c>
      <c r="L7300" t="s">
        <v>29</v>
      </c>
      <c r="M7300" t="s">
        <v>29</v>
      </c>
      <c r="N7300">
        <v>60.722963999999997</v>
      </c>
      <c r="O7300">
        <v>114.929975</v>
      </c>
      <c r="P7300" t="s">
        <v>3578</v>
      </c>
      <c r="Q7300" s="3">
        <f>Table1[[#This Row],[Capacity (MW)]]*0.395*8760*10^-6</f>
        <v>0.64013699999999996</v>
      </c>
      <c r="R7300" s="3" cm="1">
        <f t="array" ref="R7300">AVERAGE(VLOOKUP(_xlfn.TEXTSPLIT(Table1[[#This Row],[Fuel (no space after comma)]], ","), FuelList_Final_EF!$A$2:$B$65, 2, FALSE))</f>
        <v>53.06</v>
      </c>
      <c r="S7300" s="3">
        <f>Table1[[#This Row],[Generation (TWh)]]*10^9*VLOOKUP(Table1[[#This Row],[Turbine/Engine Technology]],Technology_HR!$A$2:$B$11,2,FALSE)*10^-6</f>
        <v>6583809.0449999999</v>
      </c>
      <c r="T7300" s="5">
        <f>Table1[[#This Row],[Fuel Consumption (mmBtu)]]*Table1[[#This Row],[Emission Factor (kg CO2/ mmBtu)]]*10^3</f>
        <v>349336907927.70001</v>
      </c>
      <c r="U7300" s="3">
        <f>Table1[[#This Row],[Emissions (g CO2)]]/(Table1[[#This Row],[Generation (TWh)]]*10^9)</f>
        <v>545.72210000000007</v>
      </c>
    </row>
    <row r="7301" spans="1:21" x14ac:dyDescent="0.35">
      <c r="A7301" t="s">
        <v>1962</v>
      </c>
      <c r="B7301" t="s">
        <v>3239</v>
      </c>
      <c r="C7301" t="str">
        <f>SUBSTITUTE(Table1[[#This Row],[Fuel]],", ",",")</f>
        <v>fossil gas: natural gas</v>
      </c>
      <c r="D7301" t="s">
        <v>3239</v>
      </c>
      <c r="H7301" t="s">
        <v>3440</v>
      </c>
      <c r="I7301">
        <v>185</v>
      </c>
      <c r="J7301" t="s">
        <v>3449</v>
      </c>
      <c r="K7301">
        <v>2028</v>
      </c>
      <c r="L7301" t="s">
        <v>29</v>
      </c>
      <c r="M7301" t="s">
        <v>29</v>
      </c>
      <c r="N7301">
        <v>60.722963999999997</v>
      </c>
      <c r="O7301">
        <v>114.929975</v>
      </c>
      <c r="P7301" t="s">
        <v>3578</v>
      </c>
      <c r="Q7301" s="3">
        <f>Table1[[#This Row],[Capacity (MW)]]*0.395*8760*10^-6</f>
        <v>0.64013699999999996</v>
      </c>
      <c r="R7301" s="3" cm="1">
        <f t="array" ref="R7301">AVERAGE(VLOOKUP(_xlfn.TEXTSPLIT(Table1[[#This Row],[Fuel (no space after comma)]], ","), FuelList_Final_EF!$A$2:$B$65, 2, FALSE))</f>
        <v>53.06</v>
      </c>
      <c r="S7301" s="3">
        <f>Table1[[#This Row],[Generation (TWh)]]*10^9*VLOOKUP(Table1[[#This Row],[Turbine/Engine Technology]],Technology_HR!$A$2:$B$11,2,FALSE)*10^-6</f>
        <v>6583809.0449999999</v>
      </c>
      <c r="T7301" s="5">
        <f>Table1[[#This Row],[Fuel Consumption (mmBtu)]]*Table1[[#This Row],[Emission Factor (kg CO2/ mmBtu)]]*10^3</f>
        <v>349336907927.70001</v>
      </c>
      <c r="U7301" s="3">
        <f>Table1[[#This Row],[Emissions (g CO2)]]/(Table1[[#This Row],[Generation (TWh)]]*10^9)</f>
        <v>545.72210000000007</v>
      </c>
    </row>
    <row r="7302" spans="1:21" x14ac:dyDescent="0.35">
      <c r="A7302" t="s">
        <v>1947</v>
      </c>
      <c r="B7302" t="s">
        <v>3239</v>
      </c>
      <c r="C7302" t="str">
        <f>SUBSTITUTE(Table1[[#This Row],[Fuel]],", ",",")</f>
        <v>fossil gas: natural gas</v>
      </c>
      <c r="D7302" t="s">
        <v>3239</v>
      </c>
      <c r="H7302" t="s">
        <v>3438</v>
      </c>
      <c r="I7302">
        <v>190</v>
      </c>
      <c r="J7302" t="s">
        <v>3446</v>
      </c>
      <c r="K7302">
        <v>2013</v>
      </c>
      <c r="L7302" t="s">
        <v>29</v>
      </c>
      <c r="M7302" t="s">
        <v>29</v>
      </c>
      <c r="N7302">
        <v>54.086399999999998</v>
      </c>
      <c r="O7302">
        <v>38.237499999999997</v>
      </c>
      <c r="P7302" t="s">
        <v>3578</v>
      </c>
      <c r="Q7302" s="3">
        <f>Table1[[#This Row],[Capacity (MW)]]*0.395*8760*10^-6</f>
        <v>0.65743799999999997</v>
      </c>
      <c r="R7302" s="3" cm="1">
        <f t="array" ref="R7302">AVERAGE(VLOOKUP(_xlfn.TEXTSPLIT(Table1[[#This Row],[Fuel (no space after comma)]], ","), FuelList_Final_EF!$A$2:$B$65, 2, FALSE))</f>
        <v>53.06</v>
      </c>
      <c r="S7302" s="3">
        <f>Table1[[#This Row],[Generation (TWh)]]*10^9*VLOOKUP(Table1[[#This Row],[Turbine/Engine Technology]],Technology_HR!$A$2:$B$11,2,FALSE)*10^-6</f>
        <v>4962999.4619999994</v>
      </c>
      <c r="T7302" s="5">
        <f>Table1[[#This Row],[Fuel Consumption (mmBtu)]]*Table1[[#This Row],[Emission Factor (kg CO2/ mmBtu)]]*10^3</f>
        <v>263336751453.71997</v>
      </c>
      <c r="U7302" s="3">
        <f>Table1[[#This Row],[Emissions (g CO2)]]/(Table1[[#This Row],[Generation (TWh)]]*10^9)</f>
        <v>400.54993999999994</v>
      </c>
    </row>
    <row r="7303" spans="1:21" x14ac:dyDescent="0.35">
      <c r="A7303" t="s">
        <v>2007</v>
      </c>
      <c r="B7303" t="s">
        <v>3381</v>
      </c>
      <c r="C7303" t="str">
        <f>SUBSTITUTE(Table1[[#This Row],[Fuel]],", ",",")</f>
        <v>fossil gas: natural gas,industrial by-product: coke oven gas,industrial by-product: blast furnace gas</v>
      </c>
      <c r="D7303" t="s">
        <v>3239</v>
      </c>
      <c r="E7303" t="s">
        <v>3278</v>
      </c>
      <c r="F7303" t="s">
        <v>3274</v>
      </c>
      <c r="H7303" t="s">
        <v>3440</v>
      </c>
      <c r="I7303">
        <v>50</v>
      </c>
      <c r="J7303" t="s">
        <v>3446</v>
      </c>
      <c r="K7303">
        <v>2020</v>
      </c>
      <c r="L7303" t="s">
        <v>29</v>
      </c>
      <c r="M7303" t="s">
        <v>29</v>
      </c>
      <c r="N7303">
        <v>51.219420999999997</v>
      </c>
      <c r="O7303">
        <v>58.362360000000002</v>
      </c>
      <c r="P7303" t="s">
        <v>3578</v>
      </c>
      <c r="Q7303" s="3">
        <f>Table1[[#This Row],[Capacity (MW)]]*0.395*8760*10^-6</f>
        <v>0.17301</v>
      </c>
      <c r="R7303" s="3" cm="1">
        <f t="array" ref="R7303">AVERAGE(VLOOKUP(_xlfn.TEXTSPLIT(Table1[[#This Row],[Fuel (no space after comma)]], ","), FuelList_Final_EF!$A$2:$B$65, 2, FALSE))</f>
        <v>124.74333333333334</v>
      </c>
      <c r="S7303" s="3">
        <f>Table1[[#This Row],[Generation (TWh)]]*10^9*VLOOKUP(Table1[[#This Row],[Turbine/Engine Technology]],Technology_HR!$A$2:$B$11,2,FALSE)*10^-6</f>
        <v>1779407.8499999999</v>
      </c>
      <c r="T7303" s="5">
        <f>Table1[[#This Row],[Fuel Consumption (mmBtu)]]*Table1[[#This Row],[Emission Factor (kg CO2/ mmBtu)]]*10^3</f>
        <v>221969266568.49997</v>
      </c>
      <c r="U7303" s="3">
        <f>Table1[[#This Row],[Emissions (g CO2)]]/(Table1[[#This Row],[Generation (TWh)]]*10^9)</f>
        <v>1282.9851833333332</v>
      </c>
    </row>
    <row r="7304" spans="1:21" x14ac:dyDescent="0.35">
      <c r="A7304" t="s">
        <v>2007</v>
      </c>
      <c r="B7304" t="s">
        <v>3381</v>
      </c>
      <c r="C7304" t="str">
        <f>SUBSTITUTE(Table1[[#This Row],[Fuel]],", ",",")</f>
        <v>fossil gas: natural gas,industrial by-product: coke oven gas,industrial by-product: blast furnace gas</v>
      </c>
      <c r="D7304" t="s">
        <v>3239</v>
      </c>
      <c r="E7304" t="s">
        <v>3278</v>
      </c>
      <c r="F7304" t="s">
        <v>3274</v>
      </c>
      <c r="H7304" t="s">
        <v>3440</v>
      </c>
      <c r="I7304">
        <v>60</v>
      </c>
      <c r="J7304" t="s">
        <v>3446</v>
      </c>
      <c r="K7304">
        <v>2020</v>
      </c>
      <c r="L7304" t="s">
        <v>29</v>
      </c>
      <c r="M7304" t="s">
        <v>29</v>
      </c>
      <c r="N7304">
        <v>51.219420999999997</v>
      </c>
      <c r="O7304">
        <v>58.362360000000002</v>
      </c>
      <c r="P7304" t="s">
        <v>3578</v>
      </c>
      <c r="Q7304" s="3">
        <f>Table1[[#This Row],[Capacity (MW)]]*0.395*8760*10^-6</f>
        <v>0.20761200000000002</v>
      </c>
      <c r="R7304" s="3" cm="1">
        <f t="array" ref="R7304">AVERAGE(VLOOKUP(_xlfn.TEXTSPLIT(Table1[[#This Row],[Fuel (no space after comma)]], ","), FuelList_Final_EF!$A$2:$B$65, 2, FALSE))</f>
        <v>124.74333333333334</v>
      </c>
      <c r="S7304" s="3">
        <f>Table1[[#This Row],[Generation (TWh)]]*10^9*VLOOKUP(Table1[[#This Row],[Turbine/Engine Technology]],Technology_HR!$A$2:$B$11,2,FALSE)*10^-6</f>
        <v>2135289.42</v>
      </c>
      <c r="T7304" s="5">
        <f>Table1[[#This Row],[Fuel Consumption (mmBtu)]]*Table1[[#This Row],[Emission Factor (kg CO2/ mmBtu)]]*10^3</f>
        <v>266363119882.20001</v>
      </c>
      <c r="U7304" s="3">
        <f>Table1[[#This Row],[Emissions (g CO2)]]/(Table1[[#This Row],[Generation (TWh)]]*10^9)</f>
        <v>1282.9851833333332</v>
      </c>
    </row>
    <row r="7305" spans="1:21" x14ac:dyDescent="0.35">
      <c r="A7305" t="s">
        <v>2008</v>
      </c>
      <c r="B7305" t="s">
        <v>3245</v>
      </c>
      <c r="C7305" t="str">
        <f>SUBSTITUTE(Table1[[#This Row],[Fuel]],", ",",")</f>
        <v>fossil gas: unknown</v>
      </c>
      <c r="D7305" t="s">
        <v>3245</v>
      </c>
      <c r="H7305" t="s">
        <v>3438</v>
      </c>
      <c r="I7305">
        <v>120</v>
      </c>
      <c r="J7305" t="s">
        <v>3446</v>
      </c>
      <c r="K7305">
        <v>2017</v>
      </c>
      <c r="L7305" t="s">
        <v>29</v>
      </c>
      <c r="M7305" t="s">
        <v>29</v>
      </c>
      <c r="N7305">
        <v>66.085539999999995</v>
      </c>
      <c r="O7305">
        <v>76.668779999999998</v>
      </c>
      <c r="P7305" t="s">
        <v>3578</v>
      </c>
      <c r="Q7305" s="3">
        <f>Table1[[#This Row],[Capacity (MW)]]*0.395*8760*10^-6</f>
        <v>0.41522400000000004</v>
      </c>
      <c r="R7305" s="3" cm="1">
        <f t="array" ref="R7305">AVERAGE(VLOOKUP(_xlfn.TEXTSPLIT(Table1[[#This Row],[Fuel (no space after comma)]], ","), FuelList_Final_EF!$A$2:$B$65, 2, FALSE))</f>
        <v>60.319163943067998</v>
      </c>
      <c r="S7305" s="3">
        <f>Table1[[#This Row],[Generation (TWh)]]*10^9*VLOOKUP(Table1[[#This Row],[Turbine/Engine Technology]],Technology_HR!$A$2:$B$11,2,FALSE)*10^-6</f>
        <v>3134525.9760000003</v>
      </c>
      <c r="T7305" s="5">
        <f>Table1[[#This Row],[Fuel Consumption (mmBtu)]]*Table1[[#This Row],[Emission Factor (kg CO2/ mmBtu)]]*10^3</f>
        <v>189071986230.14923</v>
      </c>
      <c r="U7305" s="3">
        <f>Table1[[#This Row],[Emissions (g CO2)]]/(Table1[[#This Row],[Generation (TWh)]]*10^9)</f>
        <v>455.34936860622025</v>
      </c>
    </row>
    <row r="7306" spans="1:21" x14ac:dyDescent="0.35">
      <c r="A7306" t="s">
        <v>2009</v>
      </c>
      <c r="B7306" t="s">
        <v>3239</v>
      </c>
      <c r="C7306" t="str">
        <f>SUBSTITUTE(Table1[[#This Row],[Fuel]],", ",",")</f>
        <v>fossil gas: natural gas</v>
      </c>
      <c r="D7306" t="s">
        <v>3239</v>
      </c>
      <c r="H7306" t="s">
        <v>3438</v>
      </c>
      <c r="I7306">
        <v>60</v>
      </c>
      <c r="J7306" t="s">
        <v>3446</v>
      </c>
      <c r="K7306">
        <v>2010</v>
      </c>
      <c r="L7306" t="s">
        <v>29</v>
      </c>
      <c r="M7306" t="s">
        <v>29</v>
      </c>
      <c r="N7306">
        <v>63.186324999999997</v>
      </c>
      <c r="O7306">
        <v>75.403407000000001</v>
      </c>
      <c r="P7306" t="s">
        <v>3578</v>
      </c>
      <c r="Q7306" s="3">
        <f>Table1[[#This Row],[Capacity (MW)]]*0.395*8760*10^-6</f>
        <v>0.20761200000000002</v>
      </c>
      <c r="R7306" s="3" cm="1">
        <f t="array" ref="R7306">AVERAGE(VLOOKUP(_xlfn.TEXTSPLIT(Table1[[#This Row],[Fuel (no space after comma)]], ","), FuelList_Final_EF!$A$2:$B$65, 2, FALSE))</f>
        <v>53.06</v>
      </c>
      <c r="S7306" s="3">
        <f>Table1[[#This Row],[Generation (TWh)]]*10^9*VLOOKUP(Table1[[#This Row],[Turbine/Engine Technology]],Technology_HR!$A$2:$B$11,2,FALSE)*10^-6</f>
        <v>1567262.9880000001</v>
      </c>
      <c r="T7306" s="5">
        <f>Table1[[#This Row],[Fuel Consumption (mmBtu)]]*Table1[[#This Row],[Emission Factor (kg CO2/ mmBtu)]]*10^3</f>
        <v>83158974143.280014</v>
      </c>
      <c r="U7306" s="3">
        <f>Table1[[#This Row],[Emissions (g CO2)]]/(Table1[[#This Row],[Generation (TWh)]]*10^9)</f>
        <v>400.54993999999999</v>
      </c>
    </row>
    <row r="7307" spans="1:21" x14ac:dyDescent="0.35">
      <c r="A7307" t="s">
        <v>2009</v>
      </c>
      <c r="B7307" t="s">
        <v>3239</v>
      </c>
      <c r="C7307" t="str">
        <f>SUBSTITUTE(Table1[[#This Row],[Fuel]],", ",",")</f>
        <v>fossil gas: natural gas</v>
      </c>
      <c r="D7307" t="s">
        <v>3239</v>
      </c>
      <c r="H7307" t="s">
        <v>3438</v>
      </c>
      <c r="I7307">
        <v>60</v>
      </c>
      <c r="J7307" t="s">
        <v>3446</v>
      </c>
      <c r="K7307">
        <v>2010</v>
      </c>
      <c r="L7307" t="s">
        <v>29</v>
      </c>
      <c r="M7307" t="s">
        <v>29</v>
      </c>
      <c r="N7307">
        <v>63.186324999999997</v>
      </c>
      <c r="O7307">
        <v>75.403407000000001</v>
      </c>
      <c r="P7307" t="s">
        <v>3578</v>
      </c>
      <c r="Q7307" s="3">
        <f>Table1[[#This Row],[Capacity (MW)]]*0.395*8760*10^-6</f>
        <v>0.20761200000000002</v>
      </c>
      <c r="R7307" s="3" cm="1">
        <f t="array" ref="R7307">AVERAGE(VLOOKUP(_xlfn.TEXTSPLIT(Table1[[#This Row],[Fuel (no space after comma)]], ","), FuelList_Final_EF!$A$2:$B$65, 2, FALSE))</f>
        <v>53.06</v>
      </c>
      <c r="S7307" s="3">
        <f>Table1[[#This Row],[Generation (TWh)]]*10^9*VLOOKUP(Table1[[#This Row],[Turbine/Engine Technology]],Technology_HR!$A$2:$B$11,2,FALSE)*10^-6</f>
        <v>1567262.9880000001</v>
      </c>
      <c r="T7307" s="5">
        <f>Table1[[#This Row],[Fuel Consumption (mmBtu)]]*Table1[[#This Row],[Emission Factor (kg CO2/ mmBtu)]]*10^3</f>
        <v>83158974143.280014</v>
      </c>
      <c r="U7307" s="3">
        <f>Table1[[#This Row],[Emissions (g CO2)]]/(Table1[[#This Row],[Generation (TWh)]]*10^9)</f>
        <v>400.54993999999999</v>
      </c>
    </row>
    <row r="7308" spans="1:21" x14ac:dyDescent="0.35">
      <c r="A7308" t="s">
        <v>2010</v>
      </c>
      <c r="B7308" t="s">
        <v>3239</v>
      </c>
      <c r="C7308" t="str">
        <f>SUBSTITUTE(Table1[[#This Row],[Fuel]],", ",",")</f>
        <v>fossil gas: natural gas</v>
      </c>
      <c r="D7308" t="s">
        <v>3239</v>
      </c>
      <c r="H7308" t="s">
        <v>3438</v>
      </c>
      <c r="I7308">
        <v>453</v>
      </c>
      <c r="J7308" t="s">
        <v>3446</v>
      </c>
      <c r="K7308">
        <v>2013</v>
      </c>
      <c r="L7308" t="s">
        <v>29</v>
      </c>
      <c r="M7308" t="s">
        <v>29</v>
      </c>
      <c r="N7308">
        <v>62.206662999999999</v>
      </c>
      <c r="O7308">
        <v>65.519036</v>
      </c>
      <c r="P7308" t="s">
        <v>3578</v>
      </c>
      <c r="Q7308" s="3">
        <f>Table1[[#This Row],[Capacity (MW)]]*0.395*8760*10^-6</f>
        <v>1.5674706</v>
      </c>
      <c r="R7308" s="3" cm="1">
        <f t="array" ref="R7308">AVERAGE(VLOOKUP(_xlfn.TEXTSPLIT(Table1[[#This Row],[Fuel (no space after comma)]], ","), FuelList_Final_EF!$A$2:$B$65, 2, FALSE))</f>
        <v>53.06</v>
      </c>
      <c r="S7308" s="3">
        <f>Table1[[#This Row],[Generation (TWh)]]*10^9*VLOOKUP(Table1[[#This Row],[Turbine/Engine Technology]],Technology_HR!$A$2:$B$11,2,FALSE)*10^-6</f>
        <v>11832835.5594</v>
      </c>
      <c r="T7308" s="5">
        <f>Table1[[#This Row],[Fuel Consumption (mmBtu)]]*Table1[[#This Row],[Emission Factor (kg CO2/ mmBtu)]]*10^3</f>
        <v>627850254781.76404</v>
      </c>
      <c r="U7308" s="3">
        <f>Table1[[#This Row],[Emissions (g CO2)]]/(Table1[[#This Row],[Generation (TWh)]]*10^9)</f>
        <v>400.54994000000005</v>
      </c>
    </row>
    <row r="7309" spans="1:21" x14ac:dyDescent="0.35">
      <c r="A7309" t="s">
        <v>2010</v>
      </c>
      <c r="B7309" t="s">
        <v>3239</v>
      </c>
      <c r="C7309" t="str">
        <f>SUBSTITUTE(Table1[[#This Row],[Fuel]],", ",",")</f>
        <v>fossil gas: natural gas</v>
      </c>
      <c r="D7309" t="s">
        <v>3239</v>
      </c>
      <c r="H7309" t="s">
        <v>3438</v>
      </c>
      <c r="I7309">
        <v>453</v>
      </c>
      <c r="J7309" t="s">
        <v>3446</v>
      </c>
      <c r="K7309">
        <v>2013</v>
      </c>
      <c r="L7309" t="s">
        <v>29</v>
      </c>
      <c r="M7309" t="s">
        <v>29</v>
      </c>
      <c r="N7309">
        <v>62.206662999999999</v>
      </c>
      <c r="O7309">
        <v>65.519036</v>
      </c>
      <c r="P7309" t="s">
        <v>3578</v>
      </c>
      <c r="Q7309" s="3">
        <f>Table1[[#This Row],[Capacity (MW)]]*0.395*8760*10^-6</f>
        <v>1.5674706</v>
      </c>
      <c r="R7309" s="3" cm="1">
        <f t="array" ref="R7309">AVERAGE(VLOOKUP(_xlfn.TEXTSPLIT(Table1[[#This Row],[Fuel (no space after comma)]], ","), FuelList_Final_EF!$A$2:$B$65, 2, FALSE))</f>
        <v>53.06</v>
      </c>
      <c r="S7309" s="3">
        <f>Table1[[#This Row],[Generation (TWh)]]*10^9*VLOOKUP(Table1[[#This Row],[Turbine/Engine Technology]],Technology_HR!$A$2:$B$11,2,FALSE)*10^-6</f>
        <v>11832835.5594</v>
      </c>
      <c r="T7309" s="5">
        <f>Table1[[#This Row],[Fuel Consumption (mmBtu)]]*Table1[[#This Row],[Emission Factor (kg CO2/ mmBtu)]]*10^3</f>
        <v>627850254781.76404</v>
      </c>
      <c r="U7309" s="3">
        <f>Table1[[#This Row],[Emissions (g CO2)]]/(Table1[[#This Row],[Generation (TWh)]]*10^9)</f>
        <v>400.54994000000005</v>
      </c>
    </row>
    <row r="7310" spans="1:21" x14ac:dyDescent="0.35">
      <c r="A7310" t="s">
        <v>2010</v>
      </c>
      <c r="B7310" t="s">
        <v>3239</v>
      </c>
      <c r="C7310" t="str">
        <f>SUBSTITUTE(Table1[[#This Row],[Fuel]],", ",",")</f>
        <v>fossil gas: natural gas</v>
      </c>
      <c r="D7310" t="s">
        <v>3239</v>
      </c>
      <c r="H7310" t="s">
        <v>3438</v>
      </c>
      <c r="I7310">
        <v>454</v>
      </c>
      <c r="J7310" t="s">
        <v>3446</v>
      </c>
      <c r="K7310">
        <v>2014</v>
      </c>
      <c r="L7310" t="s">
        <v>29</v>
      </c>
      <c r="M7310" t="s">
        <v>29</v>
      </c>
      <c r="N7310">
        <v>62.206662999999999</v>
      </c>
      <c r="O7310">
        <v>65.519036</v>
      </c>
      <c r="P7310" t="s">
        <v>3578</v>
      </c>
      <c r="Q7310" s="3">
        <f>Table1[[#This Row],[Capacity (MW)]]*0.395*8760*10^-6</f>
        <v>1.5709308</v>
      </c>
      <c r="R7310" s="3" cm="1">
        <f t="array" ref="R7310">AVERAGE(VLOOKUP(_xlfn.TEXTSPLIT(Table1[[#This Row],[Fuel (no space after comma)]], ","), FuelList_Final_EF!$A$2:$B$65, 2, FALSE))</f>
        <v>53.06</v>
      </c>
      <c r="S7310" s="3">
        <f>Table1[[#This Row],[Generation (TWh)]]*10^9*VLOOKUP(Table1[[#This Row],[Turbine/Engine Technology]],Technology_HR!$A$2:$B$11,2,FALSE)*10^-6</f>
        <v>11858956.609199999</v>
      </c>
      <c r="T7310" s="5">
        <f>Table1[[#This Row],[Fuel Consumption (mmBtu)]]*Table1[[#This Row],[Emission Factor (kg CO2/ mmBtu)]]*10^3</f>
        <v>629236237684.15198</v>
      </c>
      <c r="U7310" s="3">
        <f>Table1[[#This Row],[Emissions (g CO2)]]/(Table1[[#This Row],[Generation (TWh)]]*10^9)</f>
        <v>400.54993999999999</v>
      </c>
    </row>
    <row r="7311" spans="1:21" x14ac:dyDescent="0.35">
      <c r="A7311" t="s">
        <v>1950</v>
      </c>
      <c r="B7311" t="s">
        <v>3263</v>
      </c>
      <c r="C7311" t="str">
        <f>SUBSTITUTE(Table1[[#This Row],[Fuel]],", ",",")</f>
        <v>fossil gas: natural gas,fossil liquids: heavy fuel oil</v>
      </c>
      <c r="D7311" t="s">
        <v>3239</v>
      </c>
      <c r="E7311" t="s">
        <v>3241</v>
      </c>
      <c r="H7311" t="s">
        <v>3440</v>
      </c>
      <c r="I7311">
        <v>60</v>
      </c>
      <c r="J7311" t="s">
        <v>3446</v>
      </c>
      <c r="K7311">
        <v>1958</v>
      </c>
      <c r="L7311" t="s">
        <v>29</v>
      </c>
      <c r="M7311" t="s">
        <v>29</v>
      </c>
      <c r="N7311">
        <v>55.067770000000003</v>
      </c>
      <c r="O7311">
        <v>73.259316999999996</v>
      </c>
      <c r="P7311" t="s">
        <v>3578</v>
      </c>
      <c r="Q7311" s="3">
        <f>Table1[[#This Row],[Capacity (MW)]]*0.395*8760*10^-6</f>
        <v>0.20761200000000002</v>
      </c>
      <c r="R7311" s="3" cm="1">
        <f t="array" ref="R7311">AVERAGE(VLOOKUP(_xlfn.TEXTSPLIT(Table1[[#This Row],[Fuel (no space after comma)]], ","), FuelList_Final_EF!$A$2:$B$65, 2, FALSE))</f>
        <v>67.331265155508703</v>
      </c>
      <c r="S7311" s="3">
        <f>Table1[[#This Row],[Generation (TWh)]]*10^9*VLOOKUP(Table1[[#This Row],[Turbine/Engine Technology]],Technology_HR!$A$2:$B$11,2,FALSE)*10^-6</f>
        <v>2135289.42</v>
      </c>
      <c r="T7311" s="5">
        <f>Table1[[#This Row],[Fuel Consumption (mmBtu)]]*Table1[[#This Row],[Emission Factor (kg CO2/ mmBtu)]]*10^3</f>
        <v>143771738121.77237</v>
      </c>
      <c r="U7311" s="3">
        <f>Table1[[#This Row],[Emissions (g CO2)]]/(Table1[[#This Row],[Generation (TWh)]]*10^9)</f>
        <v>692.50206212440685</v>
      </c>
    </row>
    <row r="7312" spans="1:21" x14ac:dyDescent="0.35">
      <c r="A7312" t="s">
        <v>1950</v>
      </c>
      <c r="B7312" t="s">
        <v>3263</v>
      </c>
      <c r="C7312" t="str">
        <f>SUBSTITUTE(Table1[[#This Row],[Fuel]],", ",",")</f>
        <v>fossil gas: natural gas,fossil liquids: heavy fuel oil</v>
      </c>
      <c r="D7312" t="s">
        <v>3239</v>
      </c>
      <c r="E7312" t="s">
        <v>3241</v>
      </c>
      <c r="H7312" t="s">
        <v>3440</v>
      </c>
      <c r="I7312">
        <v>120</v>
      </c>
      <c r="J7312" t="s">
        <v>3446</v>
      </c>
      <c r="K7312">
        <v>2017</v>
      </c>
      <c r="L7312" t="s">
        <v>29</v>
      </c>
      <c r="M7312" t="s">
        <v>29</v>
      </c>
      <c r="N7312">
        <v>55.067770000000003</v>
      </c>
      <c r="O7312">
        <v>73.259316999999996</v>
      </c>
      <c r="P7312" t="s">
        <v>3578</v>
      </c>
      <c r="Q7312" s="3">
        <f>Table1[[#This Row],[Capacity (MW)]]*0.395*8760*10^-6</f>
        <v>0.41522400000000004</v>
      </c>
      <c r="R7312" s="3" cm="1">
        <f t="array" ref="R7312">AVERAGE(VLOOKUP(_xlfn.TEXTSPLIT(Table1[[#This Row],[Fuel (no space after comma)]], ","), FuelList_Final_EF!$A$2:$B$65, 2, FALSE))</f>
        <v>67.331265155508703</v>
      </c>
      <c r="S7312" s="3">
        <f>Table1[[#This Row],[Generation (TWh)]]*10^9*VLOOKUP(Table1[[#This Row],[Turbine/Engine Technology]],Technology_HR!$A$2:$B$11,2,FALSE)*10^-6</f>
        <v>4270578.84</v>
      </c>
      <c r="T7312" s="5">
        <f>Table1[[#This Row],[Fuel Consumption (mmBtu)]]*Table1[[#This Row],[Emission Factor (kg CO2/ mmBtu)]]*10^3</f>
        <v>287543476243.54474</v>
      </c>
      <c r="U7312" s="3">
        <f>Table1[[#This Row],[Emissions (g CO2)]]/(Table1[[#This Row],[Generation (TWh)]]*10^9)</f>
        <v>692.50206212440685</v>
      </c>
    </row>
    <row r="7313" spans="1:21" x14ac:dyDescent="0.35">
      <c r="A7313" t="s">
        <v>1950</v>
      </c>
      <c r="B7313" t="s">
        <v>3263</v>
      </c>
      <c r="C7313" t="str">
        <f>SUBSTITUTE(Table1[[#This Row],[Fuel]],", ",",")</f>
        <v>fossil gas: natural gas,fossil liquids: heavy fuel oil</v>
      </c>
      <c r="D7313" t="s">
        <v>3239</v>
      </c>
      <c r="E7313" t="s">
        <v>3241</v>
      </c>
      <c r="H7313" t="s">
        <v>3440</v>
      </c>
      <c r="I7313">
        <v>60</v>
      </c>
      <c r="J7313" t="s">
        <v>3446</v>
      </c>
      <c r="K7313">
        <v>1962</v>
      </c>
      <c r="L7313" t="s">
        <v>29</v>
      </c>
      <c r="M7313" t="s">
        <v>29</v>
      </c>
      <c r="N7313">
        <v>55.067770000000003</v>
      </c>
      <c r="O7313">
        <v>73.259316999999996</v>
      </c>
      <c r="P7313" t="s">
        <v>3578</v>
      </c>
      <c r="Q7313" s="3">
        <f>Table1[[#This Row],[Capacity (MW)]]*0.395*8760*10^-6</f>
        <v>0.20761200000000002</v>
      </c>
      <c r="R7313" s="3" cm="1">
        <f t="array" ref="R7313">AVERAGE(VLOOKUP(_xlfn.TEXTSPLIT(Table1[[#This Row],[Fuel (no space after comma)]], ","), FuelList_Final_EF!$A$2:$B$65, 2, FALSE))</f>
        <v>67.331265155508703</v>
      </c>
      <c r="S7313" s="3">
        <f>Table1[[#This Row],[Generation (TWh)]]*10^9*VLOOKUP(Table1[[#This Row],[Turbine/Engine Technology]],Technology_HR!$A$2:$B$11,2,FALSE)*10^-6</f>
        <v>2135289.42</v>
      </c>
      <c r="T7313" s="5">
        <f>Table1[[#This Row],[Fuel Consumption (mmBtu)]]*Table1[[#This Row],[Emission Factor (kg CO2/ mmBtu)]]*10^3</f>
        <v>143771738121.77237</v>
      </c>
      <c r="U7313" s="3">
        <f>Table1[[#This Row],[Emissions (g CO2)]]/(Table1[[#This Row],[Generation (TWh)]]*10^9)</f>
        <v>692.50206212440685</v>
      </c>
    </row>
    <row r="7314" spans="1:21" x14ac:dyDescent="0.35">
      <c r="A7314" t="s">
        <v>1950</v>
      </c>
      <c r="B7314" t="s">
        <v>3263</v>
      </c>
      <c r="C7314" t="str">
        <f>SUBSTITUTE(Table1[[#This Row],[Fuel]],", ",",")</f>
        <v>fossil gas: natural gas,fossil liquids: heavy fuel oil</v>
      </c>
      <c r="D7314" t="s">
        <v>3239</v>
      </c>
      <c r="E7314" t="s">
        <v>3241</v>
      </c>
      <c r="H7314" t="s">
        <v>3440</v>
      </c>
      <c r="I7314">
        <v>60</v>
      </c>
      <c r="J7314" t="s">
        <v>3446</v>
      </c>
      <c r="K7314">
        <v>1963</v>
      </c>
      <c r="L7314" t="s">
        <v>29</v>
      </c>
      <c r="M7314" t="s">
        <v>29</v>
      </c>
      <c r="N7314">
        <v>55.067770000000003</v>
      </c>
      <c r="O7314">
        <v>73.259316999999996</v>
      </c>
      <c r="P7314" t="s">
        <v>3578</v>
      </c>
      <c r="Q7314" s="3">
        <f>Table1[[#This Row],[Capacity (MW)]]*0.395*8760*10^-6</f>
        <v>0.20761200000000002</v>
      </c>
      <c r="R7314" s="3" cm="1">
        <f t="array" ref="R7314">AVERAGE(VLOOKUP(_xlfn.TEXTSPLIT(Table1[[#This Row],[Fuel (no space after comma)]], ","), FuelList_Final_EF!$A$2:$B$65, 2, FALSE))</f>
        <v>67.331265155508703</v>
      </c>
      <c r="S7314" s="3">
        <f>Table1[[#This Row],[Generation (TWh)]]*10^9*VLOOKUP(Table1[[#This Row],[Turbine/Engine Technology]],Technology_HR!$A$2:$B$11,2,FALSE)*10^-6</f>
        <v>2135289.42</v>
      </c>
      <c r="T7314" s="5">
        <f>Table1[[#This Row],[Fuel Consumption (mmBtu)]]*Table1[[#This Row],[Emission Factor (kg CO2/ mmBtu)]]*10^3</f>
        <v>143771738121.77237</v>
      </c>
      <c r="U7314" s="3">
        <f>Table1[[#This Row],[Emissions (g CO2)]]/(Table1[[#This Row],[Generation (TWh)]]*10^9)</f>
        <v>692.50206212440685</v>
      </c>
    </row>
    <row r="7315" spans="1:21" x14ac:dyDescent="0.35">
      <c r="A7315" t="s">
        <v>1950</v>
      </c>
      <c r="B7315" t="s">
        <v>3263</v>
      </c>
      <c r="C7315" t="str">
        <f>SUBSTITUTE(Table1[[#This Row],[Fuel]],", ",",")</f>
        <v>fossil gas: natural gas,fossil liquids: heavy fuel oil</v>
      </c>
      <c r="D7315" t="s">
        <v>3239</v>
      </c>
      <c r="E7315" t="s">
        <v>3241</v>
      </c>
      <c r="H7315" t="s">
        <v>3440</v>
      </c>
      <c r="I7315">
        <v>60</v>
      </c>
      <c r="J7315" t="s">
        <v>3446</v>
      </c>
      <c r="K7315">
        <v>1964</v>
      </c>
      <c r="L7315" t="s">
        <v>29</v>
      </c>
      <c r="M7315" t="s">
        <v>29</v>
      </c>
      <c r="N7315">
        <v>55.067770000000003</v>
      </c>
      <c r="O7315">
        <v>73.259316999999996</v>
      </c>
      <c r="P7315" t="s">
        <v>3578</v>
      </c>
      <c r="Q7315" s="3">
        <f>Table1[[#This Row],[Capacity (MW)]]*0.395*8760*10^-6</f>
        <v>0.20761200000000002</v>
      </c>
      <c r="R7315" s="3" cm="1">
        <f t="array" ref="R7315">AVERAGE(VLOOKUP(_xlfn.TEXTSPLIT(Table1[[#This Row],[Fuel (no space after comma)]], ","), FuelList_Final_EF!$A$2:$B$65, 2, FALSE))</f>
        <v>67.331265155508703</v>
      </c>
      <c r="S7315" s="3">
        <f>Table1[[#This Row],[Generation (TWh)]]*10^9*VLOOKUP(Table1[[#This Row],[Turbine/Engine Technology]],Technology_HR!$A$2:$B$11,2,FALSE)*10^-6</f>
        <v>2135289.42</v>
      </c>
      <c r="T7315" s="5">
        <f>Table1[[#This Row],[Fuel Consumption (mmBtu)]]*Table1[[#This Row],[Emission Factor (kg CO2/ mmBtu)]]*10^3</f>
        <v>143771738121.77237</v>
      </c>
      <c r="U7315" s="3">
        <f>Table1[[#This Row],[Emissions (g CO2)]]/(Table1[[#This Row],[Generation (TWh)]]*10^9)</f>
        <v>692.50206212440685</v>
      </c>
    </row>
    <row r="7316" spans="1:21" x14ac:dyDescent="0.35">
      <c r="A7316" t="s">
        <v>1950</v>
      </c>
      <c r="B7316" t="s">
        <v>3263</v>
      </c>
      <c r="C7316" t="str">
        <f>SUBSTITUTE(Table1[[#This Row],[Fuel]],", ",",")</f>
        <v>fossil gas: natural gas,fossil liquids: heavy fuel oil</v>
      </c>
      <c r="D7316" t="s">
        <v>3239</v>
      </c>
      <c r="E7316" t="s">
        <v>3241</v>
      </c>
      <c r="H7316" t="s">
        <v>3438</v>
      </c>
      <c r="I7316">
        <v>85</v>
      </c>
      <c r="J7316" t="s">
        <v>3446</v>
      </c>
      <c r="K7316">
        <v>2013</v>
      </c>
      <c r="L7316" t="s">
        <v>29</v>
      </c>
      <c r="M7316" t="s">
        <v>29</v>
      </c>
      <c r="N7316">
        <v>55.067770000000003</v>
      </c>
      <c r="O7316">
        <v>73.259316999999996</v>
      </c>
      <c r="P7316" t="s">
        <v>3578</v>
      </c>
      <c r="Q7316" s="3">
        <f>Table1[[#This Row],[Capacity (MW)]]*0.395*8760*10^-6</f>
        <v>0.29411699999999996</v>
      </c>
      <c r="R7316" s="3" cm="1">
        <f t="array" ref="R7316">AVERAGE(VLOOKUP(_xlfn.TEXTSPLIT(Table1[[#This Row],[Fuel (no space after comma)]], ","), FuelList_Final_EF!$A$2:$B$65, 2, FALSE))</f>
        <v>67.331265155508703</v>
      </c>
      <c r="S7316" s="3">
        <f>Table1[[#This Row],[Generation (TWh)]]*10^9*VLOOKUP(Table1[[#This Row],[Turbine/Engine Technology]],Technology_HR!$A$2:$B$11,2,FALSE)*10^-6</f>
        <v>2220289.2329999995</v>
      </c>
      <c r="T7316" s="5">
        <f>Table1[[#This Row],[Fuel Consumption (mmBtu)]]*Table1[[#This Row],[Emission Factor (kg CO2/ mmBtu)]]*10^3</f>
        <v>149494883069.04404</v>
      </c>
      <c r="U7316" s="3">
        <f>Table1[[#This Row],[Emissions (g CO2)]]/(Table1[[#This Row],[Generation (TWh)]]*10^9)</f>
        <v>508.28372065893529</v>
      </c>
    </row>
    <row r="7317" spans="1:21" x14ac:dyDescent="0.35">
      <c r="A7317" t="s">
        <v>1947</v>
      </c>
      <c r="B7317" t="s">
        <v>3239</v>
      </c>
      <c r="C7317" t="str">
        <f>SUBSTITUTE(Table1[[#This Row],[Fuel]],", ",",")</f>
        <v>fossil gas: natural gas</v>
      </c>
      <c r="D7317" t="s">
        <v>3239</v>
      </c>
      <c r="H7317" t="s">
        <v>3440</v>
      </c>
      <c r="I7317">
        <v>110</v>
      </c>
      <c r="J7317" t="s">
        <v>3446</v>
      </c>
      <c r="K7317">
        <v>1978</v>
      </c>
      <c r="L7317" t="s">
        <v>29</v>
      </c>
      <c r="M7317" t="s">
        <v>29</v>
      </c>
      <c r="N7317">
        <v>52.987900000000003</v>
      </c>
      <c r="O7317">
        <v>36.098300000000002</v>
      </c>
      <c r="P7317" t="s">
        <v>3578</v>
      </c>
      <c r="Q7317" s="3">
        <f>Table1[[#This Row],[Capacity (MW)]]*0.395*8760*10^-6</f>
        <v>0.38062199999999996</v>
      </c>
      <c r="R7317" s="3" cm="1">
        <f t="array" ref="R7317">AVERAGE(VLOOKUP(_xlfn.TEXTSPLIT(Table1[[#This Row],[Fuel (no space after comma)]], ","), FuelList_Final_EF!$A$2:$B$65, 2, FALSE))</f>
        <v>53.06</v>
      </c>
      <c r="S7317" s="3">
        <f>Table1[[#This Row],[Generation (TWh)]]*10^9*VLOOKUP(Table1[[#This Row],[Turbine/Engine Technology]],Technology_HR!$A$2:$B$11,2,FALSE)*10^-6</f>
        <v>3914697.2699999996</v>
      </c>
      <c r="T7317" s="5">
        <f>Table1[[#This Row],[Fuel Consumption (mmBtu)]]*Table1[[#This Row],[Emission Factor (kg CO2/ mmBtu)]]*10^3</f>
        <v>207713837146.19998</v>
      </c>
      <c r="U7317" s="3">
        <f>Table1[[#This Row],[Emissions (g CO2)]]/(Table1[[#This Row],[Generation (TWh)]]*10^9)</f>
        <v>545.72210000000007</v>
      </c>
    </row>
    <row r="7318" spans="1:21" x14ac:dyDescent="0.35">
      <c r="A7318" t="s">
        <v>1947</v>
      </c>
      <c r="B7318" t="s">
        <v>3239</v>
      </c>
      <c r="C7318" t="str">
        <f>SUBSTITUTE(Table1[[#This Row],[Fuel]],", ",",")</f>
        <v>fossil gas: natural gas</v>
      </c>
      <c r="D7318" t="s">
        <v>3239</v>
      </c>
      <c r="H7318" t="s">
        <v>3440</v>
      </c>
      <c r="I7318">
        <v>110</v>
      </c>
      <c r="J7318" t="s">
        <v>3446</v>
      </c>
      <c r="K7318">
        <v>1979</v>
      </c>
      <c r="L7318" t="s">
        <v>29</v>
      </c>
      <c r="M7318" t="s">
        <v>29</v>
      </c>
      <c r="N7318">
        <v>52.987900000000003</v>
      </c>
      <c r="O7318">
        <v>36.098300000000002</v>
      </c>
      <c r="P7318" t="s">
        <v>3578</v>
      </c>
      <c r="Q7318" s="3">
        <f>Table1[[#This Row],[Capacity (MW)]]*0.395*8760*10^-6</f>
        <v>0.38062199999999996</v>
      </c>
      <c r="R7318" s="3" cm="1">
        <f t="array" ref="R7318">AVERAGE(VLOOKUP(_xlfn.TEXTSPLIT(Table1[[#This Row],[Fuel (no space after comma)]], ","), FuelList_Final_EF!$A$2:$B$65, 2, FALSE))</f>
        <v>53.06</v>
      </c>
      <c r="S7318" s="3">
        <f>Table1[[#This Row],[Generation (TWh)]]*10^9*VLOOKUP(Table1[[#This Row],[Turbine/Engine Technology]],Technology_HR!$A$2:$B$11,2,FALSE)*10^-6</f>
        <v>3914697.2699999996</v>
      </c>
      <c r="T7318" s="5">
        <f>Table1[[#This Row],[Fuel Consumption (mmBtu)]]*Table1[[#This Row],[Emission Factor (kg CO2/ mmBtu)]]*10^3</f>
        <v>207713837146.19998</v>
      </c>
      <c r="U7318" s="3">
        <f>Table1[[#This Row],[Emissions (g CO2)]]/(Table1[[#This Row],[Generation (TWh)]]*10^9)</f>
        <v>545.72210000000007</v>
      </c>
    </row>
    <row r="7319" spans="1:21" x14ac:dyDescent="0.35">
      <c r="A7319" t="s">
        <v>1947</v>
      </c>
      <c r="B7319" t="s">
        <v>3239</v>
      </c>
      <c r="C7319" t="str">
        <f>SUBSTITUTE(Table1[[#This Row],[Fuel]],", ",",")</f>
        <v>fossil gas: natural gas</v>
      </c>
      <c r="D7319" t="s">
        <v>3239</v>
      </c>
      <c r="H7319" t="s">
        <v>3440</v>
      </c>
      <c r="I7319">
        <v>110</v>
      </c>
      <c r="J7319" t="s">
        <v>3446</v>
      </c>
      <c r="K7319">
        <v>1989</v>
      </c>
      <c r="L7319" t="s">
        <v>29</v>
      </c>
      <c r="M7319" t="s">
        <v>29</v>
      </c>
      <c r="N7319">
        <v>52.987900000000003</v>
      </c>
      <c r="O7319">
        <v>36.098300000000002</v>
      </c>
      <c r="P7319" t="s">
        <v>3578</v>
      </c>
      <c r="Q7319" s="3">
        <f>Table1[[#This Row],[Capacity (MW)]]*0.395*8760*10^-6</f>
        <v>0.38062199999999996</v>
      </c>
      <c r="R7319" s="3" cm="1">
        <f t="array" ref="R7319">AVERAGE(VLOOKUP(_xlfn.TEXTSPLIT(Table1[[#This Row],[Fuel (no space after comma)]], ","), FuelList_Final_EF!$A$2:$B$65, 2, FALSE))</f>
        <v>53.06</v>
      </c>
      <c r="S7319" s="3">
        <f>Table1[[#This Row],[Generation (TWh)]]*10^9*VLOOKUP(Table1[[#This Row],[Turbine/Engine Technology]],Technology_HR!$A$2:$B$11,2,FALSE)*10^-6</f>
        <v>3914697.2699999996</v>
      </c>
      <c r="T7319" s="5">
        <f>Table1[[#This Row],[Fuel Consumption (mmBtu)]]*Table1[[#This Row],[Emission Factor (kg CO2/ mmBtu)]]*10^3</f>
        <v>207713837146.19998</v>
      </c>
      <c r="U7319" s="3">
        <f>Table1[[#This Row],[Emissions (g CO2)]]/(Table1[[#This Row],[Generation (TWh)]]*10^9)</f>
        <v>545.72210000000007</v>
      </c>
    </row>
    <row r="7320" spans="1:21" x14ac:dyDescent="0.35">
      <c r="A7320" t="s">
        <v>1973</v>
      </c>
      <c r="B7320" t="s">
        <v>3263</v>
      </c>
      <c r="C7320" t="str">
        <f>SUBSTITUTE(Table1[[#This Row],[Fuel]],", ",",")</f>
        <v>fossil gas: natural gas,fossil liquids: heavy fuel oil</v>
      </c>
      <c r="D7320" t="s">
        <v>3239</v>
      </c>
      <c r="E7320" t="s">
        <v>3241</v>
      </c>
      <c r="H7320" t="s">
        <v>3440</v>
      </c>
      <c r="I7320">
        <v>65</v>
      </c>
      <c r="J7320" t="s">
        <v>3446</v>
      </c>
      <c r="K7320">
        <v>1998</v>
      </c>
      <c r="L7320" t="s">
        <v>29</v>
      </c>
      <c r="M7320" t="s">
        <v>29</v>
      </c>
      <c r="N7320">
        <v>51.241256</v>
      </c>
      <c r="O7320">
        <v>58.497233000000001</v>
      </c>
      <c r="P7320" t="s">
        <v>3578</v>
      </c>
      <c r="Q7320" s="3">
        <f>Table1[[#This Row],[Capacity (MW)]]*0.395*8760*10^-6</f>
        <v>0.224913</v>
      </c>
      <c r="R7320" s="3" cm="1">
        <f t="array" ref="R7320">AVERAGE(VLOOKUP(_xlfn.TEXTSPLIT(Table1[[#This Row],[Fuel (no space after comma)]], ","), FuelList_Final_EF!$A$2:$B$65, 2, FALSE))</f>
        <v>67.331265155508703</v>
      </c>
      <c r="S7320" s="3">
        <f>Table1[[#This Row],[Generation (TWh)]]*10^9*VLOOKUP(Table1[[#This Row],[Turbine/Engine Technology]],Technology_HR!$A$2:$B$11,2,FALSE)*10^-6</f>
        <v>2313230.2050000001</v>
      </c>
      <c r="T7320" s="5">
        <f>Table1[[#This Row],[Fuel Consumption (mmBtu)]]*Table1[[#This Row],[Emission Factor (kg CO2/ mmBtu)]]*10^3</f>
        <v>155752716298.58676</v>
      </c>
      <c r="U7320" s="3">
        <f>Table1[[#This Row],[Emissions (g CO2)]]/(Table1[[#This Row],[Generation (TWh)]]*10^9)</f>
        <v>692.50206212440708</v>
      </c>
    </row>
    <row r="7321" spans="1:21" x14ac:dyDescent="0.35">
      <c r="A7321" t="s">
        <v>1973</v>
      </c>
      <c r="B7321" t="s">
        <v>3263</v>
      </c>
      <c r="C7321" t="str">
        <f>SUBSTITUTE(Table1[[#This Row],[Fuel]],", ",",")</f>
        <v>fossil gas: natural gas,fossil liquids: heavy fuel oil</v>
      </c>
      <c r="D7321" t="s">
        <v>3239</v>
      </c>
      <c r="E7321" t="s">
        <v>3241</v>
      </c>
      <c r="H7321" t="s">
        <v>3440</v>
      </c>
      <c r="I7321">
        <v>65</v>
      </c>
      <c r="J7321" t="s">
        <v>3446</v>
      </c>
      <c r="K7321">
        <v>1998</v>
      </c>
      <c r="L7321" t="s">
        <v>29</v>
      </c>
      <c r="M7321" t="s">
        <v>29</v>
      </c>
      <c r="N7321">
        <v>51.241256</v>
      </c>
      <c r="O7321">
        <v>58.497233000000001</v>
      </c>
      <c r="P7321" t="s">
        <v>3578</v>
      </c>
      <c r="Q7321" s="3">
        <f>Table1[[#This Row],[Capacity (MW)]]*0.395*8760*10^-6</f>
        <v>0.224913</v>
      </c>
      <c r="R7321" s="3" cm="1">
        <f t="array" ref="R7321">AVERAGE(VLOOKUP(_xlfn.TEXTSPLIT(Table1[[#This Row],[Fuel (no space after comma)]], ","), FuelList_Final_EF!$A$2:$B$65, 2, FALSE))</f>
        <v>67.331265155508703</v>
      </c>
      <c r="S7321" s="3">
        <f>Table1[[#This Row],[Generation (TWh)]]*10^9*VLOOKUP(Table1[[#This Row],[Turbine/Engine Technology]],Technology_HR!$A$2:$B$11,2,FALSE)*10^-6</f>
        <v>2313230.2050000001</v>
      </c>
      <c r="T7321" s="5">
        <f>Table1[[#This Row],[Fuel Consumption (mmBtu)]]*Table1[[#This Row],[Emission Factor (kg CO2/ mmBtu)]]*10^3</f>
        <v>155752716298.58676</v>
      </c>
      <c r="U7321" s="3">
        <f>Table1[[#This Row],[Emissions (g CO2)]]/(Table1[[#This Row],[Generation (TWh)]]*10^9)</f>
        <v>692.50206212440708</v>
      </c>
    </row>
    <row r="7322" spans="1:21" x14ac:dyDescent="0.35">
      <c r="A7322" t="s">
        <v>1973</v>
      </c>
      <c r="B7322" t="s">
        <v>3263</v>
      </c>
      <c r="C7322" t="str">
        <f>SUBSTITUTE(Table1[[#This Row],[Fuel]],", ",",")</f>
        <v>fossil gas: natural gas,fossil liquids: heavy fuel oil</v>
      </c>
      <c r="D7322" t="s">
        <v>3239</v>
      </c>
      <c r="E7322" t="s">
        <v>3241</v>
      </c>
      <c r="H7322" t="s">
        <v>3440</v>
      </c>
      <c r="I7322">
        <v>65</v>
      </c>
      <c r="J7322" t="s">
        <v>3446</v>
      </c>
      <c r="K7322">
        <v>1998</v>
      </c>
      <c r="L7322" t="s">
        <v>29</v>
      </c>
      <c r="M7322" t="s">
        <v>29</v>
      </c>
      <c r="N7322">
        <v>51.241256</v>
      </c>
      <c r="O7322">
        <v>58.497233000000001</v>
      </c>
      <c r="P7322" t="s">
        <v>3578</v>
      </c>
      <c r="Q7322" s="3">
        <f>Table1[[#This Row],[Capacity (MW)]]*0.395*8760*10^-6</f>
        <v>0.224913</v>
      </c>
      <c r="R7322" s="3" cm="1">
        <f t="array" ref="R7322">AVERAGE(VLOOKUP(_xlfn.TEXTSPLIT(Table1[[#This Row],[Fuel (no space after comma)]], ","), FuelList_Final_EF!$A$2:$B$65, 2, FALSE))</f>
        <v>67.331265155508703</v>
      </c>
      <c r="S7322" s="3">
        <f>Table1[[#This Row],[Generation (TWh)]]*10^9*VLOOKUP(Table1[[#This Row],[Turbine/Engine Technology]],Technology_HR!$A$2:$B$11,2,FALSE)*10^-6</f>
        <v>2313230.2050000001</v>
      </c>
      <c r="T7322" s="5">
        <f>Table1[[#This Row],[Fuel Consumption (mmBtu)]]*Table1[[#This Row],[Emission Factor (kg CO2/ mmBtu)]]*10^3</f>
        <v>155752716298.58676</v>
      </c>
      <c r="U7322" s="3">
        <f>Table1[[#This Row],[Emissions (g CO2)]]/(Table1[[#This Row],[Generation (TWh)]]*10^9)</f>
        <v>692.50206212440708</v>
      </c>
    </row>
    <row r="7323" spans="1:21" x14ac:dyDescent="0.35">
      <c r="A7323" t="s">
        <v>1962</v>
      </c>
      <c r="B7323" t="s">
        <v>3239</v>
      </c>
      <c r="C7323" t="str">
        <f>SUBSTITUTE(Table1[[#This Row],[Fuel]],", ",",")</f>
        <v>fossil gas: natural gas</v>
      </c>
      <c r="D7323" t="s">
        <v>3239</v>
      </c>
      <c r="H7323" t="s">
        <v>3440</v>
      </c>
      <c r="I7323">
        <v>210</v>
      </c>
      <c r="J7323" t="s">
        <v>3446</v>
      </c>
      <c r="K7323">
        <v>1979</v>
      </c>
      <c r="L7323" t="s">
        <v>29</v>
      </c>
      <c r="M7323" t="s">
        <v>29</v>
      </c>
      <c r="N7323">
        <v>65.132417000000004</v>
      </c>
      <c r="O7323">
        <v>57.313912999999999</v>
      </c>
      <c r="P7323" t="s">
        <v>3578</v>
      </c>
      <c r="Q7323" s="3">
        <f>Table1[[#This Row],[Capacity (MW)]]*0.395*8760*10^-6</f>
        <v>0.72664200000000001</v>
      </c>
      <c r="R7323" s="3" cm="1">
        <f t="array" ref="R7323">AVERAGE(VLOOKUP(_xlfn.TEXTSPLIT(Table1[[#This Row],[Fuel (no space after comma)]], ","), FuelList_Final_EF!$A$2:$B$65, 2, FALSE))</f>
        <v>53.06</v>
      </c>
      <c r="S7323" s="3">
        <f>Table1[[#This Row],[Generation (TWh)]]*10^9*VLOOKUP(Table1[[#This Row],[Turbine/Engine Technology]],Technology_HR!$A$2:$B$11,2,FALSE)*10^-6</f>
        <v>7473512.9699999997</v>
      </c>
      <c r="T7323" s="5">
        <f>Table1[[#This Row],[Fuel Consumption (mmBtu)]]*Table1[[#This Row],[Emission Factor (kg CO2/ mmBtu)]]*10^3</f>
        <v>396544598188.20001</v>
      </c>
      <c r="U7323" s="3">
        <f>Table1[[#This Row],[Emissions (g CO2)]]/(Table1[[#This Row],[Generation (TWh)]]*10^9)</f>
        <v>545.72210000000007</v>
      </c>
    </row>
    <row r="7324" spans="1:21" x14ac:dyDescent="0.35">
      <c r="A7324" t="s">
        <v>1962</v>
      </c>
      <c r="B7324" t="s">
        <v>3239</v>
      </c>
      <c r="C7324" t="str">
        <f>SUBSTITUTE(Table1[[#This Row],[Fuel]],", ",",")</f>
        <v>fossil gas: natural gas</v>
      </c>
      <c r="D7324" t="s">
        <v>3239</v>
      </c>
      <c r="H7324" t="s">
        <v>3440</v>
      </c>
      <c r="I7324">
        <v>210</v>
      </c>
      <c r="J7324" t="s">
        <v>3446</v>
      </c>
      <c r="K7324">
        <v>1980</v>
      </c>
      <c r="L7324" t="s">
        <v>29</v>
      </c>
      <c r="M7324" t="s">
        <v>29</v>
      </c>
      <c r="N7324">
        <v>65.132417000000004</v>
      </c>
      <c r="O7324">
        <v>57.313912999999999</v>
      </c>
      <c r="P7324" t="s">
        <v>3578</v>
      </c>
      <c r="Q7324" s="3">
        <f>Table1[[#This Row],[Capacity (MW)]]*0.395*8760*10^-6</f>
        <v>0.72664200000000001</v>
      </c>
      <c r="R7324" s="3" cm="1">
        <f t="array" ref="R7324">AVERAGE(VLOOKUP(_xlfn.TEXTSPLIT(Table1[[#This Row],[Fuel (no space after comma)]], ","), FuelList_Final_EF!$A$2:$B$65, 2, FALSE))</f>
        <v>53.06</v>
      </c>
      <c r="S7324" s="3">
        <f>Table1[[#This Row],[Generation (TWh)]]*10^9*VLOOKUP(Table1[[#This Row],[Turbine/Engine Technology]],Technology_HR!$A$2:$B$11,2,FALSE)*10^-6</f>
        <v>7473512.9699999997</v>
      </c>
      <c r="T7324" s="5">
        <f>Table1[[#This Row],[Fuel Consumption (mmBtu)]]*Table1[[#This Row],[Emission Factor (kg CO2/ mmBtu)]]*10^3</f>
        <v>396544598188.20001</v>
      </c>
      <c r="U7324" s="3">
        <f>Table1[[#This Row],[Emissions (g CO2)]]/(Table1[[#This Row],[Generation (TWh)]]*10^9)</f>
        <v>545.72210000000007</v>
      </c>
    </row>
    <row r="7325" spans="1:21" x14ac:dyDescent="0.35">
      <c r="A7325" t="s">
        <v>1962</v>
      </c>
      <c r="B7325" t="s">
        <v>3239</v>
      </c>
      <c r="C7325" t="str">
        <f>SUBSTITUTE(Table1[[#This Row],[Fuel]],", ",",")</f>
        <v>fossil gas: natural gas</v>
      </c>
      <c r="D7325" t="s">
        <v>3239</v>
      </c>
      <c r="H7325" t="s">
        <v>3440</v>
      </c>
      <c r="I7325">
        <v>210</v>
      </c>
      <c r="J7325" t="s">
        <v>3446</v>
      </c>
      <c r="K7325">
        <v>1984</v>
      </c>
      <c r="L7325" t="s">
        <v>29</v>
      </c>
      <c r="M7325" t="s">
        <v>29</v>
      </c>
      <c r="N7325">
        <v>65.132417000000004</v>
      </c>
      <c r="O7325">
        <v>57.313912999999999</v>
      </c>
      <c r="P7325" t="s">
        <v>3578</v>
      </c>
      <c r="Q7325" s="3">
        <f>Table1[[#This Row],[Capacity (MW)]]*0.395*8760*10^-6</f>
        <v>0.72664200000000001</v>
      </c>
      <c r="R7325" s="3" cm="1">
        <f t="array" ref="R7325">AVERAGE(VLOOKUP(_xlfn.TEXTSPLIT(Table1[[#This Row],[Fuel (no space after comma)]], ","), FuelList_Final_EF!$A$2:$B$65, 2, FALSE))</f>
        <v>53.06</v>
      </c>
      <c r="S7325" s="3">
        <f>Table1[[#This Row],[Generation (TWh)]]*10^9*VLOOKUP(Table1[[#This Row],[Turbine/Engine Technology]],Technology_HR!$A$2:$B$11,2,FALSE)*10^-6</f>
        <v>7473512.9699999997</v>
      </c>
      <c r="T7325" s="5">
        <f>Table1[[#This Row],[Fuel Consumption (mmBtu)]]*Table1[[#This Row],[Emission Factor (kg CO2/ mmBtu)]]*10^3</f>
        <v>396544598188.20001</v>
      </c>
      <c r="U7325" s="3">
        <f>Table1[[#This Row],[Emissions (g CO2)]]/(Table1[[#This Row],[Generation (TWh)]]*10^9)</f>
        <v>545.72210000000007</v>
      </c>
    </row>
    <row r="7326" spans="1:21" x14ac:dyDescent="0.35">
      <c r="A7326" t="s">
        <v>1962</v>
      </c>
      <c r="B7326" t="s">
        <v>3239</v>
      </c>
      <c r="C7326" t="str">
        <f>SUBSTITUTE(Table1[[#This Row],[Fuel]],", ",",")</f>
        <v>fossil gas: natural gas</v>
      </c>
      <c r="D7326" t="s">
        <v>3239</v>
      </c>
      <c r="H7326" t="s">
        <v>3440</v>
      </c>
      <c r="I7326">
        <v>215</v>
      </c>
      <c r="J7326" t="s">
        <v>3446</v>
      </c>
      <c r="K7326">
        <v>1987</v>
      </c>
      <c r="L7326" t="s">
        <v>29</v>
      </c>
      <c r="M7326" t="s">
        <v>29</v>
      </c>
      <c r="N7326">
        <v>65.132417000000004</v>
      </c>
      <c r="O7326">
        <v>57.313912999999999</v>
      </c>
      <c r="P7326" t="s">
        <v>3578</v>
      </c>
      <c r="Q7326" s="3">
        <f>Table1[[#This Row],[Capacity (MW)]]*0.395*8760*10^-6</f>
        <v>0.74394300000000002</v>
      </c>
      <c r="R7326" s="3" cm="1">
        <f t="array" ref="R7326">AVERAGE(VLOOKUP(_xlfn.TEXTSPLIT(Table1[[#This Row],[Fuel (no space after comma)]], ","), FuelList_Final_EF!$A$2:$B$65, 2, FALSE))</f>
        <v>53.06</v>
      </c>
      <c r="S7326" s="3">
        <f>Table1[[#This Row],[Generation (TWh)]]*10^9*VLOOKUP(Table1[[#This Row],[Turbine/Engine Technology]],Technology_HR!$A$2:$B$11,2,FALSE)*10^-6</f>
        <v>7651453.7549999999</v>
      </c>
      <c r="T7326" s="5">
        <f>Table1[[#This Row],[Fuel Consumption (mmBtu)]]*Table1[[#This Row],[Emission Factor (kg CO2/ mmBtu)]]*10^3</f>
        <v>405986136240.29999</v>
      </c>
      <c r="U7326" s="3">
        <f>Table1[[#This Row],[Emissions (g CO2)]]/(Table1[[#This Row],[Generation (TWh)]]*10^9)</f>
        <v>545.72209999999995</v>
      </c>
    </row>
    <row r="7327" spans="1:21" x14ac:dyDescent="0.35">
      <c r="A7327" t="s">
        <v>1962</v>
      </c>
      <c r="B7327" t="s">
        <v>3239</v>
      </c>
      <c r="C7327" t="str">
        <f>SUBSTITUTE(Table1[[#This Row],[Fuel]],", ",",")</f>
        <v>fossil gas: natural gas</v>
      </c>
      <c r="D7327" t="s">
        <v>3239</v>
      </c>
      <c r="H7327" t="s">
        <v>3440</v>
      </c>
      <c r="I7327">
        <v>215</v>
      </c>
      <c r="J7327" t="s">
        <v>3446</v>
      </c>
      <c r="K7327">
        <v>1991</v>
      </c>
      <c r="L7327" t="s">
        <v>29</v>
      </c>
      <c r="M7327" t="s">
        <v>29</v>
      </c>
      <c r="N7327">
        <v>65.132417000000004</v>
      </c>
      <c r="O7327">
        <v>57.313912999999999</v>
      </c>
      <c r="P7327" t="s">
        <v>3578</v>
      </c>
      <c r="Q7327" s="3">
        <f>Table1[[#This Row],[Capacity (MW)]]*0.395*8760*10^-6</f>
        <v>0.74394300000000002</v>
      </c>
      <c r="R7327" s="3" cm="1">
        <f t="array" ref="R7327">AVERAGE(VLOOKUP(_xlfn.TEXTSPLIT(Table1[[#This Row],[Fuel (no space after comma)]], ","), FuelList_Final_EF!$A$2:$B$65, 2, FALSE))</f>
        <v>53.06</v>
      </c>
      <c r="S7327" s="3">
        <f>Table1[[#This Row],[Generation (TWh)]]*10^9*VLOOKUP(Table1[[#This Row],[Turbine/Engine Technology]],Technology_HR!$A$2:$B$11,2,FALSE)*10^-6</f>
        <v>7651453.7549999999</v>
      </c>
      <c r="T7327" s="5">
        <f>Table1[[#This Row],[Fuel Consumption (mmBtu)]]*Table1[[#This Row],[Emission Factor (kg CO2/ mmBtu)]]*10^3</f>
        <v>405986136240.29999</v>
      </c>
      <c r="U7327" s="3">
        <f>Table1[[#This Row],[Emissions (g CO2)]]/(Table1[[#This Row],[Generation (TWh)]]*10^9)</f>
        <v>545.72209999999995</v>
      </c>
    </row>
    <row r="7328" spans="1:21" x14ac:dyDescent="0.35">
      <c r="A7328" t="s">
        <v>2011</v>
      </c>
      <c r="B7328" t="s">
        <v>3263</v>
      </c>
      <c r="C7328" t="str">
        <f>SUBSTITUTE(Table1[[#This Row],[Fuel]],", ",",")</f>
        <v>fossil gas: natural gas,fossil liquids: heavy fuel oil</v>
      </c>
      <c r="D7328" t="s">
        <v>3239</v>
      </c>
      <c r="E7328" t="s">
        <v>3241</v>
      </c>
      <c r="H7328" t="s">
        <v>3440</v>
      </c>
      <c r="I7328">
        <v>60</v>
      </c>
      <c r="J7328" t="s">
        <v>3446</v>
      </c>
      <c r="K7328">
        <v>1997</v>
      </c>
      <c r="L7328" t="s">
        <v>29</v>
      </c>
      <c r="M7328" t="s">
        <v>29</v>
      </c>
      <c r="N7328">
        <v>53.222375</v>
      </c>
      <c r="O7328">
        <v>45.021808</v>
      </c>
      <c r="P7328" t="s">
        <v>3578</v>
      </c>
      <c r="Q7328" s="3">
        <f>Table1[[#This Row],[Capacity (MW)]]*0.395*8760*10^-6</f>
        <v>0.20761200000000002</v>
      </c>
      <c r="R7328" s="3" cm="1">
        <f t="array" ref="R7328">AVERAGE(VLOOKUP(_xlfn.TEXTSPLIT(Table1[[#This Row],[Fuel (no space after comma)]], ","), FuelList_Final_EF!$A$2:$B$65, 2, FALSE))</f>
        <v>67.331265155508703</v>
      </c>
      <c r="S7328" s="3">
        <f>Table1[[#This Row],[Generation (TWh)]]*10^9*VLOOKUP(Table1[[#This Row],[Turbine/Engine Technology]],Technology_HR!$A$2:$B$11,2,FALSE)*10^-6</f>
        <v>2135289.42</v>
      </c>
      <c r="T7328" s="5">
        <f>Table1[[#This Row],[Fuel Consumption (mmBtu)]]*Table1[[#This Row],[Emission Factor (kg CO2/ mmBtu)]]*10^3</f>
        <v>143771738121.77237</v>
      </c>
      <c r="U7328" s="3">
        <f>Table1[[#This Row],[Emissions (g CO2)]]/(Table1[[#This Row],[Generation (TWh)]]*10^9)</f>
        <v>692.50206212440685</v>
      </c>
    </row>
    <row r="7329" spans="1:21" x14ac:dyDescent="0.35">
      <c r="A7329" t="s">
        <v>2011</v>
      </c>
      <c r="B7329" t="s">
        <v>3263</v>
      </c>
      <c r="C7329" t="str">
        <f>SUBSTITUTE(Table1[[#This Row],[Fuel]],", ",",")</f>
        <v>fossil gas: natural gas,fossil liquids: heavy fuel oil</v>
      </c>
      <c r="D7329" t="s">
        <v>3239</v>
      </c>
      <c r="E7329" t="s">
        <v>3241</v>
      </c>
      <c r="H7329" t="s">
        <v>3440</v>
      </c>
      <c r="I7329">
        <v>110</v>
      </c>
      <c r="J7329" t="s">
        <v>3446</v>
      </c>
      <c r="K7329">
        <v>1978</v>
      </c>
      <c r="L7329" t="s">
        <v>29</v>
      </c>
      <c r="M7329" t="s">
        <v>29</v>
      </c>
      <c r="N7329">
        <v>53.222375</v>
      </c>
      <c r="O7329">
        <v>45.021808</v>
      </c>
      <c r="P7329" t="s">
        <v>3578</v>
      </c>
      <c r="Q7329" s="3">
        <f>Table1[[#This Row],[Capacity (MW)]]*0.395*8760*10^-6</f>
        <v>0.38062199999999996</v>
      </c>
      <c r="R7329" s="3" cm="1">
        <f t="array" ref="R7329">AVERAGE(VLOOKUP(_xlfn.TEXTSPLIT(Table1[[#This Row],[Fuel (no space after comma)]], ","), FuelList_Final_EF!$A$2:$B$65, 2, FALSE))</f>
        <v>67.331265155508703</v>
      </c>
      <c r="S7329" s="3">
        <f>Table1[[#This Row],[Generation (TWh)]]*10^9*VLOOKUP(Table1[[#This Row],[Turbine/Engine Technology]],Technology_HR!$A$2:$B$11,2,FALSE)*10^-6</f>
        <v>3914697.2699999996</v>
      </c>
      <c r="T7329" s="5">
        <f>Table1[[#This Row],[Fuel Consumption (mmBtu)]]*Table1[[#This Row],[Emission Factor (kg CO2/ mmBtu)]]*10^3</f>
        <v>263581519889.91602</v>
      </c>
      <c r="U7329" s="3">
        <f>Table1[[#This Row],[Emissions (g CO2)]]/(Table1[[#This Row],[Generation (TWh)]]*10^9)</f>
        <v>692.50206212440708</v>
      </c>
    </row>
    <row r="7330" spans="1:21" x14ac:dyDescent="0.35">
      <c r="A7330" t="s">
        <v>2011</v>
      </c>
      <c r="B7330" t="s">
        <v>3263</v>
      </c>
      <c r="C7330" t="str">
        <f>SUBSTITUTE(Table1[[#This Row],[Fuel]],", ",",")</f>
        <v>fossil gas: natural gas,fossil liquids: heavy fuel oil</v>
      </c>
      <c r="D7330" t="s">
        <v>3239</v>
      </c>
      <c r="E7330" t="s">
        <v>3241</v>
      </c>
      <c r="H7330" t="s">
        <v>3440</v>
      </c>
      <c r="I7330">
        <v>110</v>
      </c>
      <c r="J7330" t="s">
        <v>3446</v>
      </c>
      <c r="K7330">
        <v>1980</v>
      </c>
      <c r="L7330" t="s">
        <v>29</v>
      </c>
      <c r="M7330" t="s">
        <v>29</v>
      </c>
      <c r="N7330">
        <v>53.222375</v>
      </c>
      <c r="O7330">
        <v>45.021808</v>
      </c>
      <c r="P7330" t="s">
        <v>3578</v>
      </c>
      <c r="Q7330" s="3">
        <f>Table1[[#This Row],[Capacity (MW)]]*0.395*8760*10^-6</f>
        <v>0.38062199999999996</v>
      </c>
      <c r="R7330" s="3" cm="1">
        <f t="array" ref="R7330">AVERAGE(VLOOKUP(_xlfn.TEXTSPLIT(Table1[[#This Row],[Fuel (no space after comma)]], ","), FuelList_Final_EF!$A$2:$B$65, 2, FALSE))</f>
        <v>67.331265155508703</v>
      </c>
      <c r="S7330" s="3">
        <f>Table1[[#This Row],[Generation (TWh)]]*10^9*VLOOKUP(Table1[[#This Row],[Turbine/Engine Technology]],Technology_HR!$A$2:$B$11,2,FALSE)*10^-6</f>
        <v>3914697.2699999996</v>
      </c>
      <c r="T7330" s="5">
        <f>Table1[[#This Row],[Fuel Consumption (mmBtu)]]*Table1[[#This Row],[Emission Factor (kg CO2/ mmBtu)]]*10^3</f>
        <v>263581519889.91602</v>
      </c>
      <c r="U7330" s="3">
        <f>Table1[[#This Row],[Emissions (g CO2)]]/(Table1[[#This Row],[Generation (TWh)]]*10^9)</f>
        <v>692.50206212440708</v>
      </c>
    </row>
    <row r="7331" spans="1:21" x14ac:dyDescent="0.35">
      <c r="A7331" t="s">
        <v>1957</v>
      </c>
      <c r="B7331" t="s">
        <v>3263</v>
      </c>
      <c r="C7331" t="str">
        <f>SUBSTITUTE(Table1[[#This Row],[Fuel]],", ",",")</f>
        <v>fossil gas: natural gas,fossil liquids: heavy fuel oil</v>
      </c>
      <c r="D7331" t="s">
        <v>3239</v>
      </c>
      <c r="E7331" t="s">
        <v>3241</v>
      </c>
      <c r="H7331" t="s">
        <v>3440</v>
      </c>
      <c r="I7331">
        <v>60</v>
      </c>
      <c r="J7331" t="s">
        <v>3446</v>
      </c>
      <c r="K7331">
        <v>1966</v>
      </c>
      <c r="L7331" t="s">
        <v>29</v>
      </c>
      <c r="M7331">
        <v>2028</v>
      </c>
      <c r="N7331">
        <v>58.018928000000002</v>
      </c>
      <c r="O7331">
        <v>55.881863000000003</v>
      </c>
      <c r="P7331" t="s">
        <v>3578</v>
      </c>
      <c r="Q7331" s="3">
        <f>Table1[[#This Row],[Capacity (MW)]]*0.395*8760*10^-6</f>
        <v>0.20761200000000002</v>
      </c>
      <c r="R7331" s="3" cm="1">
        <f t="array" ref="R7331">AVERAGE(VLOOKUP(_xlfn.TEXTSPLIT(Table1[[#This Row],[Fuel (no space after comma)]], ","), FuelList_Final_EF!$A$2:$B$65, 2, FALSE))</f>
        <v>67.331265155508703</v>
      </c>
      <c r="S7331" s="3">
        <f>Table1[[#This Row],[Generation (TWh)]]*10^9*VLOOKUP(Table1[[#This Row],[Turbine/Engine Technology]],Technology_HR!$A$2:$B$11,2,FALSE)*10^-6</f>
        <v>2135289.42</v>
      </c>
      <c r="T7331" s="5">
        <f>Table1[[#This Row],[Fuel Consumption (mmBtu)]]*Table1[[#This Row],[Emission Factor (kg CO2/ mmBtu)]]*10^3</f>
        <v>143771738121.77237</v>
      </c>
      <c r="U7331" s="3">
        <f>Table1[[#This Row],[Emissions (g CO2)]]/(Table1[[#This Row],[Generation (TWh)]]*10^9)</f>
        <v>692.50206212440685</v>
      </c>
    </row>
    <row r="7332" spans="1:21" x14ac:dyDescent="0.35">
      <c r="A7332" t="s">
        <v>1957</v>
      </c>
      <c r="B7332" t="s">
        <v>3263</v>
      </c>
      <c r="C7332" t="str">
        <f>SUBSTITUTE(Table1[[#This Row],[Fuel]],", ",",")</f>
        <v>fossil gas: natural gas,fossil liquids: heavy fuel oil</v>
      </c>
      <c r="D7332" t="s">
        <v>3239</v>
      </c>
      <c r="E7332" t="s">
        <v>3241</v>
      </c>
      <c r="H7332" t="s">
        <v>3440</v>
      </c>
      <c r="I7332">
        <v>50</v>
      </c>
      <c r="J7332" t="s">
        <v>3446</v>
      </c>
      <c r="K7332">
        <v>1967</v>
      </c>
      <c r="L7332" t="s">
        <v>29</v>
      </c>
      <c r="M7332" t="s">
        <v>29</v>
      </c>
      <c r="N7332">
        <v>58.018928000000002</v>
      </c>
      <c r="O7332">
        <v>55.881863000000003</v>
      </c>
      <c r="P7332" t="s">
        <v>3578</v>
      </c>
      <c r="Q7332" s="3">
        <f>Table1[[#This Row],[Capacity (MW)]]*0.395*8760*10^-6</f>
        <v>0.17301</v>
      </c>
      <c r="R7332" s="3" cm="1">
        <f t="array" ref="R7332">AVERAGE(VLOOKUP(_xlfn.TEXTSPLIT(Table1[[#This Row],[Fuel (no space after comma)]], ","), FuelList_Final_EF!$A$2:$B$65, 2, FALSE))</f>
        <v>67.331265155508703</v>
      </c>
      <c r="S7332" s="3">
        <f>Table1[[#This Row],[Generation (TWh)]]*10^9*VLOOKUP(Table1[[#This Row],[Turbine/Engine Technology]],Technology_HR!$A$2:$B$11,2,FALSE)*10^-6</f>
        <v>1779407.8499999999</v>
      </c>
      <c r="T7332" s="5">
        <f>Table1[[#This Row],[Fuel Consumption (mmBtu)]]*Table1[[#This Row],[Emission Factor (kg CO2/ mmBtu)]]*10^3</f>
        <v>119809781768.14365</v>
      </c>
      <c r="U7332" s="3">
        <f>Table1[[#This Row],[Emissions (g CO2)]]/(Table1[[#This Row],[Generation (TWh)]]*10^9)</f>
        <v>692.50206212440696</v>
      </c>
    </row>
    <row r="7333" spans="1:21" x14ac:dyDescent="0.35">
      <c r="A7333" t="s">
        <v>1957</v>
      </c>
      <c r="B7333" t="s">
        <v>3263</v>
      </c>
      <c r="C7333" t="str">
        <f>SUBSTITUTE(Table1[[#This Row],[Fuel]],", ",",")</f>
        <v>fossil gas: natural gas,fossil liquids: heavy fuel oil</v>
      </c>
      <c r="D7333" t="s">
        <v>3239</v>
      </c>
      <c r="E7333" t="s">
        <v>3241</v>
      </c>
      <c r="H7333" t="s">
        <v>3440</v>
      </c>
      <c r="I7333">
        <v>135</v>
      </c>
      <c r="J7333" t="s">
        <v>3446</v>
      </c>
      <c r="K7333">
        <v>2008</v>
      </c>
      <c r="L7333" t="s">
        <v>29</v>
      </c>
      <c r="M7333" t="s">
        <v>29</v>
      </c>
      <c r="N7333">
        <v>58.018928000000002</v>
      </c>
      <c r="O7333">
        <v>55.881863000000003</v>
      </c>
      <c r="P7333" t="s">
        <v>3578</v>
      </c>
      <c r="Q7333" s="3">
        <f>Table1[[#This Row],[Capacity (MW)]]*0.395*8760*10^-6</f>
        <v>0.46712699999999996</v>
      </c>
      <c r="R7333" s="3" cm="1">
        <f t="array" ref="R7333">AVERAGE(VLOOKUP(_xlfn.TEXTSPLIT(Table1[[#This Row],[Fuel (no space after comma)]], ","), FuelList_Final_EF!$A$2:$B$65, 2, FALSE))</f>
        <v>67.331265155508703</v>
      </c>
      <c r="S7333" s="3">
        <f>Table1[[#This Row],[Generation (TWh)]]*10^9*VLOOKUP(Table1[[#This Row],[Turbine/Engine Technology]],Technology_HR!$A$2:$B$11,2,FALSE)*10^-6</f>
        <v>4804401.1949999984</v>
      </c>
      <c r="T7333" s="5">
        <f>Table1[[#This Row],[Fuel Consumption (mmBtu)]]*Table1[[#This Row],[Emission Factor (kg CO2/ mmBtu)]]*10^3</f>
        <v>323486410773.98779</v>
      </c>
      <c r="U7333" s="3">
        <f>Table1[[#This Row],[Emissions (g CO2)]]/(Table1[[#This Row],[Generation (TWh)]]*10^9)</f>
        <v>692.50206212440696</v>
      </c>
    </row>
    <row r="7334" spans="1:21" x14ac:dyDescent="0.35">
      <c r="A7334" t="s">
        <v>1957</v>
      </c>
      <c r="B7334" t="s">
        <v>3263</v>
      </c>
      <c r="C7334" t="str">
        <f>SUBSTITUTE(Table1[[#This Row],[Fuel]],", ",",")</f>
        <v>fossil gas: natural gas,fossil liquids: heavy fuel oil</v>
      </c>
      <c r="D7334" t="s">
        <v>3239</v>
      </c>
      <c r="E7334" t="s">
        <v>3241</v>
      </c>
      <c r="H7334" t="s">
        <v>3440</v>
      </c>
      <c r="I7334">
        <v>50</v>
      </c>
      <c r="J7334" t="s">
        <v>3446</v>
      </c>
      <c r="K7334">
        <v>1979</v>
      </c>
      <c r="L7334" t="s">
        <v>29</v>
      </c>
      <c r="M7334">
        <v>2028</v>
      </c>
      <c r="N7334">
        <v>58.018928000000002</v>
      </c>
      <c r="O7334">
        <v>55.881863000000003</v>
      </c>
      <c r="P7334" t="s">
        <v>3578</v>
      </c>
      <c r="Q7334" s="3">
        <f>Table1[[#This Row],[Capacity (MW)]]*0.395*8760*10^-6</f>
        <v>0.17301</v>
      </c>
      <c r="R7334" s="3" cm="1">
        <f t="array" ref="R7334">AVERAGE(VLOOKUP(_xlfn.TEXTSPLIT(Table1[[#This Row],[Fuel (no space after comma)]], ","), FuelList_Final_EF!$A$2:$B$65, 2, FALSE))</f>
        <v>67.331265155508703</v>
      </c>
      <c r="S7334" s="3">
        <f>Table1[[#This Row],[Generation (TWh)]]*10^9*VLOOKUP(Table1[[#This Row],[Turbine/Engine Technology]],Technology_HR!$A$2:$B$11,2,FALSE)*10^-6</f>
        <v>1779407.8499999999</v>
      </c>
      <c r="T7334" s="5">
        <f>Table1[[#This Row],[Fuel Consumption (mmBtu)]]*Table1[[#This Row],[Emission Factor (kg CO2/ mmBtu)]]*10^3</f>
        <v>119809781768.14365</v>
      </c>
      <c r="U7334" s="3">
        <f>Table1[[#This Row],[Emissions (g CO2)]]/(Table1[[#This Row],[Generation (TWh)]]*10^9)</f>
        <v>692.50206212440696</v>
      </c>
    </row>
    <row r="7335" spans="1:21" x14ac:dyDescent="0.35">
      <c r="A7335" t="s">
        <v>1957</v>
      </c>
      <c r="B7335" t="s">
        <v>3239</v>
      </c>
      <c r="C7335" t="str">
        <f>SUBSTITUTE(Table1[[#This Row],[Fuel]],", ",",")</f>
        <v>fossil gas: natural gas</v>
      </c>
      <c r="D7335" t="s">
        <v>3239</v>
      </c>
      <c r="H7335" t="s">
        <v>3438</v>
      </c>
      <c r="I7335">
        <v>105</v>
      </c>
      <c r="J7335" t="s">
        <v>3450</v>
      </c>
      <c r="K7335">
        <v>2028</v>
      </c>
      <c r="L7335" t="s">
        <v>29</v>
      </c>
      <c r="M7335" t="s">
        <v>29</v>
      </c>
      <c r="N7335">
        <v>58.018928000000002</v>
      </c>
      <c r="O7335">
        <v>55.881863000000003</v>
      </c>
      <c r="P7335" t="s">
        <v>3578</v>
      </c>
      <c r="Q7335" s="3">
        <f>Table1[[#This Row],[Capacity (MW)]]*0.395*8760*10^-6</f>
        <v>0.36332100000000001</v>
      </c>
      <c r="R7335" s="3" cm="1">
        <f t="array" ref="R7335">AVERAGE(VLOOKUP(_xlfn.TEXTSPLIT(Table1[[#This Row],[Fuel (no space after comma)]], ","), FuelList_Final_EF!$A$2:$B$65, 2, FALSE))</f>
        <v>53.06</v>
      </c>
      <c r="S7335" s="3">
        <f>Table1[[#This Row],[Generation (TWh)]]*10^9*VLOOKUP(Table1[[#This Row],[Turbine/Engine Technology]],Technology_HR!$A$2:$B$11,2,FALSE)*10^-6</f>
        <v>2742710.2289999998</v>
      </c>
      <c r="T7335" s="5">
        <f>Table1[[#This Row],[Fuel Consumption (mmBtu)]]*Table1[[#This Row],[Emission Factor (kg CO2/ mmBtu)]]*10^3</f>
        <v>145528204750.73999</v>
      </c>
      <c r="U7335" s="3">
        <f>Table1[[#This Row],[Emissions (g CO2)]]/(Table1[[#This Row],[Generation (TWh)]]*10^9)</f>
        <v>400.54993999999999</v>
      </c>
    </row>
    <row r="7336" spans="1:21" x14ac:dyDescent="0.35">
      <c r="A7336" t="s">
        <v>1957</v>
      </c>
      <c r="B7336" t="s">
        <v>3239</v>
      </c>
      <c r="C7336" t="str">
        <f>SUBSTITUTE(Table1[[#This Row],[Fuel]],", ",",")</f>
        <v>fossil gas: natural gas</v>
      </c>
      <c r="D7336" t="s">
        <v>3239</v>
      </c>
      <c r="H7336" t="s">
        <v>3438</v>
      </c>
      <c r="I7336">
        <v>123</v>
      </c>
      <c r="J7336" t="s">
        <v>3446</v>
      </c>
      <c r="K7336">
        <v>2012</v>
      </c>
      <c r="L7336" t="s">
        <v>29</v>
      </c>
      <c r="M7336" t="s">
        <v>29</v>
      </c>
      <c r="N7336">
        <v>57.977232999999998</v>
      </c>
      <c r="O7336">
        <v>56.254930000000002</v>
      </c>
      <c r="P7336" t="s">
        <v>3578</v>
      </c>
      <c r="Q7336" s="3">
        <f>Table1[[#This Row],[Capacity (MW)]]*0.395*8760*10^-6</f>
        <v>0.4256046</v>
      </c>
      <c r="R7336" s="3" cm="1">
        <f t="array" ref="R7336">AVERAGE(VLOOKUP(_xlfn.TEXTSPLIT(Table1[[#This Row],[Fuel (no space after comma)]], ","), FuelList_Final_EF!$A$2:$B$65, 2, FALSE))</f>
        <v>53.06</v>
      </c>
      <c r="S7336" s="3">
        <f>Table1[[#This Row],[Generation (TWh)]]*10^9*VLOOKUP(Table1[[#This Row],[Turbine/Engine Technology]],Technology_HR!$A$2:$B$11,2,FALSE)*10^-6</f>
        <v>3212889.1253999998</v>
      </c>
      <c r="T7336" s="5">
        <f>Table1[[#This Row],[Fuel Consumption (mmBtu)]]*Table1[[#This Row],[Emission Factor (kg CO2/ mmBtu)]]*10^3</f>
        <v>170475896993.724</v>
      </c>
      <c r="U7336" s="3">
        <f>Table1[[#This Row],[Emissions (g CO2)]]/(Table1[[#This Row],[Generation (TWh)]]*10^9)</f>
        <v>400.54993999999999</v>
      </c>
    </row>
    <row r="7337" spans="1:21" x14ac:dyDescent="0.35">
      <c r="A7337" t="s">
        <v>1957</v>
      </c>
      <c r="B7337" t="s">
        <v>3263</v>
      </c>
      <c r="C7337" t="str">
        <f>SUBSTITUTE(Table1[[#This Row],[Fuel]],", ",",")</f>
        <v>fossil gas: natural gas,fossil liquids: heavy fuel oil</v>
      </c>
      <c r="D7337" t="s">
        <v>3239</v>
      </c>
      <c r="E7337" t="s">
        <v>3241</v>
      </c>
      <c r="H7337" t="s">
        <v>3440</v>
      </c>
      <c r="I7337">
        <v>124.9</v>
      </c>
      <c r="J7337" t="s">
        <v>3446</v>
      </c>
      <c r="K7337">
        <v>2023</v>
      </c>
      <c r="L7337" t="s">
        <v>29</v>
      </c>
      <c r="M7337" t="s">
        <v>29</v>
      </c>
      <c r="N7337">
        <v>57.924731999999999</v>
      </c>
      <c r="O7337">
        <v>56.145296000000002</v>
      </c>
      <c r="P7337" t="s">
        <v>3578</v>
      </c>
      <c r="Q7337" s="3">
        <f>Table1[[#This Row],[Capacity (MW)]]*0.395*8760*10^-6</f>
        <v>0.43217898000000005</v>
      </c>
      <c r="R7337" s="3" cm="1">
        <f t="array" ref="R7337">AVERAGE(VLOOKUP(_xlfn.TEXTSPLIT(Table1[[#This Row],[Fuel (no space after comma)]], ","), FuelList_Final_EF!$A$2:$B$65, 2, FALSE))</f>
        <v>67.331265155508703</v>
      </c>
      <c r="S7337" s="3">
        <f>Table1[[#This Row],[Generation (TWh)]]*10^9*VLOOKUP(Table1[[#This Row],[Turbine/Engine Technology]],Technology_HR!$A$2:$B$11,2,FALSE)*10^-6</f>
        <v>4444960.8093000008</v>
      </c>
      <c r="T7337" s="5">
        <f>Table1[[#This Row],[Fuel Consumption (mmBtu)]]*Table1[[#This Row],[Emission Factor (kg CO2/ mmBtu)]]*10^3</f>
        <v>299284834856.82294</v>
      </c>
      <c r="U7337" s="3">
        <f>Table1[[#This Row],[Emissions (g CO2)]]/(Table1[[#This Row],[Generation (TWh)]]*10^9)</f>
        <v>692.50206212440708</v>
      </c>
    </row>
    <row r="7338" spans="1:21" x14ac:dyDescent="0.35">
      <c r="A7338" t="s">
        <v>1957</v>
      </c>
      <c r="B7338" t="s">
        <v>3263</v>
      </c>
      <c r="C7338" t="str">
        <f>SUBSTITUTE(Table1[[#This Row],[Fuel]],", ",",")</f>
        <v>fossil gas: natural gas,fossil liquids: heavy fuel oil</v>
      </c>
      <c r="D7338" t="s">
        <v>3239</v>
      </c>
      <c r="E7338" t="s">
        <v>3241</v>
      </c>
      <c r="H7338" t="s">
        <v>3440</v>
      </c>
      <c r="I7338">
        <v>65</v>
      </c>
      <c r="J7338" t="s">
        <v>3446</v>
      </c>
      <c r="K7338">
        <v>2022</v>
      </c>
      <c r="L7338" t="s">
        <v>29</v>
      </c>
      <c r="M7338" t="s">
        <v>29</v>
      </c>
      <c r="N7338">
        <v>57.924731999999999</v>
      </c>
      <c r="O7338">
        <v>56.145296000000002</v>
      </c>
      <c r="P7338" t="s">
        <v>3578</v>
      </c>
      <c r="Q7338" s="3">
        <f>Table1[[#This Row],[Capacity (MW)]]*0.395*8760*10^-6</f>
        <v>0.224913</v>
      </c>
      <c r="R7338" s="3" cm="1">
        <f t="array" ref="R7338">AVERAGE(VLOOKUP(_xlfn.TEXTSPLIT(Table1[[#This Row],[Fuel (no space after comma)]], ","), FuelList_Final_EF!$A$2:$B$65, 2, FALSE))</f>
        <v>67.331265155508703</v>
      </c>
      <c r="S7338" s="3">
        <f>Table1[[#This Row],[Generation (TWh)]]*10^9*VLOOKUP(Table1[[#This Row],[Turbine/Engine Technology]],Technology_HR!$A$2:$B$11,2,FALSE)*10^-6</f>
        <v>2313230.2050000001</v>
      </c>
      <c r="T7338" s="5">
        <f>Table1[[#This Row],[Fuel Consumption (mmBtu)]]*Table1[[#This Row],[Emission Factor (kg CO2/ mmBtu)]]*10^3</f>
        <v>155752716298.58676</v>
      </c>
      <c r="U7338" s="3">
        <f>Table1[[#This Row],[Emissions (g CO2)]]/(Table1[[#This Row],[Generation (TWh)]]*10^9)</f>
        <v>692.50206212440708</v>
      </c>
    </row>
    <row r="7339" spans="1:21" x14ac:dyDescent="0.35">
      <c r="A7339" t="s">
        <v>1957</v>
      </c>
      <c r="B7339" t="s">
        <v>3263</v>
      </c>
      <c r="C7339" t="str">
        <f>SUBSTITUTE(Table1[[#This Row],[Fuel]],", ",",")</f>
        <v>fossil gas: natural gas,fossil liquids: heavy fuel oil</v>
      </c>
      <c r="D7339" t="s">
        <v>3239</v>
      </c>
      <c r="E7339" t="s">
        <v>3241</v>
      </c>
      <c r="H7339" t="s">
        <v>3440</v>
      </c>
      <c r="I7339">
        <v>110</v>
      </c>
      <c r="J7339" t="s">
        <v>3446</v>
      </c>
      <c r="K7339">
        <v>1957</v>
      </c>
      <c r="L7339" t="s">
        <v>29</v>
      </c>
      <c r="M7339" t="s">
        <v>29</v>
      </c>
      <c r="N7339">
        <v>57.924731999999999</v>
      </c>
      <c r="O7339">
        <v>56.145296000000002</v>
      </c>
      <c r="P7339" t="s">
        <v>3578</v>
      </c>
      <c r="Q7339" s="3">
        <f>Table1[[#This Row],[Capacity (MW)]]*0.395*8760*10^-6</f>
        <v>0.38062199999999996</v>
      </c>
      <c r="R7339" s="3" cm="1">
        <f t="array" ref="R7339">AVERAGE(VLOOKUP(_xlfn.TEXTSPLIT(Table1[[#This Row],[Fuel (no space after comma)]], ","), FuelList_Final_EF!$A$2:$B$65, 2, FALSE))</f>
        <v>67.331265155508703</v>
      </c>
      <c r="S7339" s="3">
        <f>Table1[[#This Row],[Generation (TWh)]]*10^9*VLOOKUP(Table1[[#This Row],[Turbine/Engine Technology]],Technology_HR!$A$2:$B$11,2,FALSE)*10^-6</f>
        <v>3914697.2699999996</v>
      </c>
      <c r="T7339" s="5">
        <f>Table1[[#This Row],[Fuel Consumption (mmBtu)]]*Table1[[#This Row],[Emission Factor (kg CO2/ mmBtu)]]*10^3</f>
        <v>263581519889.91602</v>
      </c>
      <c r="U7339" s="3">
        <f>Table1[[#This Row],[Emissions (g CO2)]]/(Table1[[#This Row],[Generation (TWh)]]*10^9)</f>
        <v>692.50206212440708</v>
      </c>
    </row>
    <row r="7340" spans="1:21" x14ac:dyDescent="0.35">
      <c r="A7340" t="s">
        <v>1957</v>
      </c>
      <c r="B7340" t="s">
        <v>3263</v>
      </c>
      <c r="C7340" t="str">
        <f>SUBSTITUTE(Table1[[#This Row],[Fuel]],", ",",")</f>
        <v>fossil gas: natural gas,fossil liquids: heavy fuel oil</v>
      </c>
      <c r="D7340" t="s">
        <v>3239</v>
      </c>
      <c r="E7340" t="s">
        <v>3241</v>
      </c>
      <c r="H7340" t="s">
        <v>3438</v>
      </c>
      <c r="I7340">
        <v>165</v>
      </c>
      <c r="J7340" t="s">
        <v>3446</v>
      </c>
      <c r="K7340">
        <v>2014</v>
      </c>
      <c r="L7340" t="s">
        <v>29</v>
      </c>
      <c r="M7340" t="s">
        <v>29</v>
      </c>
      <c r="N7340">
        <v>57.924731999999999</v>
      </c>
      <c r="O7340">
        <v>56.145296000000002</v>
      </c>
      <c r="P7340" t="s">
        <v>3578</v>
      </c>
      <c r="Q7340" s="3">
        <f>Table1[[#This Row],[Capacity (MW)]]*0.395*8760*10^-6</f>
        <v>0.57093300000000002</v>
      </c>
      <c r="R7340" s="3" cm="1">
        <f t="array" ref="R7340">AVERAGE(VLOOKUP(_xlfn.TEXTSPLIT(Table1[[#This Row],[Fuel (no space after comma)]], ","), FuelList_Final_EF!$A$2:$B$65, 2, FALSE))</f>
        <v>67.331265155508703</v>
      </c>
      <c r="S7340" s="3">
        <f>Table1[[#This Row],[Generation (TWh)]]*10^9*VLOOKUP(Table1[[#This Row],[Turbine/Engine Technology]],Technology_HR!$A$2:$B$11,2,FALSE)*10^-6</f>
        <v>4309973.2170000002</v>
      </c>
      <c r="T7340" s="5">
        <f>Table1[[#This Row],[Fuel Consumption (mmBtu)]]*Table1[[#This Row],[Emission Factor (kg CO2/ mmBtu)]]*10^3</f>
        <v>290195949486.96783</v>
      </c>
      <c r="U7340" s="3">
        <f>Table1[[#This Row],[Emissions (g CO2)]]/(Table1[[#This Row],[Generation (TWh)]]*10^9)</f>
        <v>508.28372065893518</v>
      </c>
    </row>
    <row r="7341" spans="1:21" x14ac:dyDescent="0.35">
      <c r="A7341" t="s">
        <v>1962</v>
      </c>
      <c r="B7341" t="s">
        <v>3239</v>
      </c>
      <c r="C7341" t="str">
        <f>SUBSTITUTE(Table1[[#This Row],[Fuel]],", ",",")</f>
        <v>fossil gas: natural gas</v>
      </c>
      <c r="D7341" t="s">
        <v>3239</v>
      </c>
      <c r="H7341" t="s">
        <v>3440</v>
      </c>
      <c r="I7341">
        <v>820</v>
      </c>
      <c r="J7341" t="s">
        <v>3446</v>
      </c>
      <c r="K7341">
        <v>1987</v>
      </c>
      <c r="L7341" t="s">
        <v>29</v>
      </c>
      <c r="M7341">
        <v>2026</v>
      </c>
      <c r="N7341">
        <v>58.494354000000001</v>
      </c>
      <c r="O7341">
        <v>56.351610999999998</v>
      </c>
      <c r="P7341" t="s">
        <v>3578</v>
      </c>
      <c r="Q7341" s="3">
        <f>Table1[[#This Row],[Capacity (MW)]]*0.395*8760*10^-6</f>
        <v>2.8373640000000004</v>
      </c>
      <c r="R7341" s="3" cm="1">
        <f t="array" ref="R7341">AVERAGE(VLOOKUP(_xlfn.TEXTSPLIT(Table1[[#This Row],[Fuel (no space after comma)]], ","), FuelList_Final_EF!$A$2:$B$65, 2, FALSE))</f>
        <v>53.06</v>
      </c>
      <c r="S7341" s="3">
        <f>Table1[[#This Row],[Generation (TWh)]]*10^9*VLOOKUP(Table1[[#This Row],[Turbine/Engine Technology]],Technology_HR!$A$2:$B$11,2,FALSE)*10^-6</f>
        <v>29182288.740000002</v>
      </c>
      <c r="T7341" s="5">
        <f>Table1[[#This Row],[Fuel Consumption (mmBtu)]]*Table1[[#This Row],[Emission Factor (kg CO2/ mmBtu)]]*10^3</f>
        <v>1548412240544.4001</v>
      </c>
      <c r="U7341" s="3">
        <f>Table1[[#This Row],[Emissions (g CO2)]]/(Table1[[#This Row],[Generation (TWh)]]*10^9)</f>
        <v>545.72209999999995</v>
      </c>
    </row>
    <row r="7342" spans="1:21" x14ac:dyDescent="0.35">
      <c r="A7342" t="s">
        <v>1962</v>
      </c>
      <c r="B7342" t="s">
        <v>3239</v>
      </c>
      <c r="C7342" t="str">
        <f>SUBSTITUTE(Table1[[#This Row],[Fuel]],", ",",")</f>
        <v>fossil gas: natural gas</v>
      </c>
      <c r="D7342" t="s">
        <v>3239</v>
      </c>
      <c r="H7342" t="s">
        <v>3440</v>
      </c>
      <c r="I7342">
        <v>820</v>
      </c>
      <c r="J7342" t="s">
        <v>3446</v>
      </c>
      <c r="K7342">
        <v>1991</v>
      </c>
      <c r="L7342" t="s">
        <v>29</v>
      </c>
      <c r="M7342" t="s">
        <v>29</v>
      </c>
      <c r="N7342">
        <v>58.494354000000001</v>
      </c>
      <c r="O7342">
        <v>56.351610999999998</v>
      </c>
      <c r="P7342" t="s">
        <v>3578</v>
      </c>
      <c r="Q7342" s="3">
        <f>Table1[[#This Row],[Capacity (MW)]]*0.395*8760*10^-6</f>
        <v>2.8373640000000004</v>
      </c>
      <c r="R7342" s="3" cm="1">
        <f t="array" ref="R7342">AVERAGE(VLOOKUP(_xlfn.TEXTSPLIT(Table1[[#This Row],[Fuel (no space after comma)]], ","), FuelList_Final_EF!$A$2:$B$65, 2, FALSE))</f>
        <v>53.06</v>
      </c>
      <c r="S7342" s="3">
        <f>Table1[[#This Row],[Generation (TWh)]]*10^9*VLOOKUP(Table1[[#This Row],[Turbine/Engine Technology]],Technology_HR!$A$2:$B$11,2,FALSE)*10^-6</f>
        <v>29182288.740000002</v>
      </c>
      <c r="T7342" s="5">
        <f>Table1[[#This Row],[Fuel Consumption (mmBtu)]]*Table1[[#This Row],[Emission Factor (kg CO2/ mmBtu)]]*10^3</f>
        <v>1548412240544.4001</v>
      </c>
      <c r="U7342" s="3">
        <f>Table1[[#This Row],[Emissions (g CO2)]]/(Table1[[#This Row],[Generation (TWh)]]*10^9)</f>
        <v>545.72209999999995</v>
      </c>
    </row>
    <row r="7343" spans="1:21" x14ac:dyDescent="0.35">
      <c r="A7343" t="s">
        <v>1962</v>
      </c>
      <c r="B7343" t="s">
        <v>3239</v>
      </c>
      <c r="C7343" t="str">
        <f>SUBSTITUTE(Table1[[#This Row],[Fuel]],", ",",")</f>
        <v>fossil gas: natural gas</v>
      </c>
      <c r="D7343" t="s">
        <v>3239</v>
      </c>
      <c r="H7343" t="s">
        <v>3438</v>
      </c>
      <c r="I7343">
        <v>903</v>
      </c>
      <c r="J7343" t="s">
        <v>3446</v>
      </c>
      <c r="K7343">
        <v>2017</v>
      </c>
      <c r="L7343" t="s">
        <v>29</v>
      </c>
      <c r="M7343" t="s">
        <v>29</v>
      </c>
      <c r="N7343">
        <v>58.494354000000001</v>
      </c>
      <c r="O7343">
        <v>56.351610999999998</v>
      </c>
      <c r="P7343" t="s">
        <v>3578</v>
      </c>
      <c r="Q7343" s="3">
        <f>Table1[[#This Row],[Capacity (MW)]]*0.395*8760*10^-6</f>
        <v>3.1245606000000001</v>
      </c>
      <c r="R7343" s="3" cm="1">
        <f t="array" ref="R7343">AVERAGE(VLOOKUP(_xlfn.TEXTSPLIT(Table1[[#This Row],[Fuel (no space after comma)]], ","), FuelList_Final_EF!$A$2:$B$65, 2, FALSE))</f>
        <v>53.06</v>
      </c>
      <c r="S7343" s="3">
        <f>Table1[[#This Row],[Generation (TWh)]]*10^9*VLOOKUP(Table1[[#This Row],[Turbine/Engine Technology]],Technology_HR!$A$2:$B$11,2,FALSE)*10^-6</f>
        <v>23587307.9694</v>
      </c>
      <c r="T7343" s="5">
        <f>Table1[[#This Row],[Fuel Consumption (mmBtu)]]*Table1[[#This Row],[Emission Factor (kg CO2/ mmBtu)]]*10^3</f>
        <v>1251542560856.364</v>
      </c>
      <c r="U7343" s="3">
        <f>Table1[[#This Row],[Emissions (g CO2)]]/(Table1[[#This Row],[Generation (TWh)]]*10^9)</f>
        <v>400.54993999999999</v>
      </c>
    </row>
    <row r="7344" spans="1:21" x14ac:dyDescent="0.35">
      <c r="A7344" t="s">
        <v>1962</v>
      </c>
      <c r="B7344" t="s">
        <v>3239</v>
      </c>
      <c r="C7344" t="str">
        <f>SUBSTITUTE(Table1[[#This Row],[Fuel]],", ",",")</f>
        <v>fossil gas: natural gas</v>
      </c>
      <c r="D7344" t="s">
        <v>3239</v>
      </c>
      <c r="H7344" t="s">
        <v>3440</v>
      </c>
      <c r="I7344">
        <v>850</v>
      </c>
      <c r="J7344" t="s">
        <v>3446</v>
      </c>
      <c r="K7344">
        <v>2023</v>
      </c>
      <c r="L7344" t="s">
        <v>29</v>
      </c>
      <c r="M7344" t="s">
        <v>29</v>
      </c>
      <c r="N7344">
        <v>58.494354000000001</v>
      </c>
      <c r="O7344">
        <v>56.351610999999998</v>
      </c>
      <c r="P7344" t="s">
        <v>3578</v>
      </c>
      <c r="Q7344" s="3">
        <f>Table1[[#This Row],[Capacity (MW)]]*0.395*8760*10^-6</f>
        <v>2.9411700000000001</v>
      </c>
      <c r="R7344" s="3" cm="1">
        <f t="array" ref="R7344">AVERAGE(VLOOKUP(_xlfn.TEXTSPLIT(Table1[[#This Row],[Fuel (no space after comma)]], ","), FuelList_Final_EF!$A$2:$B$65, 2, FALSE))</f>
        <v>53.06</v>
      </c>
      <c r="S7344" s="3">
        <f>Table1[[#This Row],[Generation (TWh)]]*10^9*VLOOKUP(Table1[[#This Row],[Turbine/Engine Technology]],Technology_HR!$A$2:$B$11,2,FALSE)*10^-6</f>
        <v>30249933.449999999</v>
      </c>
      <c r="T7344" s="5">
        <f>Table1[[#This Row],[Fuel Consumption (mmBtu)]]*Table1[[#This Row],[Emission Factor (kg CO2/ mmBtu)]]*10^3</f>
        <v>1605061468857</v>
      </c>
      <c r="U7344" s="3">
        <f>Table1[[#This Row],[Emissions (g CO2)]]/(Table1[[#This Row],[Generation (TWh)]]*10^9)</f>
        <v>545.72209999999995</v>
      </c>
    </row>
    <row r="7345" spans="1:21" x14ac:dyDescent="0.35">
      <c r="A7345" t="s">
        <v>1962</v>
      </c>
      <c r="B7345" t="s">
        <v>3239</v>
      </c>
      <c r="C7345" t="str">
        <f>SUBSTITUTE(Table1[[#This Row],[Fuel]],", ",",")</f>
        <v>fossil gas: natural gas</v>
      </c>
      <c r="D7345" t="s">
        <v>3239</v>
      </c>
      <c r="H7345" t="s">
        <v>3440</v>
      </c>
      <c r="I7345">
        <v>850</v>
      </c>
      <c r="J7345" t="s">
        <v>3447</v>
      </c>
      <c r="K7345">
        <v>2026</v>
      </c>
      <c r="L7345" t="s">
        <v>29</v>
      </c>
      <c r="M7345" t="s">
        <v>29</v>
      </c>
      <c r="N7345">
        <v>58.494354000000001</v>
      </c>
      <c r="O7345">
        <v>56.351610999999998</v>
      </c>
      <c r="P7345" t="s">
        <v>3578</v>
      </c>
      <c r="Q7345" s="3">
        <f>Table1[[#This Row],[Capacity (MW)]]*0.395*8760*10^-6</f>
        <v>2.9411700000000001</v>
      </c>
      <c r="R7345" s="3" cm="1">
        <f t="array" ref="R7345">AVERAGE(VLOOKUP(_xlfn.TEXTSPLIT(Table1[[#This Row],[Fuel (no space after comma)]], ","), FuelList_Final_EF!$A$2:$B$65, 2, FALSE))</f>
        <v>53.06</v>
      </c>
      <c r="S7345" s="3">
        <f>Table1[[#This Row],[Generation (TWh)]]*10^9*VLOOKUP(Table1[[#This Row],[Turbine/Engine Technology]],Technology_HR!$A$2:$B$11,2,FALSE)*10^-6</f>
        <v>30249933.449999999</v>
      </c>
      <c r="T7345" s="5">
        <f>Table1[[#This Row],[Fuel Consumption (mmBtu)]]*Table1[[#This Row],[Emission Factor (kg CO2/ mmBtu)]]*10^3</f>
        <v>1605061468857</v>
      </c>
      <c r="U7345" s="3">
        <f>Table1[[#This Row],[Emissions (g CO2)]]/(Table1[[#This Row],[Generation (TWh)]]*10^9)</f>
        <v>545.72209999999995</v>
      </c>
    </row>
    <row r="7346" spans="1:21" x14ac:dyDescent="0.35">
      <c r="A7346" t="s">
        <v>1950</v>
      </c>
      <c r="B7346" t="s">
        <v>3263</v>
      </c>
      <c r="C7346" t="str">
        <f>SUBSTITUTE(Table1[[#This Row],[Fuel]],", ",",")</f>
        <v>fossil gas: natural gas,fossil liquids: heavy fuel oil</v>
      </c>
      <c r="D7346" t="s">
        <v>3239</v>
      </c>
      <c r="E7346" t="s">
        <v>3241</v>
      </c>
      <c r="H7346" t="s">
        <v>3438</v>
      </c>
      <c r="I7346">
        <v>180</v>
      </c>
      <c r="J7346" t="s">
        <v>3446</v>
      </c>
      <c r="K7346">
        <v>2012</v>
      </c>
      <c r="L7346" t="s">
        <v>29</v>
      </c>
      <c r="M7346" t="s">
        <v>29</v>
      </c>
      <c r="N7346">
        <v>59.873100000000001</v>
      </c>
      <c r="O7346">
        <v>30.246700000000001</v>
      </c>
      <c r="P7346" t="s">
        <v>3578</v>
      </c>
      <c r="Q7346" s="3">
        <f>Table1[[#This Row],[Capacity (MW)]]*0.395*8760*10^-6</f>
        <v>0.62283600000000006</v>
      </c>
      <c r="R7346" s="3" cm="1">
        <f t="array" ref="R7346">AVERAGE(VLOOKUP(_xlfn.TEXTSPLIT(Table1[[#This Row],[Fuel (no space after comma)]], ","), FuelList_Final_EF!$A$2:$B$65, 2, FALSE))</f>
        <v>67.331265155508703</v>
      </c>
      <c r="S7346" s="3">
        <f>Table1[[#This Row],[Generation (TWh)]]*10^9*VLOOKUP(Table1[[#This Row],[Turbine/Engine Technology]],Technology_HR!$A$2:$B$11,2,FALSE)*10^-6</f>
        <v>4701788.9639999997</v>
      </c>
      <c r="T7346" s="5">
        <f>Table1[[#This Row],[Fuel Consumption (mmBtu)]]*Table1[[#This Row],[Emission Factor (kg CO2/ mmBtu)]]*10^3</f>
        <v>316577399440.32855</v>
      </c>
      <c r="U7346" s="3">
        <f>Table1[[#This Row],[Emissions (g CO2)]]/(Table1[[#This Row],[Generation (TWh)]]*10^9)</f>
        <v>508.28372065893518</v>
      </c>
    </row>
    <row r="7347" spans="1:21" x14ac:dyDescent="0.35">
      <c r="A7347" t="s">
        <v>1950</v>
      </c>
      <c r="B7347" t="s">
        <v>3263</v>
      </c>
      <c r="C7347" t="str">
        <f>SUBSTITUTE(Table1[[#This Row],[Fuel]],", ",",")</f>
        <v>fossil gas: natural gas,fossil liquids: heavy fuel oil</v>
      </c>
      <c r="D7347" t="s">
        <v>3239</v>
      </c>
      <c r="E7347" t="s">
        <v>3241</v>
      </c>
      <c r="H7347" t="s">
        <v>3438</v>
      </c>
      <c r="I7347">
        <v>180</v>
      </c>
      <c r="J7347" t="s">
        <v>3446</v>
      </c>
      <c r="K7347">
        <v>2012</v>
      </c>
      <c r="L7347" t="s">
        <v>29</v>
      </c>
      <c r="M7347" t="s">
        <v>29</v>
      </c>
      <c r="N7347">
        <v>59.873100000000001</v>
      </c>
      <c r="O7347">
        <v>30.246700000000001</v>
      </c>
      <c r="P7347" t="s">
        <v>3578</v>
      </c>
      <c r="Q7347" s="3">
        <f>Table1[[#This Row],[Capacity (MW)]]*0.395*8760*10^-6</f>
        <v>0.62283600000000006</v>
      </c>
      <c r="R7347" s="3" cm="1">
        <f t="array" ref="R7347">AVERAGE(VLOOKUP(_xlfn.TEXTSPLIT(Table1[[#This Row],[Fuel (no space after comma)]], ","), FuelList_Final_EF!$A$2:$B$65, 2, FALSE))</f>
        <v>67.331265155508703</v>
      </c>
      <c r="S7347" s="3">
        <f>Table1[[#This Row],[Generation (TWh)]]*10^9*VLOOKUP(Table1[[#This Row],[Turbine/Engine Technology]],Technology_HR!$A$2:$B$11,2,FALSE)*10^-6</f>
        <v>4701788.9639999997</v>
      </c>
      <c r="T7347" s="5">
        <f>Table1[[#This Row],[Fuel Consumption (mmBtu)]]*Table1[[#This Row],[Emission Factor (kg CO2/ mmBtu)]]*10^3</f>
        <v>316577399440.32855</v>
      </c>
      <c r="U7347" s="3">
        <f>Table1[[#This Row],[Emissions (g CO2)]]/(Table1[[#This Row],[Generation (TWh)]]*10^9)</f>
        <v>508.28372065893518</v>
      </c>
    </row>
    <row r="7348" spans="1:21" x14ac:dyDescent="0.35">
      <c r="A7348" t="s">
        <v>1950</v>
      </c>
      <c r="B7348" t="s">
        <v>3239</v>
      </c>
      <c r="C7348" t="str">
        <f>SUBSTITUTE(Table1[[#This Row],[Fuel]],", ",",")</f>
        <v>fossil gas: natural gas</v>
      </c>
      <c r="D7348" t="s">
        <v>3239</v>
      </c>
      <c r="H7348" t="s">
        <v>3440</v>
      </c>
      <c r="I7348">
        <v>60</v>
      </c>
      <c r="J7348" t="s">
        <v>3446</v>
      </c>
      <c r="K7348">
        <v>1976</v>
      </c>
      <c r="L7348" t="s">
        <v>29</v>
      </c>
      <c r="M7348" t="s">
        <v>29</v>
      </c>
      <c r="N7348">
        <v>61.803600000000003</v>
      </c>
      <c r="O7348">
        <v>34.275599999999997</v>
      </c>
      <c r="P7348" t="s">
        <v>3578</v>
      </c>
      <c r="Q7348" s="3">
        <f>Table1[[#This Row],[Capacity (MW)]]*0.395*8760*10^-6</f>
        <v>0.20761200000000002</v>
      </c>
      <c r="R7348" s="3" cm="1">
        <f t="array" ref="R7348">AVERAGE(VLOOKUP(_xlfn.TEXTSPLIT(Table1[[#This Row],[Fuel (no space after comma)]], ","), FuelList_Final_EF!$A$2:$B$65, 2, FALSE))</f>
        <v>53.06</v>
      </c>
      <c r="S7348" s="3">
        <f>Table1[[#This Row],[Generation (TWh)]]*10^9*VLOOKUP(Table1[[#This Row],[Turbine/Engine Technology]],Technology_HR!$A$2:$B$11,2,FALSE)*10^-6</f>
        <v>2135289.42</v>
      </c>
      <c r="T7348" s="5">
        <f>Table1[[#This Row],[Fuel Consumption (mmBtu)]]*Table1[[#This Row],[Emission Factor (kg CO2/ mmBtu)]]*10^3</f>
        <v>113298456625.2</v>
      </c>
      <c r="U7348" s="3">
        <f>Table1[[#This Row],[Emissions (g CO2)]]/(Table1[[#This Row],[Generation (TWh)]]*10^9)</f>
        <v>545.72209999999995</v>
      </c>
    </row>
    <row r="7349" spans="1:21" x14ac:dyDescent="0.35">
      <c r="A7349" t="s">
        <v>1950</v>
      </c>
      <c r="B7349" t="s">
        <v>3239</v>
      </c>
      <c r="C7349" t="str">
        <f>SUBSTITUTE(Table1[[#This Row],[Fuel]],", ",",")</f>
        <v>fossil gas: natural gas</v>
      </c>
      <c r="D7349" t="s">
        <v>3239</v>
      </c>
      <c r="H7349" t="s">
        <v>3440</v>
      </c>
      <c r="I7349">
        <v>110</v>
      </c>
      <c r="J7349" t="s">
        <v>3446</v>
      </c>
      <c r="K7349">
        <v>1982</v>
      </c>
      <c r="L7349" t="s">
        <v>29</v>
      </c>
      <c r="M7349" t="s">
        <v>29</v>
      </c>
      <c r="N7349">
        <v>61.803600000000003</v>
      </c>
      <c r="O7349">
        <v>34.275599999999997</v>
      </c>
      <c r="P7349" t="s">
        <v>3578</v>
      </c>
      <c r="Q7349" s="3">
        <f>Table1[[#This Row],[Capacity (MW)]]*0.395*8760*10^-6</f>
        <v>0.38062199999999996</v>
      </c>
      <c r="R7349" s="3" cm="1">
        <f t="array" ref="R7349">AVERAGE(VLOOKUP(_xlfn.TEXTSPLIT(Table1[[#This Row],[Fuel (no space after comma)]], ","), FuelList_Final_EF!$A$2:$B$65, 2, FALSE))</f>
        <v>53.06</v>
      </c>
      <c r="S7349" s="3">
        <f>Table1[[#This Row],[Generation (TWh)]]*10^9*VLOOKUP(Table1[[#This Row],[Turbine/Engine Technology]],Technology_HR!$A$2:$B$11,2,FALSE)*10^-6</f>
        <v>3914697.2699999996</v>
      </c>
      <c r="T7349" s="5">
        <f>Table1[[#This Row],[Fuel Consumption (mmBtu)]]*Table1[[#This Row],[Emission Factor (kg CO2/ mmBtu)]]*10^3</f>
        <v>207713837146.19998</v>
      </c>
      <c r="U7349" s="3">
        <f>Table1[[#This Row],[Emissions (g CO2)]]/(Table1[[#This Row],[Generation (TWh)]]*10^9)</f>
        <v>545.72210000000007</v>
      </c>
    </row>
    <row r="7350" spans="1:21" x14ac:dyDescent="0.35">
      <c r="A7350" t="s">
        <v>1950</v>
      </c>
      <c r="B7350" t="s">
        <v>3239</v>
      </c>
      <c r="C7350" t="str">
        <f>SUBSTITUTE(Table1[[#This Row],[Fuel]],", ",",")</f>
        <v>fossil gas: natural gas</v>
      </c>
      <c r="D7350" t="s">
        <v>3239</v>
      </c>
      <c r="H7350" t="s">
        <v>3440</v>
      </c>
      <c r="I7350">
        <v>110</v>
      </c>
      <c r="J7350" t="s">
        <v>3446</v>
      </c>
      <c r="K7350">
        <v>1982</v>
      </c>
      <c r="L7350" t="s">
        <v>29</v>
      </c>
      <c r="M7350" t="s">
        <v>29</v>
      </c>
      <c r="N7350">
        <v>61.803600000000003</v>
      </c>
      <c r="O7350">
        <v>34.275599999999997</v>
      </c>
      <c r="P7350" t="s">
        <v>3578</v>
      </c>
      <c r="Q7350" s="3">
        <f>Table1[[#This Row],[Capacity (MW)]]*0.395*8760*10^-6</f>
        <v>0.38062199999999996</v>
      </c>
      <c r="R7350" s="3" cm="1">
        <f t="array" ref="R7350">AVERAGE(VLOOKUP(_xlfn.TEXTSPLIT(Table1[[#This Row],[Fuel (no space after comma)]], ","), FuelList_Final_EF!$A$2:$B$65, 2, FALSE))</f>
        <v>53.06</v>
      </c>
      <c r="S7350" s="3">
        <f>Table1[[#This Row],[Generation (TWh)]]*10^9*VLOOKUP(Table1[[#This Row],[Turbine/Engine Technology]],Technology_HR!$A$2:$B$11,2,FALSE)*10^-6</f>
        <v>3914697.2699999996</v>
      </c>
      <c r="T7350" s="5">
        <f>Table1[[#This Row],[Fuel Consumption (mmBtu)]]*Table1[[#This Row],[Emission Factor (kg CO2/ mmBtu)]]*10^3</f>
        <v>207713837146.19998</v>
      </c>
      <c r="U7350" s="3">
        <f>Table1[[#This Row],[Emissions (g CO2)]]/(Table1[[#This Row],[Generation (TWh)]]*10^9)</f>
        <v>545.72210000000007</v>
      </c>
    </row>
    <row r="7351" spans="1:21" x14ac:dyDescent="0.35">
      <c r="A7351" t="s">
        <v>2012</v>
      </c>
      <c r="B7351" t="s">
        <v>3239</v>
      </c>
      <c r="C7351" t="str">
        <f>SUBSTITUTE(Table1[[#This Row],[Fuel]],", ",",")</f>
        <v>fossil gas: natural gas</v>
      </c>
      <c r="D7351" t="s">
        <v>3239</v>
      </c>
      <c r="H7351" t="s">
        <v>3436</v>
      </c>
      <c r="I7351">
        <v>72</v>
      </c>
      <c r="J7351" t="s">
        <v>3446</v>
      </c>
      <c r="K7351">
        <v>2023</v>
      </c>
      <c r="L7351" t="s">
        <v>29</v>
      </c>
      <c r="M7351" t="s">
        <v>29</v>
      </c>
      <c r="N7351">
        <v>67.729016999999999</v>
      </c>
      <c r="O7351">
        <v>83.438818999999995</v>
      </c>
      <c r="P7351" t="s">
        <v>3578</v>
      </c>
      <c r="Q7351" s="3">
        <f>Table1[[#This Row],[Capacity (MW)]]*0.395*8760*10^-6</f>
        <v>0.24913440000000001</v>
      </c>
      <c r="R7351" s="3" cm="1">
        <f t="array" ref="R7351">AVERAGE(VLOOKUP(_xlfn.TEXTSPLIT(Table1[[#This Row],[Fuel (no space after comma)]], ","), FuelList_Final_EF!$A$2:$B$65, 2, FALSE))</f>
        <v>53.06</v>
      </c>
      <c r="S7351" s="3">
        <f>Table1[[#This Row],[Generation (TWh)]]*10^9*VLOOKUP(Table1[[#This Row],[Turbine/Engine Technology]],Technology_HR!$A$2:$B$11,2,FALSE)*10^-6</f>
        <v>2742969.7439999999</v>
      </c>
      <c r="T7351" s="5">
        <f>Table1[[#This Row],[Fuel Consumption (mmBtu)]]*Table1[[#This Row],[Emission Factor (kg CO2/ mmBtu)]]*10^3</f>
        <v>145541974616.64001</v>
      </c>
      <c r="U7351" s="3">
        <f>Table1[[#This Row],[Emissions (g CO2)]]/(Table1[[#This Row],[Generation (TWh)]]*10^9)</f>
        <v>584.19060000000002</v>
      </c>
    </row>
    <row r="7352" spans="1:21" x14ac:dyDescent="0.35">
      <c r="A7352" t="s">
        <v>2012</v>
      </c>
      <c r="B7352" t="s">
        <v>3239</v>
      </c>
      <c r="C7352" t="str">
        <f>SUBSTITUTE(Table1[[#This Row],[Fuel]],", ",",")</f>
        <v>fossil gas: natural gas</v>
      </c>
      <c r="D7352" t="s">
        <v>3239</v>
      </c>
      <c r="H7352" t="s">
        <v>3436</v>
      </c>
      <c r="I7352">
        <v>72</v>
      </c>
      <c r="J7352" t="s">
        <v>3446</v>
      </c>
      <c r="K7352">
        <v>2023</v>
      </c>
      <c r="L7352" t="s">
        <v>29</v>
      </c>
      <c r="M7352" t="s">
        <v>29</v>
      </c>
      <c r="N7352">
        <v>67.729016999999999</v>
      </c>
      <c r="O7352">
        <v>83.438818999999995</v>
      </c>
      <c r="P7352" t="s">
        <v>3578</v>
      </c>
      <c r="Q7352" s="3">
        <f>Table1[[#This Row],[Capacity (MW)]]*0.395*8760*10^-6</f>
        <v>0.24913440000000001</v>
      </c>
      <c r="R7352" s="3" cm="1">
        <f t="array" ref="R7352">AVERAGE(VLOOKUP(_xlfn.TEXTSPLIT(Table1[[#This Row],[Fuel (no space after comma)]], ","), FuelList_Final_EF!$A$2:$B$65, 2, FALSE))</f>
        <v>53.06</v>
      </c>
      <c r="S7352" s="3">
        <f>Table1[[#This Row],[Generation (TWh)]]*10^9*VLOOKUP(Table1[[#This Row],[Turbine/Engine Technology]],Technology_HR!$A$2:$B$11,2,FALSE)*10^-6</f>
        <v>2742969.7439999999</v>
      </c>
      <c r="T7352" s="5">
        <f>Table1[[#This Row],[Fuel Consumption (mmBtu)]]*Table1[[#This Row],[Emission Factor (kg CO2/ mmBtu)]]*10^3</f>
        <v>145541974616.64001</v>
      </c>
      <c r="U7352" s="3">
        <f>Table1[[#This Row],[Emissions (g CO2)]]/(Table1[[#This Row],[Generation (TWh)]]*10^9)</f>
        <v>584.19060000000002</v>
      </c>
    </row>
    <row r="7353" spans="1:21" x14ac:dyDescent="0.35">
      <c r="A7353" t="s">
        <v>1950</v>
      </c>
      <c r="B7353" t="s">
        <v>3263</v>
      </c>
      <c r="C7353" t="str">
        <f>SUBSTITUTE(Table1[[#This Row],[Fuel]],", ",",")</f>
        <v>fossil gas: natural gas,fossil liquids: heavy fuel oil</v>
      </c>
      <c r="D7353" t="s">
        <v>3239</v>
      </c>
      <c r="E7353" t="s">
        <v>3241</v>
      </c>
      <c r="H7353" t="s">
        <v>3440</v>
      </c>
      <c r="I7353">
        <v>180</v>
      </c>
      <c r="J7353" t="s">
        <v>3446</v>
      </c>
      <c r="K7353">
        <v>2006</v>
      </c>
      <c r="L7353" t="s">
        <v>29</v>
      </c>
      <c r="M7353" t="s">
        <v>29</v>
      </c>
      <c r="N7353">
        <v>59.874600000000001</v>
      </c>
      <c r="O7353">
        <v>30.503499999999999</v>
      </c>
      <c r="P7353" t="s">
        <v>3578</v>
      </c>
      <c r="Q7353" s="3">
        <f>Table1[[#This Row],[Capacity (MW)]]*0.395*8760*10^-6</f>
        <v>0.62283600000000006</v>
      </c>
      <c r="R7353" s="3" cm="1">
        <f t="array" ref="R7353">AVERAGE(VLOOKUP(_xlfn.TEXTSPLIT(Table1[[#This Row],[Fuel (no space after comma)]], ","), FuelList_Final_EF!$A$2:$B$65, 2, FALSE))</f>
        <v>67.331265155508703</v>
      </c>
      <c r="S7353" s="3">
        <f>Table1[[#This Row],[Generation (TWh)]]*10^9*VLOOKUP(Table1[[#This Row],[Turbine/Engine Technology]],Technology_HR!$A$2:$B$11,2,FALSE)*10^-6</f>
        <v>6405868.2599999998</v>
      </c>
      <c r="T7353" s="5">
        <f>Table1[[#This Row],[Fuel Consumption (mmBtu)]]*Table1[[#This Row],[Emission Factor (kg CO2/ mmBtu)]]*10^3</f>
        <v>431315214365.31714</v>
      </c>
      <c r="U7353" s="3">
        <f>Table1[[#This Row],[Emissions (g CO2)]]/(Table1[[#This Row],[Generation (TWh)]]*10^9)</f>
        <v>692.50206212440696</v>
      </c>
    </row>
    <row r="7354" spans="1:21" x14ac:dyDescent="0.35">
      <c r="A7354" t="s">
        <v>1950</v>
      </c>
      <c r="B7354" t="s">
        <v>3263</v>
      </c>
      <c r="C7354" t="str">
        <f>SUBSTITUTE(Table1[[#This Row],[Fuel]],", ",",")</f>
        <v>fossil gas: natural gas,fossil liquids: heavy fuel oil</v>
      </c>
      <c r="D7354" t="s">
        <v>3239</v>
      </c>
      <c r="E7354" t="s">
        <v>3241</v>
      </c>
      <c r="H7354" t="s">
        <v>3438</v>
      </c>
      <c r="I7354">
        <v>463</v>
      </c>
      <c r="J7354" t="s">
        <v>3446</v>
      </c>
      <c r="K7354">
        <v>2012</v>
      </c>
      <c r="L7354" t="s">
        <v>29</v>
      </c>
      <c r="M7354" t="s">
        <v>29</v>
      </c>
      <c r="N7354">
        <v>59.874600000000001</v>
      </c>
      <c r="O7354">
        <v>30.503499999999999</v>
      </c>
      <c r="P7354" t="s">
        <v>3578</v>
      </c>
      <c r="Q7354" s="3">
        <f>Table1[[#This Row],[Capacity (MW)]]*0.395*8760*10^-6</f>
        <v>1.6020726000000001</v>
      </c>
      <c r="R7354" s="3" cm="1">
        <f t="array" ref="R7354">AVERAGE(VLOOKUP(_xlfn.TEXTSPLIT(Table1[[#This Row],[Fuel (no space after comma)]], ","), FuelList_Final_EF!$A$2:$B$65, 2, FALSE))</f>
        <v>67.331265155508703</v>
      </c>
      <c r="S7354" s="3">
        <f>Table1[[#This Row],[Generation (TWh)]]*10^9*VLOOKUP(Table1[[#This Row],[Turbine/Engine Technology]],Technology_HR!$A$2:$B$11,2,FALSE)*10^-6</f>
        <v>12094046.057399999</v>
      </c>
      <c r="T7354" s="5">
        <f>Table1[[#This Row],[Fuel Consumption (mmBtu)]]*Table1[[#This Row],[Emission Factor (kg CO2/ mmBtu)]]*10^3</f>
        <v>814307421893.73401</v>
      </c>
      <c r="U7354" s="3">
        <f>Table1[[#This Row],[Emissions (g CO2)]]/(Table1[[#This Row],[Generation (TWh)]]*10^9)</f>
        <v>508.28372065893518</v>
      </c>
    </row>
    <row r="7355" spans="1:21" x14ac:dyDescent="0.35">
      <c r="A7355" t="s">
        <v>1962</v>
      </c>
      <c r="B7355" t="s">
        <v>3239</v>
      </c>
      <c r="C7355" t="str">
        <f>SUBSTITUTE(Table1[[#This Row],[Fuel]],", ",",")</f>
        <v>fossil gas: natural gas</v>
      </c>
      <c r="D7355" t="s">
        <v>3239</v>
      </c>
      <c r="H7355" t="s">
        <v>3438</v>
      </c>
      <c r="I7355">
        <v>115</v>
      </c>
      <c r="J7355" t="s">
        <v>3446</v>
      </c>
      <c r="K7355">
        <v>2019</v>
      </c>
      <c r="L7355" t="s">
        <v>29</v>
      </c>
      <c r="M7355" t="s">
        <v>29</v>
      </c>
      <c r="N7355">
        <v>54.658850999999999</v>
      </c>
      <c r="O7355">
        <v>20.588661999999999</v>
      </c>
      <c r="P7355" t="s">
        <v>3578</v>
      </c>
      <c r="Q7355" s="3">
        <f>Table1[[#This Row],[Capacity (MW)]]*0.395*8760*10^-6</f>
        <v>0.39792300000000003</v>
      </c>
      <c r="R7355" s="3" cm="1">
        <f t="array" ref="R7355">AVERAGE(VLOOKUP(_xlfn.TEXTSPLIT(Table1[[#This Row],[Fuel (no space after comma)]], ","), FuelList_Final_EF!$A$2:$B$65, 2, FALSE))</f>
        <v>53.06</v>
      </c>
      <c r="S7355" s="3">
        <f>Table1[[#This Row],[Generation (TWh)]]*10^9*VLOOKUP(Table1[[#This Row],[Turbine/Engine Technology]],Technology_HR!$A$2:$B$11,2,FALSE)*10^-6</f>
        <v>3003920.727</v>
      </c>
      <c r="T7355" s="5">
        <f>Table1[[#This Row],[Fuel Consumption (mmBtu)]]*Table1[[#This Row],[Emission Factor (kg CO2/ mmBtu)]]*10^3</f>
        <v>159388033774.62</v>
      </c>
      <c r="U7355" s="3">
        <f>Table1[[#This Row],[Emissions (g CO2)]]/(Table1[[#This Row],[Generation (TWh)]]*10^9)</f>
        <v>400.54993999999999</v>
      </c>
    </row>
    <row r="7356" spans="1:21" x14ac:dyDescent="0.35">
      <c r="A7356" t="s">
        <v>1962</v>
      </c>
      <c r="B7356" t="s">
        <v>3239</v>
      </c>
      <c r="C7356" t="str">
        <f>SUBSTITUTE(Table1[[#This Row],[Fuel]],", ",",")</f>
        <v>fossil gas: natural gas</v>
      </c>
      <c r="D7356" t="s">
        <v>3239</v>
      </c>
      <c r="H7356" t="s">
        <v>3438</v>
      </c>
      <c r="I7356">
        <v>115</v>
      </c>
      <c r="J7356" t="s">
        <v>3446</v>
      </c>
      <c r="K7356">
        <v>2019</v>
      </c>
      <c r="L7356" t="s">
        <v>29</v>
      </c>
      <c r="M7356" t="s">
        <v>29</v>
      </c>
      <c r="N7356">
        <v>54.658850999999999</v>
      </c>
      <c r="O7356">
        <v>20.588661999999999</v>
      </c>
      <c r="P7356" t="s">
        <v>3578</v>
      </c>
      <c r="Q7356" s="3">
        <f>Table1[[#This Row],[Capacity (MW)]]*0.395*8760*10^-6</f>
        <v>0.39792300000000003</v>
      </c>
      <c r="R7356" s="3" cm="1">
        <f t="array" ref="R7356">AVERAGE(VLOOKUP(_xlfn.TEXTSPLIT(Table1[[#This Row],[Fuel (no space after comma)]], ","), FuelList_Final_EF!$A$2:$B$65, 2, FALSE))</f>
        <v>53.06</v>
      </c>
      <c r="S7356" s="3">
        <f>Table1[[#This Row],[Generation (TWh)]]*10^9*VLOOKUP(Table1[[#This Row],[Turbine/Engine Technology]],Technology_HR!$A$2:$B$11,2,FALSE)*10^-6</f>
        <v>3003920.727</v>
      </c>
      <c r="T7356" s="5">
        <f>Table1[[#This Row],[Fuel Consumption (mmBtu)]]*Table1[[#This Row],[Emission Factor (kg CO2/ mmBtu)]]*10^3</f>
        <v>159388033774.62</v>
      </c>
      <c r="U7356" s="3">
        <f>Table1[[#This Row],[Emissions (g CO2)]]/(Table1[[#This Row],[Generation (TWh)]]*10^9)</f>
        <v>400.54993999999999</v>
      </c>
    </row>
    <row r="7357" spans="1:21" x14ac:dyDescent="0.35">
      <c r="A7357" t="s">
        <v>1962</v>
      </c>
      <c r="B7357" t="s">
        <v>3239</v>
      </c>
      <c r="C7357" t="str">
        <f>SUBSTITUTE(Table1[[#This Row],[Fuel]],", ",",")</f>
        <v>fossil gas: natural gas</v>
      </c>
      <c r="D7357" t="s">
        <v>3239</v>
      </c>
      <c r="H7357" t="s">
        <v>3438</v>
      </c>
      <c r="I7357">
        <v>115</v>
      </c>
      <c r="J7357" t="s">
        <v>3446</v>
      </c>
      <c r="K7357">
        <v>2019</v>
      </c>
      <c r="L7357" t="s">
        <v>29</v>
      </c>
      <c r="M7357" t="s">
        <v>29</v>
      </c>
      <c r="N7357">
        <v>54.658850999999999</v>
      </c>
      <c r="O7357">
        <v>20.588661999999999</v>
      </c>
      <c r="P7357" t="s">
        <v>3578</v>
      </c>
      <c r="Q7357" s="3">
        <f>Table1[[#This Row],[Capacity (MW)]]*0.395*8760*10^-6</f>
        <v>0.39792300000000003</v>
      </c>
      <c r="R7357" s="3" cm="1">
        <f t="array" ref="R7357">AVERAGE(VLOOKUP(_xlfn.TEXTSPLIT(Table1[[#This Row],[Fuel (no space after comma)]], ","), FuelList_Final_EF!$A$2:$B$65, 2, FALSE))</f>
        <v>53.06</v>
      </c>
      <c r="S7357" s="3">
        <f>Table1[[#This Row],[Generation (TWh)]]*10^9*VLOOKUP(Table1[[#This Row],[Turbine/Engine Technology]],Technology_HR!$A$2:$B$11,2,FALSE)*10^-6</f>
        <v>3003920.727</v>
      </c>
      <c r="T7357" s="5">
        <f>Table1[[#This Row],[Fuel Consumption (mmBtu)]]*Table1[[#This Row],[Emission Factor (kg CO2/ mmBtu)]]*10^3</f>
        <v>159388033774.62</v>
      </c>
      <c r="U7357" s="3">
        <f>Table1[[#This Row],[Emissions (g CO2)]]/(Table1[[#This Row],[Generation (TWh)]]*10^9)</f>
        <v>400.54993999999999</v>
      </c>
    </row>
    <row r="7358" spans="1:21" x14ac:dyDescent="0.35">
      <c r="A7358" t="s">
        <v>1962</v>
      </c>
      <c r="B7358" t="s">
        <v>3239</v>
      </c>
      <c r="C7358" t="str">
        <f>SUBSTITUTE(Table1[[#This Row],[Fuel]],", ",",")</f>
        <v>fossil gas: natural gas</v>
      </c>
      <c r="D7358" t="s">
        <v>3239</v>
      </c>
      <c r="H7358" t="s">
        <v>3438</v>
      </c>
      <c r="I7358">
        <v>115</v>
      </c>
      <c r="J7358" t="s">
        <v>3446</v>
      </c>
      <c r="K7358">
        <v>2019</v>
      </c>
      <c r="L7358" t="s">
        <v>29</v>
      </c>
      <c r="M7358" t="s">
        <v>29</v>
      </c>
      <c r="N7358">
        <v>54.658850999999999</v>
      </c>
      <c r="O7358">
        <v>20.588661999999999</v>
      </c>
      <c r="P7358" t="s">
        <v>3578</v>
      </c>
      <c r="Q7358" s="3">
        <f>Table1[[#This Row],[Capacity (MW)]]*0.395*8760*10^-6</f>
        <v>0.39792300000000003</v>
      </c>
      <c r="R7358" s="3" cm="1">
        <f t="array" ref="R7358">AVERAGE(VLOOKUP(_xlfn.TEXTSPLIT(Table1[[#This Row],[Fuel (no space after comma)]], ","), FuelList_Final_EF!$A$2:$B$65, 2, FALSE))</f>
        <v>53.06</v>
      </c>
      <c r="S7358" s="3">
        <f>Table1[[#This Row],[Generation (TWh)]]*10^9*VLOOKUP(Table1[[#This Row],[Turbine/Engine Technology]],Technology_HR!$A$2:$B$11,2,FALSE)*10^-6</f>
        <v>3003920.727</v>
      </c>
      <c r="T7358" s="5">
        <f>Table1[[#This Row],[Fuel Consumption (mmBtu)]]*Table1[[#This Row],[Emission Factor (kg CO2/ mmBtu)]]*10^3</f>
        <v>159388033774.62</v>
      </c>
      <c r="U7358" s="3">
        <f>Table1[[#This Row],[Emissions (g CO2)]]/(Table1[[#This Row],[Generation (TWh)]]*10^9)</f>
        <v>400.54993999999999</v>
      </c>
    </row>
    <row r="7359" spans="1:21" x14ac:dyDescent="0.35">
      <c r="A7359" t="s">
        <v>1974</v>
      </c>
      <c r="B7359" t="s">
        <v>3239</v>
      </c>
      <c r="C7359" t="str">
        <f>SUBSTITUTE(Table1[[#This Row],[Fuel]],", ",",")</f>
        <v>fossil gas: natural gas</v>
      </c>
      <c r="D7359" t="s">
        <v>3239</v>
      </c>
      <c r="H7359" t="s">
        <v>3440</v>
      </c>
      <c r="I7359">
        <v>60</v>
      </c>
      <c r="J7359" t="s">
        <v>3446</v>
      </c>
      <c r="K7359">
        <v>1976</v>
      </c>
      <c r="L7359" t="s">
        <v>29</v>
      </c>
      <c r="M7359" t="s">
        <v>29</v>
      </c>
      <c r="N7359">
        <v>55.028799999999997</v>
      </c>
      <c r="O7359">
        <v>56.033000000000001</v>
      </c>
      <c r="P7359" t="s">
        <v>3578</v>
      </c>
      <c r="Q7359" s="3">
        <f>Table1[[#This Row],[Capacity (MW)]]*0.395*8760*10^-6</f>
        <v>0.20761200000000002</v>
      </c>
      <c r="R7359" s="3" cm="1">
        <f t="array" ref="R7359">AVERAGE(VLOOKUP(_xlfn.TEXTSPLIT(Table1[[#This Row],[Fuel (no space after comma)]], ","), FuelList_Final_EF!$A$2:$B$65, 2, FALSE))</f>
        <v>53.06</v>
      </c>
      <c r="S7359" s="3">
        <f>Table1[[#This Row],[Generation (TWh)]]*10^9*VLOOKUP(Table1[[#This Row],[Turbine/Engine Technology]],Technology_HR!$A$2:$B$11,2,FALSE)*10^-6</f>
        <v>2135289.42</v>
      </c>
      <c r="T7359" s="5">
        <f>Table1[[#This Row],[Fuel Consumption (mmBtu)]]*Table1[[#This Row],[Emission Factor (kg CO2/ mmBtu)]]*10^3</f>
        <v>113298456625.2</v>
      </c>
      <c r="U7359" s="3">
        <f>Table1[[#This Row],[Emissions (g CO2)]]/(Table1[[#This Row],[Generation (TWh)]]*10^9)</f>
        <v>545.72209999999995</v>
      </c>
    </row>
    <row r="7360" spans="1:21" x14ac:dyDescent="0.35">
      <c r="A7360" t="s">
        <v>1974</v>
      </c>
      <c r="B7360" t="s">
        <v>3239</v>
      </c>
      <c r="C7360" t="str">
        <f>SUBSTITUTE(Table1[[#This Row],[Fuel]],", ",",")</f>
        <v>fossil gas: natural gas</v>
      </c>
      <c r="D7360" t="s">
        <v>3239</v>
      </c>
      <c r="H7360" t="s">
        <v>3440</v>
      </c>
      <c r="I7360">
        <v>60</v>
      </c>
      <c r="J7360" t="s">
        <v>3446</v>
      </c>
      <c r="K7360" t="s">
        <v>29</v>
      </c>
      <c r="L7360" t="s">
        <v>29</v>
      </c>
      <c r="M7360" t="s">
        <v>29</v>
      </c>
      <c r="N7360">
        <v>55.028799999999997</v>
      </c>
      <c r="O7360">
        <v>56.033000000000001</v>
      </c>
      <c r="P7360" t="s">
        <v>3578</v>
      </c>
      <c r="Q7360" s="3">
        <f>Table1[[#This Row],[Capacity (MW)]]*0.395*8760*10^-6</f>
        <v>0.20761200000000002</v>
      </c>
      <c r="R7360" s="3" cm="1">
        <f t="array" ref="R7360">AVERAGE(VLOOKUP(_xlfn.TEXTSPLIT(Table1[[#This Row],[Fuel (no space after comma)]], ","), FuelList_Final_EF!$A$2:$B$65, 2, FALSE))</f>
        <v>53.06</v>
      </c>
      <c r="S7360" s="3">
        <f>Table1[[#This Row],[Generation (TWh)]]*10^9*VLOOKUP(Table1[[#This Row],[Turbine/Engine Technology]],Technology_HR!$A$2:$B$11,2,FALSE)*10^-6</f>
        <v>2135289.42</v>
      </c>
      <c r="T7360" s="5">
        <f>Table1[[#This Row],[Fuel Consumption (mmBtu)]]*Table1[[#This Row],[Emission Factor (kg CO2/ mmBtu)]]*10^3</f>
        <v>113298456625.2</v>
      </c>
      <c r="U7360" s="3">
        <f>Table1[[#This Row],[Emissions (g CO2)]]/(Table1[[#This Row],[Generation (TWh)]]*10^9)</f>
        <v>545.72209999999995</v>
      </c>
    </row>
    <row r="7361" spans="1:21" x14ac:dyDescent="0.35">
      <c r="A7361" t="s">
        <v>1974</v>
      </c>
      <c r="B7361" t="s">
        <v>3239</v>
      </c>
      <c r="C7361" t="str">
        <f>SUBSTITUTE(Table1[[#This Row],[Fuel]],", ",",")</f>
        <v>fossil gas: natural gas</v>
      </c>
      <c r="D7361" t="s">
        <v>3239</v>
      </c>
      <c r="H7361" t="s">
        <v>3440</v>
      </c>
      <c r="I7361">
        <v>90</v>
      </c>
      <c r="J7361" t="s">
        <v>3446</v>
      </c>
      <c r="K7361" t="s">
        <v>29</v>
      </c>
      <c r="L7361" t="s">
        <v>29</v>
      </c>
      <c r="M7361" t="s">
        <v>29</v>
      </c>
      <c r="N7361">
        <v>55.028799999999997</v>
      </c>
      <c r="O7361">
        <v>56.033000000000001</v>
      </c>
      <c r="P7361" t="s">
        <v>3578</v>
      </c>
      <c r="Q7361" s="3">
        <f>Table1[[#This Row],[Capacity (MW)]]*0.395*8760*10^-6</f>
        <v>0.31141800000000003</v>
      </c>
      <c r="R7361" s="3" cm="1">
        <f t="array" ref="R7361">AVERAGE(VLOOKUP(_xlfn.TEXTSPLIT(Table1[[#This Row],[Fuel (no space after comma)]], ","), FuelList_Final_EF!$A$2:$B$65, 2, FALSE))</f>
        <v>53.06</v>
      </c>
      <c r="S7361" s="3">
        <f>Table1[[#This Row],[Generation (TWh)]]*10^9*VLOOKUP(Table1[[#This Row],[Turbine/Engine Technology]],Technology_HR!$A$2:$B$11,2,FALSE)*10^-6</f>
        <v>3202934.13</v>
      </c>
      <c r="T7361" s="5">
        <f>Table1[[#This Row],[Fuel Consumption (mmBtu)]]*Table1[[#This Row],[Emission Factor (kg CO2/ mmBtu)]]*10^3</f>
        <v>169947684937.79999</v>
      </c>
      <c r="U7361" s="3">
        <f>Table1[[#This Row],[Emissions (g CO2)]]/(Table1[[#This Row],[Generation (TWh)]]*10^9)</f>
        <v>545.72209999999995</v>
      </c>
    </row>
    <row r="7362" spans="1:21" x14ac:dyDescent="0.35">
      <c r="A7362" t="s">
        <v>1945</v>
      </c>
      <c r="B7362" t="s">
        <v>3239</v>
      </c>
      <c r="C7362" t="str">
        <f>SUBSTITUTE(Table1[[#This Row],[Fuel]],", ",",")</f>
        <v>fossil gas: natural gas</v>
      </c>
      <c r="D7362" t="s">
        <v>3239</v>
      </c>
      <c r="H7362" t="s">
        <v>3440</v>
      </c>
      <c r="I7362">
        <v>220</v>
      </c>
      <c r="J7362" t="s">
        <v>3446</v>
      </c>
      <c r="K7362">
        <v>1993</v>
      </c>
      <c r="L7362" t="s">
        <v>29</v>
      </c>
      <c r="M7362" t="s">
        <v>29</v>
      </c>
      <c r="N7362">
        <v>57.509700000000002</v>
      </c>
      <c r="O7362">
        <v>29.9694</v>
      </c>
      <c r="P7362" t="s">
        <v>3578</v>
      </c>
      <c r="Q7362" s="3">
        <f>Table1[[#This Row],[Capacity (MW)]]*0.395*8760*10^-6</f>
        <v>0.76124399999999992</v>
      </c>
      <c r="R7362" s="3" cm="1">
        <f t="array" ref="R7362">AVERAGE(VLOOKUP(_xlfn.TEXTSPLIT(Table1[[#This Row],[Fuel (no space after comma)]], ","), FuelList_Final_EF!$A$2:$B$65, 2, FALSE))</f>
        <v>53.06</v>
      </c>
      <c r="S7362" s="3">
        <f>Table1[[#This Row],[Generation (TWh)]]*10^9*VLOOKUP(Table1[[#This Row],[Turbine/Engine Technology]],Technology_HR!$A$2:$B$11,2,FALSE)*10^-6</f>
        <v>7829394.5399999991</v>
      </c>
      <c r="T7362" s="5">
        <f>Table1[[#This Row],[Fuel Consumption (mmBtu)]]*Table1[[#This Row],[Emission Factor (kg CO2/ mmBtu)]]*10^3</f>
        <v>415427674292.39996</v>
      </c>
      <c r="U7362" s="3">
        <f>Table1[[#This Row],[Emissions (g CO2)]]/(Table1[[#This Row],[Generation (TWh)]]*10^9)</f>
        <v>545.72210000000007</v>
      </c>
    </row>
    <row r="7363" spans="1:21" x14ac:dyDescent="0.35">
      <c r="A7363" t="s">
        <v>1945</v>
      </c>
      <c r="B7363" t="s">
        <v>3239</v>
      </c>
      <c r="C7363" t="str">
        <f>SUBSTITUTE(Table1[[#This Row],[Fuel]],", ",",")</f>
        <v>fossil gas: natural gas</v>
      </c>
      <c r="D7363" t="s">
        <v>3239</v>
      </c>
      <c r="H7363" t="s">
        <v>3440</v>
      </c>
      <c r="I7363">
        <v>220</v>
      </c>
      <c r="J7363" t="s">
        <v>3446</v>
      </c>
      <c r="K7363">
        <v>1996</v>
      </c>
      <c r="L7363" t="s">
        <v>29</v>
      </c>
      <c r="M7363" t="s">
        <v>29</v>
      </c>
      <c r="N7363">
        <v>57.509700000000002</v>
      </c>
      <c r="O7363">
        <v>29.9694</v>
      </c>
      <c r="P7363" t="s">
        <v>3578</v>
      </c>
      <c r="Q7363" s="3">
        <f>Table1[[#This Row],[Capacity (MW)]]*0.395*8760*10^-6</f>
        <v>0.76124399999999992</v>
      </c>
      <c r="R7363" s="3" cm="1">
        <f t="array" ref="R7363">AVERAGE(VLOOKUP(_xlfn.TEXTSPLIT(Table1[[#This Row],[Fuel (no space after comma)]], ","), FuelList_Final_EF!$A$2:$B$65, 2, FALSE))</f>
        <v>53.06</v>
      </c>
      <c r="S7363" s="3">
        <f>Table1[[#This Row],[Generation (TWh)]]*10^9*VLOOKUP(Table1[[#This Row],[Turbine/Engine Technology]],Technology_HR!$A$2:$B$11,2,FALSE)*10^-6</f>
        <v>7829394.5399999991</v>
      </c>
      <c r="T7363" s="5">
        <f>Table1[[#This Row],[Fuel Consumption (mmBtu)]]*Table1[[#This Row],[Emission Factor (kg CO2/ mmBtu)]]*10^3</f>
        <v>415427674292.39996</v>
      </c>
      <c r="U7363" s="3">
        <f>Table1[[#This Row],[Emissions (g CO2)]]/(Table1[[#This Row],[Generation (TWh)]]*10^9)</f>
        <v>545.72210000000007</v>
      </c>
    </row>
    <row r="7364" spans="1:21" x14ac:dyDescent="0.35">
      <c r="A7364" t="s">
        <v>2013</v>
      </c>
      <c r="B7364" t="s">
        <v>3239</v>
      </c>
      <c r="C7364" t="str">
        <f>SUBSTITUTE(Table1[[#This Row],[Fuel]],", ",",")</f>
        <v>fossil gas: natural gas</v>
      </c>
      <c r="D7364" t="s">
        <v>3239</v>
      </c>
      <c r="H7364" t="s">
        <v>3440</v>
      </c>
      <c r="I7364">
        <v>100</v>
      </c>
      <c r="J7364" t="s">
        <v>3446</v>
      </c>
      <c r="K7364">
        <v>2016</v>
      </c>
      <c r="L7364" t="s">
        <v>29</v>
      </c>
      <c r="M7364" t="s">
        <v>29</v>
      </c>
      <c r="N7364">
        <v>47.216099999999997</v>
      </c>
      <c r="O7364">
        <v>39.5794</v>
      </c>
      <c r="P7364" t="s">
        <v>3578</v>
      </c>
      <c r="Q7364" s="3">
        <f>Table1[[#This Row],[Capacity (MW)]]*0.395*8760*10^-6</f>
        <v>0.34601999999999999</v>
      </c>
      <c r="R7364" s="3" cm="1">
        <f t="array" ref="R7364">AVERAGE(VLOOKUP(_xlfn.TEXTSPLIT(Table1[[#This Row],[Fuel (no space after comma)]], ","), FuelList_Final_EF!$A$2:$B$65, 2, FALSE))</f>
        <v>53.06</v>
      </c>
      <c r="S7364" s="3">
        <f>Table1[[#This Row],[Generation (TWh)]]*10^9*VLOOKUP(Table1[[#This Row],[Turbine/Engine Technology]],Technology_HR!$A$2:$B$11,2,FALSE)*10^-6</f>
        <v>3558815.6999999997</v>
      </c>
      <c r="T7364" s="5">
        <f>Table1[[#This Row],[Fuel Consumption (mmBtu)]]*Table1[[#This Row],[Emission Factor (kg CO2/ mmBtu)]]*10^3</f>
        <v>188830761042</v>
      </c>
      <c r="U7364" s="3">
        <f>Table1[[#This Row],[Emissions (g CO2)]]/(Table1[[#This Row],[Generation (TWh)]]*10^9)</f>
        <v>545.72209999999995</v>
      </c>
    </row>
    <row r="7365" spans="1:21" x14ac:dyDescent="0.35">
      <c r="A7365" t="s">
        <v>2013</v>
      </c>
      <c r="B7365" t="s">
        <v>3239</v>
      </c>
      <c r="C7365" t="str">
        <f>SUBSTITUTE(Table1[[#This Row],[Fuel]],", ",",")</f>
        <v>fossil gas: natural gas</v>
      </c>
      <c r="D7365" t="s">
        <v>3239</v>
      </c>
      <c r="H7365" t="s">
        <v>3440</v>
      </c>
      <c r="I7365">
        <v>100</v>
      </c>
      <c r="J7365" t="s">
        <v>3446</v>
      </c>
      <c r="K7365">
        <v>2016</v>
      </c>
      <c r="L7365" t="s">
        <v>29</v>
      </c>
      <c r="M7365" t="s">
        <v>29</v>
      </c>
      <c r="N7365">
        <v>47.216099999999997</v>
      </c>
      <c r="O7365">
        <v>39.5794</v>
      </c>
      <c r="P7365" t="s">
        <v>3578</v>
      </c>
      <c r="Q7365" s="3">
        <f>Table1[[#This Row],[Capacity (MW)]]*0.395*8760*10^-6</f>
        <v>0.34601999999999999</v>
      </c>
      <c r="R7365" s="3" cm="1">
        <f t="array" ref="R7365">AVERAGE(VLOOKUP(_xlfn.TEXTSPLIT(Table1[[#This Row],[Fuel (no space after comma)]], ","), FuelList_Final_EF!$A$2:$B$65, 2, FALSE))</f>
        <v>53.06</v>
      </c>
      <c r="S7365" s="3">
        <f>Table1[[#This Row],[Generation (TWh)]]*10^9*VLOOKUP(Table1[[#This Row],[Turbine/Engine Technology]],Technology_HR!$A$2:$B$11,2,FALSE)*10^-6</f>
        <v>3558815.6999999997</v>
      </c>
      <c r="T7365" s="5">
        <f>Table1[[#This Row],[Fuel Consumption (mmBtu)]]*Table1[[#This Row],[Emission Factor (kg CO2/ mmBtu)]]*10^3</f>
        <v>188830761042</v>
      </c>
      <c r="U7365" s="3">
        <f>Table1[[#This Row],[Emissions (g CO2)]]/(Table1[[#This Row],[Generation (TWh)]]*10^9)</f>
        <v>545.72209999999995</v>
      </c>
    </row>
    <row r="7366" spans="1:21" x14ac:dyDescent="0.35">
      <c r="A7366" t="s">
        <v>1945</v>
      </c>
      <c r="B7366" t="s">
        <v>3239</v>
      </c>
      <c r="C7366" t="str">
        <f>SUBSTITUTE(Table1[[#This Row],[Fuel]],", ",",")</f>
        <v>fossil gas: natural gas</v>
      </c>
      <c r="D7366" t="s">
        <v>3239</v>
      </c>
      <c r="H7366" t="s">
        <v>3436</v>
      </c>
      <c r="I7366">
        <v>800</v>
      </c>
      <c r="J7366" t="s">
        <v>3446</v>
      </c>
      <c r="K7366">
        <v>1980</v>
      </c>
      <c r="L7366" t="s">
        <v>29</v>
      </c>
      <c r="M7366" t="s">
        <v>29</v>
      </c>
      <c r="N7366">
        <v>54.035556</v>
      </c>
      <c r="O7366">
        <v>39.779443999999998</v>
      </c>
      <c r="P7366" t="s">
        <v>3578</v>
      </c>
      <c r="Q7366" s="3">
        <f>Table1[[#This Row],[Capacity (MW)]]*0.395*8760*10^-6</f>
        <v>2.76816</v>
      </c>
      <c r="R7366" s="3" cm="1">
        <f t="array" ref="R7366">AVERAGE(VLOOKUP(_xlfn.TEXTSPLIT(Table1[[#This Row],[Fuel (no space after comma)]], ","), FuelList_Final_EF!$A$2:$B$65, 2, FALSE))</f>
        <v>53.06</v>
      </c>
      <c r="S7366" s="3">
        <f>Table1[[#This Row],[Generation (TWh)]]*10^9*VLOOKUP(Table1[[#This Row],[Turbine/Engine Technology]],Technology_HR!$A$2:$B$11,2,FALSE)*10^-6</f>
        <v>30477441.599999998</v>
      </c>
      <c r="T7366" s="5">
        <f>Table1[[#This Row],[Fuel Consumption (mmBtu)]]*Table1[[#This Row],[Emission Factor (kg CO2/ mmBtu)]]*10^3</f>
        <v>1617133051296</v>
      </c>
      <c r="U7366" s="3">
        <f>Table1[[#This Row],[Emissions (g CO2)]]/(Table1[[#This Row],[Generation (TWh)]]*10^9)</f>
        <v>584.19060000000002</v>
      </c>
    </row>
    <row r="7367" spans="1:21" x14ac:dyDescent="0.35">
      <c r="A7367" t="s">
        <v>1945</v>
      </c>
      <c r="B7367" t="s">
        <v>3239</v>
      </c>
      <c r="C7367" t="str">
        <f>SUBSTITUTE(Table1[[#This Row],[Fuel]],", ",",")</f>
        <v>fossil gas: natural gas</v>
      </c>
      <c r="D7367" t="s">
        <v>3239</v>
      </c>
      <c r="H7367" t="s">
        <v>3436</v>
      </c>
      <c r="I7367">
        <v>800</v>
      </c>
      <c r="J7367" t="s">
        <v>3446</v>
      </c>
      <c r="K7367">
        <v>1981</v>
      </c>
      <c r="L7367" t="s">
        <v>29</v>
      </c>
      <c r="M7367" t="s">
        <v>29</v>
      </c>
      <c r="N7367">
        <v>54.035556</v>
      </c>
      <c r="O7367">
        <v>39.779443999999998</v>
      </c>
      <c r="P7367" t="s">
        <v>3578</v>
      </c>
      <c r="Q7367" s="3">
        <f>Table1[[#This Row],[Capacity (MW)]]*0.395*8760*10^-6</f>
        <v>2.76816</v>
      </c>
      <c r="R7367" s="3" cm="1">
        <f t="array" ref="R7367">AVERAGE(VLOOKUP(_xlfn.TEXTSPLIT(Table1[[#This Row],[Fuel (no space after comma)]], ","), FuelList_Final_EF!$A$2:$B$65, 2, FALSE))</f>
        <v>53.06</v>
      </c>
      <c r="S7367" s="3">
        <f>Table1[[#This Row],[Generation (TWh)]]*10^9*VLOOKUP(Table1[[#This Row],[Turbine/Engine Technology]],Technology_HR!$A$2:$B$11,2,FALSE)*10^-6</f>
        <v>30477441.599999998</v>
      </c>
      <c r="T7367" s="5">
        <f>Table1[[#This Row],[Fuel Consumption (mmBtu)]]*Table1[[#This Row],[Emission Factor (kg CO2/ mmBtu)]]*10^3</f>
        <v>1617133051296</v>
      </c>
      <c r="U7367" s="3">
        <f>Table1[[#This Row],[Emissions (g CO2)]]/(Table1[[#This Row],[Generation (TWh)]]*10^9)</f>
        <v>584.19060000000002</v>
      </c>
    </row>
    <row r="7368" spans="1:21" x14ac:dyDescent="0.35">
      <c r="A7368" t="s">
        <v>1945</v>
      </c>
      <c r="B7368" t="s">
        <v>3239</v>
      </c>
      <c r="C7368" t="str">
        <f>SUBSTITUTE(Table1[[#This Row],[Fuel]],", ",",")</f>
        <v>fossil gas: natural gas</v>
      </c>
      <c r="D7368" t="s">
        <v>3239</v>
      </c>
      <c r="H7368" t="s">
        <v>3438</v>
      </c>
      <c r="I7368">
        <v>310</v>
      </c>
      <c r="J7368" t="s">
        <v>3446</v>
      </c>
      <c r="K7368">
        <v>2008</v>
      </c>
      <c r="L7368" t="s">
        <v>29</v>
      </c>
      <c r="M7368" t="s">
        <v>29</v>
      </c>
      <c r="N7368">
        <v>54.035556</v>
      </c>
      <c r="O7368">
        <v>39.779443999999998</v>
      </c>
      <c r="P7368" t="s">
        <v>3578</v>
      </c>
      <c r="Q7368" s="3">
        <f>Table1[[#This Row],[Capacity (MW)]]*0.395*8760*10^-6</f>
        <v>1.072662</v>
      </c>
      <c r="R7368" s="3" cm="1">
        <f t="array" ref="R7368">AVERAGE(VLOOKUP(_xlfn.TEXTSPLIT(Table1[[#This Row],[Fuel (no space after comma)]], ","), FuelList_Final_EF!$A$2:$B$65, 2, FALSE))</f>
        <v>53.06</v>
      </c>
      <c r="S7368" s="3">
        <f>Table1[[#This Row],[Generation (TWh)]]*10^9*VLOOKUP(Table1[[#This Row],[Turbine/Engine Technology]],Technology_HR!$A$2:$B$11,2,FALSE)*10^-6</f>
        <v>8097525.4380000001</v>
      </c>
      <c r="T7368" s="5">
        <f>Table1[[#This Row],[Fuel Consumption (mmBtu)]]*Table1[[#This Row],[Emission Factor (kg CO2/ mmBtu)]]*10^3</f>
        <v>429654699740.28003</v>
      </c>
      <c r="U7368" s="3">
        <f>Table1[[#This Row],[Emissions (g CO2)]]/(Table1[[#This Row],[Generation (TWh)]]*10^9)</f>
        <v>400.54994000000005</v>
      </c>
    </row>
    <row r="7369" spans="1:21" x14ac:dyDescent="0.35">
      <c r="A7369" t="s">
        <v>1973</v>
      </c>
      <c r="B7369" t="s">
        <v>3263</v>
      </c>
      <c r="C7369" t="str">
        <f>SUBSTITUTE(Table1[[#This Row],[Fuel]],", ",",")</f>
        <v>fossil gas: natural gas,fossil liquids: heavy fuel oil</v>
      </c>
      <c r="D7369" t="s">
        <v>3239</v>
      </c>
      <c r="E7369" t="s">
        <v>3241</v>
      </c>
      <c r="H7369" t="s">
        <v>3440</v>
      </c>
      <c r="I7369">
        <v>65</v>
      </c>
      <c r="J7369" t="s">
        <v>3446</v>
      </c>
      <c r="K7369">
        <v>1969</v>
      </c>
      <c r="L7369" t="s">
        <v>29</v>
      </c>
      <c r="M7369" t="s">
        <v>29</v>
      </c>
      <c r="N7369">
        <v>51.843299999999999</v>
      </c>
      <c r="O7369">
        <v>55.098799999999997</v>
      </c>
      <c r="P7369" t="s">
        <v>3578</v>
      </c>
      <c r="Q7369" s="3">
        <f>Table1[[#This Row],[Capacity (MW)]]*0.395*8760*10^-6</f>
        <v>0.224913</v>
      </c>
      <c r="R7369" s="3" cm="1">
        <f t="array" ref="R7369">AVERAGE(VLOOKUP(_xlfn.TEXTSPLIT(Table1[[#This Row],[Fuel (no space after comma)]], ","), FuelList_Final_EF!$A$2:$B$65, 2, FALSE))</f>
        <v>67.331265155508703</v>
      </c>
      <c r="S7369" s="3">
        <f>Table1[[#This Row],[Generation (TWh)]]*10^9*VLOOKUP(Table1[[#This Row],[Turbine/Engine Technology]],Technology_HR!$A$2:$B$11,2,FALSE)*10^-6</f>
        <v>2313230.2050000001</v>
      </c>
      <c r="T7369" s="5">
        <f>Table1[[#This Row],[Fuel Consumption (mmBtu)]]*Table1[[#This Row],[Emission Factor (kg CO2/ mmBtu)]]*10^3</f>
        <v>155752716298.58676</v>
      </c>
      <c r="U7369" s="3">
        <f>Table1[[#This Row],[Emissions (g CO2)]]/(Table1[[#This Row],[Generation (TWh)]]*10^9)</f>
        <v>692.50206212440708</v>
      </c>
    </row>
    <row r="7370" spans="1:21" x14ac:dyDescent="0.35">
      <c r="A7370" t="s">
        <v>1973</v>
      </c>
      <c r="B7370" t="s">
        <v>3263</v>
      </c>
      <c r="C7370" t="str">
        <f>SUBSTITUTE(Table1[[#This Row],[Fuel]],", ",",")</f>
        <v>fossil gas: natural gas,fossil liquids: heavy fuel oil</v>
      </c>
      <c r="D7370" t="s">
        <v>3239</v>
      </c>
      <c r="E7370" t="s">
        <v>3241</v>
      </c>
      <c r="H7370" t="s">
        <v>3440</v>
      </c>
      <c r="I7370">
        <v>65</v>
      </c>
      <c r="J7370" t="s">
        <v>3446</v>
      </c>
      <c r="K7370">
        <v>1969</v>
      </c>
      <c r="L7370" t="s">
        <v>29</v>
      </c>
      <c r="M7370" t="s">
        <v>29</v>
      </c>
      <c r="N7370">
        <v>51.843299999999999</v>
      </c>
      <c r="O7370">
        <v>55.098799999999997</v>
      </c>
      <c r="P7370" t="s">
        <v>3578</v>
      </c>
      <c r="Q7370" s="3">
        <f>Table1[[#This Row],[Capacity (MW)]]*0.395*8760*10^-6</f>
        <v>0.224913</v>
      </c>
      <c r="R7370" s="3" cm="1">
        <f t="array" ref="R7370">AVERAGE(VLOOKUP(_xlfn.TEXTSPLIT(Table1[[#This Row],[Fuel (no space after comma)]], ","), FuelList_Final_EF!$A$2:$B$65, 2, FALSE))</f>
        <v>67.331265155508703</v>
      </c>
      <c r="S7370" s="3">
        <f>Table1[[#This Row],[Generation (TWh)]]*10^9*VLOOKUP(Table1[[#This Row],[Turbine/Engine Technology]],Technology_HR!$A$2:$B$11,2,FALSE)*10^-6</f>
        <v>2313230.2050000001</v>
      </c>
      <c r="T7370" s="5">
        <f>Table1[[#This Row],[Fuel Consumption (mmBtu)]]*Table1[[#This Row],[Emission Factor (kg CO2/ mmBtu)]]*10^3</f>
        <v>155752716298.58676</v>
      </c>
      <c r="U7370" s="3">
        <f>Table1[[#This Row],[Emissions (g CO2)]]/(Table1[[#This Row],[Generation (TWh)]]*10^9)</f>
        <v>692.50206212440708</v>
      </c>
    </row>
    <row r="7371" spans="1:21" x14ac:dyDescent="0.35">
      <c r="A7371" t="s">
        <v>1973</v>
      </c>
      <c r="B7371" t="s">
        <v>3263</v>
      </c>
      <c r="C7371" t="str">
        <f>SUBSTITUTE(Table1[[#This Row],[Fuel]],", ",",")</f>
        <v>fossil gas: natural gas,fossil liquids: heavy fuel oil</v>
      </c>
      <c r="D7371" t="s">
        <v>3239</v>
      </c>
      <c r="E7371" t="s">
        <v>3241</v>
      </c>
      <c r="H7371" t="s">
        <v>3440</v>
      </c>
      <c r="I7371">
        <v>60</v>
      </c>
      <c r="J7371" t="s">
        <v>3446</v>
      </c>
      <c r="K7371" t="s">
        <v>29</v>
      </c>
      <c r="L7371" t="s">
        <v>29</v>
      </c>
      <c r="M7371" t="s">
        <v>29</v>
      </c>
      <c r="N7371">
        <v>51.843299999999999</v>
      </c>
      <c r="O7371">
        <v>55.098799999999997</v>
      </c>
      <c r="P7371" t="s">
        <v>3578</v>
      </c>
      <c r="Q7371" s="3">
        <f>Table1[[#This Row],[Capacity (MW)]]*0.395*8760*10^-6</f>
        <v>0.20761200000000002</v>
      </c>
      <c r="R7371" s="3" cm="1">
        <f t="array" ref="R7371">AVERAGE(VLOOKUP(_xlfn.TEXTSPLIT(Table1[[#This Row],[Fuel (no space after comma)]], ","), FuelList_Final_EF!$A$2:$B$65, 2, FALSE))</f>
        <v>67.331265155508703</v>
      </c>
      <c r="S7371" s="3">
        <f>Table1[[#This Row],[Generation (TWh)]]*10^9*VLOOKUP(Table1[[#This Row],[Turbine/Engine Technology]],Technology_HR!$A$2:$B$11,2,FALSE)*10^-6</f>
        <v>2135289.42</v>
      </c>
      <c r="T7371" s="5">
        <f>Table1[[#This Row],[Fuel Consumption (mmBtu)]]*Table1[[#This Row],[Emission Factor (kg CO2/ mmBtu)]]*10^3</f>
        <v>143771738121.77237</v>
      </c>
      <c r="U7371" s="3">
        <f>Table1[[#This Row],[Emissions (g CO2)]]/(Table1[[#This Row],[Generation (TWh)]]*10^9)</f>
        <v>692.50206212440685</v>
      </c>
    </row>
    <row r="7372" spans="1:21" x14ac:dyDescent="0.35">
      <c r="A7372" t="s">
        <v>1973</v>
      </c>
      <c r="B7372" t="s">
        <v>3263</v>
      </c>
      <c r="C7372" t="str">
        <f>SUBSTITUTE(Table1[[#This Row],[Fuel]],", ",",")</f>
        <v>fossil gas: natural gas,fossil liquids: heavy fuel oil</v>
      </c>
      <c r="D7372" t="s">
        <v>3239</v>
      </c>
      <c r="E7372" t="s">
        <v>3241</v>
      </c>
      <c r="H7372" t="s">
        <v>3440</v>
      </c>
      <c r="I7372">
        <v>110</v>
      </c>
      <c r="J7372" t="s">
        <v>3446</v>
      </c>
      <c r="K7372">
        <v>1980</v>
      </c>
      <c r="L7372" t="s">
        <v>29</v>
      </c>
      <c r="M7372" t="s">
        <v>29</v>
      </c>
      <c r="N7372">
        <v>51.843299999999999</v>
      </c>
      <c r="O7372">
        <v>55.098799999999997</v>
      </c>
      <c r="P7372" t="s">
        <v>3578</v>
      </c>
      <c r="Q7372" s="3">
        <f>Table1[[#This Row],[Capacity (MW)]]*0.395*8760*10^-6</f>
        <v>0.38062199999999996</v>
      </c>
      <c r="R7372" s="3" cm="1">
        <f t="array" ref="R7372">AVERAGE(VLOOKUP(_xlfn.TEXTSPLIT(Table1[[#This Row],[Fuel (no space after comma)]], ","), FuelList_Final_EF!$A$2:$B$65, 2, FALSE))</f>
        <v>67.331265155508703</v>
      </c>
      <c r="S7372" s="3">
        <f>Table1[[#This Row],[Generation (TWh)]]*10^9*VLOOKUP(Table1[[#This Row],[Turbine/Engine Technology]],Technology_HR!$A$2:$B$11,2,FALSE)*10^-6</f>
        <v>3914697.2699999996</v>
      </c>
      <c r="T7372" s="5">
        <f>Table1[[#This Row],[Fuel Consumption (mmBtu)]]*Table1[[#This Row],[Emission Factor (kg CO2/ mmBtu)]]*10^3</f>
        <v>263581519889.91602</v>
      </c>
      <c r="U7372" s="3">
        <f>Table1[[#This Row],[Emissions (g CO2)]]/(Table1[[#This Row],[Generation (TWh)]]*10^9)</f>
        <v>692.50206212440708</v>
      </c>
    </row>
    <row r="7373" spans="1:21" x14ac:dyDescent="0.35">
      <c r="A7373" t="s">
        <v>1973</v>
      </c>
      <c r="B7373" t="s">
        <v>3263</v>
      </c>
      <c r="C7373" t="str">
        <f>SUBSTITUTE(Table1[[#This Row],[Fuel]],", ",",")</f>
        <v>fossil gas: natural gas,fossil liquids: heavy fuel oil</v>
      </c>
      <c r="D7373" t="s">
        <v>3239</v>
      </c>
      <c r="E7373" t="s">
        <v>3241</v>
      </c>
      <c r="H7373" t="s">
        <v>3440</v>
      </c>
      <c r="I7373">
        <v>110</v>
      </c>
      <c r="J7373" t="s">
        <v>3446</v>
      </c>
      <c r="K7373">
        <v>1980</v>
      </c>
      <c r="L7373" t="s">
        <v>29</v>
      </c>
      <c r="M7373" t="s">
        <v>29</v>
      </c>
      <c r="N7373">
        <v>51.843299999999999</v>
      </c>
      <c r="O7373">
        <v>55.098799999999997</v>
      </c>
      <c r="P7373" t="s">
        <v>3578</v>
      </c>
      <c r="Q7373" s="3">
        <f>Table1[[#This Row],[Capacity (MW)]]*0.395*8760*10^-6</f>
        <v>0.38062199999999996</v>
      </c>
      <c r="R7373" s="3" cm="1">
        <f t="array" ref="R7373">AVERAGE(VLOOKUP(_xlfn.TEXTSPLIT(Table1[[#This Row],[Fuel (no space after comma)]], ","), FuelList_Final_EF!$A$2:$B$65, 2, FALSE))</f>
        <v>67.331265155508703</v>
      </c>
      <c r="S7373" s="3">
        <f>Table1[[#This Row],[Generation (TWh)]]*10^9*VLOOKUP(Table1[[#This Row],[Turbine/Engine Technology]],Technology_HR!$A$2:$B$11,2,FALSE)*10^-6</f>
        <v>3914697.2699999996</v>
      </c>
      <c r="T7373" s="5">
        <f>Table1[[#This Row],[Fuel Consumption (mmBtu)]]*Table1[[#This Row],[Emission Factor (kg CO2/ mmBtu)]]*10^3</f>
        <v>263581519889.91602</v>
      </c>
      <c r="U7373" s="3">
        <f>Table1[[#This Row],[Emissions (g CO2)]]/(Table1[[#This Row],[Generation (TWh)]]*10^9)</f>
        <v>692.50206212440708</v>
      </c>
    </row>
    <row r="7374" spans="1:21" x14ac:dyDescent="0.35">
      <c r="A7374" t="s">
        <v>1974</v>
      </c>
      <c r="B7374" t="s">
        <v>3239</v>
      </c>
      <c r="C7374" t="str">
        <f>SUBSTITUTE(Table1[[#This Row],[Fuel]],", ",",")</f>
        <v>fossil gas: natural gas</v>
      </c>
      <c r="D7374" t="s">
        <v>3239</v>
      </c>
      <c r="H7374" t="s">
        <v>3440</v>
      </c>
      <c r="I7374">
        <v>60</v>
      </c>
      <c r="J7374" t="s">
        <v>3446</v>
      </c>
      <c r="K7374">
        <v>1958</v>
      </c>
      <c r="L7374" t="s">
        <v>29</v>
      </c>
      <c r="M7374" t="s">
        <v>29</v>
      </c>
      <c r="N7374">
        <v>53.398249999999997</v>
      </c>
      <c r="O7374">
        <v>55.889206000000001</v>
      </c>
      <c r="P7374" t="s">
        <v>3578</v>
      </c>
      <c r="Q7374" s="3">
        <f>Table1[[#This Row],[Capacity (MW)]]*0.395*8760*10^-6</f>
        <v>0.20761200000000002</v>
      </c>
      <c r="R7374" s="3" cm="1">
        <f t="array" ref="R7374">AVERAGE(VLOOKUP(_xlfn.TEXTSPLIT(Table1[[#This Row],[Fuel (no space after comma)]], ","), FuelList_Final_EF!$A$2:$B$65, 2, FALSE))</f>
        <v>53.06</v>
      </c>
      <c r="S7374" s="3">
        <f>Table1[[#This Row],[Generation (TWh)]]*10^9*VLOOKUP(Table1[[#This Row],[Turbine/Engine Technology]],Technology_HR!$A$2:$B$11,2,FALSE)*10^-6</f>
        <v>2135289.42</v>
      </c>
      <c r="T7374" s="5">
        <f>Table1[[#This Row],[Fuel Consumption (mmBtu)]]*Table1[[#This Row],[Emission Factor (kg CO2/ mmBtu)]]*10^3</f>
        <v>113298456625.2</v>
      </c>
      <c r="U7374" s="3">
        <f>Table1[[#This Row],[Emissions (g CO2)]]/(Table1[[#This Row],[Generation (TWh)]]*10^9)</f>
        <v>545.72209999999995</v>
      </c>
    </row>
    <row r="7375" spans="1:21" x14ac:dyDescent="0.35">
      <c r="A7375" t="s">
        <v>1974</v>
      </c>
      <c r="B7375" t="s">
        <v>3239</v>
      </c>
      <c r="C7375" t="str">
        <f>SUBSTITUTE(Table1[[#This Row],[Fuel]],", ",",")</f>
        <v>fossil gas: natural gas</v>
      </c>
      <c r="D7375" t="s">
        <v>3239</v>
      </c>
      <c r="H7375" t="s">
        <v>3440</v>
      </c>
      <c r="I7375">
        <v>60</v>
      </c>
      <c r="J7375" t="s">
        <v>3446</v>
      </c>
      <c r="K7375">
        <v>1963</v>
      </c>
      <c r="L7375" t="s">
        <v>29</v>
      </c>
      <c r="M7375" t="s">
        <v>29</v>
      </c>
      <c r="N7375">
        <v>53.398249999999997</v>
      </c>
      <c r="O7375">
        <v>55.889206000000001</v>
      </c>
      <c r="P7375" t="s">
        <v>3578</v>
      </c>
      <c r="Q7375" s="3">
        <f>Table1[[#This Row],[Capacity (MW)]]*0.395*8760*10^-6</f>
        <v>0.20761200000000002</v>
      </c>
      <c r="R7375" s="3" cm="1">
        <f t="array" ref="R7375">AVERAGE(VLOOKUP(_xlfn.TEXTSPLIT(Table1[[#This Row],[Fuel (no space after comma)]], ","), FuelList_Final_EF!$A$2:$B$65, 2, FALSE))</f>
        <v>53.06</v>
      </c>
      <c r="S7375" s="3">
        <f>Table1[[#This Row],[Generation (TWh)]]*10^9*VLOOKUP(Table1[[#This Row],[Turbine/Engine Technology]],Technology_HR!$A$2:$B$11,2,FALSE)*10^-6</f>
        <v>2135289.42</v>
      </c>
      <c r="T7375" s="5">
        <f>Table1[[#This Row],[Fuel Consumption (mmBtu)]]*Table1[[#This Row],[Emission Factor (kg CO2/ mmBtu)]]*10^3</f>
        <v>113298456625.2</v>
      </c>
      <c r="U7375" s="3">
        <f>Table1[[#This Row],[Emissions (g CO2)]]/(Table1[[#This Row],[Generation (TWh)]]*10^9)</f>
        <v>545.72209999999995</v>
      </c>
    </row>
    <row r="7376" spans="1:21" x14ac:dyDescent="0.35">
      <c r="A7376" t="s">
        <v>1974</v>
      </c>
      <c r="B7376" t="s">
        <v>3239</v>
      </c>
      <c r="C7376" t="str">
        <f>SUBSTITUTE(Table1[[#This Row],[Fuel]],", ",",")</f>
        <v>fossil gas: natural gas</v>
      </c>
      <c r="D7376" t="s">
        <v>3239</v>
      </c>
      <c r="H7376" t="s">
        <v>3440</v>
      </c>
      <c r="I7376">
        <v>60</v>
      </c>
      <c r="J7376" t="s">
        <v>3446</v>
      </c>
      <c r="K7376">
        <v>1964</v>
      </c>
      <c r="L7376" t="s">
        <v>29</v>
      </c>
      <c r="M7376" t="s">
        <v>29</v>
      </c>
      <c r="N7376">
        <v>53.398249999999997</v>
      </c>
      <c r="O7376">
        <v>55.889206000000001</v>
      </c>
      <c r="P7376" t="s">
        <v>3578</v>
      </c>
      <c r="Q7376" s="3">
        <f>Table1[[#This Row],[Capacity (MW)]]*0.395*8760*10^-6</f>
        <v>0.20761200000000002</v>
      </c>
      <c r="R7376" s="3" cm="1">
        <f t="array" ref="R7376">AVERAGE(VLOOKUP(_xlfn.TEXTSPLIT(Table1[[#This Row],[Fuel (no space after comma)]], ","), FuelList_Final_EF!$A$2:$B$65, 2, FALSE))</f>
        <v>53.06</v>
      </c>
      <c r="S7376" s="3">
        <f>Table1[[#This Row],[Generation (TWh)]]*10^9*VLOOKUP(Table1[[#This Row],[Turbine/Engine Technology]],Technology_HR!$A$2:$B$11,2,FALSE)*10^-6</f>
        <v>2135289.42</v>
      </c>
      <c r="T7376" s="5">
        <f>Table1[[#This Row],[Fuel Consumption (mmBtu)]]*Table1[[#This Row],[Emission Factor (kg CO2/ mmBtu)]]*10^3</f>
        <v>113298456625.2</v>
      </c>
      <c r="U7376" s="3">
        <f>Table1[[#This Row],[Emissions (g CO2)]]/(Table1[[#This Row],[Generation (TWh)]]*10^9)</f>
        <v>545.72209999999995</v>
      </c>
    </row>
    <row r="7377" spans="1:21" x14ac:dyDescent="0.35">
      <c r="A7377" t="s">
        <v>2004</v>
      </c>
      <c r="B7377" t="s">
        <v>3263</v>
      </c>
      <c r="C7377" t="str">
        <f>SUBSTITUTE(Table1[[#This Row],[Fuel]],", ",",")</f>
        <v>fossil gas: natural gas,fossil liquids: heavy fuel oil</v>
      </c>
      <c r="D7377" t="s">
        <v>3239</v>
      </c>
      <c r="E7377" t="s">
        <v>3241</v>
      </c>
      <c r="H7377" t="s">
        <v>3440</v>
      </c>
      <c r="I7377">
        <v>60</v>
      </c>
      <c r="J7377" t="s">
        <v>3446</v>
      </c>
      <c r="K7377">
        <v>1975</v>
      </c>
      <c r="L7377" t="s">
        <v>29</v>
      </c>
      <c r="M7377" t="s">
        <v>29</v>
      </c>
      <c r="N7377">
        <v>53.251399999999997</v>
      </c>
      <c r="O7377">
        <v>50.275599999999997</v>
      </c>
      <c r="P7377" t="s">
        <v>3578</v>
      </c>
      <c r="Q7377" s="3">
        <f>Table1[[#This Row],[Capacity (MW)]]*0.395*8760*10^-6</f>
        <v>0.20761200000000002</v>
      </c>
      <c r="R7377" s="3" cm="1">
        <f t="array" ref="R7377">AVERAGE(VLOOKUP(_xlfn.TEXTSPLIT(Table1[[#This Row],[Fuel (no space after comma)]], ","), FuelList_Final_EF!$A$2:$B$65, 2, FALSE))</f>
        <v>67.331265155508703</v>
      </c>
      <c r="S7377" s="3">
        <f>Table1[[#This Row],[Generation (TWh)]]*10^9*VLOOKUP(Table1[[#This Row],[Turbine/Engine Technology]],Technology_HR!$A$2:$B$11,2,FALSE)*10^-6</f>
        <v>2135289.42</v>
      </c>
      <c r="T7377" s="5">
        <f>Table1[[#This Row],[Fuel Consumption (mmBtu)]]*Table1[[#This Row],[Emission Factor (kg CO2/ mmBtu)]]*10^3</f>
        <v>143771738121.77237</v>
      </c>
      <c r="U7377" s="3">
        <f>Table1[[#This Row],[Emissions (g CO2)]]/(Table1[[#This Row],[Generation (TWh)]]*10^9)</f>
        <v>692.50206212440685</v>
      </c>
    </row>
    <row r="7378" spans="1:21" x14ac:dyDescent="0.35">
      <c r="A7378" t="s">
        <v>2004</v>
      </c>
      <c r="B7378" t="s">
        <v>3263</v>
      </c>
      <c r="C7378" t="str">
        <f>SUBSTITUTE(Table1[[#This Row],[Fuel]],", ",",")</f>
        <v>fossil gas: natural gas,fossil liquids: heavy fuel oil</v>
      </c>
      <c r="D7378" t="s">
        <v>3239</v>
      </c>
      <c r="E7378" t="s">
        <v>3241</v>
      </c>
      <c r="H7378" t="s">
        <v>3440</v>
      </c>
      <c r="I7378">
        <v>110</v>
      </c>
      <c r="J7378" t="s">
        <v>3446</v>
      </c>
      <c r="K7378">
        <v>1978</v>
      </c>
      <c r="L7378" t="s">
        <v>29</v>
      </c>
      <c r="M7378" t="s">
        <v>29</v>
      </c>
      <c r="N7378">
        <v>53.251399999999997</v>
      </c>
      <c r="O7378">
        <v>50.275599999999997</v>
      </c>
      <c r="P7378" t="s">
        <v>3578</v>
      </c>
      <c r="Q7378" s="3">
        <f>Table1[[#This Row],[Capacity (MW)]]*0.395*8760*10^-6</f>
        <v>0.38062199999999996</v>
      </c>
      <c r="R7378" s="3" cm="1">
        <f t="array" ref="R7378">AVERAGE(VLOOKUP(_xlfn.TEXTSPLIT(Table1[[#This Row],[Fuel (no space after comma)]], ","), FuelList_Final_EF!$A$2:$B$65, 2, FALSE))</f>
        <v>67.331265155508703</v>
      </c>
      <c r="S7378" s="3">
        <f>Table1[[#This Row],[Generation (TWh)]]*10^9*VLOOKUP(Table1[[#This Row],[Turbine/Engine Technology]],Technology_HR!$A$2:$B$11,2,FALSE)*10^-6</f>
        <v>3914697.2699999996</v>
      </c>
      <c r="T7378" s="5">
        <f>Table1[[#This Row],[Fuel Consumption (mmBtu)]]*Table1[[#This Row],[Emission Factor (kg CO2/ mmBtu)]]*10^3</f>
        <v>263581519889.91602</v>
      </c>
      <c r="U7378" s="3">
        <f>Table1[[#This Row],[Emissions (g CO2)]]/(Table1[[#This Row],[Generation (TWh)]]*10^9)</f>
        <v>692.50206212440708</v>
      </c>
    </row>
    <row r="7379" spans="1:21" x14ac:dyDescent="0.35">
      <c r="A7379" t="s">
        <v>2004</v>
      </c>
      <c r="B7379" t="s">
        <v>3263</v>
      </c>
      <c r="C7379" t="str">
        <f>SUBSTITUTE(Table1[[#This Row],[Fuel]],", ",",")</f>
        <v>fossil gas: natural gas,fossil liquids: heavy fuel oil</v>
      </c>
      <c r="D7379" t="s">
        <v>3239</v>
      </c>
      <c r="E7379" t="s">
        <v>3241</v>
      </c>
      <c r="H7379" t="s">
        <v>3440</v>
      </c>
      <c r="I7379">
        <v>110</v>
      </c>
      <c r="J7379" t="s">
        <v>3446</v>
      </c>
      <c r="K7379">
        <v>1978</v>
      </c>
      <c r="L7379" t="s">
        <v>29</v>
      </c>
      <c r="M7379" t="s">
        <v>29</v>
      </c>
      <c r="N7379">
        <v>53.251399999999997</v>
      </c>
      <c r="O7379">
        <v>50.275599999999997</v>
      </c>
      <c r="P7379" t="s">
        <v>3578</v>
      </c>
      <c r="Q7379" s="3">
        <f>Table1[[#This Row],[Capacity (MW)]]*0.395*8760*10^-6</f>
        <v>0.38062199999999996</v>
      </c>
      <c r="R7379" s="3" cm="1">
        <f t="array" ref="R7379">AVERAGE(VLOOKUP(_xlfn.TEXTSPLIT(Table1[[#This Row],[Fuel (no space after comma)]], ","), FuelList_Final_EF!$A$2:$B$65, 2, FALSE))</f>
        <v>67.331265155508703</v>
      </c>
      <c r="S7379" s="3">
        <f>Table1[[#This Row],[Generation (TWh)]]*10^9*VLOOKUP(Table1[[#This Row],[Turbine/Engine Technology]],Technology_HR!$A$2:$B$11,2,FALSE)*10^-6</f>
        <v>3914697.2699999996</v>
      </c>
      <c r="T7379" s="5">
        <f>Table1[[#This Row],[Fuel Consumption (mmBtu)]]*Table1[[#This Row],[Emission Factor (kg CO2/ mmBtu)]]*10^3</f>
        <v>263581519889.91602</v>
      </c>
      <c r="U7379" s="3">
        <f>Table1[[#This Row],[Emissions (g CO2)]]/(Table1[[#This Row],[Generation (TWh)]]*10^9)</f>
        <v>692.50206212440708</v>
      </c>
    </row>
    <row r="7380" spans="1:21" x14ac:dyDescent="0.35">
      <c r="A7380" t="s">
        <v>2004</v>
      </c>
      <c r="B7380" t="s">
        <v>3263</v>
      </c>
      <c r="C7380" t="str">
        <f>SUBSTITUTE(Table1[[#This Row],[Fuel]],", ",",")</f>
        <v>fossil gas: natural gas,fossil liquids: heavy fuel oil</v>
      </c>
      <c r="D7380" t="s">
        <v>3239</v>
      </c>
      <c r="E7380" t="s">
        <v>3241</v>
      </c>
      <c r="H7380" t="s">
        <v>3440</v>
      </c>
      <c r="I7380">
        <v>50</v>
      </c>
      <c r="J7380" t="s">
        <v>3446</v>
      </c>
      <c r="K7380">
        <v>2002</v>
      </c>
      <c r="L7380" t="s">
        <v>29</v>
      </c>
      <c r="M7380" t="s">
        <v>29</v>
      </c>
      <c r="N7380">
        <v>53.251399999999997</v>
      </c>
      <c r="O7380">
        <v>50.275599999999997</v>
      </c>
      <c r="P7380" t="s">
        <v>3578</v>
      </c>
      <c r="Q7380" s="3">
        <f>Table1[[#This Row],[Capacity (MW)]]*0.395*8760*10^-6</f>
        <v>0.17301</v>
      </c>
      <c r="R7380" s="3" cm="1">
        <f t="array" ref="R7380">AVERAGE(VLOOKUP(_xlfn.TEXTSPLIT(Table1[[#This Row],[Fuel (no space after comma)]], ","), FuelList_Final_EF!$A$2:$B$65, 2, FALSE))</f>
        <v>67.331265155508703</v>
      </c>
      <c r="S7380" s="3">
        <f>Table1[[#This Row],[Generation (TWh)]]*10^9*VLOOKUP(Table1[[#This Row],[Turbine/Engine Technology]],Technology_HR!$A$2:$B$11,2,FALSE)*10^-6</f>
        <v>1779407.8499999999</v>
      </c>
      <c r="T7380" s="5">
        <f>Table1[[#This Row],[Fuel Consumption (mmBtu)]]*Table1[[#This Row],[Emission Factor (kg CO2/ mmBtu)]]*10^3</f>
        <v>119809781768.14365</v>
      </c>
      <c r="U7380" s="3">
        <f>Table1[[#This Row],[Emissions (g CO2)]]/(Table1[[#This Row],[Generation (TWh)]]*10^9)</f>
        <v>692.50206212440696</v>
      </c>
    </row>
    <row r="7381" spans="1:21" x14ac:dyDescent="0.35">
      <c r="A7381" t="s">
        <v>2004</v>
      </c>
      <c r="B7381" t="s">
        <v>3263</v>
      </c>
      <c r="C7381" t="str">
        <f>SUBSTITUTE(Table1[[#This Row],[Fuel]],", ",",")</f>
        <v>fossil gas: natural gas,fossil liquids: heavy fuel oil</v>
      </c>
      <c r="D7381" t="s">
        <v>3239</v>
      </c>
      <c r="E7381" t="s">
        <v>3241</v>
      </c>
      <c r="H7381" t="s">
        <v>3440</v>
      </c>
      <c r="I7381">
        <v>125</v>
      </c>
      <c r="J7381" t="s">
        <v>3449</v>
      </c>
      <c r="K7381">
        <v>2025</v>
      </c>
      <c r="L7381" t="s">
        <v>29</v>
      </c>
      <c r="M7381" t="s">
        <v>29</v>
      </c>
      <c r="N7381">
        <v>53.251399999999997</v>
      </c>
      <c r="O7381">
        <v>50.275599999999997</v>
      </c>
      <c r="P7381" t="s">
        <v>3578</v>
      </c>
      <c r="Q7381" s="3">
        <f>Table1[[#This Row],[Capacity (MW)]]*0.395*8760*10^-6</f>
        <v>0.43252499999999999</v>
      </c>
      <c r="R7381" s="3" cm="1">
        <f t="array" ref="R7381">AVERAGE(VLOOKUP(_xlfn.TEXTSPLIT(Table1[[#This Row],[Fuel (no space after comma)]], ","), FuelList_Final_EF!$A$2:$B$65, 2, FALSE))</f>
        <v>67.331265155508703</v>
      </c>
      <c r="S7381" s="3">
        <f>Table1[[#This Row],[Generation (TWh)]]*10^9*VLOOKUP(Table1[[#This Row],[Turbine/Engine Technology]],Technology_HR!$A$2:$B$11,2,FALSE)*10^-6</f>
        <v>4448519.625</v>
      </c>
      <c r="T7381" s="5">
        <f>Table1[[#This Row],[Fuel Consumption (mmBtu)]]*Table1[[#This Row],[Emission Factor (kg CO2/ mmBtu)]]*10^3</f>
        <v>299524454420.35913</v>
      </c>
      <c r="U7381" s="3">
        <f>Table1[[#This Row],[Emissions (g CO2)]]/(Table1[[#This Row],[Generation (TWh)]]*10^9)</f>
        <v>692.50206212440696</v>
      </c>
    </row>
    <row r="7382" spans="1:21" x14ac:dyDescent="0.35">
      <c r="A7382" t="s">
        <v>2011</v>
      </c>
      <c r="B7382" t="s">
        <v>3263</v>
      </c>
      <c r="C7382" t="str">
        <f>SUBSTITUTE(Table1[[#This Row],[Fuel]],", ",",")</f>
        <v>fossil gas: natural gas,fossil liquids: heavy fuel oil</v>
      </c>
      <c r="D7382" t="s">
        <v>3239</v>
      </c>
      <c r="E7382" t="s">
        <v>3241</v>
      </c>
      <c r="H7382" t="s">
        <v>3440</v>
      </c>
      <c r="I7382">
        <v>60</v>
      </c>
      <c r="J7382" t="s">
        <v>3446</v>
      </c>
      <c r="K7382">
        <v>1999</v>
      </c>
      <c r="L7382" t="s">
        <v>29</v>
      </c>
      <c r="M7382" t="s">
        <v>29</v>
      </c>
      <c r="N7382">
        <v>54.215963000000002</v>
      </c>
      <c r="O7382">
        <v>45.207585999999999</v>
      </c>
      <c r="P7382" t="s">
        <v>3578</v>
      </c>
      <c r="Q7382" s="3">
        <f>Table1[[#This Row],[Capacity (MW)]]*0.395*8760*10^-6</f>
        <v>0.20761200000000002</v>
      </c>
      <c r="R7382" s="3" cm="1">
        <f t="array" ref="R7382">AVERAGE(VLOOKUP(_xlfn.TEXTSPLIT(Table1[[#This Row],[Fuel (no space after comma)]], ","), FuelList_Final_EF!$A$2:$B$65, 2, FALSE))</f>
        <v>67.331265155508703</v>
      </c>
      <c r="S7382" s="3">
        <f>Table1[[#This Row],[Generation (TWh)]]*10^9*VLOOKUP(Table1[[#This Row],[Turbine/Engine Technology]],Technology_HR!$A$2:$B$11,2,FALSE)*10^-6</f>
        <v>2135289.42</v>
      </c>
      <c r="T7382" s="5">
        <f>Table1[[#This Row],[Fuel Consumption (mmBtu)]]*Table1[[#This Row],[Emission Factor (kg CO2/ mmBtu)]]*10^3</f>
        <v>143771738121.77237</v>
      </c>
      <c r="U7382" s="3">
        <f>Table1[[#This Row],[Emissions (g CO2)]]/(Table1[[#This Row],[Generation (TWh)]]*10^9)</f>
        <v>692.50206212440685</v>
      </c>
    </row>
    <row r="7383" spans="1:21" x14ac:dyDescent="0.35">
      <c r="A7383" t="s">
        <v>2011</v>
      </c>
      <c r="B7383" t="s">
        <v>3263</v>
      </c>
      <c r="C7383" t="str">
        <f>SUBSTITUTE(Table1[[#This Row],[Fuel]],", ",",")</f>
        <v>fossil gas: natural gas,fossil liquids: heavy fuel oil</v>
      </c>
      <c r="D7383" t="s">
        <v>3239</v>
      </c>
      <c r="E7383" t="s">
        <v>3241</v>
      </c>
      <c r="H7383" t="s">
        <v>3440</v>
      </c>
      <c r="I7383">
        <v>110</v>
      </c>
      <c r="J7383" t="s">
        <v>3446</v>
      </c>
      <c r="K7383">
        <v>1990</v>
      </c>
      <c r="L7383" t="s">
        <v>29</v>
      </c>
      <c r="M7383" t="s">
        <v>29</v>
      </c>
      <c r="N7383">
        <v>54.215963000000002</v>
      </c>
      <c r="O7383">
        <v>45.207585999999999</v>
      </c>
      <c r="P7383" t="s">
        <v>3578</v>
      </c>
      <c r="Q7383" s="3">
        <f>Table1[[#This Row],[Capacity (MW)]]*0.395*8760*10^-6</f>
        <v>0.38062199999999996</v>
      </c>
      <c r="R7383" s="3" cm="1">
        <f t="array" ref="R7383">AVERAGE(VLOOKUP(_xlfn.TEXTSPLIT(Table1[[#This Row],[Fuel (no space after comma)]], ","), FuelList_Final_EF!$A$2:$B$65, 2, FALSE))</f>
        <v>67.331265155508703</v>
      </c>
      <c r="S7383" s="3">
        <f>Table1[[#This Row],[Generation (TWh)]]*10^9*VLOOKUP(Table1[[#This Row],[Turbine/Engine Technology]],Technology_HR!$A$2:$B$11,2,FALSE)*10^-6</f>
        <v>3914697.2699999996</v>
      </c>
      <c r="T7383" s="5">
        <f>Table1[[#This Row],[Fuel Consumption (mmBtu)]]*Table1[[#This Row],[Emission Factor (kg CO2/ mmBtu)]]*10^3</f>
        <v>263581519889.91602</v>
      </c>
      <c r="U7383" s="3">
        <f>Table1[[#This Row],[Emissions (g CO2)]]/(Table1[[#This Row],[Generation (TWh)]]*10^9)</f>
        <v>692.50206212440708</v>
      </c>
    </row>
    <row r="7384" spans="1:21" x14ac:dyDescent="0.35">
      <c r="A7384" t="s">
        <v>2011</v>
      </c>
      <c r="B7384" t="s">
        <v>3263</v>
      </c>
      <c r="C7384" t="str">
        <f>SUBSTITUTE(Table1[[#This Row],[Fuel]],", ",",")</f>
        <v>fossil gas: natural gas,fossil liquids: heavy fuel oil</v>
      </c>
      <c r="D7384" t="s">
        <v>3239</v>
      </c>
      <c r="E7384" t="s">
        <v>3241</v>
      </c>
      <c r="H7384" t="s">
        <v>3440</v>
      </c>
      <c r="I7384">
        <v>110</v>
      </c>
      <c r="J7384" t="s">
        <v>3446</v>
      </c>
      <c r="K7384">
        <v>1979</v>
      </c>
      <c r="L7384" t="s">
        <v>29</v>
      </c>
      <c r="M7384" t="s">
        <v>29</v>
      </c>
      <c r="N7384">
        <v>54.215963000000002</v>
      </c>
      <c r="O7384">
        <v>45.207585999999999</v>
      </c>
      <c r="P7384" t="s">
        <v>3578</v>
      </c>
      <c r="Q7384" s="3">
        <f>Table1[[#This Row],[Capacity (MW)]]*0.395*8760*10^-6</f>
        <v>0.38062199999999996</v>
      </c>
      <c r="R7384" s="3" cm="1">
        <f t="array" ref="R7384">AVERAGE(VLOOKUP(_xlfn.TEXTSPLIT(Table1[[#This Row],[Fuel (no space after comma)]], ","), FuelList_Final_EF!$A$2:$B$65, 2, FALSE))</f>
        <v>67.331265155508703</v>
      </c>
      <c r="S7384" s="3">
        <f>Table1[[#This Row],[Generation (TWh)]]*10^9*VLOOKUP(Table1[[#This Row],[Turbine/Engine Technology]],Technology_HR!$A$2:$B$11,2,FALSE)*10^-6</f>
        <v>3914697.2699999996</v>
      </c>
      <c r="T7384" s="5">
        <f>Table1[[#This Row],[Fuel Consumption (mmBtu)]]*Table1[[#This Row],[Emission Factor (kg CO2/ mmBtu)]]*10^3</f>
        <v>263581519889.91602</v>
      </c>
      <c r="U7384" s="3">
        <f>Table1[[#This Row],[Emissions (g CO2)]]/(Table1[[#This Row],[Generation (TWh)]]*10^9)</f>
        <v>692.50206212440708</v>
      </c>
    </row>
    <row r="7385" spans="1:21" x14ac:dyDescent="0.35">
      <c r="A7385" t="s">
        <v>1955</v>
      </c>
      <c r="B7385" t="s">
        <v>3251</v>
      </c>
      <c r="C7385" t="str">
        <f>SUBSTITUTE(Table1[[#This Row],[Fuel]],", ",",")</f>
        <v>fossil liquids: heavy fuel oil,fossil gas: natural gas</v>
      </c>
      <c r="D7385" t="s">
        <v>3241</v>
      </c>
      <c r="E7385" t="s">
        <v>3239</v>
      </c>
      <c r="H7385" t="s">
        <v>3440</v>
      </c>
      <c r="I7385">
        <v>60</v>
      </c>
      <c r="J7385" t="s">
        <v>3446</v>
      </c>
      <c r="K7385">
        <v>1962</v>
      </c>
      <c r="L7385" t="s">
        <v>29</v>
      </c>
      <c r="M7385" t="s">
        <v>29</v>
      </c>
      <c r="N7385">
        <v>51.452779999999997</v>
      </c>
      <c r="O7385">
        <v>45.917642000000001</v>
      </c>
      <c r="P7385" t="s">
        <v>3578</v>
      </c>
      <c r="Q7385" s="3">
        <f>Table1[[#This Row],[Capacity (MW)]]*0.395*8760*10^-6</f>
        <v>0.20761200000000002</v>
      </c>
      <c r="R7385" s="3" cm="1">
        <f t="array" ref="R7385">AVERAGE(VLOOKUP(_xlfn.TEXTSPLIT(Table1[[#This Row],[Fuel (no space after comma)]], ","), FuelList_Final_EF!$A$2:$B$65, 2, FALSE))</f>
        <v>67.331265155508703</v>
      </c>
      <c r="S7385" s="3">
        <f>Table1[[#This Row],[Generation (TWh)]]*10^9*VLOOKUP(Table1[[#This Row],[Turbine/Engine Technology]],Technology_HR!$A$2:$B$11,2,FALSE)*10^-6</f>
        <v>2135289.42</v>
      </c>
      <c r="T7385" s="5">
        <f>Table1[[#This Row],[Fuel Consumption (mmBtu)]]*Table1[[#This Row],[Emission Factor (kg CO2/ mmBtu)]]*10^3</f>
        <v>143771738121.77237</v>
      </c>
      <c r="U7385" s="3">
        <f>Table1[[#This Row],[Emissions (g CO2)]]/(Table1[[#This Row],[Generation (TWh)]]*10^9)</f>
        <v>692.50206212440685</v>
      </c>
    </row>
    <row r="7386" spans="1:21" x14ac:dyDescent="0.35">
      <c r="A7386" t="s">
        <v>1955</v>
      </c>
      <c r="B7386" t="s">
        <v>3251</v>
      </c>
      <c r="C7386" t="str">
        <f>SUBSTITUTE(Table1[[#This Row],[Fuel]],", ",",")</f>
        <v>fossil liquids: heavy fuel oil,fossil gas: natural gas</v>
      </c>
      <c r="D7386" t="s">
        <v>3241</v>
      </c>
      <c r="E7386" t="s">
        <v>3239</v>
      </c>
      <c r="H7386" t="s">
        <v>3440</v>
      </c>
      <c r="I7386">
        <v>50</v>
      </c>
      <c r="J7386" t="s">
        <v>3446</v>
      </c>
      <c r="K7386">
        <v>1969</v>
      </c>
      <c r="L7386" t="s">
        <v>29</v>
      </c>
      <c r="M7386" t="s">
        <v>29</v>
      </c>
      <c r="N7386">
        <v>51.452779999999997</v>
      </c>
      <c r="O7386">
        <v>45.917642000000001</v>
      </c>
      <c r="P7386" t="s">
        <v>3578</v>
      </c>
      <c r="Q7386" s="3">
        <f>Table1[[#This Row],[Capacity (MW)]]*0.395*8760*10^-6</f>
        <v>0.17301</v>
      </c>
      <c r="R7386" s="3" cm="1">
        <f t="array" ref="R7386">AVERAGE(VLOOKUP(_xlfn.TEXTSPLIT(Table1[[#This Row],[Fuel (no space after comma)]], ","), FuelList_Final_EF!$A$2:$B$65, 2, FALSE))</f>
        <v>67.331265155508703</v>
      </c>
      <c r="S7386" s="3">
        <f>Table1[[#This Row],[Generation (TWh)]]*10^9*VLOOKUP(Table1[[#This Row],[Turbine/Engine Technology]],Technology_HR!$A$2:$B$11,2,FALSE)*10^-6</f>
        <v>1779407.8499999999</v>
      </c>
      <c r="T7386" s="5">
        <f>Table1[[#This Row],[Fuel Consumption (mmBtu)]]*Table1[[#This Row],[Emission Factor (kg CO2/ mmBtu)]]*10^3</f>
        <v>119809781768.14365</v>
      </c>
      <c r="U7386" s="3">
        <f>Table1[[#This Row],[Emissions (g CO2)]]/(Table1[[#This Row],[Generation (TWh)]]*10^9)</f>
        <v>692.50206212440696</v>
      </c>
    </row>
    <row r="7387" spans="1:21" x14ac:dyDescent="0.35">
      <c r="A7387" t="s">
        <v>1955</v>
      </c>
      <c r="B7387" t="s">
        <v>3239</v>
      </c>
      <c r="C7387" t="str">
        <f>SUBSTITUTE(Table1[[#This Row],[Fuel]],", ",",")</f>
        <v>fossil gas: natural gas</v>
      </c>
      <c r="D7387" t="s">
        <v>3239</v>
      </c>
      <c r="H7387" t="s">
        <v>3438</v>
      </c>
      <c r="I7387">
        <v>115</v>
      </c>
      <c r="J7387" t="s">
        <v>3450</v>
      </c>
      <c r="K7387">
        <v>2028</v>
      </c>
      <c r="L7387" t="s">
        <v>29</v>
      </c>
      <c r="M7387" t="s">
        <v>29</v>
      </c>
      <c r="N7387">
        <v>51.452779999999997</v>
      </c>
      <c r="O7387">
        <v>45.917642000000001</v>
      </c>
      <c r="P7387" t="s">
        <v>3578</v>
      </c>
      <c r="Q7387" s="3">
        <f>Table1[[#This Row],[Capacity (MW)]]*0.395*8760*10^-6</f>
        <v>0.39792300000000003</v>
      </c>
      <c r="R7387" s="3" cm="1">
        <f t="array" ref="R7387">AVERAGE(VLOOKUP(_xlfn.TEXTSPLIT(Table1[[#This Row],[Fuel (no space after comma)]], ","), FuelList_Final_EF!$A$2:$B$65, 2, FALSE))</f>
        <v>53.06</v>
      </c>
      <c r="S7387" s="3">
        <f>Table1[[#This Row],[Generation (TWh)]]*10^9*VLOOKUP(Table1[[#This Row],[Turbine/Engine Technology]],Technology_HR!$A$2:$B$11,2,FALSE)*10^-6</f>
        <v>3003920.727</v>
      </c>
      <c r="T7387" s="5">
        <f>Table1[[#This Row],[Fuel Consumption (mmBtu)]]*Table1[[#This Row],[Emission Factor (kg CO2/ mmBtu)]]*10^3</f>
        <v>159388033774.62</v>
      </c>
      <c r="U7387" s="3">
        <f>Table1[[#This Row],[Emissions (g CO2)]]/(Table1[[#This Row],[Generation (TWh)]]*10^9)</f>
        <v>400.54993999999999</v>
      </c>
    </row>
    <row r="7388" spans="1:21" x14ac:dyDescent="0.35">
      <c r="A7388" t="s">
        <v>1955</v>
      </c>
      <c r="B7388" t="s">
        <v>3263</v>
      </c>
      <c r="C7388" t="str">
        <f>SUBSTITUTE(Table1[[#This Row],[Fuel]],", ",",")</f>
        <v>fossil gas: natural gas,fossil liquids: heavy fuel oil</v>
      </c>
      <c r="D7388" t="s">
        <v>3239</v>
      </c>
      <c r="E7388" t="s">
        <v>3241</v>
      </c>
      <c r="H7388" t="s">
        <v>3440</v>
      </c>
      <c r="I7388">
        <v>110</v>
      </c>
      <c r="J7388" t="s">
        <v>3446</v>
      </c>
      <c r="K7388">
        <v>1978</v>
      </c>
      <c r="L7388" t="s">
        <v>29</v>
      </c>
      <c r="M7388" t="s">
        <v>29</v>
      </c>
      <c r="N7388">
        <v>51.623770999999998</v>
      </c>
      <c r="O7388">
        <v>46.009872999999999</v>
      </c>
      <c r="P7388" t="s">
        <v>3578</v>
      </c>
      <c r="Q7388" s="3">
        <f>Table1[[#This Row],[Capacity (MW)]]*0.395*8760*10^-6</f>
        <v>0.38062199999999996</v>
      </c>
      <c r="R7388" s="3" cm="1">
        <f t="array" ref="R7388">AVERAGE(VLOOKUP(_xlfn.TEXTSPLIT(Table1[[#This Row],[Fuel (no space after comma)]], ","), FuelList_Final_EF!$A$2:$B$65, 2, FALSE))</f>
        <v>67.331265155508703</v>
      </c>
      <c r="S7388" s="3">
        <f>Table1[[#This Row],[Generation (TWh)]]*10^9*VLOOKUP(Table1[[#This Row],[Turbine/Engine Technology]],Technology_HR!$A$2:$B$11,2,FALSE)*10^-6</f>
        <v>3914697.2699999996</v>
      </c>
      <c r="T7388" s="5">
        <f>Table1[[#This Row],[Fuel Consumption (mmBtu)]]*Table1[[#This Row],[Emission Factor (kg CO2/ mmBtu)]]*10^3</f>
        <v>263581519889.91602</v>
      </c>
      <c r="U7388" s="3">
        <f>Table1[[#This Row],[Emissions (g CO2)]]/(Table1[[#This Row],[Generation (TWh)]]*10^9)</f>
        <v>692.50206212440708</v>
      </c>
    </row>
    <row r="7389" spans="1:21" x14ac:dyDescent="0.35">
      <c r="A7389" t="s">
        <v>1955</v>
      </c>
      <c r="B7389" t="s">
        <v>3263</v>
      </c>
      <c r="C7389" t="str">
        <f>SUBSTITUTE(Table1[[#This Row],[Fuel]],", ",",")</f>
        <v>fossil gas: natural gas,fossil liquids: heavy fuel oil</v>
      </c>
      <c r="D7389" t="s">
        <v>3239</v>
      </c>
      <c r="E7389" t="s">
        <v>3241</v>
      </c>
      <c r="H7389" t="s">
        <v>3440</v>
      </c>
      <c r="I7389">
        <v>110</v>
      </c>
      <c r="J7389" t="s">
        <v>3446</v>
      </c>
      <c r="K7389">
        <v>1979</v>
      </c>
      <c r="L7389" t="s">
        <v>29</v>
      </c>
      <c r="M7389" t="s">
        <v>29</v>
      </c>
      <c r="N7389">
        <v>51.623770999999998</v>
      </c>
      <c r="O7389">
        <v>46.009872999999999</v>
      </c>
      <c r="P7389" t="s">
        <v>3578</v>
      </c>
      <c r="Q7389" s="3">
        <f>Table1[[#This Row],[Capacity (MW)]]*0.395*8760*10^-6</f>
        <v>0.38062199999999996</v>
      </c>
      <c r="R7389" s="3" cm="1">
        <f t="array" ref="R7389">AVERAGE(VLOOKUP(_xlfn.TEXTSPLIT(Table1[[#This Row],[Fuel (no space after comma)]], ","), FuelList_Final_EF!$A$2:$B$65, 2, FALSE))</f>
        <v>67.331265155508703</v>
      </c>
      <c r="S7389" s="3">
        <f>Table1[[#This Row],[Generation (TWh)]]*10^9*VLOOKUP(Table1[[#This Row],[Turbine/Engine Technology]],Technology_HR!$A$2:$B$11,2,FALSE)*10^-6</f>
        <v>3914697.2699999996</v>
      </c>
      <c r="T7389" s="5">
        <f>Table1[[#This Row],[Fuel Consumption (mmBtu)]]*Table1[[#This Row],[Emission Factor (kg CO2/ mmBtu)]]*10^3</f>
        <v>263581519889.91602</v>
      </c>
      <c r="U7389" s="3">
        <f>Table1[[#This Row],[Emissions (g CO2)]]/(Table1[[#This Row],[Generation (TWh)]]*10^9)</f>
        <v>692.50206212440708</v>
      </c>
    </row>
    <row r="7390" spans="1:21" x14ac:dyDescent="0.35">
      <c r="A7390" t="s">
        <v>1955</v>
      </c>
      <c r="B7390" t="s">
        <v>3263</v>
      </c>
      <c r="C7390" t="str">
        <f>SUBSTITUTE(Table1[[#This Row],[Fuel]],", ",",")</f>
        <v>fossil gas: natural gas,fossil liquids: heavy fuel oil</v>
      </c>
      <c r="D7390" t="s">
        <v>3239</v>
      </c>
      <c r="E7390" t="s">
        <v>3241</v>
      </c>
      <c r="H7390" t="s">
        <v>3440</v>
      </c>
      <c r="I7390">
        <v>110</v>
      </c>
      <c r="J7390" t="s">
        <v>3446</v>
      </c>
      <c r="K7390">
        <v>1982</v>
      </c>
      <c r="L7390" t="s">
        <v>29</v>
      </c>
      <c r="M7390" t="s">
        <v>29</v>
      </c>
      <c r="N7390">
        <v>51.623770999999998</v>
      </c>
      <c r="O7390">
        <v>46.009872999999999</v>
      </c>
      <c r="P7390" t="s">
        <v>3578</v>
      </c>
      <c r="Q7390" s="3">
        <f>Table1[[#This Row],[Capacity (MW)]]*0.395*8760*10^-6</f>
        <v>0.38062199999999996</v>
      </c>
      <c r="R7390" s="3" cm="1">
        <f t="array" ref="R7390">AVERAGE(VLOOKUP(_xlfn.TEXTSPLIT(Table1[[#This Row],[Fuel (no space after comma)]], ","), FuelList_Final_EF!$A$2:$B$65, 2, FALSE))</f>
        <v>67.331265155508703</v>
      </c>
      <c r="S7390" s="3">
        <f>Table1[[#This Row],[Generation (TWh)]]*10^9*VLOOKUP(Table1[[#This Row],[Turbine/Engine Technology]],Technology_HR!$A$2:$B$11,2,FALSE)*10^-6</f>
        <v>3914697.2699999996</v>
      </c>
      <c r="T7390" s="5">
        <f>Table1[[#This Row],[Fuel Consumption (mmBtu)]]*Table1[[#This Row],[Emission Factor (kg CO2/ mmBtu)]]*10^3</f>
        <v>263581519889.91602</v>
      </c>
      <c r="U7390" s="3">
        <f>Table1[[#This Row],[Emissions (g CO2)]]/(Table1[[#This Row],[Generation (TWh)]]*10^9)</f>
        <v>692.50206212440708</v>
      </c>
    </row>
    <row r="7391" spans="1:21" x14ac:dyDescent="0.35">
      <c r="A7391" t="s">
        <v>1955</v>
      </c>
      <c r="B7391" t="s">
        <v>3263</v>
      </c>
      <c r="C7391" t="str">
        <f>SUBSTITUTE(Table1[[#This Row],[Fuel]],", ",",")</f>
        <v>fossil gas: natural gas,fossil liquids: heavy fuel oil</v>
      </c>
      <c r="D7391" t="s">
        <v>3239</v>
      </c>
      <c r="E7391" t="s">
        <v>3241</v>
      </c>
      <c r="H7391" t="s">
        <v>3440</v>
      </c>
      <c r="I7391">
        <v>115</v>
      </c>
      <c r="J7391" t="s">
        <v>3446</v>
      </c>
      <c r="K7391">
        <v>1988</v>
      </c>
      <c r="L7391" t="s">
        <v>29</v>
      </c>
      <c r="M7391" t="s">
        <v>29</v>
      </c>
      <c r="N7391">
        <v>51.623770999999998</v>
      </c>
      <c r="O7391">
        <v>46.009872999999999</v>
      </c>
      <c r="P7391" t="s">
        <v>3578</v>
      </c>
      <c r="Q7391" s="3">
        <f>Table1[[#This Row],[Capacity (MW)]]*0.395*8760*10^-6</f>
        <v>0.39792300000000003</v>
      </c>
      <c r="R7391" s="3" cm="1">
        <f t="array" ref="R7391">AVERAGE(VLOOKUP(_xlfn.TEXTSPLIT(Table1[[#This Row],[Fuel (no space after comma)]], ","), FuelList_Final_EF!$A$2:$B$65, 2, FALSE))</f>
        <v>67.331265155508703</v>
      </c>
      <c r="S7391" s="3">
        <f>Table1[[#This Row],[Generation (TWh)]]*10^9*VLOOKUP(Table1[[#This Row],[Turbine/Engine Technology]],Technology_HR!$A$2:$B$11,2,FALSE)*10^-6</f>
        <v>4092638.0549999997</v>
      </c>
      <c r="T7391" s="5">
        <f>Table1[[#This Row],[Fuel Consumption (mmBtu)]]*Table1[[#This Row],[Emission Factor (kg CO2/ mmBtu)]]*10^3</f>
        <v>275562498066.73041</v>
      </c>
      <c r="U7391" s="3">
        <f>Table1[[#This Row],[Emissions (g CO2)]]/(Table1[[#This Row],[Generation (TWh)]]*10^9)</f>
        <v>692.50206212440696</v>
      </c>
    </row>
    <row r="7392" spans="1:21" x14ac:dyDescent="0.35">
      <c r="A7392" t="s">
        <v>1945</v>
      </c>
      <c r="B7392" t="s">
        <v>3240</v>
      </c>
      <c r="C7392" t="str">
        <f>SUBSTITUTE(Table1[[#This Row],[Fuel]],", ",",")</f>
        <v>fossil gas: natural gas,fossil liquids: diesel</v>
      </c>
      <c r="D7392" t="s">
        <v>3239</v>
      </c>
      <c r="E7392" t="s">
        <v>3258</v>
      </c>
      <c r="H7392" t="s">
        <v>3438</v>
      </c>
      <c r="I7392">
        <v>451</v>
      </c>
      <c r="J7392" t="s">
        <v>3446</v>
      </c>
      <c r="K7392">
        <v>2015</v>
      </c>
      <c r="L7392" t="s">
        <v>29</v>
      </c>
      <c r="M7392" t="s">
        <v>29</v>
      </c>
      <c r="N7392">
        <v>59.635095</v>
      </c>
      <c r="O7392">
        <v>60.703083999999997</v>
      </c>
      <c r="P7392" t="s">
        <v>3578</v>
      </c>
      <c r="Q7392" s="3">
        <f>Table1[[#This Row],[Capacity (MW)]]*0.395*8760*10^-6</f>
        <v>1.5605502000000002</v>
      </c>
      <c r="R7392" s="3" cm="1">
        <f t="array" ref="R7392">AVERAGE(VLOOKUP(_xlfn.TEXTSPLIT(Table1[[#This Row],[Fuel (no space after comma)]], ","), FuelList_Final_EF!$A$2:$B$65, 2, FALSE))</f>
        <v>65.583341148886291</v>
      </c>
      <c r="S7392" s="3">
        <f>Table1[[#This Row],[Generation (TWh)]]*10^9*VLOOKUP(Table1[[#This Row],[Turbine/Engine Technology]],Technology_HR!$A$2:$B$11,2,FALSE)*10^-6</f>
        <v>11780593.459800001</v>
      </c>
      <c r="T7392" s="5">
        <f>Table1[[#This Row],[Fuel Consumption (mmBtu)]]*Table1[[#This Row],[Emission Factor (kg CO2/ mmBtu)]]*10^3</f>
        <v>772610679810.4021</v>
      </c>
      <c r="U7392" s="3">
        <f>Table1[[#This Row],[Emissions (g CO2)]]/(Table1[[#This Row],[Generation (TWh)]]*10^9)</f>
        <v>495.08864233294258</v>
      </c>
    </row>
    <row r="7393" spans="1:21" x14ac:dyDescent="0.35">
      <c r="A7393" t="s">
        <v>1962</v>
      </c>
      <c r="B7393" t="s">
        <v>3239</v>
      </c>
      <c r="C7393" t="str">
        <f>SUBSTITUTE(Table1[[#This Row],[Fuel]],", ",",")</f>
        <v>fossil gas: natural gas</v>
      </c>
      <c r="D7393" t="s">
        <v>3239</v>
      </c>
      <c r="H7393" t="s">
        <v>3438</v>
      </c>
      <c r="I7393">
        <v>450</v>
      </c>
      <c r="J7393" t="s">
        <v>3446</v>
      </c>
      <c r="K7393">
        <v>2000</v>
      </c>
      <c r="L7393" t="s">
        <v>29</v>
      </c>
      <c r="M7393" t="s">
        <v>29</v>
      </c>
      <c r="N7393">
        <v>60.014758999999998</v>
      </c>
      <c r="O7393">
        <v>30.096375999999999</v>
      </c>
      <c r="P7393" t="s">
        <v>3578</v>
      </c>
      <c r="Q7393" s="3">
        <f>Table1[[#This Row],[Capacity (MW)]]*0.395*8760*10^-6</f>
        <v>1.5570899999999999</v>
      </c>
      <c r="R7393" s="3" cm="1">
        <f t="array" ref="R7393">AVERAGE(VLOOKUP(_xlfn.TEXTSPLIT(Table1[[#This Row],[Fuel (no space after comma)]], ","), FuelList_Final_EF!$A$2:$B$65, 2, FALSE))</f>
        <v>53.06</v>
      </c>
      <c r="S7393" s="3">
        <f>Table1[[#This Row],[Generation (TWh)]]*10^9*VLOOKUP(Table1[[#This Row],[Turbine/Engine Technology]],Technology_HR!$A$2:$B$11,2,FALSE)*10^-6</f>
        <v>11754472.409999998</v>
      </c>
      <c r="T7393" s="5">
        <f>Table1[[#This Row],[Fuel Consumption (mmBtu)]]*Table1[[#This Row],[Emission Factor (kg CO2/ mmBtu)]]*10^3</f>
        <v>623692306074.59998</v>
      </c>
      <c r="U7393" s="3">
        <f>Table1[[#This Row],[Emissions (g CO2)]]/(Table1[[#This Row],[Generation (TWh)]]*10^9)</f>
        <v>400.54994000000005</v>
      </c>
    </row>
    <row r="7394" spans="1:21" x14ac:dyDescent="0.35">
      <c r="A7394" t="s">
        <v>1962</v>
      </c>
      <c r="B7394" t="s">
        <v>3239</v>
      </c>
      <c r="C7394" t="str">
        <f>SUBSTITUTE(Table1[[#This Row],[Fuel]],", ",",")</f>
        <v>fossil gas: natural gas</v>
      </c>
      <c r="D7394" t="s">
        <v>3239</v>
      </c>
      <c r="H7394" t="s">
        <v>3438</v>
      </c>
      <c r="I7394">
        <v>450</v>
      </c>
      <c r="J7394" t="s">
        <v>3446</v>
      </c>
      <c r="K7394">
        <v>2006</v>
      </c>
      <c r="L7394" t="s">
        <v>29</v>
      </c>
      <c r="M7394" t="s">
        <v>29</v>
      </c>
      <c r="N7394">
        <v>60.014758999999998</v>
      </c>
      <c r="O7394">
        <v>30.096375999999999</v>
      </c>
      <c r="P7394" t="s">
        <v>3578</v>
      </c>
      <c r="Q7394" s="3">
        <f>Table1[[#This Row],[Capacity (MW)]]*0.395*8760*10^-6</f>
        <v>1.5570899999999999</v>
      </c>
      <c r="R7394" s="3" cm="1">
        <f t="array" ref="R7394">AVERAGE(VLOOKUP(_xlfn.TEXTSPLIT(Table1[[#This Row],[Fuel (no space after comma)]], ","), FuelList_Final_EF!$A$2:$B$65, 2, FALSE))</f>
        <v>53.06</v>
      </c>
      <c r="S7394" s="3">
        <f>Table1[[#This Row],[Generation (TWh)]]*10^9*VLOOKUP(Table1[[#This Row],[Turbine/Engine Technology]],Technology_HR!$A$2:$B$11,2,FALSE)*10^-6</f>
        <v>11754472.409999998</v>
      </c>
      <c r="T7394" s="5">
        <f>Table1[[#This Row],[Fuel Consumption (mmBtu)]]*Table1[[#This Row],[Emission Factor (kg CO2/ mmBtu)]]*10^3</f>
        <v>623692306074.59998</v>
      </c>
      <c r="U7394" s="3">
        <f>Table1[[#This Row],[Emissions (g CO2)]]/(Table1[[#This Row],[Generation (TWh)]]*10^9)</f>
        <v>400.54994000000005</v>
      </c>
    </row>
    <row r="7395" spans="1:21" x14ac:dyDescent="0.35">
      <c r="A7395" t="s">
        <v>1950</v>
      </c>
      <c r="B7395" t="s">
        <v>3239</v>
      </c>
      <c r="C7395" t="str">
        <f>SUBSTITUTE(Table1[[#This Row],[Fuel]],", ",",")</f>
        <v>fossil gas: natural gas</v>
      </c>
      <c r="D7395" t="s">
        <v>3239</v>
      </c>
      <c r="H7395" t="s">
        <v>3440</v>
      </c>
      <c r="I7395">
        <v>80</v>
      </c>
      <c r="J7395" t="s">
        <v>3446</v>
      </c>
      <c r="K7395">
        <v>1976</v>
      </c>
      <c r="L7395" t="s">
        <v>29</v>
      </c>
      <c r="M7395" t="s">
        <v>29</v>
      </c>
      <c r="N7395">
        <v>64.563445999999999</v>
      </c>
      <c r="O7395">
        <v>39.905783</v>
      </c>
      <c r="P7395" t="s">
        <v>3578</v>
      </c>
      <c r="Q7395" s="3">
        <f>Table1[[#This Row],[Capacity (MW)]]*0.395*8760*10^-6</f>
        <v>0.27681600000000001</v>
      </c>
      <c r="R7395" s="3" cm="1">
        <f t="array" ref="R7395">AVERAGE(VLOOKUP(_xlfn.TEXTSPLIT(Table1[[#This Row],[Fuel (no space after comma)]], ","), FuelList_Final_EF!$A$2:$B$65, 2, FALSE))</f>
        <v>53.06</v>
      </c>
      <c r="S7395" s="3">
        <f>Table1[[#This Row],[Generation (TWh)]]*10^9*VLOOKUP(Table1[[#This Row],[Turbine/Engine Technology]],Technology_HR!$A$2:$B$11,2,FALSE)*10^-6</f>
        <v>2847052.56</v>
      </c>
      <c r="T7395" s="5">
        <f>Table1[[#This Row],[Fuel Consumption (mmBtu)]]*Table1[[#This Row],[Emission Factor (kg CO2/ mmBtu)]]*10^3</f>
        <v>151064608833.60001</v>
      </c>
      <c r="U7395" s="3">
        <f>Table1[[#This Row],[Emissions (g CO2)]]/(Table1[[#This Row],[Generation (TWh)]]*10^9)</f>
        <v>545.72210000000007</v>
      </c>
    </row>
    <row r="7396" spans="1:21" x14ac:dyDescent="0.35">
      <c r="A7396" t="s">
        <v>1950</v>
      </c>
      <c r="B7396" t="s">
        <v>3239</v>
      </c>
      <c r="C7396" t="str">
        <f>SUBSTITUTE(Table1[[#This Row],[Fuel]],", ",",")</f>
        <v>fossil gas: natural gas</v>
      </c>
      <c r="D7396" t="s">
        <v>3239</v>
      </c>
      <c r="H7396" t="s">
        <v>3440</v>
      </c>
      <c r="I7396">
        <v>110</v>
      </c>
      <c r="J7396" t="s">
        <v>3446</v>
      </c>
      <c r="K7396">
        <v>1977</v>
      </c>
      <c r="L7396" t="s">
        <v>29</v>
      </c>
      <c r="M7396" t="s">
        <v>29</v>
      </c>
      <c r="N7396">
        <v>64.563445999999999</v>
      </c>
      <c r="O7396">
        <v>39.905783</v>
      </c>
      <c r="P7396" t="s">
        <v>3578</v>
      </c>
      <c r="Q7396" s="3">
        <f>Table1[[#This Row],[Capacity (MW)]]*0.395*8760*10^-6</f>
        <v>0.38062199999999996</v>
      </c>
      <c r="R7396" s="3" cm="1">
        <f t="array" ref="R7396">AVERAGE(VLOOKUP(_xlfn.TEXTSPLIT(Table1[[#This Row],[Fuel (no space after comma)]], ","), FuelList_Final_EF!$A$2:$B$65, 2, FALSE))</f>
        <v>53.06</v>
      </c>
      <c r="S7396" s="3">
        <f>Table1[[#This Row],[Generation (TWh)]]*10^9*VLOOKUP(Table1[[#This Row],[Turbine/Engine Technology]],Technology_HR!$A$2:$B$11,2,FALSE)*10^-6</f>
        <v>3914697.2699999996</v>
      </c>
      <c r="T7396" s="5">
        <f>Table1[[#This Row],[Fuel Consumption (mmBtu)]]*Table1[[#This Row],[Emission Factor (kg CO2/ mmBtu)]]*10^3</f>
        <v>207713837146.19998</v>
      </c>
      <c r="U7396" s="3">
        <f>Table1[[#This Row],[Emissions (g CO2)]]/(Table1[[#This Row],[Generation (TWh)]]*10^9)</f>
        <v>545.72210000000007</v>
      </c>
    </row>
    <row r="7397" spans="1:21" x14ac:dyDescent="0.35">
      <c r="A7397" t="s">
        <v>1950</v>
      </c>
      <c r="B7397" t="s">
        <v>3239</v>
      </c>
      <c r="C7397" t="str">
        <f>SUBSTITUTE(Table1[[#This Row],[Fuel]],", ",",")</f>
        <v>fossil gas: natural gas</v>
      </c>
      <c r="D7397" t="s">
        <v>3239</v>
      </c>
      <c r="H7397" t="s">
        <v>3440</v>
      </c>
      <c r="I7397">
        <v>110</v>
      </c>
      <c r="J7397" t="s">
        <v>3446</v>
      </c>
      <c r="K7397">
        <v>1985</v>
      </c>
      <c r="L7397" t="s">
        <v>29</v>
      </c>
      <c r="M7397" t="s">
        <v>29</v>
      </c>
      <c r="N7397">
        <v>64.563445999999999</v>
      </c>
      <c r="O7397">
        <v>39.905783</v>
      </c>
      <c r="P7397" t="s">
        <v>3578</v>
      </c>
      <c r="Q7397" s="3">
        <f>Table1[[#This Row],[Capacity (MW)]]*0.395*8760*10^-6</f>
        <v>0.38062199999999996</v>
      </c>
      <c r="R7397" s="3" cm="1">
        <f t="array" ref="R7397">AVERAGE(VLOOKUP(_xlfn.TEXTSPLIT(Table1[[#This Row],[Fuel (no space after comma)]], ","), FuelList_Final_EF!$A$2:$B$65, 2, FALSE))</f>
        <v>53.06</v>
      </c>
      <c r="S7397" s="3">
        <f>Table1[[#This Row],[Generation (TWh)]]*10^9*VLOOKUP(Table1[[#This Row],[Turbine/Engine Technology]],Technology_HR!$A$2:$B$11,2,FALSE)*10^-6</f>
        <v>3914697.2699999996</v>
      </c>
      <c r="T7397" s="5">
        <f>Table1[[#This Row],[Fuel Consumption (mmBtu)]]*Table1[[#This Row],[Emission Factor (kg CO2/ mmBtu)]]*10^3</f>
        <v>207713837146.19998</v>
      </c>
      <c r="U7397" s="3">
        <f>Table1[[#This Row],[Emissions (g CO2)]]/(Table1[[#This Row],[Generation (TWh)]]*10^9)</f>
        <v>545.72210000000007</v>
      </c>
    </row>
    <row r="7398" spans="1:21" x14ac:dyDescent="0.35">
      <c r="A7398" t="s">
        <v>1950</v>
      </c>
      <c r="B7398" t="s">
        <v>3239</v>
      </c>
      <c r="C7398" t="str">
        <f>SUBSTITUTE(Table1[[#This Row],[Fuel]],", ",",")</f>
        <v>fossil gas: natural gas</v>
      </c>
      <c r="D7398" t="s">
        <v>3239</v>
      </c>
      <c r="H7398" t="s">
        <v>3440</v>
      </c>
      <c r="I7398">
        <v>110</v>
      </c>
      <c r="J7398" t="s">
        <v>3446</v>
      </c>
      <c r="K7398">
        <v>1988</v>
      </c>
      <c r="L7398" t="s">
        <v>29</v>
      </c>
      <c r="M7398" t="s">
        <v>29</v>
      </c>
      <c r="N7398">
        <v>64.563445999999999</v>
      </c>
      <c r="O7398">
        <v>39.905783</v>
      </c>
      <c r="P7398" t="s">
        <v>3578</v>
      </c>
      <c r="Q7398" s="3">
        <f>Table1[[#This Row],[Capacity (MW)]]*0.395*8760*10^-6</f>
        <v>0.38062199999999996</v>
      </c>
      <c r="R7398" s="3" cm="1">
        <f t="array" ref="R7398">AVERAGE(VLOOKUP(_xlfn.TEXTSPLIT(Table1[[#This Row],[Fuel (no space after comma)]], ","), FuelList_Final_EF!$A$2:$B$65, 2, FALSE))</f>
        <v>53.06</v>
      </c>
      <c r="S7398" s="3">
        <f>Table1[[#This Row],[Generation (TWh)]]*10^9*VLOOKUP(Table1[[#This Row],[Turbine/Engine Technology]],Technology_HR!$A$2:$B$11,2,FALSE)*10^-6</f>
        <v>3914697.2699999996</v>
      </c>
      <c r="T7398" s="5">
        <f>Table1[[#This Row],[Fuel Consumption (mmBtu)]]*Table1[[#This Row],[Emission Factor (kg CO2/ mmBtu)]]*10^3</f>
        <v>207713837146.19998</v>
      </c>
      <c r="U7398" s="3">
        <f>Table1[[#This Row],[Emissions (g CO2)]]/(Table1[[#This Row],[Generation (TWh)]]*10^9)</f>
        <v>545.72210000000007</v>
      </c>
    </row>
    <row r="7399" spans="1:21" x14ac:dyDescent="0.35">
      <c r="A7399" t="s">
        <v>2014</v>
      </c>
      <c r="B7399" t="s">
        <v>3239</v>
      </c>
      <c r="C7399" t="str">
        <f>SUBSTITUTE(Table1[[#This Row],[Fuel]],", ",",")</f>
        <v>fossil gas: natural gas</v>
      </c>
      <c r="D7399" t="s">
        <v>3239</v>
      </c>
      <c r="H7399" t="s">
        <v>3440</v>
      </c>
      <c r="I7399">
        <v>100</v>
      </c>
      <c r="J7399" t="s">
        <v>3449</v>
      </c>
      <c r="K7399">
        <v>2025</v>
      </c>
      <c r="L7399" t="s">
        <v>29</v>
      </c>
      <c r="M7399" t="s">
        <v>29</v>
      </c>
      <c r="N7399">
        <v>56.619546999999997</v>
      </c>
      <c r="O7399">
        <v>84.812172000000004</v>
      </c>
      <c r="P7399" t="s">
        <v>3578</v>
      </c>
      <c r="Q7399" s="3">
        <f>Table1[[#This Row],[Capacity (MW)]]*0.395*8760*10^-6</f>
        <v>0.34601999999999999</v>
      </c>
      <c r="R7399" s="3" cm="1">
        <f t="array" ref="R7399">AVERAGE(VLOOKUP(_xlfn.TEXTSPLIT(Table1[[#This Row],[Fuel (no space after comma)]], ","), FuelList_Final_EF!$A$2:$B$65, 2, FALSE))</f>
        <v>53.06</v>
      </c>
      <c r="S7399" s="3">
        <f>Table1[[#This Row],[Generation (TWh)]]*10^9*VLOOKUP(Table1[[#This Row],[Turbine/Engine Technology]],Technology_HR!$A$2:$B$11,2,FALSE)*10^-6</f>
        <v>3558815.6999999997</v>
      </c>
      <c r="T7399" s="5">
        <f>Table1[[#This Row],[Fuel Consumption (mmBtu)]]*Table1[[#This Row],[Emission Factor (kg CO2/ mmBtu)]]*10^3</f>
        <v>188830761042</v>
      </c>
      <c r="U7399" s="3">
        <f>Table1[[#This Row],[Emissions (g CO2)]]/(Table1[[#This Row],[Generation (TWh)]]*10^9)</f>
        <v>545.72209999999995</v>
      </c>
    </row>
    <row r="7400" spans="1:21" x14ac:dyDescent="0.35">
      <c r="A7400" t="s">
        <v>2014</v>
      </c>
      <c r="B7400" t="s">
        <v>3239</v>
      </c>
      <c r="C7400" t="str">
        <f>SUBSTITUTE(Table1[[#This Row],[Fuel]],", ",",")</f>
        <v>fossil gas: natural gas</v>
      </c>
      <c r="D7400" t="s">
        <v>3239</v>
      </c>
      <c r="H7400" t="s">
        <v>3440</v>
      </c>
      <c r="I7400">
        <v>100</v>
      </c>
      <c r="J7400" t="s">
        <v>3449</v>
      </c>
      <c r="K7400">
        <v>2025</v>
      </c>
      <c r="L7400" t="s">
        <v>29</v>
      </c>
      <c r="M7400" t="s">
        <v>29</v>
      </c>
      <c r="N7400">
        <v>56.619546999999997</v>
      </c>
      <c r="O7400">
        <v>84.812172000000004</v>
      </c>
      <c r="P7400" t="s">
        <v>3578</v>
      </c>
      <c r="Q7400" s="3">
        <f>Table1[[#This Row],[Capacity (MW)]]*0.395*8760*10^-6</f>
        <v>0.34601999999999999</v>
      </c>
      <c r="R7400" s="3" cm="1">
        <f t="array" ref="R7400">AVERAGE(VLOOKUP(_xlfn.TEXTSPLIT(Table1[[#This Row],[Fuel (no space after comma)]], ","), FuelList_Final_EF!$A$2:$B$65, 2, FALSE))</f>
        <v>53.06</v>
      </c>
      <c r="S7400" s="3">
        <f>Table1[[#This Row],[Generation (TWh)]]*10^9*VLOOKUP(Table1[[#This Row],[Turbine/Engine Technology]],Technology_HR!$A$2:$B$11,2,FALSE)*10^-6</f>
        <v>3558815.6999999997</v>
      </c>
      <c r="T7400" s="5">
        <f>Table1[[#This Row],[Fuel Consumption (mmBtu)]]*Table1[[#This Row],[Emission Factor (kg CO2/ mmBtu)]]*10^3</f>
        <v>188830761042</v>
      </c>
      <c r="U7400" s="3">
        <f>Table1[[#This Row],[Emissions (g CO2)]]/(Table1[[#This Row],[Generation (TWh)]]*10^9)</f>
        <v>545.72209999999995</v>
      </c>
    </row>
    <row r="7401" spans="1:21" x14ac:dyDescent="0.35">
      <c r="A7401" t="s">
        <v>2014</v>
      </c>
      <c r="B7401" t="s">
        <v>3239</v>
      </c>
      <c r="C7401" t="str">
        <f>SUBSTITUTE(Table1[[#This Row],[Fuel]],", ",",")</f>
        <v>fossil gas: natural gas</v>
      </c>
      <c r="D7401" t="s">
        <v>3239</v>
      </c>
      <c r="H7401" t="s">
        <v>3440</v>
      </c>
      <c r="I7401">
        <v>100</v>
      </c>
      <c r="J7401" t="s">
        <v>3449</v>
      </c>
      <c r="K7401">
        <v>2025</v>
      </c>
      <c r="L7401" t="s">
        <v>29</v>
      </c>
      <c r="M7401" t="s">
        <v>29</v>
      </c>
      <c r="N7401">
        <v>56.619546999999997</v>
      </c>
      <c r="O7401">
        <v>84.812172000000004</v>
      </c>
      <c r="P7401" t="s">
        <v>3578</v>
      </c>
      <c r="Q7401" s="3">
        <f>Table1[[#This Row],[Capacity (MW)]]*0.395*8760*10^-6</f>
        <v>0.34601999999999999</v>
      </c>
      <c r="R7401" s="3" cm="1">
        <f t="array" ref="R7401">AVERAGE(VLOOKUP(_xlfn.TEXTSPLIT(Table1[[#This Row],[Fuel (no space after comma)]], ","), FuelList_Final_EF!$A$2:$B$65, 2, FALSE))</f>
        <v>53.06</v>
      </c>
      <c r="S7401" s="3">
        <f>Table1[[#This Row],[Generation (TWh)]]*10^9*VLOOKUP(Table1[[#This Row],[Turbine/Engine Technology]],Technology_HR!$A$2:$B$11,2,FALSE)*10^-6</f>
        <v>3558815.6999999997</v>
      </c>
      <c r="T7401" s="5">
        <f>Table1[[#This Row],[Fuel Consumption (mmBtu)]]*Table1[[#This Row],[Emission Factor (kg CO2/ mmBtu)]]*10^3</f>
        <v>188830761042</v>
      </c>
      <c r="U7401" s="3">
        <f>Table1[[#This Row],[Emissions (g CO2)]]/(Table1[[#This Row],[Generation (TWh)]]*10^9)</f>
        <v>545.72209999999995</v>
      </c>
    </row>
    <row r="7402" spans="1:21" x14ac:dyDescent="0.35">
      <c r="A7402" t="s">
        <v>2015</v>
      </c>
      <c r="B7402" t="s">
        <v>3379</v>
      </c>
      <c r="C7402" t="str">
        <f>SUBSTITUTE(Table1[[#This Row],[Fuel]],", ",",")</f>
        <v>industrial by-product: blast furnace gas,industrial by-product: coke oven gas,fossil gas: natural gas</v>
      </c>
      <c r="D7402" t="s">
        <v>3274</v>
      </c>
      <c r="E7402" t="s">
        <v>3278</v>
      </c>
      <c r="F7402" t="s">
        <v>3239</v>
      </c>
      <c r="H7402" t="s">
        <v>3440</v>
      </c>
      <c r="I7402">
        <v>80</v>
      </c>
      <c r="J7402" t="s">
        <v>3446</v>
      </c>
      <c r="K7402">
        <v>1986</v>
      </c>
      <c r="L7402" t="s">
        <v>29</v>
      </c>
      <c r="M7402" t="s">
        <v>29</v>
      </c>
      <c r="N7402">
        <v>59.127560000000003</v>
      </c>
      <c r="O7402">
        <v>37.829104000000001</v>
      </c>
      <c r="P7402" t="s">
        <v>3578</v>
      </c>
      <c r="Q7402" s="3">
        <f>Table1[[#This Row],[Capacity (MW)]]*0.395*8760*10^-6</f>
        <v>0.27681600000000001</v>
      </c>
      <c r="R7402" s="3" cm="1">
        <f t="array" ref="R7402">AVERAGE(VLOOKUP(_xlfn.TEXTSPLIT(Table1[[#This Row],[Fuel (no space after comma)]], ","), FuelList_Final_EF!$A$2:$B$65, 2, FALSE))</f>
        <v>124.74333333333334</v>
      </c>
      <c r="S7402" s="3">
        <f>Table1[[#This Row],[Generation (TWh)]]*10^9*VLOOKUP(Table1[[#This Row],[Turbine/Engine Technology]],Technology_HR!$A$2:$B$11,2,FALSE)*10^-6</f>
        <v>2847052.56</v>
      </c>
      <c r="T7402" s="5">
        <f>Table1[[#This Row],[Fuel Consumption (mmBtu)]]*Table1[[#This Row],[Emission Factor (kg CO2/ mmBtu)]]*10^3</f>
        <v>355150826509.60004</v>
      </c>
      <c r="U7402" s="3">
        <f>Table1[[#This Row],[Emissions (g CO2)]]/(Table1[[#This Row],[Generation (TWh)]]*10^9)</f>
        <v>1282.9851833333335</v>
      </c>
    </row>
    <row r="7403" spans="1:21" x14ac:dyDescent="0.35">
      <c r="A7403" t="s">
        <v>2015</v>
      </c>
      <c r="B7403" t="s">
        <v>3379</v>
      </c>
      <c r="C7403" t="str">
        <f>SUBSTITUTE(Table1[[#This Row],[Fuel]],", ",",")</f>
        <v>industrial by-product: blast furnace gas,industrial by-product: coke oven gas,fossil gas: natural gas</v>
      </c>
      <c r="D7403" t="s">
        <v>3274</v>
      </c>
      <c r="E7403" t="s">
        <v>3278</v>
      </c>
      <c r="F7403" t="s">
        <v>3239</v>
      </c>
      <c r="H7403" t="s">
        <v>3440</v>
      </c>
      <c r="I7403">
        <v>80</v>
      </c>
      <c r="J7403" t="s">
        <v>3446</v>
      </c>
      <c r="K7403">
        <v>1986</v>
      </c>
      <c r="L7403" t="s">
        <v>29</v>
      </c>
      <c r="M7403" t="s">
        <v>29</v>
      </c>
      <c r="N7403">
        <v>59.127560000000003</v>
      </c>
      <c r="O7403">
        <v>37.829104000000001</v>
      </c>
      <c r="P7403" t="s">
        <v>3578</v>
      </c>
      <c r="Q7403" s="3">
        <f>Table1[[#This Row],[Capacity (MW)]]*0.395*8760*10^-6</f>
        <v>0.27681600000000001</v>
      </c>
      <c r="R7403" s="3" cm="1">
        <f t="array" ref="R7403">AVERAGE(VLOOKUP(_xlfn.TEXTSPLIT(Table1[[#This Row],[Fuel (no space after comma)]], ","), FuelList_Final_EF!$A$2:$B$65, 2, FALSE))</f>
        <v>124.74333333333334</v>
      </c>
      <c r="S7403" s="3">
        <f>Table1[[#This Row],[Generation (TWh)]]*10^9*VLOOKUP(Table1[[#This Row],[Turbine/Engine Technology]],Technology_HR!$A$2:$B$11,2,FALSE)*10^-6</f>
        <v>2847052.56</v>
      </c>
      <c r="T7403" s="5">
        <f>Table1[[#This Row],[Fuel Consumption (mmBtu)]]*Table1[[#This Row],[Emission Factor (kg CO2/ mmBtu)]]*10^3</f>
        <v>355150826509.60004</v>
      </c>
      <c r="U7403" s="3">
        <f>Table1[[#This Row],[Emissions (g CO2)]]/(Table1[[#This Row],[Generation (TWh)]]*10^9)</f>
        <v>1282.9851833333335</v>
      </c>
    </row>
    <row r="7404" spans="1:21" x14ac:dyDescent="0.35">
      <c r="A7404" t="s">
        <v>2015</v>
      </c>
      <c r="B7404" t="s">
        <v>3379</v>
      </c>
      <c r="C7404" t="str">
        <f>SUBSTITUTE(Table1[[#This Row],[Fuel]],", ",",")</f>
        <v>industrial by-product: blast furnace gas,industrial by-product: coke oven gas,fossil gas: natural gas</v>
      </c>
      <c r="D7404" t="s">
        <v>3274</v>
      </c>
      <c r="E7404" t="s">
        <v>3278</v>
      </c>
      <c r="F7404" t="s">
        <v>3239</v>
      </c>
      <c r="H7404" t="s">
        <v>3440</v>
      </c>
      <c r="I7404">
        <v>50</v>
      </c>
      <c r="J7404" t="s">
        <v>3446</v>
      </c>
      <c r="K7404" t="s">
        <v>29</v>
      </c>
      <c r="L7404" t="s">
        <v>29</v>
      </c>
      <c r="M7404" t="s">
        <v>29</v>
      </c>
      <c r="N7404">
        <v>59.137248</v>
      </c>
      <c r="O7404">
        <v>37.848415000000003</v>
      </c>
      <c r="P7404" t="s">
        <v>3578</v>
      </c>
      <c r="Q7404" s="3">
        <f>Table1[[#This Row],[Capacity (MW)]]*0.395*8760*10^-6</f>
        <v>0.17301</v>
      </c>
      <c r="R7404" s="3" cm="1">
        <f t="array" ref="R7404">AVERAGE(VLOOKUP(_xlfn.TEXTSPLIT(Table1[[#This Row],[Fuel (no space after comma)]], ","), FuelList_Final_EF!$A$2:$B$65, 2, FALSE))</f>
        <v>124.74333333333334</v>
      </c>
      <c r="S7404" s="3">
        <f>Table1[[#This Row],[Generation (TWh)]]*10^9*VLOOKUP(Table1[[#This Row],[Turbine/Engine Technology]],Technology_HR!$A$2:$B$11,2,FALSE)*10^-6</f>
        <v>1779407.8499999999</v>
      </c>
      <c r="T7404" s="5">
        <f>Table1[[#This Row],[Fuel Consumption (mmBtu)]]*Table1[[#This Row],[Emission Factor (kg CO2/ mmBtu)]]*10^3</f>
        <v>221969266568.49997</v>
      </c>
      <c r="U7404" s="3">
        <f>Table1[[#This Row],[Emissions (g CO2)]]/(Table1[[#This Row],[Generation (TWh)]]*10^9)</f>
        <v>1282.9851833333332</v>
      </c>
    </row>
    <row r="7405" spans="1:21" x14ac:dyDescent="0.35">
      <c r="A7405" t="s">
        <v>2015</v>
      </c>
      <c r="B7405" t="s">
        <v>3379</v>
      </c>
      <c r="C7405" t="str">
        <f>SUBSTITUTE(Table1[[#This Row],[Fuel]],", ",",")</f>
        <v>industrial by-product: blast furnace gas,industrial by-product: coke oven gas,fossil gas: natural gas</v>
      </c>
      <c r="D7405" t="s">
        <v>3274</v>
      </c>
      <c r="E7405" t="s">
        <v>3278</v>
      </c>
      <c r="F7405" t="s">
        <v>3239</v>
      </c>
      <c r="H7405" t="s">
        <v>3440</v>
      </c>
      <c r="I7405">
        <v>75</v>
      </c>
      <c r="J7405" t="s">
        <v>3446</v>
      </c>
      <c r="K7405" t="s">
        <v>29</v>
      </c>
      <c r="L7405" t="s">
        <v>29</v>
      </c>
      <c r="M7405" t="s">
        <v>29</v>
      </c>
      <c r="N7405">
        <v>59.137248</v>
      </c>
      <c r="O7405">
        <v>37.848415000000003</v>
      </c>
      <c r="P7405" t="s">
        <v>3578</v>
      </c>
      <c r="Q7405" s="3">
        <f>Table1[[#This Row],[Capacity (MW)]]*0.395*8760*10^-6</f>
        <v>0.259515</v>
      </c>
      <c r="R7405" s="3" cm="1">
        <f t="array" ref="R7405">AVERAGE(VLOOKUP(_xlfn.TEXTSPLIT(Table1[[#This Row],[Fuel (no space after comma)]], ","), FuelList_Final_EF!$A$2:$B$65, 2, FALSE))</f>
        <v>124.74333333333334</v>
      </c>
      <c r="S7405" s="3">
        <f>Table1[[#This Row],[Generation (TWh)]]*10^9*VLOOKUP(Table1[[#This Row],[Turbine/Engine Technology]],Technology_HR!$A$2:$B$11,2,FALSE)*10^-6</f>
        <v>2669111.7749999999</v>
      </c>
      <c r="T7405" s="5">
        <f>Table1[[#This Row],[Fuel Consumption (mmBtu)]]*Table1[[#This Row],[Emission Factor (kg CO2/ mmBtu)]]*10^3</f>
        <v>332953899852.75</v>
      </c>
      <c r="U7405" s="3">
        <f>Table1[[#This Row],[Emissions (g CO2)]]/(Table1[[#This Row],[Generation (TWh)]]*10^9)</f>
        <v>1282.9851833333332</v>
      </c>
    </row>
    <row r="7406" spans="1:21" x14ac:dyDescent="0.35">
      <c r="A7406" t="s">
        <v>2015</v>
      </c>
      <c r="B7406" t="s">
        <v>3379</v>
      </c>
      <c r="C7406" t="str">
        <f>SUBSTITUTE(Table1[[#This Row],[Fuel]],", ",",")</f>
        <v>industrial by-product: blast furnace gas,industrial by-product: coke oven gas,fossil gas: natural gas</v>
      </c>
      <c r="D7406" t="s">
        <v>3274</v>
      </c>
      <c r="E7406" t="s">
        <v>3278</v>
      </c>
      <c r="F7406" t="s">
        <v>3239</v>
      </c>
      <c r="H7406" t="s">
        <v>3440</v>
      </c>
      <c r="I7406">
        <v>50</v>
      </c>
      <c r="J7406" t="s">
        <v>3446</v>
      </c>
      <c r="K7406" t="s">
        <v>29</v>
      </c>
      <c r="L7406" t="s">
        <v>29</v>
      </c>
      <c r="M7406" t="s">
        <v>29</v>
      </c>
      <c r="N7406">
        <v>59.137248</v>
      </c>
      <c r="O7406">
        <v>37.848415000000003</v>
      </c>
      <c r="P7406" t="s">
        <v>3578</v>
      </c>
      <c r="Q7406" s="3">
        <f>Table1[[#This Row],[Capacity (MW)]]*0.395*8760*10^-6</f>
        <v>0.17301</v>
      </c>
      <c r="R7406" s="3" cm="1">
        <f t="array" ref="R7406">AVERAGE(VLOOKUP(_xlfn.TEXTSPLIT(Table1[[#This Row],[Fuel (no space after comma)]], ","), FuelList_Final_EF!$A$2:$B$65, 2, FALSE))</f>
        <v>124.74333333333334</v>
      </c>
      <c r="S7406" s="3">
        <f>Table1[[#This Row],[Generation (TWh)]]*10^9*VLOOKUP(Table1[[#This Row],[Turbine/Engine Technology]],Technology_HR!$A$2:$B$11,2,FALSE)*10^-6</f>
        <v>1779407.8499999999</v>
      </c>
      <c r="T7406" s="5">
        <f>Table1[[#This Row],[Fuel Consumption (mmBtu)]]*Table1[[#This Row],[Emission Factor (kg CO2/ mmBtu)]]*10^3</f>
        <v>221969266568.49997</v>
      </c>
      <c r="U7406" s="3">
        <f>Table1[[#This Row],[Emissions (g CO2)]]/(Table1[[#This Row],[Generation (TWh)]]*10^9)</f>
        <v>1282.9851833333332</v>
      </c>
    </row>
    <row r="7407" spans="1:21" x14ac:dyDescent="0.35">
      <c r="A7407" t="s">
        <v>2015</v>
      </c>
      <c r="B7407" t="s">
        <v>3379</v>
      </c>
      <c r="C7407" t="str">
        <f>SUBSTITUTE(Table1[[#This Row],[Fuel]],", ",",")</f>
        <v>industrial by-product: blast furnace gas,industrial by-product: coke oven gas,fossil gas: natural gas</v>
      </c>
      <c r="D7407" t="s">
        <v>3274</v>
      </c>
      <c r="E7407" t="s">
        <v>3278</v>
      </c>
      <c r="F7407" t="s">
        <v>3239</v>
      </c>
      <c r="H7407" t="s">
        <v>3440</v>
      </c>
      <c r="I7407">
        <v>110</v>
      </c>
      <c r="J7407" t="s">
        <v>3446</v>
      </c>
      <c r="K7407" t="s">
        <v>29</v>
      </c>
      <c r="L7407" t="s">
        <v>29</v>
      </c>
      <c r="M7407" t="s">
        <v>29</v>
      </c>
      <c r="N7407">
        <v>59.137248</v>
      </c>
      <c r="O7407">
        <v>37.848415000000003</v>
      </c>
      <c r="P7407" t="s">
        <v>3578</v>
      </c>
      <c r="Q7407" s="3">
        <f>Table1[[#This Row],[Capacity (MW)]]*0.395*8760*10^-6</f>
        <v>0.38062199999999996</v>
      </c>
      <c r="R7407" s="3" cm="1">
        <f t="array" ref="R7407">AVERAGE(VLOOKUP(_xlfn.TEXTSPLIT(Table1[[#This Row],[Fuel (no space after comma)]], ","), FuelList_Final_EF!$A$2:$B$65, 2, FALSE))</f>
        <v>124.74333333333334</v>
      </c>
      <c r="S7407" s="3">
        <f>Table1[[#This Row],[Generation (TWh)]]*10^9*VLOOKUP(Table1[[#This Row],[Turbine/Engine Technology]],Technology_HR!$A$2:$B$11,2,FALSE)*10^-6</f>
        <v>3914697.2699999996</v>
      </c>
      <c r="T7407" s="5">
        <f>Table1[[#This Row],[Fuel Consumption (mmBtu)]]*Table1[[#This Row],[Emission Factor (kg CO2/ mmBtu)]]*10^3</f>
        <v>488332386450.70001</v>
      </c>
      <c r="U7407" s="3">
        <f>Table1[[#This Row],[Emissions (g CO2)]]/(Table1[[#This Row],[Generation (TWh)]]*10^9)</f>
        <v>1282.9851833333337</v>
      </c>
    </row>
    <row r="7408" spans="1:21" x14ac:dyDescent="0.35">
      <c r="A7408" t="s">
        <v>2016</v>
      </c>
      <c r="B7408" t="s">
        <v>3239</v>
      </c>
      <c r="C7408" t="str">
        <f>SUBSTITUTE(Table1[[#This Row],[Fuel]],", ",",")</f>
        <v>fossil gas: natural gas</v>
      </c>
      <c r="D7408" t="s">
        <v>3239</v>
      </c>
      <c r="H7408" t="s">
        <v>3438</v>
      </c>
      <c r="I7408">
        <v>55</v>
      </c>
      <c r="J7408" t="s">
        <v>3446</v>
      </c>
      <c r="K7408">
        <v>2012</v>
      </c>
      <c r="L7408" t="s">
        <v>29</v>
      </c>
      <c r="M7408" t="s">
        <v>29</v>
      </c>
      <c r="N7408">
        <v>47.756878999999998</v>
      </c>
      <c r="O7408">
        <v>40.302821000000002</v>
      </c>
      <c r="P7408" t="s">
        <v>3578</v>
      </c>
      <c r="Q7408" s="3">
        <f>Table1[[#This Row],[Capacity (MW)]]*0.395*8760*10^-6</f>
        <v>0.19031099999999998</v>
      </c>
      <c r="R7408" s="3" cm="1">
        <f t="array" ref="R7408">AVERAGE(VLOOKUP(_xlfn.TEXTSPLIT(Table1[[#This Row],[Fuel (no space after comma)]], ","), FuelList_Final_EF!$A$2:$B$65, 2, FALSE))</f>
        <v>53.06</v>
      </c>
      <c r="S7408" s="3">
        <f>Table1[[#This Row],[Generation (TWh)]]*10^9*VLOOKUP(Table1[[#This Row],[Turbine/Engine Technology]],Technology_HR!$A$2:$B$11,2,FALSE)*10^-6</f>
        <v>1436657.7389999996</v>
      </c>
      <c r="T7408" s="5">
        <f>Table1[[#This Row],[Fuel Consumption (mmBtu)]]*Table1[[#This Row],[Emission Factor (kg CO2/ mmBtu)]]*10^3</f>
        <v>76229059631.339981</v>
      </c>
      <c r="U7408" s="3">
        <f>Table1[[#This Row],[Emissions (g CO2)]]/(Table1[[#This Row],[Generation (TWh)]]*10^9)</f>
        <v>400.54993999999994</v>
      </c>
    </row>
    <row r="7409" spans="1:21" x14ac:dyDescent="0.35">
      <c r="A7409" t="s">
        <v>2017</v>
      </c>
      <c r="B7409" t="s">
        <v>3377</v>
      </c>
      <c r="C7409" t="str">
        <f>SUBSTITUTE(Table1[[#This Row],[Fuel]],", ",",")</f>
        <v>fossil gas: natural gas,fossil liquids: heavy fuel oil,coal: unknown</v>
      </c>
      <c r="D7409" t="s">
        <v>3239</v>
      </c>
      <c r="E7409" t="s">
        <v>3241</v>
      </c>
      <c r="F7409" t="s">
        <v>3645</v>
      </c>
      <c r="H7409" t="s">
        <v>3440</v>
      </c>
      <c r="I7409">
        <v>200</v>
      </c>
      <c r="J7409" t="s">
        <v>3446</v>
      </c>
      <c r="K7409">
        <v>1971</v>
      </c>
      <c r="L7409" t="s">
        <v>29</v>
      </c>
      <c r="M7409" t="s">
        <v>29</v>
      </c>
      <c r="N7409">
        <v>55.579360999999999</v>
      </c>
      <c r="O7409">
        <v>39.560510000000001</v>
      </c>
      <c r="P7409" t="s">
        <v>3578</v>
      </c>
      <c r="Q7409" s="3">
        <f>Table1[[#This Row],[Capacity (MW)]]*0.395*8760*10^-6</f>
        <v>0.69203999999999999</v>
      </c>
      <c r="R7409" s="3" cm="1">
        <f t="array" ref="R7409">AVERAGE(VLOOKUP(_xlfn.TEXTSPLIT(Table1[[#This Row],[Fuel (no space after comma)]], ","), FuelList_Final_EF!$A$2:$B$65, 2, FALSE))</f>
        <v>78.308701458443167</v>
      </c>
      <c r="S7409" s="3">
        <f>Table1[[#This Row],[Generation (TWh)]]*10^9*VLOOKUP(Table1[[#This Row],[Turbine/Engine Technology]],Technology_HR!$A$2:$B$11,2,FALSE)*10^-6</f>
        <v>7117631.3999999994</v>
      </c>
      <c r="T7409" s="5">
        <f>Table1[[#This Row],[Fuel Consumption (mmBtu)]]*Table1[[#This Row],[Emission Factor (kg CO2/ mmBtu)]]*10^3</f>
        <v>557372472393.84082</v>
      </c>
      <c r="U7409" s="3">
        <f>Table1[[#This Row],[Emissions (g CO2)]]/(Table1[[#This Row],[Generation (TWh)]]*10^9)</f>
        <v>805.40499450008792</v>
      </c>
    </row>
    <row r="7410" spans="1:21" x14ac:dyDescent="0.35">
      <c r="A7410" t="s">
        <v>2017</v>
      </c>
      <c r="B7410" t="s">
        <v>3377</v>
      </c>
      <c r="C7410" t="str">
        <f>SUBSTITUTE(Table1[[#This Row],[Fuel]],", ",",")</f>
        <v>fossil gas: natural gas,fossil liquids: heavy fuel oil,coal: unknown</v>
      </c>
      <c r="D7410" t="s">
        <v>3239</v>
      </c>
      <c r="E7410" t="s">
        <v>3241</v>
      </c>
      <c r="F7410" t="s">
        <v>3645</v>
      </c>
      <c r="H7410" t="s">
        <v>3440</v>
      </c>
      <c r="I7410">
        <v>200</v>
      </c>
      <c r="J7410" t="s">
        <v>3446</v>
      </c>
      <c r="K7410">
        <v>1972</v>
      </c>
      <c r="L7410" t="s">
        <v>29</v>
      </c>
      <c r="M7410" t="s">
        <v>29</v>
      </c>
      <c r="N7410">
        <v>55.579360999999999</v>
      </c>
      <c r="O7410">
        <v>39.560510000000001</v>
      </c>
      <c r="P7410" t="s">
        <v>3578</v>
      </c>
      <c r="Q7410" s="3">
        <f>Table1[[#This Row],[Capacity (MW)]]*0.395*8760*10^-6</f>
        <v>0.69203999999999999</v>
      </c>
      <c r="R7410" s="3" cm="1">
        <f t="array" ref="R7410">AVERAGE(VLOOKUP(_xlfn.TEXTSPLIT(Table1[[#This Row],[Fuel (no space after comma)]], ","), FuelList_Final_EF!$A$2:$B$65, 2, FALSE))</f>
        <v>78.308701458443167</v>
      </c>
      <c r="S7410" s="3">
        <f>Table1[[#This Row],[Generation (TWh)]]*10^9*VLOOKUP(Table1[[#This Row],[Turbine/Engine Technology]],Technology_HR!$A$2:$B$11,2,FALSE)*10^-6</f>
        <v>7117631.3999999994</v>
      </c>
      <c r="T7410" s="5">
        <f>Table1[[#This Row],[Fuel Consumption (mmBtu)]]*Table1[[#This Row],[Emission Factor (kg CO2/ mmBtu)]]*10^3</f>
        <v>557372472393.84082</v>
      </c>
      <c r="U7410" s="3">
        <f>Table1[[#This Row],[Emissions (g CO2)]]/(Table1[[#This Row],[Generation (TWh)]]*10^9)</f>
        <v>805.40499450008792</v>
      </c>
    </row>
    <row r="7411" spans="1:21" x14ac:dyDescent="0.35">
      <c r="A7411" t="s">
        <v>2017</v>
      </c>
      <c r="B7411" t="s">
        <v>3377</v>
      </c>
      <c r="C7411" t="str">
        <f>SUBSTITUTE(Table1[[#This Row],[Fuel]],", ",",")</f>
        <v>fossil gas: natural gas,fossil liquids: heavy fuel oil,coal: unknown</v>
      </c>
      <c r="D7411" t="s">
        <v>3239</v>
      </c>
      <c r="E7411" t="s">
        <v>3241</v>
      </c>
      <c r="F7411" t="s">
        <v>3645</v>
      </c>
      <c r="H7411" t="s">
        <v>3440</v>
      </c>
      <c r="I7411">
        <v>200</v>
      </c>
      <c r="J7411" t="s">
        <v>3446</v>
      </c>
      <c r="K7411">
        <v>1972</v>
      </c>
      <c r="L7411" t="s">
        <v>29</v>
      </c>
      <c r="M7411" t="s">
        <v>29</v>
      </c>
      <c r="N7411">
        <v>55.579360999999999</v>
      </c>
      <c r="O7411">
        <v>39.560510000000001</v>
      </c>
      <c r="P7411" t="s">
        <v>3578</v>
      </c>
      <c r="Q7411" s="3">
        <f>Table1[[#This Row],[Capacity (MW)]]*0.395*8760*10^-6</f>
        <v>0.69203999999999999</v>
      </c>
      <c r="R7411" s="3" cm="1">
        <f t="array" ref="R7411">AVERAGE(VLOOKUP(_xlfn.TEXTSPLIT(Table1[[#This Row],[Fuel (no space after comma)]], ","), FuelList_Final_EF!$A$2:$B$65, 2, FALSE))</f>
        <v>78.308701458443167</v>
      </c>
      <c r="S7411" s="3">
        <f>Table1[[#This Row],[Generation (TWh)]]*10^9*VLOOKUP(Table1[[#This Row],[Turbine/Engine Technology]],Technology_HR!$A$2:$B$11,2,FALSE)*10^-6</f>
        <v>7117631.3999999994</v>
      </c>
      <c r="T7411" s="5">
        <f>Table1[[#This Row],[Fuel Consumption (mmBtu)]]*Table1[[#This Row],[Emission Factor (kg CO2/ mmBtu)]]*10^3</f>
        <v>557372472393.84082</v>
      </c>
      <c r="U7411" s="3">
        <f>Table1[[#This Row],[Emissions (g CO2)]]/(Table1[[#This Row],[Generation (TWh)]]*10^9)</f>
        <v>805.40499450008792</v>
      </c>
    </row>
    <row r="7412" spans="1:21" x14ac:dyDescent="0.35">
      <c r="A7412" t="s">
        <v>2017</v>
      </c>
      <c r="B7412" t="s">
        <v>3377</v>
      </c>
      <c r="C7412" t="str">
        <f>SUBSTITUTE(Table1[[#This Row],[Fuel]],", ",",")</f>
        <v>fossil gas: natural gas,fossil liquids: heavy fuel oil,coal: unknown</v>
      </c>
      <c r="D7412" t="s">
        <v>3239</v>
      </c>
      <c r="E7412" t="s">
        <v>3241</v>
      </c>
      <c r="F7412" t="s">
        <v>3645</v>
      </c>
      <c r="H7412" t="s">
        <v>3440</v>
      </c>
      <c r="I7412">
        <v>210</v>
      </c>
      <c r="J7412" t="s">
        <v>3446</v>
      </c>
      <c r="K7412">
        <v>1977</v>
      </c>
      <c r="L7412" t="s">
        <v>29</v>
      </c>
      <c r="M7412" t="s">
        <v>29</v>
      </c>
      <c r="N7412">
        <v>55.579360999999999</v>
      </c>
      <c r="O7412">
        <v>39.560510000000001</v>
      </c>
      <c r="P7412" t="s">
        <v>3578</v>
      </c>
      <c r="Q7412" s="3">
        <f>Table1[[#This Row],[Capacity (MW)]]*0.395*8760*10^-6</f>
        <v>0.72664200000000001</v>
      </c>
      <c r="R7412" s="3" cm="1">
        <f t="array" ref="R7412">AVERAGE(VLOOKUP(_xlfn.TEXTSPLIT(Table1[[#This Row],[Fuel (no space after comma)]], ","), FuelList_Final_EF!$A$2:$B$65, 2, FALSE))</f>
        <v>78.308701458443167</v>
      </c>
      <c r="S7412" s="3">
        <f>Table1[[#This Row],[Generation (TWh)]]*10^9*VLOOKUP(Table1[[#This Row],[Turbine/Engine Technology]],Technology_HR!$A$2:$B$11,2,FALSE)*10^-6</f>
        <v>7473512.9699999997</v>
      </c>
      <c r="T7412" s="5">
        <f>Table1[[#This Row],[Fuel Consumption (mmBtu)]]*Table1[[#This Row],[Emission Factor (kg CO2/ mmBtu)]]*10^3</f>
        <v>585241096013.53284</v>
      </c>
      <c r="U7412" s="3">
        <f>Table1[[#This Row],[Emissions (g CO2)]]/(Table1[[#This Row],[Generation (TWh)]]*10^9)</f>
        <v>805.40499450008781</v>
      </c>
    </row>
    <row r="7413" spans="1:21" x14ac:dyDescent="0.35">
      <c r="A7413" t="s">
        <v>2017</v>
      </c>
      <c r="B7413" t="s">
        <v>3377</v>
      </c>
      <c r="C7413" t="str">
        <f>SUBSTITUTE(Table1[[#This Row],[Fuel]],", ",",")</f>
        <v>fossil gas: natural gas,fossil liquids: heavy fuel oil,coal: unknown</v>
      </c>
      <c r="D7413" t="s">
        <v>3239</v>
      </c>
      <c r="E7413" t="s">
        <v>3241</v>
      </c>
      <c r="F7413" t="s">
        <v>3645</v>
      </c>
      <c r="H7413" t="s">
        <v>3440</v>
      </c>
      <c r="I7413">
        <v>210</v>
      </c>
      <c r="J7413" t="s">
        <v>3446</v>
      </c>
      <c r="K7413">
        <v>1978</v>
      </c>
      <c r="L7413" t="s">
        <v>29</v>
      </c>
      <c r="M7413" t="s">
        <v>29</v>
      </c>
      <c r="N7413">
        <v>55.579360999999999</v>
      </c>
      <c r="O7413">
        <v>39.560510000000001</v>
      </c>
      <c r="P7413" t="s">
        <v>3578</v>
      </c>
      <c r="Q7413" s="3">
        <f>Table1[[#This Row],[Capacity (MW)]]*0.395*8760*10^-6</f>
        <v>0.72664200000000001</v>
      </c>
      <c r="R7413" s="3" cm="1">
        <f t="array" ref="R7413">AVERAGE(VLOOKUP(_xlfn.TEXTSPLIT(Table1[[#This Row],[Fuel (no space after comma)]], ","), FuelList_Final_EF!$A$2:$B$65, 2, FALSE))</f>
        <v>78.308701458443167</v>
      </c>
      <c r="S7413" s="3">
        <f>Table1[[#This Row],[Generation (TWh)]]*10^9*VLOOKUP(Table1[[#This Row],[Turbine/Engine Technology]],Technology_HR!$A$2:$B$11,2,FALSE)*10^-6</f>
        <v>7473512.9699999997</v>
      </c>
      <c r="T7413" s="5">
        <f>Table1[[#This Row],[Fuel Consumption (mmBtu)]]*Table1[[#This Row],[Emission Factor (kg CO2/ mmBtu)]]*10^3</f>
        <v>585241096013.53284</v>
      </c>
      <c r="U7413" s="3">
        <f>Table1[[#This Row],[Emissions (g CO2)]]/(Table1[[#This Row],[Generation (TWh)]]*10^9)</f>
        <v>805.40499450008781</v>
      </c>
    </row>
    <row r="7414" spans="1:21" x14ac:dyDescent="0.35">
      <c r="A7414" t="s">
        <v>2017</v>
      </c>
      <c r="B7414" t="s">
        <v>3377</v>
      </c>
      <c r="C7414" t="str">
        <f>SUBSTITUTE(Table1[[#This Row],[Fuel]],", ",",")</f>
        <v>fossil gas: natural gas,fossil liquids: heavy fuel oil,coal: unknown</v>
      </c>
      <c r="D7414" t="s">
        <v>3239</v>
      </c>
      <c r="E7414" t="s">
        <v>3241</v>
      </c>
      <c r="F7414" t="s">
        <v>3645</v>
      </c>
      <c r="H7414" t="s">
        <v>3440</v>
      </c>
      <c r="I7414">
        <v>80</v>
      </c>
      <c r="J7414" t="s">
        <v>3446</v>
      </c>
      <c r="K7414">
        <v>1982</v>
      </c>
      <c r="L7414" t="s">
        <v>29</v>
      </c>
      <c r="M7414" t="s">
        <v>29</v>
      </c>
      <c r="N7414">
        <v>55.579360999999999</v>
      </c>
      <c r="O7414">
        <v>39.560510000000001</v>
      </c>
      <c r="P7414" t="s">
        <v>3578</v>
      </c>
      <c r="Q7414" s="3">
        <f>Table1[[#This Row],[Capacity (MW)]]*0.395*8760*10^-6</f>
        <v>0.27681600000000001</v>
      </c>
      <c r="R7414" s="3" cm="1">
        <f t="array" ref="R7414">AVERAGE(VLOOKUP(_xlfn.TEXTSPLIT(Table1[[#This Row],[Fuel (no space after comma)]], ","), FuelList_Final_EF!$A$2:$B$65, 2, FALSE))</f>
        <v>78.308701458443167</v>
      </c>
      <c r="S7414" s="3">
        <f>Table1[[#This Row],[Generation (TWh)]]*10^9*VLOOKUP(Table1[[#This Row],[Turbine/Engine Technology]],Technology_HR!$A$2:$B$11,2,FALSE)*10^-6</f>
        <v>2847052.56</v>
      </c>
      <c r="T7414" s="5">
        <f>Table1[[#This Row],[Fuel Consumption (mmBtu)]]*Table1[[#This Row],[Emission Factor (kg CO2/ mmBtu)]]*10^3</f>
        <v>222948988957.53638</v>
      </c>
      <c r="U7414" s="3">
        <f>Table1[[#This Row],[Emissions (g CO2)]]/(Table1[[#This Row],[Generation (TWh)]]*10^9)</f>
        <v>805.40499450008804</v>
      </c>
    </row>
    <row r="7415" spans="1:21" x14ac:dyDescent="0.35">
      <c r="A7415" t="s">
        <v>2017</v>
      </c>
      <c r="B7415" t="s">
        <v>3377</v>
      </c>
      <c r="C7415" t="str">
        <f>SUBSTITUTE(Table1[[#This Row],[Fuel]],", ",",")</f>
        <v>fossil gas: natural gas,fossil liquids: heavy fuel oil,coal: unknown</v>
      </c>
      <c r="D7415" t="s">
        <v>3239</v>
      </c>
      <c r="E7415" t="s">
        <v>3241</v>
      </c>
      <c r="F7415" t="s">
        <v>3645</v>
      </c>
      <c r="H7415" t="s">
        <v>3438</v>
      </c>
      <c r="I7415">
        <v>400</v>
      </c>
      <c r="J7415" t="s">
        <v>3446</v>
      </c>
      <c r="K7415">
        <v>2010</v>
      </c>
      <c r="L7415" t="s">
        <v>29</v>
      </c>
      <c r="M7415" t="s">
        <v>29</v>
      </c>
      <c r="N7415">
        <v>55.579360999999999</v>
      </c>
      <c r="O7415">
        <v>39.560510000000001</v>
      </c>
      <c r="P7415" t="s">
        <v>3578</v>
      </c>
      <c r="Q7415" s="3">
        <f>Table1[[#This Row],[Capacity (MW)]]*0.395*8760*10^-6</f>
        <v>1.38408</v>
      </c>
      <c r="R7415" s="3" cm="1">
        <f t="array" ref="R7415">AVERAGE(VLOOKUP(_xlfn.TEXTSPLIT(Table1[[#This Row],[Fuel (no space after comma)]], ","), FuelList_Final_EF!$A$2:$B$65, 2, FALSE))</f>
        <v>78.308701458443167</v>
      </c>
      <c r="S7415" s="3">
        <f>Table1[[#This Row],[Generation (TWh)]]*10^9*VLOOKUP(Table1[[#This Row],[Turbine/Engine Technology]],Technology_HR!$A$2:$B$11,2,FALSE)*10^-6</f>
        <v>10448419.92</v>
      </c>
      <c r="T7415" s="5">
        <f>Table1[[#This Row],[Fuel Consumption (mmBtu)]]*Table1[[#This Row],[Emission Factor (kg CO2/ mmBtu)]]*10^3</f>
        <v>818202196227.73059</v>
      </c>
      <c r="U7415" s="3">
        <f>Table1[[#This Row],[Emissions (g CO2)]]/(Table1[[#This Row],[Generation (TWh)]]*10^9)</f>
        <v>591.1523873097874</v>
      </c>
    </row>
    <row r="7416" spans="1:21" x14ac:dyDescent="0.35">
      <c r="A7416" t="s">
        <v>2018</v>
      </c>
      <c r="B7416" t="s">
        <v>3239</v>
      </c>
      <c r="C7416" t="str">
        <f>SUBSTITUTE(Table1[[#This Row],[Fuel]],", ",",")</f>
        <v>fossil gas: natural gas</v>
      </c>
      <c r="D7416" t="s">
        <v>3239</v>
      </c>
      <c r="H7416" t="s">
        <v>3440</v>
      </c>
      <c r="I7416">
        <v>200</v>
      </c>
      <c r="J7416" t="s">
        <v>3446</v>
      </c>
      <c r="K7416">
        <v>1966</v>
      </c>
      <c r="L7416" t="s">
        <v>29</v>
      </c>
      <c r="M7416" t="s">
        <v>29</v>
      </c>
      <c r="N7416">
        <v>53.946655999999997</v>
      </c>
      <c r="O7416">
        <v>37.648555000000002</v>
      </c>
      <c r="P7416" t="s">
        <v>3578</v>
      </c>
      <c r="Q7416" s="3">
        <f>Table1[[#This Row],[Capacity (MW)]]*0.395*8760*10^-6</f>
        <v>0.69203999999999999</v>
      </c>
      <c r="R7416" s="3" cm="1">
        <f t="array" ref="R7416">AVERAGE(VLOOKUP(_xlfn.TEXTSPLIT(Table1[[#This Row],[Fuel (no space after comma)]], ","), FuelList_Final_EF!$A$2:$B$65, 2, FALSE))</f>
        <v>53.06</v>
      </c>
      <c r="S7416" s="3">
        <f>Table1[[#This Row],[Generation (TWh)]]*10^9*VLOOKUP(Table1[[#This Row],[Turbine/Engine Technology]],Technology_HR!$A$2:$B$11,2,FALSE)*10^-6</f>
        <v>7117631.3999999994</v>
      </c>
      <c r="T7416" s="5">
        <f>Table1[[#This Row],[Fuel Consumption (mmBtu)]]*Table1[[#This Row],[Emission Factor (kg CO2/ mmBtu)]]*10^3</f>
        <v>377661522084</v>
      </c>
      <c r="U7416" s="3">
        <f>Table1[[#This Row],[Emissions (g CO2)]]/(Table1[[#This Row],[Generation (TWh)]]*10^9)</f>
        <v>545.72209999999995</v>
      </c>
    </row>
    <row r="7417" spans="1:21" x14ac:dyDescent="0.35">
      <c r="A7417" t="s">
        <v>2018</v>
      </c>
      <c r="B7417" t="s">
        <v>3239</v>
      </c>
      <c r="C7417" t="str">
        <f>SUBSTITUTE(Table1[[#This Row],[Fuel]],", ",",")</f>
        <v>fossil gas: natural gas</v>
      </c>
      <c r="D7417" t="s">
        <v>3239</v>
      </c>
      <c r="H7417" t="s">
        <v>3440</v>
      </c>
      <c r="I7417">
        <v>200</v>
      </c>
      <c r="J7417" t="s">
        <v>3446</v>
      </c>
      <c r="K7417">
        <v>1966</v>
      </c>
      <c r="L7417" t="s">
        <v>29</v>
      </c>
      <c r="M7417" t="s">
        <v>29</v>
      </c>
      <c r="N7417">
        <v>53.946655999999997</v>
      </c>
      <c r="O7417">
        <v>37.648555000000002</v>
      </c>
      <c r="P7417" t="s">
        <v>3578</v>
      </c>
      <c r="Q7417" s="3">
        <f>Table1[[#This Row],[Capacity (MW)]]*0.395*8760*10^-6</f>
        <v>0.69203999999999999</v>
      </c>
      <c r="R7417" s="3" cm="1">
        <f t="array" ref="R7417">AVERAGE(VLOOKUP(_xlfn.TEXTSPLIT(Table1[[#This Row],[Fuel (no space after comma)]], ","), FuelList_Final_EF!$A$2:$B$65, 2, FALSE))</f>
        <v>53.06</v>
      </c>
      <c r="S7417" s="3">
        <f>Table1[[#This Row],[Generation (TWh)]]*10^9*VLOOKUP(Table1[[#This Row],[Turbine/Engine Technology]],Technology_HR!$A$2:$B$11,2,FALSE)*10^-6</f>
        <v>7117631.3999999994</v>
      </c>
      <c r="T7417" s="5">
        <f>Table1[[#This Row],[Fuel Consumption (mmBtu)]]*Table1[[#This Row],[Emission Factor (kg CO2/ mmBtu)]]*10^3</f>
        <v>377661522084</v>
      </c>
      <c r="U7417" s="3">
        <f>Table1[[#This Row],[Emissions (g CO2)]]/(Table1[[#This Row],[Generation (TWh)]]*10^9)</f>
        <v>545.72209999999995</v>
      </c>
    </row>
    <row r="7418" spans="1:21" x14ac:dyDescent="0.35">
      <c r="A7418" t="s">
        <v>1963</v>
      </c>
      <c r="B7418" t="s">
        <v>3263</v>
      </c>
      <c r="C7418" t="str">
        <f>SUBSTITUTE(Table1[[#This Row],[Fuel]],", ",",")</f>
        <v>fossil gas: natural gas,fossil liquids: heavy fuel oil</v>
      </c>
      <c r="D7418" t="s">
        <v>3239</v>
      </c>
      <c r="E7418" t="s">
        <v>3241</v>
      </c>
      <c r="H7418" t="s">
        <v>3438</v>
      </c>
      <c r="I7418">
        <v>125</v>
      </c>
      <c r="J7418" t="s">
        <v>3452</v>
      </c>
      <c r="K7418" t="s">
        <v>29</v>
      </c>
      <c r="L7418" t="s">
        <v>29</v>
      </c>
      <c r="M7418" t="s">
        <v>29</v>
      </c>
      <c r="N7418">
        <v>55.518490999999997</v>
      </c>
      <c r="O7418">
        <v>37.579576000000003</v>
      </c>
      <c r="P7418" t="s">
        <v>3578</v>
      </c>
      <c r="Q7418" s="3">
        <f>Table1[[#This Row],[Capacity (MW)]]*0.395*8760*10^-6</f>
        <v>0.43252499999999999</v>
      </c>
      <c r="R7418" s="3" cm="1">
        <f t="array" ref="R7418">AVERAGE(VLOOKUP(_xlfn.TEXTSPLIT(Table1[[#This Row],[Fuel (no space after comma)]], ","), FuelList_Final_EF!$A$2:$B$65, 2, FALSE))</f>
        <v>67.331265155508703</v>
      </c>
      <c r="S7418" s="3">
        <f>Table1[[#This Row],[Generation (TWh)]]*10^9*VLOOKUP(Table1[[#This Row],[Turbine/Engine Technology]],Technology_HR!$A$2:$B$11,2,FALSE)*10^-6</f>
        <v>3265131.2249999996</v>
      </c>
      <c r="T7418" s="5">
        <f>Table1[[#This Row],[Fuel Consumption (mmBtu)]]*Table1[[#This Row],[Emission Factor (kg CO2/ mmBtu)]]*10^3</f>
        <v>219845416278.00592</v>
      </c>
      <c r="U7418" s="3">
        <f>Table1[[#This Row],[Emissions (g CO2)]]/(Table1[[#This Row],[Generation (TWh)]]*10^9)</f>
        <v>508.28372065893512</v>
      </c>
    </row>
    <row r="7419" spans="1:21" x14ac:dyDescent="0.35">
      <c r="A7419" t="s">
        <v>1963</v>
      </c>
      <c r="B7419" t="s">
        <v>3263</v>
      </c>
      <c r="C7419" t="str">
        <f>SUBSTITUTE(Table1[[#This Row],[Fuel]],", ",",")</f>
        <v>fossil gas: natural gas,fossil liquids: heavy fuel oil</v>
      </c>
      <c r="D7419" t="s">
        <v>3239</v>
      </c>
      <c r="E7419" t="s">
        <v>3241</v>
      </c>
      <c r="H7419" t="s">
        <v>3438</v>
      </c>
      <c r="I7419">
        <v>125</v>
      </c>
      <c r="J7419" t="s">
        <v>3452</v>
      </c>
      <c r="K7419" t="s">
        <v>29</v>
      </c>
      <c r="L7419" t="s">
        <v>29</v>
      </c>
      <c r="M7419" t="s">
        <v>29</v>
      </c>
      <c r="N7419">
        <v>55.518490999999997</v>
      </c>
      <c r="O7419">
        <v>37.579576000000003</v>
      </c>
      <c r="P7419" t="s">
        <v>3578</v>
      </c>
      <c r="Q7419" s="3">
        <f>Table1[[#This Row],[Capacity (MW)]]*0.395*8760*10^-6</f>
        <v>0.43252499999999999</v>
      </c>
      <c r="R7419" s="3" cm="1">
        <f t="array" ref="R7419">AVERAGE(VLOOKUP(_xlfn.TEXTSPLIT(Table1[[#This Row],[Fuel (no space after comma)]], ","), FuelList_Final_EF!$A$2:$B$65, 2, FALSE))</f>
        <v>67.331265155508703</v>
      </c>
      <c r="S7419" s="3">
        <f>Table1[[#This Row],[Generation (TWh)]]*10^9*VLOOKUP(Table1[[#This Row],[Turbine/Engine Technology]],Technology_HR!$A$2:$B$11,2,FALSE)*10^-6</f>
        <v>3265131.2249999996</v>
      </c>
      <c r="T7419" s="5">
        <f>Table1[[#This Row],[Fuel Consumption (mmBtu)]]*Table1[[#This Row],[Emission Factor (kg CO2/ mmBtu)]]*10^3</f>
        <v>219845416278.00592</v>
      </c>
      <c r="U7419" s="3">
        <f>Table1[[#This Row],[Emissions (g CO2)]]/(Table1[[#This Row],[Generation (TWh)]]*10^9)</f>
        <v>508.28372065893512</v>
      </c>
    </row>
    <row r="7420" spans="1:21" x14ac:dyDescent="0.35">
      <c r="A7420" t="s">
        <v>1947</v>
      </c>
      <c r="B7420" t="s">
        <v>3263</v>
      </c>
      <c r="C7420" t="str">
        <f>SUBSTITUTE(Table1[[#This Row],[Fuel]],", ",",")</f>
        <v>fossil gas: natural gas,fossil liquids: heavy fuel oil</v>
      </c>
      <c r="D7420" t="s">
        <v>3239</v>
      </c>
      <c r="E7420" t="s">
        <v>3241</v>
      </c>
      <c r="H7420" t="s">
        <v>3440</v>
      </c>
      <c r="I7420">
        <v>60</v>
      </c>
      <c r="J7420" t="s">
        <v>3446</v>
      </c>
      <c r="K7420">
        <v>1973</v>
      </c>
      <c r="L7420" t="s">
        <v>29</v>
      </c>
      <c r="M7420" t="s">
        <v>29</v>
      </c>
      <c r="N7420">
        <v>54.769112</v>
      </c>
      <c r="O7420">
        <v>32.143040999999997</v>
      </c>
      <c r="P7420" t="s">
        <v>3578</v>
      </c>
      <c r="Q7420" s="3">
        <f>Table1[[#This Row],[Capacity (MW)]]*0.395*8760*10^-6</f>
        <v>0.20761200000000002</v>
      </c>
      <c r="R7420" s="3" cm="1">
        <f t="array" ref="R7420">AVERAGE(VLOOKUP(_xlfn.TEXTSPLIT(Table1[[#This Row],[Fuel (no space after comma)]], ","), FuelList_Final_EF!$A$2:$B$65, 2, FALSE))</f>
        <v>67.331265155508703</v>
      </c>
      <c r="S7420" s="3">
        <f>Table1[[#This Row],[Generation (TWh)]]*10^9*VLOOKUP(Table1[[#This Row],[Turbine/Engine Technology]],Technology_HR!$A$2:$B$11,2,FALSE)*10^-6</f>
        <v>2135289.42</v>
      </c>
      <c r="T7420" s="5">
        <f>Table1[[#This Row],[Fuel Consumption (mmBtu)]]*Table1[[#This Row],[Emission Factor (kg CO2/ mmBtu)]]*10^3</f>
        <v>143771738121.77237</v>
      </c>
      <c r="U7420" s="3">
        <f>Table1[[#This Row],[Emissions (g CO2)]]/(Table1[[#This Row],[Generation (TWh)]]*10^9)</f>
        <v>692.50206212440685</v>
      </c>
    </row>
    <row r="7421" spans="1:21" x14ac:dyDescent="0.35">
      <c r="A7421" t="s">
        <v>1947</v>
      </c>
      <c r="B7421" t="s">
        <v>3263</v>
      </c>
      <c r="C7421" t="str">
        <f>SUBSTITUTE(Table1[[#This Row],[Fuel]],", ",",")</f>
        <v>fossil gas: natural gas,fossil liquids: heavy fuel oil</v>
      </c>
      <c r="D7421" t="s">
        <v>3239</v>
      </c>
      <c r="E7421" t="s">
        <v>3241</v>
      </c>
      <c r="H7421" t="s">
        <v>3440</v>
      </c>
      <c r="I7421">
        <v>105</v>
      </c>
      <c r="J7421" t="s">
        <v>3446</v>
      </c>
      <c r="K7421">
        <v>1973</v>
      </c>
      <c r="L7421" t="s">
        <v>29</v>
      </c>
      <c r="M7421">
        <v>2025</v>
      </c>
      <c r="N7421">
        <v>54.769112</v>
      </c>
      <c r="O7421">
        <v>32.143040999999997</v>
      </c>
      <c r="P7421" t="s">
        <v>3578</v>
      </c>
      <c r="Q7421" s="3">
        <f>Table1[[#This Row],[Capacity (MW)]]*0.395*8760*10^-6</f>
        <v>0.36332100000000001</v>
      </c>
      <c r="R7421" s="3" cm="1">
        <f t="array" ref="R7421">AVERAGE(VLOOKUP(_xlfn.TEXTSPLIT(Table1[[#This Row],[Fuel (no space after comma)]], ","), FuelList_Final_EF!$A$2:$B$65, 2, FALSE))</f>
        <v>67.331265155508703</v>
      </c>
      <c r="S7421" s="3">
        <f>Table1[[#This Row],[Generation (TWh)]]*10^9*VLOOKUP(Table1[[#This Row],[Turbine/Engine Technology]],Technology_HR!$A$2:$B$11,2,FALSE)*10^-6</f>
        <v>3736756.4849999999</v>
      </c>
      <c r="T7421" s="5">
        <f>Table1[[#This Row],[Fuel Consumption (mmBtu)]]*Table1[[#This Row],[Emission Factor (kg CO2/ mmBtu)]]*10^3</f>
        <v>251600541713.10168</v>
      </c>
      <c r="U7421" s="3">
        <f>Table1[[#This Row],[Emissions (g CO2)]]/(Table1[[#This Row],[Generation (TWh)]]*10^9)</f>
        <v>692.50206212440708</v>
      </c>
    </row>
    <row r="7422" spans="1:21" x14ac:dyDescent="0.35">
      <c r="A7422" t="s">
        <v>1947</v>
      </c>
      <c r="B7422" t="s">
        <v>3263</v>
      </c>
      <c r="C7422" t="str">
        <f>SUBSTITUTE(Table1[[#This Row],[Fuel]],", ",",")</f>
        <v>fossil gas: natural gas,fossil liquids: heavy fuel oil</v>
      </c>
      <c r="D7422" t="s">
        <v>3239</v>
      </c>
      <c r="E7422" t="s">
        <v>3241</v>
      </c>
      <c r="H7422" t="s">
        <v>3440</v>
      </c>
      <c r="I7422">
        <v>126</v>
      </c>
      <c r="J7422" t="s">
        <v>3449</v>
      </c>
      <c r="K7422">
        <v>2025</v>
      </c>
      <c r="L7422" t="s">
        <v>29</v>
      </c>
      <c r="M7422" t="s">
        <v>29</v>
      </c>
      <c r="N7422">
        <v>54.769112</v>
      </c>
      <c r="O7422">
        <v>32.143040999999997</v>
      </c>
      <c r="P7422" t="s">
        <v>3578</v>
      </c>
      <c r="Q7422" s="3">
        <f>Table1[[#This Row],[Capacity (MW)]]*0.395*8760*10^-6</f>
        <v>0.43598520000000002</v>
      </c>
      <c r="R7422" s="3" cm="1">
        <f t="array" ref="R7422">AVERAGE(VLOOKUP(_xlfn.TEXTSPLIT(Table1[[#This Row],[Fuel (no space after comma)]], ","), FuelList_Final_EF!$A$2:$B$65, 2, FALSE))</f>
        <v>67.331265155508703</v>
      </c>
      <c r="S7422" s="3">
        <f>Table1[[#This Row],[Generation (TWh)]]*10^9*VLOOKUP(Table1[[#This Row],[Turbine/Engine Technology]],Technology_HR!$A$2:$B$11,2,FALSE)*10^-6</f>
        <v>4484107.7819999997</v>
      </c>
      <c r="T7422" s="5">
        <f>Table1[[#This Row],[Fuel Consumption (mmBtu)]]*Table1[[#This Row],[Emission Factor (kg CO2/ mmBtu)]]*10^3</f>
        <v>301920650055.72198</v>
      </c>
      <c r="U7422" s="3">
        <f>Table1[[#This Row],[Emissions (g CO2)]]/(Table1[[#This Row],[Generation (TWh)]]*10^9)</f>
        <v>692.50206212440696</v>
      </c>
    </row>
    <row r="7423" spans="1:21" x14ac:dyDescent="0.35">
      <c r="A7423" t="s">
        <v>1947</v>
      </c>
      <c r="B7423" t="s">
        <v>3263</v>
      </c>
      <c r="C7423" t="str">
        <f>SUBSTITUTE(Table1[[#This Row],[Fuel]],", ",",")</f>
        <v>fossil gas: natural gas,fossil liquids: heavy fuel oil</v>
      </c>
      <c r="D7423" t="s">
        <v>3239</v>
      </c>
      <c r="E7423" t="s">
        <v>3241</v>
      </c>
      <c r="H7423" t="s">
        <v>3440</v>
      </c>
      <c r="I7423">
        <v>130</v>
      </c>
      <c r="J7423" t="s">
        <v>3449</v>
      </c>
      <c r="K7423">
        <v>2024</v>
      </c>
      <c r="L7423" t="s">
        <v>29</v>
      </c>
      <c r="M7423" t="s">
        <v>29</v>
      </c>
      <c r="N7423">
        <v>54.769112</v>
      </c>
      <c r="O7423">
        <v>32.143040999999997</v>
      </c>
      <c r="P7423" t="s">
        <v>3578</v>
      </c>
      <c r="Q7423" s="3">
        <f>Table1[[#This Row],[Capacity (MW)]]*0.395*8760*10^-6</f>
        <v>0.449826</v>
      </c>
      <c r="R7423" s="3" cm="1">
        <f t="array" ref="R7423">AVERAGE(VLOOKUP(_xlfn.TEXTSPLIT(Table1[[#This Row],[Fuel (no space after comma)]], ","), FuelList_Final_EF!$A$2:$B$65, 2, FALSE))</f>
        <v>67.331265155508703</v>
      </c>
      <c r="S7423" s="3">
        <f>Table1[[#This Row],[Generation (TWh)]]*10^9*VLOOKUP(Table1[[#This Row],[Turbine/Engine Technology]],Technology_HR!$A$2:$B$11,2,FALSE)*10^-6</f>
        <v>4626460.41</v>
      </c>
      <c r="T7423" s="5">
        <f>Table1[[#This Row],[Fuel Consumption (mmBtu)]]*Table1[[#This Row],[Emission Factor (kg CO2/ mmBtu)]]*10^3</f>
        <v>311505432597.17352</v>
      </c>
      <c r="U7423" s="3">
        <f>Table1[[#This Row],[Emissions (g CO2)]]/(Table1[[#This Row],[Generation (TWh)]]*10^9)</f>
        <v>692.50206212440708</v>
      </c>
    </row>
    <row r="7424" spans="1:21" x14ac:dyDescent="0.35">
      <c r="A7424" t="s">
        <v>2019</v>
      </c>
      <c r="B7424" t="s">
        <v>3375</v>
      </c>
      <c r="C7424" t="str">
        <f>SUBSTITUTE(Table1[[#This Row],[Fuel]],", ",",")</f>
        <v>fossil gas: natural gas,coal: unknown,fossil liquids: heavy fuel oil</v>
      </c>
      <c r="D7424" t="s">
        <v>3239</v>
      </c>
      <c r="E7424" t="s">
        <v>3645</v>
      </c>
      <c r="F7424" t="s">
        <v>3241</v>
      </c>
      <c r="H7424" t="s">
        <v>3440</v>
      </c>
      <c r="I7424">
        <v>210</v>
      </c>
      <c r="J7424" t="s">
        <v>3446</v>
      </c>
      <c r="K7424">
        <v>1978</v>
      </c>
      <c r="L7424" t="s">
        <v>29</v>
      </c>
      <c r="M7424" t="s">
        <v>29</v>
      </c>
      <c r="N7424">
        <v>55.607747000000003</v>
      </c>
      <c r="O7424">
        <v>32.413713999999999</v>
      </c>
      <c r="P7424" t="s">
        <v>3578</v>
      </c>
      <c r="Q7424" s="3">
        <f>Table1[[#This Row],[Capacity (MW)]]*0.395*8760*10^-6</f>
        <v>0.72664200000000001</v>
      </c>
      <c r="R7424" s="3" cm="1">
        <f t="array" ref="R7424">AVERAGE(VLOOKUP(_xlfn.TEXTSPLIT(Table1[[#This Row],[Fuel (no space after comma)]], ","), FuelList_Final_EF!$A$2:$B$65, 2, FALSE))</f>
        <v>78.308701458443167</v>
      </c>
      <c r="S7424" s="3">
        <f>Table1[[#This Row],[Generation (TWh)]]*10^9*VLOOKUP(Table1[[#This Row],[Turbine/Engine Technology]],Technology_HR!$A$2:$B$11,2,FALSE)*10^-6</f>
        <v>7473512.9699999997</v>
      </c>
      <c r="T7424" s="5">
        <f>Table1[[#This Row],[Fuel Consumption (mmBtu)]]*Table1[[#This Row],[Emission Factor (kg CO2/ mmBtu)]]*10^3</f>
        <v>585241096013.53284</v>
      </c>
      <c r="U7424" s="3">
        <f>Table1[[#This Row],[Emissions (g CO2)]]/(Table1[[#This Row],[Generation (TWh)]]*10^9)</f>
        <v>805.40499450008781</v>
      </c>
    </row>
    <row r="7425" spans="1:21" x14ac:dyDescent="0.35">
      <c r="A7425" t="s">
        <v>2019</v>
      </c>
      <c r="B7425" t="s">
        <v>3375</v>
      </c>
      <c r="C7425" t="str">
        <f>SUBSTITUTE(Table1[[#This Row],[Fuel]],", ",",")</f>
        <v>fossil gas: natural gas,coal: unknown,fossil liquids: heavy fuel oil</v>
      </c>
      <c r="D7425" t="s">
        <v>3239</v>
      </c>
      <c r="E7425" t="s">
        <v>3645</v>
      </c>
      <c r="F7425" t="s">
        <v>3241</v>
      </c>
      <c r="H7425" t="s">
        <v>3440</v>
      </c>
      <c r="I7425">
        <v>210</v>
      </c>
      <c r="J7425" t="s">
        <v>3446</v>
      </c>
      <c r="K7425">
        <v>1979</v>
      </c>
      <c r="L7425" t="s">
        <v>29</v>
      </c>
      <c r="M7425" t="s">
        <v>29</v>
      </c>
      <c r="N7425">
        <v>55.607747000000003</v>
      </c>
      <c r="O7425">
        <v>32.413713999999999</v>
      </c>
      <c r="P7425" t="s">
        <v>3578</v>
      </c>
      <c r="Q7425" s="3">
        <f>Table1[[#This Row],[Capacity (MW)]]*0.395*8760*10^-6</f>
        <v>0.72664200000000001</v>
      </c>
      <c r="R7425" s="3" cm="1">
        <f t="array" ref="R7425">AVERAGE(VLOOKUP(_xlfn.TEXTSPLIT(Table1[[#This Row],[Fuel (no space after comma)]], ","), FuelList_Final_EF!$A$2:$B$65, 2, FALSE))</f>
        <v>78.308701458443167</v>
      </c>
      <c r="S7425" s="3">
        <f>Table1[[#This Row],[Generation (TWh)]]*10^9*VLOOKUP(Table1[[#This Row],[Turbine/Engine Technology]],Technology_HR!$A$2:$B$11,2,FALSE)*10^-6</f>
        <v>7473512.9699999997</v>
      </c>
      <c r="T7425" s="5">
        <f>Table1[[#This Row],[Fuel Consumption (mmBtu)]]*Table1[[#This Row],[Emission Factor (kg CO2/ mmBtu)]]*10^3</f>
        <v>585241096013.53284</v>
      </c>
      <c r="U7425" s="3">
        <f>Table1[[#This Row],[Emissions (g CO2)]]/(Table1[[#This Row],[Generation (TWh)]]*10^9)</f>
        <v>805.40499450008781</v>
      </c>
    </row>
    <row r="7426" spans="1:21" x14ac:dyDescent="0.35">
      <c r="A7426" t="s">
        <v>2019</v>
      </c>
      <c r="B7426" t="s">
        <v>3375</v>
      </c>
      <c r="C7426" t="str">
        <f>SUBSTITUTE(Table1[[#This Row],[Fuel]],", ",",")</f>
        <v>fossil gas: natural gas,coal: unknown,fossil liquids: heavy fuel oil</v>
      </c>
      <c r="D7426" t="s">
        <v>3239</v>
      </c>
      <c r="E7426" t="s">
        <v>3645</v>
      </c>
      <c r="F7426" t="s">
        <v>3241</v>
      </c>
      <c r="H7426" t="s">
        <v>3440</v>
      </c>
      <c r="I7426">
        <v>210</v>
      </c>
      <c r="J7426" t="s">
        <v>3446</v>
      </c>
      <c r="K7426">
        <v>1985</v>
      </c>
      <c r="L7426" t="s">
        <v>29</v>
      </c>
      <c r="M7426" t="s">
        <v>29</v>
      </c>
      <c r="N7426">
        <v>55.607747000000003</v>
      </c>
      <c r="O7426">
        <v>32.413713999999999</v>
      </c>
      <c r="P7426" t="s">
        <v>3578</v>
      </c>
      <c r="Q7426" s="3">
        <f>Table1[[#This Row],[Capacity (MW)]]*0.395*8760*10^-6</f>
        <v>0.72664200000000001</v>
      </c>
      <c r="R7426" s="3" cm="1">
        <f t="array" ref="R7426">AVERAGE(VLOOKUP(_xlfn.TEXTSPLIT(Table1[[#This Row],[Fuel (no space after comma)]], ","), FuelList_Final_EF!$A$2:$B$65, 2, FALSE))</f>
        <v>78.308701458443167</v>
      </c>
      <c r="S7426" s="3">
        <f>Table1[[#This Row],[Generation (TWh)]]*10^9*VLOOKUP(Table1[[#This Row],[Turbine/Engine Technology]],Technology_HR!$A$2:$B$11,2,FALSE)*10^-6</f>
        <v>7473512.9699999997</v>
      </c>
      <c r="T7426" s="5">
        <f>Table1[[#This Row],[Fuel Consumption (mmBtu)]]*Table1[[#This Row],[Emission Factor (kg CO2/ mmBtu)]]*10^3</f>
        <v>585241096013.53284</v>
      </c>
      <c r="U7426" s="3">
        <f>Table1[[#This Row],[Emissions (g CO2)]]/(Table1[[#This Row],[Generation (TWh)]]*10^9)</f>
        <v>805.40499450008781</v>
      </c>
    </row>
    <row r="7427" spans="1:21" x14ac:dyDescent="0.35">
      <c r="A7427" t="s">
        <v>1962</v>
      </c>
      <c r="B7427" t="s">
        <v>3240</v>
      </c>
      <c r="C7427" t="str">
        <f>SUBSTITUTE(Table1[[#This Row],[Fuel]],", ",",")</f>
        <v>fossil gas: natural gas,fossil liquids: diesel</v>
      </c>
      <c r="D7427" t="s">
        <v>3239</v>
      </c>
      <c r="E7427" t="s">
        <v>3258</v>
      </c>
      <c r="H7427" t="s">
        <v>3438</v>
      </c>
      <c r="I7427">
        <v>82.5</v>
      </c>
      <c r="J7427" t="s">
        <v>3446</v>
      </c>
      <c r="K7427">
        <v>2009</v>
      </c>
      <c r="L7427" t="s">
        <v>29</v>
      </c>
      <c r="M7427" t="s">
        <v>29</v>
      </c>
      <c r="N7427">
        <v>43.594700000000003</v>
      </c>
      <c r="O7427">
        <v>39.754399999999997</v>
      </c>
      <c r="P7427" t="s">
        <v>3578</v>
      </c>
      <c r="Q7427" s="3">
        <f>Table1[[#This Row],[Capacity (MW)]]*0.395*8760*10^-6</f>
        <v>0.28546650000000001</v>
      </c>
      <c r="R7427" s="3" cm="1">
        <f t="array" ref="R7427">AVERAGE(VLOOKUP(_xlfn.TEXTSPLIT(Table1[[#This Row],[Fuel (no space after comma)]], ","), FuelList_Final_EF!$A$2:$B$65, 2, FALSE))</f>
        <v>65.583341148886291</v>
      </c>
      <c r="S7427" s="3">
        <f>Table1[[#This Row],[Generation (TWh)]]*10^9*VLOOKUP(Table1[[#This Row],[Turbine/Engine Technology]],Technology_HR!$A$2:$B$11,2,FALSE)*10^-6</f>
        <v>2154986.6085000001</v>
      </c>
      <c r="T7427" s="5">
        <f>Table1[[#This Row],[Fuel Consumption (mmBtu)]]*Table1[[#This Row],[Emission Factor (kg CO2/ mmBtu)]]*10^3</f>
        <v>141331221916.53696</v>
      </c>
      <c r="U7427" s="3">
        <f>Table1[[#This Row],[Emissions (g CO2)]]/(Table1[[#This Row],[Generation (TWh)]]*10^9)</f>
        <v>495.08864233294258</v>
      </c>
    </row>
    <row r="7428" spans="1:21" x14ac:dyDescent="0.35">
      <c r="A7428" t="s">
        <v>2020</v>
      </c>
      <c r="B7428" t="s">
        <v>3239</v>
      </c>
      <c r="C7428" t="str">
        <f>SUBSTITUTE(Table1[[#This Row],[Fuel]],", ",",")</f>
        <v>fossil gas: natural gas</v>
      </c>
      <c r="D7428" t="s">
        <v>3239</v>
      </c>
      <c r="H7428" t="s">
        <v>3440</v>
      </c>
      <c r="I7428">
        <v>60</v>
      </c>
      <c r="J7428" t="s">
        <v>3446</v>
      </c>
      <c r="K7428">
        <v>2006</v>
      </c>
      <c r="L7428" t="s">
        <v>29</v>
      </c>
      <c r="M7428" t="s">
        <v>29</v>
      </c>
      <c r="N7428">
        <v>59.695700000000002</v>
      </c>
      <c r="O7428">
        <v>56.674999999999997</v>
      </c>
      <c r="P7428" t="s">
        <v>3578</v>
      </c>
      <c r="Q7428" s="3">
        <f>Table1[[#This Row],[Capacity (MW)]]*0.395*8760*10^-6</f>
        <v>0.20761200000000002</v>
      </c>
      <c r="R7428" s="3" cm="1">
        <f t="array" ref="R7428">AVERAGE(VLOOKUP(_xlfn.TEXTSPLIT(Table1[[#This Row],[Fuel (no space after comma)]], ","), FuelList_Final_EF!$A$2:$B$65, 2, FALSE))</f>
        <v>53.06</v>
      </c>
      <c r="S7428" s="3">
        <f>Table1[[#This Row],[Generation (TWh)]]*10^9*VLOOKUP(Table1[[#This Row],[Turbine/Engine Technology]],Technology_HR!$A$2:$B$11,2,FALSE)*10^-6</f>
        <v>2135289.42</v>
      </c>
      <c r="T7428" s="5">
        <f>Table1[[#This Row],[Fuel Consumption (mmBtu)]]*Table1[[#This Row],[Emission Factor (kg CO2/ mmBtu)]]*10^3</f>
        <v>113298456625.2</v>
      </c>
      <c r="U7428" s="3">
        <f>Table1[[#This Row],[Emissions (g CO2)]]/(Table1[[#This Row],[Generation (TWh)]]*10^9)</f>
        <v>545.72209999999995</v>
      </c>
    </row>
    <row r="7429" spans="1:21" x14ac:dyDescent="0.35">
      <c r="A7429" t="s">
        <v>2020</v>
      </c>
      <c r="B7429" t="s">
        <v>3239</v>
      </c>
      <c r="C7429" t="str">
        <f>SUBSTITUTE(Table1[[#This Row],[Fuel]],", ",",")</f>
        <v>fossil gas: natural gas</v>
      </c>
      <c r="D7429" t="s">
        <v>3239</v>
      </c>
      <c r="H7429" t="s">
        <v>3437</v>
      </c>
      <c r="I7429">
        <v>54</v>
      </c>
      <c r="J7429" t="s">
        <v>3446</v>
      </c>
      <c r="K7429">
        <v>2019</v>
      </c>
      <c r="L7429" t="s">
        <v>29</v>
      </c>
      <c r="M7429" t="s">
        <v>29</v>
      </c>
      <c r="N7429">
        <v>59.695700000000002</v>
      </c>
      <c r="O7429">
        <v>56.674999999999997</v>
      </c>
      <c r="P7429" t="s">
        <v>3578</v>
      </c>
      <c r="Q7429" s="3">
        <f>Table1[[#This Row],[Capacity (MW)]]*0.395*8760*10^-6</f>
        <v>0.18685080000000001</v>
      </c>
      <c r="R7429" s="3" cm="1">
        <f t="array" ref="R7429">AVERAGE(VLOOKUP(_xlfn.TEXTSPLIT(Table1[[#This Row],[Fuel (no space after comma)]], ","), FuelList_Final_EF!$A$2:$B$65, 2, FALSE))</f>
        <v>53.06</v>
      </c>
      <c r="S7429" s="3">
        <f>Table1[[#This Row],[Generation (TWh)]]*10^9*VLOOKUP(Table1[[#This Row],[Turbine/Engine Technology]],Technology_HR!$A$2:$B$11,2,FALSE)*10^-6</f>
        <v>1662972.1199999999</v>
      </c>
      <c r="T7429" s="5">
        <f>Table1[[#This Row],[Fuel Consumption (mmBtu)]]*Table1[[#This Row],[Emission Factor (kg CO2/ mmBtu)]]*10^3</f>
        <v>88237300687.199997</v>
      </c>
      <c r="U7429" s="3">
        <f>Table1[[#This Row],[Emissions (g CO2)]]/(Table1[[#This Row],[Generation (TWh)]]*10^9)</f>
        <v>472.23399999999998</v>
      </c>
    </row>
    <row r="7430" spans="1:21" x14ac:dyDescent="0.35">
      <c r="A7430" t="s">
        <v>1965</v>
      </c>
      <c r="B7430" t="s">
        <v>3263</v>
      </c>
      <c r="C7430" t="str">
        <f>SUBSTITUTE(Table1[[#This Row],[Fuel]],", ",",")</f>
        <v>fossil gas: natural gas,fossil liquids: heavy fuel oil</v>
      </c>
      <c r="D7430" t="s">
        <v>3239</v>
      </c>
      <c r="E7430" t="s">
        <v>3241</v>
      </c>
      <c r="H7430" t="s">
        <v>3440</v>
      </c>
      <c r="I7430">
        <v>65</v>
      </c>
      <c r="J7430" t="s">
        <v>3446</v>
      </c>
      <c r="K7430">
        <v>1974</v>
      </c>
      <c r="L7430" t="s">
        <v>29</v>
      </c>
      <c r="M7430" t="s">
        <v>29</v>
      </c>
      <c r="N7430">
        <v>56.352499999999999</v>
      </c>
      <c r="O7430">
        <v>43.891399999999997</v>
      </c>
      <c r="P7430" t="s">
        <v>3578</v>
      </c>
      <c r="Q7430" s="3">
        <f>Table1[[#This Row],[Capacity (MW)]]*0.395*8760*10^-6</f>
        <v>0.224913</v>
      </c>
      <c r="R7430" s="3" cm="1">
        <f t="array" ref="R7430">AVERAGE(VLOOKUP(_xlfn.TEXTSPLIT(Table1[[#This Row],[Fuel (no space after comma)]], ","), FuelList_Final_EF!$A$2:$B$65, 2, FALSE))</f>
        <v>67.331265155508703</v>
      </c>
      <c r="S7430" s="3">
        <f>Table1[[#This Row],[Generation (TWh)]]*10^9*VLOOKUP(Table1[[#This Row],[Turbine/Engine Technology]],Technology_HR!$A$2:$B$11,2,FALSE)*10^-6</f>
        <v>2313230.2050000001</v>
      </c>
      <c r="T7430" s="5">
        <f>Table1[[#This Row],[Fuel Consumption (mmBtu)]]*Table1[[#This Row],[Emission Factor (kg CO2/ mmBtu)]]*10^3</f>
        <v>155752716298.58676</v>
      </c>
      <c r="U7430" s="3">
        <f>Table1[[#This Row],[Emissions (g CO2)]]/(Table1[[#This Row],[Generation (TWh)]]*10^9)</f>
        <v>692.50206212440708</v>
      </c>
    </row>
    <row r="7431" spans="1:21" x14ac:dyDescent="0.35">
      <c r="A7431" t="s">
        <v>1965</v>
      </c>
      <c r="B7431" t="s">
        <v>3263</v>
      </c>
      <c r="C7431" t="str">
        <f>SUBSTITUTE(Table1[[#This Row],[Fuel]],", ",",")</f>
        <v>fossil gas: natural gas,fossil liquids: heavy fuel oil</v>
      </c>
      <c r="D7431" t="s">
        <v>3239</v>
      </c>
      <c r="E7431" t="s">
        <v>3241</v>
      </c>
      <c r="H7431" t="s">
        <v>3440</v>
      </c>
      <c r="I7431">
        <v>65</v>
      </c>
      <c r="J7431" t="s">
        <v>3446</v>
      </c>
      <c r="K7431">
        <v>1975</v>
      </c>
      <c r="L7431" t="s">
        <v>29</v>
      </c>
      <c r="M7431" t="s">
        <v>29</v>
      </c>
      <c r="N7431">
        <v>56.352499999999999</v>
      </c>
      <c r="O7431">
        <v>43.891399999999997</v>
      </c>
      <c r="P7431" t="s">
        <v>3578</v>
      </c>
      <c r="Q7431" s="3">
        <f>Table1[[#This Row],[Capacity (MW)]]*0.395*8760*10^-6</f>
        <v>0.224913</v>
      </c>
      <c r="R7431" s="3" cm="1">
        <f t="array" ref="R7431">AVERAGE(VLOOKUP(_xlfn.TEXTSPLIT(Table1[[#This Row],[Fuel (no space after comma)]], ","), FuelList_Final_EF!$A$2:$B$65, 2, FALSE))</f>
        <v>67.331265155508703</v>
      </c>
      <c r="S7431" s="3">
        <f>Table1[[#This Row],[Generation (TWh)]]*10^9*VLOOKUP(Table1[[#This Row],[Turbine/Engine Technology]],Technology_HR!$A$2:$B$11,2,FALSE)*10^-6</f>
        <v>2313230.2050000001</v>
      </c>
      <c r="T7431" s="5">
        <f>Table1[[#This Row],[Fuel Consumption (mmBtu)]]*Table1[[#This Row],[Emission Factor (kg CO2/ mmBtu)]]*10^3</f>
        <v>155752716298.58676</v>
      </c>
      <c r="U7431" s="3">
        <f>Table1[[#This Row],[Emissions (g CO2)]]/(Table1[[#This Row],[Generation (TWh)]]*10^9)</f>
        <v>692.50206212440708</v>
      </c>
    </row>
    <row r="7432" spans="1:21" x14ac:dyDescent="0.35">
      <c r="A7432" t="s">
        <v>1965</v>
      </c>
      <c r="B7432" t="s">
        <v>3263</v>
      </c>
      <c r="C7432" t="str">
        <f>SUBSTITUTE(Table1[[#This Row],[Fuel]],", ",",")</f>
        <v>fossil gas: natural gas,fossil liquids: heavy fuel oil</v>
      </c>
      <c r="D7432" t="s">
        <v>3239</v>
      </c>
      <c r="E7432" t="s">
        <v>3241</v>
      </c>
      <c r="H7432" t="s">
        <v>3440</v>
      </c>
      <c r="I7432">
        <v>110</v>
      </c>
      <c r="J7432" t="s">
        <v>3446</v>
      </c>
      <c r="K7432">
        <v>1978</v>
      </c>
      <c r="L7432" t="s">
        <v>29</v>
      </c>
      <c r="M7432" t="s">
        <v>29</v>
      </c>
      <c r="N7432">
        <v>56.352499999999999</v>
      </c>
      <c r="O7432">
        <v>43.891399999999997</v>
      </c>
      <c r="P7432" t="s">
        <v>3578</v>
      </c>
      <c r="Q7432" s="3">
        <f>Table1[[#This Row],[Capacity (MW)]]*0.395*8760*10^-6</f>
        <v>0.38062199999999996</v>
      </c>
      <c r="R7432" s="3" cm="1">
        <f t="array" ref="R7432">AVERAGE(VLOOKUP(_xlfn.TEXTSPLIT(Table1[[#This Row],[Fuel (no space after comma)]], ","), FuelList_Final_EF!$A$2:$B$65, 2, FALSE))</f>
        <v>67.331265155508703</v>
      </c>
      <c r="S7432" s="3">
        <f>Table1[[#This Row],[Generation (TWh)]]*10^9*VLOOKUP(Table1[[#This Row],[Turbine/Engine Technology]],Technology_HR!$A$2:$B$11,2,FALSE)*10^-6</f>
        <v>3914697.2699999996</v>
      </c>
      <c r="T7432" s="5">
        <f>Table1[[#This Row],[Fuel Consumption (mmBtu)]]*Table1[[#This Row],[Emission Factor (kg CO2/ mmBtu)]]*10^3</f>
        <v>263581519889.91602</v>
      </c>
      <c r="U7432" s="3">
        <f>Table1[[#This Row],[Emissions (g CO2)]]/(Table1[[#This Row],[Generation (TWh)]]*10^9)</f>
        <v>692.50206212440708</v>
      </c>
    </row>
    <row r="7433" spans="1:21" x14ac:dyDescent="0.35">
      <c r="A7433" t="s">
        <v>1965</v>
      </c>
      <c r="B7433" t="s">
        <v>3263</v>
      </c>
      <c r="C7433" t="str">
        <f>SUBSTITUTE(Table1[[#This Row],[Fuel]],", ",",")</f>
        <v>fossil gas: natural gas,fossil liquids: heavy fuel oil</v>
      </c>
      <c r="D7433" t="s">
        <v>3239</v>
      </c>
      <c r="E7433" t="s">
        <v>3241</v>
      </c>
      <c r="H7433" t="s">
        <v>3440</v>
      </c>
      <c r="I7433">
        <v>110</v>
      </c>
      <c r="J7433" t="s">
        <v>3446</v>
      </c>
      <c r="K7433">
        <v>1981</v>
      </c>
      <c r="L7433" t="s">
        <v>29</v>
      </c>
      <c r="M7433" t="s">
        <v>29</v>
      </c>
      <c r="N7433">
        <v>56.352499999999999</v>
      </c>
      <c r="O7433">
        <v>43.891399999999997</v>
      </c>
      <c r="P7433" t="s">
        <v>3578</v>
      </c>
      <c r="Q7433" s="3">
        <f>Table1[[#This Row],[Capacity (MW)]]*0.395*8760*10^-6</f>
        <v>0.38062199999999996</v>
      </c>
      <c r="R7433" s="3" cm="1">
        <f t="array" ref="R7433">AVERAGE(VLOOKUP(_xlfn.TEXTSPLIT(Table1[[#This Row],[Fuel (no space after comma)]], ","), FuelList_Final_EF!$A$2:$B$65, 2, FALSE))</f>
        <v>67.331265155508703</v>
      </c>
      <c r="S7433" s="3">
        <f>Table1[[#This Row],[Generation (TWh)]]*10^9*VLOOKUP(Table1[[#This Row],[Turbine/Engine Technology]],Technology_HR!$A$2:$B$11,2,FALSE)*10^-6</f>
        <v>3914697.2699999996</v>
      </c>
      <c r="T7433" s="5">
        <f>Table1[[#This Row],[Fuel Consumption (mmBtu)]]*Table1[[#This Row],[Emission Factor (kg CO2/ mmBtu)]]*10^3</f>
        <v>263581519889.91602</v>
      </c>
      <c r="U7433" s="3">
        <f>Table1[[#This Row],[Emissions (g CO2)]]/(Table1[[#This Row],[Generation (TWh)]]*10^9)</f>
        <v>692.50206212440708</v>
      </c>
    </row>
    <row r="7434" spans="1:21" x14ac:dyDescent="0.35">
      <c r="A7434" t="s">
        <v>2021</v>
      </c>
      <c r="B7434" t="s">
        <v>3263</v>
      </c>
      <c r="C7434" t="str">
        <f>SUBSTITUTE(Table1[[#This Row],[Fuel]],", ",",")</f>
        <v>fossil gas: natural gas,fossil liquids: heavy fuel oil</v>
      </c>
      <c r="D7434" t="s">
        <v>3239</v>
      </c>
      <c r="E7434" t="s">
        <v>3241</v>
      </c>
      <c r="H7434" t="s">
        <v>3440</v>
      </c>
      <c r="I7434">
        <v>55</v>
      </c>
      <c r="J7434" t="s">
        <v>3446</v>
      </c>
      <c r="K7434">
        <v>1969</v>
      </c>
      <c r="L7434" t="s">
        <v>29</v>
      </c>
      <c r="M7434" t="s">
        <v>29</v>
      </c>
      <c r="N7434">
        <v>63.577396</v>
      </c>
      <c r="O7434">
        <v>53.984985999999999</v>
      </c>
      <c r="P7434" t="s">
        <v>3578</v>
      </c>
      <c r="Q7434" s="3">
        <f>Table1[[#This Row],[Capacity (MW)]]*0.395*8760*10^-6</f>
        <v>0.19031099999999998</v>
      </c>
      <c r="R7434" s="3" cm="1">
        <f t="array" ref="R7434">AVERAGE(VLOOKUP(_xlfn.TEXTSPLIT(Table1[[#This Row],[Fuel (no space after comma)]], ","), FuelList_Final_EF!$A$2:$B$65, 2, FALSE))</f>
        <v>67.331265155508703</v>
      </c>
      <c r="S7434" s="3">
        <f>Table1[[#This Row],[Generation (TWh)]]*10^9*VLOOKUP(Table1[[#This Row],[Turbine/Engine Technology]],Technology_HR!$A$2:$B$11,2,FALSE)*10^-6</f>
        <v>1957348.6349999998</v>
      </c>
      <c r="T7434" s="5">
        <f>Table1[[#This Row],[Fuel Consumption (mmBtu)]]*Table1[[#This Row],[Emission Factor (kg CO2/ mmBtu)]]*10^3</f>
        <v>131790759944.95801</v>
      </c>
      <c r="U7434" s="3">
        <f>Table1[[#This Row],[Emissions (g CO2)]]/(Table1[[#This Row],[Generation (TWh)]]*10^9)</f>
        <v>692.50206212440708</v>
      </c>
    </row>
    <row r="7435" spans="1:21" x14ac:dyDescent="0.35">
      <c r="A7435" t="s">
        <v>2021</v>
      </c>
      <c r="B7435" t="s">
        <v>3263</v>
      </c>
      <c r="C7435" t="str">
        <f>SUBSTITUTE(Table1[[#This Row],[Fuel]],", ",",")</f>
        <v>fossil gas: natural gas,fossil liquids: heavy fuel oil</v>
      </c>
      <c r="D7435" t="s">
        <v>3239</v>
      </c>
      <c r="E7435" t="s">
        <v>3241</v>
      </c>
      <c r="H7435" t="s">
        <v>3440</v>
      </c>
      <c r="I7435">
        <v>55</v>
      </c>
      <c r="J7435" t="s">
        <v>3446</v>
      </c>
      <c r="K7435">
        <v>1971</v>
      </c>
      <c r="L7435" t="s">
        <v>29</v>
      </c>
      <c r="M7435" t="s">
        <v>29</v>
      </c>
      <c r="N7435">
        <v>63.577396</v>
      </c>
      <c r="O7435">
        <v>53.984985999999999</v>
      </c>
      <c r="P7435" t="s">
        <v>3578</v>
      </c>
      <c r="Q7435" s="3">
        <f>Table1[[#This Row],[Capacity (MW)]]*0.395*8760*10^-6</f>
        <v>0.19031099999999998</v>
      </c>
      <c r="R7435" s="3" cm="1">
        <f t="array" ref="R7435">AVERAGE(VLOOKUP(_xlfn.TEXTSPLIT(Table1[[#This Row],[Fuel (no space after comma)]], ","), FuelList_Final_EF!$A$2:$B$65, 2, FALSE))</f>
        <v>67.331265155508703</v>
      </c>
      <c r="S7435" s="3">
        <f>Table1[[#This Row],[Generation (TWh)]]*10^9*VLOOKUP(Table1[[#This Row],[Turbine/Engine Technology]],Technology_HR!$A$2:$B$11,2,FALSE)*10^-6</f>
        <v>1957348.6349999998</v>
      </c>
      <c r="T7435" s="5">
        <f>Table1[[#This Row],[Fuel Consumption (mmBtu)]]*Table1[[#This Row],[Emission Factor (kg CO2/ mmBtu)]]*10^3</f>
        <v>131790759944.95801</v>
      </c>
      <c r="U7435" s="3">
        <f>Table1[[#This Row],[Emissions (g CO2)]]/(Table1[[#This Row],[Generation (TWh)]]*10^9)</f>
        <v>692.50206212440708</v>
      </c>
    </row>
    <row r="7436" spans="1:21" x14ac:dyDescent="0.35">
      <c r="A7436" t="s">
        <v>2021</v>
      </c>
      <c r="B7436" t="s">
        <v>3263</v>
      </c>
      <c r="C7436" t="str">
        <f>SUBSTITUTE(Table1[[#This Row],[Fuel]],", ",",")</f>
        <v>fossil gas: natural gas,fossil liquids: heavy fuel oil</v>
      </c>
      <c r="D7436" t="s">
        <v>3239</v>
      </c>
      <c r="E7436" t="s">
        <v>3241</v>
      </c>
      <c r="H7436" t="s">
        <v>3440</v>
      </c>
      <c r="I7436">
        <v>55</v>
      </c>
      <c r="J7436" t="s">
        <v>3446</v>
      </c>
      <c r="K7436">
        <v>1971</v>
      </c>
      <c r="L7436" t="s">
        <v>29</v>
      </c>
      <c r="M7436" t="s">
        <v>29</v>
      </c>
      <c r="N7436">
        <v>63.577396</v>
      </c>
      <c r="O7436">
        <v>53.984985999999999</v>
      </c>
      <c r="P7436" t="s">
        <v>3578</v>
      </c>
      <c r="Q7436" s="3">
        <f>Table1[[#This Row],[Capacity (MW)]]*0.395*8760*10^-6</f>
        <v>0.19031099999999998</v>
      </c>
      <c r="R7436" s="3" cm="1">
        <f t="array" ref="R7436">AVERAGE(VLOOKUP(_xlfn.TEXTSPLIT(Table1[[#This Row],[Fuel (no space after comma)]], ","), FuelList_Final_EF!$A$2:$B$65, 2, FALSE))</f>
        <v>67.331265155508703</v>
      </c>
      <c r="S7436" s="3">
        <f>Table1[[#This Row],[Generation (TWh)]]*10^9*VLOOKUP(Table1[[#This Row],[Turbine/Engine Technology]],Technology_HR!$A$2:$B$11,2,FALSE)*10^-6</f>
        <v>1957348.6349999998</v>
      </c>
      <c r="T7436" s="5">
        <f>Table1[[#This Row],[Fuel Consumption (mmBtu)]]*Table1[[#This Row],[Emission Factor (kg CO2/ mmBtu)]]*10^3</f>
        <v>131790759944.95801</v>
      </c>
      <c r="U7436" s="3">
        <f>Table1[[#This Row],[Emissions (g CO2)]]/(Table1[[#This Row],[Generation (TWh)]]*10^9)</f>
        <v>692.50206212440708</v>
      </c>
    </row>
    <row r="7437" spans="1:21" x14ac:dyDescent="0.35">
      <c r="A7437" t="s">
        <v>2021</v>
      </c>
      <c r="B7437" t="s">
        <v>3263</v>
      </c>
      <c r="C7437" t="str">
        <f>SUBSTITUTE(Table1[[#This Row],[Fuel]],", ",",")</f>
        <v>fossil gas: natural gas,fossil liquids: heavy fuel oil</v>
      </c>
      <c r="D7437" t="s">
        <v>3239</v>
      </c>
      <c r="E7437" t="s">
        <v>3241</v>
      </c>
      <c r="H7437" t="s">
        <v>3440</v>
      </c>
      <c r="I7437">
        <v>60</v>
      </c>
      <c r="J7437" t="s">
        <v>3446</v>
      </c>
      <c r="K7437">
        <v>1974</v>
      </c>
      <c r="L7437" t="s">
        <v>29</v>
      </c>
      <c r="M7437" t="s">
        <v>29</v>
      </c>
      <c r="N7437">
        <v>63.577396</v>
      </c>
      <c r="O7437">
        <v>53.984985999999999</v>
      </c>
      <c r="P7437" t="s">
        <v>3578</v>
      </c>
      <c r="Q7437" s="3">
        <f>Table1[[#This Row],[Capacity (MW)]]*0.395*8760*10^-6</f>
        <v>0.20761200000000002</v>
      </c>
      <c r="R7437" s="3" cm="1">
        <f t="array" ref="R7437">AVERAGE(VLOOKUP(_xlfn.TEXTSPLIT(Table1[[#This Row],[Fuel (no space after comma)]], ","), FuelList_Final_EF!$A$2:$B$65, 2, FALSE))</f>
        <v>67.331265155508703</v>
      </c>
      <c r="S7437" s="3">
        <f>Table1[[#This Row],[Generation (TWh)]]*10^9*VLOOKUP(Table1[[#This Row],[Turbine/Engine Technology]],Technology_HR!$A$2:$B$11,2,FALSE)*10^-6</f>
        <v>2135289.42</v>
      </c>
      <c r="T7437" s="5">
        <f>Table1[[#This Row],[Fuel Consumption (mmBtu)]]*Table1[[#This Row],[Emission Factor (kg CO2/ mmBtu)]]*10^3</f>
        <v>143771738121.77237</v>
      </c>
      <c r="U7437" s="3">
        <f>Table1[[#This Row],[Emissions (g CO2)]]/(Table1[[#This Row],[Generation (TWh)]]*10^9)</f>
        <v>692.50206212440685</v>
      </c>
    </row>
    <row r="7438" spans="1:21" x14ac:dyDescent="0.35">
      <c r="A7438" t="s">
        <v>2021</v>
      </c>
      <c r="B7438" t="s">
        <v>3263</v>
      </c>
      <c r="C7438" t="str">
        <f>SUBSTITUTE(Table1[[#This Row],[Fuel]],", ",",")</f>
        <v>fossil gas: natural gas,fossil liquids: heavy fuel oil</v>
      </c>
      <c r="D7438" t="s">
        <v>3239</v>
      </c>
      <c r="E7438" t="s">
        <v>3241</v>
      </c>
      <c r="H7438" t="s">
        <v>3440</v>
      </c>
      <c r="I7438">
        <v>110</v>
      </c>
      <c r="J7438" t="s">
        <v>3446</v>
      </c>
      <c r="K7438">
        <v>1976</v>
      </c>
      <c r="L7438" t="s">
        <v>29</v>
      </c>
      <c r="M7438" t="s">
        <v>29</v>
      </c>
      <c r="N7438">
        <v>63.577396</v>
      </c>
      <c r="O7438">
        <v>53.984985999999999</v>
      </c>
      <c r="P7438" t="s">
        <v>3578</v>
      </c>
      <c r="Q7438" s="3">
        <f>Table1[[#This Row],[Capacity (MW)]]*0.395*8760*10^-6</f>
        <v>0.38062199999999996</v>
      </c>
      <c r="R7438" s="3" cm="1">
        <f t="array" ref="R7438">AVERAGE(VLOOKUP(_xlfn.TEXTSPLIT(Table1[[#This Row],[Fuel (no space after comma)]], ","), FuelList_Final_EF!$A$2:$B$65, 2, FALSE))</f>
        <v>67.331265155508703</v>
      </c>
      <c r="S7438" s="3">
        <f>Table1[[#This Row],[Generation (TWh)]]*10^9*VLOOKUP(Table1[[#This Row],[Turbine/Engine Technology]],Technology_HR!$A$2:$B$11,2,FALSE)*10^-6</f>
        <v>3914697.2699999996</v>
      </c>
      <c r="T7438" s="5">
        <f>Table1[[#This Row],[Fuel Consumption (mmBtu)]]*Table1[[#This Row],[Emission Factor (kg CO2/ mmBtu)]]*10^3</f>
        <v>263581519889.91602</v>
      </c>
      <c r="U7438" s="3">
        <f>Table1[[#This Row],[Emissions (g CO2)]]/(Table1[[#This Row],[Generation (TWh)]]*10^9)</f>
        <v>692.50206212440708</v>
      </c>
    </row>
    <row r="7439" spans="1:21" x14ac:dyDescent="0.35">
      <c r="A7439" t="s">
        <v>1978</v>
      </c>
      <c r="B7439" t="s">
        <v>3263</v>
      </c>
      <c r="C7439" t="str">
        <f>SUBSTITUTE(Table1[[#This Row],[Fuel]],", ",",")</f>
        <v>fossil gas: natural gas,fossil liquids: heavy fuel oil</v>
      </c>
      <c r="D7439" t="s">
        <v>3239</v>
      </c>
      <c r="E7439" t="s">
        <v>3241</v>
      </c>
      <c r="H7439" t="s">
        <v>3440</v>
      </c>
      <c r="I7439">
        <v>100</v>
      </c>
      <c r="J7439" t="s">
        <v>3446</v>
      </c>
      <c r="K7439">
        <v>1965</v>
      </c>
      <c r="L7439" t="s">
        <v>29</v>
      </c>
      <c r="M7439">
        <v>2025</v>
      </c>
      <c r="N7439">
        <v>57.002299999999998</v>
      </c>
      <c r="O7439">
        <v>60.463500000000003</v>
      </c>
      <c r="P7439" t="s">
        <v>3578</v>
      </c>
      <c r="Q7439" s="3">
        <f>Table1[[#This Row],[Capacity (MW)]]*0.395*8760*10^-6</f>
        <v>0.34601999999999999</v>
      </c>
      <c r="R7439" s="3" cm="1">
        <f t="array" ref="R7439">AVERAGE(VLOOKUP(_xlfn.TEXTSPLIT(Table1[[#This Row],[Fuel (no space after comma)]], ","), FuelList_Final_EF!$A$2:$B$65, 2, FALSE))</f>
        <v>67.331265155508703</v>
      </c>
      <c r="S7439" s="3">
        <f>Table1[[#This Row],[Generation (TWh)]]*10^9*VLOOKUP(Table1[[#This Row],[Turbine/Engine Technology]],Technology_HR!$A$2:$B$11,2,FALSE)*10^-6</f>
        <v>3558815.6999999997</v>
      </c>
      <c r="T7439" s="5">
        <f>Table1[[#This Row],[Fuel Consumption (mmBtu)]]*Table1[[#This Row],[Emission Factor (kg CO2/ mmBtu)]]*10^3</f>
        <v>239619563536.28729</v>
      </c>
      <c r="U7439" s="3">
        <f>Table1[[#This Row],[Emissions (g CO2)]]/(Table1[[#This Row],[Generation (TWh)]]*10^9)</f>
        <v>692.50206212440696</v>
      </c>
    </row>
    <row r="7440" spans="1:21" x14ac:dyDescent="0.35">
      <c r="A7440" t="s">
        <v>1978</v>
      </c>
      <c r="B7440" t="s">
        <v>3263</v>
      </c>
      <c r="C7440" t="str">
        <f>SUBSTITUTE(Table1[[#This Row],[Fuel]],", ",",")</f>
        <v>fossil gas: natural gas,fossil liquids: heavy fuel oil</v>
      </c>
      <c r="D7440" t="s">
        <v>3239</v>
      </c>
      <c r="E7440" t="s">
        <v>3241</v>
      </c>
      <c r="H7440" t="s">
        <v>3440</v>
      </c>
      <c r="I7440">
        <v>310</v>
      </c>
      <c r="J7440" t="s">
        <v>3446</v>
      </c>
      <c r="K7440">
        <v>1969</v>
      </c>
      <c r="L7440" t="s">
        <v>29</v>
      </c>
      <c r="M7440" t="s">
        <v>29</v>
      </c>
      <c r="N7440">
        <v>57.002299999999998</v>
      </c>
      <c r="O7440">
        <v>60.463500000000003</v>
      </c>
      <c r="P7440" t="s">
        <v>3578</v>
      </c>
      <c r="Q7440" s="3">
        <f>Table1[[#This Row],[Capacity (MW)]]*0.395*8760*10^-6</f>
        <v>1.072662</v>
      </c>
      <c r="R7440" s="3" cm="1">
        <f t="array" ref="R7440">AVERAGE(VLOOKUP(_xlfn.TEXTSPLIT(Table1[[#This Row],[Fuel (no space after comma)]], ","), FuelList_Final_EF!$A$2:$B$65, 2, FALSE))</f>
        <v>67.331265155508703</v>
      </c>
      <c r="S7440" s="3">
        <f>Table1[[#This Row],[Generation (TWh)]]*10^9*VLOOKUP(Table1[[#This Row],[Turbine/Engine Technology]],Technology_HR!$A$2:$B$11,2,FALSE)*10^-6</f>
        <v>11032328.67</v>
      </c>
      <c r="T7440" s="5">
        <f>Table1[[#This Row],[Fuel Consumption (mmBtu)]]*Table1[[#This Row],[Emission Factor (kg CO2/ mmBtu)]]*10^3</f>
        <v>742820646962.49072</v>
      </c>
      <c r="U7440" s="3">
        <f>Table1[[#This Row],[Emissions (g CO2)]]/(Table1[[#This Row],[Generation (TWh)]]*10^9)</f>
        <v>692.50206212440708</v>
      </c>
    </row>
    <row r="7441" spans="1:21" x14ac:dyDescent="0.35">
      <c r="A7441" t="s">
        <v>1978</v>
      </c>
      <c r="B7441" t="s">
        <v>3263</v>
      </c>
      <c r="C7441" t="str">
        <f>SUBSTITUTE(Table1[[#This Row],[Fuel]],", ",",")</f>
        <v>fossil gas: natural gas,fossil liquids: heavy fuel oil</v>
      </c>
      <c r="D7441" t="s">
        <v>3239</v>
      </c>
      <c r="E7441" t="s">
        <v>3241</v>
      </c>
      <c r="H7441" t="s">
        <v>3440</v>
      </c>
      <c r="I7441">
        <v>300</v>
      </c>
      <c r="J7441" t="s">
        <v>3446</v>
      </c>
      <c r="K7441">
        <v>1969</v>
      </c>
      <c r="L7441" t="s">
        <v>29</v>
      </c>
      <c r="M7441" t="s">
        <v>29</v>
      </c>
      <c r="N7441">
        <v>57.002299999999998</v>
      </c>
      <c r="O7441">
        <v>60.463500000000003</v>
      </c>
      <c r="P7441" t="s">
        <v>3578</v>
      </c>
      <c r="Q7441" s="3">
        <f>Table1[[#This Row],[Capacity (MW)]]*0.395*8760*10^-6</f>
        <v>1.03806</v>
      </c>
      <c r="R7441" s="3" cm="1">
        <f t="array" ref="R7441">AVERAGE(VLOOKUP(_xlfn.TEXTSPLIT(Table1[[#This Row],[Fuel (no space after comma)]], ","), FuelList_Final_EF!$A$2:$B$65, 2, FALSE))</f>
        <v>67.331265155508703</v>
      </c>
      <c r="S7441" s="3">
        <f>Table1[[#This Row],[Generation (TWh)]]*10^9*VLOOKUP(Table1[[#This Row],[Turbine/Engine Technology]],Technology_HR!$A$2:$B$11,2,FALSE)*10^-6</f>
        <v>10676447.1</v>
      </c>
      <c r="T7441" s="5">
        <f>Table1[[#This Row],[Fuel Consumption (mmBtu)]]*Table1[[#This Row],[Emission Factor (kg CO2/ mmBtu)]]*10^3</f>
        <v>718858690608.86194</v>
      </c>
      <c r="U7441" s="3">
        <f>Table1[[#This Row],[Emissions (g CO2)]]/(Table1[[#This Row],[Generation (TWh)]]*10^9)</f>
        <v>692.50206212440696</v>
      </c>
    </row>
    <row r="7442" spans="1:21" x14ac:dyDescent="0.35">
      <c r="A7442" t="s">
        <v>1978</v>
      </c>
      <c r="B7442" t="s">
        <v>3263</v>
      </c>
      <c r="C7442" t="str">
        <f>SUBSTITUTE(Table1[[#This Row],[Fuel]],", ",",")</f>
        <v>fossil gas: natural gas,fossil liquids: heavy fuel oil</v>
      </c>
      <c r="D7442" t="s">
        <v>3239</v>
      </c>
      <c r="E7442" t="s">
        <v>3241</v>
      </c>
      <c r="H7442" t="s">
        <v>3440</v>
      </c>
      <c r="I7442">
        <v>300</v>
      </c>
      <c r="J7442" t="s">
        <v>3446</v>
      </c>
      <c r="K7442" t="s">
        <v>29</v>
      </c>
      <c r="L7442" t="s">
        <v>29</v>
      </c>
      <c r="M7442" t="s">
        <v>29</v>
      </c>
      <c r="N7442">
        <v>57.002299999999998</v>
      </c>
      <c r="O7442">
        <v>60.463500000000003</v>
      </c>
      <c r="P7442" t="s">
        <v>3578</v>
      </c>
      <c r="Q7442" s="3">
        <f>Table1[[#This Row],[Capacity (MW)]]*0.395*8760*10^-6</f>
        <v>1.03806</v>
      </c>
      <c r="R7442" s="3" cm="1">
        <f t="array" ref="R7442">AVERAGE(VLOOKUP(_xlfn.TEXTSPLIT(Table1[[#This Row],[Fuel (no space after comma)]], ","), FuelList_Final_EF!$A$2:$B$65, 2, FALSE))</f>
        <v>67.331265155508703</v>
      </c>
      <c r="S7442" s="3">
        <f>Table1[[#This Row],[Generation (TWh)]]*10^9*VLOOKUP(Table1[[#This Row],[Turbine/Engine Technology]],Technology_HR!$A$2:$B$11,2,FALSE)*10^-6</f>
        <v>10676447.1</v>
      </c>
      <c r="T7442" s="5">
        <f>Table1[[#This Row],[Fuel Consumption (mmBtu)]]*Table1[[#This Row],[Emission Factor (kg CO2/ mmBtu)]]*10^3</f>
        <v>718858690608.86194</v>
      </c>
      <c r="U7442" s="3">
        <f>Table1[[#This Row],[Emissions (g CO2)]]/(Table1[[#This Row],[Generation (TWh)]]*10^9)</f>
        <v>692.50206212440696</v>
      </c>
    </row>
    <row r="7443" spans="1:21" x14ac:dyDescent="0.35">
      <c r="A7443" t="s">
        <v>1978</v>
      </c>
      <c r="B7443" t="s">
        <v>3263</v>
      </c>
      <c r="C7443" t="str">
        <f>SUBSTITUTE(Table1[[#This Row],[Fuel]],", ",",")</f>
        <v>fossil gas: natural gas,fossil liquids: heavy fuel oil</v>
      </c>
      <c r="D7443" t="s">
        <v>3239</v>
      </c>
      <c r="E7443" t="s">
        <v>3241</v>
      </c>
      <c r="H7443" t="s">
        <v>3438</v>
      </c>
      <c r="I7443">
        <v>419</v>
      </c>
      <c r="J7443" t="s">
        <v>3446</v>
      </c>
      <c r="K7443">
        <v>2011</v>
      </c>
      <c r="L7443" t="s">
        <v>29</v>
      </c>
      <c r="M7443" t="s">
        <v>29</v>
      </c>
      <c r="N7443">
        <v>57.002299999999998</v>
      </c>
      <c r="O7443">
        <v>60.463500000000003</v>
      </c>
      <c r="P7443" t="s">
        <v>3578</v>
      </c>
      <c r="Q7443" s="3">
        <f>Table1[[#This Row],[Capacity (MW)]]*0.395*8760*10^-6</f>
        <v>1.4498237999999999</v>
      </c>
      <c r="R7443" s="3" cm="1">
        <f t="array" ref="R7443">AVERAGE(VLOOKUP(_xlfn.TEXTSPLIT(Table1[[#This Row],[Fuel (no space after comma)]], ","), FuelList_Final_EF!$A$2:$B$65, 2, FALSE))</f>
        <v>67.331265155508703</v>
      </c>
      <c r="S7443" s="3">
        <f>Table1[[#This Row],[Generation (TWh)]]*10^9*VLOOKUP(Table1[[#This Row],[Turbine/Engine Technology]],Technology_HR!$A$2:$B$11,2,FALSE)*10^-6</f>
        <v>10944719.8662</v>
      </c>
      <c r="T7443" s="5">
        <f>Table1[[#This Row],[Fuel Consumption (mmBtu)]]*Table1[[#This Row],[Emission Factor (kg CO2/ mmBtu)]]*10^3</f>
        <v>736921835363.87598</v>
      </c>
      <c r="U7443" s="3">
        <f>Table1[[#This Row],[Emissions (g CO2)]]/(Table1[[#This Row],[Generation (TWh)]]*10^9)</f>
        <v>508.28372065893524</v>
      </c>
    </row>
    <row r="7444" spans="1:21" x14ac:dyDescent="0.35">
      <c r="A7444" t="s">
        <v>1978</v>
      </c>
      <c r="B7444" t="s">
        <v>3263</v>
      </c>
      <c r="C7444" t="str">
        <f>SUBSTITUTE(Table1[[#This Row],[Fuel]],", ",",")</f>
        <v>fossil gas: natural gas,fossil liquids: heavy fuel oil</v>
      </c>
      <c r="D7444" t="s">
        <v>3239</v>
      </c>
      <c r="E7444" t="s">
        <v>3241</v>
      </c>
      <c r="H7444" t="s">
        <v>3440</v>
      </c>
      <c r="I7444">
        <v>120</v>
      </c>
      <c r="J7444" t="s">
        <v>3449</v>
      </c>
      <c r="K7444">
        <v>2025</v>
      </c>
      <c r="L7444" t="s">
        <v>29</v>
      </c>
      <c r="M7444" t="s">
        <v>29</v>
      </c>
      <c r="N7444">
        <v>57.002299999999998</v>
      </c>
      <c r="O7444">
        <v>60.463500000000003</v>
      </c>
      <c r="P7444" t="s">
        <v>3578</v>
      </c>
      <c r="Q7444" s="3">
        <f>Table1[[#This Row],[Capacity (MW)]]*0.395*8760*10^-6</f>
        <v>0.41522400000000004</v>
      </c>
      <c r="R7444" s="3" cm="1">
        <f t="array" ref="R7444">AVERAGE(VLOOKUP(_xlfn.TEXTSPLIT(Table1[[#This Row],[Fuel (no space after comma)]], ","), FuelList_Final_EF!$A$2:$B$65, 2, FALSE))</f>
        <v>67.331265155508703</v>
      </c>
      <c r="S7444" s="3">
        <f>Table1[[#This Row],[Generation (TWh)]]*10^9*VLOOKUP(Table1[[#This Row],[Turbine/Engine Technology]],Technology_HR!$A$2:$B$11,2,FALSE)*10^-6</f>
        <v>4270578.84</v>
      </c>
      <c r="T7444" s="5">
        <f>Table1[[#This Row],[Fuel Consumption (mmBtu)]]*Table1[[#This Row],[Emission Factor (kg CO2/ mmBtu)]]*10^3</f>
        <v>287543476243.54474</v>
      </c>
      <c r="U7444" s="3">
        <f>Table1[[#This Row],[Emissions (g CO2)]]/(Table1[[#This Row],[Generation (TWh)]]*10^9)</f>
        <v>692.50206212440685</v>
      </c>
    </row>
    <row r="7445" spans="1:21" x14ac:dyDescent="0.35">
      <c r="A7445" t="s">
        <v>1978</v>
      </c>
      <c r="B7445" t="s">
        <v>3263</v>
      </c>
      <c r="C7445" t="str">
        <f>SUBSTITUTE(Table1[[#This Row],[Fuel]],", ",",")</f>
        <v>fossil gas: natural gas,fossil liquids: heavy fuel oil</v>
      </c>
      <c r="D7445" t="s">
        <v>3239</v>
      </c>
      <c r="E7445" t="s">
        <v>3241</v>
      </c>
      <c r="H7445" t="s">
        <v>3440</v>
      </c>
      <c r="I7445">
        <v>120</v>
      </c>
      <c r="J7445" t="s">
        <v>3446</v>
      </c>
      <c r="K7445">
        <v>2024</v>
      </c>
      <c r="L7445" t="s">
        <v>29</v>
      </c>
      <c r="M7445" t="s">
        <v>29</v>
      </c>
      <c r="N7445">
        <v>57.002299999999998</v>
      </c>
      <c r="O7445">
        <v>60.463500000000003</v>
      </c>
      <c r="P7445" t="s">
        <v>3578</v>
      </c>
      <c r="Q7445" s="3">
        <f>Table1[[#This Row],[Capacity (MW)]]*0.395*8760*10^-6</f>
        <v>0.41522400000000004</v>
      </c>
      <c r="R7445" s="3" cm="1">
        <f t="array" ref="R7445">AVERAGE(VLOOKUP(_xlfn.TEXTSPLIT(Table1[[#This Row],[Fuel (no space after comma)]], ","), FuelList_Final_EF!$A$2:$B$65, 2, FALSE))</f>
        <v>67.331265155508703</v>
      </c>
      <c r="S7445" s="3">
        <f>Table1[[#This Row],[Generation (TWh)]]*10^9*VLOOKUP(Table1[[#This Row],[Turbine/Engine Technology]],Technology_HR!$A$2:$B$11,2,FALSE)*10^-6</f>
        <v>4270578.84</v>
      </c>
      <c r="T7445" s="5">
        <f>Table1[[#This Row],[Fuel Consumption (mmBtu)]]*Table1[[#This Row],[Emission Factor (kg CO2/ mmBtu)]]*10^3</f>
        <v>287543476243.54474</v>
      </c>
      <c r="U7445" s="3">
        <f>Table1[[#This Row],[Emissions (g CO2)]]/(Table1[[#This Row],[Generation (TWh)]]*10^9)</f>
        <v>692.50206212440685</v>
      </c>
    </row>
    <row r="7446" spans="1:21" x14ac:dyDescent="0.35">
      <c r="A7446" t="s">
        <v>1945</v>
      </c>
      <c r="B7446" t="s">
        <v>3263</v>
      </c>
      <c r="C7446" t="str">
        <f>SUBSTITUTE(Table1[[#This Row],[Fuel]],", ",",")</f>
        <v>fossil gas: natural gas,fossil liquids: heavy fuel oil</v>
      </c>
      <c r="D7446" t="s">
        <v>3239</v>
      </c>
      <c r="E7446" t="s">
        <v>3241</v>
      </c>
      <c r="H7446" t="s">
        <v>3440</v>
      </c>
      <c r="I7446">
        <v>300</v>
      </c>
      <c r="J7446" t="s">
        <v>3446</v>
      </c>
      <c r="K7446">
        <v>1974</v>
      </c>
      <c r="L7446" t="s">
        <v>29</v>
      </c>
      <c r="M7446" t="s">
        <v>29</v>
      </c>
      <c r="N7446">
        <v>45.311819999999997</v>
      </c>
      <c r="O7446">
        <v>41.513140999999997</v>
      </c>
      <c r="P7446" t="s">
        <v>3578</v>
      </c>
      <c r="Q7446" s="3">
        <f>Table1[[#This Row],[Capacity (MW)]]*0.395*8760*10^-6</f>
        <v>1.03806</v>
      </c>
      <c r="R7446" s="3" cm="1">
        <f t="array" ref="R7446">AVERAGE(VLOOKUP(_xlfn.TEXTSPLIT(Table1[[#This Row],[Fuel (no space after comma)]], ","), FuelList_Final_EF!$A$2:$B$65, 2, FALSE))</f>
        <v>67.331265155508703</v>
      </c>
      <c r="S7446" s="3">
        <f>Table1[[#This Row],[Generation (TWh)]]*10^9*VLOOKUP(Table1[[#This Row],[Turbine/Engine Technology]],Technology_HR!$A$2:$B$11,2,FALSE)*10^-6</f>
        <v>10676447.1</v>
      </c>
      <c r="T7446" s="5">
        <f>Table1[[#This Row],[Fuel Consumption (mmBtu)]]*Table1[[#This Row],[Emission Factor (kg CO2/ mmBtu)]]*10^3</f>
        <v>718858690608.86194</v>
      </c>
      <c r="U7446" s="3">
        <f>Table1[[#This Row],[Emissions (g CO2)]]/(Table1[[#This Row],[Generation (TWh)]]*10^9)</f>
        <v>692.50206212440696</v>
      </c>
    </row>
    <row r="7447" spans="1:21" x14ac:dyDescent="0.35">
      <c r="A7447" t="s">
        <v>1945</v>
      </c>
      <c r="B7447" t="s">
        <v>3263</v>
      </c>
      <c r="C7447" t="str">
        <f>SUBSTITUTE(Table1[[#This Row],[Fuel]],", ",",")</f>
        <v>fossil gas: natural gas,fossil liquids: heavy fuel oil</v>
      </c>
      <c r="D7447" t="s">
        <v>3239</v>
      </c>
      <c r="E7447" t="s">
        <v>3241</v>
      </c>
      <c r="H7447" t="s">
        <v>3440</v>
      </c>
      <c r="I7447">
        <v>305</v>
      </c>
      <c r="J7447" t="s">
        <v>3446</v>
      </c>
      <c r="K7447">
        <v>1975</v>
      </c>
      <c r="L7447" t="s">
        <v>29</v>
      </c>
      <c r="M7447" t="s">
        <v>29</v>
      </c>
      <c r="N7447">
        <v>45.311819999999997</v>
      </c>
      <c r="O7447">
        <v>41.513140999999997</v>
      </c>
      <c r="P7447" t="s">
        <v>3578</v>
      </c>
      <c r="Q7447" s="3">
        <f>Table1[[#This Row],[Capacity (MW)]]*0.395*8760*10^-6</f>
        <v>1.055361</v>
      </c>
      <c r="R7447" s="3" cm="1">
        <f t="array" ref="R7447">AVERAGE(VLOOKUP(_xlfn.TEXTSPLIT(Table1[[#This Row],[Fuel (no space after comma)]], ","), FuelList_Final_EF!$A$2:$B$65, 2, FALSE))</f>
        <v>67.331265155508703</v>
      </c>
      <c r="S7447" s="3">
        <f>Table1[[#This Row],[Generation (TWh)]]*10^9*VLOOKUP(Table1[[#This Row],[Turbine/Engine Technology]],Technology_HR!$A$2:$B$11,2,FALSE)*10^-6</f>
        <v>10854387.885</v>
      </c>
      <c r="T7447" s="5">
        <f>Table1[[#This Row],[Fuel Consumption (mmBtu)]]*Table1[[#This Row],[Emission Factor (kg CO2/ mmBtu)]]*10^3</f>
        <v>730839668785.67627</v>
      </c>
      <c r="U7447" s="3">
        <f>Table1[[#This Row],[Emissions (g CO2)]]/(Table1[[#This Row],[Generation (TWh)]]*10^9)</f>
        <v>692.50206212440696</v>
      </c>
    </row>
    <row r="7448" spans="1:21" x14ac:dyDescent="0.35">
      <c r="A7448" t="s">
        <v>1945</v>
      </c>
      <c r="B7448" t="s">
        <v>3263</v>
      </c>
      <c r="C7448" t="str">
        <f>SUBSTITUTE(Table1[[#This Row],[Fuel]],", ",",")</f>
        <v>fossil gas: natural gas,fossil liquids: heavy fuel oil</v>
      </c>
      <c r="D7448" t="s">
        <v>3239</v>
      </c>
      <c r="E7448" t="s">
        <v>3241</v>
      </c>
      <c r="H7448" t="s">
        <v>3440</v>
      </c>
      <c r="I7448">
        <v>300</v>
      </c>
      <c r="J7448" t="s">
        <v>3446</v>
      </c>
      <c r="K7448">
        <v>1976</v>
      </c>
      <c r="L7448" t="s">
        <v>29</v>
      </c>
      <c r="M7448" t="s">
        <v>29</v>
      </c>
      <c r="N7448">
        <v>45.311819999999997</v>
      </c>
      <c r="O7448">
        <v>41.513140999999997</v>
      </c>
      <c r="P7448" t="s">
        <v>3578</v>
      </c>
      <c r="Q7448" s="3">
        <f>Table1[[#This Row],[Capacity (MW)]]*0.395*8760*10^-6</f>
        <v>1.03806</v>
      </c>
      <c r="R7448" s="3" cm="1">
        <f t="array" ref="R7448">AVERAGE(VLOOKUP(_xlfn.TEXTSPLIT(Table1[[#This Row],[Fuel (no space after comma)]], ","), FuelList_Final_EF!$A$2:$B$65, 2, FALSE))</f>
        <v>67.331265155508703</v>
      </c>
      <c r="S7448" s="3">
        <f>Table1[[#This Row],[Generation (TWh)]]*10^9*VLOOKUP(Table1[[#This Row],[Turbine/Engine Technology]],Technology_HR!$A$2:$B$11,2,FALSE)*10^-6</f>
        <v>10676447.1</v>
      </c>
      <c r="T7448" s="5">
        <f>Table1[[#This Row],[Fuel Consumption (mmBtu)]]*Table1[[#This Row],[Emission Factor (kg CO2/ mmBtu)]]*10^3</f>
        <v>718858690608.86194</v>
      </c>
      <c r="U7448" s="3">
        <f>Table1[[#This Row],[Emissions (g CO2)]]/(Table1[[#This Row],[Generation (TWh)]]*10^9)</f>
        <v>692.50206212440696</v>
      </c>
    </row>
    <row r="7449" spans="1:21" x14ac:dyDescent="0.35">
      <c r="A7449" t="s">
        <v>1945</v>
      </c>
      <c r="B7449" t="s">
        <v>3263</v>
      </c>
      <c r="C7449" t="str">
        <f>SUBSTITUTE(Table1[[#This Row],[Fuel]],", ",",")</f>
        <v>fossil gas: natural gas,fossil liquids: heavy fuel oil</v>
      </c>
      <c r="D7449" t="s">
        <v>3239</v>
      </c>
      <c r="E7449" t="s">
        <v>3241</v>
      </c>
      <c r="H7449" t="s">
        <v>3440</v>
      </c>
      <c r="I7449">
        <v>300</v>
      </c>
      <c r="J7449" t="s">
        <v>3446</v>
      </c>
      <c r="K7449">
        <v>1976</v>
      </c>
      <c r="L7449" t="s">
        <v>29</v>
      </c>
      <c r="M7449" t="s">
        <v>29</v>
      </c>
      <c r="N7449">
        <v>45.311819999999997</v>
      </c>
      <c r="O7449">
        <v>41.513140999999997</v>
      </c>
      <c r="P7449" t="s">
        <v>3578</v>
      </c>
      <c r="Q7449" s="3">
        <f>Table1[[#This Row],[Capacity (MW)]]*0.395*8760*10^-6</f>
        <v>1.03806</v>
      </c>
      <c r="R7449" s="3" cm="1">
        <f t="array" ref="R7449">AVERAGE(VLOOKUP(_xlfn.TEXTSPLIT(Table1[[#This Row],[Fuel (no space after comma)]], ","), FuelList_Final_EF!$A$2:$B$65, 2, FALSE))</f>
        <v>67.331265155508703</v>
      </c>
      <c r="S7449" s="3">
        <f>Table1[[#This Row],[Generation (TWh)]]*10^9*VLOOKUP(Table1[[#This Row],[Turbine/Engine Technology]],Technology_HR!$A$2:$B$11,2,FALSE)*10^-6</f>
        <v>10676447.1</v>
      </c>
      <c r="T7449" s="5">
        <f>Table1[[#This Row],[Fuel Consumption (mmBtu)]]*Table1[[#This Row],[Emission Factor (kg CO2/ mmBtu)]]*10^3</f>
        <v>718858690608.86194</v>
      </c>
      <c r="U7449" s="3">
        <f>Table1[[#This Row],[Emissions (g CO2)]]/(Table1[[#This Row],[Generation (TWh)]]*10^9)</f>
        <v>692.50206212440696</v>
      </c>
    </row>
    <row r="7450" spans="1:21" x14ac:dyDescent="0.35">
      <c r="A7450" t="s">
        <v>1945</v>
      </c>
      <c r="B7450" t="s">
        <v>3263</v>
      </c>
      <c r="C7450" t="str">
        <f>SUBSTITUTE(Table1[[#This Row],[Fuel]],", ",",")</f>
        <v>fossil gas: natural gas,fossil liquids: heavy fuel oil</v>
      </c>
      <c r="D7450" t="s">
        <v>3239</v>
      </c>
      <c r="E7450" t="s">
        <v>3241</v>
      </c>
      <c r="H7450" t="s">
        <v>3440</v>
      </c>
      <c r="I7450">
        <v>304</v>
      </c>
      <c r="J7450" t="s">
        <v>3446</v>
      </c>
      <c r="K7450">
        <v>1983</v>
      </c>
      <c r="L7450" t="s">
        <v>29</v>
      </c>
      <c r="M7450" t="s">
        <v>29</v>
      </c>
      <c r="N7450">
        <v>45.311819999999997</v>
      </c>
      <c r="O7450">
        <v>41.513140999999997</v>
      </c>
      <c r="P7450" t="s">
        <v>3578</v>
      </c>
      <c r="Q7450" s="3">
        <f>Table1[[#This Row],[Capacity (MW)]]*0.395*8760*10^-6</f>
        <v>1.0519008000000001</v>
      </c>
      <c r="R7450" s="3" cm="1">
        <f t="array" ref="R7450">AVERAGE(VLOOKUP(_xlfn.TEXTSPLIT(Table1[[#This Row],[Fuel (no space after comma)]], ","), FuelList_Final_EF!$A$2:$B$65, 2, FALSE))</f>
        <v>67.331265155508703</v>
      </c>
      <c r="S7450" s="3">
        <f>Table1[[#This Row],[Generation (TWh)]]*10^9*VLOOKUP(Table1[[#This Row],[Turbine/Engine Technology]],Technology_HR!$A$2:$B$11,2,FALSE)*10^-6</f>
        <v>10818799.728000002</v>
      </c>
      <c r="T7450" s="5">
        <f>Table1[[#This Row],[Fuel Consumption (mmBtu)]]*Table1[[#This Row],[Emission Factor (kg CO2/ mmBtu)]]*10^3</f>
        <v>728443473150.3136</v>
      </c>
      <c r="U7450" s="3">
        <f>Table1[[#This Row],[Emissions (g CO2)]]/(Table1[[#This Row],[Generation (TWh)]]*10^9)</f>
        <v>692.50206212440708</v>
      </c>
    </row>
    <row r="7451" spans="1:21" x14ac:dyDescent="0.35">
      <c r="A7451" t="s">
        <v>1945</v>
      </c>
      <c r="B7451" t="s">
        <v>3263</v>
      </c>
      <c r="C7451" t="str">
        <f>SUBSTITUTE(Table1[[#This Row],[Fuel]],", ",",")</f>
        <v>fossil gas: natural gas,fossil liquids: heavy fuel oil</v>
      </c>
      <c r="D7451" t="s">
        <v>3239</v>
      </c>
      <c r="E7451" t="s">
        <v>3241</v>
      </c>
      <c r="H7451" t="s">
        <v>3440</v>
      </c>
      <c r="I7451">
        <v>304</v>
      </c>
      <c r="J7451" t="s">
        <v>3446</v>
      </c>
      <c r="K7451">
        <v>1983</v>
      </c>
      <c r="L7451" t="s">
        <v>29</v>
      </c>
      <c r="M7451" t="s">
        <v>29</v>
      </c>
      <c r="N7451">
        <v>45.311819999999997</v>
      </c>
      <c r="O7451">
        <v>41.513140999999997</v>
      </c>
      <c r="P7451" t="s">
        <v>3578</v>
      </c>
      <c r="Q7451" s="3">
        <f>Table1[[#This Row],[Capacity (MW)]]*0.395*8760*10^-6</f>
        <v>1.0519008000000001</v>
      </c>
      <c r="R7451" s="3" cm="1">
        <f t="array" ref="R7451">AVERAGE(VLOOKUP(_xlfn.TEXTSPLIT(Table1[[#This Row],[Fuel (no space after comma)]], ","), FuelList_Final_EF!$A$2:$B$65, 2, FALSE))</f>
        <v>67.331265155508703</v>
      </c>
      <c r="S7451" s="3">
        <f>Table1[[#This Row],[Generation (TWh)]]*10^9*VLOOKUP(Table1[[#This Row],[Turbine/Engine Technology]],Technology_HR!$A$2:$B$11,2,FALSE)*10^-6</f>
        <v>10818799.728000002</v>
      </c>
      <c r="T7451" s="5">
        <f>Table1[[#This Row],[Fuel Consumption (mmBtu)]]*Table1[[#This Row],[Emission Factor (kg CO2/ mmBtu)]]*10^3</f>
        <v>728443473150.3136</v>
      </c>
      <c r="U7451" s="3">
        <f>Table1[[#This Row],[Emissions (g CO2)]]/(Table1[[#This Row],[Generation (TWh)]]*10^9)</f>
        <v>692.50206212440708</v>
      </c>
    </row>
    <row r="7452" spans="1:21" x14ac:dyDescent="0.35">
      <c r="A7452" t="s">
        <v>1945</v>
      </c>
      <c r="B7452" t="s">
        <v>3263</v>
      </c>
      <c r="C7452" t="str">
        <f>SUBSTITUTE(Table1[[#This Row],[Fuel]],", ",",")</f>
        <v>fossil gas: natural gas,fossil liquids: heavy fuel oil</v>
      </c>
      <c r="D7452" t="s">
        <v>3239</v>
      </c>
      <c r="E7452" t="s">
        <v>3241</v>
      </c>
      <c r="H7452" t="s">
        <v>3440</v>
      </c>
      <c r="I7452">
        <v>305</v>
      </c>
      <c r="J7452" t="s">
        <v>3446</v>
      </c>
      <c r="K7452">
        <v>1983</v>
      </c>
      <c r="L7452" t="s">
        <v>29</v>
      </c>
      <c r="M7452" t="s">
        <v>29</v>
      </c>
      <c r="N7452">
        <v>45.311819999999997</v>
      </c>
      <c r="O7452">
        <v>41.513140999999997</v>
      </c>
      <c r="P7452" t="s">
        <v>3578</v>
      </c>
      <c r="Q7452" s="3">
        <f>Table1[[#This Row],[Capacity (MW)]]*0.395*8760*10^-6</f>
        <v>1.055361</v>
      </c>
      <c r="R7452" s="3" cm="1">
        <f t="array" ref="R7452">AVERAGE(VLOOKUP(_xlfn.TEXTSPLIT(Table1[[#This Row],[Fuel (no space after comma)]], ","), FuelList_Final_EF!$A$2:$B$65, 2, FALSE))</f>
        <v>67.331265155508703</v>
      </c>
      <c r="S7452" s="3">
        <f>Table1[[#This Row],[Generation (TWh)]]*10^9*VLOOKUP(Table1[[#This Row],[Turbine/Engine Technology]],Technology_HR!$A$2:$B$11,2,FALSE)*10^-6</f>
        <v>10854387.885</v>
      </c>
      <c r="T7452" s="5">
        <f>Table1[[#This Row],[Fuel Consumption (mmBtu)]]*Table1[[#This Row],[Emission Factor (kg CO2/ mmBtu)]]*10^3</f>
        <v>730839668785.67627</v>
      </c>
      <c r="U7452" s="3">
        <f>Table1[[#This Row],[Emissions (g CO2)]]/(Table1[[#This Row],[Generation (TWh)]]*10^9)</f>
        <v>692.50206212440696</v>
      </c>
    </row>
    <row r="7453" spans="1:21" x14ac:dyDescent="0.35">
      <c r="A7453" t="s">
        <v>1945</v>
      </c>
      <c r="B7453" t="s">
        <v>3263</v>
      </c>
      <c r="C7453" t="str">
        <f>SUBSTITUTE(Table1[[#This Row],[Fuel]],", ",",")</f>
        <v>fossil gas: natural gas,fossil liquids: heavy fuel oil</v>
      </c>
      <c r="D7453" t="s">
        <v>3239</v>
      </c>
      <c r="E7453" t="s">
        <v>3241</v>
      </c>
      <c r="H7453" t="s">
        <v>3440</v>
      </c>
      <c r="I7453">
        <v>305</v>
      </c>
      <c r="J7453" t="s">
        <v>3446</v>
      </c>
      <c r="K7453">
        <v>1983</v>
      </c>
      <c r="L7453" t="s">
        <v>29</v>
      </c>
      <c r="M7453" t="s">
        <v>29</v>
      </c>
      <c r="N7453">
        <v>45.311819999999997</v>
      </c>
      <c r="O7453">
        <v>41.513140999999997</v>
      </c>
      <c r="P7453" t="s">
        <v>3578</v>
      </c>
      <c r="Q7453" s="3">
        <f>Table1[[#This Row],[Capacity (MW)]]*0.395*8760*10^-6</f>
        <v>1.055361</v>
      </c>
      <c r="R7453" s="3" cm="1">
        <f t="array" ref="R7453">AVERAGE(VLOOKUP(_xlfn.TEXTSPLIT(Table1[[#This Row],[Fuel (no space after comma)]], ","), FuelList_Final_EF!$A$2:$B$65, 2, FALSE))</f>
        <v>67.331265155508703</v>
      </c>
      <c r="S7453" s="3">
        <f>Table1[[#This Row],[Generation (TWh)]]*10^9*VLOOKUP(Table1[[#This Row],[Turbine/Engine Technology]],Technology_HR!$A$2:$B$11,2,FALSE)*10^-6</f>
        <v>10854387.885</v>
      </c>
      <c r="T7453" s="5">
        <f>Table1[[#This Row],[Fuel Consumption (mmBtu)]]*Table1[[#This Row],[Emission Factor (kg CO2/ mmBtu)]]*10^3</f>
        <v>730839668785.67627</v>
      </c>
      <c r="U7453" s="3">
        <f>Table1[[#This Row],[Emissions (g CO2)]]/(Table1[[#This Row],[Generation (TWh)]]*10^9)</f>
        <v>692.50206212440696</v>
      </c>
    </row>
    <row r="7454" spans="1:21" x14ac:dyDescent="0.35">
      <c r="A7454" t="s">
        <v>1974</v>
      </c>
      <c r="B7454" t="s">
        <v>3263</v>
      </c>
      <c r="C7454" t="str">
        <f>SUBSTITUTE(Table1[[#This Row],[Fuel]],", ",",")</f>
        <v>fossil gas: natural gas,fossil liquids: heavy fuel oil</v>
      </c>
      <c r="D7454" t="s">
        <v>3239</v>
      </c>
      <c r="E7454" t="s">
        <v>3241</v>
      </c>
      <c r="H7454" t="s">
        <v>3440</v>
      </c>
      <c r="I7454">
        <v>60</v>
      </c>
      <c r="J7454" t="s">
        <v>3446</v>
      </c>
      <c r="K7454">
        <v>1957</v>
      </c>
      <c r="L7454" t="s">
        <v>29</v>
      </c>
      <c r="M7454" t="s">
        <v>29</v>
      </c>
      <c r="N7454">
        <v>53.666600000000003</v>
      </c>
      <c r="O7454">
        <v>55.9619</v>
      </c>
      <c r="P7454" t="s">
        <v>3578</v>
      </c>
      <c r="Q7454" s="3">
        <f>Table1[[#This Row],[Capacity (MW)]]*0.395*8760*10^-6</f>
        <v>0.20761200000000002</v>
      </c>
      <c r="R7454" s="3" cm="1">
        <f t="array" ref="R7454">AVERAGE(VLOOKUP(_xlfn.TEXTSPLIT(Table1[[#This Row],[Fuel (no space after comma)]], ","), FuelList_Final_EF!$A$2:$B$65, 2, FALSE))</f>
        <v>67.331265155508703</v>
      </c>
      <c r="S7454" s="3">
        <f>Table1[[#This Row],[Generation (TWh)]]*10^9*VLOOKUP(Table1[[#This Row],[Turbine/Engine Technology]],Technology_HR!$A$2:$B$11,2,FALSE)*10^-6</f>
        <v>2135289.42</v>
      </c>
      <c r="T7454" s="5">
        <f>Table1[[#This Row],[Fuel Consumption (mmBtu)]]*Table1[[#This Row],[Emission Factor (kg CO2/ mmBtu)]]*10^3</f>
        <v>143771738121.77237</v>
      </c>
      <c r="U7454" s="3">
        <f>Table1[[#This Row],[Emissions (g CO2)]]/(Table1[[#This Row],[Generation (TWh)]]*10^9)</f>
        <v>692.50206212440685</v>
      </c>
    </row>
    <row r="7455" spans="1:21" x14ac:dyDescent="0.35">
      <c r="A7455" t="s">
        <v>1974</v>
      </c>
      <c r="B7455" t="s">
        <v>3263</v>
      </c>
      <c r="C7455" t="str">
        <f>SUBSTITUTE(Table1[[#This Row],[Fuel]],", ",",")</f>
        <v>fossil gas: natural gas,fossil liquids: heavy fuel oil</v>
      </c>
      <c r="D7455" t="s">
        <v>3239</v>
      </c>
      <c r="E7455" t="s">
        <v>3241</v>
      </c>
      <c r="H7455" t="s">
        <v>3440</v>
      </c>
      <c r="I7455">
        <v>60</v>
      </c>
      <c r="J7455" t="s">
        <v>3446</v>
      </c>
      <c r="K7455">
        <v>1957</v>
      </c>
      <c r="L7455" t="s">
        <v>29</v>
      </c>
      <c r="M7455" t="s">
        <v>29</v>
      </c>
      <c r="N7455">
        <v>53.666600000000003</v>
      </c>
      <c r="O7455">
        <v>55.9619</v>
      </c>
      <c r="P7455" t="s">
        <v>3578</v>
      </c>
      <c r="Q7455" s="3">
        <f>Table1[[#This Row],[Capacity (MW)]]*0.395*8760*10^-6</f>
        <v>0.20761200000000002</v>
      </c>
      <c r="R7455" s="3" cm="1">
        <f t="array" ref="R7455">AVERAGE(VLOOKUP(_xlfn.TEXTSPLIT(Table1[[#This Row],[Fuel (no space after comma)]], ","), FuelList_Final_EF!$A$2:$B$65, 2, FALSE))</f>
        <v>67.331265155508703</v>
      </c>
      <c r="S7455" s="3">
        <f>Table1[[#This Row],[Generation (TWh)]]*10^9*VLOOKUP(Table1[[#This Row],[Turbine/Engine Technology]],Technology_HR!$A$2:$B$11,2,FALSE)*10^-6</f>
        <v>2135289.42</v>
      </c>
      <c r="T7455" s="5">
        <f>Table1[[#This Row],[Fuel Consumption (mmBtu)]]*Table1[[#This Row],[Emission Factor (kg CO2/ mmBtu)]]*10^3</f>
        <v>143771738121.77237</v>
      </c>
      <c r="U7455" s="3">
        <f>Table1[[#This Row],[Emissions (g CO2)]]/(Table1[[#This Row],[Generation (TWh)]]*10^9)</f>
        <v>692.50206212440685</v>
      </c>
    </row>
    <row r="7456" spans="1:21" x14ac:dyDescent="0.35">
      <c r="A7456" t="s">
        <v>1974</v>
      </c>
      <c r="B7456" t="s">
        <v>3263</v>
      </c>
      <c r="C7456" t="str">
        <f>SUBSTITUTE(Table1[[#This Row],[Fuel]],", ",",")</f>
        <v>fossil gas: natural gas,fossil liquids: heavy fuel oil</v>
      </c>
      <c r="D7456" t="s">
        <v>3239</v>
      </c>
      <c r="E7456" t="s">
        <v>3241</v>
      </c>
      <c r="H7456" t="s">
        <v>3440</v>
      </c>
      <c r="I7456">
        <v>50</v>
      </c>
      <c r="J7456" t="s">
        <v>3446</v>
      </c>
      <c r="K7456">
        <v>1957</v>
      </c>
      <c r="L7456" t="s">
        <v>29</v>
      </c>
      <c r="M7456" t="s">
        <v>29</v>
      </c>
      <c r="N7456">
        <v>53.666600000000003</v>
      </c>
      <c r="O7456">
        <v>55.9619</v>
      </c>
      <c r="P7456" t="s">
        <v>3578</v>
      </c>
      <c r="Q7456" s="3">
        <f>Table1[[#This Row],[Capacity (MW)]]*0.395*8760*10^-6</f>
        <v>0.17301</v>
      </c>
      <c r="R7456" s="3" cm="1">
        <f t="array" ref="R7456">AVERAGE(VLOOKUP(_xlfn.TEXTSPLIT(Table1[[#This Row],[Fuel (no space after comma)]], ","), FuelList_Final_EF!$A$2:$B$65, 2, FALSE))</f>
        <v>67.331265155508703</v>
      </c>
      <c r="S7456" s="3">
        <f>Table1[[#This Row],[Generation (TWh)]]*10^9*VLOOKUP(Table1[[#This Row],[Turbine/Engine Technology]],Technology_HR!$A$2:$B$11,2,FALSE)*10^-6</f>
        <v>1779407.8499999999</v>
      </c>
      <c r="T7456" s="5">
        <f>Table1[[#This Row],[Fuel Consumption (mmBtu)]]*Table1[[#This Row],[Emission Factor (kg CO2/ mmBtu)]]*10^3</f>
        <v>119809781768.14365</v>
      </c>
      <c r="U7456" s="3">
        <f>Table1[[#This Row],[Emissions (g CO2)]]/(Table1[[#This Row],[Generation (TWh)]]*10^9)</f>
        <v>692.50206212440696</v>
      </c>
    </row>
    <row r="7457" spans="1:21" x14ac:dyDescent="0.35">
      <c r="A7457" t="s">
        <v>1974</v>
      </c>
      <c r="B7457" t="s">
        <v>3263</v>
      </c>
      <c r="C7457" t="str">
        <f>SUBSTITUTE(Table1[[#This Row],[Fuel]],", ",",")</f>
        <v>fossil gas: natural gas,fossil liquids: heavy fuel oil</v>
      </c>
      <c r="D7457" t="s">
        <v>3239</v>
      </c>
      <c r="E7457" t="s">
        <v>3241</v>
      </c>
      <c r="H7457" t="s">
        <v>3440</v>
      </c>
      <c r="I7457">
        <v>100</v>
      </c>
      <c r="J7457" t="s">
        <v>3446</v>
      </c>
      <c r="K7457">
        <v>1967</v>
      </c>
      <c r="L7457" t="s">
        <v>29</v>
      </c>
      <c r="M7457" t="s">
        <v>29</v>
      </c>
      <c r="N7457">
        <v>53.666600000000003</v>
      </c>
      <c r="O7457">
        <v>55.9619</v>
      </c>
      <c r="P7457" t="s">
        <v>3578</v>
      </c>
      <c r="Q7457" s="3">
        <f>Table1[[#This Row],[Capacity (MW)]]*0.395*8760*10^-6</f>
        <v>0.34601999999999999</v>
      </c>
      <c r="R7457" s="3" cm="1">
        <f t="array" ref="R7457">AVERAGE(VLOOKUP(_xlfn.TEXTSPLIT(Table1[[#This Row],[Fuel (no space after comma)]], ","), FuelList_Final_EF!$A$2:$B$65, 2, FALSE))</f>
        <v>67.331265155508703</v>
      </c>
      <c r="S7457" s="3">
        <f>Table1[[#This Row],[Generation (TWh)]]*10^9*VLOOKUP(Table1[[#This Row],[Turbine/Engine Technology]],Technology_HR!$A$2:$B$11,2,FALSE)*10^-6</f>
        <v>3558815.6999999997</v>
      </c>
      <c r="T7457" s="5">
        <f>Table1[[#This Row],[Fuel Consumption (mmBtu)]]*Table1[[#This Row],[Emission Factor (kg CO2/ mmBtu)]]*10^3</f>
        <v>239619563536.28729</v>
      </c>
      <c r="U7457" s="3">
        <f>Table1[[#This Row],[Emissions (g CO2)]]/(Table1[[#This Row],[Generation (TWh)]]*10^9)</f>
        <v>692.50206212440696</v>
      </c>
    </row>
    <row r="7458" spans="1:21" x14ac:dyDescent="0.35">
      <c r="A7458" t="s">
        <v>1974</v>
      </c>
      <c r="B7458" t="s">
        <v>3263</v>
      </c>
      <c r="C7458" t="str">
        <f>SUBSTITUTE(Table1[[#This Row],[Fuel]],", ",",")</f>
        <v>fossil gas: natural gas,fossil liquids: heavy fuel oil</v>
      </c>
      <c r="D7458" t="s">
        <v>3239</v>
      </c>
      <c r="E7458" t="s">
        <v>3241</v>
      </c>
      <c r="H7458" t="s">
        <v>3440</v>
      </c>
      <c r="I7458">
        <v>50</v>
      </c>
      <c r="J7458" t="s">
        <v>3446</v>
      </c>
      <c r="K7458">
        <v>1957</v>
      </c>
      <c r="L7458" t="s">
        <v>29</v>
      </c>
      <c r="M7458" t="s">
        <v>29</v>
      </c>
      <c r="N7458">
        <v>53.666600000000003</v>
      </c>
      <c r="O7458">
        <v>55.9619</v>
      </c>
      <c r="P7458" t="s">
        <v>3578</v>
      </c>
      <c r="Q7458" s="3">
        <f>Table1[[#This Row],[Capacity (MW)]]*0.395*8760*10^-6</f>
        <v>0.17301</v>
      </c>
      <c r="R7458" s="3" cm="1">
        <f t="array" ref="R7458">AVERAGE(VLOOKUP(_xlfn.TEXTSPLIT(Table1[[#This Row],[Fuel (no space after comma)]], ","), FuelList_Final_EF!$A$2:$B$65, 2, FALSE))</f>
        <v>67.331265155508703</v>
      </c>
      <c r="S7458" s="3">
        <f>Table1[[#This Row],[Generation (TWh)]]*10^9*VLOOKUP(Table1[[#This Row],[Turbine/Engine Technology]],Technology_HR!$A$2:$B$11,2,FALSE)*10^-6</f>
        <v>1779407.8499999999</v>
      </c>
      <c r="T7458" s="5">
        <f>Table1[[#This Row],[Fuel Consumption (mmBtu)]]*Table1[[#This Row],[Emission Factor (kg CO2/ mmBtu)]]*10^3</f>
        <v>119809781768.14365</v>
      </c>
      <c r="U7458" s="3">
        <f>Table1[[#This Row],[Emissions (g CO2)]]/(Table1[[#This Row],[Generation (TWh)]]*10^9)</f>
        <v>692.50206212440696</v>
      </c>
    </row>
    <row r="7459" spans="1:21" x14ac:dyDescent="0.35">
      <c r="A7459" t="s">
        <v>1945</v>
      </c>
      <c r="B7459" t="s">
        <v>3239</v>
      </c>
      <c r="C7459" t="str">
        <f>SUBSTITUTE(Table1[[#This Row],[Fuel]],", ",",")</f>
        <v>fossil gas: natural gas</v>
      </c>
      <c r="D7459" t="s">
        <v>3239</v>
      </c>
      <c r="H7459" t="s">
        <v>3440</v>
      </c>
      <c r="I7459">
        <v>215</v>
      </c>
      <c r="J7459" t="s">
        <v>3446</v>
      </c>
      <c r="K7459">
        <v>1972</v>
      </c>
      <c r="L7459" t="s">
        <v>29</v>
      </c>
      <c r="M7459" t="s">
        <v>29</v>
      </c>
      <c r="N7459">
        <v>61.278578000000003</v>
      </c>
      <c r="O7459">
        <v>73.487226000000007</v>
      </c>
      <c r="P7459" t="s">
        <v>3578</v>
      </c>
      <c r="Q7459" s="3">
        <f>Table1[[#This Row],[Capacity (MW)]]*0.395*8760*10^-6</f>
        <v>0.74394300000000002</v>
      </c>
      <c r="R7459" s="3" cm="1">
        <f t="array" ref="R7459">AVERAGE(VLOOKUP(_xlfn.TEXTSPLIT(Table1[[#This Row],[Fuel (no space after comma)]], ","), FuelList_Final_EF!$A$2:$B$65, 2, FALSE))</f>
        <v>53.06</v>
      </c>
      <c r="S7459" s="3">
        <f>Table1[[#This Row],[Generation (TWh)]]*10^9*VLOOKUP(Table1[[#This Row],[Turbine/Engine Technology]],Technology_HR!$A$2:$B$11,2,FALSE)*10^-6</f>
        <v>7651453.7549999999</v>
      </c>
      <c r="T7459" s="5">
        <f>Table1[[#This Row],[Fuel Consumption (mmBtu)]]*Table1[[#This Row],[Emission Factor (kg CO2/ mmBtu)]]*10^3</f>
        <v>405986136240.29999</v>
      </c>
      <c r="U7459" s="3">
        <f>Table1[[#This Row],[Emissions (g CO2)]]/(Table1[[#This Row],[Generation (TWh)]]*10^9)</f>
        <v>545.72209999999995</v>
      </c>
    </row>
    <row r="7460" spans="1:21" x14ac:dyDescent="0.35">
      <c r="A7460" t="s">
        <v>1945</v>
      </c>
      <c r="B7460" t="s">
        <v>3239</v>
      </c>
      <c r="C7460" t="str">
        <f>SUBSTITUTE(Table1[[#This Row],[Fuel]],", ",",")</f>
        <v>fossil gas: natural gas</v>
      </c>
      <c r="D7460" t="s">
        <v>3239</v>
      </c>
      <c r="H7460" t="s">
        <v>3440</v>
      </c>
      <c r="I7460">
        <v>215</v>
      </c>
      <c r="J7460" t="s">
        <v>3446</v>
      </c>
      <c r="K7460">
        <v>1973</v>
      </c>
      <c r="L7460" t="s">
        <v>29</v>
      </c>
      <c r="M7460" t="s">
        <v>29</v>
      </c>
      <c r="N7460">
        <v>61.278578000000003</v>
      </c>
      <c r="O7460">
        <v>73.487226000000007</v>
      </c>
      <c r="P7460" t="s">
        <v>3578</v>
      </c>
      <c r="Q7460" s="3">
        <f>Table1[[#This Row],[Capacity (MW)]]*0.395*8760*10^-6</f>
        <v>0.74394300000000002</v>
      </c>
      <c r="R7460" s="3" cm="1">
        <f t="array" ref="R7460">AVERAGE(VLOOKUP(_xlfn.TEXTSPLIT(Table1[[#This Row],[Fuel (no space after comma)]], ","), FuelList_Final_EF!$A$2:$B$65, 2, FALSE))</f>
        <v>53.06</v>
      </c>
      <c r="S7460" s="3">
        <f>Table1[[#This Row],[Generation (TWh)]]*10^9*VLOOKUP(Table1[[#This Row],[Turbine/Engine Technology]],Technology_HR!$A$2:$B$11,2,FALSE)*10^-6</f>
        <v>7651453.7549999999</v>
      </c>
      <c r="T7460" s="5">
        <f>Table1[[#This Row],[Fuel Consumption (mmBtu)]]*Table1[[#This Row],[Emission Factor (kg CO2/ mmBtu)]]*10^3</f>
        <v>405986136240.29999</v>
      </c>
      <c r="U7460" s="3">
        <f>Table1[[#This Row],[Emissions (g CO2)]]/(Table1[[#This Row],[Generation (TWh)]]*10^9)</f>
        <v>545.72209999999995</v>
      </c>
    </row>
    <row r="7461" spans="1:21" x14ac:dyDescent="0.35">
      <c r="A7461" t="s">
        <v>1945</v>
      </c>
      <c r="B7461" t="s">
        <v>3239</v>
      </c>
      <c r="C7461" t="str">
        <f>SUBSTITUTE(Table1[[#This Row],[Fuel]],", ",",")</f>
        <v>fossil gas: natural gas</v>
      </c>
      <c r="D7461" t="s">
        <v>3239</v>
      </c>
      <c r="H7461" t="s">
        <v>3440</v>
      </c>
      <c r="I7461">
        <v>215</v>
      </c>
      <c r="J7461" t="s">
        <v>3446</v>
      </c>
      <c r="K7461">
        <v>1974</v>
      </c>
      <c r="L7461" t="s">
        <v>29</v>
      </c>
      <c r="M7461" t="s">
        <v>29</v>
      </c>
      <c r="N7461">
        <v>61.278578000000003</v>
      </c>
      <c r="O7461">
        <v>73.487226000000007</v>
      </c>
      <c r="P7461" t="s">
        <v>3578</v>
      </c>
      <c r="Q7461" s="3">
        <f>Table1[[#This Row],[Capacity (MW)]]*0.395*8760*10^-6</f>
        <v>0.74394300000000002</v>
      </c>
      <c r="R7461" s="3" cm="1">
        <f t="array" ref="R7461">AVERAGE(VLOOKUP(_xlfn.TEXTSPLIT(Table1[[#This Row],[Fuel (no space after comma)]], ","), FuelList_Final_EF!$A$2:$B$65, 2, FALSE))</f>
        <v>53.06</v>
      </c>
      <c r="S7461" s="3">
        <f>Table1[[#This Row],[Generation (TWh)]]*10^9*VLOOKUP(Table1[[#This Row],[Turbine/Engine Technology]],Technology_HR!$A$2:$B$11,2,FALSE)*10^-6</f>
        <v>7651453.7549999999</v>
      </c>
      <c r="T7461" s="5">
        <f>Table1[[#This Row],[Fuel Consumption (mmBtu)]]*Table1[[#This Row],[Emission Factor (kg CO2/ mmBtu)]]*10^3</f>
        <v>405986136240.29999</v>
      </c>
      <c r="U7461" s="3">
        <f>Table1[[#This Row],[Emissions (g CO2)]]/(Table1[[#This Row],[Generation (TWh)]]*10^9)</f>
        <v>545.72209999999995</v>
      </c>
    </row>
    <row r="7462" spans="1:21" x14ac:dyDescent="0.35">
      <c r="A7462" t="s">
        <v>1945</v>
      </c>
      <c r="B7462" t="s">
        <v>3239</v>
      </c>
      <c r="C7462" t="str">
        <f>SUBSTITUTE(Table1[[#This Row],[Fuel]],", ",",")</f>
        <v>fossil gas: natural gas</v>
      </c>
      <c r="D7462" t="s">
        <v>3239</v>
      </c>
      <c r="H7462" t="s">
        <v>3440</v>
      </c>
      <c r="I7462">
        <v>215</v>
      </c>
      <c r="J7462" t="s">
        <v>3446</v>
      </c>
      <c r="K7462">
        <v>1975</v>
      </c>
      <c r="L7462" t="s">
        <v>29</v>
      </c>
      <c r="M7462" t="s">
        <v>29</v>
      </c>
      <c r="N7462">
        <v>61.278578000000003</v>
      </c>
      <c r="O7462">
        <v>73.487226000000007</v>
      </c>
      <c r="P7462" t="s">
        <v>3578</v>
      </c>
      <c r="Q7462" s="3">
        <f>Table1[[#This Row],[Capacity (MW)]]*0.395*8760*10^-6</f>
        <v>0.74394300000000002</v>
      </c>
      <c r="R7462" s="3" cm="1">
        <f t="array" ref="R7462">AVERAGE(VLOOKUP(_xlfn.TEXTSPLIT(Table1[[#This Row],[Fuel (no space after comma)]], ","), FuelList_Final_EF!$A$2:$B$65, 2, FALSE))</f>
        <v>53.06</v>
      </c>
      <c r="S7462" s="3">
        <f>Table1[[#This Row],[Generation (TWh)]]*10^9*VLOOKUP(Table1[[#This Row],[Turbine/Engine Technology]],Technology_HR!$A$2:$B$11,2,FALSE)*10^-6</f>
        <v>7651453.7549999999</v>
      </c>
      <c r="T7462" s="5">
        <f>Table1[[#This Row],[Fuel Consumption (mmBtu)]]*Table1[[#This Row],[Emission Factor (kg CO2/ mmBtu)]]*10^3</f>
        <v>405986136240.29999</v>
      </c>
      <c r="U7462" s="3">
        <f>Table1[[#This Row],[Emissions (g CO2)]]/(Table1[[#This Row],[Generation (TWh)]]*10^9)</f>
        <v>545.72209999999995</v>
      </c>
    </row>
    <row r="7463" spans="1:21" x14ac:dyDescent="0.35">
      <c r="A7463" t="s">
        <v>1945</v>
      </c>
      <c r="B7463" t="s">
        <v>3239</v>
      </c>
      <c r="C7463" t="str">
        <f>SUBSTITUTE(Table1[[#This Row],[Fuel]],", ",",")</f>
        <v>fossil gas: natural gas</v>
      </c>
      <c r="D7463" t="s">
        <v>3239</v>
      </c>
      <c r="H7463" t="s">
        <v>3440</v>
      </c>
      <c r="I7463">
        <v>215</v>
      </c>
      <c r="J7463" t="s">
        <v>3446</v>
      </c>
      <c r="K7463">
        <v>1976</v>
      </c>
      <c r="L7463" t="s">
        <v>29</v>
      </c>
      <c r="M7463" t="s">
        <v>29</v>
      </c>
      <c r="N7463">
        <v>61.278578000000003</v>
      </c>
      <c r="O7463">
        <v>73.487226000000007</v>
      </c>
      <c r="P7463" t="s">
        <v>3578</v>
      </c>
      <c r="Q7463" s="3">
        <f>Table1[[#This Row],[Capacity (MW)]]*0.395*8760*10^-6</f>
        <v>0.74394300000000002</v>
      </c>
      <c r="R7463" s="3" cm="1">
        <f t="array" ref="R7463">AVERAGE(VLOOKUP(_xlfn.TEXTSPLIT(Table1[[#This Row],[Fuel (no space after comma)]], ","), FuelList_Final_EF!$A$2:$B$65, 2, FALSE))</f>
        <v>53.06</v>
      </c>
      <c r="S7463" s="3">
        <f>Table1[[#This Row],[Generation (TWh)]]*10^9*VLOOKUP(Table1[[#This Row],[Turbine/Engine Technology]],Technology_HR!$A$2:$B$11,2,FALSE)*10^-6</f>
        <v>7651453.7549999999</v>
      </c>
      <c r="T7463" s="5">
        <f>Table1[[#This Row],[Fuel Consumption (mmBtu)]]*Table1[[#This Row],[Emission Factor (kg CO2/ mmBtu)]]*10^3</f>
        <v>405986136240.29999</v>
      </c>
      <c r="U7463" s="3">
        <f>Table1[[#This Row],[Emissions (g CO2)]]/(Table1[[#This Row],[Generation (TWh)]]*10^9)</f>
        <v>545.72209999999995</v>
      </c>
    </row>
    <row r="7464" spans="1:21" x14ac:dyDescent="0.35">
      <c r="A7464" t="s">
        <v>1945</v>
      </c>
      <c r="B7464" t="s">
        <v>3239</v>
      </c>
      <c r="C7464" t="str">
        <f>SUBSTITUTE(Table1[[#This Row],[Fuel]],", ",",")</f>
        <v>fossil gas: natural gas</v>
      </c>
      <c r="D7464" t="s">
        <v>3239</v>
      </c>
      <c r="H7464" t="s">
        <v>3440</v>
      </c>
      <c r="I7464">
        <v>215</v>
      </c>
      <c r="J7464" t="s">
        <v>3446</v>
      </c>
      <c r="K7464">
        <v>1977</v>
      </c>
      <c r="L7464" t="s">
        <v>29</v>
      </c>
      <c r="M7464" t="s">
        <v>29</v>
      </c>
      <c r="N7464">
        <v>61.278578000000003</v>
      </c>
      <c r="O7464">
        <v>73.487226000000007</v>
      </c>
      <c r="P7464" t="s">
        <v>3578</v>
      </c>
      <c r="Q7464" s="3">
        <f>Table1[[#This Row],[Capacity (MW)]]*0.395*8760*10^-6</f>
        <v>0.74394300000000002</v>
      </c>
      <c r="R7464" s="3" cm="1">
        <f t="array" ref="R7464">AVERAGE(VLOOKUP(_xlfn.TEXTSPLIT(Table1[[#This Row],[Fuel (no space after comma)]], ","), FuelList_Final_EF!$A$2:$B$65, 2, FALSE))</f>
        <v>53.06</v>
      </c>
      <c r="S7464" s="3">
        <f>Table1[[#This Row],[Generation (TWh)]]*10^9*VLOOKUP(Table1[[#This Row],[Turbine/Engine Technology]],Technology_HR!$A$2:$B$11,2,FALSE)*10^-6</f>
        <v>7651453.7549999999</v>
      </c>
      <c r="T7464" s="5">
        <f>Table1[[#This Row],[Fuel Consumption (mmBtu)]]*Table1[[#This Row],[Emission Factor (kg CO2/ mmBtu)]]*10^3</f>
        <v>405986136240.29999</v>
      </c>
      <c r="U7464" s="3">
        <f>Table1[[#This Row],[Emissions (g CO2)]]/(Table1[[#This Row],[Generation (TWh)]]*10^9)</f>
        <v>545.72209999999995</v>
      </c>
    </row>
    <row r="7465" spans="1:21" x14ac:dyDescent="0.35">
      <c r="A7465" t="s">
        <v>1945</v>
      </c>
      <c r="B7465" t="s">
        <v>3239</v>
      </c>
      <c r="C7465" t="str">
        <f>SUBSTITUTE(Table1[[#This Row],[Fuel]],", ",",")</f>
        <v>fossil gas: natural gas</v>
      </c>
      <c r="D7465" t="s">
        <v>3239</v>
      </c>
      <c r="H7465" t="s">
        <v>3440</v>
      </c>
      <c r="I7465">
        <v>215</v>
      </c>
      <c r="J7465" t="s">
        <v>3446</v>
      </c>
      <c r="K7465">
        <v>1978</v>
      </c>
      <c r="L7465" t="s">
        <v>29</v>
      </c>
      <c r="M7465" t="s">
        <v>29</v>
      </c>
      <c r="N7465">
        <v>61.278578000000003</v>
      </c>
      <c r="O7465">
        <v>73.487226000000007</v>
      </c>
      <c r="P7465" t="s">
        <v>3578</v>
      </c>
      <c r="Q7465" s="3">
        <f>Table1[[#This Row],[Capacity (MW)]]*0.395*8760*10^-6</f>
        <v>0.74394300000000002</v>
      </c>
      <c r="R7465" s="3" cm="1">
        <f t="array" ref="R7465">AVERAGE(VLOOKUP(_xlfn.TEXTSPLIT(Table1[[#This Row],[Fuel (no space after comma)]], ","), FuelList_Final_EF!$A$2:$B$65, 2, FALSE))</f>
        <v>53.06</v>
      </c>
      <c r="S7465" s="3">
        <f>Table1[[#This Row],[Generation (TWh)]]*10^9*VLOOKUP(Table1[[#This Row],[Turbine/Engine Technology]],Technology_HR!$A$2:$B$11,2,FALSE)*10^-6</f>
        <v>7651453.7549999999</v>
      </c>
      <c r="T7465" s="5">
        <f>Table1[[#This Row],[Fuel Consumption (mmBtu)]]*Table1[[#This Row],[Emission Factor (kg CO2/ mmBtu)]]*10^3</f>
        <v>405986136240.29999</v>
      </c>
      <c r="U7465" s="3">
        <f>Table1[[#This Row],[Emissions (g CO2)]]/(Table1[[#This Row],[Generation (TWh)]]*10^9)</f>
        <v>545.72209999999995</v>
      </c>
    </row>
    <row r="7466" spans="1:21" x14ac:dyDescent="0.35">
      <c r="A7466" t="s">
        <v>1945</v>
      </c>
      <c r="B7466" t="s">
        <v>3239</v>
      </c>
      <c r="C7466" t="str">
        <f>SUBSTITUTE(Table1[[#This Row],[Fuel]],", ",",")</f>
        <v>fossil gas: natural gas</v>
      </c>
      <c r="D7466" t="s">
        <v>3239</v>
      </c>
      <c r="H7466" t="s">
        <v>3440</v>
      </c>
      <c r="I7466">
        <v>215</v>
      </c>
      <c r="J7466" t="s">
        <v>3446</v>
      </c>
      <c r="K7466">
        <v>1979</v>
      </c>
      <c r="L7466" t="s">
        <v>29</v>
      </c>
      <c r="M7466" t="s">
        <v>29</v>
      </c>
      <c r="N7466">
        <v>61.278578000000003</v>
      </c>
      <c r="O7466">
        <v>73.487226000000007</v>
      </c>
      <c r="P7466" t="s">
        <v>3578</v>
      </c>
      <c r="Q7466" s="3">
        <f>Table1[[#This Row],[Capacity (MW)]]*0.395*8760*10^-6</f>
        <v>0.74394300000000002</v>
      </c>
      <c r="R7466" s="3" cm="1">
        <f t="array" ref="R7466">AVERAGE(VLOOKUP(_xlfn.TEXTSPLIT(Table1[[#This Row],[Fuel (no space after comma)]], ","), FuelList_Final_EF!$A$2:$B$65, 2, FALSE))</f>
        <v>53.06</v>
      </c>
      <c r="S7466" s="3">
        <f>Table1[[#This Row],[Generation (TWh)]]*10^9*VLOOKUP(Table1[[#This Row],[Turbine/Engine Technology]],Technology_HR!$A$2:$B$11,2,FALSE)*10^-6</f>
        <v>7651453.7549999999</v>
      </c>
      <c r="T7466" s="5">
        <f>Table1[[#This Row],[Fuel Consumption (mmBtu)]]*Table1[[#This Row],[Emission Factor (kg CO2/ mmBtu)]]*10^3</f>
        <v>405986136240.29999</v>
      </c>
      <c r="U7466" s="3">
        <f>Table1[[#This Row],[Emissions (g CO2)]]/(Table1[[#This Row],[Generation (TWh)]]*10^9)</f>
        <v>545.72209999999995</v>
      </c>
    </row>
    <row r="7467" spans="1:21" x14ac:dyDescent="0.35">
      <c r="A7467" t="s">
        <v>1945</v>
      </c>
      <c r="B7467" t="s">
        <v>3239</v>
      </c>
      <c r="C7467" t="str">
        <f>SUBSTITUTE(Table1[[#This Row],[Fuel]],", ",",")</f>
        <v>fossil gas: natural gas</v>
      </c>
      <c r="D7467" t="s">
        <v>3239</v>
      </c>
      <c r="H7467" t="s">
        <v>3440</v>
      </c>
      <c r="I7467">
        <v>215</v>
      </c>
      <c r="J7467" t="s">
        <v>3446</v>
      </c>
      <c r="K7467">
        <v>1980</v>
      </c>
      <c r="L7467" t="s">
        <v>29</v>
      </c>
      <c r="M7467" t="s">
        <v>29</v>
      </c>
      <c r="N7467">
        <v>61.278578000000003</v>
      </c>
      <c r="O7467">
        <v>73.487226000000007</v>
      </c>
      <c r="P7467" t="s">
        <v>3578</v>
      </c>
      <c r="Q7467" s="3">
        <f>Table1[[#This Row],[Capacity (MW)]]*0.395*8760*10^-6</f>
        <v>0.74394300000000002</v>
      </c>
      <c r="R7467" s="3" cm="1">
        <f t="array" ref="R7467">AVERAGE(VLOOKUP(_xlfn.TEXTSPLIT(Table1[[#This Row],[Fuel (no space after comma)]], ","), FuelList_Final_EF!$A$2:$B$65, 2, FALSE))</f>
        <v>53.06</v>
      </c>
      <c r="S7467" s="3">
        <f>Table1[[#This Row],[Generation (TWh)]]*10^9*VLOOKUP(Table1[[#This Row],[Turbine/Engine Technology]],Technology_HR!$A$2:$B$11,2,FALSE)*10^-6</f>
        <v>7651453.7549999999</v>
      </c>
      <c r="T7467" s="5">
        <f>Table1[[#This Row],[Fuel Consumption (mmBtu)]]*Table1[[#This Row],[Emission Factor (kg CO2/ mmBtu)]]*10^3</f>
        <v>405986136240.29999</v>
      </c>
      <c r="U7467" s="3">
        <f>Table1[[#This Row],[Emissions (g CO2)]]/(Table1[[#This Row],[Generation (TWh)]]*10^9)</f>
        <v>545.72209999999995</v>
      </c>
    </row>
    <row r="7468" spans="1:21" x14ac:dyDescent="0.35">
      <c r="A7468" t="s">
        <v>1945</v>
      </c>
      <c r="B7468" t="s">
        <v>3239</v>
      </c>
      <c r="C7468" t="str">
        <f>SUBSTITUTE(Table1[[#This Row],[Fuel]],", ",",")</f>
        <v>fossil gas: natural gas</v>
      </c>
      <c r="D7468" t="s">
        <v>3239</v>
      </c>
      <c r="H7468" t="s">
        <v>3440</v>
      </c>
      <c r="I7468">
        <v>215</v>
      </c>
      <c r="J7468" t="s">
        <v>3446</v>
      </c>
      <c r="K7468">
        <v>1981</v>
      </c>
      <c r="L7468" t="s">
        <v>29</v>
      </c>
      <c r="M7468" t="s">
        <v>29</v>
      </c>
      <c r="N7468">
        <v>61.278578000000003</v>
      </c>
      <c r="O7468">
        <v>73.487226000000007</v>
      </c>
      <c r="P7468" t="s">
        <v>3578</v>
      </c>
      <c r="Q7468" s="3">
        <f>Table1[[#This Row],[Capacity (MW)]]*0.395*8760*10^-6</f>
        <v>0.74394300000000002</v>
      </c>
      <c r="R7468" s="3" cm="1">
        <f t="array" ref="R7468">AVERAGE(VLOOKUP(_xlfn.TEXTSPLIT(Table1[[#This Row],[Fuel (no space after comma)]], ","), FuelList_Final_EF!$A$2:$B$65, 2, FALSE))</f>
        <v>53.06</v>
      </c>
      <c r="S7468" s="3">
        <f>Table1[[#This Row],[Generation (TWh)]]*10^9*VLOOKUP(Table1[[#This Row],[Turbine/Engine Technology]],Technology_HR!$A$2:$B$11,2,FALSE)*10^-6</f>
        <v>7651453.7549999999</v>
      </c>
      <c r="T7468" s="5">
        <f>Table1[[#This Row],[Fuel Consumption (mmBtu)]]*Table1[[#This Row],[Emission Factor (kg CO2/ mmBtu)]]*10^3</f>
        <v>405986136240.29999</v>
      </c>
      <c r="U7468" s="3">
        <f>Table1[[#This Row],[Emissions (g CO2)]]/(Table1[[#This Row],[Generation (TWh)]]*10^9)</f>
        <v>545.72209999999995</v>
      </c>
    </row>
    <row r="7469" spans="1:21" x14ac:dyDescent="0.35">
      <c r="A7469" t="s">
        <v>1945</v>
      </c>
      <c r="B7469" t="s">
        <v>3239</v>
      </c>
      <c r="C7469" t="str">
        <f>SUBSTITUTE(Table1[[#This Row],[Fuel]],", ",",")</f>
        <v>fossil gas: natural gas</v>
      </c>
      <c r="D7469" t="s">
        <v>3239</v>
      </c>
      <c r="H7469" t="s">
        <v>3440</v>
      </c>
      <c r="I7469">
        <v>215</v>
      </c>
      <c r="J7469" t="s">
        <v>3446</v>
      </c>
      <c r="K7469">
        <v>1982</v>
      </c>
      <c r="L7469" t="s">
        <v>29</v>
      </c>
      <c r="M7469" t="s">
        <v>29</v>
      </c>
      <c r="N7469">
        <v>61.278578000000003</v>
      </c>
      <c r="O7469">
        <v>73.487226000000007</v>
      </c>
      <c r="P7469" t="s">
        <v>3578</v>
      </c>
      <c r="Q7469" s="3">
        <f>Table1[[#This Row],[Capacity (MW)]]*0.395*8760*10^-6</f>
        <v>0.74394300000000002</v>
      </c>
      <c r="R7469" s="3" cm="1">
        <f t="array" ref="R7469">AVERAGE(VLOOKUP(_xlfn.TEXTSPLIT(Table1[[#This Row],[Fuel (no space after comma)]], ","), FuelList_Final_EF!$A$2:$B$65, 2, FALSE))</f>
        <v>53.06</v>
      </c>
      <c r="S7469" s="3">
        <f>Table1[[#This Row],[Generation (TWh)]]*10^9*VLOOKUP(Table1[[#This Row],[Turbine/Engine Technology]],Technology_HR!$A$2:$B$11,2,FALSE)*10^-6</f>
        <v>7651453.7549999999</v>
      </c>
      <c r="T7469" s="5">
        <f>Table1[[#This Row],[Fuel Consumption (mmBtu)]]*Table1[[#This Row],[Emission Factor (kg CO2/ mmBtu)]]*10^3</f>
        <v>405986136240.29999</v>
      </c>
      <c r="U7469" s="3">
        <f>Table1[[#This Row],[Emissions (g CO2)]]/(Table1[[#This Row],[Generation (TWh)]]*10^9)</f>
        <v>545.72209999999995</v>
      </c>
    </row>
    <row r="7470" spans="1:21" x14ac:dyDescent="0.35">
      <c r="A7470" t="s">
        <v>1945</v>
      </c>
      <c r="B7470" t="s">
        <v>3239</v>
      </c>
      <c r="C7470" t="str">
        <f>SUBSTITUTE(Table1[[#This Row],[Fuel]],", ",",")</f>
        <v>fossil gas: natural gas</v>
      </c>
      <c r="D7470" t="s">
        <v>3239</v>
      </c>
      <c r="H7470" t="s">
        <v>3440</v>
      </c>
      <c r="I7470">
        <v>178</v>
      </c>
      <c r="J7470" t="s">
        <v>3446</v>
      </c>
      <c r="K7470">
        <v>1983</v>
      </c>
      <c r="L7470" t="s">
        <v>29</v>
      </c>
      <c r="M7470" t="s">
        <v>29</v>
      </c>
      <c r="N7470">
        <v>61.278578000000003</v>
      </c>
      <c r="O7470">
        <v>73.487226000000007</v>
      </c>
      <c r="P7470" t="s">
        <v>3578</v>
      </c>
      <c r="Q7470" s="3">
        <f>Table1[[#This Row],[Capacity (MW)]]*0.395*8760*10^-6</f>
        <v>0.6159155999999999</v>
      </c>
      <c r="R7470" s="3" cm="1">
        <f t="array" ref="R7470">AVERAGE(VLOOKUP(_xlfn.TEXTSPLIT(Table1[[#This Row],[Fuel (no space after comma)]], ","), FuelList_Final_EF!$A$2:$B$65, 2, FALSE))</f>
        <v>53.06</v>
      </c>
      <c r="S7470" s="3">
        <f>Table1[[#This Row],[Generation (TWh)]]*10^9*VLOOKUP(Table1[[#This Row],[Turbine/Engine Technology]],Technology_HR!$A$2:$B$11,2,FALSE)*10^-6</f>
        <v>6334691.9459999986</v>
      </c>
      <c r="T7470" s="5">
        <f>Table1[[#This Row],[Fuel Consumption (mmBtu)]]*Table1[[#This Row],[Emission Factor (kg CO2/ mmBtu)]]*10^3</f>
        <v>336118754654.75995</v>
      </c>
      <c r="U7470" s="3">
        <f>Table1[[#This Row],[Emissions (g CO2)]]/(Table1[[#This Row],[Generation (TWh)]]*10^9)</f>
        <v>545.72210000000007</v>
      </c>
    </row>
    <row r="7471" spans="1:21" x14ac:dyDescent="0.35">
      <c r="A7471" t="s">
        <v>1945</v>
      </c>
      <c r="B7471" t="s">
        <v>3239</v>
      </c>
      <c r="C7471" t="str">
        <f>SUBSTITUTE(Table1[[#This Row],[Fuel]],", ",",")</f>
        <v>fossil gas: natural gas</v>
      </c>
      <c r="D7471" t="s">
        <v>3239</v>
      </c>
      <c r="H7471" t="s">
        <v>3440</v>
      </c>
      <c r="I7471">
        <v>180</v>
      </c>
      <c r="J7471" t="s">
        <v>3446</v>
      </c>
      <c r="K7471">
        <v>1985</v>
      </c>
      <c r="L7471" t="s">
        <v>29</v>
      </c>
      <c r="M7471" t="s">
        <v>29</v>
      </c>
      <c r="N7471">
        <v>61.278578000000003</v>
      </c>
      <c r="O7471">
        <v>73.487226000000007</v>
      </c>
      <c r="P7471" t="s">
        <v>3578</v>
      </c>
      <c r="Q7471" s="3">
        <f>Table1[[#This Row],[Capacity (MW)]]*0.395*8760*10^-6</f>
        <v>0.62283600000000006</v>
      </c>
      <c r="R7471" s="3" cm="1">
        <f t="array" ref="R7471">AVERAGE(VLOOKUP(_xlfn.TEXTSPLIT(Table1[[#This Row],[Fuel (no space after comma)]], ","), FuelList_Final_EF!$A$2:$B$65, 2, FALSE))</f>
        <v>53.06</v>
      </c>
      <c r="S7471" s="3">
        <f>Table1[[#This Row],[Generation (TWh)]]*10^9*VLOOKUP(Table1[[#This Row],[Turbine/Engine Technology]],Technology_HR!$A$2:$B$11,2,FALSE)*10^-6</f>
        <v>6405868.2599999998</v>
      </c>
      <c r="T7471" s="5">
        <f>Table1[[#This Row],[Fuel Consumption (mmBtu)]]*Table1[[#This Row],[Emission Factor (kg CO2/ mmBtu)]]*10^3</f>
        <v>339895369875.59998</v>
      </c>
      <c r="U7471" s="3">
        <f>Table1[[#This Row],[Emissions (g CO2)]]/(Table1[[#This Row],[Generation (TWh)]]*10^9)</f>
        <v>545.72209999999995</v>
      </c>
    </row>
    <row r="7472" spans="1:21" x14ac:dyDescent="0.35">
      <c r="A7472" t="s">
        <v>1945</v>
      </c>
      <c r="B7472" t="s">
        <v>3239</v>
      </c>
      <c r="C7472" t="str">
        <f>SUBSTITUTE(Table1[[#This Row],[Fuel]],", ",",")</f>
        <v>fossil gas: natural gas</v>
      </c>
      <c r="D7472" t="s">
        <v>3239</v>
      </c>
      <c r="H7472" t="s">
        <v>3440</v>
      </c>
      <c r="I7472">
        <v>180</v>
      </c>
      <c r="J7472" t="s">
        <v>3446</v>
      </c>
      <c r="K7472">
        <v>1986</v>
      </c>
      <c r="L7472" t="s">
        <v>29</v>
      </c>
      <c r="M7472" t="s">
        <v>29</v>
      </c>
      <c r="N7472">
        <v>61.278578000000003</v>
      </c>
      <c r="O7472">
        <v>73.487226000000007</v>
      </c>
      <c r="P7472" t="s">
        <v>3578</v>
      </c>
      <c r="Q7472" s="3">
        <f>Table1[[#This Row],[Capacity (MW)]]*0.395*8760*10^-6</f>
        <v>0.62283600000000006</v>
      </c>
      <c r="R7472" s="3" cm="1">
        <f t="array" ref="R7472">AVERAGE(VLOOKUP(_xlfn.TEXTSPLIT(Table1[[#This Row],[Fuel (no space after comma)]], ","), FuelList_Final_EF!$A$2:$B$65, 2, FALSE))</f>
        <v>53.06</v>
      </c>
      <c r="S7472" s="3">
        <f>Table1[[#This Row],[Generation (TWh)]]*10^9*VLOOKUP(Table1[[#This Row],[Turbine/Engine Technology]],Technology_HR!$A$2:$B$11,2,FALSE)*10^-6</f>
        <v>6405868.2599999998</v>
      </c>
      <c r="T7472" s="5">
        <f>Table1[[#This Row],[Fuel Consumption (mmBtu)]]*Table1[[#This Row],[Emission Factor (kg CO2/ mmBtu)]]*10^3</f>
        <v>339895369875.59998</v>
      </c>
      <c r="U7472" s="3">
        <f>Table1[[#This Row],[Emissions (g CO2)]]/(Table1[[#This Row],[Generation (TWh)]]*10^9)</f>
        <v>545.72209999999995</v>
      </c>
    </row>
    <row r="7473" spans="1:21" x14ac:dyDescent="0.35">
      <c r="A7473" t="s">
        <v>1945</v>
      </c>
      <c r="B7473" t="s">
        <v>3239</v>
      </c>
      <c r="C7473" t="str">
        <f>SUBSTITUTE(Table1[[#This Row],[Fuel]],", ",",")</f>
        <v>fossil gas: natural gas</v>
      </c>
      <c r="D7473" t="s">
        <v>3239</v>
      </c>
      <c r="H7473" t="s">
        <v>3440</v>
      </c>
      <c r="I7473">
        <v>190</v>
      </c>
      <c r="J7473" t="s">
        <v>3445</v>
      </c>
      <c r="K7473" t="s">
        <v>29</v>
      </c>
      <c r="L7473" t="s">
        <v>29</v>
      </c>
      <c r="M7473" t="s">
        <v>29</v>
      </c>
      <c r="N7473">
        <v>61.278578000000003</v>
      </c>
      <c r="O7473">
        <v>73.487226000000007</v>
      </c>
      <c r="P7473" t="s">
        <v>3578</v>
      </c>
      <c r="Q7473" s="3">
        <f>Table1[[#This Row],[Capacity (MW)]]*0.395*8760*10^-6</f>
        <v>0.65743799999999997</v>
      </c>
      <c r="R7473" s="3" cm="1">
        <f t="array" ref="R7473">AVERAGE(VLOOKUP(_xlfn.TEXTSPLIT(Table1[[#This Row],[Fuel (no space after comma)]], ","), FuelList_Final_EF!$A$2:$B$65, 2, FALSE))</f>
        <v>53.06</v>
      </c>
      <c r="S7473" s="3">
        <f>Table1[[#This Row],[Generation (TWh)]]*10^9*VLOOKUP(Table1[[#This Row],[Turbine/Engine Technology]],Technology_HR!$A$2:$B$11,2,FALSE)*10^-6</f>
        <v>6761749.8300000001</v>
      </c>
      <c r="T7473" s="5">
        <f>Table1[[#This Row],[Fuel Consumption (mmBtu)]]*Table1[[#This Row],[Emission Factor (kg CO2/ mmBtu)]]*10^3</f>
        <v>358778445979.80005</v>
      </c>
      <c r="U7473" s="3">
        <f>Table1[[#This Row],[Emissions (g CO2)]]/(Table1[[#This Row],[Generation (TWh)]]*10^9)</f>
        <v>545.72210000000007</v>
      </c>
    </row>
    <row r="7474" spans="1:21" x14ac:dyDescent="0.35">
      <c r="A7474" t="s">
        <v>1945</v>
      </c>
      <c r="B7474" t="s">
        <v>3239</v>
      </c>
      <c r="C7474" t="str">
        <f>SUBSTITUTE(Table1[[#This Row],[Fuel]],", ",",")</f>
        <v>fossil gas: natural gas</v>
      </c>
      <c r="D7474" t="s">
        <v>3239</v>
      </c>
      <c r="H7474" t="s">
        <v>3440</v>
      </c>
      <c r="I7474">
        <v>190</v>
      </c>
      <c r="J7474" t="s">
        <v>3449</v>
      </c>
      <c r="K7474">
        <v>2025</v>
      </c>
      <c r="L7474" t="s">
        <v>29</v>
      </c>
      <c r="M7474" t="s">
        <v>29</v>
      </c>
      <c r="N7474">
        <v>61.278578000000003</v>
      </c>
      <c r="O7474">
        <v>73.487226000000007</v>
      </c>
      <c r="P7474" t="s">
        <v>3578</v>
      </c>
      <c r="Q7474" s="3">
        <f>Table1[[#This Row],[Capacity (MW)]]*0.395*8760*10^-6</f>
        <v>0.65743799999999997</v>
      </c>
      <c r="R7474" s="3" cm="1">
        <f t="array" ref="R7474">AVERAGE(VLOOKUP(_xlfn.TEXTSPLIT(Table1[[#This Row],[Fuel (no space after comma)]], ","), FuelList_Final_EF!$A$2:$B$65, 2, FALSE))</f>
        <v>53.06</v>
      </c>
      <c r="S7474" s="3">
        <f>Table1[[#This Row],[Generation (TWh)]]*10^9*VLOOKUP(Table1[[#This Row],[Turbine/Engine Technology]],Technology_HR!$A$2:$B$11,2,FALSE)*10^-6</f>
        <v>6761749.8300000001</v>
      </c>
      <c r="T7474" s="5">
        <f>Table1[[#This Row],[Fuel Consumption (mmBtu)]]*Table1[[#This Row],[Emission Factor (kg CO2/ mmBtu)]]*10^3</f>
        <v>358778445979.80005</v>
      </c>
      <c r="U7474" s="3">
        <f>Table1[[#This Row],[Emissions (g CO2)]]/(Table1[[#This Row],[Generation (TWh)]]*10^9)</f>
        <v>545.72210000000007</v>
      </c>
    </row>
    <row r="7475" spans="1:21" x14ac:dyDescent="0.35">
      <c r="A7475" t="s">
        <v>1945</v>
      </c>
      <c r="B7475" t="s">
        <v>3239</v>
      </c>
      <c r="C7475" t="str">
        <f>SUBSTITUTE(Table1[[#This Row],[Fuel]],", ",",")</f>
        <v>fossil gas: natural gas</v>
      </c>
      <c r="D7475" t="s">
        <v>3239</v>
      </c>
      <c r="H7475" t="s">
        <v>3440</v>
      </c>
      <c r="I7475">
        <v>215</v>
      </c>
      <c r="J7475" t="s">
        <v>3449</v>
      </c>
      <c r="K7475" t="s">
        <v>29</v>
      </c>
      <c r="L7475" t="s">
        <v>29</v>
      </c>
      <c r="M7475" t="s">
        <v>29</v>
      </c>
      <c r="N7475">
        <v>61.278578000000003</v>
      </c>
      <c r="O7475">
        <v>73.487226000000007</v>
      </c>
      <c r="P7475" t="s">
        <v>3578</v>
      </c>
      <c r="Q7475" s="3">
        <f>Table1[[#This Row],[Capacity (MW)]]*0.395*8760*10^-6</f>
        <v>0.74394300000000002</v>
      </c>
      <c r="R7475" s="3" cm="1">
        <f t="array" ref="R7475">AVERAGE(VLOOKUP(_xlfn.TEXTSPLIT(Table1[[#This Row],[Fuel (no space after comma)]], ","), FuelList_Final_EF!$A$2:$B$65, 2, FALSE))</f>
        <v>53.06</v>
      </c>
      <c r="S7475" s="3">
        <f>Table1[[#This Row],[Generation (TWh)]]*10^9*VLOOKUP(Table1[[#This Row],[Turbine/Engine Technology]],Technology_HR!$A$2:$B$11,2,FALSE)*10^-6</f>
        <v>7651453.7549999999</v>
      </c>
      <c r="T7475" s="5">
        <f>Table1[[#This Row],[Fuel Consumption (mmBtu)]]*Table1[[#This Row],[Emission Factor (kg CO2/ mmBtu)]]*10^3</f>
        <v>405986136240.29999</v>
      </c>
      <c r="U7475" s="3">
        <f>Table1[[#This Row],[Emissions (g CO2)]]/(Table1[[#This Row],[Generation (TWh)]]*10^9)</f>
        <v>545.72209999999995</v>
      </c>
    </row>
    <row r="7476" spans="1:21" x14ac:dyDescent="0.35">
      <c r="A7476" t="s">
        <v>1945</v>
      </c>
      <c r="B7476" t="s">
        <v>3239</v>
      </c>
      <c r="C7476" t="str">
        <f>SUBSTITUTE(Table1[[#This Row],[Fuel]],", ",",")</f>
        <v>fossil gas: natural gas</v>
      </c>
      <c r="D7476" t="s">
        <v>3239</v>
      </c>
      <c r="H7476" t="s">
        <v>3440</v>
      </c>
      <c r="I7476">
        <v>215</v>
      </c>
      <c r="J7476" t="s">
        <v>3445</v>
      </c>
      <c r="K7476" t="s">
        <v>29</v>
      </c>
      <c r="L7476" t="s">
        <v>29</v>
      </c>
      <c r="M7476" t="s">
        <v>29</v>
      </c>
      <c r="N7476">
        <v>61.278578000000003</v>
      </c>
      <c r="O7476">
        <v>73.487226000000007</v>
      </c>
      <c r="P7476" t="s">
        <v>3578</v>
      </c>
      <c r="Q7476" s="3">
        <f>Table1[[#This Row],[Capacity (MW)]]*0.395*8760*10^-6</f>
        <v>0.74394300000000002</v>
      </c>
      <c r="R7476" s="3" cm="1">
        <f t="array" ref="R7476">AVERAGE(VLOOKUP(_xlfn.TEXTSPLIT(Table1[[#This Row],[Fuel (no space after comma)]], ","), FuelList_Final_EF!$A$2:$B$65, 2, FALSE))</f>
        <v>53.06</v>
      </c>
      <c r="S7476" s="3">
        <f>Table1[[#This Row],[Generation (TWh)]]*10^9*VLOOKUP(Table1[[#This Row],[Turbine/Engine Technology]],Technology_HR!$A$2:$B$11,2,FALSE)*10^-6</f>
        <v>7651453.7549999999</v>
      </c>
      <c r="T7476" s="5">
        <f>Table1[[#This Row],[Fuel Consumption (mmBtu)]]*Table1[[#This Row],[Emission Factor (kg CO2/ mmBtu)]]*10^3</f>
        <v>405986136240.29999</v>
      </c>
      <c r="U7476" s="3">
        <f>Table1[[#This Row],[Emissions (g CO2)]]/(Table1[[#This Row],[Generation (TWh)]]*10^9)</f>
        <v>545.72209999999995</v>
      </c>
    </row>
    <row r="7477" spans="1:21" x14ac:dyDescent="0.35">
      <c r="A7477" t="s">
        <v>2022</v>
      </c>
      <c r="B7477" t="s">
        <v>3297</v>
      </c>
      <c r="C7477" t="str">
        <f>SUBSTITUTE(Table1[[#This Row],[Fuel]],", ",",")</f>
        <v>fossil gas: natural gas,fossil gas: unknown</v>
      </c>
      <c r="D7477" t="s">
        <v>3239</v>
      </c>
      <c r="E7477" t="s">
        <v>3245</v>
      </c>
      <c r="H7477" t="s">
        <v>3440</v>
      </c>
      <c r="I7477">
        <v>830</v>
      </c>
      <c r="J7477" t="s">
        <v>3446</v>
      </c>
      <c r="K7477">
        <v>1985</v>
      </c>
      <c r="L7477" t="s">
        <v>29</v>
      </c>
      <c r="M7477" t="s">
        <v>29</v>
      </c>
      <c r="N7477">
        <v>61.279400000000003</v>
      </c>
      <c r="O7477">
        <v>73.488900000000001</v>
      </c>
      <c r="P7477" t="s">
        <v>3578</v>
      </c>
      <c r="Q7477" s="3">
        <f>Table1[[#This Row],[Capacity (MW)]]*0.395*8760*10^-6</f>
        <v>2.871966</v>
      </c>
      <c r="R7477" s="3" cm="1">
        <f t="array" ref="R7477">AVERAGE(VLOOKUP(_xlfn.TEXTSPLIT(Table1[[#This Row],[Fuel (no space after comma)]], ","), FuelList_Final_EF!$A$2:$B$65, 2, FALSE))</f>
        <v>56.689581971533997</v>
      </c>
      <c r="S7477" s="3">
        <f>Table1[[#This Row],[Generation (TWh)]]*10^9*VLOOKUP(Table1[[#This Row],[Turbine/Engine Technology]],Technology_HR!$A$2:$B$11,2,FALSE)*10^-6</f>
        <v>29538170.309999999</v>
      </c>
      <c r="T7477" s="5">
        <f>Table1[[#This Row],[Fuel Consumption (mmBtu)]]*Table1[[#This Row],[Emission Factor (kg CO2/ mmBtu)]]*10^3</f>
        <v>1674506527077.8767</v>
      </c>
      <c r="U7477" s="3">
        <f>Table1[[#This Row],[Emissions (g CO2)]]/(Table1[[#This Row],[Generation (TWh)]]*10^9)</f>
        <v>583.05235057722712</v>
      </c>
    </row>
    <row r="7478" spans="1:21" x14ac:dyDescent="0.35">
      <c r="A7478" t="s">
        <v>2022</v>
      </c>
      <c r="B7478" t="s">
        <v>3297</v>
      </c>
      <c r="C7478" t="str">
        <f>SUBSTITUTE(Table1[[#This Row],[Fuel]],", ",",")</f>
        <v>fossil gas: natural gas,fossil gas: unknown</v>
      </c>
      <c r="D7478" t="s">
        <v>3239</v>
      </c>
      <c r="E7478" t="s">
        <v>3245</v>
      </c>
      <c r="H7478" t="s">
        <v>3440</v>
      </c>
      <c r="I7478">
        <v>810</v>
      </c>
      <c r="J7478" t="s">
        <v>3446</v>
      </c>
      <c r="K7478">
        <v>1985</v>
      </c>
      <c r="L7478" t="s">
        <v>29</v>
      </c>
      <c r="M7478" t="s">
        <v>29</v>
      </c>
      <c r="N7478">
        <v>61.279400000000003</v>
      </c>
      <c r="O7478">
        <v>73.488900000000001</v>
      </c>
      <c r="P7478" t="s">
        <v>3578</v>
      </c>
      <c r="Q7478" s="3">
        <f>Table1[[#This Row],[Capacity (MW)]]*0.395*8760*10^-6</f>
        <v>2.802762</v>
      </c>
      <c r="R7478" s="3" cm="1">
        <f t="array" ref="R7478">AVERAGE(VLOOKUP(_xlfn.TEXTSPLIT(Table1[[#This Row],[Fuel (no space after comma)]], ","), FuelList_Final_EF!$A$2:$B$65, 2, FALSE))</f>
        <v>56.689581971533997</v>
      </c>
      <c r="S7478" s="3">
        <f>Table1[[#This Row],[Generation (TWh)]]*10^9*VLOOKUP(Table1[[#This Row],[Turbine/Engine Technology]],Technology_HR!$A$2:$B$11,2,FALSE)*10^-6</f>
        <v>28826407.169999998</v>
      </c>
      <c r="T7478" s="5">
        <f>Table1[[#This Row],[Fuel Consumption (mmBtu)]]*Table1[[#This Row],[Emission Factor (kg CO2/ mmBtu)]]*10^3</f>
        <v>1634156972208.5303</v>
      </c>
      <c r="U7478" s="3">
        <f>Table1[[#This Row],[Emissions (g CO2)]]/(Table1[[#This Row],[Generation (TWh)]]*10^9)</f>
        <v>583.05235057722712</v>
      </c>
    </row>
    <row r="7479" spans="1:21" x14ac:dyDescent="0.35">
      <c r="A7479" t="s">
        <v>2022</v>
      </c>
      <c r="B7479" t="s">
        <v>3297</v>
      </c>
      <c r="C7479" t="str">
        <f>SUBSTITUTE(Table1[[#This Row],[Fuel]],", ",",")</f>
        <v>fossil gas: natural gas,fossil gas: unknown</v>
      </c>
      <c r="D7479" t="s">
        <v>3239</v>
      </c>
      <c r="E7479" t="s">
        <v>3245</v>
      </c>
      <c r="H7479" t="s">
        <v>3440</v>
      </c>
      <c r="I7479">
        <v>810</v>
      </c>
      <c r="J7479" t="s">
        <v>3446</v>
      </c>
      <c r="K7479">
        <v>1986</v>
      </c>
      <c r="L7479" t="s">
        <v>29</v>
      </c>
      <c r="M7479" t="s">
        <v>29</v>
      </c>
      <c r="N7479">
        <v>61.279400000000003</v>
      </c>
      <c r="O7479">
        <v>73.488900000000001</v>
      </c>
      <c r="P7479" t="s">
        <v>3578</v>
      </c>
      <c r="Q7479" s="3">
        <f>Table1[[#This Row],[Capacity (MW)]]*0.395*8760*10^-6</f>
        <v>2.802762</v>
      </c>
      <c r="R7479" s="3" cm="1">
        <f t="array" ref="R7479">AVERAGE(VLOOKUP(_xlfn.TEXTSPLIT(Table1[[#This Row],[Fuel (no space after comma)]], ","), FuelList_Final_EF!$A$2:$B$65, 2, FALSE))</f>
        <v>56.689581971533997</v>
      </c>
      <c r="S7479" s="3">
        <f>Table1[[#This Row],[Generation (TWh)]]*10^9*VLOOKUP(Table1[[#This Row],[Turbine/Engine Technology]],Technology_HR!$A$2:$B$11,2,FALSE)*10^-6</f>
        <v>28826407.169999998</v>
      </c>
      <c r="T7479" s="5">
        <f>Table1[[#This Row],[Fuel Consumption (mmBtu)]]*Table1[[#This Row],[Emission Factor (kg CO2/ mmBtu)]]*10^3</f>
        <v>1634156972208.5303</v>
      </c>
      <c r="U7479" s="3">
        <f>Table1[[#This Row],[Emissions (g CO2)]]/(Table1[[#This Row],[Generation (TWh)]]*10^9)</f>
        <v>583.05235057722712</v>
      </c>
    </row>
    <row r="7480" spans="1:21" x14ac:dyDescent="0.35">
      <c r="A7480" t="s">
        <v>2022</v>
      </c>
      <c r="B7480" t="s">
        <v>3297</v>
      </c>
      <c r="C7480" t="str">
        <f>SUBSTITUTE(Table1[[#This Row],[Fuel]],", ",",")</f>
        <v>fossil gas: natural gas,fossil gas: unknown</v>
      </c>
      <c r="D7480" t="s">
        <v>3239</v>
      </c>
      <c r="E7480" t="s">
        <v>3245</v>
      </c>
      <c r="H7480" t="s">
        <v>3440</v>
      </c>
      <c r="I7480">
        <v>810</v>
      </c>
      <c r="J7480" t="s">
        <v>3446</v>
      </c>
      <c r="K7480">
        <v>1987</v>
      </c>
      <c r="L7480" t="s">
        <v>29</v>
      </c>
      <c r="M7480" t="s">
        <v>29</v>
      </c>
      <c r="N7480">
        <v>61.279400000000003</v>
      </c>
      <c r="O7480">
        <v>73.488900000000001</v>
      </c>
      <c r="P7480" t="s">
        <v>3578</v>
      </c>
      <c r="Q7480" s="3">
        <f>Table1[[#This Row],[Capacity (MW)]]*0.395*8760*10^-6</f>
        <v>2.802762</v>
      </c>
      <c r="R7480" s="3" cm="1">
        <f t="array" ref="R7480">AVERAGE(VLOOKUP(_xlfn.TEXTSPLIT(Table1[[#This Row],[Fuel (no space after comma)]], ","), FuelList_Final_EF!$A$2:$B$65, 2, FALSE))</f>
        <v>56.689581971533997</v>
      </c>
      <c r="S7480" s="3">
        <f>Table1[[#This Row],[Generation (TWh)]]*10^9*VLOOKUP(Table1[[#This Row],[Turbine/Engine Technology]],Technology_HR!$A$2:$B$11,2,FALSE)*10^-6</f>
        <v>28826407.169999998</v>
      </c>
      <c r="T7480" s="5">
        <f>Table1[[#This Row],[Fuel Consumption (mmBtu)]]*Table1[[#This Row],[Emission Factor (kg CO2/ mmBtu)]]*10^3</f>
        <v>1634156972208.5303</v>
      </c>
      <c r="U7480" s="3">
        <f>Table1[[#This Row],[Emissions (g CO2)]]/(Table1[[#This Row],[Generation (TWh)]]*10^9)</f>
        <v>583.05235057722712</v>
      </c>
    </row>
    <row r="7481" spans="1:21" x14ac:dyDescent="0.35">
      <c r="A7481" t="s">
        <v>2022</v>
      </c>
      <c r="B7481" t="s">
        <v>3297</v>
      </c>
      <c r="C7481" t="str">
        <f>SUBSTITUTE(Table1[[#This Row],[Fuel]],", ",",")</f>
        <v>fossil gas: natural gas,fossil gas: unknown</v>
      </c>
      <c r="D7481" t="s">
        <v>3239</v>
      </c>
      <c r="E7481" t="s">
        <v>3245</v>
      </c>
      <c r="H7481" t="s">
        <v>3440</v>
      </c>
      <c r="I7481">
        <v>810</v>
      </c>
      <c r="J7481" t="s">
        <v>3446</v>
      </c>
      <c r="K7481">
        <v>1987</v>
      </c>
      <c r="L7481" t="s">
        <v>29</v>
      </c>
      <c r="M7481" t="s">
        <v>29</v>
      </c>
      <c r="N7481">
        <v>61.279400000000003</v>
      </c>
      <c r="O7481">
        <v>73.488900000000001</v>
      </c>
      <c r="P7481" t="s">
        <v>3578</v>
      </c>
      <c r="Q7481" s="3">
        <f>Table1[[#This Row],[Capacity (MW)]]*0.395*8760*10^-6</f>
        <v>2.802762</v>
      </c>
      <c r="R7481" s="3" cm="1">
        <f t="array" ref="R7481">AVERAGE(VLOOKUP(_xlfn.TEXTSPLIT(Table1[[#This Row],[Fuel (no space after comma)]], ","), FuelList_Final_EF!$A$2:$B$65, 2, FALSE))</f>
        <v>56.689581971533997</v>
      </c>
      <c r="S7481" s="3">
        <f>Table1[[#This Row],[Generation (TWh)]]*10^9*VLOOKUP(Table1[[#This Row],[Turbine/Engine Technology]],Technology_HR!$A$2:$B$11,2,FALSE)*10^-6</f>
        <v>28826407.169999998</v>
      </c>
      <c r="T7481" s="5">
        <f>Table1[[#This Row],[Fuel Consumption (mmBtu)]]*Table1[[#This Row],[Emission Factor (kg CO2/ mmBtu)]]*10^3</f>
        <v>1634156972208.5303</v>
      </c>
      <c r="U7481" s="3">
        <f>Table1[[#This Row],[Emissions (g CO2)]]/(Table1[[#This Row],[Generation (TWh)]]*10^9)</f>
        <v>583.05235057722712</v>
      </c>
    </row>
    <row r="7482" spans="1:21" x14ac:dyDescent="0.35">
      <c r="A7482" t="s">
        <v>2022</v>
      </c>
      <c r="B7482" t="s">
        <v>3297</v>
      </c>
      <c r="C7482" t="str">
        <f>SUBSTITUTE(Table1[[#This Row],[Fuel]],", ",",")</f>
        <v>fossil gas: natural gas,fossil gas: unknown</v>
      </c>
      <c r="D7482" t="s">
        <v>3239</v>
      </c>
      <c r="E7482" t="s">
        <v>3245</v>
      </c>
      <c r="H7482" t="s">
        <v>3440</v>
      </c>
      <c r="I7482">
        <v>810</v>
      </c>
      <c r="J7482" t="s">
        <v>3446</v>
      </c>
      <c r="K7482">
        <v>1988</v>
      </c>
      <c r="L7482" t="s">
        <v>29</v>
      </c>
      <c r="M7482" t="s">
        <v>29</v>
      </c>
      <c r="N7482">
        <v>61.279400000000003</v>
      </c>
      <c r="O7482">
        <v>73.488900000000001</v>
      </c>
      <c r="P7482" t="s">
        <v>3578</v>
      </c>
      <c r="Q7482" s="3">
        <f>Table1[[#This Row],[Capacity (MW)]]*0.395*8760*10^-6</f>
        <v>2.802762</v>
      </c>
      <c r="R7482" s="3" cm="1">
        <f t="array" ref="R7482">AVERAGE(VLOOKUP(_xlfn.TEXTSPLIT(Table1[[#This Row],[Fuel (no space after comma)]], ","), FuelList_Final_EF!$A$2:$B$65, 2, FALSE))</f>
        <v>56.689581971533997</v>
      </c>
      <c r="S7482" s="3">
        <f>Table1[[#This Row],[Generation (TWh)]]*10^9*VLOOKUP(Table1[[#This Row],[Turbine/Engine Technology]],Technology_HR!$A$2:$B$11,2,FALSE)*10^-6</f>
        <v>28826407.169999998</v>
      </c>
      <c r="T7482" s="5">
        <f>Table1[[#This Row],[Fuel Consumption (mmBtu)]]*Table1[[#This Row],[Emission Factor (kg CO2/ mmBtu)]]*10^3</f>
        <v>1634156972208.5303</v>
      </c>
      <c r="U7482" s="3">
        <f>Table1[[#This Row],[Emissions (g CO2)]]/(Table1[[#This Row],[Generation (TWh)]]*10^9)</f>
        <v>583.05235057722712</v>
      </c>
    </row>
    <row r="7483" spans="1:21" x14ac:dyDescent="0.35">
      <c r="A7483" t="s">
        <v>2022</v>
      </c>
      <c r="B7483" t="s">
        <v>3297</v>
      </c>
      <c r="C7483" t="str">
        <f>SUBSTITUTE(Table1[[#This Row],[Fuel]],", ",",")</f>
        <v>fossil gas: natural gas,fossil gas: unknown</v>
      </c>
      <c r="D7483" t="s">
        <v>3239</v>
      </c>
      <c r="E7483" t="s">
        <v>3245</v>
      </c>
      <c r="H7483" t="s">
        <v>3438</v>
      </c>
      <c r="I7483">
        <v>412</v>
      </c>
      <c r="J7483" t="s">
        <v>3446</v>
      </c>
      <c r="K7483">
        <v>2011</v>
      </c>
      <c r="L7483" t="s">
        <v>29</v>
      </c>
      <c r="M7483" t="s">
        <v>29</v>
      </c>
      <c r="N7483">
        <v>61.279400000000003</v>
      </c>
      <c r="O7483">
        <v>73.488900000000001</v>
      </c>
      <c r="P7483" t="s">
        <v>3578</v>
      </c>
      <c r="Q7483" s="3">
        <f>Table1[[#This Row],[Capacity (MW)]]*0.395*8760*10^-6</f>
        <v>1.4256024</v>
      </c>
      <c r="R7483" s="3" cm="1">
        <f t="array" ref="R7483">AVERAGE(VLOOKUP(_xlfn.TEXTSPLIT(Table1[[#This Row],[Fuel (no space after comma)]], ","), FuelList_Final_EF!$A$2:$B$65, 2, FALSE))</f>
        <v>56.689581971533997</v>
      </c>
      <c r="S7483" s="3">
        <f>Table1[[#This Row],[Generation (TWh)]]*10^9*VLOOKUP(Table1[[#This Row],[Turbine/Engine Technology]],Technology_HR!$A$2:$B$11,2,FALSE)*10^-6</f>
        <v>10761872.5176</v>
      </c>
      <c r="T7483" s="5">
        <f>Table1[[#This Row],[Fuel Consumption (mmBtu)]]*Table1[[#This Row],[Emission Factor (kg CO2/ mmBtu)]]*10^3</f>
        <v>610086054253.6842</v>
      </c>
      <c r="U7483" s="3">
        <f>Table1[[#This Row],[Emissions (g CO2)]]/(Table1[[#This Row],[Generation (TWh)]]*10^9)</f>
        <v>427.94965430311021</v>
      </c>
    </row>
    <row r="7484" spans="1:21" x14ac:dyDescent="0.35">
      <c r="A7484" t="s">
        <v>2022</v>
      </c>
      <c r="B7484" t="s">
        <v>3297</v>
      </c>
      <c r="C7484" t="str">
        <f>SUBSTITUTE(Table1[[#This Row],[Fuel]],", ",",")</f>
        <v>fossil gas: natural gas,fossil gas: unknown</v>
      </c>
      <c r="D7484" t="s">
        <v>3239</v>
      </c>
      <c r="E7484" t="s">
        <v>3245</v>
      </c>
      <c r="H7484" t="s">
        <v>3438</v>
      </c>
      <c r="I7484">
        <v>410</v>
      </c>
      <c r="J7484" t="s">
        <v>3446</v>
      </c>
      <c r="K7484">
        <v>2011</v>
      </c>
      <c r="L7484" t="s">
        <v>29</v>
      </c>
      <c r="M7484" t="s">
        <v>29</v>
      </c>
      <c r="N7484">
        <v>61.279400000000003</v>
      </c>
      <c r="O7484">
        <v>73.488900000000001</v>
      </c>
      <c r="P7484" t="s">
        <v>3578</v>
      </c>
      <c r="Q7484" s="3">
        <f>Table1[[#This Row],[Capacity (MW)]]*0.395*8760*10^-6</f>
        <v>1.4186820000000002</v>
      </c>
      <c r="R7484" s="3" cm="1">
        <f t="array" ref="R7484">AVERAGE(VLOOKUP(_xlfn.TEXTSPLIT(Table1[[#This Row],[Fuel (no space after comma)]], ","), FuelList_Final_EF!$A$2:$B$65, 2, FALSE))</f>
        <v>56.689581971533997</v>
      </c>
      <c r="S7484" s="3">
        <f>Table1[[#This Row],[Generation (TWh)]]*10^9*VLOOKUP(Table1[[#This Row],[Turbine/Engine Technology]],Technology_HR!$A$2:$B$11,2,FALSE)*10^-6</f>
        <v>10709630.418000001</v>
      </c>
      <c r="T7484" s="5">
        <f>Table1[[#This Row],[Fuel Consumption (mmBtu)]]*Table1[[#This Row],[Emission Factor (kg CO2/ mmBtu)]]*10^3</f>
        <v>607124471466.04504</v>
      </c>
      <c r="U7484" s="3">
        <f>Table1[[#This Row],[Emissions (g CO2)]]/(Table1[[#This Row],[Generation (TWh)]]*10^9)</f>
        <v>427.94965430311015</v>
      </c>
    </row>
    <row r="7485" spans="1:21" x14ac:dyDescent="0.35">
      <c r="A7485" t="s">
        <v>2023</v>
      </c>
      <c r="B7485" t="s">
        <v>3239</v>
      </c>
      <c r="C7485" t="str">
        <f>SUBSTITUTE(Table1[[#This Row],[Fuel]],", ",",")</f>
        <v>fossil gas: natural gas</v>
      </c>
      <c r="D7485" t="s">
        <v>3239</v>
      </c>
      <c r="H7485" t="s">
        <v>3440</v>
      </c>
      <c r="I7485">
        <v>80</v>
      </c>
      <c r="J7485" t="s">
        <v>3446</v>
      </c>
      <c r="K7485">
        <v>2021</v>
      </c>
      <c r="L7485" t="s">
        <v>29</v>
      </c>
      <c r="M7485" t="s">
        <v>29</v>
      </c>
      <c r="N7485">
        <v>51.513019999999997</v>
      </c>
      <c r="O7485">
        <v>128.180306</v>
      </c>
      <c r="P7485" t="s">
        <v>3578</v>
      </c>
      <c r="Q7485" s="3">
        <f>Table1[[#This Row],[Capacity (MW)]]*0.395*8760*10^-6</f>
        <v>0.27681600000000001</v>
      </c>
      <c r="R7485" s="3" cm="1">
        <f t="array" ref="R7485">AVERAGE(VLOOKUP(_xlfn.TEXTSPLIT(Table1[[#This Row],[Fuel (no space after comma)]], ","), FuelList_Final_EF!$A$2:$B$65, 2, FALSE))</f>
        <v>53.06</v>
      </c>
      <c r="S7485" s="3">
        <f>Table1[[#This Row],[Generation (TWh)]]*10^9*VLOOKUP(Table1[[#This Row],[Turbine/Engine Technology]],Technology_HR!$A$2:$B$11,2,FALSE)*10^-6</f>
        <v>2847052.56</v>
      </c>
      <c r="T7485" s="5">
        <f>Table1[[#This Row],[Fuel Consumption (mmBtu)]]*Table1[[#This Row],[Emission Factor (kg CO2/ mmBtu)]]*10^3</f>
        <v>151064608833.60001</v>
      </c>
      <c r="U7485" s="3">
        <f>Table1[[#This Row],[Emissions (g CO2)]]/(Table1[[#This Row],[Generation (TWh)]]*10^9)</f>
        <v>545.72210000000007</v>
      </c>
    </row>
    <row r="7486" spans="1:21" x14ac:dyDescent="0.35">
      <c r="A7486" t="s">
        <v>2023</v>
      </c>
      <c r="B7486" t="s">
        <v>3239</v>
      </c>
      <c r="C7486" t="str">
        <f>SUBSTITUTE(Table1[[#This Row],[Fuel]],", ",",")</f>
        <v>fossil gas: natural gas</v>
      </c>
      <c r="D7486" t="s">
        <v>3239</v>
      </c>
      <c r="H7486" t="s">
        <v>3440</v>
      </c>
      <c r="I7486">
        <v>80</v>
      </c>
      <c r="J7486" t="s">
        <v>3446</v>
      </c>
      <c r="K7486">
        <v>2021</v>
      </c>
      <c r="L7486" t="s">
        <v>29</v>
      </c>
      <c r="M7486" t="s">
        <v>29</v>
      </c>
      <c r="N7486">
        <v>51.513019999999997</v>
      </c>
      <c r="O7486">
        <v>128.180306</v>
      </c>
      <c r="P7486" t="s">
        <v>3578</v>
      </c>
      <c r="Q7486" s="3">
        <f>Table1[[#This Row],[Capacity (MW)]]*0.395*8760*10^-6</f>
        <v>0.27681600000000001</v>
      </c>
      <c r="R7486" s="3" cm="1">
        <f t="array" ref="R7486">AVERAGE(VLOOKUP(_xlfn.TEXTSPLIT(Table1[[#This Row],[Fuel (no space after comma)]], ","), FuelList_Final_EF!$A$2:$B$65, 2, FALSE))</f>
        <v>53.06</v>
      </c>
      <c r="S7486" s="3">
        <f>Table1[[#This Row],[Generation (TWh)]]*10^9*VLOOKUP(Table1[[#This Row],[Turbine/Engine Technology]],Technology_HR!$A$2:$B$11,2,FALSE)*10^-6</f>
        <v>2847052.56</v>
      </c>
      <c r="T7486" s="5">
        <f>Table1[[#This Row],[Fuel Consumption (mmBtu)]]*Table1[[#This Row],[Emission Factor (kg CO2/ mmBtu)]]*10^3</f>
        <v>151064608833.60001</v>
      </c>
      <c r="U7486" s="3">
        <f>Table1[[#This Row],[Emissions (g CO2)]]/(Table1[[#This Row],[Generation (TWh)]]*10^9)</f>
        <v>545.72210000000007</v>
      </c>
    </row>
    <row r="7487" spans="1:21" x14ac:dyDescent="0.35">
      <c r="A7487" t="s">
        <v>2023</v>
      </c>
      <c r="B7487" t="s">
        <v>3239</v>
      </c>
      <c r="C7487" t="str">
        <f>SUBSTITUTE(Table1[[#This Row],[Fuel]],", ",",")</f>
        <v>fossil gas: natural gas</v>
      </c>
      <c r="D7487" t="s">
        <v>3239</v>
      </c>
      <c r="H7487" t="s">
        <v>3438</v>
      </c>
      <c r="I7487">
        <v>450</v>
      </c>
      <c r="J7487" t="s">
        <v>3450</v>
      </c>
      <c r="K7487">
        <v>2028</v>
      </c>
      <c r="L7487" t="s">
        <v>29</v>
      </c>
      <c r="M7487" t="s">
        <v>29</v>
      </c>
      <c r="N7487">
        <v>51.513019999999997</v>
      </c>
      <c r="O7487">
        <v>128.180306</v>
      </c>
      <c r="P7487" t="s">
        <v>3578</v>
      </c>
      <c r="Q7487" s="3">
        <f>Table1[[#This Row],[Capacity (MW)]]*0.395*8760*10^-6</f>
        <v>1.5570899999999999</v>
      </c>
      <c r="R7487" s="3" cm="1">
        <f t="array" ref="R7487">AVERAGE(VLOOKUP(_xlfn.TEXTSPLIT(Table1[[#This Row],[Fuel (no space after comma)]], ","), FuelList_Final_EF!$A$2:$B$65, 2, FALSE))</f>
        <v>53.06</v>
      </c>
      <c r="S7487" s="3">
        <f>Table1[[#This Row],[Generation (TWh)]]*10^9*VLOOKUP(Table1[[#This Row],[Turbine/Engine Technology]],Technology_HR!$A$2:$B$11,2,FALSE)*10^-6</f>
        <v>11754472.409999998</v>
      </c>
      <c r="T7487" s="5">
        <f>Table1[[#This Row],[Fuel Consumption (mmBtu)]]*Table1[[#This Row],[Emission Factor (kg CO2/ mmBtu)]]*10^3</f>
        <v>623692306074.59998</v>
      </c>
      <c r="U7487" s="3">
        <f>Table1[[#This Row],[Emissions (g CO2)]]/(Table1[[#This Row],[Generation (TWh)]]*10^9)</f>
        <v>400.54994000000005</v>
      </c>
    </row>
    <row r="7488" spans="1:21" x14ac:dyDescent="0.35">
      <c r="A7488" t="s">
        <v>2024</v>
      </c>
      <c r="B7488" t="s">
        <v>3263</v>
      </c>
      <c r="C7488" t="str">
        <f>SUBSTITUTE(Table1[[#This Row],[Fuel]],", ",",")</f>
        <v>fossil gas: natural gas,fossil liquids: heavy fuel oil</v>
      </c>
      <c r="D7488" t="s">
        <v>3239</v>
      </c>
      <c r="E7488" t="s">
        <v>3241</v>
      </c>
      <c r="H7488" t="s">
        <v>3440</v>
      </c>
      <c r="I7488">
        <v>60</v>
      </c>
      <c r="J7488" t="s">
        <v>3446</v>
      </c>
      <c r="K7488">
        <v>1966</v>
      </c>
      <c r="L7488" t="s">
        <v>29</v>
      </c>
      <c r="M7488" t="s">
        <v>29</v>
      </c>
      <c r="N7488">
        <v>61.818272</v>
      </c>
      <c r="O7488">
        <v>50.726258999999999</v>
      </c>
      <c r="P7488" t="s">
        <v>3578</v>
      </c>
      <c r="Q7488" s="3">
        <f>Table1[[#This Row],[Capacity (MW)]]*0.395*8760*10^-6</f>
        <v>0.20761200000000002</v>
      </c>
      <c r="R7488" s="3" cm="1">
        <f t="array" ref="R7488">AVERAGE(VLOOKUP(_xlfn.TEXTSPLIT(Table1[[#This Row],[Fuel (no space after comma)]], ","), FuelList_Final_EF!$A$2:$B$65, 2, FALSE))</f>
        <v>67.331265155508703</v>
      </c>
      <c r="S7488" s="3">
        <f>Table1[[#This Row],[Generation (TWh)]]*10^9*VLOOKUP(Table1[[#This Row],[Turbine/Engine Technology]],Technology_HR!$A$2:$B$11,2,FALSE)*10^-6</f>
        <v>2135289.42</v>
      </c>
      <c r="T7488" s="5">
        <f>Table1[[#This Row],[Fuel Consumption (mmBtu)]]*Table1[[#This Row],[Emission Factor (kg CO2/ mmBtu)]]*10^3</f>
        <v>143771738121.77237</v>
      </c>
      <c r="U7488" s="3">
        <f>Table1[[#This Row],[Emissions (g CO2)]]/(Table1[[#This Row],[Generation (TWh)]]*10^9)</f>
        <v>692.50206212440685</v>
      </c>
    </row>
    <row r="7489" spans="1:21" x14ac:dyDescent="0.35">
      <c r="A7489" t="s">
        <v>2024</v>
      </c>
      <c r="B7489" t="s">
        <v>3263</v>
      </c>
      <c r="C7489" t="str">
        <f>SUBSTITUTE(Table1[[#This Row],[Fuel]],", ",",")</f>
        <v>fossil gas: natural gas,fossil liquids: heavy fuel oil</v>
      </c>
      <c r="D7489" t="s">
        <v>3239</v>
      </c>
      <c r="E7489" t="s">
        <v>3241</v>
      </c>
      <c r="H7489" t="s">
        <v>3440</v>
      </c>
      <c r="I7489">
        <v>50</v>
      </c>
      <c r="J7489" t="s">
        <v>3446</v>
      </c>
      <c r="K7489" t="s">
        <v>29</v>
      </c>
      <c r="L7489" t="s">
        <v>29</v>
      </c>
      <c r="M7489" t="s">
        <v>29</v>
      </c>
      <c r="N7489">
        <v>61.818272</v>
      </c>
      <c r="O7489">
        <v>50.726258999999999</v>
      </c>
      <c r="P7489" t="s">
        <v>3578</v>
      </c>
      <c r="Q7489" s="3">
        <f>Table1[[#This Row],[Capacity (MW)]]*0.395*8760*10^-6</f>
        <v>0.17301</v>
      </c>
      <c r="R7489" s="3" cm="1">
        <f t="array" ref="R7489">AVERAGE(VLOOKUP(_xlfn.TEXTSPLIT(Table1[[#This Row],[Fuel (no space after comma)]], ","), FuelList_Final_EF!$A$2:$B$65, 2, FALSE))</f>
        <v>67.331265155508703</v>
      </c>
      <c r="S7489" s="3">
        <f>Table1[[#This Row],[Generation (TWh)]]*10^9*VLOOKUP(Table1[[#This Row],[Turbine/Engine Technology]],Technology_HR!$A$2:$B$11,2,FALSE)*10^-6</f>
        <v>1779407.8499999999</v>
      </c>
      <c r="T7489" s="5">
        <f>Table1[[#This Row],[Fuel Consumption (mmBtu)]]*Table1[[#This Row],[Emission Factor (kg CO2/ mmBtu)]]*10^3</f>
        <v>119809781768.14365</v>
      </c>
      <c r="U7489" s="3">
        <f>Table1[[#This Row],[Emissions (g CO2)]]/(Table1[[#This Row],[Generation (TWh)]]*10^9)</f>
        <v>692.50206212440696</v>
      </c>
    </row>
    <row r="7490" spans="1:21" x14ac:dyDescent="0.35">
      <c r="A7490" t="s">
        <v>2024</v>
      </c>
      <c r="B7490" t="s">
        <v>3263</v>
      </c>
      <c r="C7490" t="str">
        <f>SUBSTITUTE(Table1[[#This Row],[Fuel]],", ",",")</f>
        <v>fossil gas: natural gas,fossil liquids: heavy fuel oil</v>
      </c>
      <c r="D7490" t="s">
        <v>3239</v>
      </c>
      <c r="E7490" t="s">
        <v>3241</v>
      </c>
      <c r="H7490" t="s">
        <v>3440</v>
      </c>
      <c r="I7490">
        <v>60</v>
      </c>
      <c r="J7490" t="s">
        <v>3446</v>
      </c>
      <c r="K7490" t="s">
        <v>29</v>
      </c>
      <c r="L7490" t="s">
        <v>29</v>
      </c>
      <c r="M7490" t="s">
        <v>29</v>
      </c>
      <c r="N7490">
        <v>61.818272</v>
      </c>
      <c r="O7490">
        <v>50.726258999999999</v>
      </c>
      <c r="P7490" t="s">
        <v>3578</v>
      </c>
      <c r="Q7490" s="3">
        <f>Table1[[#This Row],[Capacity (MW)]]*0.395*8760*10^-6</f>
        <v>0.20761200000000002</v>
      </c>
      <c r="R7490" s="3" cm="1">
        <f t="array" ref="R7490">AVERAGE(VLOOKUP(_xlfn.TEXTSPLIT(Table1[[#This Row],[Fuel (no space after comma)]], ","), FuelList_Final_EF!$A$2:$B$65, 2, FALSE))</f>
        <v>67.331265155508703</v>
      </c>
      <c r="S7490" s="3">
        <f>Table1[[#This Row],[Generation (TWh)]]*10^9*VLOOKUP(Table1[[#This Row],[Turbine/Engine Technology]],Technology_HR!$A$2:$B$11,2,FALSE)*10^-6</f>
        <v>2135289.42</v>
      </c>
      <c r="T7490" s="5">
        <f>Table1[[#This Row],[Fuel Consumption (mmBtu)]]*Table1[[#This Row],[Emission Factor (kg CO2/ mmBtu)]]*10^3</f>
        <v>143771738121.77237</v>
      </c>
      <c r="U7490" s="3">
        <f>Table1[[#This Row],[Emissions (g CO2)]]/(Table1[[#This Row],[Generation (TWh)]]*10^9)</f>
        <v>692.50206212440685</v>
      </c>
    </row>
    <row r="7491" spans="1:21" x14ac:dyDescent="0.35">
      <c r="A7491" t="s">
        <v>2024</v>
      </c>
      <c r="B7491" t="s">
        <v>3263</v>
      </c>
      <c r="C7491" t="str">
        <f>SUBSTITUTE(Table1[[#This Row],[Fuel]],", ",",")</f>
        <v>fossil gas: natural gas,fossil liquids: heavy fuel oil</v>
      </c>
      <c r="D7491" t="s">
        <v>3239</v>
      </c>
      <c r="E7491" t="s">
        <v>3241</v>
      </c>
      <c r="H7491" t="s">
        <v>3440</v>
      </c>
      <c r="I7491">
        <v>50</v>
      </c>
      <c r="J7491" t="s">
        <v>3446</v>
      </c>
      <c r="K7491" t="s">
        <v>29</v>
      </c>
      <c r="L7491" t="s">
        <v>29</v>
      </c>
      <c r="M7491" t="s">
        <v>29</v>
      </c>
      <c r="N7491">
        <v>61.818272</v>
      </c>
      <c r="O7491">
        <v>50.726258999999999</v>
      </c>
      <c r="P7491" t="s">
        <v>3578</v>
      </c>
      <c r="Q7491" s="3">
        <f>Table1[[#This Row],[Capacity (MW)]]*0.395*8760*10^-6</f>
        <v>0.17301</v>
      </c>
      <c r="R7491" s="3" cm="1">
        <f t="array" ref="R7491">AVERAGE(VLOOKUP(_xlfn.TEXTSPLIT(Table1[[#This Row],[Fuel (no space after comma)]], ","), FuelList_Final_EF!$A$2:$B$65, 2, FALSE))</f>
        <v>67.331265155508703</v>
      </c>
      <c r="S7491" s="3">
        <f>Table1[[#This Row],[Generation (TWh)]]*10^9*VLOOKUP(Table1[[#This Row],[Turbine/Engine Technology]],Technology_HR!$A$2:$B$11,2,FALSE)*10^-6</f>
        <v>1779407.8499999999</v>
      </c>
      <c r="T7491" s="5">
        <f>Table1[[#This Row],[Fuel Consumption (mmBtu)]]*Table1[[#This Row],[Emission Factor (kg CO2/ mmBtu)]]*10^3</f>
        <v>119809781768.14365</v>
      </c>
      <c r="U7491" s="3">
        <f>Table1[[#This Row],[Emissions (g CO2)]]/(Table1[[#This Row],[Generation (TWh)]]*10^9)</f>
        <v>692.50206212440696</v>
      </c>
    </row>
    <row r="7492" spans="1:21" x14ac:dyDescent="0.35">
      <c r="A7492" t="s">
        <v>2024</v>
      </c>
      <c r="B7492" t="s">
        <v>3263</v>
      </c>
      <c r="C7492" t="str">
        <f>SUBSTITUTE(Table1[[#This Row],[Fuel]],", ",",")</f>
        <v>fossil gas: natural gas,fossil liquids: heavy fuel oil</v>
      </c>
      <c r="D7492" t="s">
        <v>3239</v>
      </c>
      <c r="E7492" t="s">
        <v>3241</v>
      </c>
      <c r="H7492" t="s">
        <v>3440</v>
      </c>
      <c r="I7492">
        <v>80</v>
      </c>
      <c r="J7492" t="s">
        <v>3446</v>
      </c>
      <c r="K7492" t="s">
        <v>29</v>
      </c>
      <c r="L7492" t="s">
        <v>29</v>
      </c>
      <c r="M7492" t="s">
        <v>29</v>
      </c>
      <c r="N7492">
        <v>61.818272</v>
      </c>
      <c r="O7492">
        <v>50.726258999999999</v>
      </c>
      <c r="P7492" t="s">
        <v>3578</v>
      </c>
      <c r="Q7492" s="3">
        <f>Table1[[#This Row],[Capacity (MW)]]*0.395*8760*10^-6</f>
        <v>0.27681600000000001</v>
      </c>
      <c r="R7492" s="3" cm="1">
        <f t="array" ref="R7492">AVERAGE(VLOOKUP(_xlfn.TEXTSPLIT(Table1[[#This Row],[Fuel (no space after comma)]], ","), FuelList_Final_EF!$A$2:$B$65, 2, FALSE))</f>
        <v>67.331265155508703</v>
      </c>
      <c r="S7492" s="3">
        <f>Table1[[#This Row],[Generation (TWh)]]*10^9*VLOOKUP(Table1[[#This Row],[Turbine/Engine Technology]],Technology_HR!$A$2:$B$11,2,FALSE)*10^-6</f>
        <v>2847052.56</v>
      </c>
      <c r="T7492" s="5">
        <f>Table1[[#This Row],[Fuel Consumption (mmBtu)]]*Table1[[#This Row],[Emission Factor (kg CO2/ mmBtu)]]*10^3</f>
        <v>191695650829.02985</v>
      </c>
      <c r="U7492" s="3">
        <f>Table1[[#This Row],[Emissions (g CO2)]]/(Table1[[#This Row],[Generation (TWh)]]*10^9)</f>
        <v>692.50206212440696</v>
      </c>
    </row>
    <row r="7493" spans="1:21" x14ac:dyDescent="0.35">
      <c r="A7493" t="s">
        <v>2024</v>
      </c>
      <c r="B7493" t="s">
        <v>3263</v>
      </c>
      <c r="C7493" t="str">
        <f>SUBSTITUTE(Table1[[#This Row],[Fuel]],", ",",")</f>
        <v>fossil gas: natural gas,fossil liquids: heavy fuel oil</v>
      </c>
      <c r="D7493" t="s">
        <v>3239</v>
      </c>
      <c r="E7493" t="s">
        <v>3241</v>
      </c>
      <c r="H7493" t="s">
        <v>3440</v>
      </c>
      <c r="I7493">
        <v>88</v>
      </c>
      <c r="J7493" t="s">
        <v>3446</v>
      </c>
      <c r="K7493" t="s">
        <v>29</v>
      </c>
      <c r="L7493" t="s">
        <v>29</v>
      </c>
      <c r="M7493" t="s">
        <v>29</v>
      </c>
      <c r="N7493">
        <v>61.818272</v>
      </c>
      <c r="O7493">
        <v>50.726258999999999</v>
      </c>
      <c r="P7493" t="s">
        <v>3578</v>
      </c>
      <c r="Q7493" s="3">
        <f>Table1[[#This Row],[Capacity (MW)]]*0.395*8760*10^-6</f>
        <v>0.30449760000000003</v>
      </c>
      <c r="R7493" s="3" cm="1">
        <f t="array" ref="R7493">AVERAGE(VLOOKUP(_xlfn.TEXTSPLIT(Table1[[#This Row],[Fuel (no space after comma)]], ","), FuelList_Final_EF!$A$2:$B$65, 2, FALSE))</f>
        <v>67.331265155508703</v>
      </c>
      <c r="S7493" s="3">
        <f>Table1[[#This Row],[Generation (TWh)]]*10^9*VLOOKUP(Table1[[#This Row],[Turbine/Engine Technology]],Technology_HR!$A$2:$B$11,2,FALSE)*10^-6</f>
        <v>3131757.8160000006</v>
      </c>
      <c r="T7493" s="5">
        <f>Table1[[#This Row],[Fuel Consumption (mmBtu)]]*Table1[[#This Row],[Emission Factor (kg CO2/ mmBtu)]]*10^3</f>
        <v>210865215911.93289</v>
      </c>
      <c r="U7493" s="3">
        <f>Table1[[#This Row],[Emissions (g CO2)]]/(Table1[[#This Row],[Generation (TWh)]]*10^9)</f>
        <v>692.50206212440708</v>
      </c>
    </row>
    <row r="7494" spans="1:21" x14ac:dyDescent="0.35">
      <c r="A7494" t="s">
        <v>2024</v>
      </c>
      <c r="B7494" t="s">
        <v>3263</v>
      </c>
      <c r="C7494" t="str">
        <f>SUBSTITUTE(Table1[[#This Row],[Fuel]],", ",",")</f>
        <v>fossil gas: natural gas,fossil liquids: heavy fuel oil</v>
      </c>
      <c r="D7494" t="s">
        <v>3239</v>
      </c>
      <c r="E7494" t="s">
        <v>3241</v>
      </c>
      <c r="H7494" t="s">
        <v>3440</v>
      </c>
      <c r="I7494">
        <v>100</v>
      </c>
      <c r="J7494" t="s">
        <v>3446</v>
      </c>
      <c r="K7494" t="s">
        <v>29</v>
      </c>
      <c r="L7494" t="s">
        <v>29</v>
      </c>
      <c r="M7494" t="s">
        <v>29</v>
      </c>
      <c r="N7494">
        <v>61.818272</v>
      </c>
      <c r="O7494">
        <v>50.726258999999999</v>
      </c>
      <c r="P7494" t="s">
        <v>3578</v>
      </c>
      <c r="Q7494" s="3">
        <f>Table1[[#This Row],[Capacity (MW)]]*0.395*8760*10^-6</f>
        <v>0.34601999999999999</v>
      </c>
      <c r="R7494" s="3" cm="1">
        <f t="array" ref="R7494">AVERAGE(VLOOKUP(_xlfn.TEXTSPLIT(Table1[[#This Row],[Fuel (no space after comma)]], ","), FuelList_Final_EF!$A$2:$B$65, 2, FALSE))</f>
        <v>67.331265155508703</v>
      </c>
      <c r="S7494" s="3">
        <f>Table1[[#This Row],[Generation (TWh)]]*10^9*VLOOKUP(Table1[[#This Row],[Turbine/Engine Technology]],Technology_HR!$A$2:$B$11,2,FALSE)*10^-6</f>
        <v>3558815.6999999997</v>
      </c>
      <c r="T7494" s="5">
        <f>Table1[[#This Row],[Fuel Consumption (mmBtu)]]*Table1[[#This Row],[Emission Factor (kg CO2/ mmBtu)]]*10^3</f>
        <v>239619563536.28729</v>
      </c>
      <c r="U7494" s="3">
        <f>Table1[[#This Row],[Emissions (g CO2)]]/(Table1[[#This Row],[Generation (TWh)]]*10^9)</f>
        <v>692.50206212440696</v>
      </c>
    </row>
    <row r="7495" spans="1:21" x14ac:dyDescent="0.35">
      <c r="A7495" t="s">
        <v>2024</v>
      </c>
      <c r="B7495" t="s">
        <v>3263</v>
      </c>
      <c r="C7495" t="str">
        <f>SUBSTITUTE(Table1[[#This Row],[Fuel]],", ",",")</f>
        <v>fossil gas: natural gas,fossil liquids: heavy fuel oil</v>
      </c>
      <c r="D7495" t="s">
        <v>3239</v>
      </c>
      <c r="E7495" t="s">
        <v>3241</v>
      </c>
      <c r="H7495" t="s">
        <v>3440</v>
      </c>
      <c r="I7495">
        <v>85</v>
      </c>
      <c r="J7495" t="s">
        <v>3446</v>
      </c>
      <c r="K7495">
        <v>2023</v>
      </c>
      <c r="L7495" t="s">
        <v>29</v>
      </c>
      <c r="M7495" t="s">
        <v>29</v>
      </c>
      <c r="N7495">
        <v>61.818272</v>
      </c>
      <c r="O7495">
        <v>50.726258999999999</v>
      </c>
      <c r="P7495" t="s">
        <v>3578</v>
      </c>
      <c r="Q7495" s="3">
        <f>Table1[[#This Row],[Capacity (MW)]]*0.395*8760*10^-6</f>
        <v>0.29411699999999996</v>
      </c>
      <c r="R7495" s="3" cm="1">
        <f t="array" ref="R7495">AVERAGE(VLOOKUP(_xlfn.TEXTSPLIT(Table1[[#This Row],[Fuel (no space after comma)]], ","), FuelList_Final_EF!$A$2:$B$65, 2, FALSE))</f>
        <v>67.331265155508703</v>
      </c>
      <c r="S7495" s="3">
        <f>Table1[[#This Row],[Generation (TWh)]]*10^9*VLOOKUP(Table1[[#This Row],[Turbine/Engine Technology]],Technology_HR!$A$2:$B$11,2,FALSE)*10^-6</f>
        <v>3024993.3449999993</v>
      </c>
      <c r="T7495" s="5">
        <f>Table1[[#This Row],[Fuel Consumption (mmBtu)]]*Table1[[#This Row],[Emission Factor (kg CO2/ mmBtu)]]*10^3</f>
        <v>203676629005.84418</v>
      </c>
      <c r="U7495" s="3">
        <f>Table1[[#This Row],[Emissions (g CO2)]]/(Table1[[#This Row],[Generation (TWh)]]*10^9)</f>
        <v>692.50206212440696</v>
      </c>
    </row>
    <row r="7496" spans="1:21" x14ac:dyDescent="0.35">
      <c r="A7496" t="s">
        <v>2004</v>
      </c>
      <c r="B7496" t="s">
        <v>3239</v>
      </c>
      <c r="C7496" t="str">
        <f>SUBSTITUTE(Table1[[#This Row],[Fuel]],", ",",")</f>
        <v>fossil gas: natural gas</v>
      </c>
      <c r="D7496" t="s">
        <v>3239</v>
      </c>
      <c r="H7496" t="s">
        <v>3440</v>
      </c>
      <c r="I7496">
        <v>110</v>
      </c>
      <c r="J7496" t="s">
        <v>3446</v>
      </c>
      <c r="K7496">
        <v>1991</v>
      </c>
      <c r="L7496" t="s">
        <v>29</v>
      </c>
      <c r="M7496" t="s">
        <v>29</v>
      </c>
      <c r="N7496">
        <v>53.0642</v>
      </c>
      <c r="O7496">
        <v>48.3994</v>
      </c>
      <c r="P7496" t="s">
        <v>3578</v>
      </c>
      <c r="Q7496" s="3">
        <f>Table1[[#This Row],[Capacity (MW)]]*0.395*8760*10^-6</f>
        <v>0.38062199999999996</v>
      </c>
      <c r="R7496" s="3" cm="1">
        <f t="array" ref="R7496">AVERAGE(VLOOKUP(_xlfn.TEXTSPLIT(Table1[[#This Row],[Fuel (no space after comma)]], ","), FuelList_Final_EF!$A$2:$B$65, 2, FALSE))</f>
        <v>53.06</v>
      </c>
      <c r="S7496" s="3">
        <f>Table1[[#This Row],[Generation (TWh)]]*10^9*VLOOKUP(Table1[[#This Row],[Turbine/Engine Technology]],Technology_HR!$A$2:$B$11,2,FALSE)*10^-6</f>
        <v>3914697.2699999996</v>
      </c>
      <c r="T7496" s="5">
        <f>Table1[[#This Row],[Fuel Consumption (mmBtu)]]*Table1[[#This Row],[Emission Factor (kg CO2/ mmBtu)]]*10^3</f>
        <v>207713837146.19998</v>
      </c>
      <c r="U7496" s="3">
        <f>Table1[[#This Row],[Emissions (g CO2)]]/(Table1[[#This Row],[Generation (TWh)]]*10^9)</f>
        <v>545.72210000000007</v>
      </c>
    </row>
    <row r="7497" spans="1:21" x14ac:dyDescent="0.35">
      <c r="A7497" t="s">
        <v>2004</v>
      </c>
      <c r="B7497" t="s">
        <v>3239</v>
      </c>
      <c r="C7497" t="str">
        <f>SUBSTITUTE(Table1[[#This Row],[Fuel]],", ",",")</f>
        <v>fossil gas: natural gas</v>
      </c>
      <c r="D7497" t="s">
        <v>3239</v>
      </c>
      <c r="H7497" t="s">
        <v>3438</v>
      </c>
      <c r="I7497">
        <v>227</v>
      </c>
      <c r="J7497" t="s">
        <v>3446</v>
      </c>
      <c r="K7497">
        <v>2012</v>
      </c>
      <c r="L7497" t="s">
        <v>29</v>
      </c>
      <c r="M7497" t="s">
        <v>29</v>
      </c>
      <c r="N7497">
        <v>53.0642</v>
      </c>
      <c r="O7497">
        <v>48.3994</v>
      </c>
      <c r="P7497" t="s">
        <v>3578</v>
      </c>
      <c r="Q7497" s="3">
        <f>Table1[[#This Row],[Capacity (MW)]]*0.395*8760*10^-6</f>
        <v>0.78546539999999998</v>
      </c>
      <c r="R7497" s="3" cm="1">
        <f t="array" ref="R7497">AVERAGE(VLOOKUP(_xlfn.TEXTSPLIT(Table1[[#This Row],[Fuel (no space after comma)]], ","), FuelList_Final_EF!$A$2:$B$65, 2, FALSE))</f>
        <v>53.06</v>
      </c>
      <c r="S7497" s="3">
        <f>Table1[[#This Row],[Generation (TWh)]]*10^9*VLOOKUP(Table1[[#This Row],[Turbine/Engine Technology]],Technology_HR!$A$2:$B$11,2,FALSE)*10^-6</f>
        <v>5929478.3045999995</v>
      </c>
      <c r="T7497" s="5">
        <f>Table1[[#This Row],[Fuel Consumption (mmBtu)]]*Table1[[#This Row],[Emission Factor (kg CO2/ mmBtu)]]*10^3</f>
        <v>314618118842.07599</v>
      </c>
      <c r="U7497" s="3">
        <f>Table1[[#This Row],[Emissions (g CO2)]]/(Table1[[#This Row],[Generation (TWh)]]*10^9)</f>
        <v>400.54993999999999</v>
      </c>
    </row>
    <row r="7498" spans="1:21" x14ac:dyDescent="0.35">
      <c r="A7498" t="s">
        <v>1962</v>
      </c>
      <c r="B7498" t="s">
        <v>3239</v>
      </c>
      <c r="C7498" t="str">
        <f>SUBSTITUTE(Table1[[#This Row],[Fuel]],", ",",")</f>
        <v>fossil gas: natural gas</v>
      </c>
      <c r="D7498" t="s">
        <v>3239</v>
      </c>
      <c r="H7498" t="s">
        <v>3436</v>
      </c>
      <c r="I7498">
        <v>80</v>
      </c>
      <c r="J7498" t="s">
        <v>3446</v>
      </c>
      <c r="K7498">
        <v>2018</v>
      </c>
      <c r="L7498" t="s">
        <v>29</v>
      </c>
      <c r="M7498" t="s">
        <v>29</v>
      </c>
      <c r="N7498">
        <v>55.094566999999998</v>
      </c>
      <c r="O7498">
        <v>21.80123</v>
      </c>
      <c r="P7498" t="s">
        <v>3578</v>
      </c>
      <c r="Q7498" s="3">
        <f>Table1[[#This Row],[Capacity (MW)]]*0.395*8760*10^-6</f>
        <v>0.27681600000000001</v>
      </c>
      <c r="R7498" s="3" cm="1">
        <f t="array" ref="R7498">AVERAGE(VLOOKUP(_xlfn.TEXTSPLIT(Table1[[#This Row],[Fuel (no space after comma)]], ","), FuelList_Final_EF!$A$2:$B$65, 2, FALSE))</f>
        <v>53.06</v>
      </c>
      <c r="S7498" s="3">
        <f>Table1[[#This Row],[Generation (TWh)]]*10^9*VLOOKUP(Table1[[#This Row],[Turbine/Engine Technology]],Technology_HR!$A$2:$B$11,2,FALSE)*10^-6</f>
        <v>3047744.1599999997</v>
      </c>
      <c r="T7498" s="5">
        <f>Table1[[#This Row],[Fuel Consumption (mmBtu)]]*Table1[[#This Row],[Emission Factor (kg CO2/ mmBtu)]]*10^3</f>
        <v>161713305129.59998</v>
      </c>
      <c r="U7498" s="3">
        <f>Table1[[#This Row],[Emissions (g CO2)]]/(Table1[[#This Row],[Generation (TWh)]]*10^9)</f>
        <v>584.1905999999999</v>
      </c>
    </row>
    <row r="7499" spans="1:21" x14ac:dyDescent="0.35">
      <c r="A7499" t="s">
        <v>1962</v>
      </c>
      <c r="B7499" t="s">
        <v>3239</v>
      </c>
      <c r="C7499" t="str">
        <f>SUBSTITUTE(Table1[[#This Row],[Fuel]],", ",",")</f>
        <v>fossil gas: natural gas</v>
      </c>
      <c r="D7499" t="s">
        <v>3239</v>
      </c>
      <c r="H7499" t="s">
        <v>3436</v>
      </c>
      <c r="I7499">
        <v>80</v>
      </c>
      <c r="J7499" t="s">
        <v>3446</v>
      </c>
      <c r="K7499">
        <v>2018</v>
      </c>
      <c r="L7499" t="s">
        <v>29</v>
      </c>
      <c r="M7499" t="s">
        <v>29</v>
      </c>
      <c r="N7499">
        <v>55.094566999999998</v>
      </c>
      <c r="O7499">
        <v>21.80123</v>
      </c>
      <c r="P7499" t="s">
        <v>3578</v>
      </c>
      <c r="Q7499" s="3">
        <f>Table1[[#This Row],[Capacity (MW)]]*0.395*8760*10^-6</f>
        <v>0.27681600000000001</v>
      </c>
      <c r="R7499" s="3" cm="1">
        <f t="array" ref="R7499">AVERAGE(VLOOKUP(_xlfn.TEXTSPLIT(Table1[[#This Row],[Fuel (no space after comma)]], ","), FuelList_Final_EF!$A$2:$B$65, 2, FALSE))</f>
        <v>53.06</v>
      </c>
      <c r="S7499" s="3">
        <f>Table1[[#This Row],[Generation (TWh)]]*10^9*VLOOKUP(Table1[[#This Row],[Turbine/Engine Technology]],Technology_HR!$A$2:$B$11,2,FALSE)*10^-6</f>
        <v>3047744.1599999997</v>
      </c>
      <c r="T7499" s="5">
        <f>Table1[[#This Row],[Fuel Consumption (mmBtu)]]*Table1[[#This Row],[Emission Factor (kg CO2/ mmBtu)]]*10^3</f>
        <v>161713305129.59998</v>
      </c>
      <c r="U7499" s="3">
        <f>Table1[[#This Row],[Emissions (g CO2)]]/(Table1[[#This Row],[Generation (TWh)]]*10^9)</f>
        <v>584.1905999999999</v>
      </c>
    </row>
    <row r="7500" spans="1:21" x14ac:dyDescent="0.35">
      <c r="A7500" t="s">
        <v>1947</v>
      </c>
      <c r="B7500" t="s">
        <v>3263</v>
      </c>
      <c r="C7500" t="str">
        <f>SUBSTITUTE(Table1[[#This Row],[Fuel]],", ",",")</f>
        <v>fossil gas: natural gas,fossil liquids: heavy fuel oil</v>
      </c>
      <c r="D7500" t="s">
        <v>3239</v>
      </c>
      <c r="E7500" t="s">
        <v>3241</v>
      </c>
      <c r="H7500" t="s">
        <v>3440</v>
      </c>
      <c r="I7500">
        <v>60</v>
      </c>
      <c r="J7500" t="s">
        <v>3446</v>
      </c>
      <c r="K7500">
        <v>1979</v>
      </c>
      <c r="L7500" t="s">
        <v>29</v>
      </c>
      <c r="M7500" t="s">
        <v>29</v>
      </c>
      <c r="N7500">
        <v>52.751747000000002</v>
      </c>
      <c r="O7500">
        <v>41.476238000000002</v>
      </c>
      <c r="P7500" t="s">
        <v>3578</v>
      </c>
      <c r="Q7500" s="3">
        <f>Table1[[#This Row],[Capacity (MW)]]*0.395*8760*10^-6</f>
        <v>0.20761200000000002</v>
      </c>
      <c r="R7500" s="3" cm="1">
        <f t="array" ref="R7500">AVERAGE(VLOOKUP(_xlfn.TEXTSPLIT(Table1[[#This Row],[Fuel (no space after comma)]], ","), FuelList_Final_EF!$A$2:$B$65, 2, FALSE))</f>
        <v>67.331265155508703</v>
      </c>
      <c r="S7500" s="3">
        <f>Table1[[#This Row],[Generation (TWh)]]*10^9*VLOOKUP(Table1[[#This Row],[Turbine/Engine Technology]],Technology_HR!$A$2:$B$11,2,FALSE)*10^-6</f>
        <v>2135289.42</v>
      </c>
      <c r="T7500" s="5">
        <f>Table1[[#This Row],[Fuel Consumption (mmBtu)]]*Table1[[#This Row],[Emission Factor (kg CO2/ mmBtu)]]*10^3</f>
        <v>143771738121.77237</v>
      </c>
      <c r="U7500" s="3">
        <f>Table1[[#This Row],[Emissions (g CO2)]]/(Table1[[#This Row],[Generation (TWh)]]*10^9)</f>
        <v>692.50206212440685</v>
      </c>
    </row>
    <row r="7501" spans="1:21" x14ac:dyDescent="0.35">
      <c r="A7501" t="s">
        <v>1947</v>
      </c>
      <c r="B7501" t="s">
        <v>3263</v>
      </c>
      <c r="C7501" t="str">
        <f>SUBSTITUTE(Table1[[#This Row],[Fuel]],", ",",")</f>
        <v>fossil gas: natural gas,fossil liquids: heavy fuel oil</v>
      </c>
      <c r="D7501" t="s">
        <v>3239</v>
      </c>
      <c r="E7501" t="s">
        <v>3241</v>
      </c>
      <c r="H7501" t="s">
        <v>3440</v>
      </c>
      <c r="I7501">
        <v>130</v>
      </c>
      <c r="J7501" t="s">
        <v>3449</v>
      </c>
      <c r="K7501">
        <v>2025</v>
      </c>
      <c r="L7501" t="s">
        <v>29</v>
      </c>
      <c r="M7501" t="s">
        <v>29</v>
      </c>
      <c r="N7501">
        <v>52.751747000000002</v>
      </c>
      <c r="O7501">
        <v>41.476238000000002</v>
      </c>
      <c r="P7501" t="s">
        <v>3578</v>
      </c>
      <c r="Q7501" s="3">
        <f>Table1[[#This Row],[Capacity (MW)]]*0.395*8760*10^-6</f>
        <v>0.449826</v>
      </c>
      <c r="R7501" s="3" cm="1">
        <f t="array" ref="R7501">AVERAGE(VLOOKUP(_xlfn.TEXTSPLIT(Table1[[#This Row],[Fuel (no space after comma)]], ","), FuelList_Final_EF!$A$2:$B$65, 2, FALSE))</f>
        <v>67.331265155508703</v>
      </c>
      <c r="S7501" s="3">
        <f>Table1[[#This Row],[Generation (TWh)]]*10^9*VLOOKUP(Table1[[#This Row],[Turbine/Engine Technology]],Technology_HR!$A$2:$B$11,2,FALSE)*10^-6</f>
        <v>4626460.41</v>
      </c>
      <c r="T7501" s="5">
        <f>Table1[[#This Row],[Fuel Consumption (mmBtu)]]*Table1[[#This Row],[Emission Factor (kg CO2/ mmBtu)]]*10^3</f>
        <v>311505432597.17352</v>
      </c>
      <c r="U7501" s="3">
        <f>Table1[[#This Row],[Emissions (g CO2)]]/(Table1[[#This Row],[Generation (TWh)]]*10^9)</f>
        <v>692.50206212440708</v>
      </c>
    </row>
    <row r="7502" spans="1:21" x14ac:dyDescent="0.35">
      <c r="A7502" t="s">
        <v>2025</v>
      </c>
      <c r="B7502" t="s">
        <v>3239</v>
      </c>
      <c r="C7502" t="str">
        <f>SUBSTITUTE(Table1[[#This Row],[Fuel]],", ",",")</f>
        <v>fossil gas: natural gas</v>
      </c>
      <c r="D7502" t="s">
        <v>3239</v>
      </c>
      <c r="H7502" t="s">
        <v>3437</v>
      </c>
      <c r="I7502">
        <v>54</v>
      </c>
      <c r="J7502" t="s">
        <v>3446</v>
      </c>
      <c r="K7502">
        <v>2009</v>
      </c>
      <c r="L7502" t="s">
        <v>29</v>
      </c>
      <c r="M7502" t="s">
        <v>29</v>
      </c>
      <c r="N7502">
        <v>64.369129000000001</v>
      </c>
      <c r="O7502">
        <v>77.582594999999998</v>
      </c>
      <c r="P7502" t="s">
        <v>3578</v>
      </c>
      <c r="Q7502" s="3">
        <f>Table1[[#This Row],[Capacity (MW)]]*0.395*8760*10^-6</f>
        <v>0.18685080000000001</v>
      </c>
      <c r="R7502" s="3" cm="1">
        <f t="array" ref="R7502">AVERAGE(VLOOKUP(_xlfn.TEXTSPLIT(Table1[[#This Row],[Fuel (no space after comma)]], ","), FuelList_Final_EF!$A$2:$B$65, 2, FALSE))</f>
        <v>53.06</v>
      </c>
      <c r="S7502" s="3">
        <f>Table1[[#This Row],[Generation (TWh)]]*10^9*VLOOKUP(Table1[[#This Row],[Turbine/Engine Technology]],Technology_HR!$A$2:$B$11,2,FALSE)*10^-6</f>
        <v>1662972.1199999999</v>
      </c>
      <c r="T7502" s="5">
        <f>Table1[[#This Row],[Fuel Consumption (mmBtu)]]*Table1[[#This Row],[Emission Factor (kg CO2/ mmBtu)]]*10^3</f>
        <v>88237300687.199997</v>
      </c>
      <c r="U7502" s="3">
        <f>Table1[[#This Row],[Emissions (g CO2)]]/(Table1[[#This Row],[Generation (TWh)]]*10^9)</f>
        <v>472.23399999999998</v>
      </c>
    </row>
    <row r="7503" spans="1:21" x14ac:dyDescent="0.35">
      <c r="A7503" t="s">
        <v>1982</v>
      </c>
      <c r="B7503" t="s">
        <v>3239</v>
      </c>
      <c r="C7503" t="str">
        <f>SUBSTITUTE(Table1[[#This Row],[Fuel]],", ",",")</f>
        <v>fossil gas: natural gas</v>
      </c>
      <c r="D7503" t="s">
        <v>3239</v>
      </c>
      <c r="H7503" t="s">
        <v>3438</v>
      </c>
      <c r="I7503">
        <v>170</v>
      </c>
      <c r="J7503" t="s">
        <v>3446</v>
      </c>
      <c r="K7503">
        <v>2012</v>
      </c>
      <c r="L7503" t="s">
        <v>29</v>
      </c>
      <c r="M7503" t="s">
        <v>29</v>
      </c>
      <c r="N7503">
        <v>55.659599999999998</v>
      </c>
      <c r="O7503">
        <v>37.401499999999999</v>
      </c>
      <c r="P7503" t="s">
        <v>3578</v>
      </c>
      <c r="Q7503" s="3">
        <f>Table1[[#This Row],[Capacity (MW)]]*0.395*8760*10^-6</f>
        <v>0.58823399999999992</v>
      </c>
      <c r="R7503" s="3" cm="1">
        <f t="array" ref="R7503">AVERAGE(VLOOKUP(_xlfn.TEXTSPLIT(Table1[[#This Row],[Fuel (no space after comma)]], ","), FuelList_Final_EF!$A$2:$B$65, 2, FALSE))</f>
        <v>53.06</v>
      </c>
      <c r="S7503" s="3">
        <f>Table1[[#This Row],[Generation (TWh)]]*10^9*VLOOKUP(Table1[[#This Row],[Turbine/Engine Technology]],Technology_HR!$A$2:$B$11,2,FALSE)*10^-6</f>
        <v>4440578.4659999991</v>
      </c>
      <c r="T7503" s="5">
        <f>Table1[[#This Row],[Fuel Consumption (mmBtu)]]*Table1[[#This Row],[Emission Factor (kg CO2/ mmBtu)]]*10^3</f>
        <v>235617093405.95996</v>
      </c>
      <c r="U7503" s="3">
        <f>Table1[[#This Row],[Emissions (g CO2)]]/(Table1[[#This Row],[Generation (TWh)]]*10^9)</f>
        <v>400.54993999999999</v>
      </c>
    </row>
    <row r="7504" spans="1:21" x14ac:dyDescent="0.35">
      <c r="A7504" t="s">
        <v>2026</v>
      </c>
      <c r="B7504" t="s">
        <v>3239</v>
      </c>
      <c r="C7504" t="str">
        <f>SUBSTITUTE(Table1[[#This Row],[Fuel]],", ",",")</f>
        <v>fossil gas: natural gas</v>
      </c>
      <c r="D7504" t="s">
        <v>3239</v>
      </c>
      <c r="H7504" t="s">
        <v>3437</v>
      </c>
      <c r="I7504">
        <v>54.9</v>
      </c>
      <c r="J7504" t="s">
        <v>3446</v>
      </c>
      <c r="K7504">
        <v>2016</v>
      </c>
      <c r="L7504" t="s">
        <v>29</v>
      </c>
      <c r="M7504" t="s">
        <v>29</v>
      </c>
      <c r="N7504">
        <v>59.604802999999997</v>
      </c>
      <c r="O7504">
        <v>33.485647</v>
      </c>
      <c r="P7504" t="s">
        <v>3578</v>
      </c>
      <c r="Q7504" s="3">
        <f>Table1[[#This Row],[Capacity (MW)]]*0.395*8760*10^-6</f>
        <v>0.18996498000000001</v>
      </c>
      <c r="R7504" s="3" cm="1">
        <f t="array" ref="R7504">AVERAGE(VLOOKUP(_xlfn.TEXTSPLIT(Table1[[#This Row],[Fuel (no space after comma)]], ","), FuelList_Final_EF!$A$2:$B$65, 2, FALSE))</f>
        <v>53.06</v>
      </c>
      <c r="S7504" s="3">
        <f>Table1[[#This Row],[Generation (TWh)]]*10^9*VLOOKUP(Table1[[#This Row],[Turbine/Engine Technology]],Technology_HR!$A$2:$B$11,2,FALSE)*10^-6</f>
        <v>1690688.3219999999</v>
      </c>
      <c r="T7504" s="5">
        <f>Table1[[#This Row],[Fuel Consumption (mmBtu)]]*Table1[[#This Row],[Emission Factor (kg CO2/ mmBtu)]]*10^3</f>
        <v>89707922365.319992</v>
      </c>
      <c r="U7504" s="3">
        <f>Table1[[#This Row],[Emissions (g CO2)]]/(Table1[[#This Row],[Generation (TWh)]]*10^9)</f>
        <v>472.23399999999998</v>
      </c>
    </row>
    <row r="7505" spans="1:21" x14ac:dyDescent="0.35">
      <c r="A7505" t="s">
        <v>2027</v>
      </c>
      <c r="B7505" t="s">
        <v>3239</v>
      </c>
      <c r="C7505" t="str">
        <f>SUBSTITUTE(Table1[[#This Row],[Fuel]],", ",",")</f>
        <v>fossil gas: natural gas</v>
      </c>
      <c r="D7505" t="s">
        <v>3239</v>
      </c>
      <c r="H7505" t="s">
        <v>3440</v>
      </c>
      <c r="I7505">
        <v>135</v>
      </c>
      <c r="J7505" t="s">
        <v>3446</v>
      </c>
      <c r="K7505" t="s">
        <v>29</v>
      </c>
      <c r="L7505" t="s">
        <v>29</v>
      </c>
      <c r="M7505" t="s">
        <v>29</v>
      </c>
      <c r="N7505">
        <v>58.244900000000001</v>
      </c>
      <c r="O7505">
        <v>68.445300000000003</v>
      </c>
      <c r="P7505" t="s">
        <v>3578</v>
      </c>
      <c r="Q7505" s="3">
        <f>Table1[[#This Row],[Capacity (MW)]]*0.395*8760*10^-6</f>
        <v>0.46712699999999996</v>
      </c>
      <c r="R7505" s="3" cm="1">
        <f t="array" ref="R7505">AVERAGE(VLOOKUP(_xlfn.TEXTSPLIT(Table1[[#This Row],[Fuel (no space after comma)]], ","), FuelList_Final_EF!$A$2:$B$65, 2, FALSE))</f>
        <v>53.06</v>
      </c>
      <c r="S7505" s="3">
        <f>Table1[[#This Row],[Generation (TWh)]]*10^9*VLOOKUP(Table1[[#This Row],[Turbine/Engine Technology]],Technology_HR!$A$2:$B$11,2,FALSE)*10^-6</f>
        <v>4804401.1949999984</v>
      </c>
      <c r="T7505" s="5">
        <f>Table1[[#This Row],[Fuel Consumption (mmBtu)]]*Table1[[#This Row],[Emission Factor (kg CO2/ mmBtu)]]*10^3</f>
        <v>254921527406.69992</v>
      </c>
      <c r="U7505" s="3">
        <f>Table1[[#This Row],[Emissions (g CO2)]]/(Table1[[#This Row],[Generation (TWh)]]*10^9)</f>
        <v>545.72209999999995</v>
      </c>
    </row>
    <row r="7506" spans="1:21" x14ac:dyDescent="0.35">
      <c r="A7506" t="s">
        <v>2027</v>
      </c>
      <c r="B7506" t="s">
        <v>3239</v>
      </c>
      <c r="C7506" t="str">
        <f>SUBSTITUTE(Table1[[#This Row],[Fuel]],", ",",")</f>
        <v>fossil gas: natural gas</v>
      </c>
      <c r="D7506" t="s">
        <v>3239</v>
      </c>
      <c r="H7506" t="s">
        <v>3440</v>
      </c>
      <c r="I7506">
        <v>175</v>
      </c>
      <c r="J7506" t="s">
        <v>3446</v>
      </c>
      <c r="K7506" t="s">
        <v>29</v>
      </c>
      <c r="L7506" t="s">
        <v>29</v>
      </c>
      <c r="M7506" t="s">
        <v>29</v>
      </c>
      <c r="N7506">
        <v>58.244900000000001</v>
      </c>
      <c r="O7506">
        <v>68.445300000000003</v>
      </c>
      <c r="P7506" t="s">
        <v>3578</v>
      </c>
      <c r="Q7506" s="3">
        <f>Table1[[#This Row],[Capacity (MW)]]*0.395*8760*10^-6</f>
        <v>0.60553499999999993</v>
      </c>
      <c r="R7506" s="3" cm="1">
        <f t="array" ref="R7506">AVERAGE(VLOOKUP(_xlfn.TEXTSPLIT(Table1[[#This Row],[Fuel (no space after comma)]], ","), FuelList_Final_EF!$A$2:$B$65, 2, FALSE))</f>
        <v>53.06</v>
      </c>
      <c r="S7506" s="3">
        <f>Table1[[#This Row],[Generation (TWh)]]*10^9*VLOOKUP(Table1[[#This Row],[Turbine/Engine Technology]],Technology_HR!$A$2:$B$11,2,FALSE)*10^-6</f>
        <v>6227927.4749999987</v>
      </c>
      <c r="T7506" s="5">
        <f>Table1[[#This Row],[Fuel Consumption (mmBtu)]]*Table1[[#This Row],[Emission Factor (kg CO2/ mmBtu)]]*10^3</f>
        <v>330453831823.49994</v>
      </c>
      <c r="U7506" s="3">
        <f>Table1[[#This Row],[Emissions (g CO2)]]/(Table1[[#This Row],[Generation (TWh)]]*10^9)</f>
        <v>545.72209999999995</v>
      </c>
    </row>
    <row r="7507" spans="1:21" x14ac:dyDescent="0.35">
      <c r="A7507" t="s">
        <v>2027</v>
      </c>
      <c r="B7507" t="s">
        <v>3239</v>
      </c>
      <c r="C7507" t="str">
        <f>SUBSTITUTE(Table1[[#This Row],[Fuel]],", ",",")</f>
        <v>fossil gas: natural gas</v>
      </c>
      <c r="D7507" t="s">
        <v>3239</v>
      </c>
      <c r="H7507" t="s">
        <v>3440</v>
      </c>
      <c r="I7507">
        <v>104</v>
      </c>
      <c r="J7507" t="s">
        <v>3446</v>
      </c>
      <c r="K7507">
        <v>2011</v>
      </c>
      <c r="L7507" t="s">
        <v>29</v>
      </c>
      <c r="M7507" t="s">
        <v>29</v>
      </c>
      <c r="N7507">
        <v>58.244900000000001</v>
      </c>
      <c r="O7507">
        <v>68.445300000000003</v>
      </c>
      <c r="P7507" t="s">
        <v>3578</v>
      </c>
      <c r="Q7507" s="3">
        <f>Table1[[#This Row],[Capacity (MW)]]*0.395*8760*10^-6</f>
        <v>0.35986079999999998</v>
      </c>
      <c r="R7507" s="3" cm="1">
        <f t="array" ref="R7507">AVERAGE(VLOOKUP(_xlfn.TEXTSPLIT(Table1[[#This Row],[Fuel (no space after comma)]], ","), FuelList_Final_EF!$A$2:$B$65, 2, FALSE))</f>
        <v>53.06</v>
      </c>
      <c r="S7507" s="3">
        <f>Table1[[#This Row],[Generation (TWh)]]*10^9*VLOOKUP(Table1[[#This Row],[Turbine/Engine Technology]],Technology_HR!$A$2:$B$11,2,FALSE)*10^-6</f>
        <v>3701168.3279999997</v>
      </c>
      <c r="T7507" s="5">
        <f>Table1[[#This Row],[Fuel Consumption (mmBtu)]]*Table1[[#This Row],[Emission Factor (kg CO2/ mmBtu)]]*10^3</f>
        <v>196383991483.68002</v>
      </c>
      <c r="U7507" s="3">
        <f>Table1[[#This Row],[Emissions (g CO2)]]/(Table1[[#This Row],[Generation (TWh)]]*10^9)</f>
        <v>545.72210000000007</v>
      </c>
    </row>
    <row r="7508" spans="1:21" x14ac:dyDescent="0.35">
      <c r="A7508" t="s">
        <v>2027</v>
      </c>
      <c r="B7508" t="s">
        <v>3239</v>
      </c>
      <c r="C7508" t="str">
        <f>SUBSTITUTE(Table1[[#This Row],[Fuel]],", ",",")</f>
        <v>fossil gas: natural gas</v>
      </c>
      <c r="D7508" t="s">
        <v>3239</v>
      </c>
      <c r="H7508" t="s">
        <v>3440</v>
      </c>
      <c r="I7508">
        <v>142</v>
      </c>
      <c r="J7508" t="s">
        <v>3446</v>
      </c>
      <c r="K7508" t="s">
        <v>29</v>
      </c>
      <c r="L7508" t="s">
        <v>29</v>
      </c>
      <c r="M7508" t="s">
        <v>29</v>
      </c>
      <c r="N7508">
        <v>58.244900000000001</v>
      </c>
      <c r="O7508">
        <v>68.445300000000003</v>
      </c>
      <c r="P7508" t="s">
        <v>3578</v>
      </c>
      <c r="Q7508" s="3">
        <f>Table1[[#This Row],[Capacity (MW)]]*0.395*8760*10^-6</f>
        <v>0.49134840000000002</v>
      </c>
      <c r="R7508" s="3" cm="1">
        <f t="array" ref="R7508">AVERAGE(VLOOKUP(_xlfn.TEXTSPLIT(Table1[[#This Row],[Fuel (no space after comma)]], ","), FuelList_Final_EF!$A$2:$B$65, 2, FALSE))</f>
        <v>53.06</v>
      </c>
      <c r="S7508" s="3">
        <f>Table1[[#This Row],[Generation (TWh)]]*10^9*VLOOKUP(Table1[[#This Row],[Turbine/Engine Technology]],Technology_HR!$A$2:$B$11,2,FALSE)*10^-6</f>
        <v>5053518.2939999998</v>
      </c>
      <c r="T7508" s="5">
        <f>Table1[[#This Row],[Fuel Consumption (mmBtu)]]*Table1[[#This Row],[Emission Factor (kg CO2/ mmBtu)]]*10^3</f>
        <v>268139680679.63998</v>
      </c>
      <c r="U7508" s="3">
        <f>Table1[[#This Row],[Emissions (g CO2)]]/(Table1[[#This Row],[Generation (TWh)]]*10^9)</f>
        <v>545.72209999999995</v>
      </c>
    </row>
    <row r="7509" spans="1:21" x14ac:dyDescent="0.35">
      <c r="A7509" t="s">
        <v>2027</v>
      </c>
      <c r="B7509" t="s">
        <v>3239</v>
      </c>
      <c r="C7509" t="str">
        <f>SUBSTITUTE(Table1[[#This Row],[Fuel]],", ",",")</f>
        <v>fossil gas: natural gas</v>
      </c>
      <c r="D7509" t="s">
        <v>3239</v>
      </c>
      <c r="H7509" t="s">
        <v>3440</v>
      </c>
      <c r="I7509">
        <v>110</v>
      </c>
      <c r="J7509" t="s">
        <v>3446</v>
      </c>
      <c r="K7509">
        <v>2009</v>
      </c>
      <c r="L7509" t="s">
        <v>29</v>
      </c>
      <c r="M7509" t="s">
        <v>29</v>
      </c>
      <c r="N7509">
        <v>58.244900000000001</v>
      </c>
      <c r="O7509">
        <v>68.445300000000003</v>
      </c>
      <c r="P7509" t="s">
        <v>3578</v>
      </c>
      <c r="Q7509" s="3">
        <f>Table1[[#This Row],[Capacity (MW)]]*0.395*8760*10^-6</f>
        <v>0.38062199999999996</v>
      </c>
      <c r="R7509" s="3" cm="1">
        <f t="array" ref="R7509">AVERAGE(VLOOKUP(_xlfn.TEXTSPLIT(Table1[[#This Row],[Fuel (no space after comma)]], ","), FuelList_Final_EF!$A$2:$B$65, 2, FALSE))</f>
        <v>53.06</v>
      </c>
      <c r="S7509" s="3">
        <f>Table1[[#This Row],[Generation (TWh)]]*10^9*VLOOKUP(Table1[[#This Row],[Turbine/Engine Technology]],Technology_HR!$A$2:$B$11,2,FALSE)*10^-6</f>
        <v>3914697.2699999996</v>
      </c>
      <c r="T7509" s="5">
        <f>Table1[[#This Row],[Fuel Consumption (mmBtu)]]*Table1[[#This Row],[Emission Factor (kg CO2/ mmBtu)]]*10^3</f>
        <v>207713837146.19998</v>
      </c>
      <c r="U7509" s="3">
        <f>Table1[[#This Row],[Emissions (g CO2)]]/(Table1[[#This Row],[Generation (TWh)]]*10^9)</f>
        <v>545.72210000000007</v>
      </c>
    </row>
    <row r="7510" spans="1:21" x14ac:dyDescent="0.35">
      <c r="A7510" t="s">
        <v>2004</v>
      </c>
      <c r="B7510" t="s">
        <v>3239</v>
      </c>
      <c r="C7510" t="str">
        <f>SUBSTITUTE(Table1[[#This Row],[Fuel]],", ",",")</f>
        <v>fossil gas: natural gas</v>
      </c>
      <c r="D7510" t="s">
        <v>3239</v>
      </c>
      <c r="H7510" t="s">
        <v>3440</v>
      </c>
      <c r="I7510">
        <v>65</v>
      </c>
      <c r="J7510" t="s">
        <v>3446</v>
      </c>
      <c r="K7510">
        <v>1960</v>
      </c>
      <c r="L7510" t="s">
        <v>29</v>
      </c>
      <c r="M7510" t="s">
        <v>29</v>
      </c>
      <c r="N7510">
        <v>53.547221999999998</v>
      </c>
      <c r="O7510">
        <v>49.453888999999997</v>
      </c>
      <c r="P7510" t="s">
        <v>3578</v>
      </c>
      <c r="Q7510" s="3">
        <f>Table1[[#This Row],[Capacity (MW)]]*0.395*8760*10^-6</f>
        <v>0.224913</v>
      </c>
      <c r="R7510" s="3" cm="1">
        <f t="array" ref="R7510">AVERAGE(VLOOKUP(_xlfn.TEXTSPLIT(Table1[[#This Row],[Fuel (no space after comma)]], ","), FuelList_Final_EF!$A$2:$B$65, 2, FALSE))</f>
        <v>53.06</v>
      </c>
      <c r="S7510" s="3">
        <f>Table1[[#This Row],[Generation (TWh)]]*10^9*VLOOKUP(Table1[[#This Row],[Turbine/Engine Technology]],Technology_HR!$A$2:$B$11,2,FALSE)*10^-6</f>
        <v>2313230.2050000001</v>
      </c>
      <c r="T7510" s="5">
        <f>Table1[[#This Row],[Fuel Consumption (mmBtu)]]*Table1[[#This Row],[Emission Factor (kg CO2/ mmBtu)]]*10^3</f>
        <v>122739994677.3</v>
      </c>
      <c r="U7510" s="3">
        <f>Table1[[#This Row],[Emissions (g CO2)]]/(Table1[[#This Row],[Generation (TWh)]]*10^9)</f>
        <v>545.72210000000007</v>
      </c>
    </row>
    <row r="7511" spans="1:21" x14ac:dyDescent="0.35">
      <c r="A7511" t="s">
        <v>2004</v>
      </c>
      <c r="B7511" t="s">
        <v>3239</v>
      </c>
      <c r="C7511" t="str">
        <f>SUBSTITUTE(Table1[[#This Row],[Fuel]],", ",",")</f>
        <v>fossil gas: natural gas</v>
      </c>
      <c r="D7511" t="s">
        <v>3239</v>
      </c>
      <c r="H7511" t="s">
        <v>3440</v>
      </c>
      <c r="I7511">
        <v>65</v>
      </c>
      <c r="J7511" t="s">
        <v>3446</v>
      </c>
      <c r="K7511">
        <v>1963</v>
      </c>
      <c r="L7511" t="s">
        <v>29</v>
      </c>
      <c r="M7511" t="s">
        <v>29</v>
      </c>
      <c r="N7511">
        <v>53.547221999999998</v>
      </c>
      <c r="O7511">
        <v>49.453888999999997</v>
      </c>
      <c r="P7511" t="s">
        <v>3578</v>
      </c>
      <c r="Q7511" s="3">
        <f>Table1[[#This Row],[Capacity (MW)]]*0.395*8760*10^-6</f>
        <v>0.224913</v>
      </c>
      <c r="R7511" s="3" cm="1">
        <f t="array" ref="R7511">AVERAGE(VLOOKUP(_xlfn.TEXTSPLIT(Table1[[#This Row],[Fuel (no space after comma)]], ","), FuelList_Final_EF!$A$2:$B$65, 2, FALSE))</f>
        <v>53.06</v>
      </c>
      <c r="S7511" s="3">
        <f>Table1[[#This Row],[Generation (TWh)]]*10^9*VLOOKUP(Table1[[#This Row],[Turbine/Engine Technology]],Technology_HR!$A$2:$B$11,2,FALSE)*10^-6</f>
        <v>2313230.2050000001</v>
      </c>
      <c r="T7511" s="5">
        <f>Table1[[#This Row],[Fuel Consumption (mmBtu)]]*Table1[[#This Row],[Emission Factor (kg CO2/ mmBtu)]]*10^3</f>
        <v>122739994677.3</v>
      </c>
      <c r="U7511" s="3">
        <f>Table1[[#This Row],[Emissions (g CO2)]]/(Table1[[#This Row],[Generation (TWh)]]*10^9)</f>
        <v>545.72210000000007</v>
      </c>
    </row>
    <row r="7512" spans="1:21" x14ac:dyDescent="0.35">
      <c r="A7512" t="s">
        <v>2004</v>
      </c>
      <c r="B7512" t="s">
        <v>3239</v>
      </c>
      <c r="C7512" t="str">
        <f>SUBSTITUTE(Table1[[#This Row],[Fuel]],", ",",")</f>
        <v>fossil gas: natural gas</v>
      </c>
      <c r="D7512" t="s">
        <v>3239</v>
      </c>
      <c r="H7512" t="s">
        <v>3440</v>
      </c>
      <c r="I7512">
        <v>80</v>
      </c>
      <c r="J7512" t="s">
        <v>3446</v>
      </c>
      <c r="K7512">
        <v>1994</v>
      </c>
      <c r="L7512" t="s">
        <v>29</v>
      </c>
      <c r="M7512" t="s">
        <v>29</v>
      </c>
      <c r="N7512">
        <v>53.547221999999998</v>
      </c>
      <c r="O7512">
        <v>49.453888999999997</v>
      </c>
      <c r="P7512" t="s">
        <v>3578</v>
      </c>
      <c r="Q7512" s="3">
        <f>Table1[[#This Row],[Capacity (MW)]]*0.395*8760*10^-6</f>
        <v>0.27681600000000001</v>
      </c>
      <c r="R7512" s="3" cm="1">
        <f t="array" ref="R7512">AVERAGE(VLOOKUP(_xlfn.TEXTSPLIT(Table1[[#This Row],[Fuel (no space after comma)]], ","), FuelList_Final_EF!$A$2:$B$65, 2, FALSE))</f>
        <v>53.06</v>
      </c>
      <c r="S7512" s="3">
        <f>Table1[[#This Row],[Generation (TWh)]]*10^9*VLOOKUP(Table1[[#This Row],[Turbine/Engine Technology]],Technology_HR!$A$2:$B$11,2,FALSE)*10^-6</f>
        <v>2847052.56</v>
      </c>
      <c r="T7512" s="5">
        <f>Table1[[#This Row],[Fuel Consumption (mmBtu)]]*Table1[[#This Row],[Emission Factor (kg CO2/ mmBtu)]]*10^3</f>
        <v>151064608833.60001</v>
      </c>
      <c r="U7512" s="3">
        <f>Table1[[#This Row],[Emissions (g CO2)]]/(Table1[[#This Row],[Generation (TWh)]]*10^9)</f>
        <v>545.72210000000007</v>
      </c>
    </row>
    <row r="7513" spans="1:21" x14ac:dyDescent="0.35">
      <c r="A7513" t="s">
        <v>2004</v>
      </c>
      <c r="B7513" t="s">
        <v>3239</v>
      </c>
      <c r="C7513" t="str">
        <f>SUBSTITUTE(Table1[[#This Row],[Fuel]],", ",",")</f>
        <v>fossil gas: natural gas</v>
      </c>
      <c r="D7513" t="s">
        <v>3239</v>
      </c>
      <c r="H7513" t="s">
        <v>3440</v>
      </c>
      <c r="I7513">
        <v>100</v>
      </c>
      <c r="J7513" t="s">
        <v>3446</v>
      </c>
      <c r="K7513">
        <v>1967</v>
      </c>
      <c r="L7513" t="s">
        <v>29</v>
      </c>
      <c r="M7513" t="s">
        <v>29</v>
      </c>
      <c r="N7513">
        <v>53.547221999999998</v>
      </c>
      <c r="O7513">
        <v>49.453888999999997</v>
      </c>
      <c r="P7513" t="s">
        <v>3578</v>
      </c>
      <c r="Q7513" s="3">
        <f>Table1[[#This Row],[Capacity (MW)]]*0.395*8760*10^-6</f>
        <v>0.34601999999999999</v>
      </c>
      <c r="R7513" s="3" cm="1">
        <f t="array" ref="R7513">AVERAGE(VLOOKUP(_xlfn.TEXTSPLIT(Table1[[#This Row],[Fuel (no space after comma)]], ","), FuelList_Final_EF!$A$2:$B$65, 2, FALSE))</f>
        <v>53.06</v>
      </c>
      <c r="S7513" s="3">
        <f>Table1[[#This Row],[Generation (TWh)]]*10^9*VLOOKUP(Table1[[#This Row],[Turbine/Engine Technology]],Technology_HR!$A$2:$B$11,2,FALSE)*10^-6</f>
        <v>3558815.6999999997</v>
      </c>
      <c r="T7513" s="5">
        <f>Table1[[#This Row],[Fuel Consumption (mmBtu)]]*Table1[[#This Row],[Emission Factor (kg CO2/ mmBtu)]]*10^3</f>
        <v>188830761042</v>
      </c>
      <c r="U7513" s="3">
        <f>Table1[[#This Row],[Emissions (g CO2)]]/(Table1[[#This Row],[Generation (TWh)]]*10^9)</f>
        <v>545.72209999999995</v>
      </c>
    </row>
    <row r="7514" spans="1:21" x14ac:dyDescent="0.35">
      <c r="A7514" t="s">
        <v>2004</v>
      </c>
      <c r="B7514" t="s">
        <v>3239</v>
      </c>
      <c r="C7514" t="str">
        <f>SUBSTITUTE(Table1[[#This Row],[Fuel]],", ",",")</f>
        <v>fossil gas: natural gas</v>
      </c>
      <c r="D7514" t="s">
        <v>3239</v>
      </c>
      <c r="H7514" t="s">
        <v>3440</v>
      </c>
      <c r="I7514">
        <v>100</v>
      </c>
      <c r="J7514" t="s">
        <v>3446</v>
      </c>
      <c r="K7514">
        <v>1971</v>
      </c>
      <c r="L7514" t="s">
        <v>29</v>
      </c>
      <c r="M7514" t="s">
        <v>29</v>
      </c>
      <c r="N7514">
        <v>53.547221999999998</v>
      </c>
      <c r="O7514">
        <v>49.453888999999997</v>
      </c>
      <c r="P7514" t="s">
        <v>3578</v>
      </c>
      <c r="Q7514" s="3">
        <f>Table1[[#This Row],[Capacity (MW)]]*0.395*8760*10^-6</f>
        <v>0.34601999999999999</v>
      </c>
      <c r="R7514" s="3" cm="1">
        <f t="array" ref="R7514">AVERAGE(VLOOKUP(_xlfn.TEXTSPLIT(Table1[[#This Row],[Fuel (no space after comma)]], ","), FuelList_Final_EF!$A$2:$B$65, 2, FALSE))</f>
        <v>53.06</v>
      </c>
      <c r="S7514" s="3">
        <f>Table1[[#This Row],[Generation (TWh)]]*10^9*VLOOKUP(Table1[[#This Row],[Turbine/Engine Technology]],Technology_HR!$A$2:$B$11,2,FALSE)*10^-6</f>
        <v>3558815.6999999997</v>
      </c>
      <c r="T7514" s="5">
        <f>Table1[[#This Row],[Fuel Consumption (mmBtu)]]*Table1[[#This Row],[Emission Factor (kg CO2/ mmBtu)]]*10^3</f>
        <v>188830761042</v>
      </c>
      <c r="U7514" s="3">
        <f>Table1[[#This Row],[Emissions (g CO2)]]/(Table1[[#This Row],[Generation (TWh)]]*10^9)</f>
        <v>545.72209999999995</v>
      </c>
    </row>
    <row r="7515" spans="1:21" x14ac:dyDescent="0.35">
      <c r="A7515" t="s">
        <v>2004</v>
      </c>
      <c r="B7515" t="s">
        <v>3239</v>
      </c>
      <c r="C7515" t="str">
        <f>SUBSTITUTE(Table1[[#This Row],[Fuel]],", ",",")</f>
        <v>fossil gas: natural gas</v>
      </c>
      <c r="D7515" t="s">
        <v>3239</v>
      </c>
      <c r="H7515" t="s">
        <v>3440</v>
      </c>
      <c r="I7515">
        <v>50</v>
      </c>
      <c r="J7515" t="s">
        <v>3446</v>
      </c>
      <c r="K7515">
        <v>1971</v>
      </c>
      <c r="L7515" t="s">
        <v>29</v>
      </c>
      <c r="M7515" t="s">
        <v>29</v>
      </c>
      <c r="N7515">
        <v>53.547221999999998</v>
      </c>
      <c r="O7515">
        <v>49.453888999999997</v>
      </c>
      <c r="P7515" t="s">
        <v>3578</v>
      </c>
      <c r="Q7515" s="3">
        <f>Table1[[#This Row],[Capacity (MW)]]*0.395*8760*10^-6</f>
        <v>0.17301</v>
      </c>
      <c r="R7515" s="3" cm="1">
        <f t="array" ref="R7515">AVERAGE(VLOOKUP(_xlfn.TEXTSPLIT(Table1[[#This Row],[Fuel (no space after comma)]], ","), FuelList_Final_EF!$A$2:$B$65, 2, FALSE))</f>
        <v>53.06</v>
      </c>
      <c r="S7515" s="3">
        <f>Table1[[#This Row],[Generation (TWh)]]*10^9*VLOOKUP(Table1[[#This Row],[Turbine/Engine Technology]],Technology_HR!$A$2:$B$11,2,FALSE)*10^-6</f>
        <v>1779407.8499999999</v>
      </c>
      <c r="T7515" s="5">
        <f>Table1[[#This Row],[Fuel Consumption (mmBtu)]]*Table1[[#This Row],[Emission Factor (kg CO2/ mmBtu)]]*10^3</f>
        <v>94415380521</v>
      </c>
      <c r="U7515" s="3">
        <f>Table1[[#This Row],[Emissions (g CO2)]]/(Table1[[#This Row],[Generation (TWh)]]*10^9)</f>
        <v>545.72209999999995</v>
      </c>
    </row>
    <row r="7516" spans="1:21" x14ac:dyDescent="0.35">
      <c r="A7516" t="s">
        <v>2028</v>
      </c>
      <c r="B7516" t="s">
        <v>3239</v>
      </c>
      <c r="C7516" t="str">
        <f>SUBSTITUTE(Table1[[#This Row],[Fuel]],", ",",")</f>
        <v>fossil gas: natural gas</v>
      </c>
      <c r="D7516" t="s">
        <v>3239</v>
      </c>
      <c r="H7516" t="s">
        <v>3437</v>
      </c>
      <c r="I7516">
        <v>206.8</v>
      </c>
      <c r="J7516" t="s">
        <v>3446</v>
      </c>
      <c r="K7516">
        <v>2023</v>
      </c>
      <c r="L7516" t="s">
        <v>29</v>
      </c>
      <c r="M7516" t="s">
        <v>29</v>
      </c>
      <c r="N7516">
        <v>54.961730000000003</v>
      </c>
      <c r="O7516">
        <v>61.184220000000003</v>
      </c>
      <c r="P7516" t="s">
        <v>3578</v>
      </c>
      <c r="Q7516" s="3">
        <f>Table1[[#This Row],[Capacity (MW)]]*0.395*8760*10^-6</f>
        <v>0.71556936000000004</v>
      </c>
      <c r="R7516" s="3" cm="1">
        <f t="array" ref="R7516">AVERAGE(VLOOKUP(_xlfn.TEXTSPLIT(Table1[[#This Row],[Fuel (no space after comma)]], ","), FuelList_Final_EF!$A$2:$B$65, 2, FALSE))</f>
        <v>53.06</v>
      </c>
      <c r="S7516" s="3">
        <f>Table1[[#This Row],[Generation (TWh)]]*10^9*VLOOKUP(Table1[[#This Row],[Turbine/Engine Technology]],Technology_HR!$A$2:$B$11,2,FALSE)*10^-6</f>
        <v>6368567.3039999995</v>
      </c>
      <c r="T7516" s="5">
        <f>Table1[[#This Row],[Fuel Consumption (mmBtu)]]*Table1[[#This Row],[Emission Factor (kg CO2/ mmBtu)]]*10^3</f>
        <v>337916181150.23999</v>
      </c>
      <c r="U7516" s="3">
        <f>Table1[[#This Row],[Emissions (g CO2)]]/(Table1[[#This Row],[Generation (TWh)]]*10^9)</f>
        <v>472.23399999999998</v>
      </c>
    </row>
    <row r="7517" spans="1:21" x14ac:dyDescent="0.35">
      <c r="A7517" t="s">
        <v>2029</v>
      </c>
      <c r="B7517" t="s">
        <v>3239</v>
      </c>
      <c r="C7517" t="str">
        <f>SUBSTITUTE(Table1[[#This Row],[Fuel]],", ",",")</f>
        <v>fossil gas: natural gas</v>
      </c>
      <c r="D7517" t="s">
        <v>3239</v>
      </c>
      <c r="H7517" t="s">
        <v>3440</v>
      </c>
      <c r="I7517">
        <v>140</v>
      </c>
      <c r="J7517" t="s">
        <v>3446</v>
      </c>
      <c r="K7517">
        <v>1988</v>
      </c>
      <c r="L7517" t="s">
        <v>29</v>
      </c>
      <c r="M7517" t="s">
        <v>29</v>
      </c>
      <c r="N7517">
        <v>56.621099999999998</v>
      </c>
      <c r="O7517">
        <v>85.042199999999994</v>
      </c>
      <c r="P7517" t="s">
        <v>3578</v>
      </c>
      <c r="Q7517" s="3">
        <f>Table1[[#This Row],[Capacity (MW)]]*0.395*8760*10^-6</f>
        <v>0.48442800000000003</v>
      </c>
      <c r="R7517" s="3" cm="1">
        <f t="array" ref="R7517">AVERAGE(VLOOKUP(_xlfn.TEXTSPLIT(Table1[[#This Row],[Fuel (no space after comma)]], ","), FuelList_Final_EF!$A$2:$B$65, 2, FALSE))</f>
        <v>53.06</v>
      </c>
      <c r="S7517" s="3">
        <f>Table1[[#This Row],[Generation (TWh)]]*10^9*VLOOKUP(Table1[[#This Row],[Turbine/Engine Technology]],Technology_HR!$A$2:$B$11,2,FALSE)*10^-6</f>
        <v>4982341.9799999995</v>
      </c>
      <c r="T7517" s="5">
        <f>Table1[[#This Row],[Fuel Consumption (mmBtu)]]*Table1[[#This Row],[Emission Factor (kg CO2/ mmBtu)]]*10^3</f>
        <v>264363065458.79999</v>
      </c>
      <c r="U7517" s="3">
        <f>Table1[[#This Row],[Emissions (g CO2)]]/(Table1[[#This Row],[Generation (TWh)]]*10^9)</f>
        <v>545.72209999999995</v>
      </c>
    </row>
    <row r="7518" spans="1:21" x14ac:dyDescent="0.35">
      <c r="A7518" t="s">
        <v>2030</v>
      </c>
      <c r="B7518" t="s">
        <v>3239</v>
      </c>
      <c r="C7518" t="str">
        <f>SUBSTITUTE(Table1[[#This Row],[Fuel]],", ",",")</f>
        <v>fossil gas: natural gas</v>
      </c>
      <c r="D7518" t="s">
        <v>3239</v>
      </c>
      <c r="H7518" t="s">
        <v>3440</v>
      </c>
      <c r="I7518">
        <v>60</v>
      </c>
      <c r="J7518" t="s">
        <v>3446</v>
      </c>
      <c r="K7518">
        <v>1967</v>
      </c>
      <c r="L7518" t="s">
        <v>29</v>
      </c>
      <c r="M7518" t="s">
        <v>29</v>
      </c>
      <c r="N7518">
        <v>54.156108000000003</v>
      </c>
      <c r="O7518">
        <v>37.721525</v>
      </c>
      <c r="P7518" t="s">
        <v>3578</v>
      </c>
      <c r="Q7518" s="3">
        <f>Table1[[#This Row],[Capacity (MW)]]*0.395*8760*10^-6</f>
        <v>0.20761200000000002</v>
      </c>
      <c r="R7518" s="3" cm="1">
        <f t="array" ref="R7518">AVERAGE(VLOOKUP(_xlfn.TEXTSPLIT(Table1[[#This Row],[Fuel (no space after comma)]], ","), FuelList_Final_EF!$A$2:$B$65, 2, FALSE))</f>
        <v>53.06</v>
      </c>
      <c r="S7518" s="3">
        <f>Table1[[#This Row],[Generation (TWh)]]*10^9*VLOOKUP(Table1[[#This Row],[Turbine/Engine Technology]],Technology_HR!$A$2:$B$11,2,FALSE)*10^-6</f>
        <v>2135289.42</v>
      </c>
      <c r="T7518" s="5">
        <f>Table1[[#This Row],[Fuel Consumption (mmBtu)]]*Table1[[#This Row],[Emission Factor (kg CO2/ mmBtu)]]*10^3</f>
        <v>113298456625.2</v>
      </c>
      <c r="U7518" s="3">
        <f>Table1[[#This Row],[Emissions (g CO2)]]/(Table1[[#This Row],[Generation (TWh)]]*10^9)</f>
        <v>545.72209999999995</v>
      </c>
    </row>
    <row r="7519" spans="1:21" x14ac:dyDescent="0.35">
      <c r="A7519" t="s">
        <v>2031</v>
      </c>
      <c r="B7519" t="s">
        <v>3375</v>
      </c>
      <c r="C7519" t="str">
        <f>SUBSTITUTE(Table1[[#This Row],[Fuel]],", ",",")</f>
        <v>fossil gas: natural gas,coal: unknown,fossil liquids: heavy fuel oil</v>
      </c>
      <c r="D7519" t="s">
        <v>3239</v>
      </c>
      <c r="E7519" t="s">
        <v>3645</v>
      </c>
      <c r="F7519" t="s">
        <v>3241</v>
      </c>
      <c r="H7519" t="s">
        <v>3440</v>
      </c>
      <c r="I7519">
        <v>60</v>
      </c>
      <c r="J7519" t="s">
        <v>3446</v>
      </c>
      <c r="K7519">
        <v>1973</v>
      </c>
      <c r="L7519" t="s">
        <v>29</v>
      </c>
      <c r="M7519" t="s">
        <v>29</v>
      </c>
      <c r="N7519">
        <v>56.905487999999998</v>
      </c>
      <c r="O7519">
        <v>35.905999999999999</v>
      </c>
      <c r="P7519" t="s">
        <v>3578</v>
      </c>
      <c r="Q7519" s="3">
        <f>Table1[[#This Row],[Capacity (MW)]]*0.395*8760*10^-6</f>
        <v>0.20761200000000002</v>
      </c>
      <c r="R7519" s="3" cm="1">
        <f t="array" ref="R7519">AVERAGE(VLOOKUP(_xlfn.TEXTSPLIT(Table1[[#This Row],[Fuel (no space after comma)]], ","), FuelList_Final_EF!$A$2:$B$65, 2, FALSE))</f>
        <v>78.308701458443167</v>
      </c>
      <c r="S7519" s="3">
        <f>Table1[[#This Row],[Generation (TWh)]]*10^9*VLOOKUP(Table1[[#This Row],[Turbine/Engine Technology]],Technology_HR!$A$2:$B$11,2,FALSE)*10^-6</f>
        <v>2135289.42</v>
      </c>
      <c r="T7519" s="5">
        <f>Table1[[#This Row],[Fuel Consumption (mmBtu)]]*Table1[[#This Row],[Emission Factor (kg CO2/ mmBtu)]]*10^3</f>
        <v>167211741718.15225</v>
      </c>
      <c r="U7519" s="3">
        <f>Table1[[#This Row],[Emissions (g CO2)]]/(Table1[[#This Row],[Generation (TWh)]]*10^9)</f>
        <v>805.40499450008781</v>
      </c>
    </row>
    <row r="7520" spans="1:21" x14ac:dyDescent="0.35">
      <c r="A7520" t="s">
        <v>2031</v>
      </c>
      <c r="B7520" t="s">
        <v>3375</v>
      </c>
      <c r="C7520" t="str">
        <f>SUBSTITUTE(Table1[[#This Row],[Fuel]],", ",",")</f>
        <v>fossil gas: natural gas,coal: unknown,fossil liquids: heavy fuel oil</v>
      </c>
      <c r="D7520" t="s">
        <v>3239</v>
      </c>
      <c r="E7520" t="s">
        <v>3645</v>
      </c>
      <c r="F7520" t="s">
        <v>3241</v>
      </c>
      <c r="H7520" t="s">
        <v>3440</v>
      </c>
      <c r="I7520">
        <v>110</v>
      </c>
      <c r="J7520" t="s">
        <v>3446</v>
      </c>
      <c r="K7520">
        <v>1976</v>
      </c>
      <c r="L7520" t="s">
        <v>29</v>
      </c>
      <c r="M7520" t="s">
        <v>29</v>
      </c>
      <c r="N7520">
        <v>56.905487999999998</v>
      </c>
      <c r="O7520">
        <v>35.905999999999999</v>
      </c>
      <c r="P7520" t="s">
        <v>3578</v>
      </c>
      <c r="Q7520" s="3">
        <f>Table1[[#This Row],[Capacity (MW)]]*0.395*8760*10^-6</f>
        <v>0.38062199999999996</v>
      </c>
      <c r="R7520" s="3" cm="1">
        <f t="array" ref="R7520">AVERAGE(VLOOKUP(_xlfn.TEXTSPLIT(Table1[[#This Row],[Fuel (no space after comma)]], ","), FuelList_Final_EF!$A$2:$B$65, 2, FALSE))</f>
        <v>78.308701458443167</v>
      </c>
      <c r="S7520" s="3">
        <f>Table1[[#This Row],[Generation (TWh)]]*10^9*VLOOKUP(Table1[[#This Row],[Turbine/Engine Technology]],Technology_HR!$A$2:$B$11,2,FALSE)*10^-6</f>
        <v>3914697.2699999996</v>
      </c>
      <c r="T7520" s="5">
        <f>Table1[[#This Row],[Fuel Consumption (mmBtu)]]*Table1[[#This Row],[Emission Factor (kg CO2/ mmBtu)]]*10^3</f>
        <v>306554859816.61243</v>
      </c>
      <c r="U7520" s="3">
        <f>Table1[[#This Row],[Emissions (g CO2)]]/(Table1[[#This Row],[Generation (TWh)]]*10^9)</f>
        <v>805.40499450008792</v>
      </c>
    </row>
    <row r="7521" spans="1:21" x14ac:dyDescent="0.35">
      <c r="A7521" t="s">
        <v>1959</v>
      </c>
      <c r="B7521" t="s">
        <v>3263</v>
      </c>
      <c r="C7521" t="str">
        <f>SUBSTITUTE(Table1[[#This Row],[Fuel]],", ",",")</f>
        <v>fossil gas: natural gas,fossil liquids: heavy fuel oil</v>
      </c>
      <c r="D7521" t="s">
        <v>3239</v>
      </c>
      <c r="E7521" t="s">
        <v>3241</v>
      </c>
      <c r="H7521" t="s">
        <v>3440</v>
      </c>
      <c r="I7521">
        <v>94</v>
      </c>
      <c r="J7521" t="s">
        <v>3446</v>
      </c>
      <c r="K7521">
        <v>1960</v>
      </c>
      <c r="L7521" t="s">
        <v>29</v>
      </c>
      <c r="M7521" t="s">
        <v>29</v>
      </c>
      <c r="N7521">
        <v>57.147139000000003</v>
      </c>
      <c r="O7521">
        <v>65.606860999999995</v>
      </c>
      <c r="P7521" t="s">
        <v>3578</v>
      </c>
      <c r="Q7521" s="3">
        <f>Table1[[#This Row],[Capacity (MW)]]*0.395*8760*10^-6</f>
        <v>0.32525880000000001</v>
      </c>
      <c r="R7521" s="3" cm="1">
        <f t="array" ref="R7521">AVERAGE(VLOOKUP(_xlfn.TEXTSPLIT(Table1[[#This Row],[Fuel (no space after comma)]], ","), FuelList_Final_EF!$A$2:$B$65, 2, FALSE))</f>
        <v>67.331265155508703</v>
      </c>
      <c r="S7521" s="3">
        <f>Table1[[#This Row],[Generation (TWh)]]*10^9*VLOOKUP(Table1[[#This Row],[Turbine/Engine Technology]],Technology_HR!$A$2:$B$11,2,FALSE)*10^-6</f>
        <v>3345286.7579999999</v>
      </c>
      <c r="T7521" s="5">
        <f>Table1[[#This Row],[Fuel Consumption (mmBtu)]]*Table1[[#This Row],[Emission Factor (kg CO2/ mmBtu)]]*10^3</f>
        <v>225242389724.11008</v>
      </c>
      <c r="U7521" s="3">
        <f>Table1[[#This Row],[Emissions (g CO2)]]/(Table1[[#This Row],[Generation (TWh)]]*10^9)</f>
        <v>692.50206212440696</v>
      </c>
    </row>
    <row r="7522" spans="1:21" x14ac:dyDescent="0.35">
      <c r="A7522" t="s">
        <v>1959</v>
      </c>
      <c r="B7522" t="s">
        <v>3263</v>
      </c>
      <c r="C7522" t="str">
        <f>SUBSTITUTE(Table1[[#This Row],[Fuel]],", ",",")</f>
        <v>fossil gas: natural gas,fossil liquids: heavy fuel oil</v>
      </c>
      <c r="D7522" t="s">
        <v>3239</v>
      </c>
      <c r="E7522" t="s">
        <v>3241</v>
      </c>
      <c r="H7522" t="s">
        <v>3440</v>
      </c>
      <c r="I7522">
        <v>94</v>
      </c>
      <c r="J7522" t="s">
        <v>3446</v>
      </c>
      <c r="K7522">
        <v>1972</v>
      </c>
      <c r="L7522" t="s">
        <v>29</v>
      </c>
      <c r="M7522" t="s">
        <v>29</v>
      </c>
      <c r="N7522">
        <v>57.147139000000003</v>
      </c>
      <c r="O7522">
        <v>65.606860999999995</v>
      </c>
      <c r="P7522" t="s">
        <v>3578</v>
      </c>
      <c r="Q7522" s="3">
        <f>Table1[[#This Row],[Capacity (MW)]]*0.395*8760*10^-6</f>
        <v>0.32525880000000001</v>
      </c>
      <c r="R7522" s="3" cm="1">
        <f t="array" ref="R7522">AVERAGE(VLOOKUP(_xlfn.TEXTSPLIT(Table1[[#This Row],[Fuel (no space after comma)]], ","), FuelList_Final_EF!$A$2:$B$65, 2, FALSE))</f>
        <v>67.331265155508703</v>
      </c>
      <c r="S7522" s="3">
        <f>Table1[[#This Row],[Generation (TWh)]]*10^9*VLOOKUP(Table1[[#This Row],[Turbine/Engine Technology]],Technology_HR!$A$2:$B$11,2,FALSE)*10^-6</f>
        <v>3345286.7579999999</v>
      </c>
      <c r="T7522" s="5">
        <f>Table1[[#This Row],[Fuel Consumption (mmBtu)]]*Table1[[#This Row],[Emission Factor (kg CO2/ mmBtu)]]*10^3</f>
        <v>225242389724.11008</v>
      </c>
      <c r="U7522" s="3">
        <f>Table1[[#This Row],[Emissions (g CO2)]]/(Table1[[#This Row],[Generation (TWh)]]*10^9)</f>
        <v>692.50206212440696</v>
      </c>
    </row>
    <row r="7523" spans="1:21" x14ac:dyDescent="0.35">
      <c r="A7523" t="s">
        <v>1959</v>
      </c>
      <c r="B7523" t="s">
        <v>3263</v>
      </c>
      <c r="C7523" t="str">
        <f>SUBSTITUTE(Table1[[#This Row],[Fuel]],", ",",")</f>
        <v>fossil gas: natural gas,fossil liquids: heavy fuel oil</v>
      </c>
      <c r="D7523" t="s">
        <v>3239</v>
      </c>
      <c r="E7523" t="s">
        <v>3241</v>
      </c>
      <c r="H7523" t="s">
        <v>3440</v>
      </c>
      <c r="I7523">
        <v>94</v>
      </c>
      <c r="J7523" t="s">
        <v>3446</v>
      </c>
      <c r="K7523">
        <v>1972</v>
      </c>
      <c r="L7523" t="s">
        <v>29</v>
      </c>
      <c r="M7523" t="s">
        <v>29</v>
      </c>
      <c r="N7523">
        <v>57.147139000000003</v>
      </c>
      <c r="O7523">
        <v>65.606860999999995</v>
      </c>
      <c r="P7523" t="s">
        <v>3578</v>
      </c>
      <c r="Q7523" s="3">
        <f>Table1[[#This Row],[Capacity (MW)]]*0.395*8760*10^-6</f>
        <v>0.32525880000000001</v>
      </c>
      <c r="R7523" s="3" cm="1">
        <f t="array" ref="R7523">AVERAGE(VLOOKUP(_xlfn.TEXTSPLIT(Table1[[#This Row],[Fuel (no space after comma)]], ","), FuelList_Final_EF!$A$2:$B$65, 2, FALSE))</f>
        <v>67.331265155508703</v>
      </c>
      <c r="S7523" s="3">
        <f>Table1[[#This Row],[Generation (TWh)]]*10^9*VLOOKUP(Table1[[#This Row],[Turbine/Engine Technology]],Technology_HR!$A$2:$B$11,2,FALSE)*10^-6</f>
        <v>3345286.7579999999</v>
      </c>
      <c r="T7523" s="5">
        <f>Table1[[#This Row],[Fuel Consumption (mmBtu)]]*Table1[[#This Row],[Emission Factor (kg CO2/ mmBtu)]]*10^3</f>
        <v>225242389724.11008</v>
      </c>
      <c r="U7523" s="3">
        <f>Table1[[#This Row],[Emissions (g CO2)]]/(Table1[[#This Row],[Generation (TWh)]]*10^9)</f>
        <v>692.50206212440696</v>
      </c>
    </row>
    <row r="7524" spans="1:21" x14ac:dyDescent="0.35">
      <c r="A7524" t="s">
        <v>1959</v>
      </c>
      <c r="B7524" t="s">
        <v>3263</v>
      </c>
      <c r="C7524" t="str">
        <f>SUBSTITUTE(Table1[[#This Row],[Fuel]],", ",",")</f>
        <v>fossil gas: natural gas,fossil liquids: heavy fuel oil</v>
      </c>
      <c r="D7524" t="s">
        <v>3239</v>
      </c>
      <c r="E7524" t="s">
        <v>3241</v>
      </c>
      <c r="H7524" t="s">
        <v>3438</v>
      </c>
      <c r="I7524">
        <v>190</v>
      </c>
      <c r="J7524" t="s">
        <v>3446</v>
      </c>
      <c r="K7524">
        <v>2005</v>
      </c>
      <c r="L7524" t="s">
        <v>29</v>
      </c>
      <c r="M7524" t="s">
        <v>29</v>
      </c>
      <c r="N7524">
        <v>57.147139000000003</v>
      </c>
      <c r="O7524">
        <v>65.606860999999995</v>
      </c>
      <c r="P7524" t="s">
        <v>3578</v>
      </c>
      <c r="Q7524" s="3">
        <f>Table1[[#This Row],[Capacity (MW)]]*0.395*8760*10^-6</f>
        <v>0.65743799999999997</v>
      </c>
      <c r="R7524" s="3" cm="1">
        <f t="array" ref="R7524">AVERAGE(VLOOKUP(_xlfn.TEXTSPLIT(Table1[[#This Row],[Fuel (no space after comma)]], ","), FuelList_Final_EF!$A$2:$B$65, 2, FALSE))</f>
        <v>67.331265155508703</v>
      </c>
      <c r="S7524" s="3">
        <f>Table1[[#This Row],[Generation (TWh)]]*10^9*VLOOKUP(Table1[[#This Row],[Turbine/Engine Technology]],Technology_HR!$A$2:$B$11,2,FALSE)*10^-6</f>
        <v>4962999.4619999994</v>
      </c>
      <c r="T7524" s="5">
        <f>Table1[[#This Row],[Fuel Consumption (mmBtu)]]*Table1[[#This Row],[Emission Factor (kg CO2/ mmBtu)]]*10^3</f>
        <v>334165032742.56897</v>
      </c>
      <c r="U7524" s="3">
        <f>Table1[[#This Row],[Emissions (g CO2)]]/(Table1[[#This Row],[Generation (TWh)]]*10^9)</f>
        <v>508.28372065893507</v>
      </c>
    </row>
    <row r="7525" spans="1:21" x14ac:dyDescent="0.35">
      <c r="A7525" t="s">
        <v>1959</v>
      </c>
      <c r="B7525" t="s">
        <v>3263</v>
      </c>
      <c r="C7525" t="str">
        <f>SUBSTITUTE(Table1[[#This Row],[Fuel]],", ",",")</f>
        <v>fossil gas: natural gas,fossil liquids: heavy fuel oil</v>
      </c>
      <c r="D7525" t="s">
        <v>3239</v>
      </c>
      <c r="E7525" t="s">
        <v>3241</v>
      </c>
      <c r="H7525" t="s">
        <v>3438</v>
      </c>
      <c r="I7525">
        <v>210</v>
      </c>
      <c r="J7525" t="s">
        <v>3446</v>
      </c>
      <c r="K7525">
        <v>2011</v>
      </c>
      <c r="L7525" t="s">
        <v>29</v>
      </c>
      <c r="M7525" t="s">
        <v>29</v>
      </c>
      <c r="N7525">
        <v>57.147139000000003</v>
      </c>
      <c r="O7525">
        <v>65.606860999999995</v>
      </c>
      <c r="P7525" t="s">
        <v>3578</v>
      </c>
      <c r="Q7525" s="3">
        <f>Table1[[#This Row],[Capacity (MW)]]*0.395*8760*10^-6</f>
        <v>0.72664200000000001</v>
      </c>
      <c r="R7525" s="3" cm="1">
        <f t="array" ref="R7525">AVERAGE(VLOOKUP(_xlfn.TEXTSPLIT(Table1[[#This Row],[Fuel (no space after comma)]], ","), FuelList_Final_EF!$A$2:$B$65, 2, FALSE))</f>
        <v>67.331265155508703</v>
      </c>
      <c r="S7525" s="3">
        <f>Table1[[#This Row],[Generation (TWh)]]*10^9*VLOOKUP(Table1[[#This Row],[Turbine/Engine Technology]],Technology_HR!$A$2:$B$11,2,FALSE)*10^-6</f>
        <v>5485420.4579999996</v>
      </c>
      <c r="T7525" s="5">
        <f>Table1[[#This Row],[Fuel Consumption (mmBtu)]]*Table1[[#This Row],[Emission Factor (kg CO2/ mmBtu)]]*10^3</f>
        <v>369340299347.04993</v>
      </c>
      <c r="U7525" s="3">
        <f>Table1[[#This Row],[Emissions (g CO2)]]/(Table1[[#This Row],[Generation (TWh)]]*10^9)</f>
        <v>508.28372065893512</v>
      </c>
    </row>
    <row r="7526" spans="1:21" x14ac:dyDescent="0.35">
      <c r="A7526" t="s">
        <v>1959</v>
      </c>
      <c r="B7526" t="s">
        <v>3263</v>
      </c>
      <c r="C7526" t="str">
        <f>SUBSTITUTE(Table1[[#This Row],[Fuel]],", ",",")</f>
        <v>fossil gas: natural gas,fossil liquids: heavy fuel oil</v>
      </c>
      <c r="D7526" t="s">
        <v>3239</v>
      </c>
      <c r="E7526" t="s">
        <v>3241</v>
      </c>
      <c r="H7526" t="s">
        <v>3440</v>
      </c>
      <c r="I7526">
        <v>180</v>
      </c>
      <c r="J7526" t="s">
        <v>3446</v>
      </c>
      <c r="K7526">
        <v>1986</v>
      </c>
      <c r="L7526" t="s">
        <v>29</v>
      </c>
      <c r="M7526" t="s">
        <v>29</v>
      </c>
      <c r="N7526">
        <v>57.088132000000002</v>
      </c>
      <c r="O7526">
        <v>65.630444999999995</v>
      </c>
      <c r="P7526" t="s">
        <v>3578</v>
      </c>
      <c r="Q7526" s="3">
        <f>Table1[[#This Row],[Capacity (MW)]]*0.395*8760*10^-6</f>
        <v>0.62283600000000006</v>
      </c>
      <c r="R7526" s="3" cm="1">
        <f t="array" ref="R7526">AVERAGE(VLOOKUP(_xlfn.TEXTSPLIT(Table1[[#This Row],[Fuel (no space after comma)]], ","), FuelList_Final_EF!$A$2:$B$65, 2, FALSE))</f>
        <v>67.331265155508703</v>
      </c>
      <c r="S7526" s="3">
        <f>Table1[[#This Row],[Generation (TWh)]]*10^9*VLOOKUP(Table1[[#This Row],[Turbine/Engine Technology]],Technology_HR!$A$2:$B$11,2,FALSE)*10^-6</f>
        <v>6405868.2599999998</v>
      </c>
      <c r="T7526" s="5">
        <f>Table1[[#This Row],[Fuel Consumption (mmBtu)]]*Table1[[#This Row],[Emission Factor (kg CO2/ mmBtu)]]*10^3</f>
        <v>431315214365.31714</v>
      </c>
      <c r="U7526" s="3">
        <f>Table1[[#This Row],[Emissions (g CO2)]]/(Table1[[#This Row],[Generation (TWh)]]*10^9)</f>
        <v>692.50206212440696</v>
      </c>
    </row>
    <row r="7527" spans="1:21" x14ac:dyDescent="0.35">
      <c r="A7527" t="s">
        <v>1959</v>
      </c>
      <c r="B7527" t="s">
        <v>3263</v>
      </c>
      <c r="C7527" t="str">
        <f>SUBSTITUTE(Table1[[#This Row],[Fuel]],", ",",")</f>
        <v>fossil gas: natural gas,fossil liquids: heavy fuel oil</v>
      </c>
      <c r="D7527" t="s">
        <v>3239</v>
      </c>
      <c r="E7527" t="s">
        <v>3241</v>
      </c>
      <c r="H7527" t="s">
        <v>3440</v>
      </c>
      <c r="I7527">
        <v>180</v>
      </c>
      <c r="J7527" t="s">
        <v>3446</v>
      </c>
      <c r="K7527">
        <v>1987</v>
      </c>
      <c r="L7527" t="s">
        <v>29</v>
      </c>
      <c r="M7527" t="s">
        <v>29</v>
      </c>
      <c r="N7527">
        <v>57.088132000000002</v>
      </c>
      <c r="O7527">
        <v>65.630444999999995</v>
      </c>
      <c r="P7527" t="s">
        <v>3578</v>
      </c>
      <c r="Q7527" s="3">
        <f>Table1[[#This Row],[Capacity (MW)]]*0.395*8760*10^-6</f>
        <v>0.62283600000000006</v>
      </c>
      <c r="R7527" s="3" cm="1">
        <f t="array" ref="R7527">AVERAGE(VLOOKUP(_xlfn.TEXTSPLIT(Table1[[#This Row],[Fuel (no space after comma)]], ","), FuelList_Final_EF!$A$2:$B$65, 2, FALSE))</f>
        <v>67.331265155508703</v>
      </c>
      <c r="S7527" s="3">
        <f>Table1[[#This Row],[Generation (TWh)]]*10^9*VLOOKUP(Table1[[#This Row],[Turbine/Engine Technology]],Technology_HR!$A$2:$B$11,2,FALSE)*10^-6</f>
        <v>6405868.2599999998</v>
      </c>
      <c r="T7527" s="5">
        <f>Table1[[#This Row],[Fuel Consumption (mmBtu)]]*Table1[[#This Row],[Emission Factor (kg CO2/ mmBtu)]]*10^3</f>
        <v>431315214365.31714</v>
      </c>
      <c r="U7527" s="3">
        <f>Table1[[#This Row],[Emissions (g CO2)]]/(Table1[[#This Row],[Generation (TWh)]]*10^9)</f>
        <v>692.50206212440696</v>
      </c>
    </row>
    <row r="7528" spans="1:21" x14ac:dyDescent="0.35">
      <c r="A7528" t="s">
        <v>1959</v>
      </c>
      <c r="B7528" t="s">
        <v>3263</v>
      </c>
      <c r="C7528" t="str">
        <f>SUBSTITUTE(Table1[[#This Row],[Fuel]],", ",",")</f>
        <v>fossil gas: natural gas,fossil liquids: heavy fuel oil</v>
      </c>
      <c r="D7528" t="s">
        <v>3239</v>
      </c>
      <c r="E7528" t="s">
        <v>3241</v>
      </c>
      <c r="H7528" t="s">
        <v>3440</v>
      </c>
      <c r="I7528">
        <v>180</v>
      </c>
      <c r="J7528" t="s">
        <v>3446</v>
      </c>
      <c r="K7528">
        <v>1987</v>
      </c>
      <c r="L7528" t="s">
        <v>29</v>
      </c>
      <c r="M7528" t="s">
        <v>29</v>
      </c>
      <c r="N7528">
        <v>57.088132000000002</v>
      </c>
      <c r="O7528">
        <v>65.630444999999995</v>
      </c>
      <c r="P7528" t="s">
        <v>3578</v>
      </c>
      <c r="Q7528" s="3">
        <f>Table1[[#This Row],[Capacity (MW)]]*0.395*8760*10^-6</f>
        <v>0.62283600000000006</v>
      </c>
      <c r="R7528" s="3" cm="1">
        <f t="array" ref="R7528">AVERAGE(VLOOKUP(_xlfn.TEXTSPLIT(Table1[[#This Row],[Fuel (no space after comma)]], ","), FuelList_Final_EF!$A$2:$B$65, 2, FALSE))</f>
        <v>67.331265155508703</v>
      </c>
      <c r="S7528" s="3">
        <f>Table1[[#This Row],[Generation (TWh)]]*10^9*VLOOKUP(Table1[[#This Row],[Turbine/Engine Technology]],Technology_HR!$A$2:$B$11,2,FALSE)*10^-6</f>
        <v>6405868.2599999998</v>
      </c>
      <c r="T7528" s="5">
        <f>Table1[[#This Row],[Fuel Consumption (mmBtu)]]*Table1[[#This Row],[Emission Factor (kg CO2/ mmBtu)]]*10^3</f>
        <v>431315214365.31714</v>
      </c>
      <c r="U7528" s="3">
        <f>Table1[[#This Row],[Emissions (g CO2)]]/(Table1[[#This Row],[Generation (TWh)]]*10^9)</f>
        <v>692.50206212440696</v>
      </c>
    </row>
    <row r="7529" spans="1:21" x14ac:dyDescent="0.35">
      <c r="A7529" t="s">
        <v>1959</v>
      </c>
      <c r="B7529" t="s">
        <v>3263</v>
      </c>
      <c r="C7529" t="str">
        <f>SUBSTITUTE(Table1[[#This Row],[Fuel]],", ",",")</f>
        <v>fossil gas: natural gas,fossil liquids: heavy fuel oil</v>
      </c>
      <c r="D7529" t="s">
        <v>3239</v>
      </c>
      <c r="E7529" t="s">
        <v>3241</v>
      </c>
      <c r="H7529" t="s">
        <v>3440</v>
      </c>
      <c r="I7529">
        <v>215</v>
      </c>
      <c r="J7529" t="s">
        <v>3446</v>
      </c>
      <c r="K7529">
        <v>1990</v>
      </c>
      <c r="L7529" t="s">
        <v>29</v>
      </c>
      <c r="M7529" t="s">
        <v>29</v>
      </c>
      <c r="N7529">
        <v>57.088132000000002</v>
      </c>
      <c r="O7529">
        <v>65.630444999999995</v>
      </c>
      <c r="P7529" t="s">
        <v>3578</v>
      </c>
      <c r="Q7529" s="3">
        <f>Table1[[#This Row],[Capacity (MW)]]*0.395*8760*10^-6</f>
        <v>0.74394300000000002</v>
      </c>
      <c r="R7529" s="3" cm="1">
        <f t="array" ref="R7529">AVERAGE(VLOOKUP(_xlfn.TEXTSPLIT(Table1[[#This Row],[Fuel (no space after comma)]], ","), FuelList_Final_EF!$A$2:$B$65, 2, FALSE))</f>
        <v>67.331265155508703</v>
      </c>
      <c r="S7529" s="3">
        <f>Table1[[#This Row],[Generation (TWh)]]*10^9*VLOOKUP(Table1[[#This Row],[Turbine/Engine Technology]],Technology_HR!$A$2:$B$11,2,FALSE)*10^-6</f>
        <v>7651453.7549999999</v>
      </c>
      <c r="T7529" s="5">
        <f>Table1[[#This Row],[Fuel Consumption (mmBtu)]]*Table1[[#This Row],[Emission Factor (kg CO2/ mmBtu)]]*10^3</f>
        <v>515182061603.0177</v>
      </c>
      <c r="U7529" s="3">
        <f>Table1[[#This Row],[Emissions (g CO2)]]/(Table1[[#This Row],[Generation (TWh)]]*10^9)</f>
        <v>692.50206212440696</v>
      </c>
    </row>
    <row r="7530" spans="1:21" x14ac:dyDescent="0.35">
      <c r="A7530" t="s">
        <v>2032</v>
      </c>
      <c r="B7530" t="s">
        <v>3239</v>
      </c>
      <c r="C7530" t="str">
        <f>SUBSTITUTE(Table1[[#This Row],[Fuel]],", ",",")</f>
        <v>fossil gas: natural gas</v>
      </c>
      <c r="D7530" t="s">
        <v>3239</v>
      </c>
      <c r="H7530" t="s">
        <v>3438</v>
      </c>
      <c r="I7530">
        <v>227.5</v>
      </c>
      <c r="J7530" t="s">
        <v>3446</v>
      </c>
      <c r="K7530">
        <v>2024</v>
      </c>
      <c r="L7530" t="s">
        <v>29</v>
      </c>
      <c r="M7530" t="s">
        <v>29</v>
      </c>
      <c r="N7530">
        <v>45.062188999999996</v>
      </c>
      <c r="O7530">
        <v>37.862828999999998</v>
      </c>
      <c r="P7530" t="s">
        <v>3578</v>
      </c>
      <c r="Q7530" s="3">
        <f>Table1[[#This Row],[Capacity (MW)]]*0.395*8760*10^-6</f>
        <v>0.78719549999999994</v>
      </c>
      <c r="R7530" s="3" cm="1">
        <f t="array" ref="R7530">AVERAGE(VLOOKUP(_xlfn.TEXTSPLIT(Table1[[#This Row],[Fuel (no space after comma)]], ","), FuelList_Final_EF!$A$2:$B$65, 2, FALSE))</f>
        <v>53.06</v>
      </c>
      <c r="S7530" s="3">
        <f>Table1[[#This Row],[Generation (TWh)]]*10^9*VLOOKUP(Table1[[#This Row],[Turbine/Engine Technology]],Technology_HR!$A$2:$B$11,2,FALSE)*10^-6</f>
        <v>5942538.8294999991</v>
      </c>
      <c r="T7530" s="5">
        <f>Table1[[#This Row],[Fuel Consumption (mmBtu)]]*Table1[[#This Row],[Emission Factor (kg CO2/ mmBtu)]]*10^3</f>
        <v>315311110293.27002</v>
      </c>
      <c r="U7530" s="3">
        <f>Table1[[#This Row],[Emissions (g CO2)]]/(Table1[[#This Row],[Generation (TWh)]]*10^9)</f>
        <v>400.54994000000011</v>
      </c>
    </row>
    <row r="7531" spans="1:21" x14ac:dyDescent="0.35">
      <c r="A7531" t="s">
        <v>2032</v>
      </c>
      <c r="B7531" t="s">
        <v>3239</v>
      </c>
      <c r="C7531" t="str">
        <f>SUBSTITUTE(Table1[[#This Row],[Fuel]],", ",",")</f>
        <v>fossil gas: natural gas</v>
      </c>
      <c r="D7531" t="s">
        <v>3239</v>
      </c>
      <c r="H7531" t="s">
        <v>3438</v>
      </c>
      <c r="I7531">
        <v>228.2</v>
      </c>
      <c r="J7531" t="s">
        <v>3446</v>
      </c>
      <c r="K7531">
        <v>2024</v>
      </c>
      <c r="L7531" t="s">
        <v>29</v>
      </c>
      <c r="M7531" t="s">
        <v>29</v>
      </c>
      <c r="N7531">
        <v>45.062188999999996</v>
      </c>
      <c r="O7531">
        <v>37.862828999999998</v>
      </c>
      <c r="P7531" t="s">
        <v>3578</v>
      </c>
      <c r="Q7531" s="3">
        <f>Table1[[#This Row],[Capacity (MW)]]*0.395*8760*10^-6</f>
        <v>0.78961764000000001</v>
      </c>
      <c r="R7531" s="3" cm="1">
        <f t="array" ref="R7531">AVERAGE(VLOOKUP(_xlfn.TEXTSPLIT(Table1[[#This Row],[Fuel (no space after comma)]], ","), FuelList_Final_EF!$A$2:$B$65, 2, FALSE))</f>
        <v>53.06</v>
      </c>
      <c r="S7531" s="3">
        <f>Table1[[#This Row],[Generation (TWh)]]*10^9*VLOOKUP(Table1[[#This Row],[Turbine/Engine Technology]],Technology_HR!$A$2:$B$11,2,FALSE)*10^-6</f>
        <v>5960823.5643600002</v>
      </c>
      <c r="T7531" s="5">
        <f>Table1[[#This Row],[Fuel Consumption (mmBtu)]]*Table1[[#This Row],[Emission Factor (kg CO2/ mmBtu)]]*10^3</f>
        <v>316281298324.94165</v>
      </c>
      <c r="U7531" s="3">
        <f>Table1[[#This Row],[Emissions (g CO2)]]/(Table1[[#This Row],[Generation (TWh)]]*10^9)</f>
        <v>400.54994000000005</v>
      </c>
    </row>
    <row r="7532" spans="1:21" x14ac:dyDescent="0.35">
      <c r="A7532" t="s">
        <v>2032</v>
      </c>
      <c r="B7532" t="s">
        <v>3239</v>
      </c>
      <c r="C7532" t="str">
        <f>SUBSTITUTE(Table1[[#This Row],[Fuel]],", ",",")</f>
        <v>fossil gas: natural gas</v>
      </c>
      <c r="D7532" t="s">
        <v>3239</v>
      </c>
      <c r="H7532" t="s">
        <v>3436</v>
      </c>
      <c r="I7532">
        <v>110</v>
      </c>
      <c r="J7532" t="s">
        <v>3446</v>
      </c>
      <c r="K7532">
        <v>2024</v>
      </c>
      <c r="L7532" t="s">
        <v>29</v>
      </c>
      <c r="M7532" t="s">
        <v>29</v>
      </c>
      <c r="N7532">
        <v>45.062188999999996</v>
      </c>
      <c r="O7532">
        <v>37.862828999999998</v>
      </c>
      <c r="P7532" t="s">
        <v>3578</v>
      </c>
      <c r="Q7532" s="3">
        <f>Table1[[#This Row],[Capacity (MW)]]*0.395*8760*10^-6</f>
        <v>0.38062199999999996</v>
      </c>
      <c r="R7532" s="3" cm="1">
        <f t="array" ref="R7532">AVERAGE(VLOOKUP(_xlfn.TEXTSPLIT(Table1[[#This Row],[Fuel (no space after comma)]], ","), FuelList_Final_EF!$A$2:$B$65, 2, FALSE))</f>
        <v>53.06</v>
      </c>
      <c r="S7532" s="3">
        <f>Table1[[#This Row],[Generation (TWh)]]*10^9*VLOOKUP(Table1[[#This Row],[Turbine/Engine Technology]],Technology_HR!$A$2:$B$11,2,FALSE)*10^-6</f>
        <v>4190648.2199999993</v>
      </c>
      <c r="T7532" s="5">
        <f>Table1[[#This Row],[Fuel Consumption (mmBtu)]]*Table1[[#This Row],[Emission Factor (kg CO2/ mmBtu)]]*10^3</f>
        <v>222355794553.19998</v>
      </c>
      <c r="U7532" s="3">
        <f>Table1[[#This Row],[Emissions (g CO2)]]/(Table1[[#This Row],[Generation (TWh)]]*10^9)</f>
        <v>584.19060000000002</v>
      </c>
    </row>
    <row r="7533" spans="1:21" x14ac:dyDescent="0.35">
      <c r="A7533" t="s">
        <v>2032</v>
      </c>
      <c r="B7533" t="s">
        <v>3239</v>
      </c>
      <c r="C7533" t="str">
        <f>SUBSTITUTE(Table1[[#This Row],[Fuel]],", ",",")</f>
        <v>fossil gas: natural gas</v>
      </c>
      <c r="D7533" t="s">
        <v>3239</v>
      </c>
      <c r="H7533" t="s">
        <v>3438</v>
      </c>
      <c r="I7533">
        <v>250</v>
      </c>
      <c r="J7533" t="s">
        <v>3447</v>
      </c>
      <c r="K7533">
        <v>2028</v>
      </c>
      <c r="L7533" t="s">
        <v>29</v>
      </c>
      <c r="M7533" t="s">
        <v>29</v>
      </c>
      <c r="N7533">
        <v>45.062188999999996</v>
      </c>
      <c r="O7533">
        <v>37.862828999999998</v>
      </c>
      <c r="P7533" t="s">
        <v>3578</v>
      </c>
      <c r="Q7533" s="3">
        <f>Table1[[#This Row],[Capacity (MW)]]*0.395*8760*10^-6</f>
        <v>0.86504999999999999</v>
      </c>
      <c r="R7533" s="3" cm="1">
        <f t="array" ref="R7533">AVERAGE(VLOOKUP(_xlfn.TEXTSPLIT(Table1[[#This Row],[Fuel (no space after comma)]], ","), FuelList_Final_EF!$A$2:$B$65, 2, FALSE))</f>
        <v>53.06</v>
      </c>
      <c r="S7533" s="3">
        <f>Table1[[#This Row],[Generation (TWh)]]*10^9*VLOOKUP(Table1[[#This Row],[Turbine/Engine Technology]],Technology_HR!$A$2:$B$11,2,FALSE)*10^-6</f>
        <v>6530262.4499999993</v>
      </c>
      <c r="T7533" s="5">
        <f>Table1[[#This Row],[Fuel Consumption (mmBtu)]]*Table1[[#This Row],[Emission Factor (kg CO2/ mmBtu)]]*10^3</f>
        <v>346495725597</v>
      </c>
      <c r="U7533" s="3">
        <f>Table1[[#This Row],[Emissions (g CO2)]]/(Table1[[#This Row],[Generation (TWh)]]*10^9)</f>
        <v>400.54993999999999</v>
      </c>
    </row>
    <row r="7534" spans="1:21" x14ac:dyDescent="0.35">
      <c r="A7534" t="s">
        <v>1974</v>
      </c>
      <c r="B7534" t="s">
        <v>3239</v>
      </c>
      <c r="C7534" t="str">
        <f>SUBSTITUTE(Table1[[#This Row],[Fuel]],", ",",")</f>
        <v>fossil gas: natural gas</v>
      </c>
      <c r="D7534" t="s">
        <v>3239</v>
      </c>
      <c r="H7534" t="s">
        <v>3440</v>
      </c>
      <c r="I7534">
        <v>60</v>
      </c>
      <c r="J7534" t="s">
        <v>3446</v>
      </c>
      <c r="K7534">
        <v>1965</v>
      </c>
      <c r="L7534" t="s">
        <v>29</v>
      </c>
      <c r="M7534" t="s">
        <v>29</v>
      </c>
      <c r="N7534">
        <v>54.789600999999998</v>
      </c>
      <c r="O7534">
        <v>56.119897999999999</v>
      </c>
      <c r="P7534" t="s">
        <v>3578</v>
      </c>
      <c r="Q7534" s="3">
        <f>Table1[[#This Row],[Capacity (MW)]]*0.395*8760*10^-6</f>
        <v>0.20761200000000002</v>
      </c>
      <c r="R7534" s="3" cm="1">
        <f t="array" ref="R7534">AVERAGE(VLOOKUP(_xlfn.TEXTSPLIT(Table1[[#This Row],[Fuel (no space after comma)]], ","), FuelList_Final_EF!$A$2:$B$65, 2, FALSE))</f>
        <v>53.06</v>
      </c>
      <c r="S7534" s="3">
        <f>Table1[[#This Row],[Generation (TWh)]]*10^9*VLOOKUP(Table1[[#This Row],[Turbine/Engine Technology]],Technology_HR!$A$2:$B$11,2,FALSE)*10^-6</f>
        <v>2135289.42</v>
      </c>
      <c r="T7534" s="5">
        <f>Table1[[#This Row],[Fuel Consumption (mmBtu)]]*Table1[[#This Row],[Emission Factor (kg CO2/ mmBtu)]]*10^3</f>
        <v>113298456625.2</v>
      </c>
      <c r="U7534" s="3">
        <f>Table1[[#This Row],[Emissions (g CO2)]]/(Table1[[#This Row],[Generation (TWh)]]*10^9)</f>
        <v>545.72209999999995</v>
      </c>
    </row>
    <row r="7535" spans="1:21" x14ac:dyDescent="0.35">
      <c r="A7535" t="s">
        <v>1974</v>
      </c>
      <c r="B7535" t="s">
        <v>3239</v>
      </c>
      <c r="C7535" t="str">
        <f>SUBSTITUTE(Table1[[#This Row],[Fuel]],", ",",")</f>
        <v>fossil gas: natural gas</v>
      </c>
      <c r="D7535" t="s">
        <v>3239</v>
      </c>
      <c r="H7535" t="s">
        <v>3440</v>
      </c>
      <c r="I7535">
        <v>60</v>
      </c>
      <c r="J7535" t="s">
        <v>3446</v>
      </c>
      <c r="K7535">
        <v>1966</v>
      </c>
      <c r="L7535" t="s">
        <v>29</v>
      </c>
      <c r="M7535" t="s">
        <v>29</v>
      </c>
      <c r="N7535">
        <v>54.789600999999998</v>
      </c>
      <c r="O7535">
        <v>56.119897999999999</v>
      </c>
      <c r="P7535" t="s">
        <v>3578</v>
      </c>
      <c r="Q7535" s="3">
        <f>Table1[[#This Row],[Capacity (MW)]]*0.395*8760*10^-6</f>
        <v>0.20761200000000002</v>
      </c>
      <c r="R7535" s="3" cm="1">
        <f t="array" ref="R7535">AVERAGE(VLOOKUP(_xlfn.TEXTSPLIT(Table1[[#This Row],[Fuel (no space after comma)]], ","), FuelList_Final_EF!$A$2:$B$65, 2, FALSE))</f>
        <v>53.06</v>
      </c>
      <c r="S7535" s="3">
        <f>Table1[[#This Row],[Generation (TWh)]]*10^9*VLOOKUP(Table1[[#This Row],[Turbine/Engine Technology]],Technology_HR!$A$2:$B$11,2,FALSE)*10^-6</f>
        <v>2135289.42</v>
      </c>
      <c r="T7535" s="5">
        <f>Table1[[#This Row],[Fuel Consumption (mmBtu)]]*Table1[[#This Row],[Emission Factor (kg CO2/ mmBtu)]]*10^3</f>
        <v>113298456625.2</v>
      </c>
      <c r="U7535" s="3">
        <f>Table1[[#This Row],[Emissions (g CO2)]]/(Table1[[#This Row],[Generation (TWh)]]*10^9)</f>
        <v>545.72209999999995</v>
      </c>
    </row>
    <row r="7536" spans="1:21" x14ac:dyDescent="0.35">
      <c r="A7536" t="s">
        <v>1974</v>
      </c>
      <c r="B7536" t="s">
        <v>3239</v>
      </c>
      <c r="C7536" t="str">
        <f>SUBSTITUTE(Table1[[#This Row],[Fuel]],", ",",")</f>
        <v>fossil gas: natural gas</v>
      </c>
      <c r="D7536" t="s">
        <v>3239</v>
      </c>
      <c r="H7536" t="s">
        <v>3440</v>
      </c>
      <c r="I7536">
        <v>118</v>
      </c>
      <c r="J7536" t="s">
        <v>3446</v>
      </c>
      <c r="K7536">
        <v>1970</v>
      </c>
      <c r="L7536" t="s">
        <v>29</v>
      </c>
      <c r="M7536" t="s">
        <v>29</v>
      </c>
      <c r="N7536">
        <v>54.789600999999998</v>
      </c>
      <c r="O7536">
        <v>56.119897999999999</v>
      </c>
      <c r="P7536" t="s">
        <v>3578</v>
      </c>
      <c r="Q7536" s="3">
        <f>Table1[[#This Row],[Capacity (MW)]]*0.395*8760*10^-6</f>
        <v>0.40830359999999993</v>
      </c>
      <c r="R7536" s="3" cm="1">
        <f t="array" ref="R7536">AVERAGE(VLOOKUP(_xlfn.TEXTSPLIT(Table1[[#This Row],[Fuel (no space after comma)]], ","), FuelList_Final_EF!$A$2:$B$65, 2, FALSE))</f>
        <v>53.06</v>
      </c>
      <c r="S7536" s="3">
        <f>Table1[[#This Row],[Generation (TWh)]]*10^9*VLOOKUP(Table1[[#This Row],[Turbine/Engine Technology]],Technology_HR!$A$2:$B$11,2,FALSE)*10^-6</f>
        <v>4199402.5259999996</v>
      </c>
      <c r="T7536" s="5">
        <f>Table1[[#This Row],[Fuel Consumption (mmBtu)]]*Table1[[#This Row],[Emission Factor (kg CO2/ mmBtu)]]*10^3</f>
        <v>222820298029.56</v>
      </c>
      <c r="U7536" s="3">
        <f>Table1[[#This Row],[Emissions (g CO2)]]/(Table1[[#This Row],[Generation (TWh)]]*10^9)</f>
        <v>545.72210000000007</v>
      </c>
    </row>
    <row r="7537" spans="1:21" x14ac:dyDescent="0.35">
      <c r="A7537" t="s">
        <v>1974</v>
      </c>
      <c r="B7537" t="s">
        <v>3239</v>
      </c>
      <c r="C7537" t="str">
        <f>SUBSTITUTE(Table1[[#This Row],[Fuel]],", ",",")</f>
        <v>fossil gas: natural gas</v>
      </c>
      <c r="D7537" t="s">
        <v>3239</v>
      </c>
      <c r="H7537" t="s">
        <v>3440</v>
      </c>
      <c r="I7537">
        <v>110</v>
      </c>
      <c r="J7537" t="s">
        <v>3446</v>
      </c>
      <c r="K7537">
        <v>1979</v>
      </c>
      <c r="L7537" t="s">
        <v>29</v>
      </c>
      <c r="M7537" t="s">
        <v>29</v>
      </c>
      <c r="N7537">
        <v>54.789600999999998</v>
      </c>
      <c r="O7537">
        <v>56.119897999999999</v>
      </c>
      <c r="P7537" t="s">
        <v>3578</v>
      </c>
      <c r="Q7537" s="3">
        <f>Table1[[#This Row],[Capacity (MW)]]*0.395*8760*10^-6</f>
        <v>0.38062199999999996</v>
      </c>
      <c r="R7537" s="3" cm="1">
        <f t="array" ref="R7537">AVERAGE(VLOOKUP(_xlfn.TEXTSPLIT(Table1[[#This Row],[Fuel (no space after comma)]], ","), FuelList_Final_EF!$A$2:$B$65, 2, FALSE))</f>
        <v>53.06</v>
      </c>
      <c r="S7537" s="3">
        <f>Table1[[#This Row],[Generation (TWh)]]*10^9*VLOOKUP(Table1[[#This Row],[Turbine/Engine Technology]],Technology_HR!$A$2:$B$11,2,FALSE)*10^-6</f>
        <v>3914697.2699999996</v>
      </c>
      <c r="T7537" s="5">
        <f>Table1[[#This Row],[Fuel Consumption (mmBtu)]]*Table1[[#This Row],[Emission Factor (kg CO2/ mmBtu)]]*10^3</f>
        <v>207713837146.19998</v>
      </c>
      <c r="U7537" s="3">
        <f>Table1[[#This Row],[Emissions (g CO2)]]/(Table1[[#This Row],[Generation (TWh)]]*10^9)</f>
        <v>545.72210000000007</v>
      </c>
    </row>
    <row r="7538" spans="1:21" x14ac:dyDescent="0.35">
      <c r="A7538" t="s">
        <v>1974</v>
      </c>
      <c r="B7538" t="s">
        <v>3239</v>
      </c>
      <c r="C7538" t="str">
        <f>SUBSTITUTE(Table1[[#This Row],[Fuel]],", ",",")</f>
        <v>fossil gas: natural gas</v>
      </c>
      <c r="D7538" t="s">
        <v>3239</v>
      </c>
      <c r="H7538" t="s">
        <v>3440</v>
      </c>
      <c r="I7538">
        <v>110</v>
      </c>
      <c r="J7538" t="s">
        <v>3446</v>
      </c>
      <c r="K7538">
        <v>1982</v>
      </c>
      <c r="L7538" t="s">
        <v>29</v>
      </c>
      <c r="M7538" t="s">
        <v>29</v>
      </c>
      <c r="N7538">
        <v>54.789600999999998</v>
      </c>
      <c r="O7538">
        <v>56.119897999999999</v>
      </c>
      <c r="P7538" t="s">
        <v>3578</v>
      </c>
      <c r="Q7538" s="3">
        <f>Table1[[#This Row],[Capacity (MW)]]*0.395*8760*10^-6</f>
        <v>0.38062199999999996</v>
      </c>
      <c r="R7538" s="3" cm="1">
        <f t="array" ref="R7538">AVERAGE(VLOOKUP(_xlfn.TEXTSPLIT(Table1[[#This Row],[Fuel (no space after comma)]], ","), FuelList_Final_EF!$A$2:$B$65, 2, FALSE))</f>
        <v>53.06</v>
      </c>
      <c r="S7538" s="3">
        <f>Table1[[#This Row],[Generation (TWh)]]*10^9*VLOOKUP(Table1[[#This Row],[Turbine/Engine Technology]],Technology_HR!$A$2:$B$11,2,FALSE)*10^-6</f>
        <v>3914697.2699999996</v>
      </c>
      <c r="T7538" s="5">
        <f>Table1[[#This Row],[Fuel Consumption (mmBtu)]]*Table1[[#This Row],[Emission Factor (kg CO2/ mmBtu)]]*10^3</f>
        <v>207713837146.19998</v>
      </c>
      <c r="U7538" s="3">
        <f>Table1[[#This Row],[Emissions (g CO2)]]/(Table1[[#This Row],[Generation (TWh)]]*10^9)</f>
        <v>545.72210000000007</v>
      </c>
    </row>
    <row r="7539" spans="1:21" x14ac:dyDescent="0.35">
      <c r="A7539" t="s">
        <v>1974</v>
      </c>
      <c r="B7539" t="s">
        <v>3239</v>
      </c>
      <c r="C7539" t="str">
        <f>SUBSTITUTE(Table1[[#This Row],[Fuel]],", ",",")</f>
        <v>fossil gas: natural gas</v>
      </c>
      <c r="D7539" t="s">
        <v>3239</v>
      </c>
      <c r="H7539" t="s">
        <v>3438</v>
      </c>
      <c r="I7539">
        <v>61</v>
      </c>
      <c r="J7539" t="s">
        <v>3446</v>
      </c>
      <c r="K7539">
        <v>2015</v>
      </c>
      <c r="L7539" t="s">
        <v>29</v>
      </c>
      <c r="M7539" t="s">
        <v>29</v>
      </c>
      <c r="N7539">
        <v>54.789600999999998</v>
      </c>
      <c r="O7539">
        <v>56.119897999999999</v>
      </c>
      <c r="P7539" t="s">
        <v>3578</v>
      </c>
      <c r="Q7539" s="3">
        <f>Table1[[#This Row],[Capacity (MW)]]*0.395*8760*10^-6</f>
        <v>0.21107220000000002</v>
      </c>
      <c r="R7539" s="3" cm="1">
        <f t="array" ref="R7539">AVERAGE(VLOOKUP(_xlfn.TEXTSPLIT(Table1[[#This Row],[Fuel (no space after comma)]], ","), FuelList_Final_EF!$A$2:$B$65, 2, FALSE))</f>
        <v>53.06</v>
      </c>
      <c r="S7539" s="3">
        <f>Table1[[#This Row],[Generation (TWh)]]*10^9*VLOOKUP(Table1[[#This Row],[Turbine/Engine Technology]],Technology_HR!$A$2:$B$11,2,FALSE)*10^-6</f>
        <v>1593384.0378000003</v>
      </c>
      <c r="T7539" s="5">
        <f>Table1[[#This Row],[Fuel Consumption (mmBtu)]]*Table1[[#This Row],[Emission Factor (kg CO2/ mmBtu)]]*10^3</f>
        <v>84544957045.668015</v>
      </c>
      <c r="U7539" s="3">
        <f>Table1[[#This Row],[Emissions (g CO2)]]/(Table1[[#This Row],[Generation (TWh)]]*10^9)</f>
        <v>400.54993999999999</v>
      </c>
    </row>
    <row r="7540" spans="1:21" x14ac:dyDescent="0.35">
      <c r="A7540" t="s">
        <v>1974</v>
      </c>
      <c r="B7540" t="s">
        <v>3263</v>
      </c>
      <c r="C7540" t="str">
        <f>SUBSTITUTE(Table1[[#This Row],[Fuel]],", ",",")</f>
        <v>fossil gas: natural gas,fossil liquids: heavy fuel oil</v>
      </c>
      <c r="D7540" t="s">
        <v>3239</v>
      </c>
      <c r="E7540" t="s">
        <v>3241</v>
      </c>
      <c r="H7540" t="s">
        <v>3440</v>
      </c>
      <c r="I7540">
        <v>60</v>
      </c>
      <c r="J7540" t="s">
        <v>3446</v>
      </c>
      <c r="K7540" t="s">
        <v>29</v>
      </c>
      <c r="L7540" t="s">
        <v>29</v>
      </c>
      <c r="M7540" t="s">
        <v>29</v>
      </c>
      <c r="N7540">
        <v>54.913755999999999</v>
      </c>
      <c r="O7540">
        <v>56.070887999999997</v>
      </c>
      <c r="P7540" t="s">
        <v>3578</v>
      </c>
      <c r="Q7540" s="3">
        <f>Table1[[#This Row],[Capacity (MW)]]*0.395*8760*10^-6</f>
        <v>0.20761200000000002</v>
      </c>
      <c r="R7540" s="3" cm="1">
        <f t="array" ref="R7540">AVERAGE(VLOOKUP(_xlfn.TEXTSPLIT(Table1[[#This Row],[Fuel (no space after comma)]], ","), FuelList_Final_EF!$A$2:$B$65, 2, FALSE))</f>
        <v>67.331265155508703</v>
      </c>
      <c r="S7540" s="3">
        <f>Table1[[#This Row],[Generation (TWh)]]*10^9*VLOOKUP(Table1[[#This Row],[Turbine/Engine Technology]],Technology_HR!$A$2:$B$11,2,FALSE)*10^-6</f>
        <v>2135289.42</v>
      </c>
      <c r="T7540" s="5">
        <f>Table1[[#This Row],[Fuel Consumption (mmBtu)]]*Table1[[#This Row],[Emission Factor (kg CO2/ mmBtu)]]*10^3</f>
        <v>143771738121.77237</v>
      </c>
      <c r="U7540" s="3">
        <f>Table1[[#This Row],[Emissions (g CO2)]]/(Table1[[#This Row],[Generation (TWh)]]*10^9)</f>
        <v>692.50206212440685</v>
      </c>
    </row>
    <row r="7541" spans="1:21" x14ac:dyDescent="0.35">
      <c r="A7541" t="s">
        <v>1974</v>
      </c>
      <c r="B7541" t="s">
        <v>3263</v>
      </c>
      <c r="C7541" t="str">
        <f>SUBSTITUTE(Table1[[#This Row],[Fuel]],", ",",")</f>
        <v>fossil gas: natural gas,fossil liquids: heavy fuel oil</v>
      </c>
      <c r="D7541" t="s">
        <v>3239</v>
      </c>
      <c r="E7541" t="s">
        <v>3241</v>
      </c>
      <c r="H7541" t="s">
        <v>3440</v>
      </c>
      <c r="I7541">
        <v>60</v>
      </c>
      <c r="J7541" t="s">
        <v>3446</v>
      </c>
      <c r="K7541" t="s">
        <v>29</v>
      </c>
      <c r="L7541" t="s">
        <v>29</v>
      </c>
      <c r="M7541" t="s">
        <v>29</v>
      </c>
      <c r="N7541">
        <v>54.913755999999999</v>
      </c>
      <c r="O7541">
        <v>56.070887999999997</v>
      </c>
      <c r="P7541" t="s">
        <v>3578</v>
      </c>
      <c r="Q7541" s="3">
        <f>Table1[[#This Row],[Capacity (MW)]]*0.395*8760*10^-6</f>
        <v>0.20761200000000002</v>
      </c>
      <c r="R7541" s="3" cm="1">
        <f t="array" ref="R7541">AVERAGE(VLOOKUP(_xlfn.TEXTSPLIT(Table1[[#This Row],[Fuel (no space after comma)]], ","), FuelList_Final_EF!$A$2:$B$65, 2, FALSE))</f>
        <v>67.331265155508703</v>
      </c>
      <c r="S7541" s="3">
        <f>Table1[[#This Row],[Generation (TWh)]]*10^9*VLOOKUP(Table1[[#This Row],[Turbine/Engine Technology]],Technology_HR!$A$2:$B$11,2,FALSE)*10^-6</f>
        <v>2135289.42</v>
      </c>
      <c r="T7541" s="5">
        <f>Table1[[#This Row],[Fuel Consumption (mmBtu)]]*Table1[[#This Row],[Emission Factor (kg CO2/ mmBtu)]]*10^3</f>
        <v>143771738121.77237</v>
      </c>
      <c r="U7541" s="3">
        <f>Table1[[#This Row],[Emissions (g CO2)]]/(Table1[[#This Row],[Generation (TWh)]]*10^9)</f>
        <v>692.50206212440685</v>
      </c>
    </row>
    <row r="7542" spans="1:21" x14ac:dyDescent="0.35">
      <c r="A7542" t="s">
        <v>1974</v>
      </c>
      <c r="B7542" t="s">
        <v>3263</v>
      </c>
      <c r="C7542" t="str">
        <f>SUBSTITUTE(Table1[[#This Row],[Fuel]],", ",",")</f>
        <v>fossil gas: natural gas,fossil liquids: heavy fuel oil</v>
      </c>
      <c r="D7542" t="s">
        <v>3239</v>
      </c>
      <c r="E7542" t="s">
        <v>3241</v>
      </c>
      <c r="H7542" t="s">
        <v>3440</v>
      </c>
      <c r="I7542">
        <v>60</v>
      </c>
      <c r="J7542" t="s">
        <v>3446</v>
      </c>
      <c r="K7542" t="s">
        <v>29</v>
      </c>
      <c r="L7542" t="s">
        <v>29</v>
      </c>
      <c r="M7542" t="s">
        <v>29</v>
      </c>
      <c r="N7542">
        <v>54.913755999999999</v>
      </c>
      <c r="O7542">
        <v>56.070887999999997</v>
      </c>
      <c r="P7542" t="s">
        <v>3578</v>
      </c>
      <c r="Q7542" s="3">
        <f>Table1[[#This Row],[Capacity (MW)]]*0.395*8760*10^-6</f>
        <v>0.20761200000000002</v>
      </c>
      <c r="R7542" s="3" cm="1">
        <f t="array" ref="R7542">AVERAGE(VLOOKUP(_xlfn.TEXTSPLIT(Table1[[#This Row],[Fuel (no space after comma)]], ","), FuelList_Final_EF!$A$2:$B$65, 2, FALSE))</f>
        <v>67.331265155508703</v>
      </c>
      <c r="S7542" s="3">
        <f>Table1[[#This Row],[Generation (TWh)]]*10^9*VLOOKUP(Table1[[#This Row],[Turbine/Engine Technology]],Technology_HR!$A$2:$B$11,2,FALSE)*10^-6</f>
        <v>2135289.42</v>
      </c>
      <c r="T7542" s="5">
        <f>Table1[[#This Row],[Fuel Consumption (mmBtu)]]*Table1[[#This Row],[Emission Factor (kg CO2/ mmBtu)]]*10^3</f>
        <v>143771738121.77237</v>
      </c>
      <c r="U7542" s="3">
        <f>Table1[[#This Row],[Emissions (g CO2)]]/(Table1[[#This Row],[Generation (TWh)]]*10^9)</f>
        <v>692.50206212440685</v>
      </c>
    </row>
    <row r="7543" spans="1:21" x14ac:dyDescent="0.35">
      <c r="A7543" t="s">
        <v>1950</v>
      </c>
      <c r="B7543" t="s">
        <v>3281</v>
      </c>
      <c r="C7543" t="str">
        <f>SUBSTITUTE(Table1[[#This Row],[Fuel]],", ",",")</f>
        <v>fossil gas: natural gas,coal: unknown</v>
      </c>
      <c r="D7543" t="s">
        <v>3239</v>
      </c>
      <c r="E7543" t="s">
        <v>3645</v>
      </c>
      <c r="H7543" t="s">
        <v>59</v>
      </c>
      <c r="I7543">
        <v>115</v>
      </c>
      <c r="J7543" t="s">
        <v>3445</v>
      </c>
      <c r="K7543" t="s">
        <v>29</v>
      </c>
      <c r="L7543" t="s">
        <v>29</v>
      </c>
      <c r="M7543" t="s">
        <v>29</v>
      </c>
      <c r="N7543">
        <v>51.774518999999998</v>
      </c>
      <c r="O7543">
        <v>107.705648</v>
      </c>
      <c r="P7543" t="s">
        <v>3578</v>
      </c>
      <c r="Q7543" s="3">
        <f>Table1[[#This Row],[Capacity (MW)]]*0.395*8760*10^-6</f>
        <v>0.39792300000000003</v>
      </c>
      <c r="R7543" s="3" cm="1">
        <f t="array" ref="R7543">AVERAGE(VLOOKUP(_xlfn.TEXTSPLIT(Table1[[#This Row],[Fuel (no space after comma)]], ","), FuelList_Final_EF!$A$2:$B$65, 2, FALSE))</f>
        <v>76.661787032156042</v>
      </c>
      <c r="S7543" s="3">
        <f>Table1[[#This Row],[Generation (TWh)]]*10^9*VLOOKUP(Table1[[#This Row],[Turbine/Engine Technology]],Technology_HR!$A$2:$B$11,2,FALSE)*10^-6</f>
        <v>3300970.2464999999</v>
      </c>
      <c r="T7543" s="5">
        <f>Table1[[#This Row],[Fuel Consumption (mmBtu)]]*Table1[[#This Row],[Emission Factor (kg CO2/ mmBtu)]]*10^3</f>
        <v>253058278036.66663</v>
      </c>
      <c r="U7543" s="3">
        <f>Table1[[#This Row],[Emissions (g CO2)]]/(Table1[[#This Row],[Generation (TWh)]]*10^9)</f>
        <v>635.94785432525043</v>
      </c>
    </row>
    <row r="7544" spans="1:21" x14ac:dyDescent="0.35">
      <c r="A7544" t="s">
        <v>1950</v>
      </c>
      <c r="B7544" t="s">
        <v>3281</v>
      </c>
      <c r="C7544" t="str">
        <f>SUBSTITUTE(Table1[[#This Row],[Fuel]],", ",",")</f>
        <v>fossil gas: natural gas,coal: unknown</v>
      </c>
      <c r="D7544" t="s">
        <v>3239</v>
      </c>
      <c r="E7544" t="s">
        <v>3645</v>
      </c>
      <c r="H7544" t="s">
        <v>59</v>
      </c>
      <c r="I7544">
        <v>115</v>
      </c>
      <c r="J7544" t="s">
        <v>3445</v>
      </c>
      <c r="K7544" t="s">
        <v>29</v>
      </c>
      <c r="L7544" t="s">
        <v>29</v>
      </c>
      <c r="M7544" t="s">
        <v>29</v>
      </c>
      <c r="N7544">
        <v>51.774518999999998</v>
      </c>
      <c r="O7544">
        <v>107.705648</v>
      </c>
      <c r="P7544" t="s">
        <v>3578</v>
      </c>
      <c r="Q7544" s="3">
        <f>Table1[[#This Row],[Capacity (MW)]]*0.395*8760*10^-6</f>
        <v>0.39792300000000003</v>
      </c>
      <c r="R7544" s="3" cm="1">
        <f t="array" ref="R7544">AVERAGE(VLOOKUP(_xlfn.TEXTSPLIT(Table1[[#This Row],[Fuel (no space after comma)]], ","), FuelList_Final_EF!$A$2:$B$65, 2, FALSE))</f>
        <v>76.661787032156042</v>
      </c>
      <c r="S7544" s="3">
        <f>Table1[[#This Row],[Generation (TWh)]]*10^9*VLOOKUP(Table1[[#This Row],[Turbine/Engine Technology]],Technology_HR!$A$2:$B$11,2,FALSE)*10^-6</f>
        <v>3300970.2464999999</v>
      </c>
      <c r="T7544" s="5">
        <f>Table1[[#This Row],[Fuel Consumption (mmBtu)]]*Table1[[#This Row],[Emission Factor (kg CO2/ mmBtu)]]*10^3</f>
        <v>253058278036.66663</v>
      </c>
      <c r="U7544" s="3">
        <f>Table1[[#This Row],[Emissions (g CO2)]]/(Table1[[#This Row],[Generation (TWh)]]*10^9)</f>
        <v>635.94785432525043</v>
      </c>
    </row>
    <row r="7545" spans="1:21" x14ac:dyDescent="0.35">
      <c r="A7545" t="s">
        <v>2033</v>
      </c>
      <c r="B7545" t="s">
        <v>3263</v>
      </c>
      <c r="C7545" t="str">
        <f>SUBSTITUTE(Table1[[#This Row],[Fuel]],", ",",")</f>
        <v>fossil gas: natural gas,fossil liquids: heavy fuel oil</v>
      </c>
      <c r="D7545" t="s">
        <v>3239</v>
      </c>
      <c r="E7545" t="s">
        <v>3241</v>
      </c>
      <c r="H7545" t="s">
        <v>3440</v>
      </c>
      <c r="I7545">
        <v>60</v>
      </c>
      <c r="J7545" t="s">
        <v>3446</v>
      </c>
      <c r="K7545">
        <v>1972</v>
      </c>
      <c r="L7545" t="s">
        <v>29</v>
      </c>
      <c r="M7545" t="s">
        <v>29</v>
      </c>
      <c r="N7545">
        <v>54.347200000000001</v>
      </c>
      <c r="O7545">
        <v>48.625</v>
      </c>
      <c r="P7545" t="s">
        <v>3578</v>
      </c>
      <c r="Q7545" s="3">
        <f>Table1[[#This Row],[Capacity (MW)]]*0.395*8760*10^-6</f>
        <v>0.20761200000000002</v>
      </c>
      <c r="R7545" s="3" cm="1">
        <f t="array" ref="R7545">AVERAGE(VLOOKUP(_xlfn.TEXTSPLIT(Table1[[#This Row],[Fuel (no space after comma)]], ","), FuelList_Final_EF!$A$2:$B$65, 2, FALSE))</f>
        <v>67.331265155508703</v>
      </c>
      <c r="S7545" s="3">
        <f>Table1[[#This Row],[Generation (TWh)]]*10^9*VLOOKUP(Table1[[#This Row],[Turbine/Engine Technology]],Technology_HR!$A$2:$B$11,2,FALSE)*10^-6</f>
        <v>2135289.42</v>
      </c>
      <c r="T7545" s="5">
        <f>Table1[[#This Row],[Fuel Consumption (mmBtu)]]*Table1[[#This Row],[Emission Factor (kg CO2/ mmBtu)]]*10^3</f>
        <v>143771738121.77237</v>
      </c>
      <c r="U7545" s="3">
        <f>Table1[[#This Row],[Emissions (g CO2)]]/(Table1[[#This Row],[Generation (TWh)]]*10^9)</f>
        <v>692.50206212440685</v>
      </c>
    </row>
    <row r="7546" spans="1:21" x14ac:dyDescent="0.35">
      <c r="A7546" t="s">
        <v>2033</v>
      </c>
      <c r="B7546" t="s">
        <v>3263</v>
      </c>
      <c r="C7546" t="str">
        <f>SUBSTITUTE(Table1[[#This Row],[Fuel]],", ",",")</f>
        <v>fossil gas: natural gas,fossil liquids: heavy fuel oil</v>
      </c>
      <c r="D7546" t="s">
        <v>3239</v>
      </c>
      <c r="E7546" t="s">
        <v>3241</v>
      </c>
      <c r="H7546" t="s">
        <v>3440</v>
      </c>
      <c r="I7546">
        <v>105</v>
      </c>
      <c r="J7546" t="s">
        <v>3446</v>
      </c>
      <c r="K7546">
        <v>1973</v>
      </c>
      <c r="L7546" t="s">
        <v>29</v>
      </c>
      <c r="M7546" t="s">
        <v>29</v>
      </c>
      <c r="N7546">
        <v>54.347200000000001</v>
      </c>
      <c r="O7546">
        <v>48.625</v>
      </c>
      <c r="P7546" t="s">
        <v>3578</v>
      </c>
      <c r="Q7546" s="3">
        <f>Table1[[#This Row],[Capacity (MW)]]*0.395*8760*10^-6</f>
        <v>0.36332100000000001</v>
      </c>
      <c r="R7546" s="3" cm="1">
        <f t="array" ref="R7546">AVERAGE(VLOOKUP(_xlfn.TEXTSPLIT(Table1[[#This Row],[Fuel (no space after comma)]], ","), FuelList_Final_EF!$A$2:$B$65, 2, FALSE))</f>
        <v>67.331265155508703</v>
      </c>
      <c r="S7546" s="3">
        <f>Table1[[#This Row],[Generation (TWh)]]*10^9*VLOOKUP(Table1[[#This Row],[Turbine/Engine Technology]],Technology_HR!$A$2:$B$11,2,FALSE)*10^-6</f>
        <v>3736756.4849999999</v>
      </c>
      <c r="T7546" s="5">
        <f>Table1[[#This Row],[Fuel Consumption (mmBtu)]]*Table1[[#This Row],[Emission Factor (kg CO2/ mmBtu)]]*10^3</f>
        <v>251600541713.10168</v>
      </c>
      <c r="U7546" s="3">
        <f>Table1[[#This Row],[Emissions (g CO2)]]/(Table1[[#This Row],[Generation (TWh)]]*10^9)</f>
        <v>692.50206212440708</v>
      </c>
    </row>
    <row r="7547" spans="1:21" x14ac:dyDescent="0.35">
      <c r="A7547" t="s">
        <v>2033</v>
      </c>
      <c r="B7547" t="s">
        <v>3263</v>
      </c>
      <c r="C7547" t="str">
        <f>SUBSTITUTE(Table1[[#This Row],[Fuel]],", ",",")</f>
        <v>fossil gas: natural gas,fossil liquids: heavy fuel oil</v>
      </c>
      <c r="D7547" t="s">
        <v>3239</v>
      </c>
      <c r="E7547" t="s">
        <v>3241</v>
      </c>
      <c r="H7547" t="s">
        <v>3440</v>
      </c>
      <c r="I7547">
        <v>110</v>
      </c>
      <c r="J7547" t="s">
        <v>3446</v>
      </c>
      <c r="K7547">
        <v>1975</v>
      </c>
      <c r="L7547" t="s">
        <v>29</v>
      </c>
      <c r="M7547" t="s">
        <v>29</v>
      </c>
      <c r="N7547">
        <v>54.347200000000001</v>
      </c>
      <c r="O7547">
        <v>48.625</v>
      </c>
      <c r="P7547" t="s">
        <v>3578</v>
      </c>
      <c r="Q7547" s="3">
        <f>Table1[[#This Row],[Capacity (MW)]]*0.395*8760*10^-6</f>
        <v>0.38062199999999996</v>
      </c>
      <c r="R7547" s="3" cm="1">
        <f t="array" ref="R7547">AVERAGE(VLOOKUP(_xlfn.TEXTSPLIT(Table1[[#This Row],[Fuel (no space after comma)]], ","), FuelList_Final_EF!$A$2:$B$65, 2, FALSE))</f>
        <v>67.331265155508703</v>
      </c>
      <c r="S7547" s="3">
        <f>Table1[[#This Row],[Generation (TWh)]]*10^9*VLOOKUP(Table1[[#This Row],[Turbine/Engine Technology]],Technology_HR!$A$2:$B$11,2,FALSE)*10^-6</f>
        <v>3914697.2699999996</v>
      </c>
      <c r="T7547" s="5">
        <f>Table1[[#This Row],[Fuel Consumption (mmBtu)]]*Table1[[#This Row],[Emission Factor (kg CO2/ mmBtu)]]*10^3</f>
        <v>263581519889.91602</v>
      </c>
      <c r="U7547" s="3">
        <f>Table1[[#This Row],[Emissions (g CO2)]]/(Table1[[#This Row],[Generation (TWh)]]*10^9)</f>
        <v>692.50206212440708</v>
      </c>
    </row>
    <row r="7548" spans="1:21" x14ac:dyDescent="0.35">
      <c r="A7548" t="s">
        <v>2033</v>
      </c>
      <c r="B7548" t="s">
        <v>3263</v>
      </c>
      <c r="C7548" t="str">
        <f>SUBSTITUTE(Table1[[#This Row],[Fuel]],", ",",")</f>
        <v>fossil gas: natural gas,fossil liquids: heavy fuel oil</v>
      </c>
      <c r="D7548" t="s">
        <v>3239</v>
      </c>
      <c r="E7548" t="s">
        <v>3241</v>
      </c>
      <c r="H7548" t="s">
        <v>3440</v>
      </c>
      <c r="I7548">
        <v>80</v>
      </c>
      <c r="J7548" t="s">
        <v>3446</v>
      </c>
      <c r="K7548">
        <v>1982</v>
      </c>
      <c r="L7548" t="s">
        <v>29</v>
      </c>
      <c r="M7548" t="s">
        <v>29</v>
      </c>
      <c r="N7548">
        <v>54.347200000000001</v>
      </c>
      <c r="O7548">
        <v>48.625</v>
      </c>
      <c r="P7548" t="s">
        <v>3578</v>
      </c>
      <c r="Q7548" s="3">
        <f>Table1[[#This Row],[Capacity (MW)]]*0.395*8760*10^-6</f>
        <v>0.27681600000000001</v>
      </c>
      <c r="R7548" s="3" cm="1">
        <f t="array" ref="R7548">AVERAGE(VLOOKUP(_xlfn.TEXTSPLIT(Table1[[#This Row],[Fuel (no space after comma)]], ","), FuelList_Final_EF!$A$2:$B$65, 2, FALSE))</f>
        <v>67.331265155508703</v>
      </c>
      <c r="S7548" s="3">
        <f>Table1[[#This Row],[Generation (TWh)]]*10^9*VLOOKUP(Table1[[#This Row],[Turbine/Engine Technology]],Technology_HR!$A$2:$B$11,2,FALSE)*10^-6</f>
        <v>2847052.56</v>
      </c>
      <c r="T7548" s="5">
        <f>Table1[[#This Row],[Fuel Consumption (mmBtu)]]*Table1[[#This Row],[Emission Factor (kg CO2/ mmBtu)]]*10^3</f>
        <v>191695650829.02985</v>
      </c>
      <c r="U7548" s="3">
        <f>Table1[[#This Row],[Emissions (g CO2)]]/(Table1[[#This Row],[Generation (TWh)]]*10^9)</f>
        <v>692.50206212440696</v>
      </c>
    </row>
    <row r="7549" spans="1:21" x14ac:dyDescent="0.35">
      <c r="A7549" t="s">
        <v>2033</v>
      </c>
      <c r="B7549" t="s">
        <v>3263</v>
      </c>
      <c r="C7549" t="str">
        <f>SUBSTITUTE(Table1[[#This Row],[Fuel]],", ",",")</f>
        <v>fossil gas: natural gas,fossil liquids: heavy fuel oil</v>
      </c>
      <c r="D7549" t="s">
        <v>3239</v>
      </c>
      <c r="E7549" t="s">
        <v>3241</v>
      </c>
      <c r="H7549" t="s">
        <v>3440</v>
      </c>
      <c r="I7549">
        <v>80</v>
      </c>
      <c r="J7549" t="s">
        <v>3446</v>
      </c>
      <c r="K7549">
        <v>1988</v>
      </c>
      <c r="L7549" t="s">
        <v>29</v>
      </c>
      <c r="M7549" t="s">
        <v>29</v>
      </c>
      <c r="N7549">
        <v>54.347200000000001</v>
      </c>
      <c r="O7549">
        <v>48.625</v>
      </c>
      <c r="P7549" t="s">
        <v>3578</v>
      </c>
      <c r="Q7549" s="3">
        <f>Table1[[#This Row],[Capacity (MW)]]*0.395*8760*10^-6</f>
        <v>0.27681600000000001</v>
      </c>
      <c r="R7549" s="3" cm="1">
        <f t="array" ref="R7549">AVERAGE(VLOOKUP(_xlfn.TEXTSPLIT(Table1[[#This Row],[Fuel (no space after comma)]], ","), FuelList_Final_EF!$A$2:$B$65, 2, FALSE))</f>
        <v>67.331265155508703</v>
      </c>
      <c r="S7549" s="3">
        <f>Table1[[#This Row],[Generation (TWh)]]*10^9*VLOOKUP(Table1[[#This Row],[Turbine/Engine Technology]],Technology_HR!$A$2:$B$11,2,FALSE)*10^-6</f>
        <v>2847052.56</v>
      </c>
      <c r="T7549" s="5">
        <f>Table1[[#This Row],[Fuel Consumption (mmBtu)]]*Table1[[#This Row],[Emission Factor (kg CO2/ mmBtu)]]*10^3</f>
        <v>191695650829.02985</v>
      </c>
      <c r="U7549" s="3">
        <f>Table1[[#This Row],[Emissions (g CO2)]]/(Table1[[#This Row],[Generation (TWh)]]*10^9)</f>
        <v>692.50206212440696</v>
      </c>
    </row>
    <row r="7550" spans="1:21" x14ac:dyDescent="0.35">
      <c r="A7550" t="s">
        <v>2033</v>
      </c>
      <c r="B7550" t="s">
        <v>3263</v>
      </c>
      <c r="C7550" t="str">
        <f>SUBSTITUTE(Table1[[#This Row],[Fuel]],", ",",")</f>
        <v>fossil gas: natural gas,fossil liquids: heavy fuel oil</v>
      </c>
      <c r="D7550" t="s">
        <v>3239</v>
      </c>
      <c r="E7550" t="s">
        <v>3241</v>
      </c>
      <c r="H7550" t="s">
        <v>3440</v>
      </c>
      <c r="I7550">
        <v>142</v>
      </c>
      <c r="J7550" t="s">
        <v>3446</v>
      </c>
      <c r="K7550">
        <v>1985</v>
      </c>
      <c r="L7550" t="s">
        <v>29</v>
      </c>
      <c r="M7550" t="s">
        <v>29</v>
      </c>
      <c r="N7550">
        <v>54.347256000000002</v>
      </c>
      <c r="O7550">
        <v>48.621718000000001</v>
      </c>
      <c r="P7550" t="s">
        <v>3578</v>
      </c>
      <c r="Q7550" s="3">
        <f>Table1[[#This Row],[Capacity (MW)]]*0.395*8760*10^-6</f>
        <v>0.49134840000000002</v>
      </c>
      <c r="R7550" s="3" cm="1">
        <f t="array" ref="R7550">AVERAGE(VLOOKUP(_xlfn.TEXTSPLIT(Table1[[#This Row],[Fuel (no space after comma)]], ","), FuelList_Final_EF!$A$2:$B$65, 2, FALSE))</f>
        <v>67.331265155508703</v>
      </c>
      <c r="S7550" s="3">
        <f>Table1[[#This Row],[Generation (TWh)]]*10^9*VLOOKUP(Table1[[#This Row],[Turbine/Engine Technology]],Technology_HR!$A$2:$B$11,2,FALSE)*10^-6</f>
        <v>5053518.2939999998</v>
      </c>
      <c r="T7550" s="5">
        <f>Table1[[#This Row],[Fuel Consumption (mmBtu)]]*Table1[[#This Row],[Emission Factor (kg CO2/ mmBtu)]]*10^3</f>
        <v>340259780221.52802</v>
      </c>
      <c r="U7550" s="3">
        <f>Table1[[#This Row],[Emissions (g CO2)]]/(Table1[[#This Row],[Generation (TWh)]]*10^9)</f>
        <v>692.50206212440708</v>
      </c>
    </row>
    <row r="7551" spans="1:21" x14ac:dyDescent="0.35">
      <c r="A7551" t="s">
        <v>2033</v>
      </c>
      <c r="B7551" t="s">
        <v>3263</v>
      </c>
      <c r="C7551" t="str">
        <f>SUBSTITUTE(Table1[[#This Row],[Fuel]],", ",",")</f>
        <v>fossil gas: natural gas,fossil liquids: heavy fuel oil</v>
      </c>
      <c r="D7551" t="s">
        <v>3239</v>
      </c>
      <c r="E7551" t="s">
        <v>3241</v>
      </c>
      <c r="H7551" t="s">
        <v>3440</v>
      </c>
      <c r="I7551">
        <v>175</v>
      </c>
      <c r="J7551" t="s">
        <v>3446</v>
      </c>
      <c r="K7551">
        <v>1989</v>
      </c>
      <c r="L7551" t="s">
        <v>29</v>
      </c>
      <c r="M7551" t="s">
        <v>29</v>
      </c>
      <c r="N7551">
        <v>54.347256000000002</v>
      </c>
      <c r="O7551">
        <v>48.621718000000001</v>
      </c>
      <c r="P7551" t="s">
        <v>3578</v>
      </c>
      <c r="Q7551" s="3">
        <f>Table1[[#This Row],[Capacity (MW)]]*0.395*8760*10^-6</f>
        <v>0.60553499999999993</v>
      </c>
      <c r="R7551" s="3" cm="1">
        <f t="array" ref="R7551">AVERAGE(VLOOKUP(_xlfn.TEXTSPLIT(Table1[[#This Row],[Fuel (no space after comma)]], ","), FuelList_Final_EF!$A$2:$B$65, 2, FALSE))</f>
        <v>67.331265155508703</v>
      </c>
      <c r="S7551" s="3">
        <f>Table1[[#This Row],[Generation (TWh)]]*10^9*VLOOKUP(Table1[[#This Row],[Turbine/Engine Technology]],Technology_HR!$A$2:$B$11,2,FALSE)*10^-6</f>
        <v>6227927.4749999987</v>
      </c>
      <c r="T7551" s="5">
        <f>Table1[[#This Row],[Fuel Consumption (mmBtu)]]*Table1[[#This Row],[Emission Factor (kg CO2/ mmBtu)]]*10^3</f>
        <v>419334236188.50275</v>
      </c>
      <c r="U7551" s="3">
        <f>Table1[[#This Row],[Emissions (g CO2)]]/(Table1[[#This Row],[Generation (TWh)]]*10^9)</f>
        <v>692.50206212440708</v>
      </c>
    </row>
    <row r="7552" spans="1:21" x14ac:dyDescent="0.35">
      <c r="A7552" t="s">
        <v>2033</v>
      </c>
      <c r="B7552" t="s">
        <v>3263</v>
      </c>
      <c r="C7552" t="str">
        <f>SUBSTITUTE(Table1[[#This Row],[Fuel]],", ",",")</f>
        <v>fossil gas: natural gas,fossil liquids: heavy fuel oil</v>
      </c>
      <c r="D7552" t="s">
        <v>3239</v>
      </c>
      <c r="E7552" t="s">
        <v>3241</v>
      </c>
      <c r="H7552" t="s">
        <v>3440</v>
      </c>
      <c r="I7552">
        <v>100</v>
      </c>
      <c r="J7552" t="s">
        <v>3446</v>
      </c>
      <c r="K7552">
        <v>1993</v>
      </c>
      <c r="L7552" t="s">
        <v>29</v>
      </c>
      <c r="M7552" t="s">
        <v>29</v>
      </c>
      <c r="N7552">
        <v>54.347256000000002</v>
      </c>
      <c r="O7552">
        <v>48.621718000000001</v>
      </c>
      <c r="P7552" t="s">
        <v>3578</v>
      </c>
      <c r="Q7552" s="3">
        <f>Table1[[#This Row],[Capacity (MW)]]*0.395*8760*10^-6</f>
        <v>0.34601999999999999</v>
      </c>
      <c r="R7552" s="3" cm="1">
        <f t="array" ref="R7552">AVERAGE(VLOOKUP(_xlfn.TEXTSPLIT(Table1[[#This Row],[Fuel (no space after comma)]], ","), FuelList_Final_EF!$A$2:$B$65, 2, FALSE))</f>
        <v>67.331265155508703</v>
      </c>
      <c r="S7552" s="3">
        <f>Table1[[#This Row],[Generation (TWh)]]*10^9*VLOOKUP(Table1[[#This Row],[Turbine/Engine Technology]],Technology_HR!$A$2:$B$11,2,FALSE)*10^-6</f>
        <v>3558815.6999999997</v>
      </c>
      <c r="T7552" s="5">
        <f>Table1[[#This Row],[Fuel Consumption (mmBtu)]]*Table1[[#This Row],[Emission Factor (kg CO2/ mmBtu)]]*10^3</f>
        <v>239619563536.28729</v>
      </c>
      <c r="U7552" s="3">
        <f>Table1[[#This Row],[Emissions (g CO2)]]/(Table1[[#This Row],[Generation (TWh)]]*10^9)</f>
        <v>692.50206212440696</v>
      </c>
    </row>
    <row r="7553" spans="1:21" x14ac:dyDescent="0.35">
      <c r="A7553" t="s">
        <v>2034</v>
      </c>
      <c r="B7553" t="s">
        <v>3239</v>
      </c>
      <c r="C7553" t="str">
        <f>SUBSTITUTE(Table1[[#This Row],[Fuel]],", ",",")</f>
        <v>fossil gas: natural gas</v>
      </c>
      <c r="D7553" t="s">
        <v>3239</v>
      </c>
      <c r="H7553" t="s">
        <v>3437</v>
      </c>
      <c r="I7553">
        <v>72</v>
      </c>
      <c r="J7553" t="s">
        <v>3446</v>
      </c>
      <c r="K7553">
        <v>2001</v>
      </c>
      <c r="L7553" t="s">
        <v>29</v>
      </c>
      <c r="M7553" t="s">
        <v>29</v>
      </c>
      <c r="N7553">
        <v>66.092206000000004</v>
      </c>
      <c r="O7553">
        <v>76.735422999999997</v>
      </c>
      <c r="P7553" t="s">
        <v>3578</v>
      </c>
      <c r="Q7553" s="3">
        <f>Table1[[#This Row],[Capacity (MW)]]*0.395*8760*10^-6</f>
        <v>0.24913440000000001</v>
      </c>
      <c r="R7553" s="3" cm="1">
        <f t="array" ref="R7553">AVERAGE(VLOOKUP(_xlfn.TEXTSPLIT(Table1[[#This Row],[Fuel (no space after comma)]], ","), FuelList_Final_EF!$A$2:$B$65, 2, FALSE))</f>
        <v>53.06</v>
      </c>
      <c r="S7553" s="3">
        <f>Table1[[#This Row],[Generation (TWh)]]*10^9*VLOOKUP(Table1[[#This Row],[Turbine/Engine Technology]],Technology_HR!$A$2:$B$11,2,FALSE)*10^-6</f>
        <v>2217296.1599999997</v>
      </c>
      <c r="T7553" s="5">
        <f>Table1[[#This Row],[Fuel Consumption (mmBtu)]]*Table1[[#This Row],[Emission Factor (kg CO2/ mmBtu)]]*10^3</f>
        <v>117649734249.59999</v>
      </c>
      <c r="U7553" s="3">
        <f>Table1[[#This Row],[Emissions (g CO2)]]/(Table1[[#This Row],[Generation (TWh)]]*10^9)</f>
        <v>472.23399999999998</v>
      </c>
    </row>
    <row r="7554" spans="1:21" x14ac:dyDescent="0.35">
      <c r="A7554" t="s">
        <v>1962</v>
      </c>
      <c r="B7554" t="s">
        <v>3239</v>
      </c>
      <c r="C7554" t="str">
        <f>SUBSTITUTE(Table1[[#This Row],[Fuel]],", ",",")</f>
        <v>fossil gas: natural gas</v>
      </c>
      <c r="D7554" t="s">
        <v>3239</v>
      </c>
      <c r="H7554" t="s">
        <v>3438</v>
      </c>
      <c r="I7554">
        <v>505.7</v>
      </c>
      <c r="J7554" t="s">
        <v>3446</v>
      </c>
      <c r="K7554">
        <v>2012</v>
      </c>
      <c r="L7554" t="s">
        <v>29</v>
      </c>
      <c r="M7554" t="s">
        <v>29</v>
      </c>
      <c r="N7554">
        <v>66.032864000000004</v>
      </c>
      <c r="O7554">
        <v>78.086021000000002</v>
      </c>
      <c r="P7554" t="s">
        <v>3578</v>
      </c>
      <c r="Q7554" s="3">
        <f>Table1[[#This Row],[Capacity (MW)]]*0.395*8760*10^-6</f>
        <v>1.7498231399999997</v>
      </c>
      <c r="R7554" s="3" cm="1">
        <f t="array" ref="R7554">AVERAGE(VLOOKUP(_xlfn.TEXTSPLIT(Table1[[#This Row],[Fuel (no space after comma)]], ","), FuelList_Final_EF!$A$2:$B$65, 2, FALSE))</f>
        <v>53.06</v>
      </c>
      <c r="S7554" s="3">
        <f>Table1[[#This Row],[Generation (TWh)]]*10^9*VLOOKUP(Table1[[#This Row],[Turbine/Engine Technology]],Technology_HR!$A$2:$B$11,2,FALSE)*10^-6</f>
        <v>13209414.883859998</v>
      </c>
      <c r="T7554" s="5">
        <f>Table1[[#This Row],[Fuel Consumption (mmBtu)]]*Table1[[#This Row],[Emission Factor (kg CO2/ mmBtu)]]*10^3</f>
        <v>700891553737.61157</v>
      </c>
      <c r="U7554" s="3">
        <f>Table1[[#This Row],[Emissions (g CO2)]]/(Table1[[#This Row],[Generation (TWh)]]*10^9)</f>
        <v>400.54994000000005</v>
      </c>
    </row>
    <row r="7555" spans="1:21" x14ac:dyDescent="0.35">
      <c r="A7555" t="s">
        <v>2035</v>
      </c>
      <c r="B7555" t="s">
        <v>3239</v>
      </c>
      <c r="C7555" t="str">
        <f>SUBSTITUTE(Table1[[#This Row],[Fuel]],", ",",")</f>
        <v>fossil gas: natural gas</v>
      </c>
      <c r="D7555" t="s">
        <v>3239</v>
      </c>
      <c r="H7555" t="s">
        <v>3437</v>
      </c>
      <c r="I7555">
        <v>77.400000000000006</v>
      </c>
      <c r="J7555" t="s">
        <v>3446</v>
      </c>
      <c r="K7555">
        <v>2018</v>
      </c>
      <c r="L7555" t="s">
        <v>29</v>
      </c>
      <c r="M7555" t="s">
        <v>29</v>
      </c>
      <c r="N7555">
        <v>53.226275999999999</v>
      </c>
      <c r="O7555">
        <v>60.944766999999999</v>
      </c>
      <c r="P7555" t="s">
        <v>3578</v>
      </c>
      <c r="Q7555" s="3">
        <f>Table1[[#This Row],[Capacity (MW)]]*0.395*8760*10^-6</f>
        <v>0.26781948000000005</v>
      </c>
      <c r="R7555" s="3" cm="1">
        <f t="array" ref="R7555">AVERAGE(VLOOKUP(_xlfn.TEXTSPLIT(Table1[[#This Row],[Fuel (no space after comma)]], ","), FuelList_Final_EF!$A$2:$B$65, 2, FALSE))</f>
        <v>53.06</v>
      </c>
      <c r="S7555" s="3">
        <f>Table1[[#This Row],[Generation (TWh)]]*10^9*VLOOKUP(Table1[[#This Row],[Turbine/Engine Technology]],Technology_HR!$A$2:$B$11,2,FALSE)*10^-6</f>
        <v>2383593.3720000004</v>
      </c>
      <c r="T7555" s="5">
        <f>Table1[[#This Row],[Fuel Consumption (mmBtu)]]*Table1[[#This Row],[Emission Factor (kg CO2/ mmBtu)]]*10^3</f>
        <v>126473464318.32004</v>
      </c>
      <c r="U7555" s="3">
        <f>Table1[[#This Row],[Emissions (g CO2)]]/(Table1[[#This Row],[Generation (TWh)]]*10^9)</f>
        <v>472.23400000000004</v>
      </c>
    </row>
    <row r="7556" spans="1:21" x14ac:dyDescent="0.35">
      <c r="A7556" t="s">
        <v>1950</v>
      </c>
      <c r="B7556" t="s">
        <v>3263</v>
      </c>
      <c r="C7556" t="str">
        <f>SUBSTITUTE(Table1[[#This Row],[Fuel]],", ",",")</f>
        <v>fossil gas: natural gas,fossil liquids: heavy fuel oil</v>
      </c>
      <c r="D7556" t="s">
        <v>3239</v>
      </c>
      <c r="E7556" t="s">
        <v>3241</v>
      </c>
      <c r="H7556" t="s">
        <v>3440</v>
      </c>
      <c r="I7556">
        <v>50</v>
      </c>
      <c r="J7556" t="s">
        <v>3446</v>
      </c>
      <c r="K7556">
        <v>2009</v>
      </c>
      <c r="L7556" t="s">
        <v>29</v>
      </c>
      <c r="M7556" t="s">
        <v>29</v>
      </c>
      <c r="N7556">
        <v>59.9253</v>
      </c>
      <c r="O7556">
        <v>30.2469</v>
      </c>
      <c r="P7556" t="s">
        <v>3578</v>
      </c>
      <c r="Q7556" s="3">
        <f>Table1[[#This Row],[Capacity (MW)]]*0.395*8760*10^-6</f>
        <v>0.17301</v>
      </c>
      <c r="R7556" s="3" cm="1">
        <f t="array" ref="R7556">AVERAGE(VLOOKUP(_xlfn.TEXTSPLIT(Table1[[#This Row],[Fuel (no space after comma)]], ","), FuelList_Final_EF!$A$2:$B$65, 2, FALSE))</f>
        <v>67.331265155508703</v>
      </c>
      <c r="S7556" s="3">
        <f>Table1[[#This Row],[Generation (TWh)]]*10^9*VLOOKUP(Table1[[#This Row],[Turbine/Engine Technology]],Technology_HR!$A$2:$B$11,2,FALSE)*10^-6</f>
        <v>1779407.8499999999</v>
      </c>
      <c r="T7556" s="5">
        <f>Table1[[#This Row],[Fuel Consumption (mmBtu)]]*Table1[[#This Row],[Emission Factor (kg CO2/ mmBtu)]]*10^3</f>
        <v>119809781768.14365</v>
      </c>
      <c r="U7556" s="3">
        <f>Table1[[#This Row],[Emissions (g CO2)]]/(Table1[[#This Row],[Generation (TWh)]]*10^9)</f>
        <v>692.50206212440696</v>
      </c>
    </row>
    <row r="7557" spans="1:21" x14ac:dyDescent="0.35">
      <c r="A7557" t="s">
        <v>1950</v>
      </c>
      <c r="B7557" t="s">
        <v>3263</v>
      </c>
      <c r="C7557" t="str">
        <f>SUBSTITUTE(Table1[[#This Row],[Fuel]],", ",",")</f>
        <v>fossil gas: natural gas,fossil liquids: heavy fuel oil</v>
      </c>
      <c r="D7557" t="s">
        <v>3239</v>
      </c>
      <c r="E7557" t="s">
        <v>3241</v>
      </c>
      <c r="H7557" t="s">
        <v>3440</v>
      </c>
      <c r="I7557">
        <v>60</v>
      </c>
      <c r="J7557" t="s">
        <v>3446</v>
      </c>
      <c r="K7557" t="s">
        <v>29</v>
      </c>
      <c r="L7557" t="s">
        <v>29</v>
      </c>
      <c r="M7557" t="s">
        <v>29</v>
      </c>
      <c r="N7557">
        <v>59.9253</v>
      </c>
      <c r="O7557">
        <v>30.2469</v>
      </c>
      <c r="P7557" t="s">
        <v>3578</v>
      </c>
      <c r="Q7557" s="3">
        <f>Table1[[#This Row],[Capacity (MW)]]*0.395*8760*10^-6</f>
        <v>0.20761200000000002</v>
      </c>
      <c r="R7557" s="3" cm="1">
        <f t="array" ref="R7557">AVERAGE(VLOOKUP(_xlfn.TEXTSPLIT(Table1[[#This Row],[Fuel (no space after comma)]], ","), FuelList_Final_EF!$A$2:$B$65, 2, FALSE))</f>
        <v>67.331265155508703</v>
      </c>
      <c r="S7557" s="3">
        <f>Table1[[#This Row],[Generation (TWh)]]*10^9*VLOOKUP(Table1[[#This Row],[Turbine/Engine Technology]],Technology_HR!$A$2:$B$11,2,FALSE)*10^-6</f>
        <v>2135289.42</v>
      </c>
      <c r="T7557" s="5">
        <f>Table1[[#This Row],[Fuel Consumption (mmBtu)]]*Table1[[#This Row],[Emission Factor (kg CO2/ mmBtu)]]*10^3</f>
        <v>143771738121.77237</v>
      </c>
      <c r="U7557" s="3">
        <f>Table1[[#This Row],[Emissions (g CO2)]]/(Table1[[#This Row],[Generation (TWh)]]*10^9)</f>
        <v>692.50206212440685</v>
      </c>
    </row>
    <row r="7558" spans="1:21" x14ac:dyDescent="0.35">
      <c r="A7558" t="s">
        <v>1962</v>
      </c>
      <c r="B7558" t="s">
        <v>3263</v>
      </c>
      <c r="C7558" t="str">
        <f>SUBSTITUTE(Table1[[#This Row],[Fuel]],", ",",")</f>
        <v>fossil gas: natural gas,fossil liquids: heavy fuel oil</v>
      </c>
      <c r="D7558" t="s">
        <v>3239</v>
      </c>
      <c r="E7558" t="s">
        <v>3241</v>
      </c>
      <c r="H7558" t="s">
        <v>3440</v>
      </c>
      <c r="I7558">
        <v>205</v>
      </c>
      <c r="J7558" t="s">
        <v>3446</v>
      </c>
      <c r="K7558">
        <v>1964</v>
      </c>
      <c r="L7558" t="s">
        <v>29</v>
      </c>
      <c r="M7558" t="s">
        <v>29</v>
      </c>
      <c r="N7558">
        <v>57.355600000000003</v>
      </c>
      <c r="O7558">
        <v>59.960299999999997</v>
      </c>
      <c r="P7558" t="s">
        <v>3578</v>
      </c>
      <c r="Q7558" s="3">
        <f>Table1[[#This Row],[Capacity (MW)]]*0.395*8760*10^-6</f>
        <v>0.70934100000000011</v>
      </c>
      <c r="R7558" s="3" cm="1">
        <f t="array" ref="R7558">AVERAGE(VLOOKUP(_xlfn.TEXTSPLIT(Table1[[#This Row],[Fuel (no space after comma)]], ","), FuelList_Final_EF!$A$2:$B$65, 2, FALSE))</f>
        <v>67.331265155508703</v>
      </c>
      <c r="S7558" s="3">
        <f>Table1[[#This Row],[Generation (TWh)]]*10^9*VLOOKUP(Table1[[#This Row],[Turbine/Engine Technology]],Technology_HR!$A$2:$B$11,2,FALSE)*10^-6</f>
        <v>7295572.1850000005</v>
      </c>
      <c r="T7558" s="5">
        <f>Table1[[#This Row],[Fuel Consumption (mmBtu)]]*Table1[[#This Row],[Emission Factor (kg CO2/ mmBtu)]]*10^3</f>
        <v>491220105249.38904</v>
      </c>
      <c r="U7558" s="3">
        <f>Table1[[#This Row],[Emissions (g CO2)]]/(Table1[[#This Row],[Generation (TWh)]]*10^9)</f>
        <v>692.50206212440696</v>
      </c>
    </row>
    <row r="7559" spans="1:21" x14ac:dyDescent="0.35">
      <c r="A7559" t="s">
        <v>1962</v>
      </c>
      <c r="B7559" t="s">
        <v>3263</v>
      </c>
      <c r="C7559" t="str">
        <f>SUBSTITUTE(Table1[[#This Row],[Fuel]],", ",",")</f>
        <v>fossil gas: natural gas,fossil liquids: heavy fuel oil</v>
      </c>
      <c r="D7559" t="s">
        <v>3239</v>
      </c>
      <c r="E7559" t="s">
        <v>3241</v>
      </c>
      <c r="H7559" t="s">
        <v>3440</v>
      </c>
      <c r="I7559">
        <v>205</v>
      </c>
      <c r="J7559" t="s">
        <v>3446</v>
      </c>
      <c r="K7559">
        <v>1964</v>
      </c>
      <c r="L7559" t="s">
        <v>29</v>
      </c>
      <c r="M7559" t="s">
        <v>29</v>
      </c>
      <c r="N7559">
        <v>57.355600000000003</v>
      </c>
      <c r="O7559">
        <v>59.960299999999997</v>
      </c>
      <c r="P7559" t="s">
        <v>3578</v>
      </c>
      <c r="Q7559" s="3">
        <f>Table1[[#This Row],[Capacity (MW)]]*0.395*8760*10^-6</f>
        <v>0.70934100000000011</v>
      </c>
      <c r="R7559" s="3" cm="1">
        <f t="array" ref="R7559">AVERAGE(VLOOKUP(_xlfn.TEXTSPLIT(Table1[[#This Row],[Fuel (no space after comma)]], ","), FuelList_Final_EF!$A$2:$B$65, 2, FALSE))</f>
        <v>67.331265155508703</v>
      </c>
      <c r="S7559" s="3">
        <f>Table1[[#This Row],[Generation (TWh)]]*10^9*VLOOKUP(Table1[[#This Row],[Turbine/Engine Technology]],Technology_HR!$A$2:$B$11,2,FALSE)*10^-6</f>
        <v>7295572.1850000005</v>
      </c>
      <c r="T7559" s="5">
        <f>Table1[[#This Row],[Fuel Consumption (mmBtu)]]*Table1[[#This Row],[Emission Factor (kg CO2/ mmBtu)]]*10^3</f>
        <v>491220105249.38904</v>
      </c>
      <c r="U7559" s="3">
        <f>Table1[[#This Row],[Emissions (g CO2)]]/(Table1[[#This Row],[Generation (TWh)]]*10^9)</f>
        <v>692.50206212440696</v>
      </c>
    </row>
    <row r="7560" spans="1:21" x14ac:dyDescent="0.35">
      <c r="A7560" t="s">
        <v>1962</v>
      </c>
      <c r="B7560" t="s">
        <v>3263</v>
      </c>
      <c r="C7560" t="str">
        <f>SUBSTITUTE(Table1[[#This Row],[Fuel]],", ",",")</f>
        <v>fossil gas: natural gas,fossil liquids: heavy fuel oil</v>
      </c>
      <c r="D7560" t="s">
        <v>3239</v>
      </c>
      <c r="E7560" t="s">
        <v>3241</v>
      </c>
      <c r="H7560" t="s">
        <v>3440</v>
      </c>
      <c r="I7560">
        <v>205</v>
      </c>
      <c r="J7560" t="s">
        <v>3446</v>
      </c>
      <c r="K7560">
        <v>1964</v>
      </c>
      <c r="L7560" t="s">
        <v>29</v>
      </c>
      <c r="M7560" t="s">
        <v>29</v>
      </c>
      <c r="N7560">
        <v>57.355600000000003</v>
      </c>
      <c r="O7560">
        <v>59.960299999999997</v>
      </c>
      <c r="P7560" t="s">
        <v>3578</v>
      </c>
      <c r="Q7560" s="3">
        <f>Table1[[#This Row],[Capacity (MW)]]*0.395*8760*10^-6</f>
        <v>0.70934100000000011</v>
      </c>
      <c r="R7560" s="3" cm="1">
        <f t="array" ref="R7560">AVERAGE(VLOOKUP(_xlfn.TEXTSPLIT(Table1[[#This Row],[Fuel (no space after comma)]], ","), FuelList_Final_EF!$A$2:$B$65, 2, FALSE))</f>
        <v>67.331265155508703</v>
      </c>
      <c r="S7560" s="3">
        <f>Table1[[#This Row],[Generation (TWh)]]*10^9*VLOOKUP(Table1[[#This Row],[Turbine/Engine Technology]],Technology_HR!$A$2:$B$11,2,FALSE)*10^-6</f>
        <v>7295572.1850000005</v>
      </c>
      <c r="T7560" s="5">
        <f>Table1[[#This Row],[Fuel Consumption (mmBtu)]]*Table1[[#This Row],[Emission Factor (kg CO2/ mmBtu)]]*10^3</f>
        <v>491220105249.38904</v>
      </c>
      <c r="U7560" s="3">
        <f>Table1[[#This Row],[Emissions (g CO2)]]/(Table1[[#This Row],[Generation (TWh)]]*10^9)</f>
        <v>692.50206212440696</v>
      </c>
    </row>
    <row r="7561" spans="1:21" x14ac:dyDescent="0.35">
      <c r="A7561" t="s">
        <v>1962</v>
      </c>
      <c r="B7561" t="s">
        <v>3263</v>
      </c>
      <c r="C7561" t="str">
        <f>SUBSTITUTE(Table1[[#This Row],[Fuel]],", ",",")</f>
        <v>fossil gas: natural gas,fossil liquids: heavy fuel oil</v>
      </c>
      <c r="D7561" t="s">
        <v>3239</v>
      </c>
      <c r="E7561" t="s">
        <v>3241</v>
      </c>
      <c r="H7561" t="s">
        <v>3438</v>
      </c>
      <c r="I7561">
        <v>447</v>
      </c>
      <c r="J7561" t="s">
        <v>3446</v>
      </c>
      <c r="K7561">
        <v>2016</v>
      </c>
      <c r="L7561" t="s">
        <v>29</v>
      </c>
      <c r="M7561" t="s">
        <v>29</v>
      </c>
      <c r="N7561">
        <v>57.355600000000003</v>
      </c>
      <c r="O7561">
        <v>59.960299999999997</v>
      </c>
      <c r="P7561" t="s">
        <v>3578</v>
      </c>
      <c r="Q7561" s="3">
        <f>Table1[[#This Row],[Capacity (MW)]]*0.395*8760*10^-6</f>
        <v>1.5467093999999999</v>
      </c>
      <c r="R7561" s="3" cm="1">
        <f t="array" ref="R7561">AVERAGE(VLOOKUP(_xlfn.TEXTSPLIT(Table1[[#This Row],[Fuel (no space after comma)]], ","), FuelList_Final_EF!$A$2:$B$65, 2, FALSE))</f>
        <v>67.331265155508703</v>
      </c>
      <c r="S7561" s="3">
        <f>Table1[[#This Row],[Generation (TWh)]]*10^9*VLOOKUP(Table1[[#This Row],[Turbine/Engine Technology]],Technology_HR!$A$2:$B$11,2,FALSE)*10^-6</f>
        <v>11676109.260599999</v>
      </c>
      <c r="T7561" s="5">
        <f>Table1[[#This Row],[Fuel Consumption (mmBtu)]]*Table1[[#This Row],[Emission Factor (kg CO2/ mmBtu)]]*10^3</f>
        <v>786167208610.14917</v>
      </c>
      <c r="U7561" s="3">
        <f>Table1[[#This Row],[Emissions (g CO2)]]/(Table1[[#This Row],[Generation (TWh)]]*10^9)</f>
        <v>508.28372065893512</v>
      </c>
    </row>
    <row r="7562" spans="1:21" x14ac:dyDescent="0.35">
      <c r="A7562" t="s">
        <v>1968</v>
      </c>
      <c r="B7562" t="s">
        <v>3263</v>
      </c>
      <c r="C7562" t="str">
        <f>SUBSTITUTE(Table1[[#This Row],[Fuel]],", ",",")</f>
        <v>fossil gas: natural gas,fossil liquids: heavy fuel oil</v>
      </c>
      <c r="D7562" t="s">
        <v>3239</v>
      </c>
      <c r="E7562" t="s">
        <v>3241</v>
      </c>
      <c r="H7562" t="s">
        <v>3440</v>
      </c>
      <c r="I7562">
        <v>100</v>
      </c>
      <c r="J7562" t="s">
        <v>3446</v>
      </c>
      <c r="K7562">
        <v>1972</v>
      </c>
      <c r="L7562" t="s">
        <v>29</v>
      </c>
      <c r="M7562" t="s">
        <v>29</v>
      </c>
      <c r="N7562">
        <v>56.144799999999996</v>
      </c>
      <c r="O7562">
        <v>40.454599999999999</v>
      </c>
      <c r="P7562" t="s">
        <v>3578</v>
      </c>
      <c r="Q7562" s="3">
        <f>Table1[[#This Row],[Capacity (MW)]]*0.395*8760*10^-6</f>
        <v>0.34601999999999999</v>
      </c>
      <c r="R7562" s="3" cm="1">
        <f t="array" ref="R7562">AVERAGE(VLOOKUP(_xlfn.TEXTSPLIT(Table1[[#This Row],[Fuel (no space after comma)]], ","), FuelList_Final_EF!$A$2:$B$65, 2, FALSE))</f>
        <v>67.331265155508703</v>
      </c>
      <c r="S7562" s="3">
        <f>Table1[[#This Row],[Generation (TWh)]]*10^9*VLOOKUP(Table1[[#This Row],[Turbine/Engine Technology]],Technology_HR!$A$2:$B$11,2,FALSE)*10^-6</f>
        <v>3558815.6999999997</v>
      </c>
      <c r="T7562" s="5">
        <f>Table1[[#This Row],[Fuel Consumption (mmBtu)]]*Table1[[#This Row],[Emission Factor (kg CO2/ mmBtu)]]*10^3</f>
        <v>239619563536.28729</v>
      </c>
      <c r="U7562" s="3">
        <f>Table1[[#This Row],[Emissions (g CO2)]]/(Table1[[#This Row],[Generation (TWh)]]*10^9)</f>
        <v>692.50206212440696</v>
      </c>
    </row>
    <row r="7563" spans="1:21" x14ac:dyDescent="0.35">
      <c r="A7563" t="s">
        <v>1968</v>
      </c>
      <c r="B7563" t="s">
        <v>3263</v>
      </c>
      <c r="C7563" t="str">
        <f>SUBSTITUTE(Table1[[#This Row],[Fuel]],", ",",")</f>
        <v>fossil gas: natural gas,fossil liquids: heavy fuel oil</v>
      </c>
      <c r="D7563" t="s">
        <v>3239</v>
      </c>
      <c r="E7563" t="s">
        <v>3241</v>
      </c>
      <c r="H7563" t="s">
        <v>3440</v>
      </c>
      <c r="I7563">
        <v>100</v>
      </c>
      <c r="J7563" t="s">
        <v>3446</v>
      </c>
      <c r="K7563">
        <v>1973</v>
      </c>
      <c r="L7563" t="s">
        <v>29</v>
      </c>
      <c r="M7563" t="s">
        <v>29</v>
      </c>
      <c r="N7563">
        <v>56.144799999999996</v>
      </c>
      <c r="O7563">
        <v>40.454599999999999</v>
      </c>
      <c r="P7563" t="s">
        <v>3578</v>
      </c>
      <c r="Q7563" s="3">
        <f>Table1[[#This Row],[Capacity (MW)]]*0.395*8760*10^-6</f>
        <v>0.34601999999999999</v>
      </c>
      <c r="R7563" s="3" cm="1">
        <f t="array" ref="R7563">AVERAGE(VLOOKUP(_xlfn.TEXTSPLIT(Table1[[#This Row],[Fuel (no space after comma)]], ","), FuelList_Final_EF!$A$2:$B$65, 2, FALSE))</f>
        <v>67.331265155508703</v>
      </c>
      <c r="S7563" s="3">
        <f>Table1[[#This Row],[Generation (TWh)]]*10^9*VLOOKUP(Table1[[#This Row],[Turbine/Engine Technology]],Technology_HR!$A$2:$B$11,2,FALSE)*10^-6</f>
        <v>3558815.6999999997</v>
      </c>
      <c r="T7563" s="5">
        <f>Table1[[#This Row],[Fuel Consumption (mmBtu)]]*Table1[[#This Row],[Emission Factor (kg CO2/ mmBtu)]]*10^3</f>
        <v>239619563536.28729</v>
      </c>
      <c r="U7563" s="3">
        <f>Table1[[#This Row],[Emissions (g CO2)]]/(Table1[[#This Row],[Generation (TWh)]]*10^9)</f>
        <v>692.50206212440696</v>
      </c>
    </row>
    <row r="7564" spans="1:21" x14ac:dyDescent="0.35">
      <c r="A7564" t="s">
        <v>1968</v>
      </c>
      <c r="B7564" t="s">
        <v>3263</v>
      </c>
      <c r="C7564" t="str">
        <f>SUBSTITUTE(Table1[[#This Row],[Fuel]],", ",",")</f>
        <v>fossil gas: natural gas,fossil liquids: heavy fuel oil</v>
      </c>
      <c r="D7564" t="s">
        <v>3239</v>
      </c>
      <c r="E7564" t="s">
        <v>3241</v>
      </c>
      <c r="H7564" t="s">
        <v>3440</v>
      </c>
      <c r="I7564">
        <v>80</v>
      </c>
      <c r="J7564" t="s">
        <v>3446</v>
      </c>
      <c r="K7564">
        <v>1991</v>
      </c>
      <c r="L7564" t="s">
        <v>29</v>
      </c>
      <c r="M7564" t="s">
        <v>29</v>
      </c>
      <c r="N7564">
        <v>56.144799999999996</v>
      </c>
      <c r="O7564">
        <v>40.454599999999999</v>
      </c>
      <c r="P7564" t="s">
        <v>3578</v>
      </c>
      <c r="Q7564" s="3">
        <f>Table1[[#This Row],[Capacity (MW)]]*0.395*8760*10^-6</f>
        <v>0.27681600000000001</v>
      </c>
      <c r="R7564" s="3" cm="1">
        <f t="array" ref="R7564">AVERAGE(VLOOKUP(_xlfn.TEXTSPLIT(Table1[[#This Row],[Fuel (no space after comma)]], ","), FuelList_Final_EF!$A$2:$B$65, 2, FALSE))</f>
        <v>67.331265155508703</v>
      </c>
      <c r="S7564" s="3">
        <f>Table1[[#This Row],[Generation (TWh)]]*10^9*VLOOKUP(Table1[[#This Row],[Turbine/Engine Technology]],Technology_HR!$A$2:$B$11,2,FALSE)*10^-6</f>
        <v>2847052.56</v>
      </c>
      <c r="T7564" s="5">
        <f>Table1[[#This Row],[Fuel Consumption (mmBtu)]]*Table1[[#This Row],[Emission Factor (kg CO2/ mmBtu)]]*10^3</f>
        <v>191695650829.02985</v>
      </c>
      <c r="U7564" s="3">
        <f>Table1[[#This Row],[Emissions (g CO2)]]/(Table1[[#This Row],[Generation (TWh)]]*10^9)</f>
        <v>692.50206212440696</v>
      </c>
    </row>
    <row r="7565" spans="1:21" x14ac:dyDescent="0.35">
      <c r="A7565" t="s">
        <v>1968</v>
      </c>
      <c r="B7565" t="s">
        <v>3263</v>
      </c>
      <c r="C7565" t="str">
        <f>SUBSTITUTE(Table1[[#This Row],[Fuel]],", ",",")</f>
        <v>fossil gas: natural gas,fossil liquids: heavy fuel oil</v>
      </c>
      <c r="D7565" t="s">
        <v>3239</v>
      </c>
      <c r="E7565" t="s">
        <v>3241</v>
      </c>
      <c r="H7565" t="s">
        <v>3440</v>
      </c>
      <c r="I7565">
        <v>80</v>
      </c>
      <c r="J7565" t="s">
        <v>3446</v>
      </c>
      <c r="K7565">
        <v>1993</v>
      </c>
      <c r="L7565" t="s">
        <v>29</v>
      </c>
      <c r="M7565" t="s">
        <v>29</v>
      </c>
      <c r="N7565">
        <v>56.144799999999996</v>
      </c>
      <c r="O7565">
        <v>40.454599999999999</v>
      </c>
      <c r="P7565" t="s">
        <v>3578</v>
      </c>
      <c r="Q7565" s="3">
        <f>Table1[[#This Row],[Capacity (MW)]]*0.395*8760*10^-6</f>
        <v>0.27681600000000001</v>
      </c>
      <c r="R7565" s="3" cm="1">
        <f t="array" ref="R7565">AVERAGE(VLOOKUP(_xlfn.TEXTSPLIT(Table1[[#This Row],[Fuel (no space after comma)]], ","), FuelList_Final_EF!$A$2:$B$65, 2, FALSE))</f>
        <v>67.331265155508703</v>
      </c>
      <c r="S7565" s="3">
        <f>Table1[[#This Row],[Generation (TWh)]]*10^9*VLOOKUP(Table1[[#This Row],[Turbine/Engine Technology]],Technology_HR!$A$2:$B$11,2,FALSE)*10^-6</f>
        <v>2847052.56</v>
      </c>
      <c r="T7565" s="5">
        <f>Table1[[#This Row],[Fuel Consumption (mmBtu)]]*Table1[[#This Row],[Emission Factor (kg CO2/ mmBtu)]]*10^3</f>
        <v>191695650829.02985</v>
      </c>
      <c r="U7565" s="3">
        <f>Table1[[#This Row],[Emissions (g CO2)]]/(Table1[[#This Row],[Generation (TWh)]]*10^9)</f>
        <v>692.50206212440696</v>
      </c>
    </row>
    <row r="7566" spans="1:21" x14ac:dyDescent="0.35">
      <c r="A7566" t="s">
        <v>1968</v>
      </c>
      <c r="B7566" t="s">
        <v>3263</v>
      </c>
      <c r="C7566" t="str">
        <f>SUBSTITUTE(Table1[[#This Row],[Fuel]],", ",",")</f>
        <v>fossil gas: natural gas,fossil liquids: heavy fuel oil</v>
      </c>
      <c r="D7566" t="s">
        <v>3239</v>
      </c>
      <c r="E7566" t="s">
        <v>3241</v>
      </c>
      <c r="H7566" t="s">
        <v>3438</v>
      </c>
      <c r="I7566">
        <v>236</v>
      </c>
      <c r="J7566" t="s">
        <v>3446</v>
      </c>
      <c r="K7566">
        <v>2014</v>
      </c>
      <c r="L7566" t="s">
        <v>29</v>
      </c>
      <c r="M7566" t="s">
        <v>29</v>
      </c>
      <c r="N7566">
        <v>56.144799999999996</v>
      </c>
      <c r="O7566">
        <v>40.454599999999999</v>
      </c>
      <c r="P7566" t="s">
        <v>3578</v>
      </c>
      <c r="Q7566" s="3">
        <f>Table1[[#This Row],[Capacity (MW)]]*0.395*8760*10^-6</f>
        <v>0.81660719999999987</v>
      </c>
      <c r="R7566" s="3" cm="1">
        <f t="array" ref="R7566">AVERAGE(VLOOKUP(_xlfn.TEXTSPLIT(Table1[[#This Row],[Fuel (no space after comma)]], ","), FuelList_Final_EF!$A$2:$B$65, 2, FALSE))</f>
        <v>67.331265155508703</v>
      </c>
      <c r="S7566" s="3">
        <f>Table1[[#This Row],[Generation (TWh)]]*10^9*VLOOKUP(Table1[[#This Row],[Turbine/Engine Technology]],Technology_HR!$A$2:$B$11,2,FALSE)*10^-6</f>
        <v>6164567.752799999</v>
      </c>
      <c r="T7566" s="5">
        <f>Table1[[#This Row],[Fuel Consumption (mmBtu)]]*Table1[[#This Row],[Emission Factor (kg CO2/ mmBtu)]]*10^3</f>
        <v>415068145932.87518</v>
      </c>
      <c r="U7566" s="3">
        <f>Table1[[#This Row],[Emissions (g CO2)]]/(Table1[[#This Row],[Generation (TWh)]]*10^9)</f>
        <v>508.28372065893524</v>
      </c>
    </row>
    <row r="7567" spans="1:21" x14ac:dyDescent="0.35">
      <c r="A7567" t="s">
        <v>2036</v>
      </c>
      <c r="B7567" t="s">
        <v>3263</v>
      </c>
      <c r="C7567" t="str">
        <f>SUBSTITUTE(Table1[[#This Row],[Fuel]],", ",",")</f>
        <v>fossil gas: natural gas,fossil liquids: heavy fuel oil</v>
      </c>
      <c r="D7567" t="s">
        <v>3239</v>
      </c>
      <c r="E7567" t="s">
        <v>3241</v>
      </c>
      <c r="H7567" t="s">
        <v>3440</v>
      </c>
      <c r="I7567">
        <v>120</v>
      </c>
      <c r="J7567" t="s">
        <v>3446</v>
      </c>
      <c r="K7567">
        <v>2024</v>
      </c>
      <c r="L7567" t="s">
        <v>29</v>
      </c>
      <c r="M7567" t="s">
        <v>29</v>
      </c>
      <c r="N7567">
        <v>43.100866000000003</v>
      </c>
      <c r="O7567">
        <v>131.972172</v>
      </c>
      <c r="P7567" t="s">
        <v>3578</v>
      </c>
      <c r="Q7567" s="3">
        <f>Table1[[#This Row],[Capacity (MW)]]*0.395*8760*10^-6</f>
        <v>0.41522400000000004</v>
      </c>
      <c r="R7567" s="3" cm="1">
        <f t="array" ref="R7567">AVERAGE(VLOOKUP(_xlfn.TEXTSPLIT(Table1[[#This Row],[Fuel (no space after comma)]], ","), FuelList_Final_EF!$A$2:$B$65, 2, FALSE))</f>
        <v>67.331265155508703</v>
      </c>
      <c r="S7567" s="3">
        <f>Table1[[#This Row],[Generation (TWh)]]*10^9*VLOOKUP(Table1[[#This Row],[Turbine/Engine Technology]],Technology_HR!$A$2:$B$11,2,FALSE)*10^-6</f>
        <v>4270578.84</v>
      </c>
      <c r="T7567" s="5">
        <f>Table1[[#This Row],[Fuel Consumption (mmBtu)]]*Table1[[#This Row],[Emission Factor (kg CO2/ mmBtu)]]*10^3</f>
        <v>287543476243.54474</v>
      </c>
      <c r="U7567" s="3">
        <f>Table1[[#This Row],[Emissions (g CO2)]]/(Table1[[#This Row],[Generation (TWh)]]*10^9)</f>
        <v>692.50206212440685</v>
      </c>
    </row>
    <row r="7568" spans="1:21" x14ac:dyDescent="0.35">
      <c r="A7568" t="s">
        <v>2036</v>
      </c>
      <c r="B7568" t="s">
        <v>3263</v>
      </c>
      <c r="C7568" t="str">
        <f>SUBSTITUTE(Table1[[#This Row],[Fuel]],", ",",")</f>
        <v>fossil gas: natural gas,fossil liquids: heavy fuel oil</v>
      </c>
      <c r="D7568" t="s">
        <v>3239</v>
      </c>
      <c r="E7568" t="s">
        <v>3241</v>
      </c>
      <c r="H7568" t="s">
        <v>3440</v>
      </c>
      <c r="I7568">
        <v>120</v>
      </c>
      <c r="J7568" t="s">
        <v>3449</v>
      </c>
      <c r="K7568">
        <v>2025</v>
      </c>
      <c r="L7568" t="s">
        <v>29</v>
      </c>
      <c r="M7568" t="s">
        <v>29</v>
      </c>
      <c r="N7568">
        <v>43.100866000000003</v>
      </c>
      <c r="O7568">
        <v>131.972172</v>
      </c>
      <c r="P7568" t="s">
        <v>3578</v>
      </c>
      <c r="Q7568" s="3">
        <f>Table1[[#This Row],[Capacity (MW)]]*0.395*8760*10^-6</f>
        <v>0.41522400000000004</v>
      </c>
      <c r="R7568" s="3" cm="1">
        <f t="array" ref="R7568">AVERAGE(VLOOKUP(_xlfn.TEXTSPLIT(Table1[[#This Row],[Fuel (no space after comma)]], ","), FuelList_Final_EF!$A$2:$B$65, 2, FALSE))</f>
        <v>67.331265155508703</v>
      </c>
      <c r="S7568" s="3">
        <f>Table1[[#This Row],[Generation (TWh)]]*10^9*VLOOKUP(Table1[[#This Row],[Turbine/Engine Technology]],Technology_HR!$A$2:$B$11,2,FALSE)*10^-6</f>
        <v>4270578.84</v>
      </c>
      <c r="T7568" s="5">
        <f>Table1[[#This Row],[Fuel Consumption (mmBtu)]]*Table1[[#This Row],[Emission Factor (kg CO2/ mmBtu)]]*10^3</f>
        <v>287543476243.54474</v>
      </c>
      <c r="U7568" s="3">
        <f>Table1[[#This Row],[Emissions (g CO2)]]/(Table1[[#This Row],[Generation (TWh)]]*10^9)</f>
        <v>692.50206212440685</v>
      </c>
    </row>
    <row r="7569" spans="1:21" x14ac:dyDescent="0.35">
      <c r="A7569" t="s">
        <v>2036</v>
      </c>
      <c r="B7569" t="s">
        <v>3281</v>
      </c>
      <c r="C7569" t="str">
        <f>SUBSTITUTE(Table1[[#This Row],[Fuel]],", ",",")</f>
        <v>fossil gas: natural gas,coal: unknown</v>
      </c>
      <c r="D7569" t="s">
        <v>3239</v>
      </c>
      <c r="E7569" t="s">
        <v>3645</v>
      </c>
      <c r="H7569" t="s">
        <v>3440</v>
      </c>
      <c r="I7569">
        <v>105</v>
      </c>
      <c r="J7569" t="s">
        <v>3446</v>
      </c>
      <c r="K7569">
        <v>2013</v>
      </c>
      <c r="L7569" t="s">
        <v>29</v>
      </c>
      <c r="M7569">
        <v>2027</v>
      </c>
      <c r="N7569">
        <v>43.100866000000003</v>
      </c>
      <c r="O7569">
        <v>131.972172</v>
      </c>
      <c r="P7569" t="s">
        <v>3578</v>
      </c>
      <c r="Q7569" s="3">
        <f>Table1[[#This Row],[Capacity (MW)]]*0.395*8760*10^-6</f>
        <v>0.36332100000000001</v>
      </c>
      <c r="R7569" s="3" cm="1">
        <f t="array" ref="R7569">AVERAGE(VLOOKUP(_xlfn.TEXTSPLIT(Table1[[#This Row],[Fuel (no space after comma)]], ","), FuelList_Final_EF!$A$2:$B$65, 2, FALSE))</f>
        <v>76.661787032156042</v>
      </c>
      <c r="S7569" s="3">
        <f>Table1[[#This Row],[Generation (TWh)]]*10^9*VLOOKUP(Table1[[#This Row],[Turbine/Engine Technology]],Technology_HR!$A$2:$B$11,2,FALSE)*10^-6</f>
        <v>3736756.4849999999</v>
      </c>
      <c r="T7569" s="5">
        <f>Table1[[#This Row],[Fuel Consumption (mmBtu)]]*Table1[[#This Row],[Emission Factor (kg CO2/ mmBtu)]]*10^3</f>
        <v>286466429844.09796</v>
      </c>
      <c r="U7569" s="3">
        <f>Table1[[#This Row],[Emissions (g CO2)]]/(Table1[[#This Row],[Generation (TWh)]]*10^9)</f>
        <v>788.46647962572479</v>
      </c>
    </row>
    <row r="7570" spans="1:21" x14ac:dyDescent="0.35">
      <c r="A7570" t="s">
        <v>2036</v>
      </c>
      <c r="B7570" t="s">
        <v>3263</v>
      </c>
      <c r="C7570" t="str">
        <f>SUBSTITUTE(Table1[[#This Row],[Fuel]],", ",",")</f>
        <v>fossil gas: natural gas,fossil liquids: heavy fuel oil</v>
      </c>
      <c r="D7570" t="s">
        <v>3239</v>
      </c>
      <c r="E7570" t="s">
        <v>3241</v>
      </c>
      <c r="H7570" t="s">
        <v>3440</v>
      </c>
      <c r="I7570">
        <v>120</v>
      </c>
      <c r="J7570" t="s">
        <v>3450</v>
      </c>
      <c r="K7570">
        <v>2027</v>
      </c>
      <c r="L7570" t="s">
        <v>29</v>
      </c>
      <c r="M7570" t="s">
        <v>29</v>
      </c>
      <c r="N7570">
        <v>43.100866000000003</v>
      </c>
      <c r="O7570">
        <v>131.972172</v>
      </c>
      <c r="P7570" t="s">
        <v>3578</v>
      </c>
      <c r="Q7570" s="3">
        <f>Table1[[#This Row],[Capacity (MW)]]*0.395*8760*10^-6</f>
        <v>0.41522400000000004</v>
      </c>
      <c r="R7570" s="3" cm="1">
        <f t="array" ref="R7570">AVERAGE(VLOOKUP(_xlfn.TEXTSPLIT(Table1[[#This Row],[Fuel (no space after comma)]], ","), FuelList_Final_EF!$A$2:$B$65, 2, FALSE))</f>
        <v>67.331265155508703</v>
      </c>
      <c r="S7570" s="3">
        <f>Table1[[#This Row],[Generation (TWh)]]*10^9*VLOOKUP(Table1[[#This Row],[Turbine/Engine Technology]],Technology_HR!$A$2:$B$11,2,FALSE)*10^-6</f>
        <v>4270578.84</v>
      </c>
      <c r="T7570" s="5">
        <f>Table1[[#This Row],[Fuel Consumption (mmBtu)]]*Table1[[#This Row],[Emission Factor (kg CO2/ mmBtu)]]*10^3</f>
        <v>287543476243.54474</v>
      </c>
      <c r="U7570" s="3">
        <f>Table1[[#This Row],[Emissions (g CO2)]]/(Table1[[#This Row],[Generation (TWh)]]*10^9)</f>
        <v>692.50206212440685</v>
      </c>
    </row>
    <row r="7571" spans="1:21" x14ac:dyDescent="0.35">
      <c r="A7571" t="s">
        <v>2036</v>
      </c>
      <c r="B7571" t="s">
        <v>3263</v>
      </c>
      <c r="C7571" t="str">
        <f>SUBSTITUTE(Table1[[#This Row],[Fuel]],", ",",")</f>
        <v>fossil gas: natural gas,fossil liquids: heavy fuel oil</v>
      </c>
      <c r="D7571" t="s">
        <v>3239</v>
      </c>
      <c r="E7571" t="s">
        <v>3241</v>
      </c>
      <c r="H7571" t="s">
        <v>3440</v>
      </c>
      <c r="I7571">
        <v>109</v>
      </c>
      <c r="J7571" t="s">
        <v>3446</v>
      </c>
      <c r="K7571">
        <v>2022</v>
      </c>
      <c r="L7571" t="s">
        <v>29</v>
      </c>
      <c r="M7571" t="s">
        <v>29</v>
      </c>
      <c r="N7571">
        <v>43.100866000000003</v>
      </c>
      <c r="O7571">
        <v>131.972172</v>
      </c>
      <c r="P7571" t="s">
        <v>3578</v>
      </c>
      <c r="Q7571" s="3">
        <f>Table1[[#This Row],[Capacity (MW)]]*0.395*8760*10^-6</f>
        <v>0.37716179999999999</v>
      </c>
      <c r="R7571" s="3" cm="1">
        <f t="array" ref="R7571">AVERAGE(VLOOKUP(_xlfn.TEXTSPLIT(Table1[[#This Row],[Fuel (no space after comma)]], ","), FuelList_Final_EF!$A$2:$B$65, 2, FALSE))</f>
        <v>67.331265155508703</v>
      </c>
      <c r="S7571" s="3">
        <f>Table1[[#This Row],[Generation (TWh)]]*10^9*VLOOKUP(Table1[[#This Row],[Turbine/Engine Technology]],Technology_HR!$A$2:$B$11,2,FALSE)*10^-6</f>
        <v>3879109.1129999999</v>
      </c>
      <c r="T7571" s="5">
        <f>Table1[[#This Row],[Fuel Consumption (mmBtu)]]*Table1[[#This Row],[Emission Factor (kg CO2/ mmBtu)]]*10^3</f>
        <v>261185324254.55316</v>
      </c>
      <c r="U7571" s="3">
        <f>Table1[[#This Row],[Emissions (g CO2)]]/(Table1[[#This Row],[Generation (TWh)]]*10^9)</f>
        <v>692.50206212440696</v>
      </c>
    </row>
    <row r="7572" spans="1:21" x14ac:dyDescent="0.35">
      <c r="A7572" t="s">
        <v>2036</v>
      </c>
      <c r="B7572" t="s">
        <v>3263</v>
      </c>
      <c r="C7572" t="str">
        <f>SUBSTITUTE(Table1[[#This Row],[Fuel]],", ",",")</f>
        <v>fossil gas: natural gas,fossil liquids: heavy fuel oil</v>
      </c>
      <c r="D7572" t="s">
        <v>3239</v>
      </c>
      <c r="E7572" t="s">
        <v>3241</v>
      </c>
      <c r="H7572" t="s">
        <v>3440</v>
      </c>
      <c r="I7572">
        <v>50</v>
      </c>
      <c r="J7572" t="s">
        <v>3446</v>
      </c>
      <c r="K7572">
        <v>2022</v>
      </c>
      <c r="L7572" t="s">
        <v>29</v>
      </c>
      <c r="M7572" t="s">
        <v>29</v>
      </c>
      <c r="N7572">
        <v>43.100866000000003</v>
      </c>
      <c r="O7572">
        <v>131.972172</v>
      </c>
      <c r="P7572" t="s">
        <v>3578</v>
      </c>
      <c r="Q7572" s="3">
        <f>Table1[[#This Row],[Capacity (MW)]]*0.395*8760*10^-6</f>
        <v>0.17301</v>
      </c>
      <c r="R7572" s="3" cm="1">
        <f t="array" ref="R7572">AVERAGE(VLOOKUP(_xlfn.TEXTSPLIT(Table1[[#This Row],[Fuel (no space after comma)]], ","), FuelList_Final_EF!$A$2:$B$65, 2, FALSE))</f>
        <v>67.331265155508703</v>
      </c>
      <c r="S7572" s="3">
        <f>Table1[[#This Row],[Generation (TWh)]]*10^9*VLOOKUP(Table1[[#This Row],[Turbine/Engine Technology]],Technology_HR!$A$2:$B$11,2,FALSE)*10^-6</f>
        <v>1779407.8499999999</v>
      </c>
      <c r="T7572" s="5">
        <f>Table1[[#This Row],[Fuel Consumption (mmBtu)]]*Table1[[#This Row],[Emission Factor (kg CO2/ mmBtu)]]*10^3</f>
        <v>119809781768.14365</v>
      </c>
      <c r="U7572" s="3">
        <f>Table1[[#This Row],[Emissions (g CO2)]]/(Table1[[#This Row],[Generation (TWh)]]*10^9)</f>
        <v>692.50206212440696</v>
      </c>
    </row>
    <row r="7573" spans="1:21" x14ac:dyDescent="0.35">
      <c r="A7573" t="s">
        <v>2036</v>
      </c>
      <c r="B7573" t="s">
        <v>3263</v>
      </c>
      <c r="C7573" t="str">
        <f>SUBSTITUTE(Table1[[#This Row],[Fuel]],", ",",")</f>
        <v>fossil gas: natural gas,fossil liquids: heavy fuel oil</v>
      </c>
      <c r="D7573" t="s">
        <v>3239</v>
      </c>
      <c r="E7573" t="s">
        <v>3241</v>
      </c>
      <c r="H7573" t="s">
        <v>3440</v>
      </c>
      <c r="I7573">
        <v>55</v>
      </c>
      <c r="J7573" t="s">
        <v>3446</v>
      </c>
      <c r="K7573">
        <v>2022</v>
      </c>
      <c r="L7573" t="s">
        <v>29</v>
      </c>
      <c r="M7573" t="s">
        <v>29</v>
      </c>
      <c r="N7573">
        <v>43.100866000000003</v>
      </c>
      <c r="O7573">
        <v>131.972172</v>
      </c>
      <c r="P7573" t="s">
        <v>3578</v>
      </c>
      <c r="Q7573" s="3">
        <f>Table1[[#This Row],[Capacity (MW)]]*0.395*8760*10^-6</f>
        <v>0.19031099999999998</v>
      </c>
      <c r="R7573" s="3" cm="1">
        <f t="array" ref="R7573">AVERAGE(VLOOKUP(_xlfn.TEXTSPLIT(Table1[[#This Row],[Fuel (no space after comma)]], ","), FuelList_Final_EF!$A$2:$B$65, 2, FALSE))</f>
        <v>67.331265155508703</v>
      </c>
      <c r="S7573" s="3">
        <f>Table1[[#This Row],[Generation (TWh)]]*10^9*VLOOKUP(Table1[[#This Row],[Turbine/Engine Technology]],Technology_HR!$A$2:$B$11,2,FALSE)*10^-6</f>
        <v>1957348.6349999998</v>
      </c>
      <c r="T7573" s="5">
        <f>Table1[[#This Row],[Fuel Consumption (mmBtu)]]*Table1[[#This Row],[Emission Factor (kg CO2/ mmBtu)]]*10^3</f>
        <v>131790759944.95801</v>
      </c>
      <c r="U7573" s="3">
        <f>Table1[[#This Row],[Emissions (g CO2)]]/(Table1[[#This Row],[Generation (TWh)]]*10^9)</f>
        <v>692.50206212440708</v>
      </c>
    </row>
    <row r="7574" spans="1:21" x14ac:dyDescent="0.35">
      <c r="A7574" t="s">
        <v>2037</v>
      </c>
      <c r="B7574" t="s">
        <v>3263</v>
      </c>
      <c r="C7574" t="str">
        <f>SUBSTITUTE(Table1[[#This Row],[Fuel]],", ",",")</f>
        <v>fossil gas: natural gas,fossil liquids: heavy fuel oil</v>
      </c>
      <c r="D7574" t="s">
        <v>3239</v>
      </c>
      <c r="E7574" t="s">
        <v>3241</v>
      </c>
      <c r="H7574" t="s">
        <v>3440</v>
      </c>
      <c r="I7574">
        <v>110</v>
      </c>
      <c r="J7574" t="s">
        <v>3446</v>
      </c>
      <c r="K7574">
        <v>1979</v>
      </c>
      <c r="L7574" t="s">
        <v>29</v>
      </c>
      <c r="M7574" t="s">
        <v>29</v>
      </c>
      <c r="N7574">
        <v>47.496082999999999</v>
      </c>
      <c r="O7574">
        <v>42.210555999999997</v>
      </c>
      <c r="P7574" t="s">
        <v>3578</v>
      </c>
      <c r="Q7574" s="3">
        <f>Table1[[#This Row],[Capacity (MW)]]*0.395*8760*10^-6</f>
        <v>0.38062199999999996</v>
      </c>
      <c r="R7574" s="3" cm="1">
        <f t="array" ref="R7574">AVERAGE(VLOOKUP(_xlfn.TEXTSPLIT(Table1[[#This Row],[Fuel (no space after comma)]], ","), FuelList_Final_EF!$A$2:$B$65, 2, FALSE))</f>
        <v>67.331265155508703</v>
      </c>
      <c r="S7574" s="3">
        <f>Table1[[#This Row],[Generation (TWh)]]*10^9*VLOOKUP(Table1[[#This Row],[Turbine/Engine Technology]],Technology_HR!$A$2:$B$11,2,FALSE)*10^-6</f>
        <v>3914697.2699999996</v>
      </c>
      <c r="T7574" s="5">
        <f>Table1[[#This Row],[Fuel Consumption (mmBtu)]]*Table1[[#This Row],[Emission Factor (kg CO2/ mmBtu)]]*10^3</f>
        <v>263581519889.91602</v>
      </c>
      <c r="U7574" s="3">
        <f>Table1[[#This Row],[Emissions (g CO2)]]/(Table1[[#This Row],[Generation (TWh)]]*10^9)</f>
        <v>692.50206212440708</v>
      </c>
    </row>
    <row r="7575" spans="1:21" x14ac:dyDescent="0.35">
      <c r="A7575" t="s">
        <v>2037</v>
      </c>
      <c r="B7575" t="s">
        <v>3263</v>
      </c>
      <c r="C7575" t="str">
        <f>SUBSTITUTE(Table1[[#This Row],[Fuel]],", ",",")</f>
        <v>fossil gas: natural gas,fossil liquids: heavy fuel oil</v>
      </c>
      <c r="D7575" t="s">
        <v>3239</v>
      </c>
      <c r="E7575" t="s">
        <v>3241</v>
      </c>
      <c r="H7575" t="s">
        <v>3440</v>
      </c>
      <c r="I7575">
        <v>110</v>
      </c>
      <c r="J7575" t="s">
        <v>3446</v>
      </c>
      <c r="K7575">
        <v>1980</v>
      </c>
      <c r="L7575" t="s">
        <v>29</v>
      </c>
      <c r="M7575" t="s">
        <v>29</v>
      </c>
      <c r="N7575">
        <v>47.496082999999999</v>
      </c>
      <c r="O7575">
        <v>42.210555999999997</v>
      </c>
      <c r="P7575" t="s">
        <v>3578</v>
      </c>
      <c r="Q7575" s="3">
        <f>Table1[[#This Row],[Capacity (MW)]]*0.395*8760*10^-6</f>
        <v>0.38062199999999996</v>
      </c>
      <c r="R7575" s="3" cm="1">
        <f t="array" ref="R7575">AVERAGE(VLOOKUP(_xlfn.TEXTSPLIT(Table1[[#This Row],[Fuel (no space after comma)]], ","), FuelList_Final_EF!$A$2:$B$65, 2, FALSE))</f>
        <v>67.331265155508703</v>
      </c>
      <c r="S7575" s="3">
        <f>Table1[[#This Row],[Generation (TWh)]]*10^9*VLOOKUP(Table1[[#This Row],[Turbine/Engine Technology]],Technology_HR!$A$2:$B$11,2,FALSE)*10^-6</f>
        <v>3914697.2699999996</v>
      </c>
      <c r="T7575" s="5">
        <f>Table1[[#This Row],[Fuel Consumption (mmBtu)]]*Table1[[#This Row],[Emission Factor (kg CO2/ mmBtu)]]*10^3</f>
        <v>263581519889.91602</v>
      </c>
      <c r="U7575" s="3">
        <f>Table1[[#This Row],[Emissions (g CO2)]]/(Table1[[#This Row],[Generation (TWh)]]*10^9)</f>
        <v>692.50206212440708</v>
      </c>
    </row>
    <row r="7576" spans="1:21" x14ac:dyDescent="0.35">
      <c r="A7576" t="s">
        <v>2037</v>
      </c>
      <c r="B7576" t="s">
        <v>3263</v>
      </c>
      <c r="C7576" t="str">
        <f>SUBSTITUTE(Table1[[#This Row],[Fuel]],", ",",")</f>
        <v>fossil gas: natural gas,fossil liquids: heavy fuel oil</v>
      </c>
      <c r="D7576" t="s">
        <v>3239</v>
      </c>
      <c r="E7576" t="s">
        <v>3241</v>
      </c>
      <c r="H7576" t="s">
        <v>3440</v>
      </c>
      <c r="I7576">
        <v>140</v>
      </c>
      <c r="J7576" t="s">
        <v>3446</v>
      </c>
      <c r="K7576">
        <v>1989</v>
      </c>
      <c r="L7576" t="s">
        <v>29</v>
      </c>
      <c r="M7576" t="s">
        <v>29</v>
      </c>
      <c r="N7576">
        <v>47.496082999999999</v>
      </c>
      <c r="O7576">
        <v>42.210555999999997</v>
      </c>
      <c r="P7576" t="s">
        <v>3578</v>
      </c>
      <c r="Q7576" s="3">
        <f>Table1[[#This Row],[Capacity (MW)]]*0.395*8760*10^-6</f>
        <v>0.48442800000000003</v>
      </c>
      <c r="R7576" s="3" cm="1">
        <f t="array" ref="R7576">AVERAGE(VLOOKUP(_xlfn.TEXTSPLIT(Table1[[#This Row],[Fuel (no space after comma)]], ","), FuelList_Final_EF!$A$2:$B$65, 2, FALSE))</f>
        <v>67.331265155508703</v>
      </c>
      <c r="S7576" s="3">
        <f>Table1[[#This Row],[Generation (TWh)]]*10^9*VLOOKUP(Table1[[#This Row],[Turbine/Engine Technology]],Technology_HR!$A$2:$B$11,2,FALSE)*10^-6</f>
        <v>4982341.9799999995</v>
      </c>
      <c r="T7576" s="5">
        <f>Table1[[#This Row],[Fuel Consumption (mmBtu)]]*Table1[[#This Row],[Emission Factor (kg CO2/ mmBtu)]]*10^3</f>
        <v>335467388950.80219</v>
      </c>
      <c r="U7576" s="3">
        <f>Table1[[#This Row],[Emissions (g CO2)]]/(Table1[[#This Row],[Generation (TWh)]]*10^9)</f>
        <v>692.50206212440685</v>
      </c>
    </row>
    <row r="7577" spans="1:21" x14ac:dyDescent="0.35">
      <c r="A7577" t="s">
        <v>2038</v>
      </c>
      <c r="B7577" t="s">
        <v>3263</v>
      </c>
      <c r="C7577" t="str">
        <f>SUBSTITUTE(Table1[[#This Row],[Fuel]],", ",",")</f>
        <v>fossil gas: natural gas,fossil liquids: heavy fuel oil</v>
      </c>
      <c r="D7577" t="s">
        <v>3239</v>
      </c>
      <c r="E7577" t="s">
        <v>3241</v>
      </c>
      <c r="H7577" t="s">
        <v>3440</v>
      </c>
      <c r="I7577">
        <v>60</v>
      </c>
      <c r="J7577" t="s">
        <v>3446</v>
      </c>
      <c r="K7577">
        <v>1969</v>
      </c>
      <c r="L7577" t="s">
        <v>29</v>
      </c>
      <c r="M7577" t="s">
        <v>29</v>
      </c>
      <c r="N7577">
        <v>48.502361000000001</v>
      </c>
      <c r="O7577">
        <v>44.608325000000001</v>
      </c>
      <c r="P7577" t="s">
        <v>3578</v>
      </c>
      <c r="Q7577" s="3">
        <f>Table1[[#This Row],[Capacity (MW)]]*0.395*8760*10^-6</f>
        <v>0.20761200000000002</v>
      </c>
      <c r="R7577" s="3" cm="1">
        <f t="array" ref="R7577">AVERAGE(VLOOKUP(_xlfn.TEXTSPLIT(Table1[[#This Row],[Fuel (no space after comma)]], ","), FuelList_Final_EF!$A$2:$B$65, 2, FALSE))</f>
        <v>67.331265155508703</v>
      </c>
      <c r="S7577" s="3">
        <f>Table1[[#This Row],[Generation (TWh)]]*10^9*VLOOKUP(Table1[[#This Row],[Turbine/Engine Technology]],Technology_HR!$A$2:$B$11,2,FALSE)*10^-6</f>
        <v>2135289.42</v>
      </c>
      <c r="T7577" s="5">
        <f>Table1[[#This Row],[Fuel Consumption (mmBtu)]]*Table1[[#This Row],[Emission Factor (kg CO2/ mmBtu)]]*10^3</f>
        <v>143771738121.77237</v>
      </c>
      <c r="U7577" s="3">
        <f>Table1[[#This Row],[Emissions (g CO2)]]/(Table1[[#This Row],[Generation (TWh)]]*10^9)</f>
        <v>692.50206212440685</v>
      </c>
    </row>
    <row r="7578" spans="1:21" x14ac:dyDescent="0.35">
      <c r="A7578" t="s">
        <v>2038</v>
      </c>
      <c r="B7578" t="s">
        <v>3263</v>
      </c>
      <c r="C7578" t="str">
        <f>SUBSTITUTE(Table1[[#This Row],[Fuel]],", ",",")</f>
        <v>fossil gas: natural gas,fossil liquids: heavy fuel oil</v>
      </c>
      <c r="D7578" t="s">
        <v>3239</v>
      </c>
      <c r="E7578" t="s">
        <v>3241</v>
      </c>
      <c r="H7578" t="s">
        <v>3440</v>
      </c>
      <c r="I7578">
        <v>50</v>
      </c>
      <c r="J7578" t="s">
        <v>3446</v>
      </c>
      <c r="K7578">
        <v>1969</v>
      </c>
      <c r="L7578" t="s">
        <v>29</v>
      </c>
      <c r="M7578" t="s">
        <v>29</v>
      </c>
      <c r="N7578">
        <v>48.502361000000001</v>
      </c>
      <c r="O7578">
        <v>44.608325000000001</v>
      </c>
      <c r="P7578" t="s">
        <v>3578</v>
      </c>
      <c r="Q7578" s="3">
        <f>Table1[[#This Row],[Capacity (MW)]]*0.395*8760*10^-6</f>
        <v>0.17301</v>
      </c>
      <c r="R7578" s="3" cm="1">
        <f t="array" ref="R7578">AVERAGE(VLOOKUP(_xlfn.TEXTSPLIT(Table1[[#This Row],[Fuel (no space after comma)]], ","), FuelList_Final_EF!$A$2:$B$65, 2, FALSE))</f>
        <v>67.331265155508703</v>
      </c>
      <c r="S7578" s="3">
        <f>Table1[[#This Row],[Generation (TWh)]]*10^9*VLOOKUP(Table1[[#This Row],[Turbine/Engine Technology]],Technology_HR!$A$2:$B$11,2,FALSE)*10^-6</f>
        <v>1779407.8499999999</v>
      </c>
      <c r="T7578" s="5">
        <f>Table1[[#This Row],[Fuel Consumption (mmBtu)]]*Table1[[#This Row],[Emission Factor (kg CO2/ mmBtu)]]*10^3</f>
        <v>119809781768.14365</v>
      </c>
      <c r="U7578" s="3">
        <f>Table1[[#This Row],[Emissions (g CO2)]]/(Table1[[#This Row],[Generation (TWh)]]*10^9)</f>
        <v>692.50206212440696</v>
      </c>
    </row>
    <row r="7579" spans="1:21" x14ac:dyDescent="0.35">
      <c r="A7579" t="s">
        <v>2038</v>
      </c>
      <c r="B7579" t="s">
        <v>3263</v>
      </c>
      <c r="C7579" t="str">
        <f>SUBSTITUTE(Table1[[#This Row],[Fuel]],", ",",")</f>
        <v>fossil gas: natural gas,fossil liquids: heavy fuel oil</v>
      </c>
      <c r="D7579" t="s">
        <v>3239</v>
      </c>
      <c r="E7579" t="s">
        <v>3241</v>
      </c>
      <c r="H7579" t="s">
        <v>3440</v>
      </c>
      <c r="I7579">
        <v>65</v>
      </c>
      <c r="J7579" t="s">
        <v>3446</v>
      </c>
      <c r="K7579">
        <v>1969</v>
      </c>
      <c r="L7579" t="s">
        <v>29</v>
      </c>
      <c r="M7579" t="s">
        <v>29</v>
      </c>
      <c r="N7579">
        <v>48.502361000000001</v>
      </c>
      <c r="O7579">
        <v>44.608325000000001</v>
      </c>
      <c r="P7579" t="s">
        <v>3578</v>
      </c>
      <c r="Q7579" s="3">
        <f>Table1[[#This Row],[Capacity (MW)]]*0.395*8760*10^-6</f>
        <v>0.224913</v>
      </c>
      <c r="R7579" s="3" cm="1">
        <f t="array" ref="R7579">AVERAGE(VLOOKUP(_xlfn.TEXTSPLIT(Table1[[#This Row],[Fuel (no space after comma)]], ","), FuelList_Final_EF!$A$2:$B$65, 2, FALSE))</f>
        <v>67.331265155508703</v>
      </c>
      <c r="S7579" s="3">
        <f>Table1[[#This Row],[Generation (TWh)]]*10^9*VLOOKUP(Table1[[#This Row],[Turbine/Engine Technology]],Technology_HR!$A$2:$B$11,2,FALSE)*10^-6</f>
        <v>2313230.2050000001</v>
      </c>
      <c r="T7579" s="5">
        <f>Table1[[#This Row],[Fuel Consumption (mmBtu)]]*Table1[[#This Row],[Emission Factor (kg CO2/ mmBtu)]]*10^3</f>
        <v>155752716298.58676</v>
      </c>
      <c r="U7579" s="3">
        <f>Table1[[#This Row],[Emissions (g CO2)]]/(Table1[[#This Row],[Generation (TWh)]]*10^9)</f>
        <v>692.50206212440708</v>
      </c>
    </row>
    <row r="7580" spans="1:21" x14ac:dyDescent="0.35">
      <c r="A7580" t="s">
        <v>2038</v>
      </c>
      <c r="B7580" t="s">
        <v>3263</v>
      </c>
      <c r="C7580" t="str">
        <f>SUBSTITUTE(Table1[[#This Row],[Fuel]],", ",",")</f>
        <v>fossil gas: natural gas,fossil liquids: heavy fuel oil</v>
      </c>
      <c r="D7580" t="s">
        <v>3239</v>
      </c>
      <c r="E7580" t="s">
        <v>3241</v>
      </c>
      <c r="H7580" t="s">
        <v>3440</v>
      </c>
      <c r="I7580">
        <v>50</v>
      </c>
      <c r="J7580" t="s">
        <v>3446</v>
      </c>
      <c r="K7580">
        <v>1969</v>
      </c>
      <c r="L7580" t="s">
        <v>29</v>
      </c>
      <c r="M7580" t="s">
        <v>29</v>
      </c>
      <c r="N7580">
        <v>48.502361000000001</v>
      </c>
      <c r="O7580">
        <v>44.608325000000001</v>
      </c>
      <c r="P7580" t="s">
        <v>3578</v>
      </c>
      <c r="Q7580" s="3">
        <f>Table1[[#This Row],[Capacity (MW)]]*0.395*8760*10^-6</f>
        <v>0.17301</v>
      </c>
      <c r="R7580" s="3" cm="1">
        <f t="array" ref="R7580">AVERAGE(VLOOKUP(_xlfn.TEXTSPLIT(Table1[[#This Row],[Fuel (no space after comma)]], ","), FuelList_Final_EF!$A$2:$B$65, 2, FALSE))</f>
        <v>67.331265155508703</v>
      </c>
      <c r="S7580" s="3">
        <f>Table1[[#This Row],[Generation (TWh)]]*10^9*VLOOKUP(Table1[[#This Row],[Turbine/Engine Technology]],Technology_HR!$A$2:$B$11,2,FALSE)*10^-6</f>
        <v>1779407.8499999999</v>
      </c>
      <c r="T7580" s="5">
        <f>Table1[[#This Row],[Fuel Consumption (mmBtu)]]*Table1[[#This Row],[Emission Factor (kg CO2/ mmBtu)]]*10^3</f>
        <v>119809781768.14365</v>
      </c>
      <c r="U7580" s="3">
        <f>Table1[[#This Row],[Emissions (g CO2)]]/(Table1[[#This Row],[Generation (TWh)]]*10^9)</f>
        <v>692.50206212440696</v>
      </c>
    </row>
    <row r="7581" spans="1:21" x14ac:dyDescent="0.35">
      <c r="A7581" t="s">
        <v>2039</v>
      </c>
      <c r="B7581" t="s">
        <v>3263</v>
      </c>
      <c r="C7581" t="str">
        <f>SUBSTITUTE(Table1[[#This Row],[Fuel]],", ",",")</f>
        <v>fossil gas: natural gas,fossil liquids: heavy fuel oil</v>
      </c>
      <c r="D7581" t="s">
        <v>3239</v>
      </c>
      <c r="E7581" t="s">
        <v>3241</v>
      </c>
      <c r="H7581" t="s">
        <v>3440</v>
      </c>
      <c r="I7581">
        <v>130</v>
      </c>
      <c r="J7581" t="s">
        <v>3446</v>
      </c>
      <c r="K7581">
        <v>1985</v>
      </c>
      <c r="L7581" t="s">
        <v>29</v>
      </c>
      <c r="M7581" t="s">
        <v>29</v>
      </c>
      <c r="N7581">
        <v>48.457500000000003</v>
      </c>
      <c r="O7581">
        <v>44.668332999999997</v>
      </c>
      <c r="P7581" t="s">
        <v>3578</v>
      </c>
      <c r="Q7581" s="3">
        <f>Table1[[#This Row],[Capacity (MW)]]*0.395*8760*10^-6</f>
        <v>0.449826</v>
      </c>
      <c r="R7581" s="3" cm="1">
        <f t="array" ref="R7581">AVERAGE(VLOOKUP(_xlfn.TEXTSPLIT(Table1[[#This Row],[Fuel (no space after comma)]], ","), FuelList_Final_EF!$A$2:$B$65, 2, FALSE))</f>
        <v>67.331265155508703</v>
      </c>
      <c r="S7581" s="3">
        <f>Table1[[#This Row],[Generation (TWh)]]*10^9*VLOOKUP(Table1[[#This Row],[Turbine/Engine Technology]],Technology_HR!$A$2:$B$11,2,FALSE)*10^-6</f>
        <v>4626460.41</v>
      </c>
      <c r="T7581" s="5">
        <f>Table1[[#This Row],[Fuel Consumption (mmBtu)]]*Table1[[#This Row],[Emission Factor (kg CO2/ mmBtu)]]*10^3</f>
        <v>311505432597.17352</v>
      </c>
      <c r="U7581" s="3">
        <f>Table1[[#This Row],[Emissions (g CO2)]]/(Table1[[#This Row],[Generation (TWh)]]*10^9)</f>
        <v>692.50206212440708</v>
      </c>
    </row>
    <row r="7582" spans="1:21" x14ac:dyDescent="0.35">
      <c r="A7582" t="s">
        <v>2039</v>
      </c>
      <c r="B7582" t="s">
        <v>3263</v>
      </c>
      <c r="C7582" t="str">
        <f>SUBSTITUTE(Table1[[#This Row],[Fuel]],", ",",")</f>
        <v>fossil gas: natural gas,fossil liquids: heavy fuel oil</v>
      </c>
      <c r="D7582" t="s">
        <v>3239</v>
      </c>
      <c r="E7582" t="s">
        <v>3241</v>
      </c>
      <c r="H7582" t="s">
        <v>3440</v>
      </c>
      <c r="I7582">
        <v>106</v>
      </c>
      <c r="J7582" t="s">
        <v>3446</v>
      </c>
      <c r="K7582">
        <v>1985</v>
      </c>
      <c r="L7582" t="s">
        <v>29</v>
      </c>
      <c r="M7582" t="s">
        <v>29</v>
      </c>
      <c r="N7582">
        <v>48.457500000000003</v>
      </c>
      <c r="O7582">
        <v>44.668332999999997</v>
      </c>
      <c r="P7582" t="s">
        <v>3578</v>
      </c>
      <c r="Q7582" s="3">
        <f>Table1[[#This Row],[Capacity (MW)]]*0.395*8760*10^-6</f>
        <v>0.36678119999999997</v>
      </c>
      <c r="R7582" s="3" cm="1">
        <f t="array" ref="R7582">AVERAGE(VLOOKUP(_xlfn.TEXTSPLIT(Table1[[#This Row],[Fuel (no space after comma)]], ","), FuelList_Final_EF!$A$2:$B$65, 2, FALSE))</f>
        <v>67.331265155508703</v>
      </c>
      <c r="S7582" s="3">
        <f>Table1[[#This Row],[Generation (TWh)]]*10^9*VLOOKUP(Table1[[#This Row],[Turbine/Engine Technology]],Technology_HR!$A$2:$B$11,2,FALSE)*10^-6</f>
        <v>3772344.642</v>
      </c>
      <c r="T7582" s="5">
        <f>Table1[[#This Row],[Fuel Consumption (mmBtu)]]*Table1[[#This Row],[Emission Factor (kg CO2/ mmBtu)]]*10^3</f>
        <v>253996737348.46454</v>
      </c>
      <c r="U7582" s="3">
        <f>Table1[[#This Row],[Emissions (g CO2)]]/(Table1[[#This Row],[Generation (TWh)]]*10^9)</f>
        <v>692.50206212440696</v>
      </c>
    </row>
    <row r="7583" spans="1:21" x14ac:dyDescent="0.35">
      <c r="A7583" t="s">
        <v>1950</v>
      </c>
      <c r="B7583" t="s">
        <v>3239</v>
      </c>
      <c r="C7583" t="str">
        <f>SUBSTITUTE(Table1[[#This Row],[Fuel]],", ",",")</f>
        <v>fossil gas: natural gas</v>
      </c>
      <c r="D7583" t="s">
        <v>3239</v>
      </c>
      <c r="H7583" t="s">
        <v>3438</v>
      </c>
      <c r="I7583">
        <v>110</v>
      </c>
      <c r="J7583" t="s">
        <v>3446</v>
      </c>
      <c r="K7583">
        <v>2014</v>
      </c>
      <c r="L7583" t="s">
        <v>29</v>
      </c>
      <c r="M7583" t="s">
        <v>29</v>
      </c>
      <c r="N7583">
        <v>59.194991000000002</v>
      </c>
      <c r="O7583">
        <v>39.938527999999998</v>
      </c>
      <c r="P7583" t="s">
        <v>3578</v>
      </c>
      <c r="Q7583" s="3">
        <f>Table1[[#This Row],[Capacity (MW)]]*0.395*8760*10^-6</f>
        <v>0.38062199999999996</v>
      </c>
      <c r="R7583" s="3" cm="1">
        <f t="array" ref="R7583">AVERAGE(VLOOKUP(_xlfn.TEXTSPLIT(Table1[[#This Row],[Fuel (no space after comma)]], ","), FuelList_Final_EF!$A$2:$B$65, 2, FALSE))</f>
        <v>53.06</v>
      </c>
      <c r="S7583" s="3">
        <f>Table1[[#This Row],[Generation (TWh)]]*10^9*VLOOKUP(Table1[[#This Row],[Turbine/Engine Technology]],Technology_HR!$A$2:$B$11,2,FALSE)*10^-6</f>
        <v>2873315.4779999992</v>
      </c>
      <c r="T7583" s="5">
        <f>Table1[[#This Row],[Fuel Consumption (mmBtu)]]*Table1[[#This Row],[Emission Factor (kg CO2/ mmBtu)]]*10^3</f>
        <v>152458119262.67996</v>
      </c>
      <c r="U7583" s="3">
        <f>Table1[[#This Row],[Emissions (g CO2)]]/(Table1[[#This Row],[Generation (TWh)]]*10^9)</f>
        <v>400.54993999999994</v>
      </c>
    </row>
    <row r="7584" spans="1:21" x14ac:dyDescent="0.35">
      <c r="A7584" t="s">
        <v>2038</v>
      </c>
      <c r="B7584" t="s">
        <v>3263</v>
      </c>
      <c r="C7584" t="str">
        <f>SUBSTITUTE(Table1[[#This Row],[Fuel]],", ",",")</f>
        <v>fossil gas: natural gas,fossil liquids: heavy fuel oil</v>
      </c>
      <c r="D7584" t="s">
        <v>3239</v>
      </c>
      <c r="E7584" t="s">
        <v>3241</v>
      </c>
      <c r="H7584" t="s">
        <v>3440</v>
      </c>
      <c r="I7584">
        <v>61</v>
      </c>
      <c r="J7584" t="s">
        <v>3446</v>
      </c>
      <c r="K7584">
        <v>2002</v>
      </c>
      <c r="L7584" t="s">
        <v>29</v>
      </c>
      <c r="M7584" t="s">
        <v>29</v>
      </c>
      <c r="N7584">
        <v>48.824199999999998</v>
      </c>
      <c r="O7584">
        <v>44.817799999999998</v>
      </c>
      <c r="P7584" t="s">
        <v>3578</v>
      </c>
      <c r="Q7584" s="3">
        <f>Table1[[#This Row],[Capacity (MW)]]*0.395*8760*10^-6</f>
        <v>0.21107220000000002</v>
      </c>
      <c r="R7584" s="3" cm="1">
        <f t="array" ref="R7584">AVERAGE(VLOOKUP(_xlfn.TEXTSPLIT(Table1[[#This Row],[Fuel (no space after comma)]], ","), FuelList_Final_EF!$A$2:$B$65, 2, FALSE))</f>
        <v>67.331265155508703</v>
      </c>
      <c r="S7584" s="3">
        <f>Table1[[#This Row],[Generation (TWh)]]*10^9*VLOOKUP(Table1[[#This Row],[Turbine/Engine Technology]],Technology_HR!$A$2:$B$11,2,FALSE)*10^-6</f>
        <v>2170877.577</v>
      </c>
      <c r="T7584" s="5">
        <f>Table1[[#This Row],[Fuel Consumption (mmBtu)]]*Table1[[#This Row],[Emission Factor (kg CO2/ mmBtu)]]*10^3</f>
        <v>146167933757.13528</v>
      </c>
      <c r="U7584" s="3">
        <f>Table1[[#This Row],[Emissions (g CO2)]]/(Table1[[#This Row],[Generation (TWh)]]*10^9)</f>
        <v>692.50206212440708</v>
      </c>
    </row>
    <row r="7585" spans="1:21" x14ac:dyDescent="0.35">
      <c r="A7585" t="s">
        <v>2038</v>
      </c>
      <c r="B7585" t="s">
        <v>3263</v>
      </c>
      <c r="C7585" t="str">
        <f>SUBSTITUTE(Table1[[#This Row],[Fuel]],", ",",")</f>
        <v>fossil gas: natural gas,fossil liquids: heavy fuel oil</v>
      </c>
      <c r="D7585" t="s">
        <v>3239</v>
      </c>
      <c r="E7585" t="s">
        <v>3241</v>
      </c>
      <c r="H7585" t="s">
        <v>3440</v>
      </c>
      <c r="I7585">
        <v>61</v>
      </c>
      <c r="J7585" t="s">
        <v>3446</v>
      </c>
      <c r="K7585">
        <v>1964</v>
      </c>
      <c r="L7585" t="s">
        <v>29</v>
      </c>
      <c r="M7585" t="s">
        <v>29</v>
      </c>
      <c r="N7585">
        <v>48.824199999999998</v>
      </c>
      <c r="O7585">
        <v>44.817799999999998</v>
      </c>
      <c r="P7585" t="s">
        <v>3578</v>
      </c>
      <c r="Q7585" s="3">
        <f>Table1[[#This Row],[Capacity (MW)]]*0.395*8760*10^-6</f>
        <v>0.21107220000000002</v>
      </c>
      <c r="R7585" s="3" cm="1">
        <f t="array" ref="R7585">AVERAGE(VLOOKUP(_xlfn.TEXTSPLIT(Table1[[#This Row],[Fuel (no space after comma)]], ","), FuelList_Final_EF!$A$2:$B$65, 2, FALSE))</f>
        <v>67.331265155508703</v>
      </c>
      <c r="S7585" s="3">
        <f>Table1[[#This Row],[Generation (TWh)]]*10^9*VLOOKUP(Table1[[#This Row],[Turbine/Engine Technology]],Technology_HR!$A$2:$B$11,2,FALSE)*10^-6</f>
        <v>2170877.577</v>
      </c>
      <c r="T7585" s="5">
        <f>Table1[[#This Row],[Fuel Consumption (mmBtu)]]*Table1[[#This Row],[Emission Factor (kg CO2/ mmBtu)]]*10^3</f>
        <v>146167933757.13528</v>
      </c>
      <c r="U7585" s="3">
        <f>Table1[[#This Row],[Emissions (g CO2)]]/(Table1[[#This Row],[Generation (TWh)]]*10^9)</f>
        <v>692.50206212440708</v>
      </c>
    </row>
    <row r="7586" spans="1:21" x14ac:dyDescent="0.35">
      <c r="A7586" t="s">
        <v>2038</v>
      </c>
      <c r="B7586" t="s">
        <v>3263</v>
      </c>
      <c r="C7586" t="str">
        <f>SUBSTITUTE(Table1[[#This Row],[Fuel]],", ",",")</f>
        <v>fossil gas: natural gas,fossil liquids: heavy fuel oil</v>
      </c>
      <c r="D7586" t="s">
        <v>3239</v>
      </c>
      <c r="E7586" t="s">
        <v>3241</v>
      </c>
      <c r="H7586" t="s">
        <v>3440</v>
      </c>
      <c r="I7586">
        <v>97</v>
      </c>
      <c r="J7586" t="s">
        <v>3446</v>
      </c>
      <c r="K7586">
        <v>1971</v>
      </c>
      <c r="L7586" t="s">
        <v>29</v>
      </c>
      <c r="M7586" t="s">
        <v>29</v>
      </c>
      <c r="N7586">
        <v>48.824199999999998</v>
      </c>
      <c r="O7586">
        <v>44.817799999999998</v>
      </c>
      <c r="P7586" t="s">
        <v>3578</v>
      </c>
      <c r="Q7586" s="3">
        <f>Table1[[#This Row],[Capacity (MW)]]*0.395*8760*10^-6</f>
        <v>0.33563940000000003</v>
      </c>
      <c r="R7586" s="3" cm="1">
        <f t="array" ref="R7586">AVERAGE(VLOOKUP(_xlfn.TEXTSPLIT(Table1[[#This Row],[Fuel (no space after comma)]], ","), FuelList_Final_EF!$A$2:$B$65, 2, FALSE))</f>
        <v>67.331265155508703</v>
      </c>
      <c r="S7586" s="3">
        <f>Table1[[#This Row],[Generation (TWh)]]*10^9*VLOOKUP(Table1[[#This Row],[Turbine/Engine Technology]],Technology_HR!$A$2:$B$11,2,FALSE)*10^-6</f>
        <v>3452051.2290000003</v>
      </c>
      <c r="T7586" s="5">
        <f>Table1[[#This Row],[Fuel Consumption (mmBtu)]]*Table1[[#This Row],[Emission Factor (kg CO2/ mmBtu)]]*10^3</f>
        <v>232430976630.19873</v>
      </c>
      <c r="U7586" s="3">
        <f>Table1[[#This Row],[Emissions (g CO2)]]/(Table1[[#This Row],[Generation (TWh)]]*10^9)</f>
        <v>692.50206212440696</v>
      </c>
    </row>
    <row r="7587" spans="1:21" x14ac:dyDescent="0.35">
      <c r="A7587" t="s">
        <v>2038</v>
      </c>
      <c r="B7587" t="s">
        <v>3263</v>
      </c>
      <c r="C7587" t="str">
        <f>SUBSTITUTE(Table1[[#This Row],[Fuel]],", ",",")</f>
        <v>fossil gas: natural gas,fossil liquids: heavy fuel oil</v>
      </c>
      <c r="D7587" t="s">
        <v>3239</v>
      </c>
      <c r="E7587" t="s">
        <v>3241</v>
      </c>
      <c r="H7587" t="s">
        <v>3440</v>
      </c>
      <c r="I7587">
        <v>97</v>
      </c>
      <c r="J7587" t="s">
        <v>3446</v>
      </c>
      <c r="K7587">
        <v>1972</v>
      </c>
      <c r="L7587" t="s">
        <v>29</v>
      </c>
      <c r="M7587" t="s">
        <v>29</v>
      </c>
      <c r="N7587">
        <v>48.824199999999998</v>
      </c>
      <c r="O7587">
        <v>44.817799999999998</v>
      </c>
      <c r="P7587" t="s">
        <v>3578</v>
      </c>
      <c r="Q7587" s="3">
        <f>Table1[[#This Row],[Capacity (MW)]]*0.395*8760*10^-6</f>
        <v>0.33563940000000003</v>
      </c>
      <c r="R7587" s="3" cm="1">
        <f t="array" ref="R7587">AVERAGE(VLOOKUP(_xlfn.TEXTSPLIT(Table1[[#This Row],[Fuel (no space after comma)]], ","), FuelList_Final_EF!$A$2:$B$65, 2, FALSE))</f>
        <v>67.331265155508703</v>
      </c>
      <c r="S7587" s="3">
        <f>Table1[[#This Row],[Generation (TWh)]]*10^9*VLOOKUP(Table1[[#This Row],[Turbine/Engine Technology]],Technology_HR!$A$2:$B$11,2,FALSE)*10^-6</f>
        <v>3452051.2290000003</v>
      </c>
      <c r="T7587" s="5">
        <f>Table1[[#This Row],[Fuel Consumption (mmBtu)]]*Table1[[#This Row],[Emission Factor (kg CO2/ mmBtu)]]*10^3</f>
        <v>232430976630.19873</v>
      </c>
      <c r="U7587" s="3">
        <f>Table1[[#This Row],[Emissions (g CO2)]]/(Table1[[#This Row],[Generation (TWh)]]*10^9)</f>
        <v>692.50206212440696</v>
      </c>
    </row>
    <row r="7588" spans="1:21" x14ac:dyDescent="0.35">
      <c r="A7588" t="s">
        <v>2038</v>
      </c>
      <c r="B7588" t="s">
        <v>3263</v>
      </c>
      <c r="C7588" t="str">
        <f>SUBSTITUTE(Table1[[#This Row],[Fuel]],", ",",")</f>
        <v>fossil gas: natural gas,fossil liquids: heavy fuel oil</v>
      </c>
      <c r="D7588" t="s">
        <v>3239</v>
      </c>
      <c r="E7588" t="s">
        <v>3241</v>
      </c>
      <c r="H7588" t="s">
        <v>3440</v>
      </c>
      <c r="I7588">
        <v>133</v>
      </c>
      <c r="J7588" t="s">
        <v>3446</v>
      </c>
      <c r="K7588">
        <v>1974</v>
      </c>
      <c r="L7588" t="s">
        <v>29</v>
      </c>
      <c r="M7588" t="s">
        <v>29</v>
      </c>
      <c r="N7588">
        <v>48.824199999999998</v>
      </c>
      <c r="O7588">
        <v>44.817799999999998</v>
      </c>
      <c r="P7588" t="s">
        <v>3578</v>
      </c>
      <c r="Q7588" s="3">
        <f>Table1[[#This Row],[Capacity (MW)]]*0.395*8760*10^-6</f>
        <v>0.46020660000000002</v>
      </c>
      <c r="R7588" s="3" cm="1">
        <f t="array" ref="R7588">AVERAGE(VLOOKUP(_xlfn.TEXTSPLIT(Table1[[#This Row],[Fuel (no space after comma)]], ","), FuelList_Final_EF!$A$2:$B$65, 2, FALSE))</f>
        <v>67.331265155508703</v>
      </c>
      <c r="S7588" s="3">
        <f>Table1[[#This Row],[Generation (TWh)]]*10^9*VLOOKUP(Table1[[#This Row],[Turbine/Engine Technology]],Technology_HR!$A$2:$B$11,2,FALSE)*10^-6</f>
        <v>4733224.8810000001</v>
      </c>
      <c r="T7588" s="5">
        <f>Table1[[#This Row],[Fuel Consumption (mmBtu)]]*Table1[[#This Row],[Emission Factor (kg CO2/ mmBtu)]]*10^3</f>
        <v>318694019503.26208</v>
      </c>
      <c r="U7588" s="3">
        <f>Table1[[#This Row],[Emissions (g CO2)]]/(Table1[[#This Row],[Generation (TWh)]]*10^9)</f>
        <v>692.50206212440696</v>
      </c>
    </row>
    <row r="7589" spans="1:21" x14ac:dyDescent="0.35">
      <c r="A7589" t="s">
        <v>2038</v>
      </c>
      <c r="B7589" t="s">
        <v>3263</v>
      </c>
      <c r="C7589" t="str">
        <f>SUBSTITUTE(Table1[[#This Row],[Fuel]],", ",",")</f>
        <v>fossil gas: natural gas,fossil liquids: heavy fuel oil</v>
      </c>
      <c r="D7589" t="s">
        <v>3239</v>
      </c>
      <c r="E7589" t="s">
        <v>3241</v>
      </c>
      <c r="H7589" t="s">
        <v>3440</v>
      </c>
      <c r="I7589">
        <v>100</v>
      </c>
      <c r="J7589" t="s">
        <v>3446</v>
      </c>
      <c r="K7589">
        <v>1988</v>
      </c>
      <c r="L7589" t="s">
        <v>29</v>
      </c>
      <c r="M7589" t="s">
        <v>29</v>
      </c>
      <c r="N7589">
        <v>48.774999999999999</v>
      </c>
      <c r="O7589">
        <v>44.839700000000001</v>
      </c>
      <c r="P7589" t="s">
        <v>3578</v>
      </c>
      <c r="Q7589" s="3">
        <f>Table1[[#This Row],[Capacity (MW)]]*0.395*8760*10^-6</f>
        <v>0.34601999999999999</v>
      </c>
      <c r="R7589" s="3" cm="1">
        <f t="array" ref="R7589">AVERAGE(VLOOKUP(_xlfn.TEXTSPLIT(Table1[[#This Row],[Fuel (no space after comma)]], ","), FuelList_Final_EF!$A$2:$B$65, 2, FALSE))</f>
        <v>67.331265155508703</v>
      </c>
      <c r="S7589" s="3">
        <f>Table1[[#This Row],[Generation (TWh)]]*10^9*VLOOKUP(Table1[[#This Row],[Turbine/Engine Technology]],Technology_HR!$A$2:$B$11,2,FALSE)*10^-6</f>
        <v>3558815.6999999997</v>
      </c>
      <c r="T7589" s="5">
        <f>Table1[[#This Row],[Fuel Consumption (mmBtu)]]*Table1[[#This Row],[Emission Factor (kg CO2/ mmBtu)]]*10^3</f>
        <v>239619563536.28729</v>
      </c>
      <c r="U7589" s="3">
        <f>Table1[[#This Row],[Emissions (g CO2)]]/(Table1[[#This Row],[Generation (TWh)]]*10^9)</f>
        <v>692.50206212440696</v>
      </c>
    </row>
    <row r="7590" spans="1:21" x14ac:dyDescent="0.35">
      <c r="A7590" t="s">
        <v>2038</v>
      </c>
      <c r="B7590" t="s">
        <v>3263</v>
      </c>
      <c r="C7590" t="str">
        <f>SUBSTITUTE(Table1[[#This Row],[Fuel]],", ",",")</f>
        <v>fossil gas: natural gas,fossil liquids: heavy fuel oil</v>
      </c>
      <c r="D7590" t="s">
        <v>3239</v>
      </c>
      <c r="E7590" t="s">
        <v>3241</v>
      </c>
      <c r="H7590" t="s">
        <v>3440</v>
      </c>
      <c r="I7590">
        <v>140</v>
      </c>
      <c r="J7590" t="s">
        <v>3446</v>
      </c>
      <c r="K7590">
        <v>1991</v>
      </c>
      <c r="L7590" t="s">
        <v>29</v>
      </c>
      <c r="M7590" t="s">
        <v>29</v>
      </c>
      <c r="N7590">
        <v>48.774999999999999</v>
      </c>
      <c r="O7590">
        <v>44.839700000000001</v>
      </c>
      <c r="P7590" t="s">
        <v>3578</v>
      </c>
      <c r="Q7590" s="3">
        <f>Table1[[#This Row],[Capacity (MW)]]*0.395*8760*10^-6</f>
        <v>0.48442800000000003</v>
      </c>
      <c r="R7590" s="3" cm="1">
        <f t="array" ref="R7590">AVERAGE(VLOOKUP(_xlfn.TEXTSPLIT(Table1[[#This Row],[Fuel (no space after comma)]], ","), FuelList_Final_EF!$A$2:$B$65, 2, FALSE))</f>
        <v>67.331265155508703</v>
      </c>
      <c r="S7590" s="3">
        <f>Table1[[#This Row],[Generation (TWh)]]*10^9*VLOOKUP(Table1[[#This Row],[Turbine/Engine Technology]],Technology_HR!$A$2:$B$11,2,FALSE)*10^-6</f>
        <v>4982341.9799999995</v>
      </c>
      <c r="T7590" s="5">
        <f>Table1[[#This Row],[Fuel Consumption (mmBtu)]]*Table1[[#This Row],[Emission Factor (kg CO2/ mmBtu)]]*10^3</f>
        <v>335467388950.80219</v>
      </c>
      <c r="U7590" s="3">
        <f>Table1[[#This Row],[Emissions (g CO2)]]/(Table1[[#This Row],[Generation (TWh)]]*10^9)</f>
        <v>692.50206212440685</v>
      </c>
    </row>
    <row r="7591" spans="1:21" x14ac:dyDescent="0.35">
      <c r="A7591" t="s">
        <v>1969</v>
      </c>
      <c r="B7591" t="s">
        <v>3263</v>
      </c>
      <c r="C7591" t="str">
        <f>SUBSTITUTE(Table1[[#This Row],[Fuel]],", ",",")</f>
        <v>fossil gas: natural gas,fossil liquids: heavy fuel oil</v>
      </c>
      <c r="D7591" t="s">
        <v>3239</v>
      </c>
      <c r="E7591" t="s">
        <v>3241</v>
      </c>
      <c r="H7591" t="s">
        <v>3440</v>
      </c>
      <c r="I7591">
        <v>60</v>
      </c>
      <c r="J7591" t="s">
        <v>3446</v>
      </c>
      <c r="K7591">
        <v>1969</v>
      </c>
      <c r="L7591" t="s">
        <v>29</v>
      </c>
      <c r="M7591" t="s">
        <v>29</v>
      </c>
      <c r="N7591">
        <v>53.575000000000003</v>
      </c>
      <c r="O7591">
        <v>49.2453</v>
      </c>
      <c r="P7591" t="s">
        <v>3578</v>
      </c>
      <c r="Q7591" s="3">
        <f>Table1[[#This Row],[Capacity (MW)]]*0.395*8760*10^-6</f>
        <v>0.20761200000000002</v>
      </c>
      <c r="R7591" s="3" cm="1">
        <f t="array" ref="R7591">AVERAGE(VLOOKUP(_xlfn.TEXTSPLIT(Table1[[#This Row],[Fuel (no space after comma)]], ","), FuelList_Final_EF!$A$2:$B$65, 2, FALSE))</f>
        <v>67.331265155508703</v>
      </c>
      <c r="S7591" s="3">
        <f>Table1[[#This Row],[Generation (TWh)]]*10^9*VLOOKUP(Table1[[#This Row],[Turbine/Engine Technology]],Technology_HR!$A$2:$B$11,2,FALSE)*10^-6</f>
        <v>2135289.42</v>
      </c>
      <c r="T7591" s="5">
        <f>Table1[[#This Row],[Fuel Consumption (mmBtu)]]*Table1[[#This Row],[Emission Factor (kg CO2/ mmBtu)]]*10^3</f>
        <v>143771738121.77237</v>
      </c>
      <c r="U7591" s="3">
        <f>Table1[[#This Row],[Emissions (g CO2)]]/(Table1[[#This Row],[Generation (TWh)]]*10^9)</f>
        <v>692.50206212440685</v>
      </c>
    </row>
    <row r="7592" spans="1:21" x14ac:dyDescent="0.35">
      <c r="A7592" t="s">
        <v>1969</v>
      </c>
      <c r="B7592" t="s">
        <v>3263</v>
      </c>
      <c r="C7592" t="str">
        <f>SUBSTITUTE(Table1[[#This Row],[Fuel]],", ",",")</f>
        <v>fossil gas: natural gas,fossil liquids: heavy fuel oil</v>
      </c>
      <c r="D7592" t="s">
        <v>3239</v>
      </c>
      <c r="E7592" t="s">
        <v>3241</v>
      </c>
      <c r="H7592" t="s">
        <v>3440</v>
      </c>
      <c r="I7592">
        <v>60</v>
      </c>
      <c r="J7592" t="s">
        <v>3446</v>
      </c>
      <c r="K7592">
        <v>1970</v>
      </c>
      <c r="L7592" t="s">
        <v>29</v>
      </c>
      <c r="M7592" t="s">
        <v>29</v>
      </c>
      <c r="N7592">
        <v>53.575000000000003</v>
      </c>
      <c r="O7592">
        <v>49.2453</v>
      </c>
      <c r="P7592" t="s">
        <v>3578</v>
      </c>
      <c r="Q7592" s="3">
        <f>Table1[[#This Row],[Capacity (MW)]]*0.395*8760*10^-6</f>
        <v>0.20761200000000002</v>
      </c>
      <c r="R7592" s="3" cm="1">
        <f t="array" ref="R7592">AVERAGE(VLOOKUP(_xlfn.TEXTSPLIT(Table1[[#This Row],[Fuel (no space after comma)]], ","), FuelList_Final_EF!$A$2:$B$65, 2, FALSE))</f>
        <v>67.331265155508703</v>
      </c>
      <c r="S7592" s="3">
        <f>Table1[[#This Row],[Generation (TWh)]]*10^9*VLOOKUP(Table1[[#This Row],[Turbine/Engine Technology]],Technology_HR!$A$2:$B$11,2,FALSE)*10^-6</f>
        <v>2135289.42</v>
      </c>
      <c r="T7592" s="5">
        <f>Table1[[#This Row],[Fuel Consumption (mmBtu)]]*Table1[[#This Row],[Emission Factor (kg CO2/ mmBtu)]]*10^3</f>
        <v>143771738121.77237</v>
      </c>
      <c r="U7592" s="3">
        <f>Table1[[#This Row],[Emissions (g CO2)]]/(Table1[[#This Row],[Generation (TWh)]]*10^9)</f>
        <v>692.50206212440685</v>
      </c>
    </row>
    <row r="7593" spans="1:21" x14ac:dyDescent="0.35">
      <c r="A7593" t="s">
        <v>1969</v>
      </c>
      <c r="B7593" t="s">
        <v>3263</v>
      </c>
      <c r="C7593" t="str">
        <f>SUBSTITUTE(Table1[[#This Row],[Fuel]],", ",",")</f>
        <v>fossil gas: natural gas,fossil liquids: heavy fuel oil</v>
      </c>
      <c r="D7593" t="s">
        <v>3239</v>
      </c>
      <c r="E7593" t="s">
        <v>3241</v>
      </c>
      <c r="H7593" t="s">
        <v>3440</v>
      </c>
      <c r="I7593">
        <v>105</v>
      </c>
      <c r="J7593" t="s">
        <v>3446</v>
      </c>
      <c r="K7593">
        <v>1970</v>
      </c>
      <c r="L7593" t="s">
        <v>29</v>
      </c>
      <c r="M7593" t="s">
        <v>29</v>
      </c>
      <c r="N7593">
        <v>53.575000000000003</v>
      </c>
      <c r="O7593">
        <v>49.2453</v>
      </c>
      <c r="P7593" t="s">
        <v>3578</v>
      </c>
      <c r="Q7593" s="3">
        <f>Table1[[#This Row],[Capacity (MW)]]*0.395*8760*10^-6</f>
        <v>0.36332100000000001</v>
      </c>
      <c r="R7593" s="3" cm="1">
        <f t="array" ref="R7593">AVERAGE(VLOOKUP(_xlfn.TEXTSPLIT(Table1[[#This Row],[Fuel (no space after comma)]], ","), FuelList_Final_EF!$A$2:$B$65, 2, FALSE))</f>
        <v>67.331265155508703</v>
      </c>
      <c r="S7593" s="3">
        <f>Table1[[#This Row],[Generation (TWh)]]*10^9*VLOOKUP(Table1[[#This Row],[Turbine/Engine Technology]],Technology_HR!$A$2:$B$11,2,FALSE)*10^-6</f>
        <v>3736756.4849999999</v>
      </c>
      <c r="T7593" s="5">
        <f>Table1[[#This Row],[Fuel Consumption (mmBtu)]]*Table1[[#This Row],[Emission Factor (kg CO2/ mmBtu)]]*10^3</f>
        <v>251600541713.10168</v>
      </c>
      <c r="U7593" s="3">
        <f>Table1[[#This Row],[Emissions (g CO2)]]/(Table1[[#This Row],[Generation (TWh)]]*10^9)</f>
        <v>692.50206212440708</v>
      </c>
    </row>
    <row r="7594" spans="1:21" x14ac:dyDescent="0.35">
      <c r="A7594" t="s">
        <v>1969</v>
      </c>
      <c r="B7594" t="s">
        <v>3263</v>
      </c>
      <c r="C7594" t="str">
        <f>SUBSTITUTE(Table1[[#This Row],[Fuel]],", ",",")</f>
        <v>fossil gas: natural gas,fossil liquids: heavy fuel oil</v>
      </c>
      <c r="D7594" t="s">
        <v>3239</v>
      </c>
      <c r="E7594" t="s">
        <v>3241</v>
      </c>
      <c r="H7594" t="s">
        <v>3440</v>
      </c>
      <c r="I7594">
        <v>105</v>
      </c>
      <c r="J7594" t="s">
        <v>3446</v>
      </c>
      <c r="K7594">
        <v>1970</v>
      </c>
      <c r="L7594" t="s">
        <v>29</v>
      </c>
      <c r="M7594" t="s">
        <v>29</v>
      </c>
      <c r="N7594">
        <v>53.575000000000003</v>
      </c>
      <c r="O7594">
        <v>49.2453</v>
      </c>
      <c r="P7594" t="s">
        <v>3578</v>
      </c>
      <c r="Q7594" s="3">
        <f>Table1[[#This Row],[Capacity (MW)]]*0.395*8760*10^-6</f>
        <v>0.36332100000000001</v>
      </c>
      <c r="R7594" s="3" cm="1">
        <f t="array" ref="R7594">AVERAGE(VLOOKUP(_xlfn.TEXTSPLIT(Table1[[#This Row],[Fuel (no space after comma)]], ","), FuelList_Final_EF!$A$2:$B$65, 2, FALSE))</f>
        <v>67.331265155508703</v>
      </c>
      <c r="S7594" s="3">
        <f>Table1[[#This Row],[Generation (TWh)]]*10^9*VLOOKUP(Table1[[#This Row],[Turbine/Engine Technology]],Technology_HR!$A$2:$B$11,2,FALSE)*10^-6</f>
        <v>3736756.4849999999</v>
      </c>
      <c r="T7594" s="5">
        <f>Table1[[#This Row],[Fuel Consumption (mmBtu)]]*Table1[[#This Row],[Emission Factor (kg CO2/ mmBtu)]]*10^3</f>
        <v>251600541713.10168</v>
      </c>
      <c r="U7594" s="3">
        <f>Table1[[#This Row],[Emissions (g CO2)]]/(Table1[[#This Row],[Generation (TWh)]]*10^9)</f>
        <v>692.50206212440708</v>
      </c>
    </row>
    <row r="7595" spans="1:21" x14ac:dyDescent="0.35">
      <c r="A7595" t="s">
        <v>1969</v>
      </c>
      <c r="B7595" t="s">
        <v>3263</v>
      </c>
      <c r="C7595" t="str">
        <f>SUBSTITUTE(Table1[[#This Row],[Fuel]],", ",",")</f>
        <v>fossil gas: natural gas,fossil liquids: heavy fuel oil</v>
      </c>
      <c r="D7595" t="s">
        <v>3239</v>
      </c>
      <c r="E7595" t="s">
        <v>3241</v>
      </c>
      <c r="H7595" t="s">
        <v>3440</v>
      </c>
      <c r="I7595">
        <v>105</v>
      </c>
      <c r="J7595" t="s">
        <v>3446</v>
      </c>
      <c r="K7595">
        <v>1971</v>
      </c>
      <c r="L7595" t="s">
        <v>29</v>
      </c>
      <c r="M7595" t="s">
        <v>29</v>
      </c>
      <c r="N7595">
        <v>53.575000000000003</v>
      </c>
      <c r="O7595">
        <v>49.2453</v>
      </c>
      <c r="P7595" t="s">
        <v>3578</v>
      </c>
      <c r="Q7595" s="3">
        <f>Table1[[#This Row],[Capacity (MW)]]*0.395*8760*10^-6</f>
        <v>0.36332100000000001</v>
      </c>
      <c r="R7595" s="3" cm="1">
        <f t="array" ref="R7595">AVERAGE(VLOOKUP(_xlfn.TEXTSPLIT(Table1[[#This Row],[Fuel (no space after comma)]], ","), FuelList_Final_EF!$A$2:$B$65, 2, FALSE))</f>
        <v>67.331265155508703</v>
      </c>
      <c r="S7595" s="3">
        <f>Table1[[#This Row],[Generation (TWh)]]*10^9*VLOOKUP(Table1[[#This Row],[Turbine/Engine Technology]],Technology_HR!$A$2:$B$11,2,FALSE)*10^-6</f>
        <v>3736756.4849999999</v>
      </c>
      <c r="T7595" s="5">
        <f>Table1[[#This Row],[Fuel Consumption (mmBtu)]]*Table1[[#This Row],[Emission Factor (kg CO2/ mmBtu)]]*10^3</f>
        <v>251600541713.10168</v>
      </c>
      <c r="U7595" s="3">
        <f>Table1[[#This Row],[Emissions (g CO2)]]/(Table1[[#This Row],[Generation (TWh)]]*10^9)</f>
        <v>692.50206212440708</v>
      </c>
    </row>
    <row r="7596" spans="1:21" x14ac:dyDescent="0.35">
      <c r="A7596" t="s">
        <v>1969</v>
      </c>
      <c r="B7596" t="s">
        <v>3263</v>
      </c>
      <c r="C7596" t="str">
        <f>SUBSTITUTE(Table1[[#This Row],[Fuel]],", ",",")</f>
        <v>fossil gas: natural gas,fossil liquids: heavy fuel oil</v>
      </c>
      <c r="D7596" t="s">
        <v>3239</v>
      </c>
      <c r="E7596" t="s">
        <v>3241</v>
      </c>
      <c r="H7596" t="s">
        <v>3440</v>
      </c>
      <c r="I7596">
        <v>105</v>
      </c>
      <c r="J7596" t="s">
        <v>3446</v>
      </c>
      <c r="K7596">
        <v>1971</v>
      </c>
      <c r="L7596" t="s">
        <v>29</v>
      </c>
      <c r="M7596" t="s">
        <v>29</v>
      </c>
      <c r="N7596">
        <v>53.575000000000003</v>
      </c>
      <c r="O7596">
        <v>49.2453</v>
      </c>
      <c r="P7596" t="s">
        <v>3578</v>
      </c>
      <c r="Q7596" s="3">
        <f>Table1[[#This Row],[Capacity (MW)]]*0.395*8760*10^-6</f>
        <v>0.36332100000000001</v>
      </c>
      <c r="R7596" s="3" cm="1">
        <f t="array" ref="R7596">AVERAGE(VLOOKUP(_xlfn.TEXTSPLIT(Table1[[#This Row],[Fuel (no space after comma)]], ","), FuelList_Final_EF!$A$2:$B$65, 2, FALSE))</f>
        <v>67.331265155508703</v>
      </c>
      <c r="S7596" s="3">
        <f>Table1[[#This Row],[Generation (TWh)]]*10^9*VLOOKUP(Table1[[#This Row],[Turbine/Engine Technology]],Technology_HR!$A$2:$B$11,2,FALSE)*10^-6</f>
        <v>3736756.4849999999</v>
      </c>
      <c r="T7596" s="5">
        <f>Table1[[#This Row],[Fuel Consumption (mmBtu)]]*Table1[[#This Row],[Emission Factor (kg CO2/ mmBtu)]]*10^3</f>
        <v>251600541713.10168</v>
      </c>
      <c r="U7596" s="3">
        <f>Table1[[#This Row],[Emissions (g CO2)]]/(Table1[[#This Row],[Generation (TWh)]]*10^9)</f>
        <v>692.50206212440708</v>
      </c>
    </row>
    <row r="7597" spans="1:21" x14ac:dyDescent="0.35">
      <c r="A7597" t="s">
        <v>1969</v>
      </c>
      <c r="B7597" t="s">
        <v>3263</v>
      </c>
      <c r="C7597" t="str">
        <f>SUBSTITUTE(Table1[[#This Row],[Fuel]],", ",",")</f>
        <v>fossil gas: natural gas,fossil liquids: heavy fuel oil</v>
      </c>
      <c r="D7597" t="s">
        <v>3239</v>
      </c>
      <c r="E7597" t="s">
        <v>3241</v>
      </c>
      <c r="H7597" t="s">
        <v>3440</v>
      </c>
      <c r="I7597">
        <v>110</v>
      </c>
      <c r="J7597" t="s">
        <v>3446</v>
      </c>
      <c r="K7597">
        <v>1976</v>
      </c>
      <c r="L7597" t="s">
        <v>29</v>
      </c>
      <c r="M7597" t="s">
        <v>29</v>
      </c>
      <c r="N7597">
        <v>53.575000000000003</v>
      </c>
      <c r="O7597">
        <v>49.2453</v>
      </c>
      <c r="P7597" t="s">
        <v>3578</v>
      </c>
      <c r="Q7597" s="3">
        <f>Table1[[#This Row],[Capacity (MW)]]*0.395*8760*10^-6</f>
        <v>0.38062199999999996</v>
      </c>
      <c r="R7597" s="3" cm="1">
        <f t="array" ref="R7597">AVERAGE(VLOOKUP(_xlfn.TEXTSPLIT(Table1[[#This Row],[Fuel (no space after comma)]], ","), FuelList_Final_EF!$A$2:$B$65, 2, FALSE))</f>
        <v>67.331265155508703</v>
      </c>
      <c r="S7597" s="3">
        <f>Table1[[#This Row],[Generation (TWh)]]*10^9*VLOOKUP(Table1[[#This Row],[Turbine/Engine Technology]],Technology_HR!$A$2:$B$11,2,FALSE)*10^-6</f>
        <v>3914697.2699999996</v>
      </c>
      <c r="T7597" s="5">
        <f>Table1[[#This Row],[Fuel Consumption (mmBtu)]]*Table1[[#This Row],[Emission Factor (kg CO2/ mmBtu)]]*10^3</f>
        <v>263581519889.91602</v>
      </c>
      <c r="U7597" s="3">
        <f>Table1[[#This Row],[Emissions (g CO2)]]/(Table1[[#This Row],[Generation (TWh)]]*10^9)</f>
        <v>692.50206212440708</v>
      </c>
    </row>
    <row r="7598" spans="1:21" x14ac:dyDescent="0.35">
      <c r="A7598" t="s">
        <v>1969</v>
      </c>
      <c r="B7598" t="s">
        <v>3263</v>
      </c>
      <c r="C7598" t="str">
        <f>SUBSTITUTE(Table1[[#This Row],[Fuel]],", ",",")</f>
        <v>fossil gas: natural gas,fossil liquids: heavy fuel oil</v>
      </c>
      <c r="D7598" t="s">
        <v>3239</v>
      </c>
      <c r="E7598" t="s">
        <v>3241</v>
      </c>
      <c r="H7598" t="s">
        <v>3440</v>
      </c>
      <c r="I7598">
        <v>110</v>
      </c>
      <c r="J7598" t="s">
        <v>3446</v>
      </c>
      <c r="K7598">
        <v>1978</v>
      </c>
      <c r="L7598" t="s">
        <v>29</v>
      </c>
      <c r="M7598" t="s">
        <v>29</v>
      </c>
      <c r="N7598">
        <v>53.575000000000003</v>
      </c>
      <c r="O7598">
        <v>49.2453</v>
      </c>
      <c r="P7598" t="s">
        <v>3578</v>
      </c>
      <c r="Q7598" s="3">
        <f>Table1[[#This Row],[Capacity (MW)]]*0.395*8760*10^-6</f>
        <v>0.38062199999999996</v>
      </c>
      <c r="R7598" s="3" cm="1">
        <f t="array" ref="R7598">AVERAGE(VLOOKUP(_xlfn.TEXTSPLIT(Table1[[#This Row],[Fuel (no space after comma)]], ","), FuelList_Final_EF!$A$2:$B$65, 2, FALSE))</f>
        <v>67.331265155508703</v>
      </c>
      <c r="S7598" s="3">
        <f>Table1[[#This Row],[Generation (TWh)]]*10^9*VLOOKUP(Table1[[#This Row],[Turbine/Engine Technology]],Technology_HR!$A$2:$B$11,2,FALSE)*10^-6</f>
        <v>3914697.2699999996</v>
      </c>
      <c r="T7598" s="5">
        <f>Table1[[#This Row],[Fuel Consumption (mmBtu)]]*Table1[[#This Row],[Emission Factor (kg CO2/ mmBtu)]]*10^3</f>
        <v>263581519889.91602</v>
      </c>
      <c r="U7598" s="3">
        <f>Table1[[#This Row],[Emissions (g CO2)]]/(Table1[[#This Row],[Generation (TWh)]]*10^9)</f>
        <v>692.50206212440708</v>
      </c>
    </row>
    <row r="7599" spans="1:21" x14ac:dyDescent="0.35">
      <c r="A7599" t="s">
        <v>1969</v>
      </c>
      <c r="B7599" t="s">
        <v>3263</v>
      </c>
      <c r="C7599" t="str">
        <f>SUBSTITUTE(Table1[[#This Row],[Fuel]],", ",",")</f>
        <v>fossil gas: natural gas,fossil liquids: heavy fuel oil</v>
      </c>
      <c r="D7599" t="s">
        <v>3239</v>
      </c>
      <c r="E7599" t="s">
        <v>3241</v>
      </c>
      <c r="H7599" t="s">
        <v>3440</v>
      </c>
      <c r="I7599">
        <v>135</v>
      </c>
      <c r="J7599" t="s">
        <v>3446</v>
      </c>
      <c r="K7599">
        <v>1982</v>
      </c>
      <c r="L7599" t="s">
        <v>29</v>
      </c>
      <c r="M7599" t="s">
        <v>29</v>
      </c>
      <c r="N7599">
        <v>53.575000000000003</v>
      </c>
      <c r="O7599">
        <v>49.2453</v>
      </c>
      <c r="P7599" t="s">
        <v>3578</v>
      </c>
      <c r="Q7599" s="3">
        <f>Table1[[#This Row],[Capacity (MW)]]*0.395*8760*10^-6</f>
        <v>0.46712699999999996</v>
      </c>
      <c r="R7599" s="3" cm="1">
        <f t="array" ref="R7599">AVERAGE(VLOOKUP(_xlfn.TEXTSPLIT(Table1[[#This Row],[Fuel (no space after comma)]], ","), FuelList_Final_EF!$A$2:$B$65, 2, FALSE))</f>
        <v>67.331265155508703</v>
      </c>
      <c r="S7599" s="3">
        <f>Table1[[#This Row],[Generation (TWh)]]*10^9*VLOOKUP(Table1[[#This Row],[Turbine/Engine Technology]],Technology_HR!$A$2:$B$11,2,FALSE)*10^-6</f>
        <v>4804401.1949999984</v>
      </c>
      <c r="T7599" s="5">
        <f>Table1[[#This Row],[Fuel Consumption (mmBtu)]]*Table1[[#This Row],[Emission Factor (kg CO2/ mmBtu)]]*10^3</f>
        <v>323486410773.98779</v>
      </c>
      <c r="U7599" s="3">
        <f>Table1[[#This Row],[Emissions (g CO2)]]/(Table1[[#This Row],[Generation (TWh)]]*10^9)</f>
        <v>692.50206212440696</v>
      </c>
    </row>
    <row r="7600" spans="1:21" x14ac:dyDescent="0.35">
      <c r="A7600" t="s">
        <v>1969</v>
      </c>
      <c r="B7600" t="s">
        <v>3263</v>
      </c>
      <c r="C7600" t="str">
        <f>SUBSTITUTE(Table1[[#This Row],[Fuel]],", ",",")</f>
        <v>fossil gas: natural gas,fossil liquids: heavy fuel oil</v>
      </c>
      <c r="D7600" t="s">
        <v>3239</v>
      </c>
      <c r="E7600" t="s">
        <v>3241</v>
      </c>
      <c r="H7600" t="s">
        <v>3440</v>
      </c>
      <c r="I7600">
        <v>135</v>
      </c>
      <c r="J7600" t="s">
        <v>3446</v>
      </c>
      <c r="K7600">
        <v>1983</v>
      </c>
      <c r="L7600" t="s">
        <v>29</v>
      </c>
      <c r="M7600" t="s">
        <v>29</v>
      </c>
      <c r="N7600">
        <v>53.575000000000003</v>
      </c>
      <c r="O7600">
        <v>49.2453</v>
      </c>
      <c r="P7600" t="s">
        <v>3578</v>
      </c>
      <c r="Q7600" s="3">
        <f>Table1[[#This Row],[Capacity (MW)]]*0.395*8760*10^-6</f>
        <v>0.46712699999999996</v>
      </c>
      <c r="R7600" s="3" cm="1">
        <f t="array" ref="R7600">AVERAGE(VLOOKUP(_xlfn.TEXTSPLIT(Table1[[#This Row],[Fuel (no space after comma)]], ","), FuelList_Final_EF!$A$2:$B$65, 2, FALSE))</f>
        <v>67.331265155508703</v>
      </c>
      <c r="S7600" s="3">
        <f>Table1[[#This Row],[Generation (TWh)]]*10^9*VLOOKUP(Table1[[#This Row],[Turbine/Engine Technology]],Technology_HR!$A$2:$B$11,2,FALSE)*10^-6</f>
        <v>4804401.1949999984</v>
      </c>
      <c r="T7600" s="5">
        <f>Table1[[#This Row],[Fuel Consumption (mmBtu)]]*Table1[[#This Row],[Emission Factor (kg CO2/ mmBtu)]]*10^3</f>
        <v>323486410773.98779</v>
      </c>
      <c r="U7600" s="3">
        <f>Table1[[#This Row],[Emissions (g CO2)]]/(Table1[[#This Row],[Generation (TWh)]]*10^9)</f>
        <v>692.50206212440696</v>
      </c>
    </row>
    <row r="7601" spans="1:21" x14ac:dyDescent="0.35">
      <c r="A7601" t="s">
        <v>1969</v>
      </c>
      <c r="B7601" t="s">
        <v>3263</v>
      </c>
      <c r="C7601" t="str">
        <f>SUBSTITUTE(Table1[[#This Row],[Fuel]],", ",",")</f>
        <v>fossil gas: natural gas,fossil liquids: heavy fuel oil</v>
      </c>
      <c r="D7601" t="s">
        <v>3239</v>
      </c>
      <c r="E7601" t="s">
        <v>3241</v>
      </c>
      <c r="H7601" t="s">
        <v>3440</v>
      </c>
      <c r="I7601">
        <v>142</v>
      </c>
      <c r="J7601" t="s">
        <v>3446</v>
      </c>
      <c r="K7601">
        <v>1987</v>
      </c>
      <c r="L7601" t="s">
        <v>29</v>
      </c>
      <c r="M7601" t="s">
        <v>29</v>
      </c>
      <c r="N7601">
        <v>53.575000000000003</v>
      </c>
      <c r="O7601">
        <v>49.2453</v>
      </c>
      <c r="P7601" t="s">
        <v>3578</v>
      </c>
      <c r="Q7601" s="3">
        <f>Table1[[#This Row],[Capacity (MW)]]*0.395*8760*10^-6</f>
        <v>0.49134840000000002</v>
      </c>
      <c r="R7601" s="3" cm="1">
        <f t="array" ref="R7601">AVERAGE(VLOOKUP(_xlfn.TEXTSPLIT(Table1[[#This Row],[Fuel (no space after comma)]], ","), FuelList_Final_EF!$A$2:$B$65, 2, FALSE))</f>
        <v>67.331265155508703</v>
      </c>
      <c r="S7601" s="3">
        <f>Table1[[#This Row],[Generation (TWh)]]*10^9*VLOOKUP(Table1[[#This Row],[Turbine/Engine Technology]],Technology_HR!$A$2:$B$11,2,FALSE)*10^-6</f>
        <v>5053518.2939999998</v>
      </c>
      <c r="T7601" s="5">
        <f>Table1[[#This Row],[Fuel Consumption (mmBtu)]]*Table1[[#This Row],[Emission Factor (kg CO2/ mmBtu)]]*10^3</f>
        <v>340259780221.52802</v>
      </c>
      <c r="U7601" s="3">
        <f>Table1[[#This Row],[Emissions (g CO2)]]/(Table1[[#This Row],[Generation (TWh)]]*10^9)</f>
        <v>692.50206212440708</v>
      </c>
    </row>
    <row r="7602" spans="1:21" x14ac:dyDescent="0.35">
      <c r="A7602" t="s">
        <v>1969</v>
      </c>
      <c r="B7602" t="s">
        <v>3263</v>
      </c>
      <c r="C7602" t="str">
        <f>SUBSTITUTE(Table1[[#This Row],[Fuel]],", ",",")</f>
        <v>fossil gas: natural gas,fossil liquids: heavy fuel oil</v>
      </c>
      <c r="D7602" t="s">
        <v>3239</v>
      </c>
      <c r="E7602" t="s">
        <v>3241</v>
      </c>
      <c r="H7602" t="s">
        <v>3440</v>
      </c>
      <c r="I7602">
        <v>50</v>
      </c>
      <c r="J7602" t="s">
        <v>3446</v>
      </c>
      <c r="K7602">
        <v>2021</v>
      </c>
      <c r="L7602" t="s">
        <v>29</v>
      </c>
      <c r="M7602" t="s">
        <v>29</v>
      </c>
      <c r="N7602">
        <v>67.610817999999995</v>
      </c>
      <c r="O7602">
        <v>64.083633000000006</v>
      </c>
      <c r="P7602" t="s">
        <v>3578</v>
      </c>
      <c r="Q7602" s="3">
        <f>Table1[[#This Row],[Capacity (MW)]]*0.395*8760*10^-6</f>
        <v>0.17301</v>
      </c>
      <c r="R7602" s="3" cm="1">
        <f t="array" ref="R7602">AVERAGE(VLOOKUP(_xlfn.TEXTSPLIT(Table1[[#This Row],[Fuel (no space after comma)]], ","), FuelList_Final_EF!$A$2:$B$65, 2, FALSE))</f>
        <v>67.331265155508703</v>
      </c>
      <c r="S7602" s="3">
        <f>Table1[[#This Row],[Generation (TWh)]]*10^9*VLOOKUP(Table1[[#This Row],[Turbine/Engine Technology]],Technology_HR!$A$2:$B$11,2,FALSE)*10^-6</f>
        <v>1779407.8499999999</v>
      </c>
      <c r="T7602" s="5">
        <f>Table1[[#This Row],[Fuel Consumption (mmBtu)]]*Table1[[#This Row],[Emission Factor (kg CO2/ mmBtu)]]*10^3</f>
        <v>119809781768.14365</v>
      </c>
      <c r="U7602" s="3">
        <f>Table1[[#This Row],[Emissions (g CO2)]]/(Table1[[#This Row],[Generation (TWh)]]*10^9)</f>
        <v>692.50206212440696</v>
      </c>
    </row>
    <row r="7603" spans="1:21" x14ac:dyDescent="0.35">
      <c r="A7603" t="s">
        <v>1969</v>
      </c>
      <c r="B7603" t="s">
        <v>3263</v>
      </c>
      <c r="C7603" t="str">
        <f>SUBSTITUTE(Table1[[#This Row],[Fuel]],", ",",")</f>
        <v>fossil gas: natural gas,fossil liquids: heavy fuel oil</v>
      </c>
      <c r="D7603" t="s">
        <v>3239</v>
      </c>
      <c r="E7603" t="s">
        <v>3241</v>
      </c>
      <c r="H7603" t="s">
        <v>3440</v>
      </c>
      <c r="I7603">
        <v>60</v>
      </c>
      <c r="J7603" t="s">
        <v>3446</v>
      </c>
      <c r="K7603">
        <v>2021</v>
      </c>
      <c r="L7603" t="s">
        <v>29</v>
      </c>
      <c r="M7603" t="s">
        <v>29</v>
      </c>
      <c r="N7603">
        <v>67.610817999999995</v>
      </c>
      <c r="O7603">
        <v>64.083633000000006</v>
      </c>
      <c r="P7603" t="s">
        <v>3578</v>
      </c>
      <c r="Q7603" s="3">
        <f>Table1[[#This Row],[Capacity (MW)]]*0.395*8760*10^-6</f>
        <v>0.20761200000000002</v>
      </c>
      <c r="R7603" s="3" cm="1">
        <f t="array" ref="R7603">AVERAGE(VLOOKUP(_xlfn.TEXTSPLIT(Table1[[#This Row],[Fuel (no space after comma)]], ","), FuelList_Final_EF!$A$2:$B$65, 2, FALSE))</f>
        <v>67.331265155508703</v>
      </c>
      <c r="S7603" s="3">
        <f>Table1[[#This Row],[Generation (TWh)]]*10^9*VLOOKUP(Table1[[#This Row],[Turbine/Engine Technology]],Technology_HR!$A$2:$B$11,2,FALSE)*10^-6</f>
        <v>2135289.42</v>
      </c>
      <c r="T7603" s="5">
        <f>Table1[[#This Row],[Fuel Consumption (mmBtu)]]*Table1[[#This Row],[Emission Factor (kg CO2/ mmBtu)]]*10^3</f>
        <v>143771738121.77237</v>
      </c>
      <c r="U7603" s="3">
        <f>Table1[[#This Row],[Emissions (g CO2)]]/(Table1[[#This Row],[Generation (TWh)]]*10^9)</f>
        <v>692.50206212440685</v>
      </c>
    </row>
    <row r="7604" spans="1:21" x14ac:dyDescent="0.35">
      <c r="A7604" t="s">
        <v>1947</v>
      </c>
      <c r="B7604" t="s">
        <v>3263</v>
      </c>
      <c r="C7604" t="str">
        <f>SUBSTITUTE(Table1[[#This Row],[Fuel]],", ",",")</f>
        <v>fossil gas: natural gas,fossil liquids: heavy fuel oil</v>
      </c>
      <c r="D7604" t="s">
        <v>3239</v>
      </c>
      <c r="E7604" t="s">
        <v>3241</v>
      </c>
      <c r="H7604" t="s">
        <v>3438</v>
      </c>
      <c r="I7604">
        <v>115</v>
      </c>
      <c r="J7604" t="s">
        <v>3446</v>
      </c>
      <c r="K7604">
        <v>2010</v>
      </c>
      <c r="L7604" t="s">
        <v>29</v>
      </c>
      <c r="M7604" t="s">
        <v>29</v>
      </c>
      <c r="N7604">
        <v>51.686715</v>
      </c>
      <c r="O7604">
        <v>39.157746000000003</v>
      </c>
      <c r="P7604" t="s">
        <v>3578</v>
      </c>
      <c r="Q7604" s="3">
        <f>Table1[[#This Row],[Capacity (MW)]]*0.395*8760*10^-6</f>
        <v>0.39792300000000003</v>
      </c>
      <c r="R7604" s="3" cm="1">
        <f t="array" ref="R7604">AVERAGE(VLOOKUP(_xlfn.TEXTSPLIT(Table1[[#This Row],[Fuel (no space after comma)]], ","), FuelList_Final_EF!$A$2:$B$65, 2, FALSE))</f>
        <v>67.331265155508703</v>
      </c>
      <c r="S7604" s="3">
        <f>Table1[[#This Row],[Generation (TWh)]]*10^9*VLOOKUP(Table1[[#This Row],[Turbine/Engine Technology]],Technology_HR!$A$2:$B$11,2,FALSE)*10^-6</f>
        <v>3003920.727</v>
      </c>
      <c r="T7604" s="5">
        <f>Table1[[#This Row],[Fuel Consumption (mmBtu)]]*Table1[[#This Row],[Emission Factor (kg CO2/ mmBtu)]]*10^3</f>
        <v>202257782975.76547</v>
      </c>
      <c r="U7604" s="3">
        <f>Table1[[#This Row],[Emissions (g CO2)]]/(Table1[[#This Row],[Generation (TWh)]]*10^9)</f>
        <v>508.28372065893518</v>
      </c>
    </row>
    <row r="7605" spans="1:21" x14ac:dyDescent="0.35">
      <c r="A7605" t="s">
        <v>1947</v>
      </c>
      <c r="B7605" t="s">
        <v>3263</v>
      </c>
      <c r="C7605" t="str">
        <f>SUBSTITUTE(Table1[[#This Row],[Fuel]],", ",",")</f>
        <v>fossil gas: natural gas,fossil liquids: heavy fuel oil</v>
      </c>
      <c r="D7605" t="s">
        <v>3239</v>
      </c>
      <c r="E7605" t="s">
        <v>3241</v>
      </c>
      <c r="H7605" t="s">
        <v>3438</v>
      </c>
      <c r="I7605">
        <v>120</v>
      </c>
      <c r="J7605" t="s">
        <v>3446</v>
      </c>
      <c r="K7605">
        <v>2020</v>
      </c>
      <c r="L7605" t="s">
        <v>29</v>
      </c>
      <c r="M7605" t="s">
        <v>29</v>
      </c>
      <c r="N7605">
        <v>51.686700000000002</v>
      </c>
      <c r="O7605">
        <v>39.157699999999998</v>
      </c>
      <c r="P7605" t="s">
        <v>3578</v>
      </c>
      <c r="Q7605" s="3">
        <f>Table1[[#This Row],[Capacity (MW)]]*0.395*8760*10^-6</f>
        <v>0.41522400000000004</v>
      </c>
      <c r="R7605" s="3" cm="1">
        <f t="array" ref="R7605">AVERAGE(VLOOKUP(_xlfn.TEXTSPLIT(Table1[[#This Row],[Fuel (no space after comma)]], ","), FuelList_Final_EF!$A$2:$B$65, 2, FALSE))</f>
        <v>67.331265155508703</v>
      </c>
      <c r="S7605" s="3">
        <f>Table1[[#This Row],[Generation (TWh)]]*10^9*VLOOKUP(Table1[[#This Row],[Turbine/Engine Technology]],Technology_HR!$A$2:$B$11,2,FALSE)*10^-6</f>
        <v>3134525.9760000003</v>
      </c>
      <c r="T7605" s="5">
        <f>Table1[[#This Row],[Fuel Consumption (mmBtu)]]*Table1[[#This Row],[Emission Factor (kg CO2/ mmBtu)]]*10^3</f>
        <v>211051599626.88571</v>
      </c>
      <c r="U7605" s="3">
        <f>Table1[[#This Row],[Emissions (g CO2)]]/(Table1[[#This Row],[Generation (TWh)]]*10^9)</f>
        <v>508.28372065893512</v>
      </c>
    </row>
    <row r="7606" spans="1:21" x14ac:dyDescent="0.35">
      <c r="A7606" t="s">
        <v>1947</v>
      </c>
      <c r="B7606" t="s">
        <v>3263</v>
      </c>
      <c r="C7606" t="str">
        <f>SUBSTITUTE(Table1[[#This Row],[Fuel]],", ",",")</f>
        <v>fossil gas: natural gas,fossil liquids: heavy fuel oil</v>
      </c>
      <c r="D7606" t="s">
        <v>3239</v>
      </c>
      <c r="E7606" t="s">
        <v>3241</v>
      </c>
      <c r="H7606" t="s">
        <v>3438</v>
      </c>
      <c r="I7606">
        <v>120</v>
      </c>
      <c r="J7606" t="s">
        <v>3446</v>
      </c>
      <c r="K7606">
        <v>2020</v>
      </c>
      <c r="L7606" t="s">
        <v>29</v>
      </c>
      <c r="M7606" t="s">
        <v>29</v>
      </c>
      <c r="N7606">
        <v>51.686700000000002</v>
      </c>
      <c r="O7606">
        <v>39.157699999999998</v>
      </c>
      <c r="P7606" t="s">
        <v>3578</v>
      </c>
      <c r="Q7606" s="3">
        <f>Table1[[#This Row],[Capacity (MW)]]*0.395*8760*10^-6</f>
        <v>0.41522400000000004</v>
      </c>
      <c r="R7606" s="3" cm="1">
        <f t="array" ref="R7606">AVERAGE(VLOOKUP(_xlfn.TEXTSPLIT(Table1[[#This Row],[Fuel (no space after comma)]], ","), FuelList_Final_EF!$A$2:$B$65, 2, FALSE))</f>
        <v>67.331265155508703</v>
      </c>
      <c r="S7606" s="3">
        <f>Table1[[#This Row],[Generation (TWh)]]*10^9*VLOOKUP(Table1[[#This Row],[Turbine/Engine Technology]],Technology_HR!$A$2:$B$11,2,FALSE)*10^-6</f>
        <v>3134525.9760000003</v>
      </c>
      <c r="T7606" s="5">
        <f>Table1[[#This Row],[Fuel Consumption (mmBtu)]]*Table1[[#This Row],[Emission Factor (kg CO2/ mmBtu)]]*10^3</f>
        <v>211051599626.88571</v>
      </c>
      <c r="U7606" s="3">
        <f>Table1[[#This Row],[Emissions (g CO2)]]/(Table1[[#This Row],[Generation (TWh)]]*10^9)</f>
        <v>508.28372065893512</v>
      </c>
    </row>
    <row r="7607" spans="1:21" x14ac:dyDescent="0.35">
      <c r="A7607" t="s">
        <v>2040</v>
      </c>
      <c r="B7607" t="s">
        <v>3239</v>
      </c>
      <c r="C7607" t="str">
        <f>SUBSTITUTE(Table1[[#This Row],[Fuel]],", ",",")</f>
        <v>fossil gas: natural gas</v>
      </c>
      <c r="D7607" t="s">
        <v>3239</v>
      </c>
      <c r="H7607" t="s">
        <v>3438</v>
      </c>
      <c r="I7607">
        <v>122</v>
      </c>
      <c r="J7607" t="s">
        <v>3445</v>
      </c>
      <c r="K7607" t="s">
        <v>29</v>
      </c>
      <c r="L7607" t="s">
        <v>29</v>
      </c>
      <c r="M7607" t="s">
        <v>29</v>
      </c>
      <c r="N7607">
        <v>42.729475999999998</v>
      </c>
      <c r="O7607">
        <v>133.05711099999999</v>
      </c>
      <c r="P7607" t="s">
        <v>3578</v>
      </c>
      <c r="Q7607" s="3">
        <f>Table1[[#This Row],[Capacity (MW)]]*0.395*8760*10^-6</f>
        <v>0.42214440000000003</v>
      </c>
      <c r="R7607" s="3" cm="1">
        <f t="array" ref="R7607">AVERAGE(VLOOKUP(_xlfn.TEXTSPLIT(Table1[[#This Row],[Fuel (no space after comma)]], ","), FuelList_Final_EF!$A$2:$B$65, 2, FALSE))</f>
        <v>53.06</v>
      </c>
      <c r="S7607" s="3">
        <f>Table1[[#This Row],[Generation (TWh)]]*10^9*VLOOKUP(Table1[[#This Row],[Turbine/Engine Technology]],Technology_HR!$A$2:$B$11,2,FALSE)*10^-6</f>
        <v>3186768.0756000006</v>
      </c>
      <c r="T7607" s="5">
        <f>Table1[[#This Row],[Fuel Consumption (mmBtu)]]*Table1[[#This Row],[Emission Factor (kg CO2/ mmBtu)]]*10^3</f>
        <v>169089914091.33603</v>
      </c>
      <c r="U7607" s="3">
        <f>Table1[[#This Row],[Emissions (g CO2)]]/(Table1[[#This Row],[Generation (TWh)]]*10^9)</f>
        <v>400.54993999999999</v>
      </c>
    </row>
    <row r="7608" spans="1:21" x14ac:dyDescent="0.35">
      <c r="A7608" t="s">
        <v>2040</v>
      </c>
      <c r="B7608" t="s">
        <v>3239</v>
      </c>
      <c r="C7608" t="str">
        <f>SUBSTITUTE(Table1[[#This Row],[Fuel]],", ",",")</f>
        <v>fossil gas: natural gas</v>
      </c>
      <c r="D7608" t="s">
        <v>3239</v>
      </c>
      <c r="H7608" t="s">
        <v>3438</v>
      </c>
      <c r="I7608">
        <v>122</v>
      </c>
      <c r="J7608" t="s">
        <v>3445</v>
      </c>
      <c r="K7608" t="s">
        <v>29</v>
      </c>
      <c r="L7608" t="s">
        <v>29</v>
      </c>
      <c r="M7608" t="s">
        <v>29</v>
      </c>
      <c r="N7608">
        <v>42.729475999999998</v>
      </c>
      <c r="O7608">
        <v>133.05711099999999</v>
      </c>
      <c r="P7608" t="s">
        <v>3578</v>
      </c>
      <c r="Q7608" s="3">
        <f>Table1[[#This Row],[Capacity (MW)]]*0.395*8760*10^-6</f>
        <v>0.42214440000000003</v>
      </c>
      <c r="R7608" s="3" cm="1">
        <f t="array" ref="R7608">AVERAGE(VLOOKUP(_xlfn.TEXTSPLIT(Table1[[#This Row],[Fuel (no space after comma)]], ","), FuelList_Final_EF!$A$2:$B$65, 2, FALSE))</f>
        <v>53.06</v>
      </c>
      <c r="S7608" s="3">
        <f>Table1[[#This Row],[Generation (TWh)]]*10^9*VLOOKUP(Table1[[#This Row],[Turbine/Engine Technology]],Technology_HR!$A$2:$B$11,2,FALSE)*10^-6</f>
        <v>3186768.0756000006</v>
      </c>
      <c r="T7608" s="5">
        <f>Table1[[#This Row],[Fuel Consumption (mmBtu)]]*Table1[[#This Row],[Emission Factor (kg CO2/ mmBtu)]]*10^3</f>
        <v>169089914091.33603</v>
      </c>
      <c r="U7608" s="3">
        <f>Table1[[#This Row],[Emissions (g CO2)]]/(Table1[[#This Row],[Generation (TWh)]]*10^9)</f>
        <v>400.54993999999999</v>
      </c>
    </row>
    <row r="7609" spans="1:21" x14ac:dyDescent="0.35">
      <c r="A7609" t="s">
        <v>2040</v>
      </c>
      <c r="B7609" t="s">
        <v>3239</v>
      </c>
      <c r="C7609" t="str">
        <f>SUBSTITUTE(Table1[[#This Row],[Fuel]],", ",",")</f>
        <v>fossil gas: natural gas</v>
      </c>
      <c r="D7609" t="s">
        <v>3239</v>
      </c>
      <c r="H7609" t="s">
        <v>3438</v>
      </c>
      <c r="I7609">
        <v>122</v>
      </c>
      <c r="J7609" t="s">
        <v>3445</v>
      </c>
      <c r="K7609" t="s">
        <v>29</v>
      </c>
      <c r="L7609" t="s">
        <v>29</v>
      </c>
      <c r="M7609" t="s">
        <v>29</v>
      </c>
      <c r="N7609">
        <v>42.729475999999998</v>
      </c>
      <c r="O7609">
        <v>133.05711099999999</v>
      </c>
      <c r="P7609" t="s">
        <v>3578</v>
      </c>
      <c r="Q7609" s="3">
        <f>Table1[[#This Row],[Capacity (MW)]]*0.395*8760*10^-6</f>
        <v>0.42214440000000003</v>
      </c>
      <c r="R7609" s="3" cm="1">
        <f t="array" ref="R7609">AVERAGE(VLOOKUP(_xlfn.TEXTSPLIT(Table1[[#This Row],[Fuel (no space after comma)]], ","), FuelList_Final_EF!$A$2:$B$65, 2, FALSE))</f>
        <v>53.06</v>
      </c>
      <c r="S7609" s="3">
        <f>Table1[[#This Row],[Generation (TWh)]]*10^9*VLOOKUP(Table1[[#This Row],[Turbine/Engine Technology]],Technology_HR!$A$2:$B$11,2,FALSE)*10^-6</f>
        <v>3186768.0756000006</v>
      </c>
      <c r="T7609" s="5">
        <f>Table1[[#This Row],[Fuel Consumption (mmBtu)]]*Table1[[#This Row],[Emission Factor (kg CO2/ mmBtu)]]*10^3</f>
        <v>169089914091.33603</v>
      </c>
      <c r="U7609" s="3">
        <f>Table1[[#This Row],[Emissions (g CO2)]]/(Table1[[#This Row],[Generation (TWh)]]*10^9)</f>
        <v>400.54993999999999</v>
      </c>
    </row>
    <row r="7610" spans="1:21" x14ac:dyDescent="0.35">
      <c r="A7610" t="s">
        <v>2040</v>
      </c>
      <c r="B7610" t="s">
        <v>3239</v>
      </c>
      <c r="C7610" t="str">
        <f>SUBSTITUTE(Table1[[#This Row],[Fuel]],", ",",")</f>
        <v>fossil gas: natural gas</v>
      </c>
      <c r="D7610" t="s">
        <v>3239</v>
      </c>
      <c r="H7610" t="s">
        <v>3436</v>
      </c>
      <c r="I7610">
        <v>77</v>
      </c>
      <c r="J7610" t="s">
        <v>3445</v>
      </c>
      <c r="K7610" t="s">
        <v>29</v>
      </c>
      <c r="L7610" t="s">
        <v>29</v>
      </c>
      <c r="M7610" t="s">
        <v>29</v>
      </c>
      <c r="N7610">
        <v>42.729475999999998</v>
      </c>
      <c r="O7610">
        <v>133.05711099999999</v>
      </c>
      <c r="P7610" t="s">
        <v>3578</v>
      </c>
      <c r="Q7610" s="3">
        <f>Table1[[#This Row],[Capacity (MW)]]*0.395*8760*10^-6</f>
        <v>0.26643539999999999</v>
      </c>
      <c r="R7610" s="3" cm="1">
        <f t="array" ref="R7610">AVERAGE(VLOOKUP(_xlfn.TEXTSPLIT(Table1[[#This Row],[Fuel (no space after comma)]], ","), FuelList_Final_EF!$A$2:$B$65, 2, FALSE))</f>
        <v>53.06</v>
      </c>
      <c r="S7610" s="3">
        <f>Table1[[#This Row],[Generation (TWh)]]*10^9*VLOOKUP(Table1[[#This Row],[Turbine/Engine Technology]],Technology_HR!$A$2:$B$11,2,FALSE)*10^-6</f>
        <v>2933453.7539999997</v>
      </c>
      <c r="T7610" s="5">
        <f>Table1[[#This Row],[Fuel Consumption (mmBtu)]]*Table1[[#This Row],[Emission Factor (kg CO2/ mmBtu)]]*10^3</f>
        <v>155649056187.23999</v>
      </c>
      <c r="U7610" s="3">
        <f>Table1[[#This Row],[Emissions (g CO2)]]/(Table1[[#This Row],[Generation (TWh)]]*10^9)</f>
        <v>584.19060000000002</v>
      </c>
    </row>
    <row r="7611" spans="1:21" x14ac:dyDescent="0.35">
      <c r="A7611" t="s">
        <v>2040</v>
      </c>
      <c r="B7611" t="s">
        <v>3239</v>
      </c>
      <c r="C7611" t="str">
        <f>SUBSTITUTE(Table1[[#This Row],[Fuel]],", ",",")</f>
        <v>fossil gas: natural gas</v>
      </c>
      <c r="D7611" t="s">
        <v>3239</v>
      </c>
      <c r="H7611" t="s">
        <v>3436</v>
      </c>
      <c r="I7611">
        <v>77</v>
      </c>
      <c r="J7611" t="s">
        <v>3445</v>
      </c>
      <c r="K7611" t="s">
        <v>29</v>
      </c>
      <c r="L7611" t="s">
        <v>29</v>
      </c>
      <c r="M7611" t="s">
        <v>29</v>
      </c>
      <c r="N7611">
        <v>42.729475999999998</v>
      </c>
      <c r="O7611">
        <v>133.05711099999999</v>
      </c>
      <c r="P7611" t="s">
        <v>3578</v>
      </c>
      <c r="Q7611" s="3">
        <f>Table1[[#This Row],[Capacity (MW)]]*0.395*8760*10^-6</f>
        <v>0.26643539999999999</v>
      </c>
      <c r="R7611" s="3" cm="1">
        <f t="array" ref="R7611">AVERAGE(VLOOKUP(_xlfn.TEXTSPLIT(Table1[[#This Row],[Fuel (no space after comma)]], ","), FuelList_Final_EF!$A$2:$B$65, 2, FALSE))</f>
        <v>53.06</v>
      </c>
      <c r="S7611" s="3">
        <f>Table1[[#This Row],[Generation (TWh)]]*10^9*VLOOKUP(Table1[[#This Row],[Turbine/Engine Technology]],Technology_HR!$A$2:$B$11,2,FALSE)*10^-6</f>
        <v>2933453.7539999997</v>
      </c>
      <c r="T7611" s="5">
        <f>Table1[[#This Row],[Fuel Consumption (mmBtu)]]*Table1[[#This Row],[Emission Factor (kg CO2/ mmBtu)]]*10^3</f>
        <v>155649056187.23999</v>
      </c>
      <c r="U7611" s="3">
        <f>Table1[[#This Row],[Emissions (g CO2)]]/(Table1[[#This Row],[Generation (TWh)]]*10^9)</f>
        <v>584.19060000000002</v>
      </c>
    </row>
    <row r="7612" spans="1:21" x14ac:dyDescent="0.35">
      <c r="A7612" t="s">
        <v>29</v>
      </c>
      <c r="B7612" t="s">
        <v>3239</v>
      </c>
      <c r="C7612" t="str">
        <f>SUBSTITUTE(Table1[[#This Row],[Fuel]],", ",",")</f>
        <v>fossil gas: natural gas</v>
      </c>
      <c r="D7612" t="s">
        <v>3239</v>
      </c>
      <c r="H7612" t="s">
        <v>3438</v>
      </c>
      <c r="I7612">
        <v>170</v>
      </c>
      <c r="J7612" t="s">
        <v>3452</v>
      </c>
      <c r="K7612" t="s">
        <v>29</v>
      </c>
      <c r="L7612" t="s">
        <v>29</v>
      </c>
      <c r="M7612" t="s">
        <v>29</v>
      </c>
      <c r="N7612">
        <v>60.021312000000002</v>
      </c>
      <c r="O7612">
        <v>30.662641000000001</v>
      </c>
      <c r="P7612" t="s">
        <v>3578</v>
      </c>
      <c r="Q7612" s="3">
        <f>Table1[[#This Row],[Capacity (MW)]]*0.395*8760*10^-6</f>
        <v>0.58823399999999992</v>
      </c>
      <c r="R7612" s="3" cm="1">
        <f t="array" ref="R7612">AVERAGE(VLOOKUP(_xlfn.TEXTSPLIT(Table1[[#This Row],[Fuel (no space after comma)]], ","), FuelList_Final_EF!$A$2:$B$65, 2, FALSE))</f>
        <v>53.06</v>
      </c>
      <c r="S7612" s="3">
        <f>Table1[[#This Row],[Generation (TWh)]]*10^9*VLOOKUP(Table1[[#This Row],[Turbine/Engine Technology]],Technology_HR!$A$2:$B$11,2,FALSE)*10^-6</f>
        <v>4440578.4659999991</v>
      </c>
      <c r="T7612" s="5">
        <f>Table1[[#This Row],[Fuel Consumption (mmBtu)]]*Table1[[#This Row],[Emission Factor (kg CO2/ mmBtu)]]*10^3</f>
        <v>235617093405.95996</v>
      </c>
      <c r="U7612" s="3">
        <f>Table1[[#This Row],[Emissions (g CO2)]]/(Table1[[#This Row],[Generation (TWh)]]*10^9)</f>
        <v>400.54993999999999</v>
      </c>
    </row>
    <row r="7613" spans="1:21" x14ac:dyDescent="0.35">
      <c r="A7613" t="s">
        <v>1950</v>
      </c>
      <c r="B7613" t="s">
        <v>3263</v>
      </c>
      <c r="C7613" t="str">
        <f>SUBSTITUTE(Table1[[#This Row],[Fuel]],", ",",")</f>
        <v>fossil gas: natural gas,fossil liquids: heavy fuel oil</v>
      </c>
      <c r="D7613" t="s">
        <v>3239</v>
      </c>
      <c r="E7613" t="s">
        <v>3241</v>
      </c>
      <c r="H7613" t="s">
        <v>3440</v>
      </c>
      <c r="I7613">
        <v>100</v>
      </c>
      <c r="J7613" t="s">
        <v>3446</v>
      </c>
      <c r="K7613">
        <v>1954</v>
      </c>
      <c r="L7613" t="s">
        <v>29</v>
      </c>
      <c r="M7613" t="s">
        <v>29</v>
      </c>
      <c r="N7613">
        <v>59.9694</v>
      </c>
      <c r="O7613">
        <v>30.3767</v>
      </c>
      <c r="P7613" t="s">
        <v>3578</v>
      </c>
      <c r="Q7613" s="3">
        <f>Table1[[#This Row],[Capacity (MW)]]*0.395*8760*10^-6</f>
        <v>0.34601999999999999</v>
      </c>
      <c r="R7613" s="3" cm="1">
        <f t="array" ref="R7613">AVERAGE(VLOOKUP(_xlfn.TEXTSPLIT(Table1[[#This Row],[Fuel (no space after comma)]], ","), FuelList_Final_EF!$A$2:$B$65, 2, FALSE))</f>
        <v>67.331265155508703</v>
      </c>
      <c r="S7613" s="3">
        <f>Table1[[#This Row],[Generation (TWh)]]*10^9*VLOOKUP(Table1[[#This Row],[Turbine/Engine Technology]],Technology_HR!$A$2:$B$11,2,FALSE)*10^-6</f>
        <v>3558815.6999999997</v>
      </c>
      <c r="T7613" s="5">
        <f>Table1[[#This Row],[Fuel Consumption (mmBtu)]]*Table1[[#This Row],[Emission Factor (kg CO2/ mmBtu)]]*10^3</f>
        <v>239619563536.28729</v>
      </c>
      <c r="U7613" s="3">
        <f>Table1[[#This Row],[Emissions (g CO2)]]/(Table1[[#This Row],[Generation (TWh)]]*10^9)</f>
        <v>692.50206212440696</v>
      </c>
    </row>
    <row r="7614" spans="1:21" x14ac:dyDescent="0.35">
      <c r="A7614" t="s">
        <v>1950</v>
      </c>
      <c r="B7614" t="s">
        <v>3263</v>
      </c>
      <c r="C7614" t="str">
        <f>SUBSTITUTE(Table1[[#This Row],[Fuel]],", ",",")</f>
        <v>fossil gas: natural gas,fossil liquids: heavy fuel oil</v>
      </c>
      <c r="D7614" t="s">
        <v>3239</v>
      </c>
      <c r="E7614" t="s">
        <v>3241</v>
      </c>
      <c r="H7614" t="s">
        <v>3440</v>
      </c>
      <c r="I7614">
        <v>123</v>
      </c>
      <c r="J7614" t="s">
        <v>3446</v>
      </c>
      <c r="K7614">
        <v>2017</v>
      </c>
      <c r="L7614" t="s">
        <v>29</v>
      </c>
      <c r="M7614" t="s">
        <v>29</v>
      </c>
      <c r="N7614">
        <v>59.9694</v>
      </c>
      <c r="O7614">
        <v>30.3767</v>
      </c>
      <c r="P7614" t="s">
        <v>3578</v>
      </c>
      <c r="Q7614" s="3">
        <f>Table1[[#This Row],[Capacity (MW)]]*0.395*8760*10^-6</f>
        <v>0.4256046</v>
      </c>
      <c r="R7614" s="3" cm="1">
        <f t="array" ref="R7614">AVERAGE(VLOOKUP(_xlfn.TEXTSPLIT(Table1[[#This Row],[Fuel (no space after comma)]], ","), FuelList_Final_EF!$A$2:$B$65, 2, FALSE))</f>
        <v>67.331265155508703</v>
      </c>
      <c r="S7614" s="3">
        <f>Table1[[#This Row],[Generation (TWh)]]*10^9*VLOOKUP(Table1[[#This Row],[Turbine/Engine Technology]],Technology_HR!$A$2:$B$11,2,FALSE)*10^-6</f>
        <v>4377343.3109999998</v>
      </c>
      <c r="T7614" s="5">
        <f>Table1[[#This Row],[Fuel Consumption (mmBtu)]]*Table1[[#This Row],[Emission Factor (kg CO2/ mmBtu)]]*10^3</f>
        <v>294732063149.63342</v>
      </c>
      <c r="U7614" s="3">
        <f>Table1[[#This Row],[Emissions (g CO2)]]/(Table1[[#This Row],[Generation (TWh)]]*10^9)</f>
        <v>692.50206212440708</v>
      </c>
    </row>
    <row r="7615" spans="1:21" x14ac:dyDescent="0.35">
      <c r="A7615" t="s">
        <v>2041</v>
      </c>
      <c r="B7615" t="s">
        <v>3382</v>
      </c>
      <c r="C7615" t="str">
        <f>SUBSTITUTE(Table1[[#This Row],[Fuel]],", ",",")</f>
        <v>fossil gas: natural gas,coal: unknown,fossil gas: unknown</v>
      </c>
      <c r="D7615" t="s">
        <v>3239</v>
      </c>
      <c r="E7615" t="s">
        <v>3645</v>
      </c>
      <c r="F7615" t="s">
        <v>3245</v>
      </c>
      <c r="H7615" t="s">
        <v>3440</v>
      </c>
      <c r="I7615">
        <v>150</v>
      </c>
      <c r="J7615" t="s">
        <v>3446</v>
      </c>
      <c r="K7615">
        <v>1963</v>
      </c>
      <c r="L7615" t="s">
        <v>29</v>
      </c>
      <c r="M7615" t="s">
        <v>29</v>
      </c>
      <c r="N7615">
        <v>59.340648999999999</v>
      </c>
      <c r="O7615">
        <v>57.246060999999997</v>
      </c>
      <c r="P7615" t="s">
        <v>3578</v>
      </c>
      <c r="Q7615" s="3">
        <f>Table1[[#This Row],[Capacity (MW)]]*0.395*8760*10^-6</f>
        <v>0.51902999999999999</v>
      </c>
      <c r="R7615" s="3" cm="1">
        <f t="array" ref="R7615">AVERAGE(VLOOKUP(_xlfn.TEXTSPLIT(Table1[[#This Row],[Fuel (no space after comma)]], ","), FuelList_Final_EF!$A$2:$B$65, 2, FALSE))</f>
        <v>71.21424600246003</v>
      </c>
      <c r="S7615" s="3">
        <f>Table1[[#This Row],[Generation (TWh)]]*10^9*VLOOKUP(Table1[[#This Row],[Turbine/Engine Technology]],Technology_HR!$A$2:$B$11,2,FALSE)*10^-6</f>
        <v>5338223.55</v>
      </c>
      <c r="T7615" s="5">
        <f>Table1[[#This Row],[Fuel Consumption (mmBtu)]]*Table1[[#This Row],[Emission Factor (kg CO2/ mmBtu)]]*10^3</f>
        <v>380157565105.8255</v>
      </c>
      <c r="U7615" s="3">
        <f>Table1[[#This Row],[Emissions (g CO2)]]/(Table1[[#This Row],[Generation (TWh)]]*10^9)</f>
        <v>732.43852013530147</v>
      </c>
    </row>
    <row r="7616" spans="1:21" x14ac:dyDescent="0.35">
      <c r="A7616" t="s">
        <v>2041</v>
      </c>
      <c r="B7616" t="s">
        <v>3382</v>
      </c>
      <c r="C7616" t="str">
        <f>SUBSTITUTE(Table1[[#This Row],[Fuel]],", ",",")</f>
        <v>fossil gas: natural gas,coal: unknown,fossil gas: unknown</v>
      </c>
      <c r="D7616" t="s">
        <v>3239</v>
      </c>
      <c r="E7616" t="s">
        <v>3645</v>
      </c>
      <c r="F7616" t="s">
        <v>3245</v>
      </c>
      <c r="H7616" t="s">
        <v>3440</v>
      </c>
      <c r="I7616">
        <v>150</v>
      </c>
      <c r="J7616" t="s">
        <v>3446</v>
      </c>
      <c r="K7616">
        <v>1964</v>
      </c>
      <c r="L7616" t="s">
        <v>29</v>
      </c>
      <c r="M7616" t="s">
        <v>29</v>
      </c>
      <c r="N7616">
        <v>59.340648999999999</v>
      </c>
      <c r="O7616">
        <v>57.246060999999997</v>
      </c>
      <c r="P7616" t="s">
        <v>3578</v>
      </c>
      <c r="Q7616" s="3">
        <f>Table1[[#This Row],[Capacity (MW)]]*0.395*8760*10^-6</f>
        <v>0.51902999999999999</v>
      </c>
      <c r="R7616" s="3" cm="1">
        <f t="array" ref="R7616">AVERAGE(VLOOKUP(_xlfn.TEXTSPLIT(Table1[[#This Row],[Fuel (no space after comma)]], ","), FuelList_Final_EF!$A$2:$B$65, 2, FALSE))</f>
        <v>71.21424600246003</v>
      </c>
      <c r="S7616" s="3">
        <f>Table1[[#This Row],[Generation (TWh)]]*10^9*VLOOKUP(Table1[[#This Row],[Turbine/Engine Technology]],Technology_HR!$A$2:$B$11,2,FALSE)*10^-6</f>
        <v>5338223.55</v>
      </c>
      <c r="T7616" s="5">
        <f>Table1[[#This Row],[Fuel Consumption (mmBtu)]]*Table1[[#This Row],[Emission Factor (kg CO2/ mmBtu)]]*10^3</f>
        <v>380157565105.8255</v>
      </c>
      <c r="U7616" s="3">
        <f>Table1[[#This Row],[Emissions (g CO2)]]/(Table1[[#This Row],[Generation (TWh)]]*10^9)</f>
        <v>732.43852013530147</v>
      </c>
    </row>
    <row r="7617" spans="1:21" x14ac:dyDescent="0.35">
      <c r="A7617" t="s">
        <v>2041</v>
      </c>
      <c r="B7617" t="s">
        <v>3382</v>
      </c>
      <c r="C7617" t="str">
        <f>SUBSTITUTE(Table1[[#This Row],[Fuel]],", ",",")</f>
        <v>fossil gas: natural gas,coal: unknown,fossil gas: unknown</v>
      </c>
      <c r="D7617" t="s">
        <v>3239</v>
      </c>
      <c r="E7617" t="s">
        <v>3645</v>
      </c>
      <c r="F7617" t="s">
        <v>3245</v>
      </c>
      <c r="H7617" t="s">
        <v>3440</v>
      </c>
      <c r="I7617">
        <v>150</v>
      </c>
      <c r="J7617" t="s">
        <v>3446</v>
      </c>
      <c r="K7617">
        <v>1964</v>
      </c>
      <c r="L7617" t="s">
        <v>29</v>
      </c>
      <c r="M7617" t="s">
        <v>29</v>
      </c>
      <c r="N7617">
        <v>59.340648999999999</v>
      </c>
      <c r="O7617">
        <v>57.246060999999997</v>
      </c>
      <c r="P7617" t="s">
        <v>3578</v>
      </c>
      <c r="Q7617" s="3">
        <f>Table1[[#This Row],[Capacity (MW)]]*0.395*8760*10^-6</f>
        <v>0.51902999999999999</v>
      </c>
      <c r="R7617" s="3" cm="1">
        <f t="array" ref="R7617">AVERAGE(VLOOKUP(_xlfn.TEXTSPLIT(Table1[[#This Row],[Fuel (no space after comma)]], ","), FuelList_Final_EF!$A$2:$B$65, 2, FALSE))</f>
        <v>71.21424600246003</v>
      </c>
      <c r="S7617" s="3">
        <f>Table1[[#This Row],[Generation (TWh)]]*10^9*VLOOKUP(Table1[[#This Row],[Turbine/Engine Technology]],Technology_HR!$A$2:$B$11,2,FALSE)*10^-6</f>
        <v>5338223.55</v>
      </c>
      <c r="T7617" s="5">
        <f>Table1[[#This Row],[Fuel Consumption (mmBtu)]]*Table1[[#This Row],[Emission Factor (kg CO2/ mmBtu)]]*10^3</f>
        <v>380157565105.8255</v>
      </c>
      <c r="U7617" s="3">
        <f>Table1[[#This Row],[Emissions (g CO2)]]/(Table1[[#This Row],[Generation (TWh)]]*10^9)</f>
        <v>732.43852013530147</v>
      </c>
    </row>
    <row r="7618" spans="1:21" x14ac:dyDescent="0.35">
      <c r="A7618" t="s">
        <v>2041</v>
      </c>
      <c r="B7618" t="s">
        <v>3382</v>
      </c>
      <c r="C7618" t="str">
        <f>SUBSTITUTE(Table1[[#This Row],[Fuel]],", ",",")</f>
        <v>fossil gas: natural gas,coal: unknown,fossil gas: unknown</v>
      </c>
      <c r="D7618" t="s">
        <v>3239</v>
      </c>
      <c r="E7618" t="s">
        <v>3645</v>
      </c>
      <c r="F7618" t="s">
        <v>3245</v>
      </c>
      <c r="H7618" t="s">
        <v>3440</v>
      </c>
      <c r="I7618">
        <v>150</v>
      </c>
      <c r="J7618" t="s">
        <v>3446</v>
      </c>
      <c r="K7618">
        <v>1965</v>
      </c>
      <c r="L7618" t="s">
        <v>29</v>
      </c>
      <c r="M7618" t="s">
        <v>29</v>
      </c>
      <c r="N7618">
        <v>59.340648999999999</v>
      </c>
      <c r="O7618">
        <v>57.246060999999997</v>
      </c>
      <c r="P7618" t="s">
        <v>3578</v>
      </c>
      <c r="Q7618" s="3">
        <f>Table1[[#This Row],[Capacity (MW)]]*0.395*8760*10^-6</f>
        <v>0.51902999999999999</v>
      </c>
      <c r="R7618" s="3" cm="1">
        <f t="array" ref="R7618">AVERAGE(VLOOKUP(_xlfn.TEXTSPLIT(Table1[[#This Row],[Fuel (no space after comma)]], ","), FuelList_Final_EF!$A$2:$B$65, 2, FALSE))</f>
        <v>71.21424600246003</v>
      </c>
      <c r="S7618" s="3">
        <f>Table1[[#This Row],[Generation (TWh)]]*10^9*VLOOKUP(Table1[[#This Row],[Turbine/Engine Technology]],Technology_HR!$A$2:$B$11,2,FALSE)*10^-6</f>
        <v>5338223.55</v>
      </c>
      <c r="T7618" s="5">
        <f>Table1[[#This Row],[Fuel Consumption (mmBtu)]]*Table1[[#This Row],[Emission Factor (kg CO2/ mmBtu)]]*10^3</f>
        <v>380157565105.8255</v>
      </c>
      <c r="U7618" s="3">
        <f>Table1[[#This Row],[Emissions (g CO2)]]/(Table1[[#This Row],[Generation (TWh)]]*10^9)</f>
        <v>732.43852013530147</v>
      </c>
    </row>
    <row r="7619" spans="1:21" x14ac:dyDescent="0.35">
      <c r="A7619" t="s">
        <v>2041</v>
      </c>
      <c r="B7619" t="s">
        <v>3382</v>
      </c>
      <c r="C7619" t="str">
        <f>SUBSTITUTE(Table1[[#This Row],[Fuel]],", ",",")</f>
        <v>fossil gas: natural gas,coal: unknown,fossil gas: unknown</v>
      </c>
      <c r="D7619" t="s">
        <v>3239</v>
      </c>
      <c r="E7619" t="s">
        <v>3645</v>
      </c>
      <c r="F7619" t="s">
        <v>3245</v>
      </c>
      <c r="H7619" t="s">
        <v>3438</v>
      </c>
      <c r="I7619">
        <v>448</v>
      </c>
      <c r="J7619" t="s">
        <v>3446</v>
      </c>
      <c r="K7619">
        <v>2011</v>
      </c>
      <c r="L7619" t="s">
        <v>29</v>
      </c>
      <c r="M7619" t="s">
        <v>29</v>
      </c>
      <c r="N7619">
        <v>59.340648999999999</v>
      </c>
      <c r="O7619">
        <v>57.246060999999997</v>
      </c>
      <c r="P7619" t="s">
        <v>3578</v>
      </c>
      <c r="Q7619" s="3">
        <f>Table1[[#This Row],[Capacity (MW)]]*0.395*8760*10^-6</f>
        <v>1.5501696</v>
      </c>
      <c r="R7619" s="3" cm="1">
        <f t="array" ref="R7619">AVERAGE(VLOOKUP(_xlfn.TEXTSPLIT(Table1[[#This Row],[Fuel (no space after comma)]], ","), FuelList_Final_EF!$A$2:$B$65, 2, FALSE))</f>
        <v>71.21424600246003</v>
      </c>
      <c r="S7619" s="3">
        <f>Table1[[#This Row],[Generation (TWh)]]*10^9*VLOOKUP(Table1[[#This Row],[Turbine/Engine Technology]],Technology_HR!$A$2:$B$11,2,FALSE)*10^-6</f>
        <v>11702230.3104</v>
      </c>
      <c r="T7619" s="5">
        <f>Table1[[#This Row],[Fuel Consumption (mmBtu)]]*Table1[[#This Row],[Emission Factor (kg CO2/ mmBtu)]]*10^3</f>
        <v>833365508102.26978</v>
      </c>
      <c r="U7619" s="3">
        <f>Table1[[#This Row],[Emissions (g CO2)]]/(Table1[[#This Row],[Generation (TWh)]]*10^9)</f>
        <v>537.59634307257079</v>
      </c>
    </row>
    <row r="7620" spans="1:21" x14ac:dyDescent="0.35">
      <c r="A7620" t="s">
        <v>2036</v>
      </c>
      <c r="B7620" t="s">
        <v>3239</v>
      </c>
      <c r="C7620" t="str">
        <f>SUBSTITUTE(Table1[[#This Row],[Fuel]],", ",",")</f>
        <v>fossil gas: natural gas</v>
      </c>
      <c r="D7620" t="s">
        <v>3239</v>
      </c>
      <c r="H7620" t="s">
        <v>3440</v>
      </c>
      <c r="I7620">
        <v>80</v>
      </c>
      <c r="J7620" t="s">
        <v>3449</v>
      </c>
      <c r="K7620">
        <v>2026</v>
      </c>
      <c r="L7620" t="s">
        <v>29</v>
      </c>
      <c r="M7620" t="s">
        <v>29</v>
      </c>
      <c r="N7620">
        <v>62.059089999999998</v>
      </c>
      <c r="O7620">
        <v>129.77467799999999</v>
      </c>
      <c r="P7620" t="s">
        <v>3578</v>
      </c>
      <c r="Q7620" s="3">
        <f>Table1[[#This Row],[Capacity (MW)]]*0.395*8760*10^-6</f>
        <v>0.27681600000000001</v>
      </c>
      <c r="R7620" s="3" cm="1">
        <f t="array" ref="R7620">AVERAGE(VLOOKUP(_xlfn.TEXTSPLIT(Table1[[#This Row],[Fuel (no space after comma)]], ","), FuelList_Final_EF!$A$2:$B$65, 2, FALSE))</f>
        <v>53.06</v>
      </c>
      <c r="S7620" s="3">
        <f>Table1[[#This Row],[Generation (TWh)]]*10^9*VLOOKUP(Table1[[#This Row],[Turbine/Engine Technology]],Technology_HR!$A$2:$B$11,2,FALSE)*10^-6</f>
        <v>2847052.56</v>
      </c>
      <c r="T7620" s="5">
        <f>Table1[[#This Row],[Fuel Consumption (mmBtu)]]*Table1[[#This Row],[Emission Factor (kg CO2/ mmBtu)]]*10^3</f>
        <v>151064608833.60001</v>
      </c>
      <c r="U7620" s="3">
        <f>Table1[[#This Row],[Emissions (g CO2)]]/(Table1[[#This Row],[Generation (TWh)]]*10^9)</f>
        <v>545.72210000000007</v>
      </c>
    </row>
    <row r="7621" spans="1:21" x14ac:dyDescent="0.35">
      <c r="A7621" t="s">
        <v>2036</v>
      </c>
      <c r="B7621" t="s">
        <v>3239</v>
      </c>
      <c r="C7621" t="str">
        <f>SUBSTITUTE(Table1[[#This Row],[Fuel]],", ",",")</f>
        <v>fossil gas: natural gas</v>
      </c>
      <c r="D7621" t="s">
        <v>3239</v>
      </c>
      <c r="H7621" t="s">
        <v>3440</v>
      </c>
      <c r="I7621">
        <v>80</v>
      </c>
      <c r="J7621" t="s">
        <v>3447</v>
      </c>
      <c r="K7621">
        <v>2027</v>
      </c>
      <c r="L7621" t="s">
        <v>29</v>
      </c>
      <c r="M7621" t="s">
        <v>29</v>
      </c>
      <c r="N7621">
        <v>62.059089999999998</v>
      </c>
      <c r="O7621">
        <v>129.77467799999999</v>
      </c>
      <c r="P7621" t="s">
        <v>3578</v>
      </c>
      <c r="Q7621" s="3">
        <f>Table1[[#This Row],[Capacity (MW)]]*0.395*8760*10^-6</f>
        <v>0.27681600000000001</v>
      </c>
      <c r="R7621" s="3" cm="1">
        <f t="array" ref="R7621">AVERAGE(VLOOKUP(_xlfn.TEXTSPLIT(Table1[[#This Row],[Fuel (no space after comma)]], ","), FuelList_Final_EF!$A$2:$B$65, 2, FALSE))</f>
        <v>53.06</v>
      </c>
      <c r="S7621" s="3">
        <f>Table1[[#This Row],[Generation (TWh)]]*10^9*VLOOKUP(Table1[[#This Row],[Turbine/Engine Technology]],Technology_HR!$A$2:$B$11,2,FALSE)*10^-6</f>
        <v>2847052.56</v>
      </c>
      <c r="T7621" s="5">
        <f>Table1[[#This Row],[Fuel Consumption (mmBtu)]]*Table1[[#This Row],[Emission Factor (kg CO2/ mmBtu)]]*10^3</f>
        <v>151064608833.60001</v>
      </c>
      <c r="U7621" s="3">
        <f>Table1[[#This Row],[Emissions (g CO2)]]/(Table1[[#This Row],[Generation (TWh)]]*10^9)</f>
        <v>545.72210000000007</v>
      </c>
    </row>
    <row r="7622" spans="1:21" x14ac:dyDescent="0.35">
      <c r="A7622" t="s">
        <v>1950</v>
      </c>
      <c r="B7622" t="s">
        <v>3377</v>
      </c>
      <c r="C7622" t="str">
        <f>SUBSTITUTE(Table1[[#This Row],[Fuel]],", ",",")</f>
        <v>fossil gas: natural gas,fossil liquids: heavy fuel oil,coal: unknown</v>
      </c>
      <c r="D7622" t="s">
        <v>3239</v>
      </c>
      <c r="E7622" t="s">
        <v>3241</v>
      </c>
      <c r="F7622" t="s">
        <v>3645</v>
      </c>
      <c r="H7622" t="s">
        <v>3440</v>
      </c>
      <c r="I7622">
        <v>50</v>
      </c>
      <c r="J7622" t="s">
        <v>3446</v>
      </c>
      <c r="K7622">
        <v>1965</v>
      </c>
      <c r="L7622" t="s">
        <v>29</v>
      </c>
      <c r="M7622" t="s">
        <v>29</v>
      </c>
      <c r="N7622">
        <v>57.651345999999997</v>
      </c>
      <c r="O7622">
        <v>39.838099</v>
      </c>
      <c r="P7622" t="s">
        <v>3578</v>
      </c>
      <c r="Q7622" s="3">
        <f>Table1[[#This Row],[Capacity (MW)]]*0.395*8760*10^-6</f>
        <v>0.17301</v>
      </c>
      <c r="R7622" s="3" cm="1">
        <f t="array" ref="R7622">AVERAGE(VLOOKUP(_xlfn.TEXTSPLIT(Table1[[#This Row],[Fuel (no space after comma)]], ","), FuelList_Final_EF!$A$2:$B$65, 2, FALSE))</f>
        <v>78.308701458443167</v>
      </c>
      <c r="S7622" s="3">
        <f>Table1[[#This Row],[Generation (TWh)]]*10^9*VLOOKUP(Table1[[#This Row],[Turbine/Engine Technology]],Technology_HR!$A$2:$B$11,2,FALSE)*10^-6</f>
        <v>1779407.8499999999</v>
      </c>
      <c r="T7622" s="5">
        <f>Table1[[#This Row],[Fuel Consumption (mmBtu)]]*Table1[[#This Row],[Emission Factor (kg CO2/ mmBtu)]]*10^3</f>
        <v>139343118098.46021</v>
      </c>
      <c r="U7622" s="3">
        <f>Table1[[#This Row],[Emissions (g CO2)]]/(Table1[[#This Row],[Generation (TWh)]]*10^9)</f>
        <v>805.40499450008792</v>
      </c>
    </row>
    <row r="7623" spans="1:21" x14ac:dyDescent="0.35">
      <c r="A7623" t="s">
        <v>1950</v>
      </c>
      <c r="B7623" t="s">
        <v>3377</v>
      </c>
      <c r="C7623" t="str">
        <f>SUBSTITUTE(Table1[[#This Row],[Fuel]],", ",",")</f>
        <v>fossil gas: natural gas,fossil liquids: heavy fuel oil,coal: unknown</v>
      </c>
      <c r="D7623" t="s">
        <v>3239</v>
      </c>
      <c r="E7623" t="s">
        <v>3241</v>
      </c>
      <c r="F7623" t="s">
        <v>3645</v>
      </c>
      <c r="H7623" t="s">
        <v>3440</v>
      </c>
      <c r="I7623">
        <v>60</v>
      </c>
      <c r="J7623" t="s">
        <v>3446</v>
      </c>
      <c r="K7623">
        <v>1970</v>
      </c>
      <c r="L7623" t="s">
        <v>29</v>
      </c>
      <c r="M7623" t="s">
        <v>29</v>
      </c>
      <c r="N7623">
        <v>57.651345999999997</v>
      </c>
      <c r="O7623">
        <v>39.838099</v>
      </c>
      <c r="P7623" t="s">
        <v>3578</v>
      </c>
      <c r="Q7623" s="3">
        <f>Table1[[#This Row],[Capacity (MW)]]*0.395*8760*10^-6</f>
        <v>0.20761200000000002</v>
      </c>
      <c r="R7623" s="3" cm="1">
        <f t="array" ref="R7623">AVERAGE(VLOOKUP(_xlfn.TEXTSPLIT(Table1[[#This Row],[Fuel (no space after comma)]], ","), FuelList_Final_EF!$A$2:$B$65, 2, FALSE))</f>
        <v>78.308701458443167</v>
      </c>
      <c r="S7623" s="3">
        <f>Table1[[#This Row],[Generation (TWh)]]*10^9*VLOOKUP(Table1[[#This Row],[Turbine/Engine Technology]],Technology_HR!$A$2:$B$11,2,FALSE)*10^-6</f>
        <v>2135289.42</v>
      </c>
      <c r="T7623" s="5">
        <f>Table1[[#This Row],[Fuel Consumption (mmBtu)]]*Table1[[#This Row],[Emission Factor (kg CO2/ mmBtu)]]*10^3</f>
        <v>167211741718.15225</v>
      </c>
      <c r="U7623" s="3">
        <f>Table1[[#This Row],[Emissions (g CO2)]]/(Table1[[#This Row],[Generation (TWh)]]*10^9)</f>
        <v>805.40499450008781</v>
      </c>
    </row>
    <row r="7624" spans="1:21" x14ac:dyDescent="0.35">
      <c r="A7624" t="s">
        <v>1950</v>
      </c>
      <c r="B7624" t="s">
        <v>3377</v>
      </c>
      <c r="C7624" t="str">
        <f>SUBSTITUTE(Table1[[#This Row],[Fuel]],", ",",")</f>
        <v>fossil gas: natural gas,fossil liquids: heavy fuel oil,coal: unknown</v>
      </c>
      <c r="D7624" t="s">
        <v>3239</v>
      </c>
      <c r="E7624" t="s">
        <v>3241</v>
      </c>
      <c r="F7624" t="s">
        <v>3645</v>
      </c>
      <c r="H7624" t="s">
        <v>3440</v>
      </c>
      <c r="I7624">
        <v>115</v>
      </c>
      <c r="J7624" t="s">
        <v>3446</v>
      </c>
      <c r="K7624">
        <v>2007</v>
      </c>
      <c r="L7624" t="s">
        <v>29</v>
      </c>
      <c r="M7624" t="s">
        <v>29</v>
      </c>
      <c r="N7624">
        <v>57.651345999999997</v>
      </c>
      <c r="O7624">
        <v>39.838099</v>
      </c>
      <c r="P7624" t="s">
        <v>3578</v>
      </c>
      <c r="Q7624" s="3">
        <f>Table1[[#This Row],[Capacity (MW)]]*0.395*8760*10^-6</f>
        <v>0.39792300000000003</v>
      </c>
      <c r="R7624" s="3" cm="1">
        <f t="array" ref="R7624">AVERAGE(VLOOKUP(_xlfn.TEXTSPLIT(Table1[[#This Row],[Fuel (no space after comma)]], ","), FuelList_Final_EF!$A$2:$B$65, 2, FALSE))</f>
        <v>78.308701458443167</v>
      </c>
      <c r="S7624" s="3">
        <f>Table1[[#This Row],[Generation (TWh)]]*10^9*VLOOKUP(Table1[[#This Row],[Turbine/Engine Technology]],Technology_HR!$A$2:$B$11,2,FALSE)*10^-6</f>
        <v>4092638.0549999997</v>
      </c>
      <c r="T7624" s="5">
        <f>Table1[[#This Row],[Fuel Consumption (mmBtu)]]*Table1[[#This Row],[Emission Factor (kg CO2/ mmBtu)]]*10^3</f>
        <v>320489171626.4585</v>
      </c>
      <c r="U7624" s="3">
        <f>Table1[[#This Row],[Emissions (g CO2)]]/(Table1[[#This Row],[Generation (TWh)]]*10^9)</f>
        <v>805.40499450008792</v>
      </c>
    </row>
    <row r="7625" spans="1:21" x14ac:dyDescent="0.35">
      <c r="A7625" t="s">
        <v>1950</v>
      </c>
      <c r="B7625" t="s">
        <v>3263</v>
      </c>
      <c r="C7625" t="str">
        <f>SUBSTITUTE(Table1[[#This Row],[Fuel]],", ",",")</f>
        <v>fossil gas: natural gas,fossil liquids: heavy fuel oil</v>
      </c>
      <c r="D7625" t="s">
        <v>3239</v>
      </c>
      <c r="E7625" t="s">
        <v>3241</v>
      </c>
      <c r="H7625" t="s">
        <v>3440</v>
      </c>
      <c r="I7625">
        <v>65</v>
      </c>
      <c r="J7625" t="s">
        <v>3446</v>
      </c>
      <c r="K7625">
        <v>1966</v>
      </c>
      <c r="L7625" t="s">
        <v>29</v>
      </c>
      <c r="M7625" t="s">
        <v>29</v>
      </c>
      <c r="N7625">
        <v>57.550666</v>
      </c>
      <c r="O7625">
        <v>39.771380000000001</v>
      </c>
      <c r="P7625" t="s">
        <v>3578</v>
      </c>
      <c r="Q7625" s="3">
        <f>Table1[[#This Row],[Capacity (MW)]]*0.395*8760*10^-6</f>
        <v>0.224913</v>
      </c>
      <c r="R7625" s="3" cm="1">
        <f t="array" ref="R7625">AVERAGE(VLOOKUP(_xlfn.TEXTSPLIT(Table1[[#This Row],[Fuel (no space after comma)]], ","), FuelList_Final_EF!$A$2:$B$65, 2, FALSE))</f>
        <v>67.331265155508703</v>
      </c>
      <c r="S7625" s="3">
        <f>Table1[[#This Row],[Generation (TWh)]]*10^9*VLOOKUP(Table1[[#This Row],[Turbine/Engine Technology]],Technology_HR!$A$2:$B$11,2,FALSE)*10^-6</f>
        <v>2313230.2050000001</v>
      </c>
      <c r="T7625" s="5">
        <f>Table1[[#This Row],[Fuel Consumption (mmBtu)]]*Table1[[#This Row],[Emission Factor (kg CO2/ mmBtu)]]*10^3</f>
        <v>155752716298.58676</v>
      </c>
      <c r="U7625" s="3">
        <f>Table1[[#This Row],[Emissions (g CO2)]]/(Table1[[#This Row],[Generation (TWh)]]*10^9)</f>
        <v>692.50206212440708</v>
      </c>
    </row>
    <row r="7626" spans="1:21" x14ac:dyDescent="0.35">
      <c r="A7626" t="s">
        <v>1950</v>
      </c>
      <c r="B7626" t="s">
        <v>3263</v>
      </c>
      <c r="C7626" t="str">
        <f>SUBSTITUTE(Table1[[#This Row],[Fuel]],", ",",")</f>
        <v>fossil gas: natural gas,fossil liquids: heavy fuel oil</v>
      </c>
      <c r="D7626" t="s">
        <v>3239</v>
      </c>
      <c r="E7626" t="s">
        <v>3241</v>
      </c>
      <c r="H7626" t="s">
        <v>3440</v>
      </c>
      <c r="I7626">
        <v>65</v>
      </c>
      <c r="J7626" t="s">
        <v>3446</v>
      </c>
      <c r="K7626">
        <v>1966</v>
      </c>
      <c r="L7626" t="s">
        <v>29</v>
      </c>
      <c r="M7626" t="s">
        <v>29</v>
      </c>
      <c r="N7626">
        <v>57.550666</v>
      </c>
      <c r="O7626">
        <v>39.771380000000001</v>
      </c>
      <c r="P7626" t="s">
        <v>3578</v>
      </c>
      <c r="Q7626" s="3">
        <f>Table1[[#This Row],[Capacity (MW)]]*0.395*8760*10^-6</f>
        <v>0.224913</v>
      </c>
      <c r="R7626" s="3" cm="1">
        <f t="array" ref="R7626">AVERAGE(VLOOKUP(_xlfn.TEXTSPLIT(Table1[[#This Row],[Fuel (no space after comma)]], ","), FuelList_Final_EF!$A$2:$B$65, 2, FALSE))</f>
        <v>67.331265155508703</v>
      </c>
      <c r="S7626" s="3">
        <f>Table1[[#This Row],[Generation (TWh)]]*10^9*VLOOKUP(Table1[[#This Row],[Turbine/Engine Technology]],Technology_HR!$A$2:$B$11,2,FALSE)*10^-6</f>
        <v>2313230.2050000001</v>
      </c>
      <c r="T7626" s="5">
        <f>Table1[[#This Row],[Fuel Consumption (mmBtu)]]*Table1[[#This Row],[Emission Factor (kg CO2/ mmBtu)]]*10^3</f>
        <v>155752716298.58676</v>
      </c>
      <c r="U7626" s="3">
        <f>Table1[[#This Row],[Emissions (g CO2)]]/(Table1[[#This Row],[Generation (TWh)]]*10^9)</f>
        <v>692.50206212440708</v>
      </c>
    </row>
    <row r="7627" spans="1:21" x14ac:dyDescent="0.35">
      <c r="A7627" t="s">
        <v>1950</v>
      </c>
      <c r="B7627" t="s">
        <v>3263</v>
      </c>
      <c r="C7627" t="str">
        <f>SUBSTITUTE(Table1[[#This Row],[Fuel]],", ",",")</f>
        <v>fossil gas: natural gas,fossil liquids: heavy fuel oil</v>
      </c>
      <c r="D7627" t="s">
        <v>3239</v>
      </c>
      <c r="E7627" t="s">
        <v>3241</v>
      </c>
      <c r="H7627" t="s">
        <v>3440</v>
      </c>
      <c r="I7627">
        <v>65</v>
      </c>
      <c r="J7627" t="s">
        <v>3446</v>
      </c>
      <c r="K7627">
        <v>1966</v>
      </c>
      <c r="L7627" t="s">
        <v>29</v>
      </c>
      <c r="M7627" t="s">
        <v>29</v>
      </c>
      <c r="N7627">
        <v>57.550666</v>
      </c>
      <c r="O7627">
        <v>39.771380000000001</v>
      </c>
      <c r="P7627" t="s">
        <v>3578</v>
      </c>
      <c r="Q7627" s="3">
        <f>Table1[[#This Row],[Capacity (MW)]]*0.395*8760*10^-6</f>
        <v>0.224913</v>
      </c>
      <c r="R7627" s="3" cm="1">
        <f t="array" ref="R7627">AVERAGE(VLOOKUP(_xlfn.TEXTSPLIT(Table1[[#This Row],[Fuel (no space after comma)]], ","), FuelList_Final_EF!$A$2:$B$65, 2, FALSE))</f>
        <v>67.331265155508703</v>
      </c>
      <c r="S7627" s="3">
        <f>Table1[[#This Row],[Generation (TWh)]]*10^9*VLOOKUP(Table1[[#This Row],[Turbine/Engine Technology]],Technology_HR!$A$2:$B$11,2,FALSE)*10^-6</f>
        <v>2313230.2050000001</v>
      </c>
      <c r="T7627" s="5">
        <f>Table1[[#This Row],[Fuel Consumption (mmBtu)]]*Table1[[#This Row],[Emission Factor (kg CO2/ mmBtu)]]*10^3</f>
        <v>155752716298.58676</v>
      </c>
      <c r="U7627" s="3">
        <f>Table1[[#This Row],[Emissions (g CO2)]]/(Table1[[#This Row],[Generation (TWh)]]*10^9)</f>
        <v>692.50206212440708</v>
      </c>
    </row>
    <row r="7628" spans="1:21" x14ac:dyDescent="0.35">
      <c r="A7628" t="s">
        <v>1950</v>
      </c>
      <c r="B7628" t="s">
        <v>3263</v>
      </c>
      <c r="C7628" t="str">
        <f>SUBSTITUTE(Table1[[#This Row],[Fuel]],", ",",")</f>
        <v>fossil gas: natural gas,fossil liquids: heavy fuel oil</v>
      </c>
      <c r="D7628" t="s">
        <v>3239</v>
      </c>
      <c r="E7628" t="s">
        <v>3241</v>
      </c>
      <c r="H7628" t="s">
        <v>3440</v>
      </c>
      <c r="I7628">
        <v>65</v>
      </c>
      <c r="J7628" t="s">
        <v>3446</v>
      </c>
      <c r="K7628" t="s">
        <v>29</v>
      </c>
      <c r="L7628" t="s">
        <v>29</v>
      </c>
      <c r="M7628" t="s">
        <v>29</v>
      </c>
      <c r="N7628">
        <v>57.550666</v>
      </c>
      <c r="O7628">
        <v>39.771380000000001</v>
      </c>
      <c r="P7628" t="s">
        <v>3578</v>
      </c>
      <c r="Q7628" s="3">
        <f>Table1[[#This Row],[Capacity (MW)]]*0.395*8760*10^-6</f>
        <v>0.224913</v>
      </c>
      <c r="R7628" s="3" cm="1">
        <f t="array" ref="R7628">AVERAGE(VLOOKUP(_xlfn.TEXTSPLIT(Table1[[#This Row],[Fuel (no space after comma)]], ","), FuelList_Final_EF!$A$2:$B$65, 2, FALSE))</f>
        <v>67.331265155508703</v>
      </c>
      <c r="S7628" s="3">
        <f>Table1[[#This Row],[Generation (TWh)]]*10^9*VLOOKUP(Table1[[#This Row],[Turbine/Engine Technology]],Technology_HR!$A$2:$B$11,2,FALSE)*10^-6</f>
        <v>2313230.2050000001</v>
      </c>
      <c r="T7628" s="5">
        <f>Table1[[#This Row],[Fuel Consumption (mmBtu)]]*Table1[[#This Row],[Emission Factor (kg CO2/ mmBtu)]]*10^3</f>
        <v>155752716298.58676</v>
      </c>
      <c r="U7628" s="3">
        <f>Table1[[#This Row],[Emissions (g CO2)]]/(Table1[[#This Row],[Generation (TWh)]]*10^9)</f>
        <v>692.50206212440708</v>
      </c>
    </row>
    <row r="7629" spans="1:21" x14ac:dyDescent="0.35">
      <c r="A7629" t="s">
        <v>1958</v>
      </c>
      <c r="B7629" t="s">
        <v>3239</v>
      </c>
      <c r="C7629" t="str">
        <f>SUBSTITUTE(Table1[[#This Row],[Fuel]],", ",",")</f>
        <v>fossil gas: natural gas</v>
      </c>
      <c r="D7629" t="s">
        <v>3239</v>
      </c>
      <c r="H7629" t="s">
        <v>3440</v>
      </c>
      <c r="I7629">
        <v>80</v>
      </c>
      <c r="J7629" t="s">
        <v>3446</v>
      </c>
      <c r="K7629">
        <v>1994</v>
      </c>
      <c r="L7629" t="s">
        <v>29</v>
      </c>
      <c r="M7629" t="s">
        <v>29</v>
      </c>
      <c r="N7629">
        <v>56.612250000000003</v>
      </c>
      <c r="O7629">
        <v>47.845666999999999</v>
      </c>
      <c r="P7629" t="s">
        <v>3578</v>
      </c>
      <c r="Q7629" s="3">
        <f>Table1[[#This Row],[Capacity (MW)]]*0.395*8760*10^-6</f>
        <v>0.27681600000000001</v>
      </c>
      <c r="R7629" s="3" cm="1">
        <f t="array" ref="R7629">AVERAGE(VLOOKUP(_xlfn.TEXTSPLIT(Table1[[#This Row],[Fuel (no space after comma)]], ","), FuelList_Final_EF!$A$2:$B$65, 2, FALSE))</f>
        <v>53.06</v>
      </c>
      <c r="S7629" s="3">
        <f>Table1[[#This Row],[Generation (TWh)]]*10^9*VLOOKUP(Table1[[#This Row],[Turbine/Engine Technology]],Technology_HR!$A$2:$B$11,2,FALSE)*10^-6</f>
        <v>2847052.56</v>
      </c>
      <c r="T7629" s="5">
        <f>Table1[[#This Row],[Fuel Consumption (mmBtu)]]*Table1[[#This Row],[Emission Factor (kg CO2/ mmBtu)]]*10^3</f>
        <v>151064608833.60001</v>
      </c>
      <c r="U7629" s="3">
        <f>Table1[[#This Row],[Emissions (g CO2)]]/(Table1[[#This Row],[Generation (TWh)]]*10^9)</f>
        <v>545.72210000000007</v>
      </c>
    </row>
    <row r="7630" spans="1:21" x14ac:dyDescent="0.35">
      <c r="A7630" t="s">
        <v>1958</v>
      </c>
      <c r="B7630" t="s">
        <v>3239</v>
      </c>
      <c r="C7630" t="str">
        <f>SUBSTITUTE(Table1[[#This Row],[Fuel]],", ",",")</f>
        <v>fossil gas: natural gas</v>
      </c>
      <c r="D7630" t="s">
        <v>3239</v>
      </c>
      <c r="H7630" t="s">
        <v>3440</v>
      </c>
      <c r="I7630">
        <v>115</v>
      </c>
      <c r="J7630" t="s">
        <v>3446</v>
      </c>
      <c r="K7630">
        <v>1999</v>
      </c>
      <c r="L7630" t="s">
        <v>29</v>
      </c>
      <c r="M7630" t="s">
        <v>29</v>
      </c>
      <c r="N7630">
        <v>56.612250000000003</v>
      </c>
      <c r="O7630">
        <v>47.845666999999999</v>
      </c>
      <c r="P7630" t="s">
        <v>3578</v>
      </c>
      <c r="Q7630" s="3">
        <f>Table1[[#This Row],[Capacity (MW)]]*0.395*8760*10^-6</f>
        <v>0.39792300000000003</v>
      </c>
      <c r="R7630" s="3" cm="1">
        <f t="array" ref="R7630">AVERAGE(VLOOKUP(_xlfn.TEXTSPLIT(Table1[[#This Row],[Fuel (no space after comma)]], ","), FuelList_Final_EF!$A$2:$B$65, 2, FALSE))</f>
        <v>53.06</v>
      </c>
      <c r="S7630" s="3">
        <f>Table1[[#This Row],[Generation (TWh)]]*10^9*VLOOKUP(Table1[[#This Row],[Turbine/Engine Technology]],Technology_HR!$A$2:$B$11,2,FALSE)*10^-6</f>
        <v>4092638.0549999997</v>
      </c>
      <c r="T7630" s="5">
        <f>Table1[[#This Row],[Fuel Consumption (mmBtu)]]*Table1[[#This Row],[Emission Factor (kg CO2/ mmBtu)]]*10^3</f>
        <v>217155375198.30002</v>
      </c>
      <c r="U7630" s="3">
        <f>Table1[[#This Row],[Emissions (g CO2)]]/(Table1[[#This Row],[Generation (TWh)]]*10^9)</f>
        <v>545.72210000000007</v>
      </c>
    </row>
    <row r="7631" spans="1:21" x14ac:dyDescent="0.35">
      <c r="A7631" t="s">
        <v>2042</v>
      </c>
      <c r="B7631" t="s">
        <v>3240</v>
      </c>
      <c r="C7631" t="str">
        <f>SUBSTITUTE(Table1[[#This Row],[Fuel]],", ",",")</f>
        <v>fossil gas: natural gas,fossil liquids: diesel</v>
      </c>
      <c r="D7631" t="s">
        <v>3239</v>
      </c>
      <c r="E7631" t="s">
        <v>3258</v>
      </c>
      <c r="H7631" t="s">
        <v>3438</v>
      </c>
      <c r="I7631">
        <v>185</v>
      </c>
      <c r="J7631" t="s">
        <v>3446</v>
      </c>
      <c r="K7631">
        <v>2011</v>
      </c>
      <c r="L7631" t="s">
        <v>29</v>
      </c>
      <c r="M7631" t="s">
        <v>29</v>
      </c>
      <c r="N7631">
        <v>59.870793999999997</v>
      </c>
      <c r="O7631">
        <v>30.18329</v>
      </c>
      <c r="P7631" t="s">
        <v>3578</v>
      </c>
      <c r="Q7631" s="3">
        <f>Table1[[#This Row],[Capacity (MW)]]*0.395*8760*10^-6</f>
        <v>0.64013699999999996</v>
      </c>
      <c r="R7631" s="3" cm="1">
        <f t="array" ref="R7631">AVERAGE(VLOOKUP(_xlfn.TEXTSPLIT(Table1[[#This Row],[Fuel (no space after comma)]], ","), FuelList_Final_EF!$A$2:$B$65, 2, FALSE))</f>
        <v>65.583341148886291</v>
      </c>
      <c r="S7631" s="3">
        <f>Table1[[#This Row],[Generation (TWh)]]*10^9*VLOOKUP(Table1[[#This Row],[Turbine/Engine Technology]],Technology_HR!$A$2:$B$11,2,FALSE)*10^-6</f>
        <v>4832394.2129999995</v>
      </c>
      <c r="T7631" s="5">
        <f>Table1[[#This Row],[Fuel Consumption (mmBtu)]]*Table1[[#This Row],[Emission Factor (kg CO2/ mmBtu)]]*10^3</f>
        <v>316924558237.08282</v>
      </c>
      <c r="U7631" s="3">
        <f>Table1[[#This Row],[Emissions (g CO2)]]/(Table1[[#This Row],[Generation (TWh)]]*10^9)</f>
        <v>495.08864233294253</v>
      </c>
    </row>
    <row r="7632" spans="1:21" x14ac:dyDescent="0.35">
      <c r="A7632" t="s">
        <v>2042</v>
      </c>
      <c r="B7632" t="s">
        <v>3240</v>
      </c>
      <c r="C7632" t="str">
        <f>SUBSTITUTE(Table1[[#This Row],[Fuel]],", ",",")</f>
        <v>fossil gas: natural gas,fossil liquids: diesel</v>
      </c>
      <c r="D7632" t="s">
        <v>3239</v>
      </c>
      <c r="E7632" t="s">
        <v>3258</v>
      </c>
      <c r="H7632" t="s">
        <v>3438</v>
      </c>
      <c r="I7632">
        <v>275</v>
      </c>
      <c r="J7632" t="s">
        <v>3446</v>
      </c>
      <c r="K7632">
        <v>2016</v>
      </c>
      <c r="L7632" t="s">
        <v>29</v>
      </c>
      <c r="M7632" t="s">
        <v>29</v>
      </c>
      <c r="N7632">
        <v>59.870793999999997</v>
      </c>
      <c r="O7632">
        <v>30.18329</v>
      </c>
      <c r="P7632" t="s">
        <v>3578</v>
      </c>
      <c r="Q7632" s="3">
        <f>Table1[[#This Row],[Capacity (MW)]]*0.395*8760*10^-6</f>
        <v>0.95155499999999993</v>
      </c>
      <c r="R7632" s="3" cm="1">
        <f t="array" ref="R7632">AVERAGE(VLOOKUP(_xlfn.TEXTSPLIT(Table1[[#This Row],[Fuel (no space after comma)]], ","), FuelList_Final_EF!$A$2:$B$65, 2, FALSE))</f>
        <v>65.583341148886291</v>
      </c>
      <c r="S7632" s="3">
        <f>Table1[[#This Row],[Generation (TWh)]]*10^9*VLOOKUP(Table1[[#This Row],[Turbine/Engine Technology]],Technology_HR!$A$2:$B$11,2,FALSE)*10^-6</f>
        <v>7183288.6949999984</v>
      </c>
      <c r="T7632" s="5">
        <f>Table1[[#This Row],[Fuel Consumption (mmBtu)]]*Table1[[#This Row],[Emission Factor (kg CO2/ mmBtu)]]*10^3</f>
        <v>471104073055.12311</v>
      </c>
      <c r="U7632" s="3">
        <f>Table1[[#This Row],[Emissions (g CO2)]]/(Table1[[#This Row],[Generation (TWh)]]*10^9)</f>
        <v>495.08864233294258</v>
      </c>
    </row>
    <row r="7633" spans="1:21" x14ac:dyDescent="0.35">
      <c r="A7633" t="s">
        <v>1950</v>
      </c>
      <c r="B7633" t="s">
        <v>3263</v>
      </c>
      <c r="C7633" t="str">
        <f>SUBSTITUTE(Table1[[#This Row],[Fuel]],", ",",")</f>
        <v>fossil gas: natural gas,fossil liquids: heavy fuel oil</v>
      </c>
      <c r="D7633" t="s">
        <v>3239</v>
      </c>
      <c r="E7633" t="s">
        <v>3241</v>
      </c>
      <c r="H7633" t="s">
        <v>3440</v>
      </c>
      <c r="I7633">
        <v>250</v>
      </c>
      <c r="J7633" t="s">
        <v>3446</v>
      </c>
      <c r="K7633" t="s">
        <v>29</v>
      </c>
      <c r="L7633" t="s">
        <v>29</v>
      </c>
      <c r="M7633" t="s">
        <v>29</v>
      </c>
      <c r="N7633">
        <v>59.827599999999997</v>
      </c>
      <c r="O7633">
        <v>30.4512</v>
      </c>
      <c r="P7633" t="s">
        <v>3578</v>
      </c>
      <c r="Q7633" s="3">
        <f>Table1[[#This Row],[Capacity (MW)]]*0.395*8760*10^-6</f>
        <v>0.86504999999999999</v>
      </c>
      <c r="R7633" s="3" cm="1">
        <f t="array" ref="R7633">AVERAGE(VLOOKUP(_xlfn.TEXTSPLIT(Table1[[#This Row],[Fuel (no space after comma)]], ","), FuelList_Final_EF!$A$2:$B$65, 2, FALSE))</f>
        <v>67.331265155508703</v>
      </c>
      <c r="S7633" s="3">
        <f>Table1[[#This Row],[Generation (TWh)]]*10^9*VLOOKUP(Table1[[#This Row],[Turbine/Engine Technology]],Technology_HR!$A$2:$B$11,2,FALSE)*10^-6</f>
        <v>8897039.25</v>
      </c>
      <c r="T7633" s="5">
        <f>Table1[[#This Row],[Fuel Consumption (mmBtu)]]*Table1[[#This Row],[Emission Factor (kg CO2/ mmBtu)]]*10^3</f>
        <v>599048908840.71826</v>
      </c>
      <c r="U7633" s="3">
        <f>Table1[[#This Row],[Emissions (g CO2)]]/(Table1[[#This Row],[Generation (TWh)]]*10^9)</f>
        <v>692.50206212440696</v>
      </c>
    </row>
    <row r="7634" spans="1:21" x14ac:dyDescent="0.35">
      <c r="A7634" t="s">
        <v>1950</v>
      </c>
      <c r="B7634" t="s">
        <v>3263</v>
      </c>
      <c r="C7634" t="str">
        <f>SUBSTITUTE(Table1[[#This Row],[Fuel]],", ",",")</f>
        <v>fossil gas: natural gas,fossil liquids: heavy fuel oil</v>
      </c>
      <c r="D7634" t="s">
        <v>3239</v>
      </c>
      <c r="E7634" t="s">
        <v>3241</v>
      </c>
      <c r="H7634" t="s">
        <v>3440</v>
      </c>
      <c r="I7634">
        <v>250</v>
      </c>
      <c r="J7634" t="s">
        <v>3446</v>
      </c>
      <c r="K7634" t="s">
        <v>29</v>
      </c>
      <c r="L7634" t="s">
        <v>29</v>
      </c>
      <c r="M7634" t="s">
        <v>29</v>
      </c>
      <c r="N7634">
        <v>59.827599999999997</v>
      </c>
      <c r="O7634">
        <v>30.4512</v>
      </c>
      <c r="P7634" t="s">
        <v>3578</v>
      </c>
      <c r="Q7634" s="3">
        <f>Table1[[#This Row],[Capacity (MW)]]*0.395*8760*10^-6</f>
        <v>0.86504999999999999</v>
      </c>
      <c r="R7634" s="3" cm="1">
        <f t="array" ref="R7634">AVERAGE(VLOOKUP(_xlfn.TEXTSPLIT(Table1[[#This Row],[Fuel (no space after comma)]], ","), FuelList_Final_EF!$A$2:$B$65, 2, FALSE))</f>
        <v>67.331265155508703</v>
      </c>
      <c r="S7634" s="3">
        <f>Table1[[#This Row],[Generation (TWh)]]*10^9*VLOOKUP(Table1[[#This Row],[Turbine/Engine Technology]],Technology_HR!$A$2:$B$11,2,FALSE)*10^-6</f>
        <v>8897039.25</v>
      </c>
      <c r="T7634" s="5">
        <f>Table1[[#This Row],[Fuel Consumption (mmBtu)]]*Table1[[#This Row],[Emission Factor (kg CO2/ mmBtu)]]*10^3</f>
        <v>599048908840.71826</v>
      </c>
      <c r="U7634" s="3">
        <f>Table1[[#This Row],[Emissions (g CO2)]]/(Table1[[#This Row],[Generation (TWh)]]*10^9)</f>
        <v>692.50206212440696</v>
      </c>
    </row>
    <row r="7635" spans="1:21" x14ac:dyDescent="0.35">
      <c r="A7635" t="s">
        <v>1950</v>
      </c>
      <c r="B7635" t="s">
        <v>3263</v>
      </c>
      <c r="C7635" t="str">
        <f>SUBSTITUTE(Table1[[#This Row],[Fuel]],", ",",")</f>
        <v>fossil gas: natural gas,fossil liquids: heavy fuel oil</v>
      </c>
      <c r="D7635" t="s">
        <v>3239</v>
      </c>
      <c r="E7635" t="s">
        <v>3241</v>
      </c>
      <c r="H7635" t="s">
        <v>3440</v>
      </c>
      <c r="I7635">
        <v>250</v>
      </c>
      <c r="J7635" t="s">
        <v>3446</v>
      </c>
      <c r="K7635" t="s">
        <v>29</v>
      </c>
      <c r="L7635" t="s">
        <v>29</v>
      </c>
      <c r="M7635" t="s">
        <v>29</v>
      </c>
      <c r="N7635">
        <v>59.827599999999997</v>
      </c>
      <c r="O7635">
        <v>30.4512</v>
      </c>
      <c r="P7635" t="s">
        <v>3578</v>
      </c>
      <c r="Q7635" s="3">
        <f>Table1[[#This Row],[Capacity (MW)]]*0.395*8760*10^-6</f>
        <v>0.86504999999999999</v>
      </c>
      <c r="R7635" s="3" cm="1">
        <f t="array" ref="R7635">AVERAGE(VLOOKUP(_xlfn.TEXTSPLIT(Table1[[#This Row],[Fuel (no space after comma)]], ","), FuelList_Final_EF!$A$2:$B$65, 2, FALSE))</f>
        <v>67.331265155508703</v>
      </c>
      <c r="S7635" s="3">
        <f>Table1[[#This Row],[Generation (TWh)]]*10^9*VLOOKUP(Table1[[#This Row],[Turbine/Engine Technology]],Technology_HR!$A$2:$B$11,2,FALSE)*10^-6</f>
        <v>8897039.25</v>
      </c>
      <c r="T7635" s="5">
        <f>Table1[[#This Row],[Fuel Consumption (mmBtu)]]*Table1[[#This Row],[Emission Factor (kg CO2/ mmBtu)]]*10^3</f>
        <v>599048908840.71826</v>
      </c>
      <c r="U7635" s="3">
        <f>Table1[[#This Row],[Emissions (g CO2)]]/(Table1[[#This Row],[Generation (TWh)]]*10^9)</f>
        <v>692.50206212440696</v>
      </c>
    </row>
    <row r="7636" spans="1:21" x14ac:dyDescent="0.35">
      <c r="A7636" t="s">
        <v>1950</v>
      </c>
      <c r="B7636" t="s">
        <v>3263</v>
      </c>
      <c r="C7636" t="str">
        <f>SUBSTITUTE(Table1[[#This Row],[Fuel]],", ",",")</f>
        <v>fossil gas: natural gas,fossil liquids: heavy fuel oil</v>
      </c>
      <c r="D7636" t="s">
        <v>3239</v>
      </c>
      <c r="E7636" t="s">
        <v>3241</v>
      </c>
      <c r="H7636" t="s">
        <v>3438</v>
      </c>
      <c r="I7636">
        <v>457</v>
      </c>
      <c r="J7636" t="s">
        <v>3446</v>
      </c>
      <c r="K7636">
        <v>2011</v>
      </c>
      <c r="L7636" t="s">
        <v>29</v>
      </c>
      <c r="M7636" t="s">
        <v>29</v>
      </c>
      <c r="N7636">
        <v>59.827599999999997</v>
      </c>
      <c r="O7636">
        <v>30.4512</v>
      </c>
      <c r="P7636" t="s">
        <v>3578</v>
      </c>
      <c r="Q7636" s="3">
        <f>Table1[[#This Row],[Capacity (MW)]]*0.395*8760*10^-6</f>
        <v>1.5813114000000001</v>
      </c>
      <c r="R7636" s="3" cm="1">
        <f t="array" ref="R7636">AVERAGE(VLOOKUP(_xlfn.TEXTSPLIT(Table1[[#This Row],[Fuel (no space after comma)]], ","), FuelList_Final_EF!$A$2:$B$65, 2, FALSE))</f>
        <v>67.331265155508703</v>
      </c>
      <c r="S7636" s="3">
        <f>Table1[[#This Row],[Generation (TWh)]]*10^9*VLOOKUP(Table1[[#This Row],[Turbine/Engine Technology]],Technology_HR!$A$2:$B$11,2,FALSE)*10^-6</f>
        <v>11937319.758600002</v>
      </c>
      <c r="T7636" s="5">
        <f>Table1[[#This Row],[Fuel Consumption (mmBtu)]]*Table1[[#This Row],[Emission Factor (kg CO2/ mmBtu)]]*10^3</f>
        <v>803754841912.38989</v>
      </c>
      <c r="U7636" s="3">
        <f>Table1[[#This Row],[Emissions (g CO2)]]/(Table1[[#This Row],[Generation (TWh)]]*10^9)</f>
        <v>508.28372065893524</v>
      </c>
    </row>
    <row r="7637" spans="1:21" x14ac:dyDescent="0.35">
      <c r="A7637" t="s">
        <v>2043</v>
      </c>
      <c r="B7637" t="s">
        <v>3281</v>
      </c>
      <c r="C7637" t="str">
        <f>SUBSTITUTE(Table1[[#This Row],[Fuel]],", ",",")</f>
        <v>fossil gas: natural gas,coal: unknown</v>
      </c>
      <c r="D7637" t="s">
        <v>3239</v>
      </c>
      <c r="E7637" t="s">
        <v>3645</v>
      </c>
      <c r="H7637" t="s">
        <v>3440</v>
      </c>
      <c r="I7637">
        <v>60</v>
      </c>
      <c r="J7637" t="s">
        <v>3446</v>
      </c>
      <c r="K7637">
        <v>2013</v>
      </c>
      <c r="L7637" t="s">
        <v>29</v>
      </c>
      <c r="M7637" t="s">
        <v>29</v>
      </c>
      <c r="N7637">
        <v>46.998576999999997</v>
      </c>
      <c r="O7637">
        <v>142.74225300000001</v>
      </c>
      <c r="P7637" t="s">
        <v>3578</v>
      </c>
      <c r="Q7637" s="3">
        <f>Table1[[#This Row],[Capacity (MW)]]*0.395*8760*10^-6</f>
        <v>0.20761200000000002</v>
      </c>
      <c r="R7637" s="3" cm="1">
        <f t="array" ref="R7637">AVERAGE(VLOOKUP(_xlfn.TEXTSPLIT(Table1[[#This Row],[Fuel (no space after comma)]], ","), FuelList_Final_EF!$A$2:$B$65, 2, FALSE))</f>
        <v>76.661787032156042</v>
      </c>
      <c r="S7637" s="3">
        <f>Table1[[#This Row],[Generation (TWh)]]*10^9*VLOOKUP(Table1[[#This Row],[Turbine/Engine Technology]],Technology_HR!$A$2:$B$11,2,FALSE)*10^-6</f>
        <v>2135289.42</v>
      </c>
      <c r="T7637" s="5">
        <f>Table1[[#This Row],[Fuel Consumption (mmBtu)]]*Table1[[#This Row],[Emission Factor (kg CO2/ mmBtu)]]*10^3</f>
        <v>163695102768.05597</v>
      </c>
      <c r="U7637" s="3">
        <f>Table1[[#This Row],[Emissions (g CO2)]]/(Table1[[#This Row],[Generation (TWh)]]*10^9)</f>
        <v>788.46647962572467</v>
      </c>
    </row>
    <row r="7638" spans="1:21" x14ac:dyDescent="0.35">
      <c r="A7638" t="s">
        <v>2043</v>
      </c>
      <c r="B7638" t="s">
        <v>3281</v>
      </c>
      <c r="C7638" t="str">
        <f>SUBSTITUTE(Table1[[#This Row],[Fuel]],", ",",")</f>
        <v>fossil gas: natural gas,coal: unknown</v>
      </c>
      <c r="D7638" t="s">
        <v>3239</v>
      </c>
      <c r="E7638" t="s">
        <v>3645</v>
      </c>
      <c r="H7638" t="s">
        <v>3440</v>
      </c>
      <c r="I7638">
        <v>55</v>
      </c>
      <c r="J7638" t="s">
        <v>3446</v>
      </c>
      <c r="K7638">
        <v>2013</v>
      </c>
      <c r="L7638" t="s">
        <v>29</v>
      </c>
      <c r="M7638" t="s">
        <v>29</v>
      </c>
      <c r="N7638">
        <v>46.998576999999997</v>
      </c>
      <c r="O7638">
        <v>142.74225300000001</v>
      </c>
      <c r="P7638" t="s">
        <v>3578</v>
      </c>
      <c r="Q7638" s="3">
        <f>Table1[[#This Row],[Capacity (MW)]]*0.395*8760*10^-6</f>
        <v>0.19031099999999998</v>
      </c>
      <c r="R7638" s="3" cm="1">
        <f t="array" ref="R7638">AVERAGE(VLOOKUP(_xlfn.TEXTSPLIT(Table1[[#This Row],[Fuel (no space after comma)]], ","), FuelList_Final_EF!$A$2:$B$65, 2, FALSE))</f>
        <v>76.661787032156042</v>
      </c>
      <c r="S7638" s="3">
        <f>Table1[[#This Row],[Generation (TWh)]]*10^9*VLOOKUP(Table1[[#This Row],[Turbine/Engine Technology]],Technology_HR!$A$2:$B$11,2,FALSE)*10^-6</f>
        <v>1957348.6349999998</v>
      </c>
      <c r="T7638" s="5">
        <f>Table1[[#This Row],[Fuel Consumption (mmBtu)]]*Table1[[#This Row],[Emission Factor (kg CO2/ mmBtu)]]*10^3</f>
        <v>150053844204.05133</v>
      </c>
      <c r="U7638" s="3">
        <f>Table1[[#This Row],[Emissions (g CO2)]]/(Table1[[#This Row],[Generation (TWh)]]*10^9)</f>
        <v>788.46647962572501</v>
      </c>
    </row>
    <row r="7639" spans="1:21" x14ac:dyDescent="0.35">
      <c r="A7639" t="s">
        <v>2043</v>
      </c>
      <c r="B7639" t="s">
        <v>3281</v>
      </c>
      <c r="C7639" t="str">
        <f>SUBSTITUTE(Table1[[#This Row],[Fuel]],", ",",")</f>
        <v>fossil gas: natural gas,coal: unknown</v>
      </c>
      <c r="D7639" t="s">
        <v>3239</v>
      </c>
      <c r="E7639" t="s">
        <v>3645</v>
      </c>
      <c r="H7639" t="s">
        <v>3440</v>
      </c>
      <c r="I7639">
        <v>110</v>
      </c>
      <c r="J7639" t="s">
        <v>3446</v>
      </c>
      <c r="K7639">
        <v>2013</v>
      </c>
      <c r="L7639" t="s">
        <v>29</v>
      </c>
      <c r="M7639" t="s">
        <v>29</v>
      </c>
      <c r="N7639">
        <v>46.998576999999997</v>
      </c>
      <c r="O7639">
        <v>142.74225300000001</v>
      </c>
      <c r="P7639" t="s">
        <v>3578</v>
      </c>
      <c r="Q7639" s="3">
        <f>Table1[[#This Row],[Capacity (MW)]]*0.395*8760*10^-6</f>
        <v>0.38062199999999996</v>
      </c>
      <c r="R7639" s="3" cm="1">
        <f t="array" ref="R7639">AVERAGE(VLOOKUP(_xlfn.TEXTSPLIT(Table1[[#This Row],[Fuel (no space after comma)]], ","), FuelList_Final_EF!$A$2:$B$65, 2, FALSE))</f>
        <v>76.661787032156042</v>
      </c>
      <c r="S7639" s="3">
        <f>Table1[[#This Row],[Generation (TWh)]]*10^9*VLOOKUP(Table1[[#This Row],[Turbine/Engine Technology]],Technology_HR!$A$2:$B$11,2,FALSE)*10^-6</f>
        <v>3914697.2699999996</v>
      </c>
      <c r="T7639" s="5">
        <f>Table1[[#This Row],[Fuel Consumption (mmBtu)]]*Table1[[#This Row],[Emission Factor (kg CO2/ mmBtu)]]*10^3</f>
        <v>300107688408.10266</v>
      </c>
      <c r="U7639" s="3">
        <f>Table1[[#This Row],[Emissions (g CO2)]]/(Table1[[#This Row],[Generation (TWh)]]*10^9)</f>
        <v>788.46647962572501</v>
      </c>
    </row>
    <row r="7640" spans="1:21" x14ac:dyDescent="0.35">
      <c r="A7640" t="s">
        <v>2044</v>
      </c>
      <c r="B7640" t="s">
        <v>3239</v>
      </c>
      <c r="C7640" t="str">
        <f>SUBSTITUTE(Table1[[#This Row],[Fuel]],", ",",")</f>
        <v>fossil gas: natural gas</v>
      </c>
      <c r="D7640" t="s">
        <v>3239</v>
      </c>
      <c r="H7640" t="s">
        <v>3436</v>
      </c>
      <c r="I7640">
        <v>110</v>
      </c>
      <c r="J7640" t="s">
        <v>3449</v>
      </c>
      <c r="K7640">
        <v>2026</v>
      </c>
      <c r="L7640" t="s">
        <v>29</v>
      </c>
      <c r="M7640" t="s">
        <v>29</v>
      </c>
      <c r="N7640">
        <v>56.851615000000002</v>
      </c>
      <c r="O7640">
        <v>124.90480599999999</v>
      </c>
      <c r="P7640" t="s">
        <v>3578</v>
      </c>
      <c r="Q7640" s="3">
        <f>Table1[[#This Row],[Capacity (MW)]]*0.395*8760*10^-6</f>
        <v>0.38062199999999996</v>
      </c>
      <c r="R7640" s="3" cm="1">
        <f t="array" ref="R7640">AVERAGE(VLOOKUP(_xlfn.TEXTSPLIT(Table1[[#This Row],[Fuel (no space after comma)]], ","), FuelList_Final_EF!$A$2:$B$65, 2, FALSE))</f>
        <v>53.06</v>
      </c>
      <c r="S7640" s="3">
        <f>Table1[[#This Row],[Generation (TWh)]]*10^9*VLOOKUP(Table1[[#This Row],[Turbine/Engine Technology]],Technology_HR!$A$2:$B$11,2,FALSE)*10^-6</f>
        <v>4190648.2199999993</v>
      </c>
      <c r="T7640" s="5">
        <f>Table1[[#This Row],[Fuel Consumption (mmBtu)]]*Table1[[#This Row],[Emission Factor (kg CO2/ mmBtu)]]*10^3</f>
        <v>222355794553.19998</v>
      </c>
      <c r="U7640" s="3">
        <f>Table1[[#This Row],[Emissions (g CO2)]]/(Table1[[#This Row],[Generation (TWh)]]*10^9)</f>
        <v>584.19060000000002</v>
      </c>
    </row>
    <row r="7641" spans="1:21" x14ac:dyDescent="0.35">
      <c r="A7641" t="s">
        <v>2044</v>
      </c>
      <c r="B7641" t="s">
        <v>3239</v>
      </c>
      <c r="C7641" t="str">
        <f>SUBSTITUTE(Table1[[#This Row],[Fuel]],", ",",")</f>
        <v>fossil gas: natural gas</v>
      </c>
      <c r="D7641" t="s">
        <v>3239</v>
      </c>
      <c r="H7641" t="s">
        <v>3436</v>
      </c>
      <c r="I7641">
        <v>110</v>
      </c>
      <c r="J7641" t="s">
        <v>3449</v>
      </c>
      <c r="K7641">
        <v>2026</v>
      </c>
      <c r="L7641" t="s">
        <v>29</v>
      </c>
      <c r="M7641" t="s">
        <v>29</v>
      </c>
      <c r="N7641">
        <v>56.851615000000002</v>
      </c>
      <c r="O7641">
        <v>124.90480599999999</v>
      </c>
      <c r="P7641" t="s">
        <v>3578</v>
      </c>
      <c r="Q7641" s="3">
        <f>Table1[[#This Row],[Capacity (MW)]]*0.395*8760*10^-6</f>
        <v>0.38062199999999996</v>
      </c>
      <c r="R7641" s="3" cm="1">
        <f t="array" ref="R7641">AVERAGE(VLOOKUP(_xlfn.TEXTSPLIT(Table1[[#This Row],[Fuel (no space after comma)]], ","), FuelList_Final_EF!$A$2:$B$65, 2, FALSE))</f>
        <v>53.06</v>
      </c>
      <c r="S7641" s="3">
        <f>Table1[[#This Row],[Generation (TWh)]]*10^9*VLOOKUP(Table1[[#This Row],[Turbine/Engine Technology]],Technology_HR!$A$2:$B$11,2,FALSE)*10^-6</f>
        <v>4190648.2199999993</v>
      </c>
      <c r="T7641" s="5">
        <f>Table1[[#This Row],[Fuel Consumption (mmBtu)]]*Table1[[#This Row],[Emission Factor (kg CO2/ mmBtu)]]*10^3</f>
        <v>222355794553.19998</v>
      </c>
      <c r="U7641" s="3">
        <f>Table1[[#This Row],[Emissions (g CO2)]]/(Table1[[#This Row],[Generation (TWh)]]*10^9)</f>
        <v>584.19060000000002</v>
      </c>
    </row>
    <row r="7642" spans="1:21" x14ac:dyDescent="0.35">
      <c r="A7642" t="s">
        <v>2044</v>
      </c>
      <c r="B7642" t="s">
        <v>3239</v>
      </c>
      <c r="C7642" t="str">
        <f>SUBSTITUTE(Table1[[#This Row],[Fuel]],", ",",")</f>
        <v>fossil gas: natural gas</v>
      </c>
      <c r="D7642" t="s">
        <v>3239</v>
      </c>
      <c r="H7642" t="s">
        <v>3440</v>
      </c>
      <c r="I7642">
        <v>110</v>
      </c>
      <c r="J7642" t="s">
        <v>3447</v>
      </c>
      <c r="K7642">
        <v>2027</v>
      </c>
      <c r="L7642" t="s">
        <v>29</v>
      </c>
      <c r="M7642" t="s">
        <v>29</v>
      </c>
      <c r="N7642">
        <v>56.851615000000002</v>
      </c>
      <c r="O7642">
        <v>124.90480599999999</v>
      </c>
      <c r="P7642" t="s">
        <v>3578</v>
      </c>
      <c r="Q7642" s="3">
        <f>Table1[[#This Row],[Capacity (MW)]]*0.395*8760*10^-6</f>
        <v>0.38062199999999996</v>
      </c>
      <c r="R7642" s="3" cm="1">
        <f t="array" ref="R7642">AVERAGE(VLOOKUP(_xlfn.TEXTSPLIT(Table1[[#This Row],[Fuel (no space after comma)]], ","), FuelList_Final_EF!$A$2:$B$65, 2, FALSE))</f>
        <v>53.06</v>
      </c>
      <c r="S7642" s="3">
        <f>Table1[[#This Row],[Generation (TWh)]]*10^9*VLOOKUP(Table1[[#This Row],[Turbine/Engine Technology]],Technology_HR!$A$2:$B$11,2,FALSE)*10^-6</f>
        <v>3914697.2699999996</v>
      </c>
      <c r="T7642" s="5">
        <f>Table1[[#This Row],[Fuel Consumption (mmBtu)]]*Table1[[#This Row],[Emission Factor (kg CO2/ mmBtu)]]*10^3</f>
        <v>207713837146.19998</v>
      </c>
      <c r="U7642" s="3">
        <f>Table1[[#This Row],[Emissions (g CO2)]]/(Table1[[#This Row],[Generation (TWh)]]*10^9)</f>
        <v>545.72210000000007</v>
      </c>
    </row>
    <row r="7643" spans="1:21" x14ac:dyDescent="0.35">
      <c r="A7643" t="s">
        <v>1962</v>
      </c>
      <c r="B7643" t="s">
        <v>3263</v>
      </c>
      <c r="C7643" t="str">
        <f>SUBSTITUTE(Table1[[#This Row],[Fuel]],", ",",")</f>
        <v>fossil gas: natural gas,fossil liquids: heavy fuel oil</v>
      </c>
      <c r="D7643" t="s">
        <v>3239</v>
      </c>
      <c r="E7643" t="s">
        <v>3241</v>
      </c>
      <c r="H7643" t="s">
        <v>3440</v>
      </c>
      <c r="I7643">
        <v>200</v>
      </c>
      <c r="J7643" t="s">
        <v>3446</v>
      </c>
      <c r="K7643">
        <v>1952</v>
      </c>
      <c r="L7643" t="s">
        <v>29</v>
      </c>
      <c r="M7643">
        <v>2027</v>
      </c>
      <c r="N7643">
        <v>54.455171</v>
      </c>
      <c r="O7643">
        <v>61.235905000000002</v>
      </c>
      <c r="P7643" t="s">
        <v>3578</v>
      </c>
      <c r="Q7643" s="3">
        <f>Table1[[#This Row],[Capacity (MW)]]*0.395*8760*10^-6</f>
        <v>0.69203999999999999</v>
      </c>
      <c r="R7643" s="3" cm="1">
        <f t="array" ref="R7643">AVERAGE(VLOOKUP(_xlfn.TEXTSPLIT(Table1[[#This Row],[Fuel (no space after comma)]], ","), FuelList_Final_EF!$A$2:$B$65, 2, FALSE))</f>
        <v>67.331265155508703</v>
      </c>
      <c r="S7643" s="3">
        <f>Table1[[#This Row],[Generation (TWh)]]*10^9*VLOOKUP(Table1[[#This Row],[Turbine/Engine Technology]],Technology_HR!$A$2:$B$11,2,FALSE)*10^-6</f>
        <v>7117631.3999999994</v>
      </c>
      <c r="T7643" s="5">
        <f>Table1[[#This Row],[Fuel Consumption (mmBtu)]]*Table1[[#This Row],[Emission Factor (kg CO2/ mmBtu)]]*10^3</f>
        <v>479239127072.57458</v>
      </c>
      <c r="U7643" s="3">
        <f>Table1[[#This Row],[Emissions (g CO2)]]/(Table1[[#This Row],[Generation (TWh)]]*10^9)</f>
        <v>692.50206212440696</v>
      </c>
    </row>
    <row r="7644" spans="1:21" x14ac:dyDescent="0.35">
      <c r="A7644" t="s">
        <v>1962</v>
      </c>
      <c r="B7644" t="s">
        <v>3263</v>
      </c>
      <c r="C7644" t="str">
        <f>SUBSTITUTE(Table1[[#This Row],[Fuel]],", ",",")</f>
        <v>fossil gas: natural gas,fossil liquids: heavy fuel oil</v>
      </c>
      <c r="D7644" t="s">
        <v>3239</v>
      </c>
      <c r="E7644" t="s">
        <v>3241</v>
      </c>
      <c r="H7644" t="s">
        <v>3440</v>
      </c>
      <c r="I7644">
        <v>200</v>
      </c>
      <c r="J7644" t="s">
        <v>3446</v>
      </c>
      <c r="K7644">
        <v>1952</v>
      </c>
      <c r="L7644" t="s">
        <v>29</v>
      </c>
      <c r="M7644">
        <v>2027</v>
      </c>
      <c r="N7644">
        <v>54.455171</v>
      </c>
      <c r="O7644">
        <v>61.235905000000002</v>
      </c>
      <c r="P7644" t="s">
        <v>3578</v>
      </c>
      <c r="Q7644" s="3">
        <f>Table1[[#This Row],[Capacity (MW)]]*0.395*8760*10^-6</f>
        <v>0.69203999999999999</v>
      </c>
      <c r="R7644" s="3" cm="1">
        <f t="array" ref="R7644">AVERAGE(VLOOKUP(_xlfn.TEXTSPLIT(Table1[[#This Row],[Fuel (no space after comma)]], ","), FuelList_Final_EF!$A$2:$B$65, 2, FALSE))</f>
        <v>67.331265155508703</v>
      </c>
      <c r="S7644" s="3">
        <f>Table1[[#This Row],[Generation (TWh)]]*10^9*VLOOKUP(Table1[[#This Row],[Turbine/Engine Technology]],Technology_HR!$A$2:$B$11,2,FALSE)*10^-6</f>
        <v>7117631.3999999994</v>
      </c>
      <c r="T7644" s="5">
        <f>Table1[[#This Row],[Fuel Consumption (mmBtu)]]*Table1[[#This Row],[Emission Factor (kg CO2/ mmBtu)]]*10^3</f>
        <v>479239127072.57458</v>
      </c>
      <c r="U7644" s="3">
        <f>Table1[[#This Row],[Emissions (g CO2)]]/(Table1[[#This Row],[Generation (TWh)]]*10^9)</f>
        <v>692.50206212440696</v>
      </c>
    </row>
    <row r="7645" spans="1:21" x14ac:dyDescent="0.35">
      <c r="A7645" t="s">
        <v>1962</v>
      </c>
      <c r="B7645" t="s">
        <v>3239</v>
      </c>
      <c r="C7645" t="str">
        <f>SUBSTITUTE(Table1[[#This Row],[Fuel]],", ",",")</f>
        <v>fossil gas: natural gas</v>
      </c>
      <c r="D7645" t="s">
        <v>3239</v>
      </c>
      <c r="H7645" t="s">
        <v>3438</v>
      </c>
      <c r="I7645">
        <v>422.5</v>
      </c>
      <c r="J7645" t="s">
        <v>3446</v>
      </c>
      <c r="K7645">
        <v>2014</v>
      </c>
      <c r="L7645" t="s">
        <v>29</v>
      </c>
      <c r="M7645" t="s">
        <v>29</v>
      </c>
      <c r="N7645">
        <v>54.468235999999997</v>
      </c>
      <c r="O7645">
        <v>61.203315000000003</v>
      </c>
      <c r="P7645" t="s">
        <v>3578</v>
      </c>
      <c r="Q7645" s="3">
        <f>Table1[[#This Row],[Capacity (MW)]]*0.395*8760*10^-6</f>
        <v>1.4619345000000001</v>
      </c>
      <c r="R7645" s="3" cm="1">
        <f t="array" ref="R7645">AVERAGE(VLOOKUP(_xlfn.TEXTSPLIT(Table1[[#This Row],[Fuel (no space after comma)]], ","), FuelList_Final_EF!$A$2:$B$65, 2, FALSE))</f>
        <v>53.06</v>
      </c>
      <c r="S7645" s="3">
        <f>Table1[[#This Row],[Generation (TWh)]]*10^9*VLOOKUP(Table1[[#This Row],[Turbine/Engine Technology]],Technology_HR!$A$2:$B$11,2,FALSE)*10^-6</f>
        <v>11036143.540500002</v>
      </c>
      <c r="T7645" s="5">
        <f>Table1[[#This Row],[Fuel Consumption (mmBtu)]]*Table1[[#This Row],[Emission Factor (kg CO2/ mmBtu)]]*10^3</f>
        <v>585577776258.93005</v>
      </c>
      <c r="U7645" s="3">
        <f>Table1[[#This Row],[Emissions (g CO2)]]/(Table1[[#This Row],[Generation (TWh)]]*10^9)</f>
        <v>400.54993999999999</v>
      </c>
    </row>
    <row r="7646" spans="1:21" x14ac:dyDescent="0.35">
      <c r="A7646" t="s">
        <v>1962</v>
      </c>
      <c r="B7646" t="s">
        <v>3239</v>
      </c>
      <c r="C7646" t="str">
        <f>SUBSTITUTE(Table1[[#This Row],[Fuel]],", ",",")</f>
        <v>fossil gas: natural gas</v>
      </c>
      <c r="D7646" t="s">
        <v>3239</v>
      </c>
      <c r="H7646" t="s">
        <v>3438</v>
      </c>
      <c r="I7646">
        <v>422.5</v>
      </c>
      <c r="J7646" t="s">
        <v>3446</v>
      </c>
      <c r="K7646">
        <v>2014</v>
      </c>
      <c r="L7646" t="s">
        <v>29</v>
      </c>
      <c r="M7646" t="s">
        <v>29</v>
      </c>
      <c r="N7646">
        <v>54.468235999999997</v>
      </c>
      <c r="O7646">
        <v>61.203315000000003</v>
      </c>
      <c r="P7646" t="s">
        <v>3578</v>
      </c>
      <c r="Q7646" s="3">
        <f>Table1[[#This Row],[Capacity (MW)]]*0.395*8760*10^-6</f>
        <v>1.4619345000000001</v>
      </c>
      <c r="R7646" s="3" cm="1">
        <f t="array" ref="R7646">AVERAGE(VLOOKUP(_xlfn.TEXTSPLIT(Table1[[#This Row],[Fuel (no space after comma)]], ","), FuelList_Final_EF!$A$2:$B$65, 2, FALSE))</f>
        <v>53.06</v>
      </c>
      <c r="S7646" s="3">
        <f>Table1[[#This Row],[Generation (TWh)]]*10^9*VLOOKUP(Table1[[#This Row],[Turbine/Engine Technology]],Technology_HR!$A$2:$B$11,2,FALSE)*10^-6</f>
        <v>11036143.540500002</v>
      </c>
      <c r="T7646" s="5">
        <f>Table1[[#This Row],[Fuel Consumption (mmBtu)]]*Table1[[#This Row],[Emission Factor (kg CO2/ mmBtu)]]*10^3</f>
        <v>585577776258.93005</v>
      </c>
      <c r="U7646" s="3">
        <f>Table1[[#This Row],[Emissions (g CO2)]]/(Table1[[#This Row],[Generation (TWh)]]*10^9)</f>
        <v>400.54993999999999</v>
      </c>
    </row>
    <row r="7647" spans="1:21" x14ac:dyDescent="0.35">
      <c r="A7647" t="s">
        <v>1976</v>
      </c>
      <c r="B7647" t="s">
        <v>3239</v>
      </c>
      <c r="C7647" t="str">
        <f>SUBSTITUTE(Table1[[#This Row],[Fuel]],", ",",")</f>
        <v>fossil gas: natural gas</v>
      </c>
      <c r="D7647" t="s">
        <v>3239</v>
      </c>
      <c r="H7647" t="s">
        <v>3440</v>
      </c>
      <c r="I7647">
        <v>200</v>
      </c>
      <c r="J7647" t="s">
        <v>3446</v>
      </c>
      <c r="K7647">
        <v>1972</v>
      </c>
      <c r="L7647" t="s">
        <v>29</v>
      </c>
      <c r="M7647" t="s">
        <v>29</v>
      </c>
      <c r="N7647">
        <v>55.290300000000002</v>
      </c>
      <c r="O7647">
        <v>52.022799999999997</v>
      </c>
      <c r="P7647" t="s">
        <v>3578</v>
      </c>
      <c r="Q7647" s="3">
        <f>Table1[[#This Row],[Capacity (MW)]]*0.395*8760*10^-6</f>
        <v>0.69203999999999999</v>
      </c>
      <c r="R7647" s="3" cm="1">
        <f t="array" ref="R7647">AVERAGE(VLOOKUP(_xlfn.TEXTSPLIT(Table1[[#This Row],[Fuel (no space after comma)]], ","), FuelList_Final_EF!$A$2:$B$65, 2, FALSE))</f>
        <v>53.06</v>
      </c>
      <c r="S7647" s="3">
        <f>Table1[[#This Row],[Generation (TWh)]]*10^9*VLOOKUP(Table1[[#This Row],[Turbine/Engine Technology]],Technology_HR!$A$2:$B$11,2,FALSE)*10^-6</f>
        <v>7117631.3999999994</v>
      </c>
      <c r="T7647" s="5">
        <f>Table1[[#This Row],[Fuel Consumption (mmBtu)]]*Table1[[#This Row],[Emission Factor (kg CO2/ mmBtu)]]*10^3</f>
        <v>377661522084</v>
      </c>
      <c r="U7647" s="3">
        <f>Table1[[#This Row],[Emissions (g CO2)]]/(Table1[[#This Row],[Generation (TWh)]]*10^9)</f>
        <v>545.72209999999995</v>
      </c>
    </row>
    <row r="7648" spans="1:21" x14ac:dyDescent="0.35">
      <c r="A7648" t="s">
        <v>1976</v>
      </c>
      <c r="B7648" t="s">
        <v>3239</v>
      </c>
      <c r="C7648" t="str">
        <f>SUBSTITUTE(Table1[[#This Row],[Fuel]],", ",",")</f>
        <v>fossil gas: natural gas</v>
      </c>
      <c r="D7648" t="s">
        <v>3239</v>
      </c>
      <c r="H7648" t="s">
        <v>3440</v>
      </c>
      <c r="I7648">
        <v>200</v>
      </c>
      <c r="J7648" t="s">
        <v>3446</v>
      </c>
      <c r="K7648">
        <v>1972</v>
      </c>
      <c r="L7648" t="s">
        <v>29</v>
      </c>
      <c r="M7648" t="s">
        <v>29</v>
      </c>
      <c r="N7648">
        <v>55.290300000000002</v>
      </c>
      <c r="O7648">
        <v>52.022799999999997</v>
      </c>
      <c r="P7648" t="s">
        <v>3578</v>
      </c>
      <c r="Q7648" s="3">
        <f>Table1[[#This Row],[Capacity (MW)]]*0.395*8760*10^-6</f>
        <v>0.69203999999999999</v>
      </c>
      <c r="R7648" s="3" cm="1">
        <f t="array" ref="R7648">AVERAGE(VLOOKUP(_xlfn.TEXTSPLIT(Table1[[#This Row],[Fuel (no space after comma)]], ","), FuelList_Final_EF!$A$2:$B$65, 2, FALSE))</f>
        <v>53.06</v>
      </c>
      <c r="S7648" s="3">
        <f>Table1[[#This Row],[Generation (TWh)]]*10^9*VLOOKUP(Table1[[#This Row],[Turbine/Engine Technology]],Technology_HR!$A$2:$B$11,2,FALSE)*10^-6</f>
        <v>7117631.3999999994</v>
      </c>
      <c r="T7648" s="5">
        <f>Table1[[#This Row],[Fuel Consumption (mmBtu)]]*Table1[[#This Row],[Emission Factor (kg CO2/ mmBtu)]]*10^3</f>
        <v>377661522084</v>
      </c>
      <c r="U7648" s="3">
        <f>Table1[[#This Row],[Emissions (g CO2)]]/(Table1[[#This Row],[Generation (TWh)]]*10^9)</f>
        <v>545.72209999999995</v>
      </c>
    </row>
    <row r="7649" spans="1:21" x14ac:dyDescent="0.35">
      <c r="A7649" t="s">
        <v>1976</v>
      </c>
      <c r="B7649" t="s">
        <v>3239</v>
      </c>
      <c r="C7649" t="str">
        <f>SUBSTITUTE(Table1[[#This Row],[Fuel]],", ",",")</f>
        <v>fossil gas: natural gas</v>
      </c>
      <c r="D7649" t="s">
        <v>3239</v>
      </c>
      <c r="H7649" t="s">
        <v>3440</v>
      </c>
      <c r="I7649">
        <v>200</v>
      </c>
      <c r="J7649" t="s">
        <v>3446</v>
      </c>
      <c r="K7649">
        <v>1972</v>
      </c>
      <c r="L7649" t="s">
        <v>29</v>
      </c>
      <c r="M7649" t="s">
        <v>29</v>
      </c>
      <c r="N7649">
        <v>55.290300000000002</v>
      </c>
      <c r="O7649">
        <v>52.022799999999997</v>
      </c>
      <c r="P7649" t="s">
        <v>3578</v>
      </c>
      <c r="Q7649" s="3">
        <f>Table1[[#This Row],[Capacity (MW)]]*0.395*8760*10^-6</f>
        <v>0.69203999999999999</v>
      </c>
      <c r="R7649" s="3" cm="1">
        <f t="array" ref="R7649">AVERAGE(VLOOKUP(_xlfn.TEXTSPLIT(Table1[[#This Row],[Fuel (no space after comma)]], ","), FuelList_Final_EF!$A$2:$B$65, 2, FALSE))</f>
        <v>53.06</v>
      </c>
      <c r="S7649" s="3">
        <f>Table1[[#This Row],[Generation (TWh)]]*10^9*VLOOKUP(Table1[[#This Row],[Turbine/Engine Technology]],Technology_HR!$A$2:$B$11,2,FALSE)*10^-6</f>
        <v>7117631.3999999994</v>
      </c>
      <c r="T7649" s="5">
        <f>Table1[[#This Row],[Fuel Consumption (mmBtu)]]*Table1[[#This Row],[Emission Factor (kg CO2/ mmBtu)]]*10^3</f>
        <v>377661522084</v>
      </c>
      <c r="U7649" s="3">
        <f>Table1[[#This Row],[Emissions (g CO2)]]/(Table1[[#This Row],[Generation (TWh)]]*10^9)</f>
        <v>545.72209999999995</v>
      </c>
    </row>
    <row r="7650" spans="1:21" x14ac:dyDescent="0.35">
      <c r="A7650" t="s">
        <v>1976</v>
      </c>
      <c r="B7650" t="s">
        <v>3239</v>
      </c>
      <c r="C7650" t="str">
        <f>SUBSTITUTE(Table1[[#This Row],[Fuel]],", ",",")</f>
        <v>fossil gas: natural gas</v>
      </c>
      <c r="D7650" t="s">
        <v>3239</v>
      </c>
      <c r="H7650" t="s">
        <v>3440</v>
      </c>
      <c r="I7650">
        <v>200</v>
      </c>
      <c r="J7650" t="s">
        <v>3446</v>
      </c>
      <c r="K7650">
        <v>1972</v>
      </c>
      <c r="L7650" t="s">
        <v>29</v>
      </c>
      <c r="M7650" t="s">
        <v>29</v>
      </c>
      <c r="N7650">
        <v>55.290300000000002</v>
      </c>
      <c r="O7650">
        <v>52.022799999999997</v>
      </c>
      <c r="P7650" t="s">
        <v>3578</v>
      </c>
      <c r="Q7650" s="3">
        <f>Table1[[#This Row],[Capacity (MW)]]*0.395*8760*10^-6</f>
        <v>0.69203999999999999</v>
      </c>
      <c r="R7650" s="3" cm="1">
        <f t="array" ref="R7650">AVERAGE(VLOOKUP(_xlfn.TEXTSPLIT(Table1[[#This Row],[Fuel (no space after comma)]], ","), FuelList_Final_EF!$A$2:$B$65, 2, FALSE))</f>
        <v>53.06</v>
      </c>
      <c r="S7650" s="3">
        <f>Table1[[#This Row],[Generation (TWh)]]*10^9*VLOOKUP(Table1[[#This Row],[Turbine/Engine Technology]],Technology_HR!$A$2:$B$11,2,FALSE)*10^-6</f>
        <v>7117631.3999999994</v>
      </c>
      <c r="T7650" s="5">
        <f>Table1[[#This Row],[Fuel Consumption (mmBtu)]]*Table1[[#This Row],[Emission Factor (kg CO2/ mmBtu)]]*10^3</f>
        <v>377661522084</v>
      </c>
      <c r="U7650" s="3">
        <f>Table1[[#This Row],[Emissions (g CO2)]]/(Table1[[#This Row],[Generation (TWh)]]*10^9)</f>
        <v>545.72209999999995</v>
      </c>
    </row>
    <row r="7651" spans="1:21" x14ac:dyDescent="0.35">
      <c r="A7651" t="s">
        <v>1976</v>
      </c>
      <c r="B7651" t="s">
        <v>3239</v>
      </c>
      <c r="C7651" t="str">
        <f>SUBSTITUTE(Table1[[#This Row],[Fuel]],", ",",")</f>
        <v>fossil gas: natural gas</v>
      </c>
      <c r="D7651" t="s">
        <v>3239</v>
      </c>
      <c r="H7651" t="s">
        <v>3440</v>
      </c>
      <c r="I7651">
        <v>200</v>
      </c>
      <c r="J7651" t="s">
        <v>3446</v>
      </c>
      <c r="K7651">
        <v>1972</v>
      </c>
      <c r="L7651" t="s">
        <v>29</v>
      </c>
      <c r="M7651" t="s">
        <v>29</v>
      </c>
      <c r="N7651">
        <v>55.290300000000002</v>
      </c>
      <c r="O7651">
        <v>52.022799999999997</v>
      </c>
      <c r="P7651" t="s">
        <v>3578</v>
      </c>
      <c r="Q7651" s="3">
        <f>Table1[[#This Row],[Capacity (MW)]]*0.395*8760*10^-6</f>
        <v>0.69203999999999999</v>
      </c>
      <c r="R7651" s="3" cm="1">
        <f t="array" ref="R7651">AVERAGE(VLOOKUP(_xlfn.TEXTSPLIT(Table1[[#This Row],[Fuel (no space after comma)]], ","), FuelList_Final_EF!$A$2:$B$65, 2, FALSE))</f>
        <v>53.06</v>
      </c>
      <c r="S7651" s="3">
        <f>Table1[[#This Row],[Generation (TWh)]]*10^9*VLOOKUP(Table1[[#This Row],[Turbine/Engine Technology]],Technology_HR!$A$2:$B$11,2,FALSE)*10^-6</f>
        <v>7117631.3999999994</v>
      </c>
      <c r="T7651" s="5">
        <f>Table1[[#This Row],[Fuel Consumption (mmBtu)]]*Table1[[#This Row],[Emission Factor (kg CO2/ mmBtu)]]*10^3</f>
        <v>377661522084</v>
      </c>
      <c r="U7651" s="3">
        <f>Table1[[#This Row],[Emissions (g CO2)]]/(Table1[[#This Row],[Generation (TWh)]]*10^9)</f>
        <v>545.72209999999995</v>
      </c>
    </row>
    <row r="7652" spans="1:21" x14ac:dyDescent="0.35">
      <c r="A7652" t="s">
        <v>1976</v>
      </c>
      <c r="B7652" t="s">
        <v>3239</v>
      </c>
      <c r="C7652" t="str">
        <f>SUBSTITUTE(Table1[[#This Row],[Fuel]],", ",",")</f>
        <v>fossil gas: natural gas</v>
      </c>
      <c r="D7652" t="s">
        <v>3239</v>
      </c>
      <c r="H7652" t="s">
        <v>3440</v>
      </c>
      <c r="I7652">
        <v>200</v>
      </c>
      <c r="J7652" t="s">
        <v>3446</v>
      </c>
      <c r="K7652">
        <v>1972</v>
      </c>
      <c r="L7652" t="s">
        <v>29</v>
      </c>
      <c r="M7652" t="s">
        <v>29</v>
      </c>
      <c r="N7652">
        <v>55.290300000000002</v>
      </c>
      <c r="O7652">
        <v>52.022799999999997</v>
      </c>
      <c r="P7652" t="s">
        <v>3578</v>
      </c>
      <c r="Q7652" s="3">
        <f>Table1[[#This Row],[Capacity (MW)]]*0.395*8760*10^-6</f>
        <v>0.69203999999999999</v>
      </c>
      <c r="R7652" s="3" cm="1">
        <f t="array" ref="R7652">AVERAGE(VLOOKUP(_xlfn.TEXTSPLIT(Table1[[#This Row],[Fuel (no space after comma)]], ","), FuelList_Final_EF!$A$2:$B$65, 2, FALSE))</f>
        <v>53.06</v>
      </c>
      <c r="S7652" s="3">
        <f>Table1[[#This Row],[Generation (TWh)]]*10^9*VLOOKUP(Table1[[#This Row],[Turbine/Engine Technology]],Technology_HR!$A$2:$B$11,2,FALSE)*10^-6</f>
        <v>7117631.3999999994</v>
      </c>
      <c r="T7652" s="5">
        <f>Table1[[#This Row],[Fuel Consumption (mmBtu)]]*Table1[[#This Row],[Emission Factor (kg CO2/ mmBtu)]]*10^3</f>
        <v>377661522084</v>
      </c>
      <c r="U7652" s="3">
        <f>Table1[[#This Row],[Emissions (g CO2)]]/(Table1[[#This Row],[Generation (TWh)]]*10^9)</f>
        <v>545.72209999999995</v>
      </c>
    </row>
    <row r="7653" spans="1:21" x14ac:dyDescent="0.35">
      <c r="A7653" t="s">
        <v>1976</v>
      </c>
      <c r="B7653" t="s">
        <v>3239</v>
      </c>
      <c r="C7653" t="str">
        <f>SUBSTITUTE(Table1[[#This Row],[Fuel]],", ",",")</f>
        <v>fossil gas: natural gas</v>
      </c>
      <c r="D7653" t="s">
        <v>3239</v>
      </c>
      <c r="H7653" t="s">
        <v>3440</v>
      </c>
      <c r="I7653">
        <v>200</v>
      </c>
      <c r="J7653" t="s">
        <v>3446</v>
      </c>
      <c r="K7653">
        <v>1972</v>
      </c>
      <c r="L7653" t="s">
        <v>29</v>
      </c>
      <c r="M7653" t="s">
        <v>29</v>
      </c>
      <c r="N7653">
        <v>55.290300000000002</v>
      </c>
      <c r="O7653">
        <v>52.022799999999997</v>
      </c>
      <c r="P7653" t="s">
        <v>3578</v>
      </c>
      <c r="Q7653" s="3">
        <f>Table1[[#This Row],[Capacity (MW)]]*0.395*8760*10^-6</f>
        <v>0.69203999999999999</v>
      </c>
      <c r="R7653" s="3" cm="1">
        <f t="array" ref="R7653">AVERAGE(VLOOKUP(_xlfn.TEXTSPLIT(Table1[[#This Row],[Fuel (no space after comma)]], ","), FuelList_Final_EF!$A$2:$B$65, 2, FALSE))</f>
        <v>53.06</v>
      </c>
      <c r="S7653" s="3">
        <f>Table1[[#This Row],[Generation (TWh)]]*10^9*VLOOKUP(Table1[[#This Row],[Turbine/Engine Technology]],Technology_HR!$A$2:$B$11,2,FALSE)*10^-6</f>
        <v>7117631.3999999994</v>
      </c>
      <c r="T7653" s="5">
        <f>Table1[[#This Row],[Fuel Consumption (mmBtu)]]*Table1[[#This Row],[Emission Factor (kg CO2/ mmBtu)]]*10^3</f>
        <v>377661522084</v>
      </c>
      <c r="U7653" s="3">
        <f>Table1[[#This Row],[Emissions (g CO2)]]/(Table1[[#This Row],[Generation (TWh)]]*10^9)</f>
        <v>545.72209999999995</v>
      </c>
    </row>
    <row r="7654" spans="1:21" x14ac:dyDescent="0.35">
      <c r="A7654" t="s">
        <v>1976</v>
      </c>
      <c r="B7654" t="s">
        <v>3239</v>
      </c>
      <c r="C7654" t="str">
        <f>SUBSTITUTE(Table1[[#This Row],[Fuel]],", ",",")</f>
        <v>fossil gas: natural gas</v>
      </c>
      <c r="D7654" t="s">
        <v>3239</v>
      </c>
      <c r="H7654" t="s">
        <v>3440</v>
      </c>
      <c r="I7654">
        <v>200</v>
      </c>
      <c r="J7654" t="s">
        <v>3446</v>
      </c>
      <c r="K7654">
        <v>1972</v>
      </c>
      <c r="L7654" t="s">
        <v>29</v>
      </c>
      <c r="M7654" t="s">
        <v>29</v>
      </c>
      <c r="N7654">
        <v>55.290300000000002</v>
      </c>
      <c r="O7654">
        <v>52.022799999999997</v>
      </c>
      <c r="P7654" t="s">
        <v>3578</v>
      </c>
      <c r="Q7654" s="3">
        <f>Table1[[#This Row],[Capacity (MW)]]*0.395*8760*10^-6</f>
        <v>0.69203999999999999</v>
      </c>
      <c r="R7654" s="3" cm="1">
        <f t="array" ref="R7654">AVERAGE(VLOOKUP(_xlfn.TEXTSPLIT(Table1[[#This Row],[Fuel (no space after comma)]], ","), FuelList_Final_EF!$A$2:$B$65, 2, FALSE))</f>
        <v>53.06</v>
      </c>
      <c r="S7654" s="3">
        <f>Table1[[#This Row],[Generation (TWh)]]*10^9*VLOOKUP(Table1[[#This Row],[Turbine/Engine Technology]],Technology_HR!$A$2:$B$11,2,FALSE)*10^-6</f>
        <v>7117631.3999999994</v>
      </c>
      <c r="T7654" s="5">
        <f>Table1[[#This Row],[Fuel Consumption (mmBtu)]]*Table1[[#This Row],[Emission Factor (kg CO2/ mmBtu)]]*10^3</f>
        <v>377661522084</v>
      </c>
      <c r="U7654" s="3">
        <f>Table1[[#This Row],[Emissions (g CO2)]]/(Table1[[#This Row],[Generation (TWh)]]*10^9)</f>
        <v>545.72209999999995</v>
      </c>
    </row>
    <row r="7655" spans="1:21" x14ac:dyDescent="0.35">
      <c r="A7655" t="s">
        <v>1976</v>
      </c>
      <c r="B7655" t="s">
        <v>3239</v>
      </c>
      <c r="C7655" t="str">
        <f>SUBSTITUTE(Table1[[#This Row],[Fuel]],", ",",")</f>
        <v>fossil gas: natural gas</v>
      </c>
      <c r="D7655" t="s">
        <v>3239</v>
      </c>
      <c r="H7655" t="s">
        <v>3440</v>
      </c>
      <c r="I7655">
        <v>200</v>
      </c>
      <c r="J7655" t="s">
        <v>3446</v>
      </c>
      <c r="K7655">
        <v>1972</v>
      </c>
      <c r="L7655" t="s">
        <v>29</v>
      </c>
      <c r="M7655" t="s">
        <v>29</v>
      </c>
      <c r="N7655">
        <v>55.290300000000002</v>
      </c>
      <c r="O7655">
        <v>52.022799999999997</v>
      </c>
      <c r="P7655" t="s">
        <v>3578</v>
      </c>
      <c r="Q7655" s="3">
        <f>Table1[[#This Row],[Capacity (MW)]]*0.395*8760*10^-6</f>
        <v>0.69203999999999999</v>
      </c>
      <c r="R7655" s="3" cm="1">
        <f t="array" ref="R7655">AVERAGE(VLOOKUP(_xlfn.TEXTSPLIT(Table1[[#This Row],[Fuel (no space after comma)]], ","), FuelList_Final_EF!$A$2:$B$65, 2, FALSE))</f>
        <v>53.06</v>
      </c>
      <c r="S7655" s="3">
        <f>Table1[[#This Row],[Generation (TWh)]]*10^9*VLOOKUP(Table1[[#This Row],[Turbine/Engine Technology]],Technology_HR!$A$2:$B$11,2,FALSE)*10^-6</f>
        <v>7117631.3999999994</v>
      </c>
      <c r="T7655" s="5">
        <f>Table1[[#This Row],[Fuel Consumption (mmBtu)]]*Table1[[#This Row],[Emission Factor (kg CO2/ mmBtu)]]*10^3</f>
        <v>377661522084</v>
      </c>
      <c r="U7655" s="3">
        <f>Table1[[#This Row],[Emissions (g CO2)]]/(Table1[[#This Row],[Generation (TWh)]]*10^9)</f>
        <v>545.72209999999995</v>
      </c>
    </row>
    <row r="7656" spans="1:21" x14ac:dyDescent="0.35">
      <c r="A7656" t="s">
        <v>1976</v>
      </c>
      <c r="B7656" t="s">
        <v>3239</v>
      </c>
      <c r="C7656" t="str">
        <f>SUBSTITUTE(Table1[[#This Row],[Fuel]],", ",",")</f>
        <v>fossil gas: natural gas</v>
      </c>
      <c r="D7656" t="s">
        <v>3239</v>
      </c>
      <c r="H7656" t="s">
        <v>3440</v>
      </c>
      <c r="I7656">
        <v>200</v>
      </c>
      <c r="J7656" t="s">
        <v>3446</v>
      </c>
      <c r="K7656">
        <v>1972</v>
      </c>
      <c r="L7656" t="s">
        <v>29</v>
      </c>
      <c r="M7656" t="s">
        <v>29</v>
      </c>
      <c r="N7656">
        <v>55.290300000000002</v>
      </c>
      <c r="O7656">
        <v>52.022799999999997</v>
      </c>
      <c r="P7656" t="s">
        <v>3578</v>
      </c>
      <c r="Q7656" s="3">
        <f>Table1[[#This Row],[Capacity (MW)]]*0.395*8760*10^-6</f>
        <v>0.69203999999999999</v>
      </c>
      <c r="R7656" s="3" cm="1">
        <f t="array" ref="R7656">AVERAGE(VLOOKUP(_xlfn.TEXTSPLIT(Table1[[#This Row],[Fuel (no space after comma)]], ","), FuelList_Final_EF!$A$2:$B$65, 2, FALSE))</f>
        <v>53.06</v>
      </c>
      <c r="S7656" s="3">
        <f>Table1[[#This Row],[Generation (TWh)]]*10^9*VLOOKUP(Table1[[#This Row],[Turbine/Engine Technology]],Technology_HR!$A$2:$B$11,2,FALSE)*10^-6</f>
        <v>7117631.3999999994</v>
      </c>
      <c r="T7656" s="5">
        <f>Table1[[#This Row],[Fuel Consumption (mmBtu)]]*Table1[[#This Row],[Emission Factor (kg CO2/ mmBtu)]]*10^3</f>
        <v>377661522084</v>
      </c>
      <c r="U7656" s="3">
        <f>Table1[[#This Row],[Emissions (g CO2)]]/(Table1[[#This Row],[Generation (TWh)]]*10^9)</f>
        <v>545.72209999999995</v>
      </c>
    </row>
    <row r="7657" spans="1:21" x14ac:dyDescent="0.35">
      <c r="A7657" t="s">
        <v>1976</v>
      </c>
      <c r="B7657" t="s">
        <v>3239</v>
      </c>
      <c r="C7657" t="str">
        <f>SUBSTITUTE(Table1[[#This Row],[Fuel]],", ",",")</f>
        <v>fossil gas: natural gas</v>
      </c>
      <c r="D7657" t="s">
        <v>3239</v>
      </c>
      <c r="H7657" t="s">
        <v>3440</v>
      </c>
      <c r="I7657">
        <v>205</v>
      </c>
      <c r="J7657" t="s">
        <v>3446</v>
      </c>
      <c r="K7657">
        <v>1972</v>
      </c>
      <c r="L7657" t="s">
        <v>29</v>
      </c>
      <c r="M7657" t="s">
        <v>29</v>
      </c>
      <c r="N7657">
        <v>55.290300000000002</v>
      </c>
      <c r="O7657">
        <v>52.022799999999997</v>
      </c>
      <c r="P7657" t="s">
        <v>3578</v>
      </c>
      <c r="Q7657" s="3">
        <f>Table1[[#This Row],[Capacity (MW)]]*0.395*8760*10^-6</f>
        <v>0.70934100000000011</v>
      </c>
      <c r="R7657" s="3" cm="1">
        <f t="array" ref="R7657">AVERAGE(VLOOKUP(_xlfn.TEXTSPLIT(Table1[[#This Row],[Fuel (no space after comma)]], ","), FuelList_Final_EF!$A$2:$B$65, 2, FALSE))</f>
        <v>53.06</v>
      </c>
      <c r="S7657" s="3">
        <f>Table1[[#This Row],[Generation (TWh)]]*10^9*VLOOKUP(Table1[[#This Row],[Turbine/Engine Technology]],Technology_HR!$A$2:$B$11,2,FALSE)*10^-6</f>
        <v>7295572.1850000005</v>
      </c>
      <c r="T7657" s="5">
        <f>Table1[[#This Row],[Fuel Consumption (mmBtu)]]*Table1[[#This Row],[Emission Factor (kg CO2/ mmBtu)]]*10^3</f>
        <v>387103060136.10004</v>
      </c>
      <c r="U7657" s="3">
        <f>Table1[[#This Row],[Emissions (g CO2)]]/(Table1[[#This Row],[Generation (TWh)]]*10^9)</f>
        <v>545.72209999999995</v>
      </c>
    </row>
    <row r="7658" spans="1:21" x14ac:dyDescent="0.35">
      <c r="A7658" t="s">
        <v>1976</v>
      </c>
      <c r="B7658" t="s">
        <v>3239</v>
      </c>
      <c r="C7658" t="str">
        <f>SUBSTITUTE(Table1[[#This Row],[Fuel]],", ",",")</f>
        <v>fossil gas: natural gas</v>
      </c>
      <c r="D7658" t="s">
        <v>3239</v>
      </c>
      <c r="H7658" t="s">
        <v>3438</v>
      </c>
      <c r="I7658">
        <v>850</v>
      </c>
      <c r="J7658" t="s">
        <v>3445</v>
      </c>
      <c r="K7658" t="s">
        <v>29</v>
      </c>
      <c r="L7658" t="s">
        <v>29</v>
      </c>
      <c r="M7658" t="s">
        <v>29</v>
      </c>
      <c r="N7658">
        <v>55.290300000000002</v>
      </c>
      <c r="O7658">
        <v>52.022799999999997</v>
      </c>
      <c r="P7658" t="s">
        <v>3578</v>
      </c>
      <c r="Q7658" s="3">
        <f>Table1[[#This Row],[Capacity (MW)]]*0.395*8760*10^-6</f>
        <v>2.9411700000000001</v>
      </c>
      <c r="R7658" s="3" cm="1">
        <f t="array" ref="R7658">AVERAGE(VLOOKUP(_xlfn.TEXTSPLIT(Table1[[#This Row],[Fuel (no space after comma)]], ","), FuelList_Final_EF!$A$2:$B$65, 2, FALSE))</f>
        <v>53.06</v>
      </c>
      <c r="S7658" s="3">
        <f>Table1[[#This Row],[Generation (TWh)]]*10^9*VLOOKUP(Table1[[#This Row],[Turbine/Engine Technology]],Technology_HR!$A$2:$B$11,2,FALSE)*10^-6</f>
        <v>22202892.329999998</v>
      </c>
      <c r="T7658" s="5">
        <f>Table1[[#This Row],[Fuel Consumption (mmBtu)]]*Table1[[#This Row],[Emission Factor (kg CO2/ mmBtu)]]*10^3</f>
        <v>1178085467029.8</v>
      </c>
      <c r="U7658" s="3">
        <f>Table1[[#This Row],[Emissions (g CO2)]]/(Table1[[#This Row],[Generation (TWh)]]*10^9)</f>
        <v>400.54993999999999</v>
      </c>
    </row>
    <row r="7659" spans="1:21" x14ac:dyDescent="0.35">
      <c r="A7659" t="s">
        <v>1974</v>
      </c>
      <c r="B7659" t="s">
        <v>3239</v>
      </c>
      <c r="C7659" t="str">
        <f>SUBSTITUTE(Table1[[#This Row],[Fuel]],", ",",")</f>
        <v>fossil gas: natural gas</v>
      </c>
      <c r="D7659" t="s">
        <v>3239</v>
      </c>
      <c r="H7659" t="s">
        <v>3438</v>
      </c>
      <c r="I7659">
        <v>220</v>
      </c>
      <c r="J7659" t="s">
        <v>3446</v>
      </c>
      <c r="K7659">
        <v>2018</v>
      </c>
      <c r="L7659" t="s">
        <v>29</v>
      </c>
      <c r="M7659" t="s">
        <v>29</v>
      </c>
      <c r="N7659">
        <v>54.802008000000001</v>
      </c>
      <c r="O7659">
        <v>55.836893000000003</v>
      </c>
      <c r="P7659" t="s">
        <v>3578</v>
      </c>
      <c r="Q7659" s="3">
        <f>Table1[[#This Row],[Capacity (MW)]]*0.395*8760*10^-6</f>
        <v>0.76124399999999992</v>
      </c>
      <c r="R7659" s="3" cm="1">
        <f t="array" ref="R7659">AVERAGE(VLOOKUP(_xlfn.TEXTSPLIT(Table1[[#This Row],[Fuel (no space after comma)]], ","), FuelList_Final_EF!$A$2:$B$65, 2, FALSE))</f>
        <v>53.06</v>
      </c>
      <c r="S7659" s="3">
        <f>Table1[[#This Row],[Generation (TWh)]]*10^9*VLOOKUP(Table1[[#This Row],[Turbine/Engine Technology]],Technology_HR!$A$2:$B$11,2,FALSE)*10^-6</f>
        <v>5746630.9559999984</v>
      </c>
      <c r="T7659" s="5">
        <f>Table1[[#This Row],[Fuel Consumption (mmBtu)]]*Table1[[#This Row],[Emission Factor (kg CO2/ mmBtu)]]*10^3</f>
        <v>304916238525.35992</v>
      </c>
      <c r="U7659" s="3">
        <f>Table1[[#This Row],[Emissions (g CO2)]]/(Table1[[#This Row],[Generation (TWh)]]*10^9)</f>
        <v>400.54993999999994</v>
      </c>
    </row>
    <row r="7660" spans="1:21" x14ac:dyDescent="0.35">
      <c r="A7660" t="s">
        <v>1974</v>
      </c>
      <c r="B7660" t="s">
        <v>3239</v>
      </c>
      <c r="C7660" t="str">
        <f>SUBSTITUTE(Table1[[#This Row],[Fuel]],", ",",")</f>
        <v>fossil gas: natural gas</v>
      </c>
      <c r="D7660" t="s">
        <v>3239</v>
      </c>
      <c r="H7660" t="s">
        <v>3438</v>
      </c>
      <c r="I7660">
        <v>220</v>
      </c>
      <c r="J7660" t="s">
        <v>3446</v>
      </c>
      <c r="K7660">
        <v>2018</v>
      </c>
      <c r="L7660" t="s">
        <v>29</v>
      </c>
      <c r="M7660" t="s">
        <v>29</v>
      </c>
      <c r="N7660">
        <v>54.802008000000001</v>
      </c>
      <c r="O7660">
        <v>55.836893000000003</v>
      </c>
      <c r="P7660" t="s">
        <v>3578</v>
      </c>
      <c r="Q7660" s="3">
        <f>Table1[[#This Row],[Capacity (MW)]]*0.395*8760*10^-6</f>
        <v>0.76124399999999992</v>
      </c>
      <c r="R7660" s="3" cm="1">
        <f t="array" ref="R7660">AVERAGE(VLOOKUP(_xlfn.TEXTSPLIT(Table1[[#This Row],[Fuel (no space after comma)]], ","), FuelList_Final_EF!$A$2:$B$65, 2, FALSE))</f>
        <v>53.06</v>
      </c>
      <c r="S7660" s="3">
        <f>Table1[[#This Row],[Generation (TWh)]]*10^9*VLOOKUP(Table1[[#This Row],[Turbine/Engine Technology]],Technology_HR!$A$2:$B$11,2,FALSE)*10^-6</f>
        <v>5746630.9559999984</v>
      </c>
      <c r="T7660" s="5">
        <f>Table1[[#This Row],[Fuel Consumption (mmBtu)]]*Table1[[#This Row],[Emission Factor (kg CO2/ mmBtu)]]*10^3</f>
        <v>304916238525.35992</v>
      </c>
      <c r="U7660" s="3">
        <f>Table1[[#This Row],[Emissions (g CO2)]]/(Table1[[#This Row],[Generation (TWh)]]*10^9)</f>
        <v>400.54993999999994</v>
      </c>
    </row>
    <row r="7661" spans="1:21" x14ac:dyDescent="0.35">
      <c r="A7661" t="s">
        <v>2045</v>
      </c>
      <c r="B7661" t="s">
        <v>3239</v>
      </c>
      <c r="C7661" t="str">
        <f>SUBSTITUTE(Table1[[#This Row],[Fuel]],", ",",")</f>
        <v>fossil gas: natural gas</v>
      </c>
      <c r="D7661" t="s">
        <v>3239</v>
      </c>
      <c r="H7661" t="s">
        <v>3437</v>
      </c>
      <c r="I7661">
        <v>72</v>
      </c>
      <c r="J7661" t="s">
        <v>3450</v>
      </c>
      <c r="K7661">
        <v>2026</v>
      </c>
      <c r="L7661" t="s">
        <v>29</v>
      </c>
      <c r="M7661" t="s">
        <v>29</v>
      </c>
      <c r="N7661">
        <v>-2.0596999999999999</v>
      </c>
      <c r="O7661">
        <v>29.348199999999999</v>
      </c>
      <c r="P7661" t="s">
        <v>3579</v>
      </c>
      <c r="Q7661" s="3">
        <f>Table1[[#This Row],[Capacity (MW)]]*0.395*8760*10^-6</f>
        <v>0.24913440000000001</v>
      </c>
      <c r="R7661" s="3" cm="1">
        <f t="array" ref="R7661">AVERAGE(VLOOKUP(_xlfn.TEXTSPLIT(Table1[[#This Row],[Fuel (no space after comma)]], ","), FuelList_Final_EF!$A$2:$B$65, 2, FALSE))</f>
        <v>53.06</v>
      </c>
      <c r="S7661" s="3">
        <f>Table1[[#This Row],[Generation (TWh)]]*10^9*VLOOKUP(Table1[[#This Row],[Turbine/Engine Technology]],Technology_HR!$A$2:$B$11,2,FALSE)*10^-6</f>
        <v>2217296.1599999997</v>
      </c>
      <c r="T7661" s="5">
        <f>Table1[[#This Row],[Fuel Consumption (mmBtu)]]*Table1[[#This Row],[Emission Factor (kg CO2/ mmBtu)]]*10^3</f>
        <v>117649734249.59999</v>
      </c>
      <c r="U7661" s="3">
        <f>Table1[[#This Row],[Emissions (g CO2)]]/(Table1[[#This Row],[Generation (TWh)]]*10^9)</f>
        <v>472.23399999999998</v>
      </c>
    </row>
    <row r="7662" spans="1:21" x14ac:dyDescent="0.35">
      <c r="A7662" t="s">
        <v>2046</v>
      </c>
      <c r="B7662" t="s">
        <v>3239</v>
      </c>
      <c r="C7662" t="str">
        <f>SUBSTITUTE(Table1[[#This Row],[Fuel]],", ",",")</f>
        <v>fossil gas: natural gas</v>
      </c>
      <c r="D7662" t="s">
        <v>3239</v>
      </c>
      <c r="H7662" t="s">
        <v>3437</v>
      </c>
      <c r="I7662">
        <v>56</v>
      </c>
      <c r="J7662" t="s">
        <v>3446</v>
      </c>
      <c r="K7662" t="s">
        <v>29</v>
      </c>
      <c r="L7662" t="s">
        <v>29</v>
      </c>
      <c r="M7662" t="s">
        <v>29</v>
      </c>
      <c r="N7662">
        <v>-2.0287630000000001</v>
      </c>
      <c r="O7662">
        <v>29.290399000000001</v>
      </c>
      <c r="P7662" t="s">
        <v>3579</v>
      </c>
      <c r="Q7662" s="3">
        <f>Table1[[#This Row],[Capacity (MW)]]*0.395*8760*10^-6</f>
        <v>0.1937712</v>
      </c>
      <c r="R7662" s="3" cm="1">
        <f t="array" ref="R7662">AVERAGE(VLOOKUP(_xlfn.TEXTSPLIT(Table1[[#This Row],[Fuel (no space after comma)]], ","), FuelList_Final_EF!$A$2:$B$65, 2, FALSE))</f>
        <v>53.06</v>
      </c>
      <c r="S7662" s="3">
        <f>Table1[[#This Row],[Generation (TWh)]]*10^9*VLOOKUP(Table1[[#This Row],[Turbine/Engine Technology]],Technology_HR!$A$2:$B$11,2,FALSE)*10^-6</f>
        <v>1724563.68</v>
      </c>
      <c r="T7662" s="5">
        <f>Table1[[#This Row],[Fuel Consumption (mmBtu)]]*Table1[[#This Row],[Emission Factor (kg CO2/ mmBtu)]]*10^3</f>
        <v>91505348860.800003</v>
      </c>
      <c r="U7662" s="3">
        <f>Table1[[#This Row],[Emissions (g CO2)]]/(Table1[[#This Row],[Generation (TWh)]]*10^9)</f>
        <v>472.23400000000004</v>
      </c>
    </row>
    <row r="7663" spans="1:21" x14ac:dyDescent="0.35">
      <c r="A7663" t="s">
        <v>2047</v>
      </c>
      <c r="B7663" t="s">
        <v>3239</v>
      </c>
      <c r="C7663" t="str">
        <f>SUBSTITUTE(Table1[[#This Row],[Fuel]],", ",",")</f>
        <v>fossil gas: natural gas</v>
      </c>
      <c r="D7663" t="s">
        <v>3239</v>
      </c>
      <c r="H7663" t="s">
        <v>3436</v>
      </c>
      <c r="I7663">
        <v>180</v>
      </c>
      <c r="J7663" t="s">
        <v>3446</v>
      </c>
      <c r="K7663">
        <v>2017</v>
      </c>
      <c r="L7663" t="s">
        <v>29</v>
      </c>
      <c r="M7663" t="s">
        <v>29</v>
      </c>
      <c r="N7663">
        <v>25.931134</v>
      </c>
      <c r="O7663">
        <v>49.684401000000001</v>
      </c>
      <c r="P7663" t="s">
        <v>3580</v>
      </c>
      <c r="Q7663" s="3">
        <f>Table1[[#This Row],[Capacity (MW)]]*0.395*8760*10^-6</f>
        <v>0.62283600000000006</v>
      </c>
      <c r="R7663" s="3" cm="1">
        <f t="array" ref="R7663">AVERAGE(VLOOKUP(_xlfn.TEXTSPLIT(Table1[[#This Row],[Fuel (no space after comma)]], ","), FuelList_Final_EF!$A$2:$B$65, 2, FALSE))</f>
        <v>53.06</v>
      </c>
      <c r="S7663" s="3">
        <f>Table1[[#This Row],[Generation (TWh)]]*10^9*VLOOKUP(Table1[[#This Row],[Turbine/Engine Technology]],Technology_HR!$A$2:$B$11,2,FALSE)*10^-6</f>
        <v>6857424.3599999994</v>
      </c>
      <c r="T7663" s="5">
        <f>Table1[[#This Row],[Fuel Consumption (mmBtu)]]*Table1[[#This Row],[Emission Factor (kg CO2/ mmBtu)]]*10^3</f>
        <v>363854936541.59998</v>
      </c>
      <c r="U7663" s="3">
        <f>Table1[[#This Row],[Emissions (g CO2)]]/(Table1[[#This Row],[Generation (TWh)]]*10^9)</f>
        <v>584.1905999999999</v>
      </c>
    </row>
    <row r="7664" spans="1:21" x14ac:dyDescent="0.35">
      <c r="A7664" t="s">
        <v>2047</v>
      </c>
      <c r="B7664" t="s">
        <v>3239</v>
      </c>
      <c r="C7664" t="str">
        <f>SUBSTITUTE(Table1[[#This Row],[Fuel]],", ",",")</f>
        <v>fossil gas: natural gas</v>
      </c>
      <c r="D7664" t="s">
        <v>3239</v>
      </c>
      <c r="H7664" t="s">
        <v>3436</v>
      </c>
      <c r="I7664">
        <v>180</v>
      </c>
      <c r="J7664" t="s">
        <v>3446</v>
      </c>
      <c r="K7664">
        <v>2017</v>
      </c>
      <c r="L7664" t="s">
        <v>29</v>
      </c>
      <c r="M7664" t="s">
        <v>29</v>
      </c>
      <c r="N7664">
        <v>25.931134</v>
      </c>
      <c r="O7664">
        <v>49.684401000000001</v>
      </c>
      <c r="P7664" t="s">
        <v>3580</v>
      </c>
      <c r="Q7664" s="3">
        <f>Table1[[#This Row],[Capacity (MW)]]*0.395*8760*10^-6</f>
        <v>0.62283600000000006</v>
      </c>
      <c r="R7664" s="3" cm="1">
        <f t="array" ref="R7664">AVERAGE(VLOOKUP(_xlfn.TEXTSPLIT(Table1[[#This Row],[Fuel (no space after comma)]], ","), FuelList_Final_EF!$A$2:$B$65, 2, FALSE))</f>
        <v>53.06</v>
      </c>
      <c r="S7664" s="3">
        <f>Table1[[#This Row],[Generation (TWh)]]*10^9*VLOOKUP(Table1[[#This Row],[Turbine/Engine Technology]],Technology_HR!$A$2:$B$11,2,FALSE)*10^-6</f>
        <v>6857424.3599999994</v>
      </c>
      <c r="T7664" s="5">
        <f>Table1[[#This Row],[Fuel Consumption (mmBtu)]]*Table1[[#This Row],[Emission Factor (kg CO2/ mmBtu)]]*10^3</f>
        <v>363854936541.59998</v>
      </c>
      <c r="U7664" s="3">
        <f>Table1[[#This Row],[Emissions (g CO2)]]/(Table1[[#This Row],[Generation (TWh)]]*10^9)</f>
        <v>584.1905999999999</v>
      </c>
    </row>
    <row r="7665" spans="1:21" x14ac:dyDescent="0.35">
      <c r="A7665" t="s">
        <v>2048</v>
      </c>
      <c r="B7665" t="s">
        <v>3275</v>
      </c>
      <c r="C7665" t="str">
        <f>SUBSTITUTE(Table1[[#This Row],[Fuel]],", ",",")</f>
        <v>fossil liquids: fuel oil</v>
      </c>
      <c r="D7665" t="s">
        <v>3275</v>
      </c>
      <c r="H7665" t="s">
        <v>59</v>
      </c>
      <c r="I7665">
        <v>81.3</v>
      </c>
      <c r="J7665" t="s">
        <v>3446</v>
      </c>
      <c r="K7665">
        <v>1983</v>
      </c>
      <c r="L7665" t="s">
        <v>29</v>
      </c>
      <c r="M7665" t="s">
        <v>29</v>
      </c>
      <c r="N7665">
        <v>20.090402999999998</v>
      </c>
      <c r="O7665">
        <v>41.44014</v>
      </c>
      <c r="P7665" t="s">
        <v>3580</v>
      </c>
      <c r="Q7665" s="3">
        <f>Table1[[#This Row],[Capacity (MW)]]*0.395*8760*10^-6</f>
        <v>0.28131425999999998</v>
      </c>
      <c r="R7665" s="3" cm="1">
        <f t="array" ref="R7665">AVERAGE(VLOOKUP(_xlfn.TEXTSPLIT(Table1[[#This Row],[Fuel (no space after comma)]], ","), FuelList_Final_EF!$A$2:$B$65, 2, FALSE))</f>
        <v>78.106682297772565</v>
      </c>
      <c r="S7665" s="3">
        <f>Table1[[#This Row],[Generation (TWh)]]*10^9*VLOOKUP(Table1[[#This Row],[Turbine/Engine Technology]],Technology_HR!$A$2:$B$11,2,FALSE)*10^-6</f>
        <v>2333642.4438299998</v>
      </c>
      <c r="T7665" s="5">
        <f>Table1[[#This Row],[Fuel Consumption (mmBtu)]]*Table1[[#This Row],[Emission Factor (kg CO2/ mmBtu)]]*10^3</f>
        <v>182273068956.82733</v>
      </c>
      <c r="U7665" s="3">
        <f>Table1[[#This Row],[Emissions (g CO2)]]/(Table1[[#This Row],[Generation (TWh)]]*10^9)</f>
        <v>647.93398300117224</v>
      </c>
    </row>
    <row r="7666" spans="1:21" x14ac:dyDescent="0.35">
      <c r="A7666" t="s">
        <v>2048</v>
      </c>
      <c r="B7666" t="s">
        <v>3243</v>
      </c>
      <c r="C7666" t="str">
        <f>SUBSTITUTE(Table1[[#This Row],[Fuel]],", ",",")</f>
        <v>fossil gas: natural gas,fossil liquids: fuel oil</v>
      </c>
      <c r="D7666" t="s">
        <v>3239</v>
      </c>
      <c r="E7666" t="s">
        <v>3275</v>
      </c>
      <c r="H7666" t="s">
        <v>3436</v>
      </c>
      <c r="I7666">
        <v>397.9</v>
      </c>
      <c r="J7666" t="s">
        <v>3446</v>
      </c>
      <c r="K7666" t="s">
        <v>29</v>
      </c>
      <c r="L7666" t="s">
        <v>29</v>
      </c>
      <c r="M7666" t="s">
        <v>29</v>
      </c>
      <c r="N7666">
        <v>26.38</v>
      </c>
      <c r="O7666">
        <v>50.093000000000004</v>
      </c>
      <c r="P7666" t="s">
        <v>3580</v>
      </c>
      <c r="Q7666" s="3">
        <f>Table1[[#This Row],[Capacity (MW)]]*0.395*8760*10^-6</f>
        <v>1.3768135800000001</v>
      </c>
      <c r="R7666" s="3" cm="1">
        <f t="array" ref="R7666">AVERAGE(VLOOKUP(_xlfn.TEXTSPLIT(Table1[[#This Row],[Fuel (no space after comma)]], ","), FuelList_Final_EF!$A$2:$B$65, 2, FALSE))</f>
        <v>65.583341148886291</v>
      </c>
      <c r="S7666" s="3">
        <f>Table1[[#This Row],[Generation (TWh)]]*10^9*VLOOKUP(Table1[[#This Row],[Turbine/Engine Technology]],Technology_HR!$A$2:$B$11,2,FALSE)*10^-6</f>
        <v>15158717.515799999</v>
      </c>
      <c r="T7666" s="5">
        <f>Table1[[#This Row],[Fuel Consumption (mmBtu)]]*Table1[[#This Row],[Emission Factor (kg CO2/ mmBtu)]]*10^3</f>
        <v>994159342218.30945</v>
      </c>
      <c r="U7666" s="3">
        <f>Table1[[#This Row],[Emissions (g CO2)]]/(Table1[[#This Row],[Generation (TWh)]]*10^9)</f>
        <v>722.072586049238</v>
      </c>
    </row>
    <row r="7667" spans="1:21" x14ac:dyDescent="0.35">
      <c r="A7667" t="s">
        <v>2048</v>
      </c>
      <c r="B7667" t="s">
        <v>3239</v>
      </c>
      <c r="C7667" t="str">
        <f>SUBSTITUTE(Table1[[#This Row],[Fuel]],", ",",")</f>
        <v>fossil gas: natural gas</v>
      </c>
      <c r="D7667" t="s">
        <v>3239</v>
      </c>
      <c r="H7667" t="s">
        <v>3436</v>
      </c>
      <c r="I7667">
        <v>70</v>
      </c>
      <c r="J7667" t="s">
        <v>3446</v>
      </c>
      <c r="K7667">
        <v>2012</v>
      </c>
      <c r="L7667" t="s">
        <v>29</v>
      </c>
      <c r="M7667" t="s">
        <v>29</v>
      </c>
      <c r="N7667">
        <v>31.254163999999999</v>
      </c>
      <c r="O7667">
        <v>37.430210000000002</v>
      </c>
      <c r="P7667" t="s">
        <v>3580</v>
      </c>
      <c r="Q7667" s="3">
        <f>Table1[[#This Row],[Capacity (MW)]]*0.395*8760*10^-6</f>
        <v>0.24221400000000001</v>
      </c>
      <c r="R7667" s="3" cm="1">
        <f t="array" ref="R7667">AVERAGE(VLOOKUP(_xlfn.TEXTSPLIT(Table1[[#This Row],[Fuel (no space after comma)]], ","), FuelList_Final_EF!$A$2:$B$65, 2, FALSE))</f>
        <v>53.06</v>
      </c>
      <c r="S7667" s="3">
        <f>Table1[[#This Row],[Generation (TWh)]]*10^9*VLOOKUP(Table1[[#This Row],[Turbine/Engine Technology]],Technology_HR!$A$2:$B$11,2,FALSE)*10^-6</f>
        <v>2666776.1399999997</v>
      </c>
      <c r="T7667" s="5">
        <f>Table1[[#This Row],[Fuel Consumption (mmBtu)]]*Table1[[#This Row],[Emission Factor (kg CO2/ mmBtu)]]*10^3</f>
        <v>141499141988.39999</v>
      </c>
      <c r="U7667" s="3">
        <f>Table1[[#This Row],[Emissions (g CO2)]]/(Table1[[#This Row],[Generation (TWh)]]*10^9)</f>
        <v>584.19060000000002</v>
      </c>
    </row>
    <row r="7668" spans="1:21" x14ac:dyDescent="0.35">
      <c r="A7668" t="s">
        <v>2048</v>
      </c>
      <c r="B7668" t="s">
        <v>3239</v>
      </c>
      <c r="C7668" t="str">
        <f>SUBSTITUTE(Table1[[#This Row],[Fuel]],", ",",")</f>
        <v>fossil gas: natural gas</v>
      </c>
      <c r="D7668" t="s">
        <v>3239</v>
      </c>
      <c r="H7668" t="s">
        <v>3436</v>
      </c>
      <c r="I7668">
        <v>70</v>
      </c>
      <c r="J7668" t="s">
        <v>3446</v>
      </c>
      <c r="K7668">
        <v>2012</v>
      </c>
      <c r="L7668" t="s">
        <v>29</v>
      </c>
      <c r="M7668" t="s">
        <v>29</v>
      </c>
      <c r="N7668">
        <v>31.254163999999999</v>
      </c>
      <c r="O7668">
        <v>37.430210000000002</v>
      </c>
      <c r="P7668" t="s">
        <v>3580</v>
      </c>
      <c r="Q7668" s="3">
        <f>Table1[[#This Row],[Capacity (MW)]]*0.395*8760*10^-6</f>
        <v>0.24221400000000001</v>
      </c>
      <c r="R7668" s="3" cm="1">
        <f t="array" ref="R7668">AVERAGE(VLOOKUP(_xlfn.TEXTSPLIT(Table1[[#This Row],[Fuel (no space after comma)]], ","), FuelList_Final_EF!$A$2:$B$65, 2, FALSE))</f>
        <v>53.06</v>
      </c>
      <c r="S7668" s="3">
        <f>Table1[[#This Row],[Generation (TWh)]]*10^9*VLOOKUP(Table1[[#This Row],[Turbine/Engine Technology]],Technology_HR!$A$2:$B$11,2,FALSE)*10^-6</f>
        <v>2666776.1399999997</v>
      </c>
      <c r="T7668" s="5">
        <f>Table1[[#This Row],[Fuel Consumption (mmBtu)]]*Table1[[#This Row],[Emission Factor (kg CO2/ mmBtu)]]*10^3</f>
        <v>141499141988.39999</v>
      </c>
      <c r="U7668" s="3">
        <f>Table1[[#This Row],[Emissions (g CO2)]]/(Table1[[#This Row],[Generation (TWh)]]*10^9)</f>
        <v>584.19060000000002</v>
      </c>
    </row>
    <row r="7669" spans="1:21" x14ac:dyDescent="0.35">
      <c r="A7669" t="s">
        <v>2048</v>
      </c>
      <c r="B7669" t="s">
        <v>3239</v>
      </c>
      <c r="C7669" t="str">
        <f>SUBSTITUTE(Table1[[#This Row],[Fuel]],", ",",")</f>
        <v>fossil gas: natural gas</v>
      </c>
      <c r="D7669" t="s">
        <v>3239</v>
      </c>
      <c r="H7669" t="s">
        <v>3436</v>
      </c>
      <c r="I7669">
        <v>77</v>
      </c>
      <c r="J7669" t="s">
        <v>3446</v>
      </c>
      <c r="K7669">
        <v>2015</v>
      </c>
      <c r="L7669" t="s">
        <v>29</v>
      </c>
      <c r="M7669" t="s">
        <v>29</v>
      </c>
      <c r="N7669">
        <v>31.254163999999999</v>
      </c>
      <c r="O7669">
        <v>37.430210000000002</v>
      </c>
      <c r="P7669" t="s">
        <v>3580</v>
      </c>
      <c r="Q7669" s="3">
        <f>Table1[[#This Row],[Capacity (MW)]]*0.395*8760*10^-6</f>
        <v>0.26643539999999999</v>
      </c>
      <c r="R7669" s="3" cm="1">
        <f t="array" ref="R7669">AVERAGE(VLOOKUP(_xlfn.TEXTSPLIT(Table1[[#This Row],[Fuel (no space after comma)]], ","), FuelList_Final_EF!$A$2:$B$65, 2, FALSE))</f>
        <v>53.06</v>
      </c>
      <c r="S7669" s="3">
        <f>Table1[[#This Row],[Generation (TWh)]]*10^9*VLOOKUP(Table1[[#This Row],[Turbine/Engine Technology]],Technology_HR!$A$2:$B$11,2,FALSE)*10^-6</f>
        <v>2933453.7539999997</v>
      </c>
      <c r="T7669" s="5">
        <f>Table1[[#This Row],[Fuel Consumption (mmBtu)]]*Table1[[#This Row],[Emission Factor (kg CO2/ mmBtu)]]*10^3</f>
        <v>155649056187.23999</v>
      </c>
      <c r="U7669" s="3">
        <f>Table1[[#This Row],[Emissions (g CO2)]]/(Table1[[#This Row],[Generation (TWh)]]*10^9)</f>
        <v>584.19060000000002</v>
      </c>
    </row>
    <row r="7670" spans="1:21" x14ac:dyDescent="0.35">
      <c r="A7670" t="s">
        <v>2048</v>
      </c>
      <c r="B7670" t="s">
        <v>3239</v>
      </c>
      <c r="C7670" t="str">
        <f>SUBSTITUTE(Table1[[#This Row],[Fuel]],", ",",")</f>
        <v>fossil gas: natural gas</v>
      </c>
      <c r="D7670" t="s">
        <v>3239</v>
      </c>
      <c r="H7670" t="s">
        <v>3436</v>
      </c>
      <c r="I7670">
        <v>77</v>
      </c>
      <c r="J7670" t="s">
        <v>3446</v>
      </c>
      <c r="K7670">
        <v>2015</v>
      </c>
      <c r="L7670" t="s">
        <v>29</v>
      </c>
      <c r="M7670" t="s">
        <v>29</v>
      </c>
      <c r="N7670">
        <v>31.254163999999999</v>
      </c>
      <c r="O7670">
        <v>37.430210000000002</v>
      </c>
      <c r="P7670" t="s">
        <v>3580</v>
      </c>
      <c r="Q7670" s="3">
        <f>Table1[[#This Row],[Capacity (MW)]]*0.395*8760*10^-6</f>
        <v>0.26643539999999999</v>
      </c>
      <c r="R7670" s="3" cm="1">
        <f t="array" ref="R7670">AVERAGE(VLOOKUP(_xlfn.TEXTSPLIT(Table1[[#This Row],[Fuel (no space after comma)]], ","), FuelList_Final_EF!$A$2:$B$65, 2, FALSE))</f>
        <v>53.06</v>
      </c>
      <c r="S7670" s="3">
        <f>Table1[[#This Row],[Generation (TWh)]]*10^9*VLOOKUP(Table1[[#This Row],[Turbine/Engine Technology]],Technology_HR!$A$2:$B$11,2,FALSE)*10^-6</f>
        <v>2933453.7539999997</v>
      </c>
      <c r="T7670" s="5">
        <f>Table1[[#This Row],[Fuel Consumption (mmBtu)]]*Table1[[#This Row],[Emission Factor (kg CO2/ mmBtu)]]*10^3</f>
        <v>155649056187.23999</v>
      </c>
      <c r="U7670" s="3">
        <f>Table1[[#This Row],[Emissions (g CO2)]]/(Table1[[#This Row],[Generation (TWh)]]*10^9)</f>
        <v>584.19060000000002</v>
      </c>
    </row>
    <row r="7671" spans="1:21" x14ac:dyDescent="0.35">
      <c r="A7671" t="s">
        <v>2048</v>
      </c>
      <c r="B7671" t="s">
        <v>3239</v>
      </c>
      <c r="C7671" t="str">
        <f>SUBSTITUTE(Table1[[#This Row],[Fuel]],", ",",")</f>
        <v>fossil gas: natural gas</v>
      </c>
      <c r="D7671" t="s">
        <v>3239</v>
      </c>
      <c r="H7671" t="s">
        <v>3436</v>
      </c>
      <c r="I7671">
        <v>60</v>
      </c>
      <c r="J7671" t="s">
        <v>3446</v>
      </c>
      <c r="K7671">
        <v>2013</v>
      </c>
      <c r="L7671" t="s">
        <v>29</v>
      </c>
      <c r="M7671" t="s">
        <v>29</v>
      </c>
      <c r="N7671">
        <v>26.223500000000001</v>
      </c>
      <c r="O7671">
        <v>36.49315</v>
      </c>
      <c r="P7671" t="s">
        <v>3580</v>
      </c>
      <c r="Q7671" s="3">
        <f>Table1[[#This Row],[Capacity (MW)]]*0.395*8760*10^-6</f>
        <v>0.20761200000000002</v>
      </c>
      <c r="R7671" s="3" cm="1">
        <f t="array" ref="R7671">AVERAGE(VLOOKUP(_xlfn.TEXTSPLIT(Table1[[#This Row],[Fuel (no space after comma)]], ","), FuelList_Final_EF!$A$2:$B$65, 2, FALSE))</f>
        <v>53.06</v>
      </c>
      <c r="S7671" s="3">
        <f>Table1[[#This Row],[Generation (TWh)]]*10^9*VLOOKUP(Table1[[#This Row],[Turbine/Engine Technology]],Technology_HR!$A$2:$B$11,2,FALSE)*10^-6</f>
        <v>2285808.1200000006</v>
      </c>
      <c r="T7671" s="5">
        <f>Table1[[#This Row],[Fuel Consumption (mmBtu)]]*Table1[[#This Row],[Emission Factor (kg CO2/ mmBtu)]]*10^3</f>
        <v>121284978847.20004</v>
      </c>
      <c r="U7671" s="3">
        <f>Table1[[#This Row],[Emissions (g CO2)]]/(Table1[[#This Row],[Generation (TWh)]]*10^9)</f>
        <v>584.19060000000013</v>
      </c>
    </row>
    <row r="7672" spans="1:21" x14ac:dyDescent="0.35">
      <c r="A7672" t="s">
        <v>2048</v>
      </c>
      <c r="B7672" t="s">
        <v>3239</v>
      </c>
      <c r="C7672" t="str">
        <f>SUBSTITUTE(Table1[[#This Row],[Fuel]],", ",",")</f>
        <v>fossil gas: natural gas</v>
      </c>
      <c r="D7672" t="s">
        <v>3239</v>
      </c>
      <c r="H7672" t="s">
        <v>3436</v>
      </c>
      <c r="I7672">
        <v>60</v>
      </c>
      <c r="J7672" t="s">
        <v>3446</v>
      </c>
      <c r="K7672">
        <v>2013</v>
      </c>
      <c r="L7672" t="s">
        <v>29</v>
      </c>
      <c r="M7672" t="s">
        <v>29</v>
      </c>
      <c r="N7672">
        <v>26.223500000000001</v>
      </c>
      <c r="O7672">
        <v>36.49315</v>
      </c>
      <c r="P7672" t="s">
        <v>3580</v>
      </c>
      <c r="Q7672" s="3">
        <f>Table1[[#This Row],[Capacity (MW)]]*0.395*8760*10^-6</f>
        <v>0.20761200000000002</v>
      </c>
      <c r="R7672" s="3" cm="1">
        <f t="array" ref="R7672">AVERAGE(VLOOKUP(_xlfn.TEXTSPLIT(Table1[[#This Row],[Fuel (no space after comma)]], ","), FuelList_Final_EF!$A$2:$B$65, 2, FALSE))</f>
        <v>53.06</v>
      </c>
      <c r="S7672" s="3">
        <f>Table1[[#This Row],[Generation (TWh)]]*10^9*VLOOKUP(Table1[[#This Row],[Turbine/Engine Technology]],Technology_HR!$A$2:$B$11,2,FALSE)*10^-6</f>
        <v>2285808.1200000006</v>
      </c>
      <c r="T7672" s="5">
        <f>Table1[[#This Row],[Fuel Consumption (mmBtu)]]*Table1[[#This Row],[Emission Factor (kg CO2/ mmBtu)]]*10^3</f>
        <v>121284978847.20004</v>
      </c>
      <c r="U7672" s="3">
        <f>Table1[[#This Row],[Emissions (g CO2)]]/(Table1[[#This Row],[Generation (TWh)]]*10^9)</f>
        <v>584.19060000000013</v>
      </c>
    </row>
    <row r="7673" spans="1:21" x14ac:dyDescent="0.35">
      <c r="A7673" t="s">
        <v>2048</v>
      </c>
      <c r="B7673" t="s">
        <v>3239</v>
      </c>
      <c r="C7673" t="str">
        <f>SUBSTITUTE(Table1[[#This Row],[Fuel]],", ",",")</f>
        <v>fossil gas: natural gas</v>
      </c>
      <c r="D7673" t="s">
        <v>3239</v>
      </c>
      <c r="H7673" t="s">
        <v>3436</v>
      </c>
      <c r="I7673">
        <v>60</v>
      </c>
      <c r="J7673" t="s">
        <v>3446</v>
      </c>
      <c r="K7673">
        <v>2013</v>
      </c>
      <c r="L7673" t="s">
        <v>29</v>
      </c>
      <c r="M7673" t="s">
        <v>29</v>
      </c>
      <c r="N7673">
        <v>26.223500000000001</v>
      </c>
      <c r="O7673">
        <v>36.49315</v>
      </c>
      <c r="P7673" t="s">
        <v>3580</v>
      </c>
      <c r="Q7673" s="3">
        <f>Table1[[#This Row],[Capacity (MW)]]*0.395*8760*10^-6</f>
        <v>0.20761200000000002</v>
      </c>
      <c r="R7673" s="3" cm="1">
        <f t="array" ref="R7673">AVERAGE(VLOOKUP(_xlfn.TEXTSPLIT(Table1[[#This Row],[Fuel (no space after comma)]], ","), FuelList_Final_EF!$A$2:$B$65, 2, FALSE))</f>
        <v>53.06</v>
      </c>
      <c r="S7673" s="3">
        <f>Table1[[#This Row],[Generation (TWh)]]*10^9*VLOOKUP(Table1[[#This Row],[Turbine/Engine Technology]],Technology_HR!$A$2:$B$11,2,FALSE)*10^-6</f>
        <v>2285808.1200000006</v>
      </c>
      <c r="T7673" s="5">
        <f>Table1[[#This Row],[Fuel Consumption (mmBtu)]]*Table1[[#This Row],[Emission Factor (kg CO2/ mmBtu)]]*10^3</f>
        <v>121284978847.20004</v>
      </c>
      <c r="U7673" s="3">
        <f>Table1[[#This Row],[Emissions (g CO2)]]/(Table1[[#This Row],[Generation (TWh)]]*10^9)</f>
        <v>584.19060000000013</v>
      </c>
    </row>
    <row r="7674" spans="1:21" x14ac:dyDescent="0.35">
      <c r="A7674" t="s">
        <v>2048</v>
      </c>
      <c r="B7674" t="s">
        <v>3239</v>
      </c>
      <c r="C7674" t="str">
        <f>SUBSTITUTE(Table1[[#This Row],[Fuel]],", ",",")</f>
        <v>fossil gas: natural gas</v>
      </c>
      <c r="D7674" t="s">
        <v>3239</v>
      </c>
      <c r="H7674" t="s">
        <v>3436</v>
      </c>
      <c r="I7674">
        <v>60</v>
      </c>
      <c r="J7674" t="s">
        <v>3446</v>
      </c>
      <c r="K7674">
        <v>2008</v>
      </c>
      <c r="L7674" t="s">
        <v>29</v>
      </c>
      <c r="M7674" t="s">
        <v>29</v>
      </c>
      <c r="N7674">
        <v>29.775534</v>
      </c>
      <c r="O7674">
        <v>40.009985</v>
      </c>
      <c r="P7674" t="s">
        <v>3580</v>
      </c>
      <c r="Q7674" s="3">
        <f>Table1[[#This Row],[Capacity (MW)]]*0.395*8760*10^-6</f>
        <v>0.20761200000000002</v>
      </c>
      <c r="R7674" s="3" cm="1">
        <f t="array" ref="R7674">AVERAGE(VLOOKUP(_xlfn.TEXTSPLIT(Table1[[#This Row],[Fuel (no space after comma)]], ","), FuelList_Final_EF!$A$2:$B$65, 2, FALSE))</f>
        <v>53.06</v>
      </c>
      <c r="S7674" s="3">
        <f>Table1[[#This Row],[Generation (TWh)]]*10^9*VLOOKUP(Table1[[#This Row],[Turbine/Engine Technology]],Technology_HR!$A$2:$B$11,2,FALSE)*10^-6</f>
        <v>2285808.1200000006</v>
      </c>
      <c r="T7674" s="5">
        <f>Table1[[#This Row],[Fuel Consumption (mmBtu)]]*Table1[[#This Row],[Emission Factor (kg CO2/ mmBtu)]]*10^3</f>
        <v>121284978847.20004</v>
      </c>
      <c r="U7674" s="3">
        <f>Table1[[#This Row],[Emissions (g CO2)]]/(Table1[[#This Row],[Generation (TWh)]]*10^9)</f>
        <v>584.19060000000013</v>
      </c>
    </row>
    <row r="7675" spans="1:21" x14ac:dyDescent="0.35">
      <c r="A7675" t="s">
        <v>2048</v>
      </c>
      <c r="B7675" t="s">
        <v>3239</v>
      </c>
      <c r="C7675" t="str">
        <f>SUBSTITUTE(Table1[[#This Row],[Fuel]],", ",",")</f>
        <v>fossil gas: natural gas</v>
      </c>
      <c r="D7675" t="s">
        <v>3239</v>
      </c>
      <c r="H7675" t="s">
        <v>3436</v>
      </c>
      <c r="I7675">
        <v>60</v>
      </c>
      <c r="J7675" t="s">
        <v>3446</v>
      </c>
      <c r="K7675">
        <v>2008</v>
      </c>
      <c r="L7675" t="s">
        <v>29</v>
      </c>
      <c r="M7675" t="s">
        <v>29</v>
      </c>
      <c r="N7675">
        <v>29.775534</v>
      </c>
      <c r="O7675">
        <v>40.009985</v>
      </c>
      <c r="P7675" t="s">
        <v>3580</v>
      </c>
      <c r="Q7675" s="3">
        <f>Table1[[#This Row],[Capacity (MW)]]*0.395*8760*10^-6</f>
        <v>0.20761200000000002</v>
      </c>
      <c r="R7675" s="3" cm="1">
        <f t="array" ref="R7675">AVERAGE(VLOOKUP(_xlfn.TEXTSPLIT(Table1[[#This Row],[Fuel (no space after comma)]], ","), FuelList_Final_EF!$A$2:$B$65, 2, FALSE))</f>
        <v>53.06</v>
      </c>
      <c r="S7675" s="3">
        <f>Table1[[#This Row],[Generation (TWh)]]*10^9*VLOOKUP(Table1[[#This Row],[Turbine/Engine Technology]],Technology_HR!$A$2:$B$11,2,FALSE)*10^-6</f>
        <v>2285808.1200000006</v>
      </c>
      <c r="T7675" s="5">
        <f>Table1[[#This Row],[Fuel Consumption (mmBtu)]]*Table1[[#This Row],[Emission Factor (kg CO2/ mmBtu)]]*10^3</f>
        <v>121284978847.20004</v>
      </c>
      <c r="U7675" s="3">
        <f>Table1[[#This Row],[Emissions (g CO2)]]/(Table1[[#This Row],[Generation (TWh)]]*10^9)</f>
        <v>584.19060000000013</v>
      </c>
    </row>
    <row r="7676" spans="1:21" x14ac:dyDescent="0.35">
      <c r="A7676" t="s">
        <v>2048</v>
      </c>
      <c r="B7676" t="s">
        <v>3239</v>
      </c>
      <c r="C7676" t="str">
        <f>SUBSTITUTE(Table1[[#This Row],[Fuel]],", ",",")</f>
        <v>fossil gas: natural gas</v>
      </c>
      <c r="D7676" t="s">
        <v>3239</v>
      </c>
      <c r="H7676" t="s">
        <v>3436</v>
      </c>
      <c r="I7676">
        <v>60</v>
      </c>
      <c r="J7676" t="s">
        <v>3446</v>
      </c>
      <c r="K7676">
        <v>2012</v>
      </c>
      <c r="L7676" t="s">
        <v>29</v>
      </c>
      <c r="M7676" t="s">
        <v>29</v>
      </c>
      <c r="N7676">
        <v>29.775534</v>
      </c>
      <c r="O7676">
        <v>40.009985</v>
      </c>
      <c r="P7676" t="s">
        <v>3580</v>
      </c>
      <c r="Q7676" s="3">
        <f>Table1[[#This Row],[Capacity (MW)]]*0.395*8760*10^-6</f>
        <v>0.20761200000000002</v>
      </c>
      <c r="R7676" s="3" cm="1">
        <f t="array" ref="R7676">AVERAGE(VLOOKUP(_xlfn.TEXTSPLIT(Table1[[#This Row],[Fuel (no space after comma)]], ","), FuelList_Final_EF!$A$2:$B$65, 2, FALSE))</f>
        <v>53.06</v>
      </c>
      <c r="S7676" s="3">
        <f>Table1[[#This Row],[Generation (TWh)]]*10^9*VLOOKUP(Table1[[#This Row],[Turbine/Engine Technology]],Technology_HR!$A$2:$B$11,2,FALSE)*10^-6</f>
        <v>2285808.1200000006</v>
      </c>
      <c r="T7676" s="5">
        <f>Table1[[#This Row],[Fuel Consumption (mmBtu)]]*Table1[[#This Row],[Emission Factor (kg CO2/ mmBtu)]]*10^3</f>
        <v>121284978847.20004</v>
      </c>
      <c r="U7676" s="3">
        <f>Table1[[#This Row],[Emissions (g CO2)]]/(Table1[[#This Row],[Generation (TWh)]]*10^9)</f>
        <v>584.19060000000013</v>
      </c>
    </row>
    <row r="7677" spans="1:21" x14ac:dyDescent="0.35">
      <c r="A7677" t="s">
        <v>2049</v>
      </c>
      <c r="B7677" t="s">
        <v>3239</v>
      </c>
      <c r="C7677" t="str">
        <f>SUBSTITUTE(Table1[[#This Row],[Fuel]],", ",",")</f>
        <v>fossil gas: natural gas</v>
      </c>
      <c r="D7677" t="s">
        <v>3239</v>
      </c>
      <c r="H7677" t="s">
        <v>3438</v>
      </c>
      <c r="I7677">
        <v>1800</v>
      </c>
      <c r="J7677" t="s">
        <v>3449</v>
      </c>
      <c r="K7677">
        <v>2027</v>
      </c>
      <c r="L7677" t="s">
        <v>29</v>
      </c>
      <c r="M7677" t="s">
        <v>29</v>
      </c>
      <c r="N7677">
        <v>25.796883999999999</v>
      </c>
      <c r="O7677">
        <v>42.620843000000001</v>
      </c>
      <c r="P7677" t="s">
        <v>3580</v>
      </c>
      <c r="Q7677" s="3">
        <f>Table1[[#This Row],[Capacity (MW)]]*0.395*8760*10^-6</f>
        <v>6.2283599999999995</v>
      </c>
      <c r="R7677" s="3" cm="1">
        <f t="array" ref="R7677">AVERAGE(VLOOKUP(_xlfn.TEXTSPLIT(Table1[[#This Row],[Fuel (no space after comma)]], ","), FuelList_Final_EF!$A$2:$B$65, 2, FALSE))</f>
        <v>53.06</v>
      </c>
      <c r="S7677" s="3">
        <f>Table1[[#This Row],[Generation (TWh)]]*10^9*VLOOKUP(Table1[[#This Row],[Turbine/Engine Technology]],Technology_HR!$A$2:$B$11,2,FALSE)*10^-6</f>
        <v>47017889.639999993</v>
      </c>
      <c r="T7677" s="5">
        <f>Table1[[#This Row],[Fuel Consumption (mmBtu)]]*Table1[[#This Row],[Emission Factor (kg CO2/ mmBtu)]]*10^3</f>
        <v>2494769224298.3999</v>
      </c>
      <c r="U7677" s="3">
        <f>Table1[[#This Row],[Emissions (g CO2)]]/(Table1[[#This Row],[Generation (TWh)]]*10^9)</f>
        <v>400.54994000000005</v>
      </c>
    </row>
    <row r="7678" spans="1:21" x14ac:dyDescent="0.35">
      <c r="A7678" t="s">
        <v>2049</v>
      </c>
      <c r="B7678" t="s">
        <v>3239</v>
      </c>
      <c r="C7678" t="str">
        <f>SUBSTITUTE(Table1[[#This Row],[Fuel]],", ",",")</f>
        <v>fossil gas: natural gas</v>
      </c>
      <c r="D7678" t="s">
        <v>3239</v>
      </c>
      <c r="H7678" t="s">
        <v>3438</v>
      </c>
      <c r="I7678">
        <v>1800</v>
      </c>
      <c r="J7678" t="s">
        <v>3449</v>
      </c>
      <c r="K7678">
        <v>2027</v>
      </c>
      <c r="L7678" t="s">
        <v>29</v>
      </c>
      <c r="M7678" t="s">
        <v>29</v>
      </c>
      <c r="N7678">
        <v>25.796883999999999</v>
      </c>
      <c r="O7678">
        <v>42.620843000000001</v>
      </c>
      <c r="P7678" t="s">
        <v>3580</v>
      </c>
      <c r="Q7678" s="3">
        <f>Table1[[#This Row],[Capacity (MW)]]*0.395*8760*10^-6</f>
        <v>6.2283599999999995</v>
      </c>
      <c r="R7678" s="3" cm="1">
        <f t="array" ref="R7678">AVERAGE(VLOOKUP(_xlfn.TEXTSPLIT(Table1[[#This Row],[Fuel (no space after comma)]], ","), FuelList_Final_EF!$A$2:$B$65, 2, FALSE))</f>
        <v>53.06</v>
      </c>
      <c r="S7678" s="3">
        <f>Table1[[#This Row],[Generation (TWh)]]*10^9*VLOOKUP(Table1[[#This Row],[Turbine/Engine Technology]],Technology_HR!$A$2:$B$11,2,FALSE)*10^-6</f>
        <v>47017889.639999993</v>
      </c>
      <c r="T7678" s="5">
        <f>Table1[[#This Row],[Fuel Consumption (mmBtu)]]*Table1[[#This Row],[Emission Factor (kg CO2/ mmBtu)]]*10^3</f>
        <v>2494769224298.3999</v>
      </c>
      <c r="U7678" s="3">
        <f>Table1[[#This Row],[Emissions (g CO2)]]/(Table1[[#This Row],[Generation (TWh)]]*10^9)</f>
        <v>400.54994000000005</v>
      </c>
    </row>
    <row r="7679" spans="1:21" x14ac:dyDescent="0.35">
      <c r="A7679" t="s">
        <v>2048</v>
      </c>
      <c r="B7679" t="s">
        <v>3303</v>
      </c>
      <c r="C7679" t="str">
        <f>SUBSTITUTE(Table1[[#This Row],[Fuel]],", ",",")</f>
        <v>fossil liquids: crude oil,fossil liquids: diesel</v>
      </c>
      <c r="D7679" t="s">
        <v>3247</v>
      </c>
      <c r="E7679" t="s">
        <v>3258</v>
      </c>
      <c r="H7679" t="s">
        <v>3438</v>
      </c>
      <c r="I7679">
        <v>350</v>
      </c>
      <c r="J7679" t="s">
        <v>3446</v>
      </c>
      <c r="K7679">
        <v>2017</v>
      </c>
      <c r="L7679" t="s">
        <v>29</v>
      </c>
      <c r="M7679" t="s">
        <v>29</v>
      </c>
      <c r="N7679">
        <v>26.206261000000001</v>
      </c>
      <c r="O7679">
        <v>44.009158999999997</v>
      </c>
      <c r="P7679" t="s">
        <v>3580</v>
      </c>
      <c r="Q7679" s="3">
        <f>Table1[[#This Row],[Capacity (MW)]]*0.395*8760*10^-6</f>
        <v>1.2110699999999999</v>
      </c>
      <c r="R7679" s="3" cm="1">
        <f t="array" ref="R7679">AVERAGE(VLOOKUP(_xlfn.TEXTSPLIT(Table1[[#This Row],[Fuel (no space after comma)]], ","), FuelList_Final_EF!$A$2:$B$65, 2, FALSE))</f>
        <v>76.323341148886286</v>
      </c>
      <c r="S7679" s="3">
        <f>Table1[[#This Row],[Generation (TWh)]]*10^9*VLOOKUP(Table1[[#This Row],[Turbine/Engine Technology]],Technology_HR!$A$2:$B$11,2,FALSE)*10^-6</f>
        <v>9142367.4299999978</v>
      </c>
      <c r="T7679" s="5">
        <f>Table1[[#This Row],[Fuel Consumption (mmBtu)]]*Table1[[#This Row],[Emission Factor (kg CO2/ mmBtu)]]*10^3</f>
        <v>697776028268.35657</v>
      </c>
      <c r="U7679" s="3">
        <f>Table1[[#This Row],[Emissions (g CO2)]]/(Table1[[#This Row],[Generation (TWh)]]*10^9)</f>
        <v>576.16490233294257</v>
      </c>
    </row>
    <row r="7680" spans="1:21" x14ac:dyDescent="0.35">
      <c r="A7680" t="s">
        <v>2048</v>
      </c>
      <c r="B7680" t="s">
        <v>3303</v>
      </c>
      <c r="C7680" t="str">
        <f>SUBSTITUTE(Table1[[#This Row],[Fuel]],", ",",")</f>
        <v>fossil liquids: crude oil,fossil liquids: diesel</v>
      </c>
      <c r="D7680" t="s">
        <v>3247</v>
      </c>
      <c r="E7680" t="s">
        <v>3258</v>
      </c>
      <c r="H7680" t="s">
        <v>3438</v>
      </c>
      <c r="I7680">
        <v>365</v>
      </c>
      <c r="J7680" t="s">
        <v>3446</v>
      </c>
      <c r="K7680">
        <v>2017</v>
      </c>
      <c r="L7680" t="s">
        <v>29</v>
      </c>
      <c r="M7680" t="s">
        <v>29</v>
      </c>
      <c r="N7680">
        <v>26.206261000000001</v>
      </c>
      <c r="O7680">
        <v>44.009158999999997</v>
      </c>
      <c r="P7680" t="s">
        <v>3580</v>
      </c>
      <c r="Q7680" s="3">
        <f>Table1[[#This Row],[Capacity (MW)]]*0.395*8760*10^-6</f>
        <v>1.2629729999999999</v>
      </c>
      <c r="R7680" s="3" cm="1">
        <f t="array" ref="R7680">AVERAGE(VLOOKUP(_xlfn.TEXTSPLIT(Table1[[#This Row],[Fuel (no space after comma)]], ","), FuelList_Final_EF!$A$2:$B$65, 2, FALSE))</f>
        <v>76.323341148886286</v>
      </c>
      <c r="S7680" s="3">
        <f>Table1[[#This Row],[Generation (TWh)]]*10^9*VLOOKUP(Table1[[#This Row],[Turbine/Engine Technology]],Technology_HR!$A$2:$B$11,2,FALSE)*10^-6</f>
        <v>9534183.1769999992</v>
      </c>
      <c r="T7680" s="5">
        <f>Table1[[#This Row],[Fuel Consumption (mmBtu)]]*Table1[[#This Row],[Emission Factor (kg CO2/ mmBtu)]]*10^3</f>
        <v>727680715194.14343</v>
      </c>
      <c r="U7680" s="3">
        <f>Table1[[#This Row],[Emissions (g CO2)]]/(Table1[[#This Row],[Generation (TWh)]]*10^9)</f>
        <v>576.16490233294257</v>
      </c>
    </row>
    <row r="7681" spans="1:21" x14ac:dyDescent="0.35">
      <c r="A7681" t="s">
        <v>2048</v>
      </c>
      <c r="B7681" t="s">
        <v>3303</v>
      </c>
      <c r="C7681" t="str">
        <f>SUBSTITUTE(Table1[[#This Row],[Fuel]],", ",",")</f>
        <v>fossil liquids: crude oil,fossil liquids: diesel</v>
      </c>
      <c r="D7681" t="s">
        <v>3247</v>
      </c>
      <c r="E7681" t="s">
        <v>3258</v>
      </c>
      <c r="H7681" t="s">
        <v>3438</v>
      </c>
      <c r="I7681">
        <v>365</v>
      </c>
      <c r="J7681" t="s">
        <v>3446</v>
      </c>
      <c r="K7681">
        <v>2018</v>
      </c>
      <c r="L7681" t="s">
        <v>29</v>
      </c>
      <c r="M7681" t="s">
        <v>29</v>
      </c>
      <c r="N7681">
        <v>26.206261000000001</v>
      </c>
      <c r="O7681">
        <v>44.009158999999997</v>
      </c>
      <c r="P7681" t="s">
        <v>3580</v>
      </c>
      <c r="Q7681" s="3">
        <f>Table1[[#This Row],[Capacity (MW)]]*0.395*8760*10^-6</f>
        <v>1.2629729999999999</v>
      </c>
      <c r="R7681" s="3" cm="1">
        <f t="array" ref="R7681">AVERAGE(VLOOKUP(_xlfn.TEXTSPLIT(Table1[[#This Row],[Fuel (no space after comma)]], ","), FuelList_Final_EF!$A$2:$B$65, 2, FALSE))</f>
        <v>76.323341148886286</v>
      </c>
      <c r="S7681" s="3">
        <f>Table1[[#This Row],[Generation (TWh)]]*10^9*VLOOKUP(Table1[[#This Row],[Turbine/Engine Technology]],Technology_HR!$A$2:$B$11,2,FALSE)*10^-6</f>
        <v>9534183.1769999992</v>
      </c>
      <c r="T7681" s="5">
        <f>Table1[[#This Row],[Fuel Consumption (mmBtu)]]*Table1[[#This Row],[Emission Factor (kg CO2/ mmBtu)]]*10^3</f>
        <v>727680715194.14343</v>
      </c>
      <c r="U7681" s="3">
        <f>Table1[[#This Row],[Emissions (g CO2)]]/(Table1[[#This Row],[Generation (TWh)]]*10^9)</f>
        <v>576.16490233294257</v>
      </c>
    </row>
    <row r="7682" spans="1:21" x14ac:dyDescent="0.35">
      <c r="A7682" t="s">
        <v>2050</v>
      </c>
      <c r="B7682" t="s">
        <v>3295</v>
      </c>
      <c r="C7682" t="str">
        <f>SUBSTITUTE(Table1[[#This Row],[Fuel]],", ",",")</f>
        <v>fossil liquids: diesel,fossil liquids: heavy fuel oil</v>
      </c>
      <c r="D7682" t="s">
        <v>3258</v>
      </c>
      <c r="E7682" t="s">
        <v>3241</v>
      </c>
      <c r="H7682" t="s">
        <v>3437</v>
      </c>
      <c r="I7682">
        <v>55</v>
      </c>
      <c r="J7682" t="s">
        <v>3446</v>
      </c>
      <c r="K7682">
        <v>2016</v>
      </c>
      <c r="L7682" t="s">
        <v>29</v>
      </c>
      <c r="M7682" t="s">
        <v>29</v>
      </c>
      <c r="N7682">
        <v>20.712616000000001</v>
      </c>
      <c r="O7682">
        <v>39.824860999999999</v>
      </c>
      <c r="P7682" t="s">
        <v>3580</v>
      </c>
      <c r="Q7682" s="3">
        <f>Table1[[#This Row],[Capacity (MW)]]*0.395*8760*10^-6</f>
        <v>0.19031099999999998</v>
      </c>
      <c r="R7682" s="3" cm="1">
        <f t="array" ref="R7682">AVERAGE(VLOOKUP(_xlfn.TEXTSPLIT(Table1[[#This Row],[Fuel (no space after comma)]], ","), FuelList_Final_EF!$A$2:$B$65, 2, FALSE))</f>
        <v>79.854606304394977</v>
      </c>
      <c r="S7682" s="3">
        <f>Table1[[#This Row],[Generation (TWh)]]*10^9*VLOOKUP(Table1[[#This Row],[Turbine/Engine Technology]],Technology_HR!$A$2:$B$11,2,FALSE)*10^-6</f>
        <v>1693767.8999999997</v>
      </c>
      <c r="T7682" s="5">
        <f>Table1[[#This Row],[Fuel Consumption (mmBtu)]]*Table1[[#This Row],[Emission Factor (kg CO2/ mmBtu)]]*10^3</f>
        <v>135255168825.52182</v>
      </c>
      <c r="U7682" s="3">
        <f>Table1[[#This Row],[Emissions (g CO2)]]/(Table1[[#This Row],[Generation (TWh)]]*10^9)</f>
        <v>710.70599610911529</v>
      </c>
    </row>
    <row r="7683" spans="1:21" x14ac:dyDescent="0.35">
      <c r="A7683" t="s">
        <v>2051</v>
      </c>
      <c r="B7683" t="s">
        <v>3243</v>
      </c>
      <c r="C7683" t="str">
        <f>SUBSTITUTE(Table1[[#This Row],[Fuel]],", ",",")</f>
        <v>fossil gas: natural gas,fossil liquids: fuel oil</v>
      </c>
      <c r="D7683" t="s">
        <v>3239</v>
      </c>
      <c r="E7683" t="s">
        <v>3275</v>
      </c>
      <c r="H7683" t="s">
        <v>3440</v>
      </c>
      <c r="I7683">
        <v>142</v>
      </c>
      <c r="J7683" t="s">
        <v>3446</v>
      </c>
      <c r="K7683">
        <v>1982</v>
      </c>
      <c r="L7683" t="s">
        <v>29</v>
      </c>
      <c r="M7683">
        <v>2024</v>
      </c>
      <c r="N7683">
        <v>26.18</v>
      </c>
      <c r="O7683">
        <v>50.209000000000003</v>
      </c>
      <c r="P7683" t="s">
        <v>3580</v>
      </c>
      <c r="Q7683" s="3">
        <f>Table1[[#This Row],[Capacity (MW)]]*0.395*8760*10^-6</f>
        <v>0.49134840000000002</v>
      </c>
      <c r="R7683" s="3" cm="1">
        <f t="array" ref="R7683">AVERAGE(VLOOKUP(_xlfn.TEXTSPLIT(Table1[[#This Row],[Fuel (no space after comma)]], ","), FuelList_Final_EF!$A$2:$B$65, 2, FALSE))</f>
        <v>65.583341148886291</v>
      </c>
      <c r="S7683" s="3">
        <f>Table1[[#This Row],[Generation (TWh)]]*10^9*VLOOKUP(Table1[[#This Row],[Turbine/Engine Technology]],Technology_HR!$A$2:$B$11,2,FALSE)*10^-6</f>
        <v>5053518.2939999998</v>
      </c>
      <c r="T7683" s="5">
        <f>Table1[[#This Row],[Fuel Consumption (mmBtu)]]*Table1[[#This Row],[Emission Factor (kg CO2/ mmBtu)]]*10^3</f>
        <v>331426614277.53986</v>
      </c>
      <c r="U7683" s="3">
        <f>Table1[[#This Row],[Emissions (g CO2)]]/(Table1[[#This Row],[Generation (TWh)]]*10^9)</f>
        <v>674.52466371629555</v>
      </c>
    </row>
    <row r="7684" spans="1:21" x14ac:dyDescent="0.35">
      <c r="A7684" t="s">
        <v>2051</v>
      </c>
      <c r="B7684" t="s">
        <v>3243</v>
      </c>
      <c r="C7684" t="str">
        <f>SUBSTITUTE(Table1[[#This Row],[Fuel]],", ",",")</f>
        <v>fossil gas: natural gas,fossil liquids: fuel oil</v>
      </c>
      <c r="D7684" t="s">
        <v>3239</v>
      </c>
      <c r="E7684" t="s">
        <v>3275</v>
      </c>
      <c r="H7684" t="s">
        <v>3440</v>
      </c>
      <c r="I7684">
        <v>142</v>
      </c>
      <c r="J7684" t="s">
        <v>3446</v>
      </c>
      <c r="K7684">
        <v>1982</v>
      </c>
      <c r="L7684" t="s">
        <v>29</v>
      </c>
      <c r="M7684">
        <v>2024</v>
      </c>
      <c r="N7684">
        <v>26.18</v>
      </c>
      <c r="O7684">
        <v>50.209000000000003</v>
      </c>
      <c r="P7684" t="s">
        <v>3580</v>
      </c>
      <c r="Q7684" s="3">
        <f>Table1[[#This Row],[Capacity (MW)]]*0.395*8760*10^-6</f>
        <v>0.49134840000000002</v>
      </c>
      <c r="R7684" s="3" cm="1">
        <f t="array" ref="R7684">AVERAGE(VLOOKUP(_xlfn.TEXTSPLIT(Table1[[#This Row],[Fuel (no space after comma)]], ","), FuelList_Final_EF!$A$2:$B$65, 2, FALSE))</f>
        <v>65.583341148886291</v>
      </c>
      <c r="S7684" s="3">
        <f>Table1[[#This Row],[Generation (TWh)]]*10^9*VLOOKUP(Table1[[#This Row],[Turbine/Engine Technology]],Technology_HR!$A$2:$B$11,2,FALSE)*10^-6</f>
        <v>5053518.2939999998</v>
      </c>
      <c r="T7684" s="5">
        <f>Table1[[#This Row],[Fuel Consumption (mmBtu)]]*Table1[[#This Row],[Emission Factor (kg CO2/ mmBtu)]]*10^3</f>
        <v>331426614277.53986</v>
      </c>
      <c r="U7684" s="3">
        <f>Table1[[#This Row],[Emissions (g CO2)]]/(Table1[[#This Row],[Generation (TWh)]]*10^9)</f>
        <v>674.52466371629555</v>
      </c>
    </row>
    <row r="7685" spans="1:21" x14ac:dyDescent="0.35">
      <c r="A7685" t="s">
        <v>2051</v>
      </c>
      <c r="B7685" t="s">
        <v>3243</v>
      </c>
      <c r="C7685" t="str">
        <f>SUBSTITUTE(Table1[[#This Row],[Fuel]],", ",",")</f>
        <v>fossil gas: natural gas,fossil liquids: fuel oil</v>
      </c>
      <c r="D7685" t="s">
        <v>3239</v>
      </c>
      <c r="E7685" t="s">
        <v>3275</v>
      </c>
      <c r="H7685" t="s">
        <v>3440</v>
      </c>
      <c r="I7685">
        <v>142</v>
      </c>
      <c r="J7685" t="s">
        <v>3446</v>
      </c>
      <c r="K7685">
        <v>1982</v>
      </c>
      <c r="L7685" t="s">
        <v>29</v>
      </c>
      <c r="M7685">
        <v>2024</v>
      </c>
      <c r="N7685">
        <v>26.18</v>
      </c>
      <c r="O7685">
        <v>50.209000000000003</v>
      </c>
      <c r="P7685" t="s">
        <v>3580</v>
      </c>
      <c r="Q7685" s="3">
        <f>Table1[[#This Row],[Capacity (MW)]]*0.395*8760*10^-6</f>
        <v>0.49134840000000002</v>
      </c>
      <c r="R7685" s="3" cm="1">
        <f t="array" ref="R7685">AVERAGE(VLOOKUP(_xlfn.TEXTSPLIT(Table1[[#This Row],[Fuel (no space after comma)]], ","), FuelList_Final_EF!$A$2:$B$65, 2, FALSE))</f>
        <v>65.583341148886291</v>
      </c>
      <c r="S7685" s="3">
        <f>Table1[[#This Row],[Generation (TWh)]]*10^9*VLOOKUP(Table1[[#This Row],[Turbine/Engine Technology]],Technology_HR!$A$2:$B$11,2,FALSE)*10^-6</f>
        <v>5053518.2939999998</v>
      </c>
      <c r="T7685" s="5">
        <f>Table1[[#This Row],[Fuel Consumption (mmBtu)]]*Table1[[#This Row],[Emission Factor (kg CO2/ mmBtu)]]*10^3</f>
        <v>331426614277.53986</v>
      </c>
      <c r="U7685" s="3">
        <f>Table1[[#This Row],[Emissions (g CO2)]]/(Table1[[#This Row],[Generation (TWh)]]*10^9)</f>
        <v>674.52466371629555</v>
      </c>
    </row>
    <row r="7686" spans="1:21" x14ac:dyDescent="0.35">
      <c r="A7686" t="s">
        <v>2051</v>
      </c>
      <c r="B7686" t="s">
        <v>3243</v>
      </c>
      <c r="C7686" t="str">
        <f>SUBSTITUTE(Table1[[#This Row],[Fuel]],", ",",")</f>
        <v>fossil gas: natural gas,fossil liquids: fuel oil</v>
      </c>
      <c r="D7686" t="s">
        <v>3239</v>
      </c>
      <c r="E7686" t="s">
        <v>3275</v>
      </c>
      <c r="H7686" t="s">
        <v>3440</v>
      </c>
      <c r="I7686">
        <v>142</v>
      </c>
      <c r="J7686" t="s">
        <v>3446</v>
      </c>
      <c r="K7686">
        <v>1982</v>
      </c>
      <c r="L7686" t="s">
        <v>29</v>
      </c>
      <c r="M7686">
        <v>2024</v>
      </c>
      <c r="N7686">
        <v>26.18</v>
      </c>
      <c r="O7686">
        <v>50.209000000000003</v>
      </c>
      <c r="P7686" t="s">
        <v>3580</v>
      </c>
      <c r="Q7686" s="3">
        <f>Table1[[#This Row],[Capacity (MW)]]*0.395*8760*10^-6</f>
        <v>0.49134840000000002</v>
      </c>
      <c r="R7686" s="3" cm="1">
        <f t="array" ref="R7686">AVERAGE(VLOOKUP(_xlfn.TEXTSPLIT(Table1[[#This Row],[Fuel (no space after comma)]], ","), FuelList_Final_EF!$A$2:$B$65, 2, FALSE))</f>
        <v>65.583341148886291</v>
      </c>
      <c r="S7686" s="3">
        <f>Table1[[#This Row],[Generation (TWh)]]*10^9*VLOOKUP(Table1[[#This Row],[Turbine/Engine Technology]],Technology_HR!$A$2:$B$11,2,FALSE)*10^-6</f>
        <v>5053518.2939999998</v>
      </c>
      <c r="T7686" s="5">
        <f>Table1[[#This Row],[Fuel Consumption (mmBtu)]]*Table1[[#This Row],[Emission Factor (kg CO2/ mmBtu)]]*10^3</f>
        <v>331426614277.53986</v>
      </c>
      <c r="U7686" s="3">
        <f>Table1[[#This Row],[Emissions (g CO2)]]/(Table1[[#This Row],[Generation (TWh)]]*10^9)</f>
        <v>674.52466371629555</v>
      </c>
    </row>
    <row r="7687" spans="1:21" x14ac:dyDescent="0.35">
      <c r="A7687" t="s">
        <v>2051</v>
      </c>
      <c r="B7687" t="s">
        <v>3243</v>
      </c>
      <c r="C7687" t="str">
        <f>SUBSTITUTE(Table1[[#This Row],[Fuel]],", ",",")</f>
        <v>fossil gas: natural gas,fossil liquids: fuel oil</v>
      </c>
      <c r="D7687" t="s">
        <v>3239</v>
      </c>
      <c r="E7687" t="s">
        <v>3275</v>
      </c>
      <c r="H7687" t="s">
        <v>3440</v>
      </c>
      <c r="I7687">
        <v>142</v>
      </c>
      <c r="J7687" t="s">
        <v>3446</v>
      </c>
      <c r="K7687">
        <v>1982</v>
      </c>
      <c r="L7687" t="s">
        <v>29</v>
      </c>
      <c r="M7687">
        <v>2024</v>
      </c>
      <c r="N7687">
        <v>26.18</v>
      </c>
      <c r="O7687">
        <v>50.209000000000003</v>
      </c>
      <c r="P7687" t="s">
        <v>3580</v>
      </c>
      <c r="Q7687" s="3">
        <f>Table1[[#This Row],[Capacity (MW)]]*0.395*8760*10^-6</f>
        <v>0.49134840000000002</v>
      </c>
      <c r="R7687" s="3" cm="1">
        <f t="array" ref="R7687">AVERAGE(VLOOKUP(_xlfn.TEXTSPLIT(Table1[[#This Row],[Fuel (no space after comma)]], ","), FuelList_Final_EF!$A$2:$B$65, 2, FALSE))</f>
        <v>65.583341148886291</v>
      </c>
      <c r="S7687" s="3">
        <f>Table1[[#This Row],[Generation (TWh)]]*10^9*VLOOKUP(Table1[[#This Row],[Turbine/Engine Technology]],Technology_HR!$A$2:$B$11,2,FALSE)*10^-6</f>
        <v>5053518.2939999998</v>
      </c>
      <c r="T7687" s="5">
        <f>Table1[[#This Row],[Fuel Consumption (mmBtu)]]*Table1[[#This Row],[Emission Factor (kg CO2/ mmBtu)]]*10^3</f>
        <v>331426614277.53986</v>
      </c>
      <c r="U7687" s="3">
        <f>Table1[[#This Row],[Emissions (g CO2)]]/(Table1[[#This Row],[Generation (TWh)]]*10^9)</f>
        <v>674.52466371629555</v>
      </c>
    </row>
    <row r="7688" spans="1:21" x14ac:dyDescent="0.35">
      <c r="A7688" t="s">
        <v>2051</v>
      </c>
      <c r="B7688" t="s">
        <v>3243</v>
      </c>
      <c r="C7688" t="str">
        <f>SUBSTITUTE(Table1[[#This Row],[Fuel]],", ",",")</f>
        <v>fossil gas: natural gas,fossil liquids: fuel oil</v>
      </c>
      <c r="D7688" t="s">
        <v>3239</v>
      </c>
      <c r="E7688" t="s">
        <v>3275</v>
      </c>
      <c r="H7688" t="s">
        <v>3440</v>
      </c>
      <c r="I7688">
        <v>120</v>
      </c>
      <c r="J7688" t="s">
        <v>3446</v>
      </c>
      <c r="K7688">
        <v>2002</v>
      </c>
      <c r="L7688" t="s">
        <v>29</v>
      </c>
      <c r="M7688" t="s">
        <v>29</v>
      </c>
      <c r="N7688">
        <v>26.18</v>
      </c>
      <c r="O7688">
        <v>50.209000000000003</v>
      </c>
      <c r="P7688" t="s">
        <v>3580</v>
      </c>
      <c r="Q7688" s="3">
        <f>Table1[[#This Row],[Capacity (MW)]]*0.395*8760*10^-6</f>
        <v>0.41522400000000004</v>
      </c>
      <c r="R7688" s="3" cm="1">
        <f t="array" ref="R7688">AVERAGE(VLOOKUP(_xlfn.TEXTSPLIT(Table1[[#This Row],[Fuel (no space after comma)]], ","), FuelList_Final_EF!$A$2:$B$65, 2, FALSE))</f>
        <v>65.583341148886291</v>
      </c>
      <c r="S7688" s="3">
        <f>Table1[[#This Row],[Generation (TWh)]]*10^9*VLOOKUP(Table1[[#This Row],[Turbine/Engine Technology]],Technology_HR!$A$2:$B$11,2,FALSE)*10^-6</f>
        <v>4270578.84</v>
      </c>
      <c r="T7688" s="5">
        <f>Table1[[#This Row],[Fuel Consumption (mmBtu)]]*Table1[[#This Row],[Emission Factor (kg CO2/ mmBtu)]]*10^3</f>
        <v>280078828966.93512</v>
      </c>
      <c r="U7688" s="3">
        <f>Table1[[#This Row],[Emissions (g CO2)]]/(Table1[[#This Row],[Generation (TWh)]]*10^9)</f>
        <v>674.52466371629544</v>
      </c>
    </row>
    <row r="7689" spans="1:21" x14ac:dyDescent="0.35">
      <c r="A7689" t="s">
        <v>2051</v>
      </c>
      <c r="B7689" t="s">
        <v>3243</v>
      </c>
      <c r="C7689" t="str">
        <f>SUBSTITUTE(Table1[[#This Row],[Fuel]],", ",",")</f>
        <v>fossil gas: natural gas,fossil liquids: fuel oil</v>
      </c>
      <c r="D7689" t="s">
        <v>3239</v>
      </c>
      <c r="E7689" t="s">
        <v>3275</v>
      </c>
      <c r="H7689" t="s">
        <v>3440</v>
      </c>
      <c r="I7689">
        <v>120</v>
      </c>
      <c r="J7689" t="s">
        <v>3446</v>
      </c>
      <c r="K7689">
        <v>2002</v>
      </c>
      <c r="L7689" t="s">
        <v>29</v>
      </c>
      <c r="M7689" t="s">
        <v>29</v>
      </c>
      <c r="N7689">
        <v>26.18</v>
      </c>
      <c r="O7689">
        <v>50.209000000000003</v>
      </c>
      <c r="P7689" t="s">
        <v>3580</v>
      </c>
      <c r="Q7689" s="3">
        <f>Table1[[#This Row],[Capacity (MW)]]*0.395*8760*10^-6</f>
        <v>0.41522400000000004</v>
      </c>
      <c r="R7689" s="3" cm="1">
        <f t="array" ref="R7689">AVERAGE(VLOOKUP(_xlfn.TEXTSPLIT(Table1[[#This Row],[Fuel (no space after comma)]], ","), FuelList_Final_EF!$A$2:$B$65, 2, FALSE))</f>
        <v>65.583341148886291</v>
      </c>
      <c r="S7689" s="3">
        <f>Table1[[#This Row],[Generation (TWh)]]*10^9*VLOOKUP(Table1[[#This Row],[Turbine/Engine Technology]],Technology_HR!$A$2:$B$11,2,FALSE)*10^-6</f>
        <v>4270578.84</v>
      </c>
      <c r="T7689" s="5">
        <f>Table1[[#This Row],[Fuel Consumption (mmBtu)]]*Table1[[#This Row],[Emission Factor (kg CO2/ mmBtu)]]*10^3</f>
        <v>280078828966.93512</v>
      </c>
      <c r="U7689" s="3">
        <f>Table1[[#This Row],[Emissions (g CO2)]]/(Table1[[#This Row],[Generation (TWh)]]*10^9)</f>
        <v>674.52466371629544</v>
      </c>
    </row>
    <row r="7690" spans="1:21" x14ac:dyDescent="0.35">
      <c r="A7690" t="s">
        <v>2051</v>
      </c>
      <c r="B7690" t="s">
        <v>3243</v>
      </c>
      <c r="C7690" t="str">
        <f>SUBSTITUTE(Table1[[#This Row],[Fuel]],", ",",")</f>
        <v>fossil gas: natural gas,fossil liquids: fuel oil</v>
      </c>
      <c r="D7690" t="s">
        <v>3239</v>
      </c>
      <c r="E7690" t="s">
        <v>3275</v>
      </c>
      <c r="H7690" t="s">
        <v>3440</v>
      </c>
      <c r="I7690">
        <v>120</v>
      </c>
      <c r="J7690" t="s">
        <v>3446</v>
      </c>
      <c r="K7690">
        <v>2002</v>
      </c>
      <c r="L7690" t="s">
        <v>29</v>
      </c>
      <c r="M7690" t="s">
        <v>29</v>
      </c>
      <c r="N7690">
        <v>26.18</v>
      </c>
      <c r="O7690">
        <v>50.209000000000003</v>
      </c>
      <c r="P7690" t="s">
        <v>3580</v>
      </c>
      <c r="Q7690" s="3">
        <f>Table1[[#This Row],[Capacity (MW)]]*0.395*8760*10^-6</f>
        <v>0.41522400000000004</v>
      </c>
      <c r="R7690" s="3" cm="1">
        <f t="array" ref="R7690">AVERAGE(VLOOKUP(_xlfn.TEXTSPLIT(Table1[[#This Row],[Fuel (no space after comma)]], ","), FuelList_Final_EF!$A$2:$B$65, 2, FALSE))</f>
        <v>65.583341148886291</v>
      </c>
      <c r="S7690" s="3">
        <f>Table1[[#This Row],[Generation (TWh)]]*10^9*VLOOKUP(Table1[[#This Row],[Turbine/Engine Technology]],Technology_HR!$A$2:$B$11,2,FALSE)*10^-6</f>
        <v>4270578.84</v>
      </c>
      <c r="T7690" s="5">
        <f>Table1[[#This Row],[Fuel Consumption (mmBtu)]]*Table1[[#This Row],[Emission Factor (kg CO2/ mmBtu)]]*10^3</f>
        <v>280078828966.93512</v>
      </c>
      <c r="U7690" s="3">
        <f>Table1[[#This Row],[Emissions (g CO2)]]/(Table1[[#This Row],[Generation (TWh)]]*10^9)</f>
        <v>674.52466371629544</v>
      </c>
    </row>
    <row r="7691" spans="1:21" x14ac:dyDescent="0.35">
      <c r="A7691" t="s">
        <v>2051</v>
      </c>
      <c r="B7691" t="s">
        <v>3243</v>
      </c>
      <c r="C7691" t="str">
        <f>SUBSTITUTE(Table1[[#This Row],[Fuel]],", ",",")</f>
        <v>fossil gas: natural gas,fossil liquids: fuel oil</v>
      </c>
      <c r="D7691" t="s">
        <v>3239</v>
      </c>
      <c r="E7691" t="s">
        <v>3275</v>
      </c>
      <c r="H7691" t="s">
        <v>3440</v>
      </c>
      <c r="I7691">
        <v>120</v>
      </c>
      <c r="J7691" t="s">
        <v>3446</v>
      </c>
      <c r="K7691">
        <v>2002</v>
      </c>
      <c r="L7691" t="s">
        <v>29</v>
      </c>
      <c r="M7691" t="s">
        <v>29</v>
      </c>
      <c r="N7691">
        <v>26.18</v>
      </c>
      <c r="O7691">
        <v>50.209000000000003</v>
      </c>
      <c r="P7691" t="s">
        <v>3580</v>
      </c>
      <c r="Q7691" s="3">
        <f>Table1[[#This Row],[Capacity (MW)]]*0.395*8760*10^-6</f>
        <v>0.41522400000000004</v>
      </c>
      <c r="R7691" s="3" cm="1">
        <f t="array" ref="R7691">AVERAGE(VLOOKUP(_xlfn.TEXTSPLIT(Table1[[#This Row],[Fuel (no space after comma)]], ","), FuelList_Final_EF!$A$2:$B$65, 2, FALSE))</f>
        <v>65.583341148886291</v>
      </c>
      <c r="S7691" s="3">
        <f>Table1[[#This Row],[Generation (TWh)]]*10^9*VLOOKUP(Table1[[#This Row],[Turbine/Engine Technology]],Technology_HR!$A$2:$B$11,2,FALSE)*10^-6</f>
        <v>4270578.84</v>
      </c>
      <c r="T7691" s="5">
        <f>Table1[[#This Row],[Fuel Consumption (mmBtu)]]*Table1[[#This Row],[Emission Factor (kg CO2/ mmBtu)]]*10^3</f>
        <v>280078828966.93512</v>
      </c>
      <c r="U7691" s="3">
        <f>Table1[[#This Row],[Emissions (g CO2)]]/(Table1[[#This Row],[Generation (TWh)]]*10^9)</f>
        <v>674.52466371629544</v>
      </c>
    </row>
    <row r="7692" spans="1:21" x14ac:dyDescent="0.35">
      <c r="A7692" t="s">
        <v>2048</v>
      </c>
      <c r="B7692" t="s">
        <v>3258</v>
      </c>
      <c r="C7692" t="str">
        <f>SUBSTITUTE(Table1[[#This Row],[Fuel]],", ",",")</f>
        <v>fossil liquids: diesel</v>
      </c>
      <c r="D7692" t="s">
        <v>3258</v>
      </c>
      <c r="H7692" t="s">
        <v>3437</v>
      </c>
      <c r="I7692">
        <v>95</v>
      </c>
      <c r="J7692" t="s">
        <v>3446</v>
      </c>
      <c r="K7692">
        <v>2016</v>
      </c>
      <c r="L7692" t="s">
        <v>29</v>
      </c>
      <c r="M7692" t="s">
        <v>29</v>
      </c>
      <c r="N7692">
        <v>24.682182999999998</v>
      </c>
      <c r="O7692">
        <v>45.030155000000001</v>
      </c>
      <c r="P7692" t="s">
        <v>3580</v>
      </c>
      <c r="Q7692" s="3">
        <f>Table1[[#This Row],[Capacity (MW)]]*0.395*8760*10^-6</f>
        <v>0.32871899999999998</v>
      </c>
      <c r="R7692" s="3" cm="1">
        <f t="array" ref="R7692">AVERAGE(VLOOKUP(_xlfn.TEXTSPLIT(Table1[[#This Row],[Fuel (no space after comma)]], ","), FuelList_Final_EF!$A$2:$B$65, 2, FALSE))</f>
        <v>78.106682297772565</v>
      </c>
      <c r="S7692" s="3">
        <f>Table1[[#This Row],[Generation (TWh)]]*10^9*VLOOKUP(Table1[[#This Row],[Turbine/Engine Technology]],Technology_HR!$A$2:$B$11,2,FALSE)*10^-6</f>
        <v>2925599.1</v>
      </c>
      <c r="T7692" s="5">
        <f>Table1[[#This Row],[Fuel Consumption (mmBtu)]]*Table1[[#This Row],[Emission Factor (kg CO2/ mmBtu)]]*10^3</f>
        <v>228508839434.34937</v>
      </c>
      <c r="U7692" s="3">
        <f>Table1[[#This Row],[Emissions (g CO2)]]/(Table1[[#This Row],[Generation (TWh)]]*10^9)</f>
        <v>695.14947245017584</v>
      </c>
    </row>
    <row r="7693" spans="1:21" x14ac:dyDescent="0.35">
      <c r="A7693" t="s">
        <v>2048</v>
      </c>
      <c r="B7693" t="s">
        <v>3258</v>
      </c>
      <c r="C7693" t="str">
        <f>SUBSTITUTE(Table1[[#This Row],[Fuel]],", ",",")</f>
        <v>fossil liquids: diesel</v>
      </c>
      <c r="D7693" t="s">
        <v>3258</v>
      </c>
      <c r="H7693" t="s">
        <v>3437</v>
      </c>
      <c r="I7693">
        <v>110</v>
      </c>
      <c r="J7693" t="s">
        <v>3446</v>
      </c>
      <c r="K7693">
        <v>2017</v>
      </c>
      <c r="L7693" t="s">
        <v>29</v>
      </c>
      <c r="M7693" t="s">
        <v>29</v>
      </c>
      <c r="N7693">
        <v>24.682182999999998</v>
      </c>
      <c r="O7693">
        <v>45.030155000000001</v>
      </c>
      <c r="P7693" t="s">
        <v>3580</v>
      </c>
      <c r="Q7693" s="3">
        <f>Table1[[#This Row],[Capacity (MW)]]*0.395*8760*10^-6</f>
        <v>0.38062199999999996</v>
      </c>
      <c r="R7693" s="3" cm="1">
        <f t="array" ref="R7693">AVERAGE(VLOOKUP(_xlfn.TEXTSPLIT(Table1[[#This Row],[Fuel (no space after comma)]], ","), FuelList_Final_EF!$A$2:$B$65, 2, FALSE))</f>
        <v>78.106682297772565</v>
      </c>
      <c r="S7693" s="3">
        <f>Table1[[#This Row],[Generation (TWh)]]*10^9*VLOOKUP(Table1[[#This Row],[Turbine/Engine Technology]],Technology_HR!$A$2:$B$11,2,FALSE)*10^-6</f>
        <v>3387535.7999999993</v>
      </c>
      <c r="T7693" s="5">
        <f>Table1[[#This Row],[Fuel Consumption (mmBtu)]]*Table1[[#This Row],[Emission Factor (kg CO2/ mmBtu)]]*10^3</f>
        <v>264589182502.93076</v>
      </c>
      <c r="U7693" s="3">
        <f>Table1[[#This Row],[Emissions (g CO2)]]/(Table1[[#This Row],[Generation (TWh)]]*10^9)</f>
        <v>695.14947245017572</v>
      </c>
    </row>
    <row r="7694" spans="1:21" x14ac:dyDescent="0.35">
      <c r="A7694" t="s">
        <v>2048</v>
      </c>
      <c r="B7694" t="s">
        <v>3258</v>
      </c>
      <c r="C7694" t="str">
        <f>SUBSTITUTE(Table1[[#This Row],[Fuel]],", ",",")</f>
        <v>fossil liquids: diesel</v>
      </c>
      <c r="D7694" t="s">
        <v>3258</v>
      </c>
      <c r="H7694" t="s">
        <v>3437</v>
      </c>
      <c r="I7694">
        <v>125</v>
      </c>
      <c r="J7694" t="s">
        <v>3446</v>
      </c>
      <c r="K7694">
        <v>2023</v>
      </c>
      <c r="L7694" t="s">
        <v>29</v>
      </c>
      <c r="M7694" t="s">
        <v>29</v>
      </c>
      <c r="N7694">
        <v>19.433195000000001</v>
      </c>
      <c r="O7694">
        <v>48.592663999999999</v>
      </c>
      <c r="P7694" t="s">
        <v>3580</v>
      </c>
      <c r="Q7694" s="3">
        <f>Table1[[#This Row],[Capacity (MW)]]*0.395*8760*10^-6</f>
        <v>0.43252499999999999</v>
      </c>
      <c r="R7694" s="3" cm="1">
        <f t="array" ref="R7694">AVERAGE(VLOOKUP(_xlfn.TEXTSPLIT(Table1[[#This Row],[Fuel (no space after comma)]], ","), FuelList_Final_EF!$A$2:$B$65, 2, FALSE))</f>
        <v>78.106682297772565</v>
      </c>
      <c r="S7694" s="3">
        <f>Table1[[#This Row],[Generation (TWh)]]*10^9*VLOOKUP(Table1[[#This Row],[Turbine/Engine Technology]],Technology_HR!$A$2:$B$11,2,FALSE)*10^-6</f>
        <v>3849472.5</v>
      </c>
      <c r="T7694" s="5">
        <f>Table1[[#This Row],[Fuel Consumption (mmBtu)]]*Table1[[#This Row],[Emission Factor (kg CO2/ mmBtu)]]*10^3</f>
        <v>300669525571.51227</v>
      </c>
      <c r="U7694" s="3">
        <f>Table1[[#This Row],[Emissions (g CO2)]]/(Table1[[#This Row],[Generation (TWh)]]*10^9)</f>
        <v>695.14947245017572</v>
      </c>
    </row>
    <row r="7695" spans="1:21" x14ac:dyDescent="0.35">
      <c r="A7695" t="s">
        <v>2048</v>
      </c>
      <c r="B7695" t="s">
        <v>3239</v>
      </c>
      <c r="C7695" t="str">
        <f>SUBSTITUTE(Table1[[#This Row],[Fuel]],", ",",")</f>
        <v>fossil gas: natural gas</v>
      </c>
      <c r="D7695" t="s">
        <v>3239</v>
      </c>
      <c r="H7695" t="s">
        <v>3436</v>
      </c>
      <c r="I7695">
        <v>60</v>
      </c>
      <c r="J7695" t="s">
        <v>3446</v>
      </c>
      <c r="K7695">
        <v>2006</v>
      </c>
      <c r="L7695" t="s">
        <v>29</v>
      </c>
      <c r="M7695" t="s">
        <v>29</v>
      </c>
      <c r="N7695">
        <v>30.927980000000002</v>
      </c>
      <c r="O7695">
        <v>41.059330000000003</v>
      </c>
      <c r="P7695" t="s">
        <v>3580</v>
      </c>
      <c r="Q7695" s="3">
        <f>Table1[[#This Row],[Capacity (MW)]]*0.395*8760*10^-6</f>
        <v>0.20761200000000002</v>
      </c>
      <c r="R7695" s="3" cm="1">
        <f t="array" ref="R7695">AVERAGE(VLOOKUP(_xlfn.TEXTSPLIT(Table1[[#This Row],[Fuel (no space after comma)]], ","), FuelList_Final_EF!$A$2:$B$65, 2, FALSE))</f>
        <v>53.06</v>
      </c>
      <c r="S7695" s="3">
        <f>Table1[[#This Row],[Generation (TWh)]]*10^9*VLOOKUP(Table1[[#This Row],[Turbine/Engine Technology]],Technology_HR!$A$2:$B$11,2,FALSE)*10^-6</f>
        <v>2285808.1200000006</v>
      </c>
      <c r="T7695" s="5">
        <f>Table1[[#This Row],[Fuel Consumption (mmBtu)]]*Table1[[#This Row],[Emission Factor (kg CO2/ mmBtu)]]*10^3</f>
        <v>121284978847.20004</v>
      </c>
      <c r="U7695" s="3">
        <f>Table1[[#This Row],[Emissions (g CO2)]]/(Table1[[#This Row],[Generation (TWh)]]*10^9)</f>
        <v>584.19060000000013</v>
      </c>
    </row>
    <row r="7696" spans="1:21" x14ac:dyDescent="0.35">
      <c r="A7696" t="s">
        <v>2048</v>
      </c>
      <c r="B7696" t="s">
        <v>3239</v>
      </c>
      <c r="C7696" t="str">
        <f>SUBSTITUTE(Table1[[#This Row],[Fuel]],", ",",")</f>
        <v>fossil gas: natural gas</v>
      </c>
      <c r="D7696" t="s">
        <v>3239</v>
      </c>
      <c r="H7696" t="s">
        <v>3436</v>
      </c>
      <c r="I7696">
        <v>60</v>
      </c>
      <c r="J7696" t="s">
        <v>3446</v>
      </c>
      <c r="K7696">
        <v>2006</v>
      </c>
      <c r="L7696" t="s">
        <v>29</v>
      </c>
      <c r="M7696" t="s">
        <v>29</v>
      </c>
      <c r="N7696">
        <v>30.927980000000002</v>
      </c>
      <c r="O7696">
        <v>41.059330000000003</v>
      </c>
      <c r="P7696" t="s">
        <v>3580</v>
      </c>
      <c r="Q7696" s="3">
        <f>Table1[[#This Row],[Capacity (MW)]]*0.395*8760*10^-6</f>
        <v>0.20761200000000002</v>
      </c>
      <c r="R7696" s="3" cm="1">
        <f t="array" ref="R7696">AVERAGE(VLOOKUP(_xlfn.TEXTSPLIT(Table1[[#This Row],[Fuel (no space after comma)]], ","), FuelList_Final_EF!$A$2:$B$65, 2, FALSE))</f>
        <v>53.06</v>
      </c>
      <c r="S7696" s="3">
        <f>Table1[[#This Row],[Generation (TWh)]]*10^9*VLOOKUP(Table1[[#This Row],[Turbine/Engine Technology]],Technology_HR!$A$2:$B$11,2,FALSE)*10^-6</f>
        <v>2285808.1200000006</v>
      </c>
      <c r="T7696" s="5">
        <f>Table1[[#This Row],[Fuel Consumption (mmBtu)]]*Table1[[#This Row],[Emission Factor (kg CO2/ mmBtu)]]*10^3</f>
        <v>121284978847.20004</v>
      </c>
      <c r="U7696" s="3">
        <f>Table1[[#This Row],[Emissions (g CO2)]]/(Table1[[#This Row],[Generation (TWh)]]*10^9)</f>
        <v>584.19060000000013</v>
      </c>
    </row>
    <row r="7697" spans="1:21" x14ac:dyDescent="0.35">
      <c r="A7697" t="s">
        <v>2048</v>
      </c>
      <c r="B7697" t="s">
        <v>3239</v>
      </c>
      <c r="C7697" t="str">
        <f>SUBSTITUTE(Table1[[#This Row],[Fuel]],", ",",")</f>
        <v>fossil gas: natural gas</v>
      </c>
      <c r="D7697" t="s">
        <v>3239</v>
      </c>
      <c r="H7697" t="s">
        <v>3436</v>
      </c>
      <c r="I7697">
        <v>77</v>
      </c>
      <c r="J7697" t="s">
        <v>3446</v>
      </c>
      <c r="K7697">
        <v>2015</v>
      </c>
      <c r="L7697" t="s">
        <v>29</v>
      </c>
      <c r="M7697" t="s">
        <v>29</v>
      </c>
      <c r="N7697">
        <v>30.927980000000002</v>
      </c>
      <c r="O7697">
        <v>41.059330000000003</v>
      </c>
      <c r="P7697" t="s">
        <v>3580</v>
      </c>
      <c r="Q7697" s="3">
        <f>Table1[[#This Row],[Capacity (MW)]]*0.395*8760*10^-6</f>
        <v>0.26643539999999999</v>
      </c>
      <c r="R7697" s="3" cm="1">
        <f t="array" ref="R7697">AVERAGE(VLOOKUP(_xlfn.TEXTSPLIT(Table1[[#This Row],[Fuel (no space after comma)]], ","), FuelList_Final_EF!$A$2:$B$65, 2, FALSE))</f>
        <v>53.06</v>
      </c>
      <c r="S7697" s="3">
        <f>Table1[[#This Row],[Generation (TWh)]]*10^9*VLOOKUP(Table1[[#This Row],[Turbine/Engine Technology]],Technology_HR!$A$2:$B$11,2,FALSE)*10^-6</f>
        <v>2933453.7539999997</v>
      </c>
      <c r="T7697" s="5">
        <f>Table1[[#This Row],[Fuel Consumption (mmBtu)]]*Table1[[#This Row],[Emission Factor (kg CO2/ mmBtu)]]*10^3</f>
        <v>155649056187.23999</v>
      </c>
      <c r="U7697" s="3">
        <f>Table1[[#This Row],[Emissions (g CO2)]]/(Table1[[#This Row],[Generation (TWh)]]*10^9)</f>
        <v>584.19060000000002</v>
      </c>
    </row>
    <row r="7698" spans="1:21" x14ac:dyDescent="0.35">
      <c r="A7698" t="s">
        <v>2048</v>
      </c>
      <c r="B7698" t="s">
        <v>3239</v>
      </c>
      <c r="C7698" t="str">
        <f>SUBSTITUTE(Table1[[#This Row],[Fuel]],", ",",")</f>
        <v>fossil gas: natural gas</v>
      </c>
      <c r="D7698" t="s">
        <v>3239</v>
      </c>
      <c r="H7698" t="s">
        <v>3436</v>
      </c>
      <c r="I7698">
        <v>77</v>
      </c>
      <c r="J7698" t="s">
        <v>3446</v>
      </c>
      <c r="K7698">
        <v>2015</v>
      </c>
      <c r="L7698" t="s">
        <v>29</v>
      </c>
      <c r="M7698" t="s">
        <v>29</v>
      </c>
      <c r="N7698">
        <v>30.927980000000002</v>
      </c>
      <c r="O7698">
        <v>41.059330000000003</v>
      </c>
      <c r="P7698" t="s">
        <v>3580</v>
      </c>
      <c r="Q7698" s="3">
        <f>Table1[[#This Row],[Capacity (MW)]]*0.395*8760*10^-6</f>
        <v>0.26643539999999999</v>
      </c>
      <c r="R7698" s="3" cm="1">
        <f t="array" ref="R7698">AVERAGE(VLOOKUP(_xlfn.TEXTSPLIT(Table1[[#This Row],[Fuel (no space after comma)]], ","), FuelList_Final_EF!$A$2:$B$65, 2, FALSE))</f>
        <v>53.06</v>
      </c>
      <c r="S7698" s="3">
        <f>Table1[[#This Row],[Generation (TWh)]]*10^9*VLOOKUP(Table1[[#This Row],[Turbine/Engine Technology]],Technology_HR!$A$2:$B$11,2,FALSE)*10^-6</f>
        <v>2933453.7539999997</v>
      </c>
      <c r="T7698" s="5">
        <f>Table1[[#This Row],[Fuel Consumption (mmBtu)]]*Table1[[#This Row],[Emission Factor (kg CO2/ mmBtu)]]*10^3</f>
        <v>155649056187.23999</v>
      </c>
      <c r="U7698" s="3">
        <f>Table1[[#This Row],[Emissions (g CO2)]]/(Table1[[#This Row],[Generation (TWh)]]*10^9)</f>
        <v>584.19060000000002</v>
      </c>
    </row>
    <row r="7699" spans="1:21" x14ac:dyDescent="0.35">
      <c r="A7699" t="s">
        <v>2048</v>
      </c>
      <c r="B7699" t="s">
        <v>3239</v>
      </c>
      <c r="C7699" t="str">
        <f>SUBSTITUTE(Table1[[#This Row],[Fuel]],", ",",")</f>
        <v>fossil gas: natural gas</v>
      </c>
      <c r="D7699" t="s">
        <v>3239</v>
      </c>
      <c r="H7699" t="s">
        <v>3436</v>
      </c>
      <c r="I7699">
        <v>55</v>
      </c>
      <c r="J7699" t="s">
        <v>3446</v>
      </c>
      <c r="K7699" t="s">
        <v>29</v>
      </c>
      <c r="L7699" t="s">
        <v>29</v>
      </c>
      <c r="M7699" t="s">
        <v>29</v>
      </c>
      <c r="N7699">
        <v>18.276050000000001</v>
      </c>
      <c r="O7699">
        <v>42.537954999999997</v>
      </c>
      <c r="P7699" t="s">
        <v>3580</v>
      </c>
      <c r="Q7699" s="3">
        <f>Table1[[#This Row],[Capacity (MW)]]*0.395*8760*10^-6</f>
        <v>0.19031099999999998</v>
      </c>
      <c r="R7699" s="3" cm="1">
        <f t="array" ref="R7699">AVERAGE(VLOOKUP(_xlfn.TEXTSPLIT(Table1[[#This Row],[Fuel (no space after comma)]], ","), FuelList_Final_EF!$A$2:$B$65, 2, FALSE))</f>
        <v>53.06</v>
      </c>
      <c r="S7699" s="3">
        <f>Table1[[#This Row],[Generation (TWh)]]*10^9*VLOOKUP(Table1[[#This Row],[Turbine/Engine Technology]],Technology_HR!$A$2:$B$11,2,FALSE)*10^-6</f>
        <v>2095324.1099999996</v>
      </c>
      <c r="T7699" s="5">
        <f>Table1[[#This Row],[Fuel Consumption (mmBtu)]]*Table1[[#This Row],[Emission Factor (kg CO2/ mmBtu)]]*10^3</f>
        <v>111177897276.59999</v>
      </c>
      <c r="U7699" s="3">
        <f>Table1[[#This Row],[Emissions (g CO2)]]/(Table1[[#This Row],[Generation (TWh)]]*10^9)</f>
        <v>584.19060000000002</v>
      </c>
    </row>
    <row r="7700" spans="1:21" x14ac:dyDescent="0.35">
      <c r="A7700" t="s">
        <v>2048</v>
      </c>
      <c r="B7700" t="s">
        <v>3239</v>
      </c>
      <c r="C7700" t="str">
        <f>SUBSTITUTE(Table1[[#This Row],[Fuel]],", ",",")</f>
        <v>fossil gas: natural gas</v>
      </c>
      <c r="D7700" t="s">
        <v>3239</v>
      </c>
      <c r="H7700" t="s">
        <v>3436</v>
      </c>
      <c r="I7700">
        <v>50</v>
      </c>
      <c r="J7700" t="s">
        <v>3446</v>
      </c>
      <c r="K7700" t="s">
        <v>29</v>
      </c>
      <c r="L7700" t="s">
        <v>29</v>
      </c>
      <c r="M7700" t="s">
        <v>29</v>
      </c>
      <c r="N7700">
        <v>18.276050000000001</v>
      </c>
      <c r="O7700">
        <v>42.537954999999997</v>
      </c>
      <c r="P7700" t="s">
        <v>3580</v>
      </c>
      <c r="Q7700" s="3">
        <f>Table1[[#This Row],[Capacity (MW)]]*0.395*8760*10^-6</f>
        <v>0.17301</v>
      </c>
      <c r="R7700" s="3" cm="1">
        <f t="array" ref="R7700">AVERAGE(VLOOKUP(_xlfn.TEXTSPLIT(Table1[[#This Row],[Fuel (no space after comma)]], ","), FuelList_Final_EF!$A$2:$B$65, 2, FALSE))</f>
        <v>53.06</v>
      </c>
      <c r="S7700" s="3">
        <f>Table1[[#This Row],[Generation (TWh)]]*10^9*VLOOKUP(Table1[[#This Row],[Turbine/Engine Technology]],Technology_HR!$A$2:$B$11,2,FALSE)*10^-6</f>
        <v>1904840.0999999999</v>
      </c>
      <c r="T7700" s="5">
        <f>Table1[[#This Row],[Fuel Consumption (mmBtu)]]*Table1[[#This Row],[Emission Factor (kg CO2/ mmBtu)]]*10^3</f>
        <v>101070815706</v>
      </c>
      <c r="U7700" s="3">
        <f>Table1[[#This Row],[Emissions (g CO2)]]/(Table1[[#This Row],[Generation (TWh)]]*10^9)</f>
        <v>584.19060000000002</v>
      </c>
    </row>
    <row r="7701" spans="1:21" x14ac:dyDescent="0.35">
      <c r="A7701" t="s">
        <v>2048</v>
      </c>
      <c r="B7701" t="s">
        <v>3239</v>
      </c>
      <c r="C7701" t="str">
        <f>SUBSTITUTE(Table1[[#This Row],[Fuel]],", ",",")</f>
        <v>fossil gas: natural gas</v>
      </c>
      <c r="D7701" t="s">
        <v>3239</v>
      </c>
      <c r="H7701" t="s">
        <v>3436</v>
      </c>
      <c r="I7701">
        <v>55</v>
      </c>
      <c r="J7701" t="s">
        <v>3446</v>
      </c>
      <c r="K7701">
        <v>2003</v>
      </c>
      <c r="L7701" t="s">
        <v>29</v>
      </c>
      <c r="M7701" t="s">
        <v>29</v>
      </c>
      <c r="N7701">
        <v>18.276050000000001</v>
      </c>
      <c r="O7701">
        <v>42.537954999999997</v>
      </c>
      <c r="P7701" t="s">
        <v>3580</v>
      </c>
      <c r="Q7701" s="3">
        <f>Table1[[#This Row],[Capacity (MW)]]*0.395*8760*10^-6</f>
        <v>0.19031099999999998</v>
      </c>
      <c r="R7701" s="3" cm="1">
        <f t="array" ref="R7701">AVERAGE(VLOOKUP(_xlfn.TEXTSPLIT(Table1[[#This Row],[Fuel (no space after comma)]], ","), FuelList_Final_EF!$A$2:$B$65, 2, FALSE))</f>
        <v>53.06</v>
      </c>
      <c r="S7701" s="3">
        <f>Table1[[#This Row],[Generation (TWh)]]*10^9*VLOOKUP(Table1[[#This Row],[Turbine/Engine Technology]],Technology_HR!$A$2:$B$11,2,FALSE)*10^-6</f>
        <v>2095324.1099999996</v>
      </c>
      <c r="T7701" s="5">
        <f>Table1[[#This Row],[Fuel Consumption (mmBtu)]]*Table1[[#This Row],[Emission Factor (kg CO2/ mmBtu)]]*10^3</f>
        <v>111177897276.59999</v>
      </c>
      <c r="U7701" s="3">
        <f>Table1[[#This Row],[Emissions (g CO2)]]/(Table1[[#This Row],[Generation (TWh)]]*10^9)</f>
        <v>584.19060000000002</v>
      </c>
    </row>
    <row r="7702" spans="1:21" x14ac:dyDescent="0.35">
      <c r="A7702" t="s">
        <v>2048</v>
      </c>
      <c r="B7702" t="s">
        <v>3239</v>
      </c>
      <c r="C7702" t="str">
        <f>SUBSTITUTE(Table1[[#This Row],[Fuel]],", ",",")</f>
        <v>fossil gas: natural gas</v>
      </c>
      <c r="D7702" t="s">
        <v>3239</v>
      </c>
      <c r="H7702" t="s">
        <v>3436</v>
      </c>
      <c r="I7702">
        <v>66</v>
      </c>
      <c r="J7702" t="s">
        <v>3446</v>
      </c>
      <c r="K7702" t="s">
        <v>29</v>
      </c>
      <c r="L7702" t="s">
        <v>29</v>
      </c>
      <c r="M7702" t="s">
        <v>29</v>
      </c>
      <c r="N7702">
        <v>18.276050000000001</v>
      </c>
      <c r="O7702">
        <v>42.537954999999997</v>
      </c>
      <c r="P7702" t="s">
        <v>3580</v>
      </c>
      <c r="Q7702" s="3">
        <f>Table1[[#This Row],[Capacity (MW)]]*0.395*8760*10^-6</f>
        <v>0.2283732</v>
      </c>
      <c r="R7702" s="3" cm="1">
        <f t="array" ref="R7702">AVERAGE(VLOOKUP(_xlfn.TEXTSPLIT(Table1[[#This Row],[Fuel (no space after comma)]], ","), FuelList_Final_EF!$A$2:$B$65, 2, FALSE))</f>
        <v>53.06</v>
      </c>
      <c r="S7702" s="3">
        <f>Table1[[#This Row],[Generation (TWh)]]*10^9*VLOOKUP(Table1[[#This Row],[Turbine/Engine Technology]],Technology_HR!$A$2:$B$11,2,FALSE)*10^-6</f>
        <v>2514388.932</v>
      </c>
      <c r="T7702" s="5">
        <f>Table1[[#This Row],[Fuel Consumption (mmBtu)]]*Table1[[#This Row],[Emission Factor (kg CO2/ mmBtu)]]*10^3</f>
        <v>133413476731.92</v>
      </c>
      <c r="U7702" s="3">
        <f>Table1[[#This Row],[Emissions (g CO2)]]/(Table1[[#This Row],[Generation (TWh)]]*10^9)</f>
        <v>584.19060000000002</v>
      </c>
    </row>
    <row r="7703" spans="1:21" x14ac:dyDescent="0.35">
      <c r="A7703" t="s">
        <v>2048</v>
      </c>
      <c r="B7703" t="s">
        <v>3239</v>
      </c>
      <c r="C7703" t="str">
        <f>SUBSTITUTE(Table1[[#This Row],[Fuel]],", ",",")</f>
        <v>fossil gas: natural gas</v>
      </c>
      <c r="D7703" t="s">
        <v>3239</v>
      </c>
      <c r="H7703" t="s">
        <v>3436</v>
      </c>
      <c r="I7703">
        <v>66</v>
      </c>
      <c r="J7703" t="s">
        <v>3446</v>
      </c>
      <c r="K7703">
        <v>2004</v>
      </c>
      <c r="L7703" t="s">
        <v>29</v>
      </c>
      <c r="M7703" t="s">
        <v>29</v>
      </c>
      <c r="N7703">
        <v>18.276050000000001</v>
      </c>
      <c r="O7703">
        <v>42.537954999999997</v>
      </c>
      <c r="P7703" t="s">
        <v>3580</v>
      </c>
      <c r="Q7703" s="3">
        <f>Table1[[#This Row],[Capacity (MW)]]*0.395*8760*10^-6</f>
        <v>0.2283732</v>
      </c>
      <c r="R7703" s="3" cm="1">
        <f t="array" ref="R7703">AVERAGE(VLOOKUP(_xlfn.TEXTSPLIT(Table1[[#This Row],[Fuel (no space after comma)]], ","), FuelList_Final_EF!$A$2:$B$65, 2, FALSE))</f>
        <v>53.06</v>
      </c>
      <c r="S7703" s="3">
        <f>Table1[[#This Row],[Generation (TWh)]]*10^9*VLOOKUP(Table1[[#This Row],[Turbine/Engine Technology]],Technology_HR!$A$2:$B$11,2,FALSE)*10^-6</f>
        <v>2514388.932</v>
      </c>
      <c r="T7703" s="5">
        <f>Table1[[#This Row],[Fuel Consumption (mmBtu)]]*Table1[[#This Row],[Emission Factor (kg CO2/ mmBtu)]]*10^3</f>
        <v>133413476731.92</v>
      </c>
      <c r="U7703" s="3">
        <f>Table1[[#This Row],[Emissions (g CO2)]]/(Table1[[#This Row],[Generation (TWh)]]*10^9)</f>
        <v>584.19060000000002</v>
      </c>
    </row>
    <row r="7704" spans="1:21" x14ac:dyDescent="0.35">
      <c r="A7704" t="s">
        <v>2048</v>
      </c>
      <c r="B7704" t="s">
        <v>3239</v>
      </c>
      <c r="C7704" t="str">
        <f>SUBSTITUTE(Table1[[#This Row],[Fuel]],", ",",")</f>
        <v>fossil gas: natural gas</v>
      </c>
      <c r="D7704" t="s">
        <v>3239</v>
      </c>
      <c r="H7704" t="s">
        <v>3436</v>
      </c>
      <c r="I7704">
        <v>70</v>
      </c>
      <c r="J7704" t="s">
        <v>3446</v>
      </c>
      <c r="K7704">
        <v>2005</v>
      </c>
      <c r="L7704" t="s">
        <v>29</v>
      </c>
      <c r="M7704" t="s">
        <v>29</v>
      </c>
      <c r="N7704">
        <v>18.276050000000001</v>
      </c>
      <c r="O7704">
        <v>42.537954999999997</v>
      </c>
      <c r="P7704" t="s">
        <v>3580</v>
      </c>
      <c r="Q7704" s="3">
        <f>Table1[[#This Row],[Capacity (MW)]]*0.395*8760*10^-6</f>
        <v>0.24221400000000001</v>
      </c>
      <c r="R7704" s="3" cm="1">
        <f t="array" ref="R7704">AVERAGE(VLOOKUP(_xlfn.TEXTSPLIT(Table1[[#This Row],[Fuel (no space after comma)]], ","), FuelList_Final_EF!$A$2:$B$65, 2, FALSE))</f>
        <v>53.06</v>
      </c>
      <c r="S7704" s="3">
        <f>Table1[[#This Row],[Generation (TWh)]]*10^9*VLOOKUP(Table1[[#This Row],[Turbine/Engine Technology]],Technology_HR!$A$2:$B$11,2,FALSE)*10^-6</f>
        <v>2666776.1399999997</v>
      </c>
      <c r="T7704" s="5">
        <f>Table1[[#This Row],[Fuel Consumption (mmBtu)]]*Table1[[#This Row],[Emission Factor (kg CO2/ mmBtu)]]*10^3</f>
        <v>141499141988.39999</v>
      </c>
      <c r="U7704" s="3">
        <f>Table1[[#This Row],[Emissions (g CO2)]]/(Table1[[#This Row],[Generation (TWh)]]*10^9)</f>
        <v>584.19060000000002</v>
      </c>
    </row>
    <row r="7705" spans="1:21" x14ac:dyDescent="0.35">
      <c r="A7705" t="s">
        <v>2048</v>
      </c>
      <c r="B7705" t="s">
        <v>3239</v>
      </c>
      <c r="C7705" t="str">
        <f>SUBSTITUTE(Table1[[#This Row],[Fuel]],", ",",")</f>
        <v>fossil gas: natural gas</v>
      </c>
      <c r="D7705" t="s">
        <v>3239</v>
      </c>
      <c r="H7705" t="s">
        <v>3436</v>
      </c>
      <c r="I7705">
        <v>70</v>
      </c>
      <c r="J7705" t="s">
        <v>3446</v>
      </c>
      <c r="K7705">
        <v>2006</v>
      </c>
      <c r="L7705" t="s">
        <v>29</v>
      </c>
      <c r="M7705" t="s">
        <v>29</v>
      </c>
      <c r="N7705">
        <v>18.276050000000001</v>
      </c>
      <c r="O7705">
        <v>42.537954999999997</v>
      </c>
      <c r="P7705" t="s">
        <v>3580</v>
      </c>
      <c r="Q7705" s="3">
        <f>Table1[[#This Row],[Capacity (MW)]]*0.395*8760*10^-6</f>
        <v>0.24221400000000001</v>
      </c>
      <c r="R7705" s="3" cm="1">
        <f t="array" ref="R7705">AVERAGE(VLOOKUP(_xlfn.TEXTSPLIT(Table1[[#This Row],[Fuel (no space after comma)]], ","), FuelList_Final_EF!$A$2:$B$65, 2, FALSE))</f>
        <v>53.06</v>
      </c>
      <c r="S7705" s="3">
        <f>Table1[[#This Row],[Generation (TWh)]]*10^9*VLOOKUP(Table1[[#This Row],[Turbine/Engine Technology]],Technology_HR!$A$2:$B$11,2,FALSE)*10^-6</f>
        <v>2666776.1399999997</v>
      </c>
      <c r="T7705" s="5">
        <f>Table1[[#This Row],[Fuel Consumption (mmBtu)]]*Table1[[#This Row],[Emission Factor (kg CO2/ mmBtu)]]*10^3</f>
        <v>141499141988.39999</v>
      </c>
      <c r="U7705" s="3">
        <f>Table1[[#This Row],[Emissions (g CO2)]]/(Table1[[#This Row],[Generation (TWh)]]*10^9)</f>
        <v>584.19060000000002</v>
      </c>
    </row>
    <row r="7706" spans="1:21" x14ac:dyDescent="0.35">
      <c r="A7706" t="s">
        <v>2052</v>
      </c>
      <c r="B7706" t="s">
        <v>3239</v>
      </c>
      <c r="C7706" t="str">
        <f>SUBSTITUTE(Table1[[#This Row],[Fuel]],", ",",")</f>
        <v>fossil gas: natural gas</v>
      </c>
      <c r="D7706" t="s">
        <v>3239</v>
      </c>
      <c r="H7706" t="s">
        <v>3436</v>
      </c>
      <c r="I7706">
        <v>149</v>
      </c>
      <c r="J7706" t="s">
        <v>3446</v>
      </c>
      <c r="K7706">
        <v>2005</v>
      </c>
      <c r="L7706" t="s">
        <v>29</v>
      </c>
      <c r="M7706" t="s">
        <v>29</v>
      </c>
      <c r="N7706">
        <v>26.96</v>
      </c>
      <c r="O7706">
        <v>49.594999999999999</v>
      </c>
      <c r="P7706" t="s">
        <v>3580</v>
      </c>
      <c r="Q7706" s="3">
        <f>Table1[[#This Row],[Capacity (MW)]]*0.395*8760*10^-6</f>
        <v>0.51556980000000008</v>
      </c>
      <c r="R7706" s="3" cm="1">
        <f t="array" ref="R7706">AVERAGE(VLOOKUP(_xlfn.TEXTSPLIT(Table1[[#This Row],[Fuel (no space after comma)]], ","), FuelList_Final_EF!$A$2:$B$65, 2, FALSE))</f>
        <v>53.06</v>
      </c>
      <c r="S7706" s="3">
        <f>Table1[[#This Row],[Generation (TWh)]]*10^9*VLOOKUP(Table1[[#This Row],[Turbine/Engine Technology]],Technology_HR!$A$2:$B$11,2,FALSE)*10^-6</f>
        <v>5676423.4980000006</v>
      </c>
      <c r="T7706" s="5">
        <f>Table1[[#This Row],[Fuel Consumption (mmBtu)]]*Table1[[#This Row],[Emission Factor (kg CO2/ mmBtu)]]*10^3</f>
        <v>301191030803.88007</v>
      </c>
      <c r="U7706" s="3">
        <f>Table1[[#This Row],[Emissions (g CO2)]]/(Table1[[#This Row],[Generation (TWh)]]*10^9)</f>
        <v>584.19060000000002</v>
      </c>
    </row>
    <row r="7707" spans="1:21" x14ac:dyDescent="0.35">
      <c r="A7707" t="s">
        <v>2052</v>
      </c>
      <c r="B7707" t="s">
        <v>3239</v>
      </c>
      <c r="C7707" t="str">
        <f>SUBSTITUTE(Table1[[#This Row],[Fuel]],", ",",")</f>
        <v>fossil gas: natural gas</v>
      </c>
      <c r="D7707" t="s">
        <v>3239</v>
      </c>
      <c r="H7707" t="s">
        <v>3436</v>
      </c>
      <c r="I7707">
        <v>149</v>
      </c>
      <c r="J7707" t="s">
        <v>3446</v>
      </c>
      <c r="K7707">
        <v>2005</v>
      </c>
      <c r="L7707" t="s">
        <v>29</v>
      </c>
      <c r="M7707" t="s">
        <v>29</v>
      </c>
      <c r="N7707">
        <v>26.96</v>
      </c>
      <c r="O7707">
        <v>49.594999999999999</v>
      </c>
      <c r="P7707" t="s">
        <v>3580</v>
      </c>
      <c r="Q7707" s="3">
        <f>Table1[[#This Row],[Capacity (MW)]]*0.395*8760*10^-6</f>
        <v>0.51556980000000008</v>
      </c>
      <c r="R7707" s="3" cm="1">
        <f t="array" ref="R7707">AVERAGE(VLOOKUP(_xlfn.TEXTSPLIT(Table1[[#This Row],[Fuel (no space after comma)]], ","), FuelList_Final_EF!$A$2:$B$65, 2, FALSE))</f>
        <v>53.06</v>
      </c>
      <c r="S7707" s="3">
        <f>Table1[[#This Row],[Generation (TWh)]]*10^9*VLOOKUP(Table1[[#This Row],[Turbine/Engine Technology]],Technology_HR!$A$2:$B$11,2,FALSE)*10^-6</f>
        <v>5676423.4980000006</v>
      </c>
      <c r="T7707" s="5">
        <f>Table1[[#This Row],[Fuel Consumption (mmBtu)]]*Table1[[#This Row],[Emission Factor (kg CO2/ mmBtu)]]*10^3</f>
        <v>301191030803.88007</v>
      </c>
      <c r="U7707" s="3">
        <f>Table1[[#This Row],[Emissions (g CO2)]]/(Table1[[#This Row],[Generation (TWh)]]*10^9)</f>
        <v>584.19060000000002</v>
      </c>
    </row>
    <row r="7708" spans="1:21" x14ac:dyDescent="0.35">
      <c r="A7708" t="s">
        <v>2048</v>
      </c>
      <c r="B7708" t="s">
        <v>3239</v>
      </c>
      <c r="C7708" t="str">
        <f>SUBSTITUTE(Table1[[#This Row],[Fuel]],", ",",")</f>
        <v>fossil gas: natural gas</v>
      </c>
      <c r="D7708" t="s">
        <v>3239</v>
      </c>
      <c r="H7708" t="s">
        <v>3436</v>
      </c>
      <c r="I7708">
        <v>73</v>
      </c>
      <c r="J7708" t="s">
        <v>3446</v>
      </c>
      <c r="K7708">
        <v>2005</v>
      </c>
      <c r="L7708" t="s">
        <v>29</v>
      </c>
      <c r="M7708" t="s">
        <v>29</v>
      </c>
      <c r="N7708">
        <v>19.986265</v>
      </c>
      <c r="O7708">
        <v>42.393766999999997</v>
      </c>
      <c r="P7708" t="s">
        <v>3580</v>
      </c>
      <c r="Q7708" s="3">
        <f>Table1[[#This Row],[Capacity (MW)]]*0.395*8760*10^-6</f>
        <v>0.2525946</v>
      </c>
      <c r="R7708" s="3" cm="1">
        <f t="array" ref="R7708">AVERAGE(VLOOKUP(_xlfn.TEXTSPLIT(Table1[[#This Row],[Fuel (no space after comma)]], ","), FuelList_Final_EF!$A$2:$B$65, 2, FALSE))</f>
        <v>53.06</v>
      </c>
      <c r="S7708" s="3">
        <f>Table1[[#This Row],[Generation (TWh)]]*10^9*VLOOKUP(Table1[[#This Row],[Turbine/Engine Technology]],Technology_HR!$A$2:$B$11,2,FALSE)*10^-6</f>
        <v>2781066.5460000001</v>
      </c>
      <c r="T7708" s="5">
        <f>Table1[[#This Row],[Fuel Consumption (mmBtu)]]*Table1[[#This Row],[Emission Factor (kg CO2/ mmBtu)]]*10^3</f>
        <v>147563390930.76001</v>
      </c>
      <c r="U7708" s="3">
        <f>Table1[[#This Row],[Emissions (g CO2)]]/(Table1[[#This Row],[Generation (TWh)]]*10^9)</f>
        <v>584.19060000000002</v>
      </c>
    </row>
    <row r="7709" spans="1:21" x14ac:dyDescent="0.35">
      <c r="A7709" t="s">
        <v>2048</v>
      </c>
      <c r="B7709" t="s">
        <v>3239</v>
      </c>
      <c r="C7709" t="str">
        <f>SUBSTITUTE(Table1[[#This Row],[Fuel]],", ",",")</f>
        <v>fossil gas: natural gas</v>
      </c>
      <c r="D7709" t="s">
        <v>3239</v>
      </c>
      <c r="H7709" t="s">
        <v>3436</v>
      </c>
      <c r="I7709">
        <v>73</v>
      </c>
      <c r="J7709" t="s">
        <v>3446</v>
      </c>
      <c r="K7709">
        <v>2005</v>
      </c>
      <c r="L7709" t="s">
        <v>29</v>
      </c>
      <c r="M7709" t="s">
        <v>29</v>
      </c>
      <c r="N7709">
        <v>19.986265</v>
      </c>
      <c r="O7709">
        <v>42.393766999999997</v>
      </c>
      <c r="P7709" t="s">
        <v>3580</v>
      </c>
      <c r="Q7709" s="3">
        <f>Table1[[#This Row],[Capacity (MW)]]*0.395*8760*10^-6</f>
        <v>0.2525946</v>
      </c>
      <c r="R7709" s="3" cm="1">
        <f t="array" ref="R7709">AVERAGE(VLOOKUP(_xlfn.TEXTSPLIT(Table1[[#This Row],[Fuel (no space after comma)]], ","), FuelList_Final_EF!$A$2:$B$65, 2, FALSE))</f>
        <v>53.06</v>
      </c>
      <c r="S7709" s="3">
        <f>Table1[[#This Row],[Generation (TWh)]]*10^9*VLOOKUP(Table1[[#This Row],[Turbine/Engine Technology]],Technology_HR!$A$2:$B$11,2,FALSE)*10^-6</f>
        <v>2781066.5460000001</v>
      </c>
      <c r="T7709" s="5">
        <f>Table1[[#This Row],[Fuel Consumption (mmBtu)]]*Table1[[#This Row],[Emission Factor (kg CO2/ mmBtu)]]*10^3</f>
        <v>147563390930.76001</v>
      </c>
      <c r="U7709" s="3">
        <f>Table1[[#This Row],[Emissions (g CO2)]]/(Table1[[#This Row],[Generation (TWh)]]*10^9)</f>
        <v>584.19060000000002</v>
      </c>
    </row>
    <row r="7710" spans="1:21" x14ac:dyDescent="0.35">
      <c r="A7710" t="s">
        <v>2048</v>
      </c>
      <c r="B7710" t="s">
        <v>3239</v>
      </c>
      <c r="C7710" t="str">
        <f>SUBSTITUTE(Table1[[#This Row],[Fuel]],", ",",")</f>
        <v>fossil gas: natural gas</v>
      </c>
      <c r="D7710" t="s">
        <v>3239</v>
      </c>
      <c r="H7710" t="s">
        <v>3436</v>
      </c>
      <c r="I7710">
        <v>73</v>
      </c>
      <c r="J7710" t="s">
        <v>3446</v>
      </c>
      <c r="K7710">
        <v>2006</v>
      </c>
      <c r="L7710" t="s">
        <v>29</v>
      </c>
      <c r="M7710" t="s">
        <v>29</v>
      </c>
      <c r="N7710">
        <v>19.986265</v>
      </c>
      <c r="O7710">
        <v>42.393766999999997</v>
      </c>
      <c r="P7710" t="s">
        <v>3580</v>
      </c>
      <c r="Q7710" s="3">
        <f>Table1[[#This Row],[Capacity (MW)]]*0.395*8760*10^-6</f>
        <v>0.2525946</v>
      </c>
      <c r="R7710" s="3" cm="1">
        <f t="array" ref="R7710">AVERAGE(VLOOKUP(_xlfn.TEXTSPLIT(Table1[[#This Row],[Fuel (no space after comma)]], ","), FuelList_Final_EF!$A$2:$B$65, 2, FALSE))</f>
        <v>53.06</v>
      </c>
      <c r="S7710" s="3">
        <f>Table1[[#This Row],[Generation (TWh)]]*10^9*VLOOKUP(Table1[[#This Row],[Turbine/Engine Technology]],Technology_HR!$A$2:$B$11,2,FALSE)*10^-6</f>
        <v>2781066.5460000001</v>
      </c>
      <c r="T7710" s="5">
        <f>Table1[[#This Row],[Fuel Consumption (mmBtu)]]*Table1[[#This Row],[Emission Factor (kg CO2/ mmBtu)]]*10^3</f>
        <v>147563390930.76001</v>
      </c>
      <c r="U7710" s="3">
        <f>Table1[[#This Row],[Emissions (g CO2)]]/(Table1[[#This Row],[Generation (TWh)]]*10^9)</f>
        <v>584.19060000000002</v>
      </c>
    </row>
    <row r="7711" spans="1:21" x14ac:dyDescent="0.35">
      <c r="A7711" t="s">
        <v>2053</v>
      </c>
      <c r="B7711" t="s">
        <v>3239</v>
      </c>
      <c r="C7711" t="str">
        <f>SUBSTITUTE(Table1[[#This Row],[Fuel]],", ",",")</f>
        <v>fossil gas: natural gas</v>
      </c>
      <c r="D7711" t="s">
        <v>3239</v>
      </c>
      <c r="H7711" t="s">
        <v>3438</v>
      </c>
      <c r="I7711">
        <v>1520</v>
      </c>
      <c r="J7711" t="s">
        <v>3446</v>
      </c>
      <c r="K7711">
        <v>2020</v>
      </c>
      <c r="L7711" t="s">
        <v>29</v>
      </c>
      <c r="M7711" t="s">
        <v>29</v>
      </c>
      <c r="N7711">
        <v>27.112269999999999</v>
      </c>
      <c r="O7711">
        <v>49.071351999999997</v>
      </c>
      <c r="P7711" t="s">
        <v>3580</v>
      </c>
      <c r="Q7711" s="3">
        <f>Table1[[#This Row],[Capacity (MW)]]*0.395*8760*10^-6</f>
        <v>5.2595039999999997</v>
      </c>
      <c r="R7711" s="3" cm="1">
        <f t="array" ref="R7711">AVERAGE(VLOOKUP(_xlfn.TEXTSPLIT(Table1[[#This Row],[Fuel (no space after comma)]], ","), FuelList_Final_EF!$A$2:$B$65, 2, FALSE))</f>
        <v>53.06</v>
      </c>
      <c r="S7711" s="3">
        <f>Table1[[#This Row],[Generation (TWh)]]*10^9*VLOOKUP(Table1[[#This Row],[Turbine/Engine Technology]],Technology_HR!$A$2:$B$11,2,FALSE)*10^-6</f>
        <v>39703995.695999995</v>
      </c>
      <c r="T7711" s="5">
        <f>Table1[[#This Row],[Fuel Consumption (mmBtu)]]*Table1[[#This Row],[Emission Factor (kg CO2/ mmBtu)]]*10^3</f>
        <v>2106694011629.7598</v>
      </c>
      <c r="U7711" s="3">
        <f>Table1[[#This Row],[Emissions (g CO2)]]/(Table1[[#This Row],[Generation (TWh)]]*10^9)</f>
        <v>400.54993999999994</v>
      </c>
    </row>
    <row r="7712" spans="1:21" x14ac:dyDescent="0.35">
      <c r="A7712" t="s">
        <v>2048</v>
      </c>
      <c r="B7712" t="s">
        <v>3239</v>
      </c>
      <c r="C7712" t="str">
        <f>SUBSTITUTE(Table1[[#This Row],[Fuel]],", ",",")</f>
        <v>fossil gas: natural gas</v>
      </c>
      <c r="D7712" t="s">
        <v>3239</v>
      </c>
      <c r="H7712" t="s">
        <v>3436</v>
      </c>
      <c r="I7712">
        <v>75</v>
      </c>
      <c r="J7712" t="s">
        <v>3446</v>
      </c>
      <c r="K7712">
        <v>2011</v>
      </c>
      <c r="L7712" t="s">
        <v>29</v>
      </c>
      <c r="M7712" t="s">
        <v>29</v>
      </c>
      <c r="N7712">
        <v>25.210557999999999</v>
      </c>
      <c r="O7712">
        <v>49.290263000000003</v>
      </c>
      <c r="P7712" t="s">
        <v>3580</v>
      </c>
      <c r="Q7712" s="3">
        <f>Table1[[#This Row],[Capacity (MW)]]*0.395*8760*10^-6</f>
        <v>0.259515</v>
      </c>
      <c r="R7712" s="3" cm="1">
        <f t="array" ref="R7712">AVERAGE(VLOOKUP(_xlfn.TEXTSPLIT(Table1[[#This Row],[Fuel (no space after comma)]], ","), FuelList_Final_EF!$A$2:$B$65, 2, FALSE))</f>
        <v>53.06</v>
      </c>
      <c r="S7712" s="3">
        <f>Table1[[#This Row],[Generation (TWh)]]*10^9*VLOOKUP(Table1[[#This Row],[Turbine/Engine Technology]],Technology_HR!$A$2:$B$11,2,FALSE)*10^-6</f>
        <v>2857260.15</v>
      </c>
      <c r="T7712" s="5">
        <f>Table1[[#This Row],[Fuel Consumption (mmBtu)]]*Table1[[#This Row],[Emission Factor (kg CO2/ mmBtu)]]*10^3</f>
        <v>151606223559</v>
      </c>
      <c r="U7712" s="3">
        <f>Table1[[#This Row],[Emissions (g CO2)]]/(Table1[[#This Row],[Generation (TWh)]]*10^9)</f>
        <v>584.19060000000002</v>
      </c>
    </row>
    <row r="7713" spans="1:21" x14ac:dyDescent="0.35">
      <c r="A7713" t="s">
        <v>2048</v>
      </c>
      <c r="B7713" t="s">
        <v>3239</v>
      </c>
      <c r="C7713" t="str">
        <f>SUBSTITUTE(Table1[[#This Row],[Fuel]],", ",",")</f>
        <v>fossil gas: natural gas</v>
      </c>
      <c r="D7713" t="s">
        <v>3239</v>
      </c>
      <c r="H7713" t="s">
        <v>3436</v>
      </c>
      <c r="I7713">
        <v>75</v>
      </c>
      <c r="J7713" t="s">
        <v>3446</v>
      </c>
      <c r="K7713">
        <v>2011</v>
      </c>
      <c r="L7713" t="s">
        <v>29</v>
      </c>
      <c r="M7713" t="s">
        <v>29</v>
      </c>
      <c r="N7713">
        <v>25.210557999999999</v>
      </c>
      <c r="O7713">
        <v>49.290263000000003</v>
      </c>
      <c r="P7713" t="s">
        <v>3580</v>
      </c>
      <c r="Q7713" s="3">
        <f>Table1[[#This Row],[Capacity (MW)]]*0.395*8760*10^-6</f>
        <v>0.259515</v>
      </c>
      <c r="R7713" s="3" cm="1">
        <f t="array" ref="R7713">AVERAGE(VLOOKUP(_xlfn.TEXTSPLIT(Table1[[#This Row],[Fuel (no space after comma)]], ","), FuelList_Final_EF!$A$2:$B$65, 2, FALSE))</f>
        <v>53.06</v>
      </c>
      <c r="S7713" s="3">
        <f>Table1[[#This Row],[Generation (TWh)]]*10^9*VLOOKUP(Table1[[#This Row],[Turbine/Engine Technology]],Technology_HR!$A$2:$B$11,2,FALSE)*10^-6</f>
        <v>2857260.15</v>
      </c>
      <c r="T7713" s="5">
        <f>Table1[[#This Row],[Fuel Consumption (mmBtu)]]*Table1[[#This Row],[Emission Factor (kg CO2/ mmBtu)]]*10^3</f>
        <v>151606223559</v>
      </c>
      <c r="U7713" s="3">
        <f>Table1[[#This Row],[Emissions (g CO2)]]/(Table1[[#This Row],[Generation (TWh)]]*10^9)</f>
        <v>584.19060000000002</v>
      </c>
    </row>
    <row r="7714" spans="1:21" x14ac:dyDescent="0.35">
      <c r="A7714" t="s">
        <v>2048</v>
      </c>
      <c r="B7714" t="s">
        <v>3239</v>
      </c>
      <c r="C7714" t="str">
        <f>SUBSTITUTE(Table1[[#This Row],[Fuel]],", ",",")</f>
        <v>fossil gas: natural gas</v>
      </c>
      <c r="D7714" t="s">
        <v>3239</v>
      </c>
      <c r="H7714" t="s">
        <v>3436</v>
      </c>
      <c r="I7714">
        <v>75</v>
      </c>
      <c r="J7714" t="s">
        <v>3446</v>
      </c>
      <c r="K7714">
        <v>2011</v>
      </c>
      <c r="L7714" t="s">
        <v>29</v>
      </c>
      <c r="M7714" t="s">
        <v>29</v>
      </c>
      <c r="N7714">
        <v>25.210557999999999</v>
      </c>
      <c r="O7714">
        <v>49.290263000000003</v>
      </c>
      <c r="P7714" t="s">
        <v>3580</v>
      </c>
      <c r="Q7714" s="3">
        <f>Table1[[#This Row],[Capacity (MW)]]*0.395*8760*10^-6</f>
        <v>0.259515</v>
      </c>
      <c r="R7714" s="3" cm="1">
        <f t="array" ref="R7714">AVERAGE(VLOOKUP(_xlfn.TEXTSPLIT(Table1[[#This Row],[Fuel (no space after comma)]], ","), FuelList_Final_EF!$A$2:$B$65, 2, FALSE))</f>
        <v>53.06</v>
      </c>
      <c r="S7714" s="3">
        <f>Table1[[#This Row],[Generation (TWh)]]*10^9*VLOOKUP(Table1[[#This Row],[Turbine/Engine Technology]],Technology_HR!$A$2:$B$11,2,FALSE)*10^-6</f>
        <v>2857260.15</v>
      </c>
      <c r="T7714" s="5">
        <f>Table1[[#This Row],[Fuel Consumption (mmBtu)]]*Table1[[#This Row],[Emission Factor (kg CO2/ mmBtu)]]*10^3</f>
        <v>151606223559</v>
      </c>
      <c r="U7714" s="3">
        <f>Table1[[#This Row],[Emissions (g CO2)]]/(Table1[[#This Row],[Generation (TWh)]]*10^9)</f>
        <v>584.19060000000002</v>
      </c>
    </row>
    <row r="7715" spans="1:21" x14ac:dyDescent="0.35">
      <c r="A7715" t="s">
        <v>2048</v>
      </c>
      <c r="B7715" t="s">
        <v>3239</v>
      </c>
      <c r="C7715" t="str">
        <f>SUBSTITUTE(Table1[[#This Row],[Fuel]],", ",",")</f>
        <v>fossil gas: natural gas</v>
      </c>
      <c r="D7715" t="s">
        <v>3239</v>
      </c>
      <c r="H7715" t="s">
        <v>3436</v>
      </c>
      <c r="I7715">
        <v>75</v>
      </c>
      <c r="J7715" t="s">
        <v>3446</v>
      </c>
      <c r="K7715">
        <v>2011</v>
      </c>
      <c r="L7715" t="s">
        <v>29</v>
      </c>
      <c r="M7715" t="s">
        <v>29</v>
      </c>
      <c r="N7715">
        <v>25.210557999999999</v>
      </c>
      <c r="O7715">
        <v>49.290263000000003</v>
      </c>
      <c r="P7715" t="s">
        <v>3580</v>
      </c>
      <c r="Q7715" s="3">
        <f>Table1[[#This Row],[Capacity (MW)]]*0.395*8760*10^-6</f>
        <v>0.259515</v>
      </c>
      <c r="R7715" s="3" cm="1">
        <f t="array" ref="R7715">AVERAGE(VLOOKUP(_xlfn.TEXTSPLIT(Table1[[#This Row],[Fuel (no space after comma)]], ","), FuelList_Final_EF!$A$2:$B$65, 2, FALSE))</f>
        <v>53.06</v>
      </c>
      <c r="S7715" s="3">
        <f>Table1[[#This Row],[Generation (TWh)]]*10^9*VLOOKUP(Table1[[#This Row],[Turbine/Engine Technology]],Technology_HR!$A$2:$B$11,2,FALSE)*10^-6</f>
        <v>2857260.15</v>
      </c>
      <c r="T7715" s="5">
        <f>Table1[[#This Row],[Fuel Consumption (mmBtu)]]*Table1[[#This Row],[Emission Factor (kg CO2/ mmBtu)]]*10^3</f>
        <v>151606223559</v>
      </c>
      <c r="U7715" s="3">
        <f>Table1[[#This Row],[Emissions (g CO2)]]/(Table1[[#This Row],[Generation (TWh)]]*10^9)</f>
        <v>584.19060000000002</v>
      </c>
    </row>
    <row r="7716" spans="1:21" x14ac:dyDescent="0.35">
      <c r="A7716" t="s">
        <v>2048</v>
      </c>
      <c r="B7716" t="s">
        <v>3239</v>
      </c>
      <c r="C7716" t="str">
        <f>SUBSTITUTE(Table1[[#This Row],[Fuel]],", ",",")</f>
        <v>fossil gas: natural gas</v>
      </c>
      <c r="D7716" t="s">
        <v>3239</v>
      </c>
      <c r="H7716" t="s">
        <v>3436</v>
      </c>
      <c r="I7716">
        <v>75</v>
      </c>
      <c r="J7716" t="s">
        <v>3446</v>
      </c>
      <c r="K7716">
        <v>2011</v>
      </c>
      <c r="L7716" t="s">
        <v>29</v>
      </c>
      <c r="M7716" t="s">
        <v>29</v>
      </c>
      <c r="N7716">
        <v>25.210557999999999</v>
      </c>
      <c r="O7716">
        <v>49.290263000000003</v>
      </c>
      <c r="P7716" t="s">
        <v>3580</v>
      </c>
      <c r="Q7716" s="3">
        <f>Table1[[#This Row],[Capacity (MW)]]*0.395*8760*10^-6</f>
        <v>0.259515</v>
      </c>
      <c r="R7716" s="3" cm="1">
        <f t="array" ref="R7716">AVERAGE(VLOOKUP(_xlfn.TEXTSPLIT(Table1[[#This Row],[Fuel (no space after comma)]], ","), FuelList_Final_EF!$A$2:$B$65, 2, FALSE))</f>
        <v>53.06</v>
      </c>
      <c r="S7716" s="3">
        <f>Table1[[#This Row],[Generation (TWh)]]*10^9*VLOOKUP(Table1[[#This Row],[Turbine/Engine Technology]],Technology_HR!$A$2:$B$11,2,FALSE)*10^-6</f>
        <v>2857260.15</v>
      </c>
      <c r="T7716" s="5">
        <f>Table1[[#This Row],[Fuel Consumption (mmBtu)]]*Table1[[#This Row],[Emission Factor (kg CO2/ mmBtu)]]*10^3</f>
        <v>151606223559</v>
      </c>
      <c r="U7716" s="3">
        <f>Table1[[#This Row],[Emissions (g CO2)]]/(Table1[[#This Row],[Generation (TWh)]]*10^9)</f>
        <v>584.19060000000002</v>
      </c>
    </row>
    <row r="7717" spans="1:21" x14ac:dyDescent="0.35">
      <c r="A7717" t="s">
        <v>2048</v>
      </c>
      <c r="B7717" t="s">
        <v>3239</v>
      </c>
      <c r="C7717" t="str">
        <f>SUBSTITUTE(Table1[[#This Row],[Fuel]],", ",",")</f>
        <v>fossil gas: natural gas</v>
      </c>
      <c r="D7717" t="s">
        <v>3239</v>
      </c>
      <c r="H7717" t="s">
        <v>3436</v>
      </c>
      <c r="I7717">
        <v>75</v>
      </c>
      <c r="J7717" t="s">
        <v>3446</v>
      </c>
      <c r="K7717">
        <v>2011</v>
      </c>
      <c r="L7717" t="s">
        <v>29</v>
      </c>
      <c r="M7717" t="s">
        <v>29</v>
      </c>
      <c r="N7717">
        <v>25.210557999999999</v>
      </c>
      <c r="O7717">
        <v>49.290263000000003</v>
      </c>
      <c r="P7717" t="s">
        <v>3580</v>
      </c>
      <c r="Q7717" s="3">
        <f>Table1[[#This Row],[Capacity (MW)]]*0.395*8760*10^-6</f>
        <v>0.259515</v>
      </c>
      <c r="R7717" s="3" cm="1">
        <f t="array" ref="R7717">AVERAGE(VLOOKUP(_xlfn.TEXTSPLIT(Table1[[#This Row],[Fuel (no space after comma)]], ","), FuelList_Final_EF!$A$2:$B$65, 2, FALSE))</f>
        <v>53.06</v>
      </c>
      <c r="S7717" s="3">
        <f>Table1[[#This Row],[Generation (TWh)]]*10^9*VLOOKUP(Table1[[#This Row],[Turbine/Engine Technology]],Technology_HR!$A$2:$B$11,2,FALSE)*10^-6</f>
        <v>2857260.15</v>
      </c>
      <c r="T7717" s="5">
        <f>Table1[[#This Row],[Fuel Consumption (mmBtu)]]*Table1[[#This Row],[Emission Factor (kg CO2/ mmBtu)]]*10^3</f>
        <v>151606223559</v>
      </c>
      <c r="U7717" s="3">
        <f>Table1[[#This Row],[Emissions (g CO2)]]/(Table1[[#This Row],[Generation (TWh)]]*10^9)</f>
        <v>584.19060000000002</v>
      </c>
    </row>
    <row r="7718" spans="1:21" x14ac:dyDescent="0.35">
      <c r="A7718" t="s">
        <v>2048</v>
      </c>
      <c r="B7718" t="s">
        <v>3239</v>
      </c>
      <c r="C7718" t="str">
        <f>SUBSTITUTE(Table1[[#This Row],[Fuel]],", ",",")</f>
        <v>fossil gas: natural gas</v>
      </c>
      <c r="D7718" t="s">
        <v>3239</v>
      </c>
      <c r="H7718" t="s">
        <v>3436</v>
      </c>
      <c r="I7718">
        <v>75</v>
      </c>
      <c r="J7718" t="s">
        <v>3446</v>
      </c>
      <c r="K7718">
        <v>2011</v>
      </c>
      <c r="L7718" t="s">
        <v>29</v>
      </c>
      <c r="M7718" t="s">
        <v>29</v>
      </c>
      <c r="N7718">
        <v>25.210557999999999</v>
      </c>
      <c r="O7718">
        <v>49.290263000000003</v>
      </c>
      <c r="P7718" t="s">
        <v>3580</v>
      </c>
      <c r="Q7718" s="3">
        <f>Table1[[#This Row],[Capacity (MW)]]*0.395*8760*10^-6</f>
        <v>0.259515</v>
      </c>
      <c r="R7718" s="3" cm="1">
        <f t="array" ref="R7718">AVERAGE(VLOOKUP(_xlfn.TEXTSPLIT(Table1[[#This Row],[Fuel (no space after comma)]], ","), FuelList_Final_EF!$A$2:$B$65, 2, FALSE))</f>
        <v>53.06</v>
      </c>
      <c r="S7718" s="3">
        <f>Table1[[#This Row],[Generation (TWh)]]*10^9*VLOOKUP(Table1[[#This Row],[Turbine/Engine Technology]],Technology_HR!$A$2:$B$11,2,FALSE)*10^-6</f>
        <v>2857260.15</v>
      </c>
      <c r="T7718" s="5">
        <f>Table1[[#This Row],[Fuel Consumption (mmBtu)]]*Table1[[#This Row],[Emission Factor (kg CO2/ mmBtu)]]*10^3</f>
        <v>151606223559</v>
      </c>
      <c r="U7718" s="3">
        <f>Table1[[#This Row],[Emissions (g CO2)]]/(Table1[[#This Row],[Generation (TWh)]]*10^9)</f>
        <v>584.19060000000002</v>
      </c>
    </row>
    <row r="7719" spans="1:21" x14ac:dyDescent="0.35">
      <c r="A7719" t="s">
        <v>2048</v>
      </c>
      <c r="B7719" t="s">
        <v>3239</v>
      </c>
      <c r="C7719" t="str">
        <f>SUBSTITUTE(Table1[[#This Row],[Fuel]],", ",",")</f>
        <v>fossil gas: natural gas</v>
      </c>
      <c r="D7719" t="s">
        <v>3239</v>
      </c>
      <c r="H7719" t="s">
        <v>3436</v>
      </c>
      <c r="I7719">
        <v>75</v>
      </c>
      <c r="J7719" t="s">
        <v>3446</v>
      </c>
      <c r="K7719">
        <v>2011</v>
      </c>
      <c r="L7719" t="s">
        <v>29</v>
      </c>
      <c r="M7719" t="s">
        <v>29</v>
      </c>
      <c r="N7719">
        <v>25.210557999999999</v>
      </c>
      <c r="O7719">
        <v>49.290263000000003</v>
      </c>
      <c r="P7719" t="s">
        <v>3580</v>
      </c>
      <c r="Q7719" s="3">
        <f>Table1[[#This Row],[Capacity (MW)]]*0.395*8760*10^-6</f>
        <v>0.259515</v>
      </c>
      <c r="R7719" s="3" cm="1">
        <f t="array" ref="R7719">AVERAGE(VLOOKUP(_xlfn.TEXTSPLIT(Table1[[#This Row],[Fuel (no space after comma)]], ","), FuelList_Final_EF!$A$2:$B$65, 2, FALSE))</f>
        <v>53.06</v>
      </c>
      <c r="S7719" s="3">
        <f>Table1[[#This Row],[Generation (TWh)]]*10^9*VLOOKUP(Table1[[#This Row],[Turbine/Engine Technology]],Technology_HR!$A$2:$B$11,2,FALSE)*10^-6</f>
        <v>2857260.15</v>
      </c>
      <c r="T7719" s="5">
        <f>Table1[[#This Row],[Fuel Consumption (mmBtu)]]*Table1[[#This Row],[Emission Factor (kg CO2/ mmBtu)]]*10^3</f>
        <v>151606223559</v>
      </c>
      <c r="U7719" s="3">
        <f>Table1[[#This Row],[Emissions (g CO2)]]/(Table1[[#This Row],[Generation (TWh)]]*10^9)</f>
        <v>584.19060000000002</v>
      </c>
    </row>
    <row r="7720" spans="1:21" x14ac:dyDescent="0.35">
      <c r="A7720" t="s">
        <v>2048</v>
      </c>
      <c r="B7720" t="s">
        <v>3239</v>
      </c>
      <c r="C7720" t="str">
        <f>SUBSTITUTE(Table1[[#This Row],[Fuel]],", ",",")</f>
        <v>fossil gas: natural gas</v>
      </c>
      <c r="D7720" t="s">
        <v>3239</v>
      </c>
      <c r="H7720" t="s">
        <v>3436</v>
      </c>
      <c r="I7720">
        <v>90</v>
      </c>
      <c r="J7720" t="s">
        <v>3446</v>
      </c>
      <c r="K7720">
        <v>2011</v>
      </c>
      <c r="L7720" t="s">
        <v>29</v>
      </c>
      <c r="M7720" t="s">
        <v>29</v>
      </c>
      <c r="N7720">
        <v>25.210557999999999</v>
      </c>
      <c r="O7720">
        <v>49.290263000000003</v>
      </c>
      <c r="P7720" t="s">
        <v>3580</v>
      </c>
      <c r="Q7720" s="3">
        <f>Table1[[#This Row],[Capacity (MW)]]*0.395*8760*10^-6</f>
        <v>0.31141800000000003</v>
      </c>
      <c r="R7720" s="3" cm="1">
        <f t="array" ref="R7720">AVERAGE(VLOOKUP(_xlfn.TEXTSPLIT(Table1[[#This Row],[Fuel (no space after comma)]], ","), FuelList_Final_EF!$A$2:$B$65, 2, FALSE))</f>
        <v>53.06</v>
      </c>
      <c r="S7720" s="3">
        <f>Table1[[#This Row],[Generation (TWh)]]*10^9*VLOOKUP(Table1[[#This Row],[Turbine/Engine Technology]],Technology_HR!$A$2:$B$11,2,FALSE)*10^-6</f>
        <v>3428712.1799999997</v>
      </c>
      <c r="T7720" s="5">
        <f>Table1[[#This Row],[Fuel Consumption (mmBtu)]]*Table1[[#This Row],[Emission Factor (kg CO2/ mmBtu)]]*10^3</f>
        <v>181927468270.79999</v>
      </c>
      <c r="U7720" s="3">
        <f>Table1[[#This Row],[Emissions (g CO2)]]/(Table1[[#This Row],[Generation (TWh)]]*10^9)</f>
        <v>584.1905999999999</v>
      </c>
    </row>
    <row r="7721" spans="1:21" x14ac:dyDescent="0.35">
      <c r="A7721" t="s">
        <v>2048</v>
      </c>
      <c r="B7721" t="s">
        <v>3239</v>
      </c>
      <c r="C7721" t="str">
        <f>SUBSTITUTE(Table1[[#This Row],[Fuel]],", ",",")</f>
        <v>fossil gas: natural gas</v>
      </c>
      <c r="D7721" t="s">
        <v>3239</v>
      </c>
      <c r="H7721" t="s">
        <v>3436</v>
      </c>
      <c r="I7721">
        <v>90</v>
      </c>
      <c r="J7721" t="s">
        <v>3446</v>
      </c>
      <c r="K7721">
        <v>2011</v>
      </c>
      <c r="L7721" t="s">
        <v>29</v>
      </c>
      <c r="M7721" t="s">
        <v>29</v>
      </c>
      <c r="N7721">
        <v>25.210557999999999</v>
      </c>
      <c r="O7721">
        <v>49.290263000000003</v>
      </c>
      <c r="P7721" t="s">
        <v>3580</v>
      </c>
      <c r="Q7721" s="3">
        <f>Table1[[#This Row],[Capacity (MW)]]*0.395*8760*10^-6</f>
        <v>0.31141800000000003</v>
      </c>
      <c r="R7721" s="3" cm="1">
        <f t="array" ref="R7721">AVERAGE(VLOOKUP(_xlfn.TEXTSPLIT(Table1[[#This Row],[Fuel (no space after comma)]], ","), FuelList_Final_EF!$A$2:$B$65, 2, FALSE))</f>
        <v>53.06</v>
      </c>
      <c r="S7721" s="3">
        <f>Table1[[#This Row],[Generation (TWh)]]*10^9*VLOOKUP(Table1[[#This Row],[Turbine/Engine Technology]],Technology_HR!$A$2:$B$11,2,FALSE)*10^-6</f>
        <v>3428712.1799999997</v>
      </c>
      <c r="T7721" s="5">
        <f>Table1[[#This Row],[Fuel Consumption (mmBtu)]]*Table1[[#This Row],[Emission Factor (kg CO2/ mmBtu)]]*10^3</f>
        <v>181927468270.79999</v>
      </c>
      <c r="U7721" s="3">
        <f>Table1[[#This Row],[Emissions (g CO2)]]/(Table1[[#This Row],[Generation (TWh)]]*10^9)</f>
        <v>584.1905999999999</v>
      </c>
    </row>
    <row r="7722" spans="1:21" x14ac:dyDescent="0.35">
      <c r="A7722" t="s">
        <v>2048</v>
      </c>
      <c r="B7722" t="s">
        <v>3239</v>
      </c>
      <c r="C7722" t="str">
        <f>SUBSTITUTE(Table1[[#This Row],[Fuel]],", ",",")</f>
        <v>fossil gas: natural gas</v>
      </c>
      <c r="D7722" t="s">
        <v>3239</v>
      </c>
      <c r="H7722" t="s">
        <v>3436</v>
      </c>
      <c r="I7722">
        <v>90</v>
      </c>
      <c r="J7722" t="s">
        <v>3446</v>
      </c>
      <c r="K7722">
        <v>2011</v>
      </c>
      <c r="L7722" t="s">
        <v>29</v>
      </c>
      <c r="M7722" t="s">
        <v>29</v>
      </c>
      <c r="N7722">
        <v>25.210557999999999</v>
      </c>
      <c r="O7722">
        <v>49.290263000000003</v>
      </c>
      <c r="P7722" t="s">
        <v>3580</v>
      </c>
      <c r="Q7722" s="3">
        <f>Table1[[#This Row],[Capacity (MW)]]*0.395*8760*10^-6</f>
        <v>0.31141800000000003</v>
      </c>
      <c r="R7722" s="3" cm="1">
        <f t="array" ref="R7722">AVERAGE(VLOOKUP(_xlfn.TEXTSPLIT(Table1[[#This Row],[Fuel (no space after comma)]], ","), FuelList_Final_EF!$A$2:$B$65, 2, FALSE))</f>
        <v>53.06</v>
      </c>
      <c r="S7722" s="3">
        <f>Table1[[#This Row],[Generation (TWh)]]*10^9*VLOOKUP(Table1[[#This Row],[Turbine/Engine Technology]],Technology_HR!$A$2:$B$11,2,FALSE)*10^-6</f>
        <v>3428712.1799999997</v>
      </c>
      <c r="T7722" s="5">
        <f>Table1[[#This Row],[Fuel Consumption (mmBtu)]]*Table1[[#This Row],[Emission Factor (kg CO2/ mmBtu)]]*10^3</f>
        <v>181927468270.79999</v>
      </c>
      <c r="U7722" s="3">
        <f>Table1[[#This Row],[Emissions (g CO2)]]/(Table1[[#This Row],[Generation (TWh)]]*10^9)</f>
        <v>584.1905999999999</v>
      </c>
    </row>
    <row r="7723" spans="1:21" x14ac:dyDescent="0.35">
      <c r="A7723" t="s">
        <v>2048</v>
      </c>
      <c r="B7723" t="s">
        <v>3239</v>
      </c>
      <c r="C7723" t="str">
        <f>SUBSTITUTE(Table1[[#This Row],[Fuel]],", ",",")</f>
        <v>fossil gas: natural gas</v>
      </c>
      <c r="D7723" t="s">
        <v>3239</v>
      </c>
      <c r="H7723" t="s">
        <v>3436</v>
      </c>
      <c r="I7723">
        <v>90</v>
      </c>
      <c r="J7723" t="s">
        <v>3446</v>
      </c>
      <c r="K7723">
        <v>2011</v>
      </c>
      <c r="L7723" t="s">
        <v>29</v>
      </c>
      <c r="M7723" t="s">
        <v>29</v>
      </c>
      <c r="N7723">
        <v>25.210557999999999</v>
      </c>
      <c r="O7723">
        <v>49.290263000000003</v>
      </c>
      <c r="P7723" t="s">
        <v>3580</v>
      </c>
      <c r="Q7723" s="3">
        <f>Table1[[#This Row],[Capacity (MW)]]*0.395*8760*10^-6</f>
        <v>0.31141800000000003</v>
      </c>
      <c r="R7723" s="3" cm="1">
        <f t="array" ref="R7723">AVERAGE(VLOOKUP(_xlfn.TEXTSPLIT(Table1[[#This Row],[Fuel (no space after comma)]], ","), FuelList_Final_EF!$A$2:$B$65, 2, FALSE))</f>
        <v>53.06</v>
      </c>
      <c r="S7723" s="3">
        <f>Table1[[#This Row],[Generation (TWh)]]*10^9*VLOOKUP(Table1[[#This Row],[Turbine/Engine Technology]],Technology_HR!$A$2:$B$11,2,FALSE)*10^-6</f>
        <v>3428712.1799999997</v>
      </c>
      <c r="T7723" s="5">
        <f>Table1[[#This Row],[Fuel Consumption (mmBtu)]]*Table1[[#This Row],[Emission Factor (kg CO2/ mmBtu)]]*10^3</f>
        <v>181927468270.79999</v>
      </c>
      <c r="U7723" s="3">
        <f>Table1[[#This Row],[Emissions (g CO2)]]/(Table1[[#This Row],[Generation (TWh)]]*10^9)</f>
        <v>584.1905999999999</v>
      </c>
    </row>
    <row r="7724" spans="1:21" x14ac:dyDescent="0.35">
      <c r="A7724" t="s">
        <v>2048</v>
      </c>
      <c r="B7724" t="s">
        <v>3239</v>
      </c>
      <c r="C7724" t="str">
        <f>SUBSTITUTE(Table1[[#This Row],[Fuel]],", ",",")</f>
        <v>fossil gas: natural gas</v>
      </c>
      <c r="D7724" t="s">
        <v>3239</v>
      </c>
      <c r="H7724" t="s">
        <v>3436</v>
      </c>
      <c r="I7724">
        <v>90</v>
      </c>
      <c r="J7724" t="s">
        <v>3446</v>
      </c>
      <c r="K7724">
        <v>2011</v>
      </c>
      <c r="L7724" t="s">
        <v>29</v>
      </c>
      <c r="M7724" t="s">
        <v>29</v>
      </c>
      <c r="N7724">
        <v>25.210557999999999</v>
      </c>
      <c r="O7724">
        <v>49.290263000000003</v>
      </c>
      <c r="P7724" t="s">
        <v>3580</v>
      </c>
      <c r="Q7724" s="3">
        <f>Table1[[#This Row],[Capacity (MW)]]*0.395*8760*10^-6</f>
        <v>0.31141800000000003</v>
      </c>
      <c r="R7724" s="3" cm="1">
        <f t="array" ref="R7724">AVERAGE(VLOOKUP(_xlfn.TEXTSPLIT(Table1[[#This Row],[Fuel (no space after comma)]], ","), FuelList_Final_EF!$A$2:$B$65, 2, FALSE))</f>
        <v>53.06</v>
      </c>
      <c r="S7724" s="3">
        <f>Table1[[#This Row],[Generation (TWh)]]*10^9*VLOOKUP(Table1[[#This Row],[Turbine/Engine Technology]],Technology_HR!$A$2:$B$11,2,FALSE)*10^-6</f>
        <v>3428712.1799999997</v>
      </c>
      <c r="T7724" s="5">
        <f>Table1[[#This Row],[Fuel Consumption (mmBtu)]]*Table1[[#This Row],[Emission Factor (kg CO2/ mmBtu)]]*10^3</f>
        <v>181927468270.79999</v>
      </c>
      <c r="U7724" s="3">
        <f>Table1[[#This Row],[Emissions (g CO2)]]/(Table1[[#This Row],[Generation (TWh)]]*10^9)</f>
        <v>584.1905999999999</v>
      </c>
    </row>
    <row r="7725" spans="1:21" x14ac:dyDescent="0.35">
      <c r="A7725" t="s">
        <v>2048</v>
      </c>
      <c r="B7725" t="s">
        <v>3239</v>
      </c>
      <c r="C7725" t="str">
        <f>SUBSTITUTE(Table1[[#This Row],[Fuel]],", ",",")</f>
        <v>fossil gas: natural gas</v>
      </c>
      <c r="D7725" t="s">
        <v>3239</v>
      </c>
      <c r="H7725" t="s">
        <v>3436</v>
      </c>
      <c r="I7725">
        <v>140</v>
      </c>
      <c r="J7725" t="s">
        <v>3446</v>
      </c>
      <c r="K7725">
        <v>2011</v>
      </c>
      <c r="L7725" t="s">
        <v>29</v>
      </c>
      <c r="M7725" t="s">
        <v>29</v>
      </c>
      <c r="N7725">
        <v>25.210557999999999</v>
      </c>
      <c r="O7725">
        <v>49.290263000000003</v>
      </c>
      <c r="P7725" t="s">
        <v>3580</v>
      </c>
      <c r="Q7725" s="3">
        <f>Table1[[#This Row],[Capacity (MW)]]*0.395*8760*10^-6</f>
        <v>0.48442800000000003</v>
      </c>
      <c r="R7725" s="3" cm="1">
        <f t="array" ref="R7725">AVERAGE(VLOOKUP(_xlfn.TEXTSPLIT(Table1[[#This Row],[Fuel (no space after comma)]], ","), FuelList_Final_EF!$A$2:$B$65, 2, FALSE))</f>
        <v>53.06</v>
      </c>
      <c r="S7725" s="3">
        <f>Table1[[#This Row],[Generation (TWh)]]*10^9*VLOOKUP(Table1[[#This Row],[Turbine/Engine Technology]],Technology_HR!$A$2:$B$11,2,FALSE)*10^-6</f>
        <v>5333552.2799999993</v>
      </c>
      <c r="T7725" s="5">
        <f>Table1[[#This Row],[Fuel Consumption (mmBtu)]]*Table1[[#This Row],[Emission Factor (kg CO2/ mmBtu)]]*10^3</f>
        <v>282998283976.79999</v>
      </c>
      <c r="U7725" s="3">
        <f>Table1[[#This Row],[Emissions (g CO2)]]/(Table1[[#This Row],[Generation (TWh)]]*10^9)</f>
        <v>584.19060000000002</v>
      </c>
    </row>
    <row r="7726" spans="1:21" x14ac:dyDescent="0.35">
      <c r="A7726" t="s">
        <v>2048</v>
      </c>
      <c r="B7726" t="s">
        <v>3239</v>
      </c>
      <c r="C7726" t="str">
        <f>SUBSTITUTE(Table1[[#This Row],[Fuel]],", ",",")</f>
        <v>fossil gas: natural gas</v>
      </c>
      <c r="D7726" t="s">
        <v>3239</v>
      </c>
      <c r="H7726" t="s">
        <v>3436</v>
      </c>
      <c r="I7726">
        <v>140</v>
      </c>
      <c r="J7726" t="s">
        <v>3446</v>
      </c>
      <c r="K7726">
        <v>2011</v>
      </c>
      <c r="L7726" t="s">
        <v>29</v>
      </c>
      <c r="M7726" t="s">
        <v>29</v>
      </c>
      <c r="N7726">
        <v>25.210557999999999</v>
      </c>
      <c r="O7726">
        <v>49.290263000000003</v>
      </c>
      <c r="P7726" t="s">
        <v>3580</v>
      </c>
      <c r="Q7726" s="3">
        <f>Table1[[#This Row],[Capacity (MW)]]*0.395*8760*10^-6</f>
        <v>0.48442800000000003</v>
      </c>
      <c r="R7726" s="3" cm="1">
        <f t="array" ref="R7726">AVERAGE(VLOOKUP(_xlfn.TEXTSPLIT(Table1[[#This Row],[Fuel (no space after comma)]], ","), FuelList_Final_EF!$A$2:$B$65, 2, FALSE))</f>
        <v>53.06</v>
      </c>
      <c r="S7726" s="3">
        <f>Table1[[#This Row],[Generation (TWh)]]*10^9*VLOOKUP(Table1[[#This Row],[Turbine/Engine Technology]],Technology_HR!$A$2:$B$11,2,FALSE)*10^-6</f>
        <v>5333552.2799999993</v>
      </c>
      <c r="T7726" s="5">
        <f>Table1[[#This Row],[Fuel Consumption (mmBtu)]]*Table1[[#This Row],[Emission Factor (kg CO2/ mmBtu)]]*10^3</f>
        <v>282998283976.79999</v>
      </c>
      <c r="U7726" s="3">
        <f>Table1[[#This Row],[Emissions (g CO2)]]/(Table1[[#This Row],[Generation (TWh)]]*10^9)</f>
        <v>584.19060000000002</v>
      </c>
    </row>
    <row r="7727" spans="1:21" x14ac:dyDescent="0.35">
      <c r="A7727" t="s">
        <v>2048</v>
      </c>
      <c r="B7727" t="s">
        <v>3239</v>
      </c>
      <c r="C7727" t="str">
        <f>SUBSTITUTE(Table1[[#This Row],[Fuel]],", ",",")</f>
        <v>fossil gas: natural gas</v>
      </c>
      <c r="D7727" t="s">
        <v>3239</v>
      </c>
      <c r="H7727" t="s">
        <v>3436</v>
      </c>
      <c r="I7727">
        <v>140</v>
      </c>
      <c r="J7727" t="s">
        <v>3446</v>
      </c>
      <c r="K7727">
        <v>2011</v>
      </c>
      <c r="L7727" t="s">
        <v>29</v>
      </c>
      <c r="M7727" t="s">
        <v>29</v>
      </c>
      <c r="N7727">
        <v>25.210557999999999</v>
      </c>
      <c r="O7727">
        <v>49.290263000000003</v>
      </c>
      <c r="P7727" t="s">
        <v>3580</v>
      </c>
      <c r="Q7727" s="3">
        <f>Table1[[#This Row],[Capacity (MW)]]*0.395*8760*10^-6</f>
        <v>0.48442800000000003</v>
      </c>
      <c r="R7727" s="3" cm="1">
        <f t="array" ref="R7727">AVERAGE(VLOOKUP(_xlfn.TEXTSPLIT(Table1[[#This Row],[Fuel (no space after comma)]], ","), FuelList_Final_EF!$A$2:$B$65, 2, FALSE))</f>
        <v>53.06</v>
      </c>
      <c r="S7727" s="3">
        <f>Table1[[#This Row],[Generation (TWh)]]*10^9*VLOOKUP(Table1[[#This Row],[Turbine/Engine Technology]],Technology_HR!$A$2:$B$11,2,FALSE)*10^-6</f>
        <v>5333552.2799999993</v>
      </c>
      <c r="T7727" s="5">
        <f>Table1[[#This Row],[Fuel Consumption (mmBtu)]]*Table1[[#This Row],[Emission Factor (kg CO2/ mmBtu)]]*10^3</f>
        <v>282998283976.79999</v>
      </c>
      <c r="U7727" s="3">
        <f>Table1[[#This Row],[Emissions (g CO2)]]/(Table1[[#This Row],[Generation (TWh)]]*10^9)</f>
        <v>584.19060000000002</v>
      </c>
    </row>
    <row r="7728" spans="1:21" x14ac:dyDescent="0.35">
      <c r="A7728" t="s">
        <v>2048</v>
      </c>
      <c r="B7728" t="s">
        <v>3239</v>
      </c>
      <c r="C7728" t="str">
        <f>SUBSTITUTE(Table1[[#This Row],[Fuel]],", ",",")</f>
        <v>fossil gas: natural gas</v>
      </c>
      <c r="D7728" t="s">
        <v>3239</v>
      </c>
      <c r="H7728" t="s">
        <v>3436</v>
      </c>
      <c r="I7728">
        <v>140</v>
      </c>
      <c r="J7728" t="s">
        <v>3446</v>
      </c>
      <c r="K7728">
        <v>2011</v>
      </c>
      <c r="L7728" t="s">
        <v>29</v>
      </c>
      <c r="M7728" t="s">
        <v>29</v>
      </c>
      <c r="N7728">
        <v>25.210557999999999</v>
      </c>
      <c r="O7728">
        <v>49.290263000000003</v>
      </c>
      <c r="P7728" t="s">
        <v>3580</v>
      </c>
      <c r="Q7728" s="3">
        <f>Table1[[#This Row],[Capacity (MW)]]*0.395*8760*10^-6</f>
        <v>0.48442800000000003</v>
      </c>
      <c r="R7728" s="3" cm="1">
        <f t="array" ref="R7728">AVERAGE(VLOOKUP(_xlfn.TEXTSPLIT(Table1[[#This Row],[Fuel (no space after comma)]], ","), FuelList_Final_EF!$A$2:$B$65, 2, FALSE))</f>
        <v>53.06</v>
      </c>
      <c r="S7728" s="3">
        <f>Table1[[#This Row],[Generation (TWh)]]*10^9*VLOOKUP(Table1[[#This Row],[Turbine/Engine Technology]],Technology_HR!$A$2:$B$11,2,FALSE)*10^-6</f>
        <v>5333552.2799999993</v>
      </c>
      <c r="T7728" s="5">
        <f>Table1[[#This Row],[Fuel Consumption (mmBtu)]]*Table1[[#This Row],[Emission Factor (kg CO2/ mmBtu)]]*10^3</f>
        <v>282998283976.79999</v>
      </c>
      <c r="U7728" s="3">
        <f>Table1[[#This Row],[Emissions (g CO2)]]/(Table1[[#This Row],[Generation (TWh)]]*10^9)</f>
        <v>584.19060000000002</v>
      </c>
    </row>
    <row r="7729" spans="1:21" x14ac:dyDescent="0.35">
      <c r="A7729" t="s">
        <v>2048</v>
      </c>
      <c r="B7729" t="s">
        <v>3239</v>
      </c>
      <c r="C7729" t="str">
        <f>SUBSTITUTE(Table1[[#This Row],[Fuel]],", ",",")</f>
        <v>fossil gas: natural gas</v>
      </c>
      <c r="D7729" t="s">
        <v>3239</v>
      </c>
      <c r="H7729" t="s">
        <v>3440</v>
      </c>
      <c r="I7729">
        <v>400</v>
      </c>
      <c r="J7729" t="s">
        <v>3446</v>
      </c>
      <c r="K7729">
        <v>1980</v>
      </c>
      <c r="L7729" t="s">
        <v>29</v>
      </c>
      <c r="M7729" t="s">
        <v>29</v>
      </c>
      <c r="N7729">
        <v>26.854149</v>
      </c>
      <c r="O7729">
        <v>49.897649000000001</v>
      </c>
      <c r="P7729" t="s">
        <v>3580</v>
      </c>
      <c r="Q7729" s="3">
        <f>Table1[[#This Row],[Capacity (MW)]]*0.395*8760*10^-6</f>
        <v>1.38408</v>
      </c>
      <c r="R7729" s="3" cm="1">
        <f t="array" ref="R7729">AVERAGE(VLOOKUP(_xlfn.TEXTSPLIT(Table1[[#This Row],[Fuel (no space after comma)]], ","), FuelList_Final_EF!$A$2:$B$65, 2, FALSE))</f>
        <v>53.06</v>
      </c>
      <c r="S7729" s="3">
        <f>Table1[[#This Row],[Generation (TWh)]]*10^9*VLOOKUP(Table1[[#This Row],[Turbine/Engine Technology]],Technology_HR!$A$2:$B$11,2,FALSE)*10^-6</f>
        <v>14235262.799999999</v>
      </c>
      <c r="T7729" s="5">
        <f>Table1[[#This Row],[Fuel Consumption (mmBtu)]]*Table1[[#This Row],[Emission Factor (kg CO2/ mmBtu)]]*10^3</f>
        <v>755323044168</v>
      </c>
      <c r="U7729" s="3">
        <f>Table1[[#This Row],[Emissions (g CO2)]]/(Table1[[#This Row],[Generation (TWh)]]*10^9)</f>
        <v>545.72209999999995</v>
      </c>
    </row>
    <row r="7730" spans="1:21" x14ac:dyDescent="0.35">
      <c r="A7730" t="s">
        <v>2048</v>
      </c>
      <c r="B7730" t="s">
        <v>3239</v>
      </c>
      <c r="C7730" t="str">
        <f>SUBSTITUTE(Table1[[#This Row],[Fuel]],", ",",")</f>
        <v>fossil gas: natural gas</v>
      </c>
      <c r="D7730" t="s">
        <v>3239</v>
      </c>
      <c r="H7730" t="s">
        <v>3440</v>
      </c>
      <c r="I7730">
        <v>400</v>
      </c>
      <c r="J7730" t="s">
        <v>3446</v>
      </c>
      <c r="K7730">
        <v>1980</v>
      </c>
      <c r="L7730" t="s">
        <v>29</v>
      </c>
      <c r="M7730" t="s">
        <v>29</v>
      </c>
      <c r="N7730">
        <v>26.854149</v>
      </c>
      <c r="O7730">
        <v>49.897649000000001</v>
      </c>
      <c r="P7730" t="s">
        <v>3580</v>
      </c>
      <c r="Q7730" s="3">
        <f>Table1[[#This Row],[Capacity (MW)]]*0.395*8760*10^-6</f>
        <v>1.38408</v>
      </c>
      <c r="R7730" s="3" cm="1">
        <f t="array" ref="R7730">AVERAGE(VLOOKUP(_xlfn.TEXTSPLIT(Table1[[#This Row],[Fuel (no space after comma)]], ","), FuelList_Final_EF!$A$2:$B$65, 2, FALSE))</f>
        <v>53.06</v>
      </c>
      <c r="S7730" s="3">
        <f>Table1[[#This Row],[Generation (TWh)]]*10^9*VLOOKUP(Table1[[#This Row],[Turbine/Engine Technology]],Technology_HR!$A$2:$B$11,2,FALSE)*10^-6</f>
        <v>14235262.799999999</v>
      </c>
      <c r="T7730" s="5">
        <f>Table1[[#This Row],[Fuel Consumption (mmBtu)]]*Table1[[#This Row],[Emission Factor (kg CO2/ mmBtu)]]*10^3</f>
        <v>755323044168</v>
      </c>
      <c r="U7730" s="3">
        <f>Table1[[#This Row],[Emissions (g CO2)]]/(Table1[[#This Row],[Generation (TWh)]]*10^9)</f>
        <v>545.72209999999995</v>
      </c>
    </row>
    <row r="7731" spans="1:21" x14ac:dyDescent="0.35">
      <c r="A7731" t="s">
        <v>2048</v>
      </c>
      <c r="B7731" t="s">
        <v>3239</v>
      </c>
      <c r="C7731" t="str">
        <f>SUBSTITUTE(Table1[[#This Row],[Fuel]],", ",",")</f>
        <v>fossil gas: natural gas</v>
      </c>
      <c r="D7731" t="s">
        <v>3239</v>
      </c>
      <c r="H7731" t="s">
        <v>3440</v>
      </c>
      <c r="I7731">
        <v>400</v>
      </c>
      <c r="J7731" t="s">
        <v>3446</v>
      </c>
      <c r="K7731">
        <v>1981</v>
      </c>
      <c r="L7731" t="s">
        <v>29</v>
      </c>
      <c r="M7731" t="s">
        <v>29</v>
      </c>
      <c r="N7731">
        <v>26.854149</v>
      </c>
      <c r="O7731">
        <v>49.897649000000001</v>
      </c>
      <c r="P7731" t="s">
        <v>3580</v>
      </c>
      <c r="Q7731" s="3">
        <f>Table1[[#This Row],[Capacity (MW)]]*0.395*8760*10^-6</f>
        <v>1.38408</v>
      </c>
      <c r="R7731" s="3" cm="1">
        <f t="array" ref="R7731">AVERAGE(VLOOKUP(_xlfn.TEXTSPLIT(Table1[[#This Row],[Fuel (no space after comma)]], ","), FuelList_Final_EF!$A$2:$B$65, 2, FALSE))</f>
        <v>53.06</v>
      </c>
      <c r="S7731" s="3">
        <f>Table1[[#This Row],[Generation (TWh)]]*10^9*VLOOKUP(Table1[[#This Row],[Turbine/Engine Technology]],Technology_HR!$A$2:$B$11,2,FALSE)*10^-6</f>
        <v>14235262.799999999</v>
      </c>
      <c r="T7731" s="5">
        <f>Table1[[#This Row],[Fuel Consumption (mmBtu)]]*Table1[[#This Row],[Emission Factor (kg CO2/ mmBtu)]]*10^3</f>
        <v>755323044168</v>
      </c>
      <c r="U7731" s="3">
        <f>Table1[[#This Row],[Emissions (g CO2)]]/(Table1[[#This Row],[Generation (TWh)]]*10^9)</f>
        <v>545.72209999999995</v>
      </c>
    </row>
    <row r="7732" spans="1:21" x14ac:dyDescent="0.35">
      <c r="A7732" t="s">
        <v>2048</v>
      </c>
      <c r="B7732" t="s">
        <v>3239</v>
      </c>
      <c r="C7732" t="str">
        <f>SUBSTITUTE(Table1[[#This Row],[Fuel]],", ",",")</f>
        <v>fossil gas: natural gas</v>
      </c>
      <c r="D7732" t="s">
        <v>3239</v>
      </c>
      <c r="H7732" t="s">
        <v>3440</v>
      </c>
      <c r="I7732">
        <v>400</v>
      </c>
      <c r="J7732" t="s">
        <v>3446</v>
      </c>
      <c r="K7732">
        <v>1982</v>
      </c>
      <c r="L7732" t="s">
        <v>29</v>
      </c>
      <c r="M7732" t="s">
        <v>29</v>
      </c>
      <c r="N7732">
        <v>26.854149</v>
      </c>
      <c r="O7732">
        <v>49.897649000000001</v>
      </c>
      <c r="P7732" t="s">
        <v>3580</v>
      </c>
      <c r="Q7732" s="3">
        <f>Table1[[#This Row],[Capacity (MW)]]*0.395*8760*10^-6</f>
        <v>1.38408</v>
      </c>
      <c r="R7732" s="3" cm="1">
        <f t="array" ref="R7732">AVERAGE(VLOOKUP(_xlfn.TEXTSPLIT(Table1[[#This Row],[Fuel (no space after comma)]], ","), FuelList_Final_EF!$A$2:$B$65, 2, FALSE))</f>
        <v>53.06</v>
      </c>
      <c r="S7732" s="3">
        <f>Table1[[#This Row],[Generation (TWh)]]*10^9*VLOOKUP(Table1[[#This Row],[Turbine/Engine Technology]],Technology_HR!$A$2:$B$11,2,FALSE)*10^-6</f>
        <v>14235262.799999999</v>
      </c>
      <c r="T7732" s="5">
        <f>Table1[[#This Row],[Fuel Consumption (mmBtu)]]*Table1[[#This Row],[Emission Factor (kg CO2/ mmBtu)]]*10^3</f>
        <v>755323044168</v>
      </c>
      <c r="U7732" s="3">
        <f>Table1[[#This Row],[Emissions (g CO2)]]/(Table1[[#This Row],[Generation (TWh)]]*10^9)</f>
        <v>545.72209999999995</v>
      </c>
    </row>
    <row r="7733" spans="1:21" x14ac:dyDescent="0.35">
      <c r="A7733" t="s">
        <v>2048</v>
      </c>
      <c r="B7733" t="s">
        <v>3239</v>
      </c>
      <c r="C7733" t="str">
        <f>SUBSTITUTE(Table1[[#This Row],[Fuel]],", ",",")</f>
        <v>fossil gas: natural gas</v>
      </c>
      <c r="D7733" t="s">
        <v>3239</v>
      </c>
      <c r="H7733" t="s">
        <v>3440</v>
      </c>
      <c r="I7733">
        <v>664</v>
      </c>
      <c r="J7733" t="s">
        <v>3446</v>
      </c>
      <c r="K7733">
        <v>2001</v>
      </c>
      <c r="L7733" t="s">
        <v>29</v>
      </c>
      <c r="M7733" t="s">
        <v>29</v>
      </c>
      <c r="N7733">
        <v>26.854149</v>
      </c>
      <c r="O7733">
        <v>49.897649000000001</v>
      </c>
      <c r="P7733" t="s">
        <v>3580</v>
      </c>
      <c r="Q7733" s="3">
        <f>Table1[[#This Row],[Capacity (MW)]]*0.395*8760*10^-6</f>
        <v>2.2975728000000002</v>
      </c>
      <c r="R7733" s="3" cm="1">
        <f t="array" ref="R7733">AVERAGE(VLOOKUP(_xlfn.TEXTSPLIT(Table1[[#This Row],[Fuel (no space after comma)]], ","), FuelList_Final_EF!$A$2:$B$65, 2, FALSE))</f>
        <v>53.06</v>
      </c>
      <c r="S7733" s="3">
        <f>Table1[[#This Row],[Generation (TWh)]]*10^9*VLOOKUP(Table1[[#This Row],[Turbine/Engine Technology]],Technology_HR!$A$2:$B$11,2,FALSE)*10^-6</f>
        <v>23630536.248</v>
      </c>
      <c r="T7733" s="5">
        <f>Table1[[#This Row],[Fuel Consumption (mmBtu)]]*Table1[[#This Row],[Emission Factor (kg CO2/ mmBtu)]]*10^3</f>
        <v>1253836253318.8801</v>
      </c>
      <c r="U7733" s="3">
        <f>Table1[[#This Row],[Emissions (g CO2)]]/(Table1[[#This Row],[Generation (TWh)]]*10^9)</f>
        <v>545.72210000000007</v>
      </c>
    </row>
    <row r="7734" spans="1:21" x14ac:dyDescent="0.35">
      <c r="A7734" t="s">
        <v>2048</v>
      </c>
      <c r="B7734" t="s">
        <v>3239</v>
      </c>
      <c r="C7734" t="str">
        <f>SUBSTITUTE(Table1[[#This Row],[Fuel]],", ",",")</f>
        <v>fossil gas: natural gas</v>
      </c>
      <c r="D7734" t="s">
        <v>3239</v>
      </c>
      <c r="H7734" t="s">
        <v>3440</v>
      </c>
      <c r="I7734">
        <v>664</v>
      </c>
      <c r="J7734" t="s">
        <v>3446</v>
      </c>
      <c r="K7734">
        <v>2002</v>
      </c>
      <c r="L7734" t="s">
        <v>29</v>
      </c>
      <c r="M7734" t="s">
        <v>29</v>
      </c>
      <c r="N7734">
        <v>26.854149</v>
      </c>
      <c r="O7734">
        <v>49.897649000000001</v>
      </c>
      <c r="P7734" t="s">
        <v>3580</v>
      </c>
      <c r="Q7734" s="3">
        <f>Table1[[#This Row],[Capacity (MW)]]*0.395*8760*10^-6</f>
        <v>2.2975728000000002</v>
      </c>
      <c r="R7734" s="3" cm="1">
        <f t="array" ref="R7734">AVERAGE(VLOOKUP(_xlfn.TEXTSPLIT(Table1[[#This Row],[Fuel (no space after comma)]], ","), FuelList_Final_EF!$A$2:$B$65, 2, FALSE))</f>
        <v>53.06</v>
      </c>
      <c r="S7734" s="3">
        <f>Table1[[#This Row],[Generation (TWh)]]*10^9*VLOOKUP(Table1[[#This Row],[Turbine/Engine Technology]],Technology_HR!$A$2:$B$11,2,FALSE)*10^-6</f>
        <v>23630536.248</v>
      </c>
      <c r="T7734" s="5">
        <f>Table1[[#This Row],[Fuel Consumption (mmBtu)]]*Table1[[#This Row],[Emission Factor (kg CO2/ mmBtu)]]*10^3</f>
        <v>1253836253318.8801</v>
      </c>
      <c r="U7734" s="3">
        <f>Table1[[#This Row],[Emissions (g CO2)]]/(Table1[[#This Row],[Generation (TWh)]]*10^9)</f>
        <v>545.72210000000007</v>
      </c>
    </row>
    <row r="7735" spans="1:21" x14ac:dyDescent="0.35">
      <c r="A7735" t="s">
        <v>2048</v>
      </c>
      <c r="B7735" t="s">
        <v>3239</v>
      </c>
      <c r="C7735" t="str">
        <f>SUBSTITUTE(Table1[[#This Row],[Fuel]],", ",",")</f>
        <v>fossil gas: natural gas</v>
      </c>
      <c r="D7735" t="s">
        <v>3239</v>
      </c>
      <c r="H7735" t="s">
        <v>3440</v>
      </c>
      <c r="I7735">
        <v>664</v>
      </c>
      <c r="J7735" t="s">
        <v>3446</v>
      </c>
      <c r="K7735">
        <v>2002</v>
      </c>
      <c r="L7735" t="s">
        <v>29</v>
      </c>
      <c r="M7735" t="s">
        <v>29</v>
      </c>
      <c r="N7735">
        <v>26.854149</v>
      </c>
      <c r="O7735">
        <v>49.897649000000001</v>
      </c>
      <c r="P7735" t="s">
        <v>3580</v>
      </c>
      <c r="Q7735" s="3">
        <f>Table1[[#This Row],[Capacity (MW)]]*0.395*8760*10^-6</f>
        <v>2.2975728000000002</v>
      </c>
      <c r="R7735" s="3" cm="1">
        <f t="array" ref="R7735">AVERAGE(VLOOKUP(_xlfn.TEXTSPLIT(Table1[[#This Row],[Fuel (no space after comma)]], ","), FuelList_Final_EF!$A$2:$B$65, 2, FALSE))</f>
        <v>53.06</v>
      </c>
      <c r="S7735" s="3">
        <f>Table1[[#This Row],[Generation (TWh)]]*10^9*VLOOKUP(Table1[[#This Row],[Turbine/Engine Technology]],Technology_HR!$A$2:$B$11,2,FALSE)*10^-6</f>
        <v>23630536.248</v>
      </c>
      <c r="T7735" s="5">
        <f>Table1[[#This Row],[Fuel Consumption (mmBtu)]]*Table1[[#This Row],[Emission Factor (kg CO2/ mmBtu)]]*10^3</f>
        <v>1253836253318.8801</v>
      </c>
      <c r="U7735" s="3">
        <f>Table1[[#This Row],[Emissions (g CO2)]]/(Table1[[#This Row],[Generation (TWh)]]*10^9)</f>
        <v>545.72210000000007</v>
      </c>
    </row>
    <row r="7736" spans="1:21" x14ac:dyDescent="0.35">
      <c r="A7736" t="s">
        <v>2048</v>
      </c>
      <c r="B7736" t="s">
        <v>3239</v>
      </c>
      <c r="C7736" t="str">
        <f>SUBSTITUTE(Table1[[#This Row],[Fuel]],", ",",")</f>
        <v>fossil gas: natural gas</v>
      </c>
      <c r="D7736" t="s">
        <v>3239</v>
      </c>
      <c r="H7736" t="s">
        <v>3440</v>
      </c>
      <c r="I7736">
        <v>664</v>
      </c>
      <c r="J7736" t="s">
        <v>3446</v>
      </c>
      <c r="K7736">
        <v>2003</v>
      </c>
      <c r="L7736" t="s">
        <v>29</v>
      </c>
      <c r="M7736" t="s">
        <v>29</v>
      </c>
      <c r="N7736">
        <v>26.854149</v>
      </c>
      <c r="O7736">
        <v>49.897649000000001</v>
      </c>
      <c r="P7736" t="s">
        <v>3580</v>
      </c>
      <c r="Q7736" s="3">
        <f>Table1[[#This Row],[Capacity (MW)]]*0.395*8760*10^-6</f>
        <v>2.2975728000000002</v>
      </c>
      <c r="R7736" s="3" cm="1">
        <f t="array" ref="R7736">AVERAGE(VLOOKUP(_xlfn.TEXTSPLIT(Table1[[#This Row],[Fuel (no space after comma)]], ","), FuelList_Final_EF!$A$2:$B$65, 2, FALSE))</f>
        <v>53.06</v>
      </c>
      <c r="S7736" s="3">
        <f>Table1[[#This Row],[Generation (TWh)]]*10^9*VLOOKUP(Table1[[#This Row],[Turbine/Engine Technology]],Technology_HR!$A$2:$B$11,2,FALSE)*10^-6</f>
        <v>23630536.248</v>
      </c>
      <c r="T7736" s="5">
        <f>Table1[[#This Row],[Fuel Consumption (mmBtu)]]*Table1[[#This Row],[Emission Factor (kg CO2/ mmBtu)]]*10^3</f>
        <v>1253836253318.8801</v>
      </c>
      <c r="U7736" s="3">
        <f>Table1[[#This Row],[Emissions (g CO2)]]/(Table1[[#This Row],[Generation (TWh)]]*10^9)</f>
        <v>545.72210000000007</v>
      </c>
    </row>
    <row r="7737" spans="1:21" x14ac:dyDescent="0.35">
      <c r="A7737" t="s">
        <v>2048</v>
      </c>
      <c r="B7737" t="s">
        <v>3239</v>
      </c>
      <c r="C7737" t="str">
        <f>SUBSTITUTE(Table1[[#This Row],[Fuel]],", ",",")</f>
        <v>fossil gas: natural gas</v>
      </c>
      <c r="D7737" t="s">
        <v>3239</v>
      </c>
      <c r="H7737" t="s">
        <v>3439</v>
      </c>
      <c r="I7737">
        <v>290</v>
      </c>
      <c r="J7737" t="s">
        <v>3446</v>
      </c>
      <c r="K7737" t="s">
        <v>29</v>
      </c>
      <c r="L7737" t="s">
        <v>29</v>
      </c>
      <c r="M7737" t="s">
        <v>29</v>
      </c>
      <c r="N7737">
        <v>27.750957</v>
      </c>
      <c r="O7737">
        <v>35.443314000000001</v>
      </c>
      <c r="P7737" t="s">
        <v>3580</v>
      </c>
      <c r="Q7737" s="3">
        <f>Table1[[#This Row],[Capacity (MW)]]*0.395*8760*10^-6</f>
        <v>1.003458</v>
      </c>
      <c r="R7737" s="3" cm="1">
        <f t="array" ref="R7737">AVERAGE(VLOOKUP(_xlfn.TEXTSPLIT(Table1[[#This Row],[Fuel (no space after comma)]], ","), FuelList_Final_EF!$A$2:$B$65, 2, FALSE))</f>
        <v>53.06</v>
      </c>
      <c r="S7737" s="3">
        <f>Table1[[#This Row],[Generation (TWh)]]*10^9*VLOOKUP(Table1[[#This Row],[Turbine/Engine Technology]],Technology_HR!$A$2:$B$11,2,FALSE)*10^-6</f>
        <v>7575104.4419999998</v>
      </c>
      <c r="T7737" s="5">
        <f>Table1[[#This Row],[Fuel Consumption (mmBtu)]]*Table1[[#This Row],[Emission Factor (kg CO2/ mmBtu)]]*10^3</f>
        <v>401935041692.52002</v>
      </c>
      <c r="U7737" s="3">
        <f>Table1[[#This Row],[Emissions (g CO2)]]/(Table1[[#This Row],[Generation (TWh)]]*10^9)</f>
        <v>400.54993999999999</v>
      </c>
    </row>
    <row r="7738" spans="1:21" x14ac:dyDescent="0.35">
      <c r="A7738" t="s">
        <v>2048</v>
      </c>
      <c r="B7738" t="s">
        <v>3239</v>
      </c>
      <c r="C7738" t="str">
        <f>SUBSTITUTE(Table1[[#This Row],[Fuel]],", ",",")</f>
        <v>fossil gas: natural gas</v>
      </c>
      <c r="D7738" t="s">
        <v>3239</v>
      </c>
      <c r="H7738" t="s">
        <v>3440</v>
      </c>
      <c r="I7738">
        <v>260</v>
      </c>
      <c r="J7738" t="s">
        <v>3446</v>
      </c>
      <c r="K7738">
        <v>2022</v>
      </c>
      <c r="L7738" t="s">
        <v>29</v>
      </c>
      <c r="M7738" t="s">
        <v>29</v>
      </c>
      <c r="N7738">
        <v>27.750957</v>
      </c>
      <c r="O7738">
        <v>35.443314000000001</v>
      </c>
      <c r="P7738" t="s">
        <v>3580</v>
      </c>
      <c r="Q7738" s="3">
        <f>Table1[[#This Row],[Capacity (MW)]]*0.395*8760*10^-6</f>
        <v>0.89965200000000001</v>
      </c>
      <c r="R7738" s="3" cm="1">
        <f t="array" ref="R7738">AVERAGE(VLOOKUP(_xlfn.TEXTSPLIT(Table1[[#This Row],[Fuel (no space after comma)]], ","), FuelList_Final_EF!$A$2:$B$65, 2, FALSE))</f>
        <v>53.06</v>
      </c>
      <c r="S7738" s="3">
        <f>Table1[[#This Row],[Generation (TWh)]]*10^9*VLOOKUP(Table1[[#This Row],[Turbine/Engine Technology]],Technology_HR!$A$2:$B$11,2,FALSE)*10^-6</f>
        <v>9252920.8200000003</v>
      </c>
      <c r="T7738" s="5">
        <f>Table1[[#This Row],[Fuel Consumption (mmBtu)]]*Table1[[#This Row],[Emission Factor (kg CO2/ mmBtu)]]*10^3</f>
        <v>490959978709.20001</v>
      </c>
      <c r="U7738" s="3">
        <f>Table1[[#This Row],[Emissions (g CO2)]]/(Table1[[#This Row],[Generation (TWh)]]*10^9)</f>
        <v>545.72210000000007</v>
      </c>
    </row>
    <row r="7739" spans="1:21" x14ac:dyDescent="0.35">
      <c r="A7739" t="s">
        <v>2054</v>
      </c>
      <c r="B7739" t="s">
        <v>3270</v>
      </c>
      <c r="C7739" t="str">
        <f>SUBSTITUTE(Table1[[#This Row],[Fuel]],", ",",")</f>
        <v>fossil liquids: heavy fuel oil,fossil liquids: light fuel oil</v>
      </c>
      <c r="D7739" t="s">
        <v>3241</v>
      </c>
      <c r="E7739" t="s">
        <v>3282</v>
      </c>
      <c r="H7739" t="s">
        <v>3437</v>
      </c>
      <c r="I7739">
        <v>51.8</v>
      </c>
      <c r="J7739" t="s">
        <v>3446</v>
      </c>
      <c r="K7739">
        <v>2013</v>
      </c>
      <c r="L7739" t="s">
        <v>29</v>
      </c>
      <c r="M7739" t="s">
        <v>29</v>
      </c>
      <c r="N7739">
        <v>28.294689999999999</v>
      </c>
      <c r="O7739">
        <v>43.371720000000003</v>
      </c>
      <c r="P7739" t="s">
        <v>3580</v>
      </c>
      <c r="Q7739" s="3">
        <f>Table1[[#This Row],[Capacity (MW)]]*0.395*8760*10^-6</f>
        <v>0.17923835999999999</v>
      </c>
      <c r="R7739" s="3" cm="1">
        <f t="array" ref="R7739">AVERAGE(VLOOKUP(_xlfn.TEXTSPLIT(Table1[[#This Row],[Fuel (no space after comma)]], ","), FuelList_Final_EF!$A$2:$B$65, 2, FALSE))</f>
        <v>79.862941486557716</v>
      </c>
      <c r="S7739" s="3">
        <f>Table1[[#This Row],[Generation (TWh)]]*10^9*VLOOKUP(Table1[[#This Row],[Turbine/Engine Technology]],Technology_HR!$A$2:$B$11,2,FALSE)*10^-6</f>
        <v>1595221.4039999999</v>
      </c>
      <c r="T7739" s="5">
        <f>Table1[[#This Row],[Fuel Consumption (mmBtu)]]*Table1[[#This Row],[Emission Factor (kg CO2/ mmBtu)]]*10^3</f>
        <v>127399073645.75644</v>
      </c>
      <c r="U7739" s="3">
        <f>Table1[[#This Row],[Emissions (g CO2)]]/(Table1[[#This Row],[Generation (TWh)]]*10^9)</f>
        <v>710.78017923036361</v>
      </c>
    </row>
    <row r="7740" spans="1:21" x14ac:dyDescent="0.35">
      <c r="A7740" t="s">
        <v>2048</v>
      </c>
      <c r="B7740" t="s">
        <v>3303</v>
      </c>
      <c r="C7740" t="str">
        <f>SUBSTITUTE(Table1[[#This Row],[Fuel]],", ",",")</f>
        <v>fossil liquids: crude oil,fossil liquids: diesel</v>
      </c>
      <c r="D7740" t="s">
        <v>3247</v>
      </c>
      <c r="E7740" t="s">
        <v>3258</v>
      </c>
      <c r="H7740" t="s">
        <v>3436</v>
      </c>
      <c r="I7740">
        <v>68</v>
      </c>
      <c r="J7740" t="s">
        <v>3446</v>
      </c>
      <c r="K7740">
        <v>1985</v>
      </c>
      <c r="L7740" t="s">
        <v>29</v>
      </c>
      <c r="M7740" t="s">
        <v>29</v>
      </c>
      <c r="N7740">
        <v>27.470486999999999</v>
      </c>
      <c r="O7740">
        <v>41.741056999999998</v>
      </c>
      <c r="P7740" t="s">
        <v>3580</v>
      </c>
      <c r="Q7740" s="3">
        <f>Table1[[#This Row],[Capacity (MW)]]*0.395*8760*10^-6</f>
        <v>0.23529359999999999</v>
      </c>
      <c r="R7740" s="3" cm="1">
        <f t="array" ref="R7740">AVERAGE(VLOOKUP(_xlfn.TEXTSPLIT(Table1[[#This Row],[Fuel (no space after comma)]], ","), FuelList_Final_EF!$A$2:$B$65, 2, FALSE))</f>
        <v>76.323341148886286</v>
      </c>
      <c r="S7740" s="3">
        <f>Table1[[#This Row],[Generation (TWh)]]*10^9*VLOOKUP(Table1[[#This Row],[Turbine/Engine Technology]],Technology_HR!$A$2:$B$11,2,FALSE)*10^-6</f>
        <v>2590582.5359999998</v>
      </c>
      <c r="T7740" s="5">
        <f>Table1[[#This Row],[Fuel Consumption (mmBtu)]]*Table1[[#This Row],[Emission Factor (kg CO2/ mmBtu)]]*10^3</f>
        <v>197721914669.47498</v>
      </c>
      <c r="U7740" s="3">
        <f>Table1[[#This Row],[Emissions (g CO2)]]/(Table1[[#This Row],[Generation (TWh)]]*10^9)</f>
        <v>840.31998604923797</v>
      </c>
    </row>
    <row r="7741" spans="1:21" x14ac:dyDescent="0.35">
      <c r="A7741" t="s">
        <v>2048</v>
      </c>
      <c r="B7741" t="s">
        <v>3303</v>
      </c>
      <c r="C7741" t="str">
        <f>SUBSTITUTE(Table1[[#This Row],[Fuel]],", ",",")</f>
        <v>fossil liquids: crude oil,fossil liquids: diesel</v>
      </c>
      <c r="D7741" t="s">
        <v>3247</v>
      </c>
      <c r="E7741" t="s">
        <v>3258</v>
      </c>
      <c r="H7741" t="s">
        <v>3436</v>
      </c>
      <c r="I7741">
        <v>68</v>
      </c>
      <c r="J7741" t="s">
        <v>3446</v>
      </c>
      <c r="K7741">
        <v>1985</v>
      </c>
      <c r="L7741" t="s">
        <v>29</v>
      </c>
      <c r="M7741" t="s">
        <v>29</v>
      </c>
      <c r="N7741">
        <v>27.470486999999999</v>
      </c>
      <c r="O7741">
        <v>41.741056999999998</v>
      </c>
      <c r="P7741" t="s">
        <v>3580</v>
      </c>
      <c r="Q7741" s="3">
        <f>Table1[[#This Row],[Capacity (MW)]]*0.395*8760*10^-6</f>
        <v>0.23529359999999999</v>
      </c>
      <c r="R7741" s="3" cm="1">
        <f t="array" ref="R7741">AVERAGE(VLOOKUP(_xlfn.TEXTSPLIT(Table1[[#This Row],[Fuel (no space after comma)]], ","), FuelList_Final_EF!$A$2:$B$65, 2, FALSE))</f>
        <v>76.323341148886286</v>
      </c>
      <c r="S7741" s="3">
        <f>Table1[[#This Row],[Generation (TWh)]]*10^9*VLOOKUP(Table1[[#This Row],[Turbine/Engine Technology]],Technology_HR!$A$2:$B$11,2,FALSE)*10^-6</f>
        <v>2590582.5359999998</v>
      </c>
      <c r="T7741" s="5">
        <f>Table1[[#This Row],[Fuel Consumption (mmBtu)]]*Table1[[#This Row],[Emission Factor (kg CO2/ mmBtu)]]*10^3</f>
        <v>197721914669.47498</v>
      </c>
      <c r="U7741" s="3">
        <f>Table1[[#This Row],[Emissions (g CO2)]]/(Table1[[#This Row],[Generation (TWh)]]*10^9)</f>
        <v>840.31998604923797</v>
      </c>
    </row>
    <row r="7742" spans="1:21" x14ac:dyDescent="0.35">
      <c r="A7742" t="s">
        <v>2048</v>
      </c>
      <c r="B7742" t="s">
        <v>3303</v>
      </c>
      <c r="C7742" t="str">
        <f>SUBSTITUTE(Table1[[#This Row],[Fuel]],", ",",")</f>
        <v>fossil liquids: crude oil,fossil liquids: diesel</v>
      </c>
      <c r="D7742" t="s">
        <v>3247</v>
      </c>
      <c r="E7742" t="s">
        <v>3258</v>
      </c>
      <c r="H7742" t="s">
        <v>3436</v>
      </c>
      <c r="I7742">
        <v>68</v>
      </c>
      <c r="J7742" t="s">
        <v>3446</v>
      </c>
      <c r="K7742">
        <v>1985</v>
      </c>
      <c r="L7742" t="s">
        <v>29</v>
      </c>
      <c r="M7742" t="s">
        <v>29</v>
      </c>
      <c r="N7742">
        <v>27.470486999999999</v>
      </c>
      <c r="O7742">
        <v>41.741056999999998</v>
      </c>
      <c r="P7742" t="s">
        <v>3580</v>
      </c>
      <c r="Q7742" s="3">
        <f>Table1[[#This Row],[Capacity (MW)]]*0.395*8760*10^-6</f>
        <v>0.23529359999999999</v>
      </c>
      <c r="R7742" s="3" cm="1">
        <f t="array" ref="R7742">AVERAGE(VLOOKUP(_xlfn.TEXTSPLIT(Table1[[#This Row],[Fuel (no space after comma)]], ","), FuelList_Final_EF!$A$2:$B$65, 2, FALSE))</f>
        <v>76.323341148886286</v>
      </c>
      <c r="S7742" s="3">
        <f>Table1[[#This Row],[Generation (TWh)]]*10^9*VLOOKUP(Table1[[#This Row],[Turbine/Engine Technology]],Technology_HR!$A$2:$B$11,2,FALSE)*10^-6</f>
        <v>2590582.5359999998</v>
      </c>
      <c r="T7742" s="5">
        <f>Table1[[#This Row],[Fuel Consumption (mmBtu)]]*Table1[[#This Row],[Emission Factor (kg CO2/ mmBtu)]]*10^3</f>
        <v>197721914669.47498</v>
      </c>
      <c r="U7742" s="3">
        <f>Table1[[#This Row],[Emissions (g CO2)]]/(Table1[[#This Row],[Generation (TWh)]]*10^9)</f>
        <v>840.31998604923797</v>
      </c>
    </row>
    <row r="7743" spans="1:21" x14ac:dyDescent="0.35">
      <c r="A7743" t="s">
        <v>2048</v>
      </c>
      <c r="B7743" t="s">
        <v>3303</v>
      </c>
      <c r="C7743" t="str">
        <f>SUBSTITUTE(Table1[[#This Row],[Fuel]],", ",",")</f>
        <v>fossil liquids: crude oil,fossil liquids: diesel</v>
      </c>
      <c r="D7743" t="s">
        <v>3247</v>
      </c>
      <c r="E7743" t="s">
        <v>3258</v>
      </c>
      <c r="H7743" t="s">
        <v>3436</v>
      </c>
      <c r="I7743">
        <v>68</v>
      </c>
      <c r="J7743" t="s">
        <v>3446</v>
      </c>
      <c r="K7743">
        <v>1985</v>
      </c>
      <c r="L7743" t="s">
        <v>29</v>
      </c>
      <c r="M7743" t="s">
        <v>29</v>
      </c>
      <c r="N7743">
        <v>27.470486999999999</v>
      </c>
      <c r="O7743">
        <v>41.741056999999998</v>
      </c>
      <c r="P7743" t="s">
        <v>3580</v>
      </c>
      <c r="Q7743" s="3">
        <f>Table1[[#This Row],[Capacity (MW)]]*0.395*8760*10^-6</f>
        <v>0.23529359999999999</v>
      </c>
      <c r="R7743" s="3" cm="1">
        <f t="array" ref="R7743">AVERAGE(VLOOKUP(_xlfn.TEXTSPLIT(Table1[[#This Row],[Fuel (no space after comma)]], ","), FuelList_Final_EF!$A$2:$B$65, 2, FALSE))</f>
        <v>76.323341148886286</v>
      </c>
      <c r="S7743" s="3">
        <f>Table1[[#This Row],[Generation (TWh)]]*10^9*VLOOKUP(Table1[[#This Row],[Turbine/Engine Technology]],Technology_HR!$A$2:$B$11,2,FALSE)*10^-6</f>
        <v>2590582.5359999998</v>
      </c>
      <c r="T7743" s="5">
        <f>Table1[[#This Row],[Fuel Consumption (mmBtu)]]*Table1[[#This Row],[Emission Factor (kg CO2/ mmBtu)]]*10^3</f>
        <v>197721914669.47498</v>
      </c>
      <c r="U7743" s="3">
        <f>Table1[[#This Row],[Emissions (g CO2)]]/(Table1[[#This Row],[Generation (TWh)]]*10^9)</f>
        <v>840.31998604923797</v>
      </c>
    </row>
    <row r="7744" spans="1:21" x14ac:dyDescent="0.35">
      <c r="A7744" t="s">
        <v>2048</v>
      </c>
      <c r="B7744" t="s">
        <v>3243</v>
      </c>
      <c r="C7744" t="str">
        <f>SUBSTITUTE(Table1[[#This Row],[Fuel]],", ",",")</f>
        <v>fossil gas: natural gas,fossil liquids: fuel oil</v>
      </c>
      <c r="D7744" t="s">
        <v>3239</v>
      </c>
      <c r="E7744" t="s">
        <v>3275</v>
      </c>
      <c r="H7744" t="s">
        <v>3436</v>
      </c>
      <c r="I7744">
        <v>70</v>
      </c>
      <c r="J7744" t="s">
        <v>3446</v>
      </c>
      <c r="K7744">
        <v>2006</v>
      </c>
      <c r="L7744" t="s">
        <v>29</v>
      </c>
      <c r="M7744" t="s">
        <v>29</v>
      </c>
      <c r="N7744">
        <v>27.470486999999999</v>
      </c>
      <c r="O7744">
        <v>41.741056999999998</v>
      </c>
      <c r="P7744" t="s">
        <v>3580</v>
      </c>
      <c r="Q7744" s="3">
        <f>Table1[[#This Row],[Capacity (MW)]]*0.395*8760*10^-6</f>
        <v>0.24221400000000001</v>
      </c>
      <c r="R7744" s="3" cm="1">
        <f t="array" ref="R7744">AVERAGE(VLOOKUP(_xlfn.TEXTSPLIT(Table1[[#This Row],[Fuel (no space after comma)]], ","), FuelList_Final_EF!$A$2:$B$65, 2, FALSE))</f>
        <v>65.583341148886291</v>
      </c>
      <c r="S7744" s="3">
        <f>Table1[[#This Row],[Generation (TWh)]]*10^9*VLOOKUP(Table1[[#This Row],[Turbine/Engine Technology]],Technology_HR!$A$2:$B$11,2,FALSE)*10^-6</f>
        <v>2666776.1399999997</v>
      </c>
      <c r="T7744" s="5">
        <f>Table1[[#This Row],[Fuel Consumption (mmBtu)]]*Table1[[#This Row],[Emission Factor (kg CO2/ mmBtu)]]*10^3</f>
        <v>174896089357.33011</v>
      </c>
      <c r="U7744" s="3">
        <f>Table1[[#This Row],[Emissions (g CO2)]]/(Table1[[#This Row],[Generation (TWh)]]*10^9)</f>
        <v>722.07258604923788</v>
      </c>
    </row>
    <row r="7745" spans="1:21" x14ac:dyDescent="0.35">
      <c r="A7745" t="s">
        <v>2048</v>
      </c>
      <c r="B7745" t="s">
        <v>3243</v>
      </c>
      <c r="C7745" t="str">
        <f>SUBSTITUTE(Table1[[#This Row],[Fuel]],", ",",")</f>
        <v>fossil gas: natural gas,fossil liquids: fuel oil</v>
      </c>
      <c r="D7745" t="s">
        <v>3239</v>
      </c>
      <c r="E7745" t="s">
        <v>3275</v>
      </c>
      <c r="H7745" t="s">
        <v>3436</v>
      </c>
      <c r="I7745">
        <v>55.5</v>
      </c>
      <c r="J7745" t="s">
        <v>3446</v>
      </c>
      <c r="K7745">
        <v>2007</v>
      </c>
      <c r="L7745" t="s">
        <v>29</v>
      </c>
      <c r="M7745" t="s">
        <v>29</v>
      </c>
      <c r="N7745">
        <v>27.470486999999999</v>
      </c>
      <c r="O7745">
        <v>41.741056999999998</v>
      </c>
      <c r="P7745" t="s">
        <v>3580</v>
      </c>
      <c r="Q7745" s="3">
        <f>Table1[[#This Row],[Capacity (MW)]]*0.395*8760*10^-6</f>
        <v>0.19204109999999999</v>
      </c>
      <c r="R7745" s="3" cm="1">
        <f t="array" ref="R7745">AVERAGE(VLOOKUP(_xlfn.TEXTSPLIT(Table1[[#This Row],[Fuel (no space after comma)]], ","), FuelList_Final_EF!$A$2:$B$65, 2, FALSE))</f>
        <v>65.583341148886291</v>
      </c>
      <c r="S7745" s="3">
        <f>Table1[[#This Row],[Generation (TWh)]]*10^9*VLOOKUP(Table1[[#This Row],[Turbine/Engine Technology]],Technology_HR!$A$2:$B$11,2,FALSE)*10^-6</f>
        <v>2114372.5109999999</v>
      </c>
      <c r="T7745" s="5">
        <f>Table1[[#This Row],[Fuel Consumption (mmBtu)]]*Table1[[#This Row],[Emission Factor (kg CO2/ mmBtu)]]*10^3</f>
        <v>138667613704.74033</v>
      </c>
      <c r="U7745" s="3">
        <f>Table1[[#This Row],[Emissions (g CO2)]]/(Table1[[#This Row],[Generation (TWh)]]*10^9)</f>
        <v>722.072586049238</v>
      </c>
    </row>
    <row r="7746" spans="1:21" x14ac:dyDescent="0.35">
      <c r="A7746" t="s">
        <v>2048</v>
      </c>
      <c r="B7746" t="s">
        <v>3243</v>
      </c>
      <c r="C7746" t="str">
        <f>SUBSTITUTE(Table1[[#This Row],[Fuel]],", ",",")</f>
        <v>fossil gas: natural gas,fossil liquids: fuel oil</v>
      </c>
      <c r="D7746" t="s">
        <v>3239</v>
      </c>
      <c r="E7746" t="s">
        <v>3275</v>
      </c>
      <c r="H7746" t="s">
        <v>3436</v>
      </c>
      <c r="I7746">
        <v>64</v>
      </c>
      <c r="J7746" t="s">
        <v>3446</v>
      </c>
      <c r="K7746">
        <v>2011</v>
      </c>
      <c r="L7746" t="s">
        <v>29</v>
      </c>
      <c r="M7746" t="s">
        <v>29</v>
      </c>
      <c r="N7746">
        <v>27.470486999999999</v>
      </c>
      <c r="O7746">
        <v>41.741056999999998</v>
      </c>
      <c r="P7746" t="s">
        <v>3580</v>
      </c>
      <c r="Q7746" s="3">
        <f>Table1[[#This Row],[Capacity (MW)]]*0.395*8760*10^-6</f>
        <v>0.22145280000000001</v>
      </c>
      <c r="R7746" s="3" cm="1">
        <f t="array" ref="R7746">AVERAGE(VLOOKUP(_xlfn.TEXTSPLIT(Table1[[#This Row],[Fuel (no space after comma)]], ","), FuelList_Final_EF!$A$2:$B$65, 2, FALSE))</f>
        <v>65.583341148886291</v>
      </c>
      <c r="S7746" s="3">
        <f>Table1[[#This Row],[Generation (TWh)]]*10^9*VLOOKUP(Table1[[#This Row],[Turbine/Engine Technology]],Technology_HR!$A$2:$B$11,2,FALSE)*10^-6</f>
        <v>2438195.3279999997</v>
      </c>
      <c r="T7746" s="5">
        <f>Table1[[#This Row],[Fuel Consumption (mmBtu)]]*Table1[[#This Row],[Emission Factor (kg CO2/ mmBtu)]]*10^3</f>
        <v>159904995983.8447</v>
      </c>
      <c r="U7746" s="3">
        <f>Table1[[#This Row],[Emissions (g CO2)]]/(Table1[[#This Row],[Generation (TWh)]]*10^9)</f>
        <v>722.072586049238</v>
      </c>
    </row>
    <row r="7747" spans="1:21" x14ac:dyDescent="0.35">
      <c r="A7747" t="s">
        <v>2048</v>
      </c>
      <c r="B7747" t="s">
        <v>3243</v>
      </c>
      <c r="C7747" t="str">
        <f>SUBSTITUTE(Table1[[#This Row],[Fuel]],", ",",")</f>
        <v>fossil gas: natural gas,fossil liquids: fuel oil</v>
      </c>
      <c r="D7747" t="s">
        <v>3239</v>
      </c>
      <c r="E7747" t="s">
        <v>3275</v>
      </c>
      <c r="H7747" t="s">
        <v>3436</v>
      </c>
      <c r="I7747">
        <v>64</v>
      </c>
      <c r="J7747" t="s">
        <v>3446</v>
      </c>
      <c r="K7747">
        <v>2011</v>
      </c>
      <c r="L7747" t="s">
        <v>29</v>
      </c>
      <c r="M7747" t="s">
        <v>29</v>
      </c>
      <c r="N7747">
        <v>27.470486999999999</v>
      </c>
      <c r="O7747">
        <v>41.741056999999998</v>
      </c>
      <c r="P7747" t="s">
        <v>3580</v>
      </c>
      <c r="Q7747" s="3">
        <f>Table1[[#This Row],[Capacity (MW)]]*0.395*8760*10^-6</f>
        <v>0.22145280000000001</v>
      </c>
      <c r="R7747" s="3" cm="1">
        <f t="array" ref="R7747">AVERAGE(VLOOKUP(_xlfn.TEXTSPLIT(Table1[[#This Row],[Fuel (no space after comma)]], ","), FuelList_Final_EF!$A$2:$B$65, 2, FALSE))</f>
        <v>65.583341148886291</v>
      </c>
      <c r="S7747" s="3">
        <f>Table1[[#This Row],[Generation (TWh)]]*10^9*VLOOKUP(Table1[[#This Row],[Turbine/Engine Technology]],Technology_HR!$A$2:$B$11,2,FALSE)*10^-6</f>
        <v>2438195.3279999997</v>
      </c>
      <c r="T7747" s="5">
        <f>Table1[[#This Row],[Fuel Consumption (mmBtu)]]*Table1[[#This Row],[Emission Factor (kg CO2/ mmBtu)]]*10^3</f>
        <v>159904995983.8447</v>
      </c>
      <c r="U7747" s="3">
        <f>Table1[[#This Row],[Emissions (g CO2)]]/(Table1[[#This Row],[Generation (TWh)]]*10^9)</f>
        <v>722.072586049238</v>
      </c>
    </row>
    <row r="7748" spans="1:21" x14ac:dyDescent="0.35">
      <c r="A7748" t="s">
        <v>2048</v>
      </c>
      <c r="B7748" t="s">
        <v>3243</v>
      </c>
      <c r="C7748" t="str">
        <f>SUBSTITUTE(Table1[[#This Row],[Fuel]],", ",",")</f>
        <v>fossil gas: natural gas,fossil liquids: fuel oil</v>
      </c>
      <c r="D7748" t="s">
        <v>3239</v>
      </c>
      <c r="E7748" t="s">
        <v>3275</v>
      </c>
      <c r="H7748" t="s">
        <v>3438</v>
      </c>
      <c r="I7748">
        <v>400</v>
      </c>
      <c r="J7748" t="s">
        <v>3446</v>
      </c>
      <c r="K7748">
        <v>2018</v>
      </c>
      <c r="L7748" t="s">
        <v>29</v>
      </c>
      <c r="M7748" t="s">
        <v>29</v>
      </c>
      <c r="N7748">
        <v>27.470486999999999</v>
      </c>
      <c r="O7748">
        <v>41.741056999999998</v>
      </c>
      <c r="P7748" t="s">
        <v>3580</v>
      </c>
      <c r="Q7748" s="3">
        <f>Table1[[#This Row],[Capacity (MW)]]*0.395*8760*10^-6</f>
        <v>1.38408</v>
      </c>
      <c r="R7748" s="3" cm="1">
        <f t="array" ref="R7748">AVERAGE(VLOOKUP(_xlfn.TEXTSPLIT(Table1[[#This Row],[Fuel (no space after comma)]], ","), FuelList_Final_EF!$A$2:$B$65, 2, FALSE))</f>
        <v>65.583341148886291</v>
      </c>
      <c r="S7748" s="3">
        <f>Table1[[#This Row],[Generation (TWh)]]*10^9*VLOOKUP(Table1[[#This Row],[Turbine/Engine Technology]],Technology_HR!$A$2:$B$11,2,FALSE)*10^-6</f>
        <v>10448419.92</v>
      </c>
      <c r="T7748" s="5">
        <f>Table1[[#This Row],[Fuel Consumption (mmBtu)]]*Table1[[#This Row],[Emission Factor (kg CO2/ mmBtu)]]*10^3</f>
        <v>685242288080.1792</v>
      </c>
      <c r="U7748" s="3">
        <f>Table1[[#This Row],[Emissions (g CO2)]]/(Table1[[#This Row],[Generation (TWh)]]*10^9)</f>
        <v>495.08864233294258</v>
      </c>
    </row>
    <row r="7749" spans="1:21" x14ac:dyDescent="0.35">
      <c r="A7749" t="s">
        <v>2047</v>
      </c>
      <c r="B7749" t="s">
        <v>3239</v>
      </c>
      <c r="C7749" t="str">
        <f>SUBSTITUTE(Table1[[#This Row],[Fuel]],", ",",")</f>
        <v>fossil gas: natural gas</v>
      </c>
      <c r="D7749" t="s">
        <v>3239</v>
      </c>
      <c r="H7749" t="s">
        <v>3436</v>
      </c>
      <c r="I7749">
        <v>80</v>
      </c>
      <c r="J7749" t="s">
        <v>3446</v>
      </c>
      <c r="K7749">
        <v>2016</v>
      </c>
      <c r="L7749" t="s">
        <v>29</v>
      </c>
      <c r="M7749" t="s">
        <v>29</v>
      </c>
      <c r="N7749">
        <v>24.803778000000001</v>
      </c>
      <c r="O7749">
        <v>49.352635999999997</v>
      </c>
      <c r="P7749" t="s">
        <v>3580</v>
      </c>
      <c r="Q7749" s="3">
        <f>Table1[[#This Row],[Capacity (MW)]]*0.395*8760*10^-6</f>
        <v>0.27681600000000001</v>
      </c>
      <c r="R7749" s="3" cm="1">
        <f t="array" ref="R7749">AVERAGE(VLOOKUP(_xlfn.TEXTSPLIT(Table1[[#This Row],[Fuel (no space after comma)]], ","), FuelList_Final_EF!$A$2:$B$65, 2, FALSE))</f>
        <v>53.06</v>
      </c>
      <c r="S7749" s="3">
        <f>Table1[[#This Row],[Generation (TWh)]]*10^9*VLOOKUP(Table1[[#This Row],[Turbine/Engine Technology]],Technology_HR!$A$2:$B$11,2,FALSE)*10^-6</f>
        <v>3047744.1599999997</v>
      </c>
      <c r="T7749" s="5">
        <f>Table1[[#This Row],[Fuel Consumption (mmBtu)]]*Table1[[#This Row],[Emission Factor (kg CO2/ mmBtu)]]*10^3</f>
        <v>161713305129.59998</v>
      </c>
      <c r="U7749" s="3">
        <f>Table1[[#This Row],[Emissions (g CO2)]]/(Table1[[#This Row],[Generation (TWh)]]*10^9)</f>
        <v>584.1905999999999</v>
      </c>
    </row>
    <row r="7750" spans="1:21" x14ac:dyDescent="0.35">
      <c r="A7750" t="s">
        <v>2047</v>
      </c>
      <c r="B7750" t="s">
        <v>3239</v>
      </c>
      <c r="C7750" t="str">
        <f>SUBSTITUTE(Table1[[#This Row],[Fuel]],", ",",")</f>
        <v>fossil gas: natural gas</v>
      </c>
      <c r="D7750" t="s">
        <v>3239</v>
      </c>
      <c r="H7750" t="s">
        <v>3436</v>
      </c>
      <c r="I7750">
        <v>80</v>
      </c>
      <c r="J7750" t="s">
        <v>3446</v>
      </c>
      <c r="K7750">
        <v>2016</v>
      </c>
      <c r="L7750" t="s">
        <v>29</v>
      </c>
      <c r="M7750" t="s">
        <v>29</v>
      </c>
      <c r="N7750">
        <v>24.803778000000001</v>
      </c>
      <c r="O7750">
        <v>49.352635999999997</v>
      </c>
      <c r="P7750" t="s">
        <v>3580</v>
      </c>
      <c r="Q7750" s="3">
        <f>Table1[[#This Row],[Capacity (MW)]]*0.395*8760*10^-6</f>
        <v>0.27681600000000001</v>
      </c>
      <c r="R7750" s="3" cm="1">
        <f t="array" ref="R7750">AVERAGE(VLOOKUP(_xlfn.TEXTSPLIT(Table1[[#This Row],[Fuel (no space after comma)]], ","), FuelList_Final_EF!$A$2:$B$65, 2, FALSE))</f>
        <v>53.06</v>
      </c>
      <c r="S7750" s="3">
        <f>Table1[[#This Row],[Generation (TWh)]]*10^9*VLOOKUP(Table1[[#This Row],[Turbine/Engine Technology]],Technology_HR!$A$2:$B$11,2,FALSE)*10^-6</f>
        <v>3047744.1599999997</v>
      </c>
      <c r="T7750" s="5">
        <f>Table1[[#This Row],[Fuel Consumption (mmBtu)]]*Table1[[#This Row],[Emission Factor (kg CO2/ mmBtu)]]*10^3</f>
        <v>161713305129.59998</v>
      </c>
      <c r="U7750" s="3">
        <f>Table1[[#This Row],[Emissions (g CO2)]]/(Table1[[#This Row],[Generation (TWh)]]*10^9)</f>
        <v>584.1905999999999</v>
      </c>
    </row>
    <row r="7751" spans="1:21" x14ac:dyDescent="0.35">
      <c r="A7751" t="s">
        <v>2052</v>
      </c>
      <c r="B7751" t="s">
        <v>3239</v>
      </c>
      <c r="C7751" t="str">
        <f>SUBSTITUTE(Table1[[#This Row],[Fuel]],", ",",")</f>
        <v>fossil gas: natural gas</v>
      </c>
      <c r="D7751" t="s">
        <v>3239</v>
      </c>
      <c r="H7751" t="s">
        <v>3436</v>
      </c>
      <c r="I7751">
        <v>320</v>
      </c>
      <c r="J7751" t="s">
        <v>3449</v>
      </c>
      <c r="K7751">
        <v>2025</v>
      </c>
      <c r="L7751" t="s">
        <v>29</v>
      </c>
      <c r="M7751" t="s">
        <v>29</v>
      </c>
      <c r="N7751">
        <v>24.507914</v>
      </c>
      <c r="O7751">
        <v>45.885536999999999</v>
      </c>
      <c r="P7751" t="s">
        <v>3580</v>
      </c>
      <c r="Q7751" s="3">
        <f>Table1[[#This Row],[Capacity (MW)]]*0.395*8760*10^-6</f>
        <v>1.107264</v>
      </c>
      <c r="R7751" s="3" cm="1">
        <f t="array" ref="R7751">AVERAGE(VLOOKUP(_xlfn.TEXTSPLIT(Table1[[#This Row],[Fuel (no space after comma)]], ","), FuelList_Final_EF!$A$2:$B$65, 2, FALSE))</f>
        <v>53.06</v>
      </c>
      <c r="S7751" s="3">
        <f>Table1[[#This Row],[Generation (TWh)]]*10^9*VLOOKUP(Table1[[#This Row],[Turbine/Engine Technology]],Technology_HR!$A$2:$B$11,2,FALSE)*10^-6</f>
        <v>12190976.639999999</v>
      </c>
      <c r="T7751" s="5">
        <f>Table1[[#This Row],[Fuel Consumption (mmBtu)]]*Table1[[#This Row],[Emission Factor (kg CO2/ mmBtu)]]*10^3</f>
        <v>646853220518.3999</v>
      </c>
      <c r="U7751" s="3">
        <f>Table1[[#This Row],[Emissions (g CO2)]]/(Table1[[#This Row],[Generation (TWh)]]*10^9)</f>
        <v>584.1905999999999</v>
      </c>
    </row>
    <row r="7752" spans="1:21" x14ac:dyDescent="0.35">
      <c r="A7752" t="s">
        <v>2048</v>
      </c>
      <c r="B7752" t="s">
        <v>3303</v>
      </c>
      <c r="C7752" t="str">
        <f>SUBSTITUTE(Table1[[#This Row],[Fuel]],", ",",")</f>
        <v>fossil liquids: crude oil,fossil liquids: diesel</v>
      </c>
      <c r="D7752" t="s">
        <v>3247</v>
      </c>
      <c r="E7752" t="s">
        <v>3258</v>
      </c>
      <c r="H7752" t="s">
        <v>3436</v>
      </c>
      <c r="I7752">
        <v>60</v>
      </c>
      <c r="J7752" t="s">
        <v>3446</v>
      </c>
      <c r="K7752">
        <v>2005</v>
      </c>
      <c r="L7752" t="s">
        <v>29</v>
      </c>
      <c r="M7752" t="s">
        <v>29</v>
      </c>
      <c r="N7752">
        <v>21.433094000000001</v>
      </c>
      <c r="O7752">
        <v>39.203892000000003</v>
      </c>
      <c r="P7752" t="s">
        <v>3580</v>
      </c>
      <c r="Q7752" s="3">
        <f>Table1[[#This Row],[Capacity (MW)]]*0.395*8760*10^-6</f>
        <v>0.20761200000000002</v>
      </c>
      <c r="R7752" s="3" cm="1">
        <f t="array" ref="R7752">AVERAGE(VLOOKUP(_xlfn.TEXTSPLIT(Table1[[#This Row],[Fuel (no space after comma)]], ","), FuelList_Final_EF!$A$2:$B$65, 2, FALSE))</f>
        <v>76.323341148886286</v>
      </c>
      <c r="S7752" s="3">
        <f>Table1[[#This Row],[Generation (TWh)]]*10^9*VLOOKUP(Table1[[#This Row],[Turbine/Engine Technology]],Technology_HR!$A$2:$B$11,2,FALSE)*10^-6</f>
        <v>2285808.1200000006</v>
      </c>
      <c r="T7752" s="5">
        <f>Table1[[#This Row],[Fuel Consumption (mmBtu)]]*Table1[[#This Row],[Emission Factor (kg CO2/ mmBtu)]]*10^3</f>
        <v>174460512943.65445</v>
      </c>
      <c r="U7752" s="3">
        <f>Table1[[#This Row],[Emissions (g CO2)]]/(Table1[[#This Row],[Generation (TWh)]]*10^9)</f>
        <v>840.31998604923808</v>
      </c>
    </row>
    <row r="7753" spans="1:21" x14ac:dyDescent="0.35">
      <c r="A7753" t="s">
        <v>2048</v>
      </c>
      <c r="B7753" t="s">
        <v>3303</v>
      </c>
      <c r="C7753" t="str">
        <f>SUBSTITUTE(Table1[[#This Row],[Fuel]],", ",",")</f>
        <v>fossil liquids: crude oil,fossil liquids: diesel</v>
      </c>
      <c r="D7753" t="s">
        <v>3247</v>
      </c>
      <c r="E7753" t="s">
        <v>3258</v>
      </c>
      <c r="H7753" t="s">
        <v>3436</v>
      </c>
      <c r="I7753">
        <v>60</v>
      </c>
      <c r="J7753" t="s">
        <v>3446</v>
      </c>
      <c r="K7753">
        <v>2005</v>
      </c>
      <c r="L7753" t="s">
        <v>29</v>
      </c>
      <c r="M7753" t="s">
        <v>29</v>
      </c>
      <c r="N7753">
        <v>21.433094000000001</v>
      </c>
      <c r="O7753">
        <v>39.203892000000003</v>
      </c>
      <c r="P7753" t="s">
        <v>3580</v>
      </c>
      <c r="Q7753" s="3">
        <f>Table1[[#This Row],[Capacity (MW)]]*0.395*8760*10^-6</f>
        <v>0.20761200000000002</v>
      </c>
      <c r="R7753" s="3" cm="1">
        <f t="array" ref="R7753">AVERAGE(VLOOKUP(_xlfn.TEXTSPLIT(Table1[[#This Row],[Fuel (no space after comma)]], ","), FuelList_Final_EF!$A$2:$B$65, 2, FALSE))</f>
        <v>76.323341148886286</v>
      </c>
      <c r="S7753" s="3">
        <f>Table1[[#This Row],[Generation (TWh)]]*10^9*VLOOKUP(Table1[[#This Row],[Turbine/Engine Technology]],Technology_HR!$A$2:$B$11,2,FALSE)*10^-6</f>
        <v>2285808.1200000006</v>
      </c>
      <c r="T7753" s="5">
        <f>Table1[[#This Row],[Fuel Consumption (mmBtu)]]*Table1[[#This Row],[Emission Factor (kg CO2/ mmBtu)]]*10^3</f>
        <v>174460512943.65445</v>
      </c>
      <c r="U7753" s="3">
        <f>Table1[[#This Row],[Emissions (g CO2)]]/(Table1[[#This Row],[Generation (TWh)]]*10^9)</f>
        <v>840.31998604923808</v>
      </c>
    </row>
    <row r="7754" spans="1:21" x14ac:dyDescent="0.35">
      <c r="A7754" t="s">
        <v>2048</v>
      </c>
      <c r="B7754" t="s">
        <v>3303</v>
      </c>
      <c r="C7754" t="str">
        <f>SUBSTITUTE(Table1[[#This Row],[Fuel]],", ",",")</f>
        <v>fossil liquids: crude oil,fossil liquids: diesel</v>
      </c>
      <c r="D7754" t="s">
        <v>3247</v>
      </c>
      <c r="E7754" t="s">
        <v>3258</v>
      </c>
      <c r="H7754" t="s">
        <v>3436</v>
      </c>
      <c r="I7754">
        <v>60</v>
      </c>
      <c r="J7754" t="s">
        <v>3446</v>
      </c>
      <c r="K7754">
        <v>2005</v>
      </c>
      <c r="L7754" t="s">
        <v>29</v>
      </c>
      <c r="M7754" t="s">
        <v>29</v>
      </c>
      <c r="N7754">
        <v>21.433094000000001</v>
      </c>
      <c r="O7754">
        <v>39.203892000000003</v>
      </c>
      <c r="P7754" t="s">
        <v>3580</v>
      </c>
      <c r="Q7754" s="3">
        <f>Table1[[#This Row],[Capacity (MW)]]*0.395*8760*10^-6</f>
        <v>0.20761200000000002</v>
      </c>
      <c r="R7754" s="3" cm="1">
        <f t="array" ref="R7754">AVERAGE(VLOOKUP(_xlfn.TEXTSPLIT(Table1[[#This Row],[Fuel (no space after comma)]], ","), FuelList_Final_EF!$A$2:$B$65, 2, FALSE))</f>
        <v>76.323341148886286</v>
      </c>
      <c r="S7754" s="3">
        <f>Table1[[#This Row],[Generation (TWh)]]*10^9*VLOOKUP(Table1[[#This Row],[Turbine/Engine Technology]],Technology_HR!$A$2:$B$11,2,FALSE)*10^-6</f>
        <v>2285808.1200000006</v>
      </c>
      <c r="T7754" s="5">
        <f>Table1[[#This Row],[Fuel Consumption (mmBtu)]]*Table1[[#This Row],[Emission Factor (kg CO2/ mmBtu)]]*10^3</f>
        <v>174460512943.65445</v>
      </c>
      <c r="U7754" s="3">
        <f>Table1[[#This Row],[Emissions (g CO2)]]/(Table1[[#This Row],[Generation (TWh)]]*10^9)</f>
        <v>840.31998604923808</v>
      </c>
    </row>
    <row r="7755" spans="1:21" x14ac:dyDescent="0.35">
      <c r="A7755" t="s">
        <v>2048</v>
      </c>
      <c r="B7755" t="s">
        <v>3303</v>
      </c>
      <c r="C7755" t="str">
        <f>SUBSTITUTE(Table1[[#This Row],[Fuel]],", ",",")</f>
        <v>fossil liquids: crude oil,fossil liquids: diesel</v>
      </c>
      <c r="D7755" t="s">
        <v>3247</v>
      </c>
      <c r="E7755" t="s">
        <v>3258</v>
      </c>
      <c r="H7755" t="s">
        <v>3436</v>
      </c>
      <c r="I7755">
        <v>60</v>
      </c>
      <c r="J7755" t="s">
        <v>3446</v>
      </c>
      <c r="K7755">
        <v>2005</v>
      </c>
      <c r="L7755" t="s">
        <v>29</v>
      </c>
      <c r="M7755" t="s">
        <v>29</v>
      </c>
      <c r="N7755">
        <v>21.433094000000001</v>
      </c>
      <c r="O7755">
        <v>39.203892000000003</v>
      </c>
      <c r="P7755" t="s">
        <v>3580</v>
      </c>
      <c r="Q7755" s="3">
        <f>Table1[[#This Row],[Capacity (MW)]]*0.395*8760*10^-6</f>
        <v>0.20761200000000002</v>
      </c>
      <c r="R7755" s="3" cm="1">
        <f t="array" ref="R7755">AVERAGE(VLOOKUP(_xlfn.TEXTSPLIT(Table1[[#This Row],[Fuel (no space after comma)]], ","), FuelList_Final_EF!$A$2:$B$65, 2, FALSE))</f>
        <v>76.323341148886286</v>
      </c>
      <c r="S7755" s="3">
        <f>Table1[[#This Row],[Generation (TWh)]]*10^9*VLOOKUP(Table1[[#This Row],[Turbine/Engine Technology]],Technology_HR!$A$2:$B$11,2,FALSE)*10^-6</f>
        <v>2285808.1200000006</v>
      </c>
      <c r="T7755" s="5">
        <f>Table1[[#This Row],[Fuel Consumption (mmBtu)]]*Table1[[#This Row],[Emission Factor (kg CO2/ mmBtu)]]*10^3</f>
        <v>174460512943.65445</v>
      </c>
      <c r="U7755" s="3">
        <f>Table1[[#This Row],[Emissions (g CO2)]]/(Table1[[#This Row],[Generation (TWh)]]*10^9)</f>
        <v>840.31998604923808</v>
      </c>
    </row>
    <row r="7756" spans="1:21" x14ac:dyDescent="0.35">
      <c r="A7756" t="s">
        <v>2048</v>
      </c>
      <c r="B7756" t="s">
        <v>3303</v>
      </c>
      <c r="C7756" t="str">
        <f>SUBSTITUTE(Table1[[#This Row],[Fuel]],", ",",")</f>
        <v>fossil liquids: crude oil,fossil liquids: diesel</v>
      </c>
      <c r="D7756" t="s">
        <v>3247</v>
      </c>
      <c r="E7756" t="s">
        <v>3258</v>
      </c>
      <c r="H7756" t="s">
        <v>3436</v>
      </c>
      <c r="I7756">
        <v>60</v>
      </c>
      <c r="J7756" t="s">
        <v>3446</v>
      </c>
      <c r="K7756">
        <v>2005</v>
      </c>
      <c r="L7756" t="s">
        <v>29</v>
      </c>
      <c r="M7756" t="s">
        <v>29</v>
      </c>
      <c r="N7756">
        <v>21.433094000000001</v>
      </c>
      <c r="O7756">
        <v>39.203892000000003</v>
      </c>
      <c r="P7756" t="s">
        <v>3580</v>
      </c>
      <c r="Q7756" s="3">
        <f>Table1[[#This Row],[Capacity (MW)]]*0.395*8760*10^-6</f>
        <v>0.20761200000000002</v>
      </c>
      <c r="R7756" s="3" cm="1">
        <f t="array" ref="R7756">AVERAGE(VLOOKUP(_xlfn.TEXTSPLIT(Table1[[#This Row],[Fuel (no space after comma)]], ","), FuelList_Final_EF!$A$2:$B$65, 2, FALSE))</f>
        <v>76.323341148886286</v>
      </c>
      <c r="S7756" s="3">
        <f>Table1[[#This Row],[Generation (TWh)]]*10^9*VLOOKUP(Table1[[#This Row],[Turbine/Engine Technology]],Technology_HR!$A$2:$B$11,2,FALSE)*10^-6</f>
        <v>2285808.1200000006</v>
      </c>
      <c r="T7756" s="5">
        <f>Table1[[#This Row],[Fuel Consumption (mmBtu)]]*Table1[[#This Row],[Emission Factor (kg CO2/ mmBtu)]]*10^3</f>
        <v>174460512943.65445</v>
      </c>
      <c r="U7756" s="3">
        <f>Table1[[#This Row],[Emissions (g CO2)]]/(Table1[[#This Row],[Generation (TWh)]]*10^9)</f>
        <v>840.31998604923808</v>
      </c>
    </row>
    <row r="7757" spans="1:21" x14ac:dyDescent="0.35">
      <c r="A7757" t="s">
        <v>2048</v>
      </c>
      <c r="B7757" t="s">
        <v>3303</v>
      </c>
      <c r="C7757" t="str">
        <f>SUBSTITUTE(Table1[[#This Row],[Fuel]],", ",",")</f>
        <v>fossil liquids: crude oil,fossil liquids: diesel</v>
      </c>
      <c r="D7757" t="s">
        <v>3247</v>
      </c>
      <c r="E7757" t="s">
        <v>3258</v>
      </c>
      <c r="H7757" t="s">
        <v>3436</v>
      </c>
      <c r="I7757">
        <v>60</v>
      </c>
      <c r="J7757" t="s">
        <v>3446</v>
      </c>
      <c r="K7757">
        <v>2005</v>
      </c>
      <c r="L7757" t="s">
        <v>29</v>
      </c>
      <c r="M7757" t="s">
        <v>29</v>
      </c>
      <c r="N7757">
        <v>21.433094000000001</v>
      </c>
      <c r="O7757">
        <v>39.203892000000003</v>
      </c>
      <c r="P7757" t="s">
        <v>3580</v>
      </c>
      <c r="Q7757" s="3">
        <f>Table1[[#This Row],[Capacity (MW)]]*0.395*8760*10^-6</f>
        <v>0.20761200000000002</v>
      </c>
      <c r="R7757" s="3" cm="1">
        <f t="array" ref="R7757">AVERAGE(VLOOKUP(_xlfn.TEXTSPLIT(Table1[[#This Row],[Fuel (no space after comma)]], ","), FuelList_Final_EF!$A$2:$B$65, 2, FALSE))</f>
        <v>76.323341148886286</v>
      </c>
      <c r="S7757" s="3">
        <f>Table1[[#This Row],[Generation (TWh)]]*10^9*VLOOKUP(Table1[[#This Row],[Turbine/Engine Technology]],Technology_HR!$A$2:$B$11,2,FALSE)*10^-6</f>
        <v>2285808.1200000006</v>
      </c>
      <c r="T7757" s="5">
        <f>Table1[[#This Row],[Fuel Consumption (mmBtu)]]*Table1[[#This Row],[Emission Factor (kg CO2/ mmBtu)]]*10^3</f>
        <v>174460512943.65445</v>
      </c>
      <c r="U7757" s="3">
        <f>Table1[[#This Row],[Emissions (g CO2)]]/(Table1[[#This Row],[Generation (TWh)]]*10^9)</f>
        <v>840.31998604923808</v>
      </c>
    </row>
    <row r="7758" spans="1:21" x14ac:dyDescent="0.35">
      <c r="A7758" t="s">
        <v>2048</v>
      </c>
      <c r="B7758" t="s">
        <v>3303</v>
      </c>
      <c r="C7758" t="str">
        <f>SUBSTITUTE(Table1[[#This Row],[Fuel]],", ",",")</f>
        <v>fossil liquids: crude oil,fossil liquids: diesel</v>
      </c>
      <c r="D7758" t="s">
        <v>3247</v>
      </c>
      <c r="E7758" t="s">
        <v>3258</v>
      </c>
      <c r="H7758" t="s">
        <v>3436</v>
      </c>
      <c r="I7758">
        <v>60</v>
      </c>
      <c r="J7758" t="s">
        <v>3446</v>
      </c>
      <c r="K7758">
        <v>2005</v>
      </c>
      <c r="L7758" t="s">
        <v>29</v>
      </c>
      <c r="M7758" t="s">
        <v>29</v>
      </c>
      <c r="N7758">
        <v>21.433094000000001</v>
      </c>
      <c r="O7758">
        <v>39.203892000000003</v>
      </c>
      <c r="P7758" t="s">
        <v>3580</v>
      </c>
      <c r="Q7758" s="3">
        <f>Table1[[#This Row],[Capacity (MW)]]*0.395*8760*10^-6</f>
        <v>0.20761200000000002</v>
      </c>
      <c r="R7758" s="3" cm="1">
        <f t="array" ref="R7758">AVERAGE(VLOOKUP(_xlfn.TEXTSPLIT(Table1[[#This Row],[Fuel (no space after comma)]], ","), FuelList_Final_EF!$A$2:$B$65, 2, FALSE))</f>
        <v>76.323341148886286</v>
      </c>
      <c r="S7758" s="3">
        <f>Table1[[#This Row],[Generation (TWh)]]*10^9*VLOOKUP(Table1[[#This Row],[Turbine/Engine Technology]],Technology_HR!$A$2:$B$11,2,FALSE)*10^-6</f>
        <v>2285808.1200000006</v>
      </c>
      <c r="T7758" s="5">
        <f>Table1[[#This Row],[Fuel Consumption (mmBtu)]]*Table1[[#This Row],[Emission Factor (kg CO2/ mmBtu)]]*10^3</f>
        <v>174460512943.65445</v>
      </c>
      <c r="U7758" s="3">
        <f>Table1[[#This Row],[Emissions (g CO2)]]/(Table1[[#This Row],[Generation (TWh)]]*10^9)</f>
        <v>840.31998604923808</v>
      </c>
    </row>
    <row r="7759" spans="1:21" x14ac:dyDescent="0.35">
      <c r="A7759" t="s">
        <v>2048</v>
      </c>
      <c r="B7759" t="s">
        <v>3303</v>
      </c>
      <c r="C7759" t="str">
        <f>SUBSTITUTE(Table1[[#This Row],[Fuel]],", ",",")</f>
        <v>fossil liquids: crude oil,fossil liquids: diesel</v>
      </c>
      <c r="D7759" t="s">
        <v>3247</v>
      </c>
      <c r="E7759" t="s">
        <v>3258</v>
      </c>
      <c r="H7759" t="s">
        <v>3436</v>
      </c>
      <c r="I7759">
        <v>60</v>
      </c>
      <c r="J7759" t="s">
        <v>3446</v>
      </c>
      <c r="K7759">
        <v>2005</v>
      </c>
      <c r="L7759" t="s">
        <v>29</v>
      </c>
      <c r="M7759" t="s">
        <v>29</v>
      </c>
      <c r="N7759">
        <v>21.433094000000001</v>
      </c>
      <c r="O7759">
        <v>39.203892000000003</v>
      </c>
      <c r="P7759" t="s">
        <v>3580</v>
      </c>
      <c r="Q7759" s="3">
        <f>Table1[[#This Row],[Capacity (MW)]]*0.395*8760*10^-6</f>
        <v>0.20761200000000002</v>
      </c>
      <c r="R7759" s="3" cm="1">
        <f t="array" ref="R7759">AVERAGE(VLOOKUP(_xlfn.TEXTSPLIT(Table1[[#This Row],[Fuel (no space after comma)]], ","), FuelList_Final_EF!$A$2:$B$65, 2, FALSE))</f>
        <v>76.323341148886286</v>
      </c>
      <c r="S7759" s="3">
        <f>Table1[[#This Row],[Generation (TWh)]]*10^9*VLOOKUP(Table1[[#This Row],[Turbine/Engine Technology]],Technology_HR!$A$2:$B$11,2,FALSE)*10^-6</f>
        <v>2285808.1200000006</v>
      </c>
      <c r="T7759" s="5">
        <f>Table1[[#This Row],[Fuel Consumption (mmBtu)]]*Table1[[#This Row],[Emission Factor (kg CO2/ mmBtu)]]*10^3</f>
        <v>174460512943.65445</v>
      </c>
      <c r="U7759" s="3">
        <f>Table1[[#This Row],[Emissions (g CO2)]]/(Table1[[#This Row],[Generation (TWh)]]*10^9)</f>
        <v>840.31998604923808</v>
      </c>
    </row>
    <row r="7760" spans="1:21" x14ac:dyDescent="0.35">
      <c r="A7760" t="s">
        <v>2048</v>
      </c>
      <c r="B7760" t="s">
        <v>3303</v>
      </c>
      <c r="C7760" t="str">
        <f>SUBSTITUTE(Table1[[#This Row],[Fuel]],", ",",")</f>
        <v>fossil liquids: crude oil,fossil liquids: diesel</v>
      </c>
      <c r="D7760" t="s">
        <v>3247</v>
      </c>
      <c r="E7760" t="s">
        <v>3258</v>
      </c>
      <c r="H7760" t="s">
        <v>3436</v>
      </c>
      <c r="I7760">
        <v>51.7</v>
      </c>
      <c r="J7760" t="s">
        <v>3446</v>
      </c>
      <c r="K7760">
        <v>1984</v>
      </c>
      <c r="L7760" t="s">
        <v>29</v>
      </c>
      <c r="M7760" t="s">
        <v>29</v>
      </c>
      <c r="N7760">
        <v>21.433094000000001</v>
      </c>
      <c r="O7760">
        <v>39.203892000000003</v>
      </c>
      <c r="P7760" t="s">
        <v>3580</v>
      </c>
      <c r="Q7760" s="3">
        <f>Table1[[#This Row],[Capacity (MW)]]*0.395*8760*10^-6</f>
        <v>0.17889234000000001</v>
      </c>
      <c r="R7760" s="3" cm="1">
        <f t="array" ref="R7760">AVERAGE(VLOOKUP(_xlfn.TEXTSPLIT(Table1[[#This Row],[Fuel (no space after comma)]], ","), FuelList_Final_EF!$A$2:$B$65, 2, FALSE))</f>
        <v>76.323341148886286</v>
      </c>
      <c r="S7760" s="3">
        <f>Table1[[#This Row],[Generation (TWh)]]*10^9*VLOOKUP(Table1[[#This Row],[Turbine/Engine Technology]],Technology_HR!$A$2:$B$11,2,FALSE)*10^-6</f>
        <v>1969604.6634</v>
      </c>
      <c r="T7760" s="5">
        <f>Table1[[#This Row],[Fuel Consumption (mmBtu)]]*Table1[[#This Row],[Emission Factor (kg CO2/ mmBtu)]]*10^3</f>
        <v>150326808653.11554</v>
      </c>
      <c r="U7760" s="3">
        <f>Table1[[#This Row],[Emissions (g CO2)]]/(Table1[[#This Row],[Generation (TWh)]]*10^9)</f>
        <v>840.31998604923797</v>
      </c>
    </row>
    <row r="7761" spans="1:21" x14ac:dyDescent="0.35">
      <c r="A7761" t="s">
        <v>2048</v>
      </c>
      <c r="B7761" t="s">
        <v>3303</v>
      </c>
      <c r="C7761" t="str">
        <f>SUBSTITUTE(Table1[[#This Row],[Fuel]],", ",",")</f>
        <v>fossil liquids: crude oil,fossil liquids: diesel</v>
      </c>
      <c r="D7761" t="s">
        <v>3247</v>
      </c>
      <c r="E7761" t="s">
        <v>3258</v>
      </c>
      <c r="H7761" t="s">
        <v>3436</v>
      </c>
      <c r="I7761">
        <v>51.7</v>
      </c>
      <c r="J7761" t="s">
        <v>3446</v>
      </c>
      <c r="K7761">
        <v>1984</v>
      </c>
      <c r="L7761" t="s">
        <v>29</v>
      </c>
      <c r="M7761" t="s">
        <v>29</v>
      </c>
      <c r="N7761">
        <v>21.433094000000001</v>
      </c>
      <c r="O7761">
        <v>39.203892000000003</v>
      </c>
      <c r="P7761" t="s">
        <v>3580</v>
      </c>
      <c r="Q7761" s="3">
        <f>Table1[[#This Row],[Capacity (MW)]]*0.395*8760*10^-6</f>
        <v>0.17889234000000001</v>
      </c>
      <c r="R7761" s="3" cm="1">
        <f t="array" ref="R7761">AVERAGE(VLOOKUP(_xlfn.TEXTSPLIT(Table1[[#This Row],[Fuel (no space after comma)]], ","), FuelList_Final_EF!$A$2:$B$65, 2, FALSE))</f>
        <v>76.323341148886286</v>
      </c>
      <c r="S7761" s="3">
        <f>Table1[[#This Row],[Generation (TWh)]]*10^9*VLOOKUP(Table1[[#This Row],[Turbine/Engine Technology]],Technology_HR!$A$2:$B$11,2,FALSE)*10^-6</f>
        <v>1969604.6634</v>
      </c>
      <c r="T7761" s="5">
        <f>Table1[[#This Row],[Fuel Consumption (mmBtu)]]*Table1[[#This Row],[Emission Factor (kg CO2/ mmBtu)]]*10^3</f>
        <v>150326808653.11554</v>
      </c>
      <c r="U7761" s="3">
        <f>Table1[[#This Row],[Emissions (g CO2)]]/(Table1[[#This Row],[Generation (TWh)]]*10^9)</f>
        <v>840.31998604923797</v>
      </c>
    </row>
    <row r="7762" spans="1:21" x14ac:dyDescent="0.35">
      <c r="A7762" t="s">
        <v>2048</v>
      </c>
      <c r="B7762" t="s">
        <v>3303</v>
      </c>
      <c r="C7762" t="str">
        <f>SUBSTITUTE(Table1[[#This Row],[Fuel]],", ",",")</f>
        <v>fossil liquids: crude oil,fossil liquids: diesel</v>
      </c>
      <c r="D7762" t="s">
        <v>3247</v>
      </c>
      <c r="E7762" t="s">
        <v>3258</v>
      </c>
      <c r="H7762" t="s">
        <v>3436</v>
      </c>
      <c r="I7762">
        <v>51.7</v>
      </c>
      <c r="J7762" t="s">
        <v>3446</v>
      </c>
      <c r="K7762">
        <v>1984</v>
      </c>
      <c r="L7762" t="s">
        <v>29</v>
      </c>
      <c r="M7762" t="s">
        <v>29</v>
      </c>
      <c r="N7762">
        <v>21.433094000000001</v>
      </c>
      <c r="O7762">
        <v>39.203892000000003</v>
      </c>
      <c r="P7762" t="s">
        <v>3580</v>
      </c>
      <c r="Q7762" s="3">
        <f>Table1[[#This Row],[Capacity (MW)]]*0.395*8760*10^-6</f>
        <v>0.17889234000000001</v>
      </c>
      <c r="R7762" s="3" cm="1">
        <f t="array" ref="R7762">AVERAGE(VLOOKUP(_xlfn.TEXTSPLIT(Table1[[#This Row],[Fuel (no space after comma)]], ","), FuelList_Final_EF!$A$2:$B$65, 2, FALSE))</f>
        <v>76.323341148886286</v>
      </c>
      <c r="S7762" s="3">
        <f>Table1[[#This Row],[Generation (TWh)]]*10^9*VLOOKUP(Table1[[#This Row],[Turbine/Engine Technology]],Technology_HR!$A$2:$B$11,2,FALSE)*10^-6</f>
        <v>1969604.6634</v>
      </c>
      <c r="T7762" s="5">
        <f>Table1[[#This Row],[Fuel Consumption (mmBtu)]]*Table1[[#This Row],[Emission Factor (kg CO2/ mmBtu)]]*10^3</f>
        <v>150326808653.11554</v>
      </c>
      <c r="U7762" s="3">
        <f>Table1[[#This Row],[Emissions (g CO2)]]/(Table1[[#This Row],[Generation (TWh)]]*10^9)</f>
        <v>840.31998604923797</v>
      </c>
    </row>
    <row r="7763" spans="1:21" x14ac:dyDescent="0.35">
      <c r="A7763" t="s">
        <v>2048</v>
      </c>
      <c r="B7763" t="s">
        <v>3303</v>
      </c>
      <c r="C7763" t="str">
        <f>SUBSTITUTE(Table1[[#This Row],[Fuel]],", ",",")</f>
        <v>fossil liquids: crude oil,fossil liquids: diesel</v>
      </c>
      <c r="D7763" t="s">
        <v>3247</v>
      </c>
      <c r="E7763" t="s">
        <v>3258</v>
      </c>
      <c r="H7763" t="s">
        <v>3436</v>
      </c>
      <c r="I7763">
        <v>51.7</v>
      </c>
      <c r="J7763" t="s">
        <v>3446</v>
      </c>
      <c r="K7763">
        <v>1984</v>
      </c>
      <c r="L7763" t="s">
        <v>29</v>
      </c>
      <c r="M7763" t="s">
        <v>29</v>
      </c>
      <c r="N7763">
        <v>21.433094000000001</v>
      </c>
      <c r="O7763">
        <v>39.203892000000003</v>
      </c>
      <c r="P7763" t="s">
        <v>3580</v>
      </c>
      <c r="Q7763" s="3">
        <f>Table1[[#This Row],[Capacity (MW)]]*0.395*8760*10^-6</f>
        <v>0.17889234000000001</v>
      </c>
      <c r="R7763" s="3" cm="1">
        <f t="array" ref="R7763">AVERAGE(VLOOKUP(_xlfn.TEXTSPLIT(Table1[[#This Row],[Fuel (no space after comma)]], ","), FuelList_Final_EF!$A$2:$B$65, 2, FALSE))</f>
        <v>76.323341148886286</v>
      </c>
      <c r="S7763" s="3">
        <f>Table1[[#This Row],[Generation (TWh)]]*10^9*VLOOKUP(Table1[[#This Row],[Turbine/Engine Technology]],Technology_HR!$A$2:$B$11,2,FALSE)*10^-6</f>
        <v>1969604.6634</v>
      </c>
      <c r="T7763" s="5">
        <f>Table1[[#This Row],[Fuel Consumption (mmBtu)]]*Table1[[#This Row],[Emission Factor (kg CO2/ mmBtu)]]*10^3</f>
        <v>150326808653.11554</v>
      </c>
      <c r="U7763" s="3">
        <f>Table1[[#This Row],[Emissions (g CO2)]]/(Table1[[#This Row],[Generation (TWh)]]*10^9)</f>
        <v>840.31998604923797</v>
      </c>
    </row>
    <row r="7764" spans="1:21" x14ac:dyDescent="0.35">
      <c r="A7764" t="s">
        <v>2048</v>
      </c>
      <c r="B7764" t="s">
        <v>3303</v>
      </c>
      <c r="C7764" t="str">
        <f>SUBSTITUTE(Table1[[#This Row],[Fuel]],", ",",")</f>
        <v>fossil liquids: crude oil,fossil liquids: diesel</v>
      </c>
      <c r="D7764" t="s">
        <v>3247</v>
      </c>
      <c r="E7764" t="s">
        <v>3258</v>
      </c>
      <c r="H7764" t="s">
        <v>3436</v>
      </c>
      <c r="I7764">
        <v>51.7</v>
      </c>
      <c r="J7764" t="s">
        <v>3446</v>
      </c>
      <c r="K7764">
        <v>1984</v>
      </c>
      <c r="L7764" t="s">
        <v>29</v>
      </c>
      <c r="M7764" t="s">
        <v>29</v>
      </c>
      <c r="N7764">
        <v>21.433094000000001</v>
      </c>
      <c r="O7764">
        <v>39.203892000000003</v>
      </c>
      <c r="P7764" t="s">
        <v>3580</v>
      </c>
      <c r="Q7764" s="3">
        <f>Table1[[#This Row],[Capacity (MW)]]*0.395*8760*10^-6</f>
        <v>0.17889234000000001</v>
      </c>
      <c r="R7764" s="3" cm="1">
        <f t="array" ref="R7764">AVERAGE(VLOOKUP(_xlfn.TEXTSPLIT(Table1[[#This Row],[Fuel (no space after comma)]], ","), FuelList_Final_EF!$A$2:$B$65, 2, FALSE))</f>
        <v>76.323341148886286</v>
      </c>
      <c r="S7764" s="3">
        <f>Table1[[#This Row],[Generation (TWh)]]*10^9*VLOOKUP(Table1[[#This Row],[Turbine/Engine Technology]],Technology_HR!$A$2:$B$11,2,FALSE)*10^-6</f>
        <v>1969604.6634</v>
      </c>
      <c r="T7764" s="5">
        <f>Table1[[#This Row],[Fuel Consumption (mmBtu)]]*Table1[[#This Row],[Emission Factor (kg CO2/ mmBtu)]]*10^3</f>
        <v>150326808653.11554</v>
      </c>
      <c r="U7764" s="3">
        <f>Table1[[#This Row],[Emissions (g CO2)]]/(Table1[[#This Row],[Generation (TWh)]]*10^9)</f>
        <v>840.31998604923797</v>
      </c>
    </row>
    <row r="7765" spans="1:21" x14ac:dyDescent="0.35">
      <c r="A7765" t="s">
        <v>2048</v>
      </c>
      <c r="B7765" t="s">
        <v>3303</v>
      </c>
      <c r="C7765" t="str">
        <f>SUBSTITUTE(Table1[[#This Row],[Fuel]],", ",",")</f>
        <v>fossil liquids: crude oil,fossil liquids: diesel</v>
      </c>
      <c r="D7765" t="s">
        <v>3247</v>
      </c>
      <c r="E7765" t="s">
        <v>3258</v>
      </c>
      <c r="H7765" t="s">
        <v>3436</v>
      </c>
      <c r="I7765">
        <v>51.7</v>
      </c>
      <c r="J7765" t="s">
        <v>3446</v>
      </c>
      <c r="K7765">
        <v>1984</v>
      </c>
      <c r="L7765" t="s">
        <v>29</v>
      </c>
      <c r="M7765" t="s">
        <v>29</v>
      </c>
      <c r="N7765">
        <v>21.433094000000001</v>
      </c>
      <c r="O7765">
        <v>39.203892000000003</v>
      </c>
      <c r="P7765" t="s">
        <v>3580</v>
      </c>
      <c r="Q7765" s="3">
        <f>Table1[[#This Row],[Capacity (MW)]]*0.395*8760*10^-6</f>
        <v>0.17889234000000001</v>
      </c>
      <c r="R7765" s="3" cm="1">
        <f t="array" ref="R7765">AVERAGE(VLOOKUP(_xlfn.TEXTSPLIT(Table1[[#This Row],[Fuel (no space after comma)]], ","), FuelList_Final_EF!$A$2:$B$65, 2, FALSE))</f>
        <v>76.323341148886286</v>
      </c>
      <c r="S7765" s="3">
        <f>Table1[[#This Row],[Generation (TWh)]]*10^9*VLOOKUP(Table1[[#This Row],[Turbine/Engine Technology]],Technology_HR!$A$2:$B$11,2,FALSE)*10^-6</f>
        <v>1969604.6634</v>
      </c>
      <c r="T7765" s="5">
        <f>Table1[[#This Row],[Fuel Consumption (mmBtu)]]*Table1[[#This Row],[Emission Factor (kg CO2/ mmBtu)]]*10^3</f>
        <v>150326808653.11554</v>
      </c>
      <c r="U7765" s="3">
        <f>Table1[[#This Row],[Emissions (g CO2)]]/(Table1[[#This Row],[Generation (TWh)]]*10^9)</f>
        <v>840.31998604923797</v>
      </c>
    </row>
    <row r="7766" spans="1:21" x14ac:dyDescent="0.35">
      <c r="A7766" t="s">
        <v>2048</v>
      </c>
      <c r="B7766" t="s">
        <v>3303</v>
      </c>
      <c r="C7766" t="str">
        <f>SUBSTITUTE(Table1[[#This Row],[Fuel]],", ",",")</f>
        <v>fossil liquids: crude oil,fossil liquids: diesel</v>
      </c>
      <c r="D7766" t="s">
        <v>3247</v>
      </c>
      <c r="E7766" t="s">
        <v>3258</v>
      </c>
      <c r="H7766" t="s">
        <v>3436</v>
      </c>
      <c r="I7766">
        <v>51.7</v>
      </c>
      <c r="J7766" t="s">
        <v>3446</v>
      </c>
      <c r="K7766">
        <v>1984</v>
      </c>
      <c r="L7766" t="s">
        <v>29</v>
      </c>
      <c r="M7766" t="s">
        <v>29</v>
      </c>
      <c r="N7766">
        <v>21.433094000000001</v>
      </c>
      <c r="O7766">
        <v>39.203892000000003</v>
      </c>
      <c r="P7766" t="s">
        <v>3580</v>
      </c>
      <c r="Q7766" s="3">
        <f>Table1[[#This Row],[Capacity (MW)]]*0.395*8760*10^-6</f>
        <v>0.17889234000000001</v>
      </c>
      <c r="R7766" s="3" cm="1">
        <f t="array" ref="R7766">AVERAGE(VLOOKUP(_xlfn.TEXTSPLIT(Table1[[#This Row],[Fuel (no space after comma)]], ","), FuelList_Final_EF!$A$2:$B$65, 2, FALSE))</f>
        <v>76.323341148886286</v>
      </c>
      <c r="S7766" s="3">
        <f>Table1[[#This Row],[Generation (TWh)]]*10^9*VLOOKUP(Table1[[#This Row],[Turbine/Engine Technology]],Technology_HR!$A$2:$B$11,2,FALSE)*10^-6</f>
        <v>1969604.6634</v>
      </c>
      <c r="T7766" s="5">
        <f>Table1[[#This Row],[Fuel Consumption (mmBtu)]]*Table1[[#This Row],[Emission Factor (kg CO2/ mmBtu)]]*10^3</f>
        <v>150326808653.11554</v>
      </c>
      <c r="U7766" s="3">
        <f>Table1[[#This Row],[Emissions (g CO2)]]/(Table1[[#This Row],[Generation (TWh)]]*10^9)</f>
        <v>840.31998604923797</v>
      </c>
    </row>
    <row r="7767" spans="1:21" x14ac:dyDescent="0.35">
      <c r="A7767" t="s">
        <v>2048</v>
      </c>
      <c r="B7767" t="s">
        <v>3303</v>
      </c>
      <c r="C7767" t="str">
        <f>SUBSTITUTE(Table1[[#This Row],[Fuel]],", ",",")</f>
        <v>fossil liquids: crude oil,fossil liquids: diesel</v>
      </c>
      <c r="D7767" t="s">
        <v>3247</v>
      </c>
      <c r="E7767" t="s">
        <v>3258</v>
      </c>
      <c r="H7767" t="s">
        <v>3436</v>
      </c>
      <c r="I7767">
        <v>51.7</v>
      </c>
      <c r="J7767" t="s">
        <v>3446</v>
      </c>
      <c r="K7767">
        <v>1984</v>
      </c>
      <c r="L7767" t="s">
        <v>29</v>
      </c>
      <c r="M7767" t="s">
        <v>29</v>
      </c>
      <c r="N7767">
        <v>21.433094000000001</v>
      </c>
      <c r="O7767">
        <v>39.203892000000003</v>
      </c>
      <c r="P7767" t="s">
        <v>3580</v>
      </c>
      <c r="Q7767" s="3">
        <f>Table1[[#This Row],[Capacity (MW)]]*0.395*8760*10^-6</f>
        <v>0.17889234000000001</v>
      </c>
      <c r="R7767" s="3" cm="1">
        <f t="array" ref="R7767">AVERAGE(VLOOKUP(_xlfn.TEXTSPLIT(Table1[[#This Row],[Fuel (no space after comma)]], ","), FuelList_Final_EF!$A$2:$B$65, 2, FALSE))</f>
        <v>76.323341148886286</v>
      </c>
      <c r="S7767" s="3">
        <f>Table1[[#This Row],[Generation (TWh)]]*10^9*VLOOKUP(Table1[[#This Row],[Turbine/Engine Technology]],Technology_HR!$A$2:$B$11,2,FALSE)*10^-6</f>
        <v>1969604.6634</v>
      </c>
      <c r="T7767" s="5">
        <f>Table1[[#This Row],[Fuel Consumption (mmBtu)]]*Table1[[#This Row],[Emission Factor (kg CO2/ mmBtu)]]*10^3</f>
        <v>150326808653.11554</v>
      </c>
      <c r="U7767" s="3">
        <f>Table1[[#This Row],[Emissions (g CO2)]]/(Table1[[#This Row],[Generation (TWh)]]*10^9)</f>
        <v>840.31998604923797</v>
      </c>
    </row>
    <row r="7768" spans="1:21" x14ac:dyDescent="0.35">
      <c r="A7768" t="s">
        <v>2048</v>
      </c>
      <c r="B7768" t="s">
        <v>3303</v>
      </c>
      <c r="C7768" t="str">
        <f>SUBSTITUTE(Table1[[#This Row],[Fuel]],", ",",")</f>
        <v>fossil liquids: crude oil,fossil liquids: diesel</v>
      </c>
      <c r="D7768" t="s">
        <v>3247</v>
      </c>
      <c r="E7768" t="s">
        <v>3258</v>
      </c>
      <c r="H7768" t="s">
        <v>3436</v>
      </c>
      <c r="I7768">
        <v>51.7</v>
      </c>
      <c r="J7768" t="s">
        <v>3446</v>
      </c>
      <c r="K7768">
        <v>1984</v>
      </c>
      <c r="L7768" t="s">
        <v>29</v>
      </c>
      <c r="M7768" t="s">
        <v>29</v>
      </c>
      <c r="N7768">
        <v>21.433094000000001</v>
      </c>
      <c r="O7768">
        <v>39.203892000000003</v>
      </c>
      <c r="P7768" t="s">
        <v>3580</v>
      </c>
      <c r="Q7768" s="3">
        <f>Table1[[#This Row],[Capacity (MW)]]*0.395*8760*10^-6</f>
        <v>0.17889234000000001</v>
      </c>
      <c r="R7768" s="3" cm="1">
        <f t="array" ref="R7768">AVERAGE(VLOOKUP(_xlfn.TEXTSPLIT(Table1[[#This Row],[Fuel (no space after comma)]], ","), FuelList_Final_EF!$A$2:$B$65, 2, FALSE))</f>
        <v>76.323341148886286</v>
      </c>
      <c r="S7768" s="3">
        <f>Table1[[#This Row],[Generation (TWh)]]*10^9*VLOOKUP(Table1[[#This Row],[Turbine/Engine Technology]],Technology_HR!$A$2:$B$11,2,FALSE)*10^-6</f>
        <v>1969604.6634</v>
      </c>
      <c r="T7768" s="5">
        <f>Table1[[#This Row],[Fuel Consumption (mmBtu)]]*Table1[[#This Row],[Emission Factor (kg CO2/ mmBtu)]]*10^3</f>
        <v>150326808653.11554</v>
      </c>
      <c r="U7768" s="3">
        <f>Table1[[#This Row],[Emissions (g CO2)]]/(Table1[[#This Row],[Generation (TWh)]]*10^9)</f>
        <v>840.31998604923797</v>
      </c>
    </row>
    <row r="7769" spans="1:21" x14ac:dyDescent="0.35">
      <c r="A7769" t="s">
        <v>2048</v>
      </c>
      <c r="B7769" t="s">
        <v>3303</v>
      </c>
      <c r="C7769" t="str">
        <f>SUBSTITUTE(Table1[[#This Row],[Fuel]],", ",",")</f>
        <v>fossil liquids: crude oil,fossil liquids: diesel</v>
      </c>
      <c r="D7769" t="s">
        <v>3247</v>
      </c>
      <c r="E7769" t="s">
        <v>3258</v>
      </c>
      <c r="H7769" t="s">
        <v>3436</v>
      </c>
      <c r="I7769">
        <v>51.7</v>
      </c>
      <c r="J7769" t="s">
        <v>3446</v>
      </c>
      <c r="K7769">
        <v>1984</v>
      </c>
      <c r="L7769" t="s">
        <v>29</v>
      </c>
      <c r="M7769" t="s">
        <v>29</v>
      </c>
      <c r="N7769">
        <v>21.433094000000001</v>
      </c>
      <c r="O7769">
        <v>39.203892000000003</v>
      </c>
      <c r="P7769" t="s">
        <v>3580</v>
      </c>
      <c r="Q7769" s="3">
        <f>Table1[[#This Row],[Capacity (MW)]]*0.395*8760*10^-6</f>
        <v>0.17889234000000001</v>
      </c>
      <c r="R7769" s="3" cm="1">
        <f t="array" ref="R7769">AVERAGE(VLOOKUP(_xlfn.TEXTSPLIT(Table1[[#This Row],[Fuel (no space after comma)]], ","), FuelList_Final_EF!$A$2:$B$65, 2, FALSE))</f>
        <v>76.323341148886286</v>
      </c>
      <c r="S7769" s="3">
        <f>Table1[[#This Row],[Generation (TWh)]]*10^9*VLOOKUP(Table1[[#This Row],[Turbine/Engine Technology]],Technology_HR!$A$2:$B$11,2,FALSE)*10^-6</f>
        <v>1969604.6634</v>
      </c>
      <c r="T7769" s="5">
        <f>Table1[[#This Row],[Fuel Consumption (mmBtu)]]*Table1[[#This Row],[Emission Factor (kg CO2/ mmBtu)]]*10^3</f>
        <v>150326808653.11554</v>
      </c>
      <c r="U7769" s="3">
        <f>Table1[[#This Row],[Emissions (g CO2)]]/(Table1[[#This Row],[Generation (TWh)]]*10^9)</f>
        <v>840.31998604923797</v>
      </c>
    </row>
    <row r="7770" spans="1:21" x14ac:dyDescent="0.35">
      <c r="A7770" t="s">
        <v>2048</v>
      </c>
      <c r="B7770" t="s">
        <v>3303</v>
      </c>
      <c r="C7770" t="str">
        <f>SUBSTITUTE(Table1[[#This Row],[Fuel]],", ",",")</f>
        <v>fossil liquids: crude oil,fossil liquids: diesel</v>
      </c>
      <c r="D7770" t="s">
        <v>3247</v>
      </c>
      <c r="E7770" t="s">
        <v>3258</v>
      </c>
      <c r="H7770" t="s">
        <v>3436</v>
      </c>
      <c r="I7770">
        <v>51.7</v>
      </c>
      <c r="J7770" t="s">
        <v>3446</v>
      </c>
      <c r="K7770">
        <v>1984</v>
      </c>
      <c r="L7770" t="s">
        <v>29</v>
      </c>
      <c r="M7770" t="s">
        <v>29</v>
      </c>
      <c r="N7770">
        <v>21.433094000000001</v>
      </c>
      <c r="O7770">
        <v>39.203892000000003</v>
      </c>
      <c r="P7770" t="s">
        <v>3580</v>
      </c>
      <c r="Q7770" s="3">
        <f>Table1[[#This Row],[Capacity (MW)]]*0.395*8760*10^-6</f>
        <v>0.17889234000000001</v>
      </c>
      <c r="R7770" s="3" cm="1">
        <f t="array" ref="R7770">AVERAGE(VLOOKUP(_xlfn.TEXTSPLIT(Table1[[#This Row],[Fuel (no space after comma)]], ","), FuelList_Final_EF!$A$2:$B$65, 2, FALSE))</f>
        <v>76.323341148886286</v>
      </c>
      <c r="S7770" s="3">
        <f>Table1[[#This Row],[Generation (TWh)]]*10^9*VLOOKUP(Table1[[#This Row],[Turbine/Engine Technology]],Technology_HR!$A$2:$B$11,2,FALSE)*10^-6</f>
        <v>1969604.6634</v>
      </c>
      <c r="T7770" s="5">
        <f>Table1[[#This Row],[Fuel Consumption (mmBtu)]]*Table1[[#This Row],[Emission Factor (kg CO2/ mmBtu)]]*10^3</f>
        <v>150326808653.11554</v>
      </c>
      <c r="U7770" s="3">
        <f>Table1[[#This Row],[Emissions (g CO2)]]/(Table1[[#This Row],[Generation (TWh)]]*10^9)</f>
        <v>840.31998604923797</v>
      </c>
    </row>
    <row r="7771" spans="1:21" x14ac:dyDescent="0.35">
      <c r="A7771" t="s">
        <v>2048</v>
      </c>
      <c r="B7771" t="s">
        <v>3303</v>
      </c>
      <c r="C7771" t="str">
        <f>SUBSTITUTE(Table1[[#This Row],[Fuel]],", ",",")</f>
        <v>fossil liquids: crude oil,fossil liquids: diesel</v>
      </c>
      <c r="D7771" t="s">
        <v>3247</v>
      </c>
      <c r="E7771" t="s">
        <v>3258</v>
      </c>
      <c r="H7771" t="s">
        <v>3436</v>
      </c>
      <c r="I7771">
        <v>51.7</v>
      </c>
      <c r="J7771" t="s">
        <v>3446</v>
      </c>
      <c r="K7771">
        <v>1984</v>
      </c>
      <c r="L7771" t="s">
        <v>29</v>
      </c>
      <c r="M7771" t="s">
        <v>29</v>
      </c>
      <c r="N7771">
        <v>21.433094000000001</v>
      </c>
      <c r="O7771">
        <v>39.203892000000003</v>
      </c>
      <c r="P7771" t="s">
        <v>3580</v>
      </c>
      <c r="Q7771" s="3">
        <f>Table1[[#This Row],[Capacity (MW)]]*0.395*8760*10^-6</f>
        <v>0.17889234000000001</v>
      </c>
      <c r="R7771" s="3" cm="1">
        <f t="array" ref="R7771">AVERAGE(VLOOKUP(_xlfn.TEXTSPLIT(Table1[[#This Row],[Fuel (no space after comma)]], ","), FuelList_Final_EF!$A$2:$B$65, 2, FALSE))</f>
        <v>76.323341148886286</v>
      </c>
      <c r="S7771" s="3">
        <f>Table1[[#This Row],[Generation (TWh)]]*10^9*VLOOKUP(Table1[[#This Row],[Turbine/Engine Technology]],Technology_HR!$A$2:$B$11,2,FALSE)*10^-6</f>
        <v>1969604.6634</v>
      </c>
      <c r="T7771" s="5">
        <f>Table1[[#This Row],[Fuel Consumption (mmBtu)]]*Table1[[#This Row],[Emission Factor (kg CO2/ mmBtu)]]*10^3</f>
        <v>150326808653.11554</v>
      </c>
      <c r="U7771" s="3">
        <f>Table1[[#This Row],[Emissions (g CO2)]]/(Table1[[#This Row],[Generation (TWh)]]*10^9)</f>
        <v>840.31998604923797</v>
      </c>
    </row>
    <row r="7772" spans="1:21" x14ac:dyDescent="0.35">
      <c r="A7772" t="s">
        <v>2048</v>
      </c>
      <c r="B7772" t="s">
        <v>3303</v>
      </c>
      <c r="C7772" t="str">
        <f>SUBSTITUTE(Table1[[#This Row],[Fuel]],", ",",")</f>
        <v>fossil liquids: crude oil,fossil liquids: diesel</v>
      </c>
      <c r="D7772" t="s">
        <v>3247</v>
      </c>
      <c r="E7772" t="s">
        <v>3258</v>
      </c>
      <c r="H7772" t="s">
        <v>3436</v>
      </c>
      <c r="I7772">
        <v>51.7</v>
      </c>
      <c r="J7772" t="s">
        <v>3446</v>
      </c>
      <c r="K7772">
        <v>1984</v>
      </c>
      <c r="L7772" t="s">
        <v>29</v>
      </c>
      <c r="M7772" t="s">
        <v>29</v>
      </c>
      <c r="N7772">
        <v>21.433094000000001</v>
      </c>
      <c r="O7772">
        <v>39.203892000000003</v>
      </c>
      <c r="P7772" t="s">
        <v>3580</v>
      </c>
      <c r="Q7772" s="3">
        <f>Table1[[#This Row],[Capacity (MW)]]*0.395*8760*10^-6</f>
        <v>0.17889234000000001</v>
      </c>
      <c r="R7772" s="3" cm="1">
        <f t="array" ref="R7772">AVERAGE(VLOOKUP(_xlfn.TEXTSPLIT(Table1[[#This Row],[Fuel (no space after comma)]], ","), FuelList_Final_EF!$A$2:$B$65, 2, FALSE))</f>
        <v>76.323341148886286</v>
      </c>
      <c r="S7772" s="3">
        <f>Table1[[#This Row],[Generation (TWh)]]*10^9*VLOOKUP(Table1[[#This Row],[Turbine/Engine Technology]],Technology_HR!$A$2:$B$11,2,FALSE)*10^-6</f>
        <v>1969604.6634</v>
      </c>
      <c r="T7772" s="5">
        <f>Table1[[#This Row],[Fuel Consumption (mmBtu)]]*Table1[[#This Row],[Emission Factor (kg CO2/ mmBtu)]]*10^3</f>
        <v>150326808653.11554</v>
      </c>
      <c r="U7772" s="3">
        <f>Table1[[#This Row],[Emissions (g CO2)]]/(Table1[[#This Row],[Generation (TWh)]]*10^9)</f>
        <v>840.31998604923797</v>
      </c>
    </row>
    <row r="7773" spans="1:21" x14ac:dyDescent="0.35">
      <c r="A7773" t="s">
        <v>2048</v>
      </c>
      <c r="B7773" t="s">
        <v>3303</v>
      </c>
      <c r="C7773" t="str">
        <f>SUBSTITUTE(Table1[[#This Row],[Fuel]],", ",",")</f>
        <v>fossil liquids: crude oil,fossil liquids: diesel</v>
      </c>
      <c r="D7773" t="s">
        <v>3247</v>
      </c>
      <c r="E7773" t="s">
        <v>3258</v>
      </c>
      <c r="H7773" t="s">
        <v>3436</v>
      </c>
      <c r="I7773">
        <v>51.7</v>
      </c>
      <c r="J7773" t="s">
        <v>3446</v>
      </c>
      <c r="K7773">
        <v>1984</v>
      </c>
      <c r="L7773" t="s">
        <v>29</v>
      </c>
      <c r="M7773" t="s">
        <v>29</v>
      </c>
      <c r="N7773">
        <v>21.433094000000001</v>
      </c>
      <c r="O7773">
        <v>39.203892000000003</v>
      </c>
      <c r="P7773" t="s">
        <v>3580</v>
      </c>
      <c r="Q7773" s="3">
        <f>Table1[[#This Row],[Capacity (MW)]]*0.395*8760*10^-6</f>
        <v>0.17889234000000001</v>
      </c>
      <c r="R7773" s="3" cm="1">
        <f t="array" ref="R7773">AVERAGE(VLOOKUP(_xlfn.TEXTSPLIT(Table1[[#This Row],[Fuel (no space after comma)]], ","), FuelList_Final_EF!$A$2:$B$65, 2, FALSE))</f>
        <v>76.323341148886286</v>
      </c>
      <c r="S7773" s="3">
        <f>Table1[[#This Row],[Generation (TWh)]]*10^9*VLOOKUP(Table1[[#This Row],[Turbine/Engine Technology]],Technology_HR!$A$2:$B$11,2,FALSE)*10^-6</f>
        <v>1969604.6634</v>
      </c>
      <c r="T7773" s="5">
        <f>Table1[[#This Row],[Fuel Consumption (mmBtu)]]*Table1[[#This Row],[Emission Factor (kg CO2/ mmBtu)]]*10^3</f>
        <v>150326808653.11554</v>
      </c>
      <c r="U7773" s="3">
        <f>Table1[[#This Row],[Emissions (g CO2)]]/(Table1[[#This Row],[Generation (TWh)]]*10^9)</f>
        <v>840.31998604923797</v>
      </c>
    </row>
    <row r="7774" spans="1:21" x14ac:dyDescent="0.35">
      <c r="A7774" t="s">
        <v>2048</v>
      </c>
      <c r="B7774" t="s">
        <v>3303</v>
      </c>
      <c r="C7774" t="str">
        <f>SUBSTITUTE(Table1[[#This Row],[Fuel]],", ",",")</f>
        <v>fossil liquids: crude oil,fossil liquids: diesel</v>
      </c>
      <c r="D7774" t="s">
        <v>3247</v>
      </c>
      <c r="E7774" t="s">
        <v>3258</v>
      </c>
      <c r="H7774" t="s">
        <v>3436</v>
      </c>
      <c r="I7774">
        <v>51.7</v>
      </c>
      <c r="J7774" t="s">
        <v>3446</v>
      </c>
      <c r="K7774">
        <v>1984</v>
      </c>
      <c r="L7774" t="s">
        <v>29</v>
      </c>
      <c r="M7774" t="s">
        <v>29</v>
      </c>
      <c r="N7774">
        <v>21.433094000000001</v>
      </c>
      <c r="O7774">
        <v>39.203892000000003</v>
      </c>
      <c r="P7774" t="s">
        <v>3580</v>
      </c>
      <c r="Q7774" s="3">
        <f>Table1[[#This Row],[Capacity (MW)]]*0.395*8760*10^-6</f>
        <v>0.17889234000000001</v>
      </c>
      <c r="R7774" s="3" cm="1">
        <f t="array" ref="R7774">AVERAGE(VLOOKUP(_xlfn.TEXTSPLIT(Table1[[#This Row],[Fuel (no space after comma)]], ","), FuelList_Final_EF!$A$2:$B$65, 2, FALSE))</f>
        <v>76.323341148886286</v>
      </c>
      <c r="S7774" s="3">
        <f>Table1[[#This Row],[Generation (TWh)]]*10^9*VLOOKUP(Table1[[#This Row],[Turbine/Engine Technology]],Technology_HR!$A$2:$B$11,2,FALSE)*10^-6</f>
        <v>1969604.6634</v>
      </c>
      <c r="T7774" s="5">
        <f>Table1[[#This Row],[Fuel Consumption (mmBtu)]]*Table1[[#This Row],[Emission Factor (kg CO2/ mmBtu)]]*10^3</f>
        <v>150326808653.11554</v>
      </c>
      <c r="U7774" s="3">
        <f>Table1[[#This Row],[Emissions (g CO2)]]/(Table1[[#This Row],[Generation (TWh)]]*10^9)</f>
        <v>840.31998604923797</v>
      </c>
    </row>
    <row r="7775" spans="1:21" x14ac:dyDescent="0.35">
      <c r="A7775" t="s">
        <v>2048</v>
      </c>
      <c r="B7775" t="s">
        <v>3247</v>
      </c>
      <c r="C7775" t="str">
        <f>SUBSTITUTE(Table1[[#This Row],[Fuel]],", ",",")</f>
        <v>fossil liquids: crude oil</v>
      </c>
      <c r="D7775" t="s">
        <v>3247</v>
      </c>
      <c r="H7775" t="s">
        <v>3440</v>
      </c>
      <c r="I7775">
        <v>660</v>
      </c>
      <c r="J7775" t="s">
        <v>3446</v>
      </c>
      <c r="K7775">
        <v>2016</v>
      </c>
      <c r="L7775" t="s">
        <v>29</v>
      </c>
      <c r="M7775" t="s">
        <v>29</v>
      </c>
      <c r="N7775">
        <v>21.212101000000001</v>
      </c>
      <c r="O7775">
        <v>39.177278999999999</v>
      </c>
      <c r="P7775" t="s">
        <v>3580</v>
      </c>
      <c r="Q7775" s="3">
        <f>Table1[[#This Row],[Capacity (MW)]]*0.395*8760*10^-6</f>
        <v>2.2837320000000001</v>
      </c>
      <c r="R7775" s="3" cm="1">
        <f t="array" ref="R7775">AVERAGE(VLOOKUP(_xlfn.TEXTSPLIT(Table1[[#This Row],[Fuel (no space after comma)]], ","), FuelList_Final_EF!$A$2:$B$65, 2, FALSE))</f>
        <v>74.540000000000006</v>
      </c>
      <c r="S7775" s="3">
        <f>Table1[[#This Row],[Generation (TWh)]]*10^9*VLOOKUP(Table1[[#This Row],[Turbine/Engine Technology]],Technology_HR!$A$2:$B$11,2,FALSE)*10^-6</f>
        <v>23488183.619999997</v>
      </c>
      <c r="T7775" s="5">
        <f>Table1[[#This Row],[Fuel Consumption (mmBtu)]]*Table1[[#This Row],[Emission Factor (kg CO2/ mmBtu)]]*10^3</f>
        <v>1750809207034.8</v>
      </c>
      <c r="U7775" s="3">
        <f>Table1[[#This Row],[Emissions (g CO2)]]/(Table1[[#This Row],[Generation (TWh)]]*10^9)</f>
        <v>766.64390000000003</v>
      </c>
    </row>
    <row r="7776" spans="1:21" x14ac:dyDescent="0.35">
      <c r="A7776" t="s">
        <v>2048</v>
      </c>
      <c r="B7776" t="s">
        <v>3247</v>
      </c>
      <c r="C7776" t="str">
        <f>SUBSTITUTE(Table1[[#This Row],[Fuel]],", ",",")</f>
        <v>fossil liquids: crude oil</v>
      </c>
      <c r="D7776" t="s">
        <v>3247</v>
      </c>
      <c r="H7776" t="s">
        <v>3440</v>
      </c>
      <c r="I7776">
        <v>660</v>
      </c>
      <c r="J7776" t="s">
        <v>3446</v>
      </c>
      <c r="K7776">
        <v>2016</v>
      </c>
      <c r="L7776" t="s">
        <v>29</v>
      </c>
      <c r="M7776" t="s">
        <v>29</v>
      </c>
      <c r="N7776">
        <v>21.212101000000001</v>
      </c>
      <c r="O7776">
        <v>39.177278999999999</v>
      </c>
      <c r="P7776" t="s">
        <v>3580</v>
      </c>
      <c r="Q7776" s="3">
        <f>Table1[[#This Row],[Capacity (MW)]]*0.395*8760*10^-6</f>
        <v>2.2837320000000001</v>
      </c>
      <c r="R7776" s="3" cm="1">
        <f t="array" ref="R7776">AVERAGE(VLOOKUP(_xlfn.TEXTSPLIT(Table1[[#This Row],[Fuel (no space after comma)]], ","), FuelList_Final_EF!$A$2:$B$65, 2, FALSE))</f>
        <v>74.540000000000006</v>
      </c>
      <c r="S7776" s="3">
        <f>Table1[[#This Row],[Generation (TWh)]]*10^9*VLOOKUP(Table1[[#This Row],[Turbine/Engine Technology]],Technology_HR!$A$2:$B$11,2,FALSE)*10^-6</f>
        <v>23488183.619999997</v>
      </c>
      <c r="T7776" s="5">
        <f>Table1[[#This Row],[Fuel Consumption (mmBtu)]]*Table1[[#This Row],[Emission Factor (kg CO2/ mmBtu)]]*10^3</f>
        <v>1750809207034.8</v>
      </c>
      <c r="U7776" s="3">
        <f>Table1[[#This Row],[Emissions (g CO2)]]/(Table1[[#This Row],[Generation (TWh)]]*10^9)</f>
        <v>766.64390000000003</v>
      </c>
    </row>
    <row r="7777" spans="1:21" x14ac:dyDescent="0.35">
      <c r="A7777" t="s">
        <v>2048</v>
      </c>
      <c r="B7777" t="s">
        <v>3247</v>
      </c>
      <c r="C7777" t="str">
        <f>SUBSTITUTE(Table1[[#This Row],[Fuel]],", ",",")</f>
        <v>fossil liquids: crude oil</v>
      </c>
      <c r="D7777" t="s">
        <v>3247</v>
      </c>
      <c r="H7777" t="s">
        <v>3440</v>
      </c>
      <c r="I7777">
        <v>660</v>
      </c>
      <c r="J7777" t="s">
        <v>3446</v>
      </c>
      <c r="K7777">
        <v>2016</v>
      </c>
      <c r="L7777" t="s">
        <v>29</v>
      </c>
      <c r="M7777" t="s">
        <v>29</v>
      </c>
      <c r="N7777">
        <v>21.212101000000001</v>
      </c>
      <c r="O7777">
        <v>39.177278999999999</v>
      </c>
      <c r="P7777" t="s">
        <v>3580</v>
      </c>
      <c r="Q7777" s="3">
        <f>Table1[[#This Row],[Capacity (MW)]]*0.395*8760*10^-6</f>
        <v>2.2837320000000001</v>
      </c>
      <c r="R7777" s="3" cm="1">
        <f t="array" ref="R7777">AVERAGE(VLOOKUP(_xlfn.TEXTSPLIT(Table1[[#This Row],[Fuel (no space after comma)]], ","), FuelList_Final_EF!$A$2:$B$65, 2, FALSE))</f>
        <v>74.540000000000006</v>
      </c>
      <c r="S7777" s="3">
        <f>Table1[[#This Row],[Generation (TWh)]]*10^9*VLOOKUP(Table1[[#This Row],[Turbine/Engine Technology]],Technology_HR!$A$2:$B$11,2,FALSE)*10^-6</f>
        <v>23488183.619999997</v>
      </c>
      <c r="T7777" s="5">
        <f>Table1[[#This Row],[Fuel Consumption (mmBtu)]]*Table1[[#This Row],[Emission Factor (kg CO2/ mmBtu)]]*10^3</f>
        <v>1750809207034.8</v>
      </c>
      <c r="U7777" s="3">
        <f>Table1[[#This Row],[Emissions (g CO2)]]/(Table1[[#This Row],[Generation (TWh)]]*10^9)</f>
        <v>766.64390000000003</v>
      </c>
    </row>
    <row r="7778" spans="1:21" x14ac:dyDescent="0.35">
      <c r="A7778" t="s">
        <v>2048</v>
      </c>
      <c r="B7778" t="s">
        <v>3247</v>
      </c>
      <c r="C7778" t="str">
        <f>SUBSTITUTE(Table1[[#This Row],[Fuel]],", ",",")</f>
        <v>fossil liquids: crude oil</v>
      </c>
      <c r="D7778" t="s">
        <v>3247</v>
      </c>
      <c r="H7778" t="s">
        <v>3440</v>
      </c>
      <c r="I7778">
        <v>660</v>
      </c>
      <c r="J7778" t="s">
        <v>3446</v>
      </c>
      <c r="K7778">
        <v>2016</v>
      </c>
      <c r="L7778" t="s">
        <v>29</v>
      </c>
      <c r="M7778" t="s">
        <v>29</v>
      </c>
      <c r="N7778">
        <v>21.212101000000001</v>
      </c>
      <c r="O7778">
        <v>39.177278999999999</v>
      </c>
      <c r="P7778" t="s">
        <v>3580</v>
      </c>
      <c r="Q7778" s="3">
        <f>Table1[[#This Row],[Capacity (MW)]]*0.395*8760*10^-6</f>
        <v>2.2837320000000001</v>
      </c>
      <c r="R7778" s="3" cm="1">
        <f t="array" ref="R7778">AVERAGE(VLOOKUP(_xlfn.TEXTSPLIT(Table1[[#This Row],[Fuel (no space after comma)]], ","), FuelList_Final_EF!$A$2:$B$65, 2, FALSE))</f>
        <v>74.540000000000006</v>
      </c>
      <c r="S7778" s="3">
        <f>Table1[[#This Row],[Generation (TWh)]]*10^9*VLOOKUP(Table1[[#This Row],[Turbine/Engine Technology]],Technology_HR!$A$2:$B$11,2,FALSE)*10^-6</f>
        <v>23488183.619999997</v>
      </c>
      <c r="T7778" s="5">
        <f>Table1[[#This Row],[Fuel Consumption (mmBtu)]]*Table1[[#This Row],[Emission Factor (kg CO2/ mmBtu)]]*10^3</f>
        <v>1750809207034.8</v>
      </c>
      <c r="U7778" s="3">
        <f>Table1[[#This Row],[Emissions (g CO2)]]/(Table1[[#This Row],[Generation (TWh)]]*10^9)</f>
        <v>766.64390000000003</v>
      </c>
    </row>
    <row r="7779" spans="1:21" x14ac:dyDescent="0.35">
      <c r="A7779" t="s">
        <v>2055</v>
      </c>
      <c r="B7779" t="s">
        <v>3241</v>
      </c>
      <c r="C7779" t="str">
        <f>SUBSTITUTE(Table1[[#This Row],[Fuel]],", ",",")</f>
        <v>fossil liquids: heavy fuel oil</v>
      </c>
      <c r="D7779" t="s">
        <v>3241</v>
      </c>
      <c r="H7779" t="s">
        <v>3437</v>
      </c>
      <c r="I7779">
        <v>58.4</v>
      </c>
      <c r="J7779" t="s">
        <v>3446</v>
      </c>
      <c r="K7779">
        <v>1980</v>
      </c>
      <c r="L7779" t="s">
        <v>29</v>
      </c>
      <c r="M7779" t="s">
        <v>29</v>
      </c>
      <c r="N7779">
        <v>16.75497</v>
      </c>
      <c r="O7779">
        <v>43.04627</v>
      </c>
      <c r="P7779" t="s">
        <v>3580</v>
      </c>
      <c r="Q7779" s="3">
        <f>Table1[[#This Row],[Capacity (MW)]]*0.395*8760*10^-6</f>
        <v>0.20207568000000001</v>
      </c>
      <c r="R7779" s="3" cm="1">
        <f t="array" ref="R7779">AVERAGE(VLOOKUP(_xlfn.TEXTSPLIT(Table1[[#This Row],[Fuel (no space after comma)]], ","), FuelList_Final_EF!$A$2:$B$65, 2, FALSE))</f>
        <v>81.602530311017389</v>
      </c>
      <c r="S7779" s="3">
        <f>Table1[[#This Row],[Generation (TWh)]]*10^9*VLOOKUP(Table1[[#This Row],[Turbine/Engine Technology]],Technology_HR!$A$2:$B$11,2,FALSE)*10^-6</f>
        <v>1798473.5519999999</v>
      </c>
      <c r="T7779" s="5">
        <f>Table1[[#This Row],[Fuel Consumption (mmBtu)]]*Table1[[#This Row],[Emission Factor (kg CO2/ mmBtu)]]*10^3</f>
        <v>146759992540.6431</v>
      </c>
      <c r="U7779" s="3">
        <f>Table1[[#This Row],[Emissions (g CO2)]]/(Table1[[#This Row],[Generation (TWh)]]*10^9)</f>
        <v>726.26251976805474</v>
      </c>
    </row>
    <row r="7780" spans="1:21" x14ac:dyDescent="0.35">
      <c r="A7780" t="s">
        <v>2048</v>
      </c>
      <c r="B7780" t="s">
        <v>3239</v>
      </c>
      <c r="C7780" t="str">
        <f>SUBSTITUTE(Table1[[#This Row],[Fuel]],", ",",")</f>
        <v>fossil gas: natural gas</v>
      </c>
      <c r="D7780" t="s">
        <v>3239</v>
      </c>
      <c r="H7780" t="s">
        <v>3436</v>
      </c>
      <c r="I7780">
        <v>60</v>
      </c>
      <c r="J7780" t="s">
        <v>3446</v>
      </c>
      <c r="K7780">
        <v>2003</v>
      </c>
      <c r="L7780" t="s">
        <v>29</v>
      </c>
      <c r="M7780" t="s">
        <v>29</v>
      </c>
      <c r="N7780">
        <v>16.963186</v>
      </c>
      <c r="O7780">
        <v>42.546475999999998</v>
      </c>
      <c r="P7780" t="s">
        <v>3580</v>
      </c>
      <c r="Q7780" s="3">
        <f>Table1[[#This Row],[Capacity (MW)]]*0.395*8760*10^-6</f>
        <v>0.20761200000000002</v>
      </c>
      <c r="R7780" s="3" cm="1">
        <f t="array" ref="R7780">AVERAGE(VLOOKUP(_xlfn.TEXTSPLIT(Table1[[#This Row],[Fuel (no space after comma)]], ","), FuelList_Final_EF!$A$2:$B$65, 2, FALSE))</f>
        <v>53.06</v>
      </c>
      <c r="S7780" s="3">
        <f>Table1[[#This Row],[Generation (TWh)]]*10^9*VLOOKUP(Table1[[#This Row],[Turbine/Engine Technology]],Technology_HR!$A$2:$B$11,2,FALSE)*10^-6</f>
        <v>2285808.1200000006</v>
      </c>
      <c r="T7780" s="5">
        <f>Table1[[#This Row],[Fuel Consumption (mmBtu)]]*Table1[[#This Row],[Emission Factor (kg CO2/ mmBtu)]]*10^3</f>
        <v>121284978847.20004</v>
      </c>
      <c r="U7780" s="3">
        <f>Table1[[#This Row],[Emissions (g CO2)]]/(Table1[[#This Row],[Generation (TWh)]]*10^9)</f>
        <v>584.19060000000013</v>
      </c>
    </row>
    <row r="7781" spans="1:21" x14ac:dyDescent="0.35">
      <c r="A7781" t="s">
        <v>2048</v>
      </c>
      <c r="B7781" t="s">
        <v>3239</v>
      </c>
      <c r="C7781" t="str">
        <f>SUBSTITUTE(Table1[[#This Row],[Fuel]],", ",",")</f>
        <v>fossil gas: natural gas</v>
      </c>
      <c r="D7781" t="s">
        <v>3239</v>
      </c>
      <c r="H7781" t="s">
        <v>3436</v>
      </c>
      <c r="I7781">
        <v>66</v>
      </c>
      <c r="J7781" t="s">
        <v>3446</v>
      </c>
      <c r="K7781">
        <v>2005</v>
      </c>
      <c r="L7781" t="s">
        <v>29</v>
      </c>
      <c r="M7781" t="s">
        <v>29</v>
      </c>
      <c r="N7781">
        <v>16.963186</v>
      </c>
      <c r="O7781">
        <v>42.546475999999998</v>
      </c>
      <c r="P7781" t="s">
        <v>3580</v>
      </c>
      <c r="Q7781" s="3">
        <f>Table1[[#This Row],[Capacity (MW)]]*0.395*8760*10^-6</f>
        <v>0.2283732</v>
      </c>
      <c r="R7781" s="3" cm="1">
        <f t="array" ref="R7781">AVERAGE(VLOOKUP(_xlfn.TEXTSPLIT(Table1[[#This Row],[Fuel (no space after comma)]], ","), FuelList_Final_EF!$A$2:$B$65, 2, FALSE))</f>
        <v>53.06</v>
      </c>
      <c r="S7781" s="3">
        <f>Table1[[#This Row],[Generation (TWh)]]*10^9*VLOOKUP(Table1[[#This Row],[Turbine/Engine Technology]],Technology_HR!$A$2:$B$11,2,FALSE)*10^-6</f>
        <v>2514388.932</v>
      </c>
      <c r="T7781" s="5">
        <f>Table1[[#This Row],[Fuel Consumption (mmBtu)]]*Table1[[#This Row],[Emission Factor (kg CO2/ mmBtu)]]*10^3</f>
        <v>133413476731.92</v>
      </c>
      <c r="U7781" s="3">
        <f>Table1[[#This Row],[Emissions (g CO2)]]/(Table1[[#This Row],[Generation (TWh)]]*10^9)</f>
        <v>584.19060000000002</v>
      </c>
    </row>
    <row r="7782" spans="1:21" x14ac:dyDescent="0.35">
      <c r="A7782" t="s">
        <v>2048</v>
      </c>
      <c r="B7782" t="s">
        <v>3239</v>
      </c>
      <c r="C7782" t="str">
        <f>SUBSTITUTE(Table1[[#This Row],[Fuel]],", ",",")</f>
        <v>fossil gas: natural gas</v>
      </c>
      <c r="D7782" t="s">
        <v>3239</v>
      </c>
      <c r="H7782" t="s">
        <v>3436</v>
      </c>
      <c r="I7782">
        <v>66</v>
      </c>
      <c r="J7782" t="s">
        <v>3446</v>
      </c>
      <c r="K7782">
        <v>2005</v>
      </c>
      <c r="L7782" t="s">
        <v>29</v>
      </c>
      <c r="M7782" t="s">
        <v>29</v>
      </c>
      <c r="N7782">
        <v>16.963186</v>
      </c>
      <c r="O7782">
        <v>42.546475999999998</v>
      </c>
      <c r="P7782" t="s">
        <v>3580</v>
      </c>
      <c r="Q7782" s="3">
        <f>Table1[[#This Row],[Capacity (MW)]]*0.395*8760*10^-6</f>
        <v>0.2283732</v>
      </c>
      <c r="R7782" s="3" cm="1">
        <f t="array" ref="R7782">AVERAGE(VLOOKUP(_xlfn.TEXTSPLIT(Table1[[#This Row],[Fuel (no space after comma)]], ","), FuelList_Final_EF!$A$2:$B$65, 2, FALSE))</f>
        <v>53.06</v>
      </c>
      <c r="S7782" s="3">
        <f>Table1[[#This Row],[Generation (TWh)]]*10^9*VLOOKUP(Table1[[#This Row],[Turbine/Engine Technology]],Technology_HR!$A$2:$B$11,2,FALSE)*10^-6</f>
        <v>2514388.932</v>
      </c>
      <c r="T7782" s="5">
        <f>Table1[[#This Row],[Fuel Consumption (mmBtu)]]*Table1[[#This Row],[Emission Factor (kg CO2/ mmBtu)]]*10^3</f>
        <v>133413476731.92</v>
      </c>
      <c r="U7782" s="3">
        <f>Table1[[#This Row],[Emissions (g CO2)]]/(Table1[[#This Row],[Generation (TWh)]]*10^9)</f>
        <v>584.19060000000002</v>
      </c>
    </row>
    <row r="7783" spans="1:21" x14ac:dyDescent="0.35">
      <c r="A7783" t="s">
        <v>2048</v>
      </c>
      <c r="B7783" t="s">
        <v>3239</v>
      </c>
      <c r="C7783" t="str">
        <f>SUBSTITUTE(Table1[[#This Row],[Fuel]],", ",",")</f>
        <v>fossil gas: natural gas</v>
      </c>
      <c r="D7783" t="s">
        <v>3239</v>
      </c>
      <c r="H7783" t="s">
        <v>3436</v>
      </c>
      <c r="I7783">
        <v>66</v>
      </c>
      <c r="J7783" t="s">
        <v>3446</v>
      </c>
      <c r="K7783">
        <v>2006</v>
      </c>
      <c r="L7783" t="s">
        <v>29</v>
      </c>
      <c r="M7783" t="s">
        <v>29</v>
      </c>
      <c r="N7783">
        <v>16.963186</v>
      </c>
      <c r="O7783">
        <v>42.546475999999998</v>
      </c>
      <c r="P7783" t="s">
        <v>3580</v>
      </c>
      <c r="Q7783" s="3">
        <f>Table1[[#This Row],[Capacity (MW)]]*0.395*8760*10^-6</f>
        <v>0.2283732</v>
      </c>
      <c r="R7783" s="3" cm="1">
        <f t="array" ref="R7783">AVERAGE(VLOOKUP(_xlfn.TEXTSPLIT(Table1[[#This Row],[Fuel (no space after comma)]], ","), FuelList_Final_EF!$A$2:$B$65, 2, FALSE))</f>
        <v>53.06</v>
      </c>
      <c r="S7783" s="3">
        <f>Table1[[#This Row],[Generation (TWh)]]*10^9*VLOOKUP(Table1[[#This Row],[Turbine/Engine Technology]],Technology_HR!$A$2:$B$11,2,FALSE)*10^-6</f>
        <v>2514388.932</v>
      </c>
      <c r="T7783" s="5">
        <f>Table1[[#This Row],[Fuel Consumption (mmBtu)]]*Table1[[#This Row],[Emission Factor (kg CO2/ mmBtu)]]*10^3</f>
        <v>133413476731.92</v>
      </c>
      <c r="U7783" s="3">
        <f>Table1[[#This Row],[Emissions (g CO2)]]/(Table1[[#This Row],[Generation (TWh)]]*10^9)</f>
        <v>584.19060000000002</v>
      </c>
    </row>
    <row r="7784" spans="1:21" x14ac:dyDescent="0.35">
      <c r="A7784" t="s">
        <v>2048</v>
      </c>
      <c r="B7784" t="s">
        <v>3239</v>
      </c>
      <c r="C7784" t="str">
        <f>SUBSTITUTE(Table1[[#This Row],[Fuel]],", ",",")</f>
        <v>fossil gas: natural gas</v>
      </c>
      <c r="D7784" t="s">
        <v>3239</v>
      </c>
      <c r="H7784" t="s">
        <v>3436</v>
      </c>
      <c r="I7784">
        <v>66</v>
      </c>
      <c r="J7784" t="s">
        <v>3446</v>
      </c>
      <c r="K7784">
        <v>2006</v>
      </c>
      <c r="L7784" t="s">
        <v>29</v>
      </c>
      <c r="M7784" t="s">
        <v>29</v>
      </c>
      <c r="N7784">
        <v>16.963186</v>
      </c>
      <c r="O7784">
        <v>42.546475999999998</v>
      </c>
      <c r="P7784" t="s">
        <v>3580</v>
      </c>
      <c r="Q7784" s="3">
        <f>Table1[[#This Row],[Capacity (MW)]]*0.395*8760*10^-6</f>
        <v>0.2283732</v>
      </c>
      <c r="R7784" s="3" cm="1">
        <f t="array" ref="R7784">AVERAGE(VLOOKUP(_xlfn.TEXTSPLIT(Table1[[#This Row],[Fuel (no space after comma)]], ","), FuelList_Final_EF!$A$2:$B$65, 2, FALSE))</f>
        <v>53.06</v>
      </c>
      <c r="S7784" s="3">
        <f>Table1[[#This Row],[Generation (TWh)]]*10^9*VLOOKUP(Table1[[#This Row],[Turbine/Engine Technology]],Technology_HR!$A$2:$B$11,2,FALSE)*10^-6</f>
        <v>2514388.932</v>
      </c>
      <c r="T7784" s="5">
        <f>Table1[[#This Row],[Fuel Consumption (mmBtu)]]*Table1[[#This Row],[Emission Factor (kg CO2/ mmBtu)]]*10^3</f>
        <v>133413476731.92</v>
      </c>
      <c r="U7784" s="3">
        <f>Table1[[#This Row],[Emissions (g CO2)]]/(Table1[[#This Row],[Generation (TWh)]]*10^9)</f>
        <v>584.19060000000002</v>
      </c>
    </row>
    <row r="7785" spans="1:21" x14ac:dyDescent="0.35">
      <c r="A7785" t="s">
        <v>2048</v>
      </c>
      <c r="B7785" t="s">
        <v>3239</v>
      </c>
      <c r="C7785" t="str">
        <f>SUBSTITUTE(Table1[[#This Row],[Fuel]],", ",",")</f>
        <v>fossil gas: natural gas</v>
      </c>
      <c r="D7785" t="s">
        <v>3239</v>
      </c>
      <c r="H7785" t="s">
        <v>3436</v>
      </c>
      <c r="I7785">
        <v>60</v>
      </c>
      <c r="J7785" t="s">
        <v>3446</v>
      </c>
      <c r="K7785">
        <v>2007</v>
      </c>
      <c r="L7785" t="s">
        <v>29</v>
      </c>
      <c r="M7785" t="s">
        <v>29</v>
      </c>
      <c r="N7785">
        <v>16.963186</v>
      </c>
      <c r="O7785">
        <v>42.546475999999998</v>
      </c>
      <c r="P7785" t="s">
        <v>3580</v>
      </c>
      <c r="Q7785" s="3">
        <f>Table1[[#This Row],[Capacity (MW)]]*0.395*8760*10^-6</f>
        <v>0.20761200000000002</v>
      </c>
      <c r="R7785" s="3" cm="1">
        <f t="array" ref="R7785">AVERAGE(VLOOKUP(_xlfn.TEXTSPLIT(Table1[[#This Row],[Fuel (no space after comma)]], ","), FuelList_Final_EF!$A$2:$B$65, 2, FALSE))</f>
        <v>53.06</v>
      </c>
      <c r="S7785" s="3">
        <f>Table1[[#This Row],[Generation (TWh)]]*10^9*VLOOKUP(Table1[[#This Row],[Turbine/Engine Technology]],Technology_HR!$A$2:$B$11,2,FALSE)*10^-6</f>
        <v>2285808.1200000006</v>
      </c>
      <c r="T7785" s="5">
        <f>Table1[[#This Row],[Fuel Consumption (mmBtu)]]*Table1[[#This Row],[Emission Factor (kg CO2/ mmBtu)]]*10^3</f>
        <v>121284978847.20004</v>
      </c>
      <c r="U7785" s="3">
        <f>Table1[[#This Row],[Emissions (g CO2)]]/(Table1[[#This Row],[Generation (TWh)]]*10^9)</f>
        <v>584.19060000000013</v>
      </c>
    </row>
    <row r="7786" spans="1:21" x14ac:dyDescent="0.35">
      <c r="A7786" t="s">
        <v>2048</v>
      </c>
      <c r="B7786" t="s">
        <v>3239</v>
      </c>
      <c r="C7786" t="str">
        <f>SUBSTITUTE(Table1[[#This Row],[Fuel]],", ",",")</f>
        <v>fossil gas: natural gas</v>
      </c>
      <c r="D7786" t="s">
        <v>3239</v>
      </c>
      <c r="H7786" t="s">
        <v>3436</v>
      </c>
      <c r="I7786">
        <v>60</v>
      </c>
      <c r="J7786" t="s">
        <v>3446</v>
      </c>
      <c r="K7786">
        <v>2007</v>
      </c>
      <c r="L7786" t="s">
        <v>29</v>
      </c>
      <c r="M7786" t="s">
        <v>29</v>
      </c>
      <c r="N7786">
        <v>16.963186</v>
      </c>
      <c r="O7786">
        <v>42.546475999999998</v>
      </c>
      <c r="P7786" t="s">
        <v>3580</v>
      </c>
      <c r="Q7786" s="3">
        <f>Table1[[#This Row],[Capacity (MW)]]*0.395*8760*10^-6</f>
        <v>0.20761200000000002</v>
      </c>
      <c r="R7786" s="3" cm="1">
        <f t="array" ref="R7786">AVERAGE(VLOOKUP(_xlfn.TEXTSPLIT(Table1[[#This Row],[Fuel (no space after comma)]], ","), FuelList_Final_EF!$A$2:$B$65, 2, FALSE))</f>
        <v>53.06</v>
      </c>
      <c r="S7786" s="3">
        <f>Table1[[#This Row],[Generation (TWh)]]*10^9*VLOOKUP(Table1[[#This Row],[Turbine/Engine Technology]],Technology_HR!$A$2:$B$11,2,FALSE)*10^-6</f>
        <v>2285808.1200000006</v>
      </c>
      <c r="T7786" s="5">
        <f>Table1[[#This Row],[Fuel Consumption (mmBtu)]]*Table1[[#This Row],[Emission Factor (kg CO2/ mmBtu)]]*10^3</f>
        <v>121284978847.20004</v>
      </c>
      <c r="U7786" s="3">
        <f>Table1[[#This Row],[Emissions (g CO2)]]/(Table1[[#This Row],[Generation (TWh)]]*10^9)</f>
        <v>584.19060000000013</v>
      </c>
    </row>
    <row r="7787" spans="1:21" x14ac:dyDescent="0.35">
      <c r="A7787" t="s">
        <v>2048</v>
      </c>
      <c r="B7787" t="s">
        <v>3239</v>
      </c>
      <c r="C7787" t="str">
        <f>SUBSTITUTE(Table1[[#This Row],[Fuel]],", ",",")</f>
        <v>fossil gas: natural gas</v>
      </c>
      <c r="D7787" t="s">
        <v>3239</v>
      </c>
      <c r="H7787" t="s">
        <v>3436</v>
      </c>
      <c r="I7787">
        <v>66</v>
      </c>
      <c r="J7787" t="s">
        <v>3446</v>
      </c>
      <c r="K7787">
        <v>2008</v>
      </c>
      <c r="L7787" t="s">
        <v>29</v>
      </c>
      <c r="M7787" t="s">
        <v>29</v>
      </c>
      <c r="N7787">
        <v>16.963186</v>
      </c>
      <c r="O7787">
        <v>42.546475999999998</v>
      </c>
      <c r="P7787" t="s">
        <v>3580</v>
      </c>
      <c r="Q7787" s="3">
        <f>Table1[[#This Row],[Capacity (MW)]]*0.395*8760*10^-6</f>
        <v>0.2283732</v>
      </c>
      <c r="R7787" s="3" cm="1">
        <f t="array" ref="R7787">AVERAGE(VLOOKUP(_xlfn.TEXTSPLIT(Table1[[#This Row],[Fuel (no space after comma)]], ","), FuelList_Final_EF!$A$2:$B$65, 2, FALSE))</f>
        <v>53.06</v>
      </c>
      <c r="S7787" s="3">
        <f>Table1[[#This Row],[Generation (TWh)]]*10^9*VLOOKUP(Table1[[#This Row],[Turbine/Engine Technology]],Technology_HR!$A$2:$B$11,2,FALSE)*10^-6</f>
        <v>2514388.932</v>
      </c>
      <c r="T7787" s="5">
        <f>Table1[[#This Row],[Fuel Consumption (mmBtu)]]*Table1[[#This Row],[Emission Factor (kg CO2/ mmBtu)]]*10^3</f>
        <v>133413476731.92</v>
      </c>
      <c r="U7787" s="3">
        <f>Table1[[#This Row],[Emissions (g CO2)]]/(Table1[[#This Row],[Generation (TWh)]]*10^9)</f>
        <v>584.19060000000002</v>
      </c>
    </row>
    <row r="7788" spans="1:21" x14ac:dyDescent="0.35">
      <c r="A7788" t="s">
        <v>2048</v>
      </c>
      <c r="B7788" t="s">
        <v>3239</v>
      </c>
      <c r="C7788" t="str">
        <f>SUBSTITUTE(Table1[[#This Row],[Fuel]],", ",",")</f>
        <v>fossil gas: natural gas</v>
      </c>
      <c r="D7788" t="s">
        <v>3239</v>
      </c>
      <c r="H7788" t="s">
        <v>3436</v>
      </c>
      <c r="I7788">
        <v>66</v>
      </c>
      <c r="J7788" t="s">
        <v>3446</v>
      </c>
      <c r="K7788">
        <v>2008</v>
      </c>
      <c r="L7788" t="s">
        <v>29</v>
      </c>
      <c r="M7788" t="s">
        <v>29</v>
      </c>
      <c r="N7788">
        <v>16.963186</v>
      </c>
      <c r="O7788">
        <v>42.546475999999998</v>
      </c>
      <c r="P7788" t="s">
        <v>3580</v>
      </c>
      <c r="Q7788" s="3">
        <f>Table1[[#This Row],[Capacity (MW)]]*0.395*8760*10^-6</f>
        <v>0.2283732</v>
      </c>
      <c r="R7788" s="3" cm="1">
        <f t="array" ref="R7788">AVERAGE(VLOOKUP(_xlfn.TEXTSPLIT(Table1[[#This Row],[Fuel (no space after comma)]], ","), FuelList_Final_EF!$A$2:$B$65, 2, FALSE))</f>
        <v>53.06</v>
      </c>
      <c r="S7788" s="3">
        <f>Table1[[#This Row],[Generation (TWh)]]*10^9*VLOOKUP(Table1[[#This Row],[Turbine/Engine Technology]],Technology_HR!$A$2:$B$11,2,FALSE)*10^-6</f>
        <v>2514388.932</v>
      </c>
      <c r="T7788" s="5">
        <f>Table1[[#This Row],[Fuel Consumption (mmBtu)]]*Table1[[#This Row],[Emission Factor (kg CO2/ mmBtu)]]*10^3</f>
        <v>133413476731.92</v>
      </c>
      <c r="U7788" s="3">
        <f>Table1[[#This Row],[Emissions (g CO2)]]/(Table1[[#This Row],[Generation (TWh)]]*10^9)</f>
        <v>584.19060000000002</v>
      </c>
    </row>
    <row r="7789" spans="1:21" x14ac:dyDescent="0.35">
      <c r="A7789" t="s">
        <v>2048</v>
      </c>
      <c r="B7789" t="s">
        <v>3239</v>
      </c>
      <c r="C7789" t="str">
        <f>SUBSTITUTE(Table1[[#This Row],[Fuel]],", ",",")</f>
        <v>fossil gas: natural gas</v>
      </c>
      <c r="D7789" t="s">
        <v>3239</v>
      </c>
      <c r="H7789" t="s">
        <v>3436</v>
      </c>
      <c r="I7789">
        <v>66</v>
      </c>
      <c r="J7789" t="s">
        <v>3446</v>
      </c>
      <c r="K7789">
        <v>2009</v>
      </c>
      <c r="L7789" t="s">
        <v>29</v>
      </c>
      <c r="M7789" t="s">
        <v>29</v>
      </c>
      <c r="N7789">
        <v>16.963186</v>
      </c>
      <c r="O7789">
        <v>42.546475999999998</v>
      </c>
      <c r="P7789" t="s">
        <v>3580</v>
      </c>
      <c r="Q7789" s="3">
        <f>Table1[[#This Row],[Capacity (MW)]]*0.395*8760*10^-6</f>
        <v>0.2283732</v>
      </c>
      <c r="R7789" s="3" cm="1">
        <f t="array" ref="R7789">AVERAGE(VLOOKUP(_xlfn.TEXTSPLIT(Table1[[#This Row],[Fuel (no space after comma)]], ","), FuelList_Final_EF!$A$2:$B$65, 2, FALSE))</f>
        <v>53.06</v>
      </c>
      <c r="S7789" s="3">
        <f>Table1[[#This Row],[Generation (TWh)]]*10^9*VLOOKUP(Table1[[#This Row],[Turbine/Engine Technology]],Technology_HR!$A$2:$B$11,2,FALSE)*10^-6</f>
        <v>2514388.932</v>
      </c>
      <c r="T7789" s="5">
        <f>Table1[[#This Row],[Fuel Consumption (mmBtu)]]*Table1[[#This Row],[Emission Factor (kg CO2/ mmBtu)]]*10^3</f>
        <v>133413476731.92</v>
      </c>
      <c r="U7789" s="3">
        <f>Table1[[#This Row],[Emissions (g CO2)]]/(Table1[[#This Row],[Generation (TWh)]]*10^9)</f>
        <v>584.19060000000002</v>
      </c>
    </row>
    <row r="7790" spans="1:21" x14ac:dyDescent="0.35">
      <c r="A7790" t="s">
        <v>2048</v>
      </c>
      <c r="B7790" t="s">
        <v>3239</v>
      </c>
      <c r="C7790" t="str">
        <f>SUBSTITUTE(Table1[[#This Row],[Fuel]],", ",",")</f>
        <v>fossil gas: natural gas</v>
      </c>
      <c r="D7790" t="s">
        <v>3239</v>
      </c>
      <c r="H7790" t="s">
        <v>3436</v>
      </c>
      <c r="I7790">
        <v>66</v>
      </c>
      <c r="J7790" t="s">
        <v>3446</v>
      </c>
      <c r="K7790">
        <v>2009</v>
      </c>
      <c r="L7790" t="s">
        <v>29</v>
      </c>
      <c r="M7790" t="s">
        <v>29</v>
      </c>
      <c r="N7790">
        <v>16.963186</v>
      </c>
      <c r="O7790">
        <v>42.546475999999998</v>
      </c>
      <c r="P7790" t="s">
        <v>3580</v>
      </c>
      <c r="Q7790" s="3">
        <f>Table1[[#This Row],[Capacity (MW)]]*0.395*8760*10^-6</f>
        <v>0.2283732</v>
      </c>
      <c r="R7790" s="3" cm="1">
        <f t="array" ref="R7790">AVERAGE(VLOOKUP(_xlfn.TEXTSPLIT(Table1[[#This Row],[Fuel (no space after comma)]], ","), FuelList_Final_EF!$A$2:$B$65, 2, FALSE))</f>
        <v>53.06</v>
      </c>
      <c r="S7790" s="3">
        <f>Table1[[#This Row],[Generation (TWh)]]*10^9*VLOOKUP(Table1[[#This Row],[Turbine/Engine Technology]],Technology_HR!$A$2:$B$11,2,FALSE)*10^-6</f>
        <v>2514388.932</v>
      </c>
      <c r="T7790" s="5">
        <f>Table1[[#This Row],[Fuel Consumption (mmBtu)]]*Table1[[#This Row],[Emission Factor (kg CO2/ mmBtu)]]*10^3</f>
        <v>133413476731.92</v>
      </c>
      <c r="U7790" s="3">
        <f>Table1[[#This Row],[Emissions (g CO2)]]/(Table1[[#This Row],[Generation (TWh)]]*10^9)</f>
        <v>584.19060000000002</v>
      </c>
    </row>
    <row r="7791" spans="1:21" x14ac:dyDescent="0.35">
      <c r="A7791" t="s">
        <v>2048</v>
      </c>
      <c r="B7791" t="s">
        <v>3239</v>
      </c>
      <c r="C7791" t="str">
        <f>SUBSTITUTE(Table1[[#This Row],[Fuel]],", ",",")</f>
        <v>fossil gas: natural gas</v>
      </c>
      <c r="D7791" t="s">
        <v>3239</v>
      </c>
      <c r="H7791" t="s">
        <v>3436</v>
      </c>
      <c r="I7791">
        <v>66</v>
      </c>
      <c r="J7791" t="s">
        <v>3446</v>
      </c>
      <c r="K7791">
        <v>2009</v>
      </c>
      <c r="L7791" t="s">
        <v>29</v>
      </c>
      <c r="M7791" t="s">
        <v>29</v>
      </c>
      <c r="N7791">
        <v>16.963186</v>
      </c>
      <c r="O7791">
        <v>42.546475999999998</v>
      </c>
      <c r="P7791" t="s">
        <v>3580</v>
      </c>
      <c r="Q7791" s="3">
        <f>Table1[[#This Row],[Capacity (MW)]]*0.395*8760*10^-6</f>
        <v>0.2283732</v>
      </c>
      <c r="R7791" s="3" cm="1">
        <f t="array" ref="R7791">AVERAGE(VLOOKUP(_xlfn.TEXTSPLIT(Table1[[#This Row],[Fuel (no space after comma)]], ","), FuelList_Final_EF!$A$2:$B$65, 2, FALSE))</f>
        <v>53.06</v>
      </c>
      <c r="S7791" s="3">
        <f>Table1[[#This Row],[Generation (TWh)]]*10^9*VLOOKUP(Table1[[#This Row],[Turbine/Engine Technology]],Technology_HR!$A$2:$B$11,2,FALSE)*10^-6</f>
        <v>2514388.932</v>
      </c>
      <c r="T7791" s="5">
        <f>Table1[[#This Row],[Fuel Consumption (mmBtu)]]*Table1[[#This Row],[Emission Factor (kg CO2/ mmBtu)]]*10^3</f>
        <v>133413476731.92</v>
      </c>
      <c r="U7791" s="3">
        <f>Table1[[#This Row],[Emissions (g CO2)]]/(Table1[[#This Row],[Generation (TWh)]]*10^9)</f>
        <v>584.19060000000002</v>
      </c>
    </row>
    <row r="7792" spans="1:21" x14ac:dyDescent="0.35">
      <c r="A7792" t="s">
        <v>2056</v>
      </c>
      <c r="B7792" t="s">
        <v>3239</v>
      </c>
      <c r="C7792" t="str">
        <f>SUBSTITUTE(Table1[[#This Row],[Fuel]],", ",",")</f>
        <v>fossil gas: natural gas</v>
      </c>
      <c r="D7792" t="s">
        <v>3239</v>
      </c>
      <c r="H7792" t="s">
        <v>3438</v>
      </c>
      <c r="I7792">
        <v>69.3</v>
      </c>
      <c r="J7792" t="s">
        <v>3446</v>
      </c>
      <c r="K7792">
        <v>2022</v>
      </c>
      <c r="L7792" t="s">
        <v>29</v>
      </c>
      <c r="M7792" t="s">
        <v>29</v>
      </c>
      <c r="N7792">
        <v>17.338929</v>
      </c>
      <c r="O7792">
        <v>42.386941</v>
      </c>
      <c r="P7792" t="s">
        <v>3580</v>
      </c>
      <c r="Q7792" s="3">
        <f>Table1[[#This Row],[Capacity (MW)]]*0.395*8760*10^-6</f>
        <v>0.23979185999999997</v>
      </c>
      <c r="R7792" s="3" cm="1">
        <f t="array" ref="R7792">AVERAGE(VLOOKUP(_xlfn.TEXTSPLIT(Table1[[#This Row],[Fuel (no space after comma)]], ","), FuelList_Final_EF!$A$2:$B$65, 2, FALSE))</f>
        <v>53.06</v>
      </c>
      <c r="S7792" s="3">
        <f>Table1[[#This Row],[Generation (TWh)]]*10^9*VLOOKUP(Table1[[#This Row],[Turbine/Engine Technology]],Technology_HR!$A$2:$B$11,2,FALSE)*10^-6</f>
        <v>1810188.7511399996</v>
      </c>
      <c r="T7792" s="5">
        <f>Table1[[#This Row],[Fuel Consumption (mmBtu)]]*Table1[[#This Row],[Emission Factor (kg CO2/ mmBtu)]]*10^3</f>
        <v>96048615135.488373</v>
      </c>
      <c r="U7792" s="3">
        <f>Table1[[#This Row],[Emissions (g CO2)]]/(Table1[[#This Row],[Generation (TWh)]]*10^9)</f>
        <v>400.54993999999994</v>
      </c>
    </row>
    <row r="7793" spans="1:21" x14ac:dyDescent="0.35">
      <c r="A7793" t="s">
        <v>2052</v>
      </c>
      <c r="B7793" t="s">
        <v>3239</v>
      </c>
      <c r="C7793" t="str">
        <f>SUBSTITUTE(Table1[[#This Row],[Fuel]],", ",",")</f>
        <v>fossil gas: natural gas</v>
      </c>
      <c r="D7793" t="s">
        <v>3239</v>
      </c>
      <c r="H7793" t="s">
        <v>3438</v>
      </c>
      <c r="I7793">
        <v>154</v>
      </c>
      <c r="J7793" t="s">
        <v>3446</v>
      </c>
      <c r="K7793">
        <v>2022</v>
      </c>
      <c r="L7793" t="s">
        <v>29</v>
      </c>
      <c r="M7793" t="s">
        <v>29</v>
      </c>
      <c r="N7793">
        <v>17.338929</v>
      </c>
      <c r="O7793">
        <v>42.386941</v>
      </c>
      <c r="P7793" t="s">
        <v>3580</v>
      </c>
      <c r="Q7793" s="3">
        <f>Table1[[#This Row],[Capacity (MW)]]*0.395*8760*10^-6</f>
        <v>0.53287079999999998</v>
      </c>
      <c r="R7793" s="3" cm="1">
        <f t="array" ref="R7793">AVERAGE(VLOOKUP(_xlfn.TEXTSPLIT(Table1[[#This Row],[Fuel (no space after comma)]], ","), FuelList_Final_EF!$A$2:$B$65, 2, FALSE))</f>
        <v>53.06</v>
      </c>
      <c r="S7793" s="3">
        <f>Table1[[#This Row],[Generation (TWh)]]*10^9*VLOOKUP(Table1[[#This Row],[Turbine/Engine Technology]],Technology_HR!$A$2:$B$11,2,FALSE)*10^-6</f>
        <v>4022641.6691999999</v>
      </c>
      <c r="T7793" s="5">
        <f>Table1[[#This Row],[Fuel Consumption (mmBtu)]]*Table1[[#This Row],[Emission Factor (kg CO2/ mmBtu)]]*10^3</f>
        <v>213441366967.75201</v>
      </c>
      <c r="U7793" s="3">
        <f>Table1[[#This Row],[Emissions (g CO2)]]/(Table1[[#This Row],[Generation (TWh)]]*10^9)</f>
        <v>400.54994000000005</v>
      </c>
    </row>
    <row r="7794" spans="1:21" x14ac:dyDescent="0.35">
      <c r="A7794" t="s">
        <v>146</v>
      </c>
      <c r="B7794" t="s">
        <v>3239</v>
      </c>
      <c r="C7794" t="str">
        <f>SUBSTITUTE(Table1[[#This Row],[Fuel]],", ",",")</f>
        <v>fossil gas: natural gas</v>
      </c>
      <c r="D7794" t="s">
        <v>3239</v>
      </c>
      <c r="H7794" t="s">
        <v>3438</v>
      </c>
      <c r="I7794">
        <v>192.5</v>
      </c>
      <c r="J7794" t="s">
        <v>3446</v>
      </c>
      <c r="K7794">
        <v>2022</v>
      </c>
      <c r="L7794" t="s">
        <v>29</v>
      </c>
      <c r="M7794" t="s">
        <v>29</v>
      </c>
      <c r="N7794">
        <v>17.338929</v>
      </c>
      <c r="O7794">
        <v>42.386941</v>
      </c>
      <c r="P7794" t="s">
        <v>3580</v>
      </c>
      <c r="Q7794" s="3">
        <f>Table1[[#This Row],[Capacity (MW)]]*0.395*8760*10^-6</f>
        <v>0.66608850000000008</v>
      </c>
      <c r="R7794" s="3" cm="1">
        <f t="array" ref="R7794">AVERAGE(VLOOKUP(_xlfn.TEXTSPLIT(Table1[[#This Row],[Fuel (no space after comma)]], ","), FuelList_Final_EF!$A$2:$B$65, 2, FALSE))</f>
        <v>53.06</v>
      </c>
      <c r="S7794" s="3">
        <f>Table1[[#This Row],[Generation (TWh)]]*10^9*VLOOKUP(Table1[[#This Row],[Turbine/Engine Technology]],Technology_HR!$A$2:$B$11,2,FALSE)*10^-6</f>
        <v>5028302.0865000011</v>
      </c>
      <c r="T7794" s="5">
        <f>Table1[[#This Row],[Fuel Consumption (mmBtu)]]*Table1[[#This Row],[Emission Factor (kg CO2/ mmBtu)]]*10^3</f>
        <v>266801708709.69006</v>
      </c>
      <c r="U7794" s="3">
        <f>Table1[[#This Row],[Emissions (g CO2)]]/(Table1[[#This Row],[Generation (TWh)]]*10^9)</f>
        <v>400.54994000000005</v>
      </c>
    </row>
    <row r="7795" spans="1:21" x14ac:dyDescent="0.35">
      <c r="A7795" t="s">
        <v>1699</v>
      </c>
      <c r="B7795" t="s">
        <v>3239</v>
      </c>
      <c r="C7795" t="str">
        <f>SUBSTITUTE(Table1[[#This Row],[Fuel]],", ",",")</f>
        <v>fossil gas: natural gas</v>
      </c>
      <c r="D7795" t="s">
        <v>3239</v>
      </c>
      <c r="H7795" t="s">
        <v>3438</v>
      </c>
      <c r="I7795">
        <v>354.2</v>
      </c>
      <c r="J7795" t="s">
        <v>3446</v>
      </c>
      <c r="K7795">
        <v>2022</v>
      </c>
      <c r="L7795" t="s">
        <v>29</v>
      </c>
      <c r="M7795" t="s">
        <v>29</v>
      </c>
      <c r="N7795">
        <v>17.338929</v>
      </c>
      <c r="O7795">
        <v>42.386941</v>
      </c>
      <c r="P7795" t="s">
        <v>3580</v>
      </c>
      <c r="Q7795" s="3">
        <f>Table1[[#This Row],[Capacity (MW)]]*0.395*8760*10^-6</f>
        <v>1.2256028399999999</v>
      </c>
      <c r="R7795" s="3" cm="1">
        <f t="array" ref="R7795">AVERAGE(VLOOKUP(_xlfn.TEXTSPLIT(Table1[[#This Row],[Fuel (no space after comma)]], ","), FuelList_Final_EF!$A$2:$B$65, 2, FALSE))</f>
        <v>53.06</v>
      </c>
      <c r="S7795" s="3">
        <f>Table1[[#This Row],[Generation (TWh)]]*10^9*VLOOKUP(Table1[[#This Row],[Turbine/Engine Technology]],Technology_HR!$A$2:$B$11,2,FALSE)*10^-6</f>
        <v>9252075.8391599972</v>
      </c>
      <c r="T7795" s="5">
        <f>Table1[[#This Row],[Fuel Consumption (mmBtu)]]*Table1[[#This Row],[Emission Factor (kg CO2/ mmBtu)]]*10^3</f>
        <v>490915144025.82947</v>
      </c>
      <c r="U7795" s="3">
        <f>Table1[[#This Row],[Emissions (g CO2)]]/(Table1[[#This Row],[Generation (TWh)]]*10^9)</f>
        <v>400.54993999999999</v>
      </c>
    </row>
    <row r="7796" spans="1:21" x14ac:dyDescent="0.35">
      <c r="A7796" t="s">
        <v>1699</v>
      </c>
      <c r="B7796" t="s">
        <v>3239</v>
      </c>
      <c r="C7796" t="str">
        <f>SUBSTITUTE(Table1[[#This Row],[Fuel]],", ",",")</f>
        <v>fossil gas: natural gas</v>
      </c>
      <c r="D7796" t="s">
        <v>3239</v>
      </c>
      <c r="H7796" t="s">
        <v>3438</v>
      </c>
      <c r="I7796">
        <v>354.2</v>
      </c>
      <c r="J7796" t="s">
        <v>3446</v>
      </c>
      <c r="K7796">
        <v>2020</v>
      </c>
      <c r="L7796" t="s">
        <v>29</v>
      </c>
      <c r="M7796" t="s">
        <v>29</v>
      </c>
      <c r="N7796">
        <v>17.338929</v>
      </c>
      <c r="O7796">
        <v>42.386941</v>
      </c>
      <c r="P7796" t="s">
        <v>3580</v>
      </c>
      <c r="Q7796" s="3">
        <f>Table1[[#This Row],[Capacity (MW)]]*0.395*8760*10^-6</f>
        <v>1.2256028399999999</v>
      </c>
      <c r="R7796" s="3" cm="1">
        <f t="array" ref="R7796">AVERAGE(VLOOKUP(_xlfn.TEXTSPLIT(Table1[[#This Row],[Fuel (no space after comma)]], ","), FuelList_Final_EF!$A$2:$B$65, 2, FALSE))</f>
        <v>53.06</v>
      </c>
      <c r="S7796" s="3">
        <f>Table1[[#This Row],[Generation (TWh)]]*10^9*VLOOKUP(Table1[[#This Row],[Turbine/Engine Technology]],Technology_HR!$A$2:$B$11,2,FALSE)*10^-6</f>
        <v>9252075.8391599972</v>
      </c>
      <c r="T7796" s="5">
        <f>Table1[[#This Row],[Fuel Consumption (mmBtu)]]*Table1[[#This Row],[Emission Factor (kg CO2/ mmBtu)]]*10^3</f>
        <v>490915144025.82947</v>
      </c>
      <c r="U7796" s="3">
        <f>Table1[[#This Row],[Emissions (g CO2)]]/(Table1[[#This Row],[Generation (TWh)]]*10^9)</f>
        <v>400.54993999999999</v>
      </c>
    </row>
    <row r="7797" spans="1:21" x14ac:dyDescent="0.35">
      <c r="A7797" t="s">
        <v>2052</v>
      </c>
      <c r="B7797" t="s">
        <v>3239</v>
      </c>
      <c r="C7797" t="str">
        <f>SUBSTITUTE(Table1[[#This Row],[Fuel]],", ",",")</f>
        <v>fossil gas: natural gas</v>
      </c>
      <c r="D7797" t="s">
        <v>3239</v>
      </c>
      <c r="H7797" t="s">
        <v>3438</v>
      </c>
      <c r="I7797">
        <v>154</v>
      </c>
      <c r="J7797" t="s">
        <v>3446</v>
      </c>
      <c r="K7797">
        <v>2020</v>
      </c>
      <c r="L7797" t="s">
        <v>29</v>
      </c>
      <c r="M7797" t="s">
        <v>29</v>
      </c>
      <c r="N7797">
        <v>17.338929</v>
      </c>
      <c r="O7797">
        <v>42.386941</v>
      </c>
      <c r="P7797" t="s">
        <v>3580</v>
      </c>
      <c r="Q7797" s="3">
        <f>Table1[[#This Row],[Capacity (MW)]]*0.395*8760*10^-6</f>
        <v>0.53287079999999998</v>
      </c>
      <c r="R7797" s="3" cm="1">
        <f t="array" ref="R7797">AVERAGE(VLOOKUP(_xlfn.TEXTSPLIT(Table1[[#This Row],[Fuel (no space after comma)]], ","), FuelList_Final_EF!$A$2:$B$65, 2, FALSE))</f>
        <v>53.06</v>
      </c>
      <c r="S7797" s="3">
        <f>Table1[[#This Row],[Generation (TWh)]]*10^9*VLOOKUP(Table1[[#This Row],[Turbine/Engine Technology]],Technology_HR!$A$2:$B$11,2,FALSE)*10^-6</f>
        <v>4022641.6691999999</v>
      </c>
      <c r="T7797" s="5">
        <f>Table1[[#This Row],[Fuel Consumption (mmBtu)]]*Table1[[#This Row],[Emission Factor (kg CO2/ mmBtu)]]*10^3</f>
        <v>213441366967.75201</v>
      </c>
      <c r="U7797" s="3">
        <f>Table1[[#This Row],[Emissions (g CO2)]]/(Table1[[#This Row],[Generation (TWh)]]*10^9)</f>
        <v>400.54994000000005</v>
      </c>
    </row>
    <row r="7798" spans="1:21" x14ac:dyDescent="0.35">
      <c r="A7798" t="s">
        <v>2056</v>
      </c>
      <c r="B7798" t="s">
        <v>3239</v>
      </c>
      <c r="C7798" t="str">
        <f>SUBSTITUTE(Table1[[#This Row],[Fuel]],", ",",")</f>
        <v>fossil gas: natural gas</v>
      </c>
      <c r="D7798" t="s">
        <v>3239</v>
      </c>
      <c r="H7798" t="s">
        <v>3438</v>
      </c>
      <c r="I7798">
        <v>69.3</v>
      </c>
      <c r="J7798" t="s">
        <v>3446</v>
      </c>
      <c r="K7798">
        <v>2020</v>
      </c>
      <c r="L7798" t="s">
        <v>29</v>
      </c>
      <c r="M7798" t="s">
        <v>29</v>
      </c>
      <c r="N7798">
        <v>17.338929</v>
      </c>
      <c r="O7798">
        <v>42.386941</v>
      </c>
      <c r="P7798" t="s">
        <v>3580</v>
      </c>
      <c r="Q7798" s="3">
        <f>Table1[[#This Row],[Capacity (MW)]]*0.395*8760*10^-6</f>
        <v>0.23979185999999997</v>
      </c>
      <c r="R7798" s="3" cm="1">
        <f t="array" ref="R7798">AVERAGE(VLOOKUP(_xlfn.TEXTSPLIT(Table1[[#This Row],[Fuel (no space after comma)]], ","), FuelList_Final_EF!$A$2:$B$65, 2, FALSE))</f>
        <v>53.06</v>
      </c>
      <c r="S7798" s="3">
        <f>Table1[[#This Row],[Generation (TWh)]]*10^9*VLOOKUP(Table1[[#This Row],[Turbine/Engine Technology]],Technology_HR!$A$2:$B$11,2,FALSE)*10^-6</f>
        <v>1810188.7511399996</v>
      </c>
      <c r="T7798" s="5">
        <f>Table1[[#This Row],[Fuel Consumption (mmBtu)]]*Table1[[#This Row],[Emission Factor (kg CO2/ mmBtu)]]*10^3</f>
        <v>96048615135.488373</v>
      </c>
      <c r="U7798" s="3">
        <f>Table1[[#This Row],[Emissions (g CO2)]]/(Table1[[#This Row],[Generation (TWh)]]*10^9)</f>
        <v>400.54993999999994</v>
      </c>
    </row>
    <row r="7799" spans="1:21" x14ac:dyDescent="0.35">
      <c r="A7799" t="s">
        <v>146</v>
      </c>
      <c r="B7799" t="s">
        <v>3239</v>
      </c>
      <c r="C7799" t="str">
        <f>SUBSTITUTE(Table1[[#This Row],[Fuel]],", ",",")</f>
        <v>fossil gas: natural gas</v>
      </c>
      <c r="D7799" t="s">
        <v>3239</v>
      </c>
      <c r="H7799" t="s">
        <v>3438</v>
      </c>
      <c r="I7799">
        <v>192.5</v>
      </c>
      <c r="J7799" t="s">
        <v>3446</v>
      </c>
      <c r="K7799">
        <v>2020</v>
      </c>
      <c r="L7799" t="s">
        <v>29</v>
      </c>
      <c r="M7799" t="s">
        <v>29</v>
      </c>
      <c r="N7799">
        <v>17.338929</v>
      </c>
      <c r="O7799">
        <v>42.386941</v>
      </c>
      <c r="P7799" t="s">
        <v>3580</v>
      </c>
      <c r="Q7799" s="3">
        <f>Table1[[#This Row],[Capacity (MW)]]*0.395*8760*10^-6</f>
        <v>0.66608850000000008</v>
      </c>
      <c r="R7799" s="3" cm="1">
        <f t="array" ref="R7799">AVERAGE(VLOOKUP(_xlfn.TEXTSPLIT(Table1[[#This Row],[Fuel (no space after comma)]], ","), FuelList_Final_EF!$A$2:$B$65, 2, FALSE))</f>
        <v>53.06</v>
      </c>
      <c r="S7799" s="3">
        <f>Table1[[#This Row],[Generation (TWh)]]*10^9*VLOOKUP(Table1[[#This Row],[Turbine/Engine Technology]],Technology_HR!$A$2:$B$11,2,FALSE)*10^-6</f>
        <v>5028302.0865000011</v>
      </c>
      <c r="T7799" s="5">
        <f>Table1[[#This Row],[Fuel Consumption (mmBtu)]]*Table1[[#This Row],[Emission Factor (kg CO2/ mmBtu)]]*10^3</f>
        <v>266801708709.69006</v>
      </c>
      <c r="U7799" s="3">
        <f>Table1[[#This Row],[Emissions (g CO2)]]/(Table1[[#This Row],[Generation (TWh)]]*10^9)</f>
        <v>400.54994000000005</v>
      </c>
    </row>
    <row r="7800" spans="1:21" x14ac:dyDescent="0.35">
      <c r="A7800" t="s">
        <v>2056</v>
      </c>
      <c r="B7800" t="s">
        <v>3239</v>
      </c>
      <c r="C7800" t="str">
        <f>SUBSTITUTE(Table1[[#This Row],[Fuel]],", ",",")</f>
        <v>fossil gas: natural gas</v>
      </c>
      <c r="D7800" t="s">
        <v>3239</v>
      </c>
      <c r="H7800" t="s">
        <v>3438</v>
      </c>
      <c r="I7800">
        <v>69.3</v>
      </c>
      <c r="J7800" t="s">
        <v>3446</v>
      </c>
      <c r="K7800">
        <v>2022</v>
      </c>
      <c r="L7800" t="s">
        <v>29</v>
      </c>
      <c r="M7800" t="s">
        <v>29</v>
      </c>
      <c r="N7800">
        <v>17.338929</v>
      </c>
      <c r="O7800">
        <v>42.386941</v>
      </c>
      <c r="P7800" t="s">
        <v>3580</v>
      </c>
      <c r="Q7800" s="3">
        <f>Table1[[#This Row],[Capacity (MW)]]*0.395*8760*10^-6</f>
        <v>0.23979185999999997</v>
      </c>
      <c r="R7800" s="3" cm="1">
        <f t="array" ref="R7800">AVERAGE(VLOOKUP(_xlfn.TEXTSPLIT(Table1[[#This Row],[Fuel (no space after comma)]], ","), FuelList_Final_EF!$A$2:$B$65, 2, FALSE))</f>
        <v>53.06</v>
      </c>
      <c r="S7800" s="3">
        <f>Table1[[#This Row],[Generation (TWh)]]*10^9*VLOOKUP(Table1[[#This Row],[Turbine/Engine Technology]],Technology_HR!$A$2:$B$11,2,FALSE)*10^-6</f>
        <v>1810188.7511399996</v>
      </c>
      <c r="T7800" s="5">
        <f>Table1[[#This Row],[Fuel Consumption (mmBtu)]]*Table1[[#This Row],[Emission Factor (kg CO2/ mmBtu)]]*10^3</f>
        <v>96048615135.488373</v>
      </c>
      <c r="U7800" s="3">
        <f>Table1[[#This Row],[Emissions (g CO2)]]/(Table1[[#This Row],[Generation (TWh)]]*10^9)</f>
        <v>400.54993999999994</v>
      </c>
    </row>
    <row r="7801" spans="1:21" x14ac:dyDescent="0.35">
      <c r="A7801" t="s">
        <v>146</v>
      </c>
      <c r="B7801" t="s">
        <v>3239</v>
      </c>
      <c r="C7801" t="str">
        <f>SUBSTITUTE(Table1[[#This Row],[Fuel]],", ",",")</f>
        <v>fossil gas: natural gas</v>
      </c>
      <c r="D7801" t="s">
        <v>3239</v>
      </c>
      <c r="H7801" t="s">
        <v>3438</v>
      </c>
      <c r="I7801">
        <v>192.5</v>
      </c>
      <c r="J7801" t="s">
        <v>3446</v>
      </c>
      <c r="K7801">
        <v>2022</v>
      </c>
      <c r="L7801" t="s">
        <v>29</v>
      </c>
      <c r="M7801" t="s">
        <v>29</v>
      </c>
      <c r="N7801">
        <v>17.338929</v>
      </c>
      <c r="O7801">
        <v>42.386941</v>
      </c>
      <c r="P7801" t="s">
        <v>3580</v>
      </c>
      <c r="Q7801" s="3">
        <f>Table1[[#This Row],[Capacity (MW)]]*0.395*8760*10^-6</f>
        <v>0.66608850000000008</v>
      </c>
      <c r="R7801" s="3" cm="1">
        <f t="array" ref="R7801">AVERAGE(VLOOKUP(_xlfn.TEXTSPLIT(Table1[[#This Row],[Fuel (no space after comma)]], ","), FuelList_Final_EF!$A$2:$B$65, 2, FALSE))</f>
        <v>53.06</v>
      </c>
      <c r="S7801" s="3">
        <f>Table1[[#This Row],[Generation (TWh)]]*10^9*VLOOKUP(Table1[[#This Row],[Turbine/Engine Technology]],Technology_HR!$A$2:$B$11,2,FALSE)*10^-6</f>
        <v>5028302.0865000011</v>
      </c>
      <c r="T7801" s="5">
        <f>Table1[[#This Row],[Fuel Consumption (mmBtu)]]*Table1[[#This Row],[Emission Factor (kg CO2/ mmBtu)]]*10^3</f>
        <v>266801708709.69006</v>
      </c>
      <c r="U7801" s="3">
        <f>Table1[[#This Row],[Emissions (g CO2)]]/(Table1[[#This Row],[Generation (TWh)]]*10^9)</f>
        <v>400.54994000000005</v>
      </c>
    </row>
    <row r="7802" spans="1:21" x14ac:dyDescent="0.35">
      <c r="A7802" t="s">
        <v>2052</v>
      </c>
      <c r="B7802" t="s">
        <v>3239</v>
      </c>
      <c r="C7802" t="str">
        <f>SUBSTITUTE(Table1[[#This Row],[Fuel]],", ",",")</f>
        <v>fossil gas: natural gas</v>
      </c>
      <c r="D7802" t="s">
        <v>3239</v>
      </c>
      <c r="H7802" t="s">
        <v>3438</v>
      </c>
      <c r="I7802">
        <v>154</v>
      </c>
      <c r="J7802" t="s">
        <v>3446</v>
      </c>
      <c r="K7802">
        <v>2022</v>
      </c>
      <c r="L7802" t="s">
        <v>29</v>
      </c>
      <c r="M7802" t="s">
        <v>29</v>
      </c>
      <c r="N7802">
        <v>17.338929</v>
      </c>
      <c r="O7802">
        <v>42.386941</v>
      </c>
      <c r="P7802" t="s">
        <v>3580</v>
      </c>
      <c r="Q7802" s="3">
        <f>Table1[[#This Row],[Capacity (MW)]]*0.395*8760*10^-6</f>
        <v>0.53287079999999998</v>
      </c>
      <c r="R7802" s="3" cm="1">
        <f t="array" ref="R7802">AVERAGE(VLOOKUP(_xlfn.TEXTSPLIT(Table1[[#This Row],[Fuel (no space after comma)]], ","), FuelList_Final_EF!$A$2:$B$65, 2, FALSE))</f>
        <v>53.06</v>
      </c>
      <c r="S7802" s="3">
        <f>Table1[[#This Row],[Generation (TWh)]]*10^9*VLOOKUP(Table1[[#This Row],[Turbine/Engine Technology]],Technology_HR!$A$2:$B$11,2,FALSE)*10^-6</f>
        <v>4022641.6691999999</v>
      </c>
      <c r="T7802" s="5">
        <f>Table1[[#This Row],[Fuel Consumption (mmBtu)]]*Table1[[#This Row],[Emission Factor (kg CO2/ mmBtu)]]*10^3</f>
        <v>213441366967.75201</v>
      </c>
      <c r="U7802" s="3">
        <f>Table1[[#This Row],[Emissions (g CO2)]]/(Table1[[#This Row],[Generation (TWh)]]*10^9)</f>
        <v>400.54994000000005</v>
      </c>
    </row>
    <row r="7803" spans="1:21" x14ac:dyDescent="0.35">
      <c r="A7803" t="s">
        <v>1699</v>
      </c>
      <c r="B7803" t="s">
        <v>3239</v>
      </c>
      <c r="C7803" t="str">
        <f>SUBSTITUTE(Table1[[#This Row],[Fuel]],", ",",")</f>
        <v>fossil gas: natural gas</v>
      </c>
      <c r="D7803" t="s">
        <v>3239</v>
      </c>
      <c r="H7803" t="s">
        <v>3438</v>
      </c>
      <c r="I7803">
        <v>354.2</v>
      </c>
      <c r="J7803" t="s">
        <v>3446</v>
      </c>
      <c r="K7803">
        <v>2022</v>
      </c>
      <c r="L7803" t="s">
        <v>29</v>
      </c>
      <c r="M7803" t="s">
        <v>29</v>
      </c>
      <c r="N7803">
        <v>17.338929</v>
      </c>
      <c r="O7803">
        <v>42.386941</v>
      </c>
      <c r="P7803" t="s">
        <v>3580</v>
      </c>
      <c r="Q7803" s="3">
        <f>Table1[[#This Row],[Capacity (MW)]]*0.395*8760*10^-6</f>
        <v>1.2256028399999999</v>
      </c>
      <c r="R7803" s="3" cm="1">
        <f t="array" ref="R7803">AVERAGE(VLOOKUP(_xlfn.TEXTSPLIT(Table1[[#This Row],[Fuel (no space after comma)]], ","), FuelList_Final_EF!$A$2:$B$65, 2, FALSE))</f>
        <v>53.06</v>
      </c>
      <c r="S7803" s="3">
        <f>Table1[[#This Row],[Generation (TWh)]]*10^9*VLOOKUP(Table1[[#This Row],[Turbine/Engine Technology]],Technology_HR!$A$2:$B$11,2,FALSE)*10^-6</f>
        <v>9252075.8391599972</v>
      </c>
      <c r="T7803" s="5">
        <f>Table1[[#This Row],[Fuel Consumption (mmBtu)]]*Table1[[#This Row],[Emission Factor (kg CO2/ mmBtu)]]*10^3</f>
        <v>490915144025.82947</v>
      </c>
      <c r="U7803" s="3">
        <f>Table1[[#This Row],[Emissions (g CO2)]]/(Table1[[#This Row],[Generation (TWh)]]*10^9)</f>
        <v>400.54993999999999</v>
      </c>
    </row>
    <row r="7804" spans="1:21" x14ac:dyDescent="0.35">
      <c r="A7804" t="s">
        <v>2056</v>
      </c>
      <c r="B7804" t="s">
        <v>3239</v>
      </c>
      <c r="C7804" t="str">
        <f>SUBSTITUTE(Table1[[#This Row],[Fuel]],", ",",")</f>
        <v>fossil gas: natural gas</v>
      </c>
      <c r="D7804" t="s">
        <v>3239</v>
      </c>
      <c r="H7804" t="s">
        <v>3438</v>
      </c>
      <c r="I7804">
        <v>69.3</v>
      </c>
      <c r="J7804" t="s">
        <v>3446</v>
      </c>
      <c r="K7804">
        <v>2022</v>
      </c>
      <c r="L7804" t="s">
        <v>29</v>
      </c>
      <c r="M7804" t="s">
        <v>29</v>
      </c>
      <c r="N7804">
        <v>17.338929</v>
      </c>
      <c r="O7804">
        <v>42.386941</v>
      </c>
      <c r="P7804" t="s">
        <v>3580</v>
      </c>
      <c r="Q7804" s="3">
        <f>Table1[[#This Row],[Capacity (MW)]]*0.395*8760*10^-6</f>
        <v>0.23979185999999997</v>
      </c>
      <c r="R7804" s="3" cm="1">
        <f t="array" ref="R7804">AVERAGE(VLOOKUP(_xlfn.TEXTSPLIT(Table1[[#This Row],[Fuel (no space after comma)]], ","), FuelList_Final_EF!$A$2:$B$65, 2, FALSE))</f>
        <v>53.06</v>
      </c>
      <c r="S7804" s="3">
        <f>Table1[[#This Row],[Generation (TWh)]]*10^9*VLOOKUP(Table1[[#This Row],[Turbine/Engine Technology]],Technology_HR!$A$2:$B$11,2,FALSE)*10^-6</f>
        <v>1810188.7511399996</v>
      </c>
      <c r="T7804" s="5">
        <f>Table1[[#This Row],[Fuel Consumption (mmBtu)]]*Table1[[#This Row],[Emission Factor (kg CO2/ mmBtu)]]*10^3</f>
        <v>96048615135.488373</v>
      </c>
      <c r="U7804" s="3">
        <f>Table1[[#This Row],[Emissions (g CO2)]]/(Table1[[#This Row],[Generation (TWh)]]*10^9)</f>
        <v>400.54993999999994</v>
      </c>
    </row>
    <row r="7805" spans="1:21" x14ac:dyDescent="0.35">
      <c r="A7805" t="s">
        <v>2052</v>
      </c>
      <c r="B7805" t="s">
        <v>3239</v>
      </c>
      <c r="C7805" t="str">
        <f>SUBSTITUTE(Table1[[#This Row],[Fuel]],", ",",")</f>
        <v>fossil gas: natural gas</v>
      </c>
      <c r="D7805" t="s">
        <v>3239</v>
      </c>
      <c r="H7805" t="s">
        <v>3438</v>
      </c>
      <c r="I7805">
        <v>154</v>
      </c>
      <c r="J7805" t="s">
        <v>3446</v>
      </c>
      <c r="K7805">
        <v>2022</v>
      </c>
      <c r="L7805" t="s">
        <v>29</v>
      </c>
      <c r="M7805" t="s">
        <v>29</v>
      </c>
      <c r="N7805">
        <v>17.338929</v>
      </c>
      <c r="O7805">
        <v>42.386941</v>
      </c>
      <c r="P7805" t="s">
        <v>3580</v>
      </c>
      <c r="Q7805" s="3">
        <f>Table1[[#This Row],[Capacity (MW)]]*0.395*8760*10^-6</f>
        <v>0.53287079999999998</v>
      </c>
      <c r="R7805" s="3" cm="1">
        <f t="array" ref="R7805">AVERAGE(VLOOKUP(_xlfn.TEXTSPLIT(Table1[[#This Row],[Fuel (no space after comma)]], ","), FuelList_Final_EF!$A$2:$B$65, 2, FALSE))</f>
        <v>53.06</v>
      </c>
      <c r="S7805" s="3">
        <f>Table1[[#This Row],[Generation (TWh)]]*10^9*VLOOKUP(Table1[[#This Row],[Turbine/Engine Technology]],Technology_HR!$A$2:$B$11,2,FALSE)*10^-6</f>
        <v>4022641.6691999999</v>
      </c>
      <c r="T7805" s="5">
        <f>Table1[[#This Row],[Fuel Consumption (mmBtu)]]*Table1[[#This Row],[Emission Factor (kg CO2/ mmBtu)]]*10^3</f>
        <v>213441366967.75201</v>
      </c>
      <c r="U7805" s="3">
        <f>Table1[[#This Row],[Emissions (g CO2)]]/(Table1[[#This Row],[Generation (TWh)]]*10^9)</f>
        <v>400.54994000000005</v>
      </c>
    </row>
    <row r="7806" spans="1:21" x14ac:dyDescent="0.35">
      <c r="A7806" t="s">
        <v>146</v>
      </c>
      <c r="B7806" t="s">
        <v>3239</v>
      </c>
      <c r="C7806" t="str">
        <f>SUBSTITUTE(Table1[[#This Row],[Fuel]],", ",",")</f>
        <v>fossil gas: natural gas</v>
      </c>
      <c r="D7806" t="s">
        <v>3239</v>
      </c>
      <c r="H7806" t="s">
        <v>3438</v>
      </c>
      <c r="I7806">
        <v>192.5</v>
      </c>
      <c r="J7806" t="s">
        <v>3446</v>
      </c>
      <c r="K7806">
        <v>2022</v>
      </c>
      <c r="L7806" t="s">
        <v>29</v>
      </c>
      <c r="M7806" t="s">
        <v>29</v>
      </c>
      <c r="N7806">
        <v>17.338929</v>
      </c>
      <c r="O7806">
        <v>42.386941</v>
      </c>
      <c r="P7806" t="s">
        <v>3580</v>
      </c>
      <c r="Q7806" s="3">
        <f>Table1[[#This Row],[Capacity (MW)]]*0.395*8760*10^-6</f>
        <v>0.66608850000000008</v>
      </c>
      <c r="R7806" s="3" cm="1">
        <f t="array" ref="R7806">AVERAGE(VLOOKUP(_xlfn.TEXTSPLIT(Table1[[#This Row],[Fuel (no space after comma)]], ","), FuelList_Final_EF!$A$2:$B$65, 2, FALSE))</f>
        <v>53.06</v>
      </c>
      <c r="S7806" s="3">
        <f>Table1[[#This Row],[Generation (TWh)]]*10^9*VLOOKUP(Table1[[#This Row],[Turbine/Engine Technology]],Technology_HR!$A$2:$B$11,2,FALSE)*10^-6</f>
        <v>5028302.0865000011</v>
      </c>
      <c r="T7806" s="5">
        <f>Table1[[#This Row],[Fuel Consumption (mmBtu)]]*Table1[[#This Row],[Emission Factor (kg CO2/ mmBtu)]]*10^3</f>
        <v>266801708709.69006</v>
      </c>
      <c r="U7806" s="3">
        <f>Table1[[#This Row],[Emissions (g CO2)]]/(Table1[[#This Row],[Generation (TWh)]]*10^9)</f>
        <v>400.54994000000005</v>
      </c>
    </row>
    <row r="7807" spans="1:21" x14ac:dyDescent="0.35">
      <c r="A7807" t="s">
        <v>1699</v>
      </c>
      <c r="B7807" t="s">
        <v>3239</v>
      </c>
      <c r="C7807" t="str">
        <f>SUBSTITUTE(Table1[[#This Row],[Fuel]],", ",",")</f>
        <v>fossil gas: natural gas</v>
      </c>
      <c r="D7807" t="s">
        <v>3239</v>
      </c>
      <c r="H7807" t="s">
        <v>3438</v>
      </c>
      <c r="I7807">
        <v>354.2</v>
      </c>
      <c r="J7807" t="s">
        <v>3446</v>
      </c>
      <c r="K7807">
        <v>2022</v>
      </c>
      <c r="L7807" t="s">
        <v>29</v>
      </c>
      <c r="M7807" t="s">
        <v>29</v>
      </c>
      <c r="N7807">
        <v>17.338929</v>
      </c>
      <c r="O7807">
        <v>42.386941</v>
      </c>
      <c r="P7807" t="s">
        <v>3580</v>
      </c>
      <c r="Q7807" s="3">
        <f>Table1[[#This Row],[Capacity (MW)]]*0.395*8760*10^-6</f>
        <v>1.2256028399999999</v>
      </c>
      <c r="R7807" s="3" cm="1">
        <f t="array" ref="R7807">AVERAGE(VLOOKUP(_xlfn.TEXTSPLIT(Table1[[#This Row],[Fuel (no space after comma)]], ","), FuelList_Final_EF!$A$2:$B$65, 2, FALSE))</f>
        <v>53.06</v>
      </c>
      <c r="S7807" s="3">
        <f>Table1[[#This Row],[Generation (TWh)]]*10^9*VLOOKUP(Table1[[#This Row],[Turbine/Engine Technology]],Technology_HR!$A$2:$B$11,2,FALSE)*10^-6</f>
        <v>9252075.8391599972</v>
      </c>
      <c r="T7807" s="5">
        <f>Table1[[#This Row],[Fuel Consumption (mmBtu)]]*Table1[[#This Row],[Emission Factor (kg CO2/ mmBtu)]]*10^3</f>
        <v>490915144025.82947</v>
      </c>
      <c r="U7807" s="3">
        <f>Table1[[#This Row],[Emissions (g CO2)]]/(Table1[[#This Row],[Generation (TWh)]]*10^9)</f>
        <v>400.54993999999999</v>
      </c>
    </row>
    <row r="7808" spans="1:21" x14ac:dyDescent="0.35">
      <c r="A7808" t="s">
        <v>1699</v>
      </c>
      <c r="B7808" t="s">
        <v>3239</v>
      </c>
      <c r="C7808" t="str">
        <f>SUBSTITUTE(Table1[[#This Row],[Fuel]],", ",",")</f>
        <v>fossil gas: natural gas</v>
      </c>
      <c r="D7808" t="s">
        <v>3239</v>
      </c>
      <c r="H7808" t="s">
        <v>3438</v>
      </c>
      <c r="I7808">
        <v>354.2</v>
      </c>
      <c r="J7808" t="s">
        <v>3446</v>
      </c>
      <c r="K7808">
        <v>2022</v>
      </c>
      <c r="L7808" t="s">
        <v>29</v>
      </c>
      <c r="M7808" t="s">
        <v>29</v>
      </c>
      <c r="N7808">
        <v>17.338929</v>
      </c>
      <c r="O7808">
        <v>42.386941</v>
      </c>
      <c r="P7808" t="s">
        <v>3580</v>
      </c>
      <c r="Q7808" s="3">
        <f>Table1[[#This Row],[Capacity (MW)]]*0.395*8760*10^-6</f>
        <v>1.2256028399999999</v>
      </c>
      <c r="R7808" s="3" cm="1">
        <f t="array" ref="R7808">AVERAGE(VLOOKUP(_xlfn.TEXTSPLIT(Table1[[#This Row],[Fuel (no space after comma)]], ","), FuelList_Final_EF!$A$2:$B$65, 2, FALSE))</f>
        <v>53.06</v>
      </c>
      <c r="S7808" s="3">
        <f>Table1[[#This Row],[Generation (TWh)]]*10^9*VLOOKUP(Table1[[#This Row],[Turbine/Engine Technology]],Technology_HR!$A$2:$B$11,2,FALSE)*10^-6</f>
        <v>9252075.8391599972</v>
      </c>
      <c r="T7808" s="5">
        <f>Table1[[#This Row],[Fuel Consumption (mmBtu)]]*Table1[[#This Row],[Emission Factor (kg CO2/ mmBtu)]]*10^3</f>
        <v>490915144025.82947</v>
      </c>
      <c r="U7808" s="3">
        <f>Table1[[#This Row],[Emissions (g CO2)]]/(Table1[[#This Row],[Generation (TWh)]]*10^9)</f>
        <v>400.54993999999999</v>
      </c>
    </row>
    <row r="7809" spans="1:21" x14ac:dyDescent="0.35">
      <c r="A7809" t="s">
        <v>146</v>
      </c>
      <c r="B7809" t="s">
        <v>3239</v>
      </c>
      <c r="C7809" t="str">
        <f>SUBSTITUTE(Table1[[#This Row],[Fuel]],", ",",")</f>
        <v>fossil gas: natural gas</v>
      </c>
      <c r="D7809" t="s">
        <v>3239</v>
      </c>
      <c r="H7809" t="s">
        <v>3438</v>
      </c>
      <c r="I7809">
        <v>192.5</v>
      </c>
      <c r="J7809" t="s">
        <v>3446</v>
      </c>
      <c r="K7809">
        <v>2022</v>
      </c>
      <c r="L7809" t="s">
        <v>29</v>
      </c>
      <c r="M7809" t="s">
        <v>29</v>
      </c>
      <c r="N7809">
        <v>17.338929</v>
      </c>
      <c r="O7809">
        <v>42.386941</v>
      </c>
      <c r="P7809" t="s">
        <v>3580</v>
      </c>
      <c r="Q7809" s="3">
        <f>Table1[[#This Row],[Capacity (MW)]]*0.395*8760*10^-6</f>
        <v>0.66608850000000008</v>
      </c>
      <c r="R7809" s="3" cm="1">
        <f t="array" ref="R7809">AVERAGE(VLOOKUP(_xlfn.TEXTSPLIT(Table1[[#This Row],[Fuel (no space after comma)]], ","), FuelList_Final_EF!$A$2:$B$65, 2, FALSE))</f>
        <v>53.06</v>
      </c>
      <c r="S7809" s="3">
        <f>Table1[[#This Row],[Generation (TWh)]]*10^9*VLOOKUP(Table1[[#This Row],[Turbine/Engine Technology]],Technology_HR!$A$2:$B$11,2,FALSE)*10^-6</f>
        <v>5028302.0865000011</v>
      </c>
      <c r="T7809" s="5">
        <f>Table1[[#This Row],[Fuel Consumption (mmBtu)]]*Table1[[#This Row],[Emission Factor (kg CO2/ mmBtu)]]*10^3</f>
        <v>266801708709.69006</v>
      </c>
      <c r="U7809" s="3">
        <f>Table1[[#This Row],[Emissions (g CO2)]]/(Table1[[#This Row],[Generation (TWh)]]*10^9)</f>
        <v>400.54994000000005</v>
      </c>
    </row>
    <row r="7810" spans="1:21" x14ac:dyDescent="0.35">
      <c r="A7810" t="s">
        <v>2052</v>
      </c>
      <c r="B7810" t="s">
        <v>3239</v>
      </c>
      <c r="C7810" t="str">
        <f>SUBSTITUTE(Table1[[#This Row],[Fuel]],", ",",")</f>
        <v>fossil gas: natural gas</v>
      </c>
      <c r="D7810" t="s">
        <v>3239</v>
      </c>
      <c r="H7810" t="s">
        <v>3438</v>
      </c>
      <c r="I7810">
        <v>154</v>
      </c>
      <c r="J7810" t="s">
        <v>3446</v>
      </c>
      <c r="K7810">
        <v>2022</v>
      </c>
      <c r="L7810" t="s">
        <v>29</v>
      </c>
      <c r="M7810" t="s">
        <v>29</v>
      </c>
      <c r="N7810">
        <v>17.338929</v>
      </c>
      <c r="O7810">
        <v>42.386941</v>
      </c>
      <c r="P7810" t="s">
        <v>3580</v>
      </c>
      <c r="Q7810" s="3">
        <f>Table1[[#This Row],[Capacity (MW)]]*0.395*8760*10^-6</f>
        <v>0.53287079999999998</v>
      </c>
      <c r="R7810" s="3" cm="1">
        <f t="array" ref="R7810">AVERAGE(VLOOKUP(_xlfn.TEXTSPLIT(Table1[[#This Row],[Fuel (no space after comma)]], ","), FuelList_Final_EF!$A$2:$B$65, 2, FALSE))</f>
        <v>53.06</v>
      </c>
      <c r="S7810" s="3">
        <f>Table1[[#This Row],[Generation (TWh)]]*10^9*VLOOKUP(Table1[[#This Row],[Turbine/Engine Technology]],Technology_HR!$A$2:$B$11,2,FALSE)*10^-6</f>
        <v>4022641.6691999999</v>
      </c>
      <c r="T7810" s="5">
        <f>Table1[[#This Row],[Fuel Consumption (mmBtu)]]*Table1[[#This Row],[Emission Factor (kg CO2/ mmBtu)]]*10^3</f>
        <v>213441366967.75201</v>
      </c>
      <c r="U7810" s="3">
        <f>Table1[[#This Row],[Emissions (g CO2)]]/(Table1[[#This Row],[Generation (TWh)]]*10^9)</f>
        <v>400.54994000000005</v>
      </c>
    </row>
    <row r="7811" spans="1:21" x14ac:dyDescent="0.35">
      <c r="A7811" t="s">
        <v>2056</v>
      </c>
      <c r="B7811" t="s">
        <v>3239</v>
      </c>
      <c r="C7811" t="str">
        <f>SUBSTITUTE(Table1[[#This Row],[Fuel]],", ",",")</f>
        <v>fossil gas: natural gas</v>
      </c>
      <c r="D7811" t="s">
        <v>3239</v>
      </c>
      <c r="H7811" t="s">
        <v>3438</v>
      </c>
      <c r="I7811">
        <v>69.3</v>
      </c>
      <c r="J7811" t="s">
        <v>3446</v>
      </c>
      <c r="K7811">
        <v>2022</v>
      </c>
      <c r="L7811" t="s">
        <v>29</v>
      </c>
      <c r="M7811" t="s">
        <v>29</v>
      </c>
      <c r="N7811">
        <v>17.338929</v>
      </c>
      <c r="O7811">
        <v>42.386941</v>
      </c>
      <c r="P7811" t="s">
        <v>3580</v>
      </c>
      <c r="Q7811" s="3">
        <f>Table1[[#This Row],[Capacity (MW)]]*0.395*8760*10^-6</f>
        <v>0.23979185999999997</v>
      </c>
      <c r="R7811" s="3" cm="1">
        <f t="array" ref="R7811">AVERAGE(VLOOKUP(_xlfn.TEXTSPLIT(Table1[[#This Row],[Fuel (no space after comma)]], ","), FuelList_Final_EF!$A$2:$B$65, 2, FALSE))</f>
        <v>53.06</v>
      </c>
      <c r="S7811" s="3">
        <f>Table1[[#This Row],[Generation (TWh)]]*10^9*VLOOKUP(Table1[[#This Row],[Turbine/Engine Technology]],Technology_HR!$A$2:$B$11,2,FALSE)*10^-6</f>
        <v>1810188.7511399996</v>
      </c>
      <c r="T7811" s="5">
        <f>Table1[[#This Row],[Fuel Consumption (mmBtu)]]*Table1[[#This Row],[Emission Factor (kg CO2/ mmBtu)]]*10^3</f>
        <v>96048615135.488373</v>
      </c>
      <c r="U7811" s="3">
        <f>Table1[[#This Row],[Emissions (g CO2)]]/(Table1[[#This Row],[Generation (TWh)]]*10^9)</f>
        <v>400.54993999999994</v>
      </c>
    </row>
    <row r="7812" spans="1:21" x14ac:dyDescent="0.35">
      <c r="A7812" t="s">
        <v>188</v>
      </c>
      <c r="B7812" t="s">
        <v>3239</v>
      </c>
      <c r="C7812" t="str">
        <f>SUBSTITUTE(Table1[[#This Row],[Fuel]],", ",",")</f>
        <v>fossil gas: natural gas</v>
      </c>
      <c r="D7812" t="s">
        <v>3239</v>
      </c>
      <c r="H7812" t="s">
        <v>3436</v>
      </c>
      <c r="I7812">
        <v>155</v>
      </c>
      <c r="J7812" t="s">
        <v>3446</v>
      </c>
      <c r="K7812">
        <v>2006</v>
      </c>
      <c r="L7812" t="s">
        <v>29</v>
      </c>
      <c r="M7812" t="s">
        <v>29</v>
      </c>
      <c r="N7812">
        <v>27.019634</v>
      </c>
      <c r="O7812">
        <v>49.578392000000001</v>
      </c>
      <c r="P7812" t="s">
        <v>3580</v>
      </c>
      <c r="Q7812" s="3">
        <f>Table1[[#This Row],[Capacity (MW)]]*0.395*8760*10^-6</f>
        <v>0.536331</v>
      </c>
      <c r="R7812" s="3" cm="1">
        <f t="array" ref="R7812">AVERAGE(VLOOKUP(_xlfn.TEXTSPLIT(Table1[[#This Row],[Fuel (no space after comma)]], ","), FuelList_Final_EF!$A$2:$B$65, 2, FALSE))</f>
        <v>53.06</v>
      </c>
      <c r="S7812" s="3">
        <f>Table1[[#This Row],[Generation (TWh)]]*10^9*VLOOKUP(Table1[[#This Row],[Turbine/Engine Technology]],Technology_HR!$A$2:$B$11,2,FALSE)*10^-6</f>
        <v>5905004.3099999996</v>
      </c>
      <c r="T7812" s="5">
        <f>Table1[[#This Row],[Fuel Consumption (mmBtu)]]*Table1[[#This Row],[Emission Factor (kg CO2/ mmBtu)]]*10^3</f>
        <v>313319528688.59998</v>
      </c>
      <c r="U7812" s="3">
        <f>Table1[[#This Row],[Emissions (g CO2)]]/(Table1[[#This Row],[Generation (TWh)]]*10^9)</f>
        <v>584.1905999999999</v>
      </c>
    </row>
    <row r="7813" spans="1:21" x14ac:dyDescent="0.35">
      <c r="A7813" t="s">
        <v>188</v>
      </c>
      <c r="B7813" t="s">
        <v>3239</v>
      </c>
      <c r="C7813" t="str">
        <f>SUBSTITUTE(Table1[[#This Row],[Fuel]],", ",",")</f>
        <v>fossil gas: natural gas</v>
      </c>
      <c r="D7813" t="s">
        <v>3239</v>
      </c>
      <c r="H7813" t="s">
        <v>3436</v>
      </c>
      <c r="I7813">
        <v>155</v>
      </c>
      <c r="J7813" t="s">
        <v>3446</v>
      </c>
      <c r="K7813">
        <v>2006</v>
      </c>
      <c r="L7813" t="s">
        <v>29</v>
      </c>
      <c r="M7813" t="s">
        <v>29</v>
      </c>
      <c r="N7813">
        <v>27.019634</v>
      </c>
      <c r="O7813">
        <v>49.578392000000001</v>
      </c>
      <c r="P7813" t="s">
        <v>3580</v>
      </c>
      <c r="Q7813" s="3">
        <f>Table1[[#This Row],[Capacity (MW)]]*0.395*8760*10^-6</f>
        <v>0.536331</v>
      </c>
      <c r="R7813" s="3" cm="1">
        <f t="array" ref="R7813">AVERAGE(VLOOKUP(_xlfn.TEXTSPLIT(Table1[[#This Row],[Fuel (no space after comma)]], ","), FuelList_Final_EF!$A$2:$B$65, 2, FALSE))</f>
        <v>53.06</v>
      </c>
      <c r="S7813" s="3">
        <f>Table1[[#This Row],[Generation (TWh)]]*10^9*VLOOKUP(Table1[[#This Row],[Turbine/Engine Technology]],Technology_HR!$A$2:$B$11,2,FALSE)*10^-6</f>
        <v>5905004.3099999996</v>
      </c>
      <c r="T7813" s="5">
        <f>Table1[[#This Row],[Fuel Consumption (mmBtu)]]*Table1[[#This Row],[Emission Factor (kg CO2/ mmBtu)]]*10^3</f>
        <v>313319528688.59998</v>
      </c>
      <c r="U7813" s="3">
        <f>Table1[[#This Row],[Emissions (g CO2)]]/(Table1[[#This Row],[Generation (TWh)]]*10^9)</f>
        <v>584.1905999999999</v>
      </c>
    </row>
    <row r="7814" spans="1:21" x14ac:dyDescent="0.35">
      <c r="A7814" t="s">
        <v>188</v>
      </c>
      <c r="B7814" t="s">
        <v>3239</v>
      </c>
      <c r="C7814" t="str">
        <f>SUBSTITUTE(Table1[[#This Row],[Fuel]],", ",",")</f>
        <v>fossil gas: natural gas</v>
      </c>
      <c r="D7814" t="s">
        <v>3239</v>
      </c>
      <c r="H7814" t="s">
        <v>3436</v>
      </c>
      <c r="I7814">
        <v>186.7</v>
      </c>
      <c r="J7814" t="s">
        <v>3446</v>
      </c>
      <c r="K7814">
        <v>2015</v>
      </c>
      <c r="L7814" t="s">
        <v>29</v>
      </c>
      <c r="M7814" t="s">
        <v>29</v>
      </c>
      <c r="N7814">
        <v>27.019634</v>
      </c>
      <c r="O7814">
        <v>49.578392000000001</v>
      </c>
      <c r="P7814" t="s">
        <v>3580</v>
      </c>
      <c r="Q7814" s="3">
        <f>Table1[[#This Row],[Capacity (MW)]]*0.395*8760*10^-6</f>
        <v>0.64601933999999994</v>
      </c>
      <c r="R7814" s="3" cm="1">
        <f t="array" ref="R7814">AVERAGE(VLOOKUP(_xlfn.TEXTSPLIT(Table1[[#This Row],[Fuel (no space after comma)]], ","), FuelList_Final_EF!$A$2:$B$65, 2, FALSE))</f>
        <v>53.06</v>
      </c>
      <c r="S7814" s="3">
        <f>Table1[[#This Row],[Generation (TWh)]]*10^9*VLOOKUP(Table1[[#This Row],[Turbine/Engine Technology]],Technology_HR!$A$2:$B$11,2,FALSE)*10^-6</f>
        <v>7112672.9333999995</v>
      </c>
      <c r="T7814" s="5">
        <f>Table1[[#This Row],[Fuel Consumption (mmBtu)]]*Table1[[#This Row],[Emission Factor (kg CO2/ mmBtu)]]*10^3</f>
        <v>377398425846.20398</v>
      </c>
      <c r="U7814" s="3">
        <f>Table1[[#This Row],[Emissions (g CO2)]]/(Table1[[#This Row],[Generation (TWh)]]*10^9)</f>
        <v>584.19060000000002</v>
      </c>
    </row>
    <row r="7815" spans="1:21" x14ac:dyDescent="0.35">
      <c r="A7815" t="s">
        <v>2048</v>
      </c>
      <c r="B7815" t="s">
        <v>3239</v>
      </c>
      <c r="C7815" t="str">
        <f>SUBSTITUTE(Table1[[#This Row],[Fuel]],", ",",")</f>
        <v>fossil gas: natural gas</v>
      </c>
      <c r="D7815" t="s">
        <v>3239</v>
      </c>
      <c r="H7815" t="s">
        <v>3436</v>
      </c>
      <c r="I7815">
        <v>121</v>
      </c>
      <c r="J7815" t="s">
        <v>3446</v>
      </c>
      <c r="K7815">
        <v>1976</v>
      </c>
      <c r="L7815" t="s">
        <v>29</v>
      </c>
      <c r="M7815" t="s">
        <v>29</v>
      </c>
      <c r="N7815">
        <v>26.8</v>
      </c>
      <c r="O7815">
        <v>50.006</v>
      </c>
      <c r="P7815" t="s">
        <v>3580</v>
      </c>
      <c r="Q7815" s="3">
        <f>Table1[[#This Row],[Capacity (MW)]]*0.395*8760*10^-6</f>
        <v>0.41868420000000001</v>
      </c>
      <c r="R7815" s="3" cm="1">
        <f t="array" ref="R7815">AVERAGE(VLOOKUP(_xlfn.TEXTSPLIT(Table1[[#This Row],[Fuel (no space after comma)]], ","), FuelList_Final_EF!$A$2:$B$65, 2, FALSE))</f>
        <v>53.06</v>
      </c>
      <c r="S7815" s="3">
        <f>Table1[[#This Row],[Generation (TWh)]]*10^9*VLOOKUP(Table1[[#This Row],[Turbine/Engine Technology]],Technology_HR!$A$2:$B$11,2,FALSE)*10^-6</f>
        <v>4609713.0419999994</v>
      </c>
      <c r="T7815" s="5">
        <f>Table1[[#This Row],[Fuel Consumption (mmBtu)]]*Table1[[#This Row],[Emission Factor (kg CO2/ mmBtu)]]*10^3</f>
        <v>244591374008.51999</v>
      </c>
      <c r="U7815" s="3">
        <f>Table1[[#This Row],[Emissions (g CO2)]]/(Table1[[#This Row],[Generation (TWh)]]*10^9)</f>
        <v>584.19060000000002</v>
      </c>
    </row>
    <row r="7816" spans="1:21" x14ac:dyDescent="0.35">
      <c r="A7816" t="s">
        <v>2048</v>
      </c>
      <c r="B7816" t="s">
        <v>3239</v>
      </c>
      <c r="C7816" t="str">
        <f>SUBSTITUTE(Table1[[#This Row],[Fuel]],", ",",")</f>
        <v>fossil gas: natural gas</v>
      </c>
      <c r="D7816" t="s">
        <v>3239</v>
      </c>
      <c r="H7816" t="s">
        <v>3436</v>
      </c>
      <c r="I7816">
        <v>55</v>
      </c>
      <c r="J7816" t="s">
        <v>3446</v>
      </c>
      <c r="K7816">
        <v>2010</v>
      </c>
      <c r="L7816" t="s">
        <v>29</v>
      </c>
      <c r="M7816" t="s">
        <v>29</v>
      </c>
      <c r="N7816">
        <v>20.231672</v>
      </c>
      <c r="O7816">
        <v>44.911517000000003</v>
      </c>
      <c r="P7816" t="s">
        <v>3580</v>
      </c>
      <c r="Q7816" s="3">
        <f>Table1[[#This Row],[Capacity (MW)]]*0.395*8760*10^-6</f>
        <v>0.19031099999999998</v>
      </c>
      <c r="R7816" s="3" cm="1">
        <f t="array" ref="R7816">AVERAGE(VLOOKUP(_xlfn.TEXTSPLIT(Table1[[#This Row],[Fuel (no space after comma)]], ","), FuelList_Final_EF!$A$2:$B$65, 2, FALSE))</f>
        <v>53.06</v>
      </c>
      <c r="S7816" s="3">
        <f>Table1[[#This Row],[Generation (TWh)]]*10^9*VLOOKUP(Table1[[#This Row],[Turbine/Engine Technology]],Technology_HR!$A$2:$B$11,2,FALSE)*10^-6</f>
        <v>2095324.1099999996</v>
      </c>
      <c r="T7816" s="5">
        <f>Table1[[#This Row],[Fuel Consumption (mmBtu)]]*Table1[[#This Row],[Emission Factor (kg CO2/ mmBtu)]]*10^3</f>
        <v>111177897276.59999</v>
      </c>
      <c r="U7816" s="3">
        <f>Table1[[#This Row],[Emissions (g CO2)]]/(Table1[[#This Row],[Generation (TWh)]]*10^9)</f>
        <v>584.19060000000002</v>
      </c>
    </row>
    <row r="7817" spans="1:21" x14ac:dyDescent="0.35">
      <c r="A7817" t="s">
        <v>2048</v>
      </c>
      <c r="B7817" t="s">
        <v>3239</v>
      </c>
      <c r="C7817" t="str">
        <f>SUBSTITUTE(Table1[[#This Row],[Fuel]],", ",",")</f>
        <v>fossil gas: natural gas</v>
      </c>
      <c r="D7817" t="s">
        <v>3239</v>
      </c>
      <c r="H7817" t="s">
        <v>3436</v>
      </c>
      <c r="I7817">
        <v>55</v>
      </c>
      <c r="J7817" t="s">
        <v>3446</v>
      </c>
      <c r="K7817">
        <v>2009</v>
      </c>
      <c r="L7817" t="s">
        <v>29</v>
      </c>
      <c r="M7817" t="s">
        <v>29</v>
      </c>
      <c r="N7817">
        <v>20.231672</v>
      </c>
      <c r="O7817">
        <v>44.911517000000003</v>
      </c>
      <c r="P7817" t="s">
        <v>3580</v>
      </c>
      <c r="Q7817" s="3">
        <f>Table1[[#This Row],[Capacity (MW)]]*0.395*8760*10^-6</f>
        <v>0.19031099999999998</v>
      </c>
      <c r="R7817" s="3" cm="1">
        <f t="array" ref="R7817">AVERAGE(VLOOKUP(_xlfn.TEXTSPLIT(Table1[[#This Row],[Fuel (no space after comma)]], ","), FuelList_Final_EF!$A$2:$B$65, 2, FALSE))</f>
        <v>53.06</v>
      </c>
      <c r="S7817" s="3">
        <f>Table1[[#This Row],[Generation (TWh)]]*10^9*VLOOKUP(Table1[[#This Row],[Turbine/Engine Technology]],Technology_HR!$A$2:$B$11,2,FALSE)*10^-6</f>
        <v>2095324.1099999996</v>
      </c>
      <c r="T7817" s="5">
        <f>Table1[[#This Row],[Fuel Consumption (mmBtu)]]*Table1[[#This Row],[Emission Factor (kg CO2/ mmBtu)]]*10^3</f>
        <v>111177897276.59999</v>
      </c>
      <c r="U7817" s="3">
        <f>Table1[[#This Row],[Emissions (g CO2)]]/(Table1[[#This Row],[Generation (TWh)]]*10^9)</f>
        <v>584.19060000000002</v>
      </c>
    </row>
    <row r="7818" spans="1:21" x14ac:dyDescent="0.35">
      <c r="A7818" t="s">
        <v>2048</v>
      </c>
      <c r="B7818" t="s">
        <v>3239</v>
      </c>
      <c r="C7818" t="str">
        <f>SUBSTITUTE(Table1[[#This Row],[Fuel]],", ",",")</f>
        <v>fossil gas: natural gas</v>
      </c>
      <c r="D7818" t="s">
        <v>3239</v>
      </c>
      <c r="H7818" t="s">
        <v>3436</v>
      </c>
      <c r="I7818">
        <v>62</v>
      </c>
      <c r="J7818" t="s">
        <v>3446</v>
      </c>
      <c r="K7818">
        <v>2013</v>
      </c>
      <c r="L7818" t="s">
        <v>29</v>
      </c>
      <c r="M7818" t="s">
        <v>29</v>
      </c>
      <c r="N7818">
        <v>20.231672</v>
      </c>
      <c r="O7818">
        <v>44.911517000000003</v>
      </c>
      <c r="P7818" t="s">
        <v>3580</v>
      </c>
      <c r="Q7818" s="3">
        <f>Table1[[#This Row],[Capacity (MW)]]*0.395*8760*10^-6</f>
        <v>0.21453240000000001</v>
      </c>
      <c r="R7818" s="3" cm="1">
        <f t="array" ref="R7818">AVERAGE(VLOOKUP(_xlfn.TEXTSPLIT(Table1[[#This Row],[Fuel (no space after comma)]], ","), FuelList_Final_EF!$A$2:$B$65, 2, FALSE))</f>
        <v>53.06</v>
      </c>
      <c r="S7818" s="3">
        <f>Table1[[#This Row],[Generation (TWh)]]*10^9*VLOOKUP(Table1[[#This Row],[Turbine/Engine Technology]],Technology_HR!$A$2:$B$11,2,FALSE)*10^-6</f>
        <v>2362001.7239999999</v>
      </c>
      <c r="T7818" s="5">
        <f>Table1[[#This Row],[Fuel Consumption (mmBtu)]]*Table1[[#This Row],[Emission Factor (kg CO2/ mmBtu)]]*10^3</f>
        <v>125327811475.44</v>
      </c>
      <c r="U7818" s="3">
        <f>Table1[[#This Row],[Emissions (g CO2)]]/(Table1[[#This Row],[Generation (TWh)]]*10^9)</f>
        <v>584.19060000000002</v>
      </c>
    </row>
    <row r="7819" spans="1:21" x14ac:dyDescent="0.35">
      <c r="A7819" t="s">
        <v>2048</v>
      </c>
      <c r="B7819" t="s">
        <v>3239</v>
      </c>
      <c r="C7819" t="str">
        <f>SUBSTITUTE(Table1[[#This Row],[Fuel]],", ",",")</f>
        <v>fossil gas: natural gas</v>
      </c>
      <c r="D7819" t="s">
        <v>3239</v>
      </c>
      <c r="H7819" t="s">
        <v>3436</v>
      </c>
      <c r="I7819">
        <v>62</v>
      </c>
      <c r="J7819" t="s">
        <v>3446</v>
      </c>
      <c r="K7819">
        <v>2013</v>
      </c>
      <c r="L7819" t="s">
        <v>29</v>
      </c>
      <c r="M7819" t="s">
        <v>29</v>
      </c>
      <c r="N7819">
        <v>20.231672</v>
      </c>
      <c r="O7819">
        <v>44.911517000000003</v>
      </c>
      <c r="P7819" t="s">
        <v>3580</v>
      </c>
      <c r="Q7819" s="3">
        <f>Table1[[#This Row],[Capacity (MW)]]*0.395*8760*10^-6</f>
        <v>0.21453240000000001</v>
      </c>
      <c r="R7819" s="3" cm="1">
        <f t="array" ref="R7819">AVERAGE(VLOOKUP(_xlfn.TEXTSPLIT(Table1[[#This Row],[Fuel (no space after comma)]], ","), FuelList_Final_EF!$A$2:$B$65, 2, FALSE))</f>
        <v>53.06</v>
      </c>
      <c r="S7819" s="3">
        <f>Table1[[#This Row],[Generation (TWh)]]*10^9*VLOOKUP(Table1[[#This Row],[Turbine/Engine Technology]],Technology_HR!$A$2:$B$11,2,FALSE)*10^-6</f>
        <v>2362001.7239999999</v>
      </c>
      <c r="T7819" s="5">
        <f>Table1[[#This Row],[Fuel Consumption (mmBtu)]]*Table1[[#This Row],[Emission Factor (kg CO2/ mmBtu)]]*10^3</f>
        <v>125327811475.44</v>
      </c>
      <c r="U7819" s="3">
        <f>Table1[[#This Row],[Emissions (g CO2)]]/(Table1[[#This Row],[Generation (TWh)]]*10^9)</f>
        <v>584.19060000000002</v>
      </c>
    </row>
    <row r="7820" spans="1:21" x14ac:dyDescent="0.35">
      <c r="A7820" t="s">
        <v>2051</v>
      </c>
      <c r="B7820" t="s">
        <v>3239</v>
      </c>
      <c r="C7820" t="str">
        <f>SUBSTITUTE(Table1[[#This Row],[Fuel]],", ",",")</f>
        <v>fossil gas: natural gas</v>
      </c>
      <c r="D7820" t="s">
        <v>3239</v>
      </c>
      <c r="H7820" t="s">
        <v>3440</v>
      </c>
      <c r="I7820">
        <v>60</v>
      </c>
      <c r="J7820" t="s">
        <v>3446</v>
      </c>
      <c r="K7820">
        <v>1980</v>
      </c>
      <c r="L7820" t="s">
        <v>29</v>
      </c>
      <c r="M7820">
        <v>2024</v>
      </c>
      <c r="N7820">
        <v>26.896567000000001</v>
      </c>
      <c r="O7820">
        <v>49.776873999999999</v>
      </c>
      <c r="P7820" t="s">
        <v>3580</v>
      </c>
      <c r="Q7820" s="3">
        <f>Table1[[#This Row],[Capacity (MW)]]*0.395*8760*10^-6</f>
        <v>0.20761200000000002</v>
      </c>
      <c r="R7820" s="3" cm="1">
        <f t="array" ref="R7820">AVERAGE(VLOOKUP(_xlfn.TEXTSPLIT(Table1[[#This Row],[Fuel (no space after comma)]], ","), FuelList_Final_EF!$A$2:$B$65, 2, FALSE))</f>
        <v>53.06</v>
      </c>
      <c r="S7820" s="3">
        <f>Table1[[#This Row],[Generation (TWh)]]*10^9*VLOOKUP(Table1[[#This Row],[Turbine/Engine Technology]],Technology_HR!$A$2:$B$11,2,FALSE)*10^-6</f>
        <v>2135289.42</v>
      </c>
      <c r="T7820" s="5">
        <f>Table1[[#This Row],[Fuel Consumption (mmBtu)]]*Table1[[#This Row],[Emission Factor (kg CO2/ mmBtu)]]*10^3</f>
        <v>113298456625.2</v>
      </c>
      <c r="U7820" s="3">
        <f>Table1[[#This Row],[Emissions (g CO2)]]/(Table1[[#This Row],[Generation (TWh)]]*10^9)</f>
        <v>545.72209999999995</v>
      </c>
    </row>
    <row r="7821" spans="1:21" x14ac:dyDescent="0.35">
      <c r="A7821" t="s">
        <v>2051</v>
      </c>
      <c r="B7821" t="s">
        <v>3239</v>
      </c>
      <c r="C7821" t="str">
        <f>SUBSTITUTE(Table1[[#This Row],[Fuel]],", ",",")</f>
        <v>fossil gas: natural gas</v>
      </c>
      <c r="D7821" t="s">
        <v>3239</v>
      </c>
      <c r="H7821" t="s">
        <v>3440</v>
      </c>
      <c r="I7821">
        <v>60</v>
      </c>
      <c r="J7821" t="s">
        <v>3446</v>
      </c>
      <c r="K7821">
        <v>1980</v>
      </c>
      <c r="L7821" t="s">
        <v>29</v>
      </c>
      <c r="M7821">
        <v>2024</v>
      </c>
      <c r="N7821">
        <v>26.896567000000001</v>
      </c>
      <c r="O7821">
        <v>49.776873999999999</v>
      </c>
      <c r="P7821" t="s">
        <v>3580</v>
      </c>
      <c r="Q7821" s="3">
        <f>Table1[[#This Row],[Capacity (MW)]]*0.395*8760*10^-6</f>
        <v>0.20761200000000002</v>
      </c>
      <c r="R7821" s="3" cm="1">
        <f t="array" ref="R7821">AVERAGE(VLOOKUP(_xlfn.TEXTSPLIT(Table1[[#This Row],[Fuel (no space after comma)]], ","), FuelList_Final_EF!$A$2:$B$65, 2, FALSE))</f>
        <v>53.06</v>
      </c>
      <c r="S7821" s="3">
        <f>Table1[[#This Row],[Generation (TWh)]]*10^9*VLOOKUP(Table1[[#This Row],[Turbine/Engine Technology]],Technology_HR!$A$2:$B$11,2,FALSE)*10^-6</f>
        <v>2135289.42</v>
      </c>
      <c r="T7821" s="5">
        <f>Table1[[#This Row],[Fuel Consumption (mmBtu)]]*Table1[[#This Row],[Emission Factor (kg CO2/ mmBtu)]]*10^3</f>
        <v>113298456625.2</v>
      </c>
      <c r="U7821" s="3">
        <f>Table1[[#This Row],[Emissions (g CO2)]]/(Table1[[#This Row],[Generation (TWh)]]*10^9)</f>
        <v>545.72209999999995</v>
      </c>
    </row>
    <row r="7822" spans="1:21" x14ac:dyDescent="0.35">
      <c r="A7822" t="s">
        <v>2051</v>
      </c>
      <c r="B7822" t="s">
        <v>3239</v>
      </c>
      <c r="C7822" t="str">
        <f>SUBSTITUTE(Table1[[#This Row],[Fuel]],", ",",")</f>
        <v>fossil gas: natural gas</v>
      </c>
      <c r="D7822" t="s">
        <v>3239</v>
      </c>
      <c r="H7822" t="s">
        <v>3440</v>
      </c>
      <c r="I7822">
        <v>60</v>
      </c>
      <c r="J7822" t="s">
        <v>3446</v>
      </c>
      <c r="K7822">
        <v>1980</v>
      </c>
      <c r="L7822" t="s">
        <v>29</v>
      </c>
      <c r="M7822">
        <v>2024</v>
      </c>
      <c r="N7822">
        <v>26.896567000000001</v>
      </c>
      <c r="O7822">
        <v>49.776873999999999</v>
      </c>
      <c r="P7822" t="s">
        <v>3580</v>
      </c>
      <c r="Q7822" s="3">
        <f>Table1[[#This Row],[Capacity (MW)]]*0.395*8760*10^-6</f>
        <v>0.20761200000000002</v>
      </c>
      <c r="R7822" s="3" cm="1">
        <f t="array" ref="R7822">AVERAGE(VLOOKUP(_xlfn.TEXTSPLIT(Table1[[#This Row],[Fuel (no space after comma)]], ","), FuelList_Final_EF!$A$2:$B$65, 2, FALSE))</f>
        <v>53.06</v>
      </c>
      <c r="S7822" s="3">
        <f>Table1[[#This Row],[Generation (TWh)]]*10^9*VLOOKUP(Table1[[#This Row],[Turbine/Engine Technology]],Technology_HR!$A$2:$B$11,2,FALSE)*10^-6</f>
        <v>2135289.42</v>
      </c>
      <c r="T7822" s="5">
        <f>Table1[[#This Row],[Fuel Consumption (mmBtu)]]*Table1[[#This Row],[Emission Factor (kg CO2/ mmBtu)]]*10^3</f>
        <v>113298456625.2</v>
      </c>
      <c r="U7822" s="3">
        <f>Table1[[#This Row],[Emissions (g CO2)]]/(Table1[[#This Row],[Generation (TWh)]]*10^9)</f>
        <v>545.72209999999995</v>
      </c>
    </row>
    <row r="7823" spans="1:21" x14ac:dyDescent="0.35">
      <c r="A7823" t="s">
        <v>2051</v>
      </c>
      <c r="B7823" t="s">
        <v>3239</v>
      </c>
      <c r="C7823" t="str">
        <f>SUBSTITUTE(Table1[[#This Row],[Fuel]],", ",",")</f>
        <v>fossil gas: natural gas</v>
      </c>
      <c r="D7823" t="s">
        <v>3239</v>
      </c>
      <c r="H7823" t="s">
        <v>3440</v>
      </c>
      <c r="I7823">
        <v>60</v>
      </c>
      <c r="J7823" t="s">
        <v>3446</v>
      </c>
      <c r="K7823">
        <v>1980</v>
      </c>
      <c r="L7823" t="s">
        <v>29</v>
      </c>
      <c r="M7823">
        <v>2024</v>
      </c>
      <c r="N7823">
        <v>26.896567000000001</v>
      </c>
      <c r="O7823">
        <v>49.776873999999999</v>
      </c>
      <c r="P7823" t="s">
        <v>3580</v>
      </c>
      <c r="Q7823" s="3">
        <f>Table1[[#This Row],[Capacity (MW)]]*0.395*8760*10^-6</f>
        <v>0.20761200000000002</v>
      </c>
      <c r="R7823" s="3" cm="1">
        <f t="array" ref="R7823">AVERAGE(VLOOKUP(_xlfn.TEXTSPLIT(Table1[[#This Row],[Fuel (no space after comma)]], ","), FuelList_Final_EF!$A$2:$B$65, 2, FALSE))</f>
        <v>53.06</v>
      </c>
      <c r="S7823" s="3">
        <f>Table1[[#This Row],[Generation (TWh)]]*10^9*VLOOKUP(Table1[[#This Row],[Turbine/Engine Technology]],Technology_HR!$A$2:$B$11,2,FALSE)*10^-6</f>
        <v>2135289.42</v>
      </c>
      <c r="T7823" s="5">
        <f>Table1[[#This Row],[Fuel Consumption (mmBtu)]]*Table1[[#This Row],[Emission Factor (kg CO2/ mmBtu)]]*10^3</f>
        <v>113298456625.2</v>
      </c>
      <c r="U7823" s="3">
        <f>Table1[[#This Row],[Emissions (g CO2)]]/(Table1[[#This Row],[Generation (TWh)]]*10^9)</f>
        <v>545.72209999999995</v>
      </c>
    </row>
    <row r="7824" spans="1:21" x14ac:dyDescent="0.35">
      <c r="A7824" t="s">
        <v>2051</v>
      </c>
      <c r="B7824" t="s">
        <v>3239</v>
      </c>
      <c r="C7824" t="str">
        <f>SUBSTITUTE(Table1[[#This Row],[Fuel]],", ",",")</f>
        <v>fossil gas: natural gas</v>
      </c>
      <c r="D7824" t="s">
        <v>3239</v>
      </c>
      <c r="H7824" t="s">
        <v>3440</v>
      </c>
      <c r="I7824">
        <v>60</v>
      </c>
      <c r="J7824" t="s">
        <v>3446</v>
      </c>
      <c r="K7824">
        <v>1980</v>
      </c>
      <c r="L7824" t="s">
        <v>29</v>
      </c>
      <c r="M7824">
        <v>2024</v>
      </c>
      <c r="N7824">
        <v>26.896567000000001</v>
      </c>
      <c r="O7824">
        <v>49.776873999999999</v>
      </c>
      <c r="P7824" t="s">
        <v>3580</v>
      </c>
      <c r="Q7824" s="3">
        <f>Table1[[#This Row],[Capacity (MW)]]*0.395*8760*10^-6</f>
        <v>0.20761200000000002</v>
      </c>
      <c r="R7824" s="3" cm="1">
        <f t="array" ref="R7824">AVERAGE(VLOOKUP(_xlfn.TEXTSPLIT(Table1[[#This Row],[Fuel (no space after comma)]], ","), FuelList_Final_EF!$A$2:$B$65, 2, FALSE))</f>
        <v>53.06</v>
      </c>
      <c r="S7824" s="3">
        <f>Table1[[#This Row],[Generation (TWh)]]*10^9*VLOOKUP(Table1[[#This Row],[Turbine/Engine Technology]],Technology_HR!$A$2:$B$11,2,FALSE)*10^-6</f>
        <v>2135289.42</v>
      </c>
      <c r="T7824" s="5">
        <f>Table1[[#This Row],[Fuel Consumption (mmBtu)]]*Table1[[#This Row],[Emission Factor (kg CO2/ mmBtu)]]*10^3</f>
        <v>113298456625.2</v>
      </c>
      <c r="U7824" s="3">
        <f>Table1[[#This Row],[Emissions (g CO2)]]/(Table1[[#This Row],[Generation (TWh)]]*10^9)</f>
        <v>545.72209999999995</v>
      </c>
    </row>
    <row r="7825" spans="1:21" x14ac:dyDescent="0.35">
      <c r="A7825" t="s">
        <v>2051</v>
      </c>
      <c r="B7825" t="s">
        <v>3239</v>
      </c>
      <c r="C7825" t="str">
        <f>SUBSTITUTE(Table1[[#This Row],[Fuel]],", ",",")</f>
        <v>fossil gas: natural gas</v>
      </c>
      <c r="D7825" t="s">
        <v>3239</v>
      </c>
      <c r="H7825" t="s">
        <v>3440</v>
      </c>
      <c r="I7825">
        <v>60</v>
      </c>
      <c r="J7825" t="s">
        <v>3446</v>
      </c>
      <c r="K7825">
        <v>1980</v>
      </c>
      <c r="L7825" t="s">
        <v>29</v>
      </c>
      <c r="M7825">
        <v>2024</v>
      </c>
      <c r="N7825">
        <v>26.896567000000001</v>
      </c>
      <c r="O7825">
        <v>49.776873999999999</v>
      </c>
      <c r="P7825" t="s">
        <v>3580</v>
      </c>
      <c r="Q7825" s="3">
        <f>Table1[[#This Row],[Capacity (MW)]]*0.395*8760*10^-6</f>
        <v>0.20761200000000002</v>
      </c>
      <c r="R7825" s="3" cm="1">
        <f t="array" ref="R7825">AVERAGE(VLOOKUP(_xlfn.TEXTSPLIT(Table1[[#This Row],[Fuel (no space after comma)]], ","), FuelList_Final_EF!$A$2:$B$65, 2, FALSE))</f>
        <v>53.06</v>
      </c>
      <c r="S7825" s="3">
        <f>Table1[[#This Row],[Generation (TWh)]]*10^9*VLOOKUP(Table1[[#This Row],[Turbine/Engine Technology]],Technology_HR!$A$2:$B$11,2,FALSE)*10^-6</f>
        <v>2135289.42</v>
      </c>
      <c r="T7825" s="5">
        <f>Table1[[#This Row],[Fuel Consumption (mmBtu)]]*Table1[[#This Row],[Emission Factor (kg CO2/ mmBtu)]]*10^3</f>
        <v>113298456625.2</v>
      </c>
      <c r="U7825" s="3">
        <f>Table1[[#This Row],[Emissions (g CO2)]]/(Table1[[#This Row],[Generation (TWh)]]*10^9)</f>
        <v>545.72209999999995</v>
      </c>
    </row>
    <row r="7826" spans="1:21" x14ac:dyDescent="0.35">
      <c r="A7826" t="s">
        <v>2051</v>
      </c>
      <c r="B7826" t="s">
        <v>3239</v>
      </c>
      <c r="C7826" t="str">
        <f>SUBSTITUTE(Table1[[#This Row],[Fuel]],", ",",")</f>
        <v>fossil gas: natural gas</v>
      </c>
      <c r="D7826" t="s">
        <v>3239</v>
      </c>
      <c r="H7826" t="s">
        <v>3440</v>
      </c>
      <c r="I7826">
        <v>121</v>
      </c>
      <c r="J7826" t="s">
        <v>3446</v>
      </c>
      <c r="K7826">
        <v>1982</v>
      </c>
      <c r="L7826" t="s">
        <v>29</v>
      </c>
      <c r="M7826">
        <v>2024</v>
      </c>
      <c r="N7826">
        <v>26.896567000000001</v>
      </c>
      <c r="O7826">
        <v>49.776873999999999</v>
      </c>
      <c r="P7826" t="s">
        <v>3580</v>
      </c>
      <c r="Q7826" s="3">
        <f>Table1[[#This Row],[Capacity (MW)]]*0.395*8760*10^-6</f>
        <v>0.41868420000000001</v>
      </c>
      <c r="R7826" s="3" cm="1">
        <f t="array" ref="R7826">AVERAGE(VLOOKUP(_xlfn.TEXTSPLIT(Table1[[#This Row],[Fuel (no space after comma)]], ","), FuelList_Final_EF!$A$2:$B$65, 2, FALSE))</f>
        <v>53.06</v>
      </c>
      <c r="S7826" s="3">
        <f>Table1[[#This Row],[Generation (TWh)]]*10^9*VLOOKUP(Table1[[#This Row],[Turbine/Engine Technology]],Technology_HR!$A$2:$B$11,2,FALSE)*10^-6</f>
        <v>4306166.9969999995</v>
      </c>
      <c r="T7826" s="5">
        <f>Table1[[#This Row],[Fuel Consumption (mmBtu)]]*Table1[[#This Row],[Emission Factor (kg CO2/ mmBtu)]]*10^3</f>
        <v>228485220860.82001</v>
      </c>
      <c r="U7826" s="3">
        <f>Table1[[#This Row],[Emissions (g CO2)]]/(Table1[[#This Row],[Generation (TWh)]]*10^9)</f>
        <v>545.72210000000007</v>
      </c>
    </row>
    <row r="7827" spans="1:21" x14ac:dyDescent="0.35">
      <c r="A7827" t="s">
        <v>2051</v>
      </c>
      <c r="B7827" t="s">
        <v>3239</v>
      </c>
      <c r="C7827" t="str">
        <f>SUBSTITUTE(Table1[[#This Row],[Fuel]],", ",",")</f>
        <v>fossil gas: natural gas</v>
      </c>
      <c r="D7827" t="s">
        <v>3239</v>
      </c>
      <c r="H7827" t="s">
        <v>3440</v>
      </c>
      <c r="I7827">
        <v>121</v>
      </c>
      <c r="J7827" t="s">
        <v>3446</v>
      </c>
      <c r="K7827">
        <v>1982</v>
      </c>
      <c r="L7827" t="s">
        <v>29</v>
      </c>
      <c r="M7827">
        <v>2024</v>
      </c>
      <c r="N7827">
        <v>26.896567000000001</v>
      </c>
      <c r="O7827">
        <v>49.776873999999999</v>
      </c>
      <c r="P7827" t="s">
        <v>3580</v>
      </c>
      <c r="Q7827" s="3">
        <f>Table1[[#This Row],[Capacity (MW)]]*0.395*8760*10^-6</f>
        <v>0.41868420000000001</v>
      </c>
      <c r="R7827" s="3" cm="1">
        <f t="array" ref="R7827">AVERAGE(VLOOKUP(_xlfn.TEXTSPLIT(Table1[[#This Row],[Fuel (no space after comma)]], ","), FuelList_Final_EF!$A$2:$B$65, 2, FALSE))</f>
        <v>53.06</v>
      </c>
      <c r="S7827" s="3">
        <f>Table1[[#This Row],[Generation (TWh)]]*10^9*VLOOKUP(Table1[[#This Row],[Turbine/Engine Technology]],Technology_HR!$A$2:$B$11,2,FALSE)*10^-6</f>
        <v>4306166.9969999995</v>
      </c>
      <c r="T7827" s="5">
        <f>Table1[[#This Row],[Fuel Consumption (mmBtu)]]*Table1[[#This Row],[Emission Factor (kg CO2/ mmBtu)]]*10^3</f>
        <v>228485220860.82001</v>
      </c>
      <c r="U7827" s="3">
        <f>Table1[[#This Row],[Emissions (g CO2)]]/(Table1[[#This Row],[Generation (TWh)]]*10^9)</f>
        <v>545.72210000000007</v>
      </c>
    </row>
    <row r="7828" spans="1:21" x14ac:dyDescent="0.35">
      <c r="A7828" t="s">
        <v>2051</v>
      </c>
      <c r="B7828" t="s">
        <v>3239</v>
      </c>
      <c r="C7828" t="str">
        <f>SUBSTITUTE(Table1[[#This Row],[Fuel]],", ",",")</f>
        <v>fossil gas: natural gas</v>
      </c>
      <c r="D7828" t="s">
        <v>3239</v>
      </c>
      <c r="H7828" t="s">
        <v>3440</v>
      </c>
      <c r="I7828">
        <v>121</v>
      </c>
      <c r="J7828" t="s">
        <v>3446</v>
      </c>
      <c r="K7828">
        <v>1982</v>
      </c>
      <c r="L7828" t="s">
        <v>29</v>
      </c>
      <c r="M7828">
        <v>2024</v>
      </c>
      <c r="N7828">
        <v>26.896567000000001</v>
      </c>
      <c r="O7828">
        <v>49.776873999999999</v>
      </c>
      <c r="P7828" t="s">
        <v>3580</v>
      </c>
      <c r="Q7828" s="3">
        <f>Table1[[#This Row],[Capacity (MW)]]*0.395*8760*10^-6</f>
        <v>0.41868420000000001</v>
      </c>
      <c r="R7828" s="3" cm="1">
        <f t="array" ref="R7828">AVERAGE(VLOOKUP(_xlfn.TEXTSPLIT(Table1[[#This Row],[Fuel (no space after comma)]], ","), FuelList_Final_EF!$A$2:$B$65, 2, FALSE))</f>
        <v>53.06</v>
      </c>
      <c r="S7828" s="3">
        <f>Table1[[#This Row],[Generation (TWh)]]*10^9*VLOOKUP(Table1[[#This Row],[Turbine/Engine Technology]],Technology_HR!$A$2:$B$11,2,FALSE)*10^-6</f>
        <v>4306166.9969999995</v>
      </c>
      <c r="T7828" s="5">
        <f>Table1[[#This Row],[Fuel Consumption (mmBtu)]]*Table1[[#This Row],[Emission Factor (kg CO2/ mmBtu)]]*10^3</f>
        <v>228485220860.82001</v>
      </c>
      <c r="U7828" s="3">
        <f>Table1[[#This Row],[Emissions (g CO2)]]/(Table1[[#This Row],[Generation (TWh)]]*10^9)</f>
        <v>545.72210000000007</v>
      </c>
    </row>
    <row r="7829" spans="1:21" x14ac:dyDescent="0.35">
      <c r="A7829" t="s">
        <v>2051</v>
      </c>
      <c r="B7829" t="s">
        <v>3239</v>
      </c>
      <c r="C7829" t="str">
        <f>SUBSTITUTE(Table1[[#This Row],[Fuel]],", ",",")</f>
        <v>fossil gas: natural gas</v>
      </c>
      <c r="D7829" t="s">
        <v>3239</v>
      </c>
      <c r="H7829" t="s">
        <v>3440</v>
      </c>
      <c r="I7829">
        <v>121</v>
      </c>
      <c r="J7829" t="s">
        <v>3446</v>
      </c>
      <c r="K7829">
        <v>1982</v>
      </c>
      <c r="L7829" t="s">
        <v>29</v>
      </c>
      <c r="M7829">
        <v>2024</v>
      </c>
      <c r="N7829">
        <v>26.896567000000001</v>
      </c>
      <c r="O7829">
        <v>49.776873999999999</v>
      </c>
      <c r="P7829" t="s">
        <v>3580</v>
      </c>
      <c r="Q7829" s="3">
        <f>Table1[[#This Row],[Capacity (MW)]]*0.395*8760*10^-6</f>
        <v>0.41868420000000001</v>
      </c>
      <c r="R7829" s="3" cm="1">
        <f t="array" ref="R7829">AVERAGE(VLOOKUP(_xlfn.TEXTSPLIT(Table1[[#This Row],[Fuel (no space after comma)]], ","), FuelList_Final_EF!$A$2:$B$65, 2, FALSE))</f>
        <v>53.06</v>
      </c>
      <c r="S7829" s="3">
        <f>Table1[[#This Row],[Generation (TWh)]]*10^9*VLOOKUP(Table1[[#This Row],[Turbine/Engine Technology]],Technology_HR!$A$2:$B$11,2,FALSE)*10^-6</f>
        <v>4306166.9969999995</v>
      </c>
      <c r="T7829" s="5">
        <f>Table1[[#This Row],[Fuel Consumption (mmBtu)]]*Table1[[#This Row],[Emission Factor (kg CO2/ mmBtu)]]*10^3</f>
        <v>228485220860.82001</v>
      </c>
      <c r="U7829" s="3">
        <f>Table1[[#This Row],[Emissions (g CO2)]]/(Table1[[#This Row],[Generation (TWh)]]*10^9)</f>
        <v>545.72210000000007</v>
      </c>
    </row>
    <row r="7830" spans="1:21" x14ac:dyDescent="0.35">
      <c r="A7830" t="s">
        <v>2051</v>
      </c>
      <c r="B7830" t="s">
        <v>3239</v>
      </c>
      <c r="C7830" t="str">
        <f>SUBSTITUTE(Table1[[#This Row],[Fuel]],", ",",")</f>
        <v>fossil gas: natural gas</v>
      </c>
      <c r="D7830" t="s">
        <v>3239</v>
      </c>
      <c r="H7830" t="s">
        <v>3440</v>
      </c>
      <c r="I7830">
        <v>121</v>
      </c>
      <c r="J7830" t="s">
        <v>3446</v>
      </c>
      <c r="K7830">
        <v>1982</v>
      </c>
      <c r="L7830" t="s">
        <v>29</v>
      </c>
      <c r="M7830">
        <v>2024</v>
      </c>
      <c r="N7830">
        <v>26.896567000000001</v>
      </c>
      <c r="O7830">
        <v>49.776873999999999</v>
      </c>
      <c r="P7830" t="s">
        <v>3580</v>
      </c>
      <c r="Q7830" s="3">
        <f>Table1[[#This Row],[Capacity (MW)]]*0.395*8760*10^-6</f>
        <v>0.41868420000000001</v>
      </c>
      <c r="R7830" s="3" cm="1">
        <f t="array" ref="R7830">AVERAGE(VLOOKUP(_xlfn.TEXTSPLIT(Table1[[#This Row],[Fuel (no space after comma)]], ","), FuelList_Final_EF!$A$2:$B$65, 2, FALSE))</f>
        <v>53.06</v>
      </c>
      <c r="S7830" s="3">
        <f>Table1[[#This Row],[Generation (TWh)]]*10^9*VLOOKUP(Table1[[#This Row],[Turbine/Engine Technology]],Technology_HR!$A$2:$B$11,2,FALSE)*10^-6</f>
        <v>4306166.9969999995</v>
      </c>
      <c r="T7830" s="5">
        <f>Table1[[#This Row],[Fuel Consumption (mmBtu)]]*Table1[[#This Row],[Emission Factor (kg CO2/ mmBtu)]]*10^3</f>
        <v>228485220860.82001</v>
      </c>
      <c r="U7830" s="3">
        <f>Table1[[#This Row],[Emissions (g CO2)]]/(Table1[[#This Row],[Generation (TWh)]]*10^9)</f>
        <v>545.72210000000007</v>
      </c>
    </row>
    <row r="7831" spans="1:21" x14ac:dyDescent="0.35">
      <c r="A7831" t="s">
        <v>2051</v>
      </c>
      <c r="B7831" t="s">
        <v>3239</v>
      </c>
      <c r="C7831" t="str">
        <f>SUBSTITUTE(Table1[[#This Row],[Fuel]],", ",",")</f>
        <v>fossil gas: natural gas</v>
      </c>
      <c r="D7831" t="s">
        <v>3239</v>
      </c>
      <c r="H7831" t="s">
        <v>3440</v>
      </c>
      <c r="I7831">
        <v>121</v>
      </c>
      <c r="J7831" t="s">
        <v>3446</v>
      </c>
      <c r="K7831">
        <v>1982</v>
      </c>
      <c r="L7831" t="s">
        <v>29</v>
      </c>
      <c r="M7831">
        <v>2024</v>
      </c>
      <c r="N7831">
        <v>26.896567000000001</v>
      </c>
      <c r="O7831">
        <v>49.776873999999999</v>
      </c>
      <c r="P7831" t="s">
        <v>3580</v>
      </c>
      <c r="Q7831" s="3">
        <f>Table1[[#This Row],[Capacity (MW)]]*0.395*8760*10^-6</f>
        <v>0.41868420000000001</v>
      </c>
      <c r="R7831" s="3" cm="1">
        <f t="array" ref="R7831">AVERAGE(VLOOKUP(_xlfn.TEXTSPLIT(Table1[[#This Row],[Fuel (no space after comma)]], ","), FuelList_Final_EF!$A$2:$B$65, 2, FALSE))</f>
        <v>53.06</v>
      </c>
      <c r="S7831" s="3">
        <f>Table1[[#This Row],[Generation (TWh)]]*10^9*VLOOKUP(Table1[[#This Row],[Turbine/Engine Technology]],Technology_HR!$A$2:$B$11,2,FALSE)*10^-6</f>
        <v>4306166.9969999995</v>
      </c>
      <c r="T7831" s="5">
        <f>Table1[[#This Row],[Fuel Consumption (mmBtu)]]*Table1[[#This Row],[Emission Factor (kg CO2/ mmBtu)]]*10^3</f>
        <v>228485220860.82001</v>
      </c>
      <c r="U7831" s="3">
        <f>Table1[[#This Row],[Emissions (g CO2)]]/(Table1[[#This Row],[Generation (TWh)]]*10^9)</f>
        <v>545.72210000000007</v>
      </c>
    </row>
    <row r="7832" spans="1:21" x14ac:dyDescent="0.35">
      <c r="A7832" t="s">
        <v>2051</v>
      </c>
      <c r="B7832" t="s">
        <v>3239</v>
      </c>
      <c r="C7832" t="str">
        <f>SUBSTITUTE(Table1[[#This Row],[Fuel]],", ",",")</f>
        <v>fossil gas: natural gas</v>
      </c>
      <c r="D7832" t="s">
        <v>3239</v>
      </c>
      <c r="H7832" t="s">
        <v>3440</v>
      </c>
      <c r="I7832">
        <v>121</v>
      </c>
      <c r="J7832" t="s">
        <v>3446</v>
      </c>
      <c r="K7832">
        <v>1982</v>
      </c>
      <c r="L7832" t="s">
        <v>29</v>
      </c>
      <c r="M7832">
        <v>2024</v>
      </c>
      <c r="N7832">
        <v>26.896567000000001</v>
      </c>
      <c r="O7832">
        <v>49.776873999999999</v>
      </c>
      <c r="P7832" t="s">
        <v>3580</v>
      </c>
      <c r="Q7832" s="3">
        <f>Table1[[#This Row],[Capacity (MW)]]*0.395*8760*10^-6</f>
        <v>0.41868420000000001</v>
      </c>
      <c r="R7832" s="3" cm="1">
        <f t="array" ref="R7832">AVERAGE(VLOOKUP(_xlfn.TEXTSPLIT(Table1[[#This Row],[Fuel (no space after comma)]], ","), FuelList_Final_EF!$A$2:$B$65, 2, FALSE))</f>
        <v>53.06</v>
      </c>
      <c r="S7832" s="3">
        <f>Table1[[#This Row],[Generation (TWh)]]*10^9*VLOOKUP(Table1[[#This Row],[Turbine/Engine Technology]],Technology_HR!$A$2:$B$11,2,FALSE)*10^-6</f>
        <v>4306166.9969999995</v>
      </c>
      <c r="T7832" s="5">
        <f>Table1[[#This Row],[Fuel Consumption (mmBtu)]]*Table1[[#This Row],[Emission Factor (kg CO2/ mmBtu)]]*10^3</f>
        <v>228485220860.82001</v>
      </c>
      <c r="U7832" s="3">
        <f>Table1[[#This Row],[Emissions (g CO2)]]/(Table1[[#This Row],[Generation (TWh)]]*10^9)</f>
        <v>545.72210000000007</v>
      </c>
    </row>
    <row r="7833" spans="1:21" x14ac:dyDescent="0.35">
      <c r="A7833" t="s">
        <v>2051</v>
      </c>
      <c r="B7833" t="s">
        <v>3239</v>
      </c>
      <c r="C7833" t="str">
        <f>SUBSTITUTE(Table1[[#This Row],[Fuel]],", ",",")</f>
        <v>fossil gas: natural gas</v>
      </c>
      <c r="D7833" t="s">
        <v>3239</v>
      </c>
      <c r="H7833" t="s">
        <v>3440</v>
      </c>
      <c r="I7833">
        <v>121</v>
      </c>
      <c r="J7833" t="s">
        <v>3446</v>
      </c>
      <c r="K7833">
        <v>1982</v>
      </c>
      <c r="L7833" t="s">
        <v>29</v>
      </c>
      <c r="M7833">
        <v>2024</v>
      </c>
      <c r="N7833">
        <v>26.896567000000001</v>
      </c>
      <c r="O7833">
        <v>49.776873999999999</v>
      </c>
      <c r="P7833" t="s">
        <v>3580</v>
      </c>
      <c r="Q7833" s="3">
        <f>Table1[[#This Row],[Capacity (MW)]]*0.395*8760*10^-6</f>
        <v>0.41868420000000001</v>
      </c>
      <c r="R7833" s="3" cm="1">
        <f t="array" ref="R7833">AVERAGE(VLOOKUP(_xlfn.TEXTSPLIT(Table1[[#This Row],[Fuel (no space after comma)]], ","), FuelList_Final_EF!$A$2:$B$65, 2, FALSE))</f>
        <v>53.06</v>
      </c>
      <c r="S7833" s="3">
        <f>Table1[[#This Row],[Generation (TWh)]]*10^9*VLOOKUP(Table1[[#This Row],[Turbine/Engine Technology]],Technology_HR!$A$2:$B$11,2,FALSE)*10^-6</f>
        <v>4306166.9969999995</v>
      </c>
      <c r="T7833" s="5">
        <f>Table1[[#This Row],[Fuel Consumption (mmBtu)]]*Table1[[#This Row],[Emission Factor (kg CO2/ mmBtu)]]*10^3</f>
        <v>228485220860.82001</v>
      </c>
      <c r="U7833" s="3">
        <f>Table1[[#This Row],[Emissions (g CO2)]]/(Table1[[#This Row],[Generation (TWh)]]*10^9)</f>
        <v>545.72210000000007</v>
      </c>
    </row>
    <row r="7834" spans="1:21" x14ac:dyDescent="0.35">
      <c r="A7834" t="s">
        <v>2051</v>
      </c>
      <c r="B7834" t="s">
        <v>3239</v>
      </c>
      <c r="C7834" t="str">
        <f>SUBSTITUTE(Table1[[#This Row],[Fuel]],", ",",")</f>
        <v>fossil gas: natural gas</v>
      </c>
      <c r="D7834" t="s">
        <v>3239</v>
      </c>
      <c r="H7834" t="s">
        <v>3440</v>
      </c>
      <c r="I7834">
        <v>121</v>
      </c>
      <c r="J7834" t="s">
        <v>3446</v>
      </c>
      <c r="K7834">
        <v>1982</v>
      </c>
      <c r="L7834" t="s">
        <v>29</v>
      </c>
      <c r="M7834">
        <v>2024</v>
      </c>
      <c r="N7834">
        <v>26.896567000000001</v>
      </c>
      <c r="O7834">
        <v>49.776873999999999</v>
      </c>
      <c r="P7834" t="s">
        <v>3580</v>
      </c>
      <c r="Q7834" s="3">
        <f>Table1[[#This Row],[Capacity (MW)]]*0.395*8760*10^-6</f>
        <v>0.41868420000000001</v>
      </c>
      <c r="R7834" s="3" cm="1">
        <f t="array" ref="R7834">AVERAGE(VLOOKUP(_xlfn.TEXTSPLIT(Table1[[#This Row],[Fuel (no space after comma)]], ","), FuelList_Final_EF!$A$2:$B$65, 2, FALSE))</f>
        <v>53.06</v>
      </c>
      <c r="S7834" s="3">
        <f>Table1[[#This Row],[Generation (TWh)]]*10^9*VLOOKUP(Table1[[#This Row],[Turbine/Engine Technology]],Technology_HR!$A$2:$B$11,2,FALSE)*10^-6</f>
        <v>4306166.9969999995</v>
      </c>
      <c r="T7834" s="5">
        <f>Table1[[#This Row],[Fuel Consumption (mmBtu)]]*Table1[[#This Row],[Emission Factor (kg CO2/ mmBtu)]]*10^3</f>
        <v>228485220860.82001</v>
      </c>
      <c r="U7834" s="3">
        <f>Table1[[#This Row],[Emissions (g CO2)]]/(Table1[[#This Row],[Generation (TWh)]]*10^9)</f>
        <v>545.72210000000007</v>
      </c>
    </row>
    <row r="7835" spans="1:21" x14ac:dyDescent="0.35">
      <c r="A7835" t="s">
        <v>2051</v>
      </c>
      <c r="B7835" t="s">
        <v>3239</v>
      </c>
      <c r="C7835" t="str">
        <f>SUBSTITUTE(Table1[[#This Row],[Fuel]],", ",",")</f>
        <v>fossil gas: natural gas</v>
      </c>
      <c r="D7835" t="s">
        <v>3239</v>
      </c>
      <c r="H7835" t="s">
        <v>3440</v>
      </c>
      <c r="I7835">
        <v>121</v>
      </c>
      <c r="J7835" t="s">
        <v>3446</v>
      </c>
      <c r="K7835">
        <v>1982</v>
      </c>
      <c r="L7835" t="s">
        <v>29</v>
      </c>
      <c r="M7835">
        <v>2024</v>
      </c>
      <c r="N7835">
        <v>26.896567000000001</v>
      </c>
      <c r="O7835">
        <v>49.776873999999999</v>
      </c>
      <c r="P7835" t="s">
        <v>3580</v>
      </c>
      <c r="Q7835" s="3">
        <f>Table1[[#This Row],[Capacity (MW)]]*0.395*8760*10^-6</f>
        <v>0.41868420000000001</v>
      </c>
      <c r="R7835" s="3" cm="1">
        <f t="array" ref="R7835">AVERAGE(VLOOKUP(_xlfn.TEXTSPLIT(Table1[[#This Row],[Fuel (no space after comma)]], ","), FuelList_Final_EF!$A$2:$B$65, 2, FALSE))</f>
        <v>53.06</v>
      </c>
      <c r="S7835" s="3">
        <f>Table1[[#This Row],[Generation (TWh)]]*10^9*VLOOKUP(Table1[[#This Row],[Turbine/Engine Technology]],Technology_HR!$A$2:$B$11,2,FALSE)*10^-6</f>
        <v>4306166.9969999995</v>
      </c>
      <c r="T7835" s="5">
        <f>Table1[[#This Row],[Fuel Consumption (mmBtu)]]*Table1[[#This Row],[Emission Factor (kg CO2/ mmBtu)]]*10^3</f>
        <v>228485220860.82001</v>
      </c>
      <c r="U7835" s="3">
        <f>Table1[[#This Row],[Emissions (g CO2)]]/(Table1[[#This Row],[Generation (TWh)]]*10^9)</f>
        <v>545.72210000000007</v>
      </c>
    </row>
    <row r="7836" spans="1:21" x14ac:dyDescent="0.35">
      <c r="A7836" t="s">
        <v>2051</v>
      </c>
      <c r="B7836" t="s">
        <v>3239</v>
      </c>
      <c r="C7836" t="str">
        <f>SUBSTITUTE(Table1[[#This Row],[Fuel]],", ",",")</f>
        <v>fossil gas: natural gas</v>
      </c>
      <c r="D7836" t="s">
        <v>3239</v>
      </c>
      <c r="H7836" t="s">
        <v>3438</v>
      </c>
      <c r="I7836">
        <v>3000</v>
      </c>
      <c r="J7836" t="s">
        <v>3452</v>
      </c>
      <c r="K7836" t="s">
        <v>29</v>
      </c>
      <c r="L7836" t="s">
        <v>29</v>
      </c>
      <c r="M7836" t="s">
        <v>29</v>
      </c>
      <c r="N7836">
        <v>26.896567000000001</v>
      </c>
      <c r="O7836">
        <v>49.776873999999999</v>
      </c>
      <c r="P7836" t="s">
        <v>3580</v>
      </c>
      <c r="Q7836" s="3">
        <f>Table1[[#This Row],[Capacity (MW)]]*0.395*8760*10^-6</f>
        <v>10.380599999999999</v>
      </c>
      <c r="R7836" s="3" cm="1">
        <f t="array" ref="R7836">AVERAGE(VLOOKUP(_xlfn.TEXTSPLIT(Table1[[#This Row],[Fuel (no space after comma)]], ","), FuelList_Final_EF!$A$2:$B$65, 2, FALSE))</f>
        <v>53.06</v>
      </c>
      <c r="S7836" s="3">
        <f>Table1[[#This Row],[Generation (TWh)]]*10^9*VLOOKUP(Table1[[#This Row],[Turbine/Engine Technology]],Technology_HR!$A$2:$B$11,2,FALSE)*10^-6</f>
        <v>78363149.399999991</v>
      </c>
      <c r="T7836" s="5">
        <f>Table1[[#This Row],[Fuel Consumption (mmBtu)]]*Table1[[#This Row],[Emission Factor (kg CO2/ mmBtu)]]*10^3</f>
        <v>4157948707163.9995</v>
      </c>
      <c r="U7836" s="3">
        <f>Table1[[#This Row],[Emissions (g CO2)]]/(Table1[[#This Row],[Generation (TWh)]]*10^9)</f>
        <v>400.54993999999994</v>
      </c>
    </row>
    <row r="7837" spans="1:21" x14ac:dyDescent="0.35">
      <c r="A7837" t="s">
        <v>2057</v>
      </c>
      <c r="B7837" t="s">
        <v>3239</v>
      </c>
      <c r="C7837" t="str">
        <f>SUBSTITUTE(Table1[[#This Row],[Fuel]],", ",",")</f>
        <v>fossil gas: natural gas</v>
      </c>
      <c r="D7837" t="s">
        <v>3239</v>
      </c>
      <c r="H7837" t="s">
        <v>3436</v>
      </c>
      <c r="I7837">
        <v>31.25</v>
      </c>
      <c r="J7837" t="s">
        <v>3446</v>
      </c>
      <c r="K7837">
        <v>2005</v>
      </c>
      <c r="L7837" t="s">
        <v>29</v>
      </c>
      <c r="M7837" t="s">
        <v>29</v>
      </c>
      <c r="N7837">
        <v>27.025656000000001</v>
      </c>
      <c r="O7837">
        <v>49.520108</v>
      </c>
      <c r="P7837" t="s">
        <v>3580</v>
      </c>
      <c r="Q7837" s="3">
        <f>Table1[[#This Row],[Capacity (MW)]]*0.395*8760*10^-6</f>
        <v>0.10813125</v>
      </c>
      <c r="R7837" s="3" cm="1">
        <f t="array" ref="R7837">AVERAGE(VLOOKUP(_xlfn.TEXTSPLIT(Table1[[#This Row],[Fuel (no space after comma)]], ","), FuelList_Final_EF!$A$2:$B$65, 2, FALSE))</f>
        <v>53.06</v>
      </c>
      <c r="S7837" s="3">
        <f>Table1[[#This Row],[Generation (TWh)]]*10^9*VLOOKUP(Table1[[#This Row],[Turbine/Engine Technology]],Technology_HR!$A$2:$B$11,2,FALSE)*10^-6</f>
        <v>1190525.0625</v>
      </c>
      <c r="T7837" s="5">
        <f>Table1[[#This Row],[Fuel Consumption (mmBtu)]]*Table1[[#This Row],[Emission Factor (kg CO2/ mmBtu)]]*10^3</f>
        <v>63169259816.250008</v>
      </c>
      <c r="U7837" s="3">
        <f>Table1[[#This Row],[Emissions (g CO2)]]/(Table1[[#This Row],[Generation (TWh)]]*10^9)</f>
        <v>584.19060000000002</v>
      </c>
    </row>
    <row r="7838" spans="1:21" x14ac:dyDescent="0.35">
      <c r="A7838" t="s">
        <v>2058</v>
      </c>
      <c r="B7838" t="s">
        <v>3239</v>
      </c>
      <c r="C7838" t="str">
        <f>SUBSTITUTE(Table1[[#This Row],[Fuel]],", ",",")</f>
        <v>fossil gas: natural gas</v>
      </c>
      <c r="D7838" t="s">
        <v>3239</v>
      </c>
      <c r="H7838" t="s">
        <v>3436</v>
      </c>
      <c r="I7838">
        <v>93.75</v>
      </c>
      <c r="J7838" t="s">
        <v>3446</v>
      </c>
      <c r="K7838">
        <v>2005</v>
      </c>
      <c r="L7838" t="s">
        <v>29</v>
      </c>
      <c r="M7838" t="s">
        <v>29</v>
      </c>
      <c r="N7838">
        <v>27.025656000000001</v>
      </c>
      <c r="O7838">
        <v>49.520108</v>
      </c>
      <c r="P7838" t="s">
        <v>3580</v>
      </c>
      <c r="Q7838" s="3">
        <f>Table1[[#This Row],[Capacity (MW)]]*0.395*8760*10^-6</f>
        <v>0.32439374999999998</v>
      </c>
      <c r="R7838" s="3" cm="1">
        <f t="array" ref="R7838">AVERAGE(VLOOKUP(_xlfn.TEXTSPLIT(Table1[[#This Row],[Fuel (no space after comma)]], ","), FuelList_Final_EF!$A$2:$B$65, 2, FALSE))</f>
        <v>53.06</v>
      </c>
      <c r="S7838" s="3">
        <f>Table1[[#This Row],[Generation (TWh)]]*10^9*VLOOKUP(Table1[[#This Row],[Turbine/Engine Technology]],Technology_HR!$A$2:$B$11,2,FALSE)*10^-6</f>
        <v>3571575.1875</v>
      </c>
      <c r="T7838" s="5">
        <f>Table1[[#This Row],[Fuel Consumption (mmBtu)]]*Table1[[#This Row],[Emission Factor (kg CO2/ mmBtu)]]*10^3</f>
        <v>189507779448.75003</v>
      </c>
      <c r="U7838" s="3">
        <f>Table1[[#This Row],[Emissions (g CO2)]]/(Table1[[#This Row],[Generation (TWh)]]*10^9)</f>
        <v>584.19060000000013</v>
      </c>
    </row>
    <row r="7839" spans="1:21" x14ac:dyDescent="0.35">
      <c r="A7839" t="s">
        <v>2058</v>
      </c>
      <c r="B7839" t="s">
        <v>3239</v>
      </c>
      <c r="C7839" t="str">
        <f>SUBSTITUTE(Table1[[#This Row],[Fuel]],", ",",")</f>
        <v>fossil gas: natural gas</v>
      </c>
      <c r="D7839" t="s">
        <v>3239</v>
      </c>
      <c r="H7839" t="s">
        <v>3436</v>
      </c>
      <c r="I7839">
        <v>93.75</v>
      </c>
      <c r="J7839" t="s">
        <v>3446</v>
      </c>
      <c r="K7839">
        <v>2005</v>
      </c>
      <c r="L7839" t="s">
        <v>29</v>
      </c>
      <c r="M7839" t="s">
        <v>29</v>
      </c>
      <c r="N7839">
        <v>27.025656000000001</v>
      </c>
      <c r="O7839">
        <v>49.520108</v>
      </c>
      <c r="P7839" t="s">
        <v>3580</v>
      </c>
      <c r="Q7839" s="3">
        <f>Table1[[#This Row],[Capacity (MW)]]*0.395*8760*10^-6</f>
        <v>0.32439374999999998</v>
      </c>
      <c r="R7839" s="3" cm="1">
        <f t="array" ref="R7839">AVERAGE(VLOOKUP(_xlfn.TEXTSPLIT(Table1[[#This Row],[Fuel (no space after comma)]], ","), FuelList_Final_EF!$A$2:$B$65, 2, FALSE))</f>
        <v>53.06</v>
      </c>
      <c r="S7839" s="3">
        <f>Table1[[#This Row],[Generation (TWh)]]*10^9*VLOOKUP(Table1[[#This Row],[Turbine/Engine Technology]],Technology_HR!$A$2:$B$11,2,FALSE)*10^-6</f>
        <v>3571575.1875</v>
      </c>
      <c r="T7839" s="5">
        <f>Table1[[#This Row],[Fuel Consumption (mmBtu)]]*Table1[[#This Row],[Emission Factor (kg CO2/ mmBtu)]]*10^3</f>
        <v>189507779448.75003</v>
      </c>
      <c r="U7839" s="3">
        <f>Table1[[#This Row],[Emissions (g CO2)]]/(Table1[[#This Row],[Generation (TWh)]]*10^9)</f>
        <v>584.19060000000013</v>
      </c>
    </row>
    <row r="7840" spans="1:21" x14ac:dyDescent="0.35">
      <c r="A7840" t="s">
        <v>2057</v>
      </c>
      <c r="B7840" t="s">
        <v>3239</v>
      </c>
      <c r="C7840" t="str">
        <f>SUBSTITUTE(Table1[[#This Row],[Fuel]],", ",",")</f>
        <v>fossil gas: natural gas</v>
      </c>
      <c r="D7840" t="s">
        <v>3239</v>
      </c>
      <c r="H7840" t="s">
        <v>3436</v>
      </c>
      <c r="I7840">
        <v>31.25</v>
      </c>
      <c r="J7840" t="s">
        <v>3446</v>
      </c>
      <c r="K7840">
        <v>2005</v>
      </c>
      <c r="L7840" t="s">
        <v>29</v>
      </c>
      <c r="M7840" t="s">
        <v>29</v>
      </c>
      <c r="N7840">
        <v>27.025656000000001</v>
      </c>
      <c r="O7840">
        <v>49.520108</v>
      </c>
      <c r="P7840" t="s">
        <v>3580</v>
      </c>
      <c r="Q7840" s="3">
        <f>Table1[[#This Row],[Capacity (MW)]]*0.395*8760*10^-6</f>
        <v>0.10813125</v>
      </c>
      <c r="R7840" s="3" cm="1">
        <f t="array" ref="R7840">AVERAGE(VLOOKUP(_xlfn.TEXTSPLIT(Table1[[#This Row],[Fuel (no space after comma)]], ","), FuelList_Final_EF!$A$2:$B$65, 2, FALSE))</f>
        <v>53.06</v>
      </c>
      <c r="S7840" s="3">
        <f>Table1[[#This Row],[Generation (TWh)]]*10^9*VLOOKUP(Table1[[#This Row],[Turbine/Engine Technology]],Technology_HR!$A$2:$B$11,2,FALSE)*10^-6</f>
        <v>1190525.0625</v>
      </c>
      <c r="T7840" s="5">
        <f>Table1[[#This Row],[Fuel Consumption (mmBtu)]]*Table1[[#This Row],[Emission Factor (kg CO2/ mmBtu)]]*10^3</f>
        <v>63169259816.250008</v>
      </c>
      <c r="U7840" s="3">
        <f>Table1[[#This Row],[Emissions (g CO2)]]/(Table1[[#This Row],[Generation (TWh)]]*10^9)</f>
        <v>584.19060000000002</v>
      </c>
    </row>
    <row r="7841" spans="1:21" x14ac:dyDescent="0.35">
      <c r="A7841" t="s">
        <v>2052</v>
      </c>
      <c r="B7841" t="s">
        <v>3239</v>
      </c>
      <c r="C7841" t="str">
        <f>SUBSTITUTE(Table1[[#This Row],[Fuel]],", ",",")</f>
        <v>fossil gas: natural gas</v>
      </c>
      <c r="D7841" t="s">
        <v>3239</v>
      </c>
      <c r="H7841" t="s">
        <v>3436</v>
      </c>
      <c r="I7841">
        <v>150</v>
      </c>
      <c r="J7841" t="s">
        <v>3446</v>
      </c>
      <c r="K7841">
        <v>2012</v>
      </c>
      <c r="L7841" t="s">
        <v>29</v>
      </c>
      <c r="M7841" t="s">
        <v>29</v>
      </c>
      <c r="N7841">
        <v>27.15</v>
      </c>
      <c r="O7841">
        <v>49.207000000000001</v>
      </c>
      <c r="P7841" t="s">
        <v>3580</v>
      </c>
      <c r="Q7841" s="3">
        <f>Table1[[#This Row],[Capacity (MW)]]*0.395*8760*10^-6</f>
        <v>0.51902999999999999</v>
      </c>
      <c r="R7841" s="3" cm="1">
        <f t="array" ref="R7841">AVERAGE(VLOOKUP(_xlfn.TEXTSPLIT(Table1[[#This Row],[Fuel (no space after comma)]], ","), FuelList_Final_EF!$A$2:$B$65, 2, FALSE))</f>
        <v>53.06</v>
      </c>
      <c r="S7841" s="3">
        <f>Table1[[#This Row],[Generation (TWh)]]*10^9*VLOOKUP(Table1[[#This Row],[Turbine/Engine Technology]],Technology_HR!$A$2:$B$11,2,FALSE)*10^-6</f>
        <v>5714520.2999999998</v>
      </c>
      <c r="T7841" s="5">
        <f>Table1[[#This Row],[Fuel Consumption (mmBtu)]]*Table1[[#This Row],[Emission Factor (kg CO2/ mmBtu)]]*10^3</f>
        <v>303212447118</v>
      </c>
      <c r="U7841" s="3">
        <f>Table1[[#This Row],[Emissions (g CO2)]]/(Table1[[#This Row],[Generation (TWh)]]*10^9)</f>
        <v>584.19060000000002</v>
      </c>
    </row>
    <row r="7842" spans="1:21" x14ac:dyDescent="0.35">
      <c r="A7842" t="s">
        <v>2052</v>
      </c>
      <c r="B7842" t="s">
        <v>3239</v>
      </c>
      <c r="C7842" t="str">
        <f>SUBSTITUTE(Table1[[#This Row],[Fuel]],", ",",")</f>
        <v>fossil gas: natural gas</v>
      </c>
      <c r="D7842" t="s">
        <v>3239</v>
      </c>
      <c r="H7842" t="s">
        <v>3436</v>
      </c>
      <c r="I7842">
        <v>185</v>
      </c>
      <c r="J7842" t="s">
        <v>3446</v>
      </c>
      <c r="K7842">
        <v>2008</v>
      </c>
      <c r="L7842" t="s">
        <v>29</v>
      </c>
      <c r="M7842" t="s">
        <v>29</v>
      </c>
      <c r="N7842">
        <v>27.15</v>
      </c>
      <c r="O7842">
        <v>49.207000000000001</v>
      </c>
      <c r="P7842" t="s">
        <v>3580</v>
      </c>
      <c r="Q7842" s="3">
        <f>Table1[[#This Row],[Capacity (MW)]]*0.395*8760*10^-6</f>
        <v>0.64013699999999996</v>
      </c>
      <c r="R7842" s="3" cm="1">
        <f t="array" ref="R7842">AVERAGE(VLOOKUP(_xlfn.TEXTSPLIT(Table1[[#This Row],[Fuel (no space after comma)]], ","), FuelList_Final_EF!$A$2:$B$65, 2, FALSE))</f>
        <v>53.06</v>
      </c>
      <c r="S7842" s="3">
        <f>Table1[[#This Row],[Generation (TWh)]]*10^9*VLOOKUP(Table1[[#This Row],[Turbine/Engine Technology]],Technology_HR!$A$2:$B$11,2,FALSE)*10^-6</f>
        <v>7047908.3700000001</v>
      </c>
      <c r="T7842" s="5">
        <f>Table1[[#This Row],[Fuel Consumption (mmBtu)]]*Table1[[#This Row],[Emission Factor (kg CO2/ mmBtu)]]*10^3</f>
        <v>373962018112.20001</v>
      </c>
      <c r="U7842" s="3">
        <f>Table1[[#This Row],[Emissions (g CO2)]]/(Table1[[#This Row],[Generation (TWh)]]*10^9)</f>
        <v>584.19060000000002</v>
      </c>
    </row>
    <row r="7843" spans="1:21" x14ac:dyDescent="0.35">
      <c r="A7843" t="s">
        <v>2052</v>
      </c>
      <c r="B7843" t="s">
        <v>3239</v>
      </c>
      <c r="C7843" t="str">
        <f>SUBSTITUTE(Table1[[#This Row],[Fuel]],", ",",")</f>
        <v>fossil gas: natural gas</v>
      </c>
      <c r="D7843" t="s">
        <v>3239</v>
      </c>
      <c r="H7843" t="s">
        <v>3436</v>
      </c>
      <c r="I7843">
        <v>185</v>
      </c>
      <c r="J7843" t="s">
        <v>3446</v>
      </c>
      <c r="K7843">
        <v>2008</v>
      </c>
      <c r="L7843" t="s">
        <v>29</v>
      </c>
      <c r="M7843" t="s">
        <v>29</v>
      </c>
      <c r="N7843">
        <v>27.15</v>
      </c>
      <c r="O7843">
        <v>49.207000000000001</v>
      </c>
      <c r="P7843" t="s">
        <v>3580</v>
      </c>
      <c r="Q7843" s="3">
        <f>Table1[[#This Row],[Capacity (MW)]]*0.395*8760*10^-6</f>
        <v>0.64013699999999996</v>
      </c>
      <c r="R7843" s="3" cm="1">
        <f t="array" ref="R7843">AVERAGE(VLOOKUP(_xlfn.TEXTSPLIT(Table1[[#This Row],[Fuel (no space after comma)]], ","), FuelList_Final_EF!$A$2:$B$65, 2, FALSE))</f>
        <v>53.06</v>
      </c>
      <c r="S7843" s="3">
        <f>Table1[[#This Row],[Generation (TWh)]]*10^9*VLOOKUP(Table1[[#This Row],[Turbine/Engine Technology]],Technology_HR!$A$2:$B$11,2,FALSE)*10^-6</f>
        <v>7047908.3700000001</v>
      </c>
      <c r="T7843" s="5">
        <f>Table1[[#This Row],[Fuel Consumption (mmBtu)]]*Table1[[#This Row],[Emission Factor (kg CO2/ mmBtu)]]*10^3</f>
        <v>373962018112.20001</v>
      </c>
      <c r="U7843" s="3">
        <f>Table1[[#This Row],[Emissions (g CO2)]]/(Table1[[#This Row],[Generation (TWh)]]*10^9)</f>
        <v>584.19060000000002</v>
      </c>
    </row>
    <row r="7844" spans="1:21" x14ac:dyDescent="0.35">
      <c r="A7844" t="s">
        <v>2048</v>
      </c>
      <c r="B7844" t="s">
        <v>3275</v>
      </c>
      <c r="C7844" t="str">
        <f>SUBSTITUTE(Table1[[#This Row],[Fuel]],", ",",")</f>
        <v>fossil liquids: fuel oil</v>
      </c>
      <c r="D7844" t="s">
        <v>3275</v>
      </c>
      <c r="H7844" t="s">
        <v>3436</v>
      </c>
      <c r="I7844">
        <v>270</v>
      </c>
      <c r="J7844" t="s">
        <v>3446</v>
      </c>
      <c r="K7844">
        <v>1998</v>
      </c>
      <c r="L7844" t="s">
        <v>29</v>
      </c>
      <c r="M7844" t="s">
        <v>29</v>
      </c>
      <c r="N7844">
        <v>21.473099999999999</v>
      </c>
      <c r="O7844">
        <v>39.799199999999999</v>
      </c>
      <c r="P7844" t="s">
        <v>3580</v>
      </c>
      <c r="Q7844" s="3">
        <f>Table1[[#This Row],[Capacity (MW)]]*0.395*8760*10^-6</f>
        <v>0.93425399999999992</v>
      </c>
      <c r="R7844" s="3" cm="1">
        <f t="array" ref="R7844">AVERAGE(VLOOKUP(_xlfn.TEXTSPLIT(Table1[[#This Row],[Fuel (no space after comma)]], ","), FuelList_Final_EF!$A$2:$B$65, 2, FALSE))</f>
        <v>78.106682297772565</v>
      </c>
      <c r="S7844" s="3">
        <f>Table1[[#This Row],[Generation (TWh)]]*10^9*VLOOKUP(Table1[[#This Row],[Turbine/Engine Technology]],Technology_HR!$A$2:$B$11,2,FALSE)*10^-6</f>
        <v>10286136.539999997</v>
      </c>
      <c r="T7844" s="5">
        <f>Table1[[#This Row],[Fuel Consumption (mmBtu)]]*Table1[[#This Row],[Emission Factor (kg CO2/ mmBtu)]]*10^3</f>
        <v>803415998801.28931</v>
      </c>
      <c r="U7844" s="3">
        <f>Table1[[#This Row],[Emissions (g CO2)]]/(Table1[[#This Row],[Generation (TWh)]]*10^9)</f>
        <v>859.95457209847575</v>
      </c>
    </row>
    <row r="7845" spans="1:21" x14ac:dyDescent="0.35">
      <c r="A7845" t="s">
        <v>2048</v>
      </c>
      <c r="B7845" t="s">
        <v>3275</v>
      </c>
      <c r="C7845" t="str">
        <f>SUBSTITUTE(Table1[[#This Row],[Fuel]],", ",",")</f>
        <v>fossil liquids: fuel oil</v>
      </c>
      <c r="D7845" t="s">
        <v>3275</v>
      </c>
      <c r="H7845" t="s">
        <v>3436</v>
      </c>
      <c r="I7845">
        <v>56</v>
      </c>
      <c r="J7845" t="s">
        <v>3446</v>
      </c>
      <c r="K7845">
        <v>1983</v>
      </c>
      <c r="L7845" t="s">
        <v>29</v>
      </c>
      <c r="M7845" t="s">
        <v>29</v>
      </c>
      <c r="N7845">
        <v>21.473099999999999</v>
      </c>
      <c r="O7845">
        <v>39.799199999999999</v>
      </c>
      <c r="P7845" t="s">
        <v>3580</v>
      </c>
      <c r="Q7845" s="3">
        <f>Table1[[#This Row],[Capacity (MW)]]*0.395*8760*10^-6</f>
        <v>0.1937712</v>
      </c>
      <c r="R7845" s="3" cm="1">
        <f t="array" ref="R7845">AVERAGE(VLOOKUP(_xlfn.TEXTSPLIT(Table1[[#This Row],[Fuel (no space after comma)]], ","), FuelList_Final_EF!$A$2:$B$65, 2, FALSE))</f>
        <v>78.106682297772565</v>
      </c>
      <c r="S7845" s="3">
        <f>Table1[[#This Row],[Generation (TWh)]]*10^9*VLOOKUP(Table1[[#This Row],[Turbine/Engine Technology]],Technology_HR!$A$2:$B$11,2,FALSE)*10^-6</f>
        <v>2133420.912</v>
      </c>
      <c r="T7845" s="5">
        <f>Table1[[#This Row],[Fuel Consumption (mmBtu)]]*Table1[[#This Row],[Emission Factor (kg CO2/ mmBtu)]]*10^3</f>
        <v>166634429381.00821</v>
      </c>
      <c r="U7845" s="3">
        <f>Table1[[#This Row],[Emissions (g CO2)]]/(Table1[[#This Row],[Generation (TWh)]]*10^9)</f>
        <v>859.95457209847598</v>
      </c>
    </row>
    <row r="7846" spans="1:21" x14ac:dyDescent="0.35">
      <c r="A7846" t="s">
        <v>2048</v>
      </c>
      <c r="B7846" t="s">
        <v>3275</v>
      </c>
      <c r="C7846" t="str">
        <f>SUBSTITUTE(Table1[[#This Row],[Fuel]],", ",",")</f>
        <v>fossil liquids: fuel oil</v>
      </c>
      <c r="D7846" t="s">
        <v>3275</v>
      </c>
      <c r="H7846" t="s">
        <v>3436</v>
      </c>
      <c r="I7846">
        <v>53</v>
      </c>
      <c r="J7846" t="s">
        <v>3446</v>
      </c>
      <c r="K7846">
        <v>1983</v>
      </c>
      <c r="L7846" t="s">
        <v>29</v>
      </c>
      <c r="M7846" t="s">
        <v>29</v>
      </c>
      <c r="N7846">
        <v>21.473099999999999</v>
      </c>
      <c r="O7846">
        <v>39.799199999999999</v>
      </c>
      <c r="P7846" t="s">
        <v>3580</v>
      </c>
      <c r="Q7846" s="3">
        <f>Table1[[#This Row],[Capacity (MW)]]*0.395*8760*10^-6</f>
        <v>0.18339059999999999</v>
      </c>
      <c r="R7846" s="3" cm="1">
        <f t="array" ref="R7846">AVERAGE(VLOOKUP(_xlfn.TEXTSPLIT(Table1[[#This Row],[Fuel (no space after comma)]], ","), FuelList_Final_EF!$A$2:$B$65, 2, FALSE))</f>
        <v>78.106682297772565</v>
      </c>
      <c r="S7846" s="3">
        <f>Table1[[#This Row],[Generation (TWh)]]*10^9*VLOOKUP(Table1[[#This Row],[Turbine/Engine Technology]],Technology_HR!$A$2:$B$11,2,FALSE)*10^-6</f>
        <v>2019130.5059999998</v>
      </c>
      <c r="T7846" s="5">
        <f>Table1[[#This Row],[Fuel Consumption (mmBtu)]]*Table1[[#This Row],[Emission Factor (kg CO2/ mmBtu)]]*10^3</f>
        <v>157707584949.88275</v>
      </c>
      <c r="U7846" s="3">
        <f>Table1[[#This Row],[Emissions (g CO2)]]/(Table1[[#This Row],[Generation (TWh)]]*10^9)</f>
        <v>859.95457209847586</v>
      </c>
    </row>
    <row r="7847" spans="1:21" x14ac:dyDescent="0.35">
      <c r="A7847" t="s">
        <v>2048</v>
      </c>
      <c r="B7847" t="s">
        <v>3275</v>
      </c>
      <c r="C7847" t="str">
        <f>SUBSTITUTE(Table1[[#This Row],[Fuel]],", ",",")</f>
        <v>fossil liquids: fuel oil</v>
      </c>
      <c r="D7847" t="s">
        <v>3275</v>
      </c>
      <c r="H7847" t="s">
        <v>3436</v>
      </c>
      <c r="I7847">
        <v>53</v>
      </c>
      <c r="J7847" t="s">
        <v>3446</v>
      </c>
      <c r="K7847">
        <v>1983</v>
      </c>
      <c r="L7847" t="s">
        <v>29</v>
      </c>
      <c r="M7847" t="s">
        <v>29</v>
      </c>
      <c r="N7847">
        <v>21.473099999999999</v>
      </c>
      <c r="O7847">
        <v>39.799199999999999</v>
      </c>
      <c r="P7847" t="s">
        <v>3580</v>
      </c>
      <c r="Q7847" s="3">
        <f>Table1[[#This Row],[Capacity (MW)]]*0.395*8760*10^-6</f>
        <v>0.18339059999999999</v>
      </c>
      <c r="R7847" s="3" cm="1">
        <f t="array" ref="R7847">AVERAGE(VLOOKUP(_xlfn.TEXTSPLIT(Table1[[#This Row],[Fuel (no space after comma)]], ","), FuelList_Final_EF!$A$2:$B$65, 2, FALSE))</f>
        <v>78.106682297772565</v>
      </c>
      <c r="S7847" s="3">
        <f>Table1[[#This Row],[Generation (TWh)]]*10^9*VLOOKUP(Table1[[#This Row],[Turbine/Engine Technology]],Technology_HR!$A$2:$B$11,2,FALSE)*10^-6</f>
        <v>2019130.5059999998</v>
      </c>
      <c r="T7847" s="5">
        <f>Table1[[#This Row],[Fuel Consumption (mmBtu)]]*Table1[[#This Row],[Emission Factor (kg CO2/ mmBtu)]]*10^3</f>
        <v>157707584949.88275</v>
      </c>
      <c r="U7847" s="3">
        <f>Table1[[#This Row],[Emissions (g CO2)]]/(Table1[[#This Row],[Generation (TWh)]]*10^9)</f>
        <v>859.95457209847586</v>
      </c>
    </row>
    <row r="7848" spans="1:21" x14ac:dyDescent="0.35">
      <c r="A7848" t="s">
        <v>2048</v>
      </c>
      <c r="B7848" t="s">
        <v>3275</v>
      </c>
      <c r="C7848" t="str">
        <f>SUBSTITUTE(Table1[[#This Row],[Fuel]],", ",",")</f>
        <v>fossil liquids: fuel oil</v>
      </c>
      <c r="D7848" t="s">
        <v>3275</v>
      </c>
      <c r="H7848" t="s">
        <v>3436</v>
      </c>
      <c r="I7848">
        <v>53</v>
      </c>
      <c r="J7848" t="s">
        <v>3446</v>
      </c>
      <c r="K7848">
        <v>1983</v>
      </c>
      <c r="L7848" t="s">
        <v>29</v>
      </c>
      <c r="M7848" t="s">
        <v>29</v>
      </c>
      <c r="N7848">
        <v>21.473099999999999</v>
      </c>
      <c r="O7848">
        <v>39.799199999999999</v>
      </c>
      <c r="P7848" t="s">
        <v>3580</v>
      </c>
      <c r="Q7848" s="3">
        <f>Table1[[#This Row],[Capacity (MW)]]*0.395*8760*10^-6</f>
        <v>0.18339059999999999</v>
      </c>
      <c r="R7848" s="3" cm="1">
        <f t="array" ref="R7848">AVERAGE(VLOOKUP(_xlfn.TEXTSPLIT(Table1[[#This Row],[Fuel (no space after comma)]], ","), FuelList_Final_EF!$A$2:$B$65, 2, FALSE))</f>
        <v>78.106682297772565</v>
      </c>
      <c r="S7848" s="3">
        <f>Table1[[#This Row],[Generation (TWh)]]*10^9*VLOOKUP(Table1[[#This Row],[Turbine/Engine Technology]],Technology_HR!$A$2:$B$11,2,FALSE)*10^-6</f>
        <v>2019130.5059999998</v>
      </c>
      <c r="T7848" s="5">
        <f>Table1[[#This Row],[Fuel Consumption (mmBtu)]]*Table1[[#This Row],[Emission Factor (kg CO2/ mmBtu)]]*10^3</f>
        <v>157707584949.88275</v>
      </c>
      <c r="U7848" s="3">
        <f>Table1[[#This Row],[Emissions (g CO2)]]/(Table1[[#This Row],[Generation (TWh)]]*10^9)</f>
        <v>859.95457209847586</v>
      </c>
    </row>
    <row r="7849" spans="1:21" x14ac:dyDescent="0.35">
      <c r="A7849" t="s">
        <v>2048</v>
      </c>
      <c r="B7849" t="s">
        <v>3275</v>
      </c>
      <c r="C7849" t="str">
        <f>SUBSTITUTE(Table1[[#This Row],[Fuel]],", ",",")</f>
        <v>fossil liquids: fuel oil</v>
      </c>
      <c r="D7849" t="s">
        <v>3275</v>
      </c>
      <c r="H7849" t="s">
        <v>3436</v>
      </c>
      <c r="I7849">
        <v>53</v>
      </c>
      <c r="J7849" t="s">
        <v>3446</v>
      </c>
      <c r="K7849">
        <v>1984</v>
      </c>
      <c r="L7849" t="s">
        <v>29</v>
      </c>
      <c r="M7849" t="s">
        <v>29</v>
      </c>
      <c r="N7849">
        <v>21.473099999999999</v>
      </c>
      <c r="O7849">
        <v>39.799199999999999</v>
      </c>
      <c r="P7849" t="s">
        <v>3580</v>
      </c>
      <c r="Q7849" s="3">
        <f>Table1[[#This Row],[Capacity (MW)]]*0.395*8760*10^-6</f>
        <v>0.18339059999999999</v>
      </c>
      <c r="R7849" s="3" cm="1">
        <f t="array" ref="R7849">AVERAGE(VLOOKUP(_xlfn.TEXTSPLIT(Table1[[#This Row],[Fuel (no space after comma)]], ","), FuelList_Final_EF!$A$2:$B$65, 2, FALSE))</f>
        <v>78.106682297772565</v>
      </c>
      <c r="S7849" s="3">
        <f>Table1[[#This Row],[Generation (TWh)]]*10^9*VLOOKUP(Table1[[#This Row],[Turbine/Engine Technology]],Technology_HR!$A$2:$B$11,2,FALSE)*10^-6</f>
        <v>2019130.5059999998</v>
      </c>
      <c r="T7849" s="5">
        <f>Table1[[#This Row],[Fuel Consumption (mmBtu)]]*Table1[[#This Row],[Emission Factor (kg CO2/ mmBtu)]]*10^3</f>
        <v>157707584949.88275</v>
      </c>
      <c r="U7849" s="3">
        <f>Table1[[#This Row],[Emissions (g CO2)]]/(Table1[[#This Row],[Generation (TWh)]]*10^9)</f>
        <v>859.95457209847586</v>
      </c>
    </row>
    <row r="7850" spans="1:21" x14ac:dyDescent="0.35">
      <c r="A7850" t="s">
        <v>2048</v>
      </c>
      <c r="B7850" t="s">
        <v>3275</v>
      </c>
      <c r="C7850" t="str">
        <f>SUBSTITUTE(Table1[[#This Row],[Fuel]],", ",",")</f>
        <v>fossil liquids: fuel oil</v>
      </c>
      <c r="D7850" t="s">
        <v>3275</v>
      </c>
      <c r="H7850" t="s">
        <v>3436</v>
      </c>
      <c r="I7850">
        <v>53</v>
      </c>
      <c r="J7850" t="s">
        <v>3446</v>
      </c>
      <c r="K7850">
        <v>1984</v>
      </c>
      <c r="L7850" t="s">
        <v>29</v>
      </c>
      <c r="M7850" t="s">
        <v>29</v>
      </c>
      <c r="N7850">
        <v>21.473099999999999</v>
      </c>
      <c r="O7850">
        <v>39.799199999999999</v>
      </c>
      <c r="P7850" t="s">
        <v>3580</v>
      </c>
      <c r="Q7850" s="3">
        <f>Table1[[#This Row],[Capacity (MW)]]*0.395*8760*10^-6</f>
        <v>0.18339059999999999</v>
      </c>
      <c r="R7850" s="3" cm="1">
        <f t="array" ref="R7850">AVERAGE(VLOOKUP(_xlfn.TEXTSPLIT(Table1[[#This Row],[Fuel (no space after comma)]], ","), FuelList_Final_EF!$A$2:$B$65, 2, FALSE))</f>
        <v>78.106682297772565</v>
      </c>
      <c r="S7850" s="3">
        <f>Table1[[#This Row],[Generation (TWh)]]*10^9*VLOOKUP(Table1[[#This Row],[Turbine/Engine Technology]],Technology_HR!$A$2:$B$11,2,FALSE)*10^-6</f>
        <v>2019130.5059999998</v>
      </c>
      <c r="T7850" s="5">
        <f>Table1[[#This Row],[Fuel Consumption (mmBtu)]]*Table1[[#This Row],[Emission Factor (kg CO2/ mmBtu)]]*10^3</f>
        <v>157707584949.88275</v>
      </c>
      <c r="U7850" s="3">
        <f>Table1[[#This Row],[Emissions (g CO2)]]/(Table1[[#This Row],[Generation (TWh)]]*10^9)</f>
        <v>859.95457209847586</v>
      </c>
    </row>
    <row r="7851" spans="1:21" x14ac:dyDescent="0.35">
      <c r="A7851" t="s">
        <v>2052</v>
      </c>
      <c r="B7851" t="s">
        <v>3239</v>
      </c>
      <c r="C7851" t="str">
        <f>SUBSTITUTE(Table1[[#This Row],[Fuel]],", ",",")</f>
        <v>fossil gas: natural gas</v>
      </c>
      <c r="D7851" t="s">
        <v>3239</v>
      </c>
      <c r="H7851" t="s">
        <v>3438</v>
      </c>
      <c r="I7851">
        <v>420</v>
      </c>
      <c r="J7851" t="s">
        <v>3446</v>
      </c>
      <c r="K7851">
        <v>2014</v>
      </c>
      <c r="L7851" t="s">
        <v>29</v>
      </c>
      <c r="M7851" t="s">
        <v>29</v>
      </c>
      <c r="N7851">
        <v>27.587374000000001</v>
      </c>
      <c r="O7851">
        <v>48.972835000000003</v>
      </c>
      <c r="P7851" t="s">
        <v>3580</v>
      </c>
      <c r="Q7851" s="3">
        <f>Table1[[#This Row],[Capacity (MW)]]*0.395*8760*10^-6</f>
        <v>1.453284</v>
      </c>
      <c r="R7851" s="3" cm="1">
        <f t="array" ref="R7851">AVERAGE(VLOOKUP(_xlfn.TEXTSPLIT(Table1[[#This Row],[Fuel (no space after comma)]], ","), FuelList_Final_EF!$A$2:$B$65, 2, FALSE))</f>
        <v>53.06</v>
      </c>
      <c r="S7851" s="3">
        <f>Table1[[#This Row],[Generation (TWh)]]*10^9*VLOOKUP(Table1[[#This Row],[Turbine/Engine Technology]],Technology_HR!$A$2:$B$11,2,FALSE)*10^-6</f>
        <v>10970840.915999999</v>
      </c>
      <c r="T7851" s="5">
        <f>Table1[[#This Row],[Fuel Consumption (mmBtu)]]*Table1[[#This Row],[Emission Factor (kg CO2/ mmBtu)]]*10^3</f>
        <v>582112819002.95996</v>
      </c>
      <c r="U7851" s="3">
        <f>Table1[[#This Row],[Emissions (g CO2)]]/(Table1[[#This Row],[Generation (TWh)]]*10^9)</f>
        <v>400.54993999999999</v>
      </c>
    </row>
    <row r="7852" spans="1:21" x14ac:dyDescent="0.35">
      <c r="A7852" t="s">
        <v>2059</v>
      </c>
      <c r="B7852" t="s">
        <v>3247</v>
      </c>
      <c r="C7852" t="str">
        <f>SUBSTITUTE(Table1[[#This Row],[Fuel]],", ",",")</f>
        <v>fossil liquids: crude oil</v>
      </c>
      <c r="D7852" t="s">
        <v>3247</v>
      </c>
      <c r="H7852" t="s">
        <v>3437</v>
      </c>
      <c r="I7852">
        <v>57.6</v>
      </c>
      <c r="J7852" t="s">
        <v>3446</v>
      </c>
      <c r="K7852">
        <v>2022</v>
      </c>
      <c r="L7852" t="s">
        <v>29</v>
      </c>
      <c r="M7852" t="s">
        <v>29</v>
      </c>
      <c r="N7852">
        <v>22.702870000000001</v>
      </c>
      <c r="O7852">
        <v>42.699730000000002</v>
      </c>
      <c r="P7852" t="s">
        <v>3580</v>
      </c>
      <c r="Q7852" s="3">
        <f>Table1[[#This Row],[Capacity (MW)]]*0.395*8760*10^-6</f>
        <v>0.19930752000000002</v>
      </c>
      <c r="R7852" s="3" cm="1">
        <f t="array" ref="R7852">AVERAGE(VLOOKUP(_xlfn.TEXTSPLIT(Table1[[#This Row],[Fuel (no space after comma)]], ","), FuelList_Final_EF!$A$2:$B$65, 2, FALSE))</f>
        <v>74.540000000000006</v>
      </c>
      <c r="S7852" s="3">
        <f>Table1[[#This Row],[Generation (TWh)]]*10^9*VLOOKUP(Table1[[#This Row],[Turbine/Engine Technology]],Technology_HR!$A$2:$B$11,2,FALSE)*10^-6</f>
        <v>1773836.9280000001</v>
      </c>
      <c r="T7852" s="5">
        <f>Table1[[#This Row],[Fuel Consumption (mmBtu)]]*Table1[[#This Row],[Emission Factor (kg CO2/ mmBtu)]]*10^3</f>
        <v>132221804613.12003</v>
      </c>
      <c r="U7852" s="3">
        <f>Table1[[#This Row],[Emissions (g CO2)]]/(Table1[[#This Row],[Generation (TWh)]]*10^9)</f>
        <v>663.40600000000006</v>
      </c>
    </row>
    <row r="7853" spans="1:21" x14ac:dyDescent="0.35">
      <c r="A7853" t="s">
        <v>1772</v>
      </c>
      <c r="B7853" t="s">
        <v>3239</v>
      </c>
      <c r="C7853" t="str">
        <f>SUBSTITUTE(Table1[[#This Row],[Fuel]],", ",",")</f>
        <v>fossil gas: natural gas</v>
      </c>
      <c r="D7853" t="s">
        <v>3239</v>
      </c>
      <c r="H7853" t="s">
        <v>3438</v>
      </c>
      <c r="I7853">
        <v>686</v>
      </c>
      <c r="J7853" t="s">
        <v>3446</v>
      </c>
      <c r="K7853">
        <v>2010</v>
      </c>
      <c r="L7853" t="s">
        <v>29</v>
      </c>
      <c r="M7853" t="s">
        <v>29</v>
      </c>
      <c r="N7853">
        <v>26.896567000000001</v>
      </c>
      <c r="O7853">
        <v>49.776873999999999</v>
      </c>
      <c r="P7853" t="s">
        <v>3580</v>
      </c>
      <c r="Q7853" s="3">
        <f>Table1[[#This Row],[Capacity (MW)]]*0.395*8760*10^-6</f>
        <v>2.3736972000000001</v>
      </c>
      <c r="R7853" s="3" cm="1">
        <f t="array" ref="R7853">AVERAGE(VLOOKUP(_xlfn.TEXTSPLIT(Table1[[#This Row],[Fuel (no space after comma)]], ","), FuelList_Final_EF!$A$2:$B$65, 2, FALSE))</f>
        <v>53.06</v>
      </c>
      <c r="S7853" s="3">
        <f>Table1[[#This Row],[Generation (TWh)]]*10^9*VLOOKUP(Table1[[#This Row],[Turbine/Engine Technology]],Technology_HR!$A$2:$B$11,2,FALSE)*10^-6</f>
        <v>17919040.162799999</v>
      </c>
      <c r="T7853" s="5">
        <f>Table1[[#This Row],[Fuel Consumption (mmBtu)]]*Table1[[#This Row],[Emission Factor (kg CO2/ mmBtu)]]*10^3</f>
        <v>950784271038.16797</v>
      </c>
      <c r="U7853" s="3">
        <f>Table1[[#This Row],[Emissions (g CO2)]]/(Table1[[#This Row],[Generation (TWh)]]*10^9)</f>
        <v>400.54993999999999</v>
      </c>
    </row>
    <row r="7854" spans="1:21" x14ac:dyDescent="0.35">
      <c r="A7854" t="s">
        <v>1772</v>
      </c>
      <c r="B7854" t="s">
        <v>3239</v>
      </c>
      <c r="C7854" t="str">
        <f>SUBSTITUTE(Table1[[#This Row],[Fuel]],", ",",")</f>
        <v>fossil gas: natural gas</v>
      </c>
      <c r="D7854" t="s">
        <v>3239</v>
      </c>
      <c r="H7854" t="s">
        <v>3438</v>
      </c>
      <c r="I7854">
        <v>686</v>
      </c>
      <c r="J7854" t="s">
        <v>3446</v>
      </c>
      <c r="K7854">
        <v>2010</v>
      </c>
      <c r="L7854" t="s">
        <v>29</v>
      </c>
      <c r="M7854" t="s">
        <v>29</v>
      </c>
      <c r="N7854">
        <v>26.896567000000001</v>
      </c>
      <c r="O7854">
        <v>49.776873999999999</v>
      </c>
      <c r="P7854" t="s">
        <v>3580</v>
      </c>
      <c r="Q7854" s="3">
        <f>Table1[[#This Row],[Capacity (MW)]]*0.395*8760*10^-6</f>
        <v>2.3736972000000001</v>
      </c>
      <c r="R7854" s="3" cm="1">
        <f t="array" ref="R7854">AVERAGE(VLOOKUP(_xlfn.TEXTSPLIT(Table1[[#This Row],[Fuel (no space after comma)]], ","), FuelList_Final_EF!$A$2:$B$65, 2, FALSE))</f>
        <v>53.06</v>
      </c>
      <c r="S7854" s="3">
        <f>Table1[[#This Row],[Generation (TWh)]]*10^9*VLOOKUP(Table1[[#This Row],[Turbine/Engine Technology]],Technology_HR!$A$2:$B$11,2,FALSE)*10^-6</f>
        <v>17919040.162799999</v>
      </c>
      <c r="T7854" s="5">
        <f>Table1[[#This Row],[Fuel Consumption (mmBtu)]]*Table1[[#This Row],[Emission Factor (kg CO2/ mmBtu)]]*10^3</f>
        <v>950784271038.16797</v>
      </c>
      <c r="U7854" s="3">
        <f>Table1[[#This Row],[Emissions (g CO2)]]/(Table1[[#This Row],[Generation (TWh)]]*10^9)</f>
        <v>400.54993999999999</v>
      </c>
    </row>
    <row r="7855" spans="1:21" x14ac:dyDescent="0.35">
      <c r="A7855" t="s">
        <v>1772</v>
      </c>
      <c r="B7855" t="s">
        <v>3239</v>
      </c>
      <c r="C7855" t="str">
        <f>SUBSTITUTE(Table1[[#This Row],[Fuel]],", ",",")</f>
        <v>fossil gas: natural gas</v>
      </c>
      <c r="D7855" t="s">
        <v>3239</v>
      </c>
      <c r="H7855" t="s">
        <v>3438</v>
      </c>
      <c r="I7855">
        <v>686</v>
      </c>
      <c r="J7855" t="s">
        <v>3446</v>
      </c>
      <c r="K7855">
        <v>2010</v>
      </c>
      <c r="L7855" t="s">
        <v>29</v>
      </c>
      <c r="M7855" t="s">
        <v>29</v>
      </c>
      <c r="N7855">
        <v>26.896567000000001</v>
      </c>
      <c r="O7855">
        <v>49.776873999999999</v>
      </c>
      <c r="P7855" t="s">
        <v>3580</v>
      </c>
      <c r="Q7855" s="3">
        <f>Table1[[#This Row],[Capacity (MW)]]*0.395*8760*10^-6</f>
        <v>2.3736972000000001</v>
      </c>
      <c r="R7855" s="3" cm="1">
        <f t="array" ref="R7855">AVERAGE(VLOOKUP(_xlfn.TEXTSPLIT(Table1[[#This Row],[Fuel (no space after comma)]], ","), FuelList_Final_EF!$A$2:$B$65, 2, FALSE))</f>
        <v>53.06</v>
      </c>
      <c r="S7855" s="3">
        <f>Table1[[#This Row],[Generation (TWh)]]*10^9*VLOOKUP(Table1[[#This Row],[Turbine/Engine Technology]],Technology_HR!$A$2:$B$11,2,FALSE)*10^-6</f>
        <v>17919040.162799999</v>
      </c>
      <c r="T7855" s="5">
        <f>Table1[[#This Row],[Fuel Consumption (mmBtu)]]*Table1[[#This Row],[Emission Factor (kg CO2/ mmBtu)]]*10^3</f>
        <v>950784271038.16797</v>
      </c>
      <c r="U7855" s="3">
        <f>Table1[[#This Row],[Emissions (g CO2)]]/(Table1[[#This Row],[Generation (TWh)]]*10^9)</f>
        <v>400.54993999999999</v>
      </c>
    </row>
    <row r="7856" spans="1:21" x14ac:dyDescent="0.35">
      <c r="A7856" t="s">
        <v>1772</v>
      </c>
      <c r="B7856" t="s">
        <v>3239</v>
      </c>
      <c r="C7856" t="str">
        <f>SUBSTITUTE(Table1[[#This Row],[Fuel]],", ",",")</f>
        <v>fossil gas: natural gas</v>
      </c>
      <c r="D7856" t="s">
        <v>3239</v>
      </c>
      <c r="H7856" t="s">
        <v>3438</v>
      </c>
      <c r="I7856">
        <v>686</v>
      </c>
      <c r="J7856" t="s">
        <v>3446</v>
      </c>
      <c r="K7856">
        <v>2010</v>
      </c>
      <c r="L7856" t="s">
        <v>29</v>
      </c>
      <c r="M7856" t="s">
        <v>29</v>
      </c>
      <c r="N7856">
        <v>26.896567000000001</v>
      </c>
      <c r="O7856">
        <v>49.776873999999999</v>
      </c>
      <c r="P7856" t="s">
        <v>3580</v>
      </c>
      <c r="Q7856" s="3">
        <f>Table1[[#This Row],[Capacity (MW)]]*0.395*8760*10^-6</f>
        <v>2.3736972000000001</v>
      </c>
      <c r="R7856" s="3" cm="1">
        <f t="array" ref="R7856">AVERAGE(VLOOKUP(_xlfn.TEXTSPLIT(Table1[[#This Row],[Fuel (no space after comma)]], ","), FuelList_Final_EF!$A$2:$B$65, 2, FALSE))</f>
        <v>53.06</v>
      </c>
      <c r="S7856" s="3">
        <f>Table1[[#This Row],[Generation (TWh)]]*10^9*VLOOKUP(Table1[[#This Row],[Turbine/Engine Technology]],Technology_HR!$A$2:$B$11,2,FALSE)*10^-6</f>
        <v>17919040.162799999</v>
      </c>
      <c r="T7856" s="5">
        <f>Table1[[#This Row],[Fuel Consumption (mmBtu)]]*Table1[[#This Row],[Emission Factor (kg CO2/ mmBtu)]]*10^3</f>
        <v>950784271038.16797</v>
      </c>
      <c r="U7856" s="3">
        <f>Table1[[#This Row],[Emissions (g CO2)]]/(Table1[[#This Row],[Generation (TWh)]]*10^9)</f>
        <v>400.54993999999999</v>
      </c>
    </row>
    <row r="7857" spans="1:21" x14ac:dyDescent="0.35">
      <c r="A7857" t="s">
        <v>2049</v>
      </c>
      <c r="B7857" t="s">
        <v>3239</v>
      </c>
      <c r="C7857" t="str">
        <f>SUBSTITUTE(Table1[[#This Row],[Fuel]],", ",",")</f>
        <v>fossil gas: natural gas</v>
      </c>
      <c r="D7857" t="s">
        <v>3239</v>
      </c>
      <c r="H7857" t="s">
        <v>3438</v>
      </c>
      <c r="I7857">
        <v>1800</v>
      </c>
      <c r="J7857" t="s">
        <v>3447</v>
      </c>
      <c r="K7857">
        <v>2028</v>
      </c>
      <c r="L7857" t="s">
        <v>29</v>
      </c>
      <c r="M7857" t="s">
        <v>29</v>
      </c>
      <c r="N7857">
        <v>27.475739999999998</v>
      </c>
      <c r="O7857">
        <v>48.499490000000002</v>
      </c>
      <c r="P7857" t="s">
        <v>3580</v>
      </c>
      <c r="Q7857" s="3">
        <f>Table1[[#This Row],[Capacity (MW)]]*0.395*8760*10^-6</f>
        <v>6.2283599999999995</v>
      </c>
      <c r="R7857" s="3" cm="1">
        <f t="array" ref="R7857">AVERAGE(VLOOKUP(_xlfn.TEXTSPLIT(Table1[[#This Row],[Fuel (no space after comma)]], ","), FuelList_Final_EF!$A$2:$B$65, 2, FALSE))</f>
        <v>53.06</v>
      </c>
      <c r="S7857" s="3">
        <f>Table1[[#This Row],[Generation (TWh)]]*10^9*VLOOKUP(Table1[[#This Row],[Turbine/Engine Technology]],Technology_HR!$A$2:$B$11,2,FALSE)*10^-6</f>
        <v>47017889.639999993</v>
      </c>
      <c r="T7857" s="5">
        <f>Table1[[#This Row],[Fuel Consumption (mmBtu)]]*Table1[[#This Row],[Emission Factor (kg CO2/ mmBtu)]]*10^3</f>
        <v>2494769224298.3999</v>
      </c>
      <c r="U7857" s="3">
        <f>Table1[[#This Row],[Emissions (g CO2)]]/(Table1[[#This Row],[Generation (TWh)]]*10^9)</f>
        <v>400.54994000000005</v>
      </c>
    </row>
    <row r="7858" spans="1:21" x14ac:dyDescent="0.35">
      <c r="A7858" t="s">
        <v>2049</v>
      </c>
      <c r="B7858" t="s">
        <v>3239</v>
      </c>
      <c r="C7858" t="str">
        <f>SUBSTITUTE(Table1[[#This Row],[Fuel]],", ",",")</f>
        <v>fossil gas: natural gas</v>
      </c>
      <c r="D7858" t="s">
        <v>3239</v>
      </c>
      <c r="H7858" t="s">
        <v>3438</v>
      </c>
      <c r="I7858">
        <v>1800</v>
      </c>
      <c r="J7858" t="s">
        <v>3450</v>
      </c>
      <c r="K7858" t="s">
        <v>29</v>
      </c>
      <c r="L7858" t="s">
        <v>29</v>
      </c>
      <c r="M7858" t="s">
        <v>29</v>
      </c>
      <c r="N7858">
        <v>27.475739999999998</v>
      </c>
      <c r="O7858">
        <v>48.499490000000002</v>
      </c>
      <c r="P7858" t="s">
        <v>3580</v>
      </c>
      <c r="Q7858" s="3">
        <f>Table1[[#This Row],[Capacity (MW)]]*0.395*8760*10^-6</f>
        <v>6.2283599999999995</v>
      </c>
      <c r="R7858" s="3" cm="1">
        <f t="array" ref="R7858">AVERAGE(VLOOKUP(_xlfn.TEXTSPLIT(Table1[[#This Row],[Fuel (no space after comma)]], ","), FuelList_Final_EF!$A$2:$B$65, 2, FALSE))</f>
        <v>53.06</v>
      </c>
      <c r="S7858" s="3">
        <f>Table1[[#This Row],[Generation (TWh)]]*10^9*VLOOKUP(Table1[[#This Row],[Turbine/Engine Technology]],Technology_HR!$A$2:$B$11,2,FALSE)*10^-6</f>
        <v>47017889.639999993</v>
      </c>
      <c r="T7858" s="5">
        <f>Table1[[#This Row],[Fuel Consumption (mmBtu)]]*Table1[[#This Row],[Emission Factor (kg CO2/ mmBtu)]]*10^3</f>
        <v>2494769224298.3999</v>
      </c>
      <c r="U7858" s="3">
        <f>Table1[[#This Row],[Emissions (g CO2)]]/(Table1[[#This Row],[Generation (TWh)]]*10^9)</f>
        <v>400.54994000000005</v>
      </c>
    </row>
    <row r="7859" spans="1:21" x14ac:dyDescent="0.35">
      <c r="A7859" t="s">
        <v>2048</v>
      </c>
      <c r="B7859" t="s">
        <v>3383</v>
      </c>
      <c r="C7859" t="str">
        <f>SUBSTITUTE(Table1[[#This Row],[Fuel]],", ",",")</f>
        <v>fossil liquids: diesel,fossil liquids: crude oil</v>
      </c>
      <c r="D7859" t="s">
        <v>3258</v>
      </c>
      <c r="E7859" t="s">
        <v>3247</v>
      </c>
      <c r="H7859" t="s">
        <v>3436</v>
      </c>
      <c r="I7859">
        <v>51.5</v>
      </c>
      <c r="J7859" t="s">
        <v>3446</v>
      </c>
      <c r="K7859">
        <v>1998</v>
      </c>
      <c r="L7859" t="s">
        <v>29</v>
      </c>
      <c r="M7859" t="s">
        <v>29</v>
      </c>
      <c r="N7859">
        <v>17.597307000000001</v>
      </c>
      <c r="O7859">
        <v>44.337837999999998</v>
      </c>
      <c r="P7859" t="s">
        <v>3580</v>
      </c>
      <c r="Q7859" s="3">
        <f>Table1[[#This Row],[Capacity (MW)]]*0.395*8760*10^-6</f>
        <v>0.17820030000000001</v>
      </c>
      <c r="R7859" s="3" cm="1">
        <f t="array" ref="R7859">AVERAGE(VLOOKUP(_xlfn.TEXTSPLIT(Table1[[#This Row],[Fuel (no space after comma)]], ","), FuelList_Final_EF!$A$2:$B$65, 2, FALSE))</f>
        <v>76.323341148886286</v>
      </c>
      <c r="S7859" s="3">
        <f>Table1[[#This Row],[Generation (TWh)]]*10^9*VLOOKUP(Table1[[#This Row],[Turbine/Engine Technology]],Technology_HR!$A$2:$B$11,2,FALSE)*10^-6</f>
        <v>1961985.3029999998</v>
      </c>
      <c r="T7859" s="5">
        <f>Table1[[#This Row],[Fuel Consumption (mmBtu)]]*Table1[[#This Row],[Emission Factor (kg CO2/ mmBtu)]]*10^3</f>
        <v>149745273609.97</v>
      </c>
      <c r="U7859" s="3">
        <f>Table1[[#This Row],[Emissions (g CO2)]]/(Table1[[#This Row],[Generation (TWh)]]*10^9)</f>
        <v>840.31998604923785</v>
      </c>
    </row>
    <row r="7860" spans="1:21" x14ac:dyDescent="0.35">
      <c r="A7860" t="s">
        <v>2048</v>
      </c>
      <c r="B7860" t="s">
        <v>3383</v>
      </c>
      <c r="C7860" t="str">
        <f>SUBSTITUTE(Table1[[#This Row],[Fuel]],", ",",")</f>
        <v>fossil liquids: diesel,fossil liquids: crude oil</v>
      </c>
      <c r="D7860" t="s">
        <v>3258</v>
      </c>
      <c r="E7860" t="s">
        <v>3247</v>
      </c>
      <c r="H7860" t="s">
        <v>3436</v>
      </c>
      <c r="I7860">
        <v>51.5</v>
      </c>
      <c r="J7860" t="s">
        <v>3446</v>
      </c>
      <c r="K7860">
        <v>2001</v>
      </c>
      <c r="L7860" t="s">
        <v>29</v>
      </c>
      <c r="M7860" t="s">
        <v>29</v>
      </c>
      <c r="N7860">
        <v>17.597307000000001</v>
      </c>
      <c r="O7860">
        <v>44.337837999999998</v>
      </c>
      <c r="P7860" t="s">
        <v>3580</v>
      </c>
      <c r="Q7860" s="3">
        <f>Table1[[#This Row],[Capacity (MW)]]*0.395*8760*10^-6</f>
        <v>0.17820030000000001</v>
      </c>
      <c r="R7860" s="3" cm="1">
        <f t="array" ref="R7860">AVERAGE(VLOOKUP(_xlfn.TEXTSPLIT(Table1[[#This Row],[Fuel (no space after comma)]], ","), FuelList_Final_EF!$A$2:$B$65, 2, FALSE))</f>
        <v>76.323341148886286</v>
      </c>
      <c r="S7860" s="3">
        <f>Table1[[#This Row],[Generation (TWh)]]*10^9*VLOOKUP(Table1[[#This Row],[Turbine/Engine Technology]],Technology_HR!$A$2:$B$11,2,FALSE)*10^-6</f>
        <v>1961985.3029999998</v>
      </c>
      <c r="T7860" s="5">
        <f>Table1[[#This Row],[Fuel Consumption (mmBtu)]]*Table1[[#This Row],[Emission Factor (kg CO2/ mmBtu)]]*10^3</f>
        <v>149745273609.97</v>
      </c>
      <c r="U7860" s="3">
        <f>Table1[[#This Row],[Emissions (g CO2)]]/(Table1[[#This Row],[Generation (TWh)]]*10^9)</f>
        <v>840.31998604923785</v>
      </c>
    </row>
    <row r="7861" spans="1:21" x14ac:dyDescent="0.35">
      <c r="A7861" t="s">
        <v>2048</v>
      </c>
      <c r="B7861" t="s">
        <v>3383</v>
      </c>
      <c r="C7861" t="str">
        <f>SUBSTITUTE(Table1[[#This Row],[Fuel]],", ",",")</f>
        <v>fossil liquids: diesel,fossil liquids: crude oil</v>
      </c>
      <c r="D7861" t="s">
        <v>3258</v>
      </c>
      <c r="E7861" t="s">
        <v>3247</v>
      </c>
      <c r="H7861" t="s">
        <v>3436</v>
      </c>
      <c r="I7861">
        <v>51.5</v>
      </c>
      <c r="J7861" t="s">
        <v>3446</v>
      </c>
      <c r="K7861">
        <v>2002</v>
      </c>
      <c r="L7861" t="s">
        <v>29</v>
      </c>
      <c r="M7861" t="s">
        <v>29</v>
      </c>
      <c r="N7861">
        <v>17.597307000000001</v>
      </c>
      <c r="O7861">
        <v>44.337837999999998</v>
      </c>
      <c r="P7861" t="s">
        <v>3580</v>
      </c>
      <c r="Q7861" s="3">
        <f>Table1[[#This Row],[Capacity (MW)]]*0.395*8760*10^-6</f>
        <v>0.17820030000000001</v>
      </c>
      <c r="R7861" s="3" cm="1">
        <f t="array" ref="R7861">AVERAGE(VLOOKUP(_xlfn.TEXTSPLIT(Table1[[#This Row],[Fuel (no space after comma)]], ","), FuelList_Final_EF!$A$2:$B$65, 2, FALSE))</f>
        <v>76.323341148886286</v>
      </c>
      <c r="S7861" s="3">
        <f>Table1[[#This Row],[Generation (TWh)]]*10^9*VLOOKUP(Table1[[#This Row],[Turbine/Engine Technology]],Technology_HR!$A$2:$B$11,2,FALSE)*10^-6</f>
        <v>1961985.3029999998</v>
      </c>
      <c r="T7861" s="5">
        <f>Table1[[#This Row],[Fuel Consumption (mmBtu)]]*Table1[[#This Row],[Emission Factor (kg CO2/ mmBtu)]]*10^3</f>
        <v>149745273609.97</v>
      </c>
      <c r="U7861" s="3">
        <f>Table1[[#This Row],[Emissions (g CO2)]]/(Table1[[#This Row],[Generation (TWh)]]*10^9)</f>
        <v>840.31998604923785</v>
      </c>
    </row>
    <row r="7862" spans="1:21" x14ac:dyDescent="0.35">
      <c r="A7862" t="s">
        <v>2048</v>
      </c>
      <c r="B7862" t="s">
        <v>3383</v>
      </c>
      <c r="C7862" t="str">
        <f>SUBSTITUTE(Table1[[#This Row],[Fuel]],", ",",")</f>
        <v>fossil liquids: diesel,fossil liquids: crude oil</v>
      </c>
      <c r="D7862" t="s">
        <v>3258</v>
      </c>
      <c r="E7862" t="s">
        <v>3247</v>
      </c>
      <c r="H7862" t="s">
        <v>3436</v>
      </c>
      <c r="I7862">
        <v>52</v>
      </c>
      <c r="J7862" t="s">
        <v>3446</v>
      </c>
      <c r="K7862">
        <v>2006</v>
      </c>
      <c r="L7862" t="s">
        <v>29</v>
      </c>
      <c r="M7862" t="s">
        <v>29</v>
      </c>
      <c r="N7862">
        <v>17.597307000000001</v>
      </c>
      <c r="O7862">
        <v>44.337837999999998</v>
      </c>
      <c r="P7862" t="s">
        <v>3580</v>
      </c>
      <c r="Q7862" s="3">
        <f>Table1[[#This Row],[Capacity (MW)]]*0.395*8760*10^-6</f>
        <v>0.17993039999999999</v>
      </c>
      <c r="R7862" s="3" cm="1">
        <f t="array" ref="R7862">AVERAGE(VLOOKUP(_xlfn.TEXTSPLIT(Table1[[#This Row],[Fuel (no space after comma)]], ","), FuelList_Final_EF!$A$2:$B$65, 2, FALSE))</f>
        <v>76.323341148886286</v>
      </c>
      <c r="S7862" s="3">
        <f>Table1[[#This Row],[Generation (TWh)]]*10^9*VLOOKUP(Table1[[#This Row],[Turbine/Engine Technology]],Technology_HR!$A$2:$B$11,2,FALSE)*10^-6</f>
        <v>1981033.7039999999</v>
      </c>
      <c r="T7862" s="5">
        <f>Table1[[#This Row],[Fuel Consumption (mmBtu)]]*Table1[[#This Row],[Emission Factor (kg CO2/ mmBtu)]]*10^3</f>
        <v>151199111217.83383</v>
      </c>
      <c r="U7862" s="3">
        <f>Table1[[#This Row],[Emissions (g CO2)]]/(Table1[[#This Row],[Generation (TWh)]]*10^9)</f>
        <v>840.31998604923808</v>
      </c>
    </row>
    <row r="7863" spans="1:21" x14ac:dyDescent="0.35">
      <c r="A7863" t="s">
        <v>2048</v>
      </c>
      <c r="B7863" t="s">
        <v>3383</v>
      </c>
      <c r="C7863" t="str">
        <f>SUBSTITUTE(Table1[[#This Row],[Fuel]],", ",",")</f>
        <v>fossil liquids: diesel,fossil liquids: crude oil</v>
      </c>
      <c r="D7863" t="s">
        <v>3258</v>
      </c>
      <c r="E7863" t="s">
        <v>3247</v>
      </c>
      <c r="H7863" t="s">
        <v>3436</v>
      </c>
      <c r="I7863">
        <v>51.5</v>
      </c>
      <c r="J7863" t="s">
        <v>3446</v>
      </c>
      <c r="K7863">
        <v>2008</v>
      </c>
      <c r="L7863" t="s">
        <v>29</v>
      </c>
      <c r="M7863" t="s">
        <v>29</v>
      </c>
      <c r="N7863">
        <v>17.597307000000001</v>
      </c>
      <c r="O7863">
        <v>44.337837999999998</v>
      </c>
      <c r="P7863" t="s">
        <v>3580</v>
      </c>
      <c r="Q7863" s="3">
        <f>Table1[[#This Row],[Capacity (MW)]]*0.395*8760*10^-6</f>
        <v>0.17820030000000001</v>
      </c>
      <c r="R7863" s="3" cm="1">
        <f t="array" ref="R7863">AVERAGE(VLOOKUP(_xlfn.TEXTSPLIT(Table1[[#This Row],[Fuel (no space after comma)]], ","), FuelList_Final_EF!$A$2:$B$65, 2, FALSE))</f>
        <v>76.323341148886286</v>
      </c>
      <c r="S7863" s="3">
        <f>Table1[[#This Row],[Generation (TWh)]]*10^9*VLOOKUP(Table1[[#This Row],[Turbine/Engine Technology]],Technology_HR!$A$2:$B$11,2,FALSE)*10^-6</f>
        <v>1961985.3029999998</v>
      </c>
      <c r="T7863" s="5">
        <f>Table1[[#This Row],[Fuel Consumption (mmBtu)]]*Table1[[#This Row],[Emission Factor (kg CO2/ mmBtu)]]*10^3</f>
        <v>149745273609.97</v>
      </c>
      <c r="U7863" s="3">
        <f>Table1[[#This Row],[Emissions (g CO2)]]/(Table1[[#This Row],[Generation (TWh)]]*10^9)</f>
        <v>840.31998604923785</v>
      </c>
    </row>
    <row r="7864" spans="1:21" x14ac:dyDescent="0.35">
      <c r="A7864" t="s">
        <v>2048</v>
      </c>
      <c r="B7864" t="s">
        <v>3383</v>
      </c>
      <c r="C7864" t="str">
        <f>SUBSTITUTE(Table1[[#This Row],[Fuel]],", ",",")</f>
        <v>fossil liquids: diesel,fossil liquids: crude oil</v>
      </c>
      <c r="D7864" t="s">
        <v>3258</v>
      </c>
      <c r="E7864" t="s">
        <v>3247</v>
      </c>
      <c r="H7864" t="s">
        <v>3436</v>
      </c>
      <c r="I7864">
        <v>56</v>
      </c>
      <c r="J7864" t="s">
        <v>3446</v>
      </c>
      <c r="K7864">
        <v>2013</v>
      </c>
      <c r="L7864" t="s">
        <v>29</v>
      </c>
      <c r="M7864" t="s">
        <v>29</v>
      </c>
      <c r="N7864">
        <v>17.597307000000001</v>
      </c>
      <c r="O7864">
        <v>44.337837999999998</v>
      </c>
      <c r="P7864" t="s">
        <v>3580</v>
      </c>
      <c r="Q7864" s="3">
        <f>Table1[[#This Row],[Capacity (MW)]]*0.395*8760*10^-6</f>
        <v>0.1937712</v>
      </c>
      <c r="R7864" s="3" cm="1">
        <f t="array" ref="R7864">AVERAGE(VLOOKUP(_xlfn.TEXTSPLIT(Table1[[#This Row],[Fuel (no space after comma)]], ","), FuelList_Final_EF!$A$2:$B$65, 2, FALSE))</f>
        <v>76.323341148886286</v>
      </c>
      <c r="S7864" s="3">
        <f>Table1[[#This Row],[Generation (TWh)]]*10^9*VLOOKUP(Table1[[#This Row],[Turbine/Engine Technology]],Technology_HR!$A$2:$B$11,2,FALSE)*10^-6</f>
        <v>2133420.912</v>
      </c>
      <c r="T7864" s="5">
        <f>Table1[[#This Row],[Fuel Consumption (mmBtu)]]*Table1[[#This Row],[Emission Factor (kg CO2/ mmBtu)]]*10^3</f>
        <v>162829812080.74411</v>
      </c>
      <c r="U7864" s="3">
        <f>Table1[[#This Row],[Emissions (g CO2)]]/(Table1[[#This Row],[Generation (TWh)]]*10^9)</f>
        <v>840.31998604923797</v>
      </c>
    </row>
    <row r="7865" spans="1:21" x14ac:dyDescent="0.35">
      <c r="A7865" t="s">
        <v>2048</v>
      </c>
      <c r="B7865" t="s">
        <v>3383</v>
      </c>
      <c r="C7865" t="str">
        <f>SUBSTITUTE(Table1[[#This Row],[Fuel]],", ",",")</f>
        <v>fossil liquids: diesel,fossil liquids: crude oil</v>
      </c>
      <c r="D7865" t="s">
        <v>3258</v>
      </c>
      <c r="E7865" t="s">
        <v>3247</v>
      </c>
      <c r="H7865" t="s">
        <v>3436</v>
      </c>
      <c r="I7865">
        <v>56</v>
      </c>
      <c r="J7865" t="s">
        <v>3446</v>
      </c>
      <c r="K7865">
        <v>2013</v>
      </c>
      <c r="L7865" t="s">
        <v>29</v>
      </c>
      <c r="M7865" t="s">
        <v>29</v>
      </c>
      <c r="N7865">
        <v>17.597307000000001</v>
      </c>
      <c r="O7865">
        <v>44.337837999999998</v>
      </c>
      <c r="P7865" t="s">
        <v>3580</v>
      </c>
      <c r="Q7865" s="3">
        <f>Table1[[#This Row],[Capacity (MW)]]*0.395*8760*10^-6</f>
        <v>0.1937712</v>
      </c>
      <c r="R7865" s="3" cm="1">
        <f t="array" ref="R7865">AVERAGE(VLOOKUP(_xlfn.TEXTSPLIT(Table1[[#This Row],[Fuel (no space after comma)]], ","), FuelList_Final_EF!$A$2:$B$65, 2, FALSE))</f>
        <v>76.323341148886286</v>
      </c>
      <c r="S7865" s="3">
        <f>Table1[[#This Row],[Generation (TWh)]]*10^9*VLOOKUP(Table1[[#This Row],[Turbine/Engine Technology]],Technology_HR!$A$2:$B$11,2,FALSE)*10^-6</f>
        <v>2133420.912</v>
      </c>
      <c r="T7865" s="5">
        <f>Table1[[#This Row],[Fuel Consumption (mmBtu)]]*Table1[[#This Row],[Emission Factor (kg CO2/ mmBtu)]]*10^3</f>
        <v>162829812080.74411</v>
      </c>
      <c r="U7865" s="3">
        <f>Table1[[#This Row],[Emissions (g CO2)]]/(Table1[[#This Row],[Generation (TWh)]]*10^9)</f>
        <v>840.31998604923797</v>
      </c>
    </row>
    <row r="7866" spans="1:21" x14ac:dyDescent="0.35">
      <c r="A7866" t="s">
        <v>2060</v>
      </c>
      <c r="B7866" t="s">
        <v>3241</v>
      </c>
      <c r="C7866" t="str">
        <f>SUBSTITUTE(Table1[[#This Row],[Fuel]],", ",",")</f>
        <v>fossil liquids: heavy fuel oil</v>
      </c>
      <c r="D7866" t="s">
        <v>3241</v>
      </c>
      <c r="H7866" t="s">
        <v>3440</v>
      </c>
      <c r="I7866">
        <v>118</v>
      </c>
      <c r="J7866" t="s">
        <v>3446</v>
      </c>
      <c r="K7866">
        <v>2008</v>
      </c>
      <c r="L7866" t="s">
        <v>29</v>
      </c>
      <c r="M7866" t="s">
        <v>29</v>
      </c>
      <c r="N7866">
        <v>22.705292</v>
      </c>
      <c r="O7866">
        <v>39.019973999999998</v>
      </c>
      <c r="P7866" t="s">
        <v>3580</v>
      </c>
      <c r="Q7866" s="3">
        <f>Table1[[#This Row],[Capacity (MW)]]*0.395*8760*10^-6</f>
        <v>0.40830359999999993</v>
      </c>
      <c r="R7866" s="3" cm="1">
        <f t="array" ref="R7866">AVERAGE(VLOOKUP(_xlfn.TEXTSPLIT(Table1[[#This Row],[Fuel (no space after comma)]], ","), FuelList_Final_EF!$A$2:$B$65, 2, FALSE))</f>
        <v>81.602530311017389</v>
      </c>
      <c r="S7866" s="3">
        <f>Table1[[#This Row],[Generation (TWh)]]*10^9*VLOOKUP(Table1[[#This Row],[Turbine/Engine Technology]],Technology_HR!$A$2:$B$11,2,FALSE)*10^-6</f>
        <v>4199402.5259999996</v>
      </c>
      <c r="T7866" s="5">
        <f>Table1[[#This Row],[Fuel Consumption (mmBtu)]]*Table1[[#This Row],[Emission Factor (kg CO2/ mmBtu)]]*10^3</f>
        <v>342681871916.07794</v>
      </c>
      <c r="U7866" s="3">
        <f>Table1[[#This Row],[Emissions (g CO2)]]/(Table1[[#This Row],[Generation (TWh)]]*10^9)</f>
        <v>839.28202424881385</v>
      </c>
    </row>
    <row r="7867" spans="1:21" x14ac:dyDescent="0.35">
      <c r="A7867" t="s">
        <v>2060</v>
      </c>
      <c r="B7867" t="s">
        <v>3241</v>
      </c>
      <c r="C7867" t="str">
        <f>SUBSTITUTE(Table1[[#This Row],[Fuel]],", ",",")</f>
        <v>fossil liquids: heavy fuel oil</v>
      </c>
      <c r="D7867" t="s">
        <v>3241</v>
      </c>
      <c r="H7867" t="s">
        <v>3440</v>
      </c>
      <c r="I7867">
        <v>118</v>
      </c>
      <c r="J7867" t="s">
        <v>3446</v>
      </c>
      <c r="K7867">
        <v>2008</v>
      </c>
      <c r="L7867" t="s">
        <v>29</v>
      </c>
      <c r="M7867" t="s">
        <v>29</v>
      </c>
      <c r="N7867">
        <v>22.705292</v>
      </c>
      <c r="O7867">
        <v>39.019973999999998</v>
      </c>
      <c r="P7867" t="s">
        <v>3580</v>
      </c>
      <c r="Q7867" s="3">
        <f>Table1[[#This Row],[Capacity (MW)]]*0.395*8760*10^-6</f>
        <v>0.40830359999999993</v>
      </c>
      <c r="R7867" s="3" cm="1">
        <f t="array" ref="R7867">AVERAGE(VLOOKUP(_xlfn.TEXTSPLIT(Table1[[#This Row],[Fuel (no space after comma)]], ","), FuelList_Final_EF!$A$2:$B$65, 2, FALSE))</f>
        <v>81.602530311017389</v>
      </c>
      <c r="S7867" s="3">
        <f>Table1[[#This Row],[Generation (TWh)]]*10^9*VLOOKUP(Table1[[#This Row],[Turbine/Engine Technology]],Technology_HR!$A$2:$B$11,2,FALSE)*10^-6</f>
        <v>4199402.5259999996</v>
      </c>
      <c r="T7867" s="5">
        <f>Table1[[#This Row],[Fuel Consumption (mmBtu)]]*Table1[[#This Row],[Emission Factor (kg CO2/ mmBtu)]]*10^3</f>
        <v>342681871916.07794</v>
      </c>
      <c r="U7867" s="3">
        <f>Table1[[#This Row],[Emissions (g CO2)]]/(Table1[[#This Row],[Generation (TWh)]]*10^9)</f>
        <v>839.28202424881385</v>
      </c>
    </row>
    <row r="7868" spans="1:21" x14ac:dyDescent="0.35">
      <c r="A7868" t="s">
        <v>2060</v>
      </c>
      <c r="B7868" t="s">
        <v>3241</v>
      </c>
      <c r="C7868" t="str">
        <f>SUBSTITUTE(Table1[[#This Row],[Fuel]],", ",",")</f>
        <v>fossil liquids: heavy fuel oil</v>
      </c>
      <c r="D7868" t="s">
        <v>3241</v>
      </c>
      <c r="H7868" t="s">
        <v>3440</v>
      </c>
      <c r="I7868">
        <v>118</v>
      </c>
      <c r="J7868" t="s">
        <v>3446</v>
      </c>
      <c r="K7868">
        <v>2008</v>
      </c>
      <c r="L7868" t="s">
        <v>29</v>
      </c>
      <c r="M7868" t="s">
        <v>29</v>
      </c>
      <c r="N7868">
        <v>22.705292</v>
      </c>
      <c r="O7868">
        <v>39.019973999999998</v>
      </c>
      <c r="P7868" t="s">
        <v>3580</v>
      </c>
      <c r="Q7868" s="3">
        <f>Table1[[#This Row],[Capacity (MW)]]*0.395*8760*10^-6</f>
        <v>0.40830359999999993</v>
      </c>
      <c r="R7868" s="3" cm="1">
        <f t="array" ref="R7868">AVERAGE(VLOOKUP(_xlfn.TEXTSPLIT(Table1[[#This Row],[Fuel (no space after comma)]], ","), FuelList_Final_EF!$A$2:$B$65, 2, FALSE))</f>
        <v>81.602530311017389</v>
      </c>
      <c r="S7868" s="3">
        <f>Table1[[#This Row],[Generation (TWh)]]*10^9*VLOOKUP(Table1[[#This Row],[Turbine/Engine Technology]],Technology_HR!$A$2:$B$11,2,FALSE)*10^-6</f>
        <v>4199402.5259999996</v>
      </c>
      <c r="T7868" s="5">
        <f>Table1[[#This Row],[Fuel Consumption (mmBtu)]]*Table1[[#This Row],[Emission Factor (kg CO2/ mmBtu)]]*10^3</f>
        <v>342681871916.07794</v>
      </c>
      <c r="U7868" s="3">
        <f>Table1[[#This Row],[Emissions (g CO2)]]/(Table1[[#This Row],[Generation (TWh)]]*10^9)</f>
        <v>839.28202424881385</v>
      </c>
    </row>
    <row r="7869" spans="1:21" x14ac:dyDescent="0.35">
      <c r="A7869" t="s">
        <v>2060</v>
      </c>
      <c r="B7869" t="s">
        <v>3241</v>
      </c>
      <c r="C7869" t="str">
        <f>SUBSTITUTE(Table1[[#This Row],[Fuel]],", ",",")</f>
        <v>fossil liquids: heavy fuel oil</v>
      </c>
      <c r="D7869" t="s">
        <v>3241</v>
      </c>
      <c r="H7869" t="s">
        <v>3440</v>
      </c>
      <c r="I7869">
        <v>118</v>
      </c>
      <c r="J7869" t="s">
        <v>3446</v>
      </c>
      <c r="K7869">
        <v>2008</v>
      </c>
      <c r="L7869" t="s">
        <v>29</v>
      </c>
      <c r="M7869" t="s">
        <v>29</v>
      </c>
      <c r="N7869">
        <v>22.705292</v>
      </c>
      <c r="O7869">
        <v>39.019973999999998</v>
      </c>
      <c r="P7869" t="s">
        <v>3580</v>
      </c>
      <c r="Q7869" s="3">
        <f>Table1[[#This Row],[Capacity (MW)]]*0.395*8760*10^-6</f>
        <v>0.40830359999999993</v>
      </c>
      <c r="R7869" s="3" cm="1">
        <f t="array" ref="R7869">AVERAGE(VLOOKUP(_xlfn.TEXTSPLIT(Table1[[#This Row],[Fuel (no space after comma)]], ","), FuelList_Final_EF!$A$2:$B$65, 2, FALSE))</f>
        <v>81.602530311017389</v>
      </c>
      <c r="S7869" s="3">
        <f>Table1[[#This Row],[Generation (TWh)]]*10^9*VLOOKUP(Table1[[#This Row],[Turbine/Engine Technology]],Technology_HR!$A$2:$B$11,2,FALSE)*10^-6</f>
        <v>4199402.5259999996</v>
      </c>
      <c r="T7869" s="5">
        <f>Table1[[#This Row],[Fuel Consumption (mmBtu)]]*Table1[[#This Row],[Emission Factor (kg CO2/ mmBtu)]]*10^3</f>
        <v>342681871916.07794</v>
      </c>
      <c r="U7869" s="3">
        <f>Table1[[#This Row],[Emissions (g CO2)]]/(Table1[[#This Row],[Generation (TWh)]]*10^9)</f>
        <v>839.28202424881385</v>
      </c>
    </row>
    <row r="7870" spans="1:21" x14ac:dyDescent="0.35">
      <c r="A7870" t="s">
        <v>2060</v>
      </c>
      <c r="B7870" t="s">
        <v>3241</v>
      </c>
      <c r="C7870" t="str">
        <f>SUBSTITUTE(Table1[[#This Row],[Fuel]],", ",",")</f>
        <v>fossil liquids: heavy fuel oil</v>
      </c>
      <c r="D7870" t="s">
        <v>3241</v>
      </c>
      <c r="H7870" t="s">
        <v>3440</v>
      </c>
      <c r="I7870">
        <v>118</v>
      </c>
      <c r="J7870" t="s">
        <v>3446</v>
      </c>
      <c r="K7870">
        <v>2008</v>
      </c>
      <c r="L7870" t="s">
        <v>29</v>
      </c>
      <c r="M7870" t="s">
        <v>29</v>
      </c>
      <c r="N7870">
        <v>22.705292</v>
      </c>
      <c r="O7870">
        <v>39.019973999999998</v>
      </c>
      <c r="P7870" t="s">
        <v>3580</v>
      </c>
      <c r="Q7870" s="3">
        <f>Table1[[#This Row],[Capacity (MW)]]*0.395*8760*10^-6</f>
        <v>0.40830359999999993</v>
      </c>
      <c r="R7870" s="3" cm="1">
        <f t="array" ref="R7870">AVERAGE(VLOOKUP(_xlfn.TEXTSPLIT(Table1[[#This Row],[Fuel (no space after comma)]], ","), FuelList_Final_EF!$A$2:$B$65, 2, FALSE))</f>
        <v>81.602530311017389</v>
      </c>
      <c r="S7870" s="3">
        <f>Table1[[#This Row],[Generation (TWh)]]*10^9*VLOOKUP(Table1[[#This Row],[Turbine/Engine Technology]],Technology_HR!$A$2:$B$11,2,FALSE)*10^-6</f>
        <v>4199402.5259999996</v>
      </c>
      <c r="T7870" s="5">
        <f>Table1[[#This Row],[Fuel Consumption (mmBtu)]]*Table1[[#This Row],[Emission Factor (kg CO2/ mmBtu)]]*10^3</f>
        <v>342681871916.07794</v>
      </c>
      <c r="U7870" s="3">
        <f>Table1[[#This Row],[Emissions (g CO2)]]/(Table1[[#This Row],[Generation (TWh)]]*10^9)</f>
        <v>839.28202424881385</v>
      </c>
    </row>
    <row r="7871" spans="1:21" x14ac:dyDescent="0.35">
      <c r="A7871" t="s">
        <v>2060</v>
      </c>
      <c r="B7871" t="s">
        <v>3241</v>
      </c>
      <c r="C7871" t="str">
        <f>SUBSTITUTE(Table1[[#This Row],[Fuel]],", ",",")</f>
        <v>fossil liquids: heavy fuel oil</v>
      </c>
      <c r="D7871" t="s">
        <v>3241</v>
      </c>
      <c r="H7871" t="s">
        <v>3440</v>
      </c>
      <c r="I7871">
        <v>120</v>
      </c>
      <c r="J7871" t="s">
        <v>3446</v>
      </c>
      <c r="K7871">
        <v>2018</v>
      </c>
      <c r="L7871" t="s">
        <v>29</v>
      </c>
      <c r="M7871" t="s">
        <v>29</v>
      </c>
      <c r="N7871">
        <v>22.705292</v>
      </c>
      <c r="O7871">
        <v>39.019973999999998</v>
      </c>
      <c r="P7871" t="s">
        <v>3580</v>
      </c>
      <c r="Q7871" s="3">
        <f>Table1[[#This Row],[Capacity (MW)]]*0.395*8760*10^-6</f>
        <v>0.41522400000000004</v>
      </c>
      <c r="R7871" s="3" cm="1">
        <f t="array" ref="R7871">AVERAGE(VLOOKUP(_xlfn.TEXTSPLIT(Table1[[#This Row],[Fuel (no space after comma)]], ","), FuelList_Final_EF!$A$2:$B$65, 2, FALSE))</f>
        <v>81.602530311017389</v>
      </c>
      <c r="S7871" s="3">
        <f>Table1[[#This Row],[Generation (TWh)]]*10^9*VLOOKUP(Table1[[#This Row],[Turbine/Engine Technology]],Technology_HR!$A$2:$B$11,2,FALSE)*10^-6</f>
        <v>4270578.84</v>
      </c>
      <c r="T7871" s="5">
        <f>Table1[[#This Row],[Fuel Consumption (mmBtu)]]*Table1[[#This Row],[Emission Factor (kg CO2/ mmBtu)]]*10^3</f>
        <v>348490039236.68945</v>
      </c>
      <c r="U7871" s="3">
        <f>Table1[[#This Row],[Emissions (g CO2)]]/(Table1[[#This Row],[Generation (TWh)]]*10^9)</f>
        <v>839.28202424881363</v>
      </c>
    </row>
    <row r="7872" spans="1:21" x14ac:dyDescent="0.35">
      <c r="A7872" t="s">
        <v>2060</v>
      </c>
      <c r="B7872" t="s">
        <v>3241</v>
      </c>
      <c r="C7872" t="str">
        <f>SUBSTITUTE(Table1[[#This Row],[Fuel]],", ",",")</f>
        <v>fossil liquids: heavy fuel oil</v>
      </c>
      <c r="D7872" t="s">
        <v>3241</v>
      </c>
      <c r="H7872" t="s">
        <v>3440</v>
      </c>
      <c r="I7872">
        <v>120</v>
      </c>
      <c r="J7872" t="s">
        <v>3446</v>
      </c>
      <c r="K7872">
        <v>2018</v>
      </c>
      <c r="L7872" t="s">
        <v>29</v>
      </c>
      <c r="M7872" t="s">
        <v>29</v>
      </c>
      <c r="N7872">
        <v>22.705292</v>
      </c>
      <c r="O7872">
        <v>39.019973999999998</v>
      </c>
      <c r="P7872" t="s">
        <v>3580</v>
      </c>
      <c r="Q7872" s="3">
        <f>Table1[[#This Row],[Capacity (MW)]]*0.395*8760*10^-6</f>
        <v>0.41522400000000004</v>
      </c>
      <c r="R7872" s="3" cm="1">
        <f t="array" ref="R7872">AVERAGE(VLOOKUP(_xlfn.TEXTSPLIT(Table1[[#This Row],[Fuel (no space after comma)]], ","), FuelList_Final_EF!$A$2:$B$65, 2, FALSE))</f>
        <v>81.602530311017389</v>
      </c>
      <c r="S7872" s="3">
        <f>Table1[[#This Row],[Generation (TWh)]]*10^9*VLOOKUP(Table1[[#This Row],[Turbine/Engine Technology]],Technology_HR!$A$2:$B$11,2,FALSE)*10^-6</f>
        <v>4270578.84</v>
      </c>
      <c r="T7872" s="5">
        <f>Table1[[#This Row],[Fuel Consumption (mmBtu)]]*Table1[[#This Row],[Emission Factor (kg CO2/ mmBtu)]]*10^3</f>
        <v>348490039236.68945</v>
      </c>
      <c r="U7872" s="3">
        <f>Table1[[#This Row],[Emissions (g CO2)]]/(Table1[[#This Row],[Generation (TWh)]]*10^9)</f>
        <v>839.28202424881363</v>
      </c>
    </row>
    <row r="7873" spans="1:21" x14ac:dyDescent="0.35">
      <c r="A7873" t="s">
        <v>2052</v>
      </c>
      <c r="B7873" t="s">
        <v>3239</v>
      </c>
      <c r="C7873" t="str">
        <f>SUBSTITUTE(Table1[[#This Row],[Fuel]],", ",",")</f>
        <v>fossil gas: natural gas</v>
      </c>
      <c r="D7873" t="s">
        <v>3239</v>
      </c>
      <c r="H7873" t="s">
        <v>3436</v>
      </c>
      <c r="I7873">
        <v>72</v>
      </c>
      <c r="J7873" t="s">
        <v>3446</v>
      </c>
      <c r="K7873">
        <v>2004</v>
      </c>
      <c r="L7873" t="s">
        <v>29</v>
      </c>
      <c r="M7873" t="s">
        <v>29</v>
      </c>
      <c r="N7873">
        <v>26.55</v>
      </c>
      <c r="O7873">
        <v>49.932000000000002</v>
      </c>
      <c r="P7873" t="s">
        <v>3580</v>
      </c>
      <c r="Q7873" s="3">
        <f>Table1[[#This Row],[Capacity (MW)]]*0.395*8760*10^-6</f>
        <v>0.24913440000000001</v>
      </c>
      <c r="R7873" s="3" cm="1">
        <f t="array" ref="R7873">AVERAGE(VLOOKUP(_xlfn.TEXTSPLIT(Table1[[#This Row],[Fuel (no space after comma)]], ","), FuelList_Final_EF!$A$2:$B$65, 2, FALSE))</f>
        <v>53.06</v>
      </c>
      <c r="S7873" s="3">
        <f>Table1[[#This Row],[Generation (TWh)]]*10^9*VLOOKUP(Table1[[#This Row],[Turbine/Engine Technology]],Technology_HR!$A$2:$B$11,2,FALSE)*10^-6</f>
        <v>2742969.7439999999</v>
      </c>
      <c r="T7873" s="5">
        <f>Table1[[#This Row],[Fuel Consumption (mmBtu)]]*Table1[[#This Row],[Emission Factor (kg CO2/ mmBtu)]]*10^3</f>
        <v>145541974616.64001</v>
      </c>
      <c r="U7873" s="3">
        <f>Table1[[#This Row],[Emissions (g CO2)]]/(Table1[[#This Row],[Generation (TWh)]]*10^9)</f>
        <v>584.19060000000002</v>
      </c>
    </row>
    <row r="7874" spans="1:21" x14ac:dyDescent="0.35">
      <c r="A7874" t="s">
        <v>2052</v>
      </c>
      <c r="B7874" t="s">
        <v>3239</v>
      </c>
      <c r="C7874" t="str">
        <f>SUBSTITUTE(Table1[[#This Row],[Fuel]],", ",",")</f>
        <v>fossil gas: natural gas</v>
      </c>
      <c r="D7874" t="s">
        <v>3239</v>
      </c>
      <c r="H7874" t="s">
        <v>3436</v>
      </c>
      <c r="I7874">
        <v>72</v>
      </c>
      <c r="J7874" t="s">
        <v>3446</v>
      </c>
      <c r="K7874">
        <v>2004</v>
      </c>
      <c r="L7874" t="s">
        <v>29</v>
      </c>
      <c r="M7874" t="s">
        <v>29</v>
      </c>
      <c r="N7874">
        <v>26.55</v>
      </c>
      <c r="O7874">
        <v>49.932000000000002</v>
      </c>
      <c r="P7874" t="s">
        <v>3580</v>
      </c>
      <c r="Q7874" s="3">
        <f>Table1[[#This Row],[Capacity (MW)]]*0.395*8760*10^-6</f>
        <v>0.24913440000000001</v>
      </c>
      <c r="R7874" s="3" cm="1">
        <f t="array" ref="R7874">AVERAGE(VLOOKUP(_xlfn.TEXTSPLIT(Table1[[#This Row],[Fuel (no space after comma)]], ","), FuelList_Final_EF!$A$2:$B$65, 2, FALSE))</f>
        <v>53.06</v>
      </c>
      <c r="S7874" s="3">
        <f>Table1[[#This Row],[Generation (TWh)]]*10^9*VLOOKUP(Table1[[#This Row],[Turbine/Engine Technology]],Technology_HR!$A$2:$B$11,2,FALSE)*10^-6</f>
        <v>2742969.7439999999</v>
      </c>
      <c r="T7874" s="5">
        <f>Table1[[#This Row],[Fuel Consumption (mmBtu)]]*Table1[[#This Row],[Emission Factor (kg CO2/ mmBtu)]]*10^3</f>
        <v>145541974616.64001</v>
      </c>
      <c r="U7874" s="3">
        <f>Table1[[#This Row],[Emissions (g CO2)]]/(Table1[[#This Row],[Generation (TWh)]]*10^9)</f>
        <v>584.19060000000002</v>
      </c>
    </row>
    <row r="7875" spans="1:21" x14ac:dyDescent="0.35">
      <c r="A7875" t="s">
        <v>896</v>
      </c>
      <c r="B7875" t="s">
        <v>3243</v>
      </c>
      <c r="C7875" t="str">
        <f>SUBSTITUTE(Table1[[#This Row],[Fuel]],", ",",")</f>
        <v>fossil gas: natural gas,fossil liquids: fuel oil</v>
      </c>
      <c r="D7875" t="s">
        <v>3239</v>
      </c>
      <c r="E7875" t="s">
        <v>3275</v>
      </c>
      <c r="H7875" t="s">
        <v>3438</v>
      </c>
      <c r="I7875">
        <v>683</v>
      </c>
      <c r="J7875" t="s">
        <v>3446</v>
      </c>
      <c r="K7875">
        <v>2014</v>
      </c>
      <c r="L7875" t="s">
        <v>29</v>
      </c>
      <c r="M7875" t="s">
        <v>29</v>
      </c>
      <c r="N7875">
        <v>25.8446231</v>
      </c>
      <c r="O7875">
        <v>50.126407399999998</v>
      </c>
      <c r="P7875" t="s">
        <v>3580</v>
      </c>
      <c r="Q7875" s="3">
        <f>Table1[[#This Row],[Capacity (MW)]]*0.395*8760*10^-6</f>
        <v>2.3633166000000001</v>
      </c>
      <c r="R7875" s="3" cm="1">
        <f t="array" ref="R7875">AVERAGE(VLOOKUP(_xlfn.TEXTSPLIT(Table1[[#This Row],[Fuel (no space after comma)]], ","), FuelList_Final_EF!$A$2:$B$65, 2, FALSE))</f>
        <v>65.583341148886291</v>
      </c>
      <c r="S7875" s="3">
        <f>Table1[[#This Row],[Generation (TWh)]]*10^9*VLOOKUP(Table1[[#This Row],[Turbine/Engine Technology]],Technology_HR!$A$2:$B$11,2,FALSE)*10^-6</f>
        <v>17840677.0134</v>
      </c>
      <c r="T7875" s="5">
        <f>Table1[[#This Row],[Fuel Consumption (mmBtu)]]*Table1[[#This Row],[Emission Factor (kg CO2/ mmBtu)]]*10^3</f>
        <v>1170051206896.906</v>
      </c>
      <c r="U7875" s="3">
        <f>Table1[[#This Row],[Emissions (g CO2)]]/(Table1[[#This Row],[Generation (TWh)]]*10^9)</f>
        <v>495.08864233294264</v>
      </c>
    </row>
    <row r="7876" spans="1:21" x14ac:dyDescent="0.35">
      <c r="A7876" t="s">
        <v>896</v>
      </c>
      <c r="B7876" t="s">
        <v>3243</v>
      </c>
      <c r="C7876" t="str">
        <f>SUBSTITUTE(Table1[[#This Row],[Fuel]],", ",",")</f>
        <v>fossil gas: natural gas,fossil liquids: fuel oil</v>
      </c>
      <c r="D7876" t="s">
        <v>3239</v>
      </c>
      <c r="E7876" t="s">
        <v>3275</v>
      </c>
      <c r="H7876" t="s">
        <v>3438</v>
      </c>
      <c r="I7876">
        <v>683</v>
      </c>
      <c r="J7876" t="s">
        <v>3446</v>
      </c>
      <c r="K7876">
        <v>2014</v>
      </c>
      <c r="L7876" t="s">
        <v>29</v>
      </c>
      <c r="M7876" t="s">
        <v>29</v>
      </c>
      <c r="N7876">
        <v>25.8446231</v>
      </c>
      <c r="O7876">
        <v>50.126407399999998</v>
      </c>
      <c r="P7876" t="s">
        <v>3580</v>
      </c>
      <c r="Q7876" s="3">
        <f>Table1[[#This Row],[Capacity (MW)]]*0.395*8760*10^-6</f>
        <v>2.3633166000000001</v>
      </c>
      <c r="R7876" s="3" cm="1">
        <f t="array" ref="R7876">AVERAGE(VLOOKUP(_xlfn.TEXTSPLIT(Table1[[#This Row],[Fuel (no space after comma)]], ","), FuelList_Final_EF!$A$2:$B$65, 2, FALSE))</f>
        <v>65.583341148886291</v>
      </c>
      <c r="S7876" s="3">
        <f>Table1[[#This Row],[Generation (TWh)]]*10^9*VLOOKUP(Table1[[#This Row],[Turbine/Engine Technology]],Technology_HR!$A$2:$B$11,2,FALSE)*10^-6</f>
        <v>17840677.0134</v>
      </c>
      <c r="T7876" s="5">
        <f>Table1[[#This Row],[Fuel Consumption (mmBtu)]]*Table1[[#This Row],[Emission Factor (kg CO2/ mmBtu)]]*10^3</f>
        <v>1170051206896.906</v>
      </c>
      <c r="U7876" s="3">
        <f>Table1[[#This Row],[Emissions (g CO2)]]/(Table1[[#This Row],[Generation (TWh)]]*10^9)</f>
        <v>495.08864233294264</v>
      </c>
    </row>
    <row r="7877" spans="1:21" x14ac:dyDescent="0.35">
      <c r="A7877" t="s">
        <v>896</v>
      </c>
      <c r="B7877" t="s">
        <v>3243</v>
      </c>
      <c r="C7877" t="str">
        <f>SUBSTITUTE(Table1[[#This Row],[Fuel]],", ",",")</f>
        <v>fossil gas: natural gas,fossil liquids: fuel oil</v>
      </c>
      <c r="D7877" t="s">
        <v>3239</v>
      </c>
      <c r="E7877" t="s">
        <v>3275</v>
      </c>
      <c r="H7877" t="s">
        <v>3438</v>
      </c>
      <c r="I7877">
        <v>683</v>
      </c>
      <c r="J7877" t="s">
        <v>3446</v>
      </c>
      <c r="K7877">
        <v>2014</v>
      </c>
      <c r="L7877" t="s">
        <v>29</v>
      </c>
      <c r="M7877" t="s">
        <v>29</v>
      </c>
      <c r="N7877">
        <v>25.8446231</v>
      </c>
      <c r="O7877">
        <v>50.126407399999998</v>
      </c>
      <c r="P7877" t="s">
        <v>3580</v>
      </c>
      <c r="Q7877" s="3">
        <f>Table1[[#This Row],[Capacity (MW)]]*0.395*8760*10^-6</f>
        <v>2.3633166000000001</v>
      </c>
      <c r="R7877" s="3" cm="1">
        <f t="array" ref="R7877">AVERAGE(VLOOKUP(_xlfn.TEXTSPLIT(Table1[[#This Row],[Fuel (no space after comma)]], ","), FuelList_Final_EF!$A$2:$B$65, 2, FALSE))</f>
        <v>65.583341148886291</v>
      </c>
      <c r="S7877" s="3">
        <f>Table1[[#This Row],[Generation (TWh)]]*10^9*VLOOKUP(Table1[[#This Row],[Turbine/Engine Technology]],Technology_HR!$A$2:$B$11,2,FALSE)*10^-6</f>
        <v>17840677.0134</v>
      </c>
      <c r="T7877" s="5">
        <f>Table1[[#This Row],[Fuel Consumption (mmBtu)]]*Table1[[#This Row],[Emission Factor (kg CO2/ mmBtu)]]*10^3</f>
        <v>1170051206896.906</v>
      </c>
      <c r="U7877" s="3">
        <f>Table1[[#This Row],[Emissions (g CO2)]]/(Table1[[#This Row],[Generation (TWh)]]*10^9)</f>
        <v>495.08864233294264</v>
      </c>
    </row>
    <row r="7878" spans="1:21" x14ac:dyDescent="0.35">
      <c r="A7878" t="s">
        <v>896</v>
      </c>
      <c r="B7878" t="s">
        <v>3243</v>
      </c>
      <c r="C7878" t="str">
        <f>SUBSTITUTE(Table1[[#This Row],[Fuel]],", ",",")</f>
        <v>fossil gas: natural gas,fossil liquids: fuel oil</v>
      </c>
      <c r="D7878" t="s">
        <v>3239</v>
      </c>
      <c r="E7878" t="s">
        <v>3275</v>
      </c>
      <c r="H7878" t="s">
        <v>3438</v>
      </c>
      <c r="I7878">
        <v>683</v>
      </c>
      <c r="J7878" t="s">
        <v>3446</v>
      </c>
      <c r="K7878">
        <v>2014</v>
      </c>
      <c r="L7878" t="s">
        <v>29</v>
      </c>
      <c r="M7878" t="s">
        <v>29</v>
      </c>
      <c r="N7878">
        <v>25.8446231</v>
      </c>
      <c r="O7878">
        <v>50.126407399999998</v>
      </c>
      <c r="P7878" t="s">
        <v>3580</v>
      </c>
      <c r="Q7878" s="3">
        <f>Table1[[#This Row],[Capacity (MW)]]*0.395*8760*10^-6</f>
        <v>2.3633166000000001</v>
      </c>
      <c r="R7878" s="3" cm="1">
        <f t="array" ref="R7878">AVERAGE(VLOOKUP(_xlfn.TEXTSPLIT(Table1[[#This Row],[Fuel (no space after comma)]], ","), FuelList_Final_EF!$A$2:$B$65, 2, FALSE))</f>
        <v>65.583341148886291</v>
      </c>
      <c r="S7878" s="3">
        <f>Table1[[#This Row],[Generation (TWh)]]*10^9*VLOOKUP(Table1[[#This Row],[Turbine/Engine Technology]],Technology_HR!$A$2:$B$11,2,FALSE)*10^-6</f>
        <v>17840677.0134</v>
      </c>
      <c r="T7878" s="5">
        <f>Table1[[#This Row],[Fuel Consumption (mmBtu)]]*Table1[[#This Row],[Emission Factor (kg CO2/ mmBtu)]]*10^3</f>
        <v>1170051206896.906</v>
      </c>
      <c r="U7878" s="3">
        <f>Table1[[#This Row],[Emissions (g CO2)]]/(Table1[[#This Row],[Generation (TWh)]]*10^9)</f>
        <v>495.08864233294264</v>
      </c>
    </row>
    <row r="7879" spans="1:21" x14ac:dyDescent="0.35">
      <c r="A7879" t="s">
        <v>896</v>
      </c>
      <c r="B7879" t="s">
        <v>3243</v>
      </c>
      <c r="C7879" t="str">
        <f>SUBSTITUTE(Table1[[#This Row],[Fuel]],", ",",")</f>
        <v>fossil gas: natural gas,fossil liquids: fuel oil</v>
      </c>
      <c r="D7879" t="s">
        <v>3239</v>
      </c>
      <c r="E7879" t="s">
        <v>3275</v>
      </c>
      <c r="H7879" t="s">
        <v>3438</v>
      </c>
      <c r="I7879">
        <v>683</v>
      </c>
      <c r="J7879" t="s">
        <v>3446</v>
      </c>
      <c r="K7879">
        <v>2014</v>
      </c>
      <c r="L7879" t="s">
        <v>29</v>
      </c>
      <c r="M7879" t="s">
        <v>29</v>
      </c>
      <c r="N7879">
        <v>25.8446231</v>
      </c>
      <c r="O7879">
        <v>50.126407399999998</v>
      </c>
      <c r="P7879" t="s">
        <v>3580</v>
      </c>
      <c r="Q7879" s="3">
        <f>Table1[[#This Row],[Capacity (MW)]]*0.395*8760*10^-6</f>
        <v>2.3633166000000001</v>
      </c>
      <c r="R7879" s="3" cm="1">
        <f t="array" ref="R7879">AVERAGE(VLOOKUP(_xlfn.TEXTSPLIT(Table1[[#This Row],[Fuel (no space after comma)]], ","), FuelList_Final_EF!$A$2:$B$65, 2, FALSE))</f>
        <v>65.583341148886291</v>
      </c>
      <c r="S7879" s="3">
        <f>Table1[[#This Row],[Generation (TWh)]]*10^9*VLOOKUP(Table1[[#This Row],[Turbine/Engine Technology]],Technology_HR!$A$2:$B$11,2,FALSE)*10^-6</f>
        <v>17840677.0134</v>
      </c>
      <c r="T7879" s="5">
        <f>Table1[[#This Row],[Fuel Consumption (mmBtu)]]*Table1[[#This Row],[Emission Factor (kg CO2/ mmBtu)]]*10^3</f>
        <v>1170051206896.906</v>
      </c>
      <c r="U7879" s="3">
        <f>Table1[[#This Row],[Emissions (g CO2)]]/(Table1[[#This Row],[Generation (TWh)]]*10^9)</f>
        <v>495.08864233294264</v>
      </c>
    </row>
    <row r="7880" spans="1:21" x14ac:dyDescent="0.35">
      <c r="A7880" t="s">
        <v>896</v>
      </c>
      <c r="B7880" t="s">
        <v>3243</v>
      </c>
      <c r="C7880" t="str">
        <f>SUBSTITUTE(Table1[[#This Row],[Fuel]],", ",",")</f>
        <v>fossil gas: natural gas,fossil liquids: fuel oil</v>
      </c>
      <c r="D7880" t="s">
        <v>3239</v>
      </c>
      <c r="E7880" t="s">
        <v>3275</v>
      </c>
      <c r="H7880" t="s">
        <v>3438</v>
      </c>
      <c r="I7880">
        <v>683</v>
      </c>
      <c r="J7880" t="s">
        <v>3446</v>
      </c>
      <c r="K7880">
        <v>2015</v>
      </c>
      <c r="L7880" t="s">
        <v>29</v>
      </c>
      <c r="M7880" t="s">
        <v>29</v>
      </c>
      <c r="N7880">
        <v>25.8446231</v>
      </c>
      <c r="O7880">
        <v>50.126407399999998</v>
      </c>
      <c r="P7880" t="s">
        <v>3580</v>
      </c>
      <c r="Q7880" s="3">
        <f>Table1[[#This Row],[Capacity (MW)]]*0.395*8760*10^-6</f>
        <v>2.3633166000000001</v>
      </c>
      <c r="R7880" s="3" cm="1">
        <f t="array" ref="R7880">AVERAGE(VLOOKUP(_xlfn.TEXTSPLIT(Table1[[#This Row],[Fuel (no space after comma)]], ","), FuelList_Final_EF!$A$2:$B$65, 2, FALSE))</f>
        <v>65.583341148886291</v>
      </c>
      <c r="S7880" s="3">
        <f>Table1[[#This Row],[Generation (TWh)]]*10^9*VLOOKUP(Table1[[#This Row],[Turbine/Engine Technology]],Technology_HR!$A$2:$B$11,2,FALSE)*10^-6</f>
        <v>17840677.0134</v>
      </c>
      <c r="T7880" s="5">
        <f>Table1[[#This Row],[Fuel Consumption (mmBtu)]]*Table1[[#This Row],[Emission Factor (kg CO2/ mmBtu)]]*10^3</f>
        <v>1170051206896.906</v>
      </c>
      <c r="U7880" s="3">
        <f>Table1[[#This Row],[Emissions (g CO2)]]/(Table1[[#This Row],[Generation (TWh)]]*10^9)</f>
        <v>495.08864233294264</v>
      </c>
    </row>
    <row r="7881" spans="1:21" x14ac:dyDescent="0.35">
      <c r="A7881" t="s">
        <v>2048</v>
      </c>
      <c r="B7881" t="s">
        <v>3239</v>
      </c>
      <c r="C7881" t="str">
        <f>SUBSTITUTE(Table1[[#This Row],[Fuel]],", ",",")</f>
        <v>fossil gas: natural gas</v>
      </c>
      <c r="D7881" t="s">
        <v>3239</v>
      </c>
      <c r="H7881" t="s">
        <v>3438</v>
      </c>
      <c r="I7881">
        <v>629</v>
      </c>
      <c r="J7881" t="s">
        <v>3446</v>
      </c>
      <c r="K7881">
        <v>2012</v>
      </c>
      <c r="L7881" t="s">
        <v>29</v>
      </c>
      <c r="M7881" t="s">
        <v>29</v>
      </c>
      <c r="N7881">
        <v>25.825500000000002</v>
      </c>
      <c r="O7881">
        <v>50.133699999999997</v>
      </c>
      <c r="P7881" t="s">
        <v>3580</v>
      </c>
      <c r="Q7881" s="3">
        <f>Table1[[#This Row],[Capacity (MW)]]*0.395*8760*10^-6</f>
        <v>2.1764658000000003</v>
      </c>
      <c r="R7881" s="3" cm="1">
        <f t="array" ref="R7881">AVERAGE(VLOOKUP(_xlfn.TEXTSPLIT(Table1[[#This Row],[Fuel (no space after comma)]], ","), FuelList_Final_EF!$A$2:$B$65, 2, FALSE))</f>
        <v>53.06</v>
      </c>
      <c r="S7881" s="3">
        <f>Table1[[#This Row],[Generation (TWh)]]*10^9*VLOOKUP(Table1[[#This Row],[Turbine/Engine Technology]],Technology_HR!$A$2:$B$11,2,FALSE)*10^-6</f>
        <v>16430140.324200002</v>
      </c>
      <c r="T7881" s="5">
        <f>Table1[[#This Row],[Fuel Consumption (mmBtu)]]*Table1[[#This Row],[Emission Factor (kg CO2/ mmBtu)]]*10^3</f>
        <v>871783245602.05225</v>
      </c>
      <c r="U7881" s="3">
        <f>Table1[[#This Row],[Emissions (g CO2)]]/(Table1[[#This Row],[Generation (TWh)]]*10^9)</f>
        <v>400.54994000000005</v>
      </c>
    </row>
    <row r="7882" spans="1:21" x14ac:dyDescent="0.35">
      <c r="A7882" t="s">
        <v>2048</v>
      </c>
      <c r="B7882" t="s">
        <v>3239</v>
      </c>
      <c r="C7882" t="str">
        <f>SUBSTITUTE(Table1[[#This Row],[Fuel]],", ",",")</f>
        <v>fossil gas: natural gas</v>
      </c>
      <c r="D7882" t="s">
        <v>3239</v>
      </c>
      <c r="H7882" t="s">
        <v>3438</v>
      </c>
      <c r="I7882">
        <v>629</v>
      </c>
      <c r="J7882" t="s">
        <v>3446</v>
      </c>
      <c r="K7882">
        <v>2012</v>
      </c>
      <c r="L7882" t="s">
        <v>29</v>
      </c>
      <c r="M7882" t="s">
        <v>29</v>
      </c>
      <c r="N7882">
        <v>25.825500000000002</v>
      </c>
      <c r="O7882">
        <v>50.133699999999997</v>
      </c>
      <c r="P7882" t="s">
        <v>3580</v>
      </c>
      <c r="Q7882" s="3">
        <f>Table1[[#This Row],[Capacity (MW)]]*0.395*8760*10^-6</f>
        <v>2.1764658000000003</v>
      </c>
      <c r="R7882" s="3" cm="1">
        <f t="array" ref="R7882">AVERAGE(VLOOKUP(_xlfn.TEXTSPLIT(Table1[[#This Row],[Fuel (no space after comma)]], ","), FuelList_Final_EF!$A$2:$B$65, 2, FALSE))</f>
        <v>53.06</v>
      </c>
      <c r="S7882" s="3">
        <f>Table1[[#This Row],[Generation (TWh)]]*10^9*VLOOKUP(Table1[[#This Row],[Turbine/Engine Technology]],Technology_HR!$A$2:$B$11,2,FALSE)*10^-6</f>
        <v>16430140.324200002</v>
      </c>
      <c r="T7882" s="5">
        <f>Table1[[#This Row],[Fuel Consumption (mmBtu)]]*Table1[[#This Row],[Emission Factor (kg CO2/ mmBtu)]]*10^3</f>
        <v>871783245602.05225</v>
      </c>
      <c r="U7882" s="3">
        <f>Table1[[#This Row],[Emissions (g CO2)]]/(Table1[[#This Row],[Generation (TWh)]]*10^9)</f>
        <v>400.54994000000005</v>
      </c>
    </row>
    <row r="7883" spans="1:21" x14ac:dyDescent="0.35">
      <c r="A7883" t="s">
        <v>2048</v>
      </c>
      <c r="B7883" t="s">
        <v>3239</v>
      </c>
      <c r="C7883" t="str">
        <f>SUBSTITUTE(Table1[[#This Row],[Fuel]],", ",",")</f>
        <v>fossil gas: natural gas</v>
      </c>
      <c r="D7883" t="s">
        <v>3239</v>
      </c>
      <c r="H7883" t="s">
        <v>3438</v>
      </c>
      <c r="I7883">
        <v>629</v>
      </c>
      <c r="J7883" t="s">
        <v>3446</v>
      </c>
      <c r="K7883">
        <v>2013</v>
      </c>
      <c r="L7883" t="s">
        <v>29</v>
      </c>
      <c r="M7883" t="s">
        <v>29</v>
      </c>
      <c r="N7883">
        <v>25.825500000000002</v>
      </c>
      <c r="O7883">
        <v>50.133699999999997</v>
      </c>
      <c r="P7883" t="s">
        <v>3580</v>
      </c>
      <c r="Q7883" s="3">
        <f>Table1[[#This Row],[Capacity (MW)]]*0.395*8760*10^-6</f>
        <v>2.1764658000000003</v>
      </c>
      <c r="R7883" s="3" cm="1">
        <f t="array" ref="R7883">AVERAGE(VLOOKUP(_xlfn.TEXTSPLIT(Table1[[#This Row],[Fuel (no space after comma)]], ","), FuelList_Final_EF!$A$2:$B$65, 2, FALSE))</f>
        <v>53.06</v>
      </c>
      <c r="S7883" s="3">
        <f>Table1[[#This Row],[Generation (TWh)]]*10^9*VLOOKUP(Table1[[#This Row],[Turbine/Engine Technology]],Technology_HR!$A$2:$B$11,2,FALSE)*10^-6</f>
        <v>16430140.324200002</v>
      </c>
      <c r="T7883" s="5">
        <f>Table1[[#This Row],[Fuel Consumption (mmBtu)]]*Table1[[#This Row],[Emission Factor (kg CO2/ mmBtu)]]*10^3</f>
        <v>871783245602.05225</v>
      </c>
      <c r="U7883" s="3">
        <f>Table1[[#This Row],[Emissions (g CO2)]]/(Table1[[#This Row],[Generation (TWh)]]*10^9)</f>
        <v>400.54994000000005</v>
      </c>
    </row>
    <row r="7884" spans="1:21" x14ac:dyDescent="0.35">
      <c r="A7884" t="s">
        <v>2048</v>
      </c>
      <c r="B7884" t="s">
        <v>3239</v>
      </c>
      <c r="C7884" t="str">
        <f>SUBSTITUTE(Table1[[#This Row],[Fuel]],", ",",")</f>
        <v>fossil gas: natural gas</v>
      </c>
      <c r="D7884" t="s">
        <v>3239</v>
      </c>
      <c r="H7884" t="s">
        <v>3438</v>
      </c>
      <c r="I7884">
        <v>629</v>
      </c>
      <c r="J7884" t="s">
        <v>3446</v>
      </c>
      <c r="K7884">
        <v>2013</v>
      </c>
      <c r="L7884" t="s">
        <v>29</v>
      </c>
      <c r="M7884" t="s">
        <v>29</v>
      </c>
      <c r="N7884">
        <v>25.825500000000002</v>
      </c>
      <c r="O7884">
        <v>50.133699999999997</v>
      </c>
      <c r="P7884" t="s">
        <v>3580</v>
      </c>
      <c r="Q7884" s="3">
        <f>Table1[[#This Row],[Capacity (MW)]]*0.395*8760*10^-6</f>
        <v>2.1764658000000003</v>
      </c>
      <c r="R7884" s="3" cm="1">
        <f t="array" ref="R7884">AVERAGE(VLOOKUP(_xlfn.TEXTSPLIT(Table1[[#This Row],[Fuel (no space after comma)]], ","), FuelList_Final_EF!$A$2:$B$65, 2, FALSE))</f>
        <v>53.06</v>
      </c>
      <c r="S7884" s="3">
        <f>Table1[[#This Row],[Generation (TWh)]]*10^9*VLOOKUP(Table1[[#This Row],[Turbine/Engine Technology]],Technology_HR!$A$2:$B$11,2,FALSE)*10^-6</f>
        <v>16430140.324200002</v>
      </c>
      <c r="T7884" s="5">
        <f>Table1[[#This Row],[Fuel Consumption (mmBtu)]]*Table1[[#This Row],[Emission Factor (kg CO2/ mmBtu)]]*10^3</f>
        <v>871783245602.05225</v>
      </c>
      <c r="U7884" s="3">
        <f>Table1[[#This Row],[Emissions (g CO2)]]/(Table1[[#This Row],[Generation (TWh)]]*10^9)</f>
        <v>400.54994000000005</v>
      </c>
    </row>
    <row r="7885" spans="1:21" x14ac:dyDescent="0.35">
      <c r="A7885" t="s">
        <v>2048</v>
      </c>
      <c r="B7885" t="s">
        <v>3239</v>
      </c>
      <c r="C7885" t="str">
        <f>SUBSTITUTE(Table1[[#This Row],[Fuel]],", ",",")</f>
        <v>fossil gas: natural gas</v>
      </c>
      <c r="D7885" t="s">
        <v>3239</v>
      </c>
      <c r="H7885" t="s">
        <v>3438</v>
      </c>
      <c r="I7885">
        <v>629</v>
      </c>
      <c r="J7885" t="s">
        <v>3446</v>
      </c>
      <c r="K7885">
        <v>2013</v>
      </c>
      <c r="L7885" t="s">
        <v>29</v>
      </c>
      <c r="M7885" t="s">
        <v>29</v>
      </c>
      <c r="N7885">
        <v>25.825500000000002</v>
      </c>
      <c r="O7885">
        <v>50.133699999999997</v>
      </c>
      <c r="P7885" t="s">
        <v>3580</v>
      </c>
      <c r="Q7885" s="3">
        <f>Table1[[#This Row],[Capacity (MW)]]*0.395*8760*10^-6</f>
        <v>2.1764658000000003</v>
      </c>
      <c r="R7885" s="3" cm="1">
        <f t="array" ref="R7885">AVERAGE(VLOOKUP(_xlfn.TEXTSPLIT(Table1[[#This Row],[Fuel (no space after comma)]], ","), FuelList_Final_EF!$A$2:$B$65, 2, FALSE))</f>
        <v>53.06</v>
      </c>
      <c r="S7885" s="3">
        <f>Table1[[#This Row],[Generation (TWh)]]*10^9*VLOOKUP(Table1[[#This Row],[Turbine/Engine Technology]],Technology_HR!$A$2:$B$11,2,FALSE)*10^-6</f>
        <v>16430140.324200002</v>
      </c>
      <c r="T7885" s="5">
        <f>Table1[[#This Row],[Fuel Consumption (mmBtu)]]*Table1[[#This Row],[Emission Factor (kg CO2/ mmBtu)]]*10^3</f>
        <v>871783245602.05225</v>
      </c>
      <c r="U7885" s="3">
        <f>Table1[[#This Row],[Emissions (g CO2)]]/(Table1[[#This Row],[Generation (TWh)]]*10^9)</f>
        <v>400.54994000000005</v>
      </c>
    </row>
    <row r="7886" spans="1:21" x14ac:dyDescent="0.35">
      <c r="A7886" t="s">
        <v>2048</v>
      </c>
      <c r="B7886" t="s">
        <v>3239</v>
      </c>
      <c r="C7886" t="str">
        <f>SUBSTITUTE(Table1[[#This Row],[Fuel]],", ",",")</f>
        <v>fossil gas: natural gas</v>
      </c>
      <c r="D7886" t="s">
        <v>3239</v>
      </c>
      <c r="H7886" t="s">
        <v>3438</v>
      </c>
      <c r="I7886">
        <v>629</v>
      </c>
      <c r="J7886" t="s">
        <v>3446</v>
      </c>
      <c r="K7886">
        <v>2013</v>
      </c>
      <c r="L7886" t="s">
        <v>29</v>
      </c>
      <c r="M7886" t="s">
        <v>29</v>
      </c>
      <c r="N7886">
        <v>25.825500000000002</v>
      </c>
      <c r="O7886">
        <v>50.133699999999997</v>
      </c>
      <c r="P7886" t="s">
        <v>3580</v>
      </c>
      <c r="Q7886" s="3">
        <f>Table1[[#This Row],[Capacity (MW)]]*0.395*8760*10^-6</f>
        <v>2.1764658000000003</v>
      </c>
      <c r="R7886" s="3" cm="1">
        <f t="array" ref="R7886">AVERAGE(VLOOKUP(_xlfn.TEXTSPLIT(Table1[[#This Row],[Fuel (no space after comma)]], ","), FuelList_Final_EF!$A$2:$B$65, 2, FALSE))</f>
        <v>53.06</v>
      </c>
      <c r="S7886" s="3">
        <f>Table1[[#This Row],[Generation (TWh)]]*10^9*VLOOKUP(Table1[[#This Row],[Turbine/Engine Technology]],Technology_HR!$A$2:$B$11,2,FALSE)*10^-6</f>
        <v>16430140.324200002</v>
      </c>
      <c r="T7886" s="5">
        <f>Table1[[#This Row],[Fuel Consumption (mmBtu)]]*Table1[[#This Row],[Emission Factor (kg CO2/ mmBtu)]]*10^3</f>
        <v>871783245602.05225</v>
      </c>
      <c r="U7886" s="3">
        <f>Table1[[#This Row],[Emissions (g CO2)]]/(Table1[[#This Row],[Generation (TWh)]]*10^9)</f>
        <v>400.54994000000005</v>
      </c>
    </row>
    <row r="7887" spans="1:21" x14ac:dyDescent="0.35">
      <c r="A7887" t="s">
        <v>2048</v>
      </c>
      <c r="B7887" t="s">
        <v>3335</v>
      </c>
      <c r="C7887" t="str">
        <f>SUBSTITUTE(Table1[[#This Row],[Fuel]],", ",",")</f>
        <v>fossil gas: natural gas,fossil liquids: crude oil</v>
      </c>
      <c r="D7887" t="s">
        <v>3239</v>
      </c>
      <c r="E7887" t="s">
        <v>3247</v>
      </c>
      <c r="H7887" t="s">
        <v>3440</v>
      </c>
      <c r="I7887">
        <v>625</v>
      </c>
      <c r="J7887" t="s">
        <v>3446</v>
      </c>
      <c r="K7887">
        <v>1988</v>
      </c>
      <c r="L7887" t="s">
        <v>29</v>
      </c>
      <c r="M7887" t="s">
        <v>29</v>
      </c>
      <c r="N7887">
        <v>25.859179999999999</v>
      </c>
      <c r="O7887">
        <v>50.117829999999998</v>
      </c>
      <c r="P7887" t="s">
        <v>3580</v>
      </c>
      <c r="Q7887" s="3">
        <f>Table1[[#This Row],[Capacity (MW)]]*0.395*8760*10^-6</f>
        <v>2.1626249999999998</v>
      </c>
      <c r="R7887" s="3" cm="1">
        <f t="array" ref="R7887">AVERAGE(VLOOKUP(_xlfn.TEXTSPLIT(Table1[[#This Row],[Fuel (no space after comma)]], ","), FuelList_Final_EF!$A$2:$B$65, 2, FALSE))</f>
        <v>63.800000000000004</v>
      </c>
      <c r="S7887" s="3">
        <f>Table1[[#This Row],[Generation (TWh)]]*10^9*VLOOKUP(Table1[[#This Row],[Turbine/Engine Technology]],Technology_HR!$A$2:$B$11,2,FALSE)*10^-6</f>
        <v>22242598.125</v>
      </c>
      <c r="T7887" s="5">
        <f>Table1[[#This Row],[Fuel Consumption (mmBtu)]]*Table1[[#This Row],[Emission Factor (kg CO2/ mmBtu)]]*10^3</f>
        <v>1419077760375</v>
      </c>
      <c r="U7887" s="3">
        <f>Table1[[#This Row],[Emissions (g CO2)]]/(Table1[[#This Row],[Generation (TWh)]]*10^9)</f>
        <v>656.18299999999999</v>
      </c>
    </row>
    <row r="7888" spans="1:21" x14ac:dyDescent="0.35">
      <c r="A7888" t="s">
        <v>2048</v>
      </c>
      <c r="B7888" t="s">
        <v>3335</v>
      </c>
      <c r="C7888" t="str">
        <f>SUBSTITUTE(Table1[[#This Row],[Fuel]],", ",",")</f>
        <v>fossil gas: natural gas,fossil liquids: crude oil</v>
      </c>
      <c r="D7888" t="s">
        <v>3239</v>
      </c>
      <c r="E7888" t="s">
        <v>3247</v>
      </c>
      <c r="H7888" t="s">
        <v>3440</v>
      </c>
      <c r="I7888">
        <v>625</v>
      </c>
      <c r="J7888" t="s">
        <v>3446</v>
      </c>
      <c r="K7888">
        <v>1989</v>
      </c>
      <c r="L7888" t="s">
        <v>29</v>
      </c>
      <c r="M7888" t="s">
        <v>29</v>
      </c>
      <c r="N7888">
        <v>25.859179999999999</v>
      </c>
      <c r="O7888">
        <v>50.117829999999998</v>
      </c>
      <c r="P7888" t="s">
        <v>3580</v>
      </c>
      <c r="Q7888" s="3">
        <f>Table1[[#This Row],[Capacity (MW)]]*0.395*8760*10^-6</f>
        <v>2.1626249999999998</v>
      </c>
      <c r="R7888" s="3" cm="1">
        <f t="array" ref="R7888">AVERAGE(VLOOKUP(_xlfn.TEXTSPLIT(Table1[[#This Row],[Fuel (no space after comma)]], ","), FuelList_Final_EF!$A$2:$B$65, 2, FALSE))</f>
        <v>63.800000000000004</v>
      </c>
      <c r="S7888" s="3">
        <f>Table1[[#This Row],[Generation (TWh)]]*10^9*VLOOKUP(Table1[[#This Row],[Turbine/Engine Technology]],Technology_HR!$A$2:$B$11,2,FALSE)*10^-6</f>
        <v>22242598.125</v>
      </c>
      <c r="T7888" s="5">
        <f>Table1[[#This Row],[Fuel Consumption (mmBtu)]]*Table1[[#This Row],[Emission Factor (kg CO2/ mmBtu)]]*10^3</f>
        <v>1419077760375</v>
      </c>
      <c r="U7888" s="3">
        <f>Table1[[#This Row],[Emissions (g CO2)]]/(Table1[[#This Row],[Generation (TWh)]]*10^9)</f>
        <v>656.18299999999999</v>
      </c>
    </row>
    <row r="7889" spans="1:21" x14ac:dyDescent="0.35">
      <c r="A7889" t="s">
        <v>2048</v>
      </c>
      <c r="B7889" t="s">
        <v>3335</v>
      </c>
      <c r="C7889" t="str">
        <f>SUBSTITUTE(Table1[[#This Row],[Fuel]],", ",",")</f>
        <v>fossil gas: natural gas,fossil liquids: crude oil</v>
      </c>
      <c r="D7889" t="s">
        <v>3239</v>
      </c>
      <c r="E7889" t="s">
        <v>3247</v>
      </c>
      <c r="H7889" t="s">
        <v>3440</v>
      </c>
      <c r="I7889">
        <v>625</v>
      </c>
      <c r="J7889" t="s">
        <v>3446</v>
      </c>
      <c r="K7889">
        <v>1992</v>
      </c>
      <c r="L7889" t="s">
        <v>29</v>
      </c>
      <c r="M7889" t="s">
        <v>29</v>
      </c>
      <c r="N7889">
        <v>25.859179999999999</v>
      </c>
      <c r="O7889">
        <v>50.117829999999998</v>
      </c>
      <c r="P7889" t="s">
        <v>3580</v>
      </c>
      <c r="Q7889" s="3">
        <f>Table1[[#This Row],[Capacity (MW)]]*0.395*8760*10^-6</f>
        <v>2.1626249999999998</v>
      </c>
      <c r="R7889" s="3" cm="1">
        <f t="array" ref="R7889">AVERAGE(VLOOKUP(_xlfn.TEXTSPLIT(Table1[[#This Row],[Fuel (no space after comma)]], ","), FuelList_Final_EF!$A$2:$B$65, 2, FALSE))</f>
        <v>63.800000000000004</v>
      </c>
      <c r="S7889" s="3">
        <f>Table1[[#This Row],[Generation (TWh)]]*10^9*VLOOKUP(Table1[[#This Row],[Turbine/Engine Technology]],Technology_HR!$A$2:$B$11,2,FALSE)*10^-6</f>
        <v>22242598.125</v>
      </c>
      <c r="T7889" s="5">
        <f>Table1[[#This Row],[Fuel Consumption (mmBtu)]]*Table1[[#This Row],[Emission Factor (kg CO2/ mmBtu)]]*10^3</f>
        <v>1419077760375</v>
      </c>
      <c r="U7889" s="3">
        <f>Table1[[#This Row],[Emissions (g CO2)]]/(Table1[[#This Row],[Generation (TWh)]]*10^9)</f>
        <v>656.18299999999999</v>
      </c>
    </row>
    <row r="7890" spans="1:21" x14ac:dyDescent="0.35">
      <c r="A7890" t="s">
        <v>2048</v>
      </c>
      <c r="B7890" t="s">
        <v>3335</v>
      </c>
      <c r="C7890" t="str">
        <f>SUBSTITUTE(Table1[[#This Row],[Fuel]],", ",",")</f>
        <v>fossil gas: natural gas,fossil liquids: crude oil</v>
      </c>
      <c r="D7890" t="s">
        <v>3239</v>
      </c>
      <c r="E7890" t="s">
        <v>3247</v>
      </c>
      <c r="H7890" t="s">
        <v>3440</v>
      </c>
      <c r="I7890">
        <v>625</v>
      </c>
      <c r="J7890" t="s">
        <v>3446</v>
      </c>
      <c r="K7890">
        <v>1992</v>
      </c>
      <c r="L7890" t="s">
        <v>29</v>
      </c>
      <c r="M7890" t="s">
        <v>29</v>
      </c>
      <c r="N7890">
        <v>25.859179999999999</v>
      </c>
      <c r="O7890">
        <v>50.117829999999998</v>
      </c>
      <c r="P7890" t="s">
        <v>3580</v>
      </c>
      <c r="Q7890" s="3">
        <f>Table1[[#This Row],[Capacity (MW)]]*0.395*8760*10^-6</f>
        <v>2.1626249999999998</v>
      </c>
      <c r="R7890" s="3" cm="1">
        <f t="array" ref="R7890">AVERAGE(VLOOKUP(_xlfn.TEXTSPLIT(Table1[[#This Row],[Fuel (no space after comma)]], ","), FuelList_Final_EF!$A$2:$B$65, 2, FALSE))</f>
        <v>63.800000000000004</v>
      </c>
      <c r="S7890" s="3">
        <f>Table1[[#This Row],[Generation (TWh)]]*10^9*VLOOKUP(Table1[[#This Row],[Turbine/Engine Technology]],Technology_HR!$A$2:$B$11,2,FALSE)*10^-6</f>
        <v>22242598.125</v>
      </c>
      <c r="T7890" s="5">
        <f>Table1[[#This Row],[Fuel Consumption (mmBtu)]]*Table1[[#This Row],[Emission Factor (kg CO2/ mmBtu)]]*10^3</f>
        <v>1419077760375</v>
      </c>
      <c r="U7890" s="3">
        <f>Table1[[#This Row],[Emissions (g CO2)]]/(Table1[[#This Row],[Generation (TWh)]]*10^9)</f>
        <v>656.18299999999999</v>
      </c>
    </row>
    <row r="7891" spans="1:21" x14ac:dyDescent="0.35">
      <c r="A7891" t="s">
        <v>2061</v>
      </c>
      <c r="B7891" t="s">
        <v>3239</v>
      </c>
      <c r="C7891" t="str">
        <f>SUBSTITUTE(Table1[[#This Row],[Fuel]],", ",",")</f>
        <v>fossil gas: natural gas</v>
      </c>
      <c r="D7891" t="s">
        <v>3239</v>
      </c>
      <c r="H7891" t="s">
        <v>3438</v>
      </c>
      <c r="I7891">
        <v>686.5</v>
      </c>
      <c r="J7891" t="s">
        <v>3446</v>
      </c>
      <c r="K7891">
        <v>2018</v>
      </c>
      <c r="L7891" t="s">
        <v>29</v>
      </c>
      <c r="M7891" t="s">
        <v>29</v>
      </c>
      <c r="N7891">
        <v>22.628931000000001</v>
      </c>
      <c r="O7891">
        <v>39.046689000000001</v>
      </c>
      <c r="P7891" t="s">
        <v>3580</v>
      </c>
      <c r="Q7891" s="3">
        <f>Table1[[#This Row],[Capacity (MW)]]*0.395*8760*10^-6</f>
        <v>2.3754273000000001</v>
      </c>
      <c r="R7891" s="3" cm="1">
        <f t="array" ref="R7891">AVERAGE(VLOOKUP(_xlfn.TEXTSPLIT(Table1[[#This Row],[Fuel (no space after comma)]], ","), FuelList_Final_EF!$A$2:$B$65, 2, FALSE))</f>
        <v>53.06</v>
      </c>
      <c r="S7891" s="3">
        <f>Table1[[#This Row],[Generation (TWh)]]*10^9*VLOOKUP(Table1[[#This Row],[Turbine/Engine Technology]],Technology_HR!$A$2:$B$11,2,FALSE)*10^-6</f>
        <v>17932100.6877</v>
      </c>
      <c r="T7891" s="5">
        <f>Table1[[#This Row],[Fuel Consumption (mmBtu)]]*Table1[[#This Row],[Emission Factor (kg CO2/ mmBtu)]]*10^3</f>
        <v>951477262489.36206</v>
      </c>
      <c r="U7891" s="3">
        <f>Table1[[#This Row],[Emissions (g CO2)]]/(Table1[[#This Row],[Generation (TWh)]]*10^9)</f>
        <v>400.54994000000005</v>
      </c>
    </row>
    <row r="7892" spans="1:21" x14ac:dyDescent="0.35">
      <c r="A7892" t="s">
        <v>2061</v>
      </c>
      <c r="B7892" t="s">
        <v>3239</v>
      </c>
      <c r="C7892" t="str">
        <f>SUBSTITUTE(Table1[[#This Row],[Fuel]],", ",",")</f>
        <v>fossil gas: natural gas</v>
      </c>
      <c r="D7892" t="s">
        <v>3239</v>
      </c>
      <c r="H7892" t="s">
        <v>3438</v>
      </c>
      <c r="I7892">
        <v>686.5</v>
      </c>
      <c r="J7892" t="s">
        <v>3446</v>
      </c>
      <c r="K7892">
        <v>2018</v>
      </c>
      <c r="L7892" t="s">
        <v>29</v>
      </c>
      <c r="M7892" t="s">
        <v>29</v>
      </c>
      <c r="N7892">
        <v>22.628931000000001</v>
      </c>
      <c r="O7892">
        <v>39.046689000000001</v>
      </c>
      <c r="P7892" t="s">
        <v>3580</v>
      </c>
      <c r="Q7892" s="3">
        <f>Table1[[#This Row],[Capacity (MW)]]*0.395*8760*10^-6</f>
        <v>2.3754273000000001</v>
      </c>
      <c r="R7892" s="3" cm="1">
        <f t="array" ref="R7892">AVERAGE(VLOOKUP(_xlfn.TEXTSPLIT(Table1[[#This Row],[Fuel (no space after comma)]], ","), FuelList_Final_EF!$A$2:$B$65, 2, FALSE))</f>
        <v>53.06</v>
      </c>
      <c r="S7892" s="3">
        <f>Table1[[#This Row],[Generation (TWh)]]*10^9*VLOOKUP(Table1[[#This Row],[Turbine/Engine Technology]],Technology_HR!$A$2:$B$11,2,FALSE)*10^-6</f>
        <v>17932100.6877</v>
      </c>
      <c r="T7892" s="5">
        <f>Table1[[#This Row],[Fuel Consumption (mmBtu)]]*Table1[[#This Row],[Emission Factor (kg CO2/ mmBtu)]]*10^3</f>
        <v>951477262489.36206</v>
      </c>
      <c r="U7892" s="3">
        <f>Table1[[#This Row],[Emissions (g CO2)]]/(Table1[[#This Row],[Generation (TWh)]]*10^9)</f>
        <v>400.54994000000005</v>
      </c>
    </row>
    <row r="7893" spans="1:21" x14ac:dyDescent="0.35">
      <c r="A7893" t="s">
        <v>2061</v>
      </c>
      <c r="B7893" t="s">
        <v>3239</v>
      </c>
      <c r="C7893" t="str">
        <f>SUBSTITUTE(Table1[[#This Row],[Fuel]],", ",",")</f>
        <v>fossil gas: natural gas</v>
      </c>
      <c r="D7893" t="s">
        <v>3239</v>
      </c>
      <c r="H7893" t="s">
        <v>3438</v>
      </c>
      <c r="I7893">
        <v>686.5</v>
      </c>
      <c r="J7893" t="s">
        <v>3446</v>
      </c>
      <c r="K7893">
        <v>2018</v>
      </c>
      <c r="L7893" t="s">
        <v>29</v>
      </c>
      <c r="M7893" t="s">
        <v>29</v>
      </c>
      <c r="N7893">
        <v>22.628931000000001</v>
      </c>
      <c r="O7893">
        <v>39.046689000000001</v>
      </c>
      <c r="P7893" t="s">
        <v>3580</v>
      </c>
      <c r="Q7893" s="3">
        <f>Table1[[#This Row],[Capacity (MW)]]*0.395*8760*10^-6</f>
        <v>2.3754273000000001</v>
      </c>
      <c r="R7893" s="3" cm="1">
        <f t="array" ref="R7893">AVERAGE(VLOOKUP(_xlfn.TEXTSPLIT(Table1[[#This Row],[Fuel (no space after comma)]], ","), FuelList_Final_EF!$A$2:$B$65, 2, FALSE))</f>
        <v>53.06</v>
      </c>
      <c r="S7893" s="3">
        <f>Table1[[#This Row],[Generation (TWh)]]*10^9*VLOOKUP(Table1[[#This Row],[Turbine/Engine Technology]],Technology_HR!$A$2:$B$11,2,FALSE)*10^-6</f>
        <v>17932100.6877</v>
      </c>
      <c r="T7893" s="5">
        <f>Table1[[#This Row],[Fuel Consumption (mmBtu)]]*Table1[[#This Row],[Emission Factor (kg CO2/ mmBtu)]]*10^3</f>
        <v>951477262489.36206</v>
      </c>
      <c r="U7893" s="3">
        <f>Table1[[#This Row],[Emissions (g CO2)]]/(Table1[[#This Row],[Generation (TWh)]]*10^9)</f>
        <v>400.54994000000005</v>
      </c>
    </row>
    <row r="7894" spans="1:21" x14ac:dyDescent="0.35">
      <c r="A7894" t="s">
        <v>2049</v>
      </c>
      <c r="B7894" t="s">
        <v>3239</v>
      </c>
      <c r="C7894" t="str">
        <f>SUBSTITUTE(Table1[[#This Row],[Fuel]],", ",",")</f>
        <v>fossil gas: natural gas</v>
      </c>
      <c r="D7894" t="s">
        <v>3239</v>
      </c>
      <c r="H7894" t="s">
        <v>3438</v>
      </c>
      <c r="I7894">
        <v>1200</v>
      </c>
      <c r="J7894" t="s">
        <v>3449</v>
      </c>
      <c r="K7894">
        <v>2026</v>
      </c>
      <c r="L7894" t="s">
        <v>29</v>
      </c>
      <c r="M7894" t="s">
        <v>29</v>
      </c>
      <c r="N7894">
        <v>22.628931000000001</v>
      </c>
      <c r="O7894">
        <v>39.046689000000001</v>
      </c>
      <c r="P7894" t="s">
        <v>3580</v>
      </c>
      <c r="Q7894" s="3">
        <f>Table1[[#This Row],[Capacity (MW)]]*0.395*8760*10^-6</f>
        <v>4.1522399999999999</v>
      </c>
      <c r="R7894" s="3" cm="1">
        <f t="array" ref="R7894">AVERAGE(VLOOKUP(_xlfn.TEXTSPLIT(Table1[[#This Row],[Fuel (no space after comma)]], ","), FuelList_Final_EF!$A$2:$B$65, 2, FALSE))</f>
        <v>53.06</v>
      </c>
      <c r="S7894" s="3">
        <f>Table1[[#This Row],[Generation (TWh)]]*10^9*VLOOKUP(Table1[[#This Row],[Turbine/Engine Technology]],Technology_HR!$A$2:$B$11,2,FALSE)*10^-6</f>
        <v>31345259.759999998</v>
      </c>
      <c r="T7894" s="5">
        <f>Table1[[#This Row],[Fuel Consumption (mmBtu)]]*Table1[[#This Row],[Emission Factor (kg CO2/ mmBtu)]]*10^3</f>
        <v>1663179482865.5999</v>
      </c>
      <c r="U7894" s="3">
        <f>Table1[[#This Row],[Emissions (g CO2)]]/(Table1[[#This Row],[Generation (TWh)]]*10^9)</f>
        <v>400.54993999999999</v>
      </c>
    </row>
    <row r="7895" spans="1:21" x14ac:dyDescent="0.35">
      <c r="A7895" t="s">
        <v>146</v>
      </c>
      <c r="B7895" t="s">
        <v>3241</v>
      </c>
      <c r="C7895" t="str">
        <f>SUBSTITUTE(Table1[[#This Row],[Fuel]],", ",",")</f>
        <v>fossil liquids: heavy fuel oil</v>
      </c>
      <c r="D7895" t="s">
        <v>3241</v>
      </c>
      <c r="H7895" t="s">
        <v>3440</v>
      </c>
      <c r="I7895">
        <v>240.8</v>
      </c>
      <c r="J7895" t="s">
        <v>3446</v>
      </c>
      <c r="K7895">
        <v>2013</v>
      </c>
      <c r="L7895" t="s">
        <v>29</v>
      </c>
      <c r="M7895" t="s">
        <v>29</v>
      </c>
      <c r="N7895">
        <v>22.663575000000002</v>
      </c>
      <c r="O7895">
        <v>39.036656000000001</v>
      </c>
      <c r="P7895" t="s">
        <v>3580</v>
      </c>
      <c r="Q7895" s="3">
        <f>Table1[[#This Row],[Capacity (MW)]]*0.395*8760*10^-6</f>
        <v>0.83321616000000009</v>
      </c>
      <c r="R7895" s="3" cm="1">
        <f t="array" ref="R7895">AVERAGE(VLOOKUP(_xlfn.TEXTSPLIT(Table1[[#This Row],[Fuel (no space after comma)]], ","), FuelList_Final_EF!$A$2:$B$65, 2, FALSE))</f>
        <v>81.602530311017389</v>
      </c>
      <c r="S7895" s="3">
        <f>Table1[[#This Row],[Generation (TWh)]]*10^9*VLOOKUP(Table1[[#This Row],[Turbine/Engine Technology]],Technology_HR!$A$2:$B$11,2,FALSE)*10^-6</f>
        <v>8569628.2056000009</v>
      </c>
      <c r="T7895" s="5">
        <f>Table1[[#This Row],[Fuel Consumption (mmBtu)]]*Table1[[#This Row],[Emission Factor (kg CO2/ mmBtu)]]*10^3</f>
        <v>699303345401.62366</v>
      </c>
      <c r="U7895" s="3">
        <f>Table1[[#This Row],[Emissions (g CO2)]]/(Table1[[#This Row],[Generation (TWh)]]*10^9)</f>
        <v>839.28202424881385</v>
      </c>
    </row>
    <row r="7896" spans="1:21" x14ac:dyDescent="0.35">
      <c r="A7896" t="s">
        <v>2062</v>
      </c>
      <c r="B7896" t="s">
        <v>3241</v>
      </c>
      <c r="C7896" t="str">
        <f>SUBSTITUTE(Table1[[#This Row],[Fuel]],", ",",")</f>
        <v>fossil liquids: heavy fuel oil</v>
      </c>
      <c r="D7896" t="s">
        <v>3241</v>
      </c>
      <c r="H7896" t="s">
        <v>3440</v>
      </c>
      <c r="I7896">
        <v>361.2</v>
      </c>
      <c r="J7896" t="s">
        <v>3446</v>
      </c>
      <c r="K7896">
        <v>2013</v>
      </c>
      <c r="L7896" t="s">
        <v>29</v>
      </c>
      <c r="M7896" t="s">
        <v>29</v>
      </c>
      <c r="N7896">
        <v>22.663575000000002</v>
      </c>
      <c r="O7896">
        <v>39.036656000000001</v>
      </c>
      <c r="P7896" t="s">
        <v>3580</v>
      </c>
      <c r="Q7896" s="3">
        <f>Table1[[#This Row],[Capacity (MW)]]*0.395*8760*10^-6</f>
        <v>1.2498242399999999</v>
      </c>
      <c r="R7896" s="3" cm="1">
        <f t="array" ref="R7896">AVERAGE(VLOOKUP(_xlfn.TEXTSPLIT(Table1[[#This Row],[Fuel (no space after comma)]], ","), FuelList_Final_EF!$A$2:$B$65, 2, FALSE))</f>
        <v>81.602530311017389</v>
      </c>
      <c r="S7896" s="3">
        <f>Table1[[#This Row],[Generation (TWh)]]*10^9*VLOOKUP(Table1[[#This Row],[Turbine/Engine Technology]],Technology_HR!$A$2:$B$11,2,FALSE)*10^-6</f>
        <v>12854442.3084</v>
      </c>
      <c r="T7896" s="5">
        <f>Table1[[#This Row],[Fuel Consumption (mmBtu)]]*Table1[[#This Row],[Emission Factor (kg CO2/ mmBtu)]]*10^3</f>
        <v>1048955018102.4353</v>
      </c>
      <c r="U7896" s="3">
        <f>Table1[[#This Row],[Emissions (g CO2)]]/(Table1[[#This Row],[Generation (TWh)]]*10^9)</f>
        <v>839.28202424881385</v>
      </c>
    </row>
    <row r="7897" spans="1:21" x14ac:dyDescent="0.35">
      <c r="A7897" t="s">
        <v>146</v>
      </c>
      <c r="B7897" t="s">
        <v>3241</v>
      </c>
      <c r="C7897" t="str">
        <f>SUBSTITUTE(Table1[[#This Row],[Fuel]],", ",",")</f>
        <v>fossil liquids: heavy fuel oil</v>
      </c>
      <c r="D7897" t="s">
        <v>3241</v>
      </c>
      <c r="H7897" t="s">
        <v>3440</v>
      </c>
      <c r="I7897">
        <v>240.8</v>
      </c>
      <c r="J7897" t="s">
        <v>3446</v>
      </c>
      <c r="K7897">
        <v>2013</v>
      </c>
      <c r="L7897" t="s">
        <v>29</v>
      </c>
      <c r="M7897" t="s">
        <v>29</v>
      </c>
      <c r="N7897">
        <v>22.663575000000002</v>
      </c>
      <c r="O7897">
        <v>39.036656000000001</v>
      </c>
      <c r="P7897" t="s">
        <v>3580</v>
      </c>
      <c r="Q7897" s="3">
        <f>Table1[[#This Row],[Capacity (MW)]]*0.395*8760*10^-6</f>
        <v>0.83321616000000009</v>
      </c>
      <c r="R7897" s="3" cm="1">
        <f t="array" ref="R7897">AVERAGE(VLOOKUP(_xlfn.TEXTSPLIT(Table1[[#This Row],[Fuel (no space after comma)]], ","), FuelList_Final_EF!$A$2:$B$65, 2, FALSE))</f>
        <v>81.602530311017389</v>
      </c>
      <c r="S7897" s="3">
        <f>Table1[[#This Row],[Generation (TWh)]]*10^9*VLOOKUP(Table1[[#This Row],[Turbine/Engine Technology]],Technology_HR!$A$2:$B$11,2,FALSE)*10^-6</f>
        <v>8569628.2056000009</v>
      </c>
      <c r="T7897" s="5">
        <f>Table1[[#This Row],[Fuel Consumption (mmBtu)]]*Table1[[#This Row],[Emission Factor (kg CO2/ mmBtu)]]*10^3</f>
        <v>699303345401.62366</v>
      </c>
      <c r="U7897" s="3">
        <f>Table1[[#This Row],[Emissions (g CO2)]]/(Table1[[#This Row],[Generation (TWh)]]*10^9)</f>
        <v>839.28202424881385</v>
      </c>
    </row>
    <row r="7898" spans="1:21" x14ac:dyDescent="0.35">
      <c r="A7898" t="s">
        <v>2062</v>
      </c>
      <c r="B7898" t="s">
        <v>3241</v>
      </c>
      <c r="C7898" t="str">
        <f>SUBSTITUTE(Table1[[#This Row],[Fuel]],", ",",")</f>
        <v>fossil liquids: heavy fuel oil</v>
      </c>
      <c r="D7898" t="s">
        <v>3241</v>
      </c>
      <c r="H7898" t="s">
        <v>3440</v>
      </c>
      <c r="I7898">
        <v>361.2</v>
      </c>
      <c r="J7898" t="s">
        <v>3446</v>
      </c>
      <c r="K7898">
        <v>2013</v>
      </c>
      <c r="L7898" t="s">
        <v>29</v>
      </c>
      <c r="M7898" t="s">
        <v>29</v>
      </c>
      <c r="N7898">
        <v>22.663575000000002</v>
      </c>
      <c r="O7898">
        <v>39.036656000000001</v>
      </c>
      <c r="P7898" t="s">
        <v>3580</v>
      </c>
      <c r="Q7898" s="3">
        <f>Table1[[#This Row],[Capacity (MW)]]*0.395*8760*10^-6</f>
        <v>1.2498242399999999</v>
      </c>
      <c r="R7898" s="3" cm="1">
        <f t="array" ref="R7898">AVERAGE(VLOOKUP(_xlfn.TEXTSPLIT(Table1[[#This Row],[Fuel (no space after comma)]], ","), FuelList_Final_EF!$A$2:$B$65, 2, FALSE))</f>
        <v>81.602530311017389</v>
      </c>
      <c r="S7898" s="3">
        <f>Table1[[#This Row],[Generation (TWh)]]*10^9*VLOOKUP(Table1[[#This Row],[Turbine/Engine Technology]],Technology_HR!$A$2:$B$11,2,FALSE)*10^-6</f>
        <v>12854442.3084</v>
      </c>
      <c r="T7898" s="5">
        <f>Table1[[#This Row],[Fuel Consumption (mmBtu)]]*Table1[[#This Row],[Emission Factor (kg CO2/ mmBtu)]]*10^3</f>
        <v>1048955018102.4353</v>
      </c>
      <c r="U7898" s="3">
        <f>Table1[[#This Row],[Emissions (g CO2)]]/(Table1[[#This Row],[Generation (TWh)]]*10^9)</f>
        <v>839.28202424881385</v>
      </c>
    </row>
    <row r="7899" spans="1:21" x14ac:dyDescent="0.35">
      <c r="A7899" t="s">
        <v>2048</v>
      </c>
      <c r="B7899" t="s">
        <v>3239</v>
      </c>
      <c r="C7899" t="str">
        <f>SUBSTITUTE(Table1[[#This Row],[Fuel]],", ",",")</f>
        <v>fossil gas: natural gas</v>
      </c>
      <c r="D7899" t="s">
        <v>3239</v>
      </c>
      <c r="H7899" t="s">
        <v>3436</v>
      </c>
      <c r="I7899">
        <v>60</v>
      </c>
      <c r="J7899" t="s">
        <v>3446</v>
      </c>
      <c r="K7899">
        <v>2009</v>
      </c>
      <c r="L7899" t="s">
        <v>29</v>
      </c>
      <c r="M7899" t="s">
        <v>29</v>
      </c>
      <c r="N7899">
        <v>22.67022</v>
      </c>
      <c r="O7899">
        <v>39.058489999999999</v>
      </c>
      <c r="P7899" t="s">
        <v>3580</v>
      </c>
      <c r="Q7899" s="3">
        <f>Table1[[#This Row],[Capacity (MW)]]*0.395*8760*10^-6</f>
        <v>0.20761200000000002</v>
      </c>
      <c r="R7899" s="3" cm="1">
        <f t="array" ref="R7899">AVERAGE(VLOOKUP(_xlfn.TEXTSPLIT(Table1[[#This Row],[Fuel (no space after comma)]], ","), FuelList_Final_EF!$A$2:$B$65, 2, FALSE))</f>
        <v>53.06</v>
      </c>
      <c r="S7899" s="3">
        <f>Table1[[#This Row],[Generation (TWh)]]*10^9*VLOOKUP(Table1[[#This Row],[Turbine/Engine Technology]],Technology_HR!$A$2:$B$11,2,FALSE)*10^-6</f>
        <v>2285808.1200000006</v>
      </c>
      <c r="T7899" s="5">
        <f>Table1[[#This Row],[Fuel Consumption (mmBtu)]]*Table1[[#This Row],[Emission Factor (kg CO2/ mmBtu)]]*10^3</f>
        <v>121284978847.20004</v>
      </c>
      <c r="U7899" s="3">
        <f>Table1[[#This Row],[Emissions (g CO2)]]/(Table1[[#This Row],[Generation (TWh)]]*10^9)</f>
        <v>584.19060000000013</v>
      </c>
    </row>
    <row r="7900" spans="1:21" x14ac:dyDescent="0.35">
      <c r="A7900" t="s">
        <v>2048</v>
      </c>
      <c r="B7900" t="s">
        <v>3239</v>
      </c>
      <c r="C7900" t="str">
        <f>SUBSTITUTE(Table1[[#This Row],[Fuel]],", ",",")</f>
        <v>fossil gas: natural gas</v>
      </c>
      <c r="D7900" t="s">
        <v>3239</v>
      </c>
      <c r="H7900" t="s">
        <v>3436</v>
      </c>
      <c r="I7900">
        <v>60</v>
      </c>
      <c r="J7900" t="s">
        <v>3446</v>
      </c>
      <c r="K7900">
        <v>2009</v>
      </c>
      <c r="L7900" t="s">
        <v>29</v>
      </c>
      <c r="M7900" t="s">
        <v>29</v>
      </c>
      <c r="N7900">
        <v>22.67022</v>
      </c>
      <c r="O7900">
        <v>39.058489999999999</v>
      </c>
      <c r="P7900" t="s">
        <v>3580</v>
      </c>
      <c r="Q7900" s="3">
        <f>Table1[[#This Row],[Capacity (MW)]]*0.395*8760*10^-6</f>
        <v>0.20761200000000002</v>
      </c>
      <c r="R7900" s="3" cm="1">
        <f t="array" ref="R7900">AVERAGE(VLOOKUP(_xlfn.TEXTSPLIT(Table1[[#This Row],[Fuel (no space after comma)]], ","), FuelList_Final_EF!$A$2:$B$65, 2, FALSE))</f>
        <v>53.06</v>
      </c>
      <c r="S7900" s="3">
        <f>Table1[[#This Row],[Generation (TWh)]]*10^9*VLOOKUP(Table1[[#This Row],[Turbine/Engine Technology]],Technology_HR!$A$2:$B$11,2,FALSE)*10^-6</f>
        <v>2285808.1200000006</v>
      </c>
      <c r="T7900" s="5">
        <f>Table1[[#This Row],[Fuel Consumption (mmBtu)]]*Table1[[#This Row],[Emission Factor (kg CO2/ mmBtu)]]*10^3</f>
        <v>121284978847.20004</v>
      </c>
      <c r="U7900" s="3">
        <f>Table1[[#This Row],[Emissions (g CO2)]]/(Table1[[#This Row],[Generation (TWh)]]*10^9)</f>
        <v>584.19060000000013</v>
      </c>
    </row>
    <row r="7901" spans="1:21" x14ac:dyDescent="0.35">
      <c r="A7901" t="s">
        <v>2048</v>
      </c>
      <c r="B7901" t="s">
        <v>3239</v>
      </c>
      <c r="C7901" t="str">
        <f>SUBSTITUTE(Table1[[#This Row],[Fuel]],", ",",")</f>
        <v>fossil gas: natural gas</v>
      </c>
      <c r="D7901" t="s">
        <v>3239</v>
      </c>
      <c r="H7901" t="s">
        <v>3436</v>
      </c>
      <c r="I7901">
        <v>60</v>
      </c>
      <c r="J7901" t="s">
        <v>3446</v>
      </c>
      <c r="K7901">
        <v>2009</v>
      </c>
      <c r="L7901" t="s">
        <v>29</v>
      </c>
      <c r="M7901" t="s">
        <v>29</v>
      </c>
      <c r="N7901">
        <v>22.67022</v>
      </c>
      <c r="O7901">
        <v>39.058489999999999</v>
      </c>
      <c r="P7901" t="s">
        <v>3580</v>
      </c>
      <c r="Q7901" s="3">
        <f>Table1[[#This Row],[Capacity (MW)]]*0.395*8760*10^-6</f>
        <v>0.20761200000000002</v>
      </c>
      <c r="R7901" s="3" cm="1">
        <f t="array" ref="R7901">AVERAGE(VLOOKUP(_xlfn.TEXTSPLIT(Table1[[#This Row],[Fuel (no space after comma)]], ","), FuelList_Final_EF!$A$2:$B$65, 2, FALSE))</f>
        <v>53.06</v>
      </c>
      <c r="S7901" s="3">
        <f>Table1[[#This Row],[Generation (TWh)]]*10^9*VLOOKUP(Table1[[#This Row],[Turbine/Engine Technology]],Technology_HR!$A$2:$B$11,2,FALSE)*10^-6</f>
        <v>2285808.1200000006</v>
      </c>
      <c r="T7901" s="5">
        <f>Table1[[#This Row],[Fuel Consumption (mmBtu)]]*Table1[[#This Row],[Emission Factor (kg CO2/ mmBtu)]]*10^3</f>
        <v>121284978847.20004</v>
      </c>
      <c r="U7901" s="3">
        <f>Table1[[#This Row],[Emissions (g CO2)]]/(Table1[[#This Row],[Generation (TWh)]]*10^9)</f>
        <v>584.19060000000013</v>
      </c>
    </row>
    <row r="7902" spans="1:21" x14ac:dyDescent="0.35">
      <c r="A7902" t="s">
        <v>2048</v>
      </c>
      <c r="B7902" t="s">
        <v>3239</v>
      </c>
      <c r="C7902" t="str">
        <f>SUBSTITUTE(Table1[[#This Row],[Fuel]],", ",",")</f>
        <v>fossil gas: natural gas</v>
      </c>
      <c r="D7902" t="s">
        <v>3239</v>
      </c>
      <c r="H7902" t="s">
        <v>3436</v>
      </c>
      <c r="I7902">
        <v>60</v>
      </c>
      <c r="J7902" t="s">
        <v>3446</v>
      </c>
      <c r="K7902">
        <v>2009</v>
      </c>
      <c r="L7902" t="s">
        <v>29</v>
      </c>
      <c r="M7902" t="s">
        <v>29</v>
      </c>
      <c r="N7902">
        <v>22.67022</v>
      </c>
      <c r="O7902">
        <v>39.058489999999999</v>
      </c>
      <c r="P7902" t="s">
        <v>3580</v>
      </c>
      <c r="Q7902" s="3">
        <f>Table1[[#This Row],[Capacity (MW)]]*0.395*8760*10^-6</f>
        <v>0.20761200000000002</v>
      </c>
      <c r="R7902" s="3" cm="1">
        <f t="array" ref="R7902">AVERAGE(VLOOKUP(_xlfn.TEXTSPLIT(Table1[[#This Row],[Fuel (no space after comma)]], ","), FuelList_Final_EF!$A$2:$B$65, 2, FALSE))</f>
        <v>53.06</v>
      </c>
      <c r="S7902" s="3">
        <f>Table1[[#This Row],[Generation (TWh)]]*10^9*VLOOKUP(Table1[[#This Row],[Turbine/Engine Technology]],Technology_HR!$A$2:$B$11,2,FALSE)*10^-6</f>
        <v>2285808.1200000006</v>
      </c>
      <c r="T7902" s="5">
        <f>Table1[[#This Row],[Fuel Consumption (mmBtu)]]*Table1[[#This Row],[Emission Factor (kg CO2/ mmBtu)]]*10^3</f>
        <v>121284978847.20004</v>
      </c>
      <c r="U7902" s="3">
        <f>Table1[[#This Row],[Emissions (g CO2)]]/(Table1[[#This Row],[Generation (TWh)]]*10^9)</f>
        <v>584.19060000000013</v>
      </c>
    </row>
    <row r="7903" spans="1:21" x14ac:dyDescent="0.35">
      <c r="A7903" t="s">
        <v>2048</v>
      </c>
      <c r="B7903" t="s">
        <v>3239</v>
      </c>
      <c r="C7903" t="str">
        <f>SUBSTITUTE(Table1[[#This Row],[Fuel]],", ",",")</f>
        <v>fossil gas: natural gas</v>
      </c>
      <c r="D7903" t="s">
        <v>3239</v>
      </c>
      <c r="H7903" t="s">
        <v>3436</v>
      </c>
      <c r="I7903">
        <v>60</v>
      </c>
      <c r="J7903" t="s">
        <v>3446</v>
      </c>
      <c r="K7903">
        <v>2009</v>
      </c>
      <c r="L7903" t="s">
        <v>29</v>
      </c>
      <c r="M7903" t="s">
        <v>29</v>
      </c>
      <c r="N7903">
        <v>22.67022</v>
      </c>
      <c r="O7903">
        <v>39.058489999999999</v>
      </c>
      <c r="P7903" t="s">
        <v>3580</v>
      </c>
      <c r="Q7903" s="3">
        <f>Table1[[#This Row],[Capacity (MW)]]*0.395*8760*10^-6</f>
        <v>0.20761200000000002</v>
      </c>
      <c r="R7903" s="3" cm="1">
        <f t="array" ref="R7903">AVERAGE(VLOOKUP(_xlfn.TEXTSPLIT(Table1[[#This Row],[Fuel (no space after comma)]], ","), FuelList_Final_EF!$A$2:$B$65, 2, FALSE))</f>
        <v>53.06</v>
      </c>
      <c r="S7903" s="3">
        <f>Table1[[#This Row],[Generation (TWh)]]*10^9*VLOOKUP(Table1[[#This Row],[Turbine/Engine Technology]],Technology_HR!$A$2:$B$11,2,FALSE)*10^-6</f>
        <v>2285808.1200000006</v>
      </c>
      <c r="T7903" s="5">
        <f>Table1[[#This Row],[Fuel Consumption (mmBtu)]]*Table1[[#This Row],[Emission Factor (kg CO2/ mmBtu)]]*10^3</f>
        <v>121284978847.20004</v>
      </c>
      <c r="U7903" s="3">
        <f>Table1[[#This Row],[Emissions (g CO2)]]/(Table1[[#This Row],[Generation (TWh)]]*10^9)</f>
        <v>584.19060000000013</v>
      </c>
    </row>
    <row r="7904" spans="1:21" x14ac:dyDescent="0.35">
      <c r="A7904" t="s">
        <v>2048</v>
      </c>
      <c r="B7904" t="s">
        <v>3239</v>
      </c>
      <c r="C7904" t="str">
        <f>SUBSTITUTE(Table1[[#This Row],[Fuel]],", ",",")</f>
        <v>fossil gas: natural gas</v>
      </c>
      <c r="D7904" t="s">
        <v>3239</v>
      </c>
      <c r="H7904" t="s">
        <v>3436</v>
      </c>
      <c r="I7904">
        <v>60</v>
      </c>
      <c r="J7904" t="s">
        <v>3446</v>
      </c>
      <c r="K7904">
        <v>2009</v>
      </c>
      <c r="L7904" t="s">
        <v>29</v>
      </c>
      <c r="M7904" t="s">
        <v>29</v>
      </c>
      <c r="N7904">
        <v>22.67022</v>
      </c>
      <c r="O7904">
        <v>39.058489999999999</v>
      </c>
      <c r="P7904" t="s">
        <v>3580</v>
      </c>
      <c r="Q7904" s="3">
        <f>Table1[[#This Row],[Capacity (MW)]]*0.395*8760*10^-6</f>
        <v>0.20761200000000002</v>
      </c>
      <c r="R7904" s="3" cm="1">
        <f t="array" ref="R7904">AVERAGE(VLOOKUP(_xlfn.TEXTSPLIT(Table1[[#This Row],[Fuel (no space after comma)]], ","), FuelList_Final_EF!$A$2:$B$65, 2, FALSE))</f>
        <v>53.06</v>
      </c>
      <c r="S7904" s="3">
        <f>Table1[[#This Row],[Generation (TWh)]]*10^9*VLOOKUP(Table1[[#This Row],[Turbine/Engine Technology]],Technology_HR!$A$2:$B$11,2,FALSE)*10^-6</f>
        <v>2285808.1200000006</v>
      </c>
      <c r="T7904" s="5">
        <f>Table1[[#This Row],[Fuel Consumption (mmBtu)]]*Table1[[#This Row],[Emission Factor (kg CO2/ mmBtu)]]*10^3</f>
        <v>121284978847.20004</v>
      </c>
      <c r="U7904" s="3">
        <f>Table1[[#This Row],[Emissions (g CO2)]]/(Table1[[#This Row],[Generation (TWh)]]*10^9)</f>
        <v>584.19060000000013</v>
      </c>
    </row>
    <row r="7905" spans="1:21" x14ac:dyDescent="0.35">
      <c r="A7905" t="s">
        <v>2048</v>
      </c>
      <c r="B7905" t="s">
        <v>3239</v>
      </c>
      <c r="C7905" t="str">
        <f>SUBSTITUTE(Table1[[#This Row],[Fuel]],", ",",")</f>
        <v>fossil gas: natural gas</v>
      </c>
      <c r="D7905" t="s">
        <v>3239</v>
      </c>
      <c r="H7905" t="s">
        <v>3436</v>
      </c>
      <c r="I7905">
        <v>60</v>
      </c>
      <c r="J7905" t="s">
        <v>3446</v>
      </c>
      <c r="K7905">
        <v>2009</v>
      </c>
      <c r="L7905" t="s">
        <v>29</v>
      </c>
      <c r="M7905" t="s">
        <v>29</v>
      </c>
      <c r="N7905">
        <v>22.67022</v>
      </c>
      <c r="O7905">
        <v>39.058489999999999</v>
      </c>
      <c r="P7905" t="s">
        <v>3580</v>
      </c>
      <c r="Q7905" s="3">
        <f>Table1[[#This Row],[Capacity (MW)]]*0.395*8760*10^-6</f>
        <v>0.20761200000000002</v>
      </c>
      <c r="R7905" s="3" cm="1">
        <f t="array" ref="R7905">AVERAGE(VLOOKUP(_xlfn.TEXTSPLIT(Table1[[#This Row],[Fuel (no space after comma)]], ","), FuelList_Final_EF!$A$2:$B$65, 2, FALSE))</f>
        <v>53.06</v>
      </c>
      <c r="S7905" s="3">
        <f>Table1[[#This Row],[Generation (TWh)]]*10^9*VLOOKUP(Table1[[#This Row],[Turbine/Engine Technology]],Technology_HR!$A$2:$B$11,2,FALSE)*10^-6</f>
        <v>2285808.1200000006</v>
      </c>
      <c r="T7905" s="5">
        <f>Table1[[#This Row],[Fuel Consumption (mmBtu)]]*Table1[[#This Row],[Emission Factor (kg CO2/ mmBtu)]]*10^3</f>
        <v>121284978847.20004</v>
      </c>
      <c r="U7905" s="3">
        <f>Table1[[#This Row],[Emissions (g CO2)]]/(Table1[[#This Row],[Generation (TWh)]]*10^9)</f>
        <v>584.19060000000013</v>
      </c>
    </row>
    <row r="7906" spans="1:21" x14ac:dyDescent="0.35">
      <c r="A7906" t="s">
        <v>2048</v>
      </c>
      <c r="B7906" t="s">
        <v>3239</v>
      </c>
      <c r="C7906" t="str">
        <f>SUBSTITUTE(Table1[[#This Row],[Fuel]],", ",",")</f>
        <v>fossil gas: natural gas</v>
      </c>
      <c r="D7906" t="s">
        <v>3239</v>
      </c>
      <c r="H7906" t="s">
        <v>3436</v>
      </c>
      <c r="I7906">
        <v>60</v>
      </c>
      <c r="J7906" t="s">
        <v>3446</v>
      </c>
      <c r="K7906">
        <v>2009</v>
      </c>
      <c r="L7906" t="s">
        <v>29</v>
      </c>
      <c r="M7906" t="s">
        <v>29</v>
      </c>
      <c r="N7906">
        <v>22.67022</v>
      </c>
      <c r="O7906">
        <v>39.058489999999999</v>
      </c>
      <c r="P7906" t="s">
        <v>3580</v>
      </c>
      <c r="Q7906" s="3">
        <f>Table1[[#This Row],[Capacity (MW)]]*0.395*8760*10^-6</f>
        <v>0.20761200000000002</v>
      </c>
      <c r="R7906" s="3" cm="1">
        <f t="array" ref="R7906">AVERAGE(VLOOKUP(_xlfn.TEXTSPLIT(Table1[[#This Row],[Fuel (no space after comma)]], ","), FuelList_Final_EF!$A$2:$B$65, 2, FALSE))</f>
        <v>53.06</v>
      </c>
      <c r="S7906" s="3">
        <f>Table1[[#This Row],[Generation (TWh)]]*10^9*VLOOKUP(Table1[[#This Row],[Turbine/Engine Technology]],Technology_HR!$A$2:$B$11,2,FALSE)*10^-6</f>
        <v>2285808.1200000006</v>
      </c>
      <c r="T7906" s="5">
        <f>Table1[[#This Row],[Fuel Consumption (mmBtu)]]*Table1[[#This Row],[Emission Factor (kg CO2/ mmBtu)]]*10^3</f>
        <v>121284978847.20004</v>
      </c>
      <c r="U7906" s="3">
        <f>Table1[[#This Row],[Emissions (g CO2)]]/(Table1[[#This Row],[Generation (TWh)]]*10^9)</f>
        <v>584.19060000000013</v>
      </c>
    </row>
    <row r="7907" spans="1:21" x14ac:dyDescent="0.35">
      <c r="A7907" t="s">
        <v>2048</v>
      </c>
      <c r="B7907" t="s">
        <v>3239</v>
      </c>
      <c r="C7907" t="str">
        <f>SUBSTITUTE(Table1[[#This Row],[Fuel]],", ",",")</f>
        <v>fossil gas: natural gas</v>
      </c>
      <c r="D7907" t="s">
        <v>3239</v>
      </c>
      <c r="H7907" t="s">
        <v>3436</v>
      </c>
      <c r="I7907">
        <v>60</v>
      </c>
      <c r="J7907" t="s">
        <v>3446</v>
      </c>
      <c r="K7907">
        <v>2009</v>
      </c>
      <c r="L7907" t="s">
        <v>29</v>
      </c>
      <c r="M7907" t="s">
        <v>29</v>
      </c>
      <c r="N7907">
        <v>22.67022</v>
      </c>
      <c r="O7907">
        <v>39.058489999999999</v>
      </c>
      <c r="P7907" t="s">
        <v>3580</v>
      </c>
      <c r="Q7907" s="3">
        <f>Table1[[#This Row],[Capacity (MW)]]*0.395*8760*10^-6</f>
        <v>0.20761200000000002</v>
      </c>
      <c r="R7907" s="3" cm="1">
        <f t="array" ref="R7907">AVERAGE(VLOOKUP(_xlfn.TEXTSPLIT(Table1[[#This Row],[Fuel (no space after comma)]], ","), FuelList_Final_EF!$A$2:$B$65, 2, FALSE))</f>
        <v>53.06</v>
      </c>
      <c r="S7907" s="3">
        <f>Table1[[#This Row],[Generation (TWh)]]*10^9*VLOOKUP(Table1[[#This Row],[Turbine/Engine Technology]],Technology_HR!$A$2:$B$11,2,FALSE)*10^-6</f>
        <v>2285808.1200000006</v>
      </c>
      <c r="T7907" s="5">
        <f>Table1[[#This Row],[Fuel Consumption (mmBtu)]]*Table1[[#This Row],[Emission Factor (kg CO2/ mmBtu)]]*10^3</f>
        <v>121284978847.20004</v>
      </c>
      <c r="U7907" s="3">
        <f>Table1[[#This Row],[Emissions (g CO2)]]/(Table1[[#This Row],[Generation (TWh)]]*10^9)</f>
        <v>584.19060000000013</v>
      </c>
    </row>
    <row r="7908" spans="1:21" x14ac:dyDescent="0.35">
      <c r="A7908" t="s">
        <v>2048</v>
      </c>
      <c r="B7908" t="s">
        <v>3239</v>
      </c>
      <c r="C7908" t="str">
        <f>SUBSTITUTE(Table1[[#This Row],[Fuel]],", ",",")</f>
        <v>fossil gas: natural gas</v>
      </c>
      <c r="D7908" t="s">
        <v>3239</v>
      </c>
      <c r="H7908" t="s">
        <v>3436</v>
      </c>
      <c r="I7908">
        <v>60</v>
      </c>
      <c r="J7908" t="s">
        <v>3446</v>
      </c>
      <c r="K7908">
        <v>2009</v>
      </c>
      <c r="L7908" t="s">
        <v>29</v>
      </c>
      <c r="M7908" t="s">
        <v>29</v>
      </c>
      <c r="N7908">
        <v>22.67022</v>
      </c>
      <c r="O7908">
        <v>39.058489999999999</v>
      </c>
      <c r="P7908" t="s">
        <v>3580</v>
      </c>
      <c r="Q7908" s="3">
        <f>Table1[[#This Row],[Capacity (MW)]]*0.395*8760*10^-6</f>
        <v>0.20761200000000002</v>
      </c>
      <c r="R7908" s="3" cm="1">
        <f t="array" ref="R7908">AVERAGE(VLOOKUP(_xlfn.TEXTSPLIT(Table1[[#This Row],[Fuel (no space after comma)]], ","), FuelList_Final_EF!$A$2:$B$65, 2, FALSE))</f>
        <v>53.06</v>
      </c>
      <c r="S7908" s="3">
        <f>Table1[[#This Row],[Generation (TWh)]]*10^9*VLOOKUP(Table1[[#This Row],[Turbine/Engine Technology]],Technology_HR!$A$2:$B$11,2,FALSE)*10^-6</f>
        <v>2285808.1200000006</v>
      </c>
      <c r="T7908" s="5">
        <f>Table1[[#This Row],[Fuel Consumption (mmBtu)]]*Table1[[#This Row],[Emission Factor (kg CO2/ mmBtu)]]*10^3</f>
        <v>121284978847.20004</v>
      </c>
      <c r="U7908" s="3">
        <f>Table1[[#This Row],[Emissions (g CO2)]]/(Table1[[#This Row],[Generation (TWh)]]*10^9)</f>
        <v>584.19060000000013</v>
      </c>
    </row>
    <row r="7909" spans="1:21" x14ac:dyDescent="0.35">
      <c r="A7909" t="s">
        <v>2048</v>
      </c>
      <c r="B7909" t="s">
        <v>3239</v>
      </c>
      <c r="C7909" t="str">
        <f>SUBSTITUTE(Table1[[#This Row],[Fuel]],", ",",")</f>
        <v>fossil gas: natural gas</v>
      </c>
      <c r="D7909" t="s">
        <v>3239</v>
      </c>
      <c r="H7909" t="s">
        <v>3436</v>
      </c>
      <c r="I7909">
        <v>60</v>
      </c>
      <c r="J7909" t="s">
        <v>3446</v>
      </c>
      <c r="K7909">
        <v>2009</v>
      </c>
      <c r="L7909" t="s">
        <v>29</v>
      </c>
      <c r="M7909" t="s">
        <v>29</v>
      </c>
      <c r="N7909">
        <v>22.67022</v>
      </c>
      <c r="O7909">
        <v>39.058489999999999</v>
      </c>
      <c r="P7909" t="s">
        <v>3580</v>
      </c>
      <c r="Q7909" s="3">
        <f>Table1[[#This Row],[Capacity (MW)]]*0.395*8760*10^-6</f>
        <v>0.20761200000000002</v>
      </c>
      <c r="R7909" s="3" cm="1">
        <f t="array" ref="R7909">AVERAGE(VLOOKUP(_xlfn.TEXTSPLIT(Table1[[#This Row],[Fuel (no space after comma)]], ","), FuelList_Final_EF!$A$2:$B$65, 2, FALSE))</f>
        <v>53.06</v>
      </c>
      <c r="S7909" s="3">
        <f>Table1[[#This Row],[Generation (TWh)]]*10^9*VLOOKUP(Table1[[#This Row],[Turbine/Engine Technology]],Technology_HR!$A$2:$B$11,2,FALSE)*10^-6</f>
        <v>2285808.1200000006</v>
      </c>
      <c r="T7909" s="5">
        <f>Table1[[#This Row],[Fuel Consumption (mmBtu)]]*Table1[[#This Row],[Emission Factor (kg CO2/ mmBtu)]]*10^3</f>
        <v>121284978847.20004</v>
      </c>
      <c r="U7909" s="3">
        <f>Table1[[#This Row],[Emissions (g CO2)]]/(Table1[[#This Row],[Generation (TWh)]]*10^9)</f>
        <v>584.19060000000013</v>
      </c>
    </row>
    <row r="7910" spans="1:21" x14ac:dyDescent="0.35">
      <c r="A7910" t="s">
        <v>2048</v>
      </c>
      <c r="B7910" t="s">
        <v>3239</v>
      </c>
      <c r="C7910" t="str">
        <f>SUBSTITUTE(Table1[[#This Row],[Fuel]],", ",",")</f>
        <v>fossil gas: natural gas</v>
      </c>
      <c r="D7910" t="s">
        <v>3239</v>
      </c>
      <c r="H7910" t="s">
        <v>3436</v>
      </c>
      <c r="I7910">
        <v>60</v>
      </c>
      <c r="J7910" t="s">
        <v>3446</v>
      </c>
      <c r="K7910">
        <v>2009</v>
      </c>
      <c r="L7910" t="s">
        <v>29</v>
      </c>
      <c r="M7910" t="s">
        <v>29</v>
      </c>
      <c r="N7910">
        <v>22.67022</v>
      </c>
      <c r="O7910">
        <v>39.058489999999999</v>
      </c>
      <c r="P7910" t="s">
        <v>3580</v>
      </c>
      <c r="Q7910" s="3">
        <f>Table1[[#This Row],[Capacity (MW)]]*0.395*8760*10^-6</f>
        <v>0.20761200000000002</v>
      </c>
      <c r="R7910" s="3" cm="1">
        <f t="array" ref="R7910">AVERAGE(VLOOKUP(_xlfn.TEXTSPLIT(Table1[[#This Row],[Fuel (no space after comma)]], ","), FuelList_Final_EF!$A$2:$B$65, 2, FALSE))</f>
        <v>53.06</v>
      </c>
      <c r="S7910" s="3">
        <f>Table1[[#This Row],[Generation (TWh)]]*10^9*VLOOKUP(Table1[[#This Row],[Turbine/Engine Technology]],Technology_HR!$A$2:$B$11,2,FALSE)*10^-6</f>
        <v>2285808.1200000006</v>
      </c>
      <c r="T7910" s="5">
        <f>Table1[[#This Row],[Fuel Consumption (mmBtu)]]*Table1[[#This Row],[Emission Factor (kg CO2/ mmBtu)]]*10^3</f>
        <v>121284978847.20004</v>
      </c>
      <c r="U7910" s="3">
        <f>Table1[[#This Row],[Emissions (g CO2)]]/(Table1[[#This Row],[Generation (TWh)]]*10^9)</f>
        <v>584.19060000000013</v>
      </c>
    </row>
    <row r="7911" spans="1:21" x14ac:dyDescent="0.35">
      <c r="A7911" t="s">
        <v>2048</v>
      </c>
      <c r="B7911" t="s">
        <v>3239</v>
      </c>
      <c r="C7911" t="str">
        <f>SUBSTITUTE(Table1[[#This Row],[Fuel]],", ",",")</f>
        <v>fossil gas: natural gas</v>
      </c>
      <c r="D7911" t="s">
        <v>3239</v>
      </c>
      <c r="H7911" t="s">
        <v>3436</v>
      </c>
      <c r="I7911">
        <v>60</v>
      </c>
      <c r="J7911" t="s">
        <v>3446</v>
      </c>
      <c r="K7911">
        <v>2010</v>
      </c>
      <c r="L7911" t="s">
        <v>29</v>
      </c>
      <c r="M7911" t="s">
        <v>29</v>
      </c>
      <c r="N7911">
        <v>22.67022</v>
      </c>
      <c r="O7911">
        <v>39.058489999999999</v>
      </c>
      <c r="P7911" t="s">
        <v>3580</v>
      </c>
      <c r="Q7911" s="3">
        <f>Table1[[#This Row],[Capacity (MW)]]*0.395*8760*10^-6</f>
        <v>0.20761200000000002</v>
      </c>
      <c r="R7911" s="3" cm="1">
        <f t="array" ref="R7911">AVERAGE(VLOOKUP(_xlfn.TEXTSPLIT(Table1[[#This Row],[Fuel (no space after comma)]], ","), FuelList_Final_EF!$A$2:$B$65, 2, FALSE))</f>
        <v>53.06</v>
      </c>
      <c r="S7911" s="3">
        <f>Table1[[#This Row],[Generation (TWh)]]*10^9*VLOOKUP(Table1[[#This Row],[Turbine/Engine Technology]],Technology_HR!$A$2:$B$11,2,FALSE)*10^-6</f>
        <v>2285808.1200000006</v>
      </c>
      <c r="T7911" s="5">
        <f>Table1[[#This Row],[Fuel Consumption (mmBtu)]]*Table1[[#This Row],[Emission Factor (kg CO2/ mmBtu)]]*10^3</f>
        <v>121284978847.20004</v>
      </c>
      <c r="U7911" s="3">
        <f>Table1[[#This Row],[Emissions (g CO2)]]/(Table1[[#This Row],[Generation (TWh)]]*10^9)</f>
        <v>584.19060000000013</v>
      </c>
    </row>
    <row r="7912" spans="1:21" x14ac:dyDescent="0.35">
      <c r="A7912" t="s">
        <v>2048</v>
      </c>
      <c r="B7912" t="s">
        <v>3239</v>
      </c>
      <c r="C7912" t="str">
        <f>SUBSTITUTE(Table1[[#This Row],[Fuel]],", ",",")</f>
        <v>fossil gas: natural gas</v>
      </c>
      <c r="D7912" t="s">
        <v>3239</v>
      </c>
      <c r="H7912" t="s">
        <v>3436</v>
      </c>
      <c r="I7912">
        <v>60</v>
      </c>
      <c r="J7912" t="s">
        <v>3446</v>
      </c>
      <c r="K7912">
        <v>2010</v>
      </c>
      <c r="L7912" t="s">
        <v>29</v>
      </c>
      <c r="M7912" t="s">
        <v>29</v>
      </c>
      <c r="N7912">
        <v>22.67022</v>
      </c>
      <c r="O7912">
        <v>39.058489999999999</v>
      </c>
      <c r="P7912" t="s">
        <v>3580</v>
      </c>
      <c r="Q7912" s="3">
        <f>Table1[[#This Row],[Capacity (MW)]]*0.395*8760*10^-6</f>
        <v>0.20761200000000002</v>
      </c>
      <c r="R7912" s="3" cm="1">
        <f t="array" ref="R7912">AVERAGE(VLOOKUP(_xlfn.TEXTSPLIT(Table1[[#This Row],[Fuel (no space after comma)]], ","), FuelList_Final_EF!$A$2:$B$65, 2, FALSE))</f>
        <v>53.06</v>
      </c>
      <c r="S7912" s="3">
        <f>Table1[[#This Row],[Generation (TWh)]]*10^9*VLOOKUP(Table1[[#This Row],[Turbine/Engine Technology]],Technology_HR!$A$2:$B$11,2,FALSE)*10^-6</f>
        <v>2285808.1200000006</v>
      </c>
      <c r="T7912" s="5">
        <f>Table1[[#This Row],[Fuel Consumption (mmBtu)]]*Table1[[#This Row],[Emission Factor (kg CO2/ mmBtu)]]*10^3</f>
        <v>121284978847.20004</v>
      </c>
      <c r="U7912" s="3">
        <f>Table1[[#This Row],[Emissions (g CO2)]]/(Table1[[#This Row],[Generation (TWh)]]*10^9)</f>
        <v>584.19060000000013</v>
      </c>
    </row>
    <row r="7913" spans="1:21" x14ac:dyDescent="0.35">
      <c r="A7913" t="s">
        <v>2048</v>
      </c>
      <c r="B7913" t="s">
        <v>3239</v>
      </c>
      <c r="C7913" t="str">
        <f>SUBSTITUTE(Table1[[#This Row],[Fuel]],", ",",")</f>
        <v>fossil gas: natural gas</v>
      </c>
      <c r="D7913" t="s">
        <v>3239</v>
      </c>
      <c r="H7913" t="s">
        <v>3436</v>
      </c>
      <c r="I7913">
        <v>60</v>
      </c>
      <c r="J7913" t="s">
        <v>3446</v>
      </c>
      <c r="K7913">
        <v>2010</v>
      </c>
      <c r="L7913" t="s">
        <v>29</v>
      </c>
      <c r="M7913" t="s">
        <v>29</v>
      </c>
      <c r="N7913">
        <v>22.67022</v>
      </c>
      <c r="O7913">
        <v>39.058489999999999</v>
      </c>
      <c r="P7913" t="s">
        <v>3580</v>
      </c>
      <c r="Q7913" s="3">
        <f>Table1[[#This Row],[Capacity (MW)]]*0.395*8760*10^-6</f>
        <v>0.20761200000000002</v>
      </c>
      <c r="R7913" s="3" cm="1">
        <f t="array" ref="R7913">AVERAGE(VLOOKUP(_xlfn.TEXTSPLIT(Table1[[#This Row],[Fuel (no space after comma)]], ","), FuelList_Final_EF!$A$2:$B$65, 2, FALSE))</f>
        <v>53.06</v>
      </c>
      <c r="S7913" s="3">
        <f>Table1[[#This Row],[Generation (TWh)]]*10^9*VLOOKUP(Table1[[#This Row],[Turbine/Engine Technology]],Technology_HR!$A$2:$B$11,2,FALSE)*10^-6</f>
        <v>2285808.1200000006</v>
      </c>
      <c r="T7913" s="5">
        <f>Table1[[#This Row],[Fuel Consumption (mmBtu)]]*Table1[[#This Row],[Emission Factor (kg CO2/ mmBtu)]]*10^3</f>
        <v>121284978847.20004</v>
      </c>
      <c r="U7913" s="3">
        <f>Table1[[#This Row],[Emissions (g CO2)]]/(Table1[[#This Row],[Generation (TWh)]]*10^9)</f>
        <v>584.19060000000013</v>
      </c>
    </row>
    <row r="7914" spans="1:21" x14ac:dyDescent="0.35">
      <c r="A7914" t="s">
        <v>2048</v>
      </c>
      <c r="B7914" t="s">
        <v>3239</v>
      </c>
      <c r="C7914" t="str">
        <f>SUBSTITUTE(Table1[[#This Row],[Fuel]],", ",",")</f>
        <v>fossil gas: natural gas</v>
      </c>
      <c r="D7914" t="s">
        <v>3239</v>
      </c>
      <c r="H7914" t="s">
        <v>3436</v>
      </c>
      <c r="I7914">
        <v>60</v>
      </c>
      <c r="J7914" t="s">
        <v>3446</v>
      </c>
      <c r="K7914">
        <v>2010</v>
      </c>
      <c r="L7914" t="s">
        <v>29</v>
      </c>
      <c r="M7914" t="s">
        <v>29</v>
      </c>
      <c r="N7914">
        <v>22.67022</v>
      </c>
      <c r="O7914">
        <v>39.058489999999999</v>
      </c>
      <c r="P7914" t="s">
        <v>3580</v>
      </c>
      <c r="Q7914" s="3">
        <f>Table1[[#This Row],[Capacity (MW)]]*0.395*8760*10^-6</f>
        <v>0.20761200000000002</v>
      </c>
      <c r="R7914" s="3" cm="1">
        <f t="array" ref="R7914">AVERAGE(VLOOKUP(_xlfn.TEXTSPLIT(Table1[[#This Row],[Fuel (no space after comma)]], ","), FuelList_Final_EF!$A$2:$B$65, 2, FALSE))</f>
        <v>53.06</v>
      </c>
      <c r="S7914" s="3">
        <f>Table1[[#This Row],[Generation (TWh)]]*10^9*VLOOKUP(Table1[[#This Row],[Turbine/Engine Technology]],Technology_HR!$A$2:$B$11,2,FALSE)*10^-6</f>
        <v>2285808.1200000006</v>
      </c>
      <c r="T7914" s="5">
        <f>Table1[[#This Row],[Fuel Consumption (mmBtu)]]*Table1[[#This Row],[Emission Factor (kg CO2/ mmBtu)]]*10^3</f>
        <v>121284978847.20004</v>
      </c>
      <c r="U7914" s="3">
        <f>Table1[[#This Row],[Emissions (g CO2)]]/(Table1[[#This Row],[Generation (TWh)]]*10^9)</f>
        <v>584.19060000000013</v>
      </c>
    </row>
    <row r="7915" spans="1:21" x14ac:dyDescent="0.35">
      <c r="A7915" t="s">
        <v>2048</v>
      </c>
      <c r="B7915" t="s">
        <v>3239</v>
      </c>
      <c r="C7915" t="str">
        <f>SUBSTITUTE(Table1[[#This Row],[Fuel]],", ",",")</f>
        <v>fossil gas: natural gas</v>
      </c>
      <c r="D7915" t="s">
        <v>3239</v>
      </c>
      <c r="H7915" t="s">
        <v>3436</v>
      </c>
      <c r="I7915">
        <v>60</v>
      </c>
      <c r="J7915" t="s">
        <v>3446</v>
      </c>
      <c r="K7915">
        <v>2010</v>
      </c>
      <c r="L7915" t="s">
        <v>29</v>
      </c>
      <c r="M7915" t="s">
        <v>29</v>
      </c>
      <c r="N7915">
        <v>22.67022</v>
      </c>
      <c r="O7915">
        <v>39.058489999999999</v>
      </c>
      <c r="P7915" t="s">
        <v>3580</v>
      </c>
      <c r="Q7915" s="3">
        <f>Table1[[#This Row],[Capacity (MW)]]*0.395*8760*10^-6</f>
        <v>0.20761200000000002</v>
      </c>
      <c r="R7915" s="3" cm="1">
        <f t="array" ref="R7915">AVERAGE(VLOOKUP(_xlfn.TEXTSPLIT(Table1[[#This Row],[Fuel (no space after comma)]], ","), FuelList_Final_EF!$A$2:$B$65, 2, FALSE))</f>
        <v>53.06</v>
      </c>
      <c r="S7915" s="3">
        <f>Table1[[#This Row],[Generation (TWh)]]*10^9*VLOOKUP(Table1[[#This Row],[Turbine/Engine Technology]],Technology_HR!$A$2:$B$11,2,FALSE)*10^-6</f>
        <v>2285808.1200000006</v>
      </c>
      <c r="T7915" s="5">
        <f>Table1[[#This Row],[Fuel Consumption (mmBtu)]]*Table1[[#This Row],[Emission Factor (kg CO2/ mmBtu)]]*10^3</f>
        <v>121284978847.20004</v>
      </c>
      <c r="U7915" s="3">
        <f>Table1[[#This Row],[Emissions (g CO2)]]/(Table1[[#This Row],[Generation (TWh)]]*10^9)</f>
        <v>584.19060000000013</v>
      </c>
    </row>
    <row r="7916" spans="1:21" x14ac:dyDescent="0.35">
      <c r="A7916" t="s">
        <v>2048</v>
      </c>
      <c r="B7916" t="s">
        <v>3239</v>
      </c>
      <c r="C7916" t="str">
        <f>SUBSTITUTE(Table1[[#This Row],[Fuel]],", ",",")</f>
        <v>fossil gas: natural gas</v>
      </c>
      <c r="D7916" t="s">
        <v>3239</v>
      </c>
      <c r="H7916" t="s">
        <v>3436</v>
      </c>
      <c r="I7916">
        <v>60</v>
      </c>
      <c r="J7916" t="s">
        <v>3446</v>
      </c>
      <c r="K7916">
        <v>2010</v>
      </c>
      <c r="L7916" t="s">
        <v>29</v>
      </c>
      <c r="M7916" t="s">
        <v>29</v>
      </c>
      <c r="N7916">
        <v>22.67022</v>
      </c>
      <c r="O7916">
        <v>39.058489999999999</v>
      </c>
      <c r="P7916" t="s">
        <v>3580</v>
      </c>
      <c r="Q7916" s="3">
        <f>Table1[[#This Row],[Capacity (MW)]]*0.395*8760*10^-6</f>
        <v>0.20761200000000002</v>
      </c>
      <c r="R7916" s="3" cm="1">
        <f t="array" ref="R7916">AVERAGE(VLOOKUP(_xlfn.TEXTSPLIT(Table1[[#This Row],[Fuel (no space after comma)]], ","), FuelList_Final_EF!$A$2:$B$65, 2, FALSE))</f>
        <v>53.06</v>
      </c>
      <c r="S7916" s="3">
        <f>Table1[[#This Row],[Generation (TWh)]]*10^9*VLOOKUP(Table1[[#This Row],[Turbine/Engine Technology]],Technology_HR!$A$2:$B$11,2,FALSE)*10^-6</f>
        <v>2285808.1200000006</v>
      </c>
      <c r="T7916" s="5">
        <f>Table1[[#This Row],[Fuel Consumption (mmBtu)]]*Table1[[#This Row],[Emission Factor (kg CO2/ mmBtu)]]*10^3</f>
        <v>121284978847.20004</v>
      </c>
      <c r="U7916" s="3">
        <f>Table1[[#This Row],[Emissions (g CO2)]]/(Table1[[#This Row],[Generation (TWh)]]*10^9)</f>
        <v>584.19060000000013</v>
      </c>
    </row>
    <row r="7917" spans="1:21" x14ac:dyDescent="0.35">
      <c r="A7917" t="s">
        <v>2048</v>
      </c>
      <c r="B7917" t="s">
        <v>3239</v>
      </c>
      <c r="C7917" t="str">
        <f>SUBSTITUTE(Table1[[#This Row],[Fuel]],", ",",")</f>
        <v>fossil gas: natural gas</v>
      </c>
      <c r="D7917" t="s">
        <v>3239</v>
      </c>
      <c r="H7917" t="s">
        <v>3436</v>
      </c>
      <c r="I7917">
        <v>60</v>
      </c>
      <c r="J7917" t="s">
        <v>3446</v>
      </c>
      <c r="K7917">
        <v>2010</v>
      </c>
      <c r="L7917" t="s">
        <v>29</v>
      </c>
      <c r="M7917" t="s">
        <v>29</v>
      </c>
      <c r="N7917">
        <v>22.67022</v>
      </c>
      <c r="O7917">
        <v>39.058489999999999</v>
      </c>
      <c r="P7917" t="s">
        <v>3580</v>
      </c>
      <c r="Q7917" s="3">
        <f>Table1[[#This Row],[Capacity (MW)]]*0.395*8760*10^-6</f>
        <v>0.20761200000000002</v>
      </c>
      <c r="R7917" s="3" cm="1">
        <f t="array" ref="R7917">AVERAGE(VLOOKUP(_xlfn.TEXTSPLIT(Table1[[#This Row],[Fuel (no space after comma)]], ","), FuelList_Final_EF!$A$2:$B$65, 2, FALSE))</f>
        <v>53.06</v>
      </c>
      <c r="S7917" s="3">
        <f>Table1[[#This Row],[Generation (TWh)]]*10^9*VLOOKUP(Table1[[#This Row],[Turbine/Engine Technology]],Technology_HR!$A$2:$B$11,2,FALSE)*10^-6</f>
        <v>2285808.1200000006</v>
      </c>
      <c r="T7917" s="5">
        <f>Table1[[#This Row],[Fuel Consumption (mmBtu)]]*Table1[[#This Row],[Emission Factor (kg CO2/ mmBtu)]]*10^3</f>
        <v>121284978847.20004</v>
      </c>
      <c r="U7917" s="3">
        <f>Table1[[#This Row],[Emissions (g CO2)]]/(Table1[[#This Row],[Generation (TWh)]]*10^9)</f>
        <v>584.19060000000013</v>
      </c>
    </row>
    <row r="7918" spans="1:21" x14ac:dyDescent="0.35">
      <c r="A7918" t="s">
        <v>2048</v>
      </c>
      <c r="B7918" t="s">
        <v>3239</v>
      </c>
      <c r="C7918" t="str">
        <f>SUBSTITUTE(Table1[[#This Row],[Fuel]],", ",",")</f>
        <v>fossil gas: natural gas</v>
      </c>
      <c r="D7918" t="s">
        <v>3239</v>
      </c>
      <c r="H7918" t="s">
        <v>3436</v>
      </c>
      <c r="I7918">
        <v>60</v>
      </c>
      <c r="J7918" t="s">
        <v>3446</v>
      </c>
      <c r="K7918">
        <v>2010</v>
      </c>
      <c r="L7918" t="s">
        <v>29</v>
      </c>
      <c r="M7918" t="s">
        <v>29</v>
      </c>
      <c r="N7918">
        <v>22.67022</v>
      </c>
      <c r="O7918">
        <v>39.058489999999999</v>
      </c>
      <c r="P7918" t="s">
        <v>3580</v>
      </c>
      <c r="Q7918" s="3">
        <f>Table1[[#This Row],[Capacity (MW)]]*0.395*8760*10^-6</f>
        <v>0.20761200000000002</v>
      </c>
      <c r="R7918" s="3" cm="1">
        <f t="array" ref="R7918">AVERAGE(VLOOKUP(_xlfn.TEXTSPLIT(Table1[[#This Row],[Fuel (no space after comma)]], ","), FuelList_Final_EF!$A$2:$B$65, 2, FALSE))</f>
        <v>53.06</v>
      </c>
      <c r="S7918" s="3">
        <f>Table1[[#This Row],[Generation (TWh)]]*10^9*VLOOKUP(Table1[[#This Row],[Turbine/Engine Technology]],Technology_HR!$A$2:$B$11,2,FALSE)*10^-6</f>
        <v>2285808.1200000006</v>
      </c>
      <c r="T7918" s="5">
        <f>Table1[[#This Row],[Fuel Consumption (mmBtu)]]*Table1[[#This Row],[Emission Factor (kg CO2/ mmBtu)]]*10^3</f>
        <v>121284978847.20004</v>
      </c>
      <c r="U7918" s="3">
        <f>Table1[[#This Row],[Emissions (g CO2)]]/(Table1[[#This Row],[Generation (TWh)]]*10^9)</f>
        <v>584.19060000000013</v>
      </c>
    </row>
    <row r="7919" spans="1:21" x14ac:dyDescent="0.35">
      <c r="A7919" t="s">
        <v>2048</v>
      </c>
      <c r="B7919" t="s">
        <v>3239</v>
      </c>
      <c r="C7919" t="str">
        <f>SUBSTITUTE(Table1[[#This Row],[Fuel]],", ",",")</f>
        <v>fossil gas: natural gas</v>
      </c>
      <c r="D7919" t="s">
        <v>3239</v>
      </c>
      <c r="H7919" t="s">
        <v>3436</v>
      </c>
      <c r="I7919">
        <v>60</v>
      </c>
      <c r="J7919" t="s">
        <v>3446</v>
      </c>
      <c r="K7919">
        <v>2010</v>
      </c>
      <c r="L7919" t="s">
        <v>29</v>
      </c>
      <c r="M7919" t="s">
        <v>29</v>
      </c>
      <c r="N7919">
        <v>22.67022</v>
      </c>
      <c r="O7919">
        <v>39.058489999999999</v>
      </c>
      <c r="P7919" t="s">
        <v>3580</v>
      </c>
      <c r="Q7919" s="3">
        <f>Table1[[#This Row],[Capacity (MW)]]*0.395*8760*10^-6</f>
        <v>0.20761200000000002</v>
      </c>
      <c r="R7919" s="3" cm="1">
        <f t="array" ref="R7919">AVERAGE(VLOOKUP(_xlfn.TEXTSPLIT(Table1[[#This Row],[Fuel (no space after comma)]], ","), FuelList_Final_EF!$A$2:$B$65, 2, FALSE))</f>
        <v>53.06</v>
      </c>
      <c r="S7919" s="3">
        <f>Table1[[#This Row],[Generation (TWh)]]*10^9*VLOOKUP(Table1[[#This Row],[Turbine/Engine Technology]],Technology_HR!$A$2:$B$11,2,FALSE)*10^-6</f>
        <v>2285808.1200000006</v>
      </c>
      <c r="T7919" s="5">
        <f>Table1[[#This Row],[Fuel Consumption (mmBtu)]]*Table1[[#This Row],[Emission Factor (kg CO2/ mmBtu)]]*10^3</f>
        <v>121284978847.20004</v>
      </c>
      <c r="U7919" s="3">
        <f>Table1[[#This Row],[Emissions (g CO2)]]/(Table1[[#This Row],[Generation (TWh)]]*10^9)</f>
        <v>584.19060000000013</v>
      </c>
    </row>
    <row r="7920" spans="1:21" x14ac:dyDescent="0.35">
      <c r="A7920" t="s">
        <v>2048</v>
      </c>
      <c r="B7920" t="s">
        <v>3239</v>
      </c>
      <c r="C7920" t="str">
        <f>SUBSTITUTE(Table1[[#This Row],[Fuel]],", ",",")</f>
        <v>fossil gas: natural gas</v>
      </c>
      <c r="D7920" t="s">
        <v>3239</v>
      </c>
      <c r="H7920" t="s">
        <v>3436</v>
      </c>
      <c r="I7920">
        <v>60</v>
      </c>
      <c r="J7920" t="s">
        <v>3446</v>
      </c>
      <c r="K7920">
        <v>2010</v>
      </c>
      <c r="L7920" t="s">
        <v>29</v>
      </c>
      <c r="M7920" t="s">
        <v>29</v>
      </c>
      <c r="N7920">
        <v>22.67022</v>
      </c>
      <c r="O7920">
        <v>39.058489999999999</v>
      </c>
      <c r="P7920" t="s">
        <v>3580</v>
      </c>
      <c r="Q7920" s="3">
        <f>Table1[[#This Row],[Capacity (MW)]]*0.395*8760*10^-6</f>
        <v>0.20761200000000002</v>
      </c>
      <c r="R7920" s="3" cm="1">
        <f t="array" ref="R7920">AVERAGE(VLOOKUP(_xlfn.TEXTSPLIT(Table1[[#This Row],[Fuel (no space after comma)]], ","), FuelList_Final_EF!$A$2:$B$65, 2, FALSE))</f>
        <v>53.06</v>
      </c>
      <c r="S7920" s="3">
        <f>Table1[[#This Row],[Generation (TWh)]]*10^9*VLOOKUP(Table1[[#This Row],[Turbine/Engine Technology]],Technology_HR!$A$2:$B$11,2,FALSE)*10^-6</f>
        <v>2285808.1200000006</v>
      </c>
      <c r="T7920" s="5">
        <f>Table1[[#This Row],[Fuel Consumption (mmBtu)]]*Table1[[#This Row],[Emission Factor (kg CO2/ mmBtu)]]*10^3</f>
        <v>121284978847.20004</v>
      </c>
      <c r="U7920" s="3">
        <f>Table1[[#This Row],[Emissions (g CO2)]]/(Table1[[#This Row],[Generation (TWh)]]*10^9)</f>
        <v>584.19060000000013</v>
      </c>
    </row>
    <row r="7921" spans="1:21" x14ac:dyDescent="0.35">
      <c r="A7921" t="s">
        <v>2048</v>
      </c>
      <c r="B7921" t="s">
        <v>3239</v>
      </c>
      <c r="C7921" t="str">
        <f>SUBSTITUTE(Table1[[#This Row],[Fuel]],", ",",")</f>
        <v>fossil gas: natural gas</v>
      </c>
      <c r="D7921" t="s">
        <v>3239</v>
      </c>
      <c r="H7921" t="s">
        <v>3436</v>
      </c>
      <c r="I7921">
        <v>60</v>
      </c>
      <c r="J7921" t="s">
        <v>3446</v>
      </c>
      <c r="K7921">
        <v>2010</v>
      </c>
      <c r="L7921" t="s">
        <v>29</v>
      </c>
      <c r="M7921" t="s">
        <v>29</v>
      </c>
      <c r="N7921">
        <v>22.67022</v>
      </c>
      <c r="O7921">
        <v>39.058489999999999</v>
      </c>
      <c r="P7921" t="s">
        <v>3580</v>
      </c>
      <c r="Q7921" s="3">
        <f>Table1[[#This Row],[Capacity (MW)]]*0.395*8760*10^-6</f>
        <v>0.20761200000000002</v>
      </c>
      <c r="R7921" s="3" cm="1">
        <f t="array" ref="R7921">AVERAGE(VLOOKUP(_xlfn.TEXTSPLIT(Table1[[#This Row],[Fuel (no space after comma)]], ","), FuelList_Final_EF!$A$2:$B$65, 2, FALSE))</f>
        <v>53.06</v>
      </c>
      <c r="S7921" s="3">
        <f>Table1[[#This Row],[Generation (TWh)]]*10^9*VLOOKUP(Table1[[#This Row],[Turbine/Engine Technology]],Technology_HR!$A$2:$B$11,2,FALSE)*10^-6</f>
        <v>2285808.1200000006</v>
      </c>
      <c r="T7921" s="5">
        <f>Table1[[#This Row],[Fuel Consumption (mmBtu)]]*Table1[[#This Row],[Emission Factor (kg CO2/ mmBtu)]]*10^3</f>
        <v>121284978847.20004</v>
      </c>
      <c r="U7921" s="3">
        <f>Table1[[#This Row],[Emissions (g CO2)]]/(Table1[[#This Row],[Generation (TWh)]]*10^9)</f>
        <v>584.19060000000013</v>
      </c>
    </row>
    <row r="7922" spans="1:21" x14ac:dyDescent="0.35">
      <c r="A7922" t="s">
        <v>2048</v>
      </c>
      <c r="B7922" t="s">
        <v>3239</v>
      </c>
      <c r="C7922" t="str">
        <f>SUBSTITUTE(Table1[[#This Row],[Fuel]],", ",",")</f>
        <v>fossil gas: natural gas</v>
      </c>
      <c r="D7922" t="s">
        <v>3239</v>
      </c>
      <c r="H7922" t="s">
        <v>3436</v>
      </c>
      <c r="I7922">
        <v>60</v>
      </c>
      <c r="J7922" t="s">
        <v>3446</v>
      </c>
      <c r="K7922">
        <v>2010</v>
      </c>
      <c r="L7922" t="s">
        <v>29</v>
      </c>
      <c r="M7922" t="s">
        <v>29</v>
      </c>
      <c r="N7922">
        <v>22.67022</v>
      </c>
      <c r="O7922">
        <v>39.058489999999999</v>
      </c>
      <c r="P7922" t="s">
        <v>3580</v>
      </c>
      <c r="Q7922" s="3">
        <f>Table1[[#This Row],[Capacity (MW)]]*0.395*8760*10^-6</f>
        <v>0.20761200000000002</v>
      </c>
      <c r="R7922" s="3" cm="1">
        <f t="array" ref="R7922">AVERAGE(VLOOKUP(_xlfn.TEXTSPLIT(Table1[[#This Row],[Fuel (no space after comma)]], ","), FuelList_Final_EF!$A$2:$B$65, 2, FALSE))</f>
        <v>53.06</v>
      </c>
      <c r="S7922" s="3">
        <f>Table1[[#This Row],[Generation (TWh)]]*10^9*VLOOKUP(Table1[[#This Row],[Turbine/Engine Technology]],Technology_HR!$A$2:$B$11,2,FALSE)*10^-6</f>
        <v>2285808.1200000006</v>
      </c>
      <c r="T7922" s="5">
        <f>Table1[[#This Row],[Fuel Consumption (mmBtu)]]*Table1[[#This Row],[Emission Factor (kg CO2/ mmBtu)]]*10^3</f>
        <v>121284978847.20004</v>
      </c>
      <c r="U7922" s="3">
        <f>Table1[[#This Row],[Emissions (g CO2)]]/(Table1[[#This Row],[Generation (TWh)]]*10^9)</f>
        <v>584.19060000000013</v>
      </c>
    </row>
    <row r="7923" spans="1:21" x14ac:dyDescent="0.35">
      <c r="A7923" t="s">
        <v>2048</v>
      </c>
      <c r="B7923" t="s">
        <v>3239</v>
      </c>
      <c r="C7923" t="str">
        <f>SUBSTITUTE(Table1[[#This Row],[Fuel]],", ",",")</f>
        <v>fossil gas: natural gas</v>
      </c>
      <c r="D7923" t="s">
        <v>3239</v>
      </c>
      <c r="H7923" t="s">
        <v>3436</v>
      </c>
      <c r="I7923">
        <v>60</v>
      </c>
      <c r="J7923" t="s">
        <v>3446</v>
      </c>
      <c r="K7923">
        <v>2010</v>
      </c>
      <c r="L7923" t="s">
        <v>29</v>
      </c>
      <c r="M7923" t="s">
        <v>29</v>
      </c>
      <c r="N7923">
        <v>22.67022</v>
      </c>
      <c r="O7923">
        <v>39.058489999999999</v>
      </c>
      <c r="P7923" t="s">
        <v>3580</v>
      </c>
      <c r="Q7923" s="3">
        <f>Table1[[#This Row],[Capacity (MW)]]*0.395*8760*10^-6</f>
        <v>0.20761200000000002</v>
      </c>
      <c r="R7923" s="3" cm="1">
        <f t="array" ref="R7923">AVERAGE(VLOOKUP(_xlfn.TEXTSPLIT(Table1[[#This Row],[Fuel (no space after comma)]], ","), FuelList_Final_EF!$A$2:$B$65, 2, FALSE))</f>
        <v>53.06</v>
      </c>
      <c r="S7923" s="3">
        <f>Table1[[#This Row],[Generation (TWh)]]*10^9*VLOOKUP(Table1[[#This Row],[Turbine/Engine Technology]],Technology_HR!$A$2:$B$11,2,FALSE)*10^-6</f>
        <v>2285808.1200000006</v>
      </c>
      <c r="T7923" s="5">
        <f>Table1[[#This Row],[Fuel Consumption (mmBtu)]]*Table1[[#This Row],[Emission Factor (kg CO2/ mmBtu)]]*10^3</f>
        <v>121284978847.20004</v>
      </c>
      <c r="U7923" s="3">
        <f>Table1[[#This Row],[Emissions (g CO2)]]/(Table1[[#This Row],[Generation (TWh)]]*10^9)</f>
        <v>584.19060000000013</v>
      </c>
    </row>
    <row r="7924" spans="1:21" x14ac:dyDescent="0.35">
      <c r="A7924" t="s">
        <v>2048</v>
      </c>
      <c r="B7924" t="s">
        <v>3239</v>
      </c>
      <c r="C7924" t="str">
        <f>SUBSTITUTE(Table1[[#This Row],[Fuel]],", ",",")</f>
        <v>fossil gas: natural gas</v>
      </c>
      <c r="D7924" t="s">
        <v>3239</v>
      </c>
      <c r="H7924" t="s">
        <v>3436</v>
      </c>
      <c r="I7924">
        <v>60</v>
      </c>
      <c r="J7924" t="s">
        <v>3446</v>
      </c>
      <c r="K7924">
        <v>2010</v>
      </c>
      <c r="L7924" t="s">
        <v>29</v>
      </c>
      <c r="M7924" t="s">
        <v>29</v>
      </c>
      <c r="N7924">
        <v>22.67022</v>
      </c>
      <c r="O7924">
        <v>39.058489999999999</v>
      </c>
      <c r="P7924" t="s">
        <v>3580</v>
      </c>
      <c r="Q7924" s="3">
        <f>Table1[[#This Row],[Capacity (MW)]]*0.395*8760*10^-6</f>
        <v>0.20761200000000002</v>
      </c>
      <c r="R7924" s="3" cm="1">
        <f t="array" ref="R7924">AVERAGE(VLOOKUP(_xlfn.TEXTSPLIT(Table1[[#This Row],[Fuel (no space after comma)]], ","), FuelList_Final_EF!$A$2:$B$65, 2, FALSE))</f>
        <v>53.06</v>
      </c>
      <c r="S7924" s="3">
        <f>Table1[[#This Row],[Generation (TWh)]]*10^9*VLOOKUP(Table1[[#This Row],[Turbine/Engine Technology]],Technology_HR!$A$2:$B$11,2,FALSE)*10^-6</f>
        <v>2285808.1200000006</v>
      </c>
      <c r="T7924" s="5">
        <f>Table1[[#This Row],[Fuel Consumption (mmBtu)]]*Table1[[#This Row],[Emission Factor (kg CO2/ mmBtu)]]*10^3</f>
        <v>121284978847.20004</v>
      </c>
      <c r="U7924" s="3">
        <f>Table1[[#This Row],[Emissions (g CO2)]]/(Table1[[#This Row],[Generation (TWh)]]*10^9)</f>
        <v>584.19060000000013</v>
      </c>
    </row>
    <row r="7925" spans="1:21" x14ac:dyDescent="0.35">
      <c r="A7925" t="s">
        <v>2048</v>
      </c>
      <c r="B7925" t="s">
        <v>3239</v>
      </c>
      <c r="C7925" t="str">
        <f>SUBSTITUTE(Table1[[#This Row],[Fuel]],", ",",")</f>
        <v>fossil gas: natural gas</v>
      </c>
      <c r="D7925" t="s">
        <v>3239</v>
      </c>
      <c r="H7925" t="s">
        <v>3436</v>
      </c>
      <c r="I7925">
        <v>60</v>
      </c>
      <c r="J7925" t="s">
        <v>3446</v>
      </c>
      <c r="K7925">
        <v>2010</v>
      </c>
      <c r="L7925" t="s">
        <v>29</v>
      </c>
      <c r="M7925" t="s">
        <v>29</v>
      </c>
      <c r="N7925">
        <v>22.67022</v>
      </c>
      <c r="O7925">
        <v>39.058489999999999</v>
      </c>
      <c r="P7925" t="s">
        <v>3580</v>
      </c>
      <c r="Q7925" s="3">
        <f>Table1[[#This Row],[Capacity (MW)]]*0.395*8760*10^-6</f>
        <v>0.20761200000000002</v>
      </c>
      <c r="R7925" s="3" cm="1">
        <f t="array" ref="R7925">AVERAGE(VLOOKUP(_xlfn.TEXTSPLIT(Table1[[#This Row],[Fuel (no space after comma)]], ","), FuelList_Final_EF!$A$2:$B$65, 2, FALSE))</f>
        <v>53.06</v>
      </c>
      <c r="S7925" s="3">
        <f>Table1[[#This Row],[Generation (TWh)]]*10^9*VLOOKUP(Table1[[#This Row],[Turbine/Engine Technology]],Technology_HR!$A$2:$B$11,2,FALSE)*10^-6</f>
        <v>2285808.1200000006</v>
      </c>
      <c r="T7925" s="5">
        <f>Table1[[#This Row],[Fuel Consumption (mmBtu)]]*Table1[[#This Row],[Emission Factor (kg CO2/ mmBtu)]]*10^3</f>
        <v>121284978847.20004</v>
      </c>
      <c r="U7925" s="3">
        <f>Table1[[#This Row],[Emissions (g CO2)]]/(Table1[[#This Row],[Generation (TWh)]]*10^9)</f>
        <v>584.19060000000013</v>
      </c>
    </row>
    <row r="7926" spans="1:21" x14ac:dyDescent="0.35">
      <c r="A7926" t="s">
        <v>2048</v>
      </c>
      <c r="B7926" t="s">
        <v>3239</v>
      </c>
      <c r="C7926" t="str">
        <f>SUBSTITUTE(Table1[[#This Row],[Fuel]],", ",",")</f>
        <v>fossil gas: natural gas</v>
      </c>
      <c r="D7926" t="s">
        <v>3239</v>
      </c>
      <c r="H7926" t="s">
        <v>3436</v>
      </c>
      <c r="I7926">
        <v>60</v>
      </c>
      <c r="J7926" t="s">
        <v>3446</v>
      </c>
      <c r="K7926">
        <v>2010</v>
      </c>
      <c r="L7926" t="s">
        <v>29</v>
      </c>
      <c r="M7926" t="s">
        <v>29</v>
      </c>
      <c r="N7926">
        <v>22.67022</v>
      </c>
      <c r="O7926">
        <v>39.058489999999999</v>
      </c>
      <c r="P7926" t="s">
        <v>3580</v>
      </c>
      <c r="Q7926" s="3">
        <f>Table1[[#This Row],[Capacity (MW)]]*0.395*8760*10^-6</f>
        <v>0.20761200000000002</v>
      </c>
      <c r="R7926" s="3" cm="1">
        <f t="array" ref="R7926">AVERAGE(VLOOKUP(_xlfn.TEXTSPLIT(Table1[[#This Row],[Fuel (no space after comma)]], ","), FuelList_Final_EF!$A$2:$B$65, 2, FALSE))</f>
        <v>53.06</v>
      </c>
      <c r="S7926" s="3">
        <f>Table1[[#This Row],[Generation (TWh)]]*10^9*VLOOKUP(Table1[[#This Row],[Turbine/Engine Technology]],Technology_HR!$A$2:$B$11,2,FALSE)*10^-6</f>
        <v>2285808.1200000006</v>
      </c>
      <c r="T7926" s="5">
        <f>Table1[[#This Row],[Fuel Consumption (mmBtu)]]*Table1[[#This Row],[Emission Factor (kg CO2/ mmBtu)]]*10^3</f>
        <v>121284978847.20004</v>
      </c>
      <c r="U7926" s="3">
        <f>Table1[[#This Row],[Emissions (g CO2)]]/(Table1[[#This Row],[Generation (TWh)]]*10^9)</f>
        <v>584.19060000000013</v>
      </c>
    </row>
    <row r="7927" spans="1:21" x14ac:dyDescent="0.35">
      <c r="A7927" t="s">
        <v>2048</v>
      </c>
      <c r="B7927" t="s">
        <v>3241</v>
      </c>
      <c r="C7927" t="str">
        <f>SUBSTITUTE(Table1[[#This Row],[Fuel]],", ",",")</f>
        <v>fossil liquids: heavy fuel oil</v>
      </c>
      <c r="D7927" t="s">
        <v>3241</v>
      </c>
      <c r="H7927" t="s">
        <v>3440</v>
      </c>
      <c r="I7927">
        <v>700</v>
      </c>
      <c r="J7927" t="s">
        <v>3446</v>
      </c>
      <c r="K7927">
        <v>2014</v>
      </c>
      <c r="L7927" t="s">
        <v>29</v>
      </c>
      <c r="M7927" t="s">
        <v>29</v>
      </c>
      <c r="N7927">
        <v>22.67022</v>
      </c>
      <c r="O7927">
        <v>39.058489999999999</v>
      </c>
      <c r="P7927" t="s">
        <v>3580</v>
      </c>
      <c r="Q7927" s="3">
        <f>Table1[[#This Row],[Capacity (MW)]]*0.395*8760*10^-6</f>
        <v>2.4221399999999997</v>
      </c>
      <c r="R7927" s="3" cm="1">
        <f t="array" ref="R7927">AVERAGE(VLOOKUP(_xlfn.TEXTSPLIT(Table1[[#This Row],[Fuel (no space after comma)]], ","), FuelList_Final_EF!$A$2:$B$65, 2, FALSE))</f>
        <v>81.602530311017389</v>
      </c>
      <c r="S7927" s="3">
        <f>Table1[[#This Row],[Generation (TWh)]]*10^9*VLOOKUP(Table1[[#This Row],[Turbine/Engine Technology]],Technology_HR!$A$2:$B$11,2,FALSE)*10^-6</f>
        <v>24911709.899999995</v>
      </c>
      <c r="T7927" s="5">
        <f>Table1[[#This Row],[Fuel Consumption (mmBtu)]]*Table1[[#This Row],[Emission Factor (kg CO2/ mmBtu)]]*10^3</f>
        <v>2032858562214.0215</v>
      </c>
      <c r="U7927" s="3">
        <f>Table1[[#This Row],[Emissions (g CO2)]]/(Table1[[#This Row],[Generation (TWh)]]*10^9)</f>
        <v>839.28202424881385</v>
      </c>
    </row>
    <row r="7928" spans="1:21" x14ac:dyDescent="0.35">
      <c r="A7928" t="s">
        <v>2048</v>
      </c>
      <c r="B7928" t="s">
        <v>3241</v>
      </c>
      <c r="C7928" t="str">
        <f>SUBSTITUTE(Table1[[#This Row],[Fuel]],", ",",")</f>
        <v>fossil liquids: heavy fuel oil</v>
      </c>
      <c r="D7928" t="s">
        <v>3241</v>
      </c>
      <c r="H7928" t="s">
        <v>3440</v>
      </c>
      <c r="I7928">
        <v>700</v>
      </c>
      <c r="J7928" t="s">
        <v>3446</v>
      </c>
      <c r="K7928">
        <v>2014</v>
      </c>
      <c r="L7928" t="s">
        <v>29</v>
      </c>
      <c r="M7928" t="s">
        <v>29</v>
      </c>
      <c r="N7928">
        <v>22.67022</v>
      </c>
      <c r="O7928">
        <v>39.058489999999999</v>
      </c>
      <c r="P7928" t="s">
        <v>3580</v>
      </c>
      <c r="Q7928" s="3">
        <f>Table1[[#This Row],[Capacity (MW)]]*0.395*8760*10^-6</f>
        <v>2.4221399999999997</v>
      </c>
      <c r="R7928" s="3" cm="1">
        <f t="array" ref="R7928">AVERAGE(VLOOKUP(_xlfn.TEXTSPLIT(Table1[[#This Row],[Fuel (no space after comma)]], ","), FuelList_Final_EF!$A$2:$B$65, 2, FALSE))</f>
        <v>81.602530311017389</v>
      </c>
      <c r="S7928" s="3">
        <f>Table1[[#This Row],[Generation (TWh)]]*10^9*VLOOKUP(Table1[[#This Row],[Turbine/Engine Technology]],Technology_HR!$A$2:$B$11,2,FALSE)*10^-6</f>
        <v>24911709.899999995</v>
      </c>
      <c r="T7928" s="5">
        <f>Table1[[#This Row],[Fuel Consumption (mmBtu)]]*Table1[[#This Row],[Emission Factor (kg CO2/ mmBtu)]]*10^3</f>
        <v>2032858562214.0215</v>
      </c>
      <c r="U7928" s="3">
        <f>Table1[[#This Row],[Emissions (g CO2)]]/(Table1[[#This Row],[Generation (TWh)]]*10^9)</f>
        <v>839.28202424881385</v>
      </c>
    </row>
    <row r="7929" spans="1:21" x14ac:dyDescent="0.35">
      <c r="A7929" t="s">
        <v>2048</v>
      </c>
      <c r="B7929" t="s">
        <v>3241</v>
      </c>
      <c r="C7929" t="str">
        <f>SUBSTITUTE(Table1[[#This Row],[Fuel]],", ",",")</f>
        <v>fossil liquids: heavy fuel oil</v>
      </c>
      <c r="D7929" t="s">
        <v>3241</v>
      </c>
      <c r="H7929" t="s">
        <v>3440</v>
      </c>
      <c r="I7929">
        <v>700</v>
      </c>
      <c r="J7929" t="s">
        <v>3446</v>
      </c>
      <c r="K7929">
        <v>2014</v>
      </c>
      <c r="L7929" t="s">
        <v>29</v>
      </c>
      <c r="M7929" t="s">
        <v>29</v>
      </c>
      <c r="N7929">
        <v>22.67022</v>
      </c>
      <c r="O7929">
        <v>39.058489999999999</v>
      </c>
      <c r="P7929" t="s">
        <v>3580</v>
      </c>
      <c r="Q7929" s="3">
        <f>Table1[[#This Row],[Capacity (MW)]]*0.395*8760*10^-6</f>
        <v>2.4221399999999997</v>
      </c>
      <c r="R7929" s="3" cm="1">
        <f t="array" ref="R7929">AVERAGE(VLOOKUP(_xlfn.TEXTSPLIT(Table1[[#This Row],[Fuel (no space after comma)]], ","), FuelList_Final_EF!$A$2:$B$65, 2, FALSE))</f>
        <v>81.602530311017389</v>
      </c>
      <c r="S7929" s="3">
        <f>Table1[[#This Row],[Generation (TWh)]]*10^9*VLOOKUP(Table1[[#This Row],[Turbine/Engine Technology]],Technology_HR!$A$2:$B$11,2,FALSE)*10^-6</f>
        <v>24911709.899999995</v>
      </c>
      <c r="T7929" s="5">
        <f>Table1[[#This Row],[Fuel Consumption (mmBtu)]]*Table1[[#This Row],[Emission Factor (kg CO2/ mmBtu)]]*10^3</f>
        <v>2032858562214.0215</v>
      </c>
      <c r="U7929" s="3">
        <f>Table1[[#This Row],[Emissions (g CO2)]]/(Table1[[#This Row],[Generation (TWh)]]*10^9)</f>
        <v>839.28202424881385</v>
      </c>
    </row>
    <row r="7930" spans="1:21" x14ac:dyDescent="0.35">
      <c r="A7930" t="s">
        <v>2048</v>
      </c>
      <c r="B7930" t="s">
        <v>3241</v>
      </c>
      <c r="C7930" t="str">
        <f>SUBSTITUTE(Table1[[#This Row],[Fuel]],", ",",")</f>
        <v>fossil liquids: heavy fuel oil</v>
      </c>
      <c r="D7930" t="s">
        <v>3241</v>
      </c>
      <c r="H7930" t="s">
        <v>3440</v>
      </c>
      <c r="I7930">
        <v>700</v>
      </c>
      <c r="J7930" t="s">
        <v>3446</v>
      </c>
      <c r="K7930">
        <v>2015</v>
      </c>
      <c r="L7930" t="s">
        <v>29</v>
      </c>
      <c r="M7930" t="s">
        <v>29</v>
      </c>
      <c r="N7930">
        <v>22.67022</v>
      </c>
      <c r="O7930">
        <v>39.058489999999999</v>
      </c>
      <c r="P7930" t="s">
        <v>3580</v>
      </c>
      <c r="Q7930" s="3">
        <f>Table1[[#This Row],[Capacity (MW)]]*0.395*8760*10^-6</f>
        <v>2.4221399999999997</v>
      </c>
      <c r="R7930" s="3" cm="1">
        <f t="array" ref="R7930">AVERAGE(VLOOKUP(_xlfn.TEXTSPLIT(Table1[[#This Row],[Fuel (no space after comma)]], ","), FuelList_Final_EF!$A$2:$B$65, 2, FALSE))</f>
        <v>81.602530311017389</v>
      </c>
      <c r="S7930" s="3">
        <f>Table1[[#This Row],[Generation (TWh)]]*10^9*VLOOKUP(Table1[[#This Row],[Turbine/Engine Technology]],Technology_HR!$A$2:$B$11,2,FALSE)*10^-6</f>
        <v>24911709.899999995</v>
      </c>
      <c r="T7930" s="5">
        <f>Table1[[#This Row],[Fuel Consumption (mmBtu)]]*Table1[[#This Row],[Emission Factor (kg CO2/ mmBtu)]]*10^3</f>
        <v>2032858562214.0215</v>
      </c>
      <c r="U7930" s="3">
        <f>Table1[[#This Row],[Emissions (g CO2)]]/(Table1[[#This Row],[Generation (TWh)]]*10^9)</f>
        <v>839.28202424881385</v>
      </c>
    </row>
    <row r="7931" spans="1:21" x14ac:dyDescent="0.35">
      <c r="A7931" t="s">
        <v>2048</v>
      </c>
      <c r="B7931" t="s">
        <v>3247</v>
      </c>
      <c r="C7931" t="str">
        <f>SUBSTITUTE(Table1[[#This Row],[Fuel]],", ",",")</f>
        <v>fossil liquids: crude oil</v>
      </c>
      <c r="D7931" t="s">
        <v>3247</v>
      </c>
      <c r="H7931" t="s">
        <v>3436</v>
      </c>
      <c r="I7931">
        <v>353</v>
      </c>
      <c r="J7931" t="s">
        <v>3446</v>
      </c>
      <c r="K7931">
        <v>1994</v>
      </c>
      <c r="L7931" t="s">
        <v>29</v>
      </c>
      <c r="M7931" t="s">
        <v>29</v>
      </c>
      <c r="N7931">
        <v>22.67022</v>
      </c>
      <c r="O7931">
        <v>39.058489999999999</v>
      </c>
      <c r="P7931" t="s">
        <v>3580</v>
      </c>
      <c r="Q7931" s="3">
        <f>Table1[[#This Row],[Capacity (MW)]]*0.395*8760*10^-6</f>
        <v>1.2214506000000001</v>
      </c>
      <c r="R7931" s="3" cm="1">
        <f t="array" ref="R7931">AVERAGE(VLOOKUP(_xlfn.TEXTSPLIT(Table1[[#This Row],[Fuel (no space after comma)]], ","), FuelList_Final_EF!$A$2:$B$65, 2, FALSE))</f>
        <v>74.540000000000006</v>
      </c>
      <c r="S7931" s="3">
        <f>Table1[[#This Row],[Generation (TWh)]]*10^9*VLOOKUP(Table1[[#This Row],[Turbine/Engine Technology]],Technology_HR!$A$2:$B$11,2,FALSE)*10^-6</f>
        <v>13448171.105999999</v>
      </c>
      <c r="T7931" s="5">
        <f>Table1[[#This Row],[Fuel Consumption (mmBtu)]]*Table1[[#This Row],[Emission Factor (kg CO2/ mmBtu)]]*10^3</f>
        <v>1002426674241.24</v>
      </c>
      <c r="U7931" s="3">
        <f>Table1[[#This Row],[Emissions (g CO2)]]/(Table1[[#This Row],[Generation (TWh)]]*10^9)</f>
        <v>820.68539999999996</v>
      </c>
    </row>
    <row r="7932" spans="1:21" x14ac:dyDescent="0.35">
      <c r="A7932" t="s">
        <v>2048</v>
      </c>
      <c r="B7932" t="s">
        <v>3247</v>
      </c>
      <c r="C7932" t="str">
        <f>SUBSTITUTE(Table1[[#This Row],[Fuel]],", ",",")</f>
        <v>fossil liquids: crude oil</v>
      </c>
      <c r="D7932" t="s">
        <v>3247</v>
      </c>
      <c r="H7932" t="s">
        <v>3436</v>
      </c>
      <c r="I7932">
        <v>353</v>
      </c>
      <c r="J7932" t="s">
        <v>3446</v>
      </c>
      <c r="K7932">
        <v>1994</v>
      </c>
      <c r="L7932" t="s">
        <v>29</v>
      </c>
      <c r="M7932" t="s">
        <v>29</v>
      </c>
      <c r="N7932">
        <v>22.67022</v>
      </c>
      <c r="O7932">
        <v>39.058489999999999</v>
      </c>
      <c r="P7932" t="s">
        <v>3580</v>
      </c>
      <c r="Q7932" s="3">
        <f>Table1[[#This Row],[Capacity (MW)]]*0.395*8760*10^-6</f>
        <v>1.2214506000000001</v>
      </c>
      <c r="R7932" s="3" cm="1">
        <f t="array" ref="R7932">AVERAGE(VLOOKUP(_xlfn.TEXTSPLIT(Table1[[#This Row],[Fuel (no space after comma)]], ","), FuelList_Final_EF!$A$2:$B$65, 2, FALSE))</f>
        <v>74.540000000000006</v>
      </c>
      <c r="S7932" s="3">
        <f>Table1[[#This Row],[Generation (TWh)]]*10^9*VLOOKUP(Table1[[#This Row],[Turbine/Engine Technology]],Technology_HR!$A$2:$B$11,2,FALSE)*10^-6</f>
        <v>13448171.105999999</v>
      </c>
      <c r="T7932" s="5">
        <f>Table1[[#This Row],[Fuel Consumption (mmBtu)]]*Table1[[#This Row],[Emission Factor (kg CO2/ mmBtu)]]*10^3</f>
        <v>1002426674241.24</v>
      </c>
      <c r="U7932" s="3">
        <f>Table1[[#This Row],[Emissions (g CO2)]]/(Table1[[#This Row],[Generation (TWh)]]*10^9)</f>
        <v>820.68539999999996</v>
      </c>
    </row>
    <row r="7933" spans="1:21" x14ac:dyDescent="0.35">
      <c r="A7933" t="s">
        <v>2048</v>
      </c>
      <c r="B7933" t="s">
        <v>3247</v>
      </c>
      <c r="C7933" t="str">
        <f>SUBSTITUTE(Table1[[#This Row],[Fuel]],", ",",")</f>
        <v>fossil liquids: crude oil</v>
      </c>
      <c r="D7933" t="s">
        <v>3247</v>
      </c>
      <c r="H7933" t="s">
        <v>3436</v>
      </c>
      <c r="I7933">
        <v>383</v>
      </c>
      <c r="J7933" t="s">
        <v>3446</v>
      </c>
      <c r="K7933">
        <v>1998</v>
      </c>
      <c r="L7933" t="s">
        <v>29</v>
      </c>
      <c r="M7933" t="s">
        <v>29</v>
      </c>
      <c r="N7933">
        <v>22.67022</v>
      </c>
      <c r="O7933">
        <v>39.058489999999999</v>
      </c>
      <c r="P7933" t="s">
        <v>3580</v>
      </c>
      <c r="Q7933" s="3">
        <f>Table1[[#This Row],[Capacity (MW)]]*0.395*8760*10^-6</f>
        <v>1.3252565999999999</v>
      </c>
      <c r="R7933" s="3" cm="1">
        <f t="array" ref="R7933">AVERAGE(VLOOKUP(_xlfn.TEXTSPLIT(Table1[[#This Row],[Fuel (no space after comma)]], ","), FuelList_Final_EF!$A$2:$B$65, 2, FALSE))</f>
        <v>74.540000000000006</v>
      </c>
      <c r="S7933" s="3">
        <f>Table1[[#This Row],[Generation (TWh)]]*10^9*VLOOKUP(Table1[[#This Row],[Turbine/Engine Technology]],Technology_HR!$A$2:$B$11,2,FALSE)*10^-6</f>
        <v>14591075.165999999</v>
      </c>
      <c r="T7933" s="5">
        <f>Table1[[#This Row],[Fuel Consumption (mmBtu)]]*Table1[[#This Row],[Emission Factor (kg CO2/ mmBtu)]]*10^3</f>
        <v>1087618742873.64</v>
      </c>
      <c r="U7933" s="3">
        <f>Table1[[#This Row],[Emissions (g CO2)]]/(Table1[[#This Row],[Generation (TWh)]]*10^9)</f>
        <v>820.68539999999996</v>
      </c>
    </row>
    <row r="7934" spans="1:21" x14ac:dyDescent="0.35">
      <c r="A7934" t="s">
        <v>2048</v>
      </c>
      <c r="B7934" t="s">
        <v>3239</v>
      </c>
      <c r="C7934" t="str">
        <f>SUBSTITUTE(Table1[[#This Row],[Fuel]],", ",",")</f>
        <v>fossil gas: natural gas</v>
      </c>
      <c r="D7934" t="s">
        <v>3239</v>
      </c>
      <c r="H7934" t="s">
        <v>3436</v>
      </c>
      <c r="I7934">
        <v>77.5</v>
      </c>
      <c r="J7934" t="s">
        <v>3446</v>
      </c>
      <c r="K7934">
        <v>2015</v>
      </c>
      <c r="L7934" t="s">
        <v>29</v>
      </c>
      <c r="M7934" t="s">
        <v>29</v>
      </c>
      <c r="N7934">
        <v>29.484076999999999</v>
      </c>
      <c r="O7934">
        <v>43.540078000000001</v>
      </c>
      <c r="P7934" t="s">
        <v>3580</v>
      </c>
      <c r="Q7934" s="3">
        <f>Table1[[#This Row],[Capacity (MW)]]*0.395*8760*10^-6</f>
        <v>0.2681655</v>
      </c>
      <c r="R7934" s="3" cm="1">
        <f t="array" ref="R7934">AVERAGE(VLOOKUP(_xlfn.TEXTSPLIT(Table1[[#This Row],[Fuel (no space after comma)]], ","), FuelList_Final_EF!$A$2:$B$65, 2, FALSE))</f>
        <v>53.06</v>
      </c>
      <c r="S7934" s="3">
        <f>Table1[[#This Row],[Generation (TWh)]]*10^9*VLOOKUP(Table1[[#This Row],[Turbine/Engine Technology]],Technology_HR!$A$2:$B$11,2,FALSE)*10^-6</f>
        <v>2952502.1549999998</v>
      </c>
      <c r="T7934" s="5">
        <f>Table1[[#This Row],[Fuel Consumption (mmBtu)]]*Table1[[#This Row],[Emission Factor (kg CO2/ mmBtu)]]*10^3</f>
        <v>156659764344.29999</v>
      </c>
      <c r="U7934" s="3">
        <f>Table1[[#This Row],[Emissions (g CO2)]]/(Table1[[#This Row],[Generation (TWh)]]*10^9)</f>
        <v>584.1905999999999</v>
      </c>
    </row>
    <row r="7935" spans="1:21" x14ac:dyDescent="0.35">
      <c r="A7935" t="s">
        <v>2048</v>
      </c>
      <c r="B7935" t="s">
        <v>3239</v>
      </c>
      <c r="C7935" t="str">
        <f>SUBSTITUTE(Table1[[#This Row],[Fuel]],", ",",")</f>
        <v>fossil gas: natural gas</v>
      </c>
      <c r="D7935" t="s">
        <v>3239</v>
      </c>
      <c r="H7935" t="s">
        <v>3436</v>
      </c>
      <c r="I7935">
        <v>70</v>
      </c>
      <c r="J7935" t="s">
        <v>3446</v>
      </c>
      <c r="K7935">
        <v>2016</v>
      </c>
      <c r="L7935" t="s">
        <v>29</v>
      </c>
      <c r="M7935" t="s">
        <v>29</v>
      </c>
      <c r="N7935">
        <v>29.484076999999999</v>
      </c>
      <c r="O7935">
        <v>43.540078000000001</v>
      </c>
      <c r="P7935" t="s">
        <v>3580</v>
      </c>
      <c r="Q7935" s="3">
        <f>Table1[[#This Row],[Capacity (MW)]]*0.395*8760*10^-6</f>
        <v>0.24221400000000001</v>
      </c>
      <c r="R7935" s="3" cm="1">
        <f t="array" ref="R7935">AVERAGE(VLOOKUP(_xlfn.TEXTSPLIT(Table1[[#This Row],[Fuel (no space after comma)]], ","), FuelList_Final_EF!$A$2:$B$65, 2, FALSE))</f>
        <v>53.06</v>
      </c>
      <c r="S7935" s="3">
        <f>Table1[[#This Row],[Generation (TWh)]]*10^9*VLOOKUP(Table1[[#This Row],[Turbine/Engine Technology]],Technology_HR!$A$2:$B$11,2,FALSE)*10^-6</f>
        <v>2666776.1399999997</v>
      </c>
      <c r="T7935" s="5">
        <f>Table1[[#This Row],[Fuel Consumption (mmBtu)]]*Table1[[#This Row],[Emission Factor (kg CO2/ mmBtu)]]*10^3</f>
        <v>141499141988.39999</v>
      </c>
      <c r="U7935" s="3">
        <f>Table1[[#This Row],[Emissions (g CO2)]]/(Table1[[#This Row],[Generation (TWh)]]*10^9)</f>
        <v>584.19060000000002</v>
      </c>
    </row>
    <row r="7936" spans="1:21" x14ac:dyDescent="0.35">
      <c r="A7936" t="s">
        <v>2048</v>
      </c>
      <c r="B7936" t="s">
        <v>3239</v>
      </c>
      <c r="C7936" t="str">
        <f>SUBSTITUTE(Table1[[#This Row],[Fuel]],", ",",")</f>
        <v>fossil gas: natural gas</v>
      </c>
      <c r="D7936" t="s">
        <v>3239</v>
      </c>
      <c r="H7936" t="s">
        <v>3436</v>
      </c>
      <c r="I7936">
        <v>69</v>
      </c>
      <c r="J7936" t="s">
        <v>3446</v>
      </c>
      <c r="K7936">
        <v>2012</v>
      </c>
      <c r="L7936" t="s">
        <v>29</v>
      </c>
      <c r="M7936" t="s">
        <v>29</v>
      </c>
      <c r="N7936">
        <v>29.484076999999999</v>
      </c>
      <c r="O7936">
        <v>43.540078000000001</v>
      </c>
      <c r="P7936" t="s">
        <v>3580</v>
      </c>
      <c r="Q7936" s="3">
        <f>Table1[[#This Row],[Capacity (MW)]]*0.395*8760*10^-6</f>
        <v>0.23875380000000002</v>
      </c>
      <c r="R7936" s="3" cm="1">
        <f t="array" ref="R7936">AVERAGE(VLOOKUP(_xlfn.TEXTSPLIT(Table1[[#This Row],[Fuel (no space after comma)]], ","), FuelList_Final_EF!$A$2:$B$65, 2, FALSE))</f>
        <v>53.06</v>
      </c>
      <c r="S7936" s="3">
        <f>Table1[[#This Row],[Generation (TWh)]]*10^9*VLOOKUP(Table1[[#This Row],[Turbine/Engine Technology]],Technology_HR!$A$2:$B$11,2,FALSE)*10^-6</f>
        <v>2628679.3380000005</v>
      </c>
      <c r="T7936" s="5">
        <f>Table1[[#This Row],[Fuel Consumption (mmBtu)]]*Table1[[#This Row],[Emission Factor (kg CO2/ mmBtu)]]*10^3</f>
        <v>139477725674.28003</v>
      </c>
      <c r="U7936" s="3">
        <f>Table1[[#This Row],[Emissions (g CO2)]]/(Table1[[#This Row],[Generation (TWh)]]*10^9)</f>
        <v>584.19060000000002</v>
      </c>
    </row>
    <row r="7937" spans="1:21" x14ac:dyDescent="0.35">
      <c r="A7937" t="s">
        <v>2048</v>
      </c>
      <c r="B7937" t="s">
        <v>3239</v>
      </c>
      <c r="C7937" t="str">
        <f>SUBSTITUTE(Table1[[#This Row],[Fuel]],", ",",")</f>
        <v>fossil gas: natural gas</v>
      </c>
      <c r="D7937" t="s">
        <v>3239</v>
      </c>
      <c r="H7937" t="s">
        <v>3436</v>
      </c>
      <c r="I7937">
        <v>69</v>
      </c>
      <c r="J7937" t="s">
        <v>3446</v>
      </c>
      <c r="K7937">
        <v>2012</v>
      </c>
      <c r="L7937" t="s">
        <v>29</v>
      </c>
      <c r="M7937" t="s">
        <v>29</v>
      </c>
      <c r="N7937">
        <v>29.484076999999999</v>
      </c>
      <c r="O7937">
        <v>43.540078000000001</v>
      </c>
      <c r="P7937" t="s">
        <v>3580</v>
      </c>
      <c r="Q7937" s="3">
        <f>Table1[[#This Row],[Capacity (MW)]]*0.395*8760*10^-6</f>
        <v>0.23875380000000002</v>
      </c>
      <c r="R7937" s="3" cm="1">
        <f t="array" ref="R7937">AVERAGE(VLOOKUP(_xlfn.TEXTSPLIT(Table1[[#This Row],[Fuel (no space after comma)]], ","), FuelList_Final_EF!$A$2:$B$65, 2, FALSE))</f>
        <v>53.06</v>
      </c>
      <c r="S7937" s="3">
        <f>Table1[[#This Row],[Generation (TWh)]]*10^9*VLOOKUP(Table1[[#This Row],[Turbine/Engine Technology]],Technology_HR!$A$2:$B$11,2,FALSE)*10^-6</f>
        <v>2628679.3380000005</v>
      </c>
      <c r="T7937" s="5">
        <f>Table1[[#This Row],[Fuel Consumption (mmBtu)]]*Table1[[#This Row],[Emission Factor (kg CO2/ mmBtu)]]*10^3</f>
        <v>139477725674.28003</v>
      </c>
      <c r="U7937" s="3">
        <f>Table1[[#This Row],[Emissions (g CO2)]]/(Table1[[#This Row],[Generation (TWh)]]*10^9)</f>
        <v>584.19060000000002</v>
      </c>
    </row>
    <row r="7938" spans="1:21" x14ac:dyDescent="0.35">
      <c r="A7938" t="s">
        <v>2051</v>
      </c>
      <c r="B7938" t="s">
        <v>3243</v>
      </c>
      <c r="C7938" t="str">
        <f>SUBSTITUTE(Table1[[#This Row],[Fuel]],", ",",")</f>
        <v>fossil gas: natural gas,fossil liquids: fuel oil</v>
      </c>
      <c r="D7938" t="s">
        <v>3239</v>
      </c>
      <c r="E7938" t="s">
        <v>3275</v>
      </c>
      <c r="H7938" t="s">
        <v>3438</v>
      </c>
      <c r="I7938">
        <v>450</v>
      </c>
      <c r="J7938" t="s">
        <v>3446</v>
      </c>
      <c r="K7938">
        <v>2014</v>
      </c>
      <c r="L7938" t="s">
        <v>29</v>
      </c>
      <c r="M7938" t="s">
        <v>29</v>
      </c>
      <c r="N7938">
        <v>27.5367</v>
      </c>
      <c r="O7938">
        <v>49.1389</v>
      </c>
      <c r="P7938" t="s">
        <v>3580</v>
      </c>
      <c r="Q7938" s="3">
        <f>Table1[[#This Row],[Capacity (MW)]]*0.395*8760*10^-6</f>
        <v>1.5570899999999999</v>
      </c>
      <c r="R7938" s="3" cm="1">
        <f t="array" ref="R7938">AVERAGE(VLOOKUP(_xlfn.TEXTSPLIT(Table1[[#This Row],[Fuel (no space after comma)]], ","), FuelList_Final_EF!$A$2:$B$65, 2, FALSE))</f>
        <v>65.583341148886291</v>
      </c>
      <c r="S7938" s="3">
        <f>Table1[[#This Row],[Generation (TWh)]]*10^9*VLOOKUP(Table1[[#This Row],[Turbine/Engine Technology]],Technology_HR!$A$2:$B$11,2,FALSE)*10^-6</f>
        <v>11754472.409999998</v>
      </c>
      <c r="T7938" s="5">
        <f>Table1[[#This Row],[Fuel Consumption (mmBtu)]]*Table1[[#This Row],[Emission Factor (kg CO2/ mmBtu)]]*10^3</f>
        <v>770897574090.20154</v>
      </c>
      <c r="U7938" s="3">
        <f>Table1[[#This Row],[Emissions (g CO2)]]/(Table1[[#This Row],[Generation (TWh)]]*10^9)</f>
        <v>495.08864233294264</v>
      </c>
    </row>
    <row r="7939" spans="1:21" x14ac:dyDescent="0.35">
      <c r="A7939" t="s">
        <v>2051</v>
      </c>
      <c r="B7939" t="s">
        <v>3243</v>
      </c>
      <c r="C7939" t="str">
        <f>SUBSTITUTE(Table1[[#This Row],[Fuel]],", ",",")</f>
        <v>fossil gas: natural gas,fossil liquids: fuel oil</v>
      </c>
      <c r="D7939" t="s">
        <v>3239</v>
      </c>
      <c r="E7939" t="s">
        <v>3275</v>
      </c>
      <c r="H7939" t="s">
        <v>3438</v>
      </c>
      <c r="I7939">
        <v>450</v>
      </c>
      <c r="J7939" t="s">
        <v>3446</v>
      </c>
      <c r="K7939">
        <v>2014</v>
      </c>
      <c r="L7939" t="s">
        <v>29</v>
      </c>
      <c r="M7939" t="s">
        <v>29</v>
      </c>
      <c r="N7939">
        <v>27.5367</v>
      </c>
      <c r="O7939">
        <v>49.1389</v>
      </c>
      <c r="P7939" t="s">
        <v>3580</v>
      </c>
      <c r="Q7939" s="3">
        <f>Table1[[#This Row],[Capacity (MW)]]*0.395*8760*10^-6</f>
        <v>1.5570899999999999</v>
      </c>
      <c r="R7939" s="3" cm="1">
        <f t="array" ref="R7939">AVERAGE(VLOOKUP(_xlfn.TEXTSPLIT(Table1[[#This Row],[Fuel (no space after comma)]], ","), FuelList_Final_EF!$A$2:$B$65, 2, FALSE))</f>
        <v>65.583341148886291</v>
      </c>
      <c r="S7939" s="3">
        <f>Table1[[#This Row],[Generation (TWh)]]*10^9*VLOOKUP(Table1[[#This Row],[Turbine/Engine Technology]],Technology_HR!$A$2:$B$11,2,FALSE)*10^-6</f>
        <v>11754472.409999998</v>
      </c>
      <c r="T7939" s="5">
        <f>Table1[[#This Row],[Fuel Consumption (mmBtu)]]*Table1[[#This Row],[Emission Factor (kg CO2/ mmBtu)]]*10^3</f>
        <v>770897574090.20154</v>
      </c>
      <c r="U7939" s="3">
        <f>Table1[[#This Row],[Emissions (g CO2)]]/(Table1[[#This Row],[Generation (TWh)]]*10^9)</f>
        <v>495.08864233294264</v>
      </c>
    </row>
    <row r="7940" spans="1:21" x14ac:dyDescent="0.35">
      <c r="A7940" t="s">
        <v>2051</v>
      </c>
      <c r="B7940" t="s">
        <v>3243</v>
      </c>
      <c r="C7940" t="str">
        <f>SUBSTITUTE(Table1[[#This Row],[Fuel]],", ",",")</f>
        <v>fossil gas: natural gas,fossil liquids: fuel oil</v>
      </c>
      <c r="D7940" t="s">
        <v>3239</v>
      </c>
      <c r="E7940" t="s">
        <v>3275</v>
      </c>
      <c r="H7940" t="s">
        <v>3438</v>
      </c>
      <c r="I7940">
        <v>450</v>
      </c>
      <c r="J7940" t="s">
        <v>3446</v>
      </c>
      <c r="K7940">
        <v>2014</v>
      </c>
      <c r="L7940" t="s">
        <v>29</v>
      </c>
      <c r="M7940" t="s">
        <v>29</v>
      </c>
      <c r="N7940">
        <v>27.5367</v>
      </c>
      <c r="O7940">
        <v>49.1389</v>
      </c>
      <c r="P7940" t="s">
        <v>3580</v>
      </c>
      <c r="Q7940" s="3">
        <f>Table1[[#This Row],[Capacity (MW)]]*0.395*8760*10^-6</f>
        <v>1.5570899999999999</v>
      </c>
      <c r="R7940" s="3" cm="1">
        <f t="array" ref="R7940">AVERAGE(VLOOKUP(_xlfn.TEXTSPLIT(Table1[[#This Row],[Fuel (no space after comma)]], ","), FuelList_Final_EF!$A$2:$B$65, 2, FALSE))</f>
        <v>65.583341148886291</v>
      </c>
      <c r="S7940" s="3">
        <f>Table1[[#This Row],[Generation (TWh)]]*10^9*VLOOKUP(Table1[[#This Row],[Turbine/Engine Technology]],Technology_HR!$A$2:$B$11,2,FALSE)*10^-6</f>
        <v>11754472.409999998</v>
      </c>
      <c r="T7940" s="5">
        <f>Table1[[#This Row],[Fuel Consumption (mmBtu)]]*Table1[[#This Row],[Emission Factor (kg CO2/ mmBtu)]]*10^3</f>
        <v>770897574090.20154</v>
      </c>
      <c r="U7940" s="3">
        <f>Table1[[#This Row],[Emissions (g CO2)]]/(Table1[[#This Row],[Generation (TWh)]]*10^9)</f>
        <v>495.08864233294264</v>
      </c>
    </row>
    <row r="7941" spans="1:21" x14ac:dyDescent="0.35">
      <c r="A7941" t="s">
        <v>2051</v>
      </c>
      <c r="B7941" t="s">
        <v>3243</v>
      </c>
      <c r="C7941" t="str">
        <f>SUBSTITUTE(Table1[[#This Row],[Fuel]],", ",",")</f>
        <v>fossil gas: natural gas,fossil liquids: fuel oil</v>
      </c>
      <c r="D7941" t="s">
        <v>3239</v>
      </c>
      <c r="E7941" t="s">
        <v>3275</v>
      </c>
      <c r="H7941" t="s">
        <v>3438</v>
      </c>
      <c r="I7941">
        <v>450</v>
      </c>
      <c r="J7941" t="s">
        <v>3446</v>
      </c>
      <c r="K7941">
        <v>2014</v>
      </c>
      <c r="L7941" t="s">
        <v>29</v>
      </c>
      <c r="M7941" t="s">
        <v>29</v>
      </c>
      <c r="N7941">
        <v>27.5367</v>
      </c>
      <c r="O7941">
        <v>49.1389</v>
      </c>
      <c r="P7941" t="s">
        <v>3580</v>
      </c>
      <c r="Q7941" s="3">
        <f>Table1[[#This Row],[Capacity (MW)]]*0.395*8760*10^-6</f>
        <v>1.5570899999999999</v>
      </c>
      <c r="R7941" s="3" cm="1">
        <f t="array" ref="R7941">AVERAGE(VLOOKUP(_xlfn.TEXTSPLIT(Table1[[#This Row],[Fuel (no space after comma)]], ","), FuelList_Final_EF!$A$2:$B$65, 2, FALSE))</f>
        <v>65.583341148886291</v>
      </c>
      <c r="S7941" s="3">
        <f>Table1[[#This Row],[Generation (TWh)]]*10^9*VLOOKUP(Table1[[#This Row],[Turbine/Engine Technology]],Technology_HR!$A$2:$B$11,2,FALSE)*10^-6</f>
        <v>11754472.409999998</v>
      </c>
      <c r="T7941" s="5">
        <f>Table1[[#This Row],[Fuel Consumption (mmBtu)]]*Table1[[#This Row],[Emission Factor (kg CO2/ mmBtu)]]*10^3</f>
        <v>770897574090.20154</v>
      </c>
      <c r="U7941" s="3">
        <f>Table1[[#This Row],[Emissions (g CO2)]]/(Table1[[#This Row],[Generation (TWh)]]*10^9)</f>
        <v>495.08864233294264</v>
      </c>
    </row>
    <row r="7942" spans="1:21" x14ac:dyDescent="0.35">
      <c r="A7942" t="s">
        <v>2051</v>
      </c>
      <c r="B7942" t="s">
        <v>3243</v>
      </c>
      <c r="C7942" t="str">
        <f>SUBSTITUTE(Table1[[#This Row],[Fuel]],", ",",")</f>
        <v>fossil gas: natural gas,fossil liquids: fuel oil</v>
      </c>
      <c r="D7942" t="s">
        <v>3239</v>
      </c>
      <c r="E7942" t="s">
        <v>3275</v>
      </c>
      <c r="H7942" t="s">
        <v>3438</v>
      </c>
      <c r="I7942">
        <v>450</v>
      </c>
      <c r="J7942" t="s">
        <v>3446</v>
      </c>
      <c r="K7942">
        <v>2014</v>
      </c>
      <c r="L7942" t="s">
        <v>29</v>
      </c>
      <c r="M7942" t="s">
        <v>29</v>
      </c>
      <c r="N7942">
        <v>27.5367</v>
      </c>
      <c r="O7942">
        <v>49.1389</v>
      </c>
      <c r="P7942" t="s">
        <v>3580</v>
      </c>
      <c r="Q7942" s="3">
        <f>Table1[[#This Row],[Capacity (MW)]]*0.395*8760*10^-6</f>
        <v>1.5570899999999999</v>
      </c>
      <c r="R7942" s="3" cm="1">
        <f t="array" ref="R7942">AVERAGE(VLOOKUP(_xlfn.TEXTSPLIT(Table1[[#This Row],[Fuel (no space after comma)]], ","), FuelList_Final_EF!$A$2:$B$65, 2, FALSE))</f>
        <v>65.583341148886291</v>
      </c>
      <c r="S7942" s="3">
        <f>Table1[[#This Row],[Generation (TWh)]]*10^9*VLOOKUP(Table1[[#This Row],[Turbine/Engine Technology]],Technology_HR!$A$2:$B$11,2,FALSE)*10^-6</f>
        <v>11754472.409999998</v>
      </c>
      <c r="T7942" s="5">
        <f>Table1[[#This Row],[Fuel Consumption (mmBtu)]]*Table1[[#This Row],[Emission Factor (kg CO2/ mmBtu)]]*10^3</f>
        <v>770897574090.20154</v>
      </c>
      <c r="U7942" s="3">
        <f>Table1[[#This Row],[Emissions (g CO2)]]/(Table1[[#This Row],[Generation (TWh)]]*10^9)</f>
        <v>495.08864233294264</v>
      </c>
    </row>
    <row r="7943" spans="1:21" x14ac:dyDescent="0.35">
      <c r="A7943" t="s">
        <v>2051</v>
      </c>
      <c r="B7943" t="s">
        <v>3243</v>
      </c>
      <c r="C7943" t="str">
        <f>SUBSTITUTE(Table1[[#This Row],[Fuel]],", ",",")</f>
        <v>fossil gas: natural gas,fossil liquids: fuel oil</v>
      </c>
      <c r="D7943" t="s">
        <v>3239</v>
      </c>
      <c r="E7943" t="s">
        <v>3275</v>
      </c>
      <c r="H7943" t="s">
        <v>3436</v>
      </c>
      <c r="I7943">
        <v>220</v>
      </c>
      <c r="J7943" t="s">
        <v>3446</v>
      </c>
      <c r="K7943">
        <v>2014</v>
      </c>
      <c r="L7943" t="s">
        <v>29</v>
      </c>
      <c r="M7943" t="s">
        <v>29</v>
      </c>
      <c r="N7943">
        <v>27.5367</v>
      </c>
      <c r="O7943">
        <v>49.1389</v>
      </c>
      <c r="P7943" t="s">
        <v>3580</v>
      </c>
      <c r="Q7943" s="3">
        <f>Table1[[#This Row],[Capacity (MW)]]*0.395*8760*10^-6</f>
        <v>0.76124399999999992</v>
      </c>
      <c r="R7943" s="3" cm="1">
        <f t="array" ref="R7943">AVERAGE(VLOOKUP(_xlfn.TEXTSPLIT(Table1[[#This Row],[Fuel (no space after comma)]], ","), FuelList_Final_EF!$A$2:$B$65, 2, FALSE))</f>
        <v>65.583341148886291</v>
      </c>
      <c r="S7943" s="3">
        <f>Table1[[#This Row],[Generation (TWh)]]*10^9*VLOOKUP(Table1[[#This Row],[Turbine/Engine Technology]],Technology_HR!$A$2:$B$11,2,FALSE)*10^-6</f>
        <v>8381296.4399999985</v>
      </c>
      <c r="T7943" s="5">
        <f>Table1[[#This Row],[Fuel Consumption (mmBtu)]]*Table1[[#This Row],[Emission Factor (kg CO2/ mmBtu)]]*10^3</f>
        <v>549673423694.46613</v>
      </c>
      <c r="U7943" s="3">
        <f>Table1[[#This Row],[Emissions (g CO2)]]/(Table1[[#This Row],[Generation (TWh)]]*10^9)</f>
        <v>722.07258604923811</v>
      </c>
    </row>
    <row r="7944" spans="1:21" x14ac:dyDescent="0.35">
      <c r="A7944" t="s">
        <v>2051</v>
      </c>
      <c r="B7944" t="s">
        <v>3243</v>
      </c>
      <c r="C7944" t="str">
        <f>SUBSTITUTE(Table1[[#This Row],[Fuel]],", ",",")</f>
        <v>fossil gas: natural gas,fossil liquids: fuel oil</v>
      </c>
      <c r="D7944" t="s">
        <v>3239</v>
      </c>
      <c r="E7944" t="s">
        <v>3275</v>
      </c>
      <c r="H7944" t="s">
        <v>3436</v>
      </c>
      <c r="I7944">
        <v>220</v>
      </c>
      <c r="J7944" t="s">
        <v>3446</v>
      </c>
      <c r="K7944">
        <v>2014</v>
      </c>
      <c r="L7944" t="s">
        <v>29</v>
      </c>
      <c r="M7944" t="s">
        <v>29</v>
      </c>
      <c r="N7944">
        <v>27.5367</v>
      </c>
      <c r="O7944">
        <v>49.1389</v>
      </c>
      <c r="P7944" t="s">
        <v>3580</v>
      </c>
      <c r="Q7944" s="3">
        <f>Table1[[#This Row],[Capacity (MW)]]*0.395*8760*10^-6</f>
        <v>0.76124399999999992</v>
      </c>
      <c r="R7944" s="3" cm="1">
        <f t="array" ref="R7944">AVERAGE(VLOOKUP(_xlfn.TEXTSPLIT(Table1[[#This Row],[Fuel (no space after comma)]], ","), FuelList_Final_EF!$A$2:$B$65, 2, FALSE))</f>
        <v>65.583341148886291</v>
      </c>
      <c r="S7944" s="3">
        <f>Table1[[#This Row],[Generation (TWh)]]*10^9*VLOOKUP(Table1[[#This Row],[Turbine/Engine Technology]],Technology_HR!$A$2:$B$11,2,FALSE)*10^-6</f>
        <v>8381296.4399999985</v>
      </c>
      <c r="T7944" s="5">
        <f>Table1[[#This Row],[Fuel Consumption (mmBtu)]]*Table1[[#This Row],[Emission Factor (kg CO2/ mmBtu)]]*10^3</f>
        <v>549673423694.46613</v>
      </c>
      <c r="U7944" s="3">
        <f>Table1[[#This Row],[Emissions (g CO2)]]/(Table1[[#This Row],[Generation (TWh)]]*10^9)</f>
        <v>722.07258604923811</v>
      </c>
    </row>
    <row r="7945" spans="1:21" x14ac:dyDescent="0.35">
      <c r="A7945" t="s">
        <v>2047</v>
      </c>
      <c r="B7945" t="s">
        <v>3239</v>
      </c>
      <c r="C7945" t="str">
        <f>SUBSTITUTE(Table1[[#This Row],[Fuel]],", ",",")</f>
        <v>fossil gas: natural gas</v>
      </c>
      <c r="D7945" t="s">
        <v>3239</v>
      </c>
      <c r="H7945" t="s">
        <v>3436</v>
      </c>
      <c r="I7945">
        <v>178</v>
      </c>
      <c r="J7945" t="s">
        <v>3446</v>
      </c>
      <c r="K7945">
        <v>2017</v>
      </c>
      <c r="L7945" t="s">
        <v>29</v>
      </c>
      <c r="M7945" t="s">
        <v>29</v>
      </c>
      <c r="N7945">
        <v>26.693580000000001</v>
      </c>
      <c r="O7945">
        <v>50.103257999999997</v>
      </c>
      <c r="P7945" t="s">
        <v>3580</v>
      </c>
      <c r="Q7945" s="3">
        <f>Table1[[#This Row],[Capacity (MW)]]*0.395*8760*10^-6</f>
        <v>0.6159155999999999</v>
      </c>
      <c r="R7945" s="3" cm="1">
        <f t="array" ref="R7945">AVERAGE(VLOOKUP(_xlfn.TEXTSPLIT(Table1[[#This Row],[Fuel (no space after comma)]], ","), FuelList_Final_EF!$A$2:$B$65, 2, FALSE))</f>
        <v>53.06</v>
      </c>
      <c r="S7945" s="3">
        <f>Table1[[#This Row],[Generation (TWh)]]*10^9*VLOOKUP(Table1[[#This Row],[Turbine/Engine Technology]],Technology_HR!$A$2:$B$11,2,FALSE)*10^-6</f>
        <v>6781230.7559999991</v>
      </c>
      <c r="T7945" s="5">
        <f>Table1[[#This Row],[Fuel Consumption (mmBtu)]]*Table1[[#This Row],[Emission Factor (kg CO2/ mmBtu)]]*10^3</f>
        <v>359812103913.35992</v>
      </c>
      <c r="U7945" s="3">
        <f>Table1[[#This Row],[Emissions (g CO2)]]/(Table1[[#This Row],[Generation (TWh)]]*10^9)</f>
        <v>584.19060000000002</v>
      </c>
    </row>
    <row r="7946" spans="1:21" x14ac:dyDescent="0.35">
      <c r="A7946" t="s">
        <v>2047</v>
      </c>
      <c r="B7946" t="s">
        <v>3239</v>
      </c>
      <c r="C7946" t="str">
        <f>SUBSTITUTE(Table1[[#This Row],[Fuel]],", ",",")</f>
        <v>fossil gas: natural gas</v>
      </c>
      <c r="D7946" t="s">
        <v>3239</v>
      </c>
      <c r="H7946" t="s">
        <v>3436</v>
      </c>
      <c r="I7946">
        <v>178</v>
      </c>
      <c r="J7946" t="s">
        <v>3446</v>
      </c>
      <c r="K7946">
        <v>2017</v>
      </c>
      <c r="L7946" t="s">
        <v>29</v>
      </c>
      <c r="M7946" t="s">
        <v>29</v>
      </c>
      <c r="N7946">
        <v>26.693580000000001</v>
      </c>
      <c r="O7946">
        <v>50.103257999999997</v>
      </c>
      <c r="P7946" t="s">
        <v>3580</v>
      </c>
      <c r="Q7946" s="3">
        <f>Table1[[#This Row],[Capacity (MW)]]*0.395*8760*10^-6</f>
        <v>0.6159155999999999</v>
      </c>
      <c r="R7946" s="3" cm="1">
        <f t="array" ref="R7946">AVERAGE(VLOOKUP(_xlfn.TEXTSPLIT(Table1[[#This Row],[Fuel (no space after comma)]], ","), FuelList_Final_EF!$A$2:$B$65, 2, FALSE))</f>
        <v>53.06</v>
      </c>
      <c r="S7946" s="3">
        <f>Table1[[#This Row],[Generation (TWh)]]*10^9*VLOOKUP(Table1[[#This Row],[Turbine/Engine Technology]],Technology_HR!$A$2:$B$11,2,FALSE)*10^-6</f>
        <v>6781230.7559999991</v>
      </c>
      <c r="T7946" s="5">
        <f>Table1[[#This Row],[Fuel Consumption (mmBtu)]]*Table1[[#This Row],[Emission Factor (kg CO2/ mmBtu)]]*10^3</f>
        <v>359812103913.35992</v>
      </c>
      <c r="U7946" s="3">
        <f>Table1[[#This Row],[Emissions (g CO2)]]/(Table1[[#This Row],[Generation (TWh)]]*10^9)</f>
        <v>584.19060000000002</v>
      </c>
    </row>
    <row r="7947" spans="1:21" x14ac:dyDescent="0.35">
      <c r="A7947" t="s">
        <v>188</v>
      </c>
      <c r="B7947" t="s">
        <v>3239</v>
      </c>
      <c r="C7947" t="str">
        <f>SUBSTITUTE(Table1[[#This Row],[Fuel]],", ",",")</f>
        <v>fossil gas: natural gas</v>
      </c>
      <c r="D7947" t="s">
        <v>3239</v>
      </c>
      <c r="H7947" t="s">
        <v>3436</v>
      </c>
      <c r="I7947">
        <v>75</v>
      </c>
      <c r="J7947" t="s">
        <v>3446</v>
      </c>
      <c r="K7947">
        <v>2006</v>
      </c>
      <c r="L7947" t="s">
        <v>29</v>
      </c>
      <c r="M7947" t="s">
        <v>29</v>
      </c>
      <c r="N7947">
        <v>26.8003</v>
      </c>
      <c r="O7947">
        <v>50.003900000000002</v>
      </c>
      <c r="P7947" t="s">
        <v>3580</v>
      </c>
      <c r="Q7947" s="3">
        <f>Table1[[#This Row],[Capacity (MW)]]*0.395*8760*10^-6</f>
        <v>0.259515</v>
      </c>
      <c r="R7947" s="3" cm="1">
        <f t="array" ref="R7947">AVERAGE(VLOOKUP(_xlfn.TEXTSPLIT(Table1[[#This Row],[Fuel (no space after comma)]], ","), FuelList_Final_EF!$A$2:$B$65, 2, FALSE))</f>
        <v>53.06</v>
      </c>
      <c r="S7947" s="3">
        <f>Table1[[#This Row],[Generation (TWh)]]*10^9*VLOOKUP(Table1[[#This Row],[Turbine/Engine Technology]],Technology_HR!$A$2:$B$11,2,FALSE)*10^-6</f>
        <v>2857260.15</v>
      </c>
      <c r="T7947" s="5">
        <f>Table1[[#This Row],[Fuel Consumption (mmBtu)]]*Table1[[#This Row],[Emission Factor (kg CO2/ mmBtu)]]*10^3</f>
        <v>151606223559</v>
      </c>
      <c r="U7947" s="3">
        <f>Table1[[#This Row],[Emissions (g CO2)]]/(Table1[[#This Row],[Generation (TWh)]]*10^9)</f>
        <v>584.19060000000002</v>
      </c>
    </row>
    <row r="7948" spans="1:21" x14ac:dyDescent="0.35">
      <c r="A7948" t="s">
        <v>188</v>
      </c>
      <c r="B7948" t="s">
        <v>3239</v>
      </c>
      <c r="C7948" t="str">
        <f>SUBSTITUTE(Table1[[#This Row],[Fuel]],", ",",")</f>
        <v>fossil gas: natural gas</v>
      </c>
      <c r="D7948" t="s">
        <v>3239</v>
      </c>
      <c r="H7948" t="s">
        <v>3436</v>
      </c>
      <c r="I7948">
        <v>75</v>
      </c>
      <c r="J7948" t="s">
        <v>3446</v>
      </c>
      <c r="K7948">
        <v>2006</v>
      </c>
      <c r="L7948" t="s">
        <v>29</v>
      </c>
      <c r="M7948" t="s">
        <v>29</v>
      </c>
      <c r="N7948">
        <v>26.8003</v>
      </c>
      <c r="O7948">
        <v>50.003900000000002</v>
      </c>
      <c r="P7948" t="s">
        <v>3580</v>
      </c>
      <c r="Q7948" s="3">
        <f>Table1[[#This Row],[Capacity (MW)]]*0.395*8760*10^-6</f>
        <v>0.259515</v>
      </c>
      <c r="R7948" s="3" cm="1">
        <f t="array" ref="R7948">AVERAGE(VLOOKUP(_xlfn.TEXTSPLIT(Table1[[#This Row],[Fuel (no space after comma)]], ","), FuelList_Final_EF!$A$2:$B$65, 2, FALSE))</f>
        <v>53.06</v>
      </c>
      <c r="S7948" s="3">
        <f>Table1[[#This Row],[Generation (TWh)]]*10^9*VLOOKUP(Table1[[#This Row],[Turbine/Engine Technology]],Technology_HR!$A$2:$B$11,2,FALSE)*10^-6</f>
        <v>2857260.15</v>
      </c>
      <c r="T7948" s="5">
        <f>Table1[[#This Row],[Fuel Consumption (mmBtu)]]*Table1[[#This Row],[Emission Factor (kg CO2/ mmBtu)]]*10^3</f>
        <v>151606223559</v>
      </c>
      <c r="U7948" s="3">
        <f>Table1[[#This Row],[Emissions (g CO2)]]/(Table1[[#This Row],[Generation (TWh)]]*10^9)</f>
        <v>584.19060000000002</v>
      </c>
    </row>
    <row r="7949" spans="1:21" x14ac:dyDescent="0.35">
      <c r="A7949" t="s">
        <v>2048</v>
      </c>
      <c r="B7949" t="s">
        <v>3239</v>
      </c>
      <c r="C7949" t="str">
        <f>SUBSTITUTE(Table1[[#This Row],[Fuel]],", ",",")</f>
        <v>fossil gas: natural gas</v>
      </c>
      <c r="D7949" t="s">
        <v>3239</v>
      </c>
      <c r="H7949" t="s">
        <v>3438</v>
      </c>
      <c r="I7949">
        <v>352</v>
      </c>
      <c r="J7949" t="s">
        <v>3446</v>
      </c>
      <c r="K7949">
        <v>2015</v>
      </c>
      <c r="L7949" t="s">
        <v>29</v>
      </c>
      <c r="M7949" t="s">
        <v>29</v>
      </c>
      <c r="N7949">
        <v>24.420611000000001</v>
      </c>
      <c r="O7949">
        <v>47.019477000000002</v>
      </c>
      <c r="P7949" t="s">
        <v>3580</v>
      </c>
      <c r="Q7949" s="3">
        <f>Table1[[#This Row],[Capacity (MW)]]*0.395*8760*10^-6</f>
        <v>1.2179904000000001</v>
      </c>
      <c r="R7949" s="3" cm="1">
        <f t="array" ref="R7949">AVERAGE(VLOOKUP(_xlfn.TEXTSPLIT(Table1[[#This Row],[Fuel (no space after comma)]], ","), FuelList_Final_EF!$A$2:$B$65, 2, FALSE))</f>
        <v>53.06</v>
      </c>
      <c r="S7949" s="3">
        <f>Table1[[#This Row],[Generation (TWh)]]*10^9*VLOOKUP(Table1[[#This Row],[Turbine/Engine Technology]],Technology_HR!$A$2:$B$11,2,FALSE)*10^-6</f>
        <v>9194609.5296000019</v>
      </c>
      <c r="T7949" s="5">
        <f>Table1[[#This Row],[Fuel Consumption (mmBtu)]]*Table1[[#This Row],[Emission Factor (kg CO2/ mmBtu)]]*10^3</f>
        <v>487865981640.57611</v>
      </c>
      <c r="U7949" s="3">
        <f>Table1[[#This Row],[Emissions (g CO2)]]/(Table1[[#This Row],[Generation (TWh)]]*10^9)</f>
        <v>400.54993999999999</v>
      </c>
    </row>
    <row r="7950" spans="1:21" x14ac:dyDescent="0.35">
      <c r="A7950" t="s">
        <v>2048</v>
      </c>
      <c r="B7950" t="s">
        <v>3239</v>
      </c>
      <c r="C7950" t="str">
        <f>SUBSTITUTE(Table1[[#This Row],[Fuel]],", ",",")</f>
        <v>fossil gas: natural gas</v>
      </c>
      <c r="D7950" t="s">
        <v>3239</v>
      </c>
      <c r="H7950" t="s">
        <v>3438</v>
      </c>
      <c r="I7950">
        <v>352</v>
      </c>
      <c r="J7950" t="s">
        <v>3446</v>
      </c>
      <c r="K7950">
        <v>2016</v>
      </c>
      <c r="L7950" t="s">
        <v>29</v>
      </c>
      <c r="M7950" t="s">
        <v>29</v>
      </c>
      <c r="N7950">
        <v>24.420611000000001</v>
      </c>
      <c r="O7950">
        <v>47.019477000000002</v>
      </c>
      <c r="P7950" t="s">
        <v>3580</v>
      </c>
      <c r="Q7950" s="3">
        <f>Table1[[#This Row],[Capacity (MW)]]*0.395*8760*10^-6</f>
        <v>1.2179904000000001</v>
      </c>
      <c r="R7950" s="3" cm="1">
        <f t="array" ref="R7950">AVERAGE(VLOOKUP(_xlfn.TEXTSPLIT(Table1[[#This Row],[Fuel (no space after comma)]], ","), FuelList_Final_EF!$A$2:$B$65, 2, FALSE))</f>
        <v>53.06</v>
      </c>
      <c r="S7950" s="3">
        <f>Table1[[#This Row],[Generation (TWh)]]*10^9*VLOOKUP(Table1[[#This Row],[Turbine/Engine Technology]],Technology_HR!$A$2:$B$11,2,FALSE)*10^-6</f>
        <v>9194609.5296000019</v>
      </c>
      <c r="T7950" s="5">
        <f>Table1[[#This Row],[Fuel Consumption (mmBtu)]]*Table1[[#This Row],[Emission Factor (kg CO2/ mmBtu)]]*10^3</f>
        <v>487865981640.57611</v>
      </c>
      <c r="U7950" s="3">
        <f>Table1[[#This Row],[Emissions (g CO2)]]/(Table1[[#This Row],[Generation (TWh)]]*10^9)</f>
        <v>400.54993999999999</v>
      </c>
    </row>
    <row r="7951" spans="1:21" x14ac:dyDescent="0.35">
      <c r="A7951" t="s">
        <v>2048</v>
      </c>
      <c r="B7951" t="s">
        <v>3239</v>
      </c>
      <c r="C7951" t="str">
        <f>SUBSTITUTE(Table1[[#This Row],[Fuel]],", ",",")</f>
        <v>fossil gas: natural gas</v>
      </c>
      <c r="D7951" t="s">
        <v>3239</v>
      </c>
      <c r="H7951" t="s">
        <v>3438</v>
      </c>
      <c r="I7951">
        <v>352</v>
      </c>
      <c r="J7951" t="s">
        <v>3446</v>
      </c>
      <c r="K7951">
        <v>2015</v>
      </c>
      <c r="L7951" t="s">
        <v>29</v>
      </c>
      <c r="M7951" t="s">
        <v>29</v>
      </c>
      <c r="N7951">
        <v>24.420611000000001</v>
      </c>
      <c r="O7951">
        <v>47.019477000000002</v>
      </c>
      <c r="P7951" t="s">
        <v>3580</v>
      </c>
      <c r="Q7951" s="3">
        <f>Table1[[#This Row],[Capacity (MW)]]*0.395*8760*10^-6</f>
        <v>1.2179904000000001</v>
      </c>
      <c r="R7951" s="3" cm="1">
        <f t="array" ref="R7951">AVERAGE(VLOOKUP(_xlfn.TEXTSPLIT(Table1[[#This Row],[Fuel (no space after comma)]], ","), FuelList_Final_EF!$A$2:$B$65, 2, FALSE))</f>
        <v>53.06</v>
      </c>
      <c r="S7951" s="3">
        <f>Table1[[#This Row],[Generation (TWh)]]*10^9*VLOOKUP(Table1[[#This Row],[Turbine/Engine Technology]],Technology_HR!$A$2:$B$11,2,FALSE)*10^-6</f>
        <v>9194609.5296000019</v>
      </c>
      <c r="T7951" s="5">
        <f>Table1[[#This Row],[Fuel Consumption (mmBtu)]]*Table1[[#This Row],[Emission Factor (kg CO2/ mmBtu)]]*10^3</f>
        <v>487865981640.57611</v>
      </c>
      <c r="U7951" s="3">
        <f>Table1[[#This Row],[Emissions (g CO2)]]/(Table1[[#This Row],[Generation (TWh)]]*10^9)</f>
        <v>400.54993999999999</v>
      </c>
    </row>
    <row r="7952" spans="1:21" x14ac:dyDescent="0.35">
      <c r="A7952" t="s">
        <v>2048</v>
      </c>
      <c r="B7952" t="s">
        <v>3239</v>
      </c>
      <c r="C7952" t="str">
        <f>SUBSTITUTE(Table1[[#This Row],[Fuel]],", ",",")</f>
        <v>fossil gas: natural gas</v>
      </c>
      <c r="D7952" t="s">
        <v>3239</v>
      </c>
      <c r="H7952" t="s">
        <v>3438</v>
      </c>
      <c r="I7952">
        <v>352</v>
      </c>
      <c r="J7952" t="s">
        <v>3446</v>
      </c>
      <c r="K7952">
        <v>2015</v>
      </c>
      <c r="L7952" t="s">
        <v>29</v>
      </c>
      <c r="M7952" t="s">
        <v>29</v>
      </c>
      <c r="N7952">
        <v>24.420611000000001</v>
      </c>
      <c r="O7952">
        <v>47.019477000000002</v>
      </c>
      <c r="P7952" t="s">
        <v>3580</v>
      </c>
      <c r="Q7952" s="3">
        <f>Table1[[#This Row],[Capacity (MW)]]*0.395*8760*10^-6</f>
        <v>1.2179904000000001</v>
      </c>
      <c r="R7952" s="3" cm="1">
        <f t="array" ref="R7952">AVERAGE(VLOOKUP(_xlfn.TEXTSPLIT(Table1[[#This Row],[Fuel (no space after comma)]], ","), FuelList_Final_EF!$A$2:$B$65, 2, FALSE))</f>
        <v>53.06</v>
      </c>
      <c r="S7952" s="3">
        <f>Table1[[#This Row],[Generation (TWh)]]*10^9*VLOOKUP(Table1[[#This Row],[Turbine/Engine Technology]],Technology_HR!$A$2:$B$11,2,FALSE)*10^-6</f>
        <v>9194609.5296000019</v>
      </c>
      <c r="T7952" s="5">
        <f>Table1[[#This Row],[Fuel Consumption (mmBtu)]]*Table1[[#This Row],[Emission Factor (kg CO2/ mmBtu)]]*10^3</f>
        <v>487865981640.57611</v>
      </c>
      <c r="U7952" s="3">
        <f>Table1[[#This Row],[Emissions (g CO2)]]/(Table1[[#This Row],[Generation (TWh)]]*10^9)</f>
        <v>400.54993999999999</v>
      </c>
    </row>
    <row r="7953" spans="1:21" x14ac:dyDescent="0.35">
      <c r="A7953" t="s">
        <v>2048</v>
      </c>
      <c r="B7953" t="s">
        <v>3239</v>
      </c>
      <c r="C7953" t="str">
        <f>SUBSTITUTE(Table1[[#This Row],[Fuel]],", ",",")</f>
        <v>fossil gas: natural gas</v>
      </c>
      <c r="D7953" t="s">
        <v>3239</v>
      </c>
      <c r="H7953" t="s">
        <v>3438</v>
      </c>
      <c r="I7953">
        <v>352</v>
      </c>
      <c r="J7953" t="s">
        <v>3446</v>
      </c>
      <c r="K7953">
        <v>2016</v>
      </c>
      <c r="L7953" t="s">
        <v>29</v>
      </c>
      <c r="M7953" t="s">
        <v>29</v>
      </c>
      <c r="N7953">
        <v>24.420611000000001</v>
      </c>
      <c r="O7953">
        <v>47.019477000000002</v>
      </c>
      <c r="P7953" t="s">
        <v>3580</v>
      </c>
      <c r="Q7953" s="3">
        <f>Table1[[#This Row],[Capacity (MW)]]*0.395*8760*10^-6</f>
        <v>1.2179904000000001</v>
      </c>
      <c r="R7953" s="3" cm="1">
        <f t="array" ref="R7953">AVERAGE(VLOOKUP(_xlfn.TEXTSPLIT(Table1[[#This Row],[Fuel (no space after comma)]], ","), FuelList_Final_EF!$A$2:$B$65, 2, FALSE))</f>
        <v>53.06</v>
      </c>
      <c r="S7953" s="3">
        <f>Table1[[#This Row],[Generation (TWh)]]*10^9*VLOOKUP(Table1[[#This Row],[Turbine/Engine Technology]],Technology_HR!$A$2:$B$11,2,FALSE)*10^-6</f>
        <v>9194609.5296000019</v>
      </c>
      <c r="T7953" s="5">
        <f>Table1[[#This Row],[Fuel Consumption (mmBtu)]]*Table1[[#This Row],[Emission Factor (kg CO2/ mmBtu)]]*10^3</f>
        <v>487865981640.57611</v>
      </c>
      <c r="U7953" s="3">
        <f>Table1[[#This Row],[Emissions (g CO2)]]/(Table1[[#This Row],[Generation (TWh)]]*10^9)</f>
        <v>400.54993999999999</v>
      </c>
    </row>
    <row r="7954" spans="1:21" x14ac:dyDescent="0.35">
      <c r="A7954" t="s">
        <v>2048</v>
      </c>
      <c r="B7954" t="s">
        <v>3239</v>
      </c>
      <c r="C7954" t="str">
        <f>SUBSTITUTE(Table1[[#This Row],[Fuel]],", ",",")</f>
        <v>fossil gas: natural gas</v>
      </c>
      <c r="D7954" t="s">
        <v>3239</v>
      </c>
      <c r="H7954" t="s">
        <v>3438</v>
      </c>
      <c r="I7954">
        <v>352</v>
      </c>
      <c r="J7954" t="s">
        <v>3446</v>
      </c>
      <c r="K7954">
        <v>2018</v>
      </c>
      <c r="L7954" t="s">
        <v>29</v>
      </c>
      <c r="M7954" t="s">
        <v>29</v>
      </c>
      <c r="N7954">
        <v>24.420611000000001</v>
      </c>
      <c r="O7954">
        <v>47.019477000000002</v>
      </c>
      <c r="P7954" t="s">
        <v>3580</v>
      </c>
      <c r="Q7954" s="3">
        <f>Table1[[#This Row],[Capacity (MW)]]*0.395*8760*10^-6</f>
        <v>1.2179904000000001</v>
      </c>
      <c r="R7954" s="3" cm="1">
        <f t="array" ref="R7954">AVERAGE(VLOOKUP(_xlfn.TEXTSPLIT(Table1[[#This Row],[Fuel (no space after comma)]], ","), FuelList_Final_EF!$A$2:$B$65, 2, FALSE))</f>
        <v>53.06</v>
      </c>
      <c r="S7954" s="3">
        <f>Table1[[#This Row],[Generation (TWh)]]*10^9*VLOOKUP(Table1[[#This Row],[Turbine/Engine Technology]],Technology_HR!$A$2:$B$11,2,FALSE)*10^-6</f>
        <v>9194609.5296000019</v>
      </c>
      <c r="T7954" s="5">
        <f>Table1[[#This Row],[Fuel Consumption (mmBtu)]]*Table1[[#This Row],[Emission Factor (kg CO2/ mmBtu)]]*10^3</f>
        <v>487865981640.57611</v>
      </c>
      <c r="U7954" s="3">
        <f>Table1[[#This Row],[Emissions (g CO2)]]/(Table1[[#This Row],[Generation (TWh)]]*10^9)</f>
        <v>400.54993999999999</v>
      </c>
    </row>
    <row r="7955" spans="1:21" x14ac:dyDescent="0.35">
      <c r="A7955" t="s">
        <v>2048</v>
      </c>
      <c r="B7955" t="s">
        <v>3239</v>
      </c>
      <c r="C7955" t="str">
        <f>SUBSTITUTE(Table1[[#This Row],[Fuel]],", ",",")</f>
        <v>fossil gas: natural gas</v>
      </c>
      <c r="D7955" t="s">
        <v>3239</v>
      </c>
      <c r="H7955" t="s">
        <v>3438</v>
      </c>
      <c r="I7955">
        <v>352</v>
      </c>
      <c r="J7955" t="s">
        <v>3446</v>
      </c>
      <c r="K7955">
        <v>2016</v>
      </c>
      <c r="L7955" t="s">
        <v>29</v>
      </c>
      <c r="M7955" t="s">
        <v>29</v>
      </c>
      <c r="N7955">
        <v>24.420611000000001</v>
      </c>
      <c r="O7955">
        <v>47.019477000000002</v>
      </c>
      <c r="P7955" t="s">
        <v>3580</v>
      </c>
      <c r="Q7955" s="3">
        <f>Table1[[#This Row],[Capacity (MW)]]*0.395*8760*10^-6</f>
        <v>1.2179904000000001</v>
      </c>
      <c r="R7955" s="3" cm="1">
        <f t="array" ref="R7955">AVERAGE(VLOOKUP(_xlfn.TEXTSPLIT(Table1[[#This Row],[Fuel (no space after comma)]], ","), FuelList_Final_EF!$A$2:$B$65, 2, FALSE))</f>
        <v>53.06</v>
      </c>
      <c r="S7955" s="3">
        <f>Table1[[#This Row],[Generation (TWh)]]*10^9*VLOOKUP(Table1[[#This Row],[Turbine/Engine Technology]],Technology_HR!$A$2:$B$11,2,FALSE)*10^-6</f>
        <v>9194609.5296000019</v>
      </c>
      <c r="T7955" s="5">
        <f>Table1[[#This Row],[Fuel Consumption (mmBtu)]]*Table1[[#This Row],[Emission Factor (kg CO2/ mmBtu)]]*10^3</f>
        <v>487865981640.57611</v>
      </c>
      <c r="U7955" s="3">
        <f>Table1[[#This Row],[Emissions (g CO2)]]/(Table1[[#This Row],[Generation (TWh)]]*10^9)</f>
        <v>400.54993999999999</v>
      </c>
    </row>
    <row r="7956" spans="1:21" x14ac:dyDescent="0.35">
      <c r="A7956" t="s">
        <v>2048</v>
      </c>
      <c r="B7956" t="s">
        <v>3239</v>
      </c>
      <c r="C7956" t="str">
        <f>SUBSTITUTE(Table1[[#This Row],[Fuel]],", ",",")</f>
        <v>fossil gas: natural gas</v>
      </c>
      <c r="D7956" t="s">
        <v>3239</v>
      </c>
      <c r="H7956" t="s">
        <v>3438</v>
      </c>
      <c r="I7956">
        <v>352</v>
      </c>
      <c r="J7956" t="s">
        <v>3446</v>
      </c>
      <c r="K7956">
        <v>2016</v>
      </c>
      <c r="L7956" t="s">
        <v>29</v>
      </c>
      <c r="M7956" t="s">
        <v>29</v>
      </c>
      <c r="N7956">
        <v>24.420611000000001</v>
      </c>
      <c r="O7956">
        <v>47.019477000000002</v>
      </c>
      <c r="P7956" t="s">
        <v>3580</v>
      </c>
      <c r="Q7956" s="3">
        <f>Table1[[#This Row],[Capacity (MW)]]*0.395*8760*10^-6</f>
        <v>1.2179904000000001</v>
      </c>
      <c r="R7956" s="3" cm="1">
        <f t="array" ref="R7956">AVERAGE(VLOOKUP(_xlfn.TEXTSPLIT(Table1[[#This Row],[Fuel (no space after comma)]], ","), FuelList_Final_EF!$A$2:$B$65, 2, FALSE))</f>
        <v>53.06</v>
      </c>
      <c r="S7956" s="3">
        <f>Table1[[#This Row],[Generation (TWh)]]*10^9*VLOOKUP(Table1[[#This Row],[Turbine/Engine Technology]],Technology_HR!$A$2:$B$11,2,FALSE)*10^-6</f>
        <v>9194609.5296000019</v>
      </c>
      <c r="T7956" s="5">
        <f>Table1[[#This Row],[Fuel Consumption (mmBtu)]]*Table1[[#This Row],[Emission Factor (kg CO2/ mmBtu)]]*10^3</f>
        <v>487865981640.57611</v>
      </c>
      <c r="U7956" s="3">
        <f>Table1[[#This Row],[Emissions (g CO2)]]/(Table1[[#This Row],[Generation (TWh)]]*10^9)</f>
        <v>400.54993999999999</v>
      </c>
    </row>
    <row r="7957" spans="1:21" x14ac:dyDescent="0.35">
      <c r="A7957" t="s">
        <v>2048</v>
      </c>
      <c r="B7957" t="s">
        <v>3239</v>
      </c>
      <c r="C7957" t="str">
        <f>SUBSTITUTE(Table1[[#This Row],[Fuel]],", ",",")</f>
        <v>fossil gas: natural gas</v>
      </c>
      <c r="D7957" t="s">
        <v>3239</v>
      </c>
      <c r="H7957" t="s">
        <v>3438</v>
      </c>
      <c r="I7957">
        <v>352</v>
      </c>
      <c r="J7957" t="s">
        <v>3446</v>
      </c>
      <c r="K7957">
        <v>2016</v>
      </c>
      <c r="L7957" t="s">
        <v>29</v>
      </c>
      <c r="M7957" t="s">
        <v>29</v>
      </c>
      <c r="N7957">
        <v>24.420611000000001</v>
      </c>
      <c r="O7957">
        <v>47.019477000000002</v>
      </c>
      <c r="P7957" t="s">
        <v>3580</v>
      </c>
      <c r="Q7957" s="3">
        <f>Table1[[#This Row],[Capacity (MW)]]*0.395*8760*10^-6</f>
        <v>1.2179904000000001</v>
      </c>
      <c r="R7957" s="3" cm="1">
        <f t="array" ref="R7957">AVERAGE(VLOOKUP(_xlfn.TEXTSPLIT(Table1[[#This Row],[Fuel (no space after comma)]], ","), FuelList_Final_EF!$A$2:$B$65, 2, FALSE))</f>
        <v>53.06</v>
      </c>
      <c r="S7957" s="3">
        <f>Table1[[#This Row],[Generation (TWh)]]*10^9*VLOOKUP(Table1[[#This Row],[Turbine/Engine Technology]],Technology_HR!$A$2:$B$11,2,FALSE)*10^-6</f>
        <v>9194609.5296000019</v>
      </c>
      <c r="T7957" s="5">
        <f>Table1[[#This Row],[Fuel Consumption (mmBtu)]]*Table1[[#This Row],[Emission Factor (kg CO2/ mmBtu)]]*10^3</f>
        <v>487865981640.57611</v>
      </c>
      <c r="U7957" s="3">
        <f>Table1[[#This Row],[Emissions (g CO2)]]/(Table1[[#This Row],[Generation (TWh)]]*10^9)</f>
        <v>400.54993999999999</v>
      </c>
    </row>
    <row r="7958" spans="1:21" x14ac:dyDescent="0.35">
      <c r="A7958" t="s">
        <v>2048</v>
      </c>
      <c r="B7958" t="s">
        <v>3239</v>
      </c>
      <c r="C7958" t="str">
        <f>SUBSTITUTE(Table1[[#This Row],[Fuel]],", ",",")</f>
        <v>fossil gas: natural gas</v>
      </c>
      <c r="D7958" t="s">
        <v>3239</v>
      </c>
      <c r="H7958" t="s">
        <v>3438</v>
      </c>
      <c r="I7958">
        <v>352</v>
      </c>
      <c r="J7958" t="s">
        <v>3446</v>
      </c>
      <c r="K7958">
        <v>2016</v>
      </c>
      <c r="L7958" t="s">
        <v>29</v>
      </c>
      <c r="M7958" t="s">
        <v>29</v>
      </c>
      <c r="N7958">
        <v>24.420611000000001</v>
      </c>
      <c r="O7958">
        <v>47.019477000000002</v>
      </c>
      <c r="P7958" t="s">
        <v>3580</v>
      </c>
      <c r="Q7958" s="3">
        <f>Table1[[#This Row],[Capacity (MW)]]*0.395*8760*10^-6</f>
        <v>1.2179904000000001</v>
      </c>
      <c r="R7958" s="3" cm="1">
        <f t="array" ref="R7958">AVERAGE(VLOOKUP(_xlfn.TEXTSPLIT(Table1[[#This Row],[Fuel (no space after comma)]], ","), FuelList_Final_EF!$A$2:$B$65, 2, FALSE))</f>
        <v>53.06</v>
      </c>
      <c r="S7958" s="3">
        <f>Table1[[#This Row],[Generation (TWh)]]*10^9*VLOOKUP(Table1[[#This Row],[Turbine/Engine Technology]],Technology_HR!$A$2:$B$11,2,FALSE)*10^-6</f>
        <v>9194609.5296000019</v>
      </c>
      <c r="T7958" s="5">
        <f>Table1[[#This Row],[Fuel Consumption (mmBtu)]]*Table1[[#This Row],[Emission Factor (kg CO2/ mmBtu)]]*10^3</f>
        <v>487865981640.57611</v>
      </c>
      <c r="U7958" s="3">
        <f>Table1[[#This Row],[Emissions (g CO2)]]/(Table1[[#This Row],[Generation (TWh)]]*10^9)</f>
        <v>400.54993999999999</v>
      </c>
    </row>
    <row r="7959" spans="1:21" x14ac:dyDescent="0.35">
      <c r="A7959" t="s">
        <v>2048</v>
      </c>
      <c r="B7959" t="s">
        <v>3239</v>
      </c>
      <c r="C7959" t="str">
        <f>SUBSTITUTE(Table1[[#This Row],[Fuel]],", ",",")</f>
        <v>fossil gas: natural gas</v>
      </c>
      <c r="D7959" t="s">
        <v>3239</v>
      </c>
      <c r="H7959" t="s">
        <v>3438</v>
      </c>
      <c r="I7959">
        <v>1087.5</v>
      </c>
      <c r="J7959" t="s">
        <v>3446</v>
      </c>
      <c r="K7959">
        <v>2016</v>
      </c>
      <c r="L7959" t="s">
        <v>29</v>
      </c>
      <c r="M7959" t="s">
        <v>29</v>
      </c>
      <c r="N7959">
        <v>24.783726999999999</v>
      </c>
      <c r="O7959">
        <v>45.605283</v>
      </c>
      <c r="P7959" t="s">
        <v>3580</v>
      </c>
      <c r="Q7959" s="3">
        <f>Table1[[#This Row],[Capacity (MW)]]*0.395*8760*10^-6</f>
        <v>3.7629674999999998</v>
      </c>
      <c r="R7959" s="3" cm="1">
        <f t="array" ref="R7959">AVERAGE(VLOOKUP(_xlfn.TEXTSPLIT(Table1[[#This Row],[Fuel (no space after comma)]], ","), FuelList_Final_EF!$A$2:$B$65, 2, FALSE))</f>
        <v>53.06</v>
      </c>
      <c r="S7959" s="3">
        <f>Table1[[#This Row],[Generation (TWh)]]*10^9*VLOOKUP(Table1[[#This Row],[Turbine/Engine Technology]],Technology_HR!$A$2:$B$11,2,FALSE)*10^-6</f>
        <v>28406641.657499999</v>
      </c>
      <c r="T7959" s="5">
        <f>Table1[[#This Row],[Fuel Consumption (mmBtu)]]*Table1[[#This Row],[Emission Factor (kg CO2/ mmBtu)]]*10^3</f>
        <v>1507256406346.95</v>
      </c>
      <c r="U7959" s="3">
        <f>Table1[[#This Row],[Emissions (g CO2)]]/(Table1[[#This Row],[Generation (TWh)]]*10^9)</f>
        <v>400.54993999999999</v>
      </c>
    </row>
    <row r="7960" spans="1:21" x14ac:dyDescent="0.35">
      <c r="A7960" t="s">
        <v>2048</v>
      </c>
      <c r="B7960" t="s">
        <v>3240</v>
      </c>
      <c r="C7960" t="str">
        <f>SUBSTITUTE(Table1[[#This Row],[Fuel]],", ",",")</f>
        <v>fossil gas: natural gas,fossil liquids: diesel</v>
      </c>
      <c r="D7960" t="s">
        <v>3239</v>
      </c>
      <c r="E7960" t="s">
        <v>3258</v>
      </c>
      <c r="H7960" t="s">
        <v>3438</v>
      </c>
      <c r="I7960">
        <v>1087.5</v>
      </c>
      <c r="J7960" t="s">
        <v>3446</v>
      </c>
      <c r="K7960">
        <v>2015</v>
      </c>
      <c r="L7960" t="s">
        <v>29</v>
      </c>
      <c r="M7960" t="s">
        <v>29</v>
      </c>
      <c r="N7960">
        <v>24.783726999999999</v>
      </c>
      <c r="O7960">
        <v>45.605283</v>
      </c>
      <c r="P7960" t="s">
        <v>3580</v>
      </c>
      <c r="Q7960" s="3">
        <f>Table1[[#This Row],[Capacity (MW)]]*0.395*8760*10^-6</f>
        <v>3.7629674999999998</v>
      </c>
      <c r="R7960" s="3" cm="1">
        <f t="array" ref="R7960">AVERAGE(VLOOKUP(_xlfn.TEXTSPLIT(Table1[[#This Row],[Fuel (no space after comma)]], ","), FuelList_Final_EF!$A$2:$B$65, 2, FALSE))</f>
        <v>65.583341148886291</v>
      </c>
      <c r="S7960" s="3">
        <f>Table1[[#This Row],[Generation (TWh)]]*10^9*VLOOKUP(Table1[[#This Row],[Turbine/Engine Technology]],Technology_HR!$A$2:$B$11,2,FALSE)*10^-6</f>
        <v>28406641.657499999</v>
      </c>
      <c r="T7960" s="5">
        <f>Table1[[#This Row],[Fuel Consumption (mmBtu)]]*Table1[[#This Row],[Emission Factor (kg CO2/ mmBtu)]]*10^3</f>
        <v>1863002470717.9871</v>
      </c>
      <c r="U7960" s="3">
        <f>Table1[[#This Row],[Emissions (g CO2)]]/(Table1[[#This Row],[Generation (TWh)]]*10^9)</f>
        <v>495.08864233294258</v>
      </c>
    </row>
    <row r="7961" spans="1:21" x14ac:dyDescent="0.35">
      <c r="A7961" t="s">
        <v>2048</v>
      </c>
      <c r="B7961" t="s">
        <v>3336</v>
      </c>
      <c r="C7961" t="str">
        <f>SUBSTITUTE(Table1[[#This Row],[Fuel]],", ",",")</f>
        <v>fossil liquids: fuel oil,fossil liquids: diesel</v>
      </c>
      <c r="D7961" t="s">
        <v>3275</v>
      </c>
      <c r="E7961" t="s">
        <v>3258</v>
      </c>
      <c r="H7961" t="s">
        <v>3436</v>
      </c>
      <c r="I7961">
        <v>50.8</v>
      </c>
      <c r="J7961" t="s">
        <v>3446</v>
      </c>
      <c r="K7961">
        <v>1982</v>
      </c>
      <c r="L7961" t="s">
        <v>29</v>
      </c>
      <c r="M7961" t="s">
        <v>29</v>
      </c>
      <c r="N7961">
        <v>24.716905000000001</v>
      </c>
      <c r="O7961">
        <v>46.724662000000002</v>
      </c>
      <c r="P7961" t="s">
        <v>3580</v>
      </c>
      <c r="Q7961" s="3">
        <f>Table1[[#This Row],[Capacity (MW)]]*0.395*8760*10^-6</f>
        <v>0.17577815999999999</v>
      </c>
      <c r="R7961" s="3" cm="1">
        <f t="array" ref="R7961">AVERAGE(VLOOKUP(_xlfn.TEXTSPLIT(Table1[[#This Row],[Fuel (no space after comma)]], ","), FuelList_Final_EF!$A$2:$B$65, 2, FALSE))</f>
        <v>78.106682297772565</v>
      </c>
      <c r="S7961" s="3">
        <f>Table1[[#This Row],[Generation (TWh)]]*10^9*VLOOKUP(Table1[[#This Row],[Turbine/Engine Technology]],Technology_HR!$A$2:$B$11,2,FALSE)*10^-6</f>
        <v>1935317.5415999999</v>
      </c>
      <c r="T7961" s="5">
        <f>Table1[[#This Row],[Fuel Consumption (mmBtu)]]*Table1[[#This Row],[Emission Factor (kg CO2/ mmBtu)]]*10^3</f>
        <v>151161232367.05743</v>
      </c>
      <c r="U7961" s="3">
        <f>Table1[[#This Row],[Emissions (g CO2)]]/(Table1[[#This Row],[Generation (TWh)]]*10^9)</f>
        <v>859.95457209847586</v>
      </c>
    </row>
    <row r="7962" spans="1:21" x14ac:dyDescent="0.35">
      <c r="A7962" t="s">
        <v>2048</v>
      </c>
      <c r="B7962" t="s">
        <v>3336</v>
      </c>
      <c r="C7962" t="str">
        <f>SUBSTITUTE(Table1[[#This Row],[Fuel]],", ",",")</f>
        <v>fossil liquids: fuel oil,fossil liquids: diesel</v>
      </c>
      <c r="D7962" t="s">
        <v>3275</v>
      </c>
      <c r="E7962" t="s">
        <v>3258</v>
      </c>
      <c r="H7962" t="s">
        <v>3436</v>
      </c>
      <c r="I7962">
        <v>50.8</v>
      </c>
      <c r="J7962" t="s">
        <v>3446</v>
      </c>
      <c r="K7962">
        <v>1982</v>
      </c>
      <c r="L7962" t="s">
        <v>29</v>
      </c>
      <c r="M7962" t="s">
        <v>29</v>
      </c>
      <c r="N7962">
        <v>24.716905000000001</v>
      </c>
      <c r="O7962">
        <v>46.724662000000002</v>
      </c>
      <c r="P7962" t="s">
        <v>3580</v>
      </c>
      <c r="Q7962" s="3">
        <f>Table1[[#This Row],[Capacity (MW)]]*0.395*8760*10^-6</f>
        <v>0.17577815999999999</v>
      </c>
      <c r="R7962" s="3" cm="1">
        <f t="array" ref="R7962">AVERAGE(VLOOKUP(_xlfn.TEXTSPLIT(Table1[[#This Row],[Fuel (no space after comma)]], ","), FuelList_Final_EF!$A$2:$B$65, 2, FALSE))</f>
        <v>78.106682297772565</v>
      </c>
      <c r="S7962" s="3">
        <f>Table1[[#This Row],[Generation (TWh)]]*10^9*VLOOKUP(Table1[[#This Row],[Turbine/Engine Technology]],Technology_HR!$A$2:$B$11,2,FALSE)*10^-6</f>
        <v>1935317.5415999999</v>
      </c>
      <c r="T7962" s="5">
        <f>Table1[[#This Row],[Fuel Consumption (mmBtu)]]*Table1[[#This Row],[Emission Factor (kg CO2/ mmBtu)]]*10^3</f>
        <v>151161232367.05743</v>
      </c>
      <c r="U7962" s="3">
        <f>Table1[[#This Row],[Emissions (g CO2)]]/(Table1[[#This Row],[Generation (TWh)]]*10^9)</f>
        <v>859.95457209847586</v>
      </c>
    </row>
    <row r="7963" spans="1:21" x14ac:dyDescent="0.35">
      <c r="A7963" t="s">
        <v>2048</v>
      </c>
      <c r="B7963" t="s">
        <v>3336</v>
      </c>
      <c r="C7963" t="str">
        <f>SUBSTITUTE(Table1[[#This Row],[Fuel]],", ",",")</f>
        <v>fossil liquids: fuel oil,fossil liquids: diesel</v>
      </c>
      <c r="D7963" t="s">
        <v>3275</v>
      </c>
      <c r="E7963" t="s">
        <v>3258</v>
      </c>
      <c r="H7963" t="s">
        <v>3436</v>
      </c>
      <c r="I7963">
        <v>50.8</v>
      </c>
      <c r="J7963" t="s">
        <v>3446</v>
      </c>
      <c r="K7963">
        <v>1982</v>
      </c>
      <c r="L7963" t="s">
        <v>29</v>
      </c>
      <c r="M7963" t="s">
        <v>29</v>
      </c>
      <c r="N7963">
        <v>24.716905000000001</v>
      </c>
      <c r="O7963">
        <v>46.724662000000002</v>
      </c>
      <c r="P7963" t="s">
        <v>3580</v>
      </c>
      <c r="Q7963" s="3">
        <f>Table1[[#This Row],[Capacity (MW)]]*0.395*8760*10^-6</f>
        <v>0.17577815999999999</v>
      </c>
      <c r="R7963" s="3" cm="1">
        <f t="array" ref="R7963">AVERAGE(VLOOKUP(_xlfn.TEXTSPLIT(Table1[[#This Row],[Fuel (no space after comma)]], ","), FuelList_Final_EF!$A$2:$B$65, 2, FALSE))</f>
        <v>78.106682297772565</v>
      </c>
      <c r="S7963" s="3">
        <f>Table1[[#This Row],[Generation (TWh)]]*10^9*VLOOKUP(Table1[[#This Row],[Turbine/Engine Technology]],Technology_HR!$A$2:$B$11,2,FALSE)*10^-6</f>
        <v>1935317.5415999999</v>
      </c>
      <c r="T7963" s="5">
        <f>Table1[[#This Row],[Fuel Consumption (mmBtu)]]*Table1[[#This Row],[Emission Factor (kg CO2/ mmBtu)]]*10^3</f>
        <v>151161232367.05743</v>
      </c>
      <c r="U7963" s="3">
        <f>Table1[[#This Row],[Emissions (g CO2)]]/(Table1[[#This Row],[Generation (TWh)]]*10^9)</f>
        <v>859.95457209847586</v>
      </c>
    </row>
    <row r="7964" spans="1:21" x14ac:dyDescent="0.35">
      <c r="A7964" t="s">
        <v>2048</v>
      </c>
      <c r="B7964" t="s">
        <v>3336</v>
      </c>
      <c r="C7964" t="str">
        <f>SUBSTITUTE(Table1[[#This Row],[Fuel]],", ",",")</f>
        <v>fossil liquids: fuel oil,fossil liquids: diesel</v>
      </c>
      <c r="D7964" t="s">
        <v>3275</v>
      </c>
      <c r="E7964" t="s">
        <v>3258</v>
      </c>
      <c r="H7964" t="s">
        <v>3436</v>
      </c>
      <c r="I7964">
        <v>50.8</v>
      </c>
      <c r="J7964" t="s">
        <v>3446</v>
      </c>
      <c r="K7964">
        <v>1982</v>
      </c>
      <c r="L7964" t="s">
        <v>29</v>
      </c>
      <c r="M7964" t="s">
        <v>29</v>
      </c>
      <c r="N7964">
        <v>24.716905000000001</v>
      </c>
      <c r="O7964">
        <v>46.724662000000002</v>
      </c>
      <c r="P7964" t="s">
        <v>3580</v>
      </c>
      <c r="Q7964" s="3">
        <f>Table1[[#This Row],[Capacity (MW)]]*0.395*8760*10^-6</f>
        <v>0.17577815999999999</v>
      </c>
      <c r="R7964" s="3" cm="1">
        <f t="array" ref="R7964">AVERAGE(VLOOKUP(_xlfn.TEXTSPLIT(Table1[[#This Row],[Fuel (no space after comma)]], ","), FuelList_Final_EF!$A$2:$B$65, 2, FALSE))</f>
        <v>78.106682297772565</v>
      </c>
      <c r="S7964" s="3">
        <f>Table1[[#This Row],[Generation (TWh)]]*10^9*VLOOKUP(Table1[[#This Row],[Turbine/Engine Technology]],Technology_HR!$A$2:$B$11,2,FALSE)*10^-6</f>
        <v>1935317.5415999999</v>
      </c>
      <c r="T7964" s="5">
        <f>Table1[[#This Row],[Fuel Consumption (mmBtu)]]*Table1[[#This Row],[Emission Factor (kg CO2/ mmBtu)]]*10^3</f>
        <v>151161232367.05743</v>
      </c>
      <c r="U7964" s="3">
        <f>Table1[[#This Row],[Emissions (g CO2)]]/(Table1[[#This Row],[Generation (TWh)]]*10^9)</f>
        <v>859.95457209847586</v>
      </c>
    </row>
    <row r="7965" spans="1:21" x14ac:dyDescent="0.35">
      <c r="A7965" t="s">
        <v>2048</v>
      </c>
      <c r="B7965" t="s">
        <v>3336</v>
      </c>
      <c r="C7965" t="str">
        <f>SUBSTITUTE(Table1[[#This Row],[Fuel]],", ",",")</f>
        <v>fossil liquids: fuel oil,fossil liquids: diesel</v>
      </c>
      <c r="D7965" t="s">
        <v>3275</v>
      </c>
      <c r="E7965" t="s">
        <v>3258</v>
      </c>
      <c r="H7965" t="s">
        <v>3436</v>
      </c>
      <c r="I7965">
        <v>50.8</v>
      </c>
      <c r="J7965" t="s">
        <v>3446</v>
      </c>
      <c r="K7965">
        <v>1982</v>
      </c>
      <c r="L7965" t="s">
        <v>29</v>
      </c>
      <c r="M7965" t="s">
        <v>29</v>
      </c>
      <c r="N7965">
        <v>24.716905000000001</v>
      </c>
      <c r="O7965">
        <v>46.724662000000002</v>
      </c>
      <c r="P7965" t="s">
        <v>3580</v>
      </c>
      <c r="Q7965" s="3">
        <f>Table1[[#This Row],[Capacity (MW)]]*0.395*8760*10^-6</f>
        <v>0.17577815999999999</v>
      </c>
      <c r="R7965" s="3" cm="1">
        <f t="array" ref="R7965">AVERAGE(VLOOKUP(_xlfn.TEXTSPLIT(Table1[[#This Row],[Fuel (no space after comma)]], ","), FuelList_Final_EF!$A$2:$B$65, 2, FALSE))</f>
        <v>78.106682297772565</v>
      </c>
      <c r="S7965" s="3">
        <f>Table1[[#This Row],[Generation (TWh)]]*10^9*VLOOKUP(Table1[[#This Row],[Turbine/Engine Technology]],Technology_HR!$A$2:$B$11,2,FALSE)*10^-6</f>
        <v>1935317.5415999999</v>
      </c>
      <c r="T7965" s="5">
        <f>Table1[[#This Row],[Fuel Consumption (mmBtu)]]*Table1[[#This Row],[Emission Factor (kg CO2/ mmBtu)]]*10^3</f>
        <v>151161232367.05743</v>
      </c>
      <c r="U7965" s="3">
        <f>Table1[[#This Row],[Emissions (g CO2)]]/(Table1[[#This Row],[Generation (TWh)]]*10^9)</f>
        <v>859.95457209847586</v>
      </c>
    </row>
    <row r="7966" spans="1:21" x14ac:dyDescent="0.35">
      <c r="A7966" t="s">
        <v>2048</v>
      </c>
      <c r="B7966" t="s">
        <v>3336</v>
      </c>
      <c r="C7966" t="str">
        <f>SUBSTITUTE(Table1[[#This Row],[Fuel]],", ",",")</f>
        <v>fossil liquids: fuel oil,fossil liquids: diesel</v>
      </c>
      <c r="D7966" t="s">
        <v>3275</v>
      </c>
      <c r="E7966" t="s">
        <v>3258</v>
      </c>
      <c r="H7966" t="s">
        <v>3436</v>
      </c>
      <c r="I7966">
        <v>50.8</v>
      </c>
      <c r="J7966" t="s">
        <v>3446</v>
      </c>
      <c r="K7966">
        <v>1982</v>
      </c>
      <c r="L7966" t="s">
        <v>29</v>
      </c>
      <c r="M7966" t="s">
        <v>29</v>
      </c>
      <c r="N7966">
        <v>24.716905000000001</v>
      </c>
      <c r="O7966">
        <v>46.724662000000002</v>
      </c>
      <c r="P7966" t="s">
        <v>3580</v>
      </c>
      <c r="Q7966" s="3">
        <f>Table1[[#This Row],[Capacity (MW)]]*0.395*8760*10^-6</f>
        <v>0.17577815999999999</v>
      </c>
      <c r="R7966" s="3" cm="1">
        <f t="array" ref="R7966">AVERAGE(VLOOKUP(_xlfn.TEXTSPLIT(Table1[[#This Row],[Fuel (no space after comma)]], ","), FuelList_Final_EF!$A$2:$B$65, 2, FALSE))</f>
        <v>78.106682297772565</v>
      </c>
      <c r="S7966" s="3">
        <f>Table1[[#This Row],[Generation (TWh)]]*10^9*VLOOKUP(Table1[[#This Row],[Turbine/Engine Technology]],Technology_HR!$A$2:$B$11,2,FALSE)*10^-6</f>
        <v>1935317.5415999999</v>
      </c>
      <c r="T7966" s="5">
        <f>Table1[[#This Row],[Fuel Consumption (mmBtu)]]*Table1[[#This Row],[Emission Factor (kg CO2/ mmBtu)]]*10^3</f>
        <v>151161232367.05743</v>
      </c>
      <c r="U7966" s="3">
        <f>Table1[[#This Row],[Emissions (g CO2)]]/(Table1[[#This Row],[Generation (TWh)]]*10^9)</f>
        <v>859.95457209847586</v>
      </c>
    </row>
    <row r="7967" spans="1:21" x14ac:dyDescent="0.35">
      <c r="A7967" t="s">
        <v>2048</v>
      </c>
      <c r="B7967" t="s">
        <v>3336</v>
      </c>
      <c r="C7967" t="str">
        <f>SUBSTITUTE(Table1[[#This Row],[Fuel]],", ",",")</f>
        <v>fossil liquids: fuel oil,fossil liquids: diesel</v>
      </c>
      <c r="D7967" t="s">
        <v>3275</v>
      </c>
      <c r="E7967" t="s">
        <v>3258</v>
      </c>
      <c r="H7967" t="s">
        <v>3436</v>
      </c>
      <c r="I7967">
        <v>50.8</v>
      </c>
      <c r="J7967" t="s">
        <v>3446</v>
      </c>
      <c r="K7967">
        <v>1982</v>
      </c>
      <c r="L7967" t="s">
        <v>29</v>
      </c>
      <c r="M7967" t="s">
        <v>29</v>
      </c>
      <c r="N7967">
        <v>24.716905000000001</v>
      </c>
      <c r="O7967">
        <v>46.724662000000002</v>
      </c>
      <c r="P7967" t="s">
        <v>3580</v>
      </c>
      <c r="Q7967" s="3">
        <f>Table1[[#This Row],[Capacity (MW)]]*0.395*8760*10^-6</f>
        <v>0.17577815999999999</v>
      </c>
      <c r="R7967" s="3" cm="1">
        <f t="array" ref="R7967">AVERAGE(VLOOKUP(_xlfn.TEXTSPLIT(Table1[[#This Row],[Fuel (no space after comma)]], ","), FuelList_Final_EF!$A$2:$B$65, 2, FALSE))</f>
        <v>78.106682297772565</v>
      </c>
      <c r="S7967" s="3">
        <f>Table1[[#This Row],[Generation (TWh)]]*10^9*VLOOKUP(Table1[[#This Row],[Turbine/Engine Technology]],Technology_HR!$A$2:$B$11,2,FALSE)*10^-6</f>
        <v>1935317.5415999999</v>
      </c>
      <c r="T7967" s="5">
        <f>Table1[[#This Row],[Fuel Consumption (mmBtu)]]*Table1[[#This Row],[Emission Factor (kg CO2/ mmBtu)]]*10^3</f>
        <v>151161232367.05743</v>
      </c>
      <c r="U7967" s="3">
        <f>Table1[[#This Row],[Emissions (g CO2)]]/(Table1[[#This Row],[Generation (TWh)]]*10^9)</f>
        <v>859.95457209847586</v>
      </c>
    </row>
    <row r="7968" spans="1:21" x14ac:dyDescent="0.35">
      <c r="A7968" t="s">
        <v>2048</v>
      </c>
      <c r="B7968" t="s">
        <v>3336</v>
      </c>
      <c r="C7968" t="str">
        <f>SUBSTITUTE(Table1[[#This Row],[Fuel]],", ",",")</f>
        <v>fossil liquids: fuel oil,fossil liquids: diesel</v>
      </c>
      <c r="D7968" t="s">
        <v>3275</v>
      </c>
      <c r="E7968" t="s">
        <v>3258</v>
      </c>
      <c r="H7968" t="s">
        <v>3436</v>
      </c>
      <c r="I7968">
        <v>50.8</v>
      </c>
      <c r="J7968" t="s">
        <v>3446</v>
      </c>
      <c r="K7968">
        <v>1982</v>
      </c>
      <c r="L7968" t="s">
        <v>29</v>
      </c>
      <c r="M7968" t="s">
        <v>29</v>
      </c>
      <c r="N7968">
        <v>24.716905000000001</v>
      </c>
      <c r="O7968">
        <v>46.724662000000002</v>
      </c>
      <c r="P7968" t="s">
        <v>3580</v>
      </c>
      <c r="Q7968" s="3">
        <f>Table1[[#This Row],[Capacity (MW)]]*0.395*8760*10^-6</f>
        <v>0.17577815999999999</v>
      </c>
      <c r="R7968" s="3" cm="1">
        <f t="array" ref="R7968">AVERAGE(VLOOKUP(_xlfn.TEXTSPLIT(Table1[[#This Row],[Fuel (no space after comma)]], ","), FuelList_Final_EF!$A$2:$B$65, 2, FALSE))</f>
        <v>78.106682297772565</v>
      </c>
      <c r="S7968" s="3">
        <f>Table1[[#This Row],[Generation (TWh)]]*10^9*VLOOKUP(Table1[[#This Row],[Turbine/Engine Technology]],Technology_HR!$A$2:$B$11,2,FALSE)*10^-6</f>
        <v>1935317.5415999999</v>
      </c>
      <c r="T7968" s="5">
        <f>Table1[[#This Row],[Fuel Consumption (mmBtu)]]*Table1[[#This Row],[Emission Factor (kg CO2/ mmBtu)]]*10^3</f>
        <v>151161232367.05743</v>
      </c>
      <c r="U7968" s="3">
        <f>Table1[[#This Row],[Emissions (g CO2)]]/(Table1[[#This Row],[Generation (TWh)]]*10^9)</f>
        <v>859.95457209847586</v>
      </c>
    </row>
    <row r="7969" spans="1:21" x14ac:dyDescent="0.35">
      <c r="A7969" t="s">
        <v>2048</v>
      </c>
      <c r="B7969" t="s">
        <v>3336</v>
      </c>
      <c r="C7969" t="str">
        <f>SUBSTITUTE(Table1[[#This Row],[Fuel]],", ",",")</f>
        <v>fossil liquids: fuel oil,fossil liquids: diesel</v>
      </c>
      <c r="D7969" t="s">
        <v>3275</v>
      </c>
      <c r="E7969" t="s">
        <v>3258</v>
      </c>
      <c r="H7969" t="s">
        <v>3436</v>
      </c>
      <c r="I7969">
        <v>50</v>
      </c>
      <c r="J7969" t="s">
        <v>3446</v>
      </c>
      <c r="K7969">
        <v>1982</v>
      </c>
      <c r="L7969" t="s">
        <v>29</v>
      </c>
      <c r="M7969" t="s">
        <v>29</v>
      </c>
      <c r="N7969">
        <v>24.716905000000001</v>
      </c>
      <c r="O7969">
        <v>46.724662000000002</v>
      </c>
      <c r="P7969" t="s">
        <v>3580</v>
      </c>
      <c r="Q7969" s="3">
        <f>Table1[[#This Row],[Capacity (MW)]]*0.395*8760*10^-6</f>
        <v>0.17301</v>
      </c>
      <c r="R7969" s="3" cm="1">
        <f t="array" ref="R7969">AVERAGE(VLOOKUP(_xlfn.TEXTSPLIT(Table1[[#This Row],[Fuel (no space after comma)]], ","), FuelList_Final_EF!$A$2:$B$65, 2, FALSE))</f>
        <v>78.106682297772565</v>
      </c>
      <c r="S7969" s="3">
        <f>Table1[[#This Row],[Generation (TWh)]]*10^9*VLOOKUP(Table1[[#This Row],[Turbine/Engine Technology]],Technology_HR!$A$2:$B$11,2,FALSE)*10^-6</f>
        <v>1904840.0999999999</v>
      </c>
      <c r="T7969" s="5">
        <f>Table1[[#This Row],[Fuel Consumption (mmBtu)]]*Table1[[#This Row],[Emission Factor (kg CO2/ mmBtu)]]*10^3</f>
        <v>148780740518.75732</v>
      </c>
      <c r="U7969" s="3">
        <f>Table1[[#This Row],[Emissions (g CO2)]]/(Table1[[#This Row],[Generation (TWh)]]*10^9)</f>
        <v>859.95457209847598</v>
      </c>
    </row>
    <row r="7970" spans="1:21" x14ac:dyDescent="0.35">
      <c r="A7970" t="s">
        <v>2048</v>
      </c>
      <c r="B7970" t="s">
        <v>3336</v>
      </c>
      <c r="C7970" t="str">
        <f>SUBSTITUTE(Table1[[#This Row],[Fuel]],", ",",")</f>
        <v>fossil liquids: fuel oil,fossil liquids: diesel</v>
      </c>
      <c r="D7970" t="s">
        <v>3275</v>
      </c>
      <c r="E7970" t="s">
        <v>3258</v>
      </c>
      <c r="H7970" t="s">
        <v>3436</v>
      </c>
      <c r="I7970">
        <v>50</v>
      </c>
      <c r="J7970" t="s">
        <v>3446</v>
      </c>
      <c r="K7970">
        <v>1982</v>
      </c>
      <c r="L7970" t="s">
        <v>29</v>
      </c>
      <c r="M7970" t="s">
        <v>29</v>
      </c>
      <c r="N7970">
        <v>24.716905000000001</v>
      </c>
      <c r="O7970">
        <v>46.724662000000002</v>
      </c>
      <c r="P7970" t="s">
        <v>3580</v>
      </c>
      <c r="Q7970" s="3">
        <f>Table1[[#This Row],[Capacity (MW)]]*0.395*8760*10^-6</f>
        <v>0.17301</v>
      </c>
      <c r="R7970" s="3" cm="1">
        <f t="array" ref="R7970">AVERAGE(VLOOKUP(_xlfn.TEXTSPLIT(Table1[[#This Row],[Fuel (no space after comma)]], ","), FuelList_Final_EF!$A$2:$B$65, 2, FALSE))</f>
        <v>78.106682297772565</v>
      </c>
      <c r="S7970" s="3">
        <f>Table1[[#This Row],[Generation (TWh)]]*10^9*VLOOKUP(Table1[[#This Row],[Turbine/Engine Technology]],Technology_HR!$A$2:$B$11,2,FALSE)*10^-6</f>
        <v>1904840.0999999999</v>
      </c>
      <c r="T7970" s="5">
        <f>Table1[[#This Row],[Fuel Consumption (mmBtu)]]*Table1[[#This Row],[Emission Factor (kg CO2/ mmBtu)]]*10^3</f>
        <v>148780740518.75732</v>
      </c>
      <c r="U7970" s="3">
        <f>Table1[[#This Row],[Emissions (g CO2)]]/(Table1[[#This Row],[Generation (TWh)]]*10^9)</f>
        <v>859.95457209847598</v>
      </c>
    </row>
    <row r="7971" spans="1:21" x14ac:dyDescent="0.35">
      <c r="A7971" t="s">
        <v>2048</v>
      </c>
      <c r="B7971" t="s">
        <v>3336</v>
      </c>
      <c r="C7971" t="str">
        <f>SUBSTITUTE(Table1[[#This Row],[Fuel]],", ",",")</f>
        <v>fossil liquids: fuel oil,fossil liquids: diesel</v>
      </c>
      <c r="D7971" t="s">
        <v>3275</v>
      </c>
      <c r="E7971" t="s">
        <v>3258</v>
      </c>
      <c r="H7971" t="s">
        <v>3436</v>
      </c>
      <c r="I7971">
        <v>50</v>
      </c>
      <c r="J7971" t="s">
        <v>3446</v>
      </c>
      <c r="K7971">
        <v>1982</v>
      </c>
      <c r="L7971" t="s">
        <v>29</v>
      </c>
      <c r="M7971" t="s">
        <v>29</v>
      </c>
      <c r="N7971">
        <v>24.716905000000001</v>
      </c>
      <c r="O7971">
        <v>46.724662000000002</v>
      </c>
      <c r="P7971" t="s">
        <v>3580</v>
      </c>
      <c r="Q7971" s="3">
        <f>Table1[[#This Row],[Capacity (MW)]]*0.395*8760*10^-6</f>
        <v>0.17301</v>
      </c>
      <c r="R7971" s="3" cm="1">
        <f t="array" ref="R7971">AVERAGE(VLOOKUP(_xlfn.TEXTSPLIT(Table1[[#This Row],[Fuel (no space after comma)]], ","), FuelList_Final_EF!$A$2:$B$65, 2, FALSE))</f>
        <v>78.106682297772565</v>
      </c>
      <c r="S7971" s="3">
        <f>Table1[[#This Row],[Generation (TWh)]]*10^9*VLOOKUP(Table1[[#This Row],[Turbine/Engine Technology]],Technology_HR!$A$2:$B$11,2,FALSE)*10^-6</f>
        <v>1904840.0999999999</v>
      </c>
      <c r="T7971" s="5">
        <f>Table1[[#This Row],[Fuel Consumption (mmBtu)]]*Table1[[#This Row],[Emission Factor (kg CO2/ mmBtu)]]*10^3</f>
        <v>148780740518.75732</v>
      </c>
      <c r="U7971" s="3">
        <f>Table1[[#This Row],[Emissions (g CO2)]]/(Table1[[#This Row],[Generation (TWh)]]*10^9)</f>
        <v>859.95457209847598</v>
      </c>
    </row>
    <row r="7972" spans="1:21" x14ac:dyDescent="0.35">
      <c r="A7972" t="s">
        <v>2048</v>
      </c>
      <c r="B7972" t="s">
        <v>3336</v>
      </c>
      <c r="C7972" t="str">
        <f>SUBSTITUTE(Table1[[#This Row],[Fuel]],", ",",")</f>
        <v>fossil liquids: fuel oil,fossil liquids: diesel</v>
      </c>
      <c r="D7972" t="s">
        <v>3275</v>
      </c>
      <c r="E7972" t="s">
        <v>3258</v>
      </c>
      <c r="H7972" t="s">
        <v>3436</v>
      </c>
      <c r="I7972">
        <v>50</v>
      </c>
      <c r="J7972" t="s">
        <v>3446</v>
      </c>
      <c r="K7972">
        <v>1982</v>
      </c>
      <c r="L7972" t="s">
        <v>29</v>
      </c>
      <c r="M7972" t="s">
        <v>29</v>
      </c>
      <c r="N7972">
        <v>24.716905000000001</v>
      </c>
      <c r="O7972">
        <v>46.724662000000002</v>
      </c>
      <c r="P7972" t="s">
        <v>3580</v>
      </c>
      <c r="Q7972" s="3">
        <f>Table1[[#This Row],[Capacity (MW)]]*0.395*8760*10^-6</f>
        <v>0.17301</v>
      </c>
      <c r="R7972" s="3" cm="1">
        <f t="array" ref="R7972">AVERAGE(VLOOKUP(_xlfn.TEXTSPLIT(Table1[[#This Row],[Fuel (no space after comma)]], ","), FuelList_Final_EF!$A$2:$B$65, 2, FALSE))</f>
        <v>78.106682297772565</v>
      </c>
      <c r="S7972" s="3">
        <f>Table1[[#This Row],[Generation (TWh)]]*10^9*VLOOKUP(Table1[[#This Row],[Turbine/Engine Technology]],Technology_HR!$A$2:$B$11,2,FALSE)*10^-6</f>
        <v>1904840.0999999999</v>
      </c>
      <c r="T7972" s="5">
        <f>Table1[[#This Row],[Fuel Consumption (mmBtu)]]*Table1[[#This Row],[Emission Factor (kg CO2/ mmBtu)]]*10^3</f>
        <v>148780740518.75732</v>
      </c>
      <c r="U7972" s="3">
        <f>Table1[[#This Row],[Emissions (g CO2)]]/(Table1[[#This Row],[Generation (TWh)]]*10^9)</f>
        <v>859.95457209847598</v>
      </c>
    </row>
    <row r="7973" spans="1:21" x14ac:dyDescent="0.35">
      <c r="A7973" t="s">
        <v>2048</v>
      </c>
      <c r="B7973" t="s">
        <v>3239</v>
      </c>
      <c r="C7973" t="str">
        <f>SUBSTITUTE(Table1[[#This Row],[Fuel]],", ",",")</f>
        <v>fossil gas: natural gas</v>
      </c>
      <c r="D7973" t="s">
        <v>3239</v>
      </c>
      <c r="H7973" t="s">
        <v>3436</v>
      </c>
      <c r="I7973">
        <v>50</v>
      </c>
      <c r="J7973" t="s">
        <v>3446</v>
      </c>
      <c r="K7973">
        <v>1980</v>
      </c>
      <c r="L7973" t="s">
        <v>29</v>
      </c>
      <c r="M7973" t="s">
        <v>29</v>
      </c>
      <c r="N7973">
        <v>24.57</v>
      </c>
      <c r="O7973">
        <v>46.883000000000003</v>
      </c>
      <c r="P7973" t="s">
        <v>3580</v>
      </c>
      <c r="Q7973" s="3">
        <f>Table1[[#This Row],[Capacity (MW)]]*0.395*8760*10^-6</f>
        <v>0.17301</v>
      </c>
      <c r="R7973" s="3" cm="1">
        <f t="array" ref="R7973">AVERAGE(VLOOKUP(_xlfn.TEXTSPLIT(Table1[[#This Row],[Fuel (no space after comma)]], ","), FuelList_Final_EF!$A$2:$B$65, 2, FALSE))</f>
        <v>53.06</v>
      </c>
      <c r="S7973" s="3">
        <f>Table1[[#This Row],[Generation (TWh)]]*10^9*VLOOKUP(Table1[[#This Row],[Turbine/Engine Technology]],Technology_HR!$A$2:$B$11,2,FALSE)*10^-6</f>
        <v>1904840.0999999999</v>
      </c>
      <c r="T7973" s="5">
        <f>Table1[[#This Row],[Fuel Consumption (mmBtu)]]*Table1[[#This Row],[Emission Factor (kg CO2/ mmBtu)]]*10^3</f>
        <v>101070815706</v>
      </c>
      <c r="U7973" s="3">
        <f>Table1[[#This Row],[Emissions (g CO2)]]/(Table1[[#This Row],[Generation (TWh)]]*10^9)</f>
        <v>584.19060000000002</v>
      </c>
    </row>
    <row r="7974" spans="1:21" x14ac:dyDescent="0.35">
      <c r="A7974" t="s">
        <v>2048</v>
      </c>
      <c r="B7974" t="s">
        <v>3239</v>
      </c>
      <c r="C7974" t="str">
        <f>SUBSTITUTE(Table1[[#This Row],[Fuel]],", ",",")</f>
        <v>fossil gas: natural gas</v>
      </c>
      <c r="D7974" t="s">
        <v>3239</v>
      </c>
      <c r="H7974" t="s">
        <v>3436</v>
      </c>
      <c r="I7974">
        <v>50</v>
      </c>
      <c r="J7974" t="s">
        <v>3446</v>
      </c>
      <c r="K7974">
        <v>1980</v>
      </c>
      <c r="L7974" t="s">
        <v>29</v>
      </c>
      <c r="M7974" t="s">
        <v>29</v>
      </c>
      <c r="N7974">
        <v>24.57</v>
      </c>
      <c r="O7974">
        <v>46.883000000000003</v>
      </c>
      <c r="P7974" t="s">
        <v>3580</v>
      </c>
      <c r="Q7974" s="3">
        <f>Table1[[#This Row],[Capacity (MW)]]*0.395*8760*10^-6</f>
        <v>0.17301</v>
      </c>
      <c r="R7974" s="3" cm="1">
        <f t="array" ref="R7974">AVERAGE(VLOOKUP(_xlfn.TEXTSPLIT(Table1[[#This Row],[Fuel (no space after comma)]], ","), FuelList_Final_EF!$A$2:$B$65, 2, FALSE))</f>
        <v>53.06</v>
      </c>
      <c r="S7974" s="3">
        <f>Table1[[#This Row],[Generation (TWh)]]*10^9*VLOOKUP(Table1[[#This Row],[Turbine/Engine Technology]],Technology_HR!$A$2:$B$11,2,FALSE)*10^-6</f>
        <v>1904840.0999999999</v>
      </c>
      <c r="T7974" s="5">
        <f>Table1[[#This Row],[Fuel Consumption (mmBtu)]]*Table1[[#This Row],[Emission Factor (kg CO2/ mmBtu)]]*10^3</f>
        <v>101070815706</v>
      </c>
      <c r="U7974" s="3">
        <f>Table1[[#This Row],[Emissions (g CO2)]]/(Table1[[#This Row],[Generation (TWh)]]*10^9)</f>
        <v>584.19060000000002</v>
      </c>
    </row>
    <row r="7975" spans="1:21" x14ac:dyDescent="0.35">
      <c r="A7975" t="s">
        <v>2048</v>
      </c>
      <c r="B7975" t="s">
        <v>3239</v>
      </c>
      <c r="C7975" t="str">
        <f>SUBSTITUTE(Table1[[#This Row],[Fuel]],", ",",")</f>
        <v>fossil gas: natural gas</v>
      </c>
      <c r="D7975" t="s">
        <v>3239</v>
      </c>
      <c r="H7975" t="s">
        <v>3436</v>
      </c>
      <c r="I7975">
        <v>50</v>
      </c>
      <c r="J7975" t="s">
        <v>3446</v>
      </c>
      <c r="K7975">
        <v>1980</v>
      </c>
      <c r="L7975" t="s">
        <v>29</v>
      </c>
      <c r="M7975" t="s">
        <v>29</v>
      </c>
      <c r="N7975">
        <v>24.57</v>
      </c>
      <c r="O7975">
        <v>46.883000000000003</v>
      </c>
      <c r="P7975" t="s">
        <v>3580</v>
      </c>
      <c r="Q7975" s="3">
        <f>Table1[[#This Row],[Capacity (MW)]]*0.395*8760*10^-6</f>
        <v>0.17301</v>
      </c>
      <c r="R7975" s="3" cm="1">
        <f t="array" ref="R7975">AVERAGE(VLOOKUP(_xlfn.TEXTSPLIT(Table1[[#This Row],[Fuel (no space after comma)]], ","), FuelList_Final_EF!$A$2:$B$65, 2, FALSE))</f>
        <v>53.06</v>
      </c>
      <c r="S7975" s="3">
        <f>Table1[[#This Row],[Generation (TWh)]]*10^9*VLOOKUP(Table1[[#This Row],[Turbine/Engine Technology]],Technology_HR!$A$2:$B$11,2,FALSE)*10^-6</f>
        <v>1904840.0999999999</v>
      </c>
      <c r="T7975" s="5">
        <f>Table1[[#This Row],[Fuel Consumption (mmBtu)]]*Table1[[#This Row],[Emission Factor (kg CO2/ mmBtu)]]*10^3</f>
        <v>101070815706</v>
      </c>
      <c r="U7975" s="3">
        <f>Table1[[#This Row],[Emissions (g CO2)]]/(Table1[[#This Row],[Generation (TWh)]]*10^9)</f>
        <v>584.19060000000002</v>
      </c>
    </row>
    <row r="7976" spans="1:21" x14ac:dyDescent="0.35">
      <c r="A7976" t="s">
        <v>2048</v>
      </c>
      <c r="B7976" t="s">
        <v>3239</v>
      </c>
      <c r="C7976" t="str">
        <f>SUBSTITUTE(Table1[[#This Row],[Fuel]],", ",",")</f>
        <v>fossil gas: natural gas</v>
      </c>
      <c r="D7976" t="s">
        <v>3239</v>
      </c>
      <c r="H7976" t="s">
        <v>3436</v>
      </c>
      <c r="I7976">
        <v>50</v>
      </c>
      <c r="J7976" t="s">
        <v>3446</v>
      </c>
      <c r="K7976">
        <v>1980</v>
      </c>
      <c r="L7976" t="s">
        <v>29</v>
      </c>
      <c r="M7976" t="s">
        <v>29</v>
      </c>
      <c r="N7976">
        <v>24.57</v>
      </c>
      <c r="O7976">
        <v>46.883000000000003</v>
      </c>
      <c r="P7976" t="s">
        <v>3580</v>
      </c>
      <c r="Q7976" s="3">
        <f>Table1[[#This Row],[Capacity (MW)]]*0.395*8760*10^-6</f>
        <v>0.17301</v>
      </c>
      <c r="R7976" s="3" cm="1">
        <f t="array" ref="R7976">AVERAGE(VLOOKUP(_xlfn.TEXTSPLIT(Table1[[#This Row],[Fuel (no space after comma)]], ","), FuelList_Final_EF!$A$2:$B$65, 2, FALSE))</f>
        <v>53.06</v>
      </c>
      <c r="S7976" s="3">
        <f>Table1[[#This Row],[Generation (TWh)]]*10^9*VLOOKUP(Table1[[#This Row],[Turbine/Engine Technology]],Technology_HR!$A$2:$B$11,2,FALSE)*10^-6</f>
        <v>1904840.0999999999</v>
      </c>
      <c r="T7976" s="5">
        <f>Table1[[#This Row],[Fuel Consumption (mmBtu)]]*Table1[[#This Row],[Emission Factor (kg CO2/ mmBtu)]]*10^3</f>
        <v>101070815706</v>
      </c>
      <c r="U7976" s="3">
        <f>Table1[[#This Row],[Emissions (g CO2)]]/(Table1[[#This Row],[Generation (TWh)]]*10^9)</f>
        <v>584.19060000000002</v>
      </c>
    </row>
    <row r="7977" spans="1:21" x14ac:dyDescent="0.35">
      <c r="A7977" t="s">
        <v>2048</v>
      </c>
      <c r="B7977" t="s">
        <v>3239</v>
      </c>
      <c r="C7977" t="str">
        <f>SUBSTITUTE(Table1[[#This Row],[Fuel]],", ",",")</f>
        <v>fossil gas: natural gas</v>
      </c>
      <c r="D7977" t="s">
        <v>3239</v>
      </c>
      <c r="H7977" t="s">
        <v>3436</v>
      </c>
      <c r="I7977">
        <v>50</v>
      </c>
      <c r="J7977" t="s">
        <v>3446</v>
      </c>
      <c r="K7977">
        <v>1980</v>
      </c>
      <c r="L7977" t="s">
        <v>29</v>
      </c>
      <c r="M7977" t="s">
        <v>29</v>
      </c>
      <c r="N7977">
        <v>24.57</v>
      </c>
      <c r="O7977">
        <v>46.883000000000003</v>
      </c>
      <c r="P7977" t="s">
        <v>3580</v>
      </c>
      <c r="Q7977" s="3">
        <f>Table1[[#This Row],[Capacity (MW)]]*0.395*8760*10^-6</f>
        <v>0.17301</v>
      </c>
      <c r="R7977" s="3" cm="1">
        <f t="array" ref="R7977">AVERAGE(VLOOKUP(_xlfn.TEXTSPLIT(Table1[[#This Row],[Fuel (no space after comma)]], ","), FuelList_Final_EF!$A$2:$B$65, 2, FALSE))</f>
        <v>53.06</v>
      </c>
      <c r="S7977" s="3">
        <f>Table1[[#This Row],[Generation (TWh)]]*10^9*VLOOKUP(Table1[[#This Row],[Turbine/Engine Technology]],Technology_HR!$A$2:$B$11,2,FALSE)*10^-6</f>
        <v>1904840.0999999999</v>
      </c>
      <c r="T7977" s="5">
        <f>Table1[[#This Row],[Fuel Consumption (mmBtu)]]*Table1[[#This Row],[Emission Factor (kg CO2/ mmBtu)]]*10^3</f>
        <v>101070815706</v>
      </c>
      <c r="U7977" s="3">
        <f>Table1[[#This Row],[Emissions (g CO2)]]/(Table1[[#This Row],[Generation (TWh)]]*10^9)</f>
        <v>584.19060000000002</v>
      </c>
    </row>
    <row r="7978" spans="1:21" x14ac:dyDescent="0.35">
      <c r="A7978" t="s">
        <v>2048</v>
      </c>
      <c r="B7978" t="s">
        <v>3239</v>
      </c>
      <c r="C7978" t="str">
        <f>SUBSTITUTE(Table1[[#This Row],[Fuel]],", ",",")</f>
        <v>fossil gas: natural gas</v>
      </c>
      <c r="D7978" t="s">
        <v>3239</v>
      </c>
      <c r="H7978" t="s">
        <v>3436</v>
      </c>
      <c r="I7978">
        <v>50</v>
      </c>
      <c r="J7978" t="s">
        <v>3446</v>
      </c>
      <c r="K7978">
        <v>1980</v>
      </c>
      <c r="L7978" t="s">
        <v>29</v>
      </c>
      <c r="M7978" t="s">
        <v>29</v>
      </c>
      <c r="N7978">
        <v>24.57</v>
      </c>
      <c r="O7978">
        <v>46.883000000000003</v>
      </c>
      <c r="P7978" t="s">
        <v>3580</v>
      </c>
      <c r="Q7978" s="3">
        <f>Table1[[#This Row],[Capacity (MW)]]*0.395*8760*10^-6</f>
        <v>0.17301</v>
      </c>
      <c r="R7978" s="3" cm="1">
        <f t="array" ref="R7978">AVERAGE(VLOOKUP(_xlfn.TEXTSPLIT(Table1[[#This Row],[Fuel (no space after comma)]], ","), FuelList_Final_EF!$A$2:$B$65, 2, FALSE))</f>
        <v>53.06</v>
      </c>
      <c r="S7978" s="3">
        <f>Table1[[#This Row],[Generation (TWh)]]*10^9*VLOOKUP(Table1[[#This Row],[Turbine/Engine Technology]],Technology_HR!$A$2:$B$11,2,FALSE)*10^-6</f>
        <v>1904840.0999999999</v>
      </c>
      <c r="T7978" s="5">
        <f>Table1[[#This Row],[Fuel Consumption (mmBtu)]]*Table1[[#This Row],[Emission Factor (kg CO2/ mmBtu)]]*10^3</f>
        <v>101070815706</v>
      </c>
      <c r="U7978" s="3">
        <f>Table1[[#This Row],[Emissions (g CO2)]]/(Table1[[#This Row],[Generation (TWh)]]*10^9)</f>
        <v>584.19060000000002</v>
      </c>
    </row>
    <row r="7979" spans="1:21" x14ac:dyDescent="0.35">
      <c r="A7979" t="s">
        <v>2048</v>
      </c>
      <c r="B7979" t="s">
        <v>3239</v>
      </c>
      <c r="C7979" t="str">
        <f>SUBSTITUTE(Table1[[#This Row],[Fuel]],", ",",")</f>
        <v>fossil gas: natural gas</v>
      </c>
      <c r="D7979" t="s">
        <v>3239</v>
      </c>
      <c r="H7979" t="s">
        <v>3436</v>
      </c>
      <c r="I7979">
        <v>50</v>
      </c>
      <c r="J7979" t="s">
        <v>3446</v>
      </c>
      <c r="K7979">
        <v>1980</v>
      </c>
      <c r="L7979" t="s">
        <v>29</v>
      </c>
      <c r="M7979" t="s">
        <v>29</v>
      </c>
      <c r="N7979">
        <v>24.57</v>
      </c>
      <c r="O7979">
        <v>46.883000000000003</v>
      </c>
      <c r="P7979" t="s">
        <v>3580</v>
      </c>
      <c r="Q7979" s="3">
        <f>Table1[[#This Row],[Capacity (MW)]]*0.395*8760*10^-6</f>
        <v>0.17301</v>
      </c>
      <c r="R7979" s="3" cm="1">
        <f t="array" ref="R7979">AVERAGE(VLOOKUP(_xlfn.TEXTSPLIT(Table1[[#This Row],[Fuel (no space after comma)]], ","), FuelList_Final_EF!$A$2:$B$65, 2, FALSE))</f>
        <v>53.06</v>
      </c>
      <c r="S7979" s="3">
        <f>Table1[[#This Row],[Generation (TWh)]]*10^9*VLOOKUP(Table1[[#This Row],[Turbine/Engine Technology]],Technology_HR!$A$2:$B$11,2,FALSE)*10^-6</f>
        <v>1904840.0999999999</v>
      </c>
      <c r="T7979" s="5">
        <f>Table1[[#This Row],[Fuel Consumption (mmBtu)]]*Table1[[#This Row],[Emission Factor (kg CO2/ mmBtu)]]*10^3</f>
        <v>101070815706</v>
      </c>
      <c r="U7979" s="3">
        <f>Table1[[#This Row],[Emissions (g CO2)]]/(Table1[[#This Row],[Generation (TWh)]]*10^9)</f>
        <v>584.19060000000002</v>
      </c>
    </row>
    <row r="7980" spans="1:21" x14ac:dyDescent="0.35">
      <c r="A7980" t="s">
        <v>2048</v>
      </c>
      <c r="B7980" t="s">
        <v>3239</v>
      </c>
      <c r="C7980" t="str">
        <f>SUBSTITUTE(Table1[[#This Row],[Fuel]],", ",",")</f>
        <v>fossil gas: natural gas</v>
      </c>
      <c r="D7980" t="s">
        <v>3239</v>
      </c>
      <c r="H7980" t="s">
        <v>3436</v>
      </c>
      <c r="I7980">
        <v>50</v>
      </c>
      <c r="J7980" t="s">
        <v>3446</v>
      </c>
      <c r="K7980">
        <v>1980</v>
      </c>
      <c r="L7980" t="s">
        <v>29</v>
      </c>
      <c r="M7980" t="s">
        <v>29</v>
      </c>
      <c r="N7980">
        <v>24.57</v>
      </c>
      <c r="O7980">
        <v>46.883000000000003</v>
      </c>
      <c r="P7980" t="s">
        <v>3580</v>
      </c>
      <c r="Q7980" s="3">
        <f>Table1[[#This Row],[Capacity (MW)]]*0.395*8760*10^-6</f>
        <v>0.17301</v>
      </c>
      <c r="R7980" s="3" cm="1">
        <f t="array" ref="R7980">AVERAGE(VLOOKUP(_xlfn.TEXTSPLIT(Table1[[#This Row],[Fuel (no space after comma)]], ","), FuelList_Final_EF!$A$2:$B$65, 2, FALSE))</f>
        <v>53.06</v>
      </c>
      <c r="S7980" s="3">
        <f>Table1[[#This Row],[Generation (TWh)]]*10^9*VLOOKUP(Table1[[#This Row],[Turbine/Engine Technology]],Technology_HR!$A$2:$B$11,2,FALSE)*10^-6</f>
        <v>1904840.0999999999</v>
      </c>
      <c r="T7980" s="5">
        <f>Table1[[#This Row],[Fuel Consumption (mmBtu)]]*Table1[[#This Row],[Emission Factor (kg CO2/ mmBtu)]]*10^3</f>
        <v>101070815706</v>
      </c>
      <c r="U7980" s="3">
        <f>Table1[[#This Row],[Emissions (g CO2)]]/(Table1[[#This Row],[Generation (TWh)]]*10^9)</f>
        <v>584.19060000000002</v>
      </c>
    </row>
    <row r="7981" spans="1:21" x14ac:dyDescent="0.35">
      <c r="A7981" t="s">
        <v>2048</v>
      </c>
      <c r="B7981" t="s">
        <v>3239</v>
      </c>
      <c r="C7981" t="str">
        <f>SUBSTITUTE(Table1[[#This Row],[Fuel]],", ",",")</f>
        <v>fossil gas: natural gas</v>
      </c>
      <c r="D7981" t="s">
        <v>3239</v>
      </c>
      <c r="H7981" t="s">
        <v>3436</v>
      </c>
      <c r="I7981">
        <v>50</v>
      </c>
      <c r="J7981" t="s">
        <v>3446</v>
      </c>
      <c r="K7981">
        <v>1981</v>
      </c>
      <c r="L7981" t="s">
        <v>29</v>
      </c>
      <c r="M7981" t="s">
        <v>29</v>
      </c>
      <c r="N7981">
        <v>24.57</v>
      </c>
      <c r="O7981">
        <v>46.883000000000003</v>
      </c>
      <c r="P7981" t="s">
        <v>3580</v>
      </c>
      <c r="Q7981" s="3">
        <f>Table1[[#This Row],[Capacity (MW)]]*0.395*8760*10^-6</f>
        <v>0.17301</v>
      </c>
      <c r="R7981" s="3" cm="1">
        <f t="array" ref="R7981">AVERAGE(VLOOKUP(_xlfn.TEXTSPLIT(Table1[[#This Row],[Fuel (no space after comma)]], ","), FuelList_Final_EF!$A$2:$B$65, 2, FALSE))</f>
        <v>53.06</v>
      </c>
      <c r="S7981" s="3">
        <f>Table1[[#This Row],[Generation (TWh)]]*10^9*VLOOKUP(Table1[[#This Row],[Turbine/Engine Technology]],Technology_HR!$A$2:$B$11,2,FALSE)*10^-6</f>
        <v>1904840.0999999999</v>
      </c>
      <c r="T7981" s="5">
        <f>Table1[[#This Row],[Fuel Consumption (mmBtu)]]*Table1[[#This Row],[Emission Factor (kg CO2/ mmBtu)]]*10^3</f>
        <v>101070815706</v>
      </c>
      <c r="U7981" s="3">
        <f>Table1[[#This Row],[Emissions (g CO2)]]/(Table1[[#This Row],[Generation (TWh)]]*10^9)</f>
        <v>584.19060000000002</v>
      </c>
    </row>
    <row r="7982" spans="1:21" x14ac:dyDescent="0.35">
      <c r="A7982" t="s">
        <v>2048</v>
      </c>
      <c r="B7982" t="s">
        <v>3239</v>
      </c>
      <c r="C7982" t="str">
        <f>SUBSTITUTE(Table1[[#This Row],[Fuel]],", ",",")</f>
        <v>fossil gas: natural gas</v>
      </c>
      <c r="D7982" t="s">
        <v>3239</v>
      </c>
      <c r="H7982" t="s">
        <v>3436</v>
      </c>
      <c r="I7982">
        <v>50</v>
      </c>
      <c r="J7982" t="s">
        <v>3446</v>
      </c>
      <c r="K7982">
        <v>1981</v>
      </c>
      <c r="L7982" t="s">
        <v>29</v>
      </c>
      <c r="M7982" t="s">
        <v>29</v>
      </c>
      <c r="N7982">
        <v>24.57</v>
      </c>
      <c r="O7982">
        <v>46.883000000000003</v>
      </c>
      <c r="P7982" t="s">
        <v>3580</v>
      </c>
      <c r="Q7982" s="3">
        <f>Table1[[#This Row],[Capacity (MW)]]*0.395*8760*10^-6</f>
        <v>0.17301</v>
      </c>
      <c r="R7982" s="3" cm="1">
        <f t="array" ref="R7982">AVERAGE(VLOOKUP(_xlfn.TEXTSPLIT(Table1[[#This Row],[Fuel (no space after comma)]], ","), FuelList_Final_EF!$A$2:$B$65, 2, FALSE))</f>
        <v>53.06</v>
      </c>
      <c r="S7982" s="3">
        <f>Table1[[#This Row],[Generation (TWh)]]*10^9*VLOOKUP(Table1[[#This Row],[Turbine/Engine Technology]],Technology_HR!$A$2:$B$11,2,FALSE)*10^-6</f>
        <v>1904840.0999999999</v>
      </c>
      <c r="T7982" s="5">
        <f>Table1[[#This Row],[Fuel Consumption (mmBtu)]]*Table1[[#This Row],[Emission Factor (kg CO2/ mmBtu)]]*10^3</f>
        <v>101070815706</v>
      </c>
      <c r="U7982" s="3">
        <f>Table1[[#This Row],[Emissions (g CO2)]]/(Table1[[#This Row],[Generation (TWh)]]*10^9)</f>
        <v>584.19060000000002</v>
      </c>
    </row>
    <row r="7983" spans="1:21" x14ac:dyDescent="0.35">
      <c r="A7983" t="s">
        <v>2048</v>
      </c>
      <c r="B7983" t="s">
        <v>3239</v>
      </c>
      <c r="C7983" t="str">
        <f>SUBSTITUTE(Table1[[#This Row],[Fuel]],", ",",")</f>
        <v>fossil gas: natural gas</v>
      </c>
      <c r="D7983" t="s">
        <v>3239</v>
      </c>
      <c r="H7983" t="s">
        <v>3436</v>
      </c>
      <c r="I7983">
        <v>50</v>
      </c>
      <c r="J7983" t="s">
        <v>3446</v>
      </c>
      <c r="K7983">
        <v>1981</v>
      </c>
      <c r="L7983" t="s">
        <v>29</v>
      </c>
      <c r="M7983" t="s">
        <v>29</v>
      </c>
      <c r="N7983">
        <v>24.57</v>
      </c>
      <c r="O7983">
        <v>46.883000000000003</v>
      </c>
      <c r="P7983" t="s">
        <v>3580</v>
      </c>
      <c r="Q7983" s="3">
        <f>Table1[[#This Row],[Capacity (MW)]]*0.395*8760*10^-6</f>
        <v>0.17301</v>
      </c>
      <c r="R7983" s="3" cm="1">
        <f t="array" ref="R7983">AVERAGE(VLOOKUP(_xlfn.TEXTSPLIT(Table1[[#This Row],[Fuel (no space after comma)]], ","), FuelList_Final_EF!$A$2:$B$65, 2, FALSE))</f>
        <v>53.06</v>
      </c>
      <c r="S7983" s="3">
        <f>Table1[[#This Row],[Generation (TWh)]]*10^9*VLOOKUP(Table1[[#This Row],[Turbine/Engine Technology]],Technology_HR!$A$2:$B$11,2,FALSE)*10^-6</f>
        <v>1904840.0999999999</v>
      </c>
      <c r="T7983" s="5">
        <f>Table1[[#This Row],[Fuel Consumption (mmBtu)]]*Table1[[#This Row],[Emission Factor (kg CO2/ mmBtu)]]*10^3</f>
        <v>101070815706</v>
      </c>
      <c r="U7983" s="3">
        <f>Table1[[#This Row],[Emissions (g CO2)]]/(Table1[[#This Row],[Generation (TWh)]]*10^9)</f>
        <v>584.19060000000002</v>
      </c>
    </row>
    <row r="7984" spans="1:21" x14ac:dyDescent="0.35">
      <c r="A7984" t="s">
        <v>2048</v>
      </c>
      <c r="B7984" t="s">
        <v>3239</v>
      </c>
      <c r="C7984" t="str">
        <f>SUBSTITUTE(Table1[[#This Row],[Fuel]],", ",",")</f>
        <v>fossil gas: natural gas</v>
      </c>
      <c r="D7984" t="s">
        <v>3239</v>
      </c>
      <c r="H7984" t="s">
        <v>3436</v>
      </c>
      <c r="I7984">
        <v>50</v>
      </c>
      <c r="J7984" t="s">
        <v>3446</v>
      </c>
      <c r="K7984">
        <v>1981</v>
      </c>
      <c r="L7984" t="s">
        <v>29</v>
      </c>
      <c r="M7984" t="s">
        <v>29</v>
      </c>
      <c r="N7984">
        <v>24.57</v>
      </c>
      <c r="O7984">
        <v>46.883000000000003</v>
      </c>
      <c r="P7984" t="s">
        <v>3580</v>
      </c>
      <c r="Q7984" s="3">
        <f>Table1[[#This Row],[Capacity (MW)]]*0.395*8760*10^-6</f>
        <v>0.17301</v>
      </c>
      <c r="R7984" s="3" cm="1">
        <f t="array" ref="R7984">AVERAGE(VLOOKUP(_xlfn.TEXTSPLIT(Table1[[#This Row],[Fuel (no space after comma)]], ","), FuelList_Final_EF!$A$2:$B$65, 2, FALSE))</f>
        <v>53.06</v>
      </c>
      <c r="S7984" s="3">
        <f>Table1[[#This Row],[Generation (TWh)]]*10^9*VLOOKUP(Table1[[#This Row],[Turbine/Engine Technology]],Technology_HR!$A$2:$B$11,2,FALSE)*10^-6</f>
        <v>1904840.0999999999</v>
      </c>
      <c r="T7984" s="5">
        <f>Table1[[#This Row],[Fuel Consumption (mmBtu)]]*Table1[[#This Row],[Emission Factor (kg CO2/ mmBtu)]]*10^3</f>
        <v>101070815706</v>
      </c>
      <c r="U7984" s="3">
        <f>Table1[[#This Row],[Emissions (g CO2)]]/(Table1[[#This Row],[Generation (TWh)]]*10^9)</f>
        <v>584.19060000000002</v>
      </c>
    </row>
    <row r="7985" spans="1:21" x14ac:dyDescent="0.35">
      <c r="A7985" t="s">
        <v>2048</v>
      </c>
      <c r="B7985" t="s">
        <v>3239</v>
      </c>
      <c r="C7985" t="str">
        <f>SUBSTITUTE(Table1[[#This Row],[Fuel]],", ",",")</f>
        <v>fossil gas: natural gas</v>
      </c>
      <c r="D7985" t="s">
        <v>3239</v>
      </c>
      <c r="H7985" t="s">
        <v>3436</v>
      </c>
      <c r="I7985">
        <v>50</v>
      </c>
      <c r="J7985" t="s">
        <v>3446</v>
      </c>
      <c r="K7985">
        <v>1981</v>
      </c>
      <c r="L7985" t="s">
        <v>29</v>
      </c>
      <c r="M7985" t="s">
        <v>29</v>
      </c>
      <c r="N7985">
        <v>24.57</v>
      </c>
      <c r="O7985">
        <v>46.883000000000003</v>
      </c>
      <c r="P7985" t="s">
        <v>3580</v>
      </c>
      <c r="Q7985" s="3">
        <f>Table1[[#This Row],[Capacity (MW)]]*0.395*8760*10^-6</f>
        <v>0.17301</v>
      </c>
      <c r="R7985" s="3" cm="1">
        <f t="array" ref="R7985">AVERAGE(VLOOKUP(_xlfn.TEXTSPLIT(Table1[[#This Row],[Fuel (no space after comma)]], ","), FuelList_Final_EF!$A$2:$B$65, 2, FALSE))</f>
        <v>53.06</v>
      </c>
      <c r="S7985" s="3">
        <f>Table1[[#This Row],[Generation (TWh)]]*10^9*VLOOKUP(Table1[[#This Row],[Turbine/Engine Technology]],Technology_HR!$A$2:$B$11,2,FALSE)*10^-6</f>
        <v>1904840.0999999999</v>
      </c>
      <c r="T7985" s="5">
        <f>Table1[[#This Row],[Fuel Consumption (mmBtu)]]*Table1[[#This Row],[Emission Factor (kg CO2/ mmBtu)]]*10^3</f>
        <v>101070815706</v>
      </c>
      <c r="U7985" s="3">
        <f>Table1[[#This Row],[Emissions (g CO2)]]/(Table1[[#This Row],[Generation (TWh)]]*10^9)</f>
        <v>584.19060000000002</v>
      </c>
    </row>
    <row r="7986" spans="1:21" x14ac:dyDescent="0.35">
      <c r="A7986" t="s">
        <v>2048</v>
      </c>
      <c r="B7986" t="s">
        <v>3239</v>
      </c>
      <c r="C7986" t="str">
        <f>SUBSTITUTE(Table1[[#This Row],[Fuel]],", ",",")</f>
        <v>fossil gas: natural gas</v>
      </c>
      <c r="D7986" t="s">
        <v>3239</v>
      </c>
      <c r="H7986" t="s">
        <v>3436</v>
      </c>
      <c r="I7986">
        <v>50</v>
      </c>
      <c r="J7986" t="s">
        <v>3446</v>
      </c>
      <c r="K7986">
        <v>1981</v>
      </c>
      <c r="L7986" t="s">
        <v>29</v>
      </c>
      <c r="M7986" t="s">
        <v>29</v>
      </c>
      <c r="N7986">
        <v>24.57</v>
      </c>
      <c r="O7986">
        <v>46.883000000000003</v>
      </c>
      <c r="P7986" t="s">
        <v>3580</v>
      </c>
      <c r="Q7986" s="3">
        <f>Table1[[#This Row],[Capacity (MW)]]*0.395*8760*10^-6</f>
        <v>0.17301</v>
      </c>
      <c r="R7986" s="3" cm="1">
        <f t="array" ref="R7986">AVERAGE(VLOOKUP(_xlfn.TEXTSPLIT(Table1[[#This Row],[Fuel (no space after comma)]], ","), FuelList_Final_EF!$A$2:$B$65, 2, FALSE))</f>
        <v>53.06</v>
      </c>
      <c r="S7986" s="3">
        <f>Table1[[#This Row],[Generation (TWh)]]*10^9*VLOOKUP(Table1[[#This Row],[Turbine/Engine Technology]],Technology_HR!$A$2:$B$11,2,FALSE)*10^-6</f>
        <v>1904840.0999999999</v>
      </c>
      <c r="T7986" s="5">
        <f>Table1[[#This Row],[Fuel Consumption (mmBtu)]]*Table1[[#This Row],[Emission Factor (kg CO2/ mmBtu)]]*10^3</f>
        <v>101070815706</v>
      </c>
      <c r="U7986" s="3">
        <f>Table1[[#This Row],[Emissions (g CO2)]]/(Table1[[#This Row],[Generation (TWh)]]*10^9)</f>
        <v>584.19060000000002</v>
      </c>
    </row>
    <row r="7987" spans="1:21" x14ac:dyDescent="0.35">
      <c r="A7987" t="s">
        <v>2048</v>
      </c>
      <c r="B7987" t="s">
        <v>3239</v>
      </c>
      <c r="C7987" t="str">
        <f>SUBSTITUTE(Table1[[#This Row],[Fuel]],", ",",")</f>
        <v>fossil gas: natural gas</v>
      </c>
      <c r="D7987" t="s">
        <v>3239</v>
      </c>
      <c r="H7987" t="s">
        <v>3436</v>
      </c>
      <c r="I7987">
        <v>50</v>
      </c>
      <c r="J7987" t="s">
        <v>3446</v>
      </c>
      <c r="K7987">
        <v>1981</v>
      </c>
      <c r="L7987" t="s">
        <v>29</v>
      </c>
      <c r="M7987" t="s">
        <v>29</v>
      </c>
      <c r="N7987">
        <v>24.57</v>
      </c>
      <c r="O7987">
        <v>46.883000000000003</v>
      </c>
      <c r="P7987" t="s">
        <v>3580</v>
      </c>
      <c r="Q7987" s="3">
        <f>Table1[[#This Row],[Capacity (MW)]]*0.395*8760*10^-6</f>
        <v>0.17301</v>
      </c>
      <c r="R7987" s="3" cm="1">
        <f t="array" ref="R7987">AVERAGE(VLOOKUP(_xlfn.TEXTSPLIT(Table1[[#This Row],[Fuel (no space after comma)]], ","), FuelList_Final_EF!$A$2:$B$65, 2, FALSE))</f>
        <v>53.06</v>
      </c>
      <c r="S7987" s="3">
        <f>Table1[[#This Row],[Generation (TWh)]]*10^9*VLOOKUP(Table1[[#This Row],[Turbine/Engine Technology]],Technology_HR!$A$2:$B$11,2,FALSE)*10^-6</f>
        <v>1904840.0999999999</v>
      </c>
      <c r="T7987" s="5">
        <f>Table1[[#This Row],[Fuel Consumption (mmBtu)]]*Table1[[#This Row],[Emission Factor (kg CO2/ mmBtu)]]*10^3</f>
        <v>101070815706</v>
      </c>
      <c r="U7987" s="3">
        <f>Table1[[#This Row],[Emissions (g CO2)]]/(Table1[[#This Row],[Generation (TWh)]]*10^9)</f>
        <v>584.19060000000002</v>
      </c>
    </row>
    <row r="7988" spans="1:21" x14ac:dyDescent="0.35">
      <c r="A7988" t="s">
        <v>2048</v>
      </c>
      <c r="B7988" t="s">
        <v>3239</v>
      </c>
      <c r="C7988" t="str">
        <f>SUBSTITUTE(Table1[[#This Row],[Fuel]],", ",",")</f>
        <v>fossil gas: natural gas</v>
      </c>
      <c r="D7988" t="s">
        <v>3239</v>
      </c>
      <c r="H7988" t="s">
        <v>3436</v>
      </c>
      <c r="I7988">
        <v>50</v>
      </c>
      <c r="J7988" t="s">
        <v>3446</v>
      </c>
      <c r="K7988">
        <v>1981</v>
      </c>
      <c r="L7988" t="s">
        <v>29</v>
      </c>
      <c r="M7988" t="s">
        <v>29</v>
      </c>
      <c r="N7988">
        <v>24.57</v>
      </c>
      <c r="O7988">
        <v>46.883000000000003</v>
      </c>
      <c r="P7988" t="s">
        <v>3580</v>
      </c>
      <c r="Q7988" s="3">
        <f>Table1[[#This Row],[Capacity (MW)]]*0.395*8760*10^-6</f>
        <v>0.17301</v>
      </c>
      <c r="R7988" s="3" cm="1">
        <f t="array" ref="R7988">AVERAGE(VLOOKUP(_xlfn.TEXTSPLIT(Table1[[#This Row],[Fuel (no space after comma)]], ","), FuelList_Final_EF!$A$2:$B$65, 2, FALSE))</f>
        <v>53.06</v>
      </c>
      <c r="S7988" s="3">
        <f>Table1[[#This Row],[Generation (TWh)]]*10^9*VLOOKUP(Table1[[#This Row],[Turbine/Engine Technology]],Technology_HR!$A$2:$B$11,2,FALSE)*10^-6</f>
        <v>1904840.0999999999</v>
      </c>
      <c r="T7988" s="5">
        <f>Table1[[#This Row],[Fuel Consumption (mmBtu)]]*Table1[[#This Row],[Emission Factor (kg CO2/ mmBtu)]]*10^3</f>
        <v>101070815706</v>
      </c>
      <c r="U7988" s="3">
        <f>Table1[[#This Row],[Emissions (g CO2)]]/(Table1[[#This Row],[Generation (TWh)]]*10^9)</f>
        <v>584.19060000000002</v>
      </c>
    </row>
    <row r="7989" spans="1:21" x14ac:dyDescent="0.35">
      <c r="A7989" t="s">
        <v>2048</v>
      </c>
      <c r="B7989" t="s">
        <v>3239</v>
      </c>
      <c r="C7989" t="str">
        <f>SUBSTITUTE(Table1[[#This Row],[Fuel]],", ",",")</f>
        <v>fossil gas: natural gas</v>
      </c>
      <c r="D7989" t="s">
        <v>3239</v>
      </c>
      <c r="H7989" t="s">
        <v>3436</v>
      </c>
      <c r="I7989">
        <v>57.6</v>
      </c>
      <c r="J7989" t="s">
        <v>3446</v>
      </c>
      <c r="K7989">
        <v>1994</v>
      </c>
      <c r="L7989" t="s">
        <v>29</v>
      </c>
      <c r="M7989" t="s">
        <v>29</v>
      </c>
      <c r="N7989">
        <v>24.57</v>
      </c>
      <c r="O7989">
        <v>46.883000000000003</v>
      </c>
      <c r="P7989" t="s">
        <v>3580</v>
      </c>
      <c r="Q7989" s="3">
        <f>Table1[[#This Row],[Capacity (MW)]]*0.395*8760*10^-6</f>
        <v>0.19930752000000002</v>
      </c>
      <c r="R7989" s="3" cm="1">
        <f t="array" ref="R7989">AVERAGE(VLOOKUP(_xlfn.TEXTSPLIT(Table1[[#This Row],[Fuel (no space after comma)]], ","), FuelList_Final_EF!$A$2:$B$65, 2, FALSE))</f>
        <v>53.06</v>
      </c>
      <c r="S7989" s="3">
        <f>Table1[[#This Row],[Generation (TWh)]]*10^9*VLOOKUP(Table1[[#This Row],[Turbine/Engine Technology]],Technology_HR!$A$2:$B$11,2,FALSE)*10^-6</f>
        <v>2194375.7952000001</v>
      </c>
      <c r="T7989" s="5">
        <f>Table1[[#This Row],[Fuel Consumption (mmBtu)]]*Table1[[#This Row],[Emission Factor (kg CO2/ mmBtu)]]*10^3</f>
        <v>116433579693.31201</v>
      </c>
      <c r="U7989" s="3">
        <f>Table1[[#This Row],[Emissions (g CO2)]]/(Table1[[#This Row],[Generation (TWh)]]*10^9)</f>
        <v>584.19060000000002</v>
      </c>
    </row>
    <row r="7990" spans="1:21" x14ac:dyDescent="0.35">
      <c r="A7990" t="s">
        <v>2048</v>
      </c>
      <c r="B7990" t="s">
        <v>3239</v>
      </c>
      <c r="C7990" t="str">
        <f>SUBSTITUTE(Table1[[#This Row],[Fuel]],", ",",")</f>
        <v>fossil gas: natural gas</v>
      </c>
      <c r="D7990" t="s">
        <v>3239</v>
      </c>
      <c r="H7990" t="s">
        <v>3436</v>
      </c>
      <c r="I7990">
        <v>57.6</v>
      </c>
      <c r="J7990" t="s">
        <v>3446</v>
      </c>
      <c r="K7990">
        <v>1994</v>
      </c>
      <c r="L7990" t="s">
        <v>29</v>
      </c>
      <c r="M7990" t="s">
        <v>29</v>
      </c>
      <c r="N7990">
        <v>24.57</v>
      </c>
      <c r="O7990">
        <v>46.883000000000003</v>
      </c>
      <c r="P7990" t="s">
        <v>3580</v>
      </c>
      <c r="Q7990" s="3">
        <f>Table1[[#This Row],[Capacity (MW)]]*0.395*8760*10^-6</f>
        <v>0.19930752000000002</v>
      </c>
      <c r="R7990" s="3" cm="1">
        <f t="array" ref="R7990">AVERAGE(VLOOKUP(_xlfn.TEXTSPLIT(Table1[[#This Row],[Fuel (no space after comma)]], ","), FuelList_Final_EF!$A$2:$B$65, 2, FALSE))</f>
        <v>53.06</v>
      </c>
      <c r="S7990" s="3">
        <f>Table1[[#This Row],[Generation (TWh)]]*10^9*VLOOKUP(Table1[[#This Row],[Turbine/Engine Technology]],Technology_HR!$A$2:$B$11,2,FALSE)*10^-6</f>
        <v>2194375.7952000001</v>
      </c>
      <c r="T7990" s="5">
        <f>Table1[[#This Row],[Fuel Consumption (mmBtu)]]*Table1[[#This Row],[Emission Factor (kg CO2/ mmBtu)]]*10^3</f>
        <v>116433579693.31201</v>
      </c>
      <c r="U7990" s="3">
        <f>Table1[[#This Row],[Emissions (g CO2)]]/(Table1[[#This Row],[Generation (TWh)]]*10^9)</f>
        <v>584.19060000000002</v>
      </c>
    </row>
    <row r="7991" spans="1:21" x14ac:dyDescent="0.35">
      <c r="A7991" t="s">
        <v>2048</v>
      </c>
      <c r="B7991" t="s">
        <v>3239</v>
      </c>
      <c r="C7991" t="str">
        <f>SUBSTITUTE(Table1[[#This Row],[Fuel]],", ",",")</f>
        <v>fossil gas: natural gas</v>
      </c>
      <c r="D7991" t="s">
        <v>3239</v>
      </c>
      <c r="H7991" t="s">
        <v>3436</v>
      </c>
      <c r="I7991">
        <v>57.6</v>
      </c>
      <c r="J7991" t="s">
        <v>3446</v>
      </c>
      <c r="K7991">
        <v>1994</v>
      </c>
      <c r="L7991" t="s">
        <v>29</v>
      </c>
      <c r="M7991" t="s">
        <v>29</v>
      </c>
      <c r="N7991">
        <v>24.57</v>
      </c>
      <c r="O7991">
        <v>46.883000000000003</v>
      </c>
      <c r="P7991" t="s">
        <v>3580</v>
      </c>
      <c r="Q7991" s="3">
        <f>Table1[[#This Row],[Capacity (MW)]]*0.395*8760*10^-6</f>
        <v>0.19930752000000002</v>
      </c>
      <c r="R7991" s="3" cm="1">
        <f t="array" ref="R7991">AVERAGE(VLOOKUP(_xlfn.TEXTSPLIT(Table1[[#This Row],[Fuel (no space after comma)]], ","), FuelList_Final_EF!$A$2:$B$65, 2, FALSE))</f>
        <v>53.06</v>
      </c>
      <c r="S7991" s="3">
        <f>Table1[[#This Row],[Generation (TWh)]]*10^9*VLOOKUP(Table1[[#This Row],[Turbine/Engine Technology]],Technology_HR!$A$2:$B$11,2,FALSE)*10^-6</f>
        <v>2194375.7952000001</v>
      </c>
      <c r="T7991" s="5">
        <f>Table1[[#This Row],[Fuel Consumption (mmBtu)]]*Table1[[#This Row],[Emission Factor (kg CO2/ mmBtu)]]*10^3</f>
        <v>116433579693.31201</v>
      </c>
      <c r="U7991" s="3">
        <f>Table1[[#This Row],[Emissions (g CO2)]]/(Table1[[#This Row],[Generation (TWh)]]*10^9)</f>
        <v>584.19060000000002</v>
      </c>
    </row>
    <row r="7992" spans="1:21" x14ac:dyDescent="0.35">
      <c r="A7992" t="s">
        <v>2048</v>
      </c>
      <c r="B7992" t="s">
        <v>3239</v>
      </c>
      <c r="C7992" t="str">
        <f>SUBSTITUTE(Table1[[#This Row],[Fuel]],", ",",")</f>
        <v>fossil gas: natural gas</v>
      </c>
      <c r="D7992" t="s">
        <v>3239</v>
      </c>
      <c r="H7992" t="s">
        <v>3436</v>
      </c>
      <c r="I7992">
        <v>57.6</v>
      </c>
      <c r="J7992" t="s">
        <v>3446</v>
      </c>
      <c r="K7992">
        <v>1994</v>
      </c>
      <c r="L7992" t="s">
        <v>29</v>
      </c>
      <c r="M7992" t="s">
        <v>29</v>
      </c>
      <c r="N7992">
        <v>24.57</v>
      </c>
      <c r="O7992">
        <v>46.883000000000003</v>
      </c>
      <c r="P7992" t="s">
        <v>3580</v>
      </c>
      <c r="Q7992" s="3">
        <f>Table1[[#This Row],[Capacity (MW)]]*0.395*8760*10^-6</f>
        <v>0.19930752000000002</v>
      </c>
      <c r="R7992" s="3" cm="1">
        <f t="array" ref="R7992">AVERAGE(VLOOKUP(_xlfn.TEXTSPLIT(Table1[[#This Row],[Fuel (no space after comma)]], ","), FuelList_Final_EF!$A$2:$B$65, 2, FALSE))</f>
        <v>53.06</v>
      </c>
      <c r="S7992" s="3">
        <f>Table1[[#This Row],[Generation (TWh)]]*10^9*VLOOKUP(Table1[[#This Row],[Turbine/Engine Technology]],Technology_HR!$A$2:$B$11,2,FALSE)*10^-6</f>
        <v>2194375.7952000001</v>
      </c>
      <c r="T7992" s="5">
        <f>Table1[[#This Row],[Fuel Consumption (mmBtu)]]*Table1[[#This Row],[Emission Factor (kg CO2/ mmBtu)]]*10^3</f>
        <v>116433579693.31201</v>
      </c>
      <c r="U7992" s="3">
        <f>Table1[[#This Row],[Emissions (g CO2)]]/(Table1[[#This Row],[Generation (TWh)]]*10^9)</f>
        <v>584.19060000000002</v>
      </c>
    </row>
    <row r="7993" spans="1:21" x14ac:dyDescent="0.35">
      <c r="A7993" t="s">
        <v>2048</v>
      </c>
      <c r="B7993" t="s">
        <v>3239</v>
      </c>
      <c r="C7993" t="str">
        <f>SUBSTITUTE(Table1[[#This Row],[Fuel]],", ",",")</f>
        <v>fossil gas: natural gas</v>
      </c>
      <c r="D7993" t="s">
        <v>3239</v>
      </c>
      <c r="H7993" t="s">
        <v>3436</v>
      </c>
      <c r="I7993">
        <v>57.6</v>
      </c>
      <c r="J7993" t="s">
        <v>3446</v>
      </c>
      <c r="K7993">
        <v>1994</v>
      </c>
      <c r="L7993" t="s">
        <v>29</v>
      </c>
      <c r="M7993" t="s">
        <v>29</v>
      </c>
      <c r="N7993">
        <v>24.57</v>
      </c>
      <c r="O7993">
        <v>46.883000000000003</v>
      </c>
      <c r="P7993" t="s">
        <v>3580</v>
      </c>
      <c r="Q7993" s="3">
        <f>Table1[[#This Row],[Capacity (MW)]]*0.395*8760*10^-6</f>
        <v>0.19930752000000002</v>
      </c>
      <c r="R7993" s="3" cm="1">
        <f t="array" ref="R7993">AVERAGE(VLOOKUP(_xlfn.TEXTSPLIT(Table1[[#This Row],[Fuel (no space after comma)]], ","), FuelList_Final_EF!$A$2:$B$65, 2, FALSE))</f>
        <v>53.06</v>
      </c>
      <c r="S7993" s="3">
        <f>Table1[[#This Row],[Generation (TWh)]]*10^9*VLOOKUP(Table1[[#This Row],[Turbine/Engine Technology]],Technology_HR!$A$2:$B$11,2,FALSE)*10^-6</f>
        <v>2194375.7952000001</v>
      </c>
      <c r="T7993" s="5">
        <f>Table1[[#This Row],[Fuel Consumption (mmBtu)]]*Table1[[#This Row],[Emission Factor (kg CO2/ mmBtu)]]*10^3</f>
        <v>116433579693.31201</v>
      </c>
      <c r="U7993" s="3">
        <f>Table1[[#This Row],[Emissions (g CO2)]]/(Table1[[#This Row],[Generation (TWh)]]*10^9)</f>
        <v>584.19060000000002</v>
      </c>
    </row>
    <row r="7994" spans="1:21" x14ac:dyDescent="0.35">
      <c r="A7994" t="s">
        <v>2048</v>
      </c>
      <c r="B7994" t="s">
        <v>3239</v>
      </c>
      <c r="C7994" t="str">
        <f>SUBSTITUTE(Table1[[#This Row],[Fuel]],", ",",")</f>
        <v>fossil gas: natural gas</v>
      </c>
      <c r="D7994" t="s">
        <v>3239</v>
      </c>
      <c r="H7994" t="s">
        <v>3436</v>
      </c>
      <c r="I7994">
        <v>57.6</v>
      </c>
      <c r="J7994" t="s">
        <v>3446</v>
      </c>
      <c r="K7994">
        <v>1994</v>
      </c>
      <c r="L7994" t="s">
        <v>29</v>
      </c>
      <c r="M7994" t="s">
        <v>29</v>
      </c>
      <c r="N7994">
        <v>24.57</v>
      </c>
      <c r="O7994">
        <v>46.883000000000003</v>
      </c>
      <c r="P7994" t="s">
        <v>3580</v>
      </c>
      <c r="Q7994" s="3">
        <f>Table1[[#This Row],[Capacity (MW)]]*0.395*8760*10^-6</f>
        <v>0.19930752000000002</v>
      </c>
      <c r="R7994" s="3" cm="1">
        <f t="array" ref="R7994">AVERAGE(VLOOKUP(_xlfn.TEXTSPLIT(Table1[[#This Row],[Fuel (no space after comma)]], ","), FuelList_Final_EF!$A$2:$B$65, 2, FALSE))</f>
        <v>53.06</v>
      </c>
      <c r="S7994" s="3">
        <f>Table1[[#This Row],[Generation (TWh)]]*10^9*VLOOKUP(Table1[[#This Row],[Turbine/Engine Technology]],Technology_HR!$A$2:$B$11,2,FALSE)*10^-6</f>
        <v>2194375.7952000001</v>
      </c>
      <c r="T7994" s="5">
        <f>Table1[[#This Row],[Fuel Consumption (mmBtu)]]*Table1[[#This Row],[Emission Factor (kg CO2/ mmBtu)]]*10^3</f>
        <v>116433579693.31201</v>
      </c>
      <c r="U7994" s="3">
        <f>Table1[[#This Row],[Emissions (g CO2)]]/(Table1[[#This Row],[Generation (TWh)]]*10^9)</f>
        <v>584.19060000000002</v>
      </c>
    </row>
    <row r="7995" spans="1:21" x14ac:dyDescent="0.35">
      <c r="A7995" t="s">
        <v>2048</v>
      </c>
      <c r="B7995" t="s">
        <v>3239</v>
      </c>
      <c r="C7995" t="str">
        <f>SUBSTITUTE(Table1[[#This Row],[Fuel]],", ",",")</f>
        <v>fossil gas: natural gas</v>
      </c>
      <c r="D7995" t="s">
        <v>3239</v>
      </c>
      <c r="H7995" t="s">
        <v>3436</v>
      </c>
      <c r="I7995">
        <v>85</v>
      </c>
      <c r="J7995" t="s">
        <v>3446</v>
      </c>
      <c r="K7995">
        <v>2005</v>
      </c>
      <c r="L7995" t="s">
        <v>29</v>
      </c>
      <c r="M7995" t="s">
        <v>29</v>
      </c>
      <c r="N7995">
        <v>24.57</v>
      </c>
      <c r="O7995">
        <v>46.883000000000003</v>
      </c>
      <c r="P7995" t="s">
        <v>3580</v>
      </c>
      <c r="Q7995" s="3">
        <f>Table1[[#This Row],[Capacity (MW)]]*0.395*8760*10^-6</f>
        <v>0.29411699999999996</v>
      </c>
      <c r="R7995" s="3" cm="1">
        <f t="array" ref="R7995">AVERAGE(VLOOKUP(_xlfn.TEXTSPLIT(Table1[[#This Row],[Fuel (no space after comma)]], ","), FuelList_Final_EF!$A$2:$B$65, 2, FALSE))</f>
        <v>53.06</v>
      </c>
      <c r="S7995" s="3">
        <f>Table1[[#This Row],[Generation (TWh)]]*10^9*VLOOKUP(Table1[[#This Row],[Turbine/Engine Technology]],Technology_HR!$A$2:$B$11,2,FALSE)*10^-6</f>
        <v>3238228.1699999995</v>
      </c>
      <c r="T7995" s="5">
        <f>Table1[[#This Row],[Fuel Consumption (mmBtu)]]*Table1[[#This Row],[Emission Factor (kg CO2/ mmBtu)]]*10^3</f>
        <v>171820386700.19998</v>
      </c>
      <c r="U7995" s="3">
        <f>Table1[[#This Row],[Emissions (g CO2)]]/(Table1[[#This Row],[Generation (TWh)]]*10^9)</f>
        <v>584.19060000000002</v>
      </c>
    </row>
    <row r="7996" spans="1:21" x14ac:dyDescent="0.35">
      <c r="A7996" t="s">
        <v>2048</v>
      </c>
      <c r="B7996" t="s">
        <v>3239</v>
      </c>
      <c r="C7996" t="str">
        <f>SUBSTITUTE(Table1[[#This Row],[Fuel]],", ",",")</f>
        <v>fossil gas: natural gas</v>
      </c>
      <c r="D7996" t="s">
        <v>3239</v>
      </c>
      <c r="H7996" t="s">
        <v>3436</v>
      </c>
      <c r="I7996">
        <v>85</v>
      </c>
      <c r="J7996" t="s">
        <v>3446</v>
      </c>
      <c r="K7996">
        <v>2005</v>
      </c>
      <c r="L7996" t="s">
        <v>29</v>
      </c>
      <c r="M7996" t="s">
        <v>29</v>
      </c>
      <c r="N7996">
        <v>24.57</v>
      </c>
      <c r="O7996">
        <v>46.883000000000003</v>
      </c>
      <c r="P7996" t="s">
        <v>3580</v>
      </c>
      <c r="Q7996" s="3">
        <f>Table1[[#This Row],[Capacity (MW)]]*0.395*8760*10^-6</f>
        <v>0.29411699999999996</v>
      </c>
      <c r="R7996" s="3" cm="1">
        <f t="array" ref="R7996">AVERAGE(VLOOKUP(_xlfn.TEXTSPLIT(Table1[[#This Row],[Fuel (no space after comma)]], ","), FuelList_Final_EF!$A$2:$B$65, 2, FALSE))</f>
        <v>53.06</v>
      </c>
      <c r="S7996" s="3">
        <f>Table1[[#This Row],[Generation (TWh)]]*10^9*VLOOKUP(Table1[[#This Row],[Turbine/Engine Technology]],Technology_HR!$A$2:$B$11,2,FALSE)*10^-6</f>
        <v>3238228.1699999995</v>
      </c>
      <c r="T7996" s="5">
        <f>Table1[[#This Row],[Fuel Consumption (mmBtu)]]*Table1[[#This Row],[Emission Factor (kg CO2/ mmBtu)]]*10^3</f>
        <v>171820386700.19998</v>
      </c>
      <c r="U7996" s="3">
        <f>Table1[[#This Row],[Emissions (g CO2)]]/(Table1[[#This Row],[Generation (TWh)]]*10^9)</f>
        <v>584.19060000000002</v>
      </c>
    </row>
    <row r="7997" spans="1:21" x14ac:dyDescent="0.35">
      <c r="A7997" t="s">
        <v>2048</v>
      </c>
      <c r="B7997" t="s">
        <v>3239</v>
      </c>
      <c r="C7997" t="str">
        <f>SUBSTITUTE(Table1[[#This Row],[Fuel]],", ",",")</f>
        <v>fossil gas: natural gas</v>
      </c>
      <c r="D7997" t="s">
        <v>3239</v>
      </c>
      <c r="H7997" t="s">
        <v>3436</v>
      </c>
      <c r="I7997">
        <v>50</v>
      </c>
      <c r="J7997" t="s">
        <v>3446</v>
      </c>
      <c r="K7997">
        <v>1983</v>
      </c>
      <c r="L7997" t="s">
        <v>29</v>
      </c>
      <c r="M7997" t="s">
        <v>29</v>
      </c>
      <c r="N7997">
        <v>24.594560000000001</v>
      </c>
      <c r="O7997">
        <v>46.571840000000002</v>
      </c>
      <c r="P7997" t="s">
        <v>3580</v>
      </c>
      <c r="Q7997" s="3">
        <f>Table1[[#This Row],[Capacity (MW)]]*0.395*8760*10^-6</f>
        <v>0.17301</v>
      </c>
      <c r="R7997" s="3" cm="1">
        <f t="array" ref="R7997">AVERAGE(VLOOKUP(_xlfn.TEXTSPLIT(Table1[[#This Row],[Fuel (no space after comma)]], ","), FuelList_Final_EF!$A$2:$B$65, 2, FALSE))</f>
        <v>53.06</v>
      </c>
      <c r="S7997" s="3">
        <f>Table1[[#This Row],[Generation (TWh)]]*10^9*VLOOKUP(Table1[[#This Row],[Turbine/Engine Technology]],Technology_HR!$A$2:$B$11,2,FALSE)*10^-6</f>
        <v>1904840.0999999999</v>
      </c>
      <c r="T7997" s="5">
        <f>Table1[[#This Row],[Fuel Consumption (mmBtu)]]*Table1[[#This Row],[Emission Factor (kg CO2/ mmBtu)]]*10^3</f>
        <v>101070815706</v>
      </c>
      <c r="U7997" s="3">
        <f>Table1[[#This Row],[Emissions (g CO2)]]/(Table1[[#This Row],[Generation (TWh)]]*10^9)</f>
        <v>584.19060000000002</v>
      </c>
    </row>
    <row r="7998" spans="1:21" x14ac:dyDescent="0.35">
      <c r="A7998" t="s">
        <v>2048</v>
      </c>
      <c r="B7998" t="s">
        <v>3335</v>
      </c>
      <c r="C7998" t="str">
        <f>SUBSTITUTE(Table1[[#This Row],[Fuel]],", ",",")</f>
        <v>fossil gas: natural gas,fossil liquids: crude oil</v>
      </c>
      <c r="D7998" t="s">
        <v>3239</v>
      </c>
      <c r="E7998" t="s">
        <v>3247</v>
      </c>
      <c r="H7998" t="s">
        <v>3436</v>
      </c>
      <c r="I7998">
        <v>50</v>
      </c>
      <c r="J7998" t="s">
        <v>3446</v>
      </c>
      <c r="K7998">
        <v>1983</v>
      </c>
      <c r="L7998" t="s">
        <v>29</v>
      </c>
      <c r="M7998" t="s">
        <v>29</v>
      </c>
      <c r="N7998">
        <v>24.594560000000001</v>
      </c>
      <c r="O7998">
        <v>46.571840000000002</v>
      </c>
      <c r="P7998" t="s">
        <v>3580</v>
      </c>
      <c r="Q7998" s="3">
        <f>Table1[[#This Row],[Capacity (MW)]]*0.395*8760*10^-6</f>
        <v>0.17301</v>
      </c>
      <c r="R7998" s="3" cm="1">
        <f t="array" ref="R7998">AVERAGE(VLOOKUP(_xlfn.TEXTSPLIT(Table1[[#This Row],[Fuel (no space after comma)]], ","), FuelList_Final_EF!$A$2:$B$65, 2, FALSE))</f>
        <v>63.800000000000004</v>
      </c>
      <c r="S7998" s="3">
        <f>Table1[[#This Row],[Generation (TWh)]]*10^9*VLOOKUP(Table1[[#This Row],[Turbine/Engine Technology]],Technology_HR!$A$2:$B$11,2,FALSE)*10^-6</f>
        <v>1904840.0999999999</v>
      </c>
      <c r="T7998" s="5">
        <f>Table1[[#This Row],[Fuel Consumption (mmBtu)]]*Table1[[#This Row],[Emission Factor (kg CO2/ mmBtu)]]*10^3</f>
        <v>121528798380</v>
      </c>
      <c r="U7998" s="3">
        <f>Table1[[#This Row],[Emissions (g CO2)]]/(Table1[[#This Row],[Generation (TWh)]]*10^9)</f>
        <v>702.43799999999999</v>
      </c>
    </row>
    <row r="7999" spans="1:21" x14ac:dyDescent="0.35">
      <c r="A7999" t="s">
        <v>2048</v>
      </c>
      <c r="B7999" t="s">
        <v>3335</v>
      </c>
      <c r="C7999" t="str">
        <f>SUBSTITUTE(Table1[[#This Row],[Fuel]],", ",",")</f>
        <v>fossil gas: natural gas,fossil liquids: crude oil</v>
      </c>
      <c r="D7999" t="s">
        <v>3239</v>
      </c>
      <c r="E7999" t="s">
        <v>3247</v>
      </c>
      <c r="H7999" t="s">
        <v>3436</v>
      </c>
      <c r="I7999">
        <v>50</v>
      </c>
      <c r="J7999" t="s">
        <v>3446</v>
      </c>
      <c r="K7999">
        <v>1983</v>
      </c>
      <c r="L7999" t="s">
        <v>29</v>
      </c>
      <c r="M7999" t="s">
        <v>29</v>
      </c>
      <c r="N7999">
        <v>24.594560000000001</v>
      </c>
      <c r="O7999">
        <v>46.571840000000002</v>
      </c>
      <c r="P7999" t="s">
        <v>3580</v>
      </c>
      <c r="Q7999" s="3">
        <f>Table1[[#This Row],[Capacity (MW)]]*0.395*8760*10^-6</f>
        <v>0.17301</v>
      </c>
      <c r="R7999" s="3" cm="1">
        <f t="array" ref="R7999">AVERAGE(VLOOKUP(_xlfn.TEXTSPLIT(Table1[[#This Row],[Fuel (no space after comma)]], ","), FuelList_Final_EF!$A$2:$B$65, 2, FALSE))</f>
        <v>63.800000000000004</v>
      </c>
      <c r="S7999" s="3">
        <f>Table1[[#This Row],[Generation (TWh)]]*10^9*VLOOKUP(Table1[[#This Row],[Turbine/Engine Technology]],Technology_HR!$A$2:$B$11,2,FALSE)*10^-6</f>
        <v>1904840.0999999999</v>
      </c>
      <c r="T7999" s="5">
        <f>Table1[[#This Row],[Fuel Consumption (mmBtu)]]*Table1[[#This Row],[Emission Factor (kg CO2/ mmBtu)]]*10^3</f>
        <v>121528798380</v>
      </c>
      <c r="U7999" s="3">
        <f>Table1[[#This Row],[Emissions (g CO2)]]/(Table1[[#This Row],[Generation (TWh)]]*10^9)</f>
        <v>702.43799999999999</v>
      </c>
    </row>
    <row r="8000" spans="1:21" x14ac:dyDescent="0.35">
      <c r="A8000" t="s">
        <v>2048</v>
      </c>
      <c r="B8000" t="s">
        <v>3335</v>
      </c>
      <c r="C8000" t="str">
        <f>SUBSTITUTE(Table1[[#This Row],[Fuel]],", ",",")</f>
        <v>fossil gas: natural gas,fossil liquids: crude oil</v>
      </c>
      <c r="D8000" t="s">
        <v>3239</v>
      </c>
      <c r="E8000" t="s">
        <v>3247</v>
      </c>
      <c r="H8000" t="s">
        <v>3436</v>
      </c>
      <c r="I8000">
        <v>50</v>
      </c>
      <c r="J8000" t="s">
        <v>3446</v>
      </c>
      <c r="K8000">
        <v>1983</v>
      </c>
      <c r="L8000" t="s">
        <v>29</v>
      </c>
      <c r="M8000" t="s">
        <v>29</v>
      </c>
      <c r="N8000">
        <v>24.594560000000001</v>
      </c>
      <c r="O8000">
        <v>46.571840000000002</v>
      </c>
      <c r="P8000" t="s">
        <v>3580</v>
      </c>
      <c r="Q8000" s="3">
        <f>Table1[[#This Row],[Capacity (MW)]]*0.395*8760*10^-6</f>
        <v>0.17301</v>
      </c>
      <c r="R8000" s="3" cm="1">
        <f t="array" ref="R8000">AVERAGE(VLOOKUP(_xlfn.TEXTSPLIT(Table1[[#This Row],[Fuel (no space after comma)]], ","), FuelList_Final_EF!$A$2:$B$65, 2, FALSE))</f>
        <v>63.800000000000004</v>
      </c>
      <c r="S8000" s="3">
        <f>Table1[[#This Row],[Generation (TWh)]]*10^9*VLOOKUP(Table1[[#This Row],[Turbine/Engine Technology]],Technology_HR!$A$2:$B$11,2,FALSE)*10^-6</f>
        <v>1904840.0999999999</v>
      </c>
      <c r="T8000" s="5">
        <f>Table1[[#This Row],[Fuel Consumption (mmBtu)]]*Table1[[#This Row],[Emission Factor (kg CO2/ mmBtu)]]*10^3</f>
        <v>121528798380</v>
      </c>
      <c r="U8000" s="3">
        <f>Table1[[#This Row],[Emissions (g CO2)]]/(Table1[[#This Row],[Generation (TWh)]]*10^9)</f>
        <v>702.43799999999999</v>
      </c>
    </row>
    <row r="8001" spans="1:21" x14ac:dyDescent="0.35">
      <c r="A8001" t="s">
        <v>2048</v>
      </c>
      <c r="B8001" t="s">
        <v>3335</v>
      </c>
      <c r="C8001" t="str">
        <f>SUBSTITUTE(Table1[[#This Row],[Fuel]],", ",",")</f>
        <v>fossil gas: natural gas,fossil liquids: crude oil</v>
      </c>
      <c r="D8001" t="s">
        <v>3239</v>
      </c>
      <c r="E8001" t="s">
        <v>3247</v>
      </c>
      <c r="H8001" t="s">
        <v>3436</v>
      </c>
      <c r="I8001">
        <v>50</v>
      </c>
      <c r="J8001" t="s">
        <v>3446</v>
      </c>
      <c r="K8001">
        <v>1983</v>
      </c>
      <c r="L8001" t="s">
        <v>29</v>
      </c>
      <c r="M8001" t="s">
        <v>29</v>
      </c>
      <c r="N8001">
        <v>24.594560000000001</v>
      </c>
      <c r="O8001">
        <v>46.571840000000002</v>
      </c>
      <c r="P8001" t="s">
        <v>3580</v>
      </c>
      <c r="Q8001" s="3">
        <f>Table1[[#This Row],[Capacity (MW)]]*0.395*8760*10^-6</f>
        <v>0.17301</v>
      </c>
      <c r="R8001" s="3" cm="1">
        <f t="array" ref="R8001">AVERAGE(VLOOKUP(_xlfn.TEXTSPLIT(Table1[[#This Row],[Fuel (no space after comma)]], ","), FuelList_Final_EF!$A$2:$B$65, 2, FALSE))</f>
        <v>63.800000000000004</v>
      </c>
      <c r="S8001" s="3">
        <f>Table1[[#This Row],[Generation (TWh)]]*10^9*VLOOKUP(Table1[[#This Row],[Turbine/Engine Technology]],Technology_HR!$A$2:$B$11,2,FALSE)*10^-6</f>
        <v>1904840.0999999999</v>
      </c>
      <c r="T8001" s="5">
        <f>Table1[[#This Row],[Fuel Consumption (mmBtu)]]*Table1[[#This Row],[Emission Factor (kg CO2/ mmBtu)]]*10^3</f>
        <v>121528798380</v>
      </c>
      <c r="U8001" s="3">
        <f>Table1[[#This Row],[Emissions (g CO2)]]/(Table1[[#This Row],[Generation (TWh)]]*10^9)</f>
        <v>702.43799999999999</v>
      </c>
    </row>
    <row r="8002" spans="1:21" x14ac:dyDescent="0.35">
      <c r="A8002" t="s">
        <v>2048</v>
      </c>
      <c r="B8002" t="s">
        <v>3335</v>
      </c>
      <c r="C8002" t="str">
        <f>SUBSTITUTE(Table1[[#This Row],[Fuel]],", ",",")</f>
        <v>fossil gas: natural gas,fossil liquids: crude oil</v>
      </c>
      <c r="D8002" t="s">
        <v>3239</v>
      </c>
      <c r="E8002" t="s">
        <v>3247</v>
      </c>
      <c r="H8002" t="s">
        <v>3436</v>
      </c>
      <c r="I8002">
        <v>50</v>
      </c>
      <c r="J8002" t="s">
        <v>3446</v>
      </c>
      <c r="K8002">
        <v>1983</v>
      </c>
      <c r="L8002" t="s">
        <v>29</v>
      </c>
      <c r="M8002" t="s">
        <v>29</v>
      </c>
      <c r="N8002">
        <v>24.594560000000001</v>
      </c>
      <c r="O8002">
        <v>46.571840000000002</v>
      </c>
      <c r="P8002" t="s">
        <v>3580</v>
      </c>
      <c r="Q8002" s="3">
        <f>Table1[[#This Row],[Capacity (MW)]]*0.395*8760*10^-6</f>
        <v>0.17301</v>
      </c>
      <c r="R8002" s="3" cm="1">
        <f t="array" ref="R8002">AVERAGE(VLOOKUP(_xlfn.TEXTSPLIT(Table1[[#This Row],[Fuel (no space after comma)]], ","), FuelList_Final_EF!$A$2:$B$65, 2, FALSE))</f>
        <v>63.800000000000004</v>
      </c>
      <c r="S8002" s="3">
        <f>Table1[[#This Row],[Generation (TWh)]]*10^9*VLOOKUP(Table1[[#This Row],[Turbine/Engine Technology]],Technology_HR!$A$2:$B$11,2,FALSE)*10^-6</f>
        <v>1904840.0999999999</v>
      </c>
      <c r="T8002" s="5">
        <f>Table1[[#This Row],[Fuel Consumption (mmBtu)]]*Table1[[#This Row],[Emission Factor (kg CO2/ mmBtu)]]*10^3</f>
        <v>121528798380</v>
      </c>
      <c r="U8002" s="3">
        <f>Table1[[#This Row],[Emissions (g CO2)]]/(Table1[[#This Row],[Generation (TWh)]]*10^9)</f>
        <v>702.43799999999999</v>
      </c>
    </row>
    <row r="8003" spans="1:21" x14ac:dyDescent="0.35">
      <c r="A8003" t="s">
        <v>2048</v>
      </c>
      <c r="B8003" t="s">
        <v>3335</v>
      </c>
      <c r="C8003" t="str">
        <f>SUBSTITUTE(Table1[[#This Row],[Fuel]],", ",",")</f>
        <v>fossil gas: natural gas,fossil liquids: crude oil</v>
      </c>
      <c r="D8003" t="s">
        <v>3239</v>
      </c>
      <c r="E8003" t="s">
        <v>3247</v>
      </c>
      <c r="H8003" t="s">
        <v>3436</v>
      </c>
      <c r="I8003">
        <v>50</v>
      </c>
      <c r="J8003" t="s">
        <v>3446</v>
      </c>
      <c r="K8003">
        <v>1983</v>
      </c>
      <c r="L8003" t="s">
        <v>29</v>
      </c>
      <c r="M8003" t="s">
        <v>29</v>
      </c>
      <c r="N8003">
        <v>24.594560000000001</v>
      </c>
      <c r="O8003">
        <v>46.571840000000002</v>
      </c>
      <c r="P8003" t="s">
        <v>3580</v>
      </c>
      <c r="Q8003" s="3">
        <f>Table1[[#This Row],[Capacity (MW)]]*0.395*8760*10^-6</f>
        <v>0.17301</v>
      </c>
      <c r="R8003" s="3" cm="1">
        <f t="array" ref="R8003">AVERAGE(VLOOKUP(_xlfn.TEXTSPLIT(Table1[[#This Row],[Fuel (no space after comma)]], ","), FuelList_Final_EF!$A$2:$B$65, 2, FALSE))</f>
        <v>63.800000000000004</v>
      </c>
      <c r="S8003" s="3">
        <f>Table1[[#This Row],[Generation (TWh)]]*10^9*VLOOKUP(Table1[[#This Row],[Turbine/Engine Technology]],Technology_HR!$A$2:$B$11,2,FALSE)*10^-6</f>
        <v>1904840.0999999999</v>
      </c>
      <c r="T8003" s="5">
        <f>Table1[[#This Row],[Fuel Consumption (mmBtu)]]*Table1[[#This Row],[Emission Factor (kg CO2/ mmBtu)]]*10^3</f>
        <v>121528798380</v>
      </c>
      <c r="U8003" s="3">
        <f>Table1[[#This Row],[Emissions (g CO2)]]/(Table1[[#This Row],[Generation (TWh)]]*10^9)</f>
        <v>702.43799999999999</v>
      </c>
    </row>
    <row r="8004" spans="1:21" x14ac:dyDescent="0.35">
      <c r="A8004" t="s">
        <v>2048</v>
      </c>
      <c r="B8004" t="s">
        <v>3335</v>
      </c>
      <c r="C8004" t="str">
        <f>SUBSTITUTE(Table1[[#This Row],[Fuel]],", ",",")</f>
        <v>fossil gas: natural gas,fossil liquids: crude oil</v>
      </c>
      <c r="D8004" t="s">
        <v>3239</v>
      </c>
      <c r="E8004" t="s">
        <v>3247</v>
      </c>
      <c r="H8004" t="s">
        <v>3436</v>
      </c>
      <c r="I8004">
        <v>50</v>
      </c>
      <c r="J8004" t="s">
        <v>3446</v>
      </c>
      <c r="K8004">
        <v>1983</v>
      </c>
      <c r="L8004" t="s">
        <v>29</v>
      </c>
      <c r="M8004" t="s">
        <v>29</v>
      </c>
      <c r="N8004">
        <v>24.594560000000001</v>
      </c>
      <c r="O8004">
        <v>46.571840000000002</v>
      </c>
      <c r="P8004" t="s">
        <v>3580</v>
      </c>
      <c r="Q8004" s="3">
        <f>Table1[[#This Row],[Capacity (MW)]]*0.395*8760*10^-6</f>
        <v>0.17301</v>
      </c>
      <c r="R8004" s="3" cm="1">
        <f t="array" ref="R8004">AVERAGE(VLOOKUP(_xlfn.TEXTSPLIT(Table1[[#This Row],[Fuel (no space after comma)]], ","), FuelList_Final_EF!$A$2:$B$65, 2, FALSE))</f>
        <v>63.800000000000004</v>
      </c>
      <c r="S8004" s="3">
        <f>Table1[[#This Row],[Generation (TWh)]]*10^9*VLOOKUP(Table1[[#This Row],[Turbine/Engine Technology]],Technology_HR!$A$2:$B$11,2,FALSE)*10^-6</f>
        <v>1904840.0999999999</v>
      </c>
      <c r="T8004" s="5">
        <f>Table1[[#This Row],[Fuel Consumption (mmBtu)]]*Table1[[#This Row],[Emission Factor (kg CO2/ mmBtu)]]*10^3</f>
        <v>121528798380</v>
      </c>
      <c r="U8004" s="3">
        <f>Table1[[#This Row],[Emissions (g CO2)]]/(Table1[[#This Row],[Generation (TWh)]]*10^9)</f>
        <v>702.43799999999999</v>
      </c>
    </row>
    <row r="8005" spans="1:21" x14ac:dyDescent="0.35">
      <c r="A8005" t="s">
        <v>2048</v>
      </c>
      <c r="B8005" t="s">
        <v>3335</v>
      </c>
      <c r="C8005" t="str">
        <f>SUBSTITUTE(Table1[[#This Row],[Fuel]],", ",",")</f>
        <v>fossil gas: natural gas,fossil liquids: crude oil</v>
      </c>
      <c r="D8005" t="s">
        <v>3239</v>
      </c>
      <c r="E8005" t="s">
        <v>3247</v>
      </c>
      <c r="H8005" t="s">
        <v>3436</v>
      </c>
      <c r="I8005">
        <v>50</v>
      </c>
      <c r="J8005" t="s">
        <v>3446</v>
      </c>
      <c r="K8005">
        <v>1983</v>
      </c>
      <c r="L8005" t="s">
        <v>29</v>
      </c>
      <c r="M8005" t="s">
        <v>29</v>
      </c>
      <c r="N8005">
        <v>24.594560000000001</v>
      </c>
      <c r="O8005">
        <v>46.571840000000002</v>
      </c>
      <c r="P8005" t="s">
        <v>3580</v>
      </c>
      <c r="Q8005" s="3">
        <f>Table1[[#This Row],[Capacity (MW)]]*0.395*8760*10^-6</f>
        <v>0.17301</v>
      </c>
      <c r="R8005" s="3" cm="1">
        <f t="array" ref="R8005">AVERAGE(VLOOKUP(_xlfn.TEXTSPLIT(Table1[[#This Row],[Fuel (no space after comma)]], ","), FuelList_Final_EF!$A$2:$B$65, 2, FALSE))</f>
        <v>63.800000000000004</v>
      </c>
      <c r="S8005" s="3">
        <f>Table1[[#This Row],[Generation (TWh)]]*10^9*VLOOKUP(Table1[[#This Row],[Turbine/Engine Technology]],Technology_HR!$A$2:$B$11,2,FALSE)*10^-6</f>
        <v>1904840.0999999999</v>
      </c>
      <c r="T8005" s="5">
        <f>Table1[[#This Row],[Fuel Consumption (mmBtu)]]*Table1[[#This Row],[Emission Factor (kg CO2/ mmBtu)]]*10^3</f>
        <v>121528798380</v>
      </c>
      <c r="U8005" s="3">
        <f>Table1[[#This Row],[Emissions (g CO2)]]/(Table1[[#This Row],[Generation (TWh)]]*10^9)</f>
        <v>702.43799999999999</v>
      </c>
    </row>
    <row r="8006" spans="1:21" x14ac:dyDescent="0.35">
      <c r="A8006" t="s">
        <v>2048</v>
      </c>
      <c r="B8006" t="s">
        <v>3335</v>
      </c>
      <c r="C8006" t="str">
        <f>SUBSTITUTE(Table1[[#This Row],[Fuel]],", ",",")</f>
        <v>fossil gas: natural gas,fossil liquids: crude oil</v>
      </c>
      <c r="D8006" t="s">
        <v>3239</v>
      </c>
      <c r="E8006" t="s">
        <v>3247</v>
      </c>
      <c r="H8006" t="s">
        <v>3436</v>
      </c>
      <c r="I8006">
        <v>50</v>
      </c>
      <c r="J8006" t="s">
        <v>3446</v>
      </c>
      <c r="K8006">
        <v>1983</v>
      </c>
      <c r="L8006" t="s">
        <v>29</v>
      </c>
      <c r="M8006" t="s">
        <v>29</v>
      </c>
      <c r="N8006">
        <v>24.594560000000001</v>
      </c>
      <c r="O8006">
        <v>46.571840000000002</v>
      </c>
      <c r="P8006" t="s">
        <v>3580</v>
      </c>
      <c r="Q8006" s="3">
        <f>Table1[[#This Row],[Capacity (MW)]]*0.395*8760*10^-6</f>
        <v>0.17301</v>
      </c>
      <c r="R8006" s="3" cm="1">
        <f t="array" ref="R8006">AVERAGE(VLOOKUP(_xlfn.TEXTSPLIT(Table1[[#This Row],[Fuel (no space after comma)]], ","), FuelList_Final_EF!$A$2:$B$65, 2, FALSE))</f>
        <v>63.800000000000004</v>
      </c>
      <c r="S8006" s="3">
        <f>Table1[[#This Row],[Generation (TWh)]]*10^9*VLOOKUP(Table1[[#This Row],[Turbine/Engine Technology]],Technology_HR!$A$2:$B$11,2,FALSE)*10^-6</f>
        <v>1904840.0999999999</v>
      </c>
      <c r="T8006" s="5">
        <f>Table1[[#This Row],[Fuel Consumption (mmBtu)]]*Table1[[#This Row],[Emission Factor (kg CO2/ mmBtu)]]*10^3</f>
        <v>121528798380</v>
      </c>
      <c r="U8006" s="3">
        <f>Table1[[#This Row],[Emissions (g CO2)]]/(Table1[[#This Row],[Generation (TWh)]]*10^9)</f>
        <v>702.43799999999999</v>
      </c>
    </row>
    <row r="8007" spans="1:21" x14ac:dyDescent="0.35">
      <c r="A8007" t="s">
        <v>2048</v>
      </c>
      <c r="B8007" t="s">
        <v>3335</v>
      </c>
      <c r="C8007" t="str">
        <f>SUBSTITUTE(Table1[[#This Row],[Fuel]],", ",",")</f>
        <v>fossil gas: natural gas,fossil liquids: crude oil</v>
      </c>
      <c r="D8007" t="s">
        <v>3239</v>
      </c>
      <c r="E8007" t="s">
        <v>3247</v>
      </c>
      <c r="H8007" t="s">
        <v>3436</v>
      </c>
      <c r="I8007">
        <v>50</v>
      </c>
      <c r="J8007" t="s">
        <v>3446</v>
      </c>
      <c r="K8007">
        <v>1983</v>
      </c>
      <c r="L8007" t="s">
        <v>29</v>
      </c>
      <c r="M8007" t="s">
        <v>29</v>
      </c>
      <c r="N8007">
        <v>24.594560000000001</v>
      </c>
      <c r="O8007">
        <v>46.571840000000002</v>
      </c>
      <c r="P8007" t="s">
        <v>3580</v>
      </c>
      <c r="Q8007" s="3">
        <f>Table1[[#This Row],[Capacity (MW)]]*0.395*8760*10^-6</f>
        <v>0.17301</v>
      </c>
      <c r="R8007" s="3" cm="1">
        <f t="array" ref="R8007">AVERAGE(VLOOKUP(_xlfn.TEXTSPLIT(Table1[[#This Row],[Fuel (no space after comma)]], ","), FuelList_Final_EF!$A$2:$B$65, 2, FALSE))</f>
        <v>63.800000000000004</v>
      </c>
      <c r="S8007" s="3">
        <f>Table1[[#This Row],[Generation (TWh)]]*10^9*VLOOKUP(Table1[[#This Row],[Turbine/Engine Technology]],Technology_HR!$A$2:$B$11,2,FALSE)*10^-6</f>
        <v>1904840.0999999999</v>
      </c>
      <c r="T8007" s="5">
        <f>Table1[[#This Row],[Fuel Consumption (mmBtu)]]*Table1[[#This Row],[Emission Factor (kg CO2/ mmBtu)]]*10^3</f>
        <v>121528798380</v>
      </c>
      <c r="U8007" s="3">
        <f>Table1[[#This Row],[Emissions (g CO2)]]/(Table1[[#This Row],[Generation (TWh)]]*10^9)</f>
        <v>702.43799999999999</v>
      </c>
    </row>
    <row r="8008" spans="1:21" x14ac:dyDescent="0.35">
      <c r="A8008" t="s">
        <v>2048</v>
      </c>
      <c r="B8008" t="s">
        <v>3335</v>
      </c>
      <c r="C8008" t="str">
        <f>SUBSTITUTE(Table1[[#This Row],[Fuel]],", ",",")</f>
        <v>fossil gas: natural gas,fossil liquids: crude oil</v>
      </c>
      <c r="D8008" t="s">
        <v>3239</v>
      </c>
      <c r="E8008" t="s">
        <v>3247</v>
      </c>
      <c r="H8008" t="s">
        <v>3436</v>
      </c>
      <c r="I8008">
        <v>50</v>
      </c>
      <c r="J8008" t="s">
        <v>3446</v>
      </c>
      <c r="K8008">
        <v>1983</v>
      </c>
      <c r="L8008" t="s">
        <v>29</v>
      </c>
      <c r="M8008" t="s">
        <v>29</v>
      </c>
      <c r="N8008">
        <v>24.594560000000001</v>
      </c>
      <c r="O8008">
        <v>46.571840000000002</v>
      </c>
      <c r="P8008" t="s">
        <v>3580</v>
      </c>
      <c r="Q8008" s="3">
        <f>Table1[[#This Row],[Capacity (MW)]]*0.395*8760*10^-6</f>
        <v>0.17301</v>
      </c>
      <c r="R8008" s="3" cm="1">
        <f t="array" ref="R8008">AVERAGE(VLOOKUP(_xlfn.TEXTSPLIT(Table1[[#This Row],[Fuel (no space after comma)]], ","), FuelList_Final_EF!$A$2:$B$65, 2, FALSE))</f>
        <v>63.800000000000004</v>
      </c>
      <c r="S8008" s="3">
        <f>Table1[[#This Row],[Generation (TWh)]]*10^9*VLOOKUP(Table1[[#This Row],[Turbine/Engine Technology]],Technology_HR!$A$2:$B$11,2,FALSE)*10^-6</f>
        <v>1904840.0999999999</v>
      </c>
      <c r="T8008" s="5">
        <f>Table1[[#This Row],[Fuel Consumption (mmBtu)]]*Table1[[#This Row],[Emission Factor (kg CO2/ mmBtu)]]*10^3</f>
        <v>121528798380</v>
      </c>
      <c r="U8008" s="3">
        <f>Table1[[#This Row],[Emissions (g CO2)]]/(Table1[[#This Row],[Generation (TWh)]]*10^9)</f>
        <v>702.43799999999999</v>
      </c>
    </row>
    <row r="8009" spans="1:21" x14ac:dyDescent="0.35">
      <c r="A8009" t="s">
        <v>2048</v>
      </c>
      <c r="B8009" t="s">
        <v>3335</v>
      </c>
      <c r="C8009" t="str">
        <f>SUBSTITUTE(Table1[[#This Row],[Fuel]],", ",",")</f>
        <v>fossil gas: natural gas,fossil liquids: crude oil</v>
      </c>
      <c r="D8009" t="s">
        <v>3239</v>
      </c>
      <c r="E8009" t="s">
        <v>3247</v>
      </c>
      <c r="H8009" t="s">
        <v>3436</v>
      </c>
      <c r="I8009">
        <v>50</v>
      </c>
      <c r="J8009" t="s">
        <v>3446</v>
      </c>
      <c r="K8009">
        <v>1983</v>
      </c>
      <c r="L8009" t="s">
        <v>29</v>
      </c>
      <c r="M8009" t="s">
        <v>29</v>
      </c>
      <c r="N8009">
        <v>24.594560000000001</v>
      </c>
      <c r="O8009">
        <v>46.571840000000002</v>
      </c>
      <c r="P8009" t="s">
        <v>3580</v>
      </c>
      <c r="Q8009" s="3">
        <f>Table1[[#This Row],[Capacity (MW)]]*0.395*8760*10^-6</f>
        <v>0.17301</v>
      </c>
      <c r="R8009" s="3" cm="1">
        <f t="array" ref="R8009">AVERAGE(VLOOKUP(_xlfn.TEXTSPLIT(Table1[[#This Row],[Fuel (no space after comma)]], ","), FuelList_Final_EF!$A$2:$B$65, 2, FALSE))</f>
        <v>63.800000000000004</v>
      </c>
      <c r="S8009" s="3">
        <f>Table1[[#This Row],[Generation (TWh)]]*10^9*VLOOKUP(Table1[[#This Row],[Turbine/Engine Technology]],Technology_HR!$A$2:$B$11,2,FALSE)*10^-6</f>
        <v>1904840.0999999999</v>
      </c>
      <c r="T8009" s="5">
        <f>Table1[[#This Row],[Fuel Consumption (mmBtu)]]*Table1[[#This Row],[Emission Factor (kg CO2/ mmBtu)]]*10^3</f>
        <v>121528798380</v>
      </c>
      <c r="U8009" s="3">
        <f>Table1[[#This Row],[Emissions (g CO2)]]/(Table1[[#This Row],[Generation (TWh)]]*10^9)</f>
        <v>702.43799999999999</v>
      </c>
    </row>
    <row r="8010" spans="1:21" x14ac:dyDescent="0.35">
      <c r="A8010" t="s">
        <v>2048</v>
      </c>
      <c r="B8010" t="s">
        <v>3335</v>
      </c>
      <c r="C8010" t="str">
        <f>SUBSTITUTE(Table1[[#This Row],[Fuel]],", ",",")</f>
        <v>fossil gas: natural gas,fossil liquids: crude oil</v>
      </c>
      <c r="D8010" t="s">
        <v>3239</v>
      </c>
      <c r="E8010" t="s">
        <v>3247</v>
      </c>
      <c r="H8010" t="s">
        <v>3436</v>
      </c>
      <c r="I8010">
        <v>50</v>
      </c>
      <c r="J8010" t="s">
        <v>3446</v>
      </c>
      <c r="K8010">
        <v>1983</v>
      </c>
      <c r="L8010" t="s">
        <v>29</v>
      </c>
      <c r="M8010" t="s">
        <v>29</v>
      </c>
      <c r="N8010">
        <v>24.594560000000001</v>
      </c>
      <c r="O8010">
        <v>46.571840000000002</v>
      </c>
      <c r="P8010" t="s">
        <v>3580</v>
      </c>
      <c r="Q8010" s="3">
        <f>Table1[[#This Row],[Capacity (MW)]]*0.395*8760*10^-6</f>
        <v>0.17301</v>
      </c>
      <c r="R8010" s="3" cm="1">
        <f t="array" ref="R8010">AVERAGE(VLOOKUP(_xlfn.TEXTSPLIT(Table1[[#This Row],[Fuel (no space after comma)]], ","), FuelList_Final_EF!$A$2:$B$65, 2, FALSE))</f>
        <v>63.800000000000004</v>
      </c>
      <c r="S8010" s="3">
        <f>Table1[[#This Row],[Generation (TWh)]]*10^9*VLOOKUP(Table1[[#This Row],[Turbine/Engine Technology]],Technology_HR!$A$2:$B$11,2,FALSE)*10^-6</f>
        <v>1904840.0999999999</v>
      </c>
      <c r="T8010" s="5">
        <f>Table1[[#This Row],[Fuel Consumption (mmBtu)]]*Table1[[#This Row],[Emission Factor (kg CO2/ mmBtu)]]*10^3</f>
        <v>121528798380</v>
      </c>
      <c r="U8010" s="3">
        <f>Table1[[#This Row],[Emissions (g CO2)]]/(Table1[[#This Row],[Generation (TWh)]]*10^9)</f>
        <v>702.43799999999999</v>
      </c>
    </row>
    <row r="8011" spans="1:21" x14ac:dyDescent="0.35">
      <c r="A8011" t="s">
        <v>2048</v>
      </c>
      <c r="B8011" t="s">
        <v>3335</v>
      </c>
      <c r="C8011" t="str">
        <f>SUBSTITUTE(Table1[[#This Row],[Fuel]],", ",",")</f>
        <v>fossil gas: natural gas,fossil liquids: crude oil</v>
      </c>
      <c r="D8011" t="s">
        <v>3239</v>
      </c>
      <c r="E8011" t="s">
        <v>3247</v>
      </c>
      <c r="H8011" t="s">
        <v>3436</v>
      </c>
      <c r="I8011">
        <v>50</v>
      </c>
      <c r="J8011" t="s">
        <v>3446</v>
      </c>
      <c r="K8011">
        <v>1983</v>
      </c>
      <c r="L8011" t="s">
        <v>29</v>
      </c>
      <c r="M8011" t="s">
        <v>29</v>
      </c>
      <c r="N8011">
        <v>24.594560000000001</v>
      </c>
      <c r="O8011">
        <v>46.571840000000002</v>
      </c>
      <c r="P8011" t="s">
        <v>3580</v>
      </c>
      <c r="Q8011" s="3">
        <f>Table1[[#This Row],[Capacity (MW)]]*0.395*8760*10^-6</f>
        <v>0.17301</v>
      </c>
      <c r="R8011" s="3" cm="1">
        <f t="array" ref="R8011">AVERAGE(VLOOKUP(_xlfn.TEXTSPLIT(Table1[[#This Row],[Fuel (no space after comma)]], ","), FuelList_Final_EF!$A$2:$B$65, 2, FALSE))</f>
        <v>63.800000000000004</v>
      </c>
      <c r="S8011" s="3">
        <f>Table1[[#This Row],[Generation (TWh)]]*10^9*VLOOKUP(Table1[[#This Row],[Turbine/Engine Technology]],Technology_HR!$A$2:$B$11,2,FALSE)*10^-6</f>
        <v>1904840.0999999999</v>
      </c>
      <c r="T8011" s="5">
        <f>Table1[[#This Row],[Fuel Consumption (mmBtu)]]*Table1[[#This Row],[Emission Factor (kg CO2/ mmBtu)]]*10^3</f>
        <v>121528798380</v>
      </c>
      <c r="U8011" s="3">
        <f>Table1[[#This Row],[Emissions (g CO2)]]/(Table1[[#This Row],[Generation (TWh)]]*10^9)</f>
        <v>702.43799999999999</v>
      </c>
    </row>
    <row r="8012" spans="1:21" x14ac:dyDescent="0.35">
      <c r="A8012" t="s">
        <v>2048</v>
      </c>
      <c r="B8012" t="s">
        <v>3335</v>
      </c>
      <c r="C8012" t="str">
        <f>SUBSTITUTE(Table1[[#This Row],[Fuel]],", ",",")</f>
        <v>fossil gas: natural gas,fossil liquids: crude oil</v>
      </c>
      <c r="D8012" t="s">
        <v>3239</v>
      </c>
      <c r="E8012" t="s">
        <v>3247</v>
      </c>
      <c r="H8012" t="s">
        <v>3436</v>
      </c>
      <c r="I8012">
        <v>50</v>
      </c>
      <c r="J8012" t="s">
        <v>3446</v>
      </c>
      <c r="K8012">
        <v>1983</v>
      </c>
      <c r="L8012" t="s">
        <v>29</v>
      </c>
      <c r="M8012" t="s">
        <v>29</v>
      </c>
      <c r="N8012">
        <v>24.594560000000001</v>
      </c>
      <c r="O8012">
        <v>46.571840000000002</v>
      </c>
      <c r="P8012" t="s">
        <v>3580</v>
      </c>
      <c r="Q8012" s="3">
        <f>Table1[[#This Row],[Capacity (MW)]]*0.395*8760*10^-6</f>
        <v>0.17301</v>
      </c>
      <c r="R8012" s="3" cm="1">
        <f t="array" ref="R8012">AVERAGE(VLOOKUP(_xlfn.TEXTSPLIT(Table1[[#This Row],[Fuel (no space after comma)]], ","), FuelList_Final_EF!$A$2:$B$65, 2, FALSE))</f>
        <v>63.800000000000004</v>
      </c>
      <c r="S8012" s="3">
        <f>Table1[[#This Row],[Generation (TWh)]]*10^9*VLOOKUP(Table1[[#This Row],[Turbine/Engine Technology]],Technology_HR!$A$2:$B$11,2,FALSE)*10^-6</f>
        <v>1904840.0999999999</v>
      </c>
      <c r="T8012" s="5">
        <f>Table1[[#This Row],[Fuel Consumption (mmBtu)]]*Table1[[#This Row],[Emission Factor (kg CO2/ mmBtu)]]*10^3</f>
        <v>121528798380</v>
      </c>
      <c r="U8012" s="3">
        <f>Table1[[#This Row],[Emissions (g CO2)]]/(Table1[[#This Row],[Generation (TWh)]]*10^9)</f>
        <v>702.43799999999999</v>
      </c>
    </row>
    <row r="8013" spans="1:21" x14ac:dyDescent="0.35">
      <c r="A8013" t="s">
        <v>2048</v>
      </c>
      <c r="B8013" t="s">
        <v>3335</v>
      </c>
      <c r="C8013" t="str">
        <f>SUBSTITUTE(Table1[[#This Row],[Fuel]],", ",",")</f>
        <v>fossil gas: natural gas,fossil liquids: crude oil</v>
      </c>
      <c r="D8013" t="s">
        <v>3239</v>
      </c>
      <c r="E8013" t="s">
        <v>3247</v>
      </c>
      <c r="H8013" t="s">
        <v>3436</v>
      </c>
      <c r="I8013">
        <v>50</v>
      </c>
      <c r="J8013" t="s">
        <v>3446</v>
      </c>
      <c r="K8013">
        <v>1983</v>
      </c>
      <c r="L8013" t="s">
        <v>29</v>
      </c>
      <c r="M8013" t="s">
        <v>29</v>
      </c>
      <c r="N8013">
        <v>24.594560000000001</v>
      </c>
      <c r="O8013">
        <v>46.571840000000002</v>
      </c>
      <c r="P8013" t="s">
        <v>3580</v>
      </c>
      <c r="Q8013" s="3">
        <f>Table1[[#This Row],[Capacity (MW)]]*0.395*8760*10^-6</f>
        <v>0.17301</v>
      </c>
      <c r="R8013" s="3" cm="1">
        <f t="array" ref="R8013">AVERAGE(VLOOKUP(_xlfn.TEXTSPLIT(Table1[[#This Row],[Fuel (no space after comma)]], ","), FuelList_Final_EF!$A$2:$B$65, 2, FALSE))</f>
        <v>63.800000000000004</v>
      </c>
      <c r="S8013" s="3">
        <f>Table1[[#This Row],[Generation (TWh)]]*10^9*VLOOKUP(Table1[[#This Row],[Turbine/Engine Technology]],Technology_HR!$A$2:$B$11,2,FALSE)*10^-6</f>
        <v>1904840.0999999999</v>
      </c>
      <c r="T8013" s="5">
        <f>Table1[[#This Row],[Fuel Consumption (mmBtu)]]*Table1[[#This Row],[Emission Factor (kg CO2/ mmBtu)]]*10^3</f>
        <v>121528798380</v>
      </c>
      <c r="U8013" s="3">
        <f>Table1[[#This Row],[Emissions (g CO2)]]/(Table1[[#This Row],[Generation (TWh)]]*10^9)</f>
        <v>702.43799999999999</v>
      </c>
    </row>
    <row r="8014" spans="1:21" x14ac:dyDescent="0.35">
      <c r="A8014" t="s">
        <v>2048</v>
      </c>
      <c r="B8014" t="s">
        <v>3335</v>
      </c>
      <c r="C8014" t="str">
        <f>SUBSTITUTE(Table1[[#This Row],[Fuel]],", ",",")</f>
        <v>fossil gas: natural gas,fossil liquids: crude oil</v>
      </c>
      <c r="D8014" t="s">
        <v>3239</v>
      </c>
      <c r="E8014" t="s">
        <v>3247</v>
      </c>
      <c r="H8014" t="s">
        <v>3436</v>
      </c>
      <c r="I8014">
        <v>50</v>
      </c>
      <c r="J8014" t="s">
        <v>3446</v>
      </c>
      <c r="K8014">
        <v>1983</v>
      </c>
      <c r="L8014" t="s">
        <v>29</v>
      </c>
      <c r="M8014" t="s">
        <v>29</v>
      </c>
      <c r="N8014">
        <v>24.594560000000001</v>
      </c>
      <c r="O8014">
        <v>46.571840000000002</v>
      </c>
      <c r="P8014" t="s">
        <v>3580</v>
      </c>
      <c r="Q8014" s="3">
        <f>Table1[[#This Row],[Capacity (MW)]]*0.395*8760*10^-6</f>
        <v>0.17301</v>
      </c>
      <c r="R8014" s="3" cm="1">
        <f t="array" ref="R8014">AVERAGE(VLOOKUP(_xlfn.TEXTSPLIT(Table1[[#This Row],[Fuel (no space after comma)]], ","), FuelList_Final_EF!$A$2:$B$65, 2, FALSE))</f>
        <v>63.800000000000004</v>
      </c>
      <c r="S8014" s="3">
        <f>Table1[[#This Row],[Generation (TWh)]]*10^9*VLOOKUP(Table1[[#This Row],[Turbine/Engine Technology]],Technology_HR!$A$2:$B$11,2,FALSE)*10^-6</f>
        <v>1904840.0999999999</v>
      </c>
      <c r="T8014" s="5">
        <f>Table1[[#This Row],[Fuel Consumption (mmBtu)]]*Table1[[#This Row],[Emission Factor (kg CO2/ mmBtu)]]*10^3</f>
        <v>121528798380</v>
      </c>
      <c r="U8014" s="3">
        <f>Table1[[#This Row],[Emissions (g CO2)]]/(Table1[[#This Row],[Generation (TWh)]]*10^9)</f>
        <v>702.43799999999999</v>
      </c>
    </row>
    <row r="8015" spans="1:21" x14ac:dyDescent="0.35">
      <c r="A8015" t="s">
        <v>2048</v>
      </c>
      <c r="B8015" t="s">
        <v>3335</v>
      </c>
      <c r="C8015" t="str">
        <f>SUBSTITUTE(Table1[[#This Row],[Fuel]],", ",",")</f>
        <v>fossil gas: natural gas,fossil liquids: crude oil</v>
      </c>
      <c r="D8015" t="s">
        <v>3239</v>
      </c>
      <c r="E8015" t="s">
        <v>3247</v>
      </c>
      <c r="H8015" t="s">
        <v>3436</v>
      </c>
      <c r="I8015">
        <v>50</v>
      </c>
      <c r="J8015" t="s">
        <v>3446</v>
      </c>
      <c r="K8015">
        <v>1983</v>
      </c>
      <c r="L8015" t="s">
        <v>29</v>
      </c>
      <c r="M8015" t="s">
        <v>29</v>
      </c>
      <c r="N8015">
        <v>24.594560000000001</v>
      </c>
      <c r="O8015">
        <v>46.571840000000002</v>
      </c>
      <c r="P8015" t="s">
        <v>3580</v>
      </c>
      <c r="Q8015" s="3">
        <f>Table1[[#This Row],[Capacity (MW)]]*0.395*8760*10^-6</f>
        <v>0.17301</v>
      </c>
      <c r="R8015" s="3" cm="1">
        <f t="array" ref="R8015">AVERAGE(VLOOKUP(_xlfn.TEXTSPLIT(Table1[[#This Row],[Fuel (no space after comma)]], ","), FuelList_Final_EF!$A$2:$B$65, 2, FALSE))</f>
        <v>63.800000000000004</v>
      </c>
      <c r="S8015" s="3">
        <f>Table1[[#This Row],[Generation (TWh)]]*10^9*VLOOKUP(Table1[[#This Row],[Turbine/Engine Technology]],Technology_HR!$A$2:$B$11,2,FALSE)*10^-6</f>
        <v>1904840.0999999999</v>
      </c>
      <c r="T8015" s="5">
        <f>Table1[[#This Row],[Fuel Consumption (mmBtu)]]*Table1[[#This Row],[Emission Factor (kg CO2/ mmBtu)]]*10^3</f>
        <v>121528798380</v>
      </c>
      <c r="U8015" s="3">
        <f>Table1[[#This Row],[Emissions (g CO2)]]/(Table1[[#This Row],[Generation (TWh)]]*10^9)</f>
        <v>702.43799999999999</v>
      </c>
    </row>
    <row r="8016" spans="1:21" x14ac:dyDescent="0.35">
      <c r="A8016" t="s">
        <v>2048</v>
      </c>
      <c r="B8016" t="s">
        <v>3239</v>
      </c>
      <c r="C8016" t="str">
        <f>SUBSTITUTE(Table1[[#This Row],[Fuel]],", ",",")</f>
        <v>fossil gas: natural gas</v>
      </c>
      <c r="D8016" t="s">
        <v>3239</v>
      </c>
      <c r="H8016" t="s">
        <v>3436</v>
      </c>
      <c r="I8016">
        <v>59</v>
      </c>
      <c r="J8016" t="s">
        <v>3446</v>
      </c>
      <c r="K8016">
        <v>1983</v>
      </c>
      <c r="L8016" t="s">
        <v>29</v>
      </c>
      <c r="M8016" t="s">
        <v>29</v>
      </c>
      <c r="N8016">
        <v>24.594560000000001</v>
      </c>
      <c r="O8016">
        <v>46.571840000000002</v>
      </c>
      <c r="P8016" t="s">
        <v>3580</v>
      </c>
      <c r="Q8016" s="3">
        <f>Table1[[#This Row],[Capacity (MW)]]*0.395*8760*10^-6</f>
        <v>0.20415179999999997</v>
      </c>
      <c r="R8016" s="3" cm="1">
        <f t="array" ref="R8016">AVERAGE(VLOOKUP(_xlfn.TEXTSPLIT(Table1[[#This Row],[Fuel (no space after comma)]], ","), FuelList_Final_EF!$A$2:$B$65, 2, FALSE))</f>
        <v>53.06</v>
      </c>
      <c r="S8016" s="3">
        <f>Table1[[#This Row],[Generation (TWh)]]*10^9*VLOOKUP(Table1[[#This Row],[Turbine/Engine Technology]],Technology_HR!$A$2:$B$11,2,FALSE)*10^-6</f>
        <v>2247711.3179999995</v>
      </c>
      <c r="T8016" s="5">
        <f>Table1[[#This Row],[Fuel Consumption (mmBtu)]]*Table1[[#This Row],[Emission Factor (kg CO2/ mmBtu)]]*10^3</f>
        <v>119263562533.07999</v>
      </c>
      <c r="U8016" s="3">
        <f>Table1[[#This Row],[Emissions (g CO2)]]/(Table1[[#This Row],[Generation (TWh)]]*10^9)</f>
        <v>584.19060000000002</v>
      </c>
    </row>
    <row r="8017" spans="1:21" x14ac:dyDescent="0.35">
      <c r="A8017" t="s">
        <v>2048</v>
      </c>
      <c r="B8017" t="s">
        <v>3239</v>
      </c>
      <c r="C8017" t="str">
        <f>SUBSTITUTE(Table1[[#This Row],[Fuel]],", ",",")</f>
        <v>fossil gas: natural gas</v>
      </c>
      <c r="D8017" t="s">
        <v>3239</v>
      </c>
      <c r="H8017" t="s">
        <v>3436</v>
      </c>
      <c r="I8017">
        <v>59</v>
      </c>
      <c r="J8017" t="s">
        <v>3446</v>
      </c>
      <c r="K8017">
        <v>1994</v>
      </c>
      <c r="L8017" t="s">
        <v>29</v>
      </c>
      <c r="M8017" t="s">
        <v>29</v>
      </c>
      <c r="N8017">
        <v>24.594560000000001</v>
      </c>
      <c r="O8017">
        <v>46.571840000000002</v>
      </c>
      <c r="P8017" t="s">
        <v>3580</v>
      </c>
      <c r="Q8017" s="3">
        <f>Table1[[#This Row],[Capacity (MW)]]*0.395*8760*10^-6</f>
        <v>0.20415179999999997</v>
      </c>
      <c r="R8017" s="3" cm="1">
        <f t="array" ref="R8017">AVERAGE(VLOOKUP(_xlfn.TEXTSPLIT(Table1[[#This Row],[Fuel (no space after comma)]], ","), FuelList_Final_EF!$A$2:$B$65, 2, FALSE))</f>
        <v>53.06</v>
      </c>
      <c r="S8017" s="3">
        <f>Table1[[#This Row],[Generation (TWh)]]*10^9*VLOOKUP(Table1[[#This Row],[Turbine/Engine Technology]],Technology_HR!$A$2:$B$11,2,FALSE)*10^-6</f>
        <v>2247711.3179999995</v>
      </c>
      <c r="T8017" s="5">
        <f>Table1[[#This Row],[Fuel Consumption (mmBtu)]]*Table1[[#This Row],[Emission Factor (kg CO2/ mmBtu)]]*10^3</f>
        <v>119263562533.07999</v>
      </c>
      <c r="U8017" s="3">
        <f>Table1[[#This Row],[Emissions (g CO2)]]/(Table1[[#This Row],[Generation (TWh)]]*10^9)</f>
        <v>584.19060000000002</v>
      </c>
    </row>
    <row r="8018" spans="1:21" x14ac:dyDescent="0.35">
      <c r="A8018" t="s">
        <v>2048</v>
      </c>
      <c r="B8018" t="s">
        <v>3239</v>
      </c>
      <c r="C8018" t="str">
        <f>SUBSTITUTE(Table1[[#This Row],[Fuel]],", ",",")</f>
        <v>fossil gas: natural gas</v>
      </c>
      <c r="D8018" t="s">
        <v>3239</v>
      </c>
      <c r="H8018" t="s">
        <v>3436</v>
      </c>
      <c r="I8018">
        <v>59</v>
      </c>
      <c r="J8018" t="s">
        <v>3446</v>
      </c>
      <c r="K8018">
        <v>1994</v>
      </c>
      <c r="L8018" t="s">
        <v>29</v>
      </c>
      <c r="M8018" t="s">
        <v>29</v>
      </c>
      <c r="N8018">
        <v>24.594560000000001</v>
      </c>
      <c r="O8018">
        <v>46.571840000000002</v>
      </c>
      <c r="P8018" t="s">
        <v>3580</v>
      </c>
      <c r="Q8018" s="3">
        <f>Table1[[#This Row],[Capacity (MW)]]*0.395*8760*10^-6</f>
        <v>0.20415179999999997</v>
      </c>
      <c r="R8018" s="3" cm="1">
        <f t="array" ref="R8018">AVERAGE(VLOOKUP(_xlfn.TEXTSPLIT(Table1[[#This Row],[Fuel (no space after comma)]], ","), FuelList_Final_EF!$A$2:$B$65, 2, FALSE))</f>
        <v>53.06</v>
      </c>
      <c r="S8018" s="3">
        <f>Table1[[#This Row],[Generation (TWh)]]*10^9*VLOOKUP(Table1[[#This Row],[Turbine/Engine Technology]],Technology_HR!$A$2:$B$11,2,FALSE)*10^-6</f>
        <v>2247711.3179999995</v>
      </c>
      <c r="T8018" s="5">
        <f>Table1[[#This Row],[Fuel Consumption (mmBtu)]]*Table1[[#This Row],[Emission Factor (kg CO2/ mmBtu)]]*10^3</f>
        <v>119263562533.07999</v>
      </c>
      <c r="U8018" s="3">
        <f>Table1[[#This Row],[Emissions (g CO2)]]/(Table1[[#This Row],[Generation (TWh)]]*10^9)</f>
        <v>584.19060000000002</v>
      </c>
    </row>
    <row r="8019" spans="1:21" x14ac:dyDescent="0.35">
      <c r="A8019" t="s">
        <v>2048</v>
      </c>
      <c r="B8019" t="s">
        <v>3239</v>
      </c>
      <c r="C8019" t="str">
        <f>SUBSTITUTE(Table1[[#This Row],[Fuel]],", ",",")</f>
        <v>fossil gas: natural gas</v>
      </c>
      <c r="D8019" t="s">
        <v>3239</v>
      </c>
      <c r="H8019" t="s">
        <v>3436</v>
      </c>
      <c r="I8019">
        <v>59</v>
      </c>
      <c r="J8019" t="s">
        <v>3446</v>
      </c>
      <c r="K8019">
        <v>1994</v>
      </c>
      <c r="L8019" t="s">
        <v>29</v>
      </c>
      <c r="M8019" t="s">
        <v>29</v>
      </c>
      <c r="N8019">
        <v>24.594560000000001</v>
      </c>
      <c r="O8019">
        <v>46.571840000000002</v>
      </c>
      <c r="P8019" t="s">
        <v>3580</v>
      </c>
      <c r="Q8019" s="3">
        <f>Table1[[#This Row],[Capacity (MW)]]*0.395*8760*10^-6</f>
        <v>0.20415179999999997</v>
      </c>
      <c r="R8019" s="3" cm="1">
        <f t="array" ref="R8019">AVERAGE(VLOOKUP(_xlfn.TEXTSPLIT(Table1[[#This Row],[Fuel (no space after comma)]], ","), FuelList_Final_EF!$A$2:$B$65, 2, FALSE))</f>
        <v>53.06</v>
      </c>
      <c r="S8019" s="3">
        <f>Table1[[#This Row],[Generation (TWh)]]*10^9*VLOOKUP(Table1[[#This Row],[Turbine/Engine Technology]],Technology_HR!$A$2:$B$11,2,FALSE)*10^-6</f>
        <v>2247711.3179999995</v>
      </c>
      <c r="T8019" s="5">
        <f>Table1[[#This Row],[Fuel Consumption (mmBtu)]]*Table1[[#This Row],[Emission Factor (kg CO2/ mmBtu)]]*10^3</f>
        <v>119263562533.07999</v>
      </c>
      <c r="U8019" s="3">
        <f>Table1[[#This Row],[Emissions (g CO2)]]/(Table1[[#This Row],[Generation (TWh)]]*10^9)</f>
        <v>584.19060000000002</v>
      </c>
    </row>
    <row r="8020" spans="1:21" x14ac:dyDescent="0.35">
      <c r="A8020" t="s">
        <v>2048</v>
      </c>
      <c r="B8020" t="s">
        <v>3239</v>
      </c>
      <c r="C8020" t="str">
        <f>SUBSTITUTE(Table1[[#This Row],[Fuel]],", ",",")</f>
        <v>fossil gas: natural gas</v>
      </c>
      <c r="D8020" t="s">
        <v>3239</v>
      </c>
      <c r="H8020" t="s">
        <v>3436</v>
      </c>
      <c r="I8020">
        <v>59</v>
      </c>
      <c r="J8020" t="s">
        <v>3446</v>
      </c>
      <c r="K8020">
        <v>1994</v>
      </c>
      <c r="L8020" t="s">
        <v>29</v>
      </c>
      <c r="M8020" t="s">
        <v>29</v>
      </c>
      <c r="N8020">
        <v>24.594560000000001</v>
      </c>
      <c r="O8020">
        <v>46.571840000000002</v>
      </c>
      <c r="P8020" t="s">
        <v>3580</v>
      </c>
      <c r="Q8020" s="3">
        <f>Table1[[#This Row],[Capacity (MW)]]*0.395*8760*10^-6</f>
        <v>0.20415179999999997</v>
      </c>
      <c r="R8020" s="3" cm="1">
        <f t="array" ref="R8020">AVERAGE(VLOOKUP(_xlfn.TEXTSPLIT(Table1[[#This Row],[Fuel (no space after comma)]], ","), FuelList_Final_EF!$A$2:$B$65, 2, FALSE))</f>
        <v>53.06</v>
      </c>
      <c r="S8020" s="3">
        <f>Table1[[#This Row],[Generation (TWh)]]*10^9*VLOOKUP(Table1[[#This Row],[Turbine/Engine Technology]],Technology_HR!$A$2:$B$11,2,FALSE)*10^-6</f>
        <v>2247711.3179999995</v>
      </c>
      <c r="T8020" s="5">
        <f>Table1[[#This Row],[Fuel Consumption (mmBtu)]]*Table1[[#This Row],[Emission Factor (kg CO2/ mmBtu)]]*10^3</f>
        <v>119263562533.07999</v>
      </c>
      <c r="U8020" s="3">
        <f>Table1[[#This Row],[Emissions (g CO2)]]/(Table1[[#This Row],[Generation (TWh)]]*10^9)</f>
        <v>584.19060000000002</v>
      </c>
    </row>
    <row r="8021" spans="1:21" x14ac:dyDescent="0.35">
      <c r="A8021" t="s">
        <v>2048</v>
      </c>
      <c r="B8021" t="s">
        <v>3239</v>
      </c>
      <c r="C8021" t="str">
        <f>SUBSTITUTE(Table1[[#This Row],[Fuel]],", ",",")</f>
        <v>fossil gas: natural gas</v>
      </c>
      <c r="D8021" t="s">
        <v>3239</v>
      </c>
      <c r="H8021" t="s">
        <v>3436</v>
      </c>
      <c r="I8021">
        <v>59</v>
      </c>
      <c r="J8021" t="s">
        <v>3446</v>
      </c>
      <c r="K8021">
        <v>1994</v>
      </c>
      <c r="L8021" t="s">
        <v>29</v>
      </c>
      <c r="M8021" t="s">
        <v>29</v>
      </c>
      <c r="N8021">
        <v>24.594560000000001</v>
      </c>
      <c r="O8021">
        <v>46.571840000000002</v>
      </c>
      <c r="P8021" t="s">
        <v>3580</v>
      </c>
      <c r="Q8021" s="3">
        <f>Table1[[#This Row],[Capacity (MW)]]*0.395*8760*10^-6</f>
        <v>0.20415179999999997</v>
      </c>
      <c r="R8021" s="3" cm="1">
        <f t="array" ref="R8021">AVERAGE(VLOOKUP(_xlfn.TEXTSPLIT(Table1[[#This Row],[Fuel (no space after comma)]], ","), FuelList_Final_EF!$A$2:$B$65, 2, FALSE))</f>
        <v>53.06</v>
      </c>
      <c r="S8021" s="3">
        <f>Table1[[#This Row],[Generation (TWh)]]*10^9*VLOOKUP(Table1[[#This Row],[Turbine/Engine Technology]],Technology_HR!$A$2:$B$11,2,FALSE)*10^-6</f>
        <v>2247711.3179999995</v>
      </c>
      <c r="T8021" s="5">
        <f>Table1[[#This Row],[Fuel Consumption (mmBtu)]]*Table1[[#This Row],[Emission Factor (kg CO2/ mmBtu)]]*10^3</f>
        <v>119263562533.07999</v>
      </c>
      <c r="U8021" s="3">
        <f>Table1[[#This Row],[Emissions (g CO2)]]/(Table1[[#This Row],[Generation (TWh)]]*10^9)</f>
        <v>584.19060000000002</v>
      </c>
    </row>
    <row r="8022" spans="1:21" x14ac:dyDescent="0.35">
      <c r="A8022" t="s">
        <v>2048</v>
      </c>
      <c r="B8022" t="s">
        <v>3239</v>
      </c>
      <c r="C8022" t="str">
        <f>SUBSTITUTE(Table1[[#This Row],[Fuel]],", ",",")</f>
        <v>fossil gas: natural gas</v>
      </c>
      <c r="D8022" t="s">
        <v>3239</v>
      </c>
      <c r="H8022" t="s">
        <v>3436</v>
      </c>
      <c r="I8022">
        <v>59</v>
      </c>
      <c r="J8022" t="s">
        <v>3446</v>
      </c>
      <c r="K8022">
        <v>1994</v>
      </c>
      <c r="L8022" t="s">
        <v>29</v>
      </c>
      <c r="M8022" t="s">
        <v>29</v>
      </c>
      <c r="N8022">
        <v>24.594560000000001</v>
      </c>
      <c r="O8022">
        <v>46.571840000000002</v>
      </c>
      <c r="P8022" t="s">
        <v>3580</v>
      </c>
      <c r="Q8022" s="3">
        <f>Table1[[#This Row],[Capacity (MW)]]*0.395*8760*10^-6</f>
        <v>0.20415179999999997</v>
      </c>
      <c r="R8022" s="3" cm="1">
        <f t="array" ref="R8022">AVERAGE(VLOOKUP(_xlfn.TEXTSPLIT(Table1[[#This Row],[Fuel (no space after comma)]], ","), FuelList_Final_EF!$A$2:$B$65, 2, FALSE))</f>
        <v>53.06</v>
      </c>
      <c r="S8022" s="3">
        <f>Table1[[#This Row],[Generation (TWh)]]*10^9*VLOOKUP(Table1[[#This Row],[Turbine/Engine Technology]],Technology_HR!$A$2:$B$11,2,FALSE)*10^-6</f>
        <v>2247711.3179999995</v>
      </c>
      <c r="T8022" s="5">
        <f>Table1[[#This Row],[Fuel Consumption (mmBtu)]]*Table1[[#This Row],[Emission Factor (kg CO2/ mmBtu)]]*10^3</f>
        <v>119263562533.07999</v>
      </c>
      <c r="U8022" s="3">
        <f>Table1[[#This Row],[Emissions (g CO2)]]/(Table1[[#This Row],[Generation (TWh)]]*10^9)</f>
        <v>584.19060000000002</v>
      </c>
    </row>
    <row r="8023" spans="1:21" x14ac:dyDescent="0.35">
      <c r="A8023" t="s">
        <v>2048</v>
      </c>
      <c r="B8023" t="s">
        <v>3239</v>
      </c>
      <c r="C8023" t="str">
        <f>SUBSTITUTE(Table1[[#This Row],[Fuel]],", ",",")</f>
        <v>fossil gas: natural gas</v>
      </c>
      <c r="D8023" t="s">
        <v>3239</v>
      </c>
      <c r="H8023" t="s">
        <v>3436</v>
      </c>
      <c r="I8023">
        <v>59</v>
      </c>
      <c r="J8023" t="s">
        <v>3446</v>
      </c>
      <c r="K8023">
        <v>1995</v>
      </c>
      <c r="L8023" t="s">
        <v>29</v>
      </c>
      <c r="M8023" t="s">
        <v>29</v>
      </c>
      <c r="N8023">
        <v>24.594560000000001</v>
      </c>
      <c r="O8023">
        <v>46.571840000000002</v>
      </c>
      <c r="P8023" t="s">
        <v>3580</v>
      </c>
      <c r="Q8023" s="3">
        <f>Table1[[#This Row],[Capacity (MW)]]*0.395*8760*10^-6</f>
        <v>0.20415179999999997</v>
      </c>
      <c r="R8023" s="3" cm="1">
        <f t="array" ref="R8023">AVERAGE(VLOOKUP(_xlfn.TEXTSPLIT(Table1[[#This Row],[Fuel (no space after comma)]], ","), FuelList_Final_EF!$A$2:$B$65, 2, FALSE))</f>
        <v>53.06</v>
      </c>
      <c r="S8023" s="3">
        <f>Table1[[#This Row],[Generation (TWh)]]*10^9*VLOOKUP(Table1[[#This Row],[Turbine/Engine Technology]],Technology_HR!$A$2:$B$11,2,FALSE)*10^-6</f>
        <v>2247711.3179999995</v>
      </c>
      <c r="T8023" s="5">
        <f>Table1[[#This Row],[Fuel Consumption (mmBtu)]]*Table1[[#This Row],[Emission Factor (kg CO2/ mmBtu)]]*10^3</f>
        <v>119263562533.07999</v>
      </c>
      <c r="U8023" s="3">
        <f>Table1[[#This Row],[Emissions (g CO2)]]/(Table1[[#This Row],[Generation (TWh)]]*10^9)</f>
        <v>584.19060000000002</v>
      </c>
    </row>
    <row r="8024" spans="1:21" x14ac:dyDescent="0.35">
      <c r="A8024" t="s">
        <v>2048</v>
      </c>
      <c r="B8024" t="s">
        <v>3239</v>
      </c>
      <c r="C8024" t="str">
        <f>SUBSTITUTE(Table1[[#This Row],[Fuel]],", ",",")</f>
        <v>fossil gas: natural gas</v>
      </c>
      <c r="D8024" t="s">
        <v>3239</v>
      </c>
      <c r="H8024" t="s">
        <v>3436</v>
      </c>
      <c r="I8024">
        <v>59</v>
      </c>
      <c r="J8024" t="s">
        <v>3446</v>
      </c>
      <c r="K8024">
        <v>1995</v>
      </c>
      <c r="L8024" t="s">
        <v>29</v>
      </c>
      <c r="M8024" t="s">
        <v>29</v>
      </c>
      <c r="N8024">
        <v>24.594560000000001</v>
      </c>
      <c r="O8024">
        <v>46.571840000000002</v>
      </c>
      <c r="P8024" t="s">
        <v>3580</v>
      </c>
      <c r="Q8024" s="3">
        <f>Table1[[#This Row],[Capacity (MW)]]*0.395*8760*10^-6</f>
        <v>0.20415179999999997</v>
      </c>
      <c r="R8024" s="3" cm="1">
        <f t="array" ref="R8024">AVERAGE(VLOOKUP(_xlfn.TEXTSPLIT(Table1[[#This Row],[Fuel (no space after comma)]], ","), FuelList_Final_EF!$A$2:$B$65, 2, FALSE))</f>
        <v>53.06</v>
      </c>
      <c r="S8024" s="3">
        <f>Table1[[#This Row],[Generation (TWh)]]*10^9*VLOOKUP(Table1[[#This Row],[Turbine/Engine Technology]],Technology_HR!$A$2:$B$11,2,FALSE)*10^-6</f>
        <v>2247711.3179999995</v>
      </c>
      <c r="T8024" s="5">
        <f>Table1[[#This Row],[Fuel Consumption (mmBtu)]]*Table1[[#This Row],[Emission Factor (kg CO2/ mmBtu)]]*10^3</f>
        <v>119263562533.07999</v>
      </c>
      <c r="U8024" s="3">
        <f>Table1[[#This Row],[Emissions (g CO2)]]/(Table1[[#This Row],[Generation (TWh)]]*10^9)</f>
        <v>584.19060000000002</v>
      </c>
    </row>
    <row r="8025" spans="1:21" x14ac:dyDescent="0.35">
      <c r="A8025" t="s">
        <v>2048</v>
      </c>
      <c r="B8025" t="s">
        <v>3239</v>
      </c>
      <c r="C8025" t="str">
        <f>SUBSTITUTE(Table1[[#This Row],[Fuel]],", ",",")</f>
        <v>fossil gas: natural gas</v>
      </c>
      <c r="D8025" t="s">
        <v>3239</v>
      </c>
      <c r="H8025" t="s">
        <v>3436</v>
      </c>
      <c r="I8025">
        <v>59</v>
      </c>
      <c r="J8025" t="s">
        <v>3446</v>
      </c>
      <c r="K8025">
        <v>1995</v>
      </c>
      <c r="L8025" t="s">
        <v>29</v>
      </c>
      <c r="M8025" t="s">
        <v>29</v>
      </c>
      <c r="N8025">
        <v>24.594560000000001</v>
      </c>
      <c r="O8025">
        <v>46.571840000000002</v>
      </c>
      <c r="P8025" t="s">
        <v>3580</v>
      </c>
      <c r="Q8025" s="3">
        <f>Table1[[#This Row],[Capacity (MW)]]*0.395*8760*10^-6</f>
        <v>0.20415179999999997</v>
      </c>
      <c r="R8025" s="3" cm="1">
        <f t="array" ref="R8025">AVERAGE(VLOOKUP(_xlfn.TEXTSPLIT(Table1[[#This Row],[Fuel (no space after comma)]], ","), FuelList_Final_EF!$A$2:$B$65, 2, FALSE))</f>
        <v>53.06</v>
      </c>
      <c r="S8025" s="3">
        <f>Table1[[#This Row],[Generation (TWh)]]*10^9*VLOOKUP(Table1[[#This Row],[Turbine/Engine Technology]],Technology_HR!$A$2:$B$11,2,FALSE)*10^-6</f>
        <v>2247711.3179999995</v>
      </c>
      <c r="T8025" s="5">
        <f>Table1[[#This Row],[Fuel Consumption (mmBtu)]]*Table1[[#This Row],[Emission Factor (kg CO2/ mmBtu)]]*10^3</f>
        <v>119263562533.07999</v>
      </c>
      <c r="U8025" s="3">
        <f>Table1[[#This Row],[Emissions (g CO2)]]/(Table1[[#This Row],[Generation (TWh)]]*10^9)</f>
        <v>584.19060000000002</v>
      </c>
    </row>
    <row r="8026" spans="1:21" x14ac:dyDescent="0.35">
      <c r="A8026" t="s">
        <v>2048</v>
      </c>
      <c r="B8026" t="s">
        <v>3239</v>
      </c>
      <c r="C8026" t="str">
        <f>SUBSTITUTE(Table1[[#This Row],[Fuel]],", ",",")</f>
        <v>fossil gas: natural gas</v>
      </c>
      <c r="D8026" t="s">
        <v>3239</v>
      </c>
      <c r="H8026" t="s">
        <v>3436</v>
      </c>
      <c r="I8026">
        <v>59</v>
      </c>
      <c r="J8026" t="s">
        <v>3446</v>
      </c>
      <c r="K8026">
        <v>1995</v>
      </c>
      <c r="L8026" t="s">
        <v>29</v>
      </c>
      <c r="M8026" t="s">
        <v>29</v>
      </c>
      <c r="N8026">
        <v>24.594560000000001</v>
      </c>
      <c r="O8026">
        <v>46.571840000000002</v>
      </c>
      <c r="P8026" t="s">
        <v>3580</v>
      </c>
      <c r="Q8026" s="3">
        <f>Table1[[#This Row],[Capacity (MW)]]*0.395*8760*10^-6</f>
        <v>0.20415179999999997</v>
      </c>
      <c r="R8026" s="3" cm="1">
        <f t="array" ref="R8026">AVERAGE(VLOOKUP(_xlfn.TEXTSPLIT(Table1[[#This Row],[Fuel (no space after comma)]], ","), FuelList_Final_EF!$A$2:$B$65, 2, FALSE))</f>
        <v>53.06</v>
      </c>
      <c r="S8026" s="3">
        <f>Table1[[#This Row],[Generation (TWh)]]*10^9*VLOOKUP(Table1[[#This Row],[Turbine/Engine Technology]],Technology_HR!$A$2:$B$11,2,FALSE)*10^-6</f>
        <v>2247711.3179999995</v>
      </c>
      <c r="T8026" s="5">
        <f>Table1[[#This Row],[Fuel Consumption (mmBtu)]]*Table1[[#This Row],[Emission Factor (kg CO2/ mmBtu)]]*10^3</f>
        <v>119263562533.07999</v>
      </c>
      <c r="U8026" s="3">
        <f>Table1[[#This Row],[Emissions (g CO2)]]/(Table1[[#This Row],[Generation (TWh)]]*10^9)</f>
        <v>584.19060000000002</v>
      </c>
    </row>
    <row r="8027" spans="1:21" x14ac:dyDescent="0.35">
      <c r="A8027" t="s">
        <v>2048</v>
      </c>
      <c r="B8027" t="s">
        <v>3239</v>
      </c>
      <c r="C8027" t="str">
        <f>SUBSTITUTE(Table1[[#This Row],[Fuel]],", ",",")</f>
        <v>fossil gas: natural gas</v>
      </c>
      <c r="D8027" t="s">
        <v>3239</v>
      </c>
      <c r="H8027" t="s">
        <v>3436</v>
      </c>
      <c r="I8027">
        <v>122.7</v>
      </c>
      <c r="J8027" t="s">
        <v>3446</v>
      </c>
      <c r="K8027">
        <v>2008</v>
      </c>
      <c r="L8027" t="s">
        <v>29</v>
      </c>
      <c r="M8027" t="s">
        <v>29</v>
      </c>
      <c r="N8027">
        <v>24.594560000000001</v>
      </c>
      <c r="O8027">
        <v>46.571840000000002</v>
      </c>
      <c r="P8027" t="s">
        <v>3580</v>
      </c>
      <c r="Q8027" s="3">
        <f>Table1[[#This Row],[Capacity (MW)]]*0.395*8760*10^-6</f>
        <v>0.42456653999999999</v>
      </c>
      <c r="R8027" s="3" cm="1">
        <f t="array" ref="R8027">AVERAGE(VLOOKUP(_xlfn.TEXTSPLIT(Table1[[#This Row],[Fuel (no space after comma)]], ","), FuelList_Final_EF!$A$2:$B$65, 2, FALSE))</f>
        <v>53.06</v>
      </c>
      <c r="S8027" s="3">
        <f>Table1[[#This Row],[Generation (TWh)]]*10^9*VLOOKUP(Table1[[#This Row],[Turbine/Engine Technology]],Technology_HR!$A$2:$B$11,2,FALSE)*10^-6</f>
        <v>4674477.6053999998</v>
      </c>
      <c r="T8027" s="5">
        <f>Table1[[#This Row],[Fuel Consumption (mmBtu)]]*Table1[[#This Row],[Emission Factor (kg CO2/ mmBtu)]]*10^3</f>
        <v>248027781742.52399</v>
      </c>
      <c r="U8027" s="3">
        <f>Table1[[#This Row],[Emissions (g CO2)]]/(Table1[[#This Row],[Generation (TWh)]]*10^9)</f>
        <v>584.19060000000002</v>
      </c>
    </row>
    <row r="8028" spans="1:21" x14ac:dyDescent="0.35">
      <c r="A8028" t="s">
        <v>2048</v>
      </c>
      <c r="B8028" t="s">
        <v>3239</v>
      </c>
      <c r="C8028" t="str">
        <f>SUBSTITUTE(Table1[[#This Row],[Fuel]],", ",",")</f>
        <v>fossil gas: natural gas</v>
      </c>
      <c r="D8028" t="s">
        <v>3239</v>
      </c>
      <c r="H8028" t="s">
        <v>3436</v>
      </c>
      <c r="I8028">
        <v>122.7</v>
      </c>
      <c r="J8028" t="s">
        <v>3446</v>
      </c>
      <c r="K8028">
        <v>2008</v>
      </c>
      <c r="L8028" t="s">
        <v>29</v>
      </c>
      <c r="M8028" t="s">
        <v>29</v>
      </c>
      <c r="N8028">
        <v>24.594560000000001</v>
      </c>
      <c r="O8028">
        <v>46.571840000000002</v>
      </c>
      <c r="P8028" t="s">
        <v>3580</v>
      </c>
      <c r="Q8028" s="3">
        <f>Table1[[#This Row],[Capacity (MW)]]*0.395*8760*10^-6</f>
        <v>0.42456653999999999</v>
      </c>
      <c r="R8028" s="3" cm="1">
        <f t="array" ref="R8028">AVERAGE(VLOOKUP(_xlfn.TEXTSPLIT(Table1[[#This Row],[Fuel (no space after comma)]], ","), FuelList_Final_EF!$A$2:$B$65, 2, FALSE))</f>
        <v>53.06</v>
      </c>
      <c r="S8028" s="3">
        <f>Table1[[#This Row],[Generation (TWh)]]*10^9*VLOOKUP(Table1[[#This Row],[Turbine/Engine Technology]],Technology_HR!$A$2:$B$11,2,FALSE)*10^-6</f>
        <v>4674477.6053999998</v>
      </c>
      <c r="T8028" s="5">
        <f>Table1[[#This Row],[Fuel Consumption (mmBtu)]]*Table1[[#This Row],[Emission Factor (kg CO2/ mmBtu)]]*10^3</f>
        <v>248027781742.52399</v>
      </c>
      <c r="U8028" s="3">
        <f>Table1[[#This Row],[Emissions (g CO2)]]/(Table1[[#This Row],[Generation (TWh)]]*10^9)</f>
        <v>584.19060000000002</v>
      </c>
    </row>
    <row r="8029" spans="1:21" x14ac:dyDescent="0.35">
      <c r="A8029" t="s">
        <v>2048</v>
      </c>
      <c r="B8029" t="s">
        <v>3239</v>
      </c>
      <c r="C8029" t="str">
        <f>SUBSTITUTE(Table1[[#This Row],[Fuel]],", ",",")</f>
        <v>fossil gas: natural gas</v>
      </c>
      <c r="D8029" t="s">
        <v>3239</v>
      </c>
      <c r="H8029" t="s">
        <v>3436</v>
      </c>
      <c r="I8029">
        <v>122.7</v>
      </c>
      <c r="J8029" t="s">
        <v>3446</v>
      </c>
      <c r="K8029">
        <v>2008</v>
      </c>
      <c r="L8029" t="s">
        <v>29</v>
      </c>
      <c r="M8029" t="s">
        <v>29</v>
      </c>
      <c r="N8029">
        <v>24.594560000000001</v>
      </c>
      <c r="O8029">
        <v>46.571840000000002</v>
      </c>
      <c r="P8029" t="s">
        <v>3580</v>
      </c>
      <c r="Q8029" s="3">
        <f>Table1[[#This Row],[Capacity (MW)]]*0.395*8760*10^-6</f>
        <v>0.42456653999999999</v>
      </c>
      <c r="R8029" s="3" cm="1">
        <f t="array" ref="R8029">AVERAGE(VLOOKUP(_xlfn.TEXTSPLIT(Table1[[#This Row],[Fuel (no space after comma)]], ","), FuelList_Final_EF!$A$2:$B$65, 2, FALSE))</f>
        <v>53.06</v>
      </c>
      <c r="S8029" s="3">
        <f>Table1[[#This Row],[Generation (TWh)]]*10^9*VLOOKUP(Table1[[#This Row],[Turbine/Engine Technology]],Technology_HR!$A$2:$B$11,2,FALSE)*10^-6</f>
        <v>4674477.6053999998</v>
      </c>
      <c r="T8029" s="5">
        <f>Table1[[#This Row],[Fuel Consumption (mmBtu)]]*Table1[[#This Row],[Emission Factor (kg CO2/ mmBtu)]]*10^3</f>
        <v>248027781742.52399</v>
      </c>
      <c r="U8029" s="3">
        <f>Table1[[#This Row],[Emissions (g CO2)]]/(Table1[[#This Row],[Generation (TWh)]]*10^9)</f>
        <v>584.19060000000002</v>
      </c>
    </row>
    <row r="8030" spans="1:21" x14ac:dyDescent="0.35">
      <c r="A8030" t="s">
        <v>2048</v>
      </c>
      <c r="B8030" t="s">
        <v>3239</v>
      </c>
      <c r="C8030" t="str">
        <f>SUBSTITUTE(Table1[[#This Row],[Fuel]],", ",",")</f>
        <v>fossil gas: natural gas</v>
      </c>
      <c r="D8030" t="s">
        <v>3239</v>
      </c>
      <c r="H8030" t="s">
        <v>3436</v>
      </c>
      <c r="I8030">
        <v>122.7</v>
      </c>
      <c r="J8030" t="s">
        <v>3446</v>
      </c>
      <c r="K8030">
        <v>2008</v>
      </c>
      <c r="L8030" t="s">
        <v>29</v>
      </c>
      <c r="M8030" t="s">
        <v>29</v>
      </c>
      <c r="N8030">
        <v>24.594560000000001</v>
      </c>
      <c r="O8030">
        <v>46.571840000000002</v>
      </c>
      <c r="P8030" t="s">
        <v>3580</v>
      </c>
      <c r="Q8030" s="3">
        <f>Table1[[#This Row],[Capacity (MW)]]*0.395*8760*10^-6</f>
        <v>0.42456653999999999</v>
      </c>
      <c r="R8030" s="3" cm="1">
        <f t="array" ref="R8030">AVERAGE(VLOOKUP(_xlfn.TEXTSPLIT(Table1[[#This Row],[Fuel (no space after comma)]], ","), FuelList_Final_EF!$A$2:$B$65, 2, FALSE))</f>
        <v>53.06</v>
      </c>
      <c r="S8030" s="3">
        <f>Table1[[#This Row],[Generation (TWh)]]*10^9*VLOOKUP(Table1[[#This Row],[Turbine/Engine Technology]],Technology_HR!$A$2:$B$11,2,FALSE)*10^-6</f>
        <v>4674477.6053999998</v>
      </c>
      <c r="T8030" s="5">
        <f>Table1[[#This Row],[Fuel Consumption (mmBtu)]]*Table1[[#This Row],[Emission Factor (kg CO2/ mmBtu)]]*10^3</f>
        <v>248027781742.52399</v>
      </c>
      <c r="U8030" s="3">
        <f>Table1[[#This Row],[Emissions (g CO2)]]/(Table1[[#This Row],[Generation (TWh)]]*10^9)</f>
        <v>584.19060000000002</v>
      </c>
    </row>
    <row r="8031" spans="1:21" x14ac:dyDescent="0.35">
      <c r="A8031" t="s">
        <v>2048</v>
      </c>
      <c r="B8031" t="s">
        <v>3239</v>
      </c>
      <c r="C8031" t="str">
        <f>SUBSTITUTE(Table1[[#This Row],[Fuel]],", ",",")</f>
        <v>fossil gas: natural gas</v>
      </c>
      <c r="D8031" t="s">
        <v>3239</v>
      </c>
      <c r="H8031" t="s">
        <v>3438</v>
      </c>
      <c r="I8031">
        <v>340</v>
      </c>
      <c r="J8031" t="s">
        <v>3446</v>
      </c>
      <c r="K8031">
        <v>1997</v>
      </c>
      <c r="L8031" t="s">
        <v>29</v>
      </c>
      <c r="M8031" t="s">
        <v>29</v>
      </c>
      <c r="N8031">
        <v>24.948637999999999</v>
      </c>
      <c r="O8031">
        <v>47.063561999999997</v>
      </c>
      <c r="P8031" t="s">
        <v>3580</v>
      </c>
      <c r="Q8031" s="3">
        <f>Table1[[#This Row],[Capacity (MW)]]*0.395*8760*10^-6</f>
        <v>1.1764679999999998</v>
      </c>
      <c r="R8031" s="3" cm="1">
        <f t="array" ref="R8031">AVERAGE(VLOOKUP(_xlfn.TEXTSPLIT(Table1[[#This Row],[Fuel (no space after comma)]], ","), FuelList_Final_EF!$A$2:$B$65, 2, FALSE))</f>
        <v>53.06</v>
      </c>
      <c r="S8031" s="3">
        <f>Table1[[#This Row],[Generation (TWh)]]*10^9*VLOOKUP(Table1[[#This Row],[Turbine/Engine Technology]],Technology_HR!$A$2:$B$11,2,FALSE)*10^-6</f>
        <v>8881156.9319999982</v>
      </c>
      <c r="T8031" s="5">
        <f>Table1[[#This Row],[Fuel Consumption (mmBtu)]]*Table1[[#This Row],[Emission Factor (kg CO2/ mmBtu)]]*10^3</f>
        <v>471234186811.91992</v>
      </c>
      <c r="U8031" s="3">
        <f>Table1[[#This Row],[Emissions (g CO2)]]/(Table1[[#This Row],[Generation (TWh)]]*10^9)</f>
        <v>400.54993999999999</v>
      </c>
    </row>
    <row r="8032" spans="1:21" x14ac:dyDescent="0.35">
      <c r="A8032" t="s">
        <v>2048</v>
      </c>
      <c r="B8032" t="s">
        <v>3239</v>
      </c>
      <c r="C8032" t="str">
        <f>SUBSTITUTE(Table1[[#This Row],[Fuel]],", ",",")</f>
        <v>fossil gas: natural gas</v>
      </c>
      <c r="D8032" t="s">
        <v>3239</v>
      </c>
      <c r="H8032" t="s">
        <v>3438</v>
      </c>
      <c r="I8032">
        <v>340</v>
      </c>
      <c r="J8032" t="s">
        <v>3446</v>
      </c>
      <c r="K8032">
        <v>1998</v>
      </c>
      <c r="L8032" t="s">
        <v>29</v>
      </c>
      <c r="M8032" t="s">
        <v>29</v>
      </c>
      <c r="N8032">
        <v>24.948637999999999</v>
      </c>
      <c r="O8032">
        <v>47.063561999999997</v>
      </c>
      <c r="P8032" t="s">
        <v>3580</v>
      </c>
      <c r="Q8032" s="3">
        <f>Table1[[#This Row],[Capacity (MW)]]*0.395*8760*10^-6</f>
        <v>1.1764679999999998</v>
      </c>
      <c r="R8032" s="3" cm="1">
        <f t="array" ref="R8032">AVERAGE(VLOOKUP(_xlfn.TEXTSPLIT(Table1[[#This Row],[Fuel (no space after comma)]], ","), FuelList_Final_EF!$A$2:$B$65, 2, FALSE))</f>
        <v>53.06</v>
      </c>
      <c r="S8032" s="3">
        <f>Table1[[#This Row],[Generation (TWh)]]*10^9*VLOOKUP(Table1[[#This Row],[Turbine/Engine Technology]],Technology_HR!$A$2:$B$11,2,FALSE)*10^-6</f>
        <v>8881156.9319999982</v>
      </c>
      <c r="T8032" s="5">
        <f>Table1[[#This Row],[Fuel Consumption (mmBtu)]]*Table1[[#This Row],[Emission Factor (kg CO2/ mmBtu)]]*10^3</f>
        <v>471234186811.91992</v>
      </c>
      <c r="U8032" s="3">
        <f>Table1[[#This Row],[Emissions (g CO2)]]/(Table1[[#This Row],[Generation (TWh)]]*10^9)</f>
        <v>400.54993999999999</v>
      </c>
    </row>
    <row r="8033" spans="1:21" x14ac:dyDescent="0.35">
      <c r="A8033" t="s">
        <v>2048</v>
      </c>
      <c r="B8033" t="s">
        <v>3239</v>
      </c>
      <c r="C8033" t="str">
        <f>SUBSTITUTE(Table1[[#This Row],[Fuel]],", ",",")</f>
        <v>fossil gas: natural gas</v>
      </c>
      <c r="D8033" t="s">
        <v>3239</v>
      </c>
      <c r="H8033" t="s">
        <v>3438</v>
      </c>
      <c r="I8033">
        <v>340</v>
      </c>
      <c r="J8033" t="s">
        <v>3446</v>
      </c>
      <c r="K8033">
        <v>1999</v>
      </c>
      <c r="L8033" t="s">
        <v>29</v>
      </c>
      <c r="M8033" t="s">
        <v>29</v>
      </c>
      <c r="N8033">
        <v>24.948637999999999</v>
      </c>
      <c r="O8033">
        <v>47.063561999999997</v>
      </c>
      <c r="P8033" t="s">
        <v>3580</v>
      </c>
      <c r="Q8033" s="3">
        <f>Table1[[#This Row],[Capacity (MW)]]*0.395*8760*10^-6</f>
        <v>1.1764679999999998</v>
      </c>
      <c r="R8033" s="3" cm="1">
        <f t="array" ref="R8033">AVERAGE(VLOOKUP(_xlfn.TEXTSPLIT(Table1[[#This Row],[Fuel (no space after comma)]], ","), FuelList_Final_EF!$A$2:$B$65, 2, FALSE))</f>
        <v>53.06</v>
      </c>
      <c r="S8033" s="3">
        <f>Table1[[#This Row],[Generation (TWh)]]*10^9*VLOOKUP(Table1[[#This Row],[Turbine/Engine Technology]],Technology_HR!$A$2:$B$11,2,FALSE)*10^-6</f>
        <v>8881156.9319999982</v>
      </c>
      <c r="T8033" s="5">
        <f>Table1[[#This Row],[Fuel Consumption (mmBtu)]]*Table1[[#This Row],[Emission Factor (kg CO2/ mmBtu)]]*10^3</f>
        <v>471234186811.91992</v>
      </c>
      <c r="U8033" s="3">
        <f>Table1[[#This Row],[Emissions (g CO2)]]/(Table1[[#This Row],[Generation (TWh)]]*10^9)</f>
        <v>400.54993999999999</v>
      </c>
    </row>
    <row r="8034" spans="1:21" x14ac:dyDescent="0.35">
      <c r="A8034" t="s">
        <v>2048</v>
      </c>
      <c r="B8034" t="s">
        <v>3239</v>
      </c>
      <c r="C8034" t="str">
        <f>SUBSTITUTE(Table1[[#This Row],[Fuel]],", ",",")</f>
        <v>fossil gas: natural gas</v>
      </c>
      <c r="D8034" t="s">
        <v>3239</v>
      </c>
      <c r="H8034" t="s">
        <v>3438</v>
      </c>
      <c r="I8034">
        <v>340</v>
      </c>
      <c r="J8034" t="s">
        <v>3446</v>
      </c>
      <c r="K8034">
        <v>2000</v>
      </c>
      <c r="L8034" t="s">
        <v>29</v>
      </c>
      <c r="M8034" t="s">
        <v>29</v>
      </c>
      <c r="N8034">
        <v>24.948637999999999</v>
      </c>
      <c r="O8034">
        <v>47.063561999999997</v>
      </c>
      <c r="P8034" t="s">
        <v>3580</v>
      </c>
      <c r="Q8034" s="3">
        <f>Table1[[#This Row],[Capacity (MW)]]*0.395*8760*10^-6</f>
        <v>1.1764679999999998</v>
      </c>
      <c r="R8034" s="3" cm="1">
        <f t="array" ref="R8034">AVERAGE(VLOOKUP(_xlfn.TEXTSPLIT(Table1[[#This Row],[Fuel (no space after comma)]], ","), FuelList_Final_EF!$A$2:$B$65, 2, FALSE))</f>
        <v>53.06</v>
      </c>
      <c r="S8034" s="3">
        <f>Table1[[#This Row],[Generation (TWh)]]*10^9*VLOOKUP(Table1[[#This Row],[Turbine/Engine Technology]],Technology_HR!$A$2:$B$11,2,FALSE)*10^-6</f>
        <v>8881156.9319999982</v>
      </c>
      <c r="T8034" s="5">
        <f>Table1[[#This Row],[Fuel Consumption (mmBtu)]]*Table1[[#This Row],[Emission Factor (kg CO2/ mmBtu)]]*10^3</f>
        <v>471234186811.91992</v>
      </c>
      <c r="U8034" s="3">
        <f>Table1[[#This Row],[Emissions (g CO2)]]/(Table1[[#This Row],[Generation (TWh)]]*10^9)</f>
        <v>400.54993999999999</v>
      </c>
    </row>
    <row r="8035" spans="1:21" x14ac:dyDescent="0.35">
      <c r="A8035" t="s">
        <v>2048</v>
      </c>
      <c r="B8035" t="s">
        <v>3239</v>
      </c>
      <c r="C8035" t="str">
        <f>SUBSTITUTE(Table1[[#This Row],[Fuel]],", ",",")</f>
        <v>fossil gas: natural gas</v>
      </c>
      <c r="D8035" t="s">
        <v>3239</v>
      </c>
      <c r="H8035" t="s">
        <v>3436</v>
      </c>
      <c r="I8035">
        <v>60</v>
      </c>
      <c r="J8035" t="s">
        <v>3446</v>
      </c>
      <c r="K8035">
        <v>2007</v>
      </c>
      <c r="L8035" t="s">
        <v>29</v>
      </c>
      <c r="M8035" t="s">
        <v>29</v>
      </c>
      <c r="N8035">
        <v>24.948637999999999</v>
      </c>
      <c r="O8035">
        <v>47.063561999999997</v>
      </c>
      <c r="P8035" t="s">
        <v>3580</v>
      </c>
      <c r="Q8035" s="3">
        <f>Table1[[#This Row],[Capacity (MW)]]*0.395*8760*10^-6</f>
        <v>0.20761200000000002</v>
      </c>
      <c r="R8035" s="3" cm="1">
        <f t="array" ref="R8035">AVERAGE(VLOOKUP(_xlfn.TEXTSPLIT(Table1[[#This Row],[Fuel (no space after comma)]], ","), FuelList_Final_EF!$A$2:$B$65, 2, FALSE))</f>
        <v>53.06</v>
      </c>
      <c r="S8035" s="3">
        <f>Table1[[#This Row],[Generation (TWh)]]*10^9*VLOOKUP(Table1[[#This Row],[Turbine/Engine Technology]],Technology_HR!$A$2:$B$11,2,FALSE)*10^-6</f>
        <v>2285808.1200000006</v>
      </c>
      <c r="T8035" s="5">
        <f>Table1[[#This Row],[Fuel Consumption (mmBtu)]]*Table1[[#This Row],[Emission Factor (kg CO2/ mmBtu)]]*10^3</f>
        <v>121284978847.20004</v>
      </c>
      <c r="U8035" s="3">
        <f>Table1[[#This Row],[Emissions (g CO2)]]/(Table1[[#This Row],[Generation (TWh)]]*10^9)</f>
        <v>584.19060000000013</v>
      </c>
    </row>
    <row r="8036" spans="1:21" x14ac:dyDescent="0.35">
      <c r="A8036" t="s">
        <v>2048</v>
      </c>
      <c r="B8036" t="s">
        <v>3239</v>
      </c>
      <c r="C8036" t="str">
        <f>SUBSTITUTE(Table1[[#This Row],[Fuel]],", ",",")</f>
        <v>fossil gas: natural gas</v>
      </c>
      <c r="D8036" t="s">
        <v>3239</v>
      </c>
      <c r="H8036" t="s">
        <v>3436</v>
      </c>
      <c r="I8036">
        <v>60</v>
      </c>
      <c r="J8036" t="s">
        <v>3446</v>
      </c>
      <c r="K8036">
        <v>2007</v>
      </c>
      <c r="L8036" t="s">
        <v>29</v>
      </c>
      <c r="M8036" t="s">
        <v>29</v>
      </c>
      <c r="N8036">
        <v>24.948637999999999</v>
      </c>
      <c r="O8036">
        <v>47.063561999999997</v>
      </c>
      <c r="P8036" t="s">
        <v>3580</v>
      </c>
      <c r="Q8036" s="3">
        <f>Table1[[#This Row],[Capacity (MW)]]*0.395*8760*10^-6</f>
        <v>0.20761200000000002</v>
      </c>
      <c r="R8036" s="3" cm="1">
        <f t="array" ref="R8036">AVERAGE(VLOOKUP(_xlfn.TEXTSPLIT(Table1[[#This Row],[Fuel (no space after comma)]], ","), FuelList_Final_EF!$A$2:$B$65, 2, FALSE))</f>
        <v>53.06</v>
      </c>
      <c r="S8036" s="3">
        <f>Table1[[#This Row],[Generation (TWh)]]*10^9*VLOOKUP(Table1[[#This Row],[Turbine/Engine Technology]],Technology_HR!$A$2:$B$11,2,FALSE)*10^-6</f>
        <v>2285808.1200000006</v>
      </c>
      <c r="T8036" s="5">
        <f>Table1[[#This Row],[Fuel Consumption (mmBtu)]]*Table1[[#This Row],[Emission Factor (kg CO2/ mmBtu)]]*10^3</f>
        <v>121284978847.20004</v>
      </c>
      <c r="U8036" s="3">
        <f>Table1[[#This Row],[Emissions (g CO2)]]/(Table1[[#This Row],[Generation (TWh)]]*10^9)</f>
        <v>584.19060000000013</v>
      </c>
    </row>
    <row r="8037" spans="1:21" x14ac:dyDescent="0.35">
      <c r="A8037" t="s">
        <v>2048</v>
      </c>
      <c r="B8037" t="s">
        <v>3239</v>
      </c>
      <c r="C8037" t="str">
        <f>SUBSTITUTE(Table1[[#This Row],[Fuel]],", ",",")</f>
        <v>fossil gas: natural gas</v>
      </c>
      <c r="D8037" t="s">
        <v>3239</v>
      </c>
      <c r="H8037" t="s">
        <v>3436</v>
      </c>
      <c r="I8037">
        <v>60</v>
      </c>
      <c r="J8037" t="s">
        <v>3446</v>
      </c>
      <c r="K8037">
        <v>2007</v>
      </c>
      <c r="L8037" t="s">
        <v>29</v>
      </c>
      <c r="M8037" t="s">
        <v>29</v>
      </c>
      <c r="N8037">
        <v>24.948637999999999</v>
      </c>
      <c r="O8037">
        <v>47.063561999999997</v>
      </c>
      <c r="P8037" t="s">
        <v>3580</v>
      </c>
      <c r="Q8037" s="3">
        <f>Table1[[#This Row],[Capacity (MW)]]*0.395*8760*10^-6</f>
        <v>0.20761200000000002</v>
      </c>
      <c r="R8037" s="3" cm="1">
        <f t="array" ref="R8037">AVERAGE(VLOOKUP(_xlfn.TEXTSPLIT(Table1[[#This Row],[Fuel (no space after comma)]], ","), FuelList_Final_EF!$A$2:$B$65, 2, FALSE))</f>
        <v>53.06</v>
      </c>
      <c r="S8037" s="3">
        <f>Table1[[#This Row],[Generation (TWh)]]*10^9*VLOOKUP(Table1[[#This Row],[Turbine/Engine Technology]],Technology_HR!$A$2:$B$11,2,FALSE)*10^-6</f>
        <v>2285808.1200000006</v>
      </c>
      <c r="T8037" s="5">
        <f>Table1[[#This Row],[Fuel Consumption (mmBtu)]]*Table1[[#This Row],[Emission Factor (kg CO2/ mmBtu)]]*10^3</f>
        <v>121284978847.20004</v>
      </c>
      <c r="U8037" s="3">
        <f>Table1[[#This Row],[Emissions (g CO2)]]/(Table1[[#This Row],[Generation (TWh)]]*10^9)</f>
        <v>584.19060000000013</v>
      </c>
    </row>
    <row r="8038" spans="1:21" x14ac:dyDescent="0.35">
      <c r="A8038" t="s">
        <v>2048</v>
      </c>
      <c r="B8038" t="s">
        <v>3239</v>
      </c>
      <c r="C8038" t="str">
        <f>SUBSTITUTE(Table1[[#This Row],[Fuel]],", ",",")</f>
        <v>fossil gas: natural gas</v>
      </c>
      <c r="D8038" t="s">
        <v>3239</v>
      </c>
      <c r="H8038" t="s">
        <v>3436</v>
      </c>
      <c r="I8038">
        <v>60</v>
      </c>
      <c r="J8038" t="s">
        <v>3446</v>
      </c>
      <c r="K8038">
        <v>2007</v>
      </c>
      <c r="L8038" t="s">
        <v>29</v>
      </c>
      <c r="M8038" t="s">
        <v>29</v>
      </c>
      <c r="N8038">
        <v>24.948637999999999</v>
      </c>
      <c r="O8038">
        <v>47.063561999999997</v>
      </c>
      <c r="P8038" t="s">
        <v>3580</v>
      </c>
      <c r="Q8038" s="3">
        <f>Table1[[#This Row],[Capacity (MW)]]*0.395*8760*10^-6</f>
        <v>0.20761200000000002</v>
      </c>
      <c r="R8038" s="3" cm="1">
        <f t="array" ref="R8038">AVERAGE(VLOOKUP(_xlfn.TEXTSPLIT(Table1[[#This Row],[Fuel (no space after comma)]], ","), FuelList_Final_EF!$A$2:$B$65, 2, FALSE))</f>
        <v>53.06</v>
      </c>
      <c r="S8038" s="3">
        <f>Table1[[#This Row],[Generation (TWh)]]*10^9*VLOOKUP(Table1[[#This Row],[Turbine/Engine Technology]],Technology_HR!$A$2:$B$11,2,FALSE)*10^-6</f>
        <v>2285808.1200000006</v>
      </c>
      <c r="T8038" s="5">
        <f>Table1[[#This Row],[Fuel Consumption (mmBtu)]]*Table1[[#This Row],[Emission Factor (kg CO2/ mmBtu)]]*10^3</f>
        <v>121284978847.20004</v>
      </c>
      <c r="U8038" s="3">
        <f>Table1[[#This Row],[Emissions (g CO2)]]/(Table1[[#This Row],[Generation (TWh)]]*10^9)</f>
        <v>584.19060000000013</v>
      </c>
    </row>
    <row r="8039" spans="1:21" x14ac:dyDescent="0.35">
      <c r="A8039" t="s">
        <v>2048</v>
      </c>
      <c r="B8039" t="s">
        <v>3239</v>
      </c>
      <c r="C8039" t="str">
        <f>SUBSTITUTE(Table1[[#This Row],[Fuel]],", ",",")</f>
        <v>fossil gas: natural gas</v>
      </c>
      <c r="D8039" t="s">
        <v>3239</v>
      </c>
      <c r="H8039" t="s">
        <v>3436</v>
      </c>
      <c r="I8039">
        <v>60</v>
      </c>
      <c r="J8039" t="s">
        <v>3446</v>
      </c>
      <c r="K8039">
        <v>2007</v>
      </c>
      <c r="L8039" t="s">
        <v>29</v>
      </c>
      <c r="M8039" t="s">
        <v>29</v>
      </c>
      <c r="N8039">
        <v>24.948637999999999</v>
      </c>
      <c r="O8039">
        <v>47.063561999999997</v>
      </c>
      <c r="P8039" t="s">
        <v>3580</v>
      </c>
      <c r="Q8039" s="3">
        <f>Table1[[#This Row],[Capacity (MW)]]*0.395*8760*10^-6</f>
        <v>0.20761200000000002</v>
      </c>
      <c r="R8039" s="3" cm="1">
        <f t="array" ref="R8039">AVERAGE(VLOOKUP(_xlfn.TEXTSPLIT(Table1[[#This Row],[Fuel (no space after comma)]], ","), FuelList_Final_EF!$A$2:$B$65, 2, FALSE))</f>
        <v>53.06</v>
      </c>
      <c r="S8039" s="3">
        <f>Table1[[#This Row],[Generation (TWh)]]*10^9*VLOOKUP(Table1[[#This Row],[Turbine/Engine Technology]],Technology_HR!$A$2:$B$11,2,FALSE)*10^-6</f>
        <v>2285808.1200000006</v>
      </c>
      <c r="T8039" s="5">
        <f>Table1[[#This Row],[Fuel Consumption (mmBtu)]]*Table1[[#This Row],[Emission Factor (kg CO2/ mmBtu)]]*10^3</f>
        <v>121284978847.20004</v>
      </c>
      <c r="U8039" s="3">
        <f>Table1[[#This Row],[Emissions (g CO2)]]/(Table1[[#This Row],[Generation (TWh)]]*10^9)</f>
        <v>584.19060000000013</v>
      </c>
    </row>
    <row r="8040" spans="1:21" x14ac:dyDescent="0.35">
      <c r="A8040" t="s">
        <v>2048</v>
      </c>
      <c r="B8040" t="s">
        <v>3239</v>
      </c>
      <c r="C8040" t="str">
        <f>SUBSTITUTE(Table1[[#This Row],[Fuel]],", ",",")</f>
        <v>fossil gas: natural gas</v>
      </c>
      <c r="D8040" t="s">
        <v>3239</v>
      </c>
      <c r="H8040" t="s">
        <v>3436</v>
      </c>
      <c r="I8040">
        <v>60</v>
      </c>
      <c r="J8040" t="s">
        <v>3446</v>
      </c>
      <c r="K8040">
        <v>2007</v>
      </c>
      <c r="L8040" t="s">
        <v>29</v>
      </c>
      <c r="M8040" t="s">
        <v>29</v>
      </c>
      <c r="N8040">
        <v>24.948637999999999</v>
      </c>
      <c r="O8040">
        <v>47.063561999999997</v>
      </c>
      <c r="P8040" t="s">
        <v>3580</v>
      </c>
      <c r="Q8040" s="3">
        <f>Table1[[#This Row],[Capacity (MW)]]*0.395*8760*10^-6</f>
        <v>0.20761200000000002</v>
      </c>
      <c r="R8040" s="3" cm="1">
        <f t="array" ref="R8040">AVERAGE(VLOOKUP(_xlfn.TEXTSPLIT(Table1[[#This Row],[Fuel (no space after comma)]], ","), FuelList_Final_EF!$A$2:$B$65, 2, FALSE))</f>
        <v>53.06</v>
      </c>
      <c r="S8040" s="3">
        <f>Table1[[#This Row],[Generation (TWh)]]*10^9*VLOOKUP(Table1[[#This Row],[Turbine/Engine Technology]],Technology_HR!$A$2:$B$11,2,FALSE)*10^-6</f>
        <v>2285808.1200000006</v>
      </c>
      <c r="T8040" s="5">
        <f>Table1[[#This Row],[Fuel Consumption (mmBtu)]]*Table1[[#This Row],[Emission Factor (kg CO2/ mmBtu)]]*10^3</f>
        <v>121284978847.20004</v>
      </c>
      <c r="U8040" s="3">
        <f>Table1[[#This Row],[Emissions (g CO2)]]/(Table1[[#This Row],[Generation (TWh)]]*10^9)</f>
        <v>584.19060000000013</v>
      </c>
    </row>
    <row r="8041" spans="1:21" x14ac:dyDescent="0.35">
      <c r="A8041" t="s">
        <v>2048</v>
      </c>
      <c r="B8041" t="s">
        <v>3239</v>
      </c>
      <c r="C8041" t="str">
        <f>SUBSTITUTE(Table1[[#This Row],[Fuel]],", ",",")</f>
        <v>fossil gas: natural gas</v>
      </c>
      <c r="D8041" t="s">
        <v>3239</v>
      </c>
      <c r="H8041" t="s">
        <v>3436</v>
      </c>
      <c r="I8041">
        <v>60</v>
      </c>
      <c r="J8041" t="s">
        <v>3446</v>
      </c>
      <c r="K8041">
        <v>2007</v>
      </c>
      <c r="L8041" t="s">
        <v>29</v>
      </c>
      <c r="M8041" t="s">
        <v>29</v>
      </c>
      <c r="N8041">
        <v>24.948637999999999</v>
      </c>
      <c r="O8041">
        <v>47.063561999999997</v>
      </c>
      <c r="P8041" t="s">
        <v>3580</v>
      </c>
      <c r="Q8041" s="3">
        <f>Table1[[#This Row],[Capacity (MW)]]*0.395*8760*10^-6</f>
        <v>0.20761200000000002</v>
      </c>
      <c r="R8041" s="3" cm="1">
        <f t="array" ref="R8041">AVERAGE(VLOOKUP(_xlfn.TEXTSPLIT(Table1[[#This Row],[Fuel (no space after comma)]], ","), FuelList_Final_EF!$A$2:$B$65, 2, FALSE))</f>
        <v>53.06</v>
      </c>
      <c r="S8041" s="3">
        <f>Table1[[#This Row],[Generation (TWh)]]*10^9*VLOOKUP(Table1[[#This Row],[Turbine/Engine Technology]],Technology_HR!$A$2:$B$11,2,FALSE)*10^-6</f>
        <v>2285808.1200000006</v>
      </c>
      <c r="T8041" s="5">
        <f>Table1[[#This Row],[Fuel Consumption (mmBtu)]]*Table1[[#This Row],[Emission Factor (kg CO2/ mmBtu)]]*10^3</f>
        <v>121284978847.20004</v>
      </c>
      <c r="U8041" s="3">
        <f>Table1[[#This Row],[Emissions (g CO2)]]/(Table1[[#This Row],[Generation (TWh)]]*10^9)</f>
        <v>584.19060000000013</v>
      </c>
    </row>
    <row r="8042" spans="1:21" x14ac:dyDescent="0.35">
      <c r="A8042" t="s">
        <v>2048</v>
      </c>
      <c r="B8042" t="s">
        <v>3239</v>
      </c>
      <c r="C8042" t="str">
        <f>SUBSTITUTE(Table1[[#This Row],[Fuel]],", ",",")</f>
        <v>fossil gas: natural gas</v>
      </c>
      <c r="D8042" t="s">
        <v>3239</v>
      </c>
      <c r="H8042" t="s">
        <v>3436</v>
      </c>
      <c r="I8042">
        <v>60</v>
      </c>
      <c r="J8042" t="s">
        <v>3446</v>
      </c>
      <c r="K8042">
        <v>2007</v>
      </c>
      <c r="L8042" t="s">
        <v>29</v>
      </c>
      <c r="M8042" t="s">
        <v>29</v>
      </c>
      <c r="N8042">
        <v>24.948637999999999</v>
      </c>
      <c r="O8042">
        <v>47.063561999999997</v>
      </c>
      <c r="P8042" t="s">
        <v>3580</v>
      </c>
      <c r="Q8042" s="3">
        <f>Table1[[#This Row],[Capacity (MW)]]*0.395*8760*10^-6</f>
        <v>0.20761200000000002</v>
      </c>
      <c r="R8042" s="3" cm="1">
        <f t="array" ref="R8042">AVERAGE(VLOOKUP(_xlfn.TEXTSPLIT(Table1[[#This Row],[Fuel (no space after comma)]], ","), FuelList_Final_EF!$A$2:$B$65, 2, FALSE))</f>
        <v>53.06</v>
      </c>
      <c r="S8042" s="3">
        <f>Table1[[#This Row],[Generation (TWh)]]*10^9*VLOOKUP(Table1[[#This Row],[Turbine/Engine Technology]],Technology_HR!$A$2:$B$11,2,FALSE)*10^-6</f>
        <v>2285808.1200000006</v>
      </c>
      <c r="T8042" s="5">
        <f>Table1[[#This Row],[Fuel Consumption (mmBtu)]]*Table1[[#This Row],[Emission Factor (kg CO2/ mmBtu)]]*10^3</f>
        <v>121284978847.20004</v>
      </c>
      <c r="U8042" s="3">
        <f>Table1[[#This Row],[Emissions (g CO2)]]/(Table1[[#This Row],[Generation (TWh)]]*10^9)</f>
        <v>584.19060000000013</v>
      </c>
    </row>
    <row r="8043" spans="1:21" x14ac:dyDescent="0.35">
      <c r="A8043" t="s">
        <v>2048</v>
      </c>
      <c r="B8043" t="s">
        <v>3239</v>
      </c>
      <c r="C8043" t="str">
        <f>SUBSTITUTE(Table1[[#This Row],[Fuel]],", ",",")</f>
        <v>fossil gas: natural gas</v>
      </c>
      <c r="D8043" t="s">
        <v>3239</v>
      </c>
      <c r="H8043" t="s">
        <v>3436</v>
      </c>
      <c r="I8043">
        <v>60</v>
      </c>
      <c r="J8043" t="s">
        <v>3446</v>
      </c>
      <c r="K8043">
        <v>2007</v>
      </c>
      <c r="L8043" t="s">
        <v>29</v>
      </c>
      <c r="M8043" t="s">
        <v>29</v>
      </c>
      <c r="N8043">
        <v>24.948637999999999</v>
      </c>
      <c r="O8043">
        <v>47.063561999999997</v>
      </c>
      <c r="P8043" t="s">
        <v>3580</v>
      </c>
      <c r="Q8043" s="3">
        <f>Table1[[#This Row],[Capacity (MW)]]*0.395*8760*10^-6</f>
        <v>0.20761200000000002</v>
      </c>
      <c r="R8043" s="3" cm="1">
        <f t="array" ref="R8043">AVERAGE(VLOOKUP(_xlfn.TEXTSPLIT(Table1[[#This Row],[Fuel (no space after comma)]], ","), FuelList_Final_EF!$A$2:$B$65, 2, FALSE))</f>
        <v>53.06</v>
      </c>
      <c r="S8043" s="3">
        <f>Table1[[#This Row],[Generation (TWh)]]*10^9*VLOOKUP(Table1[[#This Row],[Turbine/Engine Technology]],Technology_HR!$A$2:$B$11,2,FALSE)*10^-6</f>
        <v>2285808.1200000006</v>
      </c>
      <c r="T8043" s="5">
        <f>Table1[[#This Row],[Fuel Consumption (mmBtu)]]*Table1[[#This Row],[Emission Factor (kg CO2/ mmBtu)]]*10^3</f>
        <v>121284978847.20004</v>
      </c>
      <c r="U8043" s="3">
        <f>Table1[[#This Row],[Emissions (g CO2)]]/(Table1[[#This Row],[Generation (TWh)]]*10^9)</f>
        <v>584.19060000000013</v>
      </c>
    </row>
    <row r="8044" spans="1:21" x14ac:dyDescent="0.35">
      <c r="A8044" t="s">
        <v>2048</v>
      </c>
      <c r="B8044" t="s">
        <v>3239</v>
      </c>
      <c r="C8044" t="str">
        <f>SUBSTITUTE(Table1[[#This Row],[Fuel]],", ",",")</f>
        <v>fossil gas: natural gas</v>
      </c>
      <c r="D8044" t="s">
        <v>3239</v>
      </c>
      <c r="H8044" t="s">
        <v>3436</v>
      </c>
      <c r="I8044">
        <v>60</v>
      </c>
      <c r="J8044" t="s">
        <v>3446</v>
      </c>
      <c r="K8044">
        <v>2007</v>
      </c>
      <c r="L8044" t="s">
        <v>29</v>
      </c>
      <c r="M8044" t="s">
        <v>29</v>
      </c>
      <c r="N8044">
        <v>24.948637999999999</v>
      </c>
      <c r="O8044">
        <v>47.063561999999997</v>
      </c>
      <c r="P8044" t="s">
        <v>3580</v>
      </c>
      <c r="Q8044" s="3">
        <f>Table1[[#This Row],[Capacity (MW)]]*0.395*8760*10^-6</f>
        <v>0.20761200000000002</v>
      </c>
      <c r="R8044" s="3" cm="1">
        <f t="array" ref="R8044">AVERAGE(VLOOKUP(_xlfn.TEXTSPLIT(Table1[[#This Row],[Fuel (no space after comma)]], ","), FuelList_Final_EF!$A$2:$B$65, 2, FALSE))</f>
        <v>53.06</v>
      </c>
      <c r="S8044" s="3">
        <f>Table1[[#This Row],[Generation (TWh)]]*10^9*VLOOKUP(Table1[[#This Row],[Turbine/Engine Technology]],Technology_HR!$A$2:$B$11,2,FALSE)*10^-6</f>
        <v>2285808.1200000006</v>
      </c>
      <c r="T8044" s="5">
        <f>Table1[[#This Row],[Fuel Consumption (mmBtu)]]*Table1[[#This Row],[Emission Factor (kg CO2/ mmBtu)]]*10^3</f>
        <v>121284978847.20004</v>
      </c>
      <c r="U8044" s="3">
        <f>Table1[[#This Row],[Emissions (g CO2)]]/(Table1[[#This Row],[Generation (TWh)]]*10^9)</f>
        <v>584.19060000000013</v>
      </c>
    </row>
    <row r="8045" spans="1:21" x14ac:dyDescent="0.35">
      <c r="A8045" t="s">
        <v>2048</v>
      </c>
      <c r="B8045" t="s">
        <v>3239</v>
      </c>
      <c r="C8045" t="str">
        <f>SUBSTITUTE(Table1[[#This Row],[Fuel]],", ",",")</f>
        <v>fossil gas: natural gas</v>
      </c>
      <c r="D8045" t="s">
        <v>3239</v>
      </c>
      <c r="H8045" t="s">
        <v>3436</v>
      </c>
      <c r="I8045">
        <v>60</v>
      </c>
      <c r="J8045" t="s">
        <v>3446</v>
      </c>
      <c r="K8045">
        <v>2007</v>
      </c>
      <c r="L8045" t="s">
        <v>29</v>
      </c>
      <c r="M8045" t="s">
        <v>29</v>
      </c>
      <c r="N8045">
        <v>24.948637999999999</v>
      </c>
      <c r="O8045">
        <v>47.063561999999997</v>
      </c>
      <c r="P8045" t="s">
        <v>3580</v>
      </c>
      <c r="Q8045" s="3">
        <f>Table1[[#This Row],[Capacity (MW)]]*0.395*8760*10^-6</f>
        <v>0.20761200000000002</v>
      </c>
      <c r="R8045" s="3" cm="1">
        <f t="array" ref="R8045">AVERAGE(VLOOKUP(_xlfn.TEXTSPLIT(Table1[[#This Row],[Fuel (no space after comma)]], ","), FuelList_Final_EF!$A$2:$B$65, 2, FALSE))</f>
        <v>53.06</v>
      </c>
      <c r="S8045" s="3">
        <f>Table1[[#This Row],[Generation (TWh)]]*10^9*VLOOKUP(Table1[[#This Row],[Turbine/Engine Technology]],Technology_HR!$A$2:$B$11,2,FALSE)*10^-6</f>
        <v>2285808.1200000006</v>
      </c>
      <c r="T8045" s="5">
        <f>Table1[[#This Row],[Fuel Consumption (mmBtu)]]*Table1[[#This Row],[Emission Factor (kg CO2/ mmBtu)]]*10^3</f>
        <v>121284978847.20004</v>
      </c>
      <c r="U8045" s="3">
        <f>Table1[[#This Row],[Emissions (g CO2)]]/(Table1[[#This Row],[Generation (TWh)]]*10^9)</f>
        <v>584.19060000000013</v>
      </c>
    </row>
    <row r="8046" spans="1:21" x14ac:dyDescent="0.35">
      <c r="A8046" t="s">
        <v>2048</v>
      </c>
      <c r="B8046" t="s">
        <v>3239</v>
      </c>
      <c r="C8046" t="str">
        <f>SUBSTITUTE(Table1[[#This Row],[Fuel]],", ",",")</f>
        <v>fossil gas: natural gas</v>
      </c>
      <c r="D8046" t="s">
        <v>3239</v>
      </c>
      <c r="H8046" t="s">
        <v>3436</v>
      </c>
      <c r="I8046">
        <v>60</v>
      </c>
      <c r="J8046" t="s">
        <v>3446</v>
      </c>
      <c r="K8046">
        <v>2007</v>
      </c>
      <c r="L8046" t="s">
        <v>29</v>
      </c>
      <c r="M8046" t="s">
        <v>29</v>
      </c>
      <c r="N8046">
        <v>24.948637999999999</v>
      </c>
      <c r="O8046">
        <v>47.063561999999997</v>
      </c>
      <c r="P8046" t="s">
        <v>3580</v>
      </c>
      <c r="Q8046" s="3">
        <f>Table1[[#This Row],[Capacity (MW)]]*0.395*8760*10^-6</f>
        <v>0.20761200000000002</v>
      </c>
      <c r="R8046" s="3" cm="1">
        <f t="array" ref="R8046">AVERAGE(VLOOKUP(_xlfn.TEXTSPLIT(Table1[[#This Row],[Fuel (no space after comma)]], ","), FuelList_Final_EF!$A$2:$B$65, 2, FALSE))</f>
        <v>53.06</v>
      </c>
      <c r="S8046" s="3">
        <f>Table1[[#This Row],[Generation (TWh)]]*10^9*VLOOKUP(Table1[[#This Row],[Turbine/Engine Technology]],Technology_HR!$A$2:$B$11,2,FALSE)*10^-6</f>
        <v>2285808.1200000006</v>
      </c>
      <c r="T8046" s="5">
        <f>Table1[[#This Row],[Fuel Consumption (mmBtu)]]*Table1[[#This Row],[Emission Factor (kg CO2/ mmBtu)]]*10^3</f>
        <v>121284978847.20004</v>
      </c>
      <c r="U8046" s="3">
        <f>Table1[[#This Row],[Emissions (g CO2)]]/(Table1[[#This Row],[Generation (TWh)]]*10^9)</f>
        <v>584.19060000000013</v>
      </c>
    </row>
    <row r="8047" spans="1:21" x14ac:dyDescent="0.35">
      <c r="A8047" t="s">
        <v>2048</v>
      </c>
      <c r="B8047" t="s">
        <v>3239</v>
      </c>
      <c r="C8047" t="str">
        <f>SUBSTITUTE(Table1[[#This Row],[Fuel]],", ",",")</f>
        <v>fossil gas: natural gas</v>
      </c>
      <c r="D8047" t="s">
        <v>3239</v>
      </c>
      <c r="H8047" t="s">
        <v>3436</v>
      </c>
      <c r="I8047">
        <v>60</v>
      </c>
      <c r="J8047" t="s">
        <v>3446</v>
      </c>
      <c r="K8047">
        <v>2007</v>
      </c>
      <c r="L8047" t="s">
        <v>29</v>
      </c>
      <c r="M8047" t="s">
        <v>29</v>
      </c>
      <c r="N8047">
        <v>24.948637999999999</v>
      </c>
      <c r="O8047">
        <v>47.063561999999997</v>
      </c>
      <c r="P8047" t="s">
        <v>3580</v>
      </c>
      <c r="Q8047" s="3">
        <f>Table1[[#This Row],[Capacity (MW)]]*0.395*8760*10^-6</f>
        <v>0.20761200000000002</v>
      </c>
      <c r="R8047" s="3" cm="1">
        <f t="array" ref="R8047">AVERAGE(VLOOKUP(_xlfn.TEXTSPLIT(Table1[[#This Row],[Fuel (no space after comma)]], ","), FuelList_Final_EF!$A$2:$B$65, 2, FALSE))</f>
        <v>53.06</v>
      </c>
      <c r="S8047" s="3">
        <f>Table1[[#This Row],[Generation (TWh)]]*10^9*VLOOKUP(Table1[[#This Row],[Turbine/Engine Technology]],Technology_HR!$A$2:$B$11,2,FALSE)*10^-6</f>
        <v>2285808.1200000006</v>
      </c>
      <c r="T8047" s="5">
        <f>Table1[[#This Row],[Fuel Consumption (mmBtu)]]*Table1[[#This Row],[Emission Factor (kg CO2/ mmBtu)]]*10^3</f>
        <v>121284978847.20004</v>
      </c>
      <c r="U8047" s="3">
        <f>Table1[[#This Row],[Emissions (g CO2)]]/(Table1[[#This Row],[Generation (TWh)]]*10^9)</f>
        <v>584.19060000000013</v>
      </c>
    </row>
    <row r="8048" spans="1:21" x14ac:dyDescent="0.35">
      <c r="A8048" t="s">
        <v>2048</v>
      </c>
      <c r="B8048" t="s">
        <v>3239</v>
      </c>
      <c r="C8048" t="str">
        <f>SUBSTITUTE(Table1[[#This Row],[Fuel]],", ",",")</f>
        <v>fossil gas: natural gas</v>
      </c>
      <c r="D8048" t="s">
        <v>3239</v>
      </c>
      <c r="H8048" t="s">
        <v>3436</v>
      </c>
      <c r="I8048">
        <v>60</v>
      </c>
      <c r="J8048" t="s">
        <v>3446</v>
      </c>
      <c r="K8048">
        <v>2007</v>
      </c>
      <c r="L8048" t="s">
        <v>29</v>
      </c>
      <c r="M8048" t="s">
        <v>29</v>
      </c>
      <c r="N8048">
        <v>24.948637999999999</v>
      </c>
      <c r="O8048">
        <v>47.063561999999997</v>
      </c>
      <c r="P8048" t="s">
        <v>3580</v>
      </c>
      <c r="Q8048" s="3">
        <f>Table1[[#This Row],[Capacity (MW)]]*0.395*8760*10^-6</f>
        <v>0.20761200000000002</v>
      </c>
      <c r="R8048" s="3" cm="1">
        <f t="array" ref="R8048">AVERAGE(VLOOKUP(_xlfn.TEXTSPLIT(Table1[[#This Row],[Fuel (no space after comma)]], ","), FuelList_Final_EF!$A$2:$B$65, 2, FALSE))</f>
        <v>53.06</v>
      </c>
      <c r="S8048" s="3">
        <f>Table1[[#This Row],[Generation (TWh)]]*10^9*VLOOKUP(Table1[[#This Row],[Turbine/Engine Technology]],Technology_HR!$A$2:$B$11,2,FALSE)*10^-6</f>
        <v>2285808.1200000006</v>
      </c>
      <c r="T8048" s="5">
        <f>Table1[[#This Row],[Fuel Consumption (mmBtu)]]*Table1[[#This Row],[Emission Factor (kg CO2/ mmBtu)]]*10^3</f>
        <v>121284978847.20004</v>
      </c>
      <c r="U8048" s="3">
        <f>Table1[[#This Row],[Emissions (g CO2)]]/(Table1[[#This Row],[Generation (TWh)]]*10^9)</f>
        <v>584.19060000000013</v>
      </c>
    </row>
    <row r="8049" spans="1:21" x14ac:dyDescent="0.35">
      <c r="A8049" t="s">
        <v>2048</v>
      </c>
      <c r="B8049" t="s">
        <v>3239</v>
      </c>
      <c r="C8049" t="str">
        <f>SUBSTITUTE(Table1[[#This Row],[Fuel]],", ",",")</f>
        <v>fossil gas: natural gas</v>
      </c>
      <c r="D8049" t="s">
        <v>3239</v>
      </c>
      <c r="H8049" t="s">
        <v>3436</v>
      </c>
      <c r="I8049">
        <v>60</v>
      </c>
      <c r="J8049" t="s">
        <v>3446</v>
      </c>
      <c r="K8049">
        <v>2007</v>
      </c>
      <c r="L8049" t="s">
        <v>29</v>
      </c>
      <c r="M8049" t="s">
        <v>29</v>
      </c>
      <c r="N8049">
        <v>24.948637999999999</v>
      </c>
      <c r="O8049">
        <v>47.063561999999997</v>
      </c>
      <c r="P8049" t="s">
        <v>3580</v>
      </c>
      <c r="Q8049" s="3">
        <f>Table1[[#This Row],[Capacity (MW)]]*0.395*8760*10^-6</f>
        <v>0.20761200000000002</v>
      </c>
      <c r="R8049" s="3" cm="1">
        <f t="array" ref="R8049">AVERAGE(VLOOKUP(_xlfn.TEXTSPLIT(Table1[[#This Row],[Fuel (no space after comma)]], ","), FuelList_Final_EF!$A$2:$B$65, 2, FALSE))</f>
        <v>53.06</v>
      </c>
      <c r="S8049" s="3">
        <f>Table1[[#This Row],[Generation (TWh)]]*10^9*VLOOKUP(Table1[[#This Row],[Turbine/Engine Technology]],Technology_HR!$A$2:$B$11,2,FALSE)*10^-6</f>
        <v>2285808.1200000006</v>
      </c>
      <c r="T8049" s="5">
        <f>Table1[[#This Row],[Fuel Consumption (mmBtu)]]*Table1[[#This Row],[Emission Factor (kg CO2/ mmBtu)]]*10^3</f>
        <v>121284978847.20004</v>
      </c>
      <c r="U8049" s="3">
        <f>Table1[[#This Row],[Emissions (g CO2)]]/(Table1[[#This Row],[Generation (TWh)]]*10^9)</f>
        <v>584.19060000000013</v>
      </c>
    </row>
    <row r="8050" spans="1:21" x14ac:dyDescent="0.35">
      <c r="A8050" t="s">
        <v>2048</v>
      </c>
      <c r="B8050" t="s">
        <v>3239</v>
      </c>
      <c r="C8050" t="str">
        <f>SUBSTITUTE(Table1[[#This Row],[Fuel]],", ",",")</f>
        <v>fossil gas: natural gas</v>
      </c>
      <c r="D8050" t="s">
        <v>3239</v>
      </c>
      <c r="H8050" t="s">
        <v>3436</v>
      </c>
      <c r="I8050">
        <v>60</v>
      </c>
      <c r="J8050" t="s">
        <v>3446</v>
      </c>
      <c r="K8050">
        <v>2007</v>
      </c>
      <c r="L8050" t="s">
        <v>29</v>
      </c>
      <c r="M8050" t="s">
        <v>29</v>
      </c>
      <c r="N8050">
        <v>24.948637999999999</v>
      </c>
      <c r="O8050">
        <v>47.063561999999997</v>
      </c>
      <c r="P8050" t="s">
        <v>3580</v>
      </c>
      <c r="Q8050" s="3">
        <f>Table1[[#This Row],[Capacity (MW)]]*0.395*8760*10^-6</f>
        <v>0.20761200000000002</v>
      </c>
      <c r="R8050" s="3" cm="1">
        <f t="array" ref="R8050">AVERAGE(VLOOKUP(_xlfn.TEXTSPLIT(Table1[[#This Row],[Fuel (no space after comma)]], ","), FuelList_Final_EF!$A$2:$B$65, 2, FALSE))</f>
        <v>53.06</v>
      </c>
      <c r="S8050" s="3">
        <f>Table1[[#This Row],[Generation (TWh)]]*10^9*VLOOKUP(Table1[[#This Row],[Turbine/Engine Technology]],Technology_HR!$A$2:$B$11,2,FALSE)*10^-6</f>
        <v>2285808.1200000006</v>
      </c>
      <c r="T8050" s="5">
        <f>Table1[[#This Row],[Fuel Consumption (mmBtu)]]*Table1[[#This Row],[Emission Factor (kg CO2/ mmBtu)]]*10^3</f>
        <v>121284978847.20004</v>
      </c>
      <c r="U8050" s="3">
        <f>Table1[[#This Row],[Emissions (g CO2)]]/(Table1[[#This Row],[Generation (TWh)]]*10^9)</f>
        <v>584.19060000000013</v>
      </c>
    </row>
    <row r="8051" spans="1:21" x14ac:dyDescent="0.35">
      <c r="A8051" t="s">
        <v>2048</v>
      </c>
      <c r="B8051" t="s">
        <v>3239</v>
      </c>
      <c r="C8051" t="str">
        <f>SUBSTITUTE(Table1[[#This Row],[Fuel]],", ",",")</f>
        <v>fossil gas: natural gas</v>
      </c>
      <c r="D8051" t="s">
        <v>3239</v>
      </c>
      <c r="H8051" t="s">
        <v>3436</v>
      </c>
      <c r="I8051">
        <v>60</v>
      </c>
      <c r="J8051" t="s">
        <v>3446</v>
      </c>
      <c r="K8051">
        <v>2007</v>
      </c>
      <c r="L8051" t="s">
        <v>29</v>
      </c>
      <c r="M8051" t="s">
        <v>29</v>
      </c>
      <c r="N8051">
        <v>24.948637999999999</v>
      </c>
      <c r="O8051">
        <v>47.063561999999997</v>
      </c>
      <c r="P8051" t="s">
        <v>3580</v>
      </c>
      <c r="Q8051" s="3">
        <f>Table1[[#This Row],[Capacity (MW)]]*0.395*8760*10^-6</f>
        <v>0.20761200000000002</v>
      </c>
      <c r="R8051" s="3" cm="1">
        <f t="array" ref="R8051">AVERAGE(VLOOKUP(_xlfn.TEXTSPLIT(Table1[[#This Row],[Fuel (no space after comma)]], ","), FuelList_Final_EF!$A$2:$B$65, 2, FALSE))</f>
        <v>53.06</v>
      </c>
      <c r="S8051" s="3">
        <f>Table1[[#This Row],[Generation (TWh)]]*10^9*VLOOKUP(Table1[[#This Row],[Turbine/Engine Technology]],Technology_HR!$A$2:$B$11,2,FALSE)*10^-6</f>
        <v>2285808.1200000006</v>
      </c>
      <c r="T8051" s="5">
        <f>Table1[[#This Row],[Fuel Consumption (mmBtu)]]*Table1[[#This Row],[Emission Factor (kg CO2/ mmBtu)]]*10^3</f>
        <v>121284978847.20004</v>
      </c>
      <c r="U8051" s="3">
        <f>Table1[[#This Row],[Emissions (g CO2)]]/(Table1[[#This Row],[Generation (TWh)]]*10^9)</f>
        <v>584.19060000000013</v>
      </c>
    </row>
    <row r="8052" spans="1:21" x14ac:dyDescent="0.35">
      <c r="A8052" t="s">
        <v>2048</v>
      </c>
      <c r="B8052" t="s">
        <v>3239</v>
      </c>
      <c r="C8052" t="str">
        <f>SUBSTITUTE(Table1[[#This Row],[Fuel]],", ",",")</f>
        <v>fossil gas: natural gas</v>
      </c>
      <c r="D8052" t="s">
        <v>3239</v>
      </c>
      <c r="H8052" t="s">
        <v>3436</v>
      </c>
      <c r="I8052">
        <v>60</v>
      </c>
      <c r="J8052" t="s">
        <v>3446</v>
      </c>
      <c r="K8052">
        <v>2007</v>
      </c>
      <c r="L8052" t="s">
        <v>29</v>
      </c>
      <c r="M8052" t="s">
        <v>29</v>
      </c>
      <c r="N8052">
        <v>24.948637999999999</v>
      </c>
      <c r="O8052">
        <v>47.063561999999997</v>
      </c>
      <c r="P8052" t="s">
        <v>3580</v>
      </c>
      <c r="Q8052" s="3">
        <f>Table1[[#This Row],[Capacity (MW)]]*0.395*8760*10^-6</f>
        <v>0.20761200000000002</v>
      </c>
      <c r="R8052" s="3" cm="1">
        <f t="array" ref="R8052">AVERAGE(VLOOKUP(_xlfn.TEXTSPLIT(Table1[[#This Row],[Fuel (no space after comma)]], ","), FuelList_Final_EF!$A$2:$B$65, 2, FALSE))</f>
        <v>53.06</v>
      </c>
      <c r="S8052" s="3">
        <f>Table1[[#This Row],[Generation (TWh)]]*10^9*VLOOKUP(Table1[[#This Row],[Turbine/Engine Technology]],Technology_HR!$A$2:$B$11,2,FALSE)*10^-6</f>
        <v>2285808.1200000006</v>
      </c>
      <c r="T8052" s="5">
        <f>Table1[[#This Row],[Fuel Consumption (mmBtu)]]*Table1[[#This Row],[Emission Factor (kg CO2/ mmBtu)]]*10^3</f>
        <v>121284978847.20004</v>
      </c>
      <c r="U8052" s="3">
        <f>Table1[[#This Row],[Emissions (g CO2)]]/(Table1[[#This Row],[Generation (TWh)]]*10^9)</f>
        <v>584.19060000000013</v>
      </c>
    </row>
    <row r="8053" spans="1:21" x14ac:dyDescent="0.35">
      <c r="A8053" t="s">
        <v>2048</v>
      </c>
      <c r="B8053" t="s">
        <v>3239</v>
      </c>
      <c r="C8053" t="str">
        <f>SUBSTITUTE(Table1[[#This Row],[Fuel]],", ",",")</f>
        <v>fossil gas: natural gas</v>
      </c>
      <c r="D8053" t="s">
        <v>3239</v>
      </c>
      <c r="H8053" t="s">
        <v>3436</v>
      </c>
      <c r="I8053">
        <v>60</v>
      </c>
      <c r="J8053" t="s">
        <v>3446</v>
      </c>
      <c r="K8053">
        <v>2007</v>
      </c>
      <c r="L8053" t="s">
        <v>29</v>
      </c>
      <c r="M8053" t="s">
        <v>29</v>
      </c>
      <c r="N8053">
        <v>24.948637999999999</v>
      </c>
      <c r="O8053">
        <v>47.063561999999997</v>
      </c>
      <c r="P8053" t="s">
        <v>3580</v>
      </c>
      <c r="Q8053" s="3">
        <f>Table1[[#This Row],[Capacity (MW)]]*0.395*8760*10^-6</f>
        <v>0.20761200000000002</v>
      </c>
      <c r="R8053" s="3" cm="1">
        <f t="array" ref="R8053">AVERAGE(VLOOKUP(_xlfn.TEXTSPLIT(Table1[[#This Row],[Fuel (no space after comma)]], ","), FuelList_Final_EF!$A$2:$B$65, 2, FALSE))</f>
        <v>53.06</v>
      </c>
      <c r="S8053" s="3">
        <f>Table1[[#This Row],[Generation (TWh)]]*10^9*VLOOKUP(Table1[[#This Row],[Turbine/Engine Technology]],Technology_HR!$A$2:$B$11,2,FALSE)*10^-6</f>
        <v>2285808.1200000006</v>
      </c>
      <c r="T8053" s="5">
        <f>Table1[[#This Row],[Fuel Consumption (mmBtu)]]*Table1[[#This Row],[Emission Factor (kg CO2/ mmBtu)]]*10^3</f>
        <v>121284978847.20004</v>
      </c>
      <c r="U8053" s="3">
        <f>Table1[[#This Row],[Emissions (g CO2)]]/(Table1[[#This Row],[Generation (TWh)]]*10^9)</f>
        <v>584.19060000000013</v>
      </c>
    </row>
    <row r="8054" spans="1:21" x14ac:dyDescent="0.35">
      <c r="A8054" t="s">
        <v>2048</v>
      </c>
      <c r="B8054" t="s">
        <v>3239</v>
      </c>
      <c r="C8054" t="str">
        <f>SUBSTITUTE(Table1[[#This Row],[Fuel]],", ",",")</f>
        <v>fossil gas: natural gas</v>
      </c>
      <c r="D8054" t="s">
        <v>3239</v>
      </c>
      <c r="H8054" t="s">
        <v>3436</v>
      </c>
      <c r="I8054">
        <v>60</v>
      </c>
      <c r="J8054" t="s">
        <v>3446</v>
      </c>
      <c r="K8054">
        <v>2007</v>
      </c>
      <c r="L8054" t="s">
        <v>29</v>
      </c>
      <c r="M8054" t="s">
        <v>29</v>
      </c>
      <c r="N8054">
        <v>24.948637999999999</v>
      </c>
      <c r="O8054">
        <v>47.063561999999997</v>
      </c>
      <c r="P8054" t="s">
        <v>3580</v>
      </c>
      <c r="Q8054" s="3">
        <f>Table1[[#This Row],[Capacity (MW)]]*0.395*8760*10^-6</f>
        <v>0.20761200000000002</v>
      </c>
      <c r="R8054" s="3" cm="1">
        <f t="array" ref="R8054">AVERAGE(VLOOKUP(_xlfn.TEXTSPLIT(Table1[[#This Row],[Fuel (no space after comma)]], ","), FuelList_Final_EF!$A$2:$B$65, 2, FALSE))</f>
        <v>53.06</v>
      </c>
      <c r="S8054" s="3">
        <f>Table1[[#This Row],[Generation (TWh)]]*10^9*VLOOKUP(Table1[[#This Row],[Turbine/Engine Technology]],Technology_HR!$A$2:$B$11,2,FALSE)*10^-6</f>
        <v>2285808.1200000006</v>
      </c>
      <c r="T8054" s="5">
        <f>Table1[[#This Row],[Fuel Consumption (mmBtu)]]*Table1[[#This Row],[Emission Factor (kg CO2/ mmBtu)]]*10^3</f>
        <v>121284978847.20004</v>
      </c>
      <c r="U8054" s="3">
        <f>Table1[[#This Row],[Emissions (g CO2)]]/(Table1[[#This Row],[Generation (TWh)]]*10^9)</f>
        <v>584.19060000000013</v>
      </c>
    </row>
    <row r="8055" spans="1:21" x14ac:dyDescent="0.35">
      <c r="A8055" t="s">
        <v>2048</v>
      </c>
      <c r="B8055" t="s">
        <v>3239</v>
      </c>
      <c r="C8055" t="str">
        <f>SUBSTITUTE(Table1[[#This Row],[Fuel]],", ",",")</f>
        <v>fossil gas: natural gas</v>
      </c>
      <c r="D8055" t="s">
        <v>3239</v>
      </c>
      <c r="H8055" t="s">
        <v>3436</v>
      </c>
      <c r="I8055">
        <v>60</v>
      </c>
      <c r="J8055" t="s">
        <v>3446</v>
      </c>
      <c r="K8055">
        <v>2004</v>
      </c>
      <c r="L8055" t="s">
        <v>29</v>
      </c>
      <c r="M8055" t="s">
        <v>29</v>
      </c>
      <c r="N8055">
        <v>24.948637999999999</v>
      </c>
      <c r="O8055">
        <v>47.063561999999997</v>
      </c>
      <c r="P8055" t="s">
        <v>3580</v>
      </c>
      <c r="Q8055" s="3">
        <f>Table1[[#This Row],[Capacity (MW)]]*0.395*8760*10^-6</f>
        <v>0.20761200000000002</v>
      </c>
      <c r="R8055" s="3" cm="1">
        <f t="array" ref="R8055">AVERAGE(VLOOKUP(_xlfn.TEXTSPLIT(Table1[[#This Row],[Fuel (no space after comma)]], ","), FuelList_Final_EF!$A$2:$B$65, 2, FALSE))</f>
        <v>53.06</v>
      </c>
      <c r="S8055" s="3">
        <f>Table1[[#This Row],[Generation (TWh)]]*10^9*VLOOKUP(Table1[[#This Row],[Turbine/Engine Technology]],Technology_HR!$A$2:$B$11,2,FALSE)*10^-6</f>
        <v>2285808.1200000006</v>
      </c>
      <c r="T8055" s="5">
        <f>Table1[[#This Row],[Fuel Consumption (mmBtu)]]*Table1[[#This Row],[Emission Factor (kg CO2/ mmBtu)]]*10^3</f>
        <v>121284978847.20004</v>
      </c>
      <c r="U8055" s="3">
        <f>Table1[[#This Row],[Emissions (g CO2)]]/(Table1[[#This Row],[Generation (TWh)]]*10^9)</f>
        <v>584.19060000000013</v>
      </c>
    </row>
    <row r="8056" spans="1:21" x14ac:dyDescent="0.35">
      <c r="A8056" t="s">
        <v>2048</v>
      </c>
      <c r="B8056" t="s">
        <v>3239</v>
      </c>
      <c r="C8056" t="str">
        <f>SUBSTITUTE(Table1[[#This Row],[Fuel]],", ",",")</f>
        <v>fossil gas: natural gas</v>
      </c>
      <c r="D8056" t="s">
        <v>3239</v>
      </c>
      <c r="H8056" t="s">
        <v>3436</v>
      </c>
      <c r="I8056">
        <v>60</v>
      </c>
      <c r="J8056" t="s">
        <v>3446</v>
      </c>
      <c r="K8056">
        <v>2004</v>
      </c>
      <c r="L8056" t="s">
        <v>29</v>
      </c>
      <c r="M8056" t="s">
        <v>29</v>
      </c>
      <c r="N8056">
        <v>24.948637999999999</v>
      </c>
      <c r="O8056">
        <v>47.063561999999997</v>
      </c>
      <c r="P8056" t="s">
        <v>3580</v>
      </c>
      <c r="Q8056" s="3">
        <f>Table1[[#This Row],[Capacity (MW)]]*0.395*8760*10^-6</f>
        <v>0.20761200000000002</v>
      </c>
      <c r="R8056" s="3" cm="1">
        <f t="array" ref="R8056">AVERAGE(VLOOKUP(_xlfn.TEXTSPLIT(Table1[[#This Row],[Fuel (no space after comma)]], ","), FuelList_Final_EF!$A$2:$B$65, 2, FALSE))</f>
        <v>53.06</v>
      </c>
      <c r="S8056" s="3">
        <f>Table1[[#This Row],[Generation (TWh)]]*10^9*VLOOKUP(Table1[[#This Row],[Turbine/Engine Technology]],Technology_HR!$A$2:$B$11,2,FALSE)*10^-6</f>
        <v>2285808.1200000006</v>
      </c>
      <c r="T8056" s="5">
        <f>Table1[[#This Row],[Fuel Consumption (mmBtu)]]*Table1[[#This Row],[Emission Factor (kg CO2/ mmBtu)]]*10^3</f>
        <v>121284978847.20004</v>
      </c>
      <c r="U8056" s="3">
        <f>Table1[[#This Row],[Emissions (g CO2)]]/(Table1[[#This Row],[Generation (TWh)]]*10^9)</f>
        <v>584.19060000000013</v>
      </c>
    </row>
    <row r="8057" spans="1:21" x14ac:dyDescent="0.35">
      <c r="A8057" t="s">
        <v>2048</v>
      </c>
      <c r="B8057" t="s">
        <v>3239</v>
      </c>
      <c r="C8057" t="str">
        <f>SUBSTITUTE(Table1[[#This Row],[Fuel]],", ",",")</f>
        <v>fossil gas: natural gas</v>
      </c>
      <c r="D8057" t="s">
        <v>3239</v>
      </c>
      <c r="H8057" t="s">
        <v>3436</v>
      </c>
      <c r="I8057">
        <v>60</v>
      </c>
      <c r="J8057" t="s">
        <v>3446</v>
      </c>
      <c r="K8057">
        <v>2004</v>
      </c>
      <c r="L8057" t="s">
        <v>29</v>
      </c>
      <c r="M8057" t="s">
        <v>29</v>
      </c>
      <c r="N8057">
        <v>24.948637999999999</v>
      </c>
      <c r="O8057">
        <v>47.063561999999997</v>
      </c>
      <c r="P8057" t="s">
        <v>3580</v>
      </c>
      <c r="Q8057" s="3">
        <f>Table1[[#This Row],[Capacity (MW)]]*0.395*8760*10^-6</f>
        <v>0.20761200000000002</v>
      </c>
      <c r="R8057" s="3" cm="1">
        <f t="array" ref="R8057">AVERAGE(VLOOKUP(_xlfn.TEXTSPLIT(Table1[[#This Row],[Fuel (no space after comma)]], ","), FuelList_Final_EF!$A$2:$B$65, 2, FALSE))</f>
        <v>53.06</v>
      </c>
      <c r="S8057" s="3">
        <f>Table1[[#This Row],[Generation (TWh)]]*10^9*VLOOKUP(Table1[[#This Row],[Turbine/Engine Technology]],Technology_HR!$A$2:$B$11,2,FALSE)*10^-6</f>
        <v>2285808.1200000006</v>
      </c>
      <c r="T8057" s="5">
        <f>Table1[[#This Row],[Fuel Consumption (mmBtu)]]*Table1[[#This Row],[Emission Factor (kg CO2/ mmBtu)]]*10^3</f>
        <v>121284978847.20004</v>
      </c>
      <c r="U8057" s="3">
        <f>Table1[[#This Row],[Emissions (g CO2)]]/(Table1[[#This Row],[Generation (TWh)]]*10^9)</f>
        <v>584.19060000000013</v>
      </c>
    </row>
    <row r="8058" spans="1:21" x14ac:dyDescent="0.35">
      <c r="A8058" t="s">
        <v>2048</v>
      </c>
      <c r="B8058" t="s">
        <v>3239</v>
      </c>
      <c r="C8058" t="str">
        <f>SUBSTITUTE(Table1[[#This Row],[Fuel]],", ",",")</f>
        <v>fossil gas: natural gas</v>
      </c>
      <c r="D8058" t="s">
        <v>3239</v>
      </c>
      <c r="H8058" t="s">
        <v>3436</v>
      </c>
      <c r="I8058">
        <v>60</v>
      </c>
      <c r="J8058" t="s">
        <v>3446</v>
      </c>
      <c r="K8058">
        <v>2004</v>
      </c>
      <c r="L8058" t="s">
        <v>29</v>
      </c>
      <c r="M8058" t="s">
        <v>29</v>
      </c>
      <c r="N8058">
        <v>24.948637999999999</v>
      </c>
      <c r="O8058">
        <v>47.063561999999997</v>
      </c>
      <c r="P8058" t="s">
        <v>3580</v>
      </c>
      <c r="Q8058" s="3">
        <f>Table1[[#This Row],[Capacity (MW)]]*0.395*8760*10^-6</f>
        <v>0.20761200000000002</v>
      </c>
      <c r="R8058" s="3" cm="1">
        <f t="array" ref="R8058">AVERAGE(VLOOKUP(_xlfn.TEXTSPLIT(Table1[[#This Row],[Fuel (no space after comma)]], ","), FuelList_Final_EF!$A$2:$B$65, 2, FALSE))</f>
        <v>53.06</v>
      </c>
      <c r="S8058" s="3">
        <f>Table1[[#This Row],[Generation (TWh)]]*10^9*VLOOKUP(Table1[[#This Row],[Turbine/Engine Technology]],Technology_HR!$A$2:$B$11,2,FALSE)*10^-6</f>
        <v>2285808.1200000006</v>
      </c>
      <c r="T8058" s="5">
        <f>Table1[[#This Row],[Fuel Consumption (mmBtu)]]*Table1[[#This Row],[Emission Factor (kg CO2/ mmBtu)]]*10^3</f>
        <v>121284978847.20004</v>
      </c>
      <c r="U8058" s="3">
        <f>Table1[[#This Row],[Emissions (g CO2)]]/(Table1[[#This Row],[Generation (TWh)]]*10^9)</f>
        <v>584.19060000000013</v>
      </c>
    </row>
    <row r="8059" spans="1:21" x14ac:dyDescent="0.35">
      <c r="A8059" t="s">
        <v>2048</v>
      </c>
      <c r="B8059" t="s">
        <v>3239</v>
      </c>
      <c r="C8059" t="str">
        <f>SUBSTITUTE(Table1[[#This Row],[Fuel]],", ",",")</f>
        <v>fossil gas: natural gas</v>
      </c>
      <c r="D8059" t="s">
        <v>3239</v>
      </c>
      <c r="H8059" t="s">
        <v>3436</v>
      </c>
      <c r="I8059">
        <v>60</v>
      </c>
      <c r="J8059" t="s">
        <v>3446</v>
      </c>
      <c r="K8059">
        <v>2004</v>
      </c>
      <c r="L8059" t="s">
        <v>29</v>
      </c>
      <c r="M8059" t="s">
        <v>29</v>
      </c>
      <c r="N8059">
        <v>24.948637999999999</v>
      </c>
      <c r="O8059">
        <v>47.063561999999997</v>
      </c>
      <c r="P8059" t="s">
        <v>3580</v>
      </c>
      <c r="Q8059" s="3">
        <f>Table1[[#This Row],[Capacity (MW)]]*0.395*8760*10^-6</f>
        <v>0.20761200000000002</v>
      </c>
      <c r="R8059" s="3" cm="1">
        <f t="array" ref="R8059">AVERAGE(VLOOKUP(_xlfn.TEXTSPLIT(Table1[[#This Row],[Fuel (no space after comma)]], ","), FuelList_Final_EF!$A$2:$B$65, 2, FALSE))</f>
        <v>53.06</v>
      </c>
      <c r="S8059" s="3">
        <f>Table1[[#This Row],[Generation (TWh)]]*10^9*VLOOKUP(Table1[[#This Row],[Turbine/Engine Technology]],Technology_HR!$A$2:$B$11,2,FALSE)*10^-6</f>
        <v>2285808.1200000006</v>
      </c>
      <c r="T8059" s="5">
        <f>Table1[[#This Row],[Fuel Consumption (mmBtu)]]*Table1[[#This Row],[Emission Factor (kg CO2/ mmBtu)]]*10^3</f>
        <v>121284978847.20004</v>
      </c>
      <c r="U8059" s="3">
        <f>Table1[[#This Row],[Emissions (g CO2)]]/(Table1[[#This Row],[Generation (TWh)]]*10^9)</f>
        <v>584.19060000000013</v>
      </c>
    </row>
    <row r="8060" spans="1:21" x14ac:dyDescent="0.35">
      <c r="A8060" t="s">
        <v>2048</v>
      </c>
      <c r="B8060" t="s">
        <v>3239</v>
      </c>
      <c r="C8060" t="str">
        <f>SUBSTITUTE(Table1[[#This Row],[Fuel]],", ",",")</f>
        <v>fossil gas: natural gas</v>
      </c>
      <c r="D8060" t="s">
        <v>3239</v>
      </c>
      <c r="H8060" t="s">
        <v>3436</v>
      </c>
      <c r="I8060">
        <v>60</v>
      </c>
      <c r="J8060" t="s">
        <v>3446</v>
      </c>
      <c r="K8060">
        <v>2004</v>
      </c>
      <c r="L8060" t="s">
        <v>29</v>
      </c>
      <c r="M8060" t="s">
        <v>29</v>
      </c>
      <c r="N8060">
        <v>24.948637999999999</v>
      </c>
      <c r="O8060">
        <v>47.063561999999997</v>
      </c>
      <c r="P8060" t="s">
        <v>3580</v>
      </c>
      <c r="Q8060" s="3">
        <f>Table1[[#This Row],[Capacity (MW)]]*0.395*8760*10^-6</f>
        <v>0.20761200000000002</v>
      </c>
      <c r="R8060" s="3" cm="1">
        <f t="array" ref="R8060">AVERAGE(VLOOKUP(_xlfn.TEXTSPLIT(Table1[[#This Row],[Fuel (no space after comma)]], ","), FuelList_Final_EF!$A$2:$B$65, 2, FALSE))</f>
        <v>53.06</v>
      </c>
      <c r="S8060" s="3">
        <f>Table1[[#This Row],[Generation (TWh)]]*10^9*VLOOKUP(Table1[[#This Row],[Turbine/Engine Technology]],Technology_HR!$A$2:$B$11,2,FALSE)*10^-6</f>
        <v>2285808.1200000006</v>
      </c>
      <c r="T8060" s="5">
        <f>Table1[[#This Row],[Fuel Consumption (mmBtu)]]*Table1[[#This Row],[Emission Factor (kg CO2/ mmBtu)]]*10^3</f>
        <v>121284978847.20004</v>
      </c>
      <c r="U8060" s="3">
        <f>Table1[[#This Row],[Emissions (g CO2)]]/(Table1[[#This Row],[Generation (TWh)]]*10^9)</f>
        <v>584.19060000000013</v>
      </c>
    </row>
    <row r="8061" spans="1:21" x14ac:dyDescent="0.35">
      <c r="A8061" t="s">
        <v>2048</v>
      </c>
      <c r="B8061" t="s">
        <v>3239</v>
      </c>
      <c r="C8061" t="str">
        <f>SUBSTITUTE(Table1[[#This Row],[Fuel]],", ",",")</f>
        <v>fossil gas: natural gas</v>
      </c>
      <c r="D8061" t="s">
        <v>3239</v>
      </c>
      <c r="H8061" t="s">
        <v>3436</v>
      </c>
      <c r="I8061">
        <v>60</v>
      </c>
      <c r="J8061" t="s">
        <v>3446</v>
      </c>
      <c r="K8061">
        <v>2004</v>
      </c>
      <c r="L8061" t="s">
        <v>29</v>
      </c>
      <c r="M8061" t="s">
        <v>29</v>
      </c>
      <c r="N8061">
        <v>24.948637999999999</v>
      </c>
      <c r="O8061">
        <v>47.063561999999997</v>
      </c>
      <c r="P8061" t="s">
        <v>3580</v>
      </c>
      <c r="Q8061" s="3">
        <f>Table1[[#This Row],[Capacity (MW)]]*0.395*8760*10^-6</f>
        <v>0.20761200000000002</v>
      </c>
      <c r="R8061" s="3" cm="1">
        <f t="array" ref="R8061">AVERAGE(VLOOKUP(_xlfn.TEXTSPLIT(Table1[[#This Row],[Fuel (no space after comma)]], ","), FuelList_Final_EF!$A$2:$B$65, 2, FALSE))</f>
        <v>53.06</v>
      </c>
      <c r="S8061" s="3">
        <f>Table1[[#This Row],[Generation (TWh)]]*10^9*VLOOKUP(Table1[[#This Row],[Turbine/Engine Technology]],Technology_HR!$A$2:$B$11,2,FALSE)*10^-6</f>
        <v>2285808.1200000006</v>
      </c>
      <c r="T8061" s="5">
        <f>Table1[[#This Row],[Fuel Consumption (mmBtu)]]*Table1[[#This Row],[Emission Factor (kg CO2/ mmBtu)]]*10^3</f>
        <v>121284978847.20004</v>
      </c>
      <c r="U8061" s="3">
        <f>Table1[[#This Row],[Emissions (g CO2)]]/(Table1[[#This Row],[Generation (TWh)]]*10^9)</f>
        <v>584.19060000000013</v>
      </c>
    </row>
    <row r="8062" spans="1:21" x14ac:dyDescent="0.35">
      <c r="A8062" t="s">
        <v>2048</v>
      </c>
      <c r="B8062" t="s">
        <v>3239</v>
      </c>
      <c r="C8062" t="str">
        <f>SUBSTITUTE(Table1[[#This Row],[Fuel]],", ",",")</f>
        <v>fossil gas: natural gas</v>
      </c>
      <c r="D8062" t="s">
        <v>3239</v>
      </c>
      <c r="H8062" t="s">
        <v>3436</v>
      </c>
      <c r="I8062">
        <v>60</v>
      </c>
      <c r="J8062" t="s">
        <v>3446</v>
      </c>
      <c r="K8062">
        <v>2004</v>
      </c>
      <c r="L8062" t="s">
        <v>29</v>
      </c>
      <c r="M8062" t="s">
        <v>29</v>
      </c>
      <c r="N8062">
        <v>24.948637999999999</v>
      </c>
      <c r="O8062">
        <v>47.063561999999997</v>
      </c>
      <c r="P8062" t="s">
        <v>3580</v>
      </c>
      <c r="Q8062" s="3">
        <f>Table1[[#This Row],[Capacity (MW)]]*0.395*8760*10^-6</f>
        <v>0.20761200000000002</v>
      </c>
      <c r="R8062" s="3" cm="1">
        <f t="array" ref="R8062">AVERAGE(VLOOKUP(_xlfn.TEXTSPLIT(Table1[[#This Row],[Fuel (no space after comma)]], ","), FuelList_Final_EF!$A$2:$B$65, 2, FALSE))</f>
        <v>53.06</v>
      </c>
      <c r="S8062" s="3">
        <f>Table1[[#This Row],[Generation (TWh)]]*10^9*VLOOKUP(Table1[[#This Row],[Turbine/Engine Technology]],Technology_HR!$A$2:$B$11,2,FALSE)*10^-6</f>
        <v>2285808.1200000006</v>
      </c>
      <c r="T8062" s="5">
        <f>Table1[[#This Row],[Fuel Consumption (mmBtu)]]*Table1[[#This Row],[Emission Factor (kg CO2/ mmBtu)]]*10^3</f>
        <v>121284978847.20004</v>
      </c>
      <c r="U8062" s="3">
        <f>Table1[[#This Row],[Emissions (g CO2)]]/(Table1[[#This Row],[Generation (TWh)]]*10^9)</f>
        <v>584.19060000000013</v>
      </c>
    </row>
    <row r="8063" spans="1:21" x14ac:dyDescent="0.35">
      <c r="A8063" t="s">
        <v>2048</v>
      </c>
      <c r="B8063" t="s">
        <v>3239</v>
      </c>
      <c r="C8063" t="str">
        <f>SUBSTITUTE(Table1[[#This Row],[Fuel]],", ",",")</f>
        <v>fossil gas: natural gas</v>
      </c>
      <c r="D8063" t="s">
        <v>3239</v>
      </c>
      <c r="H8063" t="s">
        <v>3436</v>
      </c>
      <c r="I8063">
        <v>60</v>
      </c>
      <c r="J8063" t="s">
        <v>3446</v>
      </c>
      <c r="K8063">
        <v>2009</v>
      </c>
      <c r="L8063" t="s">
        <v>29</v>
      </c>
      <c r="M8063" t="s">
        <v>29</v>
      </c>
      <c r="N8063">
        <v>24.948637999999999</v>
      </c>
      <c r="O8063">
        <v>47.063561999999997</v>
      </c>
      <c r="P8063" t="s">
        <v>3580</v>
      </c>
      <c r="Q8063" s="3">
        <f>Table1[[#This Row],[Capacity (MW)]]*0.395*8760*10^-6</f>
        <v>0.20761200000000002</v>
      </c>
      <c r="R8063" s="3" cm="1">
        <f t="array" ref="R8063">AVERAGE(VLOOKUP(_xlfn.TEXTSPLIT(Table1[[#This Row],[Fuel (no space after comma)]], ","), FuelList_Final_EF!$A$2:$B$65, 2, FALSE))</f>
        <v>53.06</v>
      </c>
      <c r="S8063" s="3">
        <f>Table1[[#This Row],[Generation (TWh)]]*10^9*VLOOKUP(Table1[[#This Row],[Turbine/Engine Technology]],Technology_HR!$A$2:$B$11,2,FALSE)*10^-6</f>
        <v>2285808.1200000006</v>
      </c>
      <c r="T8063" s="5">
        <f>Table1[[#This Row],[Fuel Consumption (mmBtu)]]*Table1[[#This Row],[Emission Factor (kg CO2/ mmBtu)]]*10^3</f>
        <v>121284978847.20004</v>
      </c>
      <c r="U8063" s="3">
        <f>Table1[[#This Row],[Emissions (g CO2)]]/(Table1[[#This Row],[Generation (TWh)]]*10^9)</f>
        <v>584.19060000000013</v>
      </c>
    </row>
    <row r="8064" spans="1:21" x14ac:dyDescent="0.35">
      <c r="A8064" t="s">
        <v>2048</v>
      </c>
      <c r="B8064" t="s">
        <v>3239</v>
      </c>
      <c r="C8064" t="str">
        <f>SUBSTITUTE(Table1[[#This Row],[Fuel]],", ",",")</f>
        <v>fossil gas: natural gas</v>
      </c>
      <c r="D8064" t="s">
        <v>3239</v>
      </c>
      <c r="H8064" t="s">
        <v>3436</v>
      </c>
      <c r="I8064">
        <v>60</v>
      </c>
      <c r="J8064" t="s">
        <v>3446</v>
      </c>
      <c r="K8064">
        <v>2009</v>
      </c>
      <c r="L8064" t="s">
        <v>29</v>
      </c>
      <c r="M8064" t="s">
        <v>29</v>
      </c>
      <c r="N8064">
        <v>24.948637999999999</v>
      </c>
      <c r="O8064">
        <v>47.063561999999997</v>
      </c>
      <c r="P8064" t="s">
        <v>3580</v>
      </c>
      <c r="Q8064" s="3">
        <f>Table1[[#This Row],[Capacity (MW)]]*0.395*8760*10^-6</f>
        <v>0.20761200000000002</v>
      </c>
      <c r="R8064" s="3" cm="1">
        <f t="array" ref="R8064">AVERAGE(VLOOKUP(_xlfn.TEXTSPLIT(Table1[[#This Row],[Fuel (no space after comma)]], ","), FuelList_Final_EF!$A$2:$B$65, 2, FALSE))</f>
        <v>53.06</v>
      </c>
      <c r="S8064" s="3">
        <f>Table1[[#This Row],[Generation (TWh)]]*10^9*VLOOKUP(Table1[[#This Row],[Turbine/Engine Technology]],Technology_HR!$A$2:$B$11,2,FALSE)*10^-6</f>
        <v>2285808.1200000006</v>
      </c>
      <c r="T8064" s="5">
        <f>Table1[[#This Row],[Fuel Consumption (mmBtu)]]*Table1[[#This Row],[Emission Factor (kg CO2/ mmBtu)]]*10^3</f>
        <v>121284978847.20004</v>
      </c>
      <c r="U8064" s="3">
        <f>Table1[[#This Row],[Emissions (g CO2)]]/(Table1[[#This Row],[Generation (TWh)]]*10^9)</f>
        <v>584.19060000000013</v>
      </c>
    </row>
    <row r="8065" spans="1:21" x14ac:dyDescent="0.35">
      <c r="A8065" t="s">
        <v>2048</v>
      </c>
      <c r="B8065" t="s">
        <v>3239</v>
      </c>
      <c r="C8065" t="str">
        <f>SUBSTITUTE(Table1[[#This Row],[Fuel]],", ",",")</f>
        <v>fossil gas: natural gas</v>
      </c>
      <c r="D8065" t="s">
        <v>3239</v>
      </c>
      <c r="H8065" t="s">
        <v>3436</v>
      </c>
      <c r="I8065">
        <v>60</v>
      </c>
      <c r="J8065" t="s">
        <v>3446</v>
      </c>
      <c r="K8065">
        <v>2009</v>
      </c>
      <c r="L8065" t="s">
        <v>29</v>
      </c>
      <c r="M8065" t="s">
        <v>29</v>
      </c>
      <c r="N8065">
        <v>24.948637999999999</v>
      </c>
      <c r="O8065">
        <v>47.063561999999997</v>
      </c>
      <c r="P8065" t="s">
        <v>3580</v>
      </c>
      <c r="Q8065" s="3">
        <f>Table1[[#This Row],[Capacity (MW)]]*0.395*8760*10^-6</f>
        <v>0.20761200000000002</v>
      </c>
      <c r="R8065" s="3" cm="1">
        <f t="array" ref="R8065">AVERAGE(VLOOKUP(_xlfn.TEXTSPLIT(Table1[[#This Row],[Fuel (no space after comma)]], ","), FuelList_Final_EF!$A$2:$B$65, 2, FALSE))</f>
        <v>53.06</v>
      </c>
      <c r="S8065" s="3">
        <f>Table1[[#This Row],[Generation (TWh)]]*10^9*VLOOKUP(Table1[[#This Row],[Turbine/Engine Technology]],Technology_HR!$A$2:$B$11,2,FALSE)*10^-6</f>
        <v>2285808.1200000006</v>
      </c>
      <c r="T8065" s="5">
        <f>Table1[[#This Row],[Fuel Consumption (mmBtu)]]*Table1[[#This Row],[Emission Factor (kg CO2/ mmBtu)]]*10^3</f>
        <v>121284978847.20004</v>
      </c>
      <c r="U8065" s="3">
        <f>Table1[[#This Row],[Emissions (g CO2)]]/(Table1[[#This Row],[Generation (TWh)]]*10^9)</f>
        <v>584.19060000000013</v>
      </c>
    </row>
    <row r="8066" spans="1:21" x14ac:dyDescent="0.35">
      <c r="A8066" t="s">
        <v>2048</v>
      </c>
      <c r="B8066" t="s">
        <v>3239</v>
      </c>
      <c r="C8066" t="str">
        <f>SUBSTITUTE(Table1[[#This Row],[Fuel]],", ",",")</f>
        <v>fossil gas: natural gas</v>
      </c>
      <c r="D8066" t="s">
        <v>3239</v>
      </c>
      <c r="H8066" t="s">
        <v>3436</v>
      </c>
      <c r="I8066">
        <v>60</v>
      </c>
      <c r="J8066" t="s">
        <v>3446</v>
      </c>
      <c r="K8066">
        <v>2009</v>
      </c>
      <c r="L8066" t="s">
        <v>29</v>
      </c>
      <c r="M8066" t="s">
        <v>29</v>
      </c>
      <c r="N8066">
        <v>24.948637999999999</v>
      </c>
      <c r="O8066">
        <v>47.063561999999997</v>
      </c>
      <c r="P8066" t="s">
        <v>3580</v>
      </c>
      <c r="Q8066" s="3">
        <f>Table1[[#This Row],[Capacity (MW)]]*0.395*8760*10^-6</f>
        <v>0.20761200000000002</v>
      </c>
      <c r="R8066" s="3" cm="1">
        <f t="array" ref="R8066">AVERAGE(VLOOKUP(_xlfn.TEXTSPLIT(Table1[[#This Row],[Fuel (no space after comma)]], ","), FuelList_Final_EF!$A$2:$B$65, 2, FALSE))</f>
        <v>53.06</v>
      </c>
      <c r="S8066" s="3">
        <f>Table1[[#This Row],[Generation (TWh)]]*10^9*VLOOKUP(Table1[[#This Row],[Turbine/Engine Technology]],Technology_HR!$A$2:$B$11,2,FALSE)*10^-6</f>
        <v>2285808.1200000006</v>
      </c>
      <c r="T8066" s="5">
        <f>Table1[[#This Row],[Fuel Consumption (mmBtu)]]*Table1[[#This Row],[Emission Factor (kg CO2/ mmBtu)]]*10^3</f>
        <v>121284978847.20004</v>
      </c>
      <c r="U8066" s="3">
        <f>Table1[[#This Row],[Emissions (g CO2)]]/(Table1[[#This Row],[Generation (TWh)]]*10^9)</f>
        <v>584.19060000000013</v>
      </c>
    </row>
    <row r="8067" spans="1:21" x14ac:dyDescent="0.35">
      <c r="A8067" t="s">
        <v>2048</v>
      </c>
      <c r="B8067" t="s">
        <v>3239</v>
      </c>
      <c r="C8067" t="str">
        <f>SUBSTITUTE(Table1[[#This Row],[Fuel]],", ",",")</f>
        <v>fossil gas: natural gas</v>
      </c>
      <c r="D8067" t="s">
        <v>3239</v>
      </c>
      <c r="H8067" t="s">
        <v>3436</v>
      </c>
      <c r="I8067">
        <v>60</v>
      </c>
      <c r="J8067" t="s">
        <v>3446</v>
      </c>
      <c r="K8067">
        <v>2009</v>
      </c>
      <c r="L8067" t="s">
        <v>29</v>
      </c>
      <c r="M8067" t="s">
        <v>29</v>
      </c>
      <c r="N8067">
        <v>24.948637999999999</v>
      </c>
      <c r="O8067">
        <v>47.063561999999997</v>
      </c>
      <c r="P8067" t="s">
        <v>3580</v>
      </c>
      <c r="Q8067" s="3">
        <f>Table1[[#This Row],[Capacity (MW)]]*0.395*8760*10^-6</f>
        <v>0.20761200000000002</v>
      </c>
      <c r="R8067" s="3" cm="1">
        <f t="array" ref="R8067">AVERAGE(VLOOKUP(_xlfn.TEXTSPLIT(Table1[[#This Row],[Fuel (no space after comma)]], ","), FuelList_Final_EF!$A$2:$B$65, 2, FALSE))</f>
        <v>53.06</v>
      </c>
      <c r="S8067" s="3">
        <f>Table1[[#This Row],[Generation (TWh)]]*10^9*VLOOKUP(Table1[[#This Row],[Turbine/Engine Technology]],Technology_HR!$A$2:$B$11,2,FALSE)*10^-6</f>
        <v>2285808.1200000006</v>
      </c>
      <c r="T8067" s="5">
        <f>Table1[[#This Row],[Fuel Consumption (mmBtu)]]*Table1[[#This Row],[Emission Factor (kg CO2/ mmBtu)]]*10^3</f>
        <v>121284978847.20004</v>
      </c>
      <c r="U8067" s="3">
        <f>Table1[[#This Row],[Emissions (g CO2)]]/(Table1[[#This Row],[Generation (TWh)]]*10^9)</f>
        <v>584.19060000000013</v>
      </c>
    </row>
    <row r="8068" spans="1:21" x14ac:dyDescent="0.35">
      <c r="A8068" t="s">
        <v>2048</v>
      </c>
      <c r="B8068" t="s">
        <v>3239</v>
      </c>
      <c r="C8068" t="str">
        <f>SUBSTITUTE(Table1[[#This Row],[Fuel]],", ",",")</f>
        <v>fossil gas: natural gas</v>
      </c>
      <c r="D8068" t="s">
        <v>3239</v>
      </c>
      <c r="H8068" t="s">
        <v>3436</v>
      </c>
      <c r="I8068">
        <v>60</v>
      </c>
      <c r="J8068" t="s">
        <v>3446</v>
      </c>
      <c r="K8068">
        <v>2009</v>
      </c>
      <c r="L8068" t="s">
        <v>29</v>
      </c>
      <c r="M8068" t="s">
        <v>29</v>
      </c>
      <c r="N8068">
        <v>24.948637999999999</v>
      </c>
      <c r="O8068">
        <v>47.063561999999997</v>
      </c>
      <c r="P8068" t="s">
        <v>3580</v>
      </c>
      <c r="Q8068" s="3">
        <f>Table1[[#This Row],[Capacity (MW)]]*0.395*8760*10^-6</f>
        <v>0.20761200000000002</v>
      </c>
      <c r="R8068" s="3" cm="1">
        <f t="array" ref="R8068">AVERAGE(VLOOKUP(_xlfn.TEXTSPLIT(Table1[[#This Row],[Fuel (no space after comma)]], ","), FuelList_Final_EF!$A$2:$B$65, 2, FALSE))</f>
        <v>53.06</v>
      </c>
      <c r="S8068" s="3">
        <f>Table1[[#This Row],[Generation (TWh)]]*10^9*VLOOKUP(Table1[[#This Row],[Turbine/Engine Technology]],Technology_HR!$A$2:$B$11,2,FALSE)*10^-6</f>
        <v>2285808.1200000006</v>
      </c>
      <c r="T8068" s="5">
        <f>Table1[[#This Row],[Fuel Consumption (mmBtu)]]*Table1[[#This Row],[Emission Factor (kg CO2/ mmBtu)]]*10^3</f>
        <v>121284978847.20004</v>
      </c>
      <c r="U8068" s="3">
        <f>Table1[[#This Row],[Emissions (g CO2)]]/(Table1[[#This Row],[Generation (TWh)]]*10^9)</f>
        <v>584.19060000000013</v>
      </c>
    </row>
    <row r="8069" spans="1:21" x14ac:dyDescent="0.35">
      <c r="A8069" t="s">
        <v>2048</v>
      </c>
      <c r="B8069" t="s">
        <v>3239</v>
      </c>
      <c r="C8069" t="str">
        <f>SUBSTITUTE(Table1[[#This Row],[Fuel]],", ",",")</f>
        <v>fossil gas: natural gas</v>
      </c>
      <c r="D8069" t="s">
        <v>3239</v>
      </c>
      <c r="H8069" t="s">
        <v>3436</v>
      </c>
      <c r="I8069">
        <v>60</v>
      </c>
      <c r="J8069" t="s">
        <v>3446</v>
      </c>
      <c r="K8069">
        <v>2009</v>
      </c>
      <c r="L8069" t="s">
        <v>29</v>
      </c>
      <c r="M8069" t="s">
        <v>29</v>
      </c>
      <c r="N8069">
        <v>24.948637999999999</v>
      </c>
      <c r="O8069">
        <v>47.063561999999997</v>
      </c>
      <c r="P8069" t="s">
        <v>3580</v>
      </c>
      <c r="Q8069" s="3">
        <f>Table1[[#This Row],[Capacity (MW)]]*0.395*8760*10^-6</f>
        <v>0.20761200000000002</v>
      </c>
      <c r="R8069" s="3" cm="1">
        <f t="array" ref="R8069">AVERAGE(VLOOKUP(_xlfn.TEXTSPLIT(Table1[[#This Row],[Fuel (no space after comma)]], ","), FuelList_Final_EF!$A$2:$B$65, 2, FALSE))</f>
        <v>53.06</v>
      </c>
      <c r="S8069" s="3">
        <f>Table1[[#This Row],[Generation (TWh)]]*10^9*VLOOKUP(Table1[[#This Row],[Turbine/Engine Technology]],Technology_HR!$A$2:$B$11,2,FALSE)*10^-6</f>
        <v>2285808.1200000006</v>
      </c>
      <c r="T8069" s="5">
        <f>Table1[[#This Row],[Fuel Consumption (mmBtu)]]*Table1[[#This Row],[Emission Factor (kg CO2/ mmBtu)]]*10^3</f>
        <v>121284978847.20004</v>
      </c>
      <c r="U8069" s="3">
        <f>Table1[[#This Row],[Emissions (g CO2)]]/(Table1[[#This Row],[Generation (TWh)]]*10^9)</f>
        <v>584.19060000000013</v>
      </c>
    </row>
    <row r="8070" spans="1:21" x14ac:dyDescent="0.35">
      <c r="A8070" t="s">
        <v>2048</v>
      </c>
      <c r="B8070" t="s">
        <v>3239</v>
      </c>
      <c r="C8070" t="str">
        <f>SUBSTITUTE(Table1[[#This Row],[Fuel]],", ",",")</f>
        <v>fossil gas: natural gas</v>
      </c>
      <c r="D8070" t="s">
        <v>3239</v>
      </c>
      <c r="H8070" t="s">
        <v>3436</v>
      </c>
      <c r="I8070">
        <v>60</v>
      </c>
      <c r="J8070" t="s">
        <v>3446</v>
      </c>
      <c r="K8070">
        <v>2009</v>
      </c>
      <c r="L8070" t="s">
        <v>29</v>
      </c>
      <c r="M8070" t="s">
        <v>29</v>
      </c>
      <c r="N8070">
        <v>24.948637999999999</v>
      </c>
      <c r="O8070">
        <v>47.063561999999997</v>
      </c>
      <c r="P8070" t="s">
        <v>3580</v>
      </c>
      <c r="Q8070" s="3">
        <f>Table1[[#This Row],[Capacity (MW)]]*0.395*8760*10^-6</f>
        <v>0.20761200000000002</v>
      </c>
      <c r="R8070" s="3" cm="1">
        <f t="array" ref="R8070">AVERAGE(VLOOKUP(_xlfn.TEXTSPLIT(Table1[[#This Row],[Fuel (no space after comma)]], ","), FuelList_Final_EF!$A$2:$B$65, 2, FALSE))</f>
        <v>53.06</v>
      </c>
      <c r="S8070" s="3">
        <f>Table1[[#This Row],[Generation (TWh)]]*10^9*VLOOKUP(Table1[[#This Row],[Turbine/Engine Technology]],Technology_HR!$A$2:$B$11,2,FALSE)*10^-6</f>
        <v>2285808.1200000006</v>
      </c>
      <c r="T8070" s="5">
        <f>Table1[[#This Row],[Fuel Consumption (mmBtu)]]*Table1[[#This Row],[Emission Factor (kg CO2/ mmBtu)]]*10^3</f>
        <v>121284978847.20004</v>
      </c>
      <c r="U8070" s="3">
        <f>Table1[[#This Row],[Emissions (g CO2)]]/(Table1[[#This Row],[Generation (TWh)]]*10^9)</f>
        <v>584.19060000000013</v>
      </c>
    </row>
    <row r="8071" spans="1:21" x14ac:dyDescent="0.35">
      <c r="A8071" t="s">
        <v>2048</v>
      </c>
      <c r="B8071" t="s">
        <v>3239</v>
      </c>
      <c r="C8071" t="str">
        <f>SUBSTITUTE(Table1[[#This Row],[Fuel]],", ",",")</f>
        <v>fossil gas: natural gas</v>
      </c>
      <c r="D8071" t="s">
        <v>3239</v>
      </c>
      <c r="H8071" t="s">
        <v>3436</v>
      </c>
      <c r="I8071">
        <v>60</v>
      </c>
      <c r="J8071" t="s">
        <v>3446</v>
      </c>
      <c r="K8071">
        <v>2009</v>
      </c>
      <c r="L8071" t="s">
        <v>29</v>
      </c>
      <c r="M8071" t="s">
        <v>29</v>
      </c>
      <c r="N8071">
        <v>24.948637999999999</v>
      </c>
      <c r="O8071">
        <v>47.063561999999997</v>
      </c>
      <c r="P8071" t="s">
        <v>3580</v>
      </c>
      <c r="Q8071" s="3">
        <f>Table1[[#This Row],[Capacity (MW)]]*0.395*8760*10^-6</f>
        <v>0.20761200000000002</v>
      </c>
      <c r="R8071" s="3" cm="1">
        <f t="array" ref="R8071">AVERAGE(VLOOKUP(_xlfn.TEXTSPLIT(Table1[[#This Row],[Fuel (no space after comma)]], ","), FuelList_Final_EF!$A$2:$B$65, 2, FALSE))</f>
        <v>53.06</v>
      </c>
      <c r="S8071" s="3">
        <f>Table1[[#This Row],[Generation (TWh)]]*10^9*VLOOKUP(Table1[[#This Row],[Turbine/Engine Technology]],Technology_HR!$A$2:$B$11,2,FALSE)*10^-6</f>
        <v>2285808.1200000006</v>
      </c>
      <c r="T8071" s="5">
        <f>Table1[[#This Row],[Fuel Consumption (mmBtu)]]*Table1[[#This Row],[Emission Factor (kg CO2/ mmBtu)]]*10^3</f>
        <v>121284978847.20004</v>
      </c>
      <c r="U8071" s="3">
        <f>Table1[[#This Row],[Emissions (g CO2)]]/(Table1[[#This Row],[Generation (TWh)]]*10^9)</f>
        <v>584.19060000000013</v>
      </c>
    </row>
    <row r="8072" spans="1:21" x14ac:dyDescent="0.35">
      <c r="A8072" t="s">
        <v>2048</v>
      </c>
      <c r="B8072" t="s">
        <v>3239</v>
      </c>
      <c r="C8072" t="str">
        <f>SUBSTITUTE(Table1[[#This Row],[Fuel]],", ",",")</f>
        <v>fossil gas: natural gas</v>
      </c>
      <c r="D8072" t="s">
        <v>3239</v>
      </c>
      <c r="H8072" t="s">
        <v>3436</v>
      </c>
      <c r="I8072">
        <v>60</v>
      </c>
      <c r="J8072" t="s">
        <v>3446</v>
      </c>
      <c r="K8072">
        <v>2009</v>
      </c>
      <c r="L8072" t="s">
        <v>29</v>
      </c>
      <c r="M8072" t="s">
        <v>29</v>
      </c>
      <c r="N8072">
        <v>24.948637999999999</v>
      </c>
      <c r="O8072">
        <v>47.063561999999997</v>
      </c>
      <c r="P8072" t="s">
        <v>3580</v>
      </c>
      <c r="Q8072" s="3">
        <f>Table1[[#This Row],[Capacity (MW)]]*0.395*8760*10^-6</f>
        <v>0.20761200000000002</v>
      </c>
      <c r="R8072" s="3" cm="1">
        <f t="array" ref="R8072">AVERAGE(VLOOKUP(_xlfn.TEXTSPLIT(Table1[[#This Row],[Fuel (no space after comma)]], ","), FuelList_Final_EF!$A$2:$B$65, 2, FALSE))</f>
        <v>53.06</v>
      </c>
      <c r="S8072" s="3">
        <f>Table1[[#This Row],[Generation (TWh)]]*10^9*VLOOKUP(Table1[[#This Row],[Turbine/Engine Technology]],Technology_HR!$A$2:$B$11,2,FALSE)*10^-6</f>
        <v>2285808.1200000006</v>
      </c>
      <c r="T8072" s="5">
        <f>Table1[[#This Row],[Fuel Consumption (mmBtu)]]*Table1[[#This Row],[Emission Factor (kg CO2/ mmBtu)]]*10^3</f>
        <v>121284978847.20004</v>
      </c>
      <c r="U8072" s="3">
        <f>Table1[[#This Row],[Emissions (g CO2)]]/(Table1[[#This Row],[Generation (TWh)]]*10^9)</f>
        <v>584.19060000000013</v>
      </c>
    </row>
    <row r="8073" spans="1:21" x14ac:dyDescent="0.35">
      <c r="A8073" t="s">
        <v>2048</v>
      </c>
      <c r="B8073" t="s">
        <v>3239</v>
      </c>
      <c r="C8073" t="str">
        <f>SUBSTITUTE(Table1[[#This Row],[Fuel]],", ",",")</f>
        <v>fossil gas: natural gas</v>
      </c>
      <c r="D8073" t="s">
        <v>3239</v>
      </c>
      <c r="H8073" t="s">
        <v>3436</v>
      </c>
      <c r="I8073">
        <v>60</v>
      </c>
      <c r="J8073" t="s">
        <v>3446</v>
      </c>
      <c r="K8073">
        <v>2009</v>
      </c>
      <c r="L8073" t="s">
        <v>29</v>
      </c>
      <c r="M8073" t="s">
        <v>29</v>
      </c>
      <c r="N8073">
        <v>24.948637999999999</v>
      </c>
      <c r="O8073">
        <v>47.063561999999997</v>
      </c>
      <c r="P8073" t="s">
        <v>3580</v>
      </c>
      <c r="Q8073" s="3">
        <f>Table1[[#This Row],[Capacity (MW)]]*0.395*8760*10^-6</f>
        <v>0.20761200000000002</v>
      </c>
      <c r="R8073" s="3" cm="1">
        <f t="array" ref="R8073">AVERAGE(VLOOKUP(_xlfn.TEXTSPLIT(Table1[[#This Row],[Fuel (no space after comma)]], ","), FuelList_Final_EF!$A$2:$B$65, 2, FALSE))</f>
        <v>53.06</v>
      </c>
      <c r="S8073" s="3">
        <f>Table1[[#This Row],[Generation (TWh)]]*10^9*VLOOKUP(Table1[[#This Row],[Turbine/Engine Technology]],Technology_HR!$A$2:$B$11,2,FALSE)*10^-6</f>
        <v>2285808.1200000006</v>
      </c>
      <c r="T8073" s="5">
        <f>Table1[[#This Row],[Fuel Consumption (mmBtu)]]*Table1[[#This Row],[Emission Factor (kg CO2/ mmBtu)]]*10^3</f>
        <v>121284978847.20004</v>
      </c>
      <c r="U8073" s="3">
        <f>Table1[[#This Row],[Emissions (g CO2)]]/(Table1[[#This Row],[Generation (TWh)]]*10^9)</f>
        <v>584.19060000000013</v>
      </c>
    </row>
    <row r="8074" spans="1:21" x14ac:dyDescent="0.35">
      <c r="A8074" t="s">
        <v>2048</v>
      </c>
      <c r="B8074" t="s">
        <v>3239</v>
      </c>
      <c r="C8074" t="str">
        <f>SUBSTITUTE(Table1[[#This Row],[Fuel]],", ",",")</f>
        <v>fossil gas: natural gas</v>
      </c>
      <c r="D8074" t="s">
        <v>3239</v>
      </c>
      <c r="H8074" t="s">
        <v>3436</v>
      </c>
      <c r="I8074">
        <v>60</v>
      </c>
      <c r="J8074" t="s">
        <v>3446</v>
      </c>
      <c r="K8074">
        <v>2009</v>
      </c>
      <c r="L8074" t="s">
        <v>29</v>
      </c>
      <c r="M8074" t="s">
        <v>29</v>
      </c>
      <c r="N8074">
        <v>24.948637999999999</v>
      </c>
      <c r="O8074">
        <v>47.063561999999997</v>
      </c>
      <c r="P8074" t="s">
        <v>3580</v>
      </c>
      <c r="Q8074" s="3">
        <f>Table1[[#This Row],[Capacity (MW)]]*0.395*8760*10^-6</f>
        <v>0.20761200000000002</v>
      </c>
      <c r="R8074" s="3" cm="1">
        <f t="array" ref="R8074">AVERAGE(VLOOKUP(_xlfn.TEXTSPLIT(Table1[[#This Row],[Fuel (no space after comma)]], ","), FuelList_Final_EF!$A$2:$B$65, 2, FALSE))</f>
        <v>53.06</v>
      </c>
      <c r="S8074" s="3">
        <f>Table1[[#This Row],[Generation (TWh)]]*10^9*VLOOKUP(Table1[[#This Row],[Turbine/Engine Technology]],Technology_HR!$A$2:$B$11,2,FALSE)*10^-6</f>
        <v>2285808.1200000006</v>
      </c>
      <c r="T8074" s="5">
        <f>Table1[[#This Row],[Fuel Consumption (mmBtu)]]*Table1[[#This Row],[Emission Factor (kg CO2/ mmBtu)]]*10^3</f>
        <v>121284978847.20004</v>
      </c>
      <c r="U8074" s="3">
        <f>Table1[[#This Row],[Emissions (g CO2)]]/(Table1[[#This Row],[Generation (TWh)]]*10^9)</f>
        <v>584.19060000000013</v>
      </c>
    </row>
    <row r="8075" spans="1:21" x14ac:dyDescent="0.35">
      <c r="A8075" t="s">
        <v>2063</v>
      </c>
      <c r="B8075" t="s">
        <v>3241</v>
      </c>
      <c r="C8075" t="str">
        <f>SUBSTITUTE(Table1[[#This Row],[Fuel]],", ",",")</f>
        <v>fossil liquids: heavy fuel oil</v>
      </c>
      <c r="D8075" t="s">
        <v>3241</v>
      </c>
      <c r="H8075" t="s">
        <v>3437</v>
      </c>
      <c r="I8075">
        <v>97.2</v>
      </c>
      <c r="J8075" t="s">
        <v>3446</v>
      </c>
      <c r="K8075">
        <v>2005</v>
      </c>
      <c r="L8075" t="s">
        <v>29</v>
      </c>
      <c r="M8075" t="s">
        <v>29</v>
      </c>
      <c r="N8075">
        <v>24.31129</v>
      </c>
      <c r="O8075">
        <v>46.296210000000002</v>
      </c>
      <c r="P8075" t="s">
        <v>3580</v>
      </c>
      <c r="Q8075" s="3">
        <f>Table1[[#This Row],[Capacity (MW)]]*0.395*8760*10^-6</f>
        <v>0.33633144000000004</v>
      </c>
      <c r="R8075" s="3" cm="1">
        <f t="array" ref="R8075">AVERAGE(VLOOKUP(_xlfn.TEXTSPLIT(Table1[[#This Row],[Fuel (no space after comma)]], ","), FuelList_Final_EF!$A$2:$B$65, 2, FALSE))</f>
        <v>81.602530311017389</v>
      </c>
      <c r="S8075" s="3">
        <f>Table1[[#This Row],[Generation (TWh)]]*10^9*VLOOKUP(Table1[[#This Row],[Turbine/Engine Technology]],Technology_HR!$A$2:$B$11,2,FALSE)*10^-6</f>
        <v>2993349.8160000006</v>
      </c>
      <c r="T8075" s="5">
        <f>Table1[[#This Row],[Fuel Consumption (mmBtu)]]*Table1[[#This Row],[Emission Factor (kg CO2/ mmBtu)]]*10^3</f>
        <v>244264919091.61835</v>
      </c>
      <c r="U8075" s="3">
        <f>Table1[[#This Row],[Emissions (g CO2)]]/(Table1[[#This Row],[Generation (TWh)]]*10^9)</f>
        <v>726.26251976805474</v>
      </c>
    </row>
    <row r="8076" spans="1:21" x14ac:dyDescent="0.35">
      <c r="A8076" t="s">
        <v>2048</v>
      </c>
      <c r="B8076" t="s">
        <v>3239</v>
      </c>
      <c r="C8076" t="str">
        <f>SUBSTITUTE(Table1[[#This Row],[Fuel]],", ",",")</f>
        <v>fossil gas: natural gas</v>
      </c>
      <c r="D8076" t="s">
        <v>3239</v>
      </c>
      <c r="H8076" t="s">
        <v>3438</v>
      </c>
      <c r="I8076">
        <v>900</v>
      </c>
      <c r="J8076" t="s">
        <v>3446</v>
      </c>
      <c r="K8076">
        <v>2020</v>
      </c>
      <c r="L8076" t="s">
        <v>29</v>
      </c>
      <c r="M8076" t="s">
        <v>29</v>
      </c>
      <c r="N8076">
        <v>24.785024</v>
      </c>
      <c r="O8076">
        <v>45.621535000000002</v>
      </c>
      <c r="P8076" t="s">
        <v>3580</v>
      </c>
      <c r="Q8076" s="3">
        <f>Table1[[#This Row],[Capacity (MW)]]*0.395*8760*10^-6</f>
        <v>3.1141799999999997</v>
      </c>
      <c r="R8076" s="3" cm="1">
        <f t="array" ref="R8076">AVERAGE(VLOOKUP(_xlfn.TEXTSPLIT(Table1[[#This Row],[Fuel (no space after comma)]], ","), FuelList_Final_EF!$A$2:$B$65, 2, FALSE))</f>
        <v>53.06</v>
      </c>
      <c r="S8076" s="3">
        <f>Table1[[#This Row],[Generation (TWh)]]*10^9*VLOOKUP(Table1[[#This Row],[Turbine/Engine Technology]],Technology_HR!$A$2:$B$11,2,FALSE)*10^-6</f>
        <v>23508944.819999997</v>
      </c>
      <c r="T8076" s="5">
        <f>Table1[[#This Row],[Fuel Consumption (mmBtu)]]*Table1[[#This Row],[Emission Factor (kg CO2/ mmBtu)]]*10^3</f>
        <v>1247384612149.2</v>
      </c>
      <c r="U8076" s="3">
        <f>Table1[[#This Row],[Emissions (g CO2)]]/(Table1[[#This Row],[Generation (TWh)]]*10^9)</f>
        <v>400.54994000000005</v>
      </c>
    </row>
    <row r="8077" spans="1:21" x14ac:dyDescent="0.35">
      <c r="A8077" t="s">
        <v>2048</v>
      </c>
      <c r="B8077" t="s">
        <v>3239</v>
      </c>
      <c r="C8077" t="str">
        <f>SUBSTITUTE(Table1[[#This Row],[Fuel]],", ",",")</f>
        <v>fossil gas: natural gas</v>
      </c>
      <c r="D8077" t="s">
        <v>3239</v>
      </c>
      <c r="H8077" t="s">
        <v>3438</v>
      </c>
      <c r="I8077">
        <v>900</v>
      </c>
      <c r="J8077" t="s">
        <v>3446</v>
      </c>
      <c r="K8077">
        <v>2020</v>
      </c>
      <c r="L8077" t="s">
        <v>29</v>
      </c>
      <c r="M8077" t="s">
        <v>29</v>
      </c>
      <c r="N8077">
        <v>24.785024</v>
      </c>
      <c r="O8077">
        <v>45.621535000000002</v>
      </c>
      <c r="P8077" t="s">
        <v>3580</v>
      </c>
      <c r="Q8077" s="3">
        <f>Table1[[#This Row],[Capacity (MW)]]*0.395*8760*10^-6</f>
        <v>3.1141799999999997</v>
      </c>
      <c r="R8077" s="3" cm="1">
        <f t="array" ref="R8077">AVERAGE(VLOOKUP(_xlfn.TEXTSPLIT(Table1[[#This Row],[Fuel (no space after comma)]], ","), FuelList_Final_EF!$A$2:$B$65, 2, FALSE))</f>
        <v>53.06</v>
      </c>
      <c r="S8077" s="3">
        <f>Table1[[#This Row],[Generation (TWh)]]*10^9*VLOOKUP(Table1[[#This Row],[Turbine/Engine Technology]],Technology_HR!$A$2:$B$11,2,FALSE)*10^-6</f>
        <v>23508944.819999997</v>
      </c>
      <c r="T8077" s="5">
        <f>Table1[[#This Row],[Fuel Consumption (mmBtu)]]*Table1[[#This Row],[Emission Factor (kg CO2/ mmBtu)]]*10^3</f>
        <v>1247384612149.2</v>
      </c>
      <c r="U8077" s="3">
        <f>Table1[[#This Row],[Emissions (g CO2)]]/(Table1[[#This Row],[Generation (TWh)]]*10^9)</f>
        <v>400.54994000000005</v>
      </c>
    </row>
    <row r="8078" spans="1:21" x14ac:dyDescent="0.35">
      <c r="A8078" t="s">
        <v>2048</v>
      </c>
      <c r="B8078" t="s">
        <v>3239</v>
      </c>
      <c r="C8078" t="str">
        <f>SUBSTITUTE(Table1[[#This Row],[Fuel]],", ",",")</f>
        <v>fossil gas: natural gas</v>
      </c>
      <c r="D8078" t="s">
        <v>3239</v>
      </c>
      <c r="H8078" t="s">
        <v>3438</v>
      </c>
      <c r="I8078">
        <v>990</v>
      </c>
      <c r="J8078" t="s">
        <v>3446</v>
      </c>
      <c r="K8078">
        <v>2019</v>
      </c>
      <c r="L8078" t="s">
        <v>29</v>
      </c>
      <c r="M8078" t="s">
        <v>29</v>
      </c>
      <c r="N8078">
        <v>24.612437</v>
      </c>
      <c r="O8078">
        <v>46.151786000000001</v>
      </c>
      <c r="P8078" t="s">
        <v>3580</v>
      </c>
      <c r="Q8078" s="3">
        <f>Table1[[#This Row],[Capacity (MW)]]*0.395*8760*10^-6</f>
        <v>3.4255979999999999</v>
      </c>
      <c r="R8078" s="3" cm="1">
        <f t="array" ref="R8078">AVERAGE(VLOOKUP(_xlfn.TEXTSPLIT(Table1[[#This Row],[Fuel (no space after comma)]], ","), FuelList_Final_EF!$A$2:$B$65, 2, FALSE))</f>
        <v>53.06</v>
      </c>
      <c r="S8078" s="3">
        <f>Table1[[#This Row],[Generation (TWh)]]*10^9*VLOOKUP(Table1[[#This Row],[Turbine/Engine Technology]],Technology_HR!$A$2:$B$11,2,FALSE)*10^-6</f>
        <v>25859839.301999997</v>
      </c>
      <c r="T8078" s="5">
        <f>Table1[[#This Row],[Fuel Consumption (mmBtu)]]*Table1[[#This Row],[Emission Factor (kg CO2/ mmBtu)]]*10^3</f>
        <v>1372123073364.1201</v>
      </c>
      <c r="U8078" s="3">
        <f>Table1[[#This Row],[Emissions (g CO2)]]/(Table1[[#This Row],[Generation (TWh)]]*10^9)</f>
        <v>400.54994000000005</v>
      </c>
    </row>
    <row r="8079" spans="1:21" x14ac:dyDescent="0.35">
      <c r="A8079" t="s">
        <v>2048</v>
      </c>
      <c r="B8079" t="s">
        <v>3239</v>
      </c>
      <c r="C8079" t="str">
        <f>SUBSTITUTE(Table1[[#This Row],[Fuel]],", ",",")</f>
        <v>fossil gas: natural gas</v>
      </c>
      <c r="D8079" t="s">
        <v>3239</v>
      </c>
      <c r="H8079" t="s">
        <v>3438</v>
      </c>
      <c r="I8079">
        <v>990</v>
      </c>
      <c r="J8079" t="s">
        <v>3446</v>
      </c>
      <c r="K8079">
        <v>2019</v>
      </c>
      <c r="L8079" t="s">
        <v>29</v>
      </c>
      <c r="M8079" t="s">
        <v>29</v>
      </c>
      <c r="N8079">
        <v>24.612437</v>
      </c>
      <c r="O8079">
        <v>46.151786000000001</v>
      </c>
      <c r="P8079" t="s">
        <v>3580</v>
      </c>
      <c r="Q8079" s="3">
        <f>Table1[[#This Row],[Capacity (MW)]]*0.395*8760*10^-6</f>
        <v>3.4255979999999999</v>
      </c>
      <c r="R8079" s="3" cm="1">
        <f t="array" ref="R8079">AVERAGE(VLOOKUP(_xlfn.TEXTSPLIT(Table1[[#This Row],[Fuel (no space after comma)]], ","), FuelList_Final_EF!$A$2:$B$65, 2, FALSE))</f>
        <v>53.06</v>
      </c>
      <c r="S8079" s="3">
        <f>Table1[[#This Row],[Generation (TWh)]]*10^9*VLOOKUP(Table1[[#This Row],[Turbine/Engine Technology]],Technology_HR!$A$2:$B$11,2,FALSE)*10^-6</f>
        <v>25859839.301999997</v>
      </c>
      <c r="T8079" s="5">
        <f>Table1[[#This Row],[Fuel Consumption (mmBtu)]]*Table1[[#This Row],[Emission Factor (kg CO2/ mmBtu)]]*10^3</f>
        <v>1372123073364.1201</v>
      </c>
      <c r="U8079" s="3">
        <f>Table1[[#This Row],[Emissions (g CO2)]]/(Table1[[#This Row],[Generation (TWh)]]*10^9)</f>
        <v>400.54994000000005</v>
      </c>
    </row>
    <row r="8080" spans="1:21" x14ac:dyDescent="0.35">
      <c r="A8080" t="s">
        <v>2064</v>
      </c>
      <c r="B8080" t="s">
        <v>3246</v>
      </c>
      <c r="C8080" t="str">
        <f>SUBSTITUTE(Table1[[#This Row],[Fuel]],", ",",")</f>
        <v>fossil gas: natural gas,fossil liquids: light fuel oil</v>
      </c>
      <c r="D8080" t="s">
        <v>3239</v>
      </c>
      <c r="E8080" t="s">
        <v>3282</v>
      </c>
      <c r="H8080" t="s">
        <v>3438</v>
      </c>
      <c r="I8080">
        <v>981</v>
      </c>
      <c r="J8080" t="s">
        <v>3446</v>
      </c>
      <c r="K8080">
        <v>2013</v>
      </c>
      <c r="L8080" t="s">
        <v>29</v>
      </c>
      <c r="M8080" t="s">
        <v>29</v>
      </c>
      <c r="N8080">
        <v>24.773394</v>
      </c>
      <c r="O8080">
        <v>46.656281</v>
      </c>
      <c r="P8080" t="s">
        <v>3580</v>
      </c>
      <c r="Q8080" s="3">
        <f>Table1[[#This Row],[Capacity (MW)]]*0.395*8760*10^-6</f>
        <v>3.3944562</v>
      </c>
      <c r="R8080" s="3" cm="1">
        <f t="array" ref="R8080">AVERAGE(VLOOKUP(_xlfn.TEXTSPLIT(Table1[[#This Row],[Fuel (no space after comma)]], ","), FuelList_Final_EF!$A$2:$B$65, 2, FALSE))</f>
        <v>65.59167633104903</v>
      </c>
      <c r="S8080" s="3">
        <f>Table1[[#This Row],[Generation (TWh)]]*10^9*VLOOKUP(Table1[[#This Row],[Turbine/Engine Technology]],Technology_HR!$A$2:$B$11,2,FALSE)*10^-6</f>
        <v>25624749.853799999</v>
      </c>
      <c r="T8080" s="5">
        <f>Table1[[#This Row],[Fuel Consumption (mmBtu)]]*Table1[[#This Row],[Emission Factor (kg CO2/ mmBtu)]]*10^3</f>
        <v>1680770298474.5454</v>
      </c>
      <c r="U8080" s="3">
        <f>Table1[[#This Row],[Emissions (g CO2)]]/(Table1[[#This Row],[Generation (TWh)]]*10^9)</f>
        <v>495.15156462308909</v>
      </c>
    </row>
    <row r="8081" spans="1:21" x14ac:dyDescent="0.35">
      <c r="A8081" t="s">
        <v>2064</v>
      </c>
      <c r="B8081" t="s">
        <v>3246</v>
      </c>
      <c r="C8081" t="str">
        <f>SUBSTITUTE(Table1[[#This Row],[Fuel]],", ",",")</f>
        <v>fossil gas: natural gas,fossil liquids: light fuel oil</v>
      </c>
      <c r="D8081" t="s">
        <v>3239</v>
      </c>
      <c r="E8081" t="s">
        <v>3282</v>
      </c>
      <c r="H8081" t="s">
        <v>3438</v>
      </c>
      <c r="I8081">
        <v>824</v>
      </c>
      <c r="J8081" t="s">
        <v>3446</v>
      </c>
      <c r="K8081">
        <v>1979</v>
      </c>
      <c r="L8081" t="s">
        <v>29</v>
      </c>
      <c r="M8081" t="s">
        <v>29</v>
      </c>
      <c r="N8081">
        <v>24.773394</v>
      </c>
      <c r="O8081">
        <v>46.656281</v>
      </c>
      <c r="P8081" t="s">
        <v>3580</v>
      </c>
      <c r="Q8081" s="3">
        <f>Table1[[#This Row],[Capacity (MW)]]*0.395*8760*10^-6</f>
        <v>2.8512048000000001</v>
      </c>
      <c r="R8081" s="3" cm="1">
        <f t="array" ref="R8081">AVERAGE(VLOOKUP(_xlfn.TEXTSPLIT(Table1[[#This Row],[Fuel (no space after comma)]], ","), FuelList_Final_EF!$A$2:$B$65, 2, FALSE))</f>
        <v>65.59167633104903</v>
      </c>
      <c r="S8081" s="3">
        <f>Table1[[#This Row],[Generation (TWh)]]*10^9*VLOOKUP(Table1[[#This Row],[Turbine/Engine Technology]],Technology_HR!$A$2:$B$11,2,FALSE)*10^-6</f>
        <v>21523745.0352</v>
      </c>
      <c r="T8081" s="5">
        <f>Table1[[#This Row],[Fuel Consumption (mmBtu)]]*Table1[[#This Row],[Emission Factor (kg CO2/ mmBtu)]]*10^3</f>
        <v>1411778517780.8618</v>
      </c>
      <c r="U8081" s="3">
        <f>Table1[[#This Row],[Emissions (g CO2)]]/(Table1[[#This Row],[Generation (TWh)]]*10^9)</f>
        <v>495.15156462308909</v>
      </c>
    </row>
    <row r="8082" spans="1:21" x14ac:dyDescent="0.35">
      <c r="A8082" t="s">
        <v>2049</v>
      </c>
      <c r="B8082" t="s">
        <v>3239</v>
      </c>
      <c r="C8082" t="str">
        <f>SUBSTITUTE(Table1[[#This Row],[Fuel]],", ",",")</f>
        <v>fossil gas: natural gas</v>
      </c>
      <c r="D8082" t="s">
        <v>3239</v>
      </c>
      <c r="H8082" t="s">
        <v>3438</v>
      </c>
      <c r="I8082">
        <v>1800</v>
      </c>
      <c r="J8082" t="s">
        <v>3447</v>
      </c>
      <c r="K8082">
        <v>2028</v>
      </c>
      <c r="L8082" t="s">
        <v>29</v>
      </c>
      <c r="M8082" t="s">
        <v>29</v>
      </c>
      <c r="N8082">
        <v>25.566669999999998</v>
      </c>
      <c r="O8082">
        <v>47.162550000000003</v>
      </c>
      <c r="P8082" t="s">
        <v>3580</v>
      </c>
      <c r="Q8082" s="3">
        <f>Table1[[#This Row],[Capacity (MW)]]*0.395*8760*10^-6</f>
        <v>6.2283599999999995</v>
      </c>
      <c r="R8082" s="3" cm="1">
        <f t="array" ref="R8082">AVERAGE(VLOOKUP(_xlfn.TEXTSPLIT(Table1[[#This Row],[Fuel (no space after comma)]], ","), FuelList_Final_EF!$A$2:$B$65, 2, FALSE))</f>
        <v>53.06</v>
      </c>
      <c r="S8082" s="3">
        <f>Table1[[#This Row],[Generation (TWh)]]*10^9*VLOOKUP(Table1[[#This Row],[Turbine/Engine Technology]],Technology_HR!$A$2:$B$11,2,FALSE)*10^-6</f>
        <v>47017889.639999993</v>
      </c>
      <c r="T8082" s="5">
        <f>Table1[[#This Row],[Fuel Consumption (mmBtu)]]*Table1[[#This Row],[Emission Factor (kg CO2/ mmBtu)]]*10^3</f>
        <v>2494769224298.3999</v>
      </c>
      <c r="U8082" s="3">
        <f>Table1[[#This Row],[Emissions (g CO2)]]/(Table1[[#This Row],[Generation (TWh)]]*10^9)</f>
        <v>400.54994000000005</v>
      </c>
    </row>
    <row r="8083" spans="1:21" x14ac:dyDescent="0.35">
      <c r="A8083" t="s">
        <v>2049</v>
      </c>
      <c r="B8083" t="s">
        <v>3239</v>
      </c>
      <c r="C8083" t="str">
        <f>SUBSTITUTE(Table1[[#This Row],[Fuel]],", ",",")</f>
        <v>fossil gas: natural gas</v>
      </c>
      <c r="D8083" t="s">
        <v>3239</v>
      </c>
      <c r="H8083" t="s">
        <v>3438</v>
      </c>
      <c r="I8083">
        <v>1800</v>
      </c>
      <c r="J8083" t="s">
        <v>3450</v>
      </c>
      <c r="K8083" t="s">
        <v>29</v>
      </c>
      <c r="L8083" t="s">
        <v>29</v>
      </c>
      <c r="M8083" t="s">
        <v>29</v>
      </c>
      <c r="N8083">
        <v>25.566669999999998</v>
      </c>
      <c r="O8083">
        <v>47.162550000000003</v>
      </c>
      <c r="P8083" t="s">
        <v>3580</v>
      </c>
      <c r="Q8083" s="3">
        <f>Table1[[#This Row],[Capacity (MW)]]*0.395*8760*10^-6</f>
        <v>6.2283599999999995</v>
      </c>
      <c r="R8083" s="3" cm="1">
        <f t="array" ref="R8083">AVERAGE(VLOOKUP(_xlfn.TEXTSPLIT(Table1[[#This Row],[Fuel (no space after comma)]], ","), FuelList_Final_EF!$A$2:$B$65, 2, FALSE))</f>
        <v>53.06</v>
      </c>
      <c r="S8083" s="3">
        <f>Table1[[#This Row],[Generation (TWh)]]*10^9*VLOOKUP(Table1[[#This Row],[Turbine/Engine Technology]],Technology_HR!$A$2:$B$11,2,FALSE)*10^-6</f>
        <v>47017889.639999993</v>
      </c>
      <c r="T8083" s="5">
        <f>Table1[[#This Row],[Fuel Consumption (mmBtu)]]*Table1[[#This Row],[Emission Factor (kg CO2/ mmBtu)]]*10^3</f>
        <v>2494769224298.3999</v>
      </c>
      <c r="U8083" s="3">
        <f>Table1[[#This Row],[Emissions (g CO2)]]/(Table1[[#This Row],[Generation (TWh)]]*10^9)</f>
        <v>400.54994000000005</v>
      </c>
    </row>
    <row r="8084" spans="1:21" x14ac:dyDescent="0.35">
      <c r="A8084" t="s">
        <v>2048</v>
      </c>
      <c r="B8084" t="s">
        <v>3239</v>
      </c>
      <c r="C8084" t="str">
        <f>SUBSTITUTE(Table1[[#This Row],[Fuel]],", ",",")</f>
        <v>fossil gas: natural gas</v>
      </c>
      <c r="D8084" t="s">
        <v>3239</v>
      </c>
      <c r="H8084" t="s">
        <v>3436</v>
      </c>
      <c r="I8084">
        <v>64</v>
      </c>
      <c r="J8084" t="s">
        <v>3446</v>
      </c>
      <c r="K8084">
        <v>2014</v>
      </c>
      <c r="L8084" t="s">
        <v>29</v>
      </c>
      <c r="M8084" t="s">
        <v>29</v>
      </c>
      <c r="N8084">
        <v>17.479299999999999</v>
      </c>
      <c r="O8084">
        <v>47.108849999999997</v>
      </c>
      <c r="P8084" t="s">
        <v>3580</v>
      </c>
      <c r="Q8084" s="3">
        <f>Table1[[#This Row],[Capacity (MW)]]*0.395*8760*10^-6</f>
        <v>0.22145280000000001</v>
      </c>
      <c r="R8084" s="3" cm="1">
        <f t="array" ref="R8084">AVERAGE(VLOOKUP(_xlfn.TEXTSPLIT(Table1[[#This Row],[Fuel (no space after comma)]], ","), FuelList_Final_EF!$A$2:$B$65, 2, FALSE))</f>
        <v>53.06</v>
      </c>
      <c r="S8084" s="3">
        <f>Table1[[#This Row],[Generation (TWh)]]*10^9*VLOOKUP(Table1[[#This Row],[Turbine/Engine Technology]],Technology_HR!$A$2:$B$11,2,FALSE)*10^-6</f>
        <v>2438195.3279999997</v>
      </c>
      <c r="T8084" s="5">
        <f>Table1[[#This Row],[Fuel Consumption (mmBtu)]]*Table1[[#This Row],[Emission Factor (kg CO2/ mmBtu)]]*10^3</f>
        <v>129370644103.67998</v>
      </c>
      <c r="U8084" s="3">
        <f>Table1[[#This Row],[Emissions (g CO2)]]/(Table1[[#This Row],[Generation (TWh)]]*10^9)</f>
        <v>584.1905999999999</v>
      </c>
    </row>
    <row r="8085" spans="1:21" x14ac:dyDescent="0.35">
      <c r="A8085" t="s">
        <v>2048</v>
      </c>
      <c r="B8085" t="s">
        <v>3239</v>
      </c>
      <c r="C8085" t="str">
        <f>SUBSTITUTE(Table1[[#This Row],[Fuel]],", ",",")</f>
        <v>fossil gas: natural gas</v>
      </c>
      <c r="D8085" t="s">
        <v>3239</v>
      </c>
      <c r="H8085" t="s">
        <v>3436</v>
      </c>
      <c r="I8085">
        <v>64</v>
      </c>
      <c r="J8085" t="s">
        <v>3446</v>
      </c>
      <c r="K8085">
        <v>2014</v>
      </c>
      <c r="L8085" t="s">
        <v>29</v>
      </c>
      <c r="M8085" t="s">
        <v>29</v>
      </c>
      <c r="N8085">
        <v>17.479299999999999</v>
      </c>
      <c r="O8085">
        <v>47.108849999999997</v>
      </c>
      <c r="P8085" t="s">
        <v>3580</v>
      </c>
      <c r="Q8085" s="3">
        <f>Table1[[#This Row],[Capacity (MW)]]*0.395*8760*10^-6</f>
        <v>0.22145280000000001</v>
      </c>
      <c r="R8085" s="3" cm="1">
        <f t="array" ref="R8085">AVERAGE(VLOOKUP(_xlfn.TEXTSPLIT(Table1[[#This Row],[Fuel (no space after comma)]], ","), FuelList_Final_EF!$A$2:$B$65, 2, FALSE))</f>
        <v>53.06</v>
      </c>
      <c r="S8085" s="3">
        <f>Table1[[#This Row],[Generation (TWh)]]*10^9*VLOOKUP(Table1[[#This Row],[Turbine/Engine Technology]],Technology_HR!$A$2:$B$11,2,FALSE)*10^-6</f>
        <v>2438195.3279999997</v>
      </c>
      <c r="T8085" s="5">
        <f>Table1[[#This Row],[Fuel Consumption (mmBtu)]]*Table1[[#This Row],[Emission Factor (kg CO2/ mmBtu)]]*10^3</f>
        <v>129370644103.67998</v>
      </c>
      <c r="U8085" s="3">
        <f>Table1[[#This Row],[Emissions (g CO2)]]/(Table1[[#This Row],[Generation (TWh)]]*10^9)</f>
        <v>584.1905999999999</v>
      </c>
    </row>
    <row r="8086" spans="1:21" x14ac:dyDescent="0.35">
      <c r="A8086" t="s">
        <v>2052</v>
      </c>
      <c r="B8086" t="s">
        <v>3239</v>
      </c>
      <c r="C8086" t="str">
        <f>SUBSTITUTE(Table1[[#This Row],[Fuel]],", ",",")</f>
        <v>fossil gas: natural gas</v>
      </c>
      <c r="D8086" t="s">
        <v>3239</v>
      </c>
      <c r="H8086" t="s">
        <v>3438</v>
      </c>
      <c r="I8086">
        <v>750</v>
      </c>
      <c r="J8086" t="s">
        <v>3446</v>
      </c>
      <c r="K8086">
        <v>2018</v>
      </c>
      <c r="L8086" t="s">
        <v>29</v>
      </c>
      <c r="M8086" t="s">
        <v>29</v>
      </c>
      <c r="N8086">
        <v>22.606161</v>
      </c>
      <c r="O8086">
        <v>54.071083000000002</v>
      </c>
      <c r="P8086" t="s">
        <v>3580</v>
      </c>
      <c r="Q8086" s="3">
        <f>Table1[[#This Row],[Capacity (MW)]]*0.395*8760*10^-6</f>
        <v>2.5951499999999998</v>
      </c>
      <c r="R8086" s="3" cm="1">
        <f t="array" ref="R8086">AVERAGE(VLOOKUP(_xlfn.TEXTSPLIT(Table1[[#This Row],[Fuel (no space after comma)]], ","), FuelList_Final_EF!$A$2:$B$65, 2, FALSE))</f>
        <v>53.06</v>
      </c>
      <c r="S8086" s="3">
        <f>Table1[[#This Row],[Generation (TWh)]]*10^9*VLOOKUP(Table1[[#This Row],[Turbine/Engine Technology]],Technology_HR!$A$2:$B$11,2,FALSE)*10^-6</f>
        <v>19590787.349999998</v>
      </c>
      <c r="T8086" s="5">
        <f>Table1[[#This Row],[Fuel Consumption (mmBtu)]]*Table1[[#This Row],[Emission Factor (kg CO2/ mmBtu)]]*10^3</f>
        <v>1039487176790.9999</v>
      </c>
      <c r="U8086" s="3">
        <f>Table1[[#This Row],[Emissions (g CO2)]]/(Table1[[#This Row],[Generation (TWh)]]*10^9)</f>
        <v>400.54993999999994</v>
      </c>
    </row>
    <row r="8087" spans="1:21" x14ac:dyDescent="0.35">
      <c r="A8087" t="s">
        <v>2052</v>
      </c>
      <c r="B8087" t="s">
        <v>3239</v>
      </c>
      <c r="C8087" t="str">
        <f>SUBSTITUTE(Table1[[#This Row],[Fuel]],", ",",")</f>
        <v>fossil gas: natural gas</v>
      </c>
      <c r="D8087" t="s">
        <v>3239</v>
      </c>
      <c r="H8087" t="s">
        <v>3438</v>
      </c>
      <c r="I8087">
        <v>750</v>
      </c>
      <c r="J8087" t="s">
        <v>3446</v>
      </c>
      <c r="K8087">
        <v>2018</v>
      </c>
      <c r="L8087" t="s">
        <v>29</v>
      </c>
      <c r="M8087" t="s">
        <v>29</v>
      </c>
      <c r="N8087">
        <v>22.606161</v>
      </c>
      <c r="O8087">
        <v>54.071083000000002</v>
      </c>
      <c r="P8087" t="s">
        <v>3580</v>
      </c>
      <c r="Q8087" s="3">
        <f>Table1[[#This Row],[Capacity (MW)]]*0.395*8760*10^-6</f>
        <v>2.5951499999999998</v>
      </c>
      <c r="R8087" s="3" cm="1">
        <f t="array" ref="R8087">AVERAGE(VLOOKUP(_xlfn.TEXTSPLIT(Table1[[#This Row],[Fuel (no space after comma)]], ","), FuelList_Final_EF!$A$2:$B$65, 2, FALSE))</f>
        <v>53.06</v>
      </c>
      <c r="S8087" s="3">
        <f>Table1[[#This Row],[Generation (TWh)]]*10^9*VLOOKUP(Table1[[#This Row],[Turbine/Engine Technology]],Technology_HR!$A$2:$B$11,2,FALSE)*10^-6</f>
        <v>19590787.349999998</v>
      </c>
      <c r="T8087" s="5">
        <f>Table1[[#This Row],[Fuel Consumption (mmBtu)]]*Table1[[#This Row],[Emission Factor (kg CO2/ mmBtu)]]*10^3</f>
        <v>1039487176790.9999</v>
      </c>
      <c r="U8087" s="3">
        <f>Table1[[#This Row],[Emissions (g CO2)]]/(Table1[[#This Row],[Generation (TWh)]]*10^9)</f>
        <v>400.54993999999994</v>
      </c>
    </row>
    <row r="8088" spans="1:21" x14ac:dyDescent="0.35">
      <c r="A8088" t="s">
        <v>188</v>
      </c>
      <c r="B8088" t="s">
        <v>3239</v>
      </c>
      <c r="C8088" t="str">
        <f>SUBSTITUTE(Table1[[#This Row],[Fuel]],", ",",")</f>
        <v>fossil gas: natural gas</v>
      </c>
      <c r="D8088" t="s">
        <v>3239</v>
      </c>
      <c r="H8088" t="s">
        <v>3436</v>
      </c>
      <c r="I8088">
        <v>155</v>
      </c>
      <c r="J8088" t="s">
        <v>3446</v>
      </c>
      <c r="K8088">
        <v>2006</v>
      </c>
      <c r="L8088" t="s">
        <v>29</v>
      </c>
      <c r="M8088" t="s">
        <v>29</v>
      </c>
      <c r="N8088">
        <v>25.651561000000001</v>
      </c>
      <c r="O8088">
        <v>49.385488000000002</v>
      </c>
      <c r="P8088" t="s">
        <v>3580</v>
      </c>
      <c r="Q8088" s="3">
        <f>Table1[[#This Row],[Capacity (MW)]]*0.395*8760*10^-6</f>
        <v>0.536331</v>
      </c>
      <c r="R8088" s="3" cm="1">
        <f t="array" ref="R8088">AVERAGE(VLOOKUP(_xlfn.TEXTSPLIT(Table1[[#This Row],[Fuel (no space after comma)]], ","), FuelList_Final_EF!$A$2:$B$65, 2, FALSE))</f>
        <v>53.06</v>
      </c>
      <c r="S8088" s="3">
        <f>Table1[[#This Row],[Generation (TWh)]]*10^9*VLOOKUP(Table1[[#This Row],[Turbine/Engine Technology]],Technology_HR!$A$2:$B$11,2,FALSE)*10^-6</f>
        <v>5905004.3099999996</v>
      </c>
      <c r="T8088" s="5">
        <f>Table1[[#This Row],[Fuel Consumption (mmBtu)]]*Table1[[#This Row],[Emission Factor (kg CO2/ mmBtu)]]*10^3</f>
        <v>313319528688.59998</v>
      </c>
      <c r="U8088" s="3">
        <f>Table1[[#This Row],[Emissions (g CO2)]]/(Table1[[#This Row],[Generation (TWh)]]*10^9)</f>
        <v>584.1905999999999</v>
      </c>
    </row>
    <row r="8089" spans="1:21" x14ac:dyDescent="0.35">
      <c r="A8089" t="s">
        <v>188</v>
      </c>
      <c r="B8089" t="s">
        <v>3239</v>
      </c>
      <c r="C8089" t="str">
        <f>SUBSTITUTE(Table1[[#This Row],[Fuel]],", ",",")</f>
        <v>fossil gas: natural gas</v>
      </c>
      <c r="D8089" t="s">
        <v>3239</v>
      </c>
      <c r="H8089" t="s">
        <v>3436</v>
      </c>
      <c r="I8089">
        <v>155</v>
      </c>
      <c r="J8089" t="s">
        <v>3446</v>
      </c>
      <c r="K8089">
        <v>2006</v>
      </c>
      <c r="L8089" t="s">
        <v>29</v>
      </c>
      <c r="M8089" t="s">
        <v>29</v>
      </c>
      <c r="N8089">
        <v>25.651561000000001</v>
      </c>
      <c r="O8089">
        <v>49.385488000000002</v>
      </c>
      <c r="P8089" t="s">
        <v>3580</v>
      </c>
      <c r="Q8089" s="3">
        <f>Table1[[#This Row],[Capacity (MW)]]*0.395*8760*10^-6</f>
        <v>0.536331</v>
      </c>
      <c r="R8089" s="3" cm="1">
        <f t="array" ref="R8089">AVERAGE(VLOOKUP(_xlfn.TEXTSPLIT(Table1[[#This Row],[Fuel (no space after comma)]], ","), FuelList_Final_EF!$A$2:$B$65, 2, FALSE))</f>
        <v>53.06</v>
      </c>
      <c r="S8089" s="3">
        <f>Table1[[#This Row],[Generation (TWh)]]*10^9*VLOOKUP(Table1[[#This Row],[Turbine/Engine Technology]],Technology_HR!$A$2:$B$11,2,FALSE)*10^-6</f>
        <v>5905004.3099999996</v>
      </c>
      <c r="T8089" s="5">
        <f>Table1[[#This Row],[Fuel Consumption (mmBtu)]]*Table1[[#This Row],[Emission Factor (kg CO2/ mmBtu)]]*10^3</f>
        <v>313319528688.59998</v>
      </c>
      <c r="U8089" s="3">
        <f>Table1[[#This Row],[Emissions (g CO2)]]/(Table1[[#This Row],[Generation (TWh)]]*10^9)</f>
        <v>584.1905999999999</v>
      </c>
    </row>
    <row r="8090" spans="1:21" x14ac:dyDescent="0.35">
      <c r="A8090" t="s">
        <v>188</v>
      </c>
      <c r="B8090" t="s">
        <v>3239</v>
      </c>
      <c r="C8090" t="str">
        <f>SUBSTITUTE(Table1[[#This Row],[Fuel]],", ",",")</f>
        <v>fossil gas: natural gas</v>
      </c>
      <c r="D8090" t="s">
        <v>3239</v>
      </c>
      <c r="H8090" t="s">
        <v>3436</v>
      </c>
      <c r="I8090">
        <v>186.7</v>
      </c>
      <c r="J8090" t="s">
        <v>3446</v>
      </c>
      <c r="K8090">
        <v>2015</v>
      </c>
      <c r="L8090" t="s">
        <v>29</v>
      </c>
      <c r="M8090" t="s">
        <v>29</v>
      </c>
      <c r="N8090">
        <v>25.651561000000001</v>
      </c>
      <c r="O8090">
        <v>49.385488000000002</v>
      </c>
      <c r="P8090" t="s">
        <v>3580</v>
      </c>
      <c r="Q8090" s="3">
        <f>Table1[[#This Row],[Capacity (MW)]]*0.395*8760*10^-6</f>
        <v>0.64601933999999994</v>
      </c>
      <c r="R8090" s="3" cm="1">
        <f t="array" ref="R8090">AVERAGE(VLOOKUP(_xlfn.TEXTSPLIT(Table1[[#This Row],[Fuel (no space after comma)]], ","), FuelList_Final_EF!$A$2:$B$65, 2, FALSE))</f>
        <v>53.06</v>
      </c>
      <c r="S8090" s="3">
        <f>Table1[[#This Row],[Generation (TWh)]]*10^9*VLOOKUP(Table1[[#This Row],[Turbine/Engine Technology]],Technology_HR!$A$2:$B$11,2,FALSE)*10^-6</f>
        <v>7112672.9333999995</v>
      </c>
      <c r="T8090" s="5">
        <f>Table1[[#This Row],[Fuel Consumption (mmBtu)]]*Table1[[#This Row],[Emission Factor (kg CO2/ mmBtu)]]*10^3</f>
        <v>377398425846.20398</v>
      </c>
      <c r="U8090" s="3">
        <f>Table1[[#This Row],[Emissions (g CO2)]]/(Table1[[#This Row],[Generation (TWh)]]*10^9)</f>
        <v>584.19060000000002</v>
      </c>
    </row>
    <row r="8091" spans="1:21" x14ac:dyDescent="0.35">
      <c r="A8091" t="s">
        <v>2048</v>
      </c>
      <c r="B8091" t="s">
        <v>3239</v>
      </c>
      <c r="C8091" t="str">
        <f>SUBSTITUTE(Table1[[#This Row],[Fuel]],", ",",")</f>
        <v>fossil gas: natural gas</v>
      </c>
      <c r="D8091" t="s">
        <v>3239</v>
      </c>
      <c r="H8091" t="s">
        <v>3436</v>
      </c>
      <c r="I8091">
        <v>68.5</v>
      </c>
      <c r="J8091" t="s">
        <v>3446</v>
      </c>
      <c r="K8091">
        <v>1983</v>
      </c>
      <c r="L8091" t="s">
        <v>29</v>
      </c>
      <c r="M8091" t="s">
        <v>29</v>
      </c>
      <c r="N8091">
        <v>25.652145000000001</v>
      </c>
      <c r="O8091">
        <v>49.391452999999998</v>
      </c>
      <c r="P8091" t="s">
        <v>3580</v>
      </c>
      <c r="Q8091" s="3">
        <f>Table1[[#This Row],[Capacity (MW)]]*0.395*8760*10^-6</f>
        <v>0.2370237</v>
      </c>
      <c r="R8091" s="3" cm="1">
        <f t="array" ref="R8091">AVERAGE(VLOOKUP(_xlfn.TEXTSPLIT(Table1[[#This Row],[Fuel (no space after comma)]], ","), FuelList_Final_EF!$A$2:$B$65, 2, FALSE))</f>
        <v>53.06</v>
      </c>
      <c r="S8091" s="3">
        <f>Table1[[#This Row],[Generation (TWh)]]*10^9*VLOOKUP(Table1[[#This Row],[Turbine/Engine Technology]],Technology_HR!$A$2:$B$11,2,FALSE)*10^-6</f>
        <v>2609630.9369999999</v>
      </c>
      <c r="T8091" s="5">
        <f>Table1[[#This Row],[Fuel Consumption (mmBtu)]]*Table1[[#This Row],[Emission Factor (kg CO2/ mmBtu)]]*10^3</f>
        <v>138467017517.22</v>
      </c>
      <c r="U8091" s="3">
        <f>Table1[[#This Row],[Emissions (g CO2)]]/(Table1[[#This Row],[Generation (TWh)]]*10^9)</f>
        <v>584.19060000000002</v>
      </c>
    </row>
    <row r="8092" spans="1:21" x14ac:dyDescent="0.35">
      <c r="A8092" t="s">
        <v>2048</v>
      </c>
      <c r="B8092" t="s">
        <v>3239</v>
      </c>
      <c r="C8092" t="str">
        <f>SUBSTITUTE(Table1[[#This Row],[Fuel]],", ",",")</f>
        <v>fossil gas: natural gas</v>
      </c>
      <c r="D8092" t="s">
        <v>3239</v>
      </c>
      <c r="H8092" t="s">
        <v>3436</v>
      </c>
      <c r="I8092">
        <v>60.5</v>
      </c>
      <c r="J8092" t="s">
        <v>3446</v>
      </c>
      <c r="K8092">
        <v>1980</v>
      </c>
      <c r="L8092" t="s">
        <v>29</v>
      </c>
      <c r="M8092" t="s">
        <v>29</v>
      </c>
      <c r="N8092">
        <v>25.652145000000001</v>
      </c>
      <c r="O8092">
        <v>49.391452999999998</v>
      </c>
      <c r="P8092" t="s">
        <v>3580</v>
      </c>
      <c r="Q8092" s="3">
        <f>Table1[[#This Row],[Capacity (MW)]]*0.395*8760*10^-6</f>
        <v>0.2093421</v>
      </c>
      <c r="R8092" s="3" cm="1">
        <f t="array" ref="R8092">AVERAGE(VLOOKUP(_xlfn.TEXTSPLIT(Table1[[#This Row],[Fuel (no space after comma)]], ","), FuelList_Final_EF!$A$2:$B$65, 2, FALSE))</f>
        <v>53.06</v>
      </c>
      <c r="S8092" s="3">
        <f>Table1[[#This Row],[Generation (TWh)]]*10^9*VLOOKUP(Table1[[#This Row],[Turbine/Engine Technology]],Technology_HR!$A$2:$B$11,2,FALSE)*10^-6</f>
        <v>2304856.5209999997</v>
      </c>
      <c r="T8092" s="5">
        <f>Table1[[#This Row],[Fuel Consumption (mmBtu)]]*Table1[[#This Row],[Emission Factor (kg CO2/ mmBtu)]]*10^3</f>
        <v>122295687004.25999</v>
      </c>
      <c r="U8092" s="3">
        <f>Table1[[#This Row],[Emissions (g CO2)]]/(Table1[[#This Row],[Generation (TWh)]]*10^9)</f>
        <v>584.19060000000002</v>
      </c>
    </row>
    <row r="8093" spans="1:21" x14ac:dyDescent="0.35">
      <c r="A8093" t="s">
        <v>2048</v>
      </c>
      <c r="B8093" t="s">
        <v>3239</v>
      </c>
      <c r="C8093" t="str">
        <f>SUBSTITUTE(Table1[[#This Row],[Fuel]],", ",",")</f>
        <v>fossil gas: natural gas</v>
      </c>
      <c r="D8093" t="s">
        <v>3239</v>
      </c>
      <c r="H8093" t="s">
        <v>3436</v>
      </c>
      <c r="I8093">
        <v>60.5</v>
      </c>
      <c r="J8093" t="s">
        <v>3446</v>
      </c>
      <c r="K8093">
        <v>1980</v>
      </c>
      <c r="L8093" t="s">
        <v>29</v>
      </c>
      <c r="M8093" t="s">
        <v>29</v>
      </c>
      <c r="N8093">
        <v>25.652145000000001</v>
      </c>
      <c r="O8093">
        <v>49.391452999999998</v>
      </c>
      <c r="P8093" t="s">
        <v>3580</v>
      </c>
      <c r="Q8093" s="3">
        <f>Table1[[#This Row],[Capacity (MW)]]*0.395*8760*10^-6</f>
        <v>0.2093421</v>
      </c>
      <c r="R8093" s="3" cm="1">
        <f t="array" ref="R8093">AVERAGE(VLOOKUP(_xlfn.TEXTSPLIT(Table1[[#This Row],[Fuel (no space after comma)]], ","), FuelList_Final_EF!$A$2:$B$65, 2, FALSE))</f>
        <v>53.06</v>
      </c>
      <c r="S8093" s="3">
        <f>Table1[[#This Row],[Generation (TWh)]]*10^9*VLOOKUP(Table1[[#This Row],[Turbine/Engine Technology]],Technology_HR!$A$2:$B$11,2,FALSE)*10^-6</f>
        <v>2304856.5209999997</v>
      </c>
      <c r="T8093" s="5">
        <f>Table1[[#This Row],[Fuel Consumption (mmBtu)]]*Table1[[#This Row],[Emission Factor (kg CO2/ mmBtu)]]*10^3</f>
        <v>122295687004.25999</v>
      </c>
      <c r="U8093" s="3">
        <f>Table1[[#This Row],[Emissions (g CO2)]]/(Table1[[#This Row],[Generation (TWh)]]*10^9)</f>
        <v>584.19060000000002</v>
      </c>
    </row>
    <row r="8094" spans="1:21" x14ac:dyDescent="0.35">
      <c r="A8094" t="s">
        <v>2048</v>
      </c>
      <c r="B8094" t="s">
        <v>3239</v>
      </c>
      <c r="C8094" t="str">
        <f>SUBSTITUTE(Table1[[#This Row],[Fuel]],", ",",")</f>
        <v>fossil gas: natural gas</v>
      </c>
      <c r="D8094" t="s">
        <v>3239</v>
      </c>
      <c r="H8094" t="s">
        <v>3436</v>
      </c>
      <c r="I8094">
        <v>60.5</v>
      </c>
      <c r="J8094" t="s">
        <v>3446</v>
      </c>
      <c r="K8094">
        <v>1980</v>
      </c>
      <c r="L8094" t="s">
        <v>29</v>
      </c>
      <c r="M8094" t="s">
        <v>29</v>
      </c>
      <c r="N8094">
        <v>25.652145000000001</v>
      </c>
      <c r="O8094">
        <v>49.391452999999998</v>
      </c>
      <c r="P8094" t="s">
        <v>3580</v>
      </c>
      <c r="Q8094" s="3">
        <f>Table1[[#This Row],[Capacity (MW)]]*0.395*8760*10^-6</f>
        <v>0.2093421</v>
      </c>
      <c r="R8094" s="3" cm="1">
        <f t="array" ref="R8094">AVERAGE(VLOOKUP(_xlfn.TEXTSPLIT(Table1[[#This Row],[Fuel (no space after comma)]], ","), FuelList_Final_EF!$A$2:$B$65, 2, FALSE))</f>
        <v>53.06</v>
      </c>
      <c r="S8094" s="3">
        <f>Table1[[#This Row],[Generation (TWh)]]*10^9*VLOOKUP(Table1[[#This Row],[Turbine/Engine Technology]],Technology_HR!$A$2:$B$11,2,FALSE)*10^-6</f>
        <v>2304856.5209999997</v>
      </c>
      <c r="T8094" s="5">
        <f>Table1[[#This Row],[Fuel Consumption (mmBtu)]]*Table1[[#This Row],[Emission Factor (kg CO2/ mmBtu)]]*10^3</f>
        <v>122295687004.25999</v>
      </c>
      <c r="U8094" s="3">
        <f>Table1[[#This Row],[Emissions (g CO2)]]/(Table1[[#This Row],[Generation (TWh)]]*10^9)</f>
        <v>584.19060000000002</v>
      </c>
    </row>
    <row r="8095" spans="1:21" x14ac:dyDescent="0.35">
      <c r="A8095" t="s">
        <v>2048</v>
      </c>
      <c r="B8095" t="s">
        <v>3239</v>
      </c>
      <c r="C8095" t="str">
        <f>SUBSTITUTE(Table1[[#This Row],[Fuel]],", ",",")</f>
        <v>fossil gas: natural gas</v>
      </c>
      <c r="D8095" t="s">
        <v>3239</v>
      </c>
      <c r="H8095" t="s">
        <v>3436</v>
      </c>
      <c r="I8095">
        <v>68.5</v>
      </c>
      <c r="J8095" t="s">
        <v>3446</v>
      </c>
      <c r="K8095">
        <v>1979</v>
      </c>
      <c r="L8095" t="s">
        <v>29</v>
      </c>
      <c r="M8095" t="s">
        <v>29</v>
      </c>
      <c r="N8095">
        <v>25.652145000000001</v>
      </c>
      <c r="O8095">
        <v>49.391452999999998</v>
      </c>
      <c r="P8095" t="s">
        <v>3580</v>
      </c>
      <c r="Q8095" s="3">
        <f>Table1[[#This Row],[Capacity (MW)]]*0.395*8760*10^-6</f>
        <v>0.2370237</v>
      </c>
      <c r="R8095" s="3" cm="1">
        <f t="array" ref="R8095">AVERAGE(VLOOKUP(_xlfn.TEXTSPLIT(Table1[[#This Row],[Fuel (no space after comma)]], ","), FuelList_Final_EF!$A$2:$B$65, 2, FALSE))</f>
        <v>53.06</v>
      </c>
      <c r="S8095" s="3">
        <f>Table1[[#This Row],[Generation (TWh)]]*10^9*VLOOKUP(Table1[[#This Row],[Turbine/Engine Technology]],Technology_HR!$A$2:$B$11,2,FALSE)*10^-6</f>
        <v>2609630.9369999999</v>
      </c>
      <c r="T8095" s="5">
        <f>Table1[[#This Row],[Fuel Consumption (mmBtu)]]*Table1[[#This Row],[Emission Factor (kg CO2/ mmBtu)]]*10^3</f>
        <v>138467017517.22</v>
      </c>
      <c r="U8095" s="3">
        <f>Table1[[#This Row],[Emissions (g CO2)]]/(Table1[[#This Row],[Generation (TWh)]]*10^9)</f>
        <v>584.19060000000002</v>
      </c>
    </row>
    <row r="8096" spans="1:21" x14ac:dyDescent="0.35">
      <c r="A8096" t="s">
        <v>2048</v>
      </c>
      <c r="B8096" t="s">
        <v>3239</v>
      </c>
      <c r="C8096" t="str">
        <f>SUBSTITUTE(Table1[[#This Row],[Fuel]],", ",",")</f>
        <v>fossil gas: natural gas</v>
      </c>
      <c r="D8096" t="s">
        <v>3239</v>
      </c>
      <c r="H8096" t="s">
        <v>3436</v>
      </c>
      <c r="I8096">
        <v>60.5</v>
      </c>
      <c r="J8096" t="s">
        <v>3446</v>
      </c>
      <c r="K8096">
        <v>1978</v>
      </c>
      <c r="L8096" t="s">
        <v>29</v>
      </c>
      <c r="M8096" t="s">
        <v>29</v>
      </c>
      <c r="N8096">
        <v>25.652145000000001</v>
      </c>
      <c r="O8096">
        <v>49.391452999999998</v>
      </c>
      <c r="P8096" t="s">
        <v>3580</v>
      </c>
      <c r="Q8096" s="3">
        <f>Table1[[#This Row],[Capacity (MW)]]*0.395*8760*10^-6</f>
        <v>0.2093421</v>
      </c>
      <c r="R8096" s="3" cm="1">
        <f t="array" ref="R8096">AVERAGE(VLOOKUP(_xlfn.TEXTSPLIT(Table1[[#This Row],[Fuel (no space after comma)]], ","), FuelList_Final_EF!$A$2:$B$65, 2, FALSE))</f>
        <v>53.06</v>
      </c>
      <c r="S8096" s="3">
        <f>Table1[[#This Row],[Generation (TWh)]]*10^9*VLOOKUP(Table1[[#This Row],[Turbine/Engine Technology]],Technology_HR!$A$2:$B$11,2,FALSE)*10^-6</f>
        <v>2304856.5209999997</v>
      </c>
      <c r="T8096" s="5">
        <f>Table1[[#This Row],[Fuel Consumption (mmBtu)]]*Table1[[#This Row],[Emission Factor (kg CO2/ mmBtu)]]*10^3</f>
        <v>122295687004.25999</v>
      </c>
      <c r="U8096" s="3">
        <f>Table1[[#This Row],[Emissions (g CO2)]]/(Table1[[#This Row],[Generation (TWh)]]*10^9)</f>
        <v>584.19060000000002</v>
      </c>
    </row>
    <row r="8097" spans="1:21" x14ac:dyDescent="0.35">
      <c r="A8097" t="s">
        <v>2048</v>
      </c>
      <c r="B8097" t="s">
        <v>3239</v>
      </c>
      <c r="C8097" t="str">
        <f>SUBSTITUTE(Table1[[#This Row],[Fuel]],", ",",")</f>
        <v>fossil gas: natural gas</v>
      </c>
      <c r="D8097" t="s">
        <v>3239</v>
      </c>
      <c r="H8097" t="s">
        <v>3436</v>
      </c>
      <c r="I8097">
        <v>60.5</v>
      </c>
      <c r="J8097" t="s">
        <v>3446</v>
      </c>
      <c r="K8097">
        <v>1978</v>
      </c>
      <c r="L8097" t="s">
        <v>29</v>
      </c>
      <c r="M8097" t="s">
        <v>29</v>
      </c>
      <c r="N8097">
        <v>25.652145000000001</v>
      </c>
      <c r="O8097">
        <v>49.391452999999998</v>
      </c>
      <c r="P8097" t="s">
        <v>3580</v>
      </c>
      <c r="Q8097" s="3">
        <f>Table1[[#This Row],[Capacity (MW)]]*0.395*8760*10^-6</f>
        <v>0.2093421</v>
      </c>
      <c r="R8097" s="3" cm="1">
        <f t="array" ref="R8097">AVERAGE(VLOOKUP(_xlfn.TEXTSPLIT(Table1[[#This Row],[Fuel (no space after comma)]], ","), FuelList_Final_EF!$A$2:$B$65, 2, FALSE))</f>
        <v>53.06</v>
      </c>
      <c r="S8097" s="3">
        <f>Table1[[#This Row],[Generation (TWh)]]*10^9*VLOOKUP(Table1[[#This Row],[Turbine/Engine Technology]],Technology_HR!$A$2:$B$11,2,FALSE)*10^-6</f>
        <v>2304856.5209999997</v>
      </c>
      <c r="T8097" s="5">
        <f>Table1[[#This Row],[Fuel Consumption (mmBtu)]]*Table1[[#This Row],[Emission Factor (kg CO2/ mmBtu)]]*10^3</f>
        <v>122295687004.25999</v>
      </c>
      <c r="U8097" s="3">
        <f>Table1[[#This Row],[Emissions (g CO2)]]/(Table1[[#This Row],[Generation (TWh)]]*10^9)</f>
        <v>584.19060000000002</v>
      </c>
    </row>
    <row r="8098" spans="1:21" x14ac:dyDescent="0.35">
      <c r="A8098" t="s">
        <v>2048</v>
      </c>
      <c r="B8098" t="s">
        <v>3239</v>
      </c>
      <c r="C8098" t="str">
        <f>SUBSTITUTE(Table1[[#This Row],[Fuel]],", ",",")</f>
        <v>fossil gas: natural gas</v>
      </c>
      <c r="D8098" t="s">
        <v>3239</v>
      </c>
      <c r="H8098" t="s">
        <v>3436</v>
      </c>
      <c r="I8098">
        <v>60.5</v>
      </c>
      <c r="J8098" t="s">
        <v>3446</v>
      </c>
      <c r="K8098">
        <v>1978</v>
      </c>
      <c r="L8098" t="s">
        <v>29</v>
      </c>
      <c r="M8098" t="s">
        <v>29</v>
      </c>
      <c r="N8098">
        <v>25.652145000000001</v>
      </c>
      <c r="O8098">
        <v>49.391452999999998</v>
      </c>
      <c r="P8098" t="s">
        <v>3580</v>
      </c>
      <c r="Q8098" s="3">
        <f>Table1[[#This Row],[Capacity (MW)]]*0.395*8760*10^-6</f>
        <v>0.2093421</v>
      </c>
      <c r="R8098" s="3" cm="1">
        <f t="array" ref="R8098">AVERAGE(VLOOKUP(_xlfn.TEXTSPLIT(Table1[[#This Row],[Fuel (no space after comma)]], ","), FuelList_Final_EF!$A$2:$B$65, 2, FALSE))</f>
        <v>53.06</v>
      </c>
      <c r="S8098" s="3">
        <f>Table1[[#This Row],[Generation (TWh)]]*10^9*VLOOKUP(Table1[[#This Row],[Turbine/Engine Technology]],Technology_HR!$A$2:$B$11,2,FALSE)*10^-6</f>
        <v>2304856.5209999997</v>
      </c>
      <c r="T8098" s="5">
        <f>Table1[[#This Row],[Fuel Consumption (mmBtu)]]*Table1[[#This Row],[Emission Factor (kg CO2/ mmBtu)]]*10^3</f>
        <v>122295687004.25999</v>
      </c>
      <c r="U8098" s="3">
        <f>Table1[[#This Row],[Emissions (g CO2)]]/(Table1[[#This Row],[Generation (TWh)]]*10^9)</f>
        <v>584.19060000000002</v>
      </c>
    </row>
    <row r="8099" spans="1:21" x14ac:dyDescent="0.35">
      <c r="A8099" t="s">
        <v>2048</v>
      </c>
      <c r="B8099" t="s">
        <v>3239</v>
      </c>
      <c r="C8099" t="str">
        <f>SUBSTITUTE(Table1[[#This Row],[Fuel]],", ",",")</f>
        <v>fossil gas: natural gas</v>
      </c>
      <c r="D8099" t="s">
        <v>3239</v>
      </c>
      <c r="H8099" t="s">
        <v>3436</v>
      </c>
      <c r="I8099">
        <v>60.5</v>
      </c>
      <c r="J8099" t="s">
        <v>3446</v>
      </c>
      <c r="K8099">
        <v>1978</v>
      </c>
      <c r="L8099" t="s">
        <v>29</v>
      </c>
      <c r="M8099" t="s">
        <v>29</v>
      </c>
      <c r="N8099">
        <v>25.652145000000001</v>
      </c>
      <c r="O8099">
        <v>49.391452999999998</v>
      </c>
      <c r="P8099" t="s">
        <v>3580</v>
      </c>
      <c r="Q8099" s="3">
        <f>Table1[[#This Row],[Capacity (MW)]]*0.395*8760*10^-6</f>
        <v>0.2093421</v>
      </c>
      <c r="R8099" s="3" cm="1">
        <f t="array" ref="R8099">AVERAGE(VLOOKUP(_xlfn.TEXTSPLIT(Table1[[#This Row],[Fuel (no space after comma)]], ","), FuelList_Final_EF!$A$2:$B$65, 2, FALSE))</f>
        <v>53.06</v>
      </c>
      <c r="S8099" s="3">
        <f>Table1[[#This Row],[Generation (TWh)]]*10^9*VLOOKUP(Table1[[#This Row],[Turbine/Engine Technology]],Technology_HR!$A$2:$B$11,2,FALSE)*10^-6</f>
        <v>2304856.5209999997</v>
      </c>
      <c r="T8099" s="5">
        <f>Table1[[#This Row],[Fuel Consumption (mmBtu)]]*Table1[[#This Row],[Emission Factor (kg CO2/ mmBtu)]]*10^3</f>
        <v>122295687004.25999</v>
      </c>
      <c r="U8099" s="3">
        <f>Table1[[#This Row],[Emissions (g CO2)]]/(Table1[[#This Row],[Generation (TWh)]]*10^9)</f>
        <v>584.19060000000002</v>
      </c>
    </row>
    <row r="8100" spans="1:21" x14ac:dyDescent="0.35">
      <c r="A8100" t="s">
        <v>2048</v>
      </c>
      <c r="B8100" t="s">
        <v>3239</v>
      </c>
      <c r="C8100" t="str">
        <f>SUBSTITUTE(Table1[[#This Row],[Fuel]],", ",",")</f>
        <v>fossil gas: natural gas</v>
      </c>
      <c r="D8100" t="s">
        <v>3239</v>
      </c>
      <c r="H8100" t="s">
        <v>3436</v>
      </c>
      <c r="I8100">
        <v>68.5</v>
      </c>
      <c r="J8100" t="s">
        <v>3446</v>
      </c>
      <c r="K8100">
        <v>1982</v>
      </c>
      <c r="L8100" t="s">
        <v>29</v>
      </c>
      <c r="M8100" t="s">
        <v>29</v>
      </c>
      <c r="N8100">
        <v>25.652145000000001</v>
      </c>
      <c r="O8100">
        <v>49.391452999999998</v>
      </c>
      <c r="P8100" t="s">
        <v>3580</v>
      </c>
      <c r="Q8100" s="3">
        <f>Table1[[#This Row],[Capacity (MW)]]*0.395*8760*10^-6</f>
        <v>0.2370237</v>
      </c>
      <c r="R8100" s="3" cm="1">
        <f t="array" ref="R8100">AVERAGE(VLOOKUP(_xlfn.TEXTSPLIT(Table1[[#This Row],[Fuel (no space after comma)]], ","), FuelList_Final_EF!$A$2:$B$65, 2, FALSE))</f>
        <v>53.06</v>
      </c>
      <c r="S8100" s="3">
        <f>Table1[[#This Row],[Generation (TWh)]]*10^9*VLOOKUP(Table1[[#This Row],[Turbine/Engine Technology]],Technology_HR!$A$2:$B$11,2,FALSE)*10^-6</f>
        <v>2609630.9369999999</v>
      </c>
      <c r="T8100" s="5">
        <f>Table1[[#This Row],[Fuel Consumption (mmBtu)]]*Table1[[#This Row],[Emission Factor (kg CO2/ mmBtu)]]*10^3</f>
        <v>138467017517.22</v>
      </c>
      <c r="U8100" s="3">
        <f>Table1[[#This Row],[Emissions (g CO2)]]/(Table1[[#This Row],[Generation (TWh)]]*10^9)</f>
        <v>584.19060000000002</v>
      </c>
    </row>
    <row r="8101" spans="1:21" x14ac:dyDescent="0.35">
      <c r="A8101" t="s">
        <v>2048</v>
      </c>
      <c r="B8101" t="s">
        <v>3239</v>
      </c>
      <c r="C8101" t="str">
        <f>SUBSTITUTE(Table1[[#This Row],[Fuel]],", ",",")</f>
        <v>fossil gas: natural gas</v>
      </c>
      <c r="D8101" t="s">
        <v>3239</v>
      </c>
      <c r="H8101" t="s">
        <v>3436</v>
      </c>
      <c r="I8101">
        <v>68.5</v>
      </c>
      <c r="J8101" t="s">
        <v>3446</v>
      </c>
      <c r="K8101">
        <v>1982</v>
      </c>
      <c r="L8101" t="s">
        <v>29</v>
      </c>
      <c r="M8101" t="s">
        <v>29</v>
      </c>
      <c r="N8101">
        <v>25.652145000000001</v>
      </c>
      <c r="O8101">
        <v>49.391452999999998</v>
      </c>
      <c r="P8101" t="s">
        <v>3580</v>
      </c>
      <c r="Q8101" s="3">
        <f>Table1[[#This Row],[Capacity (MW)]]*0.395*8760*10^-6</f>
        <v>0.2370237</v>
      </c>
      <c r="R8101" s="3" cm="1">
        <f t="array" ref="R8101">AVERAGE(VLOOKUP(_xlfn.TEXTSPLIT(Table1[[#This Row],[Fuel (no space after comma)]], ","), FuelList_Final_EF!$A$2:$B$65, 2, FALSE))</f>
        <v>53.06</v>
      </c>
      <c r="S8101" s="3">
        <f>Table1[[#This Row],[Generation (TWh)]]*10^9*VLOOKUP(Table1[[#This Row],[Turbine/Engine Technology]],Technology_HR!$A$2:$B$11,2,FALSE)*10^-6</f>
        <v>2609630.9369999999</v>
      </c>
      <c r="T8101" s="5">
        <f>Table1[[#This Row],[Fuel Consumption (mmBtu)]]*Table1[[#This Row],[Emission Factor (kg CO2/ mmBtu)]]*10^3</f>
        <v>138467017517.22</v>
      </c>
      <c r="U8101" s="3">
        <f>Table1[[#This Row],[Emissions (g CO2)]]/(Table1[[#This Row],[Generation (TWh)]]*10^9)</f>
        <v>584.19060000000002</v>
      </c>
    </row>
    <row r="8102" spans="1:21" x14ac:dyDescent="0.35">
      <c r="A8102" t="s">
        <v>2048</v>
      </c>
      <c r="B8102" t="s">
        <v>3239</v>
      </c>
      <c r="C8102" t="str">
        <f>SUBSTITUTE(Table1[[#This Row],[Fuel]],", ",",")</f>
        <v>fossil gas: natural gas</v>
      </c>
      <c r="D8102" t="s">
        <v>3239</v>
      </c>
      <c r="H8102" t="s">
        <v>3436</v>
      </c>
      <c r="I8102">
        <v>68.5</v>
      </c>
      <c r="J8102" t="s">
        <v>3446</v>
      </c>
      <c r="K8102">
        <v>1982</v>
      </c>
      <c r="L8102" t="s">
        <v>29</v>
      </c>
      <c r="M8102" t="s">
        <v>29</v>
      </c>
      <c r="N8102">
        <v>25.652145000000001</v>
      </c>
      <c r="O8102">
        <v>49.391452999999998</v>
      </c>
      <c r="P8102" t="s">
        <v>3580</v>
      </c>
      <c r="Q8102" s="3">
        <f>Table1[[#This Row],[Capacity (MW)]]*0.395*8760*10^-6</f>
        <v>0.2370237</v>
      </c>
      <c r="R8102" s="3" cm="1">
        <f t="array" ref="R8102">AVERAGE(VLOOKUP(_xlfn.TEXTSPLIT(Table1[[#This Row],[Fuel (no space after comma)]], ","), FuelList_Final_EF!$A$2:$B$65, 2, FALSE))</f>
        <v>53.06</v>
      </c>
      <c r="S8102" s="3">
        <f>Table1[[#This Row],[Generation (TWh)]]*10^9*VLOOKUP(Table1[[#This Row],[Turbine/Engine Technology]],Technology_HR!$A$2:$B$11,2,FALSE)*10^-6</f>
        <v>2609630.9369999999</v>
      </c>
      <c r="T8102" s="5">
        <f>Table1[[#This Row],[Fuel Consumption (mmBtu)]]*Table1[[#This Row],[Emission Factor (kg CO2/ mmBtu)]]*10^3</f>
        <v>138467017517.22</v>
      </c>
      <c r="U8102" s="3">
        <f>Table1[[#This Row],[Emissions (g CO2)]]/(Table1[[#This Row],[Generation (TWh)]]*10^9)</f>
        <v>584.19060000000002</v>
      </c>
    </row>
    <row r="8103" spans="1:21" x14ac:dyDescent="0.35">
      <c r="A8103" t="s">
        <v>2048</v>
      </c>
      <c r="B8103" t="s">
        <v>3239</v>
      </c>
      <c r="C8103" t="str">
        <f>SUBSTITUTE(Table1[[#This Row],[Fuel]],", ",",")</f>
        <v>fossil gas: natural gas</v>
      </c>
      <c r="D8103" t="s">
        <v>3239</v>
      </c>
      <c r="H8103" t="s">
        <v>3436</v>
      </c>
      <c r="I8103">
        <v>68.5</v>
      </c>
      <c r="J8103" t="s">
        <v>3446</v>
      </c>
      <c r="K8103">
        <v>1982</v>
      </c>
      <c r="L8103" t="s">
        <v>29</v>
      </c>
      <c r="M8103" t="s">
        <v>29</v>
      </c>
      <c r="N8103">
        <v>25.652145000000001</v>
      </c>
      <c r="O8103">
        <v>49.391452999999998</v>
      </c>
      <c r="P8103" t="s">
        <v>3580</v>
      </c>
      <c r="Q8103" s="3">
        <f>Table1[[#This Row],[Capacity (MW)]]*0.395*8760*10^-6</f>
        <v>0.2370237</v>
      </c>
      <c r="R8103" s="3" cm="1">
        <f t="array" ref="R8103">AVERAGE(VLOOKUP(_xlfn.TEXTSPLIT(Table1[[#This Row],[Fuel (no space after comma)]], ","), FuelList_Final_EF!$A$2:$B$65, 2, FALSE))</f>
        <v>53.06</v>
      </c>
      <c r="S8103" s="3">
        <f>Table1[[#This Row],[Generation (TWh)]]*10^9*VLOOKUP(Table1[[#This Row],[Turbine/Engine Technology]],Technology_HR!$A$2:$B$11,2,FALSE)*10^-6</f>
        <v>2609630.9369999999</v>
      </c>
      <c r="T8103" s="5">
        <f>Table1[[#This Row],[Fuel Consumption (mmBtu)]]*Table1[[#This Row],[Emission Factor (kg CO2/ mmBtu)]]*10^3</f>
        <v>138467017517.22</v>
      </c>
      <c r="U8103" s="3">
        <f>Table1[[#This Row],[Emissions (g CO2)]]/(Table1[[#This Row],[Generation (TWh)]]*10^9)</f>
        <v>584.19060000000002</v>
      </c>
    </row>
    <row r="8104" spans="1:21" x14ac:dyDescent="0.35">
      <c r="A8104" t="s">
        <v>2048</v>
      </c>
      <c r="B8104" t="s">
        <v>3239</v>
      </c>
      <c r="C8104" t="str">
        <f>SUBSTITUTE(Table1[[#This Row],[Fuel]],", ",",")</f>
        <v>fossil gas: natural gas</v>
      </c>
      <c r="D8104" t="s">
        <v>3239</v>
      </c>
      <c r="H8104" t="s">
        <v>3436</v>
      </c>
      <c r="I8104">
        <v>68.5</v>
      </c>
      <c r="J8104" t="s">
        <v>3446</v>
      </c>
      <c r="K8104">
        <v>1982</v>
      </c>
      <c r="L8104" t="s">
        <v>29</v>
      </c>
      <c r="M8104" t="s">
        <v>29</v>
      </c>
      <c r="N8104">
        <v>25.652145000000001</v>
      </c>
      <c r="O8104">
        <v>49.391452999999998</v>
      </c>
      <c r="P8104" t="s">
        <v>3580</v>
      </c>
      <c r="Q8104" s="3">
        <f>Table1[[#This Row],[Capacity (MW)]]*0.395*8760*10^-6</f>
        <v>0.2370237</v>
      </c>
      <c r="R8104" s="3" cm="1">
        <f t="array" ref="R8104">AVERAGE(VLOOKUP(_xlfn.TEXTSPLIT(Table1[[#This Row],[Fuel (no space after comma)]], ","), FuelList_Final_EF!$A$2:$B$65, 2, FALSE))</f>
        <v>53.06</v>
      </c>
      <c r="S8104" s="3">
        <f>Table1[[#This Row],[Generation (TWh)]]*10^9*VLOOKUP(Table1[[#This Row],[Turbine/Engine Technology]],Technology_HR!$A$2:$B$11,2,FALSE)*10^-6</f>
        <v>2609630.9369999999</v>
      </c>
      <c r="T8104" s="5">
        <f>Table1[[#This Row],[Fuel Consumption (mmBtu)]]*Table1[[#This Row],[Emission Factor (kg CO2/ mmBtu)]]*10^3</f>
        <v>138467017517.22</v>
      </c>
      <c r="U8104" s="3">
        <f>Table1[[#This Row],[Emissions (g CO2)]]/(Table1[[#This Row],[Generation (TWh)]]*10^9)</f>
        <v>584.19060000000002</v>
      </c>
    </row>
    <row r="8105" spans="1:21" x14ac:dyDescent="0.35">
      <c r="A8105" t="s">
        <v>2048</v>
      </c>
      <c r="B8105" t="s">
        <v>3239</v>
      </c>
      <c r="C8105" t="str">
        <f>SUBSTITUTE(Table1[[#This Row],[Fuel]],", ",",")</f>
        <v>fossil gas: natural gas</v>
      </c>
      <c r="D8105" t="s">
        <v>3239</v>
      </c>
      <c r="H8105" t="s">
        <v>3436</v>
      </c>
      <c r="I8105">
        <v>68.5</v>
      </c>
      <c r="J8105" t="s">
        <v>3446</v>
      </c>
      <c r="K8105">
        <v>1982</v>
      </c>
      <c r="L8105" t="s">
        <v>29</v>
      </c>
      <c r="M8105" t="s">
        <v>29</v>
      </c>
      <c r="N8105">
        <v>25.652145000000001</v>
      </c>
      <c r="O8105">
        <v>49.391452999999998</v>
      </c>
      <c r="P8105" t="s">
        <v>3580</v>
      </c>
      <c r="Q8105" s="3">
        <f>Table1[[#This Row],[Capacity (MW)]]*0.395*8760*10^-6</f>
        <v>0.2370237</v>
      </c>
      <c r="R8105" s="3" cm="1">
        <f t="array" ref="R8105">AVERAGE(VLOOKUP(_xlfn.TEXTSPLIT(Table1[[#This Row],[Fuel (no space after comma)]], ","), FuelList_Final_EF!$A$2:$B$65, 2, FALSE))</f>
        <v>53.06</v>
      </c>
      <c r="S8105" s="3">
        <f>Table1[[#This Row],[Generation (TWh)]]*10^9*VLOOKUP(Table1[[#This Row],[Turbine/Engine Technology]],Technology_HR!$A$2:$B$11,2,FALSE)*10^-6</f>
        <v>2609630.9369999999</v>
      </c>
      <c r="T8105" s="5">
        <f>Table1[[#This Row],[Fuel Consumption (mmBtu)]]*Table1[[#This Row],[Emission Factor (kg CO2/ mmBtu)]]*10^3</f>
        <v>138467017517.22</v>
      </c>
      <c r="U8105" s="3">
        <f>Table1[[#This Row],[Emissions (g CO2)]]/(Table1[[#This Row],[Generation (TWh)]]*10^9)</f>
        <v>584.19060000000002</v>
      </c>
    </row>
    <row r="8106" spans="1:21" x14ac:dyDescent="0.35">
      <c r="A8106" t="s">
        <v>2048</v>
      </c>
      <c r="B8106" t="s">
        <v>3239</v>
      </c>
      <c r="C8106" t="str">
        <f>SUBSTITUTE(Table1[[#This Row],[Fuel]],", ",",")</f>
        <v>fossil gas: natural gas</v>
      </c>
      <c r="D8106" t="s">
        <v>3239</v>
      </c>
      <c r="H8106" t="s">
        <v>3436</v>
      </c>
      <c r="I8106">
        <v>68.5</v>
      </c>
      <c r="J8106" t="s">
        <v>3446</v>
      </c>
      <c r="K8106">
        <v>1982</v>
      </c>
      <c r="L8106" t="s">
        <v>29</v>
      </c>
      <c r="M8106" t="s">
        <v>29</v>
      </c>
      <c r="N8106">
        <v>25.652145000000001</v>
      </c>
      <c r="O8106">
        <v>49.391452999999998</v>
      </c>
      <c r="P8106" t="s">
        <v>3580</v>
      </c>
      <c r="Q8106" s="3">
        <f>Table1[[#This Row],[Capacity (MW)]]*0.395*8760*10^-6</f>
        <v>0.2370237</v>
      </c>
      <c r="R8106" s="3" cm="1">
        <f t="array" ref="R8106">AVERAGE(VLOOKUP(_xlfn.TEXTSPLIT(Table1[[#This Row],[Fuel (no space after comma)]], ","), FuelList_Final_EF!$A$2:$B$65, 2, FALSE))</f>
        <v>53.06</v>
      </c>
      <c r="S8106" s="3">
        <f>Table1[[#This Row],[Generation (TWh)]]*10^9*VLOOKUP(Table1[[#This Row],[Turbine/Engine Technology]],Technology_HR!$A$2:$B$11,2,FALSE)*10^-6</f>
        <v>2609630.9369999999</v>
      </c>
      <c r="T8106" s="5">
        <f>Table1[[#This Row],[Fuel Consumption (mmBtu)]]*Table1[[#This Row],[Emission Factor (kg CO2/ mmBtu)]]*10^3</f>
        <v>138467017517.22</v>
      </c>
      <c r="U8106" s="3">
        <f>Table1[[#This Row],[Emissions (g CO2)]]/(Table1[[#This Row],[Generation (TWh)]]*10^9)</f>
        <v>584.19060000000002</v>
      </c>
    </row>
    <row r="8107" spans="1:21" x14ac:dyDescent="0.35">
      <c r="A8107" t="s">
        <v>2048</v>
      </c>
      <c r="B8107" t="s">
        <v>3239</v>
      </c>
      <c r="C8107" t="str">
        <f>SUBSTITUTE(Table1[[#This Row],[Fuel]],", ",",")</f>
        <v>fossil gas: natural gas</v>
      </c>
      <c r="D8107" t="s">
        <v>3239</v>
      </c>
      <c r="H8107" t="s">
        <v>3436</v>
      </c>
      <c r="I8107">
        <v>60.5</v>
      </c>
      <c r="J8107" t="s">
        <v>3446</v>
      </c>
      <c r="K8107">
        <v>1981</v>
      </c>
      <c r="L8107" t="s">
        <v>29</v>
      </c>
      <c r="M8107" t="s">
        <v>29</v>
      </c>
      <c r="N8107">
        <v>25.652145000000001</v>
      </c>
      <c r="O8107">
        <v>49.391452999999998</v>
      </c>
      <c r="P8107" t="s">
        <v>3580</v>
      </c>
      <c r="Q8107" s="3">
        <f>Table1[[#This Row],[Capacity (MW)]]*0.395*8760*10^-6</f>
        <v>0.2093421</v>
      </c>
      <c r="R8107" s="3" cm="1">
        <f t="array" ref="R8107">AVERAGE(VLOOKUP(_xlfn.TEXTSPLIT(Table1[[#This Row],[Fuel (no space after comma)]], ","), FuelList_Final_EF!$A$2:$B$65, 2, FALSE))</f>
        <v>53.06</v>
      </c>
      <c r="S8107" s="3">
        <f>Table1[[#This Row],[Generation (TWh)]]*10^9*VLOOKUP(Table1[[#This Row],[Turbine/Engine Technology]],Technology_HR!$A$2:$B$11,2,FALSE)*10^-6</f>
        <v>2304856.5209999997</v>
      </c>
      <c r="T8107" s="5">
        <f>Table1[[#This Row],[Fuel Consumption (mmBtu)]]*Table1[[#This Row],[Emission Factor (kg CO2/ mmBtu)]]*10^3</f>
        <v>122295687004.25999</v>
      </c>
      <c r="U8107" s="3">
        <f>Table1[[#This Row],[Emissions (g CO2)]]/(Table1[[#This Row],[Generation (TWh)]]*10^9)</f>
        <v>584.19060000000002</v>
      </c>
    </row>
    <row r="8108" spans="1:21" x14ac:dyDescent="0.35">
      <c r="A8108" t="s">
        <v>2048</v>
      </c>
      <c r="B8108" t="s">
        <v>3247</v>
      </c>
      <c r="C8108" t="str">
        <f>SUBSTITUTE(Table1[[#This Row],[Fuel]],", ",",")</f>
        <v>fossil liquids: crude oil</v>
      </c>
      <c r="D8108" t="s">
        <v>3247</v>
      </c>
      <c r="H8108" t="s">
        <v>3438</v>
      </c>
      <c r="I8108">
        <v>600</v>
      </c>
      <c r="J8108" t="s">
        <v>3446</v>
      </c>
      <c r="K8108">
        <v>2014</v>
      </c>
      <c r="L8108" t="s">
        <v>29</v>
      </c>
      <c r="M8108" t="s">
        <v>29</v>
      </c>
      <c r="N8108">
        <v>20.629909000000001</v>
      </c>
      <c r="O8108">
        <v>39.562491999999999</v>
      </c>
      <c r="P8108" t="s">
        <v>3580</v>
      </c>
      <c r="Q8108" s="3">
        <f>Table1[[#This Row],[Capacity (MW)]]*0.395*8760*10^-6</f>
        <v>2.07612</v>
      </c>
      <c r="R8108" s="3" cm="1">
        <f t="array" ref="R8108">AVERAGE(VLOOKUP(_xlfn.TEXTSPLIT(Table1[[#This Row],[Fuel (no space after comma)]], ","), FuelList_Final_EF!$A$2:$B$65, 2, FALSE))</f>
        <v>74.540000000000006</v>
      </c>
      <c r="S8108" s="3">
        <f>Table1[[#This Row],[Generation (TWh)]]*10^9*VLOOKUP(Table1[[#This Row],[Turbine/Engine Technology]],Technology_HR!$A$2:$B$11,2,FALSE)*10^-6</f>
        <v>15672629.879999999</v>
      </c>
      <c r="T8108" s="5">
        <f>Table1[[#This Row],[Fuel Consumption (mmBtu)]]*Table1[[#This Row],[Emission Factor (kg CO2/ mmBtu)]]*10^3</f>
        <v>1168237831255.2</v>
      </c>
      <c r="U8108" s="3">
        <f>Table1[[#This Row],[Emissions (g CO2)]]/(Table1[[#This Row],[Generation (TWh)]]*10^9)</f>
        <v>562.70245999999997</v>
      </c>
    </row>
    <row r="8109" spans="1:21" x14ac:dyDescent="0.35">
      <c r="A8109" t="s">
        <v>2048</v>
      </c>
      <c r="B8109" t="s">
        <v>3247</v>
      </c>
      <c r="C8109" t="str">
        <f>SUBSTITUTE(Table1[[#This Row],[Fuel]],", ",",")</f>
        <v>fossil liquids: crude oil</v>
      </c>
      <c r="D8109" t="s">
        <v>3247</v>
      </c>
      <c r="H8109" t="s">
        <v>3438</v>
      </c>
      <c r="I8109">
        <v>600</v>
      </c>
      <c r="J8109" t="s">
        <v>3446</v>
      </c>
      <c r="K8109">
        <v>2014</v>
      </c>
      <c r="L8109" t="s">
        <v>29</v>
      </c>
      <c r="M8109" t="s">
        <v>29</v>
      </c>
      <c r="N8109">
        <v>20.629909000000001</v>
      </c>
      <c r="O8109">
        <v>39.562491999999999</v>
      </c>
      <c r="P8109" t="s">
        <v>3580</v>
      </c>
      <c r="Q8109" s="3">
        <f>Table1[[#This Row],[Capacity (MW)]]*0.395*8760*10^-6</f>
        <v>2.07612</v>
      </c>
      <c r="R8109" s="3" cm="1">
        <f t="array" ref="R8109">AVERAGE(VLOOKUP(_xlfn.TEXTSPLIT(Table1[[#This Row],[Fuel (no space after comma)]], ","), FuelList_Final_EF!$A$2:$B$65, 2, FALSE))</f>
        <v>74.540000000000006</v>
      </c>
      <c r="S8109" s="3">
        <f>Table1[[#This Row],[Generation (TWh)]]*10^9*VLOOKUP(Table1[[#This Row],[Turbine/Engine Technology]],Technology_HR!$A$2:$B$11,2,FALSE)*10^-6</f>
        <v>15672629.879999999</v>
      </c>
      <c r="T8109" s="5">
        <f>Table1[[#This Row],[Fuel Consumption (mmBtu)]]*Table1[[#This Row],[Emission Factor (kg CO2/ mmBtu)]]*10^3</f>
        <v>1168237831255.2</v>
      </c>
      <c r="U8109" s="3">
        <f>Table1[[#This Row],[Emissions (g CO2)]]/(Table1[[#This Row],[Generation (TWh)]]*10^9)</f>
        <v>562.70245999999997</v>
      </c>
    </row>
    <row r="8110" spans="1:21" x14ac:dyDescent="0.35">
      <c r="A8110" t="s">
        <v>2048</v>
      </c>
      <c r="B8110" t="s">
        <v>3247</v>
      </c>
      <c r="C8110" t="str">
        <f>SUBSTITUTE(Table1[[#This Row],[Fuel]],", ",",")</f>
        <v>fossil liquids: crude oil</v>
      </c>
      <c r="D8110" t="s">
        <v>3247</v>
      </c>
      <c r="H8110" t="s">
        <v>3438</v>
      </c>
      <c r="I8110">
        <v>1440</v>
      </c>
      <c r="J8110" t="s">
        <v>3446</v>
      </c>
      <c r="K8110">
        <v>2007</v>
      </c>
      <c r="L8110" t="s">
        <v>29</v>
      </c>
      <c r="M8110" t="s">
        <v>29</v>
      </c>
      <c r="N8110">
        <v>20.680084000000001</v>
      </c>
      <c r="O8110">
        <v>39.523232999999998</v>
      </c>
      <c r="P8110" t="s">
        <v>3580</v>
      </c>
      <c r="Q8110" s="3">
        <f>Table1[[#This Row],[Capacity (MW)]]*0.395*8760*10^-6</f>
        <v>4.9826880000000005</v>
      </c>
      <c r="R8110" s="3" cm="1">
        <f t="array" ref="R8110">AVERAGE(VLOOKUP(_xlfn.TEXTSPLIT(Table1[[#This Row],[Fuel (no space after comma)]], ","), FuelList_Final_EF!$A$2:$B$65, 2, FALSE))</f>
        <v>74.540000000000006</v>
      </c>
      <c r="S8110" s="3">
        <f>Table1[[#This Row],[Generation (TWh)]]*10^9*VLOOKUP(Table1[[#This Row],[Turbine/Engine Technology]],Technology_HR!$A$2:$B$11,2,FALSE)*10^-6</f>
        <v>37614311.711999997</v>
      </c>
      <c r="T8110" s="5">
        <f>Table1[[#This Row],[Fuel Consumption (mmBtu)]]*Table1[[#This Row],[Emission Factor (kg CO2/ mmBtu)]]*10^3</f>
        <v>2803770795012.4805</v>
      </c>
      <c r="U8110" s="3">
        <f>Table1[[#This Row],[Emissions (g CO2)]]/(Table1[[#This Row],[Generation (TWh)]]*10^9)</f>
        <v>562.70246000000009</v>
      </c>
    </row>
    <row r="8111" spans="1:21" x14ac:dyDescent="0.35">
      <c r="A8111" t="s">
        <v>2048</v>
      </c>
      <c r="B8111" t="s">
        <v>3247</v>
      </c>
      <c r="C8111" t="str">
        <f>SUBSTITUTE(Table1[[#This Row],[Fuel]],", ",",")</f>
        <v>fossil liquids: crude oil</v>
      </c>
      <c r="D8111" t="s">
        <v>3247</v>
      </c>
      <c r="H8111" t="s">
        <v>3438</v>
      </c>
      <c r="I8111">
        <v>1200</v>
      </c>
      <c r="J8111" t="s">
        <v>3446</v>
      </c>
      <c r="K8111">
        <v>2003</v>
      </c>
      <c r="L8111" t="s">
        <v>29</v>
      </c>
      <c r="M8111" t="s">
        <v>29</v>
      </c>
      <c r="N8111">
        <v>20.680084000000001</v>
      </c>
      <c r="O8111">
        <v>39.523232999999998</v>
      </c>
      <c r="P8111" t="s">
        <v>3580</v>
      </c>
      <c r="Q8111" s="3">
        <f>Table1[[#This Row],[Capacity (MW)]]*0.395*8760*10^-6</f>
        <v>4.1522399999999999</v>
      </c>
      <c r="R8111" s="3" cm="1">
        <f t="array" ref="R8111">AVERAGE(VLOOKUP(_xlfn.TEXTSPLIT(Table1[[#This Row],[Fuel (no space after comma)]], ","), FuelList_Final_EF!$A$2:$B$65, 2, FALSE))</f>
        <v>74.540000000000006</v>
      </c>
      <c r="S8111" s="3">
        <f>Table1[[#This Row],[Generation (TWh)]]*10^9*VLOOKUP(Table1[[#This Row],[Turbine/Engine Technology]],Technology_HR!$A$2:$B$11,2,FALSE)*10^-6</f>
        <v>31345259.759999998</v>
      </c>
      <c r="T8111" s="5">
        <f>Table1[[#This Row],[Fuel Consumption (mmBtu)]]*Table1[[#This Row],[Emission Factor (kg CO2/ mmBtu)]]*10^3</f>
        <v>2336475662510.3999</v>
      </c>
      <c r="U8111" s="3">
        <f>Table1[[#This Row],[Emissions (g CO2)]]/(Table1[[#This Row],[Generation (TWh)]]*10^9)</f>
        <v>562.70245999999997</v>
      </c>
    </row>
    <row r="8112" spans="1:21" x14ac:dyDescent="0.35">
      <c r="A8112" t="s">
        <v>2048</v>
      </c>
      <c r="B8112" t="s">
        <v>3247</v>
      </c>
      <c r="C8112" t="str">
        <f>SUBSTITUTE(Table1[[#This Row],[Fuel]],", ",",")</f>
        <v>fossil liquids: crude oil</v>
      </c>
      <c r="D8112" t="s">
        <v>3247</v>
      </c>
      <c r="H8112" t="s">
        <v>3438</v>
      </c>
      <c r="I8112">
        <v>1200</v>
      </c>
      <c r="J8112" t="s">
        <v>3446</v>
      </c>
      <c r="K8112">
        <v>2012</v>
      </c>
      <c r="L8112" t="s">
        <v>29</v>
      </c>
      <c r="M8112" t="s">
        <v>29</v>
      </c>
      <c r="N8112">
        <v>20.680084000000001</v>
      </c>
      <c r="O8112">
        <v>39.523232999999998</v>
      </c>
      <c r="P8112" t="s">
        <v>3580</v>
      </c>
      <c r="Q8112" s="3">
        <f>Table1[[#This Row],[Capacity (MW)]]*0.395*8760*10^-6</f>
        <v>4.1522399999999999</v>
      </c>
      <c r="R8112" s="3" cm="1">
        <f t="array" ref="R8112">AVERAGE(VLOOKUP(_xlfn.TEXTSPLIT(Table1[[#This Row],[Fuel (no space after comma)]], ","), FuelList_Final_EF!$A$2:$B$65, 2, FALSE))</f>
        <v>74.540000000000006</v>
      </c>
      <c r="S8112" s="3">
        <f>Table1[[#This Row],[Generation (TWh)]]*10^9*VLOOKUP(Table1[[#This Row],[Turbine/Engine Technology]],Technology_HR!$A$2:$B$11,2,FALSE)*10^-6</f>
        <v>31345259.759999998</v>
      </c>
      <c r="T8112" s="5">
        <f>Table1[[#This Row],[Fuel Consumption (mmBtu)]]*Table1[[#This Row],[Emission Factor (kg CO2/ mmBtu)]]*10^3</f>
        <v>2336475662510.3999</v>
      </c>
      <c r="U8112" s="3">
        <f>Table1[[#This Row],[Emissions (g CO2)]]/(Table1[[#This Row],[Generation (TWh)]]*10^9)</f>
        <v>562.70245999999997</v>
      </c>
    </row>
    <row r="8113" spans="1:21" x14ac:dyDescent="0.35">
      <c r="A8113" t="s">
        <v>2051</v>
      </c>
      <c r="B8113" t="s">
        <v>3247</v>
      </c>
      <c r="C8113" t="str">
        <f>SUBSTITUTE(Table1[[#This Row],[Fuel]],", ",",")</f>
        <v>fossil liquids: crude oil</v>
      </c>
      <c r="D8113" t="s">
        <v>3247</v>
      </c>
      <c r="H8113" t="s">
        <v>3440</v>
      </c>
      <c r="I8113">
        <v>62</v>
      </c>
      <c r="J8113" t="s">
        <v>3446</v>
      </c>
      <c r="K8113">
        <v>1988</v>
      </c>
      <c r="L8113" t="s">
        <v>29</v>
      </c>
      <c r="M8113" t="s">
        <v>29</v>
      </c>
      <c r="N8113">
        <v>20.67998</v>
      </c>
      <c r="O8113">
        <v>39.52478</v>
      </c>
      <c r="P8113" t="s">
        <v>3580</v>
      </c>
      <c r="Q8113" s="3">
        <f>Table1[[#This Row],[Capacity (MW)]]*0.395*8760*10^-6</f>
        <v>0.21453240000000001</v>
      </c>
      <c r="R8113" s="3" cm="1">
        <f t="array" ref="R8113">AVERAGE(VLOOKUP(_xlfn.TEXTSPLIT(Table1[[#This Row],[Fuel (no space after comma)]], ","), FuelList_Final_EF!$A$2:$B$65, 2, FALSE))</f>
        <v>74.540000000000006</v>
      </c>
      <c r="S8113" s="3">
        <f>Table1[[#This Row],[Generation (TWh)]]*10^9*VLOOKUP(Table1[[#This Row],[Turbine/Engine Technology]],Technology_HR!$A$2:$B$11,2,FALSE)*10^-6</f>
        <v>2206465.7339999997</v>
      </c>
      <c r="T8113" s="5">
        <f>Table1[[#This Row],[Fuel Consumption (mmBtu)]]*Table1[[#This Row],[Emission Factor (kg CO2/ mmBtu)]]*10^3</f>
        <v>164469955812.35999</v>
      </c>
      <c r="U8113" s="3">
        <f>Table1[[#This Row],[Emissions (g CO2)]]/(Table1[[#This Row],[Generation (TWh)]]*10^9)</f>
        <v>766.64389999999992</v>
      </c>
    </row>
    <row r="8114" spans="1:21" x14ac:dyDescent="0.35">
      <c r="A8114" t="s">
        <v>2051</v>
      </c>
      <c r="B8114" t="s">
        <v>3247</v>
      </c>
      <c r="C8114" t="str">
        <f>SUBSTITUTE(Table1[[#This Row],[Fuel]],", ",",")</f>
        <v>fossil liquids: crude oil</v>
      </c>
      <c r="D8114" t="s">
        <v>3247</v>
      </c>
      <c r="H8114" t="s">
        <v>3440</v>
      </c>
      <c r="I8114">
        <v>62</v>
      </c>
      <c r="J8114" t="s">
        <v>3446</v>
      </c>
      <c r="K8114">
        <v>1988</v>
      </c>
      <c r="L8114" t="s">
        <v>29</v>
      </c>
      <c r="M8114" t="s">
        <v>29</v>
      </c>
      <c r="N8114">
        <v>20.67998</v>
      </c>
      <c r="O8114">
        <v>39.52478</v>
      </c>
      <c r="P8114" t="s">
        <v>3580</v>
      </c>
      <c r="Q8114" s="3">
        <f>Table1[[#This Row],[Capacity (MW)]]*0.395*8760*10^-6</f>
        <v>0.21453240000000001</v>
      </c>
      <c r="R8114" s="3" cm="1">
        <f t="array" ref="R8114">AVERAGE(VLOOKUP(_xlfn.TEXTSPLIT(Table1[[#This Row],[Fuel (no space after comma)]], ","), FuelList_Final_EF!$A$2:$B$65, 2, FALSE))</f>
        <v>74.540000000000006</v>
      </c>
      <c r="S8114" s="3">
        <f>Table1[[#This Row],[Generation (TWh)]]*10^9*VLOOKUP(Table1[[#This Row],[Turbine/Engine Technology]],Technology_HR!$A$2:$B$11,2,FALSE)*10^-6</f>
        <v>2206465.7339999997</v>
      </c>
      <c r="T8114" s="5">
        <f>Table1[[#This Row],[Fuel Consumption (mmBtu)]]*Table1[[#This Row],[Emission Factor (kg CO2/ mmBtu)]]*10^3</f>
        <v>164469955812.35999</v>
      </c>
      <c r="U8114" s="3">
        <f>Table1[[#This Row],[Emissions (g CO2)]]/(Table1[[#This Row],[Generation (TWh)]]*10^9)</f>
        <v>766.64389999999992</v>
      </c>
    </row>
    <row r="8115" spans="1:21" x14ac:dyDescent="0.35">
      <c r="A8115" t="s">
        <v>2051</v>
      </c>
      <c r="B8115" t="s">
        <v>3247</v>
      </c>
      <c r="C8115" t="str">
        <f>SUBSTITUTE(Table1[[#This Row],[Fuel]],", ",",")</f>
        <v>fossil liquids: crude oil</v>
      </c>
      <c r="D8115" t="s">
        <v>3247</v>
      </c>
      <c r="H8115" t="s">
        <v>3440</v>
      </c>
      <c r="I8115">
        <v>62</v>
      </c>
      <c r="J8115" t="s">
        <v>3446</v>
      </c>
      <c r="K8115">
        <v>1988</v>
      </c>
      <c r="L8115" t="s">
        <v>29</v>
      </c>
      <c r="M8115" t="s">
        <v>29</v>
      </c>
      <c r="N8115">
        <v>20.67998</v>
      </c>
      <c r="O8115">
        <v>39.52478</v>
      </c>
      <c r="P8115" t="s">
        <v>3580</v>
      </c>
      <c r="Q8115" s="3">
        <f>Table1[[#This Row],[Capacity (MW)]]*0.395*8760*10^-6</f>
        <v>0.21453240000000001</v>
      </c>
      <c r="R8115" s="3" cm="1">
        <f t="array" ref="R8115">AVERAGE(VLOOKUP(_xlfn.TEXTSPLIT(Table1[[#This Row],[Fuel (no space after comma)]], ","), FuelList_Final_EF!$A$2:$B$65, 2, FALSE))</f>
        <v>74.540000000000006</v>
      </c>
      <c r="S8115" s="3">
        <f>Table1[[#This Row],[Generation (TWh)]]*10^9*VLOOKUP(Table1[[#This Row],[Turbine/Engine Technology]],Technology_HR!$A$2:$B$11,2,FALSE)*10^-6</f>
        <v>2206465.7339999997</v>
      </c>
      <c r="T8115" s="5">
        <f>Table1[[#This Row],[Fuel Consumption (mmBtu)]]*Table1[[#This Row],[Emission Factor (kg CO2/ mmBtu)]]*10^3</f>
        <v>164469955812.35999</v>
      </c>
      <c r="U8115" s="3">
        <f>Table1[[#This Row],[Emissions (g CO2)]]/(Table1[[#This Row],[Generation (TWh)]]*10^9)</f>
        <v>766.64389999999992</v>
      </c>
    </row>
    <row r="8116" spans="1:21" x14ac:dyDescent="0.35">
      <c r="A8116" t="s">
        <v>2051</v>
      </c>
      <c r="B8116" t="s">
        <v>3247</v>
      </c>
      <c r="C8116" t="str">
        <f>SUBSTITUTE(Table1[[#This Row],[Fuel]],", ",",")</f>
        <v>fossil liquids: crude oil</v>
      </c>
      <c r="D8116" t="s">
        <v>3247</v>
      </c>
      <c r="H8116" t="s">
        <v>3440</v>
      </c>
      <c r="I8116">
        <v>62</v>
      </c>
      <c r="J8116" t="s">
        <v>3446</v>
      </c>
      <c r="K8116">
        <v>1988</v>
      </c>
      <c r="L8116" t="s">
        <v>29</v>
      </c>
      <c r="M8116" t="s">
        <v>29</v>
      </c>
      <c r="N8116">
        <v>20.67998</v>
      </c>
      <c r="O8116">
        <v>39.52478</v>
      </c>
      <c r="P8116" t="s">
        <v>3580</v>
      </c>
      <c r="Q8116" s="3">
        <f>Table1[[#This Row],[Capacity (MW)]]*0.395*8760*10^-6</f>
        <v>0.21453240000000001</v>
      </c>
      <c r="R8116" s="3" cm="1">
        <f t="array" ref="R8116">AVERAGE(VLOOKUP(_xlfn.TEXTSPLIT(Table1[[#This Row],[Fuel (no space after comma)]], ","), FuelList_Final_EF!$A$2:$B$65, 2, FALSE))</f>
        <v>74.540000000000006</v>
      </c>
      <c r="S8116" s="3">
        <f>Table1[[#This Row],[Generation (TWh)]]*10^9*VLOOKUP(Table1[[#This Row],[Turbine/Engine Technology]],Technology_HR!$A$2:$B$11,2,FALSE)*10^-6</f>
        <v>2206465.7339999997</v>
      </c>
      <c r="T8116" s="5">
        <f>Table1[[#This Row],[Fuel Consumption (mmBtu)]]*Table1[[#This Row],[Emission Factor (kg CO2/ mmBtu)]]*10^3</f>
        <v>164469955812.35999</v>
      </c>
      <c r="U8116" s="3">
        <f>Table1[[#This Row],[Emissions (g CO2)]]/(Table1[[#This Row],[Generation (TWh)]]*10^9)</f>
        <v>766.64389999999992</v>
      </c>
    </row>
    <row r="8117" spans="1:21" x14ac:dyDescent="0.35">
      <c r="A8117" t="s">
        <v>2051</v>
      </c>
      <c r="B8117" t="s">
        <v>3247</v>
      </c>
      <c r="C8117" t="str">
        <f>SUBSTITUTE(Table1[[#This Row],[Fuel]],", ",",")</f>
        <v>fossil liquids: crude oil</v>
      </c>
      <c r="D8117" t="s">
        <v>3247</v>
      </c>
      <c r="H8117" t="s">
        <v>3440</v>
      </c>
      <c r="I8117">
        <v>62</v>
      </c>
      <c r="J8117" t="s">
        <v>3446</v>
      </c>
      <c r="K8117">
        <v>1988</v>
      </c>
      <c r="L8117" t="s">
        <v>29</v>
      </c>
      <c r="M8117" t="s">
        <v>29</v>
      </c>
      <c r="N8117">
        <v>20.67998</v>
      </c>
      <c r="O8117">
        <v>39.52478</v>
      </c>
      <c r="P8117" t="s">
        <v>3580</v>
      </c>
      <c r="Q8117" s="3">
        <f>Table1[[#This Row],[Capacity (MW)]]*0.395*8760*10^-6</f>
        <v>0.21453240000000001</v>
      </c>
      <c r="R8117" s="3" cm="1">
        <f t="array" ref="R8117">AVERAGE(VLOOKUP(_xlfn.TEXTSPLIT(Table1[[#This Row],[Fuel (no space after comma)]], ","), FuelList_Final_EF!$A$2:$B$65, 2, FALSE))</f>
        <v>74.540000000000006</v>
      </c>
      <c r="S8117" s="3">
        <f>Table1[[#This Row],[Generation (TWh)]]*10^9*VLOOKUP(Table1[[#This Row],[Turbine/Engine Technology]],Technology_HR!$A$2:$B$11,2,FALSE)*10^-6</f>
        <v>2206465.7339999997</v>
      </c>
      <c r="T8117" s="5">
        <f>Table1[[#This Row],[Fuel Consumption (mmBtu)]]*Table1[[#This Row],[Emission Factor (kg CO2/ mmBtu)]]*10^3</f>
        <v>164469955812.35999</v>
      </c>
      <c r="U8117" s="3">
        <f>Table1[[#This Row],[Emissions (g CO2)]]/(Table1[[#This Row],[Generation (TWh)]]*10^9)</f>
        <v>766.64389999999992</v>
      </c>
    </row>
    <row r="8118" spans="1:21" x14ac:dyDescent="0.35">
      <c r="A8118" t="s">
        <v>2051</v>
      </c>
      <c r="B8118" t="s">
        <v>3247</v>
      </c>
      <c r="C8118" t="str">
        <f>SUBSTITUTE(Table1[[#This Row],[Fuel]],", ",",")</f>
        <v>fossil liquids: crude oil</v>
      </c>
      <c r="D8118" t="s">
        <v>3247</v>
      </c>
      <c r="H8118" t="s">
        <v>3440</v>
      </c>
      <c r="I8118">
        <v>100</v>
      </c>
      <c r="J8118" t="s">
        <v>3446</v>
      </c>
      <c r="K8118">
        <v>2003</v>
      </c>
      <c r="L8118" t="s">
        <v>29</v>
      </c>
      <c r="M8118" t="s">
        <v>29</v>
      </c>
      <c r="N8118">
        <v>20.67998</v>
      </c>
      <c r="O8118">
        <v>39.52478</v>
      </c>
      <c r="P8118" t="s">
        <v>3580</v>
      </c>
      <c r="Q8118" s="3">
        <f>Table1[[#This Row],[Capacity (MW)]]*0.395*8760*10^-6</f>
        <v>0.34601999999999999</v>
      </c>
      <c r="R8118" s="3" cm="1">
        <f t="array" ref="R8118">AVERAGE(VLOOKUP(_xlfn.TEXTSPLIT(Table1[[#This Row],[Fuel (no space after comma)]], ","), FuelList_Final_EF!$A$2:$B$65, 2, FALSE))</f>
        <v>74.540000000000006</v>
      </c>
      <c r="S8118" s="3">
        <f>Table1[[#This Row],[Generation (TWh)]]*10^9*VLOOKUP(Table1[[#This Row],[Turbine/Engine Technology]],Technology_HR!$A$2:$B$11,2,FALSE)*10^-6</f>
        <v>3558815.6999999997</v>
      </c>
      <c r="T8118" s="5">
        <f>Table1[[#This Row],[Fuel Consumption (mmBtu)]]*Table1[[#This Row],[Emission Factor (kg CO2/ mmBtu)]]*10^3</f>
        <v>265274122278</v>
      </c>
      <c r="U8118" s="3">
        <f>Table1[[#This Row],[Emissions (g CO2)]]/(Table1[[#This Row],[Generation (TWh)]]*10^9)</f>
        <v>766.64390000000003</v>
      </c>
    </row>
    <row r="8119" spans="1:21" x14ac:dyDescent="0.35">
      <c r="A8119" t="s">
        <v>2051</v>
      </c>
      <c r="B8119" t="s">
        <v>3247</v>
      </c>
      <c r="C8119" t="str">
        <f>SUBSTITUTE(Table1[[#This Row],[Fuel]],", ",",")</f>
        <v>fossil liquids: crude oil</v>
      </c>
      <c r="D8119" t="s">
        <v>3247</v>
      </c>
      <c r="H8119" t="s">
        <v>3440</v>
      </c>
      <c r="I8119">
        <v>100</v>
      </c>
      <c r="J8119" t="s">
        <v>3446</v>
      </c>
      <c r="K8119">
        <v>2003</v>
      </c>
      <c r="L8119" t="s">
        <v>29</v>
      </c>
      <c r="M8119" t="s">
        <v>29</v>
      </c>
      <c r="N8119">
        <v>20.67998</v>
      </c>
      <c r="O8119">
        <v>39.52478</v>
      </c>
      <c r="P8119" t="s">
        <v>3580</v>
      </c>
      <c r="Q8119" s="3">
        <f>Table1[[#This Row],[Capacity (MW)]]*0.395*8760*10^-6</f>
        <v>0.34601999999999999</v>
      </c>
      <c r="R8119" s="3" cm="1">
        <f t="array" ref="R8119">AVERAGE(VLOOKUP(_xlfn.TEXTSPLIT(Table1[[#This Row],[Fuel (no space after comma)]], ","), FuelList_Final_EF!$A$2:$B$65, 2, FALSE))</f>
        <v>74.540000000000006</v>
      </c>
      <c r="S8119" s="3">
        <f>Table1[[#This Row],[Generation (TWh)]]*10^9*VLOOKUP(Table1[[#This Row],[Turbine/Engine Technology]],Technology_HR!$A$2:$B$11,2,FALSE)*10^-6</f>
        <v>3558815.6999999997</v>
      </c>
      <c r="T8119" s="5">
        <f>Table1[[#This Row],[Fuel Consumption (mmBtu)]]*Table1[[#This Row],[Emission Factor (kg CO2/ mmBtu)]]*10^3</f>
        <v>265274122278</v>
      </c>
      <c r="U8119" s="3">
        <f>Table1[[#This Row],[Emissions (g CO2)]]/(Table1[[#This Row],[Generation (TWh)]]*10^9)</f>
        <v>766.64390000000003</v>
      </c>
    </row>
    <row r="8120" spans="1:21" x14ac:dyDescent="0.35">
      <c r="A8120" t="s">
        <v>2051</v>
      </c>
      <c r="B8120" t="s">
        <v>3247</v>
      </c>
      <c r="C8120" t="str">
        <f>SUBSTITUTE(Table1[[#This Row],[Fuel]],", ",",")</f>
        <v>fossil liquids: crude oil</v>
      </c>
      <c r="D8120" t="s">
        <v>3247</v>
      </c>
      <c r="H8120" t="s">
        <v>3440</v>
      </c>
      <c r="I8120">
        <v>100</v>
      </c>
      <c r="J8120" t="s">
        <v>3446</v>
      </c>
      <c r="K8120">
        <v>2003</v>
      </c>
      <c r="L8120" t="s">
        <v>29</v>
      </c>
      <c r="M8120" t="s">
        <v>29</v>
      </c>
      <c r="N8120">
        <v>20.67998</v>
      </c>
      <c r="O8120">
        <v>39.52478</v>
      </c>
      <c r="P8120" t="s">
        <v>3580</v>
      </c>
      <c r="Q8120" s="3">
        <f>Table1[[#This Row],[Capacity (MW)]]*0.395*8760*10^-6</f>
        <v>0.34601999999999999</v>
      </c>
      <c r="R8120" s="3" cm="1">
        <f t="array" ref="R8120">AVERAGE(VLOOKUP(_xlfn.TEXTSPLIT(Table1[[#This Row],[Fuel (no space after comma)]], ","), FuelList_Final_EF!$A$2:$B$65, 2, FALSE))</f>
        <v>74.540000000000006</v>
      </c>
      <c r="S8120" s="3">
        <f>Table1[[#This Row],[Generation (TWh)]]*10^9*VLOOKUP(Table1[[#This Row],[Turbine/Engine Technology]],Technology_HR!$A$2:$B$11,2,FALSE)*10^-6</f>
        <v>3558815.6999999997</v>
      </c>
      <c r="T8120" s="5">
        <f>Table1[[#This Row],[Fuel Consumption (mmBtu)]]*Table1[[#This Row],[Emission Factor (kg CO2/ mmBtu)]]*10^3</f>
        <v>265274122278</v>
      </c>
      <c r="U8120" s="3">
        <f>Table1[[#This Row],[Emissions (g CO2)]]/(Table1[[#This Row],[Generation (TWh)]]*10^9)</f>
        <v>766.64390000000003</v>
      </c>
    </row>
    <row r="8121" spans="1:21" x14ac:dyDescent="0.35">
      <c r="A8121" t="s">
        <v>2051</v>
      </c>
      <c r="B8121" t="s">
        <v>3247</v>
      </c>
      <c r="C8121" t="str">
        <f>SUBSTITUTE(Table1[[#This Row],[Fuel]],", ",",")</f>
        <v>fossil liquids: crude oil</v>
      </c>
      <c r="D8121" t="s">
        <v>3247</v>
      </c>
      <c r="H8121" t="s">
        <v>3440</v>
      </c>
      <c r="I8121">
        <v>100</v>
      </c>
      <c r="J8121" t="s">
        <v>3446</v>
      </c>
      <c r="K8121">
        <v>2003</v>
      </c>
      <c r="L8121" t="s">
        <v>29</v>
      </c>
      <c r="M8121" t="s">
        <v>29</v>
      </c>
      <c r="N8121">
        <v>20.67998</v>
      </c>
      <c r="O8121">
        <v>39.52478</v>
      </c>
      <c r="P8121" t="s">
        <v>3580</v>
      </c>
      <c r="Q8121" s="3">
        <f>Table1[[#This Row],[Capacity (MW)]]*0.395*8760*10^-6</f>
        <v>0.34601999999999999</v>
      </c>
      <c r="R8121" s="3" cm="1">
        <f t="array" ref="R8121">AVERAGE(VLOOKUP(_xlfn.TEXTSPLIT(Table1[[#This Row],[Fuel (no space after comma)]], ","), FuelList_Final_EF!$A$2:$B$65, 2, FALSE))</f>
        <v>74.540000000000006</v>
      </c>
      <c r="S8121" s="3">
        <f>Table1[[#This Row],[Generation (TWh)]]*10^9*VLOOKUP(Table1[[#This Row],[Turbine/Engine Technology]],Technology_HR!$A$2:$B$11,2,FALSE)*10^-6</f>
        <v>3558815.6999999997</v>
      </c>
      <c r="T8121" s="5">
        <f>Table1[[#This Row],[Fuel Consumption (mmBtu)]]*Table1[[#This Row],[Emission Factor (kg CO2/ mmBtu)]]*10^3</f>
        <v>265274122278</v>
      </c>
      <c r="U8121" s="3">
        <f>Table1[[#This Row],[Emissions (g CO2)]]/(Table1[[#This Row],[Generation (TWh)]]*10^9)</f>
        <v>766.64390000000003</v>
      </c>
    </row>
    <row r="8122" spans="1:21" x14ac:dyDescent="0.35">
      <c r="A8122" t="s">
        <v>2051</v>
      </c>
      <c r="B8122" t="s">
        <v>3247</v>
      </c>
      <c r="C8122" t="str">
        <f>SUBSTITUTE(Table1[[#This Row],[Fuel]],", ",",")</f>
        <v>fossil liquids: crude oil</v>
      </c>
      <c r="D8122" t="s">
        <v>3247</v>
      </c>
      <c r="H8122" t="s">
        <v>3440</v>
      </c>
      <c r="I8122">
        <v>100</v>
      </c>
      <c r="J8122" t="s">
        <v>3446</v>
      </c>
      <c r="K8122">
        <v>2003</v>
      </c>
      <c r="L8122" t="s">
        <v>29</v>
      </c>
      <c r="M8122" t="s">
        <v>29</v>
      </c>
      <c r="N8122">
        <v>20.67998</v>
      </c>
      <c r="O8122">
        <v>39.52478</v>
      </c>
      <c r="P8122" t="s">
        <v>3580</v>
      </c>
      <c r="Q8122" s="3">
        <f>Table1[[#This Row],[Capacity (MW)]]*0.395*8760*10^-6</f>
        <v>0.34601999999999999</v>
      </c>
      <c r="R8122" s="3" cm="1">
        <f t="array" ref="R8122">AVERAGE(VLOOKUP(_xlfn.TEXTSPLIT(Table1[[#This Row],[Fuel (no space after comma)]], ","), FuelList_Final_EF!$A$2:$B$65, 2, FALSE))</f>
        <v>74.540000000000006</v>
      </c>
      <c r="S8122" s="3">
        <f>Table1[[#This Row],[Generation (TWh)]]*10^9*VLOOKUP(Table1[[#This Row],[Turbine/Engine Technology]],Technology_HR!$A$2:$B$11,2,FALSE)*10^-6</f>
        <v>3558815.6999999997</v>
      </c>
      <c r="T8122" s="5">
        <f>Table1[[#This Row],[Fuel Consumption (mmBtu)]]*Table1[[#This Row],[Emission Factor (kg CO2/ mmBtu)]]*10^3</f>
        <v>265274122278</v>
      </c>
      <c r="U8122" s="3">
        <f>Table1[[#This Row],[Emissions (g CO2)]]/(Table1[[#This Row],[Generation (TWh)]]*10^9)</f>
        <v>766.64390000000003</v>
      </c>
    </row>
    <row r="8123" spans="1:21" x14ac:dyDescent="0.35">
      <c r="A8123" t="s">
        <v>146</v>
      </c>
      <c r="B8123" t="s">
        <v>3247</v>
      </c>
      <c r="C8123" t="str">
        <f>SUBSTITUTE(Table1[[#This Row],[Fuel]],", ",",")</f>
        <v>fossil liquids: crude oil</v>
      </c>
      <c r="D8123" t="s">
        <v>3247</v>
      </c>
      <c r="H8123" t="s">
        <v>3440</v>
      </c>
      <c r="I8123">
        <v>120</v>
      </c>
      <c r="J8123" t="s">
        <v>3446</v>
      </c>
      <c r="K8123">
        <v>2010</v>
      </c>
      <c r="L8123" t="s">
        <v>29</v>
      </c>
      <c r="M8123">
        <v>2025</v>
      </c>
      <c r="N8123">
        <v>20.684289</v>
      </c>
      <c r="O8123">
        <v>39.521389999999997</v>
      </c>
      <c r="P8123" t="s">
        <v>3580</v>
      </c>
      <c r="Q8123" s="3">
        <f>Table1[[#This Row],[Capacity (MW)]]*0.395*8760*10^-6</f>
        <v>0.41522400000000004</v>
      </c>
      <c r="R8123" s="3" cm="1">
        <f t="array" ref="R8123">AVERAGE(VLOOKUP(_xlfn.TEXTSPLIT(Table1[[#This Row],[Fuel (no space after comma)]], ","), FuelList_Final_EF!$A$2:$B$65, 2, FALSE))</f>
        <v>74.540000000000006</v>
      </c>
      <c r="S8123" s="3">
        <f>Table1[[#This Row],[Generation (TWh)]]*10^9*VLOOKUP(Table1[[#This Row],[Turbine/Engine Technology]],Technology_HR!$A$2:$B$11,2,FALSE)*10^-6</f>
        <v>4270578.84</v>
      </c>
      <c r="T8123" s="5">
        <f>Table1[[#This Row],[Fuel Consumption (mmBtu)]]*Table1[[#This Row],[Emission Factor (kg CO2/ mmBtu)]]*10^3</f>
        <v>318328946733.60004</v>
      </c>
      <c r="U8123" s="3">
        <f>Table1[[#This Row],[Emissions (g CO2)]]/(Table1[[#This Row],[Generation (TWh)]]*10^9)</f>
        <v>766.64390000000003</v>
      </c>
    </row>
    <row r="8124" spans="1:21" x14ac:dyDescent="0.35">
      <c r="A8124" t="s">
        <v>2065</v>
      </c>
      <c r="B8124" t="s">
        <v>3247</v>
      </c>
      <c r="C8124" t="str">
        <f>SUBSTITUTE(Table1[[#This Row],[Fuel]],", ",",")</f>
        <v>fossil liquids: crude oil</v>
      </c>
      <c r="D8124" t="s">
        <v>3247</v>
      </c>
      <c r="H8124" t="s">
        <v>3440</v>
      </c>
      <c r="I8124">
        <v>280</v>
      </c>
      <c r="J8124" t="s">
        <v>3446</v>
      </c>
      <c r="K8124">
        <v>2010</v>
      </c>
      <c r="L8124" t="s">
        <v>29</v>
      </c>
      <c r="M8124">
        <v>2025</v>
      </c>
      <c r="N8124">
        <v>20.684289</v>
      </c>
      <c r="O8124">
        <v>39.521389999999997</v>
      </c>
      <c r="P8124" t="s">
        <v>3580</v>
      </c>
      <c r="Q8124" s="3">
        <f>Table1[[#This Row],[Capacity (MW)]]*0.395*8760*10^-6</f>
        <v>0.96885600000000005</v>
      </c>
      <c r="R8124" s="3" cm="1">
        <f t="array" ref="R8124">AVERAGE(VLOOKUP(_xlfn.TEXTSPLIT(Table1[[#This Row],[Fuel (no space after comma)]], ","), FuelList_Final_EF!$A$2:$B$65, 2, FALSE))</f>
        <v>74.540000000000006</v>
      </c>
      <c r="S8124" s="3">
        <f>Table1[[#This Row],[Generation (TWh)]]*10^9*VLOOKUP(Table1[[#This Row],[Turbine/Engine Technology]],Technology_HR!$A$2:$B$11,2,FALSE)*10^-6</f>
        <v>9964683.959999999</v>
      </c>
      <c r="T8124" s="5">
        <f>Table1[[#This Row],[Fuel Consumption (mmBtu)]]*Table1[[#This Row],[Emission Factor (kg CO2/ mmBtu)]]*10^3</f>
        <v>742767542378.40002</v>
      </c>
      <c r="U8124" s="3">
        <f>Table1[[#This Row],[Emissions (g CO2)]]/(Table1[[#This Row],[Generation (TWh)]]*10^9)</f>
        <v>766.64390000000003</v>
      </c>
    </row>
    <row r="8125" spans="1:21" x14ac:dyDescent="0.35">
      <c r="A8125" t="s">
        <v>146</v>
      </c>
      <c r="B8125" t="s">
        <v>3247</v>
      </c>
      <c r="C8125" t="str">
        <f>SUBSTITUTE(Table1[[#This Row],[Fuel]],", ",",")</f>
        <v>fossil liquids: crude oil</v>
      </c>
      <c r="D8125" t="s">
        <v>3247</v>
      </c>
      <c r="H8125" t="s">
        <v>3440</v>
      </c>
      <c r="I8125">
        <v>120</v>
      </c>
      <c r="J8125" t="s">
        <v>3446</v>
      </c>
      <c r="K8125">
        <v>2010</v>
      </c>
      <c r="L8125" t="s">
        <v>29</v>
      </c>
      <c r="M8125">
        <v>2025</v>
      </c>
      <c r="N8125">
        <v>20.684289</v>
      </c>
      <c r="O8125">
        <v>39.521389999999997</v>
      </c>
      <c r="P8125" t="s">
        <v>3580</v>
      </c>
      <c r="Q8125" s="3">
        <f>Table1[[#This Row],[Capacity (MW)]]*0.395*8760*10^-6</f>
        <v>0.41522400000000004</v>
      </c>
      <c r="R8125" s="3" cm="1">
        <f t="array" ref="R8125">AVERAGE(VLOOKUP(_xlfn.TEXTSPLIT(Table1[[#This Row],[Fuel (no space after comma)]], ","), FuelList_Final_EF!$A$2:$B$65, 2, FALSE))</f>
        <v>74.540000000000006</v>
      </c>
      <c r="S8125" s="3">
        <f>Table1[[#This Row],[Generation (TWh)]]*10^9*VLOOKUP(Table1[[#This Row],[Turbine/Engine Technology]],Technology_HR!$A$2:$B$11,2,FALSE)*10^-6</f>
        <v>4270578.84</v>
      </c>
      <c r="T8125" s="5">
        <f>Table1[[#This Row],[Fuel Consumption (mmBtu)]]*Table1[[#This Row],[Emission Factor (kg CO2/ mmBtu)]]*10^3</f>
        <v>318328946733.60004</v>
      </c>
      <c r="U8125" s="3">
        <f>Table1[[#This Row],[Emissions (g CO2)]]/(Table1[[#This Row],[Generation (TWh)]]*10^9)</f>
        <v>766.64390000000003</v>
      </c>
    </row>
    <row r="8126" spans="1:21" x14ac:dyDescent="0.35">
      <c r="A8126" t="s">
        <v>2065</v>
      </c>
      <c r="B8126" t="s">
        <v>3247</v>
      </c>
      <c r="C8126" t="str">
        <f>SUBSTITUTE(Table1[[#This Row],[Fuel]],", ",",")</f>
        <v>fossil liquids: crude oil</v>
      </c>
      <c r="D8126" t="s">
        <v>3247</v>
      </c>
      <c r="H8126" t="s">
        <v>3440</v>
      </c>
      <c r="I8126">
        <v>280</v>
      </c>
      <c r="J8126" t="s">
        <v>3446</v>
      </c>
      <c r="K8126">
        <v>2010</v>
      </c>
      <c r="L8126" t="s">
        <v>29</v>
      </c>
      <c r="M8126">
        <v>2025</v>
      </c>
      <c r="N8126">
        <v>20.684289</v>
      </c>
      <c r="O8126">
        <v>39.521389999999997</v>
      </c>
      <c r="P8126" t="s">
        <v>3580</v>
      </c>
      <c r="Q8126" s="3">
        <f>Table1[[#This Row],[Capacity (MW)]]*0.395*8760*10^-6</f>
        <v>0.96885600000000005</v>
      </c>
      <c r="R8126" s="3" cm="1">
        <f t="array" ref="R8126">AVERAGE(VLOOKUP(_xlfn.TEXTSPLIT(Table1[[#This Row],[Fuel (no space after comma)]], ","), FuelList_Final_EF!$A$2:$B$65, 2, FALSE))</f>
        <v>74.540000000000006</v>
      </c>
      <c r="S8126" s="3">
        <f>Table1[[#This Row],[Generation (TWh)]]*10^9*VLOOKUP(Table1[[#This Row],[Turbine/Engine Technology]],Technology_HR!$A$2:$B$11,2,FALSE)*10^-6</f>
        <v>9964683.959999999</v>
      </c>
      <c r="T8126" s="5">
        <f>Table1[[#This Row],[Fuel Consumption (mmBtu)]]*Table1[[#This Row],[Emission Factor (kg CO2/ mmBtu)]]*10^3</f>
        <v>742767542378.40002</v>
      </c>
      <c r="U8126" s="3">
        <f>Table1[[#This Row],[Emissions (g CO2)]]/(Table1[[#This Row],[Generation (TWh)]]*10^9)</f>
        <v>766.64390000000003</v>
      </c>
    </row>
    <row r="8127" spans="1:21" x14ac:dyDescent="0.35">
      <c r="A8127" t="s">
        <v>146</v>
      </c>
      <c r="B8127" t="s">
        <v>3247</v>
      </c>
      <c r="C8127" t="str">
        <f>SUBSTITUTE(Table1[[#This Row],[Fuel]],", ",",")</f>
        <v>fossil liquids: crude oil</v>
      </c>
      <c r="D8127" t="s">
        <v>3247</v>
      </c>
      <c r="H8127" t="s">
        <v>3440</v>
      </c>
      <c r="I8127">
        <v>120</v>
      </c>
      <c r="J8127" t="s">
        <v>3446</v>
      </c>
      <c r="K8127">
        <v>2010</v>
      </c>
      <c r="L8127" t="s">
        <v>29</v>
      </c>
      <c r="M8127">
        <v>2025</v>
      </c>
      <c r="N8127">
        <v>20.684289</v>
      </c>
      <c r="O8127">
        <v>39.521389999999997</v>
      </c>
      <c r="P8127" t="s">
        <v>3580</v>
      </c>
      <c r="Q8127" s="3">
        <f>Table1[[#This Row],[Capacity (MW)]]*0.395*8760*10^-6</f>
        <v>0.41522400000000004</v>
      </c>
      <c r="R8127" s="3" cm="1">
        <f t="array" ref="R8127">AVERAGE(VLOOKUP(_xlfn.TEXTSPLIT(Table1[[#This Row],[Fuel (no space after comma)]], ","), FuelList_Final_EF!$A$2:$B$65, 2, FALSE))</f>
        <v>74.540000000000006</v>
      </c>
      <c r="S8127" s="3">
        <f>Table1[[#This Row],[Generation (TWh)]]*10^9*VLOOKUP(Table1[[#This Row],[Turbine/Engine Technology]],Technology_HR!$A$2:$B$11,2,FALSE)*10^-6</f>
        <v>4270578.84</v>
      </c>
      <c r="T8127" s="5">
        <f>Table1[[#This Row],[Fuel Consumption (mmBtu)]]*Table1[[#This Row],[Emission Factor (kg CO2/ mmBtu)]]*10^3</f>
        <v>318328946733.60004</v>
      </c>
      <c r="U8127" s="3">
        <f>Table1[[#This Row],[Emissions (g CO2)]]/(Table1[[#This Row],[Generation (TWh)]]*10^9)</f>
        <v>766.64390000000003</v>
      </c>
    </row>
    <row r="8128" spans="1:21" x14ac:dyDescent="0.35">
      <c r="A8128" t="s">
        <v>2065</v>
      </c>
      <c r="B8128" t="s">
        <v>3247</v>
      </c>
      <c r="C8128" t="str">
        <f>SUBSTITUTE(Table1[[#This Row],[Fuel]],", ",",")</f>
        <v>fossil liquids: crude oil</v>
      </c>
      <c r="D8128" t="s">
        <v>3247</v>
      </c>
      <c r="H8128" t="s">
        <v>3440</v>
      </c>
      <c r="I8128">
        <v>280</v>
      </c>
      <c r="J8128" t="s">
        <v>3446</v>
      </c>
      <c r="K8128">
        <v>2010</v>
      </c>
      <c r="L8128" t="s">
        <v>29</v>
      </c>
      <c r="M8128">
        <v>2025</v>
      </c>
      <c r="N8128">
        <v>20.684289</v>
      </c>
      <c r="O8128">
        <v>39.521389999999997</v>
      </c>
      <c r="P8128" t="s">
        <v>3580</v>
      </c>
      <c r="Q8128" s="3">
        <f>Table1[[#This Row],[Capacity (MW)]]*0.395*8760*10^-6</f>
        <v>0.96885600000000005</v>
      </c>
      <c r="R8128" s="3" cm="1">
        <f t="array" ref="R8128">AVERAGE(VLOOKUP(_xlfn.TEXTSPLIT(Table1[[#This Row],[Fuel (no space after comma)]], ","), FuelList_Final_EF!$A$2:$B$65, 2, FALSE))</f>
        <v>74.540000000000006</v>
      </c>
      <c r="S8128" s="3">
        <f>Table1[[#This Row],[Generation (TWh)]]*10^9*VLOOKUP(Table1[[#This Row],[Turbine/Engine Technology]],Technology_HR!$A$2:$B$11,2,FALSE)*10^-6</f>
        <v>9964683.959999999</v>
      </c>
      <c r="T8128" s="5">
        <f>Table1[[#This Row],[Fuel Consumption (mmBtu)]]*Table1[[#This Row],[Emission Factor (kg CO2/ mmBtu)]]*10^3</f>
        <v>742767542378.40002</v>
      </c>
      <c r="U8128" s="3">
        <f>Table1[[#This Row],[Emissions (g CO2)]]/(Table1[[#This Row],[Generation (TWh)]]*10^9)</f>
        <v>766.64390000000003</v>
      </c>
    </row>
    <row r="8129" spans="1:21" x14ac:dyDescent="0.35">
      <c r="A8129" t="s">
        <v>1856</v>
      </c>
      <c r="B8129" t="s">
        <v>3241</v>
      </c>
      <c r="C8129" t="str">
        <f>SUBSTITUTE(Table1[[#This Row],[Fuel]],", ",",")</f>
        <v>fossil liquids: heavy fuel oil</v>
      </c>
      <c r="D8129" t="s">
        <v>3241</v>
      </c>
      <c r="H8129" t="s">
        <v>3440</v>
      </c>
      <c r="I8129">
        <v>20.399999999999999</v>
      </c>
      <c r="J8129" t="s">
        <v>3446</v>
      </c>
      <c r="K8129">
        <v>2010</v>
      </c>
      <c r="L8129" t="s">
        <v>29</v>
      </c>
      <c r="M8129" t="s">
        <v>29</v>
      </c>
      <c r="N8129">
        <v>17.659600999999999</v>
      </c>
      <c r="O8129">
        <v>42.076079999999997</v>
      </c>
      <c r="P8129" t="s">
        <v>3580</v>
      </c>
      <c r="Q8129" s="3">
        <f>Table1[[#This Row],[Capacity (MW)]]*0.395*8760*10^-6</f>
        <v>7.0588079999999997E-2</v>
      </c>
      <c r="R8129" s="3" cm="1">
        <f t="array" ref="R8129">AVERAGE(VLOOKUP(_xlfn.TEXTSPLIT(Table1[[#This Row],[Fuel (no space after comma)]], ","), FuelList_Final_EF!$A$2:$B$65, 2, FALSE))</f>
        <v>81.602530311017389</v>
      </c>
      <c r="S8129" s="3">
        <f>Table1[[#This Row],[Generation (TWh)]]*10^9*VLOOKUP(Table1[[#This Row],[Turbine/Engine Technology]],Technology_HR!$A$2:$B$11,2,FALSE)*10^-6</f>
        <v>725998.40279999992</v>
      </c>
      <c r="T8129" s="5">
        <f>Table1[[#This Row],[Fuel Consumption (mmBtu)]]*Table1[[#This Row],[Emission Factor (kg CO2/ mmBtu)]]*10^3</f>
        <v>59243306670.237206</v>
      </c>
      <c r="U8129" s="3">
        <f>Table1[[#This Row],[Emissions (g CO2)]]/(Table1[[#This Row],[Generation (TWh)]]*10^9)</f>
        <v>839.28202424881374</v>
      </c>
    </row>
    <row r="8130" spans="1:21" x14ac:dyDescent="0.35">
      <c r="A8130" t="s">
        <v>2066</v>
      </c>
      <c r="B8130" t="s">
        <v>3241</v>
      </c>
      <c r="C8130" t="str">
        <f>SUBSTITUTE(Table1[[#This Row],[Fuel]],", ",",")</f>
        <v>fossil liquids: heavy fuel oil</v>
      </c>
      <c r="D8130" t="s">
        <v>3241</v>
      </c>
      <c r="H8130" t="s">
        <v>3440</v>
      </c>
      <c r="I8130">
        <v>68</v>
      </c>
      <c r="J8130" t="s">
        <v>3446</v>
      </c>
      <c r="K8130">
        <v>2010</v>
      </c>
      <c r="L8130" t="s">
        <v>29</v>
      </c>
      <c r="M8130" t="s">
        <v>29</v>
      </c>
      <c r="N8130">
        <v>17.659600999999999</v>
      </c>
      <c r="O8130">
        <v>42.076079999999997</v>
      </c>
      <c r="P8130" t="s">
        <v>3580</v>
      </c>
      <c r="Q8130" s="3">
        <f>Table1[[#This Row],[Capacity (MW)]]*0.395*8760*10^-6</f>
        <v>0.23529359999999999</v>
      </c>
      <c r="R8130" s="3" cm="1">
        <f t="array" ref="R8130">AVERAGE(VLOOKUP(_xlfn.TEXTSPLIT(Table1[[#This Row],[Fuel (no space after comma)]], ","), FuelList_Final_EF!$A$2:$B$65, 2, FALSE))</f>
        <v>81.602530311017389</v>
      </c>
      <c r="S8130" s="3">
        <f>Table1[[#This Row],[Generation (TWh)]]*10^9*VLOOKUP(Table1[[#This Row],[Turbine/Engine Technology]],Technology_HR!$A$2:$B$11,2,FALSE)*10^-6</f>
        <v>2419994.676</v>
      </c>
      <c r="T8130" s="5">
        <f>Table1[[#This Row],[Fuel Consumption (mmBtu)]]*Table1[[#This Row],[Emission Factor (kg CO2/ mmBtu)]]*10^3</f>
        <v>197477688900.79068</v>
      </c>
      <c r="U8130" s="3">
        <f>Table1[[#This Row],[Emissions (g CO2)]]/(Table1[[#This Row],[Generation (TWh)]]*10^9)</f>
        <v>839.28202424881374</v>
      </c>
    </row>
    <row r="8131" spans="1:21" x14ac:dyDescent="0.35">
      <c r="A8131" t="s">
        <v>2048</v>
      </c>
      <c r="B8131" t="s">
        <v>3241</v>
      </c>
      <c r="C8131" t="str">
        <f>SUBSTITUTE(Table1[[#This Row],[Fuel]],", ",",")</f>
        <v>fossil liquids: heavy fuel oil</v>
      </c>
      <c r="D8131" t="s">
        <v>3241</v>
      </c>
      <c r="H8131" t="s">
        <v>3440</v>
      </c>
      <c r="I8131">
        <v>27.2</v>
      </c>
      <c r="J8131" t="s">
        <v>3446</v>
      </c>
      <c r="K8131">
        <v>2010</v>
      </c>
      <c r="L8131" t="s">
        <v>29</v>
      </c>
      <c r="M8131" t="s">
        <v>29</v>
      </c>
      <c r="N8131">
        <v>17.659600999999999</v>
      </c>
      <c r="O8131">
        <v>42.076079999999997</v>
      </c>
      <c r="P8131" t="s">
        <v>3580</v>
      </c>
      <c r="Q8131" s="3">
        <f>Table1[[#This Row],[Capacity (MW)]]*0.395*8760*10^-6</f>
        <v>9.4117439999999997E-2</v>
      </c>
      <c r="R8131" s="3" cm="1">
        <f t="array" ref="R8131">AVERAGE(VLOOKUP(_xlfn.TEXTSPLIT(Table1[[#This Row],[Fuel (no space after comma)]], ","), FuelList_Final_EF!$A$2:$B$65, 2, FALSE))</f>
        <v>81.602530311017389</v>
      </c>
      <c r="S8131" s="3">
        <f>Table1[[#This Row],[Generation (TWh)]]*10^9*VLOOKUP(Table1[[#This Row],[Turbine/Engine Technology]],Technology_HR!$A$2:$B$11,2,FALSE)*10^-6</f>
        <v>967997.87040000001</v>
      </c>
      <c r="T8131" s="5">
        <f>Table1[[#This Row],[Fuel Consumption (mmBtu)]]*Table1[[#This Row],[Emission Factor (kg CO2/ mmBtu)]]*10^3</f>
        <v>78991075560.316284</v>
      </c>
      <c r="U8131" s="3">
        <f>Table1[[#This Row],[Emissions (g CO2)]]/(Table1[[#This Row],[Generation (TWh)]]*10^9)</f>
        <v>839.28202424881385</v>
      </c>
    </row>
    <row r="8132" spans="1:21" x14ac:dyDescent="0.35">
      <c r="A8132" t="s">
        <v>2067</v>
      </c>
      <c r="B8132" t="s">
        <v>3241</v>
      </c>
      <c r="C8132" t="str">
        <f>SUBSTITUTE(Table1[[#This Row],[Fuel]],", ",",")</f>
        <v>fossil liquids: heavy fuel oil</v>
      </c>
      <c r="D8132" t="s">
        <v>3241</v>
      </c>
      <c r="H8132" t="s">
        <v>3440</v>
      </c>
      <c r="I8132">
        <v>108.8</v>
      </c>
      <c r="J8132" t="s">
        <v>3446</v>
      </c>
      <c r="K8132">
        <v>2010</v>
      </c>
      <c r="L8132" t="s">
        <v>29</v>
      </c>
      <c r="M8132" t="s">
        <v>29</v>
      </c>
      <c r="N8132">
        <v>17.659600999999999</v>
      </c>
      <c r="O8132">
        <v>42.076079999999997</v>
      </c>
      <c r="P8132" t="s">
        <v>3580</v>
      </c>
      <c r="Q8132" s="3">
        <f>Table1[[#This Row],[Capacity (MW)]]*0.395*8760*10^-6</f>
        <v>0.37646975999999999</v>
      </c>
      <c r="R8132" s="3" cm="1">
        <f t="array" ref="R8132">AVERAGE(VLOOKUP(_xlfn.TEXTSPLIT(Table1[[#This Row],[Fuel (no space after comma)]], ","), FuelList_Final_EF!$A$2:$B$65, 2, FALSE))</f>
        <v>81.602530311017389</v>
      </c>
      <c r="S8132" s="3">
        <f>Table1[[#This Row],[Generation (TWh)]]*10^9*VLOOKUP(Table1[[#This Row],[Turbine/Engine Technology]],Technology_HR!$A$2:$B$11,2,FALSE)*10^-6</f>
        <v>3871991.4816000001</v>
      </c>
      <c r="T8132" s="5">
        <f>Table1[[#This Row],[Fuel Consumption (mmBtu)]]*Table1[[#This Row],[Emission Factor (kg CO2/ mmBtu)]]*10^3</f>
        <v>315964302241.26514</v>
      </c>
      <c r="U8132" s="3">
        <f>Table1[[#This Row],[Emissions (g CO2)]]/(Table1[[#This Row],[Generation (TWh)]]*10^9)</f>
        <v>839.28202424881385</v>
      </c>
    </row>
    <row r="8133" spans="1:21" x14ac:dyDescent="0.35">
      <c r="A8133" t="s">
        <v>146</v>
      </c>
      <c r="B8133" t="s">
        <v>3241</v>
      </c>
      <c r="C8133" t="str">
        <f>SUBSTITUTE(Table1[[#This Row],[Fuel]],", ",",")</f>
        <v>fossil liquids: heavy fuel oil</v>
      </c>
      <c r="D8133" t="s">
        <v>3241</v>
      </c>
      <c r="H8133" t="s">
        <v>3440</v>
      </c>
      <c r="I8133">
        <v>115.6</v>
      </c>
      <c r="J8133" t="s">
        <v>3446</v>
      </c>
      <c r="K8133">
        <v>2010</v>
      </c>
      <c r="L8133" t="s">
        <v>29</v>
      </c>
      <c r="M8133" t="s">
        <v>29</v>
      </c>
      <c r="N8133">
        <v>17.659600999999999</v>
      </c>
      <c r="O8133">
        <v>42.076079999999997</v>
      </c>
      <c r="P8133" t="s">
        <v>3580</v>
      </c>
      <c r="Q8133" s="3">
        <f>Table1[[#This Row],[Capacity (MW)]]*0.395*8760*10^-6</f>
        <v>0.39999911999999999</v>
      </c>
      <c r="R8133" s="3" cm="1">
        <f t="array" ref="R8133">AVERAGE(VLOOKUP(_xlfn.TEXTSPLIT(Table1[[#This Row],[Fuel (no space after comma)]], ","), FuelList_Final_EF!$A$2:$B$65, 2, FALSE))</f>
        <v>81.602530311017389</v>
      </c>
      <c r="S8133" s="3">
        <f>Table1[[#This Row],[Generation (TWh)]]*10^9*VLOOKUP(Table1[[#This Row],[Turbine/Engine Technology]],Technology_HR!$A$2:$B$11,2,FALSE)*10^-6</f>
        <v>4113990.9491999997</v>
      </c>
      <c r="T8133" s="5">
        <f>Table1[[#This Row],[Fuel Consumption (mmBtu)]]*Table1[[#This Row],[Emission Factor (kg CO2/ mmBtu)]]*10^3</f>
        <v>335712071131.34418</v>
      </c>
      <c r="U8133" s="3">
        <f>Table1[[#This Row],[Emissions (g CO2)]]/(Table1[[#This Row],[Generation (TWh)]]*10^9)</f>
        <v>839.28202424881374</v>
      </c>
    </row>
    <row r="8134" spans="1:21" x14ac:dyDescent="0.35">
      <c r="A8134" t="s">
        <v>1856</v>
      </c>
      <c r="B8134" t="s">
        <v>3241</v>
      </c>
      <c r="C8134" t="str">
        <f>SUBSTITUTE(Table1[[#This Row],[Fuel]],", ",",")</f>
        <v>fossil liquids: heavy fuel oil</v>
      </c>
      <c r="D8134" t="s">
        <v>3241</v>
      </c>
      <c r="H8134" t="s">
        <v>3440</v>
      </c>
      <c r="I8134">
        <v>20.399999999999999</v>
      </c>
      <c r="J8134" t="s">
        <v>3446</v>
      </c>
      <c r="K8134">
        <v>2010</v>
      </c>
      <c r="L8134" t="s">
        <v>29</v>
      </c>
      <c r="M8134" t="s">
        <v>29</v>
      </c>
      <c r="N8134">
        <v>17.659600999999999</v>
      </c>
      <c r="O8134">
        <v>42.076079999999997</v>
      </c>
      <c r="P8134" t="s">
        <v>3580</v>
      </c>
      <c r="Q8134" s="3">
        <f>Table1[[#This Row],[Capacity (MW)]]*0.395*8760*10^-6</f>
        <v>7.0588079999999997E-2</v>
      </c>
      <c r="R8134" s="3" cm="1">
        <f t="array" ref="R8134">AVERAGE(VLOOKUP(_xlfn.TEXTSPLIT(Table1[[#This Row],[Fuel (no space after comma)]], ","), FuelList_Final_EF!$A$2:$B$65, 2, FALSE))</f>
        <v>81.602530311017389</v>
      </c>
      <c r="S8134" s="3">
        <f>Table1[[#This Row],[Generation (TWh)]]*10^9*VLOOKUP(Table1[[#This Row],[Turbine/Engine Technology]],Technology_HR!$A$2:$B$11,2,FALSE)*10^-6</f>
        <v>725998.40279999992</v>
      </c>
      <c r="T8134" s="5">
        <f>Table1[[#This Row],[Fuel Consumption (mmBtu)]]*Table1[[#This Row],[Emission Factor (kg CO2/ mmBtu)]]*10^3</f>
        <v>59243306670.237206</v>
      </c>
      <c r="U8134" s="3">
        <f>Table1[[#This Row],[Emissions (g CO2)]]/(Table1[[#This Row],[Generation (TWh)]]*10^9)</f>
        <v>839.28202424881374</v>
      </c>
    </row>
    <row r="8135" spans="1:21" x14ac:dyDescent="0.35">
      <c r="A8135" t="s">
        <v>2066</v>
      </c>
      <c r="B8135" t="s">
        <v>3241</v>
      </c>
      <c r="C8135" t="str">
        <f>SUBSTITUTE(Table1[[#This Row],[Fuel]],", ",",")</f>
        <v>fossil liquids: heavy fuel oil</v>
      </c>
      <c r="D8135" t="s">
        <v>3241</v>
      </c>
      <c r="H8135" t="s">
        <v>3440</v>
      </c>
      <c r="I8135">
        <v>68</v>
      </c>
      <c r="J8135" t="s">
        <v>3446</v>
      </c>
      <c r="K8135">
        <v>2010</v>
      </c>
      <c r="L8135" t="s">
        <v>29</v>
      </c>
      <c r="M8135" t="s">
        <v>29</v>
      </c>
      <c r="N8135">
        <v>17.659600999999999</v>
      </c>
      <c r="O8135">
        <v>42.076079999999997</v>
      </c>
      <c r="P8135" t="s">
        <v>3580</v>
      </c>
      <c r="Q8135" s="3">
        <f>Table1[[#This Row],[Capacity (MW)]]*0.395*8760*10^-6</f>
        <v>0.23529359999999999</v>
      </c>
      <c r="R8135" s="3" cm="1">
        <f t="array" ref="R8135">AVERAGE(VLOOKUP(_xlfn.TEXTSPLIT(Table1[[#This Row],[Fuel (no space after comma)]], ","), FuelList_Final_EF!$A$2:$B$65, 2, FALSE))</f>
        <v>81.602530311017389</v>
      </c>
      <c r="S8135" s="3">
        <f>Table1[[#This Row],[Generation (TWh)]]*10^9*VLOOKUP(Table1[[#This Row],[Turbine/Engine Technology]],Technology_HR!$A$2:$B$11,2,FALSE)*10^-6</f>
        <v>2419994.676</v>
      </c>
      <c r="T8135" s="5">
        <f>Table1[[#This Row],[Fuel Consumption (mmBtu)]]*Table1[[#This Row],[Emission Factor (kg CO2/ mmBtu)]]*10^3</f>
        <v>197477688900.79068</v>
      </c>
      <c r="U8135" s="3">
        <f>Table1[[#This Row],[Emissions (g CO2)]]/(Table1[[#This Row],[Generation (TWh)]]*10^9)</f>
        <v>839.28202424881374</v>
      </c>
    </row>
    <row r="8136" spans="1:21" x14ac:dyDescent="0.35">
      <c r="A8136" t="s">
        <v>2048</v>
      </c>
      <c r="B8136" t="s">
        <v>3241</v>
      </c>
      <c r="C8136" t="str">
        <f>SUBSTITUTE(Table1[[#This Row],[Fuel]],", ",",")</f>
        <v>fossil liquids: heavy fuel oil</v>
      </c>
      <c r="D8136" t="s">
        <v>3241</v>
      </c>
      <c r="H8136" t="s">
        <v>3440</v>
      </c>
      <c r="I8136">
        <v>27.2</v>
      </c>
      <c r="J8136" t="s">
        <v>3446</v>
      </c>
      <c r="K8136">
        <v>2010</v>
      </c>
      <c r="L8136" t="s">
        <v>29</v>
      </c>
      <c r="M8136" t="s">
        <v>29</v>
      </c>
      <c r="N8136">
        <v>17.659600999999999</v>
      </c>
      <c r="O8136">
        <v>42.076079999999997</v>
      </c>
      <c r="P8136" t="s">
        <v>3580</v>
      </c>
      <c r="Q8136" s="3">
        <f>Table1[[#This Row],[Capacity (MW)]]*0.395*8760*10^-6</f>
        <v>9.4117439999999997E-2</v>
      </c>
      <c r="R8136" s="3" cm="1">
        <f t="array" ref="R8136">AVERAGE(VLOOKUP(_xlfn.TEXTSPLIT(Table1[[#This Row],[Fuel (no space after comma)]], ","), FuelList_Final_EF!$A$2:$B$65, 2, FALSE))</f>
        <v>81.602530311017389</v>
      </c>
      <c r="S8136" s="3">
        <f>Table1[[#This Row],[Generation (TWh)]]*10^9*VLOOKUP(Table1[[#This Row],[Turbine/Engine Technology]],Technology_HR!$A$2:$B$11,2,FALSE)*10^-6</f>
        <v>967997.87040000001</v>
      </c>
      <c r="T8136" s="5">
        <f>Table1[[#This Row],[Fuel Consumption (mmBtu)]]*Table1[[#This Row],[Emission Factor (kg CO2/ mmBtu)]]*10^3</f>
        <v>78991075560.316284</v>
      </c>
      <c r="U8136" s="3">
        <f>Table1[[#This Row],[Emissions (g CO2)]]/(Table1[[#This Row],[Generation (TWh)]]*10^9)</f>
        <v>839.28202424881385</v>
      </c>
    </row>
    <row r="8137" spans="1:21" x14ac:dyDescent="0.35">
      <c r="A8137" t="s">
        <v>2067</v>
      </c>
      <c r="B8137" t="s">
        <v>3241</v>
      </c>
      <c r="C8137" t="str">
        <f>SUBSTITUTE(Table1[[#This Row],[Fuel]],", ",",")</f>
        <v>fossil liquids: heavy fuel oil</v>
      </c>
      <c r="D8137" t="s">
        <v>3241</v>
      </c>
      <c r="H8137" t="s">
        <v>3440</v>
      </c>
      <c r="I8137">
        <v>108.8</v>
      </c>
      <c r="J8137" t="s">
        <v>3446</v>
      </c>
      <c r="K8137">
        <v>2010</v>
      </c>
      <c r="L8137" t="s">
        <v>29</v>
      </c>
      <c r="M8137" t="s">
        <v>29</v>
      </c>
      <c r="N8137">
        <v>17.659600999999999</v>
      </c>
      <c r="O8137">
        <v>42.076079999999997</v>
      </c>
      <c r="P8137" t="s">
        <v>3580</v>
      </c>
      <c r="Q8137" s="3">
        <f>Table1[[#This Row],[Capacity (MW)]]*0.395*8760*10^-6</f>
        <v>0.37646975999999999</v>
      </c>
      <c r="R8137" s="3" cm="1">
        <f t="array" ref="R8137">AVERAGE(VLOOKUP(_xlfn.TEXTSPLIT(Table1[[#This Row],[Fuel (no space after comma)]], ","), FuelList_Final_EF!$A$2:$B$65, 2, FALSE))</f>
        <v>81.602530311017389</v>
      </c>
      <c r="S8137" s="3">
        <f>Table1[[#This Row],[Generation (TWh)]]*10^9*VLOOKUP(Table1[[#This Row],[Turbine/Engine Technology]],Technology_HR!$A$2:$B$11,2,FALSE)*10^-6</f>
        <v>3871991.4816000001</v>
      </c>
      <c r="T8137" s="5">
        <f>Table1[[#This Row],[Fuel Consumption (mmBtu)]]*Table1[[#This Row],[Emission Factor (kg CO2/ mmBtu)]]*10^3</f>
        <v>315964302241.26514</v>
      </c>
      <c r="U8137" s="3">
        <f>Table1[[#This Row],[Emissions (g CO2)]]/(Table1[[#This Row],[Generation (TWh)]]*10^9)</f>
        <v>839.28202424881385</v>
      </c>
    </row>
    <row r="8138" spans="1:21" x14ac:dyDescent="0.35">
      <c r="A8138" t="s">
        <v>146</v>
      </c>
      <c r="B8138" t="s">
        <v>3241</v>
      </c>
      <c r="C8138" t="str">
        <f>SUBSTITUTE(Table1[[#This Row],[Fuel]],", ",",")</f>
        <v>fossil liquids: heavy fuel oil</v>
      </c>
      <c r="D8138" t="s">
        <v>3241</v>
      </c>
      <c r="H8138" t="s">
        <v>3440</v>
      </c>
      <c r="I8138">
        <v>115.6</v>
      </c>
      <c r="J8138" t="s">
        <v>3446</v>
      </c>
      <c r="K8138">
        <v>2010</v>
      </c>
      <c r="L8138" t="s">
        <v>29</v>
      </c>
      <c r="M8138" t="s">
        <v>29</v>
      </c>
      <c r="N8138">
        <v>17.659600999999999</v>
      </c>
      <c r="O8138">
        <v>42.076079999999997</v>
      </c>
      <c r="P8138" t="s">
        <v>3580</v>
      </c>
      <c r="Q8138" s="3">
        <f>Table1[[#This Row],[Capacity (MW)]]*0.395*8760*10^-6</f>
        <v>0.39999911999999999</v>
      </c>
      <c r="R8138" s="3" cm="1">
        <f t="array" ref="R8138">AVERAGE(VLOOKUP(_xlfn.TEXTSPLIT(Table1[[#This Row],[Fuel (no space after comma)]], ","), FuelList_Final_EF!$A$2:$B$65, 2, FALSE))</f>
        <v>81.602530311017389</v>
      </c>
      <c r="S8138" s="3">
        <f>Table1[[#This Row],[Generation (TWh)]]*10^9*VLOOKUP(Table1[[#This Row],[Turbine/Engine Technology]],Technology_HR!$A$2:$B$11,2,FALSE)*10^-6</f>
        <v>4113990.9491999997</v>
      </c>
      <c r="T8138" s="5">
        <f>Table1[[#This Row],[Fuel Consumption (mmBtu)]]*Table1[[#This Row],[Emission Factor (kg CO2/ mmBtu)]]*10^3</f>
        <v>335712071131.34418</v>
      </c>
      <c r="U8138" s="3">
        <f>Table1[[#This Row],[Emissions (g CO2)]]/(Table1[[#This Row],[Generation (TWh)]]*10^9)</f>
        <v>839.28202424881374</v>
      </c>
    </row>
    <row r="8139" spans="1:21" x14ac:dyDescent="0.35">
      <c r="A8139" t="s">
        <v>1856</v>
      </c>
      <c r="B8139" t="s">
        <v>3241</v>
      </c>
      <c r="C8139" t="str">
        <f>SUBSTITUTE(Table1[[#This Row],[Fuel]],", ",",")</f>
        <v>fossil liquids: heavy fuel oil</v>
      </c>
      <c r="D8139" t="s">
        <v>3241</v>
      </c>
      <c r="H8139" t="s">
        <v>3440</v>
      </c>
      <c r="I8139">
        <v>20.399999999999999</v>
      </c>
      <c r="J8139" t="s">
        <v>3446</v>
      </c>
      <c r="K8139">
        <v>2010</v>
      </c>
      <c r="L8139" t="s">
        <v>29</v>
      </c>
      <c r="M8139" t="s">
        <v>29</v>
      </c>
      <c r="N8139">
        <v>17.659600999999999</v>
      </c>
      <c r="O8139">
        <v>42.076079999999997</v>
      </c>
      <c r="P8139" t="s">
        <v>3580</v>
      </c>
      <c r="Q8139" s="3">
        <f>Table1[[#This Row],[Capacity (MW)]]*0.395*8760*10^-6</f>
        <v>7.0588079999999997E-2</v>
      </c>
      <c r="R8139" s="3" cm="1">
        <f t="array" ref="R8139">AVERAGE(VLOOKUP(_xlfn.TEXTSPLIT(Table1[[#This Row],[Fuel (no space after comma)]], ","), FuelList_Final_EF!$A$2:$B$65, 2, FALSE))</f>
        <v>81.602530311017389</v>
      </c>
      <c r="S8139" s="3">
        <f>Table1[[#This Row],[Generation (TWh)]]*10^9*VLOOKUP(Table1[[#This Row],[Turbine/Engine Technology]],Technology_HR!$A$2:$B$11,2,FALSE)*10^-6</f>
        <v>725998.40279999992</v>
      </c>
      <c r="T8139" s="5">
        <f>Table1[[#This Row],[Fuel Consumption (mmBtu)]]*Table1[[#This Row],[Emission Factor (kg CO2/ mmBtu)]]*10^3</f>
        <v>59243306670.237206</v>
      </c>
      <c r="U8139" s="3">
        <f>Table1[[#This Row],[Emissions (g CO2)]]/(Table1[[#This Row],[Generation (TWh)]]*10^9)</f>
        <v>839.28202424881374</v>
      </c>
    </row>
    <row r="8140" spans="1:21" x14ac:dyDescent="0.35">
      <c r="A8140" t="s">
        <v>2048</v>
      </c>
      <c r="B8140" t="s">
        <v>3241</v>
      </c>
      <c r="C8140" t="str">
        <f>SUBSTITUTE(Table1[[#This Row],[Fuel]],", ",",")</f>
        <v>fossil liquids: heavy fuel oil</v>
      </c>
      <c r="D8140" t="s">
        <v>3241</v>
      </c>
      <c r="H8140" t="s">
        <v>3440</v>
      </c>
      <c r="I8140">
        <v>27.2</v>
      </c>
      <c r="J8140" t="s">
        <v>3446</v>
      </c>
      <c r="K8140">
        <v>2010</v>
      </c>
      <c r="L8140" t="s">
        <v>29</v>
      </c>
      <c r="M8140" t="s">
        <v>29</v>
      </c>
      <c r="N8140">
        <v>17.659600999999999</v>
      </c>
      <c r="O8140">
        <v>42.076079999999997</v>
      </c>
      <c r="P8140" t="s">
        <v>3580</v>
      </c>
      <c r="Q8140" s="3">
        <f>Table1[[#This Row],[Capacity (MW)]]*0.395*8760*10^-6</f>
        <v>9.4117439999999997E-2</v>
      </c>
      <c r="R8140" s="3" cm="1">
        <f t="array" ref="R8140">AVERAGE(VLOOKUP(_xlfn.TEXTSPLIT(Table1[[#This Row],[Fuel (no space after comma)]], ","), FuelList_Final_EF!$A$2:$B$65, 2, FALSE))</f>
        <v>81.602530311017389</v>
      </c>
      <c r="S8140" s="3">
        <f>Table1[[#This Row],[Generation (TWh)]]*10^9*VLOOKUP(Table1[[#This Row],[Turbine/Engine Technology]],Technology_HR!$A$2:$B$11,2,FALSE)*10^-6</f>
        <v>967997.87040000001</v>
      </c>
      <c r="T8140" s="5">
        <f>Table1[[#This Row],[Fuel Consumption (mmBtu)]]*Table1[[#This Row],[Emission Factor (kg CO2/ mmBtu)]]*10^3</f>
        <v>78991075560.316284</v>
      </c>
      <c r="U8140" s="3">
        <f>Table1[[#This Row],[Emissions (g CO2)]]/(Table1[[#This Row],[Generation (TWh)]]*10^9)</f>
        <v>839.28202424881385</v>
      </c>
    </row>
    <row r="8141" spans="1:21" x14ac:dyDescent="0.35">
      <c r="A8141" t="s">
        <v>2067</v>
      </c>
      <c r="B8141" t="s">
        <v>3241</v>
      </c>
      <c r="C8141" t="str">
        <f>SUBSTITUTE(Table1[[#This Row],[Fuel]],", ",",")</f>
        <v>fossil liquids: heavy fuel oil</v>
      </c>
      <c r="D8141" t="s">
        <v>3241</v>
      </c>
      <c r="H8141" t="s">
        <v>3440</v>
      </c>
      <c r="I8141">
        <v>108.8</v>
      </c>
      <c r="J8141" t="s">
        <v>3446</v>
      </c>
      <c r="K8141">
        <v>2010</v>
      </c>
      <c r="L8141" t="s">
        <v>29</v>
      </c>
      <c r="M8141" t="s">
        <v>29</v>
      </c>
      <c r="N8141">
        <v>17.659600999999999</v>
      </c>
      <c r="O8141">
        <v>42.076079999999997</v>
      </c>
      <c r="P8141" t="s">
        <v>3580</v>
      </c>
      <c r="Q8141" s="3">
        <f>Table1[[#This Row],[Capacity (MW)]]*0.395*8760*10^-6</f>
        <v>0.37646975999999999</v>
      </c>
      <c r="R8141" s="3" cm="1">
        <f t="array" ref="R8141">AVERAGE(VLOOKUP(_xlfn.TEXTSPLIT(Table1[[#This Row],[Fuel (no space after comma)]], ","), FuelList_Final_EF!$A$2:$B$65, 2, FALSE))</f>
        <v>81.602530311017389</v>
      </c>
      <c r="S8141" s="3">
        <f>Table1[[#This Row],[Generation (TWh)]]*10^9*VLOOKUP(Table1[[#This Row],[Turbine/Engine Technology]],Technology_HR!$A$2:$B$11,2,FALSE)*10^-6</f>
        <v>3871991.4816000001</v>
      </c>
      <c r="T8141" s="5">
        <f>Table1[[#This Row],[Fuel Consumption (mmBtu)]]*Table1[[#This Row],[Emission Factor (kg CO2/ mmBtu)]]*10^3</f>
        <v>315964302241.26514</v>
      </c>
      <c r="U8141" s="3">
        <f>Table1[[#This Row],[Emissions (g CO2)]]/(Table1[[#This Row],[Generation (TWh)]]*10^9)</f>
        <v>839.28202424881385</v>
      </c>
    </row>
    <row r="8142" spans="1:21" x14ac:dyDescent="0.35">
      <c r="A8142" t="s">
        <v>146</v>
      </c>
      <c r="B8142" t="s">
        <v>3241</v>
      </c>
      <c r="C8142" t="str">
        <f>SUBSTITUTE(Table1[[#This Row],[Fuel]],", ",",")</f>
        <v>fossil liquids: heavy fuel oil</v>
      </c>
      <c r="D8142" t="s">
        <v>3241</v>
      </c>
      <c r="H8142" t="s">
        <v>3440</v>
      </c>
      <c r="I8142">
        <v>115.6</v>
      </c>
      <c r="J8142" t="s">
        <v>3446</v>
      </c>
      <c r="K8142">
        <v>2010</v>
      </c>
      <c r="L8142" t="s">
        <v>29</v>
      </c>
      <c r="M8142" t="s">
        <v>29</v>
      </c>
      <c r="N8142">
        <v>17.659600999999999</v>
      </c>
      <c r="O8142">
        <v>42.076079999999997</v>
      </c>
      <c r="P8142" t="s">
        <v>3580</v>
      </c>
      <c r="Q8142" s="3">
        <f>Table1[[#This Row],[Capacity (MW)]]*0.395*8760*10^-6</f>
        <v>0.39999911999999999</v>
      </c>
      <c r="R8142" s="3" cm="1">
        <f t="array" ref="R8142">AVERAGE(VLOOKUP(_xlfn.TEXTSPLIT(Table1[[#This Row],[Fuel (no space after comma)]], ","), FuelList_Final_EF!$A$2:$B$65, 2, FALSE))</f>
        <v>81.602530311017389</v>
      </c>
      <c r="S8142" s="3">
        <f>Table1[[#This Row],[Generation (TWh)]]*10^9*VLOOKUP(Table1[[#This Row],[Turbine/Engine Technology]],Technology_HR!$A$2:$B$11,2,FALSE)*10^-6</f>
        <v>4113990.9491999997</v>
      </c>
      <c r="T8142" s="5">
        <f>Table1[[#This Row],[Fuel Consumption (mmBtu)]]*Table1[[#This Row],[Emission Factor (kg CO2/ mmBtu)]]*10^3</f>
        <v>335712071131.34418</v>
      </c>
      <c r="U8142" s="3">
        <f>Table1[[#This Row],[Emissions (g CO2)]]/(Table1[[#This Row],[Generation (TWh)]]*10^9)</f>
        <v>839.28202424881374</v>
      </c>
    </row>
    <row r="8143" spans="1:21" x14ac:dyDescent="0.35">
      <c r="A8143" t="s">
        <v>2066</v>
      </c>
      <c r="B8143" t="s">
        <v>3241</v>
      </c>
      <c r="C8143" t="str">
        <f>SUBSTITUTE(Table1[[#This Row],[Fuel]],", ",",")</f>
        <v>fossil liquids: heavy fuel oil</v>
      </c>
      <c r="D8143" t="s">
        <v>3241</v>
      </c>
      <c r="H8143" t="s">
        <v>3440</v>
      </c>
      <c r="I8143">
        <v>68</v>
      </c>
      <c r="J8143" t="s">
        <v>3446</v>
      </c>
      <c r="K8143">
        <v>2010</v>
      </c>
      <c r="L8143" t="s">
        <v>29</v>
      </c>
      <c r="M8143" t="s">
        <v>29</v>
      </c>
      <c r="N8143">
        <v>17.659600999999999</v>
      </c>
      <c r="O8143">
        <v>42.076079999999997</v>
      </c>
      <c r="P8143" t="s">
        <v>3580</v>
      </c>
      <c r="Q8143" s="3">
        <f>Table1[[#This Row],[Capacity (MW)]]*0.395*8760*10^-6</f>
        <v>0.23529359999999999</v>
      </c>
      <c r="R8143" s="3" cm="1">
        <f t="array" ref="R8143">AVERAGE(VLOOKUP(_xlfn.TEXTSPLIT(Table1[[#This Row],[Fuel (no space after comma)]], ","), FuelList_Final_EF!$A$2:$B$65, 2, FALSE))</f>
        <v>81.602530311017389</v>
      </c>
      <c r="S8143" s="3">
        <f>Table1[[#This Row],[Generation (TWh)]]*10^9*VLOOKUP(Table1[[#This Row],[Turbine/Engine Technology]],Technology_HR!$A$2:$B$11,2,FALSE)*10^-6</f>
        <v>2419994.676</v>
      </c>
      <c r="T8143" s="5">
        <f>Table1[[#This Row],[Fuel Consumption (mmBtu)]]*Table1[[#This Row],[Emission Factor (kg CO2/ mmBtu)]]*10^3</f>
        <v>197477688900.79068</v>
      </c>
      <c r="U8143" s="3">
        <f>Table1[[#This Row],[Emissions (g CO2)]]/(Table1[[#This Row],[Generation (TWh)]]*10^9)</f>
        <v>839.28202424881374</v>
      </c>
    </row>
    <row r="8144" spans="1:21" x14ac:dyDescent="0.35">
      <c r="A8144" t="s">
        <v>2048</v>
      </c>
      <c r="B8144" t="s">
        <v>3247</v>
      </c>
      <c r="C8144" t="str">
        <f>SUBSTITUTE(Table1[[#This Row],[Fuel]],", ",",")</f>
        <v>fossil liquids: crude oil</v>
      </c>
      <c r="D8144" t="s">
        <v>3247</v>
      </c>
      <c r="H8144" t="s">
        <v>3440</v>
      </c>
      <c r="I8144">
        <v>660</v>
      </c>
      <c r="J8144" t="s">
        <v>3446</v>
      </c>
      <c r="K8144">
        <v>2019</v>
      </c>
      <c r="L8144" t="s">
        <v>29</v>
      </c>
      <c r="M8144" t="s">
        <v>29</v>
      </c>
      <c r="N8144">
        <v>16.912929999999999</v>
      </c>
      <c r="O8144">
        <v>42.57884</v>
      </c>
      <c r="P8144" t="s">
        <v>3580</v>
      </c>
      <c r="Q8144" s="3">
        <f>Table1[[#This Row],[Capacity (MW)]]*0.395*8760*10^-6</f>
        <v>2.2837320000000001</v>
      </c>
      <c r="R8144" s="3" cm="1">
        <f t="array" ref="R8144">AVERAGE(VLOOKUP(_xlfn.TEXTSPLIT(Table1[[#This Row],[Fuel (no space after comma)]], ","), FuelList_Final_EF!$A$2:$B$65, 2, FALSE))</f>
        <v>74.540000000000006</v>
      </c>
      <c r="S8144" s="3">
        <f>Table1[[#This Row],[Generation (TWh)]]*10^9*VLOOKUP(Table1[[#This Row],[Turbine/Engine Technology]],Technology_HR!$A$2:$B$11,2,FALSE)*10^-6</f>
        <v>23488183.619999997</v>
      </c>
      <c r="T8144" s="5">
        <f>Table1[[#This Row],[Fuel Consumption (mmBtu)]]*Table1[[#This Row],[Emission Factor (kg CO2/ mmBtu)]]*10^3</f>
        <v>1750809207034.8</v>
      </c>
      <c r="U8144" s="3">
        <f>Table1[[#This Row],[Emissions (g CO2)]]/(Table1[[#This Row],[Generation (TWh)]]*10^9)</f>
        <v>766.64390000000003</v>
      </c>
    </row>
    <row r="8145" spans="1:21" x14ac:dyDescent="0.35">
      <c r="A8145" t="s">
        <v>2048</v>
      </c>
      <c r="B8145" t="s">
        <v>3247</v>
      </c>
      <c r="C8145" t="str">
        <f>SUBSTITUTE(Table1[[#This Row],[Fuel]],", ",",")</f>
        <v>fossil liquids: crude oil</v>
      </c>
      <c r="D8145" t="s">
        <v>3247</v>
      </c>
      <c r="H8145" t="s">
        <v>3440</v>
      </c>
      <c r="I8145">
        <v>660</v>
      </c>
      <c r="J8145" t="s">
        <v>3446</v>
      </c>
      <c r="K8145">
        <v>2019</v>
      </c>
      <c r="L8145" t="s">
        <v>29</v>
      </c>
      <c r="M8145" t="s">
        <v>29</v>
      </c>
      <c r="N8145">
        <v>16.912929999999999</v>
      </c>
      <c r="O8145">
        <v>42.57884</v>
      </c>
      <c r="P8145" t="s">
        <v>3580</v>
      </c>
      <c r="Q8145" s="3">
        <f>Table1[[#This Row],[Capacity (MW)]]*0.395*8760*10^-6</f>
        <v>2.2837320000000001</v>
      </c>
      <c r="R8145" s="3" cm="1">
        <f t="array" ref="R8145">AVERAGE(VLOOKUP(_xlfn.TEXTSPLIT(Table1[[#This Row],[Fuel (no space after comma)]], ","), FuelList_Final_EF!$A$2:$B$65, 2, FALSE))</f>
        <v>74.540000000000006</v>
      </c>
      <c r="S8145" s="3">
        <f>Table1[[#This Row],[Generation (TWh)]]*10^9*VLOOKUP(Table1[[#This Row],[Turbine/Engine Technology]],Technology_HR!$A$2:$B$11,2,FALSE)*10^-6</f>
        <v>23488183.619999997</v>
      </c>
      <c r="T8145" s="5">
        <f>Table1[[#This Row],[Fuel Consumption (mmBtu)]]*Table1[[#This Row],[Emission Factor (kg CO2/ mmBtu)]]*10^3</f>
        <v>1750809207034.8</v>
      </c>
      <c r="U8145" s="3">
        <f>Table1[[#This Row],[Emissions (g CO2)]]/(Table1[[#This Row],[Generation (TWh)]]*10^9)</f>
        <v>766.64390000000003</v>
      </c>
    </row>
    <row r="8146" spans="1:21" x14ac:dyDescent="0.35">
      <c r="A8146" t="s">
        <v>2048</v>
      </c>
      <c r="B8146" t="s">
        <v>3247</v>
      </c>
      <c r="C8146" t="str">
        <f>SUBSTITUTE(Table1[[#This Row],[Fuel]],", ",",")</f>
        <v>fossil liquids: crude oil</v>
      </c>
      <c r="D8146" t="s">
        <v>3247</v>
      </c>
      <c r="H8146" t="s">
        <v>3440</v>
      </c>
      <c r="I8146">
        <v>660</v>
      </c>
      <c r="J8146" t="s">
        <v>3446</v>
      </c>
      <c r="K8146">
        <v>2019</v>
      </c>
      <c r="L8146" t="s">
        <v>29</v>
      </c>
      <c r="M8146" t="s">
        <v>29</v>
      </c>
      <c r="N8146">
        <v>16.912929999999999</v>
      </c>
      <c r="O8146">
        <v>42.57884</v>
      </c>
      <c r="P8146" t="s">
        <v>3580</v>
      </c>
      <c r="Q8146" s="3">
        <f>Table1[[#This Row],[Capacity (MW)]]*0.395*8760*10^-6</f>
        <v>2.2837320000000001</v>
      </c>
      <c r="R8146" s="3" cm="1">
        <f t="array" ref="R8146">AVERAGE(VLOOKUP(_xlfn.TEXTSPLIT(Table1[[#This Row],[Fuel (no space after comma)]], ","), FuelList_Final_EF!$A$2:$B$65, 2, FALSE))</f>
        <v>74.540000000000006</v>
      </c>
      <c r="S8146" s="3">
        <f>Table1[[#This Row],[Generation (TWh)]]*10^9*VLOOKUP(Table1[[#This Row],[Turbine/Engine Technology]],Technology_HR!$A$2:$B$11,2,FALSE)*10^-6</f>
        <v>23488183.619999997</v>
      </c>
      <c r="T8146" s="5">
        <f>Table1[[#This Row],[Fuel Consumption (mmBtu)]]*Table1[[#This Row],[Emission Factor (kg CO2/ mmBtu)]]*10^3</f>
        <v>1750809207034.8</v>
      </c>
      <c r="U8146" s="3">
        <f>Table1[[#This Row],[Emissions (g CO2)]]/(Table1[[#This Row],[Generation (TWh)]]*10^9)</f>
        <v>766.64390000000003</v>
      </c>
    </row>
    <row r="8147" spans="1:21" x14ac:dyDescent="0.35">
      <c r="A8147" t="s">
        <v>2048</v>
      </c>
      <c r="B8147" t="s">
        <v>3247</v>
      </c>
      <c r="C8147" t="str">
        <f>SUBSTITUTE(Table1[[#This Row],[Fuel]],", ",",")</f>
        <v>fossil liquids: crude oil</v>
      </c>
      <c r="D8147" t="s">
        <v>3247</v>
      </c>
      <c r="H8147" t="s">
        <v>3440</v>
      </c>
      <c r="I8147">
        <v>660</v>
      </c>
      <c r="J8147" t="s">
        <v>3446</v>
      </c>
      <c r="K8147">
        <v>2019</v>
      </c>
      <c r="L8147" t="s">
        <v>29</v>
      </c>
      <c r="M8147" t="s">
        <v>29</v>
      </c>
      <c r="N8147">
        <v>16.912929999999999</v>
      </c>
      <c r="O8147">
        <v>42.57884</v>
      </c>
      <c r="P8147" t="s">
        <v>3580</v>
      </c>
      <c r="Q8147" s="3">
        <f>Table1[[#This Row],[Capacity (MW)]]*0.395*8760*10^-6</f>
        <v>2.2837320000000001</v>
      </c>
      <c r="R8147" s="3" cm="1">
        <f t="array" ref="R8147">AVERAGE(VLOOKUP(_xlfn.TEXTSPLIT(Table1[[#This Row],[Fuel (no space after comma)]], ","), FuelList_Final_EF!$A$2:$B$65, 2, FALSE))</f>
        <v>74.540000000000006</v>
      </c>
      <c r="S8147" s="3">
        <f>Table1[[#This Row],[Generation (TWh)]]*10^9*VLOOKUP(Table1[[#This Row],[Turbine/Engine Technology]],Technology_HR!$A$2:$B$11,2,FALSE)*10^-6</f>
        <v>23488183.619999997</v>
      </c>
      <c r="T8147" s="5">
        <f>Table1[[#This Row],[Fuel Consumption (mmBtu)]]*Table1[[#This Row],[Emission Factor (kg CO2/ mmBtu)]]*10^3</f>
        <v>1750809207034.8</v>
      </c>
      <c r="U8147" s="3">
        <f>Table1[[#This Row],[Emissions (g CO2)]]/(Table1[[#This Row],[Generation (TWh)]]*10^9)</f>
        <v>766.64390000000003</v>
      </c>
    </row>
    <row r="8148" spans="1:21" x14ac:dyDescent="0.35">
      <c r="A8148" t="s">
        <v>2051</v>
      </c>
      <c r="B8148" t="s">
        <v>3247</v>
      </c>
      <c r="C8148" t="str">
        <f>SUBSTITUTE(Table1[[#This Row],[Fuel]],", ",",")</f>
        <v>fossil liquids: crude oil</v>
      </c>
      <c r="D8148" t="s">
        <v>3247</v>
      </c>
      <c r="H8148" t="s">
        <v>3440</v>
      </c>
      <c r="I8148">
        <v>54</v>
      </c>
      <c r="J8148" t="s">
        <v>3446</v>
      </c>
      <c r="K8148">
        <v>1989</v>
      </c>
      <c r="L8148" t="s">
        <v>29</v>
      </c>
      <c r="M8148" t="s">
        <v>29</v>
      </c>
      <c r="N8148">
        <v>17.720649999999999</v>
      </c>
      <c r="O8148">
        <v>42.029519999999998</v>
      </c>
      <c r="P8148" t="s">
        <v>3580</v>
      </c>
      <c r="Q8148" s="3">
        <f>Table1[[#This Row],[Capacity (MW)]]*0.395*8760*10^-6</f>
        <v>0.18685080000000001</v>
      </c>
      <c r="R8148" s="3" cm="1">
        <f t="array" ref="R8148">AVERAGE(VLOOKUP(_xlfn.TEXTSPLIT(Table1[[#This Row],[Fuel (no space after comma)]], ","), FuelList_Final_EF!$A$2:$B$65, 2, FALSE))</f>
        <v>74.540000000000006</v>
      </c>
      <c r="S8148" s="3">
        <f>Table1[[#This Row],[Generation (TWh)]]*10^9*VLOOKUP(Table1[[#This Row],[Turbine/Engine Technology]],Technology_HR!$A$2:$B$11,2,FALSE)*10^-6</f>
        <v>1921760.4779999999</v>
      </c>
      <c r="T8148" s="5">
        <f>Table1[[#This Row],[Fuel Consumption (mmBtu)]]*Table1[[#This Row],[Emission Factor (kg CO2/ mmBtu)]]*10^3</f>
        <v>143248026030.12003</v>
      </c>
      <c r="U8148" s="3">
        <f>Table1[[#This Row],[Emissions (g CO2)]]/(Table1[[#This Row],[Generation (TWh)]]*10^9)</f>
        <v>766.64390000000014</v>
      </c>
    </row>
    <row r="8149" spans="1:21" x14ac:dyDescent="0.35">
      <c r="A8149" t="s">
        <v>2051</v>
      </c>
      <c r="B8149" t="s">
        <v>3247</v>
      </c>
      <c r="C8149" t="str">
        <f>SUBSTITUTE(Table1[[#This Row],[Fuel]],", ",",")</f>
        <v>fossil liquids: crude oil</v>
      </c>
      <c r="D8149" t="s">
        <v>3247</v>
      </c>
      <c r="H8149" t="s">
        <v>3440</v>
      </c>
      <c r="I8149">
        <v>54</v>
      </c>
      <c r="J8149" t="s">
        <v>3446</v>
      </c>
      <c r="K8149">
        <v>1989</v>
      </c>
      <c r="L8149" t="s">
        <v>29</v>
      </c>
      <c r="M8149" t="s">
        <v>29</v>
      </c>
      <c r="N8149">
        <v>17.720649999999999</v>
      </c>
      <c r="O8149">
        <v>42.029519999999998</v>
      </c>
      <c r="P8149" t="s">
        <v>3580</v>
      </c>
      <c r="Q8149" s="3">
        <f>Table1[[#This Row],[Capacity (MW)]]*0.395*8760*10^-6</f>
        <v>0.18685080000000001</v>
      </c>
      <c r="R8149" s="3" cm="1">
        <f t="array" ref="R8149">AVERAGE(VLOOKUP(_xlfn.TEXTSPLIT(Table1[[#This Row],[Fuel (no space after comma)]], ","), FuelList_Final_EF!$A$2:$B$65, 2, FALSE))</f>
        <v>74.540000000000006</v>
      </c>
      <c r="S8149" s="3">
        <f>Table1[[#This Row],[Generation (TWh)]]*10^9*VLOOKUP(Table1[[#This Row],[Turbine/Engine Technology]],Technology_HR!$A$2:$B$11,2,FALSE)*10^-6</f>
        <v>1921760.4779999999</v>
      </c>
      <c r="T8149" s="5">
        <f>Table1[[#This Row],[Fuel Consumption (mmBtu)]]*Table1[[#This Row],[Emission Factor (kg CO2/ mmBtu)]]*10^3</f>
        <v>143248026030.12003</v>
      </c>
      <c r="U8149" s="3">
        <f>Table1[[#This Row],[Emissions (g CO2)]]/(Table1[[#This Row],[Generation (TWh)]]*10^9)</f>
        <v>766.64390000000014</v>
      </c>
    </row>
    <row r="8150" spans="1:21" x14ac:dyDescent="0.35">
      <c r="A8150" t="s">
        <v>2048</v>
      </c>
      <c r="B8150" t="s">
        <v>3275</v>
      </c>
      <c r="C8150" t="str">
        <f>SUBSTITUTE(Table1[[#This Row],[Fuel]],", ",",")</f>
        <v>fossil liquids: fuel oil</v>
      </c>
      <c r="D8150" t="s">
        <v>3275</v>
      </c>
      <c r="H8150" t="s">
        <v>3436</v>
      </c>
      <c r="I8150">
        <v>58</v>
      </c>
      <c r="J8150" t="s">
        <v>3446</v>
      </c>
      <c r="K8150">
        <v>2004</v>
      </c>
      <c r="L8150" t="s">
        <v>29</v>
      </c>
      <c r="M8150" t="s">
        <v>29</v>
      </c>
      <c r="N8150">
        <v>28.47099</v>
      </c>
      <c r="O8150">
        <v>36.516399</v>
      </c>
      <c r="P8150" t="s">
        <v>3580</v>
      </c>
      <c r="Q8150" s="3">
        <f>Table1[[#This Row],[Capacity (MW)]]*0.395*8760*10^-6</f>
        <v>0.2006916</v>
      </c>
      <c r="R8150" s="3" cm="1">
        <f t="array" ref="R8150">AVERAGE(VLOOKUP(_xlfn.TEXTSPLIT(Table1[[#This Row],[Fuel (no space after comma)]], ","), FuelList_Final_EF!$A$2:$B$65, 2, FALSE))</f>
        <v>78.106682297772565</v>
      </c>
      <c r="S8150" s="3">
        <f>Table1[[#This Row],[Generation (TWh)]]*10^9*VLOOKUP(Table1[[#This Row],[Turbine/Engine Technology]],Technology_HR!$A$2:$B$11,2,FALSE)*10^-6</f>
        <v>2209614.5159999998</v>
      </c>
      <c r="T8150" s="5">
        <f>Table1[[#This Row],[Fuel Consumption (mmBtu)]]*Table1[[#This Row],[Emission Factor (kg CO2/ mmBtu)]]*10^3</f>
        <v>172585659001.75848</v>
      </c>
      <c r="U8150" s="3">
        <f>Table1[[#This Row],[Emissions (g CO2)]]/(Table1[[#This Row],[Generation (TWh)]]*10^9)</f>
        <v>859.95457209847586</v>
      </c>
    </row>
    <row r="8151" spans="1:21" x14ac:dyDescent="0.35">
      <c r="A8151" t="s">
        <v>2048</v>
      </c>
      <c r="B8151" t="s">
        <v>3275</v>
      </c>
      <c r="C8151" t="str">
        <f>SUBSTITUTE(Table1[[#This Row],[Fuel]],", ",",")</f>
        <v>fossil liquids: fuel oil</v>
      </c>
      <c r="D8151" t="s">
        <v>3275</v>
      </c>
      <c r="H8151" t="s">
        <v>3436</v>
      </c>
      <c r="I8151">
        <v>58</v>
      </c>
      <c r="J8151" t="s">
        <v>3446</v>
      </c>
      <c r="K8151">
        <v>2004</v>
      </c>
      <c r="L8151" t="s">
        <v>29</v>
      </c>
      <c r="M8151" t="s">
        <v>29</v>
      </c>
      <c r="N8151">
        <v>28.47099</v>
      </c>
      <c r="O8151">
        <v>36.516399</v>
      </c>
      <c r="P8151" t="s">
        <v>3580</v>
      </c>
      <c r="Q8151" s="3">
        <f>Table1[[#This Row],[Capacity (MW)]]*0.395*8760*10^-6</f>
        <v>0.2006916</v>
      </c>
      <c r="R8151" s="3" cm="1">
        <f t="array" ref="R8151">AVERAGE(VLOOKUP(_xlfn.TEXTSPLIT(Table1[[#This Row],[Fuel (no space after comma)]], ","), FuelList_Final_EF!$A$2:$B$65, 2, FALSE))</f>
        <v>78.106682297772565</v>
      </c>
      <c r="S8151" s="3">
        <f>Table1[[#This Row],[Generation (TWh)]]*10^9*VLOOKUP(Table1[[#This Row],[Turbine/Engine Technology]],Technology_HR!$A$2:$B$11,2,FALSE)*10^-6</f>
        <v>2209614.5159999998</v>
      </c>
      <c r="T8151" s="5">
        <f>Table1[[#This Row],[Fuel Consumption (mmBtu)]]*Table1[[#This Row],[Emission Factor (kg CO2/ mmBtu)]]*10^3</f>
        <v>172585659001.75848</v>
      </c>
      <c r="U8151" s="3">
        <f>Table1[[#This Row],[Emissions (g CO2)]]/(Table1[[#This Row],[Generation (TWh)]]*10^9)</f>
        <v>859.95457209847586</v>
      </c>
    </row>
    <row r="8152" spans="1:21" x14ac:dyDescent="0.35">
      <c r="A8152" t="s">
        <v>2048</v>
      </c>
      <c r="B8152" t="s">
        <v>3275</v>
      </c>
      <c r="C8152" t="str">
        <f>SUBSTITUTE(Table1[[#This Row],[Fuel]],", ",",")</f>
        <v>fossil liquids: fuel oil</v>
      </c>
      <c r="D8152" t="s">
        <v>3275</v>
      </c>
      <c r="H8152" t="s">
        <v>3436</v>
      </c>
      <c r="I8152">
        <v>59</v>
      </c>
      <c r="J8152" t="s">
        <v>3446</v>
      </c>
      <c r="K8152">
        <v>2004</v>
      </c>
      <c r="L8152" t="s">
        <v>29</v>
      </c>
      <c r="M8152" t="s">
        <v>29</v>
      </c>
      <c r="N8152">
        <v>28.47099</v>
      </c>
      <c r="O8152">
        <v>36.516399</v>
      </c>
      <c r="P8152" t="s">
        <v>3580</v>
      </c>
      <c r="Q8152" s="3">
        <f>Table1[[#This Row],[Capacity (MW)]]*0.395*8760*10^-6</f>
        <v>0.20415179999999997</v>
      </c>
      <c r="R8152" s="3" cm="1">
        <f t="array" ref="R8152">AVERAGE(VLOOKUP(_xlfn.TEXTSPLIT(Table1[[#This Row],[Fuel (no space after comma)]], ","), FuelList_Final_EF!$A$2:$B$65, 2, FALSE))</f>
        <v>78.106682297772565</v>
      </c>
      <c r="S8152" s="3">
        <f>Table1[[#This Row],[Generation (TWh)]]*10^9*VLOOKUP(Table1[[#This Row],[Turbine/Engine Technology]],Technology_HR!$A$2:$B$11,2,FALSE)*10^-6</f>
        <v>2247711.3179999995</v>
      </c>
      <c r="T8152" s="5">
        <f>Table1[[#This Row],[Fuel Consumption (mmBtu)]]*Table1[[#This Row],[Emission Factor (kg CO2/ mmBtu)]]*10^3</f>
        <v>175561273812.13361</v>
      </c>
      <c r="U8152" s="3">
        <f>Table1[[#This Row],[Emissions (g CO2)]]/(Table1[[#This Row],[Generation (TWh)]]*10^9)</f>
        <v>859.95457209847586</v>
      </c>
    </row>
    <row r="8153" spans="1:21" x14ac:dyDescent="0.35">
      <c r="A8153" t="s">
        <v>2048</v>
      </c>
      <c r="B8153" t="s">
        <v>3275</v>
      </c>
      <c r="C8153" t="str">
        <f>SUBSTITUTE(Table1[[#This Row],[Fuel]],", ",",")</f>
        <v>fossil liquids: fuel oil</v>
      </c>
      <c r="D8153" t="s">
        <v>3275</v>
      </c>
      <c r="H8153" t="s">
        <v>3436</v>
      </c>
      <c r="I8153">
        <v>60</v>
      </c>
      <c r="J8153" t="s">
        <v>3446</v>
      </c>
      <c r="K8153">
        <v>2004</v>
      </c>
      <c r="L8153" t="s">
        <v>29</v>
      </c>
      <c r="M8153" t="s">
        <v>29</v>
      </c>
      <c r="N8153">
        <v>28.47099</v>
      </c>
      <c r="O8153">
        <v>36.516399</v>
      </c>
      <c r="P8153" t="s">
        <v>3580</v>
      </c>
      <c r="Q8153" s="3">
        <f>Table1[[#This Row],[Capacity (MW)]]*0.395*8760*10^-6</f>
        <v>0.20761200000000002</v>
      </c>
      <c r="R8153" s="3" cm="1">
        <f t="array" ref="R8153">AVERAGE(VLOOKUP(_xlfn.TEXTSPLIT(Table1[[#This Row],[Fuel (no space after comma)]], ","), FuelList_Final_EF!$A$2:$B$65, 2, FALSE))</f>
        <v>78.106682297772565</v>
      </c>
      <c r="S8153" s="3">
        <f>Table1[[#This Row],[Generation (TWh)]]*10^9*VLOOKUP(Table1[[#This Row],[Turbine/Engine Technology]],Technology_HR!$A$2:$B$11,2,FALSE)*10^-6</f>
        <v>2285808.1200000006</v>
      </c>
      <c r="T8153" s="5">
        <f>Table1[[#This Row],[Fuel Consumption (mmBtu)]]*Table1[[#This Row],[Emission Factor (kg CO2/ mmBtu)]]*10^3</f>
        <v>178536888622.50882</v>
      </c>
      <c r="U8153" s="3">
        <f>Table1[[#This Row],[Emissions (g CO2)]]/(Table1[[#This Row],[Generation (TWh)]]*10^9)</f>
        <v>859.95457209847598</v>
      </c>
    </row>
    <row r="8154" spans="1:21" x14ac:dyDescent="0.35">
      <c r="A8154" t="s">
        <v>2048</v>
      </c>
      <c r="B8154" t="s">
        <v>3275</v>
      </c>
      <c r="C8154" t="str">
        <f>SUBSTITUTE(Table1[[#This Row],[Fuel]],", ",",")</f>
        <v>fossil liquids: fuel oil</v>
      </c>
      <c r="D8154" t="s">
        <v>3275</v>
      </c>
      <c r="H8154" t="s">
        <v>3436</v>
      </c>
      <c r="I8154">
        <v>60</v>
      </c>
      <c r="J8154" t="s">
        <v>3446</v>
      </c>
      <c r="K8154">
        <v>2004</v>
      </c>
      <c r="L8154" t="s">
        <v>29</v>
      </c>
      <c r="M8154" t="s">
        <v>29</v>
      </c>
      <c r="N8154">
        <v>28.47099</v>
      </c>
      <c r="O8154">
        <v>36.516399</v>
      </c>
      <c r="P8154" t="s">
        <v>3580</v>
      </c>
      <c r="Q8154" s="3">
        <f>Table1[[#This Row],[Capacity (MW)]]*0.395*8760*10^-6</f>
        <v>0.20761200000000002</v>
      </c>
      <c r="R8154" s="3" cm="1">
        <f t="array" ref="R8154">AVERAGE(VLOOKUP(_xlfn.TEXTSPLIT(Table1[[#This Row],[Fuel (no space after comma)]], ","), FuelList_Final_EF!$A$2:$B$65, 2, FALSE))</f>
        <v>78.106682297772565</v>
      </c>
      <c r="S8154" s="3">
        <f>Table1[[#This Row],[Generation (TWh)]]*10^9*VLOOKUP(Table1[[#This Row],[Turbine/Engine Technology]],Technology_HR!$A$2:$B$11,2,FALSE)*10^-6</f>
        <v>2285808.1200000006</v>
      </c>
      <c r="T8154" s="5">
        <f>Table1[[#This Row],[Fuel Consumption (mmBtu)]]*Table1[[#This Row],[Emission Factor (kg CO2/ mmBtu)]]*10^3</f>
        <v>178536888622.50882</v>
      </c>
      <c r="U8154" s="3">
        <f>Table1[[#This Row],[Emissions (g CO2)]]/(Table1[[#This Row],[Generation (TWh)]]*10^9)</f>
        <v>859.95457209847598</v>
      </c>
    </row>
    <row r="8155" spans="1:21" x14ac:dyDescent="0.35">
      <c r="A8155" t="s">
        <v>2048</v>
      </c>
      <c r="B8155" t="s">
        <v>3239</v>
      </c>
      <c r="C8155" t="str">
        <f>SUBSTITUTE(Table1[[#This Row],[Fuel]],", ",",")</f>
        <v>fossil gas: natural gas</v>
      </c>
      <c r="D8155" t="s">
        <v>3239</v>
      </c>
      <c r="H8155" t="s">
        <v>3436</v>
      </c>
      <c r="I8155">
        <v>60</v>
      </c>
      <c r="J8155" t="s">
        <v>3446</v>
      </c>
      <c r="K8155">
        <v>2005</v>
      </c>
      <c r="L8155" t="s">
        <v>29</v>
      </c>
      <c r="M8155" t="s">
        <v>29</v>
      </c>
      <c r="N8155">
        <v>28.470690999999999</v>
      </c>
      <c r="O8155">
        <v>36.519112999999997</v>
      </c>
      <c r="P8155" t="s">
        <v>3580</v>
      </c>
      <c r="Q8155" s="3">
        <f>Table1[[#This Row],[Capacity (MW)]]*0.395*8760*10^-6</f>
        <v>0.20761200000000002</v>
      </c>
      <c r="R8155" s="3" cm="1">
        <f t="array" ref="R8155">AVERAGE(VLOOKUP(_xlfn.TEXTSPLIT(Table1[[#This Row],[Fuel (no space after comma)]], ","), FuelList_Final_EF!$A$2:$B$65, 2, FALSE))</f>
        <v>53.06</v>
      </c>
      <c r="S8155" s="3">
        <f>Table1[[#This Row],[Generation (TWh)]]*10^9*VLOOKUP(Table1[[#This Row],[Turbine/Engine Technology]],Technology_HR!$A$2:$B$11,2,FALSE)*10^-6</f>
        <v>2285808.1200000006</v>
      </c>
      <c r="T8155" s="5">
        <f>Table1[[#This Row],[Fuel Consumption (mmBtu)]]*Table1[[#This Row],[Emission Factor (kg CO2/ mmBtu)]]*10^3</f>
        <v>121284978847.20004</v>
      </c>
      <c r="U8155" s="3">
        <f>Table1[[#This Row],[Emissions (g CO2)]]/(Table1[[#This Row],[Generation (TWh)]]*10^9)</f>
        <v>584.19060000000013</v>
      </c>
    </row>
    <row r="8156" spans="1:21" x14ac:dyDescent="0.35">
      <c r="A8156" t="s">
        <v>2048</v>
      </c>
      <c r="B8156" t="s">
        <v>3239</v>
      </c>
      <c r="C8156" t="str">
        <f>SUBSTITUTE(Table1[[#This Row],[Fuel]],", ",",")</f>
        <v>fossil gas: natural gas</v>
      </c>
      <c r="D8156" t="s">
        <v>3239</v>
      </c>
      <c r="H8156" t="s">
        <v>3436</v>
      </c>
      <c r="I8156">
        <v>60</v>
      </c>
      <c r="J8156" t="s">
        <v>3446</v>
      </c>
      <c r="K8156">
        <v>2005</v>
      </c>
      <c r="L8156" t="s">
        <v>29</v>
      </c>
      <c r="M8156" t="s">
        <v>29</v>
      </c>
      <c r="N8156">
        <v>28.470690999999999</v>
      </c>
      <c r="O8156">
        <v>36.519112999999997</v>
      </c>
      <c r="P8156" t="s">
        <v>3580</v>
      </c>
      <c r="Q8156" s="3">
        <f>Table1[[#This Row],[Capacity (MW)]]*0.395*8760*10^-6</f>
        <v>0.20761200000000002</v>
      </c>
      <c r="R8156" s="3" cm="1">
        <f t="array" ref="R8156">AVERAGE(VLOOKUP(_xlfn.TEXTSPLIT(Table1[[#This Row],[Fuel (no space after comma)]], ","), FuelList_Final_EF!$A$2:$B$65, 2, FALSE))</f>
        <v>53.06</v>
      </c>
      <c r="S8156" s="3">
        <f>Table1[[#This Row],[Generation (TWh)]]*10^9*VLOOKUP(Table1[[#This Row],[Turbine/Engine Technology]],Technology_HR!$A$2:$B$11,2,FALSE)*10^-6</f>
        <v>2285808.1200000006</v>
      </c>
      <c r="T8156" s="5">
        <f>Table1[[#This Row],[Fuel Consumption (mmBtu)]]*Table1[[#This Row],[Emission Factor (kg CO2/ mmBtu)]]*10^3</f>
        <v>121284978847.20004</v>
      </c>
      <c r="U8156" s="3">
        <f>Table1[[#This Row],[Emissions (g CO2)]]/(Table1[[#This Row],[Generation (TWh)]]*10^9)</f>
        <v>584.19060000000013</v>
      </c>
    </row>
    <row r="8157" spans="1:21" x14ac:dyDescent="0.35">
      <c r="A8157" t="s">
        <v>2048</v>
      </c>
      <c r="B8157" t="s">
        <v>3239</v>
      </c>
      <c r="C8157" t="str">
        <f>SUBSTITUTE(Table1[[#This Row],[Fuel]],", ",",")</f>
        <v>fossil gas: natural gas</v>
      </c>
      <c r="D8157" t="s">
        <v>3239</v>
      </c>
      <c r="H8157" t="s">
        <v>3436</v>
      </c>
      <c r="I8157">
        <v>60</v>
      </c>
      <c r="J8157" t="s">
        <v>3446</v>
      </c>
      <c r="K8157">
        <v>2008</v>
      </c>
      <c r="L8157" t="s">
        <v>29</v>
      </c>
      <c r="M8157" t="s">
        <v>29</v>
      </c>
      <c r="N8157">
        <v>28.470690999999999</v>
      </c>
      <c r="O8157">
        <v>36.519112999999997</v>
      </c>
      <c r="P8157" t="s">
        <v>3580</v>
      </c>
      <c r="Q8157" s="3">
        <f>Table1[[#This Row],[Capacity (MW)]]*0.395*8760*10^-6</f>
        <v>0.20761200000000002</v>
      </c>
      <c r="R8157" s="3" cm="1">
        <f t="array" ref="R8157">AVERAGE(VLOOKUP(_xlfn.TEXTSPLIT(Table1[[#This Row],[Fuel (no space after comma)]], ","), FuelList_Final_EF!$A$2:$B$65, 2, FALSE))</f>
        <v>53.06</v>
      </c>
      <c r="S8157" s="3">
        <f>Table1[[#This Row],[Generation (TWh)]]*10^9*VLOOKUP(Table1[[#This Row],[Turbine/Engine Technology]],Technology_HR!$A$2:$B$11,2,FALSE)*10^-6</f>
        <v>2285808.1200000006</v>
      </c>
      <c r="T8157" s="5">
        <f>Table1[[#This Row],[Fuel Consumption (mmBtu)]]*Table1[[#This Row],[Emission Factor (kg CO2/ mmBtu)]]*10^3</f>
        <v>121284978847.20004</v>
      </c>
      <c r="U8157" s="3">
        <f>Table1[[#This Row],[Emissions (g CO2)]]/(Table1[[#This Row],[Generation (TWh)]]*10^9)</f>
        <v>584.19060000000013</v>
      </c>
    </row>
    <row r="8158" spans="1:21" x14ac:dyDescent="0.35">
      <c r="A8158" t="s">
        <v>2048</v>
      </c>
      <c r="B8158" t="s">
        <v>3239</v>
      </c>
      <c r="C8158" t="str">
        <f>SUBSTITUTE(Table1[[#This Row],[Fuel]],", ",",")</f>
        <v>fossil gas: natural gas</v>
      </c>
      <c r="D8158" t="s">
        <v>3239</v>
      </c>
      <c r="H8158" t="s">
        <v>3436</v>
      </c>
      <c r="I8158">
        <v>60</v>
      </c>
      <c r="J8158" t="s">
        <v>3446</v>
      </c>
      <c r="K8158">
        <v>2008</v>
      </c>
      <c r="L8158" t="s">
        <v>29</v>
      </c>
      <c r="M8158" t="s">
        <v>29</v>
      </c>
      <c r="N8158">
        <v>28.470690999999999</v>
      </c>
      <c r="O8158">
        <v>36.519112999999997</v>
      </c>
      <c r="P8158" t="s">
        <v>3580</v>
      </c>
      <c r="Q8158" s="3">
        <f>Table1[[#This Row],[Capacity (MW)]]*0.395*8760*10^-6</f>
        <v>0.20761200000000002</v>
      </c>
      <c r="R8158" s="3" cm="1">
        <f t="array" ref="R8158">AVERAGE(VLOOKUP(_xlfn.TEXTSPLIT(Table1[[#This Row],[Fuel (no space after comma)]], ","), FuelList_Final_EF!$A$2:$B$65, 2, FALSE))</f>
        <v>53.06</v>
      </c>
      <c r="S8158" s="3">
        <f>Table1[[#This Row],[Generation (TWh)]]*10^9*VLOOKUP(Table1[[#This Row],[Turbine/Engine Technology]],Technology_HR!$A$2:$B$11,2,FALSE)*10^-6</f>
        <v>2285808.1200000006</v>
      </c>
      <c r="T8158" s="5">
        <f>Table1[[#This Row],[Fuel Consumption (mmBtu)]]*Table1[[#This Row],[Emission Factor (kg CO2/ mmBtu)]]*10^3</f>
        <v>121284978847.20004</v>
      </c>
      <c r="U8158" s="3">
        <f>Table1[[#This Row],[Emissions (g CO2)]]/(Table1[[#This Row],[Generation (TWh)]]*10^9)</f>
        <v>584.19060000000013</v>
      </c>
    </row>
    <row r="8159" spans="1:21" x14ac:dyDescent="0.35">
      <c r="A8159" t="s">
        <v>2048</v>
      </c>
      <c r="B8159" t="s">
        <v>3239</v>
      </c>
      <c r="C8159" t="str">
        <f>SUBSTITUTE(Table1[[#This Row],[Fuel]],", ",",")</f>
        <v>fossil gas: natural gas</v>
      </c>
      <c r="D8159" t="s">
        <v>3239</v>
      </c>
      <c r="H8159" t="s">
        <v>3436</v>
      </c>
      <c r="I8159">
        <v>60</v>
      </c>
      <c r="J8159" t="s">
        <v>3446</v>
      </c>
      <c r="K8159">
        <v>2008</v>
      </c>
      <c r="L8159" t="s">
        <v>29</v>
      </c>
      <c r="M8159" t="s">
        <v>29</v>
      </c>
      <c r="N8159">
        <v>28.470690999999999</v>
      </c>
      <c r="O8159">
        <v>36.519112999999997</v>
      </c>
      <c r="P8159" t="s">
        <v>3580</v>
      </c>
      <c r="Q8159" s="3">
        <f>Table1[[#This Row],[Capacity (MW)]]*0.395*8760*10^-6</f>
        <v>0.20761200000000002</v>
      </c>
      <c r="R8159" s="3" cm="1">
        <f t="array" ref="R8159">AVERAGE(VLOOKUP(_xlfn.TEXTSPLIT(Table1[[#This Row],[Fuel (no space after comma)]], ","), FuelList_Final_EF!$A$2:$B$65, 2, FALSE))</f>
        <v>53.06</v>
      </c>
      <c r="S8159" s="3">
        <f>Table1[[#This Row],[Generation (TWh)]]*10^9*VLOOKUP(Table1[[#This Row],[Turbine/Engine Technology]],Technology_HR!$A$2:$B$11,2,FALSE)*10^-6</f>
        <v>2285808.1200000006</v>
      </c>
      <c r="T8159" s="5">
        <f>Table1[[#This Row],[Fuel Consumption (mmBtu)]]*Table1[[#This Row],[Emission Factor (kg CO2/ mmBtu)]]*10^3</f>
        <v>121284978847.20004</v>
      </c>
      <c r="U8159" s="3">
        <f>Table1[[#This Row],[Emissions (g CO2)]]/(Table1[[#This Row],[Generation (TWh)]]*10^9)</f>
        <v>584.19060000000013</v>
      </c>
    </row>
    <row r="8160" spans="1:21" x14ac:dyDescent="0.35">
      <c r="A8160" t="s">
        <v>2048</v>
      </c>
      <c r="B8160" t="s">
        <v>3239</v>
      </c>
      <c r="C8160" t="str">
        <f>SUBSTITUTE(Table1[[#This Row],[Fuel]],", ",",")</f>
        <v>fossil gas: natural gas</v>
      </c>
      <c r="D8160" t="s">
        <v>3239</v>
      </c>
      <c r="H8160" t="s">
        <v>3436</v>
      </c>
      <c r="I8160">
        <v>78</v>
      </c>
      <c r="J8160" t="s">
        <v>3446</v>
      </c>
      <c r="K8160">
        <v>2011</v>
      </c>
      <c r="L8160" t="s">
        <v>29</v>
      </c>
      <c r="M8160" t="s">
        <v>29</v>
      </c>
      <c r="N8160">
        <v>28.470690999999999</v>
      </c>
      <c r="O8160">
        <v>36.519112999999997</v>
      </c>
      <c r="P8160" t="s">
        <v>3580</v>
      </c>
      <c r="Q8160" s="3">
        <f>Table1[[#This Row],[Capacity (MW)]]*0.395*8760*10^-6</f>
        <v>0.26989560000000001</v>
      </c>
      <c r="R8160" s="3" cm="1">
        <f t="array" ref="R8160">AVERAGE(VLOOKUP(_xlfn.TEXTSPLIT(Table1[[#This Row],[Fuel (no space after comma)]], ","), FuelList_Final_EF!$A$2:$B$65, 2, FALSE))</f>
        <v>53.06</v>
      </c>
      <c r="S8160" s="3">
        <f>Table1[[#This Row],[Generation (TWh)]]*10^9*VLOOKUP(Table1[[#This Row],[Turbine/Engine Technology]],Technology_HR!$A$2:$B$11,2,FALSE)*10^-6</f>
        <v>2971550.5559999999</v>
      </c>
      <c r="T8160" s="5">
        <f>Table1[[#This Row],[Fuel Consumption (mmBtu)]]*Table1[[#This Row],[Emission Factor (kg CO2/ mmBtu)]]*10^3</f>
        <v>157670472501.35999</v>
      </c>
      <c r="U8160" s="3">
        <f>Table1[[#This Row],[Emissions (g CO2)]]/(Table1[[#This Row],[Generation (TWh)]]*10^9)</f>
        <v>584.1905999999999</v>
      </c>
    </row>
    <row r="8161" spans="1:21" x14ac:dyDescent="0.35">
      <c r="A8161" t="s">
        <v>2048</v>
      </c>
      <c r="B8161" t="s">
        <v>3239</v>
      </c>
      <c r="C8161" t="str">
        <f>SUBSTITUTE(Table1[[#This Row],[Fuel]],", ",",")</f>
        <v>fossil gas: natural gas</v>
      </c>
      <c r="D8161" t="s">
        <v>3239</v>
      </c>
      <c r="H8161" t="s">
        <v>3436</v>
      </c>
      <c r="I8161">
        <v>78</v>
      </c>
      <c r="J8161" t="s">
        <v>3446</v>
      </c>
      <c r="K8161">
        <v>2011</v>
      </c>
      <c r="L8161" t="s">
        <v>29</v>
      </c>
      <c r="M8161" t="s">
        <v>29</v>
      </c>
      <c r="N8161">
        <v>28.470690999999999</v>
      </c>
      <c r="O8161">
        <v>36.519112999999997</v>
      </c>
      <c r="P8161" t="s">
        <v>3580</v>
      </c>
      <c r="Q8161" s="3">
        <f>Table1[[#This Row],[Capacity (MW)]]*0.395*8760*10^-6</f>
        <v>0.26989560000000001</v>
      </c>
      <c r="R8161" s="3" cm="1">
        <f t="array" ref="R8161">AVERAGE(VLOOKUP(_xlfn.TEXTSPLIT(Table1[[#This Row],[Fuel (no space after comma)]], ","), FuelList_Final_EF!$A$2:$B$65, 2, FALSE))</f>
        <v>53.06</v>
      </c>
      <c r="S8161" s="3">
        <f>Table1[[#This Row],[Generation (TWh)]]*10^9*VLOOKUP(Table1[[#This Row],[Turbine/Engine Technology]],Technology_HR!$A$2:$B$11,2,FALSE)*10^-6</f>
        <v>2971550.5559999999</v>
      </c>
      <c r="T8161" s="5">
        <f>Table1[[#This Row],[Fuel Consumption (mmBtu)]]*Table1[[#This Row],[Emission Factor (kg CO2/ mmBtu)]]*10^3</f>
        <v>157670472501.35999</v>
      </c>
      <c r="U8161" s="3">
        <f>Table1[[#This Row],[Emissions (g CO2)]]/(Table1[[#This Row],[Generation (TWh)]]*10^9)</f>
        <v>584.1905999999999</v>
      </c>
    </row>
    <row r="8162" spans="1:21" x14ac:dyDescent="0.35">
      <c r="A8162" t="s">
        <v>2048</v>
      </c>
      <c r="B8162" t="s">
        <v>3239</v>
      </c>
      <c r="C8162" t="str">
        <f>SUBSTITUTE(Table1[[#This Row],[Fuel]],", ",",")</f>
        <v>fossil gas: natural gas</v>
      </c>
      <c r="D8162" t="s">
        <v>3239</v>
      </c>
      <c r="H8162" t="s">
        <v>3436</v>
      </c>
      <c r="I8162">
        <v>62</v>
      </c>
      <c r="J8162" t="s">
        <v>3446</v>
      </c>
      <c r="K8162">
        <v>2012</v>
      </c>
      <c r="L8162" t="s">
        <v>29</v>
      </c>
      <c r="M8162" t="s">
        <v>29</v>
      </c>
      <c r="N8162">
        <v>28.470690999999999</v>
      </c>
      <c r="O8162">
        <v>36.519112999999997</v>
      </c>
      <c r="P8162" t="s">
        <v>3580</v>
      </c>
      <c r="Q8162" s="3">
        <f>Table1[[#This Row],[Capacity (MW)]]*0.395*8760*10^-6</f>
        <v>0.21453240000000001</v>
      </c>
      <c r="R8162" s="3" cm="1">
        <f t="array" ref="R8162">AVERAGE(VLOOKUP(_xlfn.TEXTSPLIT(Table1[[#This Row],[Fuel (no space after comma)]], ","), FuelList_Final_EF!$A$2:$B$65, 2, FALSE))</f>
        <v>53.06</v>
      </c>
      <c r="S8162" s="3">
        <f>Table1[[#This Row],[Generation (TWh)]]*10^9*VLOOKUP(Table1[[#This Row],[Turbine/Engine Technology]],Technology_HR!$A$2:$B$11,2,FALSE)*10^-6</f>
        <v>2362001.7239999999</v>
      </c>
      <c r="T8162" s="5">
        <f>Table1[[#This Row],[Fuel Consumption (mmBtu)]]*Table1[[#This Row],[Emission Factor (kg CO2/ mmBtu)]]*10^3</f>
        <v>125327811475.44</v>
      </c>
      <c r="U8162" s="3">
        <f>Table1[[#This Row],[Emissions (g CO2)]]/(Table1[[#This Row],[Generation (TWh)]]*10^9)</f>
        <v>584.19060000000002</v>
      </c>
    </row>
    <row r="8163" spans="1:21" x14ac:dyDescent="0.35">
      <c r="A8163" t="s">
        <v>2048</v>
      </c>
      <c r="B8163" t="s">
        <v>3239</v>
      </c>
      <c r="C8163" t="str">
        <f>SUBSTITUTE(Table1[[#This Row],[Fuel]],", ",",")</f>
        <v>fossil gas: natural gas</v>
      </c>
      <c r="D8163" t="s">
        <v>3239</v>
      </c>
      <c r="H8163" t="s">
        <v>3436</v>
      </c>
      <c r="I8163">
        <v>62</v>
      </c>
      <c r="J8163" t="s">
        <v>3446</v>
      </c>
      <c r="K8163">
        <v>2012</v>
      </c>
      <c r="L8163" t="s">
        <v>29</v>
      </c>
      <c r="M8163" t="s">
        <v>29</v>
      </c>
      <c r="N8163">
        <v>28.470690999999999</v>
      </c>
      <c r="O8163">
        <v>36.519112999999997</v>
      </c>
      <c r="P8163" t="s">
        <v>3580</v>
      </c>
      <c r="Q8163" s="3">
        <f>Table1[[#This Row],[Capacity (MW)]]*0.395*8760*10^-6</f>
        <v>0.21453240000000001</v>
      </c>
      <c r="R8163" s="3" cm="1">
        <f t="array" ref="R8163">AVERAGE(VLOOKUP(_xlfn.TEXTSPLIT(Table1[[#This Row],[Fuel (no space after comma)]], ","), FuelList_Final_EF!$A$2:$B$65, 2, FALSE))</f>
        <v>53.06</v>
      </c>
      <c r="S8163" s="3">
        <f>Table1[[#This Row],[Generation (TWh)]]*10^9*VLOOKUP(Table1[[#This Row],[Turbine/Engine Technology]],Technology_HR!$A$2:$B$11,2,FALSE)*10^-6</f>
        <v>2362001.7239999999</v>
      </c>
      <c r="T8163" s="5">
        <f>Table1[[#This Row],[Fuel Consumption (mmBtu)]]*Table1[[#This Row],[Emission Factor (kg CO2/ mmBtu)]]*10^3</f>
        <v>125327811475.44</v>
      </c>
      <c r="U8163" s="3">
        <f>Table1[[#This Row],[Emissions (g CO2)]]/(Table1[[#This Row],[Generation (TWh)]]*10^9)</f>
        <v>584.19060000000002</v>
      </c>
    </row>
    <row r="8164" spans="1:21" x14ac:dyDescent="0.35">
      <c r="A8164" t="s">
        <v>2048</v>
      </c>
      <c r="B8164" t="s">
        <v>3239</v>
      </c>
      <c r="C8164" t="str">
        <f>SUBSTITUTE(Table1[[#This Row],[Fuel]],", ",",")</f>
        <v>fossil gas: natural gas</v>
      </c>
      <c r="D8164" t="s">
        <v>3239</v>
      </c>
      <c r="H8164" t="s">
        <v>3436</v>
      </c>
      <c r="I8164">
        <v>62</v>
      </c>
      <c r="J8164" t="s">
        <v>3446</v>
      </c>
      <c r="K8164">
        <v>2013</v>
      </c>
      <c r="L8164" t="s">
        <v>29</v>
      </c>
      <c r="M8164" t="s">
        <v>29</v>
      </c>
      <c r="N8164">
        <v>28.470690999999999</v>
      </c>
      <c r="O8164">
        <v>36.519112999999997</v>
      </c>
      <c r="P8164" t="s">
        <v>3580</v>
      </c>
      <c r="Q8164" s="3">
        <f>Table1[[#This Row],[Capacity (MW)]]*0.395*8760*10^-6</f>
        <v>0.21453240000000001</v>
      </c>
      <c r="R8164" s="3" cm="1">
        <f t="array" ref="R8164">AVERAGE(VLOOKUP(_xlfn.TEXTSPLIT(Table1[[#This Row],[Fuel (no space after comma)]], ","), FuelList_Final_EF!$A$2:$B$65, 2, FALSE))</f>
        <v>53.06</v>
      </c>
      <c r="S8164" s="3">
        <f>Table1[[#This Row],[Generation (TWh)]]*10^9*VLOOKUP(Table1[[#This Row],[Turbine/Engine Technology]],Technology_HR!$A$2:$B$11,2,FALSE)*10^-6</f>
        <v>2362001.7239999999</v>
      </c>
      <c r="T8164" s="5">
        <f>Table1[[#This Row],[Fuel Consumption (mmBtu)]]*Table1[[#This Row],[Emission Factor (kg CO2/ mmBtu)]]*10^3</f>
        <v>125327811475.44</v>
      </c>
      <c r="U8164" s="3">
        <f>Table1[[#This Row],[Emissions (g CO2)]]/(Table1[[#This Row],[Generation (TWh)]]*10^9)</f>
        <v>584.19060000000002</v>
      </c>
    </row>
    <row r="8165" spans="1:21" x14ac:dyDescent="0.35">
      <c r="A8165" t="s">
        <v>2048</v>
      </c>
      <c r="B8165" t="s">
        <v>3239</v>
      </c>
      <c r="C8165" t="str">
        <f>SUBSTITUTE(Table1[[#This Row],[Fuel]],", ",",")</f>
        <v>fossil gas: natural gas</v>
      </c>
      <c r="D8165" t="s">
        <v>3239</v>
      </c>
      <c r="H8165" t="s">
        <v>3436</v>
      </c>
      <c r="I8165">
        <v>62</v>
      </c>
      <c r="J8165" t="s">
        <v>3446</v>
      </c>
      <c r="K8165">
        <v>2013</v>
      </c>
      <c r="L8165" t="s">
        <v>29</v>
      </c>
      <c r="M8165" t="s">
        <v>29</v>
      </c>
      <c r="N8165">
        <v>28.470690999999999</v>
      </c>
      <c r="O8165">
        <v>36.519112999999997</v>
      </c>
      <c r="P8165" t="s">
        <v>3580</v>
      </c>
      <c r="Q8165" s="3">
        <f>Table1[[#This Row],[Capacity (MW)]]*0.395*8760*10^-6</f>
        <v>0.21453240000000001</v>
      </c>
      <c r="R8165" s="3" cm="1">
        <f t="array" ref="R8165">AVERAGE(VLOOKUP(_xlfn.TEXTSPLIT(Table1[[#This Row],[Fuel (no space after comma)]], ","), FuelList_Final_EF!$A$2:$B$65, 2, FALSE))</f>
        <v>53.06</v>
      </c>
      <c r="S8165" s="3">
        <f>Table1[[#This Row],[Generation (TWh)]]*10^9*VLOOKUP(Table1[[#This Row],[Turbine/Engine Technology]],Technology_HR!$A$2:$B$11,2,FALSE)*10^-6</f>
        <v>2362001.7239999999</v>
      </c>
      <c r="T8165" s="5">
        <f>Table1[[#This Row],[Fuel Consumption (mmBtu)]]*Table1[[#This Row],[Emission Factor (kg CO2/ mmBtu)]]*10^3</f>
        <v>125327811475.44</v>
      </c>
      <c r="U8165" s="3">
        <f>Table1[[#This Row],[Emissions (g CO2)]]/(Table1[[#This Row],[Generation (TWh)]]*10^9)</f>
        <v>584.19060000000002</v>
      </c>
    </row>
    <row r="8166" spans="1:21" x14ac:dyDescent="0.35">
      <c r="A8166" t="s">
        <v>2049</v>
      </c>
      <c r="B8166" t="s">
        <v>3239</v>
      </c>
      <c r="C8166" t="str">
        <f>SUBSTITUTE(Table1[[#This Row],[Fuel]],", ",",")</f>
        <v>fossil gas: natural gas</v>
      </c>
      <c r="D8166" t="s">
        <v>3239</v>
      </c>
      <c r="H8166" t="s">
        <v>3438</v>
      </c>
      <c r="I8166">
        <v>1800</v>
      </c>
      <c r="J8166" t="s">
        <v>3449</v>
      </c>
      <c r="K8166">
        <v>2027</v>
      </c>
      <c r="L8166" t="s">
        <v>29</v>
      </c>
      <c r="M8166" t="s">
        <v>29</v>
      </c>
      <c r="N8166">
        <v>24.427059</v>
      </c>
      <c r="O8166">
        <v>39.724634000000002</v>
      </c>
      <c r="P8166" t="s">
        <v>3580</v>
      </c>
      <c r="Q8166" s="3">
        <f>Table1[[#This Row],[Capacity (MW)]]*0.395*8760*10^-6</f>
        <v>6.2283599999999995</v>
      </c>
      <c r="R8166" s="3" cm="1">
        <f t="array" ref="R8166">AVERAGE(VLOOKUP(_xlfn.TEXTSPLIT(Table1[[#This Row],[Fuel (no space after comma)]], ","), FuelList_Final_EF!$A$2:$B$65, 2, FALSE))</f>
        <v>53.06</v>
      </c>
      <c r="S8166" s="3">
        <f>Table1[[#This Row],[Generation (TWh)]]*10^9*VLOOKUP(Table1[[#This Row],[Turbine/Engine Technology]],Technology_HR!$A$2:$B$11,2,FALSE)*10^-6</f>
        <v>47017889.639999993</v>
      </c>
      <c r="T8166" s="5">
        <f>Table1[[#This Row],[Fuel Consumption (mmBtu)]]*Table1[[#This Row],[Emission Factor (kg CO2/ mmBtu)]]*10^3</f>
        <v>2494769224298.3999</v>
      </c>
      <c r="U8166" s="3">
        <f>Table1[[#This Row],[Emissions (g CO2)]]/(Table1[[#This Row],[Generation (TWh)]]*10^9)</f>
        <v>400.54994000000005</v>
      </c>
    </row>
    <row r="8167" spans="1:21" x14ac:dyDescent="0.35">
      <c r="A8167" t="s">
        <v>2049</v>
      </c>
      <c r="B8167" t="s">
        <v>3239</v>
      </c>
      <c r="C8167" t="str">
        <f>SUBSTITUTE(Table1[[#This Row],[Fuel]],", ",",")</f>
        <v>fossil gas: natural gas</v>
      </c>
      <c r="D8167" t="s">
        <v>3239</v>
      </c>
      <c r="H8167" t="s">
        <v>3438</v>
      </c>
      <c r="I8167">
        <v>1800</v>
      </c>
      <c r="J8167" t="s">
        <v>3449</v>
      </c>
      <c r="K8167">
        <v>2027</v>
      </c>
      <c r="L8167" t="s">
        <v>29</v>
      </c>
      <c r="M8167" t="s">
        <v>29</v>
      </c>
      <c r="N8167">
        <v>24.427059</v>
      </c>
      <c r="O8167">
        <v>39.724634000000002</v>
      </c>
      <c r="P8167" t="s">
        <v>3580</v>
      </c>
      <c r="Q8167" s="3">
        <f>Table1[[#This Row],[Capacity (MW)]]*0.395*8760*10^-6</f>
        <v>6.2283599999999995</v>
      </c>
      <c r="R8167" s="3" cm="1">
        <f t="array" ref="R8167">AVERAGE(VLOOKUP(_xlfn.TEXTSPLIT(Table1[[#This Row],[Fuel (no space after comma)]], ","), FuelList_Final_EF!$A$2:$B$65, 2, FALSE))</f>
        <v>53.06</v>
      </c>
      <c r="S8167" s="3">
        <f>Table1[[#This Row],[Generation (TWh)]]*10^9*VLOOKUP(Table1[[#This Row],[Turbine/Engine Technology]],Technology_HR!$A$2:$B$11,2,FALSE)*10^-6</f>
        <v>47017889.639999993</v>
      </c>
      <c r="T8167" s="5">
        <f>Table1[[#This Row],[Fuel Consumption (mmBtu)]]*Table1[[#This Row],[Emission Factor (kg CO2/ mmBtu)]]*10^3</f>
        <v>2494769224298.3999</v>
      </c>
      <c r="U8167" s="3">
        <f>Table1[[#This Row],[Emissions (g CO2)]]/(Table1[[#This Row],[Generation (TWh)]]*10^9)</f>
        <v>400.54994000000005</v>
      </c>
    </row>
    <row r="8168" spans="1:21" x14ac:dyDescent="0.35">
      <c r="A8168" t="s">
        <v>1674</v>
      </c>
      <c r="B8168" t="s">
        <v>3239</v>
      </c>
      <c r="C8168" t="str">
        <f>SUBSTITUTE(Table1[[#This Row],[Fuel]],", ",",")</f>
        <v>fossil gas: natural gas</v>
      </c>
      <c r="D8168" t="s">
        <v>3239</v>
      </c>
      <c r="H8168" t="s">
        <v>3438</v>
      </c>
      <c r="I8168">
        <v>282</v>
      </c>
      <c r="J8168" t="s">
        <v>3449</v>
      </c>
      <c r="K8168">
        <v>2025</v>
      </c>
      <c r="L8168" t="s">
        <v>29</v>
      </c>
      <c r="M8168" t="s">
        <v>29</v>
      </c>
      <c r="N8168">
        <v>27.770295999999998</v>
      </c>
      <c r="O8168">
        <v>48.874834999999997</v>
      </c>
      <c r="P8168" t="s">
        <v>3580</v>
      </c>
      <c r="Q8168" s="3">
        <f>Table1[[#This Row],[Capacity (MW)]]*0.395*8760*10^-6</f>
        <v>0.97577639999999999</v>
      </c>
      <c r="R8168" s="3" cm="1">
        <f t="array" ref="R8168">AVERAGE(VLOOKUP(_xlfn.TEXTSPLIT(Table1[[#This Row],[Fuel (no space after comma)]], ","), FuelList_Final_EF!$A$2:$B$65, 2, FALSE))</f>
        <v>53.06</v>
      </c>
      <c r="S8168" s="3">
        <f>Table1[[#This Row],[Generation (TWh)]]*10^9*VLOOKUP(Table1[[#This Row],[Turbine/Engine Technology]],Technology_HR!$A$2:$B$11,2,FALSE)*10^-6</f>
        <v>7366136.0435999995</v>
      </c>
      <c r="T8168" s="5">
        <f>Table1[[#This Row],[Fuel Consumption (mmBtu)]]*Table1[[#This Row],[Emission Factor (kg CO2/ mmBtu)]]*10^3</f>
        <v>390847178473.41595</v>
      </c>
      <c r="U8168" s="3">
        <f>Table1[[#This Row],[Emissions (g CO2)]]/(Table1[[#This Row],[Generation (TWh)]]*10^9)</f>
        <v>400.54993999999994</v>
      </c>
    </row>
    <row r="8169" spans="1:21" x14ac:dyDescent="0.35">
      <c r="A8169" t="s">
        <v>2052</v>
      </c>
      <c r="B8169" t="s">
        <v>3239</v>
      </c>
      <c r="C8169" t="str">
        <f>SUBSTITUTE(Table1[[#This Row],[Fuel]],", ",",")</f>
        <v>fossil gas: natural gas</v>
      </c>
      <c r="D8169" t="s">
        <v>3239</v>
      </c>
      <c r="H8169" t="s">
        <v>3438</v>
      </c>
      <c r="I8169">
        <v>376</v>
      </c>
      <c r="J8169" t="s">
        <v>3449</v>
      </c>
      <c r="K8169">
        <v>2025</v>
      </c>
      <c r="L8169" t="s">
        <v>29</v>
      </c>
      <c r="M8169" t="s">
        <v>29</v>
      </c>
      <c r="N8169">
        <v>27.770295999999998</v>
      </c>
      <c r="O8169">
        <v>48.874834999999997</v>
      </c>
      <c r="P8169" t="s">
        <v>3580</v>
      </c>
      <c r="Q8169" s="3">
        <f>Table1[[#This Row],[Capacity (MW)]]*0.395*8760*10^-6</f>
        <v>1.3010352000000001</v>
      </c>
      <c r="R8169" s="3" cm="1">
        <f t="array" ref="R8169">AVERAGE(VLOOKUP(_xlfn.TEXTSPLIT(Table1[[#This Row],[Fuel (no space after comma)]], ","), FuelList_Final_EF!$A$2:$B$65, 2, FALSE))</f>
        <v>53.06</v>
      </c>
      <c r="S8169" s="3">
        <f>Table1[[#This Row],[Generation (TWh)]]*10^9*VLOOKUP(Table1[[#This Row],[Turbine/Engine Technology]],Technology_HR!$A$2:$B$11,2,FALSE)*10^-6</f>
        <v>9821514.7248</v>
      </c>
      <c r="T8169" s="5">
        <f>Table1[[#This Row],[Fuel Consumption (mmBtu)]]*Table1[[#This Row],[Emission Factor (kg CO2/ mmBtu)]]*10^3</f>
        <v>521129571297.88806</v>
      </c>
      <c r="U8169" s="3">
        <f>Table1[[#This Row],[Emissions (g CO2)]]/(Table1[[#This Row],[Generation (TWh)]]*10^9)</f>
        <v>400.54994000000005</v>
      </c>
    </row>
    <row r="8170" spans="1:21" x14ac:dyDescent="0.35">
      <c r="A8170" t="s">
        <v>2057</v>
      </c>
      <c r="B8170" t="s">
        <v>3239</v>
      </c>
      <c r="C8170" t="str">
        <f>SUBSTITUTE(Table1[[#This Row],[Fuel]],", ",",")</f>
        <v>fossil gas: natural gas</v>
      </c>
      <c r="D8170" t="s">
        <v>3239</v>
      </c>
      <c r="H8170" t="s">
        <v>3438</v>
      </c>
      <c r="I8170">
        <v>272.60000000000002</v>
      </c>
      <c r="J8170" t="s">
        <v>3449</v>
      </c>
      <c r="K8170">
        <v>2025</v>
      </c>
      <c r="L8170" t="s">
        <v>29</v>
      </c>
      <c r="M8170" t="s">
        <v>29</v>
      </c>
      <c r="N8170">
        <v>27.770295999999998</v>
      </c>
      <c r="O8170">
        <v>48.874834999999997</v>
      </c>
      <c r="P8170" t="s">
        <v>3580</v>
      </c>
      <c r="Q8170" s="3">
        <f>Table1[[#This Row],[Capacity (MW)]]*0.395*8760*10^-6</f>
        <v>0.94325052000000009</v>
      </c>
      <c r="R8170" s="3" cm="1">
        <f t="array" ref="R8170">AVERAGE(VLOOKUP(_xlfn.TEXTSPLIT(Table1[[#This Row],[Fuel (no space after comma)]], ","), FuelList_Final_EF!$A$2:$B$65, 2, FALSE))</f>
        <v>53.06</v>
      </c>
      <c r="S8170" s="3">
        <f>Table1[[#This Row],[Generation (TWh)]]*10^9*VLOOKUP(Table1[[#This Row],[Turbine/Engine Technology]],Technology_HR!$A$2:$B$11,2,FALSE)*10^-6</f>
        <v>7120598.1754800007</v>
      </c>
      <c r="T8170" s="5">
        <f>Table1[[#This Row],[Fuel Consumption (mmBtu)]]*Table1[[#This Row],[Emission Factor (kg CO2/ mmBtu)]]*10^3</f>
        <v>377818939190.96887</v>
      </c>
      <c r="U8170" s="3">
        <f>Table1[[#This Row],[Emissions (g CO2)]]/(Table1[[#This Row],[Generation (TWh)]]*10^9)</f>
        <v>400.54994000000005</v>
      </c>
    </row>
    <row r="8171" spans="1:21" x14ac:dyDescent="0.35">
      <c r="A8171" t="s">
        <v>2055</v>
      </c>
      <c r="B8171" t="s">
        <v>3258</v>
      </c>
      <c r="C8171" t="str">
        <f>SUBSTITUTE(Table1[[#This Row],[Fuel]],", ",",")</f>
        <v>fossil liquids: diesel</v>
      </c>
      <c r="D8171" t="s">
        <v>3258</v>
      </c>
      <c r="H8171" t="s">
        <v>3437</v>
      </c>
      <c r="I8171">
        <v>65.7</v>
      </c>
      <c r="J8171" t="s">
        <v>3446</v>
      </c>
      <c r="K8171">
        <v>1980</v>
      </c>
      <c r="L8171" t="s">
        <v>29</v>
      </c>
      <c r="M8171" t="s">
        <v>29</v>
      </c>
      <c r="N8171">
        <v>19.284300000000002</v>
      </c>
      <c r="O8171">
        <v>41.747280000000003</v>
      </c>
      <c r="P8171" t="s">
        <v>3580</v>
      </c>
      <c r="Q8171" s="3">
        <f>Table1[[#This Row],[Capacity (MW)]]*0.395*8760*10^-6</f>
        <v>0.22733513999999999</v>
      </c>
      <c r="R8171" s="3" cm="1">
        <f t="array" ref="R8171">AVERAGE(VLOOKUP(_xlfn.TEXTSPLIT(Table1[[#This Row],[Fuel (no space after comma)]], ","), FuelList_Final_EF!$A$2:$B$65, 2, FALSE))</f>
        <v>78.106682297772565</v>
      </c>
      <c r="S8171" s="3">
        <f>Table1[[#This Row],[Generation (TWh)]]*10^9*VLOOKUP(Table1[[#This Row],[Turbine/Engine Technology]],Technology_HR!$A$2:$B$11,2,FALSE)*10^-6</f>
        <v>2023282.7459999998</v>
      </c>
      <c r="T8171" s="5">
        <f>Table1[[#This Row],[Fuel Consumption (mmBtu)]]*Table1[[#This Row],[Emission Factor (kg CO2/ mmBtu)]]*10^3</f>
        <v>158031902640.38684</v>
      </c>
      <c r="U8171" s="3">
        <f>Table1[[#This Row],[Emissions (g CO2)]]/(Table1[[#This Row],[Generation (TWh)]]*10^9)</f>
        <v>695.14947245017572</v>
      </c>
    </row>
    <row r="8172" spans="1:21" x14ac:dyDescent="0.35">
      <c r="A8172" t="s">
        <v>2048</v>
      </c>
      <c r="B8172" t="s">
        <v>3303</v>
      </c>
      <c r="C8172" t="str">
        <f>SUBSTITUTE(Table1[[#This Row],[Fuel]],", ",",")</f>
        <v>fossil liquids: crude oil,fossil liquids: diesel</v>
      </c>
      <c r="D8172" t="s">
        <v>3247</v>
      </c>
      <c r="E8172" t="s">
        <v>3258</v>
      </c>
      <c r="H8172" t="s">
        <v>3436</v>
      </c>
      <c r="I8172">
        <v>80</v>
      </c>
      <c r="J8172" t="s">
        <v>3446</v>
      </c>
      <c r="K8172">
        <v>1999</v>
      </c>
      <c r="L8172" t="s">
        <v>29</v>
      </c>
      <c r="M8172" t="s">
        <v>29</v>
      </c>
      <c r="N8172">
        <v>19.099353000000001</v>
      </c>
      <c r="O8172">
        <v>41.158411000000001</v>
      </c>
      <c r="P8172" t="s">
        <v>3580</v>
      </c>
      <c r="Q8172" s="3">
        <f>Table1[[#This Row],[Capacity (MW)]]*0.395*8760*10^-6</f>
        <v>0.27681600000000001</v>
      </c>
      <c r="R8172" s="3" cm="1">
        <f t="array" ref="R8172">AVERAGE(VLOOKUP(_xlfn.TEXTSPLIT(Table1[[#This Row],[Fuel (no space after comma)]], ","), FuelList_Final_EF!$A$2:$B$65, 2, FALSE))</f>
        <v>76.323341148886286</v>
      </c>
      <c r="S8172" s="3">
        <f>Table1[[#This Row],[Generation (TWh)]]*10^9*VLOOKUP(Table1[[#This Row],[Turbine/Engine Technology]],Technology_HR!$A$2:$B$11,2,FALSE)*10^-6</f>
        <v>3047744.1599999997</v>
      </c>
      <c r="T8172" s="5">
        <f>Table1[[#This Row],[Fuel Consumption (mmBtu)]]*Table1[[#This Row],[Emission Factor (kg CO2/ mmBtu)]]*10^3</f>
        <v>232614017258.20584</v>
      </c>
      <c r="U8172" s="3">
        <f>Table1[[#This Row],[Emissions (g CO2)]]/(Table1[[#This Row],[Generation (TWh)]]*10^9)</f>
        <v>840.31998604923785</v>
      </c>
    </row>
    <row r="8173" spans="1:21" x14ac:dyDescent="0.35">
      <c r="A8173" t="s">
        <v>2048</v>
      </c>
      <c r="B8173" t="s">
        <v>3303</v>
      </c>
      <c r="C8173" t="str">
        <f>SUBSTITUTE(Table1[[#This Row],[Fuel]],", ",",")</f>
        <v>fossil liquids: crude oil,fossil liquids: diesel</v>
      </c>
      <c r="D8173" t="s">
        <v>3247</v>
      </c>
      <c r="E8173" t="s">
        <v>3258</v>
      </c>
      <c r="H8173" t="s">
        <v>3436</v>
      </c>
      <c r="I8173">
        <v>80</v>
      </c>
      <c r="J8173" t="s">
        <v>3446</v>
      </c>
      <c r="K8173">
        <v>1999</v>
      </c>
      <c r="L8173" t="s">
        <v>29</v>
      </c>
      <c r="M8173" t="s">
        <v>29</v>
      </c>
      <c r="N8173">
        <v>19.099353000000001</v>
      </c>
      <c r="O8173">
        <v>41.158411000000001</v>
      </c>
      <c r="P8173" t="s">
        <v>3580</v>
      </c>
      <c r="Q8173" s="3">
        <f>Table1[[#This Row],[Capacity (MW)]]*0.395*8760*10^-6</f>
        <v>0.27681600000000001</v>
      </c>
      <c r="R8173" s="3" cm="1">
        <f t="array" ref="R8173">AVERAGE(VLOOKUP(_xlfn.TEXTSPLIT(Table1[[#This Row],[Fuel (no space after comma)]], ","), FuelList_Final_EF!$A$2:$B$65, 2, FALSE))</f>
        <v>76.323341148886286</v>
      </c>
      <c r="S8173" s="3">
        <f>Table1[[#This Row],[Generation (TWh)]]*10^9*VLOOKUP(Table1[[#This Row],[Turbine/Engine Technology]],Technology_HR!$A$2:$B$11,2,FALSE)*10^-6</f>
        <v>3047744.1599999997</v>
      </c>
      <c r="T8173" s="5">
        <f>Table1[[#This Row],[Fuel Consumption (mmBtu)]]*Table1[[#This Row],[Emission Factor (kg CO2/ mmBtu)]]*10^3</f>
        <v>232614017258.20584</v>
      </c>
      <c r="U8173" s="3">
        <f>Table1[[#This Row],[Emissions (g CO2)]]/(Table1[[#This Row],[Generation (TWh)]]*10^9)</f>
        <v>840.31998604923785</v>
      </c>
    </row>
    <row r="8174" spans="1:21" x14ac:dyDescent="0.35">
      <c r="A8174" t="s">
        <v>2048</v>
      </c>
      <c r="B8174" t="s">
        <v>3239</v>
      </c>
      <c r="C8174" t="str">
        <f>SUBSTITUTE(Table1[[#This Row],[Fuel]],", ",",")</f>
        <v>fossil gas: natural gas</v>
      </c>
      <c r="D8174" t="s">
        <v>3239</v>
      </c>
      <c r="H8174" t="s">
        <v>3436</v>
      </c>
      <c r="I8174">
        <v>60</v>
      </c>
      <c r="J8174" t="s">
        <v>3446</v>
      </c>
      <c r="K8174">
        <v>2007</v>
      </c>
      <c r="L8174" t="s">
        <v>29</v>
      </c>
      <c r="M8174" t="s">
        <v>29</v>
      </c>
      <c r="N8174">
        <v>19.099353000000001</v>
      </c>
      <c r="O8174">
        <v>41.158411000000001</v>
      </c>
      <c r="P8174" t="s">
        <v>3580</v>
      </c>
      <c r="Q8174" s="3">
        <f>Table1[[#This Row],[Capacity (MW)]]*0.395*8760*10^-6</f>
        <v>0.20761200000000002</v>
      </c>
      <c r="R8174" s="3" cm="1">
        <f t="array" ref="R8174">AVERAGE(VLOOKUP(_xlfn.TEXTSPLIT(Table1[[#This Row],[Fuel (no space after comma)]], ","), FuelList_Final_EF!$A$2:$B$65, 2, FALSE))</f>
        <v>53.06</v>
      </c>
      <c r="S8174" s="3">
        <f>Table1[[#This Row],[Generation (TWh)]]*10^9*VLOOKUP(Table1[[#This Row],[Turbine/Engine Technology]],Technology_HR!$A$2:$B$11,2,FALSE)*10^-6</f>
        <v>2285808.1200000006</v>
      </c>
      <c r="T8174" s="5">
        <f>Table1[[#This Row],[Fuel Consumption (mmBtu)]]*Table1[[#This Row],[Emission Factor (kg CO2/ mmBtu)]]*10^3</f>
        <v>121284978847.20004</v>
      </c>
      <c r="U8174" s="3">
        <f>Table1[[#This Row],[Emissions (g CO2)]]/(Table1[[#This Row],[Generation (TWh)]]*10^9)</f>
        <v>584.19060000000013</v>
      </c>
    </row>
    <row r="8175" spans="1:21" x14ac:dyDescent="0.35">
      <c r="A8175" t="s">
        <v>2048</v>
      </c>
      <c r="B8175" t="s">
        <v>3239</v>
      </c>
      <c r="C8175" t="str">
        <f>SUBSTITUTE(Table1[[#This Row],[Fuel]],", ",",")</f>
        <v>fossil gas: natural gas</v>
      </c>
      <c r="D8175" t="s">
        <v>3239</v>
      </c>
      <c r="H8175" t="s">
        <v>3436</v>
      </c>
      <c r="I8175">
        <v>60</v>
      </c>
      <c r="J8175" t="s">
        <v>3446</v>
      </c>
      <c r="K8175">
        <v>2007</v>
      </c>
      <c r="L8175" t="s">
        <v>29</v>
      </c>
      <c r="M8175" t="s">
        <v>29</v>
      </c>
      <c r="N8175">
        <v>19.099353000000001</v>
      </c>
      <c r="O8175">
        <v>41.158411000000001</v>
      </c>
      <c r="P8175" t="s">
        <v>3580</v>
      </c>
      <c r="Q8175" s="3">
        <f>Table1[[#This Row],[Capacity (MW)]]*0.395*8760*10^-6</f>
        <v>0.20761200000000002</v>
      </c>
      <c r="R8175" s="3" cm="1">
        <f t="array" ref="R8175">AVERAGE(VLOOKUP(_xlfn.TEXTSPLIT(Table1[[#This Row],[Fuel (no space after comma)]], ","), FuelList_Final_EF!$A$2:$B$65, 2, FALSE))</f>
        <v>53.06</v>
      </c>
      <c r="S8175" s="3">
        <f>Table1[[#This Row],[Generation (TWh)]]*10^9*VLOOKUP(Table1[[#This Row],[Turbine/Engine Technology]],Technology_HR!$A$2:$B$11,2,FALSE)*10^-6</f>
        <v>2285808.1200000006</v>
      </c>
      <c r="T8175" s="5">
        <f>Table1[[#This Row],[Fuel Consumption (mmBtu)]]*Table1[[#This Row],[Emission Factor (kg CO2/ mmBtu)]]*10^3</f>
        <v>121284978847.20004</v>
      </c>
      <c r="U8175" s="3">
        <f>Table1[[#This Row],[Emissions (g CO2)]]/(Table1[[#This Row],[Generation (TWh)]]*10^9)</f>
        <v>584.19060000000013</v>
      </c>
    </row>
    <row r="8176" spans="1:21" x14ac:dyDescent="0.35">
      <c r="A8176" t="s">
        <v>2048</v>
      </c>
      <c r="B8176" t="s">
        <v>3239</v>
      </c>
      <c r="C8176" t="str">
        <f>SUBSTITUTE(Table1[[#This Row],[Fuel]],", ",",")</f>
        <v>fossil gas: natural gas</v>
      </c>
      <c r="D8176" t="s">
        <v>3239</v>
      </c>
      <c r="H8176" t="s">
        <v>3436</v>
      </c>
      <c r="I8176">
        <v>60</v>
      </c>
      <c r="J8176" t="s">
        <v>3446</v>
      </c>
      <c r="K8176">
        <v>2009</v>
      </c>
      <c r="L8176" t="s">
        <v>29</v>
      </c>
      <c r="M8176" t="s">
        <v>29</v>
      </c>
      <c r="N8176">
        <v>19.099353000000001</v>
      </c>
      <c r="O8176">
        <v>41.158411000000001</v>
      </c>
      <c r="P8176" t="s">
        <v>3580</v>
      </c>
      <c r="Q8176" s="3">
        <f>Table1[[#This Row],[Capacity (MW)]]*0.395*8760*10^-6</f>
        <v>0.20761200000000002</v>
      </c>
      <c r="R8176" s="3" cm="1">
        <f t="array" ref="R8176">AVERAGE(VLOOKUP(_xlfn.TEXTSPLIT(Table1[[#This Row],[Fuel (no space after comma)]], ","), FuelList_Final_EF!$A$2:$B$65, 2, FALSE))</f>
        <v>53.06</v>
      </c>
      <c r="S8176" s="3">
        <f>Table1[[#This Row],[Generation (TWh)]]*10^9*VLOOKUP(Table1[[#This Row],[Turbine/Engine Technology]],Technology_HR!$A$2:$B$11,2,FALSE)*10^-6</f>
        <v>2285808.1200000006</v>
      </c>
      <c r="T8176" s="5">
        <f>Table1[[#This Row],[Fuel Consumption (mmBtu)]]*Table1[[#This Row],[Emission Factor (kg CO2/ mmBtu)]]*10^3</f>
        <v>121284978847.20004</v>
      </c>
      <c r="U8176" s="3">
        <f>Table1[[#This Row],[Emissions (g CO2)]]/(Table1[[#This Row],[Generation (TWh)]]*10^9)</f>
        <v>584.19060000000013</v>
      </c>
    </row>
    <row r="8177" spans="1:21" x14ac:dyDescent="0.35">
      <c r="A8177" t="s">
        <v>2048</v>
      </c>
      <c r="B8177" t="s">
        <v>3239</v>
      </c>
      <c r="C8177" t="str">
        <f>SUBSTITUTE(Table1[[#This Row],[Fuel]],", ",",")</f>
        <v>fossil gas: natural gas</v>
      </c>
      <c r="D8177" t="s">
        <v>3239</v>
      </c>
      <c r="H8177" t="s">
        <v>3436</v>
      </c>
      <c r="I8177">
        <v>60</v>
      </c>
      <c r="J8177" t="s">
        <v>3446</v>
      </c>
      <c r="K8177">
        <v>2009</v>
      </c>
      <c r="L8177" t="s">
        <v>29</v>
      </c>
      <c r="M8177" t="s">
        <v>29</v>
      </c>
      <c r="N8177">
        <v>19.099353000000001</v>
      </c>
      <c r="O8177">
        <v>41.158411000000001</v>
      </c>
      <c r="P8177" t="s">
        <v>3580</v>
      </c>
      <c r="Q8177" s="3">
        <f>Table1[[#This Row],[Capacity (MW)]]*0.395*8760*10^-6</f>
        <v>0.20761200000000002</v>
      </c>
      <c r="R8177" s="3" cm="1">
        <f t="array" ref="R8177">AVERAGE(VLOOKUP(_xlfn.TEXTSPLIT(Table1[[#This Row],[Fuel (no space after comma)]], ","), FuelList_Final_EF!$A$2:$B$65, 2, FALSE))</f>
        <v>53.06</v>
      </c>
      <c r="S8177" s="3">
        <f>Table1[[#This Row],[Generation (TWh)]]*10^9*VLOOKUP(Table1[[#This Row],[Turbine/Engine Technology]],Technology_HR!$A$2:$B$11,2,FALSE)*10^-6</f>
        <v>2285808.1200000006</v>
      </c>
      <c r="T8177" s="5">
        <f>Table1[[#This Row],[Fuel Consumption (mmBtu)]]*Table1[[#This Row],[Emission Factor (kg CO2/ mmBtu)]]*10^3</f>
        <v>121284978847.20004</v>
      </c>
      <c r="U8177" s="3">
        <f>Table1[[#This Row],[Emissions (g CO2)]]/(Table1[[#This Row],[Generation (TWh)]]*10^9)</f>
        <v>584.19060000000013</v>
      </c>
    </row>
    <row r="8178" spans="1:21" x14ac:dyDescent="0.35">
      <c r="A8178" t="s">
        <v>2048</v>
      </c>
      <c r="B8178" t="s">
        <v>3239</v>
      </c>
      <c r="C8178" t="str">
        <f>SUBSTITUTE(Table1[[#This Row],[Fuel]],", ",",")</f>
        <v>fossil gas: natural gas</v>
      </c>
      <c r="D8178" t="s">
        <v>3239</v>
      </c>
      <c r="H8178" t="s">
        <v>3436</v>
      </c>
      <c r="I8178">
        <v>60</v>
      </c>
      <c r="J8178" t="s">
        <v>3446</v>
      </c>
      <c r="K8178">
        <v>2003</v>
      </c>
      <c r="L8178" t="s">
        <v>29</v>
      </c>
      <c r="M8178" t="s">
        <v>29</v>
      </c>
      <c r="N8178">
        <v>19.099353000000001</v>
      </c>
      <c r="O8178">
        <v>41.158411000000001</v>
      </c>
      <c r="P8178" t="s">
        <v>3580</v>
      </c>
      <c r="Q8178" s="3">
        <f>Table1[[#This Row],[Capacity (MW)]]*0.395*8760*10^-6</f>
        <v>0.20761200000000002</v>
      </c>
      <c r="R8178" s="3" cm="1">
        <f t="array" ref="R8178">AVERAGE(VLOOKUP(_xlfn.TEXTSPLIT(Table1[[#This Row],[Fuel (no space after comma)]], ","), FuelList_Final_EF!$A$2:$B$65, 2, FALSE))</f>
        <v>53.06</v>
      </c>
      <c r="S8178" s="3">
        <f>Table1[[#This Row],[Generation (TWh)]]*10^9*VLOOKUP(Table1[[#This Row],[Turbine/Engine Technology]],Technology_HR!$A$2:$B$11,2,FALSE)*10^-6</f>
        <v>2285808.1200000006</v>
      </c>
      <c r="T8178" s="5">
        <f>Table1[[#This Row],[Fuel Consumption (mmBtu)]]*Table1[[#This Row],[Emission Factor (kg CO2/ mmBtu)]]*10^3</f>
        <v>121284978847.20004</v>
      </c>
      <c r="U8178" s="3">
        <f>Table1[[#This Row],[Emissions (g CO2)]]/(Table1[[#This Row],[Generation (TWh)]]*10^9)</f>
        <v>584.19060000000013</v>
      </c>
    </row>
    <row r="8179" spans="1:21" x14ac:dyDescent="0.35">
      <c r="A8179" t="s">
        <v>188</v>
      </c>
      <c r="B8179" t="s">
        <v>3239</v>
      </c>
      <c r="C8179" t="str">
        <f>SUBSTITUTE(Table1[[#This Row],[Fuel]],", ",",")</f>
        <v>fossil gas: natural gas</v>
      </c>
      <c r="D8179" t="s">
        <v>3239</v>
      </c>
      <c r="H8179" t="s">
        <v>3436</v>
      </c>
      <c r="I8179">
        <v>155</v>
      </c>
      <c r="J8179" t="s">
        <v>3446</v>
      </c>
      <c r="K8179">
        <v>2006</v>
      </c>
      <c r="L8179" t="s">
        <v>29</v>
      </c>
      <c r="M8179" t="s">
        <v>29</v>
      </c>
      <c r="N8179">
        <v>25.19</v>
      </c>
      <c r="O8179">
        <v>49.307000000000002</v>
      </c>
      <c r="P8179" t="s">
        <v>3580</v>
      </c>
      <c r="Q8179" s="3">
        <f>Table1[[#This Row],[Capacity (MW)]]*0.395*8760*10^-6</f>
        <v>0.536331</v>
      </c>
      <c r="R8179" s="3" cm="1">
        <f t="array" ref="R8179">AVERAGE(VLOOKUP(_xlfn.TEXTSPLIT(Table1[[#This Row],[Fuel (no space after comma)]], ","), FuelList_Final_EF!$A$2:$B$65, 2, FALSE))</f>
        <v>53.06</v>
      </c>
      <c r="S8179" s="3">
        <f>Table1[[#This Row],[Generation (TWh)]]*10^9*VLOOKUP(Table1[[#This Row],[Turbine/Engine Technology]],Technology_HR!$A$2:$B$11,2,FALSE)*10^-6</f>
        <v>5905004.3099999996</v>
      </c>
      <c r="T8179" s="5">
        <f>Table1[[#This Row],[Fuel Consumption (mmBtu)]]*Table1[[#This Row],[Emission Factor (kg CO2/ mmBtu)]]*10^3</f>
        <v>313319528688.59998</v>
      </c>
      <c r="U8179" s="3">
        <f>Table1[[#This Row],[Emissions (g CO2)]]/(Table1[[#This Row],[Generation (TWh)]]*10^9)</f>
        <v>584.1905999999999</v>
      </c>
    </row>
    <row r="8180" spans="1:21" x14ac:dyDescent="0.35">
      <c r="A8180" t="s">
        <v>188</v>
      </c>
      <c r="B8180" t="s">
        <v>3239</v>
      </c>
      <c r="C8180" t="str">
        <f>SUBSTITUTE(Table1[[#This Row],[Fuel]],", ",",")</f>
        <v>fossil gas: natural gas</v>
      </c>
      <c r="D8180" t="s">
        <v>3239</v>
      </c>
      <c r="H8180" t="s">
        <v>3436</v>
      </c>
      <c r="I8180">
        <v>155</v>
      </c>
      <c r="J8180" t="s">
        <v>3446</v>
      </c>
      <c r="K8180">
        <v>2006</v>
      </c>
      <c r="L8180" t="s">
        <v>29</v>
      </c>
      <c r="M8180" t="s">
        <v>29</v>
      </c>
      <c r="N8180">
        <v>25.19</v>
      </c>
      <c r="O8180">
        <v>49.307000000000002</v>
      </c>
      <c r="P8180" t="s">
        <v>3580</v>
      </c>
      <c r="Q8180" s="3">
        <f>Table1[[#This Row],[Capacity (MW)]]*0.395*8760*10^-6</f>
        <v>0.536331</v>
      </c>
      <c r="R8180" s="3" cm="1">
        <f t="array" ref="R8180">AVERAGE(VLOOKUP(_xlfn.TEXTSPLIT(Table1[[#This Row],[Fuel (no space after comma)]], ","), FuelList_Final_EF!$A$2:$B$65, 2, FALSE))</f>
        <v>53.06</v>
      </c>
      <c r="S8180" s="3">
        <f>Table1[[#This Row],[Generation (TWh)]]*10^9*VLOOKUP(Table1[[#This Row],[Turbine/Engine Technology]],Technology_HR!$A$2:$B$11,2,FALSE)*10^-6</f>
        <v>5905004.3099999996</v>
      </c>
      <c r="T8180" s="5">
        <f>Table1[[#This Row],[Fuel Consumption (mmBtu)]]*Table1[[#This Row],[Emission Factor (kg CO2/ mmBtu)]]*10^3</f>
        <v>313319528688.59998</v>
      </c>
      <c r="U8180" s="3">
        <f>Table1[[#This Row],[Emissions (g CO2)]]/(Table1[[#This Row],[Generation (TWh)]]*10^9)</f>
        <v>584.1905999999999</v>
      </c>
    </row>
    <row r="8181" spans="1:21" x14ac:dyDescent="0.35">
      <c r="A8181" t="s">
        <v>188</v>
      </c>
      <c r="B8181" t="s">
        <v>3239</v>
      </c>
      <c r="C8181" t="str">
        <f>SUBSTITUTE(Table1[[#This Row],[Fuel]],", ",",")</f>
        <v>fossil gas: natural gas</v>
      </c>
      <c r="D8181" t="s">
        <v>3239</v>
      </c>
      <c r="H8181" t="s">
        <v>3436</v>
      </c>
      <c r="I8181">
        <v>186.7</v>
      </c>
      <c r="J8181" t="s">
        <v>3446</v>
      </c>
      <c r="K8181">
        <v>2015</v>
      </c>
      <c r="L8181" t="s">
        <v>29</v>
      </c>
      <c r="M8181" t="s">
        <v>29</v>
      </c>
      <c r="N8181">
        <v>25.19</v>
      </c>
      <c r="O8181">
        <v>49.307000000000002</v>
      </c>
      <c r="P8181" t="s">
        <v>3580</v>
      </c>
      <c r="Q8181" s="3">
        <f>Table1[[#This Row],[Capacity (MW)]]*0.395*8760*10^-6</f>
        <v>0.64601933999999994</v>
      </c>
      <c r="R8181" s="3" cm="1">
        <f t="array" ref="R8181">AVERAGE(VLOOKUP(_xlfn.TEXTSPLIT(Table1[[#This Row],[Fuel (no space after comma)]], ","), FuelList_Final_EF!$A$2:$B$65, 2, FALSE))</f>
        <v>53.06</v>
      </c>
      <c r="S8181" s="3">
        <f>Table1[[#This Row],[Generation (TWh)]]*10^9*VLOOKUP(Table1[[#This Row],[Turbine/Engine Technology]],Technology_HR!$A$2:$B$11,2,FALSE)*10^-6</f>
        <v>7112672.9333999995</v>
      </c>
      <c r="T8181" s="5">
        <f>Table1[[#This Row],[Fuel Consumption (mmBtu)]]*Table1[[#This Row],[Emission Factor (kg CO2/ mmBtu)]]*10^3</f>
        <v>377398425846.20398</v>
      </c>
      <c r="U8181" s="3">
        <f>Table1[[#This Row],[Emissions (g CO2)]]/(Table1[[#This Row],[Generation (TWh)]]*10^9)</f>
        <v>584.19060000000002</v>
      </c>
    </row>
    <row r="8182" spans="1:21" x14ac:dyDescent="0.35">
      <c r="A8182" t="s">
        <v>2048</v>
      </c>
      <c r="B8182" t="s">
        <v>3239</v>
      </c>
      <c r="C8182" t="str">
        <f>SUBSTITUTE(Table1[[#This Row],[Fuel]],", ",",")</f>
        <v>fossil gas: natural gas</v>
      </c>
      <c r="D8182" t="s">
        <v>3239</v>
      </c>
      <c r="H8182" t="s">
        <v>3436</v>
      </c>
      <c r="I8182">
        <v>51.1</v>
      </c>
      <c r="J8182" t="s">
        <v>3446</v>
      </c>
      <c r="K8182">
        <v>1975</v>
      </c>
      <c r="L8182" t="s">
        <v>29</v>
      </c>
      <c r="M8182" t="s">
        <v>29</v>
      </c>
      <c r="N8182">
        <v>25.19</v>
      </c>
      <c r="O8182">
        <v>49.311999999999998</v>
      </c>
      <c r="P8182" t="s">
        <v>3580</v>
      </c>
      <c r="Q8182" s="3">
        <f>Table1[[#This Row],[Capacity (MW)]]*0.395*8760*10^-6</f>
        <v>0.17681622</v>
      </c>
      <c r="R8182" s="3" cm="1">
        <f t="array" ref="R8182">AVERAGE(VLOOKUP(_xlfn.TEXTSPLIT(Table1[[#This Row],[Fuel (no space after comma)]], ","), FuelList_Final_EF!$A$2:$B$65, 2, FALSE))</f>
        <v>53.06</v>
      </c>
      <c r="S8182" s="3">
        <f>Table1[[#This Row],[Generation (TWh)]]*10^9*VLOOKUP(Table1[[#This Row],[Turbine/Engine Technology]],Technology_HR!$A$2:$B$11,2,FALSE)*10^-6</f>
        <v>1946746.5821999998</v>
      </c>
      <c r="T8182" s="5">
        <f>Table1[[#This Row],[Fuel Consumption (mmBtu)]]*Table1[[#This Row],[Emission Factor (kg CO2/ mmBtu)]]*10^3</f>
        <v>103294373651.532</v>
      </c>
      <c r="U8182" s="3">
        <f>Table1[[#This Row],[Emissions (g CO2)]]/(Table1[[#This Row],[Generation (TWh)]]*10^9)</f>
        <v>584.19060000000002</v>
      </c>
    </row>
    <row r="8183" spans="1:21" x14ac:dyDescent="0.35">
      <c r="A8183" t="s">
        <v>2048</v>
      </c>
      <c r="B8183" t="s">
        <v>3239</v>
      </c>
      <c r="C8183" t="str">
        <f>SUBSTITUTE(Table1[[#This Row],[Fuel]],", ",",")</f>
        <v>fossil gas: natural gas</v>
      </c>
      <c r="D8183" t="s">
        <v>3239</v>
      </c>
      <c r="H8183" t="s">
        <v>3436</v>
      </c>
      <c r="I8183">
        <v>51.1</v>
      </c>
      <c r="J8183" t="s">
        <v>3446</v>
      </c>
      <c r="K8183">
        <v>1975</v>
      </c>
      <c r="L8183" t="s">
        <v>29</v>
      </c>
      <c r="M8183" t="s">
        <v>29</v>
      </c>
      <c r="N8183">
        <v>25.19</v>
      </c>
      <c r="O8183">
        <v>49.311999999999998</v>
      </c>
      <c r="P8183" t="s">
        <v>3580</v>
      </c>
      <c r="Q8183" s="3">
        <f>Table1[[#This Row],[Capacity (MW)]]*0.395*8760*10^-6</f>
        <v>0.17681622</v>
      </c>
      <c r="R8183" s="3" cm="1">
        <f t="array" ref="R8183">AVERAGE(VLOOKUP(_xlfn.TEXTSPLIT(Table1[[#This Row],[Fuel (no space after comma)]], ","), FuelList_Final_EF!$A$2:$B$65, 2, FALSE))</f>
        <v>53.06</v>
      </c>
      <c r="S8183" s="3">
        <f>Table1[[#This Row],[Generation (TWh)]]*10^9*VLOOKUP(Table1[[#This Row],[Turbine/Engine Technology]],Technology_HR!$A$2:$B$11,2,FALSE)*10^-6</f>
        <v>1946746.5821999998</v>
      </c>
      <c r="T8183" s="5">
        <f>Table1[[#This Row],[Fuel Consumption (mmBtu)]]*Table1[[#This Row],[Emission Factor (kg CO2/ mmBtu)]]*10^3</f>
        <v>103294373651.532</v>
      </c>
      <c r="U8183" s="3">
        <f>Table1[[#This Row],[Emissions (g CO2)]]/(Table1[[#This Row],[Generation (TWh)]]*10^9)</f>
        <v>584.19060000000002</v>
      </c>
    </row>
    <row r="8184" spans="1:21" x14ac:dyDescent="0.35">
      <c r="A8184" t="s">
        <v>2048</v>
      </c>
      <c r="B8184" t="s">
        <v>3239</v>
      </c>
      <c r="C8184" t="str">
        <f>SUBSTITUTE(Table1[[#This Row],[Fuel]],", ",",")</f>
        <v>fossil gas: natural gas</v>
      </c>
      <c r="D8184" t="s">
        <v>3239</v>
      </c>
      <c r="H8184" t="s">
        <v>3436</v>
      </c>
      <c r="I8184">
        <v>51.1</v>
      </c>
      <c r="J8184" t="s">
        <v>3446</v>
      </c>
      <c r="K8184">
        <v>1975</v>
      </c>
      <c r="L8184" t="s">
        <v>29</v>
      </c>
      <c r="M8184" t="s">
        <v>29</v>
      </c>
      <c r="N8184">
        <v>25.19</v>
      </c>
      <c r="O8184">
        <v>49.311999999999998</v>
      </c>
      <c r="P8184" t="s">
        <v>3580</v>
      </c>
      <c r="Q8184" s="3">
        <f>Table1[[#This Row],[Capacity (MW)]]*0.395*8760*10^-6</f>
        <v>0.17681622</v>
      </c>
      <c r="R8184" s="3" cm="1">
        <f t="array" ref="R8184">AVERAGE(VLOOKUP(_xlfn.TEXTSPLIT(Table1[[#This Row],[Fuel (no space after comma)]], ","), FuelList_Final_EF!$A$2:$B$65, 2, FALSE))</f>
        <v>53.06</v>
      </c>
      <c r="S8184" s="3">
        <f>Table1[[#This Row],[Generation (TWh)]]*10^9*VLOOKUP(Table1[[#This Row],[Turbine/Engine Technology]],Technology_HR!$A$2:$B$11,2,FALSE)*10^-6</f>
        <v>1946746.5821999998</v>
      </c>
      <c r="T8184" s="5">
        <f>Table1[[#This Row],[Fuel Consumption (mmBtu)]]*Table1[[#This Row],[Emission Factor (kg CO2/ mmBtu)]]*10^3</f>
        <v>103294373651.532</v>
      </c>
      <c r="U8184" s="3">
        <f>Table1[[#This Row],[Emissions (g CO2)]]/(Table1[[#This Row],[Generation (TWh)]]*10^9)</f>
        <v>584.19060000000002</v>
      </c>
    </row>
    <row r="8185" spans="1:21" x14ac:dyDescent="0.35">
      <c r="A8185" t="s">
        <v>2048</v>
      </c>
      <c r="B8185" t="s">
        <v>3239</v>
      </c>
      <c r="C8185" t="str">
        <f>SUBSTITUTE(Table1[[#This Row],[Fuel]],", ",",")</f>
        <v>fossil gas: natural gas</v>
      </c>
      <c r="D8185" t="s">
        <v>3239</v>
      </c>
      <c r="H8185" t="s">
        <v>3436</v>
      </c>
      <c r="I8185">
        <v>51.1</v>
      </c>
      <c r="J8185" t="s">
        <v>3446</v>
      </c>
      <c r="K8185">
        <v>1975</v>
      </c>
      <c r="L8185" t="s">
        <v>29</v>
      </c>
      <c r="M8185" t="s">
        <v>29</v>
      </c>
      <c r="N8185">
        <v>25.19</v>
      </c>
      <c r="O8185">
        <v>49.311999999999998</v>
      </c>
      <c r="P8185" t="s">
        <v>3580</v>
      </c>
      <c r="Q8185" s="3">
        <f>Table1[[#This Row],[Capacity (MW)]]*0.395*8760*10^-6</f>
        <v>0.17681622</v>
      </c>
      <c r="R8185" s="3" cm="1">
        <f t="array" ref="R8185">AVERAGE(VLOOKUP(_xlfn.TEXTSPLIT(Table1[[#This Row],[Fuel (no space after comma)]], ","), FuelList_Final_EF!$A$2:$B$65, 2, FALSE))</f>
        <v>53.06</v>
      </c>
      <c r="S8185" s="3">
        <f>Table1[[#This Row],[Generation (TWh)]]*10^9*VLOOKUP(Table1[[#This Row],[Turbine/Engine Technology]],Technology_HR!$A$2:$B$11,2,FALSE)*10^-6</f>
        <v>1946746.5821999998</v>
      </c>
      <c r="T8185" s="5">
        <f>Table1[[#This Row],[Fuel Consumption (mmBtu)]]*Table1[[#This Row],[Emission Factor (kg CO2/ mmBtu)]]*10^3</f>
        <v>103294373651.532</v>
      </c>
      <c r="U8185" s="3">
        <f>Table1[[#This Row],[Emissions (g CO2)]]/(Table1[[#This Row],[Generation (TWh)]]*10^9)</f>
        <v>584.19060000000002</v>
      </c>
    </row>
    <row r="8186" spans="1:21" x14ac:dyDescent="0.35">
      <c r="A8186" t="s">
        <v>2048</v>
      </c>
      <c r="B8186" t="s">
        <v>3239</v>
      </c>
      <c r="C8186" t="str">
        <f>SUBSTITUTE(Table1[[#This Row],[Fuel]],", ",",")</f>
        <v>fossil gas: natural gas</v>
      </c>
      <c r="D8186" t="s">
        <v>3239</v>
      </c>
      <c r="H8186" t="s">
        <v>3436</v>
      </c>
      <c r="I8186">
        <v>51.1</v>
      </c>
      <c r="J8186" t="s">
        <v>3446</v>
      </c>
      <c r="K8186">
        <v>1974</v>
      </c>
      <c r="L8186" t="s">
        <v>29</v>
      </c>
      <c r="M8186" t="s">
        <v>29</v>
      </c>
      <c r="N8186">
        <v>25.19</v>
      </c>
      <c r="O8186">
        <v>49.311999999999998</v>
      </c>
      <c r="P8186" t="s">
        <v>3580</v>
      </c>
      <c r="Q8186" s="3">
        <f>Table1[[#This Row],[Capacity (MW)]]*0.395*8760*10^-6</f>
        <v>0.17681622</v>
      </c>
      <c r="R8186" s="3" cm="1">
        <f t="array" ref="R8186">AVERAGE(VLOOKUP(_xlfn.TEXTSPLIT(Table1[[#This Row],[Fuel (no space after comma)]], ","), FuelList_Final_EF!$A$2:$B$65, 2, FALSE))</f>
        <v>53.06</v>
      </c>
      <c r="S8186" s="3">
        <f>Table1[[#This Row],[Generation (TWh)]]*10^9*VLOOKUP(Table1[[#This Row],[Turbine/Engine Technology]],Technology_HR!$A$2:$B$11,2,FALSE)*10^-6</f>
        <v>1946746.5821999998</v>
      </c>
      <c r="T8186" s="5">
        <f>Table1[[#This Row],[Fuel Consumption (mmBtu)]]*Table1[[#This Row],[Emission Factor (kg CO2/ mmBtu)]]*10^3</f>
        <v>103294373651.532</v>
      </c>
      <c r="U8186" s="3">
        <f>Table1[[#This Row],[Emissions (g CO2)]]/(Table1[[#This Row],[Generation (TWh)]]*10^9)</f>
        <v>584.19060000000002</v>
      </c>
    </row>
    <row r="8187" spans="1:21" x14ac:dyDescent="0.35">
      <c r="A8187" t="s">
        <v>2048</v>
      </c>
      <c r="B8187" t="s">
        <v>3244</v>
      </c>
      <c r="C8187" t="str">
        <f>SUBSTITUTE(Table1[[#This Row],[Fuel]],", ",",")</f>
        <v>fossil gas: natural gas,other: other</v>
      </c>
      <c r="D8187" t="s">
        <v>3239</v>
      </c>
      <c r="E8187" t="s">
        <v>3432</v>
      </c>
      <c r="H8187" t="s">
        <v>3439</v>
      </c>
      <c r="I8187">
        <v>1390</v>
      </c>
      <c r="J8187" t="s">
        <v>3446</v>
      </c>
      <c r="K8187">
        <v>2018</v>
      </c>
      <c r="L8187" t="s">
        <v>29</v>
      </c>
      <c r="M8187" t="s">
        <v>29</v>
      </c>
      <c r="N8187">
        <v>27.536535000000001</v>
      </c>
      <c r="O8187">
        <v>49.186523999999999</v>
      </c>
      <c r="P8187" t="s">
        <v>3580</v>
      </c>
      <c r="Q8187" s="3">
        <f>Table1[[#This Row],[Capacity (MW)]]*0.395*8760*10^-6</f>
        <v>4.8096780000000008</v>
      </c>
      <c r="R8187" s="3" cm="1">
        <f t="array" ref="R8187">AVERAGE(VLOOKUP(_xlfn.TEXTSPLIT(Table1[[#This Row],[Fuel (no space after comma)]], ","), FuelList_Final_EF!$A$2:$B$65, 2, FALSE))</f>
        <v>26.53</v>
      </c>
      <c r="S8187" s="3">
        <f>Table1[[#This Row],[Generation (TWh)]]*10^9*VLOOKUP(Table1[[#This Row],[Turbine/Engine Technology]],Technology_HR!$A$2:$B$11,2,FALSE)*10^-6</f>
        <v>36308259.222000003</v>
      </c>
      <c r="T8187" s="5">
        <f>Table1[[#This Row],[Fuel Consumption (mmBtu)]]*Table1[[#This Row],[Emission Factor (kg CO2/ mmBtu)]]*10^3</f>
        <v>963258117159.66016</v>
      </c>
      <c r="U8187" s="3">
        <f>Table1[[#This Row],[Emissions (g CO2)]]/(Table1[[#This Row],[Generation (TWh)]]*10^9)</f>
        <v>200.27497</v>
      </c>
    </row>
    <row r="8188" spans="1:21" x14ac:dyDescent="0.35">
      <c r="A8188" t="s">
        <v>2052</v>
      </c>
      <c r="B8188" t="s">
        <v>3239</v>
      </c>
      <c r="C8188" t="str">
        <f>SUBSTITUTE(Table1[[#This Row],[Fuel]],", ",",")</f>
        <v>fossil gas: natural gas</v>
      </c>
      <c r="D8188" t="s">
        <v>3239</v>
      </c>
      <c r="H8188" t="s">
        <v>3436</v>
      </c>
      <c r="I8188">
        <v>75</v>
      </c>
      <c r="J8188" t="s">
        <v>3446</v>
      </c>
      <c r="K8188">
        <v>2014</v>
      </c>
      <c r="L8188" t="s">
        <v>29</v>
      </c>
      <c r="M8188" t="s">
        <v>29</v>
      </c>
      <c r="N8188">
        <v>27.11</v>
      </c>
      <c r="O8188">
        <v>49.311999999999998</v>
      </c>
      <c r="P8188" t="s">
        <v>3580</v>
      </c>
      <c r="Q8188" s="3">
        <f>Table1[[#This Row],[Capacity (MW)]]*0.395*8760*10^-6</f>
        <v>0.259515</v>
      </c>
      <c r="R8188" s="3" cm="1">
        <f t="array" ref="R8188">AVERAGE(VLOOKUP(_xlfn.TEXTSPLIT(Table1[[#This Row],[Fuel (no space after comma)]], ","), FuelList_Final_EF!$A$2:$B$65, 2, FALSE))</f>
        <v>53.06</v>
      </c>
      <c r="S8188" s="3">
        <f>Table1[[#This Row],[Generation (TWh)]]*10^9*VLOOKUP(Table1[[#This Row],[Turbine/Engine Technology]],Technology_HR!$A$2:$B$11,2,FALSE)*10^-6</f>
        <v>2857260.15</v>
      </c>
      <c r="T8188" s="5">
        <f>Table1[[#This Row],[Fuel Consumption (mmBtu)]]*Table1[[#This Row],[Emission Factor (kg CO2/ mmBtu)]]*10^3</f>
        <v>151606223559</v>
      </c>
      <c r="U8188" s="3">
        <f>Table1[[#This Row],[Emissions (g CO2)]]/(Table1[[#This Row],[Generation (TWh)]]*10^9)</f>
        <v>584.19060000000002</v>
      </c>
    </row>
    <row r="8189" spans="1:21" x14ac:dyDescent="0.35">
      <c r="A8189" t="s">
        <v>2052</v>
      </c>
      <c r="B8189" t="s">
        <v>3239</v>
      </c>
      <c r="C8189" t="str">
        <f>SUBSTITUTE(Table1[[#This Row],[Fuel]],", ",",")</f>
        <v>fossil gas: natural gas</v>
      </c>
      <c r="D8189" t="s">
        <v>3239</v>
      </c>
      <c r="H8189" t="s">
        <v>3436</v>
      </c>
      <c r="I8189">
        <v>75</v>
      </c>
      <c r="J8189" t="s">
        <v>3446</v>
      </c>
      <c r="K8189">
        <v>2015</v>
      </c>
      <c r="L8189" t="s">
        <v>29</v>
      </c>
      <c r="M8189" t="s">
        <v>29</v>
      </c>
      <c r="N8189">
        <v>27.11</v>
      </c>
      <c r="O8189">
        <v>49.311999999999998</v>
      </c>
      <c r="P8189" t="s">
        <v>3580</v>
      </c>
      <c r="Q8189" s="3">
        <f>Table1[[#This Row],[Capacity (MW)]]*0.395*8760*10^-6</f>
        <v>0.259515</v>
      </c>
      <c r="R8189" s="3" cm="1">
        <f t="array" ref="R8189">AVERAGE(VLOOKUP(_xlfn.TEXTSPLIT(Table1[[#This Row],[Fuel (no space after comma)]], ","), FuelList_Final_EF!$A$2:$B$65, 2, FALSE))</f>
        <v>53.06</v>
      </c>
      <c r="S8189" s="3">
        <f>Table1[[#This Row],[Generation (TWh)]]*10^9*VLOOKUP(Table1[[#This Row],[Turbine/Engine Technology]],Technology_HR!$A$2:$B$11,2,FALSE)*10^-6</f>
        <v>2857260.15</v>
      </c>
      <c r="T8189" s="5">
        <f>Table1[[#This Row],[Fuel Consumption (mmBtu)]]*Table1[[#This Row],[Emission Factor (kg CO2/ mmBtu)]]*10^3</f>
        <v>151606223559</v>
      </c>
      <c r="U8189" s="3">
        <f>Table1[[#This Row],[Emissions (g CO2)]]/(Table1[[#This Row],[Generation (TWh)]]*10^9)</f>
        <v>584.19060000000002</v>
      </c>
    </row>
    <row r="8190" spans="1:21" x14ac:dyDescent="0.35">
      <c r="A8190" t="s">
        <v>2052</v>
      </c>
      <c r="B8190" t="s">
        <v>3239</v>
      </c>
      <c r="C8190" t="str">
        <f>SUBSTITUTE(Table1[[#This Row],[Fuel]],", ",",")</f>
        <v>fossil gas: natural gas</v>
      </c>
      <c r="D8190" t="s">
        <v>3239</v>
      </c>
      <c r="H8190" t="s">
        <v>3436</v>
      </c>
      <c r="I8190">
        <v>139</v>
      </c>
      <c r="J8190" t="s">
        <v>3446</v>
      </c>
      <c r="K8190">
        <v>2016</v>
      </c>
      <c r="L8190" t="s">
        <v>29</v>
      </c>
      <c r="M8190" t="s">
        <v>29</v>
      </c>
      <c r="N8190">
        <v>27.11</v>
      </c>
      <c r="O8190">
        <v>49.311999999999998</v>
      </c>
      <c r="P8190" t="s">
        <v>3580</v>
      </c>
      <c r="Q8190" s="3">
        <f>Table1[[#This Row],[Capacity (MW)]]*0.395*8760*10^-6</f>
        <v>0.48096779999999995</v>
      </c>
      <c r="R8190" s="3" cm="1">
        <f t="array" ref="R8190">AVERAGE(VLOOKUP(_xlfn.TEXTSPLIT(Table1[[#This Row],[Fuel (no space after comma)]], ","), FuelList_Final_EF!$A$2:$B$65, 2, FALSE))</f>
        <v>53.06</v>
      </c>
      <c r="S8190" s="3">
        <f>Table1[[#This Row],[Generation (TWh)]]*10^9*VLOOKUP(Table1[[#This Row],[Turbine/Engine Technology]],Technology_HR!$A$2:$B$11,2,FALSE)*10^-6</f>
        <v>5295455.4779999992</v>
      </c>
      <c r="T8190" s="5">
        <f>Table1[[#This Row],[Fuel Consumption (mmBtu)]]*Table1[[#This Row],[Emission Factor (kg CO2/ mmBtu)]]*10^3</f>
        <v>280976867662.67999</v>
      </c>
      <c r="U8190" s="3">
        <f>Table1[[#This Row],[Emissions (g CO2)]]/(Table1[[#This Row],[Generation (TWh)]]*10^9)</f>
        <v>584.19060000000002</v>
      </c>
    </row>
    <row r="8191" spans="1:21" x14ac:dyDescent="0.35">
      <c r="A8191" t="s">
        <v>2052</v>
      </c>
      <c r="B8191" t="s">
        <v>3239</v>
      </c>
      <c r="C8191" t="str">
        <f>SUBSTITUTE(Table1[[#This Row],[Fuel]],", ",",")</f>
        <v>fossil gas: natural gas</v>
      </c>
      <c r="D8191" t="s">
        <v>3239</v>
      </c>
      <c r="H8191" t="s">
        <v>3436</v>
      </c>
      <c r="I8191">
        <v>139</v>
      </c>
      <c r="J8191" t="s">
        <v>3446</v>
      </c>
      <c r="K8191">
        <v>2016</v>
      </c>
      <c r="L8191" t="s">
        <v>29</v>
      </c>
      <c r="M8191" t="s">
        <v>29</v>
      </c>
      <c r="N8191">
        <v>27.11</v>
      </c>
      <c r="O8191">
        <v>49.311999999999998</v>
      </c>
      <c r="P8191" t="s">
        <v>3580</v>
      </c>
      <c r="Q8191" s="3">
        <f>Table1[[#This Row],[Capacity (MW)]]*0.395*8760*10^-6</f>
        <v>0.48096779999999995</v>
      </c>
      <c r="R8191" s="3" cm="1">
        <f t="array" ref="R8191">AVERAGE(VLOOKUP(_xlfn.TEXTSPLIT(Table1[[#This Row],[Fuel (no space after comma)]], ","), FuelList_Final_EF!$A$2:$B$65, 2, FALSE))</f>
        <v>53.06</v>
      </c>
      <c r="S8191" s="3">
        <f>Table1[[#This Row],[Generation (TWh)]]*10^9*VLOOKUP(Table1[[#This Row],[Turbine/Engine Technology]],Technology_HR!$A$2:$B$11,2,FALSE)*10^-6</f>
        <v>5295455.4779999992</v>
      </c>
      <c r="T8191" s="5">
        <f>Table1[[#This Row],[Fuel Consumption (mmBtu)]]*Table1[[#This Row],[Emission Factor (kg CO2/ mmBtu)]]*10^3</f>
        <v>280976867662.67999</v>
      </c>
      <c r="U8191" s="3">
        <f>Table1[[#This Row],[Emissions (g CO2)]]/(Table1[[#This Row],[Generation (TWh)]]*10^9)</f>
        <v>584.19060000000002</v>
      </c>
    </row>
    <row r="8192" spans="1:21" x14ac:dyDescent="0.35">
      <c r="A8192" t="s">
        <v>2052</v>
      </c>
      <c r="B8192" t="s">
        <v>3239</v>
      </c>
      <c r="C8192" t="str">
        <f>SUBSTITUTE(Table1[[#This Row],[Fuel]],", ",",")</f>
        <v>fossil gas: natural gas</v>
      </c>
      <c r="D8192" t="s">
        <v>3239</v>
      </c>
      <c r="H8192" t="s">
        <v>3436</v>
      </c>
      <c r="I8192">
        <v>139</v>
      </c>
      <c r="J8192" t="s">
        <v>3446</v>
      </c>
      <c r="K8192">
        <v>2016</v>
      </c>
      <c r="L8192" t="s">
        <v>29</v>
      </c>
      <c r="M8192" t="s">
        <v>29</v>
      </c>
      <c r="N8192">
        <v>27.11</v>
      </c>
      <c r="O8192">
        <v>49.311999999999998</v>
      </c>
      <c r="P8192" t="s">
        <v>3580</v>
      </c>
      <c r="Q8192" s="3">
        <f>Table1[[#This Row],[Capacity (MW)]]*0.395*8760*10^-6</f>
        <v>0.48096779999999995</v>
      </c>
      <c r="R8192" s="3" cm="1">
        <f t="array" ref="R8192">AVERAGE(VLOOKUP(_xlfn.TEXTSPLIT(Table1[[#This Row],[Fuel (no space after comma)]], ","), FuelList_Final_EF!$A$2:$B$65, 2, FALSE))</f>
        <v>53.06</v>
      </c>
      <c r="S8192" s="3">
        <f>Table1[[#This Row],[Generation (TWh)]]*10^9*VLOOKUP(Table1[[#This Row],[Turbine/Engine Technology]],Technology_HR!$A$2:$B$11,2,FALSE)*10^-6</f>
        <v>5295455.4779999992</v>
      </c>
      <c r="T8192" s="5">
        <f>Table1[[#This Row],[Fuel Consumption (mmBtu)]]*Table1[[#This Row],[Emission Factor (kg CO2/ mmBtu)]]*10^3</f>
        <v>280976867662.67999</v>
      </c>
      <c r="U8192" s="3">
        <f>Table1[[#This Row],[Emissions (g CO2)]]/(Table1[[#This Row],[Generation (TWh)]]*10^9)</f>
        <v>584.19060000000002</v>
      </c>
    </row>
    <row r="8193" spans="1:21" x14ac:dyDescent="0.35">
      <c r="A8193" t="s">
        <v>2052</v>
      </c>
      <c r="B8193" t="s">
        <v>3239</v>
      </c>
      <c r="C8193" t="str">
        <f>SUBSTITUTE(Table1[[#This Row],[Fuel]],", ",",")</f>
        <v>fossil gas: natural gas</v>
      </c>
      <c r="D8193" t="s">
        <v>3239</v>
      </c>
      <c r="H8193" t="s">
        <v>3436</v>
      </c>
      <c r="I8193">
        <v>139</v>
      </c>
      <c r="J8193" t="s">
        <v>3446</v>
      </c>
      <c r="K8193">
        <v>2016</v>
      </c>
      <c r="L8193" t="s">
        <v>29</v>
      </c>
      <c r="M8193" t="s">
        <v>29</v>
      </c>
      <c r="N8193">
        <v>27.11</v>
      </c>
      <c r="O8193">
        <v>49.311999999999998</v>
      </c>
      <c r="P8193" t="s">
        <v>3580</v>
      </c>
      <c r="Q8193" s="3">
        <f>Table1[[#This Row],[Capacity (MW)]]*0.395*8760*10^-6</f>
        <v>0.48096779999999995</v>
      </c>
      <c r="R8193" s="3" cm="1">
        <f t="array" ref="R8193">AVERAGE(VLOOKUP(_xlfn.TEXTSPLIT(Table1[[#This Row],[Fuel (no space after comma)]], ","), FuelList_Final_EF!$A$2:$B$65, 2, FALSE))</f>
        <v>53.06</v>
      </c>
      <c r="S8193" s="3">
        <f>Table1[[#This Row],[Generation (TWh)]]*10^9*VLOOKUP(Table1[[#This Row],[Turbine/Engine Technology]],Technology_HR!$A$2:$B$11,2,FALSE)*10^-6</f>
        <v>5295455.4779999992</v>
      </c>
      <c r="T8193" s="5">
        <f>Table1[[#This Row],[Fuel Consumption (mmBtu)]]*Table1[[#This Row],[Emission Factor (kg CO2/ mmBtu)]]*10^3</f>
        <v>280976867662.67999</v>
      </c>
      <c r="U8193" s="3">
        <f>Table1[[#This Row],[Emissions (g CO2)]]/(Table1[[#This Row],[Generation (TWh)]]*10^9)</f>
        <v>584.19060000000002</v>
      </c>
    </row>
    <row r="8194" spans="1:21" x14ac:dyDescent="0.35">
      <c r="A8194" t="s">
        <v>2052</v>
      </c>
      <c r="B8194" t="s">
        <v>3239</v>
      </c>
      <c r="C8194" t="str">
        <f>SUBSTITUTE(Table1[[#This Row],[Fuel]],", ",",")</f>
        <v>fossil gas: natural gas</v>
      </c>
      <c r="D8194" t="s">
        <v>3239</v>
      </c>
      <c r="H8194" t="s">
        <v>3436</v>
      </c>
      <c r="I8194">
        <v>75</v>
      </c>
      <c r="J8194" t="s">
        <v>3446</v>
      </c>
      <c r="K8194">
        <v>2016</v>
      </c>
      <c r="L8194" t="s">
        <v>29</v>
      </c>
      <c r="M8194" t="s">
        <v>29</v>
      </c>
      <c r="N8194">
        <v>27.11</v>
      </c>
      <c r="O8194">
        <v>49.311999999999998</v>
      </c>
      <c r="P8194" t="s">
        <v>3580</v>
      </c>
      <c r="Q8194" s="3">
        <f>Table1[[#This Row],[Capacity (MW)]]*0.395*8760*10^-6</f>
        <v>0.259515</v>
      </c>
      <c r="R8194" s="3" cm="1">
        <f t="array" ref="R8194">AVERAGE(VLOOKUP(_xlfn.TEXTSPLIT(Table1[[#This Row],[Fuel (no space after comma)]], ","), FuelList_Final_EF!$A$2:$B$65, 2, FALSE))</f>
        <v>53.06</v>
      </c>
      <c r="S8194" s="3">
        <f>Table1[[#This Row],[Generation (TWh)]]*10^9*VLOOKUP(Table1[[#This Row],[Turbine/Engine Technology]],Technology_HR!$A$2:$B$11,2,FALSE)*10^-6</f>
        <v>2857260.15</v>
      </c>
      <c r="T8194" s="5">
        <f>Table1[[#This Row],[Fuel Consumption (mmBtu)]]*Table1[[#This Row],[Emission Factor (kg CO2/ mmBtu)]]*10^3</f>
        <v>151606223559</v>
      </c>
      <c r="U8194" s="3">
        <f>Table1[[#This Row],[Emissions (g CO2)]]/(Table1[[#This Row],[Generation (TWh)]]*10^9)</f>
        <v>584.19060000000002</v>
      </c>
    </row>
    <row r="8195" spans="1:21" x14ac:dyDescent="0.35">
      <c r="A8195" t="s">
        <v>2052</v>
      </c>
      <c r="B8195" t="s">
        <v>3239</v>
      </c>
      <c r="C8195" t="str">
        <f>SUBSTITUTE(Table1[[#This Row],[Fuel]],", ",",")</f>
        <v>fossil gas: natural gas</v>
      </c>
      <c r="D8195" t="s">
        <v>3239</v>
      </c>
      <c r="H8195" t="s">
        <v>3436</v>
      </c>
      <c r="I8195">
        <v>75</v>
      </c>
      <c r="J8195" t="s">
        <v>3446</v>
      </c>
      <c r="K8195">
        <v>2016</v>
      </c>
      <c r="L8195" t="s">
        <v>29</v>
      </c>
      <c r="M8195" t="s">
        <v>29</v>
      </c>
      <c r="N8195">
        <v>27.11</v>
      </c>
      <c r="O8195">
        <v>49.311999999999998</v>
      </c>
      <c r="P8195" t="s">
        <v>3580</v>
      </c>
      <c r="Q8195" s="3">
        <f>Table1[[#This Row],[Capacity (MW)]]*0.395*8760*10^-6</f>
        <v>0.259515</v>
      </c>
      <c r="R8195" s="3" cm="1">
        <f t="array" ref="R8195">AVERAGE(VLOOKUP(_xlfn.TEXTSPLIT(Table1[[#This Row],[Fuel (no space after comma)]], ","), FuelList_Final_EF!$A$2:$B$65, 2, FALSE))</f>
        <v>53.06</v>
      </c>
      <c r="S8195" s="3">
        <f>Table1[[#This Row],[Generation (TWh)]]*10^9*VLOOKUP(Table1[[#This Row],[Turbine/Engine Technology]],Technology_HR!$A$2:$B$11,2,FALSE)*10^-6</f>
        <v>2857260.15</v>
      </c>
      <c r="T8195" s="5">
        <f>Table1[[#This Row],[Fuel Consumption (mmBtu)]]*Table1[[#This Row],[Emission Factor (kg CO2/ mmBtu)]]*10^3</f>
        <v>151606223559</v>
      </c>
      <c r="U8195" s="3">
        <f>Table1[[#This Row],[Emissions (g CO2)]]/(Table1[[#This Row],[Generation (TWh)]]*10^9)</f>
        <v>584.19060000000002</v>
      </c>
    </row>
    <row r="8196" spans="1:21" x14ac:dyDescent="0.35">
      <c r="A8196" t="s">
        <v>2054</v>
      </c>
      <c r="B8196" t="s">
        <v>3243</v>
      </c>
      <c r="C8196" t="str">
        <f>SUBSTITUTE(Table1[[#This Row],[Fuel]],", ",",")</f>
        <v>fossil gas: natural gas,fossil liquids: fuel oil</v>
      </c>
      <c r="D8196" t="s">
        <v>3239</v>
      </c>
      <c r="E8196" t="s">
        <v>3275</v>
      </c>
      <c r="H8196" t="s">
        <v>3438</v>
      </c>
      <c r="I8196">
        <v>161</v>
      </c>
      <c r="J8196" t="s">
        <v>3446</v>
      </c>
      <c r="K8196">
        <v>2019</v>
      </c>
      <c r="L8196" t="s">
        <v>29</v>
      </c>
      <c r="M8196" t="s">
        <v>29</v>
      </c>
      <c r="N8196">
        <v>24.702297000000002</v>
      </c>
      <c r="O8196">
        <v>47.531163999999997</v>
      </c>
      <c r="P8196" t="s">
        <v>3580</v>
      </c>
      <c r="Q8196" s="3">
        <f>Table1[[#This Row],[Capacity (MW)]]*0.395*8760*10^-6</f>
        <v>0.55709220000000004</v>
      </c>
      <c r="R8196" s="3" cm="1">
        <f t="array" ref="R8196">AVERAGE(VLOOKUP(_xlfn.TEXTSPLIT(Table1[[#This Row],[Fuel (no space after comma)]], ","), FuelList_Final_EF!$A$2:$B$65, 2, FALSE))</f>
        <v>65.583341148886291</v>
      </c>
      <c r="S8196" s="3">
        <f>Table1[[#This Row],[Generation (TWh)]]*10^9*VLOOKUP(Table1[[#This Row],[Turbine/Engine Technology]],Technology_HR!$A$2:$B$11,2,FALSE)*10^-6</f>
        <v>4205489.0177999996</v>
      </c>
      <c r="T8196" s="5">
        <f>Table1[[#This Row],[Fuel Consumption (mmBtu)]]*Table1[[#This Row],[Emission Factor (kg CO2/ mmBtu)]]*10^3</f>
        <v>275810020952.27209</v>
      </c>
      <c r="U8196" s="3">
        <f>Table1[[#This Row],[Emissions (g CO2)]]/(Table1[[#This Row],[Generation (TWh)]]*10^9)</f>
        <v>495.08864233294253</v>
      </c>
    </row>
    <row r="8197" spans="1:21" x14ac:dyDescent="0.35">
      <c r="A8197" t="s">
        <v>2068</v>
      </c>
      <c r="B8197" t="s">
        <v>3243</v>
      </c>
      <c r="C8197" t="str">
        <f>SUBSTITUTE(Table1[[#This Row],[Fuel]],", ",",")</f>
        <v>fossil gas: natural gas,fossil liquids: fuel oil</v>
      </c>
      <c r="D8197" t="s">
        <v>3239</v>
      </c>
      <c r="E8197" t="s">
        <v>3275</v>
      </c>
      <c r="H8197" t="s">
        <v>3438</v>
      </c>
      <c r="I8197">
        <v>301</v>
      </c>
      <c r="J8197" t="s">
        <v>3446</v>
      </c>
      <c r="K8197">
        <v>1982</v>
      </c>
      <c r="L8197" t="s">
        <v>29</v>
      </c>
      <c r="M8197" t="s">
        <v>29</v>
      </c>
      <c r="N8197">
        <v>23.910399999999999</v>
      </c>
      <c r="O8197">
        <v>38.321550000000002</v>
      </c>
      <c r="P8197" t="s">
        <v>3580</v>
      </c>
      <c r="Q8197" s="3">
        <f>Table1[[#This Row],[Capacity (MW)]]*0.395*8760*10^-6</f>
        <v>1.0415202000000001</v>
      </c>
      <c r="R8197" s="3" cm="1">
        <f t="array" ref="R8197">AVERAGE(VLOOKUP(_xlfn.TEXTSPLIT(Table1[[#This Row],[Fuel (no space after comma)]], ","), FuelList_Final_EF!$A$2:$B$65, 2, FALSE))</f>
        <v>65.583341148886291</v>
      </c>
      <c r="S8197" s="3">
        <f>Table1[[#This Row],[Generation (TWh)]]*10^9*VLOOKUP(Table1[[#This Row],[Turbine/Engine Technology]],Technology_HR!$A$2:$B$11,2,FALSE)*10^-6</f>
        <v>7862435.9898000006</v>
      </c>
      <c r="T8197" s="5">
        <f>Table1[[#This Row],[Fuel Consumption (mmBtu)]]*Table1[[#This Row],[Emission Factor (kg CO2/ mmBtu)]]*10^3</f>
        <v>515644821780.3349</v>
      </c>
      <c r="U8197" s="3">
        <f>Table1[[#This Row],[Emissions (g CO2)]]/(Table1[[#This Row],[Generation (TWh)]]*10^9)</f>
        <v>495.08864233294258</v>
      </c>
    </row>
    <row r="8198" spans="1:21" x14ac:dyDescent="0.35">
      <c r="A8198" t="s">
        <v>2068</v>
      </c>
      <c r="B8198" t="s">
        <v>3243</v>
      </c>
      <c r="C8198" t="str">
        <f>SUBSTITUTE(Table1[[#This Row],[Fuel]],", ",",")</f>
        <v>fossil gas: natural gas,fossil liquids: fuel oil</v>
      </c>
      <c r="D8198" t="s">
        <v>3239</v>
      </c>
      <c r="E8198" t="s">
        <v>3275</v>
      </c>
      <c r="H8198" t="s">
        <v>3438</v>
      </c>
      <c r="I8198">
        <v>424</v>
      </c>
      <c r="J8198" t="s">
        <v>3446</v>
      </c>
      <c r="K8198">
        <v>1982</v>
      </c>
      <c r="L8198" t="s">
        <v>29</v>
      </c>
      <c r="M8198" t="s">
        <v>29</v>
      </c>
      <c r="N8198">
        <v>23.910399999999999</v>
      </c>
      <c r="O8198">
        <v>38.321550000000002</v>
      </c>
      <c r="P8198" t="s">
        <v>3580</v>
      </c>
      <c r="Q8198" s="3">
        <f>Table1[[#This Row],[Capacity (MW)]]*0.395*8760*10^-6</f>
        <v>1.4671247999999999</v>
      </c>
      <c r="R8198" s="3" cm="1">
        <f t="array" ref="R8198">AVERAGE(VLOOKUP(_xlfn.TEXTSPLIT(Table1[[#This Row],[Fuel (no space after comma)]], ","), FuelList_Final_EF!$A$2:$B$65, 2, FALSE))</f>
        <v>65.583341148886291</v>
      </c>
      <c r="S8198" s="3">
        <f>Table1[[#This Row],[Generation (TWh)]]*10^9*VLOOKUP(Table1[[#This Row],[Turbine/Engine Technology]],Technology_HR!$A$2:$B$11,2,FALSE)*10^-6</f>
        <v>11075325.1152</v>
      </c>
      <c r="T8198" s="5">
        <f>Table1[[#This Row],[Fuel Consumption (mmBtu)]]*Table1[[#This Row],[Emission Factor (kg CO2/ mmBtu)]]*10^3</f>
        <v>726356825364.98999</v>
      </c>
      <c r="U8198" s="3">
        <f>Table1[[#This Row],[Emissions (g CO2)]]/(Table1[[#This Row],[Generation (TWh)]]*10^9)</f>
        <v>495.08864233294264</v>
      </c>
    </row>
    <row r="8199" spans="1:21" x14ac:dyDescent="0.35">
      <c r="A8199" t="s">
        <v>2068</v>
      </c>
      <c r="B8199" t="s">
        <v>3243</v>
      </c>
      <c r="C8199" t="str">
        <f>SUBSTITUTE(Table1[[#This Row],[Fuel]],", ",",")</f>
        <v>fossil gas: natural gas,fossil liquids: fuel oil</v>
      </c>
      <c r="D8199" t="s">
        <v>3239</v>
      </c>
      <c r="E8199" t="s">
        <v>3275</v>
      </c>
      <c r="H8199" t="s">
        <v>3438</v>
      </c>
      <c r="I8199">
        <v>424</v>
      </c>
      <c r="J8199" t="s">
        <v>3446</v>
      </c>
      <c r="K8199">
        <v>1982</v>
      </c>
      <c r="L8199" t="s">
        <v>29</v>
      </c>
      <c r="M8199" t="s">
        <v>29</v>
      </c>
      <c r="N8199">
        <v>23.910399999999999</v>
      </c>
      <c r="O8199">
        <v>38.321550000000002</v>
      </c>
      <c r="P8199" t="s">
        <v>3580</v>
      </c>
      <c r="Q8199" s="3">
        <f>Table1[[#This Row],[Capacity (MW)]]*0.395*8760*10^-6</f>
        <v>1.4671247999999999</v>
      </c>
      <c r="R8199" s="3" cm="1">
        <f t="array" ref="R8199">AVERAGE(VLOOKUP(_xlfn.TEXTSPLIT(Table1[[#This Row],[Fuel (no space after comma)]], ","), FuelList_Final_EF!$A$2:$B$65, 2, FALSE))</f>
        <v>65.583341148886291</v>
      </c>
      <c r="S8199" s="3">
        <f>Table1[[#This Row],[Generation (TWh)]]*10^9*VLOOKUP(Table1[[#This Row],[Turbine/Engine Technology]],Technology_HR!$A$2:$B$11,2,FALSE)*10^-6</f>
        <v>11075325.1152</v>
      </c>
      <c r="T8199" s="5">
        <f>Table1[[#This Row],[Fuel Consumption (mmBtu)]]*Table1[[#This Row],[Emission Factor (kg CO2/ mmBtu)]]*10^3</f>
        <v>726356825364.98999</v>
      </c>
      <c r="U8199" s="3">
        <f>Table1[[#This Row],[Emissions (g CO2)]]/(Table1[[#This Row],[Generation (TWh)]]*10^9)</f>
        <v>495.08864233294264</v>
      </c>
    </row>
    <row r="8200" spans="1:21" x14ac:dyDescent="0.35">
      <c r="A8200" t="s">
        <v>2068</v>
      </c>
      <c r="B8200" t="s">
        <v>3239</v>
      </c>
      <c r="C8200" t="str">
        <f>SUBSTITUTE(Table1[[#This Row],[Fuel]],", ",",")</f>
        <v>fossil gas: natural gas</v>
      </c>
      <c r="D8200" t="s">
        <v>3239</v>
      </c>
      <c r="H8200" t="s">
        <v>3440</v>
      </c>
      <c r="I8200">
        <v>275</v>
      </c>
      <c r="J8200" t="s">
        <v>3446</v>
      </c>
      <c r="K8200">
        <v>2012</v>
      </c>
      <c r="L8200" t="s">
        <v>29</v>
      </c>
      <c r="M8200" t="s">
        <v>29</v>
      </c>
      <c r="N8200">
        <v>23.910399999999999</v>
      </c>
      <c r="O8200">
        <v>38.381449000000003</v>
      </c>
      <c r="P8200" t="s">
        <v>3580</v>
      </c>
      <c r="Q8200" s="3">
        <f>Table1[[#This Row],[Capacity (MW)]]*0.395*8760*10^-6</f>
        <v>0.95155499999999993</v>
      </c>
      <c r="R8200" s="3" cm="1">
        <f t="array" ref="R8200">AVERAGE(VLOOKUP(_xlfn.TEXTSPLIT(Table1[[#This Row],[Fuel (no space after comma)]], ","), FuelList_Final_EF!$A$2:$B$65, 2, FALSE))</f>
        <v>53.06</v>
      </c>
      <c r="S8200" s="3">
        <f>Table1[[#This Row],[Generation (TWh)]]*10^9*VLOOKUP(Table1[[#This Row],[Turbine/Engine Technology]],Technology_HR!$A$2:$B$11,2,FALSE)*10^-6</f>
        <v>9786743.174999997</v>
      </c>
      <c r="T8200" s="5">
        <f>Table1[[#This Row],[Fuel Consumption (mmBtu)]]*Table1[[#This Row],[Emission Factor (kg CO2/ mmBtu)]]*10^3</f>
        <v>519284592865.49988</v>
      </c>
      <c r="U8200" s="3">
        <f>Table1[[#This Row],[Emissions (g CO2)]]/(Table1[[#This Row],[Generation (TWh)]]*10^9)</f>
        <v>545.72209999999995</v>
      </c>
    </row>
    <row r="8201" spans="1:21" x14ac:dyDescent="0.35">
      <c r="A8201" t="s">
        <v>2068</v>
      </c>
      <c r="B8201" t="s">
        <v>3239</v>
      </c>
      <c r="C8201" t="str">
        <f>SUBSTITUTE(Table1[[#This Row],[Fuel]],", ",",")</f>
        <v>fossil gas: natural gas</v>
      </c>
      <c r="D8201" t="s">
        <v>3239</v>
      </c>
      <c r="H8201" t="s">
        <v>3440</v>
      </c>
      <c r="I8201">
        <v>275</v>
      </c>
      <c r="J8201" t="s">
        <v>3446</v>
      </c>
      <c r="K8201">
        <v>2012</v>
      </c>
      <c r="L8201" t="s">
        <v>29</v>
      </c>
      <c r="M8201" t="s">
        <v>29</v>
      </c>
      <c r="N8201">
        <v>23.910399999999999</v>
      </c>
      <c r="O8201">
        <v>38.381449000000003</v>
      </c>
      <c r="P8201" t="s">
        <v>3580</v>
      </c>
      <c r="Q8201" s="3">
        <f>Table1[[#This Row],[Capacity (MW)]]*0.395*8760*10^-6</f>
        <v>0.95155499999999993</v>
      </c>
      <c r="R8201" s="3" cm="1">
        <f t="array" ref="R8201">AVERAGE(VLOOKUP(_xlfn.TEXTSPLIT(Table1[[#This Row],[Fuel (no space after comma)]], ","), FuelList_Final_EF!$A$2:$B$65, 2, FALSE))</f>
        <v>53.06</v>
      </c>
      <c r="S8201" s="3">
        <f>Table1[[#This Row],[Generation (TWh)]]*10^9*VLOOKUP(Table1[[#This Row],[Turbine/Engine Technology]],Technology_HR!$A$2:$B$11,2,FALSE)*10^-6</f>
        <v>9786743.174999997</v>
      </c>
      <c r="T8201" s="5">
        <f>Table1[[#This Row],[Fuel Consumption (mmBtu)]]*Table1[[#This Row],[Emission Factor (kg CO2/ mmBtu)]]*10^3</f>
        <v>519284592865.49988</v>
      </c>
      <c r="U8201" s="3">
        <f>Table1[[#This Row],[Emissions (g CO2)]]/(Table1[[#This Row],[Generation (TWh)]]*10^9)</f>
        <v>545.72209999999995</v>
      </c>
    </row>
    <row r="8202" spans="1:21" x14ac:dyDescent="0.35">
      <c r="A8202" t="s">
        <v>2068</v>
      </c>
      <c r="B8202" t="s">
        <v>3239</v>
      </c>
      <c r="C8202" t="str">
        <f>SUBSTITUTE(Table1[[#This Row],[Fuel]],", ",",")</f>
        <v>fossil gas: natural gas</v>
      </c>
      <c r="D8202" t="s">
        <v>3239</v>
      </c>
      <c r="H8202" t="s">
        <v>3440</v>
      </c>
      <c r="I8202">
        <v>275</v>
      </c>
      <c r="J8202" t="s">
        <v>3446</v>
      </c>
      <c r="K8202">
        <v>2012</v>
      </c>
      <c r="L8202" t="s">
        <v>29</v>
      </c>
      <c r="M8202" t="s">
        <v>29</v>
      </c>
      <c r="N8202">
        <v>23.910399999999999</v>
      </c>
      <c r="O8202">
        <v>38.381449000000003</v>
      </c>
      <c r="P8202" t="s">
        <v>3580</v>
      </c>
      <c r="Q8202" s="3">
        <f>Table1[[#This Row],[Capacity (MW)]]*0.395*8760*10^-6</f>
        <v>0.95155499999999993</v>
      </c>
      <c r="R8202" s="3" cm="1">
        <f t="array" ref="R8202">AVERAGE(VLOOKUP(_xlfn.TEXTSPLIT(Table1[[#This Row],[Fuel (no space after comma)]], ","), FuelList_Final_EF!$A$2:$B$65, 2, FALSE))</f>
        <v>53.06</v>
      </c>
      <c r="S8202" s="3">
        <f>Table1[[#This Row],[Generation (TWh)]]*10^9*VLOOKUP(Table1[[#This Row],[Turbine/Engine Technology]],Technology_HR!$A$2:$B$11,2,FALSE)*10^-6</f>
        <v>9786743.174999997</v>
      </c>
      <c r="T8202" s="5">
        <f>Table1[[#This Row],[Fuel Consumption (mmBtu)]]*Table1[[#This Row],[Emission Factor (kg CO2/ mmBtu)]]*10^3</f>
        <v>519284592865.49988</v>
      </c>
      <c r="U8202" s="3">
        <f>Table1[[#This Row],[Emissions (g CO2)]]/(Table1[[#This Row],[Generation (TWh)]]*10^9)</f>
        <v>545.72209999999995</v>
      </c>
    </row>
    <row r="8203" spans="1:21" x14ac:dyDescent="0.35">
      <c r="A8203" t="s">
        <v>2051</v>
      </c>
      <c r="B8203" t="s">
        <v>3239</v>
      </c>
      <c r="C8203" t="str">
        <f>SUBSTITUTE(Table1[[#This Row],[Fuel]],", ",",")</f>
        <v>fossil gas: natural gas</v>
      </c>
      <c r="D8203" t="s">
        <v>3239</v>
      </c>
      <c r="H8203" t="s">
        <v>3440</v>
      </c>
      <c r="I8203">
        <v>75</v>
      </c>
      <c r="J8203" t="s">
        <v>3446</v>
      </c>
      <c r="K8203">
        <v>2000</v>
      </c>
      <c r="L8203" t="s">
        <v>29</v>
      </c>
      <c r="M8203" t="s">
        <v>29</v>
      </c>
      <c r="N8203">
        <v>23.865500000000001</v>
      </c>
      <c r="O8203">
        <v>38.379820000000002</v>
      </c>
      <c r="P8203" t="s">
        <v>3580</v>
      </c>
      <c r="Q8203" s="3">
        <f>Table1[[#This Row],[Capacity (MW)]]*0.395*8760*10^-6</f>
        <v>0.259515</v>
      </c>
      <c r="R8203" s="3" cm="1">
        <f t="array" ref="R8203">AVERAGE(VLOOKUP(_xlfn.TEXTSPLIT(Table1[[#This Row],[Fuel (no space after comma)]], ","), FuelList_Final_EF!$A$2:$B$65, 2, FALSE))</f>
        <v>53.06</v>
      </c>
      <c r="S8203" s="3">
        <f>Table1[[#This Row],[Generation (TWh)]]*10^9*VLOOKUP(Table1[[#This Row],[Turbine/Engine Technology]],Technology_HR!$A$2:$B$11,2,FALSE)*10^-6</f>
        <v>2669111.7749999999</v>
      </c>
      <c r="T8203" s="5">
        <f>Table1[[#This Row],[Fuel Consumption (mmBtu)]]*Table1[[#This Row],[Emission Factor (kg CO2/ mmBtu)]]*10^3</f>
        <v>141623070781.5</v>
      </c>
      <c r="U8203" s="3">
        <f>Table1[[#This Row],[Emissions (g CO2)]]/(Table1[[#This Row],[Generation (TWh)]]*10^9)</f>
        <v>545.72209999999995</v>
      </c>
    </row>
    <row r="8204" spans="1:21" x14ac:dyDescent="0.35">
      <c r="A8204" t="s">
        <v>2051</v>
      </c>
      <c r="B8204" t="s">
        <v>3239</v>
      </c>
      <c r="C8204" t="str">
        <f>SUBSTITUTE(Table1[[#This Row],[Fuel]],", ",",")</f>
        <v>fossil gas: natural gas</v>
      </c>
      <c r="D8204" t="s">
        <v>3239</v>
      </c>
      <c r="H8204" t="s">
        <v>3440</v>
      </c>
      <c r="I8204">
        <v>75</v>
      </c>
      <c r="J8204" t="s">
        <v>3446</v>
      </c>
      <c r="K8204">
        <v>2000</v>
      </c>
      <c r="L8204" t="s">
        <v>29</v>
      </c>
      <c r="M8204" t="s">
        <v>29</v>
      </c>
      <c r="N8204">
        <v>23.865500000000001</v>
      </c>
      <c r="O8204">
        <v>38.379820000000002</v>
      </c>
      <c r="P8204" t="s">
        <v>3580</v>
      </c>
      <c r="Q8204" s="3">
        <f>Table1[[#This Row],[Capacity (MW)]]*0.395*8760*10^-6</f>
        <v>0.259515</v>
      </c>
      <c r="R8204" s="3" cm="1">
        <f t="array" ref="R8204">AVERAGE(VLOOKUP(_xlfn.TEXTSPLIT(Table1[[#This Row],[Fuel (no space after comma)]], ","), FuelList_Final_EF!$A$2:$B$65, 2, FALSE))</f>
        <v>53.06</v>
      </c>
      <c r="S8204" s="3">
        <f>Table1[[#This Row],[Generation (TWh)]]*10^9*VLOOKUP(Table1[[#This Row],[Turbine/Engine Technology]],Technology_HR!$A$2:$B$11,2,FALSE)*10^-6</f>
        <v>2669111.7749999999</v>
      </c>
      <c r="T8204" s="5">
        <f>Table1[[#This Row],[Fuel Consumption (mmBtu)]]*Table1[[#This Row],[Emission Factor (kg CO2/ mmBtu)]]*10^3</f>
        <v>141623070781.5</v>
      </c>
      <c r="U8204" s="3">
        <f>Table1[[#This Row],[Emissions (g CO2)]]/(Table1[[#This Row],[Generation (TWh)]]*10^9)</f>
        <v>545.72209999999995</v>
      </c>
    </row>
    <row r="8205" spans="1:21" x14ac:dyDescent="0.35">
      <c r="A8205" t="s">
        <v>2051</v>
      </c>
      <c r="B8205" t="s">
        <v>3251</v>
      </c>
      <c r="C8205" t="str">
        <f>SUBSTITUTE(Table1[[#This Row],[Fuel]],", ",",")</f>
        <v>fossil liquids: heavy fuel oil,fossil gas: natural gas</v>
      </c>
      <c r="D8205" t="s">
        <v>3241</v>
      </c>
      <c r="E8205" t="s">
        <v>3239</v>
      </c>
      <c r="H8205" t="s">
        <v>3440</v>
      </c>
      <c r="I8205">
        <v>627</v>
      </c>
      <c r="J8205" t="s">
        <v>3446</v>
      </c>
      <c r="K8205">
        <v>2019</v>
      </c>
      <c r="L8205" t="s">
        <v>29</v>
      </c>
      <c r="M8205" t="s">
        <v>29</v>
      </c>
      <c r="N8205">
        <v>23.974499999999999</v>
      </c>
      <c r="O8205">
        <v>38.214799999999997</v>
      </c>
      <c r="P8205" t="s">
        <v>3580</v>
      </c>
      <c r="Q8205" s="3">
        <f>Table1[[#This Row],[Capacity (MW)]]*0.395*8760*10^-6</f>
        <v>2.1695454000000001</v>
      </c>
      <c r="R8205" s="3" cm="1">
        <f t="array" ref="R8205">AVERAGE(VLOOKUP(_xlfn.TEXTSPLIT(Table1[[#This Row],[Fuel (no space after comma)]], ","), FuelList_Final_EF!$A$2:$B$65, 2, FALSE))</f>
        <v>67.331265155508703</v>
      </c>
      <c r="S8205" s="3">
        <f>Table1[[#This Row],[Generation (TWh)]]*10^9*VLOOKUP(Table1[[#This Row],[Turbine/Engine Technology]],Technology_HR!$A$2:$B$11,2,FALSE)*10^-6</f>
        <v>22313774.438999999</v>
      </c>
      <c r="T8205" s="5">
        <f>Table1[[#This Row],[Fuel Consumption (mmBtu)]]*Table1[[#This Row],[Emission Factor (kg CO2/ mmBtu)]]*10^3</f>
        <v>1502414663372.5215</v>
      </c>
      <c r="U8205" s="3">
        <f>Table1[[#This Row],[Emissions (g CO2)]]/(Table1[[#This Row],[Generation (TWh)]]*10^9)</f>
        <v>692.50206212440708</v>
      </c>
    </row>
    <row r="8206" spans="1:21" x14ac:dyDescent="0.35">
      <c r="A8206" t="s">
        <v>2051</v>
      </c>
      <c r="B8206" t="s">
        <v>3251</v>
      </c>
      <c r="C8206" t="str">
        <f>SUBSTITUTE(Table1[[#This Row],[Fuel]],", ",",")</f>
        <v>fossil liquids: heavy fuel oil,fossil gas: natural gas</v>
      </c>
      <c r="D8206" t="s">
        <v>3241</v>
      </c>
      <c r="E8206" t="s">
        <v>3239</v>
      </c>
      <c r="H8206" t="s">
        <v>3440</v>
      </c>
      <c r="I8206">
        <v>627</v>
      </c>
      <c r="J8206" t="s">
        <v>3446</v>
      </c>
      <c r="K8206">
        <v>2019</v>
      </c>
      <c r="L8206" t="s">
        <v>29</v>
      </c>
      <c r="M8206" t="s">
        <v>29</v>
      </c>
      <c r="N8206">
        <v>23.974499999999999</v>
      </c>
      <c r="O8206">
        <v>38.214799999999997</v>
      </c>
      <c r="P8206" t="s">
        <v>3580</v>
      </c>
      <c r="Q8206" s="3">
        <f>Table1[[#This Row],[Capacity (MW)]]*0.395*8760*10^-6</f>
        <v>2.1695454000000001</v>
      </c>
      <c r="R8206" s="3" cm="1">
        <f t="array" ref="R8206">AVERAGE(VLOOKUP(_xlfn.TEXTSPLIT(Table1[[#This Row],[Fuel (no space after comma)]], ","), FuelList_Final_EF!$A$2:$B$65, 2, FALSE))</f>
        <v>67.331265155508703</v>
      </c>
      <c r="S8206" s="3">
        <f>Table1[[#This Row],[Generation (TWh)]]*10^9*VLOOKUP(Table1[[#This Row],[Turbine/Engine Technology]],Technology_HR!$A$2:$B$11,2,FALSE)*10^-6</f>
        <v>22313774.438999999</v>
      </c>
      <c r="T8206" s="5">
        <f>Table1[[#This Row],[Fuel Consumption (mmBtu)]]*Table1[[#This Row],[Emission Factor (kg CO2/ mmBtu)]]*10^3</f>
        <v>1502414663372.5215</v>
      </c>
      <c r="U8206" s="3">
        <f>Table1[[#This Row],[Emissions (g CO2)]]/(Table1[[#This Row],[Generation (TWh)]]*10^9)</f>
        <v>692.50206212440708</v>
      </c>
    </row>
    <row r="8207" spans="1:21" x14ac:dyDescent="0.35">
      <c r="A8207" t="s">
        <v>2051</v>
      </c>
      <c r="B8207" t="s">
        <v>3251</v>
      </c>
      <c r="C8207" t="str">
        <f>SUBSTITUTE(Table1[[#This Row],[Fuel]],", ",",")</f>
        <v>fossil liquids: heavy fuel oil,fossil gas: natural gas</v>
      </c>
      <c r="D8207" t="s">
        <v>3241</v>
      </c>
      <c r="E8207" t="s">
        <v>3239</v>
      </c>
      <c r="H8207" t="s">
        <v>3440</v>
      </c>
      <c r="I8207">
        <v>627</v>
      </c>
      <c r="J8207" t="s">
        <v>3446</v>
      </c>
      <c r="K8207">
        <v>2019</v>
      </c>
      <c r="L8207" t="s">
        <v>29</v>
      </c>
      <c r="M8207" t="s">
        <v>29</v>
      </c>
      <c r="N8207">
        <v>23.974499999999999</v>
      </c>
      <c r="O8207">
        <v>38.214799999999997</v>
      </c>
      <c r="P8207" t="s">
        <v>3580</v>
      </c>
      <c r="Q8207" s="3">
        <f>Table1[[#This Row],[Capacity (MW)]]*0.395*8760*10^-6</f>
        <v>2.1695454000000001</v>
      </c>
      <c r="R8207" s="3" cm="1">
        <f t="array" ref="R8207">AVERAGE(VLOOKUP(_xlfn.TEXTSPLIT(Table1[[#This Row],[Fuel (no space after comma)]], ","), FuelList_Final_EF!$A$2:$B$65, 2, FALSE))</f>
        <v>67.331265155508703</v>
      </c>
      <c r="S8207" s="3">
        <f>Table1[[#This Row],[Generation (TWh)]]*10^9*VLOOKUP(Table1[[#This Row],[Turbine/Engine Technology]],Technology_HR!$A$2:$B$11,2,FALSE)*10^-6</f>
        <v>22313774.438999999</v>
      </c>
      <c r="T8207" s="5">
        <f>Table1[[#This Row],[Fuel Consumption (mmBtu)]]*Table1[[#This Row],[Emission Factor (kg CO2/ mmBtu)]]*10^3</f>
        <v>1502414663372.5215</v>
      </c>
      <c r="U8207" s="3">
        <f>Table1[[#This Row],[Emissions (g CO2)]]/(Table1[[#This Row],[Generation (TWh)]]*10^9)</f>
        <v>692.50206212440708</v>
      </c>
    </row>
    <row r="8208" spans="1:21" x14ac:dyDescent="0.35">
      <c r="A8208" t="s">
        <v>2051</v>
      </c>
      <c r="B8208" t="s">
        <v>3251</v>
      </c>
      <c r="C8208" t="str">
        <f>SUBSTITUTE(Table1[[#This Row],[Fuel]],", ",",")</f>
        <v>fossil liquids: heavy fuel oil,fossil gas: natural gas</v>
      </c>
      <c r="D8208" t="s">
        <v>3241</v>
      </c>
      <c r="E8208" t="s">
        <v>3239</v>
      </c>
      <c r="H8208" t="s">
        <v>3440</v>
      </c>
      <c r="I8208">
        <v>627</v>
      </c>
      <c r="J8208" t="s">
        <v>3446</v>
      </c>
      <c r="K8208">
        <v>2020</v>
      </c>
      <c r="L8208" t="s">
        <v>29</v>
      </c>
      <c r="M8208" t="s">
        <v>29</v>
      </c>
      <c r="N8208">
        <v>23.974499999999999</v>
      </c>
      <c r="O8208">
        <v>38.214799999999997</v>
      </c>
      <c r="P8208" t="s">
        <v>3580</v>
      </c>
      <c r="Q8208" s="3">
        <f>Table1[[#This Row],[Capacity (MW)]]*0.395*8760*10^-6</f>
        <v>2.1695454000000001</v>
      </c>
      <c r="R8208" s="3" cm="1">
        <f t="array" ref="R8208">AVERAGE(VLOOKUP(_xlfn.TEXTSPLIT(Table1[[#This Row],[Fuel (no space after comma)]], ","), FuelList_Final_EF!$A$2:$B$65, 2, FALSE))</f>
        <v>67.331265155508703</v>
      </c>
      <c r="S8208" s="3">
        <f>Table1[[#This Row],[Generation (TWh)]]*10^9*VLOOKUP(Table1[[#This Row],[Turbine/Engine Technology]],Technology_HR!$A$2:$B$11,2,FALSE)*10^-6</f>
        <v>22313774.438999999</v>
      </c>
      <c r="T8208" s="5">
        <f>Table1[[#This Row],[Fuel Consumption (mmBtu)]]*Table1[[#This Row],[Emission Factor (kg CO2/ mmBtu)]]*10^3</f>
        <v>1502414663372.5215</v>
      </c>
      <c r="U8208" s="3">
        <f>Table1[[#This Row],[Emissions (g CO2)]]/(Table1[[#This Row],[Generation (TWh)]]*10^9)</f>
        <v>692.50206212440708</v>
      </c>
    </row>
    <row r="8209" spans="1:21" x14ac:dyDescent="0.35">
      <c r="A8209" t="s">
        <v>2051</v>
      </c>
      <c r="B8209" t="s">
        <v>3251</v>
      </c>
      <c r="C8209" t="str">
        <f>SUBSTITUTE(Table1[[#This Row],[Fuel]],", ",",")</f>
        <v>fossil liquids: heavy fuel oil,fossil gas: natural gas</v>
      </c>
      <c r="D8209" t="s">
        <v>3241</v>
      </c>
      <c r="E8209" t="s">
        <v>3239</v>
      </c>
      <c r="H8209" t="s">
        <v>3440</v>
      </c>
      <c r="I8209">
        <v>627</v>
      </c>
      <c r="J8209" t="s">
        <v>3446</v>
      </c>
      <c r="K8209">
        <v>2020</v>
      </c>
      <c r="L8209" t="s">
        <v>29</v>
      </c>
      <c r="M8209" t="s">
        <v>29</v>
      </c>
      <c r="N8209">
        <v>23.974499999999999</v>
      </c>
      <c r="O8209">
        <v>38.214799999999997</v>
      </c>
      <c r="P8209" t="s">
        <v>3580</v>
      </c>
      <c r="Q8209" s="3">
        <f>Table1[[#This Row],[Capacity (MW)]]*0.395*8760*10^-6</f>
        <v>2.1695454000000001</v>
      </c>
      <c r="R8209" s="3" cm="1">
        <f t="array" ref="R8209">AVERAGE(VLOOKUP(_xlfn.TEXTSPLIT(Table1[[#This Row],[Fuel (no space after comma)]], ","), FuelList_Final_EF!$A$2:$B$65, 2, FALSE))</f>
        <v>67.331265155508703</v>
      </c>
      <c r="S8209" s="3">
        <f>Table1[[#This Row],[Generation (TWh)]]*10^9*VLOOKUP(Table1[[#This Row],[Turbine/Engine Technology]],Technology_HR!$A$2:$B$11,2,FALSE)*10^-6</f>
        <v>22313774.438999999</v>
      </c>
      <c r="T8209" s="5">
        <f>Table1[[#This Row],[Fuel Consumption (mmBtu)]]*Table1[[#This Row],[Emission Factor (kg CO2/ mmBtu)]]*10^3</f>
        <v>1502414663372.5215</v>
      </c>
      <c r="U8209" s="3">
        <f>Table1[[#This Row],[Emissions (g CO2)]]/(Table1[[#This Row],[Generation (TWh)]]*10^9)</f>
        <v>692.50206212440708</v>
      </c>
    </row>
    <row r="8210" spans="1:21" x14ac:dyDescent="0.35">
      <c r="A8210" t="s">
        <v>2069</v>
      </c>
      <c r="B8210" t="s">
        <v>3258</v>
      </c>
      <c r="C8210" t="str">
        <f>SUBSTITUTE(Table1[[#This Row],[Fuel]],", ",",")</f>
        <v>fossil liquids: diesel</v>
      </c>
      <c r="D8210" t="s">
        <v>3258</v>
      </c>
      <c r="H8210" t="s">
        <v>3437</v>
      </c>
      <c r="I8210">
        <v>93.6</v>
      </c>
      <c r="J8210" t="s">
        <v>3446</v>
      </c>
      <c r="K8210">
        <v>1995</v>
      </c>
      <c r="L8210" t="s">
        <v>29</v>
      </c>
      <c r="M8210" t="s">
        <v>29</v>
      </c>
      <c r="N8210">
        <v>24.282579999999999</v>
      </c>
      <c r="O8210">
        <v>37.563769999999998</v>
      </c>
      <c r="P8210" t="s">
        <v>3580</v>
      </c>
      <c r="Q8210" s="3">
        <f>Table1[[#This Row],[Capacity (MW)]]*0.395*8760*10^-6</f>
        <v>0.32387472</v>
      </c>
      <c r="R8210" s="3" cm="1">
        <f t="array" ref="R8210">AVERAGE(VLOOKUP(_xlfn.TEXTSPLIT(Table1[[#This Row],[Fuel (no space after comma)]], ","), FuelList_Final_EF!$A$2:$B$65, 2, FALSE))</f>
        <v>78.106682297772565</v>
      </c>
      <c r="S8210" s="3">
        <f>Table1[[#This Row],[Generation (TWh)]]*10^9*VLOOKUP(Table1[[#This Row],[Turbine/Engine Technology]],Technology_HR!$A$2:$B$11,2,FALSE)*10^-6</f>
        <v>2882485.0079999999</v>
      </c>
      <c r="T8210" s="5">
        <f>Table1[[#This Row],[Fuel Consumption (mmBtu)]]*Table1[[#This Row],[Emission Factor (kg CO2/ mmBtu)]]*10^3</f>
        <v>225141340747.94839</v>
      </c>
      <c r="U8210" s="3">
        <f>Table1[[#This Row],[Emissions (g CO2)]]/(Table1[[#This Row],[Generation (TWh)]]*10^9)</f>
        <v>695.14947245017584</v>
      </c>
    </row>
    <row r="8211" spans="1:21" x14ac:dyDescent="0.35">
      <c r="A8211" t="s">
        <v>2070</v>
      </c>
      <c r="B8211" t="s">
        <v>3347</v>
      </c>
      <c r="C8211" t="str">
        <f>SUBSTITUTE(Table1[[#This Row],[Fuel]],", ",",")</f>
        <v>fossil gas: lng,fossil liquids: heavy fuel oil</v>
      </c>
      <c r="D8211" t="s">
        <v>3242</v>
      </c>
      <c r="E8211" t="s">
        <v>3241</v>
      </c>
      <c r="H8211" t="s">
        <v>3437</v>
      </c>
      <c r="I8211">
        <v>90</v>
      </c>
      <c r="J8211" t="s">
        <v>3446</v>
      </c>
      <c r="K8211">
        <v>2021</v>
      </c>
      <c r="L8211" t="s">
        <v>29</v>
      </c>
      <c r="M8211" t="s">
        <v>29</v>
      </c>
      <c r="N8211">
        <v>14.690486</v>
      </c>
      <c r="O8211">
        <v>-17.434004999999999</v>
      </c>
      <c r="P8211" t="s">
        <v>3581</v>
      </c>
      <c r="Q8211" s="3">
        <f>Table1[[#This Row],[Capacity (MW)]]*0.395*8760*10^-6</f>
        <v>0.31141800000000003</v>
      </c>
      <c r="R8211" s="3" cm="1">
        <f t="array" ref="R8211">AVERAGE(VLOOKUP(_xlfn.TEXTSPLIT(Table1[[#This Row],[Fuel (no space after comma)]], ","), FuelList_Final_EF!$A$2:$B$65, 2, FALSE))</f>
        <v>74.64417501317871</v>
      </c>
      <c r="S8211" s="3">
        <f>Table1[[#This Row],[Generation (TWh)]]*10^9*VLOOKUP(Table1[[#This Row],[Turbine/Engine Technology]],Technology_HR!$A$2:$B$11,2,FALSE)*10^-6</f>
        <v>2771620.1999999997</v>
      </c>
      <c r="T8211" s="5">
        <f>Table1[[#This Row],[Fuel Consumption (mmBtu)]]*Table1[[#This Row],[Emission Factor (kg CO2/ mmBtu)]]*10^3</f>
        <v>206885303278.86136</v>
      </c>
      <c r="U8211" s="3">
        <f>Table1[[#This Row],[Emissions (g CO2)]]/(Table1[[#This Row],[Generation (TWh)]]*10^9)</f>
        <v>664.33315761729045</v>
      </c>
    </row>
    <row r="8212" spans="1:21" x14ac:dyDescent="0.35">
      <c r="A8212" t="s">
        <v>2045</v>
      </c>
      <c r="B8212" t="s">
        <v>3243</v>
      </c>
      <c r="C8212" t="str">
        <f>SUBSTITUTE(Table1[[#This Row],[Fuel]],", ",",")</f>
        <v>fossil gas: natural gas,fossil liquids: fuel oil</v>
      </c>
      <c r="D8212" t="s">
        <v>3239</v>
      </c>
      <c r="E8212" t="s">
        <v>3275</v>
      </c>
      <c r="H8212" t="s">
        <v>3441</v>
      </c>
      <c r="I8212">
        <v>86</v>
      </c>
      <c r="J8212" t="s">
        <v>3446</v>
      </c>
      <c r="K8212">
        <v>2016</v>
      </c>
      <c r="L8212" t="s">
        <v>29</v>
      </c>
      <c r="M8212" t="s">
        <v>29</v>
      </c>
      <c r="N8212">
        <v>14.718988</v>
      </c>
      <c r="O8212">
        <v>-17.297044</v>
      </c>
      <c r="P8212" t="s">
        <v>3581</v>
      </c>
      <c r="Q8212" s="3">
        <f>Table1[[#This Row],[Capacity (MW)]]*0.395*8760*10^-6</f>
        <v>0.29757719999999999</v>
      </c>
      <c r="R8212" s="3" cm="1">
        <f t="array" ref="R8212">AVERAGE(VLOOKUP(_xlfn.TEXTSPLIT(Table1[[#This Row],[Fuel (no space after comma)]], ","), FuelList_Final_EF!$A$2:$B$65, 2, FALSE))</f>
        <v>65.583341148886291</v>
      </c>
      <c r="S8212" s="3">
        <f>Table1[[#This Row],[Generation (TWh)]]*10^9*VLOOKUP(Table1[[#This Row],[Turbine/Engine Technology]],Technology_HR!$A$2:$B$11,2,FALSE)*10^-6</f>
        <v>2246410.2827999997</v>
      </c>
      <c r="T8212" s="5">
        <f>Table1[[#This Row],[Fuel Consumption (mmBtu)]]*Table1[[#This Row],[Emission Factor (kg CO2/ mmBtu)]]*10^3</f>
        <v>147327091937.23853</v>
      </c>
      <c r="U8212" s="3">
        <f>Table1[[#This Row],[Emissions (g CO2)]]/(Table1[[#This Row],[Generation (TWh)]]*10^9)</f>
        <v>495.08864233294258</v>
      </c>
    </row>
    <row r="8213" spans="1:21" x14ac:dyDescent="0.35">
      <c r="A8213" t="s">
        <v>2071</v>
      </c>
      <c r="B8213" t="s">
        <v>3332</v>
      </c>
      <c r="C8213" t="str">
        <f>SUBSTITUTE(Table1[[#This Row],[Fuel]],", ",",")</f>
        <v>fossil gas: natural gas,fossil liquids: naphtha</v>
      </c>
      <c r="D8213" t="s">
        <v>3239</v>
      </c>
      <c r="E8213" t="s">
        <v>3330</v>
      </c>
      <c r="H8213" t="s">
        <v>3438</v>
      </c>
      <c r="I8213">
        <v>300</v>
      </c>
      <c r="J8213" t="s">
        <v>3449</v>
      </c>
      <c r="K8213">
        <v>2024</v>
      </c>
      <c r="L8213" t="s">
        <v>29</v>
      </c>
      <c r="M8213" t="s">
        <v>29</v>
      </c>
      <c r="N8213">
        <v>14.722293000000001</v>
      </c>
      <c r="O8213">
        <v>-17.300905</v>
      </c>
      <c r="P8213" t="s">
        <v>3581</v>
      </c>
      <c r="Q8213" s="3">
        <f>Table1[[#This Row],[Capacity (MW)]]*0.395*8760*10^-6</f>
        <v>1.03806</v>
      </c>
      <c r="R8213" s="3" cm="1">
        <f t="array" ref="R8213">AVERAGE(VLOOKUP(_xlfn.TEXTSPLIT(Table1[[#This Row],[Fuel (no space after comma)]], ","), FuelList_Final_EF!$A$2:$B$65, 2, FALSE))</f>
        <v>65.169957828149705</v>
      </c>
      <c r="S8213" s="3">
        <f>Table1[[#This Row],[Generation (TWh)]]*10^9*VLOOKUP(Table1[[#This Row],[Turbine/Engine Technology]],Technology_HR!$A$2:$B$11,2,FALSE)*10^-6</f>
        <v>7836314.9399999995</v>
      </c>
      <c r="T8213" s="5">
        <f>Table1[[#This Row],[Fuel Consumption (mmBtu)]]*Table1[[#This Row],[Emission Factor (kg CO2/ mmBtu)]]*10^3</f>
        <v>510692314167.89941</v>
      </c>
      <c r="U8213" s="3">
        <f>Table1[[#This Row],[Emissions (g CO2)]]/(Table1[[#This Row],[Generation (TWh)]]*10^9)</f>
        <v>491.96801164470207</v>
      </c>
    </row>
    <row r="8214" spans="1:21" x14ac:dyDescent="0.35">
      <c r="A8214" t="s">
        <v>841</v>
      </c>
      <c r="B8214" t="s">
        <v>3285</v>
      </c>
      <c r="C8214" t="str">
        <f>SUBSTITUTE(Table1[[#This Row],[Fuel]],", ",",")</f>
        <v>fossil gas: lng,fossil liquids: fuel oil</v>
      </c>
      <c r="D8214" t="s">
        <v>3242</v>
      </c>
      <c r="E8214" t="s">
        <v>3275</v>
      </c>
      <c r="H8214" t="s">
        <v>3441</v>
      </c>
      <c r="I8214">
        <v>235</v>
      </c>
      <c r="J8214" t="s">
        <v>3446</v>
      </c>
      <c r="K8214">
        <v>2019</v>
      </c>
      <c r="L8214" t="s">
        <v>29</v>
      </c>
      <c r="M8214">
        <v>2025</v>
      </c>
      <c r="N8214">
        <v>14.689333</v>
      </c>
      <c r="O8214">
        <v>-17.432331000000001</v>
      </c>
      <c r="P8214" t="s">
        <v>3581</v>
      </c>
      <c r="Q8214" s="3">
        <f>Table1[[#This Row],[Capacity (MW)]]*0.395*8760*10^-6</f>
        <v>0.81314699999999995</v>
      </c>
      <c r="R8214" s="3" cm="1">
        <f t="array" ref="R8214">AVERAGE(VLOOKUP(_xlfn.TEXTSPLIT(Table1[[#This Row],[Fuel (no space after comma)]], ","), FuelList_Final_EF!$A$2:$B$65, 2, FALSE))</f>
        <v>72.896251006556298</v>
      </c>
      <c r="S8214" s="3">
        <f>Table1[[#This Row],[Generation (TWh)]]*10^9*VLOOKUP(Table1[[#This Row],[Turbine/Engine Technology]],Technology_HR!$A$2:$B$11,2,FALSE)*10^-6</f>
        <v>6138446.7029999997</v>
      </c>
      <c r="T8214" s="5">
        <f>Table1[[#This Row],[Fuel Consumption (mmBtu)]]*Table1[[#This Row],[Emission Factor (kg CO2/ mmBtu)]]*10^3</f>
        <v>447469751652.25592</v>
      </c>
      <c r="U8214" s="3">
        <f>Table1[[#This Row],[Emissions (g CO2)]]/(Table1[[#This Row],[Generation (TWh)]]*10^9)</f>
        <v>550.29379884849345</v>
      </c>
    </row>
    <row r="8215" spans="1:21" x14ac:dyDescent="0.35">
      <c r="A8215" t="s">
        <v>29</v>
      </c>
      <c r="B8215" t="s">
        <v>3258</v>
      </c>
      <c r="C8215" t="str">
        <f>SUBSTITUTE(Table1[[#This Row],[Fuel]],", ",",")</f>
        <v>fossil liquids: diesel</v>
      </c>
      <c r="D8215" t="s">
        <v>3258</v>
      </c>
      <c r="H8215" t="s">
        <v>3437</v>
      </c>
      <c r="I8215">
        <v>67.5</v>
      </c>
      <c r="J8215" t="s">
        <v>3446</v>
      </c>
      <c r="K8215">
        <v>2008</v>
      </c>
      <c r="L8215" t="s">
        <v>29</v>
      </c>
      <c r="M8215" t="s">
        <v>29</v>
      </c>
      <c r="N8215">
        <v>14.743767999999999</v>
      </c>
      <c r="O8215">
        <v>-17.266349999999999</v>
      </c>
      <c r="P8215" t="s">
        <v>3581</v>
      </c>
      <c r="Q8215" s="3">
        <f>Table1[[#This Row],[Capacity (MW)]]*0.395*8760*10^-6</f>
        <v>0.23356349999999998</v>
      </c>
      <c r="R8215" s="3" cm="1">
        <f t="array" ref="R8215">AVERAGE(VLOOKUP(_xlfn.TEXTSPLIT(Table1[[#This Row],[Fuel (no space after comma)]], ","), FuelList_Final_EF!$A$2:$B$65, 2, FALSE))</f>
        <v>78.106682297772565</v>
      </c>
      <c r="S8215" s="3">
        <f>Table1[[#This Row],[Generation (TWh)]]*10^9*VLOOKUP(Table1[[#This Row],[Turbine/Engine Technology]],Technology_HR!$A$2:$B$11,2,FALSE)*10^-6</f>
        <v>2078715.1499999997</v>
      </c>
      <c r="T8215" s="5">
        <f>Table1[[#This Row],[Fuel Consumption (mmBtu)]]*Table1[[#This Row],[Emission Factor (kg CO2/ mmBtu)]]*10^3</f>
        <v>162361543808.61661</v>
      </c>
      <c r="U8215" s="3">
        <f>Table1[[#This Row],[Emissions (g CO2)]]/(Table1[[#This Row],[Generation (TWh)]]*10^9)</f>
        <v>695.14947245017572</v>
      </c>
    </row>
    <row r="8216" spans="1:21" x14ac:dyDescent="0.35">
      <c r="A8216" t="s">
        <v>2072</v>
      </c>
      <c r="B8216" t="s">
        <v>3243</v>
      </c>
      <c r="C8216" t="str">
        <f>SUBSTITUTE(Table1[[#This Row],[Fuel]],", ",",")</f>
        <v>fossil gas: natural gas,fossil liquids: fuel oil</v>
      </c>
      <c r="D8216" t="s">
        <v>3239</v>
      </c>
      <c r="E8216" t="s">
        <v>3275</v>
      </c>
      <c r="H8216" t="s">
        <v>3441</v>
      </c>
      <c r="I8216">
        <v>66</v>
      </c>
      <c r="J8216" t="s">
        <v>3446</v>
      </c>
      <c r="K8216">
        <v>2022</v>
      </c>
      <c r="L8216" t="s">
        <v>29</v>
      </c>
      <c r="M8216" t="s">
        <v>29</v>
      </c>
      <c r="N8216">
        <v>14.472403</v>
      </c>
      <c r="O8216">
        <v>-16.950748000000001</v>
      </c>
      <c r="P8216" t="s">
        <v>3581</v>
      </c>
      <c r="Q8216" s="3">
        <f>Table1[[#This Row],[Capacity (MW)]]*0.395*8760*10^-6</f>
        <v>0.2283732</v>
      </c>
      <c r="R8216" s="3" cm="1">
        <f t="array" ref="R8216">AVERAGE(VLOOKUP(_xlfn.TEXTSPLIT(Table1[[#This Row],[Fuel (no space after comma)]], ","), FuelList_Final_EF!$A$2:$B$65, 2, FALSE))</f>
        <v>65.583341148886291</v>
      </c>
      <c r="S8216" s="3">
        <f>Table1[[#This Row],[Generation (TWh)]]*10^9*VLOOKUP(Table1[[#This Row],[Turbine/Engine Technology]],Technology_HR!$A$2:$B$11,2,FALSE)*10^-6</f>
        <v>1723989.2867999999</v>
      </c>
      <c r="T8216" s="5">
        <f>Table1[[#This Row],[Fuel Consumption (mmBtu)]]*Table1[[#This Row],[Emission Factor (kg CO2/ mmBtu)]]*10^3</f>
        <v>113064977533.22955</v>
      </c>
      <c r="U8216" s="3">
        <f>Table1[[#This Row],[Emissions (g CO2)]]/(Table1[[#This Row],[Generation (TWh)]]*10^9)</f>
        <v>495.08864233294253</v>
      </c>
    </row>
    <row r="8217" spans="1:21" x14ac:dyDescent="0.35">
      <c r="A8217" t="s">
        <v>2070</v>
      </c>
      <c r="B8217" t="s">
        <v>3243</v>
      </c>
      <c r="C8217" t="str">
        <f>SUBSTITUTE(Table1[[#This Row],[Fuel]],", ",",")</f>
        <v>fossil gas: natural gas,fossil liquids: fuel oil</v>
      </c>
      <c r="D8217" t="s">
        <v>3239</v>
      </c>
      <c r="E8217" t="s">
        <v>3275</v>
      </c>
      <c r="H8217" t="s">
        <v>3441</v>
      </c>
      <c r="I8217">
        <v>18</v>
      </c>
      <c r="J8217" t="s">
        <v>3446</v>
      </c>
      <c r="K8217">
        <v>2022</v>
      </c>
      <c r="L8217" t="s">
        <v>29</v>
      </c>
      <c r="M8217" t="s">
        <v>29</v>
      </c>
      <c r="N8217">
        <v>14.472403</v>
      </c>
      <c r="O8217">
        <v>-16.950748000000001</v>
      </c>
      <c r="P8217" t="s">
        <v>3581</v>
      </c>
      <c r="Q8217" s="3">
        <f>Table1[[#This Row],[Capacity (MW)]]*0.395*8760*10^-6</f>
        <v>6.2283600000000001E-2</v>
      </c>
      <c r="R8217" s="3" cm="1">
        <f t="array" ref="R8217">AVERAGE(VLOOKUP(_xlfn.TEXTSPLIT(Table1[[#This Row],[Fuel (no space after comma)]], ","), FuelList_Final_EF!$A$2:$B$65, 2, FALSE))</f>
        <v>65.583341148886291</v>
      </c>
      <c r="S8217" s="3">
        <f>Table1[[#This Row],[Generation (TWh)]]*10^9*VLOOKUP(Table1[[#This Row],[Turbine/Engine Technology]],Technology_HR!$A$2:$B$11,2,FALSE)*10^-6</f>
        <v>470178.89639999997</v>
      </c>
      <c r="T8217" s="5">
        <f>Table1[[#This Row],[Fuel Consumption (mmBtu)]]*Table1[[#This Row],[Emission Factor (kg CO2/ mmBtu)]]*10^3</f>
        <v>30835902963.608063</v>
      </c>
      <c r="U8217" s="3">
        <f>Table1[[#This Row],[Emissions (g CO2)]]/(Table1[[#This Row],[Generation (TWh)]]*10^9)</f>
        <v>495.08864233294258</v>
      </c>
    </row>
    <row r="8218" spans="1:21" x14ac:dyDescent="0.35">
      <c r="A8218" t="s">
        <v>2073</v>
      </c>
      <c r="B8218" t="s">
        <v>3243</v>
      </c>
      <c r="C8218" t="str">
        <f>SUBSTITUTE(Table1[[#This Row],[Fuel]],", ",",")</f>
        <v>fossil gas: natural gas,fossil liquids: fuel oil</v>
      </c>
      <c r="D8218" t="s">
        <v>3239</v>
      </c>
      <c r="E8218" t="s">
        <v>3275</v>
      </c>
      <c r="H8218" t="s">
        <v>3441</v>
      </c>
      <c r="I8218">
        <v>36</v>
      </c>
      <c r="J8218" t="s">
        <v>3446</v>
      </c>
      <c r="K8218">
        <v>2022</v>
      </c>
      <c r="L8218" t="s">
        <v>29</v>
      </c>
      <c r="M8218" t="s">
        <v>29</v>
      </c>
      <c r="N8218">
        <v>14.472403</v>
      </c>
      <c r="O8218">
        <v>-16.950748000000001</v>
      </c>
      <c r="P8218" t="s">
        <v>3581</v>
      </c>
      <c r="Q8218" s="3">
        <f>Table1[[#This Row],[Capacity (MW)]]*0.395*8760*10^-6</f>
        <v>0.1245672</v>
      </c>
      <c r="R8218" s="3" cm="1">
        <f t="array" ref="R8218">AVERAGE(VLOOKUP(_xlfn.TEXTSPLIT(Table1[[#This Row],[Fuel (no space after comma)]], ","), FuelList_Final_EF!$A$2:$B$65, 2, FALSE))</f>
        <v>65.583341148886291</v>
      </c>
      <c r="S8218" s="3">
        <f>Table1[[#This Row],[Generation (TWh)]]*10^9*VLOOKUP(Table1[[#This Row],[Turbine/Engine Technology]],Technology_HR!$A$2:$B$11,2,FALSE)*10^-6</f>
        <v>940357.79279999994</v>
      </c>
      <c r="T8218" s="5">
        <f>Table1[[#This Row],[Fuel Consumption (mmBtu)]]*Table1[[#This Row],[Emission Factor (kg CO2/ mmBtu)]]*10^3</f>
        <v>61671805927.216125</v>
      </c>
      <c r="U8218" s="3">
        <f>Table1[[#This Row],[Emissions (g CO2)]]/(Table1[[#This Row],[Generation (TWh)]]*10^9)</f>
        <v>495.08864233294258</v>
      </c>
    </row>
    <row r="8219" spans="1:21" x14ac:dyDescent="0.35">
      <c r="A8219" t="s">
        <v>2070</v>
      </c>
      <c r="B8219" t="s">
        <v>3239</v>
      </c>
      <c r="C8219" t="str">
        <f>SUBSTITUTE(Table1[[#This Row],[Fuel]],", ",",")</f>
        <v>fossil gas: natural gas</v>
      </c>
      <c r="D8219" t="s">
        <v>3239</v>
      </c>
      <c r="H8219" t="s">
        <v>3440</v>
      </c>
      <c r="I8219">
        <v>41.666666666666657</v>
      </c>
      <c r="J8219" t="s">
        <v>3450</v>
      </c>
      <c r="K8219" t="s">
        <v>29</v>
      </c>
      <c r="L8219" t="s">
        <v>29</v>
      </c>
      <c r="M8219" t="s">
        <v>29</v>
      </c>
      <c r="N8219">
        <v>14.686987999999999</v>
      </c>
      <c r="O8219">
        <v>-17.213926000000001</v>
      </c>
      <c r="P8219" t="s">
        <v>3581</v>
      </c>
      <c r="Q8219" s="3">
        <f>Table1[[#This Row],[Capacity (MW)]]*0.395*8760*10^-6</f>
        <v>0.14417499999999997</v>
      </c>
      <c r="R8219" s="3" cm="1">
        <f t="array" ref="R8219">AVERAGE(VLOOKUP(_xlfn.TEXTSPLIT(Table1[[#This Row],[Fuel (no space after comma)]], ","), FuelList_Final_EF!$A$2:$B$65, 2, FALSE))</f>
        <v>53.06</v>
      </c>
      <c r="S8219" s="3">
        <f>Table1[[#This Row],[Generation (TWh)]]*10^9*VLOOKUP(Table1[[#This Row],[Turbine/Engine Technology]],Technology_HR!$A$2:$B$11,2,FALSE)*10^-6</f>
        <v>1482839.8749999998</v>
      </c>
      <c r="T8219" s="5">
        <f>Table1[[#This Row],[Fuel Consumption (mmBtu)]]*Table1[[#This Row],[Emission Factor (kg CO2/ mmBtu)]]*10^3</f>
        <v>78679483767.5</v>
      </c>
      <c r="U8219" s="3">
        <f>Table1[[#This Row],[Emissions (g CO2)]]/(Table1[[#This Row],[Generation (TWh)]]*10^9)</f>
        <v>545.72210000000007</v>
      </c>
    </row>
    <row r="8220" spans="1:21" x14ac:dyDescent="0.35">
      <c r="A8220" t="s">
        <v>2074</v>
      </c>
      <c r="B8220" t="s">
        <v>3239</v>
      </c>
      <c r="C8220" t="str">
        <f>SUBSTITUTE(Table1[[#This Row],[Fuel]],", ",",")</f>
        <v>fossil gas: natural gas</v>
      </c>
      <c r="D8220" t="s">
        <v>3239</v>
      </c>
      <c r="H8220" t="s">
        <v>3440</v>
      </c>
      <c r="I8220">
        <v>41.666666666666657</v>
      </c>
      <c r="J8220" t="s">
        <v>3450</v>
      </c>
      <c r="K8220" t="s">
        <v>29</v>
      </c>
      <c r="L8220" t="s">
        <v>29</v>
      </c>
      <c r="M8220" t="s">
        <v>29</v>
      </c>
      <c r="N8220">
        <v>14.686987999999999</v>
      </c>
      <c r="O8220">
        <v>-17.213926000000001</v>
      </c>
      <c r="P8220" t="s">
        <v>3581</v>
      </c>
      <c r="Q8220" s="3">
        <f>Table1[[#This Row],[Capacity (MW)]]*0.395*8760*10^-6</f>
        <v>0.14417499999999997</v>
      </c>
      <c r="R8220" s="3" cm="1">
        <f t="array" ref="R8220">AVERAGE(VLOOKUP(_xlfn.TEXTSPLIT(Table1[[#This Row],[Fuel (no space after comma)]], ","), FuelList_Final_EF!$A$2:$B$65, 2, FALSE))</f>
        <v>53.06</v>
      </c>
      <c r="S8220" s="3">
        <f>Table1[[#This Row],[Generation (TWh)]]*10^9*VLOOKUP(Table1[[#This Row],[Turbine/Engine Technology]],Technology_HR!$A$2:$B$11,2,FALSE)*10^-6</f>
        <v>1482839.8749999998</v>
      </c>
      <c r="T8220" s="5">
        <f>Table1[[#This Row],[Fuel Consumption (mmBtu)]]*Table1[[#This Row],[Emission Factor (kg CO2/ mmBtu)]]*10^3</f>
        <v>78679483767.5</v>
      </c>
      <c r="U8220" s="3">
        <f>Table1[[#This Row],[Emissions (g CO2)]]/(Table1[[#This Row],[Generation (TWh)]]*10^9)</f>
        <v>545.72210000000007</v>
      </c>
    </row>
    <row r="8221" spans="1:21" x14ac:dyDescent="0.35">
      <c r="A8221" t="s">
        <v>2075</v>
      </c>
      <c r="B8221" t="s">
        <v>3239</v>
      </c>
      <c r="C8221" t="str">
        <f>SUBSTITUTE(Table1[[#This Row],[Fuel]],", ",",")</f>
        <v>fossil gas: natural gas</v>
      </c>
      <c r="D8221" t="s">
        <v>3239</v>
      </c>
      <c r="H8221" t="s">
        <v>3440</v>
      </c>
      <c r="I8221">
        <v>41.666666666666657</v>
      </c>
      <c r="J8221" t="s">
        <v>3450</v>
      </c>
      <c r="K8221" t="s">
        <v>29</v>
      </c>
      <c r="L8221" t="s">
        <v>29</v>
      </c>
      <c r="M8221" t="s">
        <v>29</v>
      </c>
      <c r="N8221">
        <v>14.686987999999999</v>
      </c>
      <c r="O8221">
        <v>-17.213926000000001</v>
      </c>
      <c r="P8221" t="s">
        <v>3581</v>
      </c>
      <c r="Q8221" s="3">
        <f>Table1[[#This Row],[Capacity (MW)]]*0.395*8760*10^-6</f>
        <v>0.14417499999999997</v>
      </c>
      <c r="R8221" s="3" cm="1">
        <f t="array" ref="R8221">AVERAGE(VLOOKUP(_xlfn.TEXTSPLIT(Table1[[#This Row],[Fuel (no space after comma)]], ","), FuelList_Final_EF!$A$2:$B$65, 2, FALSE))</f>
        <v>53.06</v>
      </c>
      <c r="S8221" s="3">
        <f>Table1[[#This Row],[Generation (TWh)]]*10^9*VLOOKUP(Table1[[#This Row],[Turbine/Engine Technology]],Technology_HR!$A$2:$B$11,2,FALSE)*10^-6</f>
        <v>1482839.8749999998</v>
      </c>
      <c r="T8221" s="5">
        <f>Table1[[#This Row],[Fuel Consumption (mmBtu)]]*Table1[[#This Row],[Emission Factor (kg CO2/ mmBtu)]]*10^3</f>
        <v>78679483767.5</v>
      </c>
      <c r="U8221" s="3">
        <f>Table1[[#This Row],[Emissions (g CO2)]]/(Table1[[#This Row],[Generation (TWh)]]*10^9)</f>
        <v>545.72210000000007</v>
      </c>
    </row>
    <row r="8222" spans="1:21" x14ac:dyDescent="0.35">
      <c r="A8222" t="s">
        <v>2076</v>
      </c>
      <c r="B8222" t="s">
        <v>3243</v>
      </c>
      <c r="C8222" t="str">
        <f>SUBSTITUTE(Table1[[#This Row],[Fuel]],", ",",")</f>
        <v>fossil gas: natural gas,fossil liquids: fuel oil</v>
      </c>
      <c r="D8222" t="s">
        <v>3239</v>
      </c>
      <c r="E8222" t="s">
        <v>3275</v>
      </c>
      <c r="H8222" t="s">
        <v>3441</v>
      </c>
      <c r="I8222">
        <v>115</v>
      </c>
      <c r="J8222" t="s">
        <v>3446</v>
      </c>
      <c r="K8222">
        <v>2016</v>
      </c>
      <c r="L8222" t="s">
        <v>29</v>
      </c>
      <c r="M8222" t="s">
        <v>29</v>
      </c>
      <c r="N8222">
        <v>15.007438</v>
      </c>
      <c r="O8222">
        <v>-16.861740999999999</v>
      </c>
      <c r="P8222" t="s">
        <v>3581</v>
      </c>
      <c r="Q8222" s="3">
        <f>Table1[[#This Row],[Capacity (MW)]]*0.395*8760*10^-6</f>
        <v>0.39792300000000003</v>
      </c>
      <c r="R8222" s="3" cm="1">
        <f t="array" ref="R8222">AVERAGE(VLOOKUP(_xlfn.TEXTSPLIT(Table1[[#This Row],[Fuel (no space after comma)]], ","), FuelList_Final_EF!$A$2:$B$65, 2, FALSE))</f>
        <v>65.583341148886291</v>
      </c>
      <c r="S8222" s="3">
        <f>Table1[[#This Row],[Generation (TWh)]]*10^9*VLOOKUP(Table1[[#This Row],[Turbine/Engine Technology]],Technology_HR!$A$2:$B$11,2,FALSE)*10^-6</f>
        <v>3003920.727</v>
      </c>
      <c r="T8222" s="5">
        <f>Table1[[#This Row],[Fuel Consumption (mmBtu)]]*Table1[[#This Row],[Emission Factor (kg CO2/ mmBtu)]]*10^3</f>
        <v>197007157823.05151</v>
      </c>
      <c r="U8222" s="3">
        <f>Table1[[#This Row],[Emissions (g CO2)]]/(Table1[[#This Row],[Generation (TWh)]]*10^9)</f>
        <v>495.08864233294258</v>
      </c>
    </row>
    <row r="8223" spans="1:21" x14ac:dyDescent="0.35">
      <c r="A8223" t="s">
        <v>2077</v>
      </c>
      <c r="B8223" t="s">
        <v>3239</v>
      </c>
      <c r="C8223" t="str">
        <f>SUBSTITUTE(Table1[[#This Row],[Fuel]],", ",",")</f>
        <v>fossil gas: natural gas</v>
      </c>
      <c r="D8223" t="s">
        <v>3239</v>
      </c>
      <c r="H8223" t="s">
        <v>3438</v>
      </c>
      <c r="I8223">
        <v>300</v>
      </c>
      <c r="J8223" t="s">
        <v>3445</v>
      </c>
      <c r="K8223" t="s">
        <v>29</v>
      </c>
      <c r="L8223" t="s">
        <v>29</v>
      </c>
      <c r="M8223" t="s">
        <v>29</v>
      </c>
      <c r="N8223">
        <v>44.008091</v>
      </c>
      <c r="O8223">
        <v>20.9024</v>
      </c>
      <c r="P8223" t="s">
        <v>3582</v>
      </c>
      <c r="Q8223" s="3">
        <f>Table1[[#This Row],[Capacity (MW)]]*0.395*8760*10^-6</f>
        <v>1.03806</v>
      </c>
      <c r="R8223" s="3" cm="1">
        <f t="array" ref="R8223">AVERAGE(VLOOKUP(_xlfn.TEXTSPLIT(Table1[[#This Row],[Fuel (no space after comma)]], ","), FuelList_Final_EF!$A$2:$B$65, 2, FALSE))</f>
        <v>53.06</v>
      </c>
      <c r="S8223" s="3">
        <f>Table1[[#This Row],[Generation (TWh)]]*10^9*VLOOKUP(Table1[[#This Row],[Turbine/Engine Technology]],Technology_HR!$A$2:$B$11,2,FALSE)*10^-6</f>
        <v>7836314.9399999995</v>
      </c>
      <c r="T8223" s="5">
        <f>Table1[[#This Row],[Fuel Consumption (mmBtu)]]*Table1[[#This Row],[Emission Factor (kg CO2/ mmBtu)]]*10^3</f>
        <v>415794870716.39996</v>
      </c>
      <c r="U8223" s="3">
        <f>Table1[[#This Row],[Emissions (g CO2)]]/(Table1[[#This Row],[Generation (TWh)]]*10^9)</f>
        <v>400.54993999999999</v>
      </c>
    </row>
    <row r="8224" spans="1:21" x14ac:dyDescent="0.35">
      <c r="A8224" t="s">
        <v>2078</v>
      </c>
      <c r="B8224" t="s">
        <v>3239</v>
      </c>
      <c r="C8224" t="str">
        <f>SUBSTITUTE(Table1[[#This Row],[Fuel]],", ",",")</f>
        <v>fossil gas: natural gas</v>
      </c>
      <c r="D8224" t="s">
        <v>3239</v>
      </c>
      <c r="H8224" t="s">
        <v>3438</v>
      </c>
      <c r="I8224">
        <v>120</v>
      </c>
      <c r="J8224" t="s">
        <v>3452</v>
      </c>
      <c r="K8224" t="s">
        <v>29</v>
      </c>
      <c r="L8224" t="s">
        <v>29</v>
      </c>
      <c r="M8224" t="s">
        <v>29</v>
      </c>
      <c r="N8224">
        <v>44.526896999999998</v>
      </c>
      <c r="O8224">
        <v>19.197247000000001</v>
      </c>
      <c r="P8224" t="s">
        <v>3582</v>
      </c>
      <c r="Q8224" s="3">
        <f>Table1[[#This Row],[Capacity (MW)]]*0.395*8760*10^-6</f>
        <v>0.41522400000000004</v>
      </c>
      <c r="R8224" s="3" cm="1">
        <f t="array" ref="R8224">AVERAGE(VLOOKUP(_xlfn.TEXTSPLIT(Table1[[#This Row],[Fuel (no space after comma)]], ","), FuelList_Final_EF!$A$2:$B$65, 2, FALSE))</f>
        <v>53.06</v>
      </c>
      <c r="S8224" s="3">
        <f>Table1[[#This Row],[Generation (TWh)]]*10^9*VLOOKUP(Table1[[#This Row],[Turbine/Engine Technology]],Technology_HR!$A$2:$B$11,2,FALSE)*10^-6</f>
        <v>3134525.9760000003</v>
      </c>
      <c r="T8224" s="5">
        <f>Table1[[#This Row],[Fuel Consumption (mmBtu)]]*Table1[[#This Row],[Emission Factor (kg CO2/ mmBtu)]]*10^3</f>
        <v>166317948286.56003</v>
      </c>
      <c r="U8224" s="3">
        <f>Table1[[#This Row],[Emissions (g CO2)]]/(Table1[[#This Row],[Generation (TWh)]]*10^9)</f>
        <v>400.54993999999999</v>
      </c>
    </row>
    <row r="8225" spans="1:21" x14ac:dyDescent="0.35">
      <c r="A8225" t="s">
        <v>2078</v>
      </c>
      <c r="B8225" t="s">
        <v>3239</v>
      </c>
      <c r="C8225" t="str">
        <f>SUBSTITUTE(Table1[[#This Row],[Fuel]],", ",",")</f>
        <v>fossil gas: natural gas</v>
      </c>
      <c r="D8225" t="s">
        <v>3239</v>
      </c>
      <c r="H8225" t="s">
        <v>3438</v>
      </c>
      <c r="I8225">
        <v>120</v>
      </c>
      <c r="J8225" t="s">
        <v>3452</v>
      </c>
      <c r="K8225" t="s">
        <v>29</v>
      </c>
      <c r="L8225" t="s">
        <v>29</v>
      </c>
      <c r="M8225" t="s">
        <v>29</v>
      </c>
      <c r="N8225">
        <v>44.526896999999998</v>
      </c>
      <c r="O8225">
        <v>19.197247000000001</v>
      </c>
      <c r="P8225" t="s">
        <v>3582</v>
      </c>
      <c r="Q8225" s="3">
        <f>Table1[[#This Row],[Capacity (MW)]]*0.395*8760*10^-6</f>
        <v>0.41522400000000004</v>
      </c>
      <c r="R8225" s="3" cm="1">
        <f t="array" ref="R8225">AVERAGE(VLOOKUP(_xlfn.TEXTSPLIT(Table1[[#This Row],[Fuel (no space after comma)]], ","), FuelList_Final_EF!$A$2:$B$65, 2, FALSE))</f>
        <v>53.06</v>
      </c>
      <c r="S8225" s="3">
        <f>Table1[[#This Row],[Generation (TWh)]]*10^9*VLOOKUP(Table1[[#This Row],[Turbine/Engine Technology]],Technology_HR!$A$2:$B$11,2,FALSE)*10^-6</f>
        <v>3134525.9760000003</v>
      </c>
      <c r="T8225" s="5">
        <f>Table1[[#This Row],[Fuel Consumption (mmBtu)]]*Table1[[#This Row],[Emission Factor (kg CO2/ mmBtu)]]*10^3</f>
        <v>166317948286.56003</v>
      </c>
      <c r="U8225" s="3">
        <f>Table1[[#This Row],[Emissions (g CO2)]]/(Table1[[#This Row],[Generation (TWh)]]*10^9)</f>
        <v>400.54993999999999</v>
      </c>
    </row>
    <row r="8226" spans="1:21" x14ac:dyDescent="0.35">
      <c r="A8226" t="s">
        <v>29</v>
      </c>
      <c r="B8226" t="s">
        <v>3239</v>
      </c>
      <c r="C8226" t="str">
        <f>SUBSTITUTE(Table1[[#This Row],[Fuel]],", ",",")</f>
        <v>fossil gas: natural gas</v>
      </c>
      <c r="D8226" t="s">
        <v>3239</v>
      </c>
      <c r="H8226" t="s">
        <v>3438</v>
      </c>
      <c r="I8226">
        <v>120</v>
      </c>
      <c r="J8226" t="s">
        <v>3452</v>
      </c>
      <c r="K8226" t="s">
        <v>29</v>
      </c>
      <c r="L8226" t="s">
        <v>29</v>
      </c>
      <c r="M8226" t="s">
        <v>29</v>
      </c>
      <c r="N8226">
        <v>44.223826000000003</v>
      </c>
      <c r="O8226">
        <v>21.163148</v>
      </c>
      <c r="P8226" t="s">
        <v>3582</v>
      </c>
      <c r="Q8226" s="3">
        <f>Table1[[#This Row],[Capacity (MW)]]*0.395*8760*10^-6</f>
        <v>0.41522400000000004</v>
      </c>
      <c r="R8226" s="3" cm="1">
        <f t="array" ref="R8226">AVERAGE(VLOOKUP(_xlfn.TEXTSPLIT(Table1[[#This Row],[Fuel (no space after comma)]], ","), FuelList_Final_EF!$A$2:$B$65, 2, FALSE))</f>
        <v>53.06</v>
      </c>
      <c r="S8226" s="3">
        <f>Table1[[#This Row],[Generation (TWh)]]*10^9*VLOOKUP(Table1[[#This Row],[Turbine/Engine Technology]],Technology_HR!$A$2:$B$11,2,FALSE)*10^-6</f>
        <v>3134525.9760000003</v>
      </c>
      <c r="T8226" s="5">
        <f>Table1[[#This Row],[Fuel Consumption (mmBtu)]]*Table1[[#This Row],[Emission Factor (kg CO2/ mmBtu)]]*10^3</f>
        <v>166317948286.56003</v>
      </c>
      <c r="U8226" s="3">
        <f>Table1[[#This Row],[Emissions (g CO2)]]/(Table1[[#This Row],[Generation (TWh)]]*10^9)</f>
        <v>400.54993999999999</v>
      </c>
    </row>
    <row r="8227" spans="1:21" x14ac:dyDescent="0.35">
      <c r="A8227" t="s">
        <v>29</v>
      </c>
      <c r="B8227" t="s">
        <v>3239</v>
      </c>
      <c r="C8227" t="str">
        <f>SUBSTITUTE(Table1[[#This Row],[Fuel]],", ",",")</f>
        <v>fossil gas: natural gas</v>
      </c>
      <c r="D8227" t="s">
        <v>3239</v>
      </c>
      <c r="H8227" t="s">
        <v>59</v>
      </c>
      <c r="I8227">
        <v>1000</v>
      </c>
      <c r="J8227" t="s">
        <v>3450</v>
      </c>
      <c r="K8227" t="s">
        <v>29</v>
      </c>
      <c r="L8227" t="s">
        <v>29</v>
      </c>
      <c r="M8227" t="s">
        <v>29</v>
      </c>
      <c r="N8227">
        <v>43.303733999999999</v>
      </c>
      <c r="O8227">
        <v>21.906631999999998</v>
      </c>
      <c r="P8227" t="s">
        <v>3582</v>
      </c>
      <c r="Q8227" s="3">
        <f>Table1[[#This Row],[Capacity (MW)]]*0.395*8760*10^-6</f>
        <v>3.4601999999999999</v>
      </c>
      <c r="R8227" s="3" cm="1">
        <f t="array" ref="R8227">AVERAGE(VLOOKUP(_xlfn.TEXTSPLIT(Table1[[#This Row],[Fuel (no space after comma)]], ","), FuelList_Final_EF!$A$2:$B$65, 2, FALSE))</f>
        <v>53.06</v>
      </c>
      <c r="S8227" s="3">
        <f>Table1[[#This Row],[Generation (TWh)]]*10^9*VLOOKUP(Table1[[#This Row],[Turbine/Engine Technology]],Technology_HR!$A$2:$B$11,2,FALSE)*10^-6</f>
        <v>28704089.099999998</v>
      </c>
      <c r="T8227" s="5">
        <f>Table1[[#This Row],[Fuel Consumption (mmBtu)]]*Table1[[#This Row],[Emission Factor (kg CO2/ mmBtu)]]*10^3</f>
        <v>1523038967646</v>
      </c>
      <c r="U8227" s="3">
        <f>Table1[[#This Row],[Emissions (g CO2)]]/(Table1[[#This Row],[Generation (TWh)]]*10^9)</f>
        <v>440.15922999999998</v>
      </c>
    </row>
    <row r="8228" spans="1:21" x14ac:dyDescent="0.35">
      <c r="A8228" t="s">
        <v>29</v>
      </c>
      <c r="B8228" t="s">
        <v>3239</v>
      </c>
      <c r="C8228" t="str">
        <f>SUBSTITUTE(Table1[[#This Row],[Fuel]],", ",",")</f>
        <v>fossil gas: natural gas</v>
      </c>
      <c r="D8228" t="s">
        <v>3239</v>
      </c>
      <c r="H8228" t="s">
        <v>59</v>
      </c>
      <c r="I8228">
        <v>350</v>
      </c>
      <c r="J8228" t="s">
        <v>3450</v>
      </c>
      <c r="K8228" t="s">
        <v>29</v>
      </c>
      <c r="L8228" t="s">
        <v>29</v>
      </c>
      <c r="M8228" t="s">
        <v>29</v>
      </c>
      <c r="N8228">
        <v>45.267969000000001</v>
      </c>
      <c r="O8228">
        <v>19.885331000000001</v>
      </c>
      <c r="P8228" t="s">
        <v>3582</v>
      </c>
      <c r="Q8228" s="3">
        <f>Table1[[#This Row],[Capacity (MW)]]*0.395*8760*10^-6</f>
        <v>1.2110699999999999</v>
      </c>
      <c r="R8228" s="3" cm="1">
        <f t="array" ref="R8228">AVERAGE(VLOOKUP(_xlfn.TEXTSPLIT(Table1[[#This Row],[Fuel (no space after comma)]], ","), FuelList_Final_EF!$A$2:$B$65, 2, FALSE))</f>
        <v>53.06</v>
      </c>
      <c r="S8228" s="3">
        <f>Table1[[#This Row],[Generation (TWh)]]*10^9*VLOOKUP(Table1[[#This Row],[Turbine/Engine Technology]],Technology_HR!$A$2:$B$11,2,FALSE)*10^-6</f>
        <v>10046431.184999997</v>
      </c>
      <c r="T8228" s="5">
        <f>Table1[[#This Row],[Fuel Consumption (mmBtu)]]*Table1[[#This Row],[Emission Factor (kg CO2/ mmBtu)]]*10^3</f>
        <v>533063638676.09985</v>
      </c>
      <c r="U8228" s="3">
        <f>Table1[[#This Row],[Emissions (g CO2)]]/(Table1[[#This Row],[Generation (TWh)]]*10^9)</f>
        <v>440.15922999999998</v>
      </c>
    </row>
    <row r="8229" spans="1:21" x14ac:dyDescent="0.35">
      <c r="A8229" t="s">
        <v>2079</v>
      </c>
      <c r="B8229" t="s">
        <v>3239</v>
      </c>
      <c r="C8229" t="str">
        <f>SUBSTITUTE(Table1[[#This Row],[Fuel]],", ",",")</f>
        <v>fossil gas: natural gas</v>
      </c>
      <c r="D8229" t="s">
        <v>3239</v>
      </c>
      <c r="H8229" t="s">
        <v>3438</v>
      </c>
      <c r="I8229">
        <v>200</v>
      </c>
      <c r="J8229" t="s">
        <v>3445</v>
      </c>
      <c r="K8229" t="s">
        <v>29</v>
      </c>
      <c r="L8229" t="s">
        <v>29</v>
      </c>
      <c r="M8229" t="s">
        <v>29</v>
      </c>
      <c r="N8229">
        <v>45.267969000000001</v>
      </c>
      <c r="O8229">
        <v>19.885331000000001</v>
      </c>
      <c r="P8229" t="s">
        <v>3582</v>
      </c>
      <c r="Q8229" s="3">
        <f>Table1[[#This Row],[Capacity (MW)]]*0.395*8760*10^-6</f>
        <v>0.69203999999999999</v>
      </c>
      <c r="R8229" s="3" cm="1">
        <f t="array" ref="R8229">AVERAGE(VLOOKUP(_xlfn.TEXTSPLIT(Table1[[#This Row],[Fuel (no space after comma)]], ","), FuelList_Final_EF!$A$2:$B$65, 2, FALSE))</f>
        <v>53.06</v>
      </c>
      <c r="S8229" s="3">
        <f>Table1[[#This Row],[Generation (TWh)]]*10^9*VLOOKUP(Table1[[#This Row],[Turbine/Engine Technology]],Technology_HR!$A$2:$B$11,2,FALSE)*10^-6</f>
        <v>5224209.96</v>
      </c>
      <c r="T8229" s="5">
        <f>Table1[[#This Row],[Fuel Consumption (mmBtu)]]*Table1[[#This Row],[Emission Factor (kg CO2/ mmBtu)]]*10^3</f>
        <v>277196580477.60004</v>
      </c>
      <c r="U8229" s="3">
        <f>Table1[[#This Row],[Emissions (g CO2)]]/(Table1[[#This Row],[Generation (TWh)]]*10^9)</f>
        <v>400.54994000000005</v>
      </c>
    </row>
    <row r="8230" spans="1:21" x14ac:dyDescent="0.35">
      <c r="A8230" t="s">
        <v>2080</v>
      </c>
      <c r="B8230" t="s">
        <v>3243</v>
      </c>
      <c r="C8230" t="str">
        <f>SUBSTITUTE(Table1[[#This Row],[Fuel]],", ",",")</f>
        <v>fossil gas: natural gas,fossil liquids: fuel oil</v>
      </c>
      <c r="D8230" t="s">
        <v>3239</v>
      </c>
      <c r="E8230" t="s">
        <v>3275</v>
      </c>
      <c r="H8230" t="s">
        <v>3440</v>
      </c>
      <c r="I8230">
        <v>140</v>
      </c>
      <c r="J8230" t="s">
        <v>3446</v>
      </c>
      <c r="K8230">
        <v>1984</v>
      </c>
      <c r="L8230" t="s">
        <v>29</v>
      </c>
      <c r="M8230" t="s">
        <v>29</v>
      </c>
      <c r="N8230">
        <v>45.267969000000001</v>
      </c>
      <c r="O8230">
        <v>19.885331000000001</v>
      </c>
      <c r="P8230" t="s">
        <v>3582</v>
      </c>
      <c r="Q8230" s="3">
        <f>Table1[[#This Row],[Capacity (MW)]]*0.395*8760*10^-6</f>
        <v>0.48442800000000003</v>
      </c>
      <c r="R8230" s="3" cm="1">
        <f t="array" ref="R8230">AVERAGE(VLOOKUP(_xlfn.TEXTSPLIT(Table1[[#This Row],[Fuel (no space after comma)]], ","), FuelList_Final_EF!$A$2:$B$65, 2, FALSE))</f>
        <v>65.583341148886291</v>
      </c>
      <c r="S8230" s="3">
        <f>Table1[[#This Row],[Generation (TWh)]]*10^9*VLOOKUP(Table1[[#This Row],[Turbine/Engine Technology]],Technology_HR!$A$2:$B$11,2,FALSE)*10^-6</f>
        <v>4982341.9799999995</v>
      </c>
      <c r="T8230" s="5">
        <f>Table1[[#This Row],[Fuel Consumption (mmBtu)]]*Table1[[#This Row],[Emission Factor (kg CO2/ mmBtu)]]*10^3</f>
        <v>326758633794.75757</v>
      </c>
      <c r="U8230" s="3">
        <f>Table1[[#This Row],[Emissions (g CO2)]]/(Table1[[#This Row],[Generation (TWh)]]*10^9)</f>
        <v>674.52466371629544</v>
      </c>
    </row>
    <row r="8231" spans="1:21" x14ac:dyDescent="0.35">
      <c r="A8231" t="s">
        <v>2080</v>
      </c>
      <c r="B8231" t="s">
        <v>3243</v>
      </c>
      <c r="C8231" t="str">
        <f>SUBSTITUTE(Table1[[#This Row],[Fuel]],", ",",")</f>
        <v>fossil gas: natural gas,fossil liquids: fuel oil</v>
      </c>
      <c r="D8231" t="s">
        <v>3239</v>
      </c>
      <c r="E8231" t="s">
        <v>3275</v>
      </c>
      <c r="H8231" t="s">
        <v>3440</v>
      </c>
      <c r="I8231">
        <v>110</v>
      </c>
      <c r="J8231" t="s">
        <v>3446</v>
      </c>
      <c r="K8231">
        <v>1984</v>
      </c>
      <c r="L8231" t="s">
        <v>29</v>
      </c>
      <c r="M8231" t="s">
        <v>29</v>
      </c>
      <c r="N8231">
        <v>45.267969000000001</v>
      </c>
      <c r="O8231">
        <v>19.885331000000001</v>
      </c>
      <c r="P8231" t="s">
        <v>3582</v>
      </c>
      <c r="Q8231" s="3">
        <f>Table1[[#This Row],[Capacity (MW)]]*0.395*8760*10^-6</f>
        <v>0.38062199999999996</v>
      </c>
      <c r="R8231" s="3" cm="1">
        <f t="array" ref="R8231">AVERAGE(VLOOKUP(_xlfn.TEXTSPLIT(Table1[[#This Row],[Fuel (no space after comma)]], ","), FuelList_Final_EF!$A$2:$B$65, 2, FALSE))</f>
        <v>65.583341148886291</v>
      </c>
      <c r="S8231" s="3">
        <f>Table1[[#This Row],[Generation (TWh)]]*10^9*VLOOKUP(Table1[[#This Row],[Turbine/Engine Technology]],Technology_HR!$A$2:$B$11,2,FALSE)*10^-6</f>
        <v>3914697.2699999996</v>
      </c>
      <c r="T8231" s="5">
        <f>Table1[[#This Row],[Fuel Consumption (mmBtu)]]*Table1[[#This Row],[Emission Factor (kg CO2/ mmBtu)]]*10^3</f>
        <v>256738926553.02377</v>
      </c>
      <c r="U8231" s="3">
        <f>Table1[[#This Row],[Emissions (g CO2)]]/(Table1[[#This Row],[Generation (TWh)]]*10^9)</f>
        <v>674.52466371629544</v>
      </c>
    </row>
    <row r="8232" spans="1:21" x14ac:dyDescent="0.35">
      <c r="A8232" t="s">
        <v>2077</v>
      </c>
      <c r="B8232" t="s">
        <v>3239</v>
      </c>
      <c r="C8232" t="str">
        <f>SUBSTITUTE(Table1[[#This Row],[Fuel]],", ",",")</f>
        <v>fossil gas: natural gas</v>
      </c>
      <c r="D8232" t="s">
        <v>3239</v>
      </c>
      <c r="H8232" t="s">
        <v>3438</v>
      </c>
      <c r="I8232">
        <v>189</v>
      </c>
      <c r="J8232" t="s">
        <v>3446</v>
      </c>
      <c r="K8232">
        <v>2022</v>
      </c>
      <c r="L8232" t="s">
        <v>29</v>
      </c>
      <c r="M8232" t="s">
        <v>29</v>
      </c>
      <c r="N8232">
        <v>44.831206000000002</v>
      </c>
      <c r="O8232">
        <v>20.679887000000001</v>
      </c>
      <c r="P8232" t="s">
        <v>3582</v>
      </c>
      <c r="Q8232" s="3">
        <f>Table1[[#This Row],[Capacity (MW)]]*0.395*8760*10^-6</f>
        <v>0.65397780000000005</v>
      </c>
      <c r="R8232" s="3" cm="1">
        <f t="array" ref="R8232">AVERAGE(VLOOKUP(_xlfn.TEXTSPLIT(Table1[[#This Row],[Fuel (no space after comma)]], ","), FuelList_Final_EF!$A$2:$B$65, 2, FALSE))</f>
        <v>53.06</v>
      </c>
      <c r="S8232" s="3">
        <f>Table1[[#This Row],[Generation (TWh)]]*10^9*VLOOKUP(Table1[[#This Row],[Turbine/Engine Technology]],Technology_HR!$A$2:$B$11,2,FALSE)*10^-6</f>
        <v>4936878.4122000001</v>
      </c>
      <c r="T8232" s="5">
        <f>Table1[[#This Row],[Fuel Consumption (mmBtu)]]*Table1[[#This Row],[Emission Factor (kg CO2/ mmBtu)]]*10^3</f>
        <v>261950768551.33203</v>
      </c>
      <c r="U8232" s="3">
        <f>Table1[[#This Row],[Emissions (g CO2)]]/(Table1[[#This Row],[Generation (TWh)]]*10^9)</f>
        <v>400.54994000000005</v>
      </c>
    </row>
    <row r="8233" spans="1:21" x14ac:dyDescent="0.35">
      <c r="A8233" t="s">
        <v>2080</v>
      </c>
      <c r="B8233" t="s">
        <v>3243</v>
      </c>
      <c r="C8233" t="str">
        <f>SUBSTITUTE(Table1[[#This Row],[Fuel]],", ",",")</f>
        <v>fossil gas: natural gas,fossil liquids: fuel oil</v>
      </c>
      <c r="D8233" t="s">
        <v>3239</v>
      </c>
      <c r="E8233" t="s">
        <v>3275</v>
      </c>
      <c r="H8233" t="s">
        <v>3440</v>
      </c>
      <c r="I8233">
        <v>110</v>
      </c>
      <c r="J8233" t="s">
        <v>3446</v>
      </c>
      <c r="K8233">
        <v>1989</v>
      </c>
      <c r="L8233" t="s">
        <v>29</v>
      </c>
      <c r="M8233" t="s">
        <v>29</v>
      </c>
      <c r="N8233">
        <v>45.357170000000004</v>
      </c>
      <c r="O8233">
        <v>20.415949000000001</v>
      </c>
      <c r="P8233" t="s">
        <v>3582</v>
      </c>
      <c r="Q8233" s="3">
        <f>Table1[[#This Row],[Capacity (MW)]]*0.395*8760*10^-6</f>
        <v>0.38062199999999996</v>
      </c>
      <c r="R8233" s="3" cm="1">
        <f t="array" ref="R8233">AVERAGE(VLOOKUP(_xlfn.TEXTSPLIT(Table1[[#This Row],[Fuel (no space after comma)]], ","), FuelList_Final_EF!$A$2:$B$65, 2, FALSE))</f>
        <v>65.583341148886291</v>
      </c>
      <c r="S8233" s="3">
        <f>Table1[[#This Row],[Generation (TWh)]]*10^9*VLOOKUP(Table1[[#This Row],[Turbine/Engine Technology]],Technology_HR!$A$2:$B$11,2,FALSE)*10^-6</f>
        <v>3914697.2699999996</v>
      </c>
      <c r="T8233" s="5">
        <f>Table1[[#This Row],[Fuel Consumption (mmBtu)]]*Table1[[#This Row],[Emission Factor (kg CO2/ mmBtu)]]*10^3</f>
        <v>256738926553.02377</v>
      </c>
      <c r="U8233" s="3">
        <f>Table1[[#This Row],[Emissions (g CO2)]]/(Table1[[#This Row],[Generation (TWh)]]*10^9)</f>
        <v>674.52466371629544</v>
      </c>
    </row>
    <row r="8234" spans="1:21" x14ac:dyDescent="0.35">
      <c r="A8234" t="s">
        <v>2081</v>
      </c>
      <c r="B8234" t="s">
        <v>3258</v>
      </c>
      <c r="C8234" t="str">
        <f>SUBSTITUTE(Table1[[#This Row],[Fuel]],", ",",")</f>
        <v>fossil liquids: diesel</v>
      </c>
      <c r="D8234" t="s">
        <v>3258</v>
      </c>
      <c r="H8234" t="s">
        <v>59</v>
      </c>
      <c r="I8234">
        <v>58</v>
      </c>
      <c r="J8234" t="s">
        <v>3446</v>
      </c>
      <c r="K8234">
        <v>2015</v>
      </c>
      <c r="L8234" t="s">
        <v>29</v>
      </c>
      <c r="M8234" t="s">
        <v>29</v>
      </c>
      <c r="N8234">
        <v>-4.6323290000000004</v>
      </c>
      <c r="O8234">
        <v>55.466194000000002</v>
      </c>
      <c r="P8234" t="s">
        <v>3583</v>
      </c>
      <c r="Q8234" s="3">
        <f>Table1[[#This Row],[Capacity (MW)]]*0.395*8760*10^-6</f>
        <v>0.2006916</v>
      </c>
      <c r="R8234" s="3" cm="1">
        <f t="array" ref="R8234">AVERAGE(VLOOKUP(_xlfn.TEXTSPLIT(Table1[[#This Row],[Fuel (no space after comma)]], ","), FuelList_Final_EF!$A$2:$B$65, 2, FALSE))</f>
        <v>78.106682297772565</v>
      </c>
      <c r="S8234" s="3">
        <f>Table1[[#This Row],[Generation (TWh)]]*10^9*VLOOKUP(Table1[[#This Row],[Turbine/Engine Technology]],Technology_HR!$A$2:$B$11,2,FALSE)*10^-6</f>
        <v>1664837.1677999999</v>
      </c>
      <c r="T8234" s="5">
        <f>Table1[[#This Row],[Fuel Consumption (mmBtu)]]*Table1[[#This Row],[Emission Factor (kg CO2/ mmBtu)]]*10^3</f>
        <v>130034907742.87807</v>
      </c>
      <c r="U8234" s="3">
        <f>Table1[[#This Row],[Emissions (g CO2)]]/(Table1[[#This Row],[Generation (TWh)]]*10^9)</f>
        <v>647.93398300117224</v>
      </c>
    </row>
    <row r="8235" spans="1:21" x14ac:dyDescent="0.35">
      <c r="A8235" t="s">
        <v>29</v>
      </c>
      <c r="B8235" t="s">
        <v>3384</v>
      </c>
      <c r="C8235" t="str">
        <f>SUBSTITUTE(Table1[[#This Row],[Fuel]],", ",",")</f>
        <v>fossil liquids: diesel,fossil liquids: heavy fuel oil,fossil gas: natural gas</v>
      </c>
      <c r="D8235" t="s">
        <v>3258</v>
      </c>
      <c r="E8235" t="s">
        <v>3241</v>
      </c>
      <c r="F8235" t="s">
        <v>3239</v>
      </c>
      <c r="H8235" t="s">
        <v>3437</v>
      </c>
      <c r="I8235">
        <v>162</v>
      </c>
      <c r="J8235" t="s">
        <v>3446</v>
      </c>
      <c r="K8235">
        <v>2019</v>
      </c>
      <c r="L8235" t="s">
        <v>29</v>
      </c>
      <c r="M8235" t="s">
        <v>29</v>
      </c>
      <c r="N8235">
        <v>8.4912290000000006</v>
      </c>
      <c r="O8235">
        <v>-13.204526</v>
      </c>
      <c r="P8235" t="s">
        <v>3584</v>
      </c>
      <c r="Q8235" s="3">
        <f>Table1[[#This Row],[Capacity (MW)]]*0.395*8760*10^-6</f>
        <v>0.56055239999999995</v>
      </c>
      <c r="R8235" s="3" cm="1">
        <f t="array" ref="R8235">AVERAGE(VLOOKUP(_xlfn.TEXTSPLIT(Table1[[#This Row],[Fuel (no space after comma)]], ","), FuelList_Final_EF!$A$2:$B$65, 2, FALSE))</f>
        <v>70.923070869596657</v>
      </c>
      <c r="S8235" s="3">
        <f>Table1[[#This Row],[Generation (TWh)]]*10^9*VLOOKUP(Table1[[#This Row],[Turbine/Engine Technology]],Technology_HR!$A$2:$B$11,2,FALSE)*10^-6</f>
        <v>4988916.3599999994</v>
      </c>
      <c r="T8235" s="5">
        <f>Table1[[#This Row],[Fuel Consumption (mmBtu)]]*Table1[[#This Row],[Emission Factor (kg CO2/ mmBtu)]]*10^3</f>
        <v>353829268562.77014</v>
      </c>
      <c r="U8235" s="3">
        <f>Table1[[#This Row],[Emissions (g CO2)]]/(Table1[[#This Row],[Generation (TWh)]]*10^9)</f>
        <v>631.21533073941021</v>
      </c>
    </row>
    <row r="8236" spans="1:21" x14ac:dyDescent="0.35">
      <c r="A8236" t="s">
        <v>2082</v>
      </c>
      <c r="B8236" t="s">
        <v>3385</v>
      </c>
      <c r="C8236" t="str">
        <f>SUBSTITUTE(Table1[[#This Row],[Fuel]],", ",",")</f>
        <v>fossil liquids: liquefied petroleum gas,fossil gas: lng,fossil liquids: diesel</v>
      </c>
      <c r="D8236" t="s">
        <v>3328</v>
      </c>
      <c r="E8236" t="s">
        <v>3242</v>
      </c>
      <c r="F8236" t="s">
        <v>3258</v>
      </c>
      <c r="H8236" t="s">
        <v>3438</v>
      </c>
      <c r="I8236">
        <v>41.75</v>
      </c>
      <c r="J8236" t="s">
        <v>3449</v>
      </c>
      <c r="K8236">
        <v>2027</v>
      </c>
      <c r="L8236" t="s">
        <v>29</v>
      </c>
      <c r="M8236" t="s">
        <v>29</v>
      </c>
      <c r="N8236">
        <v>8.4759320000000002</v>
      </c>
      <c r="O8236">
        <v>-13.191041999999999</v>
      </c>
      <c r="P8236" t="s">
        <v>3584</v>
      </c>
      <c r="Q8236" s="3">
        <f>Table1[[#This Row],[Capacity (MW)]]*0.395*8760*10^-6</f>
        <v>0.14446334999999999</v>
      </c>
      <c r="R8236" s="3" cm="1">
        <f t="array" ref="R8236">AVERAGE(VLOOKUP(_xlfn.TEXTSPLIT(Table1[[#This Row],[Fuel (no space after comma)]], ","), FuelList_Final_EF!$A$2:$B$65, 2, FALSE))</f>
        <v>69.16750067103753</v>
      </c>
      <c r="S8236" s="3">
        <f>Table1[[#This Row],[Generation (TWh)]]*10^9*VLOOKUP(Table1[[#This Row],[Turbine/Engine Technology]],Technology_HR!$A$2:$B$11,2,FALSE)*10^-6</f>
        <v>1090553.8291499999</v>
      </c>
      <c r="T8236" s="5">
        <f>Table1[[#This Row],[Fuel Consumption (mmBtu)]]*Table1[[#This Row],[Emission Factor (kg CO2/ mmBtu)]]*10^3</f>
        <v>75430882709.535172</v>
      </c>
      <c r="U8236" s="3">
        <f>Table1[[#This Row],[Emissions (g CO2)]]/(Table1[[#This Row],[Generation (TWh)]]*10^9)</f>
        <v>522.14546256566234</v>
      </c>
    </row>
    <row r="8237" spans="1:21" x14ac:dyDescent="0.35">
      <c r="A8237" t="s">
        <v>2083</v>
      </c>
      <c r="B8237" t="s">
        <v>3385</v>
      </c>
      <c r="C8237" t="str">
        <f>SUBSTITUTE(Table1[[#This Row],[Fuel]],", ",",")</f>
        <v>fossil liquids: liquefied petroleum gas,fossil gas: lng,fossil liquids: diesel</v>
      </c>
      <c r="D8237" t="s">
        <v>3328</v>
      </c>
      <c r="E8237" t="s">
        <v>3242</v>
      </c>
      <c r="F8237" t="s">
        <v>3258</v>
      </c>
      <c r="H8237" t="s">
        <v>3438</v>
      </c>
      <c r="I8237">
        <v>40.914999999999999</v>
      </c>
      <c r="J8237" t="s">
        <v>3449</v>
      </c>
      <c r="K8237">
        <v>2027</v>
      </c>
      <c r="L8237" t="s">
        <v>29</v>
      </c>
      <c r="M8237" t="s">
        <v>29</v>
      </c>
      <c r="N8237">
        <v>8.4759320000000002</v>
      </c>
      <c r="O8237">
        <v>-13.191041999999999</v>
      </c>
      <c r="P8237" t="s">
        <v>3584</v>
      </c>
      <c r="Q8237" s="3">
        <f>Table1[[#This Row],[Capacity (MW)]]*0.395*8760*10^-6</f>
        <v>0.14157408300000002</v>
      </c>
      <c r="R8237" s="3" cm="1">
        <f t="array" ref="R8237">AVERAGE(VLOOKUP(_xlfn.TEXTSPLIT(Table1[[#This Row],[Fuel (no space after comma)]], ","), FuelList_Final_EF!$A$2:$B$65, 2, FALSE))</f>
        <v>69.16750067103753</v>
      </c>
      <c r="S8237" s="3">
        <f>Table1[[#This Row],[Generation (TWh)]]*10^9*VLOOKUP(Table1[[#This Row],[Turbine/Engine Technology]],Technology_HR!$A$2:$B$11,2,FALSE)*10^-6</f>
        <v>1068742.7525670002</v>
      </c>
      <c r="T8237" s="5">
        <f>Table1[[#This Row],[Fuel Consumption (mmBtu)]]*Table1[[#This Row],[Emission Factor (kg CO2/ mmBtu)]]*10^3</f>
        <v>73922265055.344482</v>
      </c>
      <c r="U8237" s="3">
        <f>Table1[[#This Row],[Emissions (g CO2)]]/(Table1[[#This Row],[Generation (TWh)]]*10^9)</f>
        <v>522.14546256566234</v>
      </c>
    </row>
    <row r="8238" spans="1:21" x14ac:dyDescent="0.35">
      <c r="A8238" t="s">
        <v>2084</v>
      </c>
      <c r="B8238" t="s">
        <v>3239</v>
      </c>
      <c r="C8238" t="str">
        <f>SUBSTITUTE(Table1[[#This Row],[Fuel]],", ",",")</f>
        <v>fossil gas: natural gas</v>
      </c>
      <c r="D8238" t="s">
        <v>3239</v>
      </c>
      <c r="H8238" t="s">
        <v>3438</v>
      </c>
      <c r="I8238">
        <v>600</v>
      </c>
      <c r="J8238" t="s">
        <v>3447</v>
      </c>
      <c r="K8238">
        <v>2029</v>
      </c>
      <c r="L8238" t="s">
        <v>29</v>
      </c>
      <c r="M8238" t="s">
        <v>29</v>
      </c>
      <c r="N8238">
        <v>1.2684994092580679</v>
      </c>
      <c r="O8238">
        <v>103.6798589208442</v>
      </c>
      <c r="P8238" t="s">
        <v>3585</v>
      </c>
      <c r="Q8238" s="3">
        <f>Table1[[#This Row],[Capacity (MW)]]*0.395*8760*10^-6</f>
        <v>2.07612</v>
      </c>
      <c r="R8238" s="3" cm="1">
        <f t="array" ref="R8238">AVERAGE(VLOOKUP(_xlfn.TEXTSPLIT(Table1[[#This Row],[Fuel (no space after comma)]], ","), FuelList_Final_EF!$A$2:$B$65, 2, FALSE))</f>
        <v>53.06</v>
      </c>
      <c r="S8238" s="3">
        <f>Table1[[#This Row],[Generation (TWh)]]*10^9*VLOOKUP(Table1[[#This Row],[Turbine/Engine Technology]],Technology_HR!$A$2:$B$11,2,FALSE)*10^-6</f>
        <v>15672629.879999999</v>
      </c>
      <c r="T8238" s="5">
        <f>Table1[[#This Row],[Fuel Consumption (mmBtu)]]*Table1[[#This Row],[Emission Factor (kg CO2/ mmBtu)]]*10^3</f>
        <v>831589741432.79993</v>
      </c>
      <c r="U8238" s="3">
        <f>Table1[[#This Row],[Emissions (g CO2)]]/(Table1[[#This Row],[Generation (TWh)]]*10^9)</f>
        <v>400.54993999999999</v>
      </c>
    </row>
    <row r="8239" spans="1:21" x14ac:dyDescent="0.35">
      <c r="A8239" t="s">
        <v>2084</v>
      </c>
      <c r="B8239" t="s">
        <v>3242</v>
      </c>
      <c r="C8239" t="str">
        <f>SUBSTITUTE(Table1[[#This Row],[Fuel]],", ",",")</f>
        <v>fossil gas: lng</v>
      </c>
      <c r="D8239" t="s">
        <v>3242</v>
      </c>
      <c r="H8239" t="s">
        <v>3438</v>
      </c>
      <c r="I8239">
        <v>400</v>
      </c>
      <c r="J8239" t="s">
        <v>3446</v>
      </c>
      <c r="K8239">
        <v>2013</v>
      </c>
      <c r="L8239" t="s">
        <v>29</v>
      </c>
      <c r="M8239" t="s">
        <v>29</v>
      </c>
      <c r="N8239">
        <v>1.283501</v>
      </c>
      <c r="O8239">
        <v>103.71923</v>
      </c>
      <c r="P8239" t="s">
        <v>3585</v>
      </c>
      <c r="Q8239" s="3">
        <f>Table1[[#This Row],[Capacity (MW)]]*0.395*8760*10^-6</f>
        <v>1.38408</v>
      </c>
      <c r="R8239" s="3" cm="1">
        <f t="array" ref="R8239">AVERAGE(VLOOKUP(_xlfn.TEXTSPLIT(Table1[[#This Row],[Fuel (no space after comma)]], ","), FuelList_Final_EF!$A$2:$B$65, 2, FALSE))</f>
        <v>67.685819715340017</v>
      </c>
      <c r="S8239" s="3">
        <f>Table1[[#This Row],[Generation (TWh)]]*10^9*VLOOKUP(Table1[[#This Row],[Turbine/Engine Technology]],Technology_HR!$A$2:$B$11,2,FALSE)*10^-6</f>
        <v>10448419.92</v>
      </c>
      <c r="T8239" s="5">
        <f>Table1[[#This Row],[Fuel Consumption (mmBtu)]]*Table1[[#This Row],[Emission Factor (kg CO2/ mmBtu)]]*10^3</f>
        <v>707209867015.28735</v>
      </c>
      <c r="U8239" s="3">
        <f>Table1[[#This Row],[Emissions (g CO2)]]/(Table1[[#This Row],[Generation (TWh)]]*10^9)</f>
        <v>510.96025303110179</v>
      </c>
    </row>
    <row r="8240" spans="1:21" x14ac:dyDescent="0.35">
      <c r="A8240" t="s">
        <v>2084</v>
      </c>
      <c r="B8240" t="s">
        <v>3242</v>
      </c>
      <c r="C8240" t="str">
        <f>SUBSTITUTE(Table1[[#This Row],[Fuel]],", ",",")</f>
        <v>fossil gas: lng</v>
      </c>
      <c r="D8240" t="s">
        <v>3242</v>
      </c>
      <c r="H8240" t="s">
        <v>3438</v>
      </c>
      <c r="I8240">
        <v>400</v>
      </c>
      <c r="J8240" t="s">
        <v>3446</v>
      </c>
      <c r="K8240">
        <v>2013</v>
      </c>
      <c r="L8240" t="s">
        <v>29</v>
      </c>
      <c r="M8240" t="s">
        <v>29</v>
      </c>
      <c r="N8240">
        <v>1.283501</v>
      </c>
      <c r="O8240">
        <v>103.71923</v>
      </c>
      <c r="P8240" t="s">
        <v>3585</v>
      </c>
      <c r="Q8240" s="3">
        <f>Table1[[#This Row],[Capacity (MW)]]*0.395*8760*10^-6</f>
        <v>1.38408</v>
      </c>
      <c r="R8240" s="3" cm="1">
        <f t="array" ref="R8240">AVERAGE(VLOOKUP(_xlfn.TEXTSPLIT(Table1[[#This Row],[Fuel (no space after comma)]], ","), FuelList_Final_EF!$A$2:$B$65, 2, FALSE))</f>
        <v>67.685819715340017</v>
      </c>
      <c r="S8240" s="3">
        <f>Table1[[#This Row],[Generation (TWh)]]*10^9*VLOOKUP(Table1[[#This Row],[Turbine/Engine Technology]],Technology_HR!$A$2:$B$11,2,FALSE)*10^-6</f>
        <v>10448419.92</v>
      </c>
      <c r="T8240" s="5">
        <f>Table1[[#This Row],[Fuel Consumption (mmBtu)]]*Table1[[#This Row],[Emission Factor (kg CO2/ mmBtu)]]*10^3</f>
        <v>707209867015.28735</v>
      </c>
      <c r="U8240" s="3">
        <f>Table1[[#This Row],[Emissions (g CO2)]]/(Table1[[#This Row],[Generation (TWh)]]*10^9)</f>
        <v>510.96025303110179</v>
      </c>
    </row>
    <row r="8241" spans="1:21" x14ac:dyDescent="0.35">
      <c r="A8241" t="s">
        <v>2084</v>
      </c>
      <c r="B8241" t="s">
        <v>3386</v>
      </c>
      <c r="C8241" t="str">
        <f>SUBSTITUTE(Table1[[#This Row],[Fuel]],", ",",")</f>
        <v>fossil gas: lng,other: hydrogen (unknown)</v>
      </c>
      <c r="D8241" t="s">
        <v>3242</v>
      </c>
      <c r="E8241" t="s">
        <v>3644</v>
      </c>
      <c r="H8241" t="s">
        <v>3436</v>
      </c>
      <c r="I8241">
        <v>50</v>
      </c>
      <c r="J8241" t="s">
        <v>3450</v>
      </c>
      <c r="K8241">
        <v>2025</v>
      </c>
      <c r="L8241" t="s">
        <v>29</v>
      </c>
      <c r="M8241" t="s">
        <v>29</v>
      </c>
      <c r="N8241">
        <v>1.283501</v>
      </c>
      <c r="O8241">
        <v>103.71923</v>
      </c>
      <c r="P8241" t="s">
        <v>3585</v>
      </c>
      <c r="Q8241" s="3">
        <f>Table1[[#This Row],[Capacity (MW)]]*0.395*8760*10^-6</f>
        <v>0.17301</v>
      </c>
      <c r="R8241" s="3" cm="1">
        <f t="array" ref="R8241">AVERAGE(VLOOKUP(_xlfn.TEXTSPLIT(Table1[[#This Row],[Fuel (no space after comma)]], ","), FuelList_Final_EF!$A$2:$B$65, 2, FALSE))</f>
        <v>33.842909857670008</v>
      </c>
      <c r="S8241" s="3">
        <f>Table1[[#This Row],[Generation (TWh)]]*10^9*VLOOKUP(Table1[[#This Row],[Turbine/Engine Technology]],Technology_HR!$A$2:$B$11,2,FALSE)*10^-6</f>
        <v>1904840.0999999999</v>
      </c>
      <c r="T8241" s="5">
        <f>Table1[[#This Row],[Fuel Consumption (mmBtu)]]*Table1[[#This Row],[Emission Factor (kg CO2/ mmBtu)]]*10^3</f>
        <v>64465331797.575127</v>
      </c>
      <c r="U8241" s="3">
        <f>Table1[[#This Row],[Emissions (g CO2)]]/(Table1[[#This Row],[Generation (TWh)]]*10^9)</f>
        <v>372.61043753294683</v>
      </c>
    </row>
    <row r="8242" spans="1:21" x14ac:dyDescent="0.35">
      <c r="A8242" t="s">
        <v>2084</v>
      </c>
      <c r="B8242" t="s">
        <v>3386</v>
      </c>
      <c r="C8242" t="str">
        <f>SUBSTITUTE(Table1[[#This Row],[Fuel]],", ",",")</f>
        <v>fossil gas: lng,other: hydrogen (unknown)</v>
      </c>
      <c r="D8242" t="s">
        <v>3242</v>
      </c>
      <c r="E8242" t="s">
        <v>3644</v>
      </c>
      <c r="H8242" t="s">
        <v>3436</v>
      </c>
      <c r="I8242">
        <v>50</v>
      </c>
      <c r="J8242" t="s">
        <v>3450</v>
      </c>
      <c r="K8242">
        <v>2025</v>
      </c>
      <c r="L8242" t="s">
        <v>29</v>
      </c>
      <c r="M8242" t="s">
        <v>29</v>
      </c>
      <c r="N8242">
        <v>1.283501</v>
      </c>
      <c r="O8242">
        <v>103.71923</v>
      </c>
      <c r="P8242" t="s">
        <v>3585</v>
      </c>
      <c r="Q8242" s="3">
        <f>Table1[[#This Row],[Capacity (MW)]]*0.395*8760*10^-6</f>
        <v>0.17301</v>
      </c>
      <c r="R8242" s="3" cm="1">
        <f t="array" ref="R8242">AVERAGE(VLOOKUP(_xlfn.TEXTSPLIT(Table1[[#This Row],[Fuel (no space after comma)]], ","), FuelList_Final_EF!$A$2:$B$65, 2, FALSE))</f>
        <v>33.842909857670008</v>
      </c>
      <c r="S8242" s="3">
        <f>Table1[[#This Row],[Generation (TWh)]]*10^9*VLOOKUP(Table1[[#This Row],[Turbine/Engine Technology]],Technology_HR!$A$2:$B$11,2,FALSE)*10^-6</f>
        <v>1904840.0999999999</v>
      </c>
      <c r="T8242" s="5">
        <f>Table1[[#This Row],[Fuel Consumption (mmBtu)]]*Table1[[#This Row],[Emission Factor (kg CO2/ mmBtu)]]*10^3</f>
        <v>64465331797.575127</v>
      </c>
      <c r="U8242" s="3">
        <f>Table1[[#This Row],[Emissions (g CO2)]]/(Table1[[#This Row],[Generation (TWh)]]*10^9)</f>
        <v>372.61043753294683</v>
      </c>
    </row>
    <row r="8243" spans="1:21" x14ac:dyDescent="0.35">
      <c r="A8243" t="s">
        <v>2085</v>
      </c>
      <c r="B8243" t="s">
        <v>3254</v>
      </c>
      <c r="C8243" t="str">
        <f>SUBSTITUTE(Table1[[#This Row],[Fuel]],", ",",")</f>
        <v>fossil liquids: diesel,fossil gas: natural gas</v>
      </c>
      <c r="D8243" t="s">
        <v>3258</v>
      </c>
      <c r="E8243" t="s">
        <v>3239</v>
      </c>
      <c r="H8243" t="s">
        <v>3436</v>
      </c>
      <c r="I8243">
        <v>90</v>
      </c>
      <c r="J8243" t="s">
        <v>3446</v>
      </c>
      <c r="K8243" t="s">
        <v>29</v>
      </c>
      <c r="L8243" t="s">
        <v>29</v>
      </c>
      <c r="M8243" t="s">
        <v>29</v>
      </c>
      <c r="N8243">
        <v>1.31</v>
      </c>
      <c r="O8243">
        <v>103.71</v>
      </c>
      <c r="P8243" t="s">
        <v>3585</v>
      </c>
      <c r="Q8243" s="3">
        <f>Table1[[#This Row],[Capacity (MW)]]*0.395*8760*10^-6</f>
        <v>0.31141800000000003</v>
      </c>
      <c r="R8243" s="3" cm="1">
        <f t="array" ref="R8243">AVERAGE(VLOOKUP(_xlfn.TEXTSPLIT(Table1[[#This Row],[Fuel (no space after comma)]], ","), FuelList_Final_EF!$A$2:$B$65, 2, FALSE))</f>
        <v>65.583341148886291</v>
      </c>
      <c r="S8243" s="3">
        <f>Table1[[#This Row],[Generation (TWh)]]*10^9*VLOOKUP(Table1[[#This Row],[Turbine/Engine Technology]],Technology_HR!$A$2:$B$11,2,FALSE)*10^-6</f>
        <v>3428712.1799999997</v>
      </c>
      <c r="T8243" s="5">
        <f>Table1[[#This Row],[Fuel Consumption (mmBtu)]]*Table1[[#This Row],[Emission Factor (kg CO2/ mmBtu)]]*10^3</f>
        <v>224866400602.28159</v>
      </c>
      <c r="U8243" s="3">
        <f>Table1[[#This Row],[Emissions (g CO2)]]/(Table1[[#This Row],[Generation (TWh)]]*10^9)</f>
        <v>722.072586049238</v>
      </c>
    </row>
    <row r="8244" spans="1:21" x14ac:dyDescent="0.35">
      <c r="A8244" t="s">
        <v>2085</v>
      </c>
      <c r="B8244" t="s">
        <v>3254</v>
      </c>
      <c r="C8244" t="str">
        <f>SUBSTITUTE(Table1[[#This Row],[Fuel]],", ",",")</f>
        <v>fossil liquids: diesel,fossil gas: natural gas</v>
      </c>
      <c r="D8244" t="s">
        <v>3258</v>
      </c>
      <c r="E8244" t="s">
        <v>3239</v>
      </c>
      <c r="H8244" t="s">
        <v>3436</v>
      </c>
      <c r="I8244">
        <v>90</v>
      </c>
      <c r="J8244" t="s">
        <v>3446</v>
      </c>
      <c r="K8244" t="s">
        <v>29</v>
      </c>
      <c r="L8244" t="s">
        <v>29</v>
      </c>
      <c r="M8244" t="s">
        <v>29</v>
      </c>
      <c r="N8244">
        <v>1.31</v>
      </c>
      <c r="O8244">
        <v>103.71</v>
      </c>
      <c r="P8244" t="s">
        <v>3585</v>
      </c>
      <c r="Q8244" s="3">
        <f>Table1[[#This Row],[Capacity (MW)]]*0.395*8760*10^-6</f>
        <v>0.31141800000000003</v>
      </c>
      <c r="R8244" s="3" cm="1">
        <f t="array" ref="R8244">AVERAGE(VLOOKUP(_xlfn.TEXTSPLIT(Table1[[#This Row],[Fuel (no space after comma)]], ","), FuelList_Final_EF!$A$2:$B$65, 2, FALSE))</f>
        <v>65.583341148886291</v>
      </c>
      <c r="S8244" s="3">
        <f>Table1[[#This Row],[Generation (TWh)]]*10^9*VLOOKUP(Table1[[#This Row],[Turbine/Engine Technology]],Technology_HR!$A$2:$B$11,2,FALSE)*10^-6</f>
        <v>3428712.1799999997</v>
      </c>
      <c r="T8244" s="5">
        <f>Table1[[#This Row],[Fuel Consumption (mmBtu)]]*Table1[[#This Row],[Emission Factor (kg CO2/ mmBtu)]]*10^3</f>
        <v>224866400602.28159</v>
      </c>
      <c r="U8244" s="3">
        <f>Table1[[#This Row],[Emissions (g CO2)]]/(Table1[[#This Row],[Generation (TWh)]]*10^9)</f>
        <v>722.072586049238</v>
      </c>
    </row>
    <row r="8245" spans="1:21" x14ac:dyDescent="0.35">
      <c r="A8245" t="s">
        <v>2086</v>
      </c>
      <c r="B8245" t="s">
        <v>3239</v>
      </c>
      <c r="C8245" t="str">
        <f>SUBSTITUTE(Table1[[#This Row],[Fuel]],", ",",")</f>
        <v>fossil gas: natural gas</v>
      </c>
      <c r="D8245" t="s">
        <v>3239</v>
      </c>
      <c r="H8245" t="s">
        <v>3438</v>
      </c>
      <c r="I8245">
        <v>500</v>
      </c>
      <c r="J8245" t="s">
        <v>3446</v>
      </c>
      <c r="K8245">
        <v>2007</v>
      </c>
      <c r="L8245" t="s">
        <v>29</v>
      </c>
      <c r="M8245" t="s">
        <v>29</v>
      </c>
      <c r="N8245">
        <v>1.2824</v>
      </c>
      <c r="O8245">
        <v>103.675</v>
      </c>
      <c r="P8245" t="s">
        <v>3585</v>
      </c>
      <c r="Q8245" s="3">
        <f>Table1[[#This Row],[Capacity (MW)]]*0.395*8760*10^-6</f>
        <v>1.7301</v>
      </c>
      <c r="R8245" s="3" cm="1">
        <f t="array" ref="R8245">AVERAGE(VLOOKUP(_xlfn.TEXTSPLIT(Table1[[#This Row],[Fuel (no space after comma)]], ","), FuelList_Final_EF!$A$2:$B$65, 2, FALSE))</f>
        <v>53.06</v>
      </c>
      <c r="S8245" s="3">
        <f>Table1[[#This Row],[Generation (TWh)]]*10^9*VLOOKUP(Table1[[#This Row],[Turbine/Engine Technology]],Technology_HR!$A$2:$B$11,2,FALSE)*10^-6</f>
        <v>13060524.899999999</v>
      </c>
      <c r="T8245" s="5">
        <f>Table1[[#This Row],[Fuel Consumption (mmBtu)]]*Table1[[#This Row],[Emission Factor (kg CO2/ mmBtu)]]*10^3</f>
        <v>692991451194</v>
      </c>
      <c r="U8245" s="3">
        <f>Table1[[#This Row],[Emissions (g CO2)]]/(Table1[[#This Row],[Generation (TWh)]]*10^9)</f>
        <v>400.54993999999999</v>
      </c>
    </row>
    <row r="8246" spans="1:21" x14ac:dyDescent="0.35">
      <c r="A8246" t="s">
        <v>2086</v>
      </c>
      <c r="B8246" t="s">
        <v>3239</v>
      </c>
      <c r="C8246" t="str">
        <f>SUBSTITUTE(Table1[[#This Row],[Fuel]],", ",",")</f>
        <v>fossil gas: natural gas</v>
      </c>
      <c r="D8246" t="s">
        <v>3239</v>
      </c>
      <c r="H8246" t="s">
        <v>3438</v>
      </c>
      <c r="I8246">
        <v>400</v>
      </c>
      <c r="J8246" t="s">
        <v>3446</v>
      </c>
      <c r="K8246">
        <v>2013</v>
      </c>
      <c r="L8246" t="s">
        <v>29</v>
      </c>
      <c r="M8246" t="s">
        <v>29</v>
      </c>
      <c r="N8246">
        <v>1.2824</v>
      </c>
      <c r="O8246">
        <v>103.675</v>
      </c>
      <c r="P8246" t="s">
        <v>3585</v>
      </c>
      <c r="Q8246" s="3">
        <f>Table1[[#This Row],[Capacity (MW)]]*0.395*8760*10^-6</f>
        <v>1.38408</v>
      </c>
      <c r="R8246" s="3" cm="1">
        <f t="array" ref="R8246">AVERAGE(VLOOKUP(_xlfn.TEXTSPLIT(Table1[[#This Row],[Fuel (no space after comma)]], ","), FuelList_Final_EF!$A$2:$B$65, 2, FALSE))</f>
        <v>53.06</v>
      </c>
      <c r="S8246" s="3">
        <f>Table1[[#This Row],[Generation (TWh)]]*10^9*VLOOKUP(Table1[[#This Row],[Turbine/Engine Technology]],Technology_HR!$A$2:$B$11,2,FALSE)*10^-6</f>
        <v>10448419.92</v>
      </c>
      <c r="T8246" s="5">
        <f>Table1[[#This Row],[Fuel Consumption (mmBtu)]]*Table1[[#This Row],[Emission Factor (kg CO2/ mmBtu)]]*10^3</f>
        <v>554393160955.20007</v>
      </c>
      <c r="U8246" s="3">
        <f>Table1[[#This Row],[Emissions (g CO2)]]/(Table1[[#This Row],[Generation (TWh)]]*10^9)</f>
        <v>400.54994000000005</v>
      </c>
    </row>
    <row r="8247" spans="1:21" x14ac:dyDescent="0.35">
      <c r="A8247" t="s">
        <v>2086</v>
      </c>
      <c r="B8247" t="s">
        <v>3239</v>
      </c>
      <c r="C8247" t="str">
        <f>SUBSTITUTE(Table1[[#This Row],[Fuel]],", ",",")</f>
        <v>fossil gas: natural gas</v>
      </c>
      <c r="D8247" t="s">
        <v>3239</v>
      </c>
      <c r="H8247" t="s">
        <v>3438</v>
      </c>
      <c r="I8247">
        <v>400</v>
      </c>
      <c r="J8247" t="s">
        <v>3446</v>
      </c>
      <c r="K8247">
        <v>2013</v>
      </c>
      <c r="L8247" t="s">
        <v>29</v>
      </c>
      <c r="M8247" t="s">
        <v>29</v>
      </c>
      <c r="N8247">
        <v>1.2824</v>
      </c>
      <c r="O8247">
        <v>103.675</v>
      </c>
      <c r="P8247" t="s">
        <v>3585</v>
      </c>
      <c r="Q8247" s="3">
        <f>Table1[[#This Row],[Capacity (MW)]]*0.395*8760*10^-6</f>
        <v>1.38408</v>
      </c>
      <c r="R8247" s="3" cm="1">
        <f t="array" ref="R8247">AVERAGE(VLOOKUP(_xlfn.TEXTSPLIT(Table1[[#This Row],[Fuel (no space after comma)]], ","), FuelList_Final_EF!$A$2:$B$65, 2, FALSE))</f>
        <v>53.06</v>
      </c>
      <c r="S8247" s="3">
        <f>Table1[[#This Row],[Generation (TWh)]]*10^9*VLOOKUP(Table1[[#This Row],[Turbine/Engine Technology]],Technology_HR!$A$2:$B$11,2,FALSE)*10^-6</f>
        <v>10448419.92</v>
      </c>
      <c r="T8247" s="5">
        <f>Table1[[#This Row],[Fuel Consumption (mmBtu)]]*Table1[[#This Row],[Emission Factor (kg CO2/ mmBtu)]]*10^3</f>
        <v>554393160955.20007</v>
      </c>
      <c r="U8247" s="3">
        <f>Table1[[#This Row],[Emissions (g CO2)]]/(Table1[[#This Row],[Generation (TWh)]]*10^9)</f>
        <v>400.54994000000005</v>
      </c>
    </row>
    <row r="8248" spans="1:21" x14ac:dyDescent="0.35">
      <c r="A8248" t="s">
        <v>2087</v>
      </c>
      <c r="B8248" t="s">
        <v>3387</v>
      </c>
      <c r="C8248" t="str">
        <f>SUBSTITUTE(Table1[[#This Row],[Fuel]],", ",",")</f>
        <v>fossil gas: natural gas [70%],other: hydrogen (unknown) [30%]</v>
      </c>
      <c r="D8248" t="s">
        <v>3673</v>
      </c>
      <c r="E8248" t="s">
        <v>3658</v>
      </c>
      <c r="H8248" t="s">
        <v>3438</v>
      </c>
      <c r="I8248">
        <v>600</v>
      </c>
      <c r="J8248" t="s">
        <v>3449</v>
      </c>
      <c r="K8248">
        <v>2026</v>
      </c>
      <c r="L8248" t="s">
        <v>29</v>
      </c>
      <c r="M8248" t="s">
        <v>29</v>
      </c>
      <c r="N8248">
        <v>1.2655986156987939</v>
      </c>
      <c r="O8248">
        <v>103.69468640421459</v>
      </c>
      <c r="P8248" t="s">
        <v>3585</v>
      </c>
      <c r="Q8248" s="3">
        <f>Table1[[#This Row],[Capacity (MW)]]*0.395*8760*10^-6</f>
        <v>2.07612</v>
      </c>
      <c r="R8248" s="3" cm="1">
        <f t="array" ref="R8248">AVERAGE(VLOOKUP(_xlfn.TEXTSPLIT(Table1[[#This Row],[Fuel (no space after comma)]], ","), FuelList_Final_EF!$A$2:$B$65, 2, FALSE))</f>
        <v>37.141999999999996</v>
      </c>
      <c r="S8248" s="3">
        <f>Table1[[#This Row],[Generation (TWh)]]*10^9*VLOOKUP(Table1[[#This Row],[Turbine/Engine Technology]],Technology_HR!$A$2:$B$11,2,FALSE)*10^-6</f>
        <v>15672629.879999999</v>
      </c>
      <c r="T8248" s="5">
        <f>Table1[[#This Row],[Fuel Consumption (mmBtu)]]*Table1[[#This Row],[Emission Factor (kg CO2/ mmBtu)]]*10^3</f>
        <v>582112819002.95984</v>
      </c>
      <c r="U8248" s="3">
        <f>Table1[[#This Row],[Emissions (g CO2)]]/(Table1[[#This Row],[Generation (TWh)]]*10^9)</f>
        <v>280.38495799999993</v>
      </c>
    </row>
    <row r="8249" spans="1:21" x14ac:dyDescent="0.35">
      <c r="A8249" t="s">
        <v>2088</v>
      </c>
      <c r="B8249" t="s">
        <v>3240</v>
      </c>
      <c r="C8249" t="str">
        <f>SUBSTITUTE(Table1[[#This Row],[Fuel]],", ",",")</f>
        <v>fossil gas: natural gas,fossil liquids: diesel</v>
      </c>
      <c r="D8249" t="s">
        <v>3239</v>
      </c>
      <c r="E8249" t="s">
        <v>3258</v>
      </c>
      <c r="H8249" t="s">
        <v>3436</v>
      </c>
      <c r="I8249">
        <v>340</v>
      </c>
      <c r="J8249" t="s">
        <v>3449</v>
      </c>
      <c r="K8249">
        <v>2025</v>
      </c>
      <c r="L8249" t="s">
        <v>29</v>
      </c>
      <c r="M8249" t="s">
        <v>29</v>
      </c>
      <c r="N8249">
        <v>1.236087326532483</v>
      </c>
      <c r="O8249">
        <v>103.6771996896976</v>
      </c>
      <c r="P8249" t="s">
        <v>3585</v>
      </c>
      <c r="Q8249" s="3">
        <f>Table1[[#This Row],[Capacity (MW)]]*0.395*8760*10^-6</f>
        <v>1.1764679999999998</v>
      </c>
      <c r="R8249" s="3" cm="1">
        <f t="array" ref="R8249">AVERAGE(VLOOKUP(_xlfn.TEXTSPLIT(Table1[[#This Row],[Fuel (no space after comma)]], ","), FuelList_Final_EF!$A$2:$B$65, 2, FALSE))</f>
        <v>65.583341148886291</v>
      </c>
      <c r="S8249" s="3">
        <f>Table1[[#This Row],[Generation (TWh)]]*10^9*VLOOKUP(Table1[[#This Row],[Turbine/Engine Technology]],Technology_HR!$A$2:$B$11,2,FALSE)*10^-6</f>
        <v>12952912.679999998</v>
      </c>
      <c r="T8249" s="5">
        <f>Table1[[#This Row],[Fuel Consumption (mmBtu)]]*Table1[[#This Row],[Emission Factor (kg CO2/ mmBtu)]]*10^3</f>
        <v>849495291164.17493</v>
      </c>
      <c r="U8249" s="3">
        <f>Table1[[#This Row],[Emissions (g CO2)]]/(Table1[[#This Row],[Generation (TWh)]]*10^9)</f>
        <v>722.07258604923811</v>
      </c>
    </row>
    <row r="8250" spans="1:21" x14ac:dyDescent="0.35">
      <c r="A8250" t="s">
        <v>2088</v>
      </c>
      <c r="B8250" t="s">
        <v>3240</v>
      </c>
      <c r="C8250" t="str">
        <f>SUBSTITUTE(Table1[[#This Row],[Fuel]],", ",",")</f>
        <v>fossil gas: natural gas,fossil liquids: diesel</v>
      </c>
      <c r="D8250" t="s">
        <v>3239</v>
      </c>
      <c r="E8250" t="s">
        <v>3258</v>
      </c>
      <c r="H8250" t="s">
        <v>3436</v>
      </c>
      <c r="I8250">
        <v>340</v>
      </c>
      <c r="J8250" t="s">
        <v>3449</v>
      </c>
      <c r="K8250">
        <v>2025</v>
      </c>
      <c r="L8250" t="s">
        <v>29</v>
      </c>
      <c r="M8250" t="s">
        <v>29</v>
      </c>
      <c r="N8250">
        <v>1.236087326532483</v>
      </c>
      <c r="O8250">
        <v>103.6771996896976</v>
      </c>
      <c r="P8250" t="s">
        <v>3585</v>
      </c>
      <c r="Q8250" s="3">
        <f>Table1[[#This Row],[Capacity (MW)]]*0.395*8760*10^-6</f>
        <v>1.1764679999999998</v>
      </c>
      <c r="R8250" s="3" cm="1">
        <f t="array" ref="R8250">AVERAGE(VLOOKUP(_xlfn.TEXTSPLIT(Table1[[#This Row],[Fuel (no space after comma)]], ","), FuelList_Final_EF!$A$2:$B$65, 2, FALSE))</f>
        <v>65.583341148886291</v>
      </c>
      <c r="S8250" s="3">
        <f>Table1[[#This Row],[Generation (TWh)]]*10^9*VLOOKUP(Table1[[#This Row],[Turbine/Engine Technology]],Technology_HR!$A$2:$B$11,2,FALSE)*10^-6</f>
        <v>12952912.679999998</v>
      </c>
      <c r="T8250" s="5">
        <f>Table1[[#This Row],[Fuel Consumption (mmBtu)]]*Table1[[#This Row],[Emission Factor (kg CO2/ mmBtu)]]*10^3</f>
        <v>849495291164.17493</v>
      </c>
      <c r="U8250" s="3">
        <f>Table1[[#This Row],[Emissions (g CO2)]]/(Table1[[#This Row],[Generation (TWh)]]*10^9)</f>
        <v>722.07258604923811</v>
      </c>
    </row>
    <row r="8251" spans="1:21" x14ac:dyDescent="0.35">
      <c r="A8251" t="s">
        <v>219</v>
      </c>
      <c r="B8251" t="s">
        <v>3239</v>
      </c>
      <c r="C8251" t="str">
        <f>SUBSTITUTE(Table1[[#This Row],[Fuel]],", ",",")</f>
        <v>fossil gas: natural gas</v>
      </c>
      <c r="D8251" t="s">
        <v>3239</v>
      </c>
      <c r="H8251" t="s">
        <v>3438</v>
      </c>
      <c r="I8251">
        <v>407.5</v>
      </c>
      <c r="J8251" t="s">
        <v>3446</v>
      </c>
      <c r="K8251">
        <v>2001</v>
      </c>
      <c r="L8251" t="s">
        <v>29</v>
      </c>
      <c r="M8251" t="s">
        <v>29</v>
      </c>
      <c r="N8251">
        <v>1.254005</v>
      </c>
      <c r="O8251">
        <v>103.700411</v>
      </c>
      <c r="P8251" t="s">
        <v>3585</v>
      </c>
      <c r="Q8251" s="3">
        <f>Table1[[#This Row],[Capacity (MW)]]*0.395*8760*10^-6</f>
        <v>1.4100314999999999</v>
      </c>
      <c r="R8251" s="3" cm="1">
        <f t="array" ref="R8251">AVERAGE(VLOOKUP(_xlfn.TEXTSPLIT(Table1[[#This Row],[Fuel (no space after comma)]], ","), FuelList_Final_EF!$A$2:$B$65, 2, FALSE))</f>
        <v>53.06</v>
      </c>
      <c r="S8251" s="3">
        <f>Table1[[#This Row],[Generation (TWh)]]*10^9*VLOOKUP(Table1[[#This Row],[Turbine/Engine Technology]],Technology_HR!$A$2:$B$11,2,FALSE)*10^-6</f>
        <v>10644327.793499999</v>
      </c>
      <c r="T8251" s="5">
        <f>Table1[[#This Row],[Fuel Consumption (mmBtu)]]*Table1[[#This Row],[Emission Factor (kg CO2/ mmBtu)]]*10^3</f>
        <v>564788032723.10999</v>
      </c>
      <c r="U8251" s="3">
        <f>Table1[[#This Row],[Emissions (g CO2)]]/(Table1[[#This Row],[Generation (TWh)]]*10^9)</f>
        <v>400.54993999999999</v>
      </c>
    </row>
    <row r="8252" spans="1:21" x14ac:dyDescent="0.35">
      <c r="A8252" t="s">
        <v>219</v>
      </c>
      <c r="B8252" t="s">
        <v>3239</v>
      </c>
      <c r="C8252" t="str">
        <f>SUBSTITUTE(Table1[[#This Row],[Fuel]],", ",",")</f>
        <v>fossil gas: natural gas</v>
      </c>
      <c r="D8252" t="s">
        <v>3239</v>
      </c>
      <c r="H8252" t="s">
        <v>3438</v>
      </c>
      <c r="I8252">
        <v>407.5</v>
      </c>
      <c r="J8252" t="s">
        <v>3446</v>
      </c>
      <c r="K8252">
        <v>2001</v>
      </c>
      <c r="L8252" t="s">
        <v>29</v>
      </c>
      <c r="M8252" t="s">
        <v>29</v>
      </c>
      <c r="N8252">
        <v>1.254005</v>
      </c>
      <c r="O8252">
        <v>103.700411</v>
      </c>
      <c r="P8252" t="s">
        <v>3585</v>
      </c>
      <c r="Q8252" s="3">
        <f>Table1[[#This Row],[Capacity (MW)]]*0.395*8760*10^-6</f>
        <v>1.4100314999999999</v>
      </c>
      <c r="R8252" s="3" cm="1">
        <f t="array" ref="R8252">AVERAGE(VLOOKUP(_xlfn.TEXTSPLIT(Table1[[#This Row],[Fuel (no space after comma)]], ","), FuelList_Final_EF!$A$2:$B$65, 2, FALSE))</f>
        <v>53.06</v>
      </c>
      <c r="S8252" s="3">
        <f>Table1[[#This Row],[Generation (TWh)]]*10^9*VLOOKUP(Table1[[#This Row],[Turbine/Engine Technology]],Technology_HR!$A$2:$B$11,2,FALSE)*10^-6</f>
        <v>10644327.793499999</v>
      </c>
      <c r="T8252" s="5">
        <f>Table1[[#This Row],[Fuel Consumption (mmBtu)]]*Table1[[#This Row],[Emission Factor (kg CO2/ mmBtu)]]*10^3</f>
        <v>564788032723.10999</v>
      </c>
      <c r="U8252" s="3">
        <f>Table1[[#This Row],[Emissions (g CO2)]]/(Table1[[#This Row],[Generation (TWh)]]*10^9)</f>
        <v>400.54993999999999</v>
      </c>
    </row>
    <row r="8253" spans="1:21" x14ac:dyDescent="0.35">
      <c r="A8253" t="s">
        <v>2085</v>
      </c>
      <c r="B8253" t="s">
        <v>3239</v>
      </c>
      <c r="C8253" t="str">
        <f>SUBSTITUTE(Table1[[#This Row],[Fuel]],", ",",")</f>
        <v>fossil gas: natural gas</v>
      </c>
      <c r="D8253" t="s">
        <v>3239</v>
      </c>
      <c r="H8253" t="s">
        <v>3438</v>
      </c>
      <c r="I8253">
        <v>370</v>
      </c>
      <c r="J8253" t="s">
        <v>3446</v>
      </c>
      <c r="K8253">
        <v>2002</v>
      </c>
      <c r="L8253" t="s">
        <v>29</v>
      </c>
      <c r="M8253" t="s">
        <v>29</v>
      </c>
      <c r="N8253">
        <v>1.279379</v>
      </c>
      <c r="O8253">
        <v>103.727125</v>
      </c>
      <c r="P8253" t="s">
        <v>3585</v>
      </c>
      <c r="Q8253" s="3">
        <f>Table1[[#This Row],[Capacity (MW)]]*0.395*8760*10^-6</f>
        <v>1.2802739999999999</v>
      </c>
      <c r="R8253" s="3" cm="1">
        <f t="array" ref="R8253">AVERAGE(VLOOKUP(_xlfn.TEXTSPLIT(Table1[[#This Row],[Fuel (no space after comma)]], ","), FuelList_Final_EF!$A$2:$B$65, 2, FALSE))</f>
        <v>53.06</v>
      </c>
      <c r="S8253" s="3">
        <f>Table1[[#This Row],[Generation (TWh)]]*10^9*VLOOKUP(Table1[[#This Row],[Turbine/Engine Technology]],Technology_HR!$A$2:$B$11,2,FALSE)*10^-6</f>
        <v>9664788.425999999</v>
      </c>
      <c r="T8253" s="5">
        <f>Table1[[#This Row],[Fuel Consumption (mmBtu)]]*Table1[[#This Row],[Emission Factor (kg CO2/ mmBtu)]]*10^3</f>
        <v>512813673883.55994</v>
      </c>
      <c r="U8253" s="3">
        <f>Table1[[#This Row],[Emissions (g CO2)]]/(Table1[[#This Row],[Generation (TWh)]]*10^9)</f>
        <v>400.54993999999994</v>
      </c>
    </row>
    <row r="8254" spans="1:21" x14ac:dyDescent="0.35">
      <c r="A8254" t="s">
        <v>2085</v>
      </c>
      <c r="B8254" t="s">
        <v>3239</v>
      </c>
      <c r="C8254" t="str">
        <f>SUBSTITUTE(Table1[[#This Row],[Fuel]],", ",",")</f>
        <v>fossil gas: natural gas</v>
      </c>
      <c r="D8254" t="s">
        <v>3239</v>
      </c>
      <c r="H8254" t="s">
        <v>3438</v>
      </c>
      <c r="I8254">
        <v>370</v>
      </c>
      <c r="J8254" t="s">
        <v>3446</v>
      </c>
      <c r="K8254">
        <v>2002</v>
      </c>
      <c r="L8254" t="s">
        <v>29</v>
      </c>
      <c r="M8254" t="s">
        <v>29</v>
      </c>
      <c r="N8254">
        <v>1.279379</v>
      </c>
      <c r="O8254">
        <v>103.727125</v>
      </c>
      <c r="P8254" t="s">
        <v>3585</v>
      </c>
      <c r="Q8254" s="3">
        <f>Table1[[#This Row],[Capacity (MW)]]*0.395*8760*10^-6</f>
        <v>1.2802739999999999</v>
      </c>
      <c r="R8254" s="3" cm="1">
        <f t="array" ref="R8254">AVERAGE(VLOOKUP(_xlfn.TEXTSPLIT(Table1[[#This Row],[Fuel (no space after comma)]], ","), FuelList_Final_EF!$A$2:$B$65, 2, FALSE))</f>
        <v>53.06</v>
      </c>
      <c r="S8254" s="3">
        <f>Table1[[#This Row],[Generation (TWh)]]*10^9*VLOOKUP(Table1[[#This Row],[Turbine/Engine Technology]],Technology_HR!$A$2:$B$11,2,FALSE)*10^-6</f>
        <v>9664788.425999999</v>
      </c>
      <c r="T8254" s="5">
        <f>Table1[[#This Row],[Fuel Consumption (mmBtu)]]*Table1[[#This Row],[Emission Factor (kg CO2/ mmBtu)]]*10^3</f>
        <v>512813673883.55994</v>
      </c>
      <c r="U8254" s="3">
        <f>Table1[[#This Row],[Emissions (g CO2)]]/(Table1[[#This Row],[Generation (TWh)]]*10^9)</f>
        <v>400.54993999999994</v>
      </c>
    </row>
    <row r="8255" spans="1:21" x14ac:dyDescent="0.35">
      <c r="A8255" t="s">
        <v>2085</v>
      </c>
      <c r="B8255" t="s">
        <v>3239</v>
      </c>
      <c r="C8255" t="str">
        <f>SUBSTITUTE(Table1[[#This Row],[Fuel]],", ",",")</f>
        <v>fossil gas: natural gas</v>
      </c>
      <c r="D8255" t="s">
        <v>3239</v>
      </c>
      <c r="H8255" t="s">
        <v>3438</v>
      </c>
      <c r="I8255">
        <v>400</v>
      </c>
      <c r="J8255" t="s">
        <v>3446</v>
      </c>
      <c r="K8255">
        <v>2010</v>
      </c>
      <c r="L8255" t="s">
        <v>29</v>
      </c>
      <c r="M8255" t="s">
        <v>29</v>
      </c>
      <c r="N8255">
        <v>1.279379</v>
      </c>
      <c r="O8255">
        <v>103.727125</v>
      </c>
      <c r="P8255" t="s">
        <v>3585</v>
      </c>
      <c r="Q8255" s="3">
        <f>Table1[[#This Row],[Capacity (MW)]]*0.395*8760*10^-6</f>
        <v>1.38408</v>
      </c>
      <c r="R8255" s="3" cm="1">
        <f t="array" ref="R8255">AVERAGE(VLOOKUP(_xlfn.TEXTSPLIT(Table1[[#This Row],[Fuel (no space after comma)]], ","), FuelList_Final_EF!$A$2:$B$65, 2, FALSE))</f>
        <v>53.06</v>
      </c>
      <c r="S8255" s="3">
        <f>Table1[[#This Row],[Generation (TWh)]]*10^9*VLOOKUP(Table1[[#This Row],[Turbine/Engine Technology]],Technology_HR!$A$2:$B$11,2,FALSE)*10^-6</f>
        <v>10448419.92</v>
      </c>
      <c r="T8255" s="5">
        <f>Table1[[#This Row],[Fuel Consumption (mmBtu)]]*Table1[[#This Row],[Emission Factor (kg CO2/ mmBtu)]]*10^3</f>
        <v>554393160955.20007</v>
      </c>
      <c r="U8255" s="3">
        <f>Table1[[#This Row],[Emissions (g CO2)]]/(Table1[[#This Row],[Generation (TWh)]]*10^9)</f>
        <v>400.54994000000005</v>
      </c>
    </row>
    <row r="8256" spans="1:21" x14ac:dyDescent="0.35">
      <c r="A8256" t="s">
        <v>2085</v>
      </c>
      <c r="B8256" t="s">
        <v>3239</v>
      </c>
      <c r="C8256" t="str">
        <f>SUBSTITUTE(Table1[[#This Row],[Fuel]],", ",",")</f>
        <v>fossil gas: natural gas</v>
      </c>
      <c r="D8256" t="s">
        <v>3239</v>
      </c>
      <c r="H8256" t="s">
        <v>3438</v>
      </c>
      <c r="I8256">
        <v>400</v>
      </c>
      <c r="J8256" t="s">
        <v>3446</v>
      </c>
      <c r="K8256">
        <v>2010</v>
      </c>
      <c r="L8256" t="s">
        <v>29</v>
      </c>
      <c r="M8256" t="s">
        <v>29</v>
      </c>
      <c r="N8256">
        <v>1.279379</v>
      </c>
      <c r="O8256">
        <v>103.727125</v>
      </c>
      <c r="P8256" t="s">
        <v>3585</v>
      </c>
      <c r="Q8256" s="3">
        <f>Table1[[#This Row],[Capacity (MW)]]*0.395*8760*10^-6</f>
        <v>1.38408</v>
      </c>
      <c r="R8256" s="3" cm="1">
        <f t="array" ref="R8256">AVERAGE(VLOOKUP(_xlfn.TEXTSPLIT(Table1[[#This Row],[Fuel (no space after comma)]], ","), FuelList_Final_EF!$A$2:$B$65, 2, FALSE))</f>
        <v>53.06</v>
      </c>
      <c r="S8256" s="3">
        <f>Table1[[#This Row],[Generation (TWh)]]*10^9*VLOOKUP(Table1[[#This Row],[Turbine/Engine Technology]],Technology_HR!$A$2:$B$11,2,FALSE)*10^-6</f>
        <v>10448419.92</v>
      </c>
      <c r="T8256" s="5">
        <f>Table1[[#This Row],[Fuel Consumption (mmBtu)]]*Table1[[#This Row],[Emission Factor (kg CO2/ mmBtu)]]*10^3</f>
        <v>554393160955.20007</v>
      </c>
      <c r="U8256" s="3">
        <f>Table1[[#This Row],[Emissions (g CO2)]]/(Table1[[#This Row],[Generation (TWh)]]*10^9)</f>
        <v>400.54994000000005</v>
      </c>
    </row>
    <row r="8257" spans="1:21" x14ac:dyDescent="0.35">
      <c r="A8257" t="s">
        <v>2085</v>
      </c>
      <c r="B8257" t="s">
        <v>3387</v>
      </c>
      <c r="C8257" t="str">
        <f>SUBSTITUTE(Table1[[#This Row],[Fuel]],", ",",")</f>
        <v>fossil gas: natural gas [70%],other: hydrogen (unknown) [30%]</v>
      </c>
      <c r="D8257" t="s">
        <v>3673</v>
      </c>
      <c r="E8257" t="s">
        <v>3658</v>
      </c>
      <c r="H8257" t="s">
        <v>3438</v>
      </c>
      <c r="I8257">
        <v>600</v>
      </c>
      <c r="J8257" t="s">
        <v>3449</v>
      </c>
      <c r="K8257">
        <v>2027</v>
      </c>
      <c r="L8257" t="s">
        <v>29</v>
      </c>
      <c r="M8257" t="s">
        <v>29</v>
      </c>
      <c r="N8257">
        <v>1.279379</v>
      </c>
      <c r="O8257">
        <v>103.727125</v>
      </c>
      <c r="P8257" t="s">
        <v>3585</v>
      </c>
      <c r="Q8257" s="3">
        <f>Table1[[#This Row],[Capacity (MW)]]*0.395*8760*10^-6</f>
        <v>2.07612</v>
      </c>
      <c r="R8257" s="3" cm="1">
        <f t="array" ref="R8257">AVERAGE(VLOOKUP(_xlfn.TEXTSPLIT(Table1[[#This Row],[Fuel (no space after comma)]], ","), FuelList_Final_EF!$A$2:$B$65, 2, FALSE))</f>
        <v>37.141999999999996</v>
      </c>
      <c r="S8257" s="3">
        <f>Table1[[#This Row],[Generation (TWh)]]*10^9*VLOOKUP(Table1[[#This Row],[Turbine/Engine Technology]],Technology_HR!$A$2:$B$11,2,FALSE)*10^-6</f>
        <v>15672629.879999999</v>
      </c>
      <c r="T8257" s="5">
        <f>Table1[[#This Row],[Fuel Consumption (mmBtu)]]*Table1[[#This Row],[Emission Factor (kg CO2/ mmBtu)]]*10^3</f>
        <v>582112819002.95984</v>
      </c>
      <c r="U8257" s="3">
        <f>Table1[[#This Row],[Emissions (g CO2)]]/(Table1[[#This Row],[Generation (TWh)]]*10^9)</f>
        <v>280.38495799999993</v>
      </c>
    </row>
    <row r="8258" spans="1:21" x14ac:dyDescent="0.35">
      <c r="A8258" t="s">
        <v>2085</v>
      </c>
      <c r="B8258" t="s">
        <v>3308</v>
      </c>
      <c r="C8258" t="str">
        <f>SUBSTITUTE(Table1[[#This Row],[Fuel]],", ",",")</f>
        <v>fossil liquids: fuel oil,fossil gas: natural gas</v>
      </c>
      <c r="D8258" t="s">
        <v>3275</v>
      </c>
      <c r="E8258" t="s">
        <v>3239</v>
      </c>
      <c r="H8258" t="s">
        <v>3440</v>
      </c>
      <c r="I8258">
        <v>250</v>
      </c>
      <c r="J8258" t="s">
        <v>3446</v>
      </c>
      <c r="K8258">
        <v>1988</v>
      </c>
      <c r="L8258" t="s">
        <v>29</v>
      </c>
      <c r="M8258" t="s">
        <v>29</v>
      </c>
      <c r="N8258">
        <v>1.279379</v>
      </c>
      <c r="O8258">
        <v>103.727125</v>
      </c>
      <c r="P8258" t="s">
        <v>3585</v>
      </c>
      <c r="Q8258" s="3">
        <f>Table1[[#This Row],[Capacity (MW)]]*0.395*8760*10^-6</f>
        <v>0.86504999999999999</v>
      </c>
      <c r="R8258" s="3" cm="1">
        <f t="array" ref="R8258">AVERAGE(VLOOKUP(_xlfn.TEXTSPLIT(Table1[[#This Row],[Fuel (no space after comma)]], ","), FuelList_Final_EF!$A$2:$B$65, 2, FALSE))</f>
        <v>65.583341148886291</v>
      </c>
      <c r="S8258" s="3">
        <f>Table1[[#This Row],[Generation (TWh)]]*10^9*VLOOKUP(Table1[[#This Row],[Turbine/Engine Technology]],Technology_HR!$A$2:$B$11,2,FALSE)*10^-6</f>
        <v>8897039.25</v>
      </c>
      <c r="T8258" s="5">
        <f>Table1[[#This Row],[Fuel Consumption (mmBtu)]]*Table1[[#This Row],[Emission Factor (kg CO2/ mmBtu)]]*10^3</f>
        <v>583497560347.78137</v>
      </c>
      <c r="U8258" s="3">
        <f>Table1[[#This Row],[Emissions (g CO2)]]/(Table1[[#This Row],[Generation (TWh)]]*10^9)</f>
        <v>674.52466371629544</v>
      </c>
    </row>
    <row r="8259" spans="1:21" x14ac:dyDescent="0.35">
      <c r="A8259" t="s">
        <v>2085</v>
      </c>
      <c r="B8259" t="s">
        <v>3308</v>
      </c>
      <c r="C8259" t="str">
        <f>SUBSTITUTE(Table1[[#This Row],[Fuel]],", ",",")</f>
        <v>fossil liquids: fuel oil,fossil gas: natural gas</v>
      </c>
      <c r="D8259" t="s">
        <v>3275</v>
      </c>
      <c r="E8259" t="s">
        <v>3239</v>
      </c>
      <c r="H8259" t="s">
        <v>3440</v>
      </c>
      <c r="I8259">
        <v>250</v>
      </c>
      <c r="J8259" t="s">
        <v>3446</v>
      </c>
      <c r="K8259">
        <v>1988</v>
      </c>
      <c r="L8259" t="s">
        <v>29</v>
      </c>
      <c r="M8259" t="s">
        <v>29</v>
      </c>
      <c r="N8259">
        <v>1.279379</v>
      </c>
      <c r="O8259">
        <v>103.727125</v>
      </c>
      <c r="P8259" t="s">
        <v>3585</v>
      </c>
      <c r="Q8259" s="3">
        <f>Table1[[#This Row],[Capacity (MW)]]*0.395*8760*10^-6</f>
        <v>0.86504999999999999</v>
      </c>
      <c r="R8259" s="3" cm="1">
        <f t="array" ref="R8259">AVERAGE(VLOOKUP(_xlfn.TEXTSPLIT(Table1[[#This Row],[Fuel (no space after comma)]], ","), FuelList_Final_EF!$A$2:$B$65, 2, FALSE))</f>
        <v>65.583341148886291</v>
      </c>
      <c r="S8259" s="3">
        <f>Table1[[#This Row],[Generation (TWh)]]*10^9*VLOOKUP(Table1[[#This Row],[Turbine/Engine Technology]],Technology_HR!$A$2:$B$11,2,FALSE)*10^-6</f>
        <v>8897039.25</v>
      </c>
      <c r="T8259" s="5">
        <f>Table1[[#This Row],[Fuel Consumption (mmBtu)]]*Table1[[#This Row],[Emission Factor (kg CO2/ mmBtu)]]*10^3</f>
        <v>583497560347.78137</v>
      </c>
      <c r="U8259" s="3">
        <f>Table1[[#This Row],[Emissions (g CO2)]]/(Table1[[#This Row],[Generation (TWh)]]*10^9)</f>
        <v>674.52466371629544</v>
      </c>
    </row>
    <row r="8260" spans="1:21" x14ac:dyDescent="0.35">
      <c r="A8260" t="s">
        <v>2085</v>
      </c>
      <c r="B8260" t="s">
        <v>3308</v>
      </c>
      <c r="C8260" t="str">
        <f>SUBSTITUTE(Table1[[#This Row],[Fuel]],", ",",")</f>
        <v>fossil liquids: fuel oil,fossil gas: natural gas</v>
      </c>
      <c r="D8260" t="s">
        <v>3275</v>
      </c>
      <c r="E8260" t="s">
        <v>3239</v>
      </c>
      <c r="H8260" t="s">
        <v>3440</v>
      </c>
      <c r="I8260">
        <v>250</v>
      </c>
      <c r="J8260" t="s">
        <v>3446</v>
      </c>
      <c r="K8260">
        <v>1988</v>
      </c>
      <c r="L8260" t="s">
        <v>29</v>
      </c>
      <c r="M8260" t="s">
        <v>29</v>
      </c>
      <c r="N8260">
        <v>1.279379</v>
      </c>
      <c r="O8260">
        <v>103.727125</v>
      </c>
      <c r="P8260" t="s">
        <v>3585</v>
      </c>
      <c r="Q8260" s="3">
        <f>Table1[[#This Row],[Capacity (MW)]]*0.395*8760*10^-6</f>
        <v>0.86504999999999999</v>
      </c>
      <c r="R8260" s="3" cm="1">
        <f t="array" ref="R8260">AVERAGE(VLOOKUP(_xlfn.TEXTSPLIT(Table1[[#This Row],[Fuel (no space after comma)]], ","), FuelList_Final_EF!$A$2:$B$65, 2, FALSE))</f>
        <v>65.583341148886291</v>
      </c>
      <c r="S8260" s="3">
        <f>Table1[[#This Row],[Generation (TWh)]]*10^9*VLOOKUP(Table1[[#This Row],[Turbine/Engine Technology]],Technology_HR!$A$2:$B$11,2,FALSE)*10^-6</f>
        <v>8897039.25</v>
      </c>
      <c r="T8260" s="5">
        <f>Table1[[#This Row],[Fuel Consumption (mmBtu)]]*Table1[[#This Row],[Emission Factor (kg CO2/ mmBtu)]]*10^3</f>
        <v>583497560347.78137</v>
      </c>
      <c r="U8260" s="3">
        <f>Table1[[#This Row],[Emissions (g CO2)]]/(Table1[[#This Row],[Generation (TWh)]]*10^9)</f>
        <v>674.52466371629544</v>
      </c>
    </row>
    <row r="8261" spans="1:21" x14ac:dyDescent="0.35">
      <c r="A8261" t="s">
        <v>2085</v>
      </c>
      <c r="B8261" t="s">
        <v>3308</v>
      </c>
      <c r="C8261" t="str">
        <f>SUBSTITUTE(Table1[[#This Row],[Fuel]],", ",",")</f>
        <v>fossil liquids: fuel oil,fossil gas: natural gas</v>
      </c>
      <c r="D8261" t="s">
        <v>3275</v>
      </c>
      <c r="E8261" t="s">
        <v>3239</v>
      </c>
      <c r="H8261" t="s">
        <v>3440</v>
      </c>
      <c r="I8261">
        <v>250</v>
      </c>
      <c r="J8261" t="s">
        <v>3446</v>
      </c>
      <c r="K8261">
        <v>1988</v>
      </c>
      <c r="L8261" t="s">
        <v>29</v>
      </c>
      <c r="M8261" t="s">
        <v>29</v>
      </c>
      <c r="N8261">
        <v>1.279379</v>
      </c>
      <c r="O8261">
        <v>103.727125</v>
      </c>
      <c r="P8261" t="s">
        <v>3585</v>
      </c>
      <c r="Q8261" s="3">
        <f>Table1[[#This Row],[Capacity (MW)]]*0.395*8760*10^-6</f>
        <v>0.86504999999999999</v>
      </c>
      <c r="R8261" s="3" cm="1">
        <f t="array" ref="R8261">AVERAGE(VLOOKUP(_xlfn.TEXTSPLIT(Table1[[#This Row],[Fuel (no space after comma)]], ","), FuelList_Final_EF!$A$2:$B$65, 2, FALSE))</f>
        <v>65.583341148886291</v>
      </c>
      <c r="S8261" s="3">
        <f>Table1[[#This Row],[Generation (TWh)]]*10^9*VLOOKUP(Table1[[#This Row],[Turbine/Engine Technology]],Technology_HR!$A$2:$B$11,2,FALSE)*10^-6</f>
        <v>8897039.25</v>
      </c>
      <c r="T8261" s="5">
        <f>Table1[[#This Row],[Fuel Consumption (mmBtu)]]*Table1[[#This Row],[Emission Factor (kg CO2/ mmBtu)]]*10^3</f>
        <v>583497560347.78137</v>
      </c>
      <c r="U8261" s="3">
        <f>Table1[[#This Row],[Emissions (g CO2)]]/(Table1[[#This Row],[Generation (TWh)]]*10^9)</f>
        <v>674.52466371629544</v>
      </c>
    </row>
    <row r="8262" spans="1:21" x14ac:dyDescent="0.35">
      <c r="A8262" t="s">
        <v>2085</v>
      </c>
      <c r="B8262" t="s">
        <v>3308</v>
      </c>
      <c r="C8262" t="str">
        <f>SUBSTITUTE(Table1[[#This Row],[Fuel]],", ",",")</f>
        <v>fossil liquids: fuel oil,fossil gas: natural gas</v>
      </c>
      <c r="D8262" t="s">
        <v>3275</v>
      </c>
      <c r="E8262" t="s">
        <v>3239</v>
      </c>
      <c r="H8262" t="s">
        <v>3440</v>
      </c>
      <c r="I8262">
        <v>250</v>
      </c>
      <c r="J8262" t="s">
        <v>3446</v>
      </c>
      <c r="K8262">
        <v>1988</v>
      </c>
      <c r="L8262" t="s">
        <v>29</v>
      </c>
      <c r="M8262" t="s">
        <v>29</v>
      </c>
      <c r="N8262">
        <v>1.279379</v>
      </c>
      <c r="O8262">
        <v>103.727125</v>
      </c>
      <c r="P8262" t="s">
        <v>3585</v>
      </c>
      <c r="Q8262" s="3">
        <f>Table1[[#This Row],[Capacity (MW)]]*0.395*8760*10^-6</f>
        <v>0.86504999999999999</v>
      </c>
      <c r="R8262" s="3" cm="1">
        <f t="array" ref="R8262">AVERAGE(VLOOKUP(_xlfn.TEXTSPLIT(Table1[[#This Row],[Fuel (no space after comma)]], ","), FuelList_Final_EF!$A$2:$B$65, 2, FALSE))</f>
        <v>65.583341148886291</v>
      </c>
      <c r="S8262" s="3">
        <f>Table1[[#This Row],[Generation (TWh)]]*10^9*VLOOKUP(Table1[[#This Row],[Turbine/Engine Technology]],Technology_HR!$A$2:$B$11,2,FALSE)*10^-6</f>
        <v>8897039.25</v>
      </c>
      <c r="T8262" s="5">
        <f>Table1[[#This Row],[Fuel Consumption (mmBtu)]]*Table1[[#This Row],[Emission Factor (kg CO2/ mmBtu)]]*10^3</f>
        <v>583497560347.78137</v>
      </c>
      <c r="U8262" s="3">
        <f>Table1[[#This Row],[Emissions (g CO2)]]/(Table1[[#This Row],[Generation (TWh)]]*10^9)</f>
        <v>674.52466371629544</v>
      </c>
    </row>
    <row r="8263" spans="1:21" x14ac:dyDescent="0.35">
      <c r="A8263" t="s">
        <v>2085</v>
      </c>
      <c r="B8263" t="s">
        <v>3308</v>
      </c>
      <c r="C8263" t="str">
        <f>SUBSTITUTE(Table1[[#This Row],[Fuel]],", ",",")</f>
        <v>fossil liquids: fuel oil,fossil gas: natural gas</v>
      </c>
      <c r="D8263" t="s">
        <v>3275</v>
      </c>
      <c r="E8263" t="s">
        <v>3239</v>
      </c>
      <c r="H8263" t="s">
        <v>3440</v>
      </c>
      <c r="I8263">
        <v>250</v>
      </c>
      <c r="J8263" t="s">
        <v>3446</v>
      </c>
      <c r="K8263">
        <v>1988</v>
      </c>
      <c r="L8263" t="s">
        <v>29</v>
      </c>
      <c r="M8263" t="s">
        <v>29</v>
      </c>
      <c r="N8263">
        <v>1.279379</v>
      </c>
      <c r="O8263">
        <v>103.727125</v>
      </c>
      <c r="P8263" t="s">
        <v>3585</v>
      </c>
      <c r="Q8263" s="3">
        <f>Table1[[#This Row],[Capacity (MW)]]*0.395*8760*10^-6</f>
        <v>0.86504999999999999</v>
      </c>
      <c r="R8263" s="3" cm="1">
        <f t="array" ref="R8263">AVERAGE(VLOOKUP(_xlfn.TEXTSPLIT(Table1[[#This Row],[Fuel (no space after comma)]], ","), FuelList_Final_EF!$A$2:$B$65, 2, FALSE))</f>
        <v>65.583341148886291</v>
      </c>
      <c r="S8263" s="3">
        <f>Table1[[#This Row],[Generation (TWh)]]*10^9*VLOOKUP(Table1[[#This Row],[Turbine/Engine Technology]],Technology_HR!$A$2:$B$11,2,FALSE)*10^-6</f>
        <v>8897039.25</v>
      </c>
      <c r="T8263" s="5">
        <f>Table1[[#This Row],[Fuel Consumption (mmBtu)]]*Table1[[#This Row],[Emission Factor (kg CO2/ mmBtu)]]*10^3</f>
        <v>583497560347.78137</v>
      </c>
      <c r="U8263" s="3">
        <f>Table1[[#This Row],[Emissions (g CO2)]]/(Table1[[#This Row],[Generation (TWh)]]*10^9)</f>
        <v>674.52466371629544</v>
      </c>
    </row>
    <row r="8264" spans="1:21" x14ac:dyDescent="0.35">
      <c r="A8264" t="s">
        <v>2085</v>
      </c>
      <c r="B8264" t="s">
        <v>3308</v>
      </c>
      <c r="C8264" t="str">
        <f>SUBSTITUTE(Table1[[#This Row],[Fuel]],", ",",")</f>
        <v>fossil liquids: fuel oil,fossil gas: natural gas</v>
      </c>
      <c r="D8264" t="s">
        <v>3275</v>
      </c>
      <c r="E8264" t="s">
        <v>3239</v>
      </c>
      <c r="H8264" t="s">
        <v>3440</v>
      </c>
      <c r="I8264">
        <v>250</v>
      </c>
      <c r="J8264" t="s">
        <v>3446</v>
      </c>
      <c r="K8264">
        <v>1988</v>
      </c>
      <c r="L8264" t="s">
        <v>29</v>
      </c>
      <c r="M8264" t="s">
        <v>29</v>
      </c>
      <c r="N8264">
        <v>1.279379</v>
      </c>
      <c r="O8264">
        <v>103.727125</v>
      </c>
      <c r="P8264" t="s">
        <v>3585</v>
      </c>
      <c r="Q8264" s="3">
        <f>Table1[[#This Row],[Capacity (MW)]]*0.395*8760*10^-6</f>
        <v>0.86504999999999999</v>
      </c>
      <c r="R8264" s="3" cm="1">
        <f t="array" ref="R8264">AVERAGE(VLOOKUP(_xlfn.TEXTSPLIT(Table1[[#This Row],[Fuel (no space after comma)]], ","), FuelList_Final_EF!$A$2:$B$65, 2, FALSE))</f>
        <v>65.583341148886291</v>
      </c>
      <c r="S8264" s="3">
        <f>Table1[[#This Row],[Generation (TWh)]]*10^9*VLOOKUP(Table1[[#This Row],[Turbine/Engine Technology]],Technology_HR!$A$2:$B$11,2,FALSE)*10^-6</f>
        <v>8897039.25</v>
      </c>
      <c r="T8264" s="5">
        <f>Table1[[#This Row],[Fuel Consumption (mmBtu)]]*Table1[[#This Row],[Emission Factor (kg CO2/ mmBtu)]]*10^3</f>
        <v>583497560347.78137</v>
      </c>
      <c r="U8264" s="3">
        <f>Table1[[#This Row],[Emissions (g CO2)]]/(Table1[[#This Row],[Generation (TWh)]]*10^9)</f>
        <v>674.52466371629544</v>
      </c>
    </row>
    <row r="8265" spans="1:21" x14ac:dyDescent="0.35">
      <c r="A8265" t="s">
        <v>2085</v>
      </c>
      <c r="B8265" t="s">
        <v>3308</v>
      </c>
      <c r="C8265" t="str">
        <f>SUBSTITUTE(Table1[[#This Row],[Fuel]],", ",",")</f>
        <v>fossil liquids: fuel oil,fossil gas: natural gas</v>
      </c>
      <c r="D8265" t="s">
        <v>3275</v>
      </c>
      <c r="E8265" t="s">
        <v>3239</v>
      </c>
      <c r="H8265" t="s">
        <v>3440</v>
      </c>
      <c r="I8265">
        <v>250</v>
      </c>
      <c r="J8265" t="s">
        <v>3446</v>
      </c>
      <c r="K8265">
        <v>1988</v>
      </c>
      <c r="L8265" t="s">
        <v>29</v>
      </c>
      <c r="M8265" t="s">
        <v>29</v>
      </c>
      <c r="N8265">
        <v>1.279379</v>
      </c>
      <c r="O8265">
        <v>103.727125</v>
      </c>
      <c r="P8265" t="s">
        <v>3585</v>
      </c>
      <c r="Q8265" s="3">
        <f>Table1[[#This Row],[Capacity (MW)]]*0.395*8760*10^-6</f>
        <v>0.86504999999999999</v>
      </c>
      <c r="R8265" s="3" cm="1">
        <f t="array" ref="R8265">AVERAGE(VLOOKUP(_xlfn.TEXTSPLIT(Table1[[#This Row],[Fuel (no space after comma)]], ","), FuelList_Final_EF!$A$2:$B$65, 2, FALSE))</f>
        <v>65.583341148886291</v>
      </c>
      <c r="S8265" s="3">
        <f>Table1[[#This Row],[Generation (TWh)]]*10^9*VLOOKUP(Table1[[#This Row],[Turbine/Engine Technology]],Technology_HR!$A$2:$B$11,2,FALSE)*10^-6</f>
        <v>8897039.25</v>
      </c>
      <c r="T8265" s="5">
        <f>Table1[[#This Row],[Fuel Consumption (mmBtu)]]*Table1[[#This Row],[Emission Factor (kg CO2/ mmBtu)]]*10^3</f>
        <v>583497560347.78137</v>
      </c>
      <c r="U8265" s="3">
        <f>Table1[[#This Row],[Emissions (g CO2)]]/(Table1[[#This Row],[Generation (TWh)]]*10^9)</f>
        <v>674.52466371629544</v>
      </c>
    </row>
    <row r="8266" spans="1:21" x14ac:dyDescent="0.35">
      <c r="A8266" t="s">
        <v>2085</v>
      </c>
      <c r="B8266" t="s">
        <v>3308</v>
      </c>
      <c r="C8266" t="str">
        <f>SUBSTITUTE(Table1[[#This Row],[Fuel]],", ",",")</f>
        <v>fossil liquids: fuel oil,fossil gas: natural gas</v>
      </c>
      <c r="D8266" t="s">
        <v>3275</v>
      </c>
      <c r="E8266" t="s">
        <v>3239</v>
      </c>
      <c r="H8266" t="s">
        <v>3440</v>
      </c>
      <c r="I8266">
        <v>250</v>
      </c>
      <c r="J8266" t="s">
        <v>3446</v>
      </c>
      <c r="K8266">
        <v>1988</v>
      </c>
      <c r="L8266" t="s">
        <v>29</v>
      </c>
      <c r="M8266" t="s">
        <v>29</v>
      </c>
      <c r="N8266">
        <v>1.279379</v>
      </c>
      <c r="O8266">
        <v>103.727125</v>
      </c>
      <c r="P8266" t="s">
        <v>3585</v>
      </c>
      <c r="Q8266" s="3">
        <f>Table1[[#This Row],[Capacity (MW)]]*0.395*8760*10^-6</f>
        <v>0.86504999999999999</v>
      </c>
      <c r="R8266" s="3" cm="1">
        <f t="array" ref="R8266">AVERAGE(VLOOKUP(_xlfn.TEXTSPLIT(Table1[[#This Row],[Fuel (no space after comma)]], ","), FuelList_Final_EF!$A$2:$B$65, 2, FALSE))</f>
        <v>65.583341148886291</v>
      </c>
      <c r="S8266" s="3">
        <f>Table1[[#This Row],[Generation (TWh)]]*10^9*VLOOKUP(Table1[[#This Row],[Turbine/Engine Technology]],Technology_HR!$A$2:$B$11,2,FALSE)*10^-6</f>
        <v>8897039.25</v>
      </c>
      <c r="T8266" s="5">
        <f>Table1[[#This Row],[Fuel Consumption (mmBtu)]]*Table1[[#This Row],[Emission Factor (kg CO2/ mmBtu)]]*10^3</f>
        <v>583497560347.78137</v>
      </c>
      <c r="U8266" s="3">
        <f>Table1[[#This Row],[Emissions (g CO2)]]/(Table1[[#This Row],[Generation (TWh)]]*10^9)</f>
        <v>674.52466371629544</v>
      </c>
    </row>
    <row r="8267" spans="1:21" x14ac:dyDescent="0.35">
      <c r="A8267" t="s">
        <v>219</v>
      </c>
      <c r="B8267" t="s">
        <v>3269</v>
      </c>
      <c r="C8267" t="str">
        <f>SUBSTITUTE(Table1[[#This Row],[Fuel]],", ",",")</f>
        <v>fossil gas: natural gas,fossil gas: lng</v>
      </c>
      <c r="D8267" t="s">
        <v>3239</v>
      </c>
      <c r="E8267" t="s">
        <v>3242</v>
      </c>
      <c r="H8267" t="s">
        <v>3438</v>
      </c>
      <c r="I8267">
        <v>404</v>
      </c>
      <c r="J8267" t="s">
        <v>3446</v>
      </c>
      <c r="K8267">
        <v>2014</v>
      </c>
      <c r="L8267" t="s">
        <v>29</v>
      </c>
      <c r="M8267" t="s">
        <v>29</v>
      </c>
      <c r="N8267">
        <v>1.2599932</v>
      </c>
      <c r="O8267">
        <v>103.6704524</v>
      </c>
      <c r="P8267" t="s">
        <v>3585</v>
      </c>
      <c r="Q8267" s="3">
        <f>Table1[[#This Row],[Capacity (MW)]]*0.395*8760*10^-6</f>
        <v>1.3979208000000001</v>
      </c>
      <c r="R8267" s="3" cm="1">
        <f t="array" ref="R8267">AVERAGE(VLOOKUP(_xlfn.TEXTSPLIT(Table1[[#This Row],[Fuel (no space after comma)]], ","), FuelList_Final_EF!$A$2:$B$65, 2, FALSE))</f>
        <v>60.37290985767001</v>
      </c>
      <c r="S8267" s="3">
        <f>Table1[[#This Row],[Generation (TWh)]]*10^9*VLOOKUP(Table1[[#This Row],[Turbine/Engine Technology]],Technology_HR!$A$2:$B$11,2,FALSE)*10^-6</f>
        <v>10552904.119199999</v>
      </c>
      <c r="T8267" s="5">
        <f>Table1[[#This Row],[Fuel Consumption (mmBtu)]]*Table1[[#This Row],[Emission Factor (kg CO2/ mmBtu)]]*10^3</f>
        <v>637109529125.09607</v>
      </c>
      <c r="U8267" s="3">
        <f>Table1[[#This Row],[Emissions (g CO2)]]/(Table1[[#This Row],[Generation (TWh)]]*10^9)</f>
        <v>455.75509651555086</v>
      </c>
    </row>
    <row r="8268" spans="1:21" x14ac:dyDescent="0.35">
      <c r="A8268" t="s">
        <v>219</v>
      </c>
      <c r="B8268" t="s">
        <v>3269</v>
      </c>
      <c r="C8268" t="str">
        <f>SUBSTITUTE(Table1[[#This Row],[Fuel]],", ",",")</f>
        <v>fossil gas: natural gas,fossil gas: lng</v>
      </c>
      <c r="D8268" t="s">
        <v>3239</v>
      </c>
      <c r="E8268" t="s">
        <v>3242</v>
      </c>
      <c r="H8268" t="s">
        <v>3438</v>
      </c>
      <c r="I8268">
        <v>400</v>
      </c>
      <c r="J8268" t="s">
        <v>3451</v>
      </c>
      <c r="K8268" t="s">
        <v>29</v>
      </c>
      <c r="L8268" t="s">
        <v>29</v>
      </c>
      <c r="M8268" t="s">
        <v>29</v>
      </c>
      <c r="N8268">
        <v>1.2599932</v>
      </c>
      <c r="O8268">
        <v>103.6704524</v>
      </c>
      <c r="P8268" t="s">
        <v>3585</v>
      </c>
      <c r="Q8268" s="3">
        <f>Table1[[#This Row],[Capacity (MW)]]*0.395*8760*10^-6</f>
        <v>1.38408</v>
      </c>
      <c r="R8268" s="3" cm="1">
        <f t="array" ref="R8268">AVERAGE(VLOOKUP(_xlfn.TEXTSPLIT(Table1[[#This Row],[Fuel (no space after comma)]], ","), FuelList_Final_EF!$A$2:$B$65, 2, FALSE))</f>
        <v>60.37290985767001</v>
      </c>
      <c r="S8268" s="3">
        <f>Table1[[#This Row],[Generation (TWh)]]*10^9*VLOOKUP(Table1[[#This Row],[Turbine/Engine Technology]],Technology_HR!$A$2:$B$11,2,FALSE)*10^-6</f>
        <v>10448419.92</v>
      </c>
      <c r="T8268" s="5">
        <f>Table1[[#This Row],[Fuel Consumption (mmBtu)]]*Table1[[#This Row],[Emission Factor (kg CO2/ mmBtu)]]*10^3</f>
        <v>630801513985.24365</v>
      </c>
      <c r="U8268" s="3">
        <f>Table1[[#This Row],[Emissions (g CO2)]]/(Table1[[#This Row],[Generation (TWh)]]*10^9)</f>
        <v>455.75509651555086</v>
      </c>
    </row>
    <row r="8269" spans="1:21" x14ac:dyDescent="0.35">
      <c r="A8269" t="s">
        <v>2089</v>
      </c>
      <c r="B8269" t="s">
        <v>3387</v>
      </c>
      <c r="C8269" t="str">
        <f>SUBSTITUTE(Table1[[#This Row],[Fuel]],", ",",")</f>
        <v>fossil gas: natural gas [70%],other: hydrogen (unknown) [30%]</v>
      </c>
      <c r="D8269" t="s">
        <v>3673</v>
      </c>
      <c r="E8269" t="s">
        <v>3658</v>
      </c>
      <c r="H8269" t="s">
        <v>3438</v>
      </c>
      <c r="I8269">
        <v>600</v>
      </c>
      <c r="J8269" t="s">
        <v>3449</v>
      </c>
      <c r="K8269">
        <v>2026</v>
      </c>
      <c r="L8269" t="s">
        <v>29</v>
      </c>
      <c r="M8269" t="s">
        <v>29</v>
      </c>
      <c r="N8269">
        <v>1.2620853000000001</v>
      </c>
      <c r="O8269">
        <v>103.6698604</v>
      </c>
      <c r="P8269" t="s">
        <v>3585</v>
      </c>
      <c r="Q8269" s="3">
        <f>Table1[[#This Row],[Capacity (MW)]]*0.395*8760*10^-6</f>
        <v>2.07612</v>
      </c>
      <c r="R8269" s="3" cm="1">
        <f t="array" ref="R8269">AVERAGE(VLOOKUP(_xlfn.TEXTSPLIT(Table1[[#This Row],[Fuel (no space after comma)]], ","), FuelList_Final_EF!$A$2:$B$65, 2, FALSE))</f>
        <v>37.141999999999996</v>
      </c>
      <c r="S8269" s="3">
        <f>Table1[[#This Row],[Generation (TWh)]]*10^9*VLOOKUP(Table1[[#This Row],[Turbine/Engine Technology]],Technology_HR!$A$2:$B$11,2,FALSE)*10^-6</f>
        <v>15672629.879999999</v>
      </c>
      <c r="T8269" s="5">
        <f>Table1[[#This Row],[Fuel Consumption (mmBtu)]]*Table1[[#This Row],[Emission Factor (kg CO2/ mmBtu)]]*10^3</f>
        <v>582112819002.95984</v>
      </c>
      <c r="U8269" s="3">
        <f>Table1[[#This Row],[Emissions (g CO2)]]/(Table1[[#This Row],[Generation (TWh)]]*10^9)</f>
        <v>280.38495799999993</v>
      </c>
    </row>
    <row r="8270" spans="1:21" x14ac:dyDescent="0.35">
      <c r="A8270" t="s">
        <v>2090</v>
      </c>
      <c r="B8270" t="s">
        <v>3239</v>
      </c>
      <c r="C8270" t="str">
        <f>SUBSTITUTE(Table1[[#This Row],[Fuel]],", ",",")</f>
        <v>fossil gas: natural gas</v>
      </c>
      <c r="D8270" t="s">
        <v>3239</v>
      </c>
      <c r="H8270" t="s">
        <v>3438</v>
      </c>
      <c r="I8270">
        <v>425</v>
      </c>
      <c r="J8270" t="s">
        <v>3446</v>
      </c>
      <c r="K8270">
        <v>1996</v>
      </c>
      <c r="L8270" t="s">
        <v>29</v>
      </c>
      <c r="M8270" t="s">
        <v>29</v>
      </c>
      <c r="N8270">
        <v>1.4655</v>
      </c>
      <c r="O8270">
        <v>103.7996</v>
      </c>
      <c r="P8270" t="s">
        <v>3585</v>
      </c>
      <c r="Q8270" s="3">
        <f>Table1[[#This Row],[Capacity (MW)]]*0.395*8760*10^-6</f>
        <v>1.470585</v>
      </c>
      <c r="R8270" s="3" cm="1">
        <f t="array" ref="R8270">AVERAGE(VLOOKUP(_xlfn.TEXTSPLIT(Table1[[#This Row],[Fuel (no space after comma)]], ","), FuelList_Final_EF!$A$2:$B$65, 2, FALSE))</f>
        <v>53.06</v>
      </c>
      <c r="S8270" s="3">
        <f>Table1[[#This Row],[Generation (TWh)]]*10^9*VLOOKUP(Table1[[#This Row],[Turbine/Engine Technology]],Technology_HR!$A$2:$B$11,2,FALSE)*10^-6</f>
        <v>11101446.164999999</v>
      </c>
      <c r="T8270" s="5">
        <f>Table1[[#This Row],[Fuel Consumption (mmBtu)]]*Table1[[#This Row],[Emission Factor (kg CO2/ mmBtu)]]*10^3</f>
        <v>589042733514.90002</v>
      </c>
      <c r="U8270" s="3">
        <f>Table1[[#This Row],[Emissions (g CO2)]]/(Table1[[#This Row],[Generation (TWh)]]*10^9)</f>
        <v>400.54993999999999</v>
      </c>
    </row>
    <row r="8271" spans="1:21" x14ac:dyDescent="0.35">
      <c r="A8271" t="s">
        <v>2090</v>
      </c>
      <c r="B8271" t="s">
        <v>3239</v>
      </c>
      <c r="C8271" t="str">
        <f>SUBSTITUTE(Table1[[#This Row],[Fuel]],", ",",")</f>
        <v>fossil gas: natural gas</v>
      </c>
      <c r="D8271" t="s">
        <v>3239</v>
      </c>
      <c r="H8271" t="s">
        <v>3438</v>
      </c>
      <c r="I8271">
        <v>425</v>
      </c>
      <c r="J8271" t="s">
        <v>3446</v>
      </c>
      <c r="K8271">
        <v>1996</v>
      </c>
      <c r="L8271" t="s">
        <v>29</v>
      </c>
      <c r="M8271" t="s">
        <v>29</v>
      </c>
      <c r="N8271">
        <v>1.4655</v>
      </c>
      <c r="O8271">
        <v>103.7996</v>
      </c>
      <c r="P8271" t="s">
        <v>3585</v>
      </c>
      <c r="Q8271" s="3">
        <f>Table1[[#This Row],[Capacity (MW)]]*0.395*8760*10^-6</f>
        <v>1.470585</v>
      </c>
      <c r="R8271" s="3" cm="1">
        <f t="array" ref="R8271">AVERAGE(VLOOKUP(_xlfn.TEXTSPLIT(Table1[[#This Row],[Fuel (no space after comma)]], ","), FuelList_Final_EF!$A$2:$B$65, 2, FALSE))</f>
        <v>53.06</v>
      </c>
      <c r="S8271" s="3">
        <f>Table1[[#This Row],[Generation (TWh)]]*10^9*VLOOKUP(Table1[[#This Row],[Turbine/Engine Technology]],Technology_HR!$A$2:$B$11,2,FALSE)*10^-6</f>
        <v>11101446.164999999</v>
      </c>
      <c r="T8271" s="5">
        <f>Table1[[#This Row],[Fuel Consumption (mmBtu)]]*Table1[[#This Row],[Emission Factor (kg CO2/ mmBtu)]]*10^3</f>
        <v>589042733514.90002</v>
      </c>
      <c r="U8271" s="3">
        <f>Table1[[#This Row],[Emissions (g CO2)]]/(Table1[[#This Row],[Generation (TWh)]]*10^9)</f>
        <v>400.54993999999999</v>
      </c>
    </row>
    <row r="8272" spans="1:21" x14ac:dyDescent="0.35">
      <c r="A8272" t="s">
        <v>2090</v>
      </c>
      <c r="B8272" t="s">
        <v>3239</v>
      </c>
      <c r="C8272" t="str">
        <f>SUBSTITUTE(Table1[[#This Row],[Fuel]],", ",",")</f>
        <v>fossil gas: natural gas</v>
      </c>
      <c r="D8272" t="s">
        <v>3239</v>
      </c>
      <c r="H8272" t="s">
        <v>3438</v>
      </c>
      <c r="I8272">
        <v>360</v>
      </c>
      <c r="J8272" t="s">
        <v>3446</v>
      </c>
      <c r="K8272">
        <v>2002</v>
      </c>
      <c r="L8272" t="s">
        <v>29</v>
      </c>
      <c r="M8272" t="s">
        <v>29</v>
      </c>
      <c r="N8272">
        <v>1.4655</v>
      </c>
      <c r="O8272">
        <v>103.7996</v>
      </c>
      <c r="P8272" t="s">
        <v>3585</v>
      </c>
      <c r="Q8272" s="3">
        <f>Table1[[#This Row],[Capacity (MW)]]*0.395*8760*10^-6</f>
        <v>1.2456720000000001</v>
      </c>
      <c r="R8272" s="3" cm="1">
        <f t="array" ref="R8272">AVERAGE(VLOOKUP(_xlfn.TEXTSPLIT(Table1[[#This Row],[Fuel (no space after comma)]], ","), FuelList_Final_EF!$A$2:$B$65, 2, FALSE))</f>
        <v>53.06</v>
      </c>
      <c r="S8272" s="3">
        <f>Table1[[#This Row],[Generation (TWh)]]*10^9*VLOOKUP(Table1[[#This Row],[Turbine/Engine Technology]],Technology_HR!$A$2:$B$11,2,FALSE)*10^-6</f>
        <v>9403577.9279999994</v>
      </c>
      <c r="T8272" s="5">
        <f>Table1[[#This Row],[Fuel Consumption (mmBtu)]]*Table1[[#This Row],[Emission Factor (kg CO2/ mmBtu)]]*10^3</f>
        <v>498953844859.67999</v>
      </c>
      <c r="U8272" s="3">
        <f>Table1[[#This Row],[Emissions (g CO2)]]/(Table1[[#This Row],[Generation (TWh)]]*10^9)</f>
        <v>400.54993999999999</v>
      </c>
    </row>
    <row r="8273" spans="1:21" x14ac:dyDescent="0.35">
      <c r="A8273" t="s">
        <v>2090</v>
      </c>
      <c r="B8273" t="s">
        <v>3239</v>
      </c>
      <c r="C8273" t="str">
        <f>SUBSTITUTE(Table1[[#This Row],[Fuel]],", ",",")</f>
        <v>fossil gas: natural gas</v>
      </c>
      <c r="D8273" t="s">
        <v>3239</v>
      </c>
      <c r="H8273" t="s">
        <v>3438</v>
      </c>
      <c r="I8273">
        <v>360</v>
      </c>
      <c r="J8273" t="s">
        <v>3446</v>
      </c>
      <c r="K8273">
        <v>2004</v>
      </c>
      <c r="L8273" t="s">
        <v>29</v>
      </c>
      <c r="M8273" t="s">
        <v>29</v>
      </c>
      <c r="N8273">
        <v>1.4655</v>
      </c>
      <c r="O8273">
        <v>103.7996</v>
      </c>
      <c r="P8273" t="s">
        <v>3585</v>
      </c>
      <c r="Q8273" s="3">
        <f>Table1[[#This Row],[Capacity (MW)]]*0.395*8760*10^-6</f>
        <v>1.2456720000000001</v>
      </c>
      <c r="R8273" s="3" cm="1">
        <f t="array" ref="R8273">AVERAGE(VLOOKUP(_xlfn.TEXTSPLIT(Table1[[#This Row],[Fuel (no space after comma)]], ","), FuelList_Final_EF!$A$2:$B$65, 2, FALSE))</f>
        <v>53.06</v>
      </c>
      <c r="S8273" s="3">
        <f>Table1[[#This Row],[Generation (TWh)]]*10^9*VLOOKUP(Table1[[#This Row],[Turbine/Engine Technology]],Technology_HR!$A$2:$B$11,2,FALSE)*10^-6</f>
        <v>9403577.9279999994</v>
      </c>
      <c r="T8273" s="5">
        <f>Table1[[#This Row],[Fuel Consumption (mmBtu)]]*Table1[[#This Row],[Emission Factor (kg CO2/ mmBtu)]]*10^3</f>
        <v>498953844859.67999</v>
      </c>
      <c r="U8273" s="3">
        <f>Table1[[#This Row],[Emissions (g CO2)]]/(Table1[[#This Row],[Generation (TWh)]]*10^9)</f>
        <v>400.54993999999999</v>
      </c>
    </row>
    <row r="8274" spans="1:21" x14ac:dyDescent="0.35">
      <c r="A8274" t="s">
        <v>2090</v>
      </c>
      <c r="B8274" t="s">
        <v>3239</v>
      </c>
      <c r="C8274" t="str">
        <f>SUBSTITUTE(Table1[[#This Row],[Fuel]],", ",",")</f>
        <v>fossil gas: natural gas</v>
      </c>
      <c r="D8274" t="s">
        <v>3239</v>
      </c>
      <c r="H8274" t="s">
        <v>3438</v>
      </c>
      <c r="I8274">
        <v>360</v>
      </c>
      <c r="J8274" t="s">
        <v>3446</v>
      </c>
      <c r="K8274">
        <v>2004</v>
      </c>
      <c r="L8274" t="s">
        <v>29</v>
      </c>
      <c r="M8274" t="s">
        <v>29</v>
      </c>
      <c r="N8274">
        <v>1.4655</v>
      </c>
      <c r="O8274">
        <v>103.7996</v>
      </c>
      <c r="P8274" t="s">
        <v>3585</v>
      </c>
      <c r="Q8274" s="3">
        <f>Table1[[#This Row],[Capacity (MW)]]*0.395*8760*10^-6</f>
        <v>1.2456720000000001</v>
      </c>
      <c r="R8274" s="3" cm="1">
        <f t="array" ref="R8274">AVERAGE(VLOOKUP(_xlfn.TEXTSPLIT(Table1[[#This Row],[Fuel (no space after comma)]], ","), FuelList_Final_EF!$A$2:$B$65, 2, FALSE))</f>
        <v>53.06</v>
      </c>
      <c r="S8274" s="3">
        <f>Table1[[#This Row],[Generation (TWh)]]*10^9*VLOOKUP(Table1[[#This Row],[Turbine/Engine Technology]],Technology_HR!$A$2:$B$11,2,FALSE)*10^-6</f>
        <v>9403577.9279999994</v>
      </c>
      <c r="T8274" s="5">
        <f>Table1[[#This Row],[Fuel Consumption (mmBtu)]]*Table1[[#This Row],[Emission Factor (kg CO2/ mmBtu)]]*10^3</f>
        <v>498953844859.67999</v>
      </c>
      <c r="U8274" s="3">
        <f>Table1[[#This Row],[Emissions (g CO2)]]/(Table1[[#This Row],[Generation (TWh)]]*10^9)</f>
        <v>400.54993999999999</v>
      </c>
    </row>
    <row r="8275" spans="1:21" x14ac:dyDescent="0.35">
      <c r="A8275" t="s">
        <v>2090</v>
      </c>
      <c r="B8275" t="s">
        <v>3239</v>
      </c>
      <c r="C8275" t="str">
        <f>SUBSTITUTE(Table1[[#This Row],[Fuel]],", ",",")</f>
        <v>fossil gas: natural gas</v>
      </c>
      <c r="D8275" t="s">
        <v>3239</v>
      </c>
      <c r="H8275" t="s">
        <v>3438</v>
      </c>
      <c r="I8275">
        <v>431</v>
      </c>
      <c r="J8275" t="s">
        <v>3446</v>
      </c>
      <c r="K8275">
        <v>2013</v>
      </c>
      <c r="L8275" t="s">
        <v>29</v>
      </c>
      <c r="M8275" t="s">
        <v>29</v>
      </c>
      <c r="N8275">
        <v>1.4655</v>
      </c>
      <c r="O8275">
        <v>103.7996</v>
      </c>
      <c r="P8275" t="s">
        <v>3585</v>
      </c>
      <c r="Q8275" s="3">
        <f>Table1[[#This Row],[Capacity (MW)]]*0.395*8760*10^-6</f>
        <v>1.4913462</v>
      </c>
      <c r="R8275" s="3" cm="1">
        <f t="array" ref="R8275">AVERAGE(VLOOKUP(_xlfn.TEXTSPLIT(Table1[[#This Row],[Fuel (no space after comma)]], ","), FuelList_Final_EF!$A$2:$B$65, 2, FALSE))</f>
        <v>53.06</v>
      </c>
      <c r="S8275" s="3">
        <f>Table1[[#This Row],[Generation (TWh)]]*10^9*VLOOKUP(Table1[[#This Row],[Turbine/Engine Technology]],Technology_HR!$A$2:$B$11,2,FALSE)*10^-6</f>
        <v>11258172.4638</v>
      </c>
      <c r="T8275" s="5">
        <f>Table1[[#This Row],[Fuel Consumption (mmBtu)]]*Table1[[#This Row],[Emission Factor (kg CO2/ mmBtu)]]*10^3</f>
        <v>597358630929.22803</v>
      </c>
      <c r="U8275" s="3">
        <f>Table1[[#This Row],[Emissions (g CO2)]]/(Table1[[#This Row],[Generation (TWh)]]*10^9)</f>
        <v>400.54993999999999</v>
      </c>
    </row>
    <row r="8276" spans="1:21" x14ac:dyDescent="0.35">
      <c r="A8276" t="s">
        <v>2090</v>
      </c>
      <c r="B8276" t="s">
        <v>3239</v>
      </c>
      <c r="C8276" t="str">
        <f>SUBSTITUTE(Table1[[#This Row],[Fuel]],", ",",")</f>
        <v>fossil gas: natural gas</v>
      </c>
      <c r="D8276" t="s">
        <v>3239</v>
      </c>
      <c r="H8276" t="s">
        <v>3438</v>
      </c>
      <c r="I8276">
        <v>431</v>
      </c>
      <c r="J8276" t="s">
        <v>3446</v>
      </c>
      <c r="K8276">
        <v>2013</v>
      </c>
      <c r="L8276" t="s">
        <v>29</v>
      </c>
      <c r="M8276" t="s">
        <v>29</v>
      </c>
      <c r="N8276">
        <v>1.4655</v>
      </c>
      <c r="O8276">
        <v>103.7996</v>
      </c>
      <c r="P8276" t="s">
        <v>3585</v>
      </c>
      <c r="Q8276" s="3">
        <f>Table1[[#This Row],[Capacity (MW)]]*0.395*8760*10^-6</f>
        <v>1.4913462</v>
      </c>
      <c r="R8276" s="3" cm="1">
        <f t="array" ref="R8276">AVERAGE(VLOOKUP(_xlfn.TEXTSPLIT(Table1[[#This Row],[Fuel (no space after comma)]], ","), FuelList_Final_EF!$A$2:$B$65, 2, FALSE))</f>
        <v>53.06</v>
      </c>
      <c r="S8276" s="3">
        <f>Table1[[#This Row],[Generation (TWh)]]*10^9*VLOOKUP(Table1[[#This Row],[Turbine/Engine Technology]],Technology_HR!$A$2:$B$11,2,FALSE)*10^-6</f>
        <v>11258172.4638</v>
      </c>
      <c r="T8276" s="5">
        <f>Table1[[#This Row],[Fuel Consumption (mmBtu)]]*Table1[[#This Row],[Emission Factor (kg CO2/ mmBtu)]]*10^3</f>
        <v>597358630929.22803</v>
      </c>
      <c r="U8276" s="3">
        <f>Table1[[#This Row],[Emissions (g CO2)]]/(Table1[[#This Row],[Generation (TWh)]]*10^9)</f>
        <v>400.54993999999999</v>
      </c>
    </row>
    <row r="8277" spans="1:21" x14ac:dyDescent="0.35">
      <c r="A8277" t="s">
        <v>2090</v>
      </c>
      <c r="B8277" t="s">
        <v>3243</v>
      </c>
      <c r="C8277" t="str">
        <f>SUBSTITUTE(Table1[[#This Row],[Fuel]],", ",",")</f>
        <v>fossil gas: natural gas,fossil liquids: fuel oil</v>
      </c>
      <c r="D8277" t="s">
        <v>3239</v>
      </c>
      <c r="E8277" t="s">
        <v>3275</v>
      </c>
      <c r="H8277" t="s">
        <v>3440</v>
      </c>
      <c r="I8277">
        <v>250</v>
      </c>
      <c r="J8277" t="s">
        <v>3446</v>
      </c>
      <c r="K8277" t="s">
        <v>29</v>
      </c>
      <c r="L8277" t="s">
        <v>29</v>
      </c>
      <c r="M8277" t="s">
        <v>29</v>
      </c>
      <c r="N8277">
        <v>1.4655</v>
      </c>
      <c r="O8277">
        <v>103.7996</v>
      </c>
      <c r="P8277" t="s">
        <v>3585</v>
      </c>
      <c r="Q8277" s="3">
        <f>Table1[[#This Row],[Capacity (MW)]]*0.395*8760*10^-6</f>
        <v>0.86504999999999999</v>
      </c>
      <c r="R8277" s="3" cm="1">
        <f t="array" ref="R8277">AVERAGE(VLOOKUP(_xlfn.TEXTSPLIT(Table1[[#This Row],[Fuel (no space after comma)]], ","), FuelList_Final_EF!$A$2:$B$65, 2, FALSE))</f>
        <v>65.583341148886291</v>
      </c>
      <c r="S8277" s="3">
        <f>Table1[[#This Row],[Generation (TWh)]]*10^9*VLOOKUP(Table1[[#This Row],[Turbine/Engine Technology]],Technology_HR!$A$2:$B$11,2,FALSE)*10^-6</f>
        <v>8897039.25</v>
      </c>
      <c r="T8277" s="5">
        <f>Table1[[#This Row],[Fuel Consumption (mmBtu)]]*Table1[[#This Row],[Emission Factor (kg CO2/ mmBtu)]]*10^3</f>
        <v>583497560347.78137</v>
      </c>
      <c r="U8277" s="3">
        <f>Table1[[#This Row],[Emissions (g CO2)]]/(Table1[[#This Row],[Generation (TWh)]]*10^9)</f>
        <v>674.52466371629544</v>
      </c>
    </row>
    <row r="8278" spans="1:21" x14ac:dyDescent="0.35">
      <c r="A8278" t="s">
        <v>2090</v>
      </c>
      <c r="B8278" t="s">
        <v>3243</v>
      </c>
      <c r="C8278" t="str">
        <f>SUBSTITUTE(Table1[[#This Row],[Fuel]],", ",",")</f>
        <v>fossil gas: natural gas,fossil liquids: fuel oil</v>
      </c>
      <c r="D8278" t="s">
        <v>3239</v>
      </c>
      <c r="E8278" t="s">
        <v>3275</v>
      </c>
      <c r="H8278" t="s">
        <v>3440</v>
      </c>
      <c r="I8278">
        <v>250</v>
      </c>
      <c r="J8278" t="s">
        <v>3446</v>
      </c>
      <c r="K8278" t="s">
        <v>29</v>
      </c>
      <c r="L8278" t="s">
        <v>29</v>
      </c>
      <c r="M8278" t="s">
        <v>29</v>
      </c>
      <c r="N8278">
        <v>1.4655</v>
      </c>
      <c r="O8278">
        <v>103.7996</v>
      </c>
      <c r="P8278" t="s">
        <v>3585</v>
      </c>
      <c r="Q8278" s="3">
        <f>Table1[[#This Row],[Capacity (MW)]]*0.395*8760*10^-6</f>
        <v>0.86504999999999999</v>
      </c>
      <c r="R8278" s="3" cm="1">
        <f t="array" ref="R8278">AVERAGE(VLOOKUP(_xlfn.TEXTSPLIT(Table1[[#This Row],[Fuel (no space after comma)]], ","), FuelList_Final_EF!$A$2:$B$65, 2, FALSE))</f>
        <v>65.583341148886291</v>
      </c>
      <c r="S8278" s="3">
        <f>Table1[[#This Row],[Generation (TWh)]]*10^9*VLOOKUP(Table1[[#This Row],[Turbine/Engine Technology]],Technology_HR!$A$2:$B$11,2,FALSE)*10^-6</f>
        <v>8897039.25</v>
      </c>
      <c r="T8278" s="5">
        <f>Table1[[#This Row],[Fuel Consumption (mmBtu)]]*Table1[[#This Row],[Emission Factor (kg CO2/ mmBtu)]]*10^3</f>
        <v>583497560347.78137</v>
      </c>
      <c r="U8278" s="3">
        <f>Table1[[#This Row],[Emissions (g CO2)]]/(Table1[[#This Row],[Generation (TWh)]]*10^9)</f>
        <v>674.52466371629544</v>
      </c>
    </row>
    <row r="8279" spans="1:21" x14ac:dyDescent="0.35">
      <c r="A8279" t="s">
        <v>79</v>
      </c>
      <c r="B8279" t="s">
        <v>3239</v>
      </c>
      <c r="C8279" t="str">
        <f>SUBSTITUTE(Table1[[#This Row],[Fuel]],", ",",")</f>
        <v>fossil gas: natural gas</v>
      </c>
      <c r="D8279" t="s">
        <v>3239</v>
      </c>
      <c r="H8279" t="s">
        <v>3438</v>
      </c>
      <c r="I8279">
        <v>360</v>
      </c>
      <c r="J8279" t="s">
        <v>3446</v>
      </c>
      <c r="K8279" t="s">
        <v>29</v>
      </c>
      <c r="L8279" t="s">
        <v>29</v>
      </c>
      <c r="M8279" t="s">
        <v>29</v>
      </c>
      <c r="N8279">
        <v>1.2680009999999999</v>
      </c>
      <c r="O8279">
        <v>103.68898</v>
      </c>
      <c r="P8279" t="s">
        <v>3585</v>
      </c>
      <c r="Q8279" s="3">
        <f>Table1[[#This Row],[Capacity (MW)]]*0.395*8760*10^-6</f>
        <v>1.2456720000000001</v>
      </c>
      <c r="R8279" s="3" cm="1">
        <f t="array" ref="R8279">AVERAGE(VLOOKUP(_xlfn.TEXTSPLIT(Table1[[#This Row],[Fuel (no space after comma)]], ","), FuelList_Final_EF!$A$2:$B$65, 2, FALSE))</f>
        <v>53.06</v>
      </c>
      <c r="S8279" s="3">
        <f>Table1[[#This Row],[Generation (TWh)]]*10^9*VLOOKUP(Table1[[#This Row],[Turbine/Engine Technology]],Technology_HR!$A$2:$B$11,2,FALSE)*10^-6</f>
        <v>9403577.9279999994</v>
      </c>
      <c r="T8279" s="5">
        <f>Table1[[#This Row],[Fuel Consumption (mmBtu)]]*Table1[[#This Row],[Emission Factor (kg CO2/ mmBtu)]]*10^3</f>
        <v>498953844859.67999</v>
      </c>
      <c r="U8279" s="3">
        <f>Table1[[#This Row],[Emissions (g CO2)]]/(Table1[[#This Row],[Generation (TWh)]]*10^9)</f>
        <v>400.54993999999999</v>
      </c>
    </row>
    <row r="8280" spans="1:21" x14ac:dyDescent="0.35">
      <c r="A8280" t="s">
        <v>79</v>
      </c>
      <c r="B8280" t="s">
        <v>3239</v>
      </c>
      <c r="C8280" t="str">
        <f>SUBSTITUTE(Table1[[#This Row],[Fuel]],", ",",")</f>
        <v>fossil gas: natural gas</v>
      </c>
      <c r="D8280" t="s">
        <v>3239</v>
      </c>
      <c r="H8280" t="s">
        <v>3438</v>
      </c>
      <c r="I8280">
        <v>84</v>
      </c>
      <c r="J8280" t="s">
        <v>3446</v>
      </c>
      <c r="K8280">
        <v>2017</v>
      </c>
      <c r="L8280" t="s">
        <v>29</v>
      </c>
      <c r="M8280" t="s">
        <v>29</v>
      </c>
      <c r="N8280">
        <v>1.2680009999999999</v>
      </c>
      <c r="O8280">
        <v>103.68898</v>
      </c>
      <c r="P8280" t="s">
        <v>3585</v>
      </c>
      <c r="Q8280" s="3">
        <f>Table1[[#This Row],[Capacity (MW)]]*0.395*8760*10^-6</f>
        <v>0.29065679999999999</v>
      </c>
      <c r="R8280" s="3" cm="1">
        <f t="array" ref="R8280">AVERAGE(VLOOKUP(_xlfn.TEXTSPLIT(Table1[[#This Row],[Fuel (no space after comma)]], ","), FuelList_Final_EF!$A$2:$B$65, 2, FALSE))</f>
        <v>53.06</v>
      </c>
      <c r="S8280" s="3">
        <f>Table1[[#This Row],[Generation (TWh)]]*10^9*VLOOKUP(Table1[[#This Row],[Turbine/Engine Technology]],Technology_HR!$A$2:$B$11,2,FALSE)*10^-6</f>
        <v>2194168.1831999999</v>
      </c>
      <c r="T8280" s="5">
        <f>Table1[[#This Row],[Fuel Consumption (mmBtu)]]*Table1[[#This Row],[Emission Factor (kg CO2/ mmBtu)]]*10^3</f>
        <v>116422563800.592</v>
      </c>
      <c r="U8280" s="3">
        <f>Table1[[#This Row],[Emissions (g CO2)]]/(Table1[[#This Row],[Generation (TWh)]]*10^9)</f>
        <v>400.54993999999999</v>
      </c>
    </row>
    <row r="8281" spans="1:21" x14ac:dyDescent="0.35">
      <c r="A8281" t="s">
        <v>2091</v>
      </c>
      <c r="B8281" t="s">
        <v>3239</v>
      </c>
      <c r="C8281" t="str">
        <f>SUBSTITUTE(Table1[[#This Row],[Fuel]],", ",",")</f>
        <v>fossil gas: natural gas</v>
      </c>
      <c r="D8281" t="s">
        <v>3239</v>
      </c>
      <c r="H8281" t="s">
        <v>3438</v>
      </c>
      <c r="I8281">
        <v>368</v>
      </c>
      <c r="J8281" t="s">
        <v>3446</v>
      </c>
      <c r="K8281">
        <v>2001</v>
      </c>
      <c r="L8281" t="s">
        <v>29</v>
      </c>
      <c r="M8281" t="s">
        <v>29</v>
      </c>
      <c r="N8281">
        <v>1.2887679999999999</v>
      </c>
      <c r="O8281">
        <v>103.64141499999999</v>
      </c>
      <c r="P8281" t="s">
        <v>3585</v>
      </c>
      <c r="Q8281" s="3">
        <f>Table1[[#This Row],[Capacity (MW)]]*0.395*8760*10^-6</f>
        <v>1.2733536000000001</v>
      </c>
      <c r="R8281" s="3" cm="1">
        <f t="array" ref="R8281">AVERAGE(VLOOKUP(_xlfn.TEXTSPLIT(Table1[[#This Row],[Fuel (no space after comma)]], ","), FuelList_Final_EF!$A$2:$B$65, 2, FALSE))</f>
        <v>53.06</v>
      </c>
      <c r="S8281" s="3">
        <f>Table1[[#This Row],[Generation (TWh)]]*10^9*VLOOKUP(Table1[[#This Row],[Turbine/Engine Technology]],Technology_HR!$A$2:$B$11,2,FALSE)*10^-6</f>
        <v>9612546.3263999987</v>
      </c>
      <c r="T8281" s="5">
        <f>Table1[[#This Row],[Fuel Consumption (mmBtu)]]*Table1[[#This Row],[Emission Factor (kg CO2/ mmBtu)]]*10^3</f>
        <v>510041708078.78394</v>
      </c>
      <c r="U8281" s="3">
        <f>Table1[[#This Row],[Emissions (g CO2)]]/(Table1[[#This Row],[Generation (TWh)]]*10^9)</f>
        <v>400.54993999999994</v>
      </c>
    </row>
    <row r="8282" spans="1:21" x14ac:dyDescent="0.35">
      <c r="A8282" t="s">
        <v>2091</v>
      </c>
      <c r="B8282" t="s">
        <v>3239</v>
      </c>
      <c r="C8282" t="str">
        <f>SUBSTITUTE(Table1[[#This Row],[Fuel]],", ",",")</f>
        <v>fossil gas: natural gas</v>
      </c>
      <c r="D8282" t="s">
        <v>3239</v>
      </c>
      <c r="H8282" t="s">
        <v>3438</v>
      </c>
      <c r="I8282">
        <v>368</v>
      </c>
      <c r="J8282" t="s">
        <v>3446</v>
      </c>
      <c r="K8282">
        <v>2002</v>
      </c>
      <c r="L8282" t="s">
        <v>29</v>
      </c>
      <c r="M8282" t="s">
        <v>29</v>
      </c>
      <c r="N8282">
        <v>1.2887679999999999</v>
      </c>
      <c r="O8282">
        <v>103.64141499999999</v>
      </c>
      <c r="P8282" t="s">
        <v>3585</v>
      </c>
      <c r="Q8282" s="3">
        <f>Table1[[#This Row],[Capacity (MW)]]*0.395*8760*10^-6</f>
        <v>1.2733536000000001</v>
      </c>
      <c r="R8282" s="3" cm="1">
        <f t="array" ref="R8282">AVERAGE(VLOOKUP(_xlfn.TEXTSPLIT(Table1[[#This Row],[Fuel (no space after comma)]], ","), FuelList_Final_EF!$A$2:$B$65, 2, FALSE))</f>
        <v>53.06</v>
      </c>
      <c r="S8282" s="3">
        <f>Table1[[#This Row],[Generation (TWh)]]*10^9*VLOOKUP(Table1[[#This Row],[Turbine/Engine Technology]],Technology_HR!$A$2:$B$11,2,FALSE)*10^-6</f>
        <v>9612546.3263999987</v>
      </c>
      <c r="T8282" s="5">
        <f>Table1[[#This Row],[Fuel Consumption (mmBtu)]]*Table1[[#This Row],[Emission Factor (kg CO2/ mmBtu)]]*10^3</f>
        <v>510041708078.78394</v>
      </c>
      <c r="U8282" s="3">
        <f>Table1[[#This Row],[Emissions (g CO2)]]/(Table1[[#This Row],[Generation (TWh)]]*10^9)</f>
        <v>400.54993999999994</v>
      </c>
    </row>
    <row r="8283" spans="1:21" x14ac:dyDescent="0.35">
      <c r="A8283" t="s">
        <v>2091</v>
      </c>
      <c r="B8283" t="s">
        <v>3239</v>
      </c>
      <c r="C8283" t="str">
        <f>SUBSTITUTE(Table1[[#This Row],[Fuel]],", ",",")</f>
        <v>fossil gas: natural gas</v>
      </c>
      <c r="D8283" t="s">
        <v>3239</v>
      </c>
      <c r="H8283" t="s">
        <v>3438</v>
      </c>
      <c r="I8283">
        <v>368</v>
      </c>
      <c r="J8283" t="s">
        <v>3446</v>
      </c>
      <c r="K8283">
        <v>2005</v>
      </c>
      <c r="L8283" t="s">
        <v>29</v>
      </c>
      <c r="M8283" t="s">
        <v>29</v>
      </c>
      <c r="N8283">
        <v>1.2887679999999999</v>
      </c>
      <c r="O8283">
        <v>103.64141499999999</v>
      </c>
      <c r="P8283" t="s">
        <v>3585</v>
      </c>
      <c r="Q8283" s="3">
        <f>Table1[[#This Row],[Capacity (MW)]]*0.395*8760*10^-6</f>
        <v>1.2733536000000001</v>
      </c>
      <c r="R8283" s="3" cm="1">
        <f t="array" ref="R8283">AVERAGE(VLOOKUP(_xlfn.TEXTSPLIT(Table1[[#This Row],[Fuel (no space after comma)]], ","), FuelList_Final_EF!$A$2:$B$65, 2, FALSE))</f>
        <v>53.06</v>
      </c>
      <c r="S8283" s="3">
        <f>Table1[[#This Row],[Generation (TWh)]]*10^9*VLOOKUP(Table1[[#This Row],[Turbine/Engine Technology]],Technology_HR!$A$2:$B$11,2,FALSE)*10^-6</f>
        <v>9612546.3263999987</v>
      </c>
      <c r="T8283" s="5">
        <f>Table1[[#This Row],[Fuel Consumption (mmBtu)]]*Table1[[#This Row],[Emission Factor (kg CO2/ mmBtu)]]*10^3</f>
        <v>510041708078.78394</v>
      </c>
      <c r="U8283" s="3">
        <f>Table1[[#This Row],[Emissions (g CO2)]]/(Table1[[#This Row],[Generation (TWh)]]*10^9)</f>
        <v>400.54993999999994</v>
      </c>
    </row>
    <row r="8284" spans="1:21" x14ac:dyDescent="0.35">
      <c r="A8284" t="s">
        <v>2091</v>
      </c>
      <c r="B8284" t="s">
        <v>3239</v>
      </c>
      <c r="C8284" t="str">
        <f>SUBSTITUTE(Table1[[#This Row],[Fuel]],", ",",")</f>
        <v>fossil gas: natural gas</v>
      </c>
      <c r="D8284" t="s">
        <v>3239</v>
      </c>
      <c r="H8284" t="s">
        <v>3438</v>
      </c>
      <c r="I8284">
        <v>368</v>
      </c>
      <c r="J8284" t="s">
        <v>3446</v>
      </c>
      <c r="K8284">
        <v>2005</v>
      </c>
      <c r="L8284" t="s">
        <v>29</v>
      </c>
      <c r="M8284" t="s">
        <v>29</v>
      </c>
      <c r="N8284">
        <v>1.2887679999999999</v>
      </c>
      <c r="O8284">
        <v>103.64141499999999</v>
      </c>
      <c r="P8284" t="s">
        <v>3585</v>
      </c>
      <c r="Q8284" s="3">
        <f>Table1[[#This Row],[Capacity (MW)]]*0.395*8760*10^-6</f>
        <v>1.2733536000000001</v>
      </c>
      <c r="R8284" s="3" cm="1">
        <f t="array" ref="R8284">AVERAGE(VLOOKUP(_xlfn.TEXTSPLIT(Table1[[#This Row],[Fuel (no space after comma)]], ","), FuelList_Final_EF!$A$2:$B$65, 2, FALSE))</f>
        <v>53.06</v>
      </c>
      <c r="S8284" s="3">
        <f>Table1[[#This Row],[Generation (TWh)]]*10^9*VLOOKUP(Table1[[#This Row],[Turbine/Engine Technology]],Technology_HR!$A$2:$B$11,2,FALSE)*10^-6</f>
        <v>9612546.3263999987</v>
      </c>
      <c r="T8284" s="5">
        <f>Table1[[#This Row],[Fuel Consumption (mmBtu)]]*Table1[[#This Row],[Emission Factor (kg CO2/ mmBtu)]]*10^3</f>
        <v>510041708078.78394</v>
      </c>
      <c r="U8284" s="3">
        <f>Table1[[#This Row],[Emissions (g CO2)]]/(Table1[[#This Row],[Generation (TWh)]]*10^9)</f>
        <v>400.54993999999994</v>
      </c>
    </row>
    <row r="8285" spans="1:21" x14ac:dyDescent="0.35">
      <c r="A8285" t="s">
        <v>2091</v>
      </c>
      <c r="B8285" t="s">
        <v>3239</v>
      </c>
      <c r="C8285" t="str">
        <f>SUBSTITUTE(Table1[[#This Row],[Fuel]],", ",",")</f>
        <v>fossil gas: natural gas</v>
      </c>
      <c r="D8285" t="s">
        <v>3239</v>
      </c>
      <c r="H8285" t="s">
        <v>3438</v>
      </c>
      <c r="I8285">
        <v>406</v>
      </c>
      <c r="J8285" t="s">
        <v>3446</v>
      </c>
      <c r="K8285">
        <v>2014</v>
      </c>
      <c r="L8285" t="s">
        <v>29</v>
      </c>
      <c r="M8285" t="s">
        <v>29</v>
      </c>
      <c r="N8285">
        <v>1.2887679999999999</v>
      </c>
      <c r="O8285">
        <v>103.64141499999999</v>
      </c>
      <c r="P8285" t="s">
        <v>3585</v>
      </c>
      <c r="Q8285" s="3">
        <f>Table1[[#This Row],[Capacity (MW)]]*0.395*8760*10^-6</f>
        <v>1.4048411999999999</v>
      </c>
      <c r="R8285" s="3" cm="1">
        <f t="array" ref="R8285">AVERAGE(VLOOKUP(_xlfn.TEXTSPLIT(Table1[[#This Row],[Fuel (no space after comma)]], ","), FuelList_Final_EF!$A$2:$B$65, 2, FALSE))</f>
        <v>53.06</v>
      </c>
      <c r="S8285" s="3">
        <f>Table1[[#This Row],[Generation (TWh)]]*10^9*VLOOKUP(Table1[[#This Row],[Turbine/Engine Technology]],Technology_HR!$A$2:$B$11,2,FALSE)*10^-6</f>
        <v>10605146.218799999</v>
      </c>
      <c r="T8285" s="5">
        <f>Table1[[#This Row],[Fuel Consumption (mmBtu)]]*Table1[[#This Row],[Emission Factor (kg CO2/ mmBtu)]]*10^3</f>
        <v>562709058369.52795</v>
      </c>
      <c r="U8285" s="3">
        <f>Table1[[#This Row],[Emissions (g CO2)]]/(Table1[[#This Row],[Generation (TWh)]]*10^9)</f>
        <v>400.54993999999999</v>
      </c>
    </row>
    <row r="8286" spans="1:21" x14ac:dyDescent="0.35">
      <c r="A8286" t="s">
        <v>2091</v>
      </c>
      <c r="B8286" t="s">
        <v>3275</v>
      </c>
      <c r="C8286" t="str">
        <f>SUBSTITUTE(Table1[[#This Row],[Fuel]],", ",",")</f>
        <v>fossil liquids: fuel oil</v>
      </c>
      <c r="D8286" t="s">
        <v>3275</v>
      </c>
      <c r="H8286" t="s">
        <v>3440</v>
      </c>
      <c r="I8286">
        <v>600</v>
      </c>
      <c r="J8286" t="s">
        <v>3446</v>
      </c>
      <c r="K8286">
        <v>1999</v>
      </c>
      <c r="L8286" t="s">
        <v>29</v>
      </c>
      <c r="M8286" t="s">
        <v>29</v>
      </c>
      <c r="N8286">
        <v>1.2887679999999999</v>
      </c>
      <c r="O8286">
        <v>103.64141499999999</v>
      </c>
      <c r="P8286" t="s">
        <v>3585</v>
      </c>
      <c r="Q8286" s="3">
        <f>Table1[[#This Row],[Capacity (MW)]]*0.395*8760*10^-6</f>
        <v>2.07612</v>
      </c>
      <c r="R8286" s="3" cm="1">
        <f t="array" ref="R8286">AVERAGE(VLOOKUP(_xlfn.TEXTSPLIT(Table1[[#This Row],[Fuel (no space after comma)]], ","), FuelList_Final_EF!$A$2:$B$65, 2, FALSE))</f>
        <v>78.106682297772565</v>
      </c>
      <c r="S8286" s="3">
        <f>Table1[[#This Row],[Generation (TWh)]]*10^9*VLOOKUP(Table1[[#This Row],[Turbine/Engine Technology]],Technology_HR!$A$2:$B$11,2,FALSE)*10^-6</f>
        <v>21352894.199999999</v>
      </c>
      <c r="T8286" s="5">
        <f>Table1[[#This Row],[Fuel Consumption (mmBtu)]]*Table1[[#This Row],[Emission Factor (kg CO2/ mmBtu)]]*10^3</f>
        <v>1667803723417.3506</v>
      </c>
      <c r="U8286" s="3">
        <f>Table1[[#This Row],[Emissions (g CO2)]]/(Table1[[#This Row],[Generation (TWh)]]*10^9)</f>
        <v>803.32722743259092</v>
      </c>
    </row>
    <row r="8287" spans="1:21" x14ac:dyDescent="0.35">
      <c r="A8287" t="s">
        <v>2085</v>
      </c>
      <c r="B8287" t="s">
        <v>3239</v>
      </c>
      <c r="C8287" t="str">
        <f>SUBSTITUTE(Table1[[#This Row],[Fuel]],", ",",")</f>
        <v>fossil gas: natural gas</v>
      </c>
      <c r="D8287" t="s">
        <v>3239</v>
      </c>
      <c r="H8287" t="s">
        <v>3438</v>
      </c>
      <c r="I8287">
        <v>411</v>
      </c>
      <c r="J8287" t="s">
        <v>3446</v>
      </c>
      <c r="K8287">
        <v>2013</v>
      </c>
      <c r="L8287" t="s">
        <v>29</v>
      </c>
      <c r="M8287" t="s">
        <v>29</v>
      </c>
      <c r="N8287">
        <v>1.30145</v>
      </c>
      <c r="O8287">
        <v>103.621492</v>
      </c>
      <c r="P8287" t="s">
        <v>3585</v>
      </c>
      <c r="Q8287" s="3">
        <f>Table1[[#This Row],[Capacity (MW)]]*0.395*8760*10^-6</f>
        <v>1.4221421999999999</v>
      </c>
      <c r="R8287" s="3" cm="1">
        <f t="array" ref="R8287">AVERAGE(VLOOKUP(_xlfn.TEXTSPLIT(Table1[[#This Row],[Fuel (no space after comma)]], ","), FuelList_Final_EF!$A$2:$B$65, 2, FALSE))</f>
        <v>53.06</v>
      </c>
      <c r="S8287" s="3">
        <f>Table1[[#This Row],[Generation (TWh)]]*10^9*VLOOKUP(Table1[[#This Row],[Turbine/Engine Technology]],Technology_HR!$A$2:$B$11,2,FALSE)*10^-6</f>
        <v>10735751.467799999</v>
      </c>
      <c r="T8287" s="5">
        <f>Table1[[#This Row],[Fuel Consumption (mmBtu)]]*Table1[[#This Row],[Emission Factor (kg CO2/ mmBtu)]]*10^3</f>
        <v>569638972881.4679</v>
      </c>
      <c r="U8287" s="3">
        <f>Table1[[#This Row],[Emissions (g CO2)]]/(Table1[[#This Row],[Generation (TWh)]]*10^9)</f>
        <v>400.54993999999994</v>
      </c>
    </row>
    <row r="8288" spans="1:21" x14ac:dyDescent="0.35">
      <c r="A8288" t="s">
        <v>2092</v>
      </c>
      <c r="B8288" t="s">
        <v>3239</v>
      </c>
      <c r="C8288" t="str">
        <f>SUBSTITUTE(Table1[[#This Row],[Fuel]],", ",",")</f>
        <v>fossil gas: natural gas</v>
      </c>
      <c r="D8288" t="s">
        <v>3239</v>
      </c>
      <c r="H8288" t="s">
        <v>3437</v>
      </c>
      <c r="I8288">
        <v>37</v>
      </c>
      <c r="J8288" t="s">
        <v>3446</v>
      </c>
      <c r="K8288">
        <v>2019</v>
      </c>
      <c r="L8288" t="s">
        <v>29</v>
      </c>
      <c r="M8288" t="s">
        <v>29</v>
      </c>
      <c r="N8288">
        <v>48.698047000000003</v>
      </c>
      <c r="O8288">
        <v>21.271726000000001</v>
      </c>
      <c r="P8288" t="s">
        <v>3586</v>
      </c>
      <c r="Q8288" s="3">
        <f>Table1[[#This Row],[Capacity (MW)]]*0.395*8760*10^-6</f>
        <v>0.12802740000000001</v>
      </c>
      <c r="R8288" s="3" cm="1">
        <f t="array" ref="R8288">AVERAGE(VLOOKUP(_xlfn.TEXTSPLIT(Table1[[#This Row],[Fuel (no space after comma)]], ","), FuelList_Final_EF!$A$2:$B$65, 2, FALSE))</f>
        <v>53.06</v>
      </c>
      <c r="S8288" s="3">
        <f>Table1[[#This Row],[Generation (TWh)]]*10^9*VLOOKUP(Table1[[#This Row],[Turbine/Engine Technology]],Technology_HR!$A$2:$B$11,2,FALSE)*10^-6</f>
        <v>1139443.8600000001</v>
      </c>
      <c r="T8288" s="5">
        <f>Table1[[#This Row],[Fuel Consumption (mmBtu)]]*Table1[[#This Row],[Emission Factor (kg CO2/ mmBtu)]]*10^3</f>
        <v>60458891211.600006</v>
      </c>
      <c r="U8288" s="3">
        <f>Table1[[#This Row],[Emissions (g CO2)]]/(Table1[[#This Row],[Generation (TWh)]]*10^9)</f>
        <v>472.23399999999998</v>
      </c>
    </row>
    <row r="8289" spans="1:21" x14ac:dyDescent="0.35">
      <c r="A8289" t="s">
        <v>2093</v>
      </c>
      <c r="B8289" t="s">
        <v>3239</v>
      </c>
      <c r="C8289" t="str">
        <f>SUBSTITUTE(Table1[[#This Row],[Fuel]],", ",",")</f>
        <v>fossil gas: natural gas</v>
      </c>
      <c r="D8289" t="s">
        <v>3239</v>
      </c>
      <c r="H8289" t="s">
        <v>3438</v>
      </c>
      <c r="I8289">
        <v>80</v>
      </c>
      <c r="J8289" t="s">
        <v>3446</v>
      </c>
      <c r="K8289">
        <v>2007</v>
      </c>
      <c r="L8289" t="s">
        <v>29</v>
      </c>
      <c r="M8289" t="s">
        <v>29</v>
      </c>
      <c r="N8289">
        <v>48.202199999999998</v>
      </c>
      <c r="O8289">
        <v>18.597000000000001</v>
      </c>
      <c r="P8289" t="s">
        <v>3586</v>
      </c>
      <c r="Q8289" s="3">
        <f>Table1[[#This Row],[Capacity (MW)]]*0.395*8760*10^-6</f>
        <v>0.27681600000000001</v>
      </c>
      <c r="R8289" s="3" cm="1">
        <f t="array" ref="R8289">AVERAGE(VLOOKUP(_xlfn.TEXTSPLIT(Table1[[#This Row],[Fuel (no space after comma)]], ","), FuelList_Final_EF!$A$2:$B$65, 2, FALSE))</f>
        <v>53.06</v>
      </c>
      <c r="S8289" s="3">
        <f>Table1[[#This Row],[Generation (TWh)]]*10^9*VLOOKUP(Table1[[#This Row],[Turbine/Engine Technology]],Technology_HR!$A$2:$B$11,2,FALSE)*10^-6</f>
        <v>2089683.9839999999</v>
      </c>
      <c r="T8289" s="5">
        <f>Table1[[#This Row],[Fuel Consumption (mmBtu)]]*Table1[[#This Row],[Emission Factor (kg CO2/ mmBtu)]]*10^3</f>
        <v>110878632191.03999</v>
      </c>
      <c r="U8289" s="3">
        <f>Table1[[#This Row],[Emissions (g CO2)]]/(Table1[[#This Row],[Generation (TWh)]]*10^9)</f>
        <v>400.54993999999999</v>
      </c>
    </row>
    <row r="8290" spans="1:21" x14ac:dyDescent="0.35">
      <c r="A8290" t="s">
        <v>2094</v>
      </c>
      <c r="B8290" t="s">
        <v>3239</v>
      </c>
      <c r="C8290" t="str">
        <f>SUBSTITUTE(Table1[[#This Row],[Fuel]],", ",",")</f>
        <v>fossil gas: natural gas</v>
      </c>
      <c r="D8290" t="s">
        <v>3239</v>
      </c>
      <c r="H8290" t="s">
        <v>3438</v>
      </c>
      <c r="I8290">
        <v>436</v>
      </c>
      <c r="J8290" t="s">
        <v>3446</v>
      </c>
      <c r="K8290">
        <v>2011</v>
      </c>
      <c r="L8290" t="s">
        <v>29</v>
      </c>
      <c r="M8290" t="s">
        <v>29</v>
      </c>
      <c r="N8290">
        <v>48.429600000000001</v>
      </c>
      <c r="O8290">
        <v>17.697800000000001</v>
      </c>
      <c r="P8290" t="s">
        <v>3586</v>
      </c>
      <c r="Q8290" s="3">
        <f>Table1[[#This Row],[Capacity (MW)]]*0.395*8760*10^-6</f>
        <v>1.5086472</v>
      </c>
      <c r="R8290" s="3" cm="1">
        <f t="array" ref="R8290">AVERAGE(VLOOKUP(_xlfn.TEXTSPLIT(Table1[[#This Row],[Fuel (no space after comma)]], ","), FuelList_Final_EF!$A$2:$B$65, 2, FALSE))</f>
        <v>53.06</v>
      </c>
      <c r="S8290" s="3">
        <f>Table1[[#This Row],[Generation (TWh)]]*10^9*VLOOKUP(Table1[[#This Row],[Turbine/Engine Technology]],Technology_HR!$A$2:$B$11,2,FALSE)*10^-6</f>
        <v>11388777.7128</v>
      </c>
      <c r="T8290" s="5">
        <f>Table1[[#This Row],[Fuel Consumption (mmBtu)]]*Table1[[#This Row],[Emission Factor (kg CO2/ mmBtu)]]*10^3</f>
        <v>604288545441.16809</v>
      </c>
      <c r="U8290" s="3">
        <f>Table1[[#This Row],[Emissions (g CO2)]]/(Table1[[#This Row],[Generation (TWh)]]*10^9)</f>
        <v>400.54994000000005</v>
      </c>
    </row>
    <row r="8291" spans="1:21" x14ac:dyDescent="0.35">
      <c r="A8291" t="s">
        <v>2092</v>
      </c>
      <c r="B8291" t="s">
        <v>3239</v>
      </c>
      <c r="C8291" t="str">
        <f>SUBSTITUTE(Table1[[#This Row],[Fuel]],", ",",")</f>
        <v>fossil gas: natural gas</v>
      </c>
      <c r="D8291" t="s">
        <v>3239</v>
      </c>
      <c r="H8291" t="s">
        <v>3437</v>
      </c>
      <c r="I8291">
        <v>27.99</v>
      </c>
      <c r="J8291" t="s">
        <v>3446</v>
      </c>
      <c r="K8291">
        <v>2020</v>
      </c>
      <c r="L8291" t="s">
        <v>29</v>
      </c>
      <c r="M8291" t="s">
        <v>29</v>
      </c>
      <c r="N8291">
        <v>49.059218000000001</v>
      </c>
      <c r="O8291">
        <v>18.907018999999998</v>
      </c>
      <c r="P8291" t="s">
        <v>3586</v>
      </c>
      <c r="Q8291" s="3">
        <f>Table1[[#This Row],[Capacity (MW)]]*0.395*8760*10^-6</f>
        <v>9.6850997999999994E-2</v>
      </c>
      <c r="R8291" s="3" cm="1">
        <f t="array" ref="R8291">AVERAGE(VLOOKUP(_xlfn.TEXTSPLIT(Table1[[#This Row],[Fuel (no space after comma)]], ","), FuelList_Final_EF!$A$2:$B$65, 2, FALSE))</f>
        <v>53.06</v>
      </c>
      <c r="S8291" s="3">
        <f>Table1[[#This Row],[Generation (TWh)]]*10^9*VLOOKUP(Table1[[#This Row],[Turbine/Engine Technology]],Technology_HR!$A$2:$B$11,2,FALSE)*10^-6</f>
        <v>861973.88219999999</v>
      </c>
      <c r="T8291" s="5">
        <f>Table1[[#This Row],[Fuel Consumption (mmBtu)]]*Table1[[#This Row],[Emission Factor (kg CO2/ mmBtu)]]*10^3</f>
        <v>45736334189.532005</v>
      </c>
      <c r="U8291" s="3">
        <f>Table1[[#This Row],[Emissions (g CO2)]]/(Table1[[#This Row],[Generation (TWh)]]*10^9)</f>
        <v>472.23400000000004</v>
      </c>
    </row>
    <row r="8292" spans="1:21" x14ac:dyDescent="0.35">
      <c r="A8292" t="s">
        <v>2095</v>
      </c>
      <c r="B8292" t="s">
        <v>3239</v>
      </c>
      <c r="C8292" t="str">
        <f>SUBSTITUTE(Table1[[#This Row],[Fuel]],", ",",")</f>
        <v>fossil gas: natural gas</v>
      </c>
      <c r="D8292" t="s">
        <v>3239</v>
      </c>
      <c r="H8292" t="s">
        <v>3436</v>
      </c>
      <c r="I8292">
        <v>49.9</v>
      </c>
      <c r="J8292" t="s">
        <v>3446</v>
      </c>
      <c r="K8292">
        <v>2009</v>
      </c>
      <c r="L8292" t="s">
        <v>29</v>
      </c>
      <c r="M8292" t="s">
        <v>29</v>
      </c>
      <c r="N8292">
        <v>48.286409999999997</v>
      </c>
      <c r="O8292">
        <v>19.614879999999999</v>
      </c>
      <c r="P8292" t="s">
        <v>3586</v>
      </c>
      <c r="Q8292" s="3">
        <f>Table1[[#This Row],[Capacity (MW)]]*0.395*8760*10^-6</f>
        <v>0.17266397999999999</v>
      </c>
      <c r="R8292" s="3" cm="1">
        <f t="array" ref="R8292">AVERAGE(VLOOKUP(_xlfn.TEXTSPLIT(Table1[[#This Row],[Fuel (no space after comma)]], ","), FuelList_Final_EF!$A$2:$B$65, 2, FALSE))</f>
        <v>53.06</v>
      </c>
      <c r="S8292" s="3">
        <f>Table1[[#This Row],[Generation (TWh)]]*10^9*VLOOKUP(Table1[[#This Row],[Turbine/Engine Technology]],Technology_HR!$A$2:$B$11,2,FALSE)*10^-6</f>
        <v>1901030.4197999998</v>
      </c>
      <c r="T8292" s="5">
        <f>Table1[[#This Row],[Fuel Consumption (mmBtu)]]*Table1[[#This Row],[Emission Factor (kg CO2/ mmBtu)]]*10^3</f>
        <v>100868674074.588</v>
      </c>
      <c r="U8292" s="3">
        <f>Table1[[#This Row],[Emissions (g CO2)]]/(Table1[[#This Row],[Generation (TWh)]]*10^9)</f>
        <v>584.19060000000002</v>
      </c>
    </row>
    <row r="8293" spans="1:21" x14ac:dyDescent="0.35">
      <c r="A8293" t="s">
        <v>2096</v>
      </c>
      <c r="B8293" t="s">
        <v>3239</v>
      </c>
      <c r="C8293" t="str">
        <f>SUBSTITUTE(Table1[[#This Row],[Fuel]],", ",",")</f>
        <v>fossil gas: natural gas</v>
      </c>
      <c r="D8293" t="s">
        <v>3239</v>
      </c>
      <c r="H8293" t="s">
        <v>3438</v>
      </c>
      <c r="I8293">
        <v>64</v>
      </c>
      <c r="J8293" t="s">
        <v>3446</v>
      </c>
      <c r="K8293">
        <v>2009</v>
      </c>
      <c r="L8293" t="s">
        <v>29</v>
      </c>
      <c r="M8293" t="s">
        <v>29</v>
      </c>
      <c r="N8293">
        <v>49.115400000000001</v>
      </c>
      <c r="O8293">
        <v>18.424600000000002</v>
      </c>
      <c r="P8293" t="s">
        <v>3586</v>
      </c>
      <c r="Q8293" s="3">
        <f>Table1[[#This Row],[Capacity (MW)]]*0.395*8760*10^-6</f>
        <v>0.22145280000000001</v>
      </c>
      <c r="R8293" s="3" cm="1">
        <f t="array" ref="R8293">AVERAGE(VLOOKUP(_xlfn.TEXTSPLIT(Table1[[#This Row],[Fuel (no space after comma)]], ","), FuelList_Final_EF!$A$2:$B$65, 2, FALSE))</f>
        <v>53.06</v>
      </c>
      <c r="S8293" s="3">
        <f>Table1[[#This Row],[Generation (TWh)]]*10^9*VLOOKUP(Table1[[#This Row],[Turbine/Engine Technology]],Technology_HR!$A$2:$B$11,2,FALSE)*10^-6</f>
        <v>1671747.1871999998</v>
      </c>
      <c r="T8293" s="5">
        <f>Table1[[#This Row],[Fuel Consumption (mmBtu)]]*Table1[[#This Row],[Emission Factor (kg CO2/ mmBtu)]]*10^3</f>
        <v>88702905752.832001</v>
      </c>
      <c r="U8293" s="3">
        <f>Table1[[#This Row],[Emissions (g CO2)]]/(Table1[[#This Row],[Generation (TWh)]]*10^9)</f>
        <v>400.54993999999999</v>
      </c>
    </row>
    <row r="8294" spans="1:21" x14ac:dyDescent="0.35">
      <c r="A8294" t="s">
        <v>2097</v>
      </c>
      <c r="B8294" t="s">
        <v>3248</v>
      </c>
      <c r="C8294" t="str">
        <f>SUBSTITUTE(Table1[[#This Row],[Fuel]],", ",",")</f>
        <v>fossil gas: natural gas,fossil liquids: diesel,fossil liquids: fuel oil</v>
      </c>
      <c r="D8294" t="s">
        <v>3239</v>
      </c>
      <c r="E8294" t="s">
        <v>3258</v>
      </c>
      <c r="F8294" t="s">
        <v>3275</v>
      </c>
      <c r="H8294" t="s">
        <v>3438</v>
      </c>
      <c r="I8294">
        <v>218</v>
      </c>
      <c r="J8294" t="s">
        <v>3446</v>
      </c>
      <c r="K8294">
        <v>1998</v>
      </c>
      <c r="L8294" t="s">
        <v>29</v>
      </c>
      <c r="M8294" t="s">
        <v>29</v>
      </c>
      <c r="N8294">
        <v>48.177439999999997</v>
      </c>
      <c r="O8294">
        <v>17.153949999999998</v>
      </c>
      <c r="P8294" t="s">
        <v>3586</v>
      </c>
      <c r="Q8294" s="3">
        <f>Table1[[#This Row],[Capacity (MW)]]*0.395*8760*10^-6</f>
        <v>0.75432359999999998</v>
      </c>
      <c r="R8294" s="3" cm="1">
        <f t="array" ref="R8294">AVERAGE(VLOOKUP(_xlfn.TEXTSPLIT(Table1[[#This Row],[Fuel (no space after comma)]], ","), FuelList_Final_EF!$A$2:$B$65, 2, FALSE))</f>
        <v>69.757788198515058</v>
      </c>
      <c r="S8294" s="3">
        <f>Table1[[#This Row],[Generation (TWh)]]*10^9*VLOOKUP(Table1[[#This Row],[Turbine/Engine Technology]],Technology_HR!$A$2:$B$11,2,FALSE)*10^-6</f>
        <v>5694388.8563999999</v>
      </c>
      <c r="T8294" s="5">
        <f>Table1[[#This Row],[Fuel Consumption (mmBtu)]]*Table1[[#This Row],[Emission Factor (kg CO2/ mmBtu)]]*10^3</f>
        <v>397227971764.7356</v>
      </c>
      <c r="U8294" s="3">
        <f>Table1[[#This Row],[Emissions (g CO2)]]/(Table1[[#This Row],[Generation (TWh)]]*10^9)</f>
        <v>526.60154311059023</v>
      </c>
    </row>
    <row r="8295" spans="1:21" x14ac:dyDescent="0.35">
      <c r="A8295" t="s">
        <v>2098</v>
      </c>
      <c r="B8295" t="s">
        <v>3243</v>
      </c>
      <c r="C8295" t="str">
        <f>SUBSTITUTE(Table1[[#This Row],[Fuel]],", ",",")</f>
        <v>fossil gas: natural gas,fossil liquids: fuel oil</v>
      </c>
      <c r="D8295" t="s">
        <v>3239</v>
      </c>
      <c r="E8295" t="s">
        <v>3275</v>
      </c>
      <c r="H8295" t="s">
        <v>3436</v>
      </c>
      <c r="I8295">
        <v>29</v>
      </c>
      <c r="J8295" t="s">
        <v>3446</v>
      </c>
      <c r="K8295">
        <v>1976</v>
      </c>
      <c r="L8295" t="s">
        <v>29</v>
      </c>
      <c r="M8295" t="s">
        <v>29</v>
      </c>
      <c r="N8295">
        <v>48.119900000000001</v>
      </c>
      <c r="O8295">
        <v>17.180299999999999</v>
      </c>
      <c r="P8295" t="s">
        <v>3586</v>
      </c>
      <c r="Q8295" s="3">
        <f>Table1[[#This Row],[Capacity (MW)]]*0.395*8760*10^-6</f>
        <v>0.1003458</v>
      </c>
      <c r="R8295" s="3" cm="1">
        <f t="array" ref="R8295">AVERAGE(VLOOKUP(_xlfn.TEXTSPLIT(Table1[[#This Row],[Fuel (no space after comma)]], ","), FuelList_Final_EF!$A$2:$B$65, 2, FALSE))</f>
        <v>65.583341148886291</v>
      </c>
      <c r="S8295" s="3">
        <f>Table1[[#This Row],[Generation (TWh)]]*10^9*VLOOKUP(Table1[[#This Row],[Turbine/Engine Technology]],Technology_HR!$A$2:$B$11,2,FALSE)*10^-6</f>
        <v>1104807.2579999999</v>
      </c>
      <c r="T8295" s="5">
        <f>Table1[[#This Row],[Fuel Consumption (mmBtu)]]*Table1[[#This Row],[Emission Factor (kg CO2/ mmBtu)]]*10^3</f>
        <v>72456951305.179626</v>
      </c>
      <c r="U8295" s="3">
        <f>Table1[[#This Row],[Emissions (g CO2)]]/(Table1[[#This Row],[Generation (TWh)]]*10^9)</f>
        <v>722.072586049238</v>
      </c>
    </row>
    <row r="8296" spans="1:21" x14ac:dyDescent="0.35">
      <c r="A8296" t="s">
        <v>2098</v>
      </c>
      <c r="B8296" t="s">
        <v>3243</v>
      </c>
      <c r="C8296" t="str">
        <f>SUBSTITUTE(Table1[[#This Row],[Fuel]],", ",",")</f>
        <v>fossil gas: natural gas,fossil liquids: fuel oil</v>
      </c>
      <c r="D8296" t="s">
        <v>3239</v>
      </c>
      <c r="E8296" t="s">
        <v>3275</v>
      </c>
      <c r="H8296" t="s">
        <v>3436</v>
      </c>
      <c r="I8296">
        <v>24</v>
      </c>
      <c r="J8296" t="s">
        <v>3446</v>
      </c>
      <c r="K8296">
        <v>1976</v>
      </c>
      <c r="L8296" t="s">
        <v>29</v>
      </c>
      <c r="M8296" t="s">
        <v>29</v>
      </c>
      <c r="N8296">
        <v>48.119900000000001</v>
      </c>
      <c r="O8296">
        <v>17.180299999999999</v>
      </c>
      <c r="P8296" t="s">
        <v>3586</v>
      </c>
      <c r="Q8296" s="3">
        <f>Table1[[#This Row],[Capacity (MW)]]*0.395*8760*10^-6</f>
        <v>8.3044800000000002E-2</v>
      </c>
      <c r="R8296" s="3" cm="1">
        <f t="array" ref="R8296">AVERAGE(VLOOKUP(_xlfn.TEXTSPLIT(Table1[[#This Row],[Fuel (no space after comma)]], ","), FuelList_Final_EF!$A$2:$B$65, 2, FALSE))</f>
        <v>65.583341148886291</v>
      </c>
      <c r="S8296" s="3">
        <f>Table1[[#This Row],[Generation (TWh)]]*10^9*VLOOKUP(Table1[[#This Row],[Turbine/Engine Technology]],Technology_HR!$A$2:$B$11,2,FALSE)*10^-6</f>
        <v>914323.24799999991</v>
      </c>
      <c r="T8296" s="5">
        <f>Table1[[#This Row],[Fuel Consumption (mmBtu)]]*Table1[[#This Row],[Emission Factor (kg CO2/ mmBtu)]]*10^3</f>
        <v>59964373493.941765</v>
      </c>
      <c r="U8296" s="3">
        <f>Table1[[#This Row],[Emissions (g CO2)]]/(Table1[[#This Row],[Generation (TWh)]]*10^9)</f>
        <v>722.07258604923811</v>
      </c>
    </row>
    <row r="8297" spans="1:21" x14ac:dyDescent="0.35">
      <c r="A8297" t="s">
        <v>2098</v>
      </c>
      <c r="B8297" t="s">
        <v>3243</v>
      </c>
      <c r="C8297" t="str">
        <f>SUBSTITUTE(Table1[[#This Row],[Fuel]],", ",",")</f>
        <v>fossil gas: natural gas,fossil liquids: fuel oil</v>
      </c>
      <c r="D8297" t="s">
        <v>3239</v>
      </c>
      <c r="E8297" t="s">
        <v>3275</v>
      </c>
      <c r="H8297" t="s">
        <v>3436</v>
      </c>
      <c r="I8297">
        <v>25</v>
      </c>
      <c r="J8297" t="s">
        <v>3446</v>
      </c>
      <c r="K8297">
        <v>1976</v>
      </c>
      <c r="L8297" t="s">
        <v>29</v>
      </c>
      <c r="M8297" t="s">
        <v>29</v>
      </c>
      <c r="N8297">
        <v>48.119900000000001</v>
      </c>
      <c r="O8297">
        <v>17.180299999999999</v>
      </c>
      <c r="P8297" t="s">
        <v>3586</v>
      </c>
      <c r="Q8297" s="3">
        <f>Table1[[#This Row],[Capacity (MW)]]*0.395*8760*10^-6</f>
        <v>8.6504999999999999E-2</v>
      </c>
      <c r="R8297" s="3" cm="1">
        <f t="array" ref="R8297">AVERAGE(VLOOKUP(_xlfn.TEXTSPLIT(Table1[[#This Row],[Fuel (no space after comma)]], ","), FuelList_Final_EF!$A$2:$B$65, 2, FALSE))</f>
        <v>65.583341148886291</v>
      </c>
      <c r="S8297" s="3">
        <f>Table1[[#This Row],[Generation (TWh)]]*10^9*VLOOKUP(Table1[[#This Row],[Turbine/Engine Technology]],Technology_HR!$A$2:$B$11,2,FALSE)*10^-6</f>
        <v>952420.04999999993</v>
      </c>
      <c r="T8297" s="5">
        <f>Table1[[#This Row],[Fuel Consumption (mmBtu)]]*Table1[[#This Row],[Emission Factor (kg CO2/ mmBtu)]]*10^3</f>
        <v>62462889056.189339</v>
      </c>
      <c r="U8297" s="3">
        <f>Table1[[#This Row],[Emissions (g CO2)]]/(Table1[[#This Row],[Generation (TWh)]]*10^9)</f>
        <v>722.07258604923811</v>
      </c>
    </row>
    <row r="8298" spans="1:21" x14ac:dyDescent="0.35">
      <c r="A8298" t="s">
        <v>2098</v>
      </c>
      <c r="B8298" t="s">
        <v>3243</v>
      </c>
      <c r="C8298" t="str">
        <f>SUBSTITUTE(Table1[[#This Row],[Fuel]],", ",",")</f>
        <v>fossil gas: natural gas,fossil liquids: fuel oil</v>
      </c>
      <c r="D8298" t="s">
        <v>3239</v>
      </c>
      <c r="E8298" t="s">
        <v>3275</v>
      </c>
      <c r="H8298" t="s">
        <v>3436</v>
      </c>
      <c r="I8298">
        <v>25</v>
      </c>
      <c r="J8298" t="s">
        <v>3446</v>
      </c>
      <c r="K8298">
        <v>1976</v>
      </c>
      <c r="L8298" t="s">
        <v>29</v>
      </c>
      <c r="M8298" t="s">
        <v>29</v>
      </c>
      <c r="N8298">
        <v>48.119900000000001</v>
      </c>
      <c r="O8298">
        <v>17.180299999999999</v>
      </c>
      <c r="P8298" t="s">
        <v>3586</v>
      </c>
      <c r="Q8298" s="3">
        <f>Table1[[#This Row],[Capacity (MW)]]*0.395*8760*10^-6</f>
        <v>8.6504999999999999E-2</v>
      </c>
      <c r="R8298" s="3" cm="1">
        <f t="array" ref="R8298">AVERAGE(VLOOKUP(_xlfn.TEXTSPLIT(Table1[[#This Row],[Fuel (no space after comma)]], ","), FuelList_Final_EF!$A$2:$B$65, 2, FALSE))</f>
        <v>65.583341148886291</v>
      </c>
      <c r="S8298" s="3">
        <f>Table1[[#This Row],[Generation (TWh)]]*10^9*VLOOKUP(Table1[[#This Row],[Turbine/Engine Technology]],Technology_HR!$A$2:$B$11,2,FALSE)*10^-6</f>
        <v>952420.04999999993</v>
      </c>
      <c r="T8298" s="5">
        <f>Table1[[#This Row],[Fuel Consumption (mmBtu)]]*Table1[[#This Row],[Emission Factor (kg CO2/ mmBtu)]]*10^3</f>
        <v>62462889056.189339</v>
      </c>
      <c r="U8298" s="3">
        <f>Table1[[#This Row],[Emissions (g CO2)]]/(Table1[[#This Row],[Generation (TWh)]]*10^9)</f>
        <v>722.07258604923811</v>
      </c>
    </row>
    <row r="8299" spans="1:21" x14ac:dyDescent="0.35">
      <c r="A8299" t="s">
        <v>2098</v>
      </c>
      <c r="B8299" t="s">
        <v>3239</v>
      </c>
      <c r="C8299" t="str">
        <f>SUBSTITUTE(Table1[[#This Row],[Fuel]],", ",",")</f>
        <v>fossil gas: natural gas</v>
      </c>
      <c r="D8299" t="s">
        <v>3239</v>
      </c>
      <c r="H8299" t="s">
        <v>3436</v>
      </c>
      <c r="I8299">
        <v>60</v>
      </c>
      <c r="J8299" t="s">
        <v>3446</v>
      </c>
      <c r="K8299">
        <v>2012</v>
      </c>
      <c r="L8299" t="s">
        <v>29</v>
      </c>
      <c r="M8299" t="s">
        <v>29</v>
      </c>
      <c r="N8299">
        <v>48.119900000000001</v>
      </c>
      <c r="O8299">
        <v>17.180299999999999</v>
      </c>
      <c r="P8299" t="s">
        <v>3586</v>
      </c>
      <c r="Q8299" s="3">
        <f>Table1[[#This Row],[Capacity (MW)]]*0.395*8760*10^-6</f>
        <v>0.20761200000000002</v>
      </c>
      <c r="R8299" s="3" cm="1">
        <f t="array" ref="R8299">AVERAGE(VLOOKUP(_xlfn.TEXTSPLIT(Table1[[#This Row],[Fuel (no space after comma)]], ","), FuelList_Final_EF!$A$2:$B$65, 2, FALSE))</f>
        <v>53.06</v>
      </c>
      <c r="S8299" s="3">
        <f>Table1[[#This Row],[Generation (TWh)]]*10^9*VLOOKUP(Table1[[#This Row],[Turbine/Engine Technology]],Technology_HR!$A$2:$B$11,2,FALSE)*10^-6</f>
        <v>2285808.1200000006</v>
      </c>
      <c r="T8299" s="5">
        <f>Table1[[#This Row],[Fuel Consumption (mmBtu)]]*Table1[[#This Row],[Emission Factor (kg CO2/ mmBtu)]]*10^3</f>
        <v>121284978847.20004</v>
      </c>
      <c r="U8299" s="3">
        <f>Table1[[#This Row],[Emissions (g CO2)]]/(Table1[[#This Row],[Generation (TWh)]]*10^9)</f>
        <v>584.19060000000013</v>
      </c>
    </row>
    <row r="8300" spans="1:21" x14ac:dyDescent="0.35">
      <c r="A8300" t="s">
        <v>2099</v>
      </c>
      <c r="B8300" t="s">
        <v>3240</v>
      </c>
      <c r="C8300" t="str">
        <f>SUBSTITUTE(Table1[[#This Row],[Fuel]],", ",",")</f>
        <v>fossil gas: natural gas,fossil liquids: diesel</v>
      </c>
      <c r="D8300" t="s">
        <v>3239</v>
      </c>
      <c r="E8300" t="s">
        <v>3258</v>
      </c>
      <c r="H8300" t="s">
        <v>3436</v>
      </c>
      <c r="I8300">
        <v>114</v>
      </c>
      <c r="J8300" t="s">
        <v>3446</v>
      </c>
      <c r="K8300">
        <v>2000</v>
      </c>
      <c r="L8300" t="s">
        <v>29</v>
      </c>
      <c r="M8300" t="s">
        <v>29</v>
      </c>
      <c r="N8300">
        <v>45.997500000000002</v>
      </c>
      <c r="O8300">
        <v>15.4796</v>
      </c>
      <c r="P8300" t="s">
        <v>3587</v>
      </c>
      <c r="Q8300" s="3">
        <f>Table1[[#This Row],[Capacity (MW)]]*0.395*8760*10^-6</f>
        <v>0.39446279999999995</v>
      </c>
      <c r="R8300" s="3" cm="1">
        <f t="array" ref="R8300">AVERAGE(VLOOKUP(_xlfn.TEXTSPLIT(Table1[[#This Row],[Fuel (no space after comma)]], ","), FuelList_Final_EF!$A$2:$B$65, 2, FALSE))</f>
        <v>65.583341148886291</v>
      </c>
      <c r="S8300" s="3">
        <f>Table1[[#This Row],[Generation (TWh)]]*10^9*VLOOKUP(Table1[[#This Row],[Turbine/Engine Technology]],Technology_HR!$A$2:$B$11,2,FALSE)*10^-6</f>
        <v>4343035.4279999994</v>
      </c>
      <c r="T8300" s="5">
        <f>Table1[[#This Row],[Fuel Consumption (mmBtu)]]*Table1[[#This Row],[Emission Factor (kg CO2/ mmBtu)]]*10^3</f>
        <v>284830774096.22333</v>
      </c>
      <c r="U8300" s="3">
        <f>Table1[[#This Row],[Emissions (g CO2)]]/(Table1[[#This Row],[Generation (TWh)]]*10^9)</f>
        <v>722.072586049238</v>
      </c>
    </row>
    <row r="8301" spans="1:21" x14ac:dyDescent="0.35">
      <c r="A8301" t="s">
        <v>2099</v>
      </c>
      <c r="B8301" t="s">
        <v>3240</v>
      </c>
      <c r="C8301" t="str">
        <f>SUBSTITUTE(Table1[[#This Row],[Fuel]],", ",",")</f>
        <v>fossil gas: natural gas,fossil liquids: diesel</v>
      </c>
      <c r="D8301" t="s">
        <v>3239</v>
      </c>
      <c r="E8301" t="s">
        <v>3258</v>
      </c>
      <c r="H8301" t="s">
        <v>3436</v>
      </c>
      <c r="I8301">
        <v>114</v>
      </c>
      <c r="J8301" t="s">
        <v>3446</v>
      </c>
      <c r="K8301">
        <v>2000</v>
      </c>
      <c r="L8301" t="s">
        <v>29</v>
      </c>
      <c r="M8301" t="s">
        <v>29</v>
      </c>
      <c r="N8301">
        <v>45.997500000000002</v>
      </c>
      <c r="O8301">
        <v>15.4796</v>
      </c>
      <c r="P8301" t="s">
        <v>3587</v>
      </c>
      <c r="Q8301" s="3">
        <f>Table1[[#This Row],[Capacity (MW)]]*0.395*8760*10^-6</f>
        <v>0.39446279999999995</v>
      </c>
      <c r="R8301" s="3" cm="1">
        <f t="array" ref="R8301">AVERAGE(VLOOKUP(_xlfn.TEXTSPLIT(Table1[[#This Row],[Fuel (no space after comma)]], ","), FuelList_Final_EF!$A$2:$B$65, 2, FALSE))</f>
        <v>65.583341148886291</v>
      </c>
      <c r="S8301" s="3">
        <f>Table1[[#This Row],[Generation (TWh)]]*10^9*VLOOKUP(Table1[[#This Row],[Turbine/Engine Technology]],Technology_HR!$A$2:$B$11,2,FALSE)*10^-6</f>
        <v>4343035.4279999994</v>
      </c>
      <c r="T8301" s="5">
        <f>Table1[[#This Row],[Fuel Consumption (mmBtu)]]*Table1[[#This Row],[Emission Factor (kg CO2/ mmBtu)]]*10^3</f>
        <v>284830774096.22333</v>
      </c>
      <c r="U8301" s="3">
        <f>Table1[[#This Row],[Emissions (g CO2)]]/(Table1[[#This Row],[Generation (TWh)]]*10^9)</f>
        <v>722.072586049238</v>
      </c>
    </row>
    <row r="8302" spans="1:21" x14ac:dyDescent="0.35">
      <c r="A8302" t="s">
        <v>2099</v>
      </c>
      <c r="B8302" t="s">
        <v>3243</v>
      </c>
      <c r="C8302" t="str">
        <f>SUBSTITUTE(Table1[[#This Row],[Fuel]],", ",",")</f>
        <v>fossil gas: natural gas,fossil liquids: fuel oil</v>
      </c>
      <c r="D8302" t="s">
        <v>3239</v>
      </c>
      <c r="E8302" t="s">
        <v>3275</v>
      </c>
      <c r="H8302" t="s">
        <v>3436</v>
      </c>
      <c r="I8302">
        <v>53</v>
      </c>
      <c r="J8302" t="s">
        <v>3446</v>
      </c>
      <c r="K8302">
        <v>2018</v>
      </c>
      <c r="L8302" t="s">
        <v>29</v>
      </c>
      <c r="M8302" t="s">
        <v>29</v>
      </c>
      <c r="N8302">
        <v>45.997500000000002</v>
      </c>
      <c r="O8302">
        <v>15.4796</v>
      </c>
      <c r="P8302" t="s">
        <v>3587</v>
      </c>
      <c r="Q8302" s="3">
        <f>Table1[[#This Row],[Capacity (MW)]]*0.395*8760*10^-6</f>
        <v>0.18339059999999999</v>
      </c>
      <c r="R8302" s="3" cm="1">
        <f t="array" ref="R8302">AVERAGE(VLOOKUP(_xlfn.TEXTSPLIT(Table1[[#This Row],[Fuel (no space after comma)]], ","), FuelList_Final_EF!$A$2:$B$65, 2, FALSE))</f>
        <v>65.583341148886291</v>
      </c>
      <c r="S8302" s="3">
        <f>Table1[[#This Row],[Generation (TWh)]]*10^9*VLOOKUP(Table1[[#This Row],[Turbine/Engine Technology]],Technology_HR!$A$2:$B$11,2,FALSE)*10^-6</f>
        <v>2019130.5059999998</v>
      </c>
      <c r="T8302" s="5">
        <f>Table1[[#This Row],[Fuel Consumption (mmBtu)]]*Table1[[#This Row],[Emission Factor (kg CO2/ mmBtu)]]*10^3</f>
        <v>132421324799.12138</v>
      </c>
      <c r="U8302" s="3">
        <f>Table1[[#This Row],[Emissions (g CO2)]]/(Table1[[#This Row],[Generation (TWh)]]*10^9)</f>
        <v>722.072586049238</v>
      </c>
    </row>
    <row r="8303" spans="1:21" x14ac:dyDescent="0.35">
      <c r="A8303" t="s">
        <v>2099</v>
      </c>
      <c r="B8303" t="s">
        <v>3239</v>
      </c>
      <c r="C8303" t="str">
        <f>SUBSTITUTE(Table1[[#This Row],[Fuel]],", ",",")</f>
        <v>fossil gas: natural gas</v>
      </c>
      <c r="D8303" t="s">
        <v>3239</v>
      </c>
      <c r="H8303" t="s">
        <v>3436</v>
      </c>
      <c r="I8303">
        <v>56</v>
      </c>
      <c r="J8303" t="s">
        <v>3446</v>
      </c>
      <c r="K8303">
        <v>2020</v>
      </c>
      <c r="L8303" t="s">
        <v>29</v>
      </c>
      <c r="M8303" t="s">
        <v>29</v>
      </c>
      <c r="N8303">
        <v>45.997500000000002</v>
      </c>
      <c r="O8303">
        <v>15.4796</v>
      </c>
      <c r="P8303" t="s">
        <v>3587</v>
      </c>
      <c r="Q8303" s="3">
        <f>Table1[[#This Row],[Capacity (MW)]]*0.395*8760*10^-6</f>
        <v>0.1937712</v>
      </c>
      <c r="R8303" s="3" cm="1">
        <f t="array" ref="R8303">AVERAGE(VLOOKUP(_xlfn.TEXTSPLIT(Table1[[#This Row],[Fuel (no space after comma)]], ","), FuelList_Final_EF!$A$2:$B$65, 2, FALSE))</f>
        <v>53.06</v>
      </c>
      <c r="S8303" s="3">
        <f>Table1[[#This Row],[Generation (TWh)]]*10^9*VLOOKUP(Table1[[#This Row],[Turbine/Engine Technology]],Technology_HR!$A$2:$B$11,2,FALSE)*10^-6</f>
        <v>2133420.912</v>
      </c>
      <c r="T8303" s="5">
        <f>Table1[[#This Row],[Fuel Consumption (mmBtu)]]*Table1[[#This Row],[Emission Factor (kg CO2/ mmBtu)]]*10^3</f>
        <v>113199313590.72002</v>
      </c>
      <c r="U8303" s="3">
        <f>Table1[[#This Row],[Emissions (g CO2)]]/(Table1[[#This Row],[Generation (TWh)]]*10^9)</f>
        <v>584.19060000000013</v>
      </c>
    </row>
    <row r="8304" spans="1:21" x14ac:dyDescent="0.35">
      <c r="A8304" t="s">
        <v>2100</v>
      </c>
      <c r="B8304" t="s">
        <v>3239</v>
      </c>
      <c r="C8304" t="str">
        <f>SUBSTITUTE(Table1[[#This Row],[Fuel]],", ",",")</f>
        <v>fossil gas: natural gas</v>
      </c>
      <c r="D8304" t="s">
        <v>3239</v>
      </c>
      <c r="H8304" t="s">
        <v>3436</v>
      </c>
      <c r="I8304">
        <v>42</v>
      </c>
      <c r="J8304" t="s">
        <v>3446</v>
      </c>
      <c r="K8304">
        <v>2008</v>
      </c>
      <c r="L8304" t="s">
        <v>29</v>
      </c>
      <c r="M8304" t="s">
        <v>29</v>
      </c>
      <c r="N8304">
        <v>46.372300000000003</v>
      </c>
      <c r="O8304">
        <v>15.0534</v>
      </c>
      <c r="P8304" t="s">
        <v>3587</v>
      </c>
      <c r="Q8304" s="3">
        <f>Table1[[#This Row],[Capacity (MW)]]*0.395*8760*10^-6</f>
        <v>0.1453284</v>
      </c>
      <c r="R8304" s="3" cm="1">
        <f t="array" ref="R8304">AVERAGE(VLOOKUP(_xlfn.TEXTSPLIT(Table1[[#This Row],[Fuel (no space after comma)]], ","), FuelList_Final_EF!$A$2:$B$65, 2, FALSE))</f>
        <v>53.06</v>
      </c>
      <c r="S8304" s="3">
        <f>Table1[[#This Row],[Generation (TWh)]]*10^9*VLOOKUP(Table1[[#This Row],[Turbine/Engine Technology]],Technology_HR!$A$2:$B$11,2,FALSE)*10^-6</f>
        <v>1600065.6839999999</v>
      </c>
      <c r="T8304" s="5">
        <f>Table1[[#This Row],[Fuel Consumption (mmBtu)]]*Table1[[#This Row],[Emission Factor (kg CO2/ mmBtu)]]*10^3</f>
        <v>84899485193.039993</v>
      </c>
      <c r="U8304" s="3">
        <f>Table1[[#This Row],[Emissions (g CO2)]]/(Table1[[#This Row],[Generation (TWh)]]*10^9)</f>
        <v>584.1905999999999</v>
      </c>
    </row>
    <row r="8305" spans="1:21" x14ac:dyDescent="0.35">
      <c r="A8305" t="s">
        <v>2100</v>
      </c>
      <c r="B8305" t="s">
        <v>3239</v>
      </c>
      <c r="C8305" t="str">
        <f>SUBSTITUTE(Table1[[#This Row],[Fuel]],", ",",")</f>
        <v>fossil gas: natural gas</v>
      </c>
      <c r="D8305" t="s">
        <v>3239</v>
      </c>
      <c r="H8305" t="s">
        <v>3436</v>
      </c>
      <c r="I8305">
        <v>42</v>
      </c>
      <c r="J8305" t="s">
        <v>3446</v>
      </c>
      <c r="K8305">
        <v>2008</v>
      </c>
      <c r="L8305" t="s">
        <v>29</v>
      </c>
      <c r="M8305" t="s">
        <v>29</v>
      </c>
      <c r="N8305">
        <v>46.372300000000003</v>
      </c>
      <c r="O8305">
        <v>15.0534</v>
      </c>
      <c r="P8305" t="s">
        <v>3587</v>
      </c>
      <c r="Q8305" s="3">
        <f>Table1[[#This Row],[Capacity (MW)]]*0.395*8760*10^-6</f>
        <v>0.1453284</v>
      </c>
      <c r="R8305" s="3" cm="1">
        <f t="array" ref="R8305">AVERAGE(VLOOKUP(_xlfn.TEXTSPLIT(Table1[[#This Row],[Fuel (no space after comma)]], ","), FuelList_Final_EF!$A$2:$B$65, 2, FALSE))</f>
        <v>53.06</v>
      </c>
      <c r="S8305" s="3">
        <f>Table1[[#This Row],[Generation (TWh)]]*10^9*VLOOKUP(Table1[[#This Row],[Turbine/Engine Technology]],Technology_HR!$A$2:$B$11,2,FALSE)*10^-6</f>
        <v>1600065.6839999999</v>
      </c>
      <c r="T8305" s="5">
        <f>Table1[[#This Row],[Fuel Consumption (mmBtu)]]*Table1[[#This Row],[Emission Factor (kg CO2/ mmBtu)]]*10^3</f>
        <v>84899485193.039993</v>
      </c>
      <c r="U8305" s="3">
        <f>Table1[[#This Row],[Emissions (g CO2)]]/(Table1[[#This Row],[Generation (TWh)]]*10^9)</f>
        <v>584.1905999999999</v>
      </c>
    </row>
    <row r="8306" spans="1:21" x14ac:dyDescent="0.35">
      <c r="A8306" t="s">
        <v>2101</v>
      </c>
      <c r="B8306" t="s">
        <v>3239</v>
      </c>
      <c r="C8306" t="str">
        <f>SUBSTITUTE(Table1[[#This Row],[Fuel]],", ",",")</f>
        <v>fossil gas: natural gas</v>
      </c>
      <c r="D8306" t="s">
        <v>3239</v>
      </c>
      <c r="H8306" t="s">
        <v>3438</v>
      </c>
      <c r="I8306">
        <v>57</v>
      </c>
      <c r="J8306" t="s">
        <v>3446</v>
      </c>
      <c r="K8306">
        <v>2024</v>
      </c>
      <c r="L8306" t="s">
        <v>29</v>
      </c>
      <c r="M8306" t="s">
        <v>29</v>
      </c>
      <c r="N8306">
        <v>46.057960000000001</v>
      </c>
      <c r="O8306">
        <v>14.54513</v>
      </c>
      <c r="P8306" t="s">
        <v>3587</v>
      </c>
      <c r="Q8306" s="3">
        <f>Table1[[#This Row],[Capacity (MW)]]*0.395*8760*10^-6</f>
        <v>0.19723139999999997</v>
      </c>
      <c r="R8306" s="3" cm="1">
        <f t="array" ref="R8306">AVERAGE(VLOOKUP(_xlfn.TEXTSPLIT(Table1[[#This Row],[Fuel (no space after comma)]], ","), FuelList_Final_EF!$A$2:$B$65, 2, FALSE))</f>
        <v>53.06</v>
      </c>
      <c r="S8306" s="3">
        <f>Table1[[#This Row],[Generation (TWh)]]*10^9*VLOOKUP(Table1[[#This Row],[Turbine/Engine Technology]],Technology_HR!$A$2:$B$11,2,FALSE)*10^-6</f>
        <v>1488899.8385999997</v>
      </c>
      <c r="T8306" s="5">
        <f>Table1[[#This Row],[Fuel Consumption (mmBtu)]]*Table1[[#This Row],[Emission Factor (kg CO2/ mmBtu)]]*10^3</f>
        <v>79001025436.115982</v>
      </c>
      <c r="U8306" s="3">
        <f>Table1[[#This Row],[Emissions (g CO2)]]/(Table1[[#This Row],[Generation (TWh)]]*10^9)</f>
        <v>400.54993999999999</v>
      </c>
    </row>
    <row r="8307" spans="1:21" x14ac:dyDescent="0.35">
      <c r="A8307" t="s">
        <v>2101</v>
      </c>
      <c r="B8307" t="s">
        <v>3239</v>
      </c>
      <c r="C8307" t="str">
        <f>SUBSTITUTE(Table1[[#This Row],[Fuel]],", ",",")</f>
        <v>fossil gas: natural gas</v>
      </c>
      <c r="D8307" t="s">
        <v>3239</v>
      </c>
      <c r="H8307" t="s">
        <v>3438</v>
      </c>
      <c r="I8307">
        <v>57</v>
      </c>
      <c r="J8307" t="s">
        <v>3446</v>
      </c>
      <c r="K8307">
        <v>2024</v>
      </c>
      <c r="L8307" t="s">
        <v>29</v>
      </c>
      <c r="M8307" t="s">
        <v>29</v>
      </c>
      <c r="N8307">
        <v>46.057960000000001</v>
      </c>
      <c r="O8307">
        <v>14.54513</v>
      </c>
      <c r="P8307" t="s">
        <v>3587</v>
      </c>
      <c r="Q8307" s="3">
        <f>Table1[[#This Row],[Capacity (MW)]]*0.395*8760*10^-6</f>
        <v>0.19723139999999997</v>
      </c>
      <c r="R8307" s="3" cm="1">
        <f t="array" ref="R8307">AVERAGE(VLOOKUP(_xlfn.TEXTSPLIT(Table1[[#This Row],[Fuel (no space after comma)]], ","), FuelList_Final_EF!$A$2:$B$65, 2, FALSE))</f>
        <v>53.06</v>
      </c>
      <c r="S8307" s="3">
        <f>Table1[[#This Row],[Generation (TWh)]]*10^9*VLOOKUP(Table1[[#This Row],[Turbine/Engine Technology]],Technology_HR!$A$2:$B$11,2,FALSE)*10^-6</f>
        <v>1488899.8385999997</v>
      </c>
      <c r="T8307" s="5">
        <f>Table1[[#This Row],[Fuel Consumption (mmBtu)]]*Table1[[#This Row],[Emission Factor (kg CO2/ mmBtu)]]*10^3</f>
        <v>79001025436.115982</v>
      </c>
      <c r="U8307" s="3">
        <f>Table1[[#This Row],[Emissions (g CO2)]]/(Table1[[#This Row],[Generation (TWh)]]*10^9)</f>
        <v>400.54993999999999</v>
      </c>
    </row>
    <row r="8308" spans="1:21" x14ac:dyDescent="0.35">
      <c r="A8308" t="s">
        <v>29</v>
      </c>
      <c r="B8308" t="s">
        <v>3258</v>
      </c>
      <c r="C8308" t="str">
        <f>SUBSTITUTE(Table1[[#This Row],[Fuel]],", ",",")</f>
        <v>fossil liquids: diesel</v>
      </c>
      <c r="D8308" t="s">
        <v>3258</v>
      </c>
      <c r="H8308" t="s">
        <v>3437</v>
      </c>
      <c r="I8308">
        <v>65</v>
      </c>
      <c r="J8308" t="s">
        <v>3446</v>
      </c>
      <c r="K8308" t="s">
        <v>29</v>
      </c>
      <c r="L8308" t="s">
        <v>29</v>
      </c>
      <c r="M8308" t="s">
        <v>29</v>
      </c>
      <c r="N8308">
        <v>-0.37384400000000001</v>
      </c>
      <c r="O8308">
        <v>42.461067999999997</v>
      </c>
      <c r="P8308" t="s">
        <v>3588</v>
      </c>
      <c r="Q8308" s="3">
        <f>Table1[[#This Row],[Capacity (MW)]]*0.395*8760*10^-6</f>
        <v>0.224913</v>
      </c>
      <c r="R8308" s="3" cm="1">
        <f t="array" ref="R8308">AVERAGE(VLOOKUP(_xlfn.TEXTSPLIT(Table1[[#This Row],[Fuel (no space after comma)]], ","), FuelList_Final_EF!$A$2:$B$65, 2, FALSE))</f>
        <v>78.106682297772565</v>
      </c>
      <c r="S8308" s="3">
        <f>Table1[[#This Row],[Generation (TWh)]]*10^9*VLOOKUP(Table1[[#This Row],[Turbine/Engine Technology]],Technology_HR!$A$2:$B$11,2,FALSE)*10^-6</f>
        <v>2001725.7</v>
      </c>
      <c r="T8308" s="5">
        <f>Table1[[#This Row],[Fuel Consumption (mmBtu)]]*Table1[[#This Row],[Emission Factor (kg CO2/ mmBtu)]]*10^3</f>
        <v>156348153297.1864</v>
      </c>
      <c r="U8308" s="3">
        <f>Table1[[#This Row],[Emissions (g CO2)]]/(Table1[[#This Row],[Generation (TWh)]]*10^9)</f>
        <v>695.14947245017584</v>
      </c>
    </row>
    <row r="8309" spans="1:21" x14ac:dyDescent="0.35">
      <c r="A8309" t="s">
        <v>2102</v>
      </c>
      <c r="B8309" t="s">
        <v>3349</v>
      </c>
      <c r="C8309" t="str">
        <f>SUBSTITUTE(Table1[[#This Row],[Fuel]],", ",",")</f>
        <v>fossil liquids: kerosene</v>
      </c>
      <c r="D8309" t="s">
        <v>3349</v>
      </c>
      <c r="H8309" t="s">
        <v>3436</v>
      </c>
      <c r="I8309">
        <v>57</v>
      </c>
      <c r="J8309" t="s">
        <v>3446</v>
      </c>
      <c r="K8309">
        <v>1976</v>
      </c>
      <c r="L8309" t="s">
        <v>29</v>
      </c>
      <c r="M8309" t="s">
        <v>29</v>
      </c>
      <c r="N8309">
        <v>-33.883114999999997</v>
      </c>
      <c r="O8309">
        <v>18.535834000000001</v>
      </c>
      <c r="P8309" t="s">
        <v>3589</v>
      </c>
      <c r="Q8309" s="3">
        <f>Table1[[#This Row],[Capacity (MW)]]*0.395*8760*10^-6</f>
        <v>0.19723139999999997</v>
      </c>
      <c r="R8309" s="3" cm="1">
        <f t="array" ref="R8309">AVERAGE(VLOOKUP(_xlfn.TEXTSPLIT(Table1[[#This Row],[Fuel (no space after comma)]], ","), FuelList_Final_EF!$A$2:$B$65, 2, FALSE))</f>
        <v>75.2</v>
      </c>
      <c r="S8309" s="3">
        <f>Table1[[#This Row],[Generation (TWh)]]*10^9*VLOOKUP(Table1[[#This Row],[Turbine/Engine Technology]],Technology_HR!$A$2:$B$11,2,FALSE)*10^-6</f>
        <v>2171517.7139999997</v>
      </c>
      <c r="T8309" s="5">
        <f>Table1[[#This Row],[Fuel Consumption (mmBtu)]]*Table1[[#This Row],[Emission Factor (kg CO2/ mmBtu)]]*10^3</f>
        <v>163298132092.79999</v>
      </c>
      <c r="U8309" s="3">
        <f>Table1[[#This Row],[Emissions (g CO2)]]/(Table1[[#This Row],[Generation (TWh)]]*10^9)</f>
        <v>827.95200000000011</v>
      </c>
    </row>
    <row r="8310" spans="1:21" x14ac:dyDescent="0.35">
      <c r="A8310" t="s">
        <v>2102</v>
      </c>
      <c r="B8310" t="s">
        <v>3349</v>
      </c>
      <c r="C8310" t="str">
        <f>SUBSTITUTE(Table1[[#This Row],[Fuel]],", ",",")</f>
        <v>fossil liquids: kerosene</v>
      </c>
      <c r="D8310" t="s">
        <v>3349</v>
      </c>
      <c r="H8310" t="s">
        <v>3436</v>
      </c>
      <c r="I8310">
        <v>57</v>
      </c>
      <c r="J8310" t="s">
        <v>3446</v>
      </c>
      <c r="K8310">
        <v>1976</v>
      </c>
      <c r="L8310" t="s">
        <v>29</v>
      </c>
      <c r="M8310" t="s">
        <v>29</v>
      </c>
      <c r="N8310">
        <v>-33.883114999999997</v>
      </c>
      <c r="O8310">
        <v>18.535834000000001</v>
      </c>
      <c r="P8310" t="s">
        <v>3589</v>
      </c>
      <c r="Q8310" s="3">
        <f>Table1[[#This Row],[Capacity (MW)]]*0.395*8760*10^-6</f>
        <v>0.19723139999999997</v>
      </c>
      <c r="R8310" s="3" cm="1">
        <f t="array" ref="R8310">AVERAGE(VLOOKUP(_xlfn.TEXTSPLIT(Table1[[#This Row],[Fuel (no space after comma)]], ","), FuelList_Final_EF!$A$2:$B$65, 2, FALSE))</f>
        <v>75.2</v>
      </c>
      <c r="S8310" s="3">
        <f>Table1[[#This Row],[Generation (TWh)]]*10^9*VLOOKUP(Table1[[#This Row],[Turbine/Engine Technology]],Technology_HR!$A$2:$B$11,2,FALSE)*10^-6</f>
        <v>2171517.7139999997</v>
      </c>
      <c r="T8310" s="5">
        <f>Table1[[#This Row],[Fuel Consumption (mmBtu)]]*Table1[[#This Row],[Emission Factor (kg CO2/ mmBtu)]]*10^3</f>
        <v>163298132092.79999</v>
      </c>
      <c r="U8310" s="3">
        <f>Table1[[#This Row],[Emissions (g CO2)]]/(Table1[[#This Row],[Generation (TWh)]]*10^9)</f>
        <v>827.95200000000011</v>
      </c>
    </row>
    <row r="8311" spans="1:21" x14ac:dyDescent="0.35">
      <c r="A8311" t="s">
        <v>2102</v>
      </c>
      <c r="B8311" t="s">
        <v>3349</v>
      </c>
      <c r="C8311" t="str">
        <f>SUBSTITUTE(Table1[[#This Row],[Fuel]],", ",",")</f>
        <v>fossil liquids: kerosene</v>
      </c>
      <c r="D8311" t="s">
        <v>3349</v>
      </c>
      <c r="H8311" t="s">
        <v>3436</v>
      </c>
      <c r="I8311">
        <v>57</v>
      </c>
      <c r="J8311" t="s">
        <v>3446</v>
      </c>
      <c r="K8311">
        <v>1976</v>
      </c>
      <c r="L8311" t="s">
        <v>29</v>
      </c>
      <c r="M8311" t="s">
        <v>29</v>
      </c>
      <c r="N8311">
        <v>-33.883114999999997</v>
      </c>
      <c r="O8311">
        <v>18.535834000000001</v>
      </c>
      <c r="P8311" t="s">
        <v>3589</v>
      </c>
      <c r="Q8311" s="3">
        <f>Table1[[#This Row],[Capacity (MW)]]*0.395*8760*10^-6</f>
        <v>0.19723139999999997</v>
      </c>
      <c r="R8311" s="3" cm="1">
        <f t="array" ref="R8311">AVERAGE(VLOOKUP(_xlfn.TEXTSPLIT(Table1[[#This Row],[Fuel (no space after comma)]], ","), FuelList_Final_EF!$A$2:$B$65, 2, FALSE))</f>
        <v>75.2</v>
      </c>
      <c r="S8311" s="3">
        <f>Table1[[#This Row],[Generation (TWh)]]*10^9*VLOOKUP(Table1[[#This Row],[Turbine/Engine Technology]],Technology_HR!$A$2:$B$11,2,FALSE)*10^-6</f>
        <v>2171517.7139999997</v>
      </c>
      <c r="T8311" s="5">
        <f>Table1[[#This Row],[Fuel Consumption (mmBtu)]]*Table1[[#This Row],[Emission Factor (kg CO2/ mmBtu)]]*10^3</f>
        <v>163298132092.79999</v>
      </c>
      <c r="U8311" s="3">
        <f>Table1[[#This Row],[Emissions (g CO2)]]/(Table1[[#This Row],[Generation (TWh)]]*10^9)</f>
        <v>827.95200000000011</v>
      </c>
    </row>
    <row r="8312" spans="1:21" x14ac:dyDescent="0.35">
      <c r="A8312" t="s">
        <v>2102</v>
      </c>
      <c r="B8312" t="s">
        <v>3258</v>
      </c>
      <c r="C8312" t="str">
        <f>SUBSTITUTE(Table1[[#This Row],[Fuel]],", ",",")</f>
        <v>fossil liquids: diesel</v>
      </c>
      <c r="D8312" t="s">
        <v>3258</v>
      </c>
      <c r="H8312" t="s">
        <v>3436</v>
      </c>
      <c r="I8312">
        <v>149.19999999999999</v>
      </c>
      <c r="J8312" t="s">
        <v>3446</v>
      </c>
      <c r="K8312">
        <v>2007</v>
      </c>
      <c r="L8312" t="s">
        <v>29</v>
      </c>
      <c r="M8312" t="s">
        <v>29</v>
      </c>
      <c r="N8312">
        <v>-33.589478999999997</v>
      </c>
      <c r="O8312">
        <v>18.461496</v>
      </c>
      <c r="P8312" t="s">
        <v>3589</v>
      </c>
      <c r="Q8312" s="3">
        <f>Table1[[#This Row],[Capacity (MW)]]*0.395*8760*10^-6</f>
        <v>0.51626183999999997</v>
      </c>
      <c r="R8312" s="3" cm="1">
        <f t="array" ref="R8312">AVERAGE(VLOOKUP(_xlfn.TEXTSPLIT(Table1[[#This Row],[Fuel (no space after comma)]], ","), FuelList_Final_EF!$A$2:$B$65, 2, FALSE))</f>
        <v>78.106682297772565</v>
      </c>
      <c r="S8312" s="3">
        <f>Table1[[#This Row],[Generation (TWh)]]*10^9*VLOOKUP(Table1[[#This Row],[Turbine/Engine Technology]],Technology_HR!$A$2:$B$11,2,FALSE)*10^-6</f>
        <v>5684042.8583999993</v>
      </c>
      <c r="T8312" s="5">
        <f>Table1[[#This Row],[Fuel Consumption (mmBtu)]]*Table1[[#This Row],[Emission Factor (kg CO2/ mmBtu)]]*10^3</f>
        <v>443961729707.9718</v>
      </c>
      <c r="U8312" s="3">
        <f>Table1[[#This Row],[Emissions (g CO2)]]/(Table1[[#This Row],[Generation (TWh)]]*10^9)</f>
        <v>859.95457209847586</v>
      </c>
    </row>
    <row r="8313" spans="1:21" x14ac:dyDescent="0.35">
      <c r="A8313" t="s">
        <v>2102</v>
      </c>
      <c r="B8313" t="s">
        <v>3258</v>
      </c>
      <c r="C8313" t="str">
        <f>SUBSTITUTE(Table1[[#This Row],[Fuel]],", ",",")</f>
        <v>fossil liquids: diesel</v>
      </c>
      <c r="D8313" t="s">
        <v>3258</v>
      </c>
      <c r="H8313" t="s">
        <v>3436</v>
      </c>
      <c r="I8313">
        <v>149.19999999999999</v>
      </c>
      <c r="J8313" t="s">
        <v>3446</v>
      </c>
      <c r="K8313">
        <v>2007</v>
      </c>
      <c r="L8313" t="s">
        <v>29</v>
      </c>
      <c r="M8313" t="s">
        <v>29</v>
      </c>
      <c r="N8313">
        <v>-33.589478999999997</v>
      </c>
      <c r="O8313">
        <v>18.461496</v>
      </c>
      <c r="P8313" t="s">
        <v>3589</v>
      </c>
      <c r="Q8313" s="3">
        <f>Table1[[#This Row],[Capacity (MW)]]*0.395*8760*10^-6</f>
        <v>0.51626183999999997</v>
      </c>
      <c r="R8313" s="3" cm="1">
        <f t="array" ref="R8313">AVERAGE(VLOOKUP(_xlfn.TEXTSPLIT(Table1[[#This Row],[Fuel (no space after comma)]], ","), FuelList_Final_EF!$A$2:$B$65, 2, FALSE))</f>
        <v>78.106682297772565</v>
      </c>
      <c r="S8313" s="3">
        <f>Table1[[#This Row],[Generation (TWh)]]*10^9*VLOOKUP(Table1[[#This Row],[Turbine/Engine Technology]],Technology_HR!$A$2:$B$11,2,FALSE)*10^-6</f>
        <v>5684042.8583999993</v>
      </c>
      <c r="T8313" s="5">
        <f>Table1[[#This Row],[Fuel Consumption (mmBtu)]]*Table1[[#This Row],[Emission Factor (kg CO2/ mmBtu)]]*10^3</f>
        <v>443961729707.9718</v>
      </c>
      <c r="U8313" s="3">
        <f>Table1[[#This Row],[Emissions (g CO2)]]/(Table1[[#This Row],[Generation (TWh)]]*10^9)</f>
        <v>859.95457209847586</v>
      </c>
    </row>
    <row r="8314" spans="1:21" x14ac:dyDescent="0.35">
      <c r="A8314" t="s">
        <v>2102</v>
      </c>
      <c r="B8314" t="s">
        <v>3258</v>
      </c>
      <c r="C8314" t="str">
        <f>SUBSTITUTE(Table1[[#This Row],[Fuel]],", ",",")</f>
        <v>fossil liquids: diesel</v>
      </c>
      <c r="D8314" t="s">
        <v>3258</v>
      </c>
      <c r="H8314" t="s">
        <v>3436</v>
      </c>
      <c r="I8314">
        <v>149.19999999999999</v>
      </c>
      <c r="J8314" t="s">
        <v>3446</v>
      </c>
      <c r="K8314">
        <v>2007</v>
      </c>
      <c r="L8314" t="s">
        <v>29</v>
      </c>
      <c r="M8314" t="s">
        <v>29</v>
      </c>
      <c r="N8314">
        <v>-33.589478999999997</v>
      </c>
      <c r="O8314">
        <v>18.461496</v>
      </c>
      <c r="P8314" t="s">
        <v>3589</v>
      </c>
      <c r="Q8314" s="3">
        <f>Table1[[#This Row],[Capacity (MW)]]*0.395*8760*10^-6</f>
        <v>0.51626183999999997</v>
      </c>
      <c r="R8314" s="3" cm="1">
        <f t="array" ref="R8314">AVERAGE(VLOOKUP(_xlfn.TEXTSPLIT(Table1[[#This Row],[Fuel (no space after comma)]], ","), FuelList_Final_EF!$A$2:$B$65, 2, FALSE))</f>
        <v>78.106682297772565</v>
      </c>
      <c r="S8314" s="3">
        <f>Table1[[#This Row],[Generation (TWh)]]*10^9*VLOOKUP(Table1[[#This Row],[Turbine/Engine Technology]],Technology_HR!$A$2:$B$11,2,FALSE)*10^-6</f>
        <v>5684042.8583999993</v>
      </c>
      <c r="T8314" s="5">
        <f>Table1[[#This Row],[Fuel Consumption (mmBtu)]]*Table1[[#This Row],[Emission Factor (kg CO2/ mmBtu)]]*10^3</f>
        <v>443961729707.9718</v>
      </c>
      <c r="U8314" s="3">
        <f>Table1[[#This Row],[Emissions (g CO2)]]/(Table1[[#This Row],[Generation (TWh)]]*10^9)</f>
        <v>859.95457209847586</v>
      </c>
    </row>
    <row r="8315" spans="1:21" x14ac:dyDescent="0.35">
      <c r="A8315" t="s">
        <v>2102</v>
      </c>
      <c r="B8315" t="s">
        <v>3258</v>
      </c>
      <c r="C8315" t="str">
        <f>SUBSTITUTE(Table1[[#This Row],[Fuel]],", ",",")</f>
        <v>fossil liquids: diesel</v>
      </c>
      <c r="D8315" t="s">
        <v>3258</v>
      </c>
      <c r="H8315" t="s">
        <v>3436</v>
      </c>
      <c r="I8315">
        <v>149.19999999999999</v>
      </c>
      <c r="J8315" t="s">
        <v>3446</v>
      </c>
      <c r="K8315">
        <v>2007</v>
      </c>
      <c r="L8315" t="s">
        <v>29</v>
      </c>
      <c r="M8315" t="s">
        <v>29</v>
      </c>
      <c r="N8315">
        <v>-33.589478999999997</v>
      </c>
      <c r="O8315">
        <v>18.461496</v>
      </c>
      <c r="P8315" t="s">
        <v>3589</v>
      </c>
      <c r="Q8315" s="3">
        <f>Table1[[#This Row],[Capacity (MW)]]*0.395*8760*10^-6</f>
        <v>0.51626183999999997</v>
      </c>
      <c r="R8315" s="3" cm="1">
        <f t="array" ref="R8315">AVERAGE(VLOOKUP(_xlfn.TEXTSPLIT(Table1[[#This Row],[Fuel (no space after comma)]], ","), FuelList_Final_EF!$A$2:$B$65, 2, FALSE))</f>
        <v>78.106682297772565</v>
      </c>
      <c r="S8315" s="3">
        <f>Table1[[#This Row],[Generation (TWh)]]*10^9*VLOOKUP(Table1[[#This Row],[Turbine/Engine Technology]],Technology_HR!$A$2:$B$11,2,FALSE)*10^-6</f>
        <v>5684042.8583999993</v>
      </c>
      <c r="T8315" s="5">
        <f>Table1[[#This Row],[Fuel Consumption (mmBtu)]]*Table1[[#This Row],[Emission Factor (kg CO2/ mmBtu)]]*10^3</f>
        <v>443961729707.9718</v>
      </c>
      <c r="U8315" s="3">
        <f>Table1[[#This Row],[Emissions (g CO2)]]/(Table1[[#This Row],[Generation (TWh)]]*10^9)</f>
        <v>859.95457209847586</v>
      </c>
    </row>
    <row r="8316" spans="1:21" x14ac:dyDescent="0.35">
      <c r="A8316" t="s">
        <v>2102</v>
      </c>
      <c r="B8316" t="s">
        <v>3258</v>
      </c>
      <c r="C8316" t="str">
        <f>SUBSTITUTE(Table1[[#This Row],[Fuel]],", ",",")</f>
        <v>fossil liquids: diesel</v>
      </c>
      <c r="D8316" t="s">
        <v>3258</v>
      </c>
      <c r="H8316" t="s">
        <v>3436</v>
      </c>
      <c r="I8316">
        <v>148.30000000000001</v>
      </c>
      <c r="J8316" t="s">
        <v>3446</v>
      </c>
      <c r="K8316">
        <v>2009</v>
      </c>
      <c r="L8316" t="s">
        <v>29</v>
      </c>
      <c r="M8316" t="s">
        <v>29</v>
      </c>
      <c r="N8316">
        <v>-33.589478999999997</v>
      </c>
      <c r="O8316">
        <v>18.461496</v>
      </c>
      <c r="P8316" t="s">
        <v>3589</v>
      </c>
      <c r="Q8316" s="3">
        <f>Table1[[#This Row],[Capacity (MW)]]*0.395*8760*10^-6</f>
        <v>0.51314766000000001</v>
      </c>
      <c r="R8316" s="3" cm="1">
        <f t="array" ref="R8316">AVERAGE(VLOOKUP(_xlfn.TEXTSPLIT(Table1[[#This Row],[Fuel (no space after comma)]], ","), FuelList_Final_EF!$A$2:$B$65, 2, FALSE))</f>
        <v>78.106682297772565</v>
      </c>
      <c r="S8316" s="3">
        <f>Table1[[#This Row],[Generation (TWh)]]*10^9*VLOOKUP(Table1[[#This Row],[Turbine/Engine Technology]],Technology_HR!$A$2:$B$11,2,FALSE)*10^-6</f>
        <v>5649755.7365999995</v>
      </c>
      <c r="T8316" s="5">
        <f>Table1[[#This Row],[Fuel Consumption (mmBtu)]]*Table1[[#This Row],[Emission Factor (kg CO2/ mmBtu)]]*10^3</f>
        <v>441283676378.63416</v>
      </c>
      <c r="U8316" s="3">
        <f>Table1[[#This Row],[Emissions (g CO2)]]/(Table1[[#This Row],[Generation (TWh)]]*10^9)</f>
        <v>859.95457209847586</v>
      </c>
    </row>
    <row r="8317" spans="1:21" x14ac:dyDescent="0.35">
      <c r="A8317" t="s">
        <v>2102</v>
      </c>
      <c r="B8317" t="s">
        <v>3258</v>
      </c>
      <c r="C8317" t="str">
        <f>SUBSTITUTE(Table1[[#This Row],[Fuel]],", ",",")</f>
        <v>fossil liquids: diesel</v>
      </c>
      <c r="D8317" t="s">
        <v>3258</v>
      </c>
      <c r="H8317" t="s">
        <v>3436</v>
      </c>
      <c r="I8317">
        <v>148.30000000000001</v>
      </c>
      <c r="J8317" t="s">
        <v>3446</v>
      </c>
      <c r="K8317">
        <v>2009</v>
      </c>
      <c r="L8317" t="s">
        <v>29</v>
      </c>
      <c r="M8317" t="s">
        <v>29</v>
      </c>
      <c r="N8317">
        <v>-33.589478999999997</v>
      </c>
      <c r="O8317">
        <v>18.461496</v>
      </c>
      <c r="P8317" t="s">
        <v>3589</v>
      </c>
      <c r="Q8317" s="3">
        <f>Table1[[#This Row],[Capacity (MW)]]*0.395*8760*10^-6</f>
        <v>0.51314766000000001</v>
      </c>
      <c r="R8317" s="3" cm="1">
        <f t="array" ref="R8317">AVERAGE(VLOOKUP(_xlfn.TEXTSPLIT(Table1[[#This Row],[Fuel (no space after comma)]], ","), FuelList_Final_EF!$A$2:$B$65, 2, FALSE))</f>
        <v>78.106682297772565</v>
      </c>
      <c r="S8317" s="3">
        <f>Table1[[#This Row],[Generation (TWh)]]*10^9*VLOOKUP(Table1[[#This Row],[Turbine/Engine Technology]],Technology_HR!$A$2:$B$11,2,FALSE)*10^-6</f>
        <v>5649755.7365999995</v>
      </c>
      <c r="T8317" s="5">
        <f>Table1[[#This Row],[Fuel Consumption (mmBtu)]]*Table1[[#This Row],[Emission Factor (kg CO2/ mmBtu)]]*10^3</f>
        <v>441283676378.63416</v>
      </c>
      <c r="U8317" s="3">
        <f>Table1[[#This Row],[Emissions (g CO2)]]/(Table1[[#This Row],[Generation (TWh)]]*10^9)</f>
        <v>859.95457209847586</v>
      </c>
    </row>
    <row r="8318" spans="1:21" x14ac:dyDescent="0.35">
      <c r="A8318" t="s">
        <v>2102</v>
      </c>
      <c r="B8318" t="s">
        <v>3258</v>
      </c>
      <c r="C8318" t="str">
        <f>SUBSTITUTE(Table1[[#This Row],[Fuel]],", ",",")</f>
        <v>fossil liquids: diesel</v>
      </c>
      <c r="D8318" t="s">
        <v>3258</v>
      </c>
      <c r="H8318" t="s">
        <v>3436</v>
      </c>
      <c r="I8318">
        <v>148.30000000000001</v>
      </c>
      <c r="J8318" t="s">
        <v>3446</v>
      </c>
      <c r="K8318">
        <v>2009</v>
      </c>
      <c r="L8318" t="s">
        <v>29</v>
      </c>
      <c r="M8318" t="s">
        <v>29</v>
      </c>
      <c r="N8318">
        <v>-33.589478999999997</v>
      </c>
      <c r="O8318">
        <v>18.461496</v>
      </c>
      <c r="P8318" t="s">
        <v>3589</v>
      </c>
      <c r="Q8318" s="3">
        <f>Table1[[#This Row],[Capacity (MW)]]*0.395*8760*10^-6</f>
        <v>0.51314766000000001</v>
      </c>
      <c r="R8318" s="3" cm="1">
        <f t="array" ref="R8318">AVERAGE(VLOOKUP(_xlfn.TEXTSPLIT(Table1[[#This Row],[Fuel (no space after comma)]], ","), FuelList_Final_EF!$A$2:$B$65, 2, FALSE))</f>
        <v>78.106682297772565</v>
      </c>
      <c r="S8318" s="3">
        <f>Table1[[#This Row],[Generation (TWh)]]*10^9*VLOOKUP(Table1[[#This Row],[Turbine/Engine Technology]],Technology_HR!$A$2:$B$11,2,FALSE)*10^-6</f>
        <v>5649755.7365999995</v>
      </c>
      <c r="T8318" s="5">
        <f>Table1[[#This Row],[Fuel Consumption (mmBtu)]]*Table1[[#This Row],[Emission Factor (kg CO2/ mmBtu)]]*10^3</f>
        <v>441283676378.63416</v>
      </c>
      <c r="U8318" s="3">
        <f>Table1[[#This Row],[Emissions (g CO2)]]/(Table1[[#This Row],[Generation (TWh)]]*10^9)</f>
        <v>859.95457209847586</v>
      </c>
    </row>
    <row r="8319" spans="1:21" x14ac:dyDescent="0.35">
      <c r="A8319" t="s">
        <v>2102</v>
      </c>
      <c r="B8319" t="s">
        <v>3258</v>
      </c>
      <c r="C8319" t="str">
        <f>SUBSTITUTE(Table1[[#This Row],[Fuel]],", ",",")</f>
        <v>fossil liquids: diesel</v>
      </c>
      <c r="D8319" t="s">
        <v>3258</v>
      </c>
      <c r="H8319" t="s">
        <v>3436</v>
      </c>
      <c r="I8319">
        <v>148.30000000000001</v>
      </c>
      <c r="J8319" t="s">
        <v>3446</v>
      </c>
      <c r="K8319">
        <v>2009</v>
      </c>
      <c r="L8319" t="s">
        <v>29</v>
      </c>
      <c r="M8319" t="s">
        <v>29</v>
      </c>
      <c r="N8319">
        <v>-33.589478999999997</v>
      </c>
      <c r="O8319">
        <v>18.461496</v>
      </c>
      <c r="P8319" t="s">
        <v>3589</v>
      </c>
      <c r="Q8319" s="3">
        <f>Table1[[#This Row],[Capacity (MW)]]*0.395*8760*10^-6</f>
        <v>0.51314766000000001</v>
      </c>
      <c r="R8319" s="3" cm="1">
        <f t="array" ref="R8319">AVERAGE(VLOOKUP(_xlfn.TEXTSPLIT(Table1[[#This Row],[Fuel (no space after comma)]], ","), FuelList_Final_EF!$A$2:$B$65, 2, FALSE))</f>
        <v>78.106682297772565</v>
      </c>
      <c r="S8319" s="3">
        <f>Table1[[#This Row],[Generation (TWh)]]*10^9*VLOOKUP(Table1[[#This Row],[Turbine/Engine Technology]],Technology_HR!$A$2:$B$11,2,FALSE)*10^-6</f>
        <v>5649755.7365999995</v>
      </c>
      <c r="T8319" s="5">
        <f>Table1[[#This Row],[Fuel Consumption (mmBtu)]]*Table1[[#This Row],[Emission Factor (kg CO2/ mmBtu)]]*10^3</f>
        <v>441283676378.63416</v>
      </c>
      <c r="U8319" s="3">
        <f>Table1[[#This Row],[Emissions (g CO2)]]/(Table1[[#This Row],[Generation (TWh)]]*10^9)</f>
        <v>859.95457209847586</v>
      </c>
    </row>
    <row r="8320" spans="1:21" x14ac:dyDescent="0.35">
      <c r="A8320" t="s">
        <v>2102</v>
      </c>
      <c r="B8320" t="s">
        <v>3258</v>
      </c>
      <c r="C8320" t="str">
        <f>SUBSTITUTE(Table1[[#This Row],[Fuel]],", ",",")</f>
        <v>fossil liquids: diesel</v>
      </c>
      <c r="D8320" t="s">
        <v>3258</v>
      </c>
      <c r="H8320" t="s">
        <v>3436</v>
      </c>
      <c r="I8320">
        <v>148.30000000000001</v>
      </c>
      <c r="J8320" t="s">
        <v>3446</v>
      </c>
      <c r="K8320">
        <v>2009</v>
      </c>
      <c r="L8320" t="s">
        <v>29</v>
      </c>
      <c r="M8320" t="s">
        <v>29</v>
      </c>
      <c r="N8320">
        <v>-33.589478999999997</v>
      </c>
      <c r="O8320">
        <v>18.461496</v>
      </c>
      <c r="P8320" t="s">
        <v>3589</v>
      </c>
      <c r="Q8320" s="3">
        <f>Table1[[#This Row],[Capacity (MW)]]*0.395*8760*10^-6</f>
        <v>0.51314766000000001</v>
      </c>
      <c r="R8320" s="3" cm="1">
        <f t="array" ref="R8320">AVERAGE(VLOOKUP(_xlfn.TEXTSPLIT(Table1[[#This Row],[Fuel (no space after comma)]], ","), FuelList_Final_EF!$A$2:$B$65, 2, FALSE))</f>
        <v>78.106682297772565</v>
      </c>
      <c r="S8320" s="3">
        <f>Table1[[#This Row],[Generation (TWh)]]*10^9*VLOOKUP(Table1[[#This Row],[Turbine/Engine Technology]],Technology_HR!$A$2:$B$11,2,FALSE)*10^-6</f>
        <v>5649755.7365999995</v>
      </c>
      <c r="T8320" s="5">
        <f>Table1[[#This Row],[Fuel Consumption (mmBtu)]]*Table1[[#This Row],[Emission Factor (kg CO2/ mmBtu)]]*10^3</f>
        <v>441283676378.63416</v>
      </c>
      <c r="U8320" s="3">
        <f>Table1[[#This Row],[Emissions (g CO2)]]/(Table1[[#This Row],[Generation (TWh)]]*10^9)</f>
        <v>859.95457209847586</v>
      </c>
    </row>
    <row r="8321" spans="1:21" x14ac:dyDescent="0.35">
      <c r="A8321" t="s">
        <v>2103</v>
      </c>
      <c r="B8321" t="s">
        <v>3240</v>
      </c>
      <c r="C8321" t="str">
        <f>SUBSTITUTE(Table1[[#This Row],[Fuel]],", ",",")</f>
        <v>fossil gas: natural gas,fossil liquids: diesel</v>
      </c>
      <c r="D8321" t="s">
        <v>3239</v>
      </c>
      <c r="E8321" t="s">
        <v>3258</v>
      </c>
      <c r="H8321" t="s">
        <v>3436</v>
      </c>
      <c r="I8321">
        <v>167.5</v>
      </c>
      <c r="J8321" t="s">
        <v>3446</v>
      </c>
      <c r="K8321">
        <v>2016</v>
      </c>
      <c r="L8321" t="s">
        <v>29</v>
      </c>
      <c r="M8321" t="s">
        <v>29</v>
      </c>
      <c r="N8321">
        <v>-29.418913</v>
      </c>
      <c r="O8321">
        <v>31.157692999999998</v>
      </c>
      <c r="P8321" t="s">
        <v>3589</v>
      </c>
      <c r="Q8321" s="3">
        <f>Table1[[#This Row],[Capacity (MW)]]*0.395*8760*10^-6</f>
        <v>0.57958350000000014</v>
      </c>
      <c r="R8321" s="3" cm="1">
        <f t="array" ref="R8321">AVERAGE(VLOOKUP(_xlfn.TEXTSPLIT(Table1[[#This Row],[Fuel (no space after comma)]], ","), FuelList_Final_EF!$A$2:$B$65, 2, FALSE))</f>
        <v>65.583341148886291</v>
      </c>
      <c r="S8321" s="3">
        <f>Table1[[#This Row],[Generation (TWh)]]*10^9*VLOOKUP(Table1[[#This Row],[Turbine/Engine Technology]],Technology_HR!$A$2:$B$11,2,FALSE)*10^-6</f>
        <v>6381214.3350000009</v>
      </c>
      <c r="T8321" s="5">
        <f>Table1[[#This Row],[Fuel Consumption (mmBtu)]]*Table1[[#This Row],[Emission Factor (kg CO2/ mmBtu)]]*10^3</f>
        <v>418501356676.46863</v>
      </c>
      <c r="U8321" s="3">
        <f>Table1[[#This Row],[Emissions (g CO2)]]/(Table1[[#This Row],[Generation (TWh)]]*10^9)</f>
        <v>722.072586049238</v>
      </c>
    </row>
    <row r="8322" spans="1:21" x14ac:dyDescent="0.35">
      <c r="A8322" t="s">
        <v>2103</v>
      </c>
      <c r="B8322" t="s">
        <v>3240</v>
      </c>
      <c r="C8322" t="str">
        <f>SUBSTITUTE(Table1[[#This Row],[Fuel]],", ",",")</f>
        <v>fossil gas: natural gas,fossil liquids: diesel</v>
      </c>
      <c r="D8322" t="s">
        <v>3239</v>
      </c>
      <c r="E8322" t="s">
        <v>3258</v>
      </c>
      <c r="H8322" t="s">
        <v>3436</v>
      </c>
      <c r="I8322">
        <v>167.5</v>
      </c>
      <c r="J8322" t="s">
        <v>3446</v>
      </c>
      <c r="K8322">
        <v>2016</v>
      </c>
      <c r="L8322" t="s">
        <v>29</v>
      </c>
      <c r="M8322" t="s">
        <v>29</v>
      </c>
      <c r="N8322">
        <v>-29.418913</v>
      </c>
      <c r="O8322">
        <v>31.157692999999998</v>
      </c>
      <c r="P8322" t="s">
        <v>3589</v>
      </c>
      <c r="Q8322" s="3">
        <f>Table1[[#This Row],[Capacity (MW)]]*0.395*8760*10^-6</f>
        <v>0.57958350000000014</v>
      </c>
      <c r="R8322" s="3" cm="1">
        <f t="array" ref="R8322">AVERAGE(VLOOKUP(_xlfn.TEXTSPLIT(Table1[[#This Row],[Fuel (no space after comma)]], ","), FuelList_Final_EF!$A$2:$B$65, 2, FALSE))</f>
        <v>65.583341148886291</v>
      </c>
      <c r="S8322" s="3">
        <f>Table1[[#This Row],[Generation (TWh)]]*10^9*VLOOKUP(Table1[[#This Row],[Turbine/Engine Technology]],Technology_HR!$A$2:$B$11,2,FALSE)*10^-6</f>
        <v>6381214.3350000009</v>
      </c>
      <c r="T8322" s="5">
        <f>Table1[[#This Row],[Fuel Consumption (mmBtu)]]*Table1[[#This Row],[Emission Factor (kg CO2/ mmBtu)]]*10^3</f>
        <v>418501356676.46863</v>
      </c>
      <c r="U8322" s="3">
        <f>Table1[[#This Row],[Emissions (g CO2)]]/(Table1[[#This Row],[Generation (TWh)]]*10^9)</f>
        <v>722.072586049238</v>
      </c>
    </row>
    <row r="8323" spans="1:21" x14ac:dyDescent="0.35">
      <c r="A8323" t="s">
        <v>2103</v>
      </c>
      <c r="B8323" t="s">
        <v>3240</v>
      </c>
      <c r="C8323" t="str">
        <f>SUBSTITUTE(Table1[[#This Row],[Fuel]],", ",",")</f>
        <v>fossil gas: natural gas,fossil liquids: diesel</v>
      </c>
      <c r="D8323" t="s">
        <v>3239</v>
      </c>
      <c r="E8323" t="s">
        <v>3258</v>
      </c>
      <c r="H8323" t="s">
        <v>3436</v>
      </c>
      <c r="I8323">
        <v>167.5</v>
      </c>
      <c r="J8323" t="s">
        <v>3446</v>
      </c>
      <c r="K8323">
        <v>2016</v>
      </c>
      <c r="L8323" t="s">
        <v>29</v>
      </c>
      <c r="M8323" t="s">
        <v>29</v>
      </c>
      <c r="N8323">
        <v>-29.418913</v>
      </c>
      <c r="O8323">
        <v>31.157692999999998</v>
      </c>
      <c r="P8323" t="s">
        <v>3589</v>
      </c>
      <c r="Q8323" s="3">
        <f>Table1[[#This Row],[Capacity (MW)]]*0.395*8760*10^-6</f>
        <v>0.57958350000000014</v>
      </c>
      <c r="R8323" s="3" cm="1">
        <f t="array" ref="R8323">AVERAGE(VLOOKUP(_xlfn.TEXTSPLIT(Table1[[#This Row],[Fuel (no space after comma)]], ","), FuelList_Final_EF!$A$2:$B$65, 2, FALSE))</f>
        <v>65.583341148886291</v>
      </c>
      <c r="S8323" s="3">
        <f>Table1[[#This Row],[Generation (TWh)]]*10^9*VLOOKUP(Table1[[#This Row],[Turbine/Engine Technology]],Technology_HR!$A$2:$B$11,2,FALSE)*10^-6</f>
        <v>6381214.3350000009</v>
      </c>
      <c r="T8323" s="5">
        <f>Table1[[#This Row],[Fuel Consumption (mmBtu)]]*Table1[[#This Row],[Emission Factor (kg CO2/ mmBtu)]]*10^3</f>
        <v>418501356676.46863</v>
      </c>
      <c r="U8323" s="3">
        <f>Table1[[#This Row],[Emissions (g CO2)]]/(Table1[[#This Row],[Generation (TWh)]]*10^9)</f>
        <v>722.072586049238</v>
      </c>
    </row>
    <row r="8324" spans="1:21" x14ac:dyDescent="0.35">
      <c r="A8324" t="s">
        <v>2103</v>
      </c>
      <c r="B8324" t="s">
        <v>3240</v>
      </c>
      <c r="C8324" t="str">
        <f>SUBSTITUTE(Table1[[#This Row],[Fuel]],", ",",")</f>
        <v>fossil gas: natural gas,fossil liquids: diesel</v>
      </c>
      <c r="D8324" t="s">
        <v>3239</v>
      </c>
      <c r="E8324" t="s">
        <v>3258</v>
      </c>
      <c r="H8324" t="s">
        <v>3436</v>
      </c>
      <c r="I8324">
        <v>167.5</v>
      </c>
      <c r="J8324" t="s">
        <v>3446</v>
      </c>
      <c r="K8324">
        <v>2016</v>
      </c>
      <c r="L8324" t="s">
        <v>29</v>
      </c>
      <c r="M8324" t="s">
        <v>29</v>
      </c>
      <c r="N8324">
        <v>-29.418913</v>
      </c>
      <c r="O8324">
        <v>31.157692999999998</v>
      </c>
      <c r="P8324" t="s">
        <v>3589</v>
      </c>
      <c r="Q8324" s="3">
        <f>Table1[[#This Row],[Capacity (MW)]]*0.395*8760*10^-6</f>
        <v>0.57958350000000014</v>
      </c>
      <c r="R8324" s="3" cm="1">
        <f t="array" ref="R8324">AVERAGE(VLOOKUP(_xlfn.TEXTSPLIT(Table1[[#This Row],[Fuel (no space after comma)]], ","), FuelList_Final_EF!$A$2:$B$65, 2, FALSE))</f>
        <v>65.583341148886291</v>
      </c>
      <c r="S8324" s="3">
        <f>Table1[[#This Row],[Generation (TWh)]]*10^9*VLOOKUP(Table1[[#This Row],[Turbine/Engine Technology]],Technology_HR!$A$2:$B$11,2,FALSE)*10^-6</f>
        <v>6381214.3350000009</v>
      </c>
      <c r="T8324" s="5">
        <f>Table1[[#This Row],[Fuel Consumption (mmBtu)]]*Table1[[#This Row],[Emission Factor (kg CO2/ mmBtu)]]*10^3</f>
        <v>418501356676.46863</v>
      </c>
      <c r="U8324" s="3">
        <f>Table1[[#This Row],[Emissions (g CO2)]]/(Table1[[#This Row],[Generation (TWh)]]*10^9)</f>
        <v>722.072586049238</v>
      </c>
    </row>
    <row r="8325" spans="1:21" x14ac:dyDescent="0.35">
      <c r="A8325" t="s">
        <v>2104</v>
      </c>
      <c r="B8325" t="s">
        <v>3242</v>
      </c>
      <c r="C8325" t="str">
        <f>SUBSTITUTE(Table1[[#This Row],[Fuel]],", ",",")</f>
        <v>fossil gas: lng</v>
      </c>
      <c r="D8325" t="s">
        <v>3242</v>
      </c>
      <c r="H8325" t="s">
        <v>3438</v>
      </c>
      <c r="I8325">
        <v>1000</v>
      </c>
      <c r="J8325" t="s">
        <v>3447</v>
      </c>
      <c r="K8325">
        <v>2026</v>
      </c>
      <c r="L8325" t="s">
        <v>29</v>
      </c>
      <c r="M8325" t="s">
        <v>29</v>
      </c>
      <c r="N8325">
        <v>-33.78342</v>
      </c>
      <c r="O8325">
        <v>25.707426000000002</v>
      </c>
      <c r="P8325" t="s">
        <v>3589</v>
      </c>
      <c r="Q8325" s="3">
        <f>Table1[[#This Row],[Capacity (MW)]]*0.395*8760*10^-6</f>
        <v>3.4601999999999999</v>
      </c>
      <c r="R8325" s="3" cm="1">
        <f t="array" ref="R8325">AVERAGE(VLOOKUP(_xlfn.TEXTSPLIT(Table1[[#This Row],[Fuel (no space after comma)]], ","), FuelList_Final_EF!$A$2:$B$65, 2, FALSE))</f>
        <v>67.685819715340017</v>
      </c>
      <c r="S8325" s="3">
        <f>Table1[[#This Row],[Generation (TWh)]]*10^9*VLOOKUP(Table1[[#This Row],[Turbine/Engine Technology]],Technology_HR!$A$2:$B$11,2,FALSE)*10^-6</f>
        <v>26121049.799999997</v>
      </c>
      <c r="T8325" s="5">
        <f>Table1[[#This Row],[Fuel Consumption (mmBtu)]]*Table1[[#This Row],[Emission Factor (kg CO2/ mmBtu)]]*10^3</f>
        <v>1768024667538.2183</v>
      </c>
      <c r="U8325" s="3">
        <f>Table1[[#This Row],[Emissions (g CO2)]]/(Table1[[#This Row],[Generation (TWh)]]*10^9)</f>
        <v>510.96025303110173</v>
      </c>
    </row>
    <row r="8326" spans="1:21" x14ac:dyDescent="0.35">
      <c r="A8326" t="s">
        <v>2104</v>
      </c>
      <c r="B8326" t="s">
        <v>3242</v>
      </c>
      <c r="C8326" t="str">
        <f>SUBSTITUTE(Table1[[#This Row],[Fuel]],", ",",")</f>
        <v>fossil gas: lng</v>
      </c>
      <c r="D8326" t="s">
        <v>3242</v>
      </c>
      <c r="H8326" t="s">
        <v>3438</v>
      </c>
      <c r="I8326">
        <v>1000</v>
      </c>
      <c r="J8326" t="s">
        <v>3447</v>
      </c>
      <c r="K8326">
        <v>2030</v>
      </c>
      <c r="L8326" t="s">
        <v>29</v>
      </c>
      <c r="M8326" t="s">
        <v>29</v>
      </c>
      <c r="N8326">
        <v>-33.78342</v>
      </c>
      <c r="O8326">
        <v>25.707426000000002</v>
      </c>
      <c r="P8326" t="s">
        <v>3589</v>
      </c>
      <c r="Q8326" s="3">
        <f>Table1[[#This Row],[Capacity (MW)]]*0.395*8760*10^-6</f>
        <v>3.4601999999999999</v>
      </c>
      <c r="R8326" s="3" cm="1">
        <f t="array" ref="R8326">AVERAGE(VLOOKUP(_xlfn.TEXTSPLIT(Table1[[#This Row],[Fuel (no space after comma)]], ","), FuelList_Final_EF!$A$2:$B$65, 2, FALSE))</f>
        <v>67.685819715340017</v>
      </c>
      <c r="S8326" s="3">
        <f>Table1[[#This Row],[Generation (TWh)]]*10^9*VLOOKUP(Table1[[#This Row],[Turbine/Engine Technology]],Technology_HR!$A$2:$B$11,2,FALSE)*10^-6</f>
        <v>26121049.799999997</v>
      </c>
      <c r="T8326" s="5">
        <f>Table1[[#This Row],[Fuel Consumption (mmBtu)]]*Table1[[#This Row],[Emission Factor (kg CO2/ mmBtu)]]*10^3</f>
        <v>1768024667538.2183</v>
      </c>
      <c r="U8326" s="3">
        <f>Table1[[#This Row],[Emissions (g CO2)]]/(Table1[[#This Row],[Generation (TWh)]]*10^9)</f>
        <v>510.96025303110173</v>
      </c>
    </row>
    <row r="8327" spans="1:21" x14ac:dyDescent="0.35">
      <c r="A8327" t="s">
        <v>2104</v>
      </c>
      <c r="B8327" t="s">
        <v>3242</v>
      </c>
      <c r="C8327" t="str">
        <f>SUBSTITUTE(Table1[[#This Row],[Fuel]],", ",",")</f>
        <v>fossil gas: lng</v>
      </c>
      <c r="D8327" t="s">
        <v>3242</v>
      </c>
      <c r="H8327" t="s">
        <v>3438</v>
      </c>
      <c r="I8327">
        <v>1000</v>
      </c>
      <c r="J8327" t="s">
        <v>3447</v>
      </c>
      <c r="K8327">
        <v>2030</v>
      </c>
      <c r="L8327" t="s">
        <v>29</v>
      </c>
      <c r="M8327" t="s">
        <v>29</v>
      </c>
      <c r="N8327">
        <v>-33.78342</v>
      </c>
      <c r="O8327">
        <v>25.707426000000002</v>
      </c>
      <c r="P8327" t="s">
        <v>3589</v>
      </c>
      <c r="Q8327" s="3">
        <f>Table1[[#This Row],[Capacity (MW)]]*0.395*8760*10^-6</f>
        <v>3.4601999999999999</v>
      </c>
      <c r="R8327" s="3" cm="1">
        <f t="array" ref="R8327">AVERAGE(VLOOKUP(_xlfn.TEXTSPLIT(Table1[[#This Row],[Fuel (no space after comma)]], ","), FuelList_Final_EF!$A$2:$B$65, 2, FALSE))</f>
        <v>67.685819715340017</v>
      </c>
      <c r="S8327" s="3">
        <f>Table1[[#This Row],[Generation (TWh)]]*10^9*VLOOKUP(Table1[[#This Row],[Turbine/Engine Technology]],Technology_HR!$A$2:$B$11,2,FALSE)*10^-6</f>
        <v>26121049.799999997</v>
      </c>
      <c r="T8327" s="5">
        <f>Table1[[#This Row],[Fuel Consumption (mmBtu)]]*Table1[[#This Row],[Emission Factor (kg CO2/ mmBtu)]]*10^3</f>
        <v>1768024667538.2183</v>
      </c>
      <c r="U8327" s="3">
        <f>Table1[[#This Row],[Emissions (g CO2)]]/(Table1[[#This Row],[Generation (TWh)]]*10^9)</f>
        <v>510.96025303110173</v>
      </c>
    </row>
    <row r="8328" spans="1:21" x14ac:dyDescent="0.35">
      <c r="A8328" t="s">
        <v>2105</v>
      </c>
      <c r="B8328" t="s">
        <v>3240</v>
      </c>
      <c r="C8328" t="str">
        <f>SUBSTITUTE(Table1[[#This Row],[Fuel]],", ",",")</f>
        <v>fossil gas: natural gas,fossil liquids: diesel</v>
      </c>
      <c r="D8328" t="s">
        <v>3239</v>
      </c>
      <c r="E8328" t="s">
        <v>3258</v>
      </c>
      <c r="H8328" t="s">
        <v>3438</v>
      </c>
      <c r="I8328">
        <v>335</v>
      </c>
      <c r="J8328" t="s">
        <v>3446</v>
      </c>
      <c r="K8328">
        <v>2015</v>
      </c>
      <c r="L8328" t="s">
        <v>29</v>
      </c>
      <c r="M8328" t="s">
        <v>29</v>
      </c>
      <c r="N8328">
        <v>-33.743385000000004</v>
      </c>
      <c r="O8328">
        <v>25.672819</v>
      </c>
      <c r="P8328" t="s">
        <v>3589</v>
      </c>
      <c r="Q8328" s="3">
        <f>Table1[[#This Row],[Capacity (MW)]]*0.395*8760*10^-6</f>
        <v>1.1591670000000003</v>
      </c>
      <c r="R8328" s="3" cm="1">
        <f t="array" ref="R8328">AVERAGE(VLOOKUP(_xlfn.TEXTSPLIT(Table1[[#This Row],[Fuel (no space after comma)]], ","), FuelList_Final_EF!$A$2:$B$65, 2, FALSE))</f>
        <v>65.583341148886291</v>
      </c>
      <c r="S8328" s="3">
        <f>Table1[[#This Row],[Generation (TWh)]]*10^9*VLOOKUP(Table1[[#This Row],[Turbine/Engine Technology]],Technology_HR!$A$2:$B$11,2,FALSE)*10^-6</f>
        <v>8750551.6830000021</v>
      </c>
      <c r="T8328" s="5">
        <f>Table1[[#This Row],[Fuel Consumption (mmBtu)]]*Table1[[#This Row],[Emission Factor (kg CO2/ mmBtu)]]*10^3</f>
        <v>573890416267.15015</v>
      </c>
      <c r="U8328" s="3">
        <f>Table1[[#This Row],[Emissions (g CO2)]]/(Table1[[#This Row],[Generation (TWh)]]*10^9)</f>
        <v>495.08864233294258</v>
      </c>
    </row>
    <row r="8329" spans="1:21" x14ac:dyDescent="0.35">
      <c r="A8329" t="s">
        <v>2102</v>
      </c>
      <c r="B8329" t="s">
        <v>3258</v>
      </c>
      <c r="C8329" t="str">
        <f>SUBSTITUTE(Table1[[#This Row],[Fuel]],", ",",")</f>
        <v>fossil liquids: diesel</v>
      </c>
      <c r="D8329" t="s">
        <v>3258</v>
      </c>
      <c r="H8329" t="s">
        <v>3436</v>
      </c>
      <c r="I8329">
        <v>148</v>
      </c>
      <c r="J8329" t="s">
        <v>3446</v>
      </c>
      <c r="K8329">
        <v>2007</v>
      </c>
      <c r="L8329" t="s">
        <v>29</v>
      </c>
      <c r="M8329" t="s">
        <v>29</v>
      </c>
      <c r="N8329">
        <v>-34.166755000000002</v>
      </c>
      <c r="O8329">
        <v>21.960715</v>
      </c>
      <c r="P8329" t="s">
        <v>3589</v>
      </c>
      <c r="Q8329" s="3">
        <f>Table1[[#This Row],[Capacity (MW)]]*0.395*8760*10^-6</f>
        <v>0.51210960000000005</v>
      </c>
      <c r="R8329" s="3" cm="1">
        <f t="array" ref="R8329">AVERAGE(VLOOKUP(_xlfn.TEXTSPLIT(Table1[[#This Row],[Fuel (no space after comma)]], ","), FuelList_Final_EF!$A$2:$B$65, 2, FALSE))</f>
        <v>78.106682297772565</v>
      </c>
      <c r="S8329" s="3">
        <f>Table1[[#This Row],[Generation (TWh)]]*10^9*VLOOKUP(Table1[[#This Row],[Turbine/Engine Technology]],Technology_HR!$A$2:$B$11,2,FALSE)*10^-6</f>
        <v>5638326.6960000005</v>
      </c>
      <c r="T8329" s="5">
        <f>Table1[[#This Row],[Fuel Consumption (mmBtu)]]*Table1[[#This Row],[Emission Factor (kg CO2/ mmBtu)]]*10^3</f>
        <v>440390991935.52173</v>
      </c>
      <c r="U8329" s="3">
        <f>Table1[[#This Row],[Emissions (g CO2)]]/(Table1[[#This Row],[Generation (TWh)]]*10^9)</f>
        <v>859.95457209847598</v>
      </c>
    </row>
    <row r="8330" spans="1:21" x14ac:dyDescent="0.35">
      <c r="A8330" t="s">
        <v>2102</v>
      </c>
      <c r="B8330" t="s">
        <v>3258</v>
      </c>
      <c r="C8330" t="str">
        <f>SUBSTITUTE(Table1[[#This Row],[Fuel]],", ",",")</f>
        <v>fossil liquids: diesel</v>
      </c>
      <c r="D8330" t="s">
        <v>3258</v>
      </c>
      <c r="H8330" t="s">
        <v>3436</v>
      </c>
      <c r="I8330">
        <v>148</v>
      </c>
      <c r="J8330" t="s">
        <v>3446</v>
      </c>
      <c r="K8330">
        <v>2007</v>
      </c>
      <c r="L8330" t="s">
        <v>29</v>
      </c>
      <c r="M8330" t="s">
        <v>29</v>
      </c>
      <c r="N8330">
        <v>-34.166755000000002</v>
      </c>
      <c r="O8330">
        <v>21.960715</v>
      </c>
      <c r="P8330" t="s">
        <v>3589</v>
      </c>
      <c r="Q8330" s="3">
        <f>Table1[[#This Row],[Capacity (MW)]]*0.395*8760*10^-6</f>
        <v>0.51210960000000005</v>
      </c>
      <c r="R8330" s="3" cm="1">
        <f t="array" ref="R8330">AVERAGE(VLOOKUP(_xlfn.TEXTSPLIT(Table1[[#This Row],[Fuel (no space after comma)]], ","), FuelList_Final_EF!$A$2:$B$65, 2, FALSE))</f>
        <v>78.106682297772565</v>
      </c>
      <c r="S8330" s="3">
        <f>Table1[[#This Row],[Generation (TWh)]]*10^9*VLOOKUP(Table1[[#This Row],[Turbine/Engine Technology]],Technology_HR!$A$2:$B$11,2,FALSE)*10^-6</f>
        <v>5638326.6960000005</v>
      </c>
      <c r="T8330" s="5">
        <f>Table1[[#This Row],[Fuel Consumption (mmBtu)]]*Table1[[#This Row],[Emission Factor (kg CO2/ mmBtu)]]*10^3</f>
        <v>440390991935.52173</v>
      </c>
      <c r="U8330" s="3">
        <f>Table1[[#This Row],[Emissions (g CO2)]]/(Table1[[#This Row],[Generation (TWh)]]*10^9)</f>
        <v>859.95457209847598</v>
      </c>
    </row>
    <row r="8331" spans="1:21" x14ac:dyDescent="0.35">
      <c r="A8331" t="s">
        <v>2102</v>
      </c>
      <c r="B8331" t="s">
        <v>3258</v>
      </c>
      <c r="C8331" t="str">
        <f>SUBSTITUTE(Table1[[#This Row],[Fuel]],", ",",")</f>
        <v>fossil liquids: diesel</v>
      </c>
      <c r="D8331" t="s">
        <v>3258</v>
      </c>
      <c r="H8331" t="s">
        <v>3436</v>
      </c>
      <c r="I8331">
        <v>148</v>
      </c>
      <c r="J8331" t="s">
        <v>3446</v>
      </c>
      <c r="K8331">
        <v>2007</v>
      </c>
      <c r="L8331" t="s">
        <v>29</v>
      </c>
      <c r="M8331" t="s">
        <v>29</v>
      </c>
      <c r="N8331">
        <v>-34.166755000000002</v>
      </c>
      <c r="O8331">
        <v>21.960715</v>
      </c>
      <c r="P8331" t="s">
        <v>3589</v>
      </c>
      <c r="Q8331" s="3">
        <f>Table1[[#This Row],[Capacity (MW)]]*0.395*8760*10^-6</f>
        <v>0.51210960000000005</v>
      </c>
      <c r="R8331" s="3" cm="1">
        <f t="array" ref="R8331">AVERAGE(VLOOKUP(_xlfn.TEXTSPLIT(Table1[[#This Row],[Fuel (no space after comma)]], ","), FuelList_Final_EF!$A$2:$B$65, 2, FALSE))</f>
        <v>78.106682297772565</v>
      </c>
      <c r="S8331" s="3">
        <f>Table1[[#This Row],[Generation (TWh)]]*10^9*VLOOKUP(Table1[[#This Row],[Turbine/Engine Technology]],Technology_HR!$A$2:$B$11,2,FALSE)*10^-6</f>
        <v>5638326.6960000005</v>
      </c>
      <c r="T8331" s="5">
        <f>Table1[[#This Row],[Fuel Consumption (mmBtu)]]*Table1[[#This Row],[Emission Factor (kg CO2/ mmBtu)]]*10^3</f>
        <v>440390991935.52173</v>
      </c>
      <c r="U8331" s="3">
        <f>Table1[[#This Row],[Emissions (g CO2)]]/(Table1[[#This Row],[Generation (TWh)]]*10^9)</f>
        <v>859.95457209847598</v>
      </c>
    </row>
    <row r="8332" spans="1:21" x14ac:dyDescent="0.35">
      <c r="A8332" t="s">
        <v>2102</v>
      </c>
      <c r="B8332" t="s">
        <v>3258</v>
      </c>
      <c r="C8332" t="str">
        <f>SUBSTITUTE(Table1[[#This Row],[Fuel]],", ",",")</f>
        <v>fossil liquids: diesel</v>
      </c>
      <c r="D8332" t="s">
        <v>3258</v>
      </c>
      <c r="H8332" t="s">
        <v>3436</v>
      </c>
      <c r="I8332">
        <v>148</v>
      </c>
      <c r="J8332" t="s">
        <v>3446</v>
      </c>
      <c r="K8332">
        <v>2009</v>
      </c>
      <c r="L8332" t="s">
        <v>29</v>
      </c>
      <c r="M8332" t="s">
        <v>29</v>
      </c>
      <c r="N8332">
        <v>-34.166755000000002</v>
      </c>
      <c r="O8332">
        <v>21.960715</v>
      </c>
      <c r="P8332" t="s">
        <v>3589</v>
      </c>
      <c r="Q8332" s="3">
        <f>Table1[[#This Row],[Capacity (MW)]]*0.395*8760*10^-6</f>
        <v>0.51210960000000005</v>
      </c>
      <c r="R8332" s="3" cm="1">
        <f t="array" ref="R8332">AVERAGE(VLOOKUP(_xlfn.TEXTSPLIT(Table1[[#This Row],[Fuel (no space after comma)]], ","), FuelList_Final_EF!$A$2:$B$65, 2, FALSE))</f>
        <v>78.106682297772565</v>
      </c>
      <c r="S8332" s="3">
        <f>Table1[[#This Row],[Generation (TWh)]]*10^9*VLOOKUP(Table1[[#This Row],[Turbine/Engine Technology]],Technology_HR!$A$2:$B$11,2,FALSE)*10^-6</f>
        <v>5638326.6960000005</v>
      </c>
      <c r="T8332" s="5">
        <f>Table1[[#This Row],[Fuel Consumption (mmBtu)]]*Table1[[#This Row],[Emission Factor (kg CO2/ mmBtu)]]*10^3</f>
        <v>440390991935.52173</v>
      </c>
      <c r="U8332" s="3">
        <f>Table1[[#This Row],[Emissions (g CO2)]]/(Table1[[#This Row],[Generation (TWh)]]*10^9)</f>
        <v>859.95457209847598</v>
      </c>
    </row>
    <row r="8333" spans="1:21" x14ac:dyDescent="0.35">
      <c r="A8333" t="s">
        <v>2102</v>
      </c>
      <c r="B8333" t="s">
        <v>3258</v>
      </c>
      <c r="C8333" t="str">
        <f>SUBSTITUTE(Table1[[#This Row],[Fuel]],", ",",")</f>
        <v>fossil liquids: diesel</v>
      </c>
      <c r="D8333" t="s">
        <v>3258</v>
      </c>
      <c r="H8333" t="s">
        <v>3436</v>
      </c>
      <c r="I8333">
        <v>148</v>
      </c>
      <c r="J8333" t="s">
        <v>3446</v>
      </c>
      <c r="K8333">
        <v>2009</v>
      </c>
      <c r="L8333" t="s">
        <v>29</v>
      </c>
      <c r="M8333" t="s">
        <v>29</v>
      </c>
      <c r="N8333">
        <v>-34.166755000000002</v>
      </c>
      <c r="O8333">
        <v>21.960715</v>
      </c>
      <c r="P8333" t="s">
        <v>3589</v>
      </c>
      <c r="Q8333" s="3">
        <f>Table1[[#This Row],[Capacity (MW)]]*0.395*8760*10^-6</f>
        <v>0.51210960000000005</v>
      </c>
      <c r="R8333" s="3" cm="1">
        <f t="array" ref="R8333">AVERAGE(VLOOKUP(_xlfn.TEXTSPLIT(Table1[[#This Row],[Fuel (no space after comma)]], ","), FuelList_Final_EF!$A$2:$B$65, 2, FALSE))</f>
        <v>78.106682297772565</v>
      </c>
      <c r="S8333" s="3">
        <f>Table1[[#This Row],[Generation (TWh)]]*10^9*VLOOKUP(Table1[[#This Row],[Turbine/Engine Technology]],Technology_HR!$A$2:$B$11,2,FALSE)*10^-6</f>
        <v>5638326.6960000005</v>
      </c>
      <c r="T8333" s="5">
        <f>Table1[[#This Row],[Fuel Consumption (mmBtu)]]*Table1[[#This Row],[Emission Factor (kg CO2/ mmBtu)]]*10^3</f>
        <v>440390991935.52173</v>
      </c>
      <c r="U8333" s="3">
        <f>Table1[[#This Row],[Emissions (g CO2)]]/(Table1[[#This Row],[Generation (TWh)]]*10^9)</f>
        <v>859.95457209847598</v>
      </c>
    </row>
    <row r="8334" spans="1:21" x14ac:dyDescent="0.35">
      <c r="A8334" t="s">
        <v>2106</v>
      </c>
      <c r="B8334" t="s">
        <v>3242</v>
      </c>
      <c r="C8334" t="str">
        <f>SUBSTITUTE(Table1[[#This Row],[Fuel]],", ",",")</f>
        <v>fossil gas: lng</v>
      </c>
      <c r="D8334" t="s">
        <v>3242</v>
      </c>
      <c r="H8334" t="s">
        <v>3441</v>
      </c>
      <c r="I8334">
        <v>450</v>
      </c>
      <c r="J8334" t="s">
        <v>3450</v>
      </c>
      <c r="K8334" t="s">
        <v>29</v>
      </c>
      <c r="L8334" t="s">
        <v>29</v>
      </c>
      <c r="M8334" t="s">
        <v>29</v>
      </c>
      <c r="N8334">
        <v>-33.805210000000002</v>
      </c>
      <c r="O8334">
        <v>25.692730999999998</v>
      </c>
      <c r="P8334" t="s">
        <v>3589</v>
      </c>
      <c r="Q8334" s="3">
        <f>Table1[[#This Row],[Capacity (MW)]]*0.395*8760*10^-6</f>
        <v>1.5570899999999999</v>
      </c>
      <c r="R8334" s="3" cm="1">
        <f t="array" ref="R8334">AVERAGE(VLOOKUP(_xlfn.TEXTSPLIT(Table1[[#This Row],[Fuel (no space after comma)]], ","), FuelList_Final_EF!$A$2:$B$65, 2, FALSE))</f>
        <v>67.685819715340017</v>
      </c>
      <c r="S8334" s="3">
        <f>Table1[[#This Row],[Generation (TWh)]]*10^9*VLOOKUP(Table1[[#This Row],[Turbine/Engine Technology]],Technology_HR!$A$2:$B$11,2,FALSE)*10^-6</f>
        <v>11754472.409999998</v>
      </c>
      <c r="T8334" s="5">
        <f>Table1[[#This Row],[Fuel Consumption (mmBtu)]]*Table1[[#This Row],[Emission Factor (kg CO2/ mmBtu)]]*10^3</f>
        <v>795611100392.19824</v>
      </c>
      <c r="U8334" s="3">
        <f>Table1[[#This Row],[Emissions (g CO2)]]/(Table1[[#This Row],[Generation (TWh)]]*10^9)</f>
        <v>510.96025303110184</v>
      </c>
    </row>
    <row r="8335" spans="1:21" x14ac:dyDescent="0.35">
      <c r="A8335" t="s">
        <v>2106</v>
      </c>
      <c r="B8335" t="s">
        <v>3285</v>
      </c>
      <c r="C8335" t="str">
        <f>SUBSTITUTE(Table1[[#This Row],[Fuel]],", ",",")</f>
        <v>fossil gas: lng,fossil liquids: fuel oil</v>
      </c>
      <c r="D8335" t="s">
        <v>3242</v>
      </c>
      <c r="E8335" t="s">
        <v>3275</v>
      </c>
      <c r="H8335" t="s">
        <v>3441</v>
      </c>
      <c r="I8335">
        <v>450</v>
      </c>
      <c r="J8335" t="s">
        <v>3450</v>
      </c>
      <c r="K8335" t="s">
        <v>29</v>
      </c>
      <c r="L8335" t="s">
        <v>29</v>
      </c>
      <c r="M8335" t="s">
        <v>29</v>
      </c>
      <c r="N8335">
        <v>-28.794830000000001</v>
      </c>
      <c r="O8335">
        <v>32.031703999999998</v>
      </c>
      <c r="P8335" t="s">
        <v>3589</v>
      </c>
      <c r="Q8335" s="3">
        <f>Table1[[#This Row],[Capacity (MW)]]*0.395*8760*10^-6</f>
        <v>1.5570899999999999</v>
      </c>
      <c r="R8335" s="3" cm="1">
        <f t="array" ref="R8335">AVERAGE(VLOOKUP(_xlfn.TEXTSPLIT(Table1[[#This Row],[Fuel (no space after comma)]], ","), FuelList_Final_EF!$A$2:$B$65, 2, FALSE))</f>
        <v>72.896251006556298</v>
      </c>
      <c r="S8335" s="3">
        <f>Table1[[#This Row],[Generation (TWh)]]*10^9*VLOOKUP(Table1[[#This Row],[Turbine/Engine Technology]],Technology_HR!$A$2:$B$11,2,FALSE)*10^-6</f>
        <v>11754472.409999998</v>
      </c>
      <c r="T8335" s="5">
        <f>Table1[[#This Row],[Fuel Consumption (mmBtu)]]*Table1[[#This Row],[Emission Factor (kg CO2/ mmBtu)]]*10^3</f>
        <v>856856971249.00061</v>
      </c>
      <c r="U8335" s="3">
        <f>Table1[[#This Row],[Emissions (g CO2)]]/(Table1[[#This Row],[Generation (TWh)]]*10^9)</f>
        <v>550.29379884849345</v>
      </c>
    </row>
    <row r="8336" spans="1:21" x14ac:dyDescent="0.35">
      <c r="A8336" t="s">
        <v>2106</v>
      </c>
      <c r="B8336" t="s">
        <v>3242</v>
      </c>
      <c r="C8336" t="str">
        <f>SUBSTITUTE(Table1[[#This Row],[Fuel]],", ",",")</f>
        <v>fossil gas: lng</v>
      </c>
      <c r="D8336" t="s">
        <v>3242</v>
      </c>
      <c r="H8336" t="s">
        <v>3441</v>
      </c>
      <c r="I8336">
        <v>320</v>
      </c>
      <c r="J8336" t="s">
        <v>3450</v>
      </c>
      <c r="K8336" t="s">
        <v>29</v>
      </c>
      <c r="L8336" t="s">
        <v>29</v>
      </c>
      <c r="M8336" t="s">
        <v>29</v>
      </c>
      <c r="N8336">
        <v>-33.005977000000001</v>
      </c>
      <c r="O8336">
        <v>17.980430999999999</v>
      </c>
      <c r="P8336" t="s">
        <v>3589</v>
      </c>
      <c r="Q8336" s="3">
        <f>Table1[[#This Row],[Capacity (MW)]]*0.395*8760*10^-6</f>
        <v>1.107264</v>
      </c>
      <c r="R8336" s="3" cm="1">
        <f t="array" ref="R8336">AVERAGE(VLOOKUP(_xlfn.TEXTSPLIT(Table1[[#This Row],[Fuel (no space after comma)]], ","), FuelList_Final_EF!$A$2:$B$65, 2, FALSE))</f>
        <v>67.685819715340017</v>
      </c>
      <c r="S8336" s="3">
        <f>Table1[[#This Row],[Generation (TWh)]]*10^9*VLOOKUP(Table1[[#This Row],[Turbine/Engine Technology]],Technology_HR!$A$2:$B$11,2,FALSE)*10^-6</f>
        <v>8358735.9359999998</v>
      </c>
      <c r="T8336" s="5">
        <f>Table1[[#This Row],[Fuel Consumption (mmBtu)]]*Table1[[#This Row],[Emission Factor (kg CO2/ mmBtu)]]*10^3</f>
        <v>565767893612.22986</v>
      </c>
      <c r="U8336" s="3">
        <f>Table1[[#This Row],[Emissions (g CO2)]]/(Table1[[#This Row],[Generation (TWh)]]*10^9)</f>
        <v>510.96025303110179</v>
      </c>
    </row>
    <row r="8337" spans="1:21" x14ac:dyDescent="0.35">
      <c r="A8337" t="s">
        <v>2107</v>
      </c>
      <c r="B8337" t="s">
        <v>3242</v>
      </c>
      <c r="C8337" t="str">
        <f>SUBSTITUTE(Table1[[#This Row],[Fuel]],", ",",")</f>
        <v>fossil gas: lng</v>
      </c>
      <c r="D8337" t="s">
        <v>3242</v>
      </c>
      <c r="H8337" t="s">
        <v>3438</v>
      </c>
      <c r="I8337">
        <v>600</v>
      </c>
      <c r="J8337" t="s">
        <v>3447</v>
      </c>
      <c r="K8337" t="s">
        <v>29</v>
      </c>
      <c r="L8337" t="s">
        <v>29</v>
      </c>
      <c r="M8337" t="s">
        <v>29</v>
      </c>
      <c r="N8337">
        <v>-26.115776</v>
      </c>
      <c r="O8337">
        <v>28.194019000000001</v>
      </c>
      <c r="P8337" t="s">
        <v>3589</v>
      </c>
      <c r="Q8337" s="3">
        <f>Table1[[#This Row],[Capacity (MW)]]*0.395*8760*10^-6</f>
        <v>2.07612</v>
      </c>
      <c r="R8337" s="3" cm="1">
        <f t="array" ref="R8337">AVERAGE(VLOOKUP(_xlfn.TEXTSPLIT(Table1[[#This Row],[Fuel (no space after comma)]], ","), FuelList_Final_EF!$A$2:$B$65, 2, FALSE))</f>
        <v>67.685819715340017</v>
      </c>
      <c r="S8337" s="3">
        <f>Table1[[#This Row],[Generation (TWh)]]*10^9*VLOOKUP(Table1[[#This Row],[Turbine/Engine Technology]],Technology_HR!$A$2:$B$11,2,FALSE)*10^-6</f>
        <v>15672629.879999999</v>
      </c>
      <c r="T8337" s="5">
        <f>Table1[[#This Row],[Fuel Consumption (mmBtu)]]*Table1[[#This Row],[Emission Factor (kg CO2/ mmBtu)]]*10^3</f>
        <v>1060814800522.931</v>
      </c>
      <c r="U8337" s="3">
        <f>Table1[[#This Row],[Emissions (g CO2)]]/(Table1[[#This Row],[Generation (TWh)]]*10^9)</f>
        <v>510.96025303110179</v>
      </c>
    </row>
    <row r="8338" spans="1:21" x14ac:dyDescent="0.35">
      <c r="A8338" t="s">
        <v>2108</v>
      </c>
      <c r="B8338" t="s">
        <v>3242</v>
      </c>
      <c r="C8338" t="str">
        <f>SUBSTITUTE(Table1[[#This Row],[Fuel]],", ",",")</f>
        <v>fossil gas: lng</v>
      </c>
      <c r="D8338" t="s">
        <v>3242</v>
      </c>
      <c r="H8338" t="s">
        <v>3438</v>
      </c>
      <c r="I8338">
        <v>700</v>
      </c>
      <c r="J8338" t="s">
        <v>3445</v>
      </c>
      <c r="K8338" t="s">
        <v>29</v>
      </c>
      <c r="L8338" t="s">
        <v>29</v>
      </c>
      <c r="M8338" t="s">
        <v>29</v>
      </c>
      <c r="N8338">
        <v>-28.801119</v>
      </c>
      <c r="O8338">
        <v>32.039684000000001</v>
      </c>
      <c r="P8338" t="s">
        <v>3589</v>
      </c>
      <c r="Q8338" s="3">
        <f>Table1[[#This Row],[Capacity (MW)]]*0.395*8760*10^-6</f>
        <v>2.4221399999999997</v>
      </c>
      <c r="R8338" s="3" cm="1">
        <f t="array" ref="R8338">AVERAGE(VLOOKUP(_xlfn.TEXTSPLIT(Table1[[#This Row],[Fuel (no space after comma)]], ","), FuelList_Final_EF!$A$2:$B$65, 2, FALSE))</f>
        <v>67.685819715340017</v>
      </c>
      <c r="S8338" s="3">
        <f>Table1[[#This Row],[Generation (TWh)]]*10^9*VLOOKUP(Table1[[#This Row],[Turbine/Engine Technology]],Technology_HR!$A$2:$B$11,2,FALSE)*10^-6</f>
        <v>18284734.859999996</v>
      </c>
      <c r="T8338" s="5">
        <f>Table1[[#This Row],[Fuel Consumption (mmBtu)]]*Table1[[#This Row],[Emission Factor (kg CO2/ mmBtu)]]*10^3</f>
        <v>1237617267276.7527</v>
      </c>
      <c r="U8338" s="3">
        <f>Table1[[#This Row],[Emissions (g CO2)]]/(Table1[[#This Row],[Generation (TWh)]]*10^9)</f>
        <v>510.96025303110179</v>
      </c>
    </row>
    <row r="8339" spans="1:21" x14ac:dyDescent="0.35">
      <c r="A8339" t="s">
        <v>2108</v>
      </c>
      <c r="B8339" t="s">
        <v>3242</v>
      </c>
      <c r="C8339" t="str">
        <f>SUBSTITUTE(Table1[[#This Row],[Fuel]],", ",",")</f>
        <v>fossil gas: lng</v>
      </c>
      <c r="D8339" t="s">
        <v>3242</v>
      </c>
      <c r="H8339" t="s">
        <v>3438</v>
      </c>
      <c r="I8339">
        <v>700</v>
      </c>
      <c r="J8339" t="s">
        <v>3445</v>
      </c>
      <c r="K8339" t="s">
        <v>29</v>
      </c>
      <c r="L8339" t="s">
        <v>29</v>
      </c>
      <c r="M8339" t="s">
        <v>29</v>
      </c>
      <c r="N8339">
        <v>-28.801119</v>
      </c>
      <c r="O8339">
        <v>32.039684000000001</v>
      </c>
      <c r="P8339" t="s">
        <v>3589</v>
      </c>
      <c r="Q8339" s="3">
        <f>Table1[[#This Row],[Capacity (MW)]]*0.395*8760*10^-6</f>
        <v>2.4221399999999997</v>
      </c>
      <c r="R8339" s="3" cm="1">
        <f t="array" ref="R8339">AVERAGE(VLOOKUP(_xlfn.TEXTSPLIT(Table1[[#This Row],[Fuel (no space after comma)]], ","), FuelList_Final_EF!$A$2:$B$65, 2, FALSE))</f>
        <v>67.685819715340017</v>
      </c>
      <c r="S8339" s="3">
        <f>Table1[[#This Row],[Generation (TWh)]]*10^9*VLOOKUP(Table1[[#This Row],[Turbine/Engine Technology]],Technology_HR!$A$2:$B$11,2,FALSE)*10^-6</f>
        <v>18284734.859999996</v>
      </c>
      <c r="T8339" s="5">
        <f>Table1[[#This Row],[Fuel Consumption (mmBtu)]]*Table1[[#This Row],[Emission Factor (kg CO2/ mmBtu)]]*10^3</f>
        <v>1237617267276.7527</v>
      </c>
      <c r="U8339" s="3">
        <f>Table1[[#This Row],[Emissions (g CO2)]]/(Table1[[#This Row],[Generation (TWh)]]*10^9)</f>
        <v>510.96025303110179</v>
      </c>
    </row>
    <row r="8340" spans="1:21" x14ac:dyDescent="0.35">
      <c r="A8340" t="s">
        <v>2108</v>
      </c>
      <c r="B8340" t="s">
        <v>3242</v>
      </c>
      <c r="C8340" t="str">
        <f>SUBSTITUTE(Table1[[#This Row],[Fuel]],", ",",")</f>
        <v>fossil gas: lng</v>
      </c>
      <c r="D8340" t="s">
        <v>3242</v>
      </c>
      <c r="H8340" t="s">
        <v>3438</v>
      </c>
      <c r="I8340">
        <v>700</v>
      </c>
      <c r="J8340" t="s">
        <v>3445</v>
      </c>
      <c r="K8340" t="s">
        <v>29</v>
      </c>
      <c r="L8340" t="s">
        <v>29</v>
      </c>
      <c r="M8340" t="s">
        <v>29</v>
      </c>
      <c r="N8340">
        <v>-28.801119</v>
      </c>
      <c r="O8340">
        <v>32.039684000000001</v>
      </c>
      <c r="P8340" t="s">
        <v>3589</v>
      </c>
      <c r="Q8340" s="3">
        <f>Table1[[#This Row],[Capacity (MW)]]*0.395*8760*10^-6</f>
        <v>2.4221399999999997</v>
      </c>
      <c r="R8340" s="3" cm="1">
        <f t="array" ref="R8340">AVERAGE(VLOOKUP(_xlfn.TEXTSPLIT(Table1[[#This Row],[Fuel (no space after comma)]], ","), FuelList_Final_EF!$A$2:$B$65, 2, FALSE))</f>
        <v>67.685819715340017</v>
      </c>
      <c r="S8340" s="3">
        <f>Table1[[#This Row],[Generation (TWh)]]*10^9*VLOOKUP(Table1[[#This Row],[Turbine/Engine Technology]],Technology_HR!$A$2:$B$11,2,FALSE)*10^-6</f>
        <v>18284734.859999996</v>
      </c>
      <c r="T8340" s="5">
        <f>Table1[[#This Row],[Fuel Consumption (mmBtu)]]*Table1[[#This Row],[Emission Factor (kg CO2/ mmBtu)]]*10^3</f>
        <v>1237617267276.7527</v>
      </c>
      <c r="U8340" s="3">
        <f>Table1[[#This Row],[Emissions (g CO2)]]/(Table1[[#This Row],[Generation (TWh)]]*10^9)</f>
        <v>510.96025303110179</v>
      </c>
    </row>
    <row r="8341" spans="1:21" x14ac:dyDescent="0.35">
      <c r="A8341" t="s">
        <v>2108</v>
      </c>
      <c r="B8341" t="s">
        <v>3242</v>
      </c>
      <c r="C8341" t="str">
        <f>SUBSTITUTE(Table1[[#This Row],[Fuel]],", ",",")</f>
        <v>fossil gas: lng</v>
      </c>
      <c r="D8341" t="s">
        <v>3242</v>
      </c>
      <c r="H8341" t="s">
        <v>3438</v>
      </c>
      <c r="I8341">
        <v>700</v>
      </c>
      <c r="J8341" t="s">
        <v>3445</v>
      </c>
      <c r="K8341" t="s">
        <v>29</v>
      </c>
      <c r="L8341" t="s">
        <v>29</v>
      </c>
      <c r="M8341" t="s">
        <v>29</v>
      </c>
      <c r="N8341">
        <v>-28.801119</v>
      </c>
      <c r="O8341">
        <v>32.039684000000001</v>
      </c>
      <c r="P8341" t="s">
        <v>3589</v>
      </c>
      <c r="Q8341" s="3">
        <f>Table1[[#This Row],[Capacity (MW)]]*0.395*8760*10^-6</f>
        <v>2.4221399999999997</v>
      </c>
      <c r="R8341" s="3" cm="1">
        <f t="array" ref="R8341">AVERAGE(VLOOKUP(_xlfn.TEXTSPLIT(Table1[[#This Row],[Fuel (no space after comma)]], ","), FuelList_Final_EF!$A$2:$B$65, 2, FALSE))</f>
        <v>67.685819715340017</v>
      </c>
      <c r="S8341" s="3">
        <f>Table1[[#This Row],[Generation (TWh)]]*10^9*VLOOKUP(Table1[[#This Row],[Turbine/Engine Technology]],Technology_HR!$A$2:$B$11,2,FALSE)*10^-6</f>
        <v>18284734.859999996</v>
      </c>
      <c r="T8341" s="5">
        <f>Table1[[#This Row],[Fuel Consumption (mmBtu)]]*Table1[[#This Row],[Emission Factor (kg CO2/ mmBtu)]]*10^3</f>
        <v>1237617267276.7527</v>
      </c>
      <c r="U8341" s="3">
        <f>Table1[[#This Row],[Emissions (g CO2)]]/(Table1[[#This Row],[Generation (TWh)]]*10^9)</f>
        <v>510.96025303110179</v>
      </c>
    </row>
    <row r="8342" spans="1:21" x14ac:dyDescent="0.35">
      <c r="A8342" t="s">
        <v>2109</v>
      </c>
      <c r="B8342" t="s">
        <v>3239</v>
      </c>
      <c r="C8342" t="str">
        <f>SUBSTITUTE(Table1[[#This Row],[Fuel]],", ",",")</f>
        <v>fossil gas: natural gas</v>
      </c>
      <c r="D8342" t="s">
        <v>3239</v>
      </c>
      <c r="H8342" t="s">
        <v>3438</v>
      </c>
      <c r="I8342">
        <v>2000</v>
      </c>
      <c r="J8342" t="s">
        <v>3447</v>
      </c>
      <c r="K8342">
        <v>2030</v>
      </c>
      <c r="L8342" t="s">
        <v>29</v>
      </c>
      <c r="M8342" t="s">
        <v>29</v>
      </c>
      <c r="N8342">
        <v>-28.741789000000001</v>
      </c>
      <c r="O8342">
        <v>32.034287999999997</v>
      </c>
      <c r="P8342" t="s">
        <v>3589</v>
      </c>
      <c r="Q8342" s="3">
        <f>Table1[[#This Row],[Capacity (MW)]]*0.395*8760*10^-6</f>
        <v>6.9203999999999999</v>
      </c>
      <c r="R8342" s="3" cm="1">
        <f t="array" ref="R8342">AVERAGE(VLOOKUP(_xlfn.TEXTSPLIT(Table1[[#This Row],[Fuel (no space after comma)]], ","), FuelList_Final_EF!$A$2:$B$65, 2, FALSE))</f>
        <v>53.06</v>
      </c>
      <c r="S8342" s="3">
        <f>Table1[[#This Row],[Generation (TWh)]]*10^9*VLOOKUP(Table1[[#This Row],[Turbine/Engine Technology]],Technology_HR!$A$2:$B$11,2,FALSE)*10^-6</f>
        <v>52242099.599999994</v>
      </c>
      <c r="T8342" s="5">
        <f>Table1[[#This Row],[Fuel Consumption (mmBtu)]]*Table1[[#This Row],[Emission Factor (kg CO2/ mmBtu)]]*10^3</f>
        <v>2771965804776</v>
      </c>
      <c r="U8342" s="3">
        <f>Table1[[#This Row],[Emissions (g CO2)]]/(Table1[[#This Row],[Generation (TWh)]]*10^9)</f>
        <v>400.54993999999999</v>
      </c>
    </row>
    <row r="8343" spans="1:21" x14ac:dyDescent="0.35">
      <c r="A8343" t="s">
        <v>2110</v>
      </c>
      <c r="B8343" t="s">
        <v>3388</v>
      </c>
      <c r="C8343" t="str">
        <f>SUBSTITUTE(Table1[[#This Row],[Fuel]],", ",",")</f>
        <v>fossil liquids: liquefied petroleum gas,fossil gas: lng</v>
      </c>
      <c r="D8343" t="s">
        <v>3328</v>
      </c>
      <c r="E8343" t="s">
        <v>3242</v>
      </c>
      <c r="H8343" t="s">
        <v>3436</v>
      </c>
      <c r="I8343">
        <v>450</v>
      </c>
      <c r="J8343" t="s">
        <v>3447</v>
      </c>
      <c r="K8343" t="s">
        <v>29</v>
      </c>
      <c r="L8343" t="s">
        <v>29</v>
      </c>
      <c r="M8343" t="s">
        <v>29</v>
      </c>
      <c r="N8343">
        <v>-28.765198999999999</v>
      </c>
      <c r="O8343">
        <v>32.011977999999999</v>
      </c>
      <c r="P8343" t="s">
        <v>3589</v>
      </c>
      <c r="Q8343" s="3">
        <f>Table1[[#This Row],[Capacity (MW)]]*0.395*8760*10^-6</f>
        <v>1.5570899999999999</v>
      </c>
      <c r="R8343" s="3" cm="1">
        <f t="array" ref="R8343">AVERAGE(VLOOKUP(_xlfn.TEXTSPLIT(Table1[[#This Row],[Fuel (no space after comma)]], ","), FuelList_Final_EF!$A$2:$B$65, 2, FALSE))</f>
        <v>64.697909857670012</v>
      </c>
      <c r="S8343" s="3">
        <f>Table1[[#This Row],[Generation (TWh)]]*10^9*VLOOKUP(Table1[[#This Row],[Turbine/Engine Technology]],Technology_HR!$A$2:$B$11,2,FALSE)*10^-6</f>
        <v>17143560.899999999</v>
      </c>
      <c r="T8343" s="5">
        <f>Table1[[#This Row],[Fuel Consumption (mmBtu)]]*Table1[[#This Row],[Emission Factor (kg CO2/ mmBtu)]]*10^3</f>
        <v>1109152557747.676</v>
      </c>
      <c r="U8343" s="3">
        <f>Table1[[#This Row],[Emissions (g CO2)]]/(Table1[[#This Row],[Generation (TWh)]]*10^9)</f>
        <v>712.32398753294683</v>
      </c>
    </row>
    <row r="8344" spans="1:21" x14ac:dyDescent="0.35">
      <c r="A8344" t="s">
        <v>2102</v>
      </c>
      <c r="B8344" t="s">
        <v>3349</v>
      </c>
      <c r="C8344" t="str">
        <f>SUBSTITUTE(Table1[[#This Row],[Fuel]],", ",",")</f>
        <v>fossil liquids: kerosene</v>
      </c>
      <c r="D8344" t="s">
        <v>3349</v>
      </c>
      <c r="H8344" t="s">
        <v>3436</v>
      </c>
      <c r="I8344">
        <v>57</v>
      </c>
      <c r="J8344" t="s">
        <v>3446</v>
      </c>
      <c r="K8344">
        <v>1976</v>
      </c>
      <c r="L8344" t="s">
        <v>29</v>
      </c>
      <c r="M8344" t="s">
        <v>29</v>
      </c>
      <c r="N8344">
        <v>-33.028021000000003</v>
      </c>
      <c r="O8344">
        <v>27.881751000000001</v>
      </c>
      <c r="P8344" t="s">
        <v>3589</v>
      </c>
      <c r="Q8344" s="3">
        <f>Table1[[#This Row],[Capacity (MW)]]*0.395*8760*10^-6</f>
        <v>0.19723139999999997</v>
      </c>
      <c r="R8344" s="3" cm="1">
        <f t="array" ref="R8344">AVERAGE(VLOOKUP(_xlfn.TEXTSPLIT(Table1[[#This Row],[Fuel (no space after comma)]], ","), FuelList_Final_EF!$A$2:$B$65, 2, FALSE))</f>
        <v>75.2</v>
      </c>
      <c r="S8344" s="3">
        <f>Table1[[#This Row],[Generation (TWh)]]*10^9*VLOOKUP(Table1[[#This Row],[Turbine/Engine Technology]],Technology_HR!$A$2:$B$11,2,FALSE)*10^-6</f>
        <v>2171517.7139999997</v>
      </c>
      <c r="T8344" s="5">
        <f>Table1[[#This Row],[Fuel Consumption (mmBtu)]]*Table1[[#This Row],[Emission Factor (kg CO2/ mmBtu)]]*10^3</f>
        <v>163298132092.79999</v>
      </c>
      <c r="U8344" s="3">
        <f>Table1[[#This Row],[Emissions (g CO2)]]/(Table1[[#This Row],[Generation (TWh)]]*10^9)</f>
        <v>827.95200000000011</v>
      </c>
    </row>
    <row r="8345" spans="1:21" x14ac:dyDescent="0.35">
      <c r="A8345" t="s">
        <v>2102</v>
      </c>
      <c r="B8345" t="s">
        <v>3349</v>
      </c>
      <c r="C8345" t="str">
        <f>SUBSTITUTE(Table1[[#This Row],[Fuel]],", ",",")</f>
        <v>fossil liquids: kerosene</v>
      </c>
      <c r="D8345" t="s">
        <v>3349</v>
      </c>
      <c r="H8345" t="s">
        <v>3436</v>
      </c>
      <c r="I8345">
        <v>57</v>
      </c>
      <c r="J8345" t="s">
        <v>3446</v>
      </c>
      <c r="K8345">
        <v>1976</v>
      </c>
      <c r="L8345" t="s">
        <v>29</v>
      </c>
      <c r="M8345" t="s">
        <v>29</v>
      </c>
      <c r="N8345">
        <v>-33.028021000000003</v>
      </c>
      <c r="O8345">
        <v>27.881751000000001</v>
      </c>
      <c r="P8345" t="s">
        <v>3589</v>
      </c>
      <c r="Q8345" s="3">
        <f>Table1[[#This Row],[Capacity (MW)]]*0.395*8760*10^-6</f>
        <v>0.19723139999999997</v>
      </c>
      <c r="R8345" s="3" cm="1">
        <f t="array" ref="R8345">AVERAGE(VLOOKUP(_xlfn.TEXTSPLIT(Table1[[#This Row],[Fuel (no space after comma)]], ","), FuelList_Final_EF!$A$2:$B$65, 2, FALSE))</f>
        <v>75.2</v>
      </c>
      <c r="S8345" s="3">
        <f>Table1[[#This Row],[Generation (TWh)]]*10^9*VLOOKUP(Table1[[#This Row],[Turbine/Engine Technology]],Technology_HR!$A$2:$B$11,2,FALSE)*10^-6</f>
        <v>2171517.7139999997</v>
      </c>
      <c r="T8345" s="5">
        <f>Table1[[#This Row],[Fuel Consumption (mmBtu)]]*Table1[[#This Row],[Emission Factor (kg CO2/ mmBtu)]]*10^3</f>
        <v>163298132092.79999</v>
      </c>
      <c r="U8345" s="3">
        <f>Table1[[#This Row],[Emissions (g CO2)]]/(Table1[[#This Row],[Generation (TWh)]]*10^9)</f>
        <v>827.95200000000011</v>
      </c>
    </row>
    <row r="8346" spans="1:21" x14ac:dyDescent="0.35">
      <c r="A8346" t="s">
        <v>2102</v>
      </c>
      <c r="B8346" t="s">
        <v>3349</v>
      </c>
      <c r="C8346" t="str">
        <f>SUBSTITUTE(Table1[[#This Row],[Fuel]],", ",",")</f>
        <v>fossil liquids: kerosene</v>
      </c>
      <c r="D8346" t="s">
        <v>3349</v>
      </c>
      <c r="H8346" t="s">
        <v>3436</v>
      </c>
      <c r="I8346">
        <v>57</v>
      </c>
      <c r="J8346" t="s">
        <v>3446</v>
      </c>
      <c r="K8346">
        <v>1976</v>
      </c>
      <c r="L8346" t="s">
        <v>29</v>
      </c>
      <c r="M8346" t="s">
        <v>29</v>
      </c>
      <c r="N8346">
        <v>-33.028021000000003</v>
      </c>
      <c r="O8346">
        <v>27.881751000000001</v>
      </c>
      <c r="P8346" t="s">
        <v>3589</v>
      </c>
      <c r="Q8346" s="3">
        <f>Table1[[#This Row],[Capacity (MW)]]*0.395*8760*10^-6</f>
        <v>0.19723139999999997</v>
      </c>
      <c r="R8346" s="3" cm="1">
        <f t="array" ref="R8346">AVERAGE(VLOOKUP(_xlfn.TEXTSPLIT(Table1[[#This Row],[Fuel (no space after comma)]], ","), FuelList_Final_EF!$A$2:$B$65, 2, FALSE))</f>
        <v>75.2</v>
      </c>
      <c r="S8346" s="3">
        <f>Table1[[#This Row],[Generation (TWh)]]*10^9*VLOOKUP(Table1[[#This Row],[Turbine/Engine Technology]],Technology_HR!$A$2:$B$11,2,FALSE)*10^-6</f>
        <v>2171517.7139999997</v>
      </c>
      <c r="T8346" s="5">
        <f>Table1[[#This Row],[Fuel Consumption (mmBtu)]]*Table1[[#This Row],[Emission Factor (kg CO2/ mmBtu)]]*10^3</f>
        <v>163298132092.79999</v>
      </c>
      <c r="U8346" s="3">
        <f>Table1[[#This Row],[Emissions (g CO2)]]/(Table1[[#This Row],[Generation (TWh)]]*10^9)</f>
        <v>827.95200000000011</v>
      </c>
    </row>
    <row r="8347" spans="1:21" x14ac:dyDescent="0.35">
      <c r="A8347" t="s">
        <v>2102</v>
      </c>
      <c r="B8347" t="s">
        <v>3242</v>
      </c>
      <c r="C8347" t="str">
        <f>SUBSTITUTE(Table1[[#This Row],[Fuel]],", ",",")</f>
        <v>fossil gas: lng</v>
      </c>
      <c r="D8347" t="s">
        <v>3242</v>
      </c>
      <c r="H8347" t="s">
        <v>3438</v>
      </c>
      <c r="I8347">
        <v>3000</v>
      </c>
      <c r="J8347" t="s">
        <v>3447</v>
      </c>
      <c r="K8347">
        <v>2028</v>
      </c>
      <c r="L8347" t="s">
        <v>29</v>
      </c>
      <c r="M8347" t="s">
        <v>29</v>
      </c>
      <c r="N8347">
        <v>-28.770970999999999</v>
      </c>
      <c r="O8347">
        <v>31.976485</v>
      </c>
      <c r="P8347" t="s">
        <v>3589</v>
      </c>
      <c r="Q8347" s="3">
        <f>Table1[[#This Row],[Capacity (MW)]]*0.395*8760*10^-6</f>
        <v>10.380599999999999</v>
      </c>
      <c r="R8347" s="3" cm="1">
        <f t="array" ref="R8347">AVERAGE(VLOOKUP(_xlfn.TEXTSPLIT(Table1[[#This Row],[Fuel (no space after comma)]], ","), FuelList_Final_EF!$A$2:$B$65, 2, FALSE))</f>
        <v>67.685819715340017</v>
      </c>
      <c r="S8347" s="3">
        <f>Table1[[#This Row],[Generation (TWh)]]*10^9*VLOOKUP(Table1[[#This Row],[Turbine/Engine Technology]],Technology_HR!$A$2:$B$11,2,FALSE)*10^-6</f>
        <v>78363149.399999991</v>
      </c>
      <c r="T8347" s="5">
        <f>Table1[[#This Row],[Fuel Consumption (mmBtu)]]*Table1[[#This Row],[Emission Factor (kg CO2/ mmBtu)]]*10^3</f>
        <v>5304074002614.6543</v>
      </c>
      <c r="U8347" s="3">
        <f>Table1[[#This Row],[Emissions (g CO2)]]/(Table1[[#This Row],[Generation (TWh)]]*10^9)</f>
        <v>510.96025303110167</v>
      </c>
    </row>
    <row r="8348" spans="1:21" x14ac:dyDescent="0.35">
      <c r="A8348" t="s">
        <v>2111</v>
      </c>
      <c r="B8348" t="s">
        <v>3242</v>
      </c>
      <c r="C8348" t="str">
        <f>SUBSTITUTE(Table1[[#This Row],[Fuel]],", ",",")</f>
        <v>fossil gas: lng</v>
      </c>
      <c r="D8348" t="s">
        <v>3242</v>
      </c>
      <c r="H8348" t="s">
        <v>3438</v>
      </c>
      <c r="I8348">
        <v>3300</v>
      </c>
      <c r="J8348" t="s">
        <v>3445</v>
      </c>
      <c r="K8348" t="s">
        <v>29</v>
      </c>
      <c r="L8348" t="s">
        <v>29</v>
      </c>
      <c r="M8348" t="s">
        <v>29</v>
      </c>
      <c r="N8348">
        <v>-28.789926000000001</v>
      </c>
      <c r="O8348">
        <v>32.063574000000003</v>
      </c>
      <c r="P8348" t="s">
        <v>3589</v>
      </c>
      <c r="Q8348" s="3">
        <f>Table1[[#This Row],[Capacity (MW)]]*0.395*8760*10^-6</f>
        <v>11.418659999999999</v>
      </c>
      <c r="R8348" s="3" cm="1">
        <f t="array" ref="R8348">AVERAGE(VLOOKUP(_xlfn.TEXTSPLIT(Table1[[#This Row],[Fuel (no space after comma)]], ","), FuelList_Final_EF!$A$2:$B$65, 2, FALSE))</f>
        <v>67.685819715340017</v>
      </c>
      <c r="S8348" s="3">
        <f>Table1[[#This Row],[Generation (TWh)]]*10^9*VLOOKUP(Table1[[#This Row],[Turbine/Engine Technology]],Technology_HR!$A$2:$B$11,2,FALSE)*10^-6</f>
        <v>86199464.339999989</v>
      </c>
      <c r="T8348" s="5">
        <f>Table1[[#This Row],[Fuel Consumption (mmBtu)]]*Table1[[#This Row],[Emission Factor (kg CO2/ mmBtu)]]*10^3</f>
        <v>5834481402876.1191</v>
      </c>
      <c r="U8348" s="3">
        <f>Table1[[#This Row],[Emissions (g CO2)]]/(Table1[[#This Row],[Generation (TWh)]]*10^9)</f>
        <v>510.96025303110167</v>
      </c>
    </row>
    <row r="8349" spans="1:21" x14ac:dyDescent="0.35">
      <c r="A8349" t="s">
        <v>2109</v>
      </c>
      <c r="B8349" t="s">
        <v>3346</v>
      </c>
      <c r="C8349" t="str">
        <f>SUBSTITUTE(Table1[[#This Row],[Fuel]],", ",",")</f>
        <v>fossil gas: lng,fossil liquids: liquefied petroleum gas</v>
      </c>
      <c r="D8349" t="s">
        <v>3242</v>
      </c>
      <c r="E8349" t="s">
        <v>3328</v>
      </c>
      <c r="H8349" t="s">
        <v>3436</v>
      </c>
      <c r="I8349">
        <v>400</v>
      </c>
      <c r="J8349" t="s">
        <v>3447</v>
      </c>
      <c r="K8349">
        <v>2026</v>
      </c>
      <c r="L8349" t="s">
        <v>29</v>
      </c>
      <c r="M8349" t="s">
        <v>29</v>
      </c>
      <c r="N8349">
        <v>-28.781320999999998</v>
      </c>
      <c r="O8349">
        <v>32.015208999999999</v>
      </c>
      <c r="P8349" t="s">
        <v>3589</v>
      </c>
      <c r="Q8349" s="3">
        <f>Table1[[#This Row],[Capacity (MW)]]*0.395*8760*10^-6</f>
        <v>1.38408</v>
      </c>
      <c r="R8349" s="3" cm="1">
        <f t="array" ref="R8349">AVERAGE(VLOOKUP(_xlfn.TEXTSPLIT(Table1[[#This Row],[Fuel (no space after comma)]], ","), FuelList_Final_EF!$A$2:$B$65, 2, FALSE))</f>
        <v>64.697909857670012</v>
      </c>
      <c r="S8349" s="3">
        <f>Table1[[#This Row],[Generation (TWh)]]*10^9*VLOOKUP(Table1[[#This Row],[Turbine/Engine Technology]],Technology_HR!$A$2:$B$11,2,FALSE)*10^-6</f>
        <v>15238720.799999999</v>
      </c>
      <c r="T8349" s="5">
        <f>Table1[[#This Row],[Fuel Consumption (mmBtu)]]*Table1[[#This Row],[Emission Factor (kg CO2/ mmBtu)]]*10^3</f>
        <v>985913384664.60095</v>
      </c>
      <c r="U8349" s="3">
        <f>Table1[[#This Row],[Emissions (g CO2)]]/(Table1[[#This Row],[Generation (TWh)]]*10^9)</f>
        <v>712.32398753294672</v>
      </c>
    </row>
    <row r="8350" spans="1:21" x14ac:dyDescent="0.35">
      <c r="A8350" t="s">
        <v>2112</v>
      </c>
      <c r="B8350" t="s">
        <v>3239</v>
      </c>
      <c r="C8350" t="str">
        <f>SUBSTITUTE(Table1[[#This Row],[Fuel]],", ",",")</f>
        <v>fossil gas: natural gas</v>
      </c>
      <c r="D8350" t="s">
        <v>3239</v>
      </c>
      <c r="H8350" t="s">
        <v>3438</v>
      </c>
      <c r="I8350">
        <v>280</v>
      </c>
      <c r="J8350" t="s">
        <v>3446</v>
      </c>
      <c r="K8350">
        <v>2011</v>
      </c>
      <c r="L8350" t="s">
        <v>29</v>
      </c>
      <c r="M8350" t="s">
        <v>29</v>
      </c>
      <c r="N8350">
        <v>-26.560117000000002</v>
      </c>
      <c r="O8350">
        <v>29.168645000000001</v>
      </c>
      <c r="P8350" t="s">
        <v>3589</v>
      </c>
      <c r="Q8350" s="3">
        <f>Table1[[#This Row],[Capacity (MW)]]*0.395*8760*10^-6</f>
        <v>0.96885600000000005</v>
      </c>
      <c r="R8350" s="3" cm="1">
        <f t="array" ref="R8350">AVERAGE(VLOOKUP(_xlfn.TEXTSPLIT(Table1[[#This Row],[Fuel (no space after comma)]], ","), FuelList_Final_EF!$A$2:$B$65, 2, FALSE))</f>
        <v>53.06</v>
      </c>
      <c r="S8350" s="3">
        <f>Table1[[#This Row],[Generation (TWh)]]*10^9*VLOOKUP(Table1[[#This Row],[Turbine/Engine Technology]],Technology_HR!$A$2:$B$11,2,FALSE)*10^-6</f>
        <v>7313893.9440000001</v>
      </c>
      <c r="T8350" s="5">
        <f>Table1[[#This Row],[Fuel Consumption (mmBtu)]]*Table1[[#This Row],[Emission Factor (kg CO2/ mmBtu)]]*10^3</f>
        <v>388075212668.64001</v>
      </c>
      <c r="U8350" s="3">
        <f>Table1[[#This Row],[Emissions (g CO2)]]/(Table1[[#This Row],[Generation (TWh)]]*10^9)</f>
        <v>400.54993999999999</v>
      </c>
    </row>
    <row r="8351" spans="1:21" x14ac:dyDescent="0.35">
      <c r="A8351" t="s">
        <v>32</v>
      </c>
      <c r="B8351" t="s">
        <v>3242</v>
      </c>
      <c r="C8351" t="str">
        <f>SUBSTITUTE(Table1[[#This Row],[Fuel]],", ",",")</f>
        <v>fossil gas: lng</v>
      </c>
      <c r="D8351" t="s">
        <v>3242</v>
      </c>
      <c r="H8351" t="s">
        <v>3438</v>
      </c>
      <c r="I8351">
        <v>417</v>
      </c>
      <c r="J8351" t="s">
        <v>3446</v>
      </c>
      <c r="K8351">
        <v>2014</v>
      </c>
      <c r="L8351" t="s">
        <v>29</v>
      </c>
      <c r="M8351" t="s">
        <v>29</v>
      </c>
      <c r="N8351">
        <v>36.595905999999999</v>
      </c>
      <c r="O8351">
        <v>128.54129800000001</v>
      </c>
      <c r="P8351" t="s">
        <v>3590</v>
      </c>
      <c r="Q8351" s="3">
        <f>Table1[[#This Row],[Capacity (MW)]]*0.395*8760*10^-6</f>
        <v>1.4429034000000001</v>
      </c>
      <c r="R8351" s="3" cm="1">
        <f t="array" ref="R8351">AVERAGE(VLOOKUP(_xlfn.TEXTSPLIT(Table1[[#This Row],[Fuel (no space after comma)]], ","), FuelList_Final_EF!$A$2:$B$65, 2, FALSE))</f>
        <v>67.685819715340017</v>
      </c>
      <c r="S8351" s="3">
        <f>Table1[[#This Row],[Generation (TWh)]]*10^9*VLOOKUP(Table1[[#This Row],[Turbine/Engine Technology]],Technology_HR!$A$2:$B$11,2,FALSE)*10^-6</f>
        <v>10892477.7666</v>
      </c>
      <c r="T8351" s="5">
        <f>Table1[[#This Row],[Fuel Consumption (mmBtu)]]*Table1[[#This Row],[Emission Factor (kg CO2/ mmBtu)]]*10^3</f>
        <v>737266286363.43701</v>
      </c>
      <c r="U8351" s="3">
        <f>Table1[[#This Row],[Emissions (g CO2)]]/(Table1[[#This Row],[Generation (TWh)]]*10^9)</f>
        <v>510.96025303110173</v>
      </c>
    </row>
    <row r="8352" spans="1:21" x14ac:dyDescent="0.35">
      <c r="A8352" t="s">
        <v>32</v>
      </c>
      <c r="B8352" t="s">
        <v>3242</v>
      </c>
      <c r="C8352" t="str">
        <f>SUBSTITUTE(Table1[[#This Row],[Fuel]],", ",",")</f>
        <v>fossil gas: lng</v>
      </c>
      <c r="D8352" t="s">
        <v>3242</v>
      </c>
      <c r="H8352" t="s">
        <v>3438</v>
      </c>
      <c r="I8352">
        <v>500</v>
      </c>
      <c r="J8352" t="s">
        <v>3447</v>
      </c>
      <c r="K8352">
        <v>2026</v>
      </c>
      <c r="L8352" t="s">
        <v>29</v>
      </c>
      <c r="M8352" t="s">
        <v>29</v>
      </c>
      <c r="N8352">
        <v>36.595905999999999</v>
      </c>
      <c r="O8352">
        <v>128.54129800000001</v>
      </c>
      <c r="P8352" t="s">
        <v>3590</v>
      </c>
      <c r="Q8352" s="3">
        <f>Table1[[#This Row],[Capacity (MW)]]*0.395*8760*10^-6</f>
        <v>1.7301</v>
      </c>
      <c r="R8352" s="3" cm="1">
        <f t="array" ref="R8352">AVERAGE(VLOOKUP(_xlfn.TEXTSPLIT(Table1[[#This Row],[Fuel (no space after comma)]], ","), FuelList_Final_EF!$A$2:$B$65, 2, FALSE))</f>
        <v>67.685819715340017</v>
      </c>
      <c r="S8352" s="3">
        <f>Table1[[#This Row],[Generation (TWh)]]*10^9*VLOOKUP(Table1[[#This Row],[Turbine/Engine Technology]],Technology_HR!$A$2:$B$11,2,FALSE)*10^-6</f>
        <v>13060524.899999999</v>
      </c>
      <c r="T8352" s="5">
        <f>Table1[[#This Row],[Fuel Consumption (mmBtu)]]*Table1[[#This Row],[Emission Factor (kg CO2/ mmBtu)]]*10^3</f>
        <v>884012333769.10913</v>
      </c>
      <c r="U8352" s="3">
        <f>Table1[[#This Row],[Emissions (g CO2)]]/(Table1[[#This Row],[Generation (TWh)]]*10^9)</f>
        <v>510.96025303110173</v>
      </c>
    </row>
    <row r="8353" spans="1:21" x14ac:dyDescent="0.35">
      <c r="A8353" t="s">
        <v>2113</v>
      </c>
      <c r="B8353" t="s">
        <v>3242</v>
      </c>
      <c r="C8353" t="str">
        <f>SUBSTITUTE(Table1[[#This Row],[Fuel]],", ",",")</f>
        <v>fossil gas: lng</v>
      </c>
      <c r="D8353" t="s">
        <v>3242</v>
      </c>
      <c r="H8353" t="s">
        <v>3438</v>
      </c>
      <c r="I8353">
        <v>834</v>
      </c>
      <c r="J8353" t="s">
        <v>3446</v>
      </c>
      <c r="K8353">
        <v>2014</v>
      </c>
      <c r="L8353" t="s">
        <v>29</v>
      </c>
      <c r="M8353" t="s">
        <v>29</v>
      </c>
      <c r="N8353">
        <v>37.295200000000001</v>
      </c>
      <c r="O8353">
        <v>126.7788</v>
      </c>
      <c r="P8353" t="s">
        <v>3590</v>
      </c>
      <c r="Q8353" s="3">
        <f>Table1[[#This Row],[Capacity (MW)]]*0.395*8760*10^-6</f>
        <v>2.8858068000000001</v>
      </c>
      <c r="R8353" s="3" cm="1">
        <f t="array" ref="R8353">AVERAGE(VLOOKUP(_xlfn.TEXTSPLIT(Table1[[#This Row],[Fuel (no space after comma)]], ","), FuelList_Final_EF!$A$2:$B$65, 2, FALSE))</f>
        <v>67.685819715340017</v>
      </c>
      <c r="S8353" s="3">
        <f>Table1[[#This Row],[Generation (TWh)]]*10^9*VLOOKUP(Table1[[#This Row],[Turbine/Engine Technology]],Technology_HR!$A$2:$B$11,2,FALSE)*10^-6</f>
        <v>21784955.533199999</v>
      </c>
      <c r="T8353" s="5">
        <f>Table1[[#This Row],[Fuel Consumption (mmBtu)]]*Table1[[#This Row],[Emission Factor (kg CO2/ mmBtu)]]*10^3</f>
        <v>1474532572726.874</v>
      </c>
      <c r="U8353" s="3">
        <f>Table1[[#This Row],[Emissions (g CO2)]]/(Table1[[#This Row],[Generation (TWh)]]*10^9)</f>
        <v>510.96025303110173</v>
      </c>
    </row>
    <row r="8354" spans="1:21" x14ac:dyDescent="0.35">
      <c r="A8354" t="s">
        <v>2114</v>
      </c>
      <c r="B8354" t="s">
        <v>3242</v>
      </c>
      <c r="C8354" t="str">
        <f>SUBSTITUTE(Table1[[#This Row],[Fuel]],", ",",")</f>
        <v>fossil gas: lng</v>
      </c>
      <c r="D8354" t="s">
        <v>3242</v>
      </c>
      <c r="H8354" t="s">
        <v>3440</v>
      </c>
      <c r="I8354">
        <v>62.6</v>
      </c>
      <c r="J8354" t="s">
        <v>3446</v>
      </c>
      <c r="K8354" t="s">
        <v>29</v>
      </c>
      <c r="L8354" t="s">
        <v>29</v>
      </c>
      <c r="M8354" t="s">
        <v>29</v>
      </c>
      <c r="N8354">
        <v>37.295453000000002</v>
      </c>
      <c r="O8354">
        <v>126.794753</v>
      </c>
      <c r="P8354" t="s">
        <v>3590</v>
      </c>
      <c r="Q8354" s="3">
        <f>Table1[[#This Row],[Capacity (MW)]]*0.395*8760*10^-6</f>
        <v>0.21660851999999997</v>
      </c>
      <c r="R8354" s="3" cm="1">
        <f t="array" ref="R8354">AVERAGE(VLOOKUP(_xlfn.TEXTSPLIT(Table1[[#This Row],[Fuel (no space after comma)]], ","), FuelList_Final_EF!$A$2:$B$65, 2, FALSE))</f>
        <v>67.685819715340017</v>
      </c>
      <c r="S8354" s="3">
        <f>Table1[[#This Row],[Generation (TWh)]]*10^9*VLOOKUP(Table1[[#This Row],[Turbine/Engine Technology]],Technology_HR!$A$2:$B$11,2,FALSE)*10^-6</f>
        <v>2227818.6281999992</v>
      </c>
      <c r="T8354" s="5">
        <f>Table1[[#This Row],[Fuel Consumption (mmBtu)]]*Table1[[#This Row],[Emission Factor (kg CO2/ mmBtu)]]*10^3</f>
        <v>150791730026.82126</v>
      </c>
      <c r="U8354" s="3">
        <f>Table1[[#This Row],[Emissions (g CO2)]]/(Table1[[#This Row],[Generation (TWh)]]*10^9)</f>
        <v>696.14865577227192</v>
      </c>
    </row>
    <row r="8355" spans="1:21" x14ac:dyDescent="0.35">
      <c r="A8355" t="s">
        <v>2115</v>
      </c>
      <c r="B8355" t="s">
        <v>3242</v>
      </c>
      <c r="C8355" t="str">
        <f>SUBSTITUTE(Table1[[#This Row],[Fuel]],", ",",")</f>
        <v>fossil gas: lng</v>
      </c>
      <c r="D8355" t="s">
        <v>3242</v>
      </c>
      <c r="H8355" t="s">
        <v>3438</v>
      </c>
      <c r="I8355">
        <v>480</v>
      </c>
      <c r="J8355" t="s">
        <v>3446</v>
      </c>
      <c r="K8355">
        <v>2018</v>
      </c>
      <c r="L8355" t="s">
        <v>29</v>
      </c>
      <c r="M8355" t="s">
        <v>29</v>
      </c>
      <c r="N8355">
        <v>37.405538</v>
      </c>
      <c r="O8355">
        <v>126.928479</v>
      </c>
      <c r="P8355" t="s">
        <v>3590</v>
      </c>
      <c r="Q8355" s="3">
        <f>Table1[[#This Row],[Capacity (MW)]]*0.395*8760*10^-6</f>
        <v>1.6608960000000002</v>
      </c>
      <c r="R8355" s="3" cm="1">
        <f t="array" ref="R8355">AVERAGE(VLOOKUP(_xlfn.TEXTSPLIT(Table1[[#This Row],[Fuel (no space after comma)]], ","), FuelList_Final_EF!$A$2:$B$65, 2, FALSE))</f>
        <v>67.685819715340017</v>
      </c>
      <c r="S8355" s="3">
        <f>Table1[[#This Row],[Generation (TWh)]]*10^9*VLOOKUP(Table1[[#This Row],[Turbine/Engine Technology]],Technology_HR!$A$2:$B$11,2,FALSE)*10^-6</f>
        <v>12538103.904000001</v>
      </c>
      <c r="T8355" s="5">
        <f>Table1[[#This Row],[Fuel Consumption (mmBtu)]]*Table1[[#This Row],[Emission Factor (kg CO2/ mmBtu)]]*10^3</f>
        <v>848651840418.34485</v>
      </c>
      <c r="U8355" s="3">
        <f>Table1[[#This Row],[Emissions (g CO2)]]/(Table1[[#This Row],[Generation (TWh)]]*10^9)</f>
        <v>510.96025303110173</v>
      </c>
    </row>
    <row r="8356" spans="1:21" x14ac:dyDescent="0.35">
      <c r="A8356" t="s">
        <v>2115</v>
      </c>
      <c r="B8356" t="s">
        <v>3242</v>
      </c>
      <c r="C8356" t="str">
        <f>SUBSTITUTE(Table1[[#This Row],[Fuel]],", ",",")</f>
        <v>fossil gas: lng</v>
      </c>
      <c r="D8356" t="s">
        <v>3242</v>
      </c>
      <c r="H8356" t="s">
        <v>3438</v>
      </c>
      <c r="I8356">
        <v>480</v>
      </c>
      <c r="J8356" t="s">
        <v>3446</v>
      </c>
      <c r="K8356">
        <v>2021</v>
      </c>
      <c r="L8356" t="s">
        <v>29</v>
      </c>
      <c r="M8356" t="s">
        <v>29</v>
      </c>
      <c r="N8356">
        <v>37.405538</v>
      </c>
      <c r="O8356">
        <v>126.928479</v>
      </c>
      <c r="P8356" t="s">
        <v>3590</v>
      </c>
      <c r="Q8356" s="3">
        <f>Table1[[#This Row],[Capacity (MW)]]*0.395*8760*10^-6</f>
        <v>1.6608960000000002</v>
      </c>
      <c r="R8356" s="3" cm="1">
        <f t="array" ref="R8356">AVERAGE(VLOOKUP(_xlfn.TEXTSPLIT(Table1[[#This Row],[Fuel (no space after comma)]], ","), FuelList_Final_EF!$A$2:$B$65, 2, FALSE))</f>
        <v>67.685819715340017</v>
      </c>
      <c r="S8356" s="3">
        <f>Table1[[#This Row],[Generation (TWh)]]*10^9*VLOOKUP(Table1[[#This Row],[Turbine/Engine Technology]],Technology_HR!$A$2:$B$11,2,FALSE)*10^-6</f>
        <v>12538103.904000001</v>
      </c>
      <c r="T8356" s="5">
        <f>Table1[[#This Row],[Fuel Consumption (mmBtu)]]*Table1[[#This Row],[Emission Factor (kg CO2/ mmBtu)]]*10^3</f>
        <v>848651840418.34485</v>
      </c>
      <c r="U8356" s="3">
        <f>Table1[[#This Row],[Emissions (g CO2)]]/(Table1[[#This Row],[Generation (TWh)]]*10^9)</f>
        <v>510.96025303110173</v>
      </c>
    </row>
    <row r="8357" spans="1:21" x14ac:dyDescent="0.35">
      <c r="A8357" t="s">
        <v>2116</v>
      </c>
      <c r="B8357" t="s">
        <v>3239</v>
      </c>
      <c r="C8357" t="str">
        <f>SUBSTITUTE(Table1[[#This Row],[Fuel]],", ",",")</f>
        <v>fossil gas: natural gas</v>
      </c>
      <c r="D8357" t="s">
        <v>3239</v>
      </c>
      <c r="H8357" t="s">
        <v>3438</v>
      </c>
      <c r="I8357">
        <v>114</v>
      </c>
      <c r="J8357" t="s">
        <v>3446</v>
      </c>
      <c r="K8357">
        <v>2007</v>
      </c>
      <c r="L8357" t="s">
        <v>29</v>
      </c>
      <c r="M8357" t="s">
        <v>29</v>
      </c>
      <c r="N8357">
        <v>36.791522000000001</v>
      </c>
      <c r="O8357">
        <v>127.001673</v>
      </c>
      <c r="P8357" t="s">
        <v>3590</v>
      </c>
      <c r="Q8357" s="3">
        <f>Table1[[#This Row],[Capacity (MW)]]*0.395*8760*10^-6</f>
        <v>0.39446279999999995</v>
      </c>
      <c r="R8357" s="3" cm="1">
        <f t="array" ref="R8357">AVERAGE(VLOOKUP(_xlfn.TEXTSPLIT(Table1[[#This Row],[Fuel (no space after comma)]], ","), FuelList_Final_EF!$A$2:$B$65, 2, FALSE))</f>
        <v>53.06</v>
      </c>
      <c r="S8357" s="3">
        <f>Table1[[#This Row],[Generation (TWh)]]*10^9*VLOOKUP(Table1[[#This Row],[Turbine/Engine Technology]],Technology_HR!$A$2:$B$11,2,FALSE)*10^-6</f>
        <v>2977799.6771999993</v>
      </c>
      <c r="T8357" s="5">
        <f>Table1[[#This Row],[Fuel Consumption (mmBtu)]]*Table1[[#This Row],[Emission Factor (kg CO2/ mmBtu)]]*10^3</f>
        <v>158002050872.23196</v>
      </c>
      <c r="U8357" s="3">
        <f>Table1[[#This Row],[Emissions (g CO2)]]/(Table1[[#This Row],[Generation (TWh)]]*10^9)</f>
        <v>400.54993999999999</v>
      </c>
    </row>
    <row r="8358" spans="1:21" x14ac:dyDescent="0.35">
      <c r="A8358" t="s">
        <v>199</v>
      </c>
      <c r="B8358" t="s">
        <v>3242</v>
      </c>
      <c r="C8358" t="str">
        <f>SUBSTITUTE(Table1[[#This Row],[Fuel]],", ",",")</f>
        <v>fossil gas: lng</v>
      </c>
      <c r="D8358" t="s">
        <v>3242</v>
      </c>
      <c r="H8358" t="s">
        <v>3438</v>
      </c>
      <c r="I8358">
        <v>450</v>
      </c>
      <c r="J8358" t="s">
        <v>3446</v>
      </c>
      <c r="K8358">
        <v>2002</v>
      </c>
      <c r="L8358" t="s">
        <v>29</v>
      </c>
      <c r="M8358" t="s">
        <v>29</v>
      </c>
      <c r="N8358">
        <v>36.400852999999998</v>
      </c>
      <c r="O8358">
        <v>126.490831</v>
      </c>
      <c r="P8358" t="s">
        <v>3590</v>
      </c>
      <c r="Q8358" s="3">
        <f>Table1[[#This Row],[Capacity (MW)]]*0.395*8760*10^-6</f>
        <v>1.5570899999999999</v>
      </c>
      <c r="R8358" s="3" cm="1">
        <f t="array" ref="R8358">AVERAGE(VLOOKUP(_xlfn.TEXTSPLIT(Table1[[#This Row],[Fuel (no space after comma)]], ","), FuelList_Final_EF!$A$2:$B$65, 2, FALSE))</f>
        <v>67.685819715340017</v>
      </c>
      <c r="S8358" s="3">
        <f>Table1[[#This Row],[Generation (TWh)]]*10^9*VLOOKUP(Table1[[#This Row],[Turbine/Engine Technology]],Technology_HR!$A$2:$B$11,2,FALSE)*10^-6</f>
        <v>11754472.409999998</v>
      </c>
      <c r="T8358" s="5">
        <f>Table1[[#This Row],[Fuel Consumption (mmBtu)]]*Table1[[#This Row],[Emission Factor (kg CO2/ mmBtu)]]*10^3</f>
        <v>795611100392.19824</v>
      </c>
      <c r="U8358" s="3">
        <f>Table1[[#This Row],[Emissions (g CO2)]]/(Table1[[#This Row],[Generation (TWh)]]*10^9)</f>
        <v>510.96025303110184</v>
      </c>
    </row>
    <row r="8359" spans="1:21" x14ac:dyDescent="0.35">
      <c r="A8359" t="s">
        <v>199</v>
      </c>
      <c r="B8359" t="s">
        <v>3242</v>
      </c>
      <c r="C8359" t="str">
        <f>SUBSTITUTE(Table1[[#This Row],[Fuel]],", ",",")</f>
        <v>fossil gas: lng</v>
      </c>
      <c r="D8359" t="s">
        <v>3242</v>
      </c>
      <c r="H8359" t="s">
        <v>3438</v>
      </c>
      <c r="I8359">
        <v>450</v>
      </c>
      <c r="J8359" t="s">
        <v>3446</v>
      </c>
      <c r="K8359">
        <v>2002</v>
      </c>
      <c r="L8359" t="s">
        <v>29</v>
      </c>
      <c r="M8359" t="s">
        <v>29</v>
      </c>
      <c r="N8359">
        <v>36.400852999999998</v>
      </c>
      <c r="O8359">
        <v>126.490831</v>
      </c>
      <c r="P8359" t="s">
        <v>3590</v>
      </c>
      <c r="Q8359" s="3">
        <f>Table1[[#This Row],[Capacity (MW)]]*0.395*8760*10^-6</f>
        <v>1.5570899999999999</v>
      </c>
      <c r="R8359" s="3" cm="1">
        <f t="array" ref="R8359">AVERAGE(VLOOKUP(_xlfn.TEXTSPLIT(Table1[[#This Row],[Fuel (no space after comma)]], ","), FuelList_Final_EF!$A$2:$B$65, 2, FALSE))</f>
        <v>67.685819715340017</v>
      </c>
      <c r="S8359" s="3">
        <f>Table1[[#This Row],[Generation (TWh)]]*10^9*VLOOKUP(Table1[[#This Row],[Turbine/Engine Technology]],Technology_HR!$A$2:$B$11,2,FALSE)*10^-6</f>
        <v>11754472.409999998</v>
      </c>
      <c r="T8359" s="5">
        <f>Table1[[#This Row],[Fuel Consumption (mmBtu)]]*Table1[[#This Row],[Emission Factor (kg CO2/ mmBtu)]]*10^3</f>
        <v>795611100392.19824</v>
      </c>
      <c r="U8359" s="3">
        <f>Table1[[#This Row],[Emissions (g CO2)]]/(Table1[[#This Row],[Generation (TWh)]]*10^9)</f>
        <v>510.96025303110184</v>
      </c>
    </row>
    <row r="8360" spans="1:21" x14ac:dyDescent="0.35">
      <c r="A8360" t="s">
        <v>199</v>
      </c>
      <c r="B8360" t="s">
        <v>3242</v>
      </c>
      <c r="C8360" t="str">
        <f>SUBSTITUTE(Table1[[#This Row],[Fuel]],", ",",")</f>
        <v>fossil gas: lng</v>
      </c>
      <c r="D8360" t="s">
        <v>3242</v>
      </c>
      <c r="H8360" t="s">
        <v>3438</v>
      </c>
      <c r="I8360">
        <v>450</v>
      </c>
      <c r="J8360" t="s">
        <v>3446</v>
      </c>
      <c r="K8360">
        <v>2002</v>
      </c>
      <c r="L8360" t="s">
        <v>29</v>
      </c>
      <c r="M8360" t="s">
        <v>29</v>
      </c>
      <c r="N8360">
        <v>36.400852999999998</v>
      </c>
      <c r="O8360">
        <v>126.490831</v>
      </c>
      <c r="P8360" t="s">
        <v>3590</v>
      </c>
      <c r="Q8360" s="3">
        <f>Table1[[#This Row],[Capacity (MW)]]*0.395*8760*10^-6</f>
        <v>1.5570899999999999</v>
      </c>
      <c r="R8360" s="3" cm="1">
        <f t="array" ref="R8360">AVERAGE(VLOOKUP(_xlfn.TEXTSPLIT(Table1[[#This Row],[Fuel (no space after comma)]], ","), FuelList_Final_EF!$A$2:$B$65, 2, FALSE))</f>
        <v>67.685819715340017</v>
      </c>
      <c r="S8360" s="3">
        <f>Table1[[#This Row],[Generation (TWh)]]*10^9*VLOOKUP(Table1[[#This Row],[Turbine/Engine Technology]],Technology_HR!$A$2:$B$11,2,FALSE)*10^-6</f>
        <v>11754472.409999998</v>
      </c>
      <c r="T8360" s="5">
        <f>Table1[[#This Row],[Fuel Consumption (mmBtu)]]*Table1[[#This Row],[Emission Factor (kg CO2/ mmBtu)]]*10^3</f>
        <v>795611100392.19824</v>
      </c>
      <c r="U8360" s="3">
        <f>Table1[[#This Row],[Emissions (g CO2)]]/(Table1[[#This Row],[Generation (TWh)]]*10^9)</f>
        <v>510.96025303110184</v>
      </c>
    </row>
    <row r="8361" spans="1:21" x14ac:dyDescent="0.35">
      <c r="A8361" t="s">
        <v>199</v>
      </c>
      <c r="B8361" t="s">
        <v>3242</v>
      </c>
      <c r="C8361" t="str">
        <f>SUBSTITUTE(Table1[[#This Row],[Fuel]],", ",",")</f>
        <v>fossil gas: lng</v>
      </c>
      <c r="D8361" t="s">
        <v>3242</v>
      </c>
      <c r="H8361" t="s">
        <v>3438</v>
      </c>
      <c r="I8361">
        <v>500</v>
      </c>
      <c r="J8361" t="s">
        <v>3449</v>
      </c>
      <c r="K8361">
        <v>2026</v>
      </c>
      <c r="L8361" t="s">
        <v>29</v>
      </c>
      <c r="M8361" t="s">
        <v>29</v>
      </c>
      <c r="N8361">
        <v>36.400852999999998</v>
      </c>
      <c r="O8361">
        <v>126.490831</v>
      </c>
      <c r="P8361" t="s">
        <v>3590</v>
      </c>
      <c r="Q8361" s="3">
        <f>Table1[[#This Row],[Capacity (MW)]]*0.395*8760*10^-6</f>
        <v>1.7301</v>
      </c>
      <c r="R8361" s="3" cm="1">
        <f t="array" ref="R8361">AVERAGE(VLOOKUP(_xlfn.TEXTSPLIT(Table1[[#This Row],[Fuel (no space after comma)]], ","), FuelList_Final_EF!$A$2:$B$65, 2, FALSE))</f>
        <v>67.685819715340017</v>
      </c>
      <c r="S8361" s="3">
        <f>Table1[[#This Row],[Generation (TWh)]]*10^9*VLOOKUP(Table1[[#This Row],[Turbine/Engine Technology]],Technology_HR!$A$2:$B$11,2,FALSE)*10^-6</f>
        <v>13060524.899999999</v>
      </c>
      <c r="T8361" s="5">
        <f>Table1[[#This Row],[Fuel Consumption (mmBtu)]]*Table1[[#This Row],[Emission Factor (kg CO2/ mmBtu)]]*10^3</f>
        <v>884012333769.10913</v>
      </c>
      <c r="U8361" s="3">
        <f>Table1[[#This Row],[Emissions (g CO2)]]/(Table1[[#This Row],[Generation (TWh)]]*10^9)</f>
        <v>510.96025303110173</v>
      </c>
    </row>
    <row r="8362" spans="1:21" x14ac:dyDescent="0.35">
      <c r="A8362" t="s">
        <v>199</v>
      </c>
      <c r="B8362" t="s">
        <v>3242</v>
      </c>
      <c r="C8362" t="str">
        <f>SUBSTITUTE(Table1[[#This Row],[Fuel]],", ",",")</f>
        <v>fossil gas: lng</v>
      </c>
      <c r="D8362" t="s">
        <v>3242</v>
      </c>
      <c r="H8362" t="s">
        <v>59</v>
      </c>
      <c r="I8362">
        <v>500</v>
      </c>
      <c r="J8362" t="s">
        <v>3450</v>
      </c>
      <c r="K8362">
        <v>2025</v>
      </c>
      <c r="L8362" t="s">
        <v>29</v>
      </c>
      <c r="M8362" t="s">
        <v>29</v>
      </c>
      <c r="N8362">
        <v>36.400852999999998</v>
      </c>
      <c r="O8362">
        <v>126.490831</v>
      </c>
      <c r="P8362" t="s">
        <v>3590</v>
      </c>
      <c r="Q8362" s="3">
        <f>Table1[[#This Row],[Capacity (MW)]]*0.395*8760*10^-6</f>
        <v>1.7301</v>
      </c>
      <c r="R8362" s="3" cm="1">
        <f t="array" ref="R8362">AVERAGE(VLOOKUP(_xlfn.TEXTSPLIT(Table1[[#This Row],[Fuel (no space after comma)]], ","), FuelList_Final_EF!$A$2:$B$65, 2, FALSE))</f>
        <v>67.685819715340017</v>
      </c>
      <c r="S8362" s="3">
        <f>Table1[[#This Row],[Generation (TWh)]]*10^9*VLOOKUP(Table1[[#This Row],[Turbine/Engine Technology]],Technology_HR!$A$2:$B$11,2,FALSE)*10^-6</f>
        <v>14352044.549999999</v>
      </c>
      <c r="T8362" s="5">
        <f>Table1[[#This Row],[Fuel Consumption (mmBtu)]]*Table1[[#This Row],[Emission Factor (kg CO2/ mmBtu)]]*10^3</f>
        <v>971429899957.82813</v>
      </c>
      <c r="U8362" s="3">
        <f>Table1[[#This Row],[Emissions (g CO2)]]/(Table1[[#This Row],[Generation (TWh)]]*10^9)</f>
        <v>561.48771744860301</v>
      </c>
    </row>
    <row r="8363" spans="1:21" x14ac:dyDescent="0.35">
      <c r="A8363" t="s">
        <v>2115</v>
      </c>
      <c r="B8363" t="s">
        <v>3242</v>
      </c>
      <c r="C8363" t="str">
        <f>SUBSTITUTE(Table1[[#This Row],[Fuel]],", ",",")</f>
        <v>fossil gas: lng</v>
      </c>
      <c r="D8363" t="s">
        <v>3242</v>
      </c>
      <c r="H8363" t="s">
        <v>3438</v>
      </c>
      <c r="I8363">
        <v>450</v>
      </c>
      <c r="J8363" t="s">
        <v>3446</v>
      </c>
      <c r="K8363">
        <v>1993</v>
      </c>
      <c r="L8363" t="s">
        <v>29</v>
      </c>
      <c r="M8363" t="s">
        <v>29</v>
      </c>
      <c r="N8363">
        <v>37.522500000000001</v>
      </c>
      <c r="O8363">
        <v>126.764</v>
      </c>
      <c r="P8363" t="s">
        <v>3590</v>
      </c>
      <c r="Q8363" s="3">
        <f>Table1[[#This Row],[Capacity (MW)]]*0.395*8760*10^-6</f>
        <v>1.5570899999999999</v>
      </c>
      <c r="R8363" s="3" cm="1">
        <f t="array" ref="R8363">AVERAGE(VLOOKUP(_xlfn.TEXTSPLIT(Table1[[#This Row],[Fuel (no space after comma)]], ","), FuelList_Final_EF!$A$2:$B$65, 2, FALSE))</f>
        <v>67.685819715340017</v>
      </c>
      <c r="S8363" s="3">
        <f>Table1[[#This Row],[Generation (TWh)]]*10^9*VLOOKUP(Table1[[#This Row],[Turbine/Engine Technology]],Technology_HR!$A$2:$B$11,2,FALSE)*10^-6</f>
        <v>11754472.409999998</v>
      </c>
      <c r="T8363" s="5">
        <f>Table1[[#This Row],[Fuel Consumption (mmBtu)]]*Table1[[#This Row],[Emission Factor (kg CO2/ mmBtu)]]*10^3</f>
        <v>795611100392.19824</v>
      </c>
      <c r="U8363" s="3">
        <f>Table1[[#This Row],[Emissions (g CO2)]]/(Table1[[#This Row],[Generation (TWh)]]*10^9)</f>
        <v>510.96025303110184</v>
      </c>
    </row>
    <row r="8364" spans="1:21" x14ac:dyDescent="0.35">
      <c r="A8364" t="s">
        <v>2115</v>
      </c>
      <c r="B8364" t="s">
        <v>3242</v>
      </c>
      <c r="C8364" t="str">
        <f>SUBSTITUTE(Table1[[#This Row],[Fuel]],", ",",")</f>
        <v>fossil gas: lng</v>
      </c>
      <c r="D8364" t="s">
        <v>3242</v>
      </c>
      <c r="H8364" t="s">
        <v>3438</v>
      </c>
      <c r="I8364">
        <v>498</v>
      </c>
      <c r="J8364" t="s">
        <v>3450</v>
      </c>
      <c r="K8364">
        <v>2025</v>
      </c>
      <c r="L8364" t="s">
        <v>29</v>
      </c>
      <c r="M8364" t="s">
        <v>29</v>
      </c>
      <c r="N8364">
        <v>37.522500000000001</v>
      </c>
      <c r="O8364">
        <v>126.764</v>
      </c>
      <c r="P8364" t="s">
        <v>3590</v>
      </c>
      <c r="Q8364" s="3">
        <f>Table1[[#This Row],[Capacity (MW)]]*0.395*8760*10^-6</f>
        <v>1.7231795999999999</v>
      </c>
      <c r="R8364" s="3" cm="1">
        <f t="array" ref="R8364">AVERAGE(VLOOKUP(_xlfn.TEXTSPLIT(Table1[[#This Row],[Fuel (no space after comma)]], ","), FuelList_Final_EF!$A$2:$B$65, 2, FALSE))</f>
        <v>67.685819715340017</v>
      </c>
      <c r="S8364" s="3">
        <f>Table1[[#This Row],[Generation (TWh)]]*10^9*VLOOKUP(Table1[[#This Row],[Turbine/Engine Technology]],Technology_HR!$A$2:$B$11,2,FALSE)*10^-6</f>
        <v>13008282.8004</v>
      </c>
      <c r="T8364" s="5">
        <f>Table1[[#This Row],[Fuel Consumption (mmBtu)]]*Table1[[#This Row],[Emission Factor (kg CO2/ mmBtu)]]*10^3</f>
        <v>880476284434.03284</v>
      </c>
      <c r="U8364" s="3">
        <f>Table1[[#This Row],[Emissions (g CO2)]]/(Table1[[#This Row],[Generation (TWh)]]*10^9)</f>
        <v>510.96025303110184</v>
      </c>
    </row>
    <row r="8365" spans="1:21" x14ac:dyDescent="0.35">
      <c r="A8365" t="s">
        <v>2115</v>
      </c>
      <c r="B8365" t="s">
        <v>3242</v>
      </c>
      <c r="C8365" t="str">
        <f>SUBSTITUTE(Table1[[#This Row],[Fuel]],", ",",")</f>
        <v>fossil gas: lng</v>
      </c>
      <c r="D8365" t="s">
        <v>3242</v>
      </c>
      <c r="H8365" t="s">
        <v>3438</v>
      </c>
      <c r="I8365">
        <v>498</v>
      </c>
      <c r="J8365" t="s">
        <v>3450</v>
      </c>
      <c r="K8365">
        <v>2028</v>
      </c>
      <c r="L8365" t="s">
        <v>29</v>
      </c>
      <c r="M8365" t="s">
        <v>29</v>
      </c>
      <c r="N8365">
        <v>37.522500000000001</v>
      </c>
      <c r="O8365">
        <v>126.764</v>
      </c>
      <c r="P8365" t="s">
        <v>3590</v>
      </c>
      <c r="Q8365" s="3">
        <f>Table1[[#This Row],[Capacity (MW)]]*0.395*8760*10^-6</f>
        <v>1.7231795999999999</v>
      </c>
      <c r="R8365" s="3" cm="1">
        <f t="array" ref="R8365">AVERAGE(VLOOKUP(_xlfn.TEXTSPLIT(Table1[[#This Row],[Fuel (no space after comma)]], ","), FuelList_Final_EF!$A$2:$B$65, 2, FALSE))</f>
        <v>67.685819715340017</v>
      </c>
      <c r="S8365" s="3">
        <f>Table1[[#This Row],[Generation (TWh)]]*10^9*VLOOKUP(Table1[[#This Row],[Turbine/Engine Technology]],Technology_HR!$A$2:$B$11,2,FALSE)*10^-6</f>
        <v>13008282.8004</v>
      </c>
      <c r="T8365" s="5">
        <f>Table1[[#This Row],[Fuel Consumption (mmBtu)]]*Table1[[#This Row],[Emission Factor (kg CO2/ mmBtu)]]*10^3</f>
        <v>880476284434.03284</v>
      </c>
      <c r="U8365" s="3">
        <f>Table1[[#This Row],[Emissions (g CO2)]]/(Table1[[#This Row],[Generation (TWh)]]*10^9)</f>
        <v>510.96025303110184</v>
      </c>
    </row>
    <row r="8366" spans="1:21" x14ac:dyDescent="0.35">
      <c r="A8366" t="s">
        <v>2117</v>
      </c>
      <c r="B8366" t="s">
        <v>3242</v>
      </c>
      <c r="C8366" t="str">
        <f>SUBSTITUTE(Table1[[#This Row],[Fuel]],", ",",")</f>
        <v>fossil gas: lng</v>
      </c>
      <c r="D8366" t="s">
        <v>3242</v>
      </c>
      <c r="H8366" t="s">
        <v>3438</v>
      </c>
      <c r="I8366">
        <v>574</v>
      </c>
      <c r="J8366" t="s">
        <v>3446</v>
      </c>
      <c r="K8366">
        <v>1993</v>
      </c>
      <c r="L8366" t="s">
        <v>29</v>
      </c>
      <c r="M8366" t="s">
        <v>29</v>
      </c>
      <c r="N8366">
        <v>37.364199999999997</v>
      </c>
      <c r="O8366">
        <v>127.1482</v>
      </c>
      <c r="P8366" t="s">
        <v>3590</v>
      </c>
      <c r="Q8366" s="3">
        <f>Table1[[#This Row],[Capacity (MW)]]*0.395*8760*10^-6</f>
        <v>1.9861548</v>
      </c>
      <c r="R8366" s="3" cm="1">
        <f t="array" ref="R8366">AVERAGE(VLOOKUP(_xlfn.TEXTSPLIT(Table1[[#This Row],[Fuel (no space after comma)]], ","), FuelList_Final_EF!$A$2:$B$65, 2, FALSE))</f>
        <v>67.685819715340017</v>
      </c>
      <c r="S8366" s="3">
        <f>Table1[[#This Row],[Generation (TWh)]]*10^9*VLOOKUP(Table1[[#This Row],[Turbine/Engine Technology]],Technology_HR!$A$2:$B$11,2,FALSE)*10^-6</f>
        <v>14993482.585199999</v>
      </c>
      <c r="T8366" s="5">
        <f>Table1[[#This Row],[Fuel Consumption (mmBtu)]]*Table1[[#This Row],[Emission Factor (kg CO2/ mmBtu)]]*10^3</f>
        <v>1014846159166.9373</v>
      </c>
      <c r="U8366" s="3">
        <f>Table1[[#This Row],[Emissions (g CO2)]]/(Table1[[#This Row],[Generation (TWh)]]*10^9)</f>
        <v>510.96025303110173</v>
      </c>
    </row>
    <row r="8367" spans="1:21" x14ac:dyDescent="0.35">
      <c r="A8367" t="s">
        <v>2117</v>
      </c>
      <c r="B8367" t="s">
        <v>3242</v>
      </c>
      <c r="C8367" t="str">
        <f>SUBSTITUTE(Table1[[#This Row],[Fuel]],", ",",")</f>
        <v>fossil gas: lng</v>
      </c>
      <c r="D8367" t="s">
        <v>3242</v>
      </c>
      <c r="H8367" t="s">
        <v>3438</v>
      </c>
      <c r="I8367">
        <v>348</v>
      </c>
      <c r="J8367" t="s">
        <v>3446</v>
      </c>
      <c r="K8367">
        <v>1997</v>
      </c>
      <c r="L8367" t="s">
        <v>29</v>
      </c>
      <c r="M8367" t="s">
        <v>29</v>
      </c>
      <c r="N8367">
        <v>37.364199999999997</v>
      </c>
      <c r="O8367">
        <v>127.1482</v>
      </c>
      <c r="P8367" t="s">
        <v>3590</v>
      </c>
      <c r="Q8367" s="3">
        <f>Table1[[#This Row],[Capacity (MW)]]*0.395*8760*10^-6</f>
        <v>1.2041496</v>
      </c>
      <c r="R8367" s="3" cm="1">
        <f t="array" ref="R8367">AVERAGE(VLOOKUP(_xlfn.TEXTSPLIT(Table1[[#This Row],[Fuel (no space after comma)]], ","), FuelList_Final_EF!$A$2:$B$65, 2, FALSE))</f>
        <v>67.685819715340017</v>
      </c>
      <c r="S8367" s="3">
        <f>Table1[[#This Row],[Generation (TWh)]]*10^9*VLOOKUP(Table1[[#This Row],[Turbine/Engine Technology]],Technology_HR!$A$2:$B$11,2,FALSE)*10^-6</f>
        <v>9090125.3303999994</v>
      </c>
      <c r="T8367" s="5">
        <f>Table1[[#This Row],[Fuel Consumption (mmBtu)]]*Table1[[#This Row],[Emission Factor (kg CO2/ mmBtu)]]*10^3</f>
        <v>615272584303.30005</v>
      </c>
      <c r="U8367" s="3">
        <f>Table1[[#This Row],[Emissions (g CO2)]]/(Table1[[#This Row],[Generation (TWh)]]*10^9)</f>
        <v>510.96025303110184</v>
      </c>
    </row>
    <row r="8368" spans="1:21" x14ac:dyDescent="0.35">
      <c r="A8368" t="s">
        <v>32</v>
      </c>
      <c r="B8368" t="s">
        <v>3242</v>
      </c>
      <c r="C8368" t="str">
        <f>SUBSTITUTE(Table1[[#This Row],[Fuel]],", ",",")</f>
        <v>fossil gas: lng</v>
      </c>
      <c r="D8368" t="s">
        <v>3242</v>
      </c>
      <c r="H8368" t="s">
        <v>3438</v>
      </c>
      <c r="I8368">
        <v>450</v>
      </c>
      <c r="J8368" t="s">
        <v>3446</v>
      </c>
      <c r="K8368">
        <v>2001</v>
      </c>
      <c r="L8368" t="s">
        <v>29</v>
      </c>
      <c r="M8368" t="s">
        <v>29</v>
      </c>
      <c r="N8368">
        <v>35.085099999999997</v>
      </c>
      <c r="O8368">
        <v>129.00030000000001</v>
      </c>
      <c r="P8368" t="s">
        <v>3590</v>
      </c>
      <c r="Q8368" s="3">
        <f>Table1[[#This Row],[Capacity (MW)]]*0.395*8760*10^-6</f>
        <v>1.5570899999999999</v>
      </c>
      <c r="R8368" s="3" cm="1">
        <f t="array" ref="R8368">AVERAGE(VLOOKUP(_xlfn.TEXTSPLIT(Table1[[#This Row],[Fuel (no space after comma)]], ","), FuelList_Final_EF!$A$2:$B$65, 2, FALSE))</f>
        <v>67.685819715340017</v>
      </c>
      <c r="S8368" s="3">
        <f>Table1[[#This Row],[Generation (TWh)]]*10^9*VLOOKUP(Table1[[#This Row],[Turbine/Engine Technology]],Technology_HR!$A$2:$B$11,2,FALSE)*10^-6</f>
        <v>11754472.409999998</v>
      </c>
      <c r="T8368" s="5">
        <f>Table1[[#This Row],[Fuel Consumption (mmBtu)]]*Table1[[#This Row],[Emission Factor (kg CO2/ mmBtu)]]*10^3</f>
        <v>795611100392.19824</v>
      </c>
      <c r="U8368" s="3">
        <f>Table1[[#This Row],[Emissions (g CO2)]]/(Table1[[#This Row],[Generation (TWh)]]*10^9)</f>
        <v>510.96025303110184</v>
      </c>
    </row>
    <row r="8369" spans="1:21" x14ac:dyDescent="0.35">
      <c r="A8369" t="s">
        <v>32</v>
      </c>
      <c r="B8369" t="s">
        <v>3242</v>
      </c>
      <c r="C8369" t="str">
        <f>SUBSTITUTE(Table1[[#This Row],[Fuel]],", ",",")</f>
        <v>fossil gas: lng</v>
      </c>
      <c r="D8369" t="s">
        <v>3242</v>
      </c>
      <c r="H8369" t="s">
        <v>3438</v>
      </c>
      <c r="I8369">
        <v>450</v>
      </c>
      <c r="J8369" t="s">
        <v>3446</v>
      </c>
      <c r="K8369">
        <v>2002</v>
      </c>
      <c r="L8369" t="s">
        <v>29</v>
      </c>
      <c r="M8369" t="s">
        <v>29</v>
      </c>
      <c r="N8369">
        <v>35.085099999999997</v>
      </c>
      <c r="O8369">
        <v>129.00030000000001</v>
      </c>
      <c r="P8369" t="s">
        <v>3590</v>
      </c>
      <c r="Q8369" s="3">
        <f>Table1[[#This Row],[Capacity (MW)]]*0.395*8760*10^-6</f>
        <v>1.5570899999999999</v>
      </c>
      <c r="R8369" s="3" cm="1">
        <f t="array" ref="R8369">AVERAGE(VLOOKUP(_xlfn.TEXTSPLIT(Table1[[#This Row],[Fuel (no space after comma)]], ","), FuelList_Final_EF!$A$2:$B$65, 2, FALSE))</f>
        <v>67.685819715340017</v>
      </c>
      <c r="S8369" s="3">
        <f>Table1[[#This Row],[Generation (TWh)]]*10^9*VLOOKUP(Table1[[#This Row],[Turbine/Engine Technology]],Technology_HR!$A$2:$B$11,2,FALSE)*10^-6</f>
        <v>11754472.409999998</v>
      </c>
      <c r="T8369" s="5">
        <f>Table1[[#This Row],[Fuel Consumption (mmBtu)]]*Table1[[#This Row],[Emission Factor (kg CO2/ mmBtu)]]*10^3</f>
        <v>795611100392.19824</v>
      </c>
      <c r="U8369" s="3">
        <f>Table1[[#This Row],[Emissions (g CO2)]]/(Table1[[#This Row],[Generation (TWh)]]*10^9)</f>
        <v>510.96025303110184</v>
      </c>
    </row>
    <row r="8370" spans="1:21" x14ac:dyDescent="0.35">
      <c r="A8370" t="s">
        <v>32</v>
      </c>
      <c r="B8370" t="s">
        <v>3242</v>
      </c>
      <c r="C8370" t="str">
        <f>SUBSTITUTE(Table1[[#This Row],[Fuel]],", ",",")</f>
        <v>fossil gas: lng</v>
      </c>
      <c r="D8370" t="s">
        <v>3242</v>
      </c>
      <c r="H8370" t="s">
        <v>3438</v>
      </c>
      <c r="I8370">
        <v>450</v>
      </c>
      <c r="J8370" t="s">
        <v>3446</v>
      </c>
      <c r="K8370">
        <v>2003</v>
      </c>
      <c r="L8370" t="s">
        <v>29</v>
      </c>
      <c r="M8370" t="s">
        <v>29</v>
      </c>
      <c r="N8370">
        <v>35.085099999999997</v>
      </c>
      <c r="O8370">
        <v>129.00030000000001</v>
      </c>
      <c r="P8370" t="s">
        <v>3590</v>
      </c>
      <c r="Q8370" s="3">
        <f>Table1[[#This Row],[Capacity (MW)]]*0.395*8760*10^-6</f>
        <v>1.5570899999999999</v>
      </c>
      <c r="R8370" s="3" cm="1">
        <f t="array" ref="R8370">AVERAGE(VLOOKUP(_xlfn.TEXTSPLIT(Table1[[#This Row],[Fuel (no space after comma)]], ","), FuelList_Final_EF!$A$2:$B$65, 2, FALSE))</f>
        <v>67.685819715340017</v>
      </c>
      <c r="S8370" s="3">
        <f>Table1[[#This Row],[Generation (TWh)]]*10^9*VLOOKUP(Table1[[#This Row],[Turbine/Engine Technology]],Technology_HR!$A$2:$B$11,2,FALSE)*10^-6</f>
        <v>11754472.409999998</v>
      </c>
      <c r="T8370" s="5">
        <f>Table1[[#This Row],[Fuel Consumption (mmBtu)]]*Table1[[#This Row],[Emission Factor (kg CO2/ mmBtu)]]*10^3</f>
        <v>795611100392.19824</v>
      </c>
      <c r="U8370" s="3">
        <f>Table1[[#This Row],[Emissions (g CO2)]]/(Table1[[#This Row],[Generation (TWh)]]*10^9)</f>
        <v>510.96025303110184</v>
      </c>
    </row>
    <row r="8371" spans="1:21" x14ac:dyDescent="0.35">
      <c r="A8371" t="s">
        <v>32</v>
      </c>
      <c r="B8371" t="s">
        <v>3242</v>
      </c>
      <c r="C8371" t="str">
        <f>SUBSTITUTE(Table1[[#This Row],[Fuel]],", ",",")</f>
        <v>fossil gas: lng</v>
      </c>
      <c r="D8371" t="s">
        <v>3242</v>
      </c>
      <c r="H8371" t="s">
        <v>3438</v>
      </c>
      <c r="I8371">
        <v>450</v>
      </c>
      <c r="J8371" t="s">
        <v>3446</v>
      </c>
      <c r="K8371">
        <v>2004</v>
      </c>
      <c r="L8371" t="s">
        <v>29</v>
      </c>
      <c r="M8371" t="s">
        <v>29</v>
      </c>
      <c r="N8371">
        <v>35.085099999999997</v>
      </c>
      <c r="O8371">
        <v>129.00030000000001</v>
      </c>
      <c r="P8371" t="s">
        <v>3590</v>
      </c>
      <c r="Q8371" s="3">
        <f>Table1[[#This Row],[Capacity (MW)]]*0.395*8760*10^-6</f>
        <v>1.5570899999999999</v>
      </c>
      <c r="R8371" s="3" cm="1">
        <f t="array" ref="R8371">AVERAGE(VLOOKUP(_xlfn.TEXTSPLIT(Table1[[#This Row],[Fuel (no space after comma)]], ","), FuelList_Final_EF!$A$2:$B$65, 2, FALSE))</f>
        <v>67.685819715340017</v>
      </c>
      <c r="S8371" s="3">
        <f>Table1[[#This Row],[Generation (TWh)]]*10^9*VLOOKUP(Table1[[#This Row],[Turbine/Engine Technology]],Technology_HR!$A$2:$B$11,2,FALSE)*10^-6</f>
        <v>11754472.409999998</v>
      </c>
      <c r="T8371" s="5">
        <f>Table1[[#This Row],[Fuel Consumption (mmBtu)]]*Table1[[#This Row],[Emission Factor (kg CO2/ mmBtu)]]*10^3</f>
        <v>795611100392.19824</v>
      </c>
      <c r="U8371" s="3">
        <f>Table1[[#This Row],[Emissions (g CO2)]]/(Table1[[#This Row],[Generation (TWh)]]*10^9)</f>
        <v>510.96025303110184</v>
      </c>
    </row>
    <row r="8372" spans="1:21" x14ac:dyDescent="0.35">
      <c r="A8372" t="s">
        <v>2118</v>
      </c>
      <c r="B8372" t="s">
        <v>3242</v>
      </c>
      <c r="C8372" t="str">
        <f>SUBSTITUTE(Table1[[#This Row],[Fuel]],", ",",")</f>
        <v>fossil gas: lng</v>
      </c>
      <c r="D8372" t="s">
        <v>3242</v>
      </c>
      <c r="H8372" t="s">
        <v>3438</v>
      </c>
      <c r="I8372">
        <v>115</v>
      </c>
      <c r="J8372" t="s">
        <v>3446</v>
      </c>
      <c r="K8372">
        <v>2012</v>
      </c>
      <c r="L8372" t="s">
        <v>29</v>
      </c>
      <c r="M8372" t="s">
        <v>29</v>
      </c>
      <c r="N8372">
        <v>37.654336999999998</v>
      </c>
      <c r="O8372">
        <v>127.113123</v>
      </c>
      <c r="P8372" t="s">
        <v>3590</v>
      </c>
      <c r="Q8372" s="3">
        <f>Table1[[#This Row],[Capacity (MW)]]*0.395*8760*10^-6</f>
        <v>0.39792300000000003</v>
      </c>
      <c r="R8372" s="3" cm="1">
        <f t="array" ref="R8372">AVERAGE(VLOOKUP(_xlfn.TEXTSPLIT(Table1[[#This Row],[Fuel (no space after comma)]], ","), FuelList_Final_EF!$A$2:$B$65, 2, FALSE))</f>
        <v>67.685819715340017</v>
      </c>
      <c r="S8372" s="3">
        <f>Table1[[#This Row],[Generation (TWh)]]*10^9*VLOOKUP(Table1[[#This Row],[Turbine/Engine Technology]],Technology_HR!$A$2:$B$11,2,FALSE)*10^-6</f>
        <v>3003920.727</v>
      </c>
      <c r="T8372" s="5">
        <f>Table1[[#This Row],[Fuel Consumption (mmBtu)]]*Table1[[#This Row],[Emission Factor (kg CO2/ mmBtu)]]*10^3</f>
        <v>203322836766.89511</v>
      </c>
      <c r="U8372" s="3">
        <f>Table1[[#This Row],[Emissions (g CO2)]]/(Table1[[#This Row],[Generation (TWh)]]*10^9)</f>
        <v>510.96025303110179</v>
      </c>
    </row>
    <row r="8373" spans="1:21" x14ac:dyDescent="0.35">
      <c r="A8373" t="s">
        <v>2119</v>
      </c>
      <c r="B8373" t="s">
        <v>3241</v>
      </c>
      <c r="C8373" t="str">
        <f>SUBSTITUTE(Table1[[#This Row],[Fuel]],", ",",")</f>
        <v>fossil liquids: heavy fuel oil</v>
      </c>
      <c r="D8373" t="s">
        <v>3241</v>
      </c>
      <c r="H8373" t="s">
        <v>59</v>
      </c>
      <c r="I8373">
        <v>58.3</v>
      </c>
      <c r="J8373" t="s">
        <v>3446</v>
      </c>
      <c r="K8373">
        <v>2001</v>
      </c>
      <c r="L8373" t="s">
        <v>29</v>
      </c>
      <c r="M8373" t="s">
        <v>29</v>
      </c>
      <c r="N8373">
        <v>36.604953999999999</v>
      </c>
      <c r="O8373">
        <v>127.443223</v>
      </c>
      <c r="P8373" t="s">
        <v>3590</v>
      </c>
      <c r="Q8373" s="3">
        <f>Table1[[#This Row],[Capacity (MW)]]*0.395*8760*10^-6</f>
        <v>0.20172966000000001</v>
      </c>
      <c r="R8373" s="3" cm="1">
        <f t="array" ref="R8373">AVERAGE(VLOOKUP(_xlfn.TEXTSPLIT(Table1[[#This Row],[Fuel (no space after comma)]], ","), FuelList_Final_EF!$A$2:$B$65, 2, FALSE))</f>
        <v>81.602530311017389</v>
      </c>
      <c r="S8373" s="3">
        <f>Table1[[#This Row],[Generation (TWh)]]*10^9*VLOOKUP(Table1[[#This Row],[Turbine/Engine Technology]],Technology_HR!$A$2:$B$11,2,FALSE)*10^-6</f>
        <v>1673448.3945299999</v>
      </c>
      <c r="T8373" s="5">
        <f>Table1[[#This Row],[Fuel Consumption (mmBtu)]]*Table1[[#This Row],[Emission Factor (kg CO2/ mmBtu)]]*10^3</f>
        <v>136557623338.55772</v>
      </c>
      <c r="U8373" s="3">
        <f>Table1[[#This Row],[Emissions (g CO2)]]/(Table1[[#This Row],[Generation (TWh)]]*10^9)</f>
        <v>676.93379019504482</v>
      </c>
    </row>
    <row r="8374" spans="1:21" x14ac:dyDescent="0.35">
      <c r="A8374" t="s">
        <v>2119</v>
      </c>
      <c r="B8374" t="s">
        <v>3242</v>
      </c>
      <c r="C8374" t="str">
        <f>SUBSTITUTE(Table1[[#This Row],[Fuel]],", ",",")</f>
        <v>fossil gas: lng</v>
      </c>
      <c r="D8374" t="s">
        <v>3242</v>
      </c>
      <c r="H8374" t="s">
        <v>3440</v>
      </c>
      <c r="I8374">
        <v>103</v>
      </c>
      <c r="J8374" t="s">
        <v>3449</v>
      </c>
      <c r="K8374">
        <v>2024</v>
      </c>
      <c r="L8374" t="s">
        <v>29</v>
      </c>
      <c r="M8374" t="s">
        <v>29</v>
      </c>
      <c r="N8374">
        <v>36.604953999999999</v>
      </c>
      <c r="O8374">
        <v>127.443223</v>
      </c>
      <c r="P8374" t="s">
        <v>3590</v>
      </c>
      <c r="Q8374" s="3">
        <f>Table1[[#This Row],[Capacity (MW)]]*0.395*8760*10^-6</f>
        <v>0.35640060000000001</v>
      </c>
      <c r="R8374" s="3" cm="1">
        <f t="array" ref="R8374">AVERAGE(VLOOKUP(_xlfn.TEXTSPLIT(Table1[[#This Row],[Fuel (no space after comma)]], ","), FuelList_Final_EF!$A$2:$B$65, 2, FALSE))</f>
        <v>67.685819715340017</v>
      </c>
      <c r="S8374" s="3">
        <f>Table1[[#This Row],[Generation (TWh)]]*10^9*VLOOKUP(Table1[[#This Row],[Turbine/Engine Technology]],Technology_HR!$A$2:$B$11,2,FALSE)*10^-6</f>
        <v>3665580.1709999996</v>
      </c>
      <c r="T8374" s="5">
        <f>Table1[[#This Row],[Fuel Consumption (mmBtu)]]*Table1[[#This Row],[Emission Factor (kg CO2/ mmBtu)]]*10^3</f>
        <v>248107798606.43121</v>
      </c>
      <c r="U8374" s="3">
        <f>Table1[[#This Row],[Emissions (g CO2)]]/(Table1[[#This Row],[Generation (TWh)]]*10^9)</f>
        <v>696.14865577227204</v>
      </c>
    </row>
    <row r="8375" spans="1:21" x14ac:dyDescent="0.35">
      <c r="A8375" t="s">
        <v>2119</v>
      </c>
      <c r="B8375" t="s">
        <v>3242</v>
      </c>
      <c r="C8375" t="str">
        <f>SUBSTITUTE(Table1[[#This Row],[Fuel]],", ",",")</f>
        <v>fossil gas: lng</v>
      </c>
      <c r="D8375" t="s">
        <v>3242</v>
      </c>
      <c r="H8375" t="s">
        <v>3436</v>
      </c>
      <c r="I8375">
        <v>167</v>
      </c>
      <c r="J8375" t="s">
        <v>3449</v>
      </c>
      <c r="K8375">
        <v>2024</v>
      </c>
      <c r="L8375" t="s">
        <v>29</v>
      </c>
      <c r="M8375" t="s">
        <v>29</v>
      </c>
      <c r="N8375">
        <v>36.604953999999999</v>
      </c>
      <c r="O8375">
        <v>127.443223</v>
      </c>
      <c r="P8375" t="s">
        <v>3590</v>
      </c>
      <c r="Q8375" s="3">
        <f>Table1[[#This Row],[Capacity (MW)]]*0.395*8760*10^-6</f>
        <v>0.57785339999999996</v>
      </c>
      <c r="R8375" s="3" cm="1">
        <f t="array" ref="R8375">AVERAGE(VLOOKUP(_xlfn.TEXTSPLIT(Table1[[#This Row],[Fuel (no space after comma)]], ","), FuelList_Final_EF!$A$2:$B$65, 2, FALSE))</f>
        <v>67.685819715340017</v>
      </c>
      <c r="S8375" s="3">
        <f>Table1[[#This Row],[Generation (TWh)]]*10^9*VLOOKUP(Table1[[#This Row],[Turbine/Engine Technology]],Technology_HR!$A$2:$B$11,2,FALSE)*10^-6</f>
        <v>6362165.9339999994</v>
      </c>
      <c r="T8375" s="5">
        <f>Table1[[#This Row],[Fuel Consumption (mmBtu)]]*Table1[[#This Row],[Emission Factor (kg CO2/ mmBtu)]]*10^3</f>
        <v>430628416407.80182</v>
      </c>
      <c r="U8375" s="3">
        <f>Table1[[#This Row],[Emissions (g CO2)]]/(Table1[[#This Row],[Generation (TWh)]]*10^9)</f>
        <v>745.22087506589355</v>
      </c>
    </row>
    <row r="8376" spans="1:21" x14ac:dyDescent="0.35">
      <c r="A8376" t="s">
        <v>2120</v>
      </c>
      <c r="B8376" t="s">
        <v>3242</v>
      </c>
      <c r="C8376" t="str">
        <f>SUBSTITUTE(Table1[[#This Row],[Fuel]],", ",",")</f>
        <v>fossil gas: lng</v>
      </c>
      <c r="D8376" t="s">
        <v>3242</v>
      </c>
      <c r="H8376" t="s">
        <v>3438</v>
      </c>
      <c r="I8376">
        <v>188</v>
      </c>
      <c r="J8376" t="s">
        <v>3446</v>
      </c>
      <c r="K8376">
        <v>2017</v>
      </c>
      <c r="L8376" t="s">
        <v>29</v>
      </c>
      <c r="M8376" t="s">
        <v>29</v>
      </c>
      <c r="N8376">
        <v>37.875852999999999</v>
      </c>
      <c r="O8376">
        <v>127.710374</v>
      </c>
      <c r="P8376" t="s">
        <v>3590</v>
      </c>
      <c r="Q8376" s="3">
        <f>Table1[[#This Row],[Capacity (MW)]]*0.395*8760*10^-6</f>
        <v>0.65051760000000003</v>
      </c>
      <c r="R8376" s="3" cm="1">
        <f t="array" ref="R8376">AVERAGE(VLOOKUP(_xlfn.TEXTSPLIT(Table1[[#This Row],[Fuel (no space after comma)]], ","), FuelList_Final_EF!$A$2:$B$65, 2, FALSE))</f>
        <v>67.685819715340017</v>
      </c>
      <c r="S8376" s="3">
        <f>Table1[[#This Row],[Generation (TWh)]]*10^9*VLOOKUP(Table1[[#This Row],[Turbine/Engine Technology]],Technology_HR!$A$2:$B$11,2,FALSE)*10^-6</f>
        <v>4910757.3624</v>
      </c>
      <c r="T8376" s="5">
        <f>Table1[[#This Row],[Fuel Consumption (mmBtu)]]*Table1[[#This Row],[Emission Factor (kg CO2/ mmBtu)]]*10^3</f>
        <v>332388637497.18506</v>
      </c>
      <c r="U8376" s="3">
        <f>Table1[[#This Row],[Emissions (g CO2)]]/(Table1[[#This Row],[Generation (TWh)]]*10^9)</f>
        <v>510.96025303110179</v>
      </c>
    </row>
    <row r="8377" spans="1:21" x14ac:dyDescent="0.35">
      <c r="A8377" t="s">
        <v>2121</v>
      </c>
      <c r="B8377" t="s">
        <v>3242</v>
      </c>
      <c r="C8377" t="str">
        <f>SUBSTITUTE(Table1[[#This Row],[Fuel]],", ",",")</f>
        <v>fossil gas: lng</v>
      </c>
      <c r="D8377" t="s">
        <v>3242</v>
      </c>
      <c r="H8377" t="s">
        <v>3438</v>
      </c>
      <c r="I8377">
        <v>136.30000000000001</v>
      </c>
      <c r="J8377" t="s">
        <v>3446</v>
      </c>
      <c r="K8377">
        <v>2017</v>
      </c>
      <c r="L8377" t="s">
        <v>29</v>
      </c>
      <c r="M8377" t="s">
        <v>29</v>
      </c>
      <c r="N8377">
        <v>37.875852999999999</v>
      </c>
      <c r="O8377">
        <v>127.710374</v>
      </c>
      <c r="P8377" t="s">
        <v>3590</v>
      </c>
      <c r="Q8377" s="3">
        <f>Table1[[#This Row],[Capacity (MW)]]*0.395*8760*10^-6</f>
        <v>0.47162526000000005</v>
      </c>
      <c r="R8377" s="3" cm="1">
        <f t="array" ref="R8377">AVERAGE(VLOOKUP(_xlfn.TEXTSPLIT(Table1[[#This Row],[Fuel (no space after comma)]], ","), FuelList_Final_EF!$A$2:$B$65, 2, FALSE))</f>
        <v>67.685819715340017</v>
      </c>
      <c r="S8377" s="3">
        <f>Table1[[#This Row],[Generation (TWh)]]*10^9*VLOOKUP(Table1[[#This Row],[Turbine/Engine Technology]],Technology_HR!$A$2:$B$11,2,FALSE)*10^-6</f>
        <v>3560299.0877400003</v>
      </c>
      <c r="T8377" s="5">
        <f>Table1[[#This Row],[Fuel Consumption (mmBtu)]]*Table1[[#This Row],[Emission Factor (kg CO2/ mmBtu)]]*10^3</f>
        <v>240981762185.4592</v>
      </c>
      <c r="U8377" s="3">
        <f>Table1[[#This Row],[Emissions (g CO2)]]/(Table1[[#This Row],[Generation (TWh)]]*10^9)</f>
        <v>510.96025303110179</v>
      </c>
    </row>
    <row r="8378" spans="1:21" x14ac:dyDescent="0.35">
      <c r="A8378" t="s">
        <v>2122</v>
      </c>
      <c r="B8378" t="s">
        <v>3242</v>
      </c>
      <c r="C8378" t="str">
        <f>SUBSTITUTE(Table1[[#This Row],[Fuel]],", ",",")</f>
        <v>fossil gas: lng</v>
      </c>
      <c r="D8378" t="s">
        <v>3242</v>
      </c>
      <c r="H8378" t="s">
        <v>3438</v>
      </c>
      <c r="I8378">
        <v>136.30000000000001</v>
      </c>
      <c r="J8378" t="s">
        <v>3446</v>
      </c>
      <c r="K8378">
        <v>2017</v>
      </c>
      <c r="L8378" t="s">
        <v>29</v>
      </c>
      <c r="M8378" t="s">
        <v>29</v>
      </c>
      <c r="N8378">
        <v>37.875852999999999</v>
      </c>
      <c r="O8378">
        <v>127.710374</v>
      </c>
      <c r="P8378" t="s">
        <v>3590</v>
      </c>
      <c r="Q8378" s="3">
        <f>Table1[[#This Row],[Capacity (MW)]]*0.395*8760*10^-6</f>
        <v>0.47162526000000005</v>
      </c>
      <c r="R8378" s="3" cm="1">
        <f t="array" ref="R8378">AVERAGE(VLOOKUP(_xlfn.TEXTSPLIT(Table1[[#This Row],[Fuel (no space after comma)]], ","), FuelList_Final_EF!$A$2:$B$65, 2, FALSE))</f>
        <v>67.685819715340017</v>
      </c>
      <c r="S8378" s="3">
        <f>Table1[[#This Row],[Generation (TWh)]]*10^9*VLOOKUP(Table1[[#This Row],[Turbine/Engine Technology]],Technology_HR!$A$2:$B$11,2,FALSE)*10^-6</f>
        <v>3560299.0877400003</v>
      </c>
      <c r="T8378" s="5">
        <f>Table1[[#This Row],[Fuel Consumption (mmBtu)]]*Table1[[#This Row],[Emission Factor (kg CO2/ mmBtu)]]*10^3</f>
        <v>240981762185.4592</v>
      </c>
      <c r="U8378" s="3">
        <f>Table1[[#This Row],[Emissions (g CO2)]]/(Table1[[#This Row],[Generation (TWh)]]*10^9)</f>
        <v>510.96025303110179</v>
      </c>
    </row>
    <row r="8379" spans="1:21" x14ac:dyDescent="0.35">
      <c r="A8379" t="s">
        <v>2123</v>
      </c>
      <c r="B8379" t="s">
        <v>3242</v>
      </c>
      <c r="C8379" t="str">
        <f>SUBSTITUTE(Table1[[#This Row],[Fuel]],", ",",")</f>
        <v>fossil gas: lng</v>
      </c>
      <c r="D8379" t="s">
        <v>3242</v>
      </c>
      <c r="H8379" t="s">
        <v>3438</v>
      </c>
      <c r="I8379">
        <v>415</v>
      </c>
      <c r="J8379" t="s">
        <v>3446</v>
      </c>
      <c r="K8379">
        <v>2014</v>
      </c>
      <c r="L8379" t="s">
        <v>29</v>
      </c>
      <c r="M8379" t="s">
        <v>29</v>
      </c>
      <c r="N8379">
        <v>35.874687000000002</v>
      </c>
      <c r="O8379">
        <v>128.612188</v>
      </c>
      <c r="P8379" t="s">
        <v>3590</v>
      </c>
      <c r="Q8379" s="3">
        <f>Table1[[#This Row],[Capacity (MW)]]*0.395*8760*10^-6</f>
        <v>1.435983</v>
      </c>
      <c r="R8379" s="3" cm="1">
        <f t="array" ref="R8379">AVERAGE(VLOOKUP(_xlfn.TEXTSPLIT(Table1[[#This Row],[Fuel (no space after comma)]], ","), FuelList_Final_EF!$A$2:$B$65, 2, FALSE))</f>
        <v>67.685819715340017</v>
      </c>
      <c r="S8379" s="3">
        <f>Table1[[#This Row],[Generation (TWh)]]*10^9*VLOOKUP(Table1[[#This Row],[Turbine/Engine Technology]],Technology_HR!$A$2:$B$11,2,FALSE)*10^-6</f>
        <v>10840235.666999999</v>
      </c>
      <c r="T8379" s="5">
        <f>Table1[[#This Row],[Fuel Consumption (mmBtu)]]*Table1[[#This Row],[Emission Factor (kg CO2/ mmBtu)]]*10^3</f>
        <v>733730237028.3606</v>
      </c>
      <c r="U8379" s="3">
        <f>Table1[[#This Row],[Emissions (g CO2)]]/(Table1[[#This Row],[Generation (TWh)]]*10^9)</f>
        <v>510.96025303110179</v>
      </c>
    </row>
    <row r="8380" spans="1:21" x14ac:dyDescent="0.35">
      <c r="A8380" t="s">
        <v>2124</v>
      </c>
      <c r="B8380" t="s">
        <v>3241</v>
      </c>
      <c r="C8380" t="str">
        <f>SUBSTITUTE(Table1[[#This Row],[Fuel]],", ",",")</f>
        <v>fossil liquids: heavy fuel oil</v>
      </c>
      <c r="D8380" t="s">
        <v>3241</v>
      </c>
      <c r="H8380" t="s">
        <v>3438</v>
      </c>
      <c r="I8380">
        <v>465</v>
      </c>
      <c r="J8380" t="s">
        <v>3446</v>
      </c>
      <c r="K8380">
        <v>1997</v>
      </c>
      <c r="L8380" t="s">
        <v>29</v>
      </c>
      <c r="M8380" t="s">
        <v>29</v>
      </c>
      <c r="N8380">
        <v>36.997163</v>
      </c>
      <c r="O8380">
        <v>126.36523</v>
      </c>
      <c r="P8380" t="s">
        <v>3590</v>
      </c>
      <c r="Q8380" s="3">
        <f>Table1[[#This Row],[Capacity (MW)]]*0.395*8760*10^-6</f>
        <v>1.6089929999999999</v>
      </c>
      <c r="R8380" s="3" cm="1">
        <f t="array" ref="R8380">AVERAGE(VLOOKUP(_xlfn.TEXTSPLIT(Table1[[#This Row],[Fuel (no space after comma)]], ","), FuelList_Final_EF!$A$2:$B$65, 2, FALSE))</f>
        <v>81.602530311017389</v>
      </c>
      <c r="S8380" s="3">
        <f>Table1[[#This Row],[Generation (TWh)]]*10^9*VLOOKUP(Table1[[#This Row],[Turbine/Engine Technology]],Technology_HR!$A$2:$B$11,2,FALSE)*10^-6</f>
        <v>12146288.157</v>
      </c>
      <c r="T8380" s="5">
        <f>Table1[[#This Row],[Fuel Consumption (mmBtu)]]*Table1[[#This Row],[Emission Factor (kg CO2/ mmBtu)]]*10^3</f>
        <v>991167847497.94397</v>
      </c>
      <c r="U8380" s="3">
        <f>Table1[[#This Row],[Emissions (g CO2)]]/(Table1[[#This Row],[Generation (TWh)]]*10^9)</f>
        <v>616.01750131787026</v>
      </c>
    </row>
    <row r="8381" spans="1:21" x14ac:dyDescent="0.35">
      <c r="A8381" t="s">
        <v>2124</v>
      </c>
      <c r="B8381" t="s">
        <v>3239</v>
      </c>
      <c r="C8381" t="str">
        <f>SUBSTITUTE(Table1[[#This Row],[Fuel]],", ",",")</f>
        <v>fossil gas: natural gas</v>
      </c>
      <c r="D8381" t="s">
        <v>3239</v>
      </c>
      <c r="H8381" t="s">
        <v>3438</v>
      </c>
      <c r="I8381">
        <v>512</v>
      </c>
      <c r="J8381" t="s">
        <v>3450</v>
      </c>
      <c r="K8381">
        <v>2026</v>
      </c>
      <c r="L8381" t="s">
        <v>29</v>
      </c>
      <c r="M8381" t="s">
        <v>29</v>
      </c>
      <c r="N8381">
        <v>36.997163</v>
      </c>
      <c r="O8381">
        <v>126.36523</v>
      </c>
      <c r="P8381" t="s">
        <v>3590</v>
      </c>
      <c r="Q8381" s="3">
        <f>Table1[[#This Row],[Capacity (MW)]]*0.395*8760*10^-6</f>
        <v>1.7716224</v>
      </c>
      <c r="R8381" s="3" cm="1">
        <f t="array" ref="R8381">AVERAGE(VLOOKUP(_xlfn.TEXTSPLIT(Table1[[#This Row],[Fuel (no space after comma)]], ","), FuelList_Final_EF!$A$2:$B$65, 2, FALSE))</f>
        <v>53.06</v>
      </c>
      <c r="S8381" s="3">
        <f>Table1[[#This Row],[Generation (TWh)]]*10^9*VLOOKUP(Table1[[#This Row],[Turbine/Engine Technology]],Technology_HR!$A$2:$B$11,2,FALSE)*10^-6</f>
        <v>13373977.497599998</v>
      </c>
      <c r="T8381" s="5">
        <f>Table1[[#This Row],[Fuel Consumption (mmBtu)]]*Table1[[#This Row],[Emission Factor (kg CO2/ mmBtu)]]*10^3</f>
        <v>709623246022.65601</v>
      </c>
      <c r="U8381" s="3">
        <f>Table1[[#This Row],[Emissions (g CO2)]]/(Table1[[#This Row],[Generation (TWh)]]*10^9)</f>
        <v>400.54993999999999</v>
      </c>
    </row>
    <row r="8382" spans="1:21" x14ac:dyDescent="0.35">
      <c r="A8382" t="s">
        <v>2125</v>
      </c>
      <c r="B8382" t="s">
        <v>3242</v>
      </c>
      <c r="C8382" t="str">
        <f>SUBSTITUTE(Table1[[#This Row],[Fuel]],", ",",")</f>
        <v>fossil gas: lng</v>
      </c>
      <c r="D8382" t="s">
        <v>3242</v>
      </c>
      <c r="H8382" t="s">
        <v>3438</v>
      </c>
      <c r="I8382">
        <v>290</v>
      </c>
      <c r="J8382" t="s">
        <v>3450</v>
      </c>
      <c r="K8382">
        <v>2025</v>
      </c>
      <c r="L8382" t="s">
        <v>29</v>
      </c>
      <c r="M8382" t="s">
        <v>29</v>
      </c>
      <c r="N8382">
        <v>37.004491000000002</v>
      </c>
      <c r="O8382">
        <v>126.414958</v>
      </c>
      <c r="P8382" t="s">
        <v>3590</v>
      </c>
      <c r="Q8382" s="3">
        <f>Table1[[#This Row],[Capacity (MW)]]*0.395*8760*10^-6</f>
        <v>1.003458</v>
      </c>
      <c r="R8382" s="3" cm="1">
        <f t="array" ref="R8382">AVERAGE(VLOOKUP(_xlfn.TEXTSPLIT(Table1[[#This Row],[Fuel (no space after comma)]], ","), FuelList_Final_EF!$A$2:$B$65, 2, FALSE))</f>
        <v>67.685819715340017</v>
      </c>
      <c r="S8382" s="3">
        <f>Table1[[#This Row],[Generation (TWh)]]*10^9*VLOOKUP(Table1[[#This Row],[Turbine/Engine Technology]],Technology_HR!$A$2:$B$11,2,FALSE)*10^-6</f>
        <v>7575104.4419999998</v>
      </c>
      <c r="T8382" s="5">
        <f>Table1[[#This Row],[Fuel Consumption (mmBtu)]]*Table1[[#This Row],[Emission Factor (kg CO2/ mmBtu)]]*10^3</f>
        <v>512727153586.08337</v>
      </c>
      <c r="U8382" s="3">
        <f>Table1[[#This Row],[Emissions (g CO2)]]/(Table1[[#This Row],[Generation (TWh)]]*10^9)</f>
        <v>510.96025303110184</v>
      </c>
    </row>
    <row r="8383" spans="1:21" x14ac:dyDescent="0.35">
      <c r="A8383" t="s">
        <v>2126</v>
      </c>
      <c r="B8383" t="s">
        <v>3242</v>
      </c>
      <c r="C8383" t="str">
        <f>SUBSTITUTE(Table1[[#This Row],[Fuel]],", ",",")</f>
        <v>fossil gas: lng</v>
      </c>
      <c r="D8383" t="s">
        <v>3242</v>
      </c>
      <c r="H8383" t="s">
        <v>3438</v>
      </c>
      <c r="I8383">
        <v>538</v>
      </c>
      <c r="J8383" t="s">
        <v>3446</v>
      </c>
      <c r="K8383">
        <v>2001</v>
      </c>
      <c r="L8383" t="s">
        <v>29</v>
      </c>
      <c r="M8383" t="s">
        <v>29</v>
      </c>
      <c r="N8383">
        <v>36.959000000000003</v>
      </c>
      <c r="O8383">
        <v>126.7825</v>
      </c>
      <c r="P8383" t="s">
        <v>3590</v>
      </c>
      <c r="Q8383" s="3">
        <f>Table1[[#This Row],[Capacity (MW)]]*0.395*8760*10^-6</f>
        <v>1.8615876</v>
      </c>
      <c r="R8383" s="3" cm="1">
        <f t="array" ref="R8383">AVERAGE(VLOOKUP(_xlfn.TEXTSPLIT(Table1[[#This Row],[Fuel (no space after comma)]], ","), FuelList_Final_EF!$A$2:$B$65, 2, FALSE))</f>
        <v>67.685819715340017</v>
      </c>
      <c r="S8383" s="3">
        <f>Table1[[#This Row],[Generation (TWh)]]*10^9*VLOOKUP(Table1[[#This Row],[Turbine/Engine Technology]],Technology_HR!$A$2:$B$11,2,FALSE)*10^-6</f>
        <v>14053124.792399999</v>
      </c>
      <c r="T8383" s="5">
        <f>Table1[[#This Row],[Fuel Consumption (mmBtu)]]*Table1[[#This Row],[Emission Factor (kg CO2/ mmBtu)]]*10^3</f>
        <v>951197271135.56152</v>
      </c>
      <c r="U8383" s="3">
        <f>Table1[[#This Row],[Emissions (g CO2)]]/(Table1[[#This Row],[Generation (TWh)]]*10^9)</f>
        <v>510.96025303110179</v>
      </c>
    </row>
    <row r="8384" spans="1:21" x14ac:dyDescent="0.35">
      <c r="A8384" t="s">
        <v>2126</v>
      </c>
      <c r="B8384" t="s">
        <v>3242</v>
      </c>
      <c r="C8384" t="str">
        <f>SUBSTITUTE(Table1[[#This Row],[Fuel]],", ",",")</f>
        <v>fossil gas: lng</v>
      </c>
      <c r="D8384" t="s">
        <v>3242</v>
      </c>
      <c r="H8384" t="s">
        <v>3438</v>
      </c>
      <c r="I8384">
        <v>550</v>
      </c>
      <c r="J8384" t="s">
        <v>3446</v>
      </c>
      <c r="K8384">
        <v>2008</v>
      </c>
      <c r="L8384" t="s">
        <v>29</v>
      </c>
      <c r="M8384" t="s">
        <v>29</v>
      </c>
      <c r="N8384">
        <v>36.959000000000003</v>
      </c>
      <c r="O8384">
        <v>126.7825</v>
      </c>
      <c r="P8384" t="s">
        <v>3590</v>
      </c>
      <c r="Q8384" s="3">
        <f>Table1[[#This Row],[Capacity (MW)]]*0.395*8760*10^-6</f>
        <v>1.9031099999999999</v>
      </c>
      <c r="R8384" s="3" cm="1">
        <f t="array" ref="R8384">AVERAGE(VLOOKUP(_xlfn.TEXTSPLIT(Table1[[#This Row],[Fuel (no space after comma)]], ","), FuelList_Final_EF!$A$2:$B$65, 2, FALSE))</f>
        <v>67.685819715340017</v>
      </c>
      <c r="S8384" s="3">
        <f>Table1[[#This Row],[Generation (TWh)]]*10^9*VLOOKUP(Table1[[#This Row],[Turbine/Engine Technology]],Technology_HR!$A$2:$B$11,2,FALSE)*10^-6</f>
        <v>14366577.389999997</v>
      </c>
      <c r="T8384" s="5">
        <f>Table1[[#This Row],[Fuel Consumption (mmBtu)]]*Table1[[#This Row],[Emission Factor (kg CO2/ mmBtu)]]*10^3</f>
        <v>972413567146.0199</v>
      </c>
      <c r="U8384" s="3">
        <f>Table1[[#This Row],[Emissions (g CO2)]]/(Table1[[#This Row],[Generation (TWh)]]*10^9)</f>
        <v>510.96025303110173</v>
      </c>
    </row>
    <row r="8385" spans="1:21" x14ac:dyDescent="0.35">
      <c r="A8385" t="s">
        <v>2126</v>
      </c>
      <c r="B8385" t="s">
        <v>3242</v>
      </c>
      <c r="C8385" t="str">
        <f>SUBSTITUTE(Table1[[#This Row],[Fuel]],", ",",")</f>
        <v>fossil gas: lng</v>
      </c>
      <c r="D8385" t="s">
        <v>3242</v>
      </c>
      <c r="H8385" t="s">
        <v>3438</v>
      </c>
      <c r="I8385">
        <v>415</v>
      </c>
      <c r="J8385" t="s">
        <v>3446</v>
      </c>
      <c r="K8385">
        <v>2013</v>
      </c>
      <c r="L8385" t="s">
        <v>29</v>
      </c>
      <c r="M8385" t="s">
        <v>29</v>
      </c>
      <c r="N8385">
        <v>36.959000000000003</v>
      </c>
      <c r="O8385">
        <v>126.7825</v>
      </c>
      <c r="P8385" t="s">
        <v>3590</v>
      </c>
      <c r="Q8385" s="3">
        <f>Table1[[#This Row],[Capacity (MW)]]*0.395*8760*10^-6</f>
        <v>1.435983</v>
      </c>
      <c r="R8385" s="3" cm="1">
        <f t="array" ref="R8385">AVERAGE(VLOOKUP(_xlfn.TEXTSPLIT(Table1[[#This Row],[Fuel (no space after comma)]], ","), FuelList_Final_EF!$A$2:$B$65, 2, FALSE))</f>
        <v>67.685819715340017</v>
      </c>
      <c r="S8385" s="3">
        <f>Table1[[#This Row],[Generation (TWh)]]*10^9*VLOOKUP(Table1[[#This Row],[Turbine/Engine Technology]],Technology_HR!$A$2:$B$11,2,FALSE)*10^-6</f>
        <v>10840235.666999999</v>
      </c>
      <c r="T8385" s="5">
        <f>Table1[[#This Row],[Fuel Consumption (mmBtu)]]*Table1[[#This Row],[Emission Factor (kg CO2/ mmBtu)]]*10^3</f>
        <v>733730237028.3606</v>
      </c>
      <c r="U8385" s="3">
        <f>Table1[[#This Row],[Emissions (g CO2)]]/(Table1[[#This Row],[Generation (TWh)]]*10^9)</f>
        <v>510.96025303110179</v>
      </c>
    </row>
    <row r="8386" spans="1:21" x14ac:dyDescent="0.35">
      <c r="A8386" t="s">
        <v>2126</v>
      </c>
      <c r="B8386" t="s">
        <v>3242</v>
      </c>
      <c r="C8386" t="str">
        <f>SUBSTITUTE(Table1[[#This Row],[Fuel]],", ",",")</f>
        <v>fossil gas: lng</v>
      </c>
      <c r="D8386" t="s">
        <v>3242</v>
      </c>
      <c r="H8386" t="s">
        <v>3438</v>
      </c>
      <c r="I8386">
        <v>903</v>
      </c>
      <c r="J8386" t="s">
        <v>3446</v>
      </c>
      <c r="K8386">
        <v>2017</v>
      </c>
      <c r="L8386" t="s">
        <v>29</v>
      </c>
      <c r="M8386" t="s">
        <v>29</v>
      </c>
      <c r="N8386">
        <v>36.959000000000003</v>
      </c>
      <c r="O8386">
        <v>126.7825</v>
      </c>
      <c r="P8386" t="s">
        <v>3590</v>
      </c>
      <c r="Q8386" s="3">
        <f>Table1[[#This Row],[Capacity (MW)]]*0.395*8760*10^-6</f>
        <v>3.1245606000000001</v>
      </c>
      <c r="R8386" s="3" cm="1">
        <f t="array" ref="R8386">AVERAGE(VLOOKUP(_xlfn.TEXTSPLIT(Table1[[#This Row],[Fuel (no space after comma)]], ","), FuelList_Final_EF!$A$2:$B$65, 2, FALSE))</f>
        <v>67.685819715340017</v>
      </c>
      <c r="S8386" s="3">
        <f>Table1[[#This Row],[Generation (TWh)]]*10^9*VLOOKUP(Table1[[#This Row],[Turbine/Engine Technology]],Technology_HR!$A$2:$B$11,2,FALSE)*10^-6</f>
        <v>23587307.9694</v>
      </c>
      <c r="T8386" s="5">
        <f>Table1[[#This Row],[Fuel Consumption (mmBtu)]]*Table1[[#This Row],[Emission Factor (kg CO2/ mmBtu)]]*10^3</f>
        <v>1596526274787.0112</v>
      </c>
      <c r="U8386" s="3">
        <f>Table1[[#This Row],[Emissions (g CO2)]]/(Table1[[#This Row],[Generation (TWh)]]*10^9)</f>
        <v>510.96025303110179</v>
      </c>
    </row>
    <row r="8387" spans="1:21" x14ac:dyDescent="0.35">
      <c r="A8387" t="s">
        <v>2127</v>
      </c>
      <c r="B8387" t="s">
        <v>3346</v>
      </c>
      <c r="C8387" t="str">
        <f>SUBSTITUTE(Table1[[#This Row],[Fuel]],", ",",")</f>
        <v>fossil gas: lng,fossil liquids: liquefied petroleum gas</v>
      </c>
      <c r="D8387" t="s">
        <v>3242</v>
      </c>
      <c r="E8387" t="s">
        <v>3328</v>
      </c>
      <c r="H8387" t="s">
        <v>3438</v>
      </c>
      <c r="I8387">
        <v>500</v>
      </c>
      <c r="J8387" t="s">
        <v>3449</v>
      </c>
      <c r="K8387">
        <v>2024</v>
      </c>
      <c r="L8387" t="s">
        <v>29</v>
      </c>
      <c r="M8387" t="s">
        <v>29</v>
      </c>
      <c r="N8387">
        <v>35.562247999999997</v>
      </c>
      <c r="O8387">
        <v>129.21141299999999</v>
      </c>
      <c r="P8387" t="s">
        <v>3590</v>
      </c>
      <c r="Q8387" s="3">
        <f>Table1[[#This Row],[Capacity (MW)]]*0.395*8760*10^-6</f>
        <v>1.7301</v>
      </c>
      <c r="R8387" s="3" cm="1">
        <f t="array" ref="R8387">AVERAGE(VLOOKUP(_xlfn.TEXTSPLIT(Table1[[#This Row],[Fuel (no space after comma)]], ","), FuelList_Final_EF!$A$2:$B$65, 2, FALSE))</f>
        <v>64.697909857670012</v>
      </c>
      <c r="S8387" s="3">
        <f>Table1[[#This Row],[Generation (TWh)]]*10^9*VLOOKUP(Table1[[#This Row],[Turbine/Engine Technology]],Technology_HR!$A$2:$B$11,2,FALSE)*10^-6</f>
        <v>13060524.899999999</v>
      </c>
      <c r="T8387" s="5">
        <f>Table1[[#This Row],[Fuel Consumption (mmBtu)]]*Table1[[#This Row],[Emission Factor (kg CO2/ mmBtu)]]*10^3</f>
        <v>844988662674.05444</v>
      </c>
      <c r="U8387" s="3">
        <f>Table1[[#This Row],[Emissions (g CO2)]]/(Table1[[#This Row],[Generation (TWh)]]*10^9)</f>
        <v>488.40452151555081</v>
      </c>
    </row>
    <row r="8388" spans="1:21" x14ac:dyDescent="0.35">
      <c r="A8388" t="s">
        <v>2127</v>
      </c>
      <c r="B8388" t="s">
        <v>3346</v>
      </c>
      <c r="C8388" t="str">
        <f>SUBSTITUTE(Table1[[#This Row],[Fuel]],", ",",")</f>
        <v>fossil gas: lng,fossil liquids: liquefied petroleum gas</v>
      </c>
      <c r="D8388" t="s">
        <v>3242</v>
      </c>
      <c r="E8388" t="s">
        <v>3328</v>
      </c>
      <c r="H8388" t="s">
        <v>3438</v>
      </c>
      <c r="I8388">
        <v>500</v>
      </c>
      <c r="J8388" t="s">
        <v>3449</v>
      </c>
      <c r="K8388">
        <v>2024</v>
      </c>
      <c r="L8388" t="s">
        <v>29</v>
      </c>
      <c r="M8388" t="s">
        <v>29</v>
      </c>
      <c r="N8388">
        <v>35.562247999999997</v>
      </c>
      <c r="O8388">
        <v>129.21141299999999</v>
      </c>
      <c r="P8388" t="s">
        <v>3590</v>
      </c>
      <c r="Q8388" s="3">
        <f>Table1[[#This Row],[Capacity (MW)]]*0.395*8760*10^-6</f>
        <v>1.7301</v>
      </c>
      <c r="R8388" s="3" cm="1">
        <f t="array" ref="R8388">AVERAGE(VLOOKUP(_xlfn.TEXTSPLIT(Table1[[#This Row],[Fuel (no space after comma)]], ","), FuelList_Final_EF!$A$2:$B$65, 2, FALSE))</f>
        <v>64.697909857670012</v>
      </c>
      <c r="S8388" s="3">
        <f>Table1[[#This Row],[Generation (TWh)]]*10^9*VLOOKUP(Table1[[#This Row],[Turbine/Engine Technology]],Technology_HR!$A$2:$B$11,2,FALSE)*10^-6</f>
        <v>13060524.899999999</v>
      </c>
      <c r="T8388" s="5">
        <f>Table1[[#This Row],[Fuel Consumption (mmBtu)]]*Table1[[#This Row],[Emission Factor (kg CO2/ mmBtu)]]*10^3</f>
        <v>844988662674.05444</v>
      </c>
      <c r="U8388" s="3">
        <f>Table1[[#This Row],[Emissions (g CO2)]]/(Table1[[#This Row],[Generation (TWh)]]*10^9)</f>
        <v>488.40452151555081</v>
      </c>
    </row>
    <row r="8389" spans="1:21" x14ac:dyDescent="0.35">
      <c r="A8389" t="s">
        <v>2121</v>
      </c>
      <c r="B8389" t="s">
        <v>3239</v>
      </c>
      <c r="C8389" t="str">
        <f>SUBSTITUTE(Table1[[#This Row],[Fuel]],", ",",")</f>
        <v>fossil gas: natural gas</v>
      </c>
      <c r="D8389" t="s">
        <v>3239</v>
      </c>
      <c r="H8389" t="s">
        <v>3440</v>
      </c>
      <c r="I8389">
        <v>500</v>
      </c>
      <c r="J8389" t="s">
        <v>3450</v>
      </c>
      <c r="K8389">
        <v>2029</v>
      </c>
      <c r="L8389" t="s">
        <v>29</v>
      </c>
      <c r="M8389" t="s">
        <v>29</v>
      </c>
      <c r="N8389">
        <v>37.055129999999998</v>
      </c>
      <c r="O8389">
        <v>126.5122247</v>
      </c>
      <c r="P8389" t="s">
        <v>3590</v>
      </c>
      <c r="Q8389" s="3">
        <f>Table1[[#This Row],[Capacity (MW)]]*0.395*8760*10^-6</f>
        <v>1.7301</v>
      </c>
      <c r="R8389" s="3" cm="1">
        <f t="array" ref="R8389">AVERAGE(VLOOKUP(_xlfn.TEXTSPLIT(Table1[[#This Row],[Fuel (no space after comma)]], ","), FuelList_Final_EF!$A$2:$B$65, 2, FALSE))</f>
        <v>53.06</v>
      </c>
      <c r="S8389" s="3">
        <f>Table1[[#This Row],[Generation (TWh)]]*10^9*VLOOKUP(Table1[[#This Row],[Turbine/Engine Technology]],Technology_HR!$A$2:$B$11,2,FALSE)*10^-6</f>
        <v>17794078.5</v>
      </c>
      <c r="T8389" s="5">
        <f>Table1[[#This Row],[Fuel Consumption (mmBtu)]]*Table1[[#This Row],[Emission Factor (kg CO2/ mmBtu)]]*10^3</f>
        <v>944153805210</v>
      </c>
      <c r="U8389" s="3">
        <f>Table1[[#This Row],[Emissions (g CO2)]]/(Table1[[#This Row],[Generation (TWh)]]*10^9)</f>
        <v>545.72209999999995</v>
      </c>
    </row>
    <row r="8390" spans="1:21" x14ac:dyDescent="0.35">
      <c r="A8390" t="s">
        <v>2121</v>
      </c>
      <c r="B8390" t="s">
        <v>3239</v>
      </c>
      <c r="C8390" t="str">
        <f>SUBSTITUTE(Table1[[#This Row],[Fuel]],", ",",")</f>
        <v>fossil gas: natural gas</v>
      </c>
      <c r="D8390" t="s">
        <v>3239</v>
      </c>
      <c r="H8390" t="s">
        <v>3440</v>
      </c>
      <c r="I8390">
        <v>500</v>
      </c>
      <c r="J8390" t="s">
        <v>3450</v>
      </c>
      <c r="K8390">
        <v>2029</v>
      </c>
      <c r="L8390" t="s">
        <v>29</v>
      </c>
      <c r="M8390" t="s">
        <v>29</v>
      </c>
      <c r="N8390">
        <v>37.055129999999998</v>
      </c>
      <c r="O8390">
        <v>126.5122247</v>
      </c>
      <c r="P8390" t="s">
        <v>3590</v>
      </c>
      <c r="Q8390" s="3">
        <f>Table1[[#This Row],[Capacity (MW)]]*0.395*8760*10^-6</f>
        <v>1.7301</v>
      </c>
      <c r="R8390" s="3" cm="1">
        <f t="array" ref="R8390">AVERAGE(VLOOKUP(_xlfn.TEXTSPLIT(Table1[[#This Row],[Fuel (no space after comma)]], ","), FuelList_Final_EF!$A$2:$B$65, 2, FALSE))</f>
        <v>53.06</v>
      </c>
      <c r="S8390" s="3">
        <f>Table1[[#This Row],[Generation (TWh)]]*10^9*VLOOKUP(Table1[[#This Row],[Turbine/Engine Technology]],Technology_HR!$A$2:$B$11,2,FALSE)*10^-6</f>
        <v>17794078.5</v>
      </c>
      <c r="T8390" s="5">
        <f>Table1[[#This Row],[Fuel Consumption (mmBtu)]]*Table1[[#This Row],[Emission Factor (kg CO2/ mmBtu)]]*10^3</f>
        <v>944153805210</v>
      </c>
      <c r="U8390" s="3">
        <f>Table1[[#This Row],[Emissions (g CO2)]]/(Table1[[#This Row],[Generation (TWh)]]*10^9)</f>
        <v>545.72209999999995</v>
      </c>
    </row>
    <row r="8391" spans="1:21" x14ac:dyDescent="0.35">
      <c r="A8391" t="s">
        <v>2121</v>
      </c>
      <c r="B8391" t="s">
        <v>3239</v>
      </c>
      <c r="C8391" t="str">
        <f>SUBSTITUTE(Table1[[#This Row],[Fuel]],", ",",")</f>
        <v>fossil gas: natural gas</v>
      </c>
      <c r="D8391" t="s">
        <v>3239</v>
      </c>
      <c r="H8391" t="s">
        <v>3440</v>
      </c>
      <c r="I8391">
        <v>500</v>
      </c>
      <c r="J8391" t="s">
        <v>3450</v>
      </c>
      <c r="K8391">
        <v>2030</v>
      </c>
      <c r="L8391" t="s">
        <v>29</v>
      </c>
      <c r="M8391" t="s">
        <v>29</v>
      </c>
      <c r="N8391">
        <v>37.055129999999998</v>
      </c>
      <c r="O8391">
        <v>126.5122247</v>
      </c>
      <c r="P8391" t="s">
        <v>3590</v>
      </c>
      <c r="Q8391" s="3">
        <f>Table1[[#This Row],[Capacity (MW)]]*0.395*8760*10^-6</f>
        <v>1.7301</v>
      </c>
      <c r="R8391" s="3" cm="1">
        <f t="array" ref="R8391">AVERAGE(VLOOKUP(_xlfn.TEXTSPLIT(Table1[[#This Row],[Fuel (no space after comma)]], ","), FuelList_Final_EF!$A$2:$B$65, 2, FALSE))</f>
        <v>53.06</v>
      </c>
      <c r="S8391" s="3">
        <f>Table1[[#This Row],[Generation (TWh)]]*10^9*VLOOKUP(Table1[[#This Row],[Turbine/Engine Technology]],Technology_HR!$A$2:$B$11,2,FALSE)*10^-6</f>
        <v>17794078.5</v>
      </c>
      <c r="T8391" s="5">
        <f>Table1[[#This Row],[Fuel Consumption (mmBtu)]]*Table1[[#This Row],[Emission Factor (kg CO2/ mmBtu)]]*10^3</f>
        <v>944153805210</v>
      </c>
      <c r="U8391" s="3">
        <f>Table1[[#This Row],[Emissions (g CO2)]]/(Table1[[#This Row],[Generation (TWh)]]*10^9)</f>
        <v>545.72209999999995</v>
      </c>
    </row>
    <row r="8392" spans="1:21" x14ac:dyDescent="0.35">
      <c r="A8392" t="s">
        <v>2121</v>
      </c>
      <c r="B8392" t="s">
        <v>3239</v>
      </c>
      <c r="C8392" t="str">
        <f>SUBSTITUTE(Table1[[#This Row],[Fuel]],", ",",")</f>
        <v>fossil gas: natural gas</v>
      </c>
      <c r="D8392" t="s">
        <v>3239</v>
      </c>
      <c r="H8392" t="s">
        <v>3440</v>
      </c>
      <c r="I8392">
        <v>500</v>
      </c>
      <c r="J8392" t="s">
        <v>3450</v>
      </c>
      <c r="K8392">
        <v>2030</v>
      </c>
      <c r="L8392" t="s">
        <v>29</v>
      </c>
      <c r="M8392" t="s">
        <v>29</v>
      </c>
      <c r="N8392">
        <v>37.055129999999998</v>
      </c>
      <c r="O8392">
        <v>126.5122247</v>
      </c>
      <c r="P8392" t="s">
        <v>3590</v>
      </c>
      <c r="Q8392" s="3">
        <f>Table1[[#This Row],[Capacity (MW)]]*0.395*8760*10^-6</f>
        <v>1.7301</v>
      </c>
      <c r="R8392" s="3" cm="1">
        <f t="array" ref="R8392">AVERAGE(VLOOKUP(_xlfn.TEXTSPLIT(Table1[[#This Row],[Fuel (no space after comma)]], ","), FuelList_Final_EF!$A$2:$B$65, 2, FALSE))</f>
        <v>53.06</v>
      </c>
      <c r="S8392" s="3">
        <f>Table1[[#This Row],[Generation (TWh)]]*10^9*VLOOKUP(Table1[[#This Row],[Turbine/Engine Technology]],Technology_HR!$A$2:$B$11,2,FALSE)*10^-6</f>
        <v>17794078.5</v>
      </c>
      <c r="T8392" s="5">
        <f>Table1[[#This Row],[Fuel Consumption (mmBtu)]]*Table1[[#This Row],[Emission Factor (kg CO2/ mmBtu)]]*10^3</f>
        <v>944153805210</v>
      </c>
      <c r="U8392" s="3">
        <f>Table1[[#This Row],[Emissions (g CO2)]]/(Table1[[#This Row],[Generation (TWh)]]*10^9)</f>
        <v>545.72209999999995</v>
      </c>
    </row>
    <row r="8393" spans="1:21" x14ac:dyDescent="0.35">
      <c r="A8393" t="s">
        <v>2121</v>
      </c>
      <c r="B8393" t="s">
        <v>3242</v>
      </c>
      <c r="C8393" t="str">
        <f>SUBSTITUTE(Table1[[#This Row],[Fuel]],", ",",")</f>
        <v>fossil gas: lng</v>
      </c>
      <c r="D8393" t="s">
        <v>3242</v>
      </c>
      <c r="H8393" t="s">
        <v>3440</v>
      </c>
      <c r="I8393">
        <v>500</v>
      </c>
      <c r="J8393" t="s">
        <v>3450</v>
      </c>
      <c r="K8393">
        <v>2036</v>
      </c>
      <c r="L8393" t="s">
        <v>29</v>
      </c>
      <c r="M8393" t="s">
        <v>29</v>
      </c>
      <c r="N8393">
        <v>37.055129999999998</v>
      </c>
      <c r="O8393">
        <v>126.5122247</v>
      </c>
      <c r="P8393" t="s">
        <v>3590</v>
      </c>
      <c r="Q8393" s="3">
        <f>Table1[[#This Row],[Capacity (MW)]]*0.395*8760*10^-6</f>
        <v>1.7301</v>
      </c>
      <c r="R8393" s="3" cm="1">
        <f t="array" ref="R8393">AVERAGE(VLOOKUP(_xlfn.TEXTSPLIT(Table1[[#This Row],[Fuel (no space after comma)]], ","), FuelList_Final_EF!$A$2:$B$65, 2, FALSE))</f>
        <v>67.685819715340017</v>
      </c>
      <c r="S8393" s="3">
        <f>Table1[[#This Row],[Generation (TWh)]]*10^9*VLOOKUP(Table1[[#This Row],[Turbine/Engine Technology]],Technology_HR!$A$2:$B$11,2,FALSE)*10^-6</f>
        <v>17794078.5</v>
      </c>
      <c r="T8393" s="5">
        <f>Table1[[#This Row],[Fuel Consumption (mmBtu)]]*Table1[[#This Row],[Emission Factor (kg CO2/ mmBtu)]]*10^3</f>
        <v>1204406789351.6079</v>
      </c>
      <c r="U8393" s="3">
        <f>Table1[[#This Row],[Emissions (g CO2)]]/(Table1[[#This Row],[Generation (TWh)]]*10^9)</f>
        <v>696.14865577227204</v>
      </c>
    </row>
    <row r="8394" spans="1:21" x14ac:dyDescent="0.35">
      <c r="A8394" t="s">
        <v>2121</v>
      </c>
      <c r="B8394" t="s">
        <v>3242</v>
      </c>
      <c r="C8394" t="str">
        <f>SUBSTITUTE(Table1[[#This Row],[Fuel]],", ",",")</f>
        <v>fossil gas: lng</v>
      </c>
      <c r="D8394" t="s">
        <v>3242</v>
      </c>
      <c r="H8394" t="s">
        <v>3440</v>
      </c>
      <c r="I8394">
        <v>500</v>
      </c>
      <c r="J8394" t="s">
        <v>3450</v>
      </c>
      <c r="K8394">
        <v>2036</v>
      </c>
      <c r="L8394" t="s">
        <v>29</v>
      </c>
      <c r="M8394" t="s">
        <v>29</v>
      </c>
      <c r="N8394">
        <v>37.055129999999998</v>
      </c>
      <c r="O8394">
        <v>126.5122247</v>
      </c>
      <c r="P8394" t="s">
        <v>3590</v>
      </c>
      <c r="Q8394" s="3">
        <f>Table1[[#This Row],[Capacity (MW)]]*0.395*8760*10^-6</f>
        <v>1.7301</v>
      </c>
      <c r="R8394" s="3" cm="1">
        <f t="array" ref="R8394">AVERAGE(VLOOKUP(_xlfn.TEXTSPLIT(Table1[[#This Row],[Fuel (no space after comma)]], ","), FuelList_Final_EF!$A$2:$B$65, 2, FALSE))</f>
        <v>67.685819715340017</v>
      </c>
      <c r="S8394" s="3">
        <f>Table1[[#This Row],[Generation (TWh)]]*10^9*VLOOKUP(Table1[[#This Row],[Turbine/Engine Technology]],Technology_HR!$A$2:$B$11,2,FALSE)*10^-6</f>
        <v>17794078.5</v>
      </c>
      <c r="T8394" s="5">
        <f>Table1[[#This Row],[Fuel Consumption (mmBtu)]]*Table1[[#This Row],[Emission Factor (kg CO2/ mmBtu)]]*10^3</f>
        <v>1204406789351.6079</v>
      </c>
      <c r="U8394" s="3">
        <f>Table1[[#This Row],[Emissions (g CO2)]]/(Table1[[#This Row],[Generation (TWh)]]*10^9)</f>
        <v>696.14865577227204</v>
      </c>
    </row>
    <row r="8395" spans="1:21" x14ac:dyDescent="0.35">
      <c r="A8395" t="s">
        <v>2128</v>
      </c>
      <c r="B8395" t="s">
        <v>3242</v>
      </c>
      <c r="C8395" t="str">
        <f>SUBSTITUTE(Table1[[#This Row],[Fuel]],", ",",")</f>
        <v>fossil gas: lng</v>
      </c>
      <c r="D8395" t="s">
        <v>3242</v>
      </c>
      <c r="H8395" t="s">
        <v>3438</v>
      </c>
      <c r="I8395">
        <v>858</v>
      </c>
      <c r="J8395" t="s">
        <v>3446</v>
      </c>
      <c r="K8395">
        <v>2015</v>
      </c>
      <c r="L8395" t="s">
        <v>29</v>
      </c>
      <c r="M8395" t="s">
        <v>29</v>
      </c>
      <c r="N8395">
        <v>37.902999999999999</v>
      </c>
      <c r="O8395">
        <v>127.09</v>
      </c>
      <c r="P8395" t="s">
        <v>3590</v>
      </c>
      <c r="Q8395" s="3">
        <f>Table1[[#This Row],[Capacity (MW)]]*0.395*8760*10^-6</f>
        <v>2.9688515999999998</v>
      </c>
      <c r="R8395" s="3" cm="1">
        <f t="array" ref="R8395">AVERAGE(VLOOKUP(_xlfn.TEXTSPLIT(Table1[[#This Row],[Fuel (no space after comma)]], ","), FuelList_Final_EF!$A$2:$B$65, 2, FALSE))</f>
        <v>67.685819715340017</v>
      </c>
      <c r="S8395" s="3">
        <f>Table1[[#This Row],[Generation (TWh)]]*10^9*VLOOKUP(Table1[[#This Row],[Turbine/Engine Technology]],Technology_HR!$A$2:$B$11,2,FALSE)*10^-6</f>
        <v>22411860.728399999</v>
      </c>
      <c r="T8395" s="5">
        <f>Table1[[#This Row],[Fuel Consumption (mmBtu)]]*Table1[[#This Row],[Emission Factor (kg CO2/ mmBtu)]]*10^3</f>
        <v>1516965164747.7913</v>
      </c>
      <c r="U8395" s="3">
        <f>Table1[[#This Row],[Emissions (g CO2)]]/(Table1[[#This Row],[Generation (TWh)]]*10^9)</f>
        <v>510.96025303110173</v>
      </c>
    </row>
    <row r="8396" spans="1:21" x14ac:dyDescent="0.35">
      <c r="A8396" t="s">
        <v>2128</v>
      </c>
      <c r="B8396" t="s">
        <v>3242</v>
      </c>
      <c r="C8396" t="str">
        <f>SUBSTITUTE(Table1[[#This Row],[Fuel]],", ",",")</f>
        <v>fossil gas: lng</v>
      </c>
      <c r="D8396" t="s">
        <v>3242</v>
      </c>
      <c r="H8396" t="s">
        <v>3438</v>
      </c>
      <c r="I8396">
        <v>858</v>
      </c>
      <c r="J8396" t="s">
        <v>3446</v>
      </c>
      <c r="K8396">
        <v>2015</v>
      </c>
      <c r="L8396" t="s">
        <v>29</v>
      </c>
      <c r="M8396" t="s">
        <v>29</v>
      </c>
      <c r="N8396">
        <v>37.902999999999999</v>
      </c>
      <c r="O8396">
        <v>127.09</v>
      </c>
      <c r="P8396" t="s">
        <v>3590</v>
      </c>
      <c r="Q8396" s="3">
        <f>Table1[[#This Row],[Capacity (MW)]]*0.395*8760*10^-6</f>
        <v>2.9688515999999998</v>
      </c>
      <c r="R8396" s="3" cm="1">
        <f t="array" ref="R8396">AVERAGE(VLOOKUP(_xlfn.TEXTSPLIT(Table1[[#This Row],[Fuel (no space after comma)]], ","), FuelList_Final_EF!$A$2:$B$65, 2, FALSE))</f>
        <v>67.685819715340017</v>
      </c>
      <c r="S8396" s="3">
        <f>Table1[[#This Row],[Generation (TWh)]]*10^9*VLOOKUP(Table1[[#This Row],[Turbine/Engine Technology]],Technology_HR!$A$2:$B$11,2,FALSE)*10^-6</f>
        <v>22411860.728399999</v>
      </c>
      <c r="T8396" s="5">
        <f>Table1[[#This Row],[Fuel Consumption (mmBtu)]]*Table1[[#This Row],[Emission Factor (kg CO2/ mmBtu)]]*10^3</f>
        <v>1516965164747.7913</v>
      </c>
      <c r="U8396" s="3">
        <f>Table1[[#This Row],[Emissions (g CO2)]]/(Table1[[#This Row],[Generation (TWh)]]*10^9)</f>
        <v>510.96025303110173</v>
      </c>
    </row>
    <row r="8397" spans="1:21" x14ac:dyDescent="0.35">
      <c r="A8397" t="s">
        <v>2119</v>
      </c>
      <c r="B8397" t="s">
        <v>3242</v>
      </c>
      <c r="C8397" t="str">
        <f>SUBSTITUTE(Table1[[#This Row],[Fuel]],", ",",")</f>
        <v>fossil gas: lng</v>
      </c>
      <c r="D8397" t="s">
        <v>3242</v>
      </c>
      <c r="H8397" t="s">
        <v>3438</v>
      </c>
      <c r="I8397">
        <v>400</v>
      </c>
      <c r="J8397" t="s">
        <v>3446</v>
      </c>
      <c r="K8397">
        <v>2017</v>
      </c>
      <c r="L8397" t="s">
        <v>29</v>
      </c>
      <c r="M8397" t="s">
        <v>29</v>
      </c>
      <c r="N8397">
        <v>37.1755</v>
      </c>
      <c r="O8397">
        <v>127.09269999999999</v>
      </c>
      <c r="P8397" t="s">
        <v>3590</v>
      </c>
      <c r="Q8397" s="3">
        <f>Table1[[#This Row],[Capacity (MW)]]*0.395*8760*10^-6</f>
        <v>1.38408</v>
      </c>
      <c r="R8397" s="3" cm="1">
        <f t="array" ref="R8397">AVERAGE(VLOOKUP(_xlfn.TEXTSPLIT(Table1[[#This Row],[Fuel (no space after comma)]], ","), FuelList_Final_EF!$A$2:$B$65, 2, FALSE))</f>
        <v>67.685819715340017</v>
      </c>
      <c r="S8397" s="3">
        <f>Table1[[#This Row],[Generation (TWh)]]*10^9*VLOOKUP(Table1[[#This Row],[Turbine/Engine Technology]],Technology_HR!$A$2:$B$11,2,FALSE)*10^-6</f>
        <v>10448419.92</v>
      </c>
      <c r="T8397" s="5">
        <f>Table1[[#This Row],[Fuel Consumption (mmBtu)]]*Table1[[#This Row],[Emission Factor (kg CO2/ mmBtu)]]*10^3</f>
        <v>707209867015.28735</v>
      </c>
      <c r="U8397" s="3">
        <f>Table1[[#This Row],[Emissions (g CO2)]]/(Table1[[#This Row],[Generation (TWh)]]*10^9)</f>
        <v>510.96025303110179</v>
      </c>
    </row>
    <row r="8398" spans="1:21" x14ac:dyDescent="0.35">
      <c r="A8398" t="s">
        <v>2119</v>
      </c>
      <c r="B8398" t="s">
        <v>3242</v>
      </c>
      <c r="C8398" t="str">
        <f>SUBSTITUTE(Table1[[#This Row],[Fuel]],", ",",")</f>
        <v>fossil gas: lng</v>
      </c>
      <c r="D8398" t="s">
        <v>3242</v>
      </c>
      <c r="H8398" t="s">
        <v>3438</v>
      </c>
      <c r="I8398">
        <v>400</v>
      </c>
      <c r="J8398" t="s">
        <v>3446</v>
      </c>
      <c r="K8398">
        <v>2017</v>
      </c>
      <c r="L8398" t="s">
        <v>29</v>
      </c>
      <c r="M8398" t="s">
        <v>29</v>
      </c>
      <c r="N8398">
        <v>37.1755</v>
      </c>
      <c r="O8398">
        <v>127.09269999999999</v>
      </c>
      <c r="P8398" t="s">
        <v>3590</v>
      </c>
      <c r="Q8398" s="3">
        <f>Table1[[#This Row],[Capacity (MW)]]*0.395*8760*10^-6</f>
        <v>1.38408</v>
      </c>
      <c r="R8398" s="3" cm="1">
        <f t="array" ref="R8398">AVERAGE(VLOOKUP(_xlfn.TEXTSPLIT(Table1[[#This Row],[Fuel (no space after comma)]], ","), FuelList_Final_EF!$A$2:$B$65, 2, FALSE))</f>
        <v>67.685819715340017</v>
      </c>
      <c r="S8398" s="3">
        <f>Table1[[#This Row],[Generation (TWh)]]*10^9*VLOOKUP(Table1[[#This Row],[Turbine/Engine Technology]],Technology_HR!$A$2:$B$11,2,FALSE)*10^-6</f>
        <v>10448419.92</v>
      </c>
      <c r="T8398" s="5">
        <f>Table1[[#This Row],[Fuel Consumption (mmBtu)]]*Table1[[#This Row],[Emission Factor (kg CO2/ mmBtu)]]*10^3</f>
        <v>707209867015.28735</v>
      </c>
      <c r="U8398" s="3">
        <f>Table1[[#This Row],[Emissions (g CO2)]]/(Table1[[#This Row],[Generation (TWh)]]*10^9)</f>
        <v>510.96025303110179</v>
      </c>
    </row>
    <row r="8399" spans="1:21" x14ac:dyDescent="0.35">
      <c r="A8399" t="s">
        <v>2121</v>
      </c>
      <c r="B8399" t="s">
        <v>3346</v>
      </c>
      <c r="C8399" t="str">
        <f>SUBSTITUTE(Table1[[#This Row],[Fuel]],", ",",")</f>
        <v>fossil gas: lng,fossil liquids: liquefied petroleum gas</v>
      </c>
      <c r="D8399" t="s">
        <v>3242</v>
      </c>
      <c r="E8399" t="s">
        <v>3328</v>
      </c>
      <c r="H8399" t="s">
        <v>3438</v>
      </c>
      <c r="I8399">
        <v>561</v>
      </c>
      <c r="J8399" t="s">
        <v>3449</v>
      </c>
      <c r="K8399">
        <v>2025</v>
      </c>
      <c r="L8399" t="s">
        <v>29</v>
      </c>
      <c r="M8399" t="s">
        <v>29</v>
      </c>
      <c r="N8399">
        <v>36.941814999999998</v>
      </c>
      <c r="O8399">
        <v>127.65462100000001</v>
      </c>
      <c r="P8399" t="s">
        <v>3590</v>
      </c>
      <c r="Q8399" s="3">
        <f>Table1[[#This Row],[Capacity (MW)]]*0.395*8760*10^-6</f>
        <v>1.9411721999999998</v>
      </c>
      <c r="R8399" s="3" cm="1">
        <f t="array" ref="R8399">AVERAGE(VLOOKUP(_xlfn.TEXTSPLIT(Table1[[#This Row],[Fuel (no space after comma)]], ","), FuelList_Final_EF!$A$2:$B$65, 2, FALSE))</f>
        <v>64.697909857670012</v>
      </c>
      <c r="S8399" s="3">
        <f>Table1[[#This Row],[Generation (TWh)]]*10^9*VLOOKUP(Table1[[#This Row],[Turbine/Engine Technology]],Technology_HR!$A$2:$B$11,2,FALSE)*10^-6</f>
        <v>14653908.937799998</v>
      </c>
      <c r="T8399" s="5">
        <f>Table1[[#This Row],[Fuel Consumption (mmBtu)]]*Table1[[#This Row],[Emission Factor (kg CO2/ mmBtu)]]*10^3</f>
        <v>948077279520.28918</v>
      </c>
      <c r="U8399" s="3">
        <f>Table1[[#This Row],[Emissions (g CO2)]]/(Table1[[#This Row],[Generation (TWh)]]*10^9)</f>
        <v>488.40452151555093</v>
      </c>
    </row>
    <row r="8400" spans="1:21" x14ac:dyDescent="0.35">
      <c r="A8400" t="s">
        <v>2121</v>
      </c>
      <c r="B8400" t="s">
        <v>3242</v>
      </c>
      <c r="C8400" t="str">
        <f>SUBSTITUTE(Table1[[#This Row],[Fuel]],", ",",")</f>
        <v>fossil gas: lng</v>
      </c>
      <c r="D8400" t="s">
        <v>3242</v>
      </c>
      <c r="H8400" t="s">
        <v>3438</v>
      </c>
      <c r="I8400">
        <v>561</v>
      </c>
      <c r="J8400" t="s">
        <v>3449</v>
      </c>
      <c r="K8400">
        <v>2026</v>
      </c>
      <c r="L8400" t="s">
        <v>29</v>
      </c>
      <c r="M8400" t="s">
        <v>29</v>
      </c>
      <c r="N8400">
        <v>36.941814999999998</v>
      </c>
      <c r="O8400">
        <v>127.65462100000001</v>
      </c>
      <c r="P8400" t="s">
        <v>3590</v>
      </c>
      <c r="Q8400" s="3">
        <f>Table1[[#This Row],[Capacity (MW)]]*0.395*8760*10^-6</f>
        <v>1.9411721999999998</v>
      </c>
      <c r="R8400" s="3" cm="1">
        <f t="array" ref="R8400">AVERAGE(VLOOKUP(_xlfn.TEXTSPLIT(Table1[[#This Row],[Fuel (no space after comma)]], ","), FuelList_Final_EF!$A$2:$B$65, 2, FALSE))</f>
        <v>67.685819715340017</v>
      </c>
      <c r="S8400" s="3">
        <f>Table1[[#This Row],[Generation (TWh)]]*10^9*VLOOKUP(Table1[[#This Row],[Turbine/Engine Technology]],Technology_HR!$A$2:$B$11,2,FALSE)*10^-6</f>
        <v>14653908.937799998</v>
      </c>
      <c r="T8400" s="5">
        <f>Table1[[#This Row],[Fuel Consumption (mmBtu)]]*Table1[[#This Row],[Emission Factor (kg CO2/ mmBtu)]]*10^3</f>
        <v>991861838488.94031</v>
      </c>
      <c r="U8400" s="3">
        <f>Table1[[#This Row],[Emissions (g CO2)]]/(Table1[[#This Row],[Generation (TWh)]]*10^9)</f>
        <v>510.96025303110173</v>
      </c>
    </row>
    <row r="8401" spans="1:21" x14ac:dyDescent="0.35">
      <c r="A8401" t="s">
        <v>32</v>
      </c>
      <c r="B8401" t="s">
        <v>3242</v>
      </c>
      <c r="C8401" t="str">
        <f>SUBSTITUTE(Table1[[#This Row],[Fuel]],", ",",")</f>
        <v>fossil gas: lng</v>
      </c>
      <c r="D8401" t="s">
        <v>3242</v>
      </c>
      <c r="H8401" t="s">
        <v>3438</v>
      </c>
      <c r="I8401">
        <v>500</v>
      </c>
      <c r="J8401" t="s">
        <v>3446</v>
      </c>
      <c r="K8401">
        <v>2023</v>
      </c>
      <c r="L8401" t="s">
        <v>29</v>
      </c>
      <c r="M8401" t="s">
        <v>29</v>
      </c>
      <c r="N8401">
        <v>37.649810000000002</v>
      </c>
      <c r="O8401">
        <v>126.638319</v>
      </c>
      <c r="P8401" t="s">
        <v>3590</v>
      </c>
      <c r="Q8401" s="3">
        <f>Table1[[#This Row],[Capacity (MW)]]*0.395*8760*10^-6</f>
        <v>1.7301</v>
      </c>
      <c r="R8401" s="3" cm="1">
        <f t="array" ref="R8401">AVERAGE(VLOOKUP(_xlfn.TEXTSPLIT(Table1[[#This Row],[Fuel (no space after comma)]], ","), FuelList_Final_EF!$A$2:$B$65, 2, FALSE))</f>
        <v>67.685819715340017</v>
      </c>
      <c r="S8401" s="3">
        <f>Table1[[#This Row],[Generation (TWh)]]*10^9*VLOOKUP(Table1[[#This Row],[Turbine/Engine Technology]],Technology_HR!$A$2:$B$11,2,FALSE)*10^-6</f>
        <v>13060524.899999999</v>
      </c>
      <c r="T8401" s="5">
        <f>Table1[[#This Row],[Fuel Consumption (mmBtu)]]*Table1[[#This Row],[Emission Factor (kg CO2/ mmBtu)]]*10^3</f>
        <v>884012333769.10913</v>
      </c>
      <c r="U8401" s="3">
        <f>Table1[[#This Row],[Emissions (g CO2)]]/(Table1[[#This Row],[Generation (TWh)]]*10^9)</f>
        <v>510.96025303110173</v>
      </c>
    </row>
    <row r="8402" spans="1:21" x14ac:dyDescent="0.35">
      <c r="A8402" t="s">
        <v>32</v>
      </c>
      <c r="B8402" t="s">
        <v>3239</v>
      </c>
      <c r="C8402" t="str">
        <f>SUBSTITUTE(Table1[[#This Row],[Fuel]],", ",",")</f>
        <v>fossil gas: natural gas</v>
      </c>
      <c r="D8402" t="s">
        <v>3239</v>
      </c>
      <c r="H8402" t="s">
        <v>3438</v>
      </c>
      <c r="I8402">
        <v>500</v>
      </c>
      <c r="J8402" t="s">
        <v>3450</v>
      </c>
      <c r="K8402">
        <v>2027</v>
      </c>
      <c r="L8402" t="s">
        <v>29</v>
      </c>
      <c r="M8402" t="s">
        <v>29</v>
      </c>
      <c r="N8402">
        <v>36.446599999999997</v>
      </c>
      <c r="O8402">
        <v>127.11450000000001</v>
      </c>
      <c r="P8402" t="s">
        <v>3590</v>
      </c>
      <c r="Q8402" s="3">
        <f>Table1[[#This Row],[Capacity (MW)]]*0.395*8760*10^-6</f>
        <v>1.7301</v>
      </c>
      <c r="R8402" s="3" cm="1">
        <f t="array" ref="R8402">AVERAGE(VLOOKUP(_xlfn.TEXTSPLIT(Table1[[#This Row],[Fuel (no space after comma)]], ","), FuelList_Final_EF!$A$2:$B$65, 2, FALSE))</f>
        <v>53.06</v>
      </c>
      <c r="S8402" s="3">
        <f>Table1[[#This Row],[Generation (TWh)]]*10^9*VLOOKUP(Table1[[#This Row],[Turbine/Engine Technology]],Technology_HR!$A$2:$B$11,2,FALSE)*10^-6</f>
        <v>13060524.899999999</v>
      </c>
      <c r="T8402" s="5">
        <f>Table1[[#This Row],[Fuel Consumption (mmBtu)]]*Table1[[#This Row],[Emission Factor (kg CO2/ mmBtu)]]*10^3</f>
        <v>692991451194</v>
      </c>
      <c r="U8402" s="3">
        <f>Table1[[#This Row],[Emissions (g CO2)]]/(Table1[[#This Row],[Generation (TWh)]]*10^9)</f>
        <v>400.54993999999999</v>
      </c>
    </row>
    <row r="8403" spans="1:21" x14ac:dyDescent="0.35">
      <c r="A8403" t="s">
        <v>32</v>
      </c>
      <c r="B8403" t="s">
        <v>3242</v>
      </c>
      <c r="C8403" t="str">
        <f>SUBSTITUTE(Table1[[#This Row],[Fuel]],", ",",")</f>
        <v>fossil gas: lng</v>
      </c>
      <c r="D8403" t="s">
        <v>3242</v>
      </c>
      <c r="H8403" t="s">
        <v>3438</v>
      </c>
      <c r="I8403">
        <v>501</v>
      </c>
      <c r="J8403" t="s">
        <v>3449</v>
      </c>
      <c r="K8403">
        <v>2025</v>
      </c>
      <c r="L8403" t="s">
        <v>29</v>
      </c>
      <c r="M8403" t="s">
        <v>29</v>
      </c>
      <c r="N8403">
        <v>36.207349999999998</v>
      </c>
      <c r="O8403">
        <v>128.35550000000001</v>
      </c>
      <c r="P8403" t="s">
        <v>3590</v>
      </c>
      <c r="Q8403" s="3">
        <f>Table1[[#This Row],[Capacity (MW)]]*0.395*8760*10^-6</f>
        <v>1.7335602000000001</v>
      </c>
      <c r="R8403" s="3" cm="1">
        <f t="array" ref="R8403">AVERAGE(VLOOKUP(_xlfn.TEXTSPLIT(Table1[[#This Row],[Fuel (no space after comma)]], ","), FuelList_Final_EF!$A$2:$B$65, 2, FALSE))</f>
        <v>67.685819715340017</v>
      </c>
      <c r="S8403" s="3">
        <f>Table1[[#This Row],[Generation (TWh)]]*10^9*VLOOKUP(Table1[[#This Row],[Turbine/Engine Technology]],Technology_HR!$A$2:$B$11,2,FALSE)*10^-6</f>
        <v>13086645.9498</v>
      </c>
      <c r="T8403" s="5">
        <f>Table1[[#This Row],[Fuel Consumption (mmBtu)]]*Table1[[#This Row],[Emission Factor (kg CO2/ mmBtu)]]*10^3</f>
        <v>885780358436.64746</v>
      </c>
      <c r="U8403" s="3">
        <f>Table1[[#This Row],[Emissions (g CO2)]]/(Table1[[#This Row],[Generation (TWh)]]*10^9)</f>
        <v>510.96025303110179</v>
      </c>
    </row>
    <row r="8404" spans="1:21" x14ac:dyDescent="0.35">
      <c r="A8404" t="s">
        <v>32</v>
      </c>
      <c r="B8404" t="s">
        <v>3242</v>
      </c>
      <c r="C8404" t="str">
        <f>SUBSTITUTE(Table1[[#This Row],[Fuel]],", ",",")</f>
        <v>fossil gas: lng</v>
      </c>
      <c r="D8404" t="s">
        <v>3242</v>
      </c>
      <c r="H8404" t="s">
        <v>3438</v>
      </c>
      <c r="I8404">
        <v>718</v>
      </c>
      <c r="J8404" t="s">
        <v>3446</v>
      </c>
      <c r="K8404">
        <v>2010</v>
      </c>
      <c r="L8404" t="s">
        <v>29</v>
      </c>
      <c r="M8404" t="s">
        <v>29</v>
      </c>
      <c r="N8404">
        <v>35.983600000000003</v>
      </c>
      <c r="O8404">
        <v>126.7307</v>
      </c>
      <c r="P8404" t="s">
        <v>3590</v>
      </c>
      <c r="Q8404" s="3">
        <f>Table1[[#This Row],[Capacity (MW)]]*0.395*8760*10^-6</f>
        <v>2.4844236</v>
      </c>
      <c r="R8404" s="3" cm="1">
        <f t="array" ref="R8404">AVERAGE(VLOOKUP(_xlfn.TEXTSPLIT(Table1[[#This Row],[Fuel (no space after comma)]], ","), FuelList_Final_EF!$A$2:$B$65, 2, FALSE))</f>
        <v>67.685819715340017</v>
      </c>
      <c r="S8404" s="3">
        <f>Table1[[#This Row],[Generation (TWh)]]*10^9*VLOOKUP(Table1[[#This Row],[Turbine/Engine Technology]],Technology_HR!$A$2:$B$11,2,FALSE)*10^-6</f>
        <v>18754913.7564</v>
      </c>
      <c r="T8404" s="5">
        <f>Table1[[#This Row],[Fuel Consumption (mmBtu)]]*Table1[[#This Row],[Emission Factor (kg CO2/ mmBtu)]]*10^3</f>
        <v>1269441711292.4409</v>
      </c>
      <c r="U8404" s="3">
        <f>Table1[[#This Row],[Emissions (g CO2)]]/(Table1[[#This Row],[Generation (TWh)]]*10^9)</f>
        <v>510.96025303110184</v>
      </c>
    </row>
    <row r="8405" spans="1:21" x14ac:dyDescent="0.35">
      <c r="A8405" t="s">
        <v>2119</v>
      </c>
      <c r="B8405" t="s">
        <v>3242</v>
      </c>
      <c r="C8405" t="str">
        <f>SUBSTITUTE(Table1[[#This Row],[Fuel]],", ",",")</f>
        <v>fossil gas: lng</v>
      </c>
      <c r="D8405" t="s">
        <v>3242</v>
      </c>
      <c r="H8405" t="s">
        <v>59</v>
      </c>
      <c r="I8405">
        <v>145</v>
      </c>
      <c r="J8405" t="s">
        <v>3446</v>
      </c>
      <c r="K8405">
        <v>2011</v>
      </c>
      <c r="L8405" t="s">
        <v>29</v>
      </c>
      <c r="M8405" t="s">
        <v>29</v>
      </c>
      <c r="N8405">
        <v>37.299683000000002</v>
      </c>
      <c r="O8405">
        <v>127.057892</v>
      </c>
      <c r="P8405" t="s">
        <v>3590</v>
      </c>
      <c r="Q8405" s="3">
        <f>Table1[[#This Row],[Capacity (MW)]]*0.395*8760*10^-6</f>
        <v>0.50172899999999998</v>
      </c>
      <c r="R8405" s="3" cm="1">
        <f t="array" ref="R8405">AVERAGE(VLOOKUP(_xlfn.TEXTSPLIT(Table1[[#This Row],[Fuel (no space after comma)]], ","), FuelList_Final_EF!$A$2:$B$65, 2, FALSE))</f>
        <v>67.685819715340017</v>
      </c>
      <c r="S8405" s="3">
        <f>Table1[[#This Row],[Generation (TWh)]]*10^9*VLOOKUP(Table1[[#This Row],[Turbine/Engine Technology]],Technology_HR!$A$2:$B$11,2,FALSE)*10^-6</f>
        <v>4162092.9194999998</v>
      </c>
      <c r="T8405" s="5">
        <f>Table1[[#This Row],[Fuel Consumption (mmBtu)]]*Table1[[#This Row],[Emission Factor (kg CO2/ mmBtu)]]*10^3</f>
        <v>281714670987.7702</v>
      </c>
      <c r="U8405" s="3">
        <f>Table1[[#This Row],[Emissions (g CO2)]]/(Table1[[#This Row],[Generation (TWh)]]*10^9)</f>
        <v>561.48771744860312</v>
      </c>
    </row>
    <row r="8406" spans="1:21" x14ac:dyDescent="0.35">
      <c r="A8406" t="s">
        <v>2129</v>
      </c>
      <c r="B8406" t="s">
        <v>3242</v>
      </c>
      <c r="C8406" t="str">
        <f>SUBSTITUTE(Table1[[#This Row],[Fuel]],", ",",")</f>
        <v>fossil gas: lng</v>
      </c>
      <c r="D8406" t="s">
        <v>3242</v>
      </c>
      <c r="H8406" t="s">
        <v>3438</v>
      </c>
      <c r="I8406">
        <v>563</v>
      </c>
      <c r="J8406" t="s">
        <v>3446</v>
      </c>
      <c r="K8406">
        <v>2006</v>
      </c>
      <c r="L8406" t="s">
        <v>29</v>
      </c>
      <c r="M8406" t="s">
        <v>29</v>
      </c>
      <c r="N8406">
        <v>34.889499999999998</v>
      </c>
      <c r="O8406">
        <v>127.7747</v>
      </c>
      <c r="P8406" t="s">
        <v>3590</v>
      </c>
      <c r="Q8406" s="3">
        <f>Table1[[#This Row],[Capacity (MW)]]*0.395*8760*10^-6</f>
        <v>1.9480926000000001</v>
      </c>
      <c r="R8406" s="3" cm="1">
        <f t="array" ref="R8406">AVERAGE(VLOOKUP(_xlfn.TEXTSPLIT(Table1[[#This Row],[Fuel (no space after comma)]], ","), FuelList_Final_EF!$A$2:$B$65, 2, FALSE))</f>
        <v>67.685819715340017</v>
      </c>
      <c r="S8406" s="3">
        <f>Table1[[#This Row],[Generation (TWh)]]*10^9*VLOOKUP(Table1[[#This Row],[Turbine/Engine Technology]],Technology_HR!$A$2:$B$11,2,FALSE)*10^-6</f>
        <v>14706151.0374</v>
      </c>
      <c r="T8406" s="5">
        <f>Table1[[#This Row],[Fuel Consumption (mmBtu)]]*Table1[[#This Row],[Emission Factor (kg CO2/ mmBtu)]]*10^3</f>
        <v>995397887824.01697</v>
      </c>
      <c r="U8406" s="3">
        <f>Table1[[#This Row],[Emissions (g CO2)]]/(Table1[[#This Row],[Generation (TWh)]]*10^9)</f>
        <v>510.96025303110179</v>
      </c>
    </row>
    <row r="8407" spans="1:21" x14ac:dyDescent="0.35">
      <c r="A8407" t="s">
        <v>2129</v>
      </c>
      <c r="B8407" t="s">
        <v>3242</v>
      </c>
      <c r="C8407" t="str">
        <f>SUBSTITUTE(Table1[[#This Row],[Fuel]],", ",",")</f>
        <v>fossil gas: lng</v>
      </c>
      <c r="D8407" t="s">
        <v>3242</v>
      </c>
      <c r="H8407" t="s">
        <v>3438</v>
      </c>
      <c r="I8407">
        <v>563</v>
      </c>
      <c r="J8407" t="s">
        <v>3446</v>
      </c>
      <c r="K8407">
        <v>2006</v>
      </c>
      <c r="L8407" t="s">
        <v>29</v>
      </c>
      <c r="M8407" t="s">
        <v>29</v>
      </c>
      <c r="N8407">
        <v>34.889499999999998</v>
      </c>
      <c r="O8407">
        <v>127.7747</v>
      </c>
      <c r="P8407" t="s">
        <v>3590</v>
      </c>
      <c r="Q8407" s="3">
        <f>Table1[[#This Row],[Capacity (MW)]]*0.395*8760*10^-6</f>
        <v>1.9480926000000001</v>
      </c>
      <c r="R8407" s="3" cm="1">
        <f t="array" ref="R8407">AVERAGE(VLOOKUP(_xlfn.TEXTSPLIT(Table1[[#This Row],[Fuel (no space after comma)]], ","), FuelList_Final_EF!$A$2:$B$65, 2, FALSE))</f>
        <v>67.685819715340017</v>
      </c>
      <c r="S8407" s="3">
        <f>Table1[[#This Row],[Generation (TWh)]]*10^9*VLOOKUP(Table1[[#This Row],[Turbine/Engine Technology]],Technology_HR!$A$2:$B$11,2,FALSE)*10^-6</f>
        <v>14706151.0374</v>
      </c>
      <c r="T8407" s="5">
        <f>Table1[[#This Row],[Fuel Consumption (mmBtu)]]*Table1[[#This Row],[Emission Factor (kg CO2/ mmBtu)]]*10^3</f>
        <v>995397887824.01697</v>
      </c>
      <c r="U8407" s="3">
        <f>Table1[[#This Row],[Emissions (g CO2)]]/(Table1[[#This Row],[Generation (TWh)]]*10^9)</f>
        <v>510.96025303110179</v>
      </c>
    </row>
    <row r="8408" spans="1:21" x14ac:dyDescent="0.35">
      <c r="A8408" t="s">
        <v>2122</v>
      </c>
      <c r="B8408" t="s">
        <v>3274</v>
      </c>
      <c r="C8408" t="str">
        <f>SUBSTITUTE(Table1[[#This Row],[Fuel]],", ",",")</f>
        <v>industrial by-product: blast furnace gas</v>
      </c>
      <c r="D8408" t="s">
        <v>3274</v>
      </c>
      <c r="H8408" t="s">
        <v>3438</v>
      </c>
      <c r="I8408">
        <v>284</v>
      </c>
      <c r="J8408" t="s">
        <v>3446</v>
      </c>
      <c r="K8408">
        <v>1999</v>
      </c>
      <c r="L8408" t="s">
        <v>29</v>
      </c>
      <c r="M8408" t="s">
        <v>29</v>
      </c>
      <c r="N8408">
        <v>34.931800000000003</v>
      </c>
      <c r="O8408">
        <v>127.726052</v>
      </c>
      <c r="P8408" t="s">
        <v>3590</v>
      </c>
      <c r="Q8408" s="3">
        <f>Table1[[#This Row],[Capacity (MW)]]*0.395*8760*10^-6</f>
        <v>0.98269680000000004</v>
      </c>
      <c r="R8408" s="3" cm="1">
        <f t="array" ref="R8408">AVERAGE(VLOOKUP(_xlfn.TEXTSPLIT(Table1[[#This Row],[Fuel (no space after comma)]], ","), FuelList_Final_EF!$A$2:$B$65, 2, FALSE))</f>
        <v>274.32</v>
      </c>
      <c r="S8408" s="3">
        <f>Table1[[#This Row],[Generation (TWh)]]*10^9*VLOOKUP(Table1[[#This Row],[Turbine/Engine Technology]],Technology_HR!$A$2:$B$11,2,FALSE)*10^-6</f>
        <v>7418378.1431999998</v>
      </c>
      <c r="T8408" s="5">
        <f>Table1[[#This Row],[Fuel Consumption (mmBtu)]]*Table1[[#This Row],[Emission Factor (kg CO2/ mmBtu)]]*10^3</f>
        <v>2035009492242.6238</v>
      </c>
      <c r="U8408" s="3">
        <f>Table1[[#This Row],[Emissions (g CO2)]]/(Table1[[#This Row],[Generation (TWh)]]*10^9)</f>
        <v>2070.84168</v>
      </c>
    </row>
    <row r="8409" spans="1:21" x14ac:dyDescent="0.35">
      <c r="A8409" t="s">
        <v>32</v>
      </c>
      <c r="B8409" t="s">
        <v>3242</v>
      </c>
      <c r="C8409" t="str">
        <f>SUBSTITUTE(Table1[[#This Row],[Fuel]],", ",",")</f>
        <v>fossil gas: lng</v>
      </c>
      <c r="D8409" t="s">
        <v>3242</v>
      </c>
      <c r="H8409" t="s">
        <v>59</v>
      </c>
      <c r="I8409">
        <v>500</v>
      </c>
      <c r="J8409" t="s">
        <v>3450</v>
      </c>
      <c r="K8409">
        <v>2026</v>
      </c>
      <c r="L8409" t="s">
        <v>29</v>
      </c>
      <c r="M8409" t="s">
        <v>29</v>
      </c>
      <c r="N8409">
        <v>34.952354</v>
      </c>
      <c r="O8409">
        <v>127.819851</v>
      </c>
      <c r="P8409" t="s">
        <v>3590</v>
      </c>
      <c r="Q8409" s="3">
        <f>Table1[[#This Row],[Capacity (MW)]]*0.395*8760*10^-6</f>
        <v>1.7301</v>
      </c>
      <c r="R8409" s="3" cm="1">
        <f t="array" ref="R8409">AVERAGE(VLOOKUP(_xlfn.TEXTSPLIT(Table1[[#This Row],[Fuel (no space after comma)]], ","), FuelList_Final_EF!$A$2:$B$65, 2, FALSE))</f>
        <v>67.685819715340017</v>
      </c>
      <c r="S8409" s="3">
        <f>Table1[[#This Row],[Generation (TWh)]]*10^9*VLOOKUP(Table1[[#This Row],[Turbine/Engine Technology]],Technology_HR!$A$2:$B$11,2,FALSE)*10^-6</f>
        <v>14352044.549999999</v>
      </c>
      <c r="T8409" s="5">
        <f>Table1[[#This Row],[Fuel Consumption (mmBtu)]]*Table1[[#This Row],[Emission Factor (kg CO2/ mmBtu)]]*10^3</f>
        <v>971429899957.82813</v>
      </c>
      <c r="U8409" s="3">
        <f>Table1[[#This Row],[Emissions (g CO2)]]/(Table1[[#This Row],[Generation (TWh)]]*10^9)</f>
        <v>561.48771744860301</v>
      </c>
    </row>
    <row r="8410" spans="1:21" x14ac:dyDescent="0.35">
      <c r="A8410" t="s">
        <v>32</v>
      </c>
      <c r="B8410" t="s">
        <v>3242</v>
      </c>
      <c r="C8410" t="str">
        <f>SUBSTITUTE(Table1[[#This Row],[Fuel]],", ",",")</f>
        <v>fossil gas: lng</v>
      </c>
      <c r="D8410" t="s">
        <v>3242</v>
      </c>
      <c r="H8410" t="s">
        <v>59</v>
      </c>
      <c r="I8410">
        <v>500</v>
      </c>
      <c r="J8410" t="s">
        <v>3450</v>
      </c>
      <c r="K8410">
        <v>2027</v>
      </c>
      <c r="L8410" t="s">
        <v>29</v>
      </c>
      <c r="M8410" t="s">
        <v>29</v>
      </c>
      <c r="N8410">
        <v>34.952354</v>
      </c>
      <c r="O8410">
        <v>127.819851</v>
      </c>
      <c r="P8410" t="s">
        <v>3590</v>
      </c>
      <c r="Q8410" s="3">
        <f>Table1[[#This Row],[Capacity (MW)]]*0.395*8760*10^-6</f>
        <v>1.7301</v>
      </c>
      <c r="R8410" s="3" cm="1">
        <f t="array" ref="R8410">AVERAGE(VLOOKUP(_xlfn.TEXTSPLIT(Table1[[#This Row],[Fuel (no space after comma)]], ","), FuelList_Final_EF!$A$2:$B$65, 2, FALSE))</f>
        <v>67.685819715340017</v>
      </c>
      <c r="S8410" s="3">
        <f>Table1[[#This Row],[Generation (TWh)]]*10^9*VLOOKUP(Table1[[#This Row],[Turbine/Engine Technology]],Technology_HR!$A$2:$B$11,2,FALSE)*10^-6</f>
        <v>14352044.549999999</v>
      </c>
      <c r="T8410" s="5">
        <f>Table1[[#This Row],[Fuel Consumption (mmBtu)]]*Table1[[#This Row],[Emission Factor (kg CO2/ mmBtu)]]*10^3</f>
        <v>971429899957.82813</v>
      </c>
      <c r="U8410" s="3">
        <f>Table1[[#This Row],[Emissions (g CO2)]]/(Table1[[#This Row],[Generation (TWh)]]*10^9)</f>
        <v>561.48771744860301</v>
      </c>
    </row>
    <row r="8411" spans="1:21" x14ac:dyDescent="0.35">
      <c r="A8411" t="s">
        <v>32</v>
      </c>
      <c r="B8411" t="s">
        <v>3242</v>
      </c>
      <c r="C8411" t="str">
        <f>SUBSTITUTE(Table1[[#This Row],[Fuel]],", ",",")</f>
        <v>fossil gas: lng</v>
      </c>
      <c r="D8411" t="s">
        <v>3242</v>
      </c>
      <c r="H8411" t="s">
        <v>59</v>
      </c>
      <c r="I8411">
        <v>500</v>
      </c>
      <c r="J8411" t="s">
        <v>3450</v>
      </c>
      <c r="K8411">
        <v>2028</v>
      </c>
      <c r="L8411" t="s">
        <v>29</v>
      </c>
      <c r="M8411" t="s">
        <v>29</v>
      </c>
      <c r="N8411">
        <v>34.952354</v>
      </c>
      <c r="O8411">
        <v>127.819851</v>
      </c>
      <c r="P8411" t="s">
        <v>3590</v>
      </c>
      <c r="Q8411" s="3">
        <f>Table1[[#This Row],[Capacity (MW)]]*0.395*8760*10^-6</f>
        <v>1.7301</v>
      </c>
      <c r="R8411" s="3" cm="1">
        <f t="array" ref="R8411">AVERAGE(VLOOKUP(_xlfn.TEXTSPLIT(Table1[[#This Row],[Fuel (no space after comma)]], ","), FuelList_Final_EF!$A$2:$B$65, 2, FALSE))</f>
        <v>67.685819715340017</v>
      </c>
      <c r="S8411" s="3">
        <f>Table1[[#This Row],[Generation (TWh)]]*10^9*VLOOKUP(Table1[[#This Row],[Turbine/Engine Technology]],Technology_HR!$A$2:$B$11,2,FALSE)*10^-6</f>
        <v>14352044.549999999</v>
      </c>
      <c r="T8411" s="5">
        <f>Table1[[#This Row],[Fuel Consumption (mmBtu)]]*Table1[[#This Row],[Emission Factor (kg CO2/ mmBtu)]]*10^3</f>
        <v>971429899957.82813</v>
      </c>
      <c r="U8411" s="3">
        <f>Table1[[#This Row],[Emissions (g CO2)]]/(Table1[[#This Row],[Generation (TWh)]]*10^9)</f>
        <v>561.48771744860301</v>
      </c>
    </row>
    <row r="8412" spans="1:21" x14ac:dyDescent="0.35">
      <c r="A8412" t="s">
        <v>32</v>
      </c>
      <c r="B8412" t="s">
        <v>3242</v>
      </c>
      <c r="C8412" t="str">
        <f>SUBSTITUTE(Table1[[#This Row],[Fuel]],", ",",")</f>
        <v>fossil gas: lng</v>
      </c>
      <c r="D8412" t="s">
        <v>3242</v>
      </c>
      <c r="H8412" t="s">
        <v>59</v>
      </c>
      <c r="I8412">
        <v>500</v>
      </c>
      <c r="J8412" t="s">
        <v>3450</v>
      </c>
      <c r="K8412">
        <v>2028</v>
      </c>
      <c r="L8412" t="s">
        <v>29</v>
      </c>
      <c r="M8412" t="s">
        <v>29</v>
      </c>
      <c r="N8412">
        <v>34.952354</v>
      </c>
      <c r="O8412">
        <v>127.819851</v>
      </c>
      <c r="P8412" t="s">
        <v>3590</v>
      </c>
      <c r="Q8412" s="3">
        <f>Table1[[#This Row],[Capacity (MW)]]*0.395*8760*10^-6</f>
        <v>1.7301</v>
      </c>
      <c r="R8412" s="3" cm="1">
        <f t="array" ref="R8412">AVERAGE(VLOOKUP(_xlfn.TEXTSPLIT(Table1[[#This Row],[Fuel (no space after comma)]], ","), FuelList_Final_EF!$A$2:$B$65, 2, FALSE))</f>
        <v>67.685819715340017</v>
      </c>
      <c r="S8412" s="3">
        <f>Table1[[#This Row],[Generation (TWh)]]*10^9*VLOOKUP(Table1[[#This Row],[Turbine/Engine Technology]],Technology_HR!$A$2:$B$11,2,FALSE)*10^-6</f>
        <v>14352044.549999999</v>
      </c>
      <c r="T8412" s="5">
        <f>Table1[[#This Row],[Fuel Consumption (mmBtu)]]*Table1[[#This Row],[Emission Factor (kg CO2/ mmBtu)]]*10^3</f>
        <v>971429899957.82813</v>
      </c>
      <c r="U8412" s="3">
        <f>Table1[[#This Row],[Emissions (g CO2)]]/(Table1[[#This Row],[Generation (TWh)]]*10^9)</f>
        <v>561.48771744860301</v>
      </c>
    </row>
    <row r="8413" spans="1:21" x14ac:dyDescent="0.35">
      <c r="A8413" t="s">
        <v>32</v>
      </c>
      <c r="B8413" t="s">
        <v>3242</v>
      </c>
      <c r="C8413" t="str">
        <f>SUBSTITUTE(Table1[[#This Row],[Fuel]],", ",",")</f>
        <v>fossil gas: lng</v>
      </c>
      <c r="D8413" t="s">
        <v>3242</v>
      </c>
      <c r="H8413" t="s">
        <v>59</v>
      </c>
      <c r="I8413">
        <v>500</v>
      </c>
      <c r="J8413" t="s">
        <v>3450</v>
      </c>
      <c r="K8413">
        <v>2031</v>
      </c>
      <c r="L8413" t="s">
        <v>29</v>
      </c>
      <c r="M8413" t="s">
        <v>29</v>
      </c>
      <c r="N8413">
        <v>34.952354</v>
      </c>
      <c r="O8413">
        <v>127.819851</v>
      </c>
      <c r="P8413" t="s">
        <v>3590</v>
      </c>
      <c r="Q8413" s="3">
        <f>Table1[[#This Row],[Capacity (MW)]]*0.395*8760*10^-6</f>
        <v>1.7301</v>
      </c>
      <c r="R8413" s="3" cm="1">
        <f t="array" ref="R8413">AVERAGE(VLOOKUP(_xlfn.TEXTSPLIT(Table1[[#This Row],[Fuel (no space after comma)]], ","), FuelList_Final_EF!$A$2:$B$65, 2, FALSE))</f>
        <v>67.685819715340017</v>
      </c>
      <c r="S8413" s="3">
        <f>Table1[[#This Row],[Generation (TWh)]]*10^9*VLOOKUP(Table1[[#This Row],[Turbine/Engine Technology]],Technology_HR!$A$2:$B$11,2,FALSE)*10^-6</f>
        <v>14352044.549999999</v>
      </c>
      <c r="T8413" s="5">
        <f>Table1[[#This Row],[Fuel Consumption (mmBtu)]]*Table1[[#This Row],[Emission Factor (kg CO2/ mmBtu)]]*10^3</f>
        <v>971429899957.82813</v>
      </c>
      <c r="U8413" s="3">
        <f>Table1[[#This Row],[Emissions (g CO2)]]/(Table1[[#This Row],[Generation (TWh)]]*10^9)</f>
        <v>561.48771744860301</v>
      </c>
    </row>
    <row r="8414" spans="1:21" x14ac:dyDescent="0.35">
      <c r="A8414" t="s">
        <v>32</v>
      </c>
      <c r="B8414" t="s">
        <v>3242</v>
      </c>
      <c r="C8414" t="str">
        <f>SUBSTITUTE(Table1[[#This Row],[Fuel]],", ",",")</f>
        <v>fossil gas: lng</v>
      </c>
      <c r="D8414" t="s">
        <v>3242</v>
      </c>
      <c r="H8414" t="s">
        <v>59</v>
      </c>
      <c r="I8414">
        <v>500</v>
      </c>
      <c r="J8414" t="s">
        <v>3450</v>
      </c>
      <c r="K8414">
        <v>2031</v>
      </c>
      <c r="L8414" t="s">
        <v>29</v>
      </c>
      <c r="M8414" t="s">
        <v>29</v>
      </c>
      <c r="N8414">
        <v>34.952354</v>
      </c>
      <c r="O8414">
        <v>127.819851</v>
      </c>
      <c r="P8414" t="s">
        <v>3590</v>
      </c>
      <c r="Q8414" s="3">
        <f>Table1[[#This Row],[Capacity (MW)]]*0.395*8760*10^-6</f>
        <v>1.7301</v>
      </c>
      <c r="R8414" s="3" cm="1">
        <f t="array" ref="R8414">AVERAGE(VLOOKUP(_xlfn.TEXTSPLIT(Table1[[#This Row],[Fuel (no space after comma)]], ","), FuelList_Final_EF!$A$2:$B$65, 2, FALSE))</f>
        <v>67.685819715340017</v>
      </c>
      <c r="S8414" s="3">
        <f>Table1[[#This Row],[Generation (TWh)]]*10^9*VLOOKUP(Table1[[#This Row],[Turbine/Engine Technology]],Technology_HR!$A$2:$B$11,2,FALSE)*10^-6</f>
        <v>14352044.549999999</v>
      </c>
      <c r="T8414" s="5">
        <f>Table1[[#This Row],[Fuel Consumption (mmBtu)]]*Table1[[#This Row],[Emission Factor (kg CO2/ mmBtu)]]*10^3</f>
        <v>971429899957.82813</v>
      </c>
      <c r="U8414" s="3">
        <f>Table1[[#This Row],[Emissions (g CO2)]]/(Table1[[#This Row],[Generation (TWh)]]*10^9)</f>
        <v>561.48771744860301</v>
      </c>
    </row>
    <row r="8415" spans="1:21" x14ac:dyDescent="0.35">
      <c r="A8415" t="s">
        <v>32</v>
      </c>
      <c r="B8415" t="s">
        <v>3242</v>
      </c>
      <c r="C8415" t="str">
        <f>SUBSTITUTE(Table1[[#This Row],[Fuel]],", ",",")</f>
        <v>fossil gas: lng</v>
      </c>
      <c r="D8415" t="s">
        <v>3242</v>
      </c>
      <c r="H8415" t="s">
        <v>3438</v>
      </c>
      <c r="I8415">
        <v>105</v>
      </c>
      <c r="J8415" t="s">
        <v>3446</v>
      </c>
      <c r="K8415">
        <v>1997</v>
      </c>
      <c r="L8415" t="s">
        <v>29</v>
      </c>
      <c r="M8415" t="s">
        <v>29</v>
      </c>
      <c r="N8415">
        <v>33.402796000000002</v>
      </c>
      <c r="O8415">
        <v>126.272096</v>
      </c>
      <c r="P8415" t="s">
        <v>3590</v>
      </c>
      <c r="Q8415" s="3">
        <f>Table1[[#This Row],[Capacity (MW)]]*0.395*8760*10^-6</f>
        <v>0.36332100000000001</v>
      </c>
      <c r="R8415" s="3" cm="1">
        <f t="array" ref="R8415">AVERAGE(VLOOKUP(_xlfn.TEXTSPLIT(Table1[[#This Row],[Fuel (no space after comma)]], ","), FuelList_Final_EF!$A$2:$B$65, 2, FALSE))</f>
        <v>67.685819715340017</v>
      </c>
      <c r="S8415" s="3">
        <f>Table1[[#This Row],[Generation (TWh)]]*10^9*VLOOKUP(Table1[[#This Row],[Turbine/Engine Technology]],Technology_HR!$A$2:$B$11,2,FALSE)*10^-6</f>
        <v>2742710.2289999998</v>
      </c>
      <c r="T8415" s="5">
        <f>Table1[[#This Row],[Fuel Consumption (mmBtu)]]*Table1[[#This Row],[Emission Factor (kg CO2/ mmBtu)]]*10^3</f>
        <v>185642590091.51291</v>
      </c>
      <c r="U8415" s="3">
        <f>Table1[[#This Row],[Emissions (g CO2)]]/(Table1[[#This Row],[Generation (TWh)]]*10^9)</f>
        <v>510.96025303110173</v>
      </c>
    </row>
    <row r="8416" spans="1:21" x14ac:dyDescent="0.35">
      <c r="A8416" t="s">
        <v>2130</v>
      </c>
      <c r="B8416" t="s">
        <v>3242</v>
      </c>
      <c r="C8416" t="str">
        <f>SUBSTITUTE(Table1[[#This Row],[Fuel]],", ",",")</f>
        <v>fossil gas: lng</v>
      </c>
      <c r="D8416" t="s">
        <v>3242</v>
      </c>
      <c r="H8416" t="s">
        <v>3438</v>
      </c>
      <c r="I8416">
        <v>399</v>
      </c>
      <c r="J8416" t="s">
        <v>3446</v>
      </c>
      <c r="K8416">
        <v>2015</v>
      </c>
      <c r="L8416" t="s">
        <v>29</v>
      </c>
      <c r="M8416" t="s">
        <v>29</v>
      </c>
      <c r="N8416">
        <v>37.551527</v>
      </c>
      <c r="O8416">
        <v>127.185942</v>
      </c>
      <c r="P8416" t="s">
        <v>3590</v>
      </c>
      <c r="Q8416" s="3">
        <f>Table1[[#This Row],[Capacity (MW)]]*0.395*8760*10^-6</f>
        <v>1.3806198000000001</v>
      </c>
      <c r="R8416" s="3" cm="1">
        <f t="array" ref="R8416">AVERAGE(VLOOKUP(_xlfn.TEXTSPLIT(Table1[[#This Row],[Fuel (no space after comma)]], ","), FuelList_Final_EF!$A$2:$B$65, 2, FALSE))</f>
        <v>67.685819715340017</v>
      </c>
      <c r="S8416" s="3">
        <f>Table1[[#This Row],[Generation (TWh)]]*10^9*VLOOKUP(Table1[[#This Row],[Turbine/Engine Technology]],Technology_HR!$A$2:$B$11,2,FALSE)*10^-6</f>
        <v>10422298.870199999</v>
      </c>
      <c r="T8416" s="5">
        <f>Table1[[#This Row],[Fuel Consumption (mmBtu)]]*Table1[[#This Row],[Emission Factor (kg CO2/ mmBtu)]]*10^3</f>
        <v>705441842347.74915</v>
      </c>
      <c r="U8416" s="3">
        <f>Table1[[#This Row],[Emissions (g CO2)]]/(Table1[[#This Row],[Generation (TWh)]]*10^9)</f>
        <v>510.96025303110179</v>
      </c>
    </row>
    <row r="8417" spans="1:21" x14ac:dyDescent="0.35">
      <c r="A8417" t="s">
        <v>2119</v>
      </c>
      <c r="B8417" t="s">
        <v>3242</v>
      </c>
      <c r="C8417" t="str">
        <f>SUBSTITUTE(Table1[[#This Row],[Fuel]],", ",",")</f>
        <v>fossil gas: lng</v>
      </c>
      <c r="D8417" t="s">
        <v>3242</v>
      </c>
      <c r="H8417" t="s">
        <v>3438</v>
      </c>
      <c r="I8417">
        <v>270</v>
      </c>
      <c r="J8417" t="s">
        <v>3449</v>
      </c>
      <c r="K8417">
        <v>2024</v>
      </c>
      <c r="L8417" t="s">
        <v>29</v>
      </c>
      <c r="M8417" t="s">
        <v>29</v>
      </c>
      <c r="N8417">
        <v>35.882686999999997</v>
      </c>
      <c r="O8417">
        <v>128.548597</v>
      </c>
      <c r="P8417" t="s">
        <v>3590</v>
      </c>
      <c r="Q8417" s="3">
        <f>Table1[[#This Row],[Capacity (MW)]]*0.395*8760*10^-6</f>
        <v>0.93425399999999992</v>
      </c>
      <c r="R8417" s="3" cm="1">
        <f t="array" ref="R8417">AVERAGE(VLOOKUP(_xlfn.TEXTSPLIT(Table1[[#This Row],[Fuel (no space after comma)]], ","), FuelList_Final_EF!$A$2:$B$65, 2, FALSE))</f>
        <v>67.685819715340017</v>
      </c>
      <c r="S8417" s="3">
        <f>Table1[[#This Row],[Generation (TWh)]]*10^9*VLOOKUP(Table1[[#This Row],[Turbine/Engine Technology]],Technology_HR!$A$2:$B$11,2,FALSE)*10^-6</f>
        <v>7052683.4459999986</v>
      </c>
      <c r="T8417" s="5">
        <f>Table1[[#This Row],[Fuel Consumption (mmBtu)]]*Table1[[#This Row],[Emission Factor (kg CO2/ mmBtu)]]*10^3</f>
        <v>477366660235.31891</v>
      </c>
      <c r="U8417" s="3">
        <f>Table1[[#This Row],[Emissions (g CO2)]]/(Table1[[#This Row],[Generation (TWh)]]*10^9)</f>
        <v>510.96025303110179</v>
      </c>
    </row>
    <row r="8418" spans="1:21" x14ac:dyDescent="0.35">
      <c r="A8418" t="s">
        <v>2119</v>
      </c>
      <c r="B8418" t="s">
        <v>3242</v>
      </c>
      <c r="C8418" t="str">
        <f>SUBSTITUTE(Table1[[#This Row],[Fuel]],", ",",")</f>
        <v>fossil gas: lng</v>
      </c>
      <c r="D8418" t="s">
        <v>3242</v>
      </c>
      <c r="H8418" t="s">
        <v>3438</v>
      </c>
      <c r="I8418">
        <v>512.29999999999995</v>
      </c>
      <c r="J8418" t="s">
        <v>3446</v>
      </c>
      <c r="K8418">
        <v>2008</v>
      </c>
      <c r="L8418" t="s">
        <v>29</v>
      </c>
      <c r="M8418" t="s">
        <v>29</v>
      </c>
      <c r="N8418">
        <v>37.215499999999999</v>
      </c>
      <c r="O8418">
        <v>127.0778</v>
      </c>
      <c r="P8418" t="s">
        <v>3590</v>
      </c>
      <c r="Q8418" s="3">
        <f>Table1[[#This Row],[Capacity (MW)]]*0.395*8760*10^-6</f>
        <v>1.77266046</v>
      </c>
      <c r="R8418" s="3" cm="1">
        <f t="array" ref="R8418">AVERAGE(VLOOKUP(_xlfn.TEXTSPLIT(Table1[[#This Row],[Fuel (no space after comma)]], ","), FuelList_Final_EF!$A$2:$B$65, 2, FALSE))</f>
        <v>67.685819715340017</v>
      </c>
      <c r="S8418" s="3">
        <f>Table1[[#This Row],[Generation (TWh)]]*10^9*VLOOKUP(Table1[[#This Row],[Turbine/Engine Technology]],Technology_HR!$A$2:$B$11,2,FALSE)*10^-6</f>
        <v>13381813.81254</v>
      </c>
      <c r="T8418" s="5">
        <f>Table1[[#This Row],[Fuel Consumption (mmBtu)]]*Table1[[#This Row],[Emission Factor (kg CO2/ mmBtu)]]*10^3</f>
        <v>905759037179.82935</v>
      </c>
      <c r="U8418" s="3">
        <f>Table1[[#This Row],[Emissions (g CO2)]]/(Table1[[#This Row],[Generation (TWh)]]*10^9)</f>
        <v>510.96025303110184</v>
      </c>
    </row>
    <row r="8419" spans="1:21" x14ac:dyDescent="0.35">
      <c r="A8419" t="s">
        <v>2131</v>
      </c>
      <c r="B8419" t="s">
        <v>3242</v>
      </c>
      <c r="C8419" t="str">
        <f>SUBSTITUTE(Table1[[#This Row],[Fuel]],", ",",")</f>
        <v>fossil gas: lng</v>
      </c>
      <c r="D8419" t="s">
        <v>3242</v>
      </c>
      <c r="H8419" t="s">
        <v>59</v>
      </c>
      <c r="I8419">
        <v>184</v>
      </c>
      <c r="J8419" t="s">
        <v>3450</v>
      </c>
      <c r="K8419">
        <v>2025</v>
      </c>
      <c r="L8419" t="s">
        <v>29</v>
      </c>
      <c r="M8419" t="s">
        <v>29</v>
      </c>
      <c r="N8419">
        <v>38.536504000000001</v>
      </c>
      <c r="O8419">
        <v>129.492188</v>
      </c>
      <c r="P8419" t="s">
        <v>3590</v>
      </c>
      <c r="Q8419" s="3">
        <f>Table1[[#This Row],[Capacity (MW)]]*0.395*8760*10^-6</f>
        <v>0.63667680000000004</v>
      </c>
      <c r="R8419" s="3" cm="1">
        <f t="array" ref="R8419">AVERAGE(VLOOKUP(_xlfn.TEXTSPLIT(Table1[[#This Row],[Fuel (no space after comma)]], ","), FuelList_Final_EF!$A$2:$B$65, 2, FALSE))</f>
        <v>67.685819715340017</v>
      </c>
      <c r="S8419" s="3">
        <f>Table1[[#This Row],[Generation (TWh)]]*10^9*VLOOKUP(Table1[[#This Row],[Turbine/Engine Technology]],Technology_HR!$A$2:$B$11,2,FALSE)*10^-6</f>
        <v>5281552.3943999996</v>
      </c>
      <c r="T8419" s="5">
        <f>Table1[[#This Row],[Fuel Consumption (mmBtu)]]*Table1[[#This Row],[Emission Factor (kg CO2/ mmBtu)]]*10^3</f>
        <v>357486203184.48077</v>
      </c>
      <c r="U8419" s="3">
        <f>Table1[[#This Row],[Emissions (g CO2)]]/(Table1[[#This Row],[Generation (TWh)]]*10^9)</f>
        <v>561.48771744860312</v>
      </c>
    </row>
    <row r="8420" spans="1:21" x14ac:dyDescent="0.35">
      <c r="A8420" t="s">
        <v>2121</v>
      </c>
      <c r="B8420" t="s">
        <v>3242</v>
      </c>
      <c r="C8420" t="str">
        <f>SUBSTITUTE(Table1[[#This Row],[Fuel]],", ",",")</f>
        <v>fossil gas: lng</v>
      </c>
      <c r="D8420" t="s">
        <v>3242</v>
      </c>
      <c r="H8420" t="s">
        <v>3438</v>
      </c>
      <c r="I8420">
        <v>630</v>
      </c>
      <c r="J8420" t="s">
        <v>3446</v>
      </c>
      <c r="K8420">
        <v>1993</v>
      </c>
      <c r="L8420" t="s">
        <v>29</v>
      </c>
      <c r="M8420" t="s">
        <v>29</v>
      </c>
      <c r="N8420">
        <v>37.647871000000002</v>
      </c>
      <c r="O8420">
        <v>126.797366</v>
      </c>
      <c r="P8420" t="s">
        <v>3590</v>
      </c>
      <c r="Q8420" s="3">
        <f>Table1[[#This Row],[Capacity (MW)]]*0.395*8760*10^-6</f>
        <v>2.179926</v>
      </c>
      <c r="R8420" s="3" cm="1">
        <f t="array" ref="R8420">AVERAGE(VLOOKUP(_xlfn.TEXTSPLIT(Table1[[#This Row],[Fuel (no space after comma)]], ","), FuelList_Final_EF!$A$2:$B$65, 2, FALSE))</f>
        <v>67.685819715340017</v>
      </c>
      <c r="S8420" s="3">
        <f>Table1[[#This Row],[Generation (TWh)]]*10^9*VLOOKUP(Table1[[#This Row],[Turbine/Engine Technology]],Technology_HR!$A$2:$B$11,2,FALSE)*10^-6</f>
        <v>16456261.374</v>
      </c>
      <c r="T8420" s="5">
        <f>Table1[[#This Row],[Fuel Consumption (mmBtu)]]*Table1[[#This Row],[Emission Factor (kg CO2/ mmBtu)]]*10^3</f>
        <v>1113855540549.0774</v>
      </c>
      <c r="U8420" s="3">
        <f>Table1[[#This Row],[Emissions (g CO2)]]/(Table1[[#This Row],[Generation (TWh)]]*10^9)</f>
        <v>510.96025303110167</v>
      </c>
    </row>
    <row r="8421" spans="1:21" x14ac:dyDescent="0.35">
      <c r="A8421" t="s">
        <v>2121</v>
      </c>
      <c r="B8421" t="s">
        <v>3242</v>
      </c>
      <c r="C8421" t="str">
        <f>SUBSTITUTE(Table1[[#This Row],[Fuel]],", ",",")</f>
        <v>fossil gas: lng</v>
      </c>
      <c r="D8421" t="s">
        <v>3242</v>
      </c>
      <c r="H8421" t="s">
        <v>3438</v>
      </c>
      <c r="I8421">
        <v>300</v>
      </c>
      <c r="J8421" t="s">
        <v>3446</v>
      </c>
      <c r="K8421">
        <v>1996</v>
      </c>
      <c r="L8421" t="s">
        <v>29</v>
      </c>
      <c r="M8421" t="s">
        <v>29</v>
      </c>
      <c r="N8421">
        <v>37.647871000000002</v>
      </c>
      <c r="O8421">
        <v>126.797366</v>
      </c>
      <c r="P8421" t="s">
        <v>3590</v>
      </c>
      <c r="Q8421" s="3">
        <f>Table1[[#This Row],[Capacity (MW)]]*0.395*8760*10^-6</f>
        <v>1.03806</v>
      </c>
      <c r="R8421" s="3" cm="1">
        <f t="array" ref="R8421">AVERAGE(VLOOKUP(_xlfn.TEXTSPLIT(Table1[[#This Row],[Fuel (no space after comma)]], ","), FuelList_Final_EF!$A$2:$B$65, 2, FALSE))</f>
        <v>67.685819715340017</v>
      </c>
      <c r="S8421" s="3">
        <f>Table1[[#This Row],[Generation (TWh)]]*10^9*VLOOKUP(Table1[[#This Row],[Turbine/Engine Technology]],Technology_HR!$A$2:$B$11,2,FALSE)*10^-6</f>
        <v>7836314.9399999995</v>
      </c>
      <c r="T8421" s="5">
        <f>Table1[[#This Row],[Fuel Consumption (mmBtu)]]*Table1[[#This Row],[Emission Factor (kg CO2/ mmBtu)]]*10^3</f>
        <v>530407400261.46552</v>
      </c>
      <c r="U8421" s="3">
        <f>Table1[[#This Row],[Emissions (g CO2)]]/(Table1[[#This Row],[Generation (TWh)]]*10^9)</f>
        <v>510.96025303110179</v>
      </c>
    </row>
    <row r="8422" spans="1:21" x14ac:dyDescent="0.35">
      <c r="A8422" t="s">
        <v>2132</v>
      </c>
      <c r="B8422" t="s">
        <v>3242</v>
      </c>
      <c r="C8422" t="str">
        <f>SUBSTITUTE(Table1[[#This Row],[Fuel]],", ",",")</f>
        <v>fossil gas: lng</v>
      </c>
      <c r="D8422" t="s">
        <v>3242</v>
      </c>
      <c r="H8422" t="s">
        <v>3438</v>
      </c>
      <c r="I8422">
        <v>127</v>
      </c>
      <c r="J8422" t="s">
        <v>3446</v>
      </c>
      <c r="K8422">
        <v>2001</v>
      </c>
      <c r="L8422" t="s">
        <v>29</v>
      </c>
      <c r="M8422" t="s">
        <v>29</v>
      </c>
      <c r="N8422">
        <v>37.494413999999999</v>
      </c>
      <c r="O8422">
        <v>126.47552</v>
      </c>
      <c r="P8422" t="s">
        <v>3590</v>
      </c>
      <c r="Q8422" s="3">
        <f>Table1[[#This Row],[Capacity (MW)]]*0.395*8760*10^-6</f>
        <v>0.43944539999999993</v>
      </c>
      <c r="R8422" s="3" cm="1">
        <f t="array" ref="R8422">AVERAGE(VLOOKUP(_xlfn.TEXTSPLIT(Table1[[#This Row],[Fuel (no space after comma)]], ","), FuelList_Final_EF!$A$2:$B$65, 2, FALSE))</f>
        <v>67.685819715340017</v>
      </c>
      <c r="S8422" s="3">
        <f>Table1[[#This Row],[Generation (TWh)]]*10^9*VLOOKUP(Table1[[#This Row],[Turbine/Engine Technology]],Technology_HR!$A$2:$B$11,2,FALSE)*10^-6</f>
        <v>3317373.3245999995</v>
      </c>
      <c r="T8422" s="5">
        <f>Table1[[#This Row],[Fuel Consumption (mmBtu)]]*Table1[[#This Row],[Emission Factor (kg CO2/ mmBtu)]]*10^3</f>
        <v>224539132777.3537</v>
      </c>
      <c r="U8422" s="3">
        <f>Table1[[#This Row],[Emissions (g CO2)]]/(Table1[[#This Row],[Generation (TWh)]]*10^9)</f>
        <v>510.96025303110179</v>
      </c>
    </row>
    <row r="8423" spans="1:21" x14ac:dyDescent="0.35">
      <c r="A8423" t="s">
        <v>199</v>
      </c>
      <c r="B8423" t="s">
        <v>3242</v>
      </c>
      <c r="C8423" t="str">
        <f>SUBSTITUTE(Table1[[#This Row],[Fuel]],", ",",")</f>
        <v>fossil gas: lng</v>
      </c>
      <c r="D8423" t="s">
        <v>3242</v>
      </c>
      <c r="H8423" t="s">
        <v>3438</v>
      </c>
      <c r="I8423">
        <v>114</v>
      </c>
      <c r="J8423" t="s">
        <v>3446</v>
      </c>
      <c r="K8423">
        <v>2018</v>
      </c>
      <c r="L8423" t="s">
        <v>29</v>
      </c>
      <c r="M8423" t="s">
        <v>29</v>
      </c>
      <c r="N8423">
        <v>33.534542000000002</v>
      </c>
      <c r="O8423">
        <v>126.59330199999999</v>
      </c>
      <c r="P8423" t="s">
        <v>3590</v>
      </c>
      <c r="Q8423" s="3">
        <f>Table1[[#This Row],[Capacity (MW)]]*0.395*8760*10^-6</f>
        <v>0.39446279999999995</v>
      </c>
      <c r="R8423" s="3" cm="1">
        <f t="array" ref="R8423">AVERAGE(VLOOKUP(_xlfn.TEXTSPLIT(Table1[[#This Row],[Fuel (no space after comma)]], ","), FuelList_Final_EF!$A$2:$B$65, 2, FALSE))</f>
        <v>67.685819715340017</v>
      </c>
      <c r="S8423" s="3">
        <f>Table1[[#This Row],[Generation (TWh)]]*10^9*VLOOKUP(Table1[[#This Row],[Turbine/Engine Technology]],Technology_HR!$A$2:$B$11,2,FALSE)*10^-6</f>
        <v>2977799.6771999993</v>
      </c>
      <c r="T8423" s="5">
        <f>Table1[[#This Row],[Fuel Consumption (mmBtu)]]*Table1[[#This Row],[Emission Factor (kg CO2/ mmBtu)]]*10^3</f>
        <v>201554812099.35687</v>
      </c>
      <c r="U8423" s="3">
        <f>Table1[[#This Row],[Emissions (g CO2)]]/(Table1[[#This Row],[Generation (TWh)]]*10^9)</f>
        <v>510.96025303110179</v>
      </c>
    </row>
    <row r="8424" spans="1:21" x14ac:dyDescent="0.35">
      <c r="A8424" t="s">
        <v>199</v>
      </c>
      <c r="B8424" t="s">
        <v>3242</v>
      </c>
      <c r="C8424" t="str">
        <f>SUBSTITUTE(Table1[[#This Row],[Fuel]],", ",",")</f>
        <v>fossil gas: lng</v>
      </c>
      <c r="D8424" t="s">
        <v>3242</v>
      </c>
      <c r="H8424" t="s">
        <v>3438</v>
      </c>
      <c r="I8424">
        <v>114</v>
      </c>
      <c r="J8424" t="s">
        <v>3446</v>
      </c>
      <c r="K8424">
        <v>2018</v>
      </c>
      <c r="L8424" t="s">
        <v>29</v>
      </c>
      <c r="M8424" t="s">
        <v>29</v>
      </c>
      <c r="N8424">
        <v>33.534542000000002</v>
      </c>
      <c r="O8424">
        <v>126.59330199999999</v>
      </c>
      <c r="P8424" t="s">
        <v>3590</v>
      </c>
      <c r="Q8424" s="3">
        <f>Table1[[#This Row],[Capacity (MW)]]*0.395*8760*10^-6</f>
        <v>0.39446279999999995</v>
      </c>
      <c r="R8424" s="3" cm="1">
        <f t="array" ref="R8424">AVERAGE(VLOOKUP(_xlfn.TEXTSPLIT(Table1[[#This Row],[Fuel (no space after comma)]], ","), FuelList_Final_EF!$A$2:$B$65, 2, FALSE))</f>
        <v>67.685819715340017</v>
      </c>
      <c r="S8424" s="3">
        <f>Table1[[#This Row],[Generation (TWh)]]*10^9*VLOOKUP(Table1[[#This Row],[Turbine/Engine Technology]],Technology_HR!$A$2:$B$11,2,FALSE)*10^-6</f>
        <v>2977799.6771999993</v>
      </c>
      <c r="T8424" s="5">
        <f>Table1[[#This Row],[Fuel Consumption (mmBtu)]]*Table1[[#This Row],[Emission Factor (kg CO2/ mmBtu)]]*10^3</f>
        <v>201554812099.35687</v>
      </c>
      <c r="U8424" s="3">
        <f>Table1[[#This Row],[Emissions (g CO2)]]/(Table1[[#This Row],[Generation (TWh)]]*10^9)</f>
        <v>510.96025303110179</v>
      </c>
    </row>
    <row r="8425" spans="1:21" x14ac:dyDescent="0.35">
      <c r="A8425" t="s">
        <v>199</v>
      </c>
      <c r="B8425" t="s">
        <v>3242</v>
      </c>
      <c r="C8425" t="str">
        <f>SUBSTITUTE(Table1[[#This Row],[Fuel]],", ",",")</f>
        <v>fossil gas: lng</v>
      </c>
      <c r="D8425" t="s">
        <v>3242</v>
      </c>
      <c r="H8425" t="s">
        <v>3438</v>
      </c>
      <c r="I8425">
        <v>504</v>
      </c>
      <c r="J8425" t="s">
        <v>3446</v>
      </c>
      <c r="K8425">
        <v>2005</v>
      </c>
      <c r="L8425" t="s">
        <v>29</v>
      </c>
      <c r="M8425" t="s">
        <v>29</v>
      </c>
      <c r="N8425">
        <v>37.510899999999999</v>
      </c>
      <c r="O8425">
        <v>126.60899999999999</v>
      </c>
      <c r="P8425" t="s">
        <v>3590</v>
      </c>
      <c r="Q8425" s="3">
        <f>Table1[[#This Row],[Capacity (MW)]]*0.395*8760*10^-6</f>
        <v>1.7439408000000001</v>
      </c>
      <c r="R8425" s="3" cm="1">
        <f t="array" ref="R8425">AVERAGE(VLOOKUP(_xlfn.TEXTSPLIT(Table1[[#This Row],[Fuel (no space after comma)]], ","), FuelList_Final_EF!$A$2:$B$65, 2, FALSE))</f>
        <v>67.685819715340017</v>
      </c>
      <c r="S8425" s="3">
        <f>Table1[[#This Row],[Generation (TWh)]]*10^9*VLOOKUP(Table1[[#This Row],[Turbine/Engine Technology]],Technology_HR!$A$2:$B$11,2,FALSE)*10^-6</f>
        <v>13165009.099199999</v>
      </c>
      <c r="T8425" s="5">
        <f>Table1[[#This Row],[Fuel Consumption (mmBtu)]]*Table1[[#This Row],[Emission Factor (kg CO2/ mmBtu)]]*10^3</f>
        <v>891084432439.26208</v>
      </c>
      <c r="U8425" s="3">
        <f>Table1[[#This Row],[Emissions (g CO2)]]/(Table1[[#This Row],[Generation (TWh)]]*10^9)</f>
        <v>510.96025303110179</v>
      </c>
    </row>
    <row r="8426" spans="1:21" x14ac:dyDescent="0.35">
      <c r="A8426" t="s">
        <v>199</v>
      </c>
      <c r="B8426" t="s">
        <v>3242</v>
      </c>
      <c r="C8426" t="str">
        <f>SUBSTITUTE(Table1[[#This Row],[Fuel]],", ",",")</f>
        <v>fossil gas: lng</v>
      </c>
      <c r="D8426" t="s">
        <v>3242</v>
      </c>
      <c r="H8426" t="s">
        <v>3438</v>
      </c>
      <c r="I8426">
        <v>509</v>
      </c>
      <c r="J8426" t="s">
        <v>3446</v>
      </c>
      <c r="K8426">
        <v>2009</v>
      </c>
      <c r="L8426" t="s">
        <v>29</v>
      </c>
      <c r="M8426" t="s">
        <v>29</v>
      </c>
      <c r="N8426">
        <v>37.510899999999999</v>
      </c>
      <c r="O8426">
        <v>126.60899999999999</v>
      </c>
      <c r="P8426" t="s">
        <v>3590</v>
      </c>
      <c r="Q8426" s="3">
        <f>Table1[[#This Row],[Capacity (MW)]]*0.395*8760*10^-6</f>
        <v>1.7612417999999999</v>
      </c>
      <c r="R8426" s="3" cm="1">
        <f t="array" ref="R8426">AVERAGE(VLOOKUP(_xlfn.TEXTSPLIT(Table1[[#This Row],[Fuel (no space after comma)]], ","), FuelList_Final_EF!$A$2:$B$65, 2, FALSE))</f>
        <v>67.685819715340017</v>
      </c>
      <c r="S8426" s="3">
        <f>Table1[[#This Row],[Generation (TWh)]]*10^9*VLOOKUP(Table1[[#This Row],[Turbine/Engine Technology]],Technology_HR!$A$2:$B$11,2,FALSE)*10^-6</f>
        <v>13295614.348199997</v>
      </c>
      <c r="T8426" s="5">
        <f>Table1[[#This Row],[Fuel Consumption (mmBtu)]]*Table1[[#This Row],[Emission Factor (kg CO2/ mmBtu)]]*10^3</f>
        <v>899924555776.953</v>
      </c>
      <c r="U8426" s="3">
        <f>Table1[[#This Row],[Emissions (g CO2)]]/(Table1[[#This Row],[Generation (TWh)]]*10^9)</f>
        <v>510.96025303110179</v>
      </c>
    </row>
    <row r="8427" spans="1:21" x14ac:dyDescent="0.35">
      <c r="A8427" t="s">
        <v>199</v>
      </c>
      <c r="B8427" t="s">
        <v>3242</v>
      </c>
      <c r="C8427" t="str">
        <f>SUBSTITUTE(Table1[[#This Row],[Fuel]],", ",",")</f>
        <v>fossil gas: lng</v>
      </c>
      <c r="D8427" t="s">
        <v>3242</v>
      </c>
      <c r="H8427" t="s">
        <v>3438</v>
      </c>
      <c r="I8427">
        <v>450</v>
      </c>
      <c r="J8427" t="s">
        <v>3446</v>
      </c>
      <c r="K8427">
        <v>2012</v>
      </c>
      <c r="L8427" t="s">
        <v>29</v>
      </c>
      <c r="M8427" t="s">
        <v>29</v>
      </c>
      <c r="N8427">
        <v>37.510899999999999</v>
      </c>
      <c r="O8427">
        <v>126.60899999999999</v>
      </c>
      <c r="P8427" t="s">
        <v>3590</v>
      </c>
      <c r="Q8427" s="3">
        <f>Table1[[#This Row],[Capacity (MW)]]*0.395*8760*10^-6</f>
        <v>1.5570899999999999</v>
      </c>
      <c r="R8427" s="3" cm="1">
        <f t="array" ref="R8427">AVERAGE(VLOOKUP(_xlfn.TEXTSPLIT(Table1[[#This Row],[Fuel (no space after comma)]], ","), FuelList_Final_EF!$A$2:$B$65, 2, FALSE))</f>
        <v>67.685819715340017</v>
      </c>
      <c r="S8427" s="3">
        <f>Table1[[#This Row],[Generation (TWh)]]*10^9*VLOOKUP(Table1[[#This Row],[Turbine/Engine Technology]],Technology_HR!$A$2:$B$11,2,FALSE)*10^-6</f>
        <v>11754472.409999998</v>
      </c>
      <c r="T8427" s="5">
        <f>Table1[[#This Row],[Fuel Consumption (mmBtu)]]*Table1[[#This Row],[Emission Factor (kg CO2/ mmBtu)]]*10^3</f>
        <v>795611100392.19824</v>
      </c>
      <c r="U8427" s="3">
        <f>Table1[[#This Row],[Emissions (g CO2)]]/(Table1[[#This Row],[Generation (TWh)]]*10^9)</f>
        <v>510.96025303110184</v>
      </c>
    </row>
    <row r="8428" spans="1:21" x14ac:dyDescent="0.35">
      <c r="A8428" t="s">
        <v>2133</v>
      </c>
      <c r="B8428" t="s">
        <v>3239</v>
      </c>
      <c r="C8428" t="str">
        <f>SUBSTITUTE(Table1[[#This Row],[Fuel]],", ",",")</f>
        <v>fossil gas: natural gas</v>
      </c>
      <c r="D8428" t="s">
        <v>3239</v>
      </c>
      <c r="H8428" t="s">
        <v>3438</v>
      </c>
      <c r="I8428">
        <v>500</v>
      </c>
      <c r="J8428" t="s">
        <v>3446</v>
      </c>
      <c r="K8428">
        <v>2023</v>
      </c>
      <c r="L8428" t="s">
        <v>29</v>
      </c>
      <c r="M8428" t="s">
        <v>29</v>
      </c>
      <c r="N8428">
        <v>36.654944</v>
      </c>
      <c r="O8428">
        <v>126.6765</v>
      </c>
      <c r="P8428" t="s">
        <v>3590</v>
      </c>
      <c r="Q8428" s="3">
        <f>Table1[[#This Row],[Capacity (MW)]]*0.395*8760*10^-6</f>
        <v>1.7301</v>
      </c>
      <c r="R8428" s="3" cm="1">
        <f t="array" ref="R8428">AVERAGE(VLOOKUP(_xlfn.TEXTSPLIT(Table1[[#This Row],[Fuel (no space after comma)]], ","), FuelList_Final_EF!$A$2:$B$65, 2, FALSE))</f>
        <v>53.06</v>
      </c>
      <c r="S8428" s="3">
        <f>Table1[[#This Row],[Generation (TWh)]]*10^9*VLOOKUP(Table1[[#This Row],[Turbine/Engine Technology]],Technology_HR!$A$2:$B$11,2,FALSE)*10^-6</f>
        <v>13060524.899999999</v>
      </c>
      <c r="T8428" s="5">
        <f>Table1[[#This Row],[Fuel Consumption (mmBtu)]]*Table1[[#This Row],[Emission Factor (kg CO2/ mmBtu)]]*10^3</f>
        <v>692991451194</v>
      </c>
      <c r="U8428" s="3">
        <f>Table1[[#This Row],[Emissions (g CO2)]]/(Table1[[#This Row],[Generation (TWh)]]*10^9)</f>
        <v>400.54993999999999</v>
      </c>
    </row>
    <row r="8429" spans="1:21" x14ac:dyDescent="0.35">
      <c r="A8429" t="s">
        <v>32</v>
      </c>
      <c r="B8429" t="s">
        <v>3242</v>
      </c>
      <c r="C8429" t="str">
        <f>SUBSTITUTE(Table1[[#This Row],[Fuel]],", ",",")</f>
        <v>fossil gas: lng</v>
      </c>
      <c r="D8429" t="s">
        <v>3242</v>
      </c>
      <c r="H8429" t="s">
        <v>3438</v>
      </c>
      <c r="I8429">
        <v>150</v>
      </c>
      <c r="J8429" t="s">
        <v>3446</v>
      </c>
      <c r="K8429">
        <v>2020</v>
      </c>
      <c r="L8429" t="s">
        <v>29</v>
      </c>
      <c r="M8429" t="s">
        <v>29</v>
      </c>
      <c r="N8429">
        <v>33.236766000000003</v>
      </c>
      <c r="O8429">
        <v>126.340478</v>
      </c>
      <c r="P8429" t="s">
        <v>3590</v>
      </c>
      <c r="Q8429" s="3">
        <f>Table1[[#This Row],[Capacity (MW)]]*0.395*8760*10^-6</f>
        <v>0.51902999999999999</v>
      </c>
      <c r="R8429" s="3" cm="1">
        <f t="array" ref="R8429">AVERAGE(VLOOKUP(_xlfn.TEXTSPLIT(Table1[[#This Row],[Fuel (no space after comma)]], ","), FuelList_Final_EF!$A$2:$B$65, 2, FALSE))</f>
        <v>67.685819715340017</v>
      </c>
      <c r="S8429" s="3">
        <f>Table1[[#This Row],[Generation (TWh)]]*10^9*VLOOKUP(Table1[[#This Row],[Turbine/Engine Technology]],Technology_HR!$A$2:$B$11,2,FALSE)*10^-6</f>
        <v>3918157.4699999997</v>
      </c>
      <c r="T8429" s="5">
        <f>Table1[[#This Row],[Fuel Consumption (mmBtu)]]*Table1[[#This Row],[Emission Factor (kg CO2/ mmBtu)]]*10^3</f>
        <v>265203700130.73276</v>
      </c>
      <c r="U8429" s="3">
        <f>Table1[[#This Row],[Emissions (g CO2)]]/(Table1[[#This Row],[Generation (TWh)]]*10^9)</f>
        <v>510.96025303110179</v>
      </c>
    </row>
    <row r="8430" spans="1:21" x14ac:dyDescent="0.35">
      <c r="A8430" t="s">
        <v>32</v>
      </c>
      <c r="B8430" t="s">
        <v>3242</v>
      </c>
      <c r="C8430" t="str">
        <f>SUBSTITUTE(Table1[[#This Row],[Fuel]],", ",",")</f>
        <v>fossil gas: lng</v>
      </c>
      <c r="D8430" t="s">
        <v>3242</v>
      </c>
      <c r="H8430" t="s">
        <v>3438</v>
      </c>
      <c r="I8430">
        <v>146.19999999999999</v>
      </c>
      <c r="J8430" t="s">
        <v>3446</v>
      </c>
      <c r="K8430">
        <v>2020</v>
      </c>
      <c r="L8430" t="s">
        <v>29</v>
      </c>
      <c r="M8430" t="s">
        <v>29</v>
      </c>
      <c r="N8430">
        <v>33.236766000000003</v>
      </c>
      <c r="O8430">
        <v>126.340478</v>
      </c>
      <c r="P8430" t="s">
        <v>3590</v>
      </c>
      <c r="Q8430" s="3">
        <f>Table1[[#This Row],[Capacity (MW)]]*0.395*8760*10^-6</f>
        <v>0.5058812399999999</v>
      </c>
      <c r="R8430" s="3" cm="1">
        <f t="array" ref="R8430">AVERAGE(VLOOKUP(_xlfn.TEXTSPLIT(Table1[[#This Row],[Fuel (no space after comma)]], ","), FuelList_Final_EF!$A$2:$B$65, 2, FALSE))</f>
        <v>67.685819715340017</v>
      </c>
      <c r="S8430" s="3">
        <f>Table1[[#This Row],[Generation (TWh)]]*10^9*VLOOKUP(Table1[[#This Row],[Turbine/Engine Technology]],Technology_HR!$A$2:$B$11,2,FALSE)*10^-6</f>
        <v>3818897.4807599988</v>
      </c>
      <c r="T8430" s="5">
        <f>Table1[[#This Row],[Fuel Consumption (mmBtu)]]*Table1[[#This Row],[Emission Factor (kg CO2/ mmBtu)]]*10^3</f>
        <v>258485206394.08746</v>
      </c>
      <c r="U8430" s="3">
        <f>Table1[[#This Row],[Emissions (g CO2)]]/(Table1[[#This Row],[Generation (TWh)]]*10^9)</f>
        <v>510.96025303110179</v>
      </c>
    </row>
    <row r="8431" spans="1:21" x14ac:dyDescent="0.35">
      <c r="A8431" t="s">
        <v>2134</v>
      </c>
      <c r="B8431" t="s">
        <v>3242</v>
      </c>
      <c r="C8431" t="str">
        <f>SUBSTITUTE(Table1[[#This Row],[Fuel]],", ",",")</f>
        <v>fossil gas: lng</v>
      </c>
      <c r="D8431" t="s">
        <v>3242</v>
      </c>
      <c r="H8431" t="s">
        <v>3438</v>
      </c>
      <c r="I8431">
        <v>270</v>
      </c>
      <c r="J8431" t="s">
        <v>3446</v>
      </c>
      <c r="K8431">
        <v>2021</v>
      </c>
      <c r="L8431" t="s">
        <v>29</v>
      </c>
      <c r="M8431" t="s">
        <v>29</v>
      </c>
      <c r="N8431">
        <v>35.432713</v>
      </c>
      <c r="O8431">
        <v>129.26542599999999</v>
      </c>
      <c r="P8431" t="s">
        <v>3590</v>
      </c>
      <c r="Q8431" s="3">
        <f>Table1[[#This Row],[Capacity (MW)]]*0.395*8760*10^-6</f>
        <v>0.93425399999999992</v>
      </c>
      <c r="R8431" s="3" cm="1">
        <f t="array" ref="R8431">AVERAGE(VLOOKUP(_xlfn.TEXTSPLIT(Table1[[#This Row],[Fuel (no space after comma)]], ","), FuelList_Final_EF!$A$2:$B$65, 2, FALSE))</f>
        <v>67.685819715340017</v>
      </c>
      <c r="S8431" s="3">
        <f>Table1[[#This Row],[Generation (TWh)]]*10^9*VLOOKUP(Table1[[#This Row],[Turbine/Engine Technology]],Technology_HR!$A$2:$B$11,2,FALSE)*10^-6</f>
        <v>7052683.4459999986</v>
      </c>
      <c r="T8431" s="5">
        <f>Table1[[#This Row],[Fuel Consumption (mmBtu)]]*Table1[[#This Row],[Emission Factor (kg CO2/ mmBtu)]]*10^3</f>
        <v>477366660235.31891</v>
      </c>
      <c r="U8431" s="3">
        <f>Table1[[#This Row],[Emissions (g CO2)]]/(Table1[[#This Row],[Generation (TWh)]]*10^9)</f>
        <v>510.96025303110179</v>
      </c>
    </row>
    <row r="8432" spans="1:21" x14ac:dyDescent="0.35">
      <c r="A8432" t="s">
        <v>2135</v>
      </c>
      <c r="B8432" t="s">
        <v>3239</v>
      </c>
      <c r="C8432" t="str">
        <f>SUBSTITUTE(Table1[[#This Row],[Fuel]],", ",",")</f>
        <v>fossil gas: natural gas</v>
      </c>
      <c r="D8432" t="s">
        <v>3239</v>
      </c>
      <c r="H8432" t="s">
        <v>3438</v>
      </c>
      <c r="I8432">
        <v>474</v>
      </c>
      <c r="J8432" t="s">
        <v>3446</v>
      </c>
      <c r="K8432">
        <v>2016</v>
      </c>
      <c r="L8432" t="s">
        <v>29</v>
      </c>
      <c r="M8432" t="s">
        <v>29</v>
      </c>
      <c r="N8432">
        <v>37.139904999999999</v>
      </c>
      <c r="O8432">
        <v>127.05561899999999</v>
      </c>
      <c r="P8432" t="s">
        <v>3590</v>
      </c>
      <c r="Q8432" s="3">
        <f>Table1[[#This Row],[Capacity (MW)]]*0.395*8760*10^-6</f>
        <v>1.6401348</v>
      </c>
      <c r="R8432" s="3" cm="1">
        <f t="array" ref="R8432">AVERAGE(VLOOKUP(_xlfn.TEXTSPLIT(Table1[[#This Row],[Fuel (no space after comma)]], ","), FuelList_Final_EF!$A$2:$B$65, 2, FALSE))</f>
        <v>53.06</v>
      </c>
      <c r="S8432" s="3">
        <f>Table1[[#This Row],[Generation (TWh)]]*10^9*VLOOKUP(Table1[[#This Row],[Turbine/Engine Technology]],Technology_HR!$A$2:$B$11,2,FALSE)*10^-6</f>
        <v>12381377.6052</v>
      </c>
      <c r="T8432" s="5">
        <f>Table1[[#This Row],[Fuel Consumption (mmBtu)]]*Table1[[#This Row],[Emission Factor (kg CO2/ mmBtu)]]*10^3</f>
        <v>656955895731.91199</v>
      </c>
      <c r="U8432" s="3">
        <f>Table1[[#This Row],[Emissions (g CO2)]]/(Table1[[#This Row],[Generation (TWh)]]*10^9)</f>
        <v>400.54993999999999</v>
      </c>
    </row>
    <row r="8433" spans="1:21" x14ac:dyDescent="0.35">
      <c r="A8433" t="s">
        <v>2136</v>
      </c>
      <c r="B8433" t="s">
        <v>3239</v>
      </c>
      <c r="C8433" t="str">
        <f>SUBSTITUTE(Table1[[#This Row],[Fuel]],", ",",")</f>
        <v>fossil gas: natural gas</v>
      </c>
      <c r="D8433" t="s">
        <v>3239</v>
      </c>
      <c r="H8433" t="s">
        <v>3438</v>
      </c>
      <c r="I8433">
        <v>833</v>
      </c>
      <c r="J8433" t="s">
        <v>3446</v>
      </c>
      <c r="K8433">
        <v>2013</v>
      </c>
      <c r="L8433" t="s">
        <v>29</v>
      </c>
      <c r="M8433" t="s">
        <v>29</v>
      </c>
      <c r="N8433">
        <v>37.025399999999998</v>
      </c>
      <c r="O8433">
        <v>127.0027</v>
      </c>
      <c r="P8433" t="s">
        <v>3590</v>
      </c>
      <c r="Q8433" s="3">
        <f>Table1[[#This Row],[Capacity (MW)]]*0.395*8760*10^-6</f>
        <v>2.8823466</v>
      </c>
      <c r="R8433" s="3" cm="1">
        <f t="array" ref="R8433">AVERAGE(VLOOKUP(_xlfn.TEXTSPLIT(Table1[[#This Row],[Fuel (no space after comma)]], ","), FuelList_Final_EF!$A$2:$B$65, 2, FALSE))</f>
        <v>53.06</v>
      </c>
      <c r="S8433" s="3">
        <f>Table1[[#This Row],[Generation (TWh)]]*10^9*VLOOKUP(Table1[[#This Row],[Turbine/Engine Technology]],Technology_HR!$A$2:$B$11,2,FALSE)*10^-6</f>
        <v>21758834.483399998</v>
      </c>
      <c r="T8433" s="5">
        <f>Table1[[#This Row],[Fuel Consumption (mmBtu)]]*Table1[[#This Row],[Emission Factor (kg CO2/ mmBtu)]]*10^3</f>
        <v>1154523757689.2039</v>
      </c>
      <c r="U8433" s="3">
        <f>Table1[[#This Row],[Emissions (g CO2)]]/(Table1[[#This Row],[Generation (TWh)]]*10^9)</f>
        <v>400.54993999999994</v>
      </c>
    </row>
    <row r="8434" spans="1:21" x14ac:dyDescent="0.35">
      <c r="A8434" t="s">
        <v>2119</v>
      </c>
      <c r="B8434" t="s">
        <v>3242</v>
      </c>
      <c r="C8434" t="str">
        <f>SUBSTITUTE(Table1[[#This Row],[Fuel]],", ",",")</f>
        <v>fossil gas: lng</v>
      </c>
      <c r="D8434" t="s">
        <v>3242</v>
      </c>
      <c r="H8434" t="s">
        <v>3438</v>
      </c>
      <c r="I8434">
        <v>515</v>
      </c>
      <c r="J8434" t="s">
        <v>3446</v>
      </c>
      <c r="K8434">
        <v>2010</v>
      </c>
      <c r="L8434" t="s">
        <v>29</v>
      </c>
      <c r="M8434" t="s">
        <v>29</v>
      </c>
      <c r="N8434">
        <v>37.758291</v>
      </c>
      <c r="O8434">
        <v>126.781498</v>
      </c>
      <c r="P8434" t="s">
        <v>3590</v>
      </c>
      <c r="Q8434" s="3">
        <f>Table1[[#This Row],[Capacity (MW)]]*0.395*8760*10^-6</f>
        <v>1.782003</v>
      </c>
      <c r="R8434" s="3" cm="1">
        <f t="array" ref="R8434">AVERAGE(VLOOKUP(_xlfn.TEXTSPLIT(Table1[[#This Row],[Fuel (no space after comma)]], ","), FuelList_Final_EF!$A$2:$B$65, 2, FALSE))</f>
        <v>67.685819715340017</v>
      </c>
      <c r="S8434" s="3">
        <f>Table1[[#This Row],[Generation (TWh)]]*10^9*VLOOKUP(Table1[[#This Row],[Turbine/Engine Technology]],Technology_HR!$A$2:$B$11,2,FALSE)*10^-6</f>
        <v>13452340.647</v>
      </c>
      <c r="T8434" s="5">
        <f>Table1[[#This Row],[Fuel Consumption (mmBtu)]]*Table1[[#This Row],[Emission Factor (kg CO2/ mmBtu)]]*10^3</f>
        <v>910532703782.1825</v>
      </c>
      <c r="U8434" s="3">
        <f>Table1[[#This Row],[Emissions (g CO2)]]/(Table1[[#This Row],[Generation (TWh)]]*10^9)</f>
        <v>510.96025303110179</v>
      </c>
    </row>
    <row r="8435" spans="1:21" x14ac:dyDescent="0.35">
      <c r="A8435" t="s">
        <v>2137</v>
      </c>
      <c r="B8435" t="s">
        <v>3242</v>
      </c>
      <c r="C8435" t="str">
        <f>SUBSTITUTE(Table1[[#This Row],[Fuel]],", ",",")</f>
        <v>fossil gas: lng</v>
      </c>
      <c r="D8435" t="s">
        <v>3242</v>
      </c>
      <c r="H8435" t="s">
        <v>3438</v>
      </c>
      <c r="I8435">
        <v>848</v>
      </c>
      <c r="J8435" t="s">
        <v>3446</v>
      </c>
      <c r="K8435">
        <v>2017</v>
      </c>
      <c r="L8435" t="s">
        <v>29</v>
      </c>
      <c r="M8435" t="s">
        <v>29</v>
      </c>
      <c r="N8435">
        <v>37.761533</v>
      </c>
      <c r="O8435">
        <v>126.75859</v>
      </c>
      <c r="P8435" t="s">
        <v>3590</v>
      </c>
      <c r="Q8435" s="3">
        <f>Table1[[#This Row],[Capacity (MW)]]*0.395*8760*10^-6</f>
        <v>2.9342495999999998</v>
      </c>
      <c r="R8435" s="3" cm="1">
        <f t="array" ref="R8435">AVERAGE(VLOOKUP(_xlfn.TEXTSPLIT(Table1[[#This Row],[Fuel (no space after comma)]], ","), FuelList_Final_EF!$A$2:$B$65, 2, FALSE))</f>
        <v>67.685819715340017</v>
      </c>
      <c r="S8435" s="3">
        <f>Table1[[#This Row],[Generation (TWh)]]*10^9*VLOOKUP(Table1[[#This Row],[Turbine/Engine Technology]],Technology_HR!$A$2:$B$11,2,FALSE)*10^-6</f>
        <v>22150650.2304</v>
      </c>
      <c r="T8435" s="5">
        <f>Table1[[#This Row],[Fuel Consumption (mmBtu)]]*Table1[[#This Row],[Emission Factor (kg CO2/ mmBtu)]]*10^3</f>
        <v>1499284918072.4092</v>
      </c>
      <c r="U8435" s="3">
        <f>Table1[[#This Row],[Emissions (g CO2)]]/(Table1[[#This Row],[Generation (TWh)]]*10^9)</f>
        <v>510.96025303110179</v>
      </c>
    </row>
    <row r="8436" spans="1:21" x14ac:dyDescent="0.35">
      <c r="A8436" t="s">
        <v>2137</v>
      </c>
      <c r="B8436" t="s">
        <v>3242</v>
      </c>
      <c r="C8436" t="str">
        <f>SUBSTITUTE(Table1[[#This Row],[Fuel]],", ",",")</f>
        <v>fossil gas: lng</v>
      </c>
      <c r="D8436" t="s">
        <v>3242</v>
      </c>
      <c r="H8436" t="s">
        <v>3438</v>
      </c>
      <c r="I8436">
        <v>848</v>
      </c>
      <c r="J8436" t="s">
        <v>3446</v>
      </c>
      <c r="K8436">
        <v>2017</v>
      </c>
      <c r="L8436" t="s">
        <v>29</v>
      </c>
      <c r="M8436" t="s">
        <v>29</v>
      </c>
      <c r="N8436">
        <v>37.761533</v>
      </c>
      <c r="O8436">
        <v>126.75859</v>
      </c>
      <c r="P8436" t="s">
        <v>3590</v>
      </c>
      <c r="Q8436" s="3">
        <f>Table1[[#This Row],[Capacity (MW)]]*0.395*8760*10^-6</f>
        <v>2.9342495999999998</v>
      </c>
      <c r="R8436" s="3" cm="1">
        <f t="array" ref="R8436">AVERAGE(VLOOKUP(_xlfn.TEXTSPLIT(Table1[[#This Row],[Fuel (no space after comma)]], ","), FuelList_Final_EF!$A$2:$B$65, 2, FALSE))</f>
        <v>67.685819715340017</v>
      </c>
      <c r="S8436" s="3">
        <f>Table1[[#This Row],[Generation (TWh)]]*10^9*VLOOKUP(Table1[[#This Row],[Turbine/Engine Technology]],Technology_HR!$A$2:$B$11,2,FALSE)*10^-6</f>
        <v>22150650.2304</v>
      </c>
      <c r="T8436" s="5">
        <f>Table1[[#This Row],[Fuel Consumption (mmBtu)]]*Table1[[#This Row],[Emission Factor (kg CO2/ mmBtu)]]*10^3</f>
        <v>1499284918072.4092</v>
      </c>
      <c r="U8436" s="3">
        <f>Table1[[#This Row],[Emissions (g CO2)]]/(Table1[[#This Row],[Generation (TWh)]]*10^9)</f>
        <v>510.96025303110179</v>
      </c>
    </row>
    <row r="8437" spans="1:21" x14ac:dyDescent="0.35">
      <c r="A8437" t="s">
        <v>2119</v>
      </c>
      <c r="B8437" t="s">
        <v>3242</v>
      </c>
      <c r="C8437" t="str">
        <f>SUBSTITUTE(Table1[[#This Row],[Fuel]],", ",",")</f>
        <v>fossil gas: lng</v>
      </c>
      <c r="D8437" t="s">
        <v>3242</v>
      </c>
      <c r="H8437" t="s">
        <v>3438</v>
      </c>
      <c r="I8437">
        <v>145</v>
      </c>
      <c r="J8437" t="s">
        <v>3446</v>
      </c>
      <c r="K8437">
        <v>2010</v>
      </c>
      <c r="L8437" t="s">
        <v>29</v>
      </c>
      <c r="M8437" t="s">
        <v>29</v>
      </c>
      <c r="N8437">
        <v>37.391806000000003</v>
      </c>
      <c r="O8437">
        <v>127.103351</v>
      </c>
      <c r="P8437" t="s">
        <v>3590</v>
      </c>
      <c r="Q8437" s="3">
        <f>Table1[[#This Row],[Capacity (MW)]]*0.395*8760*10^-6</f>
        <v>0.50172899999999998</v>
      </c>
      <c r="R8437" s="3" cm="1">
        <f t="array" ref="R8437">AVERAGE(VLOOKUP(_xlfn.TEXTSPLIT(Table1[[#This Row],[Fuel (no space after comma)]], ","), FuelList_Final_EF!$A$2:$B$65, 2, FALSE))</f>
        <v>67.685819715340017</v>
      </c>
      <c r="S8437" s="3">
        <f>Table1[[#This Row],[Generation (TWh)]]*10^9*VLOOKUP(Table1[[#This Row],[Turbine/Engine Technology]],Technology_HR!$A$2:$B$11,2,FALSE)*10^-6</f>
        <v>3787552.2209999999</v>
      </c>
      <c r="T8437" s="5">
        <f>Table1[[#This Row],[Fuel Consumption (mmBtu)]]*Table1[[#This Row],[Emission Factor (kg CO2/ mmBtu)]]*10^3</f>
        <v>256363576793.04169</v>
      </c>
      <c r="U8437" s="3">
        <f>Table1[[#This Row],[Emissions (g CO2)]]/(Table1[[#This Row],[Generation (TWh)]]*10^9)</f>
        <v>510.96025303110184</v>
      </c>
    </row>
    <row r="8438" spans="1:21" x14ac:dyDescent="0.35">
      <c r="A8438" t="s">
        <v>2138</v>
      </c>
      <c r="B8438" t="s">
        <v>3242</v>
      </c>
      <c r="C8438" t="str">
        <f>SUBSTITUTE(Table1[[#This Row],[Fuel]],", ",",")</f>
        <v>fossil gas: lng</v>
      </c>
      <c r="D8438" t="s">
        <v>3242</v>
      </c>
      <c r="H8438" t="s">
        <v>3438</v>
      </c>
      <c r="I8438">
        <v>900</v>
      </c>
      <c r="J8438" t="s">
        <v>3446</v>
      </c>
      <c r="K8438">
        <v>2014</v>
      </c>
      <c r="L8438" t="s">
        <v>29</v>
      </c>
      <c r="M8438" t="s">
        <v>29</v>
      </c>
      <c r="N8438">
        <v>37.897216999999998</v>
      </c>
      <c r="O8438">
        <v>127.192645</v>
      </c>
      <c r="P8438" t="s">
        <v>3590</v>
      </c>
      <c r="Q8438" s="3">
        <f>Table1[[#This Row],[Capacity (MW)]]*0.395*8760*10^-6</f>
        <v>3.1141799999999997</v>
      </c>
      <c r="R8438" s="3" cm="1">
        <f t="array" ref="R8438">AVERAGE(VLOOKUP(_xlfn.TEXTSPLIT(Table1[[#This Row],[Fuel (no space after comma)]], ","), FuelList_Final_EF!$A$2:$B$65, 2, FALSE))</f>
        <v>67.685819715340017</v>
      </c>
      <c r="S8438" s="3">
        <f>Table1[[#This Row],[Generation (TWh)]]*10^9*VLOOKUP(Table1[[#This Row],[Turbine/Engine Technology]],Technology_HR!$A$2:$B$11,2,FALSE)*10^-6</f>
        <v>23508944.819999997</v>
      </c>
      <c r="T8438" s="5">
        <f>Table1[[#This Row],[Fuel Consumption (mmBtu)]]*Table1[[#This Row],[Emission Factor (kg CO2/ mmBtu)]]*10^3</f>
        <v>1591222200784.3965</v>
      </c>
      <c r="U8438" s="3">
        <f>Table1[[#This Row],[Emissions (g CO2)]]/(Table1[[#This Row],[Generation (TWh)]]*10^9)</f>
        <v>510.96025303110184</v>
      </c>
    </row>
    <row r="8439" spans="1:21" x14ac:dyDescent="0.35">
      <c r="A8439" t="s">
        <v>2138</v>
      </c>
      <c r="B8439" t="s">
        <v>3242</v>
      </c>
      <c r="C8439" t="str">
        <f>SUBSTITUTE(Table1[[#This Row],[Fuel]],", ",",")</f>
        <v>fossil gas: lng</v>
      </c>
      <c r="D8439" t="s">
        <v>3242</v>
      </c>
      <c r="H8439" t="s">
        <v>3438</v>
      </c>
      <c r="I8439">
        <v>900</v>
      </c>
      <c r="J8439" t="s">
        <v>3446</v>
      </c>
      <c r="K8439" t="s">
        <v>29</v>
      </c>
      <c r="L8439" t="s">
        <v>29</v>
      </c>
      <c r="M8439" t="s">
        <v>29</v>
      </c>
      <c r="N8439">
        <v>37.897216999999998</v>
      </c>
      <c r="O8439">
        <v>127.192645</v>
      </c>
      <c r="P8439" t="s">
        <v>3590</v>
      </c>
      <c r="Q8439" s="3">
        <f>Table1[[#This Row],[Capacity (MW)]]*0.395*8760*10^-6</f>
        <v>3.1141799999999997</v>
      </c>
      <c r="R8439" s="3" cm="1">
        <f t="array" ref="R8439">AVERAGE(VLOOKUP(_xlfn.TEXTSPLIT(Table1[[#This Row],[Fuel (no space after comma)]], ","), FuelList_Final_EF!$A$2:$B$65, 2, FALSE))</f>
        <v>67.685819715340017</v>
      </c>
      <c r="S8439" s="3">
        <f>Table1[[#This Row],[Generation (TWh)]]*10^9*VLOOKUP(Table1[[#This Row],[Turbine/Engine Technology]],Technology_HR!$A$2:$B$11,2,FALSE)*10^-6</f>
        <v>23508944.819999997</v>
      </c>
      <c r="T8439" s="5">
        <f>Table1[[#This Row],[Fuel Consumption (mmBtu)]]*Table1[[#This Row],[Emission Factor (kg CO2/ mmBtu)]]*10^3</f>
        <v>1591222200784.3965</v>
      </c>
      <c r="U8439" s="3">
        <f>Table1[[#This Row],[Emissions (g CO2)]]/(Table1[[#This Row],[Generation (TWh)]]*10^9)</f>
        <v>510.96025303110184</v>
      </c>
    </row>
    <row r="8440" spans="1:21" x14ac:dyDescent="0.35">
      <c r="A8440" t="s">
        <v>2139</v>
      </c>
      <c r="B8440" t="s">
        <v>3242</v>
      </c>
      <c r="C8440" t="str">
        <f>SUBSTITUTE(Table1[[#This Row],[Fuel]],", ",",")</f>
        <v>fossil gas: lng</v>
      </c>
      <c r="D8440" t="s">
        <v>3242</v>
      </c>
      <c r="H8440" t="s">
        <v>3438</v>
      </c>
      <c r="I8440">
        <v>780</v>
      </c>
      <c r="J8440" t="s">
        <v>3446</v>
      </c>
      <c r="K8440">
        <v>2014</v>
      </c>
      <c r="L8440" t="s">
        <v>29</v>
      </c>
      <c r="M8440" t="s">
        <v>29</v>
      </c>
      <c r="N8440">
        <v>37.9465</v>
      </c>
      <c r="O8440">
        <v>127.16889999999999</v>
      </c>
      <c r="P8440" t="s">
        <v>3590</v>
      </c>
      <c r="Q8440" s="3">
        <f>Table1[[#This Row],[Capacity (MW)]]*0.395*8760*10^-6</f>
        <v>2.6989559999999999</v>
      </c>
      <c r="R8440" s="3" cm="1">
        <f t="array" ref="R8440">AVERAGE(VLOOKUP(_xlfn.TEXTSPLIT(Table1[[#This Row],[Fuel (no space after comma)]], ","), FuelList_Final_EF!$A$2:$B$65, 2, FALSE))</f>
        <v>67.685819715340017</v>
      </c>
      <c r="S8440" s="3">
        <f>Table1[[#This Row],[Generation (TWh)]]*10^9*VLOOKUP(Table1[[#This Row],[Turbine/Engine Technology]],Technology_HR!$A$2:$B$11,2,FALSE)*10^-6</f>
        <v>20374418.844000001</v>
      </c>
      <c r="T8440" s="5">
        <f>Table1[[#This Row],[Fuel Consumption (mmBtu)]]*Table1[[#This Row],[Emission Factor (kg CO2/ mmBtu)]]*10^3</f>
        <v>1379059240679.8103</v>
      </c>
      <c r="U8440" s="3">
        <f>Table1[[#This Row],[Emissions (g CO2)]]/(Table1[[#This Row],[Generation (TWh)]]*10^9)</f>
        <v>510.96025303110179</v>
      </c>
    </row>
    <row r="8441" spans="1:21" x14ac:dyDescent="0.35">
      <c r="A8441" t="s">
        <v>2139</v>
      </c>
      <c r="B8441" t="s">
        <v>3242</v>
      </c>
      <c r="C8441" t="str">
        <f>SUBSTITUTE(Table1[[#This Row],[Fuel]],", ",",")</f>
        <v>fossil gas: lng</v>
      </c>
      <c r="D8441" t="s">
        <v>3242</v>
      </c>
      <c r="H8441" t="s">
        <v>3438</v>
      </c>
      <c r="I8441">
        <v>780</v>
      </c>
      <c r="J8441" t="s">
        <v>3446</v>
      </c>
      <c r="K8441">
        <v>2014</v>
      </c>
      <c r="L8441" t="s">
        <v>29</v>
      </c>
      <c r="M8441" t="s">
        <v>29</v>
      </c>
      <c r="N8441">
        <v>37.9465</v>
      </c>
      <c r="O8441">
        <v>127.16889999999999</v>
      </c>
      <c r="P8441" t="s">
        <v>3590</v>
      </c>
      <c r="Q8441" s="3">
        <f>Table1[[#This Row],[Capacity (MW)]]*0.395*8760*10^-6</f>
        <v>2.6989559999999999</v>
      </c>
      <c r="R8441" s="3" cm="1">
        <f t="array" ref="R8441">AVERAGE(VLOOKUP(_xlfn.TEXTSPLIT(Table1[[#This Row],[Fuel (no space after comma)]], ","), FuelList_Final_EF!$A$2:$B$65, 2, FALSE))</f>
        <v>67.685819715340017</v>
      </c>
      <c r="S8441" s="3">
        <f>Table1[[#This Row],[Generation (TWh)]]*10^9*VLOOKUP(Table1[[#This Row],[Turbine/Engine Technology]],Technology_HR!$A$2:$B$11,2,FALSE)*10^-6</f>
        <v>20374418.844000001</v>
      </c>
      <c r="T8441" s="5">
        <f>Table1[[#This Row],[Fuel Consumption (mmBtu)]]*Table1[[#This Row],[Emission Factor (kg CO2/ mmBtu)]]*10^3</f>
        <v>1379059240679.8103</v>
      </c>
      <c r="U8441" s="3">
        <f>Table1[[#This Row],[Emissions (g CO2)]]/(Table1[[#This Row],[Generation (TWh)]]*10^9)</f>
        <v>510.96025303110179</v>
      </c>
    </row>
    <row r="8442" spans="1:21" x14ac:dyDescent="0.35">
      <c r="A8442" t="s">
        <v>2122</v>
      </c>
      <c r="B8442" t="s">
        <v>3389</v>
      </c>
      <c r="C8442" t="str">
        <f>SUBSTITUTE(Table1[[#This Row],[Fuel]],", ",",")</f>
        <v>industrial by-product: blast furnace gas,industrial by-product: coke oven gas,fossil gas: unknown</v>
      </c>
      <c r="D8442" t="s">
        <v>3274</v>
      </c>
      <c r="E8442" t="s">
        <v>3278</v>
      </c>
      <c r="F8442" t="s">
        <v>3245</v>
      </c>
      <c r="H8442" t="s">
        <v>3438</v>
      </c>
      <c r="I8442">
        <v>145</v>
      </c>
      <c r="J8442" t="s">
        <v>3446</v>
      </c>
      <c r="K8442">
        <v>2007</v>
      </c>
      <c r="L8442" t="s">
        <v>29</v>
      </c>
      <c r="M8442" t="s">
        <v>29</v>
      </c>
      <c r="N8442">
        <v>36.035200000000003</v>
      </c>
      <c r="O8442">
        <v>129.40110000000001</v>
      </c>
      <c r="P8442" t="s">
        <v>3590</v>
      </c>
      <c r="Q8442" s="3">
        <f>Table1[[#This Row],[Capacity (MW)]]*0.395*8760*10^-6</f>
        <v>0.50172899999999998</v>
      </c>
      <c r="R8442" s="3" cm="1">
        <f t="array" ref="R8442">AVERAGE(VLOOKUP(_xlfn.TEXTSPLIT(Table1[[#This Row],[Fuel (no space after comma)]], ","), FuelList_Final_EF!$A$2:$B$65, 2, FALSE))</f>
        <v>127.16305464768935</v>
      </c>
      <c r="S8442" s="3">
        <f>Table1[[#This Row],[Generation (TWh)]]*10^9*VLOOKUP(Table1[[#This Row],[Turbine/Engine Technology]],Technology_HR!$A$2:$B$11,2,FALSE)*10^-6</f>
        <v>3787552.2209999999</v>
      </c>
      <c r="T8442" s="5">
        <f>Table1[[#This Row],[Fuel Consumption (mmBtu)]]*Table1[[#This Row],[Emission Factor (kg CO2/ mmBtu)]]*10^3</f>
        <v>481636710060.00018</v>
      </c>
      <c r="U8442" s="3">
        <f>Table1[[#This Row],[Emissions (g CO2)]]/(Table1[[#This Row],[Generation (TWh)]]*10^9)</f>
        <v>959.95389953540689</v>
      </c>
    </row>
    <row r="8443" spans="1:21" x14ac:dyDescent="0.35">
      <c r="A8443" t="s">
        <v>2122</v>
      </c>
      <c r="B8443" t="s">
        <v>3389</v>
      </c>
      <c r="C8443" t="str">
        <f>SUBSTITUTE(Table1[[#This Row],[Fuel]],", ",",")</f>
        <v>industrial by-product: blast furnace gas,industrial by-product: coke oven gas,fossil gas: unknown</v>
      </c>
      <c r="D8443" t="s">
        <v>3274</v>
      </c>
      <c r="E8443" t="s">
        <v>3278</v>
      </c>
      <c r="F8443" t="s">
        <v>3245</v>
      </c>
      <c r="H8443" t="s">
        <v>3438</v>
      </c>
      <c r="I8443">
        <v>145</v>
      </c>
      <c r="J8443" t="s">
        <v>3446</v>
      </c>
      <c r="K8443">
        <v>2007</v>
      </c>
      <c r="L8443" t="s">
        <v>29</v>
      </c>
      <c r="M8443" t="s">
        <v>29</v>
      </c>
      <c r="N8443">
        <v>36.035200000000003</v>
      </c>
      <c r="O8443">
        <v>129.40110000000001</v>
      </c>
      <c r="P8443" t="s">
        <v>3590</v>
      </c>
      <c r="Q8443" s="3">
        <f>Table1[[#This Row],[Capacity (MW)]]*0.395*8760*10^-6</f>
        <v>0.50172899999999998</v>
      </c>
      <c r="R8443" s="3" cm="1">
        <f t="array" ref="R8443">AVERAGE(VLOOKUP(_xlfn.TEXTSPLIT(Table1[[#This Row],[Fuel (no space after comma)]], ","), FuelList_Final_EF!$A$2:$B$65, 2, FALSE))</f>
        <v>127.16305464768935</v>
      </c>
      <c r="S8443" s="3">
        <f>Table1[[#This Row],[Generation (TWh)]]*10^9*VLOOKUP(Table1[[#This Row],[Turbine/Engine Technology]],Technology_HR!$A$2:$B$11,2,FALSE)*10^-6</f>
        <v>3787552.2209999999</v>
      </c>
      <c r="T8443" s="5">
        <f>Table1[[#This Row],[Fuel Consumption (mmBtu)]]*Table1[[#This Row],[Emission Factor (kg CO2/ mmBtu)]]*10^3</f>
        <v>481636710060.00018</v>
      </c>
      <c r="U8443" s="3">
        <f>Table1[[#This Row],[Emissions (g CO2)]]/(Table1[[#This Row],[Generation (TWh)]]*10^9)</f>
        <v>959.95389953540689</v>
      </c>
    </row>
    <row r="8444" spans="1:21" x14ac:dyDescent="0.35">
      <c r="A8444" t="s">
        <v>2122</v>
      </c>
      <c r="B8444" t="s">
        <v>3242</v>
      </c>
      <c r="C8444" t="str">
        <f>SUBSTITUTE(Table1[[#This Row],[Fuel]],", ",",")</f>
        <v>fossil gas: lng</v>
      </c>
      <c r="D8444" t="s">
        <v>3242</v>
      </c>
      <c r="H8444" t="s">
        <v>3438</v>
      </c>
      <c r="I8444">
        <v>450</v>
      </c>
      <c r="J8444" t="s">
        <v>3446</v>
      </c>
      <c r="K8444">
        <v>1999</v>
      </c>
      <c r="L8444" t="s">
        <v>29</v>
      </c>
      <c r="M8444" t="s">
        <v>29</v>
      </c>
      <c r="N8444">
        <v>37.508946999999999</v>
      </c>
      <c r="O8444">
        <v>126.61674499999999</v>
      </c>
      <c r="P8444" t="s">
        <v>3590</v>
      </c>
      <c r="Q8444" s="3">
        <f>Table1[[#This Row],[Capacity (MW)]]*0.395*8760*10^-6</f>
        <v>1.5570899999999999</v>
      </c>
      <c r="R8444" s="3" cm="1">
        <f t="array" ref="R8444">AVERAGE(VLOOKUP(_xlfn.TEXTSPLIT(Table1[[#This Row],[Fuel (no space after comma)]], ","), FuelList_Final_EF!$A$2:$B$65, 2, FALSE))</f>
        <v>67.685819715340017</v>
      </c>
      <c r="S8444" s="3">
        <f>Table1[[#This Row],[Generation (TWh)]]*10^9*VLOOKUP(Table1[[#This Row],[Turbine/Engine Technology]],Technology_HR!$A$2:$B$11,2,FALSE)*10^-6</f>
        <v>11754472.409999998</v>
      </c>
      <c r="T8444" s="5">
        <f>Table1[[#This Row],[Fuel Consumption (mmBtu)]]*Table1[[#This Row],[Emission Factor (kg CO2/ mmBtu)]]*10^3</f>
        <v>795611100392.19824</v>
      </c>
      <c r="U8444" s="3">
        <f>Table1[[#This Row],[Emissions (g CO2)]]/(Table1[[#This Row],[Generation (TWh)]]*10^9)</f>
        <v>510.96025303110184</v>
      </c>
    </row>
    <row r="8445" spans="1:21" x14ac:dyDescent="0.35">
      <c r="A8445" t="s">
        <v>2122</v>
      </c>
      <c r="B8445" t="s">
        <v>3242</v>
      </c>
      <c r="C8445" t="str">
        <f>SUBSTITUTE(Table1[[#This Row],[Fuel]],", ",",")</f>
        <v>fossil gas: lng</v>
      </c>
      <c r="D8445" t="s">
        <v>3242</v>
      </c>
      <c r="H8445" t="s">
        <v>3438</v>
      </c>
      <c r="I8445">
        <v>450</v>
      </c>
      <c r="J8445" t="s">
        <v>3446</v>
      </c>
      <c r="K8445">
        <v>2001</v>
      </c>
      <c r="L8445" t="s">
        <v>29</v>
      </c>
      <c r="M8445" t="s">
        <v>29</v>
      </c>
      <c r="N8445">
        <v>37.508946999999999</v>
      </c>
      <c r="O8445">
        <v>126.61674499999999</v>
      </c>
      <c r="P8445" t="s">
        <v>3590</v>
      </c>
      <c r="Q8445" s="3">
        <f>Table1[[#This Row],[Capacity (MW)]]*0.395*8760*10^-6</f>
        <v>1.5570899999999999</v>
      </c>
      <c r="R8445" s="3" cm="1">
        <f t="array" ref="R8445">AVERAGE(VLOOKUP(_xlfn.TEXTSPLIT(Table1[[#This Row],[Fuel (no space after comma)]], ","), FuelList_Final_EF!$A$2:$B$65, 2, FALSE))</f>
        <v>67.685819715340017</v>
      </c>
      <c r="S8445" s="3">
        <f>Table1[[#This Row],[Generation (TWh)]]*10^9*VLOOKUP(Table1[[#This Row],[Turbine/Engine Technology]],Technology_HR!$A$2:$B$11,2,FALSE)*10^-6</f>
        <v>11754472.409999998</v>
      </c>
      <c r="T8445" s="5">
        <f>Table1[[#This Row],[Fuel Consumption (mmBtu)]]*Table1[[#This Row],[Emission Factor (kg CO2/ mmBtu)]]*10^3</f>
        <v>795611100392.19824</v>
      </c>
      <c r="U8445" s="3">
        <f>Table1[[#This Row],[Emissions (g CO2)]]/(Table1[[#This Row],[Generation (TWh)]]*10^9)</f>
        <v>510.96025303110184</v>
      </c>
    </row>
    <row r="8446" spans="1:21" x14ac:dyDescent="0.35">
      <c r="A8446" t="s">
        <v>2122</v>
      </c>
      <c r="B8446" t="s">
        <v>3242</v>
      </c>
      <c r="C8446" t="str">
        <f>SUBSTITUTE(Table1[[#This Row],[Fuel]],", ",",")</f>
        <v>fossil gas: lng</v>
      </c>
      <c r="D8446" t="s">
        <v>3242</v>
      </c>
      <c r="H8446" t="s">
        <v>3438</v>
      </c>
      <c r="I8446">
        <v>626</v>
      </c>
      <c r="J8446" t="s">
        <v>3446</v>
      </c>
      <c r="K8446">
        <v>2011</v>
      </c>
      <c r="L8446" t="s">
        <v>29</v>
      </c>
      <c r="M8446" t="s">
        <v>29</v>
      </c>
      <c r="N8446">
        <v>37.508946999999999</v>
      </c>
      <c r="O8446">
        <v>126.61674499999999</v>
      </c>
      <c r="P8446" t="s">
        <v>3590</v>
      </c>
      <c r="Q8446" s="3">
        <f>Table1[[#This Row],[Capacity (MW)]]*0.395*8760*10^-6</f>
        <v>2.1660851999999999</v>
      </c>
      <c r="R8446" s="3" cm="1">
        <f t="array" ref="R8446">AVERAGE(VLOOKUP(_xlfn.TEXTSPLIT(Table1[[#This Row],[Fuel (no space after comma)]], ","), FuelList_Final_EF!$A$2:$B$65, 2, FALSE))</f>
        <v>67.685819715340017</v>
      </c>
      <c r="S8446" s="3">
        <f>Table1[[#This Row],[Generation (TWh)]]*10^9*VLOOKUP(Table1[[#This Row],[Turbine/Engine Technology]],Technology_HR!$A$2:$B$11,2,FALSE)*10^-6</f>
        <v>16351777.174799999</v>
      </c>
      <c r="T8446" s="5">
        <f>Table1[[#This Row],[Fuel Consumption (mmBtu)]]*Table1[[#This Row],[Emission Factor (kg CO2/ mmBtu)]]*10^3</f>
        <v>1106783441878.9246</v>
      </c>
      <c r="U8446" s="3">
        <f>Table1[[#This Row],[Emissions (g CO2)]]/(Table1[[#This Row],[Generation (TWh)]]*10^9)</f>
        <v>510.96025303110173</v>
      </c>
    </row>
    <row r="8447" spans="1:21" x14ac:dyDescent="0.35">
      <c r="A8447" t="s">
        <v>2122</v>
      </c>
      <c r="B8447" t="s">
        <v>3242</v>
      </c>
      <c r="C8447" t="str">
        <f>SUBSTITUTE(Table1[[#This Row],[Fuel]],", ",",")</f>
        <v>fossil gas: lng</v>
      </c>
      <c r="D8447" t="s">
        <v>3242</v>
      </c>
      <c r="H8447" t="s">
        <v>3438</v>
      </c>
      <c r="I8447">
        <v>626</v>
      </c>
      <c r="J8447" t="s">
        <v>3446</v>
      </c>
      <c r="K8447">
        <v>2011</v>
      </c>
      <c r="L8447" t="s">
        <v>29</v>
      </c>
      <c r="M8447" t="s">
        <v>29</v>
      </c>
      <c r="N8447">
        <v>37.508946999999999</v>
      </c>
      <c r="O8447">
        <v>126.61674499999999</v>
      </c>
      <c r="P8447" t="s">
        <v>3590</v>
      </c>
      <c r="Q8447" s="3">
        <f>Table1[[#This Row],[Capacity (MW)]]*0.395*8760*10^-6</f>
        <v>2.1660851999999999</v>
      </c>
      <c r="R8447" s="3" cm="1">
        <f t="array" ref="R8447">AVERAGE(VLOOKUP(_xlfn.TEXTSPLIT(Table1[[#This Row],[Fuel (no space after comma)]], ","), FuelList_Final_EF!$A$2:$B$65, 2, FALSE))</f>
        <v>67.685819715340017</v>
      </c>
      <c r="S8447" s="3">
        <f>Table1[[#This Row],[Generation (TWh)]]*10^9*VLOOKUP(Table1[[#This Row],[Turbine/Engine Technology]],Technology_HR!$A$2:$B$11,2,FALSE)*10^-6</f>
        <v>16351777.174799999</v>
      </c>
      <c r="T8447" s="5">
        <f>Table1[[#This Row],[Fuel Consumption (mmBtu)]]*Table1[[#This Row],[Emission Factor (kg CO2/ mmBtu)]]*10^3</f>
        <v>1106783441878.9246</v>
      </c>
      <c r="U8447" s="3">
        <f>Table1[[#This Row],[Emissions (g CO2)]]/(Table1[[#This Row],[Generation (TWh)]]*10^9)</f>
        <v>510.96025303110173</v>
      </c>
    </row>
    <row r="8448" spans="1:21" x14ac:dyDescent="0.35">
      <c r="A8448" t="s">
        <v>2122</v>
      </c>
      <c r="B8448" t="s">
        <v>3242</v>
      </c>
      <c r="C8448" t="str">
        <f>SUBSTITUTE(Table1[[#This Row],[Fuel]],", ",",")</f>
        <v>fossil gas: lng</v>
      </c>
      <c r="D8448" t="s">
        <v>3242</v>
      </c>
      <c r="H8448" t="s">
        <v>3438</v>
      </c>
      <c r="I8448">
        <v>420</v>
      </c>
      <c r="J8448" t="s">
        <v>3446</v>
      </c>
      <c r="K8448">
        <v>2014</v>
      </c>
      <c r="L8448" t="s">
        <v>29</v>
      </c>
      <c r="M8448" t="s">
        <v>29</v>
      </c>
      <c r="N8448">
        <v>37.508946999999999</v>
      </c>
      <c r="O8448">
        <v>126.61674499999999</v>
      </c>
      <c r="P8448" t="s">
        <v>3590</v>
      </c>
      <c r="Q8448" s="3">
        <f>Table1[[#This Row],[Capacity (MW)]]*0.395*8760*10^-6</f>
        <v>1.453284</v>
      </c>
      <c r="R8448" s="3" cm="1">
        <f t="array" ref="R8448">AVERAGE(VLOOKUP(_xlfn.TEXTSPLIT(Table1[[#This Row],[Fuel (no space after comma)]], ","), FuelList_Final_EF!$A$2:$B$65, 2, FALSE))</f>
        <v>67.685819715340017</v>
      </c>
      <c r="S8448" s="3">
        <f>Table1[[#This Row],[Generation (TWh)]]*10^9*VLOOKUP(Table1[[#This Row],[Turbine/Engine Technology]],Technology_HR!$A$2:$B$11,2,FALSE)*10^-6</f>
        <v>10970840.915999999</v>
      </c>
      <c r="T8448" s="5">
        <f>Table1[[#This Row],[Fuel Consumption (mmBtu)]]*Table1[[#This Row],[Emission Factor (kg CO2/ mmBtu)]]*10^3</f>
        <v>742570360366.05164</v>
      </c>
      <c r="U8448" s="3">
        <f>Table1[[#This Row],[Emissions (g CO2)]]/(Table1[[#This Row],[Generation (TWh)]]*10^9)</f>
        <v>510.96025303110173</v>
      </c>
    </row>
    <row r="8449" spans="1:21" x14ac:dyDescent="0.35">
      <c r="A8449" t="s">
        <v>2122</v>
      </c>
      <c r="B8449" t="s">
        <v>3242</v>
      </c>
      <c r="C8449" t="str">
        <f>SUBSTITUTE(Table1[[#This Row],[Fuel]],", ",",")</f>
        <v>fossil gas: lng</v>
      </c>
      <c r="D8449" t="s">
        <v>3242</v>
      </c>
      <c r="H8449" t="s">
        <v>3438</v>
      </c>
      <c r="I8449">
        <v>420</v>
      </c>
      <c r="J8449" t="s">
        <v>3446</v>
      </c>
      <c r="K8449">
        <v>2014</v>
      </c>
      <c r="L8449" t="s">
        <v>29</v>
      </c>
      <c r="M8449" t="s">
        <v>29</v>
      </c>
      <c r="N8449">
        <v>37.508946999999999</v>
      </c>
      <c r="O8449">
        <v>126.61674499999999</v>
      </c>
      <c r="P8449" t="s">
        <v>3590</v>
      </c>
      <c r="Q8449" s="3">
        <f>Table1[[#This Row],[Capacity (MW)]]*0.395*8760*10^-6</f>
        <v>1.453284</v>
      </c>
      <c r="R8449" s="3" cm="1">
        <f t="array" ref="R8449">AVERAGE(VLOOKUP(_xlfn.TEXTSPLIT(Table1[[#This Row],[Fuel (no space after comma)]], ","), FuelList_Final_EF!$A$2:$B$65, 2, FALSE))</f>
        <v>67.685819715340017</v>
      </c>
      <c r="S8449" s="3">
        <f>Table1[[#This Row],[Generation (TWh)]]*10^9*VLOOKUP(Table1[[#This Row],[Turbine/Engine Technology]],Technology_HR!$A$2:$B$11,2,FALSE)*10^-6</f>
        <v>10970840.915999999</v>
      </c>
      <c r="T8449" s="5">
        <f>Table1[[#This Row],[Fuel Consumption (mmBtu)]]*Table1[[#This Row],[Emission Factor (kg CO2/ mmBtu)]]*10^3</f>
        <v>742570360366.05164</v>
      </c>
      <c r="U8449" s="3">
        <f>Table1[[#This Row],[Emissions (g CO2)]]/(Table1[[#This Row],[Generation (TWh)]]*10^9)</f>
        <v>510.96025303110173</v>
      </c>
    </row>
    <row r="8450" spans="1:21" x14ac:dyDescent="0.35">
      <c r="A8450" t="s">
        <v>2122</v>
      </c>
      <c r="B8450" t="s">
        <v>3242</v>
      </c>
      <c r="C8450" t="str">
        <f>SUBSTITUTE(Table1[[#This Row],[Fuel]],", ",",")</f>
        <v>fossil gas: lng</v>
      </c>
      <c r="D8450" t="s">
        <v>3242</v>
      </c>
      <c r="H8450" t="s">
        <v>3438</v>
      </c>
      <c r="I8450">
        <v>420</v>
      </c>
      <c r="J8450" t="s">
        <v>3446</v>
      </c>
      <c r="K8450">
        <v>2015</v>
      </c>
      <c r="L8450" t="s">
        <v>29</v>
      </c>
      <c r="M8450" t="s">
        <v>29</v>
      </c>
      <c r="N8450">
        <v>37.508946999999999</v>
      </c>
      <c r="O8450">
        <v>126.61674499999999</v>
      </c>
      <c r="P8450" t="s">
        <v>3590</v>
      </c>
      <c r="Q8450" s="3">
        <f>Table1[[#This Row],[Capacity (MW)]]*0.395*8760*10^-6</f>
        <v>1.453284</v>
      </c>
      <c r="R8450" s="3" cm="1">
        <f t="array" ref="R8450">AVERAGE(VLOOKUP(_xlfn.TEXTSPLIT(Table1[[#This Row],[Fuel (no space after comma)]], ","), FuelList_Final_EF!$A$2:$B$65, 2, FALSE))</f>
        <v>67.685819715340017</v>
      </c>
      <c r="S8450" s="3">
        <f>Table1[[#This Row],[Generation (TWh)]]*10^9*VLOOKUP(Table1[[#This Row],[Turbine/Engine Technology]],Technology_HR!$A$2:$B$11,2,FALSE)*10^-6</f>
        <v>10970840.915999999</v>
      </c>
      <c r="T8450" s="5">
        <f>Table1[[#This Row],[Fuel Consumption (mmBtu)]]*Table1[[#This Row],[Emission Factor (kg CO2/ mmBtu)]]*10^3</f>
        <v>742570360366.05164</v>
      </c>
      <c r="U8450" s="3">
        <f>Table1[[#This Row],[Emissions (g CO2)]]/(Table1[[#This Row],[Generation (TWh)]]*10^9)</f>
        <v>510.96025303110173</v>
      </c>
    </row>
    <row r="8451" spans="1:21" x14ac:dyDescent="0.35">
      <c r="A8451" t="s">
        <v>32</v>
      </c>
      <c r="B8451" t="s">
        <v>3242</v>
      </c>
      <c r="C8451" t="str">
        <f>SUBSTITUTE(Table1[[#This Row],[Fuel]],", ",",")</f>
        <v>fossil gas: lng</v>
      </c>
      <c r="D8451" t="s">
        <v>3242</v>
      </c>
      <c r="H8451" t="s">
        <v>3440</v>
      </c>
      <c r="I8451">
        <v>350</v>
      </c>
      <c r="J8451" t="s">
        <v>3446</v>
      </c>
      <c r="K8451">
        <v>1980</v>
      </c>
      <c r="L8451" t="s">
        <v>29</v>
      </c>
      <c r="M8451" t="s">
        <v>29</v>
      </c>
      <c r="N8451">
        <v>37.005802000000003</v>
      </c>
      <c r="O8451">
        <v>126.79841</v>
      </c>
      <c r="P8451" t="s">
        <v>3590</v>
      </c>
      <c r="Q8451" s="3">
        <f>Table1[[#This Row],[Capacity (MW)]]*0.395*8760*10^-6</f>
        <v>1.2110699999999999</v>
      </c>
      <c r="R8451" s="3" cm="1">
        <f t="array" ref="R8451">AVERAGE(VLOOKUP(_xlfn.TEXTSPLIT(Table1[[#This Row],[Fuel (no space after comma)]], ","), FuelList_Final_EF!$A$2:$B$65, 2, FALSE))</f>
        <v>67.685819715340017</v>
      </c>
      <c r="S8451" s="3">
        <f>Table1[[#This Row],[Generation (TWh)]]*10^9*VLOOKUP(Table1[[#This Row],[Turbine/Engine Technology]],Technology_HR!$A$2:$B$11,2,FALSE)*10^-6</f>
        <v>12455854.949999997</v>
      </c>
      <c r="T8451" s="5">
        <f>Table1[[#This Row],[Fuel Consumption (mmBtu)]]*Table1[[#This Row],[Emission Factor (kg CO2/ mmBtu)]]*10^3</f>
        <v>843084752546.12537</v>
      </c>
      <c r="U8451" s="3">
        <f>Table1[[#This Row],[Emissions (g CO2)]]/(Table1[[#This Row],[Generation (TWh)]]*10^9)</f>
        <v>696.14865577227204</v>
      </c>
    </row>
    <row r="8452" spans="1:21" x14ac:dyDescent="0.35">
      <c r="A8452" t="s">
        <v>32</v>
      </c>
      <c r="B8452" t="s">
        <v>3242</v>
      </c>
      <c r="C8452" t="str">
        <f>SUBSTITUTE(Table1[[#This Row],[Fuel]],", ",",")</f>
        <v>fossil gas: lng</v>
      </c>
      <c r="D8452" t="s">
        <v>3242</v>
      </c>
      <c r="H8452" t="s">
        <v>3440</v>
      </c>
      <c r="I8452">
        <v>350</v>
      </c>
      <c r="J8452" t="s">
        <v>3446</v>
      </c>
      <c r="K8452">
        <v>1980</v>
      </c>
      <c r="L8452" t="s">
        <v>29</v>
      </c>
      <c r="M8452" t="s">
        <v>29</v>
      </c>
      <c r="N8452">
        <v>37.005802000000003</v>
      </c>
      <c r="O8452">
        <v>126.79841</v>
      </c>
      <c r="P8452" t="s">
        <v>3590</v>
      </c>
      <c r="Q8452" s="3">
        <f>Table1[[#This Row],[Capacity (MW)]]*0.395*8760*10^-6</f>
        <v>1.2110699999999999</v>
      </c>
      <c r="R8452" s="3" cm="1">
        <f t="array" ref="R8452">AVERAGE(VLOOKUP(_xlfn.TEXTSPLIT(Table1[[#This Row],[Fuel (no space after comma)]], ","), FuelList_Final_EF!$A$2:$B$65, 2, FALSE))</f>
        <v>67.685819715340017</v>
      </c>
      <c r="S8452" s="3">
        <f>Table1[[#This Row],[Generation (TWh)]]*10^9*VLOOKUP(Table1[[#This Row],[Turbine/Engine Technology]],Technology_HR!$A$2:$B$11,2,FALSE)*10^-6</f>
        <v>12455854.949999997</v>
      </c>
      <c r="T8452" s="5">
        <f>Table1[[#This Row],[Fuel Consumption (mmBtu)]]*Table1[[#This Row],[Emission Factor (kg CO2/ mmBtu)]]*10^3</f>
        <v>843084752546.12537</v>
      </c>
      <c r="U8452" s="3">
        <f>Table1[[#This Row],[Emissions (g CO2)]]/(Table1[[#This Row],[Generation (TWh)]]*10^9)</f>
        <v>696.14865577227204</v>
      </c>
    </row>
    <row r="8453" spans="1:21" x14ac:dyDescent="0.35">
      <c r="A8453" t="s">
        <v>32</v>
      </c>
      <c r="B8453" t="s">
        <v>3242</v>
      </c>
      <c r="C8453" t="str">
        <f>SUBSTITUTE(Table1[[#This Row],[Fuel]],", ",",")</f>
        <v>fossil gas: lng</v>
      </c>
      <c r="D8453" t="s">
        <v>3242</v>
      </c>
      <c r="H8453" t="s">
        <v>3440</v>
      </c>
      <c r="I8453">
        <v>350</v>
      </c>
      <c r="J8453" t="s">
        <v>3446</v>
      </c>
      <c r="K8453">
        <v>1983</v>
      </c>
      <c r="L8453" t="s">
        <v>29</v>
      </c>
      <c r="M8453" t="s">
        <v>29</v>
      </c>
      <c r="N8453">
        <v>37.005802000000003</v>
      </c>
      <c r="O8453">
        <v>126.79841</v>
      </c>
      <c r="P8453" t="s">
        <v>3590</v>
      </c>
      <c r="Q8453" s="3">
        <f>Table1[[#This Row],[Capacity (MW)]]*0.395*8760*10^-6</f>
        <v>1.2110699999999999</v>
      </c>
      <c r="R8453" s="3" cm="1">
        <f t="array" ref="R8453">AVERAGE(VLOOKUP(_xlfn.TEXTSPLIT(Table1[[#This Row],[Fuel (no space after comma)]], ","), FuelList_Final_EF!$A$2:$B$65, 2, FALSE))</f>
        <v>67.685819715340017</v>
      </c>
      <c r="S8453" s="3">
        <f>Table1[[#This Row],[Generation (TWh)]]*10^9*VLOOKUP(Table1[[#This Row],[Turbine/Engine Technology]],Technology_HR!$A$2:$B$11,2,FALSE)*10^-6</f>
        <v>12455854.949999997</v>
      </c>
      <c r="T8453" s="5">
        <f>Table1[[#This Row],[Fuel Consumption (mmBtu)]]*Table1[[#This Row],[Emission Factor (kg CO2/ mmBtu)]]*10^3</f>
        <v>843084752546.12537</v>
      </c>
      <c r="U8453" s="3">
        <f>Table1[[#This Row],[Emissions (g CO2)]]/(Table1[[#This Row],[Generation (TWh)]]*10^9)</f>
        <v>696.14865577227204</v>
      </c>
    </row>
    <row r="8454" spans="1:21" x14ac:dyDescent="0.35">
      <c r="A8454" t="s">
        <v>32</v>
      </c>
      <c r="B8454" t="s">
        <v>3242</v>
      </c>
      <c r="C8454" t="str">
        <f>SUBSTITUTE(Table1[[#This Row],[Fuel]],", ",",")</f>
        <v>fossil gas: lng</v>
      </c>
      <c r="D8454" t="s">
        <v>3242</v>
      </c>
      <c r="H8454" t="s">
        <v>3440</v>
      </c>
      <c r="I8454">
        <v>350</v>
      </c>
      <c r="J8454" t="s">
        <v>3446</v>
      </c>
      <c r="K8454">
        <v>1983</v>
      </c>
      <c r="L8454" t="s">
        <v>29</v>
      </c>
      <c r="M8454" t="s">
        <v>29</v>
      </c>
      <c r="N8454">
        <v>37.005802000000003</v>
      </c>
      <c r="O8454">
        <v>126.79841</v>
      </c>
      <c r="P8454" t="s">
        <v>3590</v>
      </c>
      <c r="Q8454" s="3">
        <f>Table1[[#This Row],[Capacity (MW)]]*0.395*8760*10^-6</f>
        <v>1.2110699999999999</v>
      </c>
      <c r="R8454" s="3" cm="1">
        <f t="array" ref="R8454">AVERAGE(VLOOKUP(_xlfn.TEXTSPLIT(Table1[[#This Row],[Fuel (no space after comma)]], ","), FuelList_Final_EF!$A$2:$B$65, 2, FALSE))</f>
        <v>67.685819715340017</v>
      </c>
      <c r="S8454" s="3">
        <f>Table1[[#This Row],[Generation (TWh)]]*10^9*VLOOKUP(Table1[[#This Row],[Turbine/Engine Technology]],Technology_HR!$A$2:$B$11,2,FALSE)*10^-6</f>
        <v>12455854.949999997</v>
      </c>
      <c r="T8454" s="5">
        <f>Table1[[#This Row],[Fuel Consumption (mmBtu)]]*Table1[[#This Row],[Emission Factor (kg CO2/ mmBtu)]]*10^3</f>
        <v>843084752546.12537</v>
      </c>
      <c r="U8454" s="3">
        <f>Table1[[#This Row],[Emissions (g CO2)]]/(Table1[[#This Row],[Generation (TWh)]]*10^9)</f>
        <v>696.14865577227204</v>
      </c>
    </row>
    <row r="8455" spans="1:21" x14ac:dyDescent="0.35">
      <c r="A8455" t="s">
        <v>32</v>
      </c>
      <c r="B8455" t="s">
        <v>3242</v>
      </c>
      <c r="C8455" t="str">
        <f>SUBSTITUTE(Table1[[#This Row],[Fuel]],", ",",")</f>
        <v>fossil gas: lng</v>
      </c>
      <c r="D8455" t="s">
        <v>3242</v>
      </c>
      <c r="H8455" t="s">
        <v>3438</v>
      </c>
      <c r="I8455">
        <v>868</v>
      </c>
      <c r="J8455" t="s">
        <v>3446</v>
      </c>
      <c r="K8455">
        <v>2014</v>
      </c>
      <c r="L8455" t="s">
        <v>29</v>
      </c>
      <c r="M8455" t="s">
        <v>29</v>
      </c>
      <c r="N8455">
        <v>37.005802000000003</v>
      </c>
      <c r="O8455">
        <v>126.79841</v>
      </c>
      <c r="P8455" t="s">
        <v>3590</v>
      </c>
      <c r="Q8455" s="3">
        <f>Table1[[#This Row],[Capacity (MW)]]*0.395*8760*10^-6</f>
        <v>3.0034535999999998</v>
      </c>
      <c r="R8455" s="3" cm="1">
        <f t="array" ref="R8455">AVERAGE(VLOOKUP(_xlfn.TEXTSPLIT(Table1[[#This Row],[Fuel (no space after comma)]], ","), FuelList_Final_EF!$A$2:$B$65, 2, FALSE))</f>
        <v>67.685819715340017</v>
      </c>
      <c r="S8455" s="3">
        <f>Table1[[#This Row],[Generation (TWh)]]*10^9*VLOOKUP(Table1[[#This Row],[Turbine/Engine Technology]],Technology_HR!$A$2:$B$11,2,FALSE)*10^-6</f>
        <v>22673071.226399999</v>
      </c>
      <c r="T8455" s="5">
        <f>Table1[[#This Row],[Fuel Consumption (mmBtu)]]*Table1[[#This Row],[Emission Factor (kg CO2/ mmBtu)]]*10^3</f>
        <v>1534645411423.1733</v>
      </c>
      <c r="U8455" s="3">
        <f>Table1[[#This Row],[Emissions (g CO2)]]/(Table1[[#This Row],[Generation (TWh)]]*10^9)</f>
        <v>510.96025303110173</v>
      </c>
    </row>
    <row r="8456" spans="1:21" x14ac:dyDescent="0.35">
      <c r="A8456" t="s">
        <v>2117</v>
      </c>
      <c r="B8456" t="s">
        <v>3242</v>
      </c>
      <c r="C8456" t="str">
        <f>SUBSTITUTE(Table1[[#This Row],[Fuel]],", ",",")</f>
        <v>fossil gas: lng</v>
      </c>
      <c r="D8456" t="s">
        <v>3242</v>
      </c>
      <c r="H8456" t="s">
        <v>59</v>
      </c>
      <c r="I8456">
        <v>560</v>
      </c>
      <c r="J8456" t="s">
        <v>3450</v>
      </c>
      <c r="K8456">
        <v>2026</v>
      </c>
      <c r="L8456" t="s">
        <v>29</v>
      </c>
      <c r="M8456" t="s">
        <v>29</v>
      </c>
      <c r="N8456">
        <v>34.910715000000003</v>
      </c>
      <c r="O8456">
        <v>128.108397</v>
      </c>
      <c r="P8456" t="s">
        <v>3590</v>
      </c>
      <c r="Q8456" s="3">
        <f>Table1[[#This Row],[Capacity (MW)]]*0.395*8760*10^-6</f>
        <v>1.9377120000000001</v>
      </c>
      <c r="R8456" s="3" cm="1">
        <f t="array" ref="R8456">AVERAGE(VLOOKUP(_xlfn.TEXTSPLIT(Table1[[#This Row],[Fuel (no space after comma)]], ","), FuelList_Final_EF!$A$2:$B$65, 2, FALSE))</f>
        <v>67.685819715340017</v>
      </c>
      <c r="S8456" s="3">
        <f>Table1[[#This Row],[Generation (TWh)]]*10^9*VLOOKUP(Table1[[#This Row],[Turbine/Engine Technology]],Technology_HR!$A$2:$B$11,2,FALSE)*10^-6</f>
        <v>16074289.896</v>
      </c>
      <c r="T8456" s="5">
        <f>Table1[[#This Row],[Fuel Consumption (mmBtu)]]*Table1[[#This Row],[Emission Factor (kg CO2/ mmBtu)]]*10^3</f>
        <v>1088001487952.7676</v>
      </c>
      <c r="U8456" s="3">
        <f>Table1[[#This Row],[Emissions (g CO2)]]/(Table1[[#This Row],[Generation (TWh)]]*10^9)</f>
        <v>561.48771744860312</v>
      </c>
    </row>
    <row r="8457" spans="1:21" x14ac:dyDescent="0.35">
      <c r="A8457" t="s">
        <v>2117</v>
      </c>
      <c r="B8457" t="s">
        <v>3242</v>
      </c>
      <c r="C8457" t="str">
        <f>SUBSTITUTE(Table1[[#This Row],[Fuel]],", ",",")</f>
        <v>fossil gas: lng</v>
      </c>
      <c r="D8457" t="s">
        <v>3242</v>
      </c>
      <c r="H8457" t="s">
        <v>59</v>
      </c>
      <c r="I8457">
        <v>560</v>
      </c>
      <c r="J8457" t="s">
        <v>3450</v>
      </c>
      <c r="K8457">
        <v>2026</v>
      </c>
      <c r="L8457" t="s">
        <v>29</v>
      </c>
      <c r="M8457" t="s">
        <v>29</v>
      </c>
      <c r="N8457">
        <v>34.910715000000003</v>
      </c>
      <c r="O8457">
        <v>128.108397</v>
      </c>
      <c r="P8457" t="s">
        <v>3590</v>
      </c>
      <c r="Q8457" s="3">
        <f>Table1[[#This Row],[Capacity (MW)]]*0.395*8760*10^-6</f>
        <v>1.9377120000000001</v>
      </c>
      <c r="R8457" s="3" cm="1">
        <f t="array" ref="R8457">AVERAGE(VLOOKUP(_xlfn.TEXTSPLIT(Table1[[#This Row],[Fuel (no space after comma)]], ","), FuelList_Final_EF!$A$2:$B$65, 2, FALSE))</f>
        <v>67.685819715340017</v>
      </c>
      <c r="S8457" s="3">
        <f>Table1[[#This Row],[Generation (TWh)]]*10^9*VLOOKUP(Table1[[#This Row],[Turbine/Engine Technology]],Technology_HR!$A$2:$B$11,2,FALSE)*10^-6</f>
        <v>16074289.896</v>
      </c>
      <c r="T8457" s="5">
        <f>Table1[[#This Row],[Fuel Consumption (mmBtu)]]*Table1[[#This Row],[Emission Factor (kg CO2/ mmBtu)]]*10^3</f>
        <v>1088001487952.7676</v>
      </c>
      <c r="U8457" s="3">
        <f>Table1[[#This Row],[Emissions (g CO2)]]/(Table1[[#This Row],[Generation (TWh)]]*10^9)</f>
        <v>561.48771744860312</v>
      </c>
    </row>
    <row r="8458" spans="1:21" x14ac:dyDescent="0.35">
      <c r="A8458" t="s">
        <v>2117</v>
      </c>
      <c r="B8458" t="s">
        <v>3242</v>
      </c>
      <c r="C8458" t="str">
        <f>SUBSTITUTE(Table1[[#This Row],[Fuel]],", ",",")</f>
        <v>fossil gas: lng</v>
      </c>
      <c r="D8458" t="s">
        <v>3242</v>
      </c>
      <c r="H8458" t="s">
        <v>59</v>
      </c>
      <c r="I8458">
        <v>500</v>
      </c>
      <c r="J8458" t="s">
        <v>3450</v>
      </c>
      <c r="K8458">
        <v>2027</v>
      </c>
      <c r="L8458" t="s">
        <v>29</v>
      </c>
      <c r="M8458" t="s">
        <v>29</v>
      </c>
      <c r="N8458">
        <v>34.910715000000003</v>
      </c>
      <c r="O8458">
        <v>128.108397</v>
      </c>
      <c r="P8458" t="s">
        <v>3590</v>
      </c>
      <c r="Q8458" s="3">
        <f>Table1[[#This Row],[Capacity (MW)]]*0.395*8760*10^-6</f>
        <v>1.7301</v>
      </c>
      <c r="R8458" s="3" cm="1">
        <f t="array" ref="R8458">AVERAGE(VLOOKUP(_xlfn.TEXTSPLIT(Table1[[#This Row],[Fuel (no space after comma)]], ","), FuelList_Final_EF!$A$2:$B$65, 2, FALSE))</f>
        <v>67.685819715340017</v>
      </c>
      <c r="S8458" s="3">
        <f>Table1[[#This Row],[Generation (TWh)]]*10^9*VLOOKUP(Table1[[#This Row],[Turbine/Engine Technology]],Technology_HR!$A$2:$B$11,2,FALSE)*10^-6</f>
        <v>14352044.549999999</v>
      </c>
      <c r="T8458" s="5">
        <f>Table1[[#This Row],[Fuel Consumption (mmBtu)]]*Table1[[#This Row],[Emission Factor (kg CO2/ mmBtu)]]*10^3</f>
        <v>971429899957.82813</v>
      </c>
      <c r="U8458" s="3">
        <f>Table1[[#This Row],[Emissions (g CO2)]]/(Table1[[#This Row],[Generation (TWh)]]*10^9)</f>
        <v>561.48771744860301</v>
      </c>
    </row>
    <row r="8459" spans="1:21" x14ac:dyDescent="0.35">
      <c r="A8459" t="s">
        <v>2117</v>
      </c>
      <c r="B8459" t="s">
        <v>3242</v>
      </c>
      <c r="C8459" t="str">
        <f>SUBSTITUTE(Table1[[#This Row],[Fuel]],", ",",")</f>
        <v>fossil gas: lng</v>
      </c>
      <c r="D8459" t="s">
        <v>3242</v>
      </c>
      <c r="H8459" t="s">
        <v>59</v>
      </c>
      <c r="I8459">
        <v>500</v>
      </c>
      <c r="J8459" t="s">
        <v>3450</v>
      </c>
      <c r="K8459">
        <v>2028</v>
      </c>
      <c r="L8459" t="s">
        <v>29</v>
      </c>
      <c r="M8459" t="s">
        <v>29</v>
      </c>
      <c r="N8459">
        <v>34.910715000000003</v>
      </c>
      <c r="O8459">
        <v>128.108397</v>
      </c>
      <c r="P8459" t="s">
        <v>3590</v>
      </c>
      <c r="Q8459" s="3">
        <f>Table1[[#This Row],[Capacity (MW)]]*0.395*8760*10^-6</f>
        <v>1.7301</v>
      </c>
      <c r="R8459" s="3" cm="1">
        <f t="array" ref="R8459">AVERAGE(VLOOKUP(_xlfn.TEXTSPLIT(Table1[[#This Row],[Fuel (no space after comma)]], ","), FuelList_Final_EF!$A$2:$B$65, 2, FALSE))</f>
        <v>67.685819715340017</v>
      </c>
      <c r="S8459" s="3">
        <f>Table1[[#This Row],[Generation (TWh)]]*10^9*VLOOKUP(Table1[[#This Row],[Turbine/Engine Technology]],Technology_HR!$A$2:$B$11,2,FALSE)*10^-6</f>
        <v>14352044.549999999</v>
      </c>
      <c r="T8459" s="5">
        <f>Table1[[#This Row],[Fuel Consumption (mmBtu)]]*Table1[[#This Row],[Emission Factor (kg CO2/ mmBtu)]]*10^3</f>
        <v>971429899957.82813</v>
      </c>
      <c r="U8459" s="3">
        <f>Table1[[#This Row],[Emissions (g CO2)]]/(Table1[[#This Row],[Generation (TWh)]]*10^9)</f>
        <v>561.48771744860301</v>
      </c>
    </row>
    <row r="8460" spans="1:21" x14ac:dyDescent="0.35">
      <c r="A8460" t="s">
        <v>2119</v>
      </c>
      <c r="B8460" t="s">
        <v>3242</v>
      </c>
      <c r="C8460" t="str">
        <f>SUBSTITUTE(Table1[[#This Row],[Fuel]],", ",",")</f>
        <v>fossil gas: lng</v>
      </c>
      <c r="D8460" t="s">
        <v>3242</v>
      </c>
      <c r="H8460" t="s">
        <v>3438</v>
      </c>
      <c r="I8460">
        <v>99</v>
      </c>
      <c r="J8460" t="s">
        <v>3446</v>
      </c>
      <c r="K8460">
        <v>2011</v>
      </c>
      <c r="L8460" t="s">
        <v>29</v>
      </c>
      <c r="M8460" t="s">
        <v>29</v>
      </c>
      <c r="N8460">
        <v>37.658391000000002</v>
      </c>
      <c r="O8460">
        <v>126.83161699999999</v>
      </c>
      <c r="P8460" t="s">
        <v>3590</v>
      </c>
      <c r="Q8460" s="3">
        <f>Table1[[#This Row],[Capacity (MW)]]*0.395*8760*10^-6</f>
        <v>0.34255980000000003</v>
      </c>
      <c r="R8460" s="3" cm="1">
        <f t="array" ref="R8460">AVERAGE(VLOOKUP(_xlfn.TEXTSPLIT(Table1[[#This Row],[Fuel (no space after comma)]], ","), FuelList_Final_EF!$A$2:$B$65, 2, FALSE))</f>
        <v>67.685819715340017</v>
      </c>
      <c r="S8460" s="3">
        <f>Table1[[#This Row],[Generation (TWh)]]*10^9*VLOOKUP(Table1[[#This Row],[Turbine/Engine Technology]],Technology_HR!$A$2:$B$11,2,FALSE)*10^-6</f>
        <v>2585983.9301999998</v>
      </c>
      <c r="T8460" s="5">
        <f>Table1[[#This Row],[Fuel Consumption (mmBtu)]]*Table1[[#This Row],[Emission Factor (kg CO2/ mmBtu)]]*10^3</f>
        <v>175034442086.28363</v>
      </c>
      <c r="U8460" s="3">
        <f>Table1[[#This Row],[Emissions (g CO2)]]/(Table1[[#This Row],[Generation (TWh)]]*10^9)</f>
        <v>510.96025303110179</v>
      </c>
    </row>
    <row r="8461" spans="1:21" x14ac:dyDescent="0.35">
      <c r="A8461" t="s">
        <v>199</v>
      </c>
      <c r="B8461" t="s">
        <v>3242</v>
      </c>
      <c r="C8461" t="str">
        <f>SUBSTITUTE(Table1[[#This Row],[Fuel]],", ",",")</f>
        <v>fossil gas: lng</v>
      </c>
      <c r="D8461" t="s">
        <v>3242</v>
      </c>
      <c r="H8461" t="s">
        <v>3438</v>
      </c>
      <c r="I8461">
        <v>530</v>
      </c>
      <c r="J8461" t="s">
        <v>3446</v>
      </c>
      <c r="K8461">
        <v>2013</v>
      </c>
      <c r="L8461" t="s">
        <v>29</v>
      </c>
      <c r="M8461" t="s">
        <v>29</v>
      </c>
      <c r="N8461">
        <v>36.468637000000001</v>
      </c>
      <c r="O8461">
        <v>127.247137</v>
      </c>
      <c r="P8461" t="s">
        <v>3590</v>
      </c>
      <c r="Q8461" s="3">
        <f>Table1[[#This Row],[Capacity (MW)]]*0.395*8760*10^-6</f>
        <v>1.8339060000000003</v>
      </c>
      <c r="R8461" s="3" cm="1">
        <f t="array" ref="R8461">AVERAGE(VLOOKUP(_xlfn.TEXTSPLIT(Table1[[#This Row],[Fuel (no space after comma)]], ","), FuelList_Final_EF!$A$2:$B$65, 2, FALSE))</f>
        <v>67.685819715340017</v>
      </c>
      <c r="S8461" s="3">
        <f>Table1[[#This Row],[Generation (TWh)]]*10^9*VLOOKUP(Table1[[#This Row],[Turbine/Engine Technology]],Technology_HR!$A$2:$B$11,2,FALSE)*10^-6</f>
        <v>13844156.394000001</v>
      </c>
      <c r="T8461" s="5">
        <f>Table1[[#This Row],[Fuel Consumption (mmBtu)]]*Table1[[#This Row],[Emission Factor (kg CO2/ mmBtu)]]*10^3</f>
        <v>937053073795.25586</v>
      </c>
      <c r="U8461" s="3">
        <f>Table1[[#This Row],[Emissions (g CO2)]]/(Table1[[#This Row],[Generation (TWh)]]*10^9)</f>
        <v>510.96025303110179</v>
      </c>
    </row>
    <row r="8462" spans="1:21" x14ac:dyDescent="0.35">
      <c r="A8462" t="s">
        <v>32</v>
      </c>
      <c r="B8462" t="s">
        <v>3242</v>
      </c>
      <c r="C8462" t="str">
        <f>SUBSTITUTE(Table1[[#This Row],[Fuel]],", ",",")</f>
        <v>fossil gas: lng</v>
      </c>
      <c r="D8462" t="s">
        <v>3242</v>
      </c>
      <c r="H8462" t="s">
        <v>3438</v>
      </c>
      <c r="I8462">
        <v>225</v>
      </c>
      <c r="J8462" t="s">
        <v>3446</v>
      </c>
      <c r="K8462">
        <v>1992</v>
      </c>
      <c r="L8462" t="s">
        <v>29</v>
      </c>
      <c r="M8462" t="s">
        <v>29</v>
      </c>
      <c r="N8462">
        <v>37.536299999999997</v>
      </c>
      <c r="O8462">
        <v>126.6027</v>
      </c>
      <c r="P8462" t="s">
        <v>3590</v>
      </c>
      <c r="Q8462" s="3">
        <f>Table1[[#This Row],[Capacity (MW)]]*0.395*8760*10^-6</f>
        <v>0.77854499999999993</v>
      </c>
      <c r="R8462" s="3" cm="1">
        <f t="array" ref="R8462">AVERAGE(VLOOKUP(_xlfn.TEXTSPLIT(Table1[[#This Row],[Fuel (no space after comma)]], ","), FuelList_Final_EF!$A$2:$B$65, 2, FALSE))</f>
        <v>67.685819715340017</v>
      </c>
      <c r="S8462" s="3">
        <f>Table1[[#This Row],[Generation (TWh)]]*10^9*VLOOKUP(Table1[[#This Row],[Turbine/Engine Technology]],Technology_HR!$A$2:$B$11,2,FALSE)*10^-6</f>
        <v>5877236.2049999991</v>
      </c>
      <c r="T8462" s="5">
        <f>Table1[[#This Row],[Fuel Consumption (mmBtu)]]*Table1[[#This Row],[Emission Factor (kg CO2/ mmBtu)]]*10^3</f>
        <v>397805550196.09912</v>
      </c>
      <c r="U8462" s="3">
        <f>Table1[[#This Row],[Emissions (g CO2)]]/(Table1[[#This Row],[Generation (TWh)]]*10^9)</f>
        <v>510.96025303110184</v>
      </c>
    </row>
    <row r="8463" spans="1:21" x14ac:dyDescent="0.35">
      <c r="A8463" t="s">
        <v>32</v>
      </c>
      <c r="B8463" t="s">
        <v>3242</v>
      </c>
      <c r="C8463" t="str">
        <f>SUBSTITUTE(Table1[[#This Row],[Fuel]],", ",",")</f>
        <v>fossil gas: lng</v>
      </c>
      <c r="D8463" t="s">
        <v>3242</v>
      </c>
      <c r="H8463" t="s">
        <v>3438</v>
      </c>
      <c r="I8463">
        <v>225</v>
      </c>
      <c r="J8463" t="s">
        <v>3446</v>
      </c>
      <c r="K8463">
        <v>1992</v>
      </c>
      <c r="L8463" t="s">
        <v>29</v>
      </c>
      <c r="M8463" t="s">
        <v>29</v>
      </c>
      <c r="N8463">
        <v>37.536299999999997</v>
      </c>
      <c r="O8463">
        <v>126.6027</v>
      </c>
      <c r="P8463" t="s">
        <v>3590</v>
      </c>
      <c r="Q8463" s="3">
        <f>Table1[[#This Row],[Capacity (MW)]]*0.395*8760*10^-6</f>
        <v>0.77854499999999993</v>
      </c>
      <c r="R8463" s="3" cm="1">
        <f t="array" ref="R8463">AVERAGE(VLOOKUP(_xlfn.TEXTSPLIT(Table1[[#This Row],[Fuel (no space after comma)]], ","), FuelList_Final_EF!$A$2:$B$65, 2, FALSE))</f>
        <v>67.685819715340017</v>
      </c>
      <c r="S8463" s="3">
        <f>Table1[[#This Row],[Generation (TWh)]]*10^9*VLOOKUP(Table1[[#This Row],[Turbine/Engine Technology]],Technology_HR!$A$2:$B$11,2,FALSE)*10^-6</f>
        <v>5877236.2049999991</v>
      </c>
      <c r="T8463" s="5">
        <f>Table1[[#This Row],[Fuel Consumption (mmBtu)]]*Table1[[#This Row],[Emission Factor (kg CO2/ mmBtu)]]*10^3</f>
        <v>397805550196.09912</v>
      </c>
      <c r="U8463" s="3">
        <f>Table1[[#This Row],[Emissions (g CO2)]]/(Table1[[#This Row],[Generation (TWh)]]*10^9)</f>
        <v>510.96025303110184</v>
      </c>
    </row>
    <row r="8464" spans="1:21" x14ac:dyDescent="0.35">
      <c r="A8464" t="s">
        <v>32</v>
      </c>
      <c r="B8464" t="s">
        <v>3242</v>
      </c>
      <c r="C8464" t="str">
        <f>SUBSTITUTE(Table1[[#This Row],[Fuel]],", ",",")</f>
        <v>fossil gas: lng</v>
      </c>
      <c r="D8464" t="s">
        <v>3242</v>
      </c>
      <c r="H8464" t="s">
        <v>3438</v>
      </c>
      <c r="I8464">
        <v>225</v>
      </c>
      <c r="J8464" t="s">
        <v>3446</v>
      </c>
      <c r="K8464">
        <v>1992</v>
      </c>
      <c r="L8464" t="s">
        <v>29</v>
      </c>
      <c r="M8464" t="s">
        <v>29</v>
      </c>
      <c r="N8464">
        <v>37.536299999999997</v>
      </c>
      <c r="O8464">
        <v>126.6027</v>
      </c>
      <c r="P8464" t="s">
        <v>3590</v>
      </c>
      <c r="Q8464" s="3">
        <f>Table1[[#This Row],[Capacity (MW)]]*0.395*8760*10^-6</f>
        <v>0.77854499999999993</v>
      </c>
      <c r="R8464" s="3" cm="1">
        <f t="array" ref="R8464">AVERAGE(VLOOKUP(_xlfn.TEXTSPLIT(Table1[[#This Row],[Fuel (no space after comma)]], ","), FuelList_Final_EF!$A$2:$B$65, 2, FALSE))</f>
        <v>67.685819715340017</v>
      </c>
      <c r="S8464" s="3">
        <f>Table1[[#This Row],[Generation (TWh)]]*10^9*VLOOKUP(Table1[[#This Row],[Turbine/Engine Technology]],Technology_HR!$A$2:$B$11,2,FALSE)*10^-6</f>
        <v>5877236.2049999991</v>
      </c>
      <c r="T8464" s="5">
        <f>Table1[[#This Row],[Fuel Consumption (mmBtu)]]*Table1[[#This Row],[Emission Factor (kg CO2/ mmBtu)]]*10^3</f>
        <v>397805550196.09912</v>
      </c>
      <c r="U8464" s="3">
        <f>Table1[[#This Row],[Emissions (g CO2)]]/(Table1[[#This Row],[Generation (TWh)]]*10^9)</f>
        <v>510.96025303110184</v>
      </c>
    </row>
    <row r="8465" spans="1:21" x14ac:dyDescent="0.35">
      <c r="A8465" t="s">
        <v>32</v>
      </c>
      <c r="B8465" t="s">
        <v>3242</v>
      </c>
      <c r="C8465" t="str">
        <f>SUBSTITUTE(Table1[[#This Row],[Fuel]],", ",",")</f>
        <v>fossil gas: lng</v>
      </c>
      <c r="D8465" t="s">
        <v>3242</v>
      </c>
      <c r="H8465" t="s">
        <v>3438</v>
      </c>
      <c r="I8465">
        <v>225</v>
      </c>
      <c r="J8465" t="s">
        <v>3446</v>
      </c>
      <c r="K8465">
        <v>1992</v>
      </c>
      <c r="L8465" t="s">
        <v>29</v>
      </c>
      <c r="M8465" t="s">
        <v>29</v>
      </c>
      <c r="N8465">
        <v>37.536299999999997</v>
      </c>
      <c r="O8465">
        <v>126.6027</v>
      </c>
      <c r="P8465" t="s">
        <v>3590</v>
      </c>
      <c r="Q8465" s="3">
        <f>Table1[[#This Row],[Capacity (MW)]]*0.395*8760*10^-6</f>
        <v>0.77854499999999993</v>
      </c>
      <c r="R8465" s="3" cm="1">
        <f t="array" ref="R8465">AVERAGE(VLOOKUP(_xlfn.TEXTSPLIT(Table1[[#This Row],[Fuel (no space after comma)]], ","), FuelList_Final_EF!$A$2:$B$65, 2, FALSE))</f>
        <v>67.685819715340017</v>
      </c>
      <c r="S8465" s="3">
        <f>Table1[[#This Row],[Generation (TWh)]]*10^9*VLOOKUP(Table1[[#This Row],[Turbine/Engine Technology]],Technology_HR!$A$2:$B$11,2,FALSE)*10^-6</f>
        <v>5877236.2049999991</v>
      </c>
      <c r="T8465" s="5">
        <f>Table1[[#This Row],[Fuel Consumption (mmBtu)]]*Table1[[#This Row],[Emission Factor (kg CO2/ mmBtu)]]*10^3</f>
        <v>397805550196.09912</v>
      </c>
      <c r="U8465" s="3">
        <f>Table1[[#This Row],[Emissions (g CO2)]]/(Table1[[#This Row],[Generation (TWh)]]*10^9)</f>
        <v>510.96025303110184</v>
      </c>
    </row>
    <row r="8466" spans="1:21" x14ac:dyDescent="0.35">
      <c r="A8466" t="s">
        <v>32</v>
      </c>
      <c r="B8466" t="s">
        <v>3242</v>
      </c>
      <c r="C8466" t="str">
        <f>SUBSTITUTE(Table1[[#This Row],[Fuel]],", ",",")</f>
        <v>fossil gas: lng</v>
      </c>
      <c r="D8466" t="s">
        <v>3242</v>
      </c>
      <c r="H8466" t="s">
        <v>3438</v>
      </c>
      <c r="I8466">
        <v>225</v>
      </c>
      <c r="J8466" t="s">
        <v>3446</v>
      </c>
      <c r="K8466">
        <v>1992</v>
      </c>
      <c r="L8466" t="s">
        <v>29</v>
      </c>
      <c r="M8466" t="s">
        <v>29</v>
      </c>
      <c r="N8466">
        <v>37.536299999999997</v>
      </c>
      <c r="O8466">
        <v>126.6027</v>
      </c>
      <c r="P8466" t="s">
        <v>3590</v>
      </c>
      <c r="Q8466" s="3">
        <f>Table1[[#This Row],[Capacity (MW)]]*0.395*8760*10^-6</f>
        <v>0.77854499999999993</v>
      </c>
      <c r="R8466" s="3" cm="1">
        <f t="array" ref="R8466">AVERAGE(VLOOKUP(_xlfn.TEXTSPLIT(Table1[[#This Row],[Fuel (no space after comma)]], ","), FuelList_Final_EF!$A$2:$B$65, 2, FALSE))</f>
        <v>67.685819715340017</v>
      </c>
      <c r="S8466" s="3">
        <f>Table1[[#This Row],[Generation (TWh)]]*10^9*VLOOKUP(Table1[[#This Row],[Turbine/Engine Technology]],Technology_HR!$A$2:$B$11,2,FALSE)*10^-6</f>
        <v>5877236.2049999991</v>
      </c>
      <c r="T8466" s="5">
        <f>Table1[[#This Row],[Fuel Consumption (mmBtu)]]*Table1[[#This Row],[Emission Factor (kg CO2/ mmBtu)]]*10^3</f>
        <v>397805550196.09912</v>
      </c>
      <c r="U8466" s="3">
        <f>Table1[[#This Row],[Emissions (g CO2)]]/(Table1[[#This Row],[Generation (TWh)]]*10^9)</f>
        <v>510.96025303110184</v>
      </c>
    </row>
    <row r="8467" spans="1:21" x14ac:dyDescent="0.35">
      <c r="A8467" t="s">
        <v>32</v>
      </c>
      <c r="B8467" t="s">
        <v>3242</v>
      </c>
      <c r="C8467" t="str">
        <f>SUBSTITUTE(Table1[[#This Row],[Fuel]],", ",",")</f>
        <v>fossil gas: lng</v>
      </c>
      <c r="D8467" t="s">
        <v>3242</v>
      </c>
      <c r="H8467" t="s">
        <v>3438</v>
      </c>
      <c r="I8467">
        <v>225</v>
      </c>
      <c r="J8467" t="s">
        <v>3446</v>
      </c>
      <c r="K8467">
        <v>1992</v>
      </c>
      <c r="L8467" t="s">
        <v>29</v>
      </c>
      <c r="M8467" t="s">
        <v>29</v>
      </c>
      <c r="N8467">
        <v>37.536299999999997</v>
      </c>
      <c r="O8467">
        <v>126.6027</v>
      </c>
      <c r="P8467" t="s">
        <v>3590</v>
      </c>
      <c r="Q8467" s="3">
        <f>Table1[[#This Row],[Capacity (MW)]]*0.395*8760*10^-6</f>
        <v>0.77854499999999993</v>
      </c>
      <c r="R8467" s="3" cm="1">
        <f t="array" ref="R8467">AVERAGE(VLOOKUP(_xlfn.TEXTSPLIT(Table1[[#This Row],[Fuel (no space after comma)]], ","), FuelList_Final_EF!$A$2:$B$65, 2, FALSE))</f>
        <v>67.685819715340017</v>
      </c>
      <c r="S8467" s="3">
        <f>Table1[[#This Row],[Generation (TWh)]]*10^9*VLOOKUP(Table1[[#This Row],[Turbine/Engine Technology]],Technology_HR!$A$2:$B$11,2,FALSE)*10^-6</f>
        <v>5877236.2049999991</v>
      </c>
      <c r="T8467" s="5">
        <f>Table1[[#This Row],[Fuel Consumption (mmBtu)]]*Table1[[#This Row],[Emission Factor (kg CO2/ mmBtu)]]*10^3</f>
        <v>397805550196.09912</v>
      </c>
      <c r="U8467" s="3">
        <f>Table1[[#This Row],[Emissions (g CO2)]]/(Table1[[#This Row],[Generation (TWh)]]*10^9)</f>
        <v>510.96025303110184</v>
      </c>
    </row>
    <row r="8468" spans="1:21" x14ac:dyDescent="0.35">
      <c r="A8468" t="s">
        <v>32</v>
      </c>
      <c r="B8468" t="s">
        <v>3242</v>
      </c>
      <c r="C8468" t="str">
        <f>SUBSTITUTE(Table1[[#This Row],[Fuel]],", ",",")</f>
        <v>fossil gas: lng</v>
      </c>
      <c r="D8468" t="s">
        <v>3242</v>
      </c>
      <c r="H8468" t="s">
        <v>3438</v>
      </c>
      <c r="I8468">
        <v>225</v>
      </c>
      <c r="J8468" t="s">
        <v>3446</v>
      </c>
      <c r="K8468">
        <v>1992</v>
      </c>
      <c r="L8468" t="s">
        <v>29</v>
      </c>
      <c r="M8468" t="s">
        <v>29</v>
      </c>
      <c r="N8468">
        <v>37.536299999999997</v>
      </c>
      <c r="O8468">
        <v>126.6027</v>
      </c>
      <c r="P8468" t="s">
        <v>3590</v>
      </c>
      <c r="Q8468" s="3">
        <f>Table1[[#This Row],[Capacity (MW)]]*0.395*8760*10^-6</f>
        <v>0.77854499999999993</v>
      </c>
      <c r="R8468" s="3" cm="1">
        <f t="array" ref="R8468">AVERAGE(VLOOKUP(_xlfn.TEXTSPLIT(Table1[[#This Row],[Fuel (no space after comma)]], ","), FuelList_Final_EF!$A$2:$B$65, 2, FALSE))</f>
        <v>67.685819715340017</v>
      </c>
      <c r="S8468" s="3">
        <f>Table1[[#This Row],[Generation (TWh)]]*10^9*VLOOKUP(Table1[[#This Row],[Turbine/Engine Technology]],Technology_HR!$A$2:$B$11,2,FALSE)*10^-6</f>
        <v>5877236.2049999991</v>
      </c>
      <c r="T8468" s="5">
        <f>Table1[[#This Row],[Fuel Consumption (mmBtu)]]*Table1[[#This Row],[Emission Factor (kg CO2/ mmBtu)]]*10^3</f>
        <v>397805550196.09912</v>
      </c>
      <c r="U8468" s="3">
        <f>Table1[[#This Row],[Emissions (g CO2)]]/(Table1[[#This Row],[Generation (TWh)]]*10^9)</f>
        <v>510.96025303110184</v>
      </c>
    </row>
    <row r="8469" spans="1:21" x14ac:dyDescent="0.35">
      <c r="A8469" t="s">
        <v>32</v>
      </c>
      <c r="B8469" t="s">
        <v>3242</v>
      </c>
      <c r="C8469" t="str">
        <f>SUBSTITUTE(Table1[[#This Row],[Fuel]],", ",",")</f>
        <v>fossil gas: lng</v>
      </c>
      <c r="D8469" t="s">
        <v>3242</v>
      </c>
      <c r="H8469" t="s">
        <v>3438</v>
      </c>
      <c r="I8469">
        <v>225</v>
      </c>
      <c r="J8469" t="s">
        <v>3446</v>
      </c>
      <c r="K8469">
        <v>1992</v>
      </c>
      <c r="L8469" t="s">
        <v>29</v>
      </c>
      <c r="M8469" t="s">
        <v>29</v>
      </c>
      <c r="N8469">
        <v>37.536299999999997</v>
      </c>
      <c r="O8469">
        <v>126.6027</v>
      </c>
      <c r="P8469" t="s">
        <v>3590</v>
      </c>
      <c r="Q8469" s="3">
        <f>Table1[[#This Row],[Capacity (MW)]]*0.395*8760*10^-6</f>
        <v>0.77854499999999993</v>
      </c>
      <c r="R8469" s="3" cm="1">
        <f t="array" ref="R8469">AVERAGE(VLOOKUP(_xlfn.TEXTSPLIT(Table1[[#This Row],[Fuel (no space after comma)]], ","), FuelList_Final_EF!$A$2:$B$65, 2, FALSE))</f>
        <v>67.685819715340017</v>
      </c>
      <c r="S8469" s="3">
        <f>Table1[[#This Row],[Generation (TWh)]]*10^9*VLOOKUP(Table1[[#This Row],[Turbine/Engine Technology]],Technology_HR!$A$2:$B$11,2,FALSE)*10^-6</f>
        <v>5877236.2049999991</v>
      </c>
      <c r="T8469" s="5">
        <f>Table1[[#This Row],[Fuel Consumption (mmBtu)]]*Table1[[#This Row],[Emission Factor (kg CO2/ mmBtu)]]*10^3</f>
        <v>397805550196.09912</v>
      </c>
      <c r="U8469" s="3">
        <f>Table1[[#This Row],[Emissions (g CO2)]]/(Table1[[#This Row],[Generation (TWh)]]*10^9)</f>
        <v>510.96025303110184</v>
      </c>
    </row>
    <row r="8470" spans="1:21" x14ac:dyDescent="0.35">
      <c r="A8470" t="s">
        <v>199</v>
      </c>
      <c r="B8470" t="s">
        <v>3242</v>
      </c>
      <c r="C8470" t="str">
        <f>SUBSTITUTE(Table1[[#This Row],[Fuel]],", ",",")</f>
        <v>fossil gas: lng</v>
      </c>
      <c r="D8470" t="s">
        <v>3242</v>
      </c>
      <c r="H8470" t="s">
        <v>3438</v>
      </c>
      <c r="I8470">
        <v>400</v>
      </c>
      <c r="J8470" t="s">
        <v>3446</v>
      </c>
      <c r="K8470">
        <v>2019</v>
      </c>
      <c r="L8470" t="s">
        <v>29</v>
      </c>
      <c r="M8470" t="s">
        <v>29</v>
      </c>
      <c r="N8470">
        <v>37.544246000000001</v>
      </c>
      <c r="O8470">
        <v>126.919861</v>
      </c>
      <c r="P8470" t="s">
        <v>3590</v>
      </c>
      <c r="Q8470" s="3">
        <f>Table1[[#This Row],[Capacity (MW)]]*0.395*8760*10^-6</f>
        <v>1.38408</v>
      </c>
      <c r="R8470" s="3" cm="1">
        <f t="array" ref="R8470">AVERAGE(VLOOKUP(_xlfn.TEXTSPLIT(Table1[[#This Row],[Fuel (no space after comma)]], ","), FuelList_Final_EF!$A$2:$B$65, 2, FALSE))</f>
        <v>67.685819715340017</v>
      </c>
      <c r="S8470" s="3">
        <f>Table1[[#This Row],[Generation (TWh)]]*10^9*VLOOKUP(Table1[[#This Row],[Turbine/Engine Technology]],Technology_HR!$A$2:$B$11,2,FALSE)*10^-6</f>
        <v>10448419.92</v>
      </c>
      <c r="T8470" s="5">
        <f>Table1[[#This Row],[Fuel Consumption (mmBtu)]]*Table1[[#This Row],[Emission Factor (kg CO2/ mmBtu)]]*10^3</f>
        <v>707209867015.28735</v>
      </c>
      <c r="U8470" s="3">
        <f>Table1[[#This Row],[Emissions (g CO2)]]/(Table1[[#This Row],[Generation (TWh)]]*10^9)</f>
        <v>510.96025303110179</v>
      </c>
    </row>
    <row r="8471" spans="1:21" x14ac:dyDescent="0.35">
      <c r="A8471" t="s">
        <v>199</v>
      </c>
      <c r="B8471" t="s">
        <v>3242</v>
      </c>
      <c r="C8471" t="str">
        <f>SUBSTITUTE(Table1[[#This Row],[Fuel]],", ",",")</f>
        <v>fossil gas: lng</v>
      </c>
      <c r="D8471" t="s">
        <v>3242</v>
      </c>
      <c r="H8471" t="s">
        <v>3438</v>
      </c>
      <c r="I8471">
        <v>400</v>
      </c>
      <c r="J8471" t="s">
        <v>3446</v>
      </c>
      <c r="K8471">
        <v>2019</v>
      </c>
      <c r="L8471" t="s">
        <v>29</v>
      </c>
      <c r="M8471" t="s">
        <v>29</v>
      </c>
      <c r="N8471">
        <v>37.544246000000001</v>
      </c>
      <c r="O8471">
        <v>126.919861</v>
      </c>
      <c r="P8471" t="s">
        <v>3590</v>
      </c>
      <c r="Q8471" s="3">
        <f>Table1[[#This Row],[Capacity (MW)]]*0.395*8760*10^-6</f>
        <v>1.38408</v>
      </c>
      <c r="R8471" s="3" cm="1">
        <f t="array" ref="R8471">AVERAGE(VLOOKUP(_xlfn.TEXTSPLIT(Table1[[#This Row],[Fuel (no space after comma)]], ","), FuelList_Final_EF!$A$2:$B$65, 2, FALSE))</f>
        <v>67.685819715340017</v>
      </c>
      <c r="S8471" s="3">
        <f>Table1[[#This Row],[Generation (TWh)]]*10^9*VLOOKUP(Table1[[#This Row],[Turbine/Engine Technology]],Technology_HR!$A$2:$B$11,2,FALSE)*10^-6</f>
        <v>10448419.92</v>
      </c>
      <c r="T8471" s="5">
        <f>Table1[[#This Row],[Fuel Consumption (mmBtu)]]*Table1[[#This Row],[Emission Factor (kg CO2/ mmBtu)]]*10^3</f>
        <v>707209867015.28735</v>
      </c>
      <c r="U8471" s="3">
        <f>Table1[[#This Row],[Emissions (g CO2)]]/(Table1[[#This Row],[Generation (TWh)]]*10^9)</f>
        <v>510.96025303110179</v>
      </c>
    </row>
    <row r="8472" spans="1:21" x14ac:dyDescent="0.35">
      <c r="A8472" t="s">
        <v>2140</v>
      </c>
      <c r="B8472" t="s">
        <v>3242</v>
      </c>
      <c r="C8472" t="str">
        <f>SUBSTITUTE(Table1[[#This Row],[Fuel]],", ",",")</f>
        <v>fossil gas: lng</v>
      </c>
      <c r="D8472" t="s">
        <v>3242</v>
      </c>
      <c r="H8472" t="s">
        <v>3438</v>
      </c>
      <c r="I8472">
        <v>950</v>
      </c>
      <c r="J8472" t="s">
        <v>3446</v>
      </c>
      <c r="K8472">
        <v>2019</v>
      </c>
      <c r="L8472" t="s">
        <v>29</v>
      </c>
      <c r="M8472" t="s">
        <v>29</v>
      </c>
      <c r="N8472">
        <v>37.003843000000003</v>
      </c>
      <c r="O8472">
        <v>126.794635</v>
      </c>
      <c r="P8472" t="s">
        <v>3590</v>
      </c>
      <c r="Q8472" s="3">
        <f>Table1[[#This Row],[Capacity (MW)]]*0.395*8760*10^-6</f>
        <v>3.2871899999999998</v>
      </c>
      <c r="R8472" s="3" cm="1">
        <f t="array" ref="R8472">AVERAGE(VLOOKUP(_xlfn.TEXTSPLIT(Table1[[#This Row],[Fuel (no space after comma)]], ","), FuelList_Final_EF!$A$2:$B$65, 2, FALSE))</f>
        <v>67.685819715340017</v>
      </c>
      <c r="S8472" s="3">
        <f>Table1[[#This Row],[Generation (TWh)]]*10^9*VLOOKUP(Table1[[#This Row],[Turbine/Engine Technology]],Technology_HR!$A$2:$B$11,2,FALSE)*10^-6</f>
        <v>24814997.309999999</v>
      </c>
      <c r="T8472" s="5">
        <f>Table1[[#This Row],[Fuel Consumption (mmBtu)]]*Table1[[#This Row],[Emission Factor (kg CO2/ mmBtu)]]*10^3</f>
        <v>1679623434161.3074</v>
      </c>
      <c r="U8472" s="3">
        <f>Table1[[#This Row],[Emissions (g CO2)]]/(Table1[[#This Row],[Generation (TWh)]]*10^9)</f>
        <v>510.96025303110173</v>
      </c>
    </row>
    <row r="8473" spans="1:21" x14ac:dyDescent="0.35">
      <c r="A8473" t="s">
        <v>32</v>
      </c>
      <c r="B8473" t="s">
        <v>3242</v>
      </c>
      <c r="C8473" t="str">
        <f>SUBSTITUTE(Table1[[#This Row],[Fuel]],", ",",")</f>
        <v>fossil gas: lng</v>
      </c>
      <c r="D8473" t="s">
        <v>3242</v>
      </c>
      <c r="H8473" t="s">
        <v>3438</v>
      </c>
      <c r="I8473">
        <v>450</v>
      </c>
      <c r="J8473" t="s">
        <v>3446</v>
      </c>
      <c r="K8473">
        <v>1997</v>
      </c>
      <c r="L8473" t="s">
        <v>29</v>
      </c>
      <c r="M8473" t="s">
        <v>29</v>
      </c>
      <c r="N8473">
        <v>37.508000000000003</v>
      </c>
      <c r="O8473">
        <v>126.6159</v>
      </c>
      <c r="P8473" t="s">
        <v>3590</v>
      </c>
      <c r="Q8473" s="3">
        <f>Table1[[#This Row],[Capacity (MW)]]*0.395*8760*10^-6</f>
        <v>1.5570899999999999</v>
      </c>
      <c r="R8473" s="3" cm="1">
        <f t="array" ref="R8473">AVERAGE(VLOOKUP(_xlfn.TEXTSPLIT(Table1[[#This Row],[Fuel (no space after comma)]], ","), FuelList_Final_EF!$A$2:$B$65, 2, FALSE))</f>
        <v>67.685819715340017</v>
      </c>
      <c r="S8473" s="3">
        <f>Table1[[#This Row],[Generation (TWh)]]*10^9*VLOOKUP(Table1[[#This Row],[Turbine/Engine Technology]],Technology_HR!$A$2:$B$11,2,FALSE)*10^-6</f>
        <v>11754472.409999998</v>
      </c>
      <c r="T8473" s="5">
        <f>Table1[[#This Row],[Fuel Consumption (mmBtu)]]*Table1[[#This Row],[Emission Factor (kg CO2/ mmBtu)]]*10^3</f>
        <v>795611100392.19824</v>
      </c>
      <c r="U8473" s="3">
        <f>Table1[[#This Row],[Emissions (g CO2)]]/(Table1[[#This Row],[Generation (TWh)]]*10^9)</f>
        <v>510.96025303110184</v>
      </c>
    </row>
    <row r="8474" spans="1:21" x14ac:dyDescent="0.35">
      <c r="A8474" t="s">
        <v>32</v>
      </c>
      <c r="B8474" t="s">
        <v>3242</v>
      </c>
      <c r="C8474" t="str">
        <f>SUBSTITUTE(Table1[[#This Row],[Fuel]],", ",",")</f>
        <v>fossil gas: lng</v>
      </c>
      <c r="D8474" t="s">
        <v>3242</v>
      </c>
      <c r="H8474" t="s">
        <v>3438</v>
      </c>
      <c r="I8474">
        <v>450</v>
      </c>
      <c r="J8474" t="s">
        <v>3446</v>
      </c>
      <c r="K8474">
        <v>1997</v>
      </c>
      <c r="L8474" t="s">
        <v>29</v>
      </c>
      <c r="M8474" t="s">
        <v>29</v>
      </c>
      <c r="N8474">
        <v>37.508000000000003</v>
      </c>
      <c r="O8474">
        <v>126.6159</v>
      </c>
      <c r="P8474" t="s">
        <v>3590</v>
      </c>
      <c r="Q8474" s="3">
        <f>Table1[[#This Row],[Capacity (MW)]]*0.395*8760*10^-6</f>
        <v>1.5570899999999999</v>
      </c>
      <c r="R8474" s="3" cm="1">
        <f t="array" ref="R8474">AVERAGE(VLOOKUP(_xlfn.TEXTSPLIT(Table1[[#This Row],[Fuel (no space after comma)]], ","), FuelList_Final_EF!$A$2:$B$65, 2, FALSE))</f>
        <v>67.685819715340017</v>
      </c>
      <c r="S8474" s="3">
        <f>Table1[[#This Row],[Generation (TWh)]]*10^9*VLOOKUP(Table1[[#This Row],[Turbine/Engine Technology]],Technology_HR!$A$2:$B$11,2,FALSE)*10^-6</f>
        <v>11754472.409999998</v>
      </c>
      <c r="T8474" s="5">
        <f>Table1[[#This Row],[Fuel Consumption (mmBtu)]]*Table1[[#This Row],[Emission Factor (kg CO2/ mmBtu)]]*10^3</f>
        <v>795611100392.19824</v>
      </c>
      <c r="U8474" s="3">
        <f>Table1[[#This Row],[Emissions (g CO2)]]/(Table1[[#This Row],[Generation (TWh)]]*10^9)</f>
        <v>510.96025303110184</v>
      </c>
    </row>
    <row r="8475" spans="1:21" x14ac:dyDescent="0.35">
      <c r="A8475" t="s">
        <v>32</v>
      </c>
      <c r="B8475" t="s">
        <v>3242</v>
      </c>
      <c r="C8475" t="str">
        <f>SUBSTITUTE(Table1[[#This Row],[Fuel]],", ",",")</f>
        <v>fossil gas: lng</v>
      </c>
      <c r="D8475" t="s">
        <v>3242</v>
      </c>
      <c r="H8475" t="s">
        <v>3438</v>
      </c>
      <c r="I8475">
        <v>450</v>
      </c>
      <c r="J8475" t="s">
        <v>3446</v>
      </c>
      <c r="K8475">
        <v>1997</v>
      </c>
      <c r="L8475" t="s">
        <v>29</v>
      </c>
      <c r="M8475" t="s">
        <v>29</v>
      </c>
      <c r="N8475">
        <v>37.508000000000003</v>
      </c>
      <c r="O8475">
        <v>126.6159</v>
      </c>
      <c r="P8475" t="s">
        <v>3590</v>
      </c>
      <c r="Q8475" s="3">
        <f>Table1[[#This Row],[Capacity (MW)]]*0.395*8760*10^-6</f>
        <v>1.5570899999999999</v>
      </c>
      <c r="R8475" s="3" cm="1">
        <f t="array" ref="R8475">AVERAGE(VLOOKUP(_xlfn.TEXTSPLIT(Table1[[#This Row],[Fuel (no space after comma)]], ","), FuelList_Final_EF!$A$2:$B$65, 2, FALSE))</f>
        <v>67.685819715340017</v>
      </c>
      <c r="S8475" s="3">
        <f>Table1[[#This Row],[Generation (TWh)]]*10^9*VLOOKUP(Table1[[#This Row],[Turbine/Engine Technology]],Technology_HR!$A$2:$B$11,2,FALSE)*10^-6</f>
        <v>11754472.409999998</v>
      </c>
      <c r="T8475" s="5">
        <f>Table1[[#This Row],[Fuel Consumption (mmBtu)]]*Table1[[#This Row],[Emission Factor (kg CO2/ mmBtu)]]*10^3</f>
        <v>795611100392.19824</v>
      </c>
      <c r="U8475" s="3">
        <f>Table1[[#This Row],[Emissions (g CO2)]]/(Table1[[#This Row],[Generation (TWh)]]*10^9)</f>
        <v>510.96025303110184</v>
      </c>
    </row>
    <row r="8476" spans="1:21" x14ac:dyDescent="0.35">
      <c r="A8476" t="s">
        <v>32</v>
      </c>
      <c r="B8476" t="s">
        <v>3242</v>
      </c>
      <c r="C8476" t="str">
        <f>SUBSTITUTE(Table1[[#This Row],[Fuel]],", ",",")</f>
        <v>fossil gas: lng</v>
      </c>
      <c r="D8476" t="s">
        <v>3242</v>
      </c>
      <c r="H8476" t="s">
        <v>3438</v>
      </c>
      <c r="I8476">
        <v>450</v>
      </c>
      <c r="J8476" t="s">
        <v>3446</v>
      </c>
      <c r="K8476">
        <v>1997</v>
      </c>
      <c r="L8476" t="s">
        <v>29</v>
      </c>
      <c r="M8476" t="s">
        <v>29</v>
      </c>
      <c r="N8476">
        <v>37.508000000000003</v>
      </c>
      <c r="O8476">
        <v>126.6159</v>
      </c>
      <c r="P8476" t="s">
        <v>3590</v>
      </c>
      <c r="Q8476" s="3">
        <f>Table1[[#This Row],[Capacity (MW)]]*0.395*8760*10^-6</f>
        <v>1.5570899999999999</v>
      </c>
      <c r="R8476" s="3" cm="1">
        <f t="array" ref="R8476">AVERAGE(VLOOKUP(_xlfn.TEXTSPLIT(Table1[[#This Row],[Fuel (no space after comma)]], ","), FuelList_Final_EF!$A$2:$B$65, 2, FALSE))</f>
        <v>67.685819715340017</v>
      </c>
      <c r="S8476" s="3">
        <f>Table1[[#This Row],[Generation (TWh)]]*10^9*VLOOKUP(Table1[[#This Row],[Turbine/Engine Technology]],Technology_HR!$A$2:$B$11,2,FALSE)*10^-6</f>
        <v>11754472.409999998</v>
      </c>
      <c r="T8476" s="5">
        <f>Table1[[#This Row],[Fuel Consumption (mmBtu)]]*Table1[[#This Row],[Emission Factor (kg CO2/ mmBtu)]]*10^3</f>
        <v>795611100392.19824</v>
      </c>
      <c r="U8476" s="3">
        <f>Table1[[#This Row],[Emissions (g CO2)]]/(Table1[[#This Row],[Generation (TWh)]]*10^9)</f>
        <v>510.96025303110184</v>
      </c>
    </row>
    <row r="8477" spans="1:21" x14ac:dyDescent="0.35">
      <c r="A8477" t="s">
        <v>32</v>
      </c>
      <c r="B8477" t="s">
        <v>3242</v>
      </c>
      <c r="C8477" t="str">
        <f>SUBSTITUTE(Table1[[#This Row],[Fuel]],", ",",")</f>
        <v>fossil gas: lng</v>
      </c>
      <c r="D8477" t="s">
        <v>3242</v>
      </c>
      <c r="H8477" t="s">
        <v>3438</v>
      </c>
      <c r="I8477">
        <v>630</v>
      </c>
      <c r="J8477" t="s">
        <v>3446</v>
      </c>
      <c r="K8477">
        <v>2024</v>
      </c>
      <c r="L8477" t="s">
        <v>29</v>
      </c>
      <c r="M8477" t="s">
        <v>29</v>
      </c>
      <c r="N8477">
        <v>36.527332999999999</v>
      </c>
      <c r="O8477">
        <v>127.29662500000001</v>
      </c>
      <c r="P8477" t="s">
        <v>3590</v>
      </c>
      <c r="Q8477" s="3">
        <f>Table1[[#This Row],[Capacity (MW)]]*0.395*8760*10^-6</f>
        <v>2.179926</v>
      </c>
      <c r="R8477" s="3" cm="1">
        <f t="array" ref="R8477">AVERAGE(VLOOKUP(_xlfn.TEXTSPLIT(Table1[[#This Row],[Fuel (no space after comma)]], ","), FuelList_Final_EF!$A$2:$B$65, 2, FALSE))</f>
        <v>67.685819715340017</v>
      </c>
      <c r="S8477" s="3">
        <f>Table1[[#This Row],[Generation (TWh)]]*10^9*VLOOKUP(Table1[[#This Row],[Turbine/Engine Technology]],Technology_HR!$A$2:$B$11,2,FALSE)*10^-6</f>
        <v>16456261.374</v>
      </c>
      <c r="T8477" s="5">
        <f>Table1[[#This Row],[Fuel Consumption (mmBtu)]]*Table1[[#This Row],[Emission Factor (kg CO2/ mmBtu)]]*10^3</f>
        <v>1113855540549.0774</v>
      </c>
      <c r="U8477" s="3">
        <f>Table1[[#This Row],[Emissions (g CO2)]]/(Table1[[#This Row],[Generation (TWh)]]*10^9)</f>
        <v>510.96025303110167</v>
      </c>
    </row>
    <row r="8478" spans="1:21" x14ac:dyDescent="0.35">
      <c r="A8478" t="s">
        <v>2141</v>
      </c>
      <c r="B8478" t="s">
        <v>3242</v>
      </c>
      <c r="C8478" t="str">
        <f>SUBSTITUTE(Table1[[#This Row],[Fuel]],", ",",")</f>
        <v>fossil gas: lng</v>
      </c>
      <c r="D8478" t="s">
        <v>3242</v>
      </c>
      <c r="H8478" t="s">
        <v>59</v>
      </c>
      <c r="I8478">
        <v>585</v>
      </c>
      <c r="J8478" t="s">
        <v>3449</v>
      </c>
      <c r="K8478">
        <v>2024</v>
      </c>
      <c r="L8478" t="s">
        <v>29</v>
      </c>
      <c r="M8478" t="s">
        <v>29</v>
      </c>
      <c r="N8478">
        <v>36.649270000000001</v>
      </c>
      <c r="O8478">
        <v>127.42218</v>
      </c>
      <c r="P8478" t="s">
        <v>3590</v>
      </c>
      <c r="Q8478" s="3">
        <f>Table1[[#This Row],[Capacity (MW)]]*0.395*8760*10^-6</f>
        <v>2.0242170000000002</v>
      </c>
      <c r="R8478" s="3" cm="1">
        <f t="array" ref="R8478">AVERAGE(VLOOKUP(_xlfn.TEXTSPLIT(Table1[[#This Row],[Fuel (no space after comma)]], ","), FuelList_Final_EF!$A$2:$B$65, 2, FALSE))</f>
        <v>67.685819715340017</v>
      </c>
      <c r="S8478" s="3">
        <f>Table1[[#This Row],[Generation (TWh)]]*10^9*VLOOKUP(Table1[[#This Row],[Turbine/Engine Technology]],Technology_HR!$A$2:$B$11,2,FALSE)*10^-6</f>
        <v>16791892.123500001</v>
      </c>
      <c r="T8478" s="5">
        <f>Table1[[#This Row],[Fuel Consumption (mmBtu)]]*Table1[[#This Row],[Emission Factor (kg CO2/ mmBtu)]]*10^3</f>
        <v>1136572982950.6589</v>
      </c>
      <c r="U8478" s="3">
        <f>Table1[[#This Row],[Emissions (g CO2)]]/(Table1[[#This Row],[Generation (TWh)]]*10^9)</f>
        <v>561.48771744860301</v>
      </c>
    </row>
    <row r="8479" spans="1:21" x14ac:dyDescent="0.35">
      <c r="A8479" t="s">
        <v>2141</v>
      </c>
      <c r="B8479" t="s">
        <v>3242</v>
      </c>
      <c r="C8479" t="str">
        <f>SUBSTITUTE(Table1[[#This Row],[Fuel]],", ",",")</f>
        <v>fossil gas: lng</v>
      </c>
      <c r="D8479" t="s">
        <v>3242</v>
      </c>
      <c r="H8479" t="s">
        <v>59</v>
      </c>
      <c r="I8479">
        <v>190</v>
      </c>
      <c r="J8479" t="s">
        <v>3446</v>
      </c>
      <c r="K8479">
        <v>2022</v>
      </c>
      <c r="L8479" t="s">
        <v>29</v>
      </c>
      <c r="M8479" t="s">
        <v>29</v>
      </c>
      <c r="N8479">
        <v>37.250287</v>
      </c>
      <c r="O8479">
        <v>127.483655</v>
      </c>
      <c r="P8479" t="s">
        <v>3590</v>
      </c>
      <c r="Q8479" s="3">
        <f>Table1[[#This Row],[Capacity (MW)]]*0.395*8760*10^-6</f>
        <v>0.65743799999999997</v>
      </c>
      <c r="R8479" s="3" cm="1">
        <f t="array" ref="R8479">AVERAGE(VLOOKUP(_xlfn.TEXTSPLIT(Table1[[#This Row],[Fuel (no space after comma)]], ","), FuelList_Final_EF!$A$2:$B$65, 2, FALSE))</f>
        <v>67.685819715340017</v>
      </c>
      <c r="S8479" s="3">
        <f>Table1[[#This Row],[Generation (TWh)]]*10^9*VLOOKUP(Table1[[#This Row],[Turbine/Engine Technology]],Technology_HR!$A$2:$B$11,2,FALSE)*10^-6</f>
        <v>5453776.9289999995</v>
      </c>
      <c r="T8479" s="5">
        <f>Table1[[#This Row],[Fuel Consumption (mmBtu)]]*Table1[[#This Row],[Emission Factor (kg CO2/ mmBtu)]]*10^3</f>
        <v>369143361983.97467</v>
      </c>
      <c r="U8479" s="3">
        <f>Table1[[#This Row],[Emissions (g CO2)]]/(Table1[[#This Row],[Generation (TWh)]]*10^9)</f>
        <v>561.48771744860301</v>
      </c>
    </row>
    <row r="8480" spans="1:21" x14ac:dyDescent="0.35">
      <c r="A8480" t="s">
        <v>2141</v>
      </c>
      <c r="B8480" t="s">
        <v>3242</v>
      </c>
      <c r="C8480" t="str">
        <f>SUBSTITUTE(Table1[[#This Row],[Fuel]],", ",",")</f>
        <v>fossil gas: lng</v>
      </c>
      <c r="D8480" t="s">
        <v>3242</v>
      </c>
      <c r="H8480" t="s">
        <v>59</v>
      </c>
      <c r="I8480">
        <v>190</v>
      </c>
      <c r="J8480" t="s">
        <v>3446</v>
      </c>
      <c r="K8480">
        <v>2022</v>
      </c>
      <c r="L8480" t="s">
        <v>29</v>
      </c>
      <c r="M8480" t="s">
        <v>29</v>
      </c>
      <c r="N8480">
        <v>37.250287</v>
      </c>
      <c r="O8480">
        <v>127.483655</v>
      </c>
      <c r="P8480" t="s">
        <v>3590</v>
      </c>
      <c r="Q8480" s="3">
        <f>Table1[[#This Row],[Capacity (MW)]]*0.395*8760*10^-6</f>
        <v>0.65743799999999997</v>
      </c>
      <c r="R8480" s="3" cm="1">
        <f t="array" ref="R8480">AVERAGE(VLOOKUP(_xlfn.TEXTSPLIT(Table1[[#This Row],[Fuel (no space after comma)]], ","), FuelList_Final_EF!$A$2:$B$65, 2, FALSE))</f>
        <v>67.685819715340017</v>
      </c>
      <c r="S8480" s="3">
        <f>Table1[[#This Row],[Generation (TWh)]]*10^9*VLOOKUP(Table1[[#This Row],[Turbine/Engine Technology]],Technology_HR!$A$2:$B$11,2,FALSE)*10^-6</f>
        <v>5453776.9289999995</v>
      </c>
      <c r="T8480" s="5">
        <f>Table1[[#This Row],[Fuel Consumption (mmBtu)]]*Table1[[#This Row],[Emission Factor (kg CO2/ mmBtu)]]*10^3</f>
        <v>369143361983.97467</v>
      </c>
      <c r="U8480" s="3">
        <f>Table1[[#This Row],[Emissions (g CO2)]]/(Table1[[#This Row],[Generation (TWh)]]*10^9)</f>
        <v>561.48771744860301</v>
      </c>
    </row>
    <row r="8481" spans="1:21" x14ac:dyDescent="0.35">
      <c r="A8481" t="s">
        <v>2141</v>
      </c>
      <c r="B8481" t="s">
        <v>3242</v>
      </c>
      <c r="C8481" t="str">
        <f>SUBSTITUTE(Table1[[#This Row],[Fuel]],", ",",")</f>
        <v>fossil gas: lng</v>
      </c>
      <c r="D8481" t="s">
        <v>3242</v>
      </c>
      <c r="H8481" t="s">
        <v>59</v>
      </c>
      <c r="I8481">
        <v>190</v>
      </c>
      <c r="J8481" t="s">
        <v>3446</v>
      </c>
      <c r="K8481">
        <v>2022</v>
      </c>
      <c r="L8481" t="s">
        <v>29</v>
      </c>
      <c r="M8481" t="s">
        <v>29</v>
      </c>
      <c r="N8481">
        <v>37.250287</v>
      </c>
      <c r="O8481">
        <v>127.483655</v>
      </c>
      <c r="P8481" t="s">
        <v>3590</v>
      </c>
      <c r="Q8481" s="3">
        <f>Table1[[#This Row],[Capacity (MW)]]*0.395*8760*10^-6</f>
        <v>0.65743799999999997</v>
      </c>
      <c r="R8481" s="3" cm="1">
        <f t="array" ref="R8481">AVERAGE(VLOOKUP(_xlfn.TEXTSPLIT(Table1[[#This Row],[Fuel (no space after comma)]], ","), FuelList_Final_EF!$A$2:$B$65, 2, FALSE))</f>
        <v>67.685819715340017</v>
      </c>
      <c r="S8481" s="3">
        <f>Table1[[#This Row],[Generation (TWh)]]*10^9*VLOOKUP(Table1[[#This Row],[Turbine/Engine Technology]],Technology_HR!$A$2:$B$11,2,FALSE)*10^-6</f>
        <v>5453776.9289999995</v>
      </c>
      <c r="T8481" s="5">
        <f>Table1[[#This Row],[Fuel Consumption (mmBtu)]]*Table1[[#This Row],[Emission Factor (kg CO2/ mmBtu)]]*10^3</f>
        <v>369143361983.97467</v>
      </c>
      <c r="U8481" s="3">
        <f>Table1[[#This Row],[Emissions (g CO2)]]/(Table1[[#This Row],[Generation (TWh)]]*10^9)</f>
        <v>561.48771744860301</v>
      </c>
    </row>
    <row r="8482" spans="1:21" x14ac:dyDescent="0.35">
      <c r="A8482" t="s">
        <v>2142</v>
      </c>
      <c r="B8482" t="s">
        <v>3242</v>
      </c>
      <c r="C8482" t="str">
        <f>SUBSTITUTE(Table1[[#This Row],[Fuel]],", ",",")</f>
        <v>fossil gas: lng</v>
      </c>
      <c r="D8482" t="s">
        <v>3242</v>
      </c>
      <c r="H8482" t="s">
        <v>59</v>
      </c>
      <c r="I8482">
        <v>207</v>
      </c>
      <c r="J8482" t="s">
        <v>3446</v>
      </c>
      <c r="K8482">
        <v>2007</v>
      </c>
      <c r="L8482" t="s">
        <v>29</v>
      </c>
      <c r="M8482" t="s">
        <v>29</v>
      </c>
      <c r="N8482">
        <v>37.369922000000003</v>
      </c>
      <c r="O8482">
        <v>126.640165</v>
      </c>
      <c r="P8482" t="s">
        <v>3590</v>
      </c>
      <c r="Q8482" s="3">
        <f>Table1[[#This Row],[Capacity (MW)]]*0.395*8760*10^-6</f>
        <v>0.71626139999999994</v>
      </c>
      <c r="R8482" s="3" cm="1">
        <f t="array" ref="R8482">AVERAGE(VLOOKUP(_xlfn.TEXTSPLIT(Table1[[#This Row],[Fuel (no space after comma)]], ","), FuelList_Final_EF!$A$2:$B$65, 2, FALSE))</f>
        <v>67.685819715340017</v>
      </c>
      <c r="S8482" s="3">
        <f>Table1[[#This Row],[Generation (TWh)]]*10^9*VLOOKUP(Table1[[#This Row],[Turbine/Engine Technology]],Technology_HR!$A$2:$B$11,2,FALSE)*10^-6</f>
        <v>5941746.4436999988</v>
      </c>
      <c r="T8482" s="5">
        <f>Table1[[#This Row],[Fuel Consumption (mmBtu)]]*Table1[[#This Row],[Emission Factor (kg CO2/ mmBtu)]]*10^3</f>
        <v>402171978582.54083</v>
      </c>
      <c r="U8482" s="3">
        <f>Table1[[#This Row],[Emissions (g CO2)]]/(Table1[[#This Row],[Generation (TWh)]]*10^9)</f>
        <v>561.48771744860312</v>
      </c>
    </row>
    <row r="8483" spans="1:21" x14ac:dyDescent="0.35">
      <c r="A8483" t="s">
        <v>2143</v>
      </c>
      <c r="B8483" t="s">
        <v>3242</v>
      </c>
      <c r="C8483" t="str">
        <f>SUBSTITUTE(Table1[[#This Row],[Fuel]],", ",",")</f>
        <v>fossil gas: lng</v>
      </c>
      <c r="D8483" t="s">
        <v>3242</v>
      </c>
      <c r="H8483" t="s">
        <v>3438</v>
      </c>
      <c r="I8483">
        <v>118</v>
      </c>
      <c r="J8483" t="s">
        <v>3446</v>
      </c>
      <c r="K8483">
        <v>2008</v>
      </c>
      <c r="L8483" t="s">
        <v>29</v>
      </c>
      <c r="M8483" t="s">
        <v>29</v>
      </c>
      <c r="N8483">
        <v>35.196120000000001</v>
      </c>
      <c r="O8483">
        <v>126.83009800000001</v>
      </c>
      <c r="P8483" t="s">
        <v>3590</v>
      </c>
      <c r="Q8483" s="3">
        <f>Table1[[#This Row],[Capacity (MW)]]*0.395*8760*10^-6</f>
        <v>0.40830359999999993</v>
      </c>
      <c r="R8483" s="3" cm="1">
        <f t="array" ref="R8483">AVERAGE(VLOOKUP(_xlfn.TEXTSPLIT(Table1[[#This Row],[Fuel (no space after comma)]], ","), FuelList_Final_EF!$A$2:$B$65, 2, FALSE))</f>
        <v>67.685819715340017</v>
      </c>
      <c r="S8483" s="3">
        <f>Table1[[#This Row],[Generation (TWh)]]*10^9*VLOOKUP(Table1[[#This Row],[Turbine/Engine Technology]],Technology_HR!$A$2:$B$11,2,FALSE)*10^-6</f>
        <v>3082283.8763999995</v>
      </c>
      <c r="T8483" s="5">
        <f>Table1[[#This Row],[Fuel Consumption (mmBtu)]]*Table1[[#This Row],[Emission Factor (kg CO2/ mmBtu)]]*10^3</f>
        <v>208626910769.50974</v>
      </c>
      <c r="U8483" s="3">
        <f>Table1[[#This Row],[Emissions (g CO2)]]/(Table1[[#This Row],[Generation (TWh)]]*10^9)</f>
        <v>510.96025303110179</v>
      </c>
    </row>
    <row r="8484" spans="1:21" x14ac:dyDescent="0.35">
      <c r="A8484" t="s">
        <v>32</v>
      </c>
      <c r="B8484" t="s">
        <v>3242</v>
      </c>
      <c r="C8484" t="str">
        <f>SUBSTITUTE(Table1[[#This Row],[Fuel]],", ",",")</f>
        <v>fossil gas: lng</v>
      </c>
      <c r="D8484" t="s">
        <v>3242</v>
      </c>
      <c r="H8484" t="s">
        <v>59</v>
      </c>
      <c r="I8484">
        <v>500</v>
      </c>
      <c r="J8484" t="s">
        <v>3450</v>
      </c>
      <c r="K8484">
        <v>2025</v>
      </c>
      <c r="L8484" t="s">
        <v>29</v>
      </c>
      <c r="M8484" t="s">
        <v>29</v>
      </c>
      <c r="N8484">
        <v>36.905568100000004</v>
      </c>
      <c r="O8484">
        <v>126.2346268</v>
      </c>
      <c r="P8484" t="s">
        <v>3590</v>
      </c>
      <c r="Q8484" s="3">
        <f>Table1[[#This Row],[Capacity (MW)]]*0.395*8760*10^-6</f>
        <v>1.7301</v>
      </c>
      <c r="R8484" s="3" cm="1">
        <f t="array" ref="R8484">AVERAGE(VLOOKUP(_xlfn.TEXTSPLIT(Table1[[#This Row],[Fuel (no space after comma)]], ","), FuelList_Final_EF!$A$2:$B$65, 2, FALSE))</f>
        <v>67.685819715340017</v>
      </c>
      <c r="S8484" s="3">
        <f>Table1[[#This Row],[Generation (TWh)]]*10^9*VLOOKUP(Table1[[#This Row],[Turbine/Engine Technology]],Technology_HR!$A$2:$B$11,2,FALSE)*10^-6</f>
        <v>14352044.549999999</v>
      </c>
      <c r="T8484" s="5">
        <f>Table1[[#This Row],[Fuel Consumption (mmBtu)]]*Table1[[#This Row],[Emission Factor (kg CO2/ mmBtu)]]*10^3</f>
        <v>971429899957.82813</v>
      </c>
      <c r="U8484" s="3">
        <f>Table1[[#This Row],[Emissions (g CO2)]]/(Table1[[#This Row],[Generation (TWh)]]*10^9)</f>
        <v>561.48771744860301</v>
      </c>
    </row>
    <row r="8485" spans="1:21" x14ac:dyDescent="0.35">
      <c r="A8485" t="s">
        <v>32</v>
      </c>
      <c r="B8485" t="s">
        <v>3242</v>
      </c>
      <c r="C8485" t="str">
        <f>SUBSTITUTE(Table1[[#This Row],[Fuel]],", ",",")</f>
        <v>fossil gas: lng</v>
      </c>
      <c r="D8485" t="s">
        <v>3242</v>
      </c>
      <c r="H8485" t="s">
        <v>3438</v>
      </c>
      <c r="I8485">
        <v>500</v>
      </c>
      <c r="J8485" t="s">
        <v>3447</v>
      </c>
      <c r="K8485">
        <v>2027</v>
      </c>
      <c r="L8485" t="s">
        <v>29</v>
      </c>
      <c r="M8485" t="s">
        <v>29</v>
      </c>
      <c r="N8485">
        <v>36.905568100000004</v>
      </c>
      <c r="O8485">
        <v>126.2346268</v>
      </c>
      <c r="P8485" t="s">
        <v>3590</v>
      </c>
      <c r="Q8485" s="3">
        <f>Table1[[#This Row],[Capacity (MW)]]*0.395*8760*10^-6</f>
        <v>1.7301</v>
      </c>
      <c r="R8485" s="3" cm="1">
        <f t="array" ref="R8485">AVERAGE(VLOOKUP(_xlfn.TEXTSPLIT(Table1[[#This Row],[Fuel (no space after comma)]], ","), FuelList_Final_EF!$A$2:$B$65, 2, FALSE))</f>
        <v>67.685819715340017</v>
      </c>
      <c r="S8485" s="3">
        <f>Table1[[#This Row],[Generation (TWh)]]*10^9*VLOOKUP(Table1[[#This Row],[Turbine/Engine Technology]],Technology_HR!$A$2:$B$11,2,FALSE)*10^-6</f>
        <v>13060524.899999999</v>
      </c>
      <c r="T8485" s="5">
        <f>Table1[[#This Row],[Fuel Consumption (mmBtu)]]*Table1[[#This Row],[Emission Factor (kg CO2/ mmBtu)]]*10^3</f>
        <v>884012333769.10913</v>
      </c>
      <c r="U8485" s="3">
        <f>Table1[[#This Row],[Emissions (g CO2)]]/(Table1[[#This Row],[Generation (TWh)]]*10^9)</f>
        <v>510.96025303110173</v>
      </c>
    </row>
    <row r="8486" spans="1:21" x14ac:dyDescent="0.35">
      <c r="A8486" t="s">
        <v>32</v>
      </c>
      <c r="B8486" t="s">
        <v>3242</v>
      </c>
      <c r="C8486" t="str">
        <f>SUBSTITUTE(Table1[[#This Row],[Fuel]],", ",",")</f>
        <v>fossil gas: lng</v>
      </c>
      <c r="D8486" t="s">
        <v>3242</v>
      </c>
      <c r="H8486" t="s">
        <v>59</v>
      </c>
      <c r="I8486">
        <v>500</v>
      </c>
      <c r="J8486" t="s">
        <v>3450</v>
      </c>
      <c r="K8486">
        <v>2028</v>
      </c>
      <c r="L8486" t="s">
        <v>29</v>
      </c>
      <c r="M8486" t="s">
        <v>29</v>
      </c>
      <c r="N8486">
        <v>36.905568100000004</v>
      </c>
      <c r="O8486">
        <v>126.2346268</v>
      </c>
      <c r="P8486" t="s">
        <v>3590</v>
      </c>
      <c r="Q8486" s="3">
        <f>Table1[[#This Row],[Capacity (MW)]]*0.395*8760*10^-6</f>
        <v>1.7301</v>
      </c>
      <c r="R8486" s="3" cm="1">
        <f t="array" ref="R8486">AVERAGE(VLOOKUP(_xlfn.TEXTSPLIT(Table1[[#This Row],[Fuel (no space after comma)]], ","), FuelList_Final_EF!$A$2:$B$65, 2, FALSE))</f>
        <v>67.685819715340017</v>
      </c>
      <c r="S8486" s="3">
        <f>Table1[[#This Row],[Generation (TWh)]]*10^9*VLOOKUP(Table1[[#This Row],[Turbine/Engine Technology]],Technology_HR!$A$2:$B$11,2,FALSE)*10^-6</f>
        <v>14352044.549999999</v>
      </c>
      <c r="T8486" s="5">
        <f>Table1[[#This Row],[Fuel Consumption (mmBtu)]]*Table1[[#This Row],[Emission Factor (kg CO2/ mmBtu)]]*10^3</f>
        <v>971429899957.82813</v>
      </c>
      <c r="U8486" s="3">
        <f>Table1[[#This Row],[Emissions (g CO2)]]/(Table1[[#This Row],[Generation (TWh)]]*10^9)</f>
        <v>561.48771744860301</v>
      </c>
    </row>
    <row r="8487" spans="1:21" x14ac:dyDescent="0.35">
      <c r="A8487" t="s">
        <v>32</v>
      </c>
      <c r="B8487" t="s">
        <v>3242</v>
      </c>
      <c r="C8487" t="str">
        <f>SUBSTITUTE(Table1[[#This Row],[Fuel]],", ",",")</f>
        <v>fossil gas: lng</v>
      </c>
      <c r="D8487" t="s">
        <v>3242</v>
      </c>
      <c r="H8487" t="s">
        <v>59</v>
      </c>
      <c r="I8487">
        <v>500</v>
      </c>
      <c r="J8487" t="s">
        <v>3450</v>
      </c>
      <c r="K8487">
        <v>2029</v>
      </c>
      <c r="L8487" t="s">
        <v>29</v>
      </c>
      <c r="M8487" t="s">
        <v>29</v>
      </c>
      <c r="N8487">
        <v>36.905568100000004</v>
      </c>
      <c r="O8487">
        <v>126.2346268</v>
      </c>
      <c r="P8487" t="s">
        <v>3590</v>
      </c>
      <c r="Q8487" s="3">
        <f>Table1[[#This Row],[Capacity (MW)]]*0.395*8760*10^-6</f>
        <v>1.7301</v>
      </c>
      <c r="R8487" s="3" cm="1">
        <f t="array" ref="R8487">AVERAGE(VLOOKUP(_xlfn.TEXTSPLIT(Table1[[#This Row],[Fuel (no space after comma)]], ","), FuelList_Final_EF!$A$2:$B$65, 2, FALSE))</f>
        <v>67.685819715340017</v>
      </c>
      <c r="S8487" s="3">
        <f>Table1[[#This Row],[Generation (TWh)]]*10^9*VLOOKUP(Table1[[#This Row],[Turbine/Engine Technology]],Technology_HR!$A$2:$B$11,2,FALSE)*10^-6</f>
        <v>14352044.549999999</v>
      </c>
      <c r="T8487" s="5">
        <f>Table1[[#This Row],[Fuel Consumption (mmBtu)]]*Table1[[#This Row],[Emission Factor (kg CO2/ mmBtu)]]*10^3</f>
        <v>971429899957.82813</v>
      </c>
      <c r="U8487" s="3">
        <f>Table1[[#This Row],[Emissions (g CO2)]]/(Table1[[#This Row],[Generation (TWh)]]*10^9)</f>
        <v>561.48771744860301</v>
      </c>
    </row>
    <row r="8488" spans="1:21" x14ac:dyDescent="0.35">
      <c r="A8488" t="s">
        <v>32</v>
      </c>
      <c r="B8488" t="s">
        <v>3242</v>
      </c>
      <c r="C8488" t="str">
        <f>SUBSTITUTE(Table1[[#This Row],[Fuel]],", ",",")</f>
        <v>fossil gas: lng</v>
      </c>
      <c r="D8488" t="s">
        <v>3242</v>
      </c>
      <c r="H8488" t="s">
        <v>59</v>
      </c>
      <c r="I8488">
        <v>500</v>
      </c>
      <c r="J8488" t="s">
        <v>3450</v>
      </c>
      <c r="K8488">
        <v>2032</v>
      </c>
      <c r="L8488" t="s">
        <v>29</v>
      </c>
      <c r="M8488" t="s">
        <v>29</v>
      </c>
      <c r="N8488">
        <v>36.905568100000004</v>
      </c>
      <c r="O8488">
        <v>126.2346268</v>
      </c>
      <c r="P8488" t="s">
        <v>3590</v>
      </c>
      <c r="Q8488" s="3">
        <f>Table1[[#This Row],[Capacity (MW)]]*0.395*8760*10^-6</f>
        <v>1.7301</v>
      </c>
      <c r="R8488" s="3" cm="1">
        <f t="array" ref="R8488">AVERAGE(VLOOKUP(_xlfn.TEXTSPLIT(Table1[[#This Row],[Fuel (no space after comma)]], ","), FuelList_Final_EF!$A$2:$B$65, 2, FALSE))</f>
        <v>67.685819715340017</v>
      </c>
      <c r="S8488" s="3">
        <f>Table1[[#This Row],[Generation (TWh)]]*10^9*VLOOKUP(Table1[[#This Row],[Turbine/Engine Technology]],Technology_HR!$A$2:$B$11,2,FALSE)*10^-6</f>
        <v>14352044.549999999</v>
      </c>
      <c r="T8488" s="5">
        <f>Table1[[#This Row],[Fuel Consumption (mmBtu)]]*Table1[[#This Row],[Emission Factor (kg CO2/ mmBtu)]]*10^3</f>
        <v>971429899957.82813</v>
      </c>
      <c r="U8488" s="3">
        <f>Table1[[#This Row],[Emissions (g CO2)]]/(Table1[[#This Row],[Generation (TWh)]]*10^9)</f>
        <v>561.48771744860301</v>
      </c>
    </row>
    <row r="8489" spans="1:21" x14ac:dyDescent="0.35">
      <c r="A8489" t="s">
        <v>32</v>
      </c>
      <c r="B8489" t="s">
        <v>3242</v>
      </c>
      <c r="C8489" t="str">
        <f>SUBSTITUTE(Table1[[#This Row],[Fuel]],", ",",")</f>
        <v>fossil gas: lng</v>
      </c>
      <c r="D8489" t="s">
        <v>3242</v>
      </c>
      <c r="H8489" t="s">
        <v>59</v>
      </c>
      <c r="I8489">
        <v>500</v>
      </c>
      <c r="J8489" t="s">
        <v>3450</v>
      </c>
      <c r="K8489">
        <v>2032</v>
      </c>
      <c r="L8489" t="s">
        <v>29</v>
      </c>
      <c r="M8489" t="s">
        <v>29</v>
      </c>
      <c r="N8489">
        <v>36.905568100000004</v>
      </c>
      <c r="O8489">
        <v>126.2346268</v>
      </c>
      <c r="P8489" t="s">
        <v>3590</v>
      </c>
      <c r="Q8489" s="3">
        <f>Table1[[#This Row],[Capacity (MW)]]*0.395*8760*10^-6</f>
        <v>1.7301</v>
      </c>
      <c r="R8489" s="3" cm="1">
        <f t="array" ref="R8489">AVERAGE(VLOOKUP(_xlfn.TEXTSPLIT(Table1[[#This Row],[Fuel (no space after comma)]], ","), FuelList_Final_EF!$A$2:$B$65, 2, FALSE))</f>
        <v>67.685819715340017</v>
      </c>
      <c r="S8489" s="3">
        <f>Table1[[#This Row],[Generation (TWh)]]*10^9*VLOOKUP(Table1[[#This Row],[Turbine/Engine Technology]],Technology_HR!$A$2:$B$11,2,FALSE)*10^-6</f>
        <v>14352044.549999999</v>
      </c>
      <c r="T8489" s="5">
        <f>Table1[[#This Row],[Fuel Consumption (mmBtu)]]*Table1[[#This Row],[Emission Factor (kg CO2/ mmBtu)]]*10^3</f>
        <v>971429899957.82813</v>
      </c>
      <c r="U8489" s="3">
        <f>Table1[[#This Row],[Emissions (g CO2)]]/(Table1[[#This Row],[Generation (TWh)]]*10^9)</f>
        <v>561.48771744860301</v>
      </c>
    </row>
    <row r="8490" spans="1:21" x14ac:dyDescent="0.35">
      <c r="A8490" t="s">
        <v>2144</v>
      </c>
      <c r="B8490" t="s">
        <v>3242</v>
      </c>
      <c r="C8490" t="str">
        <f>SUBSTITUTE(Table1[[#This Row],[Fuel]],", ",",")</f>
        <v>fossil gas: lng</v>
      </c>
      <c r="D8490" t="s">
        <v>3242</v>
      </c>
      <c r="H8490" t="s">
        <v>3438</v>
      </c>
      <c r="I8490">
        <v>1000</v>
      </c>
      <c r="J8490" t="s">
        <v>3446</v>
      </c>
      <c r="K8490">
        <v>2024</v>
      </c>
      <c r="L8490" t="s">
        <v>29</v>
      </c>
      <c r="M8490" t="s">
        <v>29</v>
      </c>
      <c r="N8490">
        <v>34.953769999999999</v>
      </c>
      <c r="O8490">
        <v>128.426434</v>
      </c>
      <c r="P8490" t="s">
        <v>3590</v>
      </c>
      <c r="Q8490" s="3">
        <f>Table1[[#This Row],[Capacity (MW)]]*0.395*8760*10^-6</f>
        <v>3.4601999999999999</v>
      </c>
      <c r="R8490" s="3" cm="1">
        <f t="array" ref="R8490">AVERAGE(VLOOKUP(_xlfn.TEXTSPLIT(Table1[[#This Row],[Fuel (no space after comma)]], ","), FuelList_Final_EF!$A$2:$B$65, 2, FALSE))</f>
        <v>67.685819715340017</v>
      </c>
      <c r="S8490" s="3">
        <f>Table1[[#This Row],[Generation (TWh)]]*10^9*VLOOKUP(Table1[[#This Row],[Turbine/Engine Technology]],Technology_HR!$A$2:$B$11,2,FALSE)*10^-6</f>
        <v>26121049.799999997</v>
      </c>
      <c r="T8490" s="5">
        <f>Table1[[#This Row],[Fuel Consumption (mmBtu)]]*Table1[[#This Row],[Emission Factor (kg CO2/ mmBtu)]]*10^3</f>
        <v>1768024667538.2183</v>
      </c>
      <c r="U8490" s="3">
        <f>Table1[[#This Row],[Emissions (g CO2)]]/(Table1[[#This Row],[Generation (TWh)]]*10^9)</f>
        <v>510.96025303110173</v>
      </c>
    </row>
    <row r="8491" spans="1:21" x14ac:dyDescent="0.35">
      <c r="A8491" t="s">
        <v>2145</v>
      </c>
      <c r="B8491" t="s">
        <v>3346</v>
      </c>
      <c r="C8491" t="str">
        <f>SUBSTITUTE(Table1[[#This Row],[Fuel]],", ",",")</f>
        <v>fossil gas: lng,fossil liquids: liquefied petroleum gas</v>
      </c>
      <c r="D8491" t="s">
        <v>3242</v>
      </c>
      <c r="E8491" t="s">
        <v>3328</v>
      </c>
      <c r="H8491" t="s">
        <v>3438</v>
      </c>
      <c r="I8491">
        <v>1122</v>
      </c>
      <c r="J8491" t="s">
        <v>3446</v>
      </c>
      <c r="K8491">
        <v>2024</v>
      </c>
      <c r="L8491" t="s">
        <v>29</v>
      </c>
      <c r="M8491" t="s">
        <v>29</v>
      </c>
      <c r="N8491">
        <v>35.501181000000003</v>
      </c>
      <c r="O8491">
        <v>129.334363</v>
      </c>
      <c r="P8491" t="s">
        <v>3590</v>
      </c>
      <c r="Q8491" s="3">
        <f>Table1[[#This Row],[Capacity (MW)]]*0.395*8760*10^-6</f>
        <v>3.8823443999999996</v>
      </c>
      <c r="R8491" s="3" cm="1">
        <f t="array" ref="R8491">AVERAGE(VLOOKUP(_xlfn.TEXTSPLIT(Table1[[#This Row],[Fuel (no space after comma)]], ","), FuelList_Final_EF!$A$2:$B$65, 2, FALSE))</f>
        <v>64.697909857670012</v>
      </c>
      <c r="S8491" s="3">
        <f>Table1[[#This Row],[Generation (TWh)]]*10^9*VLOOKUP(Table1[[#This Row],[Turbine/Engine Technology]],Technology_HR!$A$2:$B$11,2,FALSE)*10^-6</f>
        <v>29307817.875599995</v>
      </c>
      <c r="T8491" s="5">
        <f>Table1[[#This Row],[Fuel Consumption (mmBtu)]]*Table1[[#This Row],[Emission Factor (kg CO2/ mmBtu)]]*10^3</f>
        <v>1896154559040.5784</v>
      </c>
      <c r="U8491" s="3">
        <f>Table1[[#This Row],[Emissions (g CO2)]]/(Table1[[#This Row],[Generation (TWh)]]*10^9)</f>
        <v>488.40452151555093</v>
      </c>
    </row>
    <row r="8492" spans="1:21" x14ac:dyDescent="0.35">
      <c r="A8492" t="s">
        <v>2146</v>
      </c>
      <c r="B8492" t="s">
        <v>3242</v>
      </c>
      <c r="C8492" t="str">
        <f>SUBSTITUTE(Table1[[#This Row],[Fuel]],", ",",")</f>
        <v>fossil gas: lng</v>
      </c>
      <c r="D8492" t="s">
        <v>3242</v>
      </c>
      <c r="H8492" t="s">
        <v>3438</v>
      </c>
      <c r="I8492">
        <v>144</v>
      </c>
      <c r="J8492" t="s">
        <v>3445</v>
      </c>
      <c r="K8492" t="s">
        <v>29</v>
      </c>
      <c r="L8492" t="s">
        <v>29</v>
      </c>
      <c r="M8492" t="s">
        <v>29</v>
      </c>
      <c r="N8492">
        <v>35.492127000000004</v>
      </c>
      <c r="O8492">
        <v>129.329544</v>
      </c>
      <c r="P8492" t="s">
        <v>3590</v>
      </c>
      <c r="Q8492" s="3">
        <f>Table1[[#This Row],[Capacity (MW)]]*0.395*8760*10^-6</f>
        <v>0.49826880000000001</v>
      </c>
      <c r="R8492" s="3" cm="1">
        <f t="array" ref="R8492">AVERAGE(VLOOKUP(_xlfn.TEXTSPLIT(Table1[[#This Row],[Fuel (no space after comma)]], ","), FuelList_Final_EF!$A$2:$B$65, 2, FALSE))</f>
        <v>67.685819715340017</v>
      </c>
      <c r="S8492" s="3">
        <f>Table1[[#This Row],[Generation (TWh)]]*10^9*VLOOKUP(Table1[[#This Row],[Turbine/Engine Technology]],Technology_HR!$A$2:$B$11,2,FALSE)*10^-6</f>
        <v>3761431.1711999997</v>
      </c>
      <c r="T8492" s="5">
        <f>Table1[[#This Row],[Fuel Consumption (mmBtu)]]*Table1[[#This Row],[Emission Factor (kg CO2/ mmBtu)]]*10^3</f>
        <v>254595552125.50342</v>
      </c>
      <c r="U8492" s="3">
        <f>Table1[[#This Row],[Emissions (g CO2)]]/(Table1[[#This Row],[Generation (TWh)]]*10^9)</f>
        <v>510.96025303110173</v>
      </c>
    </row>
    <row r="8493" spans="1:21" x14ac:dyDescent="0.35">
      <c r="A8493" t="s">
        <v>2121</v>
      </c>
      <c r="B8493" t="s">
        <v>3242</v>
      </c>
      <c r="C8493" t="str">
        <f>SUBSTITUTE(Table1[[#This Row],[Fuel]],", ",",")</f>
        <v>fossil gas: lng</v>
      </c>
      <c r="D8493" t="s">
        <v>3242</v>
      </c>
      <c r="H8493" t="s">
        <v>3438</v>
      </c>
      <c r="I8493">
        <v>300</v>
      </c>
      <c r="J8493" t="s">
        <v>3446</v>
      </c>
      <c r="K8493">
        <v>1995</v>
      </c>
      <c r="L8493" t="s">
        <v>29</v>
      </c>
      <c r="M8493" t="s">
        <v>29</v>
      </c>
      <c r="N8493">
        <v>35.476990000000001</v>
      </c>
      <c r="O8493">
        <v>129.3826</v>
      </c>
      <c r="P8493" t="s">
        <v>3590</v>
      </c>
      <c r="Q8493" s="3">
        <f>Table1[[#This Row],[Capacity (MW)]]*0.395*8760*10^-6</f>
        <v>1.03806</v>
      </c>
      <c r="R8493" s="3" cm="1">
        <f t="array" ref="R8493">AVERAGE(VLOOKUP(_xlfn.TEXTSPLIT(Table1[[#This Row],[Fuel (no space after comma)]], ","), FuelList_Final_EF!$A$2:$B$65, 2, FALSE))</f>
        <v>67.685819715340017</v>
      </c>
      <c r="S8493" s="3">
        <f>Table1[[#This Row],[Generation (TWh)]]*10^9*VLOOKUP(Table1[[#This Row],[Turbine/Engine Technology]],Technology_HR!$A$2:$B$11,2,FALSE)*10^-6</f>
        <v>7836314.9399999995</v>
      </c>
      <c r="T8493" s="5">
        <f>Table1[[#This Row],[Fuel Consumption (mmBtu)]]*Table1[[#This Row],[Emission Factor (kg CO2/ mmBtu)]]*10^3</f>
        <v>530407400261.46552</v>
      </c>
      <c r="U8493" s="3">
        <f>Table1[[#This Row],[Emissions (g CO2)]]/(Table1[[#This Row],[Generation (TWh)]]*10^9)</f>
        <v>510.96025303110179</v>
      </c>
    </row>
    <row r="8494" spans="1:21" x14ac:dyDescent="0.35">
      <c r="A8494" t="s">
        <v>2121</v>
      </c>
      <c r="B8494" t="s">
        <v>3242</v>
      </c>
      <c r="C8494" t="str">
        <f>SUBSTITUTE(Table1[[#This Row],[Fuel]],", ",",")</f>
        <v>fossil gas: lng</v>
      </c>
      <c r="D8494" t="s">
        <v>3242</v>
      </c>
      <c r="H8494" t="s">
        <v>3438</v>
      </c>
      <c r="I8494">
        <v>450</v>
      </c>
      <c r="J8494" t="s">
        <v>3446</v>
      </c>
      <c r="K8494">
        <v>1997</v>
      </c>
      <c r="L8494" t="s">
        <v>29</v>
      </c>
      <c r="M8494" t="s">
        <v>29</v>
      </c>
      <c r="N8494">
        <v>35.476990000000001</v>
      </c>
      <c r="O8494">
        <v>129.3826</v>
      </c>
      <c r="P8494" t="s">
        <v>3590</v>
      </c>
      <c r="Q8494" s="3">
        <f>Table1[[#This Row],[Capacity (MW)]]*0.395*8760*10^-6</f>
        <v>1.5570899999999999</v>
      </c>
      <c r="R8494" s="3" cm="1">
        <f t="array" ref="R8494">AVERAGE(VLOOKUP(_xlfn.TEXTSPLIT(Table1[[#This Row],[Fuel (no space after comma)]], ","), FuelList_Final_EF!$A$2:$B$65, 2, FALSE))</f>
        <v>67.685819715340017</v>
      </c>
      <c r="S8494" s="3">
        <f>Table1[[#This Row],[Generation (TWh)]]*10^9*VLOOKUP(Table1[[#This Row],[Turbine/Engine Technology]],Technology_HR!$A$2:$B$11,2,FALSE)*10^-6</f>
        <v>11754472.409999998</v>
      </c>
      <c r="T8494" s="5">
        <f>Table1[[#This Row],[Fuel Consumption (mmBtu)]]*Table1[[#This Row],[Emission Factor (kg CO2/ mmBtu)]]*10^3</f>
        <v>795611100392.19824</v>
      </c>
      <c r="U8494" s="3">
        <f>Table1[[#This Row],[Emissions (g CO2)]]/(Table1[[#This Row],[Generation (TWh)]]*10^9)</f>
        <v>510.96025303110184</v>
      </c>
    </row>
    <row r="8495" spans="1:21" x14ac:dyDescent="0.35">
      <c r="A8495" t="s">
        <v>2121</v>
      </c>
      <c r="B8495" t="s">
        <v>3242</v>
      </c>
      <c r="C8495" t="str">
        <f>SUBSTITUTE(Table1[[#This Row],[Fuel]],", ",",")</f>
        <v>fossil gas: lng</v>
      </c>
      <c r="D8495" t="s">
        <v>3242</v>
      </c>
      <c r="H8495" t="s">
        <v>3438</v>
      </c>
      <c r="I8495">
        <v>300</v>
      </c>
      <c r="J8495" t="s">
        <v>3446</v>
      </c>
      <c r="K8495">
        <v>1997</v>
      </c>
      <c r="L8495" t="s">
        <v>29</v>
      </c>
      <c r="M8495" t="s">
        <v>29</v>
      </c>
      <c r="N8495">
        <v>35.476990000000001</v>
      </c>
      <c r="O8495">
        <v>129.3826</v>
      </c>
      <c r="P8495" t="s">
        <v>3590</v>
      </c>
      <c r="Q8495" s="3">
        <f>Table1[[#This Row],[Capacity (MW)]]*0.395*8760*10^-6</f>
        <v>1.03806</v>
      </c>
      <c r="R8495" s="3" cm="1">
        <f t="array" ref="R8495">AVERAGE(VLOOKUP(_xlfn.TEXTSPLIT(Table1[[#This Row],[Fuel (no space after comma)]], ","), FuelList_Final_EF!$A$2:$B$65, 2, FALSE))</f>
        <v>67.685819715340017</v>
      </c>
      <c r="S8495" s="3">
        <f>Table1[[#This Row],[Generation (TWh)]]*10^9*VLOOKUP(Table1[[#This Row],[Turbine/Engine Technology]],Technology_HR!$A$2:$B$11,2,FALSE)*10^-6</f>
        <v>7836314.9399999995</v>
      </c>
      <c r="T8495" s="5">
        <f>Table1[[#This Row],[Fuel Consumption (mmBtu)]]*Table1[[#This Row],[Emission Factor (kg CO2/ mmBtu)]]*10^3</f>
        <v>530407400261.46552</v>
      </c>
      <c r="U8495" s="3">
        <f>Table1[[#This Row],[Emissions (g CO2)]]/(Table1[[#This Row],[Generation (TWh)]]*10^9)</f>
        <v>510.96025303110179</v>
      </c>
    </row>
    <row r="8496" spans="1:21" x14ac:dyDescent="0.35">
      <c r="A8496" t="s">
        <v>2121</v>
      </c>
      <c r="B8496" t="s">
        <v>3242</v>
      </c>
      <c r="C8496" t="str">
        <f>SUBSTITUTE(Table1[[#This Row],[Fuel]],", ",",")</f>
        <v>fossil gas: lng</v>
      </c>
      <c r="D8496" t="s">
        <v>3242</v>
      </c>
      <c r="H8496" t="s">
        <v>3438</v>
      </c>
      <c r="I8496">
        <v>948</v>
      </c>
      <c r="J8496" t="s">
        <v>3446</v>
      </c>
      <c r="K8496">
        <v>2014</v>
      </c>
      <c r="L8496" t="s">
        <v>29</v>
      </c>
      <c r="M8496" t="s">
        <v>29</v>
      </c>
      <c r="N8496">
        <v>35.476990000000001</v>
      </c>
      <c r="O8496">
        <v>129.3826</v>
      </c>
      <c r="P8496" t="s">
        <v>3590</v>
      </c>
      <c r="Q8496" s="3">
        <f>Table1[[#This Row],[Capacity (MW)]]*0.395*8760*10^-6</f>
        <v>3.2802696</v>
      </c>
      <c r="R8496" s="3" cm="1">
        <f t="array" ref="R8496">AVERAGE(VLOOKUP(_xlfn.TEXTSPLIT(Table1[[#This Row],[Fuel (no space after comma)]], ","), FuelList_Final_EF!$A$2:$B$65, 2, FALSE))</f>
        <v>67.685819715340017</v>
      </c>
      <c r="S8496" s="3">
        <f>Table1[[#This Row],[Generation (TWh)]]*10^9*VLOOKUP(Table1[[#This Row],[Turbine/Engine Technology]],Technology_HR!$A$2:$B$11,2,FALSE)*10^-6</f>
        <v>24762755.2104</v>
      </c>
      <c r="T8496" s="5">
        <f>Table1[[#This Row],[Fuel Consumption (mmBtu)]]*Table1[[#This Row],[Emission Factor (kg CO2/ mmBtu)]]*10^3</f>
        <v>1676087384826.231</v>
      </c>
      <c r="U8496" s="3">
        <f>Table1[[#This Row],[Emissions (g CO2)]]/(Table1[[#This Row],[Generation (TWh)]]*10^9)</f>
        <v>510.96025303110179</v>
      </c>
    </row>
    <row r="8497" spans="1:21" x14ac:dyDescent="0.35">
      <c r="A8497" t="s">
        <v>2130</v>
      </c>
      <c r="B8497" t="s">
        <v>3242</v>
      </c>
      <c r="C8497" t="str">
        <f>SUBSTITUTE(Table1[[#This Row],[Fuel]],", ",",")</f>
        <v>fossil gas: lng</v>
      </c>
      <c r="D8497" t="s">
        <v>3242</v>
      </c>
      <c r="H8497" t="s">
        <v>3438</v>
      </c>
      <c r="I8497">
        <v>412</v>
      </c>
      <c r="J8497" t="s">
        <v>3446</v>
      </c>
      <c r="K8497">
        <v>2017</v>
      </c>
      <c r="L8497" t="s">
        <v>29</v>
      </c>
      <c r="M8497" t="s">
        <v>29</v>
      </c>
      <c r="N8497">
        <v>37.481406</v>
      </c>
      <c r="O8497">
        <v>127.15145699999999</v>
      </c>
      <c r="P8497" t="s">
        <v>3590</v>
      </c>
      <c r="Q8497" s="3">
        <f>Table1[[#This Row],[Capacity (MW)]]*0.395*8760*10^-6</f>
        <v>1.4256024</v>
      </c>
      <c r="R8497" s="3" cm="1">
        <f t="array" ref="R8497">AVERAGE(VLOOKUP(_xlfn.TEXTSPLIT(Table1[[#This Row],[Fuel (no space after comma)]], ","), FuelList_Final_EF!$A$2:$B$65, 2, FALSE))</f>
        <v>67.685819715340017</v>
      </c>
      <c r="S8497" s="3">
        <f>Table1[[#This Row],[Generation (TWh)]]*10^9*VLOOKUP(Table1[[#This Row],[Turbine/Engine Technology]],Technology_HR!$A$2:$B$11,2,FALSE)*10^-6</f>
        <v>10761872.5176</v>
      </c>
      <c r="T8497" s="5">
        <f>Table1[[#This Row],[Fuel Consumption (mmBtu)]]*Table1[[#This Row],[Emission Factor (kg CO2/ mmBtu)]]*10^3</f>
        <v>728426163025.74597</v>
      </c>
      <c r="U8497" s="3">
        <f>Table1[[#This Row],[Emissions (g CO2)]]/(Table1[[#This Row],[Generation (TWh)]]*10^9)</f>
        <v>510.96025303110179</v>
      </c>
    </row>
    <row r="8498" spans="1:21" x14ac:dyDescent="0.35">
      <c r="A8498" t="s">
        <v>2147</v>
      </c>
      <c r="B8498" t="s">
        <v>3239</v>
      </c>
      <c r="C8498" t="str">
        <f>SUBSTITUTE(Table1[[#This Row],[Fuel]],", ",",")</f>
        <v>fossil gas: natural gas</v>
      </c>
      <c r="D8498" t="s">
        <v>3239</v>
      </c>
      <c r="H8498" t="s">
        <v>3438</v>
      </c>
      <c r="I8498">
        <v>524</v>
      </c>
      <c r="J8498" t="s">
        <v>3446</v>
      </c>
      <c r="K8498">
        <v>2013</v>
      </c>
      <c r="L8498" t="s">
        <v>29</v>
      </c>
      <c r="M8498" t="s">
        <v>29</v>
      </c>
      <c r="N8498">
        <v>37.824984999999998</v>
      </c>
      <c r="O8498">
        <v>127.07059</v>
      </c>
      <c r="P8498" t="s">
        <v>3590</v>
      </c>
      <c r="Q8498" s="3">
        <f>Table1[[#This Row],[Capacity (MW)]]*0.395*8760*10^-6</f>
        <v>1.8131447999999999</v>
      </c>
      <c r="R8498" s="3" cm="1">
        <f t="array" ref="R8498">AVERAGE(VLOOKUP(_xlfn.TEXTSPLIT(Table1[[#This Row],[Fuel (no space after comma)]], ","), FuelList_Final_EF!$A$2:$B$65, 2, FALSE))</f>
        <v>53.06</v>
      </c>
      <c r="S8498" s="3">
        <f>Table1[[#This Row],[Generation (TWh)]]*10^9*VLOOKUP(Table1[[#This Row],[Turbine/Engine Technology]],Technology_HR!$A$2:$B$11,2,FALSE)*10^-6</f>
        <v>13687430.095199998</v>
      </c>
      <c r="T8498" s="5">
        <f>Table1[[#This Row],[Fuel Consumption (mmBtu)]]*Table1[[#This Row],[Emission Factor (kg CO2/ mmBtu)]]*10^3</f>
        <v>726255040851.31189</v>
      </c>
      <c r="U8498" s="3">
        <f>Table1[[#This Row],[Emissions (g CO2)]]/(Table1[[#This Row],[Generation (TWh)]]*10^9)</f>
        <v>400.54993999999994</v>
      </c>
    </row>
    <row r="8499" spans="1:21" x14ac:dyDescent="0.35">
      <c r="A8499" t="s">
        <v>2137</v>
      </c>
      <c r="B8499" t="s">
        <v>3242</v>
      </c>
      <c r="C8499" t="str">
        <f>SUBSTITUTE(Table1[[#This Row],[Fuel]],", ",",")</f>
        <v>fossil gas: lng</v>
      </c>
      <c r="D8499" t="s">
        <v>3242</v>
      </c>
      <c r="H8499" t="s">
        <v>3438</v>
      </c>
      <c r="I8499">
        <v>1000</v>
      </c>
      <c r="J8499" t="s">
        <v>3446</v>
      </c>
      <c r="K8499">
        <v>2023</v>
      </c>
      <c r="L8499" t="s">
        <v>29</v>
      </c>
      <c r="M8499" t="s">
        <v>29</v>
      </c>
      <c r="N8499">
        <v>37.288927999999999</v>
      </c>
      <c r="O8499">
        <v>127.44166</v>
      </c>
      <c r="P8499" t="s">
        <v>3590</v>
      </c>
      <c r="Q8499" s="3">
        <f>Table1[[#This Row],[Capacity (MW)]]*0.395*8760*10^-6</f>
        <v>3.4601999999999999</v>
      </c>
      <c r="R8499" s="3" cm="1">
        <f t="array" ref="R8499">AVERAGE(VLOOKUP(_xlfn.TEXTSPLIT(Table1[[#This Row],[Fuel (no space after comma)]], ","), FuelList_Final_EF!$A$2:$B$65, 2, FALSE))</f>
        <v>67.685819715340017</v>
      </c>
      <c r="S8499" s="3">
        <f>Table1[[#This Row],[Generation (TWh)]]*10^9*VLOOKUP(Table1[[#This Row],[Turbine/Engine Technology]],Technology_HR!$A$2:$B$11,2,FALSE)*10^-6</f>
        <v>26121049.799999997</v>
      </c>
      <c r="T8499" s="5">
        <f>Table1[[#This Row],[Fuel Consumption (mmBtu)]]*Table1[[#This Row],[Emission Factor (kg CO2/ mmBtu)]]*10^3</f>
        <v>1768024667538.2183</v>
      </c>
      <c r="U8499" s="3">
        <f>Table1[[#This Row],[Emissions (g CO2)]]/(Table1[[#This Row],[Generation (TWh)]]*10^9)</f>
        <v>510.96025303110173</v>
      </c>
    </row>
    <row r="8500" spans="1:21" x14ac:dyDescent="0.35">
      <c r="A8500" t="s">
        <v>2117</v>
      </c>
      <c r="B8500" t="s">
        <v>3242</v>
      </c>
      <c r="C8500" t="str">
        <f>SUBSTITUTE(Table1[[#This Row],[Fuel]],", ",",")</f>
        <v>fossil gas: lng</v>
      </c>
      <c r="D8500" t="s">
        <v>3242</v>
      </c>
      <c r="H8500" t="s">
        <v>59</v>
      </c>
      <c r="I8500">
        <v>800</v>
      </c>
      <c r="J8500" t="s">
        <v>3450</v>
      </c>
      <c r="K8500">
        <v>2034</v>
      </c>
      <c r="L8500" t="s">
        <v>29</v>
      </c>
      <c r="M8500" t="s">
        <v>29</v>
      </c>
      <c r="N8500">
        <v>37.236939900000003</v>
      </c>
      <c r="O8500">
        <v>126.43609290000001</v>
      </c>
      <c r="P8500" t="s">
        <v>3590</v>
      </c>
      <c r="Q8500" s="3">
        <f>Table1[[#This Row],[Capacity (MW)]]*0.395*8760*10^-6</f>
        <v>2.76816</v>
      </c>
      <c r="R8500" s="3" cm="1">
        <f t="array" ref="R8500">AVERAGE(VLOOKUP(_xlfn.TEXTSPLIT(Table1[[#This Row],[Fuel (no space after comma)]], ","), FuelList_Final_EF!$A$2:$B$65, 2, FALSE))</f>
        <v>67.685819715340017</v>
      </c>
      <c r="S8500" s="3">
        <f>Table1[[#This Row],[Generation (TWh)]]*10^9*VLOOKUP(Table1[[#This Row],[Turbine/Engine Technology]],Technology_HR!$A$2:$B$11,2,FALSE)*10^-6</f>
        <v>22963271.279999997</v>
      </c>
      <c r="T8500" s="5">
        <f>Table1[[#This Row],[Fuel Consumption (mmBtu)]]*Table1[[#This Row],[Emission Factor (kg CO2/ mmBtu)]]*10^3</f>
        <v>1554287839932.5249</v>
      </c>
      <c r="U8500" s="3">
        <f>Table1[[#This Row],[Emissions (g CO2)]]/(Table1[[#This Row],[Generation (TWh)]]*10^9)</f>
        <v>561.48771744860301</v>
      </c>
    </row>
    <row r="8501" spans="1:21" x14ac:dyDescent="0.35">
      <c r="A8501" t="s">
        <v>2117</v>
      </c>
      <c r="B8501" t="s">
        <v>3242</v>
      </c>
      <c r="C8501" t="str">
        <f>SUBSTITUTE(Table1[[#This Row],[Fuel]],", ",",")</f>
        <v>fossil gas: lng</v>
      </c>
      <c r="D8501" t="s">
        <v>3242</v>
      </c>
      <c r="H8501" t="s">
        <v>59</v>
      </c>
      <c r="I8501">
        <v>800</v>
      </c>
      <c r="J8501" t="s">
        <v>3450</v>
      </c>
      <c r="K8501">
        <v>2034</v>
      </c>
      <c r="L8501" t="s">
        <v>29</v>
      </c>
      <c r="M8501" t="s">
        <v>29</v>
      </c>
      <c r="N8501">
        <v>37.236939900000003</v>
      </c>
      <c r="O8501">
        <v>126.43609290000001</v>
      </c>
      <c r="P8501" t="s">
        <v>3590</v>
      </c>
      <c r="Q8501" s="3">
        <f>Table1[[#This Row],[Capacity (MW)]]*0.395*8760*10^-6</f>
        <v>2.76816</v>
      </c>
      <c r="R8501" s="3" cm="1">
        <f t="array" ref="R8501">AVERAGE(VLOOKUP(_xlfn.TEXTSPLIT(Table1[[#This Row],[Fuel (no space after comma)]], ","), FuelList_Final_EF!$A$2:$B$65, 2, FALSE))</f>
        <v>67.685819715340017</v>
      </c>
      <c r="S8501" s="3">
        <f>Table1[[#This Row],[Generation (TWh)]]*10^9*VLOOKUP(Table1[[#This Row],[Turbine/Engine Technology]],Technology_HR!$A$2:$B$11,2,FALSE)*10^-6</f>
        <v>22963271.279999997</v>
      </c>
      <c r="T8501" s="5">
        <f>Table1[[#This Row],[Fuel Consumption (mmBtu)]]*Table1[[#This Row],[Emission Factor (kg CO2/ mmBtu)]]*10^3</f>
        <v>1554287839932.5249</v>
      </c>
      <c r="U8501" s="3">
        <f>Table1[[#This Row],[Emissions (g CO2)]]/(Table1[[#This Row],[Generation (TWh)]]*10^9)</f>
        <v>561.48771744860301</v>
      </c>
    </row>
    <row r="8502" spans="1:21" x14ac:dyDescent="0.35">
      <c r="A8502" t="s">
        <v>2148</v>
      </c>
      <c r="B8502" t="s">
        <v>3239</v>
      </c>
      <c r="C8502" t="str">
        <f>SUBSTITUTE(Table1[[#This Row],[Fuel]],", ",",")</f>
        <v>fossil gas: natural gas</v>
      </c>
      <c r="D8502" t="s">
        <v>3239</v>
      </c>
      <c r="H8502" t="s">
        <v>3438</v>
      </c>
      <c r="I8502">
        <v>476</v>
      </c>
      <c r="J8502" t="s">
        <v>3446</v>
      </c>
      <c r="K8502">
        <v>2018</v>
      </c>
      <c r="L8502" t="s">
        <v>29</v>
      </c>
      <c r="M8502" t="s">
        <v>29</v>
      </c>
      <c r="N8502">
        <v>35.513987999999998</v>
      </c>
      <c r="O8502">
        <v>129.38338999999999</v>
      </c>
      <c r="P8502" t="s">
        <v>3590</v>
      </c>
      <c r="Q8502" s="3">
        <f>Table1[[#This Row],[Capacity (MW)]]*0.395*8760*10^-6</f>
        <v>1.6470552000000001</v>
      </c>
      <c r="R8502" s="3" cm="1">
        <f t="array" ref="R8502">AVERAGE(VLOOKUP(_xlfn.TEXTSPLIT(Table1[[#This Row],[Fuel (no space after comma)]], ","), FuelList_Final_EF!$A$2:$B$65, 2, FALSE))</f>
        <v>53.06</v>
      </c>
      <c r="S8502" s="3">
        <f>Table1[[#This Row],[Generation (TWh)]]*10^9*VLOOKUP(Table1[[#This Row],[Turbine/Engine Technology]],Technology_HR!$A$2:$B$11,2,FALSE)*10^-6</f>
        <v>12433619.704799999</v>
      </c>
      <c r="T8502" s="5">
        <f>Table1[[#This Row],[Fuel Consumption (mmBtu)]]*Table1[[#This Row],[Emission Factor (kg CO2/ mmBtu)]]*10^3</f>
        <v>659727861536.68799</v>
      </c>
      <c r="U8502" s="3">
        <f>Table1[[#This Row],[Emissions (g CO2)]]/(Table1[[#This Row],[Generation (TWh)]]*10^9)</f>
        <v>400.54993999999999</v>
      </c>
    </row>
    <row r="8503" spans="1:21" x14ac:dyDescent="0.35">
      <c r="A8503" t="s">
        <v>32</v>
      </c>
      <c r="B8503" t="s">
        <v>3242</v>
      </c>
      <c r="C8503" t="str">
        <f>SUBSTITUTE(Table1[[#This Row],[Fuel]],", ",",")</f>
        <v>fossil gas: lng</v>
      </c>
      <c r="D8503" t="s">
        <v>3242</v>
      </c>
      <c r="H8503" t="s">
        <v>3438</v>
      </c>
      <c r="I8503">
        <v>848</v>
      </c>
      <c r="J8503" t="s">
        <v>3446</v>
      </c>
      <c r="K8503">
        <v>2010</v>
      </c>
      <c r="L8503" t="s">
        <v>29</v>
      </c>
      <c r="M8503" t="s">
        <v>29</v>
      </c>
      <c r="N8503">
        <v>37.162939000000001</v>
      </c>
      <c r="O8503">
        <v>128.49227500000001</v>
      </c>
      <c r="P8503" t="s">
        <v>3590</v>
      </c>
      <c r="Q8503" s="3">
        <f>Table1[[#This Row],[Capacity (MW)]]*0.395*8760*10^-6</f>
        <v>2.9342495999999998</v>
      </c>
      <c r="R8503" s="3" cm="1">
        <f t="array" ref="R8503">AVERAGE(VLOOKUP(_xlfn.TEXTSPLIT(Table1[[#This Row],[Fuel (no space after comma)]], ","), FuelList_Final_EF!$A$2:$B$65, 2, FALSE))</f>
        <v>67.685819715340017</v>
      </c>
      <c r="S8503" s="3">
        <f>Table1[[#This Row],[Generation (TWh)]]*10^9*VLOOKUP(Table1[[#This Row],[Turbine/Engine Technology]],Technology_HR!$A$2:$B$11,2,FALSE)*10^-6</f>
        <v>22150650.2304</v>
      </c>
      <c r="T8503" s="5">
        <f>Table1[[#This Row],[Fuel Consumption (mmBtu)]]*Table1[[#This Row],[Emission Factor (kg CO2/ mmBtu)]]*10^3</f>
        <v>1499284918072.4092</v>
      </c>
      <c r="U8503" s="3">
        <f>Table1[[#This Row],[Emissions (g CO2)]]/(Table1[[#This Row],[Generation (TWh)]]*10^9)</f>
        <v>510.96025303110179</v>
      </c>
    </row>
    <row r="8504" spans="1:21" x14ac:dyDescent="0.35">
      <c r="A8504" t="s">
        <v>2149</v>
      </c>
      <c r="B8504" t="s">
        <v>3242</v>
      </c>
      <c r="C8504" t="str">
        <f>SUBSTITUTE(Table1[[#This Row],[Fuel]],", ",",")</f>
        <v>fossil gas: lng</v>
      </c>
      <c r="D8504" t="s">
        <v>3242</v>
      </c>
      <c r="H8504" t="s">
        <v>3438</v>
      </c>
      <c r="I8504">
        <v>577</v>
      </c>
      <c r="J8504" t="s">
        <v>3446</v>
      </c>
      <c r="K8504">
        <v>2005</v>
      </c>
      <c r="L8504" t="s">
        <v>29</v>
      </c>
      <c r="M8504" t="s">
        <v>29</v>
      </c>
      <c r="N8504">
        <v>34.912999999999997</v>
      </c>
      <c r="O8504">
        <v>127.593</v>
      </c>
      <c r="P8504" t="s">
        <v>3590</v>
      </c>
      <c r="Q8504" s="3">
        <f>Table1[[#This Row],[Capacity (MW)]]*0.395*8760*10^-6</f>
        <v>1.9965354</v>
      </c>
      <c r="R8504" s="3" cm="1">
        <f t="array" ref="R8504">AVERAGE(VLOOKUP(_xlfn.TEXTSPLIT(Table1[[#This Row],[Fuel (no space after comma)]], ","), FuelList_Final_EF!$A$2:$B$65, 2, FALSE))</f>
        <v>67.685819715340017</v>
      </c>
      <c r="S8504" s="3">
        <f>Table1[[#This Row],[Generation (TWh)]]*10^9*VLOOKUP(Table1[[#This Row],[Turbine/Engine Technology]],Technology_HR!$A$2:$B$11,2,FALSE)*10^-6</f>
        <v>15071845.7346</v>
      </c>
      <c r="T8504" s="5">
        <f>Table1[[#This Row],[Fuel Consumption (mmBtu)]]*Table1[[#This Row],[Emission Factor (kg CO2/ mmBtu)]]*10^3</f>
        <v>1020150233169.552</v>
      </c>
      <c r="U8504" s="3">
        <f>Table1[[#This Row],[Emissions (g CO2)]]/(Table1[[#This Row],[Generation (TWh)]]*10^9)</f>
        <v>510.96025303110179</v>
      </c>
    </row>
    <row r="8505" spans="1:21" x14ac:dyDescent="0.35">
      <c r="A8505" t="s">
        <v>2149</v>
      </c>
      <c r="B8505" t="s">
        <v>3242</v>
      </c>
      <c r="C8505" t="str">
        <f>SUBSTITUTE(Table1[[#This Row],[Fuel]],", ",",")</f>
        <v>fossil gas: lng</v>
      </c>
      <c r="D8505" t="s">
        <v>3242</v>
      </c>
      <c r="H8505" t="s">
        <v>3438</v>
      </c>
      <c r="I8505">
        <v>946</v>
      </c>
      <c r="J8505" t="s">
        <v>3446</v>
      </c>
      <c r="K8505">
        <v>2014</v>
      </c>
      <c r="L8505" t="s">
        <v>29</v>
      </c>
      <c r="M8505" t="s">
        <v>29</v>
      </c>
      <c r="N8505">
        <v>34.912999999999997</v>
      </c>
      <c r="O8505">
        <v>127.593</v>
      </c>
      <c r="P8505" t="s">
        <v>3590</v>
      </c>
      <c r="Q8505" s="3">
        <f>Table1[[#This Row],[Capacity (MW)]]*0.395*8760*10^-6</f>
        <v>3.2733492000000002</v>
      </c>
      <c r="R8505" s="3" cm="1">
        <f t="array" ref="R8505">AVERAGE(VLOOKUP(_xlfn.TEXTSPLIT(Table1[[#This Row],[Fuel (no space after comma)]], ","), FuelList_Final_EF!$A$2:$B$65, 2, FALSE))</f>
        <v>67.685819715340017</v>
      </c>
      <c r="S8505" s="3">
        <f>Table1[[#This Row],[Generation (TWh)]]*10^9*VLOOKUP(Table1[[#This Row],[Turbine/Engine Technology]],Technology_HR!$A$2:$B$11,2,FALSE)*10^-6</f>
        <v>24710513.110799998</v>
      </c>
      <c r="T8505" s="5">
        <f>Table1[[#This Row],[Fuel Consumption (mmBtu)]]*Table1[[#This Row],[Emission Factor (kg CO2/ mmBtu)]]*10^3</f>
        <v>1672551335491.1545</v>
      </c>
      <c r="U8505" s="3">
        <f>Table1[[#This Row],[Emissions (g CO2)]]/(Table1[[#This Row],[Generation (TWh)]]*10^9)</f>
        <v>510.96025303110179</v>
      </c>
    </row>
    <row r="8506" spans="1:21" x14ac:dyDescent="0.35">
      <c r="A8506" t="s">
        <v>2150</v>
      </c>
      <c r="B8506" t="s">
        <v>3258</v>
      </c>
      <c r="C8506" t="str">
        <f>SUBSTITUTE(Table1[[#This Row],[Fuel]],", ",",")</f>
        <v>fossil liquids: diesel</v>
      </c>
      <c r="D8506" t="s">
        <v>3258</v>
      </c>
      <c r="H8506" t="s">
        <v>59</v>
      </c>
      <c r="I8506">
        <v>67</v>
      </c>
      <c r="J8506" t="s">
        <v>3450</v>
      </c>
      <c r="K8506" t="s">
        <v>29</v>
      </c>
      <c r="L8506" t="s">
        <v>29</v>
      </c>
      <c r="M8506" t="s">
        <v>29</v>
      </c>
      <c r="N8506">
        <v>4.8463260000000004</v>
      </c>
      <c r="O8506">
        <v>31.634501</v>
      </c>
      <c r="P8506" t="s">
        <v>3591</v>
      </c>
      <c r="Q8506" s="3">
        <f>Table1[[#This Row],[Capacity (MW)]]*0.395*8760*10^-6</f>
        <v>0.2318334</v>
      </c>
      <c r="R8506" s="3" cm="1">
        <f t="array" ref="R8506">AVERAGE(VLOOKUP(_xlfn.TEXTSPLIT(Table1[[#This Row],[Fuel (no space after comma)]], ","), FuelList_Final_EF!$A$2:$B$65, 2, FALSE))</f>
        <v>78.106682297772565</v>
      </c>
      <c r="S8506" s="3">
        <f>Table1[[#This Row],[Generation (TWh)]]*10^9*VLOOKUP(Table1[[#This Row],[Turbine/Engine Technology]],Technology_HR!$A$2:$B$11,2,FALSE)*10^-6</f>
        <v>1923173.9697</v>
      </c>
      <c r="T8506" s="5">
        <f>Table1[[#This Row],[Fuel Consumption (mmBtu)]]*Table1[[#This Row],[Emission Factor (kg CO2/ mmBtu)]]*10^3</f>
        <v>150212738254.70398</v>
      </c>
      <c r="U8506" s="3">
        <f>Table1[[#This Row],[Emissions (g CO2)]]/(Table1[[#This Row],[Generation (TWh)]]*10^9)</f>
        <v>647.93398300117235</v>
      </c>
    </row>
    <row r="8507" spans="1:21" x14ac:dyDescent="0.35">
      <c r="A8507" t="s">
        <v>29</v>
      </c>
      <c r="B8507" t="s">
        <v>3258</v>
      </c>
      <c r="C8507" t="str">
        <f>SUBSTITUTE(Table1[[#This Row],[Fuel]],", ",",")</f>
        <v>fossil liquids: diesel</v>
      </c>
      <c r="D8507" t="s">
        <v>3258</v>
      </c>
      <c r="H8507" t="s">
        <v>59</v>
      </c>
      <c r="I8507">
        <v>85</v>
      </c>
      <c r="J8507" t="s">
        <v>3446</v>
      </c>
      <c r="K8507">
        <v>2012</v>
      </c>
      <c r="L8507" t="s">
        <v>29</v>
      </c>
      <c r="M8507" t="s">
        <v>29</v>
      </c>
      <c r="N8507">
        <v>4.8596149999999998</v>
      </c>
      <c r="O8507">
        <v>31.570616000000001</v>
      </c>
      <c r="P8507" t="s">
        <v>3591</v>
      </c>
      <c r="Q8507" s="3">
        <f>Table1[[#This Row],[Capacity (MW)]]*0.395*8760*10^-6</f>
        <v>0.29411699999999996</v>
      </c>
      <c r="R8507" s="3" cm="1">
        <f t="array" ref="R8507">AVERAGE(VLOOKUP(_xlfn.TEXTSPLIT(Table1[[#This Row],[Fuel (no space after comma)]], ","), FuelList_Final_EF!$A$2:$B$65, 2, FALSE))</f>
        <v>78.106682297772565</v>
      </c>
      <c r="S8507" s="3">
        <f>Table1[[#This Row],[Generation (TWh)]]*10^9*VLOOKUP(Table1[[#This Row],[Turbine/Engine Technology]],Technology_HR!$A$2:$B$11,2,FALSE)*10^-6</f>
        <v>2439847.5734999995</v>
      </c>
      <c r="T8507" s="5">
        <f>Table1[[#This Row],[Fuel Consumption (mmBtu)]]*Table1[[#This Row],[Emission Factor (kg CO2/ mmBtu)]]*10^3</f>
        <v>190568399278.35574</v>
      </c>
      <c r="U8507" s="3">
        <f>Table1[[#This Row],[Emissions (g CO2)]]/(Table1[[#This Row],[Generation (TWh)]]*10^9)</f>
        <v>647.93398300117224</v>
      </c>
    </row>
    <row r="8508" spans="1:21" x14ac:dyDescent="0.35">
      <c r="A8508" t="s">
        <v>2151</v>
      </c>
      <c r="B8508" t="s">
        <v>3348</v>
      </c>
      <c r="C8508" t="str">
        <f>SUBSTITUTE(Table1[[#This Row],[Fuel]],", ",",")</f>
        <v>fossil gas: natural gas,industrial by-product: blast furnace gas</v>
      </c>
      <c r="D8508" t="s">
        <v>3239</v>
      </c>
      <c r="E8508" t="s">
        <v>3274</v>
      </c>
      <c r="H8508" t="s">
        <v>3438</v>
      </c>
      <c r="I8508">
        <v>247</v>
      </c>
      <c r="J8508" t="s">
        <v>3447</v>
      </c>
      <c r="K8508">
        <v>2025</v>
      </c>
      <c r="L8508" t="s">
        <v>29</v>
      </c>
      <c r="M8508" t="s">
        <v>29</v>
      </c>
      <c r="N8508">
        <v>43.553556999999998</v>
      </c>
      <c r="O8508">
        <v>-5.721851</v>
      </c>
      <c r="P8508" t="s">
        <v>3592</v>
      </c>
      <c r="Q8508" s="3">
        <f>Table1[[#This Row],[Capacity (MW)]]*0.395*8760*10^-6</f>
        <v>0.85466940000000002</v>
      </c>
      <c r="R8508" s="3" cm="1">
        <f t="array" ref="R8508">AVERAGE(VLOOKUP(_xlfn.TEXTSPLIT(Table1[[#This Row],[Fuel (no space after comma)]], ","), FuelList_Final_EF!$A$2:$B$65, 2, FALSE))</f>
        <v>163.69</v>
      </c>
      <c r="S8508" s="3">
        <f>Table1[[#This Row],[Generation (TWh)]]*10^9*VLOOKUP(Table1[[#This Row],[Turbine/Engine Technology]],Technology_HR!$A$2:$B$11,2,FALSE)*10^-6</f>
        <v>6451899.3005999997</v>
      </c>
      <c r="T8508" s="5">
        <f>Table1[[#This Row],[Fuel Consumption (mmBtu)]]*Table1[[#This Row],[Emission Factor (kg CO2/ mmBtu)]]*10^3</f>
        <v>1056111396515.214</v>
      </c>
      <c r="U8508" s="3">
        <f>Table1[[#This Row],[Emissions (g CO2)]]/(Table1[[#This Row],[Generation (TWh)]]*10^9)</f>
        <v>1235.6958099999999</v>
      </c>
    </row>
    <row r="8509" spans="1:21" x14ac:dyDescent="0.35">
      <c r="A8509" t="s">
        <v>2152</v>
      </c>
      <c r="B8509" t="s">
        <v>3348</v>
      </c>
      <c r="C8509" t="str">
        <f>SUBSTITUTE(Table1[[#This Row],[Fuel]],", ",",")</f>
        <v>fossil gas: natural gas,industrial by-product: blast furnace gas</v>
      </c>
      <c r="D8509" t="s">
        <v>3239</v>
      </c>
      <c r="E8509" t="s">
        <v>3274</v>
      </c>
      <c r="H8509" t="s">
        <v>3438</v>
      </c>
      <c r="I8509">
        <v>247</v>
      </c>
      <c r="J8509" t="s">
        <v>3447</v>
      </c>
      <c r="K8509">
        <v>2025</v>
      </c>
      <c r="L8509" t="s">
        <v>29</v>
      </c>
      <c r="M8509" t="s">
        <v>29</v>
      </c>
      <c r="N8509">
        <v>43.553556999999998</v>
      </c>
      <c r="O8509">
        <v>-5.721851</v>
      </c>
      <c r="P8509" t="s">
        <v>3592</v>
      </c>
      <c r="Q8509" s="3">
        <f>Table1[[#This Row],[Capacity (MW)]]*0.395*8760*10^-6</f>
        <v>0.85466940000000002</v>
      </c>
      <c r="R8509" s="3" cm="1">
        <f t="array" ref="R8509">AVERAGE(VLOOKUP(_xlfn.TEXTSPLIT(Table1[[#This Row],[Fuel (no space after comma)]], ","), FuelList_Final_EF!$A$2:$B$65, 2, FALSE))</f>
        <v>163.69</v>
      </c>
      <c r="S8509" s="3">
        <f>Table1[[#This Row],[Generation (TWh)]]*10^9*VLOOKUP(Table1[[#This Row],[Turbine/Engine Technology]],Technology_HR!$A$2:$B$11,2,FALSE)*10^-6</f>
        <v>6451899.3005999997</v>
      </c>
      <c r="T8509" s="5">
        <f>Table1[[#This Row],[Fuel Consumption (mmBtu)]]*Table1[[#This Row],[Emission Factor (kg CO2/ mmBtu)]]*10^3</f>
        <v>1056111396515.214</v>
      </c>
      <c r="U8509" s="3">
        <f>Table1[[#This Row],[Emissions (g CO2)]]/(Table1[[#This Row],[Generation (TWh)]]*10^9)</f>
        <v>1235.6958099999999</v>
      </c>
    </row>
    <row r="8510" spans="1:21" x14ac:dyDescent="0.35">
      <c r="A8510" t="s">
        <v>2153</v>
      </c>
      <c r="B8510" t="s">
        <v>3239</v>
      </c>
      <c r="C8510" t="str">
        <f>SUBSTITUTE(Table1[[#This Row],[Fuel]],", ",",")</f>
        <v>fossil gas: natural gas</v>
      </c>
      <c r="D8510" t="s">
        <v>3239</v>
      </c>
      <c r="H8510" t="s">
        <v>3438</v>
      </c>
      <c r="I8510">
        <v>386</v>
      </c>
      <c r="J8510" t="s">
        <v>3446</v>
      </c>
      <c r="K8510">
        <v>2005</v>
      </c>
      <c r="L8510" t="s">
        <v>29</v>
      </c>
      <c r="M8510" t="s">
        <v>29</v>
      </c>
      <c r="N8510">
        <v>39.944200000000002</v>
      </c>
      <c r="O8510">
        <v>-3.8557999999999999</v>
      </c>
      <c r="P8510" t="s">
        <v>3592</v>
      </c>
      <c r="Q8510" s="3">
        <f>Table1[[#This Row],[Capacity (MW)]]*0.395*8760*10^-6</f>
        <v>1.3356371999999999</v>
      </c>
      <c r="R8510" s="3" cm="1">
        <f t="array" ref="R8510">AVERAGE(VLOOKUP(_xlfn.TEXTSPLIT(Table1[[#This Row],[Fuel (no space after comma)]], ","), FuelList_Final_EF!$A$2:$B$65, 2, FALSE))</f>
        <v>53.06</v>
      </c>
      <c r="S8510" s="3">
        <f>Table1[[#This Row],[Generation (TWh)]]*10^9*VLOOKUP(Table1[[#This Row],[Turbine/Engine Technology]],Technology_HR!$A$2:$B$11,2,FALSE)*10^-6</f>
        <v>10082725.222799998</v>
      </c>
      <c r="T8510" s="5">
        <f>Table1[[#This Row],[Fuel Consumption (mmBtu)]]*Table1[[#This Row],[Emission Factor (kg CO2/ mmBtu)]]*10^3</f>
        <v>534989400321.76794</v>
      </c>
      <c r="U8510" s="3">
        <f>Table1[[#This Row],[Emissions (g CO2)]]/(Table1[[#This Row],[Generation (TWh)]]*10^9)</f>
        <v>400.54994000000005</v>
      </c>
    </row>
    <row r="8511" spans="1:21" x14ac:dyDescent="0.35">
      <c r="A8511" t="s">
        <v>421</v>
      </c>
      <c r="B8511" t="s">
        <v>3239</v>
      </c>
      <c r="C8511" t="str">
        <f>SUBSTITUTE(Table1[[#This Row],[Fuel]],", ",",")</f>
        <v>fossil gas: natural gas</v>
      </c>
      <c r="D8511" t="s">
        <v>3239</v>
      </c>
      <c r="H8511" t="s">
        <v>3438</v>
      </c>
      <c r="I8511">
        <v>373</v>
      </c>
      <c r="J8511" t="s">
        <v>3446</v>
      </c>
      <c r="K8511">
        <v>2006</v>
      </c>
      <c r="L8511" t="s">
        <v>29</v>
      </c>
      <c r="M8511" t="s">
        <v>29</v>
      </c>
      <c r="N8511">
        <v>39.942700000000002</v>
      </c>
      <c r="O8511">
        <v>-3.8548</v>
      </c>
      <c r="P8511" t="s">
        <v>3592</v>
      </c>
      <c r="Q8511" s="3">
        <f>Table1[[#This Row],[Capacity (MW)]]*0.395*8760*10^-6</f>
        <v>1.2906546000000001</v>
      </c>
      <c r="R8511" s="3" cm="1">
        <f t="array" ref="R8511">AVERAGE(VLOOKUP(_xlfn.TEXTSPLIT(Table1[[#This Row],[Fuel (no space after comma)]], ","), FuelList_Final_EF!$A$2:$B$65, 2, FALSE))</f>
        <v>53.06</v>
      </c>
      <c r="S8511" s="3">
        <f>Table1[[#This Row],[Generation (TWh)]]*10^9*VLOOKUP(Table1[[#This Row],[Turbine/Engine Technology]],Technology_HR!$A$2:$B$11,2,FALSE)*10^-6</f>
        <v>9743151.5754000004</v>
      </c>
      <c r="T8511" s="5">
        <f>Table1[[#This Row],[Fuel Consumption (mmBtu)]]*Table1[[#This Row],[Emission Factor (kg CO2/ mmBtu)]]*10^3</f>
        <v>516971622590.72406</v>
      </c>
      <c r="U8511" s="3">
        <f>Table1[[#This Row],[Emissions (g CO2)]]/(Table1[[#This Row],[Generation (TWh)]]*10^9)</f>
        <v>400.54994000000005</v>
      </c>
    </row>
    <row r="8512" spans="1:21" x14ac:dyDescent="0.35">
      <c r="A8512" t="s">
        <v>2154</v>
      </c>
      <c r="B8512" t="s">
        <v>3239</v>
      </c>
      <c r="C8512" t="str">
        <f>SUBSTITUTE(Table1[[#This Row],[Fuel]],", ",",")</f>
        <v>fossil gas: natural gas</v>
      </c>
      <c r="D8512" t="s">
        <v>3239</v>
      </c>
      <c r="H8512" t="s">
        <v>3438</v>
      </c>
      <c r="I8512">
        <v>25</v>
      </c>
      <c r="J8512" t="s">
        <v>3446</v>
      </c>
      <c r="K8512">
        <v>1996</v>
      </c>
      <c r="L8512" t="s">
        <v>29</v>
      </c>
      <c r="M8512" t="s">
        <v>29</v>
      </c>
      <c r="N8512">
        <v>39.985550000000003</v>
      </c>
      <c r="O8512">
        <v>-3.3689800000000001</v>
      </c>
      <c r="P8512" t="s">
        <v>3592</v>
      </c>
      <c r="Q8512" s="3">
        <f>Table1[[#This Row],[Capacity (MW)]]*0.395*8760*10^-6</f>
        <v>8.6504999999999999E-2</v>
      </c>
      <c r="R8512" s="3" cm="1">
        <f t="array" ref="R8512">AVERAGE(VLOOKUP(_xlfn.TEXTSPLIT(Table1[[#This Row],[Fuel (no space after comma)]], ","), FuelList_Final_EF!$A$2:$B$65, 2, FALSE))</f>
        <v>53.06</v>
      </c>
      <c r="S8512" s="3">
        <f>Table1[[#This Row],[Generation (TWh)]]*10^9*VLOOKUP(Table1[[#This Row],[Turbine/Engine Technology]],Technology_HR!$A$2:$B$11,2,FALSE)*10^-6</f>
        <v>653026.245</v>
      </c>
      <c r="T8512" s="5">
        <f>Table1[[#This Row],[Fuel Consumption (mmBtu)]]*Table1[[#This Row],[Emission Factor (kg CO2/ mmBtu)]]*10^3</f>
        <v>34649572559.700005</v>
      </c>
      <c r="U8512" s="3">
        <f>Table1[[#This Row],[Emissions (g CO2)]]/(Table1[[#This Row],[Generation (TWh)]]*10^9)</f>
        <v>400.54994000000005</v>
      </c>
    </row>
    <row r="8513" spans="1:21" x14ac:dyDescent="0.35">
      <c r="A8513" t="s">
        <v>2155</v>
      </c>
      <c r="B8513" t="s">
        <v>3329</v>
      </c>
      <c r="C8513" t="str">
        <f>SUBSTITUTE(Table1[[#This Row],[Fuel]],", ",",")</f>
        <v>fossil liquids: diesel,fossil gas: natural gas,fossil liquids: heavy fuel oil</v>
      </c>
      <c r="D8513" t="s">
        <v>3258</v>
      </c>
      <c r="E8513" t="s">
        <v>3239</v>
      </c>
      <c r="F8513" t="s">
        <v>3241</v>
      </c>
      <c r="H8513" t="s">
        <v>3436</v>
      </c>
      <c r="I8513">
        <v>37.5</v>
      </c>
      <c r="J8513" t="s">
        <v>3446</v>
      </c>
      <c r="K8513">
        <v>1989</v>
      </c>
      <c r="L8513" t="s">
        <v>29</v>
      </c>
      <c r="M8513" t="s">
        <v>29</v>
      </c>
      <c r="N8513">
        <v>39.810751000000003</v>
      </c>
      <c r="O8513">
        <v>3.0914109999999999</v>
      </c>
      <c r="P8513" t="s">
        <v>3592</v>
      </c>
      <c r="Q8513" s="3">
        <f>Table1[[#This Row],[Capacity (MW)]]*0.395*8760*10^-6</f>
        <v>0.1297575</v>
      </c>
      <c r="R8513" s="3" cm="1">
        <f t="array" ref="R8513">AVERAGE(VLOOKUP(_xlfn.TEXTSPLIT(Table1[[#This Row],[Fuel (no space after comma)]], ","), FuelList_Final_EF!$A$2:$B$65, 2, FALSE))</f>
        <v>70.923070869596657</v>
      </c>
      <c r="S8513" s="3">
        <f>Table1[[#This Row],[Generation (TWh)]]*10^9*VLOOKUP(Table1[[#This Row],[Turbine/Engine Technology]],Technology_HR!$A$2:$B$11,2,FALSE)*10^-6</f>
        <v>1428630.075</v>
      </c>
      <c r="T8513" s="5">
        <f>Table1[[#This Row],[Fuel Consumption (mmBtu)]]*Table1[[#This Row],[Emission Factor (kg CO2/ mmBtu)]]*10^3</f>
        <v>101322832055.66219</v>
      </c>
      <c r="U8513" s="3">
        <f>Table1[[#This Row],[Emissions (g CO2)]]/(Table1[[#This Row],[Generation (TWh)]]*10^9)</f>
        <v>780.86301027425918</v>
      </c>
    </row>
    <row r="8514" spans="1:21" x14ac:dyDescent="0.35">
      <c r="A8514" t="s">
        <v>2155</v>
      </c>
      <c r="B8514" t="s">
        <v>3329</v>
      </c>
      <c r="C8514" t="str">
        <f>SUBSTITUTE(Table1[[#This Row],[Fuel]],", ",",")</f>
        <v>fossil liquids: diesel,fossil gas: natural gas,fossil liquids: heavy fuel oil</v>
      </c>
      <c r="D8514" t="s">
        <v>3258</v>
      </c>
      <c r="E8514" t="s">
        <v>3239</v>
      </c>
      <c r="F8514" t="s">
        <v>3241</v>
      </c>
      <c r="H8514" t="s">
        <v>3436</v>
      </c>
      <c r="I8514">
        <v>37.5</v>
      </c>
      <c r="J8514" t="s">
        <v>3446</v>
      </c>
      <c r="K8514">
        <v>1989</v>
      </c>
      <c r="L8514" t="s">
        <v>29</v>
      </c>
      <c r="M8514" t="s">
        <v>29</v>
      </c>
      <c r="N8514">
        <v>39.810751000000003</v>
      </c>
      <c r="O8514">
        <v>3.0914109999999999</v>
      </c>
      <c r="P8514" t="s">
        <v>3592</v>
      </c>
      <c r="Q8514" s="3">
        <f>Table1[[#This Row],[Capacity (MW)]]*0.395*8760*10^-6</f>
        <v>0.1297575</v>
      </c>
      <c r="R8514" s="3" cm="1">
        <f t="array" ref="R8514">AVERAGE(VLOOKUP(_xlfn.TEXTSPLIT(Table1[[#This Row],[Fuel (no space after comma)]], ","), FuelList_Final_EF!$A$2:$B$65, 2, FALSE))</f>
        <v>70.923070869596657</v>
      </c>
      <c r="S8514" s="3">
        <f>Table1[[#This Row],[Generation (TWh)]]*10^9*VLOOKUP(Table1[[#This Row],[Turbine/Engine Technology]],Technology_HR!$A$2:$B$11,2,FALSE)*10^-6</f>
        <v>1428630.075</v>
      </c>
      <c r="T8514" s="5">
        <f>Table1[[#This Row],[Fuel Consumption (mmBtu)]]*Table1[[#This Row],[Emission Factor (kg CO2/ mmBtu)]]*10^3</f>
        <v>101322832055.66219</v>
      </c>
      <c r="U8514" s="3">
        <f>Table1[[#This Row],[Emissions (g CO2)]]/(Table1[[#This Row],[Generation (TWh)]]*10^9)</f>
        <v>780.86301027425918</v>
      </c>
    </row>
    <row r="8515" spans="1:21" x14ac:dyDescent="0.35">
      <c r="A8515" t="s">
        <v>2156</v>
      </c>
      <c r="B8515" t="s">
        <v>3239</v>
      </c>
      <c r="C8515" t="str">
        <f>SUBSTITUTE(Table1[[#This Row],[Fuel]],", ",",")</f>
        <v>fossil gas: natural gas</v>
      </c>
      <c r="D8515" t="s">
        <v>3239</v>
      </c>
      <c r="H8515" t="s">
        <v>3438</v>
      </c>
      <c r="I8515">
        <v>786</v>
      </c>
      <c r="J8515" t="s">
        <v>3446</v>
      </c>
      <c r="K8515">
        <v>2005</v>
      </c>
      <c r="L8515" t="s">
        <v>29</v>
      </c>
      <c r="M8515" t="s">
        <v>29</v>
      </c>
      <c r="N8515">
        <v>43.234699999999997</v>
      </c>
      <c r="O8515">
        <v>-2.7496999999999998</v>
      </c>
      <c r="P8515" t="s">
        <v>3592</v>
      </c>
      <c r="Q8515" s="3">
        <f>Table1[[#This Row],[Capacity (MW)]]*0.395*8760*10^-6</f>
        <v>2.7197172000000003</v>
      </c>
      <c r="R8515" s="3" cm="1">
        <f t="array" ref="R8515">AVERAGE(VLOOKUP(_xlfn.TEXTSPLIT(Table1[[#This Row],[Fuel (no space after comma)]], ","), FuelList_Final_EF!$A$2:$B$65, 2, FALSE))</f>
        <v>53.06</v>
      </c>
      <c r="S8515" s="3">
        <f>Table1[[#This Row],[Generation (TWh)]]*10^9*VLOOKUP(Table1[[#This Row],[Turbine/Engine Technology]],Technology_HR!$A$2:$B$11,2,FALSE)*10^-6</f>
        <v>20531145.142800003</v>
      </c>
      <c r="T8515" s="5">
        <f>Table1[[#This Row],[Fuel Consumption (mmBtu)]]*Table1[[#This Row],[Emission Factor (kg CO2/ mmBtu)]]*10^3</f>
        <v>1089382561276.9683</v>
      </c>
      <c r="U8515" s="3">
        <f>Table1[[#This Row],[Emissions (g CO2)]]/(Table1[[#This Row],[Generation (TWh)]]*10^9)</f>
        <v>400.54994000000005</v>
      </c>
    </row>
    <row r="8516" spans="1:21" x14ac:dyDescent="0.35">
      <c r="A8516" t="s">
        <v>2153</v>
      </c>
      <c r="B8516" t="s">
        <v>3239</v>
      </c>
      <c r="C8516" t="str">
        <f>SUBSTITUTE(Table1[[#This Row],[Fuel]],", ",",")</f>
        <v>fossil gas: natural gas</v>
      </c>
      <c r="D8516" t="s">
        <v>3239</v>
      </c>
      <c r="H8516" t="s">
        <v>3438</v>
      </c>
      <c r="I8516">
        <v>389.2</v>
      </c>
      <c r="J8516" t="s">
        <v>3446</v>
      </c>
      <c r="K8516">
        <v>2005</v>
      </c>
      <c r="L8516" t="s">
        <v>29</v>
      </c>
      <c r="M8516" t="s">
        <v>29</v>
      </c>
      <c r="N8516">
        <v>36.6721</v>
      </c>
      <c r="O8516">
        <v>-5.8163999999999998</v>
      </c>
      <c r="P8516" t="s">
        <v>3592</v>
      </c>
      <c r="Q8516" s="3">
        <f>Table1[[#This Row],[Capacity (MW)]]*0.395*8760*10^-6</f>
        <v>1.3467098399999999</v>
      </c>
      <c r="R8516" s="3" cm="1">
        <f t="array" ref="R8516">AVERAGE(VLOOKUP(_xlfn.TEXTSPLIT(Table1[[#This Row],[Fuel (no space after comma)]], ","), FuelList_Final_EF!$A$2:$B$65, 2, FALSE))</f>
        <v>53.06</v>
      </c>
      <c r="S8516" s="3">
        <f>Table1[[#This Row],[Generation (TWh)]]*10^9*VLOOKUP(Table1[[#This Row],[Turbine/Engine Technology]],Technology_HR!$A$2:$B$11,2,FALSE)*10^-6</f>
        <v>10166312.58216</v>
      </c>
      <c r="T8516" s="5">
        <f>Table1[[#This Row],[Fuel Consumption (mmBtu)]]*Table1[[#This Row],[Emission Factor (kg CO2/ mmBtu)]]*10^3</f>
        <v>539424545609.40955</v>
      </c>
      <c r="U8516" s="3">
        <f>Table1[[#This Row],[Emissions (g CO2)]]/(Table1[[#This Row],[Generation (TWh)]]*10^9)</f>
        <v>400.54993999999994</v>
      </c>
    </row>
    <row r="8517" spans="1:21" x14ac:dyDescent="0.35">
      <c r="A8517" t="s">
        <v>2153</v>
      </c>
      <c r="B8517" t="s">
        <v>3239</v>
      </c>
      <c r="C8517" t="str">
        <f>SUBSTITUTE(Table1[[#This Row],[Fuel]],", ",",")</f>
        <v>fossil gas: natural gas</v>
      </c>
      <c r="D8517" t="s">
        <v>3239</v>
      </c>
      <c r="H8517" t="s">
        <v>3438</v>
      </c>
      <c r="I8517">
        <v>373.2</v>
      </c>
      <c r="J8517" t="s">
        <v>3446</v>
      </c>
      <c r="K8517">
        <v>2005</v>
      </c>
      <c r="L8517" t="s">
        <v>29</v>
      </c>
      <c r="M8517" t="s">
        <v>29</v>
      </c>
      <c r="N8517">
        <v>36.6721</v>
      </c>
      <c r="O8517">
        <v>-5.8163999999999998</v>
      </c>
      <c r="P8517" t="s">
        <v>3592</v>
      </c>
      <c r="Q8517" s="3">
        <f>Table1[[#This Row],[Capacity (MW)]]*0.395*8760*10^-6</f>
        <v>1.29134664</v>
      </c>
      <c r="R8517" s="3" cm="1">
        <f t="array" ref="R8517">AVERAGE(VLOOKUP(_xlfn.TEXTSPLIT(Table1[[#This Row],[Fuel (no space after comma)]], ","), FuelList_Final_EF!$A$2:$B$65, 2, FALSE))</f>
        <v>53.06</v>
      </c>
      <c r="S8517" s="3">
        <f>Table1[[#This Row],[Generation (TWh)]]*10^9*VLOOKUP(Table1[[#This Row],[Turbine/Engine Technology]],Technology_HR!$A$2:$B$11,2,FALSE)*10^-6</f>
        <v>9748375.7853599992</v>
      </c>
      <c r="T8517" s="5">
        <f>Table1[[#This Row],[Fuel Consumption (mmBtu)]]*Table1[[#This Row],[Emission Factor (kg CO2/ mmBtu)]]*10^3</f>
        <v>517248819171.2016</v>
      </c>
      <c r="U8517" s="3">
        <f>Table1[[#This Row],[Emissions (g CO2)]]/(Table1[[#This Row],[Generation (TWh)]]*10^9)</f>
        <v>400.54993999999999</v>
      </c>
    </row>
    <row r="8518" spans="1:21" x14ac:dyDescent="0.35">
      <c r="A8518" t="s">
        <v>2153</v>
      </c>
      <c r="B8518" t="s">
        <v>3239</v>
      </c>
      <c r="C8518" t="str">
        <f>SUBSTITUTE(Table1[[#This Row],[Fuel]],", ",",")</f>
        <v>fossil gas: natural gas</v>
      </c>
      <c r="D8518" t="s">
        <v>3239</v>
      </c>
      <c r="H8518" t="s">
        <v>3438</v>
      </c>
      <c r="I8518">
        <v>823</v>
      </c>
      <c r="J8518" t="s">
        <v>3446</v>
      </c>
      <c r="K8518">
        <v>2005</v>
      </c>
      <c r="L8518" t="s">
        <v>29</v>
      </c>
      <c r="M8518" t="s">
        <v>29</v>
      </c>
      <c r="N8518">
        <v>36.6721</v>
      </c>
      <c r="O8518">
        <v>-5.8163999999999998</v>
      </c>
      <c r="P8518" t="s">
        <v>3592</v>
      </c>
      <c r="Q8518" s="3">
        <f>Table1[[#This Row],[Capacity (MW)]]*0.395*8760*10^-6</f>
        <v>2.8477446</v>
      </c>
      <c r="R8518" s="3" cm="1">
        <f t="array" ref="R8518">AVERAGE(VLOOKUP(_xlfn.TEXTSPLIT(Table1[[#This Row],[Fuel (no space after comma)]], ","), FuelList_Final_EF!$A$2:$B$65, 2, FALSE))</f>
        <v>53.06</v>
      </c>
      <c r="S8518" s="3">
        <f>Table1[[#This Row],[Generation (TWh)]]*10^9*VLOOKUP(Table1[[#This Row],[Turbine/Engine Technology]],Technology_HR!$A$2:$B$11,2,FALSE)*10^-6</f>
        <v>21497623.985399999</v>
      </c>
      <c r="T8518" s="5">
        <f>Table1[[#This Row],[Fuel Consumption (mmBtu)]]*Table1[[#This Row],[Emission Factor (kg CO2/ mmBtu)]]*10^3</f>
        <v>1140663928665.324</v>
      </c>
      <c r="U8518" s="3">
        <f>Table1[[#This Row],[Emissions (g CO2)]]/(Table1[[#This Row],[Generation (TWh)]]*10^9)</f>
        <v>400.54993999999999</v>
      </c>
    </row>
    <row r="8519" spans="1:21" x14ac:dyDescent="0.35">
      <c r="A8519" t="s">
        <v>29</v>
      </c>
      <c r="B8519" t="s">
        <v>3241</v>
      </c>
      <c r="C8519" t="str">
        <f>SUBSTITUTE(Table1[[#This Row],[Fuel]],", ",",")</f>
        <v>fossil liquids: heavy fuel oil</v>
      </c>
      <c r="D8519" t="s">
        <v>3241</v>
      </c>
      <c r="H8519" t="s">
        <v>3436</v>
      </c>
      <c r="I8519">
        <v>25</v>
      </c>
      <c r="J8519" t="s">
        <v>3446</v>
      </c>
      <c r="K8519">
        <v>2003</v>
      </c>
      <c r="L8519" t="s">
        <v>29</v>
      </c>
      <c r="M8519" t="s">
        <v>29</v>
      </c>
      <c r="N8519">
        <v>28.049700000000001</v>
      </c>
      <c r="O8519">
        <v>-16.642900000000001</v>
      </c>
      <c r="P8519" t="s">
        <v>3592</v>
      </c>
      <c r="Q8519" s="3">
        <f>Table1[[#This Row],[Capacity (MW)]]*0.395*8760*10^-6</f>
        <v>8.6504999999999999E-2</v>
      </c>
      <c r="R8519" s="3" cm="1">
        <f t="array" ref="R8519">AVERAGE(VLOOKUP(_xlfn.TEXTSPLIT(Table1[[#This Row],[Fuel (no space after comma)]], ","), FuelList_Final_EF!$A$2:$B$65, 2, FALSE))</f>
        <v>81.602530311017389</v>
      </c>
      <c r="S8519" s="3">
        <f>Table1[[#This Row],[Generation (TWh)]]*10^9*VLOOKUP(Table1[[#This Row],[Turbine/Engine Technology]],Technology_HR!$A$2:$B$11,2,FALSE)*10^-6</f>
        <v>952420.04999999993</v>
      </c>
      <c r="T8519" s="5">
        <f>Table1[[#This Row],[Fuel Consumption (mmBtu)]]*Table1[[#This Row],[Emission Factor (kg CO2/ mmBtu)]]*10^3</f>
        <v>77719885998.945694</v>
      </c>
      <c r="U8519" s="3">
        <f>Table1[[#This Row],[Emissions (g CO2)]]/(Table1[[#This Row],[Generation (TWh)]]*10^9)</f>
        <v>898.44385872430144</v>
      </c>
    </row>
    <row r="8520" spans="1:21" x14ac:dyDescent="0.35">
      <c r="A8520" t="s">
        <v>29</v>
      </c>
      <c r="B8520" t="s">
        <v>3241</v>
      </c>
      <c r="C8520" t="str">
        <f>SUBSTITUTE(Table1[[#This Row],[Fuel]],", ",",")</f>
        <v>fossil liquids: heavy fuel oil</v>
      </c>
      <c r="D8520" t="s">
        <v>3241</v>
      </c>
      <c r="H8520" t="s">
        <v>3436</v>
      </c>
      <c r="I8520">
        <v>25</v>
      </c>
      <c r="J8520" t="s">
        <v>3446</v>
      </c>
      <c r="K8520">
        <v>2003</v>
      </c>
      <c r="L8520" t="s">
        <v>29</v>
      </c>
      <c r="M8520" t="s">
        <v>29</v>
      </c>
      <c r="N8520">
        <v>28.049700000000001</v>
      </c>
      <c r="O8520">
        <v>-16.642900000000001</v>
      </c>
      <c r="P8520" t="s">
        <v>3592</v>
      </c>
      <c r="Q8520" s="3">
        <f>Table1[[#This Row],[Capacity (MW)]]*0.395*8760*10^-6</f>
        <v>8.6504999999999999E-2</v>
      </c>
      <c r="R8520" s="3" cm="1">
        <f t="array" ref="R8520">AVERAGE(VLOOKUP(_xlfn.TEXTSPLIT(Table1[[#This Row],[Fuel (no space after comma)]], ","), FuelList_Final_EF!$A$2:$B$65, 2, FALSE))</f>
        <v>81.602530311017389</v>
      </c>
      <c r="S8520" s="3">
        <f>Table1[[#This Row],[Generation (TWh)]]*10^9*VLOOKUP(Table1[[#This Row],[Turbine/Engine Technology]],Technology_HR!$A$2:$B$11,2,FALSE)*10^-6</f>
        <v>952420.04999999993</v>
      </c>
      <c r="T8520" s="5">
        <f>Table1[[#This Row],[Fuel Consumption (mmBtu)]]*Table1[[#This Row],[Emission Factor (kg CO2/ mmBtu)]]*10^3</f>
        <v>77719885998.945694</v>
      </c>
      <c r="U8520" s="3">
        <f>Table1[[#This Row],[Emissions (g CO2)]]/(Table1[[#This Row],[Generation (TWh)]]*10^9)</f>
        <v>898.44385872430144</v>
      </c>
    </row>
    <row r="8521" spans="1:21" x14ac:dyDescent="0.35">
      <c r="A8521" t="s">
        <v>2045</v>
      </c>
      <c r="B8521" t="s">
        <v>3239</v>
      </c>
      <c r="C8521" t="str">
        <f>SUBSTITUTE(Table1[[#This Row],[Fuel]],", ",",")</f>
        <v>fossil gas: natural gas</v>
      </c>
      <c r="D8521" t="s">
        <v>3239</v>
      </c>
      <c r="H8521" t="s">
        <v>3438</v>
      </c>
      <c r="I8521">
        <v>394.6</v>
      </c>
      <c r="J8521" t="s">
        <v>3446</v>
      </c>
      <c r="K8521">
        <v>2005</v>
      </c>
      <c r="L8521" t="s">
        <v>29</v>
      </c>
      <c r="M8521" t="s">
        <v>29</v>
      </c>
      <c r="N8521">
        <v>42.419400000000003</v>
      </c>
      <c r="O8521">
        <v>-2.2511000000000001</v>
      </c>
      <c r="P8521" t="s">
        <v>3592</v>
      </c>
      <c r="Q8521" s="3">
        <f>Table1[[#This Row],[Capacity (MW)]]*0.395*8760*10^-6</f>
        <v>1.3653949200000002</v>
      </c>
      <c r="R8521" s="3" cm="1">
        <f t="array" ref="R8521">AVERAGE(VLOOKUP(_xlfn.TEXTSPLIT(Table1[[#This Row],[Fuel (no space after comma)]], ","), FuelList_Final_EF!$A$2:$B$65, 2, FALSE))</f>
        <v>53.06</v>
      </c>
      <c r="S8521" s="3">
        <f>Table1[[#This Row],[Generation (TWh)]]*10^9*VLOOKUP(Table1[[#This Row],[Turbine/Engine Technology]],Technology_HR!$A$2:$B$11,2,FALSE)*10^-6</f>
        <v>10307366.251080001</v>
      </c>
      <c r="T8521" s="5">
        <f>Table1[[#This Row],[Fuel Consumption (mmBtu)]]*Table1[[#This Row],[Emission Factor (kg CO2/ mmBtu)]]*10^3</f>
        <v>546908853282.30487</v>
      </c>
      <c r="U8521" s="3">
        <f>Table1[[#This Row],[Emissions (g CO2)]]/(Table1[[#This Row],[Generation (TWh)]]*10^9)</f>
        <v>400.54993999999999</v>
      </c>
    </row>
    <row r="8522" spans="1:21" x14ac:dyDescent="0.35">
      <c r="A8522" t="s">
        <v>2045</v>
      </c>
      <c r="B8522" t="s">
        <v>3239</v>
      </c>
      <c r="C8522" t="str">
        <f>SUBSTITUTE(Table1[[#This Row],[Fuel]],", ",",")</f>
        <v>fossil gas: natural gas</v>
      </c>
      <c r="D8522" t="s">
        <v>3239</v>
      </c>
      <c r="H8522" t="s">
        <v>3438</v>
      </c>
      <c r="I8522">
        <v>390</v>
      </c>
      <c r="J8522" t="s">
        <v>3446</v>
      </c>
      <c r="K8522">
        <v>2005</v>
      </c>
      <c r="L8522" t="s">
        <v>29</v>
      </c>
      <c r="M8522" t="s">
        <v>29</v>
      </c>
      <c r="N8522">
        <v>42.419400000000003</v>
      </c>
      <c r="O8522">
        <v>-2.2511000000000001</v>
      </c>
      <c r="P8522" t="s">
        <v>3592</v>
      </c>
      <c r="Q8522" s="3">
        <f>Table1[[#This Row],[Capacity (MW)]]*0.395*8760*10^-6</f>
        <v>1.349478</v>
      </c>
      <c r="R8522" s="3" cm="1">
        <f t="array" ref="R8522">AVERAGE(VLOOKUP(_xlfn.TEXTSPLIT(Table1[[#This Row],[Fuel (no space after comma)]], ","), FuelList_Final_EF!$A$2:$B$65, 2, FALSE))</f>
        <v>53.06</v>
      </c>
      <c r="S8522" s="3">
        <f>Table1[[#This Row],[Generation (TWh)]]*10^9*VLOOKUP(Table1[[#This Row],[Turbine/Engine Technology]],Technology_HR!$A$2:$B$11,2,FALSE)*10^-6</f>
        <v>10187209.422</v>
      </c>
      <c r="T8522" s="5">
        <f>Table1[[#This Row],[Fuel Consumption (mmBtu)]]*Table1[[#This Row],[Emission Factor (kg CO2/ mmBtu)]]*10^3</f>
        <v>540533331931.32007</v>
      </c>
      <c r="U8522" s="3">
        <f>Table1[[#This Row],[Emissions (g CO2)]]/(Table1[[#This Row],[Generation (TWh)]]*10^9)</f>
        <v>400.54994000000005</v>
      </c>
    </row>
    <row r="8523" spans="1:21" x14ac:dyDescent="0.35">
      <c r="A8523" t="s">
        <v>2155</v>
      </c>
      <c r="B8523" t="s">
        <v>3242</v>
      </c>
      <c r="C8523" t="str">
        <f>SUBSTITUTE(Table1[[#This Row],[Fuel]],", ",",")</f>
        <v>fossil gas: lng</v>
      </c>
      <c r="D8523" t="s">
        <v>3242</v>
      </c>
      <c r="H8523" t="s">
        <v>3438</v>
      </c>
      <c r="I8523">
        <v>856</v>
      </c>
      <c r="J8523" t="s">
        <v>3446</v>
      </c>
      <c r="K8523">
        <v>2008</v>
      </c>
      <c r="L8523" t="s">
        <v>29</v>
      </c>
      <c r="M8523" t="s">
        <v>29</v>
      </c>
      <c r="N8523">
        <v>43.441395</v>
      </c>
      <c r="O8523">
        <v>-7.8625780000000001</v>
      </c>
      <c r="P8523" t="s">
        <v>3592</v>
      </c>
      <c r="Q8523" s="3">
        <f>Table1[[#This Row],[Capacity (MW)]]*0.395*8760*10^-6</f>
        <v>2.9619312</v>
      </c>
      <c r="R8523" s="3" cm="1">
        <f t="array" ref="R8523">AVERAGE(VLOOKUP(_xlfn.TEXTSPLIT(Table1[[#This Row],[Fuel (no space after comma)]], ","), FuelList_Final_EF!$A$2:$B$65, 2, FALSE))</f>
        <v>67.685819715340017</v>
      </c>
      <c r="S8523" s="3">
        <f>Table1[[#This Row],[Generation (TWh)]]*10^9*VLOOKUP(Table1[[#This Row],[Turbine/Engine Technology]],Technology_HR!$A$2:$B$11,2,FALSE)*10^-6</f>
        <v>22359618.628799997</v>
      </c>
      <c r="T8523" s="5">
        <f>Table1[[#This Row],[Fuel Consumption (mmBtu)]]*Table1[[#This Row],[Emission Factor (kg CO2/ mmBtu)]]*10^3</f>
        <v>1513429115412.7146</v>
      </c>
      <c r="U8523" s="3">
        <f>Table1[[#This Row],[Emissions (g CO2)]]/(Table1[[#This Row],[Generation (TWh)]]*10^9)</f>
        <v>510.96025303110167</v>
      </c>
    </row>
    <row r="8524" spans="1:21" x14ac:dyDescent="0.35">
      <c r="A8524" t="s">
        <v>2157</v>
      </c>
      <c r="B8524" t="s">
        <v>3239</v>
      </c>
      <c r="C8524" t="str">
        <f>SUBSTITUTE(Table1[[#This Row],[Fuel]],", ",",")</f>
        <v>fossil gas: natural gas</v>
      </c>
      <c r="D8524" t="s">
        <v>3239</v>
      </c>
      <c r="H8524" t="s">
        <v>3438</v>
      </c>
      <c r="I8524">
        <v>821</v>
      </c>
      <c r="J8524" t="s">
        <v>3446</v>
      </c>
      <c r="K8524">
        <v>2011</v>
      </c>
      <c r="L8524" t="s">
        <v>29</v>
      </c>
      <c r="M8524" t="s">
        <v>29</v>
      </c>
      <c r="N8524">
        <v>36.183999999999997</v>
      </c>
      <c r="O8524">
        <v>-5.3879999999999999</v>
      </c>
      <c r="P8524" t="s">
        <v>3592</v>
      </c>
      <c r="Q8524" s="3">
        <f>Table1[[#This Row],[Capacity (MW)]]*0.395*8760*10^-6</f>
        <v>2.8408242000000001</v>
      </c>
      <c r="R8524" s="3" cm="1">
        <f t="array" ref="R8524">AVERAGE(VLOOKUP(_xlfn.TEXTSPLIT(Table1[[#This Row],[Fuel (no space after comma)]], ","), FuelList_Final_EF!$A$2:$B$65, 2, FALSE))</f>
        <v>53.06</v>
      </c>
      <c r="S8524" s="3">
        <f>Table1[[#This Row],[Generation (TWh)]]*10^9*VLOOKUP(Table1[[#This Row],[Turbine/Engine Technology]],Technology_HR!$A$2:$B$11,2,FALSE)*10^-6</f>
        <v>21445381.8858</v>
      </c>
      <c r="T8524" s="5">
        <f>Table1[[#This Row],[Fuel Consumption (mmBtu)]]*Table1[[#This Row],[Emission Factor (kg CO2/ mmBtu)]]*10^3</f>
        <v>1137891962860.5481</v>
      </c>
      <c r="U8524" s="3">
        <f>Table1[[#This Row],[Emissions (g CO2)]]/(Table1[[#This Row],[Generation (TWh)]]*10^9)</f>
        <v>400.54994000000005</v>
      </c>
    </row>
    <row r="8525" spans="1:21" x14ac:dyDescent="0.35">
      <c r="A8525" t="s">
        <v>2158</v>
      </c>
      <c r="B8525" t="s">
        <v>3242</v>
      </c>
      <c r="C8525" t="str">
        <f>SUBSTITUTE(Table1[[#This Row],[Fuel]],", ",",")</f>
        <v>fossil gas: lng</v>
      </c>
      <c r="D8525" t="s">
        <v>3242</v>
      </c>
      <c r="H8525" t="s">
        <v>3438</v>
      </c>
      <c r="I8525">
        <v>785</v>
      </c>
      <c r="J8525" t="s">
        <v>3446</v>
      </c>
      <c r="K8525">
        <v>2003</v>
      </c>
      <c r="L8525" t="s">
        <v>29</v>
      </c>
      <c r="M8525" t="s">
        <v>29</v>
      </c>
      <c r="N8525">
        <v>43.35904</v>
      </c>
      <c r="O8525">
        <v>-3.0921099999999999</v>
      </c>
      <c r="P8525" t="s">
        <v>3592</v>
      </c>
      <c r="Q8525" s="3">
        <f>Table1[[#This Row],[Capacity (MW)]]*0.395*8760*10^-6</f>
        <v>2.7162569999999997</v>
      </c>
      <c r="R8525" s="3" cm="1">
        <f t="array" ref="R8525">AVERAGE(VLOOKUP(_xlfn.TEXTSPLIT(Table1[[#This Row],[Fuel (no space after comma)]], ","), FuelList_Final_EF!$A$2:$B$65, 2, FALSE))</f>
        <v>67.685819715340017</v>
      </c>
      <c r="S8525" s="3">
        <f>Table1[[#This Row],[Generation (TWh)]]*10^9*VLOOKUP(Table1[[#This Row],[Turbine/Engine Technology]],Technology_HR!$A$2:$B$11,2,FALSE)*10^-6</f>
        <v>20505024.092999995</v>
      </c>
      <c r="T8525" s="5">
        <f>Table1[[#This Row],[Fuel Consumption (mmBtu)]]*Table1[[#This Row],[Emission Factor (kg CO2/ mmBtu)]]*10^3</f>
        <v>1387899364017.5012</v>
      </c>
      <c r="U8525" s="3">
        <f>Table1[[#This Row],[Emissions (g CO2)]]/(Table1[[#This Row],[Generation (TWh)]]*10^9)</f>
        <v>510.96025303110179</v>
      </c>
    </row>
    <row r="8526" spans="1:21" x14ac:dyDescent="0.35">
      <c r="A8526" t="s">
        <v>2159</v>
      </c>
      <c r="B8526" t="s">
        <v>3239</v>
      </c>
      <c r="C8526" t="str">
        <f>SUBSTITUTE(Table1[[#This Row],[Fuel]],", ",",")</f>
        <v>fossil gas: natural gas</v>
      </c>
      <c r="D8526" t="s">
        <v>3239</v>
      </c>
      <c r="H8526" t="s">
        <v>3438</v>
      </c>
      <c r="I8526">
        <v>46</v>
      </c>
      <c r="J8526" t="s">
        <v>3446</v>
      </c>
      <c r="K8526">
        <v>1998</v>
      </c>
      <c r="L8526" t="s">
        <v>29</v>
      </c>
      <c r="M8526" t="s">
        <v>29</v>
      </c>
      <c r="N8526">
        <v>41.464179999999999</v>
      </c>
      <c r="O8526">
        <v>1.9557</v>
      </c>
      <c r="P8526" t="s">
        <v>3592</v>
      </c>
      <c r="Q8526" s="3">
        <f>Table1[[#This Row],[Capacity (MW)]]*0.395*8760*10^-6</f>
        <v>0.15916920000000001</v>
      </c>
      <c r="R8526" s="3" cm="1">
        <f t="array" ref="R8526">AVERAGE(VLOOKUP(_xlfn.TEXTSPLIT(Table1[[#This Row],[Fuel (no space after comma)]], ","), FuelList_Final_EF!$A$2:$B$65, 2, FALSE))</f>
        <v>53.06</v>
      </c>
      <c r="S8526" s="3">
        <f>Table1[[#This Row],[Generation (TWh)]]*10^9*VLOOKUP(Table1[[#This Row],[Turbine/Engine Technology]],Technology_HR!$A$2:$B$11,2,FALSE)*10^-6</f>
        <v>1201568.2907999998</v>
      </c>
      <c r="T8526" s="5">
        <f>Table1[[#This Row],[Fuel Consumption (mmBtu)]]*Table1[[#This Row],[Emission Factor (kg CO2/ mmBtu)]]*10^3</f>
        <v>63755213509.847992</v>
      </c>
      <c r="U8526" s="3">
        <f>Table1[[#This Row],[Emissions (g CO2)]]/(Table1[[#This Row],[Generation (TWh)]]*10^9)</f>
        <v>400.54993999999994</v>
      </c>
    </row>
    <row r="8527" spans="1:21" x14ac:dyDescent="0.35">
      <c r="A8527" t="s">
        <v>2155</v>
      </c>
      <c r="B8527" t="s">
        <v>3329</v>
      </c>
      <c r="C8527" t="str">
        <f>SUBSTITUTE(Table1[[#This Row],[Fuel]],", ",",")</f>
        <v>fossil liquids: diesel,fossil gas: natural gas,fossil liquids: heavy fuel oil</v>
      </c>
      <c r="D8527" t="s">
        <v>3258</v>
      </c>
      <c r="E8527" t="s">
        <v>3239</v>
      </c>
      <c r="F8527" t="s">
        <v>3241</v>
      </c>
      <c r="H8527" t="s">
        <v>3440</v>
      </c>
      <c r="I8527">
        <v>80</v>
      </c>
      <c r="J8527" t="s">
        <v>3446</v>
      </c>
      <c r="K8527">
        <v>1995</v>
      </c>
      <c r="L8527" t="s">
        <v>29</v>
      </c>
      <c r="M8527" t="s">
        <v>29</v>
      </c>
      <c r="N8527">
        <v>27.804006000000001</v>
      </c>
      <c r="O8527">
        <v>-15.435877</v>
      </c>
      <c r="P8527" t="s">
        <v>3592</v>
      </c>
      <c r="Q8527" s="3">
        <f>Table1[[#This Row],[Capacity (MW)]]*0.395*8760*10^-6</f>
        <v>0.27681600000000001</v>
      </c>
      <c r="R8527" s="3" cm="1">
        <f t="array" ref="R8527">AVERAGE(VLOOKUP(_xlfn.TEXTSPLIT(Table1[[#This Row],[Fuel (no space after comma)]], ","), FuelList_Final_EF!$A$2:$B$65, 2, FALSE))</f>
        <v>70.923070869596657</v>
      </c>
      <c r="S8527" s="3">
        <f>Table1[[#This Row],[Generation (TWh)]]*10^9*VLOOKUP(Table1[[#This Row],[Turbine/Engine Technology]],Technology_HR!$A$2:$B$11,2,FALSE)*10^-6</f>
        <v>2847052.56</v>
      </c>
      <c r="T8527" s="5">
        <f>Table1[[#This Row],[Fuel Consumption (mmBtu)]]*Table1[[#This Row],[Emission Factor (kg CO2/ mmBtu)]]*10^3</f>
        <v>201921710482.34659</v>
      </c>
      <c r="U8527" s="3">
        <f>Table1[[#This Row],[Emissions (g CO2)]]/(Table1[[#This Row],[Generation (TWh)]]*10^9)</f>
        <v>729.44378389380165</v>
      </c>
    </row>
    <row r="8528" spans="1:21" x14ac:dyDescent="0.35">
      <c r="A8528" t="s">
        <v>2155</v>
      </c>
      <c r="B8528" t="s">
        <v>3329</v>
      </c>
      <c r="C8528" t="str">
        <f>SUBSTITUTE(Table1[[#This Row],[Fuel]],", ",",")</f>
        <v>fossil liquids: diesel,fossil gas: natural gas,fossil liquids: heavy fuel oil</v>
      </c>
      <c r="D8528" t="s">
        <v>3258</v>
      </c>
      <c r="E8528" t="s">
        <v>3239</v>
      </c>
      <c r="F8528" t="s">
        <v>3241</v>
      </c>
      <c r="H8528" t="s">
        <v>3440</v>
      </c>
      <c r="I8528">
        <v>80</v>
      </c>
      <c r="J8528" t="s">
        <v>3446</v>
      </c>
      <c r="K8528">
        <v>1996</v>
      </c>
      <c r="L8528" t="s">
        <v>29</v>
      </c>
      <c r="M8528" t="s">
        <v>29</v>
      </c>
      <c r="N8528">
        <v>27.804006000000001</v>
      </c>
      <c r="O8528">
        <v>-15.435877</v>
      </c>
      <c r="P8528" t="s">
        <v>3592</v>
      </c>
      <c r="Q8528" s="3">
        <f>Table1[[#This Row],[Capacity (MW)]]*0.395*8760*10^-6</f>
        <v>0.27681600000000001</v>
      </c>
      <c r="R8528" s="3" cm="1">
        <f t="array" ref="R8528">AVERAGE(VLOOKUP(_xlfn.TEXTSPLIT(Table1[[#This Row],[Fuel (no space after comma)]], ","), FuelList_Final_EF!$A$2:$B$65, 2, FALSE))</f>
        <v>70.923070869596657</v>
      </c>
      <c r="S8528" s="3">
        <f>Table1[[#This Row],[Generation (TWh)]]*10^9*VLOOKUP(Table1[[#This Row],[Turbine/Engine Technology]],Technology_HR!$A$2:$B$11,2,FALSE)*10^-6</f>
        <v>2847052.56</v>
      </c>
      <c r="T8528" s="5">
        <f>Table1[[#This Row],[Fuel Consumption (mmBtu)]]*Table1[[#This Row],[Emission Factor (kg CO2/ mmBtu)]]*10^3</f>
        <v>201921710482.34659</v>
      </c>
      <c r="U8528" s="3">
        <f>Table1[[#This Row],[Emissions (g CO2)]]/(Table1[[#This Row],[Generation (TWh)]]*10^9)</f>
        <v>729.44378389380165</v>
      </c>
    </row>
    <row r="8529" spans="1:21" x14ac:dyDescent="0.35">
      <c r="A8529" t="s">
        <v>2155</v>
      </c>
      <c r="B8529" t="s">
        <v>3329</v>
      </c>
      <c r="C8529" t="str">
        <f>SUBSTITUTE(Table1[[#This Row],[Fuel]],", ",",")</f>
        <v>fossil liquids: diesel,fossil gas: natural gas,fossil liquids: heavy fuel oil</v>
      </c>
      <c r="D8529" t="s">
        <v>3258</v>
      </c>
      <c r="E8529" t="s">
        <v>3239</v>
      </c>
      <c r="F8529" t="s">
        <v>3241</v>
      </c>
      <c r="H8529" t="s">
        <v>3436</v>
      </c>
      <c r="I8529">
        <v>37.5</v>
      </c>
      <c r="J8529" t="s">
        <v>3446</v>
      </c>
      <c r="K8529">
        <v>1992</v>
      </c>
      <c r="L8529" t="s">
        <v>29</v>
      </c>
      <c r="M8529" t="s">
        <v>29</v>
      </c>
      <c r="N8529">
        <v>27.804006000000001</v>
      </c>
      <c r="O8529">
        <v>-15.435877</v>
      </c>
      <c r="P8529" t="s">
        <v>3592</v>
      </c>
      <c r="Q8529" s="3">
        <f>Table1[[#This Row],[Capacity (MW)]]*0.395*8760*10^-6</f>
        <v>0.1297575</v>
      </c>
      <c r="R8529" s="3" cm="1">
        <f t="array" ref="R8529">AVERAGE(VLOOKUP(_xlfn.TEXTSPLIT(Table1[[#This Row],[Fuel (no space after comma)]], ","), FuelList_Final_EF!$A$2:$B$65, 2, FALSE))</f>
        <v>70.923070869596657</v>
      </c>
      <c r="S8529" s="3">
        <f>Table1[[#This Row],[Generation (TWh)]]*10^9*VLOOKUP(Table1[[#This Row],[Turbine/Engine Technology]],Technology_HR!$A$2:$B$11,2,FALSE)*10^-6</f>
        <v>1428630.075</v>
      </c>
      <c r="T8529" s="5">
        <f>Table1[[#This Row],[Fuel Consumption (mmBtu)]]*Table1[[#This Row],[Emission Factor (kg CO2/ mmBtu)]]*10^3</f>
        <v>101322832055.66219</v>
      </c>
      <c r="U8529" s="3">
        <f>Table1[[#This Row],[Emissions (g CO2)]]/(Table1[[#This Row],[Generation (TWh)]]*10^9)</f>
        <v>780.86301027425918</v>
      </c>
    </row>
    <row r="8530" spans="1:21" x14ac:dyDescent="0.35">
      <c r="A8530" t="s">
        <v>2155</v>
      </c>
      <c r="B8530" t="s">
        <v>3329</v>
      </c>
      <c r="C8530" t="str">
        <f>SUBSTITUTE(Table1[[#This Row],[Fuel]],", ",",")</f>
        <v>fossil liquids: diesel,fossil gas: natural gas,fossil liquids: heavy fuel oil</v>
      </c>
      <c r="D8530" t="s">
        <v>3258</v>
      </c>
      <c r="E8530" t="s">
        <v>3239</v>
      </c>
      <c r="F8530" t="s">
        <v>3241</v>
      </c>
      <c r="H8530" t="s">
        <v>3436</v>
      </c>
      <c r="I8530">
        <v>37.5</v>
      </c>
      <c r="J8530" t="s">
        <v>3446</v>
      </c>
      <c r="K8530">
        <v>1995</v>
      </c>
      <c r="L8530" t="s">
        <v>29</v>
      </c>
      <c r="M8530" t="s">
        <v>29</v>
      </c>
      <c r="N8530">
        <v>27.804006000000001</v>
      </c>
      <c r="O8530">
        <v>-15.435877</v>
      </c>
      <c r="P8530" t="s">
        <v>3592</v>
      </c>
      <c r="Q8530" s="3">
        <f>Table1[[#This Row],[Capacity (MW)]]*0.395*8760*10^-6</f>
        <v>0.1297575</v>
      </c>
      <c r="R8530" s="3" cm="1">
        <f t="array" ref="R8530">AVERAGE(VLOOKUP(_xlfn.TEXTSPLIT(Table1[[#This Row],[Fuel (no space after comma)]], ","), FuelList_Final_EF!$A$2:$B$65, 2, FALSE))</f>
        <v>70.923070869596657</v>
      </c>
      <c r="S8530" s="3">
        <f>Table1[[#This Row],[Generation (TWh)]]*10^9*VLOOKUP(Table1[[#This Row],[Turbine/Engine Technology]],Technology_HR!$A$2:$B$11,2,FALSE)*10^-6</f>
        <v>1428630.075</v>
      </c>
      <c r="T8530" s="5">
        <f>Table1[[#This Row],[Fuel Consumption (mmBtu)]]*Table1[[#This Row],[Emission Factor (kg CO2/ mmBtu)]]*10^3</f>
        <v>101322832055.66219</v>
      </c>
      <c r="U8530" s="3">
        <f>Table1[[#This Row],[Emissions (g CO2)]]/(Table1[[#This Row],[Generation (TWh)]]*10^9)</f>
        <v>780.86301027425918</v>
      </c>
    </row>
    <row r="8531" spans="1:21" x14ac:dyDescent="0.35">
      <c r="A8531" t="s">
        <v>2155</v>
      </c>
      <c r="B8531" t="s">
        <v>3329</v>
      </c>
      <c r="C8531" t="str">
        <f>SUBSTITUTE(Table1[[#This Row],[Fuel]],", ",",")</f>
        <v>fossil liquids: diesel,fossil gas: natural gas,fossil liquids: heavy fuel oil</v>
      </c>
      <c r="D8531" t="s">
        <v>3258</v>
      </c>
      <c r="E8531" t="s">
        <v>3239</v>
      </c>
      <c r="F8531" t="s">
        <v>3241</v>
      </c>
      <c r="H8531" t="s">
        <v>3438</v>
      </c>
      <c r="I8531">
        <v>226</v>
      </c>
      <c r="J8531" t="s">
        <v>3446</v>
      </c>
      <c r="K8531">
        <v>2003</v>
      </c>
      <c r="L8531" t="s">
        <v>29</v>
      </c>
      <c r="M8531" t="s">
        <v>29</v>
      </c>
      <c r="N8531">
        <v>27.804006000000001</v>
      </c>
      <c r="O8531">
        <v>-15.435877</v>
      </c>
      <c r="P8531" t="s">
        <v>3592</v>
      </c>
      <c r="Q8531" s="3">
        <f>Table1[[#This Row],[Capacity (MW)]]*0.395*8760*10^-6</f>
        <v>0.78200520000000007</v>
      </c>
      <c r="R8531" s="3" cm="1">
        <f t="array" ref="R8531">AVERAGE(VLOOKUP(_xlfn.TEXTSPLIT(Table1[[#This Row],[Fuel (no space after comma)]], ","), FuelList_Final_EF!$A$2:$B$65, 2, FALSE))</f>
        <v>70.923070869596657</v>
      </c>
      <c r="S8531" s="3">
        <f>Table1[[#This Row],[Generation (TWh)]]*10^9*VLOOKUP(Table1[[#This Row],[Turbine/Engine Technology]],Technology_HR!$A$2:$B$11,2,FALSE)*10^-6</f>
        <v>5903357.2548000012</v>
      </c>
      <c r="T8531" s="5">
        <f>Table1[[#This Row],[Fuel Consumption (mmBtu)]]*Table1[[#This Row],[Emission Factor (kg CO2/ mmBtu)]]*10^3</f>
        <v>418684224950.72809</v>
      </c>
      <c r="U8531" s="3">
        <f>Table1[[#This Row],[Emissions (g CO2)]]/(Table1[[#This Row],[Generation (TWh)]]*10^9)</f>
        <v>535.39826199458525</v>
      </c>
    </row>
    <row r="8532" spans="1:21" x14ac:dyDescent="0.35">
      <c r="A8532" t="s">
        <v>2155</v>
      </c>
      <c r="B8532" t="s">
        <v>3329</v>
      </c>
      <c r="C8532" t="str">
        <f>SUBSTITUTE(Table1[[#This Row],[Fuel]],", ",",")</f>
        <v>fossil liquids: diesel,fossil gas: natural gas,fossil liquids: heavy fuel oil</v>
      </c>
      <c r="D8532" t="s">
        <v>3258</v>
      </c>
      <c r="E8532" t="s">
        <v>3239</v>
      </c>
      <c r="F8532" t="s">
        <v>3241</v>
      </c>
      <c r="H8532" t="s">
        <v>3438</v>
      </c>
      <c r="I8532">
        <v>236</v>
      </c>
      <c r="J8532" t="s">
        <v>3446</v>
      </c>
      <c r="K8532">
        <v>2007</v>
      </c>
      <c r="L8532" t="s">
        <v>29</v>
      </c>
      <c r="M8532" t="s">
        <v>29</v>
      </c>
      <c r="N8532">
        <v>27.804006000000001</v>
      </c>
      <c r="O8532">
        <v>-15.435877</v>
      </c>
      <c r="P8532" t="s">
        <v>3592</v>
      </c>
      <c r="Q8532" s="3">
        <f>Table1[[#This Row],[Capacity (MW)]]*0.395*8760*10^-6</f>
        <v>0.81660719999999987</v>
      </c>
      <c r="R8532" s="3" cm="1">
        <f t="array" ref="R8532">AVERAGE(VLOOKUP(_xlfn.TEXTSPLIT(Table1[[#This Row],[Fuel (no space after comma)]], ","), FuelList_Final_EF!$A$2:$B$65, 2, FALSE))</f>
        <v>70.923070869596657</v>
      </c>
      <c r="S8532" s="3">
        <f>Table1[[#This Row],[Generation (TWh)]]*10^9*VLOOKUP(Table1[[#This Row],[Turbine/Engine Technology]],Technology_HR!$A$2:$B$11,2,FALSE)*10^-6</f>
        <v>6164567.752799999</v>
      </c>
      <c r="T8532" s="5">
        <f>Table1[[#This Row],[Fuel Consumption (mmBtu)]]*Table1[[#This Row],[Emission Factor (kg CO2/ mmBtu)]]*10^3</f>
        <v>437210075612.26453</v>
      </c>
      <c r="U8532" s="3">
        <f>Table1[[#This Row],[Emissions (g CO2)]]/(Table1[[#This Row],[Generation (TWh)]]*10^9)</f>
        <v>535.39826199458514</v>
      </c>
    </row>
    <row r="8533" spans="1:21" x14ac:dyDescent="0.35">
      <c r="A8533" t="s">
        <v>2155</v>
      </c>
      <c r="B8533" t="s">
        <v>3239</v>
      </c>
      <c r="C8533" t="str">
        <f>SUBSTITUTE(Table1[[#This Row],[Fuel]],", ",",")</f>
        <v>fossil gas: natural gas</v>
      </c>
      <c r="D8533" t="s">
        <v>3239</v>
      </c>
      <c r="H8533" t="s">
        <v>3438</v>
      </c>
      <c r="I8533">
        <v>412</v>
      </c>
      <c r="J8533" t="s">
        <v>3446</v>
      </c>
      <c r="K8533">
        <v>2002</v>
      </c>
      <c r="L8533" t="s">
        <v>29</v>
      </c>
      <c r="M8533" t="s">
        <v>29</v>
      </c>
      <c r="N8533">
        <v>41.418469999999999</v>
      </c>
      <c r="O8533">
        <v>2.2285900000000001</v>
      </c>
      <c r="P8533" t="s">
        <v>3592</v>
      </c>
      <c r="Q8533" s="3">
        <f>Table1[[#This Row],[Capacity (MW)]]*0.395*8760*10^-6</f>
        <v>1.4256024</v>
      </c>
      <c r="R8533" s="3" cm="1">
        <f t="array" ref="R8533">AVERAGE(VLOOKUP(_xlfn.TEXTSPLIT(Table1[[#This Row],[Fuel (no space after comma)]], ","), FuelList_Final_EF!$A$2:$B$65, 2, FALSE))</f>
        <v>53.06</v>
      </c>
      <c r="S8533" s="3">
        <f>Table1[[#This Row],[Generation (TWh)]]*10^9*VLOOKUP(Table1[[#This Row],[Turbine/Engine Technology]],Technology_HR!$A$2:$B$11,2,FALSE)*10^-6</f>
        <v>10761872.5176</v>
      </c>
      <c r="T8533" s="5">
        <f>Table1[[#This Row],[Fuel Consumption (mmBtu)]]*Table1[[#This Row],[Emission Factor (kg CO2/ mmBtu)]]*10^3</f>
        <v>571024955783.85608</v>
      </c>
      <c r="U8533" s="3">
        <f>Table1[[#This Row],[Emissions (g CO2)]]/(Table1[[#This Row],[Generation (TWh)]]*10^9)</f>
        <v>400.54994000000005</v>
      </c>
    </row>
    <row r="8534" spans="1:21" x14ac:dyDescent="0.35">
      <c r="A8534" t="s">
        <v>421</v>
      </c>
      <c r="B8534" t="s">
        <v>3239</v>
      </c>
      <c r="C8534" t="str">
        <f>SUBSTITUTE(Table1[[#This Row],[Fuel]],", ",",")</f>
        <v>fossil gas: natural gas</v>
      </c>
      <c r="D8534" t="s">
        <v>3239</v>
      </c>
      <c r="H8534" t="s">
        <v>3438</v>
      </c>
      <c r="I8534">
        <v>400</v>
      </c>
      <c r="J8534" t="s">
        <v>3446</v>
      </c>
      <c r="K8534">
        <v>2002</v>
      </c>
      <c r="L8534" t="s">
        <v>29</v>
      </c>
      <c r="M8534" t="s">
        <v>29</v>
      </c>
      <c r="N8534">
        <v>41.418469999999999</v>
      </c>
      <c r="O8534">
        <v>2.2285900000000001</v>
      </c>
      <c r="P8534" t="s">
        <v>3592</v>
      </c>
      <c r="Q8534" s="3">
        <f>Table1[[#This Row],[Capacity (MW)]]*0.395*8760*10^-6</f>
        <v>1.38408</v>
      </c>
      <c r="R8534" s="3" cm="1">
        <f t="array" ref="R8534">AVERAGE(VLOOKUP(_xlfn.TEXTSPLIT(Table1[[#This Row],[Fuel (no space after comma)]], ","), FuelList_Final_EF!$A$2:$B$65, 2, FALSE))</f>
        <v>53.06</v>
      </c>
      <c r="S8534" s="3">
        <f>Table1[[#This Row],[Generation (TWh)]]*10^9*VLOOKUP(Table1[[#This Row],[Turbine/Engine Technology]],Technology_HR!$A$2:$B$11,2,FALSE)*10^-6</f>
        <v>10448419.92</v>
      </c>
      <c r="T8534" s="5">
        <f>Table1[[#This Row],[Fuel Consumption (mmBtu)]]*Table1[[#This Row],[Emission Factor (kg CO2/ mmBtu)]]*10^3</f>
        <v>554393160955.20007</v>
      </c>
      <c r="U8534" s="3">
        <f>Table1[[#This Row],[Emissions (g CO2)]]/(Table1[[#This Row],[Generation (TWh)]]*10^9)</f>
        <v>400.54994000000005</v>
      </c>
    </row>
    <row r="8535" spans="1:21" x14ac:dyDescent="0.35">
      <c r="A8535" t="s">
        <v>2155</v>
      </c>
      <c r="B8535" t="s">
        <v>3239</v>
      </c>
      <c r="C8535" t="str">
        <f>SUBSTITUTE(Table1[[#This Row],[Fuel]],", ",",")</f>
        <v>fossil gas: natural gas</v>
      </c>
      <c r="D8535" t="s">
        <v>3239</v>
      </c>
      <c r="H8535" t="s">
        <v>3438</v>
      </c>
      <c r="I8535">
        <v>859</v>
      </c>
      <c r="J8535" t="s">
        <v>3446</v>
      </c>
      <c r="K8535">
        <v>2010</v>
      </c>
      <c r="L8535" t="s">
        <v>29</v>
      </c>
      <c r="M8535" t="s">
        <v>29</v>
      </c>
      <c r="N8535">
        <v>41.418469999999999</v>
      </c>
      <c r="O8535">
        <v>2.2285900000000001</v>
      </c>
      <c r="P8535" t="s">
        <v>3592</v>
      </c>
      <c r="Q8535" s="3">
        <f>Table1[[#This Row],[Capacity (MW)]]*0.395*8760*10^-6</f>
        <v>2.9723117999999999</v>
      </c>
      <c r="R8535" s="3" cm="1">
        <f t="array" ref="R8535">AVERAGE(VLOOKUP(_xlfn.TEXTSPLIT(Table1[[#This Row],[Fuel (no space after comma)]], ","), FuelList_Final_EF!$A$2:$B$65, 2, FALSE))</f>
        <v>53.06</v>
      </c>
      <c r="S8535" s="3">
        <f>Table1[[#This Row],[Generation (TWh)]]*10^9*VLOOKUP(Table1[[#This Row],[Turbine/Engine Technology]],Technology_HR!$A$2:$B$11,2,FALSE)*10^-6</f>
        <v>22437981.778200001</v>
      </c>
      <c r="T8535" s="5">
        <f>Table1[[#This Row],[Fuel Consumption (mmBtu)]]*Table1[[#This Row],[Emission Factor (kg CO2/ mmBtu)]]*10^3</f>
        <v>1190559313151.292</v>
      </c>
      <c r="U8535" s="3">
        <f>Table1[[#This Row],[Emissions (g CO2)]]/(Table1[[#This Row],[Generation (TWh)]]*10^9)</f>
        <v>400.54993999999999</v>
      </c>
    </row>
    <row r="8536" spans="1:21" x14ac:dyDescent="0.35">
      <c r="A8536" t="s">
        <v>2160</v>
      </c>
      <c r="B8536" t="s">
        <v>3239</v>
      </c>
      <c r="C8536" t="str">
        <f>SUBSTITUTE(Table1[[#This Row],[Fuel]],", ",",")</f>
        <v>fossil gas: natural gas</v>
      </c>
      <c r="D8536" t="s">
        <v>3239</v>
      </c>
      <c r="H8536" t="s">
        <v>3438</v>
      </c>
      <c r="I8536">
        <v>25</v>
      </c>
      <c r="J8536" t="s">
        <v>3446</v>
      </c>
      <c r="K8536">
        <v>2003</v>
      </c>
      <c r="L8536" t="s">
        <v>29</v>
      </c>
      <c r="M8536" t="s">
        <v>29</v>
      </c>
      <c r="N8536">
        <v>43.156216999999998</v>
      </c>
      <c r="O8536">
        <v>-8.0233190000000008</v>
      </c>
      <c r="P8536" t="s">
        <v>3592</v>
      </c>
      <c r="Q8536" s="3">
        <f>Table1[[#This Row],[Capacity (MW)]]*0.395*8760*10^-6</f>
        <v>8.6504999999999999E-2</v>
      </c>
      <c r="R8536" s="3" cm="1">
        <f t="array" ref="R8536">AVERAGE(VLOOKUP(_xlfn.TEXTSPLIT(Table1[[#This Row],[Fuel (no space after comma)]], ","), FuelList_Final_EF!$A$2:$B$65, 2, FALSE))</f>
        <v>53.06</v>
      </c>
      <c r="S8536" s="3">
        <f>Table1[[#This Row],[Generation (TWh)]]*10^9*VLOOKUP(Table1[[#This Row],[Turbine/Engine Technology]],Technology_HR!$A$2:$B$11,2,FALSE)*10^-6</f>
        <v>653026.245</v>
      </c>
      <c r="T8536" s="5">
        <f>Table1[[#This Row],[Fuel Consumption (mmBtu)]]*Table1[[#This Row],[Emission Factor (kg CO2/ mmBtu)]]*10^3</f>
        <v>34649572559.700005</v>
      </c>
      <c r="U8536" s="3">
        <f>Table1[[#This Row],[Emissions (g CO2)]]/(Table1[[#This Row],[Generation (TWh)]]*10^9)</f>
        <v>400.54994000000005</v>
      </c>
    </row>
    <row r="8537" spans="1:21" x14ac:dyDescent="0.35">
      <c r="A8537" t="s">
        <v>2155</v>
      </c>
      <c r="B8537" t="s">
        <v>3390</v>
      </c>
      <c r="C8537" t="str">
        <f>SUBSTITUTE(Table1[[#This Row],[Fuel]],", ",",")</f>
        <v>fossil gas: natural gas [98%],other: hydrogen (green) [2%]</v>
      </c>
      <c r="D8537" t="s">
        <v>3674</v>
      </c>
      <c r="E8537" t="s">
        <v>3675</v>
      </c>
      <c r="H8537" t="s">
        <v>3438</v>
      </c>
      <c r="I8537">
        <v>230</v>
      </c>
      <c r="J8537" t="s">
        <v>3446</v>
      </c>
      <c r="K8537">
        <v>2006</v>
      </c>
      <c r="L8537" t="s">
        <v>29</v>
      </c>
      <c r="M8537">
        <v>2025</v>
      </c>
      <c r="N8537">
        <v>39.5672</v>
      </c>
      <c r="O8537">
        <v>2.6894999999999998</v>
      </c>
      <c r="P8537" t="s">
        <v>3592</v>
      </c>
      <c r="Q8537" s="3">
        <f>Table1[[#This Row],[Capacity (MW)]]*0.395*8760*10^-6</f>
        <v>0.79584600000000005</v>
      </c>
      <c r="R8537" s="3" cm="1">
        <f t="array" ref="R8537">AVERAGE(VLOOKUP(_xlfn.TEXTSPLIT(Table1[[#This Row],[Fuel (no space after comma)]], ","), FuelList_Final_EF!$A$2:$B$65, 2, FALSE))</f>
        <v>51.998800000000003</v>
      </c>
      <c r="S8537" s="3">
        <f>Table1[[#This Row],[Generation (TWh)]]*10^9*VLOOKUP(Table1[[#This Row],[Turbine/Engine Technology]],Technology_HR!$A$2:$B$11,2,FALSE)*10^-6</f>
        <v>6007841.4539999999</v>
      </c>
      <c r="T8537" s="5">
        <f>Table1[[#This Row],[Fuel Consumption (mmBtu)]]*Table1[[#This Row],[Emission Factor (kg CO2/ mmBtu)]]*10^3</f>
        <v>312400546198.25525</v>
      </c>
      <c r="U8537" s="3">
        <f>Table1[[#This Row],[Emissions (g CO2)]]/(Table1[[#This Row],[Generation (TWh)]]*10^9)</f>
        <v>392.53894120000007</v>
      </c>
    </row>
    <row r="8538" spans="1:21" x14ac:dyDescent="0.35">
      <c r="A8538" t="s">
        <v>2155</v>
      </c>
      <c r="B8538" t="s">
        <v>3390</v>
      </c>
      <c r="C8538" t="str">
        <f>SUBSTITUTE(Table1[[#This Row],[Fuel]],", ",",")</f>
        <v>fossil gas: natural gas [98%],other: hydrogen (green) [2%]</v>
      </c>
      <c r="D8538" t="s">
        <v>3674</v>
      </c>
      <c r="E8538" t="s">
        <v>3675</v>
      </c>
      <c r="H8538" t="s">
        <v>3438</v>
      </c>
      <c r="I8538">
        <v>230</v>
      </c>
      <c r="J8538" t="s">
        <v>3446</v>
      </c>
      <c r="K8538">
        <v>2010</v>
      </c>
      <c r="L8538" t="s">
        <v>29</v>
      </c>
      <c r="M8538">
        <v>2025</v>
      </c>
      <c r="N8538">
        <v>39.5672</v>
      </c>
      <c r="O8538">
        <v>2.6894999999999998</v>
      </c>
      <c r="P8538" t="s">
        <v>3592</v>
      </c>
      <c r="Q8538" s="3">
        <f>Table1[[#This Row],[Capacity (MW)]]*0.395*8760*10^-6</f>
        <v>0.79584600000000005</v>
      </c>
      <c r="R8538" s="3" cm="1">
        <f t="array" ref="R8538">AVERAGE(VLOOKUP(_xlfn.TEXTSPLIT(Table1[[#This Row],[Fuel (no space after comma)]], ","), FuelList_Final_EF!$A$2:$B$65, 2, FALSE))</f>
        <v>51.998800000000003</v>
      </c>
      <c r="S8538" s="3">
        <f>Table1[[#This Row],[Generation (TWh)]]*10^9*VLOOKUP(Table1[[#This Row],[Turbine/Engine Technology]],Technology_HR!$A$2:$B$11,2,FALSE)*10^-6</f>
        <v>6007841.4539999999</v>
      </c>
      <c r="T8538" s="5">
        <f>Table1[[#This Row],[Fuel Consumption (mmBtu)]]*Table1[[#This Row],[Emission Factor (kg CO2/ mmBtu)]]*10^3</f>
        <v>312400546198.25525</v>
      </c>
      <c r="U8538" s="3">
        <f>Table1[[#This Row],[Emissions (g CO2)]]/(Table1[[#This Row],[Generation (TWh)]]*10^9)</f>
        <v>392.53894120000007</v>
      </c>
    </row>
    <row r="8539" spans="1:21" x14ac:dyDescent="0.35">
      <c r="A8539" t="s">
        <v>2161</v>
      </c>
      <c r="B8539" t="s">
        <v>3239</v>
      </c>
      <c r="C8539" t="str">
        <f>SUBSTITUTE(Table1[[#This Row],[Fuel]],", ",",")</f>
        <v>fossil gas: natural gas</v>
      </c>
      <c r="D8539" t="s">
        <v>3239</v>
      </c>
      <c r="H8539" t="s">
        <v>3438</v>
      </c>
      <c r="I8539">
        <v>392.6</v>
      </c>
      <c r="J8539" t="s">
        <v>3446</v>
      </c>
      <c r="K8539">
        <v>2004</v>
      </c>
      <c r="L8539" t="s">
        <v>29</v>
      </c>
      <c r="M8539" t="s">
        <v>29</v>
      </c>
      <c r="N8539">
        <v>36.183399999999999</v>
      </c>
      <c r="O8539">
        <v>-5.3933</v>
      </c>
      <c r="P8539" t="s">
        <v>3592</v>
      </c>
      <c r="Q8539" s="3">
        <f>Table1[[#This Row],[Capacity (MW)]]*0.395*8760*10^-6</f>
        <v>1.3584745200000001</v>
      </c>
      <c r="R8539" s="3" cm="1">
        <f t="array" ref="R8539">AVERAGE(VLOOKUP(_xlfn.TEXTSPLIT(Table1[[#This Row],[Fuel (no space after comma)]], ","), FuelList_Final_EF!$A$2:$B$65, 2, FALSE))</f>
        <v>53.06</v>
      </c>
      <c r="S8539" s="3">
        <f>Table1[[#This Row],[Generation (TWh)]]*10^9*VLOOKUP(Table1[[#This Row],[Turbine/Engine Technology]],Technology_HR!$A$2:$B$11,2,FALSE)*10^-6</f>
        <v>10255124.151480002</v>
      </c>
      <c r="T8539" s="5">
        <f>Table1[[#This Row],[Fuel Consumption (mmBtu)]]*Table1[[#This Row],[Emission Factor (kg CO2/ mmBtu)]]*10^3</f>
        <v>544136887477.52893</v>
      </c>
      <c r="U8539" s="3">
        <f>Table1[[#This Row],[Emissions (g CO2)]]/(Table1[[#This Row],[Generation (TWh)]]*10^9)</f>
        <v>400.54994000000005</v>
      </c>
    </row>
    <row r="8540" spans="1:21" x14ac:dyDescent="0.35">
      <c r="A8540" t="s">
        <v>2161</v>
      </c>
      <c r="B8540" t="s">
        <v>3239</v>
      </c>
      <c r="C8540" t="str">
        <f>SUBSTITUTE(Table1[[#This Row],[Fuel]],", ",",")</f>
        <v>fossil gas: natural gas</v>
      </c>
      <c r="D8540" t="s">
        <v>3239</v>
      </c>
      <c r="H8540" t="s">
        <v>3438</v>
      </c>
      <c r="I8540">
        <v>387.9</v>
      </c>
      <c r="J8540" t="s">
        <v>3446</v>
      </c>
      <c r="K8540">
        <v>2004</v>
      </c>
      <c r="L8540" t="s">
        <v>29</v>
      </c>
      <c r="M8540" t="s">
        <v>29</v>
      </c>
      <c r="N8540">
        <v>36.183399999999999</v>
      </c>
      <c r="O8540">
        <v>-5.3933</v>
      </c>
      <c r="P8540" t="s">
        <v>3592</v>
      </c>
      <c r="Q8540" s="3">
        <f>Table1[[#This Row],[Capacity (MW)]]*0.395*8760*10^-6</f>
        <v>1.3422115799999998</v>
      </c>
      <c r="R8540" s="3" cm="1">
        <f t="array" ref="R8540">AVERAGE(VLOOKUP(_xlfn.TEXTSPLIT(Table1[[#This Row],[Fuel (no space after comma)]], ","), FuelList_Final_EF!$A$2:$B$65, 2, FALSE))</f>
        <v>53.06</v>
      </c>
      <c r="S8540" s="3">
        <f>Table1[[#This Row],[Generation (TWh)]]*10^9*VLOOKUP(Table1[[#This Row],[Turbine/Engine Technology]],Technology_HR!$A$2:$B$11,2,FALSE)*10^-6</f>
        <v>10132355.217419997</v>
      </c>
      <c r="T8540" s="5">
        <f>Table1[[#This Row],[Fuel Consumption (mmBtu)]]*Table1[[#This Row],[Emission Factor (kg CO2/ mmBtu)]]*10^3</f>
        <v>537622767836.30499</v>
      </c>
      <c r="U8540" s="3">
        <f>Table1[[#This Row],[Emissions (g CO2)]]/(Table1[[#This Row],[Generation (TWh)]]*10^9)</f>
        <v>400.54993999999994</v>
      </c>
    </row>
    <row r="8541" spans="1:21" x14ac:dyDescent="0.35">
      <c r="A8541" t="s">
        <v>2155</v>
      </c>
      <c r="B8541" t="s">
        <v>3391</v>
      </c>
      <c r="C8541" t="str">
        <f>SUBSTITUTE(Table1[[#This Row],[Fuel]],", ",",")</f>
        <v>fossil gas: natural gas,fossil liquids: diesel,fossil liquids: light fuel oil</v>
      </c>
      <c r="D8541" t="s">
        <v>3239</v>
      </c>
      <c r="E8541" t="s">
        <v>3258</v>
      </c>
      <c r="F8541" t="s">
        <v>3282</v>
      </c>
      <c r="H8541" t="s">
        <v>3436</v>
      </c>
      <c r="I8541">
        <v>37.5</v>
      </c>
      <c r="J8541" t="s">
        <v>3446</v>
      </c>
      <c r="K8541">
        <v>1988</v>
      </c>
      <c r="L8541" t="s">
        <v>29</v>
      </c>
      <c r="M8541" t="s">
        <v>29</v>
      </c>
      <c r="N8541">
        <v>28.38139</v>
      </c>
      <c r="O8541">
        <v>-16.35801</v>
      </c>
      <c r="P8541" t="s">
        <v>3592</v>
      </c>
      <c r="Q8541" s="3">
        <f>Table1[[#This Row],[Capacity (MW)]]*0.395*8760*10^-6</f>
        <v>0.1297575</v>
      </c>
      <c r="R8541" s="3" cm="1">
        <f t="array" ref="R8541">AVERAGE(VLOOKUP(_xlfn.TEXTSPLIT(Table1[[#This Row],[Fuel (no space after comma)]], ","), FuelList_Final_EF!$A$2:$B$65, 2, FALSE))</f>
        <v>69.763344986623551</v>
      </c>
      <c r="S8541" s="3">
        <f>Table1[[#This Row],[Generation (TWh)]]*10^9*VLOOKUP(Table1[[#This Row],[Turbine/Engine Technology]],Technology_HR!$A$2:$B$11,2,FALSE)*10^-6</f>
        <v>1428630.075</v>
      </c>
      <c r="T8541" s="5">
        <f>Table1[[#This Row],[Fuel Consumption (mmBtu)]]*Table1[[#This Row],[Emission Factor (kg CO2/ mmBtu)]]*10^3</f>
        <v>99666012780.490875</v>
      </c>
      <c r="U8541" s="3">
        <f>Table1[[#This Row],[Emissions (g CO2)]]/(Table1[[#This Row],[Generation (TWh)]]*10^9)</f>
        <v>768.09442830272531</v>
      </c>
    </row>
    <row r="8542" spans="1:21" x14ac:dyDescent="0.35">
      <c r="A8542" t="s">
        <v>2155</v>
      </c>
      <c r="B8542" t="s">
        <v>3391</v>
      </c>
      <c r="C8542" t="str">
        <f>SUBSTITUTE(Table1[[#This Row],[Fuel]],", ",",")</f>
        <v>fossil gas: natural gas,fossil liquids: diesel,fossil liquids: light fuel oil</v>
      </c>
      <c r="D8542" t="s">
        <v>3239</v>
      </c>
      <c r="E8542" t="s">
        <v>3258</v>
      </c>
      <c r="F8542" t="s">
        <v>3282</v>
      </c>
      <c r="H8542" t="s">
        <v>3436</v>
      </c>
      <c r="I8542">
        <v>37.5</v>
      </c>
      <c r="J8542" t="s">
        <v>3446</v>
      </c>
      <c r="K8542">
        <v>1989</v>
      </c>
      <c r="L8542" t="s">
        <v>29</v>
      </c>
      <c r="M8542" t="s">
        <v>29</v>
      </c>
      <c r="N8542">
        <v>28.38139</v>
      </c>
      <c r="O8542">
        <v>-16.35801</v>
      </c>
      <c r="P8542" t="s">
        <v>3592</v>
      </c>
      <c r="Q8542" s="3">
        <f>Table1[[#This Row],[Capacity (MW)]]*0.395*8760*10^-6</f>
        <v>0.1297575</v>
      </c>
      <c r="R8542" s="3" cm="1">
        <f t="array" ref="R8542">AVERAGE(VLOOKUP(_xlfn.TEXTSPLIT(Table1[[#This Row],[Fuel (no space after comma)]], ","), FuelList_Final_EF!$A$2:$B$65, 2, FALSE))</f>
        <v>69.763344986623551</v>
      </c>
      <c r="S8542" s="3">
        <f>Table1[[#This Row],[Generation (TWh)]]*10^9*VLOOKUP(Table1[[#This Row],[Turbine/Engine Technology]],Technology_HR!$A$2:$B$11,2,FALSE)*10^-6</f>
        <v>1428630.075</v>
      </c>
      <c r="T8542" s="5">
        <f>Table1[[#This Row],[Fuel Consumption (mmBtu)]]*Table1[[#This Row],[Emission Factor (kg CO2/ mmBtu)]]*10^3</f>
        <v>99666012780.490875</v>
      </c>
      <c r="U8542" s="3">
        <f>Table1[[#This Row],[Emissions (g CO2)]]/(Table1[[#This Row],[Generation (TWh)]]*10^9)</f>
        <v>768.09442830272531</v>
      </c>
    </row>
    <row r="8543" spans="1:21" x14ac:dyDescent="0.35">
      <c r="A8543" t="s">
        <v>2155</v>
      </c>
      <c r="B8543" t="s">
        <v>3295</v>
      </c>
      <c r="C8543" t="str">
        <f>SUBSTITUTE(Table1[[#This Row],[Fuel]],", ",",")</f>
        <v>fossil liquids: diesel,fossil liquids: heavy fuel oil</v>
      </c>
      <c r="D8543" t="s">
        <v>3258</v>
      </c>
      <c r="E8543" t="s">
        <v>3241</v>
      </c>
      <c r="H8543" t="s">
        <v>3441</v>
      </c>
      <c r="I8543">
        <v>36</v>
      </c>
      <c r="J8543" t="s">
        <v>3446</v>
      </c>
      <c r="K8543">
        <v>1990</v>
      </c>
      <c r="L8543" t="s">
        <v>29</v>
      </c>
      <c r="M8543" t="s">
        <v>29</v>
      </c>
      <c r="N8543">
        <v>28.38139</v>
      </c>
      <c r="O8543">
        <v>-16.35801</v>
      </c>
      <c r="P8543" t="s">
        <v>3592</v>
      </c>
      <c r="Q8543" s="3">
        <f>Table1[[#This Row],[Capacity (MW)]]*0.395*8760*10^-6</f>
        <v>0.1245672</v>
      </c>
      <c r="R8543" s="3" cm="1">
        <f t="array" ref="R8543">AVERAGE(VLOOKUP(_xlfn.TEXTSPLIT(Table1[[#This Row],[Fuel (no space after comma)]], ","), FuelList_Final_EF!$A$2:$B$65, 2, FALSE))</f>
        <v>79.854606304394977</v>
      </c>
      <c r="S8543" s="3">
        <f>Table1[[#This Row],[Generation (TWh)]]*10^9*VLOOKUP(Table1[[#This Row],[Turbine/Engine Technology]],Technology_HR!$A$2:$B$11,2,FALSE)*10^-6</f>
        <v>940357.79279999994</v>
      </c>
      <c r="T8543" s="5">
        <f>Table1[[#This Row],[Fuel Consumption (mmBtu)]]*Table1[[#This Row],[Emission Factor (kg CO2/ mmBtu)]]*10^3</f>
        <v>75091901329.313812</v>
      </c>
      <c r="U8543" s="3">
        <f>Table1[[#This Row],[Emissions (g CO2)]]/(Table1[[#This Row],[Generation (TWh)]]*10^9)</f>
        <v>602.8224229918776</v>
      </c>
    </row>
    <row r="8544" spans="1:21" x14ac:dyDescent="0.35">
      <c r="A8544" t="s">
        <v>2155</v>
      </c>
      <c r="B8544" t="s">
        <v>3392</v>
      </c>
      <c r="C8544" t="str">
        <f>SUBSTITUTE(Table1[[#This Row],[Fuel]],", ",",")</f>
        <v>fossil liquids: diesel,fossil liquids: light fuel oil</v>
      </c>
      <c r="D8544" t="s">
        <v>3258</v>
      </c>
      <c r="E8544" t="s">
        <v>3282</v>
      </c>
      <c r="H8544" t="s">
        <v>3440</v>
      </c>
      <c r="I8544">
        <v>40</v>
      </c>
      <c r="J8544" t="s">
        <v>3446</v>
      </c>
      <c r="K8544">
        <v>1979</v>
      </c>
      <c r="L8544" t="s">
        <v>29</v>
      </c>
      <c r="M8544" t="s">
        <v>29</v>
      </c>
      <c r="N8544">
        <v>28.38139</v>
      </c>
      <c r="O8544">
        <v>-16.35801</v>
      </c>
      <c r="P8544" t="s">
        <v>3592</v>
      </c>
      <c r="Q8544" s="3">
        <f>Table1[[#This Row],[Capacity (MW)]]*0.395*8760*10^-6</f>
        <v>0.138408</v>
      </c>
      <c r="R8544" s="3" cm="1">
        <f t="array" ref="R8544">AVERAGE(VLOOKUP(_xlfn.TEXTSPLIT(Table1[[#This Row],[Fuel (no space after comma)]], ","), FuelList_Final_EF!$A$2:$B$65, 2, FALSE))</f>
        <v>78.115017479935304</v>
      </c>
      <c r="S8544" s="3">
        <f>Table1[[#This Row],[Generation (TWh)]]*10^9*VLOOKUP(Table1[[#This Row],[Turbine/Engine Technology]],Technology_HR!$A$2:$B$11,2,FALSE)*10^-6</f>
        <v>1423526.28</v>
      </c>
      <c r="T8544" s="5">
        <f>Table1[[#This Row],[Fuel Consumption (mmBtu)]]*Table1[[#This Row],[Emission Factor (kg CO2/ mmBtu)]]*10^3</f>
        <v>111198780245.34727</v>
      </c>
      <c r="U8544" s="3">
        <f>Table1[[#This Row],[Emissions (g CO2)]]/(Table1[[#This Row],[Generation (TWh)]]*10^9)</f>
        <v>803.41295478113454</v>
      </c>
    </row>
    <row r="8545" spans="1:21" x14ac:dyDescent="0.35">
      <c r="A8545" t="s">
        <v>2155</v>
      </c>
      <c r="B8545" t="s">
        <v>3392</v>
      </c>
      <c r="C8545" t="str">
        <f>SUBSTITUTE(Table1[[#This Row],[Fuel]],", ",",")</f>
        <v>fossil liquids: diesel,fossil liquids: light fuel oil</v>
      </c>
      <c r="D8545" t="s">
        <v>3258</v>
      </c>
      <c r="E8545" t="s">
        <v>3282</v>
      </c>
      <c r="H8545" t="s">
        <v>3440</v>
      </c>
      <c r="I8545">
        <v>40</v>
      </c>
      <c r="J8545" t="s">
        <v>3446</v>
      </c>
      <c r="K8545">
        <v>1984</v>
      </c>
      <c r="L8545" t="s">
        <v>29</v>
      </c>
      <c r="M8545" t="s">
        <v>29</v>
      </c>
      <c r="N8545">
        <v>28.38139</v>
      </c>
      <c r="O8545">
        <v>-16.35801</v>
      </c>
      <c r="P8545" t="s">
        <v>3592</v>
      </c>
      <c r="Q8545" s="3">
        <f>Table1[[#This Row],[Capacity (MW)]]*0.395*8760*10^-6</f>
        <v>0.138408</v>
      </c>
      <c r="R8545" s="3" cm="1">
        <f t="array" ref="R8545">AVERAGE(VLOOKUP(_xlfn.TEXTSPLIT(Table1[[#This Row],[Fuel (no space after comma)]], ","), FuelList_Final_EF!$A$2:$B$65, 2, FALSE))</f>
        <v>78.115017479935304</v>
      </c>
      <c r="S8545" s="3">
        <f>Table1[[#This Row],[Generation (TWh)]]*10^9*VLOOKUP(Table1[[#This Row],[Turbine/Engine Technology]],Technology_HR!$A$2:$B$11,2,FALSE)*10^-6</f>
        <v>1423526.28</v>
      </c>
      <c r="T8545" s="5">
        <f>Table1[[#This Row],[Fuel Consumption (mmBtu)]]*Table1[[#This Row],[Emission Factor (kg CO2/ mmBtu)]]*10^3</f>
        <v>111198780245.34727</v>
      </c>
      <c r="U8545" s="3">
        <f>Table1[[#This Row],[Emissions (g CO2)]]/(Table1[[#This Row],[Generation (TWh)]]*10^9)</f>
        <v>803.41295478113454</v>
      </c>
    </row>
    <row r="8546" spans="1:21" x14ac:dyDescent="0.35">
      <c r="A8546" t="s">
        <v>421</v>
      </c>
      <c r="B8546" t="s">
        <v>3239</v>
      </c>
      <c r="C8546" t="str">
        <f>SUBSTITUTE(Table1[[#This Row],[Fuel]],", ",",")</f>
        <v>fossil gas: natural gas</v>
      </c>
      <c r="D8546" t="s">
        <v>3239</v>
      </c>
      <c r="H8546" t="s">
        <v>3438</v>
      </c>
      <c r="I8546">
        <v>418.2</v>
      </c>
      <c r="J8546" t="s">
        <v>3446</v>
      </c>
      <c r="K8546">
        <v>2006</v>
      </c>
      <c r="L8546" t="s">
        <v>29</v>
      </c>
      <c r="M8546" t="s">
        <v>29</v>
      </c>
      <c r="N8546">
        <v>37.572740000000003</v>
      </c>
      <c r="O8546">
        <v>-0.93840999999999997</v>
      </c>
      <c r="P8546" t="s">
        <v>3592</v>
      </c>
      <c r="Q8546" s="3">
        <f>Table1[[#This Row],[Capacity (MW)]]*0.395*8760*10^-6</f>
        <v>1.4470556399999999</v>
      </c>
      <c r="R8546" s="3" cm="1">
        <f t="array" ref="R8546">AVERAGE(VLOOKUP(_xlfn.TEXTSPLIT(Table1[[#This Row],[Fuel (no space after comma)]], ","), FuelList_Final_EF!$A$2:$B$65, 2, FALSE))</f>
        <v>53.06</v>
      </c>
      <c r="S8546" s="3">
        <f>Table1[[#This Row],[Generation (TWh)]]*10^9*VLOOKUP(Table1[[#This Row],[Turbine/Engine Technology]],Technology_HR!$A$2:$B$11,2,FALSE)*10^-6</f>
        <v>10923823.026359998</v>
      </c>
      <c r="T8546" s="5">
        <f>Table1[[#This Row],[Fuel Consumption (mmBtu)]]*Table1[[#This Row],[Emission Factor (kg CO2/ mmBtu)]]*10^3</f>
        <v>579618049778.6615</v>
      </c>
      <c r="U8546" s="3">
        <f>Table1[[#This Row],[Emissions (g CO2)]]/(Table1[[#This Row],[Generation (TWh)]]*10^9)</f>
        <v>400.54993999999999</v>
      </c>
    </row>
    <row r="8547" spans="1:21" x14ac:dyDescent="0.35">
      <c r="A8547" t="s">
        <v>421</v>
      </c>
      <c r="B8547" t="s">
        <v>3239</v>
      </c>
      <c r="C8547" t="str">
        <f>SUBSTITUTE(Table1[[#This Row],[Fuel]],", ",",")</f>
        <v>fossil gas: natural gas</v>
      </c>
      <c r="D8547" t="s">
        <v>3239</v>
      </c>
      <c r="H8547" t="s">
        <v>3438</v>
      </c>
      <c r="I8547">
        <v>417.8</v>
      </c>
      <c r="J8547" t="s">
        <v>3446</v>
      </c>
      <c r="K8547">
        <v>2006</v>
      </c>
      <c r="L8547" t="s">
        <v>29</v>
      </c>
      <c r="M8547" t="s">
        <v>29</v>
      </c>
      <c r="N8547">
        <v>37.572740000000003</v>
      </c>
      <c r="O8547">
        <v>-0.93840999999999997</v>
      </c>
      <c r="P8547" t="s">
        <v>3592</v>
      </c>
      <c r="Q8547" s="3">
        <f>Table1[[#This Row],[Capacity (MW)]]*0.395*8760*10^-6</f>
        <v>1.4456715600000001</v>
      </c>
      <c r="R8547" s="3" cm="1">
        <f t="array" ref="R8547">AVERAGE(VLOOKUP(_xlfn.TEXTSPLIT(Table1[[#This Row],[Fuel (no space after comma)]], ","), FuelList_Final_EF!$A$2:$B$65, 2, FALSE))</f>
        <v>53.06</v>
      </c>
      <c r="S8547" s="3">
        <f>Table1[[#This Row],[Generation (TWh)]]*10^9*VLOOKUP(Table1[[#This Row],[Turbine/Engine Technology]],Technology_HR!$A$2:$B$11,2,FALSE)*10^-6</f>
        <v>10913374.60644</v>
      </c>
      <c r="T8547" s="5">
        <f>Table1[[#This Row],[Fuel Consumption (mmBtu)]]*Table1[[#This Row],[Emission Factor (kg CO2/ mmBtu)]]*10^3</f>
        <v>579063656617.70642</v>
      </c>
      <c r="U8547" s="3">
        <f>Table1[[#This Row],[Emissions (g CO2)]]/(Table1[[#This Row],[Generation (TWh)]]*10^9)</f>
        <v>400.54993999999999</v>
      </c>
    </row>
    <row r="8548" spans="1:21" x14ac:dyDescent="0.35">
      <c r="A8548" t="s">
        <v>421</v>
      </c>
      <c r="B8548" t="s">
        <v>3239</v>
      </c>
      <c r="C8548" t="str">
        <f>SUBSTITUTE(Table1[[#This Row],[Fuel]],", ",",")</f>
        <v>fossil gas: natural gas</v>
      </c>
      <c r="D8548" t="s">
        <v>3239</v>
      </c>
      <c r="H8548" t="s">
        <v>3438</v>
      </c>
      <c r="I8548">
        <v>412.7</v>
      </c>
      <c r="J8548" t="s">
        <v>3446</v>
      </c>
      <c r="K8548">
        <v>2006</v>
      </c>
      <c r="L8548" t="s">
        <v>29</v>
      </c>
      <c r="M8548" t="s">
        <v>29</v>
      </c>
      <c r="N8548">
        <v>37.572740000000003</v>
      </c>
      <c r="O8548">
        <v>-0.93840999999999997</v>
      </c>
      <c r="P8548" t="s">
        <v>3592</v>
      </c>
      <c r="Q8548" s="3">
        <f>Table1[[#This Row],[Capacity (MW)]]*0.395*8760*10^-6</f>
        <v>1.42802454</v>
      </c>
      <c r="R8548" s="3" cm="1">
        <f t="array" ref="R8548">AVERAGE(VLOOKUP(_xlfn.TEXTSPLIT(Table1[[#This Row],[Fuel (no space after comma)]], ","), FuelList_Final_EF!$A$2:$B$65, 2, FALSE))</f>
        <v>53.06</v>
      </c>
      <c r="S8548" s="3">
        <f>Table1[[#This Row],[Generation (TWh)]]*10^9*VLOOKUP(Table1[[#This Row],[Turbine/Engine Technology]],Technology_HR!$A$2:$B$11,2,FALSE)*10^-6</f>
        <v>10780157.252459999</v>
      </c>
      <c r="T8548" s="5">
        <f>Table1[[#This Row],[Fuel Consumption (mmBtu)]]*Table1[[#This Row],[Emission Factor (kg CO2/ mmBtu)]]*10^3</f>
        <v>571995143815.52759</v>
      </c>
      <c r="U8548" s="3">
        <f>Table1[[#This Row],[Emissions (g CO2)]]/(Table1[[#This Row],[Generation (TWh)]]*10^9)</f>
        <v>400.54993999999999</v>
      </c>
    </row>
    <row r="8549" spans="1:21" x14ac:dyDescent="0.35">
      <c r="A8549" t="s">
        <v>2162</v>
      </c>
      <c r="B8549" t="s">
        <v>3239</v>
      </c>
      <c r="C8549" t="str">
        <f>SUBSTITUTE(Table1[[#This Row],[Fuel]],", ",",")</f>
        <v>fossil gas: natural gas</v>
      </c>
      <c r="D8549" t="s">
        <v>3239</v>
      </c>
      <c r="H8549" t="s">
        <v>3438</v>
      </c>
      <c r="I8549">
        <v>95</v>
      </c>
      <c r="J8549" t="s">
        <v>3446</v>
      </c>
      <c r="K8549">
        <v>2002</v>
      </c>
      <c r="L8549" t="s">
        <v>29</v>
      </c>
      <c r="M8549" t="s">
        <v>29</v>
      </c>
      <c r="N8549">
        <v>37.704349999999998</v>
      </c>
      <c r="O8549">
        <v>-1.09995</v>
      </c>
      <c r="P8549" t="s">
        <v>3592</v>
      </c>
      <c r="Q8549" s="3">
        <f>Table1[[#This Row],[Capacity (MW)]]*0.395*8760*10^-6</f>
        <v>0.32871899999999998</v>
      </c>
      <c r="R8549" s="3" cm="1">
        <f t="array" ref="R8549">AVERAGE(VLOOKUP(_xlfn.TEXTSPLIT(Table1[[#This Row],[Fuel (no space after comma)]], ","), FuelList_Final_EF!$A$2:$B$65, 2, FALSE))</f>
        <v>53.06</v>
      </c>
      <c r="S8549" s="3">
        <f>Table1[[#This Row],[Generation (TWh)]]*10^9*VLOOKUP(Table1[[#This Row],[Turbine/Engine Technology]],Technology_HR!$A$2:$B$11,2,FALSE)*10^-6</f>
        <v>2481499.7309999997</v>
      </c>
      <c r="T8549" s="5">
        <f>Table1[[#This Row],[Fuel Consumption (mmBtu)]]*Table1[[#This Row],[Emission Factor (kg CO2/ mmBtu)]]*10^3</f>
        <v>131668375726.85999</v>
      </c>
      <c r="U8549" s="3">
        <f>Table1[[#This Row],[Emissions (g CO2)]]/(Table1[[#This Row],[Generation (TWh)]]*10^9)</f>
        <v>400.54993999999994</v>
      </c>
    </row>
    <row r="8550" spans="1:21" x14ac:dyDescent="0.35">
      <c r="A8550" t="s">
        <v>95</v>
      </c>
      <c r="B8550" t="s">
        <v>3239</v>
      </c>
      <c r="C8550" t="str">
        <f>SUBSTITUTE(Table1[[#This Row],[Fuel]],", ",",")</f>
        <v>fossil gas: natural gas</v>
      </c>
      <c r="D8550" t="s">
        <v>3239</v>
      </c>
      <c r="H8550" t="s">
        <v>3438</v>
      </c>
      <c r="I8550">
        <v>424.9</v>
      </c>
      <c r="J8550" t="s">
        <v>3446</v>
      </c>
      <c r="K8550">
        <v>2002</v>
      </c>
      <c r="L8550" t="s">
        <v>29</v>
      </c>
      <c r="M8550" t="s">
        <v>29</v>
      </c>
      <c r="N8550">
        <v>42.171799999999998</v>
      </c>
      <c r="O8550">
        <v>-1.6773</v>
      </c>
      <c r="P8550" t="s">
        <v>3592</v>
      </c>
      <c r="Q8550" s="3">
        <f>Table1[[#This Row],[Capacity (MW)]]*0.395*8760*10^-6</f>
        <v>1.47023898</v>
      </c>
      <c r="R8550" s="3" cm="1">
        <f t="array" ref="R8550">AVERAGE(VLOOKUP(_xlfn.TEXTSPLIT(Table1[[#This Row],[Fuel (no space after comma)]], ","), FuelList_Final_EF!$A$2:$B$65, 2, FALSE))</f>
        <v>53.06</v>
      </c>
      <c r="S8550" s="3">
        <f>Table1[[#This Row],[Generation (TWh)]]*10^9*VLOOKUP(Table1[[#This Row],[Turbine/Engine Technology]],Technology_HR!$A$2:$B$11,2,FALSE)*10^-6</f>
        <v>11098834.06002</v>
      </c>
      <c r="T8550" s="5">
        <f>Table1[[#This Row],[Fuel Consumption (mmBtu)]]*Table1[[#This Row],[Emission Factor (kg CO2/ mmBtu)]]*10^3</f>
        <v>588904135224.66125</v>
      </c>
      <c r="U8550" s="3">
        <f>Table1[[#This Row],[Emissions (g CO2)]]/(Table1[[#This Row],[Generation (TWh)]]*10^9)</f>
        <v>400.54994000000005</v>
      </c>
    </row>
    <row r="8551" spans="1:21" x14ac:dyDescent="0.35">
      <c r="A8551" t="s">
        <v>2163</v>
      </c>
      <c r="B8551" t="s">
        <v>3239</v>
      </c>
      <c r="C8551" t="str">
        <f>SUBSTITUTE(Table1[[#This Row],[Fuel]],", ",",")</f>
        <v>fossil gas: natural gas</v>
      </c>
      <c r="D8551" t="s">
        <v>3239</v>
      </c>
      <c r="H8551" t="s">
        <v>3438</v>
      </c>
      <c r="I8551">
        <v>378.9</v>
      </c>
      <c r="J8551" t="s">
        <v>3446</v>
      </c>
      <c r="K8551">
        <v>2003</v>
      </c>
      <c r="L8551" t="s">
        <v>29</v>
      </c>
      <c r="M8551" t="s">
        <v>29</v>
      </c>
      <c r="N8551">
        <v>42.171799999999998</v>
      </c>
      <c r="O8551">
        <v>-1.6773</v>
      </c>
      <c r="P8551" t="s">
        <v>3592</v>
      </c>
      <c r="Q8551" s="3">
        <f>Table1[[#This Row],[Capacity (MW)]]*0.395*8760*10^-6</f>
        <v>1.31106978</v>
      </c>
      <c r="R8551" s="3" cm="1">
        <f t="array" ref="R8551">AVERAGE(VLOOKUP(_xlfn.TEXTSPLIT(Table1[[#This Row],[Fuel (no space after comma)]], ","), FuelList_Final_EF!$A$2:$B$65, 2, FALSE))</f>
        <v>53.06</v>
      </c>
      <c r="S8551" s="3">
        <f>Table1[[#This Row],[Generation (TWh)]]*10^9*VLOOKUP(Table1[[#This Row],[Turbine/Engine Technology]],Technology_HR!$A$2:$B$11,2,FALSE)*10^-6</f>
        <v>9897265.7692200001</v>
      </c>
      <c r="T8551" s="5">
        <f>Table1[[#This Row],[Fuel Consumption (mmBtu)]]*Table1[[#This Row],[Emission Factor (kg CO2/ mmBtu)]]*10^3</f>
        <v>525148921714.81323</v>
      </c>
      <c r="U8551" s="3">
        <f>Table1[[#This Row],[Emissions (g CO2)]]/(Table1[[#This Row],[Generation (TWh)]]*10^9)</f>
        <v>400.54994000000005</v>
      </c>
    </row>
    <row r="8552" spans="1:21" x14ac:dyDescent="0.35">
      <c r="A8552" t="s">
        <v>95</v>
      </c>
      <c r="B8552" t="s">
        <v>3239</v>
      </c>
      <c r="C8552" t="str">
        <f>SUBSTITUTE(Table1[[#This Row],[Fuel]],", ",",")</f>
        <v>fossil gas: natural gas</v>
      </c>
      <c r="D8552" t="s">
        <v>3239</v>
      </c>
      <c r="H8552" t="s">
        <v>3438</v>
      </c>
      <c r="I8552">
        <v>418.4</v>
      </c>
      <c r="J8552" t="s">
        <v>3446</v>
      </c>
      <c r="K8552">
        <v>2003</v>
      </c>
      <c r="L8552" t="s">
        <v>29</v>
      </c>
      <c r="M8552" t="s">
        <v>29</v>
      </c>
      <c r="N8552">
        <v>42.171799999999998</v>
      </c>
      <c r="O8552">
        <v>-1.6773</v>
      </c>
      <c r="P8552" t="s">
        <v>3592</v>
      </c>
      <c r="Q8552" s="3">
        <f>Table1[[#This Row],[Capacity (MW)]]*0.395*8760*10^-6</f>
        <v>1.4477476799999998</v>
      </c>
      <c r="R8552" s="3" cm="1">
        <f t="array" ref="R8552">AVERAGE(VLOOKUP(_xlfn.TEXTSPLIT(Table1[[#This Row],[Fuel (no space after comma)]], ","), FuelList_Final_EF!$A$2:$B$65, 2, FALSE))</f>
        <v>53.06</v>
      </c>
      <c r="S8552" s="3">
        <f>Table1[[#This Row],[Generation (TWh)]]*10^9*VLOOKUP(Table1[[#This Row],[Turbine/Engine Technology]],Technology_HR!$A$2:$B$11,2,FALSE)*10^-6</f>
        <v>10929047.236319998</v>
      </c>
      <c r="T8552" s="5">
        <f>Table1[[#This Row],[Fuel Consumption (mmBtu)]]*Table1[[#This Row],[Emission Factor (kg CO2/ mmBtu)]]*10^3</f>
        <v>579895246359.13904</v>
      </c>
      <c r="U8552" s="3">
        <f>Table1[[#This Row],[Emissions (g CO2)]]/(Table1[[#This Row],[Generation (TWh)]]*10^9)</f>
        <v>400.54993999999994</v>
      </c>
    </row>
    <row r="8553" spans="1:21" x14ac:dyDescent="0.35">
      <c r="A8553" t="s">
        <v>2153</v>
      </c>
      <c r="B8553" t="s">
        <v>3239</v>
      </c>
      <c r="C8553" t="str">
        <f>SUBSTITUTE(Table1[[#This Row],[Fuel]],", ",",")</f>
        <v>fossil gas: natural gas</v>
      </c>
      <c r="D8553" t="s">
        <v>3239</v>
      </c>
      <c r="H8553" t="s">
        <v>3438</v>
      </c>
      <c r="I8553">
        <v>782</v>
      </c>
      <c r="J8553" t="s">
        <v>3446</v>
      </c>
      <c r="K8553">
        <v>2002</v>
      </c>
      <c r="L8553" t="s">
        <v>29</v>
      </c>
      <c r="M8553" t="s">
        <v>29</v>
      </c>
      <c r="N8553">
        <v>39.959200000000003</v>
      </c>
      <c r="O8553">
        <v>-1E-3</v>
      </c>
      <c r="P8553" t="s">
        <v>3592</v>
      </c>
      <c r="Q8553" s="3">
        <f>Table1[[#This Row],[Capacity (MW)]]*0.395*8760*10^-6</f>
        <v>2.7058763999999997</v>
      </c>
      <c r="R8553" s="3" cm="1">
        <f t="array" ref="R8553">AVERAGE(VLOOKUP(_xlfn.TEXTSPLIT(Table1[[#This Row],[Fuel (no space after comma)]], ","), FuelList_Final_EF!$A$2:$B$65, 2, FALSE))</f>
        <v>53.06</v>
      </c>
      <c r="S8553" s="3">
        <f>Table1[[#This Row],[Generation (TWh)]]*10^9*VLOOKUP(Table1[[#This Row],[Turbine/Engine Technology]],Technology_HR!$A$2:$B$11,2,FALSE)*10^-6</f>
        <v>20426660.943599995</v>
      </c>
      <c r="T8553" s="5">
        <f>Table1[[#This Row],[Fuel Consumption (mmBtu)]]*Table1[[#This Row],[Emission Factor (kg CO2/ mmBtu)]]*10^3</f>
        <v>1083838629667.4159</v>
      </c>
      <c r="U8553" s="3">
        <f>Table1[[#This Row],[Emissions (g CO2)]]/(Table1[[#This Row],[Generation (TWh)]]*10^9)</f>
        <v>400.54994000000005</v>
      </c>
    </row>
    <row r="8554" spans="1:21" x14ac:dyDescent="0.35">
      <c r="A8554" t="s">
        <v>2153</v>
      </c>
      <c r="B8554" t="s">
        <v>3239</v>
      </c>
      <c r="C8554" t="str">
        <f>SUBSTITUTE(Table1[[#This Row],[Fuel]],", ",",")</f>
        <v>fossil gas: natural gas</v>
      </c>
      <c r="D8554" t="s">
        <v>3239</v>
      </c>
      <c r="H8554" t="s">
        <v>3438</v>
      </c>
      <c r="I8554">
        <v>858</v>
      </c>
      <c r="J8554" t="s">
        <v>3446</v>
      </c>
      <c r="K8554">
        <v>2008</v>
      </c>
      <c r="L8554" t="s">
        <v>29</v>
      </c>
      <c r="M8554" t="s">
        <v>29</v>
      </c>
      <c r="N8554">
        <v>39.959200000000003</v>
      </c>
      <c r="O8554">
        <v>-1E-3</v>
      </c>
      <c r="P8554" t="s">
        <v>3592</v>
      </c>
      <c r="Q8554" s="3">
        <f>Table1[[#This Row],[Capacity (MW)]]*0.395*8760*10^-6</f>
        <v>2.9688515999999998</v>
      </c>
      <c r="R8554" s="3" cm="1">
        <f t="array" ref="R8554">AVERAGE(VLOOKUP(_xlfn.TEXTSPLIT(Table1[[#This Row],[Fuel (no space after comma)]], ","), FuelList_Final_EF!$A$2:$B$65, 2, FALSE))</f>
        <v>53.06</v>
      </c>
      <c r="S8554" s="3">
        <f>Table1[[#This Row],[Generation (TWh)]]*10^9*VLOOKUP(Table1[[#This Row],[Turbine/Engine Technology]],Technology_HR!$A$2:$B$11,2,FALSE)*10^-6</f>
        <v>22411860.728399999</v>
      </c>
      <c r="T8554" s="5">
        <f>Table1[[#This Row],[Fuel Consumption (mmBtu)]]*Table1[[#This Row],[Emission Factor (kg CO2/ mmBtu)]]*10^3</f>
        <v>1189173330248.9041</v>
      </c>
      <c r="U8554" s="3">
        <f>Table1[[#This Row],[Emissions (g CO2)]]/(Table1[[#This Row],[Generation (TWh)]]*10^9)</f>
        <v>400.54993999999999</v>
      </c>
    </row>
    <row r="8555" spans="1:21" x14ac:dyDescent="0.35">
      <c r="A8555" t="s">
        <v>211</v>
      </c>
      <c r="B8555" t="s">
        <v>3239</v>
      </c>
      <c r="C8555" t="str">
        <f>SUBSTITUTE(Table1[[#This Row],[Fuel]],", ",",")</f>
        <v>fossil gas: natural gas</v>
      </c>
      <c r="D8555" t="s">
        <v>3239</v>
      </c>
      <c r="H8555" t="s">
        <v>3438</v>
      </c>
      <c r="I8555">
        <v>26</v>
      </c>
      <c r="J8555" t="s">
        <v>3446</v>
      </c>
      <c r="K8555">
        <v>2008</v>
      </c>
      <c r="L8555" t="s">
        <v>29</v>
      </c>
      <c r="M8555" t="s">
        <v>29</v>
      </c>
      <c r="N8555">
        <v>39.959128</v>
      </c>
      <c r="O8555">
        <v>-1.6050000000000001E-3</v>
      </c>
      <c r="P8555" t="s">
        <v>3592</v>
      </c>
      <c r="Q8555" s="3">
        <f>Table1[[#This Row],[Capacity (MW)]]*0.395*8760*10^-6</f>
        <v>8.9965199999999995E-2</v>
      </c>
      <c r="R8555" s="3" cm="1">
        <f t="array" ref="R8555">AVERAGE(VLOOKUP(_xlfn.TEXTSPLIT(Table1[[#This Row],[Fuel (no space after comma)]], ","), FuelList_Final_EF!$A$2:$B$65, 2, FALSE))</f>
        <v>53.06</v>
      </c>
      <c r="S8555" s="3">
        <f>Table1[[#This Row],[Generation (TWh)]]*10^9*VLOOKUP(Table1[[#This Row],[Turbine/Engine Technology]],Technology_HR!$A$2:$B$11,2,FALSE)*10^-6</f>
        <v>679147.29479999992</v>
      </c>
      <c r="T8555" s="5">
        <f>Table1[[#This Row],[Fuel Consumption (mmBtu)]]*Table1[[#This Row],[Emission Factor (kg CO2/ mmBtu)]]*10^3</f>
        <v>36035555462.087997</v>
      </c>
      <c r="U8555" s="3">
        <f>Table1[[#This Row],[Emissions (g CO2)]]/(Table1[[#This Row],[Generation (TWh)]]*10^9)</f>
        <v>400.54993999999999</v>
      </c>
    </row>
    <row r="8556" spans="1:21" x14ac:dyDescent="0.35">
      <c r="A8556" t="s">
        <v>2164</v>
      </c>
      <c r="B8556" t="s">
        <v>3239</v>
      </c>
      <c r="C8556" t="str">
        <f>SUBSTITUTE(Table1[[#This Row],[Fuel]],", ",",")</f>
        <v>fossil gas: natural gas</v>
      </c>
      <c r="D8556" t="s">
        <v>3239</v>
      </c>
      <c r="H8556" t="s">
        <v>3438</v>
      </c>
      <c r="I8556">
        <v>800</v>
      </c>
      <c r="J8556" t="s">
        <v>3446</v>
      </c>
      <c r="K8556">
        <v>2006</v>
      </c>
      <c r="L8556" t="s">
        <v>29</v>
      </c>
      <c r="M8556" t="s">
        <v>29</v>
      </c>
      <c r="N8556">
        <v>41.216700000000003</v>
      </c>
      <c r="O8556">
        <v>-0.2928</v>
      </c>
      <c r="P8556" t="s">
        <v>3592</v>
      </c>
      <c r="Q8556" s="3">
        <f>Table1[[#This Row],[Capacity (MW)]]*0.395*8760*10^-6</f>
        <v>2.76816</v>
      </c>
      <c r="R8556" s="3" cm="1">
        <f t="array" ref="R8556">AVERAGE(VLOOKUP(_xlfn.TEXTSPLIT(Table1[[#This Row],[Fuel (no space after comma)]], ","), FuelList_Final_EF!$A$2:$B$65, 2, FALSE))</f>
        <v>53.06</v>
      </c>
      <c r="S8556" s="3">
        <f>Table1[[#This Row],[Generation (TWh)]]*10^9*VLOOKUP(Table1[[#This Row],[Turbine/Engine Technology]],Technology_HR!$A$2:$B$11,2,FALSE)*10^-6</f>
        <v>20896839.84</v>
      </c>
      <c r="T8556" s="5">
        <f>Table1[[#This Row],[Fuel Consumption (mmBtu)]]*Table1[[#This Row],[Emission Factor (kg CO2/ mmBtu)]]*10^3</f>
        <v>1108786321910.4001</v>
      </c>
      <c r="U8556" s="3">
        <f>Table1[[#This Row],[Emissions (g CO2)]]/(Table1[[#This Row],[Generation (TWh)]]*10^9)</f>
        <v>400.54994000000005</v>
      </c>
    </row>
    <row r="8557" spans="1:21" x14ac:dyDescent="0.35">
      <c r="A8557" t="s">
        <v>2165</v>
      </c>
      <c r="B8557" t="s">
        <v>3239</v>
      </c>
      <c r="C8557" t="str">
        <f>SUBSTITUTE(Table1[[#This Row],[Fuel]],", ",",")</f>
        <v>fossil gas: natural gas</v>
      </c>
      <c r="D8557" t="s">
        <v>3239</v>
      </c>
      <c r="H8557" t="s">
        <v>3440</v>
      </c>
      <c r="I8557">
        <v>25</v>
      </c>
      <c r="J8557" t="s">
        <v>3446</v>
      </c>
      <c r="K8557">
        <v>1997</v>
      </c>
      <c r="L8557" t="s">
        <v>29</v>
      </c>
      <c r="M8557" t="s">
        <v>29</v>
      </c>
      <c r="N8557">
        <v>40.456760000000003</v>
      </c>
      <c r="O8557">
        <v>-1.248</v>
      </c>
      <c r="P8557" t="s">
        <v>3592</v>
      </c>
      <c r="Q8557" s="3">
        <f>Table1[[#This Row],[Capacity (MW)]]*0.395*8760*10^-6</f>
        <v>8.6504999999999999E-2</v>
      </c>
      <c r="R8557" s="3" cm="1">
        <f t="array" ref="R8557">AVERAGE(VLOOKUP(_xlfn.TEXTSPLIT(Table1[[#This Row],[Fuel (no space after comma)]], ","), FuelList_Final_EF!$A$2:$B$65, 2, FALSE))</f>
        <v>53.06</v>
      </c>
      <c r="S8557" s="3">
        <f>Table1[[#This Row],[Generation (TWh)]]*10^9*VLOOKUP(Table1[[#This Row],[Turbine/Engine Technology]],Technology_HR!$A$2:$B$11,2,FALSE)*10^-6</f>
        <v>889703.92499999993</v>
      </c>
      <c r="T8557" s="5">
        <f>Table1[[#This Row],[Fuel Consumption (mmBtu)]]*Table1[[#This Row],[Emission Factor (kg CO2/ mmBtu)]]*10^3</f>
        <v>47207690260.5</v>
      </c>
      <c r="U8557" s="3">
        <f>Table1[[#This Row],[Emissions (g CO2)]]/(Table1[[#This Row],[Generation (TWh)]]*10^9)</f>
        <v>545.72209999999995</v>
      </c>
    </row>
    <row r="8558" spans="1:21" x14ac:dyDescent="0.35">
      <c r="A8558" t="s">
        <v>2155</v>
      </c>
      <c r="B8558" t="s">
        <v>3392</v>
      </c>
      <c r="C8558" t="str">
        <f>SUBSTITUTE(Table1[[#This Row],[Fuel]],", ",",")</f>
        <v>fossil liquids: diesel,fossil liquids: light fuel oil</v>
      </c>
      <c r="D8558" t="s">
        <v>3258</v>
      </c>
      <c r="E8558" t="s">
        <v>3282</v>
      </c>
      <c r="H8558" t="s">
        <v>3441</v>
      </c>
      <c r="I8558">
        <v>83</v>
      </c>
      <c r="J8558" t="s">
        <v>3446</v>
      </c>
      <c r="K8558">
        <v>2010</v>
      </c>
      <c r="L8558" t="s">
        <v>29</v>
      </c>
      <c r="M8558" t="s">
        <v>29</v>
      </c>
      <c r="N8558">
        <v>35.9026</v>
      </c>
      <c r="O8558">
        <v>-5.2894899999999998</v>
      </c>
      <c r="P8558" t="s">
        <v>3592</v>
      </c>
      <c r="Q8558" s="3">
        <f>Table1[[#This Row],[Capacity (MW)]]*0.395*8760*10^-6</f>
        <v>0.28719660000000002</v>
      </c>
      <c r="R8558" s="3" cm="1">
        <f t="array" ref="R8558">AVERAGE(VLOOKUP(_xlfn.TEXTSPLIT(Table1[[#This Row],[Fuel (no space after comma)]], ","), FuelList_Final_EF!$A$2:$B$65, 2, FALSE))</f>
        <v>78.115017479935304</v>
      </c>
      <c r="S8558" s="3">
        <f>Table1[[#This Row],[Generation (TWh)]]*10^9*VLOOKUP(Table1[[#This Row],[Turbine/Engine Technology]],Technology_HR!$A$2:$B$11,2,FALSE)*10^-6</f>
        <v>2168047.1333999997</v>
      </c>
      <c r="T8558" s="5">
        <f>Table1[[#This Row],[Fuel Consumption (mmBtu)]]*Table1[[#This Row],[Emission Factor (kg CO2/ mmBtu)]]*10^3</f>
        <v>169357039722.86459</v>
      </c>
      <c r="U8558" s="3">
        <f>Table1[[#This Row],[Emissions (g CO2)]]/(Table1[[#This Row],[Generation (TWh)]]*10^9)</f>
        <v>589.69026695603145</v>
      </c>
    </row>
    <row r="8559" spans="1:21" x14ac:dyDescent="0.35">
      <c r="A8559" t="s">
        <v>2166</v>
      </c>
      <c r="B8559" t="s">
        <v>3239</v>
      </c>
      <c r="C8559" t="str">
        <f>SUBSTITUTE(Table1[[#This Row],[Fuel]],", ",",")</f>
        <v>fossil gas: natural gas</v>
      </c>
      <c r="D8559" t="s">
        <v>3239</v>
      </c>
      <c r="H8559" t="s">
        <v>3438</v>
      </c>
      <c r="I8559">
        <v>38</v>
      </c>
      <c r="J8559" t="s">
        <v>3446</v>
      </c>
      <c r="K8559">
        <v>1994</v>
      </c>
      <c r="L8559" t="s">
        <v>29</v>
      </c>
      <c r="M8559" t="s">
        <v>29</v>
      </c>
      <c r="N8559">
        <v>28.453990999999998</v>
      </c>
      <c r="O8559">
        <v>-16.278082999999999</v>
      </c>
      <c r="P8559" t="s">
        <v>3592</v>
      </c>
      <c r="Q8559" s="3">
        <f>Table1[[#This Row],[Capacity (MW)]]*0.395*8760*10^-6</f>
        <v>0.13148760000000001</v>
      </c>
      <c r="R8559" s="3" cm="1">
        <f t="array" ref="R8559">AVERAGE(VLOOKUP(_xlfn.TEXTSPLIT(Table1[[#This Row],[Fuel (no space after comma)]], ","), FuelList_Final_EF!$A$2:$B$65, 2, FALSE))</f>
        <v>53.06</v>
      </c>
      <c r="S8559" s="3">
        <f>Table1[[#This Row],[Generation (TWh)]]*10^9*VLOOKUP(Table1[[#This Row],[Turbine/Engine Technology]],Technology_HR!$A$2:$B$11,2,FALSE)*10^-6</f>
        <v>992599.89240000013</v>
      </c>
      <c r="T8559" s="5">
        <f>Table1[[#This Row],[Fuel Consumption (mmBtu)]]*Table1[[#This Row],[Emission Factor (kg CO2/ mmBtu)]]*10^3</f>
        <v>52667350290.744003</v>
      </c>
      <c r="U8559" s="3">
        <f>Table1[[#This Row],[Emissions (g CO2)]]/(Table1[[#This Row],[Generation (TWh)]]*10^9)</f>
        <v>400.54993999999999</v>
      </c>
    </row>
    <row r="8560" spans="1:21" x14ac:dyDescent="0.35">
      <c r="A8560" t="s">
        <v>2155</v>
      </c>
      <c r="B8560" t="s">
        <v>3239</v>
      </c>
      <c r="C8560" t="str">
        <f>SUBSTITUTE(Table1[[#This Row],[Fuel]],", ",",")</f>
        <v>fossil gas: natural gas</v>
      </c>
      <c r="D8560" t="s">
        <v>3239</v>
      </c>
      <c r="H8560" t="s">
        <v>3438</v>
      </c>
      <c r="I8560">
        <v>391</v>
      </c>
      <c r="J8560" t="s">
        <v>3446</v>
      </c>
      <c r="K8560">
        <v>2006</v>
      </c>
      <c r="L8560" t="s">
        <v>29</v>
      </c>
      <c r="M8560" t="s">
        <v>29</v>
      </c>
      <c r="N8560">
        <v>37.215600000000002</v>
      </c>
      <c r="O8560">
        <v>-6.9429999999999996</v>
      </c>
      <c r="P8560" t="s">
        <v>3592</v>
      </c>
      <c r="Q8560" s="3">
        <f>Table1[[#This Row],[Capacity (MW)]]*0.395*8760*10^-6</f>
        <v>1.3529381999999999</v>
      </c>
      <c r="R8560" s="3" cm="1">
        <f t="array" ref="R8560">AVERAGE(VLOOKUP(_xlfn.TEXTSPLIT(Table1[[#This Row],[Fuel (no space after comma)]], ","), FuelList_Final_EF!$A$2:$B$65, 2, FALSE))</f>
        <v>53.06</v>
      </c>
      <c r="S8560" s="3">
        <f>Table1[[#This Row],[Generation (TWh)]]*10^9*VLOOKUP(Table1[[#This Row],[Turbine/Engine Technology]],Technology_HR!$A$2:$B$11,2,FALSE)*10^-6</f>
        <v>10213330.471799998</v>
      </c>
      <c r="T8560" s="5">
        <f>Table1[[#This Row],[Fuel Consumption (mmBtu)]]*Table1[[#This Row],[Emission Factor (kg CO2/ mmBtu)]]*10^3</f>
        <v>541919314833.70795</v>
      </c>
      <c r="U8560" s="3">
        <f>Table1[[#This Row],[Emissions (g CO2)]]/(Table1[[#This Row],[Generation (TWh)]]*10^9)</f>
        <v>400.54994000000005</v>
      </c>
    </row>
    <row r="8561" spans="1:21" x14ac:dyDescent="0.35">
      <c r="A8561" t="s">
        <v>1423</v>
      </c>
      <c r="B8561" t="s">
        <v>3239</v>
      </c>
      <c r="C8561" t="str">
        <f>SUBSTITUTE(Table1[[#This Row],[Fuel]],", ",",")</f>
        <v>fossil gas: natural gas</v>
      </c>
      <c r="D8561" t="s">
        <v>3239</v>
      </c>
      <c r="H8561" t="s">
        <v>3438</v>
      </c>
      <c r="I8561">
        <v>50</v>
      </c>
      <c r="J8561" t="s">
        <v>3446</v>
      </c>
      <c r="K8561">
        <v>2009</v>
      </c>
      <c r="L8561" t="s">
        <v>29</v>
      </c>
      <c r="M8561" t="s">
        <v>29</v>
      </c>
      <c r="N8561">
        <v>41.839469999999999</v>
      </c>
      <c r="O8561">
        <v>-4.5601399999999996</v>
      </c>
      <c r="P8561" t="s">
        <v>3592</v>
      </c>
      <c r="Q8561" s="3">
        <f>Table1[[#This Row],[Capacity (MW)]]*0.395*8760*10^-6</f>
        <v>0.17301</v>
      </c>
      <c r="R8561" s="3" cm="1">
        <f t="array" ref="R8561">AVERAGE(VLOOKUP(_xlfn.TEXTSPLIT(Table1[[#This Row],[Fuel (no space after comma)]], ","), FuelList_Final_EF!$A$2:$B$65, 2, FALSE))</f>
        <v>53.06</v>
      </c>
      <c r="S8561" s="3">
        <f>Table1[[#This Row],[Generation (TWh)]]*10^9*VLOOKUP(Table1[[#This Row],[Turbine/Engine Technology]],Technology_HR!$A$2:$B$11,2,FALSE)*10^-6</f>
        <v>1306052.49</v>
      </c>
      <c r="T8561" s="5">
        <f>Table1[[#This Row],[Fuel Consumption (mmBtu)]]*Table1[[#This Row],[Emission Factor (kg CO2/ mmBtu)]]*10^3</f>
        <v>69299145119.400009</v>
      </c>
      <c r="U8561" s="3">
        <f>Table1[[#This Row],[Emissions (g CO2)]]/(Table1[[#This Row],[Generation (TWh)]]*10^9)</f>
        <v>400.54994000000005</v>
      </c>
    </row>
    <row r="8562" spans="1:21" x14ac:dyDescent="0.35">
      <c r="A8562" t="s">
        <v>2167</v>
      </c>
      <c r="B8562" t="s">
        <v>3239</v>
      </c>
      <c r="C8562" t="str">
        <f>SUBSTITUTE(Table1[[#This Row],[Fuel]],", ",",")</f>
        <v>fossil gas: natural gas</v>
      </c>
      <c r="D8562" t="s">
        <v>3239</v>
      </c>
      <c r="H8562" t="s">
        <v>3438</v>
      </c>
      <c r="I8562">
        <v>22</v>
      </c>
      <c r="J8562" t="s">
        <v>3446</v>
      </c>
      <c r="K8562" t="s">
        <v>29</v>
      </c>
      <c r="L8562" t="s">
        <v>29</v>
      </c>
      <c r="M8562" t="s">
        <v>29</v>
      </c>
      <c r="N8562">
        <v>37.580497000000001</v>
      </c>
      <c r="O8562">
        <v>-0.92330100000000004</v>
      </c>
      <c r="P8562" t="s">
        <v>3592</v>
      </c>
      <c r="Q8562" s="3">
        <f>Table1[[#This Row],[Capacity (MW)]]*0.395*8760*10^-6</f>
        <v>7.6124400000000009E-2</v>
      </c>
      <c r="R8562" s="3" cm="1">
        <f t="array" ref="R8562">AVERAGE(VLOOKUP(_xlfn.TEXTSPLIT(Table1[[#This Row],[Fuel (no space after comma)]], ","), FuelList_Final_EF!$A$2:$B$65, 2, FALSE))</f>
        <v>53.06</v>
      </c>
      <c r="S8562" s="3">
        <f>Table1[[#This Row],[Generation (TWh)]]*10^9*VLOOKUP(Table1[[#This Row],[Turbine/Engine Technology]],Technology_HR!$A$2:$B$11,2,FALSE)*10^-6</f>
        <v>574663.09560000012</v>
      </c>
      <c r="T8562" s="5">
        <f>Table1[[#This Row],[Fuel Consumption (mmBtu)]]*Table1[[#This Row],[Emission Factor (kg CO2/ mmBtu)]]*10^3</f>
        <v>30491623852.536007</v>
      </c>
      <c r="U8562" s="3">
        <f>Table1[[#This Row],[Emissions (g CO2)]]/(Table1[[#This Row],[Generation (TWh)]]*10^9)</f>
        <v>400.54993999999999</v>
      </c>
    </row>
    <row r="8563" spans="1:21" x14ac:dyDescent="0.35">
      <c r="A8563" t="s">
        <v>2168</v>
      </c>
      <c r="B8563" t="s">
        <v>3242</v>
      </c>
      <c r="C8563" t="str">
        <f>SUBSTITUTE(Table1[[#This Row],[Fuel]],", ",",")</f>
        <v>fossil gas: lng</v>
      </c>
      <c r="D8563" t="s">
        <v>3242</v>
      </c>
      <c r="H8563" t="s">
        <v>3438</v>
      </c>
      <c r="I8563">
        <v>402.6</v>
      </c>
      <c r="J8563" t="s">
        <v>3446</v>
      </c>
      <c r="K8563">
        <v>2006</v>
      </c>
      <c r="L8563" t="s">
        <v>29</v>
      </c>
      <c r="M8563" t="s">
        <v>29</v>
      </c>
      <c r="N8563">
        <v>37.570900000000002</v>
      </c>
      <c r="O8563">
        <v>-0.94579999999999997</v>
      </c>
      <c r="P8563" t="s">
        <v>3592</v>
      </c>
      <c r="Q8563" s="3">
        <f>Table1[[#This Row],[Capacity (MW)]]*0.395*8760*10^-6</f>
        <v>1.3930765199999999</v>
      </c>
      <c r="R8563" s="3" cm="1">
        <f t="array" ref="R8563">AVERAGE(VLOOKUP(_xlfn.TEXTSPLIT(Table1[[#This Row],[Fuel (no space after comma)]], ","), FuelList_Final_EF!$A$2:$B$65, 2, FALSE))</f>
        <v>67.685819715340017</v>
      </c>
      <c r="S8563" s="3">
        <f>Table1[[#This Row],[Generation (TWh)]]*10^9*VLOOKUP(Table1[[#This Row],[Turbine/Engine Technology]],Technology_HR!$A$2:$B$11,2,FALSE)*10^-6</f>
        <v>10516334.64948</v>
      </c>
      <c r="T8563" s="5">
        <f>Table1[[#This Row],[Fuel Consumption (mmBtu)]]*Table1[[#This Row],[Emission Factor (kg CO2/ mmBtu)]]*10^3</f>
        <v>711806731150.88672</v>
      </c>
      <c r="U8563" s="3">
        <f>Table1[[#This Row],[Emissions (g CO2)]]/(Table1[[#This Row],[Generation (TWh)]]*10^9)</f>
        <v>510.96025303110179</v>
      </c>
    </row>
    <row r="8564" spans="1:21" x14ac:dyDescent="0.35">
      <c r="A8564" t="s">
        <v>2168</v>
      </c>
      <c r="B8564" t="s">
        <v>3242</v>
      </c>
      <c r="C8564" t="str">
        <f>SUBSTITUTE(Table1[[#This Row],[Fuel]],", ",",")</f>
        <v>fossil gas: lng</v>
      </c>
      <c r="D8564" t="s">
        <v>3242</v>
      </c>
      <c r="H8564" t="s">
        <v>3438</v>
      </c>
      <c r="I8564">
        <v>401.4</v>
      </c>
      <c r="J8564" t="s">
        <v>3446</v>
      </c>
      <c r="K8564">
        <v>2006</v>
      </c>
      <c r="L8564" t="s">
        <v>29</v>
      </c>
      <c r="M8564" t="s">
        <v>29</v>
      </c>
      <c r="N8564">
        <v>37.570900000000002</v>
      </c>
      <c r="O8564">
        <v>-0.94579999999999997</v>
      </c>
      <c r="P8564" t="s">
        <v>3592</v>
      </c>
      <c r="Q8564" s="3">
        <f>Table1[[#This Row],[Capacity (MW)]]*0.395*8760*10^-6</f>
        <v>1.3889242799999999</v>
      </c>
      <c r="R8564" s="3" cm="1">
        <f t="array" ref="R8564">AVERAGE(VLOOKUP(_xlfn.TEXTSPLIT(Table1[[#This Row],[Fuel (no space after comma)]], ","), FuelList_Final_EF!$A$2:$B$65, 2, FALSE))</f>
        <v>67.685819715340017</v>
      </c>
      <c r="S8564" s="3">
        <f>Table1[[#This Row],[Generation (TWh)]]*10^9*VLOOKUP(Table1[[#This Row],[Turbine/Engine Technology]],Technology_HR!$A$2:$B$11,2,FALSE)*10^-6</f>
        <v>10484989.38972</v>
      </c>
      <c r="T8564" s="5">
        <f>Table1[[#This Row],[Fuel Consumption (mmBtu)]]*Table1[[#This Row],[Emission Factor (kg CO2/ mmBtu)]]*10^3</f>
        <v>709685101549.84094</v>
      </c>
      <c r="U8564" s="3">
        <f>Table1[[#This Row],[Emissions (g CO2)]]/(Table1[[#This Row],[Generation (TWh)]]*10^9)</f>
        <v>510.96025303110184</v>
      </c>
    </row>
    <row r="8565" spans="1:21" x14ac:dyDescent="0.35">
      <c r="A8565" t="s">
        <v>2168</v>
      </c>
      <c r="B8565" t="s">
        <v>3242</v>
      </c>
      <c r="C8565" t="str">
        <f>SUBSTITUTE(Table1[[#This Row],[Fuel]],", ",",")</f>
        <v>fossil gas: lng</v>
      </c>
      <c r="D8565" t="s">
        <v>3242</v>
      </c>
      <c r="H8565" t="s">
        <v>3438</v>
      </c>
      <c r="I8565">
        <v>395</v>
      </c>
      <c r="J8565" t="s">
        <v>3446</v>
      </c>
      <c r="K8565">
        <v>2006</v>
      </c>
      <c r="L8565" t="s">
        <v>29</v>
      </c>
      <c r="M8565" t="s">
        <v>29</v>
      </c>
      <c r="N8565">
        <v>37.570900000000002</v>
      </c>
      <c r="O8565">
        <v>-0.94579999999999997</v>
      </c>
      <c r="P8565" t="s">
        <v>3592</v>
      </c>
      <c r="Q8565" s="3">
        <f>Table1[[#This Row],[Capacity (MW)]]*0.395*8760*10^-6</f>
        <v>1.366779</v>
      </c>
      <c r="R8565" s="3" cm="1">
        <f t="array" ref="R8565">AVERAGE(VLOOKUP(_xlfn.TEXTSPLIT(Table1[[#This Row],[Fuel (no space after comma)]], ","), FuelList_Final_EF!$A$2:$B$65, 2, FALSE))</f>
        <v>67.685819715340017</v>
      </c>
      <c r="S8565" s="3">
        <f>Table1[[#This Row],[Generation (TWh)]]*10^9*VLOOKUP(Table1[[#This Row],[Turbine/Engine Technology]],Technology_HR!$A$2:$B$11,2,FALSE)*10^-6</f>
        <v>10317814.671</v>
      </c>
      <c r="T8565" s="5">
        <f>Table1[[#This Row],[Fuel Consumption (mmBtu)]]*Table1[[#This Row],[Emission Factor (kg CO2/ mmBtu)]]*10^3</f>
        <v>698369743677.59631</v>
      </c>
      <c r="U8565" s="3">
        <f>Table1[[#This Row],[Emissions (g CO2)]]/(Table1[[#This Row],[Generation (TWh)]]*10^9)</f>
        <v>510.96025303110184</v>
      </c>
    </row>
    <row r="8566" spans="1:21" x14ac:dyDescent="0.35">
      <c r="A8566" t="s">
        <v>2157</v>
      </c>
      <c r="B8566" t="s">
        <v>3241</v>
      </c>
      <c r="C8566" t="str">
        <f>SUBSTITUTE(Table1[[#This Row],[Fuel]],", ",",")</f>
        <v>fossil liquids: heavy fuel oil</v>
      </c>
      <c r="D8566" t="s">
        <v>3241</v>
      </c>
      <c r="H8566" t="s">
        <v>3436</v>
      </c>
      <c r="I8566">
        <v>65</v>
      </c>
      <c r="J8566" t="s">
        <v>3446</v>
      </c>
      <c r="K8566">
        <v>1998</v>
      </c>
      <c r="L8566" t="s">
        <v>29</v>
      </c>
      <c r="M8566" t="s">
        <v>29</v>
      </c>
      <c r="N8566">
        <v>41.193600000000004</v>
      </c>
      <c r="O8566">
        <v>1.2253000000000001</v>
      </c>
      <c r="P8566" t="s">
        <v>3592</v>
      </c>
      <c r="Q8566" s="3">
        <f>Table1[[#This Row],[Capacity (MW)]]*0.395*8760*10^-6</f>
        <v>0.224913</v>
      </c>
      <c r="R8566" s="3" cm="1">
        <f t="array" ref="R8566">AVERAGE(VLOOKUP(_xlfn.TEXTSPLIT(Table1[[#This Row],[Fuel (no space after comma)]], ","), FuelList_Final_EF!$A$2:$B$65, 2, FALSE))</f>
        <v>81.602530311017389</v>
      </c>
      <c r="S8566" s="3">
        <f>Table1[[#This Row],[Generation (TWh)]]*10^9*VLOOKUP(Table1[[#This Row],[Turbine/Engine Technology]],Technology_HR!$A$2:$B$11,2,FALSE)*10^-6</f>
        <v>2476292.13</v>
      </c>
      <c r="T8566" s="5">
        <f>Table1[[#This Row],[Fuel Consumption (mmBtu)]]*Table1[[#This Row],[Emission Factor (kg CO2/ mmBtu)]]*10^3</f>
        <v>202071703597.25882</v>
      </c>
      <c r="U8566" s="3">
        <f>Table1[[#This Row],[Emissions (g CO2)]]/(Table1[[#This Row],[Generation (TWh)]]*10^9)</f>
        <v>898.44385872430144</v>
      </c>
    </row>
    <row r="8567" spans="1:21" x14ac:dyDescent="0.35">
      <c r="A8567" t="s">
        <v>2157</v>
      </c>
      <c r="B8567" t="s">
        <v>3241</v>
      </c>
      <c r="C8567" t="str">
        <f>SUBSTITUTE(Table1[[#This Row],[Fuel]],", ",",")</f>
        <v>fossil liquids: heavy fuel oil</v>
      </c>
      <c r="D8567" t="s">
        <v>3241</v>
      </c>
      <c r="H8567" t="s">
        <v>3436</v>
      </c>
      <c r="I8567">
        <v>85</v>
      </c>
      <c r="J8567" t="s">
        <v>3446</v>
      </c>
      <c r="K8567">
        <v>1998</v>
      </c>
      <c r="L8567" t="s">
        <v>29</v>
      </c>
      <c r="M8567" t="s">
        <v>29</v>
      </c>
      <c r="N8567">
        <v>41.193600000000004</v>
      </c>
      <c r="O8567">
        <v>1.2253000000000001</v>
      </c>
      <c r="P8567" t="s">
        <v>3592</v>
      </c>
      <c r="Q8567" s="3">
        <f>Table1[[#This Row],[Capacity (MW)]]*0.395*8760*10^-6</f>
        <v>0.29411699999999996</v>
      </c>
      <c r="R8567" s="3" cm="1">
        <f t="array" ref="R8567">AVERAGE(VLOOKUP(_xlfn.TEXTSPLIT(Table1[[#This Row],[Fuel (no space after comma)]], ","), FuelList_Final_EF!$A$2:$B$65, 2, FALSE))</f>
        <v>81.602530311017389</v>
      </c>
      <c r="S8567" s="3">
        <f>Table1[[#This Row],[Generation (TWh)]]*10^9*VLOOKUP(Table1[[#This Row],[Turbine/Engine Technology]],Technology_HR!$A$2:$B$11,2,FALSE)*10^-6</f>
        <v>3238228.1699999995</v>
      </c>
      <c r="T8567" s="5">
        <f>Table1[[#This Row],[Fuel Consumption (mmBtu)]]*Table1[[#This Row],[Emission Factor (kg CO2/ mmBtu)]]*10^3</f>
        <v>264247612396.41531</v>
      </c>
      <c r="U8567" s="3">
        <f>Table1[[#This Row],[Emissions (g CO2)]]/(Table1[[#This Row],[Generation (TWh)]]*10^9)</f>
        <v>898.44385872430144</v>
      </c>
    </row>
    <row r="8568" spans="1:21" x14ac:dyDescent="0.35">
      <c r="A8568" t="s">
        <v>2169</v>
      </c>
      <c r="B8568" t="s">
        <v>3239</v>
      </c>
      <c r="C8568" t="str">
        <f>SUBSTITUTE(Table1[[#This Row],[Fuel]],", ",",")</f>
        <v>fossil gas: natural gas</v>
      </c>
      <c r="D8568" t="s">
        <v>3239</v>
      </c>
      <c r="H8568" t="s">
        <v>3438</v>
      </c>
      <c r="I8568">
        <v>21</v>
      </c>
      <c r="J8568" t="s">
        <v>3446</v>
      </c>
      <c r="K8568">
        <v>2009</v>
      </c>
      <c r="L8568" t="s">
        <v>29</v>
      </c>
      <c r="M8568" t="s">
        <v>29</v>
      </c>
      <c r="N8568">
        <v>42.483849999999997</v>
      </c>
      <c r="O8568">
        <v>-3.1508400000000001</v>
      </c>
      <c r="P8568" t="s">
        <v>3592</v>
      </c>
      <c r="Q8568" s="3">
        <f>Table1[[#This Row],[Capacity (MW)]]*0.395*8760*10^-6</f>
        <v>7.2664199999999998E-2</v>
      </c>
      <c r="R8568" s="3" cm="1">
        <f t="array" ref="R8568">AVERAGE(VLOOKUP(_xlfn.TEXTSPLIT(Table1[[#This Row],[Fuel (no space after comma)]], ","), FuelList_Final_EF!$A$2:$B$65, 2, FALSE))</f>
        <v>53.06</v>
      </c>
      <c r="S8568" s="3">
        <f>Table1[[#This Row],[Generation (TWh)]]*10^9*VLOOKUP(Table1[[#This Row],[Turbine/Engine Technology]],Technology_HR!$A$2:$B$11,2,FALSE)*10^-6</f>
        <v>548542.04579999996</v>
      </c>
      <c r="T8568" s="5">
        <f>Table1[[#This Row],[Fuel Consumption (mmBtu)]]*Table1[[#This Row],[Emission Factor (kg CO2/ mmBtu)]]*10^3</f>
        <v>29105640950.147999</v>
      </c>
      <c r="U8568" s="3">
        <f>Table1[[#This Row],[Emissions (g CO2)]]/(Table1[[#This Row],[Generation (TWh)]]*10^9)</f>
        <v>400.54993999999999</v>
      </c>
    </row>
    <row r="8569" spans="1:21" x14ac:dyDescent="0.35">
      <c r="A8569" t="s">
        <v>2157</v>
      </c>
      <c r="B8569" t="s">
        <v>3239</v>
      </c>
      <c r="C8569" t="str">
        <f>SUBSTITUTE(Table1[[#This Row],[Fuel]],", ",",")</f>
        <v>fossil gas: natural gas</v>
      </c>
      <c r="D8569" t="s">
        <v>3239</v>
      </c>
      <c r="H8569" t="s">
        <v>3438</v>
      </c>
      <c r="I8569">
        <v>804</v>
      </c>
      <c r="J8569" t="s">
        <v>3446</v>
      </c>
      <c r="K8569">
        <v>2007</v>
      </c>
      <c r="L8569" t="s">
        <v>29</v>
      </c>
      <c r="M8569" t="s">
        <v>29</v>
      </c>
      <c r="N8569">
        <v>41.2971</v>
      </c>
      <c r="O8569">
        <v>-0.33989999999999998</v>
      </c>
      <c r="P8569" t="s">
        <v>3592</v>
      </c>
      <c r="Q8569" s="3">
        <f>Table1[[#This Row],[Capacity (MW)]]*0.395*8760*10^-6</f>
        <v>2.7820008000000001</v>
      </c>
      <c r="R8569" s="3" cm="1">
        <f t="array" ref="R8569">AVERAGE(VLOOKUP(_xlfn.TEXTSPLIT(Table1[[#This Row],[Fuel (no space after comma)]], ","), FuelList_Final_EF!$A$2:$B$65, 2, FALSE))</f>
        <v>53.06</v>
      </c>
      <c r="S8569" s="3">
        <f>Table1[[#This Row],[Generation (TWh)]]*10^9*VLOOKUP(Table1[[#This Row],[Turbine/Engine Technology]],Technology_HR!$A$2:$B$11,2,FALSE)*10^-6</f>
        <v>21001324.0392</v>
      </c>
      <c r="T8569" s="5">
        <f>Table1[[#This Row],[Fuel Consumption (mmBtu)]]*Table1[[#This Row],[Emission Factor (kg CO2/ mmBtu)]]*10^3</f>
        <v>1114330253519.9521</v>
      </c>
      <c r="U8569" s="3">
        <f>Table1[[#This Row],[Emissions (g CO2)]]/(Table1[[#This Row],[Generation (TWh)]]*10^9)</f>
        <v>400.54994000000005</v>
      </c>
    </row>
    <row r="8570" spans="1:21" x14ac:dyDescent="0.35">
      <c r="A8570" t="s">
        <v>2170</v>
      </c>
      <c r="B8570" t="s">
        <v>3239</v>
      </c>
      <c r="C8570" t="str">
        <f>SUBSTITUTE(Table1[[#This Row],[Fuel]],", ",",")</f>
        <v>fossil gas: natural gas</v>
      </c>
      <c r="D8570" t="s">
        <v>3239</v>
      </c>
      <c r="H8570" t="s">
        <v>3438</v>
      </c>
      <c r="I8570">
        <v>275</v>
      </c>
      <c r="J8570" t="s">
        <v>3446</v>
      </c>
      <c r="K8570">
        <v>2007</v>
      </c>
      <c r="L8570" t="s">
        <v>29</v>
      </c>
      <c r="M8570" t="s">
        <v>29</v>
      </c>
      <c r="N8570">
        <v>41.280513999999997</v>
      </c>
      <c r="O8570">
        <v>-0.2174654</v>
      </c>
      <c r="P8570" t="s">
        <v>3592</v>
      </c>
      <c r="Q8570" s="3">
        <f>Table1[[#This Row],[Capacity (MW)]]*0.395*8760*10^-6</f>
        <v>0.95155499999999993</v>
      </c>
      <c r="R8570" s="3" cm="1">
        <f t="array" ref="R8570">AVERAGE(VLOOKUP(_xlfn.TEXTSPLIT(Table1[[#This Row],[Fuel (no space after comma)]], ","), FuelList_Final_EF!$A$2:$B$65, 2, FALSE))</f>
        <v>53.06</v>
      </c>
      <c r="S8570" s="3">
        <f>Table1[[#This Row],[Generation (TWh)]]*10^9*VLOOKUP(Table1[[#This Row],[Turbine/Engine Technology]],Technology_HR!$A$2:$B$11,2,FALSE)*10^-6</f>
        <v>7183288.6949999984</v>
      </c>
      <c r="T8570" s="5">
        <f>Table1[[#This Row],[Fuel Consumption (mmBtu)]]*Table1[[#This Row],[Emission Factor (kg CO2/ mmBtu)]]*10^3</f>
        <v>381145298156.69995</v>
      </c>
      <c r="U8570" s="3">
        <f>Table1[[#This Row],[Emissions (g CO2)]]/(Table1[[#This Row],[Generation (TWh)]]*10^9)</f>
        <v>400.54993999999999</v>
      </c>
    </row>
    <row r="8571" spans="1:21" x14ac:dyDescent="0.35">
      <c r="A8571" t="s">
        <v>2163</v>
      </c>
      <c r="B8571" t="s">
        <v>3239</v>
      </c>
      <c r="C8571" t="str">
        <f>SUBSTITUTE(Table1[[#This Row],[Fuel]],", ",",")</f>
        <v>fossil gas: natural gas</v>
      </c>
      <c r="D8571" t="s">
        <v>3239</v>
      </c>
      <c r="H8571" t="s">
        <v>3438</v>
      </c>
      <c r="I8571">
        <v>816</v>
      </c>
      <c r="J8571" t="s">
        <v>3446</v>
      </c>
      <c r="K8571">
        <v>2006</v>
      </c>
      <c r="L8571" t="s">
        <v>29</v>
      </c>
      <c r="M8571" t="s">
        <v>29</v>
      </c>
      <c r="N8571">
        <v>37.564700000000002</v>
      </c>
      <c r="O8571">
        <v>-0.95132000000000005</v>
      </c>
      <c r="P8571" t="s">
        <v>3592</v>
      </c>
      <c r="Q8571" s="3">
        <f>Table1[[#This Row],[Capacity (MW)]]*0.395*8760*10^-6</f>
        <v>2.8235231999999995</v>
      </c>
      <c r="R8571" s="3" cm="1">
        <f t="array" ref="R8571">AVERAGE(VLOOKUP(_xlfn.TEXTSPLIT(Table1[[#This Row],[Fuel (no space after comma)]], ","), FuelList_Final_EF!$A$2:$B$65, 2, FALSE))</f>
        <v>53.06</v>
      </c>
      <c r="S8571" s="3">
        <f>Table1[[#This Row],[Generation (TWh)]]*10^9*VLOOKUP(Table1[[#This Row],[Turbine/Engine Technology]],Technology_HR!$A$2:$B$11,2,FALSE)*10^-6</f>
        <v>21314776.636799995</v>
      </c>
      <c r="T8571" s="5">
        <f>Table1[[#This Row],[Fuel Consumption (mmBtu)]]*Table1[[#This Row],[Emission Factor (kg CO2/ mmBtu)]]*10^3</f>
        <v>1130962048348.6077</v>
      </c>
      <c r="U8571" s="3">
        <f>Table1[[#This Row],[Emissions (g CO2)]]/(Table1[[#This Row],[Generation (TWh)]]*10^9)</f>
        <v>400.54993999999994</v>
      </c>
    </row>
    <row r="8572" spans="1:21" x14ac:dyDescent="0.35">
      <c r="A8572" t="s">
        <v>2171</v>
      </c>
      <c r="B8572" t="s">
        <v>3239</v>
      </c>
      <c r="C8572" t="str">
        <f>SUBSTITUTE(Table1[[#This Row],[Fuel]],", ",",")</f>
        <v>fossil gas: natural gas</v>
      </c>
      <c r="D8572" t="s">
        <v>3239</v>
      </c>
      <c r="H8572" t="s">
        <v>3438</v>
      </c>
      <c r="I8572">
        <v>21</v>
      </c>
      <c r="J8572" t="s">
        <v>3446</v>
      </c>
      <c r="K8572">
        <v>1993</v>
      </c>
      <c r="L8572" t="s">
        <v>29</v>
      </c>
      <c r="M8572" t="s">
        <v>29</v>
      </c>
      <c r="N8572">
        <v>41.752020000000002</v>
      </c>
      <c r="O8572">
        <v>-1.18021</v>
      </c>
      <c r="P8572" t="s">
        <v>3592</v>
      </c>
      <c r="Q8572" s="3">
        <f>Table1[[#This Row],[Capacity (MW)]]*0.395*8760*10^-6</f>
        <v>7.2664199999999998E-2</v>
      </c>
      <c r="R8572" s="3" cm="1">
        <f t="array" ref="R8572">AVERAGE(VLOOKUP(_xlfn.TEXTSPLIT(Table1[[#This Row],[Fuel (no space after comma)]], ","), FuelList_Final_EF!$A$2:$B$65, 2, FALSE))</f>
        <v>53.06</v>
      </c>
      <c r="S8572" s="3">
        <f>Table1[[#This Row],[Generation (TWh)]]*10^9*VLOOKUP(Table1[[#This Row],[Turbine/Engine Technology]],Technology_HR!$A$2:$B$11,2,FALSE)*10^-6</f>
        <v>548542.04579999996</v>
      </c>
      <c r="T8572" s="5">
        <f>Table1[[#This Row],[Fuel Consumption (mmBtu)]]*Table1[[#This Row],[Emission Factor (kg CO2/ mmBtu)]]*10^3</f>
        <v>29105640950.147999</v>
      </c>
      <c r="U8572" s="3">
        <f>Table1[[#This Row],[Emissions (g CO2)]]/(Table1[[#This Row],[Generation (TWh)]]*10^9)</f>
        <v>400.54993999999999</v>
      </c>
    </row>
    <row r="8573" spans="1:21" x14ac:dyDescent="0.35">
      <c r="A8573" t="s">
        <v>2172</v>
      </c>
      <c r="B8573" t="s">
        <v>3239</v>
      </c>
      <c r="C8573" t="str">
        <f>SUBSTITUTE(Table1[[#This Row],[Fuel]],", ",",")</f>
        <v>fossil gas: natural gas</v>
      </c>
      <c r="D8573" t="s">
        <v>3239</v>
      </c>
      <c r="H8573" t="s">
        <v>3438</v>
      </c>
      <c r="I8573">
        <v>21.5</v>
      </c>
      <c r="J8573" t="s">
        <v>3446</v>
      </c>
      <c r="K8573">
        <v>2001</v>
      </c>
      <c r="L8573" t="s">
        <v>29</v>
      </c>
      <c r="M8573" t="s">
        <v>29</v>
      </c>
      <c r="N8573">
        <v>40.269019999999998</v>
      </c>
      <c r="O8573">
        <v>-3.7706400000000002</v>
      </c>
      <c r="P8573" t="s">
        <v>3592</v>
      </c>
      <c r="Q8573" s="3">
        <f>Table1[[#This Row],[Capacity (MW)]]*0.395*8760*10^-6</f>
        <v>7.4394299999999997E-2</v>
      </c>
      <c r="R8573" s="3" cm="1">
        <f t="array" ref="R8573">AVERAGE(VLOOKUP(_xlfn.TEXTSPLIT(Table1[[#This Row],[Fuel (no space after comma)]], ","), FuelList_Final_EF!$A$2:$B$65, 2, FALSE))</f>
        <v>53.06</v>
      </c>
      <c r="S8573" s="3">
        <f>Table1[[#This Row],[Generation (TWh)]]*10^9*VLOOKUP(Table1[[#This Row],[Turbine/Engine Technology]],Technology_HR!$A$2:$B$11,2,FALSE)*10^-6</f>
        <v>561602.57069999992</v>
      </c>
      <c r="T8573" s="5">
        <f>Table1[[#This Row],[Fuel Consumption (mmBtu)]]*Table1[[#This Row],[Emission Factor (kg CO2/ mmBtu)]]*10^3</f>
        <v>29798632401.341995</v>
      </c>
      <c r="U8573" s="3">
        <f>Table1[[#This Row],[Emissions (g CO2)]]/(Table1[[#This Row],[Generation (TWh)]]*10^9)</f>
        <v>400.54993999999994</v>
      </c>
    </row>
    <row r="8574" spans="1:21" x14ac:dyDescent="0.35">
      <c r="A8574" t="s">
        <v>2163</v>
      </c>
      <c r="B8574" t="s">
        <v>3239</v>
      </c>
      <c r="C8574" t="str">
        <f>SUBSTITUTE(Table1[[#This Row],[Fuel]],", ",",")</f>
        <v>fossil gas: natural gas</v>
      </c>
      <c r="D8574" t="s">
        <v>3239</v>
      </c>
      <c r="H8574" t="s">
        <v>3438</v>
      </c>
      <c r="I8574">
        <v>21.5</v>
      </c>
      <c r="J8574" t="s">
        <v>3446</v>
      </c>
      <c r="K8574">
        <v>2001</v>
      </c>
      <c r="L8574" t="s">
        <v>29</v>
      </c>
      <c r="M8574" t="s">
        <v>29</v>
      </c>
      <c r="N8574">
        <v>40.269019999999998</v>
      </c>
      <c r="O8574">
        <v>-3.7706400000000002</v>
      </c>
      <c r="P8574" t="s">
        <v>3592</v>
      </c>
      <c r="Q8574" s="3">
        <f>Table1[[#This Row],[Capacity (MW)]]*0.395*8760*10^-6</f>
        <v>7.4394299999999997E-2</v>
      </c>
      <c r="R8574" s="3" cm="1">
        <f t="array" ref="R8574">AVERAGE(VLOOKUP(_xlfn.TEXTSPLIT(Table1[[#This Row],[Fuel (no space after comma)]], ","), FuelList_Final_EF!$A$2:$B$65, 2, FALSE))</f>
        <v>53.06</v>
      </c>
      <c r="S8574" s="3">
        <f>Table1[[#This Row],[Generation (TWh)]]*10^9*VLOOKUP(Table1[[#This Row],[Turbine/Engine Technology]],Technology_HR!$A$2:$B$11,2,FALSE)*10^-6</f>
        <v>561602.57069999992</v>
      </c>
      <c r="T8574" s="5">
        <f>Table1[[#This Row],[Fuel Consumption (mmBtu)]]*Table1[[#This Row],[Emission Factor (kg CO2/ mmBtu)]]*10^3</f>
        <v>29798632401.341995</v>
      </c>
      <c r="U8574" s="3">
        <f>Table1[[#This Row],[Emissions (g CO2)]]/(Table1[[#This Row],[Generation (TWh)]]*10^9)</f>
        <v>400.54993999999994</v>
      </c>
    </row>
    <row r="8575" spans="1:21" x14ac:dyDescent="0.35">
      <c r="A8575" t="s">
        <v>2157</v>
      </c>
      <c r="B8575" t="s">
        <v>3241</v>
      </c>
      <c r="C8575" t="str">
        <f>SUBSTITUTE(Table1[[#This Row],[Fuel]],", ",",")</f>
        <v>fossil liquids: heavy fuel oil</v>
      </c>
      <c r="D8575" t="s">
        <v>3241</v>
      </c>
      <c r="H8575" t="s">
        <v>3438</v>
      </c>
      <c r="I8575">
        <v>76</v>
      </c>
      <c r="J8575" t="s">
        <v>3446</v>
      </c>
      <c r="K8575">
        <v>2001</v>
      </c>
      <c r="L8575" t="s">
        <v>29</v>
      </c>
      <c r="M8575" t="s">
        <v>29</v>
      </c>
      <c r="N8575">
        <v>43.422040000000003</v>
      </c>
      <c r="O8575">
        <v>-3.7508699999999999</v>
      </c>
      <c r="P8575" t="s">
        <v>3592</v>
      </c>
      <c r="Q8575" s="3">
        <f>Table1[[#This Row],[Capacity (MW)]]*0.395*8760*10^-6</f>
        <v>0.26297520000000002</v>
      </c>
      <c r="R8575" s="3" cm="1">
        <f t="array" ref="R8575">AVERAGE(VLOOKUP(_xlfn.TEXTSPLIT(Table1[[#This Row],[Fuel (no space after comma)]], ","), FuelList_Final_EF!$A$2:$B$65, 2, FALSE))</f>
        <v>81.602530311017389</v>
      </c>
      <c r="S8575" s="3">
        <f>Table1[[#This Row],[Generation (TWh)]]*10^9*VLOOKUP(Table1[[#This Row],[Turbine/Engine Technology]],Technology_HR!$A$2:$B$11,2,FALSE)*10^-6</f>
        <v>1985199.7848000003</v>
      </c>
      <c r="T8575" s="5">
        <f>Table1[[#This Row],[Fuel Consumption (mmBtu)]]*Table1[[#This Row],[Emission Factor (kg CO2/ mmBtu)]]*10^3</f>
        <v>161997325612.56723</v>
      </c>
      <c r="U8575" s="3">
        <f>Table1[[#This Row],[Emissions (g CO2)]]/(Table1[[#This Row],[Generation (TWh)]]*10^9)</f>
        <v>616.01750131787037</v>
      </c>
    </row>
    <row r="8576" spans="1:21" x14ac:dyDescent="0.35">
      <c r="A8576" t="s">
        <v>2166</v>
      </c>
      <c r="B8576" t="s">
        <v>3239</v>
      </c>
      <c r="C8576" t="str">
        <f>SUBSTITUTE(Table1[[#This Row],[Fuel]],", ",",")</f>
        <v>fossil gas: natural gas</v>
      </c>
      <c r="D8576" t="s">
        <v>3239</v>
      </c>
      <c r="H8576" t="s">
        <v>3438</v>
      </c>
      <c r="I8576">
        <v>28</v>
      </c>
      <c r="J8576" t="s">
        <v>3446</v>
      </c>
      <c r="K8576">
        <v>1997</v>
      </c>
      <c r="L8576" t="s">
        <v>29</v>
      </c>
      <c r="M8576" t="s">
        <v>29</v>
      </c>
      <c r="N8576">
        <v>37.184080000000002</v>
      </c>
      <c r="O8576">
        <v>-6.9039400000000004</v>
      </c>
      <c r="P8576" t="s">
        <v>3592</v>
      </c>
      <c r="Q8576" s="3">
        <f>Table1[[#This Row],[Capacity (MW)]]*0.395*8760*10^-6</f>
        <v>9.6885600000000002E-2</v>
      </c>
      <c r="R8576" s="3" cm="1">
        <f t="array" ref="R8576">AVERAGE(VLOOKUP(_xlfn.TEXTSPLIT(Table1[[#This Row],[Fuel (no space after comma)]], ","), FuelList_Final_EF!$A$2:$B$65, 2, FALSE))</f>
        <v>53.06</v>
      </c>
      <c r="S8576" s="3">
        <f>Table1[[#This Row],[Generation (TWh)]]*10^9*VLOOKUP(Table1[[#This Row],[Turbine/Engine Technology]],Technology_HR!$A$2:$B$11,2,FALSE)*10^-6</f>
        <v>731389.39439999999</v>
      </c>
      <c r="T8576" s="5">
        <f>Table1[[#This Row],[Fuel Consumption (mmBtu)]]*Table1[[#This Row],[Emission Factor (kg CO2/ mmBtu)]]*10^3</f>
        <v>38807521266.863998</v>
      </c>
      <c r="U8576" s="3">
        <f>Table1[[#This Row],[Emissions (g CO2)]]/(Table1[[#This Row],[Generation (TWh)]]*10^9)</f>
        <v>400.54993999999999</v>
      </c>
    </row>
    <row r="8577" spans="1:21" x14ac:dyDescent="0.35">
      <c r="A8577" t="s">
        <v>2173</v>
      </c>
      <c r="B8577" t="s">
        <v>3239</v>
      </c>
      <c r="C8577" t="str">
        <f>SUBSTITUTE(Table1[[#This Row],[Fuel]],", ",",")</f>
        <v>fossil gas: natural gas</v>
      </c>
      <c r="D8577" t="s">
        <v>3239</v>
      </c>
      <c r="H8577" t="s">
        <v>3438</v>
      </c>
      <c r="I8577">
        <v>49</v>
      </c>
      <c r="J8577" t="s">
        <v>3448</v>
      </c>
      <c r="K8577">
        <v>2000</v>
      </c>
      <c r="L8577" t="s">
        <v>29</v>
      </c>
      <c r="M8577" t="s">
        <v>29</v>
      </c>
      <c r="N8577">
        <v>42.68094</v>
      </c>
      <c r="O8577">
        <v>-2.92605</v>
      </c>
      <c r="P8577" t="s">
        <v>3592</v>
      </c>
      <c r="Q8577" s="3">
        <f>Table1[[#This Row],[Capacity (MW)]]*0.395*8760*10^-6</f>
        <v>0.1695498</v>
      </c>
      <c r="R8577" s="3" cm="1">
        <f t="array" ref="R8577">AVERAGE(VLOOKUP(_xlfn.TEXTSPLIT(Table1[[#This Row],[Fuel (no space after comma)]], ","), FuelList_Final_EF!$A$2:$B$65, 2, FALSE))</f>
        <v>53.06</v>
      </c>
      <c r="S8577" s="3">
        <f>Table1[[#This Row],[Generation (TWh)]]*10^9*VLOOKUP(Table1[[#This Row],[Turbine/Engine Technology]],Technology_HR!$A$2:$B$11,2,FALSE)*10^-6</f>
        <v>1279931.4401999998</v>
      </c>
      <c r="T8577" s="5">
        <f>Table1[[#This Row],[Fuel Consumption (mmBtu)]]*Table1[[#This Row],[Emission Factor (kg CO2/ mmBtu)]]*10^3</f>
        <v>67913162217.011986</v>
      </c>
      <c r="U8577" s="3">
        <f>Table1[[#This Row],[Emissions (g CO2)]]/(Table1[[#This Row],[Generation (TWh)]]*10^9)</f>
        <v>400.54993999999994</v>
      </c>
    </row>
    <row r="8578" spans="1:21" x14ac:dyDescent="0.35">
      <c r="A8578" t="s">
        <v>2155</v>
      </c>
      <c r="B8578" t="s">
        <v>3277</v>
      </c>
      <c r="C8578" t="str">
        <f>SUBSTITUTE(Table1[[#This Row],[Fuel]],", ",",")</f>
        <v>fossil liquids: heavy fuel oil,fossil liquids: diesel</v>
      </c>
      <c r="D8578" t="s">
        <v>3241</v>
      </c>
      <c r="E8578" t="s">
        <v>3258</v>
      </c>
      <c r="H8578" t="s">
        <v>3438</v>
      </c>
      <c r="I8578">
        <v>226</v>
      </c>
      <c r="J8578" t="s">
        <v>3446</v>
      </c>
      <c r="K8578">
        <v>1990</v>
      </c>
      <c r="L8578" t="s">
        <v>29</v>
      </c>
      <c r="M8578" t="s">
        <v>29</v>
      </c>
      <c r="N8578">
        <v>28.12218</v>
      </c>
      <c r="O8578">
        <v>-16.573048</v>
      </c>
      <c r="P8578" t="s">
        <v>3592</v>
      </c>
      <c r="Q8578" s="3">
        <f>Table1[[#This Row],[Capacity (MW)]]*0.395*8760*10^-6</f>
        <v>0.78200520000000007</v>
      </c>
      <c r="R8578" s="3" cm="1">
        <f t="array" ref="R8578">AVERAGE(VLOOKUP(_xlfn.TEXTSPLIT(Table1[[#This Row],[Fuel (no space after comma)]], ","), FuelList_Final_EF!$A$2:$B$65, 2, FALSE))</f>
        <v>79.854606304394977</v>
      </c>
      <c r="S8578" s="3">
        <f>Table1[[#This Row],[Generation (TWh)]]*10^9*VLOOKUP(Table1[[#This Row],[Turbine/Engine Technology]],Technology_HR!$A$2:$B$11,2,FALSE)*10^-6</f>
        <v>5903357.2548000012</v>
      </c>
      <c r="T8578" s="5">
        <f>Table1[[#This Row],[Fuel Consumption (mmBtu)]]*Table1[[#This Row],[Emission Factor (kg CO2/ mmBtu)]]*10^3</f>
        <v>471410269456.24799</v>
      </c>
      <c r="U8578" s="3">
        <f>Table1[[#This Row],[Emissions (g CO2)]]/(Table1[[#This Row],[Generation (TWh)]]*10^9)</f>
        <v>602.82242299187772</v>
      </c>
    </row>
    <row r="8579" spans="1:21" x14ac:dyDescent="0.35">
      <c r="A8579" t="s">
        <v>2155</v>
      </c>
      <c r="B8579" t="s">
        <v>3277</v>
      </c>
      <c r="C8579" t="str">
        <f>SUBSTITUTE(Table1[[#This Row],[Fuel]],", ",",")</f>
        <v>fossil liquids: heavy fuel oil,fossil liquids: diesel</v>
      </c>
      <c r="D8579" t="s">
        <v>3241</v>
      </c>
      <c r="E8579" t="s">
        <v>3258</v>
      </c>
      <c r="H8579" t="s">
        <v>3438</v>
      </c>
      <c r="I8579">
        <v>236</v>
      </c>
      <c r="J8579" t="s">
        <v>3446</v>
      </c>
      <c r="K8579">
        <v>1990</v>
      </c>
      <c r="L8579" t="s">
        <v>29</v>
      </c>
      <c r="M8579" t="s">
        <v>29</v>
      </c>
      <c r="N8579">
        <v>28.12218</v>
      </c>
      <c r="O8579">
        <v>-16.573048</v>
      </c>
      <c r="P8579" t="s">
        <v>3592</v>
      </c>
      <c r="Q8579" s="3">
        <f>Table1[[#This Row],[Capacity (MW)]]*0.395*8760*10^-6</f>
        <v>0.81660719999999987</v>
      </c>
      <c r="R8579" s="3" cm="1">
        <f t="array" ref="R8579">AVERAGE(VLOOKUP(_xlfn.TEXTSPLIT(Table1[[#This Row],[Fuel (no space after comma)]], ","), FuelList_Final_EF!$A$2:$B$65, 2, FALSE))</f>
        <v>79.854606304394977</v>
      </c>
      <c r="S8579" s="3">
        <f>Table1[[#This Row],[Generation (TWh)]]*10^9*VLOOKUP(Table1[[#This Row],[Turbine/Engine Technology]],Technology_HR!$A$2:$B$11,2,FALSE)*10^-6</f>
        <v>6164567.752799999</v>
      </c>
      <c r="T8579" s="5">
        <f>Table1[[#This Row],[Fuel Consumption (mmBtu)]]*Table1[[#This Row],[Emission Factor (kg CO2/ mmBtu)]]*10^3</f>
        <v>492269130936.61279</v>
      </c>
      <c r="U8579" s="3">
        <f>Table1[[#This Row],[Emissions (g CO2)]]/(Table1[[#This Row],[Generation (TWh)]]*10^9)</f>
        <v>602.82242299187772</v>
      </c>
    </row>
    <row r="8580" spans="1:21" x14ac:dyDescent="0.35">
      <c r="A8580" t="s">
        <v>2155</v>
      </c>
      <c r="B8580" t="s">
        <v>3295</v>
      </c>
      <c r="C8580" t="str">
        <f>SUBSTITUTE(Table1[[#This Row],[Fuel]],", ",",")</f>
        <v>fossil liquids: diesel,fossil liquids: heavy fuel oil</v>
      </c>
      <c r="D8580" t="s">
        <v>3258</v>
      </c>
      <c r="E8580" t="s">
        <v>3241</v>
      </c>
      <c r="H8580" t="s">
        <v>3436</v>
      </c>
      <c r="I8580">
        <v>37</v>
      </c>
      <c r="J8580" t="s">
        <v>3446</v>
      </c>
      <c r="K8580">
        <v>1990</v>
      </c>
      <c r="L8580" t="s">
        <v>29</v>
      </c>
      <c r="M8580" t="s">
        <v>29</v>
      </c>
      <c r="N8580">
        <v>28.12218</v>
      </c>
      <c r="O8580">
        <v>-16.573048</v>
      </c>
      <c r="P8580" t="s">
        <v>3592</v>
      </c>
      <c r="Q8580" s="3">
        <f>Table1[[#This Row],[Capacity (MW)]]*0.395*8760*10^-6</f>
        <v>0.12802740000000001</v>
      </c>
      <c r="R8580" s="3" cm="1">
        <f t="array" ref="R8580">AVERAGE(VLOOKUP(_xlfn.TEXTSPLIT(Table1[[#This Row],[Fuel (no space after comma)]], ","), FuelList_Final_EF!$A$2:$B$65, 2, FALSE))</f>
        <v>79.854606304394977</v>
      </c>
      <c r="S8580" s="3">
        <f>Table1[[#This Row],[Generation (TWh)]]*10^9*VLOOKUP(Table1[[#This Row],[Turbine/Engine Technology]],Technology_HR!$A$2:$B$11,2,FALSE)*10^-6</f>
        <v>1409581.6740000001</v>
      </c>
      <c r="T8580" s="5">
        <f>Table1[[#This Row],[Fuel Consumption (mmBtu)]]*Table1[[#This Row],[Emission Factor (kg CO2/ mmBtu)]]*10^3</f>
        <v>112561589631.16003</v>
      </c>
      <c r="U8580" s="3">
        <f>Table1[[#This Row],[Emissions (g CO2)]]/(Table1[[#This Row],[Generation (TWh)]]*10^9)</f>
        <v>879.19921541138865</v>
      </c>
    </row>
    <row r="8581" spans="1:21" x14ac:dyDescent="0.35">
      <c r="A8581" t="s">
        <v>2155</v>
      </c>
      <c r="B8581" t="s">
        <v>3295</v>
      </c>
      <c r="C8581" t="str">
        <f>SUBSTITUTE(Table1[[#This Row],[Fuel]],", ",",")</f>
        <v>fossil liquids: diesel,fossil liquids: heavy fuel oil</v>
      </c>
      <c r="D8581" t="s">
        <v>3258</v>
      </c>
      <c r="E8581" t="s">
        <v>3241</v>
      </c>
      <c r="H8581" t="s">
        <v>3436</v>
      </c>
      <c r="I8581">
        <v>42</v>
      </c>
      <c r="J8581" t="s">
        <v>3446</v>
      </c>
      <c r="K8581">
        <v>2001</v>
      </c>
      <c r="L8581" t="s">
        <v>29</v>
      </c>
      <c r="M8581" t="s">
        <v>29</v>
      </c>
      <c r="N8581">
        <v>28.12218</v>
      </c>
      <c r="O8581">
        <v>-16.573048</v>
      </c>
      <c r="P8581" t="s">
        <v>3592</v>
      </c>
      <c r="Q8581" s="3">
        <f>Table1[[#This Row],[Capacity (MW)]]*0.395*8760*10^-6</f>
        <v>0.1453284</v>
      </c>
      <c r="R8581" s="3" cm="1">
        <f t="array" ref="R8581">AVERAGE(VLOOKUP(_xlfn.TEXTSPLIT(Table1[[#This Row],[Fuel (no space after comma)]], ","), FuelList_Final_EF!$A$2:$B$65, 2, FALSE))</f>
        <v>79.854606304394977</v>
      </c>
      <c r="S8581" s="3">
        <f>Table1[[#This Row],[Generation (TWh)]]*10^9*VLOOKUP(Table1[[#This Row],[Turbine/Engine Technology]],Technology_HR!$A$2:$B$11,2,FALSE)*10^-6</f>
        <v>1600065.6839999999</v>
      </c>
      <c r="T8581" s="5">
        <f>Table1[[#This Row],[Fuel Consumption (mmBtu)]]*Table1[[#This Row],[Emission Factor (kg CO2/ mmBtu)]]*10^3</f>
        <v>127772615256.99246</v>
      </c>
      <c r="U8581" s="3">
        <f>Table1[[#This Row],[Emissions (g CO2)]]/(Table1[[#This Row],[Generation (TWh)]]*10^9)</f>
        <v>879.19921541138865</v>
      </c>
    </row>
    <row r="8582" spans="1:21" x14ac:dyDescent="0.35">
      <c r="A8582" t="s">
        <v>2155</v>
      </c>
      <c r="B8582" t="s">
        <v>3295</v>
      </c>
      <c r="C8582" t="str">
        <f>SUBSTITUTE(Table1[[#This Row],[Fuel]],", ",",")</f>
        <v>fossil liquids: diesel,fossil liquids: heavy fuel oil</v>
      </c>
      <c r="D8582" t="s">
        <v>3258</v>
      </c>
      <c r="E8582" t="s">
        <v>3241</v>
      </c>
      <c r="H8582" t="s">
        <v>3441</v>
      </c>
      <c r="I8582">
        <v>48</v>
      </c>
      <c r="J8582" t="s">
        <v>3446</v>
      </c>
      <c r="K8582">
        <v>1991</v>
      </c>
      <c r="L8582" t="s">
        <v>29</v>
      </c>
      <c r="M8582" t="s">
        <v>29</v>
      </c>
      <c r="N8582">
        <v>28.12218</v>
      </c>
      <c r="O8582">
        <v>-16.573048</v>
      </c>
      <c r="P8582" t="s">
        <v>3592</v>
      </c>
      <c r="Q8582" s="3">
        <f>Table1[[#This Row],[Capacity (MW)]]*0.395*8760*10^-6</f>
        <v>0.1660896</v>
      </c>
      <c r="R8582" s="3" cm="1">
        <f t="array" ref="R8582">AVERAGE(VLOOKUP(_xlfn.TEXTSPLIT(Table1[[#This Row],[Fuel (no space after comma)]], ","), FuelList_Final_EF!$A$2:$B$65, 2, FALSE))</f>
        <v>79.854606304394977</v>
      </c>
      <c r="S8582" s="3">
        <f>Table1[[#This Row],[Generation (TWh)]]*10^9*VLOOKUP(Table1[[#This Row],[Turbine/Engine Technology]],Technology_HR!$A$2:$B$11,2,FALSE)*10^-6</f>
        <v>1253810.3903999999</v>
      </c>
      <c r="T8582" s="5">
        <f>Table1[[#This Row],[Fuel Consumption (mmBtu)]]*Table1[[#This Row],[Emission Factor (kg CO2/ mmBtu)]]*10^3</f>
        <v>100122535105.75177</v>
      </c>
      <c r="U8582" s="3">
        <f>Table1[[#This Row],[Emissions (g CO2)]]/(Table1[[#This Row],[Generation (TWh)]]*10^9)</f>
        <v>602.82242299187772</v>
      </c>
    </row>
    <row r="8583" spans="1:21" x14ac:dyDescent="0.35">
      <c r="A8583" t="s">
        <v>2155</v>
      </c>
      <c r="B8583" t="s">
        <v>3295</v>
      </c>
      <c r="C8583" t="str">
        <f>SUBSTITUTE(Table1[[#This Row],[Fuel]],", ",",")</f>
        <v>fossil liquids: diesel,fossil liquids: heavy fuel oil</v>
      </c>
      <c r="D8583" t="s">
        <v>3258</v>
      </c>
      <c r="E8583" t="s">
        <v>3241</v>
      </c>
      <c r="H8583" t="s">
        <v>3440</v>
      </c>
      <c r="I8583">
        <v>80</v>
      </c>
      <c r="J8583" t="s">
        <v>3446</v>
      </c>
      <c r="K8583">
        <v>1995</v>
      </c>
      <c r="L8583" t="s">
        <v>29</v>
      </c>
      <c r="M8583" t="s">
        <v>29</v>
      </c>
      <c r="N8583">
        <v>28.12218</v>
      </c>
      <c r="O8583">
        <v>-16.573048</v>
      </c>
      <c r="P8583" t="s">
        <v>3592</v>
      </c>
      <c r="Q8583" s="3">
        <f>Table1[[#This Row],[Capacity (MW)]]*0.395*8760*10^-6</f>
        <v>0.27681600000000001</v>
      </c>
      <c r="R8583" s="3" cm="1">
        <f t="array" ref="R8583">AVERAGE(VLOOKUP(_xlfn.TEXTSPLIT(Table1[[#This Row],[Fuel (no space after comma)]], ","), FuelList_Final_EF!$A$2:$B$65, 2, FALSE))</f>
        <v>79.854606304394977</v>
      </c>
      <c r="S8583" s="3">
        <f>Table1[[#This Row],[Generation (TWh)]]*10^9*VLOOKUP(Table1[[#This Row],[Turbine/Engine Technology]],Technology_HR!$A$2:$B$11,2,FALSE)*10^-6</f>
        <v>2847052.56</v>
      </c>
      <c r="T8583" s="5">
        <f>Table1[[#This Row],[Fuel Consumption (mmBtu)]]*Table1[[#This Row],[Emission Factor (kg CO2/ mmBtu)]]*10^3</f>
        <v>227350261306.71988</v>
      </c>
      <c r="U8583" s="3">
        <f>Table1[[#This Row],[Emissions (g CO2)]]/(Table1[[#This Row],[Generation (TWh)]]*10^9)</f>
        <v>821.30462584070244</v>
      </c>
    </row>
    <row r="8584" spans="1:21" x14ac:dyDescent="0.35">
      <c r="A8584" t="s">
        <v>2155</v>
      </c>
      <c r="B8584" t="s">
        <v>3295</v>
      </c>
      <c r="C8584" t="str">
        <f>SUBSTITUTE(Table1[[#This Row],[Fuel]],", ",",")</f>
        <v>fossil liquids: diesel,fossil liquids: heavy fuel oil</v>
      </c>
      <c r="D8584" t="s">
        <v>3258</v>
      </c>
      <c r="E8584" t="s">
        <v>3241</v>
      </c>
      <c r="H8584" t="s">
        <v>3440</v>
      </c>
      <c r="I8584">
        <v>80</v>
      </c>
      <c r="J8584" t="s">
        <v>3446</v>
      </c>
      <c r="K8584">
        <v>1995</v>
      </c>
      <c r="L8584" t="s">
        <v>29</v>
      </c>
      <c r="M8584" t="s">
        <v>29</v>
      </c>
      <c r="N8584">
        <v>28.12218</v>
      </c>
      <c r="O8584">
        <v>-16.573048</v>
      </c>
      <c r="P8584" t="s">
        <v>3592</v>
      </c>
      <c r="Q8584" s="3">
        <f>Table1[[#This Row],[Capacity (MW)]]*0.395*8760*10^-6</f>
        <v>0.27681600000000001</v>
      </c>
      <c r="R8584" s="3" cm="1">
        <f t="array" ref="R8584">AVERAGE(VLOOKUP(_xlfn.TEXTSPLIT(Table1[[#This Row],[Fuel (no space after comma)]], ","), FuelList_Final_EF!$A$2:$B$65, 2, FALSE))</f>
        <v>79.854606304394977</v>
      </c>
      <c r="S8584" s="3">
        <f>Table1[[#This Row],[Generation (TWh)]]*10^9*VLOOKUP(Table1[[#This Row],[Turbine/Engine Technology]],Technology_HR!$A$2:$B$11,2,FALSE)*10^-6</f>
        <v>2847052.56</v>
      </c>
      <c r="T8584" s="5">
        <f>Table1[[#This Row],[Fuel Consumption (mmBtu)]]*Table1[[#This Row],[Emission Factor (kg CO2/ mmBtu)]]*10^3</f>
        <v>227350261306.71988</v>
      </c>
      <c r="U8584" s="3">
        <f>Table1[[#This Row],[Emissions (g CO2)]]/(Table1[[#This Row],[Generation (TWh)]]*10^9)</f>
        <v>821.30462584070244</v>
      </c>
    </row>
    <row r="8585" spans="1:21" x14ac:dyDescent="0.35">
      <c r="A8585" t="s">
        <v>2174</v>
      </c>
      <c r="B8585" t="s">
        <v>3241</v>
      </c>
      <c r="C8585" t="str">
        <f>SUBSTITUTE(Table1[[#This Row],[Fuel]],", ",",")</f>
        <v>fossil liquids: heavy fuel oil</v>
      </c>
      <c r="D8585" t="s">
        <v>3241</v>
      </c>
      <c r="H8585" t="s">
        <v>3436</v>
      </c>
      <c r="I8585">
        <v>50</v>
      </c>
      <c r="J8585" t="s">
        <v>3446</v>
      </c>
      <c r="K8585">
        <v>2006</v>
      </c>
      <c r="L8585" t="s">
        <v>29</v>
      </c>
      <c r="M8585" t="s">
        <v>29</v>
      </c>
      <c r="N8585">
        <v>28.211510000000001</v>
      </c>
      <c r="O8585">
        <v>-16.779599999999999</v>
      </c>
      <c r="P8585" t="s">
        <v>3592</v>
      </c>
      <c r="Q8585" s="3">
        <f>Table1[[#This Row],[Capacity (MW)]]*0.395*8760*10^-6</f>
        <v>0.17301</v>
      </c>
      <c r="R8585" s="3" cm="1">
        <f t="array" ref="R8585">AVERAGE(VLOOKUP(_xlfn.TEXTSPLIT(Table1[[#This Row],[Fuel (no space after comma)]], ","), FuelList_Final_EF!$A$2:$B$65, 2, FALSE))</f>
        <v>81.602530311017389</v>
      </c>
      <c r="S8585" s="3">
        <f>Table1[[#This Row],[Generation (TWh)]]*10^9*VLOOKUP(Table1[[#This Row],[Turbine/Engine Technology]],Technology_HR!$A$2:$B$11,2,FALSE)*10^-6</f>
        <v>1904840.0999999999</v>
      </c>
      <c r="T8585" s="5">
        <f>Table1[[#This Row],[Fuel Consumption (mmBtu)]]*Table1[[#This Row],[Emission Factor (kg CO2/ mmBtu)]]*10^3</f>
        <v>155439771997.89139</v>
      </c>
      <c r="U8585" s="3">
        <f>Table1[[#This Row],[Emissions (g CO2)]]/(Table1[[#This Row],[Generation (TWh)]]*10^9)</f>
        <v>898.44385872430144</v>
      </c>
    </row>
    <row r="8586" spans="1:21" x14ac:dyDescent="0.35">
      <c r="A8586" t="s">
        <v>2175</v>
      </c>
      <c r="B8586" t="s">
        <v>3239</v>
      </c>
      <c r="C8586" t="str">
        <f>SUBSTITUTE(Table1[[#This Row],[Fuel]],", ",",")</f>
        <v>fossil gas: natural gas</v>
      </c>
      <c r="D8586" t="s">
        <v>3239</v>
      </c>
      <c r="H8586" t="s">
        <v>3438</v>
      </c>
      <c r="I8586">
        <v>50</v>
      </c>
      <c r="J8586" t="s">
        <v>3446</v>
      </c>
      <c r="K8586">
        <v>2008</v>
      </c>
      <c r="L8586" t="s">
        <v>29</v>
      </c>
      <c r="M8586" t="s">
        <v>29</v>
      </c>
      <c r="N8586">
        <v>43.25835</v>
      </c>
      <c r="O8586">
        <v>-1.9677709999999999</v>
      </c>
      <c r="P8586" t="s">
        <v>3592</v>
      </c>
      <c r="Q8586" s="3">
        <f>Table1[[#This Row],[Capacity (MW)]]*0.395*8760*10^-6</f>
        <v>0.17301</v>
      </c>
      <c r="R8586" s="3" cm="1">
        <f t="array" ref="R8586">AVERAGE(VLOOKUP(_xlfn.TEXTSPLIT(Table1[[#This Row],[Fuel (no space after comma)]], ","), FuelList_Final_EF!$A$2:$B$65, 2, FALSE))</f>
        <v>53.06</v>
      </c>
      <c r="S8586" s="3">
        <f>Table1[[#This Row],[Generation (TWh)]]*10^9*VLOOKUP(Table1[[#This Row],[Turbine/Engine Technology]],Technology_HR!$A$2:$B$11,2,FALSE)*10^-6</f>
        <v>1306052.49</v>
      </c>
      <c r="T8586" s="5">
        <f>Table1[[#This Row],[Fuel Consumption (mmBtu)]]*Table1[[#This Row],[Emission Factor (kg CO2/ mmBtu)]]*10^3</f>
        <v>69299145119.400009</v>
      </c>
      <c r="U8586" s="3">
        <f>Table1[[#This Row],[Emissions (g CO2)]]/(Table1[[#This Row],[Generation (TWh)]]*10^9)</f>
        <v>400.54994000000005</v>
      </c>
    </row>
    <row r="8587" spans="1:21" x14ac:dyDescent="0.35">
      <c r="A8587" t="s">
        <v>2155</v>
      </c>
      <c r="B8587" t="s">
        <v>3277</v>
      </c>
      <c r="C8587" t="str">
        <f>SUBSTITUTE(Table1[[#This Row],[Fuel]],", ",",")</f>
        <v>fossil liquids: heavy fuel oil,fossil liquids: diesel</v>
      </c>
      <c r="D8587" t="s">
        <v>3241</v>
      </c>
      <c r="E8587" t="s">
        <v>3258</v>
      </c>
      <c r="H8587" t="s">
        <v>3436</v>
      </c>
      <c r="I8587">
        <v>37.5</v>
      </c>
      <c r="J8587" t="s">
        <v>3446</v>
      </c>
      <c r="K8587">
        <v>1989</v>
      </c>
      <c r="L8587" t="s">
        <v>29</v>
      </c>
      <c r="M8587" t="s">
        <v>29</v>
      </c>
      <c r="N8587">
        <v>28.042431000000001</v>
      </c>
      <c r="O8587">
        <v>-15.411372</v>
      </c>
      <c r="P8587" t="s">
        <v>3592</v>
      </c>
      <c r="Q8587" s="3">
        <f>Table1[[#This Row],[Capacity (MW)]]*0.395*8760*10^-6</f>
        <v>0.1297575</v>
      </c>
      <c r="R8587" s="3" cm="1">
        <f t="array" ref="R8587">AVERAGE(VLOOKUP(_xlfn.TEXTSPLIT(Table1[[#This Row],[Fuel (no space after comma)]], ","), FuelList_Final_EF!$A$2:$B$65, 2, FALSE))</f>
        <v>79.854606304394977</v>
      </c>
      <c r="S8587" s="3">
        <f>Table1[[#This Row],[Generation (TWh)]]*10^9*VLOOKUP(Table1[[#This Row],[Turbine/Engine Technology]],Technology_HR!$A$2:$B$11,2,FALSE)*10^-6</f>
        <v>1428630.075</v>
      </c>
      <c r="T8587" s="5">
        <f>Table1[[#This Row],[Fuel Consumption (mmBtu)]]*Table1[[#This Row],[Emission Factor (kg CO2/ mmBtu)]]*10^3</f>
        <v>114082692193.74326</v>
      </c>
      <c r="U8587" s="3">
        <f>Table1[[#This Row],[Emissions (g CO2)]]/(Table1[[#This Row],[Generation (TWh)]]*10^9)</f>
        <v>879.19921541138865</v>
      </c>
    </row>
    <row r="8588" spans="1:21" x14ac:dyDescent="0.35">
      <c r="A8588" t="s">
        <v>2155</v>
      </c>
      <c r="B8588" t="s">
        <v>3277</v>
      </c>
      <c r="C8588" t="str">
        <f>SUBSTITUTE(Table1[[#This Row],[Fuel]],", ",",")</f>
        <v>fossil liquids: heavy fuel oil,fossil liquids: diesel</v>
      </c>
      <c r="D8588" t="s">
        <v>3241</v>
      </c>
      <c r="E8588" t="s">
        <v>3258</v>
      </c>
      <c r="H8588" t="s">
        <v>3436</v>
      </c>
      <c r="I8588">
        <v>37.5</v>
      </c>
      <c r="J8588" t="s">
        <v>3446</v>
      </c>
      <c r="K8588">
        <v>1989</v>
      </c>
      <c r="L8588" t="s">
        <v>29</v>
      </c>
      <c r="M8588" t="s">
        <v>29</v>
      </c>
      <c r="N8588">
        <v>28.042431000000001</v>
      </c>
      <c r="O8588">
        <v>-15.411372</v>
      </c>
      <c r="P8588" t="s">
        <v>3592</v>
      </c>
      <c r="Q8588" s="3">
        <f>Table1[[#This Row],[Capacity (MW)]]*0.395*8760*10^-6</f>
        <v>0.1297575</v>
      </c>
      <c r="R8588" s="3" cm="1">
        <f t="array" ref="R8588">AVERAGE(VLOOKUP(_xlfn.TEXTSPLIT(Table1[[#This Row],[Fuel (no space after comma)]], ","), FuelList_Final_EF!$A$2:$B$65, 2, FALSE))</f>
        <v>79.854606304394977</v>
      </c>
      <c r="S8588" s="3">
        <f>Table1[[#This Row],[Generation (TWh)]]*10^9*VLOOKUP(Table1[[#This Row],[Turbine/Engine Technology]],Technology_HR!$A$2:$B$11,2,FALSE)*10^-6</f>
        <v>1428630.075</v>
      </c>
      <c r="T8588" s="5">
        <f>Table1[[#This Row],[Fuel Consumption (mmBtu)]]*Table1[[#This Row],[Emission Factor (kg CO2/ mmBtu)]]*10^3</f>
        <v>114082692193.74326</v>
      </c>
      <c r="U8588" s="3">
        <f>Table1[[#This Row],[Emissions (g CO2)]]/(Table1[[#This Row],[Generation (TWh)]]*10^9)</f>
        <v>879.19921541138865</v>
      </c>
    </row>
    <row r="8589" spans="1:21" x14ac:dyDescent="0.35">
      <c r="A8589" t="s">
        <v>2155</v>
      </c>
      <c r="B8589" t="s">
        <v>3277</v>
      </c>
      <c r="C8589" t="str">
        <f>SUBSTITUTE(Table1[[#This Row],[Fuel]],", ",",")</f>
        <v>fossil liquids: heavy fuel oil,fossil liquids: diesel</v>
      </c>
      <c r="D8589" t="s">
        <v>3241</v>
      </c>
      <c r="E8589" t="s">
        <v>3258</v>
      </c>
      <c r="H8589" t="s">
        <v>3441</v>
      </c>
      <c r="I8589">
        <v>36</v>
      </c>
      <c r="J8589" t="s">
        <v>3446</v>
      </c>
      <c r="K8589">
        <v>1974</v>
      </c>
      <c r="L8589" t="s">
        <v>29</v>
      </c>
      <c r="M8589" t="s">
        <v>29</v>
      </c>
      <c r="N8589">
        <v>28.042431000000001</v>
      </c>
      <c r="O8589">
        <v>-15.411372</v>
      </c>
      <c r="P8589" t="s">
        <v>3592</v>
      </c>
      <c r="Q8589" s="3">
        <f>Table1[[#This Row],[Capacity (MW)]]*0.395*8760*10^-6</f>
        <v>0.1245672</v>
      </c>
      <c r="R8589" s="3" cm="1">
        <f t="array" ref="R8589">AVERAGE(VLOOKUP(_xlfn.TEXTSPLIT(Table1[[#This Row],[Fuel (no space after comma)]], ","), FuelList_Final_EF!$A$2:$B$65, 2, FALSE))</f>
        <v>79.854606304394977</v>
      </c>
      <c r="S8589" s="3">
        <f>Table1[[#This Row],[Generation (TWh)]]*10^9*VLOOKUP(Table1[[#This Row],[Turbine/Engine Technology]],Technology_HR!$A$2:$B$11,2,FALSE)*10^-6</f>
        <v>940357.79279999994</v>
      </c>
      <c r="T8589" s="5">
        <f>Table1[[#This Row],[Fuel Consumption (mmBtu)]]*Table1[[#This Row],[Emission Factor (kg CO2/ mmBtu)]]*10^3</f>
        <v>75091901329.313812</v>
      </c>
      <c r="U8589" s="3">
        <f>Table1[[#This Row],[Emissions (g CO2)]]/(Table1[[#This Row],[Generation (TWh)]]*10^9)</f>
        <v>602.8224229918776</v>
      </c>
    </row>
    <row r="8590" spans="1:21" x14ac:dyDescent="0.35">
      <c r="A8590" t="s">
        <v>2155</v>
      </c>
      <c r="B8590" t="s">
        <v>3277</v>
      </c>
      <c r="C8590" t="str">
        <f>SUBSTITUTE(Table1[[#This Row],[Fuel]],", ",",")</f>
        <v>fossil liquids: heavy fuel oil,fossil liquids: diesel</v>
      </c>
      <c r="D8590" t="s">
        <v>3241</v>
      </c>
      <c r="E8590" t="s">
        <v>3258</v>
      </c>
      <c r="H8590" t="s">
        <v>3441</v>
      </c>
      <c r="I8590">
        <v>48</v>
      </c>
      <c r="J8590" t="s">
        <v>3446</v>
      </c>
      <c r="K8590">
        <v>1990</v>
      </c>
      <c r="L8590" t="s">
        <v>29</v>
      </c>
      <c r="M8590" t="s">
        <v>29</v>
      </c>
      <c r="N8590">
        <v>28.042431000000001</v>
      </c>
      <c r="O8590">
        <v>-15.411372</v>
      </c>
      <c r="P8590" t="s">
        <v>3592</v>
      </c>
      <c r="Q8590" s="3">
        <f>Table1[[#This Row],[Capacity (MW)]]*0.395*8760*10^-6</f>
        <v>0.1660896</v>
      </c>
      <c r="R8590" s="3" cm="1">
        <f t="array" ref="R8590">AVERAGE(VLOOKUP(_xlfn.TEXTSPLIT(Table1[[#This Row],[Fuel (no space after comma)]], ","), FuelList_Final_EF!$A$2:$B$65, 2, FALSE))</f>
        <v>79.854606304394977</v>
      </c>
      <c r="S8590" s="3">
        <f>Table1[[#This Row],[Generation (TWh)]]*10^9*VLOOKUP(Table1[[#This Row],[Turbine/Engine Technology]],Technology_HR!$A$2:$B$11,2,FALSE)*10^-6</f>
        <v>1253810.3903999999</v>
      </c>
      <c r="T8590" s="5">
        <f>Table1[[#This Row],[Fuel Consumption (mmBtu)]]*Table1[[#This Row],[Emission Factor (kg CO2/ mmBtu)]]*10^3</f>
        <v>100122535105.75177</v>
      </c>
      <c r="U8590" s="3">
        <f>Table1[[#This Row],[Emissions (g CO2)]]/(Table1[[#This Row],[Generation (TWh)]]*10^9)</f>
        <v>602.82242299187772</v>
      </c>
    </row>
    <row r="8591" spans="1:21" x14ac:dyDescent="0.35">
      <c r="A8591" t="s">
        <v>2155</v>
      </c>
      <c r="B8591" t="s">
        <v>3241</v>
      </c>
      <c r="C8591" t="str">
        <f>SUBSTITUTE(Table1[[#This Row],[Fuel]],", ",",")</f>
        <v>fossil liquids: heavy fuel oil</v>
      </c>
      <c r="D8591" t="s">
        <v>3241</v>
      </c>
      <c r="H8591" t="s">
        <v>3440</v>
      </c>
      <c r="I8591">
        <v>33</v>
      </c>
      <c r="J8591" t="s">
        <v>3446</v>
      </c>
      <c r="K8591">
        <v>1972</v>
      </c>
      <c r="L8591" t="s">
        <v>29</v>
      </c>
      <c r="M8591" t="s">
        <v>29</v>
      </c>
      <c r="N8591">
        <v>28.042431000000001</v>
      </c>
      <c r="O8591">
        <v>-15.411372</v>
      </c>
      <c r="P8591" t="s">
        <v>3592</v>
      </c>
      <c r="Q8591" s="3">
        <f>Table1[[#This Row],[Capacity (MW)]]*0.395*8760*10^-6</f>
        <v>0.1141866</v>
      </c>
      <c r="R8591" s="3" cm="1">
        <f t="array" ref="R8591">AVERAGE(VLOOKUP(_xlfn.TEXTSPLIT(Table1[[#This Row],[Fuel (no space after comma)]], ","), FuelList_Final_EF!$A$2:$B$65, 2, FALSE))</f>
        <v>81.602530311017389</v>
      </c>
      <c r="S8591" s="3">
        <f>Table1[[#This Row],[Generation (TWh)]]*10^9*VLOOKUP(Table1[[#This Row],[Turbine/Engine Technology]],Technology_HR!$A$2:$B$11,2,FALSE)*10^-6</f>
        <v>1174409.1809999999</v>
      </c>
      <c r="T8591" s="5">
        <f>Table1[[#This Row],[Fuel Consumption (mmBtu)]]*Table1[[#This Row],[Emission Factor (kg CO2/ mmBtu)]]*10^3</f>
        <v>95834760790.0896</v>
      </c>
      <c r="U8591" s="3">
        <f>Table1[[#This Row],[Emissions (g CO2)]]/(Table1[[#This Row],[Generation (TWh)]]*10^9)</f>
        <v>839.28202424881374</v>
      </c>
    </row>
    <row r="8592" spans="1:21" x14ac:dyDescent="0.35">
      <c r="A8592" t="s">
        <v>2155</v>
      </c>
      <c r="B8592" t="s">
        <v>3241</v>
      </c>
      <c r="C8592" t="str">
        <f>SUBSTITUTE(Table1[[#This Row],[Fuel]],", ",",")</f>
        <v>fossil liquids: heavy fuel oil</v>
      </c>
      <c r="D8592" t="s">
        <v>3241</v>
      </c>
      <c r="H8592" t="s">
        <v>3440</v>
      </c>
      <c r="I8592">
        <v>40</v>
      </c>
      <c r="J8592" t="s">
        <v>3448</v>
      </c>
      <c r="K8592">
        <v>1975</v>
      </c>
      <c r="L8592" t="s">
        <v>29</v>
      </c>
      <c r="M8592" t="s">
        <v>29</v>
      </c>
      <c r="N8592">
        <v>28.042431000000001</v>
      </c>
      <c r="O8592">
        <v>-15.411372</v>
      </c>
      <c r="P8592" t="s">
        <v>3592</v>
      </c>
      <c r="Q8592" s="3">
        <f>Table1[[#This Row],[Capacity (MW)]]*0.395*8760*10^-6</f>
        <v>0.138408</v>
      </c>
      <c r="R8592" s="3" cm="1">
        <f t="array" ref="R8592">AVERAGE(VLOOKUP(_xlfn.TEXTSPLIT(Table1[[#This Row],[Fuel (no space after comma)]], ","), FuelList_Final_EF!$A$2:$B$65, 2, FALSE))</f>
        <v>81.602530311017389</v>
      </c>
      <c r="S8592" s="3">
        <f>Table1[[#This Row],[Generation (TWh)]]*10^9*VLOOKUP(Table1[[#This Row],[Turbine/Engine Technology]],Technology_HR!$A$2:$B$11,2,FALSE)*10^-6</f>
        <v>1423526.28</v>
      </c>
      <c r="T8592" s="5">
        <f>Table1[[#This Row],[Fuel Consumption (mmBtu)]]*Table1[[#This Row],[Emission Factor (kg CO2/ mmBtu)]]*10^3</f>
        <v>116163346412.22984</v>
      </c>
      <c r="U8592" s="3">
        <f>Table1[[#This Row],[Emissions (g CO2)]]/(Table1[[#This Row],[Generation (TWh)]]*10^9)</f>
        <v>839.28202424881397</v>
      </c>
    </row>
    <row r="8593" spans="1:21" x14ac:dyDescent="0.35">
      <c r="A8593" t="s">
        <v>2155</v>
      </c>
      <c r="B8593" t="s">
        <v>3241</v>
      </c>
      <c r="C8593" t="str">
        <f>SUBSTITUTE(Table1[[#This Row],[Fuel]],", ",",")</f>
        <v>fossil liquids: heavy fuel oil</v>
      </c>
      <c r="D8593" t="s">
        <v>3241</v>
      </c>
      <c r="H8593" t="s">
        <v>3440</v>
      </c>
      <c r="I8593">
        <v>40</v>
      </c>
      <c r="J8593" t="s">
        <v>3448</v>
      </c>
      <c r="K8593">
        <v>1975</v>
      </c>
      <c r="L8593" t="s">
        <v>29</v>
      </c>
      <c r="M8593" t="s">
        <v>29</v>
      </c>
      <c r="N8593">
        <v>28.042431000000001</v>
      </c>
      <c r="O8593">
        <v>-15.411372</v>
      </c>
      <c r="P8593" t="s">
        <v>3592</v>
      </c>
      <c r="Q8593" s="3">
        <f>Table1[[#This Row],[Capacity (MW)]]*0.395*8760*10^-6</f>
        <v>0.138408</v>
      </c>
      <c r="R8593" s="3" cm="1">
        <f t="array" ref="R8593">AVERAGE(VLOOKUP(_xlfn.TEXTSPLIT(Table1[[#This Row],[Fuel (no space after comma)]], ","), FuelList_Final_EF!$A$2:$B$65, 2, FALSE))</f>
        <v>81.602530311017389</v>
      </c>
      <c r="S8593" s="3">
        <f>Table1[[#This Row],[Generation (TWh)]]*10^9*VLOOKUP(Table1[[#This Row],[Turbine/Engine Technology]],Technology_HR!$A$2:$B$11,2,FALSE)*10^-6</f>
        <v>1423526.28</v>
      </c>
      <c r="T8593" s="5">
        <f>Table1[[#This Row],[Fuel Consumption (mmBtu)]]*Table1[[#This Row],[Emission Factor (kg CO2/ mmBtu)]]*10^3</f>
        <v>116163346412.22984</v>
      </c>
      <c r="U8593" s="3">
        <f>Table1[[#This Row],[Emissions (g CO2)]]/(Table1[[#This Row],[Generation (TWh)]]*10^9)</f>
        <v>839.28202424881397</v>
      </c>
    </row>
    <row r="8594" spans="1:21" x14ac:dyDescent="0.35">
      <c r="A8594" t="s">
        <v>2157</v>
      </c>
      <c r="B8594" t="s">
        <v>3241</v>
      </c>
      <c r="C8594" t="str">
        <f>SUBSTITUTE(Table1[[#This Row],[Fuel]],", ",",")</f>
        <v>fossil liquids: heavy fuel oil</v>
      </c>
      <c r="D8594" t="s">
        <v>3241</v>
      </c>
      <c r="H8594" t="s">
        <v>3438</v>
      </c>
      <c r="I8594">
        <v>80</v>
      </c>
      <c r="J8594" t="s">
        <v>3446</v>
      </c>
      <c r="K8594">
        <v>2001</v>
      </c>
      <c r="L8594" t="s">
        <v>29</v>
      </c>
      <c r="M8594" t="s">
        <v>29</v>
      </c>
      <c r="N8594">
        <v>43.354300000000002</v>
      </c>
      <c r="O8594">
        <v>-8.4471000000000007</v>
      </c>
      <c r="P8594" t="s">
        <v>3592</v>
      </c>
      <c r="Q8594" s="3">
        <f>Table1[[#This Row],[Capacity (MW)]]*0.395*8760*10^-6</f>
        <v>0.27681600000000001</v>
      </c>
      <c r="R8594" s="3" cm="1">
        <f t="array" ref="R8594">AVERAGE(VLOOKUP(_xlfn.TEXTSPLIT(Table1[[#This Row],[Fuel (no space after comma)]], ","), FuelList_Final_EF!$A$2:$B$65, 2, FALSE))</f>
        <v>81.602530311017389</v>
      </c>
      <c r="S8594" s="3">
        <f>Table1[[#This Row],[Generation (TWh)]]*10^9*VLOOKUP(Table1[[#This Row],[Turbine/Engine Technology]],Technology_HR!$A$2:$B$11,2,FALSE)*10^-6</f>
        <v>2089683.9839999999</v>
      </c>
      <c r="T8594" s="5">
        <f>Table1[[#This Row],[Fuel Consumption (mmBtu)]]*Table1[[#This Row],[Emission Factor (kg CO2/ mmBtu)]]*10^3</f>
        <v>170523500644.80759</v>
      </c>
      <c r="U8594" s="3">
        <f>Table1[[#This Row],[Emissions (g CO2)]]/(Table1[[#This Row],[Generation (TWh)]]*10^9)</f>
        <v>616.01750131787026</v>
      </c>
    </row>
    <row r="8595" spans="1:21" x14ac:dyDescent="0.35">
      <c r="A8595" t="s">
        <v>2155</v>
      </c>
      <c r="B8595" t="s">
        <v>3241</v>
      </c>
      <c r="C8595" t="str">
        <f>SUBSTITUTE(Table1[[#This Row],[Fuel]],", ",",")</f>
        <v>fossil liquids: heavy fuel oil</v>
      </c>
      <c r="D8595" t="s">
        <v>3241</v>
      </c>
      <c r="H8595" t="s">
        <v>3436</v>
      </c>
      <c r="I8595">
        <v>26</v>
      </c>
      <c r="J8595" t="s">
        <v>3446</v>
      </c>
      <c r="K8595">
        <v>1992</v>
      </c>
      <c r="L8595" t="s">
        <v>29</v>
      </c>
      <c r="M8595" t="s">
        <v>29</v>
      </c>
      <c r="N8595">
        <v>28.50414</v>
      </c>
      <c r="O8595">
        <v>-13.844889999999999</v>
      </c>
      <c r="P8595" t="s">
        <v>3592</v>
      </c>
      <c r="Q8595" s="3">
        <f>Table1[[#This Row],[Capacity (MW)]]*0.395*8760*10^-6</f>
        <v>8.9965199999999995E-2</v>
      </c>
      <c r="R8595" s="3" cm="1">
        <f t="array" ref="R8595">AVERAGE(VLOOKUP(_xlfn.TEXTSPLIT(Table1[[#This Row],[Fuel (no space after comma)]], ","), FuelList_Final_EF!$A$2:$B$65, 2, FALSE))</f>
        <v>81.602530311017389</v>
      </c>
      <c r="S8595" s="3">
        <f>Table1[[#This Row],[Generation (TWh)]]*10^9*VLOOKUP(Table1[[#This Row],[Turbine/Engine Technology]],Technology_HR!$A$2:$B$11,2,FALSE)*10^-6</f>
        <v>990516.85199999996</v>
      </c>
      <c r="T8595" s="5">
        <f>Table1[[#This Row],[Fuel Consumption (mmBtu)]]*Table1[[#This Row],[Emission Factor (kg CO2/ mmBtu)]]*10^3</f>
        <v>80828681438.903519</v>
      </c>
      <c r="U8595" s="3">
        <f>Table1[[#This Row],[Emissions (g CO2)]]/(Table1[[#This Row],[Generation (TWh)]]*10^9)</f>
        <v>898.44385872430144</v>
      </c>
    </row>
    <row r="8596" spans="1:21" x14ac:dyDescent="0.35">
      <c r="A8596" t="s">
        <v>2155</v>
      </c>
      <c r="B8596" t="s">
        <v>3241</v>
      </c>
      <c r="C8596" t="str">
        <f>SUBSTITUTE(Table1[[#This Row],[Fuel]],", ",",")</f>
        <v>fossil liquids: heavy fuel oil</v>
      </c>
      <c r="D8596" t="s">
        <v>3241</v>
      </c>
      <c r="H8596" t="s">
        <v>3436</v>
      </c>
      <c r="I8596">
        <v>38</v>
      </c>
      <c r="J8596" t="s">
        <v>3446</v>
      </c>
      <c r="K8596">
        <v>2000</v>
      </c>
      <c r="L8596" t="s">
        <v>29</v>
      </c>
      <c r="M8596" t="s">
        <v>29</v>
      </c>
      <c r="N8596">
        <v>28.50414</v>
      </c>
      <c r="O8596">
        <v>-13.844889999999999</v>
      </c>
      <c r="P8596" t="s">
        <v>3592</v>
      </c>
      <c r="Q8596" s="3">
        <f>Table1[[#This Row],[Capacity (MW)]]*0.395*8760*10^-6</f>
        <v>0.13148760000000001</v>
      </c>
      <c r="R8596" s="3" cm="1">
        <f t="array" ref="R8596">AVERAGE(VLOOKUP(_xlfn.TEXTSPLIT(Table1[[#This Row],[Fuel (no space after comma)]], ","), FuelList_Final_EF!$A$2:$B$65, 2, FALSE))</f>
        <v>81.602530311017389</v>
      </c>
      <c r="S8596" s="3">
        <f>Table1[[#This Row],[Generation (TWh)]]*10^9*VLOOKUP(Table1[[#This Row],[Turbine/Engine Technology]],Technology_HR!$A$2:$B$11,2,FALSE)*10^-6</f>
        <v>1447678.4760000003</v>
      </c>
      <c r="T8596" s="5">
        <f>Table1[[#This Row],[Fuel Consumption (mmBtu)]]*Table1[[#This Row],[Emission Factor (kg CO2/ mmBtu)]]*10^3</f>
        <v>118134226718.39748</v>
      </c>
      <c r="U8596" s="3">
        <f>Table1[[#This Row],[Emissions (g CO2)]]/(Table1[[#This Row],[Generation (TWh)]]*10^9)</f>
        <v>898.44385872430144</v>
      </c>
    </row>
    <row r="8597" spans="1:21" x14ac:dyDescent="0.35">
      <c r="A8597" t="s">
        <v>2155</v>
      </c>
      <c r="B8597" t="s">
        <v>3295</v>
      </c>
      <c r="C8597" t="str">
        <f>SUBSTITUTE(Table1[[#This Row],[Fuel]],", ",",")</f>
        <v>fossil liquids: diesel,fossil liquids: heavy fuel oil</v>
      </c>
      <c r="D8597" t="s">
        <v>3258</v>
      </c>
      <c r="E8597" t="s">
        <v>3241</v>
      </c>
      <c r="H8597" t="s">
        <v>3441</v>
      </c>
      <c r="I8597">
        <v>29</v>
      </c>
      <c r="J8597" t="s">
        <v>3446</v>
      </c>
      <c r="K8597">
        <v>1981</v>
      </c>
      <c r="L8597" t="s">
        <v>29</v>
      </c>
      <c r="M8597" t="s">
        <v>29</v>
      </c>
      <c r="N8597">
        <v>28.50414</v>
      </c>
      <c r="O8597">
        <v>-13.844889999999999</v>
      </c>
      <c r="P8597" t="s">
        <v>3592</v>
      </c>
      <c r="Q8597" s="3">
        <f>Table1[[#This Row],[Capacity (MW)]]*0.395*8760*10^-6</f>
        <v>0.1003458</v>
      </c>
      <c r="R8597" s="3" cm="1">
        <f t="array" ref="R8597">AVERAGE(VLOOKUP(_xlfn.TEXTSPLIT(Table1[[#This Row],[Fuel (no space after comma)]], ","), FuelList_Final_EF!$A$2:$B$65, 2, FALSE))</f>
        <v>79.854606304394977</v>
      </c>
      <c r="S8597" s="3">
        <f>Table1[[#This Row],[Generation (TWh)]]*10^9*VLOOKUP(Table1[[#This Row],[Turbine/Engine Technology]],Technology_HR!$A$2:$B$11,2,FALSE)*10^-6</f>
        <v>757510.44419999991</v>
      </c>
      <c r="T8597" s="5">
        <f>Table1[[#This Row],[Fuel Consumption (mmBtu)]]*Table1[[#This Row],[Emission Factor (kg CO2/ mmBtu)]]*10^3</f>
        <v>60490698293.05835</v>
      </c>
      <c r="U8597" s="3">
        <f>Table1[[#This Row],[Emissions (g CO2)]]/(Table1[[#This Row],[Generation (TWh)]]*10^9)</f>
        <v>602.8224229918776</v>
      </c>
    </row>
    <row r="8598" spans="1:21" x14ac:dyDescent="0.35">
      <c r="A8598" t="s">
        <v>2155</v>
      </c>
      <c r="B8598" t="s">
        <v>3241</v>
      </c>
      <c r="C8598" t="str">
        <f>SUBSTITUTE(Table1[[#This Row],[Fuel]],", ",",")</f>
        <v>fossil liquids: heavy fuel oil</v>
      </c>
      <c r="D8598" t="s">
        <v>3241</v>
      </c>
      <c r="H8598" t="s">
        <v>3437</v>
      </c>
      <c r="I8598">
        <v>24</v>
      </c>
      <c r="J8598" t="s">
        <v>3446</v>
      </c>
      <c r="K8598">
        <v>1990</v>
      </c>
      <c r="L8598" t="s">
        <v>29</v>
      </c>
      <c r="M8598" t="s">
        <v>29</v>
      </c>
      <c r="N8598">
        <v>28.50414</v>
      </c>
      <c r="O8598">
        <v>-13.844889999999999</v>
      </c>
      <c r="P8598" t="s">
        <v>3592</v>
      </c>
      <c r="Q8598" s="3">
        <f>Table1[[#This Row],[Capacity (MW)]]*0.395*8760*10^-6</f>
        <v>8.3044800000000002E-2</v>
      </c>
      <c r="R8598" s="3" cm="1">
        <f t="array" ref="R8598">AVERAGE(VLOOKUP(_xlfn.TEXTSPLIT(Table1[[#This Row],[Fuel (no space after comma)]], ","), FuelList_Final_EF!$A$2:$B$65, 2, FALSE))</f>
        <v>81.602530311017389</v>
      </c>
      <c r="S8598" s="3">
        <f>Table1[[#This Row],[Generation (TWh)]]*10^9*VLOOKUP(Table1[[#This Row],[Turbine/Engine Technology]],Technology_HR!$A$2:$B$11,2,FALSE)*10^-6</f>
        <v>739098.72</v>
      </c>
      <c r="T8598" s="5">
        <f>Table1[[#This Row],[Fuel Consumption (mmBtu)]]*Table1[[#This Row],[Emission Factor (kg CO2/ mmBtu)]]*10^3</f>
        <v>60312325701.634155</v>
      </c>
      <c r="U8598" s="3">
        <f>Table1[[#This Row],[Emissions (g CO2)]]/(Table1[[#This Row],[Generation (TWh)]]*10^9)</f>
        <v>726.26251976805474</v>
      </c>
    </row>
    <row r="8599" spans="1:21" x14ac:dyDescent="0.35">
      <c r="A8599" t="s">
        <v>2155</v>
      </c>
      <c r="B8599" t="s">
        <v>3241</v>
      </c>
      <c r="C8599" t="str">
        <f>SUBSTITUTE(Table1[[#This Row],[Fuel]],", ",",")</f>
        <v>fossil liquids: heavy fuel oil</v>
      </c>
      <c r="D8599" t="s">
        <v>3241</v>
      </c>
      <c r="H8599" t="s">
        <v>3441</v>
      </c>
      <c r="I8599">
        <v>54</v>
      </c>
      <c r="J8599" t="s">
        <v>3446</v>
      </c>
      <c r="K8599">
        <v>2005</v>
      </c>
      <c r="L8599" t="s">
        <v>29</v>
      </c>
      <c r="M8599" t="s">
        <v>29</v>
      </c>
      <c r="N8599">
        <v>28.50414</v>
      </c>
      <c r="O8599">
        <v>-13.844889999999999</v>
      </c>
      <c r="P8599" t="s">
        <v>3592</v>
      </c>
      <c r="Q8599" s="3">
        <f>Table1[[#This Row],[Capacity (MW)]]*0.395*8760*10^-6</f>
        <v>0.18685080000000001</v>
      </c>
      <c r="R8599" s="3" cm="1">
        <f t="array" ref="R8599">AVERAGE(VLOOKUP(_xlfn.TEXTSPLIT(Table1[[#This Row],[Fuel (no space after comma)]], ","), FuelList_Final_EF!$A$2:$B$65, 2, FALSE))</f>
        <v>81.602530311017389</v>
      </c>
      <c r="S8599" s="3">
        <f>Table1[[#This Row],[Generation (TWh)]]*10^9*VLOOKUP(Table1[[#This Row],[Turbine/Engine Technology]],Technology_HR!$A$2:$B$11,2,FALSE)*10^-6</f>
        <v>1410536.6891999999</v>
      </c>
      <c r="T8599" s="5">
        <f>Table1[[#This Row],[Fuel Consumption (mmBtu)]]*Table1[[#This Row],[Emission Factor (kg CO2/ mmBtu)]]*10^3</f>
        <v>115103362935.24512</v>
      </c>
      <c r="U8599" s="3">
        <f>Table1[[#This Row],[Emissions (g CO2)]]/(Table1[[#This Row],[Generation (TWh)]]*10^9)</f>
        <v>616.01750131787026</v>
      </c>
    </row>
    <row r="8600" spans="1:21" x14ac:dyDescent="0.35">
      <c r="A8600" t="s">
        <v>2155</v>
      </c>
      <c r="B8600" t="s">
        <v>3254</v>
      </c>
      <c r="C8600" t="str">
        <f>SUBSTITUTE(Table1[[#This Row],[Fuel]],", ",",")</f>
        <v>fossil liquids: diesel,fossil gas: natural gas</v>
      </c>
      <c r="D8600" t="s">
        <v>3258</v>
      </c>
      <c r="E8600" t="s">
        <v>3239</v>
      </c>
      <c r="H8600" t="s">
        <v>3436</v>
      </c>
      <c r="I8600">
        <v>22</v>
      </c>
      <c r="J8600" t="s">
        <v>3446</v>
      </c>
      <c r="K8600">
        <v>1983</v>
      </c>
      <c r="L8600" t="s">
        <v>29</v>
      </c>
      <c r="M8600" t="s">
        <v>29</v>
      </c>
      <c r="N8600">
        <v>28.662979</v>
      </c>
      <c r="O8600">
        <v>-17.791705</v>
      </c>
      <c r="P8600" t="s">
        <v>3592</v>
      </c>
      <c r="Q8600" s="3">
        <f>Table1[[#This Row],[Capacity (MW)]]*0.395*8760*10^-6</f>
        <v>7.6124400000000009E-2</v>
      </c>
      <c r="R8600" s="3" cm="1">
        <f t="array" ref="R8600">AVERAGE(VLOOKUP(_xlfn.TEXTSPLIT(Table1[[#This Row],[Fuel (no space after comma)]], ","), FuelList_Final_EF!$A$2:$B$65, 2, FALSE))</f>
        <v>65.583341148886291</v>
      </c>
      <c r="S8600" s="3">
        <f>Table1[[#This Row],[Generation (TWh)]]*10^9*VLOOKUP(Table1[[#This Row],[Turbine/Engine Technology]],Technology_HR!$A$2:$B$11,2,FALSE)*10^-6</f>
        <v>838129.64400000009</v>
      </c>
      <c r="T8600" s="5">
        <f>Table1[[#This Row],[Fuel Consumption (mmBtu)]]*Table1[[#This Row],[Emission Factor (kg CO2/ mmBtu)]]*10^3</f>
        <v>54967342369.446617</v>
      </c>
      <c r="U8600" s="3">
        <f>Table1[[#This Row],[Emissions (g CO2)]]/(Table1[[#This Row],[Generation (TWh)]]*10^9)</f>
        <v>722.07258604923788</v>
      </c>
    </row>
    <row r="8601" spans="1:21" x14ac:dyDescent="0.35">
      <c r="A8601" t="s">
        <v>2155</v>
      </c>
      <c r="B8601" t="s">
        <v>3258</v>
      </c>
      <c r="C8601" t="str">
        <f>SUBSTITUTE(Table1[[#This Row],[Fuel]],", ",",")</f>
        <v>fossil liquids: diesel</v>
      </c>
      <c r="D8601" t="s">
        <v>3258</v>
      </c>
      <c r="H8601" t="s">
        <v>3441</v>
      </c>
      <c r="I8601">
        <v>58</v>
      </c>
      <c r="J8601" t="s">
        <v>3446</v>
      </c>
      <c r="K8601">
        <v>2006</v>
      </c>
      <c r="L8601" t="s">
        <v>29</v>
      </c>
      <c r="M8601" t="s">
        <v>29</v>
      </c>
      <c r="N8601">
        <v>28.662979</v>
      </c>
      <c r="O8601">
        <v>-17.791705</v>
      </c>
      <c r="P8601" t="s">
        <v>3592</v>
      </c>
      <c r="Q8601" s="3">
        <f>Table1[[#This Row],[Capacity (MW)]]*0.395*8760*10^-6</f>
        <v>0.2006916</v>
      </c>
      <c r="R8601" s="3" cm="1">
        <f t="array" ref="R8601">AVERAGE(VLOOKUP(_xlfn.TEXTSPLIT(Table1[[#This Row],[Fuel (no space after comma)]], ","), FuelList_Final_EF!$A$2:$B$65, 2, FALSE))</f>
        <v>78.106682297772565</v>
      </c>
      <c r="S8601" s="3">
        <f>Table1[[#This Row],[Generation (TWh)]]*10^9*VLOOKUP(Table1[[#This Row],[Turbine/Engine Technology]],Technology_HR!$A$2:$B$11,2,FALSE)*10^-6</f>
        <v>1515020.8883999998</v>
      </c>
      <c r="T8601" s="5">
        <f>Table1[[#This Row],[Fuel Consumption (mmBtu)]]*Table1[[#This Row],[Emission Factor (kg CO2/ mmBtu)]]*10^3</f>
        <v>118333255204.74792</v>
      </c>
      <c r="U8601" s="3">
        <f>Table1[[#This Row],[Emissions (g CO2)]]/(Table1[[#This Row],[Generation (TWh)]]*10^9)</f>
        <v>589.62734466588495</v>
      </c>
    </row>
    <row r="8602" spans="1:21" x14ac:dyDescent="0.35">
      <c r="A8602" t="s">
        <v>2176</v>
      </c>
      <c r="B8602" t="s">
        <v>3239</v>
      </c>
      <c r="C8602" t="str">
        <f>SUBSTITUTE(Table1[[#This Row],[Fuel]],", ",",")</f>
        <v>fossil gas: natural gas</v>
      </c>
      <c r="D8602" t="s">
        <v>3239</v>
      </c>
      <c r="H8602" t="s">
        <v>3438</v>
      </c>
      <c r="I8602">
        <v>23</v>
      </c>
      <c r="J8602" t="s">
        <v>3446</v>
      </c>
      <c r="K8602">
        <v>2003</v>
      </c>
      <c r="L8602" t="s">
        <v>29</v>
      </c>
      <c r="M8602" t="s">
        <v>29</v>
      </c>
      <c r="N8602">
        <v>39.995190000000001</v>
      </c>
      <c r="O8602">
        <v>-2.04026</v>
      </c>
      <c r="P8602" t="s">
        <v>3592</v>
      </c>
      <c r="Q8602" s="3">
        <f>Table1[[#This Row],[Capacity (MW)]]*0.395*8760*10^-6</f>
        <v>7.9584600000000005E-2</v>
      </c>
      <c r="R8602" s="3" cm="1">
        <f t="array" ref="R8602">AVERAGE(VLOOKUP(_xlfn.TEXTSPLIT(Table1[[#This Row],[Fuel (no space after comma)]], ","), FuelList_Final_EF!$A$2:$B$65, 2, FALSE))</f>
        <v>53.06</v>
      </c>
      <c r="S8602" s="3">
        <f>Table1[[#This Row],[Generation (TWh)]]*10^9*VLOOKUP(Table1[[#This Row],[Turbine/Engine Technology]],Technology_HR!$A$2:$B$11,2,FALSE)*10^-6</f>
        <v>600784.14539999992</v>
      </c>
      <c r="T8602" s="5">
        <f>Table1[[#This Row],[Fuel Consumption (mmBtu)]]*Table1[[#This Row],[Emission Factor (kg CO2/ mmBtu)]]*10^3</f>
        <v>31877606754.923996</v>
      </c>
      <c r="U8602" s="3">
        <f>Table1[[#This Row],[Emissions (g CO2)]]/(Table1[[#This Row],[Generation (TWh)]]*10^9)</f>
        <v>400.54993999999994</v>
      </c>
    </row>
    <row r="8603" spans="1:21" x14ac:dyDescent="0.35">
      <c r="A8603" t="s">
        <v>2177</v>
      </c>
      <c r="B8603" t="s">
        <v>3239</v>
      </c>
      <c r="C8603" t="str">
        <f>SUBSTITUTE(Table1[[#This Row],[Fuel]],", ",",")</f>
        <v>fossil gas: natural gas</v>
      </c>
      <c r="D8603" t="s">
        <v>3239</v>
      </c>
      <c r="H8603" t="s">
        <v>3438</v>
      </c>
      <c r="I8603">
        <v>23</v>
      </c>
      <c r="J8603" t="s">
        <v>3446</v>
      </c>
      <c r="K8603">
        <v>2018</v>
      </c>
      <c r="L8603" t="s">
        <v>29</v>
      </c>
      <c r="M8603" t="s">
        <v>29</v>
      </c>
      <c r="N8603">
        <v>41.78313</v>
      </c>
      <c r="O8603">
        <v>-2.51152</v>
      </c>
      <c r="P8603" t="s">
        <v>3592</v>
      </c>
      <c r="Q8603" s="3">
        <f>Table1[[#This Row],[Capacity (MW)]]*0.395*8760*10^-6</f>
        <v>7.9584600000000005E-2</v>
      </c>
      <c r="R8603" s="3" cm="1">
        <f t="array" ref="R8603">AVERAGE(VLOOKUP(_xlfn.TEXTSPLIT(Table1[[#This Row],[Fuel (no space after comma)]], ","), FuelList_Final_EF!$A$2:$B$65, 2, FALSE))</f>
        <v>53.06</v>
      </c>
      <c r="S8603" s="3">
        <f>Table1[[#This Row],[Generation (TWh)]]*10^9*VLOOKUP(Table1[[#This Row],[Turbine/Engine Technology]],Technology_HR!$A$2:$B$11,2,FALSE)*10^-6</f>
        <v>600784.14539999992</v>
      </c>
      <c r="T8603" s="5">
        <f>Table1[[#This Row],[Fuel Consumption (mmBtu)]]*Table1[[#This Row],[Emission Factor (kg CO2/ mmBtu)]]*10^3</f>
        <v>31877606754.923996</v>
      </c>
      <c r="U8603" s="3">
        <f>Table1[[#This Row],[Emissions (g CO2)]]/(Table1[[#This Row],[Generation (TWh)]]*10^9)</f>
        <v>400.54993999999994</v>
      </c>
    </row>
    <row r="8604" spans="1:21" x14ac:dyDescent="0.35">
      <c r="A8604" t="s">
        <v>2155</v>
      </c>
      <c r="B8604" t="s">
        <v>3258</v>
      </c>
      <c r="C8604" t="str">
        <f>SUBSTITUTE(Table1[[#This Row],[Fuel]],", ",",")</f>
        <v>fossil liquids: diesel</v>
      </c>
      <c r="D8604" t="s">
        <v>3258</v>
      </c>
      <c r="H8604" t="s">
        <v>3436</v>
      </c>
      <c r="I8604">
        <v>38</v>
      </c>
      <c r="J8604" t="s">
        <v>3446</v>
      </c>
      <c r="K8604">
        <v>1992</v>
      </c>
      <c r="L8604" t="s">
        <v>29</v>
      </c>
      <c r="M8604" t="s">
        <v>29</v>
      </c>
      <c r="N8604">
        <v>39.896859999999997</v>
      </c>
      <c r="O8604">
        <v>4.2585800000000003</v>
      </c>
      <c r="P8604" t="s">
        <v>3592</v>
      </c>
      <c r="Q8604" s="3">
        <f>Table1[[#This Row],[Capacity (MW)]]*0.395*8760*10^-6</f>
        <v>0.13148760000000001</v>
      </c>
      <c r="R8604" s="3" cm="1">
        <f t="array" ref="R8604">AVERAGE(VLOOKUP(_xlfn.TEXTSPLIT(Table1[[#This Row],[Fuel (no space after comma)]], ","), FuelList_Final_EF!$A$2:$B$65, 2, FALSE))</f>
        <v>78.106682297772565</v>
      </c>
      <c r="S8604" s="3">
        <f>Table1[[#This Row],[Generation (TWh)]]*10^9*VLOOKUP(Table1[[#This Row],[Turbine/Engine Technology]],Technology_HR!$A$2:$B$11,2,FALSE)*10^-6</f>
        <v>1447678.4760000003</v>
      </c>
      <c r="T8604" s="5">
        <f>Table1[[#This Row],[Fuel Consumption (mmBtu)]]*Table1[[#This Row],[Emission Factor (kg CO2/ mmBtu)]]*10^3</f>
        <v>113073362794.25558</v>
      </c>
      <c r="U8604" s="3">
        <f>Table1[[#This Row],[Emissions (g CO2)]]/(Table1[[#This Row],[Generation (TWh)]]*10^9)</f>
        <v>859.95457209847598</v>
      </c>
    </row>
    <row r="8605" spans="1:21" x14ac:dyDescent="0.35">
      <c r="A8605" t="s">
        <v>2155</v>
      </c>
      <c r="B8605" t="s">
        <v>3258</v>
      </c>
      <c r="C8605" t="str">
        <f>SUBSTITUTE(Table1[[#This Row],[Fuel]],", ",",")</f>
        <v>fossil liquids: diesel</v>
      </c>
      <c r="D8605" t="s">
        <v>3258</v>
      </c>
      <c r="H8605" t="s">
        <v>3436</v>
      </c>
      <c r="I8605">
        <v>39</v>
      </c>
      <c r="J8605" t="s">
        <v>3446</v>
      </c>
      <c r="K8605">
        <v>1992</v>
      </c>
      <c r="L8605" t="s">
        <v>29</v>
      </c>
      <c r="M8605" t="s">
        <v>29</v>
      </c>
      <c r="N8605">
        <v>39.896859999999997</v>
      </c>
      <c r="O8605">
        <v>4.2585800000000003</v>
      </c>
      <c r="P8605" t="s">
        <v>3592</v>
      </c>
      <c r="Q8605" s="3">
        <f>Table1[[#This Row],[Capacity (MW)]]*0.395*8760*10^-6</f>
        <v>0.13494780000000001</v>
      </c>
      <c r="R8605" s="3" cm="1">
        <f t="array" ref="R8605">AVERAGE(VLOOKUP(_xlfn.TEXTSPLIT(Table1[[#This Row],[Fuel (no space after comma)]], ","), FuelList_Final_EF!$A$2:$B$65, 2, FALSE))</f>
        <v>78.106682297772565</v>
      </c>
      <c r="S8605" s="3">
        <f>Table1[[#This Row],[Generation (TWh)]]*10^9*VLOOKUP(Table1[[#This Row],[Turbine/Engine Technology]],Technology_HR!$A$2:$B$11,2,FALSE)*10^-6</f>
        <v>1485775.2779999999</v>
      </c>
      <c r="T8605" s="5">
        <f>Table1[[#This Row],[Fuel Consumption (mmBtu)]]*Table1[[#This Row],[Emission Factor (kg CO2/ mmBtu)]]*10^3</f>
        <v>116048977604.63071</v>
      </c>
      <c r="U8605" s="3">
        <f>Table1[[#This Row],[Emissions (g CO2)]]/(Table1[[#This Row],[Generation (TWh)]]*10^9)</f>
        <v>859.95457209847586</v>
      </c>
    </row>
    <row r="8606" spans="1:21" x14ac:dyDescent="0.35">
      <c r="A8606" t="s">
        <v>2155</v>
      </c>
      <c r="B8606" t="s">
        <v>3258</v>
      </c>
      <c r="C8606" t="str">
        <f>SUBSTITUTE(Table1[[#This Row],[Fuel]],", ",",")</f>
        <v>fossil liquids: diesel</v>
      </c>
      <c r="D8606" t="s">
        <v>3258</v>
      </c>
      <c r="H8606" t="s">
        <v>3436</v>
      </c>
      <c r="I8606">
        <v>45</v>
      </c>
      <c r="J8606" t="s">
        <v>3446</v>
      </c>
      <c r="K8606">
        <v>1999</v>
      </c>
      <c r="L8606" t="s">
        <v>29</v>
      </c>
      <c r="M8606" t="s">
        <v>29</v>
      </c>
      <c r="N8606">
        <v>39.896859999999997</v>
      </c>
      <c r="O8606">
        <v>4.2585800000000003</v>
      </c>
      <c r="P8606" t="s">
        <v>3592</v>
      </c>
      <c r="Q8606" s="3">
        <f>Table1[[#This Row],[Capacity (MW)]]*0.395*8760*10^-6</f>
        <v>0.15570900000000001</v>
      </c>
      <c r="R8606" s="3" cm="1">
        <f t="array" ref="R8606">AVERAGE(VLOOKUP(_xlfn.TEXTSPLIT(Table1[[#This Row],[Fuel (no space after comma)]], ","), FuelList_Final_EF!$A$2:$B$65, 2, FALSE))</f>
        <v>78.106682297772565</v>
      </c>
      <c r="S8606" s="3">
        <f>Table1[[#This Row],[Generation (TWh)]]*10^9*VLOOKUP(Table1[[#This Row],[Turbine/Engine Technology]],Technology_HR!$A$2:$B$11,2,FALSE)*10^-6</f>
        <v>1714356.0899999999</v>
      </c>
      <c r="T8606" s="5">
        <f>Table1[[#This Row],[Fuel Consumption (mmBtu)]]*Table1[[#This Row],[Emission Factor (kg CO2/ mmBtu)]]*10^3</f>
        <v>133902666466.88158</v>
      </c>
      <c r="U8606" s="3">
        <f>Table1[[#This Row],[Emissions (g CO2)]]/(Table1[[#This Row],[Generation (TWh)]]*10^9)</f>
        <v>859.95457209847586</v>
      </c>
    </row>
    <row r="8607" spans="1:21" x14ac:dyDescent="0.35">
      <c r="A8607" t="s">
        <v>2155</v>
      </c>
      <c r="B8607" t="s">
        <v>3258</v>
      </c>
      <c r="C8607" t="str">
        <f>SUBSTITUTE(Table1[[#This Row],[Fuel]],", ",",")</f>
        <v>fossil liquids: diesel</v>
      </c>
      <c r="D8607" t="s">
        <v>3258</v>
      </c>
      <c r="H8607" t="s">
        <v>3436</v>
      </c>
      <c r="I8607">
        <v>52</v>
      </c>
      <c r="J8607" t="s">
        <v>3446</v>
      </c>
      <c r="K8607">
        <v>1999</v>
      </c>
      <c r="L8607" t="s">
        <v>29</v>
      </c>
      <c r="M8607" t="s">
        <v>29</v>
      </c>
      <c r="N8607">
        <v>39.896859999999997</v>
      </c>
      <c r="O8607">
        <v>4.2585800000000003</v>
      </c>
      <c r="P8607" t="s">
        <v>3592</v>
      </c>
      <c r="Q8607" s="3">
        <f>Table1[[#This Row],[Capacity (MW)]]*0.395*8760*10^-6</f>
        <v>0.17993039999999999</v>
      </c>
      <c r="R8607" s="3" cm="1">
        <f t="array" ref="R8607">AVERAGE(VLOOKUP(_xlfn.TEXTSPLIT(Table1[[#This Row],[Fuel (no space after comma)]], ","), FuelList_Final_EF!$A$2:$B$65, 2, FALSE))</f>
        <v>78.106682297772565</v>
      </c>
      <c r="S8607" s="3">
        <f>Table1[[#This Row],[Generation (TWh)]]*10^9*VLOOKUP(Table1[[#This Row],[Turbine/Engine Technology]],Technology_HR!$A$2:$B$11,2,FALSE)*10^-6</f>
        <v>1981033.7039999999</v>
      </c>
      <c r="T8607" s="5">
        <f>Table1[[#This Row],[Fuel Consumption (mmBtu)]]*Table1[[#This Row],[Emission Factor (kg CO2/ mmBtu)]]*10^3</f>
        <v>154731970139.50763</v>
      </c>
      <c r="U8607" s="3">
        <f>Table1[[#This Row],[Emissions (g CO2)]]/(Table1[[#This Row],[Generation (TWh)]]*10^9)</f>
        <v>859.95457209847598</v>
      </c>
    </row>
    <row r="8608" spans="1:21" x14ac:dyDescent="0.35">
      <c r="A8608" t="s">
        <v>2155</v>
      </c>
      <c r="B8608" t="s">
        <v>3258</v>
      </c>
      <c r="C8608" t="str">
        <f>SUBSTITUTE(Table1[[#This Row],[Fuel]],", ",",")</f>
        <v>fossil liquids: diesel</v>
      </c>
      <c r="D8608" t="s">
        <v>3258</v>
      </c>
      <c r="H8608" t="s">
        <v>3436</v>
      </c>
      <c r="I8608">
        <v>52</v>
      </c>
      <c r="J8608" t="s">
        <v>3446</v>
      </c>
      <c r="K8608">
        <v>1999</v>
      </c>
      <c r="L8608" t="s">
        <v>29</v>
      </c>
      <c r="M8608" t="s">
        <v>29</v>
      </c>
      <c r="N8608">
        <v>39.896859999999997</v>
      </c>
      <c r="O8608">
        <v>4.2585800000000003</v>
      </c>
      <c r="P8608" t="s">
        <v>3592</v>
      </c>
      <c r="Q8608" s="3">
        <f>Table1[[#This Row],[Capacity (MW)]]*0.395*8760*10^-6</f>
        <v>0.17993039999999999</v>
      </c>
      <c r="R8608" s="3" cm="1">
        <f t="array" ref="R8608">AVERAGE(VLOOKUP(_xlfn.TEXTSPLIT(Table1[[#This Row],[Fuel (no space after comma)]], ","), FuelList_Final_EF!$A$2:$B$65, 2, FALSE))</f>
        <v>78.106682297772565</v>
      </c>
      <c r="S8608" s="3">
        <f>Table1[[#This Row],[Generation (TWh)]]*10^9*VLOOKUP(Table1[[#This Row],[Turbine/Engine Technology]],Technology_HR!$A$2:$B$11,2,FALSE)*10^-6</f>
        <v>1981033.7039999999</v>
      </c>
      <c r="T8608" s="5">
        <f>Table1[[#This Row],[Fuel Consumption (mmBtu)]]*Table1[[#This Row],[Emission Factor (kg CO2/ mmBtu)]]*10^3</f>
        <v>154731970139.50763</v>
      </c>
      <c r="U8608" s="3">
        <f>Table1[[#This Row],[Emissions (g CO2)]]/(Table1[[#This Row],[Generation (TWh)]]*10^9)</f>
        <v>859.95457209847598</v>
      </c>
    </row>
    <row r="8609" spans="1:21" x14ac:dyDescent="0.35">
      <c r="A8609" t="s">
        <v>2155</v>
      </c>
      <c r="B8609" t="s">
        <v>3258</v>
      </c>
      <c r="C8609" t="str">
        <f>SUBSTITUTE(Table1[[#This Row],[Fuel]],", ",",")</f>
        <v>fossil liquids: diesel</v>
      </c>
      <c r="D8609" t="s">
        <v>3258</v>
      </c>
      <c r="H8609" t="s">
        <v>3441</v>
      </c>
      <c r="I8609">
        <v>48</v>
      </c>
      <c r="J8609" t="s">
        <v>3446</v>
      </c>
      <c r="K8609">
        <v>1991</v>
      </c>
      <c r="L8609" t="s">
        <v>29</v>
      </c>
      <c r="M8609" t="s">
        <v>29</v>
      </c>
      <c r="N8609">
        <v>39.896859999999997</v>
      </c>
      <c r="O8609">
        <v>4.2585800000000003</v>
      </c>
      <c r="P8609" t="s">
        <v>3592</v>
      </c>
      <c r="Q8609" s="3">
        <f>Table1[[#This Row],[Capacity (MW)]]*0.395*8760*10^-6</f>
        <v>0.1660896</v>
      </c>
      <c r="R8609" s="3" cm="1">
        <f t="array" ref="R8609">AVERAGE(VLOOKUP(_xlfn.TEXTSPLIT(Table1[[#This Row],[Fuel (no space after comma)]], ","), FuelList_Final_EF!$A$2:$B$65, 2, FALSE))</f>
        <v>78.106682297772565</v>
      </c>
      <c r="S8609" s="3">
        <f>Table1[[#This Row],[Generation (TWh)]]*10^9*VLOOKUP(Table1[[#This Row],[Turbine/Engine Technology]],Technology_HR!$A$2:$B$11,2,FALSE)*10^-6</f>
        <v>1253810.3903999999</v>
      </c>
      <c r="T8609" s="5">
        <f>Table1[[#This Row],[Fuel Consumption (mmBtu)]]*Table1[[#This Row],[Emission Factor (kg CO2/ mmBtu)]]*10^3</f>
        <v>97930969824.618973</v>
      </c>
      <c r="U8609" s="3">
        <f>Table1[[#This Row],[Emissions (g CO2)]]/(Table1[[#This Row],[Generation (TWh)]]*10^9)</f>
        <v>589.62734466588495</v>
      </c>
    </row>
    <row r="8610" spans="1:21" x14ac:dyDescent="0.35">
      <c r="A8610" t="s">
        <v>421</v>
      </c>
      <c r="B8610" t="s">
        <v>3239</v>
      </c>
      <c r="C8610" t="str">
        <f>SUBSTITUTE(Table1[[#This Row],[Fuel]],", ",",")</f>
        <v>fossil gas: natural gas</v>
      </c>
      <c r="D8610" t="s">
        <v>3239</v>
      </c>
      <c r="H8610" t="s">
        <v>3438</v>
      </c>
      <c r="I8610">
        <v>416</v>
      </c>
      <c r="J8610" t="s">
        <v>3446</v>
      </c>
      <c r="K8610">
        <v>2009</v>
      </c>
      <c r="L8610" t="s">
        <v>29</v>
      </c>
      <c r="M8610" t="s">
        <v>29</v>
      </c>
      <c r="N8610">
        <v>36.749499999999998</v>
      </c>
      <c r="O8610">
        <v>-4.5631000000000004</v>
      </c>
      <c r="P8610" t="s">
        <v>3592</v>
      </c>
      <c r="Q8610" s="3">
        <f>Table1[[#This Row],[Capacity (MW)]]*0.395*8760*10^-6</f>
        <v>1.4394431999999999</v>
      </c>
      <c r="R8610" s="3" cm="1">
        <f t="array" ref="R8610">AVERAGE(VLOOKUP(_xlfn.TEXTSPLIT(Table1[[#This Row],[Fuel (no space after comma)]], ","), FuelList_Final_EF!$A$2:$B$65, 2, FALSE))</f>
        <v>53.06</v>
      </c>
      <c r="S8610" s="3">
        <f>Table1[[#This Row],[Generation (TWh)]]*10^9*VLOOKUP(Table1[[#This Row],[Turbine/Engine Technology]],Technology_HR!$A$2:$B$11,2,FALSE)*10^-6</f>
        <v>10866356.716799999</v>
      </c>
      <c r="T8610" s="5">
        <f>Table1[[#This Row],[Fuel Consumption (mmBtu)]]*Table1[[#This Row],[Emission Factor (kg CO2/ mmBtu)]]*10^3</f>
        <v>576568887393.40796</v>
      </c>
      <c r="U8610" s="3">
        <f>Table1[[#This Row],[Emissions (g CO2)]]/(Table1[[#This Row],[Generation (TWh)]]*10^9)</f>
        <v>400.54993999999999</v>
      </c>
    </row>
    <row r="8611" spans="1:21" x14ac:dyDescent="0.35">
      <c r="A8611" t="s">
        <v>2178</v>
      </c>
      <c r="B8611" t="s">
        <v>3239</v>
      </c>
      <c r="C8611" t="str">
        <f>SUBSTITUTE(Table1[[#This Row],[Fuel]],", ",",")</f>
        <v>fossil gas: natural gas</v>
      </c>
      <c r="D8611" t="s">
        <v>3239</v>
      </c>
      <c r="H8611" t="s">
        <v>3438</v>
      </c>
      <c r="I8611">
        <v>25</v>
      </c>
      <c r="J8611" t="s">
        <v>3446</v>
      </c>
      <c r="K8611">
        <v>2012</v>
      </c>
      <c r="L8611" t="s">
        <v>29</v>
      </c>
      <c r="M8611" t="s">
        <v>29</v>
      </c>
      <c r="N8611">
        <v>41.496119999999998</v>
      </c>
      <c r="O8611">
        <v>1.90134</v>
      </c>
      <c r="P8611" t="s">
        <v>3592</v>
      </c>
      <c r="Q8611" s="3">
        <f>Table1[[#This Row],[Capacity (MW)]]*0.395*8760*10^-6</f>
        <v>8.6504999999999999E-2</v>
      </c>
      <c r="R8611" s="3" cm="1">
        <f t="array" ref="R8611">AVERAGE(VLOOKUP(_xlfn.TEXTSPLIT(Table1[[#This Row],[Fuel (no space after comma)]], ","), FuelList_Final_EF!$A$2:$B$65, 2, FALSE))</f>
        <v>53.06</v>
      </c>
      <c r="S8611" s="3">
        <f>Table1[[#This Row],[Generation (TWh)]]*10^9*VLOOKUP(Table1[[#This Row],[Turbine/Engine Technology]],Technology_HR!$A$2:$B$11,2,FALSE)*10^-6</f>
        <v>653026.245</v>
      </c>
      <c r="T8611" s="5">
        <f>Table1[[#This Row],[Fuel Consumption (mmBtu)]]*Table1[[#This Row],[Emission Factor (kg CO2/ mmBtu)]]*10^3</f>
        <v>34649572559.700005</v>
      </c>
      <c r="U8611" s="3">
        <f>Table1[[#This Row],[Emissions (g CO2)]]/(Table1[[#This Row],[Generation (TWh)]]*10^9)</f>
        <v>400.54994000000005</v>
      </c>
    </row>
    <row r="8612" spans="1:21" x14ac:dyDescent="0.35">
      <c r="A8612" t="s">
        <v>2155</v>
      </c>
      <c r="B8612" t="s">
        <v>3241</v>
      </c>
      <c r="C8612" t="str">
        <f>SUBSTITUTE(Table1[[#This Row],[Fuel]],", ",",")</f>
        <v>fossil liquids: heavy fuel oil</v>
      </c>
      <c r="D8612" t="s">
        <v>3241</v>
      </c>
      <c r="H8612" t="s">
        <v>3441</v>
      </c>
      <c r="I8612">
        <v>36</v>
      </c>
      <c r="J8612" t="s">
        <v>3446</v>
      </c>
      <c r="K8612">
        <v>2006</v>
      </c>
      <c r="L8612" t="s">
        <v>29</v>
      </c>
      <c r="M8612" t="s">
        <v>29</v>
      </c>
      <c r="N8612">
        <v>35.290441000000001</v>
      </c>
      <c r="O8612">
        <v>-2.9379430000000002</v>
      </c>
      <c r="P8612" t="s">
        <v>3592</v>
      </c>
      <c r="Q8612" s="3">
        <f>Table1[[#This Row],[Capacity (MW)]]*0.395*8760*10^-6</f>
        <v>0.1245672</v>
      </c>
      <c r="R8612" s="3" cm="1">
        <f t="array" ref="R8612">AVERAGE(VLOOKUP(_xlfn.TEXTSPLIT(Table1[[#This Row],[Fuel (no space after comma)]], ","), FuelList_Final_EF!$A$2:$B$65, 2, FALSE))</f>
        <v>81.602530311017389</v>
      </c>
      <c r="S8612" s="3">
        <f>Table1[[#This Row],[Generation (TWh)]]*10^9*VLOOKUP(Table1[[#This Row],[Turbine/Engine Technology]],Technology_HR!$A$2:$B$11,2,FALSE)*10^-6</f>
        <v>940357.79279999994</v>
      </c>
      <c r="T8612" s="5">
        <f>Table1[[#This Row],[Fuel Consumption (mmBtu)]]*Table1[[#This Row],[Emission Factor (kg CO2/ mmBtu)]]*10^3</f>
        <v>76735575290.163391</v>
      </c>
      <c r="U8612" s="3">
        <f>Table1[[#This Row],[Emissions (g CO2)]]/(Table1[[#This Row],[Generation (TWh)]]*10^9)</f>
        <v>616.01750131787014</v>
      </c>
    </row>
    <row r="8613" spans="1:21" x14ac:dyDescent="0.35">
      <c r="A8613" t="s">
        <v>2179</v>
      </c>
      <c r="B8613" t="s">
        <v>3239</v>
      </c>
      <c r="C8613" t="str">
        <f>SUBSTITUTE(Table1[[#This Row],[Fuel]],", ",",")</f>
        <v>fossil gas: natural gas</v>
      </c>
      <c r="D8613" t="s">
        <v>3239</v>
      </c>
      <c r="H8613" t="s">
        <v>3438</v>
      </c>
      <c r="I8613">
        <v>32</v>
      </c>
      <c r="J8613" t="s">
        <v>3446</v>
      </c>
      <c r="K8613">
        <v>2003</v>
      </c>
      <c r="L8613" t="s">
        <v>29</v>
      </c>
      <c r="M8613" t="s">
        <v>29</v>
      </c>
      <c r="N8613">
        <v>41.662869999999998</v>
      </c>
      <c r="O8613">
        <v>-3.71</v>
      </c>
      <c r="P8613" t="s">
        <v>3592</v>
      </c>
      <c r="Q8613" s="3">
        <f>Table1[[#This Row],[Capacity (MW)]]*0.395*8760*10^-6</f>
        <v>0.1107264</v>
      </c>
      <c r="R8613" s="3" cm="1">
        <f t="array" ref="R8613">AVERAGE(VLOOKUP(_xlfn.TEXTSPLIT(Table1[[#This Row],[Fuel (no space after comma)]], ","), FuelList_Final_EF!$A$2:$B$65, 2, FALSE))</f>
        <v>53.06</v>
      </c>
      <c r="S8613" s="3">
        <f>Table1[[#This Row],[Generation (TWh)]]*10^9*VLOOKUP(Table1[[#This Row],[Turbine/Engine Technology]],Technology_HR!$A$2:$B$11,2,FALSE)*10^-6</f>
        <v>835873.59359999991</v>
      </c>
      <c r="T8613" s="5">
        <f>Table1[[#This Row],[Fuel Consumption (mmBtu)]]*Table1[[#This Row],[Emission Factor (kg CO2/ mmBtu)]]*10^3</f>
        <v>44351452876.416</v>
      </c>
      <c r="U8613" s="3">
        <f>Table1[[#This Row],[Emissions (g CO2)]]/(Table1[[#This Row],[Generation (TWh)]]*10^9)</f>
        <v>400.54993999999999</v>
      </c>
    </row>
    <row r="8614" spans="1:21" x14ac:dyDescent="0.35">
      <c r="A8614" t="s">
        <v>2180</v>
      </c>
      <c r="B8614" t="s">
        <v>3239</v>
      </c>
      <c r="C8614" t="str">
        <f>SUBSTITUTE(Table1[[#This Row],[Fuel]],", ",",")</f>
        <v>fossil gas: natural gas</v>
      </c>
      <c r="D8614" t="s">
        <v>3239</v>
      </c>
      <c r="H8614" t="s">
        <v>3438</v>
      </c>
      <c r="I8614">
        <v>46</v>
      </c>
      <c r="J8614" t="s">
        <v>3446</v>
      </c>
      <c r="K8614">
        <v>2000</v>
      </c>
      <c r="L8614" t="s">
        <v>29</v>
      </c>
      <c r="M8614" t="s">
        <v>29</v>
      </c>
      <c r="N8614">
        <v>41.675260000000002</v>
      </c>
      <c r="O8614">
        <v>-4.7160700000000002</v>
      </c>
      <c r="P8614" t="s">
        <v>3592</v>
      </c>
      <c r="Q8614" s="3">
        <f>Table1[[#This Row],[Capacity (MW)]]*0.395*8760*10^-6</f>
        <v>0.15916920000000001</v>
      </c>
      <c r="R8614" s="3" cm="1">
        <f t="array" ref="R8614">AVERAGE(VLOOKUP(_xlfn.TEXTSPLIT(Table1[[#This Row],[Fuel (no space after comma)]], ","), FuelList_Final_EF!$A$2:$B$65, 2, FALSE))</f>
        <v>53.06</v>
      </c>
      <c r="S8614" s="3">
        <f>Table1[[#This Row],[Generation (TWh)]]*10^9*VLOOKUP(Table1[[#This Row],[Turbine/Engine Technology]],Technology_HR!$A$2:$B$11,2,FALSE)*10^-6</f>
        <v>1201568.2907999998</v>
      </c>
      <c r="T8614" s="5">
        <f>Table1[[#This Row],[Fuel Consumption (mmBtu)]]*Table1[[#This Row],[Emission Factor (kg CO2/ mmBtu)]]*10^3</f>
        <v>63755213509.847992</v>
      </c>
      <c r="U8614" s="3">
        <f>Table1[[#This Row],[Emissions (g CO2)]]/(Table1[[#This Row],[Generation (TWh)]]*10^9)</f>
        <v>400.54993999999994</v>
      </c>
    </row>
    <row r="8615" spans="1:21" x14ac:dyDescent="0.35">
      <c r="A8615" t="s">
        <v>2181</v>
      </c>
      <c r="B8615" t="s">
        <v>3239</v>
      </c>
      <c r="C8615" t="str">
        <f>SUBSTITUTE(Table1[[#This Row],[Fuel]],", ",",")</f>
        <v>fossil gas: natural gas</v>
      </c>
      <c r="D8615" t="s">
        <v>3239</v>
      </c>
      <c r="H8615" t="s">
        <v>3438</v>
      </c>
      <c r="I8615">
        <v>49</v>
      </c>
      <c r="J8615" t="s">
        <v>3446</v>
      </c>
      <c r="K8615">
        <v>2001</v>
      </c>
      <c r="L8615" t="s">
        <v>29</v>
      </c>
      <c r="M8615" t="s">
        <v>29</v>
      </c>
      <c r="N8615">
        <v>36.731619999999999</v>
      </c>
      <c r="O8615">
        <v>-3.5424000000000002</v>
      </c>
      <c r="P8615" t="s">
        <v>3592</v>
      </c>
      <c r="Q8615" s="3">
        <f>Table1[[#This Row],[Capacity (MW)]]*0.395*8760*10^-6</f>
        <v>0.1695498</v>
      </c>
      <c r="R8615" s="3" cm="1">
        <f t="array" ref="R8615">AVERAGE(VLOOKUP(_xlfn.TEXTSPLIT(Table1[[#This Row],[Fuel (no space after comma)]], ","), FuelList_Final_EF!$A$2:$B$65, 2, FALSE))</f>
        <v>53.06</v>
      </c>
      <c r="S8615" s="3">
        <f>Table1[[#This Row],[Generation (TWh)]]*10^9*VLOOKUP(Table1[[#This Row],[Turbine/Engine Technology]],Technology_HR!$A$2:$B$11,2,FALSE)*10^-6</f>
        <v>1279931.4401999998</v>
      </c>
      <c r="T8615" s="5">
        <f>Table1[[#This Row],[Fuel Consumption (mmBtu)]]*Table1[[#This Row],[Emission Factor (kg CO2/ mmBtu)]]*10^3</f>
        <v>67913162217.011986</v>
      </c>
      <c r="U8615" s="3">
        <f>Table1[[#This Row],[Emissions (g CO2)]]/(Table1[[#This Row],[Generation (TWh)]]*10^9)</f>
        <v>400.54993999999994</v>
      </c>
    </row>
    <row r="8616" spans="1:21" x14ac:dyDescent="0.35">
      <c r="A8616" t="s">
        <v>2182</v>
      </c>
      <c r="B8616" t="s">
        <v>3239</v>
      </c>
      <c r="C8616" t="str">
        <f>SUBSTITUTE(Table1[[#This Row],[Fuel]],", ",",")</f>
        <v>fossil gas: natural gas</v>
      </c>
      <c r="D8616" t="s">
        <v>3239</v>
      </c>
      <c r="H8616" t="s">
        <v>3438</v>
      </c>
      <c r="I8616">
        <v>24</v>
      </c>
      <c r="J8616" t="s">
        <v>3446</v>
      </c>
      <c r="K8616">
        <v>1997</v>
      </c>
      <c r="L8616" t="s">
        <v>29</v>
      </c>
      <c r="M8616" t="s">
        <v>29</v>
      </c>
      <c r="N8616">
        <v>43.50544</v>
      </c>
      <c r="O8616">
        <v>-6.6944100000000004</v>
      </c>
      <c r="P8616" t="s">
        <v>3592</v>
      </c>
      <c r="Q8616" s="3">
        <f>Table1[[#This Row],[Capacity (MW)]]*0.395*8760*10^-6</f>
        <v>8.3044800000000002E-2</v>
      </c>
      <c r="R8616" s="3" cm="1">
        <f t="array" ref="R8616">AVERAGE(VLOOKUP(_xlfn.TEXTSPLIT(Table1[[#This Row],[Fuel (no space after comma)]], ","), FuelList_Final_EF!$A$2:$B$65, 2, FALSE))</f>
        <v>53.06</v>
      </c>
      <c r="S8616" s="3">
        <f>Table1[[#This Row],[Generation (TWh)]]*10^9*VLOOKUP(Table1[[#This Row],[Turbine/Engine Technology]],Technology_HR!$A$2:$B$11,2,FALSE)*10^-6</f>
        <v>626905.19519999996</v>
      </c>
      <c r="T8616" s="5">
        <f>Table1[[#This Row],[Fuel Consumption (mmBtu)]]*Table1[[#This Row],[Emission Factor (kg CO2/ mmBtu)]]*10^3</f>
        <v>33263589657.311996</v>
      </c>
      <c r="U8616" s="3">
        <f>Table1[[#This Row],[Emissions (g CO2)]]/(Table1[[#This Row],[Generation (TWh)]]*10^9)</f>
        <v>400.54993999999994</v>
      </c>
    </row>
    <row r="8617" spans="1:21" x14ac:dyDescent="0.35">
      <c r="A8617" t="s">
        <v>2180</v>
      </c>
      <c r="B8617" t="s">
        <v>3239</v>
      </c>
      <c r="C8617" t="str">
        <f>SUBSTITUTE(Table1[[#This Row],[Fuel]],", ",",")</f>
        <v>fossil gas: natural gas</v>
      </c>
      <c r="D8617" t="s">
        <v>3239</v>
      </c>
      <c r="H8617" t="s">
        <v>3438</v>
      </c>
      <c r="I8617">
        <v>47</v>
      </c>
      <c r="J8617" t="s">
        <v>3446</v>
      </c>
      <c r="K8617">
        <v>2000</v>
      </c>
      <c r="L8617" t="s">
        <v>29</v>
      </c>
      <c r="M8617" t="s">
        <v>29</v>
      </c>
      <c r="N8617">
        <v>42.866680000000002</v>
      </c>
      <c r="O8617">
        <v>-2.6717399999999998</v>
      </c>
      <c r="P8617" t="s">
        <v>3592</v>
      </c>
      <c r="Q8617" s="3">
        <f>Table1[[#This Row],[Capacity (MW)]]*0.395*8760*10^-6</f>
        <v>0.16262940000000001</v>
      </c>
      <c r="R8617" s="3" cm="1">
        <f t="array" ref="R8617">AVERAGE(VLOOKUP(_xlfn.TEXTSPLIT(Table1[[#This Row],[Fuel (no space after comma)]], ","), FuelList_Final_EF!$A$2:$B$65, 2, FALSE))</f>
        <v>53.06</v>
      </c>
      <c r="S8617" s="3">
        <f>Table1[[#This Row],[Generation (TWh)]]*10^9*VLOOKUP(Table1[[#This Row],[Turbine/Engine Technology]],Technology_HR!$A$2:$B$11,2,FALSE)*10^-6</f>
        <v>1227689.3406</v>
      </c>
      <c r="T8617" s="5">
        <f>Table1[[#This Row],[Fuel Consumption (mmBtu)]]*Table1[[#This Row],[Emission Factor (kg CO2/ mmBtu)]]*10^3</f>
        <v>65141196412.236008</v>
      </c>
      <c r="U8617" s="3">
        <f>Table1[[#This Row],[Emissions (g CO2)]]/(Table1[[#This Row],[Generation (TWh)]]*10^9)</f>
        <v>400.54994000000005</v>
      </c>
    </row>
    <row r="8618" spans="1:21" x14ac:dyDescent="0.35">
      <c r="A8618" t="s">
        <v>421</v>
      </c>
      <c r="B8618" t="s">
        <v>3239</v>
      </c>
      <c r="C8618" t="str">
        <f>SUBSTITUTE(Table1[[#This Row],[Fuel]],", ",",")</f>
        <v>fossil gas: natural gas</v>
      </c>
      <c r="D8618" t="s">
        <v>3239</v>
      </c>
      <c r="H8618" t="s">
        <v>3438</v>
      </c>
      <c r="I8618">
        <v>386.7</v>
      </c>
      <c r="J8618" t="s">
        <v>3446</v>
      </c>
      <c r="K8618">
        <v>2004</v>
      </c>
      <c r="L8618" t="s">
        <v>29</v>
      </c>
      <c r="M8618" t="s">
        <v>29</v>
      </c>
      <c r="N8618">
        <v>37.184480000000001</v>
      </c>
      <c r="O8618">
        <v>-6.8927899999999998</v>
      </c>
      <c r="P8618" t="s">
        <v>3592</v>
      </c>
      <c r="Q8618" s="3">
        <f>Table1[[#This Row],[Capacity (MW)]]*0.395*8760*10^-6</f>
        <v>1.33805934</v>
      </c>
      <c r="R8618" s="3" cm="1">
        <f t="array" ref="R8618">AVERAGE(VLOOKUP(_xlfn.TEXTSPLIT(Table1[[#This Row],[Fuel (no space after comma)]], ","), FuelList_Final_EF!$A$2:$B$65, 2, FALSE))</f>
        <v>53.06</v>
      </c>
      <c r="S8618" s="3">
        <f>Table1[[#This Row],[Generation (TWh)]]*10^9*VLOOKUP(Table1[[#This Row],[Turbine/Engine Technology]],Technology_HR!$A$2:$B$11,2,FALSE)*10^-6</f>
        <v>10101009.957659999</v>
      </c>
      <c r="T8618" s="5">
        <f>Table1[[#This Row],[Fuel Consumption (mmBtu)]]*Table1[[#This Row],[Emission Factor (kg CO2/ mmBtu)]]*10^3</f>
        <v>535959588353.43958</v>
      </c>
      <c r="U8618" s="3">
        <f>Table1[[#This Row],[Emissions (g CO2)]]/(Table1[[#This Row],[Generation (TWh)]]*10^9)</f>
        <v>400.54993999999999</v>
      </c>
    </row>
    <row r="8619" spans="1:21" x14ac:dyDescent="0.35">
      <c r="A8619" t="s">
        <v>421</v>
      </c>
      <c r="B8619" t="s">
        <v>3239</v>
      </c>
      <c r="C8619" t="str">
        <f>SUBSTITUTE(Table1[[#This Row],[Fuel]],", ",",")</f>
        <v>fossil gas: natural gas</v>
      </c>
      <c r="D8619" t="s">
        <v>3239</v>
      </c>
      <c r="H8619" t="s">
        <v>3438</v>
      </c>
      <c r="I8619">
        <v>389.1</v>
      </c>
      <c r="J8619" t="s">
        <v>3446</v>
      </c>
      <c r="K8619">
        <v>2005</v>
      </c>
      <c r="L8619" t="s">
        <v>29</v>
      </c>
      <c r="M8619" t="s">
        <v>29</v>
      </c>
      <c r="N8619">
        <v>37.184480000000001</v>
      </c>
      <c r="O8619">
        <v>-6.8927899999999998</v>
      </c>
      <c r="P8619" t="s">
        <v>3592</v>
      </c>
      <c r="Q8619" s="3">
        <f>Table1[[#This Row],[Capacity (MW)]]*0.395*8760*10^-6</f>
        <v>1.3463638200000001</v>
      </c>
      <c r="R8619" s="3" cm="1">
        <f t="array" ref="R8619">AVERAGE(VLOOKUP(_xlfn.TEXTSPLIT(Table1[[#This Row],[Fuel (no space after comma)]], ","), FuelList_Final_EF!$A$2:$B$65, 2, FALSE))</f>
        <v>53.06</v>
      </c>
      <c r="S8619" s="3">
        <f>Table1[[#This Row],[Generation (TWh)]]*10^9*VLOOKUP(Table1[[#This Row],[Turbine/Engine Technology]],Technology_HR!$A$2:$B$11,2,FALSE)*10^-6</f>
        <v>10163700.47718</v>
      </c>
      <c r="T8619" s="5">
        <f>Table1[[#This Row],[Fuel Consumption (mmBtu)]]*Table1[[#This Row],[Emission Factor (kg CO2/ mmBtu)]]*10^3</f>
        <v>539285947319.17084</v>
      </c>
      <c r="U8619" s="3">
        <f>Table1[[#This Row],[Emissions (g CO2)]]/(Table1[[#This Row],[Generation (TWh)]]*10^9)</f>
        <v>400.54994000000005</v>
      </c>
    </row>
    <row r="8620" spans="1:21" x14ac:dyDescent="0.35">
      <c r="A8620" t="s">
        <v>421</v>
      </c>
      <c r="B8620" t="s">
        <v>3239</v>
      </c>
      <c r="C8620" t="str">
        <f>SUBSTITUTE(Table1[[#This Row],[Fuel]],", ",",")</f>
        <v>fossil gas: natural gas</v>
      </c>
      <c r="D8620" t="s">
        <v>3239</v>
      </c>
      <c r="H8620" t="s">
        <v>3438</v>
      </c>
      <c r="I8620">
        <v>391</v>
      </c>
      <c r="J8620" t="s">
        <v>3446</v>
      </c>
      <c r="K8620">
        <v>2005</v>
      </c>
      <c r="L8620" t="s">
        <v>29</v>
      </c>
      <c r="M8620" t="s">
        <v>29</v>
      </c>
      <c r="N8620">
        <v>37.184480000000001</v>
      </c>
      <c r="O8620">
        <v>-6.8927899999999998</v>
      </c>
      <c r="P8620" t="s">
        <v>3592</v>
      </c>
      <c r="Q8620" s="3">
        <f>Table1[[#This Row],[Capacity (MW)]]*0.395*8760*10^-6</f>
        <v>1.3529381999999999</v>
      </c>
      <c r="R8620" s="3" cm="1">
        <f t="array" ref="R8620">AVERAGE(VLOOKUP(_xlfn.TEXTSPLIT(Table1[[#This Row],[Fuel (no space after comma)]], ","), FuelList_Final_EF!$A$2:$B$65, 2, FALSE))</f>
        <v>53.06</v>
      </c>
      <c r="S8620" s="3">
        <f>Table1[[#This Row],[Generation (TWh)]]*10^9*VLOOKUP(Table1[[#This Row],[Turbine/Engine Technology]],Technology_HR!$A$2:$B$11,2,FALSE)*10^-6</f>
        <v>10213330.471799998</v>
      </c>
      <c r="T8620" s="5">
        <f>Table1[[#This Row],[Fuel Consumption (mmBtu)]]*Table1[[#This Row],[Emission Factor (kg CO2/ mmBtu)]]*10^3</f>
        <v>541919314833.70795</v>
      </c>
      <c r="U8620" s="3">
        <f>Table1[[#This Row],[Emissions (g CO2)]]/(Table1[[#This Row],[Generation (TWh)]]*10^9)</f>
        <v>400.54994000000005</v>
      </c>
    </row>
    <row r="8621" spans="1:21" x14ac:dyDescent="0.35">
      <c r="A8621" t="s">
        <v>2183</v>
      </c>
      <c r="B8621" t="s">
        <v>3239</v>
      </c>
      <c r="C8621" t="str">
        <f>SUBSTITUTE(Table1[[#This Row],[Fuel]],", ",",")</f>
        <v>fossil gas: natural gas</v>
      </c>
      <c r="D8621" t="s">
        <v>3239</v>
      </c>
      <c r="H8621" t="s">
        <v>3438</v>
      </c>
      <c r="I8621">
        <v>34</v>
      </c>
      <c r="J8621" t="s">
        <v>3446</v>
      </c>
      <c r="K8621">
        <v>2010</v>
      </c>
      <c r="L8621" t="s">
        <v>29</v>
      </c>
      <c r="M8621" t="s">
        <v>29</v>
      </c>
      <c r="N8621">
        <v>40.270909000000003</v>
      </c>
      <c r="O8621">
        <v>-3.768106</v>
      </c>
      <c r="P8621" t="s">
        <v>3592</v>
      </c>
      <c r="Q8621" s="3">
        <f>Table1[[#This Row],[Capacity (MW)]]*0.395*8760*10^-6</f>
        <v>0.1176468</v>
      </c>
      <c r="R8621" s="3" cm="1">
        <f t="array" ref="R8621">AVERAGE(VLOOKUP(_xlfn.TEXTSPLIT(Table1[[#This Row],[Fuel (no space after comma)]], ","), FuelList_Final_EF!$A$2:$B$65, 2, FALSE))</f>
        <v>53.06</v>
      </c>
      <c r="S8621" s="3">
        <f>Table1[[#This Row],[Generation (TWh)]]*10^9*VLOOKUP(Table1[[#This Row],[Turbine/Engine Technology]],Technology_HR!$A$2:$B$11,2,FALSE)*10^-6</f>
        <v>888115.69319999998</v>
      </c>
      <c r="T8621" s="5">
        <f>Table1[[#This Row],[Fuel Consumption (mmBtu)]]*Table1[[#This Row],[Emission Factor (kg CO2/ mmBtu)]]*10^3</f>
        <v>47123418681.192001</v>
      </c>
      <c r="U8621" s="3">
        <f>Table1[[#This Row],[Emissions (g CO2)]]/(Table1[[#This Row],[Generation (TWh)]]*10^9)</f>
        <v>400.54993999999999</v>
      </c>
    </row>
    <row r="8622" spans="1:21" x14ac:dyDescent="0.35">
      <c r="A8622" t="s">
        <v>421</v>
      </c>
      <c r="B8622" t="s">
        <v>3239</v>
      </c>
      <c r="C8622" t="str">
        <f>SUBSTITUTE(Table1[[#This Row],[Fuel]],", ",",")</f>
        <v>fossil gas: natural gas</v>
      </c>
      <c r="D8622" t="s">
        <v>3239</v>
      </c>
      <c r="H8622" t="s">
        <v>3438</v>
      </c>
      <c r="I8622">
        <v>420.1</v>
      </c>
      <c r="J8622" t="s">
        <v>3446</v>
      </c>
      <c r="K8622">
        <v>2007</v>
      </c>
      <c r="L8622" t="s">
        <v>29</v>
      </c>
      <c r="M8622" t="s">
        <v>29</v>
      </c>
      <c r="N8622">
        <v>40.959600000000002</v>
      </c>
      <c r="O8622">
        <v>0.86919999999999997</v>
      </c>
      <c r="P8622" t="s">
        <v>3592</v>
      </c>
      <c r="Q8622" s="3">
        <f>Table1[[#This Row],[Capacity (MW)]]*0.395*8760*10^-6</f>
        <v>1.4536300199999999</v>
      </c>
      <c r="R8622" s="3" cm="1">
        <f t="array" ref="R8622">AVERAGE(VLOOKUP(_xlfn.TEXTSPLIT(Table1[[#This Row],[Fuel (no space after comma)]], ","), FuelList_Final_EF!$A$2:$B$65, 2, FALSE))</f>
        <v>53.06</v>
      </c>
      <c r="S8622" s="3">
        <f>Table1[[#This Row],[Generation (TWh)]]*10^9*VLOOKUP(Table1[[#This Row],[Turbine/Engine Technology]],Technology_HR!$A$2:$B$11,2,FALSE)*10^-6</f>
        <v>10973453.020979997</v>
      </c>
      <c r="T8622" s="5">
        <f>Table1[[#This Row],[Fuel Consumption (mmBtu)]]*Table1[[#This Row],[Emission Factor (kg CO2/ mmBtu)]]*10^3</f>
        <v>582251417293.19873</v>
      </c>
      <c r="U8622" s="3">
        <f>Table1[[#This Row],[Emissions (g CO2)]]/(Table1[[#This Row],[Generation (TWh)]]*10^9)</f>
        <v>400.54993999999999</v>
      </c>
    </row>
    <row r="8623" spans="1:21" x14ac:dyDescent="0.35">
      <c r="A8623" t="s">
        <v>2184</v>
      </c>
      <c r="B8623" t="s">
        <v>3239</v>
      </c>
      <c r="C8623" t="str">
        <f>SUBSTITUTE(Table1[[#This Row],[Fuel]],", ",",")</f>
        <v>fossil gas: natural gas</v>
      </c>
      <c r="D8623" t="s">
        <v>3239</v>
      </c>
      <c r="H8623" t="s">
        <v>3438</v>
      </c>
      <c r="I8623">
        <v>414</v>
      </c>
      <c r="J8623" t="s">
        <v>3446</v>
      </c>
      <c r="K8623">
        <v>2007</v>
      </c>
      <c r="L8623" t="s">
        <v>29</v>
      </c>
      <c r="M8623" t="s">
        <v>29</v>
      </c>
      <c r="N8623">
        <v>40.959600000000002</v>
      </c>
      <c r="O8623">
        <v>0.86919999999999997</v>
      </c>
      <c r="P8623" t="s">
        <v>3592</v>
      </c>
      <c r="Q8623" s="3">
        <f>Table1[[#This Row],[Capacity (MW)]]*0.395*8760*10^-6</f>
        <v>1.4325227999999999</v>
      </c>
      <c r="R8623" s="3" cm="1">
        <f t="array" ref="R8623">AVERAGE(VLOOKUP(_xlfn.TEXTSPLIT(Table1[[#This Row],[Fuel (no space after comma)]], ","), FuelList_Final_EF!$A$2:$B$65, 2, FALSE))</f>
        <v>53.06</v>
      </c>
      <c r="S8623" s="3">
        <f>Table1[[#This Row],[Generation (TWh)]]*10^9*VLOOKUP(Table1[[#This Row],[Turbine/Engine Technology]],Technology_HR!$A$2:$B$11,2,FALSE)*10^-6</f>
        <v>10814114.617199998</v>
      </c>
      <c r="T8623" s="5">
        <f>Table1[[#This Row],[Fuel Consumption (mmBtu)]]*Table1[[#This Row],[Emission Factor (kg CO2/ mmBtu)]]*10^3</f>
        <v>573796921588.63196</v>
      </c>
      <c r="U8623" s="3">
        <f>Table1[[#This Row],[Emissions (g CO2)]]/(Table1[[#This Row],[Generation (TWh)]]*10^9)</f>
        <v>400.54994000000005</v>
      </c>
    </row>
    <row r="8624" spans="1:21" x14ac:dyDescent="0.35">
      <c r="A8624" t="s">
        <v>2185</v>
      </c>
      <c r="B8624" t="s">
        <v>3239</v>
      </c>
      <c r="C8624" t="str">
        <f>SUBSTITUTE(Table1[[#This Row],[Fuel]],", ",",")</f>
        <v>fossil gas: natural gas</v>
      </c>
      <c r="D8624" t="s">
        <v>3239</v>
      </c>
      <c r="H8624" t="s">
        <v>3438</v>
      </c>
      <c r="I8624">
        <v>33</v>
      </c>
      <c r="J8624" t="s">
        <v>3446</v>
      </c>
      <c r="K8624">
        <v>2008</v>
      </c>
      <c r="L8624" t="s">
        <v>29</v>
      </c>
      <c r="M8624" t="s">
        <v>29</v>
      </c>
      <c r="N8624">
        <v>41.551929999999999</v>
      </c>
      <c r="O8624">
        <v>1.68554</v>
      </c>
      <c r="P8624" t="s">
        <v>3592</v>
      </c>
      <c r="Q8624" s="3">
        <f>Table1[[#This Row],[Capacity (MW)]]*0.395*8760*10^-6</f>
        <v>0.1141866</v>
      </c>
      <c r="R8624" s="3" cm="1">
        <f t="array" ref="R8624">AVERAGE(VLOOKUP(_xlfn.TEXTSPLIT(Table1[[#This Row],[Fuel (no space after comma)]], ","), FuelList_Final_EF!$A$2:$B$65, 2, FALSE))</f>
        <v>53.06</v>
      </c>
      <c r="S8624" s="3">
        <f>Table1[[#This Row],[Generation (TWh)]]*10^9*VLOOKUP(Table1[[#This Row],[Turbine/Engine Technology]],Technology_HR!$A$2:$B$11,2,FALSE)*10^-6</f>
        <v>861994.64339999994</v>
      </c>
      <c r="T8624" s="5">
        <f>Table1[[#This Row],[Fuel Consumption (mmBtu)]]*Table1[[#This Row],[Emission Factor (kg CO2/ mmBtu)]]*10^3</f>
        <v>45737435778.803993</v>
      </c>
      <c r="U8624" s="3">
        <f>Table1[[#This Row],[Emissions (g CO2)]]/(Table1[[#This Row],[Generation (TWh)]]*10^9)</f>
        <v>400.54993999999994</v>
      </c>
    </row>
    <row r="8625" spans="1:21" x14ac:dyDescent="0.35">
      <c r="A8625" t="s">
        <v>421</v>
      </c>
      <c r="B8625" t="s">
        <v>3239</v>
      </c>
      <c r="C8625" t="str">
        <f>SUBSTITUTE(Table1[[#This Row],[Fuel]],", ",",")</f>
        <v>fossil gas: natural gas</v>
      </c>
      <c r="D8625" t="s">
        <v>3239</v>
      </c>
      <c r="H8625" t="s">
        <v>3438</v>
      </c>
      <c r="I8625">
        <v>434.8</v>
      </c>
      <c r="J8625" t="s">
        <v>3446</v>
      </c>
      <c r="K8625">
        <v>2003</v>
      </c>
      <c r="L8625" t="s">
        <v>29</v>
      </c>
      <c r="M8625" t="s">
        <v>29</v>
      </c>
      <c r="N8625">
        <v>41.336599999999997</v>
      </c>
      <c r="O8625">
        <v>2.1594000000000002</v>
      </c>
      <c r="P8625" t="s">
        <v>3592</v>
      </c>
      <c r="Q8625" s="3">
        <f>Table1[[#This Row],[Capacity (MW)]]*0.395*8760*10^-6</f>
        <v>1.5044949600000002</v>
      </c>
      <c r="R8625" s="3" cm="1">
        <f t="array" ref="R8625">AVERAGE(VLOOKUP(_xlfn.TEXTSPLIT(Table1[[#This Row],[Fuel (no space after comma)]], ","), FuelList_Final_EF!$A$2:$B$65, 2, FALSE))</f>
        <v>53.06</v>
      </c>
      <c r="S8625" s="3">
        <f>Table1[[#This Row],[Generation (TWh)]]*10^9*VLOOKUP(Table1[[#This Row],[Turbine/Engine Technology]],Technology_HR!$A$2:$B$11,2,FALSE)*10^-6</f>
        <v>11357432.453040002</v>
      </c>
      <c r="T8625" s="5">
        <f>Table1[[#This Row],[Fuel Consumption (mmBtu)]]*Table1[[#This Row],[Emission Factor (kg CO2/ mmBtu)]]*10^3</f>
        <v>602625365958.30249</v>
      </c>
      <c r="U8625" s="3">
        <f>Table1[[#This Row],[Emissions (g CO2)]]/(Table1[[#This Row],[Generation (TWh)]]*10^9)</f>
        <v>400.54993999999999</v>
      </c>
    </row>
    <row r="8626" spans="1:21" x14ac:dyDescent="0.35">
      <c r="A8626" t="s">
        <v>421</v>
      </c>
      <c r="B8626" t="s">
        <v>3239</v>
      </c>
      <c r="C8626" t="str">
        <f>SUBSTITUTE(Table1[[#This Row],[Fuel]],", ",",")</f>
        <v>fossil gas: natural gas</v>
      </c>
      <c r="D8626" t="s">
        <v>3239</v>
      </c>
      <c r="H8626" t="s">
        <v>3438</v>
      </c>
      <c r="I8626">
        <v>431.4</v>
      </c>
      <c r="J8626" t="s">
        <v>3446</v>
      </c>
      <c r="K8626">
        <v>2003</v>
      </c>
      <c r="L8626" t="s">
        <v>29</v>
      </c>
      <c r="M8626" t="s">
        <v>29</v>
      </c>
      <c r="N8626">
        <v>41.336599999999997</v>
      </c>
      <c r="O8626">
        <v>2.1594000000000002</v>
      </c>
      <c r="P8626" t="s">
        <v>3592</v>
      </c>
      <c r="Q8626" s="3">
        <f>Table1[[#This Row],[Capacity (MW)]]*0.395*8760*10^-6</f>
        <v>1.49273028</v>
      </c>
      <c r="R8626" s="3" cm="1">
        <f t="array" ref="R8626">AVERAGE(VLOOKUP(_xlfn.TEXTSPLIT(Table1[[#This Row],[Fuel (no space after comma)]], ","), FuelList_Final_EF!$A$2:$B$65, 2, FALSE))</f>
        <v>53.06</v>
      </c>
      <c r="S8626" s="3">
        <f>Table1[[#This Row],[Generation (TWh)]]*10^9*VLOOKUP(Table1[[#This Row],[Turbine/Engine Technology]],Technology_HR!$A$2:$B$11,2,FALSE)*10^-6</f>
        <v>11268620.883719999</v>
      </c>
      <c r="T8626" s="5">
        <f>Table1[[#This Row],[Fuel Consumption (mmBtu)]]*Table1[[#This Row],[Emission Factor (kg CO2/ mmBtu)]]*10^3</f>
        <v>597913024090.18311</v>
      </c>
      <c r="U8626" s="3">
        <f>Table1[[#This Row],[Emissions (g CO2)]]/(Table1[[#This Row],[Generation (TWh)]]*10^9)</f>
        <v>400.54993999999994</v>
      </c>
    </row>
    <row r="8627" spans="1:21" x14ac:dyDescent="0.35">
      <c r="A8627" t="s">
        <v>2157</v>
      </c>
      <c r="B8627" t="s">
        <v>3241</v>
      </c>
      <c r="C8627" t="str">
        <f>SUBSTITUTE(Table1[[#This Row],[Fuel]],", ",",")</f>
        <v>fossil liquids: heavy fuel oil</v>
      </c>
      <c r="D8627" t="s">
        <v>3241</v>
      </c>
      <c r="H8627" t="s">
        <v>3438</v>
      </c>
      <c r="I8627">
        <v>70</v>
      </c>
      <c r="J8627" t="s">
        <v>3446</v>
      </c>
      <c r="K8627">
        <v>2000</v>
      </c>
      <c r="L8627" t="s">
        <v>29</v>
      </c>
      <c r="M8627" t="s">
        <v>29</v>
      </c>
      <c r="N8627">
        <v>38.670699999999997</v>
      </c>
      <c r="O8627">
        <v>-4.0519999999999996</v>
      </c>
      <c r="P8627" t="s">
        <v>3592</v>
      </c>
      <c r="Q8627" s="3">
        <f>Table1[[#This Row],[Capacity (MW)]]*0.395*8760*10^-6</f>
        <v>0.24221400000000001</v>
      </c>
      <c r="R8627" s="3" cm="1">
        <f t="array" ref="R8627">AVERAGE(VLOOKUP(_xlfn.TEXTSPLIT(Table1[[#This Row],[Fuel (no space after comma)]], ","), FuelList_Final_EF!$A$2:$B$65, 2, FALSE))</f>
        <v>81.602530311017389</v>
      </c>
      <c r="S8627" s="3">
        <f>Table1[[#This Row],[Generation (TWh)]]*10^9*VLOOKUP(Table1[[#This Row],[Turbine/Engine Technology]],Technology_HR!$A$2:$B$11,2,FALSE)*10^-6</f>
        <v>1828473.486</v>
      </c>
      <c r="T8627" s="5">
        <f>Table1[[#This Row],[Fuel Consumption (mmBtu)]]*Table1[[#This Row],[Emission Factor (kg CO2/ mmBtu)]]*10^3</f>
        <v>149208063064.20663</v>
      </c>
      <c r="U8627" s="3">
        <f>Table1[[#This Row],[Emissions (g CO2)]]/(Table1[[#This Row],[Generation (TWh)]]*10^9)</f>
        <v>616.01750131787026</v>
      </c>
    </row>
    <row r="8628" spans="1:21" x14ac:dyDescent="0.35">
      <c r="A8628" t="s">
        <v>2155</v>
      </c>
      <c r="B8628" t="s">
        <v>3241</v>
      </c>
      <c r="C8628" t="str">
        <f>SUBSTITUTE(Table1[[#This Row],[Fuel]],", ",",")</f>
        <v>fossil liquids: heavy fuel oil</v>
      </c>
      <c r="D8628" t="s">
        <v>3241</v>
      </c>
      <c r="H8628" t="s">
        <v>3436</v>
      </c>
      <c r="I8628">
        <v>38</v>
      </c>
      <c r="J8628" t="s">
        <v>3446</v>
      </c>
      <c r="K8628">
        <v>1988</v>
      </c>
      <c r="L8628" t="s">
        <v>29</v>
      </c>
      <c r="M8628" t="s">
        <v>29</v>
      </c>
      <c r="N8628">
        <v>28.970009999999998</v>
      </c>
      <c r="O8628">
        <v>-13.541230000000001</v>
      </c>
      <c r="P8628" t="s">
        <v>3592</v>
      </c>
      <c r="Q8628" s="3">
        <f>Table1[[#This Row],[Capacity (MW)]]*0.395*8760*10^-6</f>
        <v>0.13148760000000001</v>
      </c>
      <c r="R8628" s="3" cm="1">
        <f t="array" ref="R8628">AVERAGE(VLOOKUP(_xlfn.TEXTSPLIT(Table1[[#This Row],[Fuel (no space after comma)]], ","), FuelList_Final_EF!$A$2:$B$65, 2, FALSE))</f>
        <v>81.602530311017389</v>
      </c>
      <c r="S8628" s="3">
        <f>Table1[[#This Row],[Generation (TWh)]]*10^9*VLOOKUP(Table1[[#This Row],[Turbine/Engine Technology]],Technology_HR!$A$2:$B$11,2,FALSE)*10^-6</f>
        <v>1447678.4760000003</v>
      </c>
      <c r="T8628" s="5">
        <f>Table1[[#This Row],[Fuel Consumption (mmBtu)]]*Table1[[#This Row],[Emission Factor (kg CO2/ mmBtu)]]*10^3</f>
        <v>118134226718.39748</v>
      </c>
      <c r="U8628" s="3">
        <f>Table1[[#This Row],[Emissions (g CO2)]]/(Table1[[#This Row],[Generation (TWh)]]*10^9)</f>
        <v>898.44385872430144</v>
      </c>
    </row>
    <row r="8629" spans="1:21" x14ac:dyDescent="0.35">
      <c r="A8629" t="s">
        <v>2155</v>
      </c>
      <c r="B8629" t="s">
        <v>3241</v>
      </c>
      <c r="C8629" t="str">
        <f>SUBSTITUTE(Table1[[#This Row],[Fuel]],", ",",")</f>
        <v>fossil liquids: heavy fuel oil</v>
      </c>
      <c r="D8629" t="s">
        <v>3241</v>
      </c>
      <c r="H8629" t="s">
        <v>3436</v>
      </c>
      <c r="I8629">
        <v>23</v>
      </c>
      <c r="J8629" t="s">
        <v>3446</v>
      </c>
      <c r="K8629">
        <v>1998</v>
      </c>
      <c r="L8629" t="s">
        <v>29</v>
      </c>
      <c r="M8629" t="s">
        <v>29</v>
      </c>
      <c r="N8629">
        <v>28.970009999999998</v>
      </c>
      <c r="O8629">
        <v>-13.541230000000001</v>
      </c>
      <c r="P8629" t="s">
        <v>3592</v>
      </c>
      <c r="Q8629" s="3">
        <f>Table1[[#This Row],[Capacity (MW)]]*0.395*8760*10^-6</f>
        <v>7.9584600000000005E-2</v>
      </c>
      <c r="R8629" s="3" cm="1">
        <f t="array" ref="R8629">AVERAGE(VLOOKUP(_xlfn.TEXTSPLIT(Table1[[#This Row],[Fuel (no space after comma)]], ","), FuelList_Final_EF!$A$2:$B$65, 2, FALSE))</f>
        <v>81.602530311017389</v>
      </c>
      <c r="S8629" s="3">
        <f>Table1[[#This Row],[Generation (TWh)]]*10^9*VLOOKUP(Table1[[#This Row],[Turbine/Engine Technology]],Technology_HR!$A$2:$B$11,2,FALSE)*10^-6</f>
        <v>876226.446</v>
      </c>
      <c r="T8629" s="5">
        <f>Table1[[#This Row],[Fuel Consumption (mmBtu)]]*Table1[[#This Row],[Emission Factor (kg CO2/ mmBtu)]]*10^3</f>
        <v>71502295119.030045</v>
      </c>
      <c r="U8629" s="3">
        <f>Table1[[#This Row],[Emissions (g CO2)]]/(Table1[[#This Row],[Generation (TWh)]]*10^9)</f>
        <v>898.44385872430155</v>
      </c>
    </row>
    <row r="8630" spans="1:21" x14ac:dyDescent="0.35">
      <c r="A8630" t="s">
        <v>2155</v>
      </c>
      <c r="B8630" t="s">
        <v>3241</v>
      </c>
      <c r="C8630" t="str">
        <f>SUBSTITUTE(Table1[[#This Row],[Fuel]],", ",",")</f>
        <v>fossil liquids: heavy fuel oil</v>
      </c>
      <c r="D8630" t="s">
        <v>3241</v>
      </c>
      <c r="H8630" t="s">
        <v>3441</v>
      </c>
      <c r="I8630">
        <v>24</v>
      </c>
      <c r="J8630" t="s">
        <v>3446</v>
      </c>
      <c r="K8630">
        <v>1987</v>
      </c>
      <c r="L8630" t="s">
        <v>29</v>
      </c>
      <c r="M8630" t="s">
        <v>29</v>
      </c>
      <c r="N8630">
        <v>28.970009999999998</v>
      </c>
      <c r="O8630">
        <v>-13.541230000000001</v>
      </c>
      <c r="P8630" t="s">
        <v>3592</v>
      </c>
      <c r="Q8630" s="3">
        <f>Table1[[#This Row],[Capacity (MW)]]*0.395*8760*10^-6</f>
        <v>8.3044800000000002E-2</v>
      </c>
      <c r="R8630" s="3" cm="1">
        <f t="array" ref="R8630">AVERAGE(VLOOKUP(_xlfn.TEXTSPLIT(Table1[[#This Row],[Fuel (no space after comma)]], ","), FuelList_Final_EF!$A$2:$B$65, 2, FALSE))</f>
        <v>81.602530311017389</v>
      </c>
      <c r="S8630" s="3">
        <f>Table1[[#This Row],[Generation (TWh)]]*10^9*VLOOKUP(Table1[[#This Row],[Turbine/Engine Technology]],Technology_HR!$A$2:$B$11,2,FALSE)*10^-6</f>
        <v>626905.19519999996</v>
      </c>
      <c r="T8630" s="5">
        <f>Table1[[#This Row],[Fuel Consumption (mmBtu)]]*Table1[[#This Row],[Emission Factor (kg CO2/ mmBtu)]]*10^3</f>
        <v>51157050193.442268</v>
      </c>
      <c r="U8630" s="3">
        <f>Table1[[#This Row],[Emissions (g CO2)]]/(Table1[[#This Row],[Generation (TWh)]]*10^9)</f>
        <v>616.01750131787026</v>
      </c>
    </row>
    <row r="8631" spans="1:21" x14ac:dyDescent="0.35">
      <c r="A8631" t="s">
        <v>2155</v>
      </c>
      <c r="B8631" t="s">
        <v>3241</v>
      </c>
      <c r="C8631" t="str">
        <f>SUBSTITUTE(Table1[[#This Row],[Fuel]],", ",",")</f>
        <v>fossil liquids: heavy fuel oil</v>
      </c>
      <c r="D8631" t="s">
        <v>3241</v>
      </c>
      <c r="H8631" t="s">
        <v>3441</v>
      </c>
      <c r="I8631">
        <v>32</v>
      </c>
      <c r="J8631" t="s">
        <v>3446</v>
      </c>
      <c r="K8631">
        <v>1989</v>
      </c>
      <c r="L8631" t="s">
        <v>29</v>
      </c>
      <c r="M8631" t="s">
        <v>29</v>
      </c>
      <c r="N8631">
        <v>28.970009999999998</v>
      </c>
      <c r="O8631">
        <v>-13.541230000000001</v>
      </c>
      <c r="P8631" t="s">
        <v>3592</v>
      </c>
      <c r="Q8631" s="3">
        <f>Table1[[#This Row],[Capacity (MW)]]*0.395*8760*10^-6</f>
        <v>0.1107264</v>
      </c>
      <c r="R8631" s="3" cm="1">
        <f t="array" ref="R8631">AVERAGE(VLOOKUP(_xlfn.TEXTSPLIT(Table1[[#This Row],[Fuel (no space after comma)]], ","), FuelList_Final_EF!$A$2:$B$65, 2, FALSE))</f>
        <v>81.602530311017389</v>
      </c>
      <c r="S8631" s="3">
        <f>Table1[[#This Row],[Generation (TWh)]]*10^9*VLOOKUP(Table1[[#This Row],[Turbine/Engine Technology]],Technology_HR!$A$2:$B$11,2,FALSE)*10^-6</f>
        <v>835873.59359999991</v>
      </c>
      <c r="T8631" s="5">
        <f>Table1[[#This Row],[Fuel Consumption (mmBtu)]]*Table1[[#This Row],[Emission Factor (kg CO2/ mmBtu)]]*10^3</f>
        <v>68209400257.923019</v>
      </c>
      <c r="U8631" s="3">
        <f>Table1[[#This Row],[Emissions (g CO2)]]/(Table1[[#This Row],[Generation (TWh)]]*10^9)</f>
        <v>616.01750131787014</v>
      </c>
    </row>
    <row r="8632" spans="1:21" x14ac:dyDescent="0.35">
      <c r="A8632" t="s">
        <v>2155</v>
      </c>
      <c r="B8632" t="s">
        <v>3241</v>
      </c>
      <c r="C8632" t="str">
        <f>SUBSTITUTE(Table1[[#This Row],[Fuel]],", ",",")</f>
        <v>fossil liquids: heavy fuel oil</v>
      </c>
      <c r="D8632" t="s">
        <v>3241</v>
      </c>
      <c r="H8632" t="s">
        <v>3437</v>
      </c>
      <c r="I8632">
        <v>24</v>
      </c>
      <c r="J8632" t="s">
        <v>3446</v>
      </c>
      <c r="K8632">
        <v>1992</v>
      </c>
      <c r="L8632" t="s">
        <v>29</v>
      </c>
      <c r="M8632" t="s">
        <v>29</v>
      </c>
      <c r="N8632">
        <v>28.970009999999998</v>
      </c>
      <c r="O8632">
        <v>-13.541230000000001</v>
      </c>
      <c r="P8632" t="s">
        <v>3592</v>
      </c>
      <c r="Q8632" s="3">
        <f>Table1[[#This Row],[Capacity (MW)]]*0.395*8760*10^-6</f>
        <v>8.3044800000000002E-2</v>
      </c>
      <c r="R8632" s="3" cm="1">
        <f t="array" ref="R8632">AVERAGE(VLOOKUP(_xlfn.TEXTSPLIT(Table1[[#This Row],[Fuel (no space after comma)]], ","), FuelList_Final_EF!$A$2:$B$65, 2, FALSE))</f>
        <v>81.602530311017389</v>
      </c>
      <c r="S8632" s="3">
        <f>Table1[[#This Row],[Generation (TWh)]]*10^9*VLOOKUP(Table1[[#This Row],[Turbine/Engine Technology]],Technology_HR!$A$2:$B$11,2,FALSE)*10^-6</f>
        <v>739098.72</v>
      </c>
      <c r="T8632" s="5">
        <f>Table1[[#This Row],[Fuel Consumption (mmBtu)]]*Table1[[#This Row],[Emission Factor (kg CO2/ mmBtu)]]*10^3</f>
        <v>60312325701.634155</v>
      </c>
      <c r="U8632" s="3">
        <f>Table1[[#This Row],[Emissions (g CO2)]]/(Table1[[#This Row],[Generation (TWh)]]*10^9)</f>
        <v>726.26251976805474</v>
      </c>
    </row>
    <row r="8633" spans="1:21" x14ac:dyDescent="0.35">
      <c r="A8633" t="s">
        <v>2155</v>
      </c>
      <c r="B8633" t="s">
        <v>3241</v>
      </c>
      <c r="C8633" t="str">
        <f>SUBSTITUTE(Table1[[#This Row],[Fuel]],", ",",")</f>
        <v>fossil liquids: heavy fuel oil</v>
      </c>
      <c r="D8633" t="s">
        <v>3241</v>
      </c>
      <c r="H8633" t="s">
        <v>3441</v>
      </c>
      <c r="I8633">
        <v>37</v>
      </c>
      <c r="J8633" t="s">
        <v>3446</v>
      </c>
      <c r="K8633">
        <v>2002</v>
      </c>
      <c r="L8633" t="s">
        <v>29</v>
      </c>
      <c r="M8633" t="s">
        <v>29</v>
      </c>
      <c r="N8633">
        <v>28.970009999999998</v>
      </c>
      <c r="O8633">
        <v>-13.541230000000001</v>
      </c>
      <c r="P8633" t="s">
        <v>3592</v>
      </c>
      <c r="Q8633" s="3">
        <f>Table1[[#This Row],[Capacity (MW)]]*0.395*8760*10^-6</f>
        <v>0.12802740000000001</v>
      </c>
      <c r="R8633" s="3" cm="1">
        <f t="array" ref="R8633">AVERAGE(VLOOKUP(_xlfn.TEXTSPLIT(Table1[[#This Row],[Fuel (no space after comma)]], ","), FuelList_Final_EF!$A$2:$B$65, 2, FALSE))</f>
        <v>81.602530311017389</v>
      </c>
      <c r="S8633" s="3">
        <f>Table1[[#This Row],[Generation (TWh)]]*10^9*VLOOKUP(Table1[[#This Row],[Turbine/Engine Technology]],Technology_HR!$A$2:$B$11,2,FALSE)*10^-6</f>
        <v>966478.84260000009</v>
      </c>
      <c r="T8633" s="5">
        <f>Table1[[#This Row],[Fuel Consumption (mmBtu)]]*Table1[[#This Row],[Emission Factor (kg CO2/ mmBtu)]]*10^3</f>
        <v>78867119048.223511</v>
      </c>
      <c r="U8633" s="3">
        <f>Table1[[#This Row],[Emissions (g CO2)]]/(Table1[[#This Row],[Generation (TWh)]]*10^9)</f>
        <v>616.01750131787026</v>
      </c>
    </row>
    <row r="8634" spans="1:21" x14ac:dyDescent="0.35">
      <c r="A8634" t="s">
        <v>2155</v>
      </c>
      <c r="B8634" t="s">
        <v>3241</v>
      </c>
      <c r="C8634" t="str">
        <f>SUBSTITUTE(Table1[[#This Row],[Fuel]],", ",",")</f>
        <v>fossil liquids: heavy fuel oil</v>
      </c>
      <c r="D8634" t="s">
        <v>3241</v>
      </c>
      <c r="H8634" t="s">
        <v>3441</v>
      </c>
      <c r="I8634">
        <v>57</v>
      </c>
      <c r="J8634" t="s">
        <v>3446</v>
      </c>
      <c r="K8634">
        <v>2015</v>
      </c>
      <c r="L8634" t="s">
        <v>29</v>
      </c>
      <c r="M8634" t="s">
        <v>29</v>
      </c>
      <c r="N8634">
        <v>28.970009999999998</v>
      </c>
      <c r="O8634">
        <v>-13.541230000000001</v>
      </c>
      <c r="P8634" t="s">
        <v>3592</v>
      </c>
      <c r="Q8634" s="3">
        <f>Table1[[#This Row],[Capacity (MW)]]*0.395*8760*10^-6</f>
        <v>0.19723139999999997</v>
      </c>
      <c r="R8634" s="3" cm="1">
        <f t="array" ref="R8634">AVERAGE(VLOOKUP(_xlfn.TEXTSPLIT(Table1[[#This Row],[Fuel (no space after comma)]], ","), FuelList_Final_EF!$A$2:$B$65, 2, FALSE))</f>
        <v>81.602530311017389</v>
      </c>
      <c r="S8634" s="3">
        <f>Table1[[#This Row],[Generation (TWh)]]*10^9*VLOOKUP(Table1[[#This Row],[Turbine/Engine Technology]],Technology_HR!$A$2:$B$11,2,FALSE)*10^-6</f>
        <v>1488899.8385999997</v>
      </c>
      <c r="T8634" s="5">
        <f>Table1[[#This Row],[Fuel Consumption (mmBtu)]]*Table1[[#This Row],[Emission Factor (kg CO2/ mmBtu)]]*10^3</f>
        <v>121497994209.42537</v>
      </c>
      <c r="U8634" s="3">
        <f>Table1[[#This Row],[Emissions (g CO2)]]/(Table1[[#This Row],[Generation (TWh)]]*10^9)</f>
        <v>616.01750131787026</v>
      </c>
    </row>
    <row r="8635" spans="1:21" x14ac:dyDescent="0.35">
      <c r="A8635" t="s">
        <v>2166</v>
      </c>
      <c r="B8635" t="s">
        <v>3239</v>
      </c>
      <c r="C8635" t="str">
        <f>SUBSTITUTE(Table1[[#This Row],[Fuel]],", ",",")</f>
        <v>fossil gas: natural gas</v>
      </c>
      <c r="D8635" t="s">
        <v>3239</v>
      </c>
      <c r="H8635" t="s">
        <v>3438</v>
      </c>
      <c r="I8635">
        <v>83</v>
      </c>
      <c r="J8635" t="s">
        <v>3446</v>
      </c>
      <c r="K8635">
        <v>2010</v>
      </c>
      <c r="L8635" t="s">
        <v>29</v>
      </c>
      <c r="M8635" t="s">
        <v>29</v>
      </c>
      <c r="N8635">
        <v>37.185679999999998</v>
      </c>
      <c r="O8635">
        <v>-6.90083</v>
      </c>
      <c r="P8635" t="s">
        <v>3592</v>
      </c>
      <c r="Q8635" s="3">
        <f>Table1[[#This Row],[Capacity (MW)]]*0.395*8760*10^-6</f>
        <v>0.28719660000000002</v>
      </c>
      <c r="R8635" s="3" cm="1">
        <f t="array" ref="R8635">AVERAGE(VLOOKUP(_xlfn.TEXTSPLIT(Table1[[#This Row],[Fuel (no space after comma)]], ","), FuelList_Final_EF!$A$2:$B$65, 2, FALSE))</f>
        <v>53.06</v>
      </c>
      <c r="S8635" s="3">
        <f>Table1[[#This Row],[Generation (TWh)]]*10^9*VLOOKUP(Table1[[#This Row],[Turbine/Engine Technology]],Technology_HR!$A$2:$B$11,2,FALSE)*10^-6</f>
        <v>2168047.1333999997</v>
      </c>
      <c r="T8635" s="5">
        <f>Table1[[#This Row],[Fuel Consumption (mmBtu)]]*Table1[[#This Row],[Emission Factor (kg CO2/ mmBtu)]]*10^3</f>
        <v>115036580898.20398</v>
      </c>
      <c r="U8635" s="3">
        <f>Table1[[#This Row],[Emissions (g CO2)]]/(Table1[[#This Row],[Generation (TWh)]]*10^9)</f>
        <v>400.54993999999994</v>
      </c>
    </row>
    <row r="8636" spans="1:21" x14ac:dyDescent="0.35">
      <c r="A8636" t="s">
        <v>2166</v>
      </c>
      <c r="B8636" t="s">
        <v>3251</v>
      </c>
      <c r="C8636" t="str">
        <f>SUBSTITUTE(Table1[[#This Row],[Fuel]],", ",",")</f>
        <v>fossil liquids: heavy fuel oil,fossil gas: natural gas</v>
      </c>
      <c r="D8636" t="s">
        <v>3241</v>
      </c>
      <c r="E8636" t="s">
        <v>3239</v>
      </c>
      <c r="H8636" t="s">
        <v>3440</v>
      </c>
      <c r="I8636">
        <v>50</v>
      </c>
      <c r="J8636" t="s">
        <v>3446</v>
      </c>
      <c r="K8636">
        <v>1990</v>
      </c>
      <c r="L8636" t="s">
        <v>29</v>
      </c>
      <c r="M8636" t="s">
        <v>29</v>
      </c>
      <c r="N8636">
        <v>37.185679999999998</v>
      </c>
      <c r="O8636">
        <v>-6.90083</v>
      </c>
      <c r="P8636" t="s">
        <v>3592</v>
      </c>
      <c r="Q8636" s="3">
        <f>Table1[[#This Row],[Capacity (MW)]]*0.395*8760*10^-6</f>
        <v>0.17301</v>
      </c>
      <c r="R8636" s="3" cm="1">
        <f t="array" ref="R8636">AVERAGE(VLOOKUP(_xlfn.TEXTSPLIT(Table1[[#This Row],[Fuel (no space after comma)]], ","), FuelList_Final_EF!$A$2:$B$65, 2, FALSE))</f>
        <v>67.331265155508703</v>
      </c>
      <c r="S8636" s="3">
        <f>Table1[[#This Row],[Generation (TWh)]]*10^9*VLOOKUP(Table1[[#This Row],[Turbine/Engine Technology]],Technology_HR!$A$2:$B$11,2,FALSE)*10^-6</f>
        <v>1779407.8499999999</v>
      </c>
      <c r="T8636" s="5">
        <f>Table1[[#This Row],[Fuel Consumption (mmBtu)]]*Table1[[#This Row],[Emission Factor (kg CO2/ mmBtu)]]*10^3</f>
        <v>119809781768.14365</v>
      </c>
      <c r="U8636" s="3">
        <f>Table1[[#This Row],[Emissions (g CO2)]]/(Table1[[#This Row],[Generation (TWh)]]*10^9)</f>
        <v>692.50206212440696</v>
      </c>
    </row>
    <row r="8637" spans="1:21" x14ac:dyDescent="0.35">
      <c r="A8637" t="s">
        <v>2157</v>
      </c>
      <c r="B8637" t="s">
        <v>3239</v>
      </c>
      <c r="C8637" t="str">
        <f>SUBSTITUTE(Table1[[#This Row],[Fuel]],", ",",")</f>
        <v>fossil gas: natural gas</v>
      </c>
      <c r="D8637" t="s">
        <v>3239</v>
      </c>
      <c r="H8637" t="s">
        <v>3438</v>
      </c>
      <c r="I8637">
        <v>42</v>
      </c>
      <c r="J8637" t="s">
        <v>3446</v>
      </c>
      <c r="K8637" t="s">
        <v>29</v>
      </c>
      <c r="L8637" t="s">
        <v>29</v>
      </c>
      <c r="M8637" t="s">
        <v>29</v>
      </c>
      <c r="N8637">
        <v>37.575119999999998</v>
      </c>
      <c r="O8637">
        <v>-0.92927999999999999</v>
      </c>
      <c r="P8637" t="s">
        <v>3592</v>
      </c>
      <c r="Q8637" s="3">
        <f>Table1[[#This Row],[Capacity (MW)]]*0.395*8760*10^-6</f>
        <v>0.1453284</v>
      </c>
      <c r="R8637" s="3" cm="1">
        <f t="array" ref="R8637">AVERAGE(VLOOKUP(_xlfn.TEXTSPLIT(Table1[[#This Row],[Fuel (no space after comma)]], ","), FuelList_Final_EF!$A$2:$B$65, 2, FALSE))</f>
        <v>53.06</v>
      </c>
      <c r="S8637" s="3">
        <f>Table1[[#This Row],[Generation (TWh)]]*10^9*VLOOKUP(Table1[[#This Row],[Turbine/Engine Technology]],Technology_HR!$A$2:$B$11,2,FALSE)*10^-6</f>
        <v>1097084.0915999999</v>
      </c>
      <c r="T8637" s="5">
        <f>Table1[[#This Row],[Fuel Consumption (mmBtu)]]*Table1[[#This Row],[Emission Factor (kg CO2/ mmBtu)]]*10^3</f>
        <v>58211281900.295998</v>
      </c>
      <c r="U8637" s="3">
        <f>Table1[[#This Row],[Emissions (g CO2)]]/(Table1[[#This Row],[Generation (TWh)]]*10^9)</f>
        <v>400.54993999999999</v>
      </c>
    </row>
    <row r="8638" spans="1:21" x14ac:dyDescent="0.35">
      <c r="A8638" t="s">
        <v>2157</v>
      </c>
      <c r="B8638" t="s">
        <v>3239</v>
      </c>
      <c r="C8638" t="str">
        <f>SUBSTITUTE(Table1[[#This Row],[Fuel]],", ",",")</f>
        <v>fossil gas: natural gas</v>
      </c>
      <c r="D8638" t="s">
        <v>3239</v>
      </c>
      <c r="H8638" t="s">
        <v>3438</v>
      </c>
      <c r="I8638">
        <v>45</v>
      </c>
      <c r="J8638" t="s">
        <v>3446</v>
      </c>
      <c r="K8638">
        <v>2011</v>
      </c>
      <c r="L8638" t="s">
        <v>29</v>
      </c>
      <c r="M8638" t="s">
        <v>29</v>
      </c>
      <c r="N8638">
        <v>37.575119999999998</v>
      </c>
      <c r="O8638">
        <v>-0.92927999999999999</v>
      </c>
      <c r="P8638" t="s">
        <v>3592</v>
      </c>
      <c r="Q8638" s="3">
        <f>Table1[[#This Row],[Capacity (MW)]]*0.395*8760*10^-6</f>
        <v>0.15570900000000001</v>
      </c>
      <c r="R8638" s="3" cm="1">
        <f t="array" ref="R8638">AVERAGE(VLOOKUP(_xlfn.TEXTSPLIT(Table1[[#This Row],[Fuel (no space after comma)]], ","), FuelList_Final_EF!$A$2:$B$65, 2, FALSE))</f>
        <v>53.06</v>
      </c>
      <c r="S8638" s="3">
        <f>Table1[[#This Row],[Generation (TWh)]]*10^9*VLOOKUP(Table1[[#This Row],[Turbine/Engine Technology]],Technology_HR!$A$2:$B$11,2,FALSE)*10^-6</f>
        <v>1175447.2409999999</v>
      </c>
      <c r="T8638" s="5">
        <f>Table1[[#This Row],[Fuel Consumption (mmBtu)]]*Table1[[#This Row],[Emission Factor (kg CO2/ mmBtu)]]*10^3</f>
        <v>62369230607.459999</v>
      </c>
      <c r="U8638" s="3">
        <f>Table1[[#This Row],[Emissions (g CO2)]]/(Table1[[#This Row],[Generation (TWh)]]*10^9)</f>
        <v>400.54993999999999</v>
      </c>
    </row>
    <row r="8639" spans="1:21" x14ac:dyDescent="0.35">
      <c r="A8639" t="s">
        <v>2186</v>
      </c>
      <c r="B8639" t="s">
        <v>3239</v>
      </c>
      <c r="C8639" t="str">
        <f>SUBSTITUTE(Table1[[#This Row],[Fuel]],", ",",")</f>
        <v>fossil gas: natural gas</v>
      </c>
      <c r="D8639" t="s">
        <v>3239</v>
      </c>
      <c r="H8639" t="s">
        <v>3436</v>
      </c>
      <c r="I8639">
        <v>23</v>
      </c>
      <c r="J8639" t="s">
        <v>3446</v>
      </c>
      <c r="K8639">
        <v>1998</v>
      </c>
      <c r="L8639" t="s">
        <v>29</v>
      </c>
      <c r="M8639" t="s">
        <v>29</v>
      </c>
      <c r="N8639">
        <v>41.694200000000002</v>
      </c>
      <c r="O8639">
        <v>0.59499000000000002</v>
      </c>
      <c r="P8639" t="s">
        <v>3592</v>
      </c>
      <c r="Q8639" s="3">
        <f>Table1[[#This Row],[Capacity (MW)]]*0.395*8760*10^-6</f>
        <v>7.9584600000000005E-2</v>
      </c>
      <c r="R8639" s="3" cm="1">
        <f t="array" ref="R8639">AVERAGE(VLOOKUP(_xlfn.TEXTSPLIT(Table1[[#This Row],[Fuel (no space after comma)]], ","), FuelList_Final_EF!$A$2:$B$65, 2, FALSE))</f>
        <v>53.06</v>
      </c>
      <c r="S8639" s="3">
        <f>Table1[[#This Row],[Generation (TWh)]]*10^9*VLOOKUP(Table1[[#This Row],[Turbine/Engine Technology]],Technology_HR!$A$2:$B$11,2,FALSE)*10^-6</f>
        <v>876226.446</v>
      </c>
      <c r="T8639" s="5">
        <f>Table1[[#This Row],[Fuel Consumption (mmBtu)]]*Table1[[#This Row],[Emission Factor (kg CO2/ mmBtu)]]*10^3</f>
        <v>46492575224.760002</v>
      </c>
      <c r="U8639" s="3">
        <f>Table1[[#This Row],[Emissions (g CO2)]]/(Table1[[#This Row],[Generation (TWh)]]*10^9)</f>
        <v>584.19060000000002</v>
      </c>
    </row>
    <row r="8640" spans="1:21" x14ac:dyDescent="0.35">
      <c r="A8640" t="s">
        <v>421</v>
      </c>
      <c r="B8640" t="s">
        <v>3242</v>
      </c>
      <c r="C8640" t="str">
        <f>SUBSTITUTE(Table1[[#This Row],[Fuel]],", ",",")</f>
        <v>fossil gas: lng</v>
      </c>
      <c r="D8640" t="s">
        <v>3242</v>
      </c>
      <c r="H8640" t="s">
        <v>3438</v>
      </c>
      <c r="I8640">
        <v>391</v>
      </c>
      <c r="J8640" t="s">
        <v>3446</v>
      </c>
      <c r="K8640">
        <v>2008</v>
      </c>
      <c r="L8640" t="s">
        <v>29</v>
      </c>
      <c r="M8640" t="s">
        <v>29</v>
      </c>
      <c r="N8640">
        <v>43.329000000000001</v>
      </c>
      <c r="O8640">
        <v>-8.5030000000000001</v>
      </c>
      <c r="P8640" t="s">
        <v>3592</v>
      </c>
      <c r="Q8640" s="3">
        <f>Table1[[#This Row],[Capacity (MW)]]*0.395*8760*10^-6</f>
        <v>1.3529381999999999</v>
      </c>
      <c r="R8640" s="3" cm="1">
        <f t="array" ref="R8640">AVERAGE(VLOOKUP(_xlfn.TEXTSPLIT(Table1[[#This Row],[Fuel (no space after comma)]], ","), FuelList_Final_EF!$A$2:$B$65, 2, FALSE))</f>
        <v>67.685819715340017</v>
      </c>
      <c r="S8640" s="3">
        <f>Table1[[#This Row],[Generation (TWh)]]*10^9*VLOOKUP(Table1[[#This Row],[Turbine/Engine Technology]],Technology_HR!$A$2:$B$11,2,FALSE)*10^-6</f>
        <v>10213330.471799998</v>
      </c>
      <c r="T8640" s="5">
        <f>Table1[[#This Row],[Fuel Consumption (mmBtu)]]*Table1[[#This Row],[Emission Factor (kg CO2/ mmBtu)]]*10^3</f>
        <v>691297645007.44324</v>
      </c>
      <c r="U8640" s="3">
        <f>Table1[[#This Row],[Emissions (g CO2)]]/(Table1[[#This Row],[Generation (TWh)]]*10^9)</f>
        <v>510.96025303110179</v>
      </c>
    </row>
    <row r="8641" spans="1:21" x14ac:dyDescent="0.35">
      <c r="A8641" t="s">
        <v>421</v>
      </c>
      <c r="B8641" t="s">
        <v>3239</v>
      </c>
      <c r="C8641" t="str">
        <f>SUBSTITUTE(Table1[[#This Row],[Fuel]],", ",",")</f>
        <v>fossil gas: natural gas</v>
      </c>
      <c r="D8641" t="s">
        <v>3239</v>
      </c>
      <c r="H8641" t="s">
        <v>3438</v>
      </c>
      <c r="I8641">
        <v>409.7</v>
      </c>
      <c r="J8641" t="s">
        <v>3446</v>
      </c>
      <c r="K8641">
        <v>2007</v>
      </c>
      <c r="L8641" t="s">
        <v>29</v>
      </c>
      <c r="M8641" t="s">
        <v>29</v>
      </c>
      <c r="N8641">
        <v>39.642479999999999</v>
      </c>
      <c r="O8641">
        <v>-0.23321</v>
      </c>
      <c r="P8641" t="s">
        <v>3592</v>
      </c>
      <c r="Q8641" s="3">
        <f>Table1[[#This Row],[Capacity (MW)]]*0.395*8760*10^-6</f>
        <v>1.4176439399999998</v>
      </c>
      <c r="R8641" s="3" cm="1">
        <f t="array" ref="R8641">AVERAGE(VLOOKUP(_xlfn.TEXTSPLIT(Table1[[#This Row],[Fuel (no space after comma)]], ","), FuelList_Final_EF!$A$2:$B$65, 2, FALSE))</f>
        <v>53.06</v>
      </c>
      <c r="S8641" s="3">
        <f>Table1[[#This Row],[Generation (TWh)]]*10^9*VLOOKUP(Table1[[#This Row],[Turbine/Engine Technology]],Technology_HR!$A$2:$B$11,2,FALSE)*10^-6</f>
        <v>10701794.103059998</v>
      </c>
      <c r="T8641" s="5">
        <f>Table1[[#This Row],[Fuel Consumption (mmBtu)]]*Table1[[#This Row],[Emission Factor (kg CO2/ mmBtu)]]*10^3</f>
        <v>567837195108.36353</v>
      </c>
      <c r="U8641" s="3">
        <f>Table1[[#This Row],[Emissions (g CO2)]]/(Table1[[#This Row],[Generation (TWh)]]*10^9)</f>
        <v>400.54993999999999</v>
      </c>
    </row>
    <row r="8642" spans="1:21" x14ac:dyDescent="0.35">
      <c r="A8642" t="s">
        <v>421</v>
      </c>
      <c r="B8642" t="s">
        <v>3239</v>
      </c>
      <c r="C8642" t="str">
        <f>SUBSTITUTE(Table1[[#This Row],[Fuel]],", ",",")</f>
        <v>fossil gas: natural gas</v>
      </c>
      <c r="D8642" t="s">
        <v>3239</v>
      </c>
      <c r="H8642" t="s">
        <v>3438</v>
      </c>
      <c r="I8642">
        <v>411.8</v>
      </c>
      <c r="J8642" t="s">
        <v>3446</v>
      </c>
      <c r="K8642">
        <v>2007</v>
      </c>
      <c r="L8642" t="s">
        <v>29</v>
      </c>
      <c r="M8642" t="s">
        <v>29</v>
      </c>
      <c r="N8642">
        <v>39.642479999999999</v>
      </c>
      <c r="O8642">
        <v>-0.23321</v>
      </c>
      <c r="P8642" t="s">
        <v>3592</v>
      </c>
      <c r="Q8642" s="3">
        <f>Table1[[#This Row],[Capacity (MW)]]*0.395*8760*10^-6</f>
        <v>1.4249103599999999</v>
      </c>
      <c r="R8642" s="3" cm="1">
        <f t="array" ref="R8642">AVERAGE(VLOOKUP(_xlfn.TEXTSPLIT(Table1[[#This Row],[Fuel (no space after comma)]], ","), FuelList_Final_EF!$A$2:$B$65, 2, FALSE))</f>
        <v>53.06</v>
      </c>
      <c r="S8642" s="3">
        <f>Table1[[#This Row],[Generation (TWh)]]*10^9*VLOOKUP(Table1[[#This Row],[Turbine/Engine Technology]],Technology_HR!$A$2:$B$11,2,FALSE)*10^-6</f>
        <v>10756648.307639999</v>
      </c>
      <c r="T8642" s="5">
        <f>Table1[[#This Row],[Fuel Consumption (mmBtu)]]*Table1[[#This Row],[Emission Factor (kg CO2/ mmBtu)]]*10^3</f>
        <v>570747759203.37842</v>
      </c>
      <c r="U8642" s="3">
        <f>Table1[[#This Row],[Emissions (g CO2)]]/(Table1[[#This Row],[Generation (TWh)]]*10^9)</f>
        <v>400.54993999999999</v>
      </c>
    </row>
    <row r="8643" spans="1:21" x14ac:dyDescent="0.35">
      <c r="A8643" t="s">
        <v>421</v>
      </c>
      <c r="B8643" t="s">
        <v>3239</v>
      </c>
      <c r="C8643" t="str">
        <f>SUBSTITUTE(Table1[[#This Row],[Fuel]],", ",",")</f>
        <v>fossil gas: natural gas</v>
      </c>
      <c r="D8643" t="s">
        <v>3239</v>
      </c>
      <c r="H8643" t="s">
        <v>3438</v>
      </c>
      <c r="I8643">
        <v>410.6</v>
      </c>
      <c r="J8643" t="s">
        <v>3446</v>
      </c>
      <c r="K8643">
        <v>2007</v>
      </c>
      <c r="L8643" t="s">
        <v>29</v>
      </c>
      <c r="M8643" t="s">
        <v>29</v>
      </c>
      <c r="N8643">
        <v>39.642479999999999</v>
      </c>
      <c r="O8643">
        <v>-0.23321</v>
      </c>
      <c r="P8643" t="s">
        <v>3592</v>
      </c>
      <c r="Q8643" s="3">
        <f>Table1[[#This Row],[Capacity (MW)]]*0.395*8760*10^-6</f>
        <v>1.4207581200000001</v>
      </c>
      <c r="R8643" s="3" cm="1">
        <f t="array" ref="R8643">AVERAGE(VLOOKUP(_xlfn.TEXTSPLIT(Table1[[#This Row],[Fuel (no space after comma)]], ","), FuelList_Final_EF!$A$2:$B$65, 2, FALSE))</f>
        <v>53.06</v>
      </c>
      <c r="S8643" s="3">
        <f>Table1[[#This Row],[Generation (TWh)]]*10^9*VLOOKUP(Table1[[#This Row],[Turbine/Engine Technology]],Technology_HR!$A$2:$B$11,2,FALSE)*10^-6</f>
        <v>10725303.047880001</v>
      </c>
      <c r="T8643" s="5">
        <f>Table1[[#This Row],[Fuel Consumption (mmBtu)]]*Table1[[#This Row],[Emission Factor (kg CO2/ mmBtu)]]*10^3</f>
        <v>569084579720.51282</v>
      </c>
      <c r="U8643" s="3">
        <f>Table1[[#This Row],[Emissions (g CO2)]]/(Table1[[#This Row],[Generation (TWh)]]*10^9)</f>
        <v>400.54993999999994</v>
      </c>
    </row>
    <row r="8644" spans="1:21" x14ac:dyDescent="0.35">
      <c r="A8644" t="s">
        <v>2187</v>
      </c>
      <c r="B8644" t="s">
        <v>3239</v>
      </c>
      <c r="C8644" t="str">
        <f>SUBSTITUTE(Table1[[#This Row],[Fuel]],", ",",")</f>
        <v>fossil gas: natural gas</v>
      </c>
      <c r="D8644" t="s">
        <v>3239</v>
      </c>
      <c r="H8644" t="s">
        <v>3438</v>
      </c>
      <c r="I8644">
        <v>50</v>
      </c>
      <c r="J8644" t="s">
        <v>3446</v>
      </c>
      <c r="K8644">
        <v>1997</v>
      </c>
      <c r="L8644" t="s">
        <v>29</v>
      </c>
      <c r="M8644" t="s">
        <v>29</v>
      </c>
      <c r="N8644">
        <v>41.673431000000001</v>
      </c>
      <c r="O8644">
        <v>-0.87044100000000002</v>
      </c>
      <c r="P8644" t="s">
        <v>3592</v>
      </c>
      <c r="Q8644" s="3">
        <f>Table1[[#This Row],[Capacity (MW)]]*0.395*8760*10^-6</f>
        <v>0.17301</v>
      </c>
      <c r="R8644" s="3" cm="1">
        <f t="array" ref="R8644">AVERAGE(VLOOKUP(_xlfn.TEXTSPLIT(Table1[[#This Row],[Fuel (no space after comma)]], ","), FuelList_Final_EF!$A$2:$B$65, 2, FALSE))</f>
        <v>53.06</v>
      </c>
      <c r="S8644" s="3">
        <f>Table1[[#This Row],[Generation (TWh)]]*10^9*VLOOKUP(Table1[[#This Row],[Turbine/Engine Technology]],Technology_HR!$A$2:$B$11,2,FALSE)*10^-6</f>
        <v>1306052.49</v>
      </c>
      <c r="T8644" s="5">
        <f>Table1[[#This Row],[Fuel Consumption (mmBtu)]]*Table1[[#This Row],[Emission Factor (kg CO2/ mmBtu)]]*10^3</f>
        <v>69299145119.400009</v>
      </c>
      <c r="U8644" s="3">
        <f>Table1[[#This Row],[Emissions (g CO2)]]/(Table1[[#This Row],[Generation (TWh)]]*10^9)</f>
        <v>400.54994000000005</v>
      </c>
    </row>
    <row r="8645" spans="1:21" x14ac:dyDescent="0.35">
      <c r="A8645" t="s">
        <v>2187</v>
      </c>
      <c r="B8645" t="s">
        <v>3239</v>
      </c>
      <c r="C8645" t="str">
        <f>SUBSTITUTE(Table1[[#This Row],[Fuel]],", ",",")</f>
        <v>fossil gas: natural gas</v>
      </c>
      <c r="D8645" t="s">
        <v>3239</v>
      </c>
      <c r="H8645" t="s">
        <v>3438</v>
      </c>
      <c r="I8645">
        <v>50</v>
      </c>
      <c r="J8645" t="s">
        <v>3446</v>
      </c>
      <c r="K8645">
        <v>2006</v>
      </c>
      <c r="L8645" t="s">
        <v>29</v>
      </c>
      <c r="M8645" t="s">
        <v>29</v>
      </c>
      <c r="N8645">
        <v>41.673431000000001</v>
      </c>
      <c r="O8645">
        <v>-0.87044100000000002</v>
      </c>
      <c r="P8645" t="s">
        <v>3592</v>
      </c>
      <c r="Q8645" s="3">
        <f>Table1[[#This Row],[Capacity (MW)]]*0.395*8760*10^-6</f>
        <v>0.17301</v>
      </c>
      <c r="R8645" s="3" cm="1">
        <f t="array" ref="R8645">AVERAGE(VLOOKUP(_xlfn.TEXTSPLIT(Table1[[#This Row],[Fuel (no space after comma)]], ","), FuelList_Final_EF!$A$2:$B$65, 2, FALSE))</f>
        <v>53.06</v>
      </c>
      <c r="S8645" s="3">
        <f>Table1[[#This Row],[Generation (TWh)]]*10^9*VLOOKUP(Table1[[#This Row],[Turbine/Engine Technology]],Technology_HR!$A$2:$B$11,2,FALSE)*10^-6</f>
        <v>1306052.49</v>
      </c>
      <c r="T8645" s="5">
        <f>Table1[[#This Row],[Fuel Consumption (mmBtu)]]*Table1[[#This Row],[Emission Factor (kg CO2/ mmBtu)]]*10^3</f>
        <v>69299145119.400009</v>
      </c>
      <c r="U8645" s="3">
        <f>Table1[[#This Row],[Emissions (g CO2)]]/(Table1[[#This Row],[Generation (TWh)]]*10^9)</f>
        <v>400.54994000000005</v>
      </c>
    </row>
    <row r="8646" spans="1:21" x14ac:dyDescent="0.35">
      <c r="A8646" t="s">
        <v>2187</v>
      </c>
      <c r="B8646" t="s">
        <v>3239</v>
      </c>
      <c r="C8646" t="str">
        <f>SUBSTITUTE(Table1[[#This Row],[Fuel]],", ",",")</f>
        <v>fossil gas: natural gas</v>
      </c>
      <c r="D8646" t="s">
        <v>3239</v>
      </c>
      <c r="H8646" t="s">
        <v>3438</v>
      </c>
      <c r="I8646">
        <v>50</v>
      </c>
      <c r="J8646" t="s">
        <v>3446</v>
      </c>
      <c r="K8646">
        <v>2006</v>
      </c>
      <c r="L8646" t="s">
        <v>29</v>
      </c>
      <c r="M8646" t="s">
        <v>29</v>
      </c>
      <c r="N8646">
        <v>41.673431000000001</v>
      </c>
      <c r="O8646">
        <v>-0.87044100000000002</v>
      </c>
      <c r="P8646" t="s">
        <v>3592</v>
      </c>
      <c r="Q8646" s="3">
        <f>Table1[[#This Row],[Capacity (MW)]]*0.395*8760*10^-6</f>
        <v>0.17301</v>
      </c>
      <c r="R8646" s="3" cm="1">
        <f t="array" ref="R8646">AVERAGE(VLOOKUP(_xlfn.TEXTSPLIT(Table1[[#This Row],[Fuel (no space after comma)]], ","), FuelList_Final_EF!$A$2:$B$65, 2, FALSE))</f>
        <v>53.06</v>
      </c>
      <c r="S8646" s="3">
        <f>Table1[[#This Row],[Generation (TWh)]]*10^9*VLOOKUP(Table1[[#This Row],[Turbine/Engine Technology]],Technology_HR!$A$2:$B$11,2,FALSE)*10^-6</f>
        <v>1306052.49</v>
      </c>
      <c r="T8646" s="5">
        <f>Table1[[#This Row],[Fuel Consumption (mmBtu)]]*Table1[[#This Row],[Emission Factor (kg CO2/ mmBtu)]]*10^3</f>
        <v>69299145119.400009</v>
      </c>
      <c r="U8646" s="3">
        <f>Table1[[#This Row],[Emissions (g CO2)]]/(Table1[[#This Row],[Generation (TWh)]]*10^9)</f>
        <v>400.54994000000005</v>
      </c>
    </row>
    <row r="8647" spans="1:21" x14ac:dyDescent="0.35">
      <c r="A8647" t="s">
        <v>2155</v>
      </c>
      <c r="B8647" t="s">
        <v>3239</v>
      </c>
      <c r="C8647" t="str">
        <f>SUBSTITUTE(Table1[[#This Row],[Fuel]],", ",",")</f>
        <v>fossil gas: natural gas</v>
      </c>
      <c r="D8647" t="s">
        <v>3239</v>
      </c>
      <c r="H8647" t="s">
        <v>3438</v>
      </c>
      <c r="I8647">
        <v>390</v>
      </c>
      <c r="J8647" t="s">
        <v>3446</v>
      </c>
      <c r="K8647">
        <v>2002</v>
      </c>
      <c r="L8647" t="s">
        <v>29</v>
      </c>
      <c r="M8647" t="s">
        <v>29</v>
      </c>
      <c r="N8647">
        <v>36.195639999999997</v>
      </c>
      <c r="O8647">
        <v>-5.4136300000000004</v>
      </c>
      <c r="P8647" t="s">
        <v>3592</v>
      </c>
      <c r="Q8647" s="3">
        <f>Table1[[#This Row],[Capacity (MW)]]*0.395*8760*10^-6</f>
        <v>1.349478</v>
      </c>
      <c r="R8647" s="3" cm="1">
        <f t="array" ref="R8647">AVERAGE(VLOOKUP(_xlfn.TEXTSPLIT(Table1[[#This Row],[Fuel (no space after comma)]], ","), FuelList_Final_EF!$A$2:$B$65, 2, FALSE))</f>
        <v>53.06</v>
      </c>
      <c r="S8647" s="3">
        <f>Table1[[#This Row],[Generation (TWh)]]*10^9*VLOOKUP(Table1[[#This Row],[Turbine/Engine Technology]],Technology_HR!$A$2:$B$11,2,FALSE)*10^-6</f>
        <v>10187209.422</v>
      </c>
      <c r="T8647" s="5">
        <f>Table1[[#This Row],[Fuel Consumption (mmBtu)]]*Table1[[#This Row],[Emission Factor (kg CO2/ mmBtu)]]*10^3</f>
        <v>540533331931.32007</v>
      </c>
      <c r="U8647" s="3">
        <f>Table1[[#This Row],[Emissions (g CO2)]]/(Table1[[#This Row],[Generation (TWh)]]*10^9)</f>
        <v>400.54994000000005</v>
      </c>
    </row>
    <row r="8648" spans="1:21" x14ac:dyDescent="0.35">
      <c r="A8648" t="s">
        <v>2155</v>
      </c>
      <c r="B8648" t="s">
        <v>3239</v>
      </c>
      <c r="C8648" t="str">
        <f>SUBSTITUTE(Table1[[#This Row],[Fuel]],", ",",")</f>
        <v>fossil gas: natural gas</v>
      </c>
      <c r="D8648" t="s">
        <v>3239</v>
      </c>
      <c r="H8648" t="s">
        <v>3438</v>
      </c>
      <c r="I8648">
        <v>402</v>
      </c>
      <c r="J8648" t="s">
        <v>3446</v>
      </c>
      <c r="K8648">
        <v>2002</v>
      </c>
      <c r="L8648" t="s">
        <v>29</v>
      </c>
      <c r="M8648" t="s">
        <v>29</v>
      </c>
      <c r="N8648">
        <v>36.195639999999997</v>
      </c>
      <c r="O8648">
        <v>-5.4136300000000004</v>
      </c>
      <c r="P8648" t="s">
        <v>3592</v>
      </c>
      <c r="Q8648" s="3">
        <f>Table1[[#This Row],[Capacity (MW)]]*0.395*8760*10^-6</f>
        <v>1.3910004</v>
      </c>
      <c r="R8648" s="3" cm="1">
        <f t="array" ref="R8648">AVERAGE(VLOOKUP(_xlfn.TEXTSPLIT(Table1[[#This Row],[Fuel (no space after comma)]], ","), FuelList_Final_EF!$A$2:$B$65, 2, FALSE))</f>
        <v>53.06</v>
      </c>
      <c r="S8648" s="3">
        <f>Table1[[#This Row],[Generation (TWh)]]*10^9*VLOOKUP(Table1[[#This Row],[Turbine/Engine Technology]],Technology_HR!$A$2:$B$11,2,FALSE)*10^-6</f>
        <v>10500662.0196</v>
      </c>
      <c r="T8648" s="5">
        <f>Table1[[#This Row],[Fuel Consumption (mmBtu)]]*Table1[[#This Row],[Emission Factor (kg CO2/ mmBtu)]]*10^3</f>
        <v>557165126759.97607</v>
      </c>
      <c r="U8648" s="3">
        <f>Table1[[#This Row],[Emissions (g CO2)]]/(Table1[[#This Row],[Generation (TWh)]]*10^9)</f>
        <v>400.54994000000005</v>
      </c>
    </row>
    <row r="8649" spans="1:21" x14ac:dyDescent="0.35">
      <c r="A8649" t="s">
        <v>2166</v>
      </c>
      <c r="B8649" t="s">
        <v>3297</v>
      </c>
      <c r="C8649" t="str">
        <f>SUBSTITUTE(Table1[[#This Row],[Fuel]],", ",",")</f>
        <v>fossil gas: natural gas,fossil gas: unknown</v>
      </c>
      <c r="D8649" t="s">
        <v>3239</v>
      </c>
      <c r="E8649" t="s">
        <v>3245</v>
      </c>
      <c r="H8649" t="s">
        <v>3438</v>
      </c>
      <c r="I8649">
        <v>36</v>
      </c>
      <c r="J8649" t="s">
        <v>3446</v>
      </c>
      <c r="K8649" t="s">
        <v>29</v>
      </c>
      <c r="L8649" t="s">
        <v>29</v>
      </c>
      <c r="M8649" t="s">
        <v>29</v>
      </c>
      <c r="N8649">
        <v>36.188789</v>
      </c>
      <c r="O8649">
        <v>-5.3881490000000003</v>
      </c>
      <c r="P8649" t="s">
        <v>3592</v>
      </c>
      <c r="Q8649" s="3">
        <f>Table1[[#This Row],[Capacity (MW)]]*0.395*8760*10^-6</f>
        <v>0.1245672</v>
      </c>
      <c r="R8649" s="3" cm="1">
        <f t="array" ref="R8649">AVERAGE(VLOOKUP(_xlfn.TEXTSPLIT(Table1[[#This Row],[Fuel (no space after comma)]], ","), FuelList_Final_EF!$A$2:$B$65, 2, FALSE))</f>
        <v>56.689581971533997</v>
      </c>
      <c r="S8649" s="3">
        <f>Table1[[#This Row],[Generation (TWh)]]*10^9*VLOOKUP(Table1[[#This Row],[Turbine/Engine Technology]],Technology_HR!$A$2:$B$11,2,FALSE)*10^-6</f>
        <v>940357.79279999994</v>
      </c>
      <c r="T8649" s="5">
        <f>Table1[[#This Row],[Fuel Consumption (mmBtu)]]*Table1[[#This Row],[Emission Factor (kg CO2/ mmBtu)]]*10^3</f>
        <v>53308490177.506378</v>
      </c>
      <c r="U8649" s="3">
        <f>Table1[[#This Row],[Emissions (g CO2)]]/(Table1[[#This Row],[Generation (TWh)]]*10^9)</f>
        <v>427.94965430311009</v>
      </c>
    </row>
    <row r="8650" spans="1:21" x14ac:dyDescent="0.35">
      <c r="A8650" t="s">
        <v>2166</v>
      </c>
      <c r="B8650" t="s">
        <v>3297</v>
      </c>
      <c r="C8650" t="str">
        <f>SUBSTITUTE(Table1[[#This Row],[Fuel]],", ",",")</f>
        <v>fossil gas: natural gas,fossil gas: unknown</v>
      </c>
      <c r="D8650" t="s">
        <v>3239</v>
      </c>
      <c r="E8650" t="s">
        <v>3245</v>
      </c>
      <c r="H8650" t="s">
        <v>3436</v>
      </c>
      <c r="I8650">
        <v>45</v>
      </c>
      <c r="J8650" t="s">
        <v>3446</v>
      </c>
      <c r="K8650">
        <v>2011</v>
      </c>
      <c r="L8650" t="s">
        <v>29</v>
      </c>
      <c r="M8650" t="s">
        <v>29</v>
      </c>
      <c r="N8650">
        <v>36.188789</v>
      </c>
      <c r="O8650">
        <v>-5.3881490000000003</v>
      </c>
      <c r="P8650" t="s">
        <v>3592</v>
      </c>
      <c r="Q8650" s="3">
        <f>Table1[[#This Row],[Capacity (MW)]]*0.395*8760*10^-6</f>
        <v>0.15570900000000001</v>
      </c>
      <c r="R8650" s="3" cm="1">
        <f t="array" ref="R8650">AVERAGE(VLOOKUP(_xlfn.TEXTSPLIT(Table1[[#This Row],[Fuel (no space after comma)]], ","), FuelList_Final_EF!$A$2:$B$65, 2, FALSE))</f>
        <v>56.689581971533997</v>
      </c>
      <c r="S8650" s="3">
        <f>Table1[[#This Row],[Generation (TWh)]]*10^9*VLOOKUP(Table1[[#This Row],[Turbine/Engine Technology]],Technology_HR!$A$2:$B$11,2,FALSE)*10^-6</f>
        <v>1714356.0899999999</v>
      </c>
      <c r="T8650" s="5">
        <f>Table1[[#This Row],[Fuel Consumption (mmBtu)]]*Table1[[#This Row],[Emission Factor (kg CO2/ mmBtu)]]*10^3</f>
        <v>97186130092.453506</v>
      </c>
      <c r="U8650" s="3">
        <f>Table1[[#This Row],[Emissions (g CO2)]]/(Table1[[#This Row],[Generation (TWh)]]*10^9)</f>
        <v>624.15229750658921</v>
      </c>
    </row>
    <row r="8651" spans="1:21" x14ac:dyDescent="0.35">
      <c r="A8651" t="s">
        <v>2166</v>
      </c>
      <c r="B8651" t="s">
        <v>3297</v>
      </c>
      <c r="C8651" t="str">
        <f>SUBSTITUTE(Table1[[#This Row],[Fuel]],", ",",")</f>
        <v>fossil gas: natural gas,fossil gas: unknown</v>
      </c>
      <c r="D8651" t="s">
        <v>3239</v>
      </c>
      <c r="E8651" t="s">
        <v>3245</v>
      </c>
      <c r="H8651" t="s">
        <v>3436</v>
      </c>
      <c r="I8651">
        <v>41</v>
      </c>
      <c r="J8651" t="s">
        <v>3446</v>
      </c>
      <c r="K8651" t="s">
        <v>29</v>
      </c>
      <c r="L8651" t="s">
        <v>29</v>
      </c>
      <c r="M8651" t="s">
        <v>29</v>
      </c>
      <c r="N8651">
        <v>36.188789</v>
      </c>
      <c r="O8651">
        <v>-5.3881490000000003</v>
      </c>
      <c r="P8651" t="s">
        <v>3592</v>
      </c>
      <c r="Q8651" s="3">
        <f>Table1[[#This Row],[Capacity (MW)]]*0.395*8760*10^-6</f>
        <v>0.1418682</v>
      </c>
      <c r="R8651" s="3" cm="1">
        <f t="array" ref="R8651">AVERAGE(VLOOKUP(_xlfn.TEXTSPLIT(Table1[[#This Row],[Fuel (no space after comma)]], ","), FuelList_Final_EF!$A$2:$B$65, 2, FALSE))</f>
        <v>56.689581971533997</v>
      </c>
      <c r="S8651" s="3">
        <f>Table1[[#This Row],[Generation (TWh)]]*10^9*VLOOKUP(Table1[[#This Row],[Turbine/Engine Technology]],Technology_HR!$A$2:$B$11,2,FALSE)*10^-6</f>
        <v>1561968.882</v>
      </c>
      <c r="T8651" s="5">
        <f>Table1[[#This Row],[Fuel Consumption (mmBtu)]]*Table1[[#This Row],[Emission Factor (kg CO2/ mmBtu)]]*10^3</f>
        <v>88547362973.124313</v>
      </c>
      <c r="U8651" s="3">
        <f>Table1[[#This Row],[Emissions (g CO2)]]/(Table1[[#This Row],[Generation (TWh)]]*10^9)</f>
        <v>624.15229750658932</v>
      </c>
    </row>
    <row r="8652" spans="1:21" x14ac:dyDescent="0.35">
      <c r="A8652" t="s">
        <v>2166</v>
      </c>
      <c r="B8652" t="s">
        <v>3297</v>
      </c>
      <c r="C8652" t="str">
        <f>SUBSTITUTE(Table1[[#This Row],[Fuel]],", ",",")</f>
        <v>fossil gas: natural gas,fossil gas: unknown</v>
      </c>
      <c r="D8652" t="s">
        <v>3239</v>
      </c>
      <c r="E8652" t="s">
        <v>3245</v>
      </c>
      <c r="H8652" t="s">
        <v>3436</v>
      </c>
      <c r="I8652">
        <v>74</v>
      </c>
      <c r="J8652" t="s">
        <v>3446</v>
      </c>
      <c r="K8652" t="s">
        <v>29</v>
      </c>
      <c r="L8652" t="s">
        <v>29</v>
      </c>
      <c r="M8652" t="s">
        <v>29</v>
      </c>
      <c r="N8652">
        <v>36.188789</v>
      </c>
      <c r="O8652">
        <v>-5.3881490000000003</v>
      </c>
      <c r="P8652" t="s">
        <v>3592</v>
      </c>
      <c r="Q8652" s="3">
        <f>Table1[[#This Row],[Capacity (MW)]]*0.395*8760*10^-6</f>
        <v>0.25605480000000003</v>
      </c>
      <c r="R8652" s="3" cm="1">
        <f t="array" ref="R8652">AVERAGE(VLOOKUP(_xlfn.TEXTSPLIT(Table1[[#This Row],[Fuel (no space after comma)]], ","), FuelList_Final_EF!$A$2:$B$65, 2, FALSE))</f>
        <v>56.689581971533997</v>
      </c>
      <c r="S8652" s="3">
        <f>Table1[[#This Row],[Generation (TWh)]]*10^9*VLOOKUP(Table1[[#This Row],[Turbine/Engine Technology]],Technology_HR!$A$2:$B$11,2,FALSE)*10^-6</f>
        <v>2819163.3480000002</v>
      </c>
      <c r="T8652" s="5">
        <f>Table1[[#This Row],[Fuel Consumption (mmBtu)]]*Table1[[#This Row],[Emission Factor (kg CO2/ mmBtu)]]*10^3</f>
        <v>159817191707.59021</v>
      </c>
      <c r="U8652" s="3">
        <f>Table1[[#This Row],[Emissions (g CO2)]]/(Table1[[#This Row],[Generation (TWh)]]*10^9)</f>
        <v>624.15229750658921</v>
      </c>
    </row>
    <row r="8653" spans="1:21" x14ac:dyDescent="0.35">
      <c r="A8653" t="s">
        <v>2188</v>
      </c>
      <c r="B8653" t="s">
        <v>3239</v>
      </c>
      <c r="C8653" t="str">
        <f>SUBSTITUTE(Table1[[#This Row],[Fuel]],", ",",")</f>
        <v>fossil gas: natural gas</v>
      </c>
      <c r="D8653" t="s">
        <v>3239</v>
      </c>
      <c r="H8653" t="s">
        <v>3438</v>
      </c>
      <c r="I8653">
        <v>25</v>
      </c>
      <c r="J8653" t="s">
        <v>3446</v>
      </c>
      <c r="K8653">
        <v>2011</v>
      </c>
      <c r="L8653" t="s">
        <v>29</v>
      </c>
      <c r="M8653" t="s">
        <v>29</v>
      </c>
      <c r="N8653">
        <v>42.215020000000003</v>
      </c>
      <c r="O8653">
        <v>2.51511</v>
      </c>
      <c r="P8653" t="s">
        <v>3592</v>
      </c>
      <c r="Q8653" s="3">
        <f>Table1[[#This Row],[Capacity (MW)]]*0.395*8760*10^-6</f>
        <v>8.6504999999999999E-2</v>
      </c>
      <c r="R8653" s="3" cm="1">
        <f t="array" ref="R8653">AVERAGE(VLOOKUP(_xlfn.TEXTSPLIT(Table1[[#This Row],[Fuel (no space after comma)]], ","), FuelList_Final_EF!$A$2:$B$65, 2, FALSE))</f>
        <v>53.06</v>
      </c>
      <c r="S8653" s="3">
        <f>Table1[[#This Row],[Generation (TWh)]]*10^9*VLOOKUP(Table1[[#This Row],[Turbine/Engine Technology]],Technology_HR!$A$2:$B$11,2,FALSE)*10^-6</f>
        <v>653026.245</v>
      </c>
      <c r="T8653" s="5">
        <f>Table1[[#This Row],[Fuel Consumption (mmBtu)]]*Table1[[#This Row],[Emission Factor (kg CO2/ mmBtu)]]*10^3</f>
        <v>34649572559.700005</v>
      </c>
      <c r="U8653" s="3">
        <f>Table1[[#This Row],[Emissions (g CO2)]]/(Table1[[#This Row],[Generation (TWh)]]*10^9)</f>
        <v>400.54994000000005</v>
      </c>
    </row>
    <row r="8654" spans="1:21" x14ac:dyDescent="0.35">
      <c r="A8654" t="s">
        <v>2163</v>
      </c>
      <c r="B8654" t="s">
        <v>3239</v>
      </c>
      <c r="C8654" t="str">
        <f>SUBSTITUTE(Table1[[#This Row],[Fuel]],", ",",")</f>
        <v>fossil gas: natural gas</v>
      </c>
      <c r="D8654" t="s">
        <v>3239</v>
      </c>
      <c r="H8654" t="s">
        <v>3438</v>
      </c>
      <c r="I8654">
        <v>396</v>
      </c>
      <c r="J8654" t="s">
        <v>3446</v>
      </c>
      <c r="K8654">
        <v>2005</v>
      </c>
      <c r="L8654" t="s">
        <v>29</v>
      </c>
      <c r="M8654" t="s">
        <v>29</v>
      </c>
      <c r="N8654">
        <v>43.34</v>
      </c>
      <c r="O8654">
        <v>-3.0539000000000001</v>
      </c>
      <c r="P8654" t="s">
        <v>3592</v>
      </c>
      <c r="Q8654" s="3">
        <f>Table1[[#This Row],[Capacity (MW)]]*0.395*8760*10^-6</f>
        <v>1.3702392000000001</v>
      </c>
      <c r="R8654" s="3" cm="1">
        <f t="array" ref="R8654">AVERAGE(VLOOKUP(_xlfn.TEXTSPLIT(Table1[[#This Row],[Fuel (no space after comma)]], ","), FuelList_Final_EF!$A$2:$B$65, 2, FALSE))</f>
        <v>53.06</v>
      </c>
      <c r="S8654" s="3">
        <f>Table1[[#This Row],[Generation (TWh)]]*10^9*VLOOKUP(Table1[[#This Row],[Turbine/Engine Technology]],Technology_HR!$A$2:$B$11,2,FALSE)*10^-6</f>
        <v>10343935.720799999</v>
      </c>
      <c r="T8654" s="5">
        <f>Table1[[#This Row],[Fuel Consumption (mmBtu)]]*Table1[[#This Row],[Emission Factor (kg CO2/ mmBtu)]]*10^3</f>
        <v>548849229345.64795</v>
      </c>
      <c r="U8654" s="3">
        <f>Table1[[#This Row],[Emissions (g CO2)]]/(Table1[[#This Row],[Generation (TWh)]]*10^9)</f>
        <v>400.54993999999994</v>
      </c>
    </row>
    <row r="8655" spans="1:21" x14ac:dyDescent="0.35">
      <c r="A8655" t="s">
        <v>2189</v>
      </c>
      <c r="B8655" t="s">
        <v>3239</v>
      </c>
      <c r="C8655" t="str">
        <f>SUBSTITUTE(Table1[[#This Row],[Fuel]],", ",",")</f>
        <v>fossil gas: natural gas</v>
      </c>
      <c r="D8655" t="s">
        <v>3239</v>
      </c>
      <c r="H8655" t="s">
        <v>3438</v>
      </c>
      <c r="I8655">
        <v>25.8</v>
      </c>
      <c r="J8655" t="s">
        <v>3446</v>
      </c>
      <c r="K8655">
        <v>2009</v>
      </c>
      <c r="L8655" t="s">
        <v>29</v>
      </c>
      <c r="M8655" t="s">
        <v>29</v>
      </c>
      <c r="N8655">
        <v>37.98124</v>
      </c>
      <c r="O8655">
        <v>-3.79338</v>
      </c>
      <c r="P8655" t="s">
        <v>3592</v>
      </c>
      <c r="Q8655" s="3">
        <f>Table1[[#This Row],[Capacity (MW)]]*0.395*8760*10^-6</f>
        <v>8.9273160000000004E-2</v>
      </c>
      <c r="R8655" s="3" cm="1">
        <f t="array" ref="R8655">AVERAGE(VLOOKUP(_xlfn.TEXTSPLIT(Table1[[#This Row],[Fuel (no space after comma)]], ","), FuelList_Final_EF!$A$2:$B$65, 2, FALSE))</f>
        <v>53.06</v>
      </c>
      <c r="S8655" s="3">
        <f>Table1[[#This Row],[Generation (TWh)]]*10^9*VLOOKUP(Table1[[#This Row],[Turbine/Engine Technology]],Technology_HR!$A$2:$B$11,2,FALSE)*10^-6</f>
        <v>673923.08484000002</v>
      </c>
      <c r="T8655" s="5">
        <f>Table1[[#This Row],[Fuel Consumption (mmBtu)]]*Table1[[#This Row],[Emission Factor (kg CO2/ mmBtu)]]*10^3</f>
        <v>35758358881.610397</v>
      </c>
      <c r="U8655" s="3">
        <f>Table1[[#This Row],[Emissions (g CO2)]]/(Table1[[#This Row],[Generation (TWh)]]*10^9)</f>
        <v>400.54993999999999</v>
      </c>
    </row>
    <row r="8656" spans="1:21" x14ac:dyDescent="0.35">
      <c r="A8656" t="s">
        <v>942</v>
      </c>
      <c r="B8656" t="s">
        <v>3239</v>
      </c>
      <c r="C8656" t="str">
        <f>SUBSTITUTE(Table1[[#This Row],[Fuel]],", ",",")</f>
        <v>fossil gas: natural gas</v>
      </c>
      <c r="D8656" t="s">
        <v>3239</v>
      </c>
      <c r="H8656" t="s">
        <v>3438</v>
      </c>
      <c r="I8656">
        <v>40</v>
      </c>
      <c r="J8656" t="s">
        <v>3446</v>
      </c>
      <c r="K8656">
        <v>2001</v>
      </c>
      <c r="L8656" t="s">
        <v>29</v>
      </c>
      <c r="M8656" t="s">
        <v>29</v>
      </c>
      <c r="N8656">
        <v>43.376579999999997</v>
      </c>
      <c r="O8656">
        <v>-4.04467</v>
      </c>
      <c r="P8656" t="s">
        <v>3592</v>
      </c>
      <c r="Q8656" s="3">
        <f>Table1[[#This Row],[Capacity (MW)]]*0.395*8760*10^-6</f>
        <v>0.138408</v>
      </c>
      <c r="R8656" s="3" cm="1">
        <f t="array" ref="R8656">AVERAGE(VLOOKUP(_xlfn.TEXTSPLIT(Table1[[#This Row],[Fuel (no space after comma)]], ","), FuelList_Final_EF!$A$2:$B$65, 2, FALSE))</f>
        <v>53.06</v>
      </c>
      <c r="S8656" s="3">
        <f>Table1[[#This Row],[Generation (TWh)]]*10^9*VLOOKUP(Table1[[#This Row],[Turbine/Engine Technology]],Technology_HR!$A$2:$B$11,2,FALSE)*10^-6</f>
        <v>1044841.992</v>
      </c>
      <c r="T8656" s="5">
        <f>Table1[[#This Row],[Fuel Consumption (mmBtu)]]*Table1[[#This Row],[Emission Factor (kg CO2/ mmBtu)]]*10^3</f>
        <v>55439316095.519997</v>
      </c>
      <c r="U8656" s="3">
        <f>Table1[[#This Row],[Emissions (g CO2)]]/(Table1[[#This Row],[Generation (TWh)]]*10^9)</f>
        <v>400.54993999999999</v>
      </c>
    </row>
    <row r="8657" spans="1:21" x14ac:dyDescent="0.35">
      <c r="A8657" t="s">
        <v>2155</v>
      </c>
      <c r="B8657" t="s">
        <v>3239</v>
      </c>
      <c r="C8657" t="str">
        <f>SUBSTITUTE(Table1[[#This Row],[Fuel]],", ",",")</f>
        <v>fossil gas: natural gas</v>
      </c>
      <c r="D8657" t="s">
        <v>3239</v>
      </c>
      <c r="H8657" t="s">
        <v>3438</v>
      </c>
      <c r="I8657">
        <v>233</v>
      </c>
      <c r="J8657" t="s">
        <v>3446</v>
      </c>
      <c r="K8657">
        <v>2001</v>
      </c>
      <c r="L8657" t="s">
        <v>29</v>
      </c>
      <c r="M8657" t="s">
        <v>29</v>
      </c>
      <c r="N8657">
        <v>39.648319999999998</v>
      </c>
      <c r="O8657">
        <v>2.6808100000000001</v>
      </c>
      <c r="P8657" t="s">
        <v>3592</v>
      </c>
      <c r="Q8657" s="3">
        <f>Table1[[#This Row],[Capacity (MW)]]*0.395*8760*10^-6</f>
        <v>0.80622660000000002</v>
      </c>
      <c r="R8657" s="3" cm="1">
        <f t="array" ref="R8657">AVERAGE(VLOOKUP(_xlfn.TEXTSPLIT(Table1[[#This Row],[Fuel (no space after comma)]], ","), FuelList_Final_EF!$A$2:$B$65, 2, FALSE))</f>
        <v>53.06</v>
      </c>
      <c r="S8657" s="3">
        <f>Table1[[#This Row],[Generation (TWh)]]*10^9*VLOOKUP(Table1[[#This Row],[Turbine/Engine Technology]],Technology_HR!$A$2:$B$11,2,FALSE)*10^-6</f>
        <v>6086204.6033999994</v>
      </c>
      <c r="T8657" s="5">
        <f>Table1[[#This Row],[Fuel Consumption (mmBtu)]]*Table1[[#This Row],[Emission Factor (kg CO2/ mmBtu)]]*10^3</f>
        <v>322934016256.40399</v>
      </c>
      <c r="U8657" s="3">
        <f>Table1[[#This Row],[Emissions (g CO2)]]/(Table1[[#This Row],[Generation (TWh)]]*10^9)</f>
        <v>400.54993999999999</v>
      </c>
    </row>
    <row r="8658" spans="1:21" x14ac:dyDescent="0.35">
      <c r="A8658" t="s">
        <v>2155</v>
      </c>
      <c r="B8658" t="s">
        <v>3239</v>
      </c>
      <c r="C8658" t="str">
        <f>SUBSTITUTE(Table1[[#This Row],[Fuel]],", ",",")</f>
        <v>fossil gas: natural gas</v>
      </c>
      <c r="D8658" t="s">
        <v>3239</v>
      </c>
      <c r="H8658" t="s">
        <v>3438</v>
      </c>
      <c r="I8658">
        <v>226</v>
      </c>
      <c r="J8658" t="s">
        <v>3446</v>
      </c>
      <c r="K8658">
        <v>2002</v>
      </c>
      <c r="L8658" t="s">
        <v>29</v>
      </c>
      <c r="M8658" t="s">
        <v>29</v>
      </c>
      <c r="N8658">
        <v>39.648319999999998</v>
      </c>
      <c r="O8658">
        <v>2.6808100000000001</v>
      </c>
      <c r="P8658" t="s">
        <v>3592</v>
      </c>
      <c r="Q8658" s="3">
        <f>Table1[[#This Row],[Capacity (MW)]]*0.395*8760*10^-6</f>
        <v>0.78200520000000007</v>
      </c>
      <c r="R8658" s="3" cm="1">
        <f t="array" ref="R8658">AVERAGE(VLOOKUP(_xlfn.TEXTSPLIT(Table1[[#This Row],[Fuel (no space after comma)]], ","), FuelList_Final_EF!$A$2:$B$65, 2, FALSE))</f>
        <v>53.06</v>
      </c>
      <c r="S8658" s="3">
        <f>Table1[[#This Row],[Generation (TWh)]]*10^9*VLOOKUP(Table1[[#This Row],[Turbine/Engine Technology]],Technology_HR!$A$2:$B$11,2,FALSE)*10^-6</f>
        <v>5903357.2548000012</v>
      </c>
      <c r="T8658" s="5">
        <f>Table1[[#This Row],[Fuel Consumption (mmBtu)]]*Table1[[#This Row],[Emission Factor (kg CO2/ mmBtu)]]*10^3</f>
        <v>313232135939.68811</v>
      </c>
      <c r="U8658" s="3">
        <f>Table1[[#This Row],[Emissions (g CO2)]]/(Table1[[#This Row],[Generation (TWh)]]*10^9)</f>
        <v>400.54994000000011</v>
      </c>
    </row>
    <row r="8659" spans="1:21" x14ac:dyDescent="0.35">
      <c r="A8659" t="s">
        <v>1905</v>
      </c>
      <c r="B8659" t="s">
        <v>3239</v>
      </c>
      <c r="C8659" t="str">
        <f>SUBSTITUTE(Table1[[#This Row],[Fuel]],", ",",")</f>
        <v>fossil gas: natural gas</v>
      </c>
      <c r="D8659" t="s">
        <v>3239</v>
      </c>
      <c r="H8659" t="s">
        <v>3438</v>
      </c>
      <c r="I8659">
        <v>426</v>
      </c>
      <c r="J8659" t="s">
        <v>3446</v>
      </c>
      <c r="K8659">
        <v>2008</v>
      </c>
      <c r="L8659" t="s">
        <v>29</v>
      </c>
      <c r="M8659" t="s">
        <v>29</v>
      </c>
      <c r="N8659">
        <v>43.311717000000002</v>
      </c>
      <c r="O8659">
        <v>-5.8739999999999997</v>
      </c>
      <c r="P8659" t="s">
        <v>3592</v>
      </c>
      <c r="Q8659" s="3">
        <f>Table1[[#This Row],[Capacity (MW)]]*0.395*8760*10^-6</f>
        <v>1.4740452000000002</v>
      </c>
      <c r="R8659" s="3" cm="1">
        <f t="array" ref="R8659">AVERAGE(VLOOKUP(_xlfn.TEXTSPLIT(Table1[[#This Row],[Fuel (no space after comma)]], ","), FuelList_Final_EF!$A$2:$B$65, 2, FALSE))</f>
        <v>53.06</v>
      </c>
      <c r="S8659" s="3">
        <f>Table1[[#This Row],[Generation (TWh)]]*10^9*VLOOKUP(Table1[[#This Row],[Turbine/Engine Technology]],Technology_HR!$A$2:$B$11,2,FALSE)*10^-6</f>
        <v>11127567.214800002</v>
      </c>
      <c r="T8659" s="5">
        <f>Table1[[#This Row],[Fuel Consumption (mmBtu)]]*Table1[[#This Row],[Emission Factor (kg CO2/ mmBtu)]]*10^3</f>
        <v>590428716417.28821</v>
      </c>
      <c r="U8659" s="3">
        <f>Table1[[#This Row],[Emissions (g CO2)]]/(Table1[[#This Row],[Generation (TWh)]]*10^9)</f>
        <v>400.54994000000005</v>
      </c>
    </row>
    <row r="8660" spans="1:21" x14ac:dyDescent="0.35">
      <c r="A8660" t="s">
        <v>1905</v>
      </c>
      <c r="B8660" t="s">
        <v>3239</v>
      </c>
      <c r="C8660" t="str">
        <f>SUBSTITUTE(Table1[[#This Row],[Fuel]],", ",",")</f>
        <v>fossil gas: natural gas</v>
      </c>
      <c r="D8660" t="s">
        <v>3239</v>
      </c>
      <c r="H8660" t="s">
        <v>3438</v>
      </c>
      <c r="I8660">
        <v>428</v>
      </c>
      <c r="J8660" t="s">
        <v>3446</v>
      </c>
      <c r="K8660">
        <v>2011</v>
      </c>
      <c r="L8660" t="s">
        <v>29</v>
      </c>
      <c r="M8660" t="s">
        <v>29</v>
      </c>
      <c r="N8660">
        <v>43.311717000000002</v>
      </c>
      <c r="O8660">
        <v>-5.8739999999999997</v>
      </c>
      <c r="P8660" t="s">
        <v>3592</v>
      </c>
      <c r="Q8660" s="3">
        <f>Table1[[#This Row],[Capacity (MW)]]*0.395*8760*10^-6</f>
        <v>1.4809656</v>
      </c>
      <c r="R8660" s="3" cm="1">
        <f t="array" ref="R8660">AVERAGE(VLOOKUP(_xlfn.TEXTSPLIT(Table1[[#This Row],[Fuel (no space after comma)]], ","), FuelList_Final_EF!$A$2:$B$65, 2, FALSE))</f>
        <v>53.06</v>
      </c>
      <c r="S8660" s="3">
        <f>Table1[[#This Row],[Generation (TWh)]]*10^9*VLOOKUP(Table1[[#This Row],[Turbine/Engine Technology]],Technology_HR!$A$2:$B$11,2,FALSE)*10^-6</f>
        <v>11179809.314399999</v>
      </c>
      <c r="T8660" s="5">
        <f>Table1[[#This Row],[Fuel Consumption (mmBtu)]]*Table1[[#This Row],[Emission Factor (kg CO2/ mmBtu)]]*10^3</f>
        <v>593200682222.06384</v>
      </c>
      <c r="U8660" s="3">
        <f>Table1[[#This Row],[Emissions (g CO2)]]/(Table1[[#This Row],[Generation (TWh)]]*10^9)</f>
        <v>400.54993999999988</v>
      </c>
    </row>
    <row r="8661" spans="1:21" x14ac:dyDescent="0.35">
      <c r="A8661" t="s">
        <v>2190</v>
      </c>
      <c r="B8661" t="s">
        <v>3239</v>
      </c>
      <c r="C8661" t="str">
        <f>SUBSTITUTE(Table1[[#This Row],[Fuel]],", ",",")</f>
        <v>fossil gas: natural gas</v>
      </c>
      <c r="D8661" t="s">
        <v>3239</v>
      </c>
      <c r="H8661" t="s">
        <v>3438</v>
      </c>
      <c r="I8661">
        <v>417</v>
      </c>
      <c r="J8661" t="s">
        <v>3446</v>
      </c>
      <c r="K8661">
        <v>2004</v>
      </c>
      <c r="L8661" t="s">
        <v>29</v>
      </c>
      <c r="M8661" t="s">
        <v>29</v>
      </c>
      <c r="N8661">
        <v>41.110239999999997</v>
      </c>
      <c r="O8661">
        <v>1.18055</v>
      </c>
      <c r="P8661" t="s">
        <v>3592</v>
      </c>
      <c r="Q8661" s="3">
        <f>Table1[[#This Row],[Capacity (MW)]]*0.395*8760*10^-6</f>
        <v>1.4429034000000001</v>
      </c>
      <c r="R8661" s="3" cm="1">
        <f t="array" ref="R8661">AVERAGE(VLOOKUP(_xlfn.TEXTSPLIT(Table1[[#This Row],[Fuel (no space after comma)]], ","), FuelList_Final_EF!$A$2:$B$65, 2, FALSE))</f>
        <v>53.06</v>
      </c>
      <c r="S8661" s="3">
        <f>Table1[[#This Row],[Generation (TWh)]]*10^9*VLOOKUP(Table1[[#This Row],[Turbine/Engine Technology]],Technology_HR!$A$2:$B$11,2,FALSE)*10^-6</f>
        <v>10892477.7666</v>
      </c>
      <c r="T8661" s="5">
        <f>Table1[[#This Row],[Fuel Consumption (mmBtu)]]*Table1[[#This Row],[Emission Factor (kg CO2/ mmBtu)]]*10^3</f>
        <v>577954870295.79602</v>
      </c>
      <c r="U8661" s="3">
        <f>Table1[[#This Row],[Emissions (g CO2)]]/(Table1[[#This Row],[Generation (TWh)]]*10^9)</f>
        <v>400.54993999999999</v>
      </c>
    </row>
    <row r="8662" spans="1:21" x14ac:dyDescent="0.35">
      <c r="A8662" t="s">
        <v>2157</v>
      </c>
      <c r="B8662" t="s">
        <v>3241</v>
      </c>
      <c r="C8662" t="str">
        <f>SUBSTITUTE(Table1[[#This Row],[Fuel]],", ",",")</f>
        <v>fossil liquids: heavy fuel oil</v>
      </c>
      <c r="D8662" t="s">
        <v>3241</v>
      </c>
      <c r="H8662" t="s">
        <v>3436</v>
      </c>
      <c r="I8662">
        <v>85</v>
      </c>
      <c r="J8662" t="s">
        <v>3446</v>
      </c>
      <c r="K8662">
        <v>2000</v>
      </c>
      <c r="L8662" t="s">
        <v>29</v>
      </c>
      <c r="M8662" t="s">
        <v>29</v>
      </c>
      <c r="N8662">
        <v>41.176499999999997</v>
      </c>
      <c r="O8662">
        <v>1.224</v>
      </c>
      <c r="P8662" t="s">
        <v>3592</v>
      </c>
      <c r="Q8662" s="3">
        <f>Table1[[#This Row],[Capacity (MW)]]*0.395*8760*10^-6</f>
        <v>0.29411699999999996</v>
      </c>
      <c r="R8662" s="3" cm="1">
        <f t="array" ref="R8662">AVERAGE(VLOOKUP(_xlfn.TEXTSPLIT(Table1[[#This Row],[Fuel (no space after comma)]], ","), FuelList_Final_EF!$A$2:$B$65, 2, FALSE))</f>
        <v>81.602530311017389</v>
      </c>
      <c r="S8662" s="3">
        <f>Table1[[#This Row],[Generation (TWh)]]*10^9*VLOOKUP(Table1[[#This Row],[Turbine/Engine Technology]],Technology_HR!$A$2:$B$11,2,FALSE)*10^-6</f>
        <v>3238228.1699999995</v>
      </c>
      <c r="T8662" s="5">
        <f>Table1[[#This Row],[Fuel Consumption (mmBtu)]]*Table1[[#This Row],[Emission Factor (kg CO2/ mmBtu)]]*10^3</f>
        <v>264247612396.41531</v>
      </c>
      <c r="U8662" s="3">
        <f>Table1[[#This Row],[Emissions (g CO2)]]/(Table1[[#This Row],[Generation (TWh)]]*10^9)</f>
        <v>898.44385872430144</v>
      </c>
    </row>
    <row r="8663" spans="1:21" x14ac:dyDescent="0.35">
      <c r="A8663" t="s">
        <v>2191</v>
      </c>
      <c r="B8663" t="s">
        <v>3239</v>
      </c>
      <c r="C8663" t="str">
        <f>SUBSTITUTE(Table1[[#This Row],[Fuel]],", ",",")</f>
        <v>fossil gas: natural gas</v>
      </c>
      <c r="D8663" t="s">
        <v>3239</v>
      </c>
      <c r="H8663" t="s">
        <v>3438</v>
      </c>
      <c r="I8663">
        <v>40</v>
      </c>
      <c r="J8663" t="s">
        <v>3446</v>
      </c>
      <c r="K8663">
        <v>2011</v>
      </c>
      <c r="L8663" t="s">
        <v>29</v>
      </c>
      <c r="M8663" t="s">
        <v>29</v>
      </c>
      <c r="N8663">
        <v>40.770189999999999</v>
      </c>
      <c r="O8663">
        <v>0.53888000000000003</v>
      </c>
      <c r="P8663" t="s">
        <v>3592</v>
      </c>
      <c r="Q8663" s="3">
        <f>Table1[[#This Row],[Capacity (MW)]]*0.395*8760*10^-6</f>
        <v>0.138408</v>
      </c>
      <c r="R8663" s="3" cm="1">
        <f t="array" ref="R8663">AVERAGE(VLOOKUP(_xlfn.TEXTSPLIT(Table1[[#This Row],[Fuel (no space after comma)]], ","), FuelList_Final_EF!$A$2:$B$65, 2, FALSE))</f>
        <v>53.06</v>
      </c>
      <c r="S8663" s="3">
        <f>Table1[[#This Row],[Generation (TWh)]]*10^9*VLOOKUP(Table1[[#This Row],[Turbine/Engine Technology]],Technology_HR!$A$2:$B$11,2,FALSE)*10^-6</f>
        <v>1044841.992</v>
      </c>
      <c r="T8663" s="5">
        <f>Table1[[#This Row],[Fuel Consumption (mmBtu)]]*Table1[[#This Row],[Emission Factor (kg CO2/ mmBtu)]]*10^3</f>
        <v>55439316095.519997</v>
      </c>
      <c r="U8663" s="3">
        <f>Table1[[#This Row],[Emissions (g CO2)]]/(Table1[[#This Row],[Generation (TWh)]]*10^9)</f>
        <v>400.54993999999999</v>
      </c>
    </row>
    <row r="8664" spans="1:21" x14ac:dyDescent="0.35">
      <c r="A8664" t="s">
        <v>2155</v>
      </c>
      <c r="B8664" t="s">
        <v>3258</v>
      </c>
      <c r="C8664" t="str">
        <f>SUBSTITUTE(Table1[[#This Row],[Fuel]],", ",",")</f>
        <v>fossil liquids: diesel</v>
      </c>
      <c r="D8664" t="s">
        <v>3258</v>
      </c>
      <c r="H8664" t="s">
        <v>3441</v>
      </c>
      <c r="I8664">
        <v>31</v>
      </c>
      <c r="J8664" t="s">
        <v>3446</v>
      </c>
      <c r="K8664" t="s">
        <v>29</v>
      </c>
      <c r="L8664" t="s">
        <v>29</v>
      </c>
      <c r="M8664" t="s">
        <v>29</v>
      </c>
      <c r="N8664">
        <v>38.912140000000001</v>
      </c>
      <c r="O8664">
        <v>1.426668</v>
      </c>
      <c r="P8664" t="s">
        <v>3592</v>
      </c>
      <c r="Q8664" s="3">
        <f>Table1[[#This Row],[Capacity (MW)]]*0.395*8760*10^-6</f>
        <v>0.10726620000000001</v>
      </c>
      <c r="R8664" s="3" cm="1">
        <f t="array" ref="R8664">AVERAGE(VLOOKUP(_xlfn.TEXTSPLIT(Table1[[#This Row],[Fuel (no space after comma)]], ","), FuelList_Final_EF!$A$2:$B$65, 2, FALSE))</f>
        <v>78.106682297772565</v>
      </c>
      <c r="S8664" s="3">
        <f>Table1[[#This Row],[Generation (TWh)]]*10^9*VLOOKUP(Table1[[#This Row],[Turbine/Engine Technology]],Technology_HR!$A$2:$B$11,2,FALSE)*10^-6</f>
        <v>809752.54379999998</v>
      </c>
      <c r="T8664" s="5">
        <f>Table1[[#This Row],[Fuel Consumption (mmBtu)]]*Table1[[#This Row],[Emission Factor (kg CO2/ mmBtu)]]*10^3</f>
        <v>63247084678.399765</v>
      </c>
      <c r="U8664" s="3">
        <f>Table1[[#This Row],[Emissions (g CO2)]]/(Table1[[#This Row],[Generation (TWh)]]*10^9)</f>
        <v>589.62734466588506</v>
      </c>
    </row>
    <row r="8665" spans="1:21" x14ac:dyDescent="0.35">
      <c r="A8665" t="s">
        <v>2155</v>
      </c>
      <c r="B8665" t="s">
        <v>3295</v>
      </c>
      <c r="C8665" t="str">
        <f>SUBSTITUTE(Table1[[#This Row],[Fuel]],", ",",")</f>
        <v>fossil liquids: diesel,fossil liquids: heavy fuel oil</v>
      </c>
      <c r="D8665" t="s">
        <v>3258</v>
      </c>
      <c r="E8665" t="s">
        <v>3241</v>
      </c>
      <c r="H8665" t="s">
        <v>3441</v>
      </c>
      <c r="I8665">
        <v>73.599999999999994</v>
      </c>
      <c r="J8665" t="s">
        <v>3446</v>
      </c>
      <c r="K8665">
        <v>2007</v>
      </c>
      <c r="L8665" t="s">
        <v>29</v>
      </c>
      <c r="M8665" t="s">
        <v>29</v>
      </c>
      <c r="N8665">
        <v>38.912140000000001</v>
      </c>
      <c r="O8665">
        <v>1.426668</v>
      </c>
      <c r="P8665" t="s">
        <v>3592</v>
      </c>
      <c r="Q8665" s="3">
        <f>Table1[[#This Row],[Capacity (MW)]]*0.395*8760*10^-6</f>
        <v>0.25467072000000002</v>
      </c>
      <c r="R8665" s="3" cm="1">
        <f t="array" ref="R8665">AVERAGE(VLOOKUP(_xlfn.TEXTSPLIT(Table1[[#This Row],[Fuel (no space after comma)]], ","), FuelList_Final_EF!$A$2:$B$65, 2, FALSE))</f>
        <v>79.854606304394977</v>
      </c>
      <c r="S8665" s="3">
        <f>Table1[[#This Row],[Generation (TWh)]]*10^9*VLOOKUP(Table1[[#This Row],[Turbine/Engine Technology]],Technology_HR!$A$2:$B$11,2,FALSE)*10^-6</f>
        <v>1922509.2652800002</v>
      </c>
      <c r="T8665" s="5">
        <f>Table1[[#This Row],[Fuel Consumption (mmBtu)]]*Table1[[#This Row],[Emission Factor (kg CO2/ mmBtu)]]*10^3</f>
        <v>153521220495.48605</v>
      </c>
      <c r="U8665" s="3">
        <f>Table1[[#This Row],[Emissions (g CO2)]]/(Table1[[#This Row],[Generation (TWh)]]*10^9)</f>
        <v>602.8224229918776</v>
      </c>
    </row>
    <row r="8666" spans="1:21" x14ac:dyDescent="0.35">
      <c r="A8666" t="s">
        <v>2155</v>
      </c>
      <c r="B8666" t="s">
        <v>3263</v>
      </c>
      <c r="C8666" t="str">
        <f>SUBSTITUTE(Table1[[#This Row],[Fuel]],", ",",")</f>
        <v>fossil gas: natural gas,fossil liquids: heavy fuel oil</v>
      </c>
      <c r="D8666" t="s">
        <v>3239</v>
      </c>
      <c r="E8666" t="s">
        <v>3241</v>
      </c>
      <c r="H8666" t="s">
        <v>3438</v>
      </c>
      <c r="I8666">
        <v>25</v>
      </c>
      <c r="J8666" t="s">
        <v>3446</v>
      </c>
      <c r="K8666">
        <v>1998</v>
      </c>
      <c r="L8666" t="s">
        <v>29</v>
      </c>
      <c r="M8666" t="s">
        <v>29</v>
      </c>
      <c r="N8666">
        <v>38.912140000000001</v>
      </c>
      <c r="O8666">
        <v>1.426668</v>
      </c>
      <c r="P8666" t="s">
        <v>3592</v>
      </c>
      <c r="Q8666" s="3">
        <f>Table1[[#This Row],[Capacity (MW)]]*0.395*8760*10^-6</f>
        <v>8.6504999999999999E-2</v>
      </c>
      <c r="R8666" s="3" cm="1">
        <f t="array" ref="R8666">AVERAGE(VLOOKUP(_xlfn.TEXTSPLIT(Table1[[#This Row],[Fuel (no space after comma)]], ","), FuelList_Final_EF!$A$2:$B$65, 2, FALSE))</f>
        <v>67.331265155508703</v>
      </c>
      <c r="S8666" s="3">
        <f>Table1[[#This Row],[Generation (TWh)]]*10^9*VLOOKUP(Table1[[#This Row],[Turbine/Engine Technology]],Technology_HR!$A$2:$B$11,2,FALSE)*10^-6</f>
        <v>653026.245</v>
      </c>
      <c r="T8666" s="5">
        <f>Table1[[#This Row],[Fuel Consumption (mmBtu)]]*Table1[[#This Row],[Emission Factor (kg CO2/ mmBtu)]]*10^3</f>
        <v>43969083255.601189</v>
      </c>
      <c r="U8666" s="3">
        <f>Table1[[#This Row],[Emissions (g CO2)]]/(Table1[[#This Row],[Generation (TWh)]]*10^9)</f>
        <v>508.28372065893518</v>
      </c>
    </row>
    <row r="8667" spans="1:21" x14ac:dyDescent="0.35">
      <c r="A8667" t="s">
        <v>2155</v>
      </c>
      <c r="B8667" t="s">
        <v>3263</v>
      </c>
      <c r="C8667" t="str">
        <f>SUBSTITUTE(Table1[[#This Row],[Fuel]],", ",",")</f>
        <v>fossil gas: natural gas,fossil liquids: heavy fuel oil</v>
      </c>
      <c r="D8667" t="s">
        <v>3239</v>
      </c>
      <c r="E8667" t="s">
        <v>3241</v>
      </c>
      <c r="H8667" t="s">
        <v>3438</v>
      </c>
      <c r="I8667">
        <v>25</v>
      </c>
      <c r="J8667" t="s">
        <v>3446</v>
      </c>
      <c r="K8667">
        <v>2003</v>
      </c>
      <c r="L8667" t="s">
        <v>29</v>
      </c>
      <c r="M8667" t="s">
        <v>29</v>
      </c>
      <c r="N8667">
        <v>38.912140000000001</v>
      </c>
      <c r="O8667">
        <v>1.426668</v>
      </c>
      <c r="P8667" t="s">
        <v>3592</v>
      </c>
      <c r="Q8667" s="3">
        <f>Table1[[#This Row],[Capacity (MW)]]*0.395*8760*10^-6</f>
        <v>8.6504999999999999E-2</v>
      </c>
      <c r="R8667" s="3" cm="1">
        <f t="array" ref="R8667">AVERAGE(VLOOKUP(_xlfn.TEXTSPLIT(Table1[[#This Row],[Fuel (no space after comma)]], ","), FuelList_Final_EF!$A$2:$B$65, 2, FALSE))</f>
        <v>67.331265155508703</v>
      </c>
      <c r="S8667" s="3">
        <f>Table1[[#This Row],[Generation (TWh)]]*10^9*VLOOKUP(Table1[[#This Row],[Turbine/Engine Technology]],Technology_HR!$A$2:$B$11,2,FALSE)*10^-6</f>
        <v>653026.245</v>
      </c>
      <c r="T8667" s="5">
        <f>Table1[[#This Row],[Fuel Consumption (mmBtu)]]*Table1[[#This Row],[Emission Factor (kg CO2/ mmBtu)]]*10^3</f>
        <v>43969083255.601189</v>
      </c>
      <c r="U8667" s="3">
        <f>Table1[[#This Row],[Emissions (g CO2)]]/(Table1[[#This Row],[Generation (TWh)]]*10^9)</f>
        <v>508.28372065893518</v>
      </c>
    </row>
    <row r="8668" spans="1:21" x14ac:dyDescent="0.35">
      <c r="A8668" t="s">
        <v>2155</v>
      </c>
      <c r="B8668" t="s">
        <v>3263</v>
      </c>
      <c r="C8668" t="str">
        <f>SUBSTITUTE(Table1[[#This Row],[Fuel]],", ",",")</f>
        <v>fossil gas: natural gas,fossil liquids: heavy fuel oil</v>
      </c>
      <c r="D8668" t="s">
        <v>3239</v>
      </c>
      <c r="E8668" t="s">
        <v>3241</v>
      </c>
      <c r="H8668" t="s">
        <v>3438</v>
      </c>
      <c r="I8668">
        <v>25</v>
      </c>
      <c r="J8668" t="s">
        <v>3446</v>
      </c>
      <c r="K8668">
        <v>2005</v>
      </c>
      <c r="L8668" t="s">
        <v>29</v>
      </c>
      <c r="M8668" t="s">
        <v>29</v>
      </c>
      <c r="N8668">
        <v>38.912140000000001</v>
      </c>
      <c r="O8668">
        <v>1.426668</v>
      </c>
      <c r="P8668" t="s">
        <v>3592</v>
      </c>
      <c r="Q8668" s="3">
        <f>Table1[[#This Row],[Capacity (MW)]]*0.395*8760*10^-6</f>
        <v>8.6504999999999999E-2</v>
      </c>
      <c r="R8668" s="3" cm="1">
        <f t="array" ref="R8668">AVERAGE(VLOOKUP(_xlfn.TEXTSPLIT(Table1[[#This Row],[Fuel (no space after comma)]], ","), FuelList_Final_EF!$A$2:$B$65, 2, FALSE))</f>
        <v>67.331265155508703</v>
      </c>
      <c r="S8668" s="3">
        <f>Table1[[#This Row],[Generation (TWh)]]*10^9*VLOOKUP(Table1[[#This Row],[Turbine/Engine Technology]],Technology_HR!$A$2:$B$11,2,FALSE)*10^-6</f>
        <v>653026.245</v>
      </c>
      <c r="T8668" s="5">
        <f>Table1[[#This Row],[Fuel Consumption (mmBtu)]]*Table1[[#This Row],[Emission Factor (kg CO2/ mmBtu)]]*10^3</f>
        <v>43969083255.601189</v>
      </c>
      <c r="U8668" s="3">
        <f>Table1[[#This Row],[Emissions (g CO2)]]/(Table1[[#This Row],[Generation (TWh)]]*10^9)</f>
        <v>508.28372065893518</v>
      </c>
    </row>
    <row r="8669" spans="1:21" x14ac:dyDescent="0.35">
      <c r="A8669" t="s">
        <v>2155</v>
      </c>
      <c r="B8669" t="s">
        <v>3239</v>
      </c>
      <c r="C8669" t="str">
        <f>SUBSTITUTE(Table1[[#This Row],[Fuel]],", ",",")</f>
        <v>fossil gas: natural gas</v>
      </c>
      <c r="D8669" t="s">
        <v>3239</v>
      </c>
      <c r="H8669" t="s">
        <v>3436</v>
      </c>
      <c r="I8669">
        <v>25</v>
      </c>
      <c r="J8669" t="s">
        <v>3446</v>
      </c>
      <c r="K8669">
        <v>2008</v>
      </c>
      <c r="L8669" t="s">
        <v>29</v>
      </c>
      <c r="M8669" t="s">
        <v>29</v>
      </c>
      <c r="N8669">
        <v>38.912140000000001</v>
      </c>
      <c r="O8669">
        <v>1.426668</v>
      </c>
      <c r="P8669" t="s">
        <v>3592</v>
      </c>
      <c r="Q8669" s="3">
        <f>Table1[[#This Row],[Capacity (MW)]]*0.395*8760*10^-6</f>
        <v>8.6504999999999999E-2</v>
      </c>
      <c r="R8669" s="3" cm="1">
        <f t="array" ref="R8669">AVERAGE(VLOOKUP(_xlfn.TEXTSPLIT(Table1[[#This Row],[Fuel (no space after comma)]], ","), FuelList_Final_EF!$A$2:$B$65, 2, FALSE))</f>
        <v>53.06</v>
      </c>
      <c r="S8669" s="3">
        <f>Table1[[#This Row],[Generation (TWh)]]*10^9*VLOOKUP(Table1[[#This Row],[Turbine/Engine Technology]],Technology_HR!$A$2:$B$11,2,FALSE)*10^-6</f>
        <v>952420.04999999993</v>
      </c>
      <c r="T8669" s="5">
        <f>Table1[[#This Row],[Fuel Consumption (mmBtu)]]*Table1[[#This Row],[Emission Factor (kg CO2/ mmBtu)]]*10^3</f>
        <v>50535407853</v>
      </c>
      <c r="U8669" s="3">
        <f>Table1[[#This Row],[Emissions (g CO2)]]/(Table1[[#This Row],[Generation (TWh)]]*10^9)</f>
        <v>584.19060000000002</v>
      </c>
    </row>
    <row r="8670" spans="1:21" x14ac:dyDescent="0.35">
      <c r="A8670" t="s">
        <v>2155</v>
      </c>
      <c r="B8670" t="s">
        <v>3239</v>
      </c>
      <c r="C8670" t="str">
        <f>SUBSTITUTE(Table1[[#This Row],[Fuel]],", ",",")</f>
        <v>fossil gas: natural gas</v>
      </c>
      <c r="D8670" t="s">
        <v>3239</v>
      </c>
      <c r="H8670" t="s">
        <v>3436</v>
      </c>
      <c r="I8670">
        <v>50</v>
      </c>
      <c r="J8670" t="s">
        <v>3446</v>
      </c>
      <c r="K8670">
        <v>2009</v>
      </c>
      <c r="L8670" t="s">
        <v>29</v>
      </c>
      <c r="M8670" t="s">
        <v>29</v>
      </c>
      <c r="N8670">
        <v>38.912140000000001</v>
      </c>
      <c r="O8670">
        <v>1.426668</v>
      </c>
      <c r="P8670" t="s">
        <v>3592</v>
      </c>
      <c r="Q8670" s="3">
        <f>Table1[[#This Row],[Capacity (MW)]]*0.395*8760*10^-6</f>
        <v>0.17301</v>
      </c>
      <c r="R8670" s="3" cm="1">
        <f t="array" ref="R8670">AVERAGE(VLOOKUP(_xlfn.TEXTSPLIT(Table1[[#This Row],[Fuel (no space after comma)]], ","), FuelList_Final_EF!$A$2:$B$65, 2, FALSE))</f>
        <v>53.06</v>
      </c>
      <c r="S8670" s="3">
        <f>Table1[[#This Row],[Generation (TWh)]]*10^9*VLOOKUP(Table1[[#This Row],[Turbine/Engine Technology]],Technology_HR!$A$2:$B$11,2,FALSE)*10^-6</f>
        <v>1904840.0999999999</v>
      </c>
      <c r="T8670" s="5">
        <f>Table1[[#This Row],[Fuel Consumption (mmBtu)]]*Table1[[#This Row],[Emission Factor (kg CO2/ mmBtu)]]*10^3</f>
        <v>101070815706</v>
      </c>
      <c r="U8670" s="3">
        <f>Table1[[#This Row],[Emissions (g CO2)]]/(Table1[[#This Row],[Generation (TWh)]]*10^9)</f>
        <v>584.19060000000002</v>
      </c>
    </row>
    <row r="8671" spans="1:21" x14ac:dyDescent="0.35">
      <c r="A8671" t="s">
        <v>2155</v>
      </c>
      <c r="B8671" t="s">
        <v>3239</v>
      </c>
      <c r="C8671" t="str">
        <f>SUBSTITUTE(Table1[[#This Row],[Fuel]],", ",",")</f>
        <v>fossil gas: natural gas</v>
      </c>
      <c r="D8671" t="s">
        <v>3239</v>
      </c>
      <c r="H8671" t="s">
        <v>3436</v>
      </c>
      <c r="I8671">
        <v>50</v>
      </c>
      <c r="J8671" t="s">
        <v>3446</v>
      </c>
      <c r="K8671">
        <v>2013</v>
      </c>
      <c r="L8671" t="s">
        <v>29</v>
      </c>
      <c r="M8671" t="s">
        <v>29</v>
      </c>
      <c r="N8671">
        <v>38.912140000000001</v>
      </c>
      <c r="O8671">
        <v>1.426668</v>
      </c>
      <c r="P8671" t="s">
        <v>3592</v>
      </c>
      <c r="Q8671" s="3">
        <f>Table1[[#This Row],[Capacity (MW)]]*0.395*8760*10^-6</f>
        <v>0.17301</v>
      </c>
      <c r="R8671" s="3" cm="1">
        <f t="array" ref="R8671">AVERAGE(VLOOKUP(_xlfn.TEXTSPLIT(Table1[[#This Row],[Fuel (no space after comma)]], ","), FuelList_Final_EF!$A$2:$B$65, 2, FALSE))</f>
        <v>53.06</v>
      </c>
      <c r="S8671" s="3">
        <f>Table1[[#This Row],[Generation (TWh)]]*10^9*VLOOKUP(Table1[[#This Row],[Turbine/Engine Technology]],Technology_HR!$A$2:$B$11,2,FALSE)*10^-6</f>
        <v>1904840.0999999999</v>
      </c>
      <c r="T8671" s="5">
        <f>Table1[[#This Row],[Fuel Consumption (mmBtu)]]*Table1[[#This Row],[Emission Factor (kg CO2/ mmBtu)]]*10^3</f>
        <v>101070815706</v>
      </c>
      <c r="U8671" s="3">
        <f>Table1[[#This Row],[Emissions (g CO2)]]/(Table1[[#This Row],[Generation (TWh)]]*10^9)</f>
        <v>584.19060000000002</v>
      </c>
    </row>
    <row r="8672" spans="1:21" x14ac:dyDescent="0.35">
      <c r="A8672" t="s">
        <v>2188</v>
      </c>
      <c r="B8672" t="s">
        <v>3239</v>
      </c>
      <c r="C8672" t="str">
        <f>SUBSTITUTE(Table1[[#This Row],[Fuel]],", ",",")</f>
        <v>fossil gas: natural gas</v>
      </c>
      <c r="D8672" t="s">
        <v>3239</v>
      </c>
      <c r="H8672" t="s">
        <v>3438</v>
      </c>
      <c r="I8672">
        <v>43</v>
      </c>
      <c r="J8672" t="s">
        <v>3446</v>
      </c>
      <c r="K8672">
        <v>2011</v>
      </c>
      <c r="L8672" t="s">
        <v>29</v>
      </c>
      <c r="M8672" t="s">
        <v>29</v>
      </c>
      <c r="N8672">
        <v>41.693617000000003</v>
      </c>
      <c r="O8672">
        <v>-0.82553100000000001</v>
      </c>
      <c r="P8672" t="s">
        <v>3592</v>
      </c>
      <c r="Q8672" s="3">
        <f>Table1[[#This Row],[Capacity (MW)]]*0.395*8760*10^-6</f>
        <v>0.14878859999999999</v>
      </c>
      <c r="R8672" s="3" cm="1">
        <f t="array" ref="R8672">AVERAGE(VLOOKUP(_xlfn.TEXTSPLIT(Table1[[#This Row],[Fuel (no space after comma)]], ","), FuelList_Final_EF!$A$2:$B$65, 2, FALSE))</f>
        <v>53.06</v>
      </c>
      <c r="S8672" s="3">
        <f>Table1[[#This Row],[Generation (TWh)]]*10^9*VLOOKUP(Table1[[#This Row],[Turbine/Engine Technology]],Technology_HR!$A$2:$B$11,2,FALSE)*10^-6</f>
        <v>1123205.1413999998</v>
      </c>
      <c r="T8672" s="5">
        <f>Table1[[#This Row],[Fuel Consumption (mmBtu)]]*Table1[[#This Row],[Emission Factor (kg CO2/ mmBtu)]]*10^3</f>
        <v>59597264802.68399</v>
      </c>
      <c r="U8672" s="3">
        <f>Table1[[#This Row],[Emissions (g CO2)]]/(Table1[[#This Row],[Generation (TWh)]]*10^9)</f>
        <v>400.54993999999994</v>
      </c>
    </row>
    <row r="8673" spans="1:21" x14ac:dyDescent="0.35">
      <c r="A8673" t="s">
        <v>2192</v>
      </c>
      <c r="B8673" t="s">
        <v>3241</v>
      </c>
      <c r="C8673" t="str">
        <f>SUBSTITUTE(Table1[[#This Row],[Fuel]],", ",",")</f>
        <v>fossil liquids: heavy fuel oil</v>
      </c>
      <c r="D8673" t="s">
        <v>3241</v>
      </c>
      <c r="H8673" t="s">
        <v>3437</v>
      </c>
      <c r="I8673">
        <v>105</v>
      </c>
      <c r="J8673" t="s">
        <v>3446</v>
      </c>
      <c r="K8673">
        <v>2005</v>
      </c>
      <c r="L8673" t="s">
        <v>29</v>
      </c>
      <c r="M8673" t="s">
        <v>29</v>
      </c>
      <c r="N8673">
        <v>6.2850289999999998</v>
      </c>
      <c r="O8673">
        <v>80.849307999999994</v>
      </c>
      <c r="P8673" t="s">
        <v>3593</v>
      </c>
      <c r="Q8673" s="3">
        <f>Table1[[#This Row],[Capacity (MW)]]*0.395*8760*10^-6</f>
        <v>0.36332100000000001</v>
      </c>
      <c r="R8673" s="3" cm="1">
        <f t="array" ref="R8673">AVERAGE(VLOOKUP(_xlfn.TEXTSPLIT(Table1[[#This Row],[Fuel (no space after comma)]], ","), FuelList_Final_EF!$A$2:$B$65, 2, FALSE))</f>
        <v>81.602530311017389</v>
      </c>
      <c r="S8673" s="3">
        <f>Table1[[#This Row],[Generation (TWh)]]*10^9*VLOOKUP(Table1[[#This Row],[Turbine/Engine Technology]],Technology_HR!$A$2:$B$11,2,FALSE)*10^-6</f>
        <v>3233556.9</v>
      </c>
      <c r="T8673" s="5">
        <f>Table1[[#This Row],[Fuel Consumption (mmBtu)]]*Table1[[#This Row],[Emission Factor (kg CO2/ mmBtu)]]*10^3</f>
        <v>263866424944.64941</v>
      </c>
      <c r="U8673" s="3">
        <f>Table1[[#This Row],[Emissions (g CO2)]]/(Table1[[#This Row],[Generation (TWh)]]*10^9)</f>
        <v>726.26251976805474</v>
      </c>
    </row>
    <row r="8674" spans="1:21" x14ac:dyDescent="0.35">
      <c r="A8674" t="s">
        <v>2193</v>
      </c>
      <c r="B8674" t="s">
        <v>3241</v>
      </c>
      <c r="C8674" t="str">
        <f>SUBSTITUTE(Table1[[#This Row],[Fuel]],", ",",")</f>
        <v>fossil liquids: heavy fuel oil</v>
      </c>
      <c r="D8674" t="s">
        <v>3241</v>
      </c>
      <c r="H8674" t="s">
        <v>3437</v>
      </c>
      <c r="I8674">
        <v>62.4</v>
      </c>
      <c r="J8674" t="s">
        <v>3446</v>
      </c>
      <c r="K8674">
        <v>2015</v>
      </c>
      <c r="L8674" t="s">
        <v>29</v>
      </c>
      <c r="M8674" t="s">
        <v>29</v>
      </c>
      <c r="N8674">
        <v>6.9538010000000003</v>
      </c>
      <c r="O8674">
        <v>79.855857999999998</v>
      </c>
      <c r="P8674" t="s">
        <v>3593</v>
      </c>
      <c r="Q8674" s="3">
        <f>Table1[[#This Row],[Capacity (MW)]]*0.395*8760*10^-6</f>
        <v>0.21591647999999999</v>
      </c>
      <c r="R8674" s="3" cm="1">
        <f t="array" ref="R8674">AVERAGE(VLOOKUP(_xlfn.TEXTSPLIT(Table1[[#This Row],[Fuel (no space after comma)]], ","), FuelList_Final_EF!$A$2:$B$65, 2, FALSE))</f>
        <v>81.602530311017389</v>
      </c>
      <c r="S8674" s="3">
        <f>Table1[[#This Row],[Generation (TWh)]]*10^9*VLOOKUP(Table1[[#This Row],[Turbine/Engine Technology]],Technology_HR!$A$2:$B$11,2,FALSE)*10^-6</f>
        <v>1921656.672</v>
      </c>
      <c r="T8674" s="5">
        <f>Table1[[#This Row],[Fuel Consumption (mmBtu)]]*Table1[[#This Row],[Emission Factor (kg CO2/ mmBtu)]]*10^3</f>
        <v>156812046824.24878</v>
      </c>
      <c r="U8674" s="3">
        <f>Table1[[#This Row],[Emissions (g CO2)]]/(Table1[[#This Row],[Generation (TWh)]]*10^9)</f>
        <v>726.26251976805463</v>
      </c>
    </row>
    <row r="8675" spans="1:21" x14ac:dyDescent="0.35">
      <c r="A8675" t="s">
        <v>2194</v>
      </c>
      <c r="B8675" t="s">
        <v>3242</v>
      </c>
      <c r="C8675" t="str">
        <f>SUBSTITUTE(Table1[[#This Row],[Fuel]],", ",",")</f>
        <v>fossil gas: lng</v>
      </c>
      <c r="D8675" t="s">
        <v>3242</v>
      </c>
      <c r="H8675" t="s">
        <v>59</v>
      </c>
      <c r="I8675">
        <v>200</v>
      </c>
      <c r="J8675" t="s">
        <v>3444</v>
      </c>
      <c r="K8675" t="s">
        <v>29</v>
      </c>
      <c r="L8675" t="s">
        <v>29</v>
      </c>
      <c r="M8675" t="s">
        <v>29</v>
      </c>
      <c r="N8675">
        <v>6.1236819999999996</v>
      </c>
      <c r="O8675">
        <v>81.089302000000004</v>
      </c>
      <c r="P8675" t="s">
        <v>3593</v>
      </c>
      <c r="Q8675" s="3">
        <f>Table1[[#This Row],[Capacity (MW)]]*0.395*8760*10^-6</f>
        <v>0.69203999999999999</v>
      </c>
      <c r="R8675" s="3" cm="1">
        <f t="array" ref="R8675">AVERAGE(VLOOKUP(_xlfn.TEXTSPLIT(Table1[[#This Row],[Fuel (no space after comma)]], ","), FuelList_Final_EF!$A$2:$B$65, 2, FALSE))</f>
        <v>67.685819715340017</v>
      </c>
      <c r="S8675" s="3">
        <f>Table1[[#This Row],[Generation (TWh)]]*10^9*VLOOKUP(Table1[[#This Row],[Turbine/Engine Technology]],Technology_HR!$A$2:$B$11,2,FALSE)*10^-6</f>
        <v>5740817.8199999994</v>
      </c>
      <c r="T8675" s="5">
        <f>Table1[[#This Row],[Fuel Consumption (mmBtu)]]*Table1[[#This Row],[Emission Factor (kg CO2/ mmBtu)]]*10^3</f>
        <v>388571959983.13123</v>
      </c>
      <c r="U8675" s="3">
        <f>Table1[[#This Row],[Emissions (g CO2)]]/(Table1[[#This Row],[Generation (TWh)]]*10^9)</f>
        <v>561.48771744860301</v>
      </c>
    </row>
    <row r="8676" spans="1:21" x14ac:dyDescent="0.35">
      <c r="A8676" t="s">
        <v>2193</v>
      </c>
      <c r="B8676" t="s">
        <v>3242</v>
      </c>
      <c r="C8676" t="str">
        <f>SUBSTITUTE(Table1[[#This Row],[Fuel]],", ",",")</f>
        <v>fossil gas: lng</v>
      </c>
      <c r="D8676" t="s">
        <v>3242</v>
      </c>
      <c r="H8676" t="s">
        <v>59</v>
      </c>
      <c r="I8676">
        <v>200</v>
      </c>
      <c r="J8676" t="s">
        <v>3444</v>
      </c>
      <c r="K8676" t="s">
        <v>29</v>
      </c>
      <c r="L8676" t="s">
        <v>29</v>
      </c>
      <c r="M8676" t="s">
        <v>29</v>
      </c>
      <c r="N8676">
        <v>6.1236819999999996</v>
      </c>
      <c r="O8676">
        <v>81.089302000000004</v>
      </c>
      <c r="P8676" t="s">
        <v>3593</v>
      </c>
      <c r="Q8676" s="3">
        <f>Table1[[#This Row],[Capacity (MW)]]*0.395*8760*10^-6</f>
        <v>0.69203999999999999</v>
      </c>
      <c r="R8676" s="3" cm="1">
        <f t="array" ref="R8676">AVERAGE(VLOOKUP(_xlfn.TEXTSPLIT(Table1[[#This Row],[Fuel (no space after comma)]], ","), FuelList_Final_EF!$A$2:$B$65, 2, FALSE))</f>
        <v>67.685819715340017</v>
      </c>
      <c r="S8676" s="3">
        <f>Table1[[#This Row],[Generation (TWh)]]*10^9*VLOOKUP(Table1[[#This Row],[Turbine/Engine Technology]],Technology_HR!$A$2:$B$11,2,FALSE)*10^-6</f>
        <v>5740817.8199999994</v>
      </c>
      <c r="T8676" s="5">
        <f>Table1[[#This Row],[Fuel Consumption (mmBtu)]]*Table1[[#This Row],[Emission Factor (kg CO2/ mmBtu)]]*10^3</f>
        <v>388571959983.13123</v>
      </c>
      <c r="U8676" s="3">
        <f>Table1[[#This Row],[Emissions (g CO2)]]/(Table1[[#This Row],[Generation (TWh)]]*10^9)</f>
        <v>561.48771744860301</v>
      </c>
    </row>
    <row r="8677" spans="1:21" x14ac:dyDescent="0.35">
      <c r="A8677" t="s">
        <v>2193</v>
      </c>
      <c r="B8677" t="s">
        <v>3277</v>
      </c>
      <c r="C8677" t="str">
        <f>SUBSTITUTE(Table1[[#This Row],[Fuel]],", ",",")</f>
        <v>fossil liquids: heavy fuel oil,fossil liquids: diesel</v>
      </c>
      <c r="D8677" t="s">
        <v>3241</v>
      </c>
      <c r="E8677" t="s">
        <v>3258</v>
      </c>
      <c r="H8677" t="s">
        <v>3438</v>
      </c>
      <c r="I8677">
        <v>165</v>
      </c>
      <c r="J8677" t="s">
        <v>3446</v>
      </c>
      <c r="K8677">
        <v>2002</v>
      </c>
      <c r="L8677" t="s">
        <v>29</v>
      </c>
      <c r="M8677" t="s">
        <v>29</v>
      </c>
      <c r="N8677">
        <v>6.952769</v>
      </c>
      <c r="O8677">
        <v>79.879101000000006</v>
      </c>
      <c r="P8677" t="s">
        <v>3593</v>
      </c>
      <c r="Q8677" s="3">
        <f>Table1[[#This Row],[Capacity (MW)]]*0.395*8760*10^-6</f>
        <v>0.57093300000000002</v>
      </c>
      <c r="R8677" s="3" cm="1">
        <f t="array" ref="R8677">AVERAGE(VLOOKUP(_xlfn.TEXTSPLIT(Table1[[#This Row],[Fuel (no space after comma)]], ","), FuelList_Final_EF!$A$2:$B$65, 2, FALSE))</f>
        <v>79.854606304394977</v>
      </c>
      <c r="S8677" s="3">
        <f>Table1[[#This Row],[Generation (TWh)]]*10^9*VLOOKUP(Table1[[#This Row],[Turbine/Engine Technology]],Technology_HR!$A$2:$B$11,2,FALSE)*10^-6</f>
        <v>4309973.2170000002</v>
      </c>
      <c r="T8677" s="5">
        <f>Table1[[#This Row],[Fuel Consumption (mmBtu)]]*Table1[[#This Row],[Emission Factor (kg CO2/ mmBtu)]]*10^3</f>
        <v>344171214426.02167</v>
      </c>
      <c r="U8677" s="3">
        <f>Table1[[#This Row],[Emissions (g CO2)]]/(Table1[[#This Row],[Generation (TWh)]]*10^9)</f>
        <v>602.8224229918776</v>
      </c>
    </row>
    <row r="8678" spans="1:21" x14ac:dyDescent="0.35">
      <c r="A8678" t="s">
        <v>2193</v>
      </c>
      <c r="B8678" t="s">
        <v>3242</v>
      </c>
      <c r="C8678" t="str">
        <f>SUBSTITUTE(Table1[[#This Row],[Fuel]],", ",",")</f>
        <v>fossil gas: lng</v>
      </c>
      <c r="D8678" t="s">
        <v>3242</v>
      </c>
      <c r="H8678" t="s">
        <v>59</v>
      </c>
      <c r="I8678">
        <v>500</v>
      </c>
      <c r="J8678" t="s">
        <v>3451</v>
      </c>
      <c r="K8678" t="s">
        <v>29</v>
      </c>
      <c r="L8678" t="s">
        <v>29</v>
      </c>
      <c r="M8678" t="s">
        <v>29</v>
      </c>
      <c r="N8678">
        <v>6.9544090000000001</v>
      </c>
      <c r="O8678">
        <v>79.877894999999995</v>
      </c>
      <c r="P8678" t="s">
        <v>3593</v>
      </c>
      <c r="Q8678" s="3">
        <f>Table1[[#This Row],[Capacity (MW)]]*0.395*8760*10^-6</f>
        <v>1.7301</v>
      </c>
      <c r="R8678" s="3" cm="1">
        <f t="array" ref="R8678">AVERAGE(VLOOKUP(_xlfn.TEXTSPLIT(Table1[[#This Row],[Fuel (no space after comma)]], ","), FuelList_Final_EF!$A$2:$B$65, 2, FALSE))</f>
        <v>67.685819715340017</v>
      </c>
      <c r="S8678" s="3">
        <f>Table1[[#This Row],[Generation (TWh)]]*10^9*VLOOKUP(Table1[[#This Row],[Turbine/Engine Technology]],Technology_HR!$A$2:$B$11,2,FALSE)*10^-6</f>
        <v>14352044.549999999</v>
      </c>
      <c r="T8678" s="5">
        <f>Table1[[#This Row],[Fuel Consumption (mmBtu)]]*Table1[[#This Row],[Emission Factor (kg CO2/ mmBtu)]]*10^3</f>
        <v>971429899957.82813</v>
      </c>
      <c r="U8678" s="3">
        <f>Table1[[#This Row],[Emissions (g CO2)]]/(Table1[[#This Row],[Generation (TWh)]]*10^9)</f>
        <v>561.48771744860301</v>
      </c>
    </row>
    <row r="8679" spans="1:21" x14ac:dyDescent="0.35">
      <c r="A8679" t="s">
        <v>29</v>
      </c>
      <c r="B8679" t="s">
        <v>3242</v>
      </c>
      <c r="C8679" t="str">
        <f>SUBSTITUTE(Table1[[#This Row],[Fuel]],", ",",")</f>
        <v>fossil gas: lng</v>
      </c>
      <c r="D8679" t="s">
        <v>3242</v>
      </c>
      <c r="H8679" t="s">
        <v>3438</v>
      </c>
      <c r="I8679">
        <v>350</v>
      </c>
      <c r="J8679" t="s">
        <v>3450</v>
      </c>
      <c r="K8679">
        <v>2025</v>
      </c>
      <c r="L8679" t="s">
        <v>29</v>
      </c>
      <c r="M8679" t="s">
        <v>29</v>
      </c>
      <c r="N8679">
        <v>6.9915469999999997</v>
      </c>
      <c r="O8679">
        <v>79.869995000000003</v>
      </c>
      <c r="P8679" t="s">
        <v>3593</v>
      </c>
      <c r="Q8679" s="3">
        <f>Table1[[#This Row],[Capacity (MW)]]*0.395*8760*10^-6</f>
        <v>1.2110699999999999</v>
      </c>
      <c r="R8679" s="3" cm="1">
        <f t="array" ref="R8679">AVERAGE(VLOOKUP(_xlfn.TEXTSPLIT(Table1[[#This Row],[Fuel (no space after comma)]], ","), FuelList_Final_EF!$A$2:$B$65, 2, FALSE))</f>
        <v>67.685819715340017</v>
      </c>
      <c r="S8679" s="3">
        <f>Table1[[#This Row],[Generation (TWh)]]*10^9*VLOOKUP(Table1[[#This Row],[Turbine/Engine Technology]],Technology_HR!$A$2:$B$11,2,FALSE)*10^-6</f>
        <v>9142367.4299999978</v>
      </c>
      <c r="T8679" s="5">
        <f>Table1[[#This Row],[Fuel Consumption (mmBtu)]]*Table1[[#This Row],[Emission Factor (kg CO2/ mmBtu)]]*10^3</f>
        <v>618808633638.37634</v>
      </c>
      <c r="U8679" s="3">
        <f>Table1[[#This Row],[Emissions (g CO2)]]/(Table1[[#This Row],[Generation (TWh)]]*10^9)</f>
        <v>510.96025303110179</v>
      </c>
    </row>
    <row r="8680" spans="1:21" x14ac:dyDescent="0.35">
      <c r="A8680" t="s">
        <v>2195</v>
      </c>
      <c r="B8680" t="s">
        <v>3249</v>
      </c>
      <c r="C8680" t="str">
        <f>SUBSTITUTE(Table1[[#This Row],[Fuel]],", ",",")</f>
        <v>fossil gas: waste heat from natural gas</v>
      </c>
      <c r="D8680" t="s">
        <v>3249</v>
      </c>
      <c r="H8680" t="s">
        <v>3440</v>
      </c>
      <c r="I8680">
        <v>130</v>
      </c>
      <c r="J8680" t="s">
        <v>3449</v>
      </c>
      <c r="K8680">
        <v>2025</v>
      </c>
      <c r="L8680" t="s">
        <v>29</v>
      </c>
      <c r="M8680" t="s">
        <v>29</v>
      </c>
      <c r="N8680">
        <v>6.9915469999999997</v>
      </c>
      <c r="O8680">
        <v>79.869995000000003</v>
      </c>
      <c r="P8680" t="s">
        <v>3593</v>
      </c>
      <c r="Q8680" s="3">
        <f>Table1[[#This Row],[Capacity (MW)]]*0.395*8760*10^-6</f>
        <v>0.449826</v>
      </c>
      <c r="R8680" s="3" cm="1">
        <f t="array" ref="R8680">AVERAGE(VLOOKUP(_xlfn.TEXTSPLIT(Table1[[#This Row],[Fuel (no space after comma)]], ","), FuelList_Final_EF!$A$2:$B$65, 2, FALSE))</f>
        <v>66.33</v>
      </c>
      <c r="S8680" s="3">
        <f>Table1[[#This Row],[Generation (TWh)]]*10^9*VLOOKUP(Table1[[#This Row],[Turbine/Engine Technology]],Technology_HR!$A$2:$B$11,2,FALSE)*10^-6</f>
        <v>4626460.41</v>
      </c>
      <c r="T8680" s="5">
        <f>Table1[[#This Row],[Fuel Consumption (mmBtu)]]*Table1[[#This Row],[Emission Factor (kg CO2/ mmBtu)]]*10^3</f>
        <v>306873118995.29999</v>
      </c>
      <c r="U8680" s="3">
        <f>Table1[[#This Row],[Emissions (g CO2)]]/(Table1[[#This Row],[Generation (TWh)]]*10^9)</f>
        <v>682.20404999999994</v>
      </c>
    </row>
    <row r="8681" spans="1:21" x14ac:dyDescent="0.35">
      <c r="A8681" t="s">
        <v>29</v>
      </c>
      <c r="B8681" t="s">
        <v>3242</v>
      </c>
      <c r="C8681" t="str">
        <f>SUBSTITUTE(Table1[[#This Row],[Fuel]],", ",",")</f>
        <v>fossil gas: lng</v>
      </c>
      <c r="D8681" t="s">
        <v>3242</v>
      </c>
      <c r="H8681" t="s">
        <v>3436</v>
      </c>
      <c r="I8681">
        <v>220</v>
      </c>
      <c r="J8681" t="s">
        <v>3446</v>
      </c>
      <c r="K8681">
        <v>2024</v>
      </c>
      <c r="L8681" t="s">
        <v>29</v>
      </c>
      <c r="M8681" t="s">
        <v>29</v>
      </c>
      <c r="N8681">
        <v>6.9915469999999997</v>
      </c>
      <c r="O8681">
        <v>79.869995000000003</v>
      </c>
      <c r="P8681" t="s">
        <v>3593</v>
      </c>
      <c r="Q8681" s="3">
        <f>Table1[[#This Row],[Capacity (MW)]]*0.395*8760*10^-6</f>
        <v>0.76124399999999992</v>
      </c>
      <c r="R8681" s="3" cm="1">
        <f t="array" ref="R8681">AVERAGE(VLOOKUP(_xlfn.TEXTSPLIT(Table1[[#This Row],[Fuel (no space after comma)]], ","), FuelList_Final_EF!$A$2:$B$65, 2, FALSE))</f>
        <v>67.685819715340017</v>
      </c>
      <c r="S8681" s="3">
        <f>Table1[[#This Row],[Generation (TWh)]]*10^9*VLOOKUP(Table1[[#This Row],[Turbine/Engine Technology]],Technology_HR!$A$2:$B$11,2,FALSE)*10^-6</f>
        <v>8381296.4399999985</v>
      </c>
      <c r="T8681" s="5">
        <f>Table1[[#This Row],[Fuel Consumption (mmBtu)]]*Table1[[#This Row],[Emission Factor (kg CO2/ mmBtu)]]*10^3</f>
        <v>567294919818.66101</v>
      </c>
      <c r="U8681" s="3">
        <f>Table1[[#This Row],[Emissions (g CO2)]]/(Table1[[#This Row],[Generation (TWh)]]*10^9)</f>
        <v>745.22087506589355</v>
      </c>
    </row>
    <row r="8682" spans="1:21" x14ac:dyDescent="0.35">
      <c r="A8682" t="s">
        <v>2193</v>
      </c>
      <c r="B8682" t="s">
        <v>3258</v>
      </c>
      <c r="C8682" t="str">
        <f>SUBSTITUTE(Table1[[#This Row],[Fuel]],", ",",")</f>
        <v>fossil liquids: diesel</v>
      </c>
      <c r="D8682" t="s">
        <v>3258</v>
      </c>
      <c r="H8682" t="s">
        <v>3437</v>
      </c>
      <c r="I8682">
        <v>80</v>
      </c>
      <c r="J8682" t="s">
        <v>3446</v>
      </c>
      <c r="K8682">
        <v>1984</v>
      </c>
      <c r="L8682" t="s">
        <v>29</v>
      </c>
      <c r="M8682" t="s">
        <v>29</v>
      </c>
      <c r="N8682">
        <v>6.9612860000000003</v>
      </c>
      <c r="O8682">
        <v>79.961319000000003</v>
      </c>
      <c r="P8682" t="s">
        <v>3593</v>
      </c>
      <c r="Q8682" s="3">
        <f>Table1[[#This Row],[Capacity (MW)]]*0.395*8760*10^-6</f>
        <v>0.27681600000000001</v>
      </c>
      <c r="R8682" s="3" cm="1">
        <f t="array" ref="R8682">AVERAGE(VLOOKUP(_xlfn.TEXTSPLIT(Table1[[#This Row],[Fuel (no space after comma)]], ","), FuelList_Final_EF!$A$2:$B$65, 2, FALSE))</f>
        <v>78.106682297772565</v>
      </c>
      <c r="S8682" s="3">
        <f>Table1[[#This Row],[Generation (TWh)]]*10^9*VLOOKUP(Table1[[#This Row],[Turbine/Engine Technology]],Technology_HR!$A$2:$B$11,2,FALSE)*10^-6</f>
        <v>2463662.4</v>
      </c>
      <c r="T8682" s="5">
        <f>Table1[[#This Row],[Fuel Consumption (mmBtu)]]*Table1[[#This Row],[Emission Factor (kg CO2/ mmBtu)]]*10^3</f>
        <v>192428496365.76785</v>
      </c>
      <c r="U8682" s="3">
        <f>Table1[[#This Row],[Emissions (g CO2)]]/(Table1[[#This Row],[Generation (TWh)]]*10^9)</f>
        <v>695.14947245017572</v>
      </c>
    </row>
    <row r="8683" spans="1:21" x14ac:dyDescent="0.35">
      <c r="A8683" t="s">
        <v>2193</v>
      </c>
      <c r="B8683" t="s">
        <v>3258</v>
      </c>
      <c r="C8683" t="str">
        <f>SUBSTITUTE(Table1[[#This Row],[Fuel]],", ",",")</f>
        <v>fossil liquids: diesel</v>
      </c>
      <c r="D8683" t="s">
        <v>3258</v>
      </c>
      <c r="H8683" t="s">
        <v>3437</v>
      </c>
      <c r="I8683">
        <v>80</v>
      </c>
      <c r="J8683" t="s">
        <v>3446</v>
      </c>
      <c r="K8683">
        <v>1997</v>
      </c>
      <c r="L8683" t="s">
        <v>29</v>
      </c>
      <c r="M8683" t="s">
        <v>29</v>
      </c>
      <c r="N8683">
        <v>6.9612860000000003</v>
      </c>
      <c r="O8683">
        <v>79.961319000000003</v>
      </c>
      <c r="P8683" t="s">
        <v>3593</v>
      </c>
      <c r="Q8683" s="3">
        <f>Table1[[#This Row],[Capacity (MW)]]*0.395*8760*10^-6</f>
        <v>0.27681600000000001</v>
      </c>
      <c r="R8683" s="3" cm="1">
        <f t="array" ref="R8683">AVERAGE(VLOOKUP(_xlfn.TEXTSPLIT(Table1[[#This Row],[Fuel (no space after comma)]], ","), FuelList_Final_EF!$A$2:$B$65, 2, FALSE))</f>
        <v>78.106682297772565</v>
      </c>
      <c r="S8683" s="3">
        <f>Table1[[#This Row],[Generation (TWh)]]*10^9*VLOOKUP(Table1[[#This Row],[Turbine/Engine Technology]],Technology_HR!$A$2:$B$11,2,FALSE)*10^-6</f>
        <v>2463662.4</v>
      </c>
      <c r="T8683" s="5">
        <f>Table1[[#This Row],[Fuel Consumption (mmBtu)]]*Table1[[#This Row],[Emission Factor (kg CO2/ mmBtu)]]*10^3</f>
        <v>192428496365.76785</v>
      </c>
      <c r="U8683" s="3">
        <f>Table1[[#This Row],[Emissions (g CO2)]]/(Table1[[#This Row],[Generation (TWh)]]*10^9)</f>
        <v>695.14947245017572</v>
      </c>
    </row>
    <row r="8684" spans="1:21" x14ac:dyDescent="0.35">
      <c r="A8684" t="s">
        <v>2193</v>
      </c>
      <c r="B8684" t="s">
        <v>3239</v>
      </c>
      <c r="C8684" t="str">
        <f>SUBSTITUTE(Table1[[#This Row],[Fuel]],", ",",")</f>
        <v>fossil gas: natural gas</v>
      </c>
      <c r="D8684" t="s">
        <v>3239</v>
      </c>
      <c r="H8684" t="s">
        <v>3438</v>
      </c>
      <c r="I8684">
        <v>163</v>
      </c>
      <c r="J8684" t="s">
        <v>3446</v>
      </c>
      <c r="K8684">
        <v>2024</v>
      </c>
      <c r="L8684" t="s">
        <v>29</v>
      </c>
      <c r="M8684" t="s">
        <v>29</v>
      </c>
      <c r="N8684">
        <v>6.9528650000000001</v>
      </c>
      <c r="O8684">
        <v>79.878580999999997</v>
      </c>
      <c r="P8684" t="s">
        <v>3593</v>
      </c>
      <c r="Q8684" s="3">
        <f>Table1[[#This Row],[Capacity (MW)]]*0.395*8760*10^-6</f>
        <v>0.56401260000000009</v>
      </c>
      <c r="R8684" s="3" cm="1">
        <f t="array" ref="R8684">AVERAGE(VLOOKUP(_xlfn.TEXTSPLIT(Table1[[#This Row],[Fuel (no space after comma)]], ","), FuelList_Final_EF!$A$2:$B$65, 2, FALSE))</f>
        <v>53.06</v>
      </c>
      <c r="S8684" s="3">
        <f>Table1[[#This Row],[Generation (TWh)]]*10^9*VLOOKUP(Table1[[#This Row],[Turbine/Engine Technology]],Technology_HR!$A$2:$B$11,2,FALSE)*10^-6</f>
        <v>4257731.1174000008</v>
      </c>
      <c r="T8684" s="5">
        <f>Table1[[#This Row],[Fuel Consumption (mmBtu)]]*Table1[[#This Row],[Emission Factor (kg CO2/ mmBtu)]]*10^3</f>
        <v>225915213089.24405</v>
      </c>
      <c r="U8684" s="3">
        <f>Table1[[#This Row],[Emissions (g CO2)]]/(Table1[[#This Row],[Generation (TWh)]]*10^9)</f>
        <v>400.54993999999999</v>
      </c>
    </row>
    <row r="8685" spans="1:21" x14ac:dyDescent="0.35">
      <c r="A8685" t="s">
        <v>2196</v>
      </c>
      <c r="B8685" t="s">
        <v>3393</v>
      </c>
      <c r="C8685" t="str">
        <f>SUBSTITUTE(Table1[[#This Row],[Fuel]],", ",",")</f>
        <v>fossil gas: lng,fossil liquids: fuel oil,fossil liquids: diesel</v>
      </c>
      <c r="D8685" t="s">
        <v>3242</v>
      </c>
      <c r="E8685" t="s">
        <v>3275</v>
      </c>
      <c r="F8685" t="s">
        <v>3258</v>
      </c>
      <c r="H8685" t="s">
        <v>3438</v>
      </c>
      <c r="I8685">
        <v>300</v>
      </c>
      <c r="J8685" t="s">
        <v>3446</v>
      </c>
      <c r="K8685">
        <v>2021</v>
      </c>
      <c r="L8685" t="s">
        <v>29</v>
      </c>
      <c r="M8685" t="s">
        <v>29</v>
      </c>
      <c r="N8685">
        <v>7.0108800000000002</v>
      </c>
      <c r="O8685">
        <v>79.874379000000005</v>
      </c>
      <c r="P8685" t="s">
        <v>3593</v>
      </c>
      <c r="Q8685" s="3">
        <f>Table1[[#This Row],[Capacity (MW)]]*0.395*8760*10^-6</f>
        <v>1.03806</v>
      </c>
      <c r="R8685" s="3" cm="1">
        <f t="array" ref="R8685">AVERAGE(VLOOKUP(_xlfn.TEXTSPLIT(Table1[[#This Row],[Fuel (no space after comma)]], ","), FuelList_Final_EF!$A$2:$B$65, 2, FALSE))</f>
        <v>74.633061436961725</v>
      </c>
      <c r="S8685" s="3">
        <f>Table1[[#This Row],[Generation (TWh)]]*10^9*VLOOKUP(Table1[[#This Row],[Turbine/Engine Technology]],Technology_HR!$A$2:$B$11,2,FALSE)*10^-6</f>
        <v>7836314.9399999995</v>
      </c>
      <c r="T8685" s="5">
        <f>Table1[[#This Row],[Fuel Consumption (mmBtu)]]*Table1[[#This Row],[Emission Factor (kg CO2/ mmBtu)]]*10^3</f>
        <v>584848174356.401</v>
      </c>
      <c r="U8685" s="3">
        <f>Table1[[#This Row],[Emissions (g CO2)]]/(Table1[[#This Row],[Generation (TWh)]]*10^9)</f>
        <v>563.40498078762403</v>
      </c>
    </row>
    <row r="8686" spans="1:21" x14ac:dyDescent="0.35">
      <c r="A8686" t="s">
        <v>2197</v>
      </c>
      <c r="B8686" t="s">
        <v>3243</v>
      </c>
      <c r="C8686" t="str">
        <f>SUBSTITUTE(Table1[[#This Row],[Fuel]],", ",",")</f>
        <v>fossil gas: natural gas,fossil liquids: fuel oil</v>
      </c>
      <c r="D8686" t="s">
        <v>3239</v>
      </c>
      <c r="E8686" t="s">
        <v>3275</v>
      </c>
      <c r="H8686" t="s">
        <v>3440</v>
      </c>
      <c r="I8686">
        <v>135</v>
      </c>
      <c r="J8686" t="s">
        <v>3447</v>
      </c>
      <c r="K8686" t="s">
        <v>29</v>
      </c>
      <c r="L8686" t="s">
        <v>29</v>
      </c>
      <c r="M8686" t="s">
        <v>29</v>
      </c>
      <c r="N8686">
        <v>11.712994999999999</v>
      </c>
      <c r="O8686">
        <v>28.328845000000001</v>
      </c>
      <c r="P8686" t="s">
        <v>3594</v>
      </c>
      <c r="Q8686" s="3">
        <f>Table1[[#This Row],[Capacity (MW)]]*0.395*8760*10^-6</f>
        <v>0.46712699999999996</v>
      </c>
      <c r="R8686" s="3" cm="1">
        <f t="array" ref="R8686">AVERAGE(VLOOKUP(_xlfn.TEXTSPLIT(Table1[[#This Row],[Fuel (no space after comma)]], ","), FuelList_Final_EF!$A$2:$B$65, 2, FALSE))</f>
        <v>65.583341148886291</v>
      </c>
      <c r="S8686" s="3">
        <f>Table1[[#This Row],[Generation (TWh)]]*10^9*VLOOKUP(Table1[[#This Row],[Turbine/Engine Technology]],Technology_HR!$A$2:$B$11,2,FALSE)*10^-6</f>
        <v>4804401.1949999984</v>
      </c>
      <c r="T8686" s="5">
        <f>Table1[[#This Row],[Fuel Consumption (mmBtu)]]*Table1[[#This Row],[Emission Factor (kg CO2/ mmBtu)]]*10^3</f>
        <v>315088682587.80188</v>
      </c>
      <c r="U8686" s="3">
        <f>Table1[[#This Row],[Emissions (g CO2)]]/(Table1[[#This Row],[Generation (TWh)]]*10^9)</f>
        <v>674.52466371629544</v>
      </c>
    </row>
    <row r="8687" spans="1:21" x14ac:dyDescent="0.35">
      <c r="A8687" t="s">
        <v>2197</v>
      </c>
      <c r="B8687" t="s">
        <v>3243</v>
      </c>
      <c r="C8687" t="str">
        <f>SUBSTITUTE(Table1[[#This Row],[Fuel]],", ",",")</f>
        <v>fossil gas: natural gas,fossil liquids: fuel oil</v>
      </c>
      <c r="D8687" t="s">
        <v>3239</v>
      </c>
      <c r="E8687" t="s">
        <v>3275</v>
      </c>
      <c r="H8687" t="s">
        <v>3440</v>
      </c>
      <c r="I8687">
        <v>135</v>
      </c>
      <c r="J8687" t="s">
        <v>3447</v>
      </c>
      <c r="K8687" t="s">
        <v>29</v>
      </c>
      <c r="L8687" t="s">
        <v>29</v>
      </c>
      <c r="M8687" t="s">
        <v>29</v>
      </c>
      <c r="N8687">
        <v>11.712994999999999</v>
      </c>
      <c r="O8687">
        <v>28.328845000000001</v>
      </c>
      <c r="P8687" t="s">
        <v>3594</v>
      </c>
      <c r="Q8687" s="3">
        <f>Table1[[#This Row],[Capacity (MW)]]*0.395*8760*10^-6</f>
        <v>0.46712699999999996</v>
      </c>
      <c r="R8687" s="3" cm="1">
        <f t="array" ref="R8687">AVERAGE(VLOOKUP(_xlfn.TEXTSPLIT(Table1[[#This Row],[Fuel (no space after comma)]], ","), FuelList_Final_EF!$A$2:$B$65, 2, FALSE))</f>
        <v>65.583341148886291</v>
      </c>
      <c r="S8687" s="3">
        <f>Table1[[#This Row],[Generation (TWh)]]*10^9*VLOOKUP(Table1[[#This Row],[Turbine/Engine Technology]],Technology_HR!$A$2:$B$11,2,FALSE)*10^-6</f>
        <v>4804401.1949999984</v>
      </c>
      <c r="T8687" s="5">
        <f>Table1[[#This Row],[Fuel Consumption (mmBtu)]]*Table1[[#This Row],[Emission Factor (kg CO2/ mmBtu)]]*10^3</f>
        <v>315088682587.80188</v>
      </c>
      <c r="U8687" s="3">
        <f>Table1[[#This Row],[Emissions (g CO2)]]/(Table1[[#This Row],[Generation (TWh)]]*10^9)</f>
        <v>674.52466371629544</v>
      </c>
    </row>
    <row r="8688" spans="1:21" x14ac:dyDescent="0.35">
      <c r="A8688" t="s">
        <v>2197</v>
      </c>
      <c r="B8688" t="s">
        <v>3243</v>
      </c>
      <c r="C8688" t="str">
        <f>SUBSTITUTE(Table1[[#This Row],[Fuel]],", ",",")</f>
        <v>fossil gas: natural gas,fossil liquids: fuel oil</v>
      </c>
      <c r="D8688" t="s">
        <v>3239</v>
      </c>
      <c r="E8688" t="s">
        <v>3275</v>
      </c>
      <c r="H8688" t="s">
        <v>3440</v>
      </c>
      <c r="I8688">
        <v>135</v>
      </c>
      <c r="J8688" t="s">
        <v>3447</v>
      </c>
      <c r="K8688" t="s">
        <v>29</v>
      </c>
      <c r="L8688" t="s">
        <v>29</v>
      </c>
      <c r="M8688" t="s">
        <v>29</v>
      </c>
      <c r="N8688">
        <v>11.712994999999999</v>
      </c>
      <c r="O8688">
        <v>28.328845000000001</v>
      </c>
      <c r="P8688" t="s">
        <v>3594</v>
      </c>
      <c r="Q8688" s="3">
        <f>Table1[[#This Row],[Capacity (MW)]]*0.395*8760*10^-6</f>
        <v>0.46712699999999996</v>
      </c>
      <c r="R8688" s="3" cm="1">
        <f t="array" ref="R8688">AVERAGE(VLOOKUP(_xlfn.TEXTSPLIT(Table1[[#This Row],[Fuel (no space after comma)]], ","), FuelList_Final_EF!$A$2:$B$65, 2, FALSE))</f>
        <v>65.583341148886291</v>
      </c>
      <c r="S8688" s="3">
        <f>Table1[[#This Row],[Generation (TWh)]]*10^9*VLOOKUP(Table1[[#This Row],[Turbine/Engine Technology]],Technology_HR!$A$2:$B$11,2,FALSE)*10^-6</f>
        <v>4804401.1949999984</v>
      </c>
      <c r="T8688" s="5">
        <f>Table1[[#This Row],[Fuel Consumption (mmBtu)]]*Table1[[#This Row],[Emission Factor (kg CO2/ mmBtu)]]*10^3</f>
        <v>315088682587.80188</v>
      </c>
      <c r="U8688" s="3">
        <f>Table1[[#This Row],[Emissions (g CO2)]]/(Table1[[#This Row],[Generation (TWh)]]*10^9)</f>
        <v>674.52466371629544</v>
      </c>
    </row>
    <row r="8689" spans="1:21" x14ac:dyDescent="0.35">
      <c r="A8689" t="s">
        <v>2197</v>
      </c>
      <c r="B8689" t="s">
        <v>3239</v>
      </c>
      <c r="C8689" t="str">
        <f>SUBSTITUTE(Table1[[#This Row],[Fuel]],", ",",")</f>
        <v>fossil gas: natural gas</v>
      </c>
      <c r="D8689" t="s">
        <v>3239</v>
      </c>
      <c r="H8689" t="s">
        <v>3438</v>
      </c>
      <c r="I8689">
        <v>450</v>
      </c>
      <c r="J8689" t="s">
        <v>3444</v>
      </c>
      <c r="K8689" t="s">
        <v>29</v>
      </c>
      <c r="L8689" t="s">
        <v>29</v>
      </c>
      <c r="M8689" t="s">
        <v>29</v>
      </c>
      <c r="N8689">
        <v>11.712994999999999</v>
      </c>
      <c r="O8689">
        <v>28.328845000000001</v>
      </c>
      <c r="P8689" t="s">
        <v>3594</v>
      </c>
      <c r="Q8689" s="3">
        <f>Table1[[#This Row],[Capacity (MW)]]*0.395*8760*10^-6</f>
        <v>1.5570899999999999</v>
      </c>
      <c r="R8689" s="3" cm="1">
        <f t="array" ref="R8689">AVERAGE(VLOOKUP(_xlfn.TEXTSPLIT(Table1[[#This Row],[Fuel (no space after comma)]], ","), FuelList_Final_EF!$A$2:$B$65, 2, FALSE))</f>
        <v>53.06</v>
      </c>
      <c r="S8689" s="3">
        <f>Table1[[#This Row],[Generation (TWh)]]*10^9*VLOOKUP(Table1[[#This Row],[Turbine/Engine Technology]],Technology_HR!$A$2:$B$11,2,FALSE)*10^-6</f>
        <v>11754472.409999998</v>
      </c>
      <c r="T8689" s="5">
        <f>Table1[[#This Row],[Fuel Consumption (mmBtu)]]*Table1[[#This Row],[Emission Factor (kg CO2/ mmBtu)]]*10^3</f>
        <v>623692306074.59998</v>
      </c>
      <c r="U8689" s="3">
        <f>Table1[[#This Row],[Emissions (g CO2)]]/(Table1[[#This Row],[Generation (TWh)]]*10^9)</f>
        <v>400.54994000000005</v>
      </c>
    </row>
    <row r="8690" spans="1:21" x14ac:dyDescent="0.35">
      <c r="A8690" t="s">
        <v>2197</v>
      </c>
      <c r="B8690" t="s">
        <v>3243</v>
      </c>
      <c r="C8690" t="str">
        <f>SUBSTITUTE(Table1[[#This Row],[Fuel]],", ",",")</f>
        <v>fossil gas: natural gas,fossil liquids: fuel oil</v>
      </c>
      <c r="D8690" t="s">
        <v>3239</v>
      </c>
      <c r="E8690" t="s">
        <v>3275</v>
      </c>
      <c r="H8690" t="s">
        <v>3436</v>
      </c>
      <c r="I8690">
        <v>350</v>
      </c>
      <c r="J8690" t="s">
        <v>3451</v>
      </c>
      <c r="K8690" t="s">
        <v>29</v>
      </c>
      <c r="L8690" t="s">
        <v>29</v>
      </c>
      <c r="M8690" t="s">
        <v>29</v>
      </c>
      <c r="N8690">
        <v>15.434073</v>
      </c>
      <c r="O8690">
        <v>32.546810999999998</v>
      </c>
      <c r="P8690" t="s">
        <v>3594</v>
      </c>
      <c r="Q8690" s="3">
        <f>Table1[[#This Row],[Capacity (MW)]]*0.395*8760*10^-6</f>
        <v>1.2110699999999999</v>
      </c>
      <c r="R8690" s="3" cm="1">
        <f t="array" ref="R8690">AVERAGE(VLOOKUP(_xlfn.TEXTSPLIT(Table1[[#This Row],[Fuel (no space after comma)]], ","), FuelList_Final_EF!$A$2:$B$65, 2, FALSE))</f>
        <v>65.583341148886291</v>
      </c>
      <c r="S8690" s="3">
        <f>Table1[[#This Row],[Generation (TWh)]]*10^9*VLOOKUP(Table1[[#This Row],[Turbine/Engine Technology]],Technology_HR!$A$2:$B$11,2,FALSE)*10^-6</f>
        <v>13333880.699999997</v>
      </c>
      <c r="T8690" s="5">
        <f>Table1[[#This Row],[Fuel Consumption (mmBtu)]]*Table1[[#This Row],[Emission Factor (kg CO2/ mmBtu)]]*10^3</f>
        <v>874480446786.65051</v>
      </c>
      <c r="U8690" s="3">
        <f>Table1[[#This Row],[Emissions (g CO2)]]/(Table1[[#This Row],[Generation (TWh)]]*10^9)</f>
        <v>722.072586049238</v>
      </c>
    </row>
    <row r="8691" spans="1:21" x14ac:dyDescent="0.35">
      <c r="A8691" t="s">
        <v>2197</v>
      </c>
      <c r="B8691" t="s">
        <v>3243</v>
      </c>
      <c r="C8691" t="str">
        <f>SUBSTITUTE(Table1[[#This Row],[Fuel]],", ",",")</f>
        <v>fossil gas: natural gas,fossil liquids: fuel oil</v>
      </c>
      <c r="D8691" t="s">
        <v>3239</v>
      </c>
      <c r="E8691" t="s">
        <v>3275</v>
      </c>
      <c r="H8691" t="s">
        <v>3436</v>
      </c>
      <c r="I8691">
        <v>150</v>
      </c>
      <c r="J8691" t="s">
        <v>3451</v>
      </c>
      <c r="K8691" t="s">
        <v>29</v>
      </c>
      <c r="L8691" t="s">
        <v>29</v>
      </c>
      <c r="M8691" t="s">
        <v>29</v>
      </c>
      <c r="N8691">
        <v>15.434073</v>
      </c>
      <c r="O8691">
        <v>32.546810999999998</v>
      </c>
      <c r="P8691" t="s">
        <v>3594</v>
      </c>
      <c r="Q8691" s="3">
        <f>Table1[[#This Row],[Capacity (MW)]]*0.395*8760*10^-6</f>
        <v>0.51902999999999999</v>
      </c>
      <c r="R8691" s="3" cm="1">
        <f t="array" ref="R8691">AVERAGE(VLOOKUP(_xlfn.TEXTSPLIT(Table1[[#This Row],[Fuel (no space after comma)]], ","), FuelList_Final_EF!$A$2:$B$65, 2, FALSE))</f>
        <v>65.583341148886291</v>
      </c>
      <c r="S8691" s="3">
        <f>Table1[[#This Row],[Generation (TWh)]]*10^9*VLOOKUP(Table1[[#This Row],[Turbine/Engine Technology]],Technology_HR!$A$2:$B$11,2,FALSE)*10^-6</f>
        <v>5714520.2999999998</v>
      </c>
      <c r="T8691" s="5">
        <f>Table1[[#This Row],[Fuel Consumption (mmBtu)]]*Table1[[#This Row],[Emission Factor (kg CO2/ mmBtu)]]*10^3</f>
        <v>374777334337.13605</v>
      </c>
      <c r="U8691" s="3">
        <f>Table1[[#This Row],[Emissions (g CO2)]]/(Table1[[#This Row],[Generation (TWh)]]*10^9)</f>
        <v>722.07258604923811</v>
      </c>
    </row>
    <row r="8692" spans="1:21" x14ac:dyDescent="0.35">
      <c r="A8692" t="s">
        <v>2197</v>
      </c>
      <c r="B8692" t="s">
        <v>3249</v>
      </c>
      <c r="C8692" t="str">
        <f>SUBSTITUTE(Table1[[#This Row],[Fuel]],", ",",")</f>
        <v>fossil gas: waste heat from natural gas</v>
      </c>
      <c r="D8692" t="s">
        <v>3249</v>
      </c>
      <c r="H8692" t="s">
        <v>3440</v>
      </c>
      <c r="I8692">
        <v>250</v>
      </c>
      <c r="J8692" t="s">
        <v>3451</v>
      </c>
      <c r="K8692" t="s">
        <v>29</v>
      </c>
      <c r="L8692" t="s">
        <v>29</v>
      </c>
      <c r="M8692" t="s">
        <v>29</v>
      </c>
      <c r="N8692">
        <v>15.434073</v>
      </c>
      <c r="O8692">
        <v>32.546810999999998</v>
      </c>
      <c r="P8692" t="s">
        <v>3594</v>
      </c>
      <c r="Q8692" s="3">
        <f>Table1[[#This Row],[Capacity (MW)]]*0.395*8760*10^-6</f>
        <v>0.86504999999999999</v>
      </c>
      <c r="R8692" s="3" cm="1">
        <f t="array" ref="R8692">AVERAGE(VLOOKUP(_xlfn.TEXTSPLIT(Table1[[#This Row],[Fuel (no space after comma)]], ","), FuelList_Final_EF!$A$2:$B$65, 2, FALSE))</f>
        <v>66.33</v>
      </c>
      <c r="S8692" s="3">
        <f>Table1[[#This Row],[Generation (TWh)]]*10^9*VLOOKUP(Table1[[#This Row],[Turbine/Engine Technology]],Technology_HR!$A$2:$B$11,2,FALSE)*10^-6</f>
        <v>8897039.25</v>
      </c>
      <c r="T8692" s="5">
        <f>Table1[[#This Row],[Fuel Consumption (mmBtu)]]*Table1[[#This Row],[Emission Factor (kg CO2/ mmBtu)]]*10^3</f>
        <v>590140613452.5</v>
      </c>
      <c r="U8692" s="3">
        <f>Table1[[#This Row],[Emissions (g CO2)]]/(Table1[[#This Row],[Generation (TWh)]]*10^9)</f>
        <v>682.20405000000005</v>
      </c>
    </row>
    <row r="8693" spans="1:21" x14ac:dyDescent="0.35">
      <c r="A8693" t="s">
        <v>2197</v>
      </c>
      <c r="B8693" t="s">
        <v>3394</v>
      </c>
      <c r="C8693" t="str">
        <f>SUBSTITUTE(Table1[[#This Row],[Fuel]],", ",",")</f>
        <v>fossil gas: natural gas,fossil liquids: heavy fuel oil,fossil liquids: liquefied petroleum gas</v>
      </c>
      <c r="D8693" t="s">
        <v>3239</v>
      </c>
      <c r="E8693" t="s">
        <v>3241</v>
      </c>
      <c r="F8693" t="s">
        <v>3328</v>
      </c>
      <c r="H8693" t="s">
        <v>3438</v>
      </c>
      <c r="I8693">
        <v>110</v>
      </c>
      <c r="J8693" t="s">
        <v>3446</v>
      </c>
      <c r="K8693">
        <v>2003</v>
      </c>
      <c r="L8693" t="s">
        <v>29</v>
      </c>
      <c r="M8693" t="s">
        <v>29</v>
      </c>
      <c r="N8693">
        <v>16.120165</v>
      </c>
      <c r="O8693">
        <v>32.691960999999999</v>
      </c>
      <c r="P8693" t="s">
        <v>3594</v>
      </c>
      <c r="Q8693" s="3">
        <f>Table1[[#This Row],[Capacity (MW)]]*0.395*8760*10^-6</f>
        <v>0.38062199999999996</v>
      </c>
      <c r="R8693" s="3" cm="1">
        <f t="array" ref="R8693">AVERAGE(VLOOKUP(_xlfn.TEXTSPLIT(Table1[[#This Row],[Fuel (no space after comma)]], ","), FuelList_Final_EF!$A$2:$B$65, 2, FALSE))</f>
        <v>65.457510103672476</v>
      </c>
      <c r="S8693" s="3">
        <f>Table1[[#This Row],[Generation (TWh)]]*10^9*VLOOKUP(Table1[[#This Row],[Turbine/Engine Technology]],Technology_HR!$A$2:$B$11,2,FALSE)*10^-6</f>
        <v>2873315.4779999992</v>
      </c>
      <c r="T8693" s="5">
        <f>Table1[[#This Row],[Fuel Consumption (mmBtu)]]*Table1[[#This Row],[Emission Factor (kg CO2/ mmBtu)]]*10^3</f>
        <v>188080076932.22348</v>
      </c>
      <c r="U8693" s="3">
        <f>Table1[[#This Row],[Emissions (g CO2)]]/(Table1[[#This Row],[Generation (TWh)]]*10^9)</f>
        <v>494.13874377262351</v>
      </c>
    </row>
    <row r="8694" spans="1:21" x14ac:dyDescent="0.35">
      <c r="A8694" t="s">
        <v>2197</v>
      </c>
      <c r="B8694" t="s">
        <v>3394</v>
      </c>
      <c r="C8694" t="str">
        <f>SUBSTITUTE(Table1[[#This Row],[Fuel]],", ",",")</f>
        <v>fossil gas: natural gas,fossil liquids: heavy fuel oil,fossil liquids: liquefied petroleum gas</v>
      </c>
      <c r="D8694" t="s">
        <v>3239</v>
      </c>
      <c r="E8694" t="s">
        <v>3241</v>
      </c>
      <c r="F8694" t="s">
        <v>3328</v>
      </c>
      <c r="H8694" t="s">
        <v>3438</v>
      </c>
      <c r="I8694">
        <v>110</v>
      </c>
      <c r="J8694" t="s">
        <v>3446</v>
      </c>
      <c r="K8694">
        <v>2003</v>
      </c>
      <c r="L8694" t="s">
        <v>29</v>
      </c>
      <c r="M8694" t="s">
        <v>29</v>
      </c>
      <c r="N8694">
        <v>16.120165</v>
      </c>
      <c r="O8694">
        <v>32.691960999999999</v>
      </c>
      <c r="P8694" t="s">
        <v>3594</v>
      </c>
      <c r="Q8694" s="3">
        <f>Table1[[#This Row],[Capacity (MW)]]*0.395*8760*10^-6</f>
        <v>0.38062199999999996</v>
      </c>
      <c r="R8694" s="3" cm="1">
        <f t="array" ref="R8694">AVERAGE(VLOOKUP(_xlfn.TEXTSPLIT(Table1[[#This Row],[Fuel (no space after comma)]], ","), FuelList_Final_EF!$A$2:$B$65, 2, FALSE))</f>
        <v>65.457510103672476</v>
      </c>
      <c r="S8694" s="3">
        <f>Table1[[#This Row],[Generation (TWh)]]*10^9*VLOOKUP(Table1[[#This Row],[Turbine/Engine Technology]],Technology_HR!$A$2:$B$11,2,FALSE)*10^-6</f>
        <v>2873315.4779999992</v>
      </c>
      <c r="T8694" s="5">
        <f>Table1[[#This Row],[Fuel Consumption (mmBtu)]]*Table1[[#This Row],[Emission Factor (kg CO2/ mmBtu)]]*10^3</f>
        <v>188080076932.22348</v>
      </c>
      <c r="U8694" s="3">
        <f>Table1[[#This Row],[Emissions (g CO2)]]/(Table1[[#This Row],[Generation (TWh)]]*10^9)</f>
        <v>494.13874377262351</v>
      </c>
    </row>
    <row r="8695" spans="1:21" x14ac:dyDescent="0.35">
      <c r="A8695" t="s">
        <v>2197</v>
      </c>
      <c r="B8695" t="s">
        <v>3394</v>
      </c>
      <c r="C8695" t="str">
        <f>SUBSTITUTE(Table1[[#This Row],[Fuel]],", ",",")</f>
        <v>fossil gas: natural gas,fossil liquids: heavy fuel oil,fossil liquids: liquefied petroleum gas</v>
      </c>
      <c r="D8695" t="s">
        <v>3239</v>
      </c>
      <c r="E8695" t="s">
        <v>3241</v>
      </c>
      <c r="F8695" t="s">
        <v>3328</v>
      </c>
      <c r="H8695" t="s">
        <v>3438</v>
      </c>
      <c r="I8695">
        <v>110</v>
      </c>
      <c r="J8695" t="s">
        <v>3446</v>
      </c>
      <c r="K8695">
        <v>2007</v>
      </c>
      <c r="L8695" t="s">
        <v>29</v>
      </c>
      <c r="M8695" t="s">
        <v>29</v>
      </c>
      <c r="N8695">
        <v>16.119496000000002</v>
      </c>
      <c r="O8695">
        <v>32.696871000000002</v>
      </c>
      <c r="P8695" t="s">
        <v>3594</v>
      </c>
      <c r="Q8695" s="3">
        <f>Table1[[#This Row],[Capacity (MW)]]*0.395*8760*10^-6</f>
        <v>0.38062199999999996</v>
      </c>
      <c r="R8695" s="3" cm="1">
        <f t="array" ref="R8695">AVERAGE(VLOOKUP(_xlfn.TEXTSPLIT(Table1[[#This Row],[Fuel (no space after comma)]], ","), FuelList_Final_EF!$A$2:$B$65, 2, FALSE))</f>
        <v>65.457510103672476</v>
      </c>
      <c r="S8695" s="3">
        <f>Table1[[#This Row],[Generation (TWh)]]*10^9*VLOOKUP(Table1[[#This Row],[Turbine/Engine Technology]],Technology_HR!$A$2:$B$11,2,FALSE)*10^-6</f>
        <v>2873315.4779999992</v>
      </c>
      <c r="T8695" s="5">
        <f>Table1[[#This Row],[Fuel Consumption (mmBtu)]]*Table1[[#This Row],[Emission Factor (kg CO2/ mmBtu)]]*10^3</f>
        <v>188080076932.22348</v>
      </c>
      <c r="U8695" s="3">
        <f>Table1[[#This Row],[Emissions (g CO2)]]/(Table1[[#This Row],[Generation (TWh)]]*10^9)</f>
        <v>494.13874377262351</v>
      </c>
    </row>
    <row r="8696" spans="1:21" x14ac:dyDescent="0.35">
      <c r="A8696" t="s">
        <v>2197</v>
      </c>
      <c r="B8696" t="s">
        <v>3394</v>
      </c>
      <c r="C8696" t="str">
        <f>SUBSTITUTE(Table1[[#This Row],[Fuel]],", ",",")</f>
        <v>fossil gas: natural gas,fossil liquids: heavy fuel oil,fossil liquids: liquefied petroleum gas</v>
      </c>
      <c r="D8696" t="s">
        <v>3239</v>
      </c>
      <c r="E8696" t="s">
        <v>3241</v>
      </c>
      <c r="F8696" t="s">
        <v>3328</v>
      </c>
      <c r="H8696" t="s">
        <v>3438</v>
      </c>
      <c r="I8696">
        <v>110</v>
      </c>
      <c r="J8696" t="s">
        <v>3446</v>
      </c>
      <c r="K8696">
        <v>2007</v>
      </c>
      <c r="L8696" t="s">
        <v>29</v>
      </c>
      <c r="M8696" t="s">
        <v>29</v>
      </c>
      <c r="N8696">
        <v>16.119496000000002</v>
      </c>
      <c r="O8696">
        <v>32.696871000000002</v>
      </c>
      <c r="P8696" t="s">
        <v>3594</v>
      </c>
      <c r="Q8696" s="3">
        <f>Table1[[#This Row],[Capacity (MW)]]*0.395*8760*10^-6</f>
        <v>0.38062199999999996</v>
      </c>
      <c r="R8696" s="3" cm="1">
        <f t="array" ref="R8696">AVERAGE(VLOOKUP(_xlfn.TEXTSPLIT(Table1[[#This Row],[Fuel (no space after comma)]], ","), FuelList_Final_EF!$A$2:$B$65, 2, FALSE))</f>
        <v>65.457510103672476</v>
      </c>
      <c r="S8696" s="3">
        <f>Table1[[#This Row],[Generation (TWh)]]*10^9*VLOOKUP(Table1[[#This Row],[Turbine/Engine Technology]],Technology_HR!$A$2:$B$11,2,FALSE)*10^-6</f>
        <v>2873315.4779999992</v>
      </c>
      <c r="T8696" s="5">
        <f>Table1[[#This Row],[Fuel Consumption (mmBtu)]]*Table1[[#This Row],[Emission Factor (kg CO2/ mmBtu)]]*10^3</f>
        <v>188080076932.22348</v>
      </c>
      <c r="U8696" s="3">
        <f>Table1[[#This Row],[Emissions (g CO2)]]/(Table1[[#This Row],[Generation (TWh)]]*10^9)</f>
        <v>494.13874377262351</v>
      </c>
    </row>
    <row r="8697" spans="1:21" x14ac:dyDescent="0.35">
      <c r="A8697" t="s">
        <v>2197</v>
      </c>
      <c r="B8697" t="s">
        <v>3395</v>
      </c>
      <c r="C8697" t="str">
        <f>SUBSTITUTE(Table1[[#This Row],[Fuel]],", ",",")</f>
        <v>fossil gas: natural gas,fossil liquids: crude oil,fossil liquids: gasoline,fossil liquids: waste/other oil</v>
      </c>
      <c r="D8697" t="s">
        <v>3239</v>
      </c>
      <c r="E8697" t="s">
        <v>3247</v>
      </c>
      <c r="F8697" t="s">
        <v>3666</v>
      </c>
      <c r="G8697" t="s">
        <v>3676</v>
      </c>
      <c r="H8697" t="s">
        <v>3436</v>
      </c>
      <c r="I8697">
        <v>187</v>
      </c>
      <c r="J8697" t="s">
        <v>3449</v>
      </c>
      <c r="K8697" t="s">
        <v>29</v>
      </c>
      <c r="L8697" t="s">
        <v>29</v>
      </c>
      <c r="M8697" t="s">
        <v>29</v>
      </c>
      <c r="N8697">
        <v>16.117383</v>
      </c>
      <c r="O8697">
        <v>32.697406000000001</v>
      </c>
      <c r="P8697" t="s">
        <v>3594</v>
      </c>
      <c r="Q8697" s="3">
        <f>Table1[[#This Row],[Capacity (MW)]]*0.395*8760*10^-6</f>
        <v>0.6470574</v>
      </c>
      <c r="R8697" s="3" cm="1">
        <f t="array" ref="R8697">AVERAGE(VLOOKUP(_xlfn.TEXTSPLIT(Table1[[#This Row],[Fuel (no space after comma)]], ","), FuelList_Final_EF!$A$2:$B$65, 2, FALSE))</f>
        <v>67.939978914074857</v>
      </c>
      <c r="S8697" s="3">
        <f>Table1[[#This Row],[Generation (TWh)]]*10^9*VLOOKUP(Table1[[#This Row],[Turbine/Engine Technology]],Technology_HR!$A$2:$B$11,2,FALSE)*10^-6</f>
        <v>7124101.9739999995</v>
      </c>
      <c r="T8697" s="5">
        <f>Table1[[#This Row],[Fuel Consumption (mmBtu)]]*Table1[[#This Row],[Emission Factor (kg CO2/ mmBtu)]]*10^3</f>
        <v>484011337895.27905</v>
      </c>
      <c r="U8697" s="3">
        <f>Table1[[#This Row],[Emissions (g CO2)]]/(Table1[[#This Row],[Generation (TWh)]]*10^9)</f>
        <v>748.01916784396417</v>
      </c>
    </row>
    <row r="8698" spans="1:21" x14ac:dyDescent="0.35">
      <c r="A8698" t="s">
        <v>2197</v>
      </c>
      <c r="B8698" t="s">
        <v>3395</v>
      </c>
      <c r="C8698" t="str">
        <f>SUBSTITUTE(Table1[[#This Row],[Fuel]],", ",",")</f>
        <v>fossil gas: natural gas,fossil liquids: crude oil,fossil liquids: gasoline,fossil liquids: waste/other oil</v>
      </c>
      <c r="D8698" t="s">
        <v>3239</v>
      </c>
      <c r="E8698" t="s">
        <v>3247</v>
      </c>
      <c r="F8698" t="s">
        <v>3666</v>
      </c>
      <c r="G8698" t="s">
        <v>3676</v>
      </c>
      <c r="H8698" t="s">
        <v>3436</v>
      </c>
      <c r="I8698">
        <v>187</v>
      </c>
      <c r="J8698" t="s">
        <v>3449</v>
      </c>
      <c r="K8698" t="s">
        <v>29</v>
      </c>
      <c r="L8698" t="s">
        <v>29</v>
      </c>
      <c r="M8698" t="s">
        <v>29</v>
      </c>
      <c r="N8698">
        <v>16.117383</v>
      </c>
      <c r="O8698">
        <v>32.697406000000001</v>
      </c>
      <c r="P8698" t="s">
        <v>3594</v>
      </c>
      <c r="Q8698" s="3">
        <f>Table1[[#This Row],[Capacity (MW)]]*0.395*8760*10^-6</f>
        <v>0.6470574</v>
      </c>
      <c r="R8698" s="3" cm="1">
        <f t="array" ref="R8698">AVERAGE(VLOOKUP(_xlfn.TEXTSPLIT(Table1[[#This Row],[Fuel (no space after comma)]], ","), FuelList_Final_EF!$A$2:$B$65, 2, FALSE))</f>
        <v>67.939978914074857</v>
      </c>
      <c r="S8698" s="3">
        <f>Table1[[#This Row],[Generation (TWh)]]*10^9*VLOOKUP(Table1[[#This Row],[Turbine/Engine Technology]],Technology_HR!$A$2:$B$11,2,FALSE)*10^-6</f>
        <v>7124101.9739999995</v>
      </c>
      <c r="T8698" s="5">
        <f>Table1[[#This Row],[Fuel Consumption (mmBtu)]]*Table1[[#This Row],[Emission Factor (kg CO2/ mmBtu)]]*10^3</f>
        <v>484011337895.27905</v>
      </c>
      <c r="U8698" s="3">
        <f>Table1[[#This Row],[Emissions (g CO2)]]/(Table1[[#This Row],[Generation (TWh)]]*10^9)</f>
        <v>748.01916784396417</v>
      </c>
    </row>
    <row r="8699" spans="1:21" x14ac:dyDescent="0.35">
      <c r="A8699" t="s">
        <v>2197</v>
      </c>
      <c r="B8699" t="s">
        <v>3395</v>
      </c>
      <c r="C8699" t="str">
        <f>SUBSTITUTE(Table1[[#This Row],[Fuel]],", ",",")</f>
        <v>fossil gas: natural gas,fossil liquids: crude oil,fossil liquids: gasoline,fossil liquids: waste/other oil</v>
      </c>
      <c r="D8699" t="s">
        <v>3239</v>
      </c>
      <c r="E8699" t="s">
        <v>3247</v>
      </c>
      <c r="F8699" t="s">
        <v>3666</v>
      </c>
      <c r="G8699" t="s">
        <v>3676</v>
      </c>
      <c r="H8699" t="s">
        <v>3436</v>
      </c>
      <c r="I8699">
        <v>187</v>
      </c>
      <c r="J8699" t="s">
        <v>3449</v>
      </c>
      <c r="K8699" t="s">
        <v>29</v>
      </c>
      <c r="L8699" t="s">
        <v>29</v>
      </c>
      <c r="M8699" t="s">
        <v>29</v>
      </c>
      <c r="N8699">
        <v>16.117383</v>
      </c>
      <c r="O8699">
        <v>32.697406000000001</v>
      </c>
      <c r="P8699" t="s">
        <v>3594</v>
      </c>
      <c r="Q8699" s="3">
        <f>Table1[[#This Row],[Capacity (MW)]]*0.395*8760*10^-6</f>
        <v>0.6470574</v>
      </c>
      <c r="R8699" s="3" cm="1">
        <f t="array" ref="R8699">AVERAGE(VLOOKUP(_xlfn.TEXTSPLIT(Table1[[#This Row],[Fuel (no space after comma)]], ","), FuelList_Final_EF!$A$2:$B$65, 2, FALSE))</f>
        <v>67.939978914074857</v>
      </c>
      <c r="S8699" s="3">
        <f>Table1[[#This Row],[Generation (TWh)]]*10^9*VLOOKUP(Table1[[#This Row],[Turbine/Engine Technology]],Technology_HR!$A$2:$B$11,2,FALSE)*10^-6</f>
        <v>7124101.9739999995</v>
      </c>
      <c r="T8699" s="5">
        <f>Table1[[#This Row],[Fuel Consumption (mmBtu)]]*Table1[[#This Row],[Emission Factor (kg CO2/ mmBtu)]]*10^3</f>
        <v>484011337895.27905</v>
      </c>
      <c r="U8699" s="3">
        <f>Table1[[#This Row],[Emissions (g CO2)]]/(Table1[[#This Row],[Generation (TWh)]]*10^9)</f>
        <v>748.01916784396417</v>
      </c>
    </row>
    <row r="8700" spans="1:21" x14ac:dyDescent="0.35">
      <c r="A8700" t="s">
        <v>2197</v>
      </c>
      <c r="B8700" t="s">
        <v>3249</v>
      </c>
      <c r="C8700" t="str">
        <f>SUBSTITUTE(Table1[[#This Row],[Fuel]],", ",",")</f>
        <v>fossil gas: waste heat from natural gas</v>
      </c>
      <c r="D8700" t="s">
        <v>3249</v>
      </c>
      <c r="H8700" t="s">
        <v>3440</v>
      </c>
      <c r="I8700">
        <v>240</v>
      </c>
      <c r="J8700" t="s">
        <v>3444</v>
      </c>
      <c r="K8700" t="s">
        <v>29</v>
      </c>
      <c r="L8700" t="s">
        <v>29</v>
      </c>
      <c r="M8700" t="s">
        <v>29</v>
      </c>
      <c r="N8700">
        <v>16.117383</v>
      </c>
      <c r="O8700">
        <v>32.697406000000001</v>
      </c>
      <c r="P8700" t="s">
        <v>3594</v>
      </c>
      <c r="Q8700" s="3">
        <f>Table1[[#This Row],[Capacity (MW)]]*0.395*8760*10^-6</f>
        <v>0.83044800000000008</v>
      </c>
      <c r="R8700" s="3" cm="1">
        <f t="array" ref="R8700">AVERAGE(VLOOKUP(_xlfn.TEXTSPLIT(Table1[[#This Row],[Fuel (no space after comma)]], ","), FuelList_Final_EF!$A$2:$B$65, 2, FALSE))</f>
        <v>66.33</v>
      </c>
      <c r="S8700" s="3">
        <f>Table1[[#This Row],[Generation (TWh)]]*10^9*VLOOKUP(Table1[[#This Row],[Turbine/Engine Technology]],Technology_HR!$A$2:$B$11,2,FALSE)*10^-6</f>
        <v>8541157.6799999997</v>
      </c>
      <c r="T8700" s="5">
        <f>Table1[[#This Row],[Fuel Consumption (mmBtu)]]*Table1[[#This Row],[Emission Factor (kg CO2/ mmBtu)]]*10^3</f>
        <v>566534988914.40002</v>
      </c>
      <c r="U8700" s="3">
        <f>Table1[[#This Row],[Emissions (g CO2)]]/(Table1[[#This Row],[Generation (TWh)]]*10^9)</f>
        <v>682.20404999999994</v>
      </c>
    </row>
    <row r="8701" spans="1:21" x14ac:dyDescent="0.35">
      <c r="A8701" t="s">
        <v>2197</v>
      </c>
      <c r="B8701" t="s">
        <v>3396</v>
      </c>
      <c r="C8701" t="str">
        <f>SUBSTITUTE(Table1[[#This Row],[Fuel]],", ",",")</f>
        <v>fossil liquids: petroleum coke</v>
      </c>
      <c r="D8701" t="s">
        <v>3396</v>
      </c>
      <c r="H8701" t="s">
        <v>3440</v>
      </c>
      <c r="I8701">
        <v>55</v>
      </c>
      <c r="J8701" t="s">
        <v>3446</v>
      </c>
      <c r="K8701">
        <v>2010</v>
      </c>
      <c r="L8701" t="s">
        <v>29</v>
      </c>
      <c r="M8701" t="s">
        <v>29</v>
      </c>
      <c r="N8701">
        <v>16.117415999999999</v>
      </c>
      <c r="O8701">
        <v>32.701704999999997</v>
      </c>
      <c r="P8701" t="s">
        <v>3594</v>
      </c>
      <c r="Q8701" s="3">
        <f>Table1[[#This Row],[Capacity (MW)]]*0.395*8760*10^-6</f>
        <v>0.19031099999999998</v>
      </c>
      <c r="R8701" s="3" cm="1">
        <f t="array" ref="R8701">AVERAGE(VLOOKUP(_xlfn.TEXTSPLIT(Table1[[#This Row],[Fuel (no space after comma)]], ","), FuelList_Final_EF!$A$2:$B$65, 2, FALSE))</f>
        <v>102.41</v>
      </c>
      <c r="S8701" s="3">
        <f>Table1[[#This Row],[Generation (TWh)]]*10^9*VLOOKUP(Table1[[#This Row],[Turbine/Engine Technology]],Technology_HR!$A$2:$B$11,2,FALSE)*10^-6</f>
        <v>1957348.6349999998</v>
      </c>
      <c r="T8701" s="5">
        <f>Table1[[#This Row],[Fuel Consumption (mmBtu)]]*Table1[[#This Row],[Emission Factor (kg CO2/ mmBtu)]]*10^3</f>
        <v>200452073710.34998</v>
      </c>
      <c r="U8701" s="3">
        <f>Table1[[#This Row],[Emissions (g CO2)]]/(Table1[[#This Row],[Generation (TWh)]]*10^9)</f>
        <v>1053.28685</v>
      </c>
    </row>
    <row r="8702" spans="1:21" x14ac:dyDescent="0.35">
      <c r="A8702" t="s">
        <v>2197</v>
      </c>
      <c r="B8702" t="s">
        <v>3396</v>
      </c>
      <c r="C8702" t="str">
        <f>SUBSTITUTE(Table1[[#This Row],[Fuel]],", ",",")</f>
        <v>fossil liquids: petroleum coke</v>
      </c>
      <c r="D8702" t="s">
        <v>3396</v>
      </c>
      <c r="H8702" t="s">
        <v>3440</v>
      </c>
      <c r="I8702">
        <v>55</v>
      </c>
      <c r="J8702" t="s">
        <v>3446</v>
      </c>
      <c r="K8702">
        <v>2010</v>
      </c>
      <c r="L8702" t="s">
        <v>29</v>
      </c>
      <c r="M8702" t="s">
        <v>29</v>
      </c>
      <c r="N8702">
        <v>16.117415999999999</v>
      </c>
      <c r="O8702">
        <v>32.701704999999997</v>
      </c>
      <c r="P8702" t="s">
        <v>3594</v>
      </c>
      <c r="Q8702" s="3">
        <f>Table1[[#This Row],[Capacity (MW)]]*0.395*8760*10^-6</f>
        <v>0.19031099999999998</v>
      </c>
      <c r="R8702" s="3" cm="1">
        <f t="array" ref="R8702">AVERAGE(VLOOKUP(_xlfn.TEXTSPLIT(Table1[[#This Row],[Fuel (no space after comma)]], ","), FuelList_Final_EF!$A$2:$B$65, 2, FALSE))</f>
        <v>102.41</v>
      </c>
      <c r="S8702" s="3">
        <f>Table1[[#This Row],[Generation (TWh)]]*10^9*VLOOKUP(Table1[[#This Row],[Turbine/Engine Technology]],Technology_HR!$A$2:$B$11,2,FALSE)*10^-6</f>
        <v>1957348.6349999998</v>
      </c>
      <c r="T8702" s="5">
        <f>Table1[[#This Row],[Fuel Consumption (mmBtu)]]*Table1[[#This Row],[Emission Factor (kg CO2/ mmBtu)]]*10^3</f>
        <v>200452073710.34998</v>
      </c>
      <c r="U8702" s="3">
        <f>Table1[[#This Row],[Emissions (g CO2)]]/(Table1[[#This Row],[Generation (TWh)]]*10^9)</f>
        <v>1053.28685</v>
      </c>
    </row>
    <row r="8703" spans="1:21" x14ac:dyDescent="0.35">
      <c r="A8703" t="s">
        <v>2198</v>
      </c>
      <c r="B8703" t="s">
        <v>3397</v>
      </c>
      <c r="C8703" t="str">
        <f>SUBSTITUTE(Table1[[#This Row],[Fuel]],", ",",")</f>
        <v>fossil liquids: heavy fuel oil,fossil gas: natural gas,fossil gas: lng</v>
      </c>
      <c r="D8703" t="s">
        <v>3241</v>
      </c>
      <c r="E8703" t="s">
        <v>3239</v>
      </c>
      <c r="F8703" t="s">
        <v>3242</v>
      </c>
      <c r="H8703" t="s">
        <v>59</v>
      </c>
      <c r="I8703">
        <v>150</v>
      </c>
      <c r="J8703" t="s">
        <v>3446</v>
      </c>
      <c r="K8703">
        <v>2018</v>
      </c>
      <c r="L8703" t="s">
        <v>29</v>
      </c>
      <c r="M8703">
        <v>2025</v>
      </c>
      <c r="N8703">
        <v>19.609511999999999</v>
      </c>
      <c r="O8703">
        <v>37.228397999999999</v>
      </c>
      <c r="P8703" t="s">
        <v>3594</v>
      </c>
      <c r="Q8703" s="3">
        <f>Table1[[#This Row],[Capacity (MW)]]*0.395*8760*10^-6</f>
        <v>0.51902999999999999</v>
      </c>
      <c r="R8703" s="3" cm="1">
        <f t="array" ref="R8703">AVERAGE(VLOOKUP(_xlfn.TEXTSPLIT(Table1[[#This Row],[Fuel (no space after comma)]], ","), FuelList_Final_EF!$A$2:$B$65, 2, FALSE))</f>
        <v>67.449450008785803</v>
      </c>
      <c r="S8703" s="3">
        <f>Table1[[#This Row],[Generation (TWh)]]*10^9*VLOOKUP(Table1[[#This Row],[Turbine/Engine Technology]],Technology_HR!$A$2:$B$11,2,FALSE)*10^-6</f>
        <v>4305613.3650000002</v>
      </c>
      <c r="T8703" s="5">
        <f>Table1[[#This Row],[Fuel Consumption (mmBtu)]]*Table1[[#This Row],[Emission Factor (kg CO2/ mmBtu)]]*10^3</f>
        <v>290411253419.72754</v>
      </c>
      <c r="U8703" s="3">
        <f>Table1[[#This Row],[Emissions (g CO2)]]/(Table1[[#This Row],[Generation (TWh)]]*10^9)</f>
        <v>559.52691254788272</v>
      </c>
    </row>
    <row r="8704" spans="1:21" x14ac:dyDescent="0.35">
      <c r="A8704" t="s">
        <v>2199</v>
      </c>
      <c r="B8704" t="s">
        <v>3258</v>
      </c>
      <c r="C8704" t="str">
        <f>SUBSTITUTE(Table1[[#This Row],[Fuel]],", ",",")</f>
        <v>fossil liquids: diesel</v>
      </c>
      <c r="D8704" t="s">
        <v>3258</v>
      </c>
      <c r="H8704" t="s">
        <v>3437</v>
      </c>
      <c r="I8704">
        <v>256.89999999999998</v>
      </c>
      <c r="J8704" t="s">
        <v>3446</v>
      </c>
      <c r="K8704">
        <v>2014</v>
      </c>
      <c r="L8704" t="s">
        <v>29</v>
      </c>
      <c r="M8704" t="s">
        <v>29</v>
      </c>
      <c r="N8704">
        <v>15.648236000000001</v>
      </c>
      <c r="O8704">
        <v>32.563096000000002</v>
      </c>
      <c r="P8704" t="s">
        <v>3594</v>
      </c>
      <c r="Q8704" s="3">
        <f>Table1[[#This Row],[Capacity (MW)]]*0.395*8760*10^-6</f>
        <v>0.88892537999999999</v>
      </c>
      <c r="R8704" s="3" cm="1">
        <f t="array" ref="R8704">AVERAGE(VLOOKUP(_xlfn.TEXTSPLIT(Table1[[#This Row],[Fuel (no space after comma)]], ","), FuelList_Final_EF!$A$2:$B$65, 2, FALSE))</f>
        <v>78.106682297772565</v>
      </c>
      <c r="S8704" s="3">
        <f>Table1[[#This Row],[Generation (TWh)]]*10^9*VLOOKUP(Table1[[#This Row],[Turbine/Engine Technology]],Technology_HR!$A$2:$B$11,2,FALSE)*10^-6</f>
        <v>7911435.8819999993</v>
      </c>
      <c r="T8704" s="5">
        <f>Table1[[#This Row],[Fuel Consumption (mmBtu)]]*Table1[[#This Row],[Emission Factor (kg CO2/ mmBtu)]]*10^3</f>
        <v>617936008954.57202</v>
      </c>
      <c r="U8704" s="3">
        <f>Table1[[#This Row],[Emissions (g CO2)]]/(Table1[[#This Row],[Generation (TWh)]]*10^9)</f>
        <v>695.14947245017572</v>
      </c>
    </row>
    <row r="8705" spans="1:21" x14ac:dyDescent="0.35">
      <c r="A8705" t="s">
        <v>2197</v>
      </c>
      <c r="B8705" t="s">
        <v>3275</v>
      </c>
      <c r="C8705" t="str">
        <f>SUBSTITUTE(Table1[[#This Row],[Fuel]],", ",",")</f>
        <v>fossil liquids: fuel oil</v>
      </c>
      <c r="D8705" t="s">
        <v>3275</v>
      </c>
      <c r="H8705" t="s">
        <v>3440</v>
      </c>
      <c r="I8705">
        <v>125</v>
      </c>
      <c r="J8705" t="s">
        <v>3446</v>
      </c>
      <c r="K8705">
        <v>2016</v>
      </c>
      <c r="L8705" t="s">
        <v>29</v>
      </c>
      <c r="M8705" t="s">
        <v>29</v>
      </c>
      <c r="N8705">
        <v>13.208985999999999</v>
      </c>
      <c r="O8705">
        <v>32.823242999999998</v>
      </c>
      <c r="P8705" t="s">
        <v>3594</v>
      </c>
      <c r="Q8705" s="3">
        <f>Table1[[#This Row],[Capacity (MW)]]*0.395*8760*10^-6</f>
        <v>0.43252499999999999</v>
      </c>
      <c r="R8705" s="3" cm="1">
        <f t="array" ref="R8705">AVERAGE(VLOOKUP(_xlfn.TEXTSPLIT(Table1[[#This Row],[Fuel (no space after comma)]], ","), FuelList_Final_EF!$A$2:$B$65, 2, FALSE))</f>
        <v>78.106682297772565</v>
      </c>
      <c r="S8705" s="3">
        <f>Table1[[#This Row],[Generation (TWh)]]*10^9*VLOOKUP(Table1[[#This Row],[Turbine/Engine Technology]],Technology_HR!$A$2:$B$11,2,FALSE)*10^-6</f>
        <v>4448519.625</v>
      </c>
      <c r="T8705" s="5">
        <f>Table1[[#This Row],[Fuel Consumption (mmBtu)]]*Table1[[#This Row],[Emission Factor (kg CO2/ mmBtu)]]*10^3</f>
        <v>347459109045.28137</v>
      </c>
      <c r="U8705" s="3">
        <f>Table1[[#This Row],[Emissions (g CO2)]]/(Table1[[#This Row],[Generation (TWh)]]*10^9)</f>
        <v>803.32722743259092</v>
      </c>
    </row>
    <row r="8706" spans="1:21" x14ac:dyDescent="0.35">
      <c r="A8706" t="s">
        <v>2197</v>
      </c>
      <c r="B8706" t="s">
        <v>3275</v>
      </c>
      <c r="C8706" t="str">
        <f>SUBSTITUTE(Table1[[#This Row],[Fuel]],", ",",")</f>
        <v>fossil liquids: fuel oil</v>
      </c>
      <c r="D8706" t="s">
        <v>3275</v>
      </c>
      <c r="H8706" t="s">
        <v>3440</v>
      </c>
      <c r="I8706">
        <v>125</v>
      </c>
      <c r="J8706" t="s">
        <v>3446</v>
      </c>
      <c r="K8706">
        <v>2016</v>
      </c>
      <c r="L8706" t="s">
        <v>29</v>
      </c>
      <c r="M8706" t="s">
        <v>29</v>
      </c>
      <c r="N8706">
        <v>13.208985999999999</v>
      </c>
      <c r="O8706">
        <v>32.823242999999998</v>
      </c>
      <c r="P8706" t="s">
        <v>3594</v>
      </c>
      <c r="Q8706" s="3">
        <f>Table1[[#This Row],[Capacity (MW)]]*0.395*8760*10^-6</f>
        <v>0.43252499999999999</v>
      </c>
      <c r="R8706" s="3" cm="1">
        <f t="array" ref="R8706">AVERAGE(VLOOKUP(_xlfn.TEXTSPLIT(Table1[[#This Row],[Fuel (no space after comma)]], ","), FuelList_Final_EF!$A$2:$B$65, 2, FALSE))</f>
        <v>78.106682297772565</v>
      </c>
      <c r="S8706" s="3">
        <f>Table1[[#This Row],[Generation (TWh)]]*10^9*VLOOKUP(Table1[[#This Row],[Turbine/Engine Technology]],Technology_HR!$A$2:$B$11,2,FALSE)*10^-6</f>
        <v>4448519.625</v>
      </c>
      <c r="T8706" s="5">
        <f>Table1[[#This Row],[Fuel Consumption (mmBtu)]]*Table1[[#This Row],[Emission Factor (kg CO2/ mmBtu)]]*10^3</f>
        <v>347459109045.28137</v>
      </c>
      <c r="U8706" s="3">
        <f>Table1[[#This Row],[Emissions (g CO2)]]/(Table1[[#This Row],[Generation (TWh)]]*10^9)</f>
        <v>803.32722743259092</v>
      </c>
    </row>
    <row r="8707" spans="1:21" x14ac:dyDescent="0.35">
      <c r="A8707" t="s">
        <v>2197</v>
      </c>
      <c r="B8707" t="s">
        <v>3275</v>
      </c>
      <c r="C8707" t="str">
        <f>SUBSTITUTE(Table1[[#This Row],[Fuel]],", ",",")</f>
        <v>fossil liquids: fuel oil</v>
      </c>
      <c r="D8707" t="s">
        <v>3275</v>
      </c>
      <c r="H8707" t="s">
        <v>3440</v>
      </c>
      <c r="I8707">
        <v>125</v>
      </c>
      <c r="J8707" t="s">
        <v>3446</v>
      </c>
      <c r="K8707">
        <v>2016</v>
      </c>
      <c r="L8707" t="s">
        <v>29</v>
      </c>
      <c r="M8707" t="s">
        <v>29</v>
      </c>
      <c r="N8707">
        <v>13.208985999999999</v>
      </c>
      <c r="O8707">
        <v>32.823242999999998</v>
      </c>
      <c r="P8707" t="s">
        <v>3594</v>
      </c>
      <c r="Q8707" s="3">
        <f>Table1[[#This Row],[Capacity (MW)]]*0.395*8760*10^-6</f>
        <v>0.43252499999999999</v>
      </c>
      <c r="R8707" s="3" cm="1">
        <f t="array" ref="R8707">AVERAGE(VLOOKUP(_xlfn.TEXTSPLIT(Table1[[#This Row],[Fuel (no space after comma)]], ","), FuelList_Final_EF!$A$2:$B$65, 2, FALSE))</f>
        <v>78.106682297772565</v>
      </c>
      <c r="S8707" s="3">
        <f>Table1[[#This Row],[Generation (TWh)]]*10^9*VLOOKUP(Table1[[#This Row],[Turbine/Engine Technology]],Technology_HR!$A$2:$B$11,2,FALSE)*10^-6</f>
        <v>4448519.625</v>
      </c>
      <c r="T8707" s="5">
        <f>Table1[[#This Row],[Fuel Consumption (mmBtu)]]*Table1[[#This Row],[Emission Factor (kg CO2/ mmBtu)]]*10^3</f>
        <v>347459109045.28137</v>
      </c>
      <c r="U8707" s="3">
        <f>Table1[[#This Row],[Emissions (g CO2)]]/(Table1[[#This Row],[Generation (TWh)]]*10^9)</f>
        <v>803.32722743259092</v>
      </c>
    </row>
    <row r="8708" spans="1:21" x14ac:dyDescent="0.35">
      <c r="A8708" t="s">
        <v>2197</v>
      </c>
      <c r="B8708" t="s">
        <v>3275</v>
      </c>
      <c r="C8708" t="str">
        <f>SUBSTITUTE(Table1[[#This Row],[Fuel]],", ",",")</f>
        <v>fossil liquids: fuel oil</v>
      </c>
      <c r="D8708" t="s">
        <v>3275</v>
      </c>
      <c r="H8708" t="s">
        <v>3440</v>
      </c>
      <c r="I8708">
        <v>125</v>
      </c>
      <c r="J8708" t="s">
        <v>3446</v>
      </c>
      <c r="K8708">
        <v>2016</v>
      </c>
      <c r="L8708" t="s">
        <v>29</v>
      </c>
      <c r="M8708" t="s">
        <v>29</v>
      </c>
      <c r="N8708">
        <v>13.208985999999999</v>
      </c>
      <c r="O8708">
        <v>32.823242999999998</v>
      </c>
      <c r="P8708" t="s">
        <v>3594</v>
      </c>
      <c r="Q8708" s="3">
        <f>Table1[[#This Row],[Capacity (MW)]]*0.395*8760*10^-6</f>
        <v>0.43252499999999999</v>
      </c>
      <c r="R8708" s="3" cm="1">
        <f t="array" ref="R8708">AVERAGE(VLOOKUP(_xlfn.TEXTSPLIT(Table1[[#This Row],[Fuel (no space after comma)]], ","), FuelList_Final_EF!$A$2:$B$65, 2, FALSE))</f>
        <v>78.106682297772565</v>
      </c>
      <c r="S8708" s="3">
        <f>Table1[[#This Row],[Generation (TWh)]]*10^9*VLOOKUP(Table1[[#This Row],[Turbine/Engine Technology]],Technology_HR!$A$2:$B$11,2,FALSE)*10^-6</f>
        <v>4448519.625</v>
      </c>
      <c r="T8708" s="5">
        <f>Table1[[#This Row],[Fuel Consumption (mmBtu)]]*Table1[[#This Row],[Emission Factor (kg CO2/ mmBtu)]]*10^3</f>
        <v>347459109045.28137</v>
      </c>
      <c r="U8708" s="3">
        <f>Table1[[#This Row],[Emissions (g CO2)]]/(Table1[[#This Row],[Generation (TWh)]]*10^9)</f>
        <v>803.32722743259092</v>
      </c>
    </row>
    <row r="8709" spans="1:21" x14ac:dyDescent="0.35">
      <c r="A8709" t="s">
        <v>2197</v>
      </c>
      <c r="B8709" t="s">
        <v>3275</v>
      </c>
      <c r="C8709" t="str">
        <f>SUBSTITUTE(Table1[[#This Row],[Fuel]],", ",",")</f>
        <v>fossil liquids: fuel oil</v>
      </c>
      <c r="D8709" t="s">
        <v>3275</v>
      </c>
      <c r="H8709" t="s">
        <v>3440</v>
      </c>
      <c r="I8709">
        <v>60</v>
      </c>
      <c r="J8709" t="s">
        <v>3446</v>
      </c>
      <c r="K8709">
        <v>1994</v>
      </c>
      <c r="L8709" t="s">
        <v>29</v>
      </c>
      <c r="M8709" t="s">
        <v>29</v>
      </c>
      <c r="N8709">
        <v>15.651704000000001</v>
      </c>
      <c r="O8709">
        <v>32.56277</v>
      </c>
      <c r="P8709" t="s">
        <v>3594</v>
      </c>
      <c r="Q8709" s="3">
        <f>Table1[[#This Row],[Capacity (MW)]]*0.395*8760*10^-6</f>
        <v>0.20761200000000002</v>
      </c>
      <c r="R8709" s="3" cm="1">
        <f t="array" ref="R8709">AVERAGE(VLOOKUP(_xlfn.TEXTSPLIT(Table1[[#This Row],[Fuel (no space after comma)]], ","), FuelList_Final_EF!$A$2:$B$65, 2, FALSE))</f>
        <v>78.106682297772565</v>
      </c>
      <c r="S8709" s="3">
        <f>Table1[[#This Row],[Generation (TWh)]]*10^9*VLOOKUP(Table1[[#This Row],[Turbine/Engine Technology]],Technology_HR!$A$2:$B$11,2,FALSE)*10^-6</f>
        <v>2135289.42</v>
      </c>
      <c r="T8709" s="5">
        <f>Table1[[#This Row],[Fuel Consumption (mmBtu)]]*Table1[[#This Row],[Emission Factor (kg CO2/ mmBtu)]]*10^3</f>
        <v>166780372341.73505</v>
      </c>
      <c r="U8709" s="3">
        <f>Table1[[#This Row],[Emissions (g CO2)]]/(Table1[[#This Row],[Generation (TWh)]]*10^9)</f>
        <v>803.32722743259069</v>
      </c>
    </row>
    <row r="8710" spans="1:21" x14ac:dyDescent="0.35">
      <c r="A8710" t="s">
        <v>2197</v>
      </c>
      <c r="B8710" t="s">
        <v>3275</v>
      </c>
      <c r="C8710" t="str">
        <f>SUBSTITUTE(Table1[[#This Row],[Fuel]],", ",",")</f>
        <v>fossil liquids: fuel oil</v>
      </c>
      <c r="D8710" t="s">
        <v>3275</v>
      </c>
      <c r="H8710" t="s">
        <v>3440</v>
      </c>
      <c r="I8710">
        <v>60</v>
      </c>
      <c r="J8710" t="s">
        <v>3446</v>
      </c>
      <c r="K8710">
        <v>1994</v>
      </c>
      <c r="L8710" t="s">
        <v>29</v>
      </c>
      <c r="M8710" t="s">
        <v>29</v>
      </c>
      <c r="N8710">
        <v>15.651704000000001</v>
      </c>
      <c r="O8710">
        <v>32.56277</v>
      </c>
      <c r="P8710" t="s">
        <v>3594</v>
      </c>
      <c r="Q8710" s="3">
        <f>Table1[[#This Row],[Capacity (MW)]]*0.395*8760*10^-6</f>
        <v>0.20761200000000002</v>
      </c>
      <c r="R8710" s="3" cm="1">
        <f t="array" ref="R8710">AVERAGE(VLOOKUP(_xlfn.TEXTSPLIT(Table1[[#This Row],[Fuel (no space after comma)]], ","), FuelList_Final_EF!$A$2:$B$65, 2, FALSE))</f>
        <v>78.106682297772565</v>
      </c>
      <c r="S8710" s="3">
        <f>Table1[[#This Row],[Generation (TWh)]]*10^9*VLOOKUP(Table1[[#This Row],[Turbine/Engine Technology]],Technology_HR!$A$2:$B$11,2,FALSE)*10^-6</f>
        <v>2135289.42</v>
      </c>
      <c r="T8710" s="5">
        <f>Table1[[#This Row],[Fuel Consumption (mmBtu)]]*Table1[[#This Row],[Emission Factor (kg CO2/ mmBtu)]]*10^3</f>
        <v>166780372341.73505</v>
      </c>
      <c r="U8710" s="3">
        <f>Table1[[#This Row],[Emissions (g CO2)]]/(Table1[[#This Row],[Generation (TWh)]]*10^9)</f>
        <v>803.32722743259069</v>
      </c>
    </row>
    <row r="8711" spans="1:21" x14ac:dyDescent="0.35">
      <c r="A8711" t="s">
        <v>2197</v>
      </c>
      <c r="B8711" t="s">
        <v>3275</v>
      </c>
      <c r="C8711" t="str">
        <f>SUBSTITUTE(Table1[[#This Row],[Fuel]],", ",",")</f>
        <v>fossil liquids: fuel oil</v>
      </c>
      <c r="D8711" t="s">
        <v>3275</v>
      </c>
      <c r="H8711" t="s">
        <v>3440</v>
      </c>
      <c r="I8711">
        <v>100</v>
      </c>
      <c r="J8711" t="s">
        <v>3446</v>
      </c>
      <c r="K8711">
        <v>2011</v>
      </c>
      <c r="L8711" t="s">
        <v>29</v>
      </c>
      <c r="M8711" t="s">
        <v>29</v>
      </c>
      <c r="N8711">
        <v>15.651704000000001</v>
      </c>
      <c r="O8711">
        <v>32.56277</v>
      </c>
      <c r="P8711" t="s">
        <v>3594</v>
      </c>
      <c r="Q8711" s="3">
        <f>Table1[[#This Row],[Capacity (MW)]]*0.395*8760*10^-6</f>
        <v>0.34601999999999999</v>
      </c>
      <c r="R8711" s="3" cm="1">
        <f t="array" ref="R8711">AVERAGE(VLOOKUP(_xlfn.TEXTSPLIT(Table1[[#This Row],[Fuel (no space after comma)]], ","), FuelList_Final_EF!$A$2:$B$65, 2, FALSE))</f>
        <v>78.106682297772565</v>
      </c>
      <c r="S8711" s="3">
        <f>Table1[[#This Row],[Generation (TWh)]]*10^9*VLOOKUP(Table1[[#This Row],[Turbine/Engine Technology]],Technology_HR!$A$2:$B$11,2,FALSE)*10^-6</f>
        <v>3558815.6999999997</v>
      </c>
      <c r="T8711" s="5">
        <f>Table1[[#This Row],[Fuel Consumption (mmBtu)]]*Table1[[#This Row],[Emission Factor (kg CO2/ mmBtu)]]*10^3</f>
        <v>277967287236.2251</v>
      </c>
      <c r="U8711" s="3">
        <f>Table1[[#This Row],[Emissions (g CO2)]]/(Table1[[#This Row],[Generation (TWh)]]*10^9)</f>
        <v>803.32722743259092</v>
      </c>
    </row>
    <row r="8712" spans="1:21" x14ac:dyDescent="0.35">
      <c r="A8712" t="s">
        <v>2197</v>
      </c>
      <c r="B8712" t="s">
        <v>3275</v>
      </c>
      <c r="C8712" t="str">
        <f>SUBSTITUTE(Table1[[#This Row],[Fuel]],", ",",")</f>
        <v>fossil liquids: fuel oil</v>
      </c>
      <c r="D8712" t="s">
        <v>3275</v>
      </c>
      <c r="H8712" t="s">
        <v>3440</v>
      </c>
      <c r="I8712">
        <v>100</v>
      </c>
      <c r="J8712" t="s">
        <v>3446</v>
      </c>
      <c r="K8712">
        <v>2011</v>
      </c>
      <c r="L8712" t="s">
        <v>29</v>
      </c>
      <c r="M8712" t="s">
        <v>29</v>
      </c>
      <c r="N8712">
        <v>15.651704000000001</v>
      </c>
      <c r="O8712">
        <v>32.56277</v>
      </c>
      <c r="P8712" t="s">
        <v>3594</v>
      </c>
      <c r="Q8712" s="3">
        <f>Table1[[#This Row],[Capacity (MW)]]*0.395*8760*10^-6</f>
        <v>0.34601999999999999</v>
      </c>
      <c r="R8712" s="3" cm="1">
        <f t="array" ref="R8712">AVERAGE(VLOOKUP(_xlfn.TEXTSPLIT(Table1[[#This Row],[Fuel (no space after comma)]], ","), FuelList_Final_EF!$A$2:$B$65, 2, FALSE))</f>
        <v>78.106682297772565</v>
      </c>
      <c r="S8712" s="3">
        <f>Table1[[#This Row],[Generation (TWh)]]*10^9*VLOOKUP(Table1[[#This Row],[Turbine/Engine Technology]],Technology_HR!$A$2:$B$11,2,FALSE)*10^-6</f>
        <v>3558815.6999999997</v>
      </c>
      <c r="T8712" s="5">
        <f>Table1[[#This Row],[Fuel Consumption (mmBtu)]]*Table1[[#This Row],[Emission Factor (kg CO2/ mmBtu)]]*10^3</f>
        <v>277967287236.2251</v>
      </c>
      <c r="U8712" s="3">
        <f>Table1[[#This Row],[Emissions (g CO2)]]/(Table1[[#This Row],[Generation (TWh)]]*10^9)</f>
        <v>803.32722743259092</v>
      </c>
    </row>
    <row r="8713" spans="1:21" x14ac:dyDescent="0.35">
      <c r="A8713" t="s">
        <v>2197</v>
      </c>
      <c r="B8713" t="s">
        <v>3239</v>
      </c>
      <c r="C8713" t="str">
        <f>SUBSTITUTE(Table1[[#This Row],[Fuel]],", ",",")</f>
        <v>fossil gas: natural gas</v>
      </c>
      <c r="D8713" t="s">
        <v>3239</v>
      </c>
      <c r="H8713" t="s">
        <v>3436</v>
      </c>
      <c r="I8713">
        <v>187</v>
      </c>
      <c r="J8713" t="s">
        <v>3446</v>
      </c>
      <c r="K8713">
        <v>2017</v>
      </c>
      <c r="L8713" t="s">
        <v>29</v>
      </c>
      <c r="M8713" t="s">
        <v>29</v>
      </c>
      <c r="N8713">
        <v>19.626296</v>
      </c>
      <c r="O8713">
        <v>37.217713000000003</v>
      </c>
      <c r="P8713" t="s">
        <v>3594</v>
      </c>
      <c r="Q8713" s="3">
        <f>Table1[[#This Row],[Capacity (MW)]]*0.395*8760*10^-6</f>
        <v>0.6470574</v>
      </c>
      <c r="R8713" s="3" cm="1">
        <f t="array" ref="R8713">AVERAGE(VLOOKUP(_xlfn.TEXTSPLIT(Table1[[#This Row],[Fuel (no space after comma)]], ","), FuelList_Final_EF!$A$2:$B$65, 2, FALSE))</f>
        <v>53.06</v>
      </c>
      <c r="S8713" s="3">
        <f>Table1[[#This Row],[Generation (TWh)]]*10^9*VLOOKUP(Table1[[#This Row],[Turbine/Engine Technology]],Technology_HR!$A$2:$B$11,2,FALSE)*10^-6</f>
        <v>7124101.9739999995</v>
      </c>
      <c r="T8713" s="5">
        <f>Table1[[#This Row],[Fuel Consumption (mmBtu)]]*Table1[[#This Row],[Emission Factor (kg CO2/ mmBtu)]]*10^3</f>
        <v>378004850740.44</v>
      </c>
      <c r="U8713" s="3">
        <f>Table1[[#This Row],[Emissions (g CO2)]]/(Table1[[#This Row],[Generation (TWh)]]*10^9)</f>
        <v>584.19060000000002</v>
      </c>
    </row>
    <row r="8714" spans="1:21" x14ac:dyDescent="0.35">
      <c r="A8714" t="s">
        <v>2197</v>
      </c>
      <c r="B8714" t="s">
        <v>3398</v>
      </c>
      <c r="C8714" t="str">
        <f>SUBSTITUTE(Table1[[#This Row],[Fuel]],", ",",")</f>
        <v>fossil gas: natural gas,fossil liquids: crude oil,fossil liquids: gasoline</v>
      </c>
      <c r="D8714" t="s">
        <v>3239</v>
      </c>
      <c r="E8714" t="s">
        <v>3247</v>
      </c>
      <c r="F8714" t="s">
        <v>3666</v>
      </c>
      <c r="H8714" t="s">
        <v>3438</v>
      </c>
      <c r="I8714">
        <v>500</v>
      </c>
      <c r="J8714" t="s">
        <v>3450</v>
      </c>
      <c r="K8714" t="s">
        <v>29</v>
      </c>
      <c r="L8714" t="s">
        <v>29</v>
      </c>
      <c r="M8714" t="s">
        <v>29</v>
      </c>
      <c r="N8714">
        <v>19.626296</v>
      </c>
      <c r="O8714">
        <v>37.217713000000003</v>
      </c>
      <c r="P8714" t="s">
        <v>3594</v>
      </c>
      <c r="Q8714" s="3">
        <f>Table1[[#This Row],[Capacity (MW)]]*0.395*8760*10^-6</f>
        <v>1.7301</v>
      </c>
      <c r="R8714" s="3" cm="1">
        <f t="array" ref="R8714">AVERAGE(VLOOKUP(_xlfn.TEXTSPLIT(Table1[[#This Row],[Fuel (no space after comma)]], ","), FuelList_Final_EF!$A$2:$B$65, 2, FALSE))</f>
        <v>64.826666666666668</v>
      </c>
      <c r="S8714" s="3">
        <f>Table1[[#This Row],[Generation (TWh)]]*10^9*VLOOKUP(Table1[[#This Row],[Turbine/Engine Technology]],Technology_HR!$A$2:$B$11,2,FALSE)*10^-6</f>
        <v>13060524.899999999</v>
      </c>
      <c r="T8714" s="5">
        <f>Table1[[#This Row],[Fuel Consumption (mmBtu)]]*Table1[[#This Row],[Emission Factor (kg CO2/ mmBtu)]]*10^3</f>
        <v>846670294183.99988</v>
      </c>
      <c r="U8714" s="3">
        <f>Table1[[#This Row],[Emissions (g CO2)]]/(Table1[[#This Row],[Generation (TWh)]]*10^9)</f>
        <v>489.37650666666661</v>
      </c>
    </row>
    <row r="8715" spans="1:21" x14ac:dyDescent="0.35">
      <c r="A8715" t="s">
        <v>2197</v>
      </c>
      <c r="B8715" t="s">
        <v>3398</v>
      </c>
      <c r="C8715" t="str">
        <f>SUBSTITUTE(Table1[[#This Row],[Fuel]],", ",",")</f>
        <v>fossil gas: natural gas,fossil liquids: crude oil,fossil liquids: gasoline</v>
      </c>
      <c r="D8715" t="s">
        <v>3239</v>
      </c>
      <c r="E8715" t="s">
        <v>3247</v>
      </c>
      <c r="F8715" t="s">
        <v>3666</v>
      </c>
      <c r="H8715" t="s">
        <v>3438</v>
      </c>
      <c r="I8715">
        <v>500</v>
      </c>
      <c r="J8715" t="s">
        <v>3450</v>
      </c>
      <c r="K8715" t="s">
        <v>29</v>
      </c>
      <c r="L8715" t="s">
        <v>29</v>
      </c>
      <c r="M8715" t="s">
        <v>29</v>
      </c>
      <c r="N8715">
        <v>19.626296</v>
      </c>
      <c r="O8715">
        <v>37.217713000000003</v>
      </c>
      <c r="P8715" t="s">
        <v>3594</v>
      </c>
      <c r="Q8715" s="3">
        <f>Table1[[#This Row],[Capacity (MW)]]*0.395*8760*10^-6</f>
        <v>1.7301</v>
      </c>
      <c r="R8715" s="3" cm="1">
        <f t="array" ref="R8715">AVERAGE(VLOOKUP(_xlfn.TEXTSPLIT(Table1[[#This Row],[Fuel (no space after comma)]], ","), FuelList_Final_EF!$A$2:$B$65, 2, FALSE))</f>
        <v>64.826666666666668</v>
      </c>
      <c r="S8715" s="3">
        <f>Table1[[#This Row],[Generation (TWh)]]*10^9*VLOOKUP(Table1[[#This Row],[Turbine/Engine Technology]],Technology_HR!$A$2:$B$11,2,FALSE)*10^-6</f>
        <v>13060524.899999999</v>
      </c>
      <c r="T8715" s="5">
        <f>Table1[[#This Row],[Fuel Consumption (mmBtu)]]*Table1[[#This Row],[Emission Factor (kg CO2/ mmBtu)]]*10^3</f>
        <v>846670294183.99988</v>
      </c>
      <c r="U8715" s="3">
        <f>Table1[[#This Row],[Emissions (g CO2)]]/(Table1[[#This Row],[Generation (TWh)]]*10^9)</f>
        <v>489.37650666666661</v>
      </c>
    </row>
    <row r="8716" spans="1:21" x14ac:dyDescent="0.35">
      <c r="A8716" t="s">
        <v>2197</v>
      </c>
      <c r="B8716" t="s">
        <v>3239</v>
      </c>
      <c r="C8716" t="str">
        <f>SUBSTITUTE(Table1[[#This Row],[Fuel]],", ",",")</f>
        <v>fossil gas: natural gas</v>
      </c>
      <c r="D8716" t="s">
        <v>3239</v>
      </c>
      <c r="H8716" t="s">
        <v>3436</v>
      </c>
      <c r="I8716">
        <v>187</v>
      </c>
      <c r="J8716" t="s">
        <v>3446</v>
      </c>
      <c r="K8716">
        <v>2017</v>
      </c>
      <c r="L8716" t="s">
        <v>29</v>
      </c>
      <c r="M8716" t="s">
        <v>29</v>
      </c>
      <c r="N8716">
        <v>19.626296</v>
      </c>
      <c r="O8716">
        <v>37.217713000000003</v>
      </c>
      <c r="P8716" t="s">
        <v>3594</v>
      </c>
      <c r="Q8716" s="3">
        <f>Table1[[#This Row],[Capacity (MW)]]*0.395*8760*10^-6</f>
        <v>0.6470574</v>
      </c>
      <c r="R8716" s="3" cm="1">
        <f t="array" ref="R8716">AVERAGE(VLOOKUP(_xlfn.TEXTSPLIT(Table1[[#This Row],[Fuel (no space after comma)]], ","), FuelList_Final_EF!$A$2:$B$65, 2, FALSE))</f>
        <v>53.06</v>
      </c>
      <c r="S8716" s="3">
        <f>Table1[[#This Row],[Generation (TWh)]]*10^9*VLOOKUP(Table1[[#This Row],[Turbine/Engine Technology]],Technology_HR!$A$2:$B$11,2,FALSE)*10^-6</f>
        <v>7124101.9739999995</v>
      </c>
      <c r="T8716" s="5">
        <f>Table1[[#This Row],[Fuel Consumption (mmBtu)]]*Table1[[#This Row],[Emission Factor (kg CO2/ mmBtu)]]*10^3</f>
        <v>378004850740.44</v>
      </c>
      <c r="U8716" s="3">
        <f>Table1[[#This Row],[Emissions (g CO2)]]/(Table1[[#This Row],[Generation (TWh)]]*10^9)</f>
        <v>584.19060000000002</v>
      </c>
    </row>
    <row r="8717" spans="1:21" x14ac:dyDescent="0.35">
      <c r="A8717" t="s">
        <v>2197</v>
      </c>
      <c r="B8717" t="s">
        <v>3249</v>
      </c>
      <c r="C8717" t="str">
        <f>SUBSTITUTE(Table1[[#This Row],[Fuel]],", ",",")</f>
        <v>fossil gas: waste heat from natural gas</v>
      </c>
      <c r="D8717" t="s">
        <v>3249</v>
      </c>
      <c r="H8717" t="s">
        <v>3440</v>
      </c>
      <c r="I8717">
        <v>170</v>
      </c>
      <c r="J8717" t="s">
        <v>3449</v>
      </c>
      <c r="K8717">
        <v>2025</v>
      </c>
      <c r="L8717" t="s">
        <v>29</v>
      </c>
      <c r="M8717" t="s">
        <v>29</v>
      </c>
      <c r="N8717">
        <v>19.626296</v>
      </c>
      <c r="O8717">
        <v>37.217713000000003</v>
      </c>
      <c r="P8717" t="s">
        <v>3594</v>
      </c>
      <c r="Q8717" s="3">
        <f>Table1[[#This Row],[Capacity (MW)]]*0.395*8760*10^-6</f>
        <v>0.58823399999999992</v>
      </c>
      <c r="R8717" s="3" cm="1">
        <f t="array" ref="R8717">AVERAGE(VLOOKUP(_xlfn.TEXTSPLIT(Table1[[#This Row],[Fuel (no space after comma)]], ","), FuelList_Final_EF!$A$2:$B$65, 2, FALSE))</f>
        <v>66.33</v>
      </c>
      <c r="S8717" s="3">
        <f>Table1[[#This Row],[Generation (TWh)]]*10^9*VLOOKUP(Table1[[#This Row],[Turbine/Engine Technology]],Technology_HR!$A$2:$B$11,2,FALSE)*10^-6</f>
        <v>6049986.6899999985</v>
      </c>
      <c r="T8717" s="5">
        <f>Table1[[#This Row],[Fuel Consumption (mmBtu)]]*Table1[[#This Row],[Emission Factor (kg CO2/ mmBtu)]]*10^3</f>
        <v>401295617147.69989</v>
      </c>
      <c r="U8717" s="3">
        <f>Table1[[#This Row],[Emissions (g CO2)]]/(Table1[[#This Row],[Generation (TWh)]]*10^9)</f>
        <v>682.20404999999994</v>
      </c>
    </row>
    <row r="8718" spans="1:21" x14ac:dyDescent="0.35">
      <c r="A8718" t="s">
        <v>2200</v>
      </c>
      <c r="B8718" t="s">
        <v>3295</v>
      </c>
      <c r="C8718" t="str">
        <f>SUBSTITUTE(Table1[[#This Row],[Fuel]],", ",",")</f>
        <v>fossil liquids: diesel,fossil liquids: heavy fuel oil</v>
      </c>
      <c r="D8718" t="s">
        <v>3258</v>
      </c>
      <c r="E8718" t="s">
        <v>3241</v>
      </c>
      <c r="H8718" t="s">
        <v>3437</v>
      </c>
      <c r="I8718">
        <v>63</v>
      </c>
      <c r="J8718" t="s">
        <v>3446</v>
      </c>
      <c r="K8718">
        <v>2014</v>
      </c>
      <c r="L8718" t="s">
        <v>29</v>
      </c>
      <c r="M8718" t="s">
        <v>29</v>
      </c>
      <c r="N8718">
        <v>5.8207610000000001</v>
      </c>
      <c r="O8718">
        <v>-55.162191999999997</v>
      </c>
      <c r="P8718" t="s">
        <v>3595</v>
      </c>
      <c r="Q8718" s="3">
        <f>Table1[[#This Row],[Capacity (MW)]]*0.395*8760*10^-6</f>
        <v>0.21799260000000001</v>
      </c>
      <c r="R8718" s="3" cm="1">
        <f t="array" ref="R8718">AVERAGE(VLOOKUP(_xlfn.TEXTSPLIT(Table1[[#This Row],[Fuel (no space after comma)]], ","), FuelList_Final_EF!$A$2:$B$65, 2, FALSE))</f>
        <v>79.854606304394977</v>
      </c>
      <c r="S8718" s="3">
        <f>Table1[[#This Row],[Generation (TWh)]]*10^9*VLOOKUP(Table1[[#This Row],[Turbine/Engine Technology]],Technology_HR!$A$2:$B$11,2,FALSE)*10^-6</f>
        <v>1940134.14</v>
      </c>
      <c r="T8718" s="5">
        <f>Table1[[#This Row],[Fuel Consumption (mmBtu)]]*Table1[[#This Row],[Emission Factor (kg CO2/ mmBtu)]]*10^3</f>
        <v>154928647927.41589</v>
      </c>
      <c r="U8718" s="3">
        <f>Table1[[#This Row],[Emissions (g CO2)]]/(Table1[[#This Row],[Generation (TWh)]]*10^9)</f>
        <v>710.70599610911518</v>
      </c>
    </row>
    <row r="8719" spans="1:21" x14ac:dyDescent="0.35">
      <c r="A8719" t="s">
        <v>2201</v>
      </c>
      <c r="B8719" t="s">
        <v>3399</v>
      </c>
      <c r="C8719" t="str">
        <f>SUBSTITUTE(Table1[[#This Row],[Fuel]],", ",",")</f>
        <v>fossil liquids: heavy fuel oil,coal: bituminous</v>
      </c>
      <c r="D8719" t="s">
        <v>3241</v>
      </c>
      <c r="E8719" t="s">
        <v>3677</v>
      </c>
      <c r="H8719" t="s">
        <v>3440</v>
      </c>
      <c r="I8719">
        <v>250</v>
      </c>
      <c r="J8719" t="s">
        <v>3446</v>
      </c>
      <c r="K8719">
        <v>1970</v>
      </c>
      <c r="L8719" t="s">
        <v>29</v>
      </c>
      <c r="M8719" t="s">
        <v>29</v>
      </c>
      <c r="N8719">
        <v>59.58849</v>
      </c>
      <c r="O8719">
        <v>16.513860999999999</v>
      </c>
      <c r="P8719" t="s">
        <v>3596</v>
      </c>
      <c r="Q8719" s="3">
        <f>Table1[[#This Row],[Capacity (MW)]]*0.395*8760*10^-6</f>
        <v>0.86504999999999999</v>
      </c>
      <c r="R8719" s="3" cm="1">
        <f t="array" ref="R8719">AVERAGE(VLOOKUP(_xlfn.TEXTSPLIT(Table1[[#This Row],[Fuel (no space after comma)]], ","), FuelList_Final_EF!$A$2:$B$65, 2, FALSE))</f>
        <v>90.669478123352661</v>
      </c>
      <c r="S8719" s="3">
        <f>Table1[[#This Row],[Generation (TWh)]]*10^9*VLOOKUP(Table1[[#This Row],[Turbine/Engine Technology]],Technology_HR!$A$2:$B$11,2,FALSE)*10^-6</f>
        <v>8897039.25</v>
      </c>
      <c r="T8719" s="5">
        <f>Table1[[#This Row],[Fuel Consumption (mmBtu)]]*Table1[[#This Row],[Emission Factor (kg CO2/ mmBtu)]]*10^3</f>
        <v>806689905640.48499</v>
      </c>
      <c r="U8719" s="3">
        <f>Table1[[#This Row],[Emissions (g CO2)]]/(Table1[[#This Row],[Generation (TWh)]]*10^9)</f>
        <v>932.53558249868217</v>
      </c>
    </row>
    <row r="8720" spans="1:21" x14ac:dyDescent="0.35">
      <c r="A8720" t="s">
        <v>1145</v>
      </c>
      <c r="B8720" t="s">
        <v>3251</v>
      </c>
      <c r="C8720" t="str">
        <f>SUBSTITUTE(Table1[[#This Row],[Fuel]],", ",",")</f>
        <v>fossil liquids: heavy fuel oil,fossil gas: natural gas</v>
      </c>
      <c r="D8720" t="s">
        <v>3241</v>
      </c>
      <c r="E8720" t="s">
        <v>3239</v>
      </c>
      <c r="H8720" t="s">
        <v>3436</v>
      </c>
      <c r="I8720">
        <v>40</v>
      </c>
      <c r="J8720" t="s">
        <v>3446</v>
      </c>
      <c r="K8720">
        <v>1973</v>
      </c>
      <c r="L8720" t="s">
        <v>29</v>
      </c>
      <c r="M8720" t="s">
        <v>29</v>
      </c>
      <c r="N8720">
        <v>55.748600000000003</v>
      </c>
      <c r="O8720">
        <v>12.933400000000001</v>
      </c>
      <c r="P8720" t="s">
        <v>3596</v>
      </c>
      <c r="Q8720" s="3">
        <f>Table1[[#This Row],[Capacity (MW)]]*0.395*8760*10^-6</f>
        <v>0.138408</v>
      </c>
      <c r="R8720" s="3" cm="1">
        <f t="array" ref="R8720">AVERAGE(VLOOKUP(_xlfn.TEXTSPLIT(Table1[[#This Row],[Fuel (no space after comma)]], ","), FuelList_Final_EF!$A$2:$B$65, 2, FALSE))</f>
        <v>67.331265155508703</v>
      </c>
      <c r="S8720" s="3">
        <f>Table1[[#This Row],[Generation (TWh)]]*10^9*VLOOKUP(Table1[[#This Row],[Turbine/Engine Technology]],Technology_HR!$A$2:$B$11,2,FALSE)*10^-6</f>
        <v>1523872.0799999998</v>
      </c>
      <c r="T8720" s="5">
        <f>Table1[[#This Row],[Fuel Consumption (mmBtu)]]*Table1[[#This Row],[Emission Factor (kg CO2/ mmBtu)]]*10^3</f>
        <v>102604235081.55656</v>
      </c>
      <c r="U8720" s="3">
        <f>Table1[[#This Row],[Emissions (g CO2)]]/(Table1[[#This Row],[Generation (TWh)]]*10^9)</f>
        <v>741.31722936215078</v>
      </c>
    </row>
    <row r="8721" spans="1:21" x14ac:dyDescent="0.35">
      <c r="A8721" t="s">
        <v>1145</v>
      </c>
      <c r="B8721" t="s">
        <v>3251</v>
      </c>
      <c r="C8721" t="str">
        <f>SUBSTITUTE(Table1[[#This Row],[Fuel]],", ",",")</f>
        <v>fossil liquids: heavy fuel oil,fossil gas: natural gas</v>
      </c>
      <c r="D8721" t="s">
        <v>3241</v>
      </c>
      <c r="E8721" t="s">
        <v>3239</v>
      </c>
      <c r="H8721" t="s">
        <v>3436</v>
      </c>
      <c r="I8721">
        <v>40</v>
      </c>
      <c r="J8721" t="s">
        <v>3446</v>
      </c>
      <c r="K8721">
        <v>1973</v>
      </c>
      <c r="L8721" t="s">
        <v>29</v>
      </c>
      <c r="M8721" t="s">
        <v>29</v>
      </c>
      <c r="N8721">
        <v>55.748600000000003</v>
      </c>
      <c r="O8721">
        <v>12.933400000000001</v>
      </c>
      <c r="P8721" t="s">
        <v>3596</v>
      </c>
      <c r="Q8721" s="3">
        <f>Table1[[#This Row],[Capacity (MW)]]*0.395*8760*10^-6</f>
        <v>0.138408</v>
      </c>
      <c r="R8721" s="3" cm="1">
        <f t="array" ref="R8721">AVERAGE(VLOOKUP(_xlfn.TEXTSPLIT(Table1[[#This Row],[Fuel (no space after comma)]], ","), FuelList_Final_EF!$A$2:$B$65, 2, FALSE))</f>
        <v>67.331265155508703</v>
      </c>
      <c r="S8721" s="3">
        <f>Table1[[#This Row],[Generation (TWh)]]*10^9*VLOOKUP(Table1[[#This Row],[Turbine/Engine Technology]],Technology_HR!$A$2:$B$11,2,FALSE)*10^-6</f>
        <v>1523872.0799999998</v>
      </c>
      <c r="T8721" s="5">
        <f>Table1[[#This Row],[Fuel Consumption (mmBtu)]]*Table1[[#This Row],[Emission Factor (kg CO2/ mmBtu)]]*10^3</f>
        <v>102604235081.55656</v>
      </c>
      <c r="U8721" s="3">
        <f>Table1[[#This Row],[Emissions (g CO2)]]/(Table1[[#This Row],[Generation (TWh)]]*10^9)</f>
        <v>741.31722936215078</v>
      </c>
    </row>
    <row r="8722" spans="1:21" x14ac:dyDescent="0.35">
      <c r="A8722" t="s">
        <v>1685</v>
      </c>
      <c r="B8722" t="s">
        <v>3251</v>
      </c>
      <c r="C8722" t="str">
        <f>SUBSTITUTE(Table1[[#This Row],[Fuel]],", ",",")</f>
        <v>fossil liquids: heavy fuel oil,fossil gas: natural gas</v>
      </c>
      <c r="D8722" t="s">
        <v>3241</v>
      </c>
      <c r="E8722" t="s">
        <v>3239</v>
      </c>
      <c r="H8722" t="s">
        <v>3436</v>
      </c>
      <c r="I8722">
        <v>43</v>
      </c>
      <c r="J8722" t="s">
        <v>3446</v>
      </c>
      <c r="K8722" t="s">
        <v>29</v>
      </c>
      <c r="L8722" t="s">
        <v>29</v>
      </c>
      <c r="M8722" t="s">
        <v>29</v>
      </c>
      <c r="N8722">
        <v>60.402900000000002</v>
      </c>
      <c r="O8722">
        <v>18.162700000000001</v>
      </c>
      <c r="P8722" t="s">
        <v>3596</v>
      </c>
      <c r="Q8722" s="3">
        <f>Table1[[#This Row],[Capacity (MW)]]*0.395*8760*10^-6</f>
        <v>0.14878859999999999</v>
      </c>
      <c r="R8722" s="3" cm="1">
        <f t="array" ref="R8722">AVERAGE(VLOOKUP(_xlfn.TEXTSPLIT(Table1[[#This Row],[Fuel (no space after comma)]], ","), FuelList_Final_EF!$A$2:$B$65, 2, FALSE))</f>
        <v>67.331265155508703</v>
      </c>
      <c r="S8722" s="3">
        <f>Table1[[#This Row],[Generation (TWh)]]*10^9*VLOOKUP(Table1[[#This Row],[Turbine/Engine Technology]],Technology_HR!$A$2:$B$11,2,FALSE)*10^-6</f>
        <v>1638162.486</v>
      </c>
      <c r="T8722" s="5">
        <f>Table1[[#This Row],[Fuel Consumption (mmBtu)]]*Table1[[#This Row],[Emission Factor (kg CO2/ mmBtu)]]*10^3</f>
        <v>110299552712.67332</v>
      </c>
      <c r="U8722" s="3">
        <f>Table1[[#This Row],[Emissions (g CO2)]]/(Table1[[#This Row],[Generation (TWh)]]*10^9)</f>
        <v>741.3172293621509</v>
      </c>
    </row>
    <row r="8723" spans="1:21" x14ac:dyDescent="0.35">
      <c r="A8723" t="s">
        <v>1685</v>
      </c>
      <c r="B8723" t="s">
        <v>3251</v>
      </c>
      <c r="C8723" t="str">
        <f>SUBSTITUTE(Table1[[#This Row],[Fuel]],", ",",")</f>
        <v>fossil liquids: heavy fuel oil,fossil gas: natural gas</v>
      </c>
      <c r="D8723" t="s">
        <v>3241</v>
      </c>
      <c r="E8723" t="s">
        <v>3239</v>
      </c>
      <c r="H8723" t="s">
        <v>3436</v>
      </c>
      <c r="I8723">
        <v>43</v>
      </c>
      <c r="J8723" t="s">
        <v>3446</v>
      </c>
      <c r="K8723" t="s">
        <v>29</v>
      </c>
      <c r="L8723" t="s">
        <v>29</v>
      </c>
      <c r="M8723" t="s">
        <v>29</v>
      </c>
      <c r="N8723">
        <v>60.402900000000002</v>
      </c>
      <c r="O8723">
        <v>18.162700000000001</v>
      </c>
      <c r="P8723" t="s">
        <v>3596</v>
      </c>
      <c r="Q8723" s="3">
        <f>Table1[[#This Row],[Capacity (MW)]]*0.395*8760*10^-6</f>
        <v>0.14878859999999999</v>
      </c>
      <c r="R8723" s="3" cm="1">
        <f t="array" ref="R8723">AVERAGE(VLOOKUP(_xlfn.TEXTSPLIT(Table1[[#This Row],[Fuel (no space after comma)]], ","), FuelList_Final_EF!$A$2:$B$65, 2, FALSE))</f>
        <v>67.331265155508703</v>
      </c>
      <c r="S8723" s="3">
        <f>Table1[[#This Row],[Generation (TWh)]]*10^9*VLOOKUP(Table1[[#This Row],[Turbine/Engine Technology]],Technology_HR!$A$2:$B$11,2,FALSE)*10^-6</f>
        <v>1638162.486</v>
      </c>
      <c r="T8723" s="5">
        <f>Table1[[#This Row],[Fuel Consumption (mmBtu)]]*Table1[[#This Row],[Emission Factor (kg CO2/ mmBtu)]]*10^3</f>
        <v>110299552712.67332</v>
      </c>
      <c r="U8723" s="3">
        <f>Table1[[#This Row],[Emissions (g CO2)]]/(Table1[[#This Row],[Generation (TWh)]]*10^9)</f>
        <v>741.3172293621509</v>
      </c>
    </row>
    <row r="8724" spans="1:21" x14ac:dyDescent="0.35">
      <c r="A8724" t="s">
        <v>2202</v>
      </c>
      <c r="B8724" t="s">
        <v>3251</v>
      </c>
      <c r="C8724" t="str">
        <f>SUBSTITUTE(Table1[[#This Row],[Fuel]],", ",",")</f>
        <v>fossil liquids: heavy fuel oil,fossil gas: natural gas</v>
      </c>
      <c r="D8724" t="s">
        <v>3241</v>
      </c>
      <c r="E8724" t="s">
        <v>3239</v>
      </c>
      <c r="H8724" t="s">
        <v>3436</v>
      </c>
      <c r="I8724">
        <v>36</v>
      </c>
      <c r="J8724" t="s">
        <v>3446</v>
      </c>
      <c r="K8724">
        <v>1954</v>
      </c>
      <c r="L8724" t="s">
        <v>29</v>
      </c>
      <c r="M8724" t="s">
        <v>29</v>
      </c>
      <c r="N8724">
        <v>57.702910000000003</v>
      </c>
      <c r="O8724">
        <v>11.954639999999999</v>
      </c>
      <c r="P8724" t="s">
        <v>3596</v>
      </c>
      <c r="Q8724" s="3">
        <f>Table1[[#This Row],[Capacity (MW)]]*0.395*8760*10^-6</f>
        <v>0.1245672</v>
      </c>
      <c r="R8724" s="3" cm="1">
        <f t="array" ref="R8724">AVERAGE(VLOOKUP(_xlfn.TEXTSPLIT(Table1[[#This Row],[Fuel (no space after comma)]], ","), FuelList_Final_EF!$A$2:$B$65, 2, FALSE))</f>
        <v>67.331265155508703</v>
      </c>
      <c r="S8724" s="3">
        <f>Table1[[#This Row],[Generation (TWh)]]*10^9*VLOOKUP(Table1[[#This Row],[Turbine/Engine Technology]],Technology_HR!$A$2:$B$11,2,FALSE)*10^-6</f>
        <v>1371484.872</v>
      </c>
      <c r="T8724" s="5">
        <f>Table1[[#This Row],[Fuel Consumption (mmBtu)]]*Table1[[#This Row],[Emission Factor (kg CO2/ mmBtu)]]*10^3</f>
        <v>92343811573.400909</v>
      </c>
      <c r="U8724" s="3">
        <f>Table1[[#This Row],[Emissions (g CO2)]]/(Table1[[#This Row],[Generation (TWh)]]*10^9)</f>
        <v>741.31722936215078</v>
      </c>
    </row>
    <row r="8725" spans="1:21" x14ac:dyDescent="0.35">
      <c r="A8725" t="s">
        <v>1145</v>
      </c>
      <c r="B8725" t="s">
        <v>3241</v>
      </c>
      <c r="C8725" t="str">
        <f>SUBSTITUTE(Table1[[#This Row],[Fuel]],", ",",")</f>
        <v>fossil liquids: heavy fuel oil</v>
      </c>
      <c r="D8725" t="s">
        <v>3241</v>
      </c>
      <c r="H8725" t="s">
        <v>3436</v>
      </c>
      <c r="I8725">
        <v>78</v>
      </c>
      <c r="J8725" t="s">
        <v>3448</v>
      </c>
      <c r="K8725">
        <v>1972</v>
      </c>
      <c r="L8725" t="s">
        <v>29</v>
      </c>
      <c r="M8725" t="s">
        <v>29</v>
      </c>
      <c r="N8725">
        <v>56.692599999999999</v>
      </c>
      <c r="O8725">
        <v>12.907500000000001</v>
      </c>
      <c r="P8725" t="s">
        <v>3596</v>
      </c>
      <c r="Q8725" s="3">
        <f>Table1[[#This Row],[Capacity (MW)]]*0.395*8760*10^-6</f>
        <v>0.26989560000000001</v>
      </c>
      <c r="R8725" s="3" cm="1">
        <f t="array" ref="R8725">AVERAGE(VLOOKUP(_xlfn.TEXTSPLIT(Table1[[#This Row],[Fuel (no space after comma)]], ","), FuelList_Final_EF!$A$2:$B$65, 2, FALSE))</f>
        <v>81.602530311017389</v>
      </c>
      <c r="S8725" s="3">
        <f>Table1[[#This Row],[Generation (TWh)]]*10^9*VLOOKUP(Table1[[#This Row],[Turbine/Engine Technology]],Technology_HR!$A$2:$B$11,2,FALSE)*10^-6</f>
        <v>2971550.5559999999</v>
      </c>
      <c r="T8725" s="5">
        <f>Table1[[#This Row],[Fuel Consumption (mmBtu)]]*Table1[[#This Row],[Emission Factor (kg CO2/ mmBtu)]]*10^3</f>
        <v>242486044316.71057</v>
      </c>
      <c r="U8725" s="3">
        <f>Table1[[#This Row],[Emissions (g CO2)]]/(Table1[[#This Row],[Generation (TWh)]]*10^9)</f>
        <v>898.44385872430144</v>
      </c>
    </row>
    <row r="8726" spans="1:21" x14ac:dyDescent="0.35">
      <c r="A8726" t="s">
        <v>1145</v>
      </c>
      <c r="B8726" t="s">
        <v>3282</v>
      </c>
      <c r="C8726" t="str">
        <f>SUBSTITUTE(Table1[[#This Row],[Fuel]],", ",",")</f>
        <v>fossil liquids: light fuel oil</v>
      </c>
      <c r="D8726" t="s">
        <v>3282</v>
      </c>
      <c r="H8726" t="s">
        <v>3436</v>
      </c>
      <c r="I8726">
        <v>200</v>
      </c>
      <c r="J8726" t="s">
        <v>3446</v>
      </c>
      <c r="K8726">
        <v>1993</v>
      </c>
      <c r="L8726" t="s">
        <v>29</v>
      </c>
      <c r="M8726" t="s">
        <v>29</v>
      </c>
      <c r="N8726">
        <v>56.692599999999999</v>
      </c>
      <c r="O8726">
        <v>12.907500000000001</v>
      </c>
      <c r="P8726" t="s">
        <v>3596</v>
      </c>
      <c r="Q8726" s="3">
        <f>Table1[[#This Row],[Capacity (MW)]]*0.395*8760*10^-6</f>
        <v>0.69203999999999999</v>
      </c>
      <c r="R8726" s="3" cm="1">
        <f t="array" ref="R8726">AVERAGE(VLOOKUP(_xlfn.TEXTSPLIT(Table1[[#This Row],[Fuel (no space after comma)]], ","), FuelList_Final_EF!$A$2:$B$65, 2, FALSE))</f>
        <v>78.123352662098043</v>
      </c>
      <c r="S8726" s="3">
        <f>Table1[[#This Row],[Generation (TWh)]]*10^9*VLOOKUP(Table1[[#This Row],[Turbine/Engine Technology]],Technology_HR!$A$2:$B$11,2,FALSE)*10^-6</f>
        <v>7619360.3999999994</v>
      </c>
      <c r="T8726" s="5">
        <f>Table1[[#This Row],[Fuel Consumption (mmBtu)]]*Table1[[#This Row],[Emission Factor (kg CO2/ mmBtu)]]*10^3</f>
        <v>595249979588.82434</v>
      </c>
      <c r="U8726" s="3">
        <f>Table1[[#This Row],[Emissions (g CO2)]]/(Table1[[#This Row],[Generation (TWh)]]*10^9)</f>
        <v>860.13811280969935</v>
      </c>
    </row>
    <row r="8727" spans="1:21" x14ac:dyDescent="0.35">
      <c r="A8727" t="s">
        <v>1145</v>
      </c>
      <c r="B8727" t="s">
        <v>3241</v>
      </c>
      <c r="C8727" t="str">
        <f>SUBSTITUTE(Table1[[#This Row],[Fuel]],", ",",")</f>
        <v>fossil liquids: heavy fuel oil</v>
      </c>
      <c r="D8727" t="s">
        <v>3241</v>
      </c>
      <c r="H8727" t="s">
        <v>3440</v>
      </c>
      <c r="I8727">
        <v>42</v>
      </c>
      <c r="J8727" t="s">
        <v>3446</v>
      </c>
      <c r="K8727">
        <v>1974</v>
      </c>
      <c r="L8727" t="s">
        <v>29</v>
      </c>
      <c r="M8727" t="s">
        <v>29</v>
      </c>
      <c r="N8727">
        <v>56.152500000000003</v>
      </c>
      <c r="O8727">
        <v>14.834899999999999</v>
      </c>
      <c r="P8727" t="s">
        <v>3596</v>
      </c>
      <c r="Q8727" s="3">
        <f>Table1[[#This Row],[Capacity (MW)]]*0.395*8760*10^-6</f>
        <v>0.1453284</v>
      </c>
      <c r="R8727" s="3" cm="1">
        <f t="array" ref="R8727">AVERAGE(VLOOKUP(_xlfn.TEXTSPLIT(Table1[[#This Row],[Fuel (no space after comma)]], ","), FuelList_Final_EF!$A$2:$B$65, 2, FALSE))</f>
        <v>81.602530311017389</v>
      </c>
      <c r="S8727" s="3">
        <f>Table1[[#This Row],[Generation (TWh)]]*10^9*VLOOKUP(Table1[[#This Row],[Turbine/Engine Technology]],Technology_HR!$A$2:$B$11,2,FALSE)*10^-6</f>
        <v>1494702.594</v>
      </c>
      <c r="T8727" s="5">
        <f>Table1[[#This Row],[Fuel Consumption (mmBtu)]]*Table1[[#This Row],[Emission Factor (kg CO2/ mmBtu)]]*10^3</f>
        <v>121971513732.84132</v>
      </c>
      <c r="U8727" s="3">
        <f>Table1[[#This Row],[Emissions (g CO2)]]/(Table1[[#This Row],[Generation (TWh)]]*10^9)</f>
        <v>839.28202424881385</v>
      </c>
    </row>
    <row r="8728" spans="1:21" x14ac:dyDescent="0.35">
      <c r="A8728" t="s">
        <v>1145</v>
      </c>
      <c r="B8728" t="s">
        <v>3241</v>
      </c>
      <c r="C8728" t="str">
        <f>SUBSTITUTE(Table1[[#This Row],[Fuel]],", ",",")</f>
        <v>fossil liquids: heavy fuel oil</v>
      </c>
      <c r="D8728" t="s">
        <v>3241</v>
      </c>
      <c r="H8728" t="s">
        <v>3440</v>
      </c>
      <c r="I8728">
        <v>334</v>
      </c>
      <c r="J8728" t="s">
        <v>3446</v>
      </c>
      <c r="K8728">
        <v>1971</v>
      </c>
      <c r="L8728" t="s">
        <v>29</v>
      </c>
      <c r="M8728" t="s">
        <v>29</v>
      </c>
      <c r="N8728">
        <v>56.152500000000003</v>
      </c>
      <c r="O8728">
        <v>14.834899999999999</v>
      </c>
      <c r="P8728" t="s">
        <v>3596</v>
      </c>
      <c r="Q8728" s="3">
        <f>Table1[[#This Row],[Capacity (MW)]]*0.395*8760*10^-6</f>
        <v>1.1557067999999999</v>
      </c>
      <c r="R8728" s="3" cm="1">
        <f t="array" ref="R8728">AVERAGE(VLOOKUP(_xlfn.TEXTSPLIT(Table1[[#This Row],[Fuel (no space after comma)]], ","), FuelList_Final_EF!$A$2:$B$65, 2, FALSE))</f>
        <v>81.602530311017389</v>
      </c>
      <c r="S8728" s="3">
        <f>Table1[[#This Row],[Generation (TWh)]]*10^9*VLOOKUP(Table1[[#This Row],[Turbine/Engine Technology]],Technology_HR!$A$2:$B$11,2,FALSE)*10^-6</f>
        <v>11886444.437999999</v>
      </c>
      <c r="T8728" s="5">
        <f>Table1[[#This Row],[Fuel Consumption (mmBtu)]]*Table1[[#This Row],[Emission Factor (kg CO2/ mmBtu)]]*10^3</f>
        <v>969963942542.11902</v>
      </c>
      <c r="U8728" s="3">
        <f>Table1[[#This Row],[Emissions (g CO2)]]/(Table1[[#This Row],[Generation (TWh)]]*10^9)</f>
        <v>839.28202424881385</v>
      </c>
    </row>
    <row r="8729" spans="1:21" x14ac:dyDescent="0.35">
      <c r="A8729" t="s">
        <v>1145</v>
      </c>
      <c r="B8729" t="s">
        <v>3241</v>
      </c>
      <c r="C8729" t="str">
        <f>SUBSTITUTE(Table1[[#This Row],[Fuel]],", ",",")</f>
        <v>fossil liquids: heavy fuel oil</v>
      </c>
      <c r="D8729" t="s">
        <v>3241</v>
      </c>
      <c r="H8729" t="s">
        <v>3440</v>
      </c>
      <c r="I8729">
        <v>328</v>
      </c>
      <c r="J8729" t="s">
        <v>3446</v>
      </c>
      <c r="K8729">
        <v>1973</v>
      </c>
      <c r="L8729" t="s">
        <v>29</v>
      </c>
      <c r="M8729" t="s">
        <v>29</v>
      </c>
      <c r="N8729">
        <v>56.152500000000003</v>
      </c>
      <c r="O8729">
        <v>14.834899999999999</v>
      </c>
      <c r="P8729" t="s">
        <v>3596</v>
      </c>
      <c r="Q8729" s="3">
        <f>Table1[[#This Row],[Capacity (MW)]]*0.395*8760*10^-6</f>
        <v>1.1349456</v>
      </c>
      <c r="R8729" s="3" cm="1">
        <f t="array" ref="R8729">AVERAGE(VLOOKUP(_xlfn.TEXTSPLIT(Table1[[#This Row],[Fuel (no space after comma)]], ","), FuelList_Final_EF!$A$2:$B$65, 2, FALSE))</f>
        <v>81.602530311017389</v>
      </c>
      <c r="S8729" s="3">
        <f>Table1[[#This Row],[Generation (TWh)]]*10^9*VLOOKUP(Table1[[#This Row],[Turbine/Engine Technology]],Technology_HR!$A$2:$B$11,2,FALSE)*10^-6</f>
        <v>11672915.495999999</v>
      </c>
      <c r="T8729" s="5">
        <f>Table1[[#This Row],[Fuel Consumption (mmBtu)]]*Table1[[#This Row],[Emission Factor (kg CO2/ mmBtu)]]*10^3</f>
        <v>952539440580.28442</v>
      </c>
      <c r="U8729" s="3">
        <f>Table1[[#This Row],[Emissions (g CO2)]]/(Table1[[#This Row],[Generation (TWh)]]*10^9)</f>
        <v>839.28202424881374</v>
      </c>
    </row>
    <row r="8730" spans="1:21" x14ac:dyDescent="0.35">
      <c r="A8730" t="s">
        <v>2203</v>
      </c>
      <c r="B8730" t="s">
        <v>3241</v>
      </c>
      <c r="C8730" t="str">
        <f>SUBSTITUTE(Table1[[#This Row],[Fuel]],", ",",")</f>
        <v>fossil liquids: heavy fuel oil</v>
      </c>
      <c r="D8730" t="s">
        <v>3241</v>
      </c>
      <c r="H8730" t="s">
        <v>3436</v>
      </c>
      <c r="I8730">
        <v>67</v>
      </c>
      <c r="J8730" t="s">
        <v>3446</v>
      </c>
      <c r="K8730" t="s">
        <v>29</v>
      </c>
      <c r="L8730" t="s">
        <v>29</v>
      </c>
      <c r="M8730" t="s">
        <v>29</v>
      </c>
      <c r="N8730">
        <v>58.538110000000003</v>
      </c>
      <c r="O8730">
        <v>15.96513</v>
      </c>
      <c r="P8730" t="s">
        <v>3596</v>
      </c>
      <c r="Q8730" s="3">
        <f>Table1[[#This Row],[Capacity (MW)]]*0.395*8760*10^-6</f>
        <v>0.2318334</v>
      </c>
      <c r="R8730" s="3" cm="1">
        <f t="array" ref="R8730">AVERAGE(VLOOKUP(_xlfn.TEXTSPLIT(Table1[[#This Row],[Fuel (no space after comma)]], ","), FuelList_Final_EF!$A$2:$B$65, 2, FALSE))</f>
        <v>81.602530311017389</v>
      </c>
      <c r="S8730" s="3">
        <f>Table1[[#This Row],[Generation (TWh)]]*10^9*VLOOKUP(Table1[[#This Row],[Turbine/Engine Technology]],Technology_HR!$A$2:$B$11,2,FALSE)*10^-6</f>
        <v>2552485.7339999997</v>
      </c>
      <c r="T8730" s="5">
        <f>Table1[[#This Row],[Fuel Consumption (mmBtu)]]*Table1[[#This Row],[Emission Factor (kg CO2/ mmBtu)]]*10^3</f>
        <v>208289294477.17444</v>
      </c>
      <c r="U8730" s="3">
        <f>Table1[[#This Row],[Emissions (g CO2)]]/(Table1[[#This Row],[Generation (TWh)]]*10^9)</f>
        <v>898.44385872430132</v>
      </c>
    </row>
    <row r="8731" spans="1:21" x14ac:dyDescent="0.35">
      <c r="A8731" t="s">
        <v>2203</v>
      </c>
      <c r="B8731" t="s">
        <v>3241</v>
      </c>
      <c r="C8731" t="str">
        <f>SUBSTITUTE(Table1[[#This Row],[Fuel]],", ",",")</f>
        <v>fossil liquids: heavy fuel oil</v>
      </c>
      <c r="D8731" t="s">
        <v>3241</v>
      </c>
      <c r="H8731" t="s">
        <v>3436</v>
      </c>
      <c r="I8731">
        <v>67</v>
      </c>
      <c r="J8731" t="s">
        <v>3446</v>
      </c>
      <c r="K8731" t="s">
        <v>29</v>
      </c>
      <c r="L8731" t="s">
        <v>29</v>
      </c>
      <c r="M8731" t="s">
        <v>29</v>
      </c>
      <c r="N8731">
        <v>58.538110000000003</v>
      </c>
      <c r="O8731">
        <v>15.96513</v>
      </c>
      <c r="P8731" t="s">
        <v>3596</v>
      </c>
      <c r="Q8731" s="3">
        <f>Table1[[#This Row],[Capacity (MW)]]*0.395*8760*10^-6</f>
        <v>0.2318334</v>
      </c>
      <c r="R8731" s="3" cm="1">
        <f t="array" ref="R8731">AVERAGE(VLOOKUP(_xlfn.TEXTSPLIT(Table1[[#This Row],[Fuel (no space after comma)]], ","), FuelList_Final_EF!$A$2:$B$65, 2, FALSE))</f>
        <v>81.602530311017389</v>
      </c>
      <c r="S8731" s="3">
        <f>Table1[[#This Row],[Generation (TWh)]]*10^9*VLOOKUP(Table1[[#This Row],[Turbine/Engine Technology]],Technology_HR!$A$2:$B$11,2,FALSE)*10^-6</f>
        <v>2552485.7339999997</v>
      </c>
      <c r="T8731" s="5">
        <f>Table1[[#This Row],[Fuel Consumption (mmBtu)]]*Table1[[#This Row],[Emission Factor (kg CO2/ mmBtu)]]*10^3</f>
        <v>208289294477.17444</v>
      </c>
      <c r="U8731" s="3">
        <f>Table1[[#This Row],[Emissions (g CO2)]]/(Table1[[#This Row],[Generation (TWh)]]*10^9)</f>
        <v>898.44385872430132</v>
      </c>
    </row>
    <row r="8732" spans="1:21" x14ac:dyDescent="0.35">
      <c r="A8732" t="s">
        <v>2203</v>
      </c>
      <c r="B8732" t="s">
        <v>3400</v>
      </c>
      <c r="C8732" t="str">
        <f>SUBSTITUTE(Table1[[#This Row],[Fuel]],", ",",")</f>
        <v>fossil liquids: kerosene,fossil gas: natural gas</v>
      </c>
      <c r="D8732" t="s">
        <v>3349</v>
      </c>
      <c r="E8732" t="s">
        <v>3239</v>
      </c>
      <c r="H8732" t="s">
        <v>3436</v>
      </c>
      <c r="I8732">
        <v>60</v>
      </c>
      <c r="J8732" t="s">
        <v>3446</v>
      </c>
      <c r="K8732" t="s">
        <v>29</v>
      </c>
      <c r="L8732" t="s">
        <v>29</v>
      </c>
      <c r="M8732" t="s">
        <v>29</v>
      </c>
      <c r="N8732">
        <v>57.233199999999997</v>
      </c>
      <c r="O8732">
        <v>12.1737</v>
      </c>
      <c r="P8732" t="s">
        <v>3596</v>
      </c>
      <c r="Q8732" s="3">
        <f>Table1[[#This Row],[Capacity (MW)]]*0.395*8760*10^-6</f>
        <v>0.20761200000000002</v>
      </c>
      <c r="R8732" s="3" cm="1">
        <f t="array" ref="R8732">AVERAGE(VLOOKUP(_xlfn.TEXTSPLIT(Table1[[#This Row],[Fuel (no space after comma)]], ","), FuelList_Final_EF!$A$2:$B$65, 2, FALSE))</f>
        <v>64.13</v>
      </c>
      <c r="S8732" s="3">
        <f>Table1[[#This Row],[Generation (TWh)]]*10^9*VLOOKUP(Table1[[#This Row],[Turbine/Engine Technology]],Technology_HR!$A$2:$B$11,2,FALSE)*10^-6</f>
        <v>2285808.1200000006</v>
      </c>
      <c r="T8732" s="5">
        <f>Table1[[#This Row],[Fuel Consumption (mmBtu)]]*Table1[[#This Row],[Emission Factor (kg CO2/ mmBtu)]]*10^3</f>
        <v>146588874735.60004</v>
      </c>
      <c r="U8732" s="3">
        <f>Table1[[#This Row],[Emissions (g CO2)]]/(Table1[[#This Row],[Generation (TWh)]]*10^9)</f>
        <v>706.07130000000006</v>
      </c>
    </row>
    <row r="8733" spans="1:21" x14ac:dyDescent="0.35">
      <c r="A8733" t="s">
        <v>2203</v>
      </c>
      <c r="B8733" t="s">
        <v>3400</v>
      </c>
      <c r="C8733" t="str">
        <f>SUBSTITUTE(Table1[[#This Row],[Fuel]],", ",",")</f>
        <v>fossil liquids: kerosene,fossil gas: natural gas</v>
      </c>
      <c r="D8733" t="s">
        <v>3349</v>
      </c>
      <c r="E8733" t="s">
        <v>3239</v>
      </c>
      <c r="H8733" t="s">
        <v>3436</v>
      </c>
      <c r="I8733">
        <v>60</v>
      </c>
      <c r="J8733" t="s">
        <v>3446</v>
      </c>
      <c r="K8733" t="s">
        <v>29</v>
      </c>
      <c r="L8733" t="s">
        <v>29</v>
      </c>
      <c r="M8733" t="s">
        <v>29</v>
      </c>
      <c r="N8733">
        <v>57.233199999999997</v>
      </c>
      <c r="O8733">
        <v>12.1737</v>
      </c>
      <c r="P8733" t="s">
        <v>3596</v>
      </c>
      <c r="Q8733" s="3">
        <f>Table1[[#This Row],[Capacity (MW)]]*0.395*8760*10^-6</f>
        <v>0.20761200000000002</v>
      </c>
      <c r="R8733" s="3" cm="1">
        <f t="array" ref="R8733">AVERAGE(VLOOKUP(_xlfn.TEXTSPLIT(Table1[[#This Row],[Fuel (no space after comma)]], ","), FuelList_Final_EF!$A$2:$B$65, 2, FALSE))</f>
        <v>64.13</v>
      </c>
      <c r="S8733" s="3">
        <f>Table1[[#This Row],[Generation (TWh)]]*10^9*VLOOKUP(Table1[[#This Row],[Turbine/Engine Technology]],Technology_HR!$A$2:$B$11,2,FALSE)*10^-6</f>
        <v>2285808.1200000006</v>
      </c>
      <c r="T8733" s="5">
        <f>Table1[[#This Row],[Fuel Consumption (mmBtu)]]*Table1[[#This Row],[Emission Factor (kg CO2/ mmBtu)]]*10^3</f>
        <v>146588874735.60004</v>
      </c>
      <c r="U8733" s="3">
        <f>Table1[[#This Row],[Emissions (g CO2)]]/(Table1[[#This Row],[Generation (TWh)]]*10^9)</f>
        <v>706.07130000000006</v>
      </c>
    </row>
    <row r="8734" spans="1:21" x14ac:dyDescent="0.35">
      <c r="A8734" t="s">
        <v>2203</v>
      </c>
      <c r="B8734" t="s">
        <v>3400</v>
      </c>
      <c r="C8734" t="str">
        <f>SUBSTITUTE(Table1[[#This Row],[Fuel]],", ",",")</f>
        <v>fossil liquids: kerosene,fossil gas: natural gas</v>
      </c>
      <c r="D8734" t="s">
        <v>3349</v>
      </c>
      <c r="E8734" t="s">
        <v>3239</v>
      </c>
      <c r="H8734" t="s">
        <v>3436</v>
      </c>
      <c r="I8734">
        <v>60</v>
      </c>
      <c r="J8734" t="s">
        <v>3446</v>
      </c>
      <c r="K8734" t="s">
        <v>29</v>
      </c>
      <c r="L8734" t="s">
        <v>29</v>
      </c>
      <c r="M8734" t="s">
        <v>29</v>
      </c>
      <c r="N8734">
        <v>57.233199999999997</v>
      </c>
      <c r="O8734">
        <v>12.1737</v>
      </c>
      <c r="P8734" t="s">
        <v>3596</v>
      </c>
      <c r="Q8734" s="3">
        <f>Table1[[#This Row],[Capacity (MW)]]*0.395*8760*10^-6</f>
        <v>0.20761200000000002</v>
      </c>
      <c r="R8734" s="3" cm="1">
        <f t="array" ref="R8734">AVERAGE(VLOOKUP(_xlfn.TEXTSPLIT(Table1[[#This Row],[Fuel (no space after comma)]], ","), FuelList_Final_EF!$A$2:$B$65, 2, FALSE))</f>
        <v>64.13</v>
      </c>
      <c r="S8734" s="3">
        <f>Table1[[#This Row],[Generation (TWh)]]*10^9*VLOOKUP(Table1[[#This Row],[Turbine/Engine Technology]],Technology_HR!$A$2:$B$11,2,FALSE)*10^-6</f>
        <v>2285808.1200000006</v>
      </c>
      <c r="T8734" s="5">
        <f>Table1[[#This Row],[Fuel Consumption (mmBtu)]]*Table1[[#This Row],[Emission Factor (kg CO2/ mmBtu)]]*10^3</f>
        <v>146588874735.60004</v>
      </c>
      <c r="U8734" s="3">
        <f>Table1[[#This Row],[Emissions (g CO2)]]/(Table1[[#This Row],[Generation (TWh)]]*10^9)</f>
        <v>706.07130000000006</v>
      </c>
    </row>
    <row r="8735" spans="1:21" x14ac:dyDescent="0.35">
      <c r="A8735" t="s">
        <v>2203</v>
      </c>
      <c r="B8735" t="s">
        <v>3400</v>
      </c>
      <c r="C8735" t="str">
        <f>SUBSTITUTE(Table1[[#This Row],[Fuel]],", ",",")</f>
        <v>fossil liquids: kerosene,fossil gas: natural gas</v>
      </c>
      <c r="D8735" t="s">
        <v>3349</v>
      </c>
      <c r="E8735" t="s">
        <v>3239</v>
      </c>
      <c r="H8735" t="s">
        <v>3436</v>
      </c>
      <c r="I8735">
        <v>60</v>
      </c>
      <c r="J8735" t="s">
        <v>3446</v>
      </c>
      <c r="K8735" t="s">
        <v>29</v>
      </c>
      <c r="L8735" t="s">
        <v>29</v>
      </c>
      <c r="M8735" t="s">
        <v>29</v>
      </c>
      <c r="N8735">
        <v>57.233199999999997</v>
      </c>
      <c r="O8735">
        <v>12.1737</v>
      </c>
      <c r="P8735" t="s">
        <v>3596</v>
      </c>
      <c r="Q8735" s="3">
        <f>Table1[[#This Row],[Capacity (MW)]]*0.395*8760*10^-6</f>
        <v>0.20761200000000002</v>
      </c>
      <c r="R8735" s="3" cm="1">
        <f t="array" ref="R8735">AVERAGE(VLOOKUP(_xlfn.TEXTSPLIT(Table1[[#This Row],[Fuel (no space after comma)]], ","), FuelList_Final_EF!$A$2:$B$65, 2, FALSE))</f>
        <v>64.13</v>
      </c>
      <c r="S8735" s="3">
        <f>Table1[[#This Row],[Generation (TWh)]]*10^9*VLOOKUP(Table1[[#This Row],[Turbine/Engine Technology]],Technology_HR!$A$2:$B$11,2,FALSE)*10^-6</f>
        <v>2285808.1200000006</v>
      </c>
      <c r="T8735" s="5">
        <f>Table1[[#This Row],[Fuel Consumption (mmBtu)]]*Table1[[#This Row],[Emission Factor (kg CO2/ mmBtu)]]*10^3</f>
        <v>146588874735.60004</v>
      </c>
      <c r="U8735" s="3">
        <f>Table1[[#This Row],[Emissions (g CO2)]]/(Table1[[#This Row],[Generation (TWh)]]*10^9)</f>
        <v>706.07130000000006</v>
      </c>
    </row>
    <row r="8736" spans="1:21" x14ac:dyDescent="0.35">
      <c r="A8736" t="s">
        <v>2204</v>
      </c>
      <c r="B8736" t="s">
        <v>3274</v>
      </c>
      <c r="C8736" t="str">
        <f>SUBSTITUTE(Table1[[#This Row],[Fuel]],", ",",")</f>
        <v>industrial by-product: blast furnace gas</v>
      </c>
      <c r="D8736" t="s">
        <v>3274</v>
      </c>
      <c r="H8736" t="s">
        <v>3438</v>
      </c>
      <c r="I8736">
        <v>100</v>
      </c>
      <c r="J8736" t="s">
        <v>3446</v>
      </c>
      <c r="K8736" t="s">
        <v>29</v>
      </c>
      <c r="L8736" t="s">
        <v>29</v>
      </c>
      <c r="M8736" t="s">
        <v>29</v>
      </c>
      <c r="N8736">
        <v>65.571600000000004</v>
      </c>
      <c r="O8736">
        <v>22.082000000000001</v>
      </c>
      <c r="P8736" t="s">
        <v>3596</v>
      </c>
      <c r="Q8736" s="3">
        <f>Table1[[#This Row],[Capacity (MW)]]*0.395*8760*10^-6</f>
        <v>0.34601999999999999</v>
      </c>
      <c r="R8736" s="3" cm="1">
        <f t="array" ref="R8736">AVERAGE(VLOOKUP(_xlfn.TEXTSPLIT(Table1[[#This Row],[Fuel (no space after comma)]], ","), FuelList_Final_EF!$A$2:$B$65, 2, FALSE))</f>
        <v>274.32</v>
      </c>
      <c r="S8736" s="3">
        <f>Table1[[#This Row],[Generation (TWh)]]*10^9*VLOOKUP(Table1[[#This Row],[Turbine/Engine Technology]],Technology_HR!$A$2:$B$11,2,FALSE)*10^-6</f>
        <v>2612104.98</v>
      </c>
      <c r="T8736" s="5">
        <f>Table1[[#This Row],[Fuel Consumption (mmBtu)]]*Table1[[#This Row],[Emission Factor (kg CO2/ mmBtu)]]*10^3</f>
        <v>716552638113.59998</v>
      </c>
      <c r="U8736" s="3">
        <f>Table1[[#This Row],[Emissions (g CO2)]]/(Table1[[#This Row],[Generation (TWh)]]*10^9)</f>
        <v>2070.84168</v>
      </c>
    </row>
    <row r="8737" spans="1:21" x14ac:dyDescent="0.35">
      <c r="A8737" t="s">
        <v>1145</v>
      </c>
      <c r="B8737" t="s">
        <v>3275</v>
      </c>
      <c r="C8737" t="str">
        <f>SUBSTITUTE(Table1[[#This Row],[Fuel]],", ",",")</f>
        <v>fossil liquids: fuel oil</v>
      </c>
      <c r="D8737" t="s">
        <v>3275</v>
      </c>
      <c r="H8737" t="s">
        <v>3436</v>
      </c>
      <c r="I8737">
        <v>63</v>
      </c>
      <c r="J8737" t="s">
        <v>3446</v>
      </c>
      <c r="K8737">
        <v>1971</v>
      </c>
      <c r="L8737" t="s">
        <v>29</v>
      </c>
      <c r="M8737" t="s">
        <v>29</v>
      </c>
      <c r="N8737">
        <v>55.625399999999999</v>
      </c>
      <c r="O8737">
        <v>13.040900000000001</v>
      </c>
      <c r="P8737" t="s">
        <v>3596</v>
      </c>
      <c r="Q8737" s="3">
        <f>Table1[[#This Row],[Capacity (MW)]]*0.395*8760*10^-6</f>
        <v>0.21799260000000001</v>
      </c>
      <c r="R8737" s="3" cm="1">
        <f t="array" ref="R8737">AVERAGE(VLOOKUP(_xlfn.TEXTSPLIT(Table1[[#This Row],[Fuel (no space after comma)]], ","), FuelList_Final_EF!$A$2:$B$65, 2, FALSE))</f>
        <v>78.106682297772565</v>
      </c>
      <c r="S8737" s="3">
        <f>Table1[[#This Row],[Generation (TWh)]]*10^9*VLOOKUP(Table1[[#This Row],[Turbine/Engine Technology]],Technology_HR!$A$2:$B$11,2,FALSE)*10^-6</f>
        <v>2400098.5260000001</v>
      </c>
      <c r="T8737" s="5">
        <f>Table1[[#This Row],[Fuel Consumption (mmBtu)]]*Table1[[#This Row],[Emission Factor (kg CO2/ mmBtu)]]*10^3</f>
        <v>187463733053.63422</v>
      </c>
      <c r="U8737" s="3">
        <f>Table1[[#This Row],[Emissions (g CO2)]]/(Table1[[#This Row],[Generation (TWh)]]*10^9)</f>
        <v>859.95457209847586</v>
      </c>
    </row>
    <row r="8738" spans="1:21" x14ac:dyDescent="0.35">
      <c r="A8738" t="s">
        <v>1145</v>
      </c>
      <c r="B8738" t="s">
        <v>3275</v>
      </c>
      <c r="C8738" t="str">
        <f>SUBSTITUTE(Table1[[#This Row],[Fuel]],", ",",")</f>
        <v>fossil liquids: fuel oil</v>
      </c>
      <c r="D8738" t="s">
        <v>3275</v>
      </c>
      <c r="H8738" t="s">
        <v>3436</v>
      </c>
      <c r="I8738">
        <v>63</v>
      </c>
      <c r="J8738" t="s">
        <v>3446</v>
      </c>
      <c r="K8738">
        <v>1972</v>
      </c>
      <c r="L8738" t="s">
        <v>29</v>
      </c>
      <c r="M8738" t="s">
        <v>29</v>
      </c>
      <c r="N8738">
        <v>55.625399999999999</v>
      </c>
      <c r="O8738">
        <v>13.040900000000001</v>
      </c>
      <c r="P8738" t="s">
        <v>3596</v>
      </c>
      <c r="Q8738" s="3">
        <f>Table1[[#This Row],[Capacity (MW)]]*0.395*8760*10^-6</f>
        <v>0.21799260000000001</v>
      </c>
      <c r="R8738" s="3" cm="1">
        <f t="array" ref="R8738">AVERAGE(VLOOKUP(_xlfn.TEXTSPLIT(Table1[[#This Row],[Fuel (no space after comma)]], ","), FuelList_Final_EF!$A$2:$B$65, 2, FALSE))</f>
        <v>78.106682297772565</v>
      </c>
      <c r="S8738" s="3">
        <f>Table1[[#This Row],[Generation (TWh)]]*10^9*VLOOKUP(Table1[[#This Row],[Turbine/Engine Technology]],Technology_HR!$A$2:$B$11,2,FALSE)*10^-6</f>
        <v>2400098.5260000001</v>
      </c>
      <c r="T8738" s="5">
        <f>Table1[[#This Row],[Fuel Consumption (mmBtu)]]*Table1[[#This Row],[Emission Factor (kg CO2/ mmBtu)]]*10^3</f>
        <v>187463733053.63422</v>
      </c>
      <c r="U8738" s="3">
        <f>Table1[[#This Row],[Emissions (g CO2)]]/(Table1[[#This Row],[Generation (TWh)]]*10^9)</f>
        <v>859.95457209847586</v>
      </c>
    </row>
    <row r="8739" spans="1:21" x14ac:dyDescent="0.35">
      <c r="A8739" t="s">
        <v>2205</v>
      </c>
      <c r="B8739" t="s">
        <v>3251</v>
      </c>
      <c r="C8739" t="str">
        <f>SUBSTITUTE(Table1[[#This Row],[Fuel]],", ",",")</f>
        <v>fossil liquids: heavy fuel oil,fossil gas: natural gas</v>
      </c>
      <c r="D8739" t="s">
        <v>3241</v>
      </c>
      <c r="E8739" t="s">
        <v>3239</v>
      </c>
      <c r="H8739" t="s">
        <v>3436</v>
      </c>
      <c r="I8739">
        <v>43</v>
      </c>
      <c r="J8739" t="s">
        <v>3446</v>
      </c>
      <c r="K8739" t="s">
        <v>29</v>
      </c>
      <c r="L8739" t="s">
        <v>29</v>
      </c>
      <c r="M8739" t="s">
        <v>29</v>
      </c>
      <c r="N8739">
        <v>57.414299999999997</v>
      </c>
      <c r="O8739">
        <v>16.673999999999999</v>
      </c>
      <c r="P8739" t="s">
        <v>3596</v>
      </c>
      <c r="Q8739" s="3">
        <f>Table1[[#This Row],[Capacity (MW)]]*0.395*8760*10^-6</f>
        <v>0.14878859999999999</v>
      </c>
      <c r="R8739" s="3" cm="1">
        <f t="array" ref="R8739">AVERAGE(VLOOKUP(_xlfn.TEXTSPLIT(Table1[[#This Row],[Fuel (no space after comma)]], ","), FuelList_Final_EF!$A$2:$B$65, 2, FALSE))</f>
        <v>67.331265155508703</v>
      </c>
      <c r="S8739" s="3">
        <f>Table1[[#This Row],[Generation (TWh)]]*10^9*VLOOKUP(Table1[[#This Row],[Turbine/Engine Technology]],Technology_HR!$A$2:$B$11,2,FALSE)*10^-6</f>
        <v>1638162.486</v>
      </c>
      <c r="T8739" s="5">
        <f>Table1[[#This Row],[Fuel Consumption (mmBtu)]]*Table1[[#This Row],[Emission Factor (kg CO2/ mmBtu)]]*10^3</f>
        <v>110299552712.67332</v>
      </c>
      <c r="U8739" s="3">
        <f>Table1[[#This Row],[Emissions (g CO2)]]/(Table1[[#This Row],[Generation (TWh)]]*10^9)</f>
        <v>741.3172293621509</v>
      </c>
    </row>
    <row r="8740" spans="1:21" x14ac:dyDescent="0.35">
      <c r="A8740" t="s">
        <v>2205</v>
      </c>
      <c r="B8740" t="s">
        <v>3251</v>
      </c>
      <c r="C8740" t="str">
        <f>SUBSTITUTE(Table1[[#This Row],[Fuel]],", ",",")</f>
        <v>fossil liquids: heavy fuel oil,fossil gas: natural gas</v>
      </c>
      <c r="D8740" t="s">
        <v>3241</v>
      </c>
      <c r="E8740" t="s">
        <v>3239</v>
      </c>
      <c r="H8740" t="s">
        <v>3436</v>
      </c>
      <c r="I8740">
        <v>43</v>
      </c>
      <c r="J8740" t="s">
        <v>3446</v>
      </c>
      <c r="K8740" t="s">
        <v>29</v>
      </c>
      <c r="L8740" t="s">
        <v>29</v>
      </c>
      <c r="M8740" t="s">
        <v>29</v>
      </c>
      <c r="N8740">
        <v>57.414299999999997</v>
      </c>
      <c r="O8740">
        <v>16.673999999999999</v>
      </c>
      <c r="P8740" t="s">
        <v>3596</v>
      </c>
      <c r="Q8740" s="3">
        <f>Table1[[#This Row],[Capacity (MW)]]*0.395*8760*10^-6</f>
        <v>0.14878859999999999</v>
      </c>
      <c r="R8740" s="3" cm="1">
        <f t="array" ref="R8740">AVERAGE(VLOOKUP(_xlfn.TEXTSPLIT(Table1[[#This Row],[Fuel (no space after comma)]], ","), FuelList_Final_EF!$A$2:$B$65, 2, FALSE))</f>
        <v>67.331265155508703</v>
      </c>
      <c r="S8740" s="3">
        <f>Table1[[#This Row],[Generation (TWh)]]*10^9*VLOOKUP(Table1[[#This Row],[Turbine/Engine Technology]],Technology_HR!$A$2:$B$11,2,FALSE)*10^-6</f>
        <v>1638162.486</v>
      </c>
      <c r="T8740" s="5">
        <f>Table1[[#This Row],[Fuel Consumption (mmBtu)]]*Table1[[#This Row],[Emission Factor (kg CO2/ mmBtu)]]*10^3</f>
        <v>110299552712.67332</v>
      </c>
      <c r="U8740" s="3">
        <f>Table1[[#This Row],[Emissions (g CO2)]]/(Table1[[#This Row],[Generation (TWh)]]*10^9)</f>
        <v>741.3172293621509</v>
      </c>
    </row>
    <row r="8741" spans="1:21" x14ac:dyDescent="0.35">
      <c r="A8741" t="s">
        <v>2202</v>
      </c>
      <c r="B8741" t="s">
        <v>3239</v>
      </c>
      <c r="C8741" t="str">
        <f>SUBSTITUTE(Table1[[#This Row],[Fuel]],", ",",")</f>
        <v>fossil gas: natural gas</v>
      </c>
      <c r="D8741" t="s">
        <v>3239</v>
      </c>
      <c r="H8741" t="s">
        <v>3438</v>
      </c>
      <c r="I8741">
        <v>250</v>
      </c>
      <c r="J8741" t="s">
        <v>3446</v>
      </c>
      <c r="K8741">
        <v>2006</v>
      </c>
      <c r="L8741" t="s">
        <v>29</v>
      </c>
      <c r="M8741" t="s">
        <v>29</v>
      </c>
      <c r="N8741">
        <v>57.692399999999999</v>
      </c>
      <c r="O8741">
        <v>11.890499999999999</v>
      </c>
      <c r="P8741" t="s">
        <v>3596</v>
      </c>
      <c r="Q8741" s="3">
        <f>Table1[[#This Row],[Capacity (MW)]]*0.395*8760*10^-6</f>
        <v>0.86504999999999999</v>
      </c>
      <c r="R8741" s="3" cm="1">
        <f t="array" ref="R8741">AVERAGE(VLOOKUP(_xlfn.TEXTSPLIT(Table1[[#This Row],[Fuel (no space after comma)]], ","), FuelList_Final_EF!$A$2:$B$65, 2, FALSE))</f>
        <v>53.06</v>
      </c>
      <c r="S8741" s="3">
        <f>Table1[[#This Row],[Generation (TWh)]]*10^9*VLOOKUP(Table1[[#This Row],[Turbine/Engine Technology]],Technology_HR!$A$2:$B$11,2,FALSE)*10^-6</f>
        <v>6530262.4499999993</v>
      </c>
      <c r="T8741" s="5">
        <f>Table1[[#This Row],[Fuel Consumption (mmBtu)]]*Table1[[#This Row],[Emission Factor (kg CO2/ mmBtu)]]*10^3</f>
        <v>346495725597</v>
      </c>
      <c r="U8741" s="3">
        <f>Table1[[#This Row],[Emissions (g CO2)]]/(Table1[[#This Row],[Generation (TWh)]]*10^9)</f>
        <v>400.54993999999999</v>
      </c>
    </row>
    <row r="8742" spans="1:21" x14ac:dyDescent="0.35">
      <c r="A8742" t="s">
        <v>1685</v>
      </c>
      <c r="B8742" t="s">
        <v>3349</v>
      </c>
      <c r="C8742" t="str">
        <f>SUBSTITUTE(Table1[[#This Row],[Fuel]],", ",",")</f>
        <v>fossil liquids: kerosene</v>
      </c>
      <c r="D8742" t="s">
        <v>3349</v>
      </c>
      <c r="H8742" t="s">
        <v>3436</v>
      </c>
      <c r="I8742">
        <v>63</v>
      </c>
      <c r="J8742" t="s">
        <v>3446</v>
      </c>
      <c r="K8742">
        <v>1983</v>
      </c>
      <c r="L8742" t="s">
        <v>29</v>
      </c>
      <c r="M8742" t="s">
        <v>29</v>
      </c>
      <c r="N8742">
        <v>57.7087</v>
      </c>
      <c r="O8742">
        <v>18.8034</v>
      </c>
      <c r="P8742" t="s">
        <v>3596</v>
      </c>
      <c r="Q8742" s="3">
        <f>Table1[[#This Row],[Capacity (MW)]]*0.395*8760*10^-6</f>
        <v>0.21799260000000001</v>
      </c>
      <c r="R8742" s="3" cm="1">
        <f t="array" ref="R8742">AVERAGE(VLOOKUP(_xlfn.TEXTSPLIT(Table1[[#This Row],[Fuel (no space after comma)]], ","), FuelList_Final_EF!$A$2:$B$65, 2, FALSE))</f>
        <v>75.2</v>
      </c>
      <c r="S8742" s="3">
        <f>Table1[[#This Row],[Generation (TWh)]]*10^9*VLOOKUP(Table1[[#This Row],[Turbine/Engine Technology]],Technology_HR!$A$2:$B$11,2,FALSE)*10^-6</f>
        <v>2400098.5260000001</v>
      </c>
      <c r="T8742" s="5">
        <f>Table1[[#This Row],[Fuel Consumption (mmBtu)]]*Table1[[#This Row],[Emission Factor (kg CO2/ mmBtu)]]*10^3</f>
        <v>180487409155.20001</v>
      </c>
      <c r="U8742" s="3">
        <f>Table1[[#This Row],[Emissions (g CO2)]]/(Table1[[#This Row],[Generation (TWh)]]*10^9)</f>
        <v>827.95200000000011</v>
      </c>
    </row>
    <row r="8743" spans="1:21" x14ac:dyDescent="0.35">
      <c r="A8743" t="s">
        <v>1685</v>
      </c>
      <c r="B8743" t="s">
        <v>3349</v>
      </c>
      <c r="C8743" t="str">
        <f>SUBSTITUTE(Table1[[#This Row],[Fuel]],", ",",")</f>
        <v>fossil liquids: kerosene</v>
      </c>
      <c r="D8743" t="s">
        <v>3349</v>
      </c>
      <c r="H8743" t="s">
        <v>3436</v>
      </c>
      <c r="I8743">
        <v>63</v>
      </c>
      <c r="J8743" t="s">
        <v>3446</v>
      </c>
      <c r="K8743">
        <v>1983</v>
      </c>
      <c r="L8743" t="s">
        <v>29</v>
      </c>
      <c r="M8743" t="s">
        <v>29</v>
      </c>
      <c r="N8743">
        <v>57.7087</v>
      </c>
      <c r="O8743">
        <v>18.8034</v>
      </c>
      <c r="P8743" t="s">
        <v>3596</v>
      </c>
      <c r="Q8743" s="3">
        <f>Table1[[#This Row],[Capacity (MW)]]*0.395*8760*10^-6</f>
        <v>0.21799260000000001</v>
      </c>
      <c r="R8743" s="3" cm="1">
        <f t="array" ref="R8743">AVERAGE(VLOOKUP(_xlfn.TEXTSPLIT(Table1[[#This Row],[Fuel (no space after comma)]], ","), FuelList_Final_EF!$A$2:$B$65, 2, FALSE))</f>
        <v>75.2</v>
      </c>
      <c r="S8743" s="3">
        <f>Table1[[#This Row],[Generation (TWh)]]*10^9*VLOOKUP(Table1[[#This Row],[Turbine/Engine Technology]],Technology_HR!$A$2:$B$11,2,FALSE)*10^-6</f>
        <v>2400098.5260000001</v>
      </c>
      <c r="T8743" s="5">
        <f>Table1[[#This Row],[Fuel Consumption (mmBtu)]]*Table1[[#This Row],[Emission Factor (kg CO2/ mmBtu)]]*10^3</f>
        <v>180487409155.20001</v>
      </c>
      <c r="U8743" s="3">
        <f>Table1[[#This Row],[Emissions (g CO2)]]/(Table1[[#This Row],[Generation (TWh)]]*10^9)</f>
        <v>827.95200000000011</v>
      </c>
    </row>
    <row r="8744" spans="1:21" x14ac:dyDescent="0.35">
      <c r="A8744" t="s">
        <v>2203</v>
      </c>
      <c r="B8744" t="s">
        <v>3241</v>
      </c>
      <c r="C8744" t="str">
        <f>SUBSTITUTE(Table1[[#This Row],[Fuel]],", ",",")</f>
        <v>fossil liquids: heavy fuel oil</v>
      </c>
      <c r="D8744" t="s">
        <v>3241</v>
      </c>
      <c r="H8744" t="s">
        <v>3436</v>
      </c>
      <c r="I8744">
        <v>67</v>
      </c>
      <c r="J8744" t="s">
        <v>3446</v>
      </c>
      <c r="K8744" t="s">
        <v>29</v>
      </c>
      <c r="L8744" t="s">
        <v>29</v>
      </c>
      <c r="M8744" t="s">
        <v>29</v>
      </c>
      <c r="N8744">
        <v>58.306100000000001</v>
      </c>
      <c r="O8744">
        <v>12.319800000000001</v>
      </c>
      <c r="P8744" t="s">
        <v>3596</v>
      </c>
      <c r="Q8744" s="3">
        <f>Table1[[#This Row],[Capacity (MW)]]*0.395*8760*10^-6</f>
        <v>0.2318334</v>
      </c>
      <c r="R8744" s="3" cm="1">
        <f t="array" ref="R8744">AVERAGE(VLOOKUP(_xlfn.TEXTSPLIT(Table1[[#This Row],[Fuel (no space after comma)]], ","), FuelList_Final_EF!$A$2:$B$65, 2, FALSE))</f>
        <v>81.602530311017389</v>
      </c>
      <c r="S8744" s="3">
        <f>Table1[[#This Row],[Generation (TWh)]]*10^9*VLOOKUP(Table1[[#This Row],[Turbine/Engine Technology]],Technology_HR!$A$2:$B$11,2,FALSE)*10^-6</f>
        <v>2552485.7339999997</v>
      </c>
      <c r="T8744" s="5">
        <f>Table1[[#This Row],[Fuel Consumption (mmBtu)]]*Table1[[#This Row],[Emission Factor (kg CO2/ mmBtu)]]*10^3</f>
        <v>208289294477.17444</v>
      </c>
      <c r="U8744" s="3">
        <f>Table1[[#This Row],[Emissions (g CO2)]]/(Table1[[#This Row],[Generation (TWh)]]*10^9)</f>
        <v>898.44385872430132</v>
      </c>
    </row>
    <row r="8745" spans="1:21" x14ac:dyDescent="0.35">
      <c r="A8745" t="s">
        <v>2203</v>
      </c>
      <c r="B8745" t="s">
        <v>3401</v>
      </c>
      <c r="C8745" t="str">
        <f>SUBSTITUTE(Table1[[#This Row],[Fuel]],", ",",")</f>
        <v>fossil liquids: jet fuel</v>
      </c>
      <c r="D8745" t="s">
        <v>3401</v>
      </c>
      <c r="H8745" t="s">
        <v>3436</v>
      </c>
      <c r="I8745">
        <v>67</v>
      </c>
      <c r="J8745" t="s">
        <v>3446</v>
      </c>
      <c r="K8745" t="s">
        <v>29</v>
      </c>
      <c r="L8745" t="s">
        <v>29</v>
      </c>
      <c r="M8745" t="s">
        <v>29</v>
      </c>
      <c r="N8745">
        <v>58.306100000000001</v>
      </c>
      <c r="O8745">
        <v>12.319800000000001</v>
      </c>
      <c r="P8745" t="s">
        <v>3596</v>
      </c>
      <c r="Q8745" s="3">
        <f>Table1[[#This Row],[Capacity (MW)]]*0.395*8760*10^-6</f>
        <v>0.2318334</v>
      </c>
      <c r="R8745" s="3" cm="1">
        <f t="array" ref="R8745">AVERAGE(VLOOKUP(_xlfn.TEXTSPLIT(Table1[[#This Row],[Fuel (no space after comma)]], ","), FuelList_Final_EF!$A$2:$B$65, 2, FALSE))</f>
        <v>72.22</v>
      </c>
      <c r="S8745" s="3">
        <f>Table1[[#This Row],[Generation (TWh)]]*10^9*VLOOKUP(Table1[[#This Row],[Turbine/Engine Technology]],Technology_HR!$A$2:$B$11,2,FALSE)*10^-6</f>
        <v>2552485.7339999997</v>
      </c>
      <c r="T8745" s="5">
        <f>Table1[[#This Row],[Fuel Consumption (mmBtu)]]*Table1[[#This Row],[Emission Factor (kg CO2/ mmBtu)]]*10^3</f>
        <v>184340519709.47998</v>
      </c>
      <c r="U8745" s="3">
        <f>Table1[[#This Row],[Emissions (g CO2)]]/(Table1[[#This Row],[Generation (TWh)]]*10^9)</f>
        <v>795.14219999999989</v>
      </c>
    </row>
    <row r="8746" spans="1:21" x14ac:dyDescent="0.35">
      <c r="A8746" t="s">
        <v>2203</v>
      </c>
      <c r="B8746" t="s">
        <v>3241</v>
      </c>
      <c r="C8746" t="str">
        <f>SUBSTITUTE(Table1[[#This Row],[Fuel]],", ",",")</f>
        <v>fossil liquids: heavy fuel oil</v>
      </c>
      <c r="D8746" t="s">
        <v>3241</v>
      </c>
      <c r="H8746" t="s">
        <v>3436</v>
      </c>
      <c r="I8746">
        <v>67</v>
      </c>
      <c r="J8746" t="s">
        <v>3446</v>
      </c>
      <c r="K8746" t="s">
        <v>29</v>
      </c>
      <c r="L8746" t="s">
        <v>29</v>
      </c>
      <c r="M8746" t="s">
        <v>29</v>
      </c>
      <c r="N8746">
        <v>58.306100000000001</v>
      </c>
      <c r="O8746">
        <v>12.319800000000001</v>
      </c>
      <c r="P8746" t="s">
        <v>3596</v>
      </c>
      <c r="Q8746" s="3">
        <f>Table1[[#This Row],[Capacity (MW)]]*0.395*8760*10^-6</f>
        <v>0.2318334</v>
      </c>
      <c r="R8746" s="3" cm="1">
        <f t="array" ref="R8746">AVERAGE(VLOOKUP(_xlfn.TEXTSPLIT(Table1[[#This Row],[Fuel (no space after comma)]], ","), FuelList_Final_EF!$A$2:$B$65, 2, FALSE))</f>
        <v>81.602530311017389</v>
      </c>
      <c r="S8746" s="3">
        <f>Table1[[#This Row],[Generation (TWh)]]*10^9*VLOOKUP(Table1[[#This Row],[Turbine/Engine Technology]],Technology_HR!$A$2:$B$11,2,FALSE)*10^-6</f>
        <v>2552485.7339999997</v>
      </c>
      <c r="T8746" s="5">
        <f>Table1[[#This Row],[Fuel Consumption (mmBtu)]]*Table1[[#This Row],[Emission Factor (kg CO2/ mmBtu)]]*10^3</f>
        <v>208289294477.17444</v>
      </c>
      <c r="U8746" s="3">
        <f>Table1[[#This Row],[Emissions (g CO2)]]/(Table1[[#This Row],[Generation (TWh)]]*10^9)</f>
        <v>898.44385872430132</v>
      </c>
    </row>
    <row r="8747" spans="1:21" x14ac:dyDescent="0.35">
      <c r="A8747" t="s">
        <v>197</v>
      </c>
      <c r="B8747" t="s">
        <v>3240</v>
      </c>
      <c r="C8747" t="str">
        <f>SUBSTITUTE(Table1[[#This Row],[Fuel]],", ",",")</f>
        <v>fossil gas: natural gas,fossil liquids: diesel</v>
      </c>
      <c r="D8747" t="s">
        <v>3239</v>
      </c>
      <c r="E8747" t="s">
        <v>3258</v>
      </c>
      <c r="H8747" t="s">
        <v>3436</v>
      </c>
      <c r="I8747">
        <v>31.3</v>
      </c>
      <c r="J8747" t="s">
        <v>3448</v>
      </c>
      <c r="K8747">
        <v>2023</v>
      </c>
      <c r="L8747" t="s">
        <v>29</v>
      </c>
      <c r="M8747">
        <v>2026</v>
      </c>
      <c r="N8747">
        <v>47.437399999999997</v>
      </c>
      <c r="O8747">
        <v>8.2149000000000001</v>
      </c>
      <c r="P8747" t="s">
        <v>3597</v>
      </c>
      <c r="Q8747" s="3">
        <f>Table1[[#This Row],[Capacity (MW)]]*0.395*8760*10^-6</f>
        <v>0.10830425999999999</v>
      </c>
      <c r="R8747" s="3" cm="1">
        <f t="array" ref="R8747">AVERAGE(VLOOKUP(_xlfn.TEXTSPLIT(Table1[[#This Row],[Fuel (no space after comma)]], ","), FuelList_Final_EF!$A$2:$B$65, 2, FALSE))</f>
        <v>65.583341148886291</v>
      </c>
      <c r="S8747" s="3">
        <f>Table1[[#This Row],[Generation (TWh)]]*10^9*VLOOKUP(Table1[[#This Row],[Turbine/Engine Technology]],Technology_HR!$A$2:$B$11,2,FALSE)*10^-6</f>
        <v>1192429.9025999997</v>
      </c>
      <c r="T8747" s="5">
        <f>Table1[[#This Row],[Fuel Consumption (mmBtu)]]*Table1[[#This Row],[Emission Factor (kg CO2/ mmBtu)]]*10^3</f>
        <v>78203537098.34903</v>
      </c>
      <c r="U8747" s="3">
        <f>Table1[[#This Row],[Emissions (g CO2)]]/(Table1[[#This Row],[Generation (TWh)]]*10^9)</f>
        <v>722.072586049238</v>
      </c>
    </row>
    <row r="8748" spans="1:21" x14ac:dyDescent="0.35">
      <c r="A8748" t="s">
        <v>197</v>
      </c>
      <c r="B8748" t="s">
        <v>3240</v>
      </c>
      <c r="C8748" t="str">
        <f>SUBSTITUTE(Table1[[#This Row],[Fuel]],", ",",")</f>
        <v>fossil gas: natural gas,fossil liquids: diesel</v>
      </c>
      <c r="D8748" t="s">
        <v>3239</v>
      </c>
      <c r="E8748" t="s">
        <v>3258</v>
      </c>
      <c r="H8748" t="s">
        <v>3436</v>
      </c>
      <c r="I8748">
        <v>31.3</v>
      </c>
      <c r="J8748" t="s">
        <v>3448</v>
      </c>
      <c r="K8748">
        <v>2023</v>
      </c>
      <c r="L8748" t="s">
        <v>29</v>
      </c>
      <c r="M8748">
        <v>2026</v>
      </c>
      <c r="N8748">
        <v>47.437399999999997</v>
      </c>
      <c r="O8748">
        <v>8.2149000000000001</v>
      </c>
      <c r="P8748" t="s">
        <v>3597</v>
      </c>
      <c r="Q8748" s="3">
        <f>Table1[[#This Row],[Capacity (MW)]]*0.395*8760*10^-6</f>
        <v>0.10830425999999999</v>
      </c>
      <c r="R8748" s="3" cm="1">
        <f t="array" ref="R8748">AVERAGE(VLOOKUP(_xlfn.TEXTSPLIT(Table1[[#This Row],[Fuel (no space after comma)]], ","), FuelList_Final_EF!$A$2:$B$65, 2, FALSE))</f>
        <v>65.583341148886291</v>
      </c>
      <c r="S8748" s="3">
        <f>Table1[[#This Row],[Generation (TWh)]]*10^9*VLOOKUP(Table1[[#This Row],[Turbine/Engine Technology]],Technology_HR!$A$2:$B$11,2,FALSE)*10^-6</f>
        <v>1192429.9025999997</v>
      </c>
      <c r="T8748" s="5">
        <f>Table1[[#This Row],[Fuel Consumption (mmBtu)]]*Table1[[#This Row],[Emission Factor (kg CO2/ mmBtu)]]*10^3</f>
        <v>78203537098.34903</v>
      </c>
      <c r="U8748" s="3">
        <f>Table1[[#This Row],[Emissions (g CO2)]]/(Table1[[#This Row],[Generation (TWh)]]*10^9)</f>
        <v>722.072586049238</v>
      </c>
    </row>
    <row r="8749" spans="1:21" x14ac:dyDescent="0.35">
      <c r="A8749" t="s">
        <v>197</v>
      </c>
      <c r="B8749" t="s">
        <v>3240</v>
      </c>
      <c r="C8749" t="str">
        <f>SUBSTITUTE(Table1[[#This Row],[Fuel]],", ",",")</f>
        <v>fossil gas: natural gas,fossil liquids: diesel</v>
      </c>
      <c r="D8749" t="s">
        <v>3239</v>
      </c>
      <c r="E8749" t="s">
        <v>3258</v>
      </c>
      <c r="H8749" t="s">
        <v>3436</v>
      </c>
      <c r="I8749">
        <v>31.3</v>
      </c>
      <c r="J8749" t="s">
        <v>3448</v>
      </c>
      <c r="K8749">
        <v>2023</v>
      </c>
      <c r="L8749" t="s">
        <v>29</v>
      </c>
      <c r="M8749">
        <v>2026</v>
      </c>
      <c r="N8749">
        <v>47.437399999999997</v>
      </c>
      <c r="O8749">
        <v>8.2149000000000001</v>
      </c>
      <c r="P8749" t="s">
        <v>3597</v>
      </c>
      <c r="Q8749" s="3">
        <f>Table1[[#This Row],[Capacity (MW)]]*0.395*8760*10^-6</f>
        <v>0.10830425999999999</v>
      </c>
      <c r="R8749" s="3" cm="1">
        <f t="array" ref="R8749">AVERAGE(VLOOKUP(_xlfn.TEXTSPLIT(Table1[[#This Row],[Fuel (no space after comma)]], ","), FuelList_Final_EF!$A$2:$B$65, 2, FALSE))</f>
        <v>65.583341148886291</v>
      </c>
      <c r="S8749" s="3">
        <f>Table1[[#This Row],[Generation (TWh)]]*10^9*VLOOKUP(Table1[[#This Row],[Turbine/Engine Technology]],Technology_HR!$A$2:$B$11,2,FALSE)*10^-6</f>
        <v>1192429.9025999997</v>
      </c>
      <c r="T8749" s="5">
        <f>Table1[[#This Row],[Fuel Consumption (mmBtu)]]*Table1[[#This Row],[Emission Factor (kg CO2/ mmBtu)]]*10^3</f>
        <v>78203537098.34903</v>
      </c>
      <c r="U8749" s="3">
        <f>Table1[[#This Row],[Emissions (g CO2)]]/(Table1[[#This Row],[Generation (TWh)]]*10^9)</f>
        <v>722.072586049238</v>
      </c>
    </row>
    <row r="8750" spans="1:21" x14ac:dyDescent="0.35">
      <c r="A8750" t="s">
        <v>197</v>
      </c>
      <c r="B8750" t="s">
        <v>3240</v>
      </c>
      <c r="C8750" t="str">
        <f>SUBSTITUTE(Table1[[#This Row],[Fuel]],", ",",")</f>
        <v>fossil gas: natural gas,fossil liquids: diesel</v>
      </c>
      <c r="D8750" t="s">
        <v>3239</v>
      </c>
      <c r="E8750" t="s">
        <v>3258</v>
      </c>
      <c r="H8750" t="s">
        <v>3436</v>
      </c>
      <c r="I8750">
        <v>31.3</v>
      </c>
      <c r="J8750" t="s">
        <v>3448</v>
      </c>
      <c r="K8750">
        <v>2023</v>
      </c>
      <c r="L8750" t="s">
        <v>29</v>
      </c>
      <c r="M8750">
        <v>2026</v>
      </c>
      <c r="N8750">
        <v>47.437399999999997</v>
      </c>
      <c r="O8750">
        <v>8.2149000000000001</v>
      </c>
      <c r="P8750" t="s">
        <v>3597</v>
      </c>
      <c r="Q8750" s="3">
        <f>Table1[[#This Row],[Capacity (MW)]]*0.395*8760*10^-6</f>
        <v>0.10830425999999999</v>
      </c>
      <c r="R8750" s="3" cm="1">
        <f t="array" ref="R8750">AVERAGE(VLOOKUP(_xlfn.TEXTSPLIT(Table1[[#This Row],[Fuel (no space after comma)]], ","), FuelList_Final_EF!$A$2:$B$65, 2, FALSE))</f>
        <v>65.583341148886291</v>
      </c>
      <c r="S8750" s="3">
        <f>Table1[[#This Row],[Generation (TWh)]]*10^9*VLOOKUP(Table1[[#This Row],[Turbine/Engine Technology]],Technology_HR!$A$2:$B$11,2,FALSE)*10^-6</f>
        <v>1192429.9025999997</v>
      </c>
      <c r="T8750" s="5">
        <f>Table1[[#This Row],[Fuel Consumption (mmBtu)]]*Table1[[#This Row],[Emission Factor (kg CO2/ mmBtu)]]*10^3</f>
        <v>78203537098.34903</v>
      </c>
      <c r="U8750" s="3">
        <f>Table1[[#This Row],[Emissions (g CO2)]]/(Table1[[#This Row],[Generation (TWh)]]*10^9)</f>
        <v>722.072586049238</v>
      </c>
    </row>
    <row r="8751" spans="1:21" x14ac:dyDescent="0.35">
      <c r="A8751" t="s">
        <v>197</v>
      </c>
      <c r="B8751" t="s">
        <v>3240</v>
      </c>
      <c r="C8751" t="str">
        <f>SUBSTITUTE(Table1[[#This Row],[Fuel]],", ",",")</f>
        <v>fossil gas: natural gas,fossil liquids: diesel</v>
      </c>
      <c r="D8751" t="s">
        <v>3239</v>
      </c>
      <c r="E8751" t="s">
        <v>3258</v>
      </c>
      <c r="H8751" t="s">
        <v>3436</v>
      </c>
      <c r="I8751">
        <v>31.3</v>
      </c>
      <c r="J8751" t="s">
        <v>3448</v>
      </c>
      <c r="K8751">
        <v>2023</v>
      </c>
      <c r="L8751" t="s">
        <v>29</v>
      </c>
      <c r="M8751">
        <v>2026</v>
      </c>
      <c r="N8751">
        <v>47.437399999999997</v>
      </c>
      <c r="O8751">
        <v>8.2149000000000001</v>
      </c>
      <c r="P8751" t="s">
        <v>3597</v>
      </c>
      <c r="Q8751" s="3">
        <f>Table1[[#This Row],[Capacity (MW)]]*0.395*8760*10^-6</f>
        <v>0.10830425999999999</v>
      </c>
      <c r="R8751" s="3" cm="1">
        <f t="array" ref="R8751">AVERAGE(VLOOKUP(_xlfn.TEXTSPLIT(Table1[[#This Row],[Fuel (no space after comma)]], ","), FuelList_Final_EF!$A$2:$B$65, 2, FALSE))</f>
        <v>65.583341148886291</v>
      </c>
      <c r="S8751" s="3">
        <f>Table1[[#This Row],[Generation (TWh)]]*10^9*VLOOKUP(Table1[[#This Row],[Turbine/Engine Technology]],Technology_HR!$A$2:$B$11,2,FALSE)*10^-6</f>
        <v>1192429.9025999997</v>
      </c>
      <c r="T8751" s="5">
        <f>Table1[[#This Row],[Fuel Consumption (mmBtu)]]*Table1[[#This Row],[Emission Factor (kg CO2/ mmBtu)]]*10^3</f>
        <v>78203537098.34903</v>
      </c>
      <c r="U8751" s="3">
        <f>Table1[[#This Row],[Emissions (g CO2)]]/(Table1[[#This Row],[Generation (TWh)]]*10^9)</f>
        <v>722.072586049238</v>
      </c>
    </row>
    <row r="8752" spans="1:21" x14ac:dyDescent="0.35">
      <c r="A8752" t="s">
        <v>197</v>
      </c>
      <c r="B8752" t="s">
        <v>3240</v>
      </c>
      <c r="C8752" t="str">
        <f>SUBSTITUTE(Table1[[#This Row],[Fuel]],", ",",")</f>
        <v>fossil gas: natural gas,fossil liquids: diesel</v>
      </c>
      <c r="D8752" t="s">
        <v>3239</v>
      </c>
      <c r="E8752" t="s">
        <v>3258</v>
      </c>
      <c r="H8752" t="s">
        <v>3436</v>
      </c>
      <c r="I8752">
        <v>31.3</v>
      </c>
      <c r="J8752" t="s">
        <v>3448</v>
      </c>
      <c r="K8752">
        <v>2023</v>
      </c>
      <c r="L8752" t="s">
        <v>29</v>
      </c>
      <c r="M8752">
        <v>2026</v>
      </c>
      <c r="N8752">
        <v>47.437399999999997</v>
      </c>
      <c r="O8752">
        <v>8.2149000000000001</v>
      </c>
      <c r="P8752" t="s">
        <v>3597</v>
      </c>
      <c r="Q8752" s="3">
        <f>Table1[[#This Row],[Capacity (MW)]]*0.395*8760*10^-6</f>
        <v>0.10830425999999999</v>
      </c>
      <c r="R8752" s="3" cm="1">
        <f t="array" ref="R8752">AVERAGE(VLOOKUP(_xlfn.TEXTSPLIT(Table1[[#This Row],[Fuel (no space after comma)]], ","), FuelList_Final_EF!$A$2:$B$65, 2, FALSE))</f>
        <v>65.583341148886291</v>
      </c>
      <c r="S8752" s="3">
        <f>Table1[[#This Row],[Generation (TWh)]]*10^9*VLOOKUP(Table1[[#This Row],[Turbine/Engine Technology]],Technology_HR!$A$2:$B$11,2,FALSE)*10^-6</f>
        <v>1192429.9025999997</v>
      </c>
      <c r="T8752" s="5">
        <f>Table1[[#This Row],[Fuel Consumption (mmBtu)]]*Table1[[#This Row],[Emission Factor (kg CO2/ mmBtu)]]*10^3</f>
        <v>78203537098.34903</v>
      </c>
      <c r="U8752" s="3">
        <f>Table1[[#This Row],[Emissions (g CO2)]]/(Table1[[#This Row],[Generation (TWh)]]*10^9)</f>
        <v>722.072586049238</v>
      </c>
    </row>
    <row r="8753" spans="1:21" x14ac:dyDescent="0.35">
      <c r="A8753" t="s">
        <v>197</v>
      </c>
      <c r="B8753" t="s">
        <v>3240</v>
      </c>
      <c r="C8753" t="str">
        <f>SUBSTITUTE(Table1[[#This Row],[Fuel]],", ",",")</f>
        <v>fossil gas: natural gas,fossil liquids: diesel</v>
      </c>
      <c r="D8753" t="s">
        <v>3239</v>
      </c>
      <c r="E8753" t="s">
        <v>3258</v>
      </c>
      <c r="H8753" t="s">
        <v>3436</v>
      </c>
      <c r="I8753">
        <v>31.3</v>
      </c>
      <c r="J8753" t="s">
        <v>3448</v>
      </c>
      <c r="K8753">
        <v>2023</v>
      </c>
      <c r="L8753" t="s">
        <v>29</v>
      </c>
      <c r="M8753">
        <v>2026</v>
      </c>
      <c r="N8753">
        <v>47.437399999999997</v>
      </c>
      <c r="O8753">
        <v>8.2149000000000001</v>
      </c>
      <c r="P8753" t="s">
        <v>3597</v>
      </c>
      <c r="Q8753" s="3">
        <f>Table1[[#This Row],[Capacity (MW)]]*0.395*8760*10^-6</f>
        <v>0.10830425999999999</v>
      </c>
      <c r="R8753" s="3" cm="1">
        <f t="array" ref="R8753">AVERAGE(VLOOKUP(_xlfn.TEXTSPLIT(Table1[[#This Row],[Fuel (no space after comma)]], ","), FuelList_Final_EF!$A$2:$B$65, 2, FALSE))</f>
        <v>65.583341148886291</v>
      </c>
      <c r="S8753" s="3">
        <f>Table1[[#This Row],[Generation (TWh)]]*10^9*VLOOKUP(Table1[[#This Row],[Turbine/Engine Technology]],Technology_HR!$A$2:$B$11,2,FALSE)*10^-6</f>
        <v>1192429.9025999997</v>
      </c>
      <c r="T8753" s="5">
        <f>Table1[[#This Row],[Fuel Consumption (mmBtu)]]*Table1[[#This Row],[Emission Factor (kg CO2/ mmBtu)]]*10^3</f>
        <v>78203537098.34903</v>
      </c>
      <c r="U8753" s="3">
        <f>Table1[[#This Row],[Emissions (g CO2)]]/(Table1[[#This Row],[Generation (TWh)]]*10^9)</f>
        <v>722.072586049238</v>
      </c>
    </row>
    <row r="8754" spans="1:21" x14ac:dyDescent="0.35">
      <c r="A8754" t="s">
        <v>197</v>
      </c>
      <c r="B8754" t="s">
        <v>3240</v>
      </c>
      <c r="C8754" t="str">
        <f>SUBSTITUTE(Table1[[#This Row],[Fuel]],", ",",")</f>
        <v>fossil gas: natural gas,fossil liquids: diesel</v>
      </c>
      <c r="D8754" t="s">
        <v>3239</v>
      </c>
      <c r="E8754" t="s">
        <v>3258</v>
      </c>
      <c r="H8754" t="s">
        <v>3436</v>
      </c>
      <c r="I8754">
        <v>31.3</v>
      </c>
      <c r="J8754" t="s">
        <v>3448</v>
      </c>
      <c r="K8754">
        <v>2023</v>
      </c>
      <c r="L8754" t="s">
        <v>29</v>
      </c>
      <c r="M8754">
        <v>2026</v>
      </c>
      <c r="N8754">
        <v>47.437399999999997</v>
      </c>
      <c r="O8754">
        <v>8.2149000000000001</v>
      </c>
      <c r="P8754" t="s">
        <v>3597</v>
      </c>
      <c r="Q8754" s="3">
        <f>Table1[[#This Row],[Capacity (MW)]]*0.395*8760*10^-6</f>
        <v>0.10830425999999999</v>
      </c>
      <c r="R8754" s="3" cm="1">
        <f t="array" ref="R8754">AVERAGE(VLOOKUP(_xlfn.TEXTSPLIT(Table1[[#This Row],[Fuel (no space after comma)]], ","), FuelList_Final_EF!$A$2:$B$65, 2, FALSE))</f>
        <v>65.583341148886291</v>
      </c>
      <c r="S8754" s="3">
        <f>Table1[[#This Row],[Generation (TWh)]]*10^9*VLOOKUP(Table1[[#This Row],[Turbine/Engine Technology]],Technology_HR!$A$2:$B$11,2,FALSE)*10^-6</f>
        <v>1192429.9025999997</v>
      </c>
      <c r="T8754" s="5">
        <f>Table1[[#This Row],[Fuel Consumption (mmBtu)]]*Table1[[#This Row],[Emission Factor (kg CO2/ mmBtu)]]*10^3</f>
        <v>78203537098.34903</v>
      </c>
      <c r="U8754" s="3">
        <f>Table1[[#This Row],[Emissions (g CO2)]]/(Table1[[#This Row],[Generation (TWh)]]*10^9)</f>
        <v>722.072586049238</v>
      </c>
    </row>
    <row r="8755" spans="1:21" x14ac:dyDescent="0.35">
      <c r="A8755" t="s">
        <v>2206</v>
      </c>
      <c r="B8755" t="s">
        <v>3246</v>
      </c>
      <c r="C8755" t="str">
        <f>SUBSTITUTE(Table1[[#This Row],[Fuel]],", ",",")</f>
        <v>fossil gas: natural gas,fossil liquids: light fuel oil</v>
      </c>
      <c r="D8755" t="s">
        <v>3239</v>
      </c>
      <c r="E8755" t="s">
        <v>3282</v>
      </c>
      <c r="H8755" t="s">
        <v>3438</v>
      </c>
      <c r="I8755">
        <v>43.8</v>
      </c>
      <c r="J8755" t="s">
        <v>3446</v>
      </c>
      <c r="K8755">
        <v>1988</v>
      </c>
      <c r="L8755" t="s">
        <v>29</v>
      </c>
      <c r="M8755">
        <v>2026</v>
      </c>
      <c r="N8755">
        <v>47.038673000000003</v>
      </c>
      <c r="O8755">
        <v>7.0423530000000003</v>
      </c>
      <c r="P8755" t="s">
        <v>3597</v>
      </c>
      <c r="Q8755" s="3">
        <f>Table1[[#This Row],[Capacity (MW)]]*0.395*8760*10^-6</f>
        <v>0.15155675999999998</v>
      </c>
      <c r="R8755" s="3" cm="1">
        <f t="array" ref="R8755">AVERAGE(VLOOKUP(_xlfn.TEXTSPLIT(Table1[[#This Row],[Fuel (no space after comma)]], ","), FuelList_Final_EF!$A$2:$B$65, 2, FALSE))</f>
        <v>65.59167633104903</v>
      </c>
      <c r="S8755" s="3">
        <f>Table1[[#This Row],[Generation (TWh)]]*10^9*VLOOKUP(Table1[[#This Row],[Turbine/Engine Technology]],Technology_HR!$A$2:$B$11,2,FALSE)*10^-6</f>
        <v>1144101.9812399996</v>
      </c>
      <c r="T8755" s="5">
        <f>Table1[[#This Row],[Fuel Consumption (mmBtu)]]*Table1[[#This Row],[Emission Factor (kg CO2/ mmBtu)]]*10^3</f>
        <v>75043566843.205994</v>
      </c>
      <c r="U8755" s="3">
        <f>Table1[[#This Row],[Emissions (g CO2)]]/(Table1[[#This Row],[Generation (TWh)]]*10^9)</f>
        <v>495.15156462308914</v>
      </c>
    </row>
    <row r="8756" spans="1:21" x14ac:dyDescent="0.35">
      <c r="A8756" t="s">
        <v>1141</v>
      </c>
      <c r="B8756" t="s">
        <v>3239</v>
      </c>
      <c r="C8756" t="str">
        <f>SUBSTITUTE(Table1[[#This Row],[Fuel]],", ",",")</f>
        <v>fossil gas: natural gas</v>
      </c>
      <c r="D8756" t="s">
        <v>3239</v>
      </c>
      <c r="H8756" t="s">
        <v>3438</v>
      </c>
      <c r="I8756">
        <v>55</v>
      </c>
      <c r="J8756" t="s">
        <v>3446</v>
      </c>
      <c r="K8756">
        <v>2009</v>
      </c>
      <c r="L8756" t="s">
        <v>29</v>
      </c>
      <c r="M8756" t="s">
        <v>29</v>
      </c>
      <c r="N8756">
        <v>46.254209000000003</v>
      </c>
      <c r="O8756">
        <v>6.9620480000000002</v>
      </c>
      <c r="P8756" t="s">
        <v>3597</v>
      </c>
      <c r="Q8756" s="3">
        <f>Table1[[#This Row],[Capacity (MW)]]*0.395*8760*10^-6</f>
        <v>0.19031099999999998</v>
      </c>
      <c r="R8756" s="3" cm="1">
        <f t="array" ref="R8756">AVERAGE(VLOOKUP(_xlfn.TEXTSPLIT(Table1[[#This Row],[Fuel (no space after comma)]], ","), FuelList_Final_EF!$A$2:$B$65, 2, FALSE))</f>
        <v>53.06</v>
      </c>
      <c r="S8756" s="3">
        <f>Table1[[#This Row],[Generation (TWh)]]*10^9*VLOOKUP(Table1[[#This Row],[Turbine/Engine Technology]],Technology_HR!$A$2:$B$11,2,FALSE)*10^-6</f>
        <v>1436657.7389999996</v>
      </c>
      <c r="T8756" s="5">
        <f>Table1[[#This Row],[Fuel Consumption (mmBtu)]]*Table1[[#This Row],[Emission Factor (kg CO2/ mmBtu)]]*10^3</f>
        <v>76229059631.339981</v>
      </c>
      <c r="U8756" s="3">
        <f>Table1[[#This Row],[Emissions (g CO2)]]/(Table1[[#This Row],[Generation (TWh)]]*10^9)</f>
        <v>400.54993999999994</v>
      </c>
    </row>
    <row r="8757" spans="1:21" x14ac:dyDescent="0.35">
      <c r="A8757" t="s">
        <v>2207</v>
      </c>
      <c r="B8757" t="s">
        <v>3402</v>
      </c>
      <c r="C8757" t="str">
        <f>SUBSTITUTE(Table1[[#This Row],[Fuel]],", ",",")</f>
        <v>fossil gas: natural gas,fossil liquids: crude oil,fossil liquids: liquefied petroleum gas</v>
      </c>
      <c r="D8757" t="s">
        <v>3239</v>
      </c>
      <c r="E8757" t="s">
        <v>3247</v>
      </c>
      <c r="F8757" t="s">
        <v>3328</v>
      </c>
      <c r="H8757" t="s">
        <v>3440</v>
      </c>
      <c r="I8757">
        <v>220</v>
      </c>
      <c r="J8757" t="s">
        <v>3446</v>
      </c>
      <c r="K8757">
        <v>2000</v>
      </c>
      <c r="L8757" t="s">
        <v>29</v>
      </c>
      <c r="M8757" t="s">
        <v>29</v>
      </c>
      <c r="N8757">
        <v>34.959189000000002</v>
      </c>
      <c r="O8757">
        <v>36.661889000000002</v>
      </c>
      <c r="P8757" t="s">
        <v>3598</v>
      </c>
      <c r="Q8757" s="3">
        <f>Table1[[#This Row],[Capacity (MW)]]*0.395*8760*10^-6</f>
        <v>0.76124399999999992</v>
      </c>
      <c r="R8757" s="3" cm="1">
        <f t="array" ref="R8757">AVERAGE(VLOOKUP(_xlfn.TEXTSPLIT(Table1[[#This Row],[Fuel (no space after comma)]], ","), FuelList_Final_EF!$A$2:$B$65, 2, FALSE))</f>
        <v>63.103333333333332</v>
      </c>
      <c r="S8757" s="3">
        <f>Table1[[#This Row],[Generation (TWh)]]*10^9*VLOOKUP(Table1[[#This Row],[Turbine/Engine Technology]],Technology_HR!$A$2:$B$11,2,FALSE)*10^-6</f>
        <v>7829394.5399999991</v>
      </c>
      <c r="T8757" s="5">
        <f>Table1[[#This Row],[Fuel Consumption (mmBtu)]]*Table1[[#This Row],[Emission Factor (kg CO2/ mmBtu)]]*10^3</f>
        <v>494060893455.79993</v>
      </c>
      <c r="U8757" s="3">
        <f>Table1[[#This Row],[Emissions (g CO2)]]/(Table1[[#This Row],[Generation (TWh)]]*10^9)</f>
        <v>649.01778333333334</v>
      </c>
    </row>
    <row r="8758" spans="1:21" x14ac:dyDescent="0.35">
      <c r="A8758" t="s">
        <v>2207</v>
      </c>
      <c r="B8758" t="s">
        <v>3335</v>
      </c>
      <c r="C8758" t="str">
        <f>SUBSTITUTE(Table1[[#This Row],[Fuel]],", ",",")</f>
        <v>fossil gas: natural gas,fossil liquids: crude oil</v>
      </c>
      <c r="D8758" t="s">
        <v>3239</v>
      </c>
      <c r="E8758" t="s">
        <v>3247</v>
      </c>
      <c r="H8758" t="s">
        <v>3440</v>
      </c>
      <c r="I8758">
        <v>220</v>
      </c>
      <c r="J8758" t="s">
        <v>3446</v>
      </c>
      <c r="K8758">
        <v>2000</v>
      </c>
      <c r="L8758" t="s">
        <v>29</v>
      </c>
      <c r="M8758" t="s">
        <v>29</v>
      </c>
      <c r="N8758">
        <v>34.959189000000002</v>
      </c>
      <c r="O8758">
        <v>36.661889000000002</v>
      </c>
      <c r="P8758" t="s">
        <v>3598</v>
      </c>
      <c r="Q8758" s="3">
        <f>Table1[[#This Row],[Capacity (MW)]]*0.395*8760*10^-6</f>
        <v>0.76124399999999992</v>
      </c>
      <c r="R8758" s="3" cm="1">
        <f t="array" ref="R8758">AVERAGE(VLOOKUP(_xlfn.TEXTSPLIT(Table1[[#This Row],[Fuel (no space after comma)]], ","), FuelList_Final_EF!$A$2:$B$65, 2, FALSE))</f>
        <v>63.800000000000004</v>
      </c>
      <c r="S8758" s="3">
        <f>Table1[[#This Row],[Generation (TWh)]]*10^9*VLOOKUP(Table1[[#This Row],[Turbine/Engine Technology]],Technology_HR!$A$2:$B$11,2,FALSE)*10^-6</f>
        <v>7829394.5399999991</v>
      </c>
      <c r="T8758" s="5">
        <f>Table1[[#This Row],[Fuel Consumption (mmBtu)]]*Table1[[#This Row],[Emission Factor (kg CO2/ mmBtu)]]*10^3</f>
        <v>499515371651.99994</v>
      </c>
      <c r="U8758" s="3">
        <f>Table1[[#This Row],[Emissions (g CO2)]]/(Table1[[#This Row],[Generation (TWh)]]*10^9)</f>
        <v>656.18299999999999</v>
      </c>
    </row>
    <row r="8759" spans="1:21" x14ac:dyDescent="0.35">
      <c r="A8759" t="s">
        <v>2207</v>
      </c>
      <c r="B8759" t="s">
        <v>3335</v>
      </c>
      <c r="C8759" t="str">
        <f>SUBSTITUTE(Table1[[#This Row],[Fuel]],", ",",")</f>
        <v>fossil gas: natural gas,fossil liquids: crude oil</v>
      </c>
      <c r="D8759" t="s">
        <v>3239</v>
      </c>
      <c r="E8759" t="s">
        <v>3247</v>
      </c>
      <c r="H8759" t="s">
        <v>3440</v>
      </c>
      <c r="I8759">
        <v>220</v>
      </c>
      <c r="J8759" t="s">
        <v>3446</v>
      </c>
      <c r="K8759">
        <v>2000</v>
      </c>
      <c r="L8759" t="s">
        <v>29</v>
      </c>
      <c r="M8759" t="s">
        <v>29</v>
      </c>
      <c r="N8759">
        <v>34.959189000000002</v>
      </c>
      <c r="O8759">
        <v>36.661889000000002</v>
      </c>
      <c r="P8759" t="s">
        <v>3598</v>
      </c>
      <c r="Q8759" s="3">
        <f>Table1[[#This Row],[Capacity (MW)]]*0.395*8760*10^-6</f>
        <v>0.76124399999999992</v>
      </c>
      <c r="R8759" s="3" cm="1">
        <f t="array" ref="R8759">AVERAGE(VLOOKUP(_xlfn.TEXTSPLIT(Table1[[#This Row],[Fuel (no space after comma)]], ","), FuelList_Final_EF!$A$2:$B$65, 2, FALSE))</f>
        <v>63.800000000000004</v>
      </c>
      <c r="S8759" s="3">
        <f>Table1[[#This Row],[Generation (TWh)]]*10^9*VLOOKUP(Table1[[#This Row],[Turbine/Engine Technology]],Technology_HR!$A$2:$B$11,2,FALSE)*10^-6</f>
        <v>7829394.5399999991</v>
      </c>
      <c r="T8759" s="5">
        <f>Table1[[#This Row],[Fuel Consumption (mmBtu)]]*Table1[[#This Row],[Emission Factor (kg CO2/ mmBtu)]]*10^3</f>
        <v>499515371651.99994</v>
      </c>
      <c r="U8759" s="3">
        <f>Table1[[#This Row],[Emissions (g CO2)]]/(Table1[[#This Row],[Generation (TWh)]]*10^9)</f>
        <v>656.18299999999999</v>
      </c>
    </row>
    <row r="8760" spans="1:21" x14ac:dyDescent="0.35">
      <c r="A8760" t="s">
        <v>2207</v>
      </c>
      <c r="B8760" t="s">
        <v>3335</v>
      </c>
      <c r="C8760" t="str">
        <f>SUBSTITUTE(Table1[[#This Row],[Fuel]],", ",",")</f>
        <v>fossil gas: natural gas,fossil liquids: crude oil</v>
      </c>
      <c r="D8760" t="s">
        <v>3239</v>
      </c>
      <c r="E8760" t="s">
        <v>3247</v>
      </c>
      <c r="H8760" t="s">
        <v>3440</v>
      </c>
      <c r="I8760">
        <v>250</v>
      </c>
      <c r="J8760" t="s">
        <v>3450</v>
      </c>
      <c r="K8760" t="s">
        <v>29</v>
      </c>
      <c r="L8760" t="s">
        <v>29</v>
      </c>
      <c r="M8760" t="s">
        <v>29</v>
      </c>
      <c r="N8760">
        <v>34.959189000000002</v>
      </c>
      <c r="O8760">
        <v>36.661889000000002</v>
      </c>
      <c r="P8760" t="s">
        <v>3598</v>
      </c>
      <c r="Q8760" s="3">
        <f>Table1[[#This Row],[Capacity (MW)]]*0.395*8760*10^-6</f>
        <v>0.86504999999999999</v>
      </c>
      <c r="R8760" s="3" cm="1">
        <f t="array" ref="R8760">AVERAGE(VLOOKUP(_xlfn.TEXTSPLIT(Table1[[#This Row],[Fuel (no space after comma)]], ","), FuelList_Final_EF!$A$2:$B$65, 2, FALSE))</f>
        <v>63.800000000000004</v>
      </c>
      <c r="S8760" s="3">
        <f>Table1[[#This Row],[Generation (TWh)]]*10^9*VLOOKUP(Table1[[#This Row],[Turbine/Engine Technology]],Technology_HR!$A$2:$B$11,2,FALSE)*10^-6</f>
        <v>8897039.25</v>
      </c>
      <c r="T8760" s="5">
        <f>Table1[[#This Row],[Fuel Consumption (mmBtu)]]*Table1[[#This Row],[Emission Factor (kg CO2/ mmBtu)]]*10^3</f>
        <v>567631104150.00012</v>
      </c>
      <c r="U8760" s="3">
        <f>Table1[[#This Row],[Emissions (g CO2)]]/(Table1[[#This Row],[Generation (TWh)]]*10^9)</f>
        <v>656.18300000000011</v>
      </c>
    </row>
    <row r="8761" spans="1:21" x14ac:dyDescent="0.35">
      <c r="A8761" t="s">
        <v>2207</v>
      </c>
      <c r="B8761" t="s">
        <v>3243</v>
      </c>
      <c r="C8761" t="str">
        <f>SUBSTITUTE(Table1[[#This Row],[Fuel]],", ",",")</f>
        <v>fossil gas: natural gas,fossil liquids: fuel oil</v>
      </c>
      <c r="D8761" t="s">
        <v>3239</v>
      </c>
      <c r="E8761" t="s">
        <v>3275</v>
      </c>
      <c r="H8761" t="s">
        <v>3440</v>
      </c>
      <c r="I8761">
        <v>213</v>
      </c>
      <c r="J8761" t="s">
        <v>3446</v>
      </c>
      <c r="K8761">
        <v>1997</v>
      </c>
      <c r="L8761" t="s">
        <v>29</v>
      </c>
      <c r="M8761" t="s">
        <v>29</v>
      </c>
      <c r="N8761">
        <v>36.175527000000002</v>
      </c>
      <c r="O8761">
        <v>37.437828000000003</v>
      </c>
      <c r="P8761" t="s">
        <v>3598</v>
      </c>
      <c r="Q8761" s="3">
        <f>Table1[[#This Row],[Capacity (MW)]]*0.395*8760*10^-6</f>
        <v>0.73702260000000008</v>
      </c>
      <c r="R8761" s="3" cm="1">
        <f t="array" ref="R8761">AVERAGE(VLOOKUP(_xlfn.TEXTSPLIT(Table1[[#This Row],[Fuel (no space after comma)]], ","), FuelList_Final_EF!$A$2:$B$65, 2, FALSE))</f>
        <v>65.583341148886291</v>
      </c>
      <c r="S8761" s="3">
        <f>Table1[[#This Row],[Generation (TWh)]]*10^9*VLOOKUP(Table1[[#This Row],[Turbine/Engine Technology]],Technology_HR!$A$2:$B$11,2,FALSE)*10^-6</f>
        <v>7580277.4410000006</v>
      </c>
      <c r="T8761" s="5">
        <f>Table1[[#This Row],[Fuel Consumption (mmBtu)]]*Table1[[#This Row],[Emission Factor (kg CO2/ mmBtu)]]*10^3</f>
        <v>497139921416.30981</v>
      </c>
      <c r="U8761" s="3">
        <f>Table1[[#This Row],[Emissions (g CO2)]]/(Table1[[#This Row],[Generation (TWh)]]*10^9)</f>
        <v>674.52466371629544</v>
      </c>
    </row>
    <row r="8762" spans="1:21" x14ac:dyDescent="0.35">
      <c r="A8762" t="s">
        <v>2207</v>
      </c>
      <c r="B8762" t="s">
        <v>3243</v>
      </c>
      <c r="C8762" t="str">
        <f>SUBSTITUTE(Table1[[#This Row],[Fuel]],", ",",")</f>
        <v>fossil gas: natural gas,fossil liquids: fuel oil</v>
      </c>
      <c r="D8762" t="s">
        <v>3239</v>
      </c>
      <c r="E8762" t="s">
        <v>3275</v>
      </c>
      <c r="H8762" t="s">
        <v>3440</v>
      </c>
      <c r="I8762">
        <v>213</v>
      </c>
      <c r="J8762" t="s">
        <v>3448</v>
      </c>
      <c r="K8762">
        <v>1997</v>
      </c>
      <c r="L8762" t="s">
        <v>29</v>
      </c>
      <c r="M8762" t="s">
        <v>29</v>
      </c>
      <c r="N8762">
        <v>36.175527000000002</v>
      </c>
      <c r="O8762">
        <v>37.437828000000003</v>
      </c>
      <c r="P8762" t="s">
        <v>3598</v>
      </c>
      <c r="Q8762" s="3">
        <f>Table1[[#This Row],[Capacity (MW)]]*0.395*8760*10^-6</f>
        <v>0.73702260000000008</v>
      </c>
      <c r="R8762" s="3" cm="1">
        <f t="array" ref="R8762">AVERAGE(VLOOKUP(_xlfn.TEXTSPLIT(Table1[[#This Row],[Fuel (no space after comma)]], ","), FuelList_Final_EF!$A$2:$B$65, 2, FALSE))</f>
        <v>65.583341148886291</v>
      </c>
      <c r="S8762" s="3">
        <f>Table1[[#This Row],[Generation (TWh)]]*10^9*VLOOKUP(Table1[[#This Row],[Turbine/Engine Technology]],Technology_HR!$A$2:$B$11,2,FALSE)*10^-6</f>
        <v>7580277.4410000006</v>
      </c>
      <c r="T8762" s="5">
        <f>Table1[[#This Row],[Fuel Consumption (mmBtu)]]*Table1[[#This Row],[Emission Factor (kg CO2/ mmBtu)]]*10^3</f>
        <v>497139921416.30981</v>
      </c>
      <c r="U8762" s="3">
        <f>Table1[[#This Row],[Emissions (g CO2)]]/(Table1[[#This Row],[Generation (TWh)]]*10^9)</f>
        <v>674.52466371629544</v>
      </c>
    </row>
    <row r="8763" spans="1:21" x14ac:dyDescent="0.35">
      <c r="A8763" t="s">
        <v>2207</v>
      </c>
      <c r="B8763" t="s">
        <v>3243</v>
      </c>
      <c r="C8763" t="str">
        <f>SUBSTITUTE(Table1[[#This Row],[Fuel]],", ",",")</f>
        <v>fossil gas: natural gas,fossil liquids: fuel oil</v>
      </c>
      <c r="D8763" t="s">
        <v>3239</v>
      </c>
      <c r="E8763" t="s">
        <v>3275</v>
      </c>
      <c r="H8763" t="s">
        <v>3440</v>
      </c>
      <c r="I8763">
        <v>213</v>
      </c>
      <c r="J8763" t="s">
        <v>3448</v>
      </c>
      <c r="K8763">
        <v>1997</v>
      </c>
      <c r="L8763" t="s">
        <v>29</v>
      </c>
      <c r="M8763" t="s">
        <v>29</v>
      </c>
      <c r="N8763">
        <v>36.175527000000002</v>
      </c>
      <c r="O8763">
        <v>37.437828000000003</v>
      </c>
      <c r="P8763" t="s">
        <v>3598</v>
      </c>
      <c r="Q8763" s="3">
        <f>Table1[[#This Row],[Capacity (MW)]]*0.395*8760*10^-6</f>
        <v>0.73702260000000008</v>
      </c>
      <c r="R8763" s="3" cm="1">
        <f t="array" ref="R8763">AVERAGE(VLOOKUP(_xlfn.TEXTSPLIT(Table1[[#This Row],[Fuel (no space after comma)]], ","), FuelList_Final_EF!$A$2:$B$65, 2, FALSE))</f>
        <v>65.583341148886291</v>
      </c>
      <c r="S8763" s="3">
        <f>Table1[[#This Row],[Generation (TWh)]]*10^9*VLOOKUP(Table1[[#This Row],[Turbine/Engine Technology]],Technology_HR!$A$2:$B$11,2,FALSE)*10^-6</f>
        <v>7580277.4410000006</v>
      </c>
      <c r="T8763" s="5">
        <f>Table1[[#This Row],[Fuel Consumption (mmBtu)]]*Table1[[#This Row],[Emission Factor (kg CO2/ mmBtu)]]*10^3</f>
        <v>497139921416.30981</v>
      </c>
      <c r="U8763" s="3">
        <f>Table1[[#This Row],[Emissions (g CO2)]]/(Table1[[#This Row],[Generation (TWh)]]*10^9)</f>
        <v>674.52466371629544</v>
      </c>
    </row>
    <row r="8764" spans="1:21" x14ac:dyDescent="0.35">
      <c r="A8764" t="s">
        <v>2207</v>
      </c>
      <c r="B8764" t="s">
        <v>3243</v>
      </c>
      <c r="C8764" t="str">
        <f>SUBSTITUTE(Table1[[#This Row],[Fuel]],", ",",")</f>
        <v>fossil gas: natural gas,fossil liquids: fuel oil</v>
      </c>
      <c r="D8764" t="s">
        <v>3239</v>
      </c>
      <c r="E8764" t="s">
        <v>3275</v>
      </c>
      <c r="H8764" t="s">
        <v>3440</v>
      </c>
      <c r="I8764">
        <v>213</v>
      </c>
      <c r="J8764" t="s">
        <v>3448</v>
      </c>
      <c r="K8764">
        <v>1997</v>
      </c>
      <c r="L8764" t="s">
        <v>29</v>
      </c>
      <c r="M8764" t="s">
        <v>29</v>
      </c>
      <c r="N8764">
        <v>36.175527000000002</v>
      </c>
      <c r="O8764">
        <v>37.437828000000003</v>
      </c>
      <c r="P8764" t="s">
        <v>3598</v>
      </c>
      <c r="Q8764" s="3">
        <f>Table1[[#This Row],[Capacity (MW)]]*0.395*8760*10^-6</f>
        <v>0.73702260000000008</v>
      </c>
      <c r="R8764" s="3" cm="1">
        <f t="array" ref="R8764">AVERAGE(VLOOKUP(_xlfn.TEXTSPLIT(Table1[[#This Row],[Fuel (no space after comma)]], ","), FuelList_Final_EF!$A$2:$B$65, 2, FALSE))</f>
        <v>65.583341148886291</v>
      </c>
      <c r="S8764" s="3">
        <f>Table1[[#This Row],[Generation (TWh)]]*10^9*VLOOKUP(Table1[[#This Row],[Turbine/Engine Technology]],Technology_HR!$A$2:$B$11,2,FALSE)*10^-6</f>
        <v>7580277.4410000006</v>
      </c>
      <c r="T8764" s="5">
        <f>Table1[[#This Row],[Fuel Consumption (mmBtu)]]*Table1[[#This Row],[Emission Factor (kg CO2/ mmBtu)]]*10^3</f>
        <v>497139921416.30981</v>
      </c>
      <c r="U8764" s="3">
        <f>Table1[[#This Row],[Emissions (g CO2)]]/(Table1[[#This Row],[Generation (TWh)]]*10^9)</f>
        <v>674.52466371629544</v>
      </c>
    </row>
    <row r="8765" spans="1:21" x14ac:dyDescent="0.35">
      <c r="A8765" t="s">
        <v>2207</v>
      </c>
      <c r="B8765" t="s">
        <v>3243</v>
      </c>
      <c r="C8765" t="str">
        <f>SUBSTITUTE(Table1[[#This Row],[Fuel]],", ",",")</f>
        <v>fossil gas: natural gas,fossil liquids: fuel oil</v>
      </c>
      <c r="D8765" t="s">
        <v>3239</v>
      </c>
      <c r="E8765" t="s">
        <v>3275</v>
      </c>
      <c r="H8765" t="s">
        <v>3440</v>
      </c>
      <c r="I8765">
        <v>213</v>
      </c>
      <c r="J8765" t="s">
        <v>3446</v>
      </c>
      <c r="K8765">
        <v>1997</v>
      </c>
      <c r="L8765" t="s">
        <v>29</v>
      </c>
      <c r="M8765" t="s">
        <v>29</v>
      </c>
      <c r="N8765">
        <v>36.175527000000002</v>
      </c>
      <c r="O8765">
        <v>37.437828000000003</v>
      </c>
      <c r="P8765" t="s">
        <v>3598</v>
      </c>
      <c r="Q8765" s="3">
        <f>Table1[[#This Row],[Capacity (MW)]]*0.395*8760*10^-6</f>
        <v>0.73702260000000008</v>
      </c>
      <c r="R8765" s="3" cm="1">
        <f t="array" ref="R8765">AVERAGE(VLOOKUP(_xlfn.TEXTSPLIT(Table1[[#This Row],[Fuel (no space after comma)]], ","), FuelList_Final_EF!$A$2:$B$65, 2, FALSE))</f>
        <v>65.583341148886291</v>
      </c>
      <c r="S8765" s="3">
        <f>Table1[[#This Row],[Generation (TWh)]]*10^9*VLOOKUP(Table1[[#This Row],[Turbine/Engine Technology]],Technology_HR!$A$2:$B$11,2,FALSE)*10^-6</f>
        <v>7580277.4410000006</v>
      </c>
      <c r="T8765" s="5">
        <f>Table1[[#This Row],[Fuel Consumption (mmBtu)]]*Table1[[#This Row],[Emission Factor (kg CO2/ mmBtu)]]*10^3</f>
        <v>497139921416.30981</v>
      </c>
      <c r="U8765" s="3">
        <f>Table1[[#This Row],[Emissions (g CO2)]]/(Table1[[#This Row],[Generation (TWh)]]*10^9)</f>
        <v>674.52466371629544</v>
      </c>
    </row>
    <row r="8766" spans="1:21" x14ac:dyDescent="0.35">
      <c r="A8766" t="s">
        <v>2207</v>
      </c>
      <c r="B8766" t="s">
        <v>3245</v>
      </c>
      <c r="C8766" t="str">
        <f>SUBSTITUTE(Table1[[#This Row],[Fuel]],", ",",")</f>
        <v>fossil gas: unknown</v>
      </c>
      <c r="D8766" t="s">
        <v>3245</v>
      </c>
      <c r="H8766" t="s">
        <v>3440</v>
      </c>
      <c r="I8766">
        <v>300</v>
      </c>
      <c r="J8766" t="s">
        <v>3444</v>
      </c>
      <c r="K8766" t="s">
        <v>29</v>
      </c>
      <c r="L8766" t="s">
        <v>29</v>
      </c>
      <c r="M8766" t="s">
        <v>29</v>
      </c>
      <c r="N8766">
        <v>36.200893999999998</v>
      </c>
      <c r="O8766">
        <v>37.148927999999998</v>
      </c>
      <c r="P8766" t="s">
        <v>3598</v>
      </c>
      <c r="Q8766" s="3">
        <f>Table1[[#This Row],[Capacity (MW)]]*0.395*8760*10^-6</f>
        <v>1.03806</v>
      </c>
      <c r="R8766" s="3" cm="1">
        <f t="array" ref="R8766">AVERAGE(VLOOKUP(_xlfn.TEXTSPLIT(Table1[[#This Row],[Fuel (no space after comma)]], ","), FuelList_Final_EF!$A$2:$B$65, 2, FALSE))</f>
        <v>60.319163943067998</v>
      </c>
      <c r="S8766" s="3">
        <f>Table1[[#This Row],[Generation (TWh)]]*10^9*VLOOKUP(Table1[[#This Row],[Turbine/Engine Technology]],Technology_HR!$A$2:$B$11,2,FALSE)*10^-6</f>
        <v>10676447.1</v>
      </c>
      <c r="T8766" s="5">
        <f>Table1[[#This Row],[Fuel Consumption (mmBtu)]]*Table1[[#This Row],[Emission Factor (kg CO2/ mmBtu)]]*10^3</f>
        <v>643994362954.39294</v>
      </c>
      <c r="U8766" s="3">
        <f>Table1[[#This Row],[Emissions (g CO2)]]/(Table1[[#This Row],[Generation (TWh)]]*10^9)</f>
        <v>620.38260115445439</v>
      </c>
    </row>
    <row r="8767" spans="1:21" x14ac:dyDescent="0.35">
      <c r="A8767" t="s">
        <v>2207</v>
      </c>
      <c r="B8767" t="s">
        <v>3245</v>
      </c>
      <c r="C8767" t="str">
        <f>SUBSTITUTE(Table1[[#This Row],[Fuel]],", ",",")</f>
        <v>fossil gas: unknown</v>
      </c>
      <c r="D8767" t="s">
        <v>3245</v>
      </c>
      <c r="H8767" t="s">
        <v>3438</v>
      </c>
      <c r="I8767">
        <v>450</v>
      </c>
      <c r="J8767" t="s">
        <v>3450</v>
      </c>
      <c r="K8767" t="s">
        <v>29</v>
      </c>
      <c r="L8767" t="s">
        <v>29</v>
      </c>
      <c r="M8767" t="s">
        <v>29</v>
      </c>
      <c r="N8767">
        <v>32.668329999999997</v>
      </c>
      <c r="O8767">
        <v>36.568897</v>
      </c>
      <c r="P8767" t="s">
        <v>3598</v>
      </c>
      <c r="Q8767" s="3">
        <f>Table1[[#This Row],[Capacity (MW)]]*0.395*8760*10^-6</f>
        <v>1.5570899999999999</v>
      </c>
      <c r="R8767" s="3" cm="1">
        <f t="array" ref="R8767">AVERAGE(VLOOKUP(_xlfn.TEXTSPLIT(Table1[[#This Row],[Fuel (no space after comma)]], ","), FuelList_Final_EF!$A$2:$B$65, 2, FALSE))</f>
        <v>60.319163943067998</v>
      </c>
      <c r="S8767" s="3">
        <f>Table1[[#This Row],[Generation (TWh)]]*10^9*VLOOKUP(Table1[[#This Row],[Turbine/Engine Technology]],Technology_HR!$A$2:$B$11,2,FALSE)*10^-6</f>
        <v>11754472.409999998</v>
      </c>
      <c r="T8767" s="5">
        <f>Table1[[#This Row],[Fuel Consumption (mmBtu)]]*Table1[[#This Row],[Emission Factor (kg CO2/ mmBtu)]]*10^3</f>
        <v>709019948363.05957</v>
      </c>
      <c r="U8767" s="3">
        <f>Table1[[#This Row],[Emissions (g CO2)]]/(Table1[[#This Row],[Generation (TWh)]]*10^9)</f>
        <v>455.34936860622037</v>
      </c>
    </row>
    <row r="8768" spans="1:21" x14ac:dyDescent="0.35">
      <c r="A8768" t="s">
        <v>2207</v>
      </c>
      <c r="B8768" t="s">
        <v>3240</v>
      </c>
      <c r="C8768" t="str">
        <f>SUBSTITUTE(Table1[[#This Row],[Fuel]],", ",",")</f>
        <v>fossil gas: natural gas,fossil liquids: diesel</v>
      </c>
      <c r="D8768" t="s">
        <v>3239</v>
      </c>
      <c r="E8768" t="s">
        <v>3258</v>
      </c>
      <c r="H8768" t="s">
        <v>3436</v>
      </c>
      <c r="I8768">
        <v>138</v>
      </c>
      <c r="J8768" t="s">
        <v>3446</v>
      </c>
      <c r="K8768">
        <v>2010</v>
      </c>
      <c r="L8768" t="s">
        <v>29</v>
      </c>
      <c r="M8768" t="s">
        <v>29</v>
      </c>
      <c r="N8768">
        <v>35.171559000000002</v>
      </c>
      <c r="O8768">
        <v>35.927567000000003</v>
      </c>
      <c r="P8768" t="s">
        <v>3598</v>
      </c>
      <c r="Q8768" s="3">
        <f>Table1[[#This Row],[Capacity (MW)]]*0.395*8760*10^-6</f>
        <v>0.47750760000000003</v>
      </c>
      <c r="R8768" s="3" cm="1">
        <f t="array" ref="R8768">AVERAGE(VLOOKUP(_xlfn.TEXTSPLIT(Table1[[#This Row],[Fuel (no space after comma)]], ","), FuelList_Final_EF!$A$2:$B$65, 2, FALSE))</f>
        <v>65.583341148886291</v>
      </c>
      <c r="S8768" s="3">
        <f>Table1[[#This Row],[Generation (TWh)]]*10^9*VLOOKUP(Table1[[#This Row],[Turbine/Engine Technology]],Technology_HR!$A$2:$B$11,2,FALSE)*10^-6</f>
        <v>5257358.6760000009</v>
      </c>
      <c r="T8768" s="5">
        <f>Table1[[#This Row],[Fuel Consumption (mmBtu)]]*Table1[[#This Row],[Emission Factor (kg CO2/ mmBtu)]]*10^3</f>
        <v>344795147590.16522</v>
      </c>
      <c r="U8768" s="3">
        <f>Table1[[#This Row],[Emissions (g CO2)]]/(Table1[[#This Row],[Generation (TWh)]]*10^9)</f>
        <v>722.07258604923811</v>
      </c>
    </row>
    <row r="8769" spans="1:21" x14ac:dyDescent="0.35">
      <c r="A8769" t="s">
        <v>2207</v>
      </c>
      <c r="B8769" t="s">
        <v>3243</v>
      </c>
      <c r="C8769" t="str">
        <f>SUBSTITUTE(Table1[[#This Row],[Fuel]],", ",",")</f>
        <v>fossil gas: natural gas,fossil liquids: fuel oil</v>
      </c>
      <c r="D8769" t="s">
        <v>3239</v>
      </c>
      <c r="E8769" t="s">
        <v>3275</v>
      </c>
      <c r="H8769" t="s">
        <v>3436</v>
      </c>
      <c r="I8769">
        <v>138</v>
      </c>
      <c r="J8769" t="s">
        <v>3446</v>
      </c>
      <c r="K8769">
        <v>2010</v>
      </c>
      <c r="L8769" t="s">
        <v>29</v>
      </c>
      <c r="M8769" t="s">
        <v>29</v>
      </c>
      <c r="N8769">
        <v>35.171559000000002</v>
      </c>
      <c r="O8769">
        <v>35.927567000000003</v>
      </c>
      <c r="P8769" t="s">
        <v>3598</v>
      </c>
      <c r="Q8769" s="3">
        <f>Table1[[#This Row],[Capacity (MW)]]*0.395*8760*10^-6</f>
        <v>0.47750760000000003</v>
      </c>
      <c r="R8769" s="3" cm="1">
        <f t="array" ref="R8769">AVERAGE(VLOOKUP(_xlfn.TEXTSPLIT(Table1[[#This Row],[Fuel (no space after comma)]], ","), FuelList_Final_EF!$A$2:$B$65, 2, FALSE))</f>
        <v>65.583341148886291</v>
      </c>
      <c r="S8769" s="3">
        <f>Table1[[#This Row],[Generation (TWh)]]*10^9*VLOOKUP(Table1[[#This Row],[Turbine/Engine Technology]],Technology_HR!$A$2:$B$11,2,FALSE)*10^-6</f>
        <v>5257358.6760000009</v>
      </c>
      <c r="T8769" s="5">
        <f>Table1[[#This Row],[Fuel Consumption (mmBtu)]]*Table1[[#This Row],[Emission Factor (kg CO2/ mmBtu)]]*10^3</f>
        <v>344795147590.16522</v>
      </c>
      <c r="U8769" s="3">
        <f>Table1[[#This Row],[Emissions (g CO2)]]/(Table1[[#This Row],[Generation (TWh)]]*10^9)</f>
        <v>722.07258604923811</v>
      </c>
    </row>
    <row r="8770" spans="1:21" x14ac:dyDescent="0.35">
      <c r="A8770" t="s">
        <v>2207</v>
      </c>
      <c r="B8770" t="s">
        <v>3275</v>
      </c>
      <c r="C8770" t="str">
        <f>SUBSTITUTE(Table1[[#This Row],[Fuel]],", ",",")</f>
        <v>fossil liquids: fuel oil</v>
      </c>
      <c r="D8770" t="s">
        <v>3275</v>
      </c>
      <c r="H8770" t="s">
        <v>3440</v>
      </c>
      <c r="I8770">
        <v>170</v>
      </c>
      <c r="J8770" t="s">
        <v>3446</v>
      </c>
      <c r="K8770">
        <v>1987</v>
      </c>
      <c r="L8770" t="s">
        <v>29</v>
      </c>
      <c r="M8770" t="s">
        <v>29</v>
      </c>
      <c r="N8770">
        <v>35.171222999999998</v>
      </c>
      <c r="O8770">
        <v>35.928151</v>
      </c>
      <c r="P8770" t="s">
        <v>3598</v>
      </c>
      <c r="Q8770" s="3">
        <f>Table1[[#This Row],[Capacity (MW)]]*0.395*8760*10^-6</f>
        <v>0.58823399999999992</v>
      </c>
      <c r="R8770" s="3" cm="1">
        <f t="array" ref="R8770">AVERAGE(VLOOKUP(_xlfn.TEXTSPLIT(Table1[[#This Row],[Fuel (no space after comma)]], ","), FuelList_Final_EF!$A$2:$B$65, 2, FALSE))</f>
        <v>78.106682297772565</v>
      </c>
      <c r="S8770" s="3">
        <f>Table1[[#This Row],[Generation (TWh)]]*10^9*VLOOKUP(Table1[[#This Row],[Turbine/Engine Technology]],Technology_HR!$A$2:$B$11,2,FALSE)*10^-6</f>
        <v>6049986.6899999985</v>
      </c>
      <c r="T8770" s="5">
        <f>Table1[[#This Row],[Fuel Consumption (mmBtu)]]*Table1[[#This Row],[Emission Factor (kg CO2/ mmBtu)]]*10^3</f>
        <v>472544388301.58252</v>
      </c>
      <c r="U8770" s="3">
        <f>Table1[[#This Row],[Emissions (g CO2)]]/(Table1[[#This Row],[Generation (TWh)]]*10^9)</f>
        <v>803.3272274325908</v>
      </c>
    </row>
    <row r="8771" spans="1:21" x14ac:dyDescent="0.35">
      <c r="A8771" t="s">
        <v>2207</v>
      </c>
      <c r="B8771" t="s">
        <v>3275</v>
      </c>
      <c r="C8771" t="str">
        <f>SUBSTITUTE(Table1[[#This Row],[Fuel]],", ",",")</f>
        <v>fossil liquids: fuel oil</v>
      </c>
      <c r="D8771" t="s">
        <v>3275</v>
      </c>
      <c r="H8771" t="s">
        <v>3440</v>
      </c>
      <c r="I8771">
        <v>300</v>
      </c>
      <c r="J8771" t="s">
        <v>3450</v>
      </c>
      <c r="K8771" t="s">
        <v>29</v>
      </c>
      <c r="L8771" t="s">
        <v>29</v>
      </c>
      <c r="M8771" t="s">
        <v>29</v>
      </c>
      <c r="N8771">
        <v>35.171222999999998</v>
      </c>
      <c r="O8771">
        <v>35.928151</v>
      </c>
      <c r="P8771" t="s">
        <v>3598</v>
      </c>
      <c r="Q8771" s="3">
        <f>Table1[[#This Row],[Capacity (MW)]]*0.395*8760*10^-6</f>
        <v>1.03806</v>
      </c>
      <c r="R8771" s="3" cm="1">
        <f t="array" ref="R8771">AVERAGE(VLOOKUP(_xlfn.TEXTSPLIT(Table1[[#This Row],[Fuel (no space after comma)]], ","), FuelList_Final_EF!$A$2:$B$65, 2, FALSE))</f>
        <v>78.106682297772565</v>
      </c>
      <c r="S8771" s="3">
        <f>Table1[[#This Row],[Generation (TWh)]]*10^9*VLOOKUP(Table1[[#This Row],[Turbine/Engine Technology]],Technology_HR!$A$2:$B$11,2,FALSE)*10^-6</f>
        <v>10676447.1</v>
      </c>
      <c r="T8771" s="5">
        <f>Table1[[#This Row],[Fuel Consumption (mmBtu)]]*Table1[[#This Row],[Emission Factor (kg CO2/ mmBtu)]]*10^3</f>
        <v>833901861708.67529</v>
      </c>
      <c r="U8771" s="3">
        <f>Table1[[#This Row],[Emissions (g CO2)]]/(Table1[[#This Row],[Generation (TWh)]]*10^9)</f>
        <v>803.32722743259092</v>
      </c>
    </row>
    <row r="8772" spans="1:21" x14ac:dyDescent="0.35">
      <c r="A8772" t="s">
        <v>2207</v>
      </c>
      <c r="B8772" t="s">
        <v>3275</v>
      </c>
      <c r="C8772" t="str">
        <f>SUBSTITUTE(Table1[[#This Row],[Fuel]],", ",",")</f>
        <v>fossil liquids: fuel oil</v>
      </c>
      <c r="D8772" t="s">
        <v>3275</v>
      </c>
      <c r="H8772" t="s">
        <v>3440</v>
      </c>
      <c r="I8772">
        <v>170</v>
      </c>
      <c r="J8772" t="s">
        <v>3446</v>
      </c>
      <c r="K8772">
        <v>1987</v>
      </c>
      <c r="L8772" t="s">
        <v>29</v>
      </c>
      <c r="M8772" t="s">
        <v>29</v>
      </c>
      <c r="N8772">
        <v>35.171222999999998</v>
      </c>
      <c r="O8772">
        <v>35.928151</v>
      </c>
      <c r="P8772" t="s">
        <v>3598</v>
      </c>
      <c r="Q8772" s="3">
        <f>Table1[[#This Row],[Capacity (MW)]]*0.395*8760*10^-6</f>
        <v>0.58823399999999992</v>
      </c>
      <c r="R8772" s="3" cm="1">
        <f t="array" ref="R8772">AVERAGE(VLOOKUP(_xlfn.TEXTSPLIT(Table1[[#This Row],[Fuel (no space after comma)]], ","), FuelList_Final_EF!$A$2:$B$65, 2, FALSE))</f>
        <v>78.106682297772565</v>
      </c>
      <c r="S8772" s="3">
        <f>Table1[[#This Row],[Generation (TWh)]]*10^9*VLOOKUP(Table1[[#This Row],[Turbine/Engine Technology]],Technology_HR!$A$2:$B$11,2,FALSE)*10^-6</f>
        <v>6049986.6899999985</v>
      </c>
      <c r="T8772" s="5">
        <f>Table1[[#This Row],[Fuel Consumption (mmBtu)]]*Table1[[#This Row],[Emission Factor (kg CO2/ mmBtu)]]*10^3</f>
        <v>472544388301.58252</v>
      </c>
      <c r="U8772" s="3">
        <f>Table1[[#This Row],[Emissions (g CO2)]]/(Table1[[#This Row],[Generation (TWh)]]*10^9)</f>
        <v>803.3272274325908</v>
      </c>
    </row>
    <row r="8773" spans="1:21" x14ac:dyDescent="0.35">
      <c r="A8773" t="s">
        <v>2207</v>
      </c>
      <c r="B8773" t="s">
        <v>3275</v>
      </c>
      <c r="C8773" t="str">
        <f>SUBSTITUTE(Table1[[#This Row],[Fuel]],", ",",")</f>
        <v>fossil liquids: fuel oil</v>
      </c>
      <c r="D8773" t="s">
        <v>3275</v>
      </c>
      <c r="H8773" t="s">
        <v>3440</v>
      </c>
      <c r="I8773">
        <v>300</v>
      </c>
      <c r="J8773" t="s">
        <v>3450</v>
      </c>
      <c r="K8773" t="s">
        <v>29</v>
      </c>
      <c r="L8773" t="s">
        <v>29</v>
      </c>
      <c r="M8773" t="s">
        <v>29</v>
      </c>
      <c r="N8773">
        <v>35.171222999999998</v>
      </c>
      <c r="O8773">
        <v>35.928151</v>
      </c>
      <c r="P8773" t="s">
        <v>3598</v>
      </c>
      <c r="Q8773" s="3">
        <f>Table1[[#This Row],[Capacity (MW)]]*0.395*8760*10^-6</f>
        <v>1.03806</v>
      </c>
      <c r="R8773" s="3" cm="1">
        <f t="array" ref="R8773">AVERAGE(VLOOKUP(_xlfn.TEXTSPLIT(Table1[[#This Row],[Fuel (no space after comma)]], ","), FuelList_Final_EF!$A$2:$B$65, 2, FALSE))</f>
        <v>78.106682297772565</v>
      </c>
      <c r="S8773" s="3">
        <f>Table1[[#This Row],[Generation (TWh)]]*10^9*VLOOKUP(Table1[[#This Row],[Turbine/Engine Technology]],Technology_HR!$A$2:$B$11,2,FALSE)*10^-6</f>
        <v>10676447.1</v>
      </c>
      <c r="T8773" s="5">
        <f>Table1[[#This Row],[Fuel Consumption (mmBtu)]]*Table1[[#This Row],[Emission Factor (kg CO2/ mmBtu)]]*10^3</f>
        <v>833901861708.67529</v>
      </c>
      <c r="U8773" s="3">
        <f>Table1[[#This Row],[Emissions (g CO2)]]/(Table1[[#This Row],[Generation (TWh)]]*10^9)</f>
        <v>803.32722743259092</v>
      </c>
    </row>
    <row r="8774" spans="1:21" x14ac:dyDescent="0.35">
      <c r="A8774" t="s">
        <v>2207</v>
      </c>
      <c r="B8774" t="s">
        <v>3275</v>
      </c>
      <c r="C8774" t="str">
        <f>SUBSTITUTE(Table1[[#This Row],[Fuel]],", ",",")</f>
        <v>fossil liquids: fuel oil</v>
      </c>
      <c r="D8774" t="s">
        <v>3275</v>
      </c>
      <c r="H8774" t="s">
        <v>3440</v>
      </c>
      <c r="I8774">
        <v>170</v>
      </c>
      <c r="J8774" t="s">
        <v>3446</v>
      </c>
      <c r="K8774">
        <v>1987</v>
      </c>
      <c r="L8774" t="s">
        <v>29</v>
      </c>
      <c r="M8774" t="s">
        <v>29</v>
      </c>
      <c r="N8774">
        <v>35.171222999999998</v>
      </c>
      <c r="O8774">
        <v>35.928151</v>
      </c>
      <c r="P8774" t="s">
        <v>3598</v>
      </c>
      <c r="Q8774" s="3">
        <f>Table1[[#This Row],[Capacity (MW)]]*0.395*8760*10^-6</f>
        <v>0.58823399999999992</v>
      </c>
      <c r="R8774" s="3" cm="1">
        <f t="array" ref="R8774">AVERAGE(VLOOKUP(_xlfn.TEXTSPLIT(Table1[[#This Row],[Fuel (no space after comma)]], ","), FuelList_Final_EF!$A$2:$B$65, 2, FALSE))</f>
        <v>78.106682297772565</v>
      </c>
      <c r="S8774" s="3">
        <f>Table1[[#This Row],[Generation (TWh)]]*10^9*VLOOKUP(Table1[[#This Row],[Turbine/Engine Technology]],Technology_HR!$A$2:$B$11,2,FALSE)*10^-6</f>
        <v>6049986.6899999985</v>
      </c>
      <c r="T8774" s="5">
        <f>Table1[[#This Row],[Fuel Consumption (mmBtu)]]*Table1[[#This Row],[Emission Factor (kg CO2/ mmBtu)]]*10^3</f>
        <v>472544388301.58252</v>
      </c>
      <c r="U8774" s="3">
        <f>Table1[[#This Row],[Emissions (g CO2)]]/(Table1[[#This Row],[Generation (TWh)]]*10^9)</f>
        <v>803.3272274325908</v>
      </c>
    </row>
    <row r="8775" spans="1:21" x14ac:dyDescent="0.35">
      <c r="A8775" t="s">
        <v>2207</v>
      </c>
      <c r="B8775" t="s">
        <v>3275</v>
      </c>
      <c r="C8775" t="str">
        <f>SUBSTITUTE(Table1[[#This Row],[Fuel]],", ",",")</f>
        <v>fossil liquids: fuel oil</v>
      </c>
      <c r="D8775" t="s">
        <v>3275</v>
      </c>
      <c r="H8775" t="s">
        <v>3440</v>
      </c>
      <c r="I8775">
        <v>170</v>
      </c>
      <c r="J8775" t="s">
        <v>3446</v>
      </c>
      <c r="K8775">
        <v>1987</v>
      </c>
      <c r="L8775" t="s">
        <v>29</v>
      </c>
      <c r="M8775" t="s">
        <v>29</v>
      </c>
      <c r="N8775">
        <v>35.171222999999998</v>
      </c>
      <c r="O8775">
        <v>35.928151</v>
      </c>
      <c r="P8775" t="s">
        <v>3598</v>
      </c>
      <c r="Q8775" s="3">
        <f>Table1[[#This Row],[Capacity (MW)]]*0.395*8760*10^-6</f>
        <v>0.58823399999999992</v>
      </c>
      <c r="R8775" s="3" cm="1">
        <f t="array" ref="R8775">AVERAGE(VLOOKUP(_xlfn.TEXTSPLIT(Table1[[#This Row],[Fuel (no space after comma)]], ","), FuelList_Final_EF!$A$2:$B$65, 2, FALSE))</f>
        <v>78.106682297772565</v>
      </c>
      <c r="S8775" s="3">
        <f>Table1[[#This Row],[Generation (TWh)]]*10^9*VLOOKUP(Table1[[#This Row],[Turbine/Engine Technology]],Technology_HR!$A$2:$B$11,2,FALSE)*10^-6</f>
        <v>6049986.6899999985</v>
      </c>
      <c r="T8775" s="5">
        <f>Table1[[#This Row],[Fuel Consumption (mmBtu)]]*Table1[[#This Row],[Emission Factor (kg CO2/ mmBtu)]]*10^3</f>
        <v>472544388301.58252</v>
      </c>
      <c r="U8775" s="3">
        <f>Table1[[#This Row],[Emissions (g CO2)]]/(Table1[[#This Row],[Generation (TWh)]]*10^9)</f>
        <v>803.3272274325908</v>
      </c>
    </row>
    <row r="8776" spans="1:21" x14ac:dyDescent="0.35">
      <c r="A8776" t="s">
        <v>2207</v>
      </c>
      <c r="B8776" t="s">
        <v>3245</v>
      </c>
      <c r="C8776" t="str">
        <f>SUBSTITUTE(Table1[[#This Row],[Fuel]],", ",",")</f>
        <v>fossil gas: unknown</v>
      </c>
      <c r="D8776" t="s">
        <v>3245</v>
      </c>
      <c r="H8776" t="s">
        <v>3438</v>
      </c>
      <c r="I8776">
        <v>350</v>
      </c>
      <c r="J8776" t="s">
        <v>3450</v>
      </c>
      <c r="K8776" t="s">
        <v>29</v>
      </c>
      <c r="L8776" t="s">
        <v>29</v>
      </c>
      <c r="M8776" t="s">
        <v>29</v>
      </c>
      <c r="N8776">
        <v>35.24718</v>
      </c>
      <c r="O8776">
        <v>36.011713</v>
      </c>
      <c r="P8776" t="s">
        <v>3598</v>
      </c>
      <c r="Q8776" s="3">
        <f>Table1[[#This Row],[Capacity (MW)]]*0.395*8760*10^-6</f>
        <v>1.2110699999999999</v>
      </c>
      <c r="R8776" s="3" cm="1">
        <f t="array" ref="R8776">AVERAGE(VLOOKUP(_xlfn.TEXTSPLIT(Table1[[#This Row],[Fuel (no space after comma)]], ","), FuelList_Final_EF!$A$2:$B$65, 2, FALSE))</f>
        <v>60.319163943067998</v>
      </c>
      <c r="S8776" s="3">
        <f>Table1[[#This Row],[Generation (TWh)]]*10^9*VLOOKUP(Table1[[#This Row],[Turbine/Engine Technology]],Technology_HR!$A$2:$B$11,2,FALSE)*10^-6</f>
        <v>9142367.4299999978</v>
      </c>
      <c r="T8776" s="5">
        <f>Table1[[#This Row],[Fuel Consumption (mmBtu)]]*Table1[[#This Row],[Emission Factor (kg CO2/ mmBtu)]]*10^3</f>
        <v>551459959837.93506</v>
      </c>
      <c r="U8776" s="3">
        <f>Table1[[#This Row],[Emissions (g CO2)]]/(Table1[[#This Row],[Generation (TWh)]]*10^9)</f>
        <v>455.34936860622025</v>
      </c>
    </row>
    <row r="8777" spans="1:21" x14ac:dyDescent="0.35">
      <c r="A8777" t="s">
        <v>2207</v>
      </c>
      <c r="B8777" t="s">
        <v>3239</v>
      </c>
      <c r="C8777" t="str">
        <f>SUBSTITUTE(Table1[[#This Row],[Fuel]],", ",",")</f>
        <v>fossil gas: natural gas</v>
      </c>
      <c r="D8777" t="s">
        <v>3239</v>
      </c>
      <c r="H8777" t="s">
        <v>3438</v>
      </c>
      <c r="I8777">
        <v>750</v>
      </c>
      <c r="J8777" t="s">
        <v>3446</v>
      </c>
      <c r="K8777">
        <v>2009</v>
      </c>
      <c r="L8777" t="s">
        <v>29</v>
      </c>
      <c r="M8777" t="s">
        <v>29</v>
      </c>
      <c r="N8777">
        <v>33.268416000000002</v>
      </c>
      <c r="O8777">
        <v>36.328777000000002</v>
      </c>
      <c r="P8777" t="s">
        <v>3598</v>
      </c>
      <c r="Q8777" s="3">
        <f>Table1[[#This Row],[Capacity (MW)]]*0.395*8760*10^-6</f>
        <v>2.5951499999999998</v>
      </c>
      <c r="R8777" s="3" cm="1">
        <f t="array" ref="R8777">AVERAGE(VLOOKUP(_xlfn.TEXTSPLIT(Table1[[#This Row],[Fuel (no space after comma)]], ","), FuelList_Final_EF!$A$2:$B$65, 2, FALSE))</f>
        <v>53.06</v>
      </c>
      <c r="S8777" s="3">
        <f>Table1[[#This Row],[Generation (TWh)]]*10^9*VLOOKUP(Table1[[#This Row],[Turbine/Engine Technology]],Technology_HR!$A$2:$B$11,2,FALSE)*10^-6</f>
        <v>19590787.349999998</v>
      </c>
      <c r="T8777" s="5">
        <f>Table1[[#This Row],[Fuel Consumption (mmBtu)]]*Table1[[#This Row],[Emission Factor (kg CO2/ mmBtu)]]*10^3</f>
        <v>1039487176790.9999</v>
      </c>
      <c r="U8777" s="3">
        <f>Table1[[#This Row],[Emissions (g CO2)]]/(Table1[[#This Row],[Generation (TWh)]]*10^9)</f>
        <v>400.54993999999994</v>
      </c>
    </row>
    <row r="8778" spans="1:21" x14ac:dyDescent="0.35">
      <c r="A8778" t="s">
        <v>2207</v>
      </c>
      <c r="B8778" t="s">
        <v>3239</v>
      </c>
      <c r="C8778" t="str">
        <f>SUBSTITUTE(Table1[[#This Row],[Fuel]],", ",",")</f>
        <v>fossil gas: natural gas</v>
      </c>
      <c r="D8778" t="s">
        <v>3239</v>
      </c>
      <c r="H8778" t="s">
        <v>3438</v>
      </c>
      <c r="I8778">
        <v>750</v>
      </c>
      <c r="J8778" t="s">
        <v>3446</v>
      </c>
      <c r="K8778">
        <v>2013</v>
      </c>
      <c r="L8778" t="s">
        <v>29</v>
      </c>
      <c r="M8778" t="s">
        <v>29</v>
      </c>
      <c r="N8778">
        <v>33.268416000000002</v>
      </c>
      <c r="O8778">
        <v>36.328777000000002</v>
      </c>
      <c r="P8778" t="s">
        <v>3598</v>
      </c>
      <c r="Q8778" s="3">
        <f>Table1[[#This Row],[Capacity (MW)]]*0.395*8760*10^-6</f>
        <v>2.5951499999999998</v>
      </c>
      <c r="R8778" s="3" cm="1">
        <f t="array" ref="R8778">AVERAGE(VLOOKUP(_xlfn.TEXTSPLIT(Table1[[#This Row],[Fuel (no space after comma)]], ","), FuelList_Final_EF!$A$2:$B$65, 2, FALSE))</f>
        <v>53.06</v>
      </c>
      <c r="S8778" s="3">
        <f>Table1[[#This Row],[Generation (TWh)]]*10^9*VLOOKUP(Table1[[#This Row],[Turbine/Engine Technology]],Technology_HR!$A$2:$B$11,2,FALSE)*10^-6</f>
        <v>19590787.349999998</v>
      </c>
      <c r="T8778" s="5">
        <f>Table1[[#This Row],[Fuel Consumption (mmBtu)]]*Table1[[#This Row],[Emission Factor (kg CO2/ mmBtu)]]*10^3</f>
        <v>1039487176790.9999</v>
      </c>
      <c r="U8778" s="3">
        <f>Table1[[#This Row],[Emissions (g CO2)]]/(Table1[[#This Row],[Generation (TWh)]]*10^9)</f>
        <v>400.54993999999994</v>
      </c>
    </row>
    <row r="8779" spans="1:21" x14ac:dyDescent="0.35">
      <c r="A8779" t="s">
        <v>2207</v>
      </c>
      <c r="B8779" t="s">
        <v>3239</v>
      </c>
      <c r="C8779" t="str">
        <f>SUBSTITUTE(Table1[[#This Row],[Fuel]],", ",",")</f>
        <v>fossil gas: natural gas</v>
      </c>
      <c r="D8779" t="s">
        <v>3239</v>
      </c>
      <c r="H8779" t="s">
        <v>3438</v>
      </c>
      <c r="I8779">
        <v>750</v>
      </c>
      <c r="J8779" t="s">
        <v>3449</v>
      </c>
      <c r="K8779">
        <v>2026</v>
      </c>
      <c r="L8779" t="s">
        <v>29</v>
      </c>
      <c r="M8779" t="s">
        <v>29</v>
      </c>
      <c r="N8779">
        <v>33.268416000000002</v>
      </c>
      <c r="O8779">
        <v>36.328777000000002</v>
      </c>
      <c r="P8779" t="s">
        <v>3598</v>
      </c>
      <c r="Q8779" s="3">
        <f>Table1[[#This Row],[Capacity (MW)]]*0.395*8760*10^-6</f>
        <v>2.5951499999999998</v>
      </c>
      <c r="R8779" s="3" cm="1">
        <f t="array" ref="R8779">AVERAGE(VLOOKUP(_xlfn.TEXTSPLIT(Table1[[#This Row],[Fuel (no space after comma)]], ","), FuelList_Final_EF!$A$2:$B$65, 2, FALSE))</f>
        <v>53.06</v>
      </c>
      <c r="S8779" s="3">
        <f>Table1[[#This Row],[Generation (TWh)]]*10^9*VLOOKUP(Table1[[#This Row],[Turbine/Engine Technology]],Technology_HR!$A$2:$B$11,2,FALSE)*10^-6</f>
        <v>19590787.349999998</v>
      </c>
      <c r="T8779" s="5">
        <f>Table1[[#This Row],[Fuel Consumption (mmBtu)]]*Table1[[#This Row],[Emission Factor (kg CO2/ mmBtu)]]*10^3</f>
        <v>1039487176790.9999</v>
      </c>
      <c r="U8779" s="3">
        <f>Table1[[#This Row],[Emissions (g CO2)]]/(Table1[[#This Row],[Generation (TWh)]]*10^9)</f>
        <v>400.54993999999994</v>
      </c>
    </row>
    <row r="8780" spans="1:21" x14ac:dyDescent="0.35">
      <c r="A8780" t="s">
        <v>2207</v>
      </c>
      <c r="B8780" t="s">
        <v>3243</v>
      </c>
      <c r="C8780" t="str">
        <f>SUBSTITUTE(Table1[[#This Row],[Fuel]],", ",",")</f>
        <v>fossil gas: natural gas,fossil liquids: fuel oil</v>
      </c>
      <c r="D8780" t="s">
        <v>3239</v>
      </c>
      <c r="E8780" t="s">
        <v>3275</v>
      </c>
      <c r="H8780" t="s">
        <v>3440</v>
      </c>
      <c r="I8780">
        <v>300</v>
      </c>
      <c r="J8780" t="s">
        <v>3444</v>
      </c>
      <c r="K8780" t="s">
        <v>29</v>
      </c>
      <c r="L8780" t="s">
        <v>29</v>
      </c>
      <c r="M8780" t="s">
        <v>29</v>
      </c>
      <c r="N8780">
        <v>35.338836000000001</v>
      </c>
      <c r="O8780">
        <v>40.131667</v>
      </c>
      <c r="P8780" t="s">
        <v>3598</v>
      </c>
      <c r="Q8780" s="3">
        <f>Table1[[#This Row],[Capacity (MW)]]*0.395*8760*10^-6</f>
        <v>1.03806</v>
      </c>
      <c r="R8780" s="3" cm="1">
        <f t="array" ref="R8780">AVERAGE(VLOOKUP(_xlfn.TEXTSPLIT(Table1[[#This Row],[Fuel (no space after comma)]], ","), FuelList_Final_EF!$A$2:$B$65, 2, FALSE))</f>
        <v>65.583341148886291</v>
      </c>
      <c r="S8780" s="3">
        <f>Table1[[#This Row],[Generation (TWh)]]*10^9*VLOOKUP(Table1[[#This Row],[Turbine/Engine Technology]],Technology_HR!$A$2:$B$11,2,FALSE)*10^-6</f>
        <v>10676447.1</v>
      </c>
      <c r="T8780" s="5">
        <f>Table1[[#This Row],[Fuel Consumption (mmBtu)]]*Table1[[#This Row],[Emission Factor (kg CO2/ mmBtu)]]*10^3</f>
        <v>700197072417.33765</v>
      </c>
      <c r="U8780" s="3">
        <f>Table1[[#This Row],[Emissions (g CO2)]]/(Table1[[#This Row],[Generation (TWh)]]*10^9)</f>
        <v>674.52466371629544</v>
      </c>
    </row>
    <row r="8781" spans="1:21" x14ac:dyDescent="0.35">
      <c r="A8781" t="s">
        <v>2207</v>
      </c>
      <c r="B8781" t="s">
        <v>3239</v>
      </c>
      <c r="C8781" t="str">
        <f>SUBSTITUTE(Table1[[#This Row],[Fuel]],", ",",")</f>
        <v>fossil gas: natural gas</v>
      </c>
      <c r="D8781" t="s">
        <v>3239</v>
      </c>
      <c r="H8781" t="s">
        <v>3438</v>
      </c>
      <c r="I8781">
        <v>750</v>
      </c>
      <c r="J8781" t="s">
        <v>3449</v>
      </c>
      <c r="K8781" t="s">
        <v>29</v>
      </c>
      <c r="L8781" t="s">
        <v>29</v>
      </c>
      <c r="M8781" t="s">
        <v>29</v>
      </c>
      <c r="N8781">
        <v>35.338836000000001</v>
      </c>
      <c r="O8781">
        <v>40.131667</v>
      </c>
      <c r="P8781" t="s">
        <v>3598</v>
      </c>
      <c r="Q8781" s="3">
        <f>Table1[[#This Row],[Capacity (MW)]]*0.395*8760*10^-6</f>
        <v>2.5951499999999998</v>
      </c>
      <c r="R8781" s="3" cm="1">
        <f t="array" ref="R8781">AVERAGE(VLOOKUP(_xlfn.TEXTSPLIT(Table1[[#This Row],[Fuel (no space after comma)]], ","), FuelList_Final_EF!$A$2:$B$65, 2, FALSE))</f>
        <v>53.06</v>
      </c>
      <c r="S8781" s="3">
        <f>Table1[[#This Row],[Generation (TWh)]]*10^9*VLOOKUP(Table1[[#This Row],[Turbine/Engine Technology]],Technology_HR!$A$2:$B$11,2,FALSE)*10^-6</f>
        <v>19590787.349999998</v>
      </c>
      <c r="T8781" s="5">
        <f>Table1[[#This Row],[Fuel Consumption (mmBtu)]]*Table1[[#This Row],[Emission Factor (kg CO2/ mmBtu)]]*10^3</f>
        <v>1039487176790.9999</v>
      </c>
      <c r="U8781" s="3">
        <f>Table1[[#This Row],[Emissions (g CO2)]]/(Table1[[#This Row],[Generation (TWh)]]*10^9)</f>
        <v>400.54993999999994</v>
      </c>
    </row>
    <row r="8782" spans="1:21" x14ac:dyDescent="0.35">
      <c r="A8782" t="s">
        <v>2207</v>
      </c>
      <c r="B8782" t="s">
        <v>3243</v>
      </c>
      <c r="C8782" t="str">
        <f>SUBSTITUTE(Table1[[#This Row],[Fuel]],", ",",")</f>
        <v>fossil gas: natural gas,fossil liquids: fuel oil</v>
      </c>
      <c r="D8782" t="s">
        <v>3239</v>
      </c>
      <c r="E8782" t="s">
        <v>3275</v>
      </c>
      <c r="H8782" t="s">
        <v>3440</v>
      </c>
      <c r="I8782">
        <v>300</v>
      </c>
      <c r="J8782" t="s">
        <v>3447</v>
      </c>
      <c r="K8782" t="s">
        <v>29</v>
      </c>
      <c r="L8782" t="s">
        <v>29</v>
      </c>
      <c r="M8782" t="s">
        <v>29</v>
      </c>
      <c r="N8782">
        <v>36.178911999999997</v>
      </c>
      <c r="O8782">
        <v>37.155422000000002</v>
      </c>
      <c r="P8782" t="s">
        <v>3598</v>
      </c>
      <c r="Q8782" s="3">
        <f>Table1[[#This Row],[Capacity (MW)]]*0.395*8760*10^-6</f>
        <v>1.03806</v>
      </c>
      <c r="R8782" s="3" cm="1">
        <f t="array" ref="R8782">AVERAGE(VLOOKUP(_xlfn.TEXTSPLIT(Table1[[#This Row],[Fuel (no space after comma)]], ","), FuelList_Final_EF!$A$2:$B$65, 2, FALSE))</f>
        <v>65.583341148886291</v>
      </c>
      <c r="S8782" s="3">
        <f>Table1[[#This Row],[Generation (TWh)]]*10^9*VLOOKUP(Table1[[#This Row],[Turbine/Engine Technology]],Technology_HR!$A$2:$B$11,2,FALSE)*10^-6</f>
        <v>10676447.1</v>
      </c>
      <c r="T8782" s="5">
        <f>Table1[[#This Row],[Fuel Consumption (mmBtu)]]*Table1[[#This Row],[Emission Factor (kg CO2/ mmBtu)]]*10^3</f>
        <v>700197072417.33765</v>
      </c>
      <c r="U8782" s="3">
        <f>Table1[[#This Row],[Emissions (g CO2)]]/(Table1[[#This Row],[Generation (TWh)]]*10^9)</f>
        <v>674.52466371629544</v>
      </c>
    </row>
    <row r="8783" spans="1:21" x14ac:dyDescent="0.35">
      <c r="A8783" t="s">
        <v>2207</v>
      </c>
      <c r="B8783" t="s">
        <v>3243</v>
      </c>
      <c r="C8783" t="str">
        <f>SUBSTITUTE(Table1[[#This Row],[Fuel]],", ",",")</f>
        <v>fossil gas: natural gas,fossil liquids: fuel oil</v>
      </c>
      <c r="D8783" t="s">
        <v>3239</v>
      </c>
      <c r="E8783" t="s">
        <v>3275</v>
      </c>
      <c r="H8783" t="s">
        <v>3440</v>
      </c>
      <c r="I8783">
        <v>300</v>
      </c>
      <c r="J8783" t="s">
        <v>3447</v>
      </c>
      <c r="K8783" t="s">
        <v>29</v>
      </c>
      <c r="L8783" t="s">
        <v>29</v>
      </c>
      <c r="M8783" t="s">
        <v>29</v>
      </c>
      <c r="N8783">
        <v>36.178911999999997</v>
      </c>
      <c r="O8783">
        <v>37.155422000000002</v>
      </c>
      <c r="P8783" t="s">
        <v>3598</v>
      </c>
      <c r="Q8783" s="3">
        <f>Table1[[#This Row],[Capacity (MW)]]*0.395*8760*10^-6</f>
        <v>1.03806</v>
      </c>
      <c r="R8783" s="3" cm="1">
        <f t="array" ref="R8783">AVERAGE(VLOOKUP(_xlfn.TEXTSPLIT(Table1[[#This Row],[Fuel (no space after comma)]], ","), FuelList_Final_EF!$A$2:$B$65, 2, FALSE))</f>
        <v>65.583341148886291</v>
      </c>
      <c r="S8783" s="3">
        <f>Table1[[#This Row],[Generation (TWh)]]*10^9*VLOOKUP(Table1[[#This Row],[Turbine/Engine Technology]],Technology_HR!$A$2:$B$11,2,FALSE)*10^-6</f>
        <v>10676447.1</v>
      </c>
      <c r="T8783" s="5">
        <f>Table1[[#This Row],[Fuel Consumption (mmBtu)]]*Table1[[#This Row],[Emission Factor (kg CO2/ mmBtu)]]*10^3</f>
        <v>700197072417.33765</v>
      </c>
      <c r="U8783" s="3">
        <f>Table1[[#This Row],[Emissions (g CO2)]]/(Table1[[#This Row],[Generation (TWh)]]*10^9)</f>
        <v>674.52466371629544</v>
      </c>
    </row>
    <row r="8784" spans="1:21" x14ac:dyDescent="0.35">
      <c r="A8784" t="s">
        <v>2207</v>
      </c>
      <c r="B8784" t="s">
        <v>3243</v>
      </c>
      <c r="C8784" t="str">
        <f>SUBSTITUTE(Table1[[#This Row],[Fuel]],", ",",")</f>
        <v>fossil gas: natural gas,fossil liquids: fuel oil</v>
      </c>
      <c r="D8784" t="s">
        <v>3239</v>
      </c>
      <c r="E8784" t="s">
        <v>3275</v>
      </c>
      <c r="H8784" t="s">
        <v>3438</v>
      </c>
      <c r="I8784">
        <v>703</v>
      </c>
      <c r="J8784" t="s">
        <v>3446</v>
      </c>
      <c r="K8784">
        <v>1995</v>
      </c>
      <c r="L8784" t="s">
        <v>29</v>
      </c>
      <c r="M8784" t="s">
        <v>29</v>
      </c>
      <c r="N8784">
        <v>34.465977000000002</v>
      </c>
      <c r="O8784">
        <v>36.783315999999999</v>
      </c>
      <c r="P8784" t="s">
        <v>3598</v>
      </c>
      <c r="Q8784" s="3">
        <f>Table1[[#This Row],[Capacity (MW)]]*0.395*8760*10^-6</f>
        <v>2.4325206000000001</v>
      </c>
      <c r="R8784" s="3" cm="1">
        <f t="array" ref="R8784">AVERAGE(VLOOKUP(_xlfn.TEXTSPLIT(Table1[[#This Row],[Fuel (no space after comma)]], ","), FuelList_Final_EF!$A$2:$B$65, 2, FALSE))</f>
        <v>65.583341148886291</v>
      </c>
      <c r="S8784" s="3">
        <f>Table1[[#This Row],[Generation (TWh)]]*10^9*VLOOKUP(Table1[[#This Row],[Turbine/Engine Technology]],Technology_HR!$A$2:$B$11,2,FALSE)*10^-6</f>
        <v>18363098.009399999</v>
      </c>
      <c r="T8784" s="5">
        <f>Table1[[#This Row],[Fuel Consumption (mmBtu)]]*Table1[[#This Row],[Emission Factor (kg CO2/ mmBtu)]]*10^3</f>
        <v>1204313321300.915</v>
      </c>
      <c r="U8784" s="3">
        <f>Table1[[#This Row],[Emissions (g CO2)]]/(Table1[[#This Row],[Generation (TWh)]]*10^9)</f>
        <v>495.08864233294264</v>
      </c>
    </row>
    <row r="8785" spans="1:21" x14ac:dyDescent="0.35">
      <c r="A8785" t="s">
        <v>2207</v>
      </c>
      <c r="B8785" t="s">
        <v>3239</v>
      </c>
      <c r="C8785" t="str">
        <f>SUBSTITUTE(Table1[[#This Row],[Fuel]],", ",",")</f>
        <v>fossil gas: natural gas</v>
      </c>
      <c r="D8785" t="s">
        <v>3239</v>
      </c>
      <c r="H8785" t="s">
        <v>3438</v>
      </c>
      <c r="I8785">
        <v>480</v>
      </c>
      <c r="J8785" t="s">
        <v>3446</v>
      </c>
      <c r="K8785">
        <v>2011</v>
      </c>
      <c r="L8785" t="s">
        <v>29</v>
      </c>
      <c r="M8785" t="s">
        <v>29</v>
      </c>
      <c r="N8785">
        <v>34.465977000000002</v>
      </c>
      <c r="O8785">
        <v>36.783315999999999</v>
      </c>
      <c r="P8785" t="s">
        <v>3598</v>
      </c>
      <c r="Q8785" s="3">
        <f>Table1[[#This Row],[Capacity (MW)]]*0.395*8760*10^-6</f>
        <v>1.6608960000000002</v>
      </c>
      <c r="R8785" s="3" cm="1">
        <f t="array" ref="R8785">AVERAGE(VLOOKUP(_xlfn.TEXTSPLIT(Table1[[#This Row],[Fuel (no space after comma)]], ","), FuelList_Final_EF!$A$2:$B$65, 2, FALSE))</f>
        <v>53.06</v>
      </c>
      <c r="S8785" s="3">
        <f>Table1[[#This Row],[Generation (TWh)]]*10^9*VLOOKUP(Table1[[#This Row],[Turbine/Engine Technology]],Technology_HR!$A$2:$B$11,2,FALSE)*10^-6</f>
        <v>12538103.904000001</v>
      </c>
      <c r="T8785" s="5">
        <f>Table1[[#This Row],[Fuel Consumption (mmBtu)]]*Table1[[#This Row],[Emission Factor (kg CO2/ mmBtu)]]*10^3</f>
        <v>665271793146.24011</v>
      </c>
      <c r="U8785" s="3">
        <f>Table1[[#This Row],[Emissions (g CO2)]]/(Table1[[#This Row],[Generation (TWh)]]*10^9)</f>
        <v>400.54993999999999</v>
      </c>
    </row>
    <row r="8786" spans="1:21" x14ac:dyDescent="0.35">
      <c r="A8786" t="s">
        <v>2207</v>
      </c>
      <c r="B8786" t="s">
        <v>3239</v>
      </c>
      <c r="C8786" t="str">
        <f>SUBSTITUTE(Table1[[#This Row],[Fuel]],", ",",")</f>
        <v>fossil gas: natural gas</v>
      </c>
      <c r="D8786" t="s">
        <v>3239</v>
      </c>
      <c r="H8786" t="s">
        <v>3438</v>
      </c>
      <c r="I8786">
        <v>450</v>
      </c>
      <c r="J8786" t="s">
        <v>3449</v>
      </c>
      <c r="K8786" t="s">
        <v>29</v>
      </c>
      <c r="L8786" t="s">
        <v>29</v>
      </c>
      <c r="M8786" t="s">
        <v>29</v>
      </c>
      <c r="N8786">
        <v>34.465977000000002</v>
      </c>
      <c r="O8786">
        <v>36.783315999999999</v>
      </c>
      <c r="P8786" t="s">
        <v>3598</v>
      </c>
      <c r="Q8786" s="3">
        <f>Table1[[#This Row],[Capacity (MW)]]*0.395*8760*10^-6</f>
        <v>1.5570899999999999</v>
      </c>
      <c r="R8786" s="3" cm="1">
        <f t="array" ref="R8786">AVERAGE(VLOOKUP(_xlfn.TEXTSPLIT(Table1[[#This Row],[Fuel (no space after comma)]], ","), FuelList_Final_EF!$A$2:$B$65, 2, FALSE))</f>
        <v>53.06</v>
      </c>
      <c r="S8786" s="3">
        <f>Table1[[#This Row],[Generation (TWh)]]*10^9*VLOOKUP(Table1[[#This Row],[Turbine/Engine Technology]],Technology_HR!$A$2:$B$11,2,FALSE)*10^-6</f>
        <v>11754472.409999998</v>
      </c>
      <c r="T8786" s="5">
        <f>Table1[[#This Row],[Fuel Consumption (mmBtu)]]*Table1[[#This Row],[Emission Factor (kg CO2/ mmBtu)]]*10^3</f>
        <v>623692306074.59998</v>
      </c>
      <c r="U8786" s="3">
        <f>Table1[[#This Row],[Emissions (g CO2)]]/(Table1[[#This Row],[Generation (TWh)]]*10^9)</f>
        <v>400.54994000000005</v>
      </c>
    </row>
    <row r="8787" spans="1:21" x14ac:dyDescent="0.35">
      <c r="A8787" t="s">
        <v>2207</v>
      </c>
      <c r="B8787" t="s">
        <v>3239</v>
      </c>
      <c r="C8787" t="str">
        <f>SUBSTITUTE(Table1[[#This Row],[Fuel]],", ",",")</f>
        <v>fossil gas: natural gas</v>
      </c>
      <c r="D8787" t="s">
        <v>3239</v>
      </c>
      <c r="H8787" t="s">
        <v>3438</v>
      </c>
      <c r="I8787">
        <v>350</v>
      </c>
      <c r="J8787" t="s">
        <v>3450</v>
      </c>
      <c r="K8787" t="s">
        <v>29</v>
      </c>
      <c r="L8787" t="s">
        <v>29</v>
      </c>
      <c r="M8787" t="s">
        <v>29</v>
      </c>
      <c r="N8787">
        <v>34.465977000000002</v>
      </c>
      <c r="O8787">
        <v>36.783315999999999</v>
      </c>
      <c r="P8787" t="s">
        <v>3598</v>
      </c>
      <c r="Q8787" s="3">
        <f>Table1[[#This Row],[Capacity (MW)]]*0.395*8760*10^-6</f>
        <v>1.2110699999999999</v>
      </c>
      <c r="R8787" s="3" cm="1">
        <f t="array" ref="R8787">AVERAGE(VLOOKUP(_xlfn.TEXTSPLIT(Table1[[#This Row],[Fuel (no space after comma)]], ","), FuelList_Final_EF!$A$2:$B$65, 2, FALSE))</f>
        <v>53.06</v>
      </c>
      <c r="S8787" s="3">
        <f>Table1[[#This Row],[Generation (TWh)]]*10^9*VLOOKUP(Table1[[#This Row],[Turbine/Engine Technology]],Technology_HR!$A$2:$B$11,2,FALSE)*10^-6</f>
        <v>9142367.4299999978</v>
      </c>
      <c r="T8787" s="5">
        <f>Table1[[#This Row],[Fuel Consumption (mmBtu)]]*Table1[[#This Row],[Emission Factor (kg CO2/ mmBtu)]]*10^3</f>
        <v>485094015835.79993</v>
      </c>
      <c r="U8787" s="3">
        <f>Table1[[#This Row],[Emissions (g CO2)]]/(Table1[[#This Row],[Generation (TWh)]]*10^9)</f>
        <v>400.54993999999999</v>
      </c>
    </row>
    <row r="8788" spans="1:21" x14ac:dyDescent="0.35">
      <c r="A8788" t="s">
        <v>2207</v>
      </c>
      <c r="B8788" t="s">
        <v>3239</v>
      </c>
      <c r="C8788" t="str">
        <f>SUBSTITUTE(Table1[[#This Row],[Fuel]],", ",",")</f>
        <v>fossil gas: natural gas</v>
      </c>
      <c r="D8788" t="s">
        <v>3239</v>
      </c>
      <c r="H8788" t="s">
        <v>3438</v>
      </c>
      <c r="I8788">
        <v>526</v>
      </c>
      <c r="J8788" t="s">
        <v>3444</v>
      </c>
      <c r="K8788" t="s">
        <v>29</v>
      </c>
      <c r="L8788" t="s">
        <v>29</v>
      </c>
      <c r="M8788" t="s">
        <v>29</v>
      </c>
      <c r="N8788">
        <v>35.532671999999998</v>
      </c>
      <c r="O8788">
        <v>35.799197999999997</v>
      </c>
      <c r="P8788" t="s">
        <v>3598</v>
      </c>
      <c r="Q8788" s="3">
        <f>Table1[[#This Row],[Capacity (MW)]]*0.395*8760*10^-6</f>
        <v>1.8200652000000002</v>
      </c>
      <c r="R8788" s="3" cm="1">
        <f t="array" ref="R8788">AVERAGE(VLOOKUP(_xlfn.TEXTSPLIT(Table1[[#This Row],[Fuel (no space after comma)]], ","), FuelList_Final_EF!$A$2:$B$65, 2, FALSE))</f>
        <v>53.06</v>
      </c>
      <c r="S8788" s="3">
        <f>Table1[[#This Row],[Generation (TWh)]]*10^9*VLOOKUP(Table1[[#This Row],[Turbine/Engine Technology]],Technology_HR!$A$2:$B$11,2,FALSE)*10^-6</f>
        <v>13739672.194800001</v>
      </c>
      <c r="T8788" s="5">
        <f>Table1[[#This Row],[Fuel Consumption (mmBtu)]]*Table1[[#This Row],[Emission Factor (kg CO2/ mmBtu)]]*10^3</f>
        <v>729027006656.08813</v>
      </c>
      <c r="U8788" s="3">
        <f>Table1[[#This Row],[Emissions (g CO2)]]/(Table1[[#This Row],[Generation (TWh)]]*10^9)</f>
        <v>400.54994000000005</v>
      </c>
    </row>
    <row r="8789" spans="1:21" x14ac:dyDescent="0.35">
      <c r="A8789" t="s">
        <v>2207</v>
      </c>
      <c r="B8789" t="s">
        <v>3239</v>
      </c>
      <c r="C8789" t="str">
        <f>SUBSTITUTE(Table1[[#This Row],[Fuel]],", ",",")</f>
        <v>fossil gas: natural gas</v>
      </c>
      <c r="D8789" t="s">
        <v>3239</v>
      </c>
      <c r="H8789" t="s">
        <v>3436</v>
      </c>
      <c r="I8789">
        <v>183</v>
      </c>
      <c r="J8789" t="s">
        <v>3446</v>
      </c>
      <c r="K8789">
        <v>2024</v>
      </c>
      <c r="L8789" t="s">
        <v>29</v>
      </c>
      <c r="M8789" t="s">
        <v>29</v>
      </c>
      <c r="N8789">
        <v>35.532671999999998</v>
      </c>
      <c r="O8789">
        <v>35.799197999999997</v>
      </c>
      <c r="P8789" t="s">
        <v>3598</v>
      </c>
      <c r="Q8789" s="3">
        <f>Table1[[#This Row],[Capacity (MW)]]*0.395*8760*10^-6</f>
        <v>0.63321659999999991</v>
      </c>
      <c r="R8789" s="3" cm="1">
        <f t="array" ref="R8789">AVERAGE(VLOOKUP(_xlfn.TEXTSPLIT(Table1[[#This Row],[Fuel (no space after comma)]], ","), FuelList_Final_EF!$A$2:$B$65, 2, FALSE))</f>
        <v>53.06</v>
      </c>
      <c r="S8789" s="3">
        <f>Table1[[#This Row],[Generation (TWh)]]*10^9*VLOOKUP(Table1[[#This Row],[Turbine/Engine Technology]],Technology_HR!$A$2:$B$11,2,FALSE)*10^-6</f>
        <v>6971714.7659999989</v>
      </c>
      <c r="T8789" s="5">
        <f>Table1[[#This Row],[Fuel Consumption (mmBtu)]]*Table1[[#This Row],[Emission Factor (kg CO2/ mmBtu)]]*10^3</f>
        <v>369919185483.95996</v>
      </c>
      <c r="U8789" s="3">
        <f>Table1[[#This Row],[Emissions (g CO2)]]/(Table1[[#This Row],[Generation (TWh)]]*10^9)</f>
        <v>584.19060000000002</v>
      </c>
    </row>
    <row r="8790" spans="1:21" x14ac:dyDescent="0.35">
      <c r="A8790" t="s">
        <v>2207</v>
      </c>
      <c r="B8790" t="s">
        <v>3239</v>
      </c>
      <c r="C8790" t="str">
        <f>SUBSTITUTE(Table1[[#This Row],[Fuel]],", ",",")</f>
        <v>fossil gas: natural gas</v>
      </c>
      <c r="D8790" t="s">
        <v>3239</v>
      </c>
      <c r="H8790" t="s">
        <v>3436</v>
      </c>
      <c r="I8790">
        <v>183</v>
      </c>
      <c r="J8790" t="s">
        <v>3446</v>
      </c>
      <c r="K8790">
        <v>2024</v>
      </c>
      <c r="L8790" t="s">
        <v>29</v>
      </c>
      <c r="M8790" t="s">
        <v>29</v>
      </c>
      <c r="N8790">
        <v>35.532671999999998</v>
      </c>
      <c r="O8790">
        <v>35.799197999999997</v>
      </c>
      <c r="P8790" t="s">
        <v>3598</v>
      </c>
      <c r="Q8790" s="3">
        <f>Table1[[#This Row],[Capacity (MW)]]*0.395*8760*10^-6</f>
        <v>0.63321659999999991</v>
      </c>
      <c r="R8790" s="3" cm="1">
        <f t="array" ref="R8790">AVERAGE(VLOOKUP(_xlfn.TEXTSPLIT(Table1[[#This Row],[Fuel (no space after comma)]], ","), FuelList_Final_EF!$A$2:$B$65, 2, FALSE))</f>
        <v>53.06</v>
      </c>
      <c r="S8790" s="3">
        <f>Table1[[#This Row],[Generation (TWh)]]*10^9*VLOOKUP(Table1[[#This Row],[Turbine/Engine Technology]],Technology_HR!$A$2:$B$11,2,FALSE)*10^-6</f>
        <v>6971714.7659999989</v>
      </c>
      <c r="T8790" s="5">
        <f>Table1[[#This Row],[Fuel Consumption (mmBtu)]]*Table1[[#This Row],[Emission Factor (kg CO2/ mmBtu)]]*10^3</f>
        <v>369919185483.95996</v>
      </c>
      <c r="U8790" s="3">
        <f>Table1[[#This Row],[Emissions (g CO2)]]/(Table1[[#This Row],[Generation (TWh)]]*10^9)</f>
        <v>584.19060000000002</v>
      </c>
    </row>
    <row r="8791" spans="1:21" x14ac:dyDescent="0.35">
      <c r="A8791" t="s">
        <v>2207</v>
      </c>
      <c r="B8791" t="s">
        <v>3239</v>
      </c>
      <c r="C8791" t="str">
        <f>SUBSTITUTE(Table1[[#This Row],[Fuel]],", ",",")</f>
        <v>fossil gas: natural gas</v>
      </c>
      <c r="D8791" t="s">
        <v>3239</v>
      </c>
      <c r="H8791" t="s">
        <v>3440</v>
      </c>
      <c r="I8791">
        <v>160</v>
      </c>
      <c r="J8791" t="s">
        <v>3449</v>
      </c>
      <c r="K8791" t="s">
        <v>29</v>
      </c>
      <c r="L8791" t="s">
        <v>29</v>
      </c>
      <c r="M8791" t="s">
        <v>29</v>
      </c>
      <c r="N8791">
        <v>35.532671999999998</v>
      </c>
      <c r="O8791">
        <v>35.799197999999997</v>
      </c>
      <c r="P8791" t="s">
        <v>3598</v>
      </c>
      <c r="Q8791" s="3">
        <f>Table1[[#This Row],[Capacity (MW)]]*0.395*8760*10^-6</f>
        <v>0.55363200000000001</v>
      </c>
      <c r="R8791" s="3" cm="1">
        <f t="array" ref="R8791">AVERAGE(VLOOKUP(_xlfn.TEXTSPLIT(Table1[[#This Row],[Fuel (no space after comma)]], ","), FuelList_Final_EF!$A$2:$B$65, 2, FALSE))</f>
        <v>53.06</v>
      </c>
      <c r="S8791" s="3">
        <f>Table1[[#This Row],[Generation (TWh)]]*10^9*VLOOKUP(Table1[[#This Row],[Turbine/Engine Technology]],Technology_HR!$A$2:$B$11,2,FALSE)*10^-6</f>
        <v>5694105.1200000001</v>
      </c>
      <c r="T8791" s="5">
        <f>Table1[[#This Row],[Fuel Consumption (mmBtu)]]*Table1[[#This Row],[Emission Factor (kg CO2/ mmBtu)]]*10^3</f>
        <v>302129217667.20001</v>
      </c>
      <c r="U8791" s="3">
        <f>Table1[[#This Row],[Emissions (g CO2)]]/(Table1[[#This Row],[Generation (TWh)]]*10^9)</f>
        <v>545.72210000000007</v>
      </c>
    </row>
    <row r="8792" spans="1:21" x14ac:dyDescent="0.35">
      <c r="A8792" t="s">
        <v>2207</v>
      </c>
      <c r="B8792" t="s">
        <v>3245</v>
      </c>
      <c r="C8792" t="str">
        <f>SUBSTITUTE(Table1[[#This Row],[Fuel]],", ",",")</f>
        <v>fossil gas: unknown</v>
      </c>
      <c r="D8792" t="s">
        <v>3245</v>
      </c>
      <c r="H8792" t="s">
        <v>3440</v>
      </c>
      <c r="I8792">
        <v>150</v>
      </c>
      <c r="J8792" t="s">
        <v>3450</v>
      </c>
      <c r="K8792" t="s">
        <v>29</v>
      </c>
      <c r="L8792" t="s">
        <v>29</v>
      </c>
      <c r="M8792" t="s">
        <v>29</v>
      </c>
      <c r="N8792">
        <v>35.540751999999998</v>
      </c>
      <c r="O8792">
        <v>35.795411000000001</v>
      </c>
      <c r="P8792" t="s">
        <v>3598</v>
      </c>
      <c r="Q8792" s="3">
        <f>Table1[[#This Row],[Capacity (MW)]]*0.395*8760*10^-6</f>
        <v>0.51902999999999999</v>
      </c>
      <c r="R8792" s="3" cm="1">
        <f t="array" ref="R8792">AVERAGE(VLOOKUP(_xlfn.TEXTSPLIT(Table1[[#This Row],[Fuel (no space after comma)]], ","), FuelList_Final_EF!$A$2:$B$65, 2, FALSE))</f>
        <v>60.319163943067998</v>
      </c>
      <c r="S8792" s="3">
        <f>Table1[[#This Row],[Generation (TWh)]]*10^9*VLOOKUP(Table1[[#This Row],[Turbine/Engine Technology]],Technology_HR!$A$2:$B$11,2,FALSE)*10^-6</f>
        <v>5338223.55</v>
      </c>
      <c r="T8792" s="5">
        <f>Table1[[#This Row],[Fuel Consumption (mmBtu)]]*Table1[[#This Row],[Emission Factor (kg CO2/ mmBtu)]]*10^3</f>
        <v>321997181477.19647</v>
      </c>
      <c r="U8792" s="3">
        <f>Table1[[#This Row],[Emissions (g CO2)]]/(Table1[[#This Row],[Generation (TWh)]]*10^9)</f>
        <v>620.38260115445439</v>
      </c>
    </row>
    <row r="8793" spans="1:21" x14ac:dyDescent="0.35">
      <c r="A8793" t="s">
        <v>2207</v>
      </c>
      <c r="B8793" t="s">
        <v>3245</v>
      </c>
      <c r="C8793" t="str">
        <f>SUBSTITUTE(Table1[[#This Row],[Fuel]],", ",",")</f>
        <v>fossil gas: unknown</v>
      </c>
      <c r="D8793" t="s">
        <v>3245</v>
      </c>
      <c r="H8793" t="s">
        <v>3440</v>
      </c>
      <c r="I8793">
        <v>150</v>
      </c>
      <c r="J8793" t="s">
        <v>3450</v>
      </c>
      <c r="K8793" t="s">
        <v>29</v>
      </c>
      <c r="L8793" t="s">
        <v>29</v>
      </c>
      <c r="M8793" t="s">
        <v>29</v>
      </c>
      <c r="N8793">
        <v>35.540751999999998</v>
      </c>
      <c r="O8793">
        <v>35.795411000000001</v>
      </c>
      <c r="P8793" t="s">
        <v>3598</v>
      </c>
      <c r="Q8793" s="3">
        <f>Table1[[#This Row],[Capacity (MW)]]*0.395*8760*10^-6</f>
        <v>0.51902999999999999</v>
      </c>
      <c r="R8793" s="3" cm="1">
        <f t="array" ref="R8793">AVERAGE(VLOOKUP(_xlfn.TEXTSPLIT(Table1[[#This Row],[Fuel (no space after comma)]], ","), FuelList_Final_EF!$A$2:$B$65, 2, FALSE))</f>
        <v>60.319163943067998</v>
      </c>
      <c r="S8793" s="3">
        <f>Table1[[#This Row],[Generation (TWh)]]*10^9*VLOOKUP(Table1[[#This Row],[Turbine/Engine Technology]],Technology_HR!$A$2:$B$11,2,FALSE)*10^-6</f>
        <v>5338223.55</v>
      </c>
      <c r="T8793" s="5">
        <f>Table1[[#This Row],[Fuel Consumption (mmBtu)]]*Table1[[#This Row],[Emission Factor (kg CO2/ mmBtu)]]*10^3</f>
        <v>321997181477.19647</v>
      </c>
      <c r="U8793" s="3">
        <f>Table1[[#This Row],[Emissions (g CO2)]]/(Table1[[#This Row],[Generation (TWh)]]*10^9)</f>
        <v>620.38260115445439</v>
      </c>
    </row>
    <row r="8794" spans="1:21" x14ac:dyDescent="0.35">
      <c r="A8794" t="s">
        <v>2207</v>
      </c>
      <c r="B8794" t="s">
        <v>3243</v>
      </c>
      <c r="C8794" t="str">
        <f>SUBSTITUTE(Table1[[#This Row],[Fuel]],", ",",")</f>
        <v>fossil gas: natural gas,fossil liquids: fuel oil</v>
      </c>
      <c r="D8794" t="s">
        <v>3239</v>
      </c>
      <c r="E8794" t="s">
        <v>3275</v>
      </c>
      <c r="H8794" t="s">
        <v>3440</v>
      </c>
      <c r="I8794">
        <v>165</v>
      </c>
      <c r="J8794" t="s">
        <v>3446</v>
      </c>
      <c r="K8794">
        <v>1988</v>
      </c>
      <c r="L8794" t="s">
        <v>29</v>
      </c>
      <c r="M8794" t="s">
        <v>29</v>
      </c>
      <c r="N8794">
        <v>35.263249000000002</v>
      </c>
      <c r="O8794">
        <v>36.584817000000001</v>
      </c>
      <c r="P8794" t="s">
        <v>3598</v>
      </c>
      <c r="Q8794" s="3">
        <f>Table1[[#This Row],[Capacity (MW)]]*0.395*8760*10^-6</f>
        <v>0.57093300000000002</v>
      </c>
      <c r="R8794" s="3" cm="1">
        <f t="array" ref="R8794">AVERAGE(VLOOKUP(_xlfn.TEXTSPLIT(Table1[[#This Row],[Fuel (no space after comma)]], ","), FuelList_Final_EF!$A$2:$B$65, 2, FALSE))</f>
        <v>65.583341148886291</v>
      </c>
      <c r="S8794" s="3">
        <f>Table1[[#This Row],[Generation (TWh)]]*10^9*VLOOKUP(Table1[[#This Row],[Turbine/Engine Technology]],Technology_HR!$A$2:$B$11,2,FALSE)*10^-6</f>
        <v>5872045.9049999993</v>
      </c>
      <c r="T8794" s="5">
        <f>Table1[[#This Row],[Fuel Consumption (mmBtu)]]*Table1[[#This Row],[Emission Factor (kg CO2/ mmBtu)]]*10^3</f>
        <v>385108389829.53571</v>
      </c>
      <c r="U8794" s="3">
        <f>Table1[[#This Row],[Emissions (g CO2)]]/(Table1[[#This Row],[Generation (TWh)]]*10^9)</f>
        <v>674.52466371629544</v>
      </c>
    </row>
    <row r="8795" spans="1:21" x14ac:dyDescent="0.35">
      <c r="A8795" t="s">
        <v>2207</v>
      </c>
      <c r="B8795" t="s">
        <v>3243</v>
      </c>
      <c r="C8795" t="str">
        <f>SUBSTITUTE(Table1[[#This Row],[Fuel]],", ",",")</f>
        <v>fossil gas: natural gas,fossil liquids: fuel oil</v>
      </c>
      <c r="D8795" t="s">
        <v>3239</v>
      </c>
      <c r="E8795" t="s">
        <v>3275</v>
      </c>
      <c r="H8795" t="s">
        <v>3440</v>
      </c>
      <c r="I8795">
        <v>165</v>
      </c>
      <c r="J8795" t="s">
        <v>3446</v>
      </c>
      <c r="K8795">
        <v>1988</v>
      </c>
      <c r="L8795" t="s">
        <v>29</v>
      </c>
      <c r="M8795" t="s">
        <v>29</v>
      </c>
      <c r="N8795">
        <v>35.263249000000002</v>
      </c>
      <c r="O8795">
        <v>36.584817000000001</v>
      </c>
      <c r="P8795" t="s">
        <v>3598</v>
      </c>
      <c r="Q8795" s="3">
        <f>Table1[[#This Row],[Capacity (MW)]]*0.395*8760*10^-6</f>
        <v>0.57093300000000002</v>
      </c>
      <c r="R8795" s="3" cm="1">
        <f t="array" ref="R8795">AVERAGE(VLOOKUP(_xlfn.TEXTSPLIT(Table1[[#This Row],[Fuel (no space after comma)]], ","), FuelList_Final_EF!$A$2:$B$65, 2, FALSE))</f>
        <v>65.583341148886291</v>
      </c>
      <c r="S8795" s="3">
        <f>Table1[[#This Row],[Generation (TWh)]]*10^9*VLOOKUP(Table1[[#This Row],[Turbine/Engine Technology]],Technology_HR!$A$2:$B$11,2,FALSE)*10^-6</f>
        <v>5872045.9049999993</v>
      </c>
      <c r="T8795" s="5">
        <f>Table1[[#This Row],[Fuel Consumption (mmBtu)]]*Table1[[#This Row],[Emission Factor (kg CO2/ mmBtu)]]*10^3</f>
        <v>385108389829.53571</v>
      </c>
      <c r="U8795" s="3">
        <f>Table1[[#This Row],[Emissions (g CO2)]]/(Table1[[#This Row],[Generation (TWh)]]*10^9)</f>
        <v>674.52466371629544</v>
      </c>
    </row>
    <row r="8796" spans="1:21" x14ac:dyDescent="0.35">
      <c r="A8796" t="s">
        <v>2207</v>
      </c>
      <c r="B8796" t="s">
        <v>3243</v>
      </c>
      <c r="C8796" t="str">
        <f>SUBSTITUTE(Table1[[#This Row],[Fuel]],", ",",")</f>
        <v>fossil gas: natural gas,fossil liquids: fuel oil</v>
      </c>
      <c r="D8796" t="s">
        <v>3239</v>
      </c>
      <c r="E8796" t="s">
        <v>3275</v>
      </c>
      <c r="H8796" t="s">
        <v>3440</v>
      </c>
      <c r="I8796">
        <v>150</v>
      </c>
      <c r="J8796" t="s">
        <v>3446</v>
      </c>
      <c r="K8796">
        <v>1988</v>
      </c>
      <c r="L8796" t="s">
        <v>29</v>
      </c>
      <c r="M8796" t="s">
        <v>29</v>
      </c>
      <c r="N8796">
        <v>35.263249000000002</v>
      </c>
      <c r="O8796">
        <v>36.584817000000001</v>
      </c>
      <c r="P8796" t="s">
        <v>3598</v>
      </c>
      <c r="Q8796" s="3">
        <f>Table1[[#This Row],[Capacity (MW)]]*0.395*8760*10^-6</f>
        <v>0.51902999999999999</v>
      </c>
      <c r="R8796" s="3" cm="1">
        <f t="array" ref="R8796">AVERAGE(VLOOKUP(_xlfn.TEXTSPLIT(Table1[[#This Row],[Fuel (no space after comma)]], ","), FuelList_Final_EF!$A$2:$B$65, 2, FALSE))</f>
        <v>65.583341148886291</v>
      </c>
      <c r="S8796" s="3">
        <f>Table1[[#This Row],[Generation (TWh)]]*10^9*VLOOKUP(Table1[[#This Row],[Turbine/Engine Technology]],Technology_HR!$A$2:$B$11,2,FALSE)*10^-6</f>
        <v>5338223.55</v>
      </c>
      <c r="T8796" s="5">
        <f>Table1[[#This Row],[Fuel Consumption (mmBtu)]]*Table1[[#This Row],[Emission Factor (kg CO2/ mmBtu)]]*10^3</f>
        <v>350098536208.66882</v>
      </c>
      <c r="U8796" s="3">
        <f>Table1[[#This Row],[Emissions (g CO2)]]/(Table1[[#This Row],[Generation (TWh)]]*10^9)</f>
        <v>674.52466371629544</v>
      </c>
    </row>
    <row r="8797" spans="1:21" x14ac:dyDescent="0.35">
      <c r="A8797" t="s">
        <v>2207</v>
      </c>
      <c r="B8797" t="s">
        <v>3243</v>
      </c>
      <c r="C8797" t="str">
        <f>SUBSTITUTE(Table1[[#This Row],[Fuel]],", ",",")</f>
        <v>fossil gas: natural gas,fossil liquids: fuel oil</v>
      </c>
      <c r="D8797" t="s">
        <v>3239</v>
      </c>
      <c r="E8797" t="s">
        <v>3275</v>
      </c>
      <c r="H8797" t="s">
        <v>3440</v>
      </c>
      <c r="I8797">
        <v>150</v>
      </c>
      <c r="J8797" t="s">
        <v>3446</v>
      </c>
      <c r="K8797">
        <v>1988</v>
      </c>
      <c r="L8797" t="s">
        <v>29</v>
      </c>
      <c r="M8797" t="s">
        <v>29</v>
      </c>
      <c r="N8797">
        <v>35.263249000000002</v>
      </c>
      <c r="O8797">
        <v>36.584817000000001</v>
      </c>
      <c r="P8797" t="s">
        <v>3598</v>
      </c>
      <c r="Q8797" s="3">
        <f>Table1[[#This Row],[Capacity (MW)]]*0.395*8760*10^-6</f>
        <v>0.51902999999999999</v>
      </c>
      <c r="R8797" s="3" cm="1">
        <f t="array" ref="R8797">AVERAGE(VLOOKUP(_xlfn.TEXTSPLIT(Table1[[#This Row],[Fuel (no space after comma)]], ","), FuelList_Final_EF!$A$2:$B$65, 2, FALSE))</f>
        <v>65.583341148886291</v>
      </c>
      <c r="S8797" s="3">
        <f>Table1[[#This Row],[Generation (TWh)]]*10^9*VLOOKUP(Table1[[#This Row],[Turbine/Engine Technology]],Technology_HR!$A$2:$B$11,2,FALSE)*10^-6</f>
        <v>5338223.55</v>
      </c>
      <c r="T8797" s="5">
        <f>Table1[[#This Row],[Fuel Consumption (mmBtu)]]*Table1[[#This Row],[Emission Factor (kg CO2/ mmBtu)]]*10^3</f>
        <v>350098536208.66882</v>
      </c>
      <c r="U8797" s="3">
        <f>Table1[[#This Row],[Emissions (g CO2)]]/(Table1[[#This Row],[Generation (TWh)]]*10^9)</f>
        <v>674.52466371629544</v>
      </c>
    </row>
    <row r="8798" spans="1:21" x14ac:dyDescent="0.35">
      <c r="A8798" t="s">
        <v>2207</v>
      </c>
      <c r="B8798" t="s">
        <v>3239</v>
      </c>
      <c r="C8798" t="str">
        <f>SUBSTITUTE(Table1[[#This Row],[Fuel]],", ",",")</f>
        <v>fossil gas: natural gas</v>
      </c>
      <c r="D8798" t="s">
        <v>3239</v>
      </c>
      <c r="H8798" t="s">
        <v>3438</v>
      </c>
      <c r="I8798">
        <v>487.5</v>
      </c>
      <c r="J8798" t="s">
        <v>3446</v>
      </c>
      <c r="K8798">
        <v>2007</v>
      </c>
      <c r="L8798" t="s">
        <v>29</v>
      </c>
      <c r="M8798" t="s">
        <v>29</v>
      </c>
      <c r="N8798">
        <v>33.801408000000002</v>
      </c>
      <c r="O8798">
        <v>36.682850999999999</v>
      </c>
      <c r="P8798" t="s">
        <v>3598</v>
      </c>
      <c r="Q8798" s="3">
        <f>Table1[[#This Row],[Capacity (MW)]]*0.395*8760*10^-6</f>
        <v>1.6868474999999998</v>
      </c>
      <c r="R8798" s="3" cm="1">
        <f t="array" ref="R8798">AVERAGE(VLOOKUP(_xlfn.TEXTSPLIT(Table1[[#This Row],[Fuel (no space after comma)]], ","), FuelList_Final_EF!$A$2:$B$65, 2, FALSE))</f>
        <v>53.06</v>
      </c>
      <c r="S8798" s="3">
        <f>Table1[[#This Row],[Generation (TWh)]]*10^9*VLOOKUP(Table1[[#This Row],[Turbine/Engine Technology]],Technology_HR!$A$2:$B$11,2,FALSE)*10^-6</f>
        <v>12734011.777499998</v>
      </c>
      <c r="T8798" s="5">
        <f>Table1[[#This Row],[Fuel Consumption (mmBtu)]]*Table1[[#This Row],[Emission Factor (kg CO2/ mmBtu)]]*10^3</f>
        <v>675666664914.1499</v>
      </c>
      <c r="U8798" s="3">
        <f>Table1[[#This Row],[Emissions (g CO2)]]/(Table1[[#This Row],[Generation (TWh)]]*10^9)</f>
        <v>400.54993999999999</v>
      </c>
    </row>
    <row r="8799" spans="1:21" x14ac:dyDescent="0.35">
      <c r="A8799" t="s">
        <v>2207</v>
      </c>
      <c r="B8799" t="s">
        <v>3239</v>
      </c>
      <c r="C8799" t="str">
        <f>SUBSTITUTE(Table1[[#This Row],[Fuel]],", ",",")</f>
        <v>fossil gas: natural gas</v>
      </c>
      <c r="D8799" t="s">
        <v>3239</v>
      </c>
      <c r="H8799" t="s">
        <v>3436</v>
      </c>
      <c r="I8799">
        <v>100</v>
      </c>
      <c r="J8799" t="s">
        <v>3446</v>
      </c>
      <c r="K8799" t="s">
        <v>29</v>
      </c>
      <c r="L8799" t="s">
        <v>29</v>
      </c>
      <c r="M8799" t="s">
        <v>29</v>
      </c>
      <c r="N8799">
        <v>33.801408000000002</v>
      </c>
      <c r="O8799">
        <v>36.682850999999999</v>
      </c>
      <c r="P8799" t="s">
        <v>3598</v>
      </c>
      <c r="Q8799" s="3">
        <f>Table1[[#This Row],[Capacity (MW)]]*0.395*8760*10^-6</f>
        <v>0.34601999999999999</v>
      </c>
      <c r="R8799" s="3" cm="1">
        <f t="array" ref="R8799">AVERAGE(VLOOKUP(_xlfn.TEXTSPLIT(Table1[[#This Row],[Fuel (no space after comma)]], ","), FuelList_Final_EF!$A$2:$B$65, 2, FALSE))</f>
        <v>53.06</v>
      </c>
      <c r="S8799" s="3">
        <f>Table1[[#This Row],[Generation (TWh)]]*10^9*VLOOKUP(Table1[[#This Row],[Turbine/Engine Technology]],Technology_HR!$A$2:$B$11,2,FALSE)*10^-6</f>
        <v>3809680.1999999997</v>
      </c>
      <c r="T8799" s="5">
        <f>Table1[[#This Row],[Fuel Consumption (mmBtu)]]*Table1[[#This Row],[Emission Factor (kg CO2/ mmBtu)]]*10^3</f>
        <v>202141631412</v>
      </c>
      <c r="U8799" s="3">
        <f>Table1[[#This Row],[Emissions (g CO2)]]/(Table1[[#This Row],[Generation (TWh)]]*10^9)</f>
        <v>584.19060000000002</v>
      </c>
    </row>
    <row r="8800" spans="1:21" x14ac:dyDescent="0.35">
      <c r="A8800" t="s">
        <v>2207</v>
      </c>
      <c r="B8800" t="s">
        <v>3239</v>
      </c>
      <c r="C8800" t="str">
        <f>SUBSTITUTE(Table1[[#This Row],[Fuel]],", ",",")</f>
        <v>fossil gas: natural gas</v>
      </c>
      <c r="D8800" t="s">
        <v>3239</v>
      </c>
      <c r="H8800" t="s">
        <v>3436</v>
      </c>
      <c r="I8800">
        <v>100</v>
      </c>
      <c r="J8800" t="s">
        <v>3449</v>
      </c>
      <c r="K8800" t="s">
        <v>29</v>
      </c>
      <c r="L8800" t="s">
        <v>29</v>
      </c>
      <c r="M8800" t="s">
        <v>29</v>
      </c>
      <c r="N8800">
        <v>33.801408000000002</v>
      </c>
      <c r="O8800">
        <v>36.682850999999999</v>
      </c>
      <c r="P8800" t="s">
        <v>3598</v>
      </c>
      <c r="Q8800" s="3">
        <f>Table1[[#This Row],[Capacity (MW)]]*0.395*8760*10^-6</f>
        <v>0.34601999999999999</v>
      </c>
      <c r="R8800" s="3" cm="1">
        <f t="array" ref="R8800">AVERAGE(VLOOKUP(_xlfn.TEXTSPLIT(Table1[[#This Row],[Fuel (no space after comma)]], ","), FuelList_Final_EF!$A$2:$B$65, 2, FALSE))</f>
        <v>53.06</v>
      </c>
      <c r="S8800" s="3">
        <f>Table1[[#This Row],[Generation (TWh)]]*10^9*VLOOKUP(Table1[[#This Row],[Turbine/Engine Technology]],Technology_HR!$A$2:$B$11,2,FALSE)*10^-6</f>
        <v>3809680.1999999997</v>
      </c>
      <c r="T8800" s="5">
        <f>Table1[[#This Row],[Fuel Consumption (mmBtu)]]*Table1[[#This Row],[Emission Factor (kg CO2/ mmBtu)]]*10^3</f>
        <v>202141631412</v>
      </c>
      <c r="U8800" s="3">
        <f>Table1[[#This Row],[Emissions (g CO2)]]/(Table1[[#This Row],[Generation (TWh)]]*10^9)</f>
        <v>584.19060000000002</v>
      </c>
    </row>
    <row r="8801" spans="1:21" x14ac:dyDescent="0.35">
      <c r="A8801" t="s">
        <v>2207</v>
      </c>
      <c r="B8801" t="s">
        <v>3239</v>
      </c>
      <c r="C8801" t="str">
        <f>SUBSTITUTE(Table1[[#This Row],[Fuel]],", ",",")</f>
        <v>fossil gas: natural gas</v>
      </c>
      <c r="D8801" t="s">
        <v>3239</v>
      </c>
      <c r="H8801" t="s">
        <v>3440</v>
      </c>
      <c r="I8801">
        <v>150</v>
      </c>
      <c r="J8801" t="s">
        <v>3447</v>
      </c>
      <c r="K8801" t="s">
        <v>29</v>
      </c>
      <c r="L8801" t="s">
        <v>29</v>
      </c>
      <c r="M8801" t="s">
        <v>29</v>
      </c>
      <c r="N8801">
        <v>33.801408000000002</v>
      </c>
      <c r="O8801">
        <v>36.682850999999999</v>
      </c>
      <c r="P8801" t="s">
        <v>3598</v>
      </c>
      <c r="Q8801" s="3">
        <f>Table1[[#This Row],[Capacity (MW)]]*0.395*8760*10^-6</f>
        <v>0.51902999999999999</v>
      </c>
      <c r="R8801" s="3" cm="1">
        <f t="array" ref="R8801">AVERAGE(VLOOKUP(_xlfn.TEXTSPLIT(Table1[[#This Row],[Fuel (no space after comma)]], ","), FuelList_Final_EF!$A$2:$B$65, 2, FALSE))</f>
        <v>53.06</v>
      </c>
      <c r="S8801" s="3">
        <f>Table1[[#This Row],[Generation (TWh)]]*10^9*VLOOKUP(Table1[[#This Row],[Turbine/Engine Technology]],Technology_HR!$A$2:$B$11,2,FALSE)*10^-6</f>
        <v>5338223.55</v>
      </c>
      <c r="T8801" s="5">
        <f>Table1[[#This Row],[Fuel Consumption (mmBtu)]]*Table1[[#This Row],[Emission Factor (kg CO2/ mmBtu)]]*10^3</f>
        <v>283246141563</v>
      </c>
      <c r="U8801" s="3">
        <f>Table1[[#This Row],[Emissions (g CO2)]]/(Table1[[#This Row],[Generation (TWh)]]*10^9)</f>
        <v>545.72209999999995</v>
      </c>
    </row>
    <row r="8802" spans="1:21" x14ac:dyDescent="0.35">
      <c r="A8802" t="s">
        <v>2207</v>
      </c>
      <c r="B8802" t="s">
        <v>3239</v>
      </c>
      <c r="C8802" t="str">
        <f>SUBSTITUTE(Table1[[#This Row],[Fuel]],", ",",")</f>
        <v>fossil gas: natural gas</v>
      </c>
      <c r="D8802" t="s">
        <v>3239</v>
      </c>
      <c r="H8802" t="s">
        <v>3438</v>
      </c>
      <c r="I8802">
        <v>450</v>
      </c>
      <c r="J8802" t="s">
        <v>3446</v>
      </c>
      <c r="K8802">
        <v>2009</v>
      </c>
      <c r="L8802" t="s">
        <v>29</v>
      </c>
      <c r="M8802" t="s">
        <v>29</v>
      </c>
      <c r="N8802">
        <v>33.419449999999998</v>
      </c>
      <c r="O8802">
        <v>36.688721999999999</v>
      </c>
      <c r="P8802" t="s">
        <v>3598</v>
      </c>
      <c r="Q8802" s="3">
        <f>Table1[[#This Row],[Capacity (MW)]]*0.395*8760*10^-6</f>
        <v>1.5570899999999999</v>
      </c>
      <c r="R8802" s="3" cm="1">
        <f t="array" ref="R8802">AVERAGE(VLOOKUP(_xlfn.TEXTSPLIT(Table1[[#This Row],[Fuel (no space after comma)]], ","), FuelList_Final_EF!$A$2:$B$65, 2, FALSE))</f>
        <v>53.06</v>
      </c>
      <c r="S8802" s="3">
        <f>Table1[[#This Row],[Generation (TWh)]]*10^9*VLOOKUP(Table1[[#This Row],[Turbine/Engine Technology]],Technology_HR!$A$2:$B$11,2,FALSE)*10^-6</f>
        <v>11754472.409999998</v>
      </c>
      <c r="T8802" s="5">
        <f>Table1[[#This Row],[Fuel Consumption (mmBtu)]]*Table1[[#This Row],[Emission Factor (kg CO2/ mmBtu)]]*10^3</f>
        <v>623692306074.59998</v>
      </c>
      <c r="U8802" s="3">
        <f>Table1[[#This Row],[Emissions (g CO2)]]/(Table1[[#This Row],[Generation (TWh)]]*10^9)</f>
        <v>400.54994000000005</v>
      </c>
    </row>
    <row r="8803" spans="1:21" x14ac:dyDescent="0.35">
      <c r="A8803" t="s">
        <v>2207</v>
      </c>
      <c r="B8803" t="s">
        <v>3243</v>
      </c>
      <c r="C8803" t="str">
        <f>SUBSTITUTE(Table1[[#This Row],[Fuel]],", ",",")</f>
        <v>fossil gas: natural gas,fossil liquids: fuel oil</v>
      </c>
      <c r="D8803" t="s">
        <v>3239</v>
      </c>
      <c r="E8803" t="s">
        <v>3275</v>
      </c>
      <c r="H8803" t="s">
        <v>3436</v>
      </c>
      <c r="I8803">
        <v>113</v>
      </c>
      <c r="J8803" t="s">
        <v>3446</v>
      </c>
      <c r="K8803">
        <v>1995</v>
      </c>
      <c r="L8803" t="s">
        <v>29</v>
      </c>
      <c r="M8803" t="s">
        <v>29</v>
      </c>
      <c r="N8803">
        <v>33.419449999999998</v>
      </c>
      <c r="O8803">
        <v>36.688721999999999</v>
      </c>
      <c r="P8803" t="s">
        <v>3598</v>
      </c>
      <c r="Q8803" s="3">
        <f>Table1[[#This Row],[Capacity (MW)]]*0.395*8760*10^-6</f>
        <v>0.39100260000000003</v>
      </c>
      <c r="R8803" s="3" cm="1">
        <f t="array" ref="R8803">AVERAGE(VLOOKUP(_xlfn.TEXTSPLIT(Table1[[#This Row],[Fuel (no space after comma)]], ","), FuelList_Final_EF!$A$2:$B$65, 2, FALSE))</f>
        <v>65.583341148886291</v>
      </c>
      <c r="S8803" s="3">
        <f>Table1[[#This Row],[Generation (TWh)]]*10^9*VLOOKUP(Table1[[#This Row],[Turbine/Engine Technology]],Technology_HR!$A$2:$B$11,2,FALSE)*10^-6</f>
        <v>4304938.6260000002</v>
      </c>
      <c r="T8803" s="5">
        <f>Table1[[#This Row],[Fuel Consumption (mmBtu)]]*Table1[[#This Row],[Emission Factor (kg CO2/ mmBtu)]]*10^3</f>
        <v>282332258533.97583</v>
      </c>
      <c r="U8803" s="3">
        <f>Table1[[#This Row],[Emissions (g CO2)]]/(Table1[[#This Row],[Generation (TWh)]]*10^9)</f>
        <v>722.072586049238</v>
      </c>
    </row>
    <row r="8804" spans="1:21" x14ac:dyDescent="0.35">
      <c r="A8804" t="s">
        <v>2207</v>
      </c>
      <c r="B8804" t="s">
        <v>3243</v>
      </c>
      <c r="C8804" t="str">
        <f>SUBSTITUTE(Table1[[#This Row],[Fuel]],", ",",")</f>
        <v>fossil gas: natural gas,fossil liquids: fuel oil</v>
      </c>
      <c r="D8804" t="s">
        <v>3239</v>
      </c>
      <c r="E8804" t="s">
        <v>3275</v>
      </c>
      <c r="H8804" t="s">
        <v>3436</v>
      </c>
      <c r="I8804">
        <v>113</v>
      </c>
      <c r="J8804" t="s">
        <v>3446</v>
      </c>
      <c r="K8804">
        <v>1995</v>
      </c>
      <c r="L8804" t="s">
        <v>29</v>
      </c>
      <c r="M8804" t="s">
        <v>29</v>
      </c>
      <c r="N8804">
        <v>33.419449999999998</v>
      </c>
      <c r="O8804">
        <v>36.688721999999999</v>
      </c>
      <c r="P8804" t="s">
        <v>3598</v>
      </c>
      <c r="Q8804" s="3">
        <f>Table1[[#This Row],[Capacity (MW)]]*0.395*8760*10^-6</f>
        <v>0.39100260000000003</v>
      </c>
      <c r="R8804" s="3" cm="1">
        <f t="array" ref="R8804">AVERAGE(VLOOKUP(_xlfn.TEXTSPLIT(Table1[[#This Row],[Fuel (no space after comma)]], ","), FuelList_Final_EF!$A$2:$B$65, 2, FALSE))</f>
        <v>65.583341148886291</v>
      </c>
      <c r="S8804" s="3">
        <f>Table1[[#This Row],[Generation (TWh)]]*10^9*VLOOKUP(Table1[[#This Row],[Turbine/Engine Technology]],Technology_HR!$A$2:$B$11,2,FALSE)*10^-6</f>
        <v>4304938.6260000002</v>
      </c>
      <c r="T8804" s="5">
        <f>Table1[[#This Row],[Fuel Consumption (mmBtu)]]*Table1[[#This Row],[Emission Factor (kg CO2/ mmBtu)]]*10^3</f>
        <v>282332258533.97583</v>
      </c>
      <c r="U8804" s="3">
        <f>Table1[[#This Row],[Emissions (g CO2)]]/(Table1[[#This Row],[Generation (TWh)]]*10^9)</f>
        <v>722.072586049238</v>
      </c>
    </row>
    <row r="8805" spans="1:21" x14ac:dyDescent="0.35">
      <c r="A8805" t="s">
        <v>2207</v>
      </c>
      <c r="B8805" t="s">
        <v>3243</v>
      </c>
      <c r="C8805" t="str">
        <f>SUBSTITUTE(Table1[[#This Row],[Fuel]],", ",",")</f>
        <v>fossil gas: natural gas,fossil liquids: fuel oil</v>
      </c>
      <c r="D8805" t="s">
        <v>3239</v>
      </c>
      <c r="E8805" t="s">
        <v>3275</v>
      </c>
      <c r="H8805" t="s">
        <v>3440</v>
      </c>
      <c r="I8805">
        <v>200</v>
      </c>
      <c r="J8805" t="s">
        <v>3446</v>
      </c>
      <c r="K8805">
        <v>1994</v>
      </c>
      <c r="L8805" t="s">
        <v>29</v>
      </c>
      <c r="M8805" t="s">
        <v>29</v>
      </c>
      <c r="N8805">
        <v>33.419449999999998</v>
      </c>
      <c r="O8805">
        <v>36.688721999999999</v>
      </c>
      <c r="P8805" t="s">
        <v>3598</v>
      </c>
      <c r="Q8805" s="3">
        <f>Table1[[#This Row],[Capacity (MW)]]*0.395*8760*10^-6</f>
        <v>0.69203999999999999</v>
      </c>
      <c r="R8805" s="3" cm="1">
        <f t="array" ref="R8805">AVERAGE(VLOOKUP(_xlfn.TEXTSPLIT(Table1[[#This Row],[Fuel (no space after comma)]], ","), FuelList_Final_EF!$A$2:$B$65, 2, FALSE))</f>
        <v>65.583341148886291</v>
      </c>
      <c r="S8805" s="3">
        <f>Table1[[#This Row],[Generation (TWh)]]*10^9*VLOOKUP(Table1[[#This Row],[Turbine/Engine Technology]],Technology_HR!$A$2:$B$11,2,FALSE)*10^-6</f>
        <v>7117631.3999999994</v>
      </c>
      <c r="T8805" s="5">
        <f>Table1[[#This Row],[Fuel Consumption (mmBtu)]]*Table1[[#This Row],[Emission Factor (kg CO2/ mmBtu)]]*10^3</f>
        <v>466798048278.2251</v>
      </c>
      <c r="U8805" s="3">
        <f>Table1[[#This Row],[Emissions (g CO2)]]/(Table1[[#This Row],[Generation (TWh)]]*10^9)</f>
        <v>674.52466371629544</v>
      </c>
    </row>
    <row r="8806" spans="1:21" x14ac:dyDescent="0.35">
      <c r="A8806" t="s">
        <v>2207</v>
      </c>
      <c r="B8806" t="s">
        <v>3243</v>
      </c>
      <c r="C8806" t="str">
        <f>SUBSTITUTE(Table1[[#This Row],[Fuel]],", ",",")</f>
        <v>fossil gas: natural gas,fossil liquids: fuel oil</v>
      </c>
      <c r="D8806" t="s">
        <v>3239</v>
      </c>
      <c r="E8806" t="s">
        <v>3275</v>
      </c>
      <c r="H8806" t="s">
        <v>3440</v>
      </c>
      <c r="I8806">
        <v>200</v>
      </c>
      <c r="J8806" t="s">
        <v>3446</v>
      </c>
      <c r="K8806">
        <v>1994</v>
      </c>
      <c r="L8806" t="s">
        <v>29</v>
      </c>
      <c r="M8806" t="s">
        <v>29</v>
      </c>
      <c r="N8806">
        <v>33.419449999999998</v>
      </c>
      <c r="O8806">
        <v>36.688721999999999</v>
      </c>
      <c r="P8806" t="s">
        <v>3598</v>
      </c>
      <c r="Q8806" s="3">
        <f>Table1[[#This Row],[Capacity (MW)]]*0.395*8760*10^-6</f>
        <v>0.69203999999999999</v>
      </c>
      <c r="R8806" s="3" cm="1">
        <f t="array" ref="R8806">AVERAGE(VLOOKUP(_xlfn.TEXTSPLIT(Table1[[#This Row],[Fuel (no space after comma)]], ","), FuelList_Final_EF!$A$2:$B$65, 2, FALSE))</f>
        <v>65.583341148886291</v>
      </c>
      <c r="S8806" s="3">
        <f>Table1[[#This Row],[Generation (TWh)]]*10^9*VLOOKUP(Table1[[#This Row],[Turbine/Engine Technology]],Technology_HR!$A$2:$B$11,2,FALSE)*10^-6</f>
        <v>7117631.3999999994</v>
      </c>
      <c r="T8806" s="5">
        <f>Table1[[#This Row],[Fuel Consumption (mmBtu)]]*Table1[[#This Row],[Emission Factor (kg CO2/ mmBtu)]]*10^3</f>
        <v>466798048278.2251</v>
      </c>
      <c r="U8806" s="3">
        <f>Table1[[#This Row],[Emissions (g CO2)]]/(Table1[[#This Row],[Generation (TWh)]]*10^9)</f>
        <v>674.52466371629544</v>
      </c>
    </row>
    <row r="8807" spans="1:21" x14ac:dyDescent="0.35">
      <c r="A8807" t="s">
        <v>2207</v>
      </c>
      <c r="B8807" t="s">
        <v>3239</v>
      </c>
      <c r="C8807" t="str">
        <f>SUBSTITUTE(Table1[[#This Row],[Fuel]],", ",",")</f>
        <v>fossil gas: natural gas</v>
      </c>
      <c r="D8807" t="s">
        <v>3239</v>
      </c>
      <c r="H8807" t="s">
        <v>3440</v>
      </c>
      <c r="I8807">
        <v>200</v>
      </c>
      <c r="J8807" t="s">
        <v>3449</v>
      </c>
      <c r="K8807" t="s">
        <v>29</v>
      </c>
      <c r="L8807" t="s">
        <v>29</v>
      </c>
      <c r="M8807" t="s">
        <v>29</v>
      </c>
      <c r="N8807">
        <v>33.419449999999998</v>
      </c>
      <c r="O8807">
        <v>36.688721999999999</v>
      </c>
      <c r="P8807" t="s">
        <v>3598</v>
      </c>
      <c r="Q8807" s="3">
        <f>Table1[[#This Row],[Capacity (MW)]]*0.395*8760*10^-6</f>
        <v>0.69203999999999999</v>
      </c>
      <c r="R8807" s="3" cm="1">
        <f t="array" ref="R8807">AVERAGE(VLOOKUP(_xlfn.TEXTSPLIT(Table1[[#This Row],[Fuel (no space after comma)]], ","), FuelList_Final_EF!$A$2:$B$65, 2, FALSE))</f>
        <v>53.06</v>
      </c>
      <c r="S8807" s="3">
        <f>Table1[[#This Row],[Generation (TWh)]]*10^9*VLOOKUP(Table1[[#This Row],[Turbine/Engine Technology]],Technology_HR!$A$2:$B$11,2,FALSE)*10^-6</f>
        <v>7117631.3999999994</v>
      </c>
      <c r="T8807" s="5">
        <f>Table1[[#This Row],[Fuel Consumption (mmBtu)]]*Table1[[#This Row],[Emission Factor (kg CO2/ mmBtu)]]*10^3</f>
        <v>377661522084</v>
      </c>
      <c r="U8807" s="3">
        <f>Table1[[#This Row],[Emissions (g CO2)]]/(Table1[[#This Row],[Generation (TWh)]]*10^9)</f>
        <v>545.72209999999995</v>
      </c>
    </row>
    <row r="8808" spans="1:21" x14ac:dyDescent="0.35">
      <c r="A8808" t="s">
        <v>2207</v>
      </c>
      <c r="B8808" t="s">
        <v>3239</v>
      </c>
      <c r="C8808" t="str">
        <f>SUBSTITUTE(Table1[[#This Row],[Fuel]],", ",",")</f>
        <v>fossil gas: natural gas</v>
      </c>
      <c r="D8808" t="s">
        <v>3239</v>
      </c>
      <c r="H8808" t="s">
        <v>3440</v>
      </c>
      <c r="I8808">
        <v>200</v>
      </c>
      <c r="J8808" t="s">
        <v>3449</v>
      </c>
      <c r="K8808" t="s">
        <v>29</v>
      </c>
      <c r="L8808" t="s">
        <v>29</v>
      </c>
      <c r="M8808" t="s">
        <v>29</v>
      </c>
      <c r="N8808">
        <v>33.419449999999998</v>
      </c>
      <c r="O8808">
        <v>36.688721999999999</v>
      </c>
      <c r="P8808" t="s">
        <v>3598</v>
      </c>
      <c r="Q8808" s="3">
        <f>Table1[[#This Row],[Capacity (MW)]]*0.395*8760*10^-6</f>
        <v>0.69203999999999999</v>
      </c>
      <c r="R8808" s="3" cm="1">
        <f t="array" ref="R8808">AVERAGE(VLOOKUP(_xlfn.TEXTSPLIT(Table1[[#This Row],[Fuel (no space after comma)]], ","), FuelList_Final_EF!$A$2:$B$65, 2, FALSE))</f>
        <v>53.06</v>
      </c>
      <c r="S8808" s="3">
        <f>Table1[[#This Row],[Generation (TWh)]]*10^9*VLOOKUP(Table1[[#This Row],[Turbine/Engine Technology]],Technology_HR!$A$2:$B$11,2,FALSE)*10^-6</f>
        <v>7117631.3999999994</v>
      </c>
      <c r="T8808" s="5">
        <f>Table1[[#This Row],[Fuel Consumption (mmBtu)]]*Table1[[#This Row],[Emission Factor (kg CO2/ mmBtu)]]*10^3</f>
        <v>377661522084</v>
      </c>
      <c r="U8808" s="3">
        <f>Table1[[#This Row],[Emissions (g CO2)]]/(Table1[[#This Row],[Generation (TWh)]]*10^9)</f>
        <v>545.72209999999995</v>
      </c>
    </row>
    <row r="8809" spans="1:21" x14ac:dyDescent="0.35">
      <c r="A8809" t="s">
        <v>2207</v>
      </c>
      <c r="B8809" t="s">
        <v>3239</v>
      </c>
      <c r="C8809" t="str">
        <f>SUBSTITUTE(Table1[[#This Row],[Fuel]],", ",",")</f>
        <v>fossil gas: natural gas</v>
      </c>
      <c r="D8809" t="s">
        <v>3239</v>
      </c>
      <c r="H8809" t="s">
        <v>3438</v>
      </c>
      <c r="I8809">
        <v>488</v>
      </c>
      <c r="J8809" t="s">
        <v>3448</v>
      </c>
      <c r="K8809">
        <v>2007</v>
      </c>
      <c r="L8809" t="s">
        <v>29</v>
      </c>
      <c r="M8809" t="s">
        <v>29</v>
      </c>
      <c r="N8809">
        <v>35.932215999999997</v>
      </c>
      <c r="O8809">
        <v>36.633550999999997</v>
      </c>
      <c r="P8809" t="s">
        <v>3598</v>
      </c>
      <c r="Q8809" s="3">
        <f>Table1[[#This Row],[Capacity (MW)]]*0.395*8760*10^-6</f>
        <v>1.6885776000000001</v>
      </c>
      <c r="R8809" s="3" cm="1">
        <f t="array" ref="R8809">AVERAGE(VLOOKUP(_xlfn.TEXTSPLIT(Table1[[#This Row],[Fuel (no space after comma)]], ","), FuelList_Final_EF!$A$2:$B$65, 2, FALSE))</f>
        <v>53.06</v>
      </c>
      <c r="S8809" s="3">
        <f>Table1[[#This Row],[Generation (TWh)]]*10^9*VLOOKUP(Table1[[#This Row],[Turbine/Engine Technology]],Technology_HR!$A$2:$B$11,2,FALSE)*10^-6</f>
        <v>12747072.302400002</v>
      </c>
      <c r="T8809" s="5">
        <f>Table1[[#This Row],[Fuel Consumption (mmBtu)]]*Table1[[#This Row],[Emission Factor (kg CO2/ mmBtu)]]*10^3</f>
        <v>676359656365.34412</v>
      </c>
      <c r="U8809" s="3">
        <f>Table1[[#This Row],[Emissions (g CO2)]]/(Table1[[#This Row],[Generation (TWh)]]*10^9)</f>
        <v>400.54993999999999</v>
      </c>
    </row>
    <row r="8810" spans="1:21" x14ac:dyDescent="0.35">
      <c r="A8810" t="s">
        <v>2208</v>
      </c>
      <c r="B8810" t="s">
        <v>3242</v>
      </c>
      <c r="C8810" t="str">
        <f>SUBSTITUTE(Table1[[#This Row],[Fuel]],", ",",")</f>
        <v>fossil gas: lng</v>
      </c>
      <c r="D8810" t="s">
        <v>3242</v>
      </c>
      <c r="H8810" t="s">
        <v>3438</v>
      </c>
      <c r="I8810">
        <v>490</v>
      </c>
      <c r="J8810" t="s">
        <v>3446</v>
      </c>
      <c r="K8810">
        <v>2004</v>
      </c>
      <c r="L8810" t="s">
        <v>29</v>
      </c>
      <c r="M8810" t="s">
        <v>29</v>
      </c>
      <c r="N8810">
        <v>24.126383000000001</v>
      </c>
      <c r="O8810">
        <v>120.431048</v>
      </c>
      <c r="P8810" t="s">
        <v>3599</v>
      </c>
      <c r="Q8810" s="3">
        <f>Table1[[#This Row],[Capacity (MW)]]*0.395*8760*10^-6</f>
        <v>1.6954979999999999</v>
      </c>
      <c r="R8810" s="3" cm="1">
        <f t="array" ref="R8810">AVERAGE(VLOOKUP(_xlfn.TEXTSPLIT(Table1[[#This Row],[Fuel (no space after comma)]], ","), FuelList_Final_EF!$A$2:$B$65, 2, FALSE))</f>
        <v>67.685819715340017</v>
      </c>
      <c r="S8810" s="3">
        <f>Table1[[#This Row],[Generation (TWh)]]*10^9*VLOOKUP(Table1[[#This Row],[Turbine/Engine Technology]],Technology_HR!$A$2:$B$11,2,FALSE)*10^-6</f>
        <v>12799314.401999999</v>
      </c>
      <c r="T8810" s="5">
        <f>Table1[[#This Row],[Fuel Consumption (mmBtu)]]*Table1[[#This Row],[Emission Factor (kg CO2/ mmBtu)]]*10^3</f>
        <v>866332087093.72705</v>
      </c>
      <c r="U8810" s="3">
        <f>Table1[[#This Row],[Emissions (g CO2)]]/(Table1[[#This Row],[Generation (TWh)]]*10^9)</f>
        <v>510.96025303110179</v>
      </c>
    </row>
    <row r="8811" spans="1:21" x14ac:dyDescent="0.35">
      <c r="A8811" t="s">
        <v>2209</v>
      </c>
      <c r="B8811" t="s">
        <v>3242</v>
      </c>
      <c r="C8811" t="str">
        <f>SUBSTITUTE(Table1[[#This Row],[Fuel]],", ",",")</f>
        <v>fossil gas: lng</v>
      </c>
      <c r="D8811" t="s">
        <v>3242</v>
      </c>
      <c r="H8811" t="s">
        <v>3438</v>
      </c>
      <c r="I8811">
        <v>1282</v>
      </c>
      <c r="J8811" t="s">
        <v>3447</v>
      </c>
      <c r="K8811">
        <v>2029</v>
      </c>
      <c r="L8811" t="s">
        <v>29</v>
      </c>
      <c r="M8811">
        <v>2053</v>
      </c>
      <c r="N8811">
        <v>23.529405300000001</v>
      </c>
      <c r="O8811">
        <v>120.4730036</v>
      </c>
      <c r="P8811" t="s">
        <v>3599</v>
      </c>
      <c r="Q8811" s="3">
        <f>Table1[[#This Row],[Capacity (MW)]]*0.395*8760*10^-6</f>
        <v>4.4359764000000004</v>
      </c>
      <c r="R8811" s="3" cm="1">
        <f t="array" ref="R8811">AVERAGE(VLOOKUP(_xlfn.TEXTSPLIT(Table1[[#This Row],[Fuel (no space after comma)]], ","), FuelList_Final_EF!$A$2:$B$65, 2, FALSE))</f>
        <v>67.685819715340017</v>
      </c>
      <c r="S8811" s="3">
        <f>Table1[[#This Row],[Generation (TWh)]]*10^9*VLOOKUP(Table1[[#This Row],[Turbine/Engine Technology]],Technology_HR!$A$2:$B$11,2,FALSE)*10^-6</f>
        <v>33487185.843599997</v>
      </c>
      <c r="T8811" s="5">
        <f>Table1[[#This Row],[Fuel Consumption (mmBtu)]]*Table1[[#This Row],[Emission Factor (kg CO2/ mmBtu)]]*10^3</f>
        <v>2266607623783.9956</v>
      </c>
      <c r="U8811" s="3">
        <f>Table1[[#This Row],[Emissions (g CO2)]]/(Table1[[#This Row],[Generation (TWh)]]*10^9)</f>
        <v>510.96025303110167</v>
      </c>
    </row>
    <row r="8812" spans="1:21" x14ac:dyDescent="0.35">
      <c r="A8812" t="s">
        <v>2209</v>
      </c>
      <c r="B8812" t="s">
        <v>3242</v>
      </c>
      <c r="C8812" t="str">
        <f>SUBSTITUTE(Table1[[#This Row],[Fuel]],", ",",")</f>
        <v>fossil gas: lng</v>
      </c>
      <c r="D8812" t="s">
        <v>3242</v>
      </c>
      <c r="H8812" t="s">
        <v>3438</v>
      </c>
      <c r="I8812">
        <v>700</v>
      </c>
      <c r="J8812" t="s">
        <v>3446</v>
      </c>
      <c r="K8812">
        <v>2003</v>
      </c>
      <c r="L8812" t="s">
        <v>29</v>
      </c>
      <c r="M8812">
        <v>2027</v>
      </c>
      <c r="N8812">
        <v>23.531780999999999</v>
      </c>
      <c r="O8812">
        <v>120.47271600000001</v>
      </c>
      <c r="P8812" t="s">
        <v>3599</v>
      </c>
      <c r="Q8812" s="3">
        <f>Table1[[#This Row],[Capacity (MW)]]*0.395*8760*10^-6</f>
        <v>2.4221399999999997</v>
      </c>
      <c r="R8812" s="3" cm="1">
        <f t="array" ref="R8812">AVERAGE(VLOOKUP(_xlfn.TEXTSPLIT(Table1[[#This Row],[Fuel (no space after comma)]], ","), FuelList_Final_EF!$A$2:$B$65, 2, FALSE))</f>
        <v>67.685819715340017</v>
      </c>
      <c r="S8812" s="3">
        <f>Table1[[#This Row],[Generation (TWh)]]*10^9*VLOOKUP(Table1[[#This Row],[Turbine/Engine Technology]],Technology_HR!$A$2:$B$11,2,FALSE)*10^-6</f>
        <v>18284734.859999996</v>
      </c>
      <c r="T8812" s="5">
        <f>Table1[[#This Row],[Fuel Consumption (mmBtu)]]*Table1[[#This Row],[Emission Factor (kg CO2/ mmBtu)]]*10^3</f>
        <v>1237617267276.7527</v>
      </c>
      <c r="U8812" s="3">
        <f>Table1[[#This Row],[Emissions (g CO2)]]/(Table1[[#This Row],[Generation (TWh)]]*10^9)</f>
        <v>510.96025303110179</v>
      </c>
    </row>
    <row r="8813" spans="1:21" x14ac:dyDescent="0.35">
      <c r="A8813" t="s">
        <v>2209</v>
      </c>
      <c r="B8813" t="s">
        <v>3242</v>
      </c>
      <c r="C8813" t="str">
        <f>SUBSTITUTE(Table1[[#This Row],[Fuel]],", ",",")</f>
        <v>fossil gas: lng</v>
      </c>
      <c r="D8813" t="s">
        <v>3242</v>
      </c>
      <c r="H8813" t="s">
        <v>3438</v>
      </c>
      <c r="I8813">
        <v>510</v>
      </c>
      <c r="J8813" t="s">
        <v>3446</v>
      </c>
      <c r="K8813">
        <v>2021</v>
      </c>
      <c r="L8813" t="s">
        <v>29</v>
      </c>
      <c r="M8813" t="s">
        <v>29</v>
      </c>
      <c r="N8813">
        <v>23.531780999999999</v>
      </c>
      <c r="O8813">
        <v>120.47271600000001</v>
      </c>
      <c r="P8813" t="s">
        <v>3599</v>
      </c>
      <c r="Q8813" s="3">
        <f>Table1[[#This Row],[Capacity (MW)]]*0.395*8760*10^-6</f>
        <v>1.7647020000000002</v>
      </c>
      <c r="R8813" s="3" cm="1">
        <f t="array" ref="R8813">AVERAGE(VLOOKUP(_xlfn.TEXTSPLIT(Table1[[#This Row],[Fuel (no space after comma)]], ","), FuelList_Final_EF!$A$2:$B$65, 2, FALSE))</f>
        <v>67.685819715340017</v>
      </c>
      <c r="S8813" s="3">
        <f>Table1[[#This Row],[Generation (TWh)]]*10^9*VLOOKUP(Table1[[#This Row],[Turbine/Engine Technology]],Technology_HR!$A$2:$B$11,2,FALSE)*10^-6</f>
        <v>13321735.398000002</v>
      </c>
      <c r="T8813" s="5">
        <f>Table1[[#This Row],[Fuel Consumption (mmBtu)]]*Table1[[#This Row],[Emission Factor (kg CO2/ mmBtu)]]*10^3</f>
        <v>901692580444.49146</v>
      </c>
      <c r="U8813" s="3">
        <f>Table1[[#This Row],[Emissions (g CO2)]]/(Table1[[#This Row],[Generation (TWh)]]*10^9)</f>
        <v>510.96025303110173</v>
      </c>
    </row>
    <row r="8814" spans="1:21" x14ac:dyDescent="0.35">
      <c r="A8814" t="s">
        <v>2209</v>
      </c>
      <c r="B8814" t="s">
        <v>3242</v>
      </c>
      <c r="C8814" t="str">
        <f>SUBSTITUTE(Table1[[#This Row],[Fuel]],", ",",")</f>
        <v>fossil gas: lng</v>
      </c>
      <c r="D8814" t="s">
        <v>3242</v>
      </c>
      <c r="H8814" t="s">
        <v>3438</v>
      </c>
      <c r="I8814">
        <v>1282</v>
      </c>
      <c r="J8814" t="s">
        <v>3450</v>
      </c>
      <c r="K8814" t="s">
        <v>29</v>
      </c>
      <c r="L8814" t="s">
        <v>29</v>
      </c>
      <c r="M8814" t="s">
        <v>29</v>
      </c>
      <c r="N8814">
        <v>23.531780999999999</v>
      </c>
      <c r="O8814">
        <v>120.47271600000001</v>
      </c>
      <c r="P8814" t="s">
        <v>3599</v>
      </c>
      <c r="Q8814" s="3">
        <f>Table1[[#This Row],[Capacity (MW)]]*0.395*8760*10^-6</f>
        <v>4.4359764000000004</v>
      </c>
      <c r="R8814" s="3" cm="1">
        <f t="array" ref="R8814">AVERAGE(VLOOKUP(_xlfn.TEXTSPLIT(Table1[[#This Row],[Fuel (no space after comma)]], ","), FuelList_Final_EF!$A$2:$B$65, 2, FALSE))</f>
        <v>67.685819715340017</v>
      </c>
      <c r="S8814" s="3">
        <f>Table1[[#This Row],[Generation (TWh)]]*10^9*VLOOKUP(Table1[[#This Row],[Turbine/Engine Technology]],Technology_HR!$A$2:$B$11,2,FALSE)*10^-6</f>
        <v>33487185.843599997</v>
      </c>
      <c r="T8814" s="5">
        <f>Table1[[#This Row],[Fuel Consumption (mmBtu)]]*Table1[[#This Row],[Emission Factor (kg CO2/ mmBtu)]]*10^3</f>
        <v>2266607623783.9956</v>
      </c>
      <c r="U8814" s="3">
        <f>Table1[[#This Row],[Emissions (g CO2)]]/(Table1[[#This Row],[Generation (TWh)]]*10^9)</f>
        <v>510.96025303110167</v>
      </c>
    </row>
    <row r="8815" spans="1:21" x14ac:dyDescent="0.35">
      <c r="A8815" t="s">
        <v>2210</v>
      </c>
      <c r="B8815" t="s">
        <v>3241</v>
      </c>
      <c r="C8815" t="str">
        <f>SUBSTITUTE(Table1[[#This Row],[Fuel]],", ",",")</f>
        <v>fossil liquids: heavy fuel oil</v>
      </c>
      <c r="D8815" t="s">
        <v>3241</v>
      </c>
      <c r="H8815" t="s">
        <v>3437</v>
      </c>
      <c r="I8815">
        <v>88</v>
      </c>
      <c r="J8815" t="s">
        <v>3446</v>
      </c>
      <c r="K8815">
        <v>2002</v>
      </c>
      <c r="L8815" t="s">
        <v>29</v>
      </c>
      <c r="M8815" t="s">
        <v>29</v>
      </c>
      <c r="N8815">
        <v>23.563780000000001</v>
      </c>
      <c r="O8815">
        <v>119.658661</v>
      </c>
      <c r="P8815" t="s">
        <v>3599</v>
      </c>
      <c r="Q8815" s="3">
        <f>Table1[[#This Row],[Capacity (MW)]]*0.395*8760*10^-6</f>
        <v>0.30449760000000003</v>
      </c>
      <c r="R8815" s="3" cm="1">
        <f t="array" ref="R8815">AVERAGE(VLOOKUP(_xlfn.TEXTSPLIT(Table1[[#This Row],[Fuel (no space after comma)]], ","), FuelList_Final_EF!$A$2:$B$65, 2, FALSE))</f>
        <v>81.602530311017389</v>
      </c>
      <c r="S8815" s="3">
        <f>Table1[[#This Row],[Generation (TWh)]]*10^9*VLOOKUP(Table1[[#This Row],[Turbine/Engine Technology]],Technology_HR!$A$2:$B$11,2,FALSE)*10^-6</f>
        <v>2710028.6400000006</v>
      </c>
      <c r="T8815" s="5">
        <f>Table1[[#This Row],[Fuel Consumption (mmBtu)]]*Table1[[#This Row],[Emission Factor (kg CO2/ mmBtu)]]*10^3</f>
        <v>221145194239.32529</v>
      </c>
      <c r="U8815" s="3">
        <f>Table1[[#This Row],[Emissions (g CO2)]]/(Table1[[#This Row],[Generation (TWh)]]*10^9)</f>
        <v>726.26251976805474</v>
      </c>
    </row>
    <row r="8816" spans="1:21" x14ac:dyDescent="0.35">
      <c r="A8816" t="s">
        <v>2211</v>
      </c>
      <c r="B8816" t="s">
        <v>3242</v>
      </c>
      <c r="C8816" t="str">
        <f>SUBSTITUTE(Table1[[#This Row],[Fuel]],", ",",")</f>
        <v>fossil gas: lng</v>
      </c>
      <c r="D8816" t="s">
        <v>3242</v>
      </c>
      <c r="H8816" t="s">
        <v>3438</v>
      </c>
      <c r="I8816">
        <v>611</v>
      </c>
      <c r="J8816" t="s">
        <v>3447</v>
      </c>
      <c r="K8816">
        <v>2025</v>
      </c>
      <c r="L8816" t="s">
        <v>29</v>
      </c>
      <c r="M8816" t="s">
        <v>29</v>
      </c>
      <c r="N8816">
        <v>24.227391000000001</v>
      </c>
      <c r="O8816">
        <v>120.4699</v>
      </c>
      <c r="P8816" t="s">
        <v>3599</v>
      </c>
      <c r="Q8816" s="3">
        <f>Table1[[#This Row],[Capacity (MW)]]*0.395*8760*10^-6</f>
        <v>2.1141822000000001</v>
      </c>
      <c r="R8816" s="3" cm="1">
        <f t="array" ref="R8816">AVERAGE(VLOOKUP(_xlfn.TEXTSPLIT(Table1[[#This Row],[Fuel (no space after comma)]], ","), FuelList_Final_EF!$A$2:$B$65, 2, FALSE))</f>
        <v>67.685819715340017</v>
      </c>
      <c r="S8816" s="3">
        <f>Table1[[#This Row],[Generation (TWh)]]*10^9*VLOOKUP(Table1[[#This Row],[Turbine/Engine Technology]],Technology_HR!$A$2:$B$11,2,FALSE)*10^-6</f>
        <v>15959961.427800002</v>
      </c>
      <c r="T8816" s="5">
        <f>Table1[[#This Row],[Fuel Consumption (mmBtu)]]*Table1[[#This Row],[Emission Factor (kg CO2/ mmBtu)]]*10^3</f>
        <v>1080263071865.8517</v>
      </c>
      <c r="U8816" s="3">
        <f>Table1[[#This Row],[Emissions (g CO2)]]/(Table1[[#This Row],[Generation (TWh)]]*10^9)</f>
        <v>510.96025303110184</v>
      </c>
    </row>
    <row r="8817" spans="1:21" x14ac:dyDescent="0.35">
      <c r="A8817" t="s">
        <v>2210</v>
      </c>
      <c r="B8817" t="s">
        <v>3285</v>
      </c>
      <c r="C8817" t="str">
        <f>SUBSTITUTE(Table1[[#This Row],[Fuel]],", ",",")</f>
        <v>fossil gas: lng,fossil liquids: fuel oil</v>
      </c>
      <c r="D8817" t="s">
        <v>3242</v>
      </c>
      <c r="E8817" t="s">
        <v>3275</v>
      </c>
      <c r="H8817" t="s">
        <v>3438</v>
      </c>
      <c r="I8817">
        <v>743</v>
      </c>
      <c r="J8817" t="s">
        <v>3446</v>
      </c>
      <c r="K8817">
        <v>2006</v>
      </c>
      <c r="L8817" t="s">
        <v>29</v>
      </c>
      <c r="M8817" t="s">
        <v>29</v>
      </c>
      <c r="N8817">
        <v>25.029685000000001</v>
      </c>
      <c r="O8817">
        <v>121.04822</v>
      </c>
      <c r="P8817" t="s">
        <v>3599</v>
      </c>
      <c r="Q8817" s="3">
        <f>Table1[[#This Row],[Capacity (MW)]]*0.395*8760*10^-6</f>
        <v>2.5709285999999998</v>
      </c>
      <c r="R8817" s="3" cm="1">
        <f t="array" ref="R8817">AVERAGE(VLOOKUP(_xlfn.TEXTSPLIT(Table1[[#This Row],[Fuel (no space after comma)]], ","), FuelList_Final_EF!$A$2:$B$65, 2, FALSE))</f>
        <v>72.896251006556298</v>
      </c>
      <c r="S8817" s="3">
        <f>Table1[[#This Row],[Generation (TWh)]]*10^9*VLOOKUP(Table1[[#This Row],[Turbine/Engine Technology]],Technology_HR!$A$2:$B$11,2,FALSE)*10^-6</f>
        <v>19407940.001399998</v>
      </c>
      <c r="T8817" s="5">
        <f>Table1[[#This Row],[Fuel Consumption (mmBtu)]]*Table1[[#This Row],[Emission Factor (kg CO2/ mmBtu)]]*10^3</f>
        <v>1414766065862.2388</v>
      </c>
      <c r="U8817" s="3">
        <f>Table1[[#This Row],[Emissions (g CO2)]]/(Table1[[#This Row],[Generation (TWh)]]*10^9)</f>
        <v>550.29379884849345</v>
      </c>
    </row>
    <row r="8818" spans="1:21" x14ac:dyDescent="0.35">
      <c r="A8818" t="s">
        <v>2210</v>
      </c>
      <c r="B8818" t="s">
        <v>3285</v>
      </c>
      <c r="C8818" t="str">
        <f>SUBSTITUTE(Table1[[#This Row],[Fuel]],", ",",")</f>
        <v>fossil gas: lng,fossil liquids: fuel oil</v>
      </c>
      <c r="D8818" t="s">
        <v>3242</v>
      </c>
      <c r="E8818" t="s">
        <v>3275</v>
      </c>
      <c r="H8818" t="s">
        <v>3438</v>
      </c>
      <c r="I8818">
        <v>743</v>
      </c>
      <c r="J8818" t="s">
        <v>3446</v>
      </c>
      <c r="K8818">
        <v>2006</v>
      </c>
      <c r="L8818" t="s">
        <v>29</v>
      </c>
      <c r="M8818" t="s">
        <v>29</v>
      </c>
      <c r="N8818">
        <v>25.029685000000001</v>
      </c>
      <c r="O8818">
        <v>121.04822</v>
      </c>
      <c r="P8818" t="s">
        <v>3599</v>
      </c>
      <c r="Q8818" s="3">
        <f>Table1[[#This Row],[Capacity (MW)]]*0.395*8760*10^-6</f>
        <v>2.5709285999999998</v>
      </c>
      <c r="R8818" s="3" cm="1">
        <f t="array" ref="R8818">AVERAGE(VLOOKUP(_xlfn.TEXTSPLIT(Table1[[#This Row],[Fuel (no space after comma)]], ","), FuelList_Final_EF!$A$2:$B$65, 2, FALSE))</f>
        <v>72.896251006556298</v>
      </c>
      <c r="S8818" s="3">
        <f>Table1[[#This Row],[Generation (TWh)]]*10^9*VLOOKUP(Table1[[#This Row],[Turbine/Engine Technology]],Technology_HR!$A$2:$B$11,2,FALSE)*10^-6</f>
        <v>19407940.001399998</v>
      </c>
      <c r="T8818" s="5">
        <f>Table1[[#This Row],[Fuel Consumption (mmBtu)]]*Table1[[#This Row],[Emission Factor (kg CO2/ mmBtu)]]*10^3</f>
        <v>1414766065862.2388</v>
      </c>
      <c r="U8818" s="3">
        <f>Table1[[#This Row],[Emissions (g CO2)]]/(Table1[[#This Row],[Generation (TWh)]]*10^9)</f>
        <v>550.29379884849345</v>
      </c>
    </row>
    <row r="8819" spans="1:21" x14ac:dyDescent="0.35">
      <c r="A8819" t="s">
        <v>2210</v>
      </c>
      <c r="B8819" t="s">
        <v>3242</v>
      </c>
      <c r="C8819" t="str">
        <f>SUBSTITUTE(Table1[[#This Row],[Fuel]],", ",",")</f>
        <v>fossil gas: lng</v>
      </c>
      <c r="D8819" t="s">
        <v>3242</v>
      </c>
      <c r="H8819" t="s">
        <v>3438</v>
      </c>
      <c r="I8819">
        <v>723</v>
      </c>
      <c r="J8819" t="s">
        <v>3446</v>
      </c>
      <c r="K8819">
        <v>2007</v>
      </c>
      <c r="L8819" t="s">
        <v>29</v>
      </c>
      <c r="M8819" t="s">
        <v>29</v>
      </c>
      <c r="N8819">
        <v>25.029685000000001</v>
      </c>
      <c r="O8819">
        <v>121.04822</v>
      </c>
      <c r="P8819" t="s">
        <v>3599</v>
      </c>
      <c r="Q8819" s="3">
        <f>Table1[[#This Row],[Capacity (MW)]]*0.395*8760*10^-6</f>
        <v>2.5017246000000002</v>
      </c>
      <c r="R8819" s="3" cm="1">
        <f t="array" ref="R8819">AVERAGE(VLOOKUP(_xlfn.TEXTSPLIT(Table1[[#This Row],[Fuel (no space after comma)]], ","), FuelList_Final_EF!$A$2:$B$65, 2, FALSE))</f>
        <v>67.685819715340017</v>
      </c>
      <c r="S8819" s="3">
        <f>Table1[[#This Row],[Generation (TWh)]]*10^9*VLOOKUP(Table1[[#This Row],[Turbine/Engine Technology]],Technology_HR!$A$2:$B$11,2,FALSE)*10^-6</f>
        <v>18885519.005399998</v>
      </c>
      <c r="T8819" s="5">
        <f>Table1[[#This Row],[Fuel Consumption (mmBtu)]]*Table1[[#This Row],[Emission Factor (kg CO2/ mmBtu)]]*10^3</f>
        <v>1278281834630.1318</v>
      </c>
      <c r="U8819" s="3">
        <f>Table1[[#This Row],[Emissions (g CO2)]]/(Table1[[#This Row],[Generation (TWh)]]*10^9)</f>
        <v>510.96025303110179</v>
      </c>
    </row>
    <row r="8820" spans="1:21" x14ac:dyDescent="0.35">
      <c r="A8820" t="s">
        <v>2210</v>
      </c>
      <c r="B8820" t="s">
        <v>3242</v>
      </c>
      <c r="C8820" t="str">
        <f>SUBSTITUTE(Table1[[#This Row],[Fuel]],", ",",")</f>
        <v>fossil gas: lng</v>
      </c>
      <c r="D8820" t="s">
        <v>3242</v>
      </c>
      <c r="H8820" t="s">
        <v>3438</v>
      </c>
      <c r="I8820">
        <v>723</v>
      </c>
      <c r="J8820" t="s">
        <v>3446</v>
      </c>
      <c r="K8820">
        <v>2007</v>
      </c>
      <c r="L8820" t="s">
        <v>29</v>
      </c>
      <c r="M8820" t="s">
        <v>29</v>
      </c>
      <c r="N8820">
        <v>25.029685000000001</v>
      </c>
      <c r="O8820">
        <v>121.04822</v>
      </c>
      <c r="P8820" t="s">
        <v>3599</v>
      </c>
      <c r="Q8820" s="3">
        <f>Table1[[#This Row],[Capacity (MW)]]*0.395*8760*10^-6</f>
        <v>2.5017246000000002</v>
      </c>
      <c r="R8820" s="3" cm="1">
        <f t="array" ref="R8820">AVERAGE(VLOOKUP(_xlfn.TEXTSPLIT(Table1[[#This Row],[Fuel (no space after comma)]], ","), FuelList_Final_EF!$A$2:$B$65, 2, FALSE))</f>
        <v>67.685819715340017</v>
      </c>
      <c r="S8820" s="3">
        <f>Table1[[#This Row],[Generation (TWh)]]*10^9*VLOOKUP(Table1[[#This Row],[Turbine/Engine Technology]],Technology_HR!$A$2:$B$11,2,FALSE)*10^-6</f>
        <v>18885519.005399998</v>
      </c>
      <c r="T8820" s="5">
        <f>Table1[[#This Row],[Fuel Consumption (mmBtu)]]*Table1[[#This Row],[Emission Factor (kg CO2/ mmBtu)]]*10^3</f>
        <v>1278281834630.1318</v>
      </c>
      <c r="U8820" s="3">
        <f>Table1[[#This Row],[Emissions (g CO2)]]/(Table1[[#This Row],[Generation (TWh)]]*10^9)</f>
        <v>510.96025303110179</v>
      </c>
    </row>
    <row r="8821" spans="1:21" x14ac:dyDescent="0.35">
      <c r="A8821" t="s">
        <v>2210</v>
      </c>
      <c r="B8821" t="s">
        <v>3242</v>
      </c>
      <c r="C8821" t="str">
        <f>SUBSTITUTE(Table1[[#This Row],[Fuel]],", ",",")</f>
        <v>fossil gas: lng</v>
      </c>
      <c r="D8821" t="s">
        <v>3242</v>
      </c>
      <c r="H8821" t="s">
        <v>3438</v>
      </c>
      <c r="I8821">
        <v>723</v>
      </c>
      <c r="J8821" t="s">
        <v>3446</v>
      </c>
      <c r="K8821">
        <v>2008</v>
      </c>
      <c r="L8821" t="s">
        <v>29</v>
      </c>
      <c r="M8821" t="s">
        <v>29</v>
      </c>
      <c r="N8821">
        <v>25.029685000000001</v>
      </c>
      <c r="O8821">
        <v>121.04822</v>
      </c>
      <c r="P8821" t="s">
        <v>3599</v>
      </c>
      <c r="Q8821" s="3">
        <f>Table1[[#This Row],[Capacity (MW)]]*0.395*8760*10^-6</f>
        <v>2.5017246000000002</v>
      </c>
      <c r="R8821" s="3" cm="1">
        <f t="array" ref="R8821">AVERAGE(VLOOKUP(_xlfn.TEXTSPLIT(Table1[[#This Row],[Fuel (no space after comma)]], ","), FuelList_Final_EF!$A$2:$B$65, 2, FALSE))</f>
        <v>67.685819715340017</v>
      </c>
      <c r="S8821" s="3">
        <f>Table1[[#This Row],[Generation (TWh)]]*10^9*VLOOKUP(Table1[[#This Row],[Turbine/Engine Technology]],Technology_HR!$A$2:$B$11,2,FALSE)*10^-6</f>
        <v>18885519.005399998</v>
      </c>
      <c r="T8821" s="5">
        <f>Table1[[#This Row],[Fuel Consumption (mmBtu)]]*Table1[[#This Row],[Emission Factor (kg CO2/ mmBtu)]]*10^3</f>
        <v>1278281834630.1318</v>
      </c>
      <c r="U8821" s="3">
        <f>Table1[[#This Row],[Emissions (g CO2)]]/(Table1[[#This Row],[Generation (TWh)]]*10^9)</f>
        <v>510.96025303110179</v>
      </c>
    </row>
    <row r="8822" spans="1:21" x14ac:dyDescent="0.35">
      <c r="A8822" t="s">
        <v>2210</v>
      </c>
      <c r="B8822" t="s">
        <v>3242</v>
      </c>
      <c r="C8822" t="str">
        <f>SUBSTITUTE(Table1[[#This Row],[Fuel]],", ",",")</f>
        <v>fossil gas: lng</v>
      </c>
      <c r="D8822" t="s">
        <v>3242</v>
      </c>
      <c r="H8822" t="s">
        <v>3438</v>
      </c>
      <c r="I8822">
        <v>723</v>
      </c>
      <c r="J8822" t="s">
        <v>3446</v>
      </c>
      <c r="K8822">
        <v>2009</v>
      </c>
      <c r="L8822" t="s">
        <v>29</v>
      </c>
      <c r="M8822" t="s">
        <v>29</v>
      </c>
      <c r="N8822">
        <v>25.029685000000001</v>
      </c>
      <c r="O8822">
        <v>121.04822</v>
      </c>
      <c r="P8822" t="s">
        <v>3599</v>
      </c>
      <c r="Q8822" s="3">
        <f>Table1[[#This Row],[Capacity (MW)]]*0.395*8760*10^-6</f>
        <v>2.5017246000000002</v>
      </c>
      <c r="R8822" s="3" cm="1">
        <f t="array" ref="R8822">AVERAGE(VLOOKUP(_xlfn.TEXTSPLIT(Table1[[#This Row],[Fuel (no space after comma)]], ","), FuelList_Final_EF!$A$2:$B$65, 2, FALSE))</f>
        <v>67.685819715340017</v>
      </c>
      <c r="S8822" s="3">
        <f>Table1[[#This Row],[Generation (TWh)]]*10^9*VLOOKUP(Table1[[#This Row],[Turbine/Engine Technology]],Technology_HR!$A$2:$B$11,2,FALSE)*10^-6</f>
        <v>18885519.005399998</v>
      </c>
      <c r="T8822" s="5">
        <f>Table1[[#This Row],[Fuel Consumption (mmBtu)]]*Table1[[#This Row],[Emission Factor (kg CO2/ mmBtu)]]*10^3</f>
        <v>1278281834630.1318</v>
      </c>
      <c r="U8822" s="3">
        <f>Table1[[#This Row],[Emissions (g CO2)]]/(Table1[[#This Row],[Generation (TWh)]]*10^9)</f>
        <v>510.96025303110179</v>
      </c>
    </row>
    <row r="8823" spans="1:21" x14ac:dyDescent="0.35">
      <c r="A8823" t="s">
        <v>2210</v>
      </c>
      <c r="B8823" t="s">
        <v>3242</v>
      </c>
      <c r="C8823" t="str">
        <f>SUBSTITUTE(Table1[[#This Row],[Fuel]],", ",",")</f>
        <v>fossil gas: lng</v>
      </c>
      <c r="D8823" t="s">
        <v>3242</v>
      </c>
      <c r="H8823" t="s">
        <v>3438</v>
      </c>
      <c r="I8823">
        <v>1124</v>
      </c>
      <c r="J8823" t="s">
        <v>3446</v>
      </c>
      <c r="K8823">
        <v>2024</v>
      </c>
      <c r="L8823" t="s">
        <v>29</v>
      </c>
      <c r="M8823" t="s">
        <v>29</v>
      </c>
      <c r="N8823">
        <v>25.029685000000001</v>
      </c>
      <c r="O8823">
        <v>121.04822</v>
      </c>
      <c r="P8823" t="s">
        <v>3599</v>
      </c>
      <c r="Q8823" s="3">
        <f>Table1[[#This Row],[Capacity (MW)]]*0.395*8760*10^-6</f>
        <v>3.8892648000000003</v>
      </c>
      <c r="R8823" s="3" cm="1">
        <f t="array" ref="R8823">AVERAGE(VLOOKUP(_xlfn.TEXTSPLIT(Table1[[#This Row],[Fuel (no space after comma)]], ","), FuelList_Final_EF!$A$2:$B$65, 2, FALSE))</f>
        <v>67.685819715340017</v>
      </c>
      <c r="S8823" s="3">
        <f>Table1[[#This Row],[Generation (TWh)]]*10^9*VLOOKUP(Table1[[#This Row],[Turbine/Engine Technology]],Technology_HR!$A$2:$B$11,2,FALSE)*10^-6</f>
        <v>29360059.975200001</v>
      </c>
      <c r="T8823" s="5">
        <f>Table1[[#This Row],[Fuel Consumption (mmBtu)]]*Table1[[#This Row],[Emission Factor (kg CO2/ mmBtu)]]*10^3</f>
        <v>1987259726312.9575</v>
      </c>
      <c r="U8823" s="3">
        <f>Table1[[#This Row],[Emissions (g CO2)]]/(Table1[[#This Row],[Generation (TWh)]]*10^9)</f>
        <v>510.96025303110173</v>
      </c>
    </row>
    <row r="8824" spans="1:21" x14ac:dyDescent="0.35">
      <c r="A8824" t="s">
        <v>2210</v>
      </c>
      <c r="B8824" t="s">
        <v>3242</v>
      </c>
      <c r="C8824" t="str">
        <f>SUBSTITUTE(Table1[[#This Row],[Fuel]],", ",",")</f>
        <v>fossil gas: lng</v>
      </c>
      <c r="D8824" t="s">
        <v>3242</v>
      </c>
      <c r="H8824" t="s">
        <v>3438</v>
      </c>
      <c r="I8824">
        <v>1124</v>
      </c>
      <c r="J8824" t="s">
        <v>3449</v>
      </c>
      <c r="K8824">
        <v>2025</v>
      </c>
      <c r="L8824" t="s">
        <v>29</v>
      </c>
      <c r="M8824" t="s">
        <v>29</v>
      </c>
      <c r="N8824">
        <v>25.029685000000001</v>
      </c>
      <c r="O8824">
        <v>121.04822</v>
      </c>
      <c r="P8824" t="s">
        <v>3599</v>
      </c>
      <c r="Q8824" s="3">
        <f>Table1[[#This Row],[Capacity (MW)]]*0.395*8760*10^-6</f>
        <v>3.8892648000000003</v>
      </c>
      <c r="R8824" s="3" cm="1">
        <f t="array" ref="R8824">AVERAGE(VLOOKUP(_xlfn.TEXTSPLIT(Table1[[#This Row],[Fuel (no space after comma)]], ","), FuelList_Final_EF!$A$2:$B$65, 2, FALSE))</f>
        <v>67.685819715340017</v>
      </c>
      <c r="S8824" s="3">
        <f>Table1[[#This Row],[Generation (TWh)]]*10^9*VLOOKUP(Table1[[#This Row],[Turbine/Engine Technology]],Technology_HR!$A$2:$B$11,2,FALSE)*10^-6</f>
        <v>29360059.975200001</v>
      </c>
      <c r="T8824" s="5">
        <f>Table1[[#This Row],[Fuel Consumption (mmBtu)]]*Table1[[#This Row],[Emission Factor (kg CO2/ mmBtu)]]*10^3</f>
        <v>1987259726312.9575</v>
      </c>
      <c r="U8824" s="3">
        <f>Table1[[#This Row],[Emissions (g CO2)]]/(Table1[[#This Row],[Generation (TWh)]]*10^9)</f>
        <v>510.96025303110173</v>
      </c>
    </row>
    <row r="8825" spans="1:21" x14ac:dyDescent="0.35">
      <c r="A8825" t="s">
        <v>2210</v>
      </c>
      <c r="B8825" t="s">
        <v>3249</v>
      </c>
      <c r="C8825" t="str">
        <f>SUBSTITUTE(Table1[[#This Row],[Fuel]],", ",",")</f>
        <v>fossil gas: waste heat from natural gas</v>
      </c>
      <c r="D8825" t="s">
        <v>3249</v>
      </c>
      <c r="H8825" t="s">
        <v>3440</v>
      </c>
      <c r="I8825">
        <v>913</v>
      </c>
      <c r="J8825" t="s">
        <v>3449</v>
      </c>
      <c r="K8825">
        <v>2025</v>
      </c>
      <c r="L8825" t="s">
        <v>29</v>
      </c>
      <c r="M8825" t="s">
        <v>29</v>
      </c>
      <c r="N8825">
        <v>25.029685000000001</v>
      </c>
      <c r="O8825">
        <v>121.04822</v>
      </c>
      <c r="P8825" t="s">
        <v>3599</v>
      </c>
      <c r="Q8825" s="3">
        <f>Table1[[#This Row],[Capacity (MW)]]*0.395*8760*10^-6</f>
        <v>3.1591626000000002</v>
      </c>
      <c r="R8825" s="3" cm="1">
        <f t="array" ref="R8825">AVERAGE(VLOOKUP(_xlfn.TEXTSPLIT(Table1[[#This Row],[Fuel (no space after comma)]], ","), FuelList_Final_EF!$A$2:$B$65, 2, FALSE))</f>
        <v>66.33</v>
      </c>
      <c r="S8825" s="3">
        <f>Table1[[#This Row],[Generation (TWh)]]*10^9*VLOOKUP(Table1[[#This Row],[Turbine/Engine Technology]],Technology_HR!$A$2:$B$11,2,FALSE)*10^-6</f>
        <v>32491987.340999998</v>
      </c>
      <c r="T8825" s="5">
        <f>Table1[[#This Row],[Fuel Consumption (mmBtu)]]*Table1[[#This Row],[Emission Factor (kg CO2/ mmBtu)]]*10^3</f>
        <v>2155193520328.5298</v>
      </c>
      <c r="U8825" s="3">
        <f>Table1[[#This Row],[Emissions (g CO2)]]/(Table1[[#This Row],[Generation (TWh)]]*10^9)</f>
        <v>682.20404999999994</v>
      </c>
    </row>
    <row r="8826" spans="1:21" x14ac:dyDescent="0.35">
      <c r="A8826" t="s">
        <v>2212</v>
      </c>
      <c r="B8826" t="s">
        <v>3242</v>
      </c>
      <c r="C8826" t="str">
        <f>SUBSTITUTE(Table1[[#This Row],[Fuel]],", ",",")</f>
        <v>fossil gas: lng</v>
      </c>
      <c r="D8826" t="s">
        <v>3242</v>
      </c>
      <c r="H8826" t="s">
        <v>3438</v>
      </c>
      <c r="I8826">
        <v>490</v>
      </c>
      <c r="J8826" t="s">
        <v>3446</v>
      </c>
      <c r="K8826">
        <v>2004</v>
      </c>
      <c r="L8826" t="s">
        <v>29</v>
      </c>
      <c r="M8826" t="s">
        <v>29</v>
      </c>
      <c r="N8826">
        <v>23.083383099999999</v>
      </c>
      <c r="O8826">
        <v>120.35541670000001</v>
      </c>
      <c r="P8826" t="s">
        <v>3599</v>
      </c>
      <c r="Q8826" s="3">
        <f>Table1[[#This Row],[Capacity (MW)]]*0.395*8760*10^-6</f>
        <v>1.6954979999999999</v>
      </c>
      <c r="R8826" s="3" cm="1">
        <f t="array" ref="R8826">AVERAGE(VLOOKUP(_xlfn.TEXTSPLIT(Table1[[#This Row],[Fuel (no space after comma)]], ","), FuelList_Final_EF!$A$2:$B$65, 2, FALSE))</f>
        <v>67.685819715340017</v>
      </c>
      <c r="S8826" s="3">
        <f>Table1[[#This Row],[Generation (TWh)]]*10^9*VLOOKUP(Table1[[#This Row],[Turbine/Engine Technology]],Technology_HR!$A$2:$B$11,2,FALSE)*10^-6</f>
        <v>12799314.401999999</v>
      </c>
      <c r="T8826" s="5">
        <f>Table1[[#This Row],[Fuel Consumption (mmBtu)]]*Table1[[#This Row],[Emission Factor (kg CO2/ mmBtu)]]*10^3</f>
        <v>866332087093.72705</v>
      </c>
      <c r="U8826" s="3">
        <f>Table1[[#This Row],[Emissions (g CO2)]]/(Table1[[#This Row],[Generation (TWh)]]*10^9)</f>
        <v>510.96025303110179</v>
      </c>
    </row>
    <row r="8827" spans="1:21" x14ac:dyDescent="0.35">
      <c r="A8827" t="s">
        <v>2212</v>
      </c>
      <c r="B8827" t="s">
        <v>3242</v>
      </c>
      <c r="C8827" t="str">
        <f>SUBSTITUTE(Table1[[#This Row],[Fuel]],", ",",")</f>
        <v>fossil gas: lng</v>
      </c>
      <c r="D8827" t="s">
        <v>3242</v>
      </c>
      <c r="H8827" t="s">
        <v>3438</v>
      </c>
      <c r="I8827">
        <v>490</v>
      </c>
      <c r="J8827" t="s">
        <v>3446</v>
      </c>
      <c r="K8827">
        <v>2004</v>
      </c>
      <c r="L8827" t="s">
        <v>29</v>
      </c>
      <c r="M8827" t="s">
        <v>29</v>
      </c>
      <c r="N8827">
        <v>23.083383099999999</v>
      </c>
      <c r="O8827">
        <v>120.35541670000001</v>
      </c>
      <c r="P8827" t="s">
        <v>3599</v>
      </c>
      <c r="Q8827" s="3">
        <f>Table1[[#This Row],[Capacity (MW)]]*0.395*8760*10^-6</f>
        <v>1.6954979999999999</v>
      </c>
      <c r="R8827" s="3" cm="1">
        <f t="array" ref="R8827">AVERAGE(VLOOKUP(_xlfn.TEXTSPLIT(Table1[[#This Row],[Fuel (no space after comma)]], ","), FuelList_Final_EF!$A$2:$B$65, 2, FALSE))</f>
        <v>67.685819715340017</v>
      </c>
      <c r="S8827" s="3">
        <f>Table1[[#This Row],[Generation (TWh)]]*10^9*VLOOKUP(Table1[[#This Row],[Turbine/Engine Technology]],Technology_HR!$A$2:$B$11,2,FALSE)*10^-6</f>
        <v>12799314.401999999</v>
      </c>
      <c r="T8827" s="5">
        <f>Table1[[#This Row],[Fuel Consumption (mmBtu)]]*Table1[[#This Row],[Emission Factor (kg CO2/ mmBtu)]]*10^3</f>
        <v>866332087093.72705</v>
      </c>
      <c r="U8827" s="3">
        <f>Table1[[#This Row],[Emissions (g CO2)]]/(Table1[[#This Row],[Generation (TWh)]]*10^9)</f>
        <v>510.96025303110179</v>
      </c>
    </row>
    <row r="8828" spans="1:21" x14ac:dyDescent="0.35">
      <c r="A8828" t="s">
        <v>2212</v>
      </c>
      <c r="B8828" t="s">
        <v>3242</v>
      </c>
      <c r="C8828" t="str">
        <f>SUBSTITUTE(Table1[[#This Row],[Fuel]],", ",",")</f>
        <v>fossil gas: lng</v>
      </c>
      <c r="D8828" t="s">
        <v>3242</v>
      </c>
      <c r="H8828" t="s">
        <v>3438</v>
      </c>
      <c r="I8828">
        <v>1100</v>
      </c>
      <c r="J8828" t="s">
        <v>3449</v>
      </c>
      <c r="K8828">
        <v>2024</v>
      </c>
      <c r="L8828" t="s">
        <v>29</v>
      </c>
      <c r="M8828" t="s">
        <v>29</v>
      </c>
      <c r="N8828">
        <v>23.083383099999999</v>
      </c>
      <c r="O8828">
        <v>120.35541670000001</v>
      </c>
      <c r="P8828" t="s">
        <v>3599</v>
      </c>
      <c r="Q8828" s="3">
        <f>Table1[[#This Row],[Capacity (MW)]]*0.395*8760*10^-6</f>
        <v>3.8062199999999997</v>
      </c>
      <c r="R8828" s="3" cm="1">
        <f t="array" ref="R8828">AVERAGE(VLOOKUP(_xlfn.TEXTSPLIT(Table1[[#This Row],[Fuel (no space after comma)]], ","), FuelList_Final_EF!$A$2:$B$65, 2, FALSE))</f>
        <v>67.685819715340017</v>
      </c>
      <c r="S8828" s="3">
        <f>Table1[[#This Row],[Generation (TWh)]]*10^9*VLOOKUP(Table1[[#This Row],[Turbine/Engine Technology]],Technology_HR!$A$2:$B$11,2,FALSE)*10^-6</f>
        <v>28733154.779999994</v>
      </c>
      <c r="T8828" s="5">
        <f>Table1[[#This Row],[Fuel Consumption (mmBtu)]]*Table1[[#This Row],[Emission Factor (kg CO2/ mmBtu)]]*10^3</f>
        <v>1944827134292.0398</v>
      </c>
      <c r="U8828" s="3">
        <f>Table1[[#This Row],[Emissions (g CO2)]]/(Table1[[#This Row],[Generation (TWh)]]*10^9)</f>
        <v>510.96025303110173</v>
      </c>
    </row>
    <row r="8829" spans="1:21" x14ac:dyDescent="0.35">
      <c r="A8829" t="s">
        <v>2213</v>
      </c>
      <c r="B8829" t="s">
        <v>3242</v>
      </c>
      <c r="C8829" t="str">
        <f>SUBSTITUTE(Table1[[#This Row],[Fuel]],", ",",")</f>
        <v>fossil gas: lng</v>
      </c>
      <c r="D8829" t="s">
        <v>3242</v>
      </c>
      <c r="H8829" t="s">
        <v>3438</v>
      </c>
      <c r="I8829">
        <v>536</v>
      </c>
      <c r="J8829" t="s">
        <v>3446</v>
      </c>
      <c r="K8829">
        <v>1999</v>
      </c>
      <c r="L8829" t="s">
        <v>29</v>
      </c>
      <c r="M8829">
        <v>2025</v>
      </c>
      <c r="N8829">
        <v>25.116523000000001</v>
      </c>
      <c r="O8829">
        <v>121.256293</v>
      </c>
      <c r="P8829" t="s">
        <v>3599</v>
      </c>
      <c r="Q8829" s="3">
        <f>Table1[[#This Row],[Capacity (MW)]]*0.395*8760*10^-6</f>
        <v>1.8546672</v>
      </c>
      <c r="R8829" s="3" cm="1">
        <f t="array" ref="R8829">AVERAGE(VLOOKUP(_xlfn.TEXTSPLIT(Table1[[#This Row],[Fuel (no space after comma)]], ","), FuelList_Final_EF!$A$2:$B$65, 2, FALSE))</f>
        <v>67.685819715340017</v>
      </c>
      <c r="S8829" s="3">
        <f>Table1[[#This Row],[Generation (TWh)]]*10^9*VLOOKUP(Table1[[#This Row],[Turbine/Engine Technology]],Technology_HR!$A$2:$B$11,2,FALSE)*10^-6</f>
        <v>14000882.692799998</v>
      </c>
      <c r="T8829" s="5">
        <f>Table1[[#This Row],[Fuel Consumption (mmBtu)]]*Table1[[#This Row],[Emission Factor (kg CO2/ mmBtu)]]*10^3</f>
        <v>947661221800.48499</v>
      </c>
      <c r="U8829" s="3">
        <f>Table1[[#This Row],[Emissions (g CO2)]]/(Table1[[#This Row],[Generation (TWh)]]*10^9)</f>
        <v>510.96025303110173</v>
      </c>
    </row>
    <row r="8830" spans="1:21" x14ac:dyDescent="0.35">
      <c r="A8830" t="s">
        <v>2213</v>
      </c>
      <c r="B8830" t="s">
        <v>3242</v>
      </c>
      <c r="C8830" t="str">
        <f>SUBSTITUTE(Table1[[#This Row],[Fuel]],", ",",")</f>
        <v>fossil gas: lng</v>
      </c>
      <c r="D8830" t="s">
        <v>3242</v>
      </c>
      <c r="H8830" t="s">
        <v>3438</v>
      </c>
      <c r="I8830">
        <v>536</v>
      </c>
      <c r="J8830" t="s">
        <v>3446</v>
      </c>
      <c r="K8830">
        <v>1999</v>
      </c>
      <c r="L8830" t="s">
        <v>29</v>
      </c>
      <c r="M8830">
        <v>2026</v>
      </c>
      <c r="N8830">
        <v>25.116523000000001</v>
      </c>
      <c r="O8830">
        <v>121.256293</v>
      </c>
      <c r="P8830" t="s">
        <v>3599</v>
      </c>
      <c r="Q8830" s="3">
        <f>Table1[[#This Row],[Capacity (MW)]]*0.395*8760*10^-6</f>
        <v>1.8546672</v>
      </c>
      <c r="R8830" s="3" cm="1">
        <f t="array" ref="R8830">AVERAGE(VLOOKUP(_xlfn.TEXTSPLIT(Table1[[#This Row],[Fuel (no space after comma)]], ","), FuelList_Final_EF!$A$2:$B$65, 2, FALSE))</f>
        <v>67.685819715340017</v>
      </c>
      <c r="S8830" s="3">
        <f>Table1[[#This Row],[Generation (TWh)]]*10^9*VLOOKUP(Table1[[#This Row],[Turbine/Engine Technology]],Technology_HR!$A$2:$B$11,2,FALSE)*10^-6</f>
        <v>14000882.692799998</v>
      </c>
      <c r="T8830" s="5">
        <f>Table1[[#This Row],[Fuel Consumption (mmBtu)]]*Table1[[#This Row],[Emission Factor (kg CO2/ mmBtu)]]*10^3</f>
        <v>947661221800.48499</v>
      </c>
      <c r="U8830" s="3">
        <f>Table1[[#This Row],[Emissions (g CO2)]]/(Table1[[#This Row],[Generation (TWh)]]*10^9)</f>
        <v>510.96025303110173</v>
      </c>
    </row>
    <row r="8831" spans="1:21" x14ac:dyDescent="0.35">
      <c r="A8831" t="s">
        <v>2213</v>
      </c>
      <c r="B8831" t="s">
        <v>3242</v>
      </c>
      <c r="C8831" t="str">
        <f>SUBSTITUTE(Table1[[#This Row],[Fuel]],", ",",")</f>
        <v>fossil gas: lng</v>
      </c>
      <c r="D8831" t="s">
        <v>3242</v>
      </c>
      <c r="H8831" t="s">
        <v>3438</v>
      </c>
      <c r="I8831">
        <v>1100</v>
      </c>
      <c r="J8831" t="s">
        <v>3447</v>
      </c>
      <c r="K8831">
        <v>2027</v>
      </c>
      <c r="L8831" t="s">
        <v>29</v>
      </c>
      <c r="M8831" t="s">
        <v>29</v>
      </c>
      <c r="N8831">
        <v>25.116523000000001</v>
      </c>
      <c r="O8831">
        <v>121.256293</v>
      </c>
      <c r="P8831" t="s">
        <v>3599</v>
      </c>
      <c r="Q8831" s="3">
        <f>Table1[[#This Row],[Capacity (MW)]]*0.395*8760*10^-6</f>
        <v>3.8062199999999997</v>
      </c>
      <c r="R8831" s="3" cm="1">
        <f t="array" ref="R8831">AVERAGE(VLOOKUP(_xlfn.TEXTSPLIT(Table1[[#This Row],[Fuel (no space after comma)]], ","), FuelList_Final_EF!$A$2:$B$65, 2, FALSE))</f>
        <v>67.685819715340017</v>
      </c>
      <c r="S8831" s="3">
        <f>Table1[[#This Row],[Generation (TWh)]]*10^9*VLOOKUP(Table1[[#This Row],[Turbine/Engine Technology]],Technology_HR!$A$2:$B$11,2,FALSE)*10^-6</f>
        <v>28733154.779999994</v>
      </c>
      <c r="T8831" s="5">
        <f>Table1[[#This Row],[Fuel Consumption (mmBtu)]]*Table1[[#This Row],[Emission Factor (kg CO2/ mmBtu)]]*10^3</f>
        <v>1944827134292.0398</v>
      </c>
      <c r="U8831" s="3">
        <f>Table1[[#This Row],[Emissions (g CO2)]]/(Table1[[#This Row],[Generation (TWh)]]*10^9)</f>
        <v>510.96025303110173</v>
      </c>
    </row>
    <row r="8832" spans="1:21" x14ac:dyDescent="0.35">
      <c r="A8832" t="s">
        <v>2210</v>
      </c>
      <c r="B8832" t="s">
        <v>3242</v>
      </c>
      <c r="C8832" t="str">
        <f>SUBSTITUTE(Table1[[#This Row],[Fuel]],", ",",")</f>
        <v>fossil gas: lng</v>
      </c>
      <c r="D8832" t="s">
        <v>3242</v>
      </c>
      <c r="H8832" t="s">
        <v>3438</v>
      </c>
      <c r="I8832">
        <v>1300</v>
      </c>
      <c r="J8832" t="s">
        <v>3447</v>
      </c>
      <c r="K8832">
        <v>2025</v>
      </c>
      <c r="L8832" t="s">
        <v>29</v>
      </c>
      <c r="M8832" t="s">
        <v>29</v>
      </c>
      <c r="N8832">
        <v>25.157226999999999</v>
      </c>
      <c r="O8832">
        <v>121.73974</v>
      </c>
      <c r="P8832" t="s">
        <v>3599</v>
      </c>
      <c r="Q8832" s="3">
        <f>Table1[[#This Row],[Capacity (MW)]]*0.395*8760*10^-6</f>
        <v>4.4982600000000001</v>
      </c>
      <c r="R8832" s="3" cm="1">
        <f t="array" ref="R8832">AVERAGE(VLOOKUP(_xlfn.TEXTSPLIT(Table1[[#This Row],[Fuel (no space after comma)]], ","), FuelList_Final_EF!$A$2:$B$65, 2, FALSE))</f>
        <v>67.685819715340017</v>
      </c>
      <c r="S8832" s="3">
        <f>Table1[[#This Row],[Generation (TWh)]]*10^9*VLOOKUP(Table1[[#This Row],[Turbine/Engine Technology]],Technology_HR!$A$2:$B$11,2,FALSE)*10^-6</f>
        <v>33957364.740000002</v>
      </c>
      <c r="T8832" s="5">
        <f>Table1[[#This Row],[Fuel Consumption (mmBtu)]]*Table1[[#This Row],[Emission Factor (kg CO2/ mmBtu)]]*10^3</f>
        <v>2298432067799.6841</v>
      </c>
      <c r="U8832" s="3">
        <f>Table1[[#This Row],[Emissions (g CO2)]]/(Table1[[#This Row],[Generation (TWh)]]*10^9)</f>
        <v>510.96025303110184</v>
      </c>
    </row>
    <row r="8833" spans="1:21" x14ac:dyDescent="0.35">
      <c r="A8833" t="s">
        <v>2210</v>
      </c>
      <c r="B8833" t="s">
        <v>3242</v>
      </c>
      <c r="C8833" t="str">
        <f>SUBSTITUTE(Table1[[#This Row],[Fuel]],", ",",")</f>
        <v>fossil gas: lng</v>
      </c>
      <c r="D8833" t="s">
        <v>3242</v>
      </c>
      <c r="H8833" t="s">
        <v>3438</v>
      </c>
      <c r="I8833">
        <v>1300</v>
      </c>
      <c r="J8833" t="s">
        <v>3447</v>
      </c>
      <c r="K8833">
        <v>2030</v>
      </c>
      <c r="L8833" t="s">
        <v>29</v>
      </c>
      <c r="M8833" t="s">
        <v>29</v>
      </c>
      <c r="N8833">
        <v>25.157226999999999</v>
      </c>
      <c r="O8833">
        <v>121.73974</v>
      </c>
      <c r="P8833" t="s">
        <v>3599</v>
      </c>
      <c r="Q8833" s="3">
        <f>Table1[[#This Row],[Capacity (MW)]]*0.395*8760*10^-6</f>
        <v>4.4982600000000001</v>
      </c>
      <c r="R8833" s="3" cm="1">
        <f t="array" ref="R8833">AVERAGE(VLOOKUP(_xlfn.TEXTSPLIT(Table1[[#This Row],[Fuel (no space after comma)]], ","), FuelList_Final_EF!$A$2:$B$65, 2, FALSE))</f>
        <v>67.685819715340017</v>
      </c>
      <c r="S8833" s="3">
        <f>Table1[[#This Row],[Generation (TWh)]]*10^9*VLOOKUP(Table1[[#This Row],[Turbine/Engine Technology]],Technology_HR!$A$2:$B$11,2,FALSE)*10^-6</f>
        <v>33957364.740000002</v>
      </c>
      <c r="T8833" s="5">
        <f>Table1[[#This Row],[Fuel Consumption (mmBtu)]]*Table1[[#This Row],[Emission Factor (kg CO2/ mmBtu)]]*10^3</f>
        <v>2298432067799.6841</v>
      </c>
      <c r="U8833" s="3">
        <f>Table1[[#This Row],[Emissions (g CO2)]]/(Table1[[#This Row],[Generation (TWh)]]*10^9)</f>
        <v>510.96025303110184</v>
      </c>
    </row>
    <row r="8834" spans="1:21" x14ac:dyDescent="0.35">
      <c r="A8834" t="s">
        <v>2210</v>
      </c>
      <c r="B8834" t="s">
        <v>3241</v>
      </c>
      <c r="C8834" t="str">
        <f>SUBSTITUTE(Table1[[#This Row],[Fuel]],", ",",")</f>
        <v>fossil liquids: heavy fuel oil</v>
      </c>
      <c r="D8834" t="s">
        <v>3241</v>
      </c>
      <c r="H8834" t="s">
        <v>3440</v>
      </c>
      <c r="I8834">
        <v>500</v>
      </c>
      <c r="J8834" t="s">
        <v>3446</v>
      </c>
      <c r="K8834">
        <v>1969</v>
      </c>
      <c r="L8834" t="s">
        <v>29</v>
      </c>
      <c r="M8834">
        <v>2024</v>
      </c>
      <c r="N8834">
        <v>25.157226999999999</v>
      </c>
      <c r="O8834">
        <v>121.73974</v>
      </c>
      <c r="P8834" t="s">
        <v>3599</v>
      </c>
      <c r="Q8834" s="3">
        <f>Table1[[#This Row],[Capacity (MW)]]*0.395*8760*10^-6</f>
        <v>1.7301</v>
      </c>
      <c r="R8834" s="3" cm="1">
        <f t="array" ref="R8834">AVERAGE(VLOOKUP(_xlfn.TEXTSPLIT(Table1[[#This Row],[Fuel (no space after comma)]], ","), FuelList_Final_EF!$A$2:$B$65, 2, FALSE))</f>
        <v>81.602530311017389</v>
      </c>
      <c r="S8834" s="3">
        <f>Table1[[#This Row],[Generation (TWh)]]*10^9*VLOOKUP(Table1[[#This Row],[Turbine/Engine Technology]],Technology_HR!$A$2:$B$11,2,FALSE)*10^-6</f>
        <v>17794078.5</v>
      </c>
      <c r="T8834" s="5">
        <f>Table1[[#This Row],[Fuel Consumption (mmBtu)]]*Table1[[#This Row],[Emission Factor (kg CO2/ mmBtu)]]*10^3</f>
        <v>1452041830152.8728</v>
      </c>
      <c r="U8834" s="3">
        <f>Table1[[#This Row],[Emissions (g CO2)]]/(Table1[[#This Row],[Generation (TWh)]]*10^9)</f>
        <v>839.28202424881385</v>
      </c>
    </row>
    <row r="8835" spans="1:21" x14ac:dyDescent="0.35">
      <c r="A8835" t="s">
        <v>2210</v>
      </c>
      <c r="B8835" t="s">
        <v>3241</v>
      </c>
      <c r="C8835" t="str">
        <f>SUBSTITUTE(Table1[[#This Row],[Fuel]],", ",",")</f>
        <v>fossil liquids: heavy fuel oil</v>
      </c>
      <c r="D8835" t="s">
        <v>3241</v>
      </c>
      <c r="H8835" t="s">
        <v>3440</v>
      </c>
      <c r="I8835">
        <v>500</v>
      </c>
      <c r="J8835" t="s">
        <v>3446</v>
      </c>
      <c r="K8835">
        <v>1974</v>
      </c>
      <c r="L8835" t="s">
        <v>29</v>
      </c>
      <c r="M8835">
        <v>2024</v>
      </c>
      <c r="N8835">
        <v>25.157226999999999</v>
      </c>
      <c r="O8835">
        <v>121.73974</v>
      </c>
      <c r="P8835" t="s">
        <v>3599</v>
      </c>
      <c r="Q8835" s="3">
        <f>Table1[[#This Row],[Capacity (MW)]]*0.395*8760*10^-6</f>
        <v>1.7301</v>
      </c>
      <c r="R8835" s="3" cm="1">
        <f t="array" ref="R8835">AVERAGE(VLOOKUP(_xlfn.TEXTSPLIT(Table1[[#This Row],[Fuel (no space after comma)]], ","), FuelList_Final_EF!$A$2:$B$65, 2, FALSE))</f>
        <v>81.602530311017389</v>
      </c>
      <c r="S8835" s="3">
        <f>Table1[[#This Row],[Generation (TWh)]]*10^9*VLOOKUP(Table1[[#This Row],[Turbine/Engine Technology]],Technology_HR!$A$2:$B$11,2,FALSE)*10^-6</f>
        <v>17794078.5</v>
      </c>
      <c r="T8835" s="5">
        <f>Table1[[#This Row],[Fuel Consumption (mmBtu)]]*Table1[[#This Row],[Emission Factor (kg CO2/ mmBtu)]]*10^3</f>
        <v>1452041830152.8728</v>
      </c>
      <c r="U8835" s="3">
        <f>Table1[[#This Row],[Emissions (g CO2)]]/(Table1[[#This Row],[Generation (TWh)]]*10^9)</f>
        <v>839.28202424881385</v>
      </c>
    </row>
    <row r="8836" spans="1:21" x14ac:dyDescent="0.35">
      <c r="A8836" t="s">
        <v>2214</v>
      </c>
      <c r="B8836" t="s">
        <v>3242</v>
      </c>
      <c r="C8836" t="str">
        <f>SUBSTITUTE(Table1[[#This Row],[Fuel]],", ",",")</f>
        <v>fossil gas: lng</v>
      </c>
      <c r="D8836" t="s">
        <v>3242</v>
      </c>
      <c r="H8836" t="s">
        <v>3438</v>
      </c>
      <c r="I8836">
        <v>600</v>
      </c>
      <c r="J8836" t="s">
        <v>3446</v>
      </c>
      <c r="K8836">
        <v>2002</v>
      </c>
      <c r="L8836" t="s">
        <v>29</v>
      </c>
      <c r="M8836" t="s">
        <v>29</v>
      </c>
      <c r="N8836">
        <v>24.814156000000001</v>
      </c>
      <c r="O8836">
        <v>121.1978</v>
      </c>
      <c r="P8836" t="s">
        <v>3599</v>
      </c>
      <c r="Q8836" s="3">
        <f>Table1[[#This Row],[Capacity (MW)]]*0.395*8760*10^-6</f>
        <v>2.07612</v>
      </c>
      <c r="R8836" s="3" cm="1">
        <f t="array" ref="R8836">AVERAGE(VLOOKUP(_xlfn.TEXTSPLIT(Table1[[#This Row],[Fuel (no space after comma)]], ","), FuelList_Final_EF!$A$2:$B$65, 2, FALSE))</f>
        <v>67.685819715340017</v>
      </c>
      <c r="S8836" s="3">
        <f>Table1[[#This Row],[Generation (TWh)]]*10^9*VLOOKUP(Table1[[#This Row],[Turbine/Engine Technology]],Technology_HR!$A$2:$B$11,2,FALSE)*10^-6</f>
        <v>15672629.879999999</v>
      </c>
      <c r="T8836" s="5">
        <f>Table1[[#This Row],[Fuel Consumption (mmBtu)]]*Table1[[#This Row],[Emission Factor (kg CO2/ mmBtu)]]*10^3</f>
        <v>1060814800522.931</v>
      </c>
      <c r="U8836" s="3">
        <f>Table1[[#This Row],[Emissions (g CO2)]]/(Table1[[#This Row],[Generation (TWh)]]*10^9)</f>
        <v>510.96025303110179</v>
      </c>
    </row>
    <row r="8837" spans="1:21" x14ac:dyDescent="0.35">
      <c r="A8837" t="s">
        <v>2215</v>
      </c>
      <c r="B8837" t="s">
        <v>3242</v>
      </c>
      <c r="C8837" t="str">
        <f>SUBSTITUTE(Table1[[#This Row],[Fuel]],", ",",")</f>
        <v>fossil gas: lng</v>
      </c>
      <c r="D8837" t="s">
        <v>3242</v>
      </c>
      <c r="H8837" t="s">
        <v>3438</v>
      </c>
      <c r="I8837">
        <v>155</v>
      </c>
      <c r="J8837" t="s">
        <v>3446</v>
      </c>
      <c r="K8837">
        <v>1999</v>
      </c>
      <c r="L8837" t="s">
        <v>29</v>
      </c>
      <c r="M8837" t="s">
        <v>29</v>
      </c>
      <c r="N8837">
        <v>24.782387</v>
      </c>
      <c r="O8837">
        <v>121.005877</v>
      </c>
      <c r="P8837" t="s">
        <v>3599</v>
      </c>
      <c r="Q8837" s="3">
        <f>Table1[[#This Row],[Capacity (MW)]]*0.395*8760*10^-6</f>
        <v>0.536331</v>
      </c>
      <c r="R8837" s="3" cm="1">
        <f t="array" ref="R8837">AVERAGE(VLOOKUP(_xlfn.TEXTSPLIT(Table1[[#This Row],[Fuel (no space after comma)]], ","), FuelList_Final_EF!$A$2:$B$65, 2, FALSE))</f>
        <v>67.685819715340017</v>
      </c>
      <c r="S8837" s="3">
        <f>Table1[[#This Row],[Generation (TWh)]]*10^9*VLOOKUP(Table1[[#This Row],[Turbine/Engine Technology]],Technology_HR!$A$2:$B$11,2,FALSE)*10^-6</f>
        <v>4048762.719</v>
      </c>
      <c r="T8837" s="5">
        <f>Table1[[#This Row],[Fuel Consumption (mmBtu)]]*Table1[[#This Row],[Emission Factor (kg CO2/ mmBtu)]]*10^3</f>
        <v>274043823468.42383</v>
      </c>
      <c r="U8837" s="3">
        <f>Table1[[#This Row],[Emissions (g CO2)]]/(Table1[[#This Row],[Generation (TWh)]]*10^9)</f>
        <v>510.96025303110173</v>
      </c>
    </row>
    <row r="8838" spans="1:21" x14ac:dyDescent="0.35">
      <c r="A8838" t="s">
        <v>2210</v>
      </c>
      <c r="B8838" t="s">
        <v>3242</v>
      </c>
      <c r="C8838" t="str">
        <f>SUBSTITUTE(Table1[[#This Row],[Fuel]],", ",",")</f>
        <v>fossil gas: lng</v>
      </c>
      <c r="D8838" t="s">
        <v>3242</v>
      </c>
      <c r="H8838" t="s">
        <v>3438</v>
      </c>
      <c r="I8838">
        <v>442</v>
      </c>
      <c r="J8838" t="s">
        <v>3446</v>
      </c>
      <c r="K8838">
        <v>1998</v>
      </c>
      <c r="L8838" t="s">
        <v>29</v>
      </c>
      <c r="M8838">
        <v>2027</v>
      </c>
      <c r="N8838">
        <v>22.856179000000001</v>
      </c>
      <c r="O8838">
        <v>120.19743800000001</v>
      </c>
      <c r="P8838" t="s">
        <v>3599</v>
      </c>
      <c r="Q8838" s="3">
        <f>Table1[[#This Row],[Capacity (MW)]]*0.395*8760*10^-6</f>
        <v>1.5294084000000001</v>
      </c>
      <c r="R8838" s="3" cm="1">
        <f t="array" ref="R8838">AVERAGE(VLOOKUP(_xlfn.TEXTSPLIT(Table1[[#This Row],[Fuel (no space after comma)]], ","), FuelList_Final_EF!$A$2:$B$65, 2, FALSE))</f>
        <v>67.685819715340017</v>
      </c>
      <c r="S8838" s="3">
        <f>Table1[[#This Row],[Generation (TWh)]]*10^9*VLOOKUP(Table1[[#This Row],[Turbine/Engine Technology]],Technology_HR!$A$2:$B$11,2,FALSE)*10^-6</f>
        <v>11545504.011599999</v>
      </c>
      <c r="T8838" s="5">
        <f>Table1[[#This Row],[Fuel Consumption (mmBtu)]]*Table1[[#This Row],[Emission Factor (kg CO2/ mmBtu)]]*10^3</f>
        <v>781466903051.89258</v>
      </c>
      <c r="U8838" s="3">
        <f>Table1[[#This Row],[Emissions (g CO2)]]/(Table1[[#This Row],[Generation (TWh)]]*10^9)</f>
        <v>510.96025303110184</v>
      </c>
    </row>
    <row r="8839" spans="1:21" x14ac:dyDescent="0.35">
      <c r="A8839" t="s">
        <v>2210</v>
      </c>
      <c r="B8839" t="s">
        <v>3242</v>
      </c>
      <c r="C8839" t="str">
        <f>SUBSTITUTE(Table1[[#This Row],[Fuel]],", ",",")</f>
        <v>fossil gas: lng</v>
      </c>
      <c r="D8839" t="s">
        <v>3242</v>
      </c>
      <c r="H8839" t="s">
        <v>3438</v>
      </c>
      <c r="I8839">
        <v>442</v>
      </c>
      <c r="J8839" t="s">
        <v>3446</v>
      </c>
      <c r="K8839">
        <v>1998</v>
      </c>
      <c r="L8839" t="s">
        <v>29</v>
      </c>
      <c r="M8839">
        <v>2027</v>
      </c>
      <c r="N8839">
        <v>22.856179000000001</v>
      </c>
      <c r="O8839">
        <v>120.19743800000001</v>
      </c>
      <c r="P8839" t="s">
        <v>3599</v>
      </c>
      <c r="Q8839" s="3">
        <f>Table1[[#This Row],[Capacity (MW)]]*0.395*8760*10^-6</f>
        <v>1.5294084000000001</v>
      </c>
      <c r="R8839" s="3" cm="1">
        <f t="array" ref="R8839">AVERAGE(VLOOKUP(_xlfn.TEXTSPLIT(Table1[[#This Row],[Fuel (no space after comma)]], ","), FuelList_Final_EF!$A$2:$B$65, 2, FALSE))</f>
        <v>67.685819715340017</v>
      </c>
      <c r="S8839" s="3">
        <f>Table1[[#This Row],[Generation (TWh)]]*10^9*VLOOKUP(Table1[[#This Row],[Turbine/Engine Technology]],Technology_HR!$A$2:$B$11,2,FALSE)*10^-6</f>
        <v>11545504.011599999</v>
      </c>
      <c r="T8839" s="5">
        <f>Table1[[#This Row],[Fuel Consumption (mmBtu)]]*Table1[[#This Row],[Emission Factor (kg CO2/ mmBtu)]]*10^3</f>
        <v>781466903051.89258</v>
      </c>
      <c r="U8839" s="3">
        <f>Table1[[#This Row],[Emissions (g CO2)]]/(Table1[[#This Row],[Generation (TWh)]]*10^9)</f>
        <v>510.96025303110184</v>
      </c>
    </row>
    <row r="8840" spans="1:21" x14ac:dyDescent="0.35">
      <c r="A8840" t="s">
        <v>2210</v>
      </c>
      <c r="B8840" t="s">
        <v>3242</v>
      </c>
      <c r="C8840" t="str">
        <f>SUBSTITUTE(Table1[[#This Row],[Fuel]],", ",",")</f>
        <v>fossil gas: lng</v>
      </c>
      <c r="D8840" t="s">
        <v>3242</v>
      </c>
      <c r="H8840" t="s">
        <v>3438</v>
      </c>
      <c r="I8840">
        <v>442</v>
      </c>
      <c r="J8840" t="s">
        <v>3446</v>
      </c>
      <c r="K8840">
        <v>1998</v>
      </c>
      <c r="L8840" t="s">
        <v>29</v>
      </c>
      <c r="M8840">
        <v>2027</v>
      </c>
      <c r="N8840">
        <v>22.856179000000001</v>
      </c>
      <c r="O8840">
        <v>120.19743800000001</v>
      </c>
      <c r="P8840" t="s">
        <v>3599</v>
      </c>
      <c r="Q8840" s="3">
        <f>Table1[[#This Row],[Capacity (MW)]]*0.395*8760*10^-6</f>
        <v>1.5294084000000001</v>
      </c>
      <c r="R8840" s="3" cm="1">
        <f t="array" ref="R8840">AVERAGE(VLOOKUP(_xlfn.TEXTSPLIT(Table1[[#This Row],[Fuel (no space after comma)]], ","), FuelList_Final_EF!$A$2:$B$65, 2, FALSE))</f>
        <v>67.685819715340017</v>
      </c>
      <c r="S8840" s="3">
        <f>Table1[[#This Row],[Generation (TWh)]]*10^9*VLOOKUP(Table1[[#This Row],[Turbine/Engine Technology]],Technology_HR!$A$2:$B$11,2,FALSE)*10^-6</f>
        <v>11545504.011599999</v>
      </c>
      <c r="T8840" s="5">
        <f>Table1[[#This Row],[Fuel Consumption (mmBtu)]]*Table1[[#This Row],[Emission Factor (kg CO2/ mmBtu)]]*10^3</f>
        <v>781466903051.89258</v>
      </c>
      <c r="U8840" s="3">
        <f>Table1[[#This Row],[Emissions (g CO2)]]/(Table1[[#This Row],[Generation (TWh)]]*10^9)</f>
        <v>510.96025303110184</v>
      </c>
    </row>
    <row r="8841" spans="1:21" x14ac:dyDescent="0.35">
      <c r="A8841" t="s">
        <v>2210</v>
      </c>
      <c r="B8841" t="s">
        <v>3242</v>
      </c>
      <c r="C8841" t="str">
        <f>SUBSTITUTE(Table1[[#This Row],[Fuel]],", ",",")</f>
        <v>fossil gas: lng</v>
      </c>
      <c r="D8841" t="s">
        <v>3242</v>
      </c>
      <c r="H8841" t="s">
        <v>3438</v>
      </c>
      <c r="I8841">
        <v>442</v>
      </c>
      <c r="J8841" t="s">
        <v>3446</v>
      </c>
      <c r="K8841">
        <v>1998</v>
      </c>
      <c r="L8841" t="s">
        <v>29</v>
      </c>
      <c r="M8841">
        <v>2027</v>
      </c>
      <c r="N8841">
        <v>22.856179000000001</v>
      </c>
      <c r="O8841">
        <v>120.19743800000001</v>
      </c>
      <c r="P8841" t="s">
        <v>3599</v>
      </c>
      <c r="Q8841" s="3">
        <f>Table1[[#This Row],[Capacity (MW)]]*0.395*8760*10^-6</f>
        <v>1.5294084000000001</v>
      </c>
      <c r="R8841" s="3" cm="1">
        <f t="array" ref="R8841">AVERAGE(VLOOKUP(_xlfn.TEXTSPLIT(Table1[[#This Row],[Fuel (no space after comma)]], ","), FuelList_Final_EF!$A$2:$B$65, 2, FALSE))</f>
        <v>67.685819715340017</v>
      </c>
      <c r="S8841" s="3">
        <f>Table1[[#This Row],[Generation (TWh)]]*10^9*VLOOKUP(Table1[[#This Row],[Turbine/Engine Technology]],Technology_HR!$A$2:$B$11,2,FALSE)*10^-6</f>
        <v>11545504.011599999</v>
      </c>
      <c r="T8841" s="5">
        <f>Table1[[#This Row],[Fuel Consumption (mmBtu)]]*Table1[[#This Row],[Emission Factor (kg CO2/ mmBtu)]]*10^3</f>
        <v>781466903051.89258</v>
      </c>
      <c r="U8841" s="3">
        <f>Table1[[#This Row],[Emissions (g CO2)]]/(Table1[[#This Row],[Generation (TWh)]]*10^9)</f>
        <v>510.96025303110184</v>
      </c>
    </row>
    <row r="8842" spans="1:21" x14ac:dyDescent="0.35">
      <c r="A8842" t="s">
        <v>2210</v>
      </c>
      <c r="B8842" t="s">
        <v>3242</v>
      </c>
      <c r="C8842" t="str">
        <f>SUBSTITUTE(Table1[[#This Row],[Fuel]],", ",",")</f>
        <v>fossil gas: lng</v>
      </c>
      <c r="D8842" t="s">
        <v>3242</v>
      </c>
      <c r="H8842" t="s">
        <v>3438</v>
      </c>
      <c r="I8842">
        <v>442</v>
      </c>
      <c r="J8842" t="s">
        <v>3446</v>
      </c>
      <c r="K8842">
        <v>1999</v>
      </c>
      <c r="L8842" t="s">
        <v>29</v>
      </c>
      <c r="M8842">
        <v>2027</v>
      </c>
      <c r="N8842">
        <v>22.856179000000001</v>
      </c>
      <c r="O8842">
        <v>120.19743800000001</v>
      </c>
      <c r="P8842" t="s">
        <v>3599</v>
      </c>
      <c r="Q8842" s="3">
        <f>Table1[[#This Row],[Capacity (MW)]]*0.395*8760*10^-6</f>
        <v>1.5294084000000001</v>
      </c>
      <c r="R8842" s="3" cm="1">
        <f t="array" ref="R8842">AVERAGE(VLOOKUP(_xlfn.TEXTSPLIT(Table1[[#This Row],[Fuel (no space after comma)]], ","), FuelList_Final_EF!$A$2:$B$65, 2, FALSE))</f>
        <v>67.685819715340017</v>
      </c>
      <c r="S8842" s="3">
        <f>Table1[[#This Row],[Generation (TWh)]]*10^9*VLOOKUP(Table1[[#This Row],[Turbine/Engine Technology]],Technology_HR!$A$2:$B$11,2,FALSE)*10^-6</f>
        <v>11545504.011599999</v>
      </c>
      <c r="T8842" s="5">
        <f>Table1[[#This Row],[Fuel Consumption (mmBtu)]]*Table1[[#This Row],[Emission Factor (kg CO2/ mmBtu)]]*10^3</f>
        <v>781466903051.89258</v>
      </c>
      <c r="U8842" s="3">
        <f>Table1[[#This Row],[Emissions (g CO2)]]/(Table1[[#This Row],[Generation (TWh)]]*10^9)</f>
        <v>510.96025303110184</v>
      </c>
    </row>
    <row r="8843" spans="1:21" x14ac:dyDescent="0.35">
      <c r="A8843" t="s">
        <v>2210</v>
      </c>
      <c r="B8843" t="s">
        <v>3242</v>
      </c>
      <c r="C8843" t="str">
        <f>SUBSTITUTE(Table1[[#This Row],[Fuel]],", ",",")</f>
        <v>fossil gas: lng</v>
      </c>
      <c r="D8843" t="s">
        <v>3242</v>
      </c>
      <c r="H8843" t="s">
        <v>3438</v>
      </c>
      <c r="I8843">
        <v>1300</v>
      </c>
      <c r="J8843" t="s">
        <v>3449</v>
      </c>
      <c r="K8843" t="s">
        <v>29</v>
      </c>
      <c r="L8843" t="s">
        <v>29</v>
      </c>
      <c r="M8843" t="s">
        <v>29</v>
      </c>
      <c r="N8843">
        <v>22.856179000000001</v>
      </c>
      <c r="O8843">
        <v>120.19743800000001</v>
      </c>
      <c r="P8843" t="s">
        <v>3599</v>
      </c>
      <c r="Q8843" s="3">
        <f>Table1[[#This Row],[Capacity (MW)]]*0.395*8760*10^-6</f>
        <v>4.4982600000000001</v>
      </c>
      <c r="R8843" s="3" cm="1">
        <f t="array" ref="R8843">AVERAGE(VLOOKUP(_xlfn.TEXTSPLIT(Table1[[#This Row],[Fuel (no space after comma)]], ","), FuelList_Final_EF!$A$2:$B$65, 2, FALSE))</f>
        <v>67.685819715340017</v>
      </c>
      <c r="S8843" s="3">
        <f>Table1[[#This Row],[Generation (TWh)]]*10^9*VLOOKUP(Table1[[#This Row],[Turbine/Engine Technology]],Technology_HR!$A$2:$B$11,2,FALSE)*10^-6</f>
        <v>33957364.740000002</v>
      </c>
      <c r="T8843" s="5">
        <f>Table1[[#This Row],[Fuel Consumption (mmBtu)]]*Table1[[#This Row],[Emission Factor (kg CO2/ mmBtu)]]*10^3</f>
        <v>2298432067799.6841</v>
      </c>
      <c r="U8843" s="3">
        <f>Table1[[#This Row],[Emissions (g CO2)]]/(Table1[[#This Row],[Generation (TWh)]]*10^9)</f>
        <v>510.96025303110184</v>
      </c>
    </row>
    <row r="8844" spans="1:21" x14ac:dyDescent="0.35">
      <c r="A8844" t="s">
        <v>2210</v>
      </c>
      <c r="B8844" t="s">
        <v>3242</v>
      </c>
      <c r="C8844" t="str">
        <f>SUBSTITUTE(Table1[[#This Row],[Fuel]],", ",",")</f>
        <v>fossil gas: lng</v>
      </c>
      <c r="D8844" t="s">
        <v>3242</v>
      </c>
      <c r="H8844" t="s">
        <v>3438</v>
      </c>
      <c r="I8844">
        <v>1300</v>
      </c>
      <c r="J8844" t="s">
        <v>3449</v>
      </c>
      <c r="K8844" t="s">
        <v>29</v>
      </c>
      <c r="L8844" t="s">
        <v>29</v>
      </c>
      <c r="M8844" t="s">
        <v>29</v>
      </c>
      <c r="N8844">
        <v>22.856179000000001</v>
      </c>
      <c r="O8844">
        <v>120.19743800000001</v>
      </c>
      <c r="P8844" t="s">
        <v>3599</v>
      </c>
      <c r="Q8844" s="3">
        <f>Table1[[#This Row],[Capacity (MW)]]*0.395*8760*10^-6</f>
        <v>4.4982600000000001</v>
      </c>
      <c r="R8844" s="3" cm="1">
        <f t="array" ref="R8844">AVERAGE(VLOOKUP(_xlfn.TEXTSPLIT(Table1[[#This Row],[Fuel (no space after comma)]], ","), FuelList_Final_EF!$A$2:$B$65, 2, FALSE))</f>
        <v>67.685819715340017</v>
      </c>
      <c r="S8844" s="3">
        <f>Table1[[#This Row],[Generation (TWh)]]*10^9*VLOOKUP(Table1[[#This Row],[Turbine/Engine Technology]],Technology_HR!$A$2:$B$11,2,FALSE)*10^-6</f>
        <v>33957364.740000002</v>
      </c>
      <c r="T8844" s="5">
        <f>Table1[[#This Row],[Fuel Consumption (mmBtu)]]*Table1[[#This Row],[Emission Factor (kg CO2/ mmBtu)]]*10^3</f>
        <v>2298432067799.6841</v>
      </c>
      <c r="U8844" s="3">
        <f>Table1[[#This Row],[Emissions (g CO2)]]/(Table1[[#This Row],[Generation (TWh)]]*10^9)</f>
        <v>510.96025303110184</v>
      </c>
    </row>
    <row r="8845" spans="1:21" x14ac:dyDescent="0.35">
      <c r="A8845" t="s">
        <v>2210</v>
      </c>
      <c r="B8845" t="s">
        <v>3242</v>
      </c>
      <c r="C8845" t="str">
        <f>SUBSTITUTE(Table1[[#This Row],[Fuel]],", ",",")</f>
        <v>fossil gas: lng</v>
      </c>
      <c r="D8845" t="s">
        <v>3242</v>
      </c>
      <c r="H8845" t="s">
        <v>3438</v>
      </c>
      <c r="I8845">
        <v>1300</v>
      </c>
      <c r="J8845" t="s">
        <v>3449</v>
      </c>
      <c r="K8845">
        <v>2025</v>
      </c>
      <c r="L8845" t="s">
        <v>29</v>
      </c>
      <c r="M8845" t="s">
        <v>29</v>
      </c>
      <c r="N8845">
        <v>22.856179000000001</v>
      </c>
      <c r="O8845">
        <v>120.19743800000001</v>
      </c>
      <c r="P8845" t="s">
        <v>3599</v>
      </c>
      <c r="Q8845" s="3">
        <f>Table1[[#This Row],[Capacity (MW)]]*0.395*8760*10^-6</f>
        <v>4.4982600000000001</v>
      </c>
      <c r="R8845" s="3" cm="1">
        <f t="array" ref="R8845">AVERAGE(VLOOKUP(_xlfn.TEXTSPLIT(Table1[[#This Row],[Fuel (no space after comma)]], ","), FuelList_Final_EF!$A$2:$B$65, 2, FALSE))</f>
        <v>67.685819715340017</v>
      </c>
      <c r="S8845" s="3">
        <f>Table1[[#This Row],[Generation (TWh)]]*10^9*VLOOKUP(Table1[[#This Row],[Turbine/Engine Technology]],Technology_HR!$A$2:$B$11,2,FALSE)*10^-6</f>
        <v>33957364.740000002</v>
      </c>
      <c r="T8845" s="5">
        <f>Table1[[#This Row],[Fuel Consumption (mmBtu)]]*Table1[[#This Row],[Emission Factor (kg CO2/ mmBtu)]]*10^3</f>
        <v>2298432067799.6841</v>
      </c>
      <c r="U8845" s="3">
        <f>Table1[[#This Row],[Emissions (g CO2)]]/(Table1[[#This Row],[Generation (TWh)]]*10^9)</f>
        <v>510.96025303110184</v>
      </c>
    </row>
    <row r="8846" spans="1:21" x14ac:dyDescent="0.35">
      <c r="A8846" t="s">
        <v>2216</v>
      </c>
      <c r="B8846" t="s">
        <v>3242</v>
      </c>
      <c r="C8846" t="str">
        <f>SUBSTITUTE(Table1[[#This Row],[Fuel]],", ",",")</f>
        <v>fossil gas: lng</v>
      </c>
      <c r="D8846" t="s">
        <v>3242</v>
      </c>
      <c r="H8846" t="s">
        <v>3440</v>
      </c>
      <c r="I8846">
        <v>57</v>
      </c>
      <c r="J8846" t="s">
        <v>3450</v>
      </c>
      <c r="K8846">
        <v>2030</v>
      </c>
      <c r="L8846" t="s">
        <v>29</v>
      </c>
      <c r="M8846" t="s">
        <v>29</v>
      </c>
      <c r="N8846">
        <v>25.055361699999999</v>
      </c>
      <c r="O8846">
        <v>121.2826287</v>
      </c>
      <c r="P8846" t="s">
        <v>3599</v>
      </c>
      <c r="Q8846" s="3">
        <f>Table1[[#This Row],[Capacity (MW)]]*0.395*8760*10^-6</f>
        <v>0.19723139999999997</v>
      </c>
      <c r="R8846" s="3" cm="1">
        <f t="array" ref="R8846">AVERAGE(VLOOKUP(_xlfn.TEXTSPLIT(Table1[[#This Row],[Fuel (no space after comma)]], ","), FuelList_Final_EF!$A$2:$B$65, 2, FALSE))</f>
        <v>67.685819715340017</v>
      </c>
      <c r="S8846" s="3">
        <f>Table1[[#This Row],[Generation (TWh)]]*10^9*VLOOKUP(Table1[[#This Row],[Turbine/Engine Technology]],Technology_HR!$A$2:$B$11,2,FALSE)*10^-6</f>
        <v>2028524.9489999996</v>
      </c>
      <c r="T8846" s="5">
        <f>Table1[[#This Row],[Fuel Consumption (mmBtu)]]*Table1[[#This Row],[Emission Factor (kg CO2/ mmBtu)]]*10^3</f>
        <v>137302373986.08327</v>
      </c>
      <c r="U8846" s="3">
        <f>Table1[[#This Row],[Emissions (g CO2)]]/(Table1[[#This Row],[Generation (TWh)]]*10^9)</f>
        <v>696.14865577227204</v>
      </c>
    </row>
    <row r="8847" spans="1:21" x14ac:dyDescent="0.35">
      <c r="A8847" t="s">
        <v>2216</v>
      </c>
      <c r="B8847" t="s">
        <v>3242</v>
      </c>
      <c r="C8847" t="str">
        <f>SUBSTITUTE(Table1[[#This Row],[Fuel]],", ",",")</f>
        <v>fossil gas: lng</v>
      </c>
      <c r="D8847" t="s">
        <v>3242</v>
      </c>
      <c r="H8847" t="s">
        <v>3440</v>
      </c>
      <c r="I8847">
        <v>57</v>
      </c>
      <c r="J8847" t="s">
        <v>3450</v>
      </c>
      <c r="K8847">
        <v>2030</v>
      </c>
      <c r="L8847" t="s">
        <v>29</v>
      </c>
      <c r="M8847" t="s">
        <v>29</v>
      </c>
      <c r="N8847">
        <v>25.055361699999999</v>
      </c>
      <c r="O8847">
        <v>121.2826287</v>
      </c>
      <c r="P8847" t="s">
        <v>3599</v>
      </c>
      <c r="Q8847" s="3">
        <f>Table1[[#This Row],[Capacity (MW)]]*0.395*8760*10^-6</f>
        <v>0.19723139999999997</v>
      </c>
      <c r="R8847" s="3" cm="1">
        <f t="array" ref="R8847">AVERAGE(VLOOKUP(_xlfn.TEXTSPLIT(Table1[[#This Row],[Fuel (no space after comma)]], ","), FuelList_Final_EF!$A$2:$B$65, 2, FALSE))</f>
        <v>67.685819715340017</v>
      </c>
      <c r="S8847" s="3">
        <f>Table1[[#This Row],[Generation (TWh)]]*10^9*VLOOKUP(Table1[[#This Row],[Turbine/Engine Technology]],Technology_HR!$A$2:$B$11,2,FALSE)*10^-6</f>
        <v>2028524.9489999996</v>
      </c>
      <c r="T8847" s="5">
        <f>Table1[[#This Row],[Fuel Consumption (mmBtu)]]*Table1[[#This Row],[Emission Factor (kg CO2/ mmBtu)]]*10^3</f>
        <v>137302373986.08327</v>
      </c>
      <c r="U8847" s="3">
        <f>Table1[[#This Row],[Emissions (g CO2)]]/(Table1[[#This Row],[Generation (TWh)]]*10^9)</f>
        <v>696.14865577227204</v>
      </c>
    </row>
    <row r="8848" spans="1:21" x14ac:dyDescent="0.35">
      <c r="A8848" t="s">
        <v>93</v>
      </c>
      <c r="B8848" t="s">
        <v>3242</v>
      </c>
      <c r="C8848" t="str">
        <f>SUBSTITUTE(Table1[[#This Row],[Fuel]],", ",",")</f>
        <v>fossil gas: lng</v>
      </c>
      <c r="D8848" t="s">
        <v>3242</v>
      </c>
      <c r="H8848" t="s">
        <v>3438</v>
      </c>
      <c r="I8848">
        <v>216</v>
      </c>
      <c r="J8848" t="s">
        <v>3446</v>
      </c>
      <c r="K8848">
        <v>2003</v>
      </c>
      <c r="L8848" t="s">
        <v>29</v>
      </c>
      <c r="M8848">
        <v>2028</v>
      </c>
      <c r="N8848">
        <v>25.042752</v>
      </c>
      <c r="O8848">
        <v>121.342135</v>
      </c>
      <c r="P8848" t="s">
        <v>3599</v>
      </c>
      <c r="Q8848" s="3">
        <f>Table1[[#This Row],[Capacity (MW)]]*0.395*8760*10^-6</f>
        <v>0.74740320000000005</v>
      </c>
      <c r="R8848" s="3" cm="1">
        <f t="array" ref="R8848">AVERAGE(VLOOKUP(_xlfn.TEXTSPLIT(Table1[[#This Row],[Fuel (no space after comma)]], ","), FuelList_Final_EF!$A$2:$B$65, 2, FALSE))</f>
        <v>67.685819715340017</v>
      </c>
      <c r="S8848" s="3">
        <f>Table1[[#This Row],[Generation (TWh)]]*10^9*VLOOKUP(Table1[[#This Row],[Turbine/Engine Technology]],Technology_HR!$A$2:$B$11,2,FALSE)*10^-6</f>
        <v>5642146.7567999996</v>
      </c>
      <c r="T8848" s="5">
        <f>Table1[[#This Row],[Fuel Consumption (mmBtu)]]*Table1[[#This Row],[Emission Factor (kg CO2/ mmBtu)]]*10^3</f>
        <v>381893328188.25513</v>
      </c>
      <c r="U8848" s="3">
        <f>Table1[[#This Row],[Emissions (g CO2)]]/(Table1[[#This Row],[Generation (TWh)]]*10^9)</f>
        <v>510.96025303110173</v>
      </c>
    </row>
    <row r="8849" spans="1:21" x14ac:dyDescent="0.35">
      <c r="A8849" t="s">
        <v>2217</v>
      </c>
      <c r="B8849" t="s">
        <v>3242</v>
      </c>
      <c r="C8849" t="str">
        <f>SUBSTITUTE(Table1[[#This Row],[Fuel]],", ",",")</f>
        <v>fossil gas: lng</v>
      </c>
      <c r="D8849" t="s">
        <v>3242</v>
      </c>
      <c r="H8849" t="s">
        <v>3438</v>
      </c>
      <c r="I8849">
        <v>96</v>
      </c>
      <c r="J8849" t="s">
        <v>3446</v>
      </c>
      <c r="K8849">
        <v>2003</v>
      </c>
      <c r="L8849" t="s">
        <v>29</v>
      </c>
      <c r="M8849">
        <v>2028</v>
      </c>
      <c r="N8849">
        <v>25.042752</v>
      </c>
      <c r="O8849">
        <v>121.342135</v>
      </c>
      <c r="P8849" t="s">
        <v>3599</v>
      </c>
      <c r="Q8849" s="3">
        <f>Table1[[#This Row],[Capacity (MW)]]*0.395*8760*10^-6</f>
        <v>0.33217920000000001</v>
      </c>
      <c r="R8849" s="3" cm="1">
        <f t="array" ref="R8849">AVERAGE(VLOOKUP(_xlfn.TEXTSPLIT(Table1[[#This Row],[Fuel (no space after comma)]], ","), FuelList_Final_EF!$A$2:$B$65, 2, FALSE))</f>
        <v>67.685819715340017</v>
      </c>
      <c r="S8849" s="3">
        <f>Table1[[#This Row],[Generation (TWh)]]*10^9*VLOOKUP(Table1[[#This Row],[Turbine/Engine Technology]],Technology_HR!$A$2:$B$11,2,FALSE)*10^-6</f>
        <v>2507620.7807999998</v>
      </c>
      <c r="T8849" s="5">
        <f>Table1[[#This Row],[Fuel Consumption (mmBtu)]]*Table1[[#This Row],[Emission Factor (kg CO2/ mmBtu)]]*10^3</f>
        <v>169730368083.66895</v>
      </c>
      <c r="U8849" s="3">
        <f>Table1[[#This Row],[Emissions (g CO2)]]/(Table1[[#This Row],[Generation (TWh)]]*10^9)</f>
        <v>510.96025303110173</v>
      </c>
    </row>
    <row r="8850" spans="1:21" x14ac:dyDescent="0.35">
      <c r="A8850" t="s">
        <v>2149</v>
      </c>
      <c r="B8850" t="s">
        <v>3242</v>
      </c>
      <c r="C8850" t="str">
        <f>SUBSTITUTE(Table1[[#This Row],[Fuel]],", ",",")</f>
        <v>fossil gas: lng</v>
      </c>
      <c r="D8850" t="s">
        <v>3242</v>
      </c>
      <c r="H8850" t="s">
        <v>3438</v>
      </c>
      <c r="I8850">
        <v>168</v>
      </c>
      <c r="J8850" t="s">
        <v>3446</v>
      </c>
      <c r="K8850">
        <v>2003</v>
      </c>
      <c r="L8850" t="s">
        <v>29</v>
      </c>
      <c r="M8850">
        <v>2028</v>
      </c>
      <c r="N8850">
        <v>25.042752</v>
      </c>
      <c r="O8850">
        <v>121.342135</v>
      </c>
      <c r="P8850" t="s">
        <v>3599</v>
      </c>
      <c r="Q8850" s="3">
        <f>Table1[[#This Row],[Capacity (MW)]]*0.395*8760*10^-6</f>
        <v>0.58131359999999999</v>
      </c>
      <c r="R8850" s="3" cm="1">
        <f t="array" ref="R8850">AVERAGE(VLOOKUP(_xlfn.TEXTSPLIT(Table1[[#This Row],[Fuel (no space after comma)]], ","), FuelList_Final_EF!$A$2:$B$65, 2, FALSE))</f>
        <v>67.685819715340017</v>
      </c>
      <c r="S8850" s="3">
        <f>Table1[[#This Row],[Generation (TWh)]]*10^9*VLOOKUP(Table1[[#This Row],[Turbine/Engine Technology]],Technology_HR!$A$2:$B$11,2,FALSE)*10^-6</f>
        <v>4388336.3663999997</v>
      </c>
      <c r="T8850" s="5">
        <f>Table1[[#This Row],[Fuel Consumption (mmBtu)]]*Table1[[#This Row],[Emission Factor (kg CO2/ mmBtu)]]*10^3</f>
        <v>297028144146.42065</v>
      </c>
      <c r="U8850" s="3">
        <f>Table1[[#This Row],[Emissions (g CO2)]]/(Table1[[#This Row],[Generation (TWh)]]*10^9)</f>
        <v>510.96025303110173</v>
      </c>
    </row>
    <row r="8851" spans="1:21" x14ac:dyDescent="0.35">
      <c r="A8851" t="s">
        <v>2149</v>
      </c>
      <c r="B8851" t="s">
        <v>3403</v>
      </c>
      <c r="C8851" t="str">
        <f>SUBSTITUTE(Table1[[#This Row],[Fuel]],", ",",")</f>
        <v>fossil gas: lng,other: hydrogen (unknown) [15%]</v>
      </c>
      <c r="D8851" t="s">
        <v>3242</v>
      </c>
      <c r="E8851" t="s">
        <v>3678</v>
      </c>
      <c r="H8851" t="s">
        <v>3438</v>
      </c>
      <c r="I8851">
        <v>420</v>
      </c>
      <c r="J8851" t="s">
        <v>3447</v>
      </c>
      <c r="K8851">
        <v>2027</v>
      </c>
      <c r="L8851" t="s">
        <v>29</v>
      </c>
      <c r="M8851" t="s">
        <v>29</v>
      </c>
      <c r="N8851">
        <v>25.042752</v>
      </c>
      <c r="O8851">
        <v>121.342135</v>
      </c>
      <c r="P8851" t="s">
        <v>3599</v>
      </c>
      <c r="Q8851" s="3">
        <f>Table1[[#This Row],[Capacity (MW)]]*0.395*8760*10^-6</f>
        <v>1.453284</v>
      </c>
      <c r="R8851" s="3" cm="1">
        <f t="array" ref="R8851">AVERAGE(VLOOKUP(_xlfn.TEXTSPLIT(Table1[[#This Row],[Fuel (no space after comma)]], ","), FuelList_Final_EF!$A$2:$B$65, 2, FALSE))</f>
        <v>33.842909857670008</v>
      </c>
      <c r="S8851" s="3">
        <f>Table1[[#This Row],[Generation (TWh)]]*10^9*VLOOKUP(Table1[[#This Row],[Turbine/Engine Technology]],Technology_HR!$A$2:$B$11,2,FALSE)*10^-6</f>
        <v>10970840.915999999</v>
      </c>
      <c r="T8851" s="5">
        <f>Table1[[#This Row],[Fuel Consumption (mmBtu)]]*Table1[[#This Row],[Emission Factor (kg CO2/ mmBtu)]]*10^3</f>
        <v>371285180183.02582</v>
      </c>
      <c r="U8851" s="3">
        <f>Table1[[#This Row],[Emissions (g CO2)]]/(Table1[[#This Row],[Generation (TWh)]]*10^9)</f>
        <v>255.48012651555086</v>
      </c>
    </row>
    <row r="8852" spans="1:21" x14ac:dyDescent="0.35">
      <c r="A8852" t="s">
        <v>93</v>
      </c>
      <c r="B8852" t="s">
        <v>3403</v>
      </c>
      <c r="C8852" t="str">
        <f>SUBSTITUTE(Table1[[#This Row],[Fuel]],", ",",")</f>
        <v>fossil gas: lng,other: hydrogen (unknown) [15%]</v>
      </c>
      <c r="D8852" t="s">
        <v>3242</v>
      </c>
      <c r="E8852" t="s">
        <v>3678</v>
      </c>
      <c r="H8852" t="s">
        <v>3438</v>
      </c>
      <c r="I8852">
        <v>540</v>
      </c>
      <c r="J8852" t="s">
        <v>3447</v>
      </c>
      <c r="K8852">
        <v>2027</v>
      </c>
      <c r="L8852" t="s">
        <v>29</v>
      </c>
      <c r="M8852" t="s">
        <v>29</v>
      </c>
      <c r="N8852">
        <v>25.042752</v>
      </c>
      <c r="O8852">
        <v>121.342135</v>
      </c>
      <c r="P8852" t="s">
        <v>3599</v>
      </c>
      <c r="Q8852" s="3">
        <f>Table1[[#This Row],[Capacity (MW)]]*0.395*8760*10^-6</f>
        <v>1.8685079999999998</v>
      </c>
      <c r="R8852" s="3" cm="1">
        <f t="array" ref="R8852">AVERAGE(VLOOKUP(_xlfn.TEXTSPLIT(Table1[[#This Row],[Fuel (no space after comma)]], ","), FuelList_Final_EF!$A$2:$B$65, 2, FALSE))</f>
        <v>33.842909857670008</v>
      </c>
      <c r="S8852" s="3">
        <f>Table1[[#This Row],[Generation (TWh)]]*10^9*VLOOKUP(Table1[[#This Row],[Turbine/Engine Technology]],Technology_HR!$A$2:$B$11,2,FALSE)*10^-6</f>
        <v>14105366.891999997</v>
      </c>
      <c r="T8852" s="5">
        <f>Table1[[#This Row],[Fuel Consumption (mmBtu)]]*Table1[[#This Row],[Emission Factor (kg CO2/ mmBtu)]]*10^3</f>
        <v>477366660235.31891</v>
      </c>
      <c r="U8852" s="3">
        <f>Table1[[#This Row],[Emissions (g CO2)]]/(Table1[[#This Row],[Generation (TWh)]]*10^9)</f>
        <v>255.48012651555089</v>
      </c>
    </row>
    <row r="8853" spans="1:21" x14ac:dyDescent="0.35">
      <c r="A8853" t="s">
        <v>2217</v>
      </c>
      <c r="B8853" t="s">
        <v>3403</v>
      </c>
      <c r="C8853" t="str">
        <f>SUBSTITUTE(Table1[[#This Row],[Fuel]],", ",",")</f>
        <v>fossil gas: lng,other: hydrogen (unknown) [15%]</v>
      </c>
      <c r="D8853" t="s">
        <v>3242</v>
      </c>
      <c r="E8853" t="s">
        <v>3678</v>
      </c>
      <c r="H8853" t="s">
        <v>3438</v>
      </c>
      <c r="I8853">
        <v>240</v>
      </c>
      <c r="J8853" t="s">
        <v>3447</v>
      </c>
      <c r="K8853">
        <v>2027</v>
      </c>
      <c r="L8853" t="s">
        <v>29</v>
      </c>
      <c r="M8853" t="s">
        <v>29</v>
      </c>
      <c r="N8853">
        <v>25.042752</v>
      </c>
      <c r="O8853">
        <v>121.342135</v>
      </c>
      <c r="P8853" t="s">
        <v>3599</v>
      </c>
      <c r="Q8853" s="3">
        <f>Table1[[#This Row],[Capacity (MW)]]*0.395*8760*10^-6</f>
        <v>0.83044800000000008</v>
      </c>
      <c r="R8853" s="3" cm="1">
        <f t="array" ref="R8853">AVERAGE(VLOOKUP(_xlfn.TEXTSPLIT(Table1[[#This Row],[Fuel (no space after comma)]], ","), FuelList_Final_EF!$A$2:$B$65, 2, FALSE))</f>
        <v>33.842909857670008</v>
      </c>
      <c r="S8853" s="3">
        <f>Table1[[#This Row],[Generation (TWh)]]*10^9*VLOOKUP(Table1[[#This Row],[Turbine/Engine Technology]],Technology_HR!$A$2:$B$11,2,FALSE)*10^-6</f>
        <v>6269051.9520000005</v>
      </c>
      <c r="T8853" s="5">
        <f>Table1[[#This Row],[Fuel Consumption (mmBtu)]]*Table1[[#This Row],[Emission Factor (kg CO2/ mmBtu)]]*10^3</f>
        <v>212162960104.58621</v>
      </c>
      <c r="U8853" s="3">
        <f>Table1[[#This Row],[Emissions (g CO2)]]/(Table1[[#This Row],[Generation (TWh)]]*10^9)</f>
        <v>255.48012651555086</v>
      </c>
    </row>
    <row r="8854" spans="1:21" x14ac:dyDescent="0.35">
      <c r="A8854" t="s">
        <v>2218</v>
      </c>
      <c r="B8854" t="s">
        <v>3242</v>
      </c>
      <c r="C8854" t="str">
        <f>SUBSTITUTE(Table1[[#This Row],[Fuel]],", ",",")</f>
        <v>fossil gas: lng</v>
      </c>
      <c r="D8854" t="s">
        <v>3242</v>
      </c>
      <c r="H8854" t="s">
        <v>3438</v>
      </c>
      <c r="I8854">
        <v>1200</v>
      </c>
      <c r="J8854" t="s">
        <v>3447</v>
      </c>
      <c r="K8854">
        <v>2028</v>
      </c>
      <c r="L8854" t="s">
        <v>29</v>
      </c>
      <c r="M8854" t="s">
        <v>29</v>
      </c>
      <c r="N8854">
        <v>23.803419000000002</v>
      </c>
      <c r="O8854">
        <v>120.189024</v>
      </c>
      <c r="P8854" t="s">
        <v>3599</v>
      </c>
      <c r="Q8854" s="3">
        <f>Table1[[#This Row],[Capacity (MW)]]*0.395*8760*10^-6</f>
        <v>4.1522399999999999</v>
      </c>
      <c r="R8854" s="3" cm="1">
        <f t="array" ref="R8854">AVERAGE(VLOOKUP(_xlfn.TEXTSPLIT(Table1[[#This Row],[Fuel (no space after comma)]], ","), FuelList_Final_EF!$A$2:$B$65, 2, FALSE))</f>
        <v>67.685819715340017</v>
      </c>
      <c r="S8854" s="3">
        <f>Table1[[#This Row],[Generation (TWh)]]*10^9*VLOOKUP(Table1[[#This Row],[Turbine/Engine Technology]],Technology_HR!$A$2:$B$11,2,FALSE)*10^-6</f>
        <v>31345259.759999998</v>
      </c>
      <c r="T8854" s="5">
        <f>Table1[[#This Row],[Fuel Consumption (mmBtu)]]*Table1[[#This Row],[Emission Factor (kg CO2/ mmBtu)]]*10^3</f>
        <v>2121629601045.8621</v>
      </c>
      <c r="U8854" s="3">
        <f>Table1[[#This Row],[Emissions (g CO2)]]/(Table1[[#This Row],[Generation (TWh)]]*10^9)</f>
        <v>510.96025303110179</v>
      </c>
    </row>
    <row r="8855" spans="1:21" x14ac:dyDescent="0.35">
      <c r="A8855" t="s">
        <v>2218</v>
      </c>
      <c r="B8855" t="s">
        <v>3242</v>
      </c>
      <c r="C8855" t="str">
        <f>SUBSTITUTE(Table1[[#This Row],[Fuel]],", ",",")</f>
        <v>fossil gas: lng</v>
      </c>
      <c r="D8855" t="s">
        <v>3242</v>
      </c>
      <c r="H8855" t="s">
        <v>3438</v>
      </c>
      <c r="I8855">
        <v>1200</v>
      </c>
      <c r="J8855" t="s">
        <v>3447</v>
      </c>
      <c r="K8855">
        <v>2028</v>
      </c>
      <c r="L8855" t="s">
        <v>29</v>
      </c>
      <c r="M8855" t="s">
        <v>29</v>
      </c>
      <c r="N8855">
        <v>23.803419000000002</v>
      </c>
      <c r="O8855">
        <v>120.189024</v>
      </c>
      <c r="P8855" t="s">
        <v>3599</v>
      </c>
      <c r="Q8855" s="3">
        <f>Table1[[#This Row],[Capacity (MW)]]*0.395*8760*10^-6</f>
        <v>4.1522399999999999</v>
      </c>
      <c r="R8855" s="3" cm="1">
        <f t="array" ref="R8855">AVERAGE(VLOOKUP(_xlfn.TEXTSPLIT(Table1[[#This Row],[Fuel (no space after comma)]], ","), FuelList_Final_EF!$A$2:$B$65, 2, FALSE))</f>
        <v>67.685819715340017</v>
      </c>
      <c r="S8855" s="3">
        <f>Table1[[#This Row],[Generation (TWh)]]*10^9*VLOOKUP(Table1[[#This Row],[Turbine/Engine Technology]],Technology_HR!$A$2:$B$11,2,FALSE)*10^-6</f>
        <v>31345259.759999998</v>
      </c>
      <c r="T8855" s="5">
        <f>Table1[[#This Row],[Fuel Consumption (mmBtu)]]*Table1[[#This Row],[Emission Factor (kg CO2/ mmBtu)]]*10^3</f>
        <v>2121629601045.8621</v>
      </c>
      <c r="U8855" s="3">
        <f>Table1[[#This Row],[Emissions (g CO2)]]/(Table1[[#This Row],[Generation (TWh)]]*10^9)</f>
        <v>510.96025303110179</v>
      </c>
    </row>
    <row r="8856" spans="1:21" x14ac:dyDescent="0.35">
      <c r="A8856" t="s">
        <v>2210</v>
      </c>
      <c r="B8856" t="s">
        <v>3242</v>
      </c>
      <c r="C8856" t="str">
        <f>SUBSTITUTE(Table1[[#This Row],[Fuel]],", ",",")</f>
        <v>fossil gas: lng</v>
      </c>
      <c r="D8856" t="s">
        <v>3242</v>
      </c>
      <c r="H8856" t="s">
        <v>3438</v>
      </c>
      <c r="I8856">
        <v>289</v>
      </c>
      <c r="J8856" t="s">
        <v>3446</v>
      </c>
      <c r="K8856">
        <v>1995</v>
      </c>
      <c r="L8856" t="s">
        <v>29</v>
      </c>
      <c r="M8856" t="s">
        <v>29</v>
      </c>
      <c r="N8856">
        <v>22.600760999999999</v>
      </c>
      <c r="O8856">
        <v>120.299218</v>
      </c>
      <c r="P8856" t="s">
        <v>3599</v>
      </c>
      <c r="Q8856" s="3">
        <f>Table1[[#This Row],[Capacity (MW)]]*0.395*8760*10^-6</f>
        <v>0.99999780000000005</v>
      </c>
      <c r="R8856" s="3" cm="1">
        <f t="array" ref="R8856">AVERAGE(VLOOKUP(_xlfn.TEXTSPLIT(Table1[[#This Row],[Fuel (no space after comma)]], ","), FuelList_Final_EF!$A$2:$B$65, 2, FALSE))</f>
        <v>67.685819715340017</v>
      </c>
      <c r="S8856" s="3">
        <f>Table1[[#This Row],[Generation (TWh)]]*10^9*VLOOKUP(Table1[[#This Row],[Turbine/Engine Technology]],Technology_HR!$A$2:$B$11,2,FALSE)*10^-6</f>
        <v>7548983.3921999997</v>
      </c>
      <c r="T8856" s="5">
        <f>Table1[[#This Row],[Fuel Consumption (mmBtu)]]*Table1[[#This Row],[Emission Factor (kg CO2/ mmBtu)]]*10^3</f>
        <v>510959128918.54504</v>
      </c>
      <c r="U8856" s="3">
        <f>Table1[[#This Row],[Emissions (g CO2)]]/(Table1[[#This Row],[Generation (TWh)]]*10^9)</f>
        <v>510.96025303110173</v>
      </c>
    </row>
    <row r="8857" spans="1:21" x14ac:dyDescent="0.35">
      <c r="A8857" t="s">
        <v>2210</v>
      </c>
      <c r="B8857" t="s">
        <v>3242</v>
      </c>
      <c r="C8857" t="str">
        <f>SUBSTITUTE(Table1[[#This Row],[Fuel]],", ",",")</f>
        <v>fossil gas: lng</v>
      </c>
      <c r="D8857" t="s">
        <v>3242</v>
      </c>
      <c r="H8857" t="s">
        <v>3438</v>
      </c>
      <c r="I8857">
        <v>289</v>
      </c>
      <c r="J8857" t="s">
        <v>3446</v>
      </c>
      <c r="K8857">
        <v>1995</v>
      </c>
      <c r="L8857" t="s">
        <v>29</v>
      </c>
      <c r="M8857" t="s">
        <v>29</v>
      </c>
      <c r="N8857">
        <v>22.600760999999999</v>
      </c>
      <c r="O8857">
        <v>120.299218</v>
      </c>
      <c r="P8857" t="s">
        <v>3599</v>
      </c>
      <c r="Q8857" s="3">
        <f>Table1[[#This Row],[Capacity (MW)]]*0.395*8760*10^-6</f>
        <v>0.99999780000000005</v>
      </c>
      <c r="R8857" s="3" cm="1">
        <f t="array" ref="R8857">AVERAGE(VLOOKUP(_xlfn.TEXTSPLIT(Table1[[#This Row],[Fuel (no space after comma)]], ","), FuelList_Final_EF!$A$2:$B$65, 2, FALSE))</f>
        <v>67.685819715340017</v>
      </c>
      <c r="S8857" s="3">
        <f>Table1[[#This Row],[Generation (TWh)]]*10^9*VLOOKUP(Table1[[#This Row],[Turbine/Engine Technology]],Technology_HR!$A$2:$B$11,2,FALSE)*10^-6</f>
        <v>7548983.3921999997</v>
      </c>
      <c r="T8857" s="5">
        <f>Table1[[#This Row],[Fuel Consumption (mmBtu)]]*Table1[[#This Row],[Emission Factor (kg CO2/ mmBtu)]]*10^3</f>
        <v>510959128918.54504</v>
      </c>
      <c r="U8857" s="3">
        <f>Table1[[#This Row],[Emissions (g CO2)]]/(Table1[[#This Row],[Generation (TWh)]]*10^9)</f>
        <v>510.96025303110173</v>
      </c>
    </row>
    <row r="8858" spans="1:21" x14ac:dyDescent="0.35">
      <c r="A8858" t="s">
        <v>2210</v>
      </c>
      <c r="B8858" t="s">
        <v>3242</v>
      </c>
      <c r="C8858" t="str">
        <f>SUBSTITUTE(Table1[[#This Row],[Fuel]],", ",",")</f>
        <v>fossil gas: lng</v>
      </c>
      <c r="D8858" t="s">
        <v>3242</v>
      </c>
      <c r="H8858" t="s">
        <v>3438</v>
      </c>
      <c r="I8858">
        <v>289</v>
      </c>
      <c r="J8858" t="s">
        <v>3446</v>
      </c>
      <c r="K8858">
        <v>1996</v>
      </c>
      <c r="L8858" t="s">
        <v>29</v>
      </c>
      <c r="M8858" t="s">
        <v>29</v>
      </c>
      <c r="N8858">
        <v>22.600760999999999</v>
      </c>
      <c r="O8858">
        <v>120.299218</v>
      </c>
      <c r="P8858" t="s">
        <v>3599</v>
      </c>
      <c r="Q8858" s="3">
        <f>Table1[[#This Row],[Capacity (MW)]]*0.395*8760*10^-6</f>
        <v>0.99999780000000005</v>
      </c>
      <c r="R8858" s="3" cm="1">
        <f t="array" ref="R8858">AVERAGE(VLOOKUP(_xlfn.TEXTSPLIT(Table1[[#This Row],[Fuel (no space after comma)]], ","), FuelList_Final_EF!$A$2:$B$65, 2, FALSE))</f>
        <v>67.685819715340017</v>
      </c>
      <c r="S8858" s="3">
        <f>Table1[[#This Row],[Generation (TWh)]]*10^9*VLOOKUP(Table1[[#This Row],[Turbine/Engine Technology]],Technology_HR!$A$2:$B$11,2,FALSE)*10^-6</f>
        <v>7548983.3921999997</v>
      </c>
      <c r="T8858" s="5">
        <f>Table1[[#This Row],[Fuel Consumption (mmBtu)]]*Table1[[#This Row],[Emission Factor (kg CO2/ mmBtu)]]*10^3</f>
        <v>510959128918.54504</v>
      </c>
      <c r="U8858" s="3">
        <f>Table1[[#This Row],[Emissions (g CO2)]]/(Table1[[#This Row],[Generation (TWh)]]*10^9)</f>
        <v>510.96025303110173</v>
      </c>
    </row>
    <row r="8859" spans="1:21" x14ac:dyDescent="0.35">
      <c r="A8859" t="s">
        <v>2210</v>
      </c>
      <c r="B8859" t="s">
        <v>3242</v>
      </c>
      <c r="C8859" t="str">
        <f>SUBSTITUTE(Table1[[#This Row],[Fuel]],", ",",")</f>
        <v>fossil gas: lng</v>
      </c>
      <c r="D8859" t="s">
        <v>3242</v>
      </c>
      <c r="H8859" t="s">
        <v>3438</v>
      </c>
      <c r="I8859">
        <v>251</v>
      </c>
      <c r="J8859" t="s">
        <v>3446</v>
      </c>
      <c r="K8859">
        <v>2003</v>
      </c>
      <c r="L8859" t="s">
        <v>29</v>
      </c>
      <c r="M8859" t="s">
        <v>29</v>
      </c>
      <c r="N8859">
        <v>22.600760999999999</v>
      </c>
      <c r="O8859">
        <v>120.299218</v>
      </c>
      <c r="P8859" t="s">
        <v>3599</v>
      </c>
      <c r="Q8859" s="3">
        <f>Table1[[#This Row],[Capacity (MW)]]*0.395*8760*10^-6</f>
        <v>0.86851020000000001</v>
      </c>
      <c r="R8859" s="3" cm="1">
        <f t="array" ref="R8859">AVERAGE(VLOOKUP(_xlfn.TEXTSPLIT(Table1[[#This Row],[Fuel (no space after comma)]], ","), FuelList_Final_EF!$A$2:$B$65, 2, FALSE))</f>
        <v>67.685819715340017</v>
      </c>
      <c r="S8859" s="3">
        <f>Table1[[#This Row],[Generation (TWh)]]*10^9*VLOOKUP(Table1[[#This Row],[Turbine/Engine Technology]],Technology_HR!$A$2:$B$11,2,FALSE)*10^-6</f>
        <v>6556383.4997999994</v>
      </c>
      <c r="T8859" s="5">
        <f>Table1[[#This Row],[Fuel Consumption (mmBtu)]]*Table1[[#This Row],[Emission Factor (kg CO2/ mmBtu)]]*10^3</f>
        <v>443774191552.09277</v>
      </c>
      <c r="U8859" s="3">
        <f>Table1[[#This Row],[Emissions (g CO2)]]/(Table1[[#This Row],[Generation (TWh)]]*10^9)</f>
        <v>510.96025303110173</v>
      </c>
    </row>
    <row r="8860" spans="1:21" x14ac:dyDescent="0.35">
      <c r="A8860" t="s">
        <v>2219</v>
      </c>
      <c r="B8860" t="s">
        <v>3242</v>
      </c>
      <c r="C8860" t="str">
        <f>SUBSTITUTE(Table1[[#This Row],[Fuel]],", ",",")</f>
        <v>fossil gas: lng</v>
      </c>
      <c r="D8860" t="s">
        <v>3242</v>
      </c>
      <c r="H8860" t="s">
        <v>3440</v>
      </c>
      <c r="I8860">
        <v>52</v>
      </c>
      <c r="J8860" t="s">
        <v>3446</v>
      </c>
      <c r="K8860">
        <v>2022</v>
      </c>
      <c r="L8860" t="s">
        <v>29</v>
      </c>
      <c r="M8860" t="s">
        <v>29</v>
      </c>
      <c r="N8860">
        <v>24.973433100000001</v>
      </c>
      <c r="O8860">
        <v>121.4044035</v>
      </c>
      <c r="P8860" t="s">
        <v>3599</v>
      </c>
      <c r="Q8860" s="3">
        <f>Table1[[#This Row],[Capacity (MW)]]*0.395*8760*10^-6</f>
        <v>0.17993039999999999</v>
      </c>
      <c r="R8860" s="3" cm="1">
        <f t="array" ref="R8860">AVERAGE(VLOOKUP(_xlfn.TEXTSPLIT(Table1[[#This Row],[Fuel (no space after comma)]], ","), FuelList_Final_EF!$A$2:$B$65, 2, FALSE))</f>
        <v>67.685819715340017</v>
      </c>
      <c r="S8860" s="3">
        <f>Table1[[#This Row],[Generation (TWh)]]*10^9*VLOOKUP(Table1[[#This Row],[Turbine/Engine Technology]],Technology_HR!$A$2:$B$11,2,FALSE)*10^-6</f>
        <v>1850584.1639999999</v>
      </c>
      <c r="T8860" s="5">
        <f>Table1[[#This Row],[Fuel Consumption (mmBtu)]]*Table1[[#This Row],[Emission Factor (kg CO2/ mmBtu)]]*10^3</f>
        <v>125258306092.56721</v>
      </c>
      <c r="U8860" s="3">
        <f>Table1[[#This Row],[Emissions (g CO2)]]/(Table1[[#This Row],[Generation (TWh)]]*10^9)</f>
        <v>696.14865577227204</v>
      </c>
    </row>
    <row r="8861" spans="1:21" x14ac:dyDescent="0.35">
      <c r="A8861" t="s">
        <v>2220</v>
      </c>
      <c r="B8861" t="s">
        <v>3242</v>
      </c>
      <c r="C8861" t="str">
        <f>SUBSTITUTE(Table1[[#This Row],[Fuel]],", ",",")</f>
        <v>fossil gas: lng</v>
      </c>
      <c r="D8861" t="s">
        <v>3242</v>
      </c>
      <c r="H8861" t="s">
        <v>3438</v>
      </c>
      <c r="I8861">
        <v>490</v>
      </c>
      <c r="J8861" t="s">
        <v>3446</v>
      </c>
      <c r="K8861">
        <v>2009</v>
      </c>
      <c r="L8861" t="s">
        <v>29</v>
      </c>
      <c r="M8861" t="s">
        <v>29</v>
      </c>
      <c r="N8861">
        <v>24.129192</v>
      </c>
      <c r="O8861">
        <v>120.42214199999999</v>
      </c>
      <c r="P8861" t="s">
        <v>3599</v>
      </c>
      <c r="Q8861" s="3">
        <f>Table1[[#This Row],[Capacity (MW)]]*0.395*8760*10^-6</f>
        <v>1.6954979999999999</v>
      </c>
      <c r="R8861" s="3" cm="1">
        <f t="array" ref="R8861">AVERAGE(VLOOKUP(_xlfn.TEXTSPLIT(Table1[[#This Row],[Fuel (no space after comma)]], ","), FuelList_Final_EF!$A$2:$B$65, 2, FALSE))</f>
        <v>67.685819715340017</v>
      </c>
      <c r="S8861" s="3">
        <f>Table1[[#This Row],[Generation (TWh)]]*10^9*VLOOKUP(Table1[[#This Row],[Turbine/Engine Technology]],Technology_HR!$A$2:$B$11,2,FALSE)*10^-6</f>
        <v>12799314.401999999</v>
      </c>
      <c r="T8861" s="5">
        <f>Table1[[#This Row],[Fuel Consumption (mmBtu)]]*Table1[[#This Row],[Emission Factor (kg CO2/ mmBtu)]]*10^3</f>
        <v>866332087093.72705</v>
      </c>
      <c r="U8861" s="3">
        <f>Table1[[#This Row],[Emissions (g CO2)]]/(Table1[[#This Row],[Generation (TWh)]]*10^9)</f>
        <v>510.96025303110179</v>
      </c>
    </row>
    <row r="8862" spans="1:21" x14ac:dyDescent="0.35">
      <c r="A8862" t="s">
        <v>2210</v>
      </c>
      <c r="B8862" t="s">
        <v>3282</v>
      </c>
      <c r="C8862" t="str">
        <f>SUBSTITUTE(Table1[[#This Row],[Fuel]],", ",",")</f>
        <v>fossil liquids: light fuel oil</v>
      </c>
      <c r="D8862" t="s">
        <v>3282</v>
      </c>
      <c r="H8862" t="s">
        <v>3436</v>
      </c>
      <c r="I8862">
        <v>70</v>
      </c>
      <c r="J8862" t="s">
        <v>3446</v>
      </c>
      <c r="K8862">
        <v>1980</v>
      </c>
      <c r="L8862" t="s">
        <v>29</v>
      </c>
      <c r="M8862">
        <v>2028</v>
      </c>
      <c r="N8862">
        <v>24.212264999999999</v>
      </c>
      <c r="O8862">
        <v>120.48545900000001</v>
      </c>
      <c r="P8862" t="s">
        <v>3599</v>
      </c>
      <c r="Q8862" s="3">
        <f>Table1[[#This Row],[Capacity (MW)]]*0.395*8760*10^-6</f>
        <v>0.24221400000000001</v>
      </c>
      <c r="R8862" s="3" cm="1">
        <f t="array" ref="R8862">AVERAGE(VLOOKUP(_xlfn.TEXTSPLIT(Table1[[#This Row],[Fuel (no space after comma)]], ","), FuelList_Final_EF!$A$2:$B$65, 2, FALSE))</f>
        <v>78.123352662098043</v>
      </c>
      <c r="S8862" s="3">
        <f>Table1[[#This Row],[Generation (TWh)]]*10^9*VLOOKUP(Table1[[#This Row],[Turbine/Engine Technology]],Technology_HR!$A$2:$B$11,2,FALSE)*10^-6</f>
        <v>2666776.1399999997</v>
      </c>
      <c r="T8862" s="5">
        <f>Table1[[#This Row],[Fuel Consumption (mmBtu)]]*Table1[[#This Row],[Emission Factor (kg CO2/ mmBtu)]]*10^3</f>
        <v>208337492856.08853</v>
      </c>
      <c r="U8862" s="3">
        <f>Table1[[#This Row],[Emissions (g CO2)]]/(Table1[[#This Row],[Generation (TWh)]]*10^9)</f>
        <v>860.13811280969935</v>
      </c>
    </row>
    <row r="8863" spans="1:21" x14ac:dyDescent="0.35">
      <c r="A8863" t="s">
        <v>2210</v>
      </c>
      <c r="B8863" t="s">
        <v>3282</v>
      </c>
      <c r="C8863" t="str">
        <f>SUBSTITUTE(Table1[[#This Row],[Fuel]],", ",",")</f>
        <v>fossil liquids: light fuel oil</v>
      </c>
      <c r="D8863" t="s">
        <v>3282</v>
      </c>
      <c r="H8863" t="s">
        <v>3436</v>
      </c>
      <c r="I8863">
        <v>70</v>
      </c>
      <c r="J8863" t="s">
        <v>3446</v>
      </c>
      <c r="K8863">
        <v>1980</v>
      </c>
      <c r="L8863" t="s">
        <v>29</v>
      </c>
      <c r="M8863">
        <v>2028</v>
      </c>
      <c r="N8863">
        <v>24.212264999999999</v>
      </c>
      <c r="O8863">
        <v>120.48545900000001</v>
      </c>
      <c r="P8863" t="s">
        <v>3599</v>
      </c>
      <c r="Q8863" s="3">
        <f>Table1[[#This Row],[Capacity (MW)]]*0.395*8760*10^-6</f>
        <v>0.24221400000000001</v>
      </c>
      <c r="R8863" s="3" cm="1">
        <f t="array" ref="R8863">AVERAGE(VLOOKUP(_xlfn.TEXTSPLIT(Table1[[#This Row],[Fuel (no space after comma)]], ","), FuelList_Final_EF!$A$2:$B$65, 2, FALSE))</f>
        <v>78.123352662098043</v>
      </c>
      <c r="S8863" s="3">
        <f>Table1[[#This Row],[Generation (TWh)]]*10^9*VLOOKUP(Table1[[#This Row],[Turbine/Engine Technology]],Technology_HR!$A$2:$B$11,2,FALSE)*10^-6</f>
        <v>2666776.1399999997</v>
      </c>
      <c r="T8863" s="5">
        <f>Table1[[#This Row],[Fuel Consumption (mmBtu)]]*Table1[[#This Row],[Emission Factor (kg CO2/ mmBtu)]]*10^3</f>
        <v>208337492856.08853</v>
      </c>
      <c r="U8863" s="3">
        <f>Table1[[#This Row],[Emissions (g CO2)]]/(Table1[[#This Row],[Generation (TWh)]]*10^9)</f>
        <v>860.13811280969935</v>
      </c>
    </row>
    <row r="8864" spans="1:21" x14ac:dyDescent="0.35">
      <c r="A8864" t="s">
        <v>2210</v>
      </c>
      <c r="B8864" t="s">
        <v>3282</v>
      </c>
      <c r="C8864" t="str">
        <f>SUBSTITUTE(Table1[[#This Row],[Fuel]],", ",",")</f>
        <v>fossil liquids: light fuel oil</v>
      </c>
      <c r="D8864" t="s">
        <v>3282</v>
      </c>
      <c r="H8864" t="s">
        <v>3436</v>
      </c>
      <c r="I8864">
        <v>70</v>
      </c>
      <c r="J8864" t="s">
        <v>3446</v>
      </c>
      <c r="K8864">
        <v>1980</v>
      </c>
      <c r="L8864" t="s">
        <v>29</v>
      </c>
      <c r="M8864">
        <v>2028</v>
      </c>
      <c r="N8864">
        <v>24.212264999999999</v>
      </c>
      <c r="O8864">
        <v>120.48545900000001</v>
      </c>
      <c r="P8864" t="s">
        <v>3599</v>
      </c>
      <c r="Q8864" s="3">
        <f>Table1[[#This Row],[Capacity (MW)]]*0.395*8760*10^-6</f>
        <v>0.24221400000000001</v>
      </c>
      <c r="R8864" s="3" cm="1">
        <f t="array" ref="R8864">AVERAGE(VLOOKUP(_xlfn.TEXTSPLIT(Table1[[#This Row],[Fuel (no space after comma)]], ","), FuelList_Final_EF!$A$2:$B$65, 2, FALSE))</f>
        <v>78.123352662098043</v>
      </c>
      <c r="S8864" s="3">
        <f>Table1[[#This Row],[Generation (TWh)]]*10^9*VLOOKUP(Table1[[#This Row],[Turbine/Engine Technology]],Technology_HR!$A$2:$B$11,2,FALSE)*10^-6</f>
        <v>2666776.1399999997</v>
      </c>
      <c r="T8864" s="5">
        <f>Table1[[#This Row],[Fuel Consumption (mmBtu)]]*Table1[[#This Row],[Emission Factor (kg CO2/ mmBtu)]]*10^3</f>
        <v>208337492856.08853</v>
      </c>
      <c r="U8864" s="3">
        <f>Table1[[#This Row],[Emissions (g CO2)]]/(Table1[[#This Row],[Generation (TWh)]]*10^9)</f>
        <v>860.13811280969935</v>
      </c>
    </row>
    <row r="8865" spans="1:21" x14ac:dyDescent="0.35">
      <c r="A8865" t="s">
        <v>2210</v>
      </c>
      <c r="B8865" t="s">
        <v>3282</v>
      </c>
      <c r="C8865" t="str">
        <f>SUBSTITUTE(Table1[[#This Row],[Fuel]],", ",",")</f>
        <v>fossil liquids: light fuel oil</v>
      </c>
      <c r="D8865" t="s">
        <v>3282</v>
      </c>
      <c r="H8865" t="s">
        <v>3436</v>
      </c>
      <c r="I8865">
        <v>70</v>
      </c>
      <c r="J8865" t="s">
        <v>3446</v>
      </c>
      <c r="K8865">
        <v>1980</v>
      </c>
      <c r="L8865" t="s">
        <v>29</v>
      </c>
      <c r="M8865">
        <v>2028</v>
      </c>
      <c r="N8865">
        <v>24.212264999999999</v>
      </c>
      <c r="O8865">
        <v>120.48545900000001</v>
      </c>
      <c r="P8865" t="s">
        <v>3599</v>
      </c>
      <c r="Q8865" s="3">
        <f>Table1[[#This Row],[Capacity (MW)]]*0.395*8760*10^-6</f>
        <v>0.24221400000000001</v>
      </c>
      <c r="R8865" s="3" cm="1">
        <f t="array" ref="R8865">AVERAGE(VLOOKUP(_xlfn.TEXTSPLIT(Table1[[#This Row],[Fuel (no space after comma)]], ","), FuelList_Final_EF!$A$2:$B$65, 2, FALSE))</f>
        <v>78.123352662098043</v>
      </c>
      <c r="S8865" s="3">
        <f>Table1[[#This Row],[Generation (TWh)]]*10^9*VLOOKUP(Table1[[#This Row],[Turbine/Engine Technology]],Technology_HR!$A$2:$B$11,2,FALSE)*10^-6</f>
        <v>2666776.1399999997</v>
      </c>
      <c r="T8865" s="5">
        <f>Table1[[#This Row],[Fuel Consumption (mmBtu)]]*Table1[[#This Row],[Emission Factor (kg CO2/ mmBtu)]]*10^3</f>
        <v>208337492856.08853</v>
      </c>
      <c r="U8865" s="3">
        <f>Table1[[#This Row],[Emissions (g CO2)]]/(Table1[[#This Row],[Generation (TWh)]]*10^9)</f>
        <v>860.13811280969935</v>
      </c>
    </row>
    <row r="8866" spans="1:21" x14ac:dyDescent="0.35">
      <c r="A8866" t="s">
        <v>2210</v>
      </c>
      <c r="B8866" t="s">
        <v>3242</v>
      </c>
      <c r="C8866" t="str">
        <f>SUBSTITUTE(Table1[[#This Row],[Fuel]],", ",",")</f>
        <v>fossil gas: lng</v>
      </c>
      <c r="D8866" t="s">
        <v>3242</v>
      </c>
      <c r="H8866" t="s">
        <v>3438</v>
      </c>
      <c r="I8866">
        <v>1300</v>
      </c>
      <c r="J8866" t="s">
        <v>3449</v>
      </c>
      <c r="K8866">
        <v>2025</v>
      </c>
      <c r="L8866" t="s">
        <v>29</v>
      </c>
      <c r="M8866" t="s">
        <v>29</v>
      </c>
      <c r="N8866">
        <v>24.212264999999999</v>
      </c>
      <c r="O8866">
        <v>120.48545900000001</v>
      </c>
      <c r="P8866" t="s">
        <v>3599</v>
      </c>
      <c r="Q8866" s="3">
        <f>Table1[[#This Row],[Capacity (MW)]]*0.395*8760*10^-6</f>
        <v>4.4982600000000001</v>
      </c>
      <c r="R8866" s="3" cm="1">
        <f t="array" ref="R8866">AVERAGE(VLOOKUP(_xlfn.TEXTSPLIT(Table1[[#This Row],[Fuel (no space after comma)]], ","), FuelList_Final_EF!$A$2:$B$65, 2, FALSE))</f>
        <v>67.685819715340017</v>
      </c>
      <c r="S8866" s="3">
        <f>Table1[[#This Row],[Generation (TWh)]]*10^9*VLOOKUP(Table1[[#This Row],[Turbine/Engine Technology]],Technology_HR!$A$2:$B$11,2,FALSE)*10^-6</f>
        <v>33957364.740000002</v>
      </c>
      <c r="T8866" s="5">
        <f>Table1[[#This Row],[Fuel Consumption (mmBtu)]]*Table1[[#This Row],[Emission Factor (kg CO2/ mmBtu)]]*10^3</f>
        <v>2298432067799.6841</v>
      </c>
      <c r="U8866" s="3">
        <f>Table1[[#This Row],[Emissions (g CO2)]]/(Table1[[#This Row],[Generation (TWh)]]*10^9)</f>
        <v>510.96025303110184</v>
      </c>
    </row>
    <row r="8867" spans="1:21" x14ac:dyDescent="0.35">
      <c r="A8867" t="s">
        <v>2210</v>
      </c>
      <c r="B8867" t="s">
        <v>3242</v>
      </c>
      <c r="C8867" t="str">
        <f>SUBSTITUTE(Table1[[#This Row],[Fuel]],", ",",")</f>
        <v>fossil gas: lng</v>
      </c>
      <c r="D8867" t="s">
        <v>3242</v>
      </c>
      <c r="H8867" t="s">
        <v>3438</v>
      </c>
      <c r="I8867">
        <v>1300</v>
      </c>
      <c r="J8867" t="s">
        <v>3449</v>
      </c>
      <c r="K8867">
        <v>2026</v>
      </c>
      <c r="L8867" t="s">
        <v>29</v>
      </c>
      <c r="M8867" t="s">
        <v>29</v>
      </c>
      <c r="N8867">
        <v>24.212264999999999</v>
      </c>
      <c r="O8867">
        <v>120.48545900000001</v>
      </c>
      <c r="P8867" t="s">
        <v>3599</v>
      </c>
      <c r="Q8867" s="3">
        <f>Table1[[#This Row],[Capacity (MW)]]*0.395*8760*10^-6</f>
        <v>4.4982600000000001</v>
      </c>
      <c r="R8867" s="3" cm="1">
        <f t="array" ref="R8867">AVERAGE(VLOOKUP(_xlfn.TEXTSPLIT(Table1[[#This Row],[Fuel (no space after comma)]], ","), FuelList_Final_EF!$A$2:$B$65, 2, FALSE))</f>
        <v>67.685819715340017</v>
      </c>
      <c r="S8867" s="3">
        <f>Table1[[#This Row],[Generation (TWh)]]*10^9*VLOOKUP(Table1[[#This Row],[Turbine/Engine Technology]],Technology_HR!$A$2:$B$11,2,FALSE)*10^-6</f>
        <v>33957364.740000002</v>
      </c>
      <c r="T8867" s="5">
        <f>Table1[[#This Row],[Fuel Consumption (mmBtu)]]*Table1[[#This Row],[Emission Factor (kg CO2/ mmBtu)]]*10^3</f>
        <v>2298432067799.6841</v>
      </c>
      <c r="U8867" s="3">
        <f>Table1[[#This Row],[Emissions (g CO2)]]/(Table1[[#This Row],[Generation (TWh)]]*10^9)</f>
        <v>510.96025303110184</v>
      </c>
    </row>
    <row r="8868" spans="1:21" x14ac:dyDescent="0.35">
      <c r="A8868" t="s">
        <v>2210</v>
      </c>
      <c r="B8868" t="s">
        <v>3242</v>
      </c>
      <c r="C8868" t="str">
        <f>SUBSTITUTE(Table1[[#This Row],[Fuel]],", ",",")</f>
        <v>fossil gas: lng</v>
      </c>
      <c r="D8868" t="s">
        <v>3242</v>
      </c>
      <c r="H8868" t="s">
        <v>3438</v>
      </c>
      <c r="I8868">
        <v>1375</v>
      </c>
      <c r="J8868" t="s">
        <v>3447</v>
      </c>
      <c r="K8868">
        <v>2031</v>
      </c>
      <c r="L8868" t="s">
        <v>29</v>
      </c>
      <c r="M8868" t="s">
        <v>29</v>
      </c>
      <c r="N8868">
        <v>24.212264999999999</v>
      </c>
      <c r="O8868">
        <v>120.48545900000001</v>
      </c>
      <c r="P8868" t="s">
        <v>3599</v>
      </c>
      <c r="Q8868" s="3">
        <f>Table1[[#This Row],[Capacity (MW)]]*0.395*8760*10^-6</f>
        <v>4.7577749999999996</v>
      </c>
      <c r="R8868" s="3" cm="1">
        <f t="array" ref="R8868">AVERAGE(VLOOKUP(_xlfn.TEXTSPLIT(Table1[[#This Row],[Fuel (no space after comma)]], ","), FuelList_Final_EF!$A$2:$B$65, 2, FALSE))</f>
        <v>67.685819715340017</v>
      </c>
      <c r="S8868" s="3">
        <f>Table1[[#This Row],[Generation (TWh)]]*10^9*VLOOKUP(Table1[[#This Row],[Turbine/Engine Technology]],Technology_HR!$A$2:$B$11,2,FALSE)*10^-6</f>
        <v>35916443.475000001</v>
      </c>
      <c r="T8868" s="5">
        <f>Table1[[#This Row],[Fuel Consumption (mmBtu)]]*Table1[[#This Row],[Emission Factor (kg CO2/ mmBtu)]]*10^3</f>
        <v>2431033917865.0503</v>
      </c>
      <c r="U8868" s="3">
        <f>Table1[[#This Row],[Emissions (g CO2)]]/(Table1[[#This Row],[Generation (TWh)]]*10^9)</f>
        <v>510.96025303110179</v>
      </c>
    </row>
    <row r="8869" spans="1:21" x14ac:dyDescent="0.35">
      <c r="A8869" t="s">
        <v>2210</v>
      </c>
      <c r="B8869" t="s">
        <v>3242</v>
      </c>
      <c r="C8869" t="str">
        <f>SUBSTITUTE(Table1[[#This Row],[Fuel]],", ",",")</f>
        <v>fossil gas: lng</v>
      </c>
      <c r="D8869" t="s">
        <v>3242</v>
      </c>
      <c r="H8869" t="s">
        <v>3438</v>
      </c>
      <c r="I8869">
        <v>1375</v>
      </c>
      <c r="J8869" t="s">
        <v>3447</v>
      </c>
      <c r="K8869">
        <v>2032</v>
      </c>
      <c r="L8869" t="s">
        <v>29</v>
      </c>
      <c r="M8869" t="s">
        <v>29</v>
      </c>
      <c r="N8869">
        <v>24.212264999999999</v>
      </c>
      <c r="O8869">
        <v>120.48545900000001</v>
      </c>
      <c r="P8869" t="s">
        <v>3599</v>
      </c>
      <c r="Q8869" s="3">
        <f>Table1[[#This Row],[Capacity (MW)]]*0.395*8760*10^-6</f>
        <v>4.7577749999999996</v>
      </c>
      <c r="R8869" s="3" cm="1">
        <f t="array" ref="R8869">AVERAGE(VLOOKUP(_xlfn.TEXTSPLIT(Table1[[#This Row],[Fuel (no space after comma)]], ","), FuelList_Final_EF!$A$2:$B$65, 2, FALSE))</f>
        <v>67.685819715340017</v>
      </c>
      <c r="S8869" s="3">
        <f>Table1[[#This Row],[Generation (TWh)]]*10^9*VLOOKUP(Table1[[#This Row],[Turbine/Engine Technology]],Technology_HR!$A$2:$B$11,2,FALSE)*10^-6</f>
        <v>35916443.475000001</v>
      </c>
      <c r="T8869" s="5">
        <f>Table1[[#This Row],[Fuel Consumption (mmBtu)]]*Table1[[#This Row],[Emission Factor (kg CO2/ mmBtu)]]*10^3</f>
        <v>2431033917865.0503</v>
      </c>
      <c r="U8869" s="3">
        <f>Table1[[#This Row],[Emissions (g CO2)]]/(Table1[[#This Row],[Generation (TWh)]]*10^9)</f>
        <v>510.96025303110179</v>
      </c>
    </row>
    <row r="8870" spans="1:21" x14ac:dyDescent="0.35">
      <c r="A8870" t="s">
        <v>2210</v>
      </c>
      <c r="B8870" t="s">
        <v>3242</v>
      </c>
      <c r="C8870" t="str">
        <f>SUBSTITUTE(Table1[[#This Row],[Fuel]],", ",",")</f>
        <v>fossil gas: lng</v>
      </c>
      <c r="D8870" t="s">
        <v>3242</v>
      </c>
      <c r="H8870" t="s">
        <v>3438</v>
      </c>
      <c r="I8870">
        <v>1375</v>
      </c>
      <c r="J8870" t="s">
        <v>3447</v>
      </c>
      <c r="K8870">
        <v>2033</v>
      </c>
      <c r="L8870" t="s">
        <v>29</v>
      </c>
      <c r="M8870" t="s">
        <v>29</v>
      </c>
      <c r="N8870">
        <v>24.212264999999999</v>
      </c>
      <c r="O8870">
        <v>120.48545900000001</v>
      </c>
      <c r="P8870" t="s">
        <v>3599</v>
      </c>
      <c r="Q8870" s="3">
        <f>Table1[[#This Row],[Capacity (MW)]]*0.395*8760*10^-6</f>
        <v>4.7577749999999996</v>
      </c>
      <c r="R8870" s="3" cm="1">
        <f t="array" ref="R8870">AVERAGE(VLOOKUP(_xlfn.TEXTSPLIT(Table1[[#This Row],[Fuel (no space after comma)]], ","), FuelList_Final_EF!$A$2:$B$65, 2, FALSE))</f>
        <v>67.685819715340017</v>
      </c>
      <c r="S8870" s="3">
        <f>Table1[[#This Row],[Generation (TWh)]]*10^9*VLOOKUP(Table1[[#This Row],[Turbine/Engine Technology]],Technology_HR!$A$2:$B$11,2,FALSE)*10^-6</f>
        <v>35916443.475000001</v>
      </c>
      <c r="T8870" s="5">
        <f>Table1[[#This Row],[Fuel Consumption (mmBtu)]]*Table1[[#This Row],[Emission Factor (kg CO2/ mmBtu)]]*10^3</f>
        <v>2431033917865.0503</v>
      </c>
      <c r="U8870" s="3">
        <f>Table1[[#This Row],[Emissions (g CO2)]]/(Table1[[#This Row],[Generation (TWh)]]*10^9)</f>
        <v>510.96025303110179</v>
      </c>
    </row>
    <row r="8871" spans="1:21" x14ac:dyDescent="0.35">
      <c r="A8871" t="s">
        <v>2210</v>
      </c>
      <c r="B8871" t="s">
        <v>3242</v>
      </c>
      <c r="C8871" t="str">
        <f>SUBSTITUTE(Table1[[#This Row],[Fuel]],", ",",")</f>
        <v>fossil gas: lng</v>
      </c>
      <c r="D8871" t="s">
        <v>3242</v>
      </c>
      <c r="H8871" t="s">
        <v>3438</v>
      </c>
      <c r="I8871">
        <v>1375</v>
      </c>
      <c r="J8871" t="s">
        <v>3447</v>
      </c>
      <c r="K8871">
        <v>2034</v>
      </c>
      <c r="L8871" t="s">
        <v>29</v>
      </c>
      <c r="M8871" t="s">
        <v>29</v>
      </c>
      <c r="N8871">
        <v>24.212264999999999</v>
      </c>
      <c r="O8871">
        <v>120.48545900000001</v>
      </c>
      <c r="P8871" t="s">
        <v>3599</v>
      </c>
      <c r="Q8871" s="3">
        <f>Table1[[#This Row],[Capacity (MW)]]*0.395*8760*10^-6</f>
        <v>4.7577749999999996</v>
      </c>
      <c r="R8871" s="3" cm="1">
        <f t="array" ref="R8871">AVERAGE(VLOOKUP(_xlfn.TEXTSPLIT(Table1[[#This Row],[Fuel (no space after comma)]], ","), FuelList_Final_EF!$A$2:$B$65, 2, FALSE))</f>
        <v>67.685819715340017</v>
      </c>
      <c r="S8871" s="3">
        <f>Table1[[#This Row],[Generation (TWh)]]*10^9*VLOOKUP(Table1[[#This Row],[Turbine/Engine Technology]],Technology_HR!$A$2:$B$11,2,FALSE)*10^-6</f>
        <v>35916443.475000001</v>
      </c>
      <c r="T8871" s="5">
        <f>Table1[[#This Row],[Fuel Consumption (mmBtu)]]*Table1[[#This Row],[Emission Factor (kg CO2/ mmBtu)]]*10^3</f>
        <v>2431033917865.0503</v>
      </c>
      <c r="U8871" s="3">
        <f>Table1[[#This Row],[Emissions (g CO2)]]/(Table1[[#This Row],[Generation (TWh)]]*10^9)</f>
        <v>510.96025303110179</v>
      </c>
    </row>
    <row r="8872" spans="1:21" x14ac:dyDescent="0.35">
      <c r="A8872" t="s">
        <v>2221</v>
      </c>
      <c r="B8872" t="s">
        <v>3242</v>
      </c>
      <c r="C8872" t="str">
        <f>SUBSTITUTE(Table1[[#This Row],[Fuel]],", ",",")</f>
        <v>fossil gas: lng</v>
      </c>
      <c r="D8872" t="s">
        <v>3242</v>
      </c>
      <c r="H8872" t="s">
        <v>3438</v>
      </c>
      <c r="I8872">
        <v>600</v>
      </c>
      <c r="J8872" t="s">
        <v>3447</v>
      </c>
      <c r="K8872">
        <v>2026</v>
      </c>
      <c r="L8872" t="s">
        <v>29</v>
      </c>
      <c r="M8872" t="s">
        <v>29</v>
      </c>
      <c r="N8872">
        <v>23.094139200000001</v>
      </c>
      <c r="O8872">
        <v>120.2650182</v>
      </c>
      <c r="P8872" t="s">
        <v>3599</v>
      </c>
      <c r="Q8872" s="3">
        <f>Table1[[#This Row],[Capacity (MW)]]*0.395*8760*10^-6</f>
        <v>2.07612</v>
      </c>
      <c r="R8872" s="3" cm="1">
        <f t="array" ref="R8872">AVERAGE(VLOOKUP(_xlfn.TEXTSPLIT(Table1[[#This Row],[Fuel (no space after comma)]], ","), FuelList_Final_EF!$A$2:$B$65, 2, FALSE))</f>
        <v>67.685819715340017</v>
      </c>
      <c r="S8872" s="3">
        <f>Table1[[#This Row],[Generation (TWh)]]*10^9*VLOOKUP(Table1[[#This Row],[Turbine/Engine Technology]],Technology_HR!$A$2:$B$11,2,FALSE)*10^-6</f>
        <v>15672629.879999999</v>
      </c>
      <c r="T8872" s="5">
        <f>Table1[[#This Row],[Fuel Consumption (mmBtu)]]*Table1[[#This Row],[Emission Factor (kg CO2/ mmBtu)]]*10^3</f>
        <v>1060814800522.931</v>
      </c>
      <c r="U8872" s="3">
        <f>Table1[[#This Row],[Emissions (g CO2)]]/(Table1[[#This Row],[Generation (TWh)]]*10^9)</f>
        <v>510.96025303110179</v>
      </c>
    </row>
    <row r="8873" spans="1:21" x14ac:dyDescent="0.35">
      <c r="A8873" t="s">
        <v>2221</v>
      </c>
      <c r="B8873" t="s">
        <v>3242</v>
      </c>
      <c r="C8873" t="str">
        <f>SUBSTITUTE(Table1[[#This Row],[Fuel]],", ",",")</f>
        <v>fossil gas: lng</v>
      </c>
      <c r="D8873" t="s">
        <v>3242</v>
      </c>
      <c r="H8873" t="s">
        <v>3438</v>
      </c>
      <c r="I8873">
        <v>600</v>
      </c>
      <c r="J8873" t="s">
        <v>3447</v>
      </c>
      <c r="K8873">
        <v>2026</v>
      </c>
      <c r="L8873" t="s">
        <v>29</v>
      </c>
      <c r="M8873" t="s">
        <v>29</v>
      </c>
      <c r="N8873">
        <v>23.094139200000001</v>
      </c>
      <c r="O8873">
        <v>120.2650182</v>
      </c>
      <c r="P8873" t="s">
        <v>3599</v>
      </c>
      <c r="Q8873" s="3">
        <f>Table1[[#This Row],[Capacity (MW)]]*0.395*8760*10^-6</f>
        <v>2.07612</v>
      </c>
      <c r="R8873" s="3" cm="1">
        <f t="array" ref="R8873">AVERAGE(VLOOKUP(_xlfn.TEXTSPLIT(Table1[[#This Row],[Fuel (no space after comma)]], ","), FuelList_Final_EF!$A$2:$B$65, 2, FALSE))</f>
        <v>67.685819715340017</v>
      </c>
      <c r="S8873" s="3">
        <f>Table1[[#This Row],[Generation (TWh)]]*10^9*VLOOKUP(Table1[[#This Row],[Turbine/Engine Technology]],Technology_HR!$A$2:$B$11,2,FALSE)*10^-6</f>
        <v>15672629.879999999</v>
      </c>
      <c r="T8873" s="5">
        <f>Table1[[#This Row],[Fuel Consumption (mmBtu)]]*Table1[[#This Row],[Emission Factor (kg CO2/ mmBtu)]]*10^3</f>
        <v>1060814800522.931</v>
      </c>
      <c r="U8873" s="3">
        <f>Table1[[#This Row],[Emissions (g CO2)]]/(Table1[[#This Row],[Generation (TWh)]]*10^9)</f>
        <v>510.96025303110179</v>
      </c>
    </row>
    <row r="8874" spans="1:21" x14ac:dyDescent="0.35">
      <c r="A8874" t="s">
        <v>2210</v>
      </c>
      <c r="B8874" t="s">
        <v>3242</v>
      </c>
      <c r="C8874" t="str">
        <f>SUBSTITUTE(Table1[[#This Row],[Fuel]],", ",",")</f>
        <v>fossil gas: lng</v>
      </c>
      <c r="D8874" t="s">
        <v>3242</v>
      </c>
      <c r="H8874" t="s">
        <v>3438</v>
      </c>
      <c r="I8874">
        <v>500</v>
      </c>
      <c r="J8874" t="s">
        <v>3446</v>
      </c>
      <c r="K8874">
        <v>1996</v>
      </c>
      <c r="L8874" t="s">
        <v>29</v>
      </c>
      <c r="M8874" t="s">
        <v>29</v>
      </c>
      <c r="N8874">
        <v>22.5370831</v>
      </c>
      <c r="O8874">
        <v>120.3287967</v>
      </c>
      <c r="P8874" t="s">
        <v>3599</v>
      </c>
      <c r="Q8874" s="3">
        <f>Table1[[#This Row],[Capacity (MW)]]*0.395*8760*10^-6</f>
        <v>1.7301</v>
      </c>
      <c r="R8874" s="3" cm="1">
        <f t="array" ref="R8874">AVERAGE(VLOOKUP(_xlfn.TEXTSPLIT(Table1[[#This Row],[Fuel (no space after comma)]], ","), FuelList_Final_EF!$A$2:$B$65, 2, FALSE))</f>
        <v>67.685819715340017</v>
      </c>
      <c r="S8874" s="3">
        <f>Table1[[#This Row],[Generation (TWh)]]*10^9*VLOOKUP(Table1[[#This Row],[Turbine/Engine Technology]],Technology_HR!$A$2:$B$11,2,FALSE)*10^-6</f>
        <v>13060524.899999999</v>
      </c>
      <c r="T8874" s="5">
        <f>Table1[[#This Row],[Fuel Consumption (mmBtu)]]*Table1[[#This Row],[Emission Factor (kg CO2/ mmBtu)]]*10^3</f>
        <v>884012333769.10913</v>
      </c>
      <c r="U8874" s="3">
        <f>Table1[[#This Row],[Emissions (g CO2)]]/(Table1[[#This Row],[Generation (TWh)]]*10^9)</f>
        <v>510.96025303110173</v>
      </c>
    </row>
    <row r="8875" spans="1:21" x14ac:dyDescent="0.35">
      <c r="A8875" t="s">
        <v>2210</v>
      </c>
      <c r="B8875" t="s">
        <v>3386</v>
      </c>
      <c r="C8875" t="str">
        <f>SUBSTITUTE(Table1[[#This Row],[Fuel]],", ",",")</f>
        <v>fossil gas: lng,other: hydrogen (unknown)</v>
      </c>
      <c r="D8875" t="s">
        <v>3242</v>
      </c>
      <c r="E8875" t="s">
        <v>3644</v>
      </c>
      <c r="H8875" t="s">
        <v>3438</v>
      </c>
      <c r="I8875">
        <v>700</v>
      </c>
      <c r="J8875" t="s">
        <v>3447</v>
      </c>
      <c r="K8875">
        <v>2027</v>
      </c>
      <c r="L8875" t="s">
        <v>29</v>
      </c>
      <c r="M8875" t="s">
        <v>29</v>
      </c>
      <c r="N8875">
        <v>22.5370831</v>
      </c>
      <c r="O8875">
        <v>120.3287967</v>
      </c>
      <c r="P8875" t="s">
        <v>3599</v>
      </c>
      <c r="Q8875" s="3">
        <f>Table1[[#This Row],[Capacity (MW)]]*0.395*8760*10^-6</f>
        <v>2.4221399999999997</v>
      </c>
      <c r="R8875" s="3" cm="1">
        <f t="array" ref="R8875">AVERAGE(VLOOKUP(_xlfn.TEXTSPLIT(Table1[[#This Row],[Fuel (no space after comma)]], ","), FuelList_Final_EF!$A$2:$B$65, 2, FALSE))</f>
        <v>33.842909857670008</v>
      </c>
      <c r="S8875" s="3">
        <f>Table1[[#This Row],[Generation (TWh)]]*10^9*VLOOKUP(Table1[[#This Row],[Turbine/Engine Technology]],Technology_HR!$A$2:$B$11,2,FALSE)*10^-6</f>
        <v>18284734.859999996</v>
      </c>
      <c r="T8875" s="5">
        <f>Table1[[#This Row],[Fuel Consumption (mmBtu)]]*Table1[[#This Row],[Emission Factor (kg CO2/ mmBtu)]]*10^3</f>
        <v>618808633638.37634</v>
      </c>
      <c r="U8875" s="3">
        <f>Table1[[#This Row],[Emissions (g CO2)]]/(Table1[[#This Row],[Generation (TWh)]]*10^9)</f>
        <v>255.48012651555089</v>
      </c>
    </row>
    <row r="8876" spans="1:21" x14ac:dyDescent="0.35">
      <c r="A8876" t="s">
        <v>2210</v>
      </c>
      <c r="B8876" t="s">
        <v>3386</v>
      </c>
      <c r="C8876" t="str">
        <f>SUBSTITUTE(Table1[[#This Row],[Fuel]],", ",",")</f>
        <v>fossil gas: lng,other: hydrogen (unknown)</v>
      </c>
      <c r="D8876" t="s">
        <v>3242</v>
      </c>
      <c r="E8876" t="s">
        <v>3644</v>
      </c>
      <c r="H8876" t="s">
        <v>3438</v>
      </c>
      <c r="I8876">
        <v>700</v>
      </c>
      <c r="J8876" t="s">
        <v>3447</v>
      </c>
      <c r="K8876">
        <v>2027</v>
      </c>
      <c r="L8876" t="s">
        <v>29</v>
      </c>
      <c r="M8876" t="s">
        <v>29</v>
      </c>
      <c r="N8876">
        <v>22.5370831</v>
      </c>
      <c r="O8876">
        <v>120.3287967</v>
      </c>
      <c r="P8876" t="s">
        <v>3599</v>
      </c>
      <c r="Q8876" s="3">
        <f>Table1[[#This Row],[Capacity (MW)]]*0.395*8760*10^-6</f>
        <v>2.4221399999999997</v>
      </c>
      <c r="R8876" s="3" cm="1">
        <f t="array" ref="R8876">AVERAGE(VLOOKUP(_xlfn.TEXTSPLIT(Table1[[#This Row],[Fuel (no space after comma)]], ","), FuelList_Final_EF!$A$2:$B$65, 2, FALSE))</f>
        <v>33.842909857670008</v>
      </c>
      <c r="S8876" s="3">
        <f>Table1[[#This Row],[Generation (TWh)]]*10^9*VLOOKUP(Table1[[#This Row],[Turbine/Engine Technology]],Technology_HR!$A$2:$B$11,2,FALSE)*10^-6</f>
        <v>18284734.859999996</v>
      </c>
      <c r="T8876" s="5">
        <f>Table1[[#This Row],[Fuel Consumption (mmBtu)]]*Table1[[#This Row],[Emission Factor (kg CO2/ mmBtu)]]*10^3</f>
        <v>618808633638.37634</v>
      </c>
      <c r="U8876" s="3">
        <f>Table1[[#This Row],[Emissions (g CO2)]]/(Table1[[#This Row],[Generation (TWh)]]*10^9)</f>
        <v>255.48012651555089</v>
      </c>
    </row>
    <row r="8877" spans="1:21" x14ac:dyDescent="0.35">
      <c r="A8877" t="s">
        <v>2210</v>
      </c>
      <c r="B8877" t="s">
        <v>3242</v>
      </c>
      <c r="C8877" t="str">
        <f>SUBSTITUTE(Table1[[#This Row],[Fuel]],", ",",")</f>
        <v>fossil gas: lng</v>
      </c>
      <c r="D8877" t="s">
        <v>3242</v>
      </c>
      <c r="H8877" t="s">
        <v>3438</v>
      </c>
      <c r="I8877">
        <v>386</v>
      </c>
      <c r="J8877" t="s">
        <v>3446</v>
      </c>
      <c r="K8877">
        <v>1997</v>
      </c>
      <c r="L8877" t="s">
        <v>29</v>
      </c>
      <c r="M8877">
        <v>2024</v>
      </c>
      <c r="N8877">
        <v>24.490013000000001</v>
      </c>
      <c r="O8877">
        <v>120.67350500000001</v>
      </c>
      <c r="P8877" t="s">
        <v>3599</v>
      </c>
      <c r="Q8877" s="3">
        <f>Table1[[#This Row],[Capacity (MW)]]*0.395*8760*10^-6</f>
        <v>1.3356371999999999</v>
      </c>
      <c r="R8877" s="3" cm="1">
        <f t="array" ref="R8877">AVERAGE(VLOOKUP(_xlfn.TEXTSPLIT(Table1[[#This Row],[Fuel (no space after comma)]], ","), FuelList_Final_EF!$A$2:$B$65, 2, FALSE))</f>
        <v>67.685819715340017</v>
      </c>
      <c r="S8877" s="3">
        <f>Table1[[#This Row],[Generation (TWh)]]*10^9*VLOOKUP(Table1[[#This Row],[Turbine/Engine Technology]],Technology_HR!$A$2:$B$11,2,FALSE)*10^-6</f>
        <v>10082725.222799998</v>
      </c>
      <c r="T8877" s="5">
        <f>Table1[[#This Row],[Fuel Consumption (mmBtu)]]*Table1[[#This Row],[Emission Factor (kg CO2/ mmBtu)]]*10^3</f>
        <v>682457521669.75208</v>
      </c>
      <c r="U8877" s="3">
        <f>Table1[[#This Row],[Emissions (g CO2)]]/(Table1[[#This Row],[Generation (TWh)]]*10^9)</f>
        <v>510.96025303110173</v>
      </c>
    </row>
    <row r="8878" spans="1:21" x14ac:dyDescent="0.35">
      <c r="A8878" t="s">
        <v>2210</v>
      </c>
      <c r="B8878" t="s">
        <v>3242</v>
      </c>
      <c r="C8878" t="str">
        <f>SUBSTITUTE(Table1[[#This Row],[Fuel]],", ",",")</f>
        <v>fossil gas: lng</v>
      </c>
      <c r="D8878" t="s">
        <v>3242</v>
      </c>
      <c r="H8878" t="s">
        <v>3438</v>
      </c>
      <c r="I8878">
        <v>386</v>
      </c>
      <c r="J8878" t="s">
        <v>3446</v>
      </c>
      <c r="K8878">
        <v>1997</v>
      </c>
      <c r="L8878" t="s">
        <v>29</v>
      </c>
      <c r="M8878">
        <v>2024</v>
      </c>
      <c r="N8878">
        <v>24.490013000000001</v>
      </c>
      <c r="O8878">
        <v>120.67350500000001</v>
      </c>
      <c r="P8878" t="s">
        <v>3599</v>
      </c>
      <c r="Q8878" s="3">
        <f>Table1[[#This Row],[Capacity (MW)]]*0.395*8760*10^-6</f>
        <v>1.3356371999999999</v>
      </c>
      <c r="R8878" s="3" cm="1">
        <f t="array" ref="R8878">AVERAGE(VLOOKUP(_xlfn.TEXTSPLIT(Table1[[#This Row],[Fuel (no space after comma)]], ","), FuelList_Final_EF!$A$2:$B$65, 2, FALSE))</f>
        <v>67.685819715340017</v>
      </c>
      <c r="S8878" s="3">
        <f>Table1[[#This Row],[Generation (TWh)]]*10^9*VLOOKUP(Table1[[#This Row],[Turbine/Engine Technology]],Technology_HR!$A$2:$B$11,2,FALSE)*10^-6</f>
        <v>10082725.222799998</v>
      </c>
      <c r="T8878" s="5">
        <f>Table1[[#This Row],[Fuel Consumption (mmBtu)]]*Table1[[#This Row],[Emission Factor (kg CO2/ mmBtu)]]*10^3</f>
        <v>682457521669.75208</v>
      </c>
      <c r="U8878" s="3">
        <f>Table1[[#This Row],[Emissions (g CO2)]]/(Table1[[#This Row],[Generation (TWh)]]*10^9)</f>
        <v>510.96025303110173</v>
      </c>
    </row>
    <row r="8879" spans="1:21" x14ac:dyDescent="0.35">
      <c r="A8879" t="s">
        <v>2210</v>
      </c>
      <c r="B8879" t="s">
        <v>3242</v>
      </c>
      <c r="C8879" t="str">
        <f>SUBSTITUTE(Table1[[#This Row],[Fuel]],", ",",")</f>
        <v>fossil gas: lng</v>
      </c>
      <c r="D8879" t="s">
        <v>3242</v>
      </c>
      <c r="H8879" t="s">
        <v>3438</v>
      </c>
      <c r="I8879">
        <v>320</v>
      </c>
      <c r="J8879" t="s">
        <v>3446</v>
      </c>
      <c r="K8879">
        <v>2000</v>
      </c>
      <c r="L8879" t="s">
        <v>29</v>
      </c>
      <c r="M8879">
        <v>2029</v>
      </c>
      <c r="N8879">
        <v>24.490013000000001</v>
      </c>
      <c r="O8879">
        <v>120.67350500000001</v>
      </c>
      <c r="P8879" t="s">
        <v>3599</v>
      </c>
      <c r="Q8879" s="3">
        <f>Table1[[#This Row],[Capacity (MW)]]*0.395*8760*10^-6</f>
        <v>1.107264</v>
      </c>
      <c r="R8879" s="3" cm="1">
        <f t="array" ref="R8879">AVERAGE(VLOOKUP(_xlfn.TEXTSPLIT(Table1[[#This Row],[Fuel (no space after comma)]], ","), FuelList_Final_EF!$A$2:$B$65, 2, FALSE))</f>
        <v>67.685819715340017</v>
      </c>
      <c r="S8879" s="3">
        <f>Table1[[#This Row],[Generation (TWh)]]*10^9*VLOOKUP(Table1[[#This Row],[Turbine/Engine Technology]],Technology_HR!$A$2:$B$11,2,FALSE)*10^-6</f>
        <v>8358735.9359999998</v>
      </c>
      <c r="T8879" s="5">
        <f>Table1[[#This Row],[Fuel Consumption (mmBtu)]]*Table1[[#This Row],[Emission Factor (kg CO2/ mmBtu)]]*10^3</f>
        <v>565767893612.22986</v>
      </c>
      <c r="U8879" s="3">
        <f>Table1[[#This Row],[Emissions (g CO2)]]/(Table1[[#This Row],[Generation (TWh)]]*10^9)</f>
        <v>510.96025303110179</v>
      </c>
    </row>
    <row r="8880" spans="1:21" x14ac:dyDescent="0.35">
      <c r="A8880" t="s">
        <v>2210</v>
      </c>
      <c r="B8880" t="s">
        <v>3242</v>
      </c>
      <c r="C8880" t="str">
        <f>SUBSTITUTE(Table1[[#This Row],[Fuel]],", ",",")</f>
        <v>fossil gas: lng</v>
      </c>
      <c r="D8880" t="s">
        <v>3242</v>
      </c>
      <c r="H8880" t="s">
        <v>3436</v>
      </c>
      <c r="I8880">
        <v>180</v>
      </c>
      <c r="J8880" t="s">
        <v>3446</v>
      </c>
      <c r="K8880">
        <v>2023</v>
      </c>
      <c r="L8880" t="s">
        <v>29</v>
      </c>
      <c r="M8880" t="s">
        <v>29</v>
      </c>
      <c r="N8880">
        <v>24.490013000000001</v>
      </c>
      <c r="O8880">
        <v>120.67350500000001</v>
      </c>
      <c r="P8880" t="s">
        <v>3599</v>
      </c>
      <c r="Q8880" s="3">
        <f>Table1[[#This Row],[Capacity (MW)]]*0.395*8760*10^-6</f>
        <v>0.62283600000000006</v>
      </c>
      <c r="R8880" s="3" cm="1">
        <f t="array" ref="R8880">AVERAGE(VLOOKUP(_xlfn.TEXTSPLIT(Table1[[#This Row],[Fuel (no space after comma)]], ","), FuelList_Final_EF!$A$2:$B$65, 2, FALSE))</f>
        <v>67.685819715340017</v>
      </c>
      <c r="S8880" s="3">
        <f>Table1[[#This Row],[Generation (TWh)]]*10^9*VLOOKUP(Table1[[#This Row],[Turbine/Engine Technology]],Technology_HR!$A$2:$B$11,2,FALSE)*10^-6</f>
        <v>6857424.3599999994</v>
      </c>
      <c r="T8880" s="5">
        <f>Table1[[#This Row],[Fuel Consumption (mmBtu)]]*Table1[[#This Row],[Emission Factor (kg CO2/ mmBtu)]]*10^3</f>
        <v>464150388942.54089</v>
      </c>
      <c r="U8880" s="3">
        <f>Table1[[#This Row],[Emissions (g CO2)]]/(Table1[[#This Row],[Generation (TWh)]]*10^9)</f>
        <v>745.22087506589355</v>
      </c>
    </row>
    <row r="8881" spans="1:21" x14ac:dyDescent="0.35">
      <c r="A8881" t="s">
        <v>2210</v>
      </c>
      <c r="B8881" t="s">
        <v>3242</v>
      </c>
      <c r="C8881" t="str">
        <f>SUBSTITUTE(Table1[[#This Row],[Fuel]],", ",",")</f>
        <v>fossil gas: lng</v>
      </c>
      <c r="D8881" t="s">
        <v>3242</v>
      </c>
      <c r="H8881" t="s">
        <v>3438</v>
      </c>
      <c r="I8881">
        <v>893</v>
      </c>
      <c r="J8881" t="s">
        <v>3446</v>
      </c>
      <c r="K8881">
        <v>2018</v>
      </c>
      <c r="L8881" t="s">
        <v>29</v>
      </c>
      <c r="M8881" t="s">
        <v>29</v>
      </c>
      <c r="N8881">
        <v>24.490013000000001</v>
      </c>
      <c r="O8881">
        <v>120.67350500000001</v>
      </c>
      <c r="P8881" t="s">
        <v>3599</v>
      </c>
      <c r="Q8881" s="3">
        <f>Table1[[#This Row],[Capacity (MW)]]*0.395*8760*10^-6</f>
        <v>3.0899586000000001</v>
      </c>
      <c r="R8881" s="3" cm="1">
        <f t="array" ref="R8881">AVERAGE(VLOOKUP(_xlfn.TEXTSPLIT(Table1[[#This Row],[Fuel (no space after comma)]], ","), FuelList_Final_EF!$A$2:$B$65, 2, FALSE))</f>
        <v>67.685819715340017</v>
      </c>
      <c r="S8881" s="3">
        <f>Table1[[#This Row],[Generation (TWh)]]*10^9*VLOOKUP(Table1[[#This Row],[Turbine/Engine Technology]],Technology_HR!$A$2:$B$11,2,FALSE)*10^-6</f>
        <v>23326097.4714</v>
      </c>
      <c r="T8881" s="5">
        <f>Table1[[#This Row],[Fuel Consumption (mmBtu)]]*Table1[[#This Row],[Emission Factor (kg CO2/ mmBtu)]]*10^3</f>
        <v>1578846028111.6289</v>
      </c>
      <c r="U8881" s="3">
        <f>Table1[[#This Row],[Emissions (g CO2)]]/(Table1[[#This Row],[Generation (TWh)]]*10^9)</f>
        <v>510.96025303110173</v>
      </c>
    </row>
    <row r="8882" spans="1:21" x14ac:dyDescent="0.35">
      <c r="A8882" t="s">
        <v>2210</v>
      </c>
      <c r="B8882" t="s">
        <v>3242</v>
      </c>
      <c r="C8882" t="str">
        <f>SUBSTITUTE(Table1[[#This Row],[Fuel]],", ",",")</f>
        <v>fossil gas: lng</v>
      </c>
      <c r="D8882" t="s">
        <v>3242</v>
      </c>
      <c r="H8882" t="s">
        <v>3438</v>
      </c>
      <c r="I8882">
        <v>893</v>
      </c>
      <c r="J8882" t="s">
        <v>3446</v>
      </c>
      <c r="K8882">
        <v>2019</v>
      </c>
      <c r="L8882" t="s">
        <v>29</v>
      </c>
      <c r="M8882" t="s">
        <v>29</v>
      </c>
      <c r="N8882">
        <v>24.490013000000001</v>
      </c>
      <c r="O8882">
        <v>120.67350500000001</v>
      </c>
      <c r="P8882" t="s">
        <v>3599</v>
      </c>
      <c r="Q8882" s="3">
        <f>Table1[[#This Row],[Capacity (MW)]]*0.395*8760*10^-6</f>
        <v>3.0899586000000001</v>
      </c>
      <c r="R8882" s="3" cm="1">
        <f t="array" ref="R8882">AVERAGE(VLOOKUP(_xlfn.TEXTSPLIT(Table1[[#This Row],[Fuel (no space after comma)]], ","), FuelList_Final_EF!$A$2:$B$65, 2, FALSE))</f>
        <v>67.685819715340017</v>
      </c>
      <c r="S8882" s="3">
        <f>Table1[[#This Row],[Generation (TWh)]]*10^9*VLOOKUP(Table1[[#This Row],[Turbine/Engine Technology]],Technology_HR!$A$2:$B$11,2,FALSE)*10^-6</f>
        <v>23326097.4714</v>
      </c>
      <c r="T8882" s="5">
        <f>Table1[[#This Row],[Fuel Consumption (mmBtu)]]*Table1[[#This Row],[Emission Factor (kg CO2/ mmBtu)]]*10^3</f>
        <v>1578846028111.6289</v>
      </c>
      <c r="U8882" s="3">
        <f>Table1[[#This Row],[Emissions (g CO2)]]/(Table1[[#This Row],[Generation (TWh)]]*10^9)</f>
        <v>510.96025303110173</v>
      </c>
    </row>
    <row r="8883" spans="1:21" x14ac:dyDescent="0.35">
      <c r="A8883" t="s">
        <v>2210</v>
      </c>
      <c r="B8883" t="s">
        <v>3242</v>
      </c>
      <c r="C8883" t="str">
        <f>SUBSTITUTE(Table1[[#This Row],[Fuel]],", ",",")</f>
        <v>fossil gas: lng</v>
      </c>
      <c r="D8883" t="s">
        <v>3242</v>
      </c>
      <c r="H8883" t="s">
        <v>3438</v>
      </c>
      <c r="I8883">
        <v>893</v>
      </c>
      <c r="J8883" t="s">
        <v>3446</v>
      </c>
      <c r="K8883">
        <v>2020</v>
      </c>
      <c r="L8883" t="s">
        <v>29</v>
      </c>
      <c r="M8883" t="s">
        <v>29</v>
      </c>
      <c r="N8883">
        <v>24.490013000000001</v>
      </c>
      <c r="O8883">
        <v>120.67350500000001</v>
      </c>
      <c r="P8883" t="s">
        <v>3599</v>
      </c>
      <c r="Q8883" s="3">
        <f>Table1[[#This Row],[Capacity (MW)]]*0.395*8760*10^-6</f>
        <v>3.0899586000000001</v>
      </c>
      <c r="R8883" s="3" cm="1">
        <f t="array" ref="R8883">AVERAGE(VLOOKUP(_xlfn.TEXTSPLIT(Table1[[#This Row],[Fuel (no space after comma)]], ","), FuelList_Final_EF!$A$2:$B$65, 2, FALSE))</f>
        <v>67.685819715340017</v>
      </c>
      <c r="S8883" s="3">
        <f>Table1[[#This Row],[Generation (TWh)]]*10^9*VLOOKUP(Table1[[#This Row],[Turbine/Engine Technology]],Technology_HR!$A$2:$B$11,2,FALSE)*10^-6</f>
        <v>23326097.4714</v>
      </c>
      <c r="T8883" s="5">
        <f>Table1[[#This Row],[Fuel Consumption (mmBtu)]]*Table1[[#This Row],[Emission Factor (kg CO2/ mmBtu)]]*10^3</f>
        <v>1578846028111.6289</v>
      </c>
      <c r="U8883" s="3">
        <f>Table1[[#This Row],[Emissions (g CO2)]]/(Table1[[#This Row],[Generation (TWh)]]*10^9)</f>
        <v>510.96025303110173</v>
      </c>
    </row>
    <row r="8884" spans="1:21" x14ac:dyDescent="0.35">
      <c r="A8884" t="s">
        <v>2210</v>
      </c>
      <c r="B8884" t="s">
        <v>3242</v>
      </c>
      <c r="C8884" t="str">
        <f>SUBSTITUTE(Table1[[#This Row],[Fuel]],", ",",")</f>
        <v>fossil gas: lng</v>
      </c>
      <c r="D8884" t="s">
        <v>3242</v>
      </c>
      <c r="H8884" t="s">
        <v>3438</v>
      </c>
      <c r="I8884">
        <v>650</v>
      </c>
      <c r="J8884" t="s">
        <v>3447</v>
      </c>
      <c r="K8884">
        <v>2028</v>
      </c>
      <c r="L8884" t="s">
        <v>29</v>
      </c>
      <c r="M8884" t="s">
        <v>29</v>
      </c>
      <c r="N8884">
        <v>24.490013000000001</v>
      </c>
      <c r="O8884">
        <v>120.67350500000001</v>
      </c>
      <c r="P8884" t="s">
        <v>3599</v>
      </c>
      <c r="Q8884" s="3">
        <f>Table1[[#This Row],[Capacity (MW)]]*0.395*8760*10^-6</f>
        <v>2.2491300000000001</v>
      </c>
      <c r="R8884" s="3" cm="1">
        <f t="array" ref="R8884">AVERAGE(VLOOKUP(_xlfn.TEXTSPLIT(Table1[[#This Row],[Fuel (no space after comma)]], ","), FuelList_Final_EF!$A$2:$B$65, 2, FALSE))</f>
        <v>67.685819715340017</v>
      </c>
      <c r="S8884" s="3">
        <f>Table1[[#This Row],[Generation (TWh)]]*10^9*VLOOKUP(Table1[[#This Row],[Turbine/Engine Technology]],Technology_HR!$A$2:$B$11,2,FALSE)*10^-6</f>
        <v>16978682.370000001</v>
      </c>
      <c r="T8884" s="5">
        <f>Table1[[#This Row],[Fuel Consumption (mmBtu)]]*Table1[[#This Row],[Emission Factor (kg CO2/ mmBtu)]]*10^3</f>
        <v>1149216033899.842</v>
      </c>
      <c r="U8884" s="3">
        <f>Table1[[#This Row],[Emissions (g CO2)]]/(Table1[[#This Row],[Generation (TWh)]]*10^9)</f>
        <v>510.96025303110184</v>
      </c>
    </row>
    <row r="8885" spans="1:21" x14ac:dyDescent="0.35">
      <c r="A8885" t="s">
        <v>2210</v>
      </c>
      <c r="B8885" t="s">
        <v>3242</v>
      </c>
      <c r="C8885" t="str">
        <f>SUBSTITUTE(Table1[[#This Row],[Fuel]],", ",",")</f>
        <v>fossil gas: lng</v>
      </c>
      <c r="D8885" t="s">
        <v>3242</v>
      </c>
      <c r="H8885" t="s">
        <v>3438</v>
      </c>
      <c r="I8885">
        <v>650</v>
      </c>
      <c r="J8885" t="s">
        <v>3447</v>
      </c>
      <c r="K8885">
        <v>2028</v>
      </c>
      <c r="L8885" t="s">
        <v>29</v>
      </c>
      <c r="M8885" t="s">
        <v>29</v>
      </c>
      <c r="N8885">
        <v>24.490013000000001</v>
      </c>
      <c r="O8885">
        <v>120.67350500000001</v>
      </c>
      <c r="P8885" t="s">
        <v>3599</v>
      </c>
      <c r="Q8885" s="3">
        <f>Table1[[#This Row],[Capacity (MW)]]*0.395*8760*10^-6</f>
        <v>2.2491300000000001</v>
      </c>
      <c r="R8885" s="3" cm="1">
        <f t="array" ref="R8885">AVERAGE(VLOOKUP(_xlfn.TEXTSPLIT(Table1[[#This Row],[Fuel (no space after comma)]], ","), FuelList_Final_EF!$A$2:$B$65, 2, FALSE))</f>
        <v>67.685819715340017</v>
      </c>
      <c r="S8885" s="3">
        <f>Table1[[#This Row],[Generation (TWh)]]*10^9*VLOOKUP(Table1[[#This Row],[Turbine/Engine Technology]],Technology_HR!$A$2:$B$11,2,FALSE)*10^-6</f>
        <v>16978682.370000001</v>
      </c>
      <c r="T8885" s="5">
        <f>Table1[[#This Row],[Fuel Consumption (mmBtu)]]*Table1[[#This Row],[Emission Factor (kg CO2/ mmBtu)]]*10^3</f>
        <v>1149216033899.842</v>
      </c>
      <c r="U8885" s="3">
        <f>Table1[[#This Row],[Emissions (g CO2)]]/(Table1[[#This Row],[Generation (TWh)]]*10^9)</f>
        <v>510.96025303110184</v>
      </c>
    </row>
    <row r="8886" spans="1:21" x14ac:dyDescent="0.35">
      <c r="A8886" t="s">
        <v>2210</v>
      </c>
      <c r="B8886" t="s">
        <v>3242</v>
      </c>
      <c r="C8886" t="str">
        <f>SUBSTITUTE(Table1[[#This Row],[Fuel]],", ",",")</f>
        <v>fossil gas: lng</v>
      </c>
      <c r="D8886" t="s">
        <v>3242</v>
      </c>
      <c r="H8886" t="s">
        <v>3438</v>
      </c>
      <c r="I8886">
        <v>650</v>
      </c>
      <c r="J8886" t="s">
        <v>3447</v>
      </c>
      <c r="K8886">
        <v>2029</v>
      </c>
      <c r="L8886" t="s">
        <v>29</v>
      </c>
      <c r="M8886" t="s">
        <v>29</v>
      </c>
      <c r="N8886">
        <v>24.490013000000001</v>
      </c>
      <c r="O8886">
        <v>120.67350500000001</v>
      </c>
      <c r="P8886" t="s">
        <v>3599</v>
      </c>
      <c r="Q8886" s="3">
        <f>Table1[[#This Row],[Capacity (MW)]]*0.395*8760*10^-6</f>
        <v>2.2491300000000001</v>
      </c>
      <c r="R8886" s="3" cm="1">
        <f t="array" ref="R8886">AVERAGE(VLOOKUP(_xlfn.TEXTSPLIT(Table1[[#This Row],[Fuel (no space after comma)]], ","), FuelList_Final_EF!$A$2:$B$65, 2, FALSE))</f>
        <v>67.685819715340017</v>
      </c>
      <c r="S8886" s="3">
        <f>Table1[[#This Row],[Generation (TWh)]]*10^9*VLOOKUP(Table1[[#This Row],[Turbine/Engine Technology]],Technology_HR!$A$2:$B$11,2,FALSE)*10^-6</f>
        <v>16978682.370000001</v>
      </c>
      <c r="T8886" s="5">
        <f>Table1[[#This Row],[Fuel Consumption (mmBtu)]]*Table1[[#This Row],[Emission Factor (kg CO2/ mmBtu)]]*10^3</f>
        <v>1149216033899.842</v>
      </c>
      <c r="U8886" s="3">
        <f>Table1[[#This Row],[Emissions (g CO2)]]/(Table1[[#This Row],[Generation (TWh)]]*10^9)</f>
        <v>510.96025303110184</v>
      </c>
    </row>
    <row r="8887" spans="1:21" x14ac:dyDescent="0.35">
      <c r="A8887" t="s">
        <v>2210</v>
      </c>
      <c r="B8887" t="s">
        <v>3242</v>
      </c>
      <c r="C8887" t="str">
        <f>SUBSTITUTE(Table1[[#This Row],[Fuel]],", ",",")</f>
        <v>fossil gas: lng</v>
      </c>
      <c r="D8887" t="s">
        <v>3242</v>
      </c>
      <c r="H8887" t="s">
        <v>3438</v>
      </c>
      <c r="I8887">
        <v>650</v>
      </c>
      <c r="J8887" t="s">
        <v>3447</v>
      </c>
      <c r="K8887">
        <v>2029</v>
      </c>
      <c r="L8887" t="s">
        <v>29</v>
      </c>
      <c r="M8887" t="s">
        <v>29</v>
      </c>
      <c r="N8887">
        <v>24.490013000000001</v>
      </c>
      <c r="O8887">
        <v>120.67350500000001</v>
      </c>
      <c r="P8887" t="s">
        <v>3599</v>
      </c>
      <c r="Q8887" s="3">
        <f>Table1[[#This Row],[Capacity (MW)]]*0.395*8760*10^-6</f>
        <v>2.2491300000000001</v>
      </c>
      <c r="R8887" s="3" cm="1">
        <f t="array" ref="R8887">AVERAGE(VLOOKUP(_xlfn.TEXTSPLIT(Table1[[#This Row],[Fuel (no space after comma)]], ","), FuelList_Final_EF!$A$2:$B$65, 2, FALSE))</f>
        <v>67.685819715340017</v>
      </c>
      <c r="S8887" s="3">
        <f>Table1[[#This Row],[Generation (TWh)]]*10^9*VLOOKUP(Table1[[#This Row],[Turbine/Engine Technology]],Technology_HR!$A$2:$B$11,2,FALSE)*10^-6</f>
        <v>16978682.370000001</v>
      </c>
      <c r="T8887" s="5">
        <f>Table1[[#This Row],[Fuel Consumption (mmBtu)]]*Table1[[#This Row],[Emission Factor (kg CO2/ mmBtu)]]*10^3</f>
        <v>1149216033899.842</v>
      </c>
      <c r="U8887" s="3">
        <f>Table1[[#This Row],[Emissions (g CO2)]]/(Table1[[#This Row],[Generation (TWh)]]*10^9)</f>
        <v>510.96025303110184</v>
      </c>
    </row>
    <row r="8888" spans="1:21" x14ac:dyDescent="0.35">
      <c r="A8888" t="s">
        <v>2210</v>
      </c>
      <c r="B8888" t="s">
        <v>3242</v>
      </c>
      <c r="C8888" t="str">
        <f>SUBSTITUTE(Table1[[#This Row],[Fuel]],", ",",")</f>
        <v>fossil gas: lng</v>
      </c>
      <c r="D8888" t="s">
        <v>3242</v>
      </c>
      <c r="H8888" t="s">
        <v>3438</v>
      </c>
      <c r="I8888">
        <v>660</v>
      </c>
      <c r="J8888" t="s">
        <v>3447</v>
      </c>
      <c r="K8888">
        <v>2030</v>
      </c>
      <c r="L8888" t="s">
        <v>29</v>
      </c>
      <c r="M8888" t="s">
        <v>29</v>
      </c>
      <c r="N8888">
        <v>24.490013000000001</v>
      </c>
      <c r="O8888">
        <v>120.67350500000001</v>
      </c>
      <c r="P8888" t="s">
        <v>3599</v>
      </c>
      <c r="Q8888" s="3">
        <f>Table1[[#This Row],[Capacity (MW)]]*0.395*8760*10^-6</f>
        <v>2.2837320000000001</v>
      </c>
      <c r="R8888" s="3" cm="1">
        <f t="array" ref="R8888">AVERAGE(VLOOKUP(_xlfn.TEXTSPLIT(Table1[[#This Row],[Fuel (no space after comma)]], ","), FuelList_Final_EF!$A$2:$B$65, 2, FALSE))</f>
        <v>67.685819715340017</v>
      </c>
      <c r="S8888" s="3">
        <f>Table1[[#This Row],[Generation (TWh)]]*10^9*VLOOKUP(Table1[[#This Row],[Turbine/Engine Technology]],Technology_HR!$A$2:$B$11,2,FALSE)*10^-6</f>
        <v>17239892.868000001</v>
      </c>
      <c r="T8888" s="5">
        <f>Table1[[#This Row],[Fuel Consumption (mmBtu)]]*Table1[[#This Row],[Emission Factor (kg CO2/ mmBtu)]]*10^3</f>
        <v>1166896280575.2241</v>
      </c>
      <c r="U8888" s="3">
        <f>Table1[[#This Row],[Emissions (g CO2)]]/(Table1[[#This Row],[Generation (TWh)]]*10^9)</f>
        <v>510.96025303110179</v>
      </c>
    </row>
    <row r="8889" spans="1:21" x14ac:dyDescent="0.35">
      <c r="A8889" t="s">
        <v>2222</v>
      </c>
      <c r="B8889" t="s">
        <v>3243</v>
      </c>
      <c r="C8889" t="str">
        <f>SUBSTITUTE(Table1[[#This Row],[Fuel]],", ",",")</f>
        <v>fossil gas: natural gas,fossil liquids: fuel oil</v>
      </c>
      <c r="D8889" t="s">
        <v>3239</v>
      </c>
      <c r="E8889" t="s">
        <v>3275</v>
      </c>
      <c r="H8889" t="s">
        <v>59</v>
      </c>
      <c r="I8889">
        <v>86</v>
      </c>
      <c r="J8889" t="s">
        <v>3446</v>
      </c>
      <c r="K8889">
        <v>1961</v>
      </c>
      <c r="L8889" t="s">
        <v>29</v>
      </c>
      <c r="M8889" t="s">
        <v>29</v>
      </c>
      <c r="N8889">
        <v>38.556420000000003</v>
      </c>
      <c r="O8889">
        <v>68.775919000000002</v>
      </c>
      <c r="P8889" t="s">
        <v>3600</v>
      </c>
      <c r="Q8889" s="3">
        <f>Table1[[#This Row],[Capacity (MW)]]*0.395*8760*10^-6</f>
        <v>0.29757719999999999</v>
      </c>
      <c r="R8889" s="3" cm="1">
        <f t="array" ref="R8889">AVERAGE(VLOOKUP(_xlfn.TEXTSPLIT(Table1[[#This Row],[Fuel (no space after comma)]], ","), FuelList_Final_EF!$A$2:$B$65, 2, FALSE))</f>
        <v>65.583341148886291</v>
      </c>
      <c r="S8889" s="3">
        <f>Table1[[#This Row],[Generation (TWh)]]*10^9*VLOOKUP(Table1[[#This Row],[Turbine/Engine Technology]],Technology_HR!$A$2:$B$11,2,FALSE)*10^-6</f>
        <v>2468551.6625999999</v>
      </c>
      <c r="T8889" s="5">
        <f>Table1[[#This Row],[Fuel Consumption (mmBtu)]]*Table1[[#This Row],[Emission Factor (kg CO2/ mmBtu)]]*10^3</f>
        <v>161895865831.94626</v>
      </c>
      <c r="U8889" s="3">
        <f>Table1[[#This Row],[Emissions (g CO2)]]/(Table1[[#This Row],[Generation (TWh)]]*10^9)</f>
        <v>544.04660650058622</v>
      </c>
    </row>
    <row r="8890" spans="1:21" x14ac:dyDescent="0.35">
      <c r="A8890" t="s">
        <v>2223</v>
      </c>
      <c r="B8890" t="s">
        <v>3243</v>
      </c>
      <c r="C8890" t="str">
        <f>SUBSTITUTE(Table1[[#This Row],[Fuel]],", ",",")</f>
        <v>fossil gas: natural gas,fossil liquids: fuel oil</v>
      </c>
      <c r="D8890" t="s">
        <v>3239</v>
      </c>
      <c r="E8890" t="s">
        <v>3275</v>
      </c>
      <c r="H8890" t="s">
        <v>59</v>
      </c>
      <c r="I8890">
        <v>60</v>
      </c>
      <c r="J8890" t="s">
        <v>3446</v>
      </c>
      <c r="K8890">
        <v>1970</v>
      </c>
      <c r="L8890" t="s">
        <v>29</v>
      </c>
      <c r="M8890" t="s">
        <v>29</v>
      </c>
      <c r="N8890">
        <v>38.296559999999999</v>
      </c>
      <c r="O8890">
        <v>68.931589000000002</v>
      </c>
      <c r="P8890" t="s">
        <v>3600</v>
      </c>
      <c r="Q8890" s="3">
        <f>Table1[[#This Row],[Capacity (MW)]]*0.395*8760*10^-6</f>
        <v>0.20761200000000002</v>
      </c>
      <c r="R8890" s="3" cm="1">
        <f t="array" ref="R8890">AVERAGE(VLOOKUP(_xlfn.TEXTSPLIT(Table1[[#This Row],[Fuel (no space after comma)]], ","), FuelList_Final_EF!$A$2:$B$65, 2, FALSE))</f>
        <v>65.583341148886291</v>
      </c>
      <c r="S8890" s="3">
        <f>Table1[[#This Row],[Generation (TWh)]]*10^9*VLOOKUP(Table1[[#This Row],[Turbine/Engine Technology]],Technology_HR!$A$2:$B$11,2,FALSE)*10^-6</f>
        <v>1722245.3460000001</v>
      </c>
      <c r="T8890" s="5">
        <f>Table1[[#This Row],[Fuel Consumption (mmBtu)]]*Table1[[#This Row],[Emission Factor (kg CO2/ mmBtu)]]*10^3</f>
        <v>112950604068.79971</v>
      </c>
      <c r="U8890" s="3">
        <f>Table1[[#This Row],[Emissions (g CO2)]]/(Table1[[#This Row],[Generation (TWh)]]*10^9)</f>
        <v>544.04660650058622</v>
      </c>
    </row>
    <row r="8891" spans="1:21" x14ac:dyDescent="0.35">
      <c r="A8891" t="s">
        <v>2223</v>
      </c>
      <c r="B8891" t="s">
        <v>3243</v>
      </c>
      <c r="C8891" t="str">
        <f>SUBSTITUTE(Table1[[#This Row],[Fuel]],", ",",")</f>
        <v>fossil gas: natural gas,fossil liquids: fuel oil</v>
      </c>
      <c r="D8891" t="s">
        <v>3239</v>
      </c>
      <c r="E8891" t="s">
        <v>3275</v>
      </c>
      <c r="H8891" t="s">
        <v>59</v>
      </c>
      <c r="I8891">
        <v>60</v>
      </c>
      <c r="J8891" t="s">
        <v>3446</v>
      </c>
      <c r="K8891">
        <v>1970</v>
      </c>
      <c r="L8891" t="s">
        <v>29</v>
      </c>
      <c r="M8891" t="s">
        <v>29</v>
      </c>
      <c r="N8891">
        <v>38.296559999999999</v>
      </c>
      <c r="O8891">
        <v>68.931589000000002</v>
      </c>
      <c r="P8891" t="s">
        <v>3600</v>
      </c>
      <c r="Q8891" s="3">
        <f>Table1[[#This Row],[Capacity (MW)]]*0.395*8760*10^-6</f>
        <v>0.20761200000000002</v>
      </c>
      <c r="R8891" s="3" cm="1">
        <f t="array" ref="R8891">AVERAGE(VLOOKUP(_xlfn.TEXTSPLIT(Table1[[#This Row],[Fuel (no space after comma)]], ","), FuelList_Final_EF!$A$2:$B$65, 2, FALSE))</f>
        <v>65.583341148886291</v>
      </c>
      <c r="S8891" s="3">
        <f>Table1[[#This Row],[Generation (TWh)]]*10^9*VLOOKUP(Table1[[#This Row],[Turbine/Engine Technology]],Technology_HR!$A$2:$B$11,2,FALSE)*10^-6</f>
        <v>1722245.3460000001</v>
      </c>
      <c r="T8891" s="5">
        <f>Table1[[#This Row],[Fuel Consumption (mmBtu)]]*Table1[[#This Row],[Emission Factor (kg CO2/ mmBtu)]]*10^3</f>
        <v>112950604068.79971</v>
      </c>
      <c r="U8891" s="3">
        <f>Table1[[#This Row],[Emissions (g CO2)]]/(Table1[[#This Row],[Generation (TWh)]]*10^9)</f>
        <v>544.04660650058622</v>
      </c>
    </row>
    <row r="8892" spans="1:21" x14ac:dyDescent="0.35">
      <c r="A8892" t="s">
        <v>2046</v>
      </c>
      <c r="B8892" t="s">
        <v>3258</v>
      </c>
      <c r="C8892" t="str">
        <f>SUBSTITUTE(Table1[[#This Row],[Fuel]],", ",",")</f>
        <v>fossil liquids: diesel</v>
      </c>
      <c r="D8892" t="s">
        <v>3258</v>
      </c>
      <c r="H8892" t="s">
        <v>59</v>
      </c>
      <c r="I8892">
        <v>50</v>
      </c>
      <c r="J8892" t="s">
        <v>3446</v>
      </c>
      <c r="K8892" t="s">
        <v>29</v>
      </c>
      <c r="L8892" t="s">
        <v>29</v>
      </c>
      <c r="M8892" t="s">
        <v>29</v>
      </c>
      <c r="N8892">
        <v>-3.3834029999999999</v>
      </c>
      <c r="O8892">
        <v>36.683388999999998</v>
      </c>
      <c r="P8892" t="s">
        <v>3601</v>
      </c>
      <c r="Q8892" s="3">
        <f>Table1[[#This Row],[Capacity (MW)]]*0.395*8760*10^-6</f>
        <v>0.17301</v>
      </c>
      <c r="R8892" s="3" cm="1">
        <f t="array" ref="R8892">AVERAGE(VLOOKUP(_xlfn.TEXTSPLIT(Table1[[#This Row],[Fuel (no space after comma)]], ","), FuelList_Final_EF!$A$2:$B$65, 2, FALSE))</f>
        <v>78.106682297772565</v>
      </c>
      <c r="S8892" s="3">
        <f>Table1[[#This Row],[Generation (TWh)]]*10^9*VLOOKUP(Table1[[#This Row],[Turbine/Engine Technology]],Technology_HR!$A$2:$B$11,2,FALSE)*10^-6</f>
        <v>1435204.4549999998</v>
      </c>
      <c r="T8892" s="5">
        <f>Table1[[#This Row],[Fuel Consumption (mmBtu)]]*Table1[[#This Row],[Emission Factor (kg CO2/ mmBtu)]]*10^3</f>
        <v>112099058399.03282</v>
      </c>
      <c r="U8892" s="3">
        <f>Table1[[#This Row],[Emissions (g CO2)]]/(Table1[[#This Row],[Generation (TWh)]]*10^9)</f>
        <v>647.93398300117235</v>
      </c>
    </row>
    <row r="8893" spans="1:21" x14ac:dyDescent="0.35">
      <c r="A8893" t="s">
        <v>2224</v>
      </c>
      <c r="B8893" t="s">
        <v>3239</v>
      </c>
      <c r="C8893" t="str">
        <f>SUBSTITUTE(Table1[[#This Row],[Fuel]],", ",",")</f>
        <v>fossil gas: natural gas</v>
      </c>
      <c r="D8893" t="s">
        <v>3239</v>
      </c>
      <c r="H8893" t="s">
        <v>3438</v>
      </c>
      <c r="I8893">
        <v>350</v>
      </c>
      <c r="J8893" t="s">
        <v>3450</v>
      </c>
      <c r="K8893">
        <v>2027</v>
      </c>
      <c r="L8893" t="s">
        <v>29</v>
      </c>
      <c r="M8893" t="s">
        <v>29</v>
      </c>
      <c r="N8893">
        <v>-6.7440189999999998</v>
      </c>
      <c r="O8893">
        <v>34.613438000000002</v>
      </c>
      <c r="P8893" t="s">
        <v>3601</v>
      </c>
      <c r="Q8893" s="3">
        <f>Table1[[#This Row],[Capacity (MW)]]*0.395*8760*10^-6</f>
        <v>1.2110699999999999</v>
      </c>
      <c r="R8893" s="3" cm="1">
        <f t="array" ref="R8893">AVERAGE(VLOOKUP(_xlfn.TEXTSPLIT(Table1[[#This Row],[Fuel (no space after comma)]], ","), FuelList_Final_EF!$A$2:$B$65, 2, FALSE))</f>
        <v>53.06</v>
      </c>
      <c r="S8893" s="3">
        <f>Table1[[#This Row],[Generation (TWh)]]*10^9*VLOOKUP(Table1[[#This Row],[Turbine/Engine Technology]],Technology_HR!$A$2:$B$11,2,FALSE)*10^-6</f>
        <v>9142367.4299999978</v>
      </c>
      <c r="T8893" s="5">
        <f>Table1[[#This Row],[Fuel Consumption (mmBtu)]]*Table1[[#This Row],[Emission Factor (kg CO2/ mmBtu)]]*10^3</f>
        <v>485094015835.79993</v>
      </c>
      <c r="U8893" s="3">
        <f>Table1[[#This Row],[Emissions (g CO2)]]/(Table1[[#This Row],[Generation (TWh)]]*10^9)</f>
        <v>400.54993999999999</v>
      </c>
    </row>
    <row r="8894" spans="1:21" x14ac:dyDescent="0.35">
      <c r="A8894" t="s">
        <v>2046</v>
      </c>
      <c r="B8894" t="s">
        <v>3258</v>
      </c>
      <c r="C8894" t="str">
        <f>SUBSTITUTE(Table1[[#This Row],[Fuel]],", ",",")</f>
        <v>fossil liquids: diesel</v>
      </c>
      <c r="D8894" t="s">
        <v>3258</v>
      </c>
      <c r="H8894" t="s">
        <v>59</v>
      </c>
      <c r="I8894">
        <v>55</v>
      </c>
      <c r="J8894" t="s">
        <v>3446</v>
      </c>
      <c r="K8894" t="s">
        <v>29</v>
      </c>
      <c r="L8894" t="s">
        <v>29</v>
      </c>
      <c r="M8894" t="s">
        <v>29</v>
      </c>
      <c r="N8894">
        <v>-6.1589460000000003</v>
      </c>
      <c r="O8894">
        <v>35.748770999999998</v>
      </c>
      <c r="P8894" t="s">
        <v>3601</v>
      </c>
      <c r="Q8894" s="3">
        <f>Table1[[#This Row],[Capacity (MW)]]*0.395*8760*10^-6</f>
        <v>0.19031099999999998</v>
      </c>
      <c r="R8894" s="3" cm="1">
        <f t="array" ref="R8894">AVERAGE(VLOOKUP(_xlfn.TEXTSPLIT(Table1[[#This Row],[Fuel (no space after comma)]], ","), FuelList_Final_EF!$A$2:$B$65, 2, FALSE))</f>
        <v>78.106682297772565</v>
      </c>
      <c r="S8894" s="3">
        <f>Table1[[#This Row],[Generation (TWh)]]*10^9*VLOOKUP(Table1[[#This Row],[Turbine/Engine Technology]],Technology_HR!$A$2:$B$11,2,FALSE)*10^-6</f>
        <v>1578724.9004999998</v>
      </c>
      <c r="T8894" s="5">
        <f>Table1[[#This Row],[Fuel Consumption (mmBtu)]]*Table1[[#This Row],[Emission Factor (kg CO2/ mmBtu)]]*10^3</f>
        <v>123308964238.93608</v>
      </c>
      <c r="U8894" s="3">
        <f>Table1[[#This Row],[Emissions (g CO2)]]/(Table1[[#This Row],[Generation (TWh)]]*10^9)</f>
        <v>647.93398300117224</v>
      </c>
    </row>
    <row r="8895" spans="1:21" x14ac:dyDescent="0.35">
      <c r="A8895" t="s">
        <v>2225</v>
      </c>
      <c r="B8895" t="s">
        <v>3239</v>
      </c>
      <c r="C8895" t="str">
        <f>SUBSTITUTE(Table1[[#This Row],[Fuel]],", ",",")</f>
        <v>fossil gas: natural gas</v>
      </c>
      <c r="D8895" t="s">
        <v>3239</v>
      </c>
      <c r="H8895" t="s">
        <v>3438</v>
      </c>
      <c r="I8895">
        <v>318</v>
      </c>
      <c r="J8895" t="s">
        <v>3451</v>
      </c>
      <c r="K8895" t="s">
        <v>29</v>
      </c>
      <c r="L8895" t="s">
        <v>29</v>
      </c>
      <c r="M8895" t="s">
        <v>29</v>
      </c>
      <c r="N8895">
        <v>-8.9089939999999999</v>
      </c>
      <c r="O8895">
        <v>39.512501</v>
      </c>
      <c r="P8895" t="s">
        <v>3601</v>
      </c>
      <c r="Q8895" s="3">
        <f>Table1[[#This Row],[Capacity (MW)]]*0.395*8760*10^-6</f>
        <v>1.1003436</v>
      </c>
      <c r="R8895" s="3" cm="1">
        <f t="array" ref="R8895">AVERAGE(VLOOKUP(_xlfn.TEXTSPLIT(Table1[[#This Row],[Fuel (no space after comma)]], ","), FuelList_Final_EF!$A$2:$B$65, 2, FALSE))</f>
        <v>53.06</v>
      </c>
      <c r="S8895" s="3">
        <f>Table1[[#This Row],[Generation (TWh)]]*10^9*VLOOKUP(Table1[[#This Row],[Turbine/Engine Technology]],Technology_HR!$A$2:$B$11,2,FALSE)*10^-6</f>
        <v>8306493.8363999994</v>
      </c>
      <c r="T8895" s="5">
        <f>Table1[[#This Row],[Fuel Consumption (mmBtu)]]*Table1[[#This Row],[Emission Factor (kg CO2/ mmBtu)]]*10^3</f>
        <v>440742562959.38397</v>
      </c>
      <c r="U8895" s="3">
        <f>Table1[[#This Row],[Emissions (g CO2)]]/(Table1[[#This Row],[Generation (TWh)]]*10^9)</f>
        <v>400.54993999999999</v>
      </c>
    </row>
    <row r="8896" spans="1:21" x14ac:dyDescent="0.35">
      <c r="A8896" t="s">
        <v>2225</v>
      </c>
      <c r="B8896" t="s">
        <v>3239</v>
      </c>
      <c r="C8896" t="str">
        <f>SUBSTITUTE(Table1[[#This Row],[Fuel]],", ",",")</f>
        <v>fossil gas: natural gas</v>
      </c>
      <c r="D8896" t="s">
        <v>3239</v>
      </c>
      <c r="H8896" t="s">
        <v>3438</v>
      </c>
      <c r="I8896">
        <v>240</v>
      </c>
      <c r="J8896" t="s">
        <v>3446</v>
      </c>
      <c r="K8896">
        <v>2018</v>
      </c>
      <c r="L8896" t="s">
        <v>29</v>
      </c>
      <c r="M8896" t="s">
        <v>29</v>
      </c>
      <c r="N8896">
        <v>-6.8579819999999998</v>
      </c>
      <c r="O8896">
        <v>39.150713000000003</v>
      </c>
      <c r="P8896" t="s">
        <v>3601</v>
      </c>
      <c r="Q8896" s="3">
        <f>Table1[[#This Row],[Capacity (MW)]]*0.395*8760*10^-6</f>
        <v>0.83044800000000008</v>
      </c>
      <c r="R8896" s="3" cm="1">
        <f t="array" ref="R8896">AVERAGE(VLOOKUP(_xlfn.TEXTSPLIT(Table1[[#This Row],[Fuel (no space after comma)]], ","), FuelList_Final_EF!$A$2:$B$65, 2, FALSE))</f>
        <v>53.06</v>
      </c>
      <c r="S8896" s="3">
        <f>Table1[[#This Row],[Generation (TWh)]]*10^9*VLOOKUP(Table1[[#This Row],[Turbine/Engine Technology]],Technology_HR!$A$2:$B$11,2,FALSE)*10^-6</f>
        <v>6269051.9520000005</v>
      </c>
      <c r="T8896" s="5">
        <f>Table1[[#This Row],[Fuel Consumption (mmBtu)]]*Table1[[#This Row],[Emission Factor (kg CO2/ mmBtu)]]*10^3</f>
        <v>332635896573.12006</v>
      </c>
      <c r="U8896" s="3">
        <f>Table1[[#This Row],[Emissions (g CO2)]]/(Table1[[#This Row],[Generation (TWh)]]*10^9)</f>
        <v>400.54993999999999</v>
      </c>
    </row>
    <row r="8897" spans="1:21" x14ac:dyDescent="0.35">
      <c r="A8897" t="s">
        <v>2226</v>
      </c>
      <c r="B8897" t="s">
        <v>3239</v>
      </c>
      <c r="C8897" t="str">
        <f>SUBSTITUTE(Table1[[#This Row],[Fuel]],", ",",")</f>
        <v>fossil gas: natural gas</v>
      </c>
      <c r="D8897" t="s">
        <v>3239</v>
      </c>
      <c r="H8897" t="s">
        <v>3436</v>
      </c>
      <c r="I8897">
        <v>300</v>
      </c>
      <c r="J8897" t="s">
        <v>3452</v>
      </c>
      <c r="K8897" t="s">
        <v>29</v>
      </c>
      <c r="L8897" t="s">
        <v>29</v>
      </c>
      <c r="M8897" t="s">
        <v>29</v>
      </c>
      <c r="N8897">
        <v>-6.8618610000000002</v>
      </c>
      <c r="O8897">
        <v>39.149583999999997</v>
      </c>
      <c r="P8897" t="s">
        <v>3601</v>
      </c>
      <c r="Q8897" s="3">
        <f>Table1[[#This Row],[Capacity (MW)]]*0.395*8760*10^-6</f>
        <v>1.03806</v>
      </c>
      <c r="R8897" s="3" cm="1">
        <f t="array" ref="R8897">AVERAGE(VLOOKUP(_xlfn.TEXTSPLIT(Table1[[#This Row],[Fuel (no space after comma)]], ","), FuelList_Final_EF!$A$2:$B$65, 2, FALSE))</f>
        <v>53.06</v>
      </c>
      <c r="S8897" s="3">
        <f>Table1[[#This Row],[Generation (TWh)]]*10^9*VLOOKUP(Table1[[#This Row],[Turbine/Engine Technology]],Technology_HR!$A$2:$B$11,2,FALSE)*10^-6</f>
        <v>11429040.6</v>
      </c>
      <c r="T8897" s="5">
        <f>Table1[[#This Row],[Fuel Consumption (mmBtu)]]*Table1[[#This Row],[Emission Factor (kg CO2/ mmBtu)]]*10^3</f>
        <v>606424894236</v>
      </c>
      <c r="U8897" s="3">
        <f>Table1[[#This Row],[Emissions (g CO2)]]/(Table1[[#This Row],[Generation (TWh)]]*10^9)</f>
        <v>584.19060000000002</v>
      </c>
    </row>
    <row r="8898" spans="1:21" x14ac:dyDescent="0.35">
      <c r="A8898" t="s">
        <v>2226</v>
      </c>
      <c r="B8898" t="s">
        <v>3249</v>
      </c>
      <c r="C8898" t="str">
        <f>SUBSTITUTE(Table1[[#This Row],[Fuel]],", ",",")</f>
        <v>fossil gas: waste heat from natural gas</v>
      </c>
      <c r="D8898" t="s">
        <v>3249</v>
      </c>
      <c r="H8898" t="s">
        <v>3440</v>
      </c>
      <c r="I8898">
        <v>300</v>
      </c>
      <c r="J8898" t="s">
        <v>3452</v>
      </c>
      <c r="K8898" t="s">
        <v>29</v>
      </c>
      <c r="L8898" t="s">
        <v>29</v>
      </c>
      <c r="M8898" t="s">
        <v>29</v>
      </c>
      <c r="N8898">
        <v>-6.8618610000000002</v>
      </c>
      <c r="O8898">
        <v>39.149583999999997</v>
      </c>
      <c r="P8898" t="s">
        <v>3601</v>
      </c>
      <c r="Q8898" s="3">
        <f>Table1[[#This Row],[Capacity (MW)]]*0.395*8760*10^-6</f>
        <v>1.03806</v>
      </c>
      <c r="R8898" s="3" cm="1">
        <f t="array" ref="R8898">AVERAGE(VLOOKUP(_xlfn.TEXTSPLIT(Table1[[#This Row],[Fuel (no space after comma)]], ","), FuelList_Final_EF!$A$2:$B$65, 2, FALSE))</f>
        <v>66.33</v>
      </c>
      <c r="S8898" s="3">
        <f>Table1[[#This Row],[Generation (TWh)]]*10^9*VLOOKUP(Table1[[#This Row],[Turbine/Engine Technology]],Technology_HR!$A$2:$B$11,2,FALSE)*10^-6</f>
        <v>10676447.1</v>
      </c>
      <c r="T8898" s="5">
        <f>Table1[[#This Row],[Fuel Consumption (mmBtu)]]*Table1[[#This Row],[Emission Factor (kg CO2/ mmBtu)]]*10^3</f>
        <v>708168736143</v>
      </c>
      <c r="U8898" s="3">
        <f>Table1[[#This Row],[Emissions (g CO2)]]/(Table1[[#This Row],[Generation (TWh)]]*10^9)</f>
        <v>682.20405000000005</v>
      </c>
    </row>
    <row r="8899" spans="1:21" x14ac:dyDescent="0.35">
      <c r="A8899" t="s">
        <v>2225</v>
      </c>
      <c r="B8899" t="s">
        <v>3239</v>
      </c>
      <c r="C8899" t="str">
        <f>SUBSTITUTE(Table1[[#This Row],[Fuel]],", ",",")</f>
        <v>fossil gas: natural gas</v>
      </c>
      <c r="D8899" t="s">
        <v>3239</v>
      </c>
      <c r="H8899" t="s">
        <v>3438</v>
      </c>
      <c r="I8899">
        <v>330</v>
      </c>
      <c r="J8899" t="s">
        <v>3452</v>
      </c>
      <c r="K8899" t="s">
        <v>29</v>
      </c>
      <c r="L8899" t="s">
        <v>29</v>
      </c>
      <c r="M8899" t="s">
        <v>29</v>
      </c>
      <c r="N8899">
        <v>-6.8632669999999996</v>
      </c>
      <c r="O8899">
        <v>39.153972000000003</v>
      </c>
      <c r="P8899" t="s">
        <v>3601</v>
      </c>
      <c r="Q8899" s="3">
        <f>Table1[[#This Row],[Capacity (MW)]]*0.395*8760*10^-6</f>
        <v>1.141866</v>
      </c>
      <c r="R8899" s="3" cm="1">
        <f t="array" ref="R8899">AVERAGE(VLOOKUP(_xlfn.TEXTSPLIT(Table1[[#This Row],[Fuel (no space after comma)]], ","), FuelList_Final_EF!$A$2:$B$65, 2, FALSE))</f>
        <v>53.06</v>
      </c>
      <c r="S8899" s="3">
        <f>Table1[[#This Row],[Generation (TWh)]]*10^9*VLOOKUP(Table1[[#This Row],[Turbine/Engine Technology]],Technology_HR!$A$2:$B$11,2,FALSE)*10^-6</f>
        <v>8619946.4340000004</v>
      </c>
      <c r="T8899" s="5">
        <f>Table1[[#This Row],[Fuel Consumption (mmBtu)]]*Table1[[#This Row],[Emission Factor (kg CO2/ mmBtu)]]*10^3</f>
        <v>457374357788.04004</v>
      </c>
      <c r="U8899" s="3">
        <f>Table1[[#This Row],[Emissions (g CO2)]]/(Table1[[#This Row],[Generation (TWh)]]*10^9)</f>
        <v>400.54994000000005</v>
      </c>
    </row>
    <row r="8900" spans="1:21" x14ac:dyDescent="0.35">
      <c r="A8900" t="s">
        <v>2225</v>
      </c>
      <c r="B8900" t="s">
        <v>3239</v>
      </c>
      <c r="C8900" t="str">
        <f>SUBSTITUTE(Table1[[#This Row],[Fuel]],", ",",")</f>
        <v>fossil gas: natural gas</v>
      </c>
      <c r="D8900" t="s">
        <v>3239</v>
      </c>
      <c r="H8900" t="s">
        <v>3438</v>
      </c>
      <c r="I8900">
        <v>300</v>
      </c>
      <c r="J8900" t="s">
        <v>3450</v>
      </c>
      <c r="K8900" t="s">
        <v>29</v>
      </c>
      <c r="L8900" t="s">
        <v>29</v>
      </c>
      <c r="M8900" t="s">
        <v>29</v>
      </c>
      <c r="N8900">
        <v>-10.190272</v>
      </c>
      <c r="O8900">
        <v>39.992006000000003</v>
      </c>
      <c r="P8900" t="s">
        <v>3601</v>
      </c>
      <c r="Q8900" s="3">
        <f>Table1[[#This Row],[Capacity (MW)]]*0.395*8760*10^-6</f>
        <v>1.03806</v>
      </c>
      <c r="R8900" s="3" cm="1">
        <f t="array" ref="R8900">AVERAGE(VLOOKUP(_xlfn.TEXTSPLIT(Table1[[#This Row],[Fuel (no space after comma)]], ","), FuelList_Final_EF!$A$2:$B$65, 2, FALSE))</f>
        <v>53.06</v>
      </c>
      <c r="S8900" s="3">
        <f>Table1[[#This Row],[Generation (TWh)]]*10^9*VLOOKUP(Table1[[#This Row],[Turbine/Engine Technology]],Technology_HR!$A$2:$B$11,2,FALSE)*10^-6</f>
        <v>7836314.9399999995</v>
      </c>
      <c r="T8900" s="5">
        <f>Table1[[#This Row],[Fuel Consumption (mmBtu)]]*Table1[[#This Row],[Emission Factor (kg CO2/ mmBtu)]]*10^3</f>
        <v>415794870716.39996</v>
      </c>
      <c r="U8900" s="3">
        <f>Table1[[#This Row],[Emissions (g CO2)]]/(Table1[[#This Row],[Generation (TWh)]]*10^9)</f>
        <v>400.54993999999999</v>
      </c>
    </row>
    <row r="8901" spans="1:21" x14ac:dyDescent="0.35">
      <c r="A8901" t="s">
        <v>2225</v>
      </c>
      <c r="B8901" t="s">
        <v>3239</v>
      </c>
      <c r="C8901" t="str">
        <f>SUBSTITUTE(Table1[[#This Row],[Fuel]],", ",",")</f>
        <v>fossil gas: natural gas</v>
      </c>
      <c r="D8901" t="s">
        <v>3239</v>
      </c>
      <c r="H8901" t="s">
        <v>3438</v>
      </c>
      <c r="I8901">
        <v>250</v>
      </c>
      <c r="J8901" t="s">
        <v>3452</v>
      </c>
      <c r="K8901" t="s">
        <v>29</v>
      </c>
      <c r="L8901" t="s">
        <v>29</v>
      </c>
      <c r="M8901" t="s">
        <v>29</v>
      </c>
      <c r="N8901">
        <v>-8.3867799999999999</v>
      </c>
      <c r="O8901">
        <v>39.278469999999999</v>
      </c>
      <c r="P8901" t="s">
        <v>3601</v>
      </c>
      <c r="Q8901" s="3">
        <f>Table1[[#This Row],[Capacity (MW)]]*0.395*8760*10^-6</f>
        <v>0.86504999999999999</v>
      </c>
      <c r="R8901" s="3" cm="1">
        <f t="array" ref="R8901">AVERAGE(VLOOKUP(_xlfn.TEXTSPLIT(Table1[[#This Row],[Fuel (no space after comma)]], ","), FuelList_Final_EF!$A$2:$B$65, 2, FALSE))</f>
        <v>53.06</v>
      </c>
      <c r="S8901" s="3">
        <f>Table1[[#This Row],[Generation (TWh)]]*10^9*VLOOKUP(Table1[[#This Row],[Turbine/Engine Technology]],Technology_HR!$A$2:$B$11,2,FALSE)*10^-6</f>
        <v>6530262.4499999993</v>
      </c>
      <c r="T8901" s="5">
        <f>Table1[[#This Row],[Fuel Consumption (mmBtu)]]*Table1[[#This Row],[Emission Factor (kg CO2/ mmBtu)]]*10^3</f>
        <v>346495725597</v>
      </c>
      <c r="U8901" s="3">
        <f>Table1[[#This Row],[Emissions (g CO2)]]/(Table1[[#This Row],[Generation (TWh)]]*10^9)</f>
        <v>400.54993999999999</v>
      </c>
    </row>
    <row r="8902" spans="1:21" x14ac:dyDescent="0.35">
      <c r="A8902" t="s">
        <v>2227</v>
      </c>
      <c r="B8902" t="s">
        <v>3258</v>
      </c>
      <c r="C8902" t="str">
        <f>SUBSTITUTE(Table1[[#This Row],[Fuel]],", ",",")</f>
        <v>fossil liquids: diesel</v>
      </c>
      <c r="D8902" t="s">
        <v>3258</v>
      </c>
      <c r="H8902" t="s">
        <v>59</v>
      </c>
      <c r="I8902">
        <v>30</v>
      </c>
      <c r="J8902" t="s">
        <v>3446</v>
      </c>
      <c r="K8902">
        <v>2002</v>
      </c>
      <c r="L8902" t="s">
        <v>29</v>
      </c>
      <c r="M8902" t="s">
        <v>29</v>
      </c>
      <c r="N8902">
        <v>-6.6744199999999996</v>
      </c>
      <c r="O8902">
        <v>39.187719999999999</v>
      </c>
      <c r="P8902" t="s">
        <v>3601</v>
      </c>
      <c r="Q8902" s="3">
        <f>Table1[[#This Row],[Capacity (MW)]]*0.395*8760*10^-6</f>
        <v>0.10380600000000001</v>
      </c>
      <c r="R8902" s="3" cm="1">
        <f t="array" ref="R8902">AVERAGE(VLOOKUP(_xlfn.TEXTSPLIT(Table1[[#This Row],[Fuel (no space after comma)]], ","), FuelList_Final_EF!$A$2:$B$65, 2, FALSE))</f>
        <v>78.106682297772565</v>
      </c>
      <c r="S8902" s="3">
        <f>Table1[[#This Row],[Generation (TWh)]]*10^9*VLOOKUP(Table1[[#This Row],[Turbine/Engine Technology]],Technology_HR!$A$2:$B$11,2,FALSE)*10^-6</f>
        <v>861122.67300000007</v>
      </c>
      <c r="T8902" s="5">
        <f>Table1[[#This Row],[Fuel Consumption (mmBtu)]]*Table1[[#This Row],[Emission Factor (kg CO2/ mmBtu)]]*10^3</f>
        <v>67259435039.419693</v>
      </c>
      <c r="U8902" s="3">
        <f>Table1[[#This Row],[Emissions (g CO2)]]/(Table1[[#This Row],[Generation (TWh)]]*10^9)</f>
        <v>647.93398300117224</v>
      </c>
    </row>
    <row r="8903" spans="1:21" x14ac:dyDescent="0.35">
      <c r="A8903" t="s">
        <v>2228</v>
      </c>
      <c r="B8903" t="s">
        <v>3258</v>
      </c>
      <c r="C8903" t="str">
        <f>SUBSTITUTE(Table1[[#This Row],[Fuel]],", ",",")</f>
        <v>fossil liquids: diesel</v>
      </c>
      <c r="D8903" t="s">
        <v>3258</v>
      </c>
      <c r="H8903" t="s">
        <v>59</v>
      </c>
      <c r="I8903">
        <v>70</v>
      </c>
      <c r="J8903" t="s">
        <v>3446</v>
      </c>
      <c r="K8903">
        <v>2002</v>
      </c>
      <c r="L8903" t="s">
        <v>29</v>
      </c>
      <c r="M8903" t="s">
        <v>29</v>
      </c>
      <c r="N8903">
        <v>-6.6744199999999996</v>
      </c>
      <c r="O8903">
        <v>39.187719999999999</v>
      </c>
      <c r="P8903" t="s">
        <v>3601</v>
      </c>
      <c r="Q8903" s="3">
        <f>Table1[[#This Row],[Capacity (MW)]]*0.395*8760*10^-6</f>
        <v>0.24221400000000001</v>
      </c>
      <c r="R8903" s="3" cm="1">
        <f t="array" ref="R8903">AVERAGE(VLOOKUP(_xlfn.TEXTSPLIT(Table1[[#This Row],[Fuel (no space after comma)]], ","), FuelList_Final_EF!$A$2:$B$65, 2, FALSE))</f>
        <v>78.106682297772565</v>
      </c>
      <c r="S8903" s="3">
        <f>Table1[[#This Row],[Generation (TWh)]]*10^9*VLOOKUP(Table1[[#This Row],[Turbine/Engine Technology]],Technology_HR!$A$2:$B$11,2,FALSE)*10^-6</f>
        <v>2009286.237</v>
      </c>
      <c r="T8903" s="5">
        <f>Table1[[#This Row],[Fuel Consumption (mmBtu)]]*Table1[[#This Row],[Emission Factor (kg CO2/ mmBtu)]]*10^3</f>
        <v>156938681758.64597</v>
      </c>
      <c r="U8903" s="3">
        <f>Table1[[#This Row],[Emissions (g CO2)]]/(Table1[[#This Row],[Generation (TWh)]]*10^9)</f>
        <v>647.93398300117235</v>
      </c>
    </row>
    <row r="8904" spans="1:21" x14ac:dyDescent="0.35">
      <c r="A8904" t="s">
        <v>2229</v>
      </c>
      <c r="B8904" t="s">
        <v>3239</v>
      </c>
      <c r="C8904" t="str">
        <f>SUBSTITUTE(Table1[[#This Row],[Fuel]],", ",",")</f>
        <v>fossil gas: natural gas</v>
      </c>
      <c r="D8904" t="s">
        <v>3239</v>
      </c>
      <c r="H8904" t="s">
        <v>3438</v>
      </c>
      <c r="I8904">
        <v>200</v>
      </c>
      <c r="J8904" t="s">
        <v>3451</v>
      </c>
      <c r="K8904" t="s">
        <v>29</v>
      </c>
      <c r="L8904" t="s">
        <v>29</v>
      </c>
      <c r="M8904" t="s">
        <v>29</v>
      </c>
      <c r="N8904">
        <v>-6.5670970000000004</v>
      </c>
      <c r="O8904">
        <v>39.018093</v>
      </c>
      <c r="P8904" t="s">
        <v>3601</v>
      </c>
      <c r="Q8904" s="3">
        <f>Table1[[#This Row],[Capacity (MW)]]*0.395*8760*10^-6</f>
        <v>0.69203999999999999</v>
      </c>
      <c r="R8904" s="3" cm="1">
        <f t="array" ref="R8904">AVERAGE(VLOOKUP(_xlfn.TEXTSPLIT(Table1[[#This Row],[Fuel (no space after comma)]], ","), FuelList_Final_EF!$A$2:$B$65, 2, FALSE))</f>
        <v>53.06</v>
      </c>
      <c r="S8904" s="3">
        <f>Table1[[#This Row],[Generation (TWh)]]*10^9*VLOOKUP(Table1[[#This Row],[Turbine/Engine Technology]],Technology_HR!$A$2:$B$11,2,FALSE)*10^-6</f>
        <v>5224209.96</v>
      </c>
      <c r="T8904" s="5">
        <f>Table1[[#This Row],[Fuel Consumption (mmBtu)]]*Table1[[#This Row],[Emission Factor (kg CO2/ mmBtu)]]*10^3</f>
        <v>277196580477.60004</v>
      </c>
      <c r="U8904" s="3">
        <f>Table1[[#This Row],[Emissions (g CO2)]]/(Table1[[#This Row],[Generation (TWh)]]*10^9)</f>
        <v>400.54994000000005</v>
      </c>
    </row>
    <row r="8905" spans="1:21" x14ac:dyDescent="0.35">
      <c r="A8905" t="s">
        <v>2230</v>
      </c>
      <c r="B8905" t="s">
        <v>3239</v>
      </c>
      <c r="C8905" t="str">
        <f>SUBSTITUTE(Table1[[#This Row],[Fuel]],", ",",")</f>
        <v>fossil gas: natural gas</v>
      </c>
      <c r="D8905" t="s">
        <v>3239</v>
      </c>
      <c r="H8905" t="s">
        <v>3438</v>
      </c>
      <c r="I8905">
        <v>140</v>
      </c>
      <c r="J8905" t="s">
        <v>3446</v>
      </c>
      <c r="K8905">
        <v>1998</v>
      </c>
      <c r="L8905" t="s">
        <v>29</v>
      </c>
      <c r="M8905" t="s">
        <v>29</v>
      </c>
      <c r="N8905">
        <v>13.4191</v>
      </c>
      <c r="O8905">
        <v>101.02719999999999</v>
      </c>
      <c r="P8905" t="s">
        <v>3602</v>
      </c>
      <c r="Q8905" s="3">
        <f>Table1[[#This Row],[Capacity (MW)]]*0.395*8760*10^-6</f>
        <v>0.48442800000000003</v>
      </c>
      <c r="R8905" s="3" cm="1">
        <f t="array" ref="R8905">AVERAGE(VLOOKUP(_xlfn.TEXTSPLIT(Table1[[#This Row],[Fuel (no space after comma)]], ","), FuelList_Final_EF!$A$2:$B$65, 2, FALSE))</f>
        <v>53.06</v>
      </c>
      <c r="S8905" s="3">
        <f>Table1[[#This Row],[Generation (TWh)]]*10^9*VLOOKUP(Table1[[#This Row],[Turbine/Engine Technology]],Technology_HR!$A$2:$B$11,2,FALSE)*10^-6</f>
        <v>3656946.9720000001</v>
      </c>
      <c r="T8905" s="5">
        <f>Table1[[#This Row],[Fuel Consumption (mmBtu)]]*Table1[[#This Row],[Emission Factor (kg CO2/ mmBtu)]]*10^3</f>
        <v>194037606334.32001</v>
      </c>
      <c r="U8905" s="3">
        <f>Table1[[#This Row],[Emissions (g CO2)]]/(Table1[[#This Row],[Generation (TWh)]]*10^9)</f>
        <v>400.54993999999999</v>
      </c>
    </row>
    <row r="8906" spans="1:21" x14ac:dyDescent="0.35">
      <c r="A8906" t="s">
        <v>2230</v>
      </c>
      <c r="B8906" t="s">
        <v>3239</v>
      </c>
      <c r="C8906" t="str">
        <f>SUBSTITUTE(Table1[[#This Row],[Fuel]],", ",",")</f>
        <v>fossil gas: natural gas</v>
      </c>
      <c r="D8906" t="s">
        <v>3239</v>
      </c>
      <c r="H8906" t="s">
        <v>3438</v>
      </c>
      <c r="I8906">
        <v>140</v>
      </c>
      <c r="J8906" t="s">
        <v>3446</v>
      </c>
      <c r="K8906">
        <v>2001</v>
      </c>
      <c r="L8906" t="s">
        <v>29</v>
      </c>
      <c r="M8906" t="s">
        <v>29</v>
      </c>
      <c r="N8906">
        <v>13.4191</v>
      </c>
      <c r="O8906">
        <v>101.02719999999999</v>
      </c>
      <c r="P8906" t="s">
        <v>3602</v>
      </c>
      <c r="Q8906" s="3">
        <f>Table1[[#This Row],[Capacity (MW)]]*0.395*8760*10^-6</f>
        <v>0.48442800000000003</v>
      </c>
      <c r="R8906" s="3" cm="1">
        <f t="array" ref="R8906">AVERAGE(VLOOKUP(_xlfn.TEXTSPLIT(Table1[[#This Row],[Fuel (no space after comma)]], ","), FuelList_Final_EF!$A$2:$B$65, 2, FALSE))</f>
        <v>53.06</v>
      </c>
      <c r="S8906" s="3">
        <f>Table1[[#This Row],[Generation (TWh)]]*10^9*VLOOKUP(Table1[[#This Row],[Turbine/Engine Technology]],Technology_HR!$A$2:$B$11,2,FALSE)*10^-6</f>
        <v>3656946.9720000001</v>
      </c>
      <c r="T8906" s="5">
        <f>Table1[[#This Row],[Fuel Consumption (mmBtu)]]*Table1[[#This Row],[Emission Factor (kg CO2/ mmBtu)]]*10^3</f>
        <v>194037606334.32001</v>
      </c>
      <c r="U8906" s="3">
        <f>Table1[[#This Row],[Emissions (g CO2)]]/(Table1[[#This Row],[Generation (TWh)]]*10^9)</f>
        <v>400.54993999999999</v>
      </c>
    </row>
    <row r="8907" spans="1:21" x14ac:dyDescent="0.35">
      <c r="A8907" t="s">
        <v>2230</v>
      </c>
      <c r="B8907" t="s">
        <v>3239</v>
      </c>
      <c r="C8907" t="str">
        <f>SUBSTITUTE(Table1[[#This Row],[Fuel]],", ",",")</f>
        <v>fossil gas: natural gas</v>
      </c>
      <c r="D8907" t="s">
        <v>3239</v>
      </c>
      <c r="H8907" t="s">
        <v>3438</v>
      </c>
      <c r="I8907">
        <v>133</v>
      </c>
      <c r="J8907" t="s">
        <v>3446</v>
      </c>
      <c r="K8907">
        <v>2012</v>
      </c>
      <c r="L8907" t="s">
        <v>29</v>
      </c>
      <c r="M8907" t="s">
        <v>29</v>
      </c>
      <c r="N8907">
        <v>13.4191</v>
      </c>
      <c r="O8907">
        <v>101.02719999999999</v>
      </c>
      <c r="P8907" t="s">
        <v>3602</v>
      </c>
      <c r="Q8907" s="3">
        <f>Table1[[#This Row],[Capacity (MW)]]*0.395*8760*10^-6</f>
        <v>0.46020660000000002</v>
      </c>
      <c r="R8907" s="3" cm="1">
        <f t="array" ref="R8907">AVERAGE(VLOOKUP(_xlfn.TEXTSPLIT(Table1[[#This Row],[Fuel (no space after comma)]], ","), FuelList_Final_EF!$A$2:$B$65, 2, FALSE))</f>
        <v>53.06</v>
      </c>
      <c r="S8907" s="3">
        <f>Table1[[#This Row],[Generation (TWh)]]*10^9*VLOOKUP(Table1[[#This Row],[Turbine/Engine Technology]],Technology_HR!$A$2:$B$11,2,FALSE)*10^-6</f>
        <v>3474099.6233999999</v>
      </c>
      <c r="T8907" s="5">
        <f>Table1[[#This Row],[Fuel Consumption (mmBtu)]]*Table1[[#This Row],[Emission Factor (kg CO2/ mmBtu)]]*10^3</f>
        <v>184335726017.604</v>
      </c>
      <c r="U8907" s="3">
        <f>Table1[[#This Row],[Emissions (g CO2)]]/(Table1[[#This Row],[Generation (TWh)]]*10^9)</f>
        <v>400.54993999999999</v>
      </c>
    </row>
    <row r="8908" spans="1:21" x14ac:dyDescent="0.35">
      <c r="A8908" t="s">
        <v>2230</v>
      </c>
      <c r="B8908" t="s">
        <v>3239</v>
      </c>
      <c r="C8908" t="str">
        <f>SUBSTITUTE(Table1[[#This Row],[Fuel]],", ",",")</f>
        <v>fossil gas: natural gas</v>
      </c>
      <c r="D8908" t="s">
        <v>3239</v>
      </c>
      <c r="H8908" t="s">
        <v>3438</v>
      </c>
      <c r="I8908">
        <v>131</v>
      </c>
      <c r="J8908" t="s">
        <v>3446</v>
      </c>
      <c r="K8908">
        <v>2015</v>
      </c>
      <c r="L8908" t="s">
        <v>29</v>
      </c>
      <c r="M8908" t="s">
        <v>29</v>
      </c>
      <c r="N8908">
        <v>13.4191</v>
      </c>
      <c r="O8908">
        <v>101.02719999999999</v>
      </c>
      <c r="P8908" t="s">
        <v>3602</v>
      </c>
      <c r="Q8908" s="3">
        <f>Table1[[#This Row],[Capacity (MW)]]*0.395*8760*10^-6</f>
        <v>0.45328619999999997</v>
      </c>
      <c r="R8908" s="3" cm="1">
        <f t="array" ref="R8908">AVERAGE(VLOOKUP(_xlfn.TEXTSPLIT(Table1[[#This Row],[Fuel (no space after comma)]], ","), FuelList_Final_EF!$A$2:$B$65, 2, FALSE))</f>
        <v>53.06</v>
      </c>
      <c r="S8908" s="3">
        <f>Table1[[#This Row],[Generation (TWh)]]*10^9*VLOOKUP(Table1[[#This Row],[Turbine/Engine Technology]],Technology_HR!$A$2:$B$11,2,FALSE)*10^-6</f>
        <v>3421857.5237999996</v>
      </c>
      <c r="T8908" s="5">
        <f>Table1[[#This Row],[Fuel Consumption (mmBtu)]]*Table1[[#This Row],[Emission Factor (kg CO2/ mmBtu)]]*10^3</f>
        <v>181563760212.82797</v>
      </c>
      <c r="U8908" s="3">
        <f>Table1[[#This Row],[Emissions (g CO2)]]/(Table1[[#This Row],[Generation (TWh)]]*10^9)</f>
        <v>400.54993999999994</v>
      </c>
    </row>
    <row r="8909" spans="1:21" x14ac:dyDescent="0.35">
      <c r="A8909" t="s">
        <v>2230</v>
      </c>
      <c r="B8909" t="s">
        <v>3239</v>
      </c>
      <c r="C8909" t="str">
        <f>SUBSTITUTE(Table1[[#This Row],[Fuel]],", ",",")</f>
        <v>fossil gas: natural gas</v>
      </c>
      <c r="D8909" t="s">
        <v>3239</v>
      </c>
      <c r="H8909" t="s">
        <v>3438</v>
      </c>
      <c r="I8909">
        <v>131</v>
      </c>
      <c r="J8909" t="s">
        <v>3446</v>
      </c>
      <c r="K8909">
        <v>2016</v>
      </c>
      <c r="L8909" t="s">
        <v>29</v>
      </c>
      <c r="M8909" t="s">
        <v>29</v>
      </c>
      <c r="N8909">
        <v>13.4191</v>
      </c>
      <c r="O8909">
        <v>101.02719999999999</v>
      </c>
      <c r="P8909" t="s">
        <v>3602</v>
      </c>
      <c r="Q8909" s="3">
        <f>Table1[[#This Row],[Capacity (MW)]]*0.395*8760*10^-6</f>
        <v>0.45328619999999997</v>
      </c>
      <c r="R8909" s="3" cm="1">
        <f t="array" ref="R8909">AVERAGE(VLOOKUP(_xlfn.TEXTSPLIT(Table1[[#This Row],[Fuel (no space after comma)]], ","), FuelList_Final_EF!$A$2:$B$65, 2, FALSE))</f>
        <v>53.06</v>
      </c>
      <c r="S8909" s="3">
        <f>Table1[[#This Row],[Generation (TWh)]]*10^9*VLOOKUP(Table1[[#This Row],[Turbine/Engine Technology]],Technology_HR!$A$2:$B$11,2,FALSE)*10^-6</f>
        <v>3421857.5237999996</v>
      </c>
      <c r="T8909" s="5">
        <f>Table1[[#This Row],[Fuel Consumption (mmBtu)]]*Table1[[#This Row],[Emission Factor (kg CO2/ mmBtu)]]*10^3</f>
        <v>181563760212.82797</v>
      </c>
      <c r="U8909" s="3">
        <f>Table1[[#This Row],[Emissions (g CO2)]]/(Table1[[#This Row],[Generation (TWh)]]*10^9)</f>
        <v>400.54993999999994</v>
      </c>
    </row>
    <row r="8910" spans="1:21" x14ac:dyDescent="0.35">
      <c r="A8910" t="s">
        <v>2230</v>
      </c>
      <c r="B8910" t="s">
        <v>3239</v>
      </c>
      <c r="C8910" t="str">
        <f>SUBSTITUTE(Table1[[#This Row],[Fuel]],", ",",")</f>
        <v>fossil gas: natural gas</v>
      </c>
      <c r="D8910" t="s">
        <v>3239</v>
      </c>
      <c r="H8910" t="s">
        <v>3438</v>
      </c>
      <c r="I8910">
        <v>123</v>
      </c>
      <c r="J8910" t="s">
        <v>3446</v>
      </c>
      <c r="K8910">
        <v>2013</v>
      </c>
      <c r="L8910" t="s">
        <v>29</v>
      </c>
      <c r="M8910" t="s">
        <v>29</v>
      </c>
      <c r="N8910">
        <v>12.968021999999999</v>
      </c>
      <c r="O8910">
        <v>101.11826499999999</v>
      </c>
      <c r="P8910" t="s">
        <v>3602</v>
      </c>
      <c r="Q8910" s="3">
        <f>Table1[[#This Row],[Capacity (MW)]]*0.395*8760*10^-6</f>
        <v>0.4256046</v>
      </c>
      <c r="R8910" s="3" cm="1">
        <f t="array" ref="R8910">AVERAGE(VLOOKUP(_xlfn.TEXTSPLIT(Table1[[#This Row],[Fuel (no space after comma)]], ","), FuelList_Final_EF!$A$2:$B$65, 2, FALSE))</f>
        <v>53.06</v>
      </c>
      <c r="S8910" s="3">
        <f>Table1[[#This Row],[Generation (TWh)]]*10^9*VLOOKUP(Table1[[#This Row],[Turbine/Engine Technology]],Technology_HR!$A$2:$B$11,2,FALSE)*10^-6</f>
        <v>3212889.1253999998</v>
      </c>
      <c r="T8910" s="5">
        <f>Table1[[#This Row],[Fuel Consumption (mmBtu)]]*Table1[[#This Row],[Emission Factor (kg CO2/ mmBtu)]]*10^3</f>
        <v>170475896993.724</v>
      </c>
      <c r="U8910" s="3">
        <f>Table1[[#This Row],[Emissions (g CO2)]]/(Table1[[#This Row],[Generation (TWh)]]*10^9)</f>
        <v>400.54993999999999</v>
      </c>
    </row>
    <row r="8911" spans="1:21" x14ac:dyDescent="0.35">
      <c r="A8911" t="s">
        <v>2230</v>
      </c>
      <c r="B8911" t="s">
        <v>3239</v>
      </c>
      <c r="C8911" t="str">
        <f>SUBSTITUTE(Table1[[#This Row],[Fuel]],", ",",")</f>
        <v>fossil gas: natural gas</v>
      </c>
      <c r="D8911" t="s">
        <v>3239</v>
      </c>
      <c r="H8911" t="s">
        <v>3438</v>
      </c>
      <c r="I8911">
        <v>124</v>
      </c>
      <c r="J8911" t="s">
        <v>3446</v>
      </c>
      <c r="K8911">
        <v>2013</v>
      </c>
      <c r="L8911" t="s">
        <v>29</v>
      </c>
      <c r="M8911" t="s">
        <v>29</v>
      </c>
      <c r="N8911">
        <v>12.968021999999999</v>
      </c>
      <c r="O8911">
        <v>101.11826499999999</v>
      </c>
      <c r="P8911" t="s">
        <v>3602</v>
      </c>
      <c r="Q8911" s="3">
        <f>Table1[[#This Row],[Capacity (MW)]]*0.395*8760*10^-6</f>
        <v>0.42906480000000002</v>
      </c>
      <c r="R8911" s="3" cm="1">
        <f t="array" ref="R8911">AVERAGE(VLOOKUP(_xlfn.TEXTSPLIT(Table1[[#This Row],[Fuel (no space after comma)]], ","), FuelList_Final_EF!$A$2:$B$65, 2, FALSE))</f>
        <v>53.06</v>
      </c>
      <c r="S8911" s="3">
        <f>Table1[[#This Row],[Generation (TWh)]]*10^9*VLOOKUP(Table1[[#This Row],[Turbine/Engine Technology]],Technology_HR!$A$2:$B$11,2,FALSE)*10^-6</f>
        <v>3239010.1751999999</v>
      </c>
      <c r="T8911" s="5">
        <f>Table1[[#This Row],[Fuel Consumption (mmBtu)]]*Table1[[#This Row],[Emission Factor (kg CO2/ mmBtu)]]*10^3</f>
        <v>171861879896.112</v>
      </c>
      <c r="U8911" s="3">
        <f>Table1[[#This Row],[Emissions (g CO2)]]/(Table1[[#This Row],[Generation (TWh)]]*10^9)</f>
        <v>400.54993999999999</v>
      </c>
    </row>
    <row r="8912" spans="1:21" x14ac:dyDescent="0.35">
      <c r="A8912" t="s">
        <v>2230</v>
      </c>
      <c r="B8912" t="s">
        <v>3239</v>
      </c>
      <c r="C8912" t="str">
        <f>SUBSTITUTE(Table1[[#This Row],[Fuel]],", ",",")</f>
        <v>fossil gas: natural gas</v>
      </c>
      <c r="D8912" t="s">
        <v>3239</v>
      </c>
      <c r="H8912" t="s">
        <v>3438</v>
      </c>
      <c r="I8912">
        <v>133</v>
      </c>
      <c r="J8912" t="s">
        <v>3446</v>
      </c>
      <c r="K8912">
        <v>2018</v>
      </c>
      <c r="L8912" t="s">
        <v>29</v>
      </c>
      <c r="M8912" t="s">
        <v>29</v>
      </c>
      <c r="N8912">
        <v>12.968021999999999</v>
      </c>
      <c r="O8912">
        <v>101.11826499999999</v>
      </c>
      <c r="P8912" t="s">
        <v>3602</v>
      </c>
      <c r="Q8912" s="3">
        <f>Table1[[#This Row],[Capacity (MW)]]*0.395*8760*10^-6</f>
        <v>0.46020660000000002</v>
      </c>
      <c r="R8912" s="3" cm="1">
        <f t="array" ref="R8912">AVERAGE(VLOOKUP(_xlfn.TEXTSPLIT(Table1[[#This Row],[Fuel (no space after comma)]], ","), FuelList_Final_EF!$A$2:$B$65, 2, FALSE))</f>
        <v>53.06</v>
      </c>
      <c r="S8912" s="3">
        <f>Table1[[#This Row],[Generation (TWh)]]*10^9*VLOOKUP(Table1[[#This Row],[Turbine/Engine Technology]],Technology_HR!$A$2:$B$11,2,FALSE)*10^-6</f>
        <v>3474099.6233999999</v>
      </c>
      <c r="T8912" s="5">
        <f>Table1[[#This Row],[Fuel Consumption (mmBtu)]]*Table1[[#This Row],[Emission Factor (kg CO2/ mmBtu)]]*10^3</f>
        <v>184335726017.604</v>
      </c>
      <c r="U8912" s="3">
        <f>Table1[[#This Row],[Emissions (g CO2)]]/(Table1[[#This Row],[Generation (TWh)]]*10^9)</f>
        <v>400.54993999999999</v>
      </c>
    </row>
    <row r="8913" spans="1:21" x14ac:dyDescent="0.35">
      <c r="A8913" t="s">
        <v>2230</v>
      </c>
      <c r="B8913" t="s">
        <v>3239</v>
      </c>
      <c r="C8913" t="str">
        <f>SUBSTITUTE(Table1[[#This Row],[Fuel]],", ",",")</f>
        <v>fossil gas: natural gas</v>
      </c>
      <c r="D8913" t="s">
        <v>3239</v>
      </c>
      <c r="H8913" t="s">
        <v>3438</v>
      </c>
      <c r="I8913">
        <v>133</v>
      </c>
      <c r="J8913" t="s">
        <v>3446</v>
      </c>
      <c r="K8913">
        <v>2018</v>
      </c>
      <c r="L8913" t="s">
        <v>29</v>
      </c>
      <c r="M8913" t="s">
        <v>29</v>
      </c>
      <c r="N8913">
        <v>12.968021999999999</v>
      </c>
      <c r="O8913">
        <v>101.11826499999999</v>
      </c>
      <c r="P8913" t="s">
        <v>3602</v>
      </c>
      <c r="Q8913" s="3">
        <f>Table1[[#This Row],[Capacity (MW)]]*0.395*8760*10^-6</f>
        <v>0.46020660000000002</v>
      </c>
      <c r="R8913" s="3" cm="1">
        <f t="array" ref="R8913">AVERAGE(VLOOKUP(_xlfn.TEXTSPLIT(Table1[[#This Row],[Fuel (no space after comma)]], ","), FuelList_Final_EF!$A$2:$B$65, 2, FALSE))</f>
        <v>53.06</v>
      </c>
      <c r="S8913" s="3">
        <f>Table1[[#This Row],[Generation (TWh)]]*10^9*VLOOKUP(Table1[[#This Row],[Turbine/Engine Technology]],Technology_HR!$A$2:$B$11,2,FALSE)*10^-6</f>
        <v>3474099.6233999999</v>
      </c>
      <c r="T8913" s="5">
        <f>Table1[[#This Row],[Fuel Consumption (mmBtu)]]*Table1[[#This Row],[Emission Factor (kg CO2/ mmBtu)]]*10^3</f>
        <v>184335726017.604</v>
      </c>
      <c r="U8913" s="3">
        <f>Table1[[#This Row],[Emissions (g CO2)]]/(Table1[[#This Row],[Generation (TWh)]]*10^9)</f>
        <v>400.54993999999999</v>
      </c>
    </row>
    <row r="8914" spans="1:21" x14ac:dyDescent="0.35">
      <c r="A8914" t="s">
        <v>2230</v>
      </c>
      <c r="B8914" t="s">
        <v>3239</v>
      </c>
      <c r="C8914" t="str">
        <f>SUBSTITUTE(Table1[[#This Row],[Fuel]],", ",",")</f>
        <v>fossil gas: natural gas</v>
      </c>
      <c r="D8914" t="s">
        <v>3239</v>
      </c>
      <c r="H8914" t="s">
        <v>3438</v>
      </c>
      <c r="I8914">
        <v>133</v>
      </c>
      <c r="J8914" t="s">
        <v>3446</v>
      </c>
      <c r="K8914">
        <v>2018</v>
      </c>
      <c r="L8914" t="s">
        <v>29</v>
      </c>
      <c r="M8914" t="s">
        <v>29</v>
      </c>
      <c r="N8914">
        <v>12.968021999999999</v>
      </c>
      <c r="O8914">
        <v>101.11826499999999</v>
      </c>
      <c r="P8914" t="s">
        <v>3602</v>
      </c>
      <c r="Q8914" s="3">
        <f>Table1[[#This Row],[Capacity (MW)]]*0.395*8760*10^-6</f>
        <v>0.46020660000000002</v>
      </c>
      <c r="R8914" s="3" cm="1">
        <f t="array" ref="R8914">AVERAGE(VLOOKUP(_xlfn.TEXTSPLIT(Table1[[#This Row],[Fuel (no space after comma)]], ","), FuelList_Final_EF!$A$2:$B$65, 2, FALSE))</f>
        <v>53.06</v>
      </c>
      <c r="S8914" s="3">
        <f>Table1[[#This Row],[Generation (TWh)]]*10^9*VLOOKUP(Table1[[#This Row],[Turbine/Engine Technology]],Technology_HR!$A$2:$B$11,2,FALSE)*10^-6</f>
        <v>3474099.6233999999</v>
      </c>
      <c r="T8914" s="5">
        <f>Table1[[#This Row],[Fuel Consumption (mmBtu)]]*Table1[[#This Row],[Emission Factor (kg CO2/ mmBtu)]]*10^3</f>
        <v>184335726017.604</v>
      </c>
      <c r="U8914" s="3">
        <f>Table1[[#This Row],[Emissions (g CO2)]]/(Table1[[#This Row],[Generation (TWh)]]*10^9)</f>
        <v>400.54993999999999</v>
      </c>
    </row>
    <row r="8915" spans="1:21" x14ac:dyDescent="0.35">
      <c r="A8915" t="s">
        <v>2231</v>
      </c>
      <c r="B8915" t="s">
        <v>3239</v>
      </c>
      <c r="C8915" t="str">
        <f>SUBSTITUTE(Table1[[#This Row],[Fuel]],", ",",")</f>
        <v>fossil gas: natural gas</v>
      </c>
      <c r="D8915" t="s">
        <v>3239</v>
      </c>
      <c r="H8915" t="s">
        <v>3438</v>
      </c>
      <c r="I8915">
        <v>350</v>
      </c>
      <c r="J8915" t="s">
        <v>3446</v>
      </c>
      <c r="K8915">
        <v>2003</v>
      </c>
      <c r="L8915" t="s">
        <v>29</v>
      </c>
      <c r="M8915" t="s">
        <v>29</v>
      </c>
      <c r="N8915">
        <v>13.492000000000001</v>
      </c>
      <c r="O8915">
        <v>100.8416</v>
      </c>
      <c r="P8915" t="s">
        <v>3602</v>
      </c>
      <c r="Q8915" s="3">
        <f>Table1[[#This Row],[Capacity (MW)]]*0.395*8760*10^-6</f>
        <v>1.2110699999999999</v>
      </c>
      <c r="R8915" s="3" cm="1">
        <f t="array" ref="R8915">AVERAGE(VLOOKUP(_xlfn.TEXTSPLIT(Table1[[#This Row],[Fuel (no space after comma)]], ","), FuelList_Final_EF!$A$2:$B$65, 2, FALSE))</f>
        <v>53.06</v>
      </c>
      <c r="S8915" s="3">
        <f>Table1[[#This Row],[Generation (TWh)]]*10^9*VLOOKUP(Table1[[#This Row],[Turbine/Engine Technology]],Technology_HR!$A$2:$B$11,2,FALSE)*10^-6</f>
        <v>9142367.4299999978</v>
      </c>
      <c r="T8915" s="5">
        <f>Table1[[#This Row],[Fuel Consumption (mmBtu)]]*Table1[[#This Row],[Emission Factor (kg CO2/ mmBtu)]]*10^3</f>
        <v>485094015835.79993</v>
      </c>
      <c r="U8915" s="3">
        <f>Table1[[#This Row],[Emissions (g CO2)]]/(Table1[[#This Row],[Generation (TWh)]]*10^9)</f>
        <v>400.54993999999999</v>
      </c>
    </row>
    <row r="8916" spans="1:21" x14ac:dyDescent="0.35">
      <c r="A8916" t="s">
        <v>2232</v>
      </c>
      <c r="B8916" t="s">
        <v>3240</v>
      </c>
      <c r="C8916" t="str">
        <f>SUBSTITUTE(Table1[[#This Row],[Fuel]],", ",",")</f>
        <v>fossil gas: natural gas,fossil liquids: diesel</v>
      </c>
      <c r="D8916" t="s">
        <v>3239</v>
      </c>
      <c r="E8916" t="s">
        <v>3258</v>
      </c>
      <c r="H8916" t="s">
        <v>3438</v>
      </c>
      <c r="I8916">
        <v>704</v>
      </c>
      <c r="J8916" t="s">
        <v>3446</v>
      </c>
      <c r="K8916">
        <v>2022</v>
      </c>
      <c r="L8916" t="s">
        <v>29</v>
      </c>
      <c r="M8916" t="s">
        <v>29</v>
      </c>
      <c r="N8916">
        <v>13.500999999999999</v>
      </c>
      <c r="O8916">
        <v>101.0253</v>
      </c>
      <c r="P8916" t="s">
        <v>3602</v>
      </c>
      <c r="Q8916" s="3">
        <f>Table1[[#This Row],[Capacity (MW)]]*0.395*8760*10^-6</f>
        <v>2.4359808000000003</v>
      </c>
      <c r="R8916" s="3" cm="1">
        <f t="array" ref="R8916">AVERAGE(VLOOKUP(_xlfn.TEXTSPLIT(Table1[[#This Row],[Fuel (no space after comma)]], ","), FuelList_Final_EF!$A$2:$B$65, 2, FALSE))</f>
        <v>65.583341148886291</v>
      </c>
      <c r="S8916" s="3">
        <f>Table1[[#This Row],[Generation (TWh)]]*10^9*VLOOKUP(Table1[[#This Row],[Turbine/Engine Technology]],Technology_HR!$A$2:$B$11,2,FALSE)*10^-6</f>
        <v>18389219.059200004</v>
      </c>
      <c r="T8916" s="5">
        <f>Table1[[#This Row],[Fuel Consumption (mmBtu)]]*Table1[[#This Row],[Emission Factor (kg CO2/ mmBtu)]]*10^3</f>
        <v>1206026427021.1155</v>
      </c>
      <c r="U8916" s="3">
        <f>Table1[[#This Row],[Emissions (g CO2)]]/(Table1[[#This Row],[Generation (TWh)]]*10^9)</f>
        <v>495.08864233294253</v>
      </c>
    </row>
    <row r="8917" spans="1:21" x14ac:dyDescent="0.35">
      <c r="A8917" t="s">
        <v>2232</v>
      </c>
      <c r="B8917" t="s">
        <v>3240</v>
      </c>
      <c r="C8917" t="str">
        <f>SUBSTITUTE(Table1[[#This Row],[Fuel]],", ",",")</f>
        <v>fossil gas: natural gas,fossil liquids: diesel</v>
      </c>
      <c r="D8917" t="s">
        <v>3239</v>
      </c>
      <c r="E8917" t="s">
        <v>3258</v>
      </c>
      <c r="H8917" t="s">
        <v>3438</v>
      </c>
      <c r="I8917">
        <v>704</v>
      </c>
      <c r="J8917" t="s">
        <v>3446</v>
      </c>
      <c r="K8917">
        <v>2022</v>
      </c>
      <c r="L8917" t="s">
        <v>29</v>
      </c>
      <c r="M8917" t="s">
        <v>29</v>
      </c>
      <c r="N8917">
        <v>13.500999999999999</v>
      </c>
      <c r="O8917">
        <v>101.0253</v>
      </c>
      <c r="P8917" t="s">
        <v>3602</v>
      </c>
      <c r="Q8917" s="3">
        <f>Table1[[#This Row],[Capacity (MW)]]*0.395*8760*10^-6</f>
        <v>2.4359808000000003</v>
      </c>
      <c r="R8917" s="3" cm="1">
        <f t="array" ref="R8917">AVERAGE(VLOOKUP(_xlfn.TEXTSPLIT(Table1[[#This Row],[Fuel (no space after comma)]], ","), FuelList_Final_EF!$A$2:$B$65, 2, FALSE))</f>
        <v>65.583341148886291</v>
      </c>
      <c r="S8917" s="3">
        <f>Table1[[#This Row],[Generation (TWh)]]*10^9*VLOOKUP(Table1[[#This Row],[Turbine/Engine Technology]],Technology_HR!$A$2:$B$11,2,FALSE)*10^-6</f>
        <v>18389219.059200004</v>
      </c>
      <c r="T8917" s="5">
        <f>Table1[[#This Row],[Fuel Consumption (mmBtu)]]*Table1[[#This Row],[Emission Factor (kg CO2/ mmBtu)]]*10^3</f>
        <v>1206026427021.1155</v>
      </c>
      <c r="U8917" s="3">
        <f>Table1[[#This Row],[Emissions (g CO2)]]/(Table1[[#This Row],[Generation (TWh)]]*10^9)</f>
        <v>495.08864233294253</v>
      </c>
    </row>
    <row r="8918" spans="1:21" x14ac:dyDescent="0.35">
      <c r="A8918" t="s">
        <v>2232</v>
      </c>
      <c r="B8918" t="s">
        <v>3240</v>
      </c>
      <c r="C8918" t="str">
        <f>SUBSTITUTE(Table1[[#This Row],[Fuel]],", ",",")</f>
        <v>fossil gas: natural gas,fossil liquids: diesel</v>
      </c>
      <c r="D8918" t="s">
        <v>3239</v>
      </c>
      <c r="E8918" t="s">
        <v>3258</v>
      </c>
      <c r="H8918" t="s">
        <v>3438</v>
      </c>
      <c r="I8918">
        <v>710</v>
      </c>
      <c r="J8918" t="s">
        <v>3446</v>
      </c>
      <c r="K8918">
        <v>2009</v>
      </c>
      <c r="L8918" t="s">
        <v>29</v>
      </c>
      <c r="M8918">
        <v>2035</v>
      </c>
      <c r="N8918">
        <v>13.500999999999999</v>
      </c>
      <c r="O8918">
        <v>101.0253</v>
      </c>
      <c r="P8918" t="s">
        <v>3602</v>
      </c>
      <c r="Q8918" s="3">
        <f>Table1[[#This Row],[Capacity (MW)]]*0.395*8760*10^-6</f>
        <v>2.4567419999999998</v>
      </c>
      <c r="R8918" s="3" cm="1">
        <f t="array" ref="R8918">AVERAGE(VLOOKUP(_xlfn.TEXTSPLIT(Table1[[#This Row],[Fuel (no space after comma)]], ","), FuelList_Final_EF!$A$2:$B$65, 2, FALSE))</f>
        <v>65.583341148886291</v>
      </c>
      <c r="S8918" s="3">
        <f>Table1[[#This Row],[Generation (TWh)]]*10^9*VLOOKUP(Table1[[#This Row],[Turbine/Engine Technology]],Technology_HR!$A$2:$B$11,2,FALSE)*10^-6</f>
        <v>18545945.357999995</v>
      </c>
      <c r="T8918" s="5">
        <f>Table1[[#This Row],[Fuel Consumption (mmBtu)]]*Table1[[#This Row],[Emission Factor (kg CO2/ mmBtu)]]*10^3</f>
        <v>1216305061342.3179</v>
      </c>
      <c r="U8918" s="3">
        <f>Table1[[#This Row],[Emissions (g CO2)]]/(Table1[[#This Row],[Generation (TWh)]]*10^9)</f>
        <v>495.08864233294264</v>
      </c>
    </row>
    <row r="8919" spans="1:21" x14ac:dyDescent="0.35">
      <c r="A8919" t="s">
        <v>2232</v>
      </c>
      <c r="B8919" t="s">
        <v>3243</v>
      </c>
      <c r="C8919" t="str">
        <f>SUBSTITUTE(Table1[[#This Row],[Fuel]],", ",",")</f>
        <v>fossil gas: natural gas,fossil liquids: fuel oil</v>
      </c>
      <c r="D8919" t="s">
        <v>3239</v>
      </c>
      <c r="E8919" t="s">
        <v>3275</v>
      </c>
      <c r="H8919" t="s">
        <v>3440</v>
      </c>
      <c r="I8919">
        <v>576</v>
      </c>
      <c r="J8919" t="s">
        <v>3446</v>
      </c>
      <c r="K8919">
        <v>1992</v>
      </c>
      <c r="L8919" t="s">
        <v>29</v>
      </c>
      <c r="M8919">
        <v>2027</v>
      </c>
      <c r="N8919">
        <v>13.500999999999999</v>
      </c>
      <c r="O8919">
        <v>101.0253</v>
      </c>
      <c r="P8919" t="s">
        <v>3602</v>
      </c>
      <c r="Q8919" s="3">
        <f>Table1[[#This Row],[Capacity (MW)]]*0.395*8760*10^-6</f>
        <v>1.9930752</v>
      </c>
      <c r="R8919" s="3" cm="1">
        <f t="array" ref="R8919">AVERAGE(VLOOKUP(_xlfn.TEXTSPLIT(Table1[[#This Row],[Fuel (no space after comma)]], ","), FuelList_Final_EF!$A$2:$B$65, 2, FALSE))</f>
        <v>65.583341148886291</v>
      </c>
      <c r="S8919" s="3">
        <f>Table1[[#This Row],[Generation (TWh)]]*10^9*VLOOKUP(Table1[[#This Row],[Turbine/Engine Technology]],Technology_HR!$A$2:$B$11,2,FALSE)*10^-6</f>
        <v>20498778.432</v>
      </c>
      <c r="T8919" s="5">
        <f>Table1[[#This Row],[Fuel Consumption (mmBtu)]]*Table1[[#This Row],[Emission Factor (kg CO2/ mmBtu)]]*10^3</f>
        <v>1344378379041.2883</v>
      </c>
      <c r="U8919" s="3">
        <f>Table1[[#This Row],[Emissions (g CO2)]]/(Table1[[#This Row],[Generation (TWh)]]*10^9)</f>
        <v>674.52466371629544</v>
      </c>
    </row>
    <row r="8920" spans="1:21" x14ac:dyDescent="0.35">
      <c r="A8920" t="s">
        <v>2232</v>
      </c>
      <c r="B8920" t="s">
        <v>3243</v>
      </c>
      <c r="C8920" t="str">
        <f>SUBSTITUTE(Table1[[#This Row],[Fuel]],", ",",")</f>
        <v>fossil gas: natural gas,fossil liquids: fuel oil</v>
      </c>
      <c r="D8920" t="s">
        <v>3239</v>
      </c>
      <c r="E8920" t="s">
        <v>3275</v>
      </c>
      <c r="H8920" t="s">
        <v>3440</v>
      </c>
      <c r="I8920">
        <v>576</v>
      </c>
      <c r="J8920" t="s">
        <v>3446</v>
      </c>
      <c r="K8920">
        <v>1992</v>
      </c>
      <c r="L8920" t="s">
        <v>29</v>
      </c>
      <c r="M8920">
        <v>2028</v>
      </c>
      <c r="N8920">
        <v>13.500999999999999</v>
      </c>
      <c r="O8920">
        <v>101.0253</v>
      </c>
      <c r="P8920" t="s">
        <v>3602</v>
      </c>
      <c r="Q8920" s="3">
        <f>Table1[[#This Row],[Capacity (MW)]]*0.395*8760*10^-6</f>
        <v>1.9930752</v>
      </c>
      <c r="R8920" s="3" cm="1">
        <f t="array" ref="R8920">AVERAGE(VLOOKUP(_xlfn.TEXTSPLIT(Table1[[#This Row],[Fuel (no space after comma)]], ","), FuelList_Final_EF!$A$2:$B$65, 2, FALSE))</f>
        <v>65.583341148886291</v>
      </c>
      <c r="S8920" s="3">
        <f>Table1[[#This Row],[Generation (TWh)]]*10^9*VLOOKUP(Table1[[#This Row],[Turbine/Engine Technology]],Technology_HR!$A$2:$B$11,2,FALSE)*10^-6</f>
        <v>20498778.432</v>
      </c>
      <c r="T8920" s="5">
        <f>Table1[[#This Row],[Fuel Consumption (mmBtu)]]*Table1[[#This Row],[Emission Factor (kg CO2/ mmBtu)]]*10^3</f>
        <v>1344378379041.2883</v>
      </c>
      <c r="U8920" s="3">
        <f>Table1[[#This Row],[Emissions (g CO2)]]/(Table1[[#This Row],[Generation (TWh)]]*10^9)</f>
        <v>674.52466371629544</v>
      </c>
    </row>
    <row r="8921" spans="1:21" x14ac:dyDescent="0.35">
      <c r="A8921" t="s">
        <v>2230</v>
      </c>
      <c r="B8921" t="s">
        <v>3239</v>
      </c>
      <c r="C8921" t="str">
        <f>SUBSTITUTE(Table1[[#This Row],[Fuel]],", ",",")</f>
        <v>fossil gas: natural gas</v>
      </c>
      <c r="D8921" t="s">
        <v>3239</v>
      </c>
      <c r="H8921" t="s">
        <v>3438</v>
      </c>
      <c r="I8921">
        <v>115</v>
      </c>
      <c r="J8921" t="s">
        <v>3446</v>
      </c>
      <c r="K8921">
        <v>2015</v>
      </c>
      <c r="L8921" t="s">
        <v>29</v>
      </c>
      <c r="M8921" t="s">
        <v>29</v>
      </c>
      <c r="N8921">
        <v>13.974500000000001</v>
      </c>
      <c r="O8921">
        <v>100.56489999999999</v>
      </c>
      <c r="P8921" t="s">
        <v>3602</v>
      </c>
      <c r="Q8921" s="3">
        <f>Table1[[#This Row],[Capacity (MW)]]*0.395*8760*10^-6</f>
        <v>0.39792300000000003</v>
      </c>
      <c r="R8921" s="3" cm="1">
        <f t="array" ref="R8921">AVERAGE(VLOOKUP(_xlfn.TEXTSPLIT(Table1[[#This Row],[Fuel (no space after comma)]], ","), FuelList_Final_EF!$A$2:$B$65, 2, FALSE))</f>
        <v>53.06</v>
      </c>
      <c r="S8921" s="3">
        <f>Table1[[#This Row],[Generation (TWh)]]*10^9*VLOOKUP(Table1[[#This Row],[Turbine/Engine Technology]],Technology_HR!$A$2:$B$11,2,FALSE)*10^-6</f>
        <v>3003920.727</v>
      </c>
      <c r="T8921" s="5">
        <f>Table1[[#This Row],[Fuel Consumption (mmBtu)]]*Table1[[#This Row],[Emission Factor (kg CO2/ mmBtu)]]*10^3</f>
        <v>159388033774.62</v>
      </c>
      <c r="U8921" s="3">
        <f>Table1[[#This Row],[Emissions (g CO2)]]/(Table1[[#This Row],[Generation (TWh)]]*10^9)</f>
        <v>400.54993999999999</v>
      </c>
    </row>
    <row r="8922" spans="1:21" x14ac:dyDescent="0.35">
      <c r="A8922" t="s">
        <v>2230</v>
      </c>
      <c r="B8922" t="s">
        <v>3239</v>
      </c>
      <c r="C8922" t="str">
        <f>SUBSTITUTE(Table1[[#This Row],[Fuel]],", ",",")</f>
        <v>fossil gas: natural gas</v>
      </c>
      <c r="D8922" t="s">
        <v>3239</v>
      </c>
      <c r="H8922" t="s">
        <v>3438</v>
      </c>
      <c r="I8922">
        <v>115</v>
      </c>
      <c r="J8922" t="s">
        <v>3446</v>
      </c>
      <c r="K8922">
        <v>2016</v>
      </c>
      <c r="L8922" t="s">
        <v>29</v>
      </c>
      <c r="M8922" t="s">
        <v>29</v>
      </c>
      <c r="N8922">
        <v>13.974500000000001</v>
      </c>
      <c r="O8922">
        <v>100.56489999999999</v>
      </c>
      <c r="P8922" t="s">
        <v>3602</v>
      </c>
      <c r="Q8922" s="3">
        <f>Table1[[#This Row],[Capacity (MW)]]*0.395*8760*10^-6</f>
        <v>0.39792300000000003</v>
      </c>
      <c r="R8922" s="3" cm="1">
        <f t="array" ref="R8922">AVERAGE(VLOOKUP(_xlfn.TEXTSPLIT(Table1[[#This Row],[Fuel (no space after comma)]], ","), FuelList_Final_EF!$A$2:$B$65, 2, FALSE))</f>
        <v>53.06</v>
      </c>
      <c r="S8922" s="3">
        <f>Table1[[#This Row],[Generation (TWh)]]*10^9*VLOOKUP(Table1[[#This Row],[Turbine/Engine Technology]],Technology_HR!$A$2:$B$11,2,FALSE)*10^-6</f>
        <v>3003920.727</v>
      </c>
      <c r="T8922" s="5">
        <f>Table1[[#This Row],[Fuel Consumption (mmBtu)]]*Table1[[#This Row],[Emission Factor (kg CO2/ mmBtu)]]*10^3</f>
        <v>159388033774.62</v>
      </c>
      <c r="U8922" s="3">
        <f>Table1[[#This Row],[Emissions (g CO2)]]/(Table1[[#This Row],[Generation (TWh)]]*10^9)</f>
        <v>400.54993999999999</v>
      </c>
    </row>
    <row r="8923" spans="1:21" x14ac:dyDescent="0.35">
      <c r="A8923" t="s">
        <v>1656</v>
      </c>
      <c r="B8923" t="s">
        <v>3239</v>
      </c>
      <c r="C8923" t="str">
        <f>SUBSTITUTE(Table1[[#This Row],[Fuel]],", ",",")</f>
        <v>fossil gas: natural gas</v>
      </c>
      <c r="D8923" t="s">
        <v>3239</v>
      </c>
      <c r="H8923" t="s">
        <v>3438</v>
      </c>
      <c r="I8923">
        <v>117</v>
      </c>
      <c r="J8923" t="s">
        <v>3446</v>
      </c>
      <c r="K8923">
        <v>2013</v>
      </c>
      <c r="L8923" t="s">
        <v>29</v>
      </c>
      <c r="M8923" t="s">
        <v>29</v>
      </c>
      <c r="N8923">
        <v>14.198074</v>
      </c>
      <c r="O8923">
        <v>100.582156</v>
      </c>
      <c r="P8923" t="s">
        <v>3602</v>
      </c>
      <c r="Q8923" s="3">
        <f>Table1[[#This Row],[Capacity (MW)]]*0.395*8760*10^-6</f>
        <v>0.40484340000000002</v>
      </c>
      <c r="R8923" s="3" cm="1">
        <f t="array" ref="R8923">AVERAGE(VLOOKUP(_xlfn.TEXTSPLIT(Table1[[#This Row],[Fuel (no space after comma)]], ","), FuelList_Final_EF!$A$2:$B$65, 2, FALSE))</f>
        <v>53.06</v>
      </c>
      <c r="S8923" s="3">
        <f>Table1[[#This Row],[Generation (TWh)]]*10^9*VLOOKUP(Table1[[#This Row],[Turbine/Engine Technology]],Technology_HR!$A$2:$B$11,2,FALSE)*10^-6</f>
        <v>3056162.8265999998</v>
      </c>
      <c r="T8923" s="5">
        <f>Table1[[#This Row],[Fuel Consumption (mmBtu)]]*Table1[[#This Row],[Emission Factor (kg CO2/ mmBtu)]]*10^3</f>
        <v>162159999579.396</v>
      </c>
      <c r="U8923" s="3">
        <f>Table1[[#This Row],[Emissions (g CO2)]]/(Table1[[#This Row],[Generation (TWh)]]*10^9)</f>
        <v>400.54993999999999</v>
      </c>
    </row>
    <row r="8924" spans="1:21" x14ac:dyDescent="0.35">
      <c r="A8924" t="s">
        <v>1656</v>
      </c>
      <c r="B8924" t="s">
        <v>3239</v>
      </c>
      <c r="C8924" t="str">
        <f>SUBSTITUTE(Table1[[#This Row],[Fuel]],", ",",")</f>
        <v>fossil gas: natural gas</v>
      </c>
      <c r="D8924" t="s">
        <v>3239</v>
      </c>
      <c r="H8924" t="s">
        <v>3438</v>
      </c>
      <c r="I8924">
        <v>117</v>
      </c>
      <c r="J8924" t="s">
        <v>3446</v>
      </c>
      <c r="K8924">
        <v>2017</v>
      </c>
      <c r="L8924" t="s">
        <v>29</v>
      </c>
      <c r="M8924" t="s">
        <v>29</v>
      </c>
      <c r="N8924">
        <v>14.198074</v>
      </c>
      <c r="O8924">
        <v>100.582156</v>
      </c>
      <c r="P8924" t="s">
        <v>3602</v>
      </c>
      <c r="Q8924" s="3">
        <f>Table1[[#This Row],[Capacity (MW)]]*0.395*8760*10^-6</f>
        <v>0.40484340000000002</v>
      </c>
      <c r="R8924" s="3" cm="1">
        <f t="array" ref="R8924">AVERAGE(VLOOKUP(_xlfn.TEXTSPLIT(Table1[[#This Row],[Fuel (no space after comma)]], ","), FuelList_Final_EF!$A$2:$B$65, 2, FALSE))</f>
        <v>53.06</v>
      </c>
      <c r="S8924" s="3">
        <f>Table1[[#This Row],[Generation (TWh)]]*10^9*VLOOKUP(Table1[[#This Row],[Turbine/Engine Technology]],Technology_HR!$A$2:$B$11,2,FALSE)*10^-6</f>
        <v>3056162.8265999998</v>
      </c>
      <c r="T8924" s="5">
        <f>Table1[[#This Row],[Fuel Consumption (mmBtu)]]*Table1[[#This Row],[Emission Factor (kg CO2/ mmBtu)]]*10^3</f>
        <v>162159999579.396</v>
      </c>
      <c r="U8924" s="3">
        <f>Table1[[#This Row],[Emissions (g CO2)]]/(Table1[[#This Row],[Generation (TWh)]]*10^9)</f>
        <v>400.54993999999999</v>
      </c>
    </row>
    <row r="8925" spans="1:21" x14ac:dyDescent="0.35">
      <c r="A8925" t="s">
        <v>2233</v>
      </c>
      <c r="B8925" t="s">
        <v>3239</v>
      </c>
      <c r="C8925" t="str">
        <f>SUBSTITUTE(Table1[[#This Row],[Fuel]],", ",",")</f>
        <v>fossil gas: natural gas</v>
      </c>
      <c r="D8925" t="s">
        <v>3239</v>
      </c>
      <c r="H8925" t="s">
        <v>3438</v>
      </c>
      <c r="I8925">
        <v>120</v>
      </c>
      <c r="J8925" t="s">
        <v>3446</v>
      </c>
      <c r="K8925">
        <v>2016</v>
      </c>
      <c r="L8925" t="s">
        <v>29</v>
      </c>
      <c r="M8925" t="s">
        <v>29</v>
      </c>
      <c r="N8925">
        <v>13.533182999999999</v>
      </c>
      <c r="O8925">
        <v>100.65138399999999</v>
      </c>
      <c r="P8925" t="s">
        <v>3602</v>
      </c>
      <c r="Q8925" s="3">
        <f>Table1[[#This Row],[Capacity (MW)]]*0.395*8760*10^-6</f>
        <v>0.41522400000000004</v>
      </c>
      <c r="R8925" s="3" cm="1">
        <f t="array" ref="R8925">AVERAGE(VLOOKUP(_xlfn.TEXTSPLIT(Table1[[#This Row],[Fuel (no space after comma)]], ","), FuelList_Final_EF!$A$2:$B$65, 2, FALSE))</f>
        <v>53.06</v>
      </c>
      <c r="S8925" s="3">
        <f>Table1[[#This Row],[Generation (TWh)]]*10^9*VLOOKUP(Table1[[#This Row],[Turbine/Engine Technology]],Technology_HR!$A$2:$B$11,2,FALSE)*10^-6</f>
        <v>3134525.9760000003</v>
      </c>
      <c r="T8925" s="5">
        <f>Table1[[#This Row],[Fuel Consumption (mmBtu)]]*Table1[[#This Row],[Emission Factor (kg CO2/ mmBtu)]]*10^3</f>
        <v>166317948286.56003</v>
      </c>
      <c r="U8925" s="3">
        <f>Table1[[#This Row],[Emissions (g CO2)]]/(Table1[[#This Row],[Generation (TWh)]]*10^9)</f>
        <v>400.54993999999999</v>
      </c>
    </row>
    <row r="8926" spans="1:21" x14ac:dyDescent="0.35">
      <c r="A8926" t="s">
        <v>2233</v>
      </c>
      <c r="B8926" t="s">
        <v>3239</v>
      </c>
      <c r="C8926" t="str">
        <f>SUBSTITUTE(Table1[[#This Row],[Fuel]],", ",",")</f>
        <v>fossil gas: natural gas</v>
      </c>
      <c r="D8926" t="s">
        <v>3239</v>
      </c>
      <c r="H8926" t="s">
        <v>3438</v>
      </c>
      <c r="I8926">
        <v>120</v>
      </c>
      <c r="J8926" t="s">
        <v>3446</v>
      </c>
      <c r="K8926">
        <v>2016</v>
      </c>
      <c r="L8926" t="s">
        <v>29</v>
      </c>
      <c r="M8926" t="s">
        <v>29</v>
      </c>
      <c r="N8926">
        <v>13.533182999999999</v>
      </c>
      <c r="O8926">
        <v>100.65138399999999</v>
      </c>
      <c r="P8926" t="s">
        <v>3602</v>
      </c>
      <c r="Q8926" s="3">
        <f>Table1[[#This Row],[Capacity (MW)]]*0.395*8760*10^-6</f>
        <v>0.41522400000000004</v>
      </c>
      <c r="R8926" s="3" cm="1">
        <f t="array" ref="R8926">AVERAGE(VLOOKUP(_xlfn.TEXTSPLIT(Table1[[#This Row],[Fuel (no space after comma)]], ","), FuelList_Final_EF!$A$2:$B$65, 2, FALSE))</f>
        <v>53.06</v>
      </c>
      <c r="S8926" s="3">
        <f>Table1[[#This Row],[Generation (TWh)]]*10^9*VLOOKUP(Table1[[#This Row],[Turbine/Engine Technology]],Technology_HR!$A$2:$B$11,2,FALSE)*10^-6</f>
        <v>3134525.9760000003</v>
      </c>
      <c r="T8926" s="5">
        <f>Table1[[#This Row],[Fuel Consumption (mmBtu)]]*Table1[[#This Row],[Emission Factor (kg CO2/ mmBtu)]]*10^3</f>
        <v>166317948286.56003</v>
      </c>
      <c r="U8926" s="3">
        <f>Table1[[#This Row],[Emissions (g CO2)]]/(Table1[[#This Row],[Generation (TWh)]]*10^9)</f>
        <v>400.54993999999999</v>
      </c>
    </row>
    <row r="8927" spans="1:21" x14ac:dyDescent="0.35">
      <c r="A8927" t="s">
        <v>2234</v>
      </c>
      <c r="B8927" t="s">
        <v>3239</v>
      </c>
      <c r="C8927" t="str">
        <f>SUBSTITUTE(Table1[[#This Row],[Fuel]],", ",",")</f>
        <v>fossil gas: natural gas</v>
      </c>
      <c r="D8927" t="s">
        <v>3239</v>
      </c>
      <c r="H8927" t="s">
        <v>3438</v>
      </c>
      <c r="I8927">
        <v>128</v>
      </c>
      <c r="J8927" t="s">
        <v>3446</v>
      </c>
      <c r="K8927">
        <v>2017</v>
      </c>
      <c r="L8927" t="s">
        <v>29</v>
      </c>
      <c r="M8927" t="s">
        <v>29</v>
      </c>
      <c r="N8927">
        <v>13.858877</v>
      </c>
      <c r="O8927">
        <v>99.855818999999997</v>
      </c>
      <c r="P8927" t="s">
        <v>3602</v>
      </c>
      <c r="Q8927" s="3">
        <f>Table1[[#This Row],[Capacity (MW)]]*0.395*8760*10^-6</f>
        <v>0.44290560000000001</v>
      </c>
      <c r="R8927" s="3" cm="1">
        <f t="array" ref="R8927">AVERAGE(VLOOKUP(_xlfn.TEXTSPLIT(Table1[[#This Row],[Fuel (no space after comma)]], ","), FuelList_Final_EF!$A$2:$B$65, 2, FALSE))</f>
        <v>53.06</v>
      </c>
      <c r="S8927" s="3">
        <f>Table1[[#This Row],[Generation (TWh)]]*10^9*VLOOKUP(Table1[[#This Row],[Turbine/Engine Technology]],Technology_HR!$A$2:$B$11,2,FALSE)*10^-6</f>
        <v>3343494.3743999996</v>
      </c>
      <c r="T8927" s="5">
        <f>Table1[[#This Row],[Fuel Consumption (mmBtu)]]*Table1[[#This Row],[Emission Factor (kg CO2/ mmBtu)]]*10^3</f>
        <v>177405811505.664</v>
      </c>
      <c r="U8927" s="3">
        <f>Table1[[#This Row],[Emissions (g CO2)]]/(Table1[[#This Row],[Generation (TWh)]]*10^9)</f>
        <v>400.54993999999999</v>
      </c>
    </row>
    <row r="8928" spans="1:21" x14ac:dyDescent="0.35">
      <c r="A8928" t="s">
        <v>2234</v>
      </c>
      <c r="B8928" t="s">
        <v>3239</v>
      </c>
      <c r="C8928" t="str">
        <f>SUBSTITUTE(Table1[[#This Row],[Fuel]],", ",",")</f>
        <v>fossil gas: natural gas</v>
      </c>
      <c r="D8928" t="s">
        <v>3239</v>
      </c>
      <c r="H8928" t="s">
        <v>3438</v>
      </c>
      <c r="I8928">
        <v>128</v>
      </c>
      <c r="J8928" t="s">
        <v>3446</v>
      </c>
      <c r="K8928">
        <v>2017</v>
      </c>
      <c r="L8928" t="s">
        <v>29</v>
      </c>
      <c r="M8928" t="s">
        <v>29</v>
      </c>
      <c r="N8928">
        <v>13.858877</v>
      </c>
      <c r="O8928">
        <v>99.855818999999997</v>
      </c>
      <c r="P8928" t="s">
        <v>3602</v>
      </c>
      <c r="Q8928" s="3">
        <f>Table1[[#This Row],[Capacity (MW)]]*0.395*8760*10^-6</f>
        <v>0.44290560000000001</v>
      </c>
      <c r="R8928" s="3" cm="1">
        <f t="array" ref="R8928">AVERAGE(VLOOKUP(_xlfn.TEXTSPLIT(Table1[[#This Row],[Fuel (no space after comma)]], ","), FuelList_Final_EF!$A$2:$B$65, 2, FALSE))</f>
        <v>53.06</v>
      </c>
      <c r="S8928" s="3">
        <f>Table1[[#This Row],[Generation (TWh)]]*10^9*VLOOKUP(Table1[[#This Row],[Turbine/Engine Technology]],Technology_HR!$A$2:$B$11,2,FALSE)*10^-6</f>
        <v>3343494.3743999996</v>
      </c>
      <c r="T8928" s="5">
        <f>Table1[[#This Row],[Fuel Consumption (mmBtu)]]*Table1[[#This Row],[Emission Factor (kg CO2/ mmBtu)]]*10^3</f>
        <v>177405811505.664</v>
      </c>
      <c r="U8928" s="3">
        <f>Table1[[#This Row],[Emissions (g CO2)]]/(Table1[[#This Row],[Generation (TWh)]]*10^9)</f>
        <v>400.54993999999999</v>
      </c>
    </row>
    <row r="8929" spans="1:21" x14ac:dyDescent="0.35">
      <c r="A8929" t="s">
        <v>1234</v>
      </c>
      <c r="B8929" t="s">
        <v>3239</v>
      </c>
      <c r="C8929" t="str">
        <f>SUBSTITUTE(Table1[[#This Row],[Fuel]],", ",",")</f>
        <v>fossil gas: natural gas</v>
      </c>
      <c r="D8929" t="s">
        <v>3239</v>
      </c>
      <c r="H8929" t="s">
        <v>3438</v>
      </c>
      <c r="I8929">
        <v>34.65</v>
      </c>
      <c r="J8929" t="s">
        <v>3446</v>
      </c>
      <c r="K8929">
        <v>2019</v>
      </c>
      <c r="L8929" t="s">
        <v>29</v>
      </c>
      <c r="M8929" t="s">
        <v>29</v>
      </c>
      <c r="N8929">
        <v>13.846182000000001</v>
      </c>
      <c r="O8929">
        <v>99.653582999999998</v>
      </c>
      <c r="P8929" t="s">
        <v>3602</v>
      </c>
      <c r="Q8929" s="3">
        <f>Table1[[#This Row],[Capacity (MW)]]*0.395*8760*10^-6</f>
        <v>0.11989592999999998</v>
      </c>
      <c r="R8929" s="3" cm="1">
        <f t="array" ref="R8929">AVERAGE(VLOOKUP(_xlfn.TEXTSPLIT(Table1[[#This Row],[Fuel (no space after comma)]], ","), FuelList_Final_EF!$A$2:$B$65, 2, FALSE))</f>
        <v>53.06</v>
      </c>
      <c r="S8929" s="3">
        <f>Table1[[#This Row],[Generation (TWh)]]*10^9*VLOOKUP(Table1[[#This Row],[Turbine/Engine Technology]],Technology_HR!$A$2:$B$11,2,FALSE)*10^-6</f>
        <v>905094.3755699998</v>
      </c>
      <c r="T8929" s="5">
        <f>Table1[[#This Row],[Fuel Consumption (mmBtu)]]*Table1[[#This Row],[Emission Factor (kg CO2/ mmBtu)]]*10^3</f>
        <v>48024307567.744186</v>
      </c>
      <c r="U8929" s="3">
        <f>Table1[[#This Row],[Emissions (g CO2)]]/(Table1[[#This Row],[Generation (TWh)]]*10^9)</f>
        <v>400.54993999999994</v>
      </c>
    </row>
    <row r="8930" spans="1:21" x14ac:dyDescent="0.35">
      <c r="A8930" t="s">
        <v>2235</v>
      </c>
      <c r="B8930" t="s">
        <v>3239</v>
      </c>
      <c r="C8930" t="str">
        <f>SUBSTITUTE(Table1[[#This Row],[Fuel]],", ",",")</f>
        <v>fossil gas: natural gas</v>
      </c>
      <c r="D8930" t="s">
        <v>3239</v>
      </c>
      <c r="H8930" t="s">
        <v>3438</v>
      </c>
      <c r="I8930">
        <v>64.350000000000009</v>
      </c>
      <c r="J8930" t="s">
        <v>3446</v>
      </c>
      <c r="K8930">
        <v>2019</v>
      </c>
      <c r="L8930" t="s">
        <v>29</v>
      </c>
      <c r="M8930" t="s">
        <v>29</v>
      </c>
      <c r="N8930">
        <v>13.846182000000001</v>
      </c>
      <c r="O8930">
        <v>99.653582999999998</v>
      </c>
      <c r="P8930" t="s">
        <v>3602</v>
      </c>
      <c r="Q8930" s="3">
        <f>Table1[[#This Row],[Capacity (MW)]]*0.395*8760*10^-6</f>
        <v>0.22266387000000001</v>
      </c>
      <c r="R8930" s="3" cm="1">
        <f t="array" ref="R8930">AVERAGE(VLOOKUP(_xlfn.TEXTSPLIT(Table1[[#This Row],[Fuel (no space after comma)]], ","), FuelList_Final_EF!$A$2:$B$65, 2, FALSE))</f>
        <v>53.06</v>
      </c>
      <c r="S8930" s="3">
        <f>Table1[[#This Row],[Generation (TWh)]]*10^9*VLOOKUP(Table1[[#This Row],[Turbine/Engine Technology]],Technology_HR!$A$2:$B$11,2,FALSE)*10^-6</f>
        <v>1680889.5546299999</v>
      </c>
      <c r="T8930" s="5">
        <f>Table1[[#This Row],[Fuel Consumption (mmBtu)]]*Table1[[#This Row],[Emission Factor (kg CO2/ mmBtu)]]*10^3</f>
        <v>89187999768.667801</v>
      </c>
      <c r="U8930" s="3">
        <f>Table1[[#This Row],[Emissions (g CO2)]]/(Table1[[#This Row],[Generation (TWh)]]*10^9)</f>
        <v>400.54993999999999</v>
      </c>
    </row>
    <row r="8931" spans="1:21" x14ac:dyDescent="0.35">
      <c r="A8931" t="s">
        <v>2236</v>
      </c>
      <c r="B8931" t="s">
        <v>3239</v>
      </c>
      <c r="C8931" t="str">
        <f>SUBSTITUTE(Table1[[#This Row],[Fuel]],", ",",")</f>
        <v>fossil gas: natural gas</v>
      </c>
      <c r="D8931" t="s">
        <v>3239</v>
      </c>
      <c r="H8931" t="s">
        <v>3438</v>
      </c>
      <c r="I8931">
        <v>540</v>
      </c>
      <c r="J8931" t="s">
        <v>3447</v>
      </c>
      <c r="K8931">
        <v>2027</v>
      </c>
      <c r="L8931" t="s">
        <v>29</v>
      </c>
      <c r="M8931" t="s">
        <v>29</v>
      </c>
      <c r="N8931">
        <v>13.749029</v>
      </c>
      <c r="O8931">
        <v>101.43577000000001</v>
      </c>
      <c r="P8931" t="s">
        <v>3602</v>
      </c>
      <c r="Q8931" s="3">
        <f>Table1[[#This Row],[Capacity (MW)]]*0.395*8760*10^-6</f>
        <v>1.8685079999999998</v>
      </c>
      <c r="R8931" s="3" cm="1">
        <f t="array" ref="R8931">AVERAGE(VLOOKUP(_xlfn.TEXTSPLIT(Table1[[#This Row],[Fuel (no space after comma)]], ","), FuelList_Final_EF!$A$2:$B$65, 2, FALSE))</f>
        <v>53.06</v>
      </c>
      <c r="S8931" s="3">
        <f>Table1[[#This Row],[Generation (TWh)]]*10^9*VLOOKUP(Table1[[#This Row],[Turbine/Engine Technology]],Technology_HR!$A$2:$B$11,2,FALSE)*10^-6</f>
        <v>14105366.891999997</v>
      </c>
      <c r="T8931" s="5">
        <f>Table1[[#This Row],[Fuel Consumption (mmBtu)]]*Table1[[#This Row],[Emission Factor (kg CO2/ mmBtu)]]*10^3</f>
        <v>748430767289.5199</v>
      </c>
      <c r="U8931" s="3">
        <f>Table1[[#This Row],[Emissions (g CO2)]]/(Table1[[#This Row],[Generation (TWh)]]*10^9)</f>
        <v>400.54993999999999</v>
      </c>
    </row>
    <row r="8932" spans="1:21" x14ac:dyDescent="0.35">
      <c r="A8932" t="s">
        <v>2237</v>
      </c>
      <c r="B8932" t="s">
        <v>3239</v>
      </c>
      <c r="C8932" t="str">
        <f>SUBSTITUTE(Table1[[#This Row],[Fuel]],", ",",")</f>
        <v>fossil gas: natural gas</v>
      </c>
      <c r="D8932" t="s">
        <v>3239</v>
      </c>
      <c r="H8932" t="s">
        <v>3438</v>
      </c>
      <c r="I8932">
        <v>110</v>
      </c>
      <c r="J8932" t="s">
        <v>3446</v>
      </c>
      <c r="K8932">
        <v>2013</v>
      </c>
      <c r="L8932" t="s">
        <v>29</v>
      </c>
      <c r="M8932" t="s">
        <v>29</v>
      </c>
      <c r="N8932">
        <v>13.736129</v>
      </c>
      <c r="O8932">
        <v>101.01632499999999</v>
      </c>
      <c r="P8932" t="s">
        <v>3602</v>
      </c>
      <c r="Q8932" s="3">
        <f>Table1[[#This Row],[Capacity (MW)]]*0.395*8760*10^-6</f>
        <v>0.38062199999999996</v>
      </c>
      <c r="R8932" s="3" cm="1">
        <f t="array" ref="R8932">AVERAGE(VLOOKUP(_xlfn.TEXTSPLIT(Table1[[#This Row],[Fuel (no space after comma)]], ","), FuelList_Final_EF!$A$2:$B$65, 2, FALSE))</f>
        <v>53.06</v>
      </c>
      <c r="S8932" s="3">
        <f>Table1[[#This Row],[Generation (TWh)]]*10^9*VLOOKUP(Table1[[#This Row],[Turbine/Engine Technology]],Technology_HR!$A$2:$B$11,2,FALSE)*10^-6</f>
        <v>2873315.4779999992</v>
      </c>
      <c r="T8932" s="5">
        <f>Table1[[#This Row],[Fuel Consumption (mmBtu)]]*Table1[[#This Row],[Emission Factor (kg CO2/ mmBtu)]]*10^3</f>
        <v>152458119262.67996</v>
      </c>
      <c r="U8932" s="3">
        <f>Table1[[#This Row],[Emissions (g CO2)]]/(Table1[[#This Row],[Generation (TWh)]]*10^9)</f>
        <v>400.54993999999994</v>
      </c>
    </row>
    <row r="8933" spans="1:21" x14ac:dyDescent="0.35">
      <c r="A8933" t="s">
        <v>2238</v>
      </c>
      <c r="B8933" t="s">
        <v>3239</v>
      </c>
      <c r="C8933" t="str">
        <f>SUBSTITUTE(Table1[[#This Row],[Fuel]],", ",",")</f>
        <v>fossil gas: natural gas</v>
      </c>
      <c r="D8933" t="s">
        <v>3239</v>
      </c>
      <c r="H8933" t="s">
        <v>3438</v>
      </c>
      <c r="I8933">
        <v>36.9</v>
      </c>
      <c r="J8933" t="s">
        <v>3446</v>
      </c>
      <c r="K8933">
        <v>2016</v>
      </c>
      <c r="L8933" t="s">
        <v>29</v>
      </c>
      <c r="M8933" t="s">
        <v>29</v>
      </c>
      <c r="N8933">
        <v>14.693350000000001</v>
      </c>
      <c r="O8933">
        <v>100.458415</v>
      </c>
      <c r="P8933" t="s">
        <v>3602</v>
      </c>
      <c r="Q8933" s="3">
        <f>Table1[[#This Row],[Capacity (MW)]]*0.395*8760*10^-6</f>
        <v>0.12768138000000001</v>
      </c>
      <c r="R8933" s="3" cm="1">
        <f t="array" ref="R8933">AVERAGE(VLOOKUP(_xlfn.TEXTSPLIT(Table1[[#This Row],[Fuel (no space after comma)]], ","), FuelList_Final_EF!$A$2:$B$65, 2, FALSE))</f>
        <v>53.06</v>
      </c>
      <c r="S8933" s="3">
        <f>Table1[[#This Row],[Generation (TWh)]]*10^9*VLOOKUP(Table1[[#This Row],[Turbine/Engine Technology]],Technology_HR!$A$2:$B$11,2,FALSE)*10^-6</f>
        <v>963866.73762000003</v>
      </c>
      <c r="T8933" s="5">
        <f>Table1[[#This Row],[Fuel Consumption (mmBtu)]]*Table1[[#This Row],[Emission Factor (kg CO2/ mmBtu)]]*10^3</f>
        <v>51142769098.117203</v>
      </c>
      <c r="U8933" s="3">
        <f>Table1[[#This Row],[Emissions (g CO2)]]/(Table1[[#This Row],[Generation (TWh)]]*10^9)</f>
        <v>400.54993999999999</v>
      </c>
    </row>
    <row r="8934" spans="1:21" x14ac:dyDescent="0.35">
      <c r="A8934" t="s">
        <v>2230</v>
      </c>
      <c r="B8934" t="s">
        <v>3239</v>
      </c>
      <c r="C8934" t="str">
        <f>SUBSTITUTE(Table1[[#This Row],[Fuel]],", ",",")</f>
        <v>fossil gas: natural gas</v>
      </c>
      <c r="D8934" t="s">
        <v>3239</v>
      </c>
      <c r="H8934" t="s">
        <v>3438</v>
      </c>
      <c r="I8934">
        <v>86.1</v>
      </c>
      <c r="J8934" t="s">
        <v>3446</v>
      </c>
      <c r="K8934">
        <v>2016</v>
      </c>
      <c r="L8934" t="s">
        <v>29</v>
      </c>
      <c r="M8934" t="s">
        <v>29</v>
      </c>
      <c r="N8934">
        <v>14.693350000000001</v>
      </c>
      <c r="O8934">
        <v>100.458415</v>
      </c>
      <c r="P8934" t="s">
        <v>3602</v>
      </c>
      <c r="Q8934" s="3">
        <f>Table1[[#This Row],[Capacity (MW)]]*0.395*8760*10^-6</f>
        <v>0.29792322000000004</v>
      </c>
      <c r="R8934" s="3" cm="1">
        <f t="array" ref="R8934">AVERAGE(VLOOKUP(_xlfn.TEXTSPLIT(Table1[[#This Row],[Fuel (no space after comma)]], ","), FuelList_Final_EF!$A$2:$B$65, 2, FALSE))</f>
        <v>53.06</v>
      </c>
      <c r="S8934" s="3">
        <f>Table1[[#This Row],[Generation (TWh)]]*10^9*VLOOKUP(Table1[[#This Row],[Turbine/Engine Technology]],Technology_HR!$A$2:$B$11,2,FALSE)*10^-6</f>
        <v>2249022.3877800005</v>
      </c>
      <c r="T8934" s="5">
        <f>Table1[[#This Row],[Fuel Consumption (mmBtu)]]*Table1[[#This Row],[Emission Factor (kg CO2/ mmBtu)]]*10^3</f>
        <v>119333127895.60683</v>
      </c>
      <c r="U8934" s="3">
        <f>Table1[[#This Row],[Emissions (g CO2)]]/(Table1[[#This Row],[Generation (TWh)]]*10^9)</f>
        <v>400.54993999999999</v>
      </c>
    </row>
    <row r="8935" spans="1:21" x14ac:dyDescent="0.35">
      <c r="A8935" t="s">
        <v>2232</v>
      </c>
      <c r="B8935" t="s">
        <v>3240</v>
      </c>
      <c r="C8935" t="str">
        <f>SUBSTITUTE(Table1[[#This Row],[Fuel]],", ",",")</f>
        <v>fossil gas: natural gas,fossil liquids: diesel</v>
      </c>
      <c r="D8935" t="s">
        <v>3239</v>
      </c>
      <c r="E8935" t="s">
        <v>3258</v>
      </c>
      <c r="H8935" t="s">
        <v>3438</v>
      </c>
      <c r="I8935">
        <v>710</v>
      </c>
      <c r="J8935" t="s">
        <v>3446</v>
      </c>
      <c r="K8935">
        <v>2008</v>
      </c>
      <c r="L8935" t="s">
        <v>29</v>
      </c>
      <c r="M8935">
        <v>2034</v>
      </c>
      <c r="N8935">
        <v>6.9553000000000003</v>
      </c>
      <c r="O8935">
        <v>100.7076</v>
      </c>
      <c r="P8935" t="s">
        <v>3602</v>
      </c>
      <c r="Q8935" s="3">
        <f>Table1[[#This Row],[Capacity (MW)]]*0.395*8760*10^-6</f>
        <v>2.4567419999999998</v>
      </c>
      <c r="R8935" s="3" cm="1">
        <f t="array" ref="R8935">AVERAGE(VLOOKUP(_xlfn.TEXTSPLIT(Table1[[#This Row],[Fuel (no space after comma)]], ","), FuelList_Final_EF!$A$2:$B$65, 2, FALSE))</f>
        <v>65.583341148886291</v>
      </c>
      <c r="S8935" s="3">
        <f>Table1[[#This Row],[Generation (TWh)]]*10^9*VLOOKUP(Table1[[#This Row],[Turbine/Engine Technology]],Technology_HR!$A$2:$B$11,2,FALSE)*10^-6</f>
        <v>18545945.357999995</v>
      </c>
      <c r="T8935" s="5">
        <f>Table1[[#This Row],[Fuel Consumption (mmBtu)]]*Table1[[#This Row],[Emission Factor (kg CO2/ mmBtu)]]*10^3</f>
        <v>1216305061342.3179</v>
      </c>
      <c r="U8935" s="3">
        <f>Table1[[#This Row],[Emissions (g CO2)]]/(Table1[[#This Row],[Generation (TWh)]]*10^9)</f>
        <v>495.08864233294264</v>
      </c>
    </row>
    <row r="8936" spans="1:21" x14ac:dyDescent="0.35">
      <c r="A8936" t="s">
        <v>2232</v>
      </c>
      <c r="B8936" t="s">
        <v>3240</v>
      </c>
      <c r="C8936" t="str">
        <f>SUBSTITUTE(Table1[[#This Row],[Fuel]],", ",",")</f>
        <v>fossil gas: natural gas,fossil liquids: diesel</v>
      </c>
      <c r="D8936" t="s">
        <v>3239</v>
      </c>
      <c r="E8936" t="s">
        <v>3258</v>
      </c>
      <c r="H8936" t="s">
        <v>3438</v>
      </c>
      <c r="I8936">
        <v>766</v>
      </c>
      <c r="J8936" t="s">
        <v>3446</v>
      </c>
      <c r="K8936">
        <v>2014</v>
      </c>
      <c r="L8936" t="s">
        <v>29</v>
      </c>
      <c r="M8936" t="s">
        <v>29</v>
      </c>
      <c r="N8936">
        <v>6.9553000000000003</v>
      </c>
      <c r="O8936">
        <v>100.7076</v>
      </c>
      <c r="P8936" t="s">
        <v>3602</v>
      </c>
      <c r="Q8936" s="3">
        <f>Table1[[#This Row],[Capacity (MW)]]*0.395*8760*10^-6</f>
        <v>2.6505131999999998</v>
      </c>
      <c r="R8936" s="3" cm="1">
        <f t="array" ref="R8936">AVERAGE(VLOOKUP(_xlfn.TEXTSPLIT(Table1[[#This Row],[Fuel (no space after comma)]], ","), FuelList_Final_EF!$A$2:$B$65, 2, FALSE))</f>
        <v>65.583341148886291</v>
      </c>
      <c r="S8936" s="3">
        <f>Table1[[#This Row],[Generation (TWh)]]*10^9*VLOOKUP(Table1[[#This Row],[Turbine/Engine Technology]],Technology_HR!$A$2:$B$11,2,FALSE)*10^-6</f>
        <v>20008724.1468</v>
      </c>
      <c r="T8936" s="5">
        <f>Table1[[#This Row],[Fuel Consumption (mmBtu)]]*Table1[[#This Row],[Emission Factor (kg CO2/ mmBtu)]]*10^3</f>
        <v>1312238981673.5432</v>
      </c>
      <c r="U8936" s="3">
        <f>Table1[[#This Row],[Emissions (g CO2)]]/(Table1[[#This Row],[Generation (TWh)]]*10^9)</f>
        <v>495.08864233294264</v>
      </c>
    </row>
    <row r="8937" spans="1:21" x14ac:dyDescent="0.35">
      <c r="A8937" t="s">
        <v>2239</v>
      </c>
      <c r="B8937" t="s">
        <v>3239</v>
      </c>
      <c r="C8937" t="str">
        <f>SUBSTITUTE(Table1[[#This Row],[Fuel]],", ",",")</f>
        <v>fossil gas: natural gas</v>
      </c>
      <c r="D8937" t="s">
        <v>3239</v>
      </c>
      <c r="H8937" t="s">
        <v>3438</v>
      </c>
      <c r="I8937">
        <v>625</v>
      </c>
      <c r="J8937" t="s">
        <v>3446</v>
      </c>
      <c r="K8937">
        <v>2021</v>
      </c>
      <c r="L8937" t="s">
        <v>29</v>
      </c>
      <c r="M8937" t="s">
        <v>29</v>
      </c>
      <c r="N8937">
        <v>13.049968</v>
      </c>
      <c r="O8937">
        <v>101.193335</v>
      </c>
      <c r="P8937" t="s">
        <v>3602</v>
      </c>
      <c r="Q8937" s="3">
        <f>Table1[[#This Row],[Capacity (MW)]]*0.395*8760*10^-6</f>
        <v>2.1626249999999998</v>
      </c>
      <c r="R8937" s="3" cm="1">
        <f t="array" ref="R8937">AVERAGE(VLOOKUP(_xlfn.TEXTSPLIT(Table1[[#This Row],[Fuel (no space after comma)]], ","), FuelList_Final_EF!$A$2:$B$65, 2, FALSE))</f>
        <v>53.06</v>
      </c>
      <c r="S8937" s="3">
        <f>Table1[[#This Row],[Generation (TWh)]]*10^9*VLOOKUP(Table1[[#This Row],[Turbine/Engine Technology]],Technology_HR!$A$2:$B$11,2,FALSE)*10^-6</f>
        <v>16325656.125</v>
      </c>
      <c r="T8937" s="5">
        <f>Table1[[#This Row],[Fuel Consumption (mmBtu)]]*Table1[[#This Row],[Emission Factor (kg CO2/ mmBtu)]]*10^3</f>
        <v>866239313992.50012</v>
      </c>
      <c r="U8937" s="3">
        <f>Table1[[#This Row],[Emissions (g CO2)]]/(Table1[[#This Row],[Generation (TWh)]]*10^9)</f>
        <v>400.54994000000005</v>
      </c>
    </row>
    <row r="8938" spans="1:21" x14ac:dyDescent="0.35">
      <c r="A8938" t="s">
        <v>2239</v>
      </c>
      <c r="B8938" t="s">
        <v>3239</v>
      </c>
      <c r="C8938" t="str">
        <f>SUBSTITUTE(Table1[[#This Row],[Fuel]],", ",",")</f>
        <v>fossil gas: natural gas</v>
      </c>
      <c r="D8938" t="s">
        <v>3239</v>
      </c>
      <c r="H8938" t="s">
        <v>3438</v>
      </c>
      <c r="I8938">
        <v>625</v>
      </c>
      <c r="J8938" t="s">
        <v>3446</v>
      </c>
      <c r="K8938">
        <v>2021</v>
      </c>
      <c r="L8938" t="s">
        <v>29</v>
      </c>
      <c r="M8938" t="s">
        <v>29</v>
      </c>
      <c r="N8938">
        <v>13.049968</v>
      </c>
      <c r="O8938">
        <v>101.193335</v>
      </c>
      <c r="P8938" t="s">
        <v>3602</v>
      </c>
      <c r="Q8938" s="3">
        <f>Table1[[#This Row],[Capacity (MW)]]*0.395*8760*10^-6</f>
        <v>2.1626249999999998</v>
      </c>
      <c r="R8938" s="3" cm="1">
        <f t="array" ref="R8938">AVERAGE(VLOOKUP(_xlfn.TEXTSPLIT(Table1[[#This Row],[Fuel (no space after comma)]], ","), FuelList_Final_EF!$A$2:$B$65, 2, FALSE))</f>
        <v>53.06</v>
      </c>
      <c r="S8938" s="3">
        <f>Table1[[#This Row],[Generation (TWh)]]*10^9*VLOOKUP(Table1[[#This Row],[Turbine/Engine Technology]],Technology_HR!$A$2:$B$11,2,FALSE)*10^-6</f>
        <v>16325656.125</v>
      </c>
      <c r="T8938" s="5">
        <f>Table1[[#This Row],[Fuel Consumption (mmBtu)]]*Table1[[#This Row],[Emission Factor (kg CO2/ mmBtu)]]*10^3</f>
        <v>866239313992.50012</v>
      </c>
      <c r="U8938" s="3">
        <f>Table1[[#This Row],[Emissions (g CO2)]]/(Table1[[#This Row],[Generation (TWh)]]*10^9)</f>
        <v>400.54994000000005</v>
      </c>
    </row>
    <row r="8939" spans="1:21" x14ac:dyDescent="0.35">
      <c r="A8939" t="s">
        <v>2239</v>
      </c>
      <c r="B8939" t="s">
        <v>3239</v>
      </c>
      <c r="C8939" t="str">
        <f>SUBSTITUTE(Table1[[#This Row],[Fuel]],", ",",")</f>
        <v>fossil gas: natural gas</v>
      </c>
      <c r="D8939" t="s">
        <v>3239</v>
      </c>
      <c r="H8939" t="s">
        <v>3438</v>
      </c>
      <c r="I8939">
        <v>625</v>
      </c>
      <c r="J8939" t="s">
        <v>3446</v>
      </c>
      <c r="K8939">
        <v>2022</v>
      </c>
      <c r="L8939" t="s">
        <v>29</v>
      </c>
      <c r="M8939" t="s">
        <v>29</v>
      </c>
      <c r="N8939">
        <v>13.049968</v>
      </c>
      <c r="O8939">
        <v>101.193335</v>
      </c>
      <c r="P8939" t="s">
        <v>3602</v>
      </c>
      <c r="Q8939" s="3">
        <f>Table1[[#This Row],[Capacity (MW)]]*0.395*8760*10^-6</f>
        <v>2.1626249999999998</v>
      </c>
      <c r="R8939" s="3" cm="1">
        <f t="array" ref="R8939">AVERAGE(VLOOKUP(_xlfn.TEXTSPLIT(Table1[[#This Row],[Fuel (no space after comma)]], ","), FuelList_Final_EF!$A$2:$B$65, 2, FALSE))</f>
        <v>53.06</v>
      </c>
      <c r="S8939" s="3">
        <f>Table1[[#This Row],[Generation (TWh)]]*10^9*VLOOKUP(Table1[[#This Row],[Turbine/Engine Technology]],Technology_HR!$A$2:$B$11,2,FALSE)*10^-6</f>
        <v>16325656.125</v>
      </c>
      <c r="T8939" s="5">
        <f>Table1[[#This Row],[Fuel Consumption (mmBtu)]]*Table1[[#This Row],[Emission Factor (kg CO2/ mmBtu)]]*10^3</f>
        <v>866239313992.50012</v>
      </c>
      <c r="U8939" s="3">
        <f>Table1[[#This Row],[Emissions (g CO2)]]/(Table1[[#This Row],[Generation (TWh)]]*10^9)</f>
        <v>400.54994000000005</v>
      </c>
    </row>
    <row r="8940" spans="1:21" x14ac:dyDescent="0.35">
      <c r="A8940" t="s">
        <v>2239</v>
      </c>
      <c r="B8940" t="s">
        <v>3239</v>
      </c>
      <c r="C8940" t="str">
        <f>SUBSTITUTE(Table1[[#This Row],[Fuel]],", ",",")</f>
        <v>fossil gas: natural gas</v>
      </c>
      <c r="D8940" t="s">
        <v>3239</v>
      </c>
      <c r="H8940" t="s">
        <v>3438</v>
      </c>
      <c r="I8940">
        <v>625</v>
      </c>
      <c r="J8940" t="s">
        <v>3446</v>
      </c>
      <c r="K8940">
        <v>2022</v>
      </c>
      <c r="L8940" t="s">
        <v>29</v>
      </c>
      <c r="M8940" t="s">
        <v>29</v>
      </c>
      <c r="N8940">
        <v>13.049968</v>
      </c>
      <c r="O8940">
        <v>101.193335</v>
      </c>
      <c r="P8940" t="s">
        <v>3602</v>
      </c>
      <c r="Q8940" s="3">
        <f>Table1[[#This Row],[Capacity (MW)]]*0.395*8760*10^-6</f>
        <v>2.1626249999999998</v>
      </c>
      <c r="R8940" s="3" cm="1">
        <f t="array" ref="R8940">AVERAGE(VLOOKUP(_xlfn.TEXTSPLIT(Table1[[#This Row],[Fuel (no space after comma)]], ","), FuelList_Final_EF!$A$2:$B$65, 2, FALSE))</f>
        <v>53.06</v>
      </c>
      <c r="S8940" s="3">
        <f>Table1[[#This Row],[Generation (TWh)]]*10^9*VLOOKUP(Table1[[#This Row],[Turbine/Engine Technology]],Technology_HR!$A$2:$B$11,2,FALSE)*10^-6</f>
        <v>16325656.125</v>
      </c>
      <c r="T8940" s="5">
        <f>Table1[[#This Row],[Fuel Consumption (mmBtu)]]*Table1[[#This Row],[Emission Factor (kg CO2/ mmBtu)]]*10^3</f>
        <v>866239313992.50012</v>
      </c>
      <c r="U8940" s="3">
        <f>Table1[[#This Row],[Emissions (g CO2)]]/(Table1[[#This Row],[Generation (TWh)]]*10^9)</f>
        <v>400.54994000000005</v>
      </c>
    </row>
    <row r="8941" spans="1:21" x14ac:dyDescent="0.35">
      <c r="A8941" t="s">
        <v>2240</v>
      </c>
      <c r="B8941" t="s">
        <v>3239</v>
      </c>
      <c r="C8941" t="str">
        <f>SUBSTITUTE(Table1[[#This Row],[Fuel]],", ",",")</f>
        <v>fossil gas: natural gas</v>
      </c>
      <c r="D8941" t="s">
        <v>3239</v>
      </c>
      <c r="H8941" t="s">
        <v>3438</v>
      </c>
      <c r="I8941">
        <v>23.4</v>
      </c>
      <c r="J8941" t="s">
        <v>3446</v>
      </c>
      <c r="K8941">
        <v>2003</v>
      </c>
      <c r="L8941" t="s">
        <v>29</v>
      </c>
      <c r="M8941" t="s">
        <v>29</v>
      </c>
      <c r="N8941">
        <v>12.794063</v>
      </c>
      <c r="O8941">
        <v>101.199347</v>
      </c>
      <c r="P8941" t="s">
        <v>3602</v>
      </c>
      <c r="Q8941" s="3">
        <f>Table1[[#This Row],[Capacity (MW)]]*0.395*8760*10^-6</f>
        <v>8.0968680000000001E-2</v>
      </c>
      <c r="R8941" s="3" cm="1">
        <f t="array" ref="R8941">AVERAGE(VLOOKUP(_xlfn.TEXTSPLIT(Table1[[#This Row],[Fuel (no space after comma)]], ","), FuelList_Final_EF!$A$2:$B$65, 2, FALSE))</f>
        <v>53.06</v>
      </c>
      <c r="S8941" s="3">
        <f>Table1[[#This Row],[Generation (TWh)]]*10^9*VLOOKUP(Table1[[#This Row],[Turbine/Engine Technology]],Technology_HR!$A$2:$B$11,2,FALSE)*10^-6</f>
        <v>611232.56531999994</v>
      </c>
      <c r="T8941" s="5">
        <f>Table1[[#This Row],[Fuel Consumption (mmBtu)]]*Table1[[#This Row],[Emission Factor (kg CO2/ mmBtu)]]*10^3</f>
        <v>32431999915.879196</v>
      </c>
      <c r="U8941" s="3">
        <f>Table1[[#This Row],[Emissions (g CO2)]]/(Table1[[#This Row],[Generation (TWh)]]*10^9)</f>
        <v>400.54993999999994</v>
      </c>
    </row>
    <row r="8942" spans="1:21" x14ac:dyDescent="0.35">
      <c r="A8942" t="s">
        <v>2234</v>
      </c>
      <c r="B8942" t="s">
        <v>3239</v>
      </c>
      <c r="C8942" t="str">
        <f>SUBSTITUTE(Table1[[#This Row],[Fuel]],", ",",")</f>
        <v>fossil gas: natural gas</v>
      </c>
      <c r="D8942" t="s">
        <v>3239</v>
      </c>
      <c r="H8942" t="s">
        <v>3438</v>
      </c>
      <c r="I8942">
        <v>93.600000000000009</v>
      </c>
      <c r="J8942" t="s">
        <v>3446</v>
      </c>
      <c r="K8942">
        <v>2003</v>
      </c>
      <c r="L8942" t="s">
        <v>29</v>
      </c>
      <c r="M8942" t="s">
        <v>29</v>
      </c>
      <c r="N8942">
        <v>12.794063</v>
      </c>
      <c r="O8942">
        <v>101.199347</v>
      </c>
      <c r="P8942" t="s">
        <v>3602</v>
      </c>
      <c r="Q8942" s="3">
        <f>Table1[[#This Row],[Capacity (MW)]]*0.395*8760*10^-6</f>
        <v>0.32387472000000006</v>
      </c>
      <c r="R8942" s="3" cm="1">
        <f t="array" ref="R8942">AVERAGE(VLOOKUP(_xlfn.TEXTSPLIT(Table1[[#This Row],[Fuel (no space after comma)]], ","), FuelList_Final_EF!$A$2:$B$65, 2, FALSE))</f>
        <v>53.06</v>
      </c>
      <c r="S8942" s="3">
        <f>Table1[[#This Row],[Generation (TWh)]]*10^9*VLOOKUP(Table1[[#This Row],[Turbine/Engine Technology]],Technology_HR!$A$2:$B$11,2,FALSE)*10^-6</f>
        <v>2444930.2612800002</v>
      </c>
      <c r="T8942" s="5">
        <f>Table1[[#This Row],[Fuel Consumption (mmBtu)]]*Table1[[#This Row],[Emission Factor (kg CO2/ mmBtu)]]*10^3</f>
        <v>129727999663.51682</v>
      </c>
      <c r="U8942" s="3">
        <f>Table1[[#This Row],[Emissions (g CO2)]]/(Table1[[#This Row],[Generation (TWh)]]*10^9)</f>
        <v>400.54993999999999</v>
      </c>
    </row>
    <row r="8943" spans="1:21" x14ac:dyDescent="0.35">
      <c r="A8943" t="s">
        <v>1656</v>
      </c>
      <c r="B8943" t="s">
        <v>3239</v>
      </c>
      <c r="C8943" t="str">
        <f>SUBSTITUTE(Table1[[#This Row],[Fuel]],", ",",")</f>
        <v>fossil gas: natural gas</v>
      </c>
      <c r="D8943" t="s">
        <v>3239</v>
      </c>
      <c r="H8943" t="s">
        <v>3438</v>
      </c>
      <c r="I8943">
        <v>226</v>
      </c>
      <c r="J8943" t="s">
        <v>3446</v>
      </c>
      <c r="K8943">
        <v>2006</v>
      </c>
      <c r="L8943" t="s">
        <v>29</v>
      </c>
      <c r="M8943" t="s">
        <v>29</v>
      </c>
      <c r="N8943">
        <v>12.7014</v>
      </c>
      <c r="O8943">
        <v>101.1258</v>
      </c>
      <c r="P8943" t="s">
        <v>3602</v>
      </c>
      <c r="Q8943" s="3">
        <f>Table1[[#This Row],[Capacity (MW)]]*0.395*8760*10^-6</f>
        <v>0.78200520000000007</v>
      </c>
      <c r="R8943" s="3" cm="1">
        <f t="array" ref="R8943">AVERAGE(VLOOKUP(_xlfn.TEXTSPLIT(Table1[[#This Row],[Fuel (no space after comma)]], ","), FuelList_Final_EF!$A$2:$B$65, 2, FALSE))</f>
        <v>53.06</v>
      </c>
      <c r="S8943" s="3">
        <f>Table1[[#This Row],[Generation (TWh)]]*10^9*VLOOKUP(Table1[[#This Row],[Turbine/Engine Technology]],Technology_HR!$A$2:$B$11,2,FALSE)*10^-6</f>
        <v>5903357.2548000012</v>
      </c>
      <c r="T8943" s="5">
        <f>Table1[[#This Row],[Fuel Consumption (mmBtu)]]*Table1[[#This Row],[Emission Factor (kg CO2/ mmBtu)]]*10^3</f>
        <v>313232135939.68811</v>
      </c>
      <c r="U8943" s="3">
        <f>Table1[[#This Row],[Emissions (g CO2)]]/(Table1[[#This Row],[Generation (TWh)]]*10^9)</f>
        <v>400.54994000000011</v>
      </c>
    </row>
    <row r="8944" spans="1:21" x14ac:dyDescent="0.35">
      <c r="A8944" t="s">
        <v>1656</v>
      </c>
      <c r="B8944" t="s">
        <v>3239</v>
      </c>
      <c r="C8944" t="str">
        <f>SUBSTITUTE(Table1[[#This Row],[Fuel]],", ",",")</f>
        <v>fossil gas: natural gas</v>
      </c>
      <c r="D8944" t="s">
        <v>3239</v>
      </c>
      <c r="H8944" t="s">
        <v>3438</v>
      </c>
      <c r="I8944">
        <v>113</v>
      </c>
      <c r="J8944" t="s">
        <v>3446</v>
      </c>
      <c r="K8944">
        <v>2008</v>
      </c>
      <c r="L8944" t="s">
        <v>29</v>
      </c>
      <c r="M8944" t="s">
        <v>29</v>
      </c>
      <c r="N8944">
        <v>12.7547</v>
      </c>
      <c r="O8944">
        <v>101.16370000000001</v>
      </c>
      <c r="P8944" t="s">
        <v>3602</v>
      </c>
      <c r="Q8944" s="3">
        <f>Table1[[#This Row],[Capacity (MW)]]*0.395*8760*10^-6</f>
        <v>0.39100260000000003</v>
      </c>
      <c r="R8944" s="3" cm="1">
        <f t="array" ref="R8944">AVERAGE(VLOOKUP(_xlfn.TEXTSPLIT(Table1[[#This Row],[Fuel (no space after comma)]], ","), FuelList_Final_EF!$A$2:$B$65, 2, FALSE))</f>
        <v>53.06</v>
      </c>
      <c r="S8944" s="3">
        <f>Table1[[#This Row],[Generation (TWh)]]*10^9*VLOOKUP(Table1[[#This Row],[Turbine/Engine Technology]],Technology_HR!$A$2:$B$11,2,FALSE)*10^-6</f>
        <v>2951678.6274000006</v>
      </c>
      <c r="T8944" s="5">
        <f>Table1[[#This Row],[Fuel Consumption (mmBtu)]]*Table1[[#This Row],[Emission Factor (kg CO2/ mmBtu)]]*10^3</f>
        <v>156616067969.84406</v>
      </c>
      <c r="U8944" s="3">
        <f>Table1[[#This Row],[Emissions (g CO2)]]/(Table1[[#This Row],[Generation (TWh)]]*10^9)</f>
        <v>400.54994000000011</v>
      </c>
    </row>
    <row r="8945" spans="1:21" x14ac:dyDescent="0.35">
      <c r="A8945" t="s">
        <v>2241</v>
      </c>
      <c r="B8945" t="s">
        <v>3239</v>
      </c>
      <c r="C8945" t="str">
        <f>SUBSTITUTE(Table1[[#This Row],[Fuel]],", ",",")</f>
        <v>fossil gas: natural gas</v>
      </c>
      <c r="D8945" t="s">
        <v>3239</v>
      </c>
      <c r="H8945" t="s">
        <v>3438</v>
      </c>
      <c r="I8945">
        <v>281</v>
      </c>
      <c r="J8945" t="s">
        <v>3446</v>
      </c>
      <c r="K8945">
        <v>1996</v>
      </c>
      <c r="L8945" t="s">
        <v>29</v>
      </c>
      <c r="M8945" t="s">
        <v>29</v>
      </c>
      <c r="N8945">
        <v>12.694000000000001</v>
      </c>
      <c r="O8945">
        <v>101.1452</v>
      </c>
      <c r="P8945" t="s">
        <v>3602</v>
      </c>
      <c r="Q8945" s="3">
        <f>Table1[[#This Row],[Capacity (MW)]]*0.395*8760*10^-6</f>
        <v>0.97231620000000007</v>
      </c>
      <c r="R8945" s="3" cm="1">
        <f t="array" ref="R8945">AVERAGE(VLOOKUP(_xlfn.TEXTSPLIT(Table1[[#This Row],[Fuel (no space after comma)]], ","), FuelList_Final_EF!$A$2:$B$65, 2, FALSE))</f>
        <v>53.06</v>
      </c>
      <c r="S8945" s="3">
        <f>Table1[[#This Row],[Generation (TWh)]]*10^9*VLOOKUP(Table1[[#This Row],[Turbine/Engine Technology]],Technology_HR!$A$2:$B$11,2,FALSE)*10^-6</f>
        <v>7340014.9938000003</v>
      </c>
      <c r="T8945" s="5">
        <f>Table1[[#This Row],[Fuel Consumption (mmBtu)]]*Table1[[#This Row],[Emission Factor (kg CO2/ mmBtu)]]*10^3</f>
        <v>389461195571.02808</v>
      </c>
      <c r="U8945" s="3">
        <f>Table1[[#This Row],[Emissions (g CO2)]]/(Table1[[#This Row],[Generation (TWh)]]*10^9)</f>
        <v>400.54994000000005</v>
      </c>
    </row>
    <row r="8946" spans="1:21" x14ac:dyDescent="0.35">
      <c r="A8946" t="s">
        <v>1656</v>
      </c>
      <c r="B8946" t="s">
        <v>3239</v>
      </c>
      <c r="C8946" t="str">
        <f>SUBSTITUTE(Table1[[#This Row],[Fuel]],", ",",")</f>
        <v>fossil gas: natural gas</v>
      </c>
      <c r="D8946" t="s">
        <v>3239</v>
      </c>
      <c r="H8946" t="s">
        <v>3436</v>
      </c>
      <c r="I8946">
        <v>77</v>
      </c>
      <c r="J8946" t="s">
        <v>3446</v>
      </c>
      <c r="K8946">
        <v>2005</v>
      </c>
      <c r="L8946" t="s">
        <v>29</v>
      </c>
      <c r="M8946" t="s">
        <v>29</v>
      </c>
      <c r="N8946">
        <v>12.693315</v>
      </c>
      <c r="O8946">
        <v>101.144814</v>
      </c>
      <c r="P8946" t="s">
        <v>3602</v>
      </c>
      <c r="Q8946" s="3">
        <f>Table1[[#This Row],[Capacity (MW)]]*0.395*8760*10^-6</f>
        <v>0.26643539999999999</v>
      </c>
      <c r="R8946" s="3" cm="1">
        <f t="array" ref="R8946">AVERAGE(VLOOKUP(_xlfn.TEXTSPLIT(Table1[[#This Row],[Fuel (no space after comma)]], ","), FuelList_Final_EF!$A$2:$B$65, 2, FALSE))</f>
        <v>53.06</v>
      </c>
      <c r="S8946" s="3">
        <f>Table1[[#This Row],[Generation (TWh)]]*10^9*VLOOKUP(Table1[[#This Row],[Turbine/Engine Technology]],Technology_HR!$A$2:$B$11,2,FALSE)*10^-6</f>
        <v>2933453.7539999997</v>
      </c>
      <c r="T8946" s="5">
        <f>Table1[[#This Row],[Fuel Consumption (mmBtu)]]*Table1[[#This Row],[Emission Factor (kg CO2/ mmBtu)]]*10^3</f>
        <v>155649056187.23999</v>
      </c>
      <c r="U8946" s="3">
        <f>Table1[[#This Row],[Emissions (g CO2)]]/(Table1[[#This Row],[Generation (TWh)]]*10^9)</f>
        <v>584.19060000000002</v>
      </c>
    </row>
    <row r="8947" spans="1:21" x14ac:dyDescent="0.35">
      <c r="A8947" t="s">
        <v>2241</v>
      </c>
      <c r="B8947" t="s">
        <v>3239</v>
      </c>
      <c r="C8947" t="str">
        <f>SUBSTITUTE(Table1[[#This Row],[Fuel]],", ",",")</f>
        <v>fossil gas: natural gas</v>
      </c>
      <c r="D8947" t="s">
        <v>3239</v>
      </c>
      <c r="H8947" t="s">
        <v>3438</v>
      </c>
      <c r="I8947">
        <v>328</v>
      </c>
      <c r="J8947" t="s">
        <v>3446</v>
      </c>
      <c r="K8947">
        <v>2011</v>
      </c>
      <c r="L8947" t="s">
        <v>29</v>
      </c>
      <c r="M8947" t="s">
        <v>29</v>
      </c>
      <c r="N8947">
        <v>12.677899999999999</v>
      </c>
      <c r="O8947">
        <v>101.1356</v>
      </c>
      <c r="P8947" t="s">
        <v>3602</v>
      </c>
      <c r="Q8947" s="3">
        <f>Table1[[#This Row],[Capacity (MW)]]*0.395*8760*10^-6</f>
        <v>1.1349456</v>
      </c>
      <c r="R8947" s="3" cm="1">
        <f t="array" ref="R8947">AVERAGE(VLOOKUP(_xlfn.TEXTSPLIT(Table1[[#This Row],[Fuel (no space after comma)]], ","), FuelList_Final_EF!$A$2:$B$65, 2, FALSE))</f>
        <v>53.06</v>
      </c>
      <c r="S8947" s="3">
        <f>Table1[[#This Row],[Generation (TWh)]]*10^9*VLOOKUP(Table1[[#This Row],[Turbine/Engine Technology]],Technology_HR!$A$2:$B$11,2,FALSE)*10^-6</f>
        <v>8567704.3344000001</v>
      </c>
      <c r="T8947" s="5">
        <f>Table1[[#This Row],[Fuel Consumption (mmBtu)]]*Table1[[#This Row],[Emission Factor (kg CO2/ mmBtu)]]*10^3</f>
        <v>454602391983.26404</v>
      </c>
      <c r="U8947" s="3">
        <f>Table1[[#This Row],[Emissions (g CO2)]]/(Table1[[#This Row],[Generation (TWh)]]*10^9)</f>
        <v>400.54994000000005</v>
      </c>
    </row>
    <row r="8948" spans="1:21" x14ac:dyDescent="0.35">
      <c r="A8948" t="s">
        <v>2241</v>
      </c>
      <c r="B8948" t="s">
        <v>3240</v>
      </c>
      <c r="C8948" t="str">
        <f>SUBSTITUTE(Table1[[#This Row],[Fuel]],", ",",")</f>
        <v>fossil gas: natural gas,fossil liquids: diesel</v>
      </c>
      <c r="D8948" t="s">
        <v>3239</v>
      </c>
      <c r="E8948" t="s">
        <v>3258</v>
      </c>
      <c r="H8948" t="s">
        <v>3438</v>
      </c>
      <c r="I8948">
        <v>357</v>
      </c>
      <c r="J8948" t="s">
        <v>3446</v>
      </c>
      <c r="K8948">
        <v>2003</v>
      </c>
      <c r="L8948" t="s">
        <v>29</v>
      </c>
      <c r="M8948">
        <v>2028</v>
      </c>
      <c r="N8948">
        <v>13.053599999999999</v>
      </c>
      <c r="O8948">
        <v>101.0857</v>
      </c>
      <c r="P8948" t="s">
        <v>3602</v>
      </c>
      <c r="Q8948" s="3">
        <f>Table1[[#This Row],[Capacity (MW)]]*0.395*8760*10^-6</f>
        <v>1.2352914000000002</v>
      </c>
      <c r="R8948" s="3" cm="1">
        <f t="array" ref="R8948">AVERAGE(VLOOKUP(_xlfn.TEXTSPLIT(Table1[[#This Row],[Fuel (no space after comma)]], ","), FuelList_Final_EF!$A$2:$B$65, 2, FALSE))</f>
        <v>65.583341148886291</v>
      </c>
      <c r="S8948" s="3">
        <f>Table1[[#This Row],[Generation (TWh)]]*10^9*VLOOKUP(Table1[[#This Row],[Turbine/Engine Technology]],Technology_HR!$A$2:$B$11,2,FALSE)*10^-6</f>
        <v>9325214.7786000017</v>
      </c>
      <c r="T8948" s="5">
        <f>Table1[[#This Row],[Fuel Consumption (mmBtu)]]*Table1[[#This Row],[Emission Factor (kg CO2/ mmBtu)]]*10^3</f>
        <v>611578742111.56006</v>
      </c>
      <c r="U8948" s="3">
        <f>Table1[[#This Row],[Emissions (g CO2)]]/(Table1[[#This Row],[Generation (TWh)]]*10^9)</f>
        <v>495.08864233294258</v>
      </c>
    </row>
    <row r="8949" spans="1:21" x14ac:dyDescent="0.35">
      <c r="A8949" t="s">
        <v>2241</v>
      </c>
      <c r="B8949" t="s">
        <v>3240</v>
      </c>
      <c r="C8949" t="str">
        <f>SUBSTITUTE(Table1[[#This Row],[Fuel]],", ",",")</f>
        <v>fossil gas: natural gas,fossil liquids: diesel</v>
      </c>
      <c r="D8949" t="s">
        <v>3239</v>
      </c>
      <c r="E8949" t="s">
        <v>3258</v>
      </c>
      <c r="H8949" t="s">
        <v>3438</v>
      </c>
      <c r="I8949">
        <v>357</v>
      </c>
      <c r="J8949" t="s">
        <v>3446</v>
      </c>
      <c r="K8949">
        <v>2003</v>
      </c>
      <c r="L8949" t="s">
        <v>29</v>
      </c>
      <c r="M8949">
        <v>2028</v>
      </c>
      <c r="N8949">
        <v>13.053599999999999</v>
      </c>
      <c r="O8949">
        <v>101.0857</v>
      </c>
      <c r="P8949" t="s">
        <v>3602</v>
      </c>
      <c r="Q8949" s="3">
        <f>Table1[[#This Row],[Capacity (MW)]]*0.395*8760*10^-6</f>
        <v>1.2352914000000002</v>
      </c>
      <c r="R8949" s="3" cm="1">
        <f t="array" ref="R8949">AVERAGE(VLOOKUP(_xlfn.TEXTSPLIT(Table1[[#This Row],[Fuel (no space after comma)]], ","), FuelList_Final_EF!$A$2:$B$65, 2, FALSE))</f>
        <v>65.583341148886291</v>
      </c>
      <c r="S8949" s="3">
        <f>Table1[[#This Row],[Generation (TWh)]]*10^9*VLOOKUP(Table1[[#This Row],[Turbine/Engine Technology]],Technology_HR!$A$2:$B$11,2,FALSE)*10^-6</f>
        <v>9325214.7786000017</v>
      </c>
      <c r="T8949" s="5">
        <f>Table1[[#This Row],[Fuel Consumption (mmBtu)]]*Table1[[#This Row],[Emission Factor (kg CO2/ mmBtu)]]*10^3</f>
        <v>611578742111.56006</v>
      </c>
      <c r="U8949" s="3">
        <f>Table1[[#This Row],[Emissions (g CO2)]]/(Table1[[#This Row],[Generation (TWh)]]*10^9)</f>
        <v>495.08864233294258</v>
      </c>
    </row>
    <row r="8950" spans="1:21" x14ac:dyDescent="0.35">
      <c r="A8950" t="s">
        <v>2230</v>
      </c>
      <c r="B8950" t="s">
        <v>3239</v>
      </c>
      <c r="C8950" t="str">
        <f>SUBSTITUTE(Table1[[#This Row],[Fuel]],", ",",")</f>
        <v>fossil gas: natural gas</v>
      </c>
      <c r="D8950" t="s">
        <v>3239</v>
      </c>
      <c r="H8950" t="s">
        <v>3438</v>
      </c>
      <c r="I8950">
        <v>140</v>
      </c>
      <c r="J8950" t="s">
        <v>3446</v>
      </c>
      <c r="K8950">
        <v>1998</v>
      </c>
      <c r="L8950" t="s">
        <v>29</v>
      </c>
      <c r="M8950" t="s">
        <v>29</v>
      </c>
      <c r="N8950">
        <v>12.695363</v>
      </c>
      <c r="O8950">
        <v>101.128845</v>
      </c>
      <c r="P8950" t="s">
        <v>3602</v>
      </c>
      <c r="Q8950" s="3">
        <f>Table1[[#This Row],[Capacity (MW)]]*0.395*8760*10^-6</f>
        <v>0.48442800000000003</v>
      </c>
      <c r="R8950" s="3" cm="1">
        <f t="array" ref="R8950">AVERAGE(VLOOKUP(_xlfn.TEXTSPLIT(Table1[[#This Row],[Fuel (no space after comma)]], ","), FuelList_Final_EF!$A$2:$B$65, 2, FALSE))</f>
        <v>53.06</v>
      </c>
      <c r="S8950" s="3">
        <f>Table1[[#This Row],[Generation (TWh)]]*10^9*VLOOKUP(Table1[[#This Row],[Turbine/Engine Technology]],Technology_HR!$A$2:$B$11,2,FALSE)*10^-6</f>
        <v>3656946.9720000001</v>
      </c>
      <c r="T8950" s="5">
        <f>Table1[[#This Row],[Fuel Consumption (mmBtu)]]*Table1[[#This Row],[Emission Factor (kg CO2/ mmBtu)]]*10^3</f>
        <v>194037606334.32001</v>
      </c>
      <c r="U8950" s="3">
        <f>Table1[[#This Row],[Emissions (g CO2)]]/(Table1[[#This Row],[Generation (TWh)]]*10^9)</f>
        <v>400.54993999999999</v>
      </c>
    </row>
    <row r="8951" spans="1:21" x14ac:dyDescent="0.35">
      <c r="A8951" t="s">
        <v>2230</v>
      </c>
      <c r="B8951" t="s">
        <v>3239</v>
      </c>
      <c r="C8951" t="str">
        <f>SUBSTITUTE(Table1[[#This Row],[Fuel]],", ",",")</f>
        <v>fossil gas: natural gas</v>
      </c>
      <c r="D8951" t="s">
        <v>3239</v>
      </c>
      <c r="H8951" t="s">
        <v>3438</v>
      </c>
      <c r="I8951">
        <v>140</v>
      </c>
      <c r="J8951" t="s">
        <v>3446</v>
      </c>
      <c r="K8951" t="s">
        <v>29</v>
      </c>
      <c r="L8951" t="s">
        <v>29</v>
      </c>
      <c r="M8951" t="s">
        <v>29</v>
      </c>
      <c r="N8951">
        <v>12.695363</v>
      </c>
      <c r="O8951">
        <v>101.128845</v>
      </c>
      <c r="P8951" t="s">
        <v>3602</v>
      </c>
      <c r="Q8951" s="3">
        <f>Table1[[#This Row],[Capacity (MW)]]*0.395*8760*10^-6</f>
        <v>0.48442800000000003</v>
      </c>
      <c r="R8951" s="3" cm="1">
        <f t="array" ref="R8951">AVERAGE(VLOOKUP(_xlfn.TEXTSPLIT(Table1[[#This Row],[Fuel (no space after comma)]], ","), FuelList_Final_EF!$A$2:$B$65, 2, FALSE))</f>
        <v>53.06</v>
      </c>
      <c r="S8951" s="3">
        <f>Table1[[#This Row],[Generation (TWh)]]*10^9*VLOOKUP(Table1[[#This Row],[Turbine/Engine Technology]],Technology_HR!$A$2:$B$11,2,FALSE)*10^-6</f>
        <v>3656946.9720000001</v>
      </c>
      <c r="T8951" s="5">
        <f>Table1[[#This Row],[Fuel Consumption (mmBtu)]]*Table1[[#This Row],[Emission Factor (kg CO2/ mmBtu)]]*10^3</f>
        <v>194037606334.32001</v>
      </c>
      <c r="U8951" s="3">
        <f>Table1[[#This Row],[Emissions (g CO2)]]/(Table1[[#This Row],[Generation (TWh)]]*10^9)</f>
        <v>400.54993999999999</v>
      </c>
    </row>
    <row r="8952" spans="1:21" x14ac:dyDescent="0.35">
      <c r="A8952" t="s">
        <v>1656</v>
      </c>
      <c r="B8952" t="s">
        <v>3239</v>
      </c>
      <c r="C8952" t="str">
        <f>SUBSTITUTE(Table1[[#This Row],[Fuel]],", ",",")</f>
        <v>fossil gas: natural gas</v>
      </c>
      <c r="D8952" t="s">
        <v>3239</v>
      </c>
      <c r="H8952" t="s">
        <v>3438</v>
      </c>
      <c r="I8952">
        <v>162</v>
      </c>
      <c r="J8952" t="s">
        <v>3446</v>
      </c>
      <c r="K8952">
        <v>2000</v>
      </c>
      <c r="L8952" t="s">
        <v>29</v>
      </c>
      <c r="M8952" t="s">
        <v>29</v>
      </c>
      <c r="N8952">
        <v>13.007400000000001</v>
      </c>
      <c r="O8952">
        <v>101.137</v>
      </c>
      <c r="P8952" t="s">
        <v>3602</v>
      </c>
      <c r="Q8952" s="3">
        <f>Table1[[#This Row],[Capacity (MW)]]*0.395*8760*10^-6</f>
        <v>0.56055239999999995</v>
      </c>
      <c r="R8952" s="3" cm="1">
        <f t="array" ref="R8952">AVERAGE(VLOOKUP(_xlfn.TEXTSPLIT(Table1[[#This Row],[Fuel (no space after comma)]], ","), FuelList_Final_EF!$A$2:$B$65, 2, FALSE))</f>
        <v>53.06</v>
      </c>
      <c r="S8952" s="3">
        <f>Table1[[#This Row],[Generation (TWh)]]*10^9*VLOOKUP(Table1[[#This Row],[Turbine/Engine Technology]],Technology_HR!$A$2:$B$11,2,FALSE)*10^-6</f>
        <v>4231610.0675999997</v>
      </c>
      <c r="T8952" s="5">
        <f>Table1[[#This Row],[Fuel Consumption (mmBtu)]]*Table1[[#This Row],[Emission Factor (kg CO2/ mmBtu)]]*10^3</f>
        <v>224529230186.85599</v>
      </c>
      <c r="U8952" s="3">
        <f>Table1[[#This Row],[Emissions (g CO2)]]/(Table1[[#This Row],[Generation (TWh)]]*10^9)</f>
        <v>400.54993999999999</v>
      </c>
    </row>
    <row r="8953" spans="1:21" x14ac:dyDescent="0.35">
      <c r="A8953" t="s">
        <v>1656</v>
      </c>
      <c r="B8953" t="s">
        <v>3239</v>
      </c>
      <c r="C8953" t="str">
        <f>SUBSTITUTE(Table1[[#This Row],[Fuel]],", ",",")</f>
        <v>fossil gas: natural gas</v>
      </c>
      <c r="D8953" t="s">
        <v>3239</v>
      </c>
      <c r="H8953" t="s">
        <v>3438</v>
      </c>
      <c r="I8953">
        <v>110</v>
      </c>
      <c r="J8953" t="s">
        <v>3446</v>
      </c>
      <c r="K8953">
        <v>2012</v>
      </c>
      <c r="L8953" t="s">
        <v>29</v>
      </c>
      <c r="M8953" t="s">
        <v>29</v>
      </c>
      <c r="N8953">
        <v>13.007400000000001</v>
      </c>
      <c r="O8953">
        <v>101.137</v>
      </c>
      <c r="P8953" t="s">
        <v>3602</v>
      </c>
      <c r="Q8953" s="3">
        <f>Table1[[#This Row],[Capacity (MW)]]*0.395*8760*10^-6</f>
        <v>0.38062199999999996</v>
      </c>
      <c r="R8953" s="3" cm="1">
        <f t="array" ref="R8953">AVERAGE(VLOOKUP(_xlfn.TEXTSPLIT(Table1[[#This Row],[Fuel (no space after comma)]], ","), FuelList_Final_EF!$A$2:$B$65, 2, FALSE))</f>
        <v>53.06</v>
      </c>
      <c r="S8953" s="3">
        <f>Table1[[#This Row],[Generation (TWh)]]*10^9*VLOOKUP(Table1[[#This Row],[Turbine/Engine Technology]],Technology_HR!$A$2:$B$11,2,FALSE)*10^-6</f>
        <v>2873315.4779999992</v>
      </c>
      <c r="T8953" s="5">
        <f>Table1[[#This Row],[Fuel Consumption (mmBtu)]]*Table1[[#This Row],[Emission Factor (kg CO2/ mmBtu)]]*10^3</f>
        <v>152458119262.67996</v>
      </c>
      <c r="U8953" s="3">
        <f>Table1[[#This Row],[Emissions (g CO2)]]/(Table1[[#This Row],[Generation (TWh)]]*10^9)</f>
        <v>400.54993999999994</v>
      </c>
    </row>
    <row r="8954" spans="1:21" x14ac:dyDescent="0.35">
      <c r="A8954" t="s">
        <v>2242</v>
      </c>
      <c r="B8954" t="s">
        <v>3239</v>
      </c>
      <c r="C8954" t="str">
        <f>SUBSTITUTE(Table1[[#This Row],[Fuel]],", ",",")</f>
        <v>fossil gas: natural gas</v>
      </c>
      <c r="D8954" t="s">
        <v>3239</v>
      </c>
      <c r="H8954" t="s">
        <v>3438</v>
      </c>
      <c r="I8954">
        <v>31.75</v>
      </c>
      <c r="J8954" t="s">
        <v>3446</v>
      </c>
      <c r="K8954">
        <v>2018</v>
      </c>
      <c r="L8954" t="s">
        <v>29</v>
      </c>
      <c r="M8954" t="s">
        <v>29</v>
      </c>
      <c r="N8954">
        <v>14.252758</v>
      </c>
      <c r="O8954">
        <v>100.58884500000001</v>
      </c>
      <c r="P8954" t="s">
        <v>3602</v>
      </c>
      <c r="Q8954" s="3">
        <f>Table1[[#This Row],[Capacity (MW)]]*0.395*8760*10^-6</f>
        <v>0.10986134999999998</v>
      </c>
      <c r="R8954" s="3" cm="1">
        <f t="array" ref="R8954">AVERAGE(VLOOKUP(_xlfn.TEXTSPLIT(Table1[[#This Row],[Fuel (no space after comma)]], ","), FuelList_Final_EF!$A$2:$B$65, 2, FALSE))</f>
        <v>53.06</v>
      </c>
      <c r="S8954" s="3">
        <f>Table1[[#This Row],[Generation (TWh)]]*10^9*VLOOKUP(Table1[[#This Row],[Turbine/Engine Technology]],Technology_HR!$A$2:$B$11,2,FALSE)*10^-6</f>
        <v>829343.33114999987</v>
      </c>
      <c r="T8954" s="5">
        <f>Table1[[#This Row],[Fuel Consumption (mmBtu)]]*Table1[[#This Row],[Emission Factor (kg CO2/ mmBtu)]]*10^3</f>
        <v>44004957150.818993</v>
      </c>
      <c r="U8954" s="3">
        <f>Table1[[#This Row],[Emissions (g CO2)]]/(Table1[[#This Row],[Generation (TWh)]]*10^9)</f>
        <v>400.54993999999999</v>
      </c>
    </row>
    <row r="8955" spans="1:21" x14ac:dyDescent="0.35">
      <c r="A8955" t="s">
        <v>2237</v>
      </c>
      <c r="B8955" t="s">
        <v>3239</v>
      </c>
      <c r="C8955" t="str">
        <f>SUBSTITUTE(Table1[[#This Row],[Fuel]],", ",",")</f>
        <v>fossil gas: natural gas</v>
      </c>
      <c r="D8955" t="s">
        <v>3239</v>
      </c>
      <c r="H8955" t="s">
        <v>3438</v>
      </c>
      <c r="I8955">
        <v>95.25</v>
      </c>
      <c r="J8955" t="s">
        <v>3446</v>
      </c>
      <c r="K8955">
        <v>2018</v>
      </c>
      <c r="L8955" t="s">
        <v>29</v>
      </c>
      <c r="M8955" t="s">
        <v>29</v>
      </c>
      <c r="N8955">
        <v>14.252758</v>
      </c>
      <c r="O8955">
        <v>100.58884500000001</v>
      </c>
      <c r="P8955" t="s">
        <v>3602</v>
      </c>
      <c r="Q8955" s="3">
        <f>Table1[[#This Row],[Capacity (MW)]]*0.395*8760*10^-6</f>
        <v>0.32958404999999996</v>
      </c>
      <c r="R8955" s="3" cm="1">
        <f t="array" ref="R8955">AVERAGE(VLOOKUP(_xlfn.TEXTSPLIT(Table1[[#This Row],[Fuel (no space after comma)]], ","), FuelList_Final_EF!$A$2:$B$65, 2, FALSE))</f>
        <v>53.06</v>
      </c>
      <c r="S8955" s="3">
        <f>Table1[[#This Row],[Generation (TWh)]]*10^9*VLOOKUP(Table1[[#This Row],[Turbine/Engine Technology]],Technology_HR!$A$2:$B$11,2,FALSE)*10^-6</f>
        <v>2488029.9934499995</v>
      </c>
      <c r="T8955" s="5">
        <f>Table1[[#This Row],[Fuel Consumption (mmBtu)]]*Table1[[#This Row],[Emission Factor (kg CO2/ mmBtu)]]*10^3</f>
        <v>132014871452.45699</v>
      </c>
      <c r="U8955" s="3">
        <f>Table1[[#This Row],[Emissions (g CO2)]]/(Table1[[#This Row],[Generation (TWh)]]*10^9)</f>
        <v>400.54994000000005</v>
      </c>
    </row>
    <row r="8956" spans="1:21" x14ac:dyDescent="0.35">
      <c r="A8956" t="s">
        <v>2242</v>
      </c>
      <c r="B8956" t="s">
        <v>3239</v>
      </c>
      <c r="C8956" t="str">
        <f>SUBSTITUTE(Table1[[#This Row],[Fuel]],", ",",")</f>
        <v>fossil gas: natural gas</v>
      </c>
      <c r="D8956" t="s">
        <v>3239</v>
      </c>
      <c r="H8956" t="s">
        <v>3438</v>
      </c>
      <c r="I8956">
        <v>31.75</v>
      </c>
      <c r="J8956" t="s">
        <v>3446</v>
      </c>
      <c r="K8956">
        <v>2018</v>
      </c>
      <c r="L8956" t="s">
        <v>29</v>
      </c>
      <c r="M8956" t="s">
        <v>29</v>
      </c>
      <c r="N8956">
        <v>14.25334</v>
      </c>
      <c r="O8956">
        <v>100.602789</v>
      </c>
      <c r="P8956" t="s">
        <v>3602</v>
      </c>
      <c r="Q8956" s="3">
        <f>Table1[[#This Row],[Capacity (MW)]]*0.395*8760*10^-6</f>
        <v>0.10986134999999998</v>
      </c>
      <c r="R8956" s="3" cm="1">
        <f t="array" ref="R8956">AVERAGE(VLOOKUP(_xlfn.TEXTSPLIT(Table1[[#This Row],[Fuel (no space after comma)]], ","), FuelList_Final_EF!$A$2:$B$65, 2, FALSE))</f>
        <v>53.06</v>
      </c>
      <c r="S8956" s="3">
        <f>Table1[[#This Row],[Generation (TWh)]]*10^9*VLOOKUP(Table1[[#This Row],[Turbine/Engine Technology]],Technology_HR!$A$2:$B$11,2,FALSE)*10^-6</f>
        <v>829343.33114999987</v>
      </c>
      <c r="T8956" s="5">
        <f>Table1[[#This Row],[Fuel Consumption (mmBtu)]]*Table1[[#This Row],[Emission Factor (kg CO2/ mmBtu)]]*10^3</f>
        <v>44004957150.818993</v>
      </c>
      <c r="U8956" s="3">
        <f>Table1[[#This Row],[Emissions (g CO2)]]/(Table1[[#This Row],[Generation (TWh)]]*10^9)</f>
        <v>400.54993999999999</v>
      </c>
    </row>
    <row r="8957" spans="1:21" x14ac:dyDescent="0.35">
      <c r="A8957" t="s">
        <v>2237</v>
      </c>
      <c r="B8957" t="s">
        <v>3239</v>
      </c>
      <c r="C8957" t="str">
        <f>SUBSTITUTE(Table1[[#This Row],[Fuel]],", ",",")</f>
        <v>fossil gas: natural gas</v>
      </c>
      <c r="D8957" t="s">
        <v>3239</v>
      </c>
      <c r="H8957" t="s">
        <v>3438</v>
      </c>
      <c r="I8957">
        <v>95.25</v>
      </c>
      <c r="J8957" t="s">
        <v>3446</v>
      </c>
      <c r="K8957">
        <v>2018</v>
      </c>
      <c r="L8957" t="s">
        <v>29</v>
      </c>
      <c r="M8957" t="s">
        <v>29</v>
      </c>
      <c r="N8957">
        <v>14.25334</v>
      </c>
      <c r="O8957">
        <v>100.602789</v>
      </c>
      <c r="P8957" t="s">
        <v>3602</v>
      </c>
      <c r="Q8957" s="3">
        <f>Table1[[#This Row],[Capacity (MW)]]*0.395*8760*10^-6</f>
        <v>0.32958404999999996</v>
      </c>
      <c r="R8957" s="3" cm="1">
        <f t="array" ref="R8957">AVERAGE(VLOOKUP(_xlfn.TEXTSPLIT(Table1[[#This Row],[Fuel (no space after comma)]], ","), FuelList_Final_EF!$A$2:$B$65, 2, FALSE))</f>
        <v>53.06</v>
      </c>
      <c r="S8957" s="3">
        <f>Table1[[#This Row],[Generation (TWh)]]*10^9*VLOOKUP(Table1[[#This Row],[Turbine/Engine Technology]],Technology_HR!$A$2:$B$11,2,FALSE)*10^-6</f>
        <v>2488029.9934499995</v>
      </c>
      <c r="T8957" s="5">
        <f>Table1[[#This Row],[Fuel Consumption (mmBtu)]]*Table1[[#This Row],[Emission Factor (kg CO2/ mmBtu)]]*10^3</f>
        <v>132014871452.45699</v>
      </c>
      <c r="U8957" s="3">
        <f>Table1[[#This Row],[Emissions (g CO2)]]/(Table1[[#This Row],[Generation (TWh)]]*10^9)</f>
        <v>400.54994000000005</v>
      </c>
    </row>
    <row r="8958" spans="1:21" x14ac:dyDescent="0.35">
      <c r="A8958" t="s">
        <v>2237</v>
      </c>
      <c r="B8958" t="s">
        <v>3239</v>
      </c>
      <c r="C8958" t="str">
        <f>SUBSTITUTE(Table1[[#This Row],[Fuel]],", ",",")</f>
        <v>fossil gas: natural gas</v>
      </c>
      <c r="D8958" t="s">
        <v>3239</v>
      </c>
      <c r="H8958" t="s">
        <v>3438</v>
      </c>
      <c r="I8958">
        <v>125.9</v>
      </c>
      <c r="J8958" t="s">
        <v>3446</v>
      </c>
      <c r="K8958">
        <v>2013</v>
      </c>
      <c r="L8958" t="s">
        <v>29</v>
      </c>
      <c r="M8958" t="s">
        <v>29</v>
      </c>
      <c r="N8958">
        <v>14.097682000000001</v>
      </c>
      <c r="O8958">
        <v>100.57257799999999</v>
      </c>
      <c r="P8958" t="s">
        <v>3602</v>
      </c>
      <c r="Q8958" s="3">
        <f>Table1[[#This Row],[Capacity (MW)]]*0.395*8760*10^-6</f>
        <v>0.43563918000000001</v>
      </c>
      <c r="R8958" s="3" cm="1">
        <f t="array" ref="R8958">AVERAGE(VLOOKUP(_xlfn.TEXTSPLIT(Table1[[#This Row],[Fuel (no space after comma)]], ","), FuelList_Final_EF!$A$2:$B$65, 2, FALSE))</f>
        <v>53.06</v>
      </c>
      <c r="S8958" s="3">
        <f>Table1[[#This Row],[Generation (TWh)]]*10^9*VLOOKUP(Table1[[#This Row],[Turbine/Engine Technology]],Technology_HR!$A$2:$B$11,2,FALSE)*10^-6</f>
        <v>3288640.16982</v>
      </c>
      <c r="T8958" s="5">
        <f>Table1[[#This Row],[Fuel Consumption (mmBtu)]]*Table1[[#This Row],[Emission Factor (kg CO2/ mmBtu)]]*10^3</f>
        <v>174495247410.6492</v>
      </c>
      <c r="U8958" s="3">
        <f>Table1[[#This Row],[Emissions (g CO2)]]/(Table1[[#This Row],[Generation (TWh)]]*10^9)</f>
        <v>400.54993999999999</v>
      </c>
    </row>
    <row r="8959" spans="1:21" x14ac:dyDescent="0.35">
      <c r="A8959" t="s">
        <v>2237</v>
      </c>
      <c r="B8959" t="s">
        <v>3239</v>
      </c>
      <c r="C8959" t="str">
        <f>SUBSTITUTE(Table1[[#This Row],[Fuel]],", ",",")</f>
        <v>fossil gas: natural gas</v>
      </c>
      <c r="D8959" t="s">
        <v>3239</v>
      </c>
      <c r="H8959" t="s">
        <v>3438</v>
      </c>
      <c r="I8959">
        <v>110</v>
      </c>
      <c r="J8959" t="s">
        <v>3446</v>
      </c>
      <c r="K8959">
        <v>2013</v>
      </c>
      <c r="L8959" t="s">
        <v>29</v>
      </c>
      <c r="M8959" t="s">
        <v>29</v>
      </c>
      <c r="N8959">
        <v>14.387466</v>
      </c>
      <c r="O8959">
        <v>100.90918600000001</v>
      </c>
      <c r="P8959" t="s">
        <v>3602</v>
      </c>
      <c r="Q8959" s="3">
        <f>Table1[[#This Row],[Capacity (MW)]]*0.395*8760*10^-6</f>
        <v>0.38062199999999996</v>
      </c>
      <c r="R8959" s="3" cm="1">
        <f t="array" ref="R8959">AVERAGE(VLOOKUP(_xlfn.TEXTSPLIT(Table1[[#This Row],[Fuel (no space after comma)]], ","), FuelList_Final_EF!$A$2:$B$65, 2, FALSE))</f>
        <v>53.06</v>
      </c>
      <c r="S8959" s="3">
        <f>Table1[[#This Row],[Generation (TWh)]]*10^9*VLOOKUP(Table1[[#This Row],[Turbine/Engine Technology]],Technology_HR!$A$2:$B$11,2,FALSE)*10^-6</f>
        <v>2873315.4779999992</v>
      </c>
      <c r="T8959" s="5">
        <f>Table1[[#This Row],[Fuel Consumption (mmBtu)]]*Table1[[#This Row],[Emission Factor (kg CO2/ mmBtu)]]*10^3</f>
        <v>152458119262.67996</v>
      </c>
      <c r="U8959" s="3">
        <f>Table1[[#This Row],[Emissions (g CO2)]]/(Table1[[#This Row],[Generation (TWh)]]*10^9)</f>
        <v>400.54993999999994</v>
      </c>
    </row>
    <row r="8960" spans="1:21" x14ac:dyDescent="0.35">
      <c r="A8960" t="s">
        <v>2237</v>
      </c>
      <c r="B8960" t="s">
        <v>3239</v>
      </c>
      <c r="C8960" t="str">
        <f>SUBSTITUTE(Table1[[#This Row],[Fuel]],", ",",")</f>
        <v>fossil gas: natural gas</v>
      </c>
      <c r="D8960" t="s">
        <v>3239</v>
      </c>
      <c r="H8960" t="s">
        <v>3438</v>
      </c>
      <c r="I8960">
        <v>110</v>
      </c>
      <c r="J8960" t="s">
        <v>3446</v>
      </c>
      <c r="K8960">
        <v>2013</v>
      </c>
      <c r="L8960" t="s">
        <v>29</v>
      </c>
      <c r="M8960" t="s">
        <v>29</v>
      </c>
      <c r="N8960">
        <v>14.387466</v>
      </c>
      <c r="O8960">
        <v>100.90918600000001</v>
      </c>
      <c r="P8960" t="s">
        <v>3602</v>
      </c>
      <c r="Q8960" s="3">
        <f>Table1[[#This Row],[Capacity (MW)]]*0.395*8760*10^-6</f>
        <v>0.38062199999999996</v>
      </c>
      <c r="R8960" s="3" cm="1">
        <f t="array" ref="R8960">AVERAGE(VLOOKUP(_xlfn.TEXTSPLIT(Table1[[#This Row],[Fuel (no space after comma)]], ","), FuelList_Final_EF!$A$2:$B$65, 2, FALSE))</f>
        <v>53.06</v>
      </c>
      <c r="S8960" s="3">
        <f>Table1[[#This Row],[Generation (TWh)]]*10^9*VLOOKUP(Table1[[#This Row],[Turbine/Engine Technology]],Technology_HR!$A$2:$B$11,2,FALSE)*10^-6</f>
        <v>2873315.4779999992</v>
      </c>
      <c r="T8960" s="5">
        <f>Table1[[#This Row],[Fuel Consumption (mmBtu)]]*Table1[[#This Row],[Emission Factor (kg CO2/ mmBtu)]]*10^3</f>
        <v>152458119262.67996</v>
      </c>
      <c r="U8960" s="3">
        <f>Table1[[#This Row],[Emissions (g CO2)]]/(Table1[[#This Row],[Generation (TWh)]]*10^9)</f>
        <v>400.54993999999994</v>
      </c>
    </row>
    <row r="8961" spans="1:21" x14ac:dyDescent="0.35">
      <c r="A8961" t="s">
        <v>2237</v>
      </c>
      <c r="B8961" t="s">
        <v>3239</v>
      </c>
      <c r="C8961" t="str">
        <f>SUBSTITUTE(Table1[[#This Row],[Fuel]],", ",",")</f>
        <v>fossil gas: natural gas</v>
      </c>
      <c r="D8961" t="s">
        <v>3239</v>
      </c>
      <c r="H8961" t="s">
        <v>3438</v>
      </c>
      <c r="I8961">
        <v>126.5</v>
      </c>
      <c r="J8961" t="s">
        <v>3446</v>
      </c>
      <c r="K8961">
        <v>2018</v>
      </c>
      <c r="L8961" t="s">
        <v>29</v>
      </c>
      <c r="M8961" t="s">
        <v>29</v>
      </c>
      <c r="N8961">
        <v>14.032235999999999</v>
      </c>
      <c r="O8961">
        <v>101.710998</v>
      </c>
      <c r="P8961" t="s">
        <v>3602</v>
      </c>
      <c r="Q8961" s="3">
        <f>Table1[[#This Row],[Capacity (MW)]]*0.395*8760*10^-6</f>
        <v>0.43771529999999997</v>
      </c>
      <c r="R8961" s="3" cm="1">
        <f t="array" ref="R8961">AVERAGE(VLOOKUP(_xlfn.TEXTSPLIT(Table1[[#This Row],[Fuel (no space after comma)]], ","), FuelList_Final_EF!$A$2:$B$65, 2, FALSE))</f>
        <v>53.06</v>
      </c>
      <c r="S8961" s="3">
        <f>Table1[[#This Row],[Generation (TWh)]]*10^9*VLOOKUP(Table1[[#This Row],[Turbine/Engine Technology]],Technology_HR!$A$2:$B$11,2,FALSE)*10^-6</f>
        <v>3304312.7996999999</v>
      </c>
      <c r="T8961" s="5">
        <f>Table1[[#This Row],[Fuel Consumption (mmBtu)]]*Table1[[#This Row],[Emission Factor (kg CO2/ mmBtu)]]*10^3</f>
        <v>175326837152.082</v>
      </c>
      <c r="U8961" s="3">
        <f>Table1[[#This Row],[Emissions (g CO2)]]/(Table1[[#This Row],[Generation (TWh)]]*10^9)</f>
        <v>400.54993999999999</v>
      </c>
    </row>
    <row r="8962" spans="1:21" x14ac:dyDescent="0.35">
      <c r="A8962" t="s">
        <v>2237</v>
      </c>
      <c r="B8962" t="s">
        <v>3239</v>
      </c>
      <c r="C8962" t="str">
        <f>SUBSTITUTE(Table1[[#This Row],[Fuel]],", ",",")</f>
        <v>fossil gas: natural gas</v>
      </c>
      <c r="D8962" t="s">
        <v>3239</v>
      </c>
      <c r="H8962" t="s">
        <v>3438</v>
      </c>
      <c r="I8962">
        <v>133</v>
      </c>
      <c r="J8962" t="s">
        <v>3446</v>
      </c>
      <c r="K8962">
        <v>2013</v>
      </c>
      <c r="L8962" t="s">
        <v>29</v>
      </c>
      <c r="M8962" t="s">
        <v>29</v>
      </c>
      <c r="N8962">
        <v>14.368055</v>
      </c>
      <c r="O8962">
        <v>100.835808</v>
      </c>
      <c r="P8962" t="s">
        <v>3602</v>
      </c>
      <c r="Q8962" s="3">
        <f>Table1[[#This Row],[Capacity (MW)]]*0.395*8760*10^-6</f>
        <v>0.46020660000000002</v>
      </c>
      <c r="R8962" s="3" cm="1">
        <f t="array" ref="R8962">AVERAGE(VLOOKUP(_xlfn.TEXTSPLIT(Table1[[#This Row],[Fuel (no space after comma)]], ","), FuelList_Final_EF!$A$2:$B$65, 2, FALSE))</f>
        <v>53.06</v>
      </c>
      <c r="S8962" s="3">
        <f>Table1[[#This Row],[Generation (TWh)]]*10^9*VLOOKUP(Table1[[#This Row],[Turbine/Engine Technology]],Technology_HR!$A$2:$B$11,2,FALSE)*10^-6</f>
        <v>3474099.6233999999</v>
      </c>
      <c r="T8962" s="5">
        <f>Table1[[#This Row],[Fuel Consumption (mmBtu)]]*Table1[[#This Row],[Emission Factor (kg CO2/ mmBtu)]]*10^3</f>
        <v>184335726017.604</v>
      </c>
      <c r="U8962" s="3">
        <f>Table1[[#This Row],[Emissions (g CO2)]]/(Table1[[#This Row],[Generation (TWh)]]*10^9)</f>
        <v>400.54993999999999</v>
      </c>
    </row>
    <row r="8963" spans="1:21" x14ac:dyDescent="0.35">
      <c r="A8963" t="s">
        <v>2237</v>
      </c>
      <c r="B8963" t="s">
        <v>3239</v>
      </c>
      <c r="C8963" t="str">
        <f>SUBSTITUTE(Table1[[#This Row],[Fuel]],", ",",")</f>
        <v>fossil gas: natural gas</v>
      </c>
      <c r="D8963" t="s">
        <v>3239</v>
      </c>
      <c r="H8963" t="s">
        <v>3438</v>
      </c>
      <c r="I8963">
        <v>91.02</v>
      </c>
      <c r="J8963" t="s">
        <v>3446</v>
      </c>
      <c r="K8963">
        <v>2013</v>
      </c>
      <c r="L8963" t="s">
        <v>29</v>
      </c>
      <c r="M8963" t="s">
        <v>29</v>
      </c>
      <c r="N8963">
        <v>12.825592</v>
      </c>
      <c r="O8963">
        <v>101.248684</v>
      </c>
      <c r="P8963" t="s">
        <v>3602</v>
      </c>
      <c r="Q8963" s="3">
        <f>Table1[[#This Row],[Capacity (MW)]]*0.395*8760*10^-6</f>
        <v>0.31494740399999999</v>
      </c>
      <c r="R8963" s="3" cm="1">
        <f t="array" ref="R8963">AVERAGE(VLOOKUP(_xlfn.TEXTSPLIT(Table1[[#This Row],[Fuel (no space after comma)]], ","), FuelList_Final_EF!$A$2:$B$65, 2, FALSE))</f>
        <v>53.06</v>
      </c>
      <c r="S8963" s="3">
        <f>Table1[[#This Row],[Generation (TWh)]]*10^9*VLOOKUP(Table1[[#This Row],[Turbine/Engine Technology]],Technology_HR!$A$2:$B$11,2,FALSE)*10^-6</f>
        <v>2377537.9527960001</v>
      </c>
      <c r="T8963" s="5">
        <f>Table1[[#This Row],[Fuel Consumption (mmBtu)]]*Table1[[#This Row],[Emission Factor (kg CO2/ mmBtu)]]*10^3</f>
        <v>126152163775.35577</v>
      </c>
      <c r="U8963" s="3">
        <f>Table1[[#This Row],[Emissions (g CO2)]]/(Table1[[#This Row],[Generation (TWh)]]*10^9)</f>
        <v>400.54994000000005</v>
      </c>
    </row>
    <row r="8964" spans="1:21" x14ac:dyDescent="0.35">
      <c r="A8964" t="s">
        <v>2243</v>
      </c>
      <c r="B8964" t="s">
        <v>3239</v>
      </c>
      <c r="C8964" t="str">
        <f>SUBSTITUTE(Table1[[#This Row],[Fuel]],", ",",")</f>
        <v>fossil gas: natural gas</v>
      </c>
      <c r="D8964" t="s">
        <v>3239</v>
      </c>
      <c r="H8964" t="s">
        <v>3438</v>
      </c>
      <c r="I8964">
        <v>30.75</v>
      </c>
      <c r="J8964" t="s">
        <v>3446</v>
      </c>
      <c r="K8964">
        <v>2013</v>
      </c>
      <c r="L8964" t="s">
        <v>29</v>
      </c>
      <c r="M8964" t="s">
        <v>29</v>
      </c>
      <c r="N8964">
        <v>12.825592</v>
      </c>
      <c r="O8964">
        <v>101.248684</v>
      </c>
      <c r="P8964" t="s">
        <v>3602</v>
      </c>
      <c r="Q8964" s="3">
        <f>Table1[[#This Row],[Capacity (MW)]]*0.395*8760*10^-6</f>
        <v>0.10640115</v>
      </c>
      <c r="R8964" s="3" cm="1">
        <f t="array" ref="R8964">AVERAGE(VLOOKUP(_xlfn.TEXTSPLIT(Table1[[#This Row],[Fuel (no space after comma)]], ","), FuelList_Final_EF!$A$2:$B$65, 2, FALSE))</f>
        <v>53.06</v>
      </c>
      <c r="S8964" s="3">
        <f>Table1[[#This Row],[Generation (TWh)]]*10^9*VLOOKUP(Table1[[#This Row],[Turbine/Engine Technology]],Technology_HR!$A$2:$B$11,2,FALSE)*10^-6</f>
        <v>803222.28134999995</v>
      </c>
      <c r="T8964" s="5">
        <f>Table1[[#This Row],[Fuel Consumption (mmBtu)]]*Table1[[#This Row],[Emission Factor (kg CO2/ mmBtu)]]*10^3</f>
        <v>42618974248.431</v>
      </c>
      <c r="U8964" s="3">
        <f>Table1[[#This Row],[Emissions (g CO2)]]/(Table1[[#This Row],[Generation (TWh)]]*10^9)</f>
        <v>400.54993999999999</v>
      </c>
    </row>
    <row r="8965" spans="1:21" x14ac:dyDescent="0.35">
      <c r="A8965" t="s">
        <v>2243</v>
      </c>
      <c r="B8965" t="s">
        <v>3239</v>
      </c>
      <c r="C8965" t="str">
        <f>SUBSTITUTE(Table1[[#This Row],[Fuel]],", ",",")</f>
        <v>fossil gas: natural gas</v>
      </c>
      <c r="D8965" t="s">
        <v>3239</v>
      </c>
      <c r="H8965" t="s">
        <v>3438</v>
      </c>
      <c r="I8965">
        <v>31.75</v>
      </c>
      <c r="J8965" t="s">
        <v>3446</v>
      </c>
      <c r="K8965">
        <v>2019</v>
      </c>
      <c r="L8965" t="s">
        <v>29</v>
      </c>
      <c r="M8965" t="s">
        <v>29</v>
      </c>
      <c r="N8965">
        <v>12.825592</v>
      </c>
      <c r="O8965">
        <v>101.248684</v>
      </c>
      <c r="P8965" t="s">
        <v>3602</v>
      </c>
      <c r="Q8965" s="3">
        <f>Table1[[#This Row],[Capacity (MW)]]*0.395*8760*10^-6</f>
        <v>0.10986134999999998</v>
      </c>
      <c r="R8965" s="3" cm="1">
        <f t="array" ref="R8965">AVERAGE(VLOOKUP(_xlfn.TEXTSPLIT(Table1[[#This Row],[Fuel (no space after comma)]], ","), FuelList_Final_EF!$A$2:$B$65, 2, FALSE))</f>
        <v>53.06</v>
      </c>
      <c r="S8965" s="3">
        <f>Table1[[#This Row],[Generation (TWh)]]*10^9*VLOOKUP(Table1[[#This Row],[Turbine/Engine Technology]],Technology_HR!$A$2:$B$11,2,FALSE)*10^-6</f>
        <v>829343.33114999987</v>
      </c>
      <c r="T8965" s="5">
        <f>Table1[[#This Row],[Fuel Consumption (mmBtu)]]*Table1[[#This Row],[Emission Factor (kg CO2/ mmBtu)]]*10^3</f>
        <v>44004957150.818993</v>
      </c>
      <c r="U8965" s="3">
        <f>Table1[[#This Row],[Emissions (g CO2)]]/(Table1[[#This Row],[Generation (TWh)]]*10^9)</f>
        <v>400.54993999999999</v>
      </c>
    </row>
    <row r="8966" spans="1:21" x14ac:dyDescent="0.35">
      <c r="A8966" t="s">
        <v>2237</v>
      </c>
      <c r="B8966" t="s">
        <v>3239</v>
      </c>
      <c r="C8966" t="str">
        <f>SUBSTITUTE(Table1[[#This Row],[Fuel]],", ",",")</f>
        <v>fossil gas: natural gas</v>
      </c>
      <c r="D8966" t="s">
        <v>3239</v>
      </c>
      <c r="H8966" t="s">
        <v>3438</v>
      </c>
      <c r="I8966">
        <v>95.25</v>
      </c>
      <c r="J8966" t="s">
        <v>3446</v>
      </c>
      <c r="K8966">
        <v>2019</v>
      </c>
      <c r="L8966" t="s">
        <v>29</v>
      </c>
      <c r="M8966" t="s">
        <v>29</v>
      </c>
      <c r="N8966">
        <v>12.825592</v>
      </c>
      <c r="O8966">
        <v>101.248684</v>
      </c>
      <c r="P8966" t="s">
        <v>3602</v>
      </c>
      <c r="Q8966" s="3">
        <f>Table1[[#This Row],[Capacity (MW)]]*0.395*8760*10^-6</f>
        <v>0.32958404999999996</v>
      </c>
      <c r="R8966" s="3" cm="1">
        <f t="array" ref="R8966">AVERAGE(VLOOKUP(_xlfn.TEXTSPLIT(Table1[[#This Row],[Fuel (no space after comma)]], ","), FuelList_Final_EF!$A$2:$B$65, 2, FALSE))</f>
        <v>53.06</v>
      </c>
      <c r="S8966" s="3">
        <f>Table1[[#This Row],[Generation (TWh)]]*10^9*VLOOKUP(Table1[[#This Row],[Turbine/Engine Technology]],Technology_HR!$A$2:$B$11,2,FALSE)*10^-6</f>
        <v>2488029.9934499995</v>
      </c>
      <c r="T8966" s="5">
        <f>Table1[[#This Row],[Fuel Consumption (mmBtu)]]*Table1[[#This Row],[Emission Factor (kg CO2/ mmBtu)]]*10^3</f>
        <v>132014871452.45699</v>
      </c>
      <c r="U8966" s="3">
        <f>Table1[[#This Row],[Emissions (g CO2)]]/(Table1[[#This Row],[Generation (TWh)]]*10^9)</f>
        <v>400.54994000000005</v>
      </c>
    </row>
    <row r="8967" spans="1:21" x14ac:dyDescent="0.35">
      <c r="A8967" t="s">
        <v>2237</v>
      </c>
      <c r="B8967" t="s">
        <v>3239</v>
      </c>
      <c r="C8967" t="str">
        <f>SUBSTITUTE(Table1[[#This Row],[Fuel]],", ",",")</f>
        <v>fossil gas: natural gas</v>
      </c>
      <c r="D8967" t="s">
        <v>3239</v>
      </c>
      <c r="H8967" t="s">
        <v>3438</v>
      </c>
      <c r="I8967">
        <v>135</v>
      </c>
      <c r="J8967" t="s">
        <v>3446</v>
      </c>
      <c r="K8967">
        <v>2019</v>
      </c>
      <c r="L8967" t="s">
        <v>29</v>
      </c>
      <c r="M8967" t="s">
        <v>29</v>
      </c>
      <c r="N8967">
        <v>14.36647</v>
      </c>
      <c r="O8967">
        <v>100.836403</v>
      </c>
      <c r="P8967" t="s">
        <v>3602</v>
      </c>
      <c r="Q8967" s="3">
        <f>Table1[[#This Row],[Capacity (MW)]]*0.395*8760*10^-6</f>
        <v>0.46712699999999996</v>
      </c>
      <c r="R8967" s="3" cm="1">
        <f t="array" ref="R8967">AVERAGE(VLOOKUP(_xlfn.TEXTSPLIT(Table1[[#This Row],[Fuel (no space after comma)]], ","), FuelList_Final_EF!$A$2:$B$65, 2, FALSE))</f>
        <v>53.06</v>
      </c>
      <c r="S8967" s="3">
        <f>Table1[[#This Row],[Generation (TWh)]]*10^9*VLOOKUP(Table1[[#This Row],[Turbine/Engine Technology]],Technology_HR!$A$2:$B$11,2,FALSE)*10^-6</f>
        <v>3526341.7229999993</v>
      </c>
      <c r="T8967" s="5">
        <f>Table1[[#This Row],[Fuel Consumption (mmBtu)]]*Table1[[#This Row],[Emission Factor (kg CO2/ mmBtu)]]*10^3</f>
        <v>187107691822.37997</v>
      </c>
      <c r="U8967" s="3">
        <f>Table1[[#This Row],[Emissions (g CO2)]]/(Table1[[#This Row],[Generation (TWh)]]*10^9)</f>
        <v>400.54993999999999</v>
      </c>
    </row>
    <row r="8968" spans="1:21" x14ac:dyDescent="0.35">
      <c r="A8968" t="s">
        <v>2237</v>
      </c>
      <c r="B8968" t="s">
        <v>3239</v>
      </c>
      <c r="C8968" t="str">
        <f>SUBSTITUTE(Table1[[#This Row],[Fuel]],", ",",")</f>
        <v>fossil gas: natural gas</v>
      </c>
      <c r="D8968" t="s">
        <v>3239</v>
      </c>
      <c r="H8968" t="s">
        <v>3438</v>
      </c>
      <c r="I8968">
        <v>128</v>
      </c>
      <c r="J8968" t="s">
        <v>3446</v>
      </c>
      <c r="K8968">
        <v>2019</v>
      </c>
      <c r="L8968" t="s">
        <v>29</v>
      </c>
      <c r="M8968" t="s">
        <v>29</v>
      </c>
      <c r="N8968">
        <v>14.928799</v>
      </c>
      <c r="O8968">
        <v>102.177099</v>
      </c>
      <c r="P8968" t="s">
        <v>3602</v>
      </c>
      <c r="Q8968" s="3">
        <f>Table1[[#This Row],[Capacity (MW)]]*0.395*8760*10^-6</f>
        <v>0.44290560000000001</v>
      </c>
      <c r="R8968" s="3" cm="1">
        <f t="array" ref="R8968">AVERAGE(VLOOKUP(_xlfn.TEXTSPLIT(Table1[[#This Row],[Fuel (no space after comma)]], ","), FuelList_Final_EF!$A$2:$B$65, 2, FALSE))</f>
        <v>53.06</v>
      </c>
      <c r="S8968" s="3">
        <f>Table1[[#This Row],[Generation (TWh)]]*10^9*VLOOKUP(Table1[[#This Row],[Turbine/Engine Technology]],Technology_HR!$A$2:$B$11,2,FALSE)*10^-6</f>
        <v>3343494.3743999996</v>
      </c>
      <c r="T8968" s="5">
        <f>Table1[[#This Row],[Fuel Consumption (mmBtu)]]*Table1[[#This Row],[Emission Factor (kg CO2/ mmBtu)]]*10^3</f>
        <v>177405811505.664</v>
      </c>
      <c r="U8968" s="3">
        <f>Table1[[#This Row],[Emissions (g CO2)]]/(Table1[[#This Row],[Generation (TWh)]]*10^9)</f>
        <v>400.54993999999999</v>
      </c>
    </row>
    <row r="8969" spans="1:21" x14ac:dyDescent="0.35">
      <c r="A8969" t="s">
        <v>2237</v>
      </c>
      <c r="B8969" t="s">
        <v>3239</v>
      </c>
      <c r="C8969" t="str">
        <f>SUBSTITUTE(Table1[[#This Row],[Fuel]],", ",",")</f>
        <v>fossil gas: natural gas</v>
      </c>
      <c r="D8969" t="s">
        <v>3239</v>
      </c>
      <c r="H8969" t="s">
        <v>3438</v>
      </c>
      <c r="I8969">
        <v>128</v>
      </c>
      <c r="J8969" t="s">
        <v>3446</v>
      </c>
      <c r="K8969">
        <v>2019</v>
      </c>
      <c r="L8969" t="s">
        <v>29</v>
      </c>
      <c r="M8969" t="s">
        <v>29</v>
      </c>
      <c r="N8969">
        <v>14.928799</v>
      </c>
      <c r="O8969">
        <v>102.177099</v>
      </c>
      <c r="P8969" t="s">
        <v>3602</v>
      </c>
      <c r="Q8969" s="3">
        <f>Table1[[#This Row],[Capacity (MW)]]*0.395*8760*10^-6</f>
        <v>0.44290560000000001</v>
      </c>
      <c r="R8969" s="3" cm="1">
        <f t="array" ref="R8969">AVERAGE(VLOOKUP(_xlfn.TEXTSPLIT(Table1[[#This Row],[Fuel (no space after comma)]], ","), FuelList_Final_EF!$A$2:$B$65, 2, FALSE))</f>
        <v>53.06</v>
      </c>
      <c r="S8969" s="3">
        <f>Table1[[#This Row],[Generation (TWh)]]*10^9*VLOOKUP(Table1[[#This Row],[Turbine/Engine Technology]],Technology_HR!$A$2:$B$11,2,FALSE)*10^-6</f>
        <v>3343494.3743999996</v>
      </c>
      <c r="T8969" s="5">
        <f>Table1[[#This Row],[Fuel Consumption (mmBtu)]]*Table1[[#This Row],[Emission Factor (kg CO2/ mmBtu)]]*10^3</f>
        <v>177405811505.664</v>
      </c>
      <c r="U8969" s="3">
        <f>Table1[[#This Row],[Emissions (g CO2)]]/(Table1[[#This Row],[Generation (TWh)]]*10^9)</f>
        <v>400.54993999999999</v>
      </c>
    </row>
    <row r="8970" spans="1:21" x14ac:dyDescent="0.35">
      <c r="A8970" t="s">
        <v>2237</v>
      </c>
      <c r="B8970" t="s">
        <v>3239</v>
      </c>
      <c r="C8970" t="str">
        <f>SUBSTITUTE(Table1[[#This Row],[Fuel]],", ",",")</f>
        <v>fossil gas: natural gas</v>
      </c>
      <c r="D8970" t="s">
        <v>3239</v>
      </c>
      <c r="H8970" t="s">
        <v>3438</v>
      </c>
      <c r="I8970">
        <v>103.72499999999999</v>
      </c>
      <c r="J8970" t="s">
        <v>3446</v>
      </c>
      <c r="K8970">
        <v>2017</v>
      </c>
      <c r="L8970" t="s">
        <v>29</v>
      </c>
      <c r="M8970" t="s">
        <v>29</v>
      </c>
      <c r="N8970">
        <v>13.017385000000001</v>
      </c>
      <c r="O8970">
        <v>101.192733</v>
      </c>
      <c r="P8970" t="s">
        <v>3602</v>
      </c>
      <c r="Q8970" s="3">
        <f>Table1[[#This Row],[Capacity (MW)]]*0.395*8760*10^-6</f>
        <v>0.35890924499999999</v>
      </c>
      <c r="R8970" s="3" cm="1">
        <f t="array" ref="R8970">AVERAGE(VLOOKUP(_xlfn.TEXTSPLIT(Table1[[#This Row],[Fuel (no space after comma)]], ","), FuelList_Final_EF!$A$2:$B$65, 2, FALSE))</f>
        <v>53.06</v>
      </c>
      <c r="S8970" s="3">
        <f>Table1[[#This Row],[Generation (TWh)]]*10^9*VLOOKUP(Table1[[#This Row],[Turbine/Engine Technology]],Technology_HR!$A$2:$B$11,2,FALSE)*10^-6</f>
        <v>2709405.890505</v>
      </c>
      <c r="T8970" s="5">
        <f>Table1[[#This Row],[Fuel Consumption (mmBtu)]]*Table1[[#This Row],[Emission Factor (kg CO2/ mmBtu)]]*10^3</f>
        <v>143761076550.19531</v>
      </c>
      <c r="U8970" s="3">
        <f>Table1[[#This Row],[Emissions (g CO2)]]/(Table1[[#This Row],[Generation (TWh)]]*10^9)</f>
        <v>400.54994000000005</v>
      </c>
    </row>
    <row r="8971" spans="1:21" x14ac:dyDescent="0.35">
      <c r="A8971" t="s">
        <v>2243</v>
      </c>
      <c r="B8971" t="s">
        <v>3239</v>
      </c>
      <c r="C8971" t="str">
        <f>SUBSTITUTE(Table1[[#This Row],[Fuel]],", ",",")</f>
        <v>fossil gas: natural gas</v>
      </c>
      <c r="D8971" t="s">
        <v>3239</v>
      </c>
      <c r="H8971" t="s">
        <v>3438</v>
      </c>
      <c r="I8971">
        <v>34.575000000000003</v>
      </c>
      <c r="J8971" t="s">
        <v>3446</v>
      </c>
      <c r="K8971">
        <v>2017</v>
      </c>
      <c r="L8971" t="s">
        <v>29</v>
      </c>
      <c r="M8971" t="s">
        <v>29</v>
      </c>
      <c r="N8971">
        <v>13.017385000000001</v>
      </c>
      <c r="O8971">
        <v>101.192733</v>
      </c>
      <c r="P8971" t="s">
        <v>3602</v>
      </c>
      <c r="Q8971" s="3">
        <f>Table1[[#This Row],[Capacity (MW)]]*0.395*8760*10^-6</f>
        <v>0.11963641500000002</v>
      </c>
      <c r="R8971" s="3" cm="1">
        <f t="array" ref="R8971">AVERAGE(VLOOKUP(_xlfn.TEXTSPLIT(Table1[[#This Row],[Fuel (no space after comma)]], ","), FuelList_Final_EF!$A$2:$B$65, 2, FALSE))</f>
        <v>53.06</v>
      </c>
      <c r="S8971" s="3">
        <f>Table1[[#This Row],[Generation (TWh)]]*10^9*VLOOKUP(Table1[[#This Row],[Turbine/Engine Technology]],Technology_HR!$A$2:$B$11,2,FALSE)*10^-6</f>
        <v>903135.29683500016</v>
      </c>
      <c r="T8971" s="5">
        <f>Table1[[#This Row],[Fuel Consumption (mmBtu)]]*Table1[[#This Row],[Emission Factor (kg CO2/ mmBtu)]]*10^3</f>
        <v>47920358850.065109</v>
      </c>
      <c r="U8971" s="3">
        <f>Table1[[#This Row],[Emissions (g CO2)]]/(Table1[[#This Row],[Generation (TWh)]]*10^9)</f>
        <v>400.54993999999999</v>
      </c>
    </row>
    <row r="8972" spans="1:21" x14ac:dyDescent="0.35">
      <c r="A8972" t="s">
        <v>2243</v>
      </c>
      <c r="B8972" t="s">
        <v>3239</v>
      </c>
      <c r="C8972" t="str">
        <f>SUBSTITUTE(Table1[[#This Row],[Fuel]],", ",",")</f>
        <v>fossil gas: natural gas</v>
      </c>
      <c r="D8972" t="s">
        <v>3239</v>
      </c>
      <c r="H8972" t="s">
        <v>3438</v>
      </c>
      <c r="I8972">
        <v>34.575000000000003</v>
      </c>
      <c r="J8972" t="s">
        <v>3446</v>
      </c>
      <c r="K8972">
        <v>2017</v>
      </c>
      <c r="L8972" t="s">
        <v>29</v>
      </c>
      <c r="M8972" t="s">
        <v>29</v>
      </c>
      <c r="N8972">
        <v>13.017385000000001</v>
      </c>
      <c r="O8972">
        <v>101.192733</v>
      </c>
      <c r="P8972" t="s">
        <v>3602</v>
      </c>
      <c r="Q8972" s="3">
        <f>Table1[[#This Row],[Capacity (MW)]]*0.395*8760*10^-6</f>
        <v>0.11963641500000002</v>
      </c>
      <c r="R8972" s="3" cm="1">
        <f t="array" ref="R8972">AVERAGE(VLOOKUP(_xlfn.TEXTSPLIT(Table1[[#This Row],[Fuel (no space after comma)]], ","), FuelList_Final_EF!$A$2:$B$65, 2, FALSE))</f>
        <v>53.06</v>
      </c>
      <c r="S8972" s="3">
        <f>Table1[[#This Row],[Generation (TWh)]]*10^9*VLOOKUP(Table1[[#This Row],[Turbine/Engine Technology]],Technology_HR!$A$2:$B$11,2,FALSE)*10^-6</f>
        <v>903135.29683500016</v>
      </c>
      <c r="T8972" s="5">
        <f>Table1[[#This Row],[Fuel Consumption (mmBtu)]]*Table1[[#This Row],[Emission Factor (kg CO2/ mmBtu)]]*10^3</f>
        <v>47920358850.065109</v>
      </c>
      <c r="U8972" s="3">
        <f>Table1[[#This Row],[Emissions (g CO2)]]/(Table1[[#This Row],[Generation (TWh)]]*10^9)</f>
        <v>400.54993999999999</v>
      </c>
    </row>
    <row r="8973" spans="1:21" x14ac:dyDescent="0.35">
      <c r="A8973" t="s">
        <v>2237</v>
      </c>
      <c r="B8973" t="s">
        <v>3239</v>
      </c>
      <c r="C8973" t="str">
        <f>SUBSTITUTE(Table1[[#This Row],[Fuel]],", ",",")</f>
        <v>fossil gas: natural gas</v>
      </c>
      <c r="D8973" t="s">
        <v>3239</v>
      </c>
      <c r="H8973" t="s">
        <v>3438</v>
      </c>
      <c r="I8973">
        <v>103.72499999999999</v>
      </c>
      <c r="J8973" t="s">
        <v>3446</v>
      </c>
      <c r="K8973">
        <v>2017</v>
      </c>
      <c r="L8973" t="s">
        <v>29</v>
      </c>
      <c r="M8973" t="s">
        <v>29</v>
      </c>
      <c r="N8973">
        <v>13.017385000000001</v>
      </c>
      <c r="O8973">
        <v>101.192733</v>
      </c>
      <c r="P8973" t="s">
        <v>3602</v>
      </c>
      <c r="Q8973" s="3">
        <f>Table1[[#This Row],[Capacity (MW)]]*0.395*8760*10^-6</f>
        <v>0.35890924499999999</v>
      </c>
      <c r="R8973" s="3" cm="1">
        <f t="array" ref="R8973">AVERAGE(VLOOKUP(_xlfn.TEXTSPLIT(Table1[[#This Row],[Fuel (no space after comma)]], ","), FuelList_Final_EF!$A$2:$B$65, 2, FALSE))</f>
        <v>53.06</v>
      </c>
      <c r="S8973" s="3">
        <f>Table1[[#This Row],[Generation (TWh)]]*10^9*VLOOKUP(Table1[[#This Row],[Turbine/Engine Technology]],Technology_HR!$A$2:$B$11,2,FALSE)*10^-6</f>
        <v>2709405.890505</v>
      </c>
      <c r="T8973" s="5">
        <f>Table1[[#This Row],[Fuel Consumption (mmBtu)]]*Table1[[#This Row],[Emission Factor (kg CO2/ mmBtu)]]*10^3</f>
        <v>143761076550.19531</v>
      </c>
      <c r="U8973" s="3">
        <f>Table1[[#This Row],[Emissions (g CO2)]]/(Table1[[#This Row],[Generation (TWh)]]*10^9)</f>
        <v>400.54994000000005</v>
      </c>
    </row>
    <row r="8974" spans="1:21" x14ac:dyDescent="0.35">
      <c r="A8974" t="s">
        <v>2237</v>
      </c>
      <c r="B8974" t="s">
        <v>3239</v>
      </c>
      <c r="C8974" t="str">
        <f>SUBSTITUTE(Table1[[#This Row],[Fuel]],", ",",")</f>
        <v>fossil gas: natural gas</v>
      </c>
      <c r="D8974" t="s">
        <v>3239</v>
      </c>
      <c r="H8974" t="s">
        <v>3438</v>
      </c>
      <c r="I8974">
        <v>97.5</v>
      </c>
      <c r="J8974" t="s">
        <v>3446</v>
      </c>
      <c r="K8974">
        <v>2017</v>
      </c>
      <c r="L8974" t="s">
        <v>29</v>
      </c>
      <c r="M8974" t="s">
        <v>29</v>
      </c>
      <c r="N8974">
        <v>13.064886</v>
      </c>
      <c r="O8974">
        <v>101.185198</v>
      </c>
      <c r="P8974" t="s">
        <v>3602</v>
      </c>
      <c r="Q8974" s="3">
        <f>Table1[[#This Row],[Capacity (MW)]]*0.395*8760*10^-6</f>
        <v>0.33736949999999999</v>
      </c>
      <c r="R8974" s="3" cm="1">
        <f t="array" ref="R8974">AVERAGE(VLOOKUP(_xlfn.TEXTSPLIT(Table1[[#This Row],[Fuel (no space after comma)]], ","), FuelList_Final_EF!$A$2:$B$65, 2, FALSE))</f>
        <v>53.06</v>
      </c>
      <c r="S8974" s="3">
        <f>Table1[[#This Row],[Generation (TWh)]]*10^9*VLOOKUP(Table1[[#This Row],[Turbine/Engine Technology]],Technology_HR!$A$2:$B$11,2,FALSE)*10^-6</f>
        <v>2546802.3555000001</v>
      </c>
      <c r="T8974" s="5">
        <f>Table1[[#This Row],[Fuel Consumption (mmBtu)]]*Table1[[#This Row],[Emission Factor (kg CO2/ mmBtu)]]*10^3</f>
        <v>135133332982.83002</v>
      </c>
      <c r="U8974" s="3">
        <f>Table1[[#This Row],[Emissions (g CO2)]]/(Table1[[#This Row],[Generation (TWh)]]*10^9)</f>
        <v>400.54994000000005</v>
      </c>
    </row>
    <row r="8975" spans="1:21" x14ac:dyDescent="0.35">
      <c r="A8975" t="s">
        <v>2243</v>
      </c>
      <c r="B8975" t="s">
        <v>3239</v>
      </c>
      <c r="C8975" t="str">
        <f>SUBSTITUTE(Table1[[#This Row],[Fuel]],", ",",")</f>
        <v>fossil gas: natural gas</v>
      </c>
      <c r="D8975" t="s">
        <v>3239</v>
      </c>
      <c r="H8975" t="s">
        <v>3438</v>
      </c>
      <c r="I8975">
        <v>32.5</v>
      </c>
      <c r="J8975" t="s">
        <v>3446</v>
      </c>
      <c r="K8975">
        <v>2017</v>
      </c>
      <c r="L8975" t="s">
        <v>29</v>
      </c>
      <c r="M8975" t="s">
        <v>29</v>
      </c>
      <c r="N8975">
        <v>13.064886</v>
      </c>
      <c r="O8975">
        <v>101.185198</v>
      </c>
      <c r="P8975" t="s">
        <v>3602</v>
      </c>
      <c r="Q8975" s="3">
        <f>Table1[[#This Row],[Capacity (MW)]]*0.395*8760*10^-6</f>
        <v>0.1124565</v>
      </c>
      <c r="R8975" s="3" cm="1">
        <f t="array" ref="R8975">AVERAGE(VLOOKUP(_xlfn.TEXTSPLIT(Table1[[#This Row],[Fuel (no space after comma)]], ","), FuelList_Final_EF!$A$2:$B$65, 2, FALSE))</f>
        <v>53.06</v>
      </c>
      <c r="S8975" s="3">
        <f>Table1[[#This Row],[Generation (TWh)]]*10^9*VLOOKUP(Table1[[#This Row],[Turbine/Engine Technology]],Technology_HR!$A$2:$B$11,2,FALSE)*10^-6</f>
        <v>848934.11849999998</v>
      </c>
      <c r="T8975" s="5">
        <f>Table1[[#This Row],[Fuel Consumption (mmBtu)]]*Table1[[#This Row],[Emission Factor (kg CO2/ mmBtu)]]*10^3</f>
        <v>45044444327.610001</v>
      </c>
      <c r="U8975" s="3">
        <f>Table1[[#This Row],[Emissions (g CO2)]]/(Table1[[#This Row],[Generation (TWh)]]*10^9)</f>
        <v>400.54993999999999</v>
      </c>
    </row>
    <row r="8976" spans="1:21" x14ac:dyDescent="0.35">
      <c r="A8976" t="s">
        <v>2237</v>
      </c>
      <c r="B8976" t="s">
        <v>3239</v>
      </c>
      <c r="C8976" t="str">
        <f>SUBSTITUTE(Table1[[#This Row],[Fuel]],", ",",")</f>
        <v>fossil gas: natural gas</v>
      </c>
      <c r="D8976" t="s">
        <v>3239</v>
      </c>
      <c r="H8976" t="s">
        <v>3438</v>
      </c>
      <c r="I8976">
        <v>97.5</v>
      </c>
      <c r="J8976" t="s">
        <v>3446</v>
      </c>
      <c r="K8976">
        <v>2018</v>
      </c>
      <c r="L8976" t="s">
        <v>29</v>
      </c>
      <c r="M8976" t="s">
        <v>29</v>
      </c>
      <c r="N8976">
        <v>13.064886</v>
      </c>
      <c r="O8976">
        <v>101.185198</v>
      </c>
      <c r="P8976" t="s">
        <v>3602</v>
      </c>
      <c r="Q8976" s="3">
        <f>Table1[[#This Row],[Capacity (MW)]]*0.395*8760*10^-6</f>
        <v>0.33736949999999999</v>
      </c>
      <c r="R8976" s="3" cm="1">
        <f t="array" ref="R8976">AVERAGE(VLOOKUP(_xlfn.TEXTSPLIT(Table1[[#This Row],[Fuel (no space after comma)]], ","), FuelList_Final_EF!$A$2:$B$65, 2, FALSE))</f>
        <v>53.06</v>
      </c>
      <c r="S8976" s="3">
        <f>Table1[[#This Row],[Generation (TWh)]]*10^9*VLOOKUP(Table1[[#This Row],[Turbine/Engine Technology]],Technology_HR!$A$2:$B$11,2,FALSE)*10^-6</f>
        <v>2546802.3555000001</v>
      </c>
      <c r="T8976" s="5">
        <f>Table1[[#This Row],[Fuel Consumption (mmBtu)]]*Table1[[#This Row],[Emission Factor (kg CO2/ mmBtu)]]*10^3</f>
        <v>135133332982.83002</v>
      </c>
      <c r="U8976" s="3">
        <f>Table1[[#This Row],[Emissions (g CO2)]]/(Table1[[#This Row],[Generation (TWh)]]*10^9)</f>
        <v>400.54994000000005</v>
      </c>
    </row>
    <row r="8977" spans="1:21" x14ac:dyDescent="0.35">
      <c r="A8977" t="s">
        <v>2243</v>
      </c>
      <c r="B8977" t="s">
        <v>3239</v>
      </c>
      <c r="C8977" t="str">
        <f>SUBSTITUTE(Table1[[#This Row],[Fuel]],", ",",")</f>
        <v>fossil gas: natural gas</v>
      </c>
      <c r="D8977" t="s">
        <v>3239</v>
      </c>
      <c r="H8977" t="s">
        <v>3438</v>
      </c>
      <c r="I8977">
        <v>32.5</v>
      </c>
      <c r="J8977" t="s">
        <v>3446</v>
      </c>
      <c r="K8977">
        <v>2018</v>
      </c>
      <c r="L8977" t="s">
        <v>29</v>
      </c>
      <c r="M8977" t="s">
        <v>29</v>
      </c>
      <c r="N8977">
        <v>13.064886</v>
      </c>
      <c r="O8977">
        <v>101.185198</v>
      </c>
      <c r="P8977" t="s">
        <v>3602</v>
      </c>
      <c r="Q8977" s="3">
        <f>Table1[[#This Row],[Capacity (MW)]]*0.395*8760*10^-6</f>
        <v>0.1124565</v>
      </c>
      <c r="R8977" s="3" cm="1">
        <f t="array" ref="R8977">AVERAGE(VLOOKUP(_xlfn.TEXTSPLIT(Table1[[#This Row],[Fuel (no space after comma)]], ","), FuelList_Final_EF!$A$2:$B$65, 2, FALSE))</f>
        <v>53.06</v>
      </c>
      <c r="S8977" s="3">
        <f>Table1[[#This Row],[Generation (TWh)]]*10^9*VLOOKUP(Table1[[#This Row],[Turbine/Engine Technology]],Technology_HR!$A$2:$B$11,2,FALSE)*10^-6</f>
        <v>848934.11849999998</v>
      </c>
      <c r="T8977" s="5">
        <f>Table1[[#This Row],[Fuel Consumption (mmBtu)]]*Table1[[#This Row],[Emission Factor (kg CO2/ mmBtu)]]*10^3</f>
        <v>45044444327.610001</v>
      </c>
      <c r="U8977" s="3">
        <f>Table1[[#This Row],[Emissions (g CO2)]]/(Table1[[#This Row],[Generation (TWh)]]*10^9)</f>
        <v>400.54993999999999</v>
      </c>
    </row>
    <row r="8978" spans="1:21" x14ac:dyDescent="0.35">
      <c r="A8978" t="s">
        <v>2237</v>
      </c>
      <c r="B8978" t="s">
        <v>3239</v>
      </c>
      <c r="C8978" t="str">
        <f>SUBSTITUTE(Table1[[#This Row],[Fuel]],", ",",")</f>
        <v>fossil gas: natural gas</v>
      </c>
      <c r="D8978" t="s">
        <v>3239</v>
      </c>
      <c r="H8978" t="s">
        <v>3438</v>
      </c>
      <c r="I8978">
        <v>114</v>
      </c>
      <c r="J8978" t="s">
        <v>3446</v>
      </c>
      <c r="K8978">
        <v>2013</v>
      </c>
      <c r="L8978" t="s">
        <v>29</v>
      </c>
      <c r="M8978" t="s">
        <v>29</v>
      </c>
      <c r="N8978">
        <v>14.558472</v>
      </c>
      <c r="O8978">
        <v>100.96457700000001</v>
      </c>
      <c r="P8978" t="s">
        <v>3602</v>
      </c>
      <c r="Q8978" s="3">
        <f>Table1[[#This Row],[Capacity (MW)]]*0.395*8760*10^-6</f>
        <v>0.39446279999999995</v>
      </c>
      <c r="R8978" s="3" cm="1">
        <f t="array" ref="R8978">AVERAGE(VLOOKUP(_xlfn.TEXTSPLIT(Table1[[#This Row],[Fuel (no space after comma)]], ","), FuelList_Final_EF!$A$2:$B$65, 2, FALSE))</f>
        <v>53.06</v>
      </c>
      <c r="S8978" s="3">
        <f>Table1[[#This Row],[Generation (TWh)]]*10^9*VLOOKUP(Table1[[#This Row],[Turbine/Engine Technology]],Technology_HR!$A$2:$B$11,2,FALSE)*10^-6</f>
        <v>2977799.6771999993</v>
      </c>
      <c r="T8978" s="5">
        <f>Table1[[#This Row],[Fuel Consumption (mmBtu)]]*Table1[[#This Row],[Emission Factor (kg CO2/ mmBtu)]]*10^3</f>
        <v>158002050872.23196</v>
      </c>
      <c r="U8978" s="3">
        <f>Table1[[#This Row],[Emissions (g CO2)]]/(Table1[[#This Row],[Generation (TWh)]]*10^9)</f>
        <v>400.54993999999999</v>
      </c>
    </row>
    <row r="8979" spans="1:21" x14ac:dyDescent="0.35">
      <c r="A8979" t="s">
        <v>2243</v>
      </c>
      <c r="B8979" t="s">
        <v>3239</v>
      </c>
      <c r="C8979" t="str">
        <f>SUBSTITUTE(Table1[[#This Row],[Fuel]],", ",",")</f>
        <v>fossil gas: natural gas</v>
      </c>
      <c r="D8979" t="s">
        <v>3239</v>
      </c>
      <c r="H8979" t="s">
        <v>3438</v>
      </c>
      <c r="I8979">
        <v>34.25</v>
      </c>
      <c r="J8979" t="s">
        <v>3446</v>
      </c>
      <c r="K8979">
        <v>2017</v>
      </c>
      <c r="L8979" t="s">
        <v>29</v>
      </c>
      <c r="M8979" t="s">
        <v>29</v>
      </c>
      <c r="N8979">
        <v>13.003965000000001</v>
      </c>
      <c r="O8979">
        <v>101.172476</v>
      </c>
      <c r="P8979" t="s">
        <v>3602</v>
      </c>
      <c r="Q8979" s="3">
        <f>Table1[[#This Row],[Capacity (MW)]]*0.395*8760*10^-6</f>
        <v>0.11851185</v>
      </c>
      <c r="R8979" s="3" cm="1">
        <f t="array" ref="R8979">AVERAGE(VLOOKUP(_xlfn.TEXTSPLIT(Table1[[#This Row],[Fuel (no space after comma)]], ","), FuelList_Final_EF!$A$2:$B$65, 2, FALSE))</f>
        <v>53.06</v>
      </c>
      <c r="S8979" s="3">
        <f>Table1[[#This Row],[Generation (TWh)]]*10^9*VLOOKUP(Table1[[#This Row],[Turbine/Engine Technology]],Technology_HR!$A$2:$B$11,2,FALSE)*10^-6</f>
        <v>894645.9556499999</v>
      </c>
      <c r="T8979" s="5">
        <f>Table1[[#This Row],[Fuel Consumption (mmBtu)]]*Table1[[#This Row],[Emission Factor (kg CO2/ mmBtu)]]*10^3</f>
        <v>47469914406.788994</v>
      </c>
      <c r="U8979" s="3">
        <f>Table1[[#This Row],[Emissions (g CO2)]]/(Table1[[#This Row],[Generation (TWh)]]*10^9)</f>
        <v>400.54993999999994</v>
      </c>
    </row>
    <row r="8980" spans="1:21" x14ac:dyDescent="0.35">
      <c r="A8980" t="s">
        <v>2237</v>
      </c>
      <c r="B8980" t="s">
        <v>3239</v>
      </c>
      <c r="C8980" t="str">
        <f>SUBSTITUTE(Table1[[#This Row],[Fuel]],", ",",")</f>
        <v>fossil gas: natural gas</v>
      </c>
      <c r="D8980" t="s">
        <v>3239</v>
      </c>
      <c r="H8980" t="s">
        <v>3438</v>
      </c>
      <c r="I8980">
        <v>102.75</v>
      </c>
      <c r="J8980" t="s">
        <v>3446</v>
      </c>
      <c r="K8980">
        <v>2017</v>
      </c>
      <c r="L8980" t="s">
        <v>29</v>
      </c>
      <c r="M8980" t="s">
        <v>29</v>
      </c>
      <c r="N8980">
        <v>13.003965000000001</v>
      </c>
      <c r="O8980">
        <v>101.172476</v>
      </c>
      <c r="P8980" t="s">
        <v>3602</v>
      </c>
      <c r="Q8980" s="3">
        <f>Table1[[#This Row],[Capacity (MW)]]*0.395*8760*10^-6</f>
        <v>0.35553554999999998</v>
      </c>
      <c r="R8980" s="3" cm="1">
        <f t="array" ref="R8980">AVERAGE(VLOOKUP(_xlfn.TEXTSPLIT(Table1[[#This Row],[Fuel (no space after comma)]], ","), FuelList_Final_EF!$A$2:$B$65, 2, FALSE))</f>
        <v>53.06</v>
      </c>
      <c r="S8980" s="3">
        <f>Table1[[#This Row],[Generation (TWh)]]*10^9*VLOOKUP(Table1[[#This Row],[Turbine/Engine Technology]],Technology_HR!$A$2:$B$11,2,FALSE)*10^-6</f>
        <v>2683937.8669499997</v>
      </c>
      <c r="T8980" s="5">
        <f>Table1[[#This Row],[Fuel Consumption (mmBtu)]]*Table1[[#This Row],[Emission Factor (kg CO2/ mmBtu)]]*10^3</f>
        <v>142409743220.36697</v>
      </c>
      <c r="U8980" s="3">
        <f>Table1[[#This Row],[Emissions (g CO2)]]/(Table1[[#This Row],[Generation (TWh)]]*10^9)</f>
        <v>400.54993999999994</v>
      </c>
    </row>
    <row r="8981" spans="1:21" x14ac:dyDescent="0.35">
      <c r="A8981" t="s">
        <v>2230</v>
      </c>
      <c r="B8981" t="s">
        <v>3239</v>
      </c>
      <c r="C8981" t="str">
        <f>SUBSTITUTE(Table1[[#This Row],[Fuel]],", ",",")</f>
        <v>fossil gas: natural gas</v>
      </c>
      <c r="D8981" t="s">
        <v>3239</v>
      </c>
      <c r="H8981" t="s">
        <v>3438</v>
      </c>
      <c r="I8981">
        <v>130</v>
      </c>
      <c r="J8981" t="s">
        <v>3446</v>
      </c>
      <c r="K8981">
        <v>2017</v>
      </c>
      <c r="L8981" t="s">
        <v>29</v>
      </c>
      <c r="M8981" t="s">
        <v>29</v>
      </c>
      <c r="N8981">
        <v>13.0505</v>
      </c>
      <c r="O8981">
        <v>101.0859</v>
      </c>
      <c r="P8981" t="s">
        <v>3602</v>
      </c>
      <c r="Q8981" s="3">
        <f>Table1[[#This Row],[Capacity (MW)]]*0.395*8760*10^-6</f>
        <v>0.449826</v>
      </c>
      <c r="R8981" s="3" cm="1">
        <f t="array" ref="R8981">AVERAGE(VLOOKUP(_xlfn.TEXTSPLIT(Table1[[#This Row],[Fuel (no space after comma)]], ","), FuelList_Final_EF!$A$2:$B$65, 2, FALSE))</f>
        <v>53.06</v>
      </c>
      <c r="S8981" s="3">
        <f>Table1[[#This Row],[Generation (TWh)]]*10^9*VLOOKUP(Table1[[#This Row],[Turbine/Engine Technology]],Technology_HR!$A$2:$B$11,2,FALSE)*10^-6</f>
        <v>3395736.4739999999</v>
      </c>
      <c r="T8981" s="5">
        <f>Table1[[#This Row],[Fuel Consumption (mmBtu)]]*Table1[[#This Row],[Emission Factor (kg CO2/ mmBtu)]]*10^3</f>
        <v>180177777310.44</v>
      </c>
      <c r="U8981" s="3">
        <f>Table1[[#This Row],[Emissions (g CO2)]]/(Table1[[#This Row],[Generation (TWh)]]*10^9)</f>
        <v>400.54993999999999</v>
      </c>
    </row>
    <row r="8982" spans="1:21" x14ac:dyDescent="0.35">
      <c r="A8982" t="s">
        <v>2244</v>
      </c>
      <c r="B8982" t="s">
        <v>3242</v>
      </c>
      <c r="C8982" t="str">
        <f>SUBSTITUTE(Table1[[#This Row],[Fuel]],", ",",")</f>
        <v>fossil gas: lng</v>
      </c>
      <c r="D8982" t="s">
        <v>3242</v>
      </c>
      <c r="H8982" t="s">
        <v>3438</v>
      </c>
      <c r="I8982">
        <v>700</v>
      </c>
      <c r="J8982" t="s">
        <v>3446</v>
      </c>
      <c r="K8982">
        <v>2024</v>
      </c>
      <c r="L8982" t="s">
        <v>29</v>
      </c>
      <c r="M8982" t="s">
        <v>29</v>
      </c>
      <c r="N8982">
        <v>13.536</v>
      </c>
      <c r="O8982">
        <v>99.742999999999995</v>
      </c>
      <c r="P8982" t="s">
        <v>3602</v>
      </c>
      <c r="Q8982" s="3">
        <f>Table1[[#This Row],[Capacity (MW)]]*0.395*8760*10^-6</f>
        <v>2.4221399999999997</v>
      </c>
      <c r="R8982" s="3" cm="1">
        <f t="array" ref="R8982">AVERAGE(VLOOKUP(_xlfn.TEXTSPLIT(Table1[[#This Row],[Fuel (no space after comma)]], ","), FuelList_Final_EF!$A$2:$B$65, 2, FALSE))</f>
        <v>67.685819715340017</v>
      </c>
      <c r="S8982" s="3">
        <f>Table1[[#This Row],[Generation (TWh)]]*10^9*VLOOKUP(Table1[[#This Row],[Turbine/Engine Technology]],Technology_HR!$A$2:$B$11,2,FALSE)*10^-6</f>
        <v>18284734.859999996</v>
      </c>
      <c r="T8982" s="5">
        <f>Table1[[#This Row],[Fuel Consumption (mmBtu)]]*Table1[[#This Row],[Emission Factor (kg CO2/ mmBtu)]]*10^3</f>
        <v>1237617267276.7527</v>
      </c>
      <c r="U8982" s="3">
        <f>Table1[[#This Row],[Emissions (g CO2)]]/(Table1[[#This Row],[Generation (TWh)]]*10^9)</f>
        <v>510.96025303110179</v>
      </c>
    </row>
    <row r="8983" spans="1:21" x14ac:dyDescent="0.35">
      <c r="A8983" t="s">
        <v>2244</v>
      </c>
      <c r="B8983" t="s">
        <v>3242</v>
      </c>
      <c r="C8983" t="str">
        <f>SUBSTITUTE(Table1[[#This Row],[Fuel]],", ",",")</f>
        <v>fossil gas: lng</v>
      </c>
      <c r="D8983" t="s">
        <v>3242</v>
      </c>
      <c r="H8983" t="s">
        <v>3438</v>
      </c>
      <c r="I8983">
        <v>700</v>
      </c>
      <c r="J8983" t="s">
        <v>3449</v>
      </c>
      <c r="K8983">
        <v>2025</v>
      </c>
      <c r="L8983" t="s">
        <v>29</v>
      </c>
      <c r="M8983" t="s">
        <v>29</v>
      </c>
      <c r="N8983">
        <v>13.536</v>
      </c>
      <c r="O8983">
        <v>99.742999999999995</v>
      </c>
      <c r="P8983" t="s">
        <v>3602</v>
      </c>
      <c r="Q8983" s="3">
        <f>Table1[[#This Row],[Capacity (MW)]]*0.395*8760*10^-6</f>
        <v>2.4221399999999997</v>
      </c>
      <c r="R8983" s="3" cm="1">
        <f t="array" ref="R8983">AVERAGE(VLOOKUP(_xlfn.TEXTSPLIT(Table1[[#This Row],[Fuel (no space after comma)]], ","), FuelList_Final_EF!$A$2:$B$65, 2, FALSE))</f>
        <v>67.685819715340017</v>
      </c>
      <c r="S8983" s="3">
        <f>Table1[[#This Row],[Generation (TWh)]]*10^9*VLOOKUP(Table1[[#This Row],[Turbine/Engine Technology]],Technology_HR!$A$2:$B$11,2,FALSE)*10^-6</f>
        <v>18284734.859999996</v>
      </c>
      <c r="T8983" s="5">
        <f>Table1[[#This Row],[Fuel Consumption (mmBtu)]]*Table1[[#This Row],[Emission Factor (kg CO2/ mmBtu)]]*10^3</f>
        <v>1237617267276.7527</v>
      </c>
      <c r="U8983" s="3">
        <f>Table1[[#This Row],[Emissions (g CO2)]]/(Table1[[#This Row],[Generation (TWh)]]*10^9)</f>
        <v>510.96025303110179</v>
      </c>
    </row>
    <row r="8984" spans="1:21" x14ac:dyDescent="0.35">
      <c r="A8984" t="s">
        <v>2245</v>
      </c>
      <c r="B8984" t="s">
        <v>3239</v>
      </c>
      <c r="C8984" t="str">
        <f>SUBSTITUTE(Table1[[#This Row],[Fuel]],", ",",")</f>
        <v>fossil gas: natural gas</v>
      </c>
      <c r="D8984" t="s">
        <v>3239</v>
      </c>
      <c r="H8984" t="s">
        <v>3438</v>
      </c>
      <c r="I8984">
        <v>120</v>
      </c>
      <c r="J8984" t="s">
        <v>3446</v>
      </c>
      <c r="K8984">
        <v>2017</v>
      </c>
      <c r="L8984" t="s">
        <v>29</v>
      </c>
      <c r="M8984" t="s">
        <v>29</v>
      </c>
      <c r="N8984">
        <v>12.675409</v>
      </c>
      <c r="O8984">
        <v>101.325686</v>
      </c>
      <c r="P8984" t="s">
        <v>3602</v>
      </c>
      <c r="Q8984" s="3">
        <f>Table1[[#This Row],[Capacity (MW)]]*0.395*8760*10^-6</f>
        <v>0.41522400000000004</v>
      </c>
      <c r="R8984" s="3" cm="1">
        <f t="array" ref="R8984">AVERAGE(VLOOKUP(_xlfn.TEXTSPLIT(Table1[[#This Row],[Fuel (no space after comma)]], ","), FuelList_Final_EF!$A$2:$B$65, 2, FALSE))</f>
        <v>53.06</v>
      </c>
      <c r="S8984" s="3">
        <f>Table1[[#This Row],[Generation (TWh)]]*10^9*VLOOKUP(Table1[[#This Row],[Turbine/Engine Technology]],Technology_HR!$A$2:$B$11,2,FALSE)*10^-6</f>
        <v>3134525.9760000003</v>
      </c>
      <c r="T8984" s="5">
        <f>Table1[[#This Row],[Fuel Consumption (mmBtu)]]*Table1[[#This Row],[Emission Factor (kg CO2/ mmBtu)]]*10^3</f>
        <v>166317948286.56003</v>
      </c>
      <c r="U8984" s="3">
        <f>Table1[[#This Row],[Emissions (g CO2)]]/(Table1[[#This Row],[Generation (TWh)]]*10^9)</f>
        <v>400.54993999999999</v>
      </c>
    </row>
    <row r="8985" spans="1:21" x14ac:dyDescent="0.35">
      <c r="A8985" t="s">
        <v>2245</v>
      </c>
      <c r="B8985" t="s">
        <v>3239</v>
      </c>
      <c r="C8985" t="str">
        <f>SUBSTITUTE(Table1[[#This Row],[Fuel]],", ",",")</f>
        <v>fossil gas: natural gas</v>
      </c>
      <c r="D8985" t="s">
        <v>3239</v>
      </c>
      <c r="H8985" t="s">
        <v>3438</v>
      </c>
      <c r="I8985">
        <v>120</v>
      </c>
      <c r="J8985" t="s">
        <v>3446</v>
      </c>
      <c r="K8985">
        <v>2017</v>
      </c>
      <c r="L8985" t="s">
        <v>29</v>
      </c>
      <c r="M8985" t="s">
        <v>29</v>
      </c>
      <c r="N8985">
        <v>12.675409</v>
      </c>
      <c r="O8985">
        <v>101.325686</v>
      </c>
      <c r="P8985" t="s">
        <v>3602</v>
      </c>
      <c r="Q8985" s="3">
        <f>Table1[[#This Row],[Capacity (MW)]]*0.395*8760*10^-6</f>
        <v>0.41522400000000004</v>
      </c>
      <c r="R8985" s="3" cm="1">
        <f t="array" ref="R8985">AVERAGE(VLOOKUP(_xlfn.TEXTSPLIT(Table1[[#This Row],[Fuel (no space after comma)]], ","), FuelList_Final_EF!$A$2:$B$65, 2, FALSE))</f>
        <v>53.06</v>
      </c>
      <c r="S8985" s="3">
        <f>Table1[[#This Row],[Generation (TWh)]]*10^9*VLOOKUP(Table1[[#This Row],[Turbine/Engine Technology]],Technology_HR!$A$2:$B$11,2,FALSE)*10^-6</f>
        <v>3134525.9760000003</v>
      </c>
      <c r="T8985" s="5">
        <f>Table1[[#This Row],[Fuel Consumption (mmBtu)]]*Table1[[#This Row],[Emission Factor (kg CO2/ mmBtu)]]*10^3</f>
        <v>166317948286.56003</v>
      </c>
      <c r="U8985" s="3">
        <f>Table1[[#This Row],[Emissions (g CO2)]]/(Table1[[#This Row],[Generation (TWh)]]*10^9)</f>
        <v>400.54993999999999</v>
      </c>
    </row>
    <row r="8986" spans="1:21" x14ac:dyDescent="0.35">
      <c r="A8986" t="s">
        <v>2240</v>
      </c>
      <c r="B8986" t="s">
        <v>3239</v>
      </c>
      <c r="C8986" t="str">
        <f>SUBSTITUTE(Table1[[#This Row],[Fuel]],", ",",")</f>
        <v>fossil gas: natural gas</v>
      </c>
      <c r="D8986" t="s">
        <v>3239</v>
      </c>
      <c r="H8986" t="s">
        <v>3438</v>
      </c>
      <c r="I8986">
        <v>359.66</v>
      </c>
      <c r="J8986" t="s">
        <v>3446</v>
      </c>
      <c r="K8986">
        <v>2007</v>
      </c>
      <c r="L8986" t="s">
        <v>29</v>
      </c>
      <c r="M8986" t="s">
        <v>29</v>
      </c>
      <c r="N8986">
        <v>14.605</v>
      </c>
      <c r="O8986">
        <v>101.02589999999999</v>
      </c>
      <c r="P8986" t="s">
        <v>3602</v>
      </c>
      <c r="Q8986" s="3">
        <f>Table1[[#This Row],[Capacity (MW)]]*0.395*8760*10^-6</f>
        <v>1.244495532</v>
      </c>
      <c r="R8986" s="3" cm="1">
        <f t="array" ref="R8986">AVERAGE(VLOOKUP(_xlfn.TEXTSPLIT(Table1[[#This Row],[Fuel (no space after comma)]], ","), FuelList_Final_EF!$A$2:$B$65, 2, FALSE))</f>
        <v>53.06</v>
      </c>
      <c r="S8986" s="3">
        <f>Table1[[#This Row],[Generation (TWh)]]*10^9*VLOOKUP(Table1[[#This Row],[Turbine/Engine Technology]],Technology_HR!$A$2:$B$11,2,FALSE)*10^-6</f>
        <v>9394696.7710679993</v>
      </c>
      <c r="T8986" s="5">
        <f>Table1[[#This Row],[Fuel Consumption (mmBtu)]]*Table1[[#This Row],[Emission Factor (kg CO2/ mmBtu)]]*10^3</f>
        <v>498482610672.8681</v>
      </c>
      <c r="U8986" s="3">
        <f>Table1[[#This Row],[Emissions (g CO2)]]/(Table1[[#This Row],[Generation (TWh)]]*10^9)</f>
        <v>400.54993999999999</v>
      </c>
    </row>
    <row r="8987" spans="1:21" x14ac:dyDescent="0.35">
      <c r="A8987" t="s">
        <v>2234</v>
      </c>
      <c r="B8987" t="s">
        <v>3239</v>
      </c>
      <c r="C8987" t="str">
        <f>SUBSTITUTE(Table1[[#This Row],[Fuel]],", ",",")</f>
        <v>fossil gas: natural gas</v>
      </c>
      <c r="D8987" t="s">
        <v>3239</v>
      </c>
      <c r="H8987" t="s">
        <v>3438</v>
      </c>
      <c r="I8987">
        <v>367</v>
      </c>
      <c r="J8987" t="s">
        <v>3446</v>
      </c>
      <c r="K8987">
        <v>2007</v>
      </c>
      <c r="L8987" t="s">
        <v>29</v>
      </c>
      <c r="M8987" t="s">
        <v>29</v>
      </c>
      <c r="N8987">
        <v>14.605</v>
      </c>
      <c r="O8987">
        <v>101.02589999999999</v>
      </c>
      <c r="P8987" t="s">
        <v>3602</v>
      </c>
      <c r="Q8987" s="3">
        <f>Table1[[#This Row],[Capacity (MW)]]*0.395*8760*10^-6</f>
        <v>1.2698934000000002</v>
      </c>
      <c r="R8987" s="3" cm="1">
        <f t="array" ref="R8987">AVERAGE(VLOOKUP(_xlfn.TEXTSPLIT(Table1[[#This Row],[Fuel (no space after comma)]], ","), FuelList_Final_EF!$A$2:$B$65, 2, FALSE))</f>
        <v>53.06</v>
      </c>
      <c r="S8987" s="3">
        <f>Table1[[#This Row],[Generation (TWh)]]*10^9*VLOOKUP(Table1[[#This Row],[Turbine/Engine Technology]],Technology_HR!$A$2:$B$11,2,FALSE)*10^-6</f>
        <v>9586425.2766000014</v>
      </c>
      <c r="T8987" s="5">
        <f>Table1[[#This Row],[Fuel Consumption (mmBtu)]]*Table1[[#This Row],[Emission Factor (kg CO2/ mmBtu)]]*10^3</f>
        <v>508655725176.39606</v>
      </c>
      <c r="U8987" s="3">
        <f>Table1[[#This Row],[Emissions (g CO2)]]/(Table1[[#This Row],[Generation (TWh)]]*10^9)</f>
        <v>400.54993999999999</v>
      </c>
    </row>
    <row r="8988" spans="1:21" x14ac:dyDescent="0.35">
      <c r="A8988" t="s">
        <v>2246</v>
      </c>
      <c r="B8988" t="s">
        <v>3239</v>
      </c>
      <c r="C8988" t="str">
        <f>SUBSTITUTE(Table1[[#This Row],[Fuel]],", ",",")</f>
        <v>fossil gas: natural gas</v>
      </c>
      <c r="D8988" t="s">
        <v>3239</v>
      </c>
      <c r="H8988" t="s">
        <v>3438</v>
      </c>
      <c r="I8988">
        <v>7.34</v>
      </c>
      <c r="J8988" t="s">
        <v>3446</v>
      </c>
      <c r="K8988">
        <v>2007</v>
      </c>
      <c r="L8988" t="s">
        <v>29</v>
      </c>
      <c r="M8988" t="s">
        <v>29</v>
      </c>
      <c r="N8988">
        <v>14.605</v>
      </c>
      <c r="O8988">
        <v>101.02589999999999</v>
      </c>
      <c r="P8988" t="s">
        <v>3602</v>
      </c>
      <c r="Q8988" s="3">
        <f>Table1[[#This Row],[Capacity (MW)]]*0.395*8760*10^-6</f>
        <v>2.5397868000000001E-2</v>
      </c>
      <c r="R8988" s="3" cm="1">
        <f t="array" ref="R8988">AVERAGE(VLOOKUP(_xlfn.TEXTSPLIT(Table1[[#This Row],[Fuel (no space after comma)]], ","), FuelList_Final_EF!$A$2:$B$65, 2, FALSE))</f>
        <v>53.06</v>
      </c>
      <c r="S8988" s="3">
        <f>Table1[[#This Row],[Generation (TWh)]]*10^9*VLOOKUP(Table1[[#This Row],[Turbine/Engine Technology]],Technology_HR!$A$2:$B$11,2,FALSE)*10^-6</f>
        <v>191728.50553199998</v>
      </c>
      <c r="T8988" s="5">
        <f>Table1[[#This Row],[Fuel Consumption (mmBtu)]]*Table1[[#This Row],[Emission Factor (kg CO2/ mmBtu)]]*10^3</f>
        <v>10173114503.52792</v>
      </c>
      <c r="U8988" s="3">
        <f>Table1[[#This Row],[Emissions (g CO2)]]/(Table1[[#This Row],[Generation (TWh)]]*10^9)</f>
        <v>400.54993999999999</v>
      </c>
    </row>
    <row r="8989" spans="1:21" x14ac:dyDescent="0.35">
      <c r="A8989" t="s">
        <v>2240</v>
      </c>
      <c r="B8989" t="s">
        <v>3239</v>
      </c>
      <c r="C8989" t="str">
        <f>SUBSTITUTE(Table1[[#This Row],[Fuel]],", ",",")</f>
        <v>fossil gas: natural gas</v>
      </c>
      <c r="D8989" t="s">
        <v>3239</v>
      </c>
      <c r="H8989" t="s">
        <v>3438</v>
      </c>
      <c r="I8989">
        <v>359.66</v>
      </c>
      <c r="J8989" t="s">
        <v>3446</v>
      </c>
      <c r="K8989">
        <v>2008</v>
      </c>
      <c r="L8989" t="s">
        <v>29</v>
      </c>
      <c r="M8989" t="s">
        <v>29</v>
      </c>
      <c r="N8989">
        <v>14.605</v>
      </c>
      <c r="O8989">
        <v>101.02589999999999</v>
      </c>
      <c r="P8989" t="s">
        <v>3602</v>
      </c>
      <c r="Q8989" s="3">
        <f>Table1[[#This Row],[Capacity (MW)]]*0.395*8760*10^-6</f>
        <v>1.244495532</v>
      </c>
      <c r="R8989" s="3" cm="1">
        <f t="array" ref="R8989">AVERAGE(VLOOKUP(_xlfn.TEXTSPLIT(Table1[[#This Row],[Fuel (no space after comma)]], ","), FuelList_Final_EF!$A$2:$B$65, 2, FALSE))</f>
        <v>53.06</v>
      </c>
      <c r="S8989" s="3">
        <f>Table1[[#This Row],[Generation (TWh)]]*10^9*VLOOKUP(Table1[[#This Row],[Turbine/Engine Technology]],Technology_HR!$A$2:$B$11,2,FALSE)*10^-6</f>
        <v>9394696.7710679993</v>
      </c>
      <c r="T8989" s="5">
        <f>Table1[[#This Row],[Fuel Consumption (mmBtu)]]*Table1[[#This Row],[Emission Factor (kg CO2/ mmBtu)]]*10^3</f>
        <v>498482610672.8681</v>
      </c>
      <c r="U8989" s="3">
        <f>Table1[[#This Row],[Emissions (g CO2)]]/(Table1[[#This Row],[Generation (TWh)]]*10^9)</f>
        <v>400.54993999999999</v>
      </c>
    </row>
    <row r="8990" spans="1:21" x14ac:dyDescent="0.35">
      <c r="A8990" t="s">
        <v>2246</v>
      </c>
      <c r="B8990" t="s">
        <v>3239</v>
      </c>
      <c r="C8990" t="str">
        <f>SUBSTITUTE(Table1[[#This Row],[Fuel]],", ",",")</f>
        <v>fossil gas: natural gas</v>
      </c>
      <c r="D8990" t="s">
        <v>3239</v>
      </c>
      <c r="H8990" t="s">
        <v>3438</v>
      </c>
      <c r="I8990">
        <v>7.34</v>
      </c>
      <c r="J8990" t="s">
        <v>3446</v>
      </c>
      <c r="K8990">
        <v>2008</v>
      </c>
      <c r="L8990" t="s">
        <v>29</v>
      </c>
      <c r="M8990" t="s">
        <v>29</v>
      </c>
      <c r="N8990">
        <v>14.605</v>
      </c>
      <c r="O8990">
        <v>101.02589999999999</v>
      </c>
      <c r="P8990" t="s">
        <v>3602</v>
      </c>
      <c r="Q8990" s="3">
        <f>Table1[[#This Row],[Capacity (MW)]]*0.395*8760*10^-6</f>
        <v>2.5397868000000001E-2</v>
      </c>
      <c r="R8990" s="3" cm="1">
        <f t="array" ref="R8990">AVERAGE(VLOOKUP(_xlfn.TEXTSPLIT(Table1[[#This Row],[Fuel (no space after comma)]], ","), FuelList_Final_EF!$A$2:$B$65, 2, FALSE))</f>
        <v>53.06</v>
      </c>
      <c r="S8990" s="3">
        <f>Table1[[#This Row],[Generation (TWh)]]*10^9*VLOOKUP(Table1[[#This Row],[Turbine/Engine Technology]],Technology_HR!$A$2:$B$11,2,FALSE)*10^-6</f>
        <v>191728.50553199998</v>
      </c>
      <c r="T8990" s="5">
        <f>Table1[[#This Row],[Fuel Consumption (mmBtu)]]*Table1[[#This Row],[Emission Factor (kg CO2/ mmBtu)]]*10^3</f>
        <v>10173114503.52792</v>
      </c>
      <c r="U8990" s="3">
        <f>Table1[[#This Row],[Emissions (g CO2)]]/(Table1[[#This Row],[Generation (TWh)]]*10^9)</f>
        <v>400.54993999999999</v>
      </c>
    </row>
    <row r="8991" spans="1:21" x14ac:dyDescent="0.35">
      <c r="A8991" t="s">
        <v>2234</v>
      </c>
      <c r="B8991" t="s">
        <v>3239</v>
      </c>
      <c r="C8991" t="str">
        <f>SUBSTITUTE(Table1[[#This Row],[Fuel]],", ",",")</f>
        <v>fossil gas: natural gas</v>
      </c>
      <c r="D8991" t="s">
        <v>3239</v>
      </c>
      <c r="H8991" t="s">
        <v>3438</v>
      </c>
      <c r="I8991">
        <v>367</v>
      </c>
      <c r="J8991" t="s">
        <v>3446</v>
      </c>
      <c r="K8991">
        <v>2008</v>
      </c>
      <c r="L8991" t="s">
        <v>29</v>
      </c>
      <c r="M8991" t="s">
        <v>29</v>
      </c>
      <c r="N8991">
        <v>14.605</v>
      </c>
      <c r="O8991">
        <v>101.02589999999999</v>
      </c>
      <c r="P8991" t="s">
        <v>3602</v>
      </c>
      <c r="Q8991" s="3">
        <f>Table1[[#This Row],[Capacity (MW)]]*0.395*8760*10^-6</f>
        <v>1.2698934000000002</v>
      </c>
      <c r="R8991" s="3" cm="1">
        <f t="array" ref="R8991">AVERAGE(VLOOKUP(_xlfn.TEXTSPLIT(Table1[[#This Row],[Fuel (no space after comma)]], ","), FuelList_Final_EF!$A$2:$B$65, 2, FALSE))</f>
        <v>53.06</v>
      </c>
      <c r="S8991" s="3">
        <f>Table1[[#This Row],[Generation (TWh)]]*10^9*VLOOKUP(Table1[[#This Row],[Turbine/Engine Technology]],Technology_HR!$A$2:$B$11,2,FALSE)*10^-6</f>
        <v>9586425.2766000014</v>
      </c>
      <c r="T8991" s="5">
        <f>Table1[[#This Row],[Fuel Consumption (mmBtu)]]*Table1[[#This Row],[Emission Factor (kg CO2/ mmBtu)]]*10^3</f>
        <v>508655725176.39606</v>
      </c>
      <c r="U8991" s="3">
        <f>Table1[[#This Row],[Emissions (g CO2)]]/(Table1[[#This Row],[Generation (TWh)]]*10^9)</f>
        <v>400.54993999999999</v>
      </c>
    </row>
    <row r="8992" spans="1:21" x14ac:dyDescent="0.35">
      <c r="A8992" t="s">
        <v>2234</v>
      </c>
      <c r="B8992" t="s">
        <v>3239</v>
      </c>
      <c r="C8992" t="str">
        <f>SUBSTITUTE(Table1[[#This Row],[Fuel]],", ",",")</f>
        <v>fossil gas: natural gas</v>
      </c>
      <c r="D8992" t="s">
        <v>3239</v>
      </c>
      <c r="H8992" t="s">
        <v>3438</v>
      </c>
      <c r="I8992">
        <v>970</v>
      </c>
      <c r="J8992" t="s">
        <v>3446</v>
      </c>
      <c r="K8992">
        <v>2016</v>
      </c>
      <c r="L8992" t="s">
        <v>29</v>
      </c>
      <c r="M8992" t="s">
        <v>29</v>
      </c>
      <c r="N8992">
        <v>9.2356999999999996</v>
      </c>
      <c r="O8992">
        <v>99.859300000000005</v>
      </c>
      <c r="P8992" t="s">
        <v>3602</v>
      </c>
      <c r="Q8992" s="3">
        <f>Table1[[#This Row],[Capacity (MW)]]*0.395*8760*10^-6</f>
        <v>3.3563940000000003</v>
      </c>
      <c r="R8992" s="3" cm="1">
        <f t="array" ref="R8992">AVERAGE(VLOOKUP(_xlfn.TEXTSPLIT(Table1[[#This Row],[Fuel (no space after comma)]], ","), FuelList_Final_EF!$A$2:$B$65, 2, FALSE))</f>
        <v>53.06</v>
      </c>
      <c r="S8992" s="3">
        <f>Table1[[#This Row],[Generation (TWh)]]*10^9*VLOOKUP(Table1[[#This Row],[Turbine/Engine Technology]],Technology_HR!$A$2:$B$11,2,FALSE)*10^-6</f>
        <v>25337418.306000002</v>
      </c>
      <c r="T8992" s="5">
        <f>Table1[[#This Row],[Fuel Consumption (mmBtu)]]*Table1[[#This Row],[Emission Factor (kg CO2/ mmBtu)]]*10^3</f>
        <v>1344403415316.3604</v>
      </c>
      <c r="U8992" s="3">
        <f>Table1[[#This Row],[Emissions (g CO2)]]/(Table1[[#This Row],[Generation (TWh)]]*10^9)</f>
        <v>400.54994000000005</v>
      </c>
    </row>
    <row r="8993" spans="1:21" x14ac:dyDescent="0.35">
      <c r="A8993" t="s">
        <v>2234</v>
      </c>
      <c r="B8993" t="s">
        <v>3239</v>
      </c>
      <c r="C8993" t="str">
        <f>SUBSTITUTE(Table1[[#This Row],[Fuel]],", ",",")</f>
        <v>fossil gas: natural gas</v>
      </c>
      <c r="D8993" t="s">
        <v>3239</v>
      </c>
      <c r="H8993" t="s">
        <v>3438</v>
      </c>
      <c r="I8993">
        <v>122</v>
      </c>
      <c r="J8993" t="s">
        <v>3446</v>
      </c>
      <c r="K8993">
        <v>2017</v>
      </c>
      <c r="L8993" t="s">
        <v>29</v>
      </c>
      <c r="M8993" t="s">
        <v>29</v>
      </c>
      <c r="N8993">
        <v>14.022190999999999</v>
      </c>
      <c r="O8993">
        <v>100.614683</v>
      </c>
      <c r="P8993" t="s">
        <v>3602</v>
      </c>
      <c r="Q8993" s="3">
        <f>Table1[[#This Row],[Capacity (MW)]]*0.395*8760*10^-6</f>
        <v>0.42214440000000003</v>
      </c>
      <c r="R8993" s="3" cm="1">
        <f t="array" ref="R8993">AVERAGE(VLOOKUP(_xlfn.TEXTSPLIT(Table1[[#This Row],[Fuel (no space after comma)]], ","), FuelList_Final_EF!$A$2:$B$65, 2, FALSE))</f>
        <v>53.06</v>
      </c>
      <c r="S8993" s="3">
        <f>Table1[[#This Row],[Generation (TWh)]]*10^9*VLOOKUP(Table1[[#This Row],[Turbine/Engine Technology]],Technology_HR!$A$2:$B$11,2,FALSE)*10^-6</f>
        <v>3186768.0756000006</v>
      </c>
      <c r="T8993" s="5">
        <f>Table1[[#This Row],[Fuel Consumption (mmBtu)]]*Table1[[#This Row],[Emission Factor (kg CO2/ mmBtu)]]*10^3</f>
        <v>169089914091.33603</v>
      </c>
      <c r="U8993" s="3">
        <f>Table1[[#This Row],[Emissions (g CO2)]]/(Table1[[#This Row],[Generation (TWh)]]*10^9)</f>
        <v>400.54993999999999</v>
      </c>
    </row>
    <row r="8994" spans="1:21" x14ac:dyDescent="0.35">
      <c r="A8994" t="s">
        <v>2247</v>
      </c>
      <c r="B8994" t="s">
        <v>3239</v>
      </c>
      <c r="C8994" t="str">
        <f>SUBSTITUTE(Table1[[#This Row],[Fuel]],", ",",")</f>
        <v>fossil gas: natural gas</v>
      </c>
      <c r="D8994" t="s">
        <v>3239</v>
      </c>
      <c r="H8994" t="s">
        <v>59</v>
      </c>
      <c r="I8994">
        <v>114</v>
      </c>
      <c r="J8994" t="s">
        <v>3446</v>
      </c>
      <c r="K8994">
        <v>2017</v>
      </c>
      <c r="L8994" t="s">
        <v>29</v>
      </c>
      <c r="M8994" t="s">
        <v>29</v>
      </c>
      <c r="N8994">
        <v>13.693365</v>
      </c>
      <c r="O8994">
        <v>101.41797099999999</v>
      </c>
      <c r="P8994" t="s">
        <v>3602</v>
      </c>
      <c r="Q8994" s="3">
        <f>Table1[[#This Row],[Capacity (MW)]]*0.395*8760*10^-6</f>
        <v>0.39446279999999995</v>
      </c>
      <c r="R8994" s="3" cm="1">
        <f t="array" ref="R8994">AVERAGE(VLOOKUP(_xlfn.TEXTSPLIT(Table1[[#This Row],[Fuel (no space after comma)]], ","), FuelList_Final_EF!$A$2:$B$65, 2, FALSE))</f>
        <v>53.06</v>
      </c>
      <c r="S8994" s="3">
        <f>Table1[[#This Row],[Generation (TWh)]]*10^9*VLOOKUP(Table1[[#This Row],[Turbine/Engine Technology]],Technology_HR!$A$2:$B$11,2,FALSE)*10^-6</f>
        <v>3272266.1573999994</v>
      </c>
      <c r="T8994" s="5">
        <f>Table1[[#This Row],[Fuel Consumption (mmBtu)]]*Table1[[#This Row],[Emission Factor (kg CO2/ mmBtu)]]*10^3</f>
        <v>173626442311.64398</v>
      </c>
      <c r="U8994" s="3">
        <f>Table1[[#This Row],[Emissions (g CO2)]]/(Table1[[#This Row],[Generation (TWh)]]*10^9)</f>
        <v>440.15923000000004</v>
      </c>
    </row>
    <row r="8995" spans="1:21" x14ac:dyDescent="0.35">
      <c r="A8995" t="s">
        <v>2232</v>
      </c>
      <c r="B8995" t="s">
        <v>3243</v>
      </c>
      <c r="C8995" t="str">
        <f>SUBSTITUTE(Table1[[#This Row],[Fuel]],", ",",")</f>
        <v>fossil gas: natural gas,fossil liquids: fuel oil</v>
      </c>
      <c r="D8995" t="s">
        <v>3239</v>
      </c>
      <c r="E8995" t="s">
        <v>3275</v>
      </c>
      <c r="H8995" t="s">
        <v>3440</v>
      </c>
      <c r="I8995">
        <v>315</v>
      </c>
      <c r="J8995" t="s">
        <v>3446</v>
      </c>
      <c r="K8995">
        <v>2004</v>
      </c>
      <c r="L8995" t="s">
        <v>29</v>
      </c>
      <c r="M8995" t="s">
        <v>29</v>
      </c>
      <c r="N8995">
        <v>7.9934000000000003</v>
      </c>
      <c r="O8995">
        <v>99.048199999999994</v>
      </c>
      <c r="P8995" t="s">
        <v>3602</v>
      </c>
      <c r="Q8995" s="3">
        <f>Table1[[#This Row],[Capacity (MW)]]*0.395*8760*10^-6</f>
        <v>1.089963</v>
      </c>
      <c r="R8995" s="3" cm="1">
        <f t="array" ref="R8995">AVERAGE(VLOOKUP(_xlfn.TEXTSPLIT(Table1[[#This Row],[Fuel (no space after comma)]], ","), FuelList_Final_EF!$A$2:$B$65, 2, FALSE))</f>
        <v>65.583341148886291</v>
      </c>
      <c r="S8995" s="3">
        <f>Table1[[#This Row],[Generation (TWh)]]*10^9*VLOOKUP(Table1[[#This Row],[Turbine/Engine Technology]],Technology_HR!$A$2:$B$11,2,FALSE)*10^-6</f>
        <v>11210269.455</v>
      </c>
      <c r="T8995" s="5">
        <f>Table1[[#This Row],[Fuel Consumption (mmBtu)]]*Table1[[#This Row],[Emission Factor (kg CO2/ mmBtu)]]*10^3</f>
        <v>735206926038.20459</v>
      </c>
      <c r="U8995" s="3">
        <f>Table1[[#This Row],[Emissions (g CO2)]]/(Table1[[#This Row],[Generation (TWh)]]*10^9)</f>
        <v>674.52466371629555</v>
      </c>
    </row>
    <row r="8996" spans="1:21" x14ac:dyDescent="0.35">
      <c r="A8996" t="s">
        <v>2230</v>
      </c>
      <c r="B8996" t="s">
        <v>3239</v>
      </c>
      <c r="C8996" t="str">
        <f>SUBSTITUTE(Table1[[#This Row],[Fuel]],", ",",")</f>
        <v>fossil gas: natural gas</v>
      </c>
      <c r="D8996" t="s">
        <v>3239</v>
      </c>
      <c r="H8996" t="s">
        <v>3438</v>
      </c>
      <c r="I8996">
        <v>140</v>
      </c>
      <c r="J8996" t="s">
        <v>3446</v>
      </c>
      <c r="K8996">
        <v>2022</v>
      </c>
      <c r="L8996" t="s">
        <v>29</v>
      </c>
      <c r="M8996" t="s">
        <v>29</v>
      </c>
      <c r="N8996">
        <v>13.0913</v>
      </c>
      <c r="O8996">
        <v>100.8943</v>
      </c>
      <c r="P8996" t="s">
        <v>3602</v>
      </c>
      <c r="Q8996" s="3">
        <f>Table1[[#This Row],[Capacity (MW)]]*0.395*8760*10^-6</f>
        <v>0.48442800000000003</v>
      </c>
      <c r="R8996" s="3" cm="1">
        <f t="array" ref="R8996">AVERAGE(VLOOKUP(_xlfn.TEXTSPLIT(Table1[[#This Row],[Fuel (no space after comma)]], ","), FuelList_Final_EF!$A$2:$B$65, 2, FALSE))</f>
        <v>53.06</v>
      </c>
      <c r="S8996" s="3">
        <f>Table1[[#This Row],[Generation (TWh)]]*10^9*VLOOKUP(Table1[[#This Row],[Turbine/Engine Technology]],Technology_HR!$A$2:$B$11,2,FALSE)*10^-6</f>
        <v>3656946.9720000001</v>
      </c>
      <c r="T8996" s="5">
        <f>Table1[[#This Row],[Fuel Consumption (mmBtu)]]*Table1[[#This Row],[Emission Factor (kg CO2/ mmBtu)]]*10^3</f>
        <v>194037606334.32001</v>
      </c>
      <c r="U8996" s="3">
        <f>Table1[[#This Row],[Emissions (g CO2)]]/(Table1[[#This Row],[Generation (TWh)]]*10^9)</f>
        <v>400.54993999999999</v>
      </c>
    </row>
    <row r="8997" spans="1:21" x14ac:dyDescent="0.35">
      <c r="A8997" t="s">
        <v>2230</v>
      </c>
      <c r="B8997" t="s">
        <v>3239</v>
      </c>
      <c r="C8997" t="str">
        <f>SUBSTITUTE(Table1[[#This Row],[Fuel]],", ",",")</f>
        <v>fossil gas: natural gas</v>
      </c>
      <c r="D8997" t="s">
        <v>3239</v>
      </c>
      <c r="H8997" t="s">
        <v>3438</v>
      </c>
      <c r="I8997">
        <v>56</v>
      </c>
      <c r="J8997" t="s">
        <v>3446</v>
      </c>
      <c r="K8997">
        <v>2009</v>
      </c>
      <c r="L8997" t="s">
        <v>29</v>
      </c>
      <c r="M8997" t="s">
        <v>29</v>
      </c>
      <c r="N8997">
        <v>13.0913</v>
      </c>
      <c r="O8997">
        <v>100.8943</v>
      </c>
      <c r="P8997" t="s">
        <v>3602</v>
      </c>
      <c r="Q8997" s="3">
        <f>Table1[[#This Row],[Capacity (MW)]]*0.395*8760*10^-6</f>
        <v>0.1937712</v>
      </c>
      <c r="R8997" s="3" cm="1">
        <f t="array" ref="R8997">AVERAGE(VLOOKUP(_xlfn.TEXTSPLIT(Table1[[#This Row],[Fuel (no space after comma)]], ","), FuelList_Final_EF!$A$2:$B$65, 2, FALSE))</f>
        <v>53.06</v>
      </c>
      <c r="S8997" s="3">
        <f>Table1[[#This Row],[Generation (TWh)]]*10^9*VLOOKUP(Table1[[#This Row],[Turbine/Engine Technology]],Technology_HR!$A$2:$B$11,2,FALSE)*10^-6</f>
        <v>1462778.7888</v>
      </c>
      <c r="T8997" s="5">
        <f>Table1[[#This Row],[Fuel Consumption (mmBtu)]]*Table1[[#This Row],[Emission Factor (kg CO2/ mmBtu)]]*10^3</f>
        <v>77615042533.727997</v>
      </c>
      <c r="U8997" s="3">
        <f>Table1[[#This Row],[Emissions (g CO2)]]/(Table1[[#This Row],[Generation (TWh)]]*10^9)</f>
        <v>400.54993999999999</v>
      </c>
    </row>
    <row r="8998" spans="1:21" x14ac:dyDescent="0.35">
      <c r="A8998" t="s">
        <v>2248</v>
      </c>
      <c r="B8998" t="s">
        <v>3239</v>
      </c>
      <c r="C8998" t="str">
        <f>SUBSTITUTE(Table1[[#This Row],[Fuel]],", ",",")</f>
        <v>fossil gas: natural gas</v>
      </c>
      <c r="D8998" t="s">
        <v>3239</v>
      </c>
      <c r="H8998" t="s">
        <v>3438</v>
      </c>
      <c r="I8998">
        <v>120</v>
      </c>
      <c r="J8998" t="s">
        <v>3446</v>
      </c>
      <c r="K8998">
        <v>2016</v>
      </c>
      <c r="L8998" t="s">
        <v>29</v>
      </c>
      <c r="M8998" t="s">
        <v>29</v>
      </c>
      <c r="N8998">
        <v>13.759803</v>
      </c>
      <c r="O8998">
        <v>100.78908800000001</v>
      </c>
      <c r="P8998" t="s">
        <v>3602</v>
      </c>
      <c r="Q8998" s="3">
        <f>Table1[[#This Row],[Capacity (MW)]]*0.395*8760*10^-6</f>
        <v>0.41522400000000004</v>
      </c>
      <c r="R8998" s="3" cm="1">
        <f t="array" ref="R8998">AVERAGE(VLOOKUP(_xlfn.TEXTSPLIT(Table1[[#This Row],[Fuel (no space after comma)]], ","), FuelList_Final_EF!$A$2:$B$65, 2, FALSE))</f>
        <v>53.06</v>
      </c>
      <c r="S8998" s="3">
        <f>Table1[[#This Row],[Generation (TWh)]]*10^9*VLOOKUP(Table1[[#This Row],[Turbine/Engine Technology]],Technology_HR!$A$2:$B$11,2,FALSE)*10^-6</f>
        <v>3134525.9760000003</v>
      </c>
      <c r="T8998" s="5">
        <f>Table1[[#This Row],[Fuel Consumption (mmBtu)]]*Table1[[#This Row],[Emission Factor (kg CO2/ mmBtu)]]*10^3</f>
        <v>166317948286.56003</v>
      </c>
      <c r="U8998" s="3">
        <f>Table1[[#This Row],[Emissions (g CO2)]]/(Table1[[#This Row],[Generation (TWh)]]*10^9)</f>
        <v>400.54993999999999</v>
      </c>
    </row>
    <row r="8999" spans="1:21" x14ac:dyDescent="0.35">
      <c r="A8999" t="s">
        <v>2249</v>
      </c>
      <c r="B8999" t="s">
        <v>3239</v>
      </c>
      <c r="C8999" t="str">
        <f>SUBSTITUTE(Table1[[#This Row],[Fuel]],", ",",")</f>
        <v>fossil gas: natural gas</v>
      </c>
      <c r="D8999" t="s">
        <v>3239</v>
      </c>
      <c r="H8999" t="s">
        <v>3438</v>
      </c>
      <c r="I8999">
        <v>112</v>
      </c>
      <c r="J8999" t="s">
        <v>3446</v>
      </c>
      <c r="K8999">
        <v>1998</v>
      </c>
      <c r="L8999" t="s">
        <v>29</v>
      </c>
      <c r="M8999" t="s">
        <v>29</v>
      </c>
      <c r="N8999">
        <v>12.706284999999999</v>
      </c>
      <c r="O8999">
        <v>101.151363</v>
      </c>
      <c r="P8999" t="s">
        <v>3602</v>
      </c>
      <c r="Q8999" s="3">
        <f>Table1[[#This Row],[Capacity (MW)]]*0.395*8760*10^-6</f>
        <v>0.38754240000000001</v>
      </c>
      <c r="R8999" s="3" cm="1">
        <f t="array" ref="R8999">AVERAGE(VLOOKUP(_xlfn.TEXTSPLIT(Table1[[#This Row],[Fuel (no space after comma)]], ","), FuelList_Final_EF!$A$2:$B$65, 2, FALSE))</f>
        <v>53.06</v>
      </c>
      <c r="S8999" s="3">
        <f>Table1[[#This Row],[Generation (TWh)]]*10^9*VLOOKUP(Table1[[#This Row],[Turbine/Engine Technology]],Technology_HR!$A$2:$B$11,2,FALSE)*10^-6</f>
        <v>2925557.5776</v>
      </c>
      <c r="T8999" s="5">
        <f>Table1[[#This Row],[Fuel Consumption (mmBtu)]]*Table1[[#This Row],[Emission Factor (kg CO2/ mmBtu)]]*10^3</f>
        <v>155230085067.45599</v>
      </c>
      <c r="U8999" s="3">
        <f>Table1[[#This Row],[Emissions (g CO2)]]/(Table1[[#This Row],[Generation (TWh)]]*10^9)</f>
        <v>400.54993999999999</v>
      </c>
    </row>
    <row r="9000" spans="1:21" x14ac:dyDescent="0.35">
      <c r="A9000" t="s">
        <v>2232</v>
      </c>
      <c r="B9000" t="s">
        <v>3240</v>
      </c>
      <c r="C9000" t="str">
        <f>SUBSTITUTE(Table1[[#This Row],[Fuel]],", ",",")</f>
        <v>fossil gas: natural gas,fossil liquids: diesel</v>
      </c>
      <c r="D9000" t="s">
        <v>3239</v>
      </c>
      <c r="E9000" t="s">
        <v>3258</v>
      </c>
      <c r="H9000" t="s">
        <v>3438</v>
      </c>
      <c r="I9000">
        <v>355</v>
      </c>
      <c r="J9000" t="s">
        <v>3446</v>
      </c>
      <c r="K9000">
        <v>1992</v>
      </c>
      <c r="L9000" t="s">
        <v>29</v>
      </c>
      <c r="M9000">
        <v>2025</v>
      </c>
      <c r="N9000">
        <v>16.681999999999999</v>
      </c>
      <c r="O9000">
        <v>102.7422</v>
      </c>
      <c r="P9000" t="s">
        <v>3602</v>
      </c>
      <c r="Q9000" s="3">
        <f>Table1[[#This Row],[Capacity (MW)]]*0.395*8760*10^-6</f>
        <v>1.2283709999999999</v>
      </c>
      <c r="R9000" s="3" cm="1">
        <f t="array" ref="R9000">AVERAGE(VLOOKUP(_xlfn.TEXTSPLIT(Table1[[#This Row],[Fuel (no space after comma)]], ","), FuelList_Final_EF!$A$2:$B$65, 2, FALSE))</f>
        <v>65.583341148886291</v>
      </c>
      <c r="S9000" s="3">
        <f>Table1[[#This Row],[Generation (TWh)]]*10^9*VLOOKUP(Table1[[#This Row],[Turbine/Engine Technology]],Technology_HR!$A$2:$B$11,2,FALSE)*10^-6</f>
        <v>9272972.6789999977</v>
      </c>
      <c r="T9000" s="5">
        <f>Table1[[#This Row],[Fuel Consumption (mmBtu)]]*Table1[[#This Row],[Emission Factor (kg CO2/ mmBtu)]]*10^3</f>
        <v>608152530671.15894</v>
      </c>
      <c r="U9000" s="3">
        <f>Table1[[#This Row],[Emissions (g CO2)]]/(Table1[[#This Row],[Generation (TWh)]]*10^9)</f>
        <v>495.08864233294264</v>
      </c>
    </row>
    <row r="9001" spans="1:21" x14ac:dyDescent="0.35">
      <c r="A9001" t="s">
        <v>2232</v>
      </c>
      <c r="B9001" t="s">
        <v>3240</v>
      </c>
      <c r="C9001" t="str">
        <f>SUBSTITUTE(Table1[[#This Row],[Fuel]],", ",",")</f>
        <v>fossil gas: natural gas,fossil liquids: diesel</v>
      </c>
      <c r="D9001" t="s">
        <v>3239</v>
      </c>
      <c r="E9001" t="s">
        <v>3258</v>
      </c>
      <c r="H9001" t="s">
        <v>3438</v>
      </c>
      <c r="I9001">
        <v>355</v>
      </c>
      <c r="J9001" t="s">
        <v>3446</v>
      </c>
      <c r="K9001">
        <v>1994</v>
      </c>
      <c r="L9001" t="s">
        <v>29</v>
      </c>
      <c r="M9001">
        <v>2025</v>
      </c>
      <c r="N9001">
        <v>16.681999999999999</v>
      </c>
      <c r="O9001">
        <v>102.7422</v>
      </c>
      <c r="P9001" t="s">
        <v>3602</v>
      </c>
      <c r="Q9001" s="3">
        <f>Table1[[#This Row],[Capacity (MW)]]*0.395*8760*10^-6</f>
        <v>1.2283709999999999</v>
      </c>
      <c r="R9001" s="3" cm="1">
        <f t="array" ref="R9001">AVERAGE(VLOOKUP(_xlfn.TEXTSPLIT(Table1[[#This Row],[Fuel (no space after comma)]], ","), FuelList_Final_EF!$A$2:$B$65, 2, FALSE))</f>
        <v>65.583341148886291</v>
      </c>
      <c r="S9001" s="3">
        <f>Table1[[#This Row],[Generation (TWh)]]*10^9*VLOOKUP(Table1[[#This Row],[Turbine/Engine Technology]],Technology_HR!$A$2:$B$11,2,FALSE)*10^-6</f>
        <v>9272972.6789999977</v>
      </c>
      <c r="T9001" s="5">
        <f>Table1[[#This Row],[Fuel Consumption (mmBtu)]]*Table1[[#This Row],[Emission Factor (kg CO2/ mmBtu)]]*10^3</f>
        <v>608152530671.15894</v>
      </c>
      <c r="U9001" s="3">
        <f>Table1[[#This Row],[Emissions (g CO2)]]/(Table1[[#This Row],[Generation (TWh)]]*10^9)</f>
        <v>495.08864233294264</v>
      </c>
    </row>
    <row r="9002" spans="1:21" x14ac:dyDescent="0.35">
      <c r="A9002" t="s">
        <v>2232</v>
      </c>
      <c r="B9002" t="s">
        <v>3240</v>
      </c>
      <c r="C9002" t="str">
        <f>SUBSTITUTE(Table1[[#This Row],[Fuel]],", ",",")</f>
        <v>fossil gas: natural gas,fossil liquids: diesel</v>
      </c>
      <c r="D9002" t="s">
        <v>3239</v>
      </c>
      <c r="E9002" t="s">
        <v>3258</v>
      </c>
      <c r="H9002" t="s">
        <v>3438</v>
      </c>
      <c r="I9002">
        <v>650</v>
      </c>
      <c r="J9002" t="s">
        <v>3447</v>
      </c>
      <c r="K9002">
        <v>2025</v>
      </c>
      <c r="L9002" t="s">
        <v>29</v>
      </c>
      <c r="M9002" t="s">
        <v>29</v>
      </c>
      <c r="N9002">
        <v>16.681999999999999</v>
      </c>
      <c r="O9002">
        <v>102.7422</v>
      </c>
      <c r="P9002" t="s">
        <v>3602</v>
      </c>
      <c r="Q9002" s="3">
        <f>Table1[[#This Row],[Capacity (MW)]]*0.395*8760*10^-6</f>
        <v>2.2491300000000001</v>
      </c>
      <c r="R9002" s="3" cm="1">
        <f t="array" ref="R9002">AVERAGE(VLOOKUP(_xlfn.TEXTSPLIT(Table1[[#This Row],[Fuel (no space after comma)]], ","), FuelList_Final_EF!$A$2:$B$65, 2, FALSE))</f>
        <v>65.583341148886291</v>
      </c>
      <c r="S9002" s="3">
        <f>Table1[[#This Row],[Generation (TWh)]]*10^9*VLOOKUP(Table1[[#This Row],[Turbine/Engine Technology]],Technology_HR!$A$2:$B$11,2,FALSE)*10^-6</f>
        <v>16978682.370000001</v>
      </c>
      <c r="T9002" s="5">
        <f>Table1[[#This Row],[Fuel Consumption (mmBtu)]]*Table1[[#This Row],[Emission Factor (kg CO2/ mmBtu)]]*10^3</f>
        <v>1113518718130.2913</v>
      </c>
      <c r="U9002" s="3">
        <f>Table1[[#This Row],[Emissions (g CO2)]]/(Table1[[#This Row],[Generation (TWh)]]*10^9)</f>
        <v>495.08864233294264</v>
      </c>
    </row>
    <row r="9003" spans="1:21" x14ac:dyDescent="0.35">
      <c r="A9003" t="s">
        <v>2250</v>
      </c>
      <c r="B9003" t="s">
        <v>3239</v>
      </c>
      <c r="C9003" t="str">
        <f>SUBSTITUTE(Table1[[#This Row],[Fuel]],", ",",")</f>
        <v>fossil gas: natural gas</v>
      </c>
      <c r="D9003" t="s">
        <v>3239</v>
      </c>
      <c r="H9003" t="s">
        <v>3438</v>
      </c>
      <c r="I9003">
        <v>139</v>
      </c>
      <c r="J9003" t="s">
        <v>3446</v>
      </c>
      <c r="K9003">
        <v>2016</v>
      </c>
      <c r="L9003" t="s">
        <v>29</v>
      </c>
      <c r="M9003" t="s">
        <v>29</v>
      </c>
      <c r="N9003">
        <v>14.129484</v>
      </c>
      <c r="O9003">
        <v>100.596772</v>
      </c>
      <c r="P9003" t="s">
        <v>3602</v>
      </c>
      <c r="Q9003" s="3">
        <f>Table1[[#This Row],[Capacity (MW)]]*0.395*8760*10^-6</f>
        <v>0.48096779999999995</v>
      </c>
      <c r="R9003" s="3" cm="1">
        <f t="array" ref="R9003">AVERAGE(VLOOKUP(_xlfn.TEXTSPLIT(Table1[[#This Row],[Fuel (no space after comma)]], ","), FuelList_Final_EF!$A$2:$B$65, 2, FALSE))</f>
        <v>53.06</v>
      </c>
      <c r="S9003" s="3">
        <f>Table1[[#This Row],[Generation (TWh)]]*10^9*VLOOKUP(Table1[[#This Row],[Turbine/Engine Technology]],Technology_HR!$A$2:$B$11,2,FALSE)*10^-6</f>
        <v>3630825.9221999994</v>
      </c>
      <c r="T9003" s="5">
        <f>Table1[[#This Row],[Fuel Consumption (mmBtu)]]*Table1[[#This Row],[Emission Factor (kg CO2/ mmBtu)]]*10^3</f>
        <v>192651623431.93198</v>
      </c>
      <c r="U9003" s="3">
        <f>Table1[[#This Row],[Emissions (g CO2)]]/(Table1[[#This Row],[Generation (TWh)]]*10^9)</f>
        <v>400.54993999999999</v>
      </c>
    </row>
    <row r="9004" spans="1:21" x14ac:dyDescent="0.35">
      <c r="A9004" t="s">
        <v>2250</v>
      </c>
      <c r="B9004" t="s">
        <v>3239</v>
      </c>
      <c r="C9004" t="str">
        <f>SUBSTITUTE(Table1[[#This Row],[Fuel]],", ",",")</f>
        <v>fossil gas: natural gas</v>
      </c>
      <c r="D9004" t="s">
        <v>3239</v>
      </c>
      <c r="H9004" t="s">
        <v>3438</v>
      </c>
      <c r="I9004">
        <v>60</v>
      </c>
      <c r="J9004" t="s">
        <v>3446</v>
      </c>
      <c r="K9004">
        <v>2020</v>
      </c>
      <c r="L9004" t="s">
        <v>29</v>
      </c>
      <c r="M9004" t="s">
        <v>29</v>
      </c>
      <c r="N9004">
        <v>14.129484</v>
      </c>
      <c r="O9004">
        <v>100.596772</v>
      </c>
      <c r="P9004" t="s">
        <v>3602</v>
      </c>
      <c r="Q9004" s="3">
        <f>Table1[[#This Row],[Capacity (MW)]]*0.395*8760*10^-6</f>
        <v>0.20761200000000002</v>
      </c>
      <c r="R9004" s="3" cm="1">
        <f t="array" ref="R9004">AVERAGE(VLOOKUP(_xlfn.TEXTSPLIT(Table1[[#This Row],[Fuel (no space after comma)]], ","), FuelList_Final_EF!$A$2:$B$65, 2, FALSE))</f>
        <v>53.06</v>
      </c>
      <c r="S9004" s="3">
        <f>Table1[[#This Row],[Generation (TWh)]]*10^9*VLOOKUP(Table1[[#This Row],[Turbine/Engine Technology]],Technology_HR!$A$2:$B$11,2,FALSE)*10^-6</f>
        <v>1567262.9880000001</v>
      </c>
      <c r="T9004" s="5">
        <f>Table1[[#This Row],[Fuel Consumption (mmBtu)]]*Table1[[#This Row],[Emission Factor (kg CO2/ mmBtu)]]*10^3</f>
        <v>83158974143.280014</v>
      </c>
      <c r="U9004" s="3">
        <f>Table1[[#This Row],[Emissions (g CO2)]]/(Table1[[#This Row],[Generation (TWh)]]*10^9)</f>
        <v>400.54993999999999</v>
      </c>
    </row>
    <row r="9005" spans="1:21" x14ac:dyDescent="0.35">
      <c r="A9005" t="s">
        <v>1234</v>
      </c>
      <c r="B9005" t="s">
        <v>3239</v>
      </c>
      <c r="C9005" t="str">
        <f>SUBSTITUTE(Table1[[#This Row],[Fuel]],", ",",")</f>
        <v>fossil gas: natural gas</v>
      </c>
      <c r="D9005" t="s">
        <v>3239</v>
      </c>
      <c r="H9005" t="s">
        <v>3438</v>
      </c>
      <c r="I9005">
        <v>45.08</v>
      </c>
      <c r="J9005" t="s">
        <v>3446</v>
      </c>
      <c r="K9005">
        <v>2022</v>
      </c>
      <c r="L9005" t="s">
        <v>29</v>
      </c>
      <c r="M9005" t="s">
        <v>29</v>
      </c>
      <c r="N9005">
        <v>12.791122</v>
      </c>
      <c r="O9005">
        <v>101.246287</v>
      </c>
      <c r="P9005" t="s">
        <v>3602</v>
      </c>
      <c r="Q9005" s="3">
        <f>Table1[[#This Row],[Capacity (MW)]]*0.395*8760*10^-6</f>
        <v>0.15598581599999997</v>
      </c>
      <c r="R9005" s="3" cm="1">
        <f t="array" ref="R9005">AVERAGE(VLOOKUP(_xlfn.TEXTSPLIT(Table1[[#This Row],[Fuel (no space after comma)]], ","), FuelList_Final_EF!$A$2:$B$65, 2, FALSE))</f>
        <v>53.06</v>
      </c>
      <c r="S9005" s="3">
        <f>Table1[[#This Row],[Generation (TWh)]]*10^9*VLOOKUP(Table1[[#This Row],[Turbine/Engine Technology]],Technology_HR!$A$2:$B$11,2,FALSE)*10^-6</f>
        <v>1177536.9249839997</v>
      </c>
      <c r="T9005" s="5">
        <f>Table1[[#This Row],[Fuel Consumption (mmBtu)]]*Table1[[#This Row],[Emission Factor (kg CO2/ mmBtu)]]*10^3</f>
        <v>62480109239.651024</v>
      </c>
      <c r="U9005" s="3">
        <f>Table1[[#This Row],[Emissions (g CO2)]]/(Table1[[#This Row],[Generation (TWh)]]*10^9)</f>
        <v>400.54993999999999</v>
      </c>
    </row>
    <row r="9006" spans="1:21" x14ac:dyDescent="0.35">
      <c r="A9006" t="s">
        <v>2251</v>
      </c>
      <c r="B9006" t="s">
        <v>3239</v>
      </c>
      <c r="C9006" t="str">
        <f>SUBSTITUTE(Table1[[#This Row],[Fuel]],", ",",")</f>
        <v>fossil gas: natural gas</v>
      </c>
      <c r="D9006" t="s">
        <v>3239</v>
      </c>
      <c r="H9006" t="s">
        <v>3438</v>
      </c>
      <c r="I9006">
        <v>46.92</v>
      </c>
      <c r="J9006" t="s">
        <v>3446</v>
      </c>
      <c r="K9006">
        <v>2022</v>
      </c>
      <c r="L9006" t="s">
        <v>29</v>
      </c>
      <c r="M9006" t="s">
        <v>29</v>
      </c>
      <c r="N9006">
        <v>12.791122</v>
      </c>
      <c r="O9006">
        <v>101.246287</v>
      </c>
      <c r="P9006" t="s">
        <v>3602</v>
      </c>
      <c r="Q9006" s="3">
        <f>Table1[[#This Row],[Capacity (MW)]]*0.395*8760*10^-6</f>
        <v>0.16235258399999999</v>
      </c>
      <c r="R9006" s="3" cm="1">
        <f t="array" ref="R9006">AVERAGE(VLOOKUP(_xlfn.TEXTSPLIT(Table1[[#This Row],[Fuel (no space after comma)]], ","), FuelList_Final_EF!$A$2:$B$65, 2, FALSE))</f>
        <v>53.06</v>
      </c>
      <c r="S9006" s="3">
        <f>Table1[[#This Row],[Generation (TWh)]]*10^9*VLOOKUP(Table1[[#This Row],[Turbine/Engine Technology]],Technology_HR!$A$2:$B$11,2,FALSE)*10^-6</f>
        <v>1225599.656616</v>
      </c>
      <c r="T9006" s="5">
        <f>Table1[[#This Row],[Fuel Consumption (mmBtu)]]*Table1[[#This Row],[Emission Factor (kg CO2/ mmBtu)]]*10^3</f>
        <v>65030317780.044968</v>
      </c>
      <c r="U9006" s="3">
        <f>Table1[[#This Row],[Emissions (g CO2)]]/(Table1[[#This Row],[Generation (TWh)]]*10^9)</f>
        <v>400.54994000000005</v>
      </c>
    </row>
    <row r="9007" spans="1:21" x14ac:dyDescent="0.35">
      <c r="A9007" t="s">
        <v>2246</v>
      </c>
      <c r="B9007" t="s">
        <v>3239</v>
      </c>
      <c r="C9007" t="str">
        <f>SUBSTITUTE(Table1[[#This Row],[Fuel]],", ",",")</f>
        <v>fossil gas: natural gas</v>
      </c>
      <c r="D9007" t="s">
        <v>3239</v>
      </c>
      <c r="H9007" t="s">
        <v>3438</v>
      </c>
      <c r="I9007">
        <v>1.1299999999999999</v>
      </c>
      <c r="J9007" t="s">
        <v>3446</v>
      </c>
      <c r="K9007">
        <v>2000</v>
      </c>
      <c r="L9007" t="s">
        <v>29</v>
      </c>
      <c r="M9007" t="s">
        <v>29</v>
      </c>
      <c r="N9007">
        <v>14.378885</v>
      </c>
      <c r="O9007">
        <v>100.837149</v>
      </c>
      <c r="P9007" t="s">
        <v>3602</v>
      </c>
      <c r="Q9007" s="3">
        <f>Table1[[#This Row],[Capacity (MW)]]*0.395*8760*10^-6</f>
        <v>3.9100259999999996E-3</v>
      </c>
      <c r="R9007" s="3" cm="1">
        <f t="array" ref="R9007">AVERAGE(VLOOKUP(_xlfn.TEXTSPLIT(Table1[[#This Row],[Fuel (no space after comma)]], ","), FuelList_Final_EF!$A$2:$B$65, 2, FALSE))</f>
        <v>53.06</v>
      </c>
      <c r="S9007" s="3">
        <f>Table1[[#This Row],[Generation (TWh)]]*10^9*VLOOKUP(Table1[[#This Row],[Turbine/Engine Technology]],Technology_HR!$A$2:$B$11,2,FALSE)*10^-6</f>
        <v>29516.786273999995</v>
      </c>
      <c r="T9007" s="5">
        <f>Table1[[#This Row],[Fuel Consumption (mmBtu)]]*Table1[[#This Row],[Emission Factor (kg CO2/ mmBtu)]]*10^3</f>
        <v>1566160679.6984398</v>
      </c>
      <c r="U9007" s="3">
        <f>Table1[[#This Row],[Emissions (g CO2)]]/(Table1[[#This Row],[Generation (TWh)]]*10^9)</f>
        <v>400.54993999999999</v>
      </c>
    </row>
    <row r="9008" spans="1:21" x14ac:dyDescent="0.35">
      <c r="A9008" t="s">
        <v>2234</v>
      </c>
      <c r="B9008" t="s">
        <v>3239</v>
      </c>
      <c r="C9008" t="str">
        <f>SUBSTITUTE(Table1[[#This Row],[Fuel]],", ",",")</f>
        <v>fossil gas: natural gas</v>
      </c>
      <c r="D9008" t="s">
        <v>3239</v>
      </c>
      <c r="H9008" t="s">
        <v>3438</v>
      </c>
      <c r="I9008">
        <v>56.5</v>
      </c>
      <c r="J9008" t="s">
        <v>3446</v>
      </c>
      <c r="K9008">
        <v>2000</v>
      </c>
      <c r="L9008" t="s">
        <v>29</v>
      </c>
      <c r="M9008" t="s">
        <v>29</v>
      </c>
      <c r="N9008">
        <v>14.378885</v>
      </c>
      <c r="O9008">
        <v>100.837149</v>
      </c>
      <c r="P9008" t="s">
        <v>3602</v>
      </c>
      <c r="Q9008" s="3">
        <f>Table1[[#This Row],[Capacity (MW)]]*0.395*8760*10^-6</f>
        <v>0.19550130000000002</v>
      </c>
      <c r="R9008" s="3" cm="1">
        <f t="array" ref="R9008">AVERAGE(VLOOKUP(_xlfn.TEXTSPLIT(Table1[[#This Row],[Fuel (no space after comma)]], ","), FuelList_Final_EF!$A$2:$B$65, 2, FALSE))</f>
        <v>53.06</v>
      </c>
      <c r="S9008" s="3">
        <f>Table1[[#This Row],[Generation (TWh)]]*10^9*VLOOKUP(Table1[[#This Row],[Turbine/Engine Technology]],Technology_HR!$A$2:$B$11,2,FALSE)*10^-6</f>
        <v>1475839.3137000003</v>
      </c>
      <c r="T9008" s="5">
        <f>Table1[[#This Row],[Fuel Consumption (mmBtu)]]*Table1[[#This Row],[Emission Factor (kg CO2/ mmBtu)]]*10^3</f>
        <v>78308033984.922028</v>
      </c>
      <c r="U9008" s="3">
        <f>Table1[[#This Row],[Emissions (g CO2)]]/(Table1[[#This Row],[Generation (TWh)]]*10^9)</f>
        <v>400.54994000000011</v>
      </c>
    </row>
    <row r="9009" spans="1:21" x14ac:dyDescent="0.35">
      <c r="A9009" t="s">
        <v>2240</v>
      </c>
      <c r="B9009" t="s">
        <v>3239</v>
      </c>
      <c r="C9009" t="str">
        <f>SUBSTITUTE(Table1[[#This Row],[Fuel]],", ",",")</f>
        <v>fossil gas: natural gas</v>
      </c>
      <c r="D9009" t="s">
        <v>3239</v>
      </c>
      <c r="H9009" t="s">
        <v>3438</v>
      </c>
      <c r="I9009">
        <v>55.37</v>
      </c>
      <c r="J9009" t="s">
        <v>3446</v>
      </c>
      <c r="K9009">
        <v>2000</v>
      </c>
      <c r="L9009" t="s">
        <v>29</v>
      </c>
      <c r="M9009" t="s">
        <v>29</v>
      </c>
      <c r="N9009">
        <v>14.378885</v>
      </c>
      <c r="O9009">
        <v>100.837149</v>
      </c>
      <c r="P9009" t="s">
        <v>3602</v>
      </c>
      <c r="Q9009" s="3">
        <f>Table1[[#This Row],[Capacity (MW)]]*0.395*8760*10^-6</f>
        <v>0.19159127400000001</v>
      </c>
      <c r="R9009" s="3" cm="1">
        <f t="array" ref="R9009">AVERAGE(VLOOKUP(_xlfn.TEXTSPLIT(Table1[[#This Row],[Fuel (no space after comma)]], ","), FuelList_Final_EF!$A$2:$B$65, 2, FALSE))</f>
        <v>53.06</v>
      </c>
      <c r="S9009" s="3">
        <f>Table1[[#This Row],[Generation (TWh)]]*10^9*VLOOKUP(Table1[[#This Row],[Turbine/Engine Technology]],Technology_HR!$A$2:$B$11,2,FALSE)*10^-6</f>
        <v>1446322.527426</v>
      </c>
      <c r="T9009" s="5">
        <f>Table1[[#This Row],[Fuel Consumption (mmBtu)]]*Table1[[#This Row],[Emission Factor (kg CO2/ mmBtu)]]*10^3</f>
        <v>76741873305.223572</v>
      </c>
      <c r="U9009" s="3">
        <f>Table1[[#This Row],[Emissions (g CO2)]]/(Table1[[#This Row],[Generation (TWh)]]*10^9)</f>
        <v>400.54994000000005</v>
      </c>
    </row>
    <row r="9010" spans="1:21" x14ac:dyDescent="0.35">
      <c r="A9010" t="s">
        <v>2252</v>
      </c>
      <c r="B9010" t="s">
        <v>3239</v>
      </c>
      <c r="C9010" t="str">
        <f>SUBSTITUTE(Table1[[#This Row],[Fuel]],", ",",")</f>
        <v>fossil gas: natural gas</v>
      </c>
      <c r="D9010" t="s">
        <v>3239</v>
      </c>
      <c r="H9010" t="s">
        <v>3438</v>
      </c>
      <c r="I9010">
        <v>800</v>
      </c>
      <c r="J9010" t="s">
        <v>3446</v>
      </c>
      <c r="K9010">
        <v>2014</v>
      </c>
      <c r="L9010" t="s">
        <v>29</v>
      </c>
      <c r="M9010" t="s">
        <v>29</v>
      </c>
      <c r="N9010">
        <v>14.441700000000001</v>
      </c>
      <c r="O9010">
        <v>100.7756</v>
      </c>
      <c r="P9010" t="s">
        <v>3602</v>
      </c>
      <c r="Q9010" s="3">
        <f>Table1[[#This Row],[Capacity (MW)]]*0.395*8760*10^-6</f>
        <v>2.76816</v>
      </c>
      <c r="R9010" s="3" cm="1">
        <f t="array" ref="R9010">AVERAGE(VLOOKUP(_xlfn.TEXTSPLIT(Table1[[#This Row],[Fuel (no space after comma)]], ","), FuelList_Final_EF!$A$2:$B$65, 2, FALSE))</f>
        <v>53.06</v>
      </c>
      <c r="S9010" s="3">
        <f>Table1[[#This Row],[Generation (TWh)]]*10^9*VLOOKUP(Table1[[#This Row],[Turbine/Engine Technology]],Technology_HR!$A$2:$B$11,2,FALSE)*10^-6</f>
        <v>20896839.84</v>
      </c>
      <c r="T9010" s="5">
        <f>Table1[[#This Row],[Fuel Consumption (mmBtu)]]*Table1[[#This Row],[Emission Factor (kg CO2/ mmBtu)]]*10^3</f>
        <v>1108786321910.4001</v>
      </c>
      <c r="U9010" s="3">
        <f>Table1[[#This Row],[Emissions (g CO2)]]/(Table1[[#This Row],[Generation (TWh)]]*10^9)</f>
        <v>400.54994000000005</v>
      </c>
    </row>
    <row r="9011" spans="1:21" x14ac:dyDescent="0.35">
      <c r="A9011" t="s">
        <v>2252</v>
      </c>
      <c r="B9011" t="s">
        <v>3239</v>
      </c>
      <c r="C9011" t="str">
        <f>SUBSTITUTE(Table1[[#This Row],[Fuel]],", ",",")</f>
        <v>fossil gas: natural gas</v>
      </c>
      <c r="D9011" t="s">
        <v>3239</v>
      </c>
      <c r="H9011" t="s">
        <v>3438</v>
      </c>
      <c r="I9011">
        <v>800</v>
      </c>
      <c r="J9011" t="s">
        <v>3446</v>
      </c>
      <c r="K9011">
        <v>2014</v>
      </c>
      <c r="L9011" t="s">
        <v>29</v>
      </c>
      <c r="M9011" t="s">
        <v>29</v>
      </c>
      <c r="N9011">
        <v>14.441700000000001</v>
      </c>
      <c r="O9011">
        <v>100.7756</v>
      </c>
      <c r="P9011" t="s">
        <v>3602</v>
      </c>
      <c r="Q9011" s="3">
        <f>Table1[[#This Row],[Capacity (MW)]]*0.395*8760*10^-6</f>
        <v>2.76816</v>
      </c>
      <c r="R9011" s="3" cm="1">
        <f t="array" ref="R9011">AVERAGE(VLOOKUP(_xlfn.TEXTSPLIT(Table1[[#This Row],[Fuel (no space after comma)]], ","), FuelList_Final_EF!$A$2:$B$65, 2, FALSE))</f>
        <v>53.06</v>
      </c>
      <c r="S9011" s="3">
        <f>Table1[[#This Row],[Generation (TWh)]]*10^9*VLOOKUP(Table1[[#This Row],[Turbine/Engine Technology]],Technology_HR!$A$2:$B$11,2,FALSE)*10^-6</f>
        <v>20896839.84</v>
      </c>
      <c r="T9011" s="5">
        <f>Table1[[#This Row],[Fuel Consumption (mmBtu)]]*Table1[[#This Row],[Emission Factor (kg CO2/ mmBtu)]]*10^3</f>
        <v>1108786321910.4001</v>
      </c>
      <c r="U9011" s="3">
        <f>Table1[[#This Row],[Emissions (g CO2)]]/(Table1[[#This Row],[Generation (TWh)]]*10^9)</f>
        <v>400.54994000000005</v>
      </c>
    </row>
    <row r="9012" spans="1:21" x14ac:dyDescent="0.35">
      <c r="A9012" t="s">
        <v>2232</v>
      </c>
      <c r="B9012" t="s">
        <v>3239</v>
      </c>
      <c r="C9012" t="str">
        <f>SUBSTITUTE(Table1[[#This Row],[Fuel]],", ",",")</f>
        <v>fossil gas: natural gas</v>
      </c>
      <c r="D9012" t="s">
        <v>3239</v>
      </c>
      <c r="H9012" t="s">
        <v>3438</v>
      </c>
      <c r="I9012">
        <v>670</v>
      </c>
      <c r="J9012" t="s">
        <v>3446</v>
      </c>
      <c r="K9012">
        <v>2010</v>
      </c>
      <c r="L9012" t="s">
        <v>29</v>
      </c>
      <c r="M9012" t="s">
        <v>29</v>
      </c>
      <c r="N9012">
        <v>13.812900000000001</v>
      </c>
      <c r="O9012">
        <v>100.50920000000001</v>
      </c>
      <c r="P9012" t="s">
        <v>3602</v>
      </c>
      <c r="Q9012" s="3">
        <f>Table1[[#This Row],[Capacity (MW)]]*0.395*8760*10^-6</f>
        <v>2.3183340000000006</v>
      </c>
      <c r="R9012" s="3" cm="1">
        <f t="array" ref="R9012">AVERAGE(VLOOKUP(_xlfn.TEXTSPLIT(Table1[[#This Row],[Fuel (no space after comma)]], ","), FuelList_Final_EF!$A$2:$B$65, 2, FALSE))</f>
        <v>53.06</v>
      </c>
      <c r="S9012" s="3">
        <f>Table1[[#This Row],[Generation (TWh)]]*10^9*VLOOKUP(Table1[[#This Row],[Turbine/Engine Technology]],Technology_HR!$A$2:$B$11,2,FALSE)*10^-6</f>
        <v>17501103.366000004</v>
      </c>
      <c r="T9012" s="5">
        <f>Table1[[#This Row],[Fuel Consumption (mmBtu)]]*Table1[[#This Row],[Emission Factor (kg CO2/ mmBtu)]]*10^3</f>
        <v>928608544599.96021</v>
      </c>
      <c r="U9012" s="3">
        <f>Table1[[#This Row],[Emissions (g CO2)]]/(Table1[[#This Row],[Generation (TWh)]]*10^9)</f>
        <v>400.54993999999999</v>
      </c>
    </row>
    <row r="9013" spans="1:21" x14ac:dyDescent="0.35">
      <c r="A9013" t="s">
        <v>2232</v>
      </c>
      <c r="B9013" t="s">
        <v>3239</v>
      </c>
      <c r="C9013" t="str">
        <f>SUBSTITUTE(Table1[[#This Row],[Fuel]],", ",",")</f>
        <v>fossil gas: natural gas</v>
      </c>
      <c r="D9013" t="s">
        <v>3239</v>
      </c>
      <c r="H9013" t="s">
        <v>3438</v>
      </c>
      <c r="I9013">
        <v>828</v>
      </c>
      <c r="J9013" t="s">
        <v>3446</v>
      </c>
      <c r="K9013">
        <v>2016</v>
      </c>
      <c r="L9013" t="s">
        <v>29</v>
      </c>
      <c r="M9013" t="s">
        <v>29</v>
      </c>
      <c r="N9013">
        <v>13.812900000000001</v>
      </c>
      <c r="O9013">
        <v>100.50920000000001</v>
      </c>
      <c r="P9013" t="s">
        <v>3602</v>
      </c>
      <c r="Q9013" s="3">
        <f>Table1[[#This Row],[Capacity (MW)]]*0.395*8760*10^-6</f>
        <v>2.8650455999999997</v>
      </c>
      <c r="R9013" s="3" cm="1">
        <f t="array" ref="R9013">AVERAGE(VLOOKUP(_xlfn.TEXTSPLIT(Table1[[#This Row],[Fuel (no space after comma)]], ","), FuelList_Final_EF!$A$2:$B$65, 2, FALSE))</f>
        <v>53.06</v>
      </c>
      <c r="S9013" s="3">
        <f>Table1[[#This Row],[Generation (TWh)]]*10^9*VLOOKUP(Table1[[#This Row],[Turbine/Engine Technology]],Technology_HR!$A$2:$B$11,2,FALSE)*10^-6</f>
        <v>21628229.234399997</v>
      </c>
      <c r="T9013" s="5">
        <f>Table1[[#This Row],[Fuel Consumption (mmBtu)]]*Table1[[#This Row],[Emission Factor (kg CO2/ mmBtu)]]*10^3</f>
        <v>1147593843177.2639</v>
      </c>
      <c r="U9013" s="3">
        <f>Table1[[#This Row],[Emissions (g CO2)]]/(Table1[[#This Row],[Generation (TWh)]]*10^9)</f>
        <v>400.54994000000005</v>
      </c>
    </row>
    <row r="9014" spans="1:21" x14ac:dyDescent="0.35">
      <c r="A9014" t="s">
        <v>2232</v>
      </c>
      <c r="B9014" t="s">
        <v>3239</v>
      </c>
      <c r="C9014" t="str">
        <f>SUBSTITUTE(Table1[[#This Row],[Fuel]],", ",",")</f>
        <v>fossil gas: natural gas</v>
      </c>
      <c r="D9014" t="s">
        <v>3239</v>
      </c>
      <c r="H9014" t="s">
        <v>3438</v>
      </c>
      <c r="I9014">
        <v>700</v>
      </c>
      <c r="J9014" t="s">
        <v>3447</v>
      </c>
      <c r="K9014">
        <v>2028</v>
      </c>
      <c r="L9014" t="s">
        <v>29</v>
      </c>
      <c r="M9014" t="s">
        <v>29</v>
      </c>
      <c r="N9014">
        <v>13.812900000000001</v>
      </c>
      <c r="O9014">
        <v>100.50920000000001</v>
      </c>
      <c r="P9014" t="s">
        <v>3602</v>
      </c>
      <c r="Q9014" s="3">
        <f>Table1[[#This Row],[Capacity (MW)]]*0.395*8760*10^-6</f>
        <v>2.4221399999999997</v>
      </c>
      <c r="R9014" s="3" cm="1">
        <f t="array" ref="R9014">AVERAGE(VLOOKUP(_xlfn.TEXTSPLIT(Table1[[#This Row],[Fuel (no space after comma)]], ","), FuelList_Final_EF!$A$2:$B$65, 2, FALSE))</f>
        <v>53.06</v>
      </c>
      <c r="S9014" s="3">
        <f>Table1[[#This Row],[Generation (TWh)]]*10^9*VLOOKUP(Table1[[#This Row],[Turbine/Engine Technology]],Technology_HR!$A$2:$B$11,2,FALSE)*10^-6</f>
        <v>18284734.859999996</v>
      </c>
      <c r="T9014" s="5">
        <f>Table1[[#This Row],[Fuel Consumption (mmBtu)]]*Table1[[#This Row],[Emission Factor (kg CO2/ mmBtu)]]*10^3</f>
        <v>970188031671.59985</v>
      </c>
      <c r="U9014" s="3">
        <f>Table1[[#This Row],[Emissions (g CO2)]]/(Table1[[#This Row],[Generation (TWh)]]*10^9)</f>
        <v>400.54993999999999</v>
      </c>
    </row>
    <row r="9015" spans="1:21" x14ac:dyDescent="0.35">
      <c r="A9015" t="s">
        <v>2232</v>
      </c>
      <c r="B9015" t="s">
        <v>3239</v>
      </c>
      <c r="C9015" t="str">
        <f>SUBSTITUTE(Table1[[#This Row],[Fuel]],", ",",")</f>
        <v>fossil gas: natural gas</v>
      </c>
      <c r="D9015" t="s">
        <v>3239</v>
      </c>
      <c r="H9015" t="s">
        <v>3438</v>
      </c>
      <c r="I9015">
        <v>700</v>
      </c>
      <c r="J9015" t="s">
        <v>3447</v>
      </c>
      <c r="K9015">
        <v>2035</v>
      </c>
      <c r="L9015" t="s">
        <v>29</v>
      </c>
      <c r="M9015" t="s">
        <v>29</v>
      </c>
      <c r="N9015">
        <v>13.812900000000001</v>
      </c>
      <c r="O9015">
        <v>100.50920000000001</v>
      </c>
      <c r="P9015" t="s">
        <v>3602</v>
      </c>
      <c r="Q9015" s="3">
        <f>Table1[[#This Row],[Capacity (MW)]]*0.395*8760*10^-6</f>
        <v>2.4221399999999997</v>
      </c>
      <c r="R9015" s="3" cm="1">
        <f t="array" ref="R9015">AVERAGE(VLOOKUP(_xlfn.TEXTSPLIT(Table1[[#This Row],[Fuel (no space after comma)]], ","), FuelList_Final_EF!$A$2:$B$65, 2, FALSE))</f>
        <v>53.06</v>
      </c>
      <c r="S9015" s="3">
        <f>Table1[[#This Row],[Generation (TWh)]]*10^9*VLOOKUP(Table1[[#This Row],[Turbine/Engine Technology]],Technology_HR!$A$2:$B$11,2,FALSE)*10^-6</f>
        <v>18284734.859999996</v>
      </c>
      <c r="T9015" s="5">
        <f>Table1[[#This Row],[Fuel Consumption (mmBtu)]]*Table1[[#This Row],[Emission Factor (kg CO2/ mmBtu)]]*10^3</f>
        <v>970188031671.59985</v>
      </c>
      <c r="U9015" s="3">
        <f>Table1[[#This Row],[Emissions (g CO2)]]/(Table1[[#This Row],[Generation (TWh)]]*10^9)</f>
        <v>400.54993999999999</v>
      </c>
    </row>
    <row r="9016" spans="1:21" x14ac:dyDescent="0.35">
      <c r="A9016" t="s">
        <v>2230</v>
      </c>
      <c r="B9016" t="s">
        <v>3239</v>
      </c>
      <c r="C9016" t="str">
        <f>SUBSTITUTE(Table1[[#This Row],[Fuel]],", ",",")</f>
        <v>fossil gas: natural gas</v>
      </c>
      <c r="D9016" t="s">
        <v>3239</v>
      </c>
      <c r="H9016" t="s">
        <v>3438</v>
      </c>
      <c r="I9016">
        <v>140</v>
      </c>
      <c r="J9016" t="s">
        <v>3446</v>
      </c>
      <c r="K9016">
        <v>2023</v>
      </c>
      <c r="L9016" t="s">
        <v>29</v>
      </c>
      <c r="M9016" t="s">
        <v>29</v>
      </c>
      <c r="N9016">
        <v>13.547204000000001</v>
      </c>
      <c r="O9016">
        <v>99.338005999999993</v>
      </c>
      <c r="P9016" t="s">
        <v>3602</v>
      </c>
      <c r="Q9016" s="3">
        <f>Table1[[#This Row],[Capacity (MW)]]*0.395*8760*10^-6</f>
        <v>0.48442800000000003</v>
      </c>
      <c r="R9016" s="3" cm="1">
        <f t="array" ref="R9016">AVERAGE(VLOOKUP(_xlfn.TEXTSPLIT(Table1[[#This Row],[Fuel (no space after comma)]], ","), FuelList_Final_EF!$A$2:$B$65, 2, FALSE))</f>
        <v>53.06</v>
      </c>
      <c r="S9016" s="3">
        <f>Table1[[#This Row],[Generation (TWh)]]*10^9*VLOOKUP(Table1[[#This Row],[Turbine/Engine Technology]],Technology_HR!$A$2:$B$11,2,FALSE)*10^-6</f>
        <v>3656946.9720000001</v>
      </c>
      <c r="T9016" s="5">
        <f>Table1[[#This Row],[Fuel Consumption (mmBtu)]]*Table1[[#This Row],[Emission Factor (kg CO2/ mmBtu)]]*10^3</f>
        <v>194037606334.32001</v>
      </c>
      <c r="U9016" s="3">
        <f>Table1[[#This Row],[Emissions (g CO2)]]/(Table1[[#This Row],[Generation (TWh)]]*10^9)</f>
        <v>400.54993999999999</v>
      </c>
    </row>
    <row r="9017" spans="1:21" x14ac:dyDescent="0.35">
      <c r="A9017" t="s">
        <v>2230</v>
      </c>
      <c r="B9017" t="s">
        <v>3239</v>
      </c>
      <c r="C9017" t="str">
        <f>SUBSTITUTE(Table1[[#This Row],[Fuel]],", ",",")</f>
        <v>fossil gas: natural gas</v>
      </c>
      <c r="D9017" t="s">
        <v>3239</v>
      </c>
      <c r="H9017" t="s">
        <v>3438</v>
      </c>
      <c r="I9017">
        <v>140</v>
      </c>
      <c r="J9017" t="s">
        <v>3446</v>
      </c>
      <c r="K9017">
        <v>2023</v>
      </c>
      <c r="L9017" t="s">
        <v>29</v>
      </c>
      <c r="M9017" t="s">
        <v>29</v>
      </c>
      <c r="N9017">
        <v>13.547204000000001</v>
      </c>
      <c r="O9017">
        <v>99.338005999999993</v>
      </c>
      <c r="P9017" t="s">
        <v>3602</v>
      </c>
      <c r="Q9017" s="3">
        <f>Table1[[#This Row],[Capacity (MW)]]*0.395*8760*10^-6</f>
        <v>0.48442800000000003</v>
      </c>
      <c r="R9017" s="3" cm="1">
        <f t="array" ref="R9017">AVERAGE(VLOOKUP(_xlfn.TEXTSPLIT(Table1[[#This Row],[Fuel (no space after comma)]], ","), FuelList_Final_EF!$A$2:$B$65, 2, FALSE))</f>
        <v>53.06</v>
      </c>
      <c r="S9017" s="3">
        <f>Table1[[#This Row],[Generation (TWh)]]*10^9*VLOOKUP(Table1[[#This Row],[Turbine/Engine Technology]],Technology_HR!$A$2:$B$11,2,FALSE)*10^-6</f>
        <v>3656946.9720000001</v>
      </c>
      <c r="T9017" s="5">
        <f>Table1[[#This Row],[Fuel Consumption (mmBtu)]]*Table1[[#This Row],[Emission Factor (kg CO2/ mmBtu)]]*10^3</f>
        <v>194037606334.32001</v>
      </c>
      <c r="U9017" s="3">
        <f>Table1[[#This Row],[Emissions (g CO2)]]/(Table1[[#This Row],[Generation (TWh)]]*10^9)</f>
        <v>400.54993999999999</v>
      </c>
    </row>
    <row r="9018" spans="1:21" x14ac:dyDescent="0.35">
      <c r="A9018" t="s">
        <v>2253</v>
      </c>
      <c r="B9018" t="s">
        <v>3240</v>
      </c>
      <c r="C9018" t="str">
        <f>SUBSTITUTE(Table1[[#This Row],[Fuel]],", ",",")</f>
        <v>fossil gas: natural gas,fossil liquids: diesel</v>
      </c>
      <c r="D9018" t="s">
        <v>3239</v>
      </c>
      <c r="E9018" t="s">
        <v>3258</v>
      </c>
      <c r="H9018" t="s">
        <v>3438</v>
      </c>
      <c r="I9018">
        <v>725</v>
      </c>
      <c r="J9018" t="s">
        <v>3446</v>
      </c>
      <c r="K9018">
        <v>2002</v>
      </c>
      <c r="L9018" t="s">
        <v>29</v>
      </c>
      <c r="M9018" t="s">
        <v>29</v>
      </c>
      <c r="N9018">
        <v>13.597899999999999</v>
      </c>
      <c r="O9018">
        <v>99.884100000000004</v>
      </c>
      <c r="P9018" t="s">
        <v>3602</v>
      </c>
      <c r="Q9018" s="3">
        <f>Table1[[#This Row],[Capacity (MW)]]*0.395*8760*10^-6</f>
        <v>2.508645</v>
      </c>
      <c r="R9018" s="3" cm="1">
        <f t="array" ref="R9018">AVERAGE(VLOOKUP(_xlfn.TEXTSPLIT(Table1[[#This Row],[Fuel (no space after comma)]], ","), FuelList_Final_EF!$A$2:$B$65, 2, FALSE))</f>
        <v>65.583341148886291</v>
      </c>
      <c r="S9018" s="3">
        <f>Table1[[#This Row],[Generation (TWh)]]*10^9*VLOOKUP(Table1[[#This Row],[Turbine/Engine Technology]],Technology_HR!$A$2:$B$11,2,FALSE)*10^-6</f>
        <v>18937761.105</v>
      </c>
      <c r="T9018" s="5">
        <f>Table1[[#This Row],[Fuel Consumption (mmBtu)]]*Table1[[#This Row],[Emission Factor (kg CO2/ mmBtu)]]*10^3</f>
        <v>1242001647145.325</v>
      </c>
      <c r="U9018" s="3">
        <f>Table1[[#This Row],[Emissions (g CO2)]]/(Table1[[#This Row],[Generation (TWh)]]*10^9)</f>
        <v>495.08864233294264</v>
      </c>
    </row>
    <row r="9019" spans="1:21" x14ac:dyDescent="0.35">
      <c r="A9019" t="s">
        <v>2253</v>
      </c>
      <c r="B9019" t="s">
        <v>3240</v>
      </c>
      <c r="C9019" t="str">
        <f>SUBSTITUTE(Table1[[#This Row],[Fuel]],", ",",")</f>
        <v>fossil gas: natural gas,fossil liquids: diesel</v>
      </c>
      <c r="D9019" t="s">
        <v>3239</v>
      </c>
      <c r="E9019" t="s">
        <v>3258</v>
      </c>
      <c r="H9019" t="s">
        <v>3438</v>
      </c>
      <c r="I9019">
        <v>725</v>
      </c>
      <c r="J9019" t="s">
        <v>3446</v>
      </c>
      <c r="K9019">
        <v>2002</v>
      </c>
      <c r="L9019" t="s">
        <v>29</v>
      </c>
      <c r="M9019" t="s">
        <v>29</v>
      </c>
      <c r="N9019">
        <v>13.597899999999999</v>
      </c>
      <c r="O9019">
        <v>99.884100000000004</v>
      </c>
      <c r="P9019" t="s">
        <v>3602</v>
      </c>
      <c r="Q9019" s="3">
        <f>Table1[[#This Row],[Capacity (MW)]]*0.395*8760*10^-6</f>
        <v>2.508645</v>
      </c>
      <c r="R9019" s="3" cm="1">
        <f t="array" ref="R9019">AVERAGE(VLOOKUP(_xlfn.TEXTSPLIT(Table1[[#This Row],[Fuel (no space after comma)]], ","), FuelList_Final_EF!$A$2:$B$65, 2, FALSE))</f>
        <v>65.583341148886291</v>
      </c>
      <c r="S9019" s="3">
        <f>Table1[[#This Row],[Generation (TWh)]]*10^9*VLOOKUP(Table1[[#This Row],[Turbine/Engine Technology]],Technology_HR!$A$2:$B$11,2,FALSE)*10^-6</f>
        <v>18937761.105</v>
      </c>
      <c r="T9019" s="5">
        <f>Table1[[#This Row],[Fuel Consumption (mmBtu)]]*Table1[[#This Row],[Emission Factor (kg CO2/ mmBtu)]]*10^3</f>
        <v>1242001647145.325</v>
      </c>
      <c r="U9019" s="3">
        <f>Table1[[#This Row],[Emissions (g CO2)]]/(Table1[[#This Row],[Generation (TWh)]]*10^9)</f>
        <v>495.08864233294264</v>
      </c>
    </row>
    <row r="9020" spans="1:21" x14ac:dyDescent="0.35">
      <c r="A9020" t="s">
        <v>2253</v>
      </c>
      <c r="B9020" t="s">
        <v>3240</v>
      </c>
      <c r="C9020" t="str">
        <f>SUBSTITUTE(Table1[[#This Row],[Fuel]],", ",",")</f>
        <v>fossil gas: natural gas,fossil liquids: diesel</v>
      </c>
      <c r="D9020" t="s">
        <v>3239</v>
      </c>
      <c r="E9020" t="s">
        <v>3258</v>
      </c>
      <c r="H9020" t="s">
        <v>3438</v>
      </c>
      <c r="I9020">
        <v>725</v>
      </c>
      <c r="J9020" t="s">
        <v>3446</v>
      </c>
      <c r="K9020">
        <v>2002</v>
      </c>
      <c r="L9020" t="s">
        <v>29</v>
      </c>
      <c r="M9020" t="s">
        <v>29</v>
      </c>
      <c r="N9020">
        <v>13.597899999999999</v>
      </c>
      <c r="O9020">
        <v>99.884100000000004</v>
      </c>
      <c r="P9020" t="s">
        <v>3602</v>
      </c>
      <c r="Q9020" s="3">
        <f>Table1[[#This Row],[Capacity (MW)]]*0.395*8760*10^-6</f>
        <v>2.508645</v>
      </c>
      <c r="R9020" s="3" cm="1">
        <f t="array" ref="R9020">AVERAGE(VLOOKUP(_xlfn.TEXTSPLIT(Table1[[#This Row],[Fuel (no space after comma)]], ","), FuelList_Final_EF!$A$2:$B$65, 2, FALSE))</f>
        <v>65.583341148886291</v>
      </c>
      <c r="S9020" s="3">
        <f>Table1[[#This Row],[Generation (TWh)]]*10^9*VLOOKUP(Table1[[#This Row],[Turbine/Engine Technology]],Technology_HR!$A$2:$B$11,2,FALSE)*10^-6</f>
        <v>18937761.105</v>
      </c>
      <c r="T9020" s="5">
        <f>Table1[[#This Row],[Fuel Consumption (mmBtu)]]*Table1[[#This Row],[Emission Factor (kg CO2/ mmBtu)]]*10^3</f>
        <v>1242001647145.325</v>
      </c>
      <c r="U9020" s="3">
        <f>Table1[[#This Row],[Emissions (g CO2)]]/(Table1[[#This Row],[Generation (TWh)]]*10^9)</f>
        <v>495.08864233294264</v>
      </c>
    </row>
    <row r="9021" spans="1:21" x14ac:dyDescent="0.35">
      <c r="A9021" t="s">
        <v>2253</v>
      </c>
      <c r="B9021" t="s">
        <v>3243</v>
      </c>
      <c r="C9021" t="str">
        <f>SUBSTITUTE(Table1[[#This Row],[Fuel]],", ",",")</f>
        <v>fossil gas: natural gas,fossil liquids: fuel oil</v>
      </c>
      <c r="D9021" t="s">
        <v>3239</v>
      </c>
      <c r="E9021" t="s">
        <v>3275</v>
      </c>
      <c r="H9021" t="s">
        <v>3436</v>
      </c>
      <c r="I9021">
        <v>735</v>
      </c>
      <c r="J9021" t="s">
        <v>3446</v>
      </c>
      <c r="K9021">
        <v>2008</v>
      </c>
      <c r="L9021" t="s">
        <v>29</v>
      </c>
      <c r="M9021" t="s">
        <v>29</v>
      </c>
      <c r="N9021">
        <v>13.597899999999999</v>
      </c>
      <c r="O9021">
        <v>99.884100000000004</v>
      </c>
      <c r="P9021" t="s">
        <v>3602</v>
      </c>
      <c r="Q9021" s="3">
        <f>Table1[[#This Row],[Capacity (MW)]]*0.395*8760*10^-6</f>
        <v>2.543247</v>
      </c>
      <c r="R9021" s="3" cm="1">
        <f t="array" ref="R9021">AVERAGE(VLOOKUP(_xlfn.TEXTSPLIT(Table1[[#This Row],[Fuel (no space after comma)]], ","), FuelList_Final_EF!$A$2:$B$65, 2, FALSE))</f>
        <v>65.583341148886291</v>
      </c>
      <c r="S9021" s="3">
        <f>Table1[[#This Row],[Generation (TWh)]]*10^9*VLOOKUP(Table1[[#This Row],[Turbine/Engine Technology]],Technology_HR!$A$2:$B$11,2,FALSE)*10^-6</f>
        <v>28001149.469999999</v>
      </c>
      <c r="T9021" s="5">
        <f>Table1[[#This Row],[Fuel Consumption (mmBtu)]]*Table1[[#This Row],[Emission Factor (kg CO2/ mmBtu)]]*10^3</f>
        <v>1836408938251.9666</v>
      </c>
      <c r="U9021" s="3">
        <f>Table1[[#This Row],[Emissions (g CO2)]]/(Table1[[#This Row],[Generation (TWh)]]*10^9)</f>
        <v>722.07258604923811</v>
      </c>
    </row>
    <row r="9022" spans="1:21" x14ac:dyDescent="0.35">
      <c r="A9022" t="s">
        <v>2253</v>
      </c>
      <c r="B9022" t="s">
        <v>3243</v>
      </c>
      <c r="C9022" t="str">
        <f>SUBSTITUTE(Table1[[#This Row],[Fuel]],", ",",")</f>
        <v>fossil gas: natural gas,fossil liquids: fuel oil</v>
      </c>
      <c r="D9022" t="s">
        <v>3239</v>
      </c>
      <c r="E9022" t="s">
        <v>3275</v>
      </c>
      <c r="H9022" t="s">
        <v>3436</v>
      </c>
      <c r="I9022">
        <v>735</v>
      </c>
      <c r="J9022" t="s">
        <v>3446</v>
      </c>
      <c r="K9022">
        <v>2008</v>
      </c>
      <c r="L9022" t="s">
        <v>29</v>
      </c>
      <c r="M9022" t="s">
        <v>29</v>
      </c>
      <c r="N9022">
        <v>13.597899999999999</v>
      </c>
      <c r="O9022">
        <v>99.884100000000004</v>
      </c>
      <c r="P9022" t="s">
        <v>3602</v>
      </c>
      <c r="Q9022" s="3">
        <f>Table1[[#This Row],[Capacity (MW)]]*0.395*8760*10^-6</f>
        <v>2.543247</v>
      </c>
      <c r="R9022" s="3" cm="1">
        <f t="array" ref="R9022">AVERAGE(VLOOKUP(_xlfn.TEXTSPLIT(Table1[[#This Row],[Fuel (no space after comma)]], ","), FuelList_Final_EF!$A$2:$B$65, 2, FALSE))</f>
        <v>65.583341148886291</v>
      </c>
      <c r="S9022" s="3">
        <f>Table1[[#This Row],[Generation (TWh)]]*10^9*VLOOKUP(Table1[[#This Row],[Turbine/Engine Technology]],Technology_HR!$A$2:$B$11,2,FALSE)*10^-6</f>
        <v>28001149.469999999</v>
      </c>
      <c r="T9022" s="5">
        <f>Table1[[#This Row],[Fuel Consumption (mmBtu)]]*Table1[[#This Row],[Emission Factor (kg CO2/ mmBtu)]]*10^3</f>
        <v>1836408938251.9666</v>
      </c>
      <c r="U9022" s="3">
        <f>Table1[[#This Row],[Emissions (g CO2)]]/(Table1[[#This Row],[Generation (TWh)]]*10^9)</f>
        <v>722.07258604923811</v>
      </c>
    </row>
    <row r="9023" spans="1:21" x14ac:dyDescent="0.35">
      <c r="A9023" t="s">
        <v>1656</v>
      </c>
      <c r="B9023" t="s">
        <v>3239</v>
      </c>
      <c r="C9023" t="str">
        <f>SUBSTITUTE(Table1[[#This Row],[Fuel]],", ",",")</f>
        <v>fossil gas: natural gas</v>
      </c>
      <c r="D9023" t="s">
        <v>3239</v>
      </c>
      <c r="H9023" t="s">
        <v>3438</v>
      </c>
      <c r="I9023">
        <v>700</v>
      </c>
      <c r="J9023" t="s">
        <v>3446</v>
      </c>
      <c r="K9023">
        <v>2008</v>
      </c>
      <c r="L9023" t="s">
        <v>29</v>
      </c>
      <c r="M9023" t="s">
        <v>29</v>
      </c>
      <c r="N9023">
        <v>13.6068</v>
      </c>
      <c r="O9023">
        <v>99.890199999999993</v>
      </c>
      <c r="P9023" t="s">
        <v>3602</v>
      </c>
      <c r="Q9023" s="3">
        <f>Table1[[#This Row],[Capacity (MW)]]*0.395*8760*10^-6</f>
        <v>2.4221399999999997</v>
      </c>
      <c r="R9023" s="3" cm="1">
        <f t="array" ref="R9023">AVERAGE(VLOOKUP(_xlfn.TEXTSPLIT(Table1[[#This Row],[Fuel (no space after comma)]], ","), FuelList_Final_EF!$A$2:$B$65, 2, FALSE))</f>
        <v>53.06</v>
      </c>
      <c r="S9023" s="3">
        <f>Table1[[#This Row],[Generation (TWh)]]*10^9*VLOOKUP(Table1[[#This Row],[Turbine/Engine Technology]],Technology_HR!$A$2:$B$11,2,FALSE)*10^-6</f>
        <v>18284734.859999996</v>
      </c>
      <c r="T9023" s="5">
        <f>Table1[[#This Row],[Fuel Consumption (mmBtu)]]*Table1[[#This Row],[Emission Factor (kg CO2/ mmBtu)]]*10^3</f>
        <v>970188031671.59985</v>
      </c>
      <c r="U9023" s="3">
        <f>Table1[[#This Row],[Emissions (g CO2)]]/(Table1[[#This Row],[Generation (TWh)]]*10^9)</f>
        <v>400.54993999999999</v>
      </c>
    </row>
    <row r="9024" spans="1:21" x14ac:dyDescent="0.35">
      <c r="A9024" t="s">
        <v>1656</v>
      </c>
      <c r="B9024" t="s">
        <v>3239</v>
      </c>
      <c r="C9024" t="str">
        <f>SUBSTITUTE(Table1[[#This Row],[Fuel]],", ",",")</f>
        <v>fossil gas: natural gas</v>
      </c>
      <c r="D9024" t="s">
        <v>3239</v>
      </c>
      <c r="H9024" t="s">
        <v>3438</v>
      </c>
      <c r="I9024">
        <v>700</v>
      </c>
      <c r="J9024" t="s">
        <v>3446</v>
      </c>
      <c r="K9024">
        <v>2008</v>
      </c>
      <c r="L9024" t="s">
        <v>29</v>
      </c>
      <c r="M9024" t="s">
        <v>29</v>
      </c>
      <c r="N9024">
        <v>13.6068</v>
      </c>
      <c r="O9024">
        <v>99.890199999999993</v>
      </c>
      <c r="P9024" t="s">
        <v>3602</v>
      </c>
      <c r="Q9024" s="3">
        <f>Table1[[#This Row],[Capacity (MW)]]*0.395*8760*10^-6</f>
        <v>2.4221399999999997</v>
      </c>
      <c r="R9024" s="3" cm="1">
        <f t="array" ref="R9024">AVERAGE(VLOOKUP(_xlfn.TEXTSPLIT(Table1[[#This Row],[Fuel (no space after comma)]], ","), FuelList_Final_EF!$A$2:$B$65, 2, FALSE))</f>
        <v>53.06</v>
      </c>
      <c r="S9024" s="3">
        <f>Table1[[#This Row],[Generation (TWh)]]*10^9*VLOOKUP(Table1[[#This Row],[Turbine/Engine Technology]],Technology_HR!$A$2:$B$11,2,FALSE)*10^-6</f>
        <v>18284734.859999996</v>
      </c>
      <c r="T9024" s="5">
        <f>Table1[[#This Row],[Fuel Consumption (mmBtu)]]*Table1[[#This Row],[Emission Factor (kg CO2/ mmBtu)]]*10^3</f>
        <v>970188031671.59985</v>
      </c>
      <c r="U9024" s="3">
        <f>Table1[[#This Row],[Emissions (g CO2)]]/(Table1[[#This Row],[Generation (TWh)]]*10^9)</f>
        <v>400.54993999999999</v>
      </c>
    </row>
    <row r="9025" spans="1:21" x14ac:dyDescent="0.35">
      <c r="A9025" t="s">
        <v>2254</v>
      </c>
      <c r="B9025" t="s">
        <v>3239</v>
      </c>
      <c r="C9025" t="str">
        <f>SUBSTITUTE(Table1[[#This Row],[Fuel]],", ",",")</f>
        <v>fossil gas: natural gas</v>
      </c>
      <c r="D9025" t="s">
        <v>3239</v>
      </c>
      <c r="H9025" t="s">
        <v>3438</v>
      </c>
      <c r="I9025">
        <v>140.4</v>
      </c>
      <c r="J9025" t="s">
        <v>3446</v>
      </c>
      <c r="K9025">
        <v>2015</v>
      </c>
      <c r="L9025" t="s">
        <v>29</v>
      </c>
      <c r="M9025" t="s">
        <v>29</v>
      </c>
      <c r="N9025">
        <v>13.650941</v>
      </c>
      <c r="O9025">
        <v>99.846812</v>
      </c>
      <c r="P9025" t="s">
        <v>3602</v>
      </c>
      <c r="Q9025" s="3">
        <f>Table1[[#This Row],[Capacity (MW)]]*0.395*8760*10^-6</f>
        <v>0.48581208000000003</v>
      </c>
      <c r="R9025" s="3" cm="1">
        <f t="array" ref="R9025">AVERAGE(VLOOKUP(_xlfn.TEXTSPLIT(Table1[[#This Row],[Fuel (no space after comma)]], ","), FuelList_Final_EF!$A$2:$B$65, 2, FALSE))</f>
        <v>53.06</v>
      </c>
      <c r="S9025" s="3">
        <f>Table1[[#This Row],[Generation (TWh)]]*10^9*VLOOKUP(Table1[[#This Row],[Turbine/Engine Technology]],Technology_HR!$A$2:$B$11,2,FALSE)*10^-6</f>
        <v>3667395.3919200003</v>
      </c>
      <c r="T9025" s="5">
        <f>Table1[[#This Row],[Fuel Consumption (mmBtu)]]*Table1[[#This Row],[Emission Factor (kg CO2/ mmBtu)]]*10^3</f>
        <v>194591999495.27524</v>
      </c>
      <c r="U9025" s="3">
        <f>Table1[[#This Row],[Emissions (g CO2)]]/(Table1[[#This Row],[Generation (TWh)]]*10^9)</f>
        <v>400.54994000000005</v>
      </c>
    </row>
    <row r="9026" spans="1:21" x14ac:dyDescent="0.35">
      <c r="A9026" t="s">
        <v>1234</v>
      </c>
      <c r="B9026" t="s">
        <v>3239</v>
      </c>
      <c r="C9026" t="str">
        <f>SUBSTITUTE(Table1[[#This Row],[Fuel]],", ",",")</f>
        <v>fossil gas: natural gas</v>
      </c>
      <c r="D9026" t="s">
        <v>3239</v>
      </c>
      <c r="H9026" t="s">
        <v>3438</v>
      </c>
      <c r="I9026">
        <v>93.600000000000009</v>
      </c>
      <c r="J9026" t="s">
        <v>3446</v>
      </c>
      <c r="K9026">
        <v>2015</v>
      </c>
      <c r="L9026" t="s">
        <v>29</v>
      </c>
      <c r="M9026" t="s">
        <v>29</v>
      </c>
      <c r="N9026">
        <v>13.650941</v>
      </c>
      <c r="O9026">
        <v>99.846812</v>
      </c>
      <c r="P9026" t="s">
        <v>3602</v>
      </c>
      <c r="Q9026" s="3">
        <f>Table1[[#This Row],[Capacity (MW)]]*0.395*8760*10^-6</f>
        <v>0.32387472000000006</v>
      </c>
      <c r="R9026" s="3" cm="1">
        <f t="array" ref="R9026">AVERAGE(VLOOKUP(_xlfn.TEXTSPLIT(Table1[[#This Row],[Fuel (no space after comma)]], ","), FuelList_Final_EF!$A$2:$B$65, 2, FALSE))</f>
        <v>53.06</v>
      </c>
      <c r="S9026" s="3">
        <f>Table1[[#This Row],[Generation (TWh)]]*10^9*VLOOKUP(Table1[[#This Row],[Turbine/Engine Technology]],Technology_HR!$A$2:$B$11,2,FALSE)*10^-6</f>
        <v>2444930.2612800002</v>
      </c>
      <c r="T9026" s="5">
        <f>Table1[[#This Row],[Fuel Consumption (mmBtu)]]*Table1[[#This Row],[Emission Factor (kg CO2/ mmBtu)]]*10^3</f>
        <v>129727999663.51682</v>
      </c>
      <c r="U9026" s="3">
        <f>Table1[[#This Row],[Emissions (g CO2)]]/(Table1[[#This Row],[Generation (TWh)]]*10^9)</f>
        <v>400.54993999999999</v>
      </c>
    </row>
    <row r="9027" spans="1:21" x14ac:dyDescent="0.35">
      <c r="A9027" t="s">
        <v>2255</v>
      </c>
      <c r="B9027" t="s">
        <v>3239</v>
      </c>
      <c r="C9027" t="str">
        <f>SUBSTITUTE(Table1[[#This Row],[Fuel]],", ",",")</f>
        <v>fossil gas: natural gas</v>
      </c>
      <c r="D9027" t="s">
        <v>3239</v>
      </c>
      <c r="H9027" t="s">
        <v>3438</v>
      </c>
      <c r="I9027">
        <v>625</v>
      </c>
      <c r="J9027" t="s">
        <v>3446</v>
      </c>
      <c r="K9027">
        <v>2023</v>
      </c>
      <c r="L9027" t="s">
        <v>29</v>
      </c>
      <c r="M9027" t="s">
        <v>29</v>
      </c>
      <c r="N9027">
        <v>12.950169000000001</v>
      </c>
      <c r="O9027">
        <v>101.156081</v>
      </c>
      <c r="P9027" t="s">
        <v>3602</v>
      </c>
      <c r="Q9027" s="3">
        <f>Table1[[#This Row],[Capacity (MW)]]*0.395*8760*10^-6</f>
        <v>2.1626249999999998</v>
      </c>
      <c r="R9027" s="3" cm="1">
        <f t="array" ref="R9027">AVERAGE(VLOOKUP(_xlfn.TEXTSPLIT(Table1[[#This Row],[Fuel (no space after comma)]], ","), FuelList_Final_EF!$A$2:$B$65, 2, FALSE))</f>
        <v>53.06</v>
      </c>
      <c r="S9027" s="3">
        <f>Table1[[#This Row],[Generation (TWh)]]*10^9*VLOOKUP(Table1[[#This Row],[Turbine/Engine Technology]],Technology_HR!$A$2:$B$11,2,FALSE)*10^-6</f>
        <v>16325656.125</v>
      </c>
      <c r="T9027" s="5">
        <f>Table1[[#This Row],[Fuel Consumption (mmBtu)]]*Table1[[#This Row],[Emission Factor (kg CO2/ mmBtu)]]*10^3</f>
        <v>866239313992.50012</v>
      </c>
      <c r="U9027" s="3">
        <f>Table1[[#This Row],[Emissions (g CO2)]]/(Table1[[#This Row],[Generation (TWh)]]*10^9)</f>
        <v>400.54994000000005</v>
      </c>
    </row>
    <row r="9028" spans="1:21" x14ac:dyDescent="0.35">
      <c r="A9028" t="s">
        <v>2255</v>
      </c>
      <c r="B9028" t="s">
        <v>3239</v>
      </c>
      <c r="C9028" t="str">
        <f>SUBSTITUTE(Table1[[#This Row],[Fuel]],", ",",")</f>
        <v>fossil gas: natural gas</v>
      </c>
      <c r="D9028" t="s">
        <v>3239</v>
      </c>
      <c r="H9028" t="s">
        <v>3438</v>
      </c>
      <c r="I9028">
        <v>625</v>
      </c>
      <c r="J9028" t="s">
        <v>3446</v>
      </c>
      <c r="K9028">
        <v>2023</v>
      </c>
      <c r="L9028" t="s">
        <v>29</v>
      </c>
      <c r="M9028" t="s">
        <v>29</v>
      </c>
      <c r="N9028">
        <v>12.950169000000001</v>
      </c>
      <c r="O9028">
        <v>101.156081</v>
      </c>
      <c r="P9028" t="s">
        <v>3602</v>
      </c>
      <c r="Q9028" s="3">
        <f>Table1[[#This Row],[Capacity (MW)]]*0.395*8760*10^-6</f>
        <v>2.1626249999999998</v>
      </c>
      <c r="R9028" s="3" cm="1">
        <f t="array" ref="R9028">AVERAGE(VLOOKUP(_xlfn.TEXTSPLIT(Table1[[#This Row],[Fuel (no space after comma)]], ","), FuelList_Final_EF!$A$2:$B$65, 2, FALSE))</f>
        <v>53.06</v>
      </c>
      <c r="S9028" s="3">
        <f>Table1[[#This Row],[Generation (TWh)]]*10^9*VLOOKUP(Table1[[#This Row],[Turbine/Engine Technology]],Technology_HR!$A$2:$B$11,2,FALSE)*10^-6</f>
        <v>16325656.125</v>
      </c>
      <c r="T9028" s="5">
        <f>Table1[[#This Row],[Fuel Consumption (mmBtu)]]*Table1[[#This Row],[Emission Factor (kg CO2/ mmBtu)]]*10^3</f>
        <v>866239313992.50012</v>
      </c>
      <c r="U9028" s="3">
        <f>Table1[[#This Row],[Emissions (g CO2)]]/(Table1[[#This Row],[Generation (TWh)]]*10^9)</f>
        <v>400.54994000000005</v>
      </c>
    </row>
    <row r="9029" spans="1:21" x14ac:dyDescent="0.35">
      <c r="A9029" t="s">
        <v>2255</v>
      </c>
      <c r="B9029" t="s">
        <v>3239</v>
      </c>
      <c r="C9029" t="str">
        <f>SUBSTITUTE(Table1[[#This Row],[Fuel]],", ",",")</f>
        <v>fossil gas: natural gas</v>
      </c>
      <c r="D9029" t="s">
        <v>3239</v>
      </c>
      <c r="H9029" t="s">
        <v>3438</v>
      </c>
      <c r="I9029">
        <v>625</v>
      </c>
      <c r="J9029" t="s">
        <v>3446</v>
      </c>
      <c r="K9029">
        <v>2024</v>
      </c>
      <c r="L9029" t="s">
        <v>29</v>
      </c>
      <c r="M9029" t="s">
        <v>29</v>
      </c>
      <c r="N9029">
        <v>12.950169000000001</v>
      </c>
      <c r="O9029">
        <v>101.156081</v>
      </c>
      <c r="P9029" t="s">
        <v>3602</v>
      </c>
      <c r="Q9029" s="3">
        <f>Table1[[#This Row],[Capacity (MW)]]*0.395*8760*10^-6</f>
        <v>2.1626249999999998</v>
      </c>
      <c r="R9029" s="3" cm="1">
        <f t="array" ref="R9029">AVERAGE(VLOOKUP(_xlfn.TEXTSPLIT(Table1[[#This Row],[Fuel (no space after comma)]], ","), FuelList_Final_EF!$A$2:$B$65, 2, FALSE))</f>
        <v>53.06</v>
      </c>
      <c r="S9029" s="3">
        <f>Table1[[#This Row],[Generation (TWh)]]*10^9*VLOOKUP(Table1[[#This Row],[Turbine/Engine Technology]],Technology_HR!$A$2:$B$11,2,FALSE)*10^-6</f>
        <v>16325656.125</v>
      </c>
      <c r="T9029" s="5">
        <f>Table1[[#This Row],[Fuel Consumption (mmBtu)]]*Table1[[#This Row],[Emission Factor (kg CO2/ mmBtu)]]*10^3</f>
        <v>866239313992.50012</v>
      </c>
      <c r="U9029" s="3">
        <f>Table1[[#This Row],[Emissions (g CO2)]]/(Table1[[#This Row],[Generation (TWh)]]*10^9)</f>
        <v>400.54994000000005</v>
      </c>
    </row>
    <row r="9030" spans="1:21" x14ac:dyDescent="0.35">
      <c r="A9030" t="s">
        <v>2255</v>
      </c>
      <c r="B9030" t="s">
        <v>3239</v>
      </c>
      <c r="C9030" t="str">
        <f>SUBSTITUTE(Table1[[#This Row],[Fuel]],", ",",")</f>
        <v>fossil gas: natural gas</v>
      </c>
      <c r="D9030" t="s">
        <v>3239</v>
      </c>
      <c r="H9030" t="s">
        <v>3438</v>
      </c>
      <c r="I9030">
        <v>625</v>
      </c>
      <c r="J9030" t="s">
        <v>3446</v>
      </c>
      <c r="K9030">
        <v>2024</v>
      </c>
      <c r="L9030" t="s">
        <v>29</v>
      </c>
      <c r="M9030" t="s">
        <v>29</v>
      </c>
      <c r="N9030">
        <v>12.950169000000001</v>
      </c>
      <c r="O9030">
        <v>101.156081</v>
      </c>
      <c r="P9030" t="s">
        <v>3602</v>
      </c>
      <c r="Q9030" s="3">
        <f>Table1[[#This Row],[Capacity (MW)]]*0.395*8760*10^-6</f>
        <v>2.1626249999999998</v>
      </c>
      <c r="R9030" s="3" cm="1">
        <f t="array" ref="R9030">AVERAGE(VLOOKUP(_xlfn.TEXTSPLIT(Table1[[#This Row],[Fuel (no space after comma)]], ","), FuelList_Final_EF!$A$2:$B$65, 2, FALSE))</f>
        <v>53.06</v>
      </c>
      <c r="S9030" s="3">
        <f>Table1[[#This Row],[Generation (TWh)]]*10^9*VLOOKUP(Table1[[#This Row],[Turbine/Engine Technology]],Technology_HR!$A$2:$B$11,2,FALSE)*10^-6</f>
        <v>16325656.125</v>
      </c>
      <c r="T9030" s="5">
        <f>Table1[[#This Row],[Fuel Consumption (mmBtu)]]*Table1[[#This Row],[Emission Factor (kg CO2/ mmBtu)]]*10^3</f>
        <v>866239313992.50012</v>
      </c>
      <c r="U9030" s="3">
        <f>Table1[[#This Row],[Emissions (g CO2)]]/(Table1[[#This Row],[Generation (TWh)]]*10^9)</f>
        <v>400.54994000000005</v>
      </c>
    </row>
    <row r="9031" spans="1:21" x14ac:dyDescent="0.35">
      <c r="A9031" t="s">
        <v>2256</v>
      </c>
      <c r="B9031" t="s">
        <v>3239</v>
      </c>
      <c r="C9031" t="str">
        <f>SUBSTITUTE(Table1[[#This Row],[Fuel]],", ",",")</f>
        <v>fossil gas: natural gas</v>
      </c>
      <c r="D9031" t="s">
        <v>3239</v>
      </c>
      <c r="H9031" t="s">
        <v>3438</v>
      </c>
      <c r="I9031">
        <v>160</v>
      </c>
      <c r="J9031" t="s">
        <v>3446</v>
      </c>
      <c r="K9031">
        <v>2007</v>
      </c>
      <c r="L9031" t="s">
        <v>29</v>
      </c>
      <c r="M9031" t="s">
        <v>29</v>
      </c>
      <c r="N9031">
        <v>12.790557</v>
      </c>
      <c r="O9031">
        <v>101.24585999999999</v>
      </c>
      <c r="P9031" t="s">
        <v>3602</v>
      </c>
      <c r="Q9031" s="3">
        <f>Table1[[#This Row],[Capacity (MW)]]*0.395*8760*10^-6</f>
        <v>0.55363200000000001</v>
      </c>
      <c r="R9031" s="3" cm="1">
        <f t="array" ref="R9031">AVERAGE(VLOOKUP(_xlfn.TEXTSPLIT(Table1[[#This Row],[Fuel (no space after comma)]], ","), FuelList_Final_EF!$A$2:$B$65, 2, FALSE))</f>
        <v>53.06</v>
      </c>
      <c r="S9031" s="3">
        <f>Table1[[#This Row],[Generation (TWh)]]*10^9*VLOOKUP(Table1[[#This Row],[Turbine/Engine Technology]],Technology_HR!$A$2:$B$11,2,FALSE)*10^-6</f>
        <v>4179367.9679999999</v>
      </c>
      <c r="T9031" s="5">
        <f>Table1[[#This Row],[Fuel Consumption (mmBtu)]]*Table1[[#This Row],[Emission Factor (kg CO2/ mmBtu)]]*10^3</f>
        <v>221757264382.07999</v>
      </c>
      <c r="U9031" s="3">
        <f>Table1[[#This Row],[Emissions (g CO2)]]/(Table1[[#This Row],[Generation (TWh)]]*10^9)</f>
        <v>400.54993999999999</v>
      </c>
    </row>
    <row r="9032" spans="1:21" x14ac:dyDescent="0.35">
      <c r="A9032" t="s">
        <v>2257</v>
      </c>
      <c r="B9032" t="s">
        <v>3239</v>
      </c>
      <c r="C9032" t="str">
        <f>SUBSTITUTE(Table1[[#This Row],[Fuel]],", ",",")</f>
        <v>fossil gas: natural gas</v>
      </c>
      <c r="D9032" t="s">
        <v>3239</v>
      </c>
      <c r="H9032" t="s">
        <v>3438</v>
      </c>
      <c r="I9032">
        <v>275</v>
      </c>
      <c r="J9032" t="s">
        <v>3446</v>
      </c>
      <c r="K9032">
        <v>2015</v>
      </c>
      <c r="L9032" t="s">
        <v>29</v>
      </c>
      <c r="M9032" t="s">
        <v>29</v>
      </c>
      <c r="N9032">
        <v>14.3324</v>
      </c>
      <c r="O9032">
        <v>100.6382</v>
      </c>
      <c r="P9032" t="s">
        <v>3602</v>
      </c>
      <c r="Q9032" s="3">
        <f>Table1[[#This Row],[Capacity (MW)]]*0.395*8760*10^-6</f>
        <v>0.95155499999999993</v>
      </c>
      <c r="R9032" s="3" cm="1">
        <f t="array" ref="R9032">AVERAGE(VLOOKUP(_xlfn.TEXTSPLIT(Table1[[#This Row],[Fuel (no space after comma)]], ","), FuelList_Final_EF!$A$2:$B$65, 2, FALSE))</f>
        <v>53.06</v>
      </c>
      <c r="S9032" s="3">
        <f>Table1[[#This Row],[Generation (TWh)]]*10^9*VLOOKUP(Table1[[#This Row],[Turbine/Engine Technology]],Technology_HR!$A$2:$B$11,2,FALSE)*10^-6</f>
        <v>7183288.6949999984</v>
      </c>
      <c r="T9032" s="5">
        <f>Table1[[#This Row],[Fuel Consumption (mmBtu)]]*Table1[[#This Row],[Emission Factor (kg CO2/ mmBtu)]]*10^3</f>
        <v>381145298156.69995</v>
      </c>
      <c r="U9032" s="3">
        <f>Table1[[#This Row],[Emissions (g CO2)]]/(Table1[[#This Row],[Generation (TWh)]]*10^9)</f>
        <v>400.54993999999999</v>
      </c>
    </row>
    <row r="9033" spans="1:21" x14ac:dyDescent="0.35">
      <c r="A9033" t="s">
        <v>2258</v>
      </c>
      <c r="B9033" t="s">
        <v>3239</v>
      </c>
      <c r="C9033" t="str">
        <f>SUBSTITUTE(Table1[[#This Row],[Fuel]],", ",",")</f>
        <v>fossil gas: natural gas</v>
      </c>
      <c r="D9033" t="s">
        <v>3239</v>
      </c>
      <c r="H9033" t="s">
        <v>3438</v>
      </c>
      <c r="I9033">
        <v>202.7</v>
      </c>
      <c r="J9033" t="s">
        <v>3446</v>
      </c>
      <c r="K9033">
        <v>1999</v>
      </c>
      <c r="L9033" t="s">
        <v>29</v>
      </c>
      <c r="M9033" t="s">
        <v>29</v>
      </c>
      <c r="N9033">
        <v>13.098800000000001</v>
      </c>
      <c r="O9033">
        <v>100.9606</v>
      </c>
      <c r="P9033" t="s">
        <v>3602</v>
      </c>
      <c r="Q9033" s="3">
        <f>Table1[[#This Row],[Capacity (MW)]]*0.395*8760*10^-6</f>
        <v>0.70138254</v>
      </c>
      <c r="R9033" s="3" cm="1">
        <f t="array" ref="R9033">AVERAGE(VLOOKUP(_xlfn.TEXTSPLIT(Table1[[#This Row],[Fuel (no space after comma)]], ","), FuelList_Final_EF!$A$2:$B$65, 2, FALSE))</f>
        <v>53.06</v>
      </c>
      <c r="S9033" s="3">
        <f>Table1[[#This Row],[Generation (TWh)]]*10^9*VLOOKUP(Table1[[#This Row],[Turbine/Engine Technology]],Technology_HR!$A$2:$B$11,2,FALSE)*10^-6</f>
        <v>5294736.7944599995</v>
      </c>
      <c r="T9033" s="5">
        <f>Table1[[#This Row],[Fuel Consumption (mmBtu)]]*Table1[[#This Row],[Emission Factor (kg CO2/ mmBtu)]]*10^3</f>
        <v>280938734314.04755</v>
      </c>
      <c r="U9033" s="3">
        <f>Table1[[#This Row],[Emissions (g CO2)]]/(Table1[[#This Row],[Generation (TWh)]]*10^9)</f>
        <v>400.54993999999994</v>
      </c>
    </row>
    <row r="9034" spans="1:21" x14ac:dyDescent="0.35">
      <c r="A9034" t="s">
        <v>2259</v>
      </c>
      <c r="B9034" t="s">
        <v>3239</v>
      </c>
      <c r="C9034" t="str">
        <f>SUBSTITUTE(Table1[[#This Row],[Fuel]],", ",",")</f>
        <v>fossil gas: natural gas</v>
      </c>
      <c r="D9034" t="s">
        <v>3239</v>
      </c>
      <c r="H9034" t="s">
        <v>3438</v>
      </c>
      <c r="I9034">
        <v>120</v>
      </c>
      <c r="J9034" t="s">
        <v>3446</v>
      </c>
      <c r="K9034">
        <v>2016</v>
      </c>
      <c r="L9034" t="s">
        <v>29</v>
      </c>
      <c r="M9034" t="s">
        <v>29</v>
      </c>
      <c r="N9034">
        <v>14.849078</v>
      </c>
      <c r="O9034">
        <v>100.444793</v>
      </c>
      <c r="P9034" t="s">
        <v>3602</v>
      </c>
      <c r="Q9034" s="3">
        <f>Table1[[#This Row],[Capacity (MW)]]*0.395*8760*10^-6</f>
        <v>0.41522400000000004</v>
      </c>
      <c r="R9034" s="3" cm="1">
        <f t="array" ref="R9034">AVERAGE(VLOOKUP(_xlfn.TEXTSPLIT(Table1[[#This Row],[Fuel (no space after comma)]], ","), FuelList_Final_EF!$A$2:$B$65, 2, FALSE))</f>
        <v>53.06</v>
      </c>
      <c r="S9034" s="3">
        <f>Table1[[#This Row],[Generation (TWh)]]*10^9*VLOOKUP(Table1[[#This Row],[Turbine/Engine Technology]],Technology_HR!$A$2:$B$11,2,FALSE)*10^-6</f>
        <v>3134525.9760000003</v>
      </c>
      <c r="T9034" s="5">
        <f>Table1[[#This Row],[Fuel Consumption (mmBtu)]]*Table1[[#This Row],[Emission Factor (kg CO2/ mmBtu)]]*10^3</f>
        <v>166317948286.56003</v>
      </c>
      <c r="U9034" s="3">
        <f>Table1[[#This Row],[Emissions (g CO2)]]/(Table1[[#This Row],[Generation (TWh)]]*10^9)</f>
        <v>400.54993999999999</v>
      </c>
    </row>
    <row r="9035" spans="1:21" x14ac:dyDescent="0.35">
      <c r="A9035" t="s">
        <v>32</v>
      </c>
      <c r="B9035" t="s">
        <v>3242</v>
      </c>
      <c r="C9035" t="str">
        <f>SUBSTITUTE(Table1[[#This Row],[Fuel]],", ",",")</f>
        <v>fossil gas: lng</v>
      </c>
      <c r="D9035" t="s">
        <v>3242</v>
      </c>
      <c r="H9035" t="s">
        <v>3438</v>
      </c>
      <c r="I9035">
        <v>1700</v>
      </c>
      <c r="J9035" t="s">
        <v>3444</v>
      </c>
      <c r="K9035" t="s">
        <v>29</v>
      </c>
      <c r="L9035" t="s">
        <v>29</v>
      </c>
      <c r="M9035" t="s">
        <v>29</v>
      </c>
      <c r="N9035">
        <v>7.3123680000000002</v>
      </c>
      <c r="O9035">
        <v>100.674046</v>
      </c>
      <c r="P9035" t="s">
        <v>3602</v>
      </c>
      <c r="Q9035" s="3">
        <f>Table1[[#This Row],[Capacity (MW)]]*0.395*8760*10^-6</f>
        <v>5.8823400000000001</v>
      </c>
      <c r="R9035" s="3" cm="1">
        <f t="array" ref="R9035">AVERAGE(VLOOKUP(_xlfn.TEXTSPLIT(Table1[[#This Row],[Fuel (no space after comma)]], ","), FuelList_Final_EF!$A$2:$B$65, 2, FALSE))</f>
        <v>67.685819715340017</v>
      </c>
      <c r="S9035" s="3">
        <f>Table1[[#This Row],[Generation (TWh)]]*10^9*VLOOKUP(Table1[[#This Row],[Turbine/Engine Technology]],Technology_HR!$A$2:$B$11,2,FALSE)*10^-6</f>
        <v>44405784.659999996</v>
      </c>
      <c r="T9035" s="5">
        <f>Table1[[#This Row],[Fuel Consumption (mmBtu)]]*Table1[[#This Row],[Emission Factor (kg CO2/ mmBtu)]]*10^3</f>
        <v>3005641934814.9712</v>
      </c>
      <c r="U9035" s="3">
        <f>Table1[[#This Row],[Emissions (g CO2)]]/(Table1[[#This Row],[Generation (TWh)]]*10^9)</f>
        <v>510.96025303110179</v>
      </c>
    </row>
    <row r="9036" spans="1:21" x14ac:dyDescent="0.35">
      <c r="A9036" t="s">
        <v>2260</v>
      </c>
      <c r="B9036" t="s">
        <v>3239</v>
      </c>
      <c r="C9036" t="str">
        <f>SUBSTITUTE(Table1[[#This Row],[Fuel]],", ",",")</f>
        <v>fossil gas: natural gas</v>
      </c>
      <c r="D9036" t="s">
        <v>3239</v>
      </c>
      <c r="H9036" t="s">
        <v>3438</v>
      </c>
      <c r="I9036">
        <v>55</v>
      </c>
      <c r="J9036" t="s">
        <v>3446</v>
      </c>
      <c r="K9036">
        <v>2006</v>
      </c>
      <c r="L9036" t="s">
        <v>29</v>
      </c>
      <c r="M9036" t="s">
        <v>29</v>
      </c>
      <c r="N9036">
        <v>13.694089999999999</v>
      </c>
      <c r="O9036">
        <v>100.732732</v>
      </c>
      <c r="P9036" t="s">
        <v>3602</v>
      </c>
      <c r="Q9036" s="3">
        <f>Table1[[#This Row],[Capacity (MW)]]*0.395*8760*10^-6</f>
        <v>0.19031099999999998</v>
      </c>
      <c r="R9036" s="3" cm="1">
        <f t="array" ref="R9036">AVERAGE(VLOOKUP(_xlfn.TEXTSPLIT(Table1[[#This Row],[Fuel (no space after comma)]], ","), FuelList_Final_EF!$A$2:$B$65, 2, FALSE))</f>
        <v>53.06</v>
      </c>
      <c r="S9036" s="3">
        <f>Table1[[#This Row],[Generation (TWh)]]*10^9*VLOOKUP(Table1[[#This Row],[Turbine/Engine Technology]],Technology_HR!$A$2:$B$11,2,FALSE)*10^-6</f>
        <v>1436657.7389999996</v>
      </c>
      <c r="T9036" s="5">
        <f>Table1[[#This Row],[Fuel Consumption (mmBtu)]]*Table1[[#This Row],[Emission Factor (kg CO2/ mmBtu)]]*10^3</f>
        <v>76229059631.339981</v>
      </c>
      <c r="U9036" s="3">
        <f>Table1[[#This Row],[Emissions (g CO2)]]/(Table1[[#This Row],[Generation (TWh)]]*10^9)</f>
        <v>400.54993999999994</v>
      </c>
    </row>
    <row r="9037" spans="1:21" x14ac:dyDescent="0.35">
      <c r="A9037" t="s">
        <v>2232</v>
      </c>
      <c r="B9037" t="s">
        <v>3239</v>
      </c>
      <c r="C9037" t="str">
        <f>SUBSTITUTE(Table1[[#This Row],[Fuel]],", ",",")</f>
        <v>fossil gas: natural gas</v>
      </c>
      <c r="D9037" t="s">
        <v>3239</v>
      </c>
      <c r="H9037" t="s">
        <v>3438</v>
      </c>
      <c r="I9037">
        <v>710</v>
      </c>
      <c r="J9037" t="s">
        <v>3446</v>
      </c>
      <c r="K9037">
        <v>2009</v>
      </c>
      <c r="L9037" t="s">
        <v>29</v>
      </c>
      <c r="M9037">
        <v>2035</v>
      </c>
      <c r="N9037">
        <v>13.617000000000001</v>
      </c>
      <c r="O9037">
        <v>100.559</v>
      </c>
      <c r="P9037" t="s">
        <v>3602</v>
      </c>
      <c r="Q9037" s="3">
        <f>Table1[[#This Row],[Capacity (MW)]]*0.395*8760*10^-6</f>
        <v>2.4567419999999998</v>
      </c>
      <c r="R9037" s="3" cm="1">
        <f t="array" ref="R9037">AVERAGE(VLOOKUP(_xlfn.TEXTSPLIT(Table1[[#This Row],[Fuel (no space after comma)]], ","), FuelList_Final_EF!$A$2:$B$65, 2, FALSE))</f>
        <v>53.06</v>
      </c>
      <c r="S9037" s="3">
        <f>Table1[[#This Row],[Generation (TWh)]]*10^9*VLOOKUP(Table1[[#This Row],[Turbine/Engine Technology]],Technology_HR!$A$2:$B$11,2,FALSE)*10^-6</f>
        <v>18545945.357999995</v>
      </c>
      <c r="T9037" s="5">
        <f>Table1[[#This Row],[Fuel Consumption (mmBtu)]]*Table1[[#This Row],[Emission Factor (kg CO2/ mmBtu)]]*10^3</f>
        <v>984047860695.47974</v>
      </c>
      <c r="U9037" s="3">
        <f>Table1[[#This Row],[Emissions (g CO2)]]/(Table1[[#This Row],[Generation (TWh)]]*10^9)</f>
        <v>400.54993999999999</v>
      </c>
    </row>
    <row r="9038" spans="1:21" x14ac:dyDescent="0.35">
      <c r="A9038" t="s">
        <v>2232</v>
      </c>
      <c r="B9038" t="s">
        <v>3240</v>
      </c>
      <c r="C9038" t="str">
        <f>SUBSTITUTE(Table1[[#This Row],[Fuel]],", ",",")</f>
        <v>fossil gas: natural gas,fossil liquids: diesel</v>
      </c>
      <c r="D9038" t="s">
        <v>3239</v>
      </c>
      <c r="E9038" t="s">
        <v>3258</v>
      </c>
      <c r="H9038" t="s">
        <v>3438</v>
      </c>
      <c r="I9038">
        <v>1220</v>
      </c>
      <c r="J9038" t="s">
        <v>3446</v>
      </c>
      <c r="K9038">
        <v>2020</v>
      </c>
      <c r="L9038" t="s">
        <v>29</v>
      </c>
      <c r="M9038" t="s">
        <v>29</v>
      </c>
      <c r="N9038">
        <v>13.617000000000001</v>
      </c>
      <c r="O9038">
        <v>100.559</v>
      </c>
      <c r="P9038" t="s">
        <v>3602</v>
      </c>
      <c r="Q9038" s="3">
        <f>Table1[[#This Row],[Capacity (MW)]]*0.395*8760*10^-6</f>
        <v>4.221444</v>
      </c>
      <c r="R9038" s="3" cm="1">
        <f t="array" ref="R9038">AVERAGE(VLOOKUP(_xlfn.TEXTSPLIT(Table1[[#This Row],[Fuel (no space after comma)]], ","), FuelList_Final_EF!$A$2:$B$65, 2, FALSE))</f>
        <v>65.583341148886291</v>
      </c>
      <c r="S9038" s="3">
        <f>Table1[[#This Row],[Generation (TWh)]]*10^9*VLOOKUP(Table1[[#This Row],[Turbine/Engine Technology]],Technology_HR!$A$2:$B$11,2,FALSE)*10^-6</f>
        <v>31867680.755999997</v>
      </c>
      <c r="T9038" s="5">
        <f>Table1[[#This Row],[Fuel Consumption (mmBtu)]]*Table1[[#This Row],[Emission Factor (kg CO2/ mmBtu)]]*10^3</f>
        <v>2089988978644.5464</v>
      </c>
      <c r="U9038" s="3">
        <f>Table1[[#This Row],[Emissions (g CO2)]]/(Table1[[#This Row],[Generation (TWh)]]*10^9)</f>
        <v>495.08864233294258</v>
      </c>
    </row>
    <row r="9039" spans="1:21" x14ac:dyDescent="0.35">
      <c r="A9039" t="s">
        <v>2232</v>
      </c>
      <c r="B9039" t="s">
        <v>3298</v>
      </c>
      <c r="C9039" t="str">
        <f>SUBSTITUTE(Table1[[#This Row],[Fuel]],", ",",")</f>
        <v>fossil gas: lng,fossil liquids: diesel</v>
      </c>
      <c r="D9039" t="s">
        <v>3242</v>
      </c>
      <c r="E9039" t="s">
        <v>3258</v>
      </c>
      <c r="H9039" t="s">
        <v>3438</v>
      </c>
      <c r="I9039">
        <v>700</v>
      </c>
      <c r="J9039" t="s">
        <v>3450</v>
      </c>
      <c r="K9039">
        <v>2026</v>
      </c>
      <c r="L9039" t="s">
        <v>29</v>
      </c>
      <c r="M9039" t="s">
        <v>29</v>
      </c>
      <c r="N9039">
        <v>13.617000000000001</v>
      </c>
      <c r="O9039">
        <v>100.559</v>
      </c>
      <c r="P9039" t="s">
        <v>3602</v>
      </c>
      <c r="Q9039" s="3">
        <f>Table1[[#This Row],[Capacity (MW)]]*0.395*8760*10^-6</f>
        <v>2.4221399999999997</v>
      </c>
      <c r="R9039" s="3" cm="1">
        <f t="array" ref="R9039">AVERAGE(VLOOKUP(_xlfn.TEXTSPLIT(Table1[[#This Row],[Fuel (no space after comma)]], ","), FuelList_Final_EF!$A$2:$B$65, 2, FALSE))</f>
        <v>72.896251006556298</v>
      </c>
      <c r="S9039" s="3">
        <f>Table1[[#This Row],[Generation (TWh)]]*10^9*VLOOKUP(Table1[[#This Row],[Turbine/Engine Technology]],Technology_HR!$A$2:$B$11,2,FALSE)*10^-6</f>
        <v>18284734.859999996</v>
      </c>
      <c r="T9039" s="5">
        <f>Table1[[#This Row],[Fuel Consumption (mmBtu)]]*Table1[[#This Row],[Emission Factor (kg CO2/ mmBtu)]]*10^3</f>
        <v>1332888621942.8896</v>
      </c>
      <c r="U9039" s="3">
        <f>Table1[[#This Row],[Emissions (g CO2)]]/(Table1[[#This Row],[Generation (TWh)]]*10^9)</f>
        <v>550.29379884849345</v>
      </c>
    </row>
    <row r="9040" spans="1:21" x14ac:dyDescent="0.35">
      <c r="A9040" t="s">
        <v>2232</v>
      </c>
      <c r="B9040" t="s">
        <v>3298</v>
      </c>
      <c r="C9040" t="str">
        <f>SUBSTITUTE(Table1[[#This Row],[Fuel]],", ",",")</f>
        <v>fossil gas: lng,fossil liquids: diesel</v>
      </c>
      <c r="D9040" t="s">
        <v>3242</v>
      </c>
      <c r="E9040" t="s">
        <v>3258</v>
      </c>
      <c r="H9040" t="s">
        <v>3438</v>
      </c>
      <c r="I9040">
        <v>700</v>
      </c>
      <c r="J9040" t="s">
        <v>3450</v>
      </c>
      <c r="K9040">
        <v>2027</v>
      </c>
      <c r="L9040" t="s">
        <v>29</v>
      </c>
      <c r="M9040" t="s">
        <v>29</v>
      </c>
      <c r="N9040">
        <v>13.617000000000001</v>
      </c>
      <c r="O9040">
        <v>100.559</v>
      </c>
      <c r="P9040" t="s">
        <v>3602</v>
      </c>
      <c r="Q9040" s="3">
        <f>Table1[[#This Row],[Capacity (MW)]]*0.395*8760*10^-6</f>
        <v>2.4221399999999997</v>
      </c>
      <c r="R9040" s="3" cm="1">
        <f t="array" ref="R9040">AVERAGE(VLOOKUP(_xlfn.TEXTSPLIT(Table1[[#This Row],[Fuel (no space after comma)]], ","), FuelList_Final_EF!$A$2:$B$65, 2, FALSE))</f>
        <v>72.896251006556298</v>
      </c>
      <c r="S9040" s="3">
        <f>Table1[[#This Row],[Generation (TWh)]]*10^9*VLOOKUP(Table1[[#This Row],[Turbine/Engine Technology]],Technology_HR!$A$2:$B$11,2,FALSE)*10^-6</f>
        <v>18284734.859999996</v>
      </c>
      <c r="T9040" s="5">
        <f>Table1[[#This Row],[Fuel Consumption (mmBtu)]]*Table1[[#This Row],[Emission Factor (kg CO2/ mmBtu)]]*10^3</f>
        <v>1332888621942.8896</v>
      </c>
      <c r="U9040" s="3">
        <f>Table1[[#This Row],[Emissions (g CO2)]]/(Table1[[#This Row],[Generation (TWh)]]*10^9)</f>
        <v>550.29379884849345</v>
      </c>
    </row>
    <row r="9041" spans="1:21" x14ac:dyDescent="0.35">
      <c r="A9041" t="s">
        <v>2232</v>
      </c>
      <c r="B9041" t="s">
        <v>3298</v>
      </c>
      <c r="C9041" t="str">
        <f>SUBSTITUTE(Table1[[#This Row],[Fuel]],", ",",")</f>
        <v>fossil gas: lng,fossil liquids: diesel</v>
      </c>
      <c r="D9041" t="s">
        <v>3242</v>
      </c>
      <c r="E9041" t="s">
        <v>3258</v>
      </c>
      <c r="H9041" t="s">
        <v>3438</v>
      </c>
      <c r="I9041">
        <v>700</v>
      </c>
      <c r="J9041" t="s">
        <v>3450</v>
      </c>
      <c r="K9041">
        <v>2027</v>
      </c>
      <c r="L9041" t="s">
        <v>29</v>
      </c>
      <c r="M9041" t="s">
        <v>29</v>
      </c>
      <c r="N9041">
        <v>13.617000000000001</v>
      </c>
      <c r="O9041">
        <v>100.559</v>
      </c>
      <c r="P9041" t="s">
        <v>3602</v>
      </c>
      <c r="Q9041" s="3">
        <f>Table1[[#This Row],[Capacity (MW)]]*0.395*8760*10^-6</f>
        <v>2.4221399999999997</v>
      </c>
      <c r="R9041" s="3" cm="1">
        <f t="array" ref="R9041">AVERAGE(VLOOKUP(_xlfn.TEXTSPLIT(Table1[[#This Row],[Fuel (no space after comma)]], ","), FuelList_Final_EF!$A$2:$B$65, 2, FALSE))</f>
        <v>72.896251006556298</v>
      </c>
      <c r="S9041" s="3">
        <f>Table1[[#This Row],[Generation (TWh)]]*10^9*VLOOKUP(Table1[[#This Row],[Turbine/Engine Technology]],Technology_HR!$A$2:$B$11,2,FALSE)*10^-6</f>
        <v>18284734.859999996</v>
      </c>
      <c r="T9041" s="5">
        <f>Table1[[#This Row],[Fuel Consumption (mmBtu)]]*Table1[[#This Row],[Emission Factor (kg CO2/ mmBtu)]]*10^3</f>
        <v>1332888621942.8896</v>
      </c>
      <c r="U9041" s="3">
        <f>Table1[[#This Row],[Emissions (g CO2)]]/(Table1[[#This Row],[Generation (TWh)]]*10^9)</f>
        <v>550.29379884849345</v>
      </c>
    </row>
    <row r="9042" spans="1:21" x14ac:dyDescent="0.35">
      <c r="A9042" t="s">
        <v>1656</v>
      </c>
      <c r="B9042" t="s">
        <v>3240</v>
      </c>
      <c r="C9042" t="str">
        <f>SUBSTITUTE(Table1[[#This Row],[Fuel]],", ",",")</f>
        <v>fossil gas: natural gas,fossil liquids: diesel</v>
      </c>
      <c r="D9042" t="s">
        <v>3239</v>
      </c>
      <c r="E9042" t="s">
        <v>3258</v>
      </c>
      <c r="H9042" t="s">
        <v>3438</v>
      </c>
      <c r="I9042">
        <v>700</v>
      </c>
      <c r="J9042" t="s">
        <v>3446</v>
      </c>
      <c r="K9042">
        <v>2000</v>
      </c>
      <c r="L9042" t="s">
        <v>29</v>
      </c>
      <c r="M9042" t="s">
        <v>29</v>
      </c>
      <c r="N9042">
        <v>13.1128</v>
      </c>
      <c r="O9042">
        <v>100.9085</v>
      </c>
      <c r="P9042" t="s">
        <v>3602</v>
      </c>
      <c r="Q9042" s="3">
        <f>Table1[[#This Row],[Capacity (MW)]]*0.395*8760*10^-6</f>
        <v>2.4221399999999997</v>
      </c>
      <c r="R9042" s="3" cm="1">
        <f t="array" ref="R9042">AVERAGE(VLOOKUP(_xlfn.TEXTSPLIT(Table1[[#This Row],[Fuel (no space after comma)]], ","), FuelList_Final_EF!$A$2:$B$65, 2, FALSE))</f>
        <v>65.583341148886291</v>
      </c>
      <c r="S9042" s="3">
        <f>Table1[[#This Row],[Generation (TWh)]]*10^9*VLOOKUP(Table1[[#This Row],[Turbine/Engine Technology]],Technology_HR!$A$2:$B$11,2,FALSE)*10^-6</f>
        <v>18284734.859999996</v>
      </c>
      <c r="T9042" s="5">
        <f>Table1[[#This Row],[Fuel Consumption (mmBtu)]]*Table1[[#This Row],[Emission Factor (kg CO2/ mmBtu)]]*10^3</f>
        <v>1199174004140.3135</v>
      </c>
      <c r="U9042" s="3">
        <f>Table1[[#This Row],[Emissions (g CO2)]]/(Table1[[#This Row],[Generation (TWh)]]*10^9)</f>
        <v>495.08864233294264</v>
      </c>
    </row>
    <row r="9043" spans="1:21" x14ac:dyDescent="0.35">
      <c r="A9043" t="s">
        <v>2261</v>
      </c>
      <c r="B9043" t="s">
        <v>3239</v>
      </c>
      <c r="C9043" t="str">
        <f>SUBSTITUTE(Table1[[#This Row],[Fuel]],", ",",")</f>
        <v>fossil gas: natural gas</v>
      </c>
      <c r="D9043" t="s">
        <v>3239</v>
      </c>
      <c r="H9043" t="s">
        <v>3438</v>
      </c>
      <c r="I9043">
        <v>119.5</v>
      </c>
      <c r="J9043" t="s">
        <v>3446</v>
      </c>
      <c r="K9043">
        <v>2016</v>
      </c>
      <c r="L9043" t="s">
        <v>29</v>
      </c>
      <c r="M9043" t="s">
        <v>29</v>
      </c>
      <c r="N9043">
        <v>13.167317000000001</v>
      </c>
      <c r="O9043">
        <v>100.907188</v>
      </c>
      <c r="P9043" t="s">
        <v>3602</v>
      </c>
      <c r="Q9043" s="3">
        <f>Table1[[#This Row],[Capacity (MW)]]*0.395*8760*10^-6</f>
        <v>0.41349390000000003</v>
      </c>
      <c r="R9043" s="3" cm="1">
        <f t="array" ref="R9043">AVERAGE(VLOOKUP(_xlfn.TEXTSPLIT(Table1[[#This Row],[Fuel (no space after comma)]], ","), FuelList_Final_EF!$A$2:$B$65, 2, FALSE))</f>
        <v>53.06</v>
      </c>
      <c r="S9043" s="3">
        <f>Table1[[#This Row],[Generation (TWh)]]*10^9*VLOOKUP(Table1[[#This Row],[Turbine/Engine Technology]],Technology_HR!$A$2:$B$11,2,FALSE)*10^-6</f>
        <v>3121465.4510999997</v>
      </c>
      <c r="T9043" s="5">
        <f>Table1[[#This Row],[Fuel Consumption (mmBtu)]]*Table1[[#This Row],[Emission Factor (kg CO2/ mmBtu)]]*10^3</f>
        <v>165624956835.36597</v>
      </c>
      <c r="U9043" s="3">
        <f>Table1[[#This Row],[Emissions (g CO2)]]/(Table1[[#This Row],[Generation (TWh)]]*10^9)</f>
        <v>400.54993999999994</v>
      </c>
    </row>
    <row r="9044" spans="1:21" x14ac:dyDescent="0.35">
      <c r="A9044" t="s">
        <v>2261</v>
      </c>
      <c r="B9044" t="s">
        <v>3239</v>
      </c>
      <c r="C9044" t="str">
        <f>SUBSTITUTE(Table1[[#This Row],[Fuel]],", ",",")</f>
        <v>fossil gas: natural gas</v>
      </c>
      <c r="D9044" t="s">
        <v>3239</v>
      </c>
      <c r="H9044" t="s">
        <v>3438</v>
      </c>
      <c r="I9044">
        <v>119.5</v>
      </c>
      <c r="J9044" t="s">
        <v>3446</v>
      </c>
      <c r="K9044">
        <v>2016</v>
      </c>
      <c r="L9044" t="s">
        <v>29</v>
      </c>
      <c r="M9044" t="s">
        <v>29</v>
      </c>
      <c r="N9044">
        <v>13.167317000000001</v>
      </c>
      <c r="O9044">
        <v>100.907188</v>
      </c>
      <c r="P9044" t="s">
        <v>3602</v>
      </c>
      <c r="Q9044" s="3">
        <f>Table1[[#This Row],[Capacity (MW)]]*0.395*8760*10^-6</f>
        <v>0.41349390000000003</v>
      </c>
      <c r="R9044" s="3" cm="1">
        <f t="array" ref="R9044">AVERAGE(VLOOKUP(_xlfn.TEXTSPLIT(Table1[[#This Row],[Fuel (no space after comma)]], ","), FuelList_Final_EF!$A$2:$B$65, 2, FALSE))</f>
        <v>53.06</v>
      </c>
      <c r="S9044" s="3">
        <f>Table1[[#This Row],[Generation (TWh)]]*10^9*VLOOKUP(Table1[[#This Row],[Turbine/Engine Technology]],Technology_HR!$A$2:$B$11,2,FALSE)*10^-6</f>
        <v>3121465.4510999997</v>
      </c>
      <c r="T9044" s="5">
        <f>Table1[[#This Row],[Fuel Consumption (mmBtu)]]*Table1[[#This Row],[Emission Factor (kg CO2/ mmBtu)]]*10^3</f>
        <v>165624956835.36597</v>
      </c>
      <c r="U9044" s="3">
        <f>Table1[[#This Row],[Emissions (g CO2)]]/(Table1[[#This Row],[Generation (TWh)]]*10^9)</f>
        <v>400.54993999999994</v>
      </c>
    </row>
    <row r="9045" spans="1:21" x14ac:dyDescent="0.35">
      <c r="A9045" t="s">
        <v>2232</v>
      </c>
      <c r="B9045" t="s">
        <v>3298</v>
      </c>
      <c r="C9045" t="str">
        <f>SUBSTITUTE(Table1[[#This Row],[Fuel]],", ",",")</f>
        <v>fossil gas: lng,fossil liquids: diesel</v>
      </c>
      <c r="D9045" t="s">
        <v>3242</v>
      </c>
      <c r="E9045" t="s">
        <v>3258</v>
      </c>
      <c r="H9045" t="s">
        <v>3438</v>
      </c>
      <c r="I9045">
        <v>700</v>
      </c>
      <c r="J9045" t="s">
        <v>3447</v>
      </c>
      <c r="K9045">
        <v>2027</v>
      </c>
      <c r="L9045" t="s">
        <v>29</v>
      </c>
      <c r="M9045" t="s">
        <v>29</v>
      </c>
      <c r="N9045">
        <v>9.0714419999999993</v>
      </c>
      <c r="O9045">
        <v>99.225492000000003</v>
      </c>
      <c r="P9045" t="s">
        <v>3602</v>
      </c>
      <c r="Q9045" s="3">
        <f>Table1[[#This Row],[Capacity (MW)]]*0.395*8760*10^-6</f>
        <v>2.4221399999999997</v>
      </c>
      <c r="R9045" s="3" cm="1">
        <f t="array" ref="R9045">AVERAGE(VLOOKUP(_xlfn.TEXTSPLIT(Table1[[#This Row],[Fuel (no space after comma)]], ","), FuelList_Final_EF!$A$2:$B$65, 2, FALSE))</f>
        <v>72.896251006556298</v>
      </c>
      <c r="S9045" s="3">
        <f>Table1[[#This Row],[Generation (TWh)]]*10^9*VLOOKUP(Table1[[#This Row],[Turbine/Engine Technology]],Technology_HR!$A$2:$B$11,2,FALSE)*10^-6</f>
        <v>18284734.859999996</v>
      </c>
      <c r="T9045" s="5">
        <f>Table1[[#This Row],[Fuel Consumption (mmBtu)]]*Table1[[#This Row],[Emission Factor (kg CO2/ mmBtu)]]*10^3</f>
        <v>1332888621942.8896</v>
      </c>
      <c r="U9045" s="3">
        <f>Table1[[#This Row],[Emissions (g CO2)]]/(Table1[[#This Row],[Generation (TWh)]]*10^9)</f>
        <v>550.29379884849345</v>
      </c>
    </row>
    <row r="9046" spans="1:21" x14ac:dyDescent="0.35">
      <c r="A9046" t="s">
        <v>2232</v>
      </c>
      <c r="B9046" t="s">
        <v>3298</v>
      </c>
      <c r="C9046" t="str">
        <f>SUBSTITUTE(Table1[[#This Row],[Fuel]],", ",",")</f>
        <v>fossil gas: lng,fossil liquids: diesel</v>
      </c>
      <c r="D9046" t="s">
        <v>3242</v>
      </c>
      <c r="E9046" t="s">
        <v>3258</v>
      </c>
      <c r="H9046" t="s">
        <v>3438</v>
      </c>
      <c r="I9046">
        <v>700</v>
      </c>
      <c r="J9046" t="s">
        <v>3447</v>
      </c>
      <c r="K9046">
        <v>2029</v>
      </c>
      <c r="L9046" t="s">
        <v>29</v>
      </c>
      <c r="M9046" t="s">
        <v>29</v>
      </c>
      <c r="N9046">
        <v>9.0714419999999993</v>
      </c>
      <c r="O9046">
        <v>99.225492000000003</v>
      </c>
      <c r="P9046" t="s">
        <v>3602</v>
      </c>
      <c r="Q9046" s="3">
        <f>Table1[[#This Row],[Capacity (MW)]]*0.395*8760*10^-6</f>
        <v>2.4221399999999997</v>
      </c>
      <c r="R9046" s="3" cm="1">
        <f t="array" ref="R9046">AVERAGE(VLOOKUP(_xlfn.TEXTSPLIT(Table1[[#This Row],[Fuel (no space after comma)]], ","), FuelList_Final_EF!$A$2:$B$65, 2, FALSE))</f>
        <v>72.896251006556298</v>
      </c>
      <c r="S9046" s="3">
        <f>Table1[[#This Row],[Generation (TWh)]]*10^9*VLOOKUP(Table1[[#This Row],[Turbine/Engine Technology]],Technology_HR!$A$2:$B$11,2,FALSE)*10^-6</f>
        <v>18284734.859999996</v>
      </c>
      <c r="T9046" s="5">
        <f>Table1[[#This Row],[Fuel Consumption (mmBtu)]]*Table1[[#This Row],[Emission Factor (kg CO2/ mmBtu)]]*10^3</f>
        <v>1332888621942.8896</v>
      </c>
      <c r="U9046" s="3">
        <f>Table1[[#This Row],[Emissions (g CO2)]]/(Table1[[#This Row],[Generation (TWh)]]*10^9)</f>
        <v>550.29379884849345</v>
      </c>
    </row>
    <row r="9047" spans="1:21" x14ac:dyDescent="0.35">
      <c r="A9047" t="s">
        <v>2232</v>
      </c>
      <c r="B9047" t="s">
        <v>3240</v>
      </c>
      <c r="C9047" t="str">
        <f>SUBSTITUTE(Table1[[#This Row],[Fuel]],", ",",")</f>
        <v>fossil gas: natural gas,fossil liquids: diesel</v>
      </c>
      <c r="D9047" t="s">
        <v>3239</v>
      </c>
      <c r="E9047" t="s">
        <v>3258</v>
      </c>
      <c r="H9047" t="s">
        <v>3436</v>
      </c>
      <c r="I9047">
        <v>122</v>
      </c>
      <c r="J9047" t="s">
        <v>3448</v>
      </c>
      <c r="K9047">
        <v>2001</v>
      </c>
      <c r="L9047" t="s">
        <v>29</v>
      </c>
      <c r="M9047" t="s">
        <v>29</v>
      </c>
      <c r="N9047">
        <v>9.0714419999999993</v>
      </c>
      <c r="O9047">
        <v>99.225492000000003</v>
      </c>
      <c r="P9047" t="s">
        <v>3602</v>
      </c>
      <c r="Q9047" s="3">
        <f>Table1[[#This Row],[Capacity (MW)]]*0.395*8760*10^-6</f>
        <v>0.42214440000000003</v>
      </c>
      <c r="R9047" s="3" cm="1">
        <f t="array" ref="R9047">AVERAGE(VLOOKUP(_xlfn.TEXTSPLIT(Table1[[#This Row],[Fuel (no space after comma)]], ","), FuelList_Final_EF!$A$2:$B$65, 2, FALSE))</f>
        <v>65.583341148886291</v>
      </c>
      <c r="S9047" s="3">
        <f>Table1[[#This Row],[Generation (TWh)]]*10^9*VLOOKUP(Table1[[#This Row],[Turbine/Engine Technology]],Technology_HR!$A$2:$B$11,2,FALSE)*10^-6</f>
        <v>4647809.8440000005</v>
      </c>
      <c r="T9047" s="5">
        <f>Table1[[#This Row],[Fuel Consumption (mmBtu)]]*Table1[[#This Row],[Emission Factor (kg CO2/ mmBtu)]]*10^3</f>
        <v>304818898594.20398</v>
      </c>
      <c r="U9047" s="3">
        <f>Table1[[#This Row],[Emissions (g CO2)]]/(Table1[[#This Row],[Generation (TWh)]]*10^9)</f>
        <v>722.072586049238</v>
      </c>
    </row>
    <row r="9048" spans="1:21" x14ac:dyDescent="0.35">
      <c r="A9048" t="s">
        <v>2232</v>
      </c>
      <c r="B9048" t="s">
        <v>3240</v>
      </c>
      <c r="C9048" t="str">
        <f>SUBSTITUTE(Table1[[#This Row],[Fuel]],", ",",")</f>
        <v>fossil gas: natural gas,fossil liquids: diesel</v>
      </c>
      <c r="D9048" t="s">
        <v>3239</v>
      </c>
      <c r="E9048" t="s">
        <v>3258</v>
      </c>
      <c r="H9048" t="s">
        <v>3436</v>
      </c>
      <c r="I9048">
        <v>122</v>
      </c>
      <c r="J9048" t="s">
        <v>3448</v>
      </c>
      <c r="K9048">
        <v>2001</v>
      </c>
      <c r="L9048" t="s">
        <v>29</v>
      </c>
      <c r="M9048" t="s">
        <v>29</v>
      </c>
      <c r="N9048">
        <v>9.0714419999999993</v>
      </c>
      <c r="O9048">
        <v>99.225492000000003</v>
      </c>
      <c r="P9048" t="s">
        <v>3602</v>
      </c>
      <c r="Q9048" s="3">
        <f>Table1[[#This Row],[Capacity (MW)]]*0.395*8760*10^-6</f>
        <v>0.42214440000000003</v>
      </c>
      <c r="R9048" s="3" cm="1">
        <f t="array" ref="R9048">AVERAGE(VLOOKUP(_xlfn.TEXTSPLIT(Table1[[#This Row],[Fuel (no space after comma)]], ","), FuelList_Final_EF!$A$2:$B$65, 2, FALSE))</f>
        <v>65.583341148886291</v>
      </c>
      <c r="S9048" s="3">
        <f>Table1[[#This Row],[Generation (TWh)]]*10^9*VLOOKUP(Table1[[#This Row],[Turbine/Engine Technology]],Technology_HR!$A$2:$B$11,2,FALSE)*10^-6</f>
        <v>4647809.8440000005</v>
      </c>
      <c r="T9048" s="5">
        <f>Table1[[#This Row],[Fuel Consumption (mmBtu)]]*Table1[[#This Row],[Emission Factor (kg CO2/ mmBtu)]]*10^3</f>
        <v>304818898594.20398</v>
      </c>
      <c r="U9048" s="3">
        <f>Table1[[#This Row],[Emissions (g CO2)]]/(Table1[[#This Row],[Generation (TWh)]]*10^9)</f>
        <v>722.072586049238</v>
      </c>
    </row>
    <row r="9049" spans="1:21" x14ac:dyDescent="0.35">
      <c r="A9049" t="s">
        <v>2262</v>
      </c>
      <c r="B9049" t="s">
        <v>3239</v>
      </c>
      <c r="C9049" t="str">
        <f>SUBSTITUTE(Table1[[#This Row],[Fuel]],", ",",")</f>
        <v>fossil gas: natural gas</v>
      </c>
      <c r="D9049" t="s">
        <v>3239</v>
      </c>
      <c r="H9049" t="s">
        <v>3438</v>
      </c>
      <c r="I9049">
        <v>118</v>
      </c>
      <c r="J9049" t="s">
        <v>3446</v>
      </c>
      <c r="K9049">
        <v>1997</v>
      </c>
      <c r="L9049" t="s">
        <v>29</v>
      </c>
      <c r="M9049" t="s">
        <v>29</v>
      </c>
      <c r="N9049">
        <v>13.110384</v>
      </c>
      <c r="O9049">
        <v>100.904917</v>
      </c>
      <c r="P9049" t="s">
        <v>3602</v>
      </c>
      <c r="Q9049" s="3">
        <f>Table1[[#This Row],[Capacity (MW)]]*0.395*8760*10^-6</f>
        <v>0.40830359999999993</v>
      </c>
      <c r="R9049" s="3" cm="1">
        <f t="array" ref="R9049">AVERAGE(VLOOKUP(_xlfn.TEXTSPLIT(Table1[[#This Row],[Fuel (no space after comma)]], ","), FuelList_Final_EF!$A$2:$B$65, 2, FALSE))</f>
        <v>53.06</v>
      </c>
      <c r="S9049" s="3">
        <f>Table1[[#This Row],[Generation (TWh)]]*10^9*VLOOKUP(Table1[[#This Row],[Turbine/Engine Technology]],Technology_HR!$A$2:$B$11,2,FALSE)*10^-6</f>
        <v>3082283.8763999995</v>
      </c>
      <c r="T9049" s="5">
        <f>Table1[[#This Row],[Fuel Consumption (mmBtu)]]*Table1[[#This Row],[Emission Factor (kg CO2/ mmBtu)]]*10^3</f>
        <v>163545982481.784</v>
      </c>
      <c r="U9049" s="3">
        <f>Table1[[#This Row],[Emissions (g CO2)]]/(Table1[[#This Row],[Generation (TWh)]]*10^9)</f>
        <v>400.54994000000005</v>
      </c>
    </row>
    <row r="9050" spans="1:21" x14ac:dyDescent="0.35">
      <c r="A9050" t="s">
        <v>2230</v>
      </c>
      <c r="B9050" t="s">
        <v>3239</v>
      </c>
      <c r="C9050" t="str">
        <f>SUBSTITUTE(Table1[[#This Row],[Fuel]],", ",",")</f>
        <v>fossil gas: natural gas</v>
      </c>
      <c r="D9050" t="s">
        <v>3239</v>
      </c>
      <c r="H9050" t="s">
        <v>3438</v>
      </c>
      <c r="I9050">
        <v>80</v>
      </c>
      <c r="J9050" t="s">
        <v>3449</v>
      </c>
      <c r="K9050">
        <v>2026</v>
      </c>
      <c r="L9050" t="s">
        <v>29</v>
      </c>
      <c r="M9050" t="s">
        <v>29</v>
      </c>
      <c r="N9050">
        <v>12.674704</v>
      </c>
      <c r="O9050">
        <v>100.997983</v>
      </c>
      <c r="P9050" t="s">
        <v>3602</v>
      </c>
      <c r="Q9050" s="3">
        <f>Table1[[#This Row],[Capacity (MW)]]*0.395*8760*10^-6</f>
        <v>0.27681600000000001</v>
      </c>
      <c r="R9050" s="3" cm="1">
        <f t="array" ref="R9050">AVERAGE(VLOOKUP(_xlfn.TEXTSPLIT(Table1[[#This Row],[Fuel (no space after comma)]], ","), FuelList_Final_EF!$A$2:$B$65, 2, FALSE))</f>
        <v>53.06</v>
      </c>
      <c r="S9050" s="3">
        <f>Table1[[#This Row],[Generation (TWh)]]*10^9*VLOOKUP(Table1[[#This Row],[Turbine/Engine Technology]],Technology_HR!$A$2:$B$11,2,FALSE)*10^-6</f>
        <v>2089683.9839999999</v>
      </c>
      <c r="T9050" s="5">
        <f>Table1[[#This Row],[Fuel Consumption (mmBtu)]]*Table1[[#This Row],[Emission Factor (kg CO2/ mmBtu)]]*10^3</f>
        <v>110878632191.03999</v>
      </c>
      <c r="U9050" s="3">
        <f>Table1[[#This Row],[Emissions (g CO2)]]/(Table1[[#This Row],[Generation (TWh)]]*10^9)</f>
        <v>400.54993999999999</v>
      </c>
    </row>
    <row r="9051" spans="1:21" x14ac:dyDescent="0.35">
      <c r="A9051" t="s">
        <v>2237</v>
      </c>
      <c r="B9051" t="s">
        <v>3240</v>
      </c>
      <c r="C9051" t="str">
        <f>SUBSTITUTE(Table1[[#This Row],[Fuel]],", ",",")</f>
        <v>fossil gas: natural gas,fossil liquids: diesel</v>
      </c>
      <c r="D9051" t="s">
        <v>3239</v>
      </c>
      <c r="E9051" t="s">
        <v>3258</v>
      </c>
      <c r="H9051" t="s">
        <v>3438</v>
      </c>
      <c r="I9051">
        <v>800</v>
      </c>
      <c r="J9051" t="s">
        <v>3446</v>
      </c>
      <c r="K9051">
        <v>2016</v>
      </c>
      <c r="L9051" t="s">
        <v>29</v>
      </c>
      <c r="M9051" t="s">
        <v>29</v>
      </c>
      <c r="N9051">
        <v>14.331652999999999</v>
      </c>
      <c r="O9051">
        <v>100.69591</v>
      </c>
      <c r="P9051" t="s">
        <v>3602</v>
      </c>
      <c r="Q9051" s="3">
        <f>Table1[[#This Row],[Capacity (MW)]]*0.395*8760*10^-6</f>
        <v>2.76816</v>
      </c>
      <c r="R9051" s="3" cm="1">
        <f t="array" ref="R9051">AVERAGE(VLOOKUP(_xlfn.TEXTSPLIT(Table1[[#This Row],[Fuel (no space after comma)]], ","), FuelList_Final_EF!$A$2:$B$65, 2, FALSE))</f>
        <v>65.583341148886291</v>
      </c>
      <c r="S9051" s="3">
        <f>Table1[[#This Row],[Generation (TWh)]]*10^9*VLOOKUP(Table1[[#This Row],[Turbine/Engine Technology]],Technology_HR!$A$2:$B$11,2,FALSE)*10^-6</f>
        <v>20896839.84</v>
      </c>
      <c r="T9051" s="5">
        <f>Table1[[#This Row],[Fuel Consumption (mmBtu)]]*Table1[[#This Row],[Emission Factor (kg CO2/ mmBtu)]]*10^3</f>
        <v>1370484576160.3584</v>
      </c>
      <c r="U9051" s="3">
        <f>Table1[[#This Row],[Emissions (g CO2)]]/(Table1[[#This Row],[Generation (TWh)]]*10^9)</f>
        <v>495.08864233294258</v>
      </c>
    </row>
    <row r="9052" spans="1:21" x14ac:dyDescent="0.35">
      <c r="A9052" t="s">
        <v>2237</v>
      </c>
      <c r="B9052" t="s">
        <v>3240</v>
      </c>
      <c r="C9052" t="str">
        <f>SUBSTITUTE(Table1[[#This Row],[Fuel]],", ",",")</f>
        <v>fossil gas: natural gas,fossil liquids: diesel</v>
      </c>
      <c r="D9052" t="s">
        <v>3239</v>
      </c>
      <c r="E9052" t="s">
        <v>3258</v>
      </c>
      <c r="H9052" t="s">
        <v>3438</v>
      </c>
      <c r="I9052">
        <v>800</v>
      </c>
      <c r="J9052" t="s">
        <v>3446</v>
      </c>
      <c r="K9052">
        <v>2016</v>
      </c>
      <c r="L9052" t="s">
        <v>29</v>
      </c>
      <c r="M9052" t="s">
        <v>29</v>
      </c>
      <c r="N9052">
        <v>14.331652999999999</v>
      </c>
      <c r="O9052">
        <v>100.69591</v>
      </c>
      <c r="P9052" t="s">
        <v>3602</v>
      </c>
      <c r="Q9052" s="3">
        <f>Table1[[#This Row],[Capacity (MW)]]*0.395*8760*10^-6</f>
        <v>2.76816</v>
      </c>
      <c r="R9052" s="3" cm="1">
        <f t="array" ref="R9052">AVERAGE(VLOOKUP(_xlfn.TEXTSPLIT(Table1[[#This Row],[Fuel (no space after comma)]], ","), FuelList_Final_EF!$A$2:$B$65, 2, FALSE))</f>
        <v>65.583341148886291</v>
      </c>
      <c r="S9052" s="3">
        <f>Table1[[#This Row],[Generation (TWh)]]*10^9*VLOOKUP(Table1[[#This Row],[Turbine/Engine Technology]],Technology_HR!$A$2:$B$11,2,FALSE)*10^-6</f>
        <v>20896839.84</v>
      </c>
      <c r="T9052" s="5">
        <f>Table1[[#This Row],[Fuel Consumption (mmBtu)]]*Table1[[#This Row],[Emission Factor (kg CO2/ mmBtu)]]*10^3</f>
        <v>1370484576160.3584</v>
      </c>
      <c r="U9052" s="3">
        <f>Table1[[#This Row],[Emissions (g CO2)]]/(Table1[[#This Row],[Generation (TWh)]]*10^9)</f>
        <v>495.08864233294258</v>
      </c>
    </row>
    <row r="9053" spans="1:21" x14ac:dyDescent="0.35">
      <c r="A9053" t="s">
        <v>2232</v>
      </c>
      <c r="B9053" t="s">
        <v>3240</v>
      </c>
      <c r="C9053" t="str">
        <f>SUBSTITUTE(Table1[[#This Row],[Fuel]],", ",",")</f>
        <v>fossil gas: natural gas,fossil liquids: diesel</v>
      </c>
      <c r="D9053" t="s">
        <v>3239</v>
      </c>
      <c r="E9053" t="s">
        <v>3258</v>
      </c>
      <c r="H9053" t="s">
        <v>3438</v>
      </c>
      <c r="I9053">
        <v>750</v>
      </c>
      <c r="J9053" t="s">
        <v>3446</v>
      </c>
      <c r="K9053">
        <v>2014</v>
      </c>
      <c r="L9053" t="s">
        <v>29</v>
      </c>
      <c r="M9053" t="s">
        <v>29</v>
      </c>
      <c r="N9053">
        <v>14.2324</v>
      </c>
      <c r="O9053">
        <v>100.7805</v>
      </c>
      <c r="P9053" t="s">
        <v>3602</v>
      </c>
      <c r="Q9053" s="3">
        <f>Table1[[#This Row],[Capacity (MW)]]*0.395*8760*10^-6</f>
        <v>2.5951499999999998</v>
      </c>
      <c r="R9053" s="3" cm="1">
        <f t="array" ref="R9053">AVERAGE(VLOOKUP(_xlfn.TEXTSPLIT(Table1[[#This Row],[Fuel (no space after comma)]], ","), FuelList_Final_EF!$A$2:$B$65, 2, FALSE))</f>
        <v>65.583341148886291</v>
      </c>
      <c r="S9053" s="3">
        <f>Table1[[#This Row],[Generation (TWh)]]*10^9*VLOOKUP(Table1[[#This Row],[Turbine/Engine Technology]],Technology_HR!$A$2:$B$11,2,FALSE)*10^-6</f>
        <v>19590787.349999998</v>
      </c>
      <c r="T9053" s="5">
        <f>Table1[[#This Row],[Fuel Consumption (mmBtu)]]*Table1[[#This Row],[Emission Factor (kg CO2/ mmBtu)]]*10^3</f>
        <v>1284829290150.3357</v>
      </c>
      <c r="U9053" s="3">
        <f>Table1[[#This Row],[Emissions (g CO2)]]/(Table1[[#This Row],[Generation (TWh)]]*10^9)</f>
        <v>495.08864233294247</v>
      </c>
    </row>
    <row r="9054" spans="1:21" x14ac:dyDescent="0.35">
      <c r="A9054" t="s">
        <v>2232</v>
      </c>
      <c r="B9054" t="s">
        <v>3240</v>
      </c>
      <c r="C9054" t="str">
        <f>SUBSTITUTE(Table1[[#This Row],[Fuel]],", ",",")</f>
        <v>fossil gas: natural gas,fossil liquids: diesel</v>
      </c>
      <c r="D9054" t="s">
        <v>3239</v>
      </c>
      <c r="E9054" t="s">
        <v>3258</v>
      </c>
      <c r="H9054" t="s">
        <v>3438</v>
      </c>
      <c r="I9054">
        <v>1470</v>
      </c>
      <c r="J9054" t="s">
        <v>3452</v>
      </c>
      <c r="K9054" t="s">
        <v>29</v>
      </c>
      <c r="L9054" t="s">
        <v>29</v>
      </c>
      <c r="M9054" t="s">
        <v>29</v>
      </c>
      <c r="N9054">
        <v>14.2324</v>
      </c>
      <c r="O9054">
        <v>100.7805</v>
      </c>
      <c r="P9054" t="s">
        <v>3602</v>
      </c>
      <c r="Q9054" s="3">
        <f>Table1[[#This Row],[Capacity (MW)]]*0.395*8760*10^-6</f>
        <v>5.0864940000000001</v>
      </c>
      <c r="R9054" s="3" cm="1">
        <f t="array" ref="R9054">AVERAGE(VLOOKUP(_xlfn.TEXTSPLIT(Table1[[#This Row],[Fuel (no space after comma)]], ","), FuelList_Final_EF!$A$2:$B$65, 2, FALSE))</f>
        <v>65.583341148886291</v>
      </c>
      <c r="S9054" s="3">
        <f>Table1[[#This Row],[Generation (TWh)]]*10^9*VLOOKUP(Table1[[#This Row],[Turbine/Engine Technology]],Technology_HR!$A$2:$B$11,2,FALSE)*10^-6</f>
        <v>38397943.206</v>
      </c>
      <c r="T9054" s="5">
        <f>Table1[[#This Row],[Fuel Consumption (mmBtu)]]*Table1[[#This Row],[Emission Factor (kg CO2/ mmBtu)]]*10^3</f>
        <v>2518265408694.6587</v>
      </c>
      <c r="U9054" s="3">
        <f>Table1[[#This Row],[Emissions (g CO2)]]/(Table1[[#This Row],[Generation (TWh)]]*10^9)</f>
        <v>495.08864233294264</v>
      </c>
    </row>
    <row r="9055" spans="1:21" x14ac:dyDescent="0.35">
      <c r="A9055" t="s">
        <v>2263</v>
      </c>
      <c r="B9055" t="s">
        <v>3258</v>
      </c>
      <c r="C9055" t="str">
        <f>SUBSTITUTE(Table1[[#This Row],[Fuel]],", ",",")</f>
        <v>fossil liquids: diesel</v>
      </c>
      <c r="D9055" t="s">
        <v>3258</v>
      </c>
      <c r="H9055" t="s">
        <v>3437</v>
      </c>
      <c r="I9055">
        <v>136</v>
      </c>
      <c r="J9055" t="s">
        <v>3446</v>
      </c>
      <c r="K9055">
        <v>2013</v>
      </c>
      <c r="L9055" t="s">
        <v>29</v>
      </c>
      <c r="M9055" t="s">
        <v>29</v>
      </c>
      <c r="N9055">
        <v>-9.1535960000000003</v>
      </c>
      <c r="O9055">
        <v>125.735452</v>
      </c>
      <c r="P9055" t="s">
        <v>3603</v>
      </c>
      <c r="Q9055" s="3">
        <f>Table1[[#This Row],[Capacity (MW)]]*0.395*8760*10^-6</f>
        <v>0.47058719999999998</v>
      </c>
      <c r="R9055" s="3" cm="1">
        <f t="array" ref="R9055">AVERAGE(VLOOKUP(_xlfn.TEXTSPLIT(Table1[[#This Row],[Fuel (no space after comma)]], ","), FuelList_Final_EF!$A$2:$B$65, 2, FALSE))</f>
        <v>78.106682297772565</v>
      </c>
      <c r="S9055" s="3">
        <f>Table1[[#This Row],[Generation (TWh)]]*10^9*VLOOKUP(Table1[[#This Row],[Turbine/Engine Technology]],Technology_HR!$A$2:$B$11,2,FALSE)*10^-6</f>
        <v>4188226.0799999996</v>
      </c>
      <c r="T9055" s="5">
        <f>Table1[[#This Row],[Fuel Consumption (mmBtu)]]*Table1[[#This Row],[Emission Factor (kg CO2/ mmBtu)]]*10^3</f>
        <v>327128443821.80536</v>
      </c>
      <c r="U9055" s="3">
        <f>Table1[[#This Row],[Emissions (g CO2)]]/(Table1[[#This Row],[Generation (TWh)]]*10^9)</f>
        <v>695.14947245017572</v>
      </c>
    </row>
    <row r="9056" spans="1:21" x14ac:dyDescent="0.35">
      <c r="A9056" t="s">
        <v>2263</v>
      </c>
      <c r="B9056" t="s">
        <v>3258</v>
      </c>
      <c r="C9056" t="str">
        <f>SUBSTITUTE(Table1[[#This Row],[Fuel]],", ",",")</f>
        <v>fossil liquids: diesel</v>
      </c>
      <c r="D9056" t="s">
        <v>3258</v>
      </c>
      <c r="H9056" t="s">
        <v>3437</v>
      </c>
      <c r="I9056">
        <v>119</v>
      </c>
      <c r="J9056" t="s">
        <v>3446</v>
      </c>
      <c r="K9056">
        <v>2012</v>
      </c>
      <c r="L9056" t="s">
        <v>29</v>
      </c>
      <c r="M9056" t="s">
        <v>29</v>
      </c>
      <c r="N9056">
        <v>-8.5403880000000001</v>
      </c>
      <c r="O9056">
        <v>125.690741</v>
      </c>
      <c r="P9056" t="s">
        <v>3603</v>
      </c>
      <c r="Q9056" s="3">
        <f>Table1[[#This Row],[Capacity (MW)]]*0.395*8760*10^-6</f>
        <v>0.41176380000000001</v>
      </c>
      <c r="R9056" s="3" cm="1">
        <f t="array" ref="R9056">AVERAGE(VLOOKUP(_xlfn.TEXTSPLIT(Table1[[#This Row],[Fuel (no space after comma)]], ","), FuelList_Final_EF!$A$2:$B$65, 2, FALSE))</f>
        <v>78.106682297772565</v>
      </c>
      <c r="S9056" s="3">
        <f>Table1[[#This Row],[Generation (TWh)]]*10^9*VLOOKUP(Table1[[#This Row],[Turbine/Engine Technology]],Technology_HR!$A$2:$B$11,2,FALSE)*10^-6</f>
        <v>3664697.82</v>
      </c>
      <c r="T9056" s="5">
        <f>Table1[[#This Row],[Fuel Consumption (mmBtu)]]*Table1[[#This Row],[Emission Factor (kg CO2/ mmBtu)]]*10^3</f>
        <v>286237388344.07965</v>
      </c>
      <c r="U9056" s="3">
        <f>Table1[[#This Row],[Emissions (g CO2)]]/(Table1[[#This Row],[Generation (TWh)]]*10^9)</f>
        <v>695.14947245017572</v>
      </c>
    </row>
    <row r="9057" spans="1:21" x14ac:dyDescent="0.35">
      <c r="A9057" t="s">
        <v>2264</v>
      </c>
      <c r="B9057" t="s">
        <v>3240</v>
      </c>
      <c r="C9057" t="str">
        <f>SUBSTITUTE(Table1[[#This Row],[Fuel]],", ",",")</f>
        <v>fossil gas: natural gas,fossil liquids: diesel</v>
      </c>
      <c r="D9057" t="s">
        <v>3239</v>
      </c>
      <c r="E9057" t="s">
        <v>3258</v>
      </c>
      <c r="H9057" t="s">
        <v>3438</v>
      </c>
      <c r="I9057">
        <v>65</v>
      </c>
      <c r="J9057" t="s">
        <v>3446</v>
      </c>
      <c r="K9057">
        <v>2021</v>
      </c>
      <c r="L9057" t="s">
        <v>29</v>
      </c>
      <c r="M9057" t="s">
        <v>29</v>
      </c>
      <c r="N9057">
        <v>6.1557680000000001</v>
      </c>
      <c r="O9057">
        <v>1.306281</v>
      </c>
      <c r="P9057" t="s">
        <v>3604</v>
      </c>
      <c r="Q9057" s="3">
        <f>Table1[[#This Row],[Capacity (MW)]]*0.395*8760*10^-6</f>
        <v>0.224913</v>
      </c>
      <c r="R9057" s="3" cm="1">
        <f t="array" ref="R9057">AVERAGE(VLOOKUP(_xlfn.TEXTSPLIT(Table1[[#This Row],[Fuel (no space after comma)]], ","), FuelList_Final_EF!$A$2:$B$65, 2, FALSE))</f>
        <v>65.583341148886291</v>
      </c>
      <c r="S9057" s="3">
        <f>Table1[[#This Row],[Generation (TWh)]]*10^9*VLOOKUP(Table1[[#This Row],[Turbine/Engine Technology]],Technology_HR!$A$2:$B$11,2,FALSE)*10^-6</f>
        <v>1697868.237</v>
      </c>
      <c r="T9057" s="5">
        <f>Table1[[#This Row],[Fuel Consumption (mmBtu)]]*Table1[[#This Row],[Emission Factor (kg CO2/ mmBtu)]]*10^3</f>
        <v>111351871813.02913</v>
      </c>
      <c r="U9057" s="3">
        <f>Table1[[#This Row],[Emissions (g CO2)]]/(Table1[[#This Row],[Generation (TWh)]]*10^9)</f>
        <v>495.08864233294264</v>
      </c>
    </row>
    <row r="9058" spans="1:21" x14ac:dyDescent="0.35">
      <c r="A9058" t="s">
        <v>2045</v>
      </c>
      <c r="B9058" t="s">
        <v>3265</v>
      </c>
      <c r="C9058" t="str">
        <f>SUBSTITUTE(Table1[[#This Row],[Fuel]],", ",",")</f>
        <v>fossil gas: natural gas,fossil liquids: heavy fuel oil,fossil liquids: diesel</v>
      </c>
      <c r="D9058" t="s">
        <v>3239</v>
      </c>
      <c r="E9058" t="s">
        <v>3241</v>
      </c>
      <c r="F9058" t="s">
        <v>3258</v>
      </c>
      <c r="H9058" t="s">
        <v>59</v>
      </c>
      <c r="I9058">
        <v>100</v>
      </c>
      <c r="J9058" t="s">
        <v>3446</v>
      </c>
      <c r="K9058">
        <v>2008</v>
      </c>
      <c r="L9058" t="s">
        <v>29</v>
      </c>
      <c r="M9058" t="s">
        <v>29</v>
      </c>
      <c r="N9058">
        <v>6.1568399999999999</v>
      </c>
      <c r="O9058">
        <v>1.302176</v>
      </c>
      <c r="P9058" t="s">
        <v>3604</v>
      </c>
      <c r="Q9058" s="3">
        <f>Table1[[#This Row],[Capacity (MW)]]*0.395*8760*10^-6</f>
        <v>0.34601999999999999</v>
      </c>
      <c r="R9058" s="3" cm="1">
        <f t="array" ref="R9058">AVERAGE(VLOOKUP(_xlfn.TEXTSPLIT(Table1[[#This Row],[Fuel (no space after comma)]], ","), FuelList_Final_EF!$A$2:$B$65, 2, FALSE))</f>
        <v>70.923070869596657</v>
      </c>
      <c r="S9058" s="3">
        <f>Table1[[#This Row],[Generation (TWh)]]*10^9*VLOOKUP(Table1[[#This Row],[Turbine/Engine Technology]],Technology_HR!$A$2:$B$11,2,FALSE)*10^-6</f>
        <v>2870408.9099999997</v>
      </c>
      <c r="T9058" s="5">
        <f>Table1[[#This Row],[Fuel Consumption (mmBtu)]]*Table1[[#This Row],[Emission Factor (kg CO2/ mmBtu)]]*10^3</f>
        <v>203578214548.65167</v>
      </c>
      <c r="U9058" s="3">
        <f>Table1[[#This Row],[Emissions (g CO2)]]/(Table1[[#This Row],[Generation (TWh)]]*10^9)</f>
        <v>588.34233439873901</v>
      </c>
    </row>
    <row r="9059" spans="1:21" x14ac:dyDescent="0.35">
      <c r="A9059" t="s">
        <v>2265</v>
      </c>
      <c r="B9059" t="s">
        <v>3240</v>
      </c>
      <c r="C9059" t="str">
        <f>SUBSTITUTE(Table1[[#This Row],[Fuel]],", ",",")</f>
        <v>fossil gas: natural gas,fossil liquids: diesel</v>
      </c>
      <c r="D9059" t="s">
        <v>3239</v>
      </c>
      <c r="E9059" t="s">
        <v>3258</v>
      </c>
      <c r="H9059" t="s">
        <v>3437</v>
      </c>
      <c r="I9059">
        <v>65.599999999999994</v>
      </c>
      <c r="J9059" t="s">
        <v>3446</v>
      </c>
      <c r="K9059">
        <v>2009</v>
      </c>
      <c r="L9059" t="s">
        <v>29</v>
      </c>
      <c r="M9059" t="s">
        <v>29</v>
      </c>
      <c r="N9059">
        <v>11.142379999999999</v>
      </c>
      <c r="O9059">
        <v>-60.792409999999997</v>
      </c>
      <c r="P9059" t="s">
        <v>3605</v>
      </c>
      <c r="Q9059" s="3">
        <f>Table1[[#This Row],[Capacity (MW)]]*0.395*8760*10^-6</f>
        <v>0.22698911999999999</v>
      </c>
      <c r="R9059" s="3" cm="1">
        <f t="array" ref="R9059">AVERAGE(VLOOKUP(_xlfn.TEXTSPLIT(Table1[[#This Row],[Fuel (no space after comma)]], ","), FuelList_Final_EF!$A$2:$B$65, 2, FALSE))</f>
        <v>65.583341148886291</v>
      </c>
      <c r="S9059" s="3">
        <f>Table1[[#This Row],[Generation (TWh)]]*10^9*VLOOKUP(Table1[[#This Row],[Turbine/Engine Technology]],Technology_HR!$A$2:$B$11,2,FALSE)*10^-6</f>
        <v>2020203.1679999998</v>
      </c>
      <c r="T9059" s="5">
        <f>Table1[[#This Row],[Fuel Consumption (mmBtu)]]*Table1[[#This Row],[Emission Factor (kg CO2/ mmBtu)]]*10^3</f>
        <v>132491673557.00484</v>
      </c>
      <c r="U9059" s="3">
        <f>Table1[[#This Row],[Emissions (g CO2)]]/(Table1[[#This Row],[Generation (TWh)]]*10^9)</f>
        <v>583.69173622508799</v>
      </c>
    </row>
    <row r="9060" spans="1:21" x14ac:dyDescent="0.35">
      <c r="A9060" t="s">
        <v>2266</v>
      </c>
      <c r="B9060" t="s">
        <v>3239</v>
      </c>
      <c r="C9060" t="str">
        <f>SUBSTITUTE(Table1[[#This Row],[Fuel]],", ",",")</f>
        <v>fossil gas: natural gas</v>
      </c>
      <c r="D9060" t="s">
        <v>3239</v>
      </c>
      <c r="H9060" t="s">
        <v>3438</v>
      </c>
      <c r="I9060">
        <v>234</v>
      </c>
      <c r="J9060" t="s">
        <v>3446</v>
      </c>
      <c r="K9060">
        <v>2016</v>
      </c>
      <c r="L9060" t="s">
        <v>29</v>
      </c>
      <c r="M9060" t="s">
        <v>29</v>
      </c>
      <c r="N9060">
        <v>10.147188</v>
      </c>
      <c r="O9060">
        <v>-61.473790000000001</v>
      </c>
      <c r="P9060" t="s">
        <v>3605</v>
      </c>
      <c r="Q9060" s="3">
        <f>Table1[[#This Row],[Capacity (MW)]]*0.395*8760*10^-6</f>
        <v>0.80968680000000004</v>
      </c>
      <c r="R9060" s="3" cm="1">
        <f t="array" ref="R9060">AVERAGE(VLOOKUP(_xlfn.TEXTSPLIT(Table1[[#This Row],[Fuel (no space after comma)]], ","), FuelList_Final_EF!$A$2:$B$65, 2, FALSE))</f>
        <v>53.06</v>
      </c>
      <c r="S9060" s="3">
        <f>Table1[[#This Row],[Generation (TWh)]]*10^9*VLOOKUP(Table1[[#This Row],[Turbine/Engine Technology]],Technology_HR!$A$2:$B$11,2,FALSE)*10^-6</f>
        <v>6112325.6531999996</v>
      </c>
      <c r="T9060" s="5">
        <f>Table1[[#This Row],[Fuel Consumption (mmBtu)]]*Table1[[#This Row],[Emission Factor (kg CO2/ mmBtu)]]*10^3</f>
        <v>324319999158.79199</v>
      </c>
      <c r="U9060" s="3">
        <f>Table1[[#This Row],[Emissions (g CO2)]]/(Table1[[#This Row],[Generation (TWh)]]*10^9)</f>
        <v>400.54993999999999</v>
      </c>
    </row>
    <row r="9061" spans="1:21" x14ac:dyDescent="0.35">
      <c r="A9061" t="s">
        <v>2266</v>
      </c>
      <c r="B9061" t="s">
        <v>3239</v>
      </c>
      <c r="C9061" t="str">
        <f>SUBSTITUTE(Table1[[#This Row],[Fuel]],", ",",")</f>
        <v>fossil gas: natural gas</v>
      </c>
      <c r="D9061" t="s">
        <v>3239</v>
      </c>
      <c r="H9061" t="s">
        <v>3436</v>
      </c>
      <c r="I9061">
        <v>88</v>
      </c>
      <c r="J9061" t="s">
        <v>3446</v>
      </c>
      <c r="K9061">
        <v>1977</v>
      </c>
      <c r="L9061" t="s">
        <v>29</v>
      </c>
      <c r="M9061" t="s">
        <v>29</v>
      </c>
      <c r="N9061">
        <v>10.418445999999999</v>
      </c>
      <c r="O9061">
        <v>-61.486637999999999</v>
      </c>
      <c r="P9061" t="s">
        <v>3605</v>
      </c>
      <c r="Q9061" s="3">
        <f>Table1[[#This Row],[Capacity (MW)]]*0.395*8760*10^-6</f>
        <v>0.30449760000000003</v>
      </c>
      <c r="R9061" s="3" cm="1">
        <f t="array" ref="R9061">AVERAGE(VLOOKUP(_xlfn.TEXTSPLIT(Table1[[#This Row],[Fuel (no space after comma)]], ","), FuelList_Final_EF!$A$2:$B$65, 2, FALSE))</f>
        <v>53.06</v>
      </c>
      <c r="S9061" s="3">
        <f>Table1[[#This Row],[Generation (TWh)]]*10^9*VLOOKUP(Table1[[#This Row],[Turbine/Engine Technology]],Technology_HR!$A$2:$B$11,2,FALSE)*10^-6</f>
        <v>3352518.5760000004</v>
      </c>
      <c r="T9061" s="5">
        <f>Table1[[#This Row],[Fuel Consumption (mmBtu)]]*Table1[[#This Row],[Emission Factor (kg CO2/ mmBtu)]]*10^3</f>
        <v>177884635642.56003</v>
      </c>
      <c r="U9061" s="3">
        <f>Table1[[#This Row],[Emissions (g CO2)]]/(Table1[[#This Row],[Generation (TWh)]]*10^9)</f>
        <v>584.19060000000002</v>
      </c>
    </row>
    <row r="9062" spans="1:21" x14ac:dyDescent="0.35">
      <c r="A9062" t="s">
        <v>2266</v>
      </c>
      <c r="B9062" t="s">
        <v>3239</v>
      </c>
      <c r="C9062" t="str">
        <f>SUBSTITUTE(Table1[[#This Row],[Fuel]],", ",",")</f>
        <v>fossil gas: natural gas</v>
      </c>
      <c r="D9062" t="s">
        <v>3239</v>
      </c>
      <c r="H9062" t="s">
        <v>3436</v>
      </c>
      <c r="I9062">
        <v>88</v>
      </c>
      <c r="J9062" t="s">
        <v>3446</v>
      </c>
      <c r="K9062">
        <v>1980</v>
      </c>
      <c r="L9062" t="s">
        <v>29</v>
      </c>
      <c r="M9062" t="s">
        <v>29</v>
      </c>
      <c r="N9062">
        <v>10.418445999999999</v>
      </c>
      <c r="O9062">
        <v>-61.486637999999999</v>
      </c>
      <c r="P9062" t="s">
        <v>3605</v>
      </c>
      <c r="Q9062" s="3">
        <f>Table1[[#This Row],[Capacity (MW)]]*0.395*8760*10^-6</f>
        <v>0.30449760000000003</v>
      </c>
      <c r="R9062" s="3" cm="1">
        <f t="array" ref="R9062">AVERAGE(VLOOKUP(_xlfn.TEXTSPLIT(Table1[[#This Row],[Fuel (no space after comma)]], ","), FuelList_Final_EF!$A$2:$B$65, 2, FALSE))</f>
        <v>53.06</v>
      </c>
      <c r="S9062" s="3">
        <f>Table1[[#This Row],[Generation (TWh)]]*10^9*VLOOKUP(Table1[[#This Row],[Turbine/Engine Technology]],Technology_HR!$A$2:$B$11,2,FALSE)*10^-6</f>
        <v>3352518.5760000004</v>
      </c>
      <c r="T9062" s="5">
        <f>Table1[[#This Row],[Fuel Consumption (mmBtu)]]*Table1[[#This Row],[Emission Factor (kg CO2/ mmBtu)]]*10^3</f>
        <v>177884635642.56003</v>
      </c>
      <c r="U9062" s="3">
        <f>Table1[[#This Row],[Emissions (g CO2)]]/(Table1[[#This Row],[Generation (TWh)]]*10^9)</f>
        <v>584.19060000000002</v>
      </c>
    </row>
    <row r="9063" spans="1:21" x14ac:dyDescent="0.35">
      <c r="A9063" t="s">
        <v>2266</v>
      </c>
      <c r="B9063" t="s">
        <v>3239</v>
      </c>
      <c r="C9063" t="str">
        <f>SUBSTITUTE(Table1[[#This Row],[Fuel]],", ",",")</f>
        <v>fossil gas: natural gas</v>
      </c>
      <c r="D9063" t="s">
        <v>3239</v>
      </c>
      <c r="H9063" t="s">
        <v>3436</v>
      </c>
      <c r="I9063">
        <v>88</v>
      </c>
      <c r="J9063" t="s">
        <v>3446</v>
      </c>
      <c r="K9063">
        <v>1980</v>
      </c>
      <c r="L9063" t="s">
        <v>29</v>
      </c>
      <c r="M9063" t="s">
        <v>29</v>
      </c>
      <c r="N9063">
        <v>10.418445999999999</v>
      </c>
      <c r="O9063">
        <v>-61.486637999999999</v>
      </c>
      <c r="P9063" t="s">
        <v>3605</v>
      </c>
      <c r="Q9063" s="3">
        <f>Table1[[#This Row],[Capacity (MW)]]*0.395*8760*10^-6</f>
        <v>0.30449760000000003</v>
      </c>
      <c r="R9063" s="3" cm="1">
        <f t="array" ref="R9063">AVERAGE(VLOOKUP(_xlfn.TEXTSPLIT(Table1[[#This Row],[Fuel (no space after comma)]], ","), FuelList_Final_EF!$A$2:$B$65, 2, FALSE))</f>
        <v>53.06</v>
      </c>
      <c r="S9063" s="3">
        <f>Table1[[#This Row],[Generation (TWh)]]*10^9*VLOOKUP(Table1[[#This Row],[Turbine/Engine Technology]],Technology_HR!$A$2:$B$11,2,FALSE)*10^-6</f>
        <v>3352518.5760000004</v>
      </c>
      <c r="T9063" s="5">
        <f>Table1[[#This Row],[Fuel Consumption (mmBtu)]]*Table1[[#This Row],[Emission Factor (kg CO2/ mmBtu)]]*10^3</f>
        <v>177884635642.56003</v>
      </c>
      <c r="U9063" s="3">
        <f>Table1[[#This Row],[Emissions (g CO2)]]/(Table1[[#This Row],[Generation (TWh)]]*10^9)</f>
        <v>584.19060000000002</v>
      </c>
    </row>
    <row r="9064" spans="1:21" x14ac:dyDescent="0.35">
      <c r="A9064" t="s">
        <v>2266</v>
      </c>
      <c r="B9064" t="s">
        <v>3239</v>
      </c>
      <c r="C9064" t="str">
        <f>SUBSTITUTE(Table1[[#This Row],[Fuel]],", ",",")</f>
        <v>fossil gas: natural gas</v>
      </c>
      <c r="D9064" t="s">
        <v>3239</v>
      </c>
      <c r="H9064" t="s">
        <v>3436</v>
      </c>
      <c r="I9064">
        <v>88</v>
      </c>
      <c r="J9064" t="s">
        <v>3446</v>
      </c>
      <c r="K9064">
        <v>1980</v>
      </c>
      <c r="L9064" t="s">
        <v>29</v>
      </c>
      <c r="M9064" t="s">
        <v>29</v>
      </c>
      <c r="N9064">
        <v>10.418445999999999</v>
      </c>
      <c r="O9064">
        <v>-61.486637999999999</v>
      </c>
      <c r="P9064" t="s">
        <v>3605</v>
      </c>
      <c r="Q9064" s="3">
        <f>Table1[[#This Row],[Capacity (MW)]]*0.395*8760*10^-6</f>
        <v>0.30449760000000003</v>
      </c>
      <c r="R9064" s="3" cm="1">
        <f t="array" ref="R9064">AVERAGE(VLOOKUP(_xlfn.TEXTSPLIT(Table1[[#This Row],[Fuel (no space after comma)]], ","), FuelList_Final_EF!$A$2:$B$65, 2, FALSE))</f>
        <v>53.06</v>
      </c>
      <c r="S9064" s="3">
        <f>Table1[[#This Row],[Generation (TWh)]]*10^9*VLOOKUP(Table1[[#This Row],[Turbine/Engine Technology]],Technology_HR!$A$2:$B$11,2,FALSE)*10^-6</f>
        <v>3352518.5760000004</v>
      </c>
      <c r="T9064" s="5">
        <f>Table1[[#This Row],[Fuel Consumption (mmBtu)]]*Table1[[#This Row],[Emission Factor (kg CO2/ mmBtu)]]*10^3</f>
        <v>177884635642.56003</v>
      </c>
      <c r="U9064" s="3">
        <f>Table1[[#This Row],[Emissions (g CO2)]]/(Table1[[#This Row],[Generation (TWh)]]*10^9)</f>
        <v>584.19060000000002</v>
      </c>
    </row>
    <row r="9065" spans="1:21" x14ac:dyDescent="0.35">
      <c r="A9065" t="s">
        <v>2266</v>
      </c>
      <c r="B9065" t="s">
        <v>3239</v>
      </c>
      <c r="C9065" t="str">
        <f>SUBSTITUTE(Table1[[#This Row],[Fuel]],", ",",")</f>
        <v>fossil gas: natural gas</v>
      </c>
      <c r="D9065" t="s">
        <v>3239</v>
      </c>
      <c r="H9065" t="s">
        <v>3436</v>
      </c>
      <c r="I9065">
        <v>62.5</v>
      </c>
      <c r="J9065" t="s">
        <v>3446</v>
      </c>
      <c r="K9065">
        <v>1982</v>
      </c>
      <c r="L9065" t="s">
        <v>29</v>
      </c>
      <c r="M9065" t="s">
        <v>29</v>
      </c>
      <c r="N9065">
        <v>10.418445999999999</v>
      </c>
      <c r="O9065">
        <v>-61.486637999999999</v>
      </c>
      <c r="P9065" t="s">
        <v>3605</v>
      </c>
      <c r="Q9065" s="3">
        <f>Table1[[#This Row],[Capacity (MW)]]*0.395*8760*10^-6</f>
        <v>0.2162625</v>
      </c>
      <c r="R9065" s="3" cm="1">
        <f t="array" ref="R9065">AVERAGE(VLOOKUP(_xlfn.TEXTSPLIT(Table1[[#This Row],[Fuel (no space after comma)]], ","), FuelList_Final_EF!$A$2:$B$65, 2, FALSE))</f>
        <v>53.06</v>
      </c>
      <c r="S9065" s="3">
        <f>Table1[[#This Row],[Generation (TWh)]]*10^9*VLOOKUP(Table1[[#This Row],[Turbine/Engine Technology]],Technology_HR!$A$2:$B$11,2,FALSE)*10^-6</f>
        <v>2381050.125</v>
      </c>
      <c r="T9065" s="5">
        <f>Table1[[#This Row],[Fuel Consumption (mmBtu)]]*Table1[[#This Row],[Emission Factor (kg CO2/ mmBtu)]]*10^3</f>
        <v>126338519632.50002</v>
      </c>
      <c r="U9065" s="3">
        <f>Table1[[#This Row],[Emissions (g CO2)]]/(Table1[[#This Row],[Generation (TWh)]]*10^9)</f>
        <v>584.19060000000002</v>
      </c>
    </row>
    <row r="9066" spans="1:21" x14ac:dyDescent="0.35">
      <c r="A9066" t="s">
        <v>2266</v>
      </c>
      <c r="B9066" t="s">
        <v>3239</v>
      </c>
      <c r="C9066" t="str">
        <f>SUBSTITUTE(Table1[[#This Row],[Fuel]],", ",",")</f>
        <v>fossil gas: natural gas</v>
      </c>
      <c r="D9066" t="s">
        <v>3239</v>
      </c>
      <c r="H9066" t="s">
        <v>3436</v>
      </c>
      <c r="I9066">
        <v>62.5</v>
      </c>
      <c r="J9066" t="s">
        <v>3446</v>
      </c>
      <c r="K9066">
        <v>1982</v>
      </c>
      <c r="L9066" t="s">
        <v>29</v>
      </c>
      <c r="M9066" t="s">
        <v>29</v>
      </c>
      <c r="N9066">
        <v>10.418445999999999</v>
      </c>
      <c r="O9066">
        <v>-61.486637999999999</v>
      </c>
      <c r="P9066" t="s">
        <v>3605</v>
      </c>
      <c r="Q9066" s="3">
        <f>Table1[[#This Row],[Capacity (MW)]]*0.395*8760*10^-6</f>
        <v>0.2162625</v>
      </c>
      <c r="R9066" s="3" cm="1">
        <f t="array" ref="R9066">AVERAGE(VLOOKUP(_xlfn.TEXTSPLIT(Table1[[#This Row],[Fuel (no space after comma)]], ","), FuelList_Final_EF!$A$2:$B$65, 2, FALSE))</f>
        <v>53.06</v>
      </c>
      <c r="S9066" s="3">
        <f>Table1[[#This Row],[Generation (TWh)]]*10^9*VLOOKUP(Table1[[#This Row],[Turbine/Engine Technology]],Technology_HR!$A$2:$B$11,2,FALSE)*10^-6</f>
        <v>2381050.125</v>
      </c>
      <c r="T9066" s="5">
        <f>Table1[[#This Row],[Fuel Consumption (mmBtu)]]*Table1[[#This Row],[Emission Factor (kg CO2/ mmBtu)]]*10^3</f>
        <v>126338519632.50002</v>
      </c>
      <c r="U9066" s="3">
        <f>Table1[[#This Row],[Emissions (g CO2)]]/(Table1[[#This Row],[Generation (TWh)]]*10^9)</f>
        <v>584.19060000000002</v>
      </c>
    </row>
    <row r="9067" spans="1:21" x14ac:dyDescent="0.35">
      <c r="A9067" t="s">
        <v>2266</v>
      </c>
      <c r="B9067" t="s">
        <v>3239</v>
      </c>
      <c r="C9067" t="str">
        <f>SUBSTITUTE(Table1[[#This Row],[Fuel]],", ",",")</f>
        <v>fossil gas: natural gas</v>
      </c>
      <c r="D9067" t="s">
        <v>3239</v>
      </c>
      <c r="H9067" t="s">
        <v>3436</v>
      </c>
      <c r="I9067">
        <v>62.5</v>
      </c>
      <c r="J9067" t="s">
        <v>3446</v>
      </c>
      <c r="K9067">
        <v>1982</v>
      </c>
      <c r="L9067" t="s">
        <v>29</v>
      </c>
      <c r="M9067" t="s">
        <v>29</v>
      </c>
      <c r="N9067">
        <v>10.418445999999999</v>
      </c>
      <c r="O9067">
        <v>-61.486637999999999</v>
      </c>
      <c r="P9067" t="s">
        <v>3605</v>
      </c>
      <c r="Q9067" s="3">
        <f>Table1[[#This Row],[Capacity (MW)]]*0.395*8760*10^-6</f>
        <v>0.2162625</v>
      </c>
      <c r="R9067" s="3" cm="1">
        <f t="array" ref="R9067">AVERAGE(VLOOKUP(_xlfn.TEXTSPLIT(Table1[[#This Row],[Fuel (no space after comma)]], ","), FuelList_Final_EF!$A$2:$B$65, 2, FALSE))</f>
        <v>53.06</v>
      </c>
      <c r="S9067" s="3">
        <f>Table1[[#This Row],[Generation (TWh)]]*10^9*VLOOKUP(Table1[[#This Row],[Turbine/Engine Technology]],Technology_HR!$A$2:$B$11,2,FALSE)*10^-6</f>
        <v>2381050.125</v>
      </c>
      <c r="T9067" s="5">
        <f>Table1[[#This Row],[Fuel Consumption (mmBtu)]]*Table1[[#This Row],[Emission Factor (kg CO2/ mmBtu)]]*10^3</f>
        <v>126338519632.50002</v>
      </c>
      <c r="U9067" s="3">
        <f>Table1[[#This Row],[Emissions (g CO2)]]/(Table1[[#This Row],[Generation (TWh)]]*10^9)</f>
        <v>584.19060000000002</v>
      </c>
    </row>
    <row r="9068" spans="1:21" x14ac:dyDescent="0.35">
      <c r="A9068" t="s">
        <v>2266</v>
      </c>
      <c r="B9068" t="s">
        <v>3239</v>
      </c>
      <c r="C9068" t="str">
        <f>SUBSTITUTE(Table1[[#This Row],[Fuel]],", ",",")</f>
        <v>fossil gas: natural gas</v>
      </c>
      <c r="D9068" t="s">
        <v>3239</v>
      </c>
      <c r="H9068" t="s">
        <v>3436</v>
      </c>
      <c r="I9068">
        <v>62.5</v>
      </c>
      <c r="J9068" t="s">
        <v>3446</v>
      </c>
      <c r="K9068">
        <v>1982</v>
      </c>
      <c r="L9068" t="s">
        <v>29</v>
      </c>
      <c r="M9068" t="s">
        <v>29</v>
      </c>
      <c r="N9068">
        <v>10.418445999999999</v>
      </c>
      <c r="O9068">
        <v>-61.486637999999999</v>
      </c>
      <c r="P9068" t="s">
        <v>3605</v>
      </c>
      <c r="Q9068" s="3">
        <f>Table1[[#This Row],[Capacity (MW)]]*0.395*8760*10^-6</f>
        <v>0.2162625</v>
      </c>
      <c r="R9068" s="3" cm="1">
        <f t="array" ref="R9068">AVERAGE(VLOOKUP(_xlfn.TEXTSPLIT(Table1[[#This Row],[Fuel (no space after comma)]], ","), FuelList_Final_EF!$A$2:$B$65, 2, FALSE))</f>
        <v>53.06</v>
      </c>
      <c r="S9068" s="3">
        <f>Table1[[#This Row],[Generation (TWh)]]*10^9*VLOOKUP(Table1[[#This Row],[Turbine/Engine Technology]],Technology_HR!$A$2:$B$11,2,FALSE)*10^-6</f>
        <v>2381050.125</v>
      </c>
      <c r="T9068" s="5">
        <f>Table1[[#This Row],[Fuel Consumption (mmBtu)]]*Table1[[#This Row],[Emission Factor (kg CO2/ mmBtu)]]*10^3</f>
        <v>126338519632.50002</v>
      </c>
      <c r="U9068" s="3">
        <f>Table1[[#This Row],[Emissions (g CO2)]]/(Table1[[#This Row],[Generation (TWh)]]*10^9)</f>
        <v>584.19060000000002</v>
      </c>
    </row>
    <row r="9069" spans="1:21" x14ac:dyDescent="0.35">
      <c r="A9069" t="s">
        <v>2266</v>
      </c>
      <c r="B9069" t="s">
        <v>3239</v>
      </c>
      <c r="C9069" t="str">
        <f>SUBSTITUTE(Table1[[#This Row],[Fuel]],", ",",")</f>
        <v>fossil gas: natural gas</v>
      </c>
      <c r="D9069" t="s">
        <v>3239</v>
      </c>
      <c r="H9069" t="s">
        <v>3436</v>
      </c>
      <c r="I9069">
        <v>105</v>
      </c>
      <c r="J9069" t="s">
        <v>3446</v>
      </c>
      <c r="K9069">
        <v>2007</v>
      </c>
      <c r="L9069" t="s">
        <v>29</v>
      </c>
      <c r="M9069" t="s">
        <v>29</v>
      </c>
      <c r="N9069">
        <v>10.418445999999999</v>
      </c>
      <c r="O9069">
        <v>-61.486637999999999</v>
      </c>
      <c r="P9069" t="s">
        <v>3605</v>
      </c>
      <c r="Q9069" s="3">
        <f>Table1[[#This Row],[Capacity (MW)]]*0.395*8760*10^-6</f>
        <v>0.36332100000000001</v>
      </c>
      <c r="R9069" s="3" cm="1">
        <f t="array" ref="R9069">AVERAGE(VLOOKUP(_xlfn.TEXTSPLIT(Table1[[#This Row],[Fuel (no space after comma)]], ","), FuelList_Final_EF!$A$2:$B$65, 2, FALSE))</f>
        <v>53.06</v>
      </c>
      <c r="S9069" s="3">
        <f>Table1[[#This Row],[Generation (TWh)]]*10^9*VLOOKUP(Table1[[#This Row],[Turbine/Engine Technology]],Technology_HR!$A$2:$B$11,2,FALSE)*10^-6</f>
        <v>4000164.21</v>
      </c>
      <c r="T9069" s="5">
        <f>Table1[[#This Row],[Fuel Consumption (mmBtu)]]*Table1[[#This Row],[Emission Factor (kg CO2/ mmBtu)]]*10^3</f>
        <v>212248712982.60001</v>
      </c>
      <c r="U9069" s="3">
        <f>Table1[[#This Row],[Emissions (g CO2)]]/(Table1[[#This Row],[Generation (TWh)]]*10^9)</f>
        <v>584.19060000000002</v>
      </c>
    </row>
    <row r="9070" spans="1:21" x14ac:dyDescent="0.35">
      <c r="A9070" t="s">
        <v>2266</v>
      </c>
      <c r="B9070" t="s">
        <v>3239</v>
      </c>
      <c r="C9070" t="str">
        <f>SUBSTITUTE(Table1[[#This Row],[Fuel]],", ",",")</f>
        <v>fossil gas: natural gas</v>
      </c>
      <c r="D9070" t="s">
        <v>3239</v>
      </c>
      <c r="H9070" t="s">
        <v>3436</v>
      </c>
      <c r="I9070">
        <v>105</v>
      </c>
      <c r="J9070" t="s">
        <v>3446</v>
      </c>
      <c r="K9070">
        <v>2007</v>
      </c>
      <c r="L9070" t="s">
        <v>29</v>
      </c>
      <c r="M9070" t="s">
        <v>29</v>
      </c>
      <c r="N9070">
        <v>10.418445999999999</v>
      </c>
      <c r="O9070">
        <v>-61.486637999999999</v>
      </c>
      <c r="P9070" t="s">
        <v>3605</v>
      </c>
      <c r="Q9070" s="3">
        <f>Table1[[#This Row],[Capacity (MW)]]*0.395*8760*10^-6</f>
        <v>0.36332100000000001</v>
      </c>
      <c r="R9070" s="3" cm="1">
        <f t="array" ref="R9070">AVERAGE(VLOOKUP(_xlfn.TEXTSPLIT(Table1[[#This Row],[Fuel (no space after comma)]], ","), FuelList_Final_EF!$A$2:$B$65, 2, FALSE))</f>
        <v>53.06</v>
      </c>
      <c r="S9070" s="3">
        <f>Table1[[#This Row],[Generation (TWh)]]*10^9*VLOOKUP(Table1[[#This Row],[Turbine/Engine Technology]],Technology_HR!$A$2:$B$11,2,FALSE)*10^-6</f>
        <v>4000164.21</v>
      </c>
      <c r="T9070" s="5">
        <f>Table1[[#This Row],[Fuel Consumption (mmBtu)]]*Table1[[#This Row],[Emission Factor (kg CO2/ mmBtu)]]*10^3</f>
        <v>212248712982.60001</v>
      </c>
      <c r="U9070" s="3">
        <f>Table1[[#This Row],[Emissions (g CO2)]]/(Table1[[#This Row],[Generation (TWh)]]*10^9)</f>
        <v>584.19060000000002</v>
      </c>
    </row>
    <row r="9071" spans="1:21" x14ac:dyDescent="0.35">
      <c r="A9071" t="s">
        <v>2267</v>
      </c>
      <c r="B9071" t="s">
        <v>3239</v>
      </c>
      <c r="C9071" t="str">
        <f>SUBSTITUTE(Table1[[#This Row],[Fuel]],", ",",")</f>
        <v>fossil gas: natural gas</v>
      </c>
      <c r="D9071" t="s">
        <v>3239</v>
      </c>
      <c r="H9071" t="s">
        <v>3436</v>
      </c>
      <c r="I9071">
        <v>75</v>
      </c>
      <c r="J9071" t="s">
        <v>3446</v>
      </c>
      <c r="K9071">
        <v>1999</v>
      </c>
      <c r="L9071" t="s">
        <v>29</v>
      </c>
      <c r="M9071" t="s">
        <v>29</v>
      </c>
      <c r="N9071">
        <v>10.4038</v>
      </c>
      <c r="O9071">
        <v>-61.461058999999999</v>
      </c>
      <c r="P9071" t="s">
        <v>3605</v>
      </c>
      <c r="Q9071" s="3">
        <f>Table1[[#This Row],[Capacity (MW)]]*0.395*8760*10^-6</f>
        <v>0.259515</v>
      </c>
      <c r="R9071" s="3" cm="1">
        <f t="array" ref="R9071">AVERAGE(VLOOKUP(_xlfn.TEXTSPLIT(Table1[[#This Row],[Fuel (no space after comma)]], ","), FuelList_Final_EF!$A$2:$B$65, 2, FALSE))</f>
        <v>53.06</v>
      </c>
      <c r="S9071" s="3">
        <f>Table1[[#This Row],[Generation (TWh)]]*10^9*VLOOKUP(Table1[[#This Row],[Turbine/Engine Technology]],Technology_HR!$A$2:$B$11,2,FALSE)*10^-6</f>
        <v>2857260.15</v>
      </c>
      <c r="T9071" s="5">
        <f>Table1[[#This Row],[Fuel Consumption (mmBtu)]]*Table1[[#This Row],[Emission Factor (kg CO2/ mmBtu)]]*10^3</f>
        <v>151606223559</v>
      </c>
      <c r="U9071" s="3">
        <f>Table1[[#This Row],[Emissions (g CO2)]]/(Table1[[#This Row],[Generation (TWh)]]*10^9)</f>
        <v>584.19060000000002</v>
      </c>
    </row>
    <row r="9072" spans="1:21" x14ac:dyDescent="0.35">
      <c r="A9072" t="s">
        <v>2267</v>
      </c>
      <c r="B9072" t="s">
        <v>3239</v>
      </c>
      <c r="C9072" t="str">
        <f>SUBSTITUTE(Table1[[#This Row],[Fuel]],", ",",")</f>
        <v>fossil gas: natural gas</v>
      </c>
      <c r="D9072" t="s">
        <v>3239</v>
      </c>
      <c r="H9072" t="s">
        <v>3436</v>
      </c>
      <c r="I9072">
        <v>75</v>
      </c>
      <c r="J9072" t="s">
        <v>3446</v>
      </c>
      <c r="K9072">
        <v>1999</v>
      </c>
      <c r="L9072" t="s">
        <v>29</v>
      </c>
      <c r="M9072" t="s">
        <v>29</v>
      </c>
      <c r="N9072">
        <v>10.4038</v>
      </c>
      <c r="O9072">
        <v>-61.461058999999999</v>
      </c>
      <c r="P9072" t="s">
        <v>3605</v>
      </c>
      <c r="Q9072" s="3">
        <f>Table1[[#This Row],[Capacity (MW)]]*0.395*8760*10^-6</f>
        <v>0.259515</v>
      </c>
      <c r="R9072" s="3" cm="1">
        <f t="array" ref="R9072">AVERAGE(VLOOKUP(_xlfn.TEXTSPLIT(Table1[[#This Row],[Fuel (no space after comma)]], ","), FuelList_Final_EF!$A$2:$B$65, 2, FALSE))</f>
        <v>53.06</v>
      </c>
      <c r="S9072" s="3">
        <f>Table1[[#This Row],[Generation (TWh)]]*10^9*VLOOKUP(Table1[[#This Row],[Turbine/Engine Technology]],Technology_HR!$A$2:$B$11,2,FALSE)*10^-6</f>
        <v>2857260.15</v>
      </c>
      <c r="T9072" s="5">
        <f>Table1[[#This Row],[Fuel Consumption (mmBtu)]]*Table1[[#This Row],[Emission Factor (kg CO2/ mmBtu)]]*10^3</f>
        <v>151606223559</v>
      </c>
      <c r="U9072" s="3">
        <f>Table1[[#This Row],[Emissions (g CO2)]]/(Table1[[#This Row],[Generation (TWh)]]*10^9)</f>
        <v>584.19060000000002</v>
      </c>
    </row>
    <row r="9073" spans="1:21" x14ac:dyDescent="0.35">
      <c r="A9073" t="s">
        <v>2267</v>
      </c>
      <c r="B9073" t="s">
        <v>3239</v>
      </c>
      <c r="C9073" t="str">
        <f>SUBSTITUTE(Table1[[#This Row],[Fuel]],", ",",")</f>
        <v>fossil gas: natural gas</v>
      </c>
      <c r="D9073" t="s">
        <v>3239</v>
      </c>
      <c r="H9073" t="s">
        <v>3436</v>
      </c>
      <c r="I9073">
        <v>75</v>
      </c>
      <c r="J9073" t="s">
        <v>3446</v>
      </c>
      <c r="K9073">
        <v>1999</v>
      </c>
      <c r="L9073" t="s">
        <v>29</v>
      </c>
      <c r="M9073" t="s">
        <v>29</v>
      </c>
      <c r="N9073">
        <v>10.4038</v>
      </c>
      <c r="O9073">
        <v>-61.461058999999999</v>
      </c>
      <c r="P9073" t="s">
        <v>3605</v>
      </c>
      <c r="Q9073" s="3">
        <f>Table1[[#This Row],[Capacity (MW)]]*0.395*8760*10^-6</f>
        <v>0.259515</v>
      </c>
      <c r="R9073" s="3" cm="1">
        <f t="array" ref="R9073">AVERAGE(VLOOKUP(_xlfn.TEXTSPLIT(Table1[[#This Row],[Fuel (no space after comma)]], ","), FuelList_Final_EF!$A$2:$B$65, 2, FALSE))</f>
        <v>53.06</v>
      </c>
      <c r="S9073" s="3">
        <f>Table1[[#This Row],[Generation (TWh)]]*10^9*VLOOKUP(Table1[[#This Row],[Turbine/Engine Technology]],Technology_HR!$A$2:$B$11,2,FALSE)*10^-6</f>
        <v>2857260.15</v>
      </c>
      <c r="T9073" s="5">
        <f>Table1[[#This Row],[Fuel Consumption (mmBtu)]]*Table1[[#This Row],[Emission Factor (kg CO2/ mmBtu)]]*10^3</f>
        <v>151606223559</v>
      </c>
      <c r="U9073" s="3">
        <f>Table1[[#This Row],[Emissions (g CO2)]]/(Table1[[#This Row],[Generation (TWh)]]*10^9)</f>
        <v>584.19060000000002</v>
      </c>
    </row>
    <row r="9074" spans="1:21" x14ac:dyDescent="0.35">
      <c r="A9074" t="s">
        <v>2268</v>
      </c>
      <c r="B9074" t="s">
        <v>3239</v>
      </c>
      <c r="C9074" t="str">
        <f>SUBSTITUTE(Table1[[#This Row],[Fuel]],", ",",")</f>
        <v>fossil gas: natural gas</v>
      </c>
      <c r="D9074" t="s">
        <v>3239</v>
      </c>
      <c r="H9074" t="s">
        <v>3438</v>
      </c>
      <c r="I9074">
        <v>360</v>
      </c>
      <c r="J9074" t="s">
        <v>3446</v>
      </c>
      <c r="K9074">
        <v>2012</v>
      </c>
      <c r="L9074" t="s">
        <v>29</v>
      </c>
      <c r="M9074" t="s">
        <v>29</v>
      </c>
      <c r="N9074">
        <v>10.217123000000001</v>
      </c>
      <c r="O9074">
        <v>-61.625521999999997</v>
      </c>
      <c r="P9074" t="s">
        <v>3605</v>
      </c>
      <c r="Q9074" s="3">
        <f>Table1[[#This Row],[Capacity (MW)]]*0.395*8760*10^-6</f>
        <v>1.2456720000000001</v>
      </c>
      <c r="R9074" s="3" cm="1">
        <f t="array" ref="R9074">AVERAGE(VLOOKUP(_xlfn.TEXTSPLIT(Table1[[#This Row],[Fuel (no space after comma)]], ","), FuelList_Final_EF!$A$2:$B$65, 2, FALSE))</f>
        <v>53.06</v>
      </c>
      <c r="S9074" s="3">
        <f>Table1[[#This Row],[Generation (TWh)]]*10^9*VLOOKUP(Table1[[#This Row],[Turbine/Engine Technology]],Technology_HR!$A$2:$B$11,2,FALSE)*10^-6</f>
        <v>9403577.9279999994</v>
      </c>
      <c r="T9074" s="5">
        <f>Table1[[#This Row],[Fuel Consumption (mmBtu)]]*Table1[[#This Row],[Emission Factor (kg CO2/ mmBtu)]]*10^3</f>
        <v>498953844859.67999</v>
      </c>
      <c r="U9074" s="3">
        <f>Table1[[#This Row],[Emissions (g CO2)]]/(Table1[[#This Row],[Generation (TWh)]]*10^9)</f>
        <v>400.54993999999999</v>
      </c>
    </row>
    <row r="9075" spans="1:21" x14ac:dyDescent="0.35">
      <c r="A9075" t="s">
        <v>2268</v>
      </c>
      <c r="B9075" t="s">
        <v>3239</v>
      </c>
      <c r="C9075" t="str">
        <f>SUBSTITUTE(Table1[[#This Row],[Fuel]],", ",",")</f>
        <v>fossil gas: natural gas</v>
      </c>
      <c r="D9075" t="s">
        <v>3239</v>
      </c>
      <c r="H9075" t="s">
        <v>3438</v>
      </c>
      <c r="I9075">
        <v>360</v>
      </c>
      <c r="J9075" t="s">
        <v>3446</v>
      </c>
      <c r="K9075">
        <v>2012</v>
      </c>
      <c r="L9075" t="s">
        <v>29</v>
      </c>
      <c r="M9075" t="s">
        <v>29</v>
      </c>
      <c r="N9075">
        <v>10.217123000000001</v>
      </c>
      <c r="O9075">
        <v>-61.625521999999997</v>
      </c>
      <c r="P9075" t="s">
        <v>3605</v>
      </c>
      <c r="Q9075" s="3">
        <f>Table1[[#This Row],[Capacity (MW)]]*0.395*8760*10^-6</f>
        <v>1.2456720000000001</v>
      </c>
      <c r="R9075" s="3" cm="1">
        <f t="array" ref="R9075">AVERAGE(VLOOKUP(_xlfn.TEXTSPLIT(Table1[[#This Row],[Fuel (no space after comma)]], ","), FuelList_Final_EF!$A$2:$B$65, 2, FALSE))</f>
        <v>53.06</v>
      </c>
      <c r="S9075" s="3">
        <f>Table1[[#This Row],[Generation (TWh)]]*10^9*VLOOKUP(Table1[[#This Row],[Turbine/Engine Technology]],Technology_HR!$A$2:$B$11,2,FALSE)*10^-6</f>
        <v>9403577.9279999994</v>
      </c>
      <c r="T9075" s="5">
        <f>Table1[[#This Row],[Fuel Consumption (mmBtu)]]*Table1[[#This Row],[Emission Factor (kg CO2/ mmBtu)]]*10^3</f>
        <v>498953844859.67999</v>
      </c>
      <c r="U9075" s="3">
        <f>Table1[[#This Row],[Emissions (g CO2)]]/(Table1[[#This Row],[Generation (TWh)]]*10^9)</f>
        <v>400.54993999999999</v>
      </c>
    </row>
    <row r="9076" spans="1:21" x14ac:dyDescent="0.35">
      <c r="A9076" t="s">
        <v>2269</v>
      </c>
      <c r="B9076" t="s">
        <v>3243</v>
      </c>
      <c r="C9076" t="str">
        <f>SUBSTITUTE(Table1[[#This Row],[Fuel]],", ",",")</f>
        <v>fossil gas: natural gas,fossil liquids: fuel oil</v>
      </c>
      <c r="D9076" t="s">
        <v>3239</v>
      </c>
      <c r="E9076" t="s">
        <v>3275</v>
      </c>
      <c r="H9076" t="s">
        <v>3436</v>
      </c>
      <c r="I9076">
        <v>120</v>
      </c>
      <c r="J9076" t="s">
        <v>3446</v>
      </c>
      <c r="K9076">
        <v>1997</v>
      </c>
      <c r="L9076" t="s">
        <v>29</v>
      </c>
      <c r="M9076">
        <v>2028</v>
      </c>
      <c r="N9076">
        <v>36.462470000000003</v>
      </c>
      <c r="O9076">
        <v>10.054546999999999</v>
      </c>
      <c r="P9076" t="s">
        <v>3606</v>
      </c>
      <c r="Q9076" s="3">
        <f>Table1[[#This Row],[Capacity (MW)]]*0.395*8760*10^-6</f>
        <v>0.41522400000000004</v>
      </c>
      <c r="R9076" s="3" cm="1">
        <f t="array" ref="R9076">AVERAGE(VLOOKUP(_xlfn.TEXTSPLIT(Table1[[#This Row],[Fuel (no space after comma)]], ","), FuelList_Final_EF!$A$2:$B$65, 2, FALSE))</f>
        <v>65.583341148886291</v>
      </c>
      <c r="S9076" s="3">
        <f>Table1[[#This Row],[Generation (TWh)]]*10^9*VLOOKUP(Table1[[#This Row],[Turbine/Engine Technology]],Technology_HR!$A$2:$B$11,2,FALSE)*10^-6</f>
        <v>4571616.2400000012</v>
      </c>
      <c r="T9076" s="5">
        <f>Table1[[#This Row],[Fuel Consumption (mmBtu)]]*Table1[[#This Row],[Emission Factor (kg CO2/ mmBtu)]]*10^3</f>
        <v>299821867469.70892</v>
      </c>
      <c r="U9076" s="3">
        <f>Table1[[#This Row],[Emissions (g CO2)]]/(Table1[[#This Row],[Generation (TWh)]]*10^9)</f>
        <v>722.07258604923823</v>
      </c>
    </row>
    <row r="9077" spans="1:21" x14ac:dyDescent="0.35">
      <c r="A9077" t="s">
        <v>2269</v>
      </c>
      <c r="B9077" t="s">
        <v>3243</v>
      </c>
      <c r="C9077" t="str">
        <f>SUBSTITUTE(Table1[[#This Row],[Fuel]],", ",",")</f>
        <v>fossil gas: natural gas,fossil liquids: fuel oil</v>
      </c>
      <c r="D9077" t="s">
        <v>3239</v>
      </c>
      <c r="E9077" t="s">
        <v>3275</v>
      </c>
      <c r="H9077" t="s">
        <v>3436</v>
      </c>
      <c r="I9077">
        <v>120</v>
      </c>
      <c r="J9077" t="s">
        <v>3446</v>
      </c>
      <c r="K9077">
        <v>1997</v>
      </c>
      <c r="L9077" t="s">
        <v>29</v>
      </c>
      <c r="M9077">
        <v>2028</v>
      </c>
      <c r="N9077">
        <v>36.462470000000003</v>
      </c>
      <c r="O9077">
        <v>10.054546999999999</v>
      </c>
      <c r="P9077" t="s">
        <v>3606</v>
      </c>
      <c r="Q9077" s="3">
        <f>Table1[[#This Row],[Capacity (MW)]]*0.395*8760*10^-6</f>
        <v>0.41522400000000004</v>
      </c>
      <c r="R9077" s="3" cm="1">
        <f t="array" ref="R9077">AVERAGE(VLOOKUP(_xlfn.TEXTSPLIT(Table1[[#This Row],[Fuel (no space after comma)]], ","), FuelList_Final_EF!$A$2:$B$65, 2, FALSE))</f>
        <v>65.583341148886291</v>
      </c>
      <c r="S9077" s="3">
        <f>Table1[[#This Row],[Generation (TWh)]]*10^9*VLOOKUP(Table1[[#This Row],[Turbine/Engine Technology]],Technology_HR!$A$2:$B$11,2,FALSE)*10^-6</f>
        <v>4571616.2400000012</v>
      </c>
      <c r="T9077" s="5">
        <f>Table1[[#This Row],[Fuel Consumption (mmBtu)]]*Table1[[#This Row],[Emission Factor (kg CO2/ mmBtu)]]*10^3</f>
        <v>299821867469.70892</v>
      </c>
      <c r="U9077" s="3">
        <f>Table1[[#This Row],[Emissions (g CO2)]]/(Table1[[#This Row],[Generation (TWh)]]*10^9)</f>
        <v>722.07258604923823</v>
      </c>
    </row>
    <row r="9078" spans="1:21" x14ac:dyDescent="0.35">
      <c r="A9078" t="s">
        <v>2269</v>
      </c>
      <c r="B9078" t="s">
        <v>3239</v>
      </c>
      <c r="C9078" t="str">
        <f>SUBSTITUTE(Table1[[#This Row],[Fuel]],", ",",")</f>
        <v>fossil gas: natural gas</v>
      </c>
      <c r="D9078" t="s">
        <v>3239</v>
      </c>
      <c r="H9078" t="s">
        <v>3436</v>
      </c>
      <c r="I9078">
        <v>128</v>
      </c>
      <c r="J9078" t="s">
        <v>3446</v>
      </c>
      <c r="K9078">
        <v>2013</v>
      </c>
      <c r="L9078" t="s">
        <v>29</v>
      </c>
      <c r="M9078">
        <v>2043</v>
      </c>
      <c r="N9078">
        <v>36.462470000000003</v>
      </c>
      <c r="O9078">
        <v>10.054546999999999</v>
      </c>
      <c r="P9078" t="s">
        <v>3606</v>
      </c>
      <c r="Q9078" s="3">
        <f>Table1[[#This Row],[Capacity (MW)]]*0.395*8760*10^-6</f>
        <v>0.44290560000000001</v>
      </c>
      <c r="R9078" s="3" cm="1">
        <f t="array" ref="R9078">AVERAGE(VLOOKUP(_xlfn.TEXTSPLIT(Table1[[#This Row],[Fuel (no space after comma)]], ","), FuelList_Final_EF!$A$2:$B$65, 2, FALSE))</f>
        <v>53.06</v>
      </c>
      <c r="S9078" s="3">
        <f>Table1[[#This Row],[Generation (TWh)]]*10^9*VLOOKUP(Table1[[#This Row],[Turbine/Engine Technology]],Technology_HR!$A$2:$B$11,2,FALSE)*10^-6</f>
        <v>4876390.6559999995</v>
      </c>
      <c r="T9078" s="5">
        <f>Table1[[#This Row],[Fuel Consumption (mmBtu)]]*Table1[[#This Row],[Emission Factor (kg CO2/ mmBtu)]]*10^3</f>
        <v>258741288207.35995</v>
      </c>
      <c r="U9078" s="3">
        <f>Table1[[#This Row],[Emissions (g CO2)]]/(Table1[[#This Row],[Generation (TWh)]]*10^9)</f>
        <v>584.1905999999999</v>
      </c>
    </row>
    <row r="9079" spans="1:21" x14ac:dyDescent="0.35">
      <c r="A9079" t="s">
        <v>2269</v>
      </c>
      <c r="B9079" t="s">
        <v>3239</v>
      </c>
      <c r="C9079" t="str">
        <f>SUBSTITUTE(Table1[[#This Row],[Fuel]],", ",",")</f>
        <v>fossil gas: natural gas</v>
      </c>
      <c r="D9079" t="s">
        <v>3239</v>
      </c>
      <c r="H9079" t="s">
        <v>3436</v>
      </c>
      <c r="I9079">
        <v>128</v>
      </c>
      <c r="J9079" t="s">
        <v>3446</v>
      </c>
      <c r="K9079">
        <v>2013</v>
      </c>
      <c r="L9079" t="s">
        <v>29</v>
      </c>
      <c r="M9079">
        <v>2043</v>
      </c>
      <c r="N9079">
        <v>36.462470000000003</v>
      </c>
      <c r="O9079">
        <v>10.054546999999999</v>
      </c>
      <c r="P9079" t="s">
        <v>3606</v>
      </c>
      <c r="Q9079" s="3">
        <f>Table1[[#This Row],[Capacity (MW)]]*0.395*8760*10^-6</f>
        <v>0.44290560000000001</v>
      </c>
      <c r="R9079" s="3" cm="1">
        <f t="array" ref="R9079">AVERAGE(VLOOKUP(_xlfn.TEXTSPLIT(Table1[[#This Row],[Fuel (no space after comma)]], ","), FuelList_Final_EF!$A$2:$B$65, 2, FALSE))</f>
        <v>53.06</v>
      </c>
      <c r="S9079" s="3">
        <f>Table1[[#This Row],[Generation (TWh)]]*10^9*VLOOKUP(Table1[[#This Row],[Turbine/Engine Technology]],Technology_HR!$A$2:$B$11,2,FALSE)*10^-6</f>
        <v>4876390.6559999995</v>
      </c>
      <c r="T9079" s="5">
        <f>Table1[[#This Row],[Fuel Consumption (mmBtu)]]*Table1[[#This Row],[Emission Factor (kg CO2/ mmBtu)]]*10^3</f>
        <v>258741288207.35995</v>
      </c>
      <c r="U9079" s="3">
        <f>Table1[[#This Row],[Emissions (g CO2)]]/(Table1[[#This Row],[Generation (TWh)]]*10^9)</f>
        <v>584.1905999999999</v>
      </c>
    </row>
    <row r="9080" spans="1:21" x14ac:dyDescent="0.35">
      <c r="A9080" t="s">
        <v>2269</v>
      </c>
      <c r="B9080" t="s">
        <v>3239</v>
      </c>
      <c r="C9080" t="str">
        <f>SUBSTITUTE(Table1[[#This Row],[Fuel]],", ",",")</f>
        <v>fossil gas: natural gas</v>
      </c>
      <c r="D9080" t="s">
        <v>3239</v>
      </c>
      <c r="H9080" t="s">
        <v>3436</v>
      </c>
      <c r="I9080">
        <v>120</v>
      </c>
      <c r="J9080" t="s">
        <v>3446</v>
      </c>
      <c r="K9080">
        <v>1999</v>
      </c>
      <c r="L9080" t="s">
        <v>29</v>
      </c>
      <c r="M9080">
        <v>2029</v>
      </c>
      <c r="N9080">
        <v>33.918100000000003</v>
      </c>
      <c r="O9080">
        <v>10.037599999999999</v>
      </c>
      <c r="P9080" t="s">
        <v>3606</v>
      </c>
      <c r="Q9080" s="3">
        <f>Table1[[#This Row],[Capacity (MW)]]*0.395*8760*10^-6</f>
        <v>0.41522400000000004</v>
      </c>
      <c r="R9080" s="3" cm="1">
        <f t="array" ref="R9080">AVERAGE(VLOOKUP(_xlfn.TEXTSPLIT(Table1[[#This Row],[Fuel (no space after comma)]], ","), FuelList_Final_EF!$A$2:$B$65, 2, FALSE))</f>
        <v>53.06</v>
      </c>
      <c r="S9080" s="3">
        <f>Table1[[#This Row],[Generation (TWh)]]*10^9*VLOOKUP(Table1[[#This Row],[Turbine/Engine Technology]],Technology_HR!$A$2:$B$11,2,FALSE)*10^-6</f>
        <v>4571616.2400000012</v>
      </c>
      <c r="T9080" s="5">
        <f>Table1[[#This Row],[Fuel Consumption (mmBtu)]]*Table1[[#This Row],[Emission Factor (kg CO2/ mmBtu)]]*10^3</f>
        <v>242569957694.40009</v>
      </c>
      <c r="U9080" s="3">
        <f>Table1[[#This Row],[Emissions (g CO2)]]/(Table1[[#This Row],[Generation (TWh)]]*10^9)</f>
        <v>584.19060000000013</v>
      </c>
    </row>
    <row r="9081" spans="1:21" x14ac:dyDescent="0.35">
      <c r="A9081" t="s">
        <v>2269</v>
      </c>
      <c r="B9081" t="s">
        <v>3239</v>
      </c>
      <c r="C9081" t="str">
        <f>SUBSTITUTE(Table1[[#This Row],[Fuel]],", ",",")</f>
        <v>fossil gas: natural gas</v>
      </c>
      <c r="D9081" t="s">
        <v>3239</v>
      </c>
      <c r="H9081" t="s">
        <v>3436</v>
      </c>
      <c r="I9081">
        <v>125</v>
      </c>
      <c r="J9081" t="s">
        <v>3446</v>
      </c>
      <c r="K9081">
        <v>2016</v>
      </c>
      <c r="L9081" t="s">
        <v>29</v>
      </c>
      <c r="M9081" t="s">
        <v>29</v>
      </c>
      <c r="N9081">
        <v>33.918100000000003</v>
      </c>
      <c r="O9081">
        <v>10.037599999999999</v>
      </c>
      <c r="P9081" t="s">
        <v>3606</v>
      </c>
      <c r="Q9081" s="3">
        <f>Table1[[#This Row],[Capacity (MW)]]*0.395*8760*10^-6</f>
        <v>0.43252499999999999</v>
      </c>
      <c r="R9081" s="3" cm="1">
        <f t="array" ref="R9081">AVERAGE(VLOOKUP(_xlfn.TEXTSPLIT(Table1[[#This Row],[Fuel (no space after comma)]], ","), FuelList_Final_EF!$A$2:$B$65, 2, FALSE))</f>
        <v>53.06</v>
      </c>
      <c r="S9081" s="3">
        <f>Table1[[#This Row],[Generation (TWh)]]*10^9*VLOOKUP(Table1[[#This Row],[Turbine/Engine Technology]],Technology_HR!$A$2:$B$11,2,FALSE)*10^-6</f>
        <v>4762100.25</v>
      </c>
      <c r="T9081" s="5">
        <f>Table1[[#This Row],[Fuel Consumption (mmBtu)]]*Table1[[#This Row],[Emission Factor (kg CO2/ mmBtu)]]*10^3</f>
        <v>252677039265.00003</v>
      </c>
      <c r="U9081" s="3">
        <f>Table1[[#This Row],[Emissions (g CO2)]]/(Table1[[#This Row],[Generation (TWh)]]*10^9)</f>
        <v>584.19060000000002</v>
      </c>
    </row>
    <row r="9082" spans="1:21" x14ac:dyDescent="0.35">
      <c r="A9082" t="s">
        <v>2269</v>
      </c>
      <c r="B9082" t="s">
        <v>3239</v>
      </c>
      <c r="C9082" t="str">
        <f>SUBSTITUTE(Table1[[#This Row],[Fuel]],", ",",")</f>
        <v>fossil gas: natural gas</v>
      </c>
      <c r="D9082" t="s">
        <v>3239</v>
      </c>
      <c r="H9082" t="s">
        <v>3436</v>
      </c>
      <c r="I9082">
        <v>125</v>
      </c>
      <c r="J9082" t="s">
        <v>3446</v>
      </c>
      <c r="K9082">
        <v>2016</v>
      </c>
      <c r="L9082" t="s">
        <v>29</v>
      </c>
      <c r="M9082" t="s">
        <v>29</v>
      </c>
      <c r="N9082">
        <v>33.918100000000003</v>
      </c>
      <c r="O9082">
        <v>10.037599999999999</v>
      </c>
      <c r="P9082" t="s">
        <v>3606</v>
      </c>
      <c r="Q9082" s="3">
        <f>Table1[[#This Row],[Capacity (MW)]]*0.395*8760*10^-6</f>
        <v>0.43252499999999999</v>
      </c>
      <c r="R9082" s="3" cm="1">
        <f t="array" ref="R9082">AVERAGE(VLOOKUP(_xlfn.TEXTSPLIT(Table1[[#This Row],[Fuel (no space after comma)]], ","), FuelList_Final_EF!$A$2:$B$65, 2, FALSE))</f>
        <v>53.06</v>
      </c>
      <c r="S9082" s="3">
        <f>Table1[[#This Row],[Generation (TWh)]]*10^9*VLOOKUP(Table1[[#This Row],[Turbine/Engine Technology]],Technology_HR!$A$2:$B$11,2,FALSE)*10^-6</f>
        <v>4762100.25</v>
      </c>
      <c r="T9082" s="5">
        <f>Table1[[#This Row],[Fuel Consumption (mmBtu)]]*Table1[[#This Row],[Emission Factor (kg CO2/ mmBtu)]]*10^3</f>
        <v>252677039265.00003</v>
      </c>
      <c r="U9082" s="3">
        <f>Table1[[#This Row],[Emissions (g CO2)]]/(Table1[[#This Row],[Generation (TWh)]]*10^9)</f>
        <v>584.19060000000002</v>
      </c>
    </row>
    <row r="9083" spans="1:21" x14ac:dyDescent="0.35">
      <c r="A9083" t="s">
        <v>2269</v>
      </c>
      <c r="B9083" t="s">
        <v>3239</v>
      </c>
      <c r="C9083" t="str">
        <f>SUBSTITUTE(Table1[[#This Row],[Fuel]],", ",",")</f>
        <v>fossil gas: natural gas</v>
      </c>
      <c r="D9083" t="s">
        <v>3239</v>
      </c>
      <c r="H9083" t="s">
        <v>3436</v>
      </c>
      <c r="I9083">
        <v>120</v>
      </c>
      <c r="J9083" t="s">
        <v>3446</v>
      </c>
      <c r="K9083">
        <v>2005</v>
      </c>
      <c r="L9083" t="s">
        <v>29</v>
      </c>
      <c r="M9083">
        <v>2035</v>
      </c>
      <c r="N9083">
        <v>34.9054</v>
      </c>
      <c r="O9083">
        <v>8.5408000000000008</v>
      </c>
      <c r="P9083" t="s">
        <v>3606</v>
      </c>
      <c r="Q9083" s="3">
        <f>Table1[[#This Row],[Capacity (MW)]]*0.395*8760*10^-6</f>
        <v>0.41522400000000004</v>
      </c>
      <c r="R9083" s="3" cm="1">
        <f t="array" ref="R9083">AVERAGE(VLOOKUP(_xlfn.TEXTSPLIT(Table1[[#This Row],[Fuel (no space after comma)]], ","), FuelList_Final_EF!$A$2:$B$65, 2, FALSE))</f>
        <v>53.06</v>
      </c>
      <c r="S9083" s="3">
        <f>Table1[[#This Row],[Generation (TWh)]]*10^9*VLOOKUP(Table1[[#This Row],[Turbine/Engine Technology]],Technology_HR!$A$2:$B$11,2,FALSE)*10^-6</f>
        <v>4571616.2400000012</v>
      </c>
      <c r="T9083" s="5">
        <f>Table1[[#This Row],[Fuel Consumption (mmBtu)]]*Table1[[#This Row],[Emission Factor (kg CO2/ mmBtu)]]*10^3</f>
        <v>242569957694.40009</v>
      </c>
      <c r="U9083" s="3">
        <f>Table1[[#This Row],[Emissions (g CO2)]]/(Table1[[#This Row],[Generation (TWh)]]*10^9)</f>
        <v>584.19060000000013</v>
      </c>
    </row>
    <row r="9084" spans="1:21" x14ac:dyDescent="0.35">
      <c r="A9084" t="s">
        <v>2269</v>
      </c>
      <c r="B9084" t="s">
        <v>3239</v>
      </c>
      <c r="C9084" t="str">
        <f>SUBSTITUTE(Table1[[#This Row],[Fuel]],", ",",")</f>
        <v>fossil gas: natural gas</v>
      </c>
      <c r="D9084" t="s">
        <v>3239</v>
      </c>
      <c r="H9084" t="s">
        <v>3436</v>
      </c>
      <c r="I9084">
        <v>120</v>
      </c>
      <c r="J9084" t="s">
        <v>3446</v>
      </c>
      <c r="K9084">
        <v>2009</v>
      </c>
      <c r="L9084" t="s">
        <v>29</v>
      </c>
      <c r="M9084">
        <v>2039</v>
      </c>
      <c r="N9084">
        <v>34.9054</v>
      </c>
      <c r="O9084">
        <v>8.5408000000000008</v>
      </c>
      <c r="P9084" t="s">
        <v>3606</v>
      </c>
      <c r="Q9084" s="3">
        <f>Table1[[#This Row],[Capacity (MW)]]*0.395*8760*10^-6</f>
        <v>0.41522400000000004</v>
      </c>
      <c r="R9084" s="3" cm="1">
        <f t="array" ref="R9084">AVERAGE(VLOOKUP(_xlfn.TEXTSPLIT(Table1[[#This Row],[Fuel (no space after comma)]], ","), FuelList_Final_EF!$A$2:$B$65, 2, FALSE))</f>
        <v>53.06</v>
      </c>
      <c r="S9084" s="3">
        <f>Table1[[#This Row],[Generation (TWh)]]*10^9*VLOOKUP(Table1[[#This Row],[Turbine/Engine Technology]],Technology_HR!$A$2:$B$11,2,FALSE)*10^-6</f>
        <v>4571616.2400000012</v>
      </c>
      <c r="T9084" s="5">
        <f>Table1[[#This Row],[Fuel Consumption (mmBtu)]]*Table1[[#This Row],[Emission Factor (kg CO2/ mmBtu)]]*10^3</f>
        <v>242569957694.40009</v>
      </c>
      <c r="U9084" s="3">
        <f>Table1[[#This Row],[Emissions (g CO2)]]/(Table1[[#This Row],[Generation (TWh)]]*10^9)</f>
        <v>584.19060000000013</v>
      </c>
    </row>
    <row r="9085" spans="1:21" x14ac:dyDescent="0.35">
      <c r="A9085" t="s">
        <v>2269</v>
      </c>
      <c r="B9085" t="s">
        <v>3239</v>
      </c>
      <c r="C9085" t="str">
        <f>SUBSTITUTE(Table1[[#This Row],[Fuel]],", ",",")</f>
        <v>fossil gas: natural gas</v>
      </c>
      <c r="D9085" t="s">
        <v>3239</v>
      </c>
      <c r="H9085" t="s">
        <v>3438</v>
      </c>
      <c r="I9085">
        <v>400</v>
      </c>
      <c r="J9085" t="s">
        <v>3446</v>
      </c>
      <c r="K9085">
        <v>2011</v>
      </c>
      <c r="L9085" t="s">
        <v>29</v>
      </c>
      <c r="M9085">
        <v>2041</v>
      </c>
      <c r="N9085">
        <v>33.926299999999998</v>
      </c>
      <c r="O9085">
        <v>10.0932</v>
      </c>
      <c r="P9085" t="s">
        <v>3606</v>
      </c>
      <c r="Q9085" s="3">
        <f>Table1[[#This Row],[Capacity (MW)]]*0.395*8760*10^-6</f>
        <v>1.38408</v>
      </c>
      <c r="R9085" s="3" cm="1">
        <f t="array" ref="R9085">AVERAGE(VLOOKUP(_xlfn.TEXTSPLIT(Table1[[#This Row],[Fuel (no space after comma)]], ","), FuelList_Final_EF!$A$2:$B$65, 2, FALSE))</f>
        <v>53.06</v>
      </c>
      <c r="S9085" s="3">
        <f>Table1[[#This Row],[Generation (TWh)]]*10^9*VLOOKUP(Table1[[#This Row],[Turbine/Engine Technology]],Technology_HR!$A$2:$B$11,2,FALSE)*10^-6</f>
        <v>10448419.92</v>
      </c>
      <c r="T9085" s="5">
        <f>Table1[[#This Row],[Fuel Consumption (mmBtu)]]*Table1[[#This Row],[Emission Factor (kg CO2/ mmBtu)]]*10^3</f>
        <v>554393160955.20007</v>
      </c>
      <c r="U9085" s="3">
        <f>Table1[[#This Row],[Emissions (g CO2)]]/(Table1[[#This Row],[Generation (TWh)]]*10^9)</f>
        <v>400.54994000000005</v>
      </c>
    </row>
    <row r="9086" spans="1:21" x14ac:dyDescent="0.35">
      <c r="A9086" t="s">
        <v>2269</v>
      </c>
      <c r="B9086" t="s">
        <v>3239</v>
      </c>
      <c r="C9086" t="str">
        <f>SUBSTITUTE(Table1[[#This Row],[Fuel]],", ",",")</f>
        <v>fossil gas: natural gas</v>
      </c>
      <c r="D9086" t="s">
        <v>3239</v>
      </c>
      <c r="H9086" t="s">
        <v>3436</v>
      </c>
      <c r="I9086">
        <v>120</v>
      </c>
      <c r="J9086" t="s">
        <v>3446</v>
      </c>
      <c r="K9086">
        <v>2005</v>
      </c>
      <c r="L9086" t="s">
        <v>29</v>
      </c>
      <c r="M9086">
        <v>2035</v>
      </c>
      <c r="N9086">
        <v>36.814799999999998</v>
      </c>
      <c r="O9086">
        <v>10.2897</v>
      </c>
      <c r="P9086" t="s">
        <v>3606</v>
      </c>
      <c r="Q9086" s="3">
        <f>Table1[[#This Row],[Capacity (MW)]]*0.395*8760*10^-6</f>
        <v>0.41522400000000004</v>
      </c>
      <c r="R9086" s="3" cm="1">
        <f t="array" ref="R9086">AVERAGE(VLOOKUP(_xlfn.TEXTSPLIT(Table1[[#This Row],[Fuel (no space after comma)]], ","), FuelList_Final_EF!$A$2:$B$65, 2, FALSE))</f>
        <v>53.06</v>
      </c>
      <c r="S9086" s="3">
        <f>Table1[[#This Row],[Generation (TWh)]]*10^9*VLOOKUP(Table1[[#This Row],[Turbine/Engine Technology]],Technology_HR!$A$2:$B$11,2,FALSE)*10^-6</f>
        <v>4571616.2400000012</v>
      </c>
      <c r="T9086" s="5">
        <f>Table1[[#This Row],[Fuel Consumption (mmBtu)]]*Table1[[#This Row],[Emission Factor (kg CO2/ mmBtu)]]*10^3</f>
        <v>242569957694.40009</v>
      </c>
      <c r="U9086" s="3">
        <f>Table1[[#This Row],[Emissions (g CO2)]]/(Table1[[#This Row],[Generation (TWh)]]*10^9)</f>
        <v>584.19060000000013</v>
      </c>
    </row>
    <row r="9087" spans="1:21" x14ac:dyDescent="0.35">
      <c r="A9087" t="s">
        <v>2269</v>
      </c>
      <c r="B9087" t="s">
        <v>3239</v>
      </c>
      <c r="C9087" t="str">
        <f>SUBSTITUTE(Table1[[#This Row],[Fuel]],", ",",")</f>
        <v>fossil gas: natural gas</v>
      </c>
      <c r="D9087" t="s">
        <v>3239</v>
      </c>
      <c r="H9087" t="s">
        <v>3436</v>
      </c>
      <c r="I9087">
        <v>312</v>
      </c>
      <c r="J9087" t="s">
        <v>3446</v>
      </c>
      <c r="K9087">
        <v>2021</v>
      </c>
      <c r="L9087" t="s">
        <v>29</v>
      </c>
      <c r="M9087" t="s">
        <v>29</v>
      </c>
      <c r="N9087">
        <v>36.677342000000003</v>
      </c>
      <c r="O9087">
        <v>9.9210530000000006</v>
      </c>
      <c r="P9087" t="s">
        <v>3606</v>
      </c>
      <c r="Q9087" s="3">
        <f>Table1[[#This Row],[Capacity (MW)]]*0.395*8760*10^-6</f>
        <v>1.0795824000000001</v>
      </c>
      <c r="R9087" s="3" cm="1">
        <f t="array" ref="R9087">AVERAGE(VLOOKUP(_xlfn.TEXTSPLIT(Table1[[#This Row],[Fuel (no space after comma)]], ","), FuelList_Final_EF!$A$2:$B$65, 2, FALSE))</f>
        <v>53.06</v>
      </c>
      <c r="S9087" s="3">
        <f>Table1[[#This Row],[Generation (TWh)]]*10^9*VLOOKUP(Table1[[#This Row],[Turbine/Engine Technology]],Technology_HR!$A$2:$B$11,2,FALSE)*10^-6</f>
        <v>11886202.223999999</v>
      </c>
      <c r="T9087" s="5">
        <f>Table1[[#This Row],[Fuel Consumption (mmBtu)]]*Table1[[#This Row],[Emission Factor (kg CO2/ mmBtu)]]*10^3</f>
        <v>630681890005.43994</v>
      </c>
      <c r="U9087" s="3">
        <f>Table1[[#This Row],[Emissions (g CO2)]]/(Table1[[#This Row],[Generation (TWh)]]*10^9)</f>
        <v>584.1905999999999</v>
      </c>
    </row>
    <row r="9088" spans="1:21" x14ac:dyDescent="0.35">
      <c r="A9088" t="s">
        <v>2269</v>
      </c>
      <c r="B9088" t="s">
        <v>3239</v>
      </c>
      <c r="C9088" t="str">
        <f>SUBSTITUTE(Table1[[#This Row],[Fuel]],", ",",")</f>
        <v>fossil gas: natural gas</v>
      </c>
      <c r="D9088" t="s">
        <v>3239</v>
      </c>
      <c r="H9088" t="s">
        <v>3436</v>
      </c>
      <c r="I9088">
        <v>312</v>
      </c>
      <c r="J9088" t="s">
        <v>3446</v>
      </c>
      <c r="K9088">
        <v>2021</v>
      </c>
      <c r="L9088" t="s">
        <v>29</v>
      </c>
      <c r="M9088" t="s">
        <v>29</v>
      </c>
      <c r="N9088">
        <v>36.677342000000003</v>
      </c>
      <c r="O9088">
        <v>9.9210530000000006</v>
      </c>
      <c r="P9088" t="s">
        <v>3606</v>
      </c>
      <c r="Q9088" s="3">
        <f>Table1[[#This Row],[Capacity (MW)]]*0.395*8760*10^-6</f>
        <v>1.0795824000000001</v>
      </c>
      <c r="R9088" s="3" cm="1">
        <f t="array" ref="R9088">AVERAGE(VLOOKUP(_xlfn.TEXTSPLIT(Table1[[#This Row],[Fuel (no space after comma)]], ","), FuelList_Final_EF!$A$2:$B$65, 2, FALSE))</f>
        <v>53.06</v>
      </c>
      <c r="S9088" s="3">
        <f>Table1[[#This Row],[Generation (TWh)]]*10^9*VLOOKUP(Table1[[#This Row],[Turbine/Engine Technology]],Technology_HR!$A$2:$B$11,2,FALSE)*10^-6</f>
        <v>11886202.223999999</v>
      </c>
      <c r="T9088" s="5">
        <f>Table1[[#This Row],[Fuel Consumption (mmBtu)]]*Table1[[#This Row],[Emission Factor (kg CO2/ mmBtu)]]*10^3</f>
        <v>630681890005.43994</v>
      </c>
      <c r="U9088" s="3">
        <f>Table1[[#This Row],[Emissions (g CO2)]]/(Table1[[#This Row],[Generation (TWh)]]*10^9)</f>
        <v>584.1905999999999</v>
      </c>
    </row>
    <row r="9089" spans="1:21" x14ac:dyDescent="0.35">
      <c r="A9089" t="s">
        <v>2269</v>
      </c>
      <c r="B9089" t="s">
        <v>3243</v>
      </c>
      <c r="C9089" t="str">
        <f>SUBSTITUTE(Table1[[#This Row],[Fuel]],", ",",")</f>
        <v>fossil gas: natural gas,fossil liquids: fuel oil</v>
      </c>
      <c r="D9089" t="s">
        <v>3239</v>
      </c>
      <c r="E9089" t="s">
        <v>3275</v>
      </c>
      <c r="H9089" t="s">
        <v>3440</v>
      </c>
      <c r="I9089">
        <v>170</v>
      </c>
      <c r="J9089" t="s">
        <v>3446</v>
      </c>
      <c r="K9089">
        <v>1985</v>
      </c>
      <c r="L9089" t="s">
        <v>29</v>
      </c>
      <c r="M9089" t="s">
        <v>29</v>
      </c>
      <c r="N9089">
        <v>36.796700000000001</v>
      </c>
      <c r="O9089">
        <v>10.282999999999999</v>
      </c>
      <c r="P9089" t="s">
        <v>3606</v>
      </c>
      <c r="Q9089" s="3">
        <f>Table1[[#This Row],[Capacity (MW)]]*0.395*8760*10^-6</f>
        <v>0.58823399999999992</v>
      </c>
      <c r="R9089" s="3" cm="1">
        <f t="array" ref="R9089">AVERAGE(VLOOKUP(_xlfn.TEXTSPLIT(Table1[[#This Row],[Fuel (no space after comma)]], ","), FuelList_Final_EF!$A$2:$B$65, 2, FALSE))</f>
        <v>65.583341148886291</v>
      </c>
      <c r="S9089" s="3">
        <f>Table1[[#This Row],[Generation (TWh)]]*10^9*VLOOKUP(Table1[[#This Row],[Turbine/Engine Technology]],Technology_HR!$A$2:$B$11,2,FALSE)*10^-6</f>
        <v>6049986.6899999985</v>
      </c>
      <c r="T9089" s="5">
        <f>Table1[[#This Row],[Fuel Consumption (mmBtu)]]*Table1[[#This Row],[Emission Factor (kg CO2/ mmBtu)]]*10^3</f>
        <v>396778341036.49127</v>
      </c>
      <c r="U9089" s="3">
        <f>Table1[[#This Row],[Emissions (g CO2)]]/(Table1[[#This Row],[Generation (TWh)]]*10^9)</f>
        <v>674.52466371629544</v>
      </c>
    </row>
    <row r="9090" spans="1:21" x14ac:dyDescent="0.35">
      <c r="A9090" t="s">
        <v>2269</v>
      </c>
      <c r="B9090" t="s">
        <v>3243</v>
      </c>
      <c r="C9090" t="str">
        <f>SUBSTITUTE(Table1[[#This Row],[Fuel]],", ",",")</f>
        <v>fossil gas: natural gas,fossil liquids: fuel oil</v>
      </c>
      <c r="D9090" t="s">
        <v>3239</v>
      </c>
      <c r="E9090" t="s">
        <v>3275</v>
      </c>
      <c r="H9090" t="s">
        <v>3440</v>
      </c>
      <c r="I9090">
        <v>170</v>
      </c>
      <c r="J9090" t="s">
        <v>3446</v>
      </c>
      <c r="K9090">
        <v>1985</v>
      </c>
      <c r="L9090" t="s">
        <v>29</v>
      </c>
      <c r="M9090" t="s">
        <v>29</v>
      </c>
      <c r="N9090">
        <v>36.796700000000001</v>
      </c>
      <c r="O9090">
        <v>10.282999999999999</v>
      </c>
      <c r="P9090" t="s">
        <v>3606</v>
      </c>
      <c r="Q9090" s="3">
        <f>Table1[[#This Row],[Capacity (MW)]]*0.395*8760*10^-6</f>
        <v>0.58823399999999992</v>
      </c>
      <c r="R9090" s="3" cm="1">
        <f t="array" ref="R9090">AVERAGE(VLOOKUP(_xlfn.TEXTSPLIT(Table1[[#This Row],[Fuel (no space after comma)]], ","), FuelList_Final_EF!$A$2:$B$65, 2, FALSE))</f>
        <v>65.583341148886291</v>
      </c>
      <c r="S9090" s="3">
        <f>Table1[[#This Row],[Generation (TWh)]]*10^9*VLOOKUP(Table1[[#This Row],[Turbine/Engine Technology]],Technology_HR!$A$2:$B$11,2,FALSE)*10^-6</f>
        <v>6049986.6899999985</v>
      </c>
      <c r="T9090" s="5">
        <f>Table1[[#This Row],[Fuel Consumption (mmBtu)]]*Table1[[#This Row],[Emission Factor (kg CO2/ mmBtu)]]*10^3</f>
        <v>396778341036.49127</v>
      </c>
      <c r="U9090" s="3">
        <f>Table1[[#This Row],[Emissions (g CO2)]]/(Table1[[#This Row],[Generation (TWh)]]*10^9)</f>
        <v>674.52466371629544</v>
      </c>
    </row>
    <row r="9091" spans="1:21" x14ac:dyDescent="0.35">
      <c r="A9091" t="s">
        <v>2269</v>
      </c>
      <c r="B9091" t="s">
        <v>3243</v>
      </c>
      <c r="C9091" t="str">
        <f>SUBSTITUTE(Table1[[#This Row],[Fuel]],", ",",")</f>
        <v>fossil gas: natural gas,fossil liquids: fuel oil</v>
      </c>
      <c r="D9091" t="s">
        <v>3239</v>
      </c>
      <c r="E9091" t="s">
        <v>3275</v>
      </c>
      <c r="H9091" t="s">
        <v>3440</v>
      </c>
      <c r="I9091">
        <v>180</v>
      </c>
      <c r="J9091" t="s">
        <v>3446</v>
      </c>
      <c r="K9091">
        <v>1998</v>
      </c>
      <c r="L9091" t="s">
        <v>29</v>
      </c>
      <c r="M9091">
        <v>2029</v>
      </c>
      <c r="N9091">
        <v>36.799624000000001</v>
      </c>
      <c r="O9091">
        <v>10.286984</v>
      </c>
      <c r="P9091" t="s">
        <v>3606</v>
      </c>
      <c r="Q9091" s="3">
        <f>Table1[[#This Row],[Capacity (MW)]]*0.395*8760*10^-6</f>
        <v>0.62283600000000006</v>
      </c>
      <c r="R9091" s="3" cm="1">
        <f t="array" ref="R9091">AVERAGE(VLOOKUP(_xlfn.TEXTSPLIT(Table1[[#This Row],[Fuel (no space after comma)]], ","), FuelList_Final_EF!$A$2:$B$65, 2, FALSE))</f>
        <v>65.583341148886291</v>
      </c>
      <c r="S9091" s="3">
        <f>Table1[[#This Row],[Generation (TWh)]]*10^9*VLOOKUP(Table1[[#This Row],[Turbine/Engine Technology]],Technology_HR!$A$2:$B$11,2,FALSE)*10^-6</f>
        <v>6405868.2599999998</v>
      </c>
      <c r="T9091" s="5">
        <f>Table1[[#This Row],[Fuel Consumption (mmBtu)]]*Table1[[#This Row],[Emission Factor (kg CO2/ mmBtu)]]*10^3</f>
        <v>420118243450.40259</v>
      </c>
      <c r="U9091" s="3">
        <f>Table1[[#This Row],[Emissions (g CO2)]]/(Table1[[#This Row],[Generation (TWh)]]*10^9)</f>
        <v>674.52466371629544</v>
      </c>
    </row>
    <row r="9092" spans="1:21" x14ac:dyDescent="0.35">
      <c r="A9092" t="s">
        <v>2269</v>
      </c>
      <c r="B9092" t="s">
        <v>3243</v>
      </c>
      <c r="C9092" t="str">
        <f>SUBSTITUTE(Table1[[#This Row],[Fuel]],", ",",")</f>
        <v>fossil gas: natural gas,fossil liquids: fuel oil</v>
      </c>
      <c r="D9092" t="s">
        <v>3239</v>
      </c>
      <c r="E9092" t="s">
        <v>3275</v>
      </c>
      <c r="H9092" t="s">
        <v>3440</v>
      </c>
      <c r="I9092">
        <v>180</v>
      </c>
      <c r="J9092" t="s">
        <v>3446</v>
      </c>
      <c r="K9092">
        <v>1998</v>
      </c>
      <c r="L9092" t="s">
        <v>29</v>
      </c>
      <c r="M9092">
        <v>2029</v>
      </c>
      <c r="N9092">
        <v>36.799624000000001</v>
      </c>
      <c r="O9092">
        <v>10.286984</v>
      </c>
      <c r="P9092" t="s">
        <v>3606</v>
      </c>
      <c r="Q9092" s="3">
        <f>Table1[[#This Row],[Capacity (MW)]]*0.395*8760*10^-6</f>
        <v>0.62283600000000006</v>
      </c>
      <c r="R9092" s="3" cm="1">
        <f t="array" ref="R9092">AVERAGE(VLOOKUP(_xlfn.TEXTSPLIT(Table1[[#This Row],[Fuel (no space after comma)]], ","), FuelList_Final_EF!$A$2:$B$65, 2, FALSE))</f>
        <v>65.583341148886291</v>
      </c>
      <c r="S9092" s="3">
        <f>Table1[[#This Row],[Generation (TWh)]]*10^9*VLOOKUP(Table1[[#This Row],[Turbine/Engine Technology]],Technology_HR!$A$2:$B$11,2,FALSE)*10^-6</f>
        <v>6405868.2599999998</v>
      </c>
      <c r="T9092" s="5">
        <f>Table1[[#This Row],[Fuel Consumption (mmBtu)]]*Table1[[#This Row],[Emission Factor (kg CO2/ mmBtu)]]*10^3</f>
        <v>420118243450.40259</v>
      </c>
      <c r="U9092" s="3">
        <f>Table1[[#This Row],[Emissions (g CO2)]]/(Table1[[#This Row],[Generation (TWh)]]*10^9)</f>
        <v>674.52466371629544</v>
      </c>
    </row>
    <row r="9093" spans="1:21" x14ac:dyDescent="0.35">
      <c r="A9093" t="s">
        <v>2269</v>
      </c>
      <c r="B9093" t="s">
        <v>3240</v>
      </c>
      <c r="C9093" t="str">
        <f>SUBSTITUTE(Table1[[#This Row],[Fuel]],", ",",")</f>
        <v>fossil gas: natural gas,fossil liquids: diesel</v>
      </c>
      <c r="D9093" t="s">
        <v>3239</v>
      </c>
      <c r="E9093" t="s">
        <v>3258</v>
      </c>
      <c r="H9093" t="s">
        <v>3438</v>
      </c>
      <c r="I9093">
        <v>450</v>
      </c>
      <c r="J9093" t="s">
        <v>3446</v>
      </c>
      <c r="K9093">
        <v>2022</v>
      </c>
      <c r="L9093" t="s">
        <v>29</v>
      </c>
      <c r="M9093" t="s">
        <v>29</v>
      </c>
      <c r="N9093">
        <v>36.800379999999997</v>
      </c>
      <c r="O9093">
        <v>10.284872999999999</v>
      </c>
      <c r="P9093" t="s">
        <v>3606</v>
      </c>
      <c r="Q9093" s="3">
        <f>Table1[[#This Row],[Capacity (MW)]]*0.395*8760*10^-6</f>
        <v>1.5570899999999999</v>
      </c>
      <c r="R9093" s="3" cm="1">
        <f t="array" ref="R9093">AVERAGE(VLOOKUP(_xlfn.TEXTSPLIT(Table1[[#This Row],[Fuel (no space after comma)]], ","), FuelList_Final_EF!$A$2:$B$65, 2, FALSE))</f>
        <v>65.583341148886291</v>
      </c>
      <c r="S9093" s="3">
        <f>Table1[[#This Row],[Generation (TWh)]]*10^9*VLOOKUP(Table1[[#This Row],[Turbine/Engine Technology]],Technology_HR!$A$2:$B$11,2,FALSE)*10^-6</f>
        <v>11754472.409999998</v>
      </c>
      <c r="T9093" s="5">
        <f>Table1[[#This Row],[Fuel Consumption (mmBtu)]]*Table1[[#This Row],[Emission Factor (kg CO2/ mmBtu)]]*10^3</f>
        <v>770897574090.20154</v>
      </c>
      <c r="U9093" s="3">
        <f>Table1[[#This Row],[Emissions (g CO2)]]/(Table1[[#This Row],[Generation (TWh)]]*10^9)</f>
        <v>495.08864233294264</v>
      </c>
    </row>
    <row r="9094" spans="1:21" x14ac:dyDescent="0.35">
      <c r="A9094" t="s">
        <v>2270</v>
      </c>
      <c r="B9094" t="s">
        <v>3243</v>
      </c>
      <c r="C9094" t="str">
        <f>SUBSTITUTE(Table1[[#This Row],[Fuel]],", ",",")</f>
        <v>fossil gas: natural gas,fossil liquids: fuel oil</v>
      </c>
      <c r="D9094" t="s">
        <v>3239</v>
      </c>
      <c r="E9094" t="s">
        <v>3275</v>
      </c>
      <c r="H9094" t="s">
        <v>3438</v>
      </c>
      <c r="I9094">
        <v>480</v>
      </c>
      <c r="J9094" t="s">
        <v>3446</v>
      </c>
      <c r="K9094">
        <v>2002</v>
      </c>
      <c r="L9094" t="s">
        <v>29</v>
      </c>
      <c r="M9094">
        <v>2027</v>
      </c>
      <c r="N9094">
        <v>36.798999999999999</v>
      </c>
      <c r="O9094">
        <v>10.2865</v>
      </c>
      <c r="P9094" t="s">
        <v>3606</v>
      </c>
      <c r="Q9094" s="3">
        <f>Table1[[#This Row],[Capacity (MW)]]*0.395*8760*10^-6</f>
        <v>1.6608960000000002</v>
      </c>
      <c r="R9094" s="3" cm="1">
        <f t="array" ref="R9094">AVERAGE(VLOOKUP(_xlfn.TEXTSPLIT(Table1[[#This Row],[Fuel (no space after comma)]], ","), FuelList_Final_EF!$A$2:$B$65, 2, FALSE))</f>
        <v>65.583341148886291</v>
      </c>
      <c r="S9094" s="3">
        <f>Table1[[#This Row],[Generation (TWh)]]*10^9*VLOOKUP(Table1[[#This Row],[Turbine/Engine Technology]],Technology_HR!$A$2:$B$11,2,FALSE)*10^-6</f>
        <v>12538103.904000001</v>
      </c>
      <c r="T9094" s="5">
        <f>Table1[[#This Row],[Fuel Consumption (mmBtu)]]*Table1[[#This Row],[Emission Factor (kg CO2/ mmBtu)]]*10^3</f>
        <v>822290745696.21521</v>
      </c>
      <c r="U9094" s="3">
        <f>Table1[[#This Row],[Emissions (g CO2)]]/(Table1[[#This Row],[Generation (TWh)]]*10^9)</f>
        <v>495.08864233294264</v>
      </c>
    </row>
    <row r="9095" spans="1:21" x14ac:dyDescent="0.35">
      <c r="A9095" t="s">
        <v>2269</v>
      </c>
      <c r="B9095" t="s">
        <v>3239</v>
      </c>
      <c r="C9095" t="str">
        <f>SUBSTITUTE(Table1[[#This Row],[Fuel]],", ",",")</f>
        <v>fossil gas: natural gas</v>
      </c>
      <c r="D9095" t="s">
        <v>3239</v>
      </c>
      <c r="H9095" t="s">
        <v>3438</v>
      </c>
      <c r="I9095">
        <v>450</v>
      </c>
      <c r="J9095" t="s">
        <v>3447</v>
      </c>
      <c r="K9095" t="s">
        <v>29</v>
      </c>
      <c r="L9095" t="s">
        <v>29</v>
      </c>
      <c r="M9095" t="s">
        <v>29</v>
      </c>
      <c r="N9095">
        <v>34.298465</v>
      </c>
      <c r="O9095">
        <v>10.066314</v>
      </c>
      <c r="P9095" t="s">
        <v>3606</v>
      </c>
      <c r="Q9095" s="3">
        <f>Table1[[#This Row],[Capacity (MW)]]*0.395*8760*10^-6</f>
        <v>1.5570899999999999</v>
      </c>
      <c r="R9095" s="3" cm="1">
        <f t="array" ref="R9095">AVERAGE(VLOOKUP(_xlfn.TEXTSPLIT(Table1[[#This Row],[Fuel (no space after comma)]], ","), FuelList_Final_EF!$A$2:$B$65, 2, FALSE))</f>
        <v>53.06</v>
      </c>
      <c r="S9095" s="3">
        <f>Table1[[#This Row],[Generation (TWh)]]*10^9*VLOOKUP(Table1[[#This Row],[Turbine/Engine Technology]],Technology_HR!$A$2:$B$11,2,FALSE)*10^-6</f>
        <v>11754472.409999998</v>
      </c>
      <c r="T9095" s="5">
        <f>Table1[[#This Row],[Fuel Consumption (mmBtu)]]*Table1[[#This Row],[Emission Factor (kg CO2/ mmBtu)]]*10^3</f>
        <v>623692306074.59998</v>
      </c>
      <c r="U9095" s="3">
        <f>Table1[[#This Row],[Emissions (g CO2)]]/(Table1[[#This Row],[Generation (TWh)]]*10^9)</f>
        <v>400.54994000000005</v>
      </c>
    </row>
    <row r="9096" spans="1:21" x14ac:dyDescent="0.35">
      <c r="A9096" t="s">
        <v>2269</v>
      </c>
      <c r="B9096" t="s">
        <v>3239</v>
      </c>
      <c r="C9096" t="str">
        <f>SUBSTITUTE(Table1[[#This Row],[Fuel]],", ",",")</f>
        <v>fossil gas: natural gas</v>
      </c>
      <c r="D9096" t="s">
        <v>3239</v>
      </c>
      <c r="H9096" t="s">
        <v>3438</v>
      </c>
      <c r="I9096">
        <v>450</v>
      </c>
      <c r="J9096" t="s">
        <v>3447</v>
      </c>
      <c r="K9096">
        <v>2026</v>
      </c>
      <c r="L9096" t="s">
        <v>29</v>
      </c>
      <c r="M9096" t="s">
        <v>29</v>
      </c>
      <c r="N9096">
        <v>34.298465</v>
      </c>
      <c r="O9096">
        <v>10.066314</v>
      </c>
      <c r="P9096" t="s">
        <v>3606</v>
      </c>
      <c r="Q9096" s="3">
        <f>Table1[[#This Row],[Capacity (MW)]]*0.395*8760*10^-6</f>
        <v>1.5570899999999999</v>
      </c>
      <c r="R9096" s="3" cm="1">
        <f t="array" ref="R9096">AVERAGE(VLOOKUP(_xlfn.TEXTSPLIT(Table1[[#This Row],[Fuel (no space after comma)]], ","), FuelList_Final_EF!$A$2:$B$65, 2, FALSE))</f>
        <v>53.06</v>
      </c>
      <c r="S9096" s="3">
        <f>Table1[[#This Row],[Generation (TWh)]]*10^9*VLOOKUP(Table1[[#This Row],[Turbine/Engine Technology]],Technology_HR!$A$2:$B$11,2,FALSE)*10^-6</f>
        <v>11754472.409999998</v>
      </c>
      <c r="T9096" s="5">
        <f>Table1[[#This Row],[Fuel Consumption (mmBtu)]]*Table1[[#This Row],[Emission Factor (kg CO2/ mmBtu)]]*10^3</f>
        <v>623692306074.59998</v>
      </c>
      <c r="U9096" s="3">
        <f>Table1[[#This Row],[Emissions (g CO2)]]/(Table1[[#This Row],[Generation (TWh)]]*10^9)</f>
        <v>400.54994000000005</v>
      </c>
    </row>
    <row r="9097" spans="1:21" x14ac:dyDescent="0.35">
      <c r="A9097" t="s">
        <v>2269</v>
      </c>
      <c r="B9097" t="s">
        <v>3243</v>
      </c>
      <c r="C9097" t="str">
        <f>SUBSTITUTE(Table1[[#This Row],[Fuel]],", ",",")</f>
        <v>fossil gas: natural gas,fossil liquids: fuel oil</v>
      </c>
      <c r="D9097" t="s">
        <v>3239</v>
      </c>
      <c r="E9097" t="s">
        <v>3275</v>
      </c>
      <c r="H9097" t="s">
        <v>3440</v>
      </c>
      <c r="I9097">
        <v>160</v>
      </c>
      <c r="J9097" t="s">
        <v>3446</v>
      </c>
      <c r="K9097">
        <v>1975</v>
      </c>
      <c r="L9097" t="s">
        <v>29</v>
      </c>
      <c r="M9097" t="s">
        <v>29</v>
      </c>
      <c r="N9097">
        <v>35.784903</v>
      </c>
      <c r="O9097">
        <v>10.679152999999999</v>
      </c>
      <c r="P9097" t="s">
        <v>3606</v>
      </c>
      <c r="Q9097" s="3">
        <f>Table1[[#This Row],[Capacity (MW)]]*0.395*8760*10^-6</f>
        <v>0.55363200000000001</v>
      </c>
      <c r="R9097" s="3" cm="1">
        <f t="array" ref="R9097">AVERAGE(VLOOKUP(_xlfn.TEXTSPLIT(Table1[[#This Row],[Fuel (no space after comma)]], ","), FuelList_Final_EF!$A$2:$B$65, 2, FALSE))</f>
        <v>65.583341148886291</v>
      </c>
      <c r="S9097" s="3">
        <f>Table1[[#This Row],[Generation (TWh)]]*10^9*VLOOKUP(Table1[[#This Row],[Turbine/Engine Technology]],Technology_HR!$A$2:$B$11,2,FALSE)*10^-6</f>
        <v>5694105.1200000001</v>
      </c>
      <c r="T9097" s="5">
        <f>Table1[[#This Row],[Fuel Consumption (mmBtu)]]*Table1[[#This Row],[Emission Factor (kg CO2/ mmBtu)]]*10^3</f>
        <v>373438438622.58014</v>
      </c>
      <c r="U9097" s="3">
        <f>Table1[[#This Row],[Emissions (g CO2)]]/(Table1[[#This Row],[Generation (TWh)]]*10^9)</f>
        <v>674.52466371629555</v>
      </c>
    </row>
    <row r="9098" spans="1:21" x14ac:dyDescent="0.35">
      <c r="A9098" t="s">
        <v>2269</v>
      </c>
      <c r="B9098" t="s">
        <v>3243</v>
      </c>
      <c r="C9098" t="str">
        <f>SUBSTITUTE(Table1[[#This Row],[Fuel]],", ",",")</f>
        <v>fossil gas: natural gas,fossil liquids: fuel oil</v>
      </c>
      <c r="D9098" t="s">
        <v>3239</v>
      </c>
      <c r="E9098" t="s">
        <v>3275</v>
      </c>
      <c r="H9098" t="s">
        <v>3440</v>
      </c>
      <c r="I9098">
        <v>160</v>
      </c>
      <c r="J9098" t="s">
        <v>3446</v>
      </c>
      <c r="K9098">
        <v>1980</v>
      </c>
      <c r="L9098" t="s">
        <v>29</v>
      </c>
      <c r="M9098" t="s">
        <v>29</v>
      </c>
      <c r="N9098">
        <v>35.784903</v>
      </c>
      <c r="O9098">
        <v>10.679152999999999</v>
      </c>
      <c r="P9098" t="s">
        <v>3606</v>
      </c>
      <c r="Q9098" s="3">
        <f>Table1[[#This Row],[Capacity (MW)]]*0.395*8760*10^-6</f>
        <v>0.55363200000000001</v>
      </c>
      <c r="R9098" s="3" cm="1">
        <f t="array" ref="R9098">AVERAGE(VLOOKUP(_xlfn.TEXTSPLIT(Table1[[#This Row],[Fuel (no space after comma)]], ","), FuelList_Final_EF!$A$2:$B$65, 2, FALSE))</f>
        <v>65.583341148886291</v>
      </c>
      <c r="S9098" s="3">
        <f>Table1[[#This Row],[Generation (TWh)]]*10^9*VLOOKUP(Table1[[#This Row],[Turbine/Engine Technology]],Technology_HR!$A$2:$B$11,2,FALSE)*10^-6</f>
        <v>5694105.1200000001</v>
      </c>
      <c r="T9098" s="5">
        <f>Table1[[#This Row],[Fuel Consumption (mmBtu)]]*Table1[[#This Row],[Emission Factor (kg CO2/ mmBtu)]]*10^3</f>
        <v>373438438622.58014</v>
      </c>
      <c r="U9098" s="3">
        <f>Table1[[#This Row],[Emissions (g CO2)]]/(Table1[[#This Row],[Generation (TWh)]]*10^9)</f>
        <v>674.52466371629555</v>
      </c>
    </row>
    <row r="9099" spans="1:21" x14ac:dyDescent="0.35">
      <c r="A9099" t="s">
        <v>2269</v>
      </c>
      <c r="B9099" t="s">
        <v>3239</v>
      </c>
      <c r="C9099" t="str">
        <f>SUBSTITUTE(Table1[[#This Row],[Fuel]],", ",",")</f>
        <v>fossil gas: natural gas</v>
      </c>
      <c r="D9099" t="s">
        <v>3239</v>
      </c>
      <c r="H9099" t="s">
        <v>3438</v>
      </c>
      <c r="I9099">
        <v>357</v>
      </c>
      <c r="J9099" t="s">
        <v>3446</v>
      </c>
      <c r="K9099">
        <v>1994</v>
      </c>
      <c r="L9099" t="s">
        <v>29</v>
      </c>
      <c r="M9099">
        <v>2025</v>
      </c>
      <c r="N9099">
        <v>35.785575000000001</v>
      </c>
      <c r="O9099">
        <v>10.678426</v>
      </c>
      <c r="P9099" t="s">
        <v>3606</v>
      </c>
      <c r="Q9099" s="3">
        <f>Table1[[#This Row],[Capacity (MW)]]*0.395*8760*10^-6</f>
        <v>1.2352914000000002</v>
      </c>
      <c r="R9099" s="3" cm="1">
        <f t="array" ref="R9099">AVERAGE(VLOOKUP(_xlfn.TEXTSPLIT(Table1[[#This Row],[Fuel (no space after comma)]], ","), FuelList_Final_EF!$A$2:$B$65, 2, FALSE))</f>
        <v>53.06</v>
      </c>
      <c r="S9099" s="3">
        <f>Table1[[#This Row],[Generation (TWh)]]*10^9*VLOOKUP(Table1[[#This Row],[Turbine/Engine Technology]],Technology_HR!$A$2:$B$11,2,FALSE)*10^-6</f>
        <v>9325214.7786000017</v>
      </c>
      <c r="T9099" s="5">
        <f>Table1[[#This Row],[Fuel Consumption (mmBtu)]]*Table1[[#This Row],[Emission Factor (kg CO2/ mmBtu)]]*10^3</f>
        <v>494795896152.51611</v>
      </c>
      <c r="U9099" s="3">
        <f>Table1[[#This Row],[Emissions (g CO2)]]/(Table1[[#This Row],[Generation (TWh)]]*10^9)</f>
        <v>400.54993999999999</v>
      </c>
    </row>
    <row r="9100" spans="1:21" x14ac:dyDescent="0.35">
      <c r="A9100" t="s">
        <v>2269</v>
      </c>
      <c r="B9100" t="s">
        <v>3239</v>
      </c>
      <c r="C9100" t="str">
        <f>SUBSTITUTE(Table1[[#This Row],[Fuel]],", ",",")</f>
        <v>fossil gas: natural gas</v>
      </c>
      <c r="D9100" t="s">
        <v>3239</v>
      </c>
      <c r="H9100" t="s">
        <v>3438</v>
      </c>
      <c r="I9100">
        <v>424</v>
      </c>
      <c r="J9100" t="s">
        <v>3446</v>
      </c>
      <c r="K9100">
        <v>2014</v>
      </c>
      <c r="L9100" t="s">
        <v>29</v>
      </c>
      <c r="M9100" t="s">
        <v>29</v>
      </c>
      <c r="N9100">
        <v>35.785913000000001</v>
      </c>
      <c r="O9100">
        <v>10.677649000000001</v>
      </c>
      <c r="P9100" t="s">
        <v>3606</v>
      </c>
      <c r="Q9100" s="3">
        <f>Table1[[#This Row],[Capacity (MW)]]*0.395*8760*10^-6</f>
        <v>1.4671247999999999</v>
      </c>
      <c r="R9100" s="3" cm="1">
        <f t="array" ref="R9100">AVERAGE(VLOOKUP(_xlfn.TEXTSPLIT(Table1[[#This Row],[Fuel (no space after comma)]], ","), FuelList_Final_EF!$A$2:$B$65, 2, FALSE))</f>
        <v>53.06</v>
      </c>
      <c r="S9100" s="3">
        <f>Table1[[#This Row],[Generation (TWh)]]*10^9*VLOOKUP(Table1[[#This Row],[Turbine/Engine Technology]],Technology_HR!$A$2:$B$11,2,FALSE)*10^-6</f>
        <v>11075325.1152</v>
      </c>
      <c r="T9100" s="5">
        <f>Table1[[#This Row],[Fuel Consumption (mmBtu)]]*Table1[[#This Row],[Emission Factor (kg CO2/ mmBtu)]]*10^3</f>
        <v>587656750612.51196</v>
      </c>
      <c r="U9100" s="3">
        <f>Table1[[#This Row],[Emissions (g CO2)]]/(Table1[[#This Row],[Generation (TWh)]]*10^9)</f>
        <v>400.54993999999999</v>
      </c>
    </row>
    <row r="9101" spans="1:21" x14ac:dyDescent="0.35">
      <c r="A9101" t="s">
        <v>2269</v>
      </c>
      <c r="B9101" t="s">
        <v>3239</v>
      </c>
      <c r="C9101" t="str">
        <f>SUBSTITUTE(Table1[[#This Row],[Fuel]],", ",",")</f>
        <v>fossil gas: natural gas</v>
      </c>
      <c r="D9101" t="s">
        <v>3239</v>
      </c>
      <c r="H9101" t="s">
        <v>3438</v>
      </c>
      <c r="I9101">
        <v>424</v>
      </c>
      <c r="J9101" t="s">
        <v>3446</v>
      </c>
      <c r="K9101">
        <v>2015</v>
      </c>
      <c r="L9101" t="s">
        <v>29</v>
      </c>
      <c r="M9101" t="s">
        <v>29</v>
      </c>
      <c r="N9101">
        <v>35.787694999999999</v>
      </c>
      <c r="O9101">
        <v>10.675387000000001</v>
      </c>
      <c r="P9101" t="s">
        <v>3606</v>
      </c>
      <c r="Q9101" s="3">
        <f>Table1[[#This Row],[Capacity (MW)]]*0.395*8760*10^-6</f>
        <v>1.4671247999999999</v>
      </c>
      <c r="R9101" s="3" cm="1">
        <f t="array" ref="R9101">AVERAGE(VLOOKUP(_xlfn.TEXTSPLIT(Table1[[#This Row],[Fuel (no space after comma)]], ","), FuelList_Final_EF!$A$2:$B$65, 2, FALSE))</f>
        <v>53.06</v>
      </c>
      <c r="S9101" s="3">
        <f>Table1[[#This Row],[Generation (TWh)]]*10^9*VLOOKUP(Table1[[#This Row],[Turbine/Engine Technology]],Technology_HR!$A$2:$B$11,2,FALSE)*10^-6</f>
        <v>11075325.1152</v>
      </c>
      <c r="T9101" s="5">
        <f>Table1[[#This Row],[Fuel Consumption (mmBtu)]]*Table1[[#This Row],[Emission Factor (kg CO2/ mmBtu)]]*10^3</f>
        <v>587656750612.51196</v>
      </c>
      <c r="U9101" s="3">
        <f>Table1[[#This Row],[Emissions (g CO2)]]/(Table1[[#This Row],[Generation (TWh)]]*10^9)</f>
        <v>400.54993999999999</v>
      </c>
    </row>
    <row r="9102" spans="1:21" x14ac:dyDescent="0.35">
      <c r="A9102" t="s">
        <v>2269</v>
      </c>
      <c r="B9102" t="s">
        <v>3243</v>
      </c>
      <c r="C9102" t="str">
        <f>SUBSTITUTE(Table1[[#This Row],[Fuel]],", ",",")</f>
        <v>fossil gas: natural gas,fossil liquids: fuel oil</v>
      </c>
      <c r="D9102" t="s">
        <v>3239</v>
      </c>
      <c r="E9102" t="s">
        <v>3275</v>
      </c>
      <c r="H9102" t="s">
        <v>3436</v>
      </c>
      <c r="I9102">
        <v>120</v>
      </c>
      <c r="J9102" t="s">
        <v>3446</v>
      </c>
      <c r="K9102">
        <v>2004</v>
      </c>
      <c r="L9102" t="s">
        <v>29</v>
      </c>
      <c r="M9102">
        <v>2034</v>
      </c>
      <c r="N9102">
        <v>34.686799999999998</v>
      </c>
      <c r="O9102">
        <v>10.6424</v>
      </c>
      <c r="P9102" t="s">
        <v>3606</v>
      </c>
      <c r="Q9102" s="3">
        <f>Table1[[#This Row],[Capacity (MW)]]*0.395*8760*10^-6</f>
        <v>0.41522400000000004</v>
      </c>
      <c r="R9102" s="3" cm="1">
        <f t="array" ref="R9102">AVERAGE(VLOOKUP(_xlfn.TEXTSPLIT(Table1[[#This Row],[Fuel (no space after comma)]], ","), FuelList_Final_EF!$A$2:$B$65, 2, FALSE))</f>
        <v>65.583341148886291</v>
      </c>
      <c r="S9102" s="3">
        <f>Table1[[#This Row],[Generation (TWh)]]*10^9*VLOOKUP(Table1[[#This Row],[Turbine/Engine Technology]],Technology_HR!$A$2:$B$11,2,FALSE)*10^-6</f>
        <v>4571616.2400000012</v>
      </c>
      <c r="T9102" s="5">
        <f>Table1[[#This Row],[Fuel Consumption (mmBtu)]]*Table1[[#This Row],[Emission Factor (kg CO2/ mmBtu)]]*10^3</f>
        <v>299821867469.70892</v>
      </c>
      <c r="U9102" s="3">
        <f>Table1[[#This Row],[Emissions (g CO2)]]/(Table1[[#This Row],[Generation (TWh)]]*10^9)</f>
        <v>722.07258604923823</v>
      </c>
    </row>
    <row r="9103" spans="1:21" x14ac:dyDescent="0.35">
      <c r="A9103" t="s">
        <v>2269</v>
      </c>
      <c r="B9103" t="s">
        <v>3243</v>
      </c>
      <c r="C9103" t="str">
        <f>SUBSTITUTE(Table1[[#This Row],[Fuel]],", ",",")</f>
        <v>fossil gas: natural gas,fossil liquids: fuel oil</v>
      </c>
      <c r="D9103" t="s">
        <v>3239</v>
      </c>
      <c r="E9103" t="s">
        <v>3275</v>
      </c>
      <c r="H9103" t="s">
        <v>3436</v>
      </c>
      <c r="I9103">
        <v>123</v>
      </c>
      <c r="J9103" t="s">
        <v>3446</v>
      </c>
      <c r="K9103">
        <v>2007</v>
      </c>
      <c r="L9103" t="s">
        <v>29</v>
      </c>
      <c r="M9103">
        <v>2037</v>
      </c>
      <c r="N9103">
        <v>34.686799999999998</v>
      </c>
      <c r="O9103">
        <v>10.6424</v>
      </c>
      <c r="P9103" t="s">
        <v>3606</v>
      </c>
      <c r="Q9103" s="3">
        <f>Table1[[#This Row],[Capacity (MW)]]*0.395*8760*10^-6</f>
        <v>0.4256046</v>
      </c>
      <c r="R9103" s="3" cm="1">
        <f t="array" ref="R9103">AVERAGE(VLOOKUP(_xlfn.TEXTSPLIT(Table1[[#This Row],[Fuel (no space after comma)]], ","), FuelList_Final_EF!$A$2:$B$65, 2, FALSE))</f>
        <v>65.583341148886291</v>
      </c>
      <c r="S9103" s="3">
        <f>Table1[[#This Row],[Generation (TWh)]]*10^9*VLOOKUP(Table1[[#This Row],[Turbine/Engine Technology]],Technology_HR!$A$2:$B$11,2,FALSE)*10^-6</f>
        <v>4685906.6459999997</v>
      </c>
      <c r="T9103" s="5">
        <f>Table1[[#This Row],[Fuel Consumption (mmBtu)]]*Table1[[#This Row],[Emission Factor (kg CO2/ mmBtu)]]*10^3</f>
        <v>307317414156.45154</v>
      </c>
      <c r="U9103" s="3">
        <f>Table1[[#This Row],[Emissions (g CO2)]]/(Table1[[#This Row],[Generation (TWh)]]*10^9)</f>
        <v>722.072586049238</v>
      </c>
    </row>
    <row r="9104" spans="1:21" x14ac:dyDescent="0.35">
      <c r="A9104" t="s">
        <v>2269</v>
      </c>
      <c r="B9104" t="s">
        <v>3243</v>
      </c>
      <c r="C9104" t="str">
        <f>SUBSTITUTE(Table1[[#This Row],[Fuel]],", ",",")</f>
        <v>fossil gas: natural gas,fossil liquids: fuel oil</v>
      </c>
      <c r="D9104" t="s">
        <v>3239</v>
      </c>
      <c r="E9104" t="s">
        <v>3275</v>
      </c>
      <c r="H9104" t="s">
        <v>3436</v>
      </c>
      <c r="I9104">
        <v>123</v>
      </c>
      <c r="J9104" t="s">
        <v>3446</v>
      </c>
      <c r="K9104">
        <v>2010</v>
      </c>
      <c r="L9104" t="s">
        <v>29</v>
      </c>
      <c r="M9104">
        <v>2040</v>
      </c>
      <c r="N9104">
        <v>34.686799999999998</v>
      </c>
      <c r="O9104">
        <v>10.6424</v>
      </c>
      <c r="P9104" t="s">
        <v>3606</v>
      </c>
      <c r="Q9104" s="3">
        <f>Table1[[#This Row],[Capacity (MW)]]*0.395*8760*10^-6</f>
        <v>0.4256046</v>
      </c>
      <c r="R9104" s="3" cm="1">
        <f t="array" ref="R9104">AVERAGE(VLOOKUP(_xlfn.TEXTSPLIT(Table1[[#This Row],[Fuel (no space after comma)]], ","), FuelList_Final_EF!$A$2:$B$65, 2, FALSE))</f>
        <v>65.583341148886291</v>
      </c>
      <c r="S9104" s="3">
        <f>Table1[[#This Row],[Generation (TWh)]]*10^9*VLOOKUP(Table1[[#This Row],[Turbine/Engine Technology]],Technology_HR!$A$2:$B$11,2,FALSE)*10^-6</f>
        <v>4685906.6459999997</v>
      </c>
      <c r="T9104" s="5">
        <f>Table1[[#This Row],[Fuel Consumption (mmBtu)]]*Table1[[#This Row],[Emission Factor (kg CO2/ mmBtu)]]*10^3</f>
        <v>307317414156.45154</v>
      </c>
      <c r="U9104" s="3">
        <f>Table1[[#This Row],[Emissions (g CO2)]]/(Table1[[#This Row],[Generation (TWh)]]*10^9)</f>
        <v>722.072586049238</v>
      </c>
    </row>
    <row r="9105" spans="1:21" x14ac:dyDescent="0.35">
      <c r="A9105" t="s">
        <v>2271</v>
      </c>
      <c r="B9105" t="s">
        <v>3239</v>
      </c>
      <c r="C9105" t="str">
        <f>SUBSTITUTE(Table1[[#This Row],[Fuel]],", ",",")</f>
        <v>fossil gas: natural gas</v>
      </c>
      <c r="D9105" t="s">
        <v>3239</v>
      </c>
      <c r="H9105" t="s">
        <v>3438</v>
      </c>
      <c r="I9105">
        <v>131</v>
      </c>
      <c r="J9105" t="s">
        <v>3446</v>
      </c>
      <c r="K9105">
        <v>2001</v>
      </c>
      <c r="L9105" t="s">
        <v>29</v>
      </c>
      <c r="M9105" t="s">
        <v>29</v>
      </c>
      <c r="N9105">
        <v>36.988152999999997</v>
      </c>
      <c r="O9105">
        <v>35.204129000000002</v>
      </c>
      <c r="P9105" t="s">
        <v>3607</v>
      </c>
      <c r="Q9105" s="3">
        <f>Table1[[#This Row],[Capacity (MW)]]*0.395*8760*10^-6</f>
        <v>0.45328619999999997</v>
      </c>
      <c r="R9105" s="3" cm="1">
        <f t="array" ref="R9105">AVERAGE(VLOOKUP(_xlfn.TEXTSPLIT(Table1[[#This Row],[Fuel (no space after comma)]], ","), FuelList_Final_EF!$A$2:$B$65, 2, FALSE))</f>
        <v>53.06</v>
      </c>
      <c r="S9105" s="3">
        <f>Table1[[#This Row],[Generation (TWh)]]*10^9*VLOOKUP(Table1[[#This Row],[Turbine/Engine Technology]],Technology_HR!$A$2:$B$11,2,FALSE)*10^-6</f>
        <v>3421857.5237999996</v>
      </c>
      <c r="T9105" s="5">
        <f>Table1[[#This Row],[Fuel Consumption (mmBtu)]]*Table1[[#This Row],[Emission Factor (kg CO2/ mmBtu)]]*10^3</f>
        <v>181563760212.82797</v>
      </c>
      <c r="U9105" s="3">
        <f>Table1[[#This Row],[Emissions (g CO2)]]/(Table1[[#This Row],[Generation (TWh)]]*10^9)</f>
        <v>400.54993999999994</v>
      </c>
    </row>
    <row r="9106" spans="1:21" x14ac:dyDescent="0.35">
      <c r="A9106" t="s">
        <v>2272</v>
      </c>
      <c r="B9106" t="s">
        <v>3263</v>
      </c>
      <c r="C9106" t="str">
        <f>SUBSTITUTE(Table1[[#This Row],[Fuel]],", ",",")</f>
        <v>fossil gas: natural gas,fossil liquids: heavy fuel oil</v>
      </c>
      <c r="D9106" t="s">
        <v>3239</v>
      </c>
      <c r="E9106" t="s">
        <v>3241</v>
      </c>
      <c r="H9106" t="s">
        <v>3438</v>
      </c>
      <c r="I9106">
        <v>45</v>
      </c>
      <c r="J9106" t="s">
        <v>3446</v>
      </c>
      <c r="K9106" t="s">
        <v>29</v>
      </c>
      <c r="L9106" t="s">
        <v>29</v>
      </c>
      <c r="M9106" t="s">
        <v>29</v>
      </c>
      <c r="N9106">
        <v>40.68927</v>
      </c>
      <c r="O9106">
        <v>29.404949999999999</v>
      </c>
      <c r="P9106" t="s">
        <v>3607</v>
      </c>
      <c r="Q9106" s="3">
        <f>Table1[[#This Row],[Capacity (MW)]]*0.395*8760*10^-6</f>
        <v>0.15570900000000001</v>
      </c>
      <c r="R9106" s="3" cm="1">
        <f t="array" ref="R9106">AVERAGE(VLOOKUP(_xlfn.TEXTSPLIT(Table1[[#This Row],[Fuel (no space after comma)]], ","), FuelList_Final_EF!$A$2:$B$65, 2, FALSE))</f>
        <v>67.331265155508703</v>
      </c>
      <c r="S9106" s="3">
        <f>Table1[[#This Row],[Generation (TWh)]]*10^9*VLOOKUP(Table1[[#This Row],[Turbine/Engine Technology]],Technology_HR!$A$2:$B$11,2,FALSE)*10^-6</f>
        <v>1175447.2409999999</v>
      </c>
      <c r="T9106" s="5">
        <f>Table1[[#This Row],[Fuel Consumption (mmBtu)]]*Table1[[#This Row],[Emission Factor (kg CO2/ mmBtu)]]*10^3</f>
        <v>79144349860.082138</v>
      </c>
      <c r="U9106" s="3">
        <f>Table1[[#This Row],[Emissions (g CO2)]]/(Table1[[#This Row],[Generation (TWh)]]*10^9)</f>
        <v>508.28372065893518</v>
      </c>
    </row>
    <row r="9107" spans="1:21" x14ac:dyDescent="0.35">
      <c r="A9107" t="s">
        <v>843</v>
      </c>
      <c r="B9107" t="s">
        <v>3239</v>
      </c>
      <c r="C9107" t="str">
        <f>SUBSTITUTE(Table1[[#This Row],[Fuel]],", ",",")</f>
        <v>fossil gas: natural gas</v>
      </c>
      <c r="D9107" t="s">
        <v>3239</v>
      </c>
      <c r="H9107" t="s">
        <v>3438</v>
      </c>
      <c r="I9107">
        <v>250</v>
      </c>
      <c r="J9107" t="s">
        <v>3448</v>
      </c>
      <c r="K9107">
        <v>2009</v>
      </c>
      <c r="L9107" t="s">
        <v>29</v>
      </c>
      <c r="M9107" t="s">
        <v>29</v>
      </c>
      <c r="N9107">
        <v>37.1203</v>
      </c>
      <c r="O9107">
        <v>30.601600000000001</v>
      </c>
      <c r="P9107" t="s">
        <v>3607</v>
      </c>
      <c r="Q9107" s="3">
        <f>Table1[[#This Row],[Capacity (MW)]]*0.395*8760*10^-6</f>
        <v>0.86504999999999999</v>
      </c>
      <c r="R9107" s="3" cm="1">
        <f t="array" ref="R9107">AVERAGE(VLOOKUP(_xlfn.TEXTSPLIT(Table1[[#This Row],[Fuel (no space after comma)]], ","), FuelList_Final_EF!$A$2:$B$65, 2, FALSE))</f>
        <v>53.06</v>
      </c>
      <c r="S9107" s="3">
        <f>Table1[[#This Row],[Generation (TWh)]]*10^9*VLOOKUP(Table1[[#This Row],[Turbine/Engine Technology]],Technology_HR!$A$2:$B$11,2,FALSE)*10^-6</f>
        <v>6530262.4499999993</v>
      </c>
      <c r="T9107" s="5">
        <f>Table1[[#This Row],[Fuel Consumption (mmBtu)]]*Table1[[#This Row],[Emission Factor (kg CO2/ mmBtu)]]*10^3</f>
        <v>346495725597</v>
      </c>
      <c r="U9107" s="3">
        <f>Table1[[#This Row],[Emissions (g CO2)]]/(Table1[[#This Row],[Generation (TWh)]]*10^9)</f>
        <v>400.54993999999999</v>
      </c>
    </row>
    <row r="9108" spans="1:21" x14ac:dyDescent="0.35">
      <c r="A9108" t="s">
        <v>843</v>
      </c>
      <c r="B9108" t="s">
        <v>3239</v>
      </c>
      <c r="C9108" t="str">
        <f>SUBSTITUTE(Table1[[#This Row],[Fuel]],", ",",")</f>
        <v>fossil gas: natural gas</v>
      </c>
      <c r="D9108" t="s">
        <v>3239</v>
      </c>
      <c r="H9108" t="s">
        <v>3438</v>
      </c>
      <c r="I9108">
        <v>900</v>
      </c>
      <c r="J9108" t="s">
        <v>3446</v>
      </c>
      <c r="K9108">
        <v>2011</v>
      </c>
      <c r="L9108" t="s">
        <v>29</v>
      </c>
      <c r="M9108" t="s">
        <v>29</v>
      </c>
      <c r="N9108">
        <v>37.1203</v>
      </c>
      <c r="O9108">
        <v>30.601600000000001</v>
      </c>
      <c r="P9108" t="s">
        <v>3607</v>
      </c>
      <c r="Q9108" s="3">
        <f>Table1[[#This Row],[Capacity (MW)]]*0.395*8760*10^-6</f>
        <v>3.1141799999999997</v>
      </c>
      <c r="R9108" s="3" cm="1">
        <f t="array" ref="R9108">AVERAGE(VLOOKUP(_xlfn.TEXTSPLIT(Table1[[#This Row],[Fuel (no space after comma)]], ","), FuelList_Final_EF!$A$2:$B$65, 2, FALSE))</f>
        <v>53.06</v>
      </c>
      <c r="S9108" s="3">
        <f>Table1[[#This Row],[Generation (TWh)]]*10^9*VLOOKUP(Table1[[#This Row],[Turbine/Engine Technology]],Technology_HR!$A$2:$B$11,2,FALSE)*10^-6</f>
        <v>23508944.819999997</v>
      </c>
      <c r="T9108" s="5">
        <f>Table1[[#This Row],[Fuel Consumption (mmBtu)]]*Table1[[#This Row],[Emission Factor (kg CO2/ mmBtu)]]*10^3</f>
        <v>1247384612149.2</v>
      </c>
      <c r="U9108" s="3">
        <f>Table1[[#This Row],[Emissions (g CO2)]]/(Table1[[#This Row],[Generation (TWh)]]*10^9)</f>
        <v>400.54994000000005</v>
      </c>
    </row>
    <row r="9109" spans="1:21" x14ac:dyDescent="0.35">
      <c r="A9109" t="s">
        <v>2273</v>
      </c>
      <c r="B9109" t="s">
        <v>3239</v>
      </c>
      <c r="C9109" t="str">
        <f>SUBSTITUTE(Table1[[#This Row],[Fuel]],", ",",")</f>
        <v>fossil gas: natural gas</v>
      </c>
      <c r="D9109" t="s">
        <v>3239</v>
      </c>
      <c r="H9109" t="s">
        <v>3441</v>
      </c>
      <c r="I9109">
        <v>68</v>
      </c>
      <c r="J9109" t="s">
        <v>3446</v>
      </c>
      <c r="K9109">
        <v>2007</v>
      </c>
      <c r="L9109" t="s">
        <v>29</v>
      </c>
      <c r="M9109" t="s">
        <v>29</v>
      </c>
      <c r="N9109">
        <v>38.814700000000002</v>
      </c>
      <c r="O9109">
        <v>27.064399999999999</v>
      </c>
      <c r="P9109" t="s">
        <v>3607</v>
      </c>
      <c r="Q9109" s="3">
        <f>Table1[[#This Row],[Capacity (MW)]]*0.395*8760*10^-6</f>
        <v>0.23529359999999999</v>
      </c>
      <c r="R9109" s="3" cm="1">
        <f t="array" ref="R9109">AVERAGE(VLOOKUP(_xlfn.TEXTSPLIT(Table1[[#This Row],[Fuel (no space after comma)]], ","), FuelList_Final_EF!$A$2:$B$65, 2, FALSE))</f>
        <v>53.06</v>
      </c>
      <c r="S9109" s="3">
        <f>Table1[[#This Row],[Generation (TWh)]]*10^9*VLOOKUP(Table1[[#This Row],[Turbine/Engine Technology]],Technology_HR!$A$2:$B$11,2,FALSE)*10^-6</f>
        <v>1776231.3864</v>
      </c>
      <c r="T9109" s="5">
        <f>Table1[[#This Row],[Fuel Consumption (mmBtu)]]*Table1[[#This Row],[Emission Factor (kg CO2/ mmBtu)]]*10^3</f>
        <v>94246837362.384003</v>
      </c>
      <c r="U9109" s="3">
        <f>Table1[[#This Row],[Emissions (g CO2)]]/(Table1[[#This Row],[Generation (TWh)]]*10^9)</f>
        <v>400.54993999999999</v>
      </c>
    </row>
    <row r="9110" spans="1:21" x14ac:dyDescent="0.35">
      <c r="A9110" t="s">
        <v>2273</v>
      </c>
      <c r="B9110" t="s">
        <v>3239</v>
      </c>
      <c r="C9110" t="str">
        <f>SUBSTITUTE(Table1[[#This Row],[Fuel]],", ",",")</f>
        <v>fossil gas: natural gas</v>
      </c>
      <c r="D9110" t="s">
        <v>3239</v>
      </c>
      <c r="H9110" t="s">
        <v>3441</v>
      </c>
      <c r="I9110">
        <v>270</v>
      </c>
      <c r="J9110" t="s">
        <v>3446</v>
      </c>
      <c r="K9110">
        <v>2010</v>
      </c>
      <c r="L9110" t="s">
        <v>29</v>
      </c>
      <c r="M9110" t="s">
        <v>29</v>
      </c>
      <c r="N9110">
        <v>38.814700000000002</v>
      </c>
      <c r="O9110">
        <v>27.064399999999999</v>
      </c>
      <c r="P9110" t="s">
        <v>3607</v>
      </c>
      <c r="Q9110" s="3">
        <f>Table1[[#This Row],[Capacity (MW)]]*0.395*8760*10^-6</f>
        <v>0.93425399999999992</v>
      </c>
      <c r="R9110" s="3" cm="1">
        <f t="array" ref="R9110">AVERAGE(VLOOKUP(_xlfn.TEXTSPLIT(Table1[[#This Row],[Fuel (no space after comma)]], ","), FuelList_Final_EF!$A$2:$B$65, 2, FALSE))</f>
        <v>53.06</v>
      </c>
      <c r="S9110" s="3">
        <f>Table1[[#This Row],[Generation (TWh)]]*10^9*VLOOKUP(Table1[[#This Row],[Turbine/Engine Technology]],Technology_HR!$A$2:$B$11,2,FALSE)*10^-6</f>
        <v>7052683.4459999986</v>
      </c>
      <c r="T9110" s="5">
        <f>Table1[[#This Row],[Fuel Consumption (mmBtu)]]*Table1[[#This Row],[Emission Factor (kg CO2/ mmBtu)]]*10^3</f>
        <v>374215383644.75995</v>
      </c>
      <c r="U9110" s="3">
        <f>Table1[[#This Row],[Emissions (g CO2)]]/(Table1[[#This Row],[Generation (TWh)]]*10^9)</f>
        <v>400.54993999999999</v>
      </c>
    </row>
    <row r="9111" spans="1:21" x14ac:dyDescent="0.35">
      <c r="A9111" t="s">
        <v>2274</v>
      </c>
      <c r="B9111" t="s">
        <v>3239</v>
      </c>
      <c r="C9111" t="str">
        <f>SUBSTITUTE(Table1[[#This Row],[Fuel]],", ",",")</f>
        <v>fossil gas: natural gas</v>
      </c>
      <c r="D9111" t="s">
        <v>3239</v>
      </c>
      <c r="H9111" t="s">
        <v>3438</v>
      </c>
      <c r="I9111">
        <v>870</v>
      </c>
      <c r="J9111" t="s">
        <v>3446</v>
      </c>
      <c r="K9111">
        <v>2018</v>
      </c>
      <c r="L9111" t="s">
        <v>29</v>
      </c>
      <c r="M9111" t="s">
        <v>29</v>
      </c>
      <c r="N9111">
        <v>38.742201999999999</v>
      </c>
      <c r="O9111">
        <v>26.943086000000001</v>
      </c>
      <c r="P9111" t="s">
        <v>3607</v>
      </c>
      <c r="Q9111" s="3">
        <f>Table1[[#This Row],[Capacity (MW)]]*0.395*8760*10^-6</f>
        <v>3.0103740000000005</v>
      </c>
      <c r="R9111" s="3" cm="1">
        <f t="array" ref="R9111">AVERAGE(VLOOKUP(_xlfn.TEXTSPLIT(Table1[[#This Row],[Fuel (no space after comma)]], ","), FuelList_Final_EF!$A$2:$B$65, 2, FALSE))</f>
        <v>53.06</v>
      </c>
      <c r="S9111" s="3">
        <f>Table1[[#This Row],[Generation (TWh)]]*10^9*VLOOKUP(Table1[[#This Row],[Turbine/Engine Technology]],Technology_HR!$A$2:$B$11,2,FALSE)*10^-6</f>
        <v>22725313.326000001</v>
      </c>
      <c r="T9111" s="5">
        <f>Table1[[#This Row],[Fuel Consumption (mmBtu)]]*Table1[[#This Row],[Emission Factor (kg CO2/ mmBtu)]]*10^3</f>
        <v>1205805125077.5603</v>
      </c>
      <c r="U9111" s="3">
        <f>Table1[[#This Row],[Emissions (g CO2)]]/(Table1[[#This Row],[Generation (TWh)]]*10^9)</f>
        <v>400.54994000000005</v>
      </c>
    </row>
    <row r="9112" spans="1:21" x14ac:dyDescent="0.35">
      <c r="A9112" t="s">
        <v>2275</v>
      </c>
      <c r="B9112" t="s">
        <v>3239</v>
      </c>
      <c r="C9112" t="str">
        <f>SUBSTITUTE(Table1[[#This Row],[Fuel]],", ",",")</f>
        <v>fossil gas: natural gas</v>
      </c>
      <c r="D9112" t="s">
        <v>3239</v>
      </c>
      <c r="H9112" t="s">
        <v>3438</v>
      </c>
      <c r="I9112">
        <v>180</v>
      </c>
      <c r="J9112" t="s">
        <v>3446</v>
      </c>
      <c r="K9112">
        <v>2009</v>
      </c>
      <c r="L9112" t="s">
        <v>29</v>
      </c>
      <c r="M9112" t="s">
        <v>29</v>
      </c>
      <c r="N9112">
        <v>38.798699999999997</v>
      </c>
      <c r="O9112">
        <v>26.945</v>
      </c>
      <c r="P9112" t="s">
        <v>3607</v>
      </c>
      <c r="Q9112" s="3">
        <f>Table1[[#This Row],[Capacity (MW)]]*0.395*8760*10^-6</f>
        <v>0.62283600000000006</v>
      </c>
      <c r="R9112" s="3" cm="1">
        <f t="array" ref="R9112">AVERAGE(VLOOKUP(_xlfn.TEXTSPLIT(Table1[[#This Row],[Fuel (no space after comma)]], ","), FuelList_Final_EF!$A$2:$B$65, 2, FALSE))</f>
        <v>53.06</v>
      </c>
      <c r="S9112" s="3">
        <f>Table1[[#This Row],[Generation (TWh)]]*10^9*VLOOKUP(Table1[[#This Row],[Turbine/Engine Technology]],Technology_HR!$A$2:$B$11,2,FALSE)*10^-6</f>
        <v>4701788.9639999997</v>
      </c>
      <c r="T9112" s="5">
        <f>Table1[[#This Row],[Fuel Consumption (mmBtu)]]*Table1[[#This Row],[Emission Factor (kg CO2/ mmBtu)]]*10^3</f>
        <v>249476922429.84</v>
      </c>
      <c r="U9112" s="3">
        <f>Table1[[#This Row],[Emissions (g CO2)]]/(Table1[[#This Row],[Generation (TWh)]]*10^9)</f>
        <v>400.54993999999999</v>
      </c>
    </row>
    <row r="9113" spans="1:21" x14ac:dyDescent="0.35">
      <c r="A9113" t="s">
        <v>2274</v>
      </c>
      <c r="B9113" t="s">
        <v>3239</v>
      </c>
      <c r="C9113" t="str">
        <f>SUBSTITUTE(Table1[[#This Row],[Fuel]],", ",",")</f>
        <v>fossil gas: natural gas</v>
      </c>
      <c r="D9113" t="s">
        <v>3239</v>
      </c>
      <c r="H9113" t="s">
        <v>3438</v>
      </c>
      <c r="I9113">
        <v>240</v>
      </c>
      <c r="J9113" t="s">
        <v>3446</v>
      </c>
      <c r="K9113">
        <v>2004</v>
      </c>
      <c r="L9113" t="s">
        <v>29</v>
      </c>
      <c r="M9113" t="s">
        <v>29</v>
      </c>
      <c r="N9113">
        <v>38.742201999999999</v>
      </c>
      <c r="O9113">
        <v>26.943086000000001</v>
      </c>
      <c r="P9113" t="s">
        <v>3607</v>
      </c>
      <c r="Q9113" s="3">
        <f>Table1[[#This Row],[Capacity (MW)]]*0.395*8760*10^-6</f>
        <v>0.83044800000000008</v>
      </c>
      <c r="R9113" s="3" cm="1">
        <f t="array" ref="R9113">AVERAGE(VLOOKUP(_xlfn.TEXTSPLIT(Table1[[#This Row],[Fuel (no space after comma)]], ","), FuelList_Final_EF!$A$2:$B$65, 2, FALSE))</f>
        <v>53.06</v>
      </c>
      <c r="S9113" s="3">
        <f>Table1[[#This Row],[Generation (TWh)]]*10^9*VLOOKUP(Table1[[#This Row],[Turbine/Engine Technology]],Technology_HR!$A$2:$B$11,2,FALSE)*10^-6</f>
        <v>6269051.9520000005</v>
      </c>
      <c r="T9113" s="5">
        <f>Table1[[#This Row],[Fuel Consumption (mmBtu)]]*Table1[[#This Row],[Emission Factor (kg CO2/ mmBtu)]]*10^3</f>
        <v>332635896573.12006</v>
      </c>
      <c r="U9113" s="3">
        <f>Table1[[#This Row],[Emissions (g CO2)]]/(Table1[[#This Row],[Generation (TWh)]]*10^9)</f>
        <v>400.54993999999999</v>
      </c>
    </row>
    <row r="9114" spans="1:21" x14ac:dyDescent="0.35">
      <c r="A9114" t="s">
        <v>2274</v>
      </c>
      <c r="B9114" t="s">
        <v>3263</v>
      </c>
      <c r="C9114" t="str">
        <f>SUBSTITUTE(Table1[[#This Row],[Fuel]],", ",",")</f>
        <v>fossil gas: natural gas,fossil liquids: heavy fuel oil</v>
      </c>
      <c r="D9114" t="s">
        <v>3239</v>
      </c>
      <c r="E9114" t="s">
        <v>3241</v>
      </c>
      <c r="H9114" t="s">
        <v>3436</v>
      </c>
      <c r="I9114">
        <v>54</v>
      </c>
      <c r="J9114" t="s">
        <v>3446</v>
      </c>
      <c r="K9114">
        <v>2002</v>
      </c>
      <c r="L9114" t="s">
        <v>29</v>
      </c>
      <c r="M9114" t="s">
        <v>29</v>
      </c>
      <c r="N9114">
        <v>38.742201999999999</v>
      </c>
      <c r="O9114">
        <v>26.943086000000001</v>
      </c>
      <c r="P9114" t="s">
        <v>3607</v>
      </c>
      <c r="Q9114" s="3">
        <f>Table1[[#This Row],[Capacity (MW)]]*0.395*8760*10^-6</f>
        <v>0.18685080000000001</v>
      </c>
      <c r="R9114" s="3" cm="1">
        <f t="array" ref="R9114">AVERAGE(VLOOKUP(_xlfn.TEXTSPLIT(Table1[[#This Row],[Fuel (no space after comma)]], ","), FuelList_Final_EF!$A$2:$B$65, 2, FALSE))</f>
        <v>67.331265155508703</v>
      </c>
      <c r="S9114" s="3">
        <f>Table1[[#This Row],[Generation (TWh)]]*10^9*VLOOKUP(Table1[[#This Row],[Turbine/Engine Technology]],Technology_HR!$A$2:$B$11,2,FALSE)*10^-6</f>
        <v>2057227.308</v>
      </c>
      <c r="T9114" s="5">
        <f>Table1[[#This Row],[Fuel Consumption (mmBtu)]]*Table1[[#This Row],[Emission Factor (kg CO2/ mmBtu)]]*10^3</f>
        <v>138515717360.10138</v>
      </c>
      <c r="U9114" s="3">
        <f>Table1[[#This Row],[Emissions (g CO2)]]/(Table1[[#This Row],[Generation (TWh)]]*10^9)</f>
        <v>741.3172293621509</v>
      </c>
    </row>
    <row r="9115" spans="1:21" x14ac:dyDescent="0.35">
      <c r="A9115" t="s">
        <v>2275</v>
      </c>
      <c r="B9115" t="s">
        <v>3243</v>
      </c>
      <c r="C9115" t="str">
        <f>SUBSTITUTE(Table1[[#This Row],[Fuel]],", ",",")</f>
        <v>fossil gas: natural gas,fossil liquids: fuel oil</v>
      </c>
      <c r="D9115" t="s">
        <v>3239</v>
      </c>
      <c r="E9115" t="s">
        <v>3275</v>
      </c>
      <c r="H9115" t="s">
        <v>3438</v>
      </c>
      <c r="I9115">
        <v>451</v>
      </c>
      <c r="J9115" t="s">
        <v>3446</v>
      </c>
      <c r="K9115">
        <v>1988</v>
      </c>
      <c r="L9115" t="s">
        <v>29</v>
      </c>
      <c r="M9115" t="s">
        <v>29</v>
      </c>
      <c r="N9115">
        <v>40.983400000000003</v>
      </c>
      <c r="O9115">
        <v>28.6921</v>
      </c>
      <c r="P9115" t="s">
        <v>3607</v>
      </c>
      <c r="Q9115" s="3">
        <f>Table1[[#This Row],[Capacity (MW)]]*0.395*8760*10^-6</f>
        <v>1.5605502000000002</v>
      </c>
      <c r="R9115" s="3" cm="1">
        <f t="array" ref="R9115">AVERAGE(VLOOKUP(_xlfn.TEXTSPLIT(Table1[[#This Row],[Fuel (no space after comma)]], ","), FuelList_Final_EF!$A$2:$B$65, 2, FALSE))</f>
        <v>65.583341148886291</v>
      </c>
      <c r="S9115" s="3">
        <f>Table1[[#This Row],[Generation (TWh)]]*10^9*VLOOKUP(Table1[[#This Row],[Turbine/Engine Technology]],Technology_HR!$A$2:$B$11,2,FALSE)*10^-6</f>
        <v>11780593.459800001</v>
      </c>
      <c r="T9115" s="5">
        <f>Table1[[#This Row],[Fuel Consumption (mmBtu)]]*Table1[[#This Row],[Emission Factor (kg CO2/ mmBtu)]]*10^3</f>
        <v>772610679810.4021</v>
      </c>
      <c r="U9115" s="3">
        <f>Table1[[#This Row],[Emissions (g CO2)]]/(Table1[[#This Row],[Generation (TWh)]]*10^9)</f>
        <v>495.08864233294258</v>
      </c>
    </row>
    <row r="9116" spans="1:21" x14ac:dyDescent="0.35">
      <c r="A9116" t="s">
        <v>2275</v>
      </c>
      <c r="B9116" t="s">
        <v>3243</v>
      </c>
      <c r="C9116" t="str">
        <f>SUBSTITUTE(Table1[[#This Row],[Fuel]],", ",",")</f>
        <v>fossil gas: natural gas,fossil liquids: fuel oil</v>
      </c>
      <c r="D9116" t="s">
        <v>3239</v>
      </c>
      <c r="E9116" t="s">
        <v>3275</v>
      </c>
      <c r="H9116" t="s">
        <v>3438</v>
      </c>
      <c r="I9116">
        <v>451</v>
      </c>
      <c r="J9116" t="s">
        <v>3446</v>
      </c>
      <c r="K9116">
        <v>1988</v>
      </c>
      <c r="L9116" t="s">
        <v>29</v>
      </c>
      <c r="M9116" t="s">
        <v>29</v>
      </c>
      <c r="N9116">
        <v>40.983400000000003</v>
      </c>
      <c r="O9116">
        <v>28.6921</v>
      </c>
      <c r="P9116" t="s">
        <v>3607</v>
      </c>
      <c r="Q9116" s="3">
        <f>Table1[[#This Row],[Capacity (MW)]]*0.395*8760*10^-6</f>
        <v>1.5605502000000002</v>
      </c>
      <c r="R9116" s="3" cm="1">
        <f t="array" ref="R9116">AVERAGE(VLOOKUP(_xlfn.TEXTSPLIT(Table1[[#This Row],[Fuel (no space after comma)]], ","), FuelList_Final_EF!$A$2:$B$65, 2, FALSE))</f>
        <v>65.583341148886291</v>
      </c>
      <c r="S9116" s="3">
        <f>Table1[[#This Row],[Generation (TWh)]]*10^9*VLOOKUP(Table1[[#This Row],[Turbine/Engine Technology]],Technology_HR!$A$2:$B$11,2,FALSE)*10^-6</f>
        <v>11780593.459800001</v>
      </c>
      <c r="T9116" s="5">
        <f>Table1[[#This Row],[Fuel Consumption (mmBtu)]]*Table1[[#This Row],[Emission Factor (kg CO2/ mmBtu)]]*10^3</f>
        <v>772610679810.4021</v>
      </c>
      <c r="U9116" s="3">
        <f>Table1[[#This Row],[Emissions (g CO2)]]/(Table1[[#This Row],[Generation (TWh)]]*10^9)</f>
        <v>495.08864233294258</v>
      </c>
    </row>
    <row r="9117" spans="1:21" x14ac:dyDescent="0.35">
      <c r="A9117" t="s">
        <v>2275</v>
      </c>
      <c r="B9117" t="s">
        <v>3243</v>
      </c>
      <c r="C9117" t="str">
        <f>SUBSTITUTE(Table1[[#This Row],[Fuel]],", ",",")</f>
        <v>fossil gas: natural gas,fossil liquids: fuel oil</v>
      </c>
      <c r="D9117" t="s">
        <v>3239</v>
      </c>
      <c r="E9117" t="s">
        <v>3275</v>
      </c>
      <c r="H9117" t="s">
        <v>3438</v>
      </c>
      <c r="I9117">
        <v>451</v>
      </c>
      <c r="J9117" t="s">
        <v>3446</v>
      </c>
      <c r="K9117">
        <v>1988</v>
      </c>
      <c r="L9117" t="s">
        <v>29</v>
      </c>
      <c r="M9117" t="s">
        <v>29</v>
      </c>
      <c r="N9117">
        <v>40.983400000000003</v>
      </c>
      <c r="O9117">
        <v>28.6921</v>
      </c>
      <c r="P9117" t="s">
        <v>3607</v>
      </c>
      <c r="Q9117" s="3">
        <f>Table1[[#This Row],[Capacity (MW)]]*0.395*8760*10^-6</f>
        <v>1.5605502000000002</v>
      </c>
      <c r="R9117" s="3" cm="1">
        <f t="array" ref="R9117">AVERAGE(VLOOKUP(_xlfn.TEXTSPLIT(Table1[[#This Row],[Fuel (no space after comma)]], ","), FuelList_Final_EF!$A$2:$B$65, 2, FALSE))</f>
        <v>65.583341148886291</v>
      </c>
      <c r="S9117" s="3">
        <f>Table1[[#This Row],[Generation (TWh)]]*10^9*VLOOKUP(Table1[[#This Row],[Turbine/Engine Technology]],Technology_HR!$A$2:$B$11,2,FALSE)*10^-6</f>
        <v>11780593.459800001</v>
      </c>
      <c r="T9117" s="5">
        <f>Table1[[#This Row],[Fuel Consumption (mmBtu)]]*Table1[[#This Row],[Emission Factor (kg CO2/ mmBtu)]]*10^3</f>
        <v>772610679810.4021</v>
      </c>
      <c r="U9117" s="3">
        <f>Table1[[#This Row],[Emissions (g CO2)]]/(Table1[[#This Row],[Generation (TWh)]]*10^9)</f>
        <v>495.08864233294258</v>
      </c>
    </row>
    <row r="9118" spans="1:21" x14ac:dyDescent="0.35">
      <c r="A9118" t="s">
        <v>2275</v>
      </c>
      <c r="B9118" t="s">
        <v>3243</v>
      </c>
      <c r="C9118" t="str">
        <f>SUBSTITUTE(Table1[[#This Row],[Fuel]],", ",",")</f>
        <v>fossil gas: natural gas,fossil liquids: fuel oil</v>
      </c>
      <c r="D9118" t="s">
        <v>3239</v>
      </c>
      <c r="E9118" t="s">
        <v>3275</v>
      </c>
      <c r="H9118" t="s">
        <v>3438</v>
      </c>
      <c r="I9118">
        <v>816</v>
      </c>
      <c r="J9118" t="s">
        <v>3446</v>
      </c>
      <c r="K9118">
        <v>2013</v>
      </c>
      <c r="L9118" t="s">
        <v>29</v>
      </c>
      <c r="M9118" t="s">
        <v>29</v>
      </c>
      <c r="N9118">
        <v>40.979300000000002</v>
      </c>
      <c r="O9118">
        <v>28.699400000000001</v>
      </c>
      <c r="P9118" t="s">
        <v>3607</v>
      </c>
      <c r="Q9118" s="3">
        <f>Table1[[#This Row],[Capacity (MW)]]*0.395*8760*10^-6</f>
        <v>2.8235231999999995</v>
      </c>
      <c r="R9118" s="3" cm="1">
        <f t="array" ref="R9118">AVERAGE(VLOOKUP(_xlfn.TEXTSPLIT(Table1[[#This Row],[Fuel (no space after comma)]], ","), FuelList_Final_EF!$A$2:$B$65, 2, FALSE))</f>
        <v>65.583341148886291</v>
      </c>
      <c r="S9118" s="3">
        <f>Table1[[#This Row],[Generation (TWh)]]*10^9*VLOOKUP(Table1[[#This Row],[Turbine/Engine Technology]],Technology_HR!$A$2:$B$11,2,FALSE)*10^-6</f>
        <v>21314776.636799995</v>
      </c>
      <c r="T9118" s="5">
        <f>Table1[[#This Row],[Fuel Consumption (mmBtu)]]*Table1[[#This Row],[Emission Factor (kg CO2/ mmBtu)]]*10^3</f>
        <v>1397894267683.5652</v>
      </c>
      <c r="U9118" s="3">
        <f>Table1[[#This Row],[Emissions (g CO2)]]/(Table1[[#This Row],[Generation (TWh)]]*10^9)</f>
        <v>495.08864233294253</v>
      </c>
    </row>
    <row r="9119" spans="1:21" x14ac:dyDescent="0.35">
      <c r="A9119" t="s">
        <v>2276</v>
      </c>
      <c r="B9119" t="s">
        <v>3239</v>
      </c>
      <c r="C9119" t="str">
        <f>SUBSTITUTE(Table1[[#This Row],[Fuel]],", ",",")</f>
        <v>fossil gas: natural gas</v>
      </c>
      <c r="D9119" t="s">
        <v>3239</v>
      </c>
      <c r="H9119" t="s">
        <v>3438</v>
      </c>
      <c r="I9119">
        <v>936.2</v>
      </c>
      <c r="J9119" t="s">
        <v>3446</v>
      </c>
      <c r="K9119">
        <v>2010</v>
      </c>
      <c r="L9119" t="s">
        <v>29</v>
      </c>
      <c r="M9119" t="s">
        <v>29</v>
      </c>
      <c r="N9119">
        <v>40.308349999999997</v>
      </c>
      <c r="O9119">
        <v>27.768630000000002</v>
      </c>
      <c r="P9119" t="s">
        <v>3607</v>
      </c>
      <c r="Q9119" s="3">
        <f>Table1[[#This Row],[Capacity (MW)]]*0.395*8760*10^-6</f>
        <v>3.2394392400000003</v>
      </c>
      <c r="R9119" s="3" cm="1">
        <f t="array" ref="R9119">AVERAGE(VLOOKUP(_xlfn.TEXTSPLIT(Table1[[#This Row],[Fuel (no space after comma)]], ","), FuelList_Final_EF!$A$2:$B$65, 2, FALSE))</f>
        <v>53.06</v>
      </c>
      <c r="S9119" s="3">
        <f>Table1[[#This Row],[Generation (TWh)]]*10^9*VLOOKUP(Table1[[#This Row],[Turbine/Engine Technology]],Technology_HR!$A$2:$B$11,2,FALSE)*10^-6</f>
        <v>24454526.822760005</v>
      </c>
      <c r="T9119" s="5">
        <f>Table1[[#This Row],[Fuel Consumption (mmBtu)]]*Table1[[#This Row],[Emission Factor (kg CO2/ mmBtu)]]*10^3</f>
        <v>1297557193215.6458</v>
      </c>
      <c r="U9119" s="3">
        <f>Table1[[#This Row],[Emissions (g CO2)]]/(Table1[[#This Row],[Generation (TWh)]]*10^9)</f>
        <v>400.54993999999999</v>
      </c>
    </row>
    <row r="9120" spans="1:21" x14ac:dyDescent="0.35">
      <c r="A9120" t="s">
        <v>2276</v>
      </c>
      <c r="B9120" t="s">
        <v>3239</v>
      </c>
      <c r="C9120" t="str">
        <f>SUBSTITUTE(Table1[[#This Row],[Fuel]],", ",",")</f>
        <v>fossil gas: natural gas</v>
      </c>
      <c r="D9120" t="s">
        <v>3239</v>
      </c>
      <c r="H9120" t="s">
        <v>3438</v>
      </c>
      <c r="I9120">
        <v>607.20000000000005</v>
      </c>
      <c r="J9120" t="s">
        <v>3446</v>
      </c>
      <c r="K9120">
        <v>2016</v>
      </c>
      <c r="L9120" t="s">
        <v>29</v>
      </c>
      <c r="M9120" t="s">
        <v>29</v>
      </c>
      <c r="N9120">
        <v>40.308349999999997</v>
      </c>
      <c r="O9120">
        <v>27.768630000000002</v>
      </c>
      <c r="P9120" t="s">
        <v>3607</v>
      </c>
      <c r="Q9120" s="3">
        <f>Table1[[#This Row],[Capacity (MW)]]*0.395*8760*10^-6</f>
        <v>2.1010334400000001</v>
      </c>
      <c r="R9120" s="3" cm="1">
        <f t="array" ref="R9120">AVERAGE(VLOOKUP(_xlfn.TEXTSPLIT(Table1[[#This Row],[Fuel (no space after comma)]], ","), FuelList_Final_EF!$A$2:$B$65, 2, FALSE))</f>
        <v>53.06</v>
      </c>
      <c r="S9120" s="3">
        <f>Table1[[#This Row],[Generation (TWh)]]*10^9*VLOOKUP(Table1[[#This Row],[Turbine/Engine Technology]],Technology_HR!$A$2:$B$11,2,FALSE)*10^-6</f>
        <v>15860701.438560002</v>
      </c>
      <c r="T9120" s="5">
        <f>Table1[[#This Row],[Fuel Consumption (mmBtu)]]*Table1[[#This Row],[Emission Factor (kg CO2/ mmBtu)]]*10^3</f>
        <v>841568818329.99377</v>
      </c>
      <c r="U9120" s="3">
        <f>Table1[[#This Row],[Emissions (g CO2)]]/(Table1[[#This Row],[Generation (TWh)]]*10^9)</f>
        <v>400.54994000000005</v>
      </c>
    </row>
    <row r="9121" spans="1:21" x14ac:dyDescent="0.35">
      <c r="A9121" t="s">
        <v>2277</v>
      </c>
      <c r="B9121" t="s">
        <v>3239</v>
      </c>
      <c r="C9121" t="str">
        <f>SUBSTITUTE(Table1[[#This Row],[Fuel]],", ",",")</f>
        <v>fossil gas: natural gas</v>
      </c>
      <c r="D9121" t="s">
        <v>3239</v>
      </c>
      <c r="H9121" t="s">
        <v>3438</v>
      </c>
      <c r="I9121">
        <v>770</v>
      </c>
      <c r="J9121" t="s">
        <v>3446</v>
      </c>
      <c r="K9121">
        <v>2004</v>
      </c>
      <c r="L9121" t="s">
        <v>29</v>
      </c>
      <c r="M9121" t="s">
        <v>29</v>
      </c>
      <c r="N9121">
        <v>39.777299999999997</v>
      </c>
      <c r="O9121">
        <v>32.402200000000001</v>
      </c>
      <c r="P9121" t="s">
        <v>3607</v>
      </c>
      <c r="Q9121" s="3">
        <f>Table1[[#This Row],[Capacity (MW)]]*0.395*8760*10^-6</f>
        <v>2.6643540000000003</v>
      </c>
      <c r="R9121" s="3" cm="1">
        <f t="array" ref="R9121">AVERAGE(VLOOKUP(_xlfn.TEXTSPLIT(Table1[[#This Row],[Fuel (no space after comma)]], ","), FuelList_Final_EF!$A$2:$B$65, 2, FALSE))</f>
        <v>53.06</v>
      </c>
      <c r="S9121" s="3">
        <f>Table1[[#This Row],[Generation (TWh)]]*10^9*VLOOKUP(Table1[[#This Row],[Turbine/Engine Technology]],Technology_HR!$A$2:$B$11,2,FALSE)*10^-6</f>
        <v>20113208.346000005</v>
      </c>
      <c r="T9121" s="5">
        <f>Table1[[#This Row],[Fuel Consumption (mmBtu)]]*Table1[[#This Row],[Emission Factor (kg CO2/ mmBtu)]]*10^3</f>
        <v>1067206834838.7603</v>
      </c>
      <c r="U9121" s="3">
        <f>Table1[[#This Row],[Emissions (g CO2)]]/(Table1[[#This Row],[Generation (TWh)]]*10^9)</f>
        <v>400.54994000000005</v>
      </c>
    </row>
    <row r="9122" spans="1:21" x14ac:dyDescent="0.35">
      <c r="A9122" t="s">
        <v>2278</v>
      </c>
      <c r="B9122" t="s">
        <v>3239</v>
      </c>
      <c r="C9122" t="str">
        <f>SUBSTITUTE(Table1[[#This Row],[Fuel]],", ",",")</f>
        <v>fossil gas: natural gas</v>
      </c>
      <c r="D9122" t="s">
        <v>3239</v>
      </c>
      <c r="H9122" t="s">
        <v>3438</v>
      </c>
      <c r="I9122">
        <v>39</v>
      </c>
      <c r="J9122" t="s">
        <v>3446</v>
      </c>
      <c r="K9122">
        <v>2012</v>
      </c>
      <c r="L9122" t="s">
        <v>29</v>
      </c>
      <c r="M9122" t="s">
        <v>29</v>
      </c>
      <c r="N9122">
        <v>40.004289999999997</v>
      </c>
      <c r="O9122">
        <v>29.922270000000001</v>
      </c>
      <c r="P9122" t="s">
        <v>3607</v>
      </c>
      <c r="Q9122" s="3">
        <f>Table1[[#This Row],[Capacity (MW)]]*0.395*8760*10^-6</f>
        <v>0.13494780000000001</v>
      </c>
      <c r="R9122" s="3" cm="1">
        <f t="array" ref="R9122">AVERAGE(VLOOKUP(_xlfn.TEXTSPLIT(Table1[[#This Row],[Fuel (no space after comma)]], ","), FuelList_Final_EF!$A$2:$B$65, 2, FALSE))</f>
        <v>53.06</v>
      </c>
      <c r="S9122" s="3">
        <f>Table1[[#This Row],[Generation (TWh)]]*10^9*VLOOKUP(Table1[[#This Row],[Turbine/Engine Technology]],Technology_HR!$A$2:$B$11,2,FALSE)*10^-6</f>
        <v>1018720.9421999999</v>
      </c>
      <c r="T9122" s="5">
        <f>Table1[[#This Row],[Fuel Consumption (mmBtu)]]*Table1[[#This Row],[Emission Factor (kg CO2/ mmBtu)]]*10^3</f>
        <v>54053333193.131996</v>
      </c>
      <c r="U9122" s="3">
        <f>Table1[[#This Row],[Emissions (g CO2)]]/(Table1[[#This Row],[Generation (TWh)]]*10^9)</f>
        <v>400.54993999999999</v>
      </c>
    </row>
    <row r="9123" spans="1:21" x14ac:dyDescent="0.35">
      <c r="A9123" t="s">
        <v>2279</v>
      </c>
      <c r="B9123" t="s">
        <v>3239</v>
      </c>
      <c r="C9123" t="str">
        <f>SUBSTITUTE(Table1[[#This Row],[Fuel]],", ",",")</f>
        <v>fossil gas: natural gas</v>
      </c>
      <c r="D9123" t="s">
        <v>3239</v>
      </c>
      <c r="H9123" t="s">
        <v>3438</v>
      </c>
      <c r="I9123">
        <v>445</v>
      </c>
      <c r="J9123" t="s">
        <v>3446</v>
      </c>
      <c r="K9123">
        <v>2013</v>
      </c>
      <c r="L9123" t="s">
        <v>29</v>
      </c>
      <c r="M9123" t="s">
        <v>29</v>
      </c>
      <c r="N9123">
        <v>41.145429999999998</v>
      </c>
      <c r="O9123">
        <v>37.156370000000003</v>
      </c>
      <c r="P9123" t="s">
        <v>3607</v>
      </c>
      <c r="Q9123" s="3">
        <f>Table1[[#This Row],[Capacity (MW)]]*0.395*8760*10^-6</f>
        <v>1.5397889999999999</v>
      </c>
      <c r="R9123" s="3" cm="1">
        <f t="array" ref="R9123">AVERAGE(VLOOKUP(_xlfn.TEXTSPLIT(Table1[[#This Row],[Fuel (no space after comma)]], ","), FuelList_Final_EF!$A$2:$B$65, 2, FALSE))</f>
        <v>53.06</v>
      </c>
      <c r="S9123" s="3">
        <f>Table1[[#This Row],[Generation (TWh)]]*10^9*VLOOKUP(Table1[[#This Row],[Turbine/Engine Technology]],Technology_HR!$A$2:$B$11,2,FALSE)*10^-6</f>
        <v>11623867.160999998</v>
      </c>
      <c r="T9123" s="5">
        <f>Table1[[#This Row],[Fuel Consumption (mmBtu)]]*Table1[[#This Row],[Emission Factor (kg CO2/ mmBtu)]]*10^3</f>
        <v>616762391562.66003</v>
      </c>
      <c r="U9123" s="3">
        <f>Table1[[#This Row],[Emissions (g CO2)]]/(Table1[[#This Row],[Generation (TWh)]]*10^9)</f>
        <v>400.54994000000011</v>
      </c>
    </row>
    <row r="9124" spans="1:21" x14ac:dyDescent="0.35">
      <c r="A9124" t="s">
        <v>2279</v>
      </c>
      <c r="B9124" t="s">
        <v>3239</v>
      </c>
      <c r="C9124" t="str">
        <f>SUBSTITUTE(Table1[[#This Row],[Fuel]],", ",",")</f>
        <v>fossil gas: natural gas</v>
      </c>
      <c r="D9124" t="s">
        <v>3239</v>
      </c>
      <c r="H9124" t="s">
        <v>3438</v>
      </c>
      <c r="I9124">
        <v>445</v>
      </c>
      <c r="J9124" t="s">
        <v>3446</v>
      </c>
      <c r="K9124">
        <v>2013</v>
      </c>
      <c r="L9124" t="s">
        <v>29</v>
      </c>
      <c r="M9124" t="s">
        <v>29</v>
      </c>
      <c r="N9124">
        <v>41.145429999999998</v>
      </c>
      <c r="O9124">
        <v>37.156370000000003</v>
      </c>
      <c r="P9124" t="s">
        <v>3607</v>
      </c>
      <c r="Q9124" s="3">
        <f>Table1[[#This Row],[Capacity (MW)]]*0.395*8760*10^-6</f>
        <v>1.5397889999999999</v>
      </c>
      <c r="R9124" s="3" cm="1">
        <f t="array" ref="R9124">AVERAGE(VLOOKUP(_xlfn.TEXTSPLIT(Table1[[#This Row],[Fuel (no space after comma)]], ","), FuelList_Final_EF!$A$2:$B$65, 2, FALSE))</f>
        <v>53.06</v>
      </c>
      <c r="S9124" s="3">
        <f>Table1[[#This Row],[Generation (TWh)]]*10^9*VLOOKUP(Table1[[#This Row],[Turbine/Engine Technology]],Technology_HR!$A$2:$B$11,2,FALSE)*10^-6</f>
        <v>11623867.160999998</v>
      </c>
      <c r="T9124" s="5">
        <f>Table1[[#This Row],[Fuel Consumption (mmBtu)]]*Table1[[#This Row],[Emission Factor (kg CO2/ mmBtu)]]*10^3</f>
        <v>616762391562.66003</v>
      </c>
      <c r="U9124" s="3">
        <f>Table1[[#This Row],[Emissions (g CO2)]]/(Table1[[#This Row],[Generation (TWh)]]*10^9)</f>
        <v>400.54994000000011</v>
      </c>
    </row>
    <row r="9125" spans="1:21" x14ac:dyDescent="0.35">
      <c r="A9125" t="s">
        <v>2280</v>
      </c>
      <c r="B9125" t="s">
        <v>3239</v>
      </c>
      <c r="C9125" t="str">
        <f>SUBSTITUTE(Table1[[#This Row],[Fuel]],", ",",")</f>
        <v>fossil gas: natural gas</v>
      </c>
      <c r="D9125" t="s">
        <v>3239</v>
      </c>
      <c r="H9125" t="s">
        <v>3438</v>
      </c>
      <c r="I9125">
        <v>36.5</v>
      </c>
      <c r="J9125" t="s">
        <v>3446</v>
      </c>
      <c r="K9125">
        <v>1993</v>
      </c>
      <c r="L9125" t="s">
        <v>29</v>
      </c>
      <c r="M9125" t="s">
        <v>29</v>
      </c>
      <c r="N9125">
        <v>39.866599999999998</v>
      </c>
      <c r="O9125">
        <v>32.756300000000003</v>
      </c>
      <c r="P9125" t="s">
        <v>3607</v>
      </c>
      <c r="Q9125" s="3">
        <f>Table1[[#This Row],[Capacity (MW)]]*0.395*8760*10^-6</f>
        <v>0.1262973</v>
      </c>
      <c r="R9125" s="3" cm="1">
        <f t="array" ref="R9125">AVERAGE(VLOOKUP(_xlfn.TEXTSPLIT(Table1[[#This Row],[Fuel (no space after comma)]], ","), FuelList_Final_EF!$A$2:$B$65, 2, FALSE))</f>
        <v>53.06</v>
      </c>
      <c r="S9125" s="3">
        <f>Table1[[#This Row],[Generation (TWh)]]*10^9*VLOOKUP(Table1[[#This Row],[Turbine/Engine Technology]],Technology_HR!$A$2:$B$11,2,FALSE)*10^-6</f>
        <v>953418.31770000001</v>
      </c>
      <c r="T9125" s="5">
        <f>Table1[[#This Row],[Fuel Consumption (mmBtu)]]*Table1[[#This Row],[Emission Factor (kg CO2/ mmBtu)]]*10^3</f>
        <v>50588375937.162003</v>
      </c>
      <c r="U9125" s="3">
        <f>Table1[[#This Row],[Emissions (g CO2)]]/(Table1[[#This Row],[Generation (TWh)]]*10^9)</f>
        <v>400.54993999999999</v>
      </c>
    </row>
    <row r="9126" spans="1:21" x14ac:dyDescent="0.35">
      <c r="A9126" t="s">
        <v>2281</v>
      </c>
      <c r="B9126" t="s">
        <v>3239</v>
      </c>
      <c r="C9126" t="str">
        <f>SUBSTITUTE(Table1[[#This Row],[Fuel]],", ",",")</f>
        <v>fossil gas: natural gas</v>
      </c>
      <c r="D9126" t="s">
        <v>3239</v>
      </c>
      <c r="H9126" t="s">
        <v>3438</v>
      </c>
      <c r="I9126">
        <v>79</v>
      </c>
      <c r="J9126" t="s">
        <v>3446</v>
      </c>
      <c r="K9126">
        <v>2000</v>
      </c>
      <c r="L9126" t="s">
        <v>29</v>
      </c>
      <c r="M9126" t="s">
        <v>29</v>
      </c>
      <c r="N9126">
        <v>40.237699999999997</v>
      </c>
      <c r="O9126">
        <v>28.953399999999998</v>
      </c>
      <c r="P9126" t="s">
        <v>3607</v>
      </c>
      <c r="Q9126" s="3">
        <f>Table1[[#This Row],[Capacity (MW)]]*0.395*8760*10^-6</f>
        <v>0.27335579999999998</v>
      </c>
      <c r="R9126" s="3" cm="1">
        <f t="array" ref="R9126">AVERAGE(VLOOKUP(_xlfn.TEXTSPLIT(Table1[[#This Row],[Fuel (no space after comma)]], ","), FuelList_Final_EF!$A$2:$B$65, 2, FALSE))</f>
        <v>53.06</v>
      </c>
      <c r="S9126" s="3">
        <f>Table1[[#This Row],[Generation (TWh)]]*10^9*VLOOKUP(Table1[[#This Row],[Turbine/Engine Technology]],Technology_HR!$A$2:$B$11,2,FALSE)*10^-6</f>
        <v>2063562.9342</v>
      </c>
      <c r="T9126" s="5">
        <f>Table1[[#This Row],[Fuel Consumption (mmBtu)]]*Table1[[#This Row],[Emission Factor (kg CO2/ mmBtu)]]*10^3</f>
        <v>109492649288.65201</v>
      </c>
      <c r="U9126" s="3">
        <f>Table1[[#This Row],[Emissions (g CO2)]]/(Table1[[#This Row],[Generation (TWh)]]*10^9)</f>
        <v>400.54994000000005</v>
      </c>
    </row>
    <row r="9127" spans="1:21" x14ac:dyDescent="0.35">
      <c r="A9127" t="s">
        <v>2281</v>
      </c>
      <c r="B9127" t="s">
        <v>3239</v>
      </c>
      <c r="C9127" t="str">
        <f>SUBSTITUTE(Table1[[#This Row],[Fuel]],", ",",")</f>
        <v>fossil gas: natural gas</v>
      </c>
      <c r="D9127" t="s">
        <v>3239</v>
      </c>
      <c r="H9127" t="s">
        <v>3438</v>
      </c>
      <c r="I9127">
        <v>64</v>
      </c>
      <c r="J9127" t="s">
        <v>3446</v>
      </c>
      <c r="K9127">
        <v>2006</v>
      </c>
      <c r="L9127" t="s">
        <v>29</v>
      </c>
      <c r="M9127" t="s">
        <v>29</v>
      </c>
      <c r="N9127">
        <v>40.237699999999997</v>
      </c>
      <c r="O9127">
        <v>28.953399999999998</v>
      </c>
      <c r="P9127" t="s">
        <v>3607</v>
      </c>
      <c r="Q9127" s="3">
        <f>Table1[[#This Row],[Capacity (MW)]]*0.395*8760*10^-6</f>
        <v>0.22145280000000001</v>
      </c>
      <c r="R9127" s="3" cm="1">
        <f t="array" ref="R9127">AVERAGE(VLOOKUP(_xlfn.TEXTSPLIT(Table1[[#This Row],[Fuel (no space after comma)]], ","), FuelList_Final_EF!$A$2:$B$65, 2, FALSE))</f>
        <v>53.06</v>
      </c>
      <c r="S9127" s="3">
        <f>Table1[[#This Row],[Generation (TWh)]]*10^9*VLOOKUP(Table1[[#This Row],[Turbine/Engine Technology]],Technology_HR!$A$2:$B$11,2,FALSE)*10^-6</f>
        <v>1671747.1871999998</v>
      </c>
      <c r="T9127" s="5">
        <f>Table1[[#This Row],[Fuel Consumption (mmBtu)]]*Table1[[#This Row],[Emission Factor (kg CO2/ mmBtu)]]*10^3</f>
        <v>88702905752.832001</v>
      </c>
      <c r="U9127" s="3">
        <f>Table1[[#This Row],[Emissions (g CO2)]]/(Table1[[#This Row],[Generation (TWh)]]*10^9)</f>
        <v>400.54993999999999</v>
      </c>
    </row>
    <row r="9128" spans="1:21" x14ac:dyDescent="0.35">
      <c r="A9128" t="s">
        <v>2281</v>
      </c>
      <c r="B9128" t="s">
        <v>3239</v>
      </c>
      <c r="C9128" t="str">
        <f>SUBSTITUTE(Table1[[#This Row],[Fuel]],", ",",")</f>
        <v>fossil gas: natural gas</v>
      </c>
      <c r="D9128" t="s">
        <v>3239</v>
      </c>
      <c r="H9128" t="s">
        <v>3438</v>
      </c>
      <c r="I9128">
        <v>120</v>
      </c>
      <c r="J9128" t="s">
        <v>3446</v>
      </c>
      <c r="K9128">
        <v>2011</v>
      </c>
      <c r="L9128" t="s">
        <v>29</v>
      </c>
      <c r="M9128" t="s">
        <v>29</v>
      </c>
      <c r="N9128">
        <v>40.237699999999997</v>
      </c>
      <c r="O9128">
        <v>28.953399999999998</v>
      </c>
      <c r="P9128" t="s">
        <v>3607</v>
      </c>
      <c r="Q9128" s="3">
        <f>Table1[[#This Row],[Capacity (MW)]]*0.395*8760*10^-6</f>
        <v>0.41522400000000004</v>
      </c>
      <c r="R9128" s="3" cm="1">
        <f t="array" ref="R9128">AVERAGE(VLOOKUP(_xlfn.TEXTSPLIT(Table1[[#This Row],[Fuel (no space after comma)]], ","), FuelList_Final_EF!$A$2:$B$65, 2, FALSE))</f>
        <v>53.06</v>
      </c>
      <c r="S9128" s="3">
        <f>Table1[[#This Row],[Generation (TWh)]]*10^9*VLOOKUP(Table1[[#This Row],[Turbine/Engine Technology]],Technology_HR!$A$2:$B$11,2,FALSE)*10^-6</f>
        <v>3134525.9760000003</v>
      </c>
      <c r="T9128" s="5">
        <f>Table1[[#This Row],[Fuel Consumption (mmBtu)]]*Table1[[#This Row],[Emission Factor (kg CO2/ mmBtu)]]*10^3</f>
        <v>166317948286.56003</v>
      </c>
      <c r="U9128" s="3">
        <f>Table1[[#This Row],[Emissions (g CO2)]]/(Table1[[#This Row],[Generation (TWh)]]*10^9)</f>
        <v>400.54993999999999</v>
      </c>
    </row>
    <row r="9129" spans="1:21" x14ac:dyDescent="0.35">
      <c r="A9129" t="s">
        <v>2282</v>
      </c>
      <c r="B9129" t="s">
        <v>3239</v>
      </c>
      <c r="C9129" t="str">
        <f>SUBSTITUTE(Table1[[#This Row],[Fuel]],", ",",")</f>
        <v>fossil gas: natural gas</v>
      </c>
      <c r="D9129" t="s">
        <v>3239</v>
      </c>
      <c r="H9129" t="s">
        <v>59</v>
      </c>
      <c r="I9129">
        <v>132</v>
      </c>
      <c r="J9129" t="s">
        <v>3448</v>
      </c>
      <c r="K9129">
        <v>1997</v>
      </c>
      <c r="L9129" t="s">
        <v>29</v>
      </c>
      <c r="M9129" t="s">
        <v>29</v>
      </c>
      <c r="N9129">
        <v>40.151522</v>
      </c>
      <c r="O9129">
        <v>29.981798000000001</v>
      </c>
      <c r="P9129" t="s">
        <v>3607</v>
      </c>
      <c r="Q9129" s="3">
        <f>Table1[[#This Row],[Capacity (MW)]]*0.395*8760*10^-6</f>
        <v>0.4567464</v>
      </c>
      <c r="R9129" s="3" cm="1">
        <f t="array" ref="R9129">AVERAGE(VLOOKUP(_xlfn.TEXTSPLIT(Table1[[#This Row],[Fuel (no space after comma)]], ","), FuelList_Final_EF!$A$2:$B$65, 2, FALSE))</f>
        <v>53.06</v>
      </c>
      <c r="S9129" s="3">
        <f>Table1[[#This Row],[Generation (TWh)]]*10^9*VLOOKUP(Table1[[#This Row],[Turbine/Engine Technology]],Technology_HR!$A$2:$B$11,2,FALSE)*10^-6</f>
        <v>3788939.7611999996</v>
      </c>
      <c r="T9129" s="5">
        <f>Table1[[#This Row],[Fuel Consumption (mmBtu)]]*Table1[[#This Row],[Emission Factor (kg CO2/ mmBtu)]]*10^3</f>
        <v>201041143729.27197</v>
      </c>
      <c r="U9129" s="3">
        <f>Table1[[#This Row],[Emissions (g CO2)]]/(Table1[[#This Row],[Generation (TWh)]]*10^9)</f>
        <v>440.15922999999992</v>
      </c>
    </row>
    <row r="9130" spans="1:21" x14ac:dyDescent="0.35">
      <c r="A9130" t="s">
        <v>2283</v>
      </c>
      <c r="B9130" t="s">
        <v>3239</v>
      </c>
      <c r="C9130" t="str">
        <f>SUBSTITUTE(Table1[[#This Row],[Fuel]],", ",",")</f>
        <v>fossil gas: natural gas</v>
      </c>
      <c r="D9130" t="s">
        <v>3239</v>
      </c>
      <c r="H9130" t="s">
        <v>3438</v>
      </c>
      <c r="I9130">
        <v>180</v>
      </c>
      <c r="J9130" t="s">
        <v>3448</v>
      </c>
      <c r="K9130">
        <v>1999</v>
      </c>
      <c r="L9130" t="s">
        <v>29</v>
      </c>
      <c r="M9130" t="s">
        <v>29</v>
      </c>
      <c r="N9130">
        <v>40.239400000000003</v>
      </c>
      <c r="O9130">
        <v>28.951799999999999</v>
      </c>
      <c r="P9130" t="s">
        <v>3607</v>
      </c>
      <c r="Q9130" s="3">
        <f>Table1[[#This Row],[Capacity (MW)]]*0.395*8760*10^-6</f>
        <v>0.62283600000000006</v>
      </c>
      <c r="R9130" s="3" cm="1">
        <f t="array" ref="R9130">AVERAGE(VLOOKUP(_xlfn.TEXTSPLIT(Table1[[#This Row],[Fuel (no space after comma)]], ","), FuelList_Final_EF!$A$2:$B$65, 2, FALSE))</f>
        <v>53.06</v>
      </c>
      <c r="S9130" s="3">
        <f>Table1[[#This Row],[Generation (TWh)]]*10^9*VLOOKUP(Table1[[#This Row],[Turbine/Engine Technology]],Technology_HR!$A$2:$B$11,2,FALSE)*10^-6</f>
        <v>4701788.9639999997</v>
      </c>
      <c r="T9130" s="5">
        <f>Table1[[#This Row],[Fuel Consumption (mmBtu)]]*Table1[[#This Row],[Emission Factor (kg CO2/ mmBtu)]]*10^3</f>
        <v>249476922429.84</v>
      </c>
      <c r="U9130" s="3">
        <f>Table1[[#This Row],[Emissions (g CO2)]]/(Table1[[#This Row],[Generation (TWh)]]*10^9)</f>
        <v>400.54993999999999</v>
      </c>
    </row>
    <row r="9131" spans="1:21" x14ac:dyDescent="0.35">
      <c r="A9131" t="s">
        <v>2283</v>
      </c>
      <c r="B9131" t="s">
        <v>3239</v>
      </c>
      <c r="C9131" t="str">
        <f>SUBSTITUTE(Table1[[#This Row],[Fuel]],", ",",")</f>
        <v>fossil gas: natural gas</v>
      </c>
      <c r="D9131" t="s">
        <v>3239</v>
      </c>
      <c r="H9131" t="s">
        <v>3438</v>
      </c>
      <c r="I9131">
        <v>183</v>
      </c>
      <c r="J9131" t="s">
        <v>3448</v>
      </c>
      <c r="K9131">
        <v>2008</v>
      </c>
      <c r="L9131" t="s">
        <v>29</v>
      </c>
      <c r="M9131" t="s">
        <v>29</v>
      </c>
      <c r="N9131">
        <v>40.239400000000003</v>
      </c>
      <c r="O9131">
        <v>28.951799999999999</v>
      </c>
      <c r="P9131" t="s">
        <v>3607</v>
      </c>
      <c r="Q9131" s="3">
        <f>Table1[[#This Row],[Capacity (MW)]]*0.395*8760*10^-6</f>
        <v>0.63321659999999991</v>
      </c>
      <c r="R9131" s="3" cm="1">
        <f t="array" ref="R9131">AVERAGE(VLOOKUP(_xlfn.TEXTSPLIT(Table1[[#This Row],[Fuel (no space after comma)]], ","), FuelList_Final_EF!$A$2:$B$65, 2, FALSE))</f>
        <v>53.06</v>
      </c>
      <c r="S9131" s="3">
        <f>Table1[[#This Row],[Generation (TWh)]]*10^9*VLOOKUP(Table1[[#This Row],[Turbine/Engine Technology]],Technology_HR!$A$2:$B$11,2,FALSE)*10^-6</f>
        <v>4780152.1133999992</v>
      </c>
      <c r="T9131" s="5">
        <f>Table1[[#This Row],[Fuel Consumption (mmBtu)]]*Table1[[#This Row],[Emission Factor (kg CO2/ mmBtu)]]*10^3</f>
        <v>253634871137.00397</v>
      </c>
      <c r="U9131" s="3">
        <f>Table1[[#This Row],[Emissions (g CO2)]]/(Table1[[#This Row],[Generation (TWh)]]*10^9)</f>
        <v>400.54994000000005</v>
      </c>
    </row>
    <row r="9132" spans="1:21" x14ac:dyDescent="0.35">
      <c r="A9132" t="s">
        <v>2283</v>
      </c>
      <c r="B9132" t="s">
        <v>3239</v>
      </c>
      <c r="C9132" t="str">
        <f>SUBSTITUTE(Table1[[#This Row],[Fuel]],", ",",")</f>
        <v>fossil gas: natural gas</v>
      </c>
      <c r="D9132" t="s">
        <v>3239</v>
      </c>
      <c r="H9132" t="s">
        <v>3438</v>
      </c>
      <c r="I9132">
        <v>124</v>
      </c>
      <c r="J9132" t="s">
        <v>3448</v>
      </c>
      <c r="K9132">
        <v>2013</v>
      </c>
      <c r="L9132" t="s">
        <v>29</v>
      </c>
      <c r="M9132" t="s">
        <v>29</v>
      </c>
      <c r="N9132">
        <v>40.239400000000003</v>
      </c>
      <c r="O9132">
        <v>28.951799999999999</v>
      </c>
      <c r="P9132" t="s">
        <v>3607</v>
      </c>
      <c r="Q9132" s="3">
        <f>Table1[[#This Row],[Capacity (MW)]]*0.395*8760*10^-6</f>
        <v>0.42906480000000002</v>
      </c>
      <c r="R9132" s="3" cm="1">
        <f t="array" ref="R9132">AVERAGE(VLOOKUP(_xlfn.TEXTSPLIT(Table1[[#This Row],[Fuel (no space after comma)]], ","), FuelList_Final_EF!$A$2:$B$65, 2, FALSE))</f>
        <v>53.06</v>
      </c>
      <c r="S9132" s="3">
        <f>Table1[[#This Row],[Generation (TWh)]]*10^9*VLOOKUP(Table1[[#This Row],[Turbine/Engine Technology]],Technology_HR!$A$2:$B$11,2,FALSE)*10^-6</f>
        <v>3239010.1751999999</v>
      </c>
      <c r="T9132" s="5">
        <f>Table1[[#This Row],[Fuel Consumption (mmBtu)]]*Table1[[#This Row],[Emission Factor (kg CO2/ mmBtu)]]*10^3</f>
        <v>171861879896.112</v>
      </c>
      <c r="U9132" s="3">
        <f>Table1[[#This Row],[Emissions (g CO2)]]/(Table1[[#This Row],[Generation (TWh)]]*10^9)</f>
        <v>400.54993999999999</v>
      </c>
    </row>
    <row r="9133" spans="1:21" x14ac:dyDescent="0.35">
      <c r="A9133" t="s">
        <v>2275</v>
      </c>
      <c r="B9133" t="s">
        <v>3239</v>
      </c>
      <c r="C9133" t="str">
        <f>SUBSTITUTE(Table1[[#This Row],[Fuel]],", ",",")</f>
        <v>fossil gas: natural gas</v>
      </c>
      <c r="D9133" t="s">
        <v>3239</v>
      </c>
      <c r="H9133" t="s">
        <v>3438</v>
      </c>
      <c r="I9133">
        <v>716</v>
      </c>
      <c r="J9133" t="s">
        <v>3446</v>
      </c>
      <c r="K9133">
        <v>1998</v>
      </c>
      <c r="L9133" t="s">
        <v>29</v>
      </c>
      <c r="M9133" t="s">
        <v>29</v>
      </c>
      <c r="N9133">
        <v>40.295200000000001</v>
      </c>
      <c r="O9133">
        <v>29.073599999999999</v>
      </c>
      <c r="P9133" t="s">
        <v>3607</v>
      </c>
      <c r="Q9133" s="3">
        <f>Table1[[#This Row],[Capacity (MW)]]*0.395*8760*10^-6</f>
        <v>2.4775031999999997</v>
      </c>
      <c r="R9133" s="3" cm="1">
        <f t="array" ref="R9133">AVERAGE(VLOOKUP(_xlfn.TEXTSPLIT(Table1[[#This Row],[Fuel (no space after comma)]], ","), FuelList_Final_EF!$A$2:$B$65, 2, FALSE))</f>
        <v>53.06</v>
      </c>
      <c r="S9133" s="3">
        <f>Table1[[#This Row],[Generation (TWh)]]*10^9*VLOOKUP(Table1[[#This Row],[Turbine/Engine Technology]],Technology_HR!$A$2:$B$11,2,FALSE)*10^-6</f>
        <v>18702671.656799994</v>
      </c>
      <c r="T9133" s="5">
        <f>Table1[[#This Row],[Fuel Consumption (mmBtu)]]*Table1[[#This Row],[Emission Factor (kg CO2/ mmBtu)]]*10^3</f>
        <v>992363758109.80774</v>
      </c>
      <c r="U9133" s="3">
        <f>Table1[[#This Row],[Emissions (g CO2)]]/(Table1[[#This Row],[Generation (TWh)]]*10^9)</f>
        <v>400.54993999999999</v>
      </c>
    </row>
    <row r="9134" spans="1:21" x14ac:dyDescent="0.35">
      <c r="A9134" t="s">
        <v>2275</v>
      </c>
      <c r="B9134" t="s">
        <v>3239</v>
      </c>
      <c r="C9134" t="str">
        <f>SUBSTITUTE(Table1[[#This Row],[Fuel]],", ",",")</f>
        <v>fossil gas: natural gas</v>
      </c>
      <c r="D9134" t="s">
        <v>3239</v>
      </c>
      <c r="H9134" t="s">
        <v>3438</v>
      </c>
      <c r="I9134">
        <v>716</v>
      </c>
      <c r="J9134" t="s">
        <v>3446</v>
      </c>
      <c r="K9134">
        <v>1999</v>
      </c>
      <c r="L9134" t="s">
        <v>29</v>
      </c>
      <c r="M9134" t="s">
        <v>29</v>
      </c>
      <c r="N9134">
        <v>40.295200000000001</v>
      </c>
      <c r="O9134">
        <v>29.073599999999999</v>
      </c>
      <c r="P9134" t="s">
        <v>3607</v>
      </c>
      <c r="Q9134" s="3">
        <f>Table1[[#This Row],[Capacity (MW)]]*0.395*8760*10^-6</f>
        <v>2.4775031999999997</v>
      </c>
      <c r="R9134" s="3" cm="1">
        <f t="array" ref="R9134">AVERAGE(VLOOKUP(_xlfn.TEXTSPLIT(Table1[[#This Row],[Fuel (no space after comma)]], ","), FuelList_Final_EF!$A$2:$B$65, 2, FALSE))</f>
        <v>53.06</v>
      </c>
      <c r="S9134" s="3">
        <f>Table1[[#This Row],[Generation (TWh)]]*10^9*VLOOKUP(Table1[[#This Row],[Turbine/Engine Technology]],Technology_HR!$A$2:$B$11,2,FALSE)*10^-6</f>
        <v>18702671.656799994</v>
      </c>
      <c r="T9134" s="5">
        <f>Table1[[#This Row],[Fuel Consumption (mmBtu)]]*Table1[[#This Row],[Emission Factor (kg CO2/ mmBtu)]]*10^3</f>
        <v>992363758109.80774</v>
      </c>
      <c r="U9134" s="3">
        <f>Table1[[#This Row],[Emissions (g CO2)]]/(Table1[[#This Row],[Generation (TWh)]]*10^9)</f>
        <v>400.54993999999999</v>
      </c>
    </row>
    <row r="9135" spans="1:21" x14ac:dyDescent="0.35">
      <c r="A9135" t="s">
        <v>2284</v>
      </c>
      <c r="B9135" t="s">
        <v>3241</v>
      </c>
      <c r="C9135" t="str">
        <f>SUBSTITUTE(Table1[[#This Row],[Fuel]],", ",",")</f>
        <v>fossil liquids: heavy fuel oil</v>
      </c>
      <c r="D9135" t="s">
        <v>3241</v>
      </c>
      <c r="H9135" t="s">
        <v>3438</v>
      </c>
      <c r="I9135">
        <v>90</v>
      </c>
      <c r="J9135" t="s">
        <v>3446</v>
      </c>
      <c r="K9135">
        <v>1995</v>
      </c>
      <c r="L9135" t="s">
        <v>29</v>
      </c>
      <c r="M9135" t="s">
        <v>29</v>
      </c>
      <c r="N9135">
        <v>40.270499999999998</v>
      </c>
      <c r="O9135">
        <v>29.073899999999998</v>
      </c>
      <c r="P9135" t="s">
        <v>3607</v>
      </c>
      <c r="Q9135" s="3">
        <f>Table1[[#This Row],[Capacity (MW)]]*0.395*8760*10^-6</f>
        <v>0.31141800000000003</v>
      </c>
      <c r="R9135" s="3" cm="1">
        <f t="array" ref="R9135">AVERAGE(VLOOKUP(_xlfn.TEXTSPLIT(Table1[[#This Row],[Fuel (no space after comma)]], ","), FuelList_Final_EF!$A$2:$B$65, 2, FALSE))</f>
        <v>81.602530311017389</v>
      </c>
      <c r="S9135" s="3">
        <f>Table1[[#This Row],[Generation (TWh)]]*10^9*VLOOKUP(Table1[[#This Row],[Turbine/Engine Technology]],Technology_HR!$A$2:$B$11,2,FALSE)*10^-6</f>
        <v>2350894.4819999998</v>
      </c>
      <c r="T9135" s="5">
        <f>Table1[[#This Row],[Fuel Consumption (mmBtu)]]*Table1[[#This Row],[Emission Factor (kg CO2/ mmBtu)]]*10^3</f>
        <v>191838938225.40854</v>
      </c>
      <c r="U9135" s="3">
        <f>Table1[[#This Row],[Emissions (g CO2)]]/(Table1[[#This Row],[Generation (TWh)]]*10^9)</f>
        <v>616.01750131787037</v>
      </c>
    </row>
    <row r="9136" spans="1:21" x14ac:dyDescent="0.35">
      <c r="A9136" t="s">
        <v>2285</v>
      </c>
      <c r="B9136" t="s">
        <v>3239</v>
      </c>
      <c r="C9136" t="str">
        <f>SUBSTITUTE(Table1[[#This Row],[Fuel]],", ",",")</f>
        <v>fossil gas: natural gas</v>
      </c>
      <c r="D9136" t="s">
        <v>3239</v>
      </c>
      <c r="H9136" t="s">
        <v>3438</v>
      </c>
      <c r="I9136">
        <v>143</v>
      </c>
      <c r="J9136" t="s">
        <v>3446</v>
      </c>
      <c r="K9136" t="s">
        <v>29</v>
      </c>
      <c r="L9136" t="s">
        <v>29</v>
      </c>
      <c r="M9136" t="s">
        <v>29</v>
      </c>
      <c r="N9136">
        <v>38.593910000000001</v>
      </c>
      <c r="O9136">
        <v>31.04345</v>
      </c>
      <c r="P9136" t="s">
        <v>3607</v>
      </c>
      <c r="Q9136" s="3">
        <f>Table1[[#This Row],[Capacity (MW)]]*0.395*8760*10^-6</f>
        <v>0.49480859999999993</v>
      </c>
      <c r="R9136" s="3" cm="1">
        <f t="array" ref="R9136">AVERAGE(VLOOKUP(_xlfn.TEXTSPLIT(Table1[[#This Row],[Fuel (no space after comma)]], ","), FuelList_Final_EF!$A$2:$B$65, 2, FALSE))</f>
        <v>53.06</v>
      </c>
      <c r="S9136" s="3">
        <f>Table1[[#This Row],[Generation (TWh)]]*10^9*VLOOKUP(Table1[[#This Row],[Turbine/Engine Technology]],Technology_HR!$A$2:$B$11,2,FALSE)*10^-6</f>
        <v>3735310.1213999991</v>
      </c>
      <c r="T9136" s="5">
        <f>Table1[[#This Row],[Fuel Consumption (mmBtu)]]*Table1[[#This Row],[Emission Factor (kg CO2/ mmBtu)]]*10^3</f>
        <v>198195555041.48398</v>
      </c>
      <c r="U9136" s="3">
        <f>Table1[[#This Row],[Emissions (g CO2)]]/(Table1[[#This Row],[Generation (TWh)]]*10^9)</f>
        <v>400.54993999999999</v>
      </c>
    </row>
    <row r="9137" spans="1:21" x14ac:dyDescent="0.35">
      <c r="A9137" t="s">
        <v>2286</v>
      </c>
      <c r="B9137" t="s">
        <v>3239</v>
      </c>
      <c r="C9137" t="str">
        <f>SUBSTITUTE(Table1[[#This Row],[Fuel]],", ",",")</f>
        <v>fossil gas: natural gas</v>
      </c>
      <c r="D9137" t="s">
        <v>3239</v>
      </c>
      <c r="H9137" t="s">
        <v>3438</v>
      </c>
      <c r="I9137">
        <v>89</v>
      </c>
      <c r="J9137" t="s">
        <v>3446</v>
      </c>
      <c r="K9137">
        <v>2014</v>
      </c>
      <c r="L9137" t="s">
        <v>29</v>
      </c>
      <c r="M9137" t="s">
        <v>29</v>
      </c>
      <c r="N9137">
        <v>38.907110000000003</v>
      </c>
      <c r="O9137">
        <v>27.838789999999999</v>
      </c>
      <c r="P9137" t="s">
        <v>3607</v>
      </c>
      <c r="Q9137" s="3">
        <f>Table1[[#This Row],[Capacity (MW)]]*0.395*8760*10^-6</f>
        <v>0.30795779999999995</v>
      </c>
      <c r="R9137" s="3" cm="1">
        <f t="array" ref="R9137">AVERAGE(VLOOKUP(_xlfn.TEXTSPLIT(Table1[[#This Row],[Fuel (no space after comma)]], ","), FuelList_Final_EF!$A$2:$B$65, 2, FALSE))</f>
        <v>53.06</v>
      </c>
      <c r="S9137" s="3">
        <f>Table1[[#This Row],[Generation (TWh)]]*10^9*VLOOKUP(Table1[[#This Row],[Turbine/Engine Technology]],Technology_HR!$A$2:$B$11,2,FALSE)*10^-6</f>
        <v>2324773.4321999992</v>
      </c>
      <c r="T9137" s="5">
        <f>Table1[[#This Row],[Fuel Consumption (mmBtu)]]*Table1[[#This Row],[Emission Factor (kg CO2/ mmBtu)]]*10^3</f>
        <v>123352478312.53197</v>
      </c>
      <c r="U9137" s="3">
        <f>Table1[[#This Row],[Emissions (g CO2)]]/(Table1[[#This Row],[Generation (TWh)]]*10^9)</f>
        <v>400.54993999999999</v>
      </c>
    </row>
    <row r="9138" spans="1:21" x14ac:dyDescent="0.35">
      <c r="A9138" t="s">
        <v>843</v>
      </c>
      <c r="B9138" t="s">
        <v>3241</v>
      </c>
      <c r="C9138" t="str">
        <f>SUBSTITUTE(Table1[[#This Row],[Fuel]],", ",",")</f>
        <v>fossil liquids: heavy fuel oil</v>
      </c>
      <c r="D9138" t="s">
        <v>3241</v>
      </c>
      <c r="H9138" t="s">
        <v>3441</v>
      </c>
      <c r="I9138">
        <v>132</v>
      </c>
      <c r="J9138" t="s">
        <v>3446</v>
      </c>
      <c r="K9138" t="s">
        <v>29</v>
      </c>
      <c r="L9138" t="s">
        <v>29</v>
      </c>
      <c r="M9138" t="s">
        <v>29</v>
      </c>
      <c r="N9138">
        <v>41.2393</v>
      </c>
      <c r="O9138">
        <v>36.479900000000001</v>
      </c>
      <c r="P9138" t="s">
        <v>3607</v>
      </c>
      <c r="Q9138" s="3">
        <f>Table1[[#This Row],[Capacity (MW)]]*0.395*8760*10^-6</f>
        <v>0.4567464</v>
      </c>
      <c r="R9138" s="3" cm="1">
        <f t="array" ref="R9138">AVERAGE(VLOOKUP(_xlfn.TEXTSPLIT(Table1[[#This Row],[Fuel (no space after comma)]], ","), FuelList_Final_EF!$A$2:$B$65, 2, FALSE))</f>
        <v>81.602530311017389</v>
      </c>
      <c r="S9138" s="3">
        <f>Table1[[#This Row],[Generation (TWh)]]*10^9*VLOOKUP(Table1[[#This Row],[Turbine/Engine Technology]],Technology_HR!$A$2:$B$11,2,FALSE)*10^-6</f>
        <v>3447978.5735999998</v>
      </c>
      <c r="T9138" s="5">
        <f>Table1[[#This Row],[Fuel Consumption (mmBtu)]]*Table1[[#This Row],[Emission Factor (kg CO2/ mmBtu)]]*10^3</f>
        <v>281363776063.9325</v>
      </c>
      <c r="U9138" s="3">
        <f>Table1[[#This Row],[Emissions (g CO2)]]/(Table1[[#This Row],[Generation (TWh)]]*10^9)</f>
        <v>616.01750131787026</v>
      </c>
    </row>
    <row r="9139" spans="1:21" x14ac:dyDescent="0.35">
      <c r="A9139" t="s">
        <v>2287</v>
      </c>
      <c r="B9139" t="s">
        <v>3239</v>
      </c>
      <c r="C9139" t="str">
        <f>SUBSTITUTE(Table1[[#This Row],[Fuel]],", ",",")</f>
        <v>fossil gas: natural gas</v>
      </c>
      <c r="D9139" t="s">
        <v>3239</v>
      </c>
      <c r="H9139" t="s">
        <v>3438</v>
      </c>
      <c r="I9139">
        <v>610</v>
      </c>
      <c r="J9139" t="s">
        <v>3446</v>
      </c>
      <c r="K9139">
        <v>2014</v>
      </c>
      <c r="L9139" t="s">
        <v>29</v>
      </c>
      <c r="M9139" t="s">
        <v>29</v>
      </c>
      <c r="N9139">
        <v>41.2393</v>
      </c>
      <c r="O9139">
        <v>36.479900000000001</v>
      </c>
      <c r="P9139" t="s">
        <v>3607</v>
      </c>
      <c r="Q9139" s="3">
        <f>Table1[[#This Row],[Capacity (MW)]]*0.395*8760*10^-6</f>
        <v>2.110722</v>
      </c>
      <c r="R9139" s="3" cm="1">
        <f t="array" ref="R9139">AVERAGE(VLOOKUP(_xlfn.TEXTSPLIT(Table1[[#This Row],[Fuel (no space after comma)]], ","), FuelList_Final_EF!$A$2:$B$65, 2, FALSE))</f>
        <v>53.06</v>
      </c>
      <c r="S9139" s="3">
        <f>Table1[[#This Row],[Generation (TWh)]]*10^9*VLOOKUP(Table1[[#This Row],[Turbine/Engine Technology]],Technology_HR!$A$2:$B$11,2,FALSE)*10^-6</f>
        <v>15933840.377999999</v>
      </c>
      <c r="T9139" s="5">
        <f>Table1[[#This Row],[Fuel Consumption (mmBtu)]]*Table1[[#This Row],[Emission Factor (kg CO2/ mmBtu)]]*10^3</f>
        <v>845449570456.67993</v>
      </c>
      <c r="U9139" s="3">
        <f>Table1[[#This Row],[Emissions (g CO2)]]/(Table1[[#This Row],[Generation (TWh)]]*10^9)</f>
        <v>400.54993999999999</v>
      </c>
    </row>
    <row r="9140" spans="1:21" x14ac:dyDescent="0.35">
      <c r="A9140" t="s">
        <v>2287</v>
      </c>
      <c r="B9140" t="s">
        <v>3241</v>
      </c>
      <c r="C9140" t="str">
        <f>SUBSTITUTE(Table1[[#This Row],[Fuel]],", ",",")</f>
        <v>fossil liquids: heavy fuel oil</v>
      </c>
      <c r="D9140" t="s">
        <v>3241</v>
      </c>
      <c r="H9140" t="s">
        <v>3441</v>
      </c>
      <c r="I9140">
        <v>132</v>
      </c>
      <c r="J9140" t="s">
        <v>3446</v>
      </c>
      <c r="K9140" t="s">
        <v>29</v>
      </c>
      <c r="L9140" t="s">
        <v>29</v>
      </c>
      <c r="M9140" t="s">
        <v>29</v>
      </c>
      <c r="N9140">
        <v>41.2393</v>
      </c>
      <c r="O9140">
        <v>36.479900000000001</v>
      </c>
      <c r="P9140" t="s">
        <v>3607</v>
      </c>
      <c r="Q9140" s="3">
        <f>Table1[[#This Row],[Capacity (MW)]]*0.395*8760*10^-6</f>
        <v>0.4567464</v>
      </c>
      <c r="R9140" s="3" cm="1">
        <f t="array" ref="R9140">AVERAGE(VLOOKUP(_xlfn.TEXTSPLIT(Table1[[#This Row],[Fuel (no space after comma)]], ","), FuelList_Final_EF!$A$2:$B$65, 2, FALSE))</f>
        <v>81.602530311017389</v>
      </c>
      <c r="S9140" s="3">
        <f>Table1[[#This Row],[Generation (TWh)]]*10^9*VLOOKUP(Table1[[#This Row],[Turbine/Engine Technology]],Technology_HR!$A$2:$B$11,2,FALSE)*10^-6</f>
        <v>3447978.5735999998</v>
      </c>
      <c r="T9140" s="5">
        <f>Table1[[#This Row],[Fuel Consumption (mmBtu)]]*Table1[[#This Row],[Emission Factor (kg CO2/ mmBtu)]]*10^3</f>
        <v>281363776063.9325</v>
      </c>
      <c r="U9140" s="3">
        <f>Table1[[#This Row],[Emissions (g CO2)]]/(Table1[[#This Row],[Generation (TWh)]]*10^9)</f>
        <v>616.01750131787026</v>
      </c>
    </row>
    <row r="9141" spans="1:21" x14ac:dyDescent="0.35">
      <c r="A9141" t="s">
        <v>2287</v>
      </c>
      <c r="B9141" t="s">
        <v>3239</v>
      </c>
      <c r="C9141" t="str">
        <f>SUBSTITUTE(Table1[[#This Row],[Fuel]],", ",",")</f>
        <v>fossil gas: natural gas</v>
      </c>
      <c r="D9141" t="s">
        <v>3239</v>
      </c>
      <c r="H9141" t="s">
        <v>3438</v>
      </c>
      <c r="I9141">
        <v>238.9</v>
      </c>
      <c r="J9141" t="s">
        <v>3446</v>
      </c>
      <c r="K9141">
        <v>2010</v>
      </c>
      <c r="L9141" t="s">
        <v>29</v>
      </c>
      <c r="M9141" t="s">
        <v>29</v>
      </c>
      <c r="N9141">
        <v>41.2393</v>
      </c>
      <c r="O9141">
        <v>36.479900000000001</v>
      </c>
      <c r="P9141" t="s">
        <v>3607</v>
      </c>
      <c r="Q9141" s="3">
        <f>Table1[[#This Row],[Capacity (MW)]]*0.395*8760*10^-6</f>
        <v>0.8266417800000001</v>
      </c>
      <c r="R9141" s="3" cm="1">
        <f t="array" ref="R9141">AVERAGE(VLOOKUP(_xlfn.TEXTSPLIT(Table1[[#This Row],[Fuel (no space after comma)]], ","), FuelList_Final_EF!$A$2:$B$65, 2, FALSE))</f>
        <v>53.06</v>
      </c>
      <c r="S9141" s="3">
        <f>Table1[[#This Row],[Generation (TWh)]]*10^9*VLOOKUP(Table1[[#This Row],[Turbine/Engine Technology]],Technology_HR!$A$2:$B$11,2,FALSE)*10^-6</f>
        <v>6240318.797220001</v>
      </c>
      <c r="T9141" s="5">
        <f>Table1[[#This Row],[Fuel Consumption (mmBtu)]]*Table1[[#This Row],[Emission Factor (kg CO2/ mmBtu)]]*10^3</f>
        <v>331111315380.49329</v>
      </c>
      <c r="U9141" s="3">
        <f>Table1[[#This Row],[Emissions (g CO2)]]/(Table1[[#This Row],[Generation (TWh)]]*10^9)</f>
        <v>400.54994000000005</v>
      </c>
    </row>
    <row r="9142" spans="1:21" x14ac:dyDescent="0.35">
      <c r="A9142" t="s">
        <v>2288</v>
      </c>
      <c r="B9142" t="s">
        <v>3239</v>
      </c>
      <c r="C9142" t="str">
        <f>SUBSTITUTE(Table1[[#This Row],[Fuel]],", ",",")</f>
        <v>fossil gas: natural gas</v>
      </c>
      <c r="D9142" t="s">
        <v>3239</v>
      </c>
      <c r="H9142" t="s">
        <v>3438</v>
      </c>
      <c r="I9142">
        <v>60.2</v>
      </c>
      <c r="J9142" t="s">
        <v>3446</v>
      </c>
      <c r="K9142">
        <v>2010</v>
      </c>
      <c r="L9142" t="s">
        <v>29</v>
      </c>
      <c r="M9142" t="s">
        <v>29</v>
      </c>
      <c r="N9142">
        <v>41.292718999999998</v>
      </c>
      <c r="O9142">
        <v>27.956254999999999</v>
      </c>
      <c r="P9142" t="s">
        <v>3607</v>
      </c>
      <c r="Q9142" s="3">
        <f>Table1[[#This Row],[Capacity (MW)]]*0.395*8760*10^-6</f>
        <v>0.20830404000000002</v>
      </c>
      <c r="R9142" s="3" cm="1">
        <f t="array" ref="R9142">AVERAGE(VLOOKUP(_xlfn.TEXTSPLIT(Table1[[#This Row],[Fuel (no space after comma)]], ","), FuelList_Final_EF!$A$2:$B$65, 2, FALSE))</f>
        <v>53.06</v>
      </c>
      <c r="S9142" s="3">
        <f>Table1[[#This Row],[Generation (TWh)]]*10^9*VLOOKUP(Table1[[#This Row],[Turbine/Engine Technology]],Technology_HR!$A$2:$B$11,2,FALSE)*10^-6</f>
        <v>1572487.1979600003</v>
      </c>
      <c r="T9142" s="5">
        <f>Table1[[#This Row],[Fuel Consumption (mmBtu)]]*Table1[[#This Row],[Emission Factor (kg CO2/ mmBtu)]]*10^3</f>
        <v>83436170723.757614</v>
      </c>
      <c r="U9142" s="3">
        <f>Table1[[#This Row],[Emissions (g CO2)]]/(Table1[[#This Row],[Generation (TWh)]]*10^9)</f>
        <v>400.54993999999999</v>
      </c>
    </row>
    <row r="9143" spans="1:21" x14ac:dyDescent="0.35">
      <c r="A9143" t="s">
        <v>2289</v>
      </c>
      <c r="B9143" t="s">
        <v>3239</v>
      </c>
      <c r="C9143" t="str">
        <f>SUBSTITUTE(Table1[[#This Row],[Fuel]],", ",",")</f>
        <v>fossil gas: natural gas</v>
      </c>
      <c r="D9143" t="s">
        <v>3239</v>
      </c>
      <c r="H9143" t="s">
        <v>3438</v>
      </c>
      <c r="I9143">
        <v>125</v>
      </c>
      <c r="J9143" t="s">
        <v>3446</v>
      </c>
      <c r="K9143">
        <v>2010</v>
      </c>
      <c r="L9143" t="s">
        <v>29</v>
      </c>
      <c r="M9143" t="s">
        <v>29</v>
      </c>
      <c r="N9143">
        <v>38.476300999999999</v>
      </c>
      <c r="O9143">
        <v>27.028606</v>
      </c>
      <c r="P9143" t="s">
        <v>3607</v>
      </c>
      <c r="Q9143" s="3">
        <f>Table1[[#This Row],[Capacity (MW)]]*0.395*8760*10^-6</f>
        <v>0.43252499999999999</v>
      </c>
      <c r="R9143" s="3" cm="1">
        <f t="array" ref="R9143">AVERAGE(VLOOKUP(_xlfn.TEXTSPLIT(Table1[[#This Row],[Fuel (no space after comma)]], ","), FuelList_Final_EF!$A$2:$B$65, 2, FALSE))</f>
        <v>53.06</v>
      </c>
      <c r="S9143" s="3">
        <f>Table1[[#This Row],[Generation (TWh)]]*10^9*VLOOKUP(Table1[[#This Row],[Turbine/Engine Technology]],Technology_HR!$A$2:$B$11,2,FALSE)*10^-6</f>
        <v>3265131.2249999996</v>
      </c>
      <c r="T9143" s="5">
        <f>Table1[[#This Row],[Fuel Consumption (mmBtu)]]*Table1[[#This Row],[Emission Factor (kg CO2/ mmBtu)]]*10^3</f>
        <v>173247862798.5</v>
      </c>
      <c r="U9143" s="3">
        <f>Table1[[#This Row],[Emissions (g CO2)]]/(Table1[[#This Row],[Generation (TWh)]]*10^9)</f>
        <v>400.54993999999999</v>
      </c>
    </row>
    <row r="9144" spans="1:21" x14ac:dyDescent="0.35">
      <c r="A9144" t="s">
        <v>2290</v>
      </c>
      <c r="B9144" t="s">
        <v>3239</v>
      </c>
      <c r="C9144" t="str">
        <f>SUBSTITUTE(Table1[[#This Row],[Fuel]],", ",",")</f>
        <v>fossil gas: natural gas</v>
      </c>
      <c r="D9144" t="s">
        <v>3239</v>
      </c>
      <c r="H9144" t="s">
        <v>3438</v>
      </c>
      <c r="I9144">
        <v>63</v>
      </c>
      <c r="J9144" t="s">
        <v>3446</v>
      </c>
      <c r="K9144">
        <v>2012</v>
      </c>
      <c r="L9144" t="s">
        <v>29</v>
      </c>
      <c r="M9144" t="s">
        <v>29</v>
      </c>
      <c r="N9144">
        <v>37.636975999999997</v>
      </c>
      <c r="O9144">
        <v>27.974789000000001</v>
      </c>
      <c r="P9144" t="s">
        <v>3607</v>
      </c>
      <c r="Q9144" s="3">
        <f>Table1[[#This Row],[Capacity (MW)]]*0.395*8760*10^-6</f>
        <v>0.21799260000000001</v>
      </c>
      <c r="R9144" s="3" cm="1">
        <f t="array" ref="R9144">AVERAGE(VLOOKUP(_xlfn.TEXTSPLIT(Table1[[#This Row],[Fuel (no space after comma)]], ","), FuelList_Final_EF!$A$2:$B$65, 2, FALSE))</f>
        <v>53.06</v>
      </c>
      <c r="S9144" s="3">
        <f>Table1[[#This Row],[Generation (TWh)]]*10^9*VLOOKUP(Table1[[#This Row],[Turbine/Engine Technology]],Technology_HR!$A$2:$B$11,2,FALSE)*10^-6</f>
        <v>1645626.1373999999</v>
      </c>
      <c r="T9144" s="5">
        <f>Table1[[#This Row],[Fuel Consumption (mmBtu)]]*Table1[[#This Row],[Emission Factor (kg CO2/ mmBtu)]]*10^3</f>
        <v>87316922850.444</v>
      </c>
      <c r="U9144" s="3">
        <f>Table1[[#This Row],[Emissions (g CO2)]]/(Table1[[#This Row],[Generation (TWh)]]*10^9)</f>
        <v>400.54993999999999</v>
      </c>
    </row>
    <row r="9145" spans="1:21" x14ac:dyDescent="0.35">
      <c r="A9145" t="s">
        <v>2291</v>
      </c>
      <c r="B9145" t="s">
        <v>3239</v>
      </c>
      <c r="C9145" t="str">
        <f>SUBSTITUTE(Table1[[#This Row],[Fuel]],", ",",")</f>
        <v>fossil gas: natural gas</v>
      </c>
      <c r="D9145" t="s">
        <v>3239</v>
      </c>
      <c r="H9145" t="s">
        <v>3436</v>
      </c>
      <c r="I9145">
        <v>123</v>
      </c>
      <c r="J9145" t="s">
        <v>3446</v>
      </c>
      <c r="K9145">
        <v>2014</v>
      </c>
      <c r="L9145" t="s">
        <v>29</v>
      </c>
      <c r="M9145" t="s">
        <v>29</v>
      </c>
      <c r="N9145">
        <v>40.777430000000003</v>
      </c>
      <c r="O9145">
        <v>29.532050000000002</v>
      </c>
      <c r="P9145" t="s">
        <v>3607</v>
      </c>
      <c r="Q9145" s="3">
        <f>Table1[[#This Row],[Capacity (MW)]]*0.395*8760*10^-6</f>
        <v>0.4256046</v>
      </c>
      <c r="R9145" s="3" cm="1">
        <f t="array" ref="R9145">AVERAGE(VLOOKUP(_xlfn.TEXTSPLIT(Table1[[#This Row],[Fuel (no space after comma)]], ","), FuelList_Final_EF!$A$2:$B$65, 2, FALSE))</f>
        <v>53.06</v>
      </c>
      <c r="S9145" s="3">
        <f>Table1[[#This Row],[Generation (TWh)]]*10^9*VLOOKUP(Table1[[#This Row],[Turbine/Engine Technology]],Technology_HR!$A$2:$B$11,2,FALSE)*10^-6</f>
        <v>4685906.6459999997</v>
      </c>
      <c r="T9145" s="5">
        <f>Table1[[#This Row],[Fuel Consumption (mmBtu)]]*Table1[[#This Row],[Emission Factor (kg CO2/ mmBtu)]]*10^3</f>
        <v>248634206636.76001</v>
      </c>
      <c r="U9145" s="3">
        <f>Table1[[#This Row],[Emissions (g CO2)]]/(Table1[[#This Row],[Generation (TWh)]]*10^9)</f>
        <v>584.19060000000002</v>
      </c>
    </row>
    <row r="9146" spans="1:21" x14ac:dyDescent="0.35">
      <c r="A9146" t="s">
        <v>2292</v>
      </c>
      <c r="B9146" t="s">
        <v>3239</v>
      </c>
      <c r="C9146" t="str">
        <f>SUBSTITUTE(Table1[[#This Row],[Fuel]],", ",",")</f>
        <v>fossil gas: natural gas</v>
      </c>
      <c r="D9146" t="s">
        <v>3239</v>
      </c>
      <c r="H9146" t="s">
        <v>3438</v>
      </c>
      <c r="I9146">
        <v>56</v>
      </c>
      <c r="J9146" t="s">
        <v>3448</v>
      </c>
      <c r="K9146">
        <v>2007</v>
      </c>
      <c r="L9146" t="s">
        <v>29</v>
      </c>
      <c r="M9146" t="s">
        <v>29</v>
      </c>
      <c r="N9146">
        <v>41.137999999999998</v>
      </c>
      <c r="O9146">
        <v>27.865300000000001</v>
      </c>
      <c r="P9146" t="s">
        <v>3607</v>
      </c>
      <c r="Q9146" s="3">
        <f>Table1[[#This Row],[Capacity (MW)]]*0.395*8760*10^-6</f>
        <v>0.1937712</v>
      </c>
      <c r="R9146" s="3" cm="1">
        <f t="array" ref="R9146">AVERAGE(VLOOKUP(_xlfn.TEXTSPLIT(Table1[[#This Row],[Fuel (no space after comma)]], ","), FuelList_Final_EF!$A$2:$B$65, 2, FALSE))</f>
        <v>53.06</v>
      </c>
      <c r="S9146" s="3">
        <f>Table1[[#This Row],[Generation (TWh)]]*10^9*VLOOKUP(Table1[[#This Row],[Turbine/Engine Technology]],Technology_HR!$A$2:$B$11,2,FALSE)*10^-6</f>
        <v>1462778.7888</v>
      </c>
      <c r="T9146" s="5">
        <f>Table1[[#This Row],[Fuel Consumption (mmBtu)]]*Table1[[#This Row],[Emission Factor (kg CO2/ mmBtu)]]*10^3</f>
        <v>77615042533.727997</v>
      </c>
      <c r="U9146" s="3">
        <f>Table1[[#This Row],[Emissions (g CO2)]]/(Table1[[#This Row],[Generation (TWh)]]*10^9)</f>
        <v>400.54993999999999</v>
      </c>
    </row>
    <row r="9147" spans="1:21" x14ac:dyDescent="0.35">
      <c r="A9147" t="s">
        <v>2293</v>
      </c>
      <c r="B9147" t="s">
        <v>3239</v>
      </c>
      <c r="C9147" t="str">
        <f>SUBSTITUTE(Table1[[#This Row],[Fuel]],", ",",")</f>
        <v>fossil gas: natural gas</v>
      </c>
      <c r="D9147" t="s">
        <v>3239</v>
      </c>
      <c r="H9147" t="s">
        <v>3438</v>
      </c>
      <c r="I9147">
        <v>61</v>
      </c>
      <c r="J9147" t="s">
        <v>3446</v>
      </c>
      <c r="K9147">
        <v>2009</v>
      </c>
      <c r="L9147" t="s">
        <v>29</v>
      </c>
      <c r="M9147" t="s">
        <v>29</v>
      </c>
      <c r="N9147">
        <v>41.291516999999999</v>
      </c>
      <c r="O9147">
        <v>27.561278999999999</v>
      </c>
      <c r="P9147" t="s">
        <v>3607</v>
      </c>
      <c r="Q9147" s="3">
        <f>Table1[[#This Row],[Capacity (MW)]]*0.395*8760*10^-6</f>
        <v>0.21107220000000002</v>
      </c>
      <c r="R9147" s="3" cm="1">
        <f t="array" ref="R9147">AVERAGE(VLOOKUP(_xlfn.TEXTSPLIT(Table1[[#This Row],[Fuel (no space after comma)]], ","), FuelList_Final_EF!$A$2:$B$65, 2, FALSE))</f>
        <v>53.06</v>
      </c>
      <c r="S9147" s="3">
        <f>Table1[[#This Row],[Generation (TWh)]]*10^9*VLOOKUP(Table1[[#This Row],[Turbine/Engine Technology]],Technology_HR!$A$2:$B$11,2,FALSE)*10^-6</f>
        <v>1593384.0378000003</v>
      </c>
      <c r="T9147" s="5">
        <f>Table1[[#This Row],[Fuel Consumption (mmBtu)]]*Table1[[#This Row],[Emission Factor (kg CO2/ mmBtu)]]*10^3</f>
        <v>84544957045.668015</v>
      </c>
      <c r="U9147" s="3">
        <f>Table1[[#This Row],[Emissions (g CO2)]]/(Table1[[#This Row],[Generation (TWh)]]*10^9)</f>
        <v>400.54993999999999</v>
      </c>
    </row>
    <row r="9148" spans="1:21" x14ac:dyDescent="0.35">
      <c r="A9148" t="s">
        <v>2294</v>
      </c>
      <c r="B9148" t="s">
        <v>3239</v>
      </c>
      <c r="C9148" t="str">
        <f>SUBSTITUTE(Table1[[#This Row],[Fuel]],", ",",")</f>
        <v>fossil gas: natural gas</v>
      </c>
      <c r="D9148" t="s">
        <v>3239</v>
      </c>
      <c r="H9148" t="s">
        <v>3438</v>
      </c>
      <c r="I9148">
        <v>63</v>
      </c>
      <c r="J9148" t="s">
        <v>3446</v>
      </c>
      <c r="K9148">
        <v>2013</v>
      </c>
      <c r="L9148" t="s">
        <v>29</v>
      </c>
      <c r="M9148" t="s">
        <v>29</v>
      </c>
      <c r="N9148">
        <v>37.808974999999997</v>
      </c>
      <c r="O9148">
        <v>29.257712999999999</v>
      </c>
      <c r="P9148" t="s">
        <v>3607</v>
      </c>
      <c r="Q9148" s="3">
        <f>Table1[[#This Row],[Capacity (MW)]]*0.395*8760*10^-6</f>
        <v>0.21799260000000001</v>
      </c>
      <c r="R9148" s="3" cm="1">
        <f t="array" ref="R9148">AVERAGE(VLOOKUP(_xlfn.TEXTSPLIT(Table1[[#This Row],[Fuel (no space after comma)]], ","), FuelList_Final_EF!$A$2:$B$65, 2, FALSE))</f>
        <v>53.06</v>
      </c>
      <c r="S9148" s="3">
        <f>Table1[[#This Row],[Generation (TWh)]]*10^9*VLOOKUP(Table1[[#This Row],[Turbine/Engine Technology]],Technology_HR!$A$2:$B$11,2,FALSE)*10^-6</f>
        <v>1645626.1373999999</v>
      </c>
      <c r="T9148" s="5">
        <f>Table1[[#This Row],[Fuel Consumption (mmBtu)]]*Table1[[#This Row],[Emission Factor (kg CO2/ mmBtu)]]*10^3</f>
        <v>87316922850.444</v>
      </c>
      <c r="U9148" s="3">
        <f>Table1[[#This Row],[Emissions (g CO2)]]/(Table1[[#This Row],[Generation (TWh)]]*10^9)</f>
        <v>400.54993999999999</v>
      </c>
    </row>
    <row r="9149" spans="1:21" x14ac:dyDescent="0.35">
      <c r="A9149" t="s">
        <v>2295</v>
      </c>
      <c r="B9149" t="s">
        <v>3239</v>
      </c>
      <c r="C9149" t="str">
        <f>SUBSTITUTE(Table1[[#This Row],[Fuel]],", ",",")</f>
        <v>fossil gas: natural gas</v>
      </c>
      <c r="D9149" t="s">
        <v>3239</v>
      </c>
      <c r="H9149" t="s">
        <v>3438</v>
      </c>
      <c r="I9149">
        <v>205.5</v>
      </c>
      <c r="J9149" t="s">
        <v>3446</v>
      </c>
      <c r="K9149">
        <v>2013</v>
      </c>
      <c r="L9149" t="s">
        <v>29</v>
      </c>
      <c r="M9149" t="s">
        <v>29</v>
      </c>
      <c r="N9149">
        <v>37.913637000000001</v>
      </c>
      <c r="O9149">
        <v>28.904767</v>
      </c>
      <c r="P9149" t="s">
        <v>3607</v>
      </c>
      <c r="Q9149" s="3">
        <f>Table1[[#This Row],[Capacity (MW)]]*0.395*8760*10^-6</f>
        <v>0.71107109999999996</v>
      </c>
      <c r="R9149" s="3" cm="1">
        <f t="array" ref="R9149">AVERAGE(VLOOKUP(_xlfn.TEXTSPLIT(Table1[[#This Row],[Fuel (no space after comma)]], ","), FuelList_Final_EF!$A$2:$B$65, 2, FALSE))</f>
        <v>53.06</v>
      </c>
      <c r="S9149" s="3">
        <f>Table1[[#This Row],[Generation (TWh)]]*10^9*VLOOKUP(Table1[[#This Row],[Turbine/Engine Technology]],Technology_HR!$A$2:$B$11,2,FALSE)*10^-6</f>
        <v>5367875.7338999994</v>
      </c>
      <c r="T9149" s="5">
        <f>Table1[[#This Row],[Fuel Consumption (mmBtu)]]*Table1[[#This Row],[Emission Factor (kg CO2/ mmBtu)]]*10^3</f>
        <v>284819486440.73395</v>
      </c>
      <c r="U9149" s="3">
        <f>Table1[[#This Row],[Emissions (g CO2)]]/(Table1[[#This Row],[Generation (TWh)]]*10^9)</f>
        <v>400.54993999999994</v>
      </c>
    </row>
    <row r="9150" spans="1:21" x14ac:dyDescent="0.35">
      <c r="A9150" t="s">
        <v>2296</v>
      </c>
      <c r="B9150" t="s">
        <v>3239</v>
      </c>
      <c r="C9150" t="str">
        <f>SUBSTITUTE(Table1[[#This Row],[Fuel]],", ",",")</f>
        <v>fossil gas: natural gas</v>
      </c>
      <c r="D9150" t="s">
        <v>3239</v>
      </c>
      <c r="H9150" t="s">
        <v>3438</v>
      </c>
      <c r="I9150">
        <v>820</v>
      </c>
      <c r="J9150" t="s">
        <v>3446</v>
      </c>
      <c r="K9150">
        <v>2002</v>
      </c>
      <c r="L9150" t="s">
        <v>29</v>
      </c>
      <c r="M9150" t="s">
        <v>29</v>
      </c>
      <c r="N9150">
        <v>40.866</v>
      </c>
      <c r="O9150">
        <v>30.3873</v>
      </c>
      <c r="P9150" t="s">
        <v>3607</v>
      </c>
      <c r="Q9150" s="3">
        <f>Table1[[#This Row],[Capacity (MW)]]*0.395*8760*10^-6</f>
        <v>2.8373640000000004</v>
      </c>
      <c r="R9150" s="3" cm="1">
        <f t="array" ref="R9150">AVERAGE(VLOOKUP(_xlfn.TEXTSPLIT(Table1[[#This Row],[Fuel (no space after comma)]], ","), FuelList_Final_EF!$A$2:$B$65, 2, FALSE))</f>
        <v>53.06</v>
      </c>
      <c r="S9150" s="3">
        <f>Table1[[#This Row],[Generation (TWh)]]*10^9*VLOOKUP(Table1[[#This Row],[Turbine/Engine Technology]],Technology_HR!$A$2:$B$11,2,FALSE)*10^-6</f>
        <v>21419260.836000003</v>
      </c>
      <c r="T9150" s="5">
        <f>Table1[[#This Row],[Fuel Consumption (mmBtu)]]*Table1[[#This Row],[Emission Factor (kg CO2/ mmBtu)]]*10^3</f>
        <v>1136505979958.1602</v>
      </c>
      <c r="U9150" s="3">
        <f>Table1[[#This Row],[Emissions (g CO2)]]/(Table1[[#This Row],[Generation (TWh)]]*10^9)</f>
        <v>400.54993999999999</v>
      </c>
    </row>
    <row r="9151" spans="1:21" x14ac:dyDescent="0.35">
      <c r="A9151" t="s">
        <v>2297</v>
      </c>
      <c r="B9151" t="s">
        <v>3239</v>
      </c>
      <c r="C9151" t="str">
        <f>SUBSTITUTE(Table1[[#This Row],[Fuel]],", ",",")</f>
        <v>fossil gas: natural gas</v>
      </c>
      <c r="D9151" t="s">
        <v>3239</v>
      </c>
      <c r="H9151" t="s">
        <v>3438</v>
      </c>
      <c r="I9151">
        <v>800</v>
      </c>
      <c r="J9151" t="s">
        <v>3446</v>
      </c>
      <c r="K9151">
        <v>2002</v>
      </c>
      <c r="L9151" t="s">
        <v>29</v>
      </c>
      <c r="M9151" t="s">
        <v>29</v>
      </c>
      <c r="N9151">
        <v>40.867057000000003</v>
      </c>
      <c r="O9151">
        <v>30.38757</v>
      </c>
      <c r="P9151" t="s">
        <v>3607</v>
      </c>
      <c r="Q9151" s="3">
        <f>Table1[[#This Row],[Capacity (MW)]]*0.395*8760*10^-6</f>
        <v>2.76816</v>
      </c>
      <c r="R9151" s="3" cm="1">
        <f t="array" ref="R9151">AVERAGE(VLOOKUP(_xlfn.TEXTSPLIT(Table1[[#This Row],[Fuel (no space after comma)]], ","), FuelList_Final_EF!$A$2:$B$65, 2, FALSE))</f>
        <v>53.06</v>
      </c>
      <c r="S9151" s="3">
        <f>Table1[[#This Row],[Generation (TWh)]]*10^9*VLOOKUP(Table1[[#This Row],[Turbine/Engine Technology]],Technology_HR!$A$2:$B$11,2,FALSE)*10^-6</f>
        <v>20896839.84</v>
      </c>
      <c r="T9151" s="5">
        <f>Table1[[#This Row],[Fuel Consumption (mmBtu)]]*Table1[[#This Row],[Emission Factor (kg CO2/ mmBtu)]]*10^3</f>
        <v>1108786321910.4001</v>
      </c>
      <c r="U9151" s="3">
        <f>Table1[[#This Row],[Emissions (g CO2)]]/(Table1[[#This Row],[Generation (TWh)]]*10^9)</f>
        <v>400.54994000000005</v>
      </c>
    </row>
    <row r="9152" spans="1:21" x14ac:dyDescent="0.35">
      <c r="A9152" t="s">
        <v>2297</v>
      </c>
      <c r="B9152" t="s">
        <v>3239</v>
      </c>
      <c r="C9152" t="str">
        <f>SUBSTITUTE(Table1[[#This Row],[Fuel]],", ",",")</f>
        <v>fossil gas: natural gas</v>
      </c>
      <c r="D9152" t="s">
        <v>3239</v>
      </c>
      <c r="H9152" t="s">
        <v>3438</v>
      </c>
      <c r="I9152">
        <v>800</v>
      </c>
      <c r="J9152" t="s">
        <v>3446</v>
      </c>
      <c r="K9152">
        <v>2002</v>
      </c>
      <c r="L9152" t="s">
        <v>29</v>
      </c>
      <c r="M9152" t="s">
        <v>29</v>
      </c>
      <c r="N9152">
        <v>40.867057000000003</v>
      </c>
      <c r="O9152">
        <v>30.38757</v>
      </c>
      <c r="P9152" t="s">
        <v>3607</v>
      </c>
      <c r="Q9152" s="3">
        <f>Table1[[#This Row],[Capacity (MW)]]*0.395*8760*10^-6</f>
        <v>2.76816</v>
      </c>
      <c r="R9152" s="3" cm="1">
        <f t="array" ref="R9152">AVERAGE(VLOOKUP(_xlfn.TEXTSPLIT(Table1[[#This Row],[Fuel (no space after comma)]], ","), FuelList_Final_EF!$A$2:$B$65, 2, FALSE))</f>
        <v>53.06</v>
      </c>
      <c r="S9152" s="3">
        <f>Table1[[#This Row],[Generation (TWh)]]*10^9*VLOOKUP(Table1[[#This Row],[Turbine/Engine Technology]],Technology_HR!$A$2:$B$11,2,FALSE)*10^-6</f>
        <v>20896839.84</v>
      </c>
      <c r="T9152" s="5">
        <f>Table1[[#This Row],[Fuel Consumption (mmBtu)]]*Table1[[#This Row],[Emission Factor (kg CO2/ mmBtu)]]*10^3</f>
        <v>1108786321910.4001</v>
      </c>
      <c r="U9152" s="3">
        <f>Table1[[#This Row],[Emissions (g CO2)]]/(Table1[[#This Row],[Generation (TWh)]]*10^9)</f>
        <v>400.54994000000005</v>
      </c>
    </row>
    <row r="9153" spans="1:21" x14ac:dyDescent="0.35">
      <c r="A9153" t="s">
        <v>2296</v>
      </c>
      <c r="B9153" t="s">
        <v>3239</v>
      </c>
      <c r="C9153" t="str">
        <f>SUBSTITUTE(Table1[[#This Row],[Fuel]],", ",",")</f>
        <v>fossil gas: natural gas</v>
      </c>
      <c r="D9153" t="s">
        <v>3239</v>
      </c>
      <c r="H9153" t="s">
        <v>3438</v>
      </c>
      <c r="I9153">
        <v>790</v>
      </c>
      <c r="J9153" t="s">
        <v>3446</v>
      </c>
      <c r="K9153">
        <v>2003</v>
      </c>
      <c r="L9153" t="s">
        <v>29</v>
      </c>
      <c r="M9153" t="s">
        <v>29</v>
      </c>
      <c r="N9153">
        <v>38.746699999999997</v>
      </c>
      <c r="O9153">
        <v>26.956299999999999</v>
      </c>
      <c r="P9153" t="s">
        <v>3607</v>
      </c>
      <c r="Q9153" s="3">
        <f>Table1[[#This Row],[Capacity (MW)]]*0.395*8760*10^-6</f>
        <v>2.7335579999999999</v>
      </c>
      <c r="R9153" s="3" cm="1">
        <f t="array" ref="R9153">AVERAGE(VLOOKUP(_xlfn.TEXTSPLIT(Table1[[#This Row],[Fuel (no space after comma)]], ","), FuelList_Final_EF!$A$2:$B$65, 2, FALSE))</f>
        <v>53.06</v>
      </c>
      <c r="S9153" s="3">
        <f>Table1[[#This Row],[Generation (TWh)]]*10^9*VLOOKUP(Table1[[#This Row],[Turbine/Engine Technology]],Technology_HR!$A$2:$B$11,2,FALSE)*10^-6</f>
        <v>20635629.342</v>
      </c>
      <c r="T9153" s="5">
        <f>Table1[[#This Row],[Fuel Consumption (mmBtu)]]*Table1[[#This Row],[Emission Factor (kg CO2/ mmBtu)]]*10^3</f>
        <v>1094926492886.5201</v>
      </c>
      <c r="U9153" s="3">
        <f>Table1[[#This Row],[Emissions (g CO2)]]/(Table1[[#This Row],[Generation (TWh)]]*10^9)</f>
        <v>400.54994000000005</v>
      </c>
    </row>
    <row r="9154" spans="1:21" x14ac:dyDescent="0.35">
      <c r="A9154" t="s">
        <v>2296</v>
      </c>
      <c r="B9154" t="s">
        <v>3239</v>
      </c>
      <c r="C9154" t="str">
        <f>SUBSTITUTE(Table1[[#This Row],[Fuel]],", ",",")</f>
        <v>fossil gas: natural gas</v>
      </c>
      <c r="D9154" t="s">
        <v>3239</v>
      </c>
      <c r="H9154" t="s">
        <v>3438</v>
      </c>
      <c r="I9154">
        <v>790</v>
      </c>
      <c r="J9154" t="s">
        <v>3446</v>
      </c>
      <c r="K9154">
        <v>2003</v>
      </c>
      <c r="L9154" t="s">
        <v>29</v>
      </c>
      <c r="M9154" t="s">
        <v>29</v>
      </c>
      <c r="N9154">
        <v>38.746699999999997</v>
      </c>
      <c r="O9154">
        <v>26.956299999999999</v>
      </c>
      <c r="P9154" t="s">
        <v>3607</v>
      </c>
      <c r="Q9154" s="3">
        <f>Table1[[#This Row],[Capacity (MW)]]*0.395*8760*10^-6</f>
        <v>2.7335579999999999</v>
      </c>
      <c r="R9154" s="3" cm="1">
        <f t="array" ref="R9154">AVERAGE(VLOOKUP(_xlfn.TEXTSPLIT(Table1[[#This Row],[Fuel (no space after comma)]], ","), FuelList_Final_EF!$A$2:$B$65, 2, FALSE))</f>
        <v>53.06</v>
      </c>
      <c r="S9154" s="3">
        <f>Table1[[#This Row],[Generation (TWh)]]*10^9*VLOOKUP(Table1[[#This Row],[Turbine/Engine Technology]],Technology_HR!$A$2:$B$11,2,FALSE)*10^-6</f>
        <v>20635629.342</v>
      </c>
      <c r="T9154" s="5">
        <f>Table1[[#This Row],[Fuel Consumption (mmBtu)]]*Table1[[#This Row],[Emission Factor (kg CO2/ mmBtu)]]*10^3</f>
        <v>1094926492886.5201</v>
      </c>
      <c r="U9154" s="3">
        <f>Table1[[#This Row],[Emissions (g CO2)]]/(Table1[[#This Row],[Generation (TWh)]]*10^9)</f>
        <v>400.54994000000005</v>
      </c>
    </row>
    <row r="9155" spans="1:21" x14ac:dyDescent="0.35">
      <c r="A9155" t="s">
        <v>2282</v>
      </c>
      <c r="B9155" t="s">
        <v>3239</v>
      </c>
      <c r="C9155" t="str">
        <f>SUBSTITUTE(Table1[[#This Row],[Fuel]],", ",",")</f>
        <v>fossil gas: natural gas</v>
      </c>
      <c r="D9155" t="s">
        <v>3239</v>
      </c>
      <c r="H9155" t="s">
        <v>3438</v>
      </c>
      <c r="I9155">
        <v>904</v>
      </c>
      <c r="J9155" t="s">
        <v>3446</v>
      </c>
      <c r="K9155">
        <v>2014</v>
      </c>
      <c r="L9155" t="s">
        <v>29</v>
      </c>
      <c r="M9155" t="s">
        <v>29</v>
      </c>
      <c r="N9155">
        <v>36.927100000000003</v>
      </c>
      <c r="O9155">
        <v>36.053400000000003</v>
      </c>
      <c r="P9155" t="s">
        <v>3607</v>
      </c>
      <c r="Q9155" s="3">
        <f>Table1[[#This Row],[Capacity (MW)]]*0.395*8760*10^-6</f>
        <v>3.1280208000000003</v>
      </c>
      <c r="R9155" s="3" cm="1">
        <f t="array" ref="R9155">AVERAGE(VLOOKUP(_xlfn.TEXTSPLIT(Table1[[#This Row],[Fuel (no space after comma)]], ","), FuelList_Final_EF!$A$2:$B$65, 2, FALSE))</f>
        <v>53.06</v>
      </c>
      <c r="S9155" s="3">
        <f>Table1[[#This Row],[Generation (TWh)]]*10^9*VLOOKUP(Table1[[#This Row],[Turbine/Engine Technology]],Technology_HR!$A$2:$B$11,2,FALSE)*10^-6</f>
        <v>23613429.019200005</v>
      </c>
      <c r="T9155" s="5">
        <f>Table1[[#This Row],[Fuel Consumption (mmBtu)]]*Table1[[#This Row],[Emission Factor (kg CO2/ mmBtu)]]*10^3</f>
        <v>1252928543758.7524</v>
      </c>
      <c r="U9155" s="3">
        <f>Table1[[#This Row],[Emissions (g CO2)]]/(Table1[[#This Row],[Generation (TWh)]]*10^9)</f>
        <v>400.54994000000011</v>
      </c>
    </row>
    <row r="9156" spans="1:21" x14ac:dyDescent="0.35">
      <c r="A9156" t="s">
        <v>2275</v>
      </c>
      <c r="B9156" t="s">
        <v>3239</v>
      </c>
      <c r="C9156" t="str">
        <f>SUBSTITUTE(Table1[[#This Row],[Fuel]],", ",",")</f>
        <v>fossil gas: natural gas</v>
      </c>
      <c r="D9156" t="s">
        <v>3239</v>
      </c>
      <c r="H9156" t="s">
        <v>3438</v>
      </c>
      <c r="I9156">
        <v>180</v>
      </c>
      <c r="J9156" t="s">
        <v>3446</v>
      </c>
      <c r="K9156">
        <v>1999</v>
      </c>
      <c r="L9156" t="s">
        <v>29</v>
      </c>
      <c r="M9156" t="s">
        <v>29</v>
      </c>
      <c r="N9156">
        <v>41.065154</v>
      </c>
      <c r="O9156">
        <v>28.668154000000001</v>
      </c>
      <c r="P9156" t="s">
        <v>3607</v>
      </c>
      <c r="Q9156" s="3">
        <f>Table1[[#This Row],[Capacity (MW)]]*0.395*8760*10^-6</f>
        <v>0.62283600000000006</v>
      </c>
      <c r="R9156" s="3" cm="1">
        <f t="array" ref="R9156">AVERAGE(VLOOKUP(_xlfn.TEXTSPLIT(Table1[[#This Row],[Fuel (no space after comma)]], ","), FuelList_Final_EF!$A$2:$B$65, 2, FALSE))</f>
        <v>53.06</v>
      </c>
      <c r="S9156" s="3">
        <f>Table1[[#This Row],[Generation (TWh)]]*10^9*VLOOKUP(Table1[[#This Row],[Turbine/Engine Technology]],Technology_HR!$A$2:$B$11,2,FALSE)*10^-6</f>
        <v>4701788.9639999997</v>
      </c>
      <c r="T9156" s="5">
        <f>Table1[[#This Row],[Fuel Consumption (mmBtu)]]*Table1[[#This Row],[Emission Factor (kg CO2/ mmBtu)]]*10^3</f>
        <v>249476922429.84</v>
      </c>
      <c r="U9156" s="3">
        <f>Table1[[#This Row],[Emissions (g CO2)]]/(Table1[[#This Row],[Generation (TWh)]]*10^9)</f>
        <v>400.54993999999999</v>
      </c>
    </row>
    <row r="9157" spans="1:21" x14ac:dyDescent="0.35">
      <c r="A9157" t="s">
        <v>2298</v>
      </c>
      <c r="B9157" t="s">
        <v>3239</v>
      </c>
      <c r="C9157" t="str">
        <f>SUBSTITUTE(Table1[[#This Row],[Fuel]],", ",",")</f>
        <v>fossil gas: natural gas</v>
      </c>
      <c r="D9157" t="s">
        <v>3239</v>
      </c>
      <c r="H9157" t="s">
        <v>3438</v>
      </c>
      <c r="I9157">
        <v>40</v>
      </c>
      <c r="J9157" t="s">
        <v>3446</v>
      </c>
      <c r="K9157">
        <v>1998</v>
      </c>
      <c r="L9157" t="s">
        <v>29</v>
      </c>
      <c r="M9157" t="s">
        <v>29</v>
      </c>
      <c r="N9157">
        <v>39.756602000000001</v>
      </c>
      <c r="O9157">
        <v>30.622159</v>
      </c>
      <c r="P9157" t="s">
        <v>3607</v>
      </c>
      <c r="Q9157" s="3">
        <f>Table1[[#This Row],[Capacity (MW)]]*0.395*8760*10^-6</f>
        <v>0.138408</v>
      </c>
      <c r="R9157" s="3" cm="1">
        <f t="array" ref="R9157">AVERAGE(VLOOKUP(_xlfn.TEXTSPLIT(Table1[[#This Row],[Fuel (no space after comma)]], ","), FuelList_Final_EF!$A$2:$B$65, 2, FALSE))</f>
        <v>53.06</v>
      </c>
      <c r="S9157" s="3">
        <f>Table1[[#This Row],[Generation (TWh)]]*10^9*VLOOKUP(Table1[[#This Row],[Turbine/Engine Technology]],Technology_HR!$A$2:$B$11,2,FALSE)*10^-6</f>
        <v>1044841.992</v>
      </c>
      <c r="T9157" s="5">
        <f>Table1[[#This Row],[Fuel Consumption (mmBtu)]]*Table1[[#This Row],[Emission Factor (kg CO2/ mmBtu)]]*10^3</f>
        <v>55439316095.519997</v>
      </c>
      <c r="U9157" s="3">
        <f>Table1[[#This Row],[Emissions (g CO2)]]/(Table1[[#This Row],[Generation (TWh)]]*10^9)</f>
        <v>400.54993999999999</v>
      </c>
    </row>
    <row r="9158" spans="1:21" x14ac:dyDescent="0.35">
      <c r="A9158" t="s">
        <v>2298</v>
      </c>
      <c r="B9158" t="s">
        <v>3239</v>
      </c>
      <c r="C9158" t="str">
        <f>SUBSTITUTE(Table1[[#This Row],[Fuel]],", ",",")</f>
        <v>fossil gas: natural gas</v>
      </c>
      <c r="D9158" t="s">
        <v>3239</v>
      </c>
      <c r="H9158" t="s">
        <v>3440</v>
      </c>
      <c r="I9158">
        <v>20</v>
      </c>
      <c r="J9158" t="s">
        <v>3446</v>
      </c>
      <c r="K9158">
        <v>2001</v>
      </c>
      <c r="L9158" t="s">
        <v>29</v>
      </c>
      <c r="M9158" t="s">
        <v>29</v>
      </c>
      <c r="N9158">
        <v>39.756602000000001</v>
      </c>
      <c r="O9158">
        <v>30.622159</v>
      </c>
      <c r="P9158" t="s">
        <v>3607</v>
      </c>
      <c r="Q9158" s="3">
        <f>Table1[[#This Row],[Capacity (MW)]]*0.395*8760*10^-6</f>
        <v>6.9204000000000002E-2</v>
      </c>
      <c r="R9158" s="3" cm="1">
        <f t="array" ref="R9158">AVERAGE(VLOOKUP(_xlfn.TEXTSPLIT(Table1[[#This Row],[Fuel (no space after comma)]], ","), FuelList_Final_EF!$A$2:$B$65, 2, FALSE))</f>
        <v>53.06</v>
      </c>
      <c r="S9158" s="3">
        <f>Table1[[#This Row],[Generation (TWh)]]*10^9*VLOOKUP(Table1[[#This Row],[Turbine/Engine Technology]],Technology_HR!$A$2:$B$11,2,FALSE)*10^-6</f>
        <v>711763.14</v>
      </c>
      <c r="T9158" s="5">
        <f>Table1[[#This Row],[Fuel Consumption (mmBtu)]]*Table1[[#This Row],[Emission Factor (kg CO2/ mmBtu)]]*10^3</f>
        <v>37766152208.400002</v>
      </c>
      <c r="U9158" s="3">
        <f>Table1[[#This Row],[Emissions (g CO2)]]/(Table1[[#This Row],[Generation (TWh)]]*10^9)</f>
        <v>545.72210000000007</v>
      </c>
    </row>
    <row r="9159" spans="1:21" x14ac:dyDescent="0.35">
      <c r="A9159" t="s">
        <v>2299</v>
      </c>
      <c r="B9159" t="s">
        <v>3239</v>
      </c>
      <c r="C9159" t="str">
        <f>SUBSTITUTE(Table1[[#This Row],[Fuel]],", ",",")</f>
        <v>fossil gas: natural gas</v>
      </c>
      <c r="D9159" t="s">
        <v>3239</v>
      </c>
      <c r="H9159" t="s">
        <v>3438</v>
      </c>
      <c r="I9159">
        <v>110</v>
      </c>
      <c r="J9159" t="s">
        <v>3448</v>
      </c>
      <c r="K9159">
        <v>2010</v>
      </c>
      <c r="L9159" t="s">
        <v>29</v>
      </c>
      <c r="M9159" t="s">
        <v>29</v>
      </c>
      <c r="N9159">
        <v>36.995699999999999</v>
      </c>
      <c r="O9159">
        <v>37.384099999999997</v>
      </c>
      <c r="P9159" t="s">
        <v>3607</v>
      </c>
      <c r="Q9159" s="3">
        <f>Table1[[#This Row],[Capacity (MW)]]*0.395*8760*10^-6</f>
        <v>0.38062199999999996</v>
      </c>
      <c r="R9159" s="3" cm="1">
        <f t="array" ref="R9159">AVERAGE(VLOOKUP(_xlfn.TEXTSPLIT(Table1[[#This Row],[Fuel (no space after comma)]], ","), FuelList_Final_EF!$A$2:$B$65, 2, FALSE))</f>
        <v>53.06</v>
      </c>
      <c r="S9159" s="3">
        <f>Table1[[#This Row],[Generation (TWh)]]*10^9*VLOOKUP(Table1[[#This Row],[Turbine/Engine Technology]],Technology_HR!$A$2:$B$11,2,FALSE)*10^-6</f>
        <v>2873315.4779999992</v>
      </c>
      <c r="T9159" s="5">
        <f>Table1[[#This Row],[Fuel Consumption (mmBtu)]]*Table1[[#This Row],[Emission Factor (kg CO2/ mmBtu)]]*10^3</f>
        <v>152458119262.67996</v>
      </c>
      <c r="U9159" s="3">
        <f>Table1[[#This Row],[Emissions (g CO2)]]/(Table1[[#This Row],[Generation (TWh)]]*10^9)</f>
        <v>400.54993999999994</v>
      </c>
    </row>
    <row r="9160" spans="1:21" x14ac:dyDescent="0.35">
      <c r="A9160" t="s">
        <v>2291</v>
      </c>
      <c r="B9160" t="s">
        <v>3239</v>
      </c>
      <c r="C9160" t="str">
        <f>SUBSTITUTE(Table1[[#This Row],[Fuel]],", ",",")</f>
        <v>fossil gas: natural gas</v>
      </c>
      <c r="D9160" t="s">
        <v>3239</v>
      </c>
      <c r="H9160" t="s">
        <v>3438</v>
      </c>
      <c r="I9160">
        <v>253.4</v>
      </c>
      <c r="J9160" t="s">
        <v>3446</v>
      </c>
      <c r="K9160">
        <v>2017</v>
      </c>
      <c r="L9160" t="s">
        <v>29</v>
      </c>
      <c r="M9160" t="s">
        <v>29</v>
      </c>
      <c r="N9160">
        <v>40.801513999999997</v>
      </c>
      <c r="O9160">
        <v>29.551808000000001</v>
      </c>
      <c r="P9160" t="s">
        <v>3607</v>
      </c>
      <c r="Q9160" s="3">
        <f>Table1[[#This Row],[Capacity (MW)]]*0.395*8760*10^-6</f>
        <v>0.87681467999999996</v>
      </c>
      <c r="R9160" s="3" cm="1">
        <f t="array" ref="R9160">AVERAGE(VLOOKUP(_xlfn.TEXTSPLIT(Table1[[#This Row],[Fuel (no space after comma)]], ","), FuelList_Final_EF!$A$2:$B$65, 2, FALSE))</f>
        <v>53.06</v>
      </c>
      <c r="S9160" s="3">
        <f>Table1[[#This Row],[Generation (TWh)]]*10^9*VLOOKUP(Table1[[#This Row],[Turbine/Engine Technology]],Technology_HR!$A$2:$B$11,2,FALSE)*10^-6</f>
        <v>6619074.01932</v>
      </c>
      <c r="T9160" s="5">
        <f>Table1[[#This Row],[Fuel Consumption (mmBtu)]]*Table1[[#This Row],[Emission Factor (kg CO2/ mmBtu)]]*10^3</f>
        <v>351208067465.11926</v>
      </c>
      <c r="U9160" s="3">
        <f>Table1[[#This Row],[Emissions (g CO2)]]/(Table1[[#This Row],[Generation (TWh)]]*10^9)</f>
        <v>400.54994000000005</v>
      </c>
    </row>
    <row r="9161" spans="1:21" x14ac:dyDescent="0.35">
      <c r="A9161" t="s">
        <v>2296</v>
      </c>
      <c r="B9161" t="s">
        <v>3239</v>
      </c>
      <c r="C9161" t="str">
        <f>SUBSTITUTE(Table1[[#This Row],[Fuel]],", ",",")</f>
        <v>fossil gas: natural gas</v>
      </c>
      <c r="D9161" t="s">
        <v>3239</v>
      </c>
      <c r="H9161" t="s">
        <v>3438</v>
      </c>
      <c r="I9161">
        <v>865</v>
      </c>
      <c r="J9161" t="s">
        <v>3446</v>
      </c>
      <c r="K9161">
        <v>2013</v>
      </c>
      <c r="L9161" t="s">
        <v>29</v>
      </c>
      <c r="M9161" t="s">
        <v>29</v>
      </c>
      <c r="N9161">
        <v>40.816549999999999</v>
      </c>
      <c r="O9161">
        <v>29.57319</v>
      </c>
      <c r="P9161" t="s">
        <v>3607</v>
      </c>
      <c r="Q9161" s="3">
        <f>Table1[[#This Row],[Capacity (MW)]]*0.395*8760*10^-6</f>
        <v>2.9930729999999999</v>
      </c>
      <c r="R9161" s="3" cm="1">
        <f t="array" ref="R9161">AVERAGE(VLOOKUP(_xlfn.TEXTSPLIT(Table1[[#This Row],[Fuel (no space after comma)]], ","), FuelList_Final_EF!$A$2:$B$65, 2, FALSE))</f>
        <v>53.06</v>
      </c>
      <c r="S9161" s="3">
        <f>Table1[[#This Row],[Generation (TWh)]]*10^9*VLOOKUP(Table1[[#This Row],[Turbine/Engine Technology]],Technology_HR!$A$2:$B$11,2,FALSE)*10^-6</f>
        <v>22594708.077</v>
      </c>
      <c r="T9161" s="5">
        <f>Table1[[#This Row],[Fuel Consumption (mmBtu)]]*Table1[[#This Row],[Emission Factor (kg CO2/ mmBtu)]]*10^3</f>
        <v>1198875210565.6199</v>
      </c>
      <c r="U9161" s="3">
        <f>Table1[[#This Row],[Emissions (g CO2)]]/(Table1[[#This Row],[Generation (TWh)]]*10^9)</f>
        <v>400.54993999999994</v>
      </c>
    </row>
    <row r="9162" spans="1:21" x14ac:dyDescent="0.35">
      <c r="A9162" t="s">
        <v>2300</v>
      </c>
      <c r="B9162" t="s">
        <v>3239</v>
      </c>
      <c r="C9162" t="str">
        <f>SUBSTITUTE(Table1[[#This Row],[Fuel]],", ",",")</f>
        <v>fossil gas: natural gas</v>
      </c>
      <c r="D9162" t="s">
        <v>3239</v>
      </c>
      <c r="H9162" t="s">
        <v>3438</v>
      </c>
      <c r="I9162">
        <v>57</v>
      </c>
      <c r="J9162" t="s">
        <v>3446</v>
      </c>
      <c r="K9162">
        <v>2013</v>
      </c>
      <c r="L9162" t="s">
        <v>29</v>
      </c>
      <c r="M9162" t="s">
        <v>29</v>
      </c>
      <c r="N9162">
        <v>38.965200000000003</v>
      </c>
      <c r="O9162">
        <v>29.365300000000001</v>
      </c>
      <c r="P9162" t="s">
        <v>3607</v>
      </c>
      <c r="Q9162" s="3">
        <f>Table1[[#This Row],[Capacity (MW)]]*0.395*8760*10^-6</f>
        <v>0.19723139999999997</v>
      </c>
      <c r="R9162" s="3" cm="1">
        <f t="array" ref="R9162">AVERAGE(VLOOKUP(_xlfn.TEXTSPLIT(Table1[[#This Row],[Fuel (no space after comma)]], ","), FuelList_Final_EF!$A$2:$B$65, 2, FALSE))</f>
        <v>53.06</v>
      </c>
      <c r="S9162" s="3">
        <f>Table1[[#This Row],[Generation (TWh)]]*10^9*VLOOKUP(Table1[[#This Row],[Turbine/Engine Technology]],Technology_HR!$A$2:$B$11,2,FALSE)*10^-6</f>
        <v>1488899.8385999997</v>
      </c>
      <c r="T9162" s="5">
        <f>Table1[[#This Row],[Fuel Consumption (mmBtu)]]*Table1[[#This Row],[Emission Factor (kg CO2/ mmBtu)]]*10^3</f>
        <v>79001025436.115982</v>
      </c>
      <c r="U9162" s="3">
        <f>Table1[[#This Row],[Emissions (g CO2)]]/(Table1[[#This Row],[Generation (TWh)]]*10^9)</f>
        <v>400.54993999999999</v>
      </c>
    </row>
    <row r="9163" spans="1:21" x14ac:dyDescent="0.35">
      <c r="A9163" t="s">
        <v>2301</v>
      </c>
      <c r="B9163" t="s">
        <v>3239</v>
      </c>
      <c r="C9163" t="str">
        <f>SUBSTITUTE(Table1[[#This Row],[Fuel]],", ",",")</f>
        <v>fossil gas: natural gas</v>
      </c>
      <c r="D9163" t="s">
        <v>3239</v>
      </c>
      <c r="H9163" t="s">
        <v>3438</v>
      </c>
      <c r="I9163">
        <v>610</v>
      </c>
      <c r="J9163" t="s">
        <v>3446</v>
      </c>
      <c r="K9163">
        <v>2017</v>
      </c>
      <c r="L9163" t="s">
        <v>29</v>
      </c>
      <c r="M9163" t="s">
        <v>29</v>
      </c>
      <c r="N9163">
        <v>41.482700000000001</v>
      </c>
      <c r="O9163">
        <v>27.336600000000001</v>
      </c>
      <c r="P9163" t="s">
        <v>3607</v>
      </c>
      <c r="Q9163" s="3">
        <f>Table1[[#This Row],[Capacity (MW)]]*0.395*8760*10^-6</f>
        <v>2.110722</v>
      </c>
      <c r="R9163" s="3" cm="1">
        <f t="array" ref="R9163">AVERAGE(VLOOKUP(_xlfn.TEXTSPLIT(Table1[[#This Row],[Fuel (no space after comma)]], ","), FuelList_Final_EF!$A$2:$B$65, 2, FALSE))</f>
        <v>53.06</v>
      </c>
      <c r="S9163" s="3">
        <f>Table1[[#This Row],[Generation (TWh)]]*10^9*VLOOKUP(Table1[[#This Row],[Turbine/Engine Technology]],Technology_HR!$A$2:$B$11,2,FALSE)*10^-6</f>
        <v>15933840.377999999</v>
      </c>
      <c r="T9163" s="5">
        <f>Table1[[#This Row],[Fuel Consumption (mmBtu)]]*Table1[[#This Row],[Emission Factor (kg CO2/ mmBtu)]]*10^3</f>
        <v>845449570456.67993</v>
      </c>
      <c r="U9163" s="3">
        <f>Table1[[#This Row],[Emissions (g CO2)]]/(Table1[[#This Row],[Generation (TWh)]]*10^9)</f>
        <v>400.54993999999999</v>
      </c>
    </row>
    <row r="9164" spans="1:21" x14ac:dyDescent="0.35">
      <c r="A9164" t="s">
        <v>2301</v>
      </c>
      <c r="B9164" t="s">
        <v>3239</v>
      </c>
      <c r="C9164" t="str">
        <f>SUBSTITUTE(Table1[[#This Row],[Fuel]],", ",",")</f>
        <v>fossil gas: natural gas</v>
      </c>
      <c r="D9164" t="s">
        <v>3239</v>
      </c>
      <c r="H9164" t="s">
        <v>3438</v>
      </c>
      <c r="I9164">
        <v>610</v>
      </c>
      <c r="J9164" t="s">
        <v>3446</v>
      </c>
      <c r="K9164">
        <v>2017</v>
      </c>
      <c r="L9164" t="s">
        <v>29</v>
      </c>
      <c r="M9164" t="s">
        <v>29</v>
      </c>
      <c r="N9164">
        <v>41.482700000000001</v>
      </c>
      <c r="O9164">
        <v>27.336600000000001</v>
      </c>
      <c r="P9164" t="s">
        <v>3607</v>
      </c>
      <c r="Q9164" s="3">
        <f>Table1[[#This Row],[Capacity (MW)]]*0.395*8760*10^-6</f>
        <v>2.110722</v>
      </c>
      <c r="R9164" s="3" cm="1">
        <f t="array" ref="R9164">AVERAGE(VLOOKUP(_xlfn.TEXTSPLIT(Table1[[#This Row],[Fuel (no space after comma)]], ","), FuelList_Final_EF!$A$2:$B$65, 2, FALSE))</f>
        <v>53.06</v>
      </c>
      <c r="S9164" s="3">
        <f>Table1[[#This Row],[Generation (TWh)]]*10^9*VLOOKUP(Table1[[#This Row],[Turbine/Engine Technology]],Technology_HR!$A$2:$B$11,2,FALSE)*10^-6</f>
        <v>15933840.377999999</v>
      </c>
      <c r="T9164" s="5">
        <f>Table1[[#This Row],[Fuel Consumption (mmBtu)]]*Table1[[#This Row],[Emission Factor (kg CO2/ mmBtu)]]*10^3</f>
        <v>845449570456.67993</v>
      </c>
      <c r="U9164" s="3">
        <f>Table1[[#This Row],[Emissions (g CO2)]]/(Table1[[#This Row],[Generation (TWh)]]*10^9)</f>
        <v>400.54993999999999</v>
      </c>
    </row>
    <row r="9165" spans="1:21" x14ac:dyDescent="0.35">
      <c r="A9165" t="s">
        <v>2302</v>
      </c>
      <c r="B9165" t="s">
        <v>3239</v>
      </c>
      <c r="C9165" t="str">
        <f>SUBSTITUTE(Table1[[#This Row],[Fuel]],", ",",")</f>
        <v>fossil gas: natural gas</v>
      </c>
      <c r="D9165" t="s">
        <v>3239</v>
      </c>
      <c r="H9165" t="s">
        <v>3438</v>
      </c>
      <c r="I9165">
        <v>38</v>
      </c>
      <c r="J9165" t="s">
        <v>3448</v>
      </c>
      <c r="K9165">
        <v>2000</v>
      </c>
      <c r="L9165" t="s">
        <v>29</v>
      </c>
      <c r="M9165" t="s">
        <v>29</v>
      </c>
      <c r="N9165">
        <v>40.781999999999996</v>
      </c>
      <c r="O9165">
        <v>29.602499999999999</v>
      </c>
      <c r="P9165" t="s">
        <v>3607</v>
      </c>
      <c r="Q9165" s="3">
        <f>Table1[[#This Row],[Capacity (MW)]]*0.395*8760*10^-6</f>
        <v>0.13148760000000001</v>
      </c>
      <c r="R9165" s="3" cm="1">
        <f t="array" ref="R9165">AVERAGE(VLOOKUP(_xlfn.TEXTSPLIT(Table1[[#This Row],[Fuel (no space after comma)]], ","), FuelList_Final_EF!$A$2:$B$65, 2, FALSE))</f>
        <v>53.06</v>
      </c>
      <c r="S9165" s="3">
        <f>Table1[[#This Row],[Generation (TWh)]]*10^9*VLOOKUP(Table1[[#This Row],[Turbine/Engine Technology]],Technology_HR!$A$2:$B$11,2,FALSE)*10^-6</f>
        <v>992599.89240000013</v>
      </c>
      <c r="T9165" s="5">
        <f>Table1[[#This Row],[Fuel Consumption (mmBtu)]]*Table1[[#This Row],[Emission Factor (kg CO2/ mmBtu)]]*10^3</f>
        <v>52667350290.744003</v>
      </c>
      <c r="U9165" s="3">
        <f>Table1[[#This Row],[Emissions (g CO2)]]/(Table1[[#This Row],[Generation (TWh)]]*10^9)</f>
        <v>400.54993999999999</v>
      </c>
    </row>
    <row r="9166" spans="1:21" x14ac:dyDescent="0.35">
      <c r="A9166" t="s">
        <v>2302</v>
      </c>
      <c r="B9166" t="s">
        <v>3245</v>
      </c>
      <c r="C9166" t="str">
        <f>SUBSTITUTE(Table1[[#This Row],[Fuel]],", ",",")</f>
        <v>fossil gas: unknown</v>
      </c>
      <c r="D9166" t="s">
        <v>3245</v>
      </c>
      <c r="H9166" t="s">
        <v>3436</v>
      </c>
      <c r="I9166">
        <v>40</v>
      </c>
      <c r="J9166" t="s">
        <v>3446</v>
      </c>
      <c r="K9166">
        <v>2005</v>
      </c>
      <c r="L9166" t="s">
        <v>29</v>
      </c>
      <c r="M9166" t="s">
        <v>29</v>
      </c>
      <c r="N9166">
        <v>40.781999999999996</v>
      </c>
      <c r="O9166">
        <v>29.602499999999999</v>
      </c>
      <c r="P9166" t="s">
        <v>3607</v>
      </c>
      <c r="Q9166" s="3">
        <f>Table1[[#This Row],[Capacity (MW)]]*0.395*8760*10^-6</f>
        <v>0.138408</v>
      </c>
      <c r="R9166" s="3" cm="1">
        <f t="array" ref="R9166">AVERAGE(VLOOKUP(_xlfn.TEXTSPLIT(Table1[[#This Row],[Fuel (no space after comma)]], ","), FuelList_Final_EF!$A$2:$B$65, 2, FALSE))</f>
        <v>60.319163943067998</v>
      </c>
      <c r="S9166" s="3">
        <f>Table1[[#This Row],[Generation (TWh)]]*10^9*VLOOKUP(Table1[[#This Row],[Turbine/Engine Technology]],Technology_HR!$A$2:$B$11,2,FALSE)*10^-6</f>
        <v>1523872.0799999998</v>
      </c>
      <c r="T9166" s="5">
        <f>Table1[[#This Row],[Fuel Consumption (mmBtu)]]*Table1[[#This Row],[Emission Factor (kg CO2/ mmBtu)]]*10^3</f>
        <v>91918689821.784027</v>
      </c>
      <c r="U9166" s="3">
        <f>Table1[[#This Row],[Emissions (g CO2)]]/(Table1[[#This Row],[Generation (TWh)]]*10^9)</f>
        <v>664.11399501317862</v>
      </c>
    </row>
    <row r="9167" spans="1:21" x14ac:dyDescent="0.35">
      <c r="A9167" t="s">
        <v>2302</v>
      </c>
      <c r="B9167" t="s">
        <v>3239</v>
      </c>
      <c r="C9167" t="str">
        <f>SUBSTITUTE(Table1[[#This Row],[Fuel]],", ",",")</f>
        <v>fossil gas: natural gas</v>
      </c>
      <c r="D9167" t="s">
        <v>3239</v>
      </c>
      <c r="H9167" t="s">
        <v>3438</v>
      </c>
      <c r="I9167">
        <v>60</v>
      </c>
      <c r="J9167" t="s">
        <v>3448</v>
      </c>
      <c r="K9167">
        <v>2004</v>
      </c>
      <c r="L9167" t="s">
        <v>29</v>
      </c>
      <c r="M9167" t="s">
        <v>29</v>
      </c>
      <c r="N9167">
        <v>40.781999999999996</v>
      </c>
      <c r="O9167">
        <v>29.602499999999999</v>
      </c>
      <c r="P9167" t="s">
        <v>3607</v>
      </c>
      <c r="Q9167" s="3">
        <f>Table1[[#This Row],[Capacity (MW)]]*0.395*8760*10^-6</f>
        <v>0.20761200000000002</v>
      </c>
      <c r="R9167" s="3" cm="1">
        <f t="array" ref="R9167">AVERAGE(VLOOKUP(_xlfn.TEXTSPLIT(Table1[[#This Row],[Fuel (no space after comma)]], ","), FuelList_Final_EF!$A$2:$B$65, 2, FALSE))</f>
        <v>53.06</v>
      </c>
      <c r="S9167" s="3">
        <f>Table1[[#This Row],[Generation (TWh)]]*10^9*VLOOKUP(Table1[[#This Row],[Turbine/Engine Technology]],Technology_HR!$A$2:$B$11,2,FALSE)*10^-6</f>
        <v>1567262.9880000001</v>
      </c>
      <c r="T9167" s="5">
        <f>Table1[[#This Row],[Fuel Consumption (mmBtu)]]*Table1[[#This Row],[Emission Factor (kg CO2/ mmBtu)]]*10^3</f>
        <v>83158974143.280014</v>
      </c>
      <c r="U9167" s="3">
        <f>Table1[[#This Row],[Emissions (g CO2)]]/(Table1[[#This Row],[Generation (TWh)]]*10^9)</f>
        <v>400.54993999999999</v>
      </c>
    </row>
    <row r="9168" spans="1:21" x14ac:dyDescent="0.35">
      <c r="A9168" t="s">
        <v>2302</v>
      </c>
      <c r="B9168" t="s">
        <v>3239</v>
      </c>
      <c r="C9168" t="str">
        <f>SUBSTITUTE(Table1[[#This Row],[Fuel]],", ",",")</f>
        <v>fossil gas: natural gas</v>
      </c>
      <c r="D9168" t="s">
        <v>3239</v>
      </c>
      <c r="H9168" t="s">
        <v>3438</v>
      </c>
      <c r="I9168">
        <v>60</v>
      </c>
      <c r="J9168" t="s">
        <v>3448</v>
      </c>
      <c r="K9168">
        <v>2008</v>
      </c>
      <c r="L9168" t="s">
        <v>29</v>
      </c>
      <c r="M9168" t="s">
        <v>29</v>
      </c>
      <c r="N9168">
        <v>40.781999999999996</v>
      </c>
      <c r="O9168">
        <v>29.602499999999999</v>
      </c>
      <c r="P9168" t="s">
        <v>3607</v>
      </c>
      <c r="Q9168" s="3">
        <f>Table1[[#This Row],[Capacity (MW)]]*0.395*8760*10^-6</f>
        <v>0.20761200000000002</v>
      </c>
      <c r="R9168" s="3" cm="1">
        <f t="array" ref="R9168">AVERAGE(VLOOKUP(_xlfn.TEXTSPLIT(Table1[[#This Row],[Fuel (no space after comma)]], ","), FuelList_Final_EF!$A$2:$B$65, 2, FALSE))</f>
        <v>53.06</v>
      </c>
      <c r="S9168" s="3">
        <f>Table1[[#This Row],[Generation (TWh)]]*10^9*VLOOKUP(Table1[[#This Row],[Turbine/Engine Technology]],Technology_HR!$A$2:$B$11,2,FALSE)*10^-6</f>
        <v>1567262.9880000001</v>
      </c>
      <c r="T9168" s="5">
        <f>Table1[[#This Row],[Fuel Consumption (mmBtu)]]*Table1[[#This Row],[Emission Factor (kg CO2/ mmBtu)]]*10^3</f>
        <v>83158974143.280014</v>
      </c>
      <c r="U9168" s="3">
        <f>Table1[[#This Row],[Emissions (g CO2)]]/(Table1[[#This Row],[Generation (TWh)]]*10^9)</f>
        <v>400.54993999999999</v>
      </c>
    </row>
    <row r="9169" spans="1:21" x14ac:dyDescent="0.35">
      <c r="A9169" t="s">
        <v>2303</v>
      </c>
      <c r="B9169" t="s">
        <v>3239</v>
      </c>
      <c r="C9169" t="str">
        <f>SUBSTITUTE(Table1[[#This Row],[Fuel]],", ",",")</f>
        <v>fossil gas: natural gas</v>
      </c>
      <c r="D9169" t="s">
        <v>3239</v>
      </c>
      <c r="H9169" t="s">
        <v>3438</v>
      </c>
      <c r="I9169">
        <v>853</v>
      </c>
      <c r="J9169" t="s">
        <v>3446</v>
      </c>
      <c r="K9169">
        <v>2016</v>
      </c>
      <c r="L9169" t="s">
        <v>29</v>
      </c>
      <c r="M9169" t="s">
        <v>29</v>
      </c>
      <c r="N9169">
        <v>39.7575</v>
      </c>
      <c r="O9169">
        <v>33.448</v>
      </c>
      <c r="P9169" t="s">
        <v>3607</v>
      </c>
      <c r="Q9169" s="3">
        <f>Table1[[#This Row],[Capacity (MW)]]*0.395*8760*10^-6</f>
        <v>2.9515506</v>
      </c>
      <c r="R9169" s="3" cm="1">
        <f t="array" ref="R9169">AVERAGE(VLOOKUP(_xlfn.TEXTSPLIT(Table1[[#This Row],[Fuel (no space after comma)]], ","), FuelList_Final_EF!$A$2:$B$65, 2, FALSE))</f>
        <v>53.06</v>
      </c>
      <c r="S9169" s="3">
        <f>Table1[[#This Row],[Generation (TWh)]]*10^9*VLOOKUP(Table1[[#This Row],[Turbine/Engine Technology]],Technology_HR!$A$2:$B$11,2,FALSE)*10^-6</f>
        <v>22281255.479399998</v>
      </c>
      <c r="T9169" s="5">
        <f>Table1[[#This Row],[Fuel Consumption (mmBtu)]]*Table1[[#This Row],[Emission Factor (kg CO2/ mmBtu)]]*10^3</f>
        <v>1182243415736.9639</v>
      </c>
      <c r="U9169" s="3">
        <f>Table1[[#This Row],[Emissions (g CO2)]]/(Table1[[#This Row],[Generation (TWh)]]*10^9)</f>
        <v>400.54993999999994</v>
      </c>
    </row>
    <row r="9170" spans="1:21" x14ac:dyDescent="0.35">
      <c r="A9170" t="s">
        <v>2304</v>
      </c>
      <c r="B9170" t="s">
        <v>3297</v>
      </c>
      <c r="C9170" t="str">
        <f>SUBSTITUTE(Table1[[#This Row],[Fuel]],", ",",")</f>
        <v>fossil gas: natural gas,fossil gas: unknown</v>
      </c>
      <c r="D9170" t="s">
        <v>3239</v>
      </c>
      <c r="E9170" t="s">
        <v>3245</v>
      </c>
      <c r="H9170" t="s">
        <v>3438</v>
      </c>
      <c r="I9170">
        <v>45</v>
      </c>
      <c r="J9170" t="s">
        <v>3446</v>
      </c>
      <c r="K9170">
        <v>2011</v>
      </c>
      <c r="L9170" t="s">
        <v>29</v>
      </c>
      <c r="M9170" t="s">
        <v>29</v>
      </c>
      <c r="N9170">
        <v>38.426699999999997</v>
      </c>
      <c r="O9170">
        <v>27.216899999999999</v>
      </c>
      <c r="P9170" t="s">
        <v>3607</v>
      </c>
      <c r="Q9170" s="3">
        <f>Table1[[#This Row],[Capacity (MW)]]*0.395*8760*10^-6</f>
        <v>0.15570900000000001</v>
      </c>
      <c r="R9170" s="3" cm="1">
        <f t="array" ref="R9170">AVERAGE(VLOOKUP(_xlfn.TEXTSPLIT(Table1[[#This Row],[Fuel (no space after comma)]], ","), FuelList_Final_EF!$A$2:$B$65, 2, FALSE))</f>
        <v>56.689581971533997</v>
      </c>
      <c r="S9170" s="3">
        <f>Table1[[#This Row],[Generation (TWh)]]*10^9*VLOOKUP(Table1[[#This Row],[Turbine/Engine Technology]],Technology_HR!$A$2:$B$11,2,FALSE)*10^-6</f>
        <v>1175447.2409999999</v>
      </c>
      <c r="T9170" s="5">
        <f>Table1[[#This Row],[Fuel Consumption (mmBtu)]]*Table1[[#This Row],[Emission Factor (kg CO2/ mmBtu)]]*10^3</f>
        <v>66635612721.882973</v>
      </c>
      <c r="U9170" s="3">
        <f>Table1[[#This Row],[Emissions (g CO2)]]/(Table1[[#This Row],[Generation (TWh)]]*10^9)</f>
        <v>427.94965430311009</v>
      </c>
    </row>
    <row r="9171" spans="1:21" x14ac:dyDescent="0.35">
      <c r="A9171" t="s">
        <v>29</v>
      </c>
      <c r="B9171" t="s">
        <v>3240</v>
      </c>
      <c r="C9171" t="str">
        <f>SUBSTITUTE(Table1[[#This Row],[Fuel]],", ",",")</f>
        <v>fossil gas: natural gas,fossil liquids: diesel</v>
      </c>
      <c r="D9171" t="s">
        <v>3239</v>
      </c>
      <c r="E9171" t="s">
        <v>3258</v>
      </c>
      <c r="H9171" t="s">
        <v>3436</v>
      </c>
      <c r="I9171">
        <v>26</v>
      </c>
      <c r="J9171" t="s">
        <v>3446</v>
      </c>
      <c r="K9171">
        <v>2011</v>
      </c>
      <c r="L9171" t="s">
        <v>29</v>
      </c>
      <c r="M9171" t="s">
        <v>29</v>
      </c>
      <c r="N9171">
        <v>40.763300000000001</v>
      </c>
      <c r="O9171">
        <v>29.7624</v>
      </c>
      <c r="P9171" t="s">
        <v>3607</v>
      </c>
      <c r="Q9171" s="3">
        <f>Table1[[#This Row],[Capacity (MW)]]*0.395*8760*10^-6</f>
        <v>8.9965199999999995E-2</v>
      </c>
      <c r="R9171" s="3" cm="1">
        <f t="array" ref="R9171">AVERAGE(VLOOKUP(_xlfn.TEXTSPLIT(Table1[[#This Row],[Fuel (no space after comma)]], ","), FuelList_Final_EF!$A$2:$B$65, 2, FALSE))</f>
        <v>65.583341148886291</v>
      </c>
      <c r="S9171" s="3">
        <f>Table1[[#This Row],[Generation (TWh)]]*10^9*VLOOKUP(Table1[[#This Row],[Turbine/Engine Technology]],Technology_HR!$A$2:$B$11,2,FALSE)*10^-6</f>
        <v>990516.85199999996</v>
      </c>
      <c r="T9171" s="5">
        <f>Table1[[#This Row],[Fuel Consumption (mmBtu)]]*Table1[[#This Row],[Emission Factor (kg CO2/ mmBtu)]]*10^3</f>
        <v>64961404618.436913</v>
      </c>
      <c r="U9171" s="3">
        <f>Table1[[#This Row],[Emissions (g CO2)]]/(Table1[[#This Row],[Generation (TWh)]]*10^9)</f>
        <v>722.07258604923811</v>
      </c>
    </row>
    <row r="9172" spans="1:21" x14ac:dyDescent="0.35">
      <c r="A9172" t="s">
        <v>2296</v>
      </c>
      <c r="B9172" t="s">
        <v>3239</v>
      </c>
      <c r="C9172" t="str">
        <f>SUBSTITUTE(Table1[[#This Row],[Fuel]],", ",",")</f>
        <v>fossil gas: natural gas</v>
      </c>
      <c r="D9172" t="s">
        <v>3239</v>
      </c>
      <c r="H9172" t="s">
        <v>3438</v>
      </c>
      <c r="I9172">
        <v>112</v>
      </c>
      <c r="J9172" t="s">
        <v>3446</v>
      </c>
      <c r="K9172">
        <v>2014</v>
      </c>
      <c r="L9172" t="s">
        <v>29</v>
      </c>
      <c r="M9172" t="s">
        <v>29</v>
      </c>
      <c r="N9172">
        <v>40.773054999999999</v>
      </c>
      <c r="O9172">
        <v>29.946960000000001</v>
      </c>
      <c r="P9172" t="s">
        <v>3607</v>
      </c>
      <c r="Q9172" s="3">
        <f>Table1[[#This Row],[Capacity (MW)]]*0.395*8760*10^-6</f>
        <v>0.38754240000000001</v>
      </c>
      <c r="R9172" s="3" cm="1">
        <f t="array" ref="R9172">AVERAGE(VLOOKUP(_xlfn.TEXTSPLIT(Table1[[#This Row],[Fuel (no space after comma)]], ","), FuelList_Final_EF!$A$2:$B$65, 2, FALSE))</f>
        <v>53.06</v>
      </c>
      <c r="S9172" s="3">
        <f>Table1[[#This Row],[Generation (TWh)]]*10^9*VLOOKUP(Table1[[#This Row],[Turbine/Engine Technology]],Technology_HR!$A$2:$B$11,2,FALSE)*10^-6</f>
        <v>2925557.5776</v>
      </c>
      <c r="T9172" s="5">
        <f>Table1[[#This Row],[Fuel Consumption (mmBtu)]]*Table1[[#This Row],[Emission Factor (kg CO2/ mmBtu)]]*10^3</f>
        <v>155230085067.45599</v>
      </c>
      <c r="U9172" s="3">
        <f>Table1[[#This Row],[Emissions (g CO2)]]/(Table1[[#This Row],[Generation (TWh)]]*10^9)</f>
        <v>400.54993999999999</v>
      </c>
    </row>
    <row r="9173" spans="1:21" x14ac:dyDescent="0.35">
      <c r="A9173" t="s">
        <v>2305</v>
      </c>
      <c r="B9173" t="s">
        <v>3348</v>
      </c>
      <c r="C9173" t="str">
        <f>SUBSTITUTE(Table1[[#This Row],[Fuel]],", ",",")</f>
        <v>fossil gas: natural gas,industrial by-product: blast furnace gas</v>
      </c>
      <c r="D9173" t="s">
        <v>3239</v>
      </c>
      <c r="E9173" t="s">
        <v>3274</v>
      </c>
      <c r="H9173" t="s">
        <v>3438</v>
      </c>
      <c r="I9173">
        <v>191.1</v>
      </c>
      <c r="J9173" t="s">
        <v>3446</v>
      </c>
      <c r="K9173">
        <v>1996</v>
      </c>
      <c r="L9173" t="s">
        <v>29</v>
      </c>
      <c r="M9173" t="s">
        <v>29</v>
      </c>
      <c r="N9173">
        <v>41.261468999999998</v>
      </c>
      <c r="O9173">
        <v>31.420106000000001</v>
      </c>
      <c r="P9173" t="s">
        <v>3607</v>
      </c>
      <c r="Q9173" s="3">
        <f>Table1[[#This Row],[Capacity (MW)]]*0.395*8760*10^-6</f>
        <v>0.66124421999999994</v>
      </c>
      <c r="R9173" s="3" cm="1">
        <f t="array" ref="R9173">AVERAGE(VLOOKUP(_xlfn.TEXTSPLIT(Table1[[#This Row],[Fuel (no space after comma)]], ","), FuelList_Final_EF!$A$2:$B$65, 2, FALSE))</f>
        <v>163.69</v>
      </c>
      <c r="S9173" s="3">
        <f>Table1[[#This Row],[Generation (TWh)]]*10^9*VLOOKUP(Table1[[#This Row],[Turbine/Engine Technology]],Technology_HR!$A$2:$B$11,2,FALSE)*10^-6</f>
        <v>4991732.6167799989</v>
      </c>
      <c r="T9173" s="5">
        <f>Table1[[#This Row],[Fuel Consumption (mmBtu)]]*Table1[[#This Row],[Emission Factor (kg CO2/ mmBtu)]]*10^3</f>
        <v>817096712040.71802</v>
      </c>
      <c r="U9173" s="3">
        <f>Table1[[#This Row],[Emissions (g CO2)]]/(Table1[[#This Row],[Generation (TWh)]]*10^9)</f>
        <v>1235.6958099999999</v>
      </c>
    </row>
    <row r="9174" spans="1:21" x14ac:dyDescent="0.35">
      <c r="A9174" t="s">
        <v>2306</v>
      </c>
      <c r="B9174" t="s">
        <v>3241</v>
      </c>
      <c r="C9174" t="str">
        <f>SUBSTITUTE(Table1[[#This Row],[Fuel]],", ",",")</f>
        <v>fossil liquids: heavy fuel oil</v>
      </c>
      <c r="D9174" t="s">
        <v>3241</v>
      </c>
      <c r="H9174" t="s">
        <v>3437</v>
      </c>
      <c r="I9174">
        <v>30</v>
      </c>
      <c r="J9174" t="s">
        <v>3446</v>
      </c>
      <c r="K9174" t="s">
        <v>29</v>
      </c>
      <c r="L9174" t="s">
        <v>29</v>
      </c>
      <c r="M9174" t="s">
        <v>29</v>
      </c>
      <c r="N9174">
        <v>38.710700000000003</v>
      </c>
      <c r="O9174">
        <v>35.332799999999999</v>
      </c>
      <c r="P9174" t="s">
        <v>3607</v>
      </c>
      <c r="Q9174" s="3">
        <f>Table1[[#This Row],[Capacity (MW)]]*0.395*8760*10^-6</f>
        <v>0.10380600000000001</v>
      </c>
      <c r="R9174" s="3" cm="1">
        <f t="array" ref="R9174">AVERAGE(VLOOKUP(_xlfn.TEXTSPLIT(Table1[[#This Row],[Fuel (no space after comma)]], ","), FuelList_Final_EF!$A$2:$B$65, 2, FALSE))</f>
        <v>81.602530311017389</v>
      </c>
      <c r="S9174" s="3">
        <f>Table1[[#This Row],[Generation (TWh)]]*10^9*VLOOKUP(Table1[[#This Row],[Turbine/Engine Technology]],Technology_HR!$A$2:$B$11,2,FALSE)*10^-6</f>
        <v>923873.4</v>
      </c>
      <c r="T9174" s="5">
        <f>Table1[[#This Row],[Fuel Consumption (mmBtu)]]*Table1[[#This Row],[Emission Factor (kg CO2/ mmBtu)]]*10^3</f>
        <v>75390407127.042694</v>
      </c>
      <c r="U9174" s="3">
        <f>Table1[[#This Row],[Emissions (g CO2)]]/(Table1[[#This Row],[Generation (TWh)]]*10^9)</f>
        <v>726.26251976805463</v>
      </c>
    </row>
    <row r="9175" spans="1:21" x14ac:dyDescent="0.35">
      <c r="A9175" t="s">
        <v>2307</v>
      </c>
      <c r="B9175" t="s">
        <v>3239</v>
      </c>
      <c r="C9175" t="str">
        <f>SUBSTITUTE(Table1[[#This Row],[Fuel]],", ",",")</f>
        <v>fossil gas: natural gas</v>
      </c>
      <c r="D9175" t="s">
        <v>3239</v>
      </c>
      <c r="H9175" t="s">
        <v>3438</v>
      </c>
      <c r="I9175">
        <v>380</v>
      </c>
      <c r="J9175" t="s">
        <v>3446</v>
      </c>
      <c r="K9175">
        <v>2018</v>
      </c>
      <c r="L9175" t="s">
        <v>29</v>
      </c>
      <c r="M9175" t="s">
        <v>29</v>
      </c>
      <c r="N9175">
        <v>40.104892999999997</v>
      </c>
      <c r="O9175">
        <v>32.501232000000002</v>
      </c>
      <c r="P9175" t="s">
        <v>3607</v>
      </c>
      <c r="Q9175" s="3">
        <f>Table1[[#This Row],[Capacity (MW)]]*0.395*8760*10^-6</f>
        <v>1.3148759999999999</v>
      </c>
      <c r="R9175" s="3" cm="1">
        <f t="array" ref="R9175">AVERAGE(VLOOKUP(_xlfn.TEXTSPLIT(Table1[[#This Row],[Fuel (no space after comma)]], ","), FuelList_Final_EF!$A$2:$B$65, 2, FALSE))</f>
        <v>53.06</v>
      </c>
      <c r="S9175" s="3">
        <f>Table1[[#This Row],[Generation (TWh)]]*10^9*VLOOKUP(Table1[[#This Row],[Turbine/Engine Technology]],Technology_HR!$A$2:$B$11,2,FALSE)*10^-6</f>
        <v>9925998.9239999987</v>
      </c>
      <c r="T9175" s="5">
        <f>Table1[[#This Row],[Fuel Consumption (mmBtu)]]*Table1[[#This Row],[Emission Factor (kg CO2/ mmBtu)]]*10^3</f>
        <v>526673502907.43994</v>
      </c>
      <c r="U9175" s="3">
        <f>Table1[[#This Row],[Emissions (g CO2)]]/(Table1[[#This Row],[Generation (TWh)]]*10^9)</f>
        <v>400.54993999999994</v>
      </c>
    </row>
    <row r="9176" spans="1:21" x14ac:dyDescent="0.35">
      <c r="A9176" t="s">
        <v>2271</v>
      </c>
      <c r="B9176" t="s">
        <v>3239</v>
      </c>
      <c r="C9176" t="str">
        <f>SUBSTITUTE(Table1[[#This Row],[Fuel]],", ",",")</f>
        <v>fossil gas: natural gas</v>
      </c>
      <c r="D9176" t="s">
        <v>3239</v>
      </c>
      <c r="H9176" t="s">
        <v>3438</v>
      </c>
      <c r="I9176">
        <v>40</v>
      </c>
      <c r="J9176" t="s">
        <v>3446</v>
      </c>
      <c r="K9176">
        <v>1997</v>
      </c>
      <c r="L9176" t="s">
        <v>29</v>
      </c>
      <c r="M9176" t="s">
        <v>29</v>
      </c>
      <c r="N9176">
        <v>40.764000000000003</v>
      </c>
      <c r="O9176">
        <v>29.990100000000002</v>
      </c>
      <c r="P9176" t="s">
        <v>3607</v>
      </c>
      <c r="Q9176" s="3">
        <f>Table1[[#This Row],[Capacity (MW)]]*0.395*8760*10^-6</f>
        <v>0.138408</v>
      </c>
      <c r="R9176" s="3" cm="1">
        <f t="array" ref="R9176">AVERAGE(VLOOKUP(_xlfn.TEXTSPLIT(Table1[[#This Row],[Fuel (no space after comma)]], ","), FuelList_Final_EF!$A$2:$B$65, 2, FALSE))</f>
        <v>53.06</v>
      </c>
      <c r="S9176" s="3">
        <f>Table1[[#This Row],[Generation (TWh)]]*10^9*VLOOKUP(Table1[[#This Row],[Turbine/Engine Technology]],Technology_HR!$A$2:$B$11,2,FALSE)*10^-6</f>
        <v>1044841.992</v>
      </c>
      <c r="T9176" s="5">
        <f>Table1[[#This Row],[Fuel Consumption (mmBtu)]]*Table1[[#This Row],[Emission Factor (kg CO2/ mmBtu)]]*10^3</f>
        <v>55439316095.519997</v>
      </c>
      <c r="U9176" s="3">
        <f>Table1[[#This Row],[Emissions (g CO2)]]/(Table1[[#This Row],[Generation (TWh)]]*10^9)</f>
        <v>400.54993999999999</v>
      </c>
    </row>
    <row r="9177" spans="1:21" x14ac:dyDescent="0.35">
      <c r="A9177" t="s">
        <v>2296</v>
      </c>
      <c r="B9177" t="s">
        <v>3239</v>
      </c>
      <c r="C9177" t="str">
        <f>SUBSTITUTE(Table1[[#This Row],[Fuel]],", ",",")</f>
        <v>fossil gas: natural gas</v>
      </c>
      <c r="D9177" t="s">
        <v>3239</v>
      </c>
      <c r="H9177" t="s">
        <v>3438</v>
      </c>
      <c r="I9177">
        <v>890</v>
      </c>
      <c r="J9177" t="s">
        <v>3449</v>
      </c>
      <c r="K9177">
        <v>2025</v>
      </c>
      <c r="L9177" t="s">
        <v>29</v>
      </c>
      <c r="M9177" t="s">
        <v>29</v>
      </c>
      <c r="N9177">
        <v>41.756500000000003</v>
      </c>
      <c r="O9177">
        <v>27.213999999999999</v>
      </c>
      <c r="P9177" t="s">
        <v>3607</v>
      </c>
      <c r="Q9177" s="3">
        <f>Table1[[#This Row],[Capacity (MW)]]*0.395*8760*10^-6</f>
        <v>3.0795779999999997</v>
      </c>
      <c r="R9177" s="3" cm="1">
        <f t="array" ref="R9177">AVERAGE(VLOOKUP(_xlfn.TEXTSPLIT(Table1[[#This Row],[Fuel (no space after comma)]], ","), FuelList_Final_EF!$A$2:$B$65, 2, FALSE))</f>
        <v>53.06</v>
      </c>
      <c r="S9177" s="3">
        <f>Table1[[#This Row],[Generation (TWh)]]*10^9*VLOOKUP(Table1[[#This Row],[Turbine/Engine Technology]],Technology_HR!$A$2:$B$11,2,FALSE)*10^-6</f>
        <v>23247734.321999997</v>
      </c>
      <c r="T9177" s="5">
        <f>Table1[[#This Row],[Fuel Consumption (mmBtu)]]*Table1[[#This Row],[Emission Factor (kg CO2/ mmBtu)]]*10^3</f>
        <v>1233524783125.3201</v>
      </c>
      <c r="U9177" s="3">
        <f>Table1[[#This Row],[Emissions (g CO2)]]/(Table1[[#This Row],[Generation (TWh)]]*10^9)</f>
        <v>400.54994000000011</v>
      </c>
    </row>
    <row r="9178" spans="1:21" x14ac:dyDescent="0.35">
      <c r="A9178" t="s">
        <v>2308</v>
      </c>
      <c r="B9178" t="s">
        <v>3239</v>
      </c>
      <c r="C9178" t="str">
        <f>SUBSTITUTE(Table1[[#This Row],[Fuel]],", ",",")</f>
        <v>fossil gas: natural gas</v>
      </c>
      <c r="D9178" t="s">
        <v>3239</v>
      </c>
      <c r="H9178" t="s">
        <v>3438</v>
      </c>
      <c r="I9178">
        <v>600</v>
      </c>
      <c r="J9178" t="s">
        <v>3452</v>
      </c>
      <c r="K9178" t="s">
        <v>29</v>
      </c>
      <c r="L9178" t="s">
        <v>29</v>
      </c>
      <c r="M9178" t="s">
        <v>29</v>
      </c>
      <c r="N9178">
        <v>39.133699999999997</v>
      </c>
      <c r="O9178">
        <v>34.150500000000001</v>
      </c>
      <c r="P9178" t="s">
        <v>3607</v>
      </c>
      <c r="Q9178" s="3">
        <f>Table1[[#This Row],[Capacity (MW)]]*0.395*8760*10^-6</f>
        <v>2.07612</v>
      </c>
      <c r="R9178" s="3" cm="1">
        <f t="array" ref="R9178">AVERAGE(VLOOKUP(_xlfn.TEXTSPLIT(Table1[[#This Row],[Fuel (no space after comma)]], ","), FuelList_Final_EF!$A$2:$B$65, 2, FALSE))</f>
        <v>53.06</v>
      </c>
      <c r="S9178" s="3">
        <f>Table1[[#This Row],[Generation (TWh)]]*10^9*VLOOKUP(Table1[[#This Row],[Turbine/Engine Technology]],Technology_HR!$A$2:$B$11,2,FALSE)*10^-6</f>
        <v>15672629.879999999</v>
      </c>
      <c r="T9178" s="5">
        <f>Table1[[#This Row],[Fuel Consumption (mmBtu)]]*Table1[[#This Row],[Emission Factor (kg CO2/ mmBtu)]]*10^3</f>
        <v>831589741432.79993</v>
      </c>
      <c r="U9178" s="3">
        <f>Table1[[#This Row],[Emissions (g CO2)]]/(Table1[[#This Row],[Generation (TWh)]]*10^9)</f>
        <v>400.54993999999999</v>
      </c>
    </row>
    <row r="9179" spans="1:21" x14ac:dyDescent="0.35">
      <c r="A9179" t="s">
        <v>2284</v>
      </c>
      <c r="B9179" t="s">
        <v>3239</v>
      </c>
      <c r="C9179" t="str">
        <f>SUBSTITUTE(Table1[[#This Row],[Fuel]],", ",",")</f>
        <v>fossil gas: natural gas</v>
      </c>
      <c r="D9179" t="s">
        <v>3239</v>
      </c>
      <c r="H9179" t="s">
        <v>3438</v>
      </c>
      <c r="I9179">
        <v>1176</v>
      </c>
      <c r="J9179" t="s">
        <v>3452</v>
      </c>
      <c r="K9179" t="s">
        <v>29</v>
      </c>
      <c r="L9179" t="s">
        <v>29</v>
      </c>
      <c r="M9179" t="s">
        <v>29</v>
      </c>
      <c r="N9179">
        <v>41.638615999999999</v>
      </c>
      <c r="O9179">
        <v>28.090530999999999</v>
      </c>
      <c r="P9179" t="s">
        <v>3607</v>
      </c>
      <c r="Q9179" s="3">
        <f>Table1[[#This Row],[Capacity (MW)]]*0.395*8760*10^-6</f>
        <v>4.0691952000000002</v>
      </c>
      <c r="R9179" s="3" cm="1">
        <f t="array" ref="R9179">AVERAGE(VLOOKUP(_xlfn.TEXTSPLIT(Table1[[#This Row],[Fuel (no space after comma)]], ","), FuelList_Final_EF!$A$2:$B$65, 2, FALSE))</f>
        <v>53.06</v>
      </c>
      <c r="S9179" s="3">
        <f>Table1[[#This Row],[Generation (TWh)]]*10^9*VLOOKUP(Table1[[#This Row],[Turbine/Engine Technology]],Technology_HR!$A$2:$B$11,2,FALSE)*10^-6</f>
        <v>30718354.564799998</v>
      </c>
      <c r="T9179" s="5">
        <f>Table1[[#This Row],[Fuel Consumption (mmBtu)]]*Table1[[#This Row],[Emission Factor (kg CO2/ mmBtu)]]*10^3</f>
        <v>1629915893208.2878</v>
      </c>
      <c r="U9179" s="3">
        <f>Table1[[#This Row],[Emissions (g CO2)]]/(Table1[[#This Row],[Generation (TWh)]]*10^9)</f>
        <v>400.54993999999994</v>
      </c>
    </row>
    <row r="9180" spans="1:21" x14ac:dyDescent="0.35">
      <c r="A9180" t="s">
        <v>2309</v>
      </c>
      <c r="B9180" t="s">
        <v>3239</v>
      </c>
      <c r="C9180" t="str">
        <f>SUBSTITUTE(Table1[[#This Row],[Fuel]],", ",",")</f>
        <v>fossil gas: natural gas</v>
      </c>
      <c r="D9180" t="s">
        <v>3239</v>
      </c>
      <c r="H9180" t="s">
        <v>3436</v>
      </c>
      <c r="I9180">
        <v>33</v>
      </c>
      <c r="J9180" t="s">
        <v>3446</v>
      </c>
      <c r="K9180">
        <v>2014</v>
      </c>
      <c r="L9180" t="s">
        <v>29</v>
      </c>
      <c r="M9180" t="s">
        <v>29</v>
      </c>
      <c r="N9180">
        <v>41.236199999999997</v>
      </c>
      <c r="O9180">
        <v>27.6904</v>
      </c>
      <c r="P9180" t="s">
        <v>3607</v>
      </c>
      <c r="Q9180" s="3">
        <f>Table1[[#This Row],[Capacity (MW)]]*0.395*8760*10^-6</f>
        <v>0.1141866</v>
      </c>
      <c r="R9180" s="3" cm="1">
        <f t="array" ref="R9180">AVERAGE(VLOOKUP(_xlfn.TEXTSPLIT(Table1[[#This Row],[Fuel (no space after comma)]], ","), FuelList_Final_EF!$A$2:$B$65, 2, FALSE))</f>
        <v>53.06</v>
      </c>
      <c r="S9180" s="3">
        <f>Table1[[#This Row],[Generation (TWh)]]*10^9*VLOOKUP(Table1[[#This Row],[Turbine/Engine Technology]],Technology_HR!$A$2:$B$11,2,FALSE)*10^-6</f>
        <v>1257194.466</v>
      </c>
      <c r="T9180" s="5">
        <f>Table1[[#This Row],[Fuel Consumption (mmBtu)]]*Table1[[#This Row],[Emission Factor (kg CO2/ mmBtu)]]*10^3</f>
        <v>66706738365.959999</v>
      </c>
      <c r="U9180" s="3">
        <f>Table1[[#This Row],[Emissions (g CO2)]]/(Table1[[#This Row],[Generation (TWh)]]*10^9)</f>
        <v>584.19060000000002</v>
      </c>
    </row>
    <row r="9181" spans="1:21" x14ac:dyDescent="0.35">
      <c r="A9181" t="s">
        <v>2309</v>
      </c>
      <c r="B9181" t="s">
        <v>3239</v>
      </c>
      <c r="C9181" t="str">
        <f>SUBSTITUTE(Table1[[#This Row],[Fuel]],", ",",")</f>
        <v>fossil gas: natural gas</v>
      </c>
      <c r="D9181" t="s">
        <v>3239</v>
      </c>
      <c r="H9181" t="s">
        <v>3436</v>
      </c>
      <c r="I9181">
        <v>33</v>
      </c>
      <c r="J9181" t="s">
        <v>3446</v>
      </c>
      <c r="K9181">
        <v>2014</v>
      </c>
      <c r="L9181" t="s">
        <v>29</v>
      </c>
      <c r="M9181" t="s">
        <v>29</v>
      </c>
      <c r="N9181">
        <v>41.236199999999997</v>
      </c>
      <c r="O9181">
        <v>27.6904</v>
      </c>
      <c r="P9181" t="s">
        <v>3607</v>
      </c>
      <c r="Q9181" s="3">
        <f>Table1[[#This Row],[Capacity (MW)]]*0.395*8760*10^-6</f>
        <v>0.1141866</v>
      </c>
      <c r="R9181" s="3" cm="1">
        <f t="array" ref="R9181">AVERAGE(VLOOKUP(_xlfn.TEXTSPLIT(Table1[[#This Row],[Fuel (no space after comma)]], ","), FuelList_Final_EF!$A$2:$B$65, 2, FALSE))</f>
        <v>53.06</v>
      </c>
      <c r="S9181" s="3">
        <f>Table1[[#This Row],[Generation (TWh)]]*10^9*VLOOKUP(Table1[[#This Row],[Turbine/Engine Technology]],Technology_HR!$A$2:$B$11,2,FALSE)*10^-6</f>
        <v>1257194.466</v>
      </c>
      <c r="T9181" s="5">
        <f>Table1[[#This Row],[Fuel Consumption (mmBtu)]]*Table1[[#This Row],[Emission Factor (kg CO2/ mmBtu)]]*10^3</f>
        <v>66706738365.959999</v>
      </c>
      <c r="U9181" s="3">
        <f>Table1[[#This Row],[Emissions (g CO2)]]/(Table1[[#This Row],[Generation (TWh)]]*10^9)</f>
        <v>584.19060000000002</v>
      </c>
    </row>
    <row r="9182" spans="1:21" x14ac:dyDescent="0.35">
      <c r="A9182" t="s">
        <v>2309</v>
      </c>
      <c r="B9182" t="s">
        <v>3239</v>
      </c>
      <c r="C9182" t="str">
        <f>SUBSTITUTE(Table1[[#This Row],[Fuel]],", ",",")</f>
        <v>fossil gas: natural gas</v>
      </c>
      <c r="D9182" t="s">
        <v>3239</v>
      </c>
      <c r="H9182" t="s">
        <v>3436</v>
      </c>
      <c r="I9182">
        <v>34</v>
      </c>
      <c r="J9182" t="s">
        <v>3446</v>
      </c>
      <c r="K9182">
        <v>2014</v>
      </c>
      <c r="L9182" t="s">
        <v>29</v>
      </c>
      <c r="M9182" t="s">
        <v>29</v>
      </c>
      <c r="N9182">
        <v>41.236199999999997</v>
      </c>
      <c r="O9182">
        <v>27.6904</v>
      </c>
      <c r="P9182" t="s">
        <v>3607</v>
      </c>
      <c r="Q9182" s="3">
        <f>Table1[[#This Row],[Capacity (MW)]]*0.395*8760*10^-6</f>
        <v>0.1176468</v>
      </c>
      <c r="R9182" s="3" cm="1">
        <f t="array" ref="R9182">AVERAGE(VLOOKUP(_xlfn.TEXTSPLIT(Table1[[#This Row],[Fuel (no space after comma)]], ","), FuelList_Final_EF!$A$2:$B$65, 2, FALSE))</f>
        <v>53.06</v>
      </c>
      <c r="S9182" s="3">
        <f>Table1[[#This Row],[Generation (TWh)]]*10^9*VLOOKUP(Table1[[#This Row],[Turbine/Engine Technology]],Technology_HR!$A$2:$B$11,2,FALSE)*10^-6</f>
        <v>1295291.2679999999</v>
      </c>
      <c r="T9182" s="5">
        <f>Table1[[#This Row],[Fuel Consumption (mmBtu)]]*Table1[[#This Row],[Emission Factor (kg CO2/ mmBtu)]]*10^3</f>
        <v>68728154680.080002</v>
      </c>
      <c r="U9182" s="3">
        <f>Table1[[#This Row],[Emissions (g CO2)]]/(Table1[[#This Row],[Generation (TWh)]]*10^9)</f>
        <v>584.19060000000002</v>
      </c>
    </row>
    <row r="9183" spans="1:21" x14ac:dyDescent="0.35">
      <c r="A9183" t="s">
        <v>2310</v>
      </c>
      <c r="B9183" t="s">
        <v>3239</v>
      </c>
      <c r="C9183" t="str">
        <f>SUBSTITUTE(Table1[[#This Row],[Fuel]],", ",",")</f>
        <v>fossil gas: natural gas</v>
      </c>
      <c r="D9183" t="s">
        <v>3239</v>
      </c>
      <c r="H9183" t="s">
        <v>3438</v>
      </c>
      <c r="I9183">
        <v>82</v>
      </c>
      <c r="J9183" t="s">
        <v>3446</v>
      </c>
      <c r="K9183">
        <v>2010</v>
      </c>
      <c r="L9183" t="s">
        <v>29</v>
      </c>
      <c r="M9183" t="s">
        <v>29</v>
      </c>
      <c r="N9183">
        <v>41.778100000000002</v>
      </c>
      <c r="O9183">
        <v>27.1921</v>
      </c>
      <c r="P9183" t="s">
        <v>3607</v>
      </c>
      <c r="Q9183" s="3">
        <f>Table1[[#This Row],[Capacity (MW)]]*0.395*8760*10^-6</f>
        <v>0.2837364</v>
      </c>
      <c r="R9183" s="3" cm="1">
        <f t="array" ref="R9183">AVERAGE(VLOOKUP(_xlfn.TEXTSPLIT(Table1[[#This Row],[Fuel (no space after comma)]], ","), FuelList_Final_EF!$A$2:$B$65, 2, FALSE))</f>
        <v>53.06</v>
      </c>
      <c r="S9183" s="3">
        <f>Table1[[#This Row],[Generation (TWh)]]*10^9*VLOOKUP(Table1[[#This Row],[Turbine/Engine Technology]],Technology_HR!$A$2:$B$11,2,FALSE)*10^-6</f>
        <v>2141926.0836</v>
      </c>
      <c r="T9183" s="5">
        <f>Table1[[#This Row],[Fuel Consumption (mmBtu)]]*Table1[[#This Row],[Emission Factor (kg CO2/ mmBtu)]]*10^3</f>
        <v>113650597995.81601</v>
      </c>
      <c r="U9183" s="3">
        <f>Table1[[#This Row],[Emissions (g CO2)]]/(Table1[[#This Row],[Generation (TWh)]]*10^9)</f>
        <v>400.54994000000005</v>
      </c>
    </row>
    <row r="9184" spans="1:21" x14ac:dyDescent="0.35">
      <c r="A9184" t="s">
        <v>2284</v>
      </c>
      <c r="B9184" t="s">
        <v>3239</v>
      </c>
      <c r="C9184" t="str">
        <f>SUBSTITUTE(Table1[[#This Row],[Fuel]],", ",",")</f>
        <v>fossil gas: natural gas</v>
      </c>
      <c r="D9184" t="s">
        <v>3239</v>
      </c>
      <c r="H9184" t="s">
        <v>3438</v>
      </c>
      <c r="I9184">
        <v>133.19999999999999</v>
      </c>
      <c r="J9184" t="s">
        <v>3446</v>
      </c>
      <c r="K9184">
        <v>2010</v>
      </c>
      <c r="L9184" t="s">
        <v>29</v>
      </c>
      <c r="M9184" t="s">
        <v>29</v>
      </c>
      <c r="N9184">
        <v>41.277524</v>
      </c>
      <c r="O9184">
        <v>27.588235999999998</v>
      </c>
      <c r="P9184" t="s">
        <v>3607</v>
      </c>
      <c r="Q9184" s="3">
        <f>Table1[[#This Row],[Capacity (MW)]]*0.395*8760*10^-6</f>
        <v>0.46089863999999992</v>
      </c>
      <c r="R9184" s="3" cm="1">
        <f t="array" ref="R9184">AVERAGE(VLOOKUP(_xlfn.TEXTSPLIT(Table1[[#This Row],[Fuel (no space after comma)]], ","), FuelList_Final_EF!$A$2:$B$65, 2, FALSE))</f>
        <v>53.06</v>
      </c>
      <c r="S9184" s="3">
        <f>Table1[[#This Row],[Generation (TWh)]]*10^9*VLOOKUP(Table1[[#This Row],[Turbine/Engine Technology]],Technology_HR!$A$2:$B$11,2,FALSE)*10^-6</f>
        <v>3479323.8333599996</v>
      </c>
      <c r="T9184" s="5">
        <f>Table1[[#This Row],[Fuel Consumption (mmBtu)]]*Table1[[#This Row],[Emission Factor (kg CO2/ mmBtu)]]*10^3</f>
        <v>184612922598.0816</v>
      </c>
      <c r="U9184" s="3">
        <f>Table1[[#This Row],[Emissions (g CO2)]]/(Table1[[#This Row],[Generation (TWh)]]*10^9)</f>
        <v>400.54994000000005</v>
      </c>
    </row>
    <row r="9185" spans="1:21" x14ac:dyDescent="0.35">
      <c r="A9185" t="s">
        <v>2311</v>
      </c>
      <c r="B9185" t="s">
        <v>3263</v>
      </c>
      <c r="C9185" t="str">
        <f>SUBSTITUTE(Table1[[#This Row],[Fuel]],", ",",")</f>
        <v>fossil gas: natural gas,fossil liquids: heavy fuel oil</v>
      </c>
      <c r="D9185" t="s">
        <v>3239</v>
      </c>
      <c r="E9185" t="s">
        <v>3241</v>
      </c>
      <c r="H9185" t="s">
        <v>3436</v>
      </c>
      <c r="I9185">
        <v>140</v>
      </c>
      <c r="J9185" t="s">
        <v>3446</v>
      </c>
      <c r="K9185">
        <v>2005</v>
      </c>
      <c r="L9185" t="s">
        <v>29</v>
      </c>
      <c r="M9185" t="s">
        <v>29</v>
      </c>
      <c r="N9185">
        <v>38.616891000000003</v>
      </c>
      <c r="O9185">
        <v>27.344618000000001</v>
      </c>
      <c r="P9185" t="s">
        <v>3607</v>
      </c>
      <c r="Q9185" s="3">
        <f>Table1[[#This Row],[Capacity (MW)]]*0.395*8760*10^-6</f>
        <v>0.48442800000000003</v>
      </c>
      <c r="R9185" s="3" cm="1">
        <f t="array" ref="R9185">AVERAGE(VLOOKUP(_xlfn.TEXTSPLIT(Table1[[#This Row],[Fuel (no space after comma)]], ","), FuelList_Final_EF!$A$2:$B$65, 2, FALSE))</f>
        <v>67.331265155508703</v>
      </c>
      <c r="S9185" s="3">
        <f>Table1[[#This Row],[Generation (TWh)]]*10^9*VLOOKUP(Table1[[#This Row],[Turbine/Engine Technology]],Technology_HR!$A$2:$B$11,2,FALSE)*10^-6</f>
        <v>5333552.2799999993</v>
      </c>
      <c r="T9185" s="5">
        <f>Table1[[#This Row],[Fuel Consumption (mmBtu)]]*Table1[[#This Row],[Emission Factor (kg CO2/ mmBtu)]]*10^3</f>
        <v>359114822785.44794</v>
      </c>
      <c r="U9185" s="3">
        <f>Table1[[#This Row],[Emissions (g CO2)]]/(Table1[[#This Row],[Generation (TWh)]]*10^9)</f>
        <v>741.31722936215067</v>
      </c>
    </row>
    <row r="9186" spans="1:21" x14ac:dyDescent="0.35">
      <c r="A9186" t="s">
        <v>2283</v>
      </c>
      <c r="B9186" t="s">
        <v>3239</v>
      </c>
      <c r="C9186" t="str">
        <f>SUBSTITUTE(Table1[[#This Row],[Fuel]],", ",",")</f>
        <v>fossil gas: natural gas</v>
      </c>
      <c r="D9186" t="s">
        <v>3239</v>
      </c>
      <c r="H9186" t="s">
        <v>3438</v>
      </c>
      <c r="I9186">
        <v>65</v>
      </c>
      <c r="J9186" t="s">
        <v>3446</v>
      </c>
      <c r="K9186">
        <v>2003</v>
      </c>
      <c r="L9186" t="s">
        <v>29</v>
      </c>
      <c r="M9186" t="s">
        <v>29</v>
      </c>
      <c r="N9186">
        <v>41.020091000000001</v>
      </c>
      <c r="O9186">
        <v>29.046047999999999</v>
      </c>
      <c r="P9186" t="s">
        <v>3607</v>
      </c>
      <c r="Q9186" s="3">
        <f>Table1[[#This Row],[Capacity (MW)]]*0.395*8760*10^-6</f>
        <v>0.224913</v>
      </c>
      <c r="R9186" s="3" cm="1">
        <f t="array" ref="R9186">AVERAGE(VLOOKUP(_xlfn.TEXTSPLIT(Table1[[#This Row],[Fuel (no space after comma)]], ","), FuelList_Final_EF!$A$2:$B$65, 2, FALSE))</f>
        <v>53.06</v>
      </c>
      <c r="S9186" s="3">
        <f>Table1[[#This Row],[Generation (TWh)]]*10^9*VLOOKUP(Table1[[#This Row],[Turbine/Engine Technology]],Technology_HR!$A$2:$B$11,2,FALSE)*10^-6</f>
        <v>1697868.237</v>
      </c>
      <c r="T9186" s="5">
        <f>Table1[[#This Row],[Fuel Consumption (mmBtu)]]*Table1[[#This Row],[Emission Factor (kg CO2/ mmBtu)]]*10^3</f>
        <v>90088888655.220001</v>
      </c>
      <c r="U9186" s="3">
        <f>Table1[[#This Row],[Emissions (g CO2)]]/(Table1[[#This Row],[Generation (TWh)]]*10^9)</f>
        <v>400.54993999999999</v>
      </c>
    </row>
    <row r="9187" spans="1:21" x14ac:dyDescent="0.35">
      <c r="A9187" t="s">
        <v>2312</v>
      </c>
      <c r="B9187" t="s">
        <v>3239</v>
      </c>
      <c r="C9187" t="str">
        <f>SUBSTITUTE(Table1[[#This Row],[Fuel]],", ",",")</f>
        <v>fossil gas: natural gas</v>
      </c>
      <c r="D9187" t="s">
        <v>3239</v>
      </c>
      <c r="H9187" t="s">
        <v>3441</v>
      </c>
      <c r="I9187">
        <v>47</v>
      </c>
      <c r="J9187" t="s">
        <v>3446</v>
      </c>
      <c r="K9187">
        <v>2005</v>
      </c>
      <c r="L9187" t="s">
        <v>29</v>
      </c>
      <c r="M9187" t="s">
        <v>29</v>
      </c>
      <c r="N9187">
        <v>39.616709999999998</v>
      </c>
      <c r="O9187">
        <v>27.882200000000001</v>
      </c>
      <c r="P9187" t="s">
        <v>3607</v>
      </c>
      <c r="Q9187" s="3">
        <f>Table1[[#This Row],[Capacity (MW)]]*0.395*8760*10^-6</f>
        <v>0.16262940000000001</v>
      </c>
      <c r="R9187" s="3" cm="1">
        <f t="array" ref="R9187">AVERAGE(VLOOKUP(_xlfn.TEXTSPLIT(Table1[[#This Row],[Fuel (no space after comma)]], ","), FuelList_Final_EF!$A$2:$B$65, 2, FALSE))</f>
        <v>53.06</v>
      </c>
      <c r="S9187" s="3">
        <f>Table1[[#This Row],[Generation (TWh)]]*10^9*VLOOKUP(Table1[[#This Row],[Turbine/Engine Technology]],Technology_HR!$A$2:$B$11,2,FALSE)*10^-6</f>
        <v>1227689.3406</v>
      </c>
      <c r="T9187" s="5">
        <f>Table1[[#This Row],[Fuel Consumption (mmBtu)]]*Table1[[#This Row],[Emission Factor (kg CO2/ mmBtu)]]*10^3</f>
        <v>65141196412.236008</v>
      </c>
      <c r="U9187" s="3">
        <f>Table1[[#This Row],[Emissions (g CO2)]]/(Table1[[#This Row],[Generation (TWh)]]*10^9)</f>
        <v>400.54994000000005</v>
      </c>
    </row>
    <row r="9188" spans="1:21" x14ac:dyDescent="0.35">
      <c r="A9188" t="s">
        <v>2312</v>
      </c>
      <c r="B9188" t="s">
        <v>3239</v>
      </c>
      <c r="C9188" t="str">
        <f>SUBSTITUTE(Table1[[#This Row],[Fuel]],", ",",")</f>
        <v>fossil gas: natural gas</v>
      </c>
      <c r="D9188" t="s">
        <v>3239</v>
      </c>
      <c r="H9188" t="s">
        <v>3441</v>
      </c>
      <c r="I9188">
        <v>25.2</v>
      </c>
      <c r="J9188" t="s">
        <v>3446</v>
      </c>
      <c r="K9188">
        <v>2010</v>
      </c>
      <c r="L9188" t="s">
        <v>29</v>
      </c>
      <c r="M9188" t="s">
        <v>29</v>
      </c>
      <c r="N9188">
        <v>39.616709999999998</v>
      </c>
      <c r="O9188">
        <v>27.882200000000001</v>
      </c>
      <c r="P9188" t="s">
        <v>3607</v>
      </c>
      <c r="Q9188" s="3">
        <f>Table1[[#This Row],[Capacity (MW)]]*0.395*8760*10^-6</f>
        <v>8.7197040000000003E-2</v>
      </c>
      <c r="R9188" s="3" cm="1">
        <f t="array" ref="R9188">AVERAGE(VLOOKUP(_xlfn.TEXTSPLIT(Table1[[#This Row],[Fuel (no space after comma)]], ","), FuelList_Final_EF!$A$2:$B$65, 2, FALSE))</f>
        <v>53.06</v>
      </c>
      <c r="S9188" s="3">
        <f>Table1[[#This Row],[Generation (TWh)]]*10^9*VLOOKUP(Table1[[#This Row],[Turbine/Engine Technology]],Technology_HR!$A$2:$B$11,2,FALSE)*10^-6</f>
        <v>658250.45496</v>
      </c>
      <c r="T9188" s="5">
        <f>Table1[[#This Row],[Fuel Consumption (mmBtu)]]*Table1[[#This Row],[Emission Factor (kg CO2/ mmBtu)]]*10^3</f>
        <v>34926769140.177597</v>
      </c>
      <c r="U9188" s="3">
        <f>Table1[[#This Row],[Emissions (g CO2)]]/(Table1[[#This Row],[Generation (TWh)]]*10^9)</f>
        <v>400.54993999999999</v>
      </c>
    </row>
    <row r="9189" spans="1:21" x14ac:dyDescent="0.35">
      <c r="A9189" t="s">
        <v>2313</v>
      </c>
      <c r="B9189" t="s">
        <v>3239</v>
      </c>
      <c r="C9189" t="str">
        <f>SUBSTITUTE(Table1[[#This Row],[Fuel]],", ",",")</f>
        <v>fossil gas: natural gas</v>
      </c>
      <c r="D9189" t="s">
        <v>3239</v>
      </c>
      <c r="H9189" t="s">
        <v>3436</v>
      </c>
      <c r="I9189">
        <v>125</v>
      </c>
      <c r="J9189" t="s">
        <v>3446</v>
      </c>
      <c r="K9189">
        <v>2006</v>
      </c>
      <c r="L9189" t="s">
        <v>29</v>
      </c>
      <c r="M9189" t="s">
        <v>29</v>
      </c>
      <c r="N9189">
        <v>36.814450999999998</v>
      </c>
      <c r="O9189">
        <v>34.734962000000003</v>
      </c>
      <c r="P9189" t="s">
        <v>3607</v>
      </c>
      <c r="Q9189" s="3">
        <f>Table1[[#This Row],[Capacity (MW)]]*0.395*8760*10^-6</f>
        <v>0.43252499999999999</v>
      </c>
      <c r="R9189" s="3" cm="1">
        <f t="array" ref="R9189">AVERAGE(VLOOKUP(_xlfn.TEXTSPLIT(Table1[[#This Row],[Fuel (no space after comma)]], ","), FuelList_Final_EF!$A$2:$B$65, 2, FALSE))</f>
        <v>53.06</v>
      </c>
      <c r="S9189" s="3">
        <f>Table1[[#This Row],[Generation (TWh)]]*10^9*VLOOKUP(Table1[[#This Row],[Turbine/Engine Technology]],Technology_HR!$A$2:$B$11,2,FALSE)*10^-6</f>
        <v>4762100.25</v>
      </c>
      <c r="T9189" s="5">
        <f>Table1[[#This Row],[Fuel Consumption (mmBtu)]]*Table1[[#This Row],[Emission Factor (kg CO2/ mmBtu)]]*10^3</f>
        <v>252677039265.00003</v>
      </c>
      <c r="U9189" s="3">
        <f>Table1[[#This Row],[Emissions (g CO2)]]/(Table1[[#This Row],[Generation (TWh)]]*10^9)</f>
        <v>584.19060000000002</v>
      </c>
    </row>
    <row r="9190" spans="1:21" x14ac:dyDescent="0.35">
      <c r="A9190" t="s">
        <v>2313</v>
      </c>
      <c r="B9190" t="s">
        <v>3239</v>
      </c>
      <c r="C9190" t="str">
        <f>SUBSTITUTE(Table1[[#This Row],[Fuel]],", ",",")</f>
        <v>fossil gas: natural gas</v>
      </c>
      <c r="D9190" t="s">
        <v>3239</v>
      </c>
      <c r="H9190" t="s">
        <v>3436</v>
      </c>
      <c r="I9190">
        <v>125</v>
      </c>
      <c r="J9190" t="s">
        <v>3446</v>
      </c>
      <c r="K9190">
        <v>2009</v>
      </c>
      <c r="L9190" t="s">
        <v>29</v>
      </c>
      <c r="M9190" t="s">
        <v>29</v>
      </c>
      <c r="N9190">
        <v>36.814450999999998</v>
      </c>
      <c r="O9190">
        <v>34.734962000000003</v>
      </c>
      <c r="P9190" t="s">
        <v>3607</v>
      </c>
      <c r="Q9190" s="3">
        <f>Table1[[#This Row],[Capacity (MW)]]*0.395*8760*10^-6</f>
        <v>0.43252499999999999</v>
      </c>
      <c r="R9190" s="3" cm="1">
        <f t="array" ref="R9190">AVERAGE(VLOOKUP(_xlfn.TEXTSPLIT(Table1[[#This Row],[Fuel (no space after comma)]], ","), FuelList_Final_EF!$A$2:$B$65, 2, FALSE))</f>
        <v>53.06</v>
      </c>
      <c r="S9190" s="3">
        <f>Table1[[#This Row],[Generation (TWh)]]*10^9*VLOOKUP(Table1[[#This Row],[Turbine/Engine Technology]],Technology_HR!$A$2:$B$11,2,FALSE)*10^-6</f>
        <v>4762100.25</v>
      </c>
      <c r="T9190" s="5">
        <f>Table1[[#This Row],[Fuel Consumption (mmBtu)]]*Table1[[#This Row],[Emission Factor (kg CO2/ mmBtu)]]*10^3</f>
        <v>252677039265.00003</v>
      </c>
      <c r="U9190" s="3">
        <f>Table1[[#This Row],[Emissions (g CO2)]]/(Table1[[#This Row],[Generation (TWh)]]*10^9)</f>
        <v>584.19060000000002</v>
      </c>
    </row>
    <row r="9191" spans="1:21" x14ac:dyDescent="0.35">
      <c r="A9191" t="s">
        <v>2271</v>
      </c>
      <c r="B9191" t="s">
        <v>3239</v>
      </c>
      <c r="C9191" t="str">
        <f>SUBSTITUTE(Table1[[#This Row],[Fuel]],", ",",")</f>
        <v>fossil gas: natural gas</v>
      </c>
      <c r="D9191" t="s">
        <v>3239</v>
      </c>
      <c r="H9191" t="s">
        <v>3438</v>
      </c>
      <c r="I9191">
        <v>65</v>
      </c>
      <c r="J9191" t="s">
        <v>3446</v>
      </c>
      <c r="K9191">
        <v>2011</v>
      </c>
      <c r="L9191" t="s">
        <v>29</v>
      </c>
      <c r="M9191" t="s">
        <v>29</v>
      </c>
      <c r="N9191">
        <v>36.868099999999998</v>
      </c>
      <c r="O9191">
        <v>34.754899999999999</v>
      </c>
      <c r="P9191" t="s">
        <v>3607</v>
      </c>
      <c r="Q9191" s="3">
        <f>Table1[[#This Row],[Capacity (MW)]]*0.395*8760*10^-6</f>
        <v>0.224913</v>
      </c>
      <c r="R9191" s="3" cm="1">
        <f t="array" ref="R9191">AVERAGE(VLOOKUP(_xlfn.TEXTSPLIT(Table1[[#This Row],[Fuel (no space after comma)]], ","), FuelList_Final_EF!$A$2:$B$65, 2, FALSE))</f>
        <v>53.06</v>
      </c>
      <c r="S9191" s="3">
        <f>Table1[[#This Row],[Generation (TWh)]]*10^9*VLOOKUP(Table1[[#This Row],[Turbine/Engine Technology]],Technology_HR!$A$2:$B$11,2,FALSE)*10^-6</f>
        <v>1697868.237</v>
      </c>
      <c r="T9191" s="5">
        <f>Table1[[#This Row],[Fuel Consumption (mmBtu)]]*Table1[[#This Row],[Emission Factor (kg CO2/ mmBtu)]]*10^3</f>
        <v>90088888655.220001</v>
      </c>
      <c r="U9191" s="3">
        <f>Table1[[#This Row],[Emissions (g CO2)]]/(Table1[[#This Row],[Generation (TWh)]]*10^9)</f>
        <v>400.54993999999999</v>
      </c>
    </row>
    <row r="9192" spans="1:21" x14ac:dyDescent="0.35">
      <c r="A9192" t="s">
        <v>2314</v>
      </c>
      <c r="B9192" t="s">
        <v>3239</v>
      </c>
      <c r="C9192" t="str">
        <f>SUBSTITUTE(Table1[[#This Row],[Fuel]],", ",",")</f>
        <v>fossil gas: natural gas</v>
      </c>
      <c r="D9192" t="s">
        <v>3239</v>
      </c>
      <c r="H9192" t="s">
        <v>3438</v>
      </c>
      <c r="I9192">
        <v>140</v>
      </c>
      <c r="J9192" t="s">
        <v>3446</v>
      </c>
      <c r="K9192">
        <v>2011</v>
      </c>
      <c r="L9192" t="s">
        <v>29</v>
      </c>
      <c r="M9192" t="s">
        <v>29</v>
      </c>
      <c r="N9192">
        <v>37.19509</v>
      </c>
      <c r="O9192">
        <v>38.888489999999997</v>
      </c>
      <c r="P9192" t="s">
        <v>3607</v>
      </c>
      <c r="Q9192" s="3">
        <f>Table1[[#This Row],[Capacity (MW)]]*0.395*8760*10^-6</f>
        <v>0.48442800000000003</v>
      </c>
      <c r="R9192" s="3" cm="1">
        <f t="array" ref="R9192">AVERAGE(VLOOKUP(_xlfn.TEXTSPLIT(Table1[[#This Row],[Fuel (no space after comma)]], ","), FuelList_Final_EF!$A$2:$B$65, 2, FALSE))</f>
        <v>53.06</v>
      </c>
      <c r="S9192" s="3">
        <f>Table1[[#This Row],[Generation (TWh)]]*10^9*VLOOKUP(Table1[[#This Row],[Turbine/Engine Technology]],Technology_HR!$A$2:$B$11,2,FALSE)*10^-6</f>
        <v>3656946.9720000001</v>
      </c>
      <c r="T9192" s="5">
        <f>Table1[[#This Row],[Fuel Consumption (mmBtu)]]*Table1[[#This Row],[Emission Factor (kg CO2/ mmBtu)]]*10^3</f>
        <v>194037606334.32001</v>
      </c>
      <c r="U9192" s="3">
        <f>Table1[[#This Row],[Emissions (g CO2)]]/(Table1[[#This Row],[Generation (TWh)]]*10^9)</f>
        <v>400.54993999999999</v>
      </c>
    </row>
    <row r="9193" spans="1:21" x14ac:dyDescent="0.35">
      <c r="A9193" t="s">
        <v>2315</v>
      </c>
      <c r="B9193" t="s">
        <v>3239</v>
      </c>
      <c r="C9193" t="str">
        <f>SUBSTITUTE(Table1[[#This Row],[Fuel]],", ",",")</f>
        <v>fossil gas: natural gas</v>
      </c>
      <c r="D9193" t="s">
        <v>3239</v>
      </c>
      <c r="H9193" t="s">
        <v>3438</v>
      </c>
      <c r="I9193">
        <v>41</v>
      </c>
      <c r="J9193" t="s">
        <v>3448</v>
      </c>
      <c r="K9193">
        <v>2004</v>
      </c>
      <c r="L9193" t="s">
        <v>29</v>
      </c>
      <c r="M9193" t="s">
        <v>29</v>
      </c>
      <c r="N9193">
        <v>39.969099999999997</v>
      </c>
      <c r="O9193">
        <v>32.748800000000003</v>
      </c>
      <c r="P9193" t="s">
        <v>3607</v>
      </c>
      <c r="Q9193" s="3">
        <f>Table1[[#This Row],[Capacity (MW)]]*0.395*8760*10^-6</f>
        <v>0.1418682</v>
      </c>
      <c r="R9193" s="3" cm="1">
        <f t="array" ref="R9193">AVERAGE(VLOOKUP(_xlfn.TEXTSPLIT(Table1[[#This Row],[Fuel (no space after comma)]], ","), FuelList_Final_EF!$A$2:$B$65, 2, FALSE))</f>
        <v>53.06</v>
      </c>
      <c r="S9193" s="3">
        <f>Table1[[#This Row],[Generation (TWh)]]*10^9*VLOOKUP(Table1[[#This Row],[Turbine/Engine Technology]],Technology_HR!$A$2:$B$11,2,FALSE)*10^-6</f>
        <v>1070963.0418</v>
      </c>
      <c r="T9193" s="5">
        <f>Table1[[#This Row],[Fuel Consumption (mmBtu)]]*Table1[[#This Row],[Emission Factor (kg CO2/ mmBtu)]]*10^3</f>
        <v>56825298997.908005</v>
      </c>
      <c r="U9193" s="3">
        <f>Table1[[#This Row],[Emissions (g CO2)]]/(Table1[[#This Row],[Generation (TWh)]]*10^9)</f>
        <v>400.54994000000005</v>
      </c>
    </row>
    <row r="9194" spans="1:21" x14ac:dyDescent="0.35">
      <c r="A9194" t="s">
        <v>2316</v>
      </c>
      <c r="B9194" t="s">
        <v>3239</v>
      </c>
      <c r="C9194" t="str">
        <f>SUBSTITUTE(Table1[[#This Row],[Fuel]],", ",",")</f>
        <v>fossil gas: natural gas</v>
      </c>
      <c r="D9194" t="s">
        <v>3239</v>
      </c>
      <c r="H9194" t="s">
        <v>3441</v>
      </c>
      <c r="I9194">
        <v>40</v>
      </c>
      <c r="J9194" t="s">
        <v>3446</v>
      </c>
      <c r="K9194">
        <v>2014</v>
      </c>
      <c r="L9194" t="s">
        <v>29</v>
      </c>
      <c r="M9194" t="s">
        <v>29</v>
      </c>
      <c r="N9194">
        <v>38.213200000000001</v>
      </c>
      <c r="O9194">
        <v>27.249700000000001</v>
      </c>
      <c r="P9194" t="s">
        <v>3607</v>
      </c>
      <c r="Q9194" s="3">
        <f>Table1[[#This Row],[Capacity (MW)]]*0.395*8760*10^-6</f>
        <v>0.138408</v>
      </c>
      <c r="R9194" s="3" cm="1">
        <f t="array" ref="R9194">AVERAGE(VLOOKUP(_xlfn.TEXTSPLIT(Table1[[#This Row],[Fuel (no space after comma)]], ","), FuelList_Final_EF!$A$2:$B$65, 2, FALSE))</f>
        <v>53.06</v>
      </c>
      <c r="S9194" s="3">
        <f>Table1[[#This Row],[Generation (TWh)]]*10^9*VLOOKUP(Table1[[#This Row],[Turbine/Engine Technology]],Technology_HR!$A$2:$B$11,2,FALSE)*10^-6</f>
        <v>1044841.992</v>
      </c>
      <c r="T9194" s="5">
        <f>Table1[[#This Row],[Fuel Consumption (mmBtu)]]*Table1[[#This Row],[Emission Factor (kg CO2/ mmBtu)]]*10^3</f>
        <v>55439316095.519997</v>
      </c>
      <c r="U9194" s="3">
        <f>Table1[[#This Row],[Emissions (g CO2)]]/(Table1[[#This Row],[Generation (TWh)]]*10^9)</f>
        <v>400.54993999999999</v>
      </c>
    </row>
    <row r="9195" spans="1:21" x14ac:dyDescent="0.35">
      <c r="A9195" t="s">
        <v>2317</v>
      </c>
      <c r="B9195" t="s">
        <v>3239</v>
      </c>
      <c r="C9195" t="str">
        <f>SUBSTITUTE(Table1[[#This Row],[Fuel]],", ",",")</f>
        <v>fossil gas: natural gas</v>
      </c>
      <c r="D9195" t="s">
        <v>3239</v>
      </c>
      <c r="H9195" t="s">
        <v>3436</v>
      </c>
      <c r="I9195">
        <v>226</v>
      </c>
      <c r="J9195" t="s">
        <v>3446</v>
      </c>
      <c r="K9195">
        <v>2003</v>
      </c>
      <c r="L9195" t="s">
        <v>29</v>
      </c>
      <c r="M9195" t="s">
        <v>29</v>
      </c>
      <c r="N9195">
        <v>38.795000000000002</v>
      </c>
      <c r="O9195">
        <v>26.970278</v>
      </c>
      <c r="P9195" t="s">
        <v>3607</v>
      </c>
      <c r="Q9195" s="3">
        <f>Table1[[#This Row],[Capacity (MW)]]*0.395*8760*10^-6</f>
        <v>0.78200520000000007</v>
      </c>
      <c r="R9195" s="3" cm="1">
        <f t="array" ref="R9195">AVERAGE(VLOOKUP(_xlfn.TEXTSPLIT(Table1[[#This Row],[Fuel (no space after comma)]], ","), FuelList_Final_EF!$A$2:$B$65, 2, FALSE))</f>
        <v>53.06</v>
      </c>
      <c r="S9195" s="3">
        <f>Table1[[#This Row],[Generation (TWh)]]*10^9*VLOOKUP(Table1[[#This Row],[Turbine/Engine Technology]],Technology_HR!$A$2:$B$11,2,FALSE)*10^-6</f>
        <v>8609877.2520000003</v>
      </c>
      <c r="T9195" s="5">
        <f>Table1[[#This Row],[Fuel Consumption (mmBtu)]]*Table1[[#This Row],[Emission Factor (kg CO2/ mmBtu)]]*10^3</f>
        <v>456840086991.12006</v>
      </c>
      <c r="U9195" s="3">
        <f>Table1[[#This Row],[Emissions (g CO2)]]/(Table1[[#This Row],[Generation (TWh)]]*10^9)</f>
        <v>584.19060000000002</v>
      </c>
    </row>
    <row r="9196" spans="1:21" x14ac:dyDescent="0.35">
      <c r="A9196" t="s">
        <v>843</v>
      </c>
      <c r="B9196" t="s">
        <v>3239</v>
      </c>
      <c r="C9196" t="str">
        <f>SUBSTITUTE(Table1[[#This Row],[Fuel]],", ",",")</f>
        <v>fossil gas: natural gas</v>
      </c>
      <c r="D9196" t="s">
        <v>3239</v>
      </c>
      <c r="H9196" t="s">
        <v>3438</v>
      </c>
      <c r="I9196">
        <v>147.1</v>
      </c>
      <c r="J9196" t="s">
        <v>3446</v>
      </c>
      <c r="K9196">
        <v>2011</v>
      </c>
      <c r="L9196" t="s">
        <v>29</v>
      </c>
      <c r="M9196" t="s">
        <v>29</v>
      </c>
      <c r="N9196">
        <v>37.110300000000002</v>
      </c>
      <c r="O9196">
        <v>38.652000000000001</v>
      </c>
      <c r="P9196" t="s">
        <v>3607</v>
      </c>
      <c r="Q9196" s="3">
        <f>Table1[[#This Row],[Capacity (MW)]]*0.395*8760*10^-6</f>
        <v>0.50899541999999998</v>
      </c>
      <c r="R9196" s="3" cm="1">
        <f t="array" ref="R9196">AVERAGE(VLOOKUP(_xlfn.TEXTSPLIT(Table1[[#This Row],[Fuel (no space after comma)]], ","), FuelList_Final_EF!$A$2:$B$65, 2, FALSE))</f>
        <v>53.06</v>
      </c>
      <c r="S9196" s="3">
        <f>Table1[[#This Row],[Generation (TWh)]]*10^9*VLOOKUP(Table1[[#This Row],[Turbine/Engine Technology]],Technology_HR!$A$2:$B$11,2,FALSE)*10^-6</f>
        <v>3842406.42558</v>
      </c>
      <c r="T9196" s="5">
        <f>Table1[[#This Row],[Fuel Consumption (mmBtu)]]*Table1[[#This Row],[Emission Factor (kg CO2/ mmBtu)]]*10^3</f>
        <v>203878084941.27481</v>
      </c>
      <c r="U9196" s="3">
        <f>Table1[[#This Row],[Emissions (g CO2)]]/(Table1[[#This Row],[Generation (TWh)]]*10^9)</f>
        <v>400.54994000000005</v>
      </c>
    </row>
    <row r="9197" spans="1:21" x14ac:dyDescent="0.35">
      <c r="A9197" t="s">
        <v>2318</v>
      </c>
      <c r="B9197" t="s">
        <v>3341</v>
      </c>
      <c r="C9197" t="str">
        <f>SUBSTITUTE(Table1[[#This Row],[Fuel]],", ",",")</f>
        <v>fossil liquids: heavy fuel oil,fossil liquids: light fuel oil,fossil liquids: diesel</v>
      </c>
      <c r="D9197" t="s">
        <v>3241</v>
      </c>
      <c r="E9197" t="s">
        <v>3282</v>
      </c>
      <c r="F9197" t="s">
        <v>3258</v>
      </c>
      <c r="H9197" t="s">
        <v>3441</v>
      </c>
      <c r="I9197">
        <v>182</v>
      </c>
      <c r="J9197" t="s">
        <v>3446</v>
      </c>
      <c r="K9197">
        <v>2007</v>
      </c>
      <c r="L9197" t="s">
        <v>29</v>
      </c>
      <c r="M9197" t="s">
        <v>29</v>
      </c>
      <c r="N9197">
        <v>37.241549999999997</v>
      </c>
      <c r="O9197">
        <v>42.414900000000003</v>
      </c>
      <c r="P9197" t="s">
        <v>3607</v>
      </c>
      <c r="Q9197" s="3">
        <f>Table1[[#This Row],[Capacity (MW)]]*0.395*8760*10^-6</f>
        <v>0.62975639999999999</v>
      </c>
      <c r="R9197" s="3" cm="1">
        <f t="array" ref="R9197">AVERAGE(VLOOKUP(_xlfn.TEXTSPLIT(Table1[[#This Row],[Fuel (no space after comma)]], ","), FuelList_Final_EF!$A$2:$B$65, 2, FALSE))</f>
        <v>79.277521756962656</v>
      </c>
      <c r="S9197" s="3">
        <f>Table1[[#This Row],[Generation (TWh)]]*10^9*VLOOKUP(Table1[[#This Row],[Turbine/Engine Technology]],Technology_HR!$A$2:$B$11,2,FALSE)*10^-6</f>
        <v>4754031.0636</v>
      </c>
      <c r="T9197" s="5">
        <f>Table1[[#This Row],[Fuel Consumption (mmBtu)]]*Table1[[#This Row],[Emission Factor (kg CO2/ mmBtu)]]*10^3</f>
        <v>376887801077.82532</v>
      </c>
      <c r="U9197" s="3">
        <f>Table1[[#This Row],[Emissions (g CO2)]]/(Table1[[#This Row],[Generation (TWh)]]*10^9)</f>
        <v>598.46601174331113</v>
      </c>
    </row>
    <row r="9198" spans="1:21" x14ac:dyDescent="0.35">
      <c r="A9198" t="s">
        <v>2319</v>
      </c>
      <c r="B9198" t="s">
        <v>3239</v>
      </c>
      <c r="C9198" t="str">
        <f>SUBSTITUTE(Table1[[#This Row],[Fuel]],", ",",")</f>
        <v>fossil gas: natural gas</v>
      </c>
      <c r="D9198" t="s">
        <v>3239</v>
      </c>
      <c r="H9198" t="s">
        <v>3438</v>
      </c>
      <c r="I9198">
        <v>136</v>
      </c>
      <c r="J9198" t="s">
        <v>3446</v>
      </c>
      <c r="K9198">
        <v>2017</v>
      </c>
      <c r="L9198" t="s">
        <v>29</v>
      </c>
      <c r="M9198" t="s">
        <v>29</v>
      </c>
      <c r="N9198">
        <v>37.311881999999997</v>
      </c>
      <c r="O9198">
        <v>40.733016999999997</v>
      </c>
      <c r="P9198" t="s">
        <v>3607</v>
      </c>
      <c r="Q9198" s="3">
        <f>Table1[[#This Row],[Capacity (MW)]]*0.395*8760*10^-6</f>
        <v>0.47058719999999998</v>
      </c>
      <c r="R9198" s="3" cm="1">
        <f t="array" ref="R9198">AVERAGE(VLOOKUP(_xlfn.TEXTSPLIT(Table1[[#This Row],[Fuel (no space after comma)]], ","), FuelList_Final_EF!$A$2:$B$65, 2, FALSE))</f>
        <v>53.06</v>
      </c>
      <c r="S9198" s="3">
        <f>Table1[[#This Row],[Generation (TWh)]]*10^9*VLOOKUP(Table1[[#This Row],[Turbine/Engine Technology]],Technology_HR!$A$2:$B$11,2,FALSE)*10^-6</f>
        <v>3552462.7727999999</v>
      </c>
      <c r="T9198" s="5">
        <f>Table1[[#This Row],[Fuel Consumption (mmBtu)]]*Table1[[#This Row],[Emission Factor (kg CO2/ mmBtu)]]*10^3</f>
        <v>188493674724.76801</v>
      </c>
      <c r="U9198" s="3">
        <f>Table1[[#This Row],[Emissions (g CO2)]]/(Table1[[#This Row],[Generation (TWh)]]*10^9)</f>
        <v>400.54993999999999</v>
      </c>
    </row>
    <row r="9199" spans="1:21" x14ac:dyDescent="0.35">
      <c r="A9199" t="s">
        <v>2292</v>
      </c>
      <c r="B9199" t="s">
        <v>3239</v>
      </c>
      <c r="C9199" t="str">
        <f>SUBSTITUTE(Table1[[#This Row],[Fuel]],", ",",")</f>
        <v>fossil gas: natural gas</v>
      </c>
      <c r="D9199" t="s">
        <v>3239</v>
      </c>
      <c r="H9199" t="s">
        <v>3441</v>
      </c>
      <c r="I9199">
        <v>48</v>
      </c>
      <c r="J9199" t="s">
        <v>3446</v>
      </c>
      <c r="K9199">
        <v>2010</v>
      </c>
      <c r="L9199" t="s">
        <v>29</v>
      </c>
      <c r="M9199" t="s">
        <v>29</v>
      </c>
      <c r="N9199">
        <v>41.000619999999998</v>
      </c>
      <c r="O9199">
        <v>27.505420000000001</v>
      </c>
      <c r="P9199" t="s">
        <v>3607</v>
      </c>
      <c r="Q9199" s="3">
        <f>Table1[[#This Row],[Capacity (MW)]]*0.395*8760*10^-6</f>
        <v>0.1660896</v>
      </c>
      <c r="R9199" s="3" cm="1">
        <f t="array" ref="R9199">AVERAGE(VLOOKUP(_xlfn.TEXTSPLIT(Table1[[#This Row],[Fuel (no space after comma)]], ","), FuelList_Final_EF!$A$2:$B$65, 2, FALSE))</f>
        <v>53.06</v>
      </c>
      <c r="S9199" s="3">
        <f>Table1[[#This Row],[Generation (TWh)]]*10^9*VLOOKUP(Table1[[#This Row],[Turbine/Engine Technology]],Technology_HR!$A$2:$B$11,2,FALSE)*10^-6</f>
        <v>1253810.3903999999</v>
      </c>
      <c r="T9199" s="5">
        <f>Table1[[#This Row],[Fuel Consumption (mmBtu)]]*Table1[[#This Row],[Emission Factor (kg CO2/ mmBtu)]]*10^3</f>
        <v>66527179314.623993</v>
      </c>
      <c r="U9199" s="3">
        <f>Table1[[#This Row],[Emissions (g CO2)]]/(Table1[[#This Row],[Generation (TWh)]]*10^9)</f>
        <v>400.54993999999994</v>
      </c>
    </row>
    <row r="9200" spans="1:21" x14ac:dyDescent="0.35">
      <c r="A9200" t="s">
        <v>2275</v>
      </c>
      <c r="B9200" t="s">
        <v>3239</v>
      </c>
      <c r="C9200" t="str">
        <f>SUBSTITUTE(Table1[[#This Row],[Fuel]],", ",",")</f>
        <v>fossil gas: natural gas</v>
      </c>
      <c r="D9200" t="s">
        <v>3239</v>
      </c>
      <c r="H9200" t="s">
        <v>3438</v>
      </c>
      <c r="I9200">
        <v>478</v>
      </c>
      <c r="J9200" t="s">
        <v>3446</v>
      </c>
      <c r="K9200">
        <v>1999</v>
      </c>
      <c r="L9200" t="s">
        <v>29</v>
      </c>
      <c r="M9200" t="s">
        <v>29</v>
      </c>
      <c r="N9200">
        <v>41.007199999999997</v>
      </c>
      <c r="O9200">
        <v>27.973600000000001</v>
      </c>
      <c r="P9200" t="s">
        <v>3607</v>
      </c>
      <c r="Q9200" s="3">
        <f>Table1[[#This Row],[Capacity (MW)]]*0.395*8760*10^-6</f>
        <v>1.6539756000000001</v>
      </c>
      <c r="R9200" s="3" cm="1">
        <f t="array" ref="R9200">AVERAGE(VLOOKUP(_xlfn.TEXTSPLIT(Table1[[#This Row],[Fuel (no space after comma)]], ","), FuelList_Final_EF!$A$2:$B$65, 2, FALSE))</f>
        <v>53.06</v>
      </c>
      <c r="S9200" s="3">
        <f>Table1[[#This Row],[Generation (TWh)]]*10^9*VLOOKUP(Table1[[#This Row],[Turbine/Engine Technology]],Technology_HR!$A$2:$B$11,2,FALSE)*10^-6</f>
        <v>12485861.804399999</v>
      </c>
      <c r="T9200" s="5">
        <f>Table1[[#This Row],[Fuel Consumption (mmBtu)]]*Table1[[#This Row],[Emission Factor (kg CO2/ mmBtu)]]*10^3</f>
        <v>662499827341.46387</v>
      </c>
      <c r="U9200" s="3">
        <f>Table1[[#This Row],[Emissions (g CO2)]]/(Table1[[#This Row],[Generation (TWh)]]*10^9)</f>
        <v>400.54993999999994</v>
      </c>
    </row>
    <row r="9201" spans="1:21" x14ac:dyDescent="0.35">
      <c r="A9201" t="s">
        <v>2275</v>
      </c>
      <c r="B9201" t="s">
        <v>3239</v>
      </c>
      <c r="C9201" t="str">
        <f>SUBSTITUTE(Table1[[#This Row],[Fuel]],", ",",")</f>
        <v>fossil gas: natural gas</v>
      </c>
      <c r="D9201" t="s">
        <v>3239</v>
      </c>
      <c r="H9201" t="s">
        <v>3438</v>
      </c>
      <c r="I9201">
        <v>478</v>
      </c>
      <c r="J9201" t="s">
        <v>3446</v>
      </c>
      <c r="K9201">
        <v>2000</v>
      </c>
      <c r="L9201" t="s">
        <v>29</v>
      </c>
      <c r="M9201" t="s">
        <v>29</v>
      </c>
      <c r="N9201">
        <v>41.007199999999997</v>
      </c>
      <c r="O9201">
        <v>27.973600000000001</v>
      </c>
      <c r="P9201" t="s">
        <v>3607</v>
      </c>
      <c r="Q9201" s="3">
        <f>Table1[[#This Row],[Capacity (MW)]]*0.395*8760*10^-6</f>
        <v>1.6539756000000001</v>
      </c>
      <c r="R9201" s="3" cm="1">
        <f t="array" ref="R9201">AVERAGE(VLOOKUP(_xlfn.TEXTSPLIT(Table1[[#This Row],[Fuel (no space after comma)]], ","), FuelList_Final_EF!$A$2:$B$65, 2, FALSE))</f>
        <v>53.06</v>
      </c>
      <c r="S9201" s="3">
        <f>Table1[[#This Row],[Generation (TWh)]]*10^9*VLOOKUP(Table1[[#This Row],[Turbine/Engine Technology]],Technology_HR!$A$2:$B$11,2,FALSE)*10^-6</f>
        <v>12485861.804399999</v>
      </c>
      <c r="T9201" s="5">
        <f>Table1[[#This Row],[Fuel Consumption (mmBtu)]]*Table1[[#This Row],[Emission Factor (kg CO2/ mmBtu)]]*10^3</f>
        <v>662499827341.46387</v>
      </c>
      <c r="U9201" s="3">
        <f>Table1[[#This Row],[Emissions (g CO2)]]/(Table1[[#This Row],[Generation (TWh)]]*10^9)</f>
        <v>400.54993999999994</v>
      </c>
    </row>
    <row r="9202" spans="1:21" x14ac:dyDescent="0.35">
      <c r="A9202" t="s">
        <v>2320</v>
      </c>
      <c r="B9202" t="s">
        <v>3239</v>
      </c>
      <c r="C9202" t="str">
        <f>SUBSTITUTE(Table1[[#This Row],[Fuel]],", ",",")</f>
        <v>fossil gas: natural gas</v>
      </c>
      <c r="D9202" t="s">
        <v>3239</v>
      </c>
      <c r="H9202" t="s">
        <v>3441</v>
      </c>
      <c r="I9202">
        <v>58</v>
      </c>
      <c r="J9202" t="s">
        <v>3448</v>
      </c>
      <c r="K9202">
        <v>2004</v>
      </c>
      <c r="L9202" t="s">
        <v>29</v>
      </c>
      <c r="M9202" t="s">
        <v>29</v>
      </c>
      <c r="N9202">
        <v>38.1248</v>
      </c>
      <c r="O9202">
        <v>27.708500000000001</v>
      </c>
      <c r="P9202" t="s">
        <v>3607</v>
      </c>
      <c r="Q9202" s="3">
        <f>Table1[[#This Row],[Capacity (MW)]]*0.395*8760*10^-6</f>
        <v>0.2006916</v>
      </c>
      <c r="R9202" s="3" cm="1">
        <f t="array" ref="R9202">AVERAGE(VLOOKUP(_xlfn.TEXTSPLIT(Table1[[#This Row],[Fuel (no space after comma)]], ","), FuelList_Final_EF!$A$2:$B$65, 2, FALSE))</f>
        <v>53.06</v>
      </c>
      <c r="S9202" s="3">
        <f>Table1[[#This Row],[Generation (TWh)]]*10^9*VLOOKUP(Table1[[#This Row],[Turbine/Engine Technology]],Technology_HR!$A$2:$B$11,2,FALSE)*10^-6</f>
        <v>1515020.8883999998</v>
      </c>
      <c r="T9202" s="5">
        <f>Table1[[#This Row],[Fuel Consumption (mmBtu)]]*Table1[[#This Row],[Emission Factor (kg CO2/ mmBtu)]]*10^3</f>
        <v>80387008338.503983</v>
      </c>
      <c r="U9202" s="3">
        <f>Table1[[#This Row],[Emissions (g CO2)]]/(Table1[[#This Row],[Generation (TWh)]]*10^9)</f>
        <v>400.54993999999994</v>
      </c>
    </row>
    <row r="9203" spans="1:21" x14ac:dyDescent="0.35">
      <c r="A9203" t="s">
        <v>2321</v>
      </c>
      <c r="B9203" t="s">
        <v>3297</v>
      </c>
      <c r="C9203" t="str">
        <f>SUBSTITUTE(Table1[[#This Row],[Fuel]],", ",",")</f>
        <v>fossil gas: natural gas,fossil gas: unknown</v>
      </c>
      <c r="D9203" t="s">
        <v>3239</v>
      </c>
      <c r="E9203" t="s">
        <v>3245</v>
      </c>
      <c r="H9203" t="s">
        <v>3436</v>
      </c>
      <c r="I9203">
        <v>31</v>
      </c>
      <c r="J9203" t="s">
        <v>3446</v>
      </c>
      <c r="K9203">
        <v>1997</v>
      </c>
      <c r="L9203" t="s">
        <v>29</v>
      </c>
      <c r="M9203" t="s">
        <v>29</v>
      </c>
      <c r="N9203">
        <v>37.777200000000001</v>
      </c>
      <c r="O9203">
        <v>38.212899999999998</v>
      </c>
      <c r="P9203" t="s">
        <v>3607</v>
      </c>
      <c r="Q9203" s="3">
        <f>Table1[[#This Row],[Capacity (MW)]]*0.395*8760*10^-6</f>
        <v>0.10726620000000001</v>
      </c>
      <c r="R9203" s="3" cm="1">
        <f t="array" ref="R9203">AVERAGE(VLOOKUP(_xlfn.TEXTSPLIT(Table1[[#This Row],[Fuel (no space after comma)]], ","), FuelList_Final_EF!$A$2:$B$65, 2, FALSE))</f>
        <v>56.689581971533997</v>
      </c>
      <c r="S9203" s="3">
        <f>Table1[[#This Row],[Generation (TWh)]]*10^9*VLOOKUP(Table1[[#This Row],[Turbine/Engine Technology]],Technology_HR!$A$2:$B$11,2,FALSE)*10^-6</f>
        <v>1181000.862</v>
      </c>
      <c r="T9203" s="5">
        <f>Table1[[#This Row],[Fuel Consumption (mmBtu)]]*Table1[[#This Row],[Emission Factor (kg CO2/ mmBtu)]]*10^3</f>
        <v>66950445174.801308</v>
      </c>
      <c r="U9203" s="3">
        <f>Table1[[#This Row],[Emissions (g CO2)]]/(Table1[[#This Row],[Generation (TWh)]]*10^9)</f>
        <v>624.15229750658932</v>
      </c>
    </row>
    <row r="9204" spans="1:21" x14ac:dyDescent="0.35">
      <c r="A9204" t="s">
        <v>2322</v>
      </c>
      <c r="B9204" t="s">
        <v>3239</v>
      </c>
      <c r="C9204" t="str">
        <f>SUBSTITUTE(Table1[[#This Row],[Fuel]],", ",",")</f>
        <v>fossil gas: natural gas</v>
      </c>
      <c r="D9204" t="s">
        <v>3239</v>
      </c>
      <c r="H9204" t="s">
        <v>3438</v>
      </c>
      <c r="I9204">
        <v>239.22</v>
      </c>
      <c r="J9204" t="s">
        <v>3446</v>
      </c>
      <c r="K9204">
        <v>2013</v>
      </c>
      <c r="L9204" t="s">
        <v>29</v>
      </c>
      <c r="M9204" t="s">
        <v>29</v>
      </c>
      <c r="N9204">
        <v>37.8504</v>
      </c>
      <c r="O9204">
        <v>29.415199999999999</v>
      </c>
      <c r="P9204" t="s">
        <v>3607</v>
      </c>
      <c r="Q9204" s="3">
        <f>Table1[[#This Row],[Capacity (MW)]]*0.395*8760*10^-6</f>
        <v>0.82774904399999993</v>
      </c>
      <c r="R9204" s="3" cm="1">
        <f t="array" ref="R9204">AVERAGE(VLOOKUP(_xlfn.TEXTSPLIT(Table1[[#This Row],[Fuel (no space after comma)]], ","), FuelList_Final_EF!$A$2:$B$65, 2, FALSE))</f>
        <v>53.06</v>
      </c>
      <c r="S9204" s="3">
        <f>Table1[[#This Row],[Generation (TWh)]]*10^9*VLOOKUP(Table1[[#This Row],[Turbine/Engine Technology]],Technology_HR!$A$2:$B$11,2,FALSE)*10^-6</f>
        <v>6248677.5331559991</v>
      </c>
      <c r="T9204" s="5">
        <f>Table1[[#This Row],[Fuel Consumption (mmBtu)]]*Table1[[#This Row],[Emission Factor (kg CO2/ mmBtu)]]*10^3</f>
        <v>331554829909.25732</v>
      </c>
      <c r="U9204" s="3">
        <f>Table1[[#This Row],[Emissions (g CO2)]]/(Table1[[#This Row],[Generation (TWh)]]*10^9)</f>
        <v>400.54993999999999</v>
      </c>
    </row>
    <row r="9205" spans="1:21" x14ac:dyDescent="0.35">
      <c r="A9205" t="s">
        <v>241</v>
      </c>
      <c r="B9205" t="s">
        <v>3239</v>
      </c>
      <c r="C9205" t="str">
        <f>SUBSTITUTE(Table1[[#This Row],[Fuel]],", ",",")</f>
        <v>fossil gas: natural gas</v>
      </c>
      <c r="D9205" t="s">
        <v>3239</v>
      </c>
      <c r="H9205" t="s">
        <v>3438</v>
      </c>
      <c r="I9205">
        <v>558.17999999999995</v>
      </c>
      <c r="J9205" t="s">
        <v>3446</v>
      </c>
      <c r="K9205">
        <v>2013</v>
      </c>
      <c r="L9205" t="s">
        <v>29</v>
      </c>
      <c r="M9205" t="s">
        <v>29</v>
      </c>
      <c r="N9205">
        <v>37.8504</v>
      </c>
      <c r="O9205">
        <v>29.415199999999999</v>
      </c>
      <c r="P9205" t="s">
        <v>3607</v>
      </c>
      <c r="Q9205" s="3">
        <f>Table1[[#This Row],[Capacity (MW)]]*0.395*8760*10^-6</f>
        <v>1.9314144359999998</v>
      </c>
      <c r="R9205" s="3" cm="1">
        <f t="array" ref="R9205">AVERAGE(VLOOKUP(_xlfn.TEXTSPLIT(Table1[[#This Row],[Fuel (no space after comma)]], ","), FuelList_Final_EF!$A$2:$B$65, 2, FALSE))</f>
        <v>53.06</v>
      </c>
      <c r="S9205" s="3">
        <f>Table1[[#This Row],[Generation (TWh)]]*10^9*VLOOKUP(Table1[[#This Row],[Turbine/Engine Technology]],Technology_HR!$A$2:$B$11,2,FALSE)*10^-6</f>
        <v>14580247.577363998</v>
      </c>
      <c r="T9205" s="5">
        <f>Table1[[#This Row],[Fuel Consumption (mmBtu)]]*Table1[[#This Row],[Emission Factor (kg CO2/ mmBtu)]]*10^3</f>
        <v>773627936454.93372</v>
      </c>
      <c r="U9205" s="3">
        <f>Table1[[#This Row],[Emissions (g CO2)]]/(Table1[[#This Row],[Generation (TWh)]]*10^9)</f>
        <v>400.54993999999999</v>
      </c>
    </row>
    <row r="9206" spans="1:21" x14ac:dyDescent="0.35">
      <c r="A9206" t="s">
        <v>2323</v>
      </c>
      <c r="B9206" t="s">
        <v>3239</v>
      </c>
      <c r="C9206" t="str">
        <f>SUBSTITUTE(Table1[[#This Row],[Fuel]],", ",",")</f>
        <v>fossil gas: natural gas</v>
      </c>
      <c r="D9206" t="s">
        <v>3239</v>
      </c>
      <c r="H9206" t="s">
        <v>3441</v>
      </c>
      <c r="I9206">
        <v>35</v>
      </c>
      <c r="J9206" t="s">
        <v>3448</v>
      </c>
      <c r="K9206">
        <v>1995</v>
      </c>
      <c r="L9206" t="s">
        <v>29</v>
      </c>
      <c r="M9206" t="s">
        <v>29</v>
      </c>
      <c r="N9206">
        <v>38.6267</v>
      </c>
      <c r="O9206">
        <v>29.475100000000001</v>
      </c>
      <c r="P9206" t="s">
        <v>3607</v>
      </c>
      <c r="Q9206" s="3">
        <f>Table1[[#This Row],[Capacity (MW)]]*0.395*8760*10^-6</f>
        <v>0.12110700000000001</v>
      </c>
      <c r="R9206" s="3" cm="1">
        <f t="array" ref="R9206">AVERAGE(VLOOKUP(_xlfn.TEXTSPLIT(Table1[[#This Row],[Fuel (no space after comma)]], ","), FuelList_Final_EF!$A$2:$B$65, 2, FALSE))</f>
        <v>53.06</v>
      </c>
      <c r="S9206" s="3">
        <f>Table1[[#This Row],[Generation (TWh)]]*10^9*VLOOKUP(Table1[[#This Row],[Turbine/Engine Technology]],Technology_HR!$A$2:$B$11,2,FALSE)*10^-6</f>
        <v>914236.74300000002</v>
      </c>
      <c r="T9206" s="5">
        <f>Table1[[#This Row],[Fuel Consumption (mmBtu)]]*Table1[[#This Row],[Emission Factor (kg CO2/ mmBtu)]]*10^3</f>
        <v>48509401583.580002</v>
      </c>
      <c r="U9206" s="3">
        <f>Table1[[#This Row],[Emissions (g CO2)]]/(Table1[[#This Row],[Generation (TWh)]]*10^9)</f>
        <v>400.54993999999999</v>
      </c>
    </row>
    <row r="9207" spans="1:21" x14ac:dyDescent="0.35">
      <c r="A9207" t="s">
        <v>843</v>
      </c>
      <c r="B9207" t="s">
        <v>3239</v>
      </c>
      <c r="C9207" t="str">
        <f>SUBSTITUTE(Table1[[#This Row],[Fuel]],", ",",")</f>
        <v>fossil gas: natural gas</v>
      </c>
      <c r="D9207" t="s">
        <v>3239</v>
      </c>
      <c r="H9207" t="s">
        <v>3441</v>
      </c>
      <c r="I9207">
        <v>115</v>
      </c>
      <c r="J9207" t="s">
        <v>3448</v>
      </c>
      <c r="K9207">
        <v>2010</v>
      </c>
      <c r="L9207" t="s">
        <v>29</v>
      </c>
      <c r="M9207" t="s">
        <v>29</v>
      </c>
      <c r="N9207">
        <v>38.573745000000002</v>
      </c>
      <c r="O9207">
        <v>43.311897999999999</v>
      </c>
      <c r="P9207" t="s">
        <v>3607</v>
      </c>
      <c r="Q9207" s="3">
        <f>Table1[[#This Row],[Capacity (MW)]]*0.395*8760*10^-6</f>
        <v>0.39792300000000003</v>
      </c>
      <c r="R9207" s="3" cm="1">
        <f t="array" ref="R9207">AVERAGE(VLOOKUP(_xlfn.TEXTSPLIT(Table1[[#This Row],[Fuel (no space after comma)]], ","), FuelList_Final_EF!$A$2:$B$65, 2, FALSE))</f>
        <v>53.06</v>
      </c>
      <c r="S9207" s="3">
        <f>Table1[[#This Row],[Generation (TWh)]]*10^9*VLOOKUP(Table1[[#This Row],[Turbine/Engine Technology]],Technology_HR!$A$2:$B$11,2,FALSE)*10^-6</f>
        <v>3003920.727</v>
      </c>
      <c r="T9207" s="5">
        <f>Table1[[#This Row],[Fuel Consumption (mmBtu)]]*Table1[[#This Row],[Emission Factor (kg CO2/ mmBtu)]]*10^3</f>
        <v>159388033774.62</v>
      </c>
      <c r="U9207" s="3">
        <f>Table1[[#This Row],[Emissions (g CO2)]]/(Table1[[#This Row],[Generation (TWh)]]*10^9)</f>
        <v>400.54993999999999</v>
      </c>
    </row>
    <row r="9208" spans="1:21" x14ac:dyDescent="0.35">
      <c r="A9208" t="s">
        <v>146</v>
      </c>
      <c r="B9208" t="s">
        <v>3239</v>
      </c>
      <c r="C9208" t="str">
        <f>SUBSTITUTE(Table1[[#This Row],[Fuel]],", ",",")</f>
        <v>fossil gas: natural gas</v>
      </c>
      <c r="D9208" t="s">
        <v>3239</v>
      </c>
      <c r="H9208" t="s">
        <v>3438</v>
      </c>
      <c r="I9208">
        <v>834.66</v>
      </c>
      <c r="J9208" t="s">
        <v>3446</v>
      </c>
      <c r="K9208">
        <v>2017</v>
      </c>
      <c r="L9208" t="s">
        <v>29</v>
      </c>
      <c r="M9208" t="s">
        <v>29</v>
      </c>
      <c r="N9208">
        <v>39.841979000000002</v>
      </c>
      <c r="O9208">
        <v>33.487988000000001</v>
      </c>
      <c r="P9208" t="s">
        <v>3607</v>
      </c>
      <c r="Q9208" s="3">
        <f>Table1[[#This Row],[Capacity (MW)]]*0.395*8760*10^-6</f>
        <v>2.8880905320000001</v>
      </c>
      <c r="R9208" s="3" cm="1">
        <f t="array" ref="R9208">AVERAGE(VLOOKUP(_xlfn.TEXTSPLIT(Table1[[#This Row],[Fuel (no space after comma)]], ","), FuelList_Final_EF!$A$2:$B$65, 2, FALSE))</f>
        <v>53.06</v>
      </c>
      <c r="S9208" s="3">
        <f>Table1[[#This Row],[Generation (TWh)]]*10^9*VLOOKUP(Table1[[#This Row],[Turbine/Engine Technology]],Technology_HR!$A$2:$B$11,2,FALSE)*10^-6</f>
        <v>21802195.426068</v>
      </c>
      <c r="T9208" s="5">
        <f>Table1[[#This Row],[Fuel Consumption (mmBtu)]]*Table1[[#This Row],[Emission Factor (kg CO2/ mmBtu)]]*10^3</f>
        <v>1156824489307.1682</v>
      </c>
      <c r="U9208" s="3">
        <f>Table1[[#This Row],[Emissions (g CO2)]]/(Table1[[#This Row],[Generation (TWh)]]*10^9)</f>
        <v>400.54994000000005</v>
      </c>
    </row>
    <row r="9209" spans="1:21" x14ac:dyDescent="0.35">
      <c r="A9209" t="s">
        <v>2324</v>
      </c>
      <c r="B9209" t="s">
        <v>3239</v>
      </c>
      <c r="C9209" t="str">
        <f>SUBSTITUTE(Table1[[#This Row],[Fuel]],", ",",")</f>
        <v>fossil gas: natural gas</v>
      </c>
      <c r="D9209" t="s">
        <v>3239</v>
      </c>
      <c r="H9209" t="s">
        <v>3438</v>
      </c>
      <c r="I9209">
        <v>92.740000000000009</v>
      </c>
      <c r="J9209" t="s">
        <v>3446</v>
      </c>
      <c r="K9209">
        <v>2017</v>
      </c>
      <c r="L9209" t="s">
        <v>29</v>
      </c>
      <c r="M9209" t="s">
        <v>29</v>
      </c>
      <c r="N9209">
        <v>39.841979000000002</v>
      </c>
      <c r="O9209">
        <v>33.487988000000001</v>
      </c>
      <c r="P9209" t="s">
        <v>3607</v>
      </c>
      <c r="Q9209" s="3">
        <f>Table1[[#This Row],[Capacity (MW)]]*0.395*8760*10^-6</f>
        <v>0.32089894800000007</v>
      </c>
      <c r="R9209" s="3" cm="1">
        <f t="array" ref="R9209">AVERAGE(VLOOKUP(_xlfn.TEXTSPLIT(Table1[[#This Row],[Fuel (no space after comma)]], ","), FuelList_Final_EF!$A$2:$B$65, 2, FALSE))</f>
        <v>53.06</v>
      </c>
      <c r="S9209" s="3">
        <f>Table1[[#This Row],[Generation (TWh)]]*10^9*VLOOKUP(Table1[[#This Row],[Turbine/Engine Technology]],Technology_HR!$A$2:$B$11,2,FALSE)*10^-6</f>
        <v>2422466.1584520005</v>
      </c>
      <c r="T9209" s="5">
        <f>Table1[[#This Row],[Fuel Consumption (mmBtu)]]*Table1[[#This Row],[Emission Factor (kg CO2/ mmBtu)]]*10^3</f>
        <v>128536054367.46315</v>
      </c>
      <c r="U9209" s="3">
        <f>Table1[[#This Row],[Emissions (g CO2)]]/(Table1[[#This Row],[Generation (TWh)]]*10^9)</f>
        <v>400.54993999999999</v>
      </c>
    </row>
    <row r="9210" spans="1:21" x14ac:dyDescent="0.35">
      <c r="A9210" t="s">
        <v>2325</v>
      </c>
      <c r="B9210" t="s">
        <v>3239</v>
      </c>
      <c r="C9210" t="str">
        <f>SUBSTITUTE(Table1[[#This Row],[Fuel]],", ",",")</f>
        <v>fossil gas: natural gas</v>
      </c>
      <c r="D9210" t="s">
        <v>3239</v>
      </c>
      <c r="H9210" t="s">
        <v>3441</v>
      </c>
      <c r="I9210">
        <v>162</v>
      </c>
      <c r="J9210" t="s">
        <v>3446</v>
      </c>
      <c r="K9210">
        <v>2013</v>
      </c>
      <c r="L9210" t="s">
        <v>29</v>
      </c>
      <c r="M9210" t="s">
        <v>29</v>
      </c>
      <c r="N9210">
        <v>41.2363</v>
      </c>
      <c r="O9210">
        <v>36.441600000000001</v>
      </c>
      <c r="P9210" t="s">
        <v>3607</v>
      </c>
      <c r="Q9210" s="3">
        <f>Table1[[#This Row],[Capacity (MW)]]*0.395*8760*10^-6</f>
        <v>0.56055239999999995</v>
      </c>
      <c r="R9210" s="3" cm="1">
        <f t="array" ref="R9210">AVERAGE(VLOOKUP(_xlfn.TEXTSPLIT(Table1[[#This Row],[Fuel (no space after comma)]], ","), FuelList_Final_EF!$A$2:$B$65, 2, FALSE))</f>
        <v>53.06</v>
      </c>
      <c r="S9210" s="3">
        <f>Table1[[#This Row],[Generation (TWh)]]*10^9*VLOOKUP(Table1[[#This Row],[Turbine/Engine Technology]],Technology_HR!$A$2:$B$11,2,FALSE)*10^-6</f>
        <v>4231610.0675999997</v>
      </c>
      <c r="T9210" s="5">
        <f>Table1[[#This Row],[Fuel Consumption (mmBtu)]]*Table1[[#This Row],[Emission Factor (kg CO2/ mmBtu)]]*10^3</f>
        <v>224529230186.85599</v>
      </c>
      <c r="U9210" s="3">
        <f>Table1[[#This Row],[Emissions (g CO2)]]/(Table1[[#This Row],[Generation (TWh)]]*10^9)</f>
        <v>400.54993999999999</v>
      </c>
    </row>
    <row r="9211" spans="1:21" x14ac:dyDescent="0.35">
      <c r="A9211" t="s">
        <v>2325</v>
      </c>
      <c r="B9211" t="s">
        <v>3239</v>
      </c>
      <c r="C9211" t="str">
        <f>SUBSTITUTE(Table1[[#This Row],[Fuel]],", ",",")</f>
        <v>fossil gas: natural gas</v>
      </c>
      <c r="D9211" t="s">
        <v>3239</v>
      </c>
      <c r="H9211" t="s">
        <v>3441</v>
      </c>
      <c r="I9211">
        <v>72</v>
      </c>
      <c r="J9211" t="s">
        <v>3446</v>
      </c>
      <c r="K9211">
        <v>2017</v>
      </c>
      <c r="L9211" t="s">
        <v>29</v>
      </c>
      <c r="M9211" t="s">
        <v>29</v>
      </c>
      <c r="N9211">
        <v>41.2363</v>
      </c>
      <c r="O9211">
        <v>36.441600000000001</v>
      </c>
      <c r="P9211" t="s">
        <v>3607</v>
      </c>
      <c r="Q9211" s="3">
        <f>Table1[[#This Row],[Capacity (MW)]]*0.395*8760*10^-6</f>
        <v>0.24913440000000001</v>
      </c>
      <c r="R9211" s="3" cm="1">
        <f t="array" ref="R9211">AVERAGE(VLOOKUP(_xlfn.TEXTSPLIT(Table1[[#This Row],[Fuel (no space after comma)]], ","), FuelList_Final_EF!$A$2:$B$65, 2, FALSE))</f>
        <v>53.06</v>
      </c>
      <c r="S9211" s="3">
        <f>Table1[[#This Row],[Generation (TWh)]]*10^9*VLOOKUP(Table1[[#This Row],[Turbine/Engine Technology]],Technology_HR!$A$2:$B$11,2,FALSE)*10^-6</f>
        <v>1880715.5855999999</v>
      </c>
      <c r="T9211" s="5">
        <f>Table1[[#This Row],[Fuel Consumption (mmBtu)]]*Table1[[#This Row],[Emission Factor (kg CO2/ mmBtu)]]*10^3</f>
        <v>99790768971.936005</v>
      </c>
      <c r="U9211" s="3">
        <f>Table1[[#This Row],[Emissions (g CO2)]]/(Table1[[#This Row],[Generation (TWh)]]*10^9)</f>
        <v>400.54993999999999</v>
      </c>
    </row>
    <row r="9212" spans="1:21" x14ac:dyDescent="0.35">
      <c r="A9212" t="s">
        <v>2326</v>
      </c>
      <c r="B9212" t="s">
        <v>3239</v>
      </c>
      <c r="C9212" t="str">
        <f>SUBSTITUTE(Table1[[#This Row],[Fuel]],", ",",")</f>
        <v>fossil gas: natural gas</v>
      </c>
      <c r="D9212" t="s">
        <v>3239</v>
      </c>
      <c r="H9212" t="s">
        <v>3436</v>
      </c>
      <c r="I9212">
        <v>123</v>
      </c>
      <c r="J9212" t="s">
        <v>3446</v>
      </c>
      <c r="K9212">
        <v>1998</v>
      </c>
      <c r="L9212" t="s">
        <v>29</v>
      </c>
      <c r="M9212" t="s">
        <v>29</v>
      </c>
      <c r="N9212">
        <v>38.059376999999998</v>
      </c>
      <c r="O9212">
        <v>58.165242999999997</v>
      </c>
      <c r="P9212" t="s">
        <v>3608</v>
      </c>
      <c r="Q9212" s="3">
        <f>Table1[[#This Row],[Capacity (MW)]]*0.395*8760*10^-6</f>
        <v>0.4256046</v>
      </c>
      <c r="R9212" s="3" cm="1">
        <f t="array" ref="R9212">AVERAGE(VLOOKUP(_xlfn.TEXTSPLIT(Table1[[#This Row],[Fuel (no space after comma)]], ","), FuelList_Final_EF!$A$2:$B$65, 2, FALSE))</f>
        <v>53.06</v>
      </c>
      <c r="S9212" s="3">
        <f>Table1[[#This Row],[Generation (TWh)]]*10^9*VLOOKUP(Table1[[#This Row],[Turbine/Engine Technology]],Technology_HR!$A$2:$B$11,2,FALSE)*10^-6</f>
        <v>4685906.6459999997</v>
      </c>
      <c r="T9212" s="5">
        <f>Table1[[#This Row],[Fuel Consumption (mmBtu)]]*Table1[[#This Row],[Emission Factor (kg CO2/ mmBtu)]]*10^3</f>
        <v>248634206636.76001</v>
      </c>
      <c r="U9212" s="3">
        <f>Table1[[#This Row],[Emissions (g CO2)]]/(Table1[[#This Row],[Generation (TWh)]]*10^9)</f>
        <v>584.19060000000002</v>
      </c>
    </row>
    <row r="9213" spans="1:21" x14ac:dyDescent="0.35">
      <c r="A9213" t="s">
        <v>2326</v>
      </c>
      <c r="B9213" t="s">
        <v>3239</v>
      </c>
      <c r="C9213" t="str">
        <f>SUBSTITUTE(Table1[[#This Row],[Fuel]],", ",",")</f>
        <v>fossil gas: natural gas</v>
      </c>
      <c r="D9213" t="s">
        <v>3239</v>
      </c>
      <c r="H9213" t="s">
        <v>3436</v>
      </c>
      <c r="I9213">
        <v>123</v>
      </c>
      <c r="J9213" t="s">
        <v>3446</v>
      </c>
      <c r="K9213">
        <v>2003</v>
      </c>
      <c r="L9213" t="s">
        <v>29</v>
      </c>
      <c r="M9213" t="s">
        <v>29</v>
      </c>
      <c r="N9213">
        <v>38.059376999999998</v>
      </c>
      <c r="O9213">
        <v>58.165242999999997</v>
      </c>
      <c r="P9213" t="s">
        <v>3608</v>
      </c>
      <c r="Q9213" s="3">
        <f>Table1[[#This Row],[Capacity (MW)]]*0.395*8760*10^-6</f>
        <v>0.4256046</v>
      </c>
      <c r="R9213" s="3" cm="1">
        <f t="array" ref="R9213">AVERAGE(VLOOKUP(_xlfn.TEXTSPLIT(Table1[[#This Row],[Fuel (no space after comma)]], ","), FuelList_Final_EF!$A$2:$B$65, 2, FALSE))</f>
        <v>53.06</v>
      </c>
      <c r="S9213" s="3">
        <f>Table1[[#This Row],[Generation (TWh)]]*10^9*VLOOKUP(Table1[[#This Row],[Turbine/Engine Technology]],Technology_HR!$A$2:$B$11,2,FALSE)*10^-6</f>
        <v>4685906.6459999997</v>
      </c>
      <c r="T9213" s="5">
        <f>Table1[[#This Row],[Fuel Consumption (mmBtu)]]*Table1[[#This Row],[Emission Factor (kg CO2/ mmBtu)]]*10^3</f>
        <v>248634206636.76001</v>
      </c>
      <c r="U9213" s="3">
        <f>Table1[[#This Row],[Emissions (g CO2)]]/(Table1[[#This Row],[Generation (TWh)]]*10^9)</f>
        <v>584.19060000000002</v>
      </c>
    </row>
    <row r="9214" spans="1:21" x14ac:dyDescent="0.35">
      <c r="A9214" t="s">
        <v>2326</v>
      </c>
      <c r="B9214" t="s">
        <v>3240</v>
      </c>
      <c r="C9214" t="str">
        <f>SUBSTITUTE(Table1[[#This Row],[Fuel]],", ",",")</f>
        <v>fossil gas: natural gas,fossil liquids: diesel</v>
      </c>
      <c r="D9214" t="s">
        <v>3239</v>
      </c>
      <c r="E9214" t="s">
        <v>3258</v>
      </c>
      <c r="H9214" t="s">
        <v>3436</v>
      </c>
      <c r="I9214">
        <v>127</v>
      </c>
      <c r="J9214" t="s">
        <v>3446</v>
      </c>
      <c r="K9214">
        <v>2010</v>
      </c>
      <c r="L9214" t="s">
        <v>29</v>
      </c>
      <c r="M9214" t="s">
        <v>29</v>
      </c>
      <c r="N9214">
        <v>37.941980000000001</v>
      </c>
      <c r="O9214">
        <v>58.562429999999999</v>
      </c>
      <c r="P9214" t="s">
        <v>3608</v>
      </c>
      <c r="Q9214" s="3">
        <f>Table1[[#This Row],[Capacity (MW)]]*0.395*8760*10^-6</f>
        <v>0.43944539999999993</v>
      </c>
      <c r="R9214" s="3" cm="1">
        <f t="array" ref="R9214">AVERAGE(VLOOKUP(_xlfn.TEXTSPLIT(Table1[[#This Row],[Fuel (no space after comma)]], ","), FuelList_Final_EF!$A$2:$B$65, 2, FALSE))</f>
        <v>65.583341148886291</v>
      </c>
      <c r="S9214" s="3">
        <f>Table1[[#This Row],[Generation (TWh)]]*10^9*VLOOKUP(Table1[[#This Row],[Turbine/Engine Technology]],Technology_HR!$A$2:$B$11,2,FALSE)*10^-6</f>
        <v>4838293.8539999984</v>
      </c>
      <c r="T9214" s="5">
        <f>Table1[[#This Row],[Fuel Consumption (mmBtu)]]*Table1[[#This Row],[Emission Factor (kg CO2/ mmBtu)]]*10^3</f>
        <v>317311476405.44177</v>
      </c>
      <c r="U9214" s="3">
        <f>Table1[[#This Row],[Emissions (g CO2)]]/(Table1[[#This Row],[Generation (TWh)]]*10^9)</f>
        <v>722.072586049238</v>
      </c>
    </row>
    <row r="9215" spans="1:21" x14ac:dyDescent="0.35">
      <c r="A9215" t="s">
        <v>2326</v>
      </c>
      <c r="B9215" t="s">
        <v>3240</v>
      </c>
      <c r="C9215" t="str">
        <f>SUBSTITUTE(Table1[[#This Row],[Fuel]],", ",",")</f>
        <v>fossil gas: natural gas,fossil liquids: diesel</v>
      </c>
      <c r="D9215" t="s">
        <v>3239</v>
      </c>
      <c r="E9215" t="s">
        <v>3258</v>
      </c>
      <c r="H9215" t="s">
        <v>3436</v>
      </c>
      <c r="I9215">
        <v>127</v>
      </c>
      <c r="J9215" t="s">
        <v>3446</v>
      </c>
      <c r="K9215">
        <v>2010</v>
      </c>
      <c r="L9215" t="s">
        <v>29</v>
      </c>
      <c r="M9215" t="s">
        <v>29</v>
      </c>
      <c r="N9215">
        <v>37.941980000000001</v>
      </c>
      <c r="O9215">
        <v>58.562429999999999</v>
      </c>
      <c r="P9215" t="s">
        <v>3608</v>
      </c>
      <c r="Q9215" s="3">
        <f>Table1[[#This Row],[Capacity (MW)]]*0.395*8760*10^-6</f>
        <v>0.43944539999999993</v>
      </c>
      <c r="R9215" s="3" cm="1">
        <f t="array" ref="R9215">AVERAGE(VLOOKUP(_xlfn.TEXTSPLIT(Table1[[#This Row],[Fuel (no space after comma)]], ","), FuelList_Final_EF!$A$2:$B$65, 2, FALSE))</f>
        <v>65.583341148886291</v>
      </c>
      <c r="S9215" s="3">
        <f>Table1[[#This Row],[Generation (TWh)]]*10^9*VLOOKUP(Table1[[#This Row],[Turbine/Engine Technology]],Technology_HR!$A$2:$B$11,2,FALSE)*10^-6</f>
        <v>4838293.8539999984</v>
      </c>
      <c r="T9215" s="5">
        <f>Table1[[#This Row],[Fuel Consumption (mmBtu)]]*Table1[[#This Row],[Emission Factor (kg CO2/ mmBtu)]]*10^3</f>
        <v>317311476405.44177</v>
      </c>
      <c r="U9215" s="3">
        <f>Table1[[#This Row],[Emissions (g CO2)]]/(Table1[[#This Row],[Generation (TWh)]]*10^9)</f>
        <v>722.072586049238</v>
      </c>
    </row>
    <row r="9216" spans="1:21" x14ac:dyDescent="0.35">
      <c r="A9216" t="s">
        <v>2326</v>
      </c>
      <c r="B9216" t="s">
        <v>3240</v>
      </c>
      <c r="C9216" t="str">
        <f>SUBSTITUTE(Table1[[#This Row],[Fuel]],", ",",")</f>
        <v>fossil gas: natural gas,fossil liquids: diesel</v>
      </c>
      <c r="D9216" t="s">
        <v>3239</v>
      </c>
      <c r="E9216" t="s">
        <v>3258</v>
      </c>
      <c r="H9216" t="s">
        <v>3436</v>
      </c>
      <c r="I9216">
        <v>126</v>
      </c>
      <c r="J9216" t="s">
        <v>3446</v>
      </c>
      <c r="K9216">
        <v>2014</v>
      </c>
      <c r="L9216" t="s">
        <v>29</v>
      </c>
      <c r="M9216" t="s">
        <v>29</v>
      </c>
      <c r="N9216">
        <v>37.941980000000001</v>
      </c>
      <c r="O9216">
        <v>58.562429999999999</v>
      </c>
      <c r="P9216" t="s">
        <v>3608</v>
      </c>
      <c r="Q9216" s="3">
        <f>Table1[[#This Row],[Capacity (MW)]]*0.395*8760*10^-6</f>
        <v>0.43598520000000002</v>
      </c>
      <c r="R9216" s="3" cm="1">
        <f t="array" ref="R9216">AVERAGE(VLOOKUP(_xlfn.TEXTSPLIT(Table1[[#This Row],[Fuel (no space after comma)]], ","), FuelList_Final_EF!$A$2:$B$65, 2, FALSE))</f>
        <v>65.583341148886291</v>
      </c>
      <c r="S9216" s="3">
        <f>Table1[[#This Row],[Generation (TWh)]]*10^9*VLOOKUP(Table1[[#This Row],[Turbine/Engine Technology]],Technology_HR!$A$2:$B$11,2,FALSE)*10^-6</f>
        <v>4800197.0520000001</v>
      </c>
      <c r="T9216" s="5">
        <f>Table1[[#This Row],[Fuel Consumption (mmBtu)]]*Table1[[#This Row],[Emission Factor (kg CO2/ mmBtu)]]*10^3</f>
        <v>314812960843.19427</v>
      </c>
      <c r="U9216" s="3">
        <f>Table1[[#This Row],[Emissions (g CO2)]]/(Table1[[#This Row],[Generation (TWh)]]*10^9)</f>
        <v>722.07258604923811</v>
      </c>
    </row>
    <row r="9217" spans="1:21" x14ac:dyDescent="0.35">
      <c r="A9217" t="s">
        <v>2326</v>
      </c>
      <c r="B9217" t="s">
        <v>3240</v>
      </c>
      <c r="C9217" t="str">
        <f>SUBSTITUTE(Table1[[#This Row],[Fuel]],", ",",")</f>
        <v>fossil gas: natural gas,fossil liquids: diesel</v>
      </c>
      <c r="D9217" t="s">
        <v>3239</v>
      </c>
      <c r="E9217" t="s">
        <v>3258</v>
      </c>
      <c r="H9217" t="s">
        <v>3436</v>
      </c>
      <c r="I9217">
        <v>126</v>
      </c>
      <c r="J9217" t="s">
        <v>3446</v>
      </c>
      <c r="K9217">
        <v>2014</v>
      </c>
      <c r="L9217" t="s">
        <v>29</v>
      </c>
      <c r="M9217" t="s">
        <v>29</v>
      </c>
      <c r="N9217">
        <v>37.941980000000001</v>
      </c>
      <c r="O9217">
        <v>58.562429999999999</v>
      </c>
      <c r="P9217" t="s">
        <v>3608</v>
      </c>
      <c r="Q9217" s="3">
        <f>Table1[[#This Row],[Capacity (MW)]]*0.395*8760*10^-6</f>
        <v>0.43598520000000002</v>
      </c>
      <c r="R9217" s="3" cm="1">
        <f t="array" ref="R9217">AVERAGE(VLOOKUP(_xlfn.TEXTSPLIT(Table1[[#This Row],[Fuel (no space after comma)]], ","), FuelList_Final_EF!$A$2:$B$65, 2, FALSE))</f>
        <v>65.583341148886291</v>
      </c>
      <c r="S9217" s="3">
        <f>Table1[[#This Row],[Generation (TWh)]]*10^9*VLOOKUP(Table1[[#This Row],[Turbine/Engine Technology]],Technology_HR!$A$2:$B$11,2,FALSE)*10^-6</f>
        <v>4800197.0520000001</v>
      </c>
      <c r="T9217" s="5">
        <f>Table1[[#This Row],[Fuel Consumption (mmBtu)]]*Table1[[#This Row],[Emission Factor (kg CO2/ mmBtu)]]*10^3</f>
        <v>314812960843.19427</v>
      </c>
      <c r="U9217" s="3">
        <f>Table1[[#This Row],[Emissions (g CO2)]]/(Table1[[#This Row],[Generation (TWh)]]*10^9)</f>
        <v>722.07258604923811</v>
      </c>
    </row>
    <row r="9218" spans="1:21" x14ac:dyDescent="0.35">
      <c r="A9218" t="s">
        <v>2326</v>
      </c>
      <c r="B9218" t="s">
        <v>3239</v>
      </c>
      <c r="C9218" t="str">
        <f>SUBSTITUTE(Table1[[#This Row],[Fuel]],", ",",")</f>
        <v>fossil gas: natural gas</v>
      </c>
      <c r="D9218" t="s">
        <v>3239</v>
      </c>
      <c r="H9218" t="s">
        <v>3436</v>
      </c>
      <c r="I9218">
        <v>127</v>
      </c>
      <c r="J9218" t="s">
        <v>3446</v>
      </c>
      <c r="K9218">
        <v>2006</v>
      </c>
      <c r="L9218" t="s">
        <v>29</v>
      </c>
      <c r="M9218" t="s">
        <v>29</v>
      </c>
      <c r="N9218">
        <v>37.828679999999999</v>
      </c>
      <c r="O9218">
        <v>58.383856000000002</v>
      </c>
      <c r="P9218" t="s">
        <v>3608</v>
      </c>
      <c r="Q9218" s="3">
        <f>Table1[[#This Row],[Capacity (MW)]]*0.395*8760*10^-6</f>
        <v>0.43944539999999993</v>
      </c>
      <c r="R9218" s="3" cm="1">
        <f t="array" ref="R9218">AVERAGE(VLOOKUP(_xlfn.TEXTSPLIT(Table1[[#This Row],[Fuel (no space after comma)]], ","), FuelList_Final_EF!$A$2:$B$65, 2, FALSE))</f>
        <v>53.06</v>
      </c>
      <c r="S9218" s="3">
        <f>Table1[[#This Row],[Generation (TWh)]]*10^9*VLOOKUP(Table1[[#This Row],[Turbine/Engine Technology]],Technology_HR!$A$2:$B$11,2,FALSE)*10^-6</f>
        <v>4838293.8539999984</v>
      </c>
      <c r="T9218" s="5">
        <f>Table1[[#This Row],[Fuel Consumption (mmBtu)]]*Table1[[#This Row],[Emission Factor (kg CO2/ mmBtu)]]*10^3</f>
        <v>256719871893.23993</v>
      </c>
      <c r="U9218" s="3">
        <f>Table1[[#This Row],[Emissions (g CO2)]]/(Table1[[#This Row],[Generation (TWh)]]*10^9)</f>
        <v>584.1905999999999</v>
      </c>
    </row>
    <row r="9219" spans="1:21" x14ac:dyDescent="0.35">
      <c r="A9219" t="s">
        <v>2326</v>
      </c>
      <c r="B9219" t="s">
        <v>3239</v>
      </c>
      <c r="C9219" t="str">
        <f>SUBSTITUTE(Table1[[#This Row],[Fuel]],", ",",")</f>
        <v>fossil gas: natural gas</v>
      </c>
      <c r="D9219" t="s">
        <v>3239</v>
      </c>
      <c r="H9219" t="s">
        <v>3436</v>
      </c>
      <c r="I9219">
        <v>127</v>
      </c>
      <c r="J9219" t="s">
        <v>3446</v>
      </c>
      <c r="K9219">
        <v>2006</v>
      </c>
      <c r="L9219" t="s">
        <v>29</v>
      </c>
      <c r="M9219" t="s">
        <v>29</v>
      </c>
      <c r="N9219">
        <v>37.828679999999999</v>
      </c>
      <c r="O9219">
        <v>58.383856000000002</v>
      </c>
      <c r="P9219" t="s">
        <v>3608</v>
      </c>
      <c r="Q9219" s="3">
        <f>Table1[[#This Row],[Capacity (MW)]]*0.395*8760*10^-6</f>
        <v>0.43944539999999993</v>
      </c>
      <c r="R9219" s="3" cm="1">
        <f t="array" ref="R9219">AVERAGE(VLOOKUP(_xlfn.TEXTSPLIT(Table1[[#This Row],[Fuel (no space after comma)]], ","), FuelList_Final_EF!$A$2:$B$65, 2, FALSE))</f>
        <v>53.06</v>
      </c>
      <c r="S9219" s="3">
        <f>Table1[[#This Row],[Generation (TWh)]]*10^9*VLOOKUP(Table1[[#This Row],[Turbine/Engine Technology]],Technology_HR!$A$2:$B$11,2,FALSE)*10^-6</f>
        <v>4838293.8539999984</v>
      </c>
      <c r="T9219" s="5">
        <f>Table1[[#This Row],[Fuel Consumption (mmBtu)]]*Table1[[#This Row],[Emission Factor (kg CO2/ mmBtu)]]*10^3</f>
        <v>256719871893.23993</v>
      </c>
      <c r="U9219" s="3">
        <f>Table1[[#This Row],[Emissions (g CO2)]]/(Table1[[#This Row],[Generation (TWh)]]*10^9)</f>
        <v>584.1905999999999</v>
      </c>
    </row>
    <row r="9220" spans="1:21" x14ac:dyDescent="0.35">
      <c r="A9220" t="s">
        <v>2326</v>
      </c>
      <c r="B9220" t="s">
        <v>3240</v>
      </c>
      <c r="C9220" t="str">
        <f>SUBSTITUTE(Table1[[#This Row],[Fuel]],", ",",")</f>
        <v>fossil gas: natural gas,fossil liquids: diesel</v>
      </c>
      <c r="D9220" t="s">
        <v>3239</v>
      </c>
      <c r="E9220" t="s">
        <v>3258</v>
      </c>
      <c r="H9220" t="s">
        <v>3436</v>
      </c>
      <c r="I9220">
        <v>127</v>
      </c>
      <c r="J9220" t="s">
        <v>3446</v>
      </c>
      <c r="K9220">
        <v>2010</v>
      </c>
      <c r="L9220" t="s">
        <v>29</v>
      </c>
      <c r="M9220" t="s">
        <v>29</v>
      </c>
      <c r="N9220">
        <v>40.011028000000003</v>
      </c>
      <c r="O9220">
        <v>52.845720999999998</v>
      </c>
      <c r="P9220" t="s">
        <v>3608</v>
      </c>
      <c r="Q9220" s="3">
        <f>Table1[[#This Row],[Capacity (MW)]]*0.395*8760*10^-6</f>
        <v>0.43944539999999993</v>
      </c>
      <c r="R9220" s="3" cm="1">
        <f t="array" ref="R9220">AVERAGE(VLOOKUP(_xlfn.TEXTSPLIT(Table1[[#This Row],[Fuel (no space after comma)]], ","), FuelList_Final_EF!$A$2:$B$65, 2, FALSE))</f>
        <v>65.583341148886291</v>
      </c>
      <c r="S9220" s="3">
        <f>Table1[[#This Row],[Generation (TWh)]]*10^9*VLOOKUP(Table1[[#This Row],[Turbine/Engine Technology]],Technology_HR!$A$2:$B$11,2,FALSE)*10^-6</f>
        <v>4838293.8539999984</v>
      </c>
      <c r="T9220" s="5">
        <f>Table1[[#This Row],[Fuel Consumption (mmBtu)]]*Table1[[#This Row],[Emission Factor (kg CO2/ mmBtu)]]*10^3</f>
        <v>317311476405.44177</v>
      </c>
      <c r="U9220" s="3">
        <f>Table1[[#This Row],[Emissions (g CO2)]]/(Table1[[#This Row],[Generation (TWh)]]*10^9)</f>
        <v>722.072586049238</v>
      </c>
    </row>
    <row r="9221" spans="1:21" x14ac:dyDescent="0.35">
      <c r="A9221" t="s">
        <v>2326</v>
      </c>
      <c r="B9221" t="s">
        <v>3240</v>
      </c>
      <c r="C9221" t="str">
        <f>SUBSTITUTE(Table1[[#This Row],[Fuel]],", ",",")</f>
        <v>fossil gas: natural gas,fossil liquids: diesel</v>
      </c>
      <c r="D9221" t="s">
        <v>3239</v>
      </c>
      <c r="E9221" t="s">
        <v>3258</v>
      </c>
      <c r="H9221" t="s">
        <v>3436</v>
      </c>
      <c r="I9221">
        <v>127</v>
      </c>
      <c r="J9221" t="s">
        <v>3446</v>
      </c>
      <c r="K9221">
        <v>2010</v>
      </c>
      <c r="L9221" t="s">
        <v>29</v>
      </c>
      <c r="M9221" t="s">
        <v>29</v>
      </c>
      <c r="N9221">
        <v>40.011028000000003</v>
      </c>
      <c r="O9221">
        <v>52.845720999999998</v>
      </c>
      <c r="P9221" t="s">
        <v>3608</v>
      </c>
      <c r="Q9221" s="3">
        <f>Table1[[#This Row],[Capacity (MW)]]*0.395*8760*10^-6</f>
        <v>0.43944539999999993</v>
      </c>
      <c r="R9221" s="3" cm="1">
        <f t="array" ref="R9221">AVERAGE(VLOOKUP(_xlfn.TEXTSPLIT(Table1[[#This Row],[Fuel (no space after comma)]], ","), FuelList_Final_EF!$A$2:$B$65, 2, FALSE))</f>
        <v>65.583341148886291</v>
      </c>
      <c r="S9221" s="3">
        <f>Table1[[#This Row],[Generation (TWh)]]*10^9*VLOOKUP(Table1[[#This Row],[Turbine/Engine Technology]],Technology_HR!$A$2:$B$11,2,FALSE)*10^-6</f>
        <v>4838293.8539999984</v>
      </c>
      <c r="T9221" s="5">
        <f>Table1[[#This Row],[Fuel Consumption (mmBtu)]]*Table1[[#This Row],[Emission Factor (kg CO2/ mmBtu)]]*10^3</f>
        <v>317311476405.44177</v>
      </c>
      <c r="U9221" s="3">
        <f>Table1[[#This Row],[Emissions (g CO2)]]/(Table1[[#This Row],[Generation (TWh)]]*10^9)</f>
        <v>722.072586049238</v>
      </c>
    </row>
    <row r="9222" spans="1:21" x14ac:dyDescent="0.35">
      <c r="A9222" t="s">
        <v>2326</v>
      </c>
      <c r="B9222" t="s">
        <v>3239</v>
      </c>
      <c r="C9222" t="str">
        <f>SUBSTITUTE(Table1[[#This Row],[Fuel]],", ",",")</f>
        <v>fossil gas: natural gas</v>
      </c>
      <c r="D9222" t="s">
        <v>3239</v>
      </c>
      <c r="H9222" t="s">
        <v>3438</v>
      </c>
      <c r="I9222">
        <v>787</v>
      </c>
      <c r="J9222" t="s">
        <v>3449</v>
      </c>
      <c r="K9222">
        <v>2027</v>
      </c>
      <c r="L9222" t="s">
        <v>29</v>
      </c>
      <c r="M9222" t="s">
        <v>29</v>
      </c>
      <c r="N9222">
        <v>39.835549999999998</v>
      </c>
      <c r="O9222">
        <v>54.852269999999997</v>
      </c>
      <c r="P9222" t="s">
        <v>3608</v>
      </c>
      <c r="Q9222" s="3">
        <f>Table1[[#This Row],[Capacity (MW)]]*0.395*8760*10^-6</f>
        <v>2.7231774</v>
      </c>
      <c r="R9222" s="3" cm="1">
        <f t="array" ref="R9222">AVERAGE(VLOOKUP(_xlfn.TEXTSPLIT(Table1[[#This Row],[Fuel (no space after comma)]], ","), FuelList_Final_EF!$A$2:$B$65, 2, FALSE))</f>
        <v>53.06</v>
      </c>
      <c r="S9222" s="3">
        <f>Table1[[#This Row],[Generation (TWh)]]*10^9*VLOOKUP(Table1[[#This Row],[Turbine/Engine Technology]],Technology_HR!$A$2:$B$11,2,FALSE)*10^-6</f>
        <v>20557266.192600001</v>
      </c>
      <c r="T9222" s="5">
        <f>Table1[[#This Row],[Fuel Consumption (mmBtu)]]*Table1[[#This Row],[Emission Factor (kg CO2/ mmBtu)]]*10^3</f>
        <v>1090768544179.3561</v>
      </c>
      <c r="U9222" s="3">
        <f>Table1[[#This Row],[Emissions (g CO2)]]/(Table1[[#This Row],[Generation (TWh)]]*10^9)</f>
        <v>400.54994000000005</v>
      </c>
    </row>
    <row r="9223" spans="1:21" x14ac:dyDescent="0.35">
      <c r="A9223" t="s">
        <v>2326</v>
      </c>
      <c r="B9223" t="s">
        <v>3245</v>
      </c>
      <c r="C9223" t="str">
        <f>SUBSTITUTE(Table1[[#This Row],[Fuel]],", ",",")</f>
        <v>fossil gas: unknown</v>
      </c>
      <c r="D9223" t="s">
        <v>3245</v>
      </c>
      <c r="H9223" t="s">
        <v>3438</v>
      </c>
      <c r="I9223">
        <v>787</v>
      </c>
      <c r="J9223" t="s">
        <v>3449</v>
      </c>
      <c r="K9223">
        <v>2027</v>
      </c>
      <c r="L9223" t="s">
        <v>29</v>
      </c>
      <c r="M9223" t="s">
        <v>29</v>
      </c>
      <c r="N9223">
        <v>39.835549999999998</v>
      </c>
      <c r="O9223">
        <v>54.852269999999997</v>
      </c>
      <c r="P9223" t="s">
        <v>3608</v>
      </c>
      <c r="Q9223" s="3">
        <f>Table1[[#This Row],[Capacity (MW)]]*0.395*8760*10^-6</f>
        <v>2.7231774</v>
      </c>
      <c r="R9223" s="3" cm="1">
        <f t="array" ref="R9223">AVERAGE(VLOOKUP(_xlfn.TEXTSPLIT(Table1[[#This Row],[Fuel (no space after comma)]], ","), FuelList_Final_EF!$A$2:$B$65, 2, FALSE))</f>
        <v>60.319163943067998</v>
      </c>
      <c r="S9223" s="3">
        <f>Table1[[#This Row],[Generation (TWh)]]*10^9*VLOOKUP(Table1[[#This Row],[Turbine/Engine Technology]],Technology_HR!$A$2:$B$11,2,FALSE)*10^-6</f>
        <v>20557266.192600001</v>
      </c>
      <c r="T9223" s="5">
        <f>Table1[[#This Row],[Fuel Consumption (mmBtu)]]*Table1[[#This Row],[Emission Factor (kg CO2/ mmBtu)]]*10^3</f>
        <v>1239997109692.7288</v>
      </c>
      <c r="U9223" s="3">
        <f>Table1[[#This Row],[Emissions (g CO2)]]/(Table1[[#This Row],[Generation (TWh)]]*10^9)</f>
        <v>455.34936860622037</v>
      </c>
    </row>
    <row r="9224" spans="1:21" x14ac:dyDescent="0.35">
      <c r="A9224" t="s">
        <v>2326</v>
      </c>
      <c r="B9224" t="s">
        <v>3239</v>
      </c>
      <c r="C9224" t="str">
        <f>SUBSTITUTE(Table1[[#This Row],[Fuel]],", ",",")</f>
        <v>fossil gas: natural gas</v>
      </c>
      <c r="D9224" t="s">
        <v>3239</v>
      </c>
      <c r="H9224" t="s">
        <v>3436</v>
      </c>
      <c r="I9224">
        <v>127</v>
      </c>
      <c r="J9224" t="s">
        <v>3446</v>
      </c>
      <c r="K9224">
        <v>2010</v>
      </c>
      <c r="L9224" t="s">
        <v>29</v>
      </c>
      <c r="M9224" t="s">
        <v>29</v>
      </c>
      <c r="N9224">
        <v>39.5105</v>
      </c>
      <c r="O9224">
        <v>54.327300000000001</v>
      </c>
      <c r="P9224" t="s">
        <v>3608</v>
      </c>
      <c r="Q9224" s="3">
        <f>Table1[[#This Row],[Capacity (MW)]]*0.395*8760*10^-6</f>
        <v>0.43944539999999993</v>
      </c>
      <c r="R9224" s="3" cm="1">
        <f t="array" ref="R9224">AVERAGE(VLOOKUP(_xlfn.TEXTSPLIT(Table1[[#This Row],[Fuel (no space after comma)]], ","), FuelList_Final_EF!$A$2:$B$65, 2, FALSE))</f>
        <v>53.06</v>
      </c>
      <c r="S9224" s="3">
        <f>Table1[[#This Row],[Generation (TWh)]]*10^9*VLOOKUP(Table1[[#This Row],[Turbine/Engine Technology]],Technology_HR!$A$2:$B$11,2,FALSE)*10^-6</f>
        <v>4838293.8539999984</v>
      </c>
      <c r="T9224" s="5">
        <f>Table1[[#This Row],[Fuel Consumption (mmBtu)]]*Table1[[#This Row],[Emission Factor (kg CO2/ mmBtu)]]*10^3</f>
        <v>256719871893.23993</v>
      </c>
      <c r="U9224" s="3">
        <f>Table1[[#This Row],[Emissions (g CO2)]]/(Table1[[#This Row],[Generation (TWh)]]*10^9)</f>
        <v>584.1905999999999</v>
      </c>
    </row>
    <row r="9225" spans="1:21" x14ac:dyDescent="0.35">
      <c r="A9225" t="s">
        <v>2326</v>
      </c>
      <c r="B9225" t="s">
        <v>3239</v>
      </c>
      <c r="C9225" t="str">
        <f>SUBSTITUTE(Table1[[#This Row],[Fuel]],", ",",")</f>
        <v>fossil gas: natural gas</v>
      </c>
      <c r="D9225" t="s">
        <v>3239</v>
      </c>
      <c r="H9225" t="s">
        <v>3436</v>
      </c>
      <c r="I9225">
        <v>127</v>
      </c>
      <c r="J9225" t="s">
        <v>3446</v>
      </c>
      <c r="K9225">
        <v>2010</v>
      </c>
      <c r="L9225" t="s">
        <v>29</v>
      </c>
      <c r="M9225" t="s">
        <v>29</v>
      </c>
      <c r="N9225">
        <v>39.5105</v>
      </c>
      <c r="O9225">
        <v>54.327300000000001</v>
      </c>
      <c r="P9225" t="s">
        <v>3608</v>
      </c>
      <c r="Q9225" s="3">
        <f>Table1[[#This Row],[Capacity (MW)]]*0.395*8760*10^-6</f>
        <v>0.43944539999999993</v>
      </c>
      <c r="R9225" s="3" cm="1">
        <f t="array" ref="R9225">AVERAGE(VLOOKUP(_xlfn.TEXTSPLIT(Table1[[#This Row],[Fuel (no space after comma)]], ","), FuelList_Final_EF!$A$2:$B$65, 2, FALSE))</f>
        <v>53.06</v>
      </c>
      <c r="S9225" s="3">
        <f>Table1[[#This Row],[Generation (TWh)]]*10^9*VLOOKUP(Table1[[#This Row],[Turbine/Engine Technology]],Technology_HR!$A$2:$B$11,2,FALSE)*10^-6</f>
        <v>4838293.8539999984</v>
      </c>
      <c r="T9225" s="5">
        <f>Table1[[#This Row],[Fuel Consumption (mmBtu)]]*Table1[[#This Row],[Emission Factor (kg CO2/ mmBtu)]]*10^3</f>
        <v>256719871893.23993</v>
      </c>
      <c r="U9225" s="3">
        <f>Table1[[#This Row],[Emissions (g CO2)]]/(Table1[[#This Row],[Generation (TWh)]]*10^9)</f>
        <v>584.1905999999999</v>
      </c>
    </row>
    <row r="9226" spans="1:21" x14ac:dyDescent="0.35">
      <c r="A9226" t="s">
        <v>2326</v>
      </c>
      <c r="B9226" t="s">
        <v>3239</v>
      </c>
      <c r="C9226" t="str">
        <f>SUBSTITUTE(Table1[[#This Row],[Fuel]],", ",",")</f>
        <v>fossil gas: natural gas</v>
      </c>
      <c r="D9226" t="s">
        <v>3239</v>
      </c>
      <c r="H9226" t="s">
        <v>3436</v>
      </c>
      <c r="I9226">
        <v>127</v>
      </c>
      <c r="J9226" t="s">
        <v>3446</v>
      </c>
      <c r="K9226">
        <v>2007</v>
      </c>
      <c r="L9226" t="s">
        <v>29</v>
      </c>
      <c r="M9226" t="s">
        <v>29</v>
      </c>
      <c r="N9226">
        <v>41.858483999999997</v>
      </c>
      <c r="O9226">
        <v>59.912416999999998</v>
      </c>
      <c r="P9226" t="s">
        <v>3608</v>
      </c>
      <c r="Q9226" s="3">
        <f>Table1[[#This Row],[Capacity (MW)]]*0.395*8760*10^-6</f>
        <v>0.43944539999999993</v>
      </c>
      <c r="R9226" s="3" cm="1">
        <f t="array" ref="R9226">AVERAGE(VLOOKUP(_xlfn.TEXTSPLIT(Table1[[#This Row],[Fuel (no space after comma)]], ","), FuelList_Final_EF!$A$2:$B$65, 2, FALSE))</f>
        <v>53.06</v>
      </c>
      <c r="S9226" s="3">
        <f>Table1[[#This Row],[Generation (TWh)]]*10^9*VLOOKUP(Table1[[#This Row],[Turbine/Engine Technology]],Technology_HR!$A$2:$B$11,2,FALSE)*10^-6</f>
        <v>4838293.8539999984</v>
      </c>
      <c r="T9226" s="5">
        <f>Table1[[#This Row],[Fuel Consumption (mmBtu)]]*Table1[[#This Row],[Emission Factor (kg CO2/ mmBtu)]]*10^3</f>
        <v>256719871893.23993</v>
      </c>
      <c r="U9226" s="3">
        <f>Table1[[#This Row],[Emissions (g CO2)]]/(Table1[[#This Row],[Generation (TWh)]]*10^9)</f>
        <v>584.1905999999999</v>
      </c>
    </row>
    <row r="9227" spans="1:21" x14ac:dyDescent="0.35">
      <c r="A9227" t="s">
        <v>2326</v>
      </c>
      <c r="B9227" t="s">
        <v>3239</v>
      </c>
      <c r="C9227" t="str">
        <f>SUBSTITUTE(Table1[[#This Row],[Fuel]],", ",",")</f>
        <v>fossil gas: natural gas</v>
      </c>
      <c r="D9227" t="s">
        <v>3239</v>
      </c>
      <c r="H9227" t="s">
        <v>3436</v>
      </c>
      <c r="I9227">
        <v>127</v>
      </c>
      <c r="J9227" t="s">
        <v>3446</v>
      </c>
      <c r="K9227">
        <v>2007</v>
      </c>
      <c r="L9227" t="s">
        <v>29</v>
      </c>
      <c r="M9227" t="s">
        <v>29</v>
      </c>
      <c r="N9227">
        <v>41.858483999999997</v>
      </c>
      <c r="O9227">
        <v>59.912416999999998</v>
      </c>
      <c r="P9227" t="s">
        <v>3608</v>
      </c>
      <c r="Q9227" s="3">
        <f>Table1[[#This Row],[Capacity (MW)]]*0.395*8760*10^-6</f>
        <v>0.43944539999999993</v>
      </c>
      <c r="R9227" s="3" cm="1">
        <f t="array" ref="R9227">AVERAGE(VLOOKUP(_xlfn.TEXTSPLIT(Table1[[#This Row],[Fuel (no space after comma)]], ","), FuelList_Final_EF!$A$2:$B$65, 2, FALSE))</f>
        <v>53.06</v>
      </c>
      <c r="S9227" s="3">
        <f>Table1[[#This Row],[Generation (TWh)]]*10^9*VLOOKUP(Table1[[#This Row],[Turbine/Engine Technology]],Technology_HR!$A$2:$B$11,2,FALSE)*10^-6</f>
        <v>4838293.8539999984</v>
      </c>
      <c r="T9227" s="5">
        <f>Table1[[#This Row],[Fuel Consumption (mmBtu)]]*Table1[[#This Row],[Emission Factor (kg CO2/ mmBtu)]]*10^3</f>
        <v>256719871893.23993</v>
      </c>
      <c r="U9227" s="3">
        <f>Table1[[#This Row],[Emissions (g CO2)]]/(Table1[[#This Row],[Generation (TWh)]]*10^9)</f>
        <v>584.1905999999999</v>
      </c>
    </row>
    <row r="9228" spans="1:21" x14ac:dyDescent="0.35">
      <c r="A9228" t="s">
        <v>2326</v>
      </c>
      <c r="B9228" t="s">
        <v>3249</v>
      </c>
      <c r="C9228" t="str">
        <f>SUBSTITUTE(Table1[[#This Row],[Fuel]],", ",",")</f>
        <v>fossil gas: waste heat from natural gas</v>
      </c>
      <c r="D9228" t="s">
        <v>3249</v>
      </c>
      <c r="H9228" t="s">
        <v>3440</v>
      </c>
      <c r="I9228">
        <v>127</v>
      </c>
      <c r="J9228" t="s">
        <v>3452</v>
      </c>
      <c r="K9228" t="s">
        <v>29</v>
      </c>
      <c r="L9228" t="s">
        <v>29</v>
      </c>
      <c r="M9228" t="s">
        <v>29</v>
      </c>
      <c r="N9228">
        <v>41.858483999999997</v>
      </c>
      <c r="O9228">
        <v>59.912416999999998</v>
      </c>
      <c r="P9228" t="s">
        <v>3608</v>
      </c>
      <c r="Q9228" s="3">
        <f>Table1[[#This Row],[Capacity (MW)]]*0.395*8760*10^-6</f>
        <v>0.43944539999999993</v>
      </c>
      <c r="R9228" s="3" cm="1">
        <f t="array" ref="R9228">AVERAGE(VLOOKUP(_xlfn.TEXTSPLIT(Table1[[#This Row],[Fuel (no space after comma)]], ","), FuelList_Final_EF!$A$2:$B$65, 2, FALSE))</f>
        <v>66.33</v>
      </c>
      <c r="S9228" s="3">
        <f>Table1[[#This Row],[Generation (TWh)]]*10^9*VLOOKUP(Table1[[#This Row],[Turbine/Engine Technology]],Technology_HR!$A$2:$B$11,2,FALSE)*10^-6</f>
        <v>4519695.9389999984</v>
      </c>
      <c r="T9228" s="5">
        <f>Table1[[#This Row],[Fuel Consumption (mmBtu)]]*Table1[[#This Row],[Emission Factor (kg CO2/ mmBtu)]]*10^3</f>
        <v>299791431633.86987</v>
      </c>
      <c r="U9228" s="3">
        <f>Table1[[#This Row],[Emissions (g CO2)]]/(Table1[[#This Row],[Generation (TWh)]]*10^9)</f>
        <v>682.20404999999982</v>
      </c>
    </row>
    <row r="9229" spans="1:21" x14ac:dyDescent="0.35">
      <c r="A9229" t="s">
        <v>2326</v>
      </c>
      <c r="B9229" t="s">
        <v>3240</v>
      </c>
      <c r="C9229" t="str">
        <f>SUBSTITUTE(Table1[[#This Row],[Fuel]],", ",",")</f>
        <v>fossil gas: natural gas,fossil liquids: diesel</v>
      </c>
      <c r="D9229" t="s">
        <v>3239</v>
      </c>
      <c r="E9229" t="s">
        <v>3258</v>
      </c>
      <c r="H9229" t="s">
        <v>3436</v>
      </c>
      <c r="I9229">
        <v>126</v>
      </c>
      <c r="J9229" t="s">
        <v>3446</v>
      </c>
      <c r="K9229">
        <v>2015</v>
      </c>
      <c r="L9229" t="s">
        <v>29</v>
      </c>
      <c r="M9229" t="s">
        <v>29</v>
      </c>
      <c r="N9229">
        <v>38.150399999999998</v>
      </c>
      <c r="O9229">
        <v>58.393700000000003</v>
      </c>
      <c r="P9229" t="s">
        <v>3608</v>
      </c>
      <c r="Q9229" s="3">
        <f>Table1[[#This Row],[Capacity (MW)]]*0.395*8760*10^-6</f>
        <v>0.43598520000000002</v>
      </c>
      <c r="R9229" s="3" cm="1">
        <f t="array" ref="R9229">AVERAGE(VLOOKUP(_xlfn.TEXTSPLIT(Table1[[#This Row],[Fuel (no space after comma)]], ","), FuelList_Final_EF!$A$2:$B$65, 2, FALSE))</f>
        <v>65.583341148886291</v>
      </c>
      <c r="S9229" s="3">
        <f>Table1[[#This Row],[Generation (TWh)]]*10^9*VLOOKUP(Table1[[#This Row],[Turbine/Engine Technology]],Technology_HR!$A$2:$B$11,2,FALSE)*10^-6</f>
        <v>4800197.0520000001</v>
      </c>
      <c r="T9229" s="5">
        <f>Table1[[#This Row],[Fuel Consumption (mmBtu)]]*Table1[[#This Row],[Emission Factor (kg CO2/ mmBtu)]]*10^3</f>
        <v>314812960843.19427</v>
      </c>
      <c r="U9229" s="3">
        <f>Table1[[#This Row],[Emissions (g CO2)]]/(Table1[[#This Row],[Generation (TWh)]]*10^9)</f>
        <v>722.07258604923811</v>
      </c>
    </row>
    <row r="9230" spans="1:21" x14ac:dyDescent="0.35">
      <c r="A9230" t="s">
        <v>2326</v>
      </c>
      <c r="B9230" t="s">
        <v>3240</v>
      </c>
      <c r="C9230" t="str">
        <f>SUBSTITUTE(Table1[[#This Row],[Fuel]],", ",",")</f>
        <v>fossil gas: natural gas,fossil liquids: diesel</v>
      </c>
      <c r="D9230" t="s">
        <v>3239</v>
      </c>
      <c r="E9230" t="s">
        <v>3258</v>
      </c>
      <c r="H9230" t="s">
        <v>3436</v>
      </c>
      <c r="I9230">
        <v>126</v>
      </c>
      <c r="J9230" t="s">
        <v>3446</v>
      </c>
      <c r="K9230">
        <v>2015</v>
      </c>
      <c r="L9230" t="s">
        <v>29</v>
      </c>
      <c r="M9230" t="s">
        <v>29</v>
      </c>
      <c r="N9230">
        <v>38.150399999999998</v>
      </c>
      <c r="O9230">
        <v>58.393700000000003</v>
      </c>
      <c r="P9230" t="s">
        <v>3608</v>
      </c>
      <c r="Q9230" s="3">
        <f>Table1[[#This Row],[Capacity (MW)]]*0.395*8760*10^-6</f>
        <v>0.43598520000000002</v>
      </c>
      <c r="R9230" s="3" cm="1">
        <f t="array" ref="R9230">AVERAGE(VLOOKUP(_xlfn.TEXTSPLIT(Table1[[#This Row],[Fuel (no space after comma)]], ","), FuelList_Final_EF!$A$2:$B$65, 2, FALSE))</f>
        <v>65.583341148886291</v>
      </c>
      <c r="S9230" s="3">
        <f>Table1[[#This Row],[Generation (TWh)]]*10^9*VLOOKUP(Table1[[#This Row],[Turbine/Engine Technology]],Technology_HR!$A$2:$B$11,2,FALSE)*10^-6</f>
        <v>4800197.0520000001</v>
      </c>
      <c r="T9230" s="5">
        <f>Table1[[#This Row],[Fuel Consumption (mmBtu)]]*Table1[[#This Row],[Emission Factor (kg CO2/ mmBtu)]]*10^3</f>
        <v>314812960843.19427</v>
      </c>
      <c r="U9230" s="3">
        <f>Table1[[#This Row],[Emissions (g CO2)]]/(Table1[[#This Row],[Generation (TWh)]]*10^9)</f>
        <v>722.07258604923811</v>
      </c>
    </row>
    <row r="9231" spans="1:21" x14ac:dyDescent="0.35">
      <c r="A9231" t="s">
        <v>2326</v>
      </c>
      <c r="B9231" t="s">
        <v>3240</v>
      </c>
      <c r="C9231" t="str">
        <f>SUBSTITUTE(Table1[[#This Row],[Fuel]],", ",",")</f>
        <v>fossil gas: natural gas,fossil liquids: diesel</v>
      </c>
      <c r="D9231" t="s">
        <v>3239</v>
      </c>
      <c r="E9231" t="s">
        <v>3258</v>
      </c>
      <c r="H9231" t="s">
        <v>3436</v>
      </c>
      <c r="I9231">
        <v>126</v>
      </c>
      <c r="J9231" t="s">
        <v>3446</v>
      </c>
      <c r="K9231">
        <v>2015</v>
      </c>
      <c r="L9231" t="s">
        <v>29</v>
      </c>
      <c r="M9231" t="s">
        <v>29</v>
      </c>
      <c r="N9231">
        <v>38.150399999999998</v>
      </c>
      <c r="O9231">
        <v>58.393700000000003</v>
      </c>
      <c r="P9231" t="s">
        <v>3608</v>
      </c>
      <c r="Q9231" s="3">
        <f>Table1[[#This Row],[Capacity (MW)]]*0.395*8760*10^-6</f>
        <v>0.43598520000000002</v>
      </c>
      <c r="R9231" s="3" cm="1">
        <f t="array" ref="R9231">AVERAGE(VLOOKUP(_xlfn.TEXTSPLIT(Table1[[#This Row],[Fuel (no space after comma)]], ","), FuelList_Final_EF!$A$2:$B$65, 2, FALSE))</f>
        <v>65.583341148886291</v>
      </c>
      <c r="S9231" s="3">
        <f>Table1[[#This Row],[Generation (TWh)]]*10^9*VLOOKUP(Table1[[#This Row],[Turbine/Engine Technology]],Technology_HR!$A$2:$B$11,2,FALSE)*10^-6</f>
        <v>4800197.0520000001</v>
      </c>
      <c r="T9231" s="5">
        <f>Table1[[#This Row],[Fuel Consumption (mmBtu)]]*Table1[[#This Row],[Emission Factor (kg CO2/ mmBtu)]]*10^3</f>
        <v>314812960843.19427</v>
      </c>
      <c r="U9231" s="3">
        <f>Table1[[#This Row],[Emissions (g CO2)]]/(Table1[[#This Row],[Generation (TWh)]]*10^9)</f>
        <v>722.07258604923811</v>
      </c>
    </row>
    <row r="9232" spans="1:21" x14ac:dyDescent="0.35">
      <c r="A9232" t="s">
        <v>2326</v>
      </c>
      <c r="B9232" t="s">
        <v>3240</v>
      </c>
      <c r="C9232" t="str">
        <f>SUBSTITUTE(Table1[[#This Row],[Fuel]],", ",",")</f>
        <v>fossil gas: natural gas,fossil liquids: diesel</v>
      </c>
      <c r="D9232" t="s">
        <v>3239</v>
      </c>
      <c r="E9232" t="s">
        <v>3258</v>
      </c>
      <c r="H9232" t="s">
        <v>3436</v>
      </c>
      <c r="I9232">
        <v>126</v>
      </c>
      <c r="J9232" t="s">
        <v>3446</v>
      </c>
      <c r="K9232">
        <v>2015</v>
      </c>
      <c r="L9232" t="s">
        <v>29</v>
      </c>
      <c r="M9232" t="s">
        <v>29</v>
      </c>
      <c r="N9232">
        <v>38.150399999999998</v>
      </c>
      <c r="O9232">
        <v>58.393700000000003</v>
      </c>
      <c r="P9232" t="s">
        <v>3608</v>
      </c>
      <c r="Q9232" s="3">
        <f>Table1[[#This Row],[Capacity (MW)]]*0.395*8760*10^-6</f>
        <v>0.43598520000000002</v>
      </c>
      <c r="R9232" s="3" cm="1">
        <f t="array" ref="R9232">AVERAGE(VLOOKUP(_xlfn.TEXTSPLIT(Table1[[#This Row],[Fuel (no space after comma)]], ","), FuelList_Final_EF!$A$2:$B$65, 2, FALSE))</f>
        <v>65.583341148886291</v>
      </c>
      <c r="S9232" s="3">
        <f>Table1[[#This Row],[Generation (TWh)]]*10^9*VLOOKUP(Table1[[#This Row],[Turbine/Engine Technology]],Technology_HR!$A$2:$B$11,2,FALSE)*10^-6</f>
        <v>4800197.0520000001</v>
      </c>
      <c r="T9232" s="5">
        <f>Table1[[#This Row],[Fuel Consumption (mmBtu)]]*Table1[[#This Row],[Emission Factor (kg CO2/ mmBtu)]]*10^3</f>
        <v>314812960843.19427</v>
      </c>
      <c r="U9232" s="3">
        <f>Table1[[#This Row],[Emissions (g CO2)]]/(Table1[[#This Row],[Generation (TWh)]]*10^9)</f>
        <v>722.07258604923811</v>
      </c>
    </row>
    <row r="9233" spans="1:21" x14ac:dyDescent="0.35">
      <c r="A9233" t="s">
        <v>2326</v>
      </c>
      <c r="B9233" t="s">
        <v>3239</v>
      </c>
      <c r="C9233" t="str">
        <f>SUBSTITUTE(Table1[[#This Row],[Fuel]],", ",",")</f>
        <v>fossil gas: natural gas</v>
      </c>
      <c r="D9233" t="s">
        <v>3239</v>
      </c>
      <c r="H9233" t="s">
        <v>3436</v>
      </c>
      <c r="I9233">
        <v>50</v>
      </c>
      <c r="J9233" t="s">
        <v>3446</v>
      </c>
      <c r="K9233">
        <v>2014</v>
      </c>
      <c r="L9233" t="s">
        <v>29</v>
      </c>
      <c r="M9233" t="s">
        <v>29</v>
      </c>
      <c r="N9233">
        <v>38.9763077</v>
      </c>
      <c r="O9233">
        <v>63.466095199999998</v>
      </c>
      <c r="P9233" t="s">
        <v>3608</v>
      </c>
      <c r="Q9233" s="3">
        <f>Table1[[#This Row],[Capacity (MW)]]*0.395*8760*10^-6</f>
        <v>0.17301</v>
      </c>
      <c r="R9233" s="3" cm="1">
        <f t="array" ref="R9233">AVERAGE(VLOOKUP(_xlfn.TEXTSPLIT(Table1[[#This Row],[Fuel (no space after comma)]], ","), FuelList_Final_EF!$A$2:$B$65, 2, FALSE))</f>
        <v>53.06</v>
      </c>
      <c r="S9233" s="3">
        <f>Table1[[#This Row],[Generation (TWh)]]*10^9*VLOOKUP(Table1[[#This Row],[Turbine/Engine Technology]],Technology_HR!$A$2:$B$11,2,FALSE)*10^-6</f>
        <v>1904840.0999999999</v>
      </c>
      <c r="T9233" s="5">
        <f>Table1[[#This Row],[Fuel Consumption (mmBtu)]]*Table1[[#This Row],[Emission Factor (kg CO2/ mmBtu)]]*10^3</f>
        <v>101070815706</v>
      </c>
      <c r="U9233" s="3">
        <f>Table1[[#This Row],[Emissions (g CO2)]]/(Table1[[#This Row],[Generation (TWh)]]*10^9)</f>
        <v>584.19060000000002</v>
      </c>
    </row>
    <row r="9234" spans="1:21" x14ac:dyDescent="0.35">
      <c r="A9234" t="s">
        <v>2326</v>
      </c>
      <c r="B9234" t="s">
        <v>3239</v>
      </c>
      <c r="C9234" t="str">
        <f>SUBSTITUTE(Table1[[#This Row],[Fuel]],", ",",")</f>
        <v>fossil gas: natural gas</v>
      </c>
      <c r="D9234" t="s">
        <v>3239</v>
      </c>
      <c r="H9234" t="s">
        <v>3436</v>
      </c>
      <c r="I9234">
        <v>50</v>
      </c>
      <c r="J9234" t="s">
        <v>3446</v>
      </c>
      <c r="K9234">
        <v>2014</v>
      </c>
      <c r="L9234" t="s">
        <v>29</v>
      </c>
      <c r="M9234" t="s">
        <v>29</v>
      </c>
      <c r="N9234">
        <v>38.9763077</v>
      </c>
      <c r="O9234">
        <v>63.466095199999998</v>
      </c>
      <c r="P9234" t="s">
        <v>3608</v>
      </c>
      <c r="Q9234" s="3">
        <f>Table1[[#This Row],[Capacity (MW)]]*0.395*8760*10^-6</f>
        <v>0.17301</v>
      </c>
      <c r="R9234" s="3" cm="1">
        <f t="array" ref="R9234">AVERAGE(VLOOKUP(_xlfn.TEXTSPLIT(Table1[[#This Row],[Fuel (no space after comma)]], ","), FuelList_Final_EF!$A$2:$B$65, 2, FALSE))</f>
        <v>53.06</v>
      </c>
      <c r="S9234" s="3">
        <f>Table1[[#This Row],[Generation (TWh)]]*10^9*VLOOKUP(Table1[[#This Row],[Turbine/Engine Technology]],Technology_HR!$A$2:$B$11,2,FALSE)*10^-6</f>
        <v>1904840.0999999999</v>
      </c>
      <c r="T9234" s="5">
        <f>Table1[[#This Row],[Fuel Consumption (mmBtu)]]*Table1[[#This Row],[Emission Factor (kg CO2/ mmBtu)]]*10^3</f>
        <v>101070815706</v>
      </c>
      <c r="U9234" s="3">
        <f>Table1[[#This Row],[Emissions (g CO2)]]/(Table1[[#This Row],[Generation (TWh)]]*10^9)</f>
        <v>584.19060000000002</v>
      </c>
    </row>
    <row r="9235" spans="1:21" x14ac:dyDescent="0.35">
      <c r="A9235" t="s">
        <v>2326</v>
      </c>
      <c r="B9235" t="s">
        <v>3239</v>
      </c>
      <c r="C9235" t="str">
        <f>SUBSTITUTE(Table1[[#This Row],[Fuel]],", ",",")</f>
        <v>fossil gas: natural gas</v>
      </c>
      <c r="D9235" t="s">
        <v>3239</v>
      </c>
      <c r="H9235" t="s">
        <v>3436</v>
      </c>
      <c r="I9235">
        <v>50</v>
      </c>
      <c r="J9235" t="s">
        <v>3446</v>
      </c>
      <c r="K9235">
        <v>2014</v>
      </c>
      <c r="L9235" t="s">
        <v>29</v>
      </c>
      <c r="M9235" t="s">
        <v>29</v>
      </c>
      <c r="N9235">
        <v>38.9763077</v>
      </c>
      <c r="O9235">
        <v>63.466095199999998</v>
      </c>
      <c r="P9235" t="s">
        <v>3608</v>
      </c>
      <c r="Q9235" s="3">
        <f>Table1[[#This Row],[Capacity (MW)]]*0.395*8760*10^-6</f>
        <v>0.17301</v>
      </c>
      <c r="R9235" s="3" cm="1">
        <f t="array" ref="R9235">AVERAGE(VLOOKUP(_xlfn.TEXTSPLIT(Table1[[#This Row],[Fuel (no space after comma)]], ","), FuelList_Final_EF!$A$2:$B$65, 2, FALSE))</f>
        <v>53.06</v>
      </c>
      <c r="S9235" s="3">
        <f>Table1[[#This Row],[Generation (TWh)]]*10^9*VLOOKUP(Table1[[#This Row],[Turbine/Engine Technology]],Technology_HR!$A$2:$B$11,2,FALSE)*10^-6</f>
        <v>1904840.0999999999</v>
      </c>
      <c r="T9235" s="5">
        <f>Table1[[#This Row],[Fuel Consumption (mmBtu)]]*Table1[[#This Row],[Emission Factor (kg CO2/ mmBtu)]]*10^3</f>
        <v>101070815706</v>
      </c>
      <c r="U9235" s="3">
        <f>Table1[[#This Row],[Emissions (g CO2)]]/(Table1[[#This Row],[Generation (TWh)]]*10^9)</f>
        <v>584.19060000000002</v>
      </c>
    </row>
    <row r="9236" spans="1:21" x14ac:dyDescent="0.35">
      <c r="A9236" t="s">
        <v>2326</v>
      </c>
      <c r="B9236" t="s">
        <v>3240</v>
      </c>
      <c r="C9236" t="str">
        <f>SUBSTITUTE(Table1[[#This Row],[Fuel]],", ",",")</f>
        <v>fossil gas: natural gas,fossil liquids: diesel</v>
      </c>
      <c r="D9236" t="s">
        <v>3239</v>
      </c>
      <c r="E9236" t="s">
        <v>3258</v>
      </c>
      <c r="H9236" t="s">
        <v>3436</v>
      </c>
      <c r="I9236">
        <v>144</v>
      </c>
      <c r="J9236" t="s">
        <v>3446</v>
      </c>
      <c r="K9236">
        <v>2021</v>
      </c>
      <c r="L9236" t="s">
        <v>29</v>
      </c>
      <c r="M9236" t="s">
        <v>29</v>
      </c>
      <c r="N9236">
        <v>38.9763077</v>
      </c>
      <c r="O9236">
        <v>63.466095199999998</v>
      </c>
      <c r="P9236" t="s">
        <v>3608</v>
      </c>
      <c r="Q9236" s="3">
        <f>Table1[[#This Row],[Capacity (MW)]]*0.395*8760*10^-6</f>
        <v>0.49826880000000001</v>
      </c>
      <c r="R9236" s="3" cm="1">
        <f t="array" ref="R9236">AVERAGE(VLOOKUP(_xlfn.TEXTSPLIT(Table1[[#This Row],[Fuel (no space after comma)]], ","), FuelList_Final_EF!$A$2:$B$65, 2, FALSE))</f>
        <v>65.583341148886291</v>
      </c>
      <c r="S9236" s="3">
        <f>Table1[[#This Row],[Generation (TWh)]]*10^9*VLOOKUP(Table1[[#This Row],[Turbine/Engine Technology]],Technology_HR!$A$2:$B$11,2,FALSE)*10^-6</f>
        <v>5485939.4879999999</v>
      </c>
      <c r="T9236" s="5">
        <f>Table1[[#This Row],[Fuel Consumption (mmBtu)]]*Table1[[#This Row],[Emission Factor (kg CO2/ mmBtu)]]*10^3</f>
        <v>359786240963.65057</v>
      </c>
      <c r="U9236" s="3">
        <f>Table1[[#This Row],[Emissions (g CO2)]]/(Table1[[#This Row],[Generation (TWh)]]*10^9)</f>
        <v>722.072586049238</v>
      </c>
    </row>
    <row r="9237" spans="1:21" x14ac:dyDescent="0.35">
      <c r="A9237" t="s">
        <v>2326</v>
      </c>
      <c r="B9237" t="s">
        <v>3240</v>
      </c>
      <c r="C9237" t="str">
        <f>SUBSTITUTE(Table1[[#This Row],[Fuel]],", ",",")</f>
        <v>fossil gas: natural gas,fossil liquids: diesel</v>
      </c>
      <c r="D9237" t="s">
        <v>3239</v>
      </c>
      <c r="E9237" t="s">
        <v>3258</v>
      </c>
      <c r="H9237" t="s">
        <v>3436</v>
      </c>
      <c r="I9237">
        <v>144</v>
      </c>
      <c r="J9237" t="s">
        <v>3446</v>
      </c>
      <c r="K9237">
        <v>2021</v>
      </c>
      <c r="L9237" t="s">
        <v>29</v>
      </c>
      <c r="M9237" t="s">
        <v>29</v>
      </c>
      <c r="N9237">
        <v>38.9763077</v>
      </c>
      <c r="O9237">
        <v>63.466095199999998</v>
      </c>
      <c r="P9237" t="s">
        <v>3608</v>
      </c>
      <c r="Q9237" s="3">
        <f>Table1[[#This Row],[Capacity (MW)]]*0.395*8760*10^-6</f>
        <v>0.49826880000000001</v>
      </c>
      <c r="R9237" s="3" cm="1">
        <f t="array" ref="R9237">AVERAGE(VLOOKUP(_xlfn.TEXTSPLIT(Table1[[#This Row],[Fuel (no space after comma)]], ","), FuelList_Final_EF!$A$2:$B$65, 2, FALSE))</f>
        <v>65.583341148886291</v>
      </c>
      <c r="S9237" s="3">
        <f>Table1[[#This Row],[Generation (TWh)]]*10^9*VLOOKUP(Table1[[#This Row],[Turbine/Engine Technology]],Technology_HR!$A$2:$B$11,2,FALSE)*10^-6</f>
        <v>5485939.4879999999</v>
      </c>
      <c r="T9237" s="5">
        <f>Table1[[#This Row],[Fuel Consumption (mmBtu)]]*Table1[[#This Row],[Emission Factor (kg CO2/ mmBtu)]]*10^3</f>
        <v>359786240963.65057</v>
      </c>
      <c r="U9237" s="3">
        <f>Table1[[#This Row],[Emissions (g CO2)]]/(Table1[[#This Row],[Generation (TWh)]]*10^9)</f>
        <v>722.072586049238</v>
      </c>
    </row>
    <row r="9238" spans="1:21" x14ac:dyDescent="0.35">
      <c r="A9238" t="s">
        <v>2326</v>
      </c>
      <c r="B9238" t="s">
        <v>3240</v>
      </c>
      <c r="C9238" t="str">
        <f>SUBSTITUTE(Table1[[#This Row],[Fuel]],", ",",")</f>
        <v>fossil gas: natural gas,fossil liquids: diesel</v>
      </c>
      <c r="D9238" t="s">
        <v>3239</v>
      </c>
      <c r="E9238" t="s">
        <v>3258</v>
      </c>
      <c r="H9238" t="s">
        <v>3436</v>
      </c>
      <c r="I9238">
        <v>144</v>
      </c>
      <c r="J9238" t="s">
        <v>3446</v>
      </c>
      <c r="K9238">
        <v>2021</v>
      </c>
      <c r="L9238" t="s">
        <v>29</v>
      </c>
      <c r="M9238" t="s">
        <v>29</v>
      </c>
      <c r="N9238">
        <v>38.9763077</v>
      </c>
      <c r="O9238">
        <v>63.466095199999998</v>
      </c>
      <c r="P9238" t="s">
        <v>3608</v>
      </c>
      <c r="Q9238" s="3">
        <f>Table1[[#This Row],[Capacity (MW)]]*0.395*8760*10^-6</f>
        <v>0.49826880000000001</v>
      </c>
      <c r="R9238" s="3" cm="1">
        <f t="array" ref="R9238">AVERAGE(VLOOKUP(_xlfn.TEXTSPLIT(Table1[[#This Row],[Fuel (no space after comma)]], ","), FuelList_Final_EF!$A$2:$B$65, 2, FALSE))</f>
        <v>65.583341148886291</v>
      </c>
      <c r="S9238" s="3">
        <f>Table1[[#This Row],[Generation (TWh)]]*10^9*VLOOKUP(Table1[[#This Row],[Turbine/Engine Technology]],Technology_HR!$A$2:$B$11,2,FALSE)*10^-6</f>
        <v>5485939.4879999999</v>
      </c>
      <c r="T9238" s="5">
        <f>Table1[[#This Row],[Fuel Consumption (mmBtu)]]*Table1[[#This Row],[Emission Factor (kg CO2/ mmBtu)]]*10^3</f>
        <v>359786240963.65057</v>
      </c>
      <c r="U9238" s="3">
        <f>Table1[[#This Row],[Emissions (g CO2)]]/(Table1[[#This Row],[Generation (TWh)]]*10^9)</f>
        <v>722.072586049238</v>
      </c>
    </row>
    <row r="9239" spans="1:21" x14ac:dyDescent="0.35">
      <c r="A9239" t="s">
        <v>2326</v>
      </c>
      <c r="B9239" t="s">
        <v>3239</v>
      </c>
      <c r="C9239" t="str">
        <f>SUBSTITUTE(Table1[[#This Row],[Fuel]],", ",",")</f>
        <v>fossil gas: natural gas</v>
      </c>
      <c r="D9239" t="s">
        <v>3239</v>
      </c>
      <c r="H9239" t="s">
        <v>3440</v>
      </c>
      <c r="I9239">
        <v>210</v>
      </c>
      <c r="J9239" t="s">
        <v>3446</v>
      </c>
      <c r="K9239">
        <v>1973</v>
      </c>
      <c r="L9239" t="s">
        <v>29</v>
      </c>
      <c r="M9239" t="s">
        <v>29</v>
      </c>
      <c r="N9239">
        <v>37.550344000000003</v>
      </c>
      <c r="O9239">
        <v>61.841214999999998</v>
      </c>
      <c r="P9239" t="s">
        <v>3608</v>
      </c>
      <c r="Q9239" s="3">
        <f>Table1[[#This Row],[Capacity (MW)]]*0.395*8760*10^-6</f>
        <v>0.72664200000000001</v>
      </c>
      <c r="R9239" s="3" cm="1">
        <f t="array" ref="R9239">AVERAGE(VLOOKUP(_xlfn.TEXTSPLIT(Table1[[#This Row],[Fuel (no space after comma)]], ","), FuelList_Final_EF!$A$2:$B$65, 2, FALSE))</f>
        <v>53.06</v>
      </c>
      <c r="S9239" s="3">
        <f>Table1[[#This Row],[Generation (TWh)]]*10^9*VLOOKUP(Table1[[#This Row],[Turbine/Engine Technology]],Technology_HR!$A$2:$B$11,2,FALSE)*10^-6</f>
        <v>7473512.9699999997</v>
      </c>
      <c r="T9239" s="5">
        <f>Table1[[#This Row],[Fuel Consumption (mmBtu)]]*Table1[[#This Row],[Emission Factor (kg CO2/ mmBtu)]]*10^3</f>
        <v>396544598188.20001</v>
      </c>
      <c r="U9239" s="3">
        <f>Table1[[#This Row],[Emissions (g CO2)]]/(Table1[[#This Row],[Generation (TWh)]]*10^9)</f>
        <v>545.72210000000007</v>
      </c>
    </row>
    <row r="9240" spans="1:21" x14ac:dyDescent="0.35">
      <c r="A9240" t="s">
        <v>2326</v>
      </c>
      <c r="B9240" t="s">
        <v>3239</v>
      </c>
      <c r="C9240" t="str">
        <f>SUBSTITUTE(Table1[[#This Row],[Fuel]],", ",",")</f>
        <v>fossil gas: natural gas</v>
      </c>
      <c r="D9240" t="s">
        <v>3239</v>
      </c>
      <c r="H9240" t="s">
        <v>3440</v>
      </c>
      <c r="I9240">
        <v>210</v>
      </c>
      <c r="J9240" t="s">
        <v>3446</v>
      </c>
      <c r="K9240">
        <v>1987</v>
      </c>
      <c r="L9240" t="s">
        <v>29</v>
      </c>
      <c r="M9240" t="s">
        <v>29</v>
      </c>
      <c r="N9240">
        <v>37.550344000000003</v>
      </c>
      <c r="O9240">
        <v>61.841214999999998</v>
      </c>
      <c r="P9240" t="s">
        <v>3608</v>
      </c>
      <c r="Q9240" s="3">
        <f>Table1[[#This Row],[Capacity (MW)]]*0.395*8760*10^-6</f>
        <v>0.72664200000000001</v>
      </c>
      <c r="R9240" s="3" cm="1">
        <f t="array" ref="R9240">AVERAGE(VLOOKUP(_xlfn.TEXTSPLIT(Table1[[#This Row],[Fuel (no space after comma)]], ","), FuelList_Final_EF!$A$2:$B$65, 2, FALSE))</f>
        <v>53.06</v>
      </c>
      <c r="S9240" s="3">
        <f>Table1[[#This Row],[Generation (TWh)]]*10^9*VLOOKUP(Table1[[#This Row],[Turbine/Engine Technology]],Technology_HR!$A$2:$B$11,2,FALSE)*10^-6</f>
        <v>7473512.9699999997</v>
      </c>
      <c r="T9240" s="5">
        <f>Table1[[#This Row],[Fuel Consumption (mmBtu)]]*Table1[[#This Row],[Emission Factor (kg CO2/ mmBtu)]]*10^3</f>
        <v>396544598188.20001</v>
      </c>
      <c r="U9240" s="3">
        <f>Table1[[#This Row],[Emissions (g CO2)]]/(Table1[[#This Row],[Generation (TWh)]]*10^9)</f>
        <v>545.72210000000007</v>
      </c>
    </row>
    <row r="9241" spans="1:21" x14ac:dyDescent="0.35">
      <c r="A9241" t="s">
        <v>2326</v>
      </c>
      <c r="B9241" t="s">
        <v>3239</v>
      </c>
      <c r="C9241" t="str">
        <f>SUBSTITUTE(Table1[[#This Row],[Fuel]],", ",",")</f>
        <v>fossil gas: natural gas</v>
      </c>
      <c r="D9241" t="s">
        <v>3239</v>
      </c>
      <c r="H9241" t="s">
        <v>3440</v>
      </c>
      <c r="I9241">
        <v>210</v>
      </c>
      <c r="J9241" t="s">
        <v>3446</v>
      </c>
      <c r="K9241">
        <v>1987</v>
      </c>
      <c r="L9241" t="s">
        <v>29</v>
      </c>
      <c r="M9241" t="s">
        <v>29</v>
      </c>
      <c r="N9241">
        <v>37.550344000000003</v>
      </c>
      <c r="O9241">
        <v>61.841214999999998</v>
      </c>
      <c r="P9241" t="s">
        <v>3608</v>
      </c>
      <c r="Q9241" s="3">
        <f>Table1[[#This Row],[Capacity (MW)]]*0.395*8760*10^-6</f>
        <v>0.72664200000000001</v>
      </c>
      <c r="R9241" s="3" cm="1">
        <f t="array" ref="R9241">AVERAGE(VLOOKUP(_xlfn.TEXTSPLIT(Table1[[#This Row],[Fuel (no space after comma)]], ","), FuelList_Final_EF!$A$2:$B$65, 2, FALSE))</f>
        <v>53.06</v>
      </c>
      <c r="S9241" s="3">
        <f>Table1[[#This Row],[Generation (TWh)]]*10^9*VLOOKUP(Table1[[#This Row],[Turbine/Engine Technology]],Technology_HR!$A$2:$B$11,2,FALSE)*10^-6</f>
        <v>7473512.9699999997</v>
      </c>
      <c r="T9241" s="5">
        <f>Table1[[#This Row],[Fuel Consumption (mmBtu)]]*Table1[[#This Row],[Emission Factor (kg CO2/ mmBtu)]]*10^3</f>
        <v>396544598188.20001</v>
      </c>
      <c r="U9241" s="3">
        <f>Table1[[#This Row],[Emissions (g CO2)]]/(Table1[[#This Row],[Generation (TWh)]]*10^9)</f>
        <v>545.72210000000007</v>
      </c>
    </row>
    <row r="9242" spans="1:21" x14ac:dyDescent="0.35">
      <c r="A9242" t="s">
        <v>2326</v>
      </c>
      <c r="B9242" t="s">
        <v>3239</v>
      </c>
      <c r="C9242" t="str">
        <f>SUBSTITUTE(Table1[[#This Row],[Fuel]],", ",",")</f>
        <v>fossil gas: natural gas</v>
      </c>
      <c r="D9242" t="s">
        <v>3239</v>
      </c>
      <c r="H9242" t="s">
        <v>3440</v>
      </c>
      <c r="I9242">
        <v>210</v>
      </c>
      <c r="J9242" t="s">
        <v>3446</v>
      </c>
      <c r="K9242">
        <v>1987</v>
      </c>
      <c r="L9242" t="s">
        <v>29</v>
      </c>
      <c r="M9242" t="s">
        <v>29</v>
      </c>
      <c r="N9242">
        <v>37.550344000000003</v>
      </c>
      <c r="O9242">
        <v>61.841214999999998</v>
      </c>
      <c r="P9242" t="s">
        <v>3608</v>
      </c>
      <c r="Q9242" s="3">
        <f>Table1[[#This Row],[Capacity (MW)]]*0.395*8760*10^-6</f>
        <v>0.72664200000000001</v>
      </c>
      <c r="R9242" s="3" cm="1">
        <f t="array" ref="R9242">AVERAGE(VLOOKUP(_xlfn.TEXTSPLIT(Table1[[#This Row],[Fuel (no space after comma)]], ","), FuelList_Final_EF!$A$2:$B$65, 2, FALSE))</f>
        <v>53.06</v>
      </c>
      <c r="S9242" s="3">
        <f>Table1[[#This Row],[Generation (TWh)]]*10^9*VLOOKUP(Table1[[#This Row],[Turbine/Engine Technology]],Technology_HR!$A$2:$B$11,2,FALSE)*10^-6</f>
        <v>7473512.9699999997</v>
      </c>
      <c r="T9242" s="5">
        <f>Table1[[#This Row],[Fuel Consumption (mmBtu)]]*Table1[[#This Row],[Emission Factor (kg CO2/ mmBtu)]]*10^3</f>
        <v>396544598188.20001</v>
      </c>
      <c r="U9242" s="3">
        <f>Table1[[#This Row],[Emissions (g CO2)]]/(Table1[[#This Row],[Generation (TWh)]]*10^9)</f>
        <v>545.72210000000007</v>
      </c>
    </row>
    <row r="9243" spans="1:21" x14ac:dyDescent="0.35">
      <c r="A9243" t="s">
        <v>2326</v>
      </c>
      <c r="B9243" t="s">
        <v>3239</v>
      </c>
      <c r="C9243" t="str">
        <f>SUBSTITUTE(Table1[[#This Row],[Fuel]],", ",",")</f>
        <v>fossil gas: natural gas</v>
      </c>
      <c r="D9243" t="s">
        <v>3239</v>
      </c>
      <c r="H9243" t="s">
        <v>3440</v>
      </c>
      <c r="I9243">
        <v>210</v>
      </c>
      <c r="J9243" t="s">
        <v>3446</v>
      </c>
      <c r="K9243">
        <v>1987</v>
      </c>
      <c r="L9243" t="s">
        <v>29</v>
      </c>
      <c r="M9243" t="s">
        <v>29</v>
      </c>
      <c r="N9243">
        <v>37.550344000000003</v>
      </c>
      <c r="O9243">
        <v>61.841214999999998</v>
      </c>
      <c r="P9243" t="s">
        <v>3608</v>
      </c>
      <c r="Q9243" s="3">
        <f>Table1[[#This Row],[Capacity (MW)]]*0.395*8760*10^-6</f>
        <v>0.72664200000000001</v>
      </c>
      <c r="R9243" s="3" cm="1">
        <f t="array" ref="R9243">AVERAGE(VLOOKUP(_xlfn.TEXTSPLIT(Table1[[#This Row],[Fuel (no space after comma)]], ","), FuelList_Final_EF!$A$2:$B$65, 2, FALSE))</f>
        <v>53.06</v>
      </c>
      <c r="S9243" s="3">
        <f>Table1[[#This Row],[Generation (TWh)]]*10^9*VLOOKUP(Table1[[#This Row],[Turbine/Engine Technology]],Technology_HR!$A$2:$B$11,2,FALSE)*10^-6</f>
        <v>7473512.9699999997</v>
      </c>
      <c r="T9243" s="5">
        <f>Table1[[#This Row],[Fuel Consumption (mmBtu)]]*Table1[[#This Row],[Emission Factor (kg CO2/ mmBtu)]]*10^3</f>
        <v>396544598188.20001</v>
      </c>
      <c r="U9243" s="3">
        <f>Table1[[#This Row],[Emissions (g CO2)]]/(Table1[[#This Row],[Generation (TWh)]]*10^9)</f>
        <v>545.72210000000007</v>
      </c>
    </row>
    <row r="9244" spans="1:21" x14ac:dyDescent="0.35">
      <c r="A9244" t="s">
        <v>2326</v>
      </c>
      <c r="B9244" t="s">
        <v>3239</v>
      </c>
      <c r="C9244" t="str">
        <f>SUBSTITUTE(Table1[[#This Row],[Fuel]],", ",",")</f>
        <v>fossil gas: natural gas</v>
      </c>
      <c r="D9244" t="s">
        <v>3239</v>
      </c>
      <c r="H9244" t="s">
        <v>3440</v>
      </c>
      <c r="I9244">
        <v>210</v>
      </c>
      <c r="J9244" t="s">
        <v>3446</v>
      </c>
      <c r="K9244">
        <v>1987</v>
      </c>
      <c r="L9244" t="s">
        <v>29</v>
      </c>
      <c r="M9244" t="s">
        <v>29</v>
      </c>
      <c r="N9244">
        <v>37.550344000000003</v>
      </c>
      <c r="O9244">
        <v>61.841214999999998</v>
      </c>
      <c r="P9244" t="s">
        <v>3608</v>
      </c>
      <c r="Q9244" s="3">
        <f>Table1[[#This Row],[Capacity (MW)]]*0.395*8760*10^-6</f>
        <v>0.72664200000000001</v>
      </c>
      <c r="R9244" s="3" cm="1">
        <f t="array" ref="R9244">AVERAGE(VLOOKUP(_xlfn.TEXTSPLIT(Table1[[#This Row],[Fuel (no space after comma)]], ","), FuelList_Final_EF!$A$2:$B$65, 2, FALSE))</f>
        <v>53.06</v>
      </c>
      <c r="S9244" s="3">
        <f>Table1[[#This Row],[Generation (TWh)]]*10^9*VLOOKUP(Table1[[#This Row],[Turbine/Engine Technology]],Technology_HR!$A$2:$B$11,2,FALSE)*10^-6</f>
        <v>7473512.9699999997</v>
      </c>
      <c r="T9244" s="5">
        <f>Table1[[#This Row],[Fuel Consumption (mmBtu)]]*Table1[[#This Row],[Emission Factor (kg CO2/ mmBtu)]]*10^3</f>
        <v>396544598188.20001</v>
      </c>
      <c r="U9244" s="3">
        <f>Table1[[#This Row],[Emissions (g CO2)]]/(Table1[[#This Row],[Generation (TWh)]]*10^9)</f>
        <v>545.72210000000007</v>
      </c>
    </row>
    <row r="9245" spans="1:21" x14ac:dyDescent="0.35">
      <c r="A9245" t="s">
        <v>2326</v>
      </c>
      <c r="B9245" t="s">
        <v>3239</v>
      </c>
      <c r="C9245" t="str">
        <f>SUBSTITUTE(Table1[[#This Row],[Fuel]],", ",",")</f>
        <v>fossil gas: natural gas</v>
      </c>
      <c r="D9245" t="s">
        <v>3239</v>
      </c>
      <c r="H9245" t="s">
        <v>3440</v>
      </c>
      <c r="I9245">
        <v>210</v>
      </c>
      <c r="J9245" t="s">
        <v>3446</v>
      </c>
      <c r="K9245">
        <v>1987</v>
      </c>
      <c r="L9245" t="s">
        <v>29</v>
      </c>
      <c r="M9245" t="s">
        <v>29</v>
      </c>
      <c r="N9245">
        <v>37.550344000000003</v>
      </c>
      <c r="O9245">
        <v>61.841214999999998</v>
      </c>
      <c r="P9245" t="s">
        <v>3608</v>
      </c>
      <c r="Q9245" s="3">
        <f>Table1[[#This Row],[Capacity (MW)]]*0.395*8760*10^-6</f>
        <v>0.72664200000000001</v>
      </c>
      <c r="R9245" s="3" cm="1">
        <f t="array" ref="R9245">AVERAGE(VLOOKUP(_xlfn.TEXTSPLIT(Table1[[#This Row],[Fuel (no space after comma)]], ","), FuelList_Final_EF!$A$2:$B$65, 2, FALSE))</f>
        <v>53.06</v>
      </c>
      <c r="S9245" s="3">
        <f>Table1[[#This Row],[Generation (TWh)]]*10^9*VLOOKUP(Table1[[#This Row],[Turbine/Engine Technology]],Technology_HR!$A$2:$B$11,2,FALSE)*10^-6</f>
        <v>7473512.9699999997</v>
      </c>
      <c r="T9245" s="5">
        <f>Table1[[#This Row],[Fuel Consumption (mmBtu)]]*Table1[[#This Row],[Emission Factor (kg CO2/ mmBtu)]]*10^3</f>
        <v>396544598188.20001</v>
      </c>
      <c r="U9245" s="3">
        <f>Table1[[#This Row],[Emissions (g CO2)]]/(Table1[[#This Row],[Generation (TWh)]]*10^9)</f>
        <v>545.72210000000007</v>
      </c>
    </row>
    <row r="9246" spans="1:21" x14ac:dyDescent="0.35">
      <c r="A9246" t="s">
        <v>2326</v>
      </c>
      <c r="B9246" t="s">
        <v>3239</v>
      </c>
      <c r="C9246" t="str">
        <f>SUBSTITUTE(Table1[[#This Row],[Fuel]],", ",",")</f>
        <v>fossil gas: natural gas</v>
      </c>
      <c r="D9246" t="s">
        <v>3239</v>
      </c>
      <c r="H9246" t="s">
        <v>3440</v>
      </c>
      <c r="I9246">
        <v>215</v>
      </c>
      <c r="J9246" t="s">
        <v>3446</v>
      </c>
      <c r="K9246">
        <v>1987</v>
      </c>
      <c r="L9246" t="s">
        <v>29</v>
      </c>
      <c r="M9246" t="s">
        <v>29</v>
      </c>
      <c r="N9246">
        <v>37.550344000000003</v>
      </c>
      <c r="O9246">
        <v>61.841214999999998</v>
      </c>
      <c r="P9246" t="s">
        <v>3608</v>
      </c>
      <c r="Q9246" s="3">
        <f>Table1[[#This Row],[Capacity (MW)]]*0.395*8760*10^-6</f>
        <v>0.74394300000000002</v>
      </c>
      <c r="R9246" s="3" cm="1">
        <f t="array" ref="R9246">AVERAGE(VLOOKUP(_xlfn.TEXTSPLIT(Table1[[#This Row],[Fuel (no space after comma)]], ","), FuelList_Final_EF!$A$2:$B$65, 2, FALSE))</f>
        <v>53.06</v>
      </c>
      <c r="S9246" s="3">
        <f>Table1[[#This Row],[Generation (TWh)]]*10^9*VLOOKUP(Table1[[#This Row],[Turbine/Engine Technology]],Technology_HR!$A$2:$B$11,2,FALSE)*10^-6</f>
        <v>7651453.7549999999</v>
      </c>
      <c r="T9246" s="5">
        <f>Table1[[#This Row],[Fuel Consumption (mmBtu)]]*Table1[[#This Row],[Emission Factor (kg CO2/ mmBtu)]]*10^3</f>
        <v>405986136240.29999</v>
      </c>
      <c r="U9246" s="3">
        <f>Table1[[#This Row],[Emissions (g CO2)]]/(Table1[[#This Row],[Generation (TWh)]]*10^9)</f>
        <v>545.72209999999995</v>
      </c>
    </row>
    <row r="9247" spans="1:21" x14ac:dyDescent="0.35">
      <c r="A9247" t="s">
        <v>2326</v>
      </c>
      <c r="B9247" t="s">
        <v>3239</v>
      </c>
      <c r="C9247" t="str">
        <f>SUBSTITUTE(Table1[[#This Row],[Fuel]],", ",",")</f>
        <v>fossil gas: natural gas</v>
      </c>
      <c r="D9247" t="s">
        <v>3239</v>
      </c>
      <c r="H9247" t="s">
        <v>3438</v>
      </c>
      <c r="I9247">
        <v>787</v>
      </c>
      <c r="J9247" t="s">
        <v>3446</v>
      </c>
      <c r="K9247">
        <v>2018</v>
      </c>
      <c r="L9247" t="s">
        <v>29</v>
      </c>
      <c r="M9247" t="s">
        <v>29</v>
      </c>
      <c r="N9247">
        <v>37.550344000000003</v>
      </c>
      <c r="O9247">
        <v>61.841214999999998</v>
      </c>
      <c r="P9247" t="s">
        <v>3608</v>
      </c>
      <c r="Q9247" s="3">
        <f>Table1[[#This Row],[Capacity (MW)]]*0.395*8760*10^-6</f>
        <v>2.7231774</v>
      </c>
      <c r="R9247" s="3" cm="1">
        <f t="array" ref="R9247">AVERAGE(VLOOKUP(_xlfn.TEXTSPLIT(Table1[[#This Row],[Fuel (no space after comma)]], ","), FuelList_Final_EF!$A$2:$B$65, 2, FALSE))</f>
        <v>53.06</v>
      </c>
      <c r="S9247" s="3">
        <f>Table1[[#This Row],[Generation (TWh)]]*10^9*VLOOKUP(Table1[[#This Row],[Turbine/Engine Technology]],Technology_HR!$A$2:$B$11,2,FALSE)*10^-6</f>
        <v>20557266.192600001</v>
      </c>
      <c r="T9247" s="5">
        <f>Table1[[#This Row],[Fuel Consumption (mmBtu)]]*Table1[[#This Row],[Emission Factor (kg CO2/ mmBtu)]]*10^3</f>
        <v>1090768544179.3561</v>
      </c>
      <c r="U9247" s="3">
        <f>Table1[[#This Row],[Emissions (g CO2)]]/(Table1[[#This Row],[Generation (TWh)]]*10^9)</f>
        <v>400.54994000000005</v>
      </c>
    </row>
    <row r="9248" spans="1:21" x14ac:dyDescent="0.35">
      <c r="A9248" t="s">
        <v>2326</v>
      </c>
      <c r="B9248" t="s">
        <v>3239</v>
      </c>
      <c r="C9248" t="str">
        <f>SUBSTITUTE(Table1[[#This Row],[Fuel]],", ",",")</f>
        <v>fossil gas: natural gas</v>
      </c>
      <c r="D9248" t="s">
        <v>3239</v>
      </c>
      <c r="H9248" t="s">
        <v>3438</v>
      </c>
      <c r="I9248">
        <v>787</v>
      </c>
      <c r="J9248" t="s">
        <v>3446</v>
      </c>
      <c r="K9248">
        <v>2018</v>
      </c>
      <c r="L9248" t="s">
        <v>29</v>
      </c>
      <c r="M9248" t="s">
        <v>29</v>
      </c>
      <c r="N9248">
        <v>37.550344000000003</v>
      </c>
      <c r="O9248">
        <v>61.841214999999998</v>
      </c>
      <c r="P9248" t="s">
        <v>3608</v>
      </c>
      <c r="Q9248" s="3">
        <f>Table1[[#This Row],[Capacity (MW)]]*0.395*8760*10^-6</f>
        <v>2.7231774</v>
      </c>
      <c r="R9248" s="3" cm="1">
        <f t="array" ref="R9248">AVERAGE(VLOOKUP(_xlfn.TEXTSPLIT(Table1[[#This Row],[Fuel (no space after comma)]], ","), FuelList_Final_EF!$A$2:$B$65, 2, FALSE))</f>
        <v>53.06</v>
      </c>
      <c r="S9248" s="3">
        <f>Table1[[#This Row],[Generation (TWh)]]*10^9*VLOOKUP(Table1[[#This Row],[Turbine/Engine Technology]],Technology_HR!$A$2:$B$11,2,FALSE)*10^-6</f>
        <v>20557266.192600001</v>
      </c>
      <c r="T9248" s="5">
        <f>Table1[[#This Row],[Fuel Consumption (mmBtu)]]*Table1[[#This Row],[Emission Factor (kg CO2/ mmBtu)]]*10^3</f>
        <v>1090768544179.3561</v>
      </c>
      <c r="U9248" s="3">
        <f>Table1[[#This Row],[Emissions (g CO2)]]/(Table1[[#This Row],[Generation (TWh)]]*10^9)</f>
        <v>400.54994000000005</v>
      </c>
    </row>
    <row r="9249" spans="1:21" x14ac:dyDescent="0.35">
      <c r="A9249" t="s">
        <v>2326</v>
      </c>
      <c r="B9249" t="s">
        <v>3239</v>
      </c>
      <c r="C9249" t="str">
        <f>SUBSTITUTE(Table1[[#This Row],[Fuel]],", ",",")</f>
        <v>fossil gas: natural gas</v>
      </c>
      <c r="D9249" t="s">
        <v>3239</v>
      </c>
      <c r="H9249" t="s">
        <v>3440</v>
      </c>
      <c r="I9249">
        <v>80</v>
      </c>
      <c r="J9249" t="s">
        <v>3446</v>
      </c>
      <c r="K9249">
        <v>1992</v>
      </c>
      <c r="L9249" t="s">
        <v>29</v>
      </c>
      <c r="M9249" t="s">
        <v>29</v>
      </c>
      <c r="N9249">
        <v>39.429400000000001</v>
      </c>
      <c r="O9249">
        <v>62.854999999999997</v>
      </c>
      <c r="P9249" t="s">
        <v>3608</v>
      </c>
      <c r="Q9249" s="3">
        <f>Table1[[#This Row],[Capacity (MW)]]*0.395*8760*10^-6</f>
        <v>0.27681600000000001</v>
      </c>
      <c r="R9249" s="3" cm="1">
        <f t="array" ref="R9249">AVERAGE(VLOOKUP(_xlfn.TEXTSPLIT(Table1[[#This Row],[Fuel (no space after comma)]], ","), FuelList_Final_EF!$A$2:$B$65, 2, FALSE))</f>
        <v>53.06</v>
      </c>
      <c r="S9249" s="3">
        <f>Table1[[#This Row],[Generation (TWh)]]*10^9*VLOOKUP(Table1[[#This Row],[Turbine/Engine Technology]],Technology_HR!$A$2:$B$11,2,FALSE)*10^-6</f>
        <v>2847052.56</v>
      </c>
      <c r="T9249" s="5">
        <f>Table1[[#This Row],[Fuel Consumption (mmBtu)]]*Table1[[#This Row],[Emission Factor (kg CO2/ mmBtu)]]*10^3</f>
        <v>151064608833.60001</v>
      </c>
      <c r="U9249" s="3">
        <f>Table1[[#This Row],[Emissions (g CO2)]]/(Table1[[#This Row],[Generation (TWh)]]*10^9)</f>
        <v>545.72210000000007</v>
      </c>
    </row>
    <row r="9250" spans="1:21" x14ac:dyDescent="0.35">
      <c r="A9250" t="s">
        <v>2326</v>
      </c>
      <c r="B9250" t="s">
        <v>3239</v>
      </c>
      <c r="C9250" t="str">
        <f>SUBSTITUTE(Table1[[#This Row],[Fuel]],", ",",")</f>
        <v>fossil gas: natural gas</v>
      </c>
      <c r="D9250" t="s">
        <v>3239</v>
      </c>
      <c r="H9250" t="s">
        <v>3440</v>
      </c>
      <c r="I9250">
        <v>80</v>
      </c>
      <c r="J9250" t="s">
        <v>3446</v>
      </c>
      <c r="K9250">
        <v>2004</v>
      </c>
      <c r="L9250" t="s">
        <v>29</v>
      </c>
      <c r="M9250" t="s">
        <v>29</v>
      </c>
      <c r="N9250">
        <v>39.429400000000001</v>
      </c>
      <c r="O9250">
        <v>62.854999999999997</v>
      </c>
      <c r="P9250" t="s">
        <v>3608</v>
      </c>
      <c r="Q9250" s="3">
        <f>Table1[[#This Row],[Capacity (MW)]]*0.395*8760*10^-6</f>
        <v>0.27681600000000001</v>
      </c>
      <c r="R9250" s="3" cm="1">
        <f t="array" ref="R9250">AVERAGE(VLOOKUP(_xlfn.TEXTSPLIT(Table1[[#This Row],[Fuel (no space after comma)]], ","), FuelList_Final_EF!$A$2:$B$65, 2, FALSE))</f>
        <v>53.06</v>
      </c>
      <c r="S9250" s="3">
        <f>Table1[[#This Row],[Generation (TWh)]]*10^9*VLOOKUP(Table1[[#This Row],[Turbine/Engine Technology]],Technology_HR!$A$2:$B$11,2,FALSE)*10^-6</f>
        <v>2847052.56</v>
      </c>
      <c r="T9250" s="5">
        <f>Table1[[#This Row],[Fuel Consumption (mmBtu)]]*Table1[[#This Row],[Emission Factor (kg CO2/ mmBtu)]]*10^3</f>
        <v>151064608833.60001</v>
      </c>
      <c r="U9250" s="3">
        <f>Table1[[#This Row],[Emissions (g CO2)]]/(Table1[[#This Row],[Generation (TWh)]]*10^9)</f>
        <v>545.72210000000007</v>
      </c>
    </row>
    <row r="9251" spans="1:21" x14ac:dyDescent="0.35">
      <c r="A9251" t="s">
        <v>2326</v>
      </c>
      <c r="B9251" t="s">
        <v>3242</v>
      </c>
      <c r="C9251" t="str">
        <f>SUBSTITUTE(Table1[[#This Row],[Fuel]],", ",",")</f>
        <v>fossil gas: lng</v>
      </c>
      <c r="D9251" t="s">
        <v>3242</v>
      </c>
      <c r="H9251" t="s">
        <v>3440</v>
      </c>
      <c r="I9251">
        <v>210</v>
      </c>
      <c r="J9251" t="s">
        <v>3446</v>
      </c>
      <c r="K9251">
        <v>1984</v>
      </c>
      <c r="L9251" t="s">
        <v>29</v>
      </c>
      <c r="M9251" t="s">
        <v>29</v>
      </c>
      <c r="N9251">
        <v>40.009874000000003</v>
      </c>
      <c r="O9251">
        <v>52.927034999999997</v>
      </c>
      <c r="P9251" t="s">
        <v>3608</v>
      </c>
      <c r="Q9251" s="3">
        <f>Table1[[#This Row],[Capacity (MW)]]*0.395*8760*10^-6</f>
        <v>0.72664200000000001</v>
      </c>
      <c r="R9251" s="3" cm="1">
        <f t="array" ref="R9251">AVERAGE(VLOOKUP(_xlfn.TEXTSPLIT(Table1[[#This Row],[Fuel (no space after comma)]], ","), FuelList_Final_EF!$A$2:$B$65, 2, FALSE))</f>
        <v>67.685819715340017</v>
      </c>
      <c r="S9251" s="3">
        <f>Table1[[#This Row],[Generation (TWh)]]*10^9*VLOOKUP(Table1[[#This Row],[Turbine/Engine Technology]],Technology_HR!$A$2:$B$11,2,FALSE)*10^-6</f>
        <v>7473512.9699999997</v>
      </c>
      <c r="T9251" s="5">
        <f>Table1[[#This Row],[Fuel Consumption (mmBtu)]]*Table1[[#This Row],[Emission Factor (kg CO2/ mmBtu)]]*10^3</f>
        <v>505850851527.67535</v>
      </c>
      <c r="U9251" s="3">
        <f>Table1[[#This Row],[Emissions (g CO2)]]/(Table1[[#This Row],[Generation (TWh)]]*10^9)</f>
        <v>696.14865577227215</v>
      </c>
    </row>
    <row r="9252" spans="1:21" x14ac:dyDescent="0.35">
      <c r="A9252" t="s">
        <v>2326</v>
      </c>
      <c r="B9252" t="s">
        <v>3242</v>
      </c>
      <c r="C9252" t="str">
        <f>SUBSTITUTE(Table1[[#This Row],[Fuel]],", ",",")</f>
        <v>fossil gas: lng</v>
      </c>
      <c r="D9252" t="s">
        <v>3242</v>
      </c>
      <c r="H9252" t="s">
        <v>3440</v>
      </c>
      <c r="I9252">
        <v>210</v>
      </c>
      <c r="J9252" t="s">
        <v>3446</v>
      </c>
      <c r="K9252">
        <v>1986</v>
      </c>
      <c r="L9252" t="s">
        <v>29</v>
      </c>
      <c r="M9252" t="s">
        <v>29</v>
      </c>
      <c r="N9252">
        <v>40.009874000000003</v>
      </c>
      <c r="O9252">
        <v>52.927034999999997</v>
      </c>
      <c r="P9252" t="s">
        <v>3608</v>
      </c>
      <c r="Q9252" s="3">
        <f>Table1[[#This Row],[Capacity (MW)]]*0.395*8760*10^-6</f>
        <v>0.72664200000000001</v>
      </c>
      <c r="R9252" s="3" cm="1">
        <f t="array" ref="R9252">AVERAGE(VLOOKUP(_xlfn.TEXTSPLIT(Table1[[#This Row],[Fuel (no space after comma)]], ","), FuelList_Final_EF!$A$2:$B$65, 2, FALSE))</f>
        <v>67.685819715340017</v>
      </c>
      <c r="S9252" s="3">
        <f>Table1[[#This Row],[Generation (TWh)]]*10^9*VLOOKUP(Table1[[#This Row],[Turbine/Engine Technology]],Technology_HR!$A$2:$B$11,2,FALSE)*10^-6</f>
        <v>7473512.9699999997</v>
      </c>
      <c r="T9252" s="5">
        <f>Table1[[#This Row],[Fuel Consumption (mmBtu)]]*Table1[[#This Row],[Emission Factor (kg CO2/ mmBtu)]]*10^3</f>
        <v>505850851527.67535</v>
      </c>
      <c r="U9252" s="3">
        <f>Table1[[#This Row],[Emissions (g CO2)]]/(Table1[[#This Row],[Generation (TWh)]]*10^9)</f>
        <v>696.14865577227215</v>
      </c>
    </row>
    <row r="9253" spans="1:21" x14ac:dyDescent="0.35">
      <c r="A9253" t="s">
        <v>2327</v>
      </c>
      <c r="B9253" t="s">
        <v>3239</v>
      </c>
      <c r="C9253" t="str">
        <f>SUBSTITUTE(Table1[[#This Row],[Fuel]],", ",",")</f>
        <v>fossil gas: natural gas</v>
      </c>
      <c r="D9253" t="s">
        <v>3239</v>
      </c>
      <c r="H9253" t="s">
        <v>3436</v>
      </c>
      <c r="I9253">
        <v>70</v>
      </c>
      <c r="J9253" t="s">
        <v>3446</v>
      </c>
      <c r="K9253">
        <v>2023</v>
      </c>
      <c r="L9253" t="s">
        <v>29</v>
      </c>
      <c r="M9253" t="s">
        <v>29</v>
      </c>
      <c r="N9253">
        <v>40.02169</v>
      </c>
      <c r="O9253">
        <v>52.96461</v>
      </c>
      <c r="P9253" t="s">
        <v>3608</v>
      </c>
      <c r="Q9253" s="3">
        <f>Table1[[#This Row],[Capacity (MW)]]*0.395*8760*10^-6</f>
        <v>0.24221400000000001</v>
      </c>
      <c r="R9253" s="3" cm="1">
        <f t="array" ref="R9253">AVERAGE(VLOOKUP(_xlfn.TEXTSPLIT(Table1[[#This Row],[Fuel (no space after comma)]], ","), FuelList_Final_EF!$A$2:$B$65, 2, FALSE))</f>
        <v>53.06</v>
      </c>
      <c r="S9253" s="3">
        <f>Table1[[#This Row],[Generation (TWh)]]*10^9*VLOOKUP(Table1[[#This Row],[Turbine/Engine Technology]],Technology_HR!$A$2:$B$11,2,FALSE)*10^-6</f>
        <v>2666776.1399999997</v>
      </c>
      <c r="T9253" s="5">
        <f>Table1[[#This Row],[Fuel Consumption (mmBtu)]]*Table1[[#This Row],[Emission Factor (kg CO2/ mmBtu)]]*10^3</f>
        <v>141499141988.39999</v>
      </c>
      <c r="U9253" s="3">
        <f>Table1[[#This Row],[Emissions (g CO2)]]/(Table1[[#This Row],[Generation (TWh)]]*10^9)</f>
        <v>584.19060000000002</v>
      </c>
    </row>
    <row r="9254" spans="1:21" x14ac:dyDescent="0.35">
      <c r="A9254" t="s">
        <v>2327</v>
      </c>
      <c r="B9254" t="s">
        <v>3239</v>
      </c>
      <c r="C9254" t="str">
        <f>SUBSTITUTE(Table1[[#This Row],[Fuel]],", ",",")</f>
        <v>fossil gas: natural gas</v>
      </c>
      <c r="D9254" t="s">
        <v>3239</v>
      </c>
      <c r="H9254" t="s">
        <v>3436</v>
      </c>
      <c r="I9254">
        <v>70</v>
      </c>
      <c r="J9254" t="s">
        <v>3446</v>
      </c>
      <c r="K9254">
        <v>2023</v>
      </c>
      <c r="L9254" t="s">
        <v>29</v>
      </c>
      <c r="M9254" t="s">
        <v>29</v>
      </c>
      <c r="N9254">
        <v>40.02169</v>
      </c>
      <c r="O9254">
        <v>52.96461</v>
      </c>
      <c r="P9254" t="s">
        <v>3608</v>
      </c>
      <c r="Q9254" s="3">
        <f>Table1[[#This Row],[Capacity (MW)]]*0.395*8760*10^-6</f>
        <v>0.24221400000000001</v>
      </c>
      <c r="R9254" s="3" cm="1">
        <f t="array" ref="R9254">AVERAGE(VLOOKUP(_xlfn.TEXTSPLIT(Table1[[#This Row],[Fuel (no space after comma)]], ","), FuelList_Final_EF!$A$2:$B$65, 2, FALSE))</f>
        <v>53.06</v>
      </c>
      <c r="S9254" s="3">
        <f>Table1[[#This Row],[Generation (TWh)]]*10^9*VLOOKUP(Table1[[#This Row],[Turbine/Engine Technology]],Technology_HR!$A$2:$B$11,2,FALSE)*10^-6</f>
        <v>2666776.1399999997</v>
      </c>
      <c r="T9254" s="5">
        <f>Table1[[#This Row],[Fuel Consumption (mmBtu)]]*Table1[[#This Row],[Emission Factor (kg CO2/ mmBtu)]]*10^3</f>
        <v>141499141988.39999</v>
      </c>
      <c r="U9254" s="3">
        <f>Table1[[#This Row],[Emissions (g CO2)]]/(Table1[[#This Row],[Generation (TWh)]]*10^9)</f>
        <v>584.19060000000002</v>
      </c>
    </row>
    <row r="9255" spans="1:21" x14ac:dyDescent="0.35">
      <c r="A9255" t="s">
        <v>2326</v>
      </c>
      <c r="B9255" t="s">
        <v>3239</v>
      </c>
      <c r="C9255" t="str">
        <f>SUBSTITUTE(Table1[[#This Row],[Fuel]],", ",",")</f>
        <v>fossil gas: natural gas</v>
      </c>
      <c r="D9255" t="s">
        <v>3239</v>
      </c>
      <c r="H9255" t="s">
        <v>3436</v>
      </c>
      <c r="I9255">
        <v>127</v>
      </c>
      <c r="J9255" t="s">
        <v>3446</v>
      </c>
      <c r="K9255">
        <v>2016</v>
      </c>
      <c r="L9255" t="s">
        <v>29</v>
      </c>
      <c r="M9255" t="s">
        <v>29</v>
      </c>
      <c r="N9255">
        <v>37.930342000000003</v>
      </c>
      <c r="O9255">
        <v>65.640552999999997</v>
      </c>
      <c r="P9255" t="s">
        <v>3608</v>
      </c>
      <c r="Q9255" s="3">
        <f>Table1[[#This Row],[Capacity (MW)]]*0.395*8760*10^-6</f>
        <v>0.43944539999999993</v>
      </c>
      <c r="R9255" s="3" cm="1">
        <f t="array" ref="R9255">AVERAGE(VLOOKUP(_xlfn.TEXTSPLIT(Table1[[#This Row],[Fuel (no space after comma)]], ","), FuelList_Final_EF!$A$2:$B$65, 2, FALSE))</f>
        <v>53.06</v>
      </c>
      <c r="S9255" s="3">
        <f>Table1[[#This Row],[Generation (TWh)]]*10^9*VLOOKUP(Table1[[#This Row],[Turbine/Engine Technology]],Technology_HR!$A$2:$B$11,2,FALSE)*10^-6</f>
        <v>4838293.8539999984</v>
      </c>
      <c r="T9255" s="5">
        <f>Table1[[#This Row],[Fuel Consumption (mmBtu)]]*Table1[[#This Row],[Emission Factor (kg CO2/ mmBtu)]]*10^3</f>
        <v>256719871893.23993</v>
      </c>
      <c r="U9255" s="3">
        <f>Table1[[#This Row],[Emissions (g CO2)]]/(Table1[[#This Row],[Generation (TWh)]]*10^9)</f>
        <v>584.1905999999999</v>
      </c>
    </row>
    <row r="9256" spans="1:21" x14ac:dyDescent="0.35">
      <c r="A9256" t="s">
        <v>2326</v>
      </c>
      <c r="B9256" t="s">
        <v>3239</v>
      </c>
      <c r="C9256" t="str">
        <f>SUBSTITUTE(Table1[[#This Row],[Fuel]],", ",",")</f>
        <v>fossil gas: natural gas</v>
      </c>
      <c r="D9256" t="s">
        <v>3239</v>
      </c>
      <c r="H9256" t="s">
        <v>3436</v>
      </c>
      <c r="I9256">
        <v>127</v>
      </c>
      <c r="J9256" t="s">
        <v>3446</v>
      </c>
      <c r="K9256">
        <v>2016</v>
      </c>
      <c r="L9256" t="s">
        <v>29</v>
      </c>
      <c r="M9256" t="s">
        <v>29</v>
      </c>
      <c r="N9256">
        <v>37.930342000000003</v>
      </c>
      <c r="O9256">
        <v>65.640552999999997</v>
      </c>
      <c r="P9256" t="s">
        <v>3608</v>
      </c>
      <c r="Q9256" s="3">
        <f>Table1[[#This Row],[Capacity (MW)]]*0.395*8760*10^-6</f>
        <v>0.43944539999999993</v>
      </c>
      <c r="R9256" s="3" cm="1">
        <f t="array" ref="R9256">AVERAGE(VLOOKUP(_xlfn.TEXTSPLIT(Table1[[#This Row],[Fuel (no space after comma)]], ","), FuelList_Final_EF!$A$2:$B$65, 2, FALSE))</f>
        <v>53.06</v>
      </c>
      <c r="S9256" s="3">
        <f>Table1[[#This Row],[Generation (TWh)]]*10^9*VLOOKUP(Table1[[#This Row],[Turbine/Engine Technology]],Technology_HR!$A$2:$B$11,2,FALSE)*10^-6</f>
        <v>4838293.8539999984</v>
      </c>
      <c r="T9256" s="5">
        <f>Table1[[#This Row],[Fuel Consumption (mmBtu)]]*Table1[[#This Row],[Emission Factor (kg CO2/ mmBtu)]]*10^3</f>
        <v>256719871893.23993</v>
      </c>
      <c r="U9256" s="3">
        <f>Table1[[#This Row],[Emissions (g CO2)]]/(Table1[[#This Row],[Generation (TWh)]]*10^9)</f>
        <v>584.1905999999999</v>
      </c>
    </row>
    <row r="9257" spans="1:21" x14ac:dyDescent="0.35">
      <c r="A9257" t="s">
        <v>2328</v>
      </c>
      <c r="B9257" t="s">
        <v>3241</v>
      </c>
      <c r="C9257" t="str">
        <f>SUBSTITUTE(Table1[[#This Row],[Fuel]],", ",",")</f>
        <v>fossil liquids: heavy fuel oil</v>
      </c>
      <c r="D9257" t="s">
        <v>3241</v>
      </c>
      <c r="H9257" t="s">
        <v>59</v>
      </c>
      <c r="I9257">
        <v>50</v>
      </c>
      <c r="J9257" t="s">
        <v>3446</v>
      </c>
      <c r="K9257">
        <v>2008</v>
      </c>
      <c r="L9257" t="s">
        <v>29</v>
      </c>
      <c r="M9257" t="s">
        <v>29</v>
      </c>
      <c r="N9257">
        <v>0.29363600000000001</v>
      </c>
      <c r="O9257">
        <v>32.533887999999997</v>
      </c>
      <c r="P9257" t="s">
        <v>3609</v>
      </c>
      <c r="Q9257" s="3">
        <f>Table1[[#This Row],[Capacity (MW)]]*0.395*8760*10^-6</f>
        <v>0.17301</v>
      </c>
      <c r="R9257" s="3" cm="1">
        <f t="array" ref="R9257">AVERAGE(VLOOKUP(_xlfn.TEXTSPLIT(Table1[[#This Row],[Fuel (no space after comma)]], ","), FuelList_Final_EF!$A$2:$B$65, 2, FALSE))</f>
        <v>81.602530311017389</v>
      </c>
      <c r="S9257" s="3">
        <f>Table1[[#This Row],[Generation (TWh)]]*10^9*VLOOKUP(Table1[[#This Row],[Turbine/Engine Technology]],Technology_HR!$A$2:$B$11,2,FALSE)*10^-6</f>
        <v>1435204.4549999998</v>
      </c>
      <c r="T9257" s="5">
        <f>Table1[[#This Row],[Fuel Consumption (mmBtu)]]*Table1[[#This Row],[Emission Factor (kg CO2/ mmBtu)]]*10^3</f>
        <v>117116315041.64468</v>
      </c>
      <c r="U9257" s="3">
        <f>Table1[[#This Row],[Emissions (g CO2)]]/(Table1[[#This Row],[Generation (TWh)]]*10^9)</f>
        <v>676.93379019504471</v>
      </c>
    </row>
    <row r="9258" spans="1:21" x14ac:dyDescent="0.35">
      <c r="A9258" t="s">
        <v>29</v>
      </c>
      <c r="B9258" t="s">
        <v>3241</v>
      </c>
      <c r="C9258" t="str">
        <f>SUBSTITUTE(Table1[[#This Row],[Fuel]],", ",",")</f>
        <v>fossil liquids: heavy fuel oil</v>
      </c>
      <c r="D9258" t="s">
        <v>3241</v>
      </c>
      <c r="H9258" t="s">
        <v>3437</v>
      </c>
      <c r="I9258">
        <v>50</v>
      </c>
      <c r="J9258" t="s">
        <v>3446</v>
      </c>
      <c r="K9258">
        <v>2007</v>
      </c>
      <c r="L9258" t="s">
        <v>29</v>
      </c>
      <c r="M9258" t="s">
        <v>29</v>
      </c>
      <c r="N9258">
        <v>0.38207000000000002</v>
      </c>
      <c r="O9258">
        <v>32.678620000000002</v>
      </c>
      <c r="P9258" t="s">
        <v>3609</v>
      </c>
      <c r="Q9258" s="3">
        <f>Table1[[#This Row],[Capacity (MW)]]*0.395*8760*10^-6</f>
        <v>0.17301</v>
      </c>
      <c r="R9258" s="3" cm="1">
        <f t="array" ref="R9258">AVERAGE(VLOOKUP(_xlfn.TEXTSPLIT(Table1[[#This Row],[Fuel (no space after comma)]], ","), FuelList_Final_EF!$A$2:$B$65, 2, FALSE))</f>
        <v>81.602530311017389</v>
      </c>
      <c r="S9258" s="3">
        <f>Table1[[#This Row],[Generation (TWh)]]*10^9*VLOOKUP(Table1[[#This Row],[Turbine/Engine Technology]],Technology_HR!$A$2:$B$11,2,FALSE)*10^-6</f>
        <v>1539789</v>
      </c>
      <c r="T9258" s="5">
        <f>Table1[[#This Row],[Fuel Consumption (mmBtu)]]*Table1[[#This Row],[Emission Factor (kg CO2/ mmBtu)]]*10^3</f>
        <v>125650678545.07115</v>
      </c>
      <c r="U9258" s="3">
        <f>Table1[[#This Row],[Emissions (g CO2)]]/(Table1[[#This Row],[Generation (TWh)]]*10^9)</f>
        <v>726.26251976805474</v>
      </c>
    </row>
    <row r="9259" spans="1:21" x14ac:dyDescent="0.35">
      <c r="A9259" t="s">
        <v>2329</v>
      </c>
      <c r="B9259" t="s">
        <v>3241</v>
      </c>
      <c r="C9259" t="str">
        <f>SUBSTITUTE(Table1[[#This Row],[Fuel]],", ",",")</f>
        <v>fossil liquids: heavy fuel oil</v>
      </c>
      <c r="D9259" t="s">
        <v>3241</v>
      </c>
      <c r="H9259" t="s">
        <v>59</v>
      </c>
      <c r="I9259">
        <v>89</v>
      </c>
      <c r="J9259" t="s">
        <v>3446</v>
      </c>
      <c r="K9259" t="s">
        <v>29</v>
      </c>
      <c r="L9259" t="s">
        <v>29</v>
      </c>
      <c r="M9259" t="s">
        <v>29</v>
      </c>
      <c r="N9259">
        <v>0.63732800000000001</v>
      </c>
      <c r="O9259">
        <v>34.116656999999996</v>
      </c>
      <c r="P9259" t="s">
        <v>3609</v>
      </c>
      <c r="Q9259" s="3">
        <f>Table1[[#This Row],[Capacity (MW)]]*0.395*8760*10^-6</f>
        <v>0.30795779999999995</v>
      </c>
      <c r="R9259" s="3" cm="1">
        <f t="array" ref="R9259">AVERAGE(VLOOKUP(_xlfn.TEXTSPLIT(Table1[[#This Row],[Fuel (no space after comma)]], ","), FuelList_Final_EF!$A$2:$B$65, 2, FALSE))</f>
        <v>81.602530311017389</v>
      </c>
      <c r="S9259" s="3">
        <f>Table1[[#This Row],[Generation (TWh)]]*10^9*VLOOKUP(Table1[[#This Row],[Turbine/Engine Technology]],Technology_HR!$A$2:$B$11,2,FALSE)*10^-6</f>
        <v>2554663.9298999994</v>
      </c>
      <c r="T9259" s="5">
        <f>Table1[[#This Row],[Fuel Consumption (mmBtu)]]*Table1[[#This Row],[Emission Factor (kg CO2/ mmBtu)]]*10^3</f>
        <v>208467040774.1275</v>
      </c>
      <c r="U9259" s="3">
        <f>Table1[[#This Row],[Emissions (g CO2)]]/(Table1[[#This Row],[Generation (TWh)]]*10^9)</f>
        <v>676.93379019504471</v>
      </c>
    </row>
    <row r="9260" spans="1:21" x14ac:dyDescent="0.35">
      <c r="A9260" t="s">
        <v>2032</v>
      </c>
      <c r="B9260" t="s">
        <v>3240</v>
      </c>
      <c r="C9260" t="str">
        <f>SUBSTITUTE(Table1[[#This Row],[Fuel]],", ",",")</f>
        <v>fossil gas: natural gas,fossil liquids: diesel</v>
      </c>
      <c r="D9260" t="s">
        <v>3239</v>
      </c>
      <c r="E9260" t="s">
        <v>3258</v>
      </c>
      <c r="H9260" t="s">
        <v>3438</v>
      </c>
      <c r="I9260">
        <v>251</v>
      </c>
      <c r="J9260" t="s">
        <v>3446</v>
      </c>
      <c r="K9260">
        <v>2019</v>
      </c>
      <c r="L9260" t="s">
        <v>29</v>
      </c>
      <c r="M9260" t="s">
        <v>29</v>
      </c>
      <c r="N9260">
        <v>44.553199999999997</v>
      </c>
      <c r="O9260">
        <v>33.602800000000002</v>
      </c>
      <c r="P9260" t="s">
        <v>3610</v>
      </c>
      <c r="Q9260" s="3">
        <f>Table1[[#This Row],[Capacity (MW)]]*0.395*8760*10^-6</f>
        <v>0.86851020000000001</v>
      </c>
      <c r="R9260" s="3" cm="1">
        <f t="array" ref="R9260">AVERAGE(VLOOKUP(_xlfn.TEXTSPLIT(Table1[[#This Row],[Fuel (no space after comma)]], ","), FuelList_Final_EF!$A$2:$B$65, 2, FALSE))</f>
        <v>65.583341148886291</v>
      </c>
      <c r="S9260" s="3">
        <f>Table1[[#This Row],[Generation (TWh)]]*10^9*VLOOKUP(Table1[[#This Row],[Turbine/Engine Technology]],Technology_HR!$A$2:$B$11,2,FALSE)*10^-6</f>
        <v>6556383.4997999994</v>
      </c>
      <c r="T9260" s="5">
        <f>Table1[[#This Row],[Fuel Consumption (mmBtu)]]*Table1[[#This Row],[Emission Factor (kg CO2/ mmBtu)]]*10^3</f>
        <v>429989535770.31244</v>
      </c>
      <c r="U9260" s="3">
        <f>Table1[[#This Row],[Emissions (g CO2)]]/(Table1[[#This Row],[Generation (TWh)]]*10^9)</f>
        <v>495.08864233294258</v>
      </c>
    </row>
    <row r="9261" spans="1:21" x14ac:dyDescent="0.35">
      <c r="A9261" t="s">
        <v>2032</v>
      </c>
      <c r="B9261" t="s">
        <v>3240</v>
      </c>
      <c r="C9261" t="str">
        <f>SUBSTITUTE(Table1[[#This Row],[Fuel]],", ",",")</f>
        <v>fossil gas: natural gas,fossil liquids: diesel</v>
      </c>
      <c r="D9261" t="s">
        <v>3239</v>
      </c>
      <c r="E9261" t="s">
        <v>3258</v>
      </c>
      <c r="H9261" t="s">
        <v>3438</v>
      </c>
      <c r="I9261">
        <v>245</v>
      </c>
      <c r="J9261" t="s">
        <v>3446</v>
      </c>
      <c r="K9261">
        <v>2019</v>
      </c>
      <c r="L9261" t="s">
        <v>29</v>
      </c>
      <c r="M9261" t="s">
        <v>29</v>
      </c>
      <c r="N9261">
        <v>44.553199999999997</v>
      </c>
      <c r="O9261">
        <v>33.602800000000002</v>
      </c>
      <c r="P9261" t="s">
        <v>3610</v>
      </c>
      <c r="Q9261" s="3">
        <f>Table1[[#This Row],[Capacity (MW)]]*0.395*8760*10^-6</f>
        <v>0.84774899999999997</v>
      </c>
      <c r="R9261" s="3" cm="1">
        <f t="array" ref="R9261">AVERAGE(VLOOKUP(_xlfn.TEXTSPLIT(Table1[[#This Row],[Fuel (no space after comma)]], ","), FuelList_Final_EF!$A$2:$B$65, 2, FALSE))</f>
        <v>65.583341148886291</v>
      </c>
      <c r="S9261" s="3">
        <f>Table1[[#This Row],[Generation (TWh)]]*10^9*VLOOKUP(Table1[[#This Row],[Turbine/Engine Technology]],Technology_HR!$A$2:$B$11,2,FALSE)*10^-6</f>
        <v>6399657.2009999994</v>
      </c>
      <c r="T9261" s="5">
        <f>Table1[[#This Row],[Fuel Consumption (mmBtu)]]*Table1[[#This Row],[Emission Factor (kg CO2/ mmBtu)]]*10^3</f>
        <v>419710901449.10974</v>
      </c>
      <c r="U9261" s="3">
        <f>Table1[[#This Row],[Emissions (g CO2)]]/(Table1[[#This Row],[Generation (TWh)]]*10^9)</f>
        <v>495.08864233294258</v>
      </c>
    </row>
    <row r="9262" spans="1:21" x14ac:dyDescent="0.35">
      <c r="A9262" t="s">
        <v>2330</v>
      </c>
      <c r="B9262" t="s">
        <v>3263</v>
      </c>
      <c r="C9262" t="str">
        <f>SUBSTITUTE(Table1[[#This Row],[Fuel]],", ",",")</f>
        <v>fossil gas: natural gas,fossil liquids: heavy fuel oil</v>
      </c>
      <c r="D9262" t="s">
        <v>3239</v>
      </c>
      <c r="E9262" t="s">
        <v>3241</v>
      </c>
      <c r="H9262" t="s">
        <v>3440</v>
      </c>
      <c r="I9262">
        <v>60</v>
      </c>
      <c r="J9262" t="s">
        <v>3446</v>
      </c>
      <c r="K9262">
        <v>1971</v>
      </c>
      <c r="L9262" t="s">
        <v>29</v>
      </c>
      <c r="M9262" t="s">
        <v>29</v>
      </c>
      <c r="N9262">
        <v>49.796948999999998</v>
      </c>
      <c r="O9262">
        <v>30.183264000000001</v>
      </c>
      <c r="P9262" t="s">
        <v>3610</v>
      </c>
      <c r="Q9262" s="3">
        <f>Table1[[#This Row],[Capacity (MW)]]*0.395*8760*10^-6</f>
        <v>0.20761200000000002</v>
      </c>
      <c r="R9262" s="3" cm="1">
        <f t="array" ref="R9262">AVERAGE(VLOOKUP(_xlfn.TEXTSPLIT(Table1[[#This Row],[Fuel (no space after comma)]], ","), FuelList_Final_EF!$A$2:$B$65, 2, FALSE))</f>
        <v>67.331265155508703</v>
      </c>
      <c r="S9262" s="3">
        <f>Table1[[#This Row],[Generation (TWh)]]*10^9*VLOOKUP(Table1[[#This Row],[Turbine/Engine Technology]],Technology_HR!$A$2:$B$11,2,FALSE)*10^-6</f>
        <v>2135289.42</v>
      </c>
      <c r="T9262" s="5">
        <f>Table1[[#This Row],[Fuel Consumption (mmBtu)]]*Table1[[#This Row],[Emission Factor (kg CO2/ mmBtu)]]*10^3</f>
        <v>143771738121.77237</v>
      </c>
      <c r="U9262" s="3">
        <f>Table1[[#This Row],[Emissions (g CO2)]]/(Table1[[#This Row],[Generation (TWh)]]*10^9)</f>
        <v>692.50206212440685</v>
      </c>
    </row>
    <row r="9263" spans="1:21" x14ac:dyDescent="0.35">
      <c r="A9263" t="s">
        <v>2330</v>
      </c>
      <c r="B9263" t="s">
        <v>3263</v>
      </c>
      <c r="C9263" t="str">
        <f>SUBSTITUTE(Table1[[#This Row],[Fuel]],", ",",")</f>
        <v>fossil gas: natural gas,fossil liquids: heavy fuel oil</v>
      </c>
      <c r="D9263" t="s">
        <v>3239</v>
      </c>
      <c r="E9263" t="s">
        <v>3241</v>
      </c>
      <c r="H9263" t="s">
        <v>3440</v>
      </c>
      <c r="I9263">
        <v>60</v>
      </c>
      <c r="J9263" t="s">
        <v>3446</v>
      </c>
      <c r="K9263">
        <v>1972</v>
      </c>
      <c r="L9263" t="s">
        <v>29</v>
      </c>
      <c r="M9263" t="s">
        <v>29</v>
      </c>
      <c r="N9263">
        <v>49.796948999999998</v>
      </c>
      <c r="O9263">
        <v>30.183264000000001</v>
      </c>
      <c r="P9263" t="s">
        <v>3610</v>
      </c>
      <c r="Q9263" s="3">
        <f>Table1[[#This Row],[Capacity (MW)]]*0.395*8760*10^-6</f>
        <v>0.20761200000000002</v>
      </c>
      <c r="R9263" s="3" cm="1">
        <f t="array" ref="R9263">AVERAGE(VLOOKUP(_xlfn.TEXTSPLIT(Table1[[#This Row],[Fuel (no space after comma)]], ","), FuelList_Final_EF!$A$2:$B$65, 2, FALSE))</f>
        <v>67.331265155508703</v>
      </c>
      <c r="S9263" s="3">
        <f>Table1[[#This Row],[Generation (TWh)]]*10^9*VLOOKUP(Table1[[#This Row],[Turbine/Engine Technology]],Technology_HR!$A$2:$B$11,2,FALSE)*10^-6</f>
        <v>2135289.42</v>
      </c>
      <c r="T9263" s="5">
        <f>Table1[[#This Row],[Fuel Consumption (mmBtu)]]*Table1[[#This Row],[Emission Factor (kg CO2/ mmBtu)]]*10^3</f>
        <v>143771738121.77237</v>
      </c>
      <c r="U9263" s="3">
        <f>Table1[[#This Row],[Emissions (g CO2)]]/(Table1[[#This Row],[Generation (TWh)]]*10^9)</f>
        <v>692.50206212440685</v>
      </c>
    </row>
    <row r="9264" spans="1:21" x14ac:dyDescent="0.35">
      <c r="A9264" t="s">
        <v>2331</v>
      </c>
      <c r="B9264" t="s">
        <v>3239</v>
      </c>
      <c r="C9264" t="str">
        <f>SUBSTITUTE(Table1[[#This Row],[Fuel]],", ",",")</f>
        <v>fossil gas: natural gas</v>
      </c>
      <c r="D9264" t="s">
        <v>3239</v>
      </c>
      <c r="H9264" t="s">
        <v>3440</v>
      </c>
      <c r="I9264">
        <v>60</v>
      </c>
      <c r="J9264" t="s">
        <v>3446</v>
      </c>
      <c r="K9264">
        <v>2022</v>
      </c>
      <c r="L9264" t="s">
        <v>29</v>
      </c>
      <c r="M9264" t="s">
        <v>29</v>
      </c>
      <c r="N9264">
        <v>51.45496</v>
      </c>
      <c r="O9264">
        <v>31.260173000000002</v>
      </c>
      <c r="P9264" t="s">
        <v>3610</v>
      </c>
      <c r="Q9264" s="3">
        <f>Table1[[#This Row],[Capacity (MW)]]*0.395*8760*10^-6</f>
        <v>0.20761200000000002</v>
      </c>
      <c r="R9264" s="3" cm="1">
        <f t="array" ref="R9264">AVERAGE(VLOOKUP(_xlfn.TEXTSPLIT(Table1[[#This Row],[Fuel (no space after comma)]], ","), FuelList_Final_EF!$A$2:$B$65, 2, FALSE))</f>
        <v>53.06</v>
      </c>
      <c r="S9264" s="3">
        <f>Table1[[#This Row],[Generation (TWh)]]*10^9*VLOOKUP(Table1[[#This Row],[Turbine/Engine Technology]],Technology_HR!$A$2:$B$11,2,FALSE)*10^-6</f>
        <v>2135289.42</v>
      </c>
      <c r="T9264" s="5">
        <f>Table1[[#This Row],[Fuel Consumption (mmBtu)]]*Table1[[#This Row],[Emission Factor (kg CO2/ mmBtu)]]*10^3</f>
        <v>113298456625.2</v>
      </c>
      <c r="U9264" s="3">
        <f>Table1[[#This Row],[Emissions (g CO2)]]/(Table1[[#This Row],[Generation (TWh)]]*10^9)</f>
        <v>545.72209999999995</v>
      </c>
    </row>
    <row r="9265" spans="1:21" x14ac:dyDescent="0.35">
      <c r="A9265" t="s">
        <v>2331</v>
      </c>
      <c r="B9265" t="s">
        <v>3239</v>
      </c>
      <c r="C9265" t="str">
        <f>SUBSTITUTE(Table1[[#This Row],[Fuel]],", ",",")</f>
        <v>fossil gas: natural gas</v>
      </c>
      <c r="D9265" t="s">
        <v>3239</v>
      </c>
      <c r="H9265" t="s">
        <v>3440</v>
      </c>
      <c r="I9265">
        <v>50</v>
      </c>
      <c r="J9265" t="s">
        <v>3446</v>
      </c>
      <c r="K9265">
        <v>2022</v>
      </c>
      <c r="L9265" t="s">
        <v>29</v>
      </c>
      <c r="M9265" t="s">
        <v>29</v>
      </c>
      <c r="N9265">
        <v>51.45496</v>
      </c>
      <c r="O9265">
        <v>31.260173000000002</v>
      </c>
      <c r="P9265" t="s">
        <v>3610</v>
      </c>
      <c r="Q9265" s="3">
        <f>Table1[[#This Row],[Capacity (MW)]]*0.395*8760*10^-6</f>
        <v>0.17301</v>
      </c>
      <c r="R9265" s="3" cm="1">
        <f t="array" ref="R9265">AVERAGE(VLOOKUP(_xlfn.TEXTSPLIT(Table1[[#This Row],[Fuel (no space after comma)]], ","), FuelList_Final_EF!$A$2:$B$65, 2, FALSE))</f>
        <v>53.06</v>
      </c>
      <c r="S9265" s="3">
        <f>Table1[[#This Row],[Generation (TWh)]]*10^9*VLOOKUP(Table1[[#This Row],[Turbine/Engine Technology]],Technology_HR!$A$2:$B$11,2,FALSE)*10^-6</f>
        <v>1779407.8499999999</v>
      </c>
      <c r="T9265" s="5">
        <f>Table1[[#This Row],[Fuel Consumption (mmBtu)]]*Table1[[#This Row],[Emission Factor (kg CO2/ mmBtu)]]*10^3</f>
        <v>94415380521</v>
      </c>
      <c r="U9265" s="3">
        <f>Table1[[#This Row],[Emissions (g CO2)]]/(Table1[[#This Row],[Generation (TWh)]]*10^9)</f>
        <v>545.72209999999995</v>
      </c>
    </row>
    <row r="9266" spans="1:21" x14ac:dyDescent="0.35">
      <c r="A9266" t="s">
        <v>2331</v>
      </c>
      <c r="B9266" t="s">
        <v>3239</v>
      </c>
      <c r="C9266" t="str">
        <f>SUBSTITUTE(Table1[[#This Row],[Fuel]],", ",",")</f>
        <v>fossil gas: natural gas</v>
      </c>
      <c r="D9266" t="s">
        <v>3239</v>
      </c>
      <c r="H9266" t="s">
        <v>3440</v>
      </c>
      <c r="I9266">
        <v>110</v>
      </c>
      <c r="J9266" t="s">
        <v>3446</v>
      </c>
      <c r="K9266">
        <v>2022</v>
      </c>
      <c r="L9266" t="s">
        <v>29</v>
      </c>
      <c r="M9266" t="s">
        <v>29</v>
      </c>
      <c r="N9266">
        <v>51.45496</v>
      </c>
      <c r="O9266">
        <v>31.260173000000002</v>
      </c>
      <c r="P9266" t="s">
        <v>3610</v>
      </c>
      <c r="Q9266" s="3">
        <f>Table1[[#This Row],[Capacity (MW)]]*0.395*8760*10^-6</f>
        <v>0.38062199999999996</v>
      </c>
      <c r="R9266" s="3" cm="1">
        <f t="array" ref="R9266">AVERAGE(VLOOKUP(_xlfn.TEXTSPLIT(Table1[[#This Row],[Fuel (no space after comma)]], ","), FuelList_Final_EF!$A$2:$B$65, 2, FALSE))</f>
        <v>53.06</v>
      </c>
      <c r="S9266" s="3">
        <f>Table1[[#This Row],[Generation (TWh)]]*10^9*VLOOKUP(Table1[[#This Row],[Turbine/Engine Technology]],Technology_HR!$A$2:$B$11,2,FALSE)*10^-6</f>
        <v>3914697.2699999996</v>
      </c>
      <c r="T9266" s="5">
        <f>Table1[[#This Row],[Fuel Consumption (mmBtu)]]*Table1[[#This Row],[Emission Factor (kg CO2/ mmBtu)]]*10^3</f>
        <v>207713837146.19998</v>
      </c>
      <c r="U9266" s="3">
        <f>Table1[[#This Row],[Emissions (g CO2)]]/(Table1[[#This Row],[Generation (TWh)]]*10^9)</f>
        <v>545.72210000000007</v>
      </c>
    </row>
    <row r="9267" spans="1:21" x14ac:dyDescent="0.35">
      <c r="A9267" t="s">
        <v>841</v>
      </c>
      <c r="B9267" t="s">
        <v>3242</v>
      </c>
      <c r="C9267" t="str">
        <f>SUBSTITUTE(Table1[[#This Row],[Fuel]],", ",",")</f>
        <v>fossil gas: lng</v>
      </c>
      <c r="D9267" t="s">
        <v>3242</v>
      </c>
      <c r="H9267" t="s">
        <v>59</v>
      </c>
      <c r="I9267">
        <v>250</v>
      </c>
      <c r="J9267" t="s">
        <v>3447</v>
      </c>
      <c r="K9267" t="s">
        <v>29</v>
      </c>
      <c r="L9267" t="s">
        <v>29</v>
      </c>
      <c r="M9267" t="s">
        <v>29</v>
      </c>
      <c r="N9267">
        <v>45.338450000000002</v>
      </c>
      <c r="O9267">
        <v>28.809850999999998</v>
      </c>
      <c r="P9267" t="s">
        <v>3610</v>
      </c>
      <c r="Q9267" s="3">
        <f>Table1[[#This Row],[Capacity (MW)]]*0.395*8760*10^-6</f>
        <v>0.86504999999999999</v>
      </c>
      <c r="R9267" s="3" cm="1">
        <f t="array" ref="R9267">AVERAGE(VLOOKUP(_xlfn.TEXTSPLIT(Table1[[#This Row],[Fuel (no space after comma)]], ","), FuelList_Final_EF!$A$2:$B$65, 2, FALSE))</f>
        <v>67.685819715340017</v>
      </c>
      <c r="S9267" s="3">
        <f>Table1[[#This Row],[Generation (TWh)]]*10^9*VLOOKUP(Table1[[#This Row],[Turbine/Engine Technology]],Technology_HR!$A$2:$B$11,2,FALSE)*10^-6</f>
        <v>7176022.2749999994</v>
      </c>
      <c r="T9267" s="5">
        <f>Table1[[#This Row],[Fuel Consumption (mmBtu)]]*Table1[[#This Row],[Emission Factor (kg CO2/ mmBtu)]]*10^3</f>
        <v>485714949978.91406</v>
      </c>
      <c r="U9267" s="3">
        <f>Table1[[#This Row],[Emissions (g CO2)]]/(Table1[[#This Row],[Generation (TWh)]]*10^9)</f>
        <v>561.48771744860301</v>
      </c>
    </row>
    <row r="9268" spans="1:21" x14ac:dyDescent="0.35">
      <c r="A9268" t="s">
        <v>843</v>
      </c>
      <c r="B9268" t="s">
        <v>3239</v>
      </c>
      <c r="C9268" t="str">
        <f>SUBSTITUTE(Table1[[#This Row],[Fuel]],", ",",")</f>
        <v>fossil gas: natural gas</v>
      </c>
      <c r="D9268" t="s">
        <v>3239</v>
      </c>
      <c r="H9268" t="s">
        <v>3438</v>
      </c>
      <c r="I9268">
        <v>260</v>
      </c>
      <c r="J9268" t="s">
        <v>3445</v>
      </c>
      <c r="K9268" t="s">
        <v>29</v>
      </c>
      <c r="L9268" t="s">
        <v>29</v>
      </c>
      <c r="M9268" t="s">
        <v>29</v>
      </c>
      <c r="N9268">
        <v>45.356544999999997</v>
      </c>
      <c r="O9268">
        <v>28.863149</v>
      </c>
      <c r="P9268" t="s">
        <v>3610</v>
      </c>
      <c r="Q9268" s="3">
        <f>Table1[[#This Row],[Capacity (MW)]]*0.395*8760*10^-6</f>
        <v>0.89965200000000001</v>
      </c>
      <c r="R9268" s="3" cm="1">
        <f t="array" ref="R9268">AVERAGE(VLOOKUP(_xlfn.TEXTSPLIT(Table1[[#This Row],[Fuel (no space after comma)]], ","), FuelList_Final_EF!$A$2:$B$65, 2, FALSE))</f>
        <v>53.06</v>
      </c>
      <c r="S9268" s="3">
        <f>Table1[[#This Row],[Generation (TWh)]]*10^9*VLOOKUP(Table1[[#This Row],[Turbine/Engine Technology]],Technology_HR!$A$2:$B$11,2,FALSE)*10^-6</f>
        <v>6791472.9479999999</v>
      </c>
      <c r="T9268" s="5">
        <f>Table1[[#This Row],[Fuel Consumption (mmBtu)]]*Table1[[#This Row],[Emission Factor (kg CO2/ mmBtu)]]*10^3</f>
        <v>360355554620.88</v>
      </c>
      <c r="U9268" s="3">
        <f>Table1[[#This Row],[Emissions (g CO2)]]/(Table1[[#This Row],[Generation (TWh)]]*10^9)</f>
        <v>400.54993999999999</v>
      </c>
    </row>
    <row r="9269" spans="1:21" x14ac:dyDescent="0.35">
      <c r="A9269" t="s">
        <v>2332</v>
      </c>
      <c r="B9269" t="s">
        <v>3243</v>
      </c>
      <c r="C9269" t="str">
        <f>SUBSTITUTE(Table1[[#This Row],[Fuel]],", ",",")</f>
        <v>fossil gas: natural gas,fossil liquids: fuel oil</v>
      </c>
      <c r="D9269" t="s">
        <v>3239</v>
      </c>
      <c r="E9269" t="s">
        <v>3275</v>
      </c>
      <c r="H9269" t="s">
        <v>3440</v>
      </c>
      <c r="I9269">
        <v>120</v>
      </c>
      <c r="J9269" t="s">
        <v>3448</v>
      </c>
      <c r="K9269">
        <v>1979</v>
      </c>
      <c r="L9269" t="s">
        <v>29</v>
      </c>
      <c r="M9269" t="s">
        <v>29</v>
      </c>
      <c r="N9269">
        <v>49.970371</v>
      </c>
      <c r="O9269">
        <v>36.107159000000003</v>
      </c>
      <c r="P9269" t="s">
        <v>3610</v>
      </c>
      <c r="Q9269" s="3">
        <f>Table1[[#This Row],[Capacity (MW)]]*0.395*8760*10^-6</f>
        <v>0.41522400000000004</v>
      </c>
      <c r="R9269" s="3" cm="1">
        <f t="array" ref="R9269">AVERAGE(VLOOKUP(_xlfn.TEXTSPLIT(Table1[[#This Row],[Fuel (no space after comma)]], ","), FuelList_Final_EF!$A$2:$B$65, 2, FALSE))</f>
        <v>65.583341148886291</v>
      </c>
      <c r="S9269" s="3">
        <f>Table1[[#This Row],[Generation (TWh)]]*10^9*VLOOKUP(Table1[[#This Row],[Turbine/Engine Technology]],Technology_HR!$A$2:$B$11,2,FALSE)*10^-6</f>
        <v>4270578.84</v>
      </c>
      <c r="T9269" s="5">
        <f>Table1[[#This Row],[Fuel Consumption (mmBtu)]]*Table1[[#This Row],[Emission Factor (kg CO2/ mmBtu)]]*10^3</f>
        <v>280078828966.93512</v>
      </c>
      <c r="U9269" s="3">
        <f>Table1[[#This Row],[Emissions (g CO2)]]/(Table1[[#This Row],[Generation (TWh)]]*10^9)</f>
        <v>674.52466371629544</v>
      </c>
    </row>
    <row r="9270" spans="1:21" x14ac:dyDescent="0.35">
      <c r="A9270" t="s">
        <v>2332</v>
      </c>
      <c r="B9270" t="s">
        <v>3243</v>
      </c>
      <c r="C9270" t="str">
        <f>SUBSTITUTE(Table1[[#This Row],[Fuel]],", ",",")</f>
        <v>fossil gas: natural gas,fossil liquids: fuel oil</v>
      </c>
      <c r="D9270" t="s">
        <v>3239</v>
      </c>
      <c r="E9270" t="s">
        <v>3275</v>
      </c>
      <c r="H9270" t="s">
        <v>3440</v>
      </c>
      <c r="I9270">
        <v>120</v>
      </c>
      <c r="J9270" t="s">
        <v>3448</v>
      </c>
      <c r="K9270">
        <v>1980</v>
      </c>
      <c r="L9270" t="s">
        <v>29</v>
      </c>
      <c r="M9270" t="s">
        <v>29</v>
      </c>
      <c r="N9270">
        <v>49.970371</v>
      </c>
      <c r="O9270">
        <v>36.107159000000003</v>
      </c>
      <c r="P9270" t="s">
        <v>3610</v>
      </c>
      <c r="Q9270" s="3">
        <f>Table1[[#This Row],[Capacity (MW)]]*0.395*8760*10^-6</f>
        <v>0.41522400000000004</v>
      </c>
      <c r="R9270" s="3" cm="1">
        <f t="array" ref="R9270">AVERAGE(VLOOKUP(_xlfn.TEXTSPLIT(Table1[[#This Row],[Fuel (no space after comma)]], ","), FuelList_Final_EF!$A$2:$B$65, 2, FALSE))</f>
        <v>65.583341148886291</v>
      </c>
      <c r="S9270" s="3">
        <f>Table1[[#This Row],[Generation (TWh)]]*10^9*VLOOKUP(Table1[[#This Row],[Turbine/Engine Technology]],Technology_HR!$A$2:$B$11,2,FALSE)*10^-6</f>
        <v>4270578.84</v>
      </c>
      <c r="T9270" s="5">
        <f>Table1[[#This Row],[Fuel Consumption (mmBtu)]]*Table1[[#This Row],[Emission Factor (kg CO2/ mmBtu)]]*10^3</f>
        <v>280078828966.93512</v>
      </c>
      <c r="U9270" s="3">
        <f>Table1[[#This Row],[Emissions (g CO2)]]/(Table1[[#This Row],[Generation (TWh)]]*10^9)</f>
        <v>674.52466371629544</v>
      </c>
    </row>
    <row r="9271" spans="1:21" x14ac:dyDescent="0.35">
      <c r="A9271" t="s">
        <v>2332</v>
      </c>
      <c r="B9271" t="s">
        <v>3243</v>
      </c>
      <c r="C9271" t="str">
        <f>SUBSTITUTE(Table1[[#This Row],[Fuel]],", ",",")</f>
        <v>fossil gas: natural gas,fossil liquids: fuel oil</v>
      </c>
      <c r="D9271" t="s">
        <v>3239</v>
      </c>
      <c r="E9271" t="s">
        <v>3275</v>
      </c>
      <c r="H9271" t="s">
        <v>3440</v>
      </c>
      <c r="I9271">
        <v>300</v>
      </c>
      <c r="J9271" t="s">
        <v>3448</v>
      </c>
      <c r="K9271">
        <v>1990</v>
      </c>
      <c r="L9271" t="s">
        <v>29</v>
      </c>
      <c r="M9271" t="s">
        <v>29</v>
      </c>
      <c r="N9271">
        <v>49.970371</v>
      </c>
      <c r="O9271">
        <v>36.107159000000003</v>
      </c>
      <c r="P9271" t="s">
        <v>3610</v>
      </c>
      <c r="Q9271" s="3">
        <f>Table1[[#This Row],[Capacity (MW)]]*0.395*8760*10^-6</f>
        <v>1.03806</v>
      </c>
      <c r="R9271" s="3" cm="1">
        <f t="array" ref="R9271">AVERAGE(VLOOKUP(_xlfn.TEXTSPLIT(Table1[[#This Row],[Fuel (no space after comma)]], ","), FuelList_Final_EF!$A$2:$B$65, 2, FALSE))</f>
        <v>65.583341148886291</v>
      </c>
      <c r="S9271" s="3">
        <f>Table1[[#This Row],[Generation (TWh)]]*10^9*VLOOKUP(Table1[[#This Row],[Turbine/Engine Technology]],Technology_HR!$A$2:$B$11,2,FALSE)*10^-6</f>
        <v>10676447.1</v>
      </c>
      <c r="T9271" s="5">
        <f>Table1[[#This Row],[Fuel Consumption (mmBtu)]]*Table1[[#This Row],[Emission Factor (kg CO2/ mmBtu)]]*10^3</f>
        <v>700197072417.33765</v>
      </c>
      <c r="U9271" s="3">
        <f>Table1[[#This Row],[Emissions (g CO2)]]/(Table1[[#This Row],[Generation (TWh)]]*10^9)</f>
        <v>674.52466371629544</v>
      </c>
    </row>
    <row r="9272" spans="1:21" x14ac:dyDescent="0.35">
      <c r="A9272" t="s">
        <v>2333</v>
      </c>
      <c r="B9272" t="s">
        <v>3239</v>
      </c>
      <c r="C9272" t="str">
        <f>SUBSTITUTE(Table1[[#This Row],[Fuel]],", ",",")</f>
        <v>fossil gas: natural gas</v>
      </c>
      <c r="D9272" t="s">
        <v>3239</v>
      </c>
      <c r="H9272" t="s">
        <v>3440</v>
      </c>
      <c r="I9272">
        <v>50</v>
      </c>
      <c r="J9272" t="s">
        <v>3446</v>
      </c>
      <c r="K9272">
        <v>1965</v>
      </c>
      <c r="L9272" t="s">
        <v>29</v>
      </c>
      <c r="M9272" t="s">
        <v>29</v>
      </c>
      <c r="N9272">
        <v>49.170789999999997</v>
      </c>
      <c r="O9272">
        <v>33.447370999999997</v>
      </c>
      <c r="P9272" t="s">
        <v>3610</v>
      </c>
      <c r="Q9272" s="3">
        <f>Table1[[#This Row],[Capacity (MW)]]*0.395*8760*10^-6</f>
        <v>0.17301</v>
      </c>
      <c r="R9272" s="3" cm="1">
        <f t="array" ref="R9272">AVERAGE(VLOOKUP(_xlfn.TEXTSPLIT(Table1[[#This Row],[Fuel (no space after comma)]], ","), FuelList_Final_EF!$A$2:$B$65, 2, FALSE))</f>
        <v>53.06</v>
      </c>
      <c r="S9272" s="3">
        <f>Table1[[#This Row],[Generation (TWh)]]*10^9*VLOOKUP(Table1[[#This Row],[Turbine/Engine Technology]],Technology_HR!$A$2:$B$11,2,FALSE)*10^-6</f>
        <v>1779407.8499999999</v>
      </c>
      <c r="T9272" s="5">
        <f>Table1[[#This Row],[Fuel Consumption (mmBtu)]]*Table1[[#This Row],[Emission Factor (kg CO2/ mmBtu)]]*10^3</f>
        <v>94415380521</v>
      </c>
      <c r="U9272" s="3">
        <f>Table1[[#This Row],[Emissions (g CO2)]]/(Table1[[#This Row],[Generation (TWh)]]*10^9)</f>
        <v>545.72209999999995</v>
      </c>
    </row>
    <row r="9273" spans="1:21" x14ac:dyDescent="0.35">
      <c r="A9273" t="s">
        <v>2333</v>
      </c>
      <c r="B9273" t="s">
        <v>3239</v>
      </c>
      <c r="C9273" t="str">
        <f>SUBSTITUTE(Table1[[#This Row],[Fuel]],", ",",")</f>
        <v>fossil gas: natural gas</v>
      </c>
      <c r="D9273" t="s">
        <v>3239</v>
      </c>
      <c r="H9273" t="s">
        <v>3440</v>
      </c>
      <c r="I9273">
        <v>50</v>
      </c>
      <c r="J9273" t="s">
        <v>3446</v>
      </c>
      <c r="K9273">
        <v>1972</v>
      </c>
      <c r="L9273" t="s">
        <v>29</v>
      </c>
      <c r="M9273" t="s">
        <v>29</v>
      </c>
      <c r="N9273">
        <v>49.170789999999997</v>
      </c>
      <c r="O9273">
        <v>33.447370999999997</v>
      </c>
      <c r="P9273" t="s">
        <v>3610</v>
      </c>
      <c r="Q9273" s="3">
        <f>Table1[[#This Row],[Capacity (MW)]]*0.395*8760*10^-6</f>
        <v>0.17301</v>
      </c>
      <c r="R9273" s="3" cm="1">
        <f t="array" ref="R9273">AVERAGE(VLOOKUP(_xlfn.TEXTSPLIT(Table1[[#This Row],[Fuel (no space after comma)]], ","), FuelList_Final_EF!$A$2:$B$65, 2, FALSE))</f>
        <v>53.06</v>
      </c>
      <c r="S9273" s="3">
        <f>Table1[[#This Row],[Generation (TWh)]]*10^9*VLOOKUP(Table1[[#This Row],[Turbine/Engine Technology]],Technology_HR!$A$2:$B$11,2,FALSE)*10^-6</f>
        <v>1779407.8499999999</v>
      </c>
      <c r="T9273" s="5">
        <f>Table1[[#This Row],[Fuel Consumption (mmBtu)]]*Table1[[#This Row],[Emission Factor (kg CO2/ mmBtu)]]*10^3</f>
        <v>94415380521</v>
      </c>
      <c r="U9273" s="3">
        <f>Table1[[#This Row],[Emissions (g CO2)]]/(Table1[[#This Row],[Generation (TWh)]]*10^9)</f>
        <v>545.72209999999995</v>
      </c>
    </row>
    <row r="9274" spans="1:21" x14ac:dyDescent="0.35">
      <c r="A9274" t="s">
        <v>2333</v>
      </c>
      <c r="B9274" t="s">
        <v>3239</v>
      </c>
      <c r="C9274" t="str">
        <f>SUBSTITUTE(Table1[[#This Row],[Fuel]],", ",",")</f>
        <v>fossil gas: natural gas</v>
      </c>
      <c r="D9274" t="s">
        <v>3239</v>
      </c>
      <c r="H9274" t="s">
        <v>3440</v>
      </c>
      <c r="I9274">
        <v>50</v>
      </c>
      <c r="J9274" t="s">
        <v>3446</v>
      </c>
      <c r="K9274">
        <v>1972</v>
      </c>
      <c r="L9274" t="s">
        <v>29</v>
      </c>
      <c r="M9274" t="s">
        <v>29</v>
      </c>
      <c r="N9274">
        <v>49.170789999999997</v>
      </c>
      <c r="O9274">
        <v>33.447370999999997</v>
      </c>
      <c r="P9274" t="s">
        <v>3610</v>
      </c>
      <c r="Q9274" s="3">
        <f>Table1[[#This Row],[Capacity (MW)]]*0.395*8760*10^-6</f>
        <v>0.17301</v>
      </c>
      <c r="R9274" s="3" cm="1">
        <f t="array" ref="R9274">AVERAGE(VLOOKUP(_xlfn.TEXTSPLIT(Table1[[#This Row],[Fuel (no space after comma)]], ","), FuelList_Final_EF!$A$2:$B$65, 2, FALSE))</f>
        <v>53.06</v>
      </c>
      <c r="S9274" s="3">
        <f>Table1[[#This Row],[Generation (TWh)]]*10^9*VLOOKUP(Table1[[#This Row],[Turbine/Engine Technology]],Technology_HR!$A$2:$B$11,2,FALSE)*10^-6</f>
        <v>1779407.8499999999</v>
      </c>
      <c r="T9274" s="5">
        <f>Table1[[#This Row],[Fuel Consumption (mmBtu)]]*Table1[[#This Row],[Emission Factor (kg CO2/ mmBtu)]]*10^3</f>
        <v>94415380521</v>
      </c>
      <c r="U9274" s="3">
        <f>Table1[[#This Row],[Emissions (g CO2)]]/(Table1[[#This Row],[Generation (TWh)]]*10^9)</f>
        <v>545.72209999999995</v>
      </c>
    </row>
    <row r="9275" spans="1:21" x14ac:dyDescent="0.35">
      <c r="A9275" t="s">
        <v>2333</v>
      </c>
      <c r="B9275" t="s">
        <v>3239</v>
      </c>
      <c r="C9275" t="str">
        <f>SUBSTITUTE(Table1[[#This Row],[Fuel]],", ",",")</f>
        <v>fossil gas: natural gas</v>
      </c>
      <c r="D9275" t="s">
        <v>3239</v>
      </c>
      <c r="H9275" t="s">
        <v>3440</v>
      </c>
      <c r="I9275">
        <v>105</v>
      </c>
      <c r="J9275" t="s">
        <v>3446</v>
      </c>
      <c r="K9275">
        <v>1972</v>
      </c>
      <c r="L9275" t="s">
        <v>29</v>
      </c>
      <c r="M9275" t="s">
        <v>29</v>
      </c>
      <c r="N9275">
        <v>49.170789999999997</v>
      </c>
      <c r="O9275">
        <v>33.447370999999997</v>
      </c>
      <c r="P9275" t="s">
        <v>3610</v>
      </c>
      <c r="Q9275" s="3">
        <f>Table1[[#This Row],[Capacity (MW)]]*0.395*8760*10^-6</f>
        <v>0.36332100000000001</v>
      </c>
      <c r="R9275" s="3" cm="1">
        <f t="array" ref="R9275">AVERAGE(VLOOKUP(_xlfn.TEXTSPLIT(Table1[[#This Row],[Fuel (no space after comma)]], ","), FuelList_Final_EF!$A$2:$B$65, 2, FALSE))</f>
        <v>53.06</v>
      </c>
      <c r="S9275" s="3">
        <f>Table1[[#This Row],[Generation (TWh)]]*10^9*VLOOKUP(Table1[[#This Row],[Turbine/Engine Technology]],Technology_HR!$A$2:$B$11,2,FALSE)*10^-6</f>
        <v>3736756.4849999999</v>
      </c>
      <c r="T9275" s="5">
        <f>Table1[[#This Row],[Fuel Consumption (mmBtu)]]*Table1[[#This Row],[Emission Factor (kg CO2/ mmBtu)]]*10^3</f>
        <v>198272299094.10001</v>
      </c>
      <c r="U9275" s="3">
        <f>Table1[[#This Row],[Emissions (g CO2)]]/(Table1[[#This Row],[Generation (TWh)]]*10^9)</f>
        <v>545.72210000000007</v>
      </c>
    </row>
    <row r="9276" spans="1:21" x14ac:dyDescent="0.35">
      <c r="A9276" t="s">
        <v>2334</v>
      </c>
      <c r="B9276" t="s">
        <v>3243</v>
      </c>
      <c r="C9276" t="str">
        <f>SUBSTITUTE(Table1[[#This Row],[Fuel]],", ",",")</f>
        <v>fossil gas: natural gas,fossil liquids: fuel oil</v>
      </c>
      <c r="D9276" t="s">
        <v>3239</v>
      </c>
      <c r="E9276" t="s">
        <v>3275</v>
      </c>
      <c r="H9276" t="s">
        <v>3440</v>
      </c>
      <c r="I9276">
        <v>100</v>
      </c>
      <c r="J9276" t="s">
        <v>3446</v>
      </c>
      <c r="K9276">
        <v>1971</v>
      </c>
      <c r="L9276" t="s">
        <v>29</v>
      </c>
      <c r="M9276" t="s">
        <v>29</v>
      </c>
      <c r="N9276">
        <v>50.393169999999998</v>
      </c>
      <c r="O9276">
        <v>30.569476999999999</v>
      </c>
      <c r="P9276" t="s">
        <v>3610</v>
      </c>
      <c r="Q9276" s="3">
        <f>Table1[[#This Row],[Capacity (MW)]]*0.395*8760*10^-6</f>
        <v>0.34601999999999999</v>
      </c>
      <c r="R9276" s="3" cm="1">
        <f t="array" ref="R9276">AVERAGE(VLOOKUP(_xlfn.TEXTSPLIT(Table1[[#This Row],[Fuel (no space after comma)]], ","), FuelList_Final_EF!$A$2:$B$65, 2, FALSE))</f>
        <v>65.583341148886291</v>
      </c>
      <c r="S9276" s="3">
        <f>Table1[[#This Row],[Generation (TWh)]]*10^9*VLOOKUP(Table1[[#This Row],[Turbine/Engine Technology]],Technology_HR!$A$2:$B$11,2,FALSE)*10^-6</f>
        <v>3558815.6999999997</v>
      </c>
      <c r="T9276" s="5">
        <f>Table1[[#This Row],[Fuel Consumption (mmBtu)]]*Table1[[#This Row],[Emission Factor (kg CO2/ mmBtu)]]*10^3</f>
        <v>233399024139.11255</v>
      </c>
      <c r="U9276" s="3">
        <f>Table1[[#This Row],[Emissions (g CO2)]]/(Table1[[#This Row],[Generation (TWh)]]*10^9)</f>
        <v>674.52466371629544</v>
      </c>
    </row>
    <row r="9277" spans="1:21" x14ac:dyDescent="0.35">
      <c r="A9277" t="s">
        <v>2334</v>
      </c>
      <c r="B9277" t="s">
        <v>3243</v>
      </c>
      <c r="C9277" t="str">
        <f>SUBSTITUTE(Table1[[#This Row],[Fuel]],", ",",")</f>
        <v>fossil gas: natural gas,fossil liquids: fuel oil</v>
      </c>
      <c r="D9277" t="s">
        <v>3239</v>
      </c>
      <c r="E9277" t="s">
        <v>3275</v>
      </c>
      <c r="H9277" t="s">
        <v>3440</v>
      </c>
      <c r="I9277">
        <v>100</v>
      </c>
      <c r="J9277" t="s">
        <v>3446</v>
      </c>
      <c r="K9277">
        <v>1972</v>
      </c>
      <c r="L9277" t="s">
        <v>29</v>
      </c>
      <c r="M9277" t="s">
        <v>29</v>
      </c>
      <c r="N9277">
        <v>50.393169999999998</v>
      </c>
      <c r="O9277">
        <v>30.569476999999999</v>
      </c>
      <c r="P9277" t="s">
        <v>3610</v>
      </c>
      <c r="Q9277" s="3">
        <f>Table1[[#This Row],[Capacity (MW)]]*0.395*8760*10^-6</f>
        <v>0.34601999999999999</v>
      </c>
      <c r="R9277" s="3" cm="1">
        <f t="array" ref="R9277">AVERAGE(VLOOKUP(_xlfn.TEXTSPLIT(Table1[[#This Row],[Fuel (no space after comma)]], ","), FuelList_Final_EF!$A$2:$B$65, 2, FALSE))</f>
        <v>65.583341148886291</v>
      </c>
      <c r="S9277" s="3">
        <f>Table1[[#This Row],[Generation (TWh)]]*10^9*VLOOKUP(Table1[[#This Row],[Turbine/Engine Technology]],Technology_HR!$A$2:$B$11,2,FALSE)*10^-6</f>
        <v>3558815.6999999997</v>
      </c>
      <c r="T9277" s="5">
        <f>Table1[[#This Row],[Fuel Consumption (mmBtu)]]*Table1[[#This Row],[Emission Factor (kg CO2/ mmBtu)]]*10^3</f>
        <v>233399024139.11255</v>
      </c>
      <c r="U9277" s="3">
        <f>Table1[[#This Row],[Emissions (g CO2)]]/(Table1[[#This Row],[Generation (TWh)]]*10^9)</f>
        <v>674.52466371629544</v>
      </c>
    </row>
    <row r="9278" spans="1:21" x14ac:dyDescent="0.35">
      <c r="A9278" t="s">
        <v>2334</v>
      </c>
      <c r="B9278" t="s">
        <v>3243</v>
      </c>
      <c r="C9278" t="str">
        <f>SUBSTITUTE(Table1[[#This Row],[Fuel]],", ",",")</f>
        <v>fossil gas: natural gas,fossil liquids: fuel oil</v>
      </c>
      <c r="D9278" t="s">
        <v>3239</v>
      </c>
      <c r="E9278" t="s">
        <v>3275</v>
      </c>
      <c r="H9278" t="s">
        <v>3440</v>
      </c>
      <c r="I9278">
        <v>250</v>
      </c>
      <c r="J9278" t="s">
        <v>3446</v>
      </c>
      <c r="K9278">
        <v>1974</v>
      </c>
      <c r="L9278" t="s">
        <v>29</v>
      </c>
      <c r="M9278" t="s">
        <v>29</v>
      </c>
      <c r="N9278">
        <v>50.393169999999998</v>
      </c>
      <c r="O9278">
        <v>30.569476999999999</v>
      </c>
      <c r="P9278" t="s">
        <v>3610</v>
      </c>
      <c r="Q9278" s="3">
        <f>Table1[[#This Row],[Capacity (MW)]]*0.395*8760*10^-6</f>
        <v>0.86504999999999999</v>
      </c>
      <c r="R9278" s="3" cm="1">
        <f t="array" ref="R9278">AVERAGE(VLOOKUP(_xlfn.TEXTSPLIT(Table1[[#This Row],[Fuel (no space after comma)]], ","), FuelList_Final_EF!$A$2:$B$65, 2, FALSE))</f>
        <v>65.583341148886291</v>
      </c>
      <c r="S9278" s="3">
        <f>Table1[[#This Row],[Generation (TWh)]]*10^9*VLOOKUP(Table1[[#This Row],[Turbine/Engine Technology]],Technology_HR!$A$2:$B$11,2,FALSE)*10^-6</f>
        <v>8897039.25</v>
      </c>
      <c r="T9278" s="5">
        <f>Table1[[#This Row],[Fuel Consumption (mmBtu)]]*Table1[[#This Row],[Emission Factor (kg CO2/ mmBtu)]]*10^3</f>
        <v>583497560347.78137</v>
      </c>
      <c r="U9278" s="3">
        <f>Table1[[#This Row],[Emissions (g CO2)]]/(Table1[[#This Row],[Generation (TWh)]]*10^9)</f>
        <v>674.52466371629544</v>
      </c>
    </row>
    <row r="9279" spans="1:21" x14ac:dyDescent="0.35">
      <c r="A9279" t="s">
        <v>2334</v>
      </c>
      <c r="B9279" t="s">
        <v>3243</v>
      </c>
      <c r="C9279" t="str">
        <f>SUBSTITUTE(Table1[[#This Row],[Fuel]],", ",",")</f>
        <v>fossil gas: natural gas,fossil liquids: fuel oil</v>
      </c>
      <c r="D9279" t="s">
        <v>3239</v>
      </c>
      <c r="E9279" t="s">
        <v>3275</v>
      </c>
      <c r="H9279" t="s">
        <v>3440</v>
      </c>
      <c r="I9279">
        <v>250</v>
      </c>
      <c r="J9279" t="s">
        <v>3446</v>
      </c>
      <c r="K9279">
        <v>1976</v>
      </c>
      <c r="L9279" t="s">
        <v>29</v>
      </c>
      <c r="M9279" t="s">
        <v>29</v>
      </c>
      <c r="N9279">
        <v>50.393169999999998</v>
      </c>
      <c r="O9279">
        <v>30.569476999999999</v>
      </c>
      <c r="P9279" t="s">
        <v>3610</v>
      </c>
      <c r="Q9279" s="3">
        <f>Table1[[#This Row],[Capacity (MW)]]*0.395*8760*10^-6</f>
        <v>0.86504999999999999</v>
      </c>
      <c r="R9279" s="3" cm="1">
        <f t="array" ref="R9279">AVERAGE(VLOOKUP(_xlfn.TEXTSPLIT(Table1[[#This Row],[Fuel (no space after comma)]], ","), FuelList_Final_EF!$A$2:$B$65, 2, FALSE))</f>
        <v>65.583341148886291</v>
      </c>
      <c r="S9279" s="3">
        <f>Table1[[#This Row],[Generation (TWh)]]*10^9*VLOOKUP(Table1[[#This Row],[Turbine/Engine Technology]],Technology_HR!$A$2:$B$11,2,FALSE)*10^-6</f>
        <v>8897039.25</v>
      </c>
      <c r="T9279" s="5">
        <f>Table1[[#This Row],[Fuel Consumption (mmBtu)]]*Table1[[#This Row],[Emission Factor (kg CO2/ mmBtu)]]*10^3</f>
        <v>583497560347.78137</v>
      </c>
      <c r="U9279" s="3">
        <f>Table1[[#This Row],[Emissions (g CO2)]]/(Table1[[#This Row],[Generation (TWh)]]*10^9)</f>
        <v>674.52466371629544</v>
      </c>
    </row>
    <row r="9280" spans="1:21" x14ac:dyDescent="0.35">
      <c r="A9280" t="s">
        <v>2334</v>
      </c>
      <c r="B9280" t="s">
        <v>3243</v>
      </c>
      <c r="C9280" t="str">
        <f>SUBSTITUTE(Table1[[#This Row],[Fuel]],", ",",")</f>
        <v>fossil gas: natural gas,fossil liquids: fuel oil</v>
      </c>
      <c r="D9280" t="s">
        <v>3239</v>
      </c>
      <c r="E9280" t="s">
        <v>3275</v>
      </c>
      <c r="H9280" t="s">
        <v>3440</v>
      </c>
      <c r="I9280">
        <v>250</v>
      </c>
      <c r="J9280" t="s">
        <v>3446</v>
      </c>
      <c r="K9280">
        <v>1982</v>
      </c>
      <c r="L9280" t="s">
        <v>29</v>
      </c>
      <c r="M9280" t="s">
        <v>29</v>
      </c>
      <c r="N9280">
        <v>50.531699000000003</v>
      </c>
      <c r="O9280">
        <v>30.662306999999998</v>
      </c>
      <c r="P9280" t="s">
        <v>3610</v>
      </c>
      <c r="Q9280" s="3">
        <f>Table1[[#This Row],[Capacity (MW)]]*0.395*8760*10^-6</f>
        <v>0.86504999999999999</v>
      </c>
      <c r="R9280" s="3" cm="1">
        <f t="array" ref="R9280">AVERAGE(VLOOKUP(_xlfn.TEXTSPLIT(Table1[[#This Row],[Fuel (no space after comma)]], ","), FuelList_Final_EF!$A$2:$B$65, 2, FALSE))</f>
        <v>65.583341148886291</v>
      </c>
      <c r="S9280" s="3">
        <f>Table1[[#This Row],[Generation (TWh)]]*10^9*VLOOKUP(Table1[[#This Row],[Turbine/Engine Technology]],Technology_HR!$A$2:$B$11,2,FALSE)*10^-6</f>
        <v>8897039.25</v>
      </c>
      <c r="T9280" s="5">
        <f>Table1[[#This Row],[Fuel Consumption (mmBtu)]]*Table1[[#This Row],[Emission Factor (kg CO2/ mmBtu)]]*10^3</f>
        <v>583497560347.78137</v>
      </c>
      <c r="U9280" s="3">
        <f>Table1[[#This Row],[Emissions (g CO2)]]/(Table1[[#This Row],[Generation (TWh)]]*10^9)</f>
        <v>674.52466371629544</v>
      </c>
    </row>
    <row r="9281" spans="1:21" x14ac:dyDescent="0.35">
      <c r="A9281" t="s">
        <v>2334</v>
      </c>
      <c r="B9281" t="s">
        <v>3243</v>
      </c>
      <c r="C9281" t="str">
        <f>SUBSTITUTE(Table1[[#This Row],[Fuel]],", ",",")</f>
        <v>fossil gas: natural gas,fossil liquids: fuel oil</v>
      </c>
      <c r="D9281" t="s">
        <v>3239</v>
      </c>
      <c r="E9281" t="s">
        <v>3275</v>
      </c>
      <c r="H9281" t="s">
        <v>3440</v>
      </c>
      <c r="I9281">
        <v>250</v>
      </c>
      <c r="J9281" t="s">
        <v>3446</v>
      </c>
      <c r="K9281">
        <v>1984</v>
      </c>
      <c r="L9281" t="s">
        <v>29</v>
      </c>
      <c r="M9281" t="s">
        <v>29</v>
      </c>
      <c r="N9281">
        <v>50.531699000000003</v>
      </c>
      <c r="O9281">
        <v>30.662306999999998</v>
      </c>
      <c r="P9281" t="s">
        <v>3610</v>
      </c>
      <c r="Q9281" s="3">
        <f>Table1[[#This Row],[Capacity (MW)]]*0.395*8760*10^-6</f>
        <v>0.86504999999999999</v>
      </c>
      <c r="R9281" s="3" cm="1">
        <f t="array" ref="R9281">AVERAGE(VLOOKUP(_xlfn.TEXTSPLIT(Table1[[#This Row],[Fuel (no space after comma)]], ","), FuelList_Final_EF!$A$2:$B$65, 2, FALSE))</f>
        <v>65.583341148886291</v>
      </c>
      <c r="S9281" s="3">
        <f>Table1[[#This Row],[Generation (TWh)]]*10^9*VLOOKUP(Table1[[#This Row],[Turbine/Engine Technology]],Technology_HR!$A$2:$B$11,2,FALSE)*10^-6</f>
        <v>8897039.25</v>
      </c>
      <c r="T9281" s="5">
        <f>Table1[[#This Row],[Fuel Consumption (mmBtu)]]*Table1[[#This Row],[Emission Factor (kg CO2/ mmBtu)]]*10^3</f>
        <v>583497560347.78137</v>
      </c>
      <c r="U9281" s="3">
        <f>Table1[[#This Row],[Emissions (g CO2)]]/(Table1[[#This Row],[Generation (TWh)]]*10^9)</f>
        <v>674.52466371629544</v>
      </c>
    </row>
    <row r="9282" spans="1:21" x14ac:dyDescent="0.35">
      <c r="A9282" t="s">
        <v>2334</v>
      </c>
      <c r="B9282" t="s">
        <v>3243</v>
      </c>
      <c r="C9282" t="str">
        <f>SUBSTITUTE(Table1[[#This Row],[Fuel]],", ",",")</f>
        <v>fossil gas: natural gas,fossil liquids: fuel oil</v>
      </c>
      <c r="D9282" t="s">
        <v>3239</v>
      </c>
      <c r="E9282" t="s">
        <v>3275</v>
      </c>
      <c r="H9282" t="s">
        <v>3440</v>
      </c>
      <c r="I9282">
        <v>250</v>
      </c>
      <c r="J9282" t="s">
        <v>3452</v>
      </c>
      <c r="K9282" t="s">
        <v>29</v>
      </c>
      <c r="L9282" t="s">
        <v>29</v>
      </c>
      <c r="M9282" t="s">
        <v>29</v>
      </c>
      <c r="N9282">
        <v>50.531699000000003</v>
      </c>
      <c r="O9282">
        <v>30.662306999999998</v>
      </c>
      <c r="P9282" t="s">
        <v>3610</v>
      </c>
      <c r="Q9282" s="3">
        <f>Table1[[#This Row],[Capacity (MW)]]*0.395*8760*10^-6</f>
        <v>0.86504999999999999</v>
      </c>
      <c r="R9282" s="3" cm="1">
        <f t="array" ref="R9282">AVERAGE(VLOOKUP(_xlfn.TEXTSPLIT(Table1[[#This Row],[Fuel (no space after comma)]], ","), FuelList_Final_EF!$A$2:$B$65, 2, FALSE))</f>
        <v>65.583341148886291</v>
      </c>
      <c r="S9282" s="3">
        <f>Table1[[#This Row],[Generation (TWh)]]*10^9*VLOOKUP(Table1[[#This Row],[Turbine/Engine Technology]],Technology_HR!$A$2:$B$11,2,FALSE)*10^-6</f>
        <v>8897039.25</v>
      </c>
      <c r="T9282" s="5">
        <f>Table1[[#This Row],[Fuel Consumption (mmBtu)]]*Table1[[#This Row],[Emission Factor (kg CO2/ mmBtu)]]*10^3</f>
        <v>583497560347.78137</v>
      </c>
      <c r="U9282" s="3">
        <f>Table1[[#This Row],[Emissions (g CO2)]]/(Table1[[#This Row],[Generation (TWh)]]*10^9)</f>
        <v>674.52466371629544</v>
      </c>
    </row>
    <row r="9283" spans="1:21" x14ac:dyDescent="0.35">
      <c r="A9283" t="s">
        <v>29</v>
      </c>
      <c r="B9283" t="s">
        <v>3239</v>
      </c>
      <c r="C9283" t="str">
        <f>SUBSTITUTE(Table1[[#This Row],[Fuel]],", ",",")</f>
        <v>fossil gas: natural gas</v>
      </c>
      <c r="D9283" t="s">
        <v>3239</v>
      </c>
      <c r="H9283" t="s">
        <v>59</v>
      </c>
      <c r="I9283">
        <v>50</v>
      </c>
      <c r="J9283" t="s">
        <v>3447</v>
      </c>
      <c r="K9283" t="s">
        <v>29</v>
      </c>
      <c r="L9283" t="s">
        <v>29</v>
      </c>
      <c r="M9283" t="s">
        <v>29</v>
      </c>
      <c r="N9283">
        <v>50.523119999999999</v>
      </c>
      <c r="O9283">
        <v>30.375174000000001</v>
      </c>
      <c r="P9283" t="s">
        <v>3610</v>
      </c>
      <c r="Q9283" s="3">
        <f>Table1[[#This Row],[Capacity (MW)]]*0.395*8760*10^-6</f>
        <v>0.17301</v>
      </c>
      <c r="R9283" s="3" cm="1">
        <f t="array" ref="R9283">AVERAGE(VLOOKUP(_xlfn.TEXTSPLIT(Table1[[#This Row],[Fuel (no space after comma)]], ","), FuelList_Final_EF!$A$2:$B$65, 2, FALSE))</f>
        <v>53.06</v>
      </c>
      <c r="S9283" s="3">
        <f>Table1[[#This Row],[Generation (TWh)]]*10^9*VLOOKUP(Table1[[#This Row],[Turbine/Engine Technology]],Technology_HR!$A$2:$B$11,2,FALSE)*10^-6</f>
        <v>1435204.4549999998</v>
      </c>
      <c r="T9283" s="5">
        <f>Table1[[#This Row],[Fuel Consumption (mmBtu)]]*Table1[[#This Row],[Emission Factor (kg CO2/ mmBtu)]]*10^3</f>
        <v>76151948382.299988</v>
      </c>
      <c r="U9283" s="3">
        <f>Table1[[#This Row],[Emissions (g CO2)]]/(Table1[[#This Row],[Generation (TWh)]]*10^9)</f>
        <v>440.15922999999992</v>
      </c>
    </row>
    <row r="9284" spans="1:21" x14ac:dyDescent="0.35">
      <c r="A9284" t="s">
        <v>29</v>
      </c>
      <c r="B9284" t="s">
        <v>3239</v>
      </c>
      <c r="C9284" t="str">
        <f>SUBSTITUTE(Table1[[#This Row],[Fuel]],", ",",")</f>
        <v>fossil gas: natural gas</v>
      </c>
      <c r="D9284" t="s">
        <v>3239</v>
      </c>
      <c r="H9284" t="s">
        <v>59</v>
      </c>
      <c r="I9284">
        <v>60</v>
      </c>
      <c r="J9284" t="s">
        <v>3447</v>
      </c>
      <c r="K9284" t="s">
        <v>29</v>
      </c>
      <c r="L9284" t="s">
        <v>29</v>
      </c>
      <c r="M9284" t="s">
        <v>29</v>
      </c>
      <c r="N9284">
        <v>50.519972000000003</v>
      </c>
      <c r="O9284">
        <v>30.596885</v>
      </c>
      <c r="P9284" t="s">
        <v>3610</v>
      </c>
      <c r="Q9284" s="3">
        <f>Table1[[#This Row],[Capacity (MW)]]*0.395*8760*10^-6</f>
        <v>0.20761200000000002</v>
      </c>
      <c r="R9284" s="3" cm="1">
        <f t="array" ref="R9284">AVERAGE(VLOOKUP(_xlfn.TEXTSPLIT(Table1[[#This Row],[Fuel (no space after comma)]], ","), FuelList_Final_EF!$A$2:$B$65, 2, FALSE))</f>
        <v>53.06</v>
      </c>
      <c r="S9284" s="3">
        <f>Table1[[#This Row],[Generation (TWh)]]*10^9*VLOOKUP(Table1[[#This Row],[Turbine/Engine Technology]],Technology_HR!$A$2:$B$11,2,FALSE)*10^-6</f>
        <v>1722245.3460000001</v>
      </c>
      <c r="T9284" s="5">
        <f>Table1[[#This Row],[Fuel Consumption (mmBtu)]]*Table1[[#This Row],[Emission Factor (kg CO2/ mmBtu)]]*10^3</f>
        <v>91382338058.76001</v>
      </c>
      <c r="U9284" s="3">
        <f>Table1[[#This Row],[Emissions (g CO2)]]/(Table1[[#This Row],[Generation (TWh)]]*10^9)</f>
        <v>440.15922999999998</v>
      </c>
    </row>
    <row r="9285" spans="1:21" x14ac:dyDescent="0.35">
      <c r="A9285" t="s">
        <v>29</v>
      </c>
      <c r="B9285" t="s">
        <v>3239</v>
      </c>
      <c r="C9285" t="str">
        <f>SUBSTITUTE(Table1[[#This Row],[Fuel]],", ",",")</f>
        <v>fossil gas: natural gas</v>
      </c>
      <c r="D9285" t="s">
        <v>3239</v>
      </c>
      <c r="H9285" t="s">
        <v>59</v>
      </c>
      <c r="I9285">
        <v>120</v>
      </c>
      <c r="J9285" t="s">
        <v>3447</v>
      </c>
      <c r="K9285" t="s">
        <v>29</v>
      </c>
      <c r="L9285" t="s">
        <v>29</v>
      </c>
      <c r="M9285" t="s">
        <v>29</v>
      </c>
      <c r="N9285">
        <v>50.520389000000002</v>
      </c>
      <c r="O9285">
        <v>30.718131</v>
      </c>
      <c r="P9285" t="s">
        <v>3610</v>
      </c>
      <c r="Q9285" s="3">
        <f>Table1[[#This Row],[Capacity (MW)]]*0.395*8760*10^-6</f>
        <v>0.41522400000000004</v>
      </c>
      <c r="R9285" s="3" cm="1">
        <f t="array" ref="R9285">AVERAGE(VLOOKUP(_xlfn.TEXTSPLIT(Table1[[#This Row],[Fuel (no space after comma)]], ","), FuelList_Final_EF!$A$2:$B$65, 2, FALSE))</f>
        <v>53.06</v>
      </c>
      <c r="S9285" s="3">
        <f>Table1[[#This Row],[Generation (TWh)]]*10^9*VLOOKUP(Table1[[#This Row],[Turbine/Engine Technology]],Technology_HR!$A$2:$B$11,2,FALSE)*10^-6</f>
        <v>3444490.6920000003</v>
      </c>
      <c r="T9285" s="5">
        <f>Table1[[#This Row],[Fuel Consumption (mmBtu)]]*Table1[[#This Row],[Emission Factor (kg CO2/ mmBtu)]]*10^3</f>
        <v>182764676117.52002</v>
      </c>
      <c r="U9285" s="3">
        <f>Table1[[#This Row],[Emissions (g CO2)]]/(Table1[[#This Row],[Generation (TWh)]]*10^9)</f>
        <v>440.15922999999998</v>
      </c>
    </row>
    <row r="9286" spans="1:21" x14ac:dyDescent="0.35">
      <c r="A9286" t="s">
        <v>29</v>
      </c>
      <c r="B9286" t="s">
        <v>3239</v>
      </c>
      <c r="C9286" t="str">
        <f>SUBSTITUTE(Table1[[#This Row],[Fuel]],", ",",")</f>
        <v>fossil gas: natural gas</v>
      </c>
      <c r="D9286" t="s">
        <v>3239</v>
      </c>
      <c r="H9286" t="s">
        <v>59</v>
      </c>
      <c r="I9286">
        <v>324</v>
      </c>
      <c r="J9286" t="s">
        <v>3447</v>
      </c>
      <c r="K9286" t="s">
        <v>29</v>
      </c>
      <c r="L9286" t="s">
        <v>29</v>
      </c>
      <c r="M9286" t="s">
        <v>29</v>
      </c>
      <c r="N9286">
        <v>50.373505999999999</v>
      </c>
      <c r="O9286">
        <v>30.665692</v>
      </c>
      <c r="P9286" t="s">
        <v>3610</v>
      </c>
      <c r="Q9286" s="3">
        <f>Table1[[#This Row],[Capacity (MW)]]*0.395*8760*10^-6</f>
        <v>1.1211047999999999</v>
      </c>
      <c r="R9286" s="3" cm="1">
        <f t="array" ref="R9286">AVERAGE(VLOOKUP(_xlfn.TEXTSPLIT(Table1[[#This Row],[Fuel (no space after comma)]], ","), FuelList_Final_EF!$A$2:$B$65, 2, FALSE))</f>
        <v>53.06</v>
      </c>
      <c r="S9286" s="3">
        <f>Table1[[#This Row],[Generation (TWh)]]*10^9*VLOOKUP(Table1[[#This Row],[Turbine/Engine Technology]],Technology_HR!$A$2:$B$11,2,FALSE)*10^-6</f>
        <v>9300124.8684</v>
      </c>
      <c r="T9286" s="5">
        <f>Table1[[#This Row],[Fuel Consumption (mmBtu)]]*Table1[[#This Row],[Emission Factor (kg CO2/ mmBtu)]]*10^3</f>
        <v>493464625517.30402</v>
      </c>
      <c r="U9286" s="3">
        <f>Table1[[#This Row],[Emissions (g CO2)]]/(Table1[[#This Row],[Generation (TWh)]]*10^9)</f>
        <v>440.15923000000004</v>
      </c>
    </row>
    <row r="9287" spans="1:21" x14ac:dyDescent="0.35">
      <c r="A9287" t="s">
        <v>841</v>
      </c>
      <c r="B9287" t="s">
        <v>3242</v>
      </c>
      <c r="C9287" t="str">
        <f>SUBSTITUTE(Table1[[#This Row],[Fuel]],", ",",")</f>
        <v>fossil gas: lng</v>
      </c>
      <c r="D9287" t="s">
        <v>3242</v>
      </c>
      <c r="H9287" t="s">
        <v>59</v>
      </c>
      <c r="I9287">
        <v>250</v>
      </c>
      <c r="J9287" t="s">
        <v>3447</v>
      </c>
      <c r="K9287" t="s">
        <v>29</v>
      </c>
      <c r="L9287" t="s">
        <v>29</v>
      </c>
      <c r="M9287" t="s">
        <v>29</v>
      </c>
      <c r="N9287">
        <v>46.869864</v>
      </c>
      <c r="O9287">
        <v>32.000933000000003</v>
      </c>
      <c r="P9287" t="s">
        <v>3610</v>
      </c>
      <c r="Q9287" s="3">
        <f>Table1[[#This Row],[Capacity (MW)]]*0.395*8760*10^-6</f>
        <v>0.86504999999999999</v>
      </c>
      <c r="R9287" s="3" cm="1">
        <f t="array" ref="R9287">AVERAGE(VLOOKUP(_xlfn.TEXTSPLIT(Table1[[#This Row],[Fuel (no space after comma)]], ","), FuelList_Final_EF!$A$2:$B$65, 2, FALSE))</f>
        <v>67.685819715340017</v>
      </c>
      <c r="S9287" s="3">
        <f>Table1[[#This Row],[Generation (TWh)]]*10^9*VLOOKUP(Table1[[#This Row],[Turbine/Engine Technology]],Technology_HR!$A$2:$B$11,2,FALSE)*10^-6</f>
        <v>7176022.2749999994</v>
      </c>
      <c r="T9287" s="5">
        <f>Table1[[#This Row],[Fuel Consumption (mmBtu)]]*Table1[[#This Row],[Emission Factor (kg CO2/ mmBtu)]]*10^3</f>
        <v>485714949978.91406</v>
      </c>
      <c r="U9287" s="3">
        <f>Table1[[#This Row],[Emissions (g CO2)]]/(Table1[[#This Row],[Generation (TWh)]]*10^9)</f>
        <v>561.48771744860301</v>
      </c>
    </row>
    <row r="9288" spans="1:21" x14ac:dyDescent="0.35">
      <c r="A9288" t="s">
        <v>841</v>
      </c>
      <c r="B9288" t="s">
        <v>3242</v>
      </c>
      <c r="C9288" t="str">
        <f>SUBSTITUTE(Table1[[#This Row],[Fuel]],", ",",")</f>
        <v>fossil gas: lng</v>
      </c>
      <c r="D9288" t="s">
        <v>3242</v>
      </c>
      <c r="H9288" t="s">
        <v>59</v>
      </c>
      <c r="I9288">
        <v>250</v>
      </c>
      <c r="J9288" t="s">
        <v>3449</v>
      </c>
      <c r="K9288" t="s">
        <v>29</v>
      </c>
      <c r="L9288" t="s">
        <v>29</v>
      </c>
      <c r="M9288" t="s">
        <v>29</v>
      </c>
      <c r="N9288">
        <v>46.467212000000004</v>
      </c>
      <c r="O9288">
        <v>30.766078</v>
      </c>
      <c r="P9288" t="s">
        <v>3610</v>
      </c>
      <c r="Q9288" s="3">
        <f>Table1[[#This Row],[Capacity (MW)]]*0.395*8760*10^-6</f>
        <v>0.86504999999999999</v>
      </c>
      <c r="R9288" s="3" cm="1">
        <f t="array" ref="R9288">AVERAGE(VLOOKUP(_xlfn.TEXTSPLIT(Table1[[#This Row],[Fuel (no space after comma)]], ","), FuelList_Final_EF!$A$2:$B$65, 2, FALSE))</f>
        <v>67.685819715340017</v>
      </c>
      <c r="S9288" s="3">
        <f>Table1[[#This Row],[Generation (TWh)]]*10^9*VLOOKUP(Table1[[#This Row],[Turbine/Engine Technology]],Technology_HR!$A$2:$B$11,2,FALSE)*10^-6</f>
        <v>7176022.2749999994</v>
      </c>
      <c r="T9288" s="5">
        <f>Table1[[#This Row],[Fuel Consumption (mmBtu)]]*Table1[[#This Row],[Emission Factor (kg CO2/ mmBtu)]]*10^3</f>
        <v>485714949978.91406</v>
      </c>
      <c r="U9288" s="3">
        <f>Table1[[#This Row],[Emissions (g CO2)]]/(Table1[[#This Row],[Generation (TWh)]]*10^9)</f>
        <v>561.48771744860301</v>
      </c>
    </row>
    <row r="9289" spans="1:21" x14ac:dyDescent="0.35">
      <c r="A9289" t="s">
        <v>2335</v>
      </c>
      <c r="B9289" t="s">
        <v>3239</v>
      </c>
      <c r="C9289" t="str">
        <f>SUBSTITUTE(Table1[[#This Row],[Fuel]],", ",",")</f>
        <v>fossil gas: natural gas</v>
      </c>
      <c r="D9289" t="s">
        <v>3239</v>
      </c>
      <c r="H9289" t="s">
        <v>3438</v>
      </c>
      <c r="I9289">
        <v>58.5</v>
      </c>
      <c r="J9289" t="s">
        <v>3446</v>
      </c>
      <c r="K9289">
        <v>2018</v>
      </c>
      <c r="L9289" t="s">
        <v>29</v>
      </c>
      <c r="M9289" t="s">
        <v>29</v>
      </c>
      <c r="N9289">
        <v>45.136611000000002</v>
      </c>
      <c r="O9289">
        <v>33.553452</v>
      </c>
      <c r="P9289" t="s">
        <v>3610</v>
      </c>
      <c r="Q9289" s="3">
        <f>Table1[[#This Row],[Capacity (MW)]]*0.395*8760*10^-6</f>
        <v>0.20242170000000001</v>
      </c>
      <c r="R9289" s="3" cm="1">
        <f t="array" ref="R9289">AVERAGE(VLOOKUP(_xlfn.TEXTSPLIT(Table1[[#This Row],[Fuel (no space after comma)]], ","), FuelList_Final_EF!$A$2:$B$65, 2, FALSE))</f>
        <v>53.06</v>
      </c>
      <c r="S9289" s="3">
        <f>Table1[[#This Row],[Generation (TWh)]]*10^9*VLOOKUP(Table1[[#This Row],[Turbine/Engine Technology]],Technology_HR!$A$2:$B$11,2,FALSE)*10^-6</f>
        <v>1528081.4132999999</v>
      </c>
      <c r="T9289" s="5">
        <f>Table1[[#This Row],[Fuel Consumption (mmBtu)]]*Table1[[#This Row],[Emission Factor (kg CO2/ mmBtu)]]*10^3</f>
        <v>81079999789.697998</v>
      </c>
      <c r="U9289" s="3">
        <f>Table1[[#This Row],[Emissions (g CO2)]]/(Table1[[#This Row],[Generation (TWh)]]*10^9)</f>
        <v>400.54993999999999</v>
      </c>
    </row>
    <row r="9290" spans="1:21" x14ac:dyDescent="0.35">
      <c r="A9290" t="s">
        <v>2335</v>
      </c>
      <c r="B9290" t="s">
        <v>3239</v>
      </c>
      <c r="C9290" t="str">
        <f>SUBSTITUTE(Table1[[#This Row],[Fuel]],", ",",")</f>
        <v>fossil gas: natural gas</v>
      </c>
      <c r="D9290" t="s">
        <v>3239</v>
      </c>
      <c r="H9290" t="s">
        <v>3438</v>
      </c>
      <c r="I9290">
        <v>59.4</v>
      </c>
      <c r="J9290" t="s">
        <v>3446</v>
      </c>
      <c r="K9290">
        <v>2018</v>
      </c>
      <c r="L9290" t="s">
        <v>29</v>
      </c>
      <c r="M9290" t="s">
        <v>29</v>
      </c>
      <c r="N9290">
        <v>45.136611000000002</v>
      </c>
      <c r="O9290">
        <v>33.553452</v>
      </c>
      <c r="P9290" t="s">
        <v>3610</v>
      </c>
      <c r="Q9290" s="3">
        <f>Table1[[#This Row],[Capacity (MW)]]*0.395*8760*10^-6</f>
        <v>0.20553588</v>
      </c>
      <c r="R9290" s="3" cm="1">
        <f t="array" ref="R9290">AVERAGE(VLOOKUP(_xlfn.TEXTSPLIT(Table1[[#This Row],[Fuel (no space after comma)]], ","), FuelList_Final_EF!$A$2:$B$65, 2, FALSE))</f>
        <v>53.06</v>
      </c>
      <c r="S9290" s="3">
        <f>Table1[[#This Row],[Generation (TWh)]]*10^9*VLOOKUP(Table1[[#This Row],[Turbine/Engine Technology]],Technology_HR!$A$2:$B$11,2,FALSE)*10^-6</f>
        <v>1551590.35812</v>
      </c>
      <c r="T9290" s="5">
        <f>Table1[[#This Row],[Fuel Consumption (mmBtu)]]*Table1[[#This Row],[Emission Factor (kg CO2/ mmBtu)]]*10^3</f>
        <v>82327384401.847198</v>
      </c>
      <c r="U9290" s="3">
        <f>Table1[[#This Row],[Emissions (g CO2)]]/(Table1[[#This Row],[Generation (TWh)]]*10^9)</f>
        <v>400.54993999999999</v>
      </c>
    </row>
    <row r="9291" spans="1:21" x14ac:dyDescent="0.35">
      <c r="A9291" t="s">
        <v>2336</v>
      </c>
      <c r="B9291" t="s">
        <v>3243</v>
      </c>
      <c r="C9291" t="str">
        <f>SUBSTITUTE(Table1[[#This Row],[Fuel]],", ",",")</f>
        <v>fossil gas: natural gas,fossil liquids: fuel oil</v>
      </c>
      <c r="D9291" t="s">
        <v>3239</v>
      </c>
      <c r="E9291" t="s">
        <v>3275</v>
      </c>
      <c r="H9291" t="s">
        <v>3440</v>
      </c>
      <c r="I9291">
        <v>50</v>
      </c>
      <c r="J9291" t="s">
        <v>3448</v>
      </c>
      <c r="K9291">
        <v>1963</v>
      </c>
      <c r="L9291" t="s">
        <v>29</v>
      </c>
      <c r="M9291" t="s">
        <v>29</v>
      </c>
      <c r="N9291">
        <v>48.937435999999998</v>
      </c>
      <c r="O9291">
        <v>38.453161999999999</v>
      </c>
      <c r="P9291" t="s">
        <v>3610</v>
      </c>
      <c r="Q9291" s="3">
        <f>Table1[[#This Row],[Capacity (MW)]]*0.395*8760*10^-6</f>
        <v>0.17301</v>
      </c>
      <c r="R9291" s="3" cm="1">
        <f t="array" ref="R9291">AVERAGE(VLOOKUP(_xlfn.TEXTSPLIT(Table1[[#This Row],[Fuel (no space after comma)]], ","), FuelList_Final_EF!$A$2:$B$65, 2, FALSE))</f>
        <v>65.583341148886291</v>
      </c>
      <c r="S9291" s="3">
        <f>Table1[[#This Row],[Generation (TWh)]]*10^9*VLOOKUP(Table1[[#This Row],[Turbine/Engine Technology]],Technology_HR!$A$2:$B$11,2,FALSE)*10^-6</f>
        <v>1779407.8499999999</v>
      </c>
      <c r="T9291" s="5">
        <f>Table1[[#This Row],[Fuel Consumption (mmBtu)]]*Table1[[#This Row],[Emission Factor (kg CO2/ mmBtu)]]*10^3</f>
        <v>116699512069.55627</v>
      </c>
      <c r="U9291" s="3">
        <f>Table1[[#This Row],[Emissions (g CO2)]]/(Table1[[#This Row],[Generation (TWh)]]*10^9)</f>
        <v>674.52466371629544</v>
      </c>
    </row>
    <row r="9292" spans="1:21" x14ac:dyDescent="0.35">
      <c r="A9292" t="s">
        <v>2336</v>
      </c>
      <c r="B9292" t="s">
        <v>3243</v>
      </c>
      <c r="C9292" t="str">
        <f>SUBSTITUTE(Table1[[#This Row],[Fuel]],", ",",")</f>
        <v>fossil gas: natural gas,fossil liquids: fuel oil</v>
      </c>
      <c r="D9292" t="s">
        <v>3239</v>
      </c>
      <c r="E9292" t="s">
        <v>3275</v>
      </c>
      <c r="H9292" t="s">
        <v>3440</v>
      </c>
      <c r="I9292">
        <v>50</v>
      </c>
      <c r="J9292" t="s">
        <v>3448</v>
      </c>
      <c r="K9292">
        <v>1966</v>
      </c>
      <c r="L9292" t="s">
        <v>29</v>
      </c>
      <c r="M9292" t="s">
        <v>29</v>
      </c>
      <c r="N9292">
        <v>48.937435999999998</v>
      </c>
      <c r="O9292">
        <v>38.453161999999999</v>
      </c>
      <c r="P9292" t="s">
        <v>3610</v>
      </c>
      <c r="Q9292" s="3">
        <f>Table1[[#This Row],[Capacity (MW)]]*0.395*8760*10^-6</f>
        <v>0.17301</v>
      </c>
      <c r="R9292" s="3" cm="1">
        <f t="array" ref="R9292">AVERAGE(VLOOKUP(_xlfn.TEXTSPLIT(Table1[[#This Row],[Fuel (no space after comma)]], ","), FuelList_Final_EF!$A$2:$B$65, 2, FALSE))</f>
        <v>65.583341148886291</v>
      </c>
      <c r="S9292" s="3">
        <f>Table1[[#This Row],[Generation (TWh)]]*10^9*VLOOKUP(Table1[[#This Row],[Turbine/Engine Technology]],Technology_HR!$A$2:$B$11,2,FALSE)*10^-6</f>
        <v>1779407.8499999999</v>
      </c>
      <c r="T9292" s="5">
        <f>Table1[[#This Row],[Fuel Consumption (mmBtu)]]*Table1[[#This Row],[Emission Factor (kg CO2/ mmBtu)]]*10^3</f>
        <v>116699512069.55627</v>
      </c>
      <c r="U9292" s="3">
        <f>Table1[[#This Row],[Emissions (g CO2)]]/(Table1[[#This Row],[Generation (TWh)]]*10^9)</f>
        <v>674.52466371629544</v>
      </c>
    </row>
    <row r="9293" spans="1:21" x14ac:dyDescent="0.35">
      <c r="A9293" t="s">
        <v>2336</v>
      </c>
      <c r="B9293" t="s">
        <v>3243</v>
      </c>
      <c r="C9293" t="str">
        <f>SUBSTITUTE(Table1[[#This Row],[Fuel]],", ",",")</f>
        <v>fossil gas: natural gas,fossil liquids: fuel oil</v>
      </c>
      <c r="D9293" t="s">
        <v>3239</v>
      </c>
      <c r="E9293" t="s">
        <v>3275</v>
      </c>
      <c r="H9293" t="s">
        <v>3440</v>
      </c>
      <c r="I9293">
        <v>50</v>
      </c>
      <c r="J9293" t="s">
        <v>3448</v>
      </c>
      <c r="K9293">
        <v>1966</v>
      </c>
      <c r="L9293" t="s">
        <v>29</v>
      </c>
      <c r="M9293" t="s">
        <v>29</v>
      </c>
      <c r="N9293">
        <v>48.937435999999998</v>
      </c>
      <c r="O9293">
        <v>38.453161999999999</v>
      </c>
      <c r="P9293" t="s">
        <v>3610</v>
      </c>
      <c r="Q9293" s="3">
        <f>Table1[[#This Row],[Capacity (MW)]]*0.395*8760*10^-6</f>
        <v>0.17301</v>
      </c>
      <c r="R9293" s="3" cm="1">
        <f t="array" ref="R9293">AVERAGE(VLOOKUP(_xlfn.TEXTSPLIT(Table1[[#This Row],[Fuel (no space after comma)]], ","), FuelList_Final_EF!$A$2:$B$65, 2, FALSE))</f>
        <v>65.583341148886291</v>
      </c>
      <c r="S9293" s="3">
        <f>Table1[[#This Row],[Generation (TWh)]]*10^9*VLOOKUP(Table1[[#This Row],[Turbine/Engine Technology]],Technology_HR!$A$2:$B$11,2,FALSE)*10^-6</f>
        <v>1779407.8499999999</v>
      </c>
      <c r="T9293" s="5">
        <f>Table1[[#This Row],[Fuel Consumption (mmBtu)]]*Table1[[#This Row],[Emission Factor (kg CO2/ mmBtu)]]*10^3</f>
        <v>116699512069.55627</v>
      </c>
      <c r="U9293" s="3">
        <f>Table1[[#This Row],[Emissions (g CO2)]]/(Table1[[#This Row],[Generation (TWh)]]*10^9)</f>
        <v>674.52466371629544</v>
      </c>
    </row>
    <row r="9294" spans="1:21" x14ac:dyDescent="0.35">
      <c r="A9294" t="s">
        <v>2337</v>
      </c>
      <c r="B9294" t="s">
        <v>3239</v>
      </c>
      <c r="C9294" t="str">
        <f>SUBSTITUTE(Table1[[#This Row],[Fuel]],", ",",")</f>
        <v>fossil gas: natural gas</v>
      </c>
      <c r="D9294" t="s">
        <v>3239</v>
      </c>
      <c r="H9294" t="s">
        <v>3440</v>
      </c>
      <c r="I9294">
        <v>57</v>
      </c>
      <c r="J9294" t="s">
        <v>3446</v>
      </c>
      <c r="K9294">
        <v>1962</v>
      </c>
      <c r="L9294" t="s">
        <v>29</v>
      </c>
      <c r="M9294" t="s">
        <v>29</v>
      </c>
      <c r="N9294">
        <v>51.885768800000001</v>
      </c>
      <c r="O9294">
        <v>33.455812600000002</v>
      </c>
      <c r="P9294" t="s">
        <v>3610</v>
      </c>
      <c r="Q9294" s="3">
        <f>Table1[[#This Row],[Capacity (MW)]]*0.395*8760*10^-6</f>
        <v>0.19723139999999997</v>
      </c>
      <c r="R9294" s="3" cm="1">
        <f t="array" ref="R9294">AVERAGE(VLOOKUP(_xlfn.TEXTSPLIT(Table1[[#This Row],[Fuel (no space after comma)]], ","), FuelList_Final_EF!$A$2:$B$65, 2, FALSE))</f>
        <v>53.06</v>
      </c>
      <c r="S9294" s="3">
        <f>Table1[[#This Row],[Generation (TWh)]]*10^9*VLOOKUP(Table1[[#This Row],[Turbine/Engine Technology]],Technology_HR!$A$2:$B$11,2,FALSE)*10^-6</f>
        <v>2028524.9489999996</v>
      </c>
      <c r="T9294" s="5">
        <f>Table1[[#This Row],[Fuel Consumption (mmBtu)]]*Table1[[#This Row],[Emission Factor (kg CO2/ mmBtu)]]*10^3</f>
        <v>107633533793.93997</v>
      </c>
      <c r="U9294" s="3">
        <f>Table1[[#This Row],[Emissions (g CO2)]]/(Table1[[#This Row],[Generation (TWh)]]*10^9)</f>
        <v>545.72209999999995</v>
      </c>
    </row>
    <row r="9295" spans="1:21" x14ac:dyDescent="0.35">
      <c r="A9295" t="s">
        <v>2337</v>
      </c>
      <c r="B9295" t="s">
        <v>3239</v>
      </c>
      <c r="C9295" t="str">
        <f>SUBSTITUTE(Table1[[#This Row],[Fuel]],", ",",")</f>
        <v>fossil gas: natural gas</v>
      </c>
      <c r="D9295" t="s">
        <v>3239</v>
      </c>
      <c r="H9295" t="s">
        <v>3440</v>
      </c>
      <c r="I9295">
        <v>57</v>
      </c>
      <c r="J9295" t="s">
        <v>3446</v>
      </c>
      <c r="K9295">
        <v>1962</v>
      </c>
      <c r="L9295" t="s">
        <v>29</v>
      </c>
      <c r="M9295" t="s">
        <v>29</v>
      </c>
      <c r="N9295">
        <v>51.885768800000001</v>
      </c>
      <c r="O9295">
        <v>33.455812600000002</v>
      </c>
      <c r="P9295" t="s">
        <v>3610</v>
      </c>
      <c r="Q9295" s="3">
        <f>Table1[[#This Row],[Capacity (MW)]]*0.395*8760*10^-6</f>
        <v>0.19723139999999997</v>
      </c>
      <c r="R9295" s="3" cm="1">
        <f t="array" ref="R9295">AVERAGE(VLOOKUP(_xlfn.TEXTSPLIT(Table1[[#This Row],[Fuel (no space after comma)]], ","), FuelList_Final_EF!$A$2:$B$65, 2, FALSE))</f>
        <v>53.06</v>
      </c>
      <c r="S9295" s="3">
        <f>Table1[[#This Row],[Generation (TWh)]]*10^9*VLOOKUP(Table1[[#This Row],[Turbine/Engine Technology]],Technology_HR!$A$2:$B$11,2,FALSE)*10^-6</f>
        <v>2028524.9489999996</v>
      </c>
      <c r="T9295" s="5">
        <f>Table1[[#This Row],[Fuel Consumption (mmBtu)]]*Table1[[#This Row],[Emission Factor (kg CO2/ mmBtu)]]*10^3</f>
        <v>107633533793.93997</v>
      </c>
      <c r="U9295" s="3">
        <f>Table1[[#This Row],[Emissions (g CO2)]]/(Table1[[#This Row],[Generation (TWh)]]*10^9)</f>
        <v>545.72209999999995</v>
      </c>
    </row>
    <row r="9296" spans="1:21" x14ac:dyDescent="0.35">
      <c r="A9296" t="s">
        <v>2335</v>
      </c>
      <c r="B9296" t="s">
        <v>3263</v>
      </c>
      <c r="C9296" t="str">
        <f>SUBSTITUTE(Table1[[#This Row],[Fuel]],", ",",")</f>
        <v>fossil gas: natural gas,fossil liquids: heavy fuel oil</v>
      </c>
      <c r="D9296" t="s">
        <v>3239</v>
      </c>
      <c r="E9296" t="s">
        <v>3241</v>
      </c>
      <c r="H9296" t="s">
        <v>3440</v>
      </c>
      <c r="I9296">
        <v>43</v>
      </c>
      <c r="J9296" t="s">
        <v>3446</v>
      </c>
      <c r="K9296">
        <v>1958</v>
      </c>
      <c r="L9296" t="s">
        <v>29</v>
      </c>
      <c r="M9296" t="s">
        <v>29</v>
      </c>
      <c r="N9296">
        <v>45.012887999999997</v>
      </c>
      <c r="O9296">
        <v>34.035874</v>
      </c>
      <c r="P9296" t="s">
        <v>3610</v>
      </c>
      <c r="Q9296" s="3">
        <f>Table1[[#This Row],[Capacity (MW)]]*0.395*8760*10^-6</f>
        <v>0.14878859999999999</v>
      </c>
      <c r="R9296" s="3" cm="1">
        <f t="array" ref="R9296">AVERAGE(VLOOKUP(_xlfn.TEXTSPLIT(Table1[[#This Row],[Fuel (no space after comma)]], ","), FuelList_Final_EF!$A$2:$B$65, 2, FALSE))</f>
        <v>67.331265155508703</v>
      </c>
      <c r="S9296" s="3">
        <f>Table1[[#This Row],[Generation (TWh)]]*10^9*VLOOKUP(Table1[[#This Row],[Turbine/Engine Technology]],Technology_HR!$A$2:$B$11,2,FALSE)*10^-6</f>
        <v>1530290.7509999999</v>
      </c>
      <c r="T9296" s="5">
        <f>Table1[[#This Row],[Fuel Consumption (mmBtu)]]*Table1[[#This Row],[Emission Factor (kg CO2/ mmBtu)]]*10^3</f>
        <v>103036412320.60353</v>
      </c>
      <c r="U9296" s="3">
        <f>Table1[[#This Row],[Emissions (g CO2)]]/(Table1[[#This Row],[Generation (TWh)]]*10^9)</f>
        <v>692.50206212440696</v>
      </c>
    </row>
    <row r="9297" spans="1:21" x14ac:dyDescent="0.35">
      <c r="A9297" t="s">
        <v>2335</v>
      </c>
      <c r="B9297" t="s">
        <v>3263</v>
      </c>
      <c r="C9297" t="str">
        <f>SUBSTITUTE(Table1[[#This Row],[Fuel]],", ",",")</f>
        <v>fossil gas: natural gas,fossil liquids: heavy fuel oil</v>
      </c>
      <c r="D9297" t="s">
        <v>3239</v>
      </c>
      <c r="E9297" t="s">
        <v>3241</v>
      </c>
      <c r="H9297" t="s">
        <v>3440</v>
      </c>
      <c r="I9297">
        <v>43</v>
      </c>
      <c r="J9297" t="s">
        <v>3446</v>
      </c>
      <c r="K9297">
        <v>1960</v>
      </c>
      <c r="L9297" t="s">
        <v>29</v>
      </c>
      <c r="M9297" t="s">
        <v>29</v>
      </c>
      <c r="N9297">
        <v>45.012887999999997</v>
      </c>
      <c r="O9297">
        <v>34.035874</v>
      </c>
      <c r="P9297" t="s">
        <v>3610</v>
      </c>
      <c r="Q9297" s="3">
        <f>Table1[[#This Row],[Capacity (MW)]]*0.395*8760*10^-6</f>
        <v>0.14878859999999999</v>
      </c>
      <c r="R9297" s="3" cm="1">
        <f t="array" ref="R9297">AVERAGE(VLOOKUP(_xlfn.TEXTSPLIT(Table1[[#This Row],[Fuel (no space after comma)]], ","), FuelList_Final_EF!$A$2:$B$65, 2, FALSE))</f>
        <v>67.331265155508703</v>
      </c>
      <c r="S9297" s="3">
        <f>Table1[[#This Row],[Generation (TWh)]]*10^9*VLOOKUP(Table1[[#This Row],[Turbine/Engine Technology]],Technology_HR!$A$2:$B$11,2,FALSE)*10^-6</f>
        <v>1530290.7509999999</v>
      </c>
      <c r="T9297" s="5">
        <f>Table1[[#This Row],[Fuel Consumption (mmBtu)]]*Table1[[#This Row],[Emission Factor (kg CO2/ mmBtu)]]*10^3</f>
        <v>103036412320.60353</v>
      </c>
      <c r="U9297" s="3">
        <f>Table1[[#This Row],[Emissions (g CO2)]]/(Table1[[#This Row],[Generation (TWh)]]*10^9)</f>
        <v>692.50206212440696</v>
      </c>
    </row>
    <row r="9298" spans="1:21" x14ac:dyDescent="0.35">
      <c r="A9298" t="s">
        <v>2032</v>
      </c>
      <c r="B9298" t="s">
        <v>3240</v>
      </c>
      <c r="C9298" t="str">
        <f>SUBSTITUTE(Table1[[#This Row],[Fuel]],", ",",")</f>
        <v>fossil gas: natural gas,fossil liquids: diesel</v>
      </c>
      <c r="D9298" t="s">
        <v>3239</v>
      </c>
      <c r="E9298" t="s">
        <v>3258</v>
      </c>
      <c r="H9298" t="s">
        <v>3438</v>
      </c>
      <c r="I9298">
        <v>245</v>
      </c>
      <c r="J9298" t="s">
        <v>3446</v>
      </c>
      <c r="K9298">
        <v>2018</v>
      </c>
      <c r="L9298" t="s">
        <v>29</v>
      </c>
      <c r="M9298" t="s">
        <v>29</v>
      </c>
      <c r="N9298">
        <v>44.942652000000002</v>
      </c>
      <c r="O9298">
        <v>34.223751999999998</v>
      </c>
      <c r="P9298" t="s">
        <v>3610</v>
      </c>
      <c r="Q9298" s="3">
        <f>Table1[[#This Row],[Capacity (MW)]]*0.395*8760*10^-6</f>
        <v>0.84774899999999997</v>
      </c>
      <c r="R9298" s="3" cm="1">
        <f t="array" ref="R9298">AVERAGE(VLOOKUP(_xlfn.TEXTSPLIT(Table1[[#This Row],[Fuel (no space after comma)]], ","), FuelList_Final_EF!$A$2:$B$65, 2, FALSE))</f>
        <v>65.583341148886291</v>
      </c>
      <c r="S9298" s="3">
        <f>Table1[[#This Row],[Generation (TWh)]]*10^9*VLOOKUP(Table1[[#This Row],[Turbine/Engine Technology]],Technology_HR!$A$2:$B$11,2,FALSE)*10^-6</f>
        <v>6399657.2009999994</v>
      </c>
      <c r="T9298" s="5">
        <f>Table1[[#This Row],[Fuel Consumption (mmBtu)]]*Table1[[#This Row],[Emission Factor (kg CO2/ mmBtu)]]*10^3</f>
        <v>419710901449.10974</v>
      </c>
      <c r="U9298" s="3">
        <f>Table1[[#This Row],[Emissions (g CO2)]]/(Table1[[#This Row],[Generation (TWh)]]*10^9)</f>
        <v>495.08864233294258</v>
      </c>
    </row>
    <row r="9299" spans="1:21" x14ac:dyDescent="0.35">
      <c r="A9299" t="s">
        <v>2032</v>
      </c>
      <c r="B9299" t="s">
        <v>3240</v>
      </c>
      <c r="C9299" t="str">
        <f>SUBSTITUTE(Table1[[#This Row],[Fuel]],", ",",")</f>
        <v>fossil gas: natural gas,fossil liquids: diesel</v>
      </c>
      <c r="D9299" t="s">
        <v>3239</v>
      </c>
      <c r="E9299" t="s">
        <v>3258</v>
      </c>
      <c r="H9299" t="s">
        <v>3438</v>
      </c>
      <c r="I9299">
        <v>245</v>
      </c>
      <c r="J9299" t="s">
        <v>3446</v>
      </c>
      <c r="K9299">
        <v>2019</v>
      </c>
      <c r="L9299" t="s">
        <v>29</v>
      </c>
      <c r="M9299" t="s">
        <v>29</v>
      </c>
      <c r="N9299">
        <v>44.942652000000002</v>
      </c>
      <c r="O9299">
        <v>34.223751999999998</v>
      </c>
      <c r="P9299" t="s">
        <v>3610</v>
      </c>
      <c r="Q9299" s="3">
        <f>Table1[[#This Row],[Capacity (MW)]]*0.395*8760*10^-6</f>
        <v>0.84774899999999997</v>
      </c>
      <c r="R9299" s="3" cm="1">
        <f t="array" ref="R9299">AVERAGE(VLOOKUP(_xlfn.TEXTSPLIT(Table1[[#This Row],[Fuel (no space after comma)]], ","), FuelList_Final_EF!$A$2:$B$65, 2, FALSE))</f>
        <v>65.583341148886291</v>
      </c>
      <c r="S9299" s="3">
        <f>Table1[[#This Row],[Generation (TWh)]]*10^9*VLOOKUP(Table1[[#This Row],[Turbine/Engine Technology]],Technology_HR!$A$2:$B$11,2,FALSE)*10^-6</f>
        <v>6399657.2009999994</v>
      </c>
      <c r="T9299" s="5">
        <f>Table1[[#This Row],[Fuel Consumption (mmBtu)]]*Table1[[#This Row],[Emission Factor (kg CO2/ mmBtu)]]*10^3</f>
        <v>419710901449.10974</v>
      </c>
      <c r="U9299" s="3">
        <f>Table1[[#This Row],[Emissions (g CO2)]]/(Table1[[#This Row],[Generation (TWh)]]*10^9)</f>
        <v>495.08864233294258</v>
      </c>
    </row>
    <row r="9300" spans="1:21" x14ac:dyDescent="0.35">
      <c r="A9300" t="s">
        <v>2032</v>
      </c>
      <c r="B9300" t="s">
        <v>3239</v>
      </c>
      <c r="C9300" t="str">
        <f>SUBSTITUTE(Table1[[#This Row],[Fuel]],", ",",")</f>
        <v>fossil gas: natural gas</v>
      </c>
      <c r="D9300" t="s">
        <v>3239</v>
      </c>
      <c r="H9300" t="s">
        <v>3438</v>
      </c>
      <c r="I9300">
        <v>250</v>
      </c>
      <c r="J9300" t="s">
        <v>3450</v>
      </c>
      <c r="K9300">
        <v>2028</v>
      </c>
      <c r="L9300" t="s">
        <v>29</v>
      </c>
      <c r="M9300" t="s">
        <v>29</v>
      </c>
      <c r="N9300">
        <v>44.942652000000002</v>
      </c>
      <c r="O9300">
        <v>34.223751999999998</v>
      </c>
      <c r="P9300" t="s">
        <v>3610</v>
      </c>
      <c r="Q9300" s="3">
        <f>Table1[[#This Row],[Capacity (MW)]]*0.395*8760*10^-6</f>
        <v>0.86504999999999999</v>
      </c>
      <c r="R9300" s="3" cm="1">
        <f t="array" ref="R9300">AVERAGE(VLOOKUP(_xlfn.TEXTSPLIT(Table1[[#This Row],[Fuel (no space after comma)]], ","), FuelList_Final_EF!$A$2:$B$65, 2, FALSE))</f>
        <v>53.06</v>
      </c>
      <c r="S9300" s="3">
        <f>Table1[[#This Row],[Generation (TWh)]]*10^9*VLOOKUP(Table1[[#This Row],[Turbine/Engine Technology]],Technology_HR!$A$2:$B$11,2,FALSE)*10^-6</f>
        <v>6530262.4499999993</v>
      </c>
      <c r="T9300" s="5">
        <f>Table1[[#This Row],[Fuel Consumption (mmBtu)]]*Table1[[#This Row],[Emission Factor (kg CO2/ mmBtu)]]*10^3</f>
        <v>346495725597</v>
      </c>
      <c r="U9300" s="3">
        <f>Table1[[#This Row],[Emissions (g CO2)]]/(Table1[[#This Row],[Generation (TWh)]]*10^9)</f>
        <v>400.54993999999999</v>
      </c>
    </row>
    <row r="9301" spans="1:21" x14ac:dyDescent="0.35">
      <c r="A9301" t="s">
        <v>2338</v>
      </c>
      <c r="B9301" t="s">
        <v>3243</v>
      </c>
      <c r="C9301" t="str">
        <f>SUBSTITUTE(Table1[[#This Row],[Fuel]],", ",",")</f>
        <v>fossil gas: natural gas,fossil liquids: fuel oil</v>
      </c>
      <c r="D9301" t="s">
        <v>3239</v>
      </c>
      <c r="E9301" t="s">
        <v>3275</v>
      </c>
      <c r="H9301" t="s">
        <v>3440</v>
      </c>
      <c r="I9301">
        <v>300</v>
      </c>
      <c r="J9301" t="s">
        <v>3448</v>
      </c>
      <c r="K9301">
        <v>1971</v>
      </c>
      <c r="L9301" t="s">
        <v>29</v>
      </c>
      <c r="M9301" t="s">
        <v>29</v>
      </c>
      <c r="N9301">
        <v>50.133377000000003</v>
      </c>
      <c r="O9301">
        <v>30.746670000000002</v>
      </c>
      <c r="P9301" t="s">
        <v>3610</v>
      </c>
      <c r="Q9301" s="3">
        <f>Table1[[#This Row],[Capacity (MW)]]*0.395*8760*10^-6</f>
        <v>1.03806</v>
      </c>
      <c r="R9301" s="3" cm="1">
        <f t="array" ref="R9301">AVERAGE(VLOOKUP(_xlfn.TEXTSPLIT(Table1[[#This Row],[Fuel (no space after comma)]], ","), FuelList_Final_EF!$A$2:$B$65, 2, FALSE))</f>
        <v>65.583341148886291</v>
      </c>
      <c r="S9301" s="3">
        <f>Table1[[#This Row],[Generation (TWh)]]*10^9*VLOOKUP(Table1[[#This Row],[Turbine/Engine Technology]],Technology_HR!$A$2:$B$11,2,FALSE)*10^-6</f>
        <v>10676447.1</v>
      </c>
      <c r="T9301" s="5">
        <f>Table1[[#This Row],[Fuel Consumption (mmBtu)]]*Table1[[#This Row],[Emission Factor (kg CO2/ mmBtu)]]*10^3</f>
        <v>700197072417.33765</v>
      </c>
      <c r="U9301" s="3">
        <f>Table1[[#This Row],[Emissions (g CO2)]]/(Table1[[#This Row],[Generation (TWh)]]*10^9)</f>
        <v>674.52466371629544</v>
      </c>
    </row>
    <row r="9302" spans="1:21" x14ac:dyDescent="0.35">
      <c r="A9302" t="s">
        <v>2338</v>
      </c>
      <c r="B9302" t="s">
        <v>3243</v>
      </c>
      <c r="C9302" t="str">
        <f>SUBSTITUTE(Table1[[#This Row],[Fuel]],", ",",")</f>
        <v>fossil gas: natural gas,fossil liquids: fuel oil</v>
      </c>
      <c r="D9302" t="s">
        <v>3239</v>
      </c>
      <c r="E9302" t="s">
        <v>3275</v>
      </c>
      <c r="H9302" t="s">
        <v>3440</v>
      </c>
      <c r="I9302">
        <v>300</v>
      </c>
      <c r="J9302" t="s">
        <v>3448</v>
      </c>
      <c r="K9302">
        <v>1972</v>
      </c>
      <c r="L9302" t="s">
        <v>29</v>
      </c>
      <c r="M9302" t="s">
        <v>29</v>
      </c>
      <c r="N9302">
        <v>50.133377000000003</v>
      </c>
      <c r="O9302">
        <v>30.746670000000002</v>
      </c>
      <c r="P9302" t="s">
        <v>3610</v>
      </c>
      <c r="Q9302" s="3">
        <f>Table1[[#This Row],[Capacity (MW)]]*0.395*8760*10^-6</f>
        <v>1.03806</v>
      </c>
      <c r="R9302" s="3" cm="1">
        <f t="array" ref="R9302">AVERAGE(VLOOKUP(_xlfn.TEXTSPLIT(Table1[[#This Row],[Fuel (no space after comma)]], ","), FuelList_Final_EF!$A$2:$B$65, 2, FALSE))</f>
        <v>65.583341148886291</v>
      </c>
      <c r="S9302" s="3">
        <f>Table1[[#This Row],[Generation (TWh)]]*10^9*VLOOKUP(Table1[[#This Row],[Turbine/Engine Technology]],Technology_HR!$A$2:$B$11,2,FALSE)*10^-6</f>
        <v>10676447.1</v>
      </c>
      <c r="T9302" s="5">
        <f>Table1[[#This Row],[Fuel Consumption (mmBtu)]]*Table1[[#This Row],[Emission Factor (kg CO2/ mmBtu)]]*10^3</f>
        <v>700197072417.33765</v>
      </c>
      <c r="U9302" s="3">
        <f>Table1[[#This Row],[Emissions (g CO2)]]/(Table1[[#This Row],[Generation (TWh)]]*10^9)</f>
        <v>674.52466371629544</v>
      </c>
    </row>
    <row r="9303" spans="1:21" x14ac:dyDescent="0.35">
      <c r="A9303" t="s">
        <v>2339</v>
      </c>
      <c r="B9303" t="s">
        <v>3243</v>
      </c>
      <c r="C9303" t="str">
        <f>SUBSTITUTE(Table1[[#This Row],[Fuel]],", ",",")</f>
        <v>fossil gas: natural gas,fossil liquids: fuel oil</v>
      </c>
      <c r="D9303" t="s">
        <v>3239</v>
      </c>
      <c r="E9303" t="s">
        <v>3275</v>
      </c>
      <c r="H9303" t="s">
        <v>3440</v>
      </c>
      <c r="I9303">
        <v>800</v>
      </c>
      <c r="J9303" t="s">
        <v>3448</v>
      </c>
      <c r="K9303">
        <v>1975</v>
      </c>
      <c r="L9303" t="s">
        <v>29</v>
      </c>
      <c r="M9303" t="s">
        <v>29</v>
      </c>
      <c r="N9303">
        <v>48.464745000000001</v>
      </c>
      <c r="O9303">
        <v>38.202660000000002</v>
      </c>
      <c r="P9303" t="s">
        <v>3610</v>
      </c>
      <c r="Q9303" s="3">
        <f>Table1[[#This Row],[Capacity (MW)]]*0.395*8760*10^-6</f>
        <v>2.76816</v>
      </c>
      <c r="R9303" s="3" cm="1">
        <f t="array" ref="R9303">AVERAGE(VLOOKUP(_xlfn.TEXTSPLIT(Table1[[#This Row],[Fuel (no space after comma)]], ","), FuelList_Final_EF!$A$2:$B$65, 2, FALSE))</f>
        <v>65.583341148886291</v>
      </c>
      <c r="S9303" s="3">
        <f>Table1[[#This Row],[Generation (TWh)]]*10^9*VLOOKUP(Table1[[#This Row],[Turbine/Engine Technology]],Technology_HR!$A$2:$B$11,2,FALSE)*10^-6</f>
        <v>28470525.599999998</v>
      </c>
      <c r="T9303" s="5">
        <f>Table1[[#This Row],[Fuel Consumption (mmBtu)]]*Table1[[#This Row],[Emission Factor (kg CO2/ mmBtu)]]*10^3</f>
        <v>1867192193112.9004</v>
      </c>
      <c r="U9303" s="3">
        <f>Table1[[#This Row],[Emissions (g CO2)]]/(Table1[[#This Row],[Generation (TWh)]]*10^9)</f>
        <v>674.52466371629544</v>
      </c>
    </row>
    <row r="9304" spans="1:21" x14ac:dyDescent="0.35">
      <c r="A9304" t="s">
        <v>2339</v>
      </c>
      <c r="B9304" t="s">
        <v>3243</v>
      </c>
      <c r="C9304" t="str">
        <f>SUBSTITUTE(Table1[[#This Row],[Fuel]],", ",",")</f>
        <v>fossil gas: natural gas,fossil liquids: fuel oil</v>
      </c>
      <c r="D9304" t="s">
        <v>3239</v>
      </c>
      <c r="E9304" t="s">
        <v>3275</v>
      </c>
      <c r="H9304" t="s">
        <v>3440</v>
      </c>
      <c r="I9304">
        <v>800</v>
      </c>
      <c r="J9304" t="s">
        <v>3448</v>
      </c>
      <c r="K9304">
        <v>1976</v>
      </c>
      <c r="L9304" t="s">
        <v>29</v>
      </c>
      <c r="M9304" t="s">
        <v>29</v>
      </c>
      <c r="N9304">
        <v>48.464745000000001</v>
      </c>
      <c r="O9304">
        <v>38.202660000000002</v>
      </c>
      <c r="P9304" t="s">
        <v>3610</v>
      </c>
      <c r="Q9304" s="3">
        <f>Table1[[#This Row],[Capacity (MW)]]*0.395*8760*10^-6</f>
        <v>2.76816</v>
      </c>
      <c r="R9304" s="3" cm="1">
        <f t="array" ref="R9304">AVERAGE(VLOOKUP(_xlfn.TEXTSPLIT(Table1[[#This Row],[Fuel (no space after comma)]], ","), FuelList_Final_EF!$A$2:$B$65, 2, FALSE))</f>
        <v>65.583341148886291</v>
      </c>
      <c r="S9304" s="3">
        <f>Table1[[#This Row],[Generation (TWh)]]*10^9*VLOOKUP(Table1[[#This Row],[Turbine/Engine Technology]],Technology_HR!$A$2:$B$11,2,FALSE)*10^-6</f>
        <v>28470525.599999998</v>
      </c>
      <c r="T9304" s="5">
        <f>Table1[[#This Row],[Fuel Consumption (mmBtu)]]*Table1[[#This Row],[Emission Factor (kg CO2/ mmBtu)]]*10^3</f>
        <v>1867192193112.9004</v>
      </c>
      <c r="U9304" s="3">
        <f>Table1[[#This Row],[Emissions (g CO2)]]/(Table1[[#This Row],[Generation (TWh)]]*10^9)</f>
        <v>674.52466371629544</v>
      </c>
    </row>
    <row r="9305" spans="1:21" x14ac:dyDescent="0.35">
      <c r="A9305" t="s">
        <v>2339</v>
      </c>
      <c r="B9305" t="s">
        <v>3243</v>
      </c>
      <c r="C9305" t="str">
        <f>SUBSTITUTE(Table1[[#This Row],[Fuel]],", ",",")</f>
        <v>fossil gas: natural gas,fossil liquids: fuel oil</v>
      </c>
      <c r="D9305" t="s">
        <v>3239</v>
      </c>
      <c r="E9305" t="s">
        <v>3275</v>
      </c>
      <c r="H9305" t="s">
        <v>3440</v>
      </c>
      <c r="I9305">
        <v>800</v>
      </c>
      <c r="J9305" t="s">
        <v>3448</v>
      </c>
      <c r="K9305">
        <v>1977</v>
      </c>
      <c r="L9305" t="s">
        <v>29</v>
      </c>
      <c r="M9305" t="s">
        <v>29</v>
      </c>
      <c r="N9305">
        <v>48.464745000000001</v>
      </c>
      <c r="O9305">
        <v>38.202660000000002</v>
      </c>
      <c r="P9305" t="s">
        <v>3610</v>
      </c>
      <c r="Q9305" s="3">
        <f>Table1[[#This Row],[Capacity (MW)]]*0.395*8760*10^-6</f>
        <v>2.76816</v>
      </c>
      <c r="R9305" s="3" cm="1">
        <f t="array" ref="R9305">AVERAGE(VLOOKUP(_xlfn.TEXTSPLIT(Table1[[#This Row],[Fuel (no space after comma)]], ","), FuelList_Final_EF!$A$2:$B$65, 2, FALSE))</f>
        <v>65.583341148886291</v>
      </c>
      <c r="S9305" s="3">
        <f>Table1[[#This Row],[Generation (TWh)]]*10^9*VLOOKUP(Table1[[#This Row],[Turbine/Engine Technology]],Technology_HR!$A$2:$B$11,2,FALSE)*10^-6</f>
        <v>28470525.599999998</v>
      </c>
      <c r="T9305" s="5">
        <f>Table1[[#This Row],[Fuel Consumption (mmBtu)]]*Table1[[#This Row],[Emission Factor (kg CO2/ mmBtu)]]*10^3</f>
        <v>1867192193112.9004</v>
      </c>
      <c r="U9305" s="3">
        <f>Table1[[#This Row],[Emissions (g CO2)]]/(Table1[[#This Row],[Generation (TWh)]]*10^9)</f>
        <v>674.52466371629544</v>
      </c>
    </row>
    <row r="9306" spans="1:21" x14ac:dyDescent="0.35">
      <c r="A9306" t="s">
        <v>2340</v>
      </c>
      <c r="B9306" t="s">
        <v>3243</v>
      </c>
      <c r="C9306" t="str">
        <f>SUBSTITUTE(Table1[[#This Row],[Fuel]],", ",",")</f>
        <v>fossil gas: natural gas,fossil liquids: fuel oil</v>
      </c>
      <c r="D9306" t="s">
        <v>3239</v>
      </c>
      <c r="E9306" t="s">
        <v>3275</v>
      </c>
      <c r="H9306" t="s">
        <v>3440</v>
      </c>
      <c r="I9306">
        <v>800</v>
      </c>
      <c r="J9306" t="s">
        <v>3448</v>
      </c>
      <c r="K9306">
        <v>1975</v>
      </c>
      <c r="L9306" t="s">
        <v>29</v>
      </c>
      <c r="M9306" t="s">
        <v>29</v>
      </c>
      <c r="N9306">
        <v>47.507238000000001</v>
      </c>
      <c r="O9306">
        <v>34.625478000000001</v>
      </c>
      <c r="P9306" t="s">
        <v>3610</v>
      </c>
      <c r="Q9306" s="3">
        <f>Table1[[#This Row],[Capacity (MW)]]*0.395*8760*10^-6</f>
        <v>2.76816</v>
      </c>
      <c r="R9306" s="3" cm="1">
        <f t="array" ref="R9306">AVERAGE(VLOOKUP(_xlfn.TEXTSPLIT(Table1[[#This Row],[Fuel (no space after comma)]], ","), FuelList_Final_EF!$A$2:$B$65, 2, FALSE))</f>
        <v>65.583341148886291</v>
      </c>
      <c r="S9306" s="3">
        <f>Table1[[#This Row],[Generation (TWh)]]*10^9*VLOOKUP(Table1[[#This Row],[Turbine/Engine Technology]],Technology_HR!$A$2:$B$11,2,FALSE)*10^-6</f>
        <v>28470525.599999998</v>
      </c>
      <c r="T9306" s="5">
        <f>Table1[[#This Row],[Fuel Consumption (mmBtu)]]*Table1[[#This Row],[Emission Factor (kg CO2/ mmBtu)]]*10^3</f>
        <v>1867192193112.9004</v>
      </c>
      <c r="U9306" s="3">
        <f>Table1[[#This Row],[Emissions (g CO2)]]/(Table1[[#This Row],[Generation (TWh)]]*10^9)</f>
        <v>674.52466371629544</v>
      </c>
    </row>
    <row r="9307" spans="1:21" x14ac:dyDescent="0.35">
      <c r="A9307" t="s">
        <v>2340</v>
      </c>
      <c r="B9307" t="s">
        <v>3243</v>
      </c>
      <c r="C9307" t="str">
        <f>SUBSTITUTE(Table1[[#This Row],[Fuel]],", ",",")</f>
        <v>fossil gas: natural gas,fossil liquids: fuel oil</v>
      </c>
      <c r="D9307" t="s">
        <v>3239</v>
      </c>
      <c r="E9307" t="s">
        <v>3275</v>
      </c>
      <c r="H9307" t="s">
        <v>3440</v>
      </c>
      <c r="I9307">
        <v>800</v>
      </c>
      <c r="J9307" t="s">
        <v>3448</v>
      </c>
      <c r="K9307">
        <v>1977</v>
      </c>
      <c r="L9307" t="s">
        <v>29</v>
      </c>
      <c r="M9307" t="s">
        <v>29</v>
      </c>
      <c r="N9307">
        <v>47.507238000000001</v>
      </c>
      <c r="O9307">
        <v>34.625478000000001</v>
      </c>
      <c r="P9307" t="s">
        <v>3610</v>
      </c>
      <c r="Q9307" s="3">
        <f>Table1[[#This Row],[Capacity (MW)]]*0.395*8760*10^-6</f>
        <v>2.76816</v>
      </c>
      <c r="R9307" s="3" cm="1">
        <f t="array" ref="R9307">AVERAGE(VLOOKUP(_xlfn.TEXTSPLIT(Table1[[#This Row],[Fuel (no space after comma)]], ","), FuelList_Final_EF!$A$2:$B$65, 2, FALSE))</f>
        <v>65.583341148886291</v>
      </c>
      <c r="S9307" s="3">
        <f>Table1[[#This Row],[Generation (TWh)]]*10^9*VLOOKUP(Table1[[#This Row],[Turbine/Engine Technology]],Technology_HR!$A$2:$B$11,2,FALSE)*10^-6</f>
        <v>28470525.599999998</v>
      </c>
      <c r="T9307" s="5">
        <f>Table1[[#This Row],[Fuel Consumption (mmBtu)]]*Table1[[#This Row],[Emission Factor (kg CO2/ mmBtu)]]*10^3</f>
        <v>1867192193112.9004</v>
      </c>
      <c r="U9307" s="3">
        <f>Table1[[#This Row],[Emissions (g CO2)]]/(Table1[[#This Row],[Generation (TWh)]]*10^9)</f>
        <v>674.52466371629544</v>
      </c>
    </row>
    <row r="9308" spans="1:21" x14ac:dyDescent="0.35">
      <c r="A9308" t="s">
        <v>2341</v>
      </c>
      <c r="B9308" t="s">
        <v>3245</v>
      </c>
      <c r="C9308" t="str">
        <f>SUBSTITUTE(Table1[[#This Row],[Fuel]],", ",",")</f>
        <v>fossil gas: unknown</v>
      </c>
      <c r="D9308" t="s">
        <v>3245</v>
      </c>
      <c r="H9308" t="s">
        <v>3437</v>
      </c>
      <c r="I9308">
        <v>72</v>
      </c>
      <c r="J9308" t="s">
        <v>3448</v>
      </c>
      <c r="K9308">
        <v>2005</v>
      </c>
      <c r="L9308" t="s">
        <v>29</v>
      </c>
      <c r="M9308" t="s">
        <v>29</v>
      </c>
      <c r="N9308">
        <v>48.070549999999997</v>
      </c>
      <c r="O9308">
        <v>37.804709000000003</v>
      </c>
      <c r="P9308" t="s">
        <v>3610</v>
      </c>
      <c r="Q9308" s="3">
        <f>Table1[[#This Row],[Capacity (MW)]]*0.395*8760*10^-6</f>
        <v>0.24913440000000001</v>
      </c>
      <c r="R9308" s="3" cm="1">
        <f t="array" ref="R9308">AVERAGE(VLOOKUP(_xlfn.TEXTSPLIT(Table1[[#This Row],[Fuel (no space after comma)]], ","), FuelList_Final_EF!$A$2:$B$65, 2, FALSE))</f>
        <v>60.319163943067998</v>
      </c>
      <c r="S9308" s="3">
        <f>Table1[[#This Row],[Generation (TWh)]]*10^9*VLOOKUP(Table1[[#This Row],[Turbine/Engine Technology]],Technology_HR!$A$2:$B$11,2,FALSE)*10^-6</f>
        <v>2217296.1599999997</v>
      </c>
      <c r="T9308" s="5">
        <f>Table1[[#This Row],[Fuel Consumption (mmBtu)]]*Table1[[#This Row],[Emission Factor (kg CO2/ mmBtu)]]*10^3</f>
        <v>133745450585.37512</v>
      </c>
      <c r="U9308" s="3">
        <f>Table1[[#This Row],[Emissions (g CO2)]]/(Table1[[#This Row],[Generation (TWh)]]*10^9)</f>
        <v>536.84055909330516</v>
      </c>
    </row>
    <row r="9309" spans="1:21" x14ac:dyDescent="0.35">
      <c r="A9309" t="s">
        <v>2342</v>
      </c>
      <c r="B9309" t="s">
        <v>3240</v>
      </c>
      <c r="C9309" t="str">
        <f>SUBSTITUTE(Table1[[#This Row],[Fuel]],", ",",")</f>
        <v>fossil gas: natural gas,fossil liquids: diesel</v>
      </c>
      <c r="D9309" t="s">
        <v>3239</v>
      </c>
      <c r="E9309" t="s">
        <v>3258</v>
      </c>
      <c r="H9309" t="s">
        <v>3436</v>
      </c>
      <c r="I9309">
        <v>101.2</v>
      </c>
      <c r="J9309" t="s">
        <v>3446</v>
      </c>
      <c r="K9309">
        <v>1998</v>
      </c>
      <c r="L9309" t="s">
        <v>29</v>
      </c>
      <c r="M9309" t="s">
        <v>29</v>
      </c>
      <c r="N9309">
        <v>25.1493</v>
      </c>
      <c r="O9309">
        <v>55.4268</v>
      </c>
      <c r="P9309" t="s">
        <v>3611</v>
      </c>
      <c r="Q9309" s="3">
        <f>Table1[[#This Row],[Capacity (MW)]]*0.395*8760*10^-6</f>
        <v>0.35017224000000002</v>
      </c>
      <c r="R9309" s="3" cm="1">
        <f t="array" ref="R9309">AVERAGE(VLOOKUP(_xlfn.TEXTSPLIT(Table1[[#This Row],[Fuel (no space after comma)]], ","), FuelList_Final_EF!$A$2:$B$65, 2, FALSE))</f>
        <v>65.583341148886291</v>
      </c>
      <c r="S9309" s="3">
        <f>Table1[[#This Row],[Generation (TWh)]]*10^9*VLOOKUP(Table1[[#This Row],[Turbine/Engine Technology]],Technology_HR!$A$2:$B$11,2,FALSE)*10^-6</f>
        <v>3855396.3624</v>
      </c>
      <c r="T9309" s="5">
        <f>Table1[[#This Row],[Fuel Consumption (mmBtu)]]*Table1[[#This Row],[Emission Factor (kg CO2/ mmBtu)]]*10^3</f>
        <v>252849774899.45444</v>
      </c>
      <c r="U9309" s="3">
        <f>Table1[[#This Row],[Emissions (g CO2)]]/(Table1[[#This Row],[Generation (TWh)]]*10^9)</f>
        <v>722.072586049238</v>
      </c>
    </row>
    <row r="9310" spans="1:21" x14ac:dyDescent="0.35">
      <c r="A9310" t="s">
        <v>2342</v>
      </c>
      <c r="B9310" t="s">
        <v>3240</v>
      </c>
      <c r="C9310" t="str">
        <f>SUBSTITUTE(Table1[[#This Row],[Fuel]],", ",",")</f>
        <v>fossil gas: natural gas,fossil liquids: diesel</v>
      </c>
      <c r="D9310" t="s">
        <v>3239</v>
      </c>
      <c r="E9310" t="s">
        <v>3258</v>
      </c>
      <c r="H9310" t="s">
        <v>3436</v>
      </c>
      <c r="I9310">
        <v>101.2</v>
      </c>
      <c r="J9310" t="s">
        <v>3446</v>
      </c>
      <c r="K9310">
        <v>1998</v>
      </c>
      <c r="L9310" t="s">
        <v>29</v>
      </c>
      <c r="M9310" t="s">
        <v>29</v>
      </c>
      <c r="N9310">
        <v>25.1493</v>
      </c>
      <c r="O9310">
        <v>55.4268</v>
      </c>
      <c r="P9310" t="s">
        <v>3611</v>
      </c>
      <c r="Q9310" s="3">
        <f>Table1[[#This Row],[Capacity (MW)]]*0.395*8760*10^-6</f>
        <v>0.35017224000000002</v>
      </c>
      <c r="R9310" s="3" cm="1">
        <f t="array" ref="R9310">AVERAGE(VLOOKUP(_xlfn.TEXTSPLIT(Table1[[#This Row],[Fuel (no space after comma)]], ","), FuelList_Final_EF!$A$2:$B$65, 2, FALSE))</f>
        <v>65.583341148886291</v>
      </c>
      <c r="S9310" s="3">
        <f>Table1[[#This Row],[Generation (TWh)]]*10^9*VLOOKUP(Table1[[#This Row],[Turbine/Engine Technology]],Technology_HR!$A$2:$B$11,2,FALSE)*10^-6</f>
        <v>3855396.3624</v>
      </c>
      <c r="T9310" s="5">
        <f>Table1[[#This Row],[Fuel Consumption (mmBtu)]]*Table1[[#This Row],[Emission Factor (kg CO2/ mmBtu)]]*10^3</f>
        <v>252849774899.45444</v>
      </c>
      <c r="U9310" s="3">
        <f>Table1[[#This Row],[Emissions (g CO2)]]/(Table1[[#This Row],[Generation (TWh)]]*10^9)</f>
        <v>722.072586049238</v>
      </c>
    </row>
    <row r="9311" spans="1:21" x14ac:dyDescent="0.35">
      <c r="A9311" t="s">
        <v>2342</v>
      </c>
      <c r="B9311" t="s">
        <v>3240</v>
      </c>
      <c r="C9311" t="str">
        <f>SUBSTITUTE(Table1[[#This Row],[Fuel]],", ",",")</f>
        <v>fossil gas: natural gas,fossil liquids: diesel</v>
      </c>
      <c r="D9311" t="s">
        <v>3239</v>
      </c>
      <c r="E9311" t="s">
        <v>3258</v>
      </c>
      <c r="H9311" t="s">
        <v>3436</v>
      </c>
      <c r="I9311">
        <v>101.2</v>
      </c>
      <c r="J9311" t="s">
        <v>3446</v>
      </c>
      <c r="K9311">
        <v>1998</v>
      </c>
      <c r="L9311" t="s">
        <v>29</v>
      </c>
      <c r="M9311" t="s">
        <v>29</v>
      </c>
      <c r="N9311">
        <v>25.1493</v>
      </c>
      <c r="O9311">
        <v>55.4268</v>
      </c>
      <c r="P9311" t="s">
        <v>3611</v>
      </c>
      <c r="Q9311" s="3">
        <f>Table1[[#This Row],[Capacity (MW)]]*0.395*8760*10^-6</f>
        <v>0.35017224000000002</v>
      </c>
      <c r="R9311" s="3" cm="1">
        <f t="array" ref="R9311">AVERAGE(VLOOKUP(_xlfn.TEXTSPLIT(Table1[[#This Row],[Fuel (no space after comma)]], ","), FuelList_Final_EF!$A$2:$B$65, 2, FALSE))</f>
        <v>65.583341148886291</v>
      </c>
      <c r="S9311" s="3">
        <f>Table1[[#This Row],[Generation (TWh)]]*10^9*VLOOKUP(Table1[[#This Row],[Turbine/Engine Technology]],Technology_HR!$A$2:$B$11,2,FALSE)*10^-6</f>
        <v>3855396.3624</v>
      </c>
      <c r="T9311" s="5">
        <f>Table1[[#This Row],[Fuel Consumption (mmBtu)]]*Table1[[#This Row],[Emission Factor (kg CO2/ mmBtu)]]*10^3</f>
        <v>252849774899.45444</v>
      </c>
      <c r="U9311" s="3">
        <f>Table1[[#This Row],[Emissions (g CO2)]]/(Table1[[#This Row],[Generation (TWh)]]*10^9)</f>
        <v>722.072586049238</v>
      </c>
    </row>
    <row r="9312" spans="1:21" x14ac:dyDescent="0.35">
      <c r="A9312" t="s">
        <v>2342</v>
      </c>
      <c r="B9312" t="s">
        <v>3240</v>
      </c>
      <c r="C9312" t="str">
        <f>SUBSTITUTE(Table1[[#This Row],[Fuel]],", ",",")</f>
        <v>fossil gas: natural gas,fossil liquids: diesel</v>
      </c>
      <c r="D9312" t="s">
        <v>3239</v>
      </c>
      <c r="E9312" t="s">
        <v>3258</v>
      </c>
      <c r="H9312" t="s">
        <v>3436</v>
      </c>
      <c r="I9312">
        <v>101.2</v>
      </c>
      <c r="J9312" t="s">
        <v>3446</v>
      </c>
      <c r="K9312">
        <v>1998</v>
      </c>
      <c r="L9312" t="s">
        <v>29</v>
      </c>
      <c r="M9312" t="s">
        <v>29</v>
      </c>
      <c r="N9312">
        <v>25.1493</v>
      </c>
      <c r="O9312">
        <v>55.4268</v>
      </c>
      <c r="P9312" t="s">
        <v>3611</v>
      </c>
      <c r="Q9312" s="3">
        <f>Table1[[#This Row],[Capacity (MW)]]*0.395*8760*10^-6</f>
        <v>0.35017224000000002</v>
      </c>
      <c r="R9312" s="3" cm="1">
        <f t="array" ref="R9312">AVERAGE(VLOOKUP(_xlfn.TEXTSPLIT(Table1[[#This Row],[Fuel (no space after comma)]], ","), FuelList_Final_EF!$A$2:$B$65, 2, FALSE))</f>
        <v>65.583341148886291</v>
      </c>
      <c r="S9312" s="3">
        <f>Table1[[#This Row],[Generation (TWh)]]*10^9*VLOOKUP(Table1[[#This Row],[Turbine/Engine Technology]],Technology_HR!$A$2:$B$11,2,FALSE)*10^-6</f>
        <v>3855396.3624</v>
      </c>
      <c r="T9312" s="5">
        <f>Table1[[#This Row],[Fuel Consumption (mmBtu)]]*Table1[[#This Row],[Emission Factor (kg CO2/ mmBtu)]]*10^3</f>
        <v>252849774899.45444</v>
      </c>
      <c r="U9312" s="3">
        <f>Table1[[#This Row],[Emissions (g CO2)]]/(Table1[[#This Row],[Generation (TWh)]]*10^9)</f>
        <v>722.072586049238</v>
      </c>
    </row>
    <row r="9313" spans="1:21" x14ac:dyDescent="0.35">
      <c r="A9313" t="s">
        <v>2342</v>
      </c>
      <c r="B9313" t="s">
        <v>3240</v>
      </c>
      <c r="C9313" t="str">
        <f>SUBSTITUTE(Table1[[#This Row],[Fuel]],", ",",")</f>
        <v>fossil gas: natural gas,fossil liquids: diesel</v>
      </c>
      <c r="D9313" t="s">
        <v>3239</v>
      </c>
      <c r="E9313" t="s">
        <v>3258</v>
      </c>
      <c r="H9313" t="s">
        <v>3436</v>
      </c>
      <c r="I9313">
        <v>101.2</v>
      </c>
      <c r="J9313" t="s">
        <v>3446</v>
      </c>
      <c r="K9313">
        <v>1998</v>
      </c>
      <c r="L9313" t="s">
        <v>29</v>
      </c>
      <c r="M9313" t="s">
        <v>29</v>
      </c>
      <c r="N9313">
        <v>25.1493</v>
      </c>
      <c r="O9313">
        <v>55.4268</v>
      </c>
      <c r="P9313" t="s">
        <v>3611</v>
      </c>
      <c r="Q9313" s="3">
        <f>Table1[[#This Row],[Capacity (MW)]]*0.395*8760*10^-6</f>
        <v>0.35017224000000002</v>
      </c>
      <c r="R9313" s="3" cm="1">
        <f t="array" ref="R9313">AVERAGE(VLOOKUP(_xlfn.TEXTSPLIT(Table1[[#This Row],[Fuel (no space after comma)]], ","), FuelList_Final_EF!$A$2:$B$65, 2, FALSE))</f>
        <v>65.583341148886291</v>
      </c>
      <c r="S9313" s="3">
        <f>Table1[[#This Row],[Generation (TWh)]]*10^9*VLOOKUP(Table1[[#This Row],[Turbine/Engine Technology]],Technology_HR!$A$2:$B$11,2,FALSE)*10^-6</f>
        <v>3855396.3624</v>
      </c>
      <c r="T9313" s="5">
        <f>Table1[[#This Row],[Fuel Consumption (mmBtu)]]*Table1[[#This Row],[Emission Factor (kg CO2/ mmBtu)]]*10^3</f>
        <v>252849774899.45444</v>
      </c>
      <c r="U9313" s="3">
        <f>Table1[[#This Row],[Emissions (g CO2)]]/(Table1[[#This Row],[Generation (TWh)]]*10^9)</f>
        <v>722.072586049238</v>
      </c>
    </row>
    <row r="9314" spans="1:21" x14ac:dyDescent="0.35">
      <c r="A9314" t="s">
        <v>2342</v>
      </c>
      <c r="B9314" t="s">
        <v>3240</v>
      </c>
      <c r="C9314" t="str">
        <f>SUBSTITUTE(Table1[[#This Row],[Fuel]],", ",",")</f>
        <v>fossil gas: natural gas,fossil liquids: diesel</v>
      </c>
      <c r="D9314" t="s">
        <v>3239</v>
      </c>
      <c r="E9314" t="s">
        <v>3258</v>
      </c>
      <c r="H9314" t="s">
        <v>3436</v>
      </c>
      <c r="I9314">
        <v>101.2</v>
      </c>
      <c r="J9314" t="s">
        <v>3446</v>
      </c>
      <c r="K9314">
        <v>1998</v>
      </c>
      <c r="L9314" t="s">
        <v>29</v>
      </c>
      <c r="M9314" t="s">
        <v>29</v>
      </c>
      <c r="N9314">
        <v>25.1493</v>
      </c>
      <c r="O9314">
        <v>55.4268</v>
      </c>
      <c r="P9314" t="s">
        <v>3611</v>
      </c>
      <c r="Q9314" s="3">
        <f>Table1[[#This Row],[Capacity (MW)]]*0.395*8760*10^-6</f>
        <v>0.35017224000000002</v>
      </c>
      <c r="R9314" s="3" cm="1">
        <f t="array" ref="R9314">AVERAGE(VLOOKUP(_xlfn.TEXTSPLIT(Table1[[#This Row],[Fuel (no space after comma)]], ","), FuelList_Final_EF!$A$2:$B$65, 2, FALSE))</f>
        <v>65.583341148886291</v>
      </c>
      <c r="S9314" s="3">
        <f>Table1[[#This Row],[Generation (TWh)]]*10^9*VLOOKUP(Table1[[#This Row],[Turbine/Engine Technology]],Technology_HR!$A$2:$B$11,2,FALSE)*10^-6</f>
        <v>3855396.3624</v>
      </c>
      <c r="T9314" s="5">
        <f>Table1[[#This Row],[Fuel Consumption (mmBtu)]]*Table1[[#This Row],[Emission Factor (kg CO2/ mmBtu)]]*10^3</f>
        <v>252849774899.45444</v>
      </c>
      <c r="U9314" s="3">
        <f>Table1[[#This Row],[Emissions (g CO2)]]/(Table1[[#This Row],[Generation (TWh)]]*10^9)</f>
        <v>722.072586049238</v>
      </c>
    </row>
    <row r="9315" spans="1:21" x14ac:dyDescent="0.35">
      <c r="A9315" t="s">
        <v>2342</v>
      </c>
      <c r="B9315" t="s">
        <v>3240</v>
      </c>
      <c r="C9315" t="str">
        <f>SUBSTITUTE(Table1[[#This Row],[Fuel]],", ",",")</f>
        <v>fossil gas: natural gas,fossil liquids: diesel</v>
      </c>
      <c r="D9315" t="s">
        <v>3239</v>
      </c>
      <c r="E9315" t="s">
        <v>3258</v>
      </c>
      <c r="H9315" t="s">
        <v>3436</v>
      </c>
      <c r="I9315">
        <v>140.30000000000001</v>
      </c>
      <c r="J9315" t="s">
        <v>3446</v>
      </c>
      <c r="K9315">
        <v>2006</v>
      </c>
      <c r="L9315" t="s">
        <v>29</v>
      </c>
      <c r="M9315" t="s">
        <v>29</v>
      </c>
      <c r="N9315">
        <v>25.1493</v>
      </c>
      <c r="O9315">
        <v>55.4268</v>
      </c>
      <c r="P9315" t="s">
        <v>3611</v>
      </c>
      <c r="Q9315" s="3">
        <f>Table1[[#This Row],[Capacity (MW)]]*0.395*8760*10^-6</f>
        <v>0.48546606000000003</v>
      </c>
      <c r="R9315" s="3" cm="1">
        <f t="array" ref="R9315">AVERAGE(VLOOKUP(_xlfn.TEXTSPLIT(Table1[[#This Row],[Fuel (no space after comma)]], ","), FuelList_Final_EF!$A$2:$B$65, 2, FALSE))</f>
        <v>65.583341148886291</v>
      </c>
      <c r="S9315" s="3">
        <f>Table1[[#This Row],[Generation (TWh)]]*10^9*VLOOKUP(Table1[[#This Row],[Turbine/Engine Technology]],Technology_HR!$A$2:$B$11,2,FALSE)*10^-6</f>
        <v>5344981.3206000011</v>
      </c>
      <c r="T9315" s="5">
        <f>Table1[[#This Row],[Fuel Consumption (mmBtu)]]*Table1[[#This Row],[Emission Factor (kg CO2/ mmBtu)]]*10^3</f>
        <v>350541733383.33466</v>
      </c>
      <c r="U9315" s="3">
        <f>Table1[[#This Row],[Emissions (g CO2)]]/(Table1[[#This Row],[Generation (TWh)]]*10^9)</f>
        <v>722.07258604923811</v>
      </c>
    </row>
    <row r="9316" spans="1:21" x14ac:dyDescent="0.35">
      <c r="A9316" t="s">
        <v>2342</v>
      </c>
      <c r="B9316" t="s">
        <v>3240</v>
      </c>
      <c r="C9316" t="str">
        <f>SUBSTITUTE(Table1[[#This Row],[Fuel]],", ",",")</f>
        <v>fossil gas: natural gas,fossil liquids: diesel</v>
      </c>
      <c r="D9316" t="s">
        <v>3239</v>
      </c>
      <c r="E9316" t="s">
        <v>3258</v>
      </c>
      <c r="H9316" t="s">
        <v>3436</v>
      </c>
      <c r="I9316">
        <v>140.30000000000001</v>
      </c>
      <c r="J9316" t="s">
        <v>3446</v>
      </c>
      <c r="K9316">
        <v>2006</v>
      </c>
      <c r="L9316" t="s">
        <v>29</v>
      </c>
      <c r="M9316" t="s">
        <v>29</v>
      </c>
      <c r="N9316">
        <v>25.1493</v>
      </c>
      <c r="O9316">
        <v>55.4268</v>
      </c>
      <c r="P9316" t="s">
        <v>3611</v>
      </c>
      <c r="Q9316" s="3">
        <f>Table1[[#This Row],[Capacity (MW)]]*0.395*8760*10^-6</f>
        <v>0.48546606000000003</v>
      </c>
      <c r="R9316" s="3" cm="1">
        <f t="array" ref="R9316">AVERAGE(VLOOKUP(_xlfn.TEXTSPLIT(Table1[[#This Row],[Fuel (no space after comma)]], ","), FuelList_Final_EF!$A$2:$B$65, 2, FALSE))</f>
        <v>65.583341148886291</v>
      </c>
      <c r="S9316" s="3">
        <f>Table1[[#This Row],[Generation (TWh)]]*10^9*VLOOKUP(Table1[[#This Row],[Turbine/Engine Technology]],Technology_HR!$A$2:$B$11,2,FALSE)*10^-6</f>
        <v>5344981.3206000011</v>
      </c>
      <c r="T9316" s="5">
        <f>Table1[[#This Row],[Fuel Consumption (mmBtu)]]*Table1[[#This Row],[Emission Factor (kg CO2/ mmBtu)]]*10^3</f>
        <v>350541733383.33466</v>
      </c>
      <c r="U9316" s="3">
        <f>Table1[[#This Row],[Emissions (g CO2)]]/(Table1[[#This Row],[Generation (TWh)]]*10^9)</f>
        <v>722.07258604923811</v>
      </c>
    </row>
    <row r="9317" spans="1:21" x14ac:dyDescent="0.35">
      <c r="A9317" t="s">
        <v>2342</v>
      </c>
      <c r="B9317" t="s">
        <v>3240</v>
      </c>
      <c r="C9317" t="str">
        <f>SUBSTITUTE(Table1[[#This Row],[Fuel]],", ",",")</f>
        <v>fossil gas: natural gas,fossil liquids: diesel</v>
      </c>
      <c r="D9317" t="s">
        <v>3239</v>
      </c>
      <c r="E9317" t="s">
        <v>3258</v>
      </c>
      <c r="H9317" t="s">
        <v>3436</v>
      </c>
      <c r="I9317">
        <v>140.30000000000001</v>
      </c>
      <c r="J9317" t="s">
        <v>3446</v>
      </c>
      <c r="K9317">
        <v>2006</v>
      </c>
      <c r="L9317" t="s">
        <v>29</v>
      </c>
      <c r="M9317" t="s">
        <v>29</v>
      </c>
      <c r="N9317">
        <v>25.1493</v>
      </c>
      <c r="O9317">
        <v>55.4268</v>
      </c>
      <c r="P9317" t="s">
        <v>3611</v>
      </c>
      <c r="Q9317" s="3">
        <f>Table1[[#This Row],[Capacity (MW)]]*0.395*8760*10^-6</f>
        <v>0.48546606000000003</v>
      </c>
      <c r="R9317" s="3" cm="1">
        <f t="array" ref="R9317">AVERAGE(VLOOKUP(_xlfn.TEXTSPLIT(Table1[[#This Row],[Fuel (no space after comma)]], ","), FuelList_Final_EF!$A$2:$B$65, 2, FALSE))</f>
        <v>65.583341148886291</v>
      </c>
      <c r="S9317" s="3">
        <f>Table1[[#This Row],[Generation (TWh)]]*10^9*VLOOKUP(Table1[[#This Row],[Turbine/Engine Technology]],Technology_HR!$A$2:$B$11,2,FALSE)*10^-6</f>
        <v>5344981.3206000011</v>
      </c>
      <c r="T9317" s="5">
        <f>Table1[[#This Row],[Fuel Consumption (mmBtu)]]*Table1[[#This Row],[Emission Factor (kg CO2/ mmBtu)]]*10^3</f>
        <v>350541733383.33466</v>
      </c>
      <c r="U9317" s="3">
        <f>Table1[[#This Row],[Emissions (g CO2)]]/(Table1[[#This Row],[Generation (TWh)]]*10^9)</f>
        <v>722.07258604923811</v>
      </c>
    </row>
    <row r="9318" spans="1:21" x14ac:dyDescent="0.35">
      <c r="A9318" t="s">
        <v>2342</v>
      </c>
      <c r="B9318" t="s">
        <v>3240</v>
      </c>
      <c r="C9318" t="str">
        <f>SUBSTITUTE(Table1[[#This Row],[Fuel]],", ",",")</f>
        <v>fossil gas: natural gas,fossil liquids: diesel</v>
      </c>
      <c r="D9318" t="s">
        <v>3239</v>
      </c>
      <c r="E9318" t="s">
        <v>3258</v>
      </c>
      <c r="H9318" t="s">
        <v>3436</v>
      </c>
      <c r="I9318">
        <v>242</v>
      </c>
      <c r="J9318" t="s">
        <v>3446</v>
      </c>
      <c r="K9318">
        <v>2008</v>
      </c>
      <c r="L9318" t="s">
        <v>29</v>
      </c>
      <c r="M9318" t="s">
        <v>29</v>
      </c>
      <c r="N9318">
        <v>25.1493</v>
      </c>
      <c r="O9318">
        <v>55.4268</v>
      </c>
      <c r="P9318" t="s">
        <v>3611</v>
      </c>
      <c r="Q9318" s="3">
        <f>Table1[[#This Row],[Capacity (MW)]]*0.395*8760*10^-6</f>
        <v>0.83736840000000001</v>
      </c>
      <c r="R9318" s="3" cm="1">
        <f t="array" ref="R9318">AVERAGE(VLOOKUP(_xlfn.TEXTSPLIT(Table1[[#This Row],[Fuel (no space after comma)]], ","), FuelList_Final_EF!$A$2:$B$65, 2, FALSE))</f>
        <v>65.583341148886291</v>
      </c>
      <c r="S9318" s="3">
        <f>Table1[[#This Row],[Generation (TWh)]]*10^9*VLOOKUP(Table1[[#This Row],[Turbine/Engine Technology]],Technology_HR!$A$2:$B$11,2,FALSE)*10^-6</f>
        <v>9219426.0839999989</v>
      </c>
      <c r="T9318" s="5">
        <f>Table1[[#This Row],[Fuel Consumption (mmBtu)]]*Table1[[#This Row],[Emission Factor (kg CO2/ mmBtu)]]*10^3</f>
        <v>604640766063.91272</v>
      </c>
      <c r="U9318" s="3">
        <f>Table1[[#This Row],[Emissions (g CO2)]]/(Table1[[#This Row],[Generation (TWh)]]*10^9)</f>
        <v>722.072586049238</v>
      </c>
    </row>
    <row r="9319" spans="1:21" x14ac:dyDescent="0.35">
      <c r="A9319" t="s">
        <v>2342</v>
      </c>
      <c r="B9319" t="s">
        <v>3240</v>
      </c>
      <c r="C9319" t="str">
        <f>SUBSTITUTE(Table1[[#This Row],[Fuel]],", ",",")</f>
        <v>fossil gas: natural gas,fossil liquids: diesel</v>
      </c>
      <c r="D9319" t="s">
        <v>3239</v>
      </c>
      <c r="E9319" t="s">
        <v>3258</v>
      </c>
      <c r="H9319" t="s">
        <v>3436</v>
      </c>
      <c r="I9319">
        <v>242</v>
      </c>
      <c r="J9319" t="s">
        <v>3446</v>
      </c>
      <c r="K9319">
        <v>2008</v>
      </c>
      <c r="L9319" t="s">
        <v>29</v>
      </c>
      <c r="M9319" t="s">
        <v>29</v>
      </c>
      <c r="N9319">
        <v>25.1493</v>
      </c>
      <c r="O9319">
        <v>55.4268</v>
      </c>
      <c r="P9319" t="s">
        <v>3611</v>
      </c>
      <c r="Q9319" s="3">
        <f>Table1[[#This Row],[Capacity (MW)]]*0.395*8760*10^-6</f>
        <v>0.83736840000000001</v>
      </c>
      <c r="R9319" s="3" cm="1">
        <f t="array" ref="R9319">AVERAGE(VLOOKUP(_xlfn.TEXTSPLIT(Table1[[#This Row],[Fuel (no space after comma)]], ","), FuelList_Final_EF!$A$2:$B$65, 2, FALSE))</f>
        <v>65.583341148886291</v>
      </c>
      <c r="S9319" s="3">
        <f>Table1[[#This Row],[Generation (TWh)]]*10^9*VLOOKUP(Table1[[#This Row],[Turbine/Engine Technology]],Technology_HR!$A$2:$B$11,2,FALSE)*10^-6</f>
        <v>9219426.0839999989</v>
      </c>
      <c r="T9319" s="5">
        <f>Table1[[#This Row],[Fuel Consumption (mmBtu)]]*Table1[[#This Row],[Emission Factor (kg CO2/ mmBtu)]]*10^3</f>
        <v>604640766063.91272</v>
      </c>
      <c r="U9319" s="3">
        <f>Table1[[#This Row],[Emissions (g CO2)]]/(Table1[[#This Row],[Generation (TWh)]]*10^9)</f>
        <v>722.072586049238</v>
      </c>
    </row>
    <row r="9320" spans="1:21" x14ac:dyDescent="0.35">
      <c r="A9320" t="s">
        <v>2342</v>
      </c>
      <c r="B9320" t="s">
        <v>3240</v>
      </c>
      <c r="C9320" t="str">
        <f>SUBSTITUTE(Table1[[#This Row],[Fuel]],", ",",")</f>
        <v>fossil gas: natural gas,fossil liquids: diesel</v>
      </c>
      <c r="D9320" t="s">
        <v>3239</v>
      </c>
      <c r="E9320" t="s">
        <v>3258</v>
      </c>
      <c r="H9320" t="s">
        <v>3436</v>
      </c>
      <c r="I9320">
        <v>242</v>
      </c>
      <c r="J9320" t="s">
        <v>3446</v>
      </c>
      <c r="K9320">
        <v>2008</v>
      </c>
      <c r="L9320" t="s">
        <v>29</v>
      </c>
      <c r="M9320" t="s">
        <v>29</v>
      </c>
      <c r="N9320">
        <v>25.1493</v>
      </c>
      <c r="O9320">
        <v>55.4268</v>
      </c>
      <c r="P9320" t="s">
        <v>3611</v>
      </c>
      <c r="Q9320" s="3">
        <f>Table1[[#This Row],[Capacity (MW)]]*0.395*8760*10^-6</f>
        <v>0.83736840000000001</v>
      </c>
      <c r="R9320" s="3" cm="1">
        <f t="array" ref="R9320">AVERAGE(VLOOKUP(_xlfn.TEXTSPLIT(Table1[[#This Row],[Fuel (no space after comma)]], ","), FuelList_Final_EF!$A$2:$B$65, 2, FALSE))</f>
        <v>65.583341148886291</v>
      </c>
      <c r="S9320" s="3">
        <f>Table1[[#This Row],[Generation (TWh)]]*10^9*VLOOKUP(Table1[[#This Row],[Turbine/Engine Technology]],Technology_HR!$A$2:$B$11,2,FALSE)*10^-6</f>
        <v>9219426.0839999989</v>
      </c>
      <c r="T9320" s="5">
        <f>Table1[[#This Row],[Fuel Consumption (mmBtu)]]*Table1[[#This Row],[Emission Factor (kg CO2/ mmBtu)]]*10^3</f>
        <v>604640766063.91272</v>
      </c>
      <c r="U9320" s="3">
        <f>Table1[[#This Row],[Emissions (g CO2)]]/(Table1[[#This Row],[Generation (TWh)]]*10^9)</f>
        <v>722.072586049238</v>
      </c>
    </row>
    <row r="9321" spans="1:21" x14ac:dyDescent="0.35">
      <c r="A9321" t="s">
        <v>2342</v>
      </c>
      <c r="B9321" t="s">
        <v>3240</v>
      </c>
      <c r="C9321" t="str">
        <f>SUBSTITUTE(Table1[[#This Row],[Fuel]],", ",",")</f>
        <v>fossil gas: natural gas,fossil liquids: diesel</v>
      </c>
      <c r="D9321" t="s">
        <v>3239</v>
      </c>
      <c r="E9321" t="s">
        <v>3258</v>
      </c>
      <c r="H9321" t="s">
        <v>3436</v>
      </c>
      <c r="I9321">
        <v>242</v>
      </c>
      <c r="J9321" t="s">
        <v>3446</v>
      </c>
      <c r="K9321">
        <v>2008</v>
      </c>
      <c r="L9321" t="s">
        <v>29</v>
      </c>
      <c r="M9321" t="s">
        <v>29</v>
      </c>
      <c r="N9321">
        <v>25.1493</v>
      </c>
      <c r="O9321">
        <v>55.4268</v>
      </c>
      <c r="P9321" t="s">
        <v>3611</v>
      </c>
      <c r="Q9321" s="3">
        <f>Table1[[#This Row],[Capacity (MW)]]*0.395*8760*10^-6</f>
        <v>0.83736840000000001</v>
      </c>
      <c r="R9321" s="3" cm="1">
        <f t="array" ref="R9321">AVERAGE(VLOOKUP(_xlfn.TEXTSPLIT(Table1[[#This Row],[Fuel (no space after comma)]], ","), FuelList_Final_EF!$A$2:$B$65, 2, FALSE))</f>
        <v>65.583341148886291</v>
      </c>
      <c r="S9321" s="3">
        <f>Table1[[#This Row],[Generation (TWh)]]*10^9*VLOOKUP(Table1[[#This Row],[Turbine/Engine Technology]],Technology_HR!$A$2:$B$11,2,FALSE)*10^-6</f>
        <v>9219426.0839999989</v>
      </c>
      <c r="T9321" s="5">
        <f>Table1[[#This Row],[Fuel Consumption (mmBtu)]]*Table1[[#This Row],[Emission Factor (kg CO2/ mmBtu)]]*10^3</f>
        <v>604640766063.91272</v>
      </c>
      <c r="U9321" s="3">
        <f>Table1[[#This Row],[Emissions (g CO2)]]/(Table1[[#This Row],[Generation (TWh)]]*10^9)</f>
        <v>722.072586049238</v>
      </c>
    </row>
    <row r="9322" spans="1:21" x14ac:dyDescent="0.35">
      <c r="A9322" t="s">
        <v>2342</v>
      </c>
      <c r="B9322" t="s">
        <v>3239</v>
      </c>
      <c r="C9322" t="str">
        <f>SUBSTITUTE(Table1[[#This Row],[Fuel]],", ",",")</f>
        <v>fossil gas: natural gas</v>
      </c>
      <c r="D9322" t="s">
        <v>3239</v>
      </c>
      <c r="H9322" t="s">
        <v>3436</v>
      </c>
      <c r="I9322">
        <v>271.7</v>
      </c>
      <c r="J9322" t="s">
        <v>3449</v>
      </c>
      <c r="K9322" t="s">
        <v>29</v>
      </c>
      <c r="L9322" t="s">
        <v>29</v>
      </c>
      <c r="M9322" t="s">
        <v>29</v>
      </c>
      <c r="N9322">
        <v>25.1493</v>
      </c>
      <c r="O9322">
        <v>55.4268</v>
      </c>
      <c r="P9322" t="s">
        <v>3611</v>
      </c>
      <c r="Q9322" s="3">
        <f>Table1[[#This Row],[Capacity (MW)]]*0.395*8760*10^-6</f>
        <v>0.9401363399999999</v>
      </c>
      <c r="R9322" s="3" cm="1">
        <f t="array" ref="R9322">AVERAGE(VLOOKUP(_xlfn.TEXTSPLIT(Table1[[#This Row],[Fuel (no space after comma)]], ","), FuelList_Final_EF!$A$2:$B$65, 2, FALSE))</f>
        <v>53.06</v>
      </c>
      <c r="S9322" s="3">
        <f>Table1[[#This Row],[Generation (TWh)]]*10^9*VLOOKUP(Table1[[#This Row],[Turbine/Engine Technology]],Technology_HR!$A$2:$B$11,2,FALSE)*10^-6</f>
        <v>10350901.103399998</v>
      </c>
      <c r="T9322" s="5">
        <f>Table1[[#This Row],[Fuel Consumption (mmBtu)]]*Table1[[#This Row],[Emission Factor (kg CO2/ mmBtu)]]*10^3</f>
        <v>549218812546.40387</v>
      </c>
      <c r="U9322" s="3">
        <f>Table1[[#This Row],[Emissions (g CO2)]]/(Table1[[#This Row],[Generation (TWh)]]*10^9)</f>
        <v>584.1905999999999</v>
      </c>
    </row>
    <row r="9323" spans="1:21" x14ac:dyDescent="0.35">
      <c r="A9323" t="s">
        <v>2342</v>
      </c>
      <c r="B9323" t="s">
        <v>3239</v>
      </c>
      <c r="C9323" t="str">
        <f>SUBSTITUTE(Table1[[#This Row],[Fuel]],", ",",")</f>
        <v>fossil gas: natural gas</v>
      </c>
      <c r="D9323" t="s">
        <v>3239</v>
      </c>
      <c r="H9323" t="s">
        <v>3436</v>
      </c>
      <c r="I9323">
        <v>271.7</v>
      </c>
      <c r="J9323" t="s">
        <v>3449</v>
      </c>
      <c r="K9323" t="s">
        <v>29</v>
      </c>
      <c r="L9323" t="s">
        <v>29</v>
      </c>
      <c r="M9323" t="s">
        <v>29</v>
      </c>
      <c r="N9323">
        <v>25.1493</v>
      </c>
      <c r="O9323">
        <v>55.4268</v>
      </c>
      <c r="P9323" t="s">
        <v>3611</v>
      </c>
      <c r="Q9323" s="3">
        <f>Table1[[#This Row],[Capacity (MW)]]*0.395*8760*10^-6</f>
        <v>0.9401363399999999</v>
      </c>
      <c r="R9323" s="3" cm="1">
        <f t="array" ref="R9323">AVERAGE(VLOOKUP(_xlfn.TEXTSPLIT(Table1[[#This Row],[Fuel (no space after comma)]], ","), FuelList_Final_EF!$A$2:$B$65, 2, FALSE))</f>
        <v>53.06</v>
      </c>
      <c r="S9323" s="3">
        <f>Table1[[#This Row],[Generation (TWh)]]*10^9*VLOOKUP(Table1[[#This Row],[Turbine/Engine Technology]],Technology_HR!$A$2:$B$11,2,FALSE)*10^-6</f>
        <v>10350901.103399998</v>
      </c>
      <c r="T9323" s="5">
        <f>Table1[[#This Row],[Fuel Consumption (mmBtu)]]*Table1[[#This Row],[Emission Factor (kg CO2/ mmBtu)]]*10^3</f>
        <v>549218812546.40387</v>
      </c>
      <c r="U9323" s="3">
        <f>Table1[[#This Row],[Emissions (g CO2)]]/(Table1[[#This Row],[Generation (TWh)]]*10^9)</f>
        <v>584.1905999999999</v>
      </c>
    </row>
    <row r="9324" spans="1:21" x14ac:dyDescent="0.35">
      <c r="A9324" t="s">
        <v>2342</v>
      </c>
      <c r="B9324" t="s">
        <v>3239</v>
      </c>
      <c r="C9324" t="str">
        <f>SUBSTITUTE(Table1[[#This Row],[Fuel]],", ",",")</f>
        <v>fossil gas: natural gas</v>
      </c>
      <c r="D9324" t="s">
        <v>3239</v>
      </c>
      <c r="H9324" t="s">
        <v>3436</v>
      </c>
      <c r="I9324">
        <v>271.7</v>
      </c>
      <c r="J9324" t="s">
        <v>3449</v>
      </c>
      <c r="K9324" t="s">
        <v>29</v>
      </c>
      <c r="L9324" t="s">
        <v>29</v>
      </c>
      <c r="M9324" t="s">
        <v>29</v>
      </c>
      <c r="N9324">
        <v>25.1493</v>
      </c>
      <c r="O9324">
        <v>55.4268</v>
      </c>
      <c r="P9324" t="s">
        <v>3611</v>
      </c>
      <c r="Q9324" s="3">
        <f>Table1[[#This Row],[Capacity (MW)]]*0.395*8760*10^-6</f>
        <v>0.9401363399999999</v>
      </c>
      <c r="R9324" s="3" cm="1">
        <f t="array" ref="R9324">AVERAGE(VLOOKUP(_xlfn.TEXTSPLIT(Table1[[#This Row],[Fuel (no space after comma)]], ","), FuelList_Final_EF!$A$2:$B$65, 2, FALSE))</f>
        <v>53.06</v>
      </c>
      <c r="S9324" s="3">
        <f>Table1[[#This Row],[Generation (TWh)]]*10^9*VLOOKUP(Table1[[#This Row],[Turbine/Engine Technology]],Technology_HR!$A$2:$B$11,2,FALSE)*10^-6</f>
        <v>10350901.103399998</v>
      </c>
      <c r="T9324" s="5">
        <f>Table1[[#This Row],[Fuel Consumption (mmBtu)]]*Table1[[#This Row],[Emission Factor (kg CO2/ mmBtu)]]*10^3</f>
        <v>549218812546.40387</v>
      </c>
      <c r="U9324" s="3">
        <f>Table1[[#This Row],[Emissions (g CO2)]]/(Table1[[#This Row],[Generation (TWh)]]*10^9)</f>
        <v>584.1905999999999</v>
      </c>
    </row>
    <row r="9325" spans="1:21" x14ac:dyDescent="0.35">
      <c r="A9325" t="s">
        <v>2343</v>
      </c>
      <c r="B9325" t="s">
        <v>3239</v>
      </c>
      <c r="C9325" t="str">
        <f>SUBSTITUTE(Table1[[#This Row],[Fuel]],", ",",")</f>
        <v>fossil gas: natural gas</v>
      </c>
      <c r="D9325" t="s">
        <v>3239</v>
      </c>
      <c r="H9325" t="s">
        <v>59</v>
      </c>
      <c r="I9325">
        <v>60</v>
      </c>
      <c r="J9325" t="s">
        <v>3446</v>
      </c>
      <c r="K9325" t="s">
        <v>29</v>
      </c>
      <c r="L9325" t="s">
        <v>29</v>
      </c>
      <c r="M9325" t="s">
        <v>29</v>
      </c>
      <c r="N9325">
        <v>25.686305000000001</v>
      </c>
      <c r="O9325">
        <v>55.798445999999998</v>
      </c>
      <c r="P9325" t="s">
        <v>3611</v>
      </c>
      <c r="Q9325" s="3">
        <f>Table1[[#This Row],[Capacity (MW)]]*0.395*8760*10^-6</f>
        <v>0.20761200000000002</v>
      </c>
      <c r="R9325" s="3" cm="1">
        <f t="array" ref="R9325">AVERAGE(VLOOKUP(_xlfn.TEXTSPLIT(Table1[[#This Row],[Fuel (no space after comma)]], ","), FuelList_Final_EF!$A$2:$B$65, 2, FALSE))</f>
        <v>53.06</v>
      </c>
      <c r="S9325" s="3">
        <f>Table1[[#This Row],[Generation (TWh)]]*10^9*VLOOKUP(Table1[[#This Row],[Turbine/Engine Technology]],Technology_HR!$A$2:$B$11,2,FALSE)*10^-6</f>
        <v>1722245.3460000001</v>
      </c>
      <c r="T9325" s="5">
        <f>Table1[[#This Row],[Fuel Consumption (mmBtu)]]*Table1[[#This Row],[Emission Factor (kg CO2/ mmBtu)]]*10^3</f>
        <v>91382338058.76001</v>
      </c>
      <c r="U9325" s="3">
        <f>Table1[[#This Row],[Emissions (g CO2)]]/(Table1[[#This Row],[Generation (TWh)]]*10^9)</f>
        <v>440.15922999999998</v>
      </c>
    </row>
    <row r="9326" spans="1:21" x14ac:dyDescent="0.35">
      <c r="A9326" t="s">
        <v>2344</v>
      </c>
      <c r="B9326" t="s">
        <v>3239</v>
      </c>
      <c r="C9326" t="str">
        <f>SUBSTITUTE(Table1[[#This Row],[Fuel]],", ",",")</f>
        <v>fossil gas: natural gas</v>
      </c>
      <c r="D9326" t="s">
        <v>3239</v>
      </c>
      <c r="H9326" t="s">
        <v>3436</v>
      </c>
      <c r="I9326">
        <v>187</v>
      </c>
      <c r="J9326" t="s">
        <v>3446</v>
      </c>
      <c r="K9326">
        <v>2003</v>
      </c>
      <c r="L9326" t="s">
        <v>29</v>
      </c>
      <c r="M9326" t="s">
        <v>29</v>
      </c>
      <c r="N9326">
        <v>25.796913</v>
      </c>
      <c r="O9326">
        <v>55.956614999999999</v>
      </c>
      <c r="P9326" t="s">
        <v>3611</v>
      </c>
      <c r="Q9326" s="3">
        <f>Table1[[#This Row],[Capacity (MW)]]*0.395*8760*10^-6</f>
        <v>0.6470574</v>
      </c>
      <c r="R9326" s="3" cm="1">
        <f t="array" ref="R9326">AVERAGE(VLOOKUP(_xlfn.TEXTSPLIT(Table1[[#This Row],[Fuel (no space after comma)]], ","), FuelList_Final_EF!$A$2:$B$65, 2, FALSE))</f>
        <v>53.06</v>
      </c>
      <c r="S9326" s="3">
        <f>Table1[[#This Row],[Generation (TWh)]]*10^9*VLOOKUP(Table1[[#This Row],[Turbine/Engine Technology]],Technology_HR!$A$2:$B$11,2,FALSE)*10^-6</f>
        <v>7124101.9739999995</v>
      </c>
      <c r="T9326" s="5">
        <f>Table1[[#This Row],[Fuel Consumption (mmBtu)]]*Table1[[#This Row],[Emission Factor (kg CO2/ mmBtu)]]*10^3</f>
        <v>378004850740.44</v>
      </c>
      <c r="U9326" s="3">
        <f>Table1[[#This Row],[Emissions (g CO2)]]/(Table1[[#This Row],[Generation (TWh)]]*10^9)</f>
        <v>584.19060000000002</v>
      </c>
    </row>
    <row r="9327" spans="1:21" x14ac:dyDescent="0.35">
      <c r="A9327" t="s">
        <v>2344</v>
      </c>
      <c r="B9327" t="s">
        <v>3239</v>
      </c>
      <c r="C9327" t="str">
        <f>SUBSTITUTE(Table1[[#This Row],[Fuel]],", ",",")</f>
        <v>fossil gas: natural gas</v>
      </c>
      <c r="D9327" t="s">
        <v>3239</v>
      </c>
      <c r="H9327" t="s">
        <v>3436</v>
      </c>
      <c r="I9327">
        <v>100</v>
      </c>
      <c r="J9327" t="s">
        <v>3446</v>
      </c>
      <c r="K9327">
        <v>2003</v>
      </c>
      <c r="L9327" t="s">
        <v>29</v>
      </c>
      <c r="M9327" t="s">
        <v>29</v>
      </c>
      <c r="N9327">
        <v>25.796913</v>
      </c>
      <c r="O9327">
        <v>55.956614999999999</v>
      </c>
      <c r="P9327" t="s">
        <v>3611</v>
      </c>
      <c r="Q9327" s="3">
        <f>Table1[[#This Row],[Capacity (MW)]]*0.395*8760*10^-6</f>
        <v>0.34601999999999999</v>
      </c>
      <c r="R9327" s="3" cm="1">
        <f t="array" ref="R9327">AVERAGE(VLOOKUP(_xlfn.TEXTSPLIT(Table1[[#This Row],[Fuel (no space after comma)]], ","), FuelList_Final_EF!$A$2:$B$65, 2, FALSE))</f>
        <v>53.06</v>
      </c>
      <c r="S9327" s="3">
        <f>Table1[[#This Row],[Generation (TWh)]]*10^9*VLOOKUP(Table1[[#This Row],[Turbine/Engine Technology]],Technology_HR!$A$2:$B$11,2,FALSE)*10^-6</f>
        <v>3809680.1999999997</v>
      </c>
      <c r="T9327" s="5">
        <f>Table1[[#This Row],[Fuel Consumption (mmBtu)]]*Table1[[#This Row],[Emission Factor (kg CO2/ mmBtu)]]*10^3</f>
        <v>202141631412</v>
      </c>
      <c r="U9327" s="3">
        <f>Table1[[#This Row],[Emissions (g CO2)]]/(Table1[[#This Row],[Generation (TWh)]]*10^9)</f>
        <v>584.19060000000002</v>
      </c>
    </row>
    <row r="9328" spans="1:21" x14ac:dyDescent="0.35">
      <c r="A9328" t="s">
        <v>2344</v>
      </c>
      <c r="B9328" t="s">
        <v>3239</v>
      </c>
      <c r="C9328" t="str">
        <f>SUBSTITUTE(Table1[[#This Row],[Fuel]],", ",",")</f>
        <v>fossil gas: natural gas</v>
      </c>
      <c r="D9328" t="s">
        <v>3239</v>
      </c>
      <c r="H9328" t="s">
        <v>3436</v>
      </c>
      <c r="I9328">
        <v>100</v>
      </c>
      <c r="J9328" t="s">
        <v>3446</v>
      </c>
      <c r="K9328">
        <v>2007</v>
      </c>
      <c r="L9328" t="s">
        <v>29</v>
      </c>
      <c r="M9328" t="s">
        <v>29</v>
      </c>
      <c r="N9328">
        <v>25.796913</v>
      </c>
      <c r="O9328">
        <v>55.956614999999999</v>
      </c>
      <c r="P9328" t="s">
        <v>3611</v>
      </c>
      <c r="Q9328" s="3">
        <f>Table1[[#This Row],[Capacity (MW)]]*0.395*8760*10^-6</f>
        <v>0.34601999999999999</v>
      </c>
      <c r="R9328" s="3" cm="1">
        <f t="array" ref="R9328">AVERAGE(VLOOKUP(_xlfn.TEXTSPLIT(Table1[[#This Row],[Fuel (no space after comma)]], ","), FuelList_Final_EF!$A$2:$B$65, 2, FALSE))</f>
        <v>53.06</v>
      </c>
      <c r="S9328" s="3">
        <f>Table1[[#This Row],[Generation (TWh)]]*10^9*VLOOKUP(Table1[[#This Row],[Turbine/Engine Technology]],Technology_HR!$A$2:$B$11,2,FALSE)*10^-6</f>
        <v>3809680.1999999997</v>
      </c>
      <c r="T9328" s="5">
        <f>Table1[[#This Row],[Fuel Consumption (mmBtu)]]*Table1[[#This Row],[Emission Factor (kg CO2/ mmBtu)]]*10^3</f>
        <v>202141631412</v>
      </c>
      <c r="U9328" s="3">
        <f>Table1[[#This Row],[Emissions (g CO2)]]/(Table1[[#This Row],[Generation (TWh)]]*10^9)</f>
        <v>584.19060000000002</v>
      </c>
    </row>
    <row r="9329" spans="1:21" x14ac:dyDescent="0.35">
      <c r="A9329" t="s">
        <v>2057</v>
      </c>
      <c r="B9329" t="s">
        <v>3239</v>
      </c>
      <c r="C9329" t="str">
        <f>SUBSTITUTE(Table1[[#This Row],[Fuel]],", ",",")</f>
        <v>fossil gas: natural gas</v>
      </c>
      <c r="D9329" t="s">
        <v>3239</v>
      </c>
      <c r="H9329" t="s">
        <v>59</v>
      </c>
      <c r="I9329">
        <v>2500</v>
      </c>
      <c r="J9329" t="s">
        <v>3450</v>
      </c>
      <c r="K9329" t="s">
        <v>29</v>
      </c>
      <c r="L9329" t="s">
        <v>29</v>
      </c>
      <c r="M9329" t="s">
        <v>29</v>
      </c>
      <c r="N9329">
        <v>24.213540999999999</v>
      </c>
      <c r="O9329">
        <v>54.205961000000002</v>
      </c>
      <c r="P9329" t="s">
        <v>3611</v>
      </c>
      <c r="Q9329" s="3">
        <f>Table1[[#This Row],[Capacity (MW)]]*0.395*8760*10^-6</f>
        <v>8.6504999999999992</v>
      </c>
      <c r="R9329" s="3" cm="1">
        <f t="array" ref="R9329">AVERAGE(VLOOKUP(_xlfn.TEXTSPLIT(Table1[[#This Row],[Fuel (no space after comma)]], ","), FuelList_Final_EF!$A$2:$B$65, 2, FALSE))</f>
        <v>53.06</v>
      </c>
      <c r="S9329" s="3">
        <f>Table1[[#This Row],[Generation (TWh)]]*10^9*VLOOKUP(Table1[[#This Row],[Turbine/Engine Technology]],Technology_HR!$A$2:$B$11,2,FALSE)*10^-6</f>
        <v>71760222.75</v>
      </c>
      <c r="T9329" s="5">
        <f>Table1[[#This Row],[Fuel Consumption (mmBtu)]]*Table1[[#This Row],[Emission Factor (kg CO2/ mmBtu)]]*10^3</f>
        <v>3807597419115.0005</v>
      </c>
      <c r="U9329" s="3">
        <f>Table1[[#This Row],[Emissions (g CO2)]]/(Table1[[#This Row],[Generation (TWh)]]*10^9)</f>
        <v>440.15923000000004</v>
      </c>
    </row>
    <row r="9330" spans="1:21" x14ac:dyDescent="0.35">
      <c r="A9330" t="s">
        <v>2344</v>
      </c>
      <c r="B9330" t="s">
        <v>3239</v>
      </c>
      <c r="C9330" t="str">
        <f>SUBSTITUTE(Table1[[#This Row],[Fuel]],", ",",")</f>
        <v>fossil gas: natural gas</v>
      </c>
      <c r="D9330" t="s">
        <v>3239</v>
      </c>
      <c r="H9330" t="s">
        <v>3436</v>
      </c>
      <c r="I9330">
        <v>100</v>
      </c>
      <c r="J9330" t="s">
        <v>3446</v>
      </c>
      <c r="K9330">
        <v>1980</v>
      </c>
      <c r="L9330" t="s">
        <v>29</v>
      </c>
      <c r="M9330" t="s">
        <v>29</v>
      </c>
      <c r="N9330">
        <v>25.447778</v>
      </c>
      <c r="O9330">
        <v>55.474722</v>
      </c>
      <c r="P9330" t="s">
        <v>3611</v>
      </c>
      <c r="Q9330" s="3">
        <f>Table1[[#This Row],[Capacity (MW)]]*0.395*8760*10^-6</f>
        <v>0.34601999999999999</v>
      </c>
      <c r="R9330" s="3" cm="1">
        <f t="array" ref="R9330">AVERAGE(VLOOKUP(_xlfn.TEXTSPLIT(Table1[[#This Row],[Fuel (no space after comma)]], ","), FuelList_Final_EF!$A$2:$B$65, 2, FALSE))</f>
        <v>53.06</v>
      </c>
      <c r="S9330" s="3">
        <f>Table1[[#This Row],[Generation (TWh)]]*10^9*VLOOKUP(Table1[[#This Row],[Turbine/Engine Technology]],Technology_HR!$A$2:$B$11,2,FALSE)*10^-6</f>
        <v>3809680.1999999997</v>
      </c>
      <c r="T9330" s="5">
        <f>Table1[[#This Row],[Fuel Consumption (mmBtu)]]*Table1[[#This Row],[Emission Factor (kg CO2/ mmBtu)]]*10^3</f>
        <v>202141631412</v>
      </c>
      <c r="U9330" s="3">
        <f>Table1[[#This Row],[Emissions (g CO2)]]/(Table1[[#This Row],[Generation (TWh)]]*10^9)</f>
        <v>584.19060000000002</v>
      </c>
    </row>
    <row r="9331" spans="1:21" x14ac:dyDescent="0.35">
      <c r="A9331" t="s">
        <v>2344</v>
      </c>
      <c r="B9331" t="s">
        <v>3239</v>
      </c>
      <c r="C9331" t="str">
        <f>SUBSTITUTE(Table1[[#This Row],[Fuel]],", ",",")</f>
        <v>fossil gas: natural gas</v>
      </c>
      <c r="D9331" t="s">
        <v>3239</v>
      </c>
      <c r="H9331" t="s">
        <v>3436</v>
      </c>
      <c r="I9331">
        <v>100</v>
      </c>
      <c r="J9331" t="s">
        <v>3446</v>
      </c>
      <c r="K9331">
        <v>1980</v>
      </c>
      <c r="L9331" t="s">
        <v>29</v>
      </c>
      <c r="M9331" t="s">
        <v>29</v>
      </c>
      <c r="N9331">
        <v>25.447778</v>
      </c>
      <c r="O9331">
        <v>55.474722</v>
      </c>
      <c r="P9331" t="s">
        <v>3611</v>
      </c>
      <c r="Q9331" s="3">
        <f>Table1[[#This Row],[Capacity (MW)]]*0.395*8760*10^-6</f>
        <v>0.34601999999999999</v>
      </c>
      <c r="R9331" s="3" cm="1">
        <f t="array" ref="R9331">AVERAGE(VLOOKUP(_xlfn.TEXTSPLIT(Table1[[#This Row],[Fuel (no space after comma)]], ","), FuelList_Final_EF!$A$2:$B$65, 2, FALSE))</f>
        <v>53.06</v>
      </c>
      <c r="S9331" s="3">
        <f>Table1[[#This Row],[Generation (TWh)]]*10^9*VLOOKUP(Table1[[#This Row],[Turbine/Engine Technology]],Technology_HR!$A$2:$B$11,2,FALSE)*10^-6</f>
        <v>3809680.1999999997</v>
      </c>
      <c r="T9331" s="5">
        <f>Table1[[#This Row],[Fuel Consumption (mmBtu)]]*Table1[[#This Row],[Emission Factor (kg CO2/ mmBtu)]]*10^3</f>
        <v>202141631412</v>
      </c>
      <c r="U9331" s="3">
        <f>Table1[[#This Row],[Emissions (g CO2)]]/(Table1[[#This Row],[Generation (TWh)]]*10^9)</f>
        <v>584.19060000000002</v>
      </c>
    </row>
    <row r="9332" spans="1:21" x14ac:dyDescent="0.35">
      <c r="A9332" t="s">
        <v>2057</v>
      </c>
      <c r="B9332" t="s">
        <v>3239</v>
      </c>
      <c r="C9332" t="str">
        <f>SUBSTITUTE(Table1[[#This Row],[Fuel]],", ",",")</f>
        <v>fossil gas: natural gas</v>
      </c>
      <c r="D9332" t="s">
        <v>3239</v>
      </c>
      <c r="H9332" t="s">
        <v>59</v>
      </c>
      <c r="I9332">
        <v>2500</v>
      </c>
      <c r="J9332" t="s">
        <v>3450</v>
      </c>
      <c r="K9332" t="s">
        <v>29</v>
      </c>
      <c r="L9332" t="s">
        <v>29</v>
      </c>
      <c r="M9332" t="s">
        <v>29</v>
      </c>
      <c r="N9332">
        <v>24.269258000000001</v>
      </c>
      <c r="O9332">
        <v>54.463425999999998</v>
      </c>
      <c r="P9332" t="s">
        <v>3611</v>
      </c>
      <c r="Q9332" s="3">
        <f>Table1[[#This Row],[Capacity (MW)]]*0.395*8760*10^-6</f>
        <v>8.6504999999999992</v>
      </c>
      <c r="R9332" s="3" cm="1">
        <f t="array" ref="R9332">AVERAGE(VLOOKUP(_xlfn.TEXTSPLIT(Table1[[#This Row],[Fuel (no space after comma)]], ","), FuelList_Final_EF!$A$2:$B$65, 2, FALSE))</f>
        <v>53.06</v>
      </c>
      <c r="S9332" s="3">
        <f>Table1[[#This Row],[Generation (TWh)]]*10^9*VLOOKUP(Table1[[#This Row],[Turbine/Engine Technology]],Technology_HR!$A$2:$B$11,2,FALSE)*10^-6</f>
        <v>71760222.75</v>
      </c>
      <c r="T9332" s="5">
        <f>Table1[[#This Row],[Fuel Consumption (mmBtu)]]*Table1[[#This Row],[Emission Factor (kg CO2/ mmBtu)]]*10^3</f>
        <v>3807597419115.0005</v>
      </c>
      <c r="U9332" s="3">
        <f>Table1[[#This Row],[Emissions (g CO2)]]/(Table1[[#This Row],[Generation (TWh)]]*10^9)</f>
        <v>440.15923000000004</v>
      </c>
    </row>
    <row r="9333" spans="1:21" x14ac:dyDescent="0.35">
      <c r="A9333" t="s">
        <v>2345</v>
      </c>
      <c r="B9333" t="s">
        <v>3243</v>
      </c>
      <c r="C9333" t="str">
        <f>SUBSTITUTE(Table1[[#This Row],[Fuel]],", ",",")</f>
        <v>fossil gas: natural gas,fossil liquids: fuel oil</v>
      </c>
      <c r="D9333" t="s">
        <v>3239</v>
      </c>
      <c r="E9333" t="s">
        <v>3275</v>
      </c>
      <c r="H9333" t="s">
        <v>3436</v>
      </c>
      <c r="I9333">
        <v>265</v>
      </c>
      <c r="J9333" t="s">
        <v>3446</v>
      </c>
      <c r="K9333">
        <v>2009</v>
      </c>
      <c r="L9333" t="s">
        <v>29</v>
      </c>
      <c r="M9333" t="s">
        <v>29</v>
      </c>
      <c r="N9333">
        <v>24.726727</v>
      </c>
      <c r="O9333">
        <v>54.680249000000003</v>
      </c>
      <c r="P9333" t="s">
        <v>3611</v>
      </c>
      <c r="Q9333" s="3">
        <f>Table1[[#This Row],[Capacity (MW)]]*0.395*8760*10^-6</f>
        <v>0.91695300000000013</v>
      </c>
      <c r="R9333" s="3" cm="1">
        <f t="array" ref="R9333">AVERAGE(VLOOKUP(_xlfn.TEXTSPLIT(Table1[[#This Row],[Fuel (no space after comma)]], ","), FuelList_Final_EF!$A$2:$B$65, 2, FALSE))</f>
        <v>65.583341148886291</v>
      </c>
      <c r="S9333" s="3">
        <f>Table1[[#This Row],[Generation (TWh)]]*10^9*VLOOKUP(Table1[[#This Row],[Turbine/Engine Technology]],Technology_HR!$A$2:$B$11,2,FALSE)*10^-6</f>
        <v>10095652.530000001</v>
      </c>
      <c r="T9333" s="5">
        <f>Table1[[#This Row],[Fuel Consumption (mmBtu)]]*Table1[[#This Row],[Emission Factor (kg CO2/ mmBtu)]]*10^3</f>
        <v>662106623995.60706</v>
      </c>
      <c r="U9333" s="3">
        <f>Table1[[#This Row],[Emissions (g CO2)]]/(Table1[[#This Row],[Generation (TWh)]]*10^9)</f>
        <v>722.072586049238</v>
      </c>
    </row>
    <row r="9334" spans="1:21" x14ac:dyDescent="0.35">
      <c r="A9334" t="s">
        <v>2345</v>
      </c>
      <c r="B9334" t="s">
        <v>3243</v>
      </c>
      <c r="C9334" t="str">
        <f>SUBSTITUTE(Table1[[#This Row],[Fuel]],", ",",")</f>
        <v>fossil gas: natural gas,fossil liquids: fuel oil</v>
      </c>
      <c r="D9334" t="s">
        <v>3239</v>
      </c>
      <c r="E9334" t="s">
        <v>3275</v>
      </c>
      <c r="H9334" t="s">
        <v>3436</v>
      </c>
      <c r="I9334">
        <v>265</v>
      </c>
      <c r="J9334" t="s">
        <v>3446</v>
      </c>
      <c r="K9334">
        <v>2009</v>
      </c>
      <c r="L9334" t="s">
        <v>29</v>
      </c>
      <c r="M9334" t="s">
        <v>29</v>
      </c>
      <c r="N9334">
        <v>24.726727</v>
      </c>
      <c r="O9334">
        <v>54.680249000000003</v>
      </c>
      <c r="P9334" t="s">
        <v>3611</v>
      </c>
      <c r="Q9334" s="3">
        <f>Table1[[#This Row],[Capacity (MW)]]*0.395*8760*10^-6</f>
        <v>0.91695300000000013</v>
      </c>
      <c r="R9334" s="3" cm="1">
        <f t="array" ref="R9334">AVERAGE(VLOOKUP(_xlfn.TEXTSPLIT(Table1[[#This Row],[Fuel (no space after comma)]], ","), FuelList_Final_EF!$A$2:$B$65, 2, FALSE))</f>
        <v>65.583341148886291</v>
      </c>
      <c r="S9334" s="3">
        <f>Table1[[#This Row],[Generation (TWh)]]*10^9*VLOOKUP(Table1[[#This Row],[Turbine/Engine Technology]],Technology_HR!$A$2:$B$11,2,FALSE)*10^-6</f>
        <v>10095652.530000001</v>
      </c>
      <c r="T9334" s="5">
        <f>Table1[[#This Row],[Fuel Consumption (mmBtu)]]*Table1[[#This Row],[Emission Factor (kg CO2/ mmBtu)]]*10^3</f>
        <v>662106623995.60706</v>
      </c>
      <c r="U9334" s="3">
        <f>Table1[[#This Row],[Emissions (g CO2)]]/(Table1[[#This Row],[Generation (TWh)]]*10^9)</f>
        <v>722.072586049238</v>
      </c>
    </row>
    <row r="9335" spans="1:21" x14ac:dyDescent="0.35">
      <c r="A9335" t="s">
        <v>2345</v>
      </c>
      <c r="B9335" t="s">
        <v>3243</v>
      </c>
      <c r="C9335" t="str">
        <f>SUBSTITUTE(Table1[[#This Row],[Fuel]],", ",",")</f>
        <v>fossil gas: natural gas,fossil liquids: fuel oil</v>
      </c>
      <c r="D9335" t="s">
        <v>3239</v>
      </c>
      <c r="E9335" t="s">
        <v>3275</v>
      </c>
      <c r="H9335" t="s">
        <v>3438</v>
      </c>
      <c r="I9335">
        <v>1550</v>
      </c>
      <c r="J9335" t="s">
        <v>3446</v>
      </c>
      <c r="K9335">
        <v>2013</v>
      </c>
      <c r="L9335" t="s">
        <v>29</v>
      </c>
      <c r="M9335" t="s">
        <v>29</v>
      </c>
      <c r="N9335">
        <v>24.726727</v>
      </c>
      <c r="O9335">
        <v>54.680249000000003</v>
      </c>
      <c r="P9335" t="s">
        <v>3611</v>
      </c>
      <c r="Q9335" s="3">
        <f>Table1[[#This Row],[Capacity (MW)]]*0.395*8760*10^-6</f>
        <v>5.3633099999999994</v>
      </c>
      <c r="R9335" s="3" cm="1">
        <f t="array" ref="R9335">AVERAGE(VLOOKUP(_xlfn.TEXTSPLIT(Table1[[#This Row],[Fuel (no space after comma)]], ","), FuelList_Final_EF!$A$2:$B$65, 2, FALSE))</f>
        <v>65.583341148886291</v>
      </c>
      <c r="S9335" s="3">
        <f>Table1[[#This Row],[Generation (TWh)]]*10^9*VLOOKUP(Table1[[#This Row],[Turbine/Engine Technology]],Technology_HR!$A$2:$B$11,2,FALSE)*10^-6</f>
        <v>40487627.18999999</v>
      </c>
      <c r="T9335" s="5">
        <f>Table1[[#This Row],[Fuel Consumption (mmBtu)]]*Table1[[#This Row],[Emission Factor (kg CO2/ mmBtu)]]*10^3</f>
        <v>2655313866310.6938</v>
      </c>
      <c r="U9335" s="3">
        <f>Table1[[#This Row],[Emissions (g CO2)]]/(Table1[[#This Row],[Generation (TWh)]]*10^9)</f>
        <v>495.08864233294258</v>
      </c>
    </row>
    <row r="9336" spans="1:21" x14ac:dyDescent="0.35">
      <c r="A9336" t="s">
        <v>2345</v>
      </c>
      <c r="B9336" t="s">
        <v>3243</v>
      </c>
      <c r="C9336" t="str">
        <f>SUBSTITUTE(Table1[[#This Row],[Fuel]],", ",",")</f>
        <v>fossil gas: natural gas,fossil liquids: fuel oil</v>
      </c>
      <c r="D9336" t="s">
        <v>3239</v>
      </c>
      <c r="E9336" t="s">
        <v>3275</v>
      </c>
      <c r="H9336" t="s">
        <v>3438</v>
      </c>
      <c r="I9336">
        <v>825</v>
      </c>
      <c r="J9336" t="s">
        <v>3446</v>
      </c>
      <c r="K9336">
        <v>2009</v>
      </c>
      <c r="L9336" t="s">
        <v>29</v>
      </c>
      <c r="M9336" t="s">
        <v>29</v>
      </c>
      <c r="N9336">
        <v>24.726727</v>
      </c>
      <c r="O9336">
        <v>54.680249000000003</v>
      </c>
      <c r="P9336" t="s">
        <v>3611</v>
      </c>
      <c r="Q9336" s="3">
        <f>Table1[[#This Row],[Capacity (MW)]]*0.395*8760*10^-6</f>
        <v>2.8546649999999998</v>
      </c>
      <c r="R9336" s="3" cm="1">
        <f t="array" ref="R9336">AVERAGE(VLOOKUP(_xlfn.TEXTSPLIT(Table1[[#This Row],[Fuel (no space after comma)]], ","), FuelList_Final_EF!$A$2:$B$65, 2, FALSE))</f>
        <v>65.583341148886291</v>
      </c>
      <c r="S9336" s="3">
        <f>Table1[[#This Row],[Generation (TWh)]]*10^9*VLOOKUP(Table1[[#This Row],[Turbine/Engine Technology]],Technology_HR!$A$2:$B$11,2,FALSE)*10^-6</f>
        <v>21549866.084999997</v>
      </c>
      <c r="T9336" s="5">
        <f>Table1[[#This Row],[Fuel Consumption (mmBtu)]]*Table1[[#This Row],[Emission Factor (kg CO2/ mmBtu)]]*10^3</f>
        <v>1413312219165.3696</v>
      </c>
      <c r="U9336" s="3">
        <f>Table1[[#This Row],[Emissions (g CO2)]]/(Table1[[#This Row],[Generation (TWh)]]*10^9)</f>
        <v>495.08864233294264</v>
      </c>
    </row>
    <row r="9337" spans="1:21" x14ac:dyDescent="0.35">
      <c r="A9337" t="s">
        <v>2345</v>
      </c>
      <c r="B9337" t="s">
        <v>3243</v>
      </c>
      <c r="C9337" t="str">
        <f>SUBSTITUTE(Table1[[#This Row],[Fuel]],", ",",")</f>
        <v>fossil gas: natural gas,fossil liquids: fuel oil</v>
      </c>
      <c r="D9337" t="s">
        <v>3239</v>
      </c>
      <c r="E9337" t="s">
        <v>3275</v>
      </c>
      <c r="H9337" t="s">
        <v>3438</v>
      </c>
      <c r="I9337">
        <v>825</v>
      </c>
      <c r="J9337" t="s">
        <v>3446</v>
      </c>
      <c r="K9337">
        <v>2009</v>
      </c>
      <c r="L9337" t="s">
        <v>29</v>
      </c>
      <c r="M9337" t="s">
        <v>29</v>
      </c>
      <c r="N9337">
        <v>24.726727</v>
      </c>
      <c r="O9337">
        <v>54.680249000000003</v>
      </c>
      <c r="P9337" t="s">
        <v>3611</v>
      </c>
      <c r="Q9337" s="3">
        <f>Table1[[#This Row],[Capacity (MW)]]*0.395*8760*10^-6</f>
        <v>2.8546649999999998</v>
      </c>
      <c r="R9337" s="3" cm="1">
        <f t="array" ref="R9337">AVERAGE(VLOOKUP(_xlfn.TEXTSPLIT(Table1[[#This Row],[Fuel (no space after comma)]], ","), FuelList_Final_EF!$A$2:$B$65, 2, FALSE))</f>
        <v>65.583341148886291</v>
      </c>
      <c r="S9337" s="3">
        <f>Table1[[#This Row],[Generation (TWh)]]*10^9*VLOOKUP(Table1[[#This Row],[Turbine/Engine Technology]],Technology_HR!$A$2:$B$11,2,FALSE)*10^-6</f>
        <v>21549866.084999997</v>
      </c>
      <c r="T9337" s="5">
        <f>Table1[[#This Row],[Fuel Consumption (mmBtu)]]*Table1[[#This Row],[Emission Factor (kg CO2/ mmBtu)]]*10^3</f>
        <v>1413312219165.3696</v>
      </c>
      <c r="U9337" s="3">
        <f>Table1[[#This Row],[Emissions (g CO2)]]/(Table1[[#This Row],[Generation (TWh)]]*10^9)</f>
        <v>495.08864233294264</v>
      </c>
    </row>
    <row r="9338" spans="1:21" x14ac:dyDescent="0.35">
      <c r="A9338" t="s">
        <v>2345</v>
      </c>
      <c r="B9338" t="s">
        <v>3243</v>
      </c>
      <c r="C9338" t="str">
        <f>SUBSTITUTE(Table1[[#This Row],[Fuel]],", ",",")</f>
        <v>fossil gas: natural gas,fossil liquids: fuel oil</v>
      </c>
      <c r="D9338" t="s">
        <v>3239</v>
      </c>
      <c r="E9338" t="s">
        <v>3275</v>
      </c>
      <c r="H9338" t="s">
        <v>3438</v>
      </c>
      <c r="I9338">
        <v>2350</v>
      </c>
      <c r="J9338" t="s">
        <v>3446</v>
      </c>
      <c r="K9338">
        <v>1979</v>
      </c>
      <c r="L9338" t="s">
        <v>29</v>
      </c>
      <c r="M9338" t="s">
        <v>29</v>
      </c>
      <c r="N9338">
        <v>25.044801</v>
      </c>
      <c r="O9338">
        <v>55.155845999999997</v>
      </c>
      <c r="P9338" t="s">
        <v>3611</v>
      </c>
      <c r="Q9338" s="3">
        <f>Table1[[#This Row],[Capacity (MW)]]*0.395*8760*10^-6</f>
        <v>8.1314700000000002</v>
      </c>
      <c r="R9338" s="3" cm="1">
        <f t="array" ref="R9338">AVERAGE(VLOOKUP(_xlfn.TEXTSPLIT(Table1[[#This Row],[Fuel (no space after comma)]], ","), FuelList_Final_EF!$A$2:$B$65, 2, FALSE))</f>
        <v>65.583341148886291</v>
      </c>
      <c r="S9338" s="3">
        <f>Table1[[#This Row],[Generation (TWh)]]*10^9*VLOOKUP(Table1[[#This Row],[Turbine/Engine Technology]],Technology_HR!$A$2:$B$11,2,FALSE)*10^-6</f>
        <v>61384467.029999994</v>
      </c>
      <c r="T9338" s="5">
        <f>Table1[[#This Row],[Fuel Consumption (mmBtu)]]*Table1[[#This Row],[Emission Factor (kg CO2/ mmBtu)]]*10^3</f>
        <v>4025798442471.0527</v>
      </c>
      <c r="U9338" s="3">
        <f>Table1[[#This Row],[Emissions (g CO2)]]/(Table1[[#This Row],[Generation (TWh)]]*10^9)</f>
        <v>495.08864233294258</v>
      </c>
    </row>
    <row r="9339" spans="1:21" x14ac:dyDescent="0.35">
      <c r="A9339" t="s">
        <v>2345</v>
      </c>
      <c r="B9339" t="s">
        <v>3239</v>
      </c>
      <c r="C9339" t="str">
        <f>SUBSTITUTE(Table1[[#This Row],[Fuel]],", ",",")</f>
        <v>fossil gas: natural gas</v>
      </c>
      <c r="D9339" t="s">
        <v>3239</v>
      </c>
      <c r="H9339" t="s">
        <v>3438</v>
      </c>
      <c r="I9339">
        <v>640</v>
      </c>
      <c r="J9339" t="s">
        <v>3446</v>
      </c>
      <c r="K9339">
        <v>2021</v>
      </c>
      <c r="L9339" t="s">
        <v>29</v>
      </c>
      <c r="M9339" t="s">
        <v>29</v>
      </c>
      <c r="N9339">
        <v>25.044801</v>
      </c>
      <c r="O9339">
        <v>55.155845999999997</v>
      </c>
      <c r="P9339" t="s">
        <v>3611</v>
      </c>
      <c r="Q9339" s="3">
        <f>Table1[[#This Row],[Capacity (MW)]]*0.395*8760*10^-6</f>
        <v>2.2145280000000001</v>
      </c>
      <c r="R9339" s="3" cm="1">
        <f t="array" ref="R9339">AVERAGE(VLOOKUP(_xlfn.TEXTSPLIT(Table1[[#This Row],[Fuel (no space after comma)]], ","), FuelList_Final_EF!$A$2:$B$65, 2, FALSE))</f>
        <v>53.06</v>
      </c>
      <c r="S9339" s="3">
        <f>Table1[[#This Row],[Generation (TWh)]]*10^9*VLOOKUP(Table1[[#This Row],[Turbine/Engine Technology]],Technology_HR!$A$2:$B$11,2,FALSE)*10^-6</f>
        <v>16717471.872</v>
      </c>
      <c r="T9339" s="5">
        <f>Table1[[#This Row],[Fuel Consumption (mmBtu)]]*Table1[[#This Row],[Emission Factor (kg CO2/ mmBtu)]]*10^3</f>
        <v>887029057528.31995</v>
      </c>
      <c r="U9339" s="3">
        <f>Table1[[#This Row],[Emissions (g CO2)]]/(Table1[[#This Row],[Generation (TWh)]]*10^9)</f>
        <v>400.54993999999999</v>
      </c>
    </row>
    <row r="9340" spans="1:21" x14ac:dyDescent="0.35">
      <c r="A9340" t="s">
        <v>2346</v>
      </c>
      <c r="B9340" t="s">
        <v>3239</v>
      </c>
      <c r="C9340" t="str">
        <f>SUBSTITUTE(Table1[[#This Row],[Fuel]],", ",",")</f>
        <v>fossil gas: natural gas</v>
      </c>
      <c r="D9340" t="s">
        <v>3239</v>
      </c>
      <c r="H9340" t="s">
        <v>3438</v>
      </c>
      <c r="I9340">
        <v>882</v>
      </c>
      <c r="J9340" t="s">
        <v>3446</v>
      </c>
      <c r="K9340">
        <v>2004</v>
      </c>
      <c r="L9340" t="s">
        <v>29</v>
      </c>
      <c r="M9340">
        <v>2029</v>
      </c>
      <c r="N9340">
        <v>25.314160000000001</v>
      </c>
      <c r="O9340">
        <v>56.372799999999998</v>
      </c>
      <c r="P9340" t="s">
        <v>3611</v>
      </c>
      <c r="Q9340" s="3">
        <f>Table1[[#This Row],[Capacity (MW)]]*0.395*8760*10^-6</f>
        <v>3.0518964000000004</v>
      </c>
      <c r="R9340" s="3" cm="1">
        <f t="array" ref="R9340">AVERAGE(VLOOKUP(_xlfn.TEXTSPLIT(Table1[[#This Row],[Fuel (no space after comma)]], ","), FuelList_Final_EF!$A$2:$B$65, 2, FALSE))</f>
        <v>53.06</v>
      </c>
      <c r="S9340" s="3">
        <f>Table1[[#This Row],[Generation (TWh)]]*10^9*VLOOKUP(Table1[[#This Row],[Turbine/Engine Technology]],Technology_HR!$A$2:$B$11,2,FALSE)*10^-6</f>
        <v>23038765.923600003</v>
      </c>
      <c r="T9340" s="5">
        <f>Table1[[#This Row],[Fuel Consumption (mmBtu)]]*Table1[[#This Row],[Emission Factor (kg CO2/ mmBtu)]]*10^3</f>
        <v>1222436919906.2161</v>
      </c>
      <c r="U9340" s="3">
        <f>Table1[[#This Row],[Emissions (g CO2)]]/(Table1[[#This Row],[Generation (TWh)]]*10^9)</f>
        <v>400.54993999999994</v>
      </c>
    </row>
    <row r="9341" spans="1:21" x14ac:dyDescent="0.35">
      <c r="A9341" t="s">
        <v>2347</v>
      </c>
      <c r="B9341" t="s">
        <v>3239</v>
      </c>
      <c r="C9341" t="str">
        <f>SUBSTITUTE(Table1[[#This Row],[Fuel]],", ",",")</f>
        <v>fossil gas: natural gas</v>
      </c>
      <c r="D9341" t="s">
        <v>3239</v>
      </c>
      <c r="H9341" t="s">
        <v>3438</v>
      </c>
      <c r="I9341">
        <v>867</v>
      </c>
      <c r="J9341" t="s">
        <v>3446</v>
      </c>
      <c r="K9341">
        <v>2011</v>
      </c>
      <c r="L9341" t="s">
        <v>29</v>
      </c>
      <c r="M9341">
        <v>2031</v>
      </c>
      <c r="N9341">
        <v>25.301931</v>
      </c>
      <c r="O9341">
        <v>56.370353000000001</v>
      </c>
      <c r="P9341" t="s">
        <v>3611</v>
      </c>
      <c r="Q9341" s="3">
        <f>Table1[[#This Row],[Capacity (MW)]]*0.395*8760*10^-6</f>
        <v>2.9999934000000001</v>
      </c>
      <c r="R9341" s="3" cm="1">
        <f t="array" ref="R9341">AVERAGE(VLOOKUP(_xlfn.TEXTSPLIT(Table1[[#This Row],[Fuel (no space after comma)]], ","), FuelList_Final_EF!$A$2:$B$65, 2, FALSE))</f>
        <v>53.06</v>
      </c>
      <c r="S9341" s="3">
        <f>Table1[[#This Row],[Generation (TWh)]]*10^9*VLOOKUP(Table1[[#This Row],[Turbine/Engine Technology]],Technology_HR!$A$2:$B$11,2,FALSE)*10^-6</f>
        <v>22646950.176599998</v>
      </c>
      <c r="T9341" s="5">
        <f>Table1[[#This Row],[Fuel Consumption (mmBtu)]]*Table1[[#This Row],[Emission Factor (kg CO2/ mmBtu)]]*10^3</f>
        <v>1201647176370.396</v>
      </c>
      <c r="U9341" s="3">
        <f>Table1[[#This Row],[Emissions (g CO2)]]/(Table1[[#This Row],[Generation (TWh)]]*10^9)</f>
        <v>400.54993999999999</v>
      </c>
    </row>
    <row r="9342" spans="1:21" x14ac:dyDescent="0.35">
      <c r="A9342" t="s">
        <v>2347</v>
      </c>
      <c r="B9342" t="s">
        <v>3239</v>
      </c>
      <c r="C9342" t="str">
        <f>SUBSTITUTE(Table1[[#This Row],[Fuel]],", ",",")</f>
        <v>fossil gas: natural gas</v>
      </c>
      <c r="D9342" t="s">
        <v>3239</v>
      </c>
      <c r="H9342" t="s">
        <v>3438</v>
      </c>
      <c r="I9342">
        <v>432</v>
      </c>
      <c r="J9342" t="s">
        <v>3446</v>
      </c>
      <c r="K9342">
        <v>2011</v>
      </c>
      <c r="L9342" t="s">
        <v>29</v>
      </c>
      <c r="M9342">
        <v>2031</v>
      </c>
      <c r="N9342">
        <v>25.301931</v>
      </c>
      <c r="O9342">
        <v>56.370353000000001</v>
      </c>
      <c r="P9342" t="s">
        <v>3611</v>
      </c>
      <c r="Q9342" s="3">
        <f>Table1[[#This Row],[Capacity (MW)]]*0.395*8760*10^-6</f>
        <v>1.4948064000000001</v>
      </c>
      <c r="R9342" s="3" cm="1">
        <f t="array" ref="R9342">AVERAGE(VLOOKUP(_xlfn.TEXTSPLIT(Table1[[#This Row],[Fuel (no space after comma)]], ","), FuelList_Final_EF!$A$2:$B$65, 2, FALSE))</f>
        <v>53.06</v>
      </c>
      <c r="S9342" s="3">
        <f>Table1[[#This Row],[Generation (TWh)]]*10^9*VLOOKUP(Table1[[#This Row],[Turbine/Engine Technology]],Technology_HR!$A$2:$B$11,2,FALSE)*10^-6</f>
        <v>11284293.513599999</v>
      </c>
      <c r="T9342" s="5">
        <f>Table1[[#This Row],[Fuel Consumption (mmBtu)]]*Table1[[#This Row],[Emission Factor (kg CO2/ mmBtu)]]*10^3</f>
        <v>598744613831.61609</v>
      </c>
      <c r="U9342" s="3">
        <f>Table1[[#This Row],[Emissions (g CO2)]]/(Table1[[#This Row],[Generation (TWh)]]*10^9)</f>
        <v>400.54994000000005</v>
      </c>
    </row>
    <row r="9343" spans="1:21" x14ac:dyDescent="0.35">
      <c r="A9343" t="s">
        <v>2347</v>
      </c>
      <c r="B9343" t="s">
        <v>3239</v>
      </c>
      <c r="C9343" t="str">
        <f>SUBSTITUTE(Table1[[#This Row],[Fuel]],", ",",")</f>
        <v>fossil gas: natural gas</v>
      </c>
      <c r="D9343" t="s">
        <v>3239</v>
      </c>
      <c r="H9343" t="s">
        <v>3438</v>
      </c>
      <c r="I9343">
        <v>867</v>
      </c>
      <c r="J9343" t="s">
        <v>3446</v>
      </c>
      <c r="K9343">
        <v>2011</v>
      </c>
      <c r="L9343" t="s">
        <v>29</v>
      </c>
      <c r="M9343">
        <v>2031</v>
      </c>
      <c r="N9343">
        <v>25.301931</v>
      </c>
      <c r="O9343">
        <v>56.370353000000001</v>
      </c>
      <c r="P9343" t="s">
        <v>3611</v>
      </c>
      <c r="Q9343" s="3">
        <f>Table1[[#This Row],[Capacity (MW)]]*0.395*8760*10^-6</f>
        <v>2.9999934000000001</v>
      </c>
      <c r="R9343" s="3" cm="1">
        <f t="array" ref="R9343">AVERAGE(VLOOKUP(_xlfn.TEXTSPLIT(Table1[[#This Row],[Fuel (no space after comma)]], ","), FuelList_Final_EF!$A$2:$B$65, 2, FALSE))</f>
        <v>53.06</v>
      </c>
      <c r="S9343" s="3">
        <f>Table1[[#This Row],[Generation (TWh)]]*10^9*VLOOKUP(Table1[[#This Row],[Turbine/Engine Technology]],Technology_HR!$A$2:$B$11,2,FALSE)*10^-6</f>
        <v>22646950.176599998</v>
      </c>
      <c r="T9343" s="5">
        <f>Table1[[#This Row],[Fuel Consumption (mmBtu)]]*Table1[[#This Row],[Emission Factor (kg CO2/ mmBtu)]]*10^3</f>
        <v>1201647176370.396</v>
      </c>
      <c r="U9343" s="3">
        <f>Table1[[#This Row],[Emissions (g CO2)]]/(Table1[[#This Row],[Generation (TWh)]]*10^9)</f>
        <v>400.54993999999999</v>
      </c>
    </row>
    <row r="9344" spans="1:21" x14ac:dyDescent="0.35">
      <c r="A9344" t="s">
        <v>2348</v>
      </c>
      <c r="B9344" t="s">
        <v>3239</v>
      </c>
      <c r="C9344" t="str">
        <f>SUBSTITUTE(Table1[[#This Row],[Fuel]],", ",",")</f>
        <v>fossil gas: natural gas</v>
      </c>
      <c r="D9344" t="s">
        <v>3239</v>
      </c>
      <c r="H9344" t="s">
        <v>3438</v>
      </c>
      <c r="I9344">
        <v>2400</v>
      </c>
      <c r="J9344" t="s">
        <v>3449</v>
      </c>
      <c r="K9344" t="s">
        <v>29</v>
      </c>
      <c r="L9344" t="s">
        <v>29</v>
      </c>
      <c r="M9344" t="s">
        <v>29</v>
      </c>
      <c r="N9344">
        <v>25.301931</v>
      </c>
      <c r="O9344">
        <v>56.370353000000001</v>
      </c>
      <c r="P9344" t="s">
        <v>3611</v>
      </c>
      <c r="Q9344" s="3">
        <f>Table1[[#This Row],[Capacity (MW)]]*0.395*8760*10^-6</f>
        <v>8.3044799999999999</v>
      </c>
      <c r="R9344" s="3" cm="1">
        <f t="array" ref="R9344">AVERAGE(VLOOKUP(_xlfn.TEXTSPLIT(Table1[[#This Row],[Fuel (no space after comma)]], ","), FuelList_Final_EF!$A$2:$B$65, 2, FALSE))</f>
        <v>53.06</v>
      </c>
      <c r="S9344" s="3">
        <f>Table1[[#This Row],[Generation (TWh)]]*10^9*VLOOKUP(Table1[[#This Row],[Turbine/Engine Technology]],Technology_HR!$A$2:$B$11,2,FALSE)*10^-6</f>
        <v>62690519.519999996</v>
      </c>
      <c r="T9344" s="5">
        <f>Table1[[#This Row],[Fuel Consumption (mmBtu)]]*Table1[[#This Row],[Emission Factor (kg CO2/ mmBtu)]]*10^3</f>
        <v>3326358965731.1997</v>
      </c>
      <c r="U9344" s="3">
        <f>Table1[[#This Row],[Emissions (g CO2)]]/(Table1[[#This Row],[Generation (TWh)]]*10^9)</f>
        <v>400.54993999999999</v>
      </c>
    </row>
    <row r="9345" spans="1:21" x14ac:dyDescent="0.35">
      <c r="A9345" t="s">
        <v>2349</v>
      </c>
      <c r="B9345" t="s">
        <v>3239</v>
      </c>
      <c r="C9345" t="str">
        <f>SUBSTITUTE(Table1[[#This Row],[Fuel]],", ",",")</f>
        <v>fossil gas: natural gas</v>
      </c>
      <c r="D9345" t="s">
        <v>3239</v>
      </c>
      <c r="H9345" t="s">
        <v>3438</v>
      </c>
      <c r="I9345">
        <v>600</v>
      </c>
      <c r="J9345" t="s">
        <v>3446</v>
      </c>
      <c r="K9345">
        <v>2021</v>
      </c>
      <c r="L9345" t="s">
        <v>29</v>
      </c>
      <c r="M9345" t="s">
        <v>29</v>
      </c>
      <c r="N9345">
        <v>25.459488</v>
      </c>
      <c r="O9345">
        <v>55.478473000000001</v>
      </c>
      <c r="P9345" t="s">
        <v>3611</v>
      </c>
      <c r="Q9345" s="3">
        <f>Table1[[#This Row],[Capacity (MW)]]*0.395*8760*10^-6</f>
        <v>2.07612</v>
      </c>
      <c r="R9345" s="3" cm="1">
        <f t="array" ref="R9345">AVERAGE(VLOOKUP(_xlfn.TEXTSPLIT(Table1[[#This Row],[Fuel (no space after comma)]], ","), FuelList_Final_EF!$A$2:$B$65, 2, FALSE))</f>
        <v>53.06</v>
      </c>
      <c r="S9345" s="3">
        <f>Table1[[#This Row],[Generation (TWh)]]*10^9*VLOOKUP(Table1[[#This Row],[Turbine/Engine Technology]],Technology_HR!$A$2:$B$11,2,FALSE)*10^-6</f>
        <v>15672629.879999999</v>
      </c>
      <c r="T9345" s="5">
        <f>Table1[[#This Row],[Fuel Consumption (mmBtu)]]*Table1[[#This Row],[Emission Factor (kg CO2/ mmBtu)]]*10^3</f>
        <v>831589741432.79993</v>
      </c>
      <c r="U9345" s="3">
        <f>Table1[[#This Row],[Emissions (g CO2)]]/(Table1[[#This Row],[Generation (TWh)]]*10^9)</f>
        <v>400.54993999999999</v>
      </c>
    </row>
    <row r="9346" spans="1:21" x14ac:dyDescent="0.35">
      <c r="A9346" t="s">
        <v>2349</v>
      </c>
      <c r="B9346" t="s">
        <v>3239</v>
      </c>
      <c r="C9346" t="str">
        <f>SUBSTITUTE(Table1[[#This Row],[Fuel]],", ",",")</f>
        <v>fossil gas: natural gas</v>
      </c>
      <c r="D9346" t="s">
        <v>3239</v>
      </c>
      <c r="H9346" t="s">
        <v>3438</v>
      </c>
      <c r="I9346">
        <v>600</v>
      </c>
      <c r="J9346" t="s">
        <v>3446</v>
      </c>
      <c r="K9346">
        <v>2023</v>
      </c>
      <c r="L9346" t="s">
        <v>29</v>
      </c>
      <c r="M9346" t="s">
        <v>29</v>
      </c>
      <c r="N9346">
        <v>25.459488</v>
      </c>
      <c r="O9346">
        <v>55.478473000000001</v>
      </c>
      <c r="P9346" t="s">
        <v>3611</v>
      </c>
      <c r="Q9346" s="3">
        <f>Table1[[#This Row],[Capacity (MW)]]*0.395*8760*10^-6</f>
        <v>2.07612</v>
      </c>
      <c r="R9346" s="3" cm="1">
        <f t="array" ref="R9346">AVERAGE(VLOOKUP(_xlfn.TEXTSPLIT(Table1[[#This Row],[Fuel (no space after comma)]], ","), FuelList_Final_EF!$A$2:$B$65, 2, FALSE))</f>
        <v>53.06</v>
      </c>
      <c r="S9346" s="3">
        <f>Table1[[#This Row],[Generation (TWh)]]*10^9*VLOOKUP(Table1[[#This Row],[Turbine/Engine Technology]],Technology_HR!$A$2:$B$11,2,FALSE)*10^-6</f>
        <v>15672629.879999999</v>
      </c>
      <c r="T9346" s="5">
        <f>Table1[[#This Row],[Fuel Consumption (mmBtu)]]*Table1[[#This Row],[Emission Factor (kg CO2/ mmBtu)]]*10^3</f>
        <v>831589741432.79993</v>
      </c>
      <c r="U9346" s="3">
        <f>Table1[[#This Row],[Emissions (g CO2)]]/(Table1[[#This Row],[Generation (TWh)]]*10^9)</f>
        <v>400.54993999999999</v>
      </c>
    </row>
    <row r="9347" spans="1:21" x14ac:dyDescent="0.35">
      <c r="A9347" t="s">
        <v>2349</v>
      </c>
      <c r="B9347" t="s">
        <v>3239</v>
      </c>
      <c r="C9347" t="str">
        <f>SUBSTITUTE(Table1[[#This Row],[Fuel]],", ",",")</f>
        <v>fossil gas: natural gas</v>
      </c>
      <c r="D9347" t="s">
        <v>3239</v>
      </c>
      <c r="H9347" t="s">
        <v>3438</v>
      </c>
      <c r="I9347">
        <v>600</v>
      </c>
      <c r="J9347" t="s">
        <v>3446</v>
      </c>
      <c r="K9347">
        <v>2023</v>
      </c>
      <c r="L9347" t="s">
        <v>29</v>
      </c>
      <c r="M9347" t="s">
        <v>29</v>
      </c>
      <c r="N9347">
        <v>25.459488</v>
      </c>
      <c r="O9347">
        <v>55.478473000000001</v>
      </c>
      <c r="P9347" t="s">
        <v>3611</v>
      </c>
      <c r="Q9347" s="3">
        <f>Table1[[#This Row],[Capacity (MW)]]*0.395*8760*10^-6</f>
        <v>2.07612</v>
      </c>
      <c r="R9347" s="3" cm="1">
        <f t="array" ref="R9347">AVERAGE(VLOOKUP(_xlfn.TEXTSPLIT(Table1[[#This Row],[Fuel (no space after comma)]], ","), FuelList_Final_EF!$A$2:$B$65, 2, FALSE))</f>
        <v>53.06</v>
      </c>
      <c r="S9347" s="3">
        <f>Table1[[#This Row],[Generation (TWh)]]*10^9*VLOOKUP(Table1[[#This Row],[Turbine/Engine Technology]],Technology_HR!$A$2:$B$11,2,FALSE)*10^-6</f>
        <v>15672629.879999999</v>
      </c>
      <c r="T9347" s="5">
        <f>Table1[[#This Row],[Fuel Consumption (mmBtu)]]*Table1[[#This Row],[Emission Factor (kg CO2/ mmBtu)]]*10^3</f>
        <v>831589741432.79993</v>
      </c>
      <c r="U9347" s="3">
        <f>Table1[[#This Row],[Emissions (g CO2)]]/(Table1[[#This Row],[Generation (TWh)]]*10^9)</f>
        <v>400.54993999999999</v>
      </c>
    </row>
    <row r="9348" spans="1:21" x14ac:dyDescent="0.35">
      <c r="A9348" t="s">
        <v>2350</v>
      </c>
      <c r="B9348" t="s">
        <v>3239</v>
      </c>
      <c r="C9348" t="str">
        <f>SUBSTITUTE(Table1[[#This Row],[Fuel]],", ",",")</f>
        <v>fossil gas: natural gas</v>
      </c>
      <c r="D9348" t="s">
        <v>3239</v>
      </c>
      <c r="H9348" t="s">
        <v>3436</v>
      </c>
      <c r="I9348">
        <v>126</v>
      </c>
      <c r="J9348" t="s">
        <v>3446</v>
      </c>
      <c r="K9348">
        <v>2006</v>
      </c>
      <c r="L9348" t="s">
        <v>29</v>
      </c>
      <c r="M9348" t="s">
        <v>29</v>
      </c>
      <c r="N9348">
        <v>25.459488</v>
      </c>
      <c r="O9348">
        <v>55.478473000000001</v>
      </c>
      <c r="P9348" t="s">
        <v>3611</v>
      </c>
      <c r="Q9348" s="3">
        <f>Table1[[#This Row],[Capacity (MW)]]*0.395*8760*10^-6</f>
        <v>0.43598520000000002</v>
      </c>
      <c r="R9348" s="3" cm="1">
        <f t="array" ref="R9348">AVERAGE(VLOOKUP(_xlfn.TEXTSPLIT(Table1[[#This Row],[Fuel (no space after comma)]], ","), FuelList_Final_EF!$A$2:$B$65, 2, FALSE))</f>
        <v>53.06</v>
      </c>
      <c r="S9348" s="3">
        <f>Table1[[#This Row],[Generation (TWh)]]*10^9*VLOOKUP(Table1[[#This Row],[Turbine/Engine Technology]],Technology_HR!$A$2:$B$11,2,FALSE)*10^-6</f>
        <v>4800197.0520000001</v>
      </c>
      <c r="T9348" s="5">
        <f>Table1[[#This Row],[Fuel Consumption (mmBtu)]]*Table1[[#This Row],[Emission Factor (kg CO2/ mmBtu)]]*10^3</f>
        <v>254698455579.12</v>
      </c>
      <c r="U9348" s="3">
        <f>Table1[[#This Row],[Emissions (g CO2)]]/(Table1[[#This Row],[Generation (TWh)]]*10^9)</f>
        <v>584.19060000000002</v>
      </c>
    </row>
    <row r="9349" spans="1:21" x14ac:dyDescent="0.35">
      <c r="A9349" t="s">
        <v>2350</v>
      </c>
      <c r="B9349" t="s">
        <v>3239</v>
      </c>
      <c r="C9349" t="str">
        <f>SUBSTITUTE(Table1[[#This Row],[Fuel]],", ",",")</f>
        <v>fossil gas: natural gas</v>
      </c>
      <c r="D9349" t="s">
        <v>3239</v>
      </c>
      <c r="H9349" t="s">
        <v>3436</v>
      </c>
      <c r="I9349">
        <v>126</v>
      </c>
      <c r="J9349" t="s">
        <v>3446</v>
      </c>
      <c r="K9349">
        <v>2006</v>
      </c>
      <c r="L9349" t="s">
        <v>29</v>
      </c>
      <c r="M9349" t="s">
        <v>29</v>
      </c>
      <c r="N9349">
        <v>25.459488</v>
      </c>
      <c r="O9349">
        <v>55.478473000000001</v>
      </c>
      <c r="P9349" t="s">
        <v>3611</v>
      </c>
      <c r="Q9349" s="3">
        <f>Table1[[#This Row],[Capacity (MW)]]*0.395*8760*10^-6</f>
        <v>0.43598520000000002</v>
      </c>
      <c r="R9349" s="3" cm="1">
        <f t="array" ref="R9349">AVERAGE(VLOOKUP(_xlfn.TEXTSPLIT(Table1[[#This Row],[Fuel (no space after comma)]], ","), FuelList_Final_EF!$A$2:$B$65, 2, FALSE))</f>
        <v>53.06</v>
      </c>
      <c r="S9349" s="3">
        <f>Table1[[#This Row],[Generation (TWh)]]*10^9*VLOOKUP(Table1[[#This Row],[Turbine/Engine Technology]],Technology_HR!$A$2:$B$11,2,FALSE)*10^-6</f>
        <v>4800197.0520000001</v>
      </c>
      <c r="T9349" s="5">
        <f>Table1[[#This Row],[Fuel Consumption (mmBtu)]]*Table1[[#This Row],[Emission Factor (kg CO2/ mmBtu)]]*10^3</f>
        <v>254698455579.12</v>
      </c>
      <c r="U9349" s="3">
        <f>Table1[[#This Row],[Emissions (g CO2)]]/(Table1[[#This Row],[Generation (TWh)]]*10^9)</f>
        <v>584.19060000000002</v>
      </c>
    </row>
    <row r="9350" spans="1:21" x14ac:dyDescent="0.35">
      <c r="A9350" t="s">
        <v>2350</v>
      </c>
      <c r="B9350" t="s">
        <v>3239</v>
      </c>
      <c r="C9350" t="str">
        <f>SUBSTITUTE(Table1[[#This Row],[Fuel]],", ",",")</f>
        <v>fossil gas: natural gas</v>
      </c>
      <c r="D9350" t="s">
        <v>3239</v>
      </c>
      <c r="H9350" t="s">
        <v>3436</v>
      </c>
      <c r="I9350">
        <v>126</v>
      </c>
      <c r="J9350" t="s">
        <v>3446</v>
      </c>
      <c r="K9350">
        <v>2007</v>
      </c>
      <c r="L9350" t="s">
        <v>29</v>
      </c>
      <c r="M9350" t="s">
        <v>29</v>
      </c>
      <c r="N9350">
        <v>25.459488</v>
      </c>
      <c r="O9350">
        <v>55.478473000000001</v>
      </c>
      <c r="P9350" t="s">
        <v>3611</v>
      </c>
      <c r="Q9350" s="3">
        <f>Table1[[#This Row],[Capacity (MW)]]*0.395*8760*10^-6</f>
        <v>0.43598520000000002</v>
      </c>
      <c r="R9350" s="3" cm="1">
        <f t="array" ref="R9350">AVERAGE(VLOOKUP(_xlfn.TEXTSPLIT(Table1[[#This Row],[Fuel (no space after comma)]], ","), FuelList_Final_EF!$A$2:$B$65, 2, FALSE))</f>
        <v>53.06</v>
      </c>
      <c r="S9350" s="3">
        <f>Table1[[#This Row],[Generation (TWh)]]*10^9*VLOOKUP(Table1[[#This Row],[Turbine/Engine Technology]],Technology_HR!$A$2:$B$11,2,FALSE)*10^-6</f>
        <v>4800197.0520000001</v>
      </c>
      <c r="T9350" s="5">
        <f>Table1[[#This Row],[Fuel Consumption (mmBtu)]]*Table1[[#This Row],[Emission Factor (kg CO2/ mmBtu)]]*10^3</f>
        <v>254698455579.12</v>
      </c>
      <c r="U9350" s="3">
        <f>Table1[[#This Row],[Emissions (g CO2)]]/(Table1[[#This Row],[Generation (TWh)]]*10^9)</f>
        <v>584.19060000000002</v>
      </c>
    </row>
    <row r="9351" spans="1:21" x14ac:dyDescent="0.35">
      <c r="A9351" t="s">
        <v>2350</v>
      </c>
      <c r="B9351" t="s">
        <v>3239</v>
      </c>
      <c r="C9351" t="str">
        <f>SUBSTITUTE(Table1[[#This Row],[Fuel]],", ",",")</f>
        <v>fossil gas: natural gas</v>
      </c>
      <c r="D9351" t="s">
        <v>3239</v>
      </c>
      <c r="H9351" t="s">
        <v>3436</v>
      </c>
      <c r="I9351">
        <v>126</v>
      </c>
      <c r="J9351" t="s">
        <v>3446</v>
      </c>
      <c r="K9351">
        <v>2007</v>
      </c>
      <c r="L9351" t="s">
        <v>29</v>
      </c>
      <c r="M9351" t="s">
        <v>29</v>
      </c>
      <c r="N9351">
        <v>25.459488</v>
      </c>
      <c r="O9351">
        <v>55.478473000000001</v>
      </c>
      <c r="P9351" t="s">
        <v>3611</v>
      </c>
      <c r="Q9351" s="3">
        <f>Table1[[#This Row],[Capacity (MW)]]*0.395*8760*10^-6</f>
        <v>0.43598520000000002</v>
      </c>
      <c r="R9351" s="3" cm="1">
        <f t="array" ref="R9351">AVERAGE(VLOOKUP(_xlfn.TEXTSPLIT(Table1[[#This Row],[Fuel (no space after comma)]], ","), FuelList_Final_EF!$A$2:$B$65, 2, FALSE))</f>
        <v>53.06</v>
      </c>
      <c r="S9351" s="3">
        <f>Table1[[#This Row],[Generation (TWh)]]*10^9*VLOOKUP(Table1[[#This Row],[Turbine/Engine Technology]],Technology_HR!$A$2:$B$11,2,FALSE)*10^-6</f>
        <v>4800197.0520000001</v>
      </c>
      <c r="T9351" s="5">
        <f>Table1[[#This Row],[Fuel Consumption (mmBtu)]]*Table1[[#This Row],[Emission Factor (kg CO2/ mmBtu)]]*10^3</f>
        <v>254698455579.12</v>
      </c>
      <c r="U9351" s="3">
        <f>Table1[[#This Row],[Emissions (g CO2)]]/(Table1[[#This Row],[Generation (TWh)]]*10^9)</f>
        <v>584.19060000000002</v>
      </c>
    </row>
    <row r="9352" spans="1:21" x14ac:dyDescent="0.35">
      <c r="A9352" t="s">
        <v>2351</v>
      </c>
      <c r="B9352" t="s">
        <v>3239</v>
      </c>
      <c r="C9352" t="str">
        <f>SUBSTITUTE(Table1[[#This Row],[Fuel]],", ",",")</f>
        <v>fossil gas: natural gas</v>
      </c>
      <c r="D9352" t="s">
        <v>3239</v>
      </c>
      <c r="H9352" t="s">
        <v>3440</v>
      </c>
      <c r="I9352">
        <v>600</v>
      </c>
      <c r="J9352" t="s">
        <v>3446</v>
      </c>
      <c r="K9352">
        <v>2022</v>
      </c>
      <c r="L9352" t="s">
        <v>29</v>
      </c>
      <c r="M9352" t="s">
        <v>29</v>
      </c>
      <c r="N9352">
        <v>24.911515999999999</v>
      </c>
      <c r="O9352">
        <v>54.915494000000002</v>
      </c>
      <c r="P9352" t="s">
        <v>3611</v>
      </c>
      <c r="Q9352" s="3">
        <f>Table1[[#This Row],[Capacity (MW)]]*0.395*8760*10^-6</f>
        <v>2.07612</v>
      </c>
      <c r="R9352" s="3" cm="1">
        <f t="array" ref="R9352">AVERAGE(VLOOKUP(_xlfn.TEXTSPLIT(Table1[[#This Row],[Fuel (no space after comma)]], ","), FuelList_Final_EF!$A$2:$B$65, 2, FALSE))</f>
        <v>53.06</v>
      </c>
      <c r="S9352" s="3">
        <f>Table1[[#This Row],[Generation (TWh)]]*10^9*VLOOKUP(Table1[[#This Row],[Turbine/Engine Technology]],Technology_HR!$A$2:$B$11,2,FALSE)*10^-6</f>
        <v>21352894.199999999</v>
      </c>
      <c r="T9352" s="5">
        <f>Table1[[#This Row],[Fuel Consumption (mmBtu)]]*Table1[[#This Row],[Emission Factor (kg CO2/ mmBtu)]]*10^3</f>
        <v>1132984566252</v>
      </c>
      <c r="U9352" s="3">
        <f>Table1[[#This Row],[Emissions (g CO2)]]/(Table1[[#This Row],[Generation (TWh)]]*10^9)</f>
        <v>545.72209999999995</v>
      </c>
    </row>
    <row r="9353" spans="1:21" x14ac:dyDescent="0.35">
      <c r="A9353" t="s">
        <v>2351</v>
      </c>
      <c r="B9353" t="s">
        <v>3239</v>
      </c>
      <c r="C9353" t="str">
        <f>SUBSTITUTE(Table1[[#This Row],[Fuel]],", ",",")</f>
        <v>fossil gas: natural gas</v>
      </c>
      <c r="D9353" t="s">
        <v>3239</v>
      </c>
      <c r="H9353" t="s">
        <v>3440</v>
      </c>
      <c r="I9353">
        <v>600</v>
      </c>
      <c r="J9353" t="s">
        <v>3446</v>
      </c>
      <c r="K9353">
        <v>2022</v>
      </c>
      <c r="L9353" t="s">
        <v>29</v>
      </c>
      <c r="M9353" t="s">
        <v>29</v>
      </c>
      <c r="N9353">
        <v>24.911515999999999</v>
      </c>
      <c r="O9353">
        <v>54.915494000000002</v>
      </c>
      <c r="P9353" t="s">
        <v>3611</v>
      </c>
      <c r="Q9353" s="3">
        <f>Table1[[#This Row],[Capacity (MW)]]*0.395*8760*10^-6</f>
        <v>2.07612</v>
      </c>
      <c r="R9353" s="3" cm="1">
        <f t="array" ref="R9353">AVERAGE(VLOOKUP(_xlfn.TEXTSPLIT(Table1[[#This Row],[Fuel (no space after comma)]], ","), FuelList_Final_EF!$A$2:$B$65, 2, FALSE))</f>
        <v>53.06</v>
      </c>
      <c r="S9353" s="3">
        <f>Table1[[#This Row],[Generation (TWh)]]*10^9*VLOOKUP(Table1[[#This Row],[Turbine/Engine Technology]],Technology_HR!$A$2:$B$11,2,FALSE)*10^-6</f>
        <v>21352894.199999999</v>
      </c>
      <c r="T9353" s="5">
        <f>Table1[[#This Row],[Fuel Consumption (mmBtu)]]*Table1[[#This Row],[Emission Factor (kg CO2/ mmBtu)]]*10^3</f>
        <v>1132984566252</v>
      </c>
      <c r="U9353" s="3">
        <f>Table1[[#This Row],[Emissions (g CO2)]]/(Table1[[#This Row],[Generation (TWh)]]*10^9)</f>
        <v>545.72209999999995</v>
      </c>
    </row>
    <row r="9354" spans="1:21" x14ac:dyDescent="0.35">
      <c r="A9354" t="s">
        <v>2351</v>
      </c>
      <c r="B9354" t="s">
        <v>3239</v>
      </c>
      <c r="C9354" t="str">
        <f>SUBSTITUTE(Table1[[#This Row],[Fuel]],", ",",")</f>
        <v>fossil gas: natural gas</v>
      </c>
      <c r="D9354" t="s">
        <v>3239</v>
      </c>
      <c r="H9354" t="s">
        <v>3440</v>
      </c>
      <c r="I9354">
        <v>600</v>
      </c>
      <c r="J9354" t="s">
        <v>3446</v>
      </c>
      <c r="K9354">
        <v>2023</v>
      </c>
      <c r="L9354" t="s">
        <v>29</v>
      </c>
      <c r="M9354" t="s">
        <v>29</v>
      </c>
      <c r="N9354">
        <v>24.911515999999999</v>
      </c>
      <c r="O9354">
        <v>54.915494000000002</v>
      </c>
      <c r="P9354" t="s">
        <v>3611</v>
      </c>
      <c r="Q9354" s="3">
        <f>Table1[[#This Row],[Capacity (MW)]]*0.395*8760*10^-6</f>
        <v>2.07612</v>
      </c>
      <c r="R9354" s="3" cm="1">
        <f t="array" ref="R9354">AVERAGE(VLOOKUP(_xlfn.TEXTSPLIT(Table1[[#This Row],[Fuel (no space after comma)]], ","), FuelList_Final_EF!$A$2:$B$65, 2, FALSE))</f>
        <v>53.06</v>
      </c>
      <c r="S9354" s="3">
        <f>Table1[[#This Row],[Generation (TWh)]]*10^9*VLOOKUP(Table1[[#This Row],[Turbine/Engine Technology]],Technology_HR!$A$2:$B$11,2,FALSE)*10^-6</f>
        <v>21352894.199999999</v>
      </c>
      <c r="T9354" s="5">
        <f>Table1[[#This Row],[Fuel Consumption (mmBtu)]]*Table1[[#This Row],[Emission Factor (kg CO2/ mmBtu)]]*10^3</f>
        <v>1132984566252</v>
      </c>
      <c r="U9354" s="3">
        <f>Table1[[#This Row],[Emissions (g CO2)]]/(Table1[[#This Row],[Generation (TWh)]]*10^9)</f>
        <v>545.72209999999995</v>
      </c>
    </row>
    <row r="9355" spans="1:21" x14ac:dyDescent="0.35">
      <c r="A9355" t="s">
        <v>2351</v>
      </c>
      <c r="B9355" t="s">
        <v>3239</v>
      </c>
      <c r="C9355" t="str">
        <f>SUBSTITUTE(Table1[[#This Row],[Fuel]],", ",",")</f>
        <v>fossil gas: natural gas</v>
      </c>
      <c r="D9355" t="s">
        <v>3239</v>
      </c>
      <c r="H9355" t="s">
        <v>3440</v>
      </c>
      <c r="I9355">
        <v>600</v>
      </c>
      <c r="J9355" t="s">
        <v>3446</v>
      </c>
      <c r="K9355">
        <v>2023</v>
      </c>
      <c r="L9355" t="s">
        <v>29</v>
      </c>
      <c r="M9355" t="s">
        <v>29</v>
      </c>
      <c r="N9355">
        <v>24.911515999999999</v>
      </c>
      <c r="O9355">
        <v>54.915494000000002</v>
      </c>
      <c r="P9355" t="s">
        <v>3611</v>
      </c>
      <c r="Q9355" s="3">
        <f>Table1[[#This Row],[Capacity (MW)]]*0.395*8760*10^-6</f>
        <v>2.07612</v>
      </c>
      <c r="R9355" s="3" cm="1">
        <f t="array" ref="R9355">AVERAGE(VLOOKUP(_xlfn.TEXTSPLIT(Table1[[#This Row],[Fuel (no space after comma)]], ","), FuelList_Final_EF!$A$2:$B$65, 2, FALSE))</f>
        <v>53.06</v>
      </c>
      <c r="S9355" s="3">
        <f>Table1[[#This Row],[Generation (TWh)]]*10^9*VLOOKUP(Table1[[#This Row],[Turbine/Engine Technology]],Technology_HR!$A$2:$B$11,2,FALSE)*10^-6</f>
        <v>21352894.199999999</v>
      </c>
      <c r="T9355" s="5">
        <f>Table1[[#This Row],[Fuel Consumption (mmBtu)]]*Table1[[#This Row],[Emission Factor (kg CO2/ mmBtu)]]*10^3</f>
        <v>1132984566252</v>
      </c>
      <c r="U9355" s="3">
        <f>Table1[[#This Row],[Emissions (g CO2)]]/(Table1[[#This Row],[Generation (TWh)]]*10^9)</f>
        <v>545.72209999999995</v>
      </c>
    </row>
    <row r="9356" spans="1:21" x14ac:dyDescent="0.35">
      <c r="A9356" t="s">
        <v>2342</v>
      </c>
      <c r="B9356" t="s">
        <v>3264</v>
      </c>
      <c r="C9356" t="str">
        <f>SUBSTITUTE(Table1[[#This Row],[Fuel]],", ",",")</f>
        <v>fossil gas: natural gas,fossil liquids: fuel oil,fossil liquids: diesel</v>
      </c>
      <c r="D9356" t="s">
        <v>3239</v>
      </c>
      <c r="E9356" t="s">
        <v>3275</v>
      </c>
      <c r="F9356" t="s">
        <v>3258</v>
      </c>
      <c r="H9356" t="s">
        <v>3438</v>
      </c>
      <c r="I9356">
        <v>1027</v>
      </c>
      <c r="J9356" t="s">
        <v>3446</v>
      </c>
      <c r="K9356">
        <v>2000</v>
      </c>
      <c r="L9356" t="s">
        <v>29</v>
      </c>
      <c r="M9356" t="s">
        <v>29</v>
      </c>
      <c r="N9356">
        <v>25.065899999999999</v>
      </c>
      <c r="O9356">
        <v>55.1235</v>
      </c>
      <c r="P9356" t="s">
        <v>3611</v>
      </c>
      <c r="Q9356" s="3">
        <f>Table1[[#This Row],[Capacity (MW)]]*0.395*8760*10^-6</f>
        <v>3.5536254</v>
      </c>
      <c r="R9356" s="3" cm="1">
        <f t="array" ref="R9356">AVERAGE(VLOOKUP(_xlfn.TEXTSPLIT(Table1[[#This Row],[Fuel (no space after comma)]], ","), FuelList_Final_EF!$A$2:$B$65, 2, FALSE))</f>
        <v>69.757788198515058</v>
      </c>
      <c r="S9356" s="3">
        <f>Table1[[#This Row],[Generation (TWh)]]*10^9*VLOOKUP(Table1[[#This Row],[Turbine/Engine Technology]],Technology_HR!$A$2:$B$11,2,FALSE)*10^-6</f>
        <v>26826318.1446</v>
      </c>
      <c r="T9356" s="5">
        <f>Table1[[#This Row],[Fuel Consumption (mmBtu)]]*Table1[[#This Row],[Emission Factor (kg CO2/ mmBtu)]]*10^3</f>
        <v>1871344619276.9883</v>
      </c>
      <c r="U9356" s="3">
        <f>Table1[[#This Row],[Emissions (g CO2)]]/(Table1[[#This Row],[Generation (TWh)]]*10^9)</f>
        <v>526.60154311059023</v>
      </c>
    </row>
    <row r="9357" spans="1:21" x14ac:dyDescent="0.35">
      <c r="A9357" t="s">
        <v>2342</v>
      </c>
      <c r="B9357" t="s">
        <v>3264</v>
      </c>
      <c r="C9357" t="str">
        <f>SUBSTITUTE(Table1[[#This Row],[Fuel]],", ",",")</f>
        <v>fossil gas: natural gas,fossil liquids: fuel oil,fossil liquids: diesel</v>
      </c>
      <c r="D9357" t="s">
        <v>3239</v>
      </c>
      <c r="E9357" t="s">
        <v>3275</v>
      </c>
      <c r="F9357" t="s">
        <v>3258</v>
      </c>
      <c r="H9357" t="s">
        <v>3438</v>
      </c>
      <c r="I9357">
        <v>616</v>
      </c>
      <c r="J9357" t="s">
        <v>3446</v>
      </c>
      <c r="K9357">
        <v>1989</v>
      </c>
      <c r="L9357" t="s">
        <v>29</v>
      </c>
      <c r="M9357" t="s">
        <v>29</v>
      </c>
      <c r="N9357">
        <v>25.064109999999999</v>
      </c>
      <c r="O9357">
        <v>55.120330000000003</v>
      </c>
      <c r="P9357" t="s">
        <v>3611</v>
      </c>
      <c r="Q9357" s="3">
        <f>Table1[[#This Row],[Capacity (MW)]]*0.395*8760*10^-6</f>
        <v>2.1314831999999999</v>
      </c>
      <c r="R9357" s="3" cm="1">
        <f t="array" ref="R9357">AVERAGE(VLOOKUP(_xlfn.TEXTSPLIT(Table1[[#This Row],[Fuel (no space after comma)]], ","), FuelList_Final_EF!$A$2:$B$65, 2, FALSE))</f>
        <v>69.757788198515058</v>
      </c>
      <c r="S9357" s="3">
        <f>Table1[[#This Row],[Generation (TWh)]]*10^9*VLOOKUP(Table1[[#This Row],[Turbine/Engine Technology]],Technology_HR!$A$2:$B$11,2,FALSE)*10^-6</f>
        <v>16090566.6768</v>
      </c>
      <c r="T9357" s="5">
        <f>Table1[[#This Row],[Fuel Consumption (mmBtu)]]*Table1[[#This Row],[Emission Factor (kg CO2/ mmBtu)]]*10^3</f>
        <v>1122442342234.2988</v>
      </c>
      <c r="U9357" s="3">
        <f>Table1[[#This Row],[Emissions (g CO2)]]/(Table1[[#This Row],[Generation (TWh)]]*10^9)</f>
        <v>526.60154311059023</v>
      </c>
    </row>
    <row r="9358" spans="1:21" x14ac:dyDescent="0.35">
      <c r="A9358" t="s">
        <v>2342</v>
      </c>
      <c r="B9358" t="s">
        <v>3264</v>
      </c>
      <c r="C9358" t="str">
        <f>SUBSTITUTE(Table1[[#This Row],[Fuel]],", ",",")</f>
        <v>fossil gas: natural gas,fossil liquids: fuel oil,fossil liquids: diesel</v>
      </c>
      <c r="D9358" t="s">
        <v>3239</v>
      </c>
      <c r="E9358" t="s">
        <v>3275</v>
      </c>
      <c r="F9358" t="s">
        <v>3258</v>
      </c>
      <c r="H9358" t="s">
        <v>3436</v>
      </c>
      <c r="I9358">
        <v>818</v>
      </c>
      <c r="J9358" t="s">
        <v>3446</v>
      </c>
      <c r="K9358">
        <v>1993</v>
      </c>
      <c r="L9358" t="s">
        <v>29</v>
      </c>
      <c r="M9358" t="s">
        <v>29</v>
      </c>
      <c r="N9358">
        <v>25.055299999999999</v>
      </c>
      <c r="O9358">
        <v>55.115099999999998</v>
      </c>
      <c r="P9358" t="s">
        <v>3611</v>
      </c>
      <c r="Q9358" s="3">
        <f>Table1[[#This Row],[Capacity (MW)]]*0.395*8760*10^-6</f>
        <v>2.8304436000000002</v>
      </c>
      <c r="R9358" s="3" cm="1">
        <f t="array" ref="R9358">AVERAGE(VLOOKUP(_xlfn.TEXTSPLIT(Table1[[#This Row],[Fuel (no space after comma)]], ","), FuelList_Final_EF!$A$2:$B$65, 2, FALSE))</f>
        <v>69.757788198515058</v>
      </c>
      <c r="S9358" s="3">
        <f>Table1[[#This Row],[Generation (TWh)]]*10^9*VLOOKUP(Table1[[#This Row],[Turbine/Engine Technology]],Technology_HR!$A$2:$B$11,2,FALSE)*10^-6</f>
        <v>31163184.035999998</v>
      </c>
      <c r="T9358" s="5">
        <f>Table1[[#This Row],[Fuel Consumption (mmBtu)]]*Table1[[#This Row],[Emission Factor (kg CO2/ mmBtu)]]*10^3</f>
        <v>2173874791574.6335</v>
      </c>
      <c r="U9358" s="3">
        <f>Table1[[#This Row],[Emissions (g CO2)]]/(Table1[[#This Row],[Generation (TWh)]]*10^9)</f>
        <v>768.0332480656507</v>
      </c>
    </row>
    <row r="9359" spans="1:21" x14ac:dyDescent="0.35">
      <c r="A9359" t="s">
        <v>2342</v>
      </c>
      <c r="B9359" t="s">
        <v>3240</v>
      </c>
      <c r="C9359" t="str">
        <f>SUBSTITUTE(Table1[[#This Row],[Fuel]],", ",",")</f>
        <v>fossil gas: natural gas,fossil liquids: diesel</v>
      </c>
      <c r="D9359" t="s">
        <v>3239</v>
      </c>
      <c r="E9359" t="s">
        <v>3258</v>
      </c>
      <c r="H9359" t="s">
        <v>3438</v>
      </c>
      <c r="I9359">
        <v>948</v>
      </c>
      <c r="J9359" t="s">
        <v>3446</v>
      </c>
      <c r="K9359">
        <v>2002</v>
      </c>
      <c r="L9359" t="s">
        <v>29</v>
      </c>
      <c r="M9359" t="s">
        <v>29</v>
      </c>
      <c r="N9359">
        <v>25.058700000000002</v>
      </c>
      <c r="O9359">
        <v>55.116799999999998</v>
      </c>
      <c r="P9359" t="s">
        <v>3611</v>
      </c>
      <c r="Q9359" s="3">
        <f>Table1[[#This Row],[Capacity (MW)]]*0.395*8760*10^-6</f>
        <v>3.2802696</v>
      </c>
      <c r="R9359" s="3" cm="1">
        <f t="array" ref="R9359">AVERAGE(VLOOKUP(_xlfn.TEXTSPLIT(Table1[[#This Row],[Fuel (no space after comma)]], ","), FuelList_Final_EF!$A$2:$B$65, 2, FALSE))</f>
        <v>65.583341148886291</v>
      </c>
      <c r="S9359" s="3">
        <f>Table1[[#This Row],[Generation (TWh)]]*10^9*VLOOKUP(Table1[[#This Row],[Turbine/Engine Technology]],Technology_HR!$A$2:$B$11,2,FALSE)*10^-6</f>
        <v>24762755.2104</v>
      </c>
      <c r="T9359" s="5">
        <f>Table1[[#This Row],[Fuel Consumption (mmBtu)]]*Table1[[#This Row],[Emission Factor (kg CO2/ mmBtu)]]*10^3</f>
        <v>1624024222750.0249</v>
      </c>
      <c r="U9359" s="3">
        <f>Table1[[#This Row],[Emissions (g CO2)]]/(Table1[[#This Row],[Generation (TWh)]]*10^9)</f>
        <v>495.08864233294264</v>
      </c>
    </row>
    <row r="9360" spans="1:21" x14ac:dyDescent="0.35">
      <c r="A9360" t="s">
        <v>2342</v>
      </c>
      <c r="B9360" t="s">
        <v>3239</v>
      </c>
      <c r="C9360" t="str">
        <f>SUBSTITUTE(Table1[[#This Row],[Fuel]],", ",",")</f>
        <v>fossil gas: natural gas</v>
      </c>
      <c r="D9360" t="s">
        <v>3239</v>
      </c>
      <c r="H9360" t="s">
        <v>3436</v>
      </c>
      <c r="I9360">
        <v>290</v>
      </c>
      <c r="J9360" t="s">
        <v>3449</v>
      </c>
      <c r="K9360">
        <v>2025</v>
      </c>
      <c r="L9360" t="s">
        <v>29</v>
      </c>
      <c r="M9360" t="s">
        <v>29</v>
      </c>
      <c r="N9360">
        <v>25.058700000000002</v>
      </c>
      <c r="O9360">
        <v>55.116799999999998</v>
      </c>
      <c r="P9360" t="s">
        <v>3611</v>
      </c>
      <c r="Q9360" s="3">
        <f>Table1[[#This Row],[Capacity (MW)]]*0.395*8760*10^-6</f>
        <v>1.003458</v>
      </c>
      <c r="R9360" s="3" cm="1">
        <f t="array" ref="R9360">AVERAGE(VLOOKUP(_xlfn.TEXTSPLIT(Table1[[#This Row],[Fuel (no space after comma)]], ","), FuelList_Final_EF!$A$2:$B$65, 2, FALSE))</f>
        <v>53.06</v>
      </c>
      <c r="S9360" s="3">
        <f>Table1[[#This Row],[Generation (TWh)]]*10^9*VLOOKUP(Table1[[#This Row],[Turbine/Engine Technology]],Technology_HR!$A$2:$B$11,2,FALSE)*10^-6</f>
        <v>11048072.58</v>
      </c>
      <c r="T9360" s="5">
        <f>Table1[[#This Row],[Fuel Consumption (mmBtu)]]*Table1[[#This Row],[Emission Factor (kg CO2/ mmBtu)]]*10^3</f>
        <v>586210731094.80005</v>
      </c>
      <c r="U9360" s="3">
        <f>Table1[[#This Row],[Emissions (g CO2)]]/(Table1[[#This Row],[Generation (TWh)]]*10^9)</f>
        <v>584.19060000000002</v>
      </c>
    </row>
    <row r="9361" spans="1:21" x14ac:dyDescent="0.35">
      <c r="A9361" t="s">
        <v>2342</v>
      </c>
      <c r="B9361" t="s">
        <v>3239</v>
      </c>
      <c r="C9361" t="str">
        <f>SUBSTITUTE(Table1[[#This Row],[Fuel]],", ",",")</f>
        <v>fossil gas: natural gas</v>
      </c>
      <c r="D9361" t="s">
        <v>3239</v>
      </c>
      <c r="H9361" t="s">
        <v>3436</v>
      </c>
      <c r="I9361">
        <v>290</v>
      </c>
      <c r="J9361" t="s">
        <v>3449</v>
      </c>
      <c r="K9361">
        <v>2025</v>
      </c>
      <c r="L9361" t="s">
        <v>29</v>
      </c>
      <c r="M9361" t="s">
        <v>29</v>
      </c>
      <c r="N9361">
        <v>25.058700000000002</v>
      </c>
      <c r="O9361">
        <v>55.116799999999998</v>
      </c>
      <c r="P9361" t="s">
        <v>3611</v>
      </c>
      <c r="Q9361" s="3">
        <f>Table1[[#This Row],[Capacity (MW)]]*0.395*8760*10^-6</f>
        <v>1.003458</v>
      </c>
      <c r="R9361" s="3" cm="1">
        <f t="array" ref="R9361">AVERAGE(VLOOKUP(_xlfn.TEXTSPLIT(Table1[[#This Row],[Fuel (no space after comma)]], ","), FuelList_Final_EF!$A$2:$B$65, 2, FALSE))</f>
        <v>53.06</v>
      </c>
      <c r="S9361" s="3">
        <f>Table1[[#This Row],[Generation (TWh)]]*10^9*VLOOKUP(Table1[[#This Row],[Turbine/Engine Technology]],Technology_HR!$A$2:$B$11,2,FALSE)*10^-6</f>
        <v>11048072.58</v>
      </c>
      <c r="T9361" s="5">
        <f>Table1[[#This Row],[Fuel Consumption (mmBtu)]]*Table1[[#This Row],[Emission Factor (kg CO2/ mmBtu)]]*10^3</f>
        <v>586210731094.80005</v>
      </c>
      <c r="U9361" s="3">
        <f>Table1[[#This Row],[Emissions (g CO2)]]/(Table1[[#This Row],[Generation (TWh)]]*10^9)</f>
        <v>584.19060000000002</v>
      </c>
    </row>
    <row r="9362" spans="1:21" x14ac:dyDescent="0.35">
      <c r="A9362" t="s">
        <v>2342</v>
      </c>
      <c r="B9362" t="s">
        <v>3240</v>
      </c>
      <c r="C9362" t="str">
        <f>SUBSTITUTE(Table1[[#This Row],[Fuel]],", ",",")</f>
        <v>fossil gas: natural gas,fossil liquids: diesel</v>
      </c>
      <c r="D9362" t="s">
        <v>3239</v>
      </c>
      <c r="E9362" t="s">
        <v>3258</v>
      </c>
      <c r="H9362" t="s">
        <v>3438</v>
      </c>
      <c r="I9362">
        <v>969</v>
      </c>
      <c r="J9362" t="s">
        <v>3446</v>
      </c>
      <c r="K9362">
        <v>2005</v>
      </c>
      <c r="L9362" t="s">
        <v>29</v>
      </c>
      <c r="M9362" t="s">
        <v>29</v>
      </c>
      <c r="N9362">
        <v>25.049299999999999</v>
      </c>
      <c r="O9362">
        <v>55.111600000000003</v>
      </c>
      <c r="P9362" t="s">
        <v>3611</v>
      </c>
      <c r="Q9362" s="3">
        <f>Table1[[#This Row],[Capacity (MW)]]*0.395*8760*10^-6</f>
        <v>3.3529337999999997</v>
      </c>
      <c r="R9362" s="3" cm="1">
        <f t="array" ref="R9362">AVERAGE(VLOOKUP(_xlfn.TEXTSPLIT(Table1[[#This Row],[Fuel (no space after comma)]], ","), FuelList_Final_EF!$A$2:$B$65, 2, FALSE))</f>
        <v>65.583341148886291</v>
      </c>
      <c r="S9362" s="3">
        <f>Table1[[#This Row],[Generation (TWh)]]*10^9*VLOOKUP(Table1[[#This Row],[Turbine/Engine Technology]],Technology_HR!$A$2:$B$11,2,FALSE)*10^-6</f>
        <v>25311297.256199993</v>
      </c>
      <c r="T9362" s="5">
        <f>Table1[[#This Row],[Fuel Consumption (mmBtu)]]*Table1[[#This Row],[Emission Factor (kg CO2/ mmBtu)]]*10^3</f>
        <v>1659999442874.2336</v>
      </c>
      <c r="U9362" s="3">
        <f>Table1[[#This Row],[Emissions (g CO2)]]/(Table1[[#This Row],[Generation (TWh)]]*10^9)</f>
        <v>495.08864233294253</v>
      </c>
    </row>
    <row r="9363" spans="1:21" x14ac:dyDescent="0.35">
      <c r="A9363" t="s">
        <v>2342</v>
      </c>
      <c r="B9363" t="s">
        <v>3240</v>
      </c>
      <c r="C9363" t="str">
        <f>SUBSTITUTE(Table1[[#This Row],[Fuel]],", ",",")</f>
        <v>fossil gas: natural gas,fossil liquids: diesel</v>
      </c>
      <c r="D9363" t="s">
        <v>3239</v>
      </c>
      <c r="E9363" t="s">
        <v>3258</v>
      </c>
      <c r="H9363" t="s">
        <v>3438</v>
      </c>
      <c r="I9363">
        <v>1432</v>
      </c>
      <c r="J9363" t="s">
        <v>3446</v>
      </c>
      <c r="K9363">
        <v>2007</v>
      </c>
      <c r="L9363" t="s">
        <v>29</v>
      </c>
      <c r="M9363" t="s">
        <v>29</v>
      </c>
      <c r="N9363">
        <v>25.049299999999999</v>
      </c>
      <c r="O9363">
        <v>55.111600000000003</v>
      </c>
      <c r="P9363" t="s">
        <v>3611</v>
      </c>
      <c r="Q9363" s="3">
        <f>Table1[[#This Row],[Capacity (MW)]]*0.395*8760*10^-6</f>
        <v>4.9550063999999994</v>
      </c>
      <c r="R9363" s="3" cm="1">
        <f t="array" ref="R9363">AVERAGE(VLOOKUP(_xlfn.TEXTSPLIT(Table1[[#This Row],[Fuel (no space after comma)]], ","), FuelList_Final_EF!$A$2:$B$65, 2, FALSE))</f>
        <v>65.583341148886291</v>
      </c>
      <c r="S9363" s="3">
        <f>Table1[[#This Row],[Generation (TWh)]]*10^9*VLOOKUP(Table1[[#This Row],[Turbine/Engine Technology]],Technology_HR!$A$2:$B$11,2,FALSE)*10^-6</f>
        <v>37405343.313599989</v>
      </c>
      <c r="T9363" s="5">
        <f>Table1[[#This Row],[Fuel Consumption (mmBtu)]]*Table1[[#This Row],[Emission Factor (kg CO2/ mmBtu)]]*10^3</f>
        <v>2453167391327.0405</v>
      </c>
      <c r="U9363" s="3">
        <f>Table1[[#This Row],[Emissions (g CO2)]]/(Table1[[#This Row],[Generation (TWh)]]*10^9)</f>
        <v>495.08864233294247</v>
      </c>
    </row>
    <row r="9364" spans="1:21" x14ac:dyDescent="0.35">
      <c r="A9364" t="s">
        <v>2342</v>
      </c>
      <c r="B9364" t="s">
        <v>3239</v>
      </c>
      <c r="C9364" t="str">
        <f>SUBSTITUTE(Table1[[#This Row],[Fuel]],", ",",")</f>
        <v>fossil gas: natural gas</v>
      </c>
      <c r="D9364" t="s">
        <v>3239</v>
      </c>
      <c r="H9364" t="s">
        <v>3438</v>
      </c>
      <c r="I9364">
        <v>728.3</v>
      </c>
      <c r="J9364" t="s">
        <v>3446</v>
      </c>
      <c r="K9364">
        <v>2013</v>
      </c>
      <c r="L9364" t="s">
        <v>29</v>
      </c>
      <c r="M9364" t="s">
        <v>29</v>
      </c>
      <c r="N9364">
        <v>25.046427000000001</v>
      </c>
      <c r="O9364">
        <v>55.105556999999997</v>
      </c>
      <c r="P9364" t="s">
        <v>3611</v>
      </c>
      <c r="Q9364" s="3">
        <f>Table1[[#This Row],[Capacity (MW)]]*0.395*8760*10^-6</f>
        <v>2.5200636599999995</v>
      </c>
      <c r="R9364" s="3" cm="1">
        <f t="array" ref="R9364">AVERAGE(VLOOKUP(_xlfn.TEXTSPLIT(Table1[[#This Row],[Fuel (no space after comma)]], ","), FuelList_Final_EF!$A$2:$B$65, 2, FALSE))</f>
        <v>53.06</v>
      </c>
      <c r="S9364" s="3">
        <f>Table1[[#This Row],[Generation (TWh)]]*10^9*VLOOKUP(Table1[[#This Row],[Turbine/Engine Technology]],Technology_HR!$A$2:$B$11,2,FALSE)*10^-6</f>
        <v>19023960.569339994</v>
      </c>
      <c r="T9364" s="5">
        <f>Table1[[#This Row],[Fuel Consumption (mmBtu)]]*Table1[[#This Row],[Emission Factor (kg CO2/ mmBtu)]]*10^3</f>
        <v>1009411347809.1802</v>
      </c>
      <c r="U9364" s="3">
        <f>Table1[[#This Row],[Emissions (g CO2)]]/(Table1[[#This Row],[Generation (TWh)]]*10^9)</f>
        <v>400.54993999999999</v>
      </c>
    </row>
    <row r="9365" spans="1:21" x14ac:dyDescent="0.35">
      <c r="A9365" t="s">
        <v>2342</v>
      </c>
      <c r="B9365" t="s">
        <v>3239</v>
      </c>
      <c r="C9365" t="str">
        <f>SUBSTITUTE(Table1[[#This Row],[Fuel]],", ",",")</f>
        <v>fossil gas: natural gas</v>
      </c>
      <c r="D9365" t="s">
        <v>3239</v>
      </c>
      <c r="H9365" t="s">
        <v>3438</v>
      </c>
      <c r="I9365">
        <v>728</v>
      </c>
      <c r="J9365" t="s">
        <v>3446</v>
      </c>
      <c r="K9365">
        <v>2013</v>
      </c>
      <c r="L9365" t="s">
        <v>29</v>
      </c>
      <c r="M9365" t="s">
        <v>29</v>
      </c>
      <c r="N9365">
        <v>25.046427000000001</v>
      </c>
      <c r="O9365">
        <v>55.105556999999997</v>
      </c>
      <c r="P9365" t="s">
        <v>3611</v>
      </c>
      <c r="Q9365" s="3">
        <f>Table1[[#This Row],[Capacity (MW)]]*0.395*8760*10^-6</f>
        <v>2.5190256</v>
      </c>
      <c r="R9365" s="3" cm="1">
        <f t="array" ref="R9365">AVERAGE(VLOOKUP(_xlfn.TEXTSPLIT(Table1[[#This Row],[Fuel (no space after comma)]], ","), FuelList_Final_EF!$A$2:$B$65, 2, FALSE))</f>
        <v>53.06</v>
      </c>
      <c r="S9365" s="3">
        <f>Table1[[#This Row],[Generation (TWh)]]*10^9*VLOOKUP(Table1[[#This Row],[Turbine/Engine Technology]],Technology_HR!$A$2:$B$11,2,FALSE)*10^-6</f>
        <v>19016124.2544</v>
      </c>
      <c r="T9365" s="5">
        <f>Table1[[#This Row],[Fuel Consumption (mmBtu)]]*Table1[[#This Row],[Emission Factor (kg CO2/ mmBtu)]]*10^3</f>
        <v>1008995552938.464</v>
      </c>
      <c r="U9365" s="3">
        <f>Table1[[#This Row],[Emissions (g CO2)]]/(Table1[[#This Row],[Generation (TWh)]]*10^9)</f>
        <v>400.54993999999999</v>
      </c>
    </row>
    <row r="9366" spans="1:21" x14ac:dyDescent="0.35">
      <c r="A9366" t="s">
        <v>2342</v>
      </c>
      <c r="B9366" t="s">
        <v>3239</v>
      </c>
      <c r="C9366" t="str">
        <f>SUBSTITUTE(Table1[[#This Row],[Fuel]],", ",",")</f>
        <v>fossil gas: natural gas</v>
      </c>
      <c r="D9366" t="s">
        <v>3239</v>
      </c>
      <c r="H9366" t="s">
        <v>3438</v>
      </c>
      <c r="I9366">
        <v>728.3</v>
      </c>
      <c r="J9366" t="s">
        <v>3446</v>
      </c>
      <c r="K9366">
        <v>2013</v>
      </c>
      <c r="L9366" t="s">
        <v>29</v>
      </c>
      <c r="M9366" t="s">
        <v>29</v>
      </c>
      <c r="N9366">
        <v>25.046427000000001</v>
      </c>
      <c r="O9366">
        <v>55.105556999999997</v>
      </c>
      <c r="P9366" t="s">
        <v>3611</v>
      </c>
      <c r="Q9366" s="3">
        <f>Table1[[#This Row],[Capacity (MW)]]*0.395*8760*10^-6</f>
        <v>2.5200636599999995</v>
      </c>
      <c r="R9366" s="3" cm="1">
        <f t="array" ref="R9366">AVERAGE(VLOOKUP(_xlfn.TEXTSPLIT(Table1[[#This Row],[Fuel (no space after comma)]], ","), FuelList_Final_EF!$A$2:$B$65, 2, FALSE))</f>
        <v>53.06</v>
      </c>
      <c r="S9366" s="3">
        <f>Table1[[#This Row],[Generation (TWh)]]*10^9*VLOOKUP(Table1[[#This Row],[Turbine/Engine Technology]],Technology_HR!$A$2:$B$11,2,FALSE)*10^-6</f>
        <v>19023960.569339994</v>
      </c>
      <c r="T9366" s="5">
        <f>Table1[[#This Row],[Fuel Consumption (mmBtu)]]*Table1[[#This Row],[Emission Factor (kg CO2/ mmBtu)]]*10^3</f>
        <v>1009411347809.1802</v>
      </c>
      <c r="U9366" s="3">
        <f>Table1[[#This Row],[Emissions (g CO2)]]/(Table1[[#This Row],[Generation (TWh)]]*10^9)</f>
        <v>400.54993999999999</v>
      </c>
    </row>
    <row r="9367" spans="1:21" x14ac:dyDescent="0.35">
      <c r="A9367" t="s">
        <v>2342</v>
      </c>
      <c r="B9367" t="s">
        <v>3239</v>
      </c>
      <c r="C9367" t="str">
        <f>SUBSTITUTE(Table1[[#This Row],[Fuel]],", ",",")</f>
        <v>fossil gas: natural gas</v>
      </c>
      <c r="D9367" t="s">
        <v>3239</v>
      </c>
      <c r="H9367" t="s">
        <v>3438</v>
      </c>
      <c r="I9367">
        <v>700</v>
      </c>
      <c r="J9367" t="s">
        <v>3446</v>
      </c>
      <c r="K9367">
        <v>2019</v>
      </c>
      <c r="L9367" t="s">
        <v>29</v>
      </c>
      <c r="M9367" t="s">
        <v>29</v>
      </c>
      <c r="N9367">
        <v>25.046427000000001</v>
      </c>
      <c r="O9367">
        <v>55.105556999999997</v>
      </c>
      <c r="P9367" t="s">
        <v>3611</v>
      </c>
      <c r="Q9367" s="3">
        <f>Table1[[#This Row],[Capacity (MW)]]*0.395*8760*10^-6</f>
        <v>2.4221399999999997</v>
      </c>
      <c r="R9367" s="3" cm="1">
        <f t="array" ref="R9367">AVERAGE(VLOOKUP(_xlfn.TEXTSPLIT(Table1[[#This Row],[Fuel (no space after comma)]], ","), FuelList_Final_EF!$A$2:$B$65, 2, FALSE))</f>
        <v>53.06</v>
      </c>
      <c r="S9367" s="3">
        <f>Table1[[#This Row],[Generation (TWh)]]*10^9*VLOOKUP(Table1[[#This Row],[Turbine/Engine Technology]],Technology_HR!$A$2:$B$11,2,FALSE)*10^-6</f>
        <v>18284734.859999996</v>
      </c>
      <c r="T9367" s="5">
        <f>Table1[[#This Row],[Fuel Consumption (mmBtu)]]*Table1[[#This Row],[Emission Factor (kg CO2/ mmBtu)]]*10^3</f>
        <v>970188031671.59985</v>
      </c>
      <c r="U9367" s="3">
        <f>Table1[[#This Row],[Emissions (g CO2)]]/(Table1[[#This Row],[Generation (TWh)]]*10^9)</f>
        <v>400.54993999999999</v>
      </c>
    </row>
    <row r="9368" spans="1:21" x14ac:dyDescent="0.35">
      <c r="A9368" t="s">
        <v>2350</v>
      </c>
      <c r="B9368" t="s">
        <v>3239</v>
      </c>
      <c r="C9368" t="str">
        <f>SUBSTITUTE(Table1[[#This Row],[Fuel]],", ",",")</f>
        <v>fossil gas: natural gas</v>
      </c>
      <c r="D9368" t="s">
        <v>3239</v>
      </c>
      <c r="H9368" t="s">
        <v>3438</v>
      </c>
      <c r="I9368">
        <v>345</v>
      </c>
      <c r="J9368" t="s">
        <v>3446</v>
      </c>
      <c r="K9368">
        <v>2022</v>
      </c>
      <c r="L9368" t="s">
        <v>29</v>
      </c>
      <c r="M9368" t="s">
        <v>29</v>
      </c>
      <c r="N9368">
        <v>25.352699999999999</v>
      </c>
      <c r="O9368">
        <v>55.3705</v>
      </c>
      <c r="P9368" t="s">
        <v>3611</v>
      </c>
      <c r="Q9368" s="3">
        <f>Table1[[#This Row],[Capacity (MW)]]*0.395*8760*10^-6</f>
        <v>1.1937689999999999</v>
      </c>
      <c r="R9368" s="3" cm="1">
        <f t="array" ref="R9368">AVERAGE(VLOOKUP(_xlfn.TEXTSPLIT(Table1[[#This Row],[Fuel (no space after comma)]], ","), FuelList_Final_EF!$A$2:$B$65, 2, FALSE))</f>
        <v>53.06</v>
      </c>
      <c r="S9368" s="3">
        <f>Table1[[#This Row],[Generation (TWh)]]*10^9*VLOOKUP(Table1[[#This Row],[Turbine/Engine Technology]],Technology_HR!$A$2:$B$11,2,FALSE)*10^-6</f>
        <v>9011762.180999998</v>
      </c>
      <c r="T9368" s="5">
        <f>Table1[[#This Row],[Fuel Consumption (mmBtu)]]*Table1[[#This Row],[Emission Factor (kg CO2/ mmBtu)]]*10^3</f>
        <v>478164101323.85992</v>
      </c>
      <c r="U9368" s="3">
        <f>Table1[[#This Row],[Emissions (g CO2)]]/(Table1[[#This Row],[Generation (TWh)]]*10^9)</f>
        <v>400.54993999999999</v>
      </c>
    </row>
    <row r="9369" spans="1:21" x14ac:dyDescent="0.35">
      <c r="A9369" t="s">
        <v>2350</v>
      </c>
      <c r="B9369" t="s">
        <v>3239</v>
      </c>
      <c r="C9369" t="str">
        <f>SUBSTITUTE(Table1[[#This Row],[Fuel]],", ",",")</f>
        <v>fossil gas: natural gas</v>
      </c>
      <c r="D9369" t="s">
        <v>3239</v>
      </c>
      <c r="H9369" t="s">
        <v>3438</v>
      </c>
      <c r="I9369">
        <v>345</v>
      </c>
      <c r="J9369" t="s">
        <v>3446</v>
      </c>
      <c r="K9369">
        <v>2022</v>
      </c>
      <c r="L9369" t="s">
        <v>29</v>
      </c>
      <c r="M9369" t="s">
        <v>29</v>
      </c>
      <c r="N9369">
        <v>25.352699999999999</v>
      </c>
      <c r="O9369">
        <v>55.3705</v>
      </c>
      <c r="P9369" t="s">
        <v>3611</v>
      </c>
      <c r="Q9369" s="3">
        <f>Table1[[#This Row],[Capacity (MW)]]*0.395*8760*10^-6</f>
        <v>1.1937689999999999</v>
      </c>
      <c r="R9369" s="3" cm="1">
        <f t="array" ref="R9369">AVERAGE(VLOOKUP(_xlfn.TEXTSPLIT(Table1[[#This Row],[Fuel (no space after comma)]], ","), FuelList_Final_EF!$A$2:$B$65, 2, FALSE))</f>
        <v>53.06</v>
      </c>
      <c r="S9369" s="3">
        <f>Table1[[#This Row],[Generation (TWh)]]*10^9*VLOOKUP(Table1[[#This Row],[Turbine/Engine Technology]],Technology_HR!$A$2:$B$11,2,FALSE)*10^-6</f>
        <v>9011762.180999998</v>
      </c>
      <c r="T9369" s="5">
        <f>Table1[[#This Row],[Fuel Consumption (mmBtu)]]*Table1[[#This Row],[Emission Factor (kg CO2/ mmBtu)]]*10^3</f>
        <v>478164101323.85992</v>
      </c>
      <c r="U9369" s="3">
        <f>Table1[[#This Row],[Emissions (g CO2)]]/(Table1[[#This Row],[Generation (TWh)]]*10^9)</f>
        <v>400.54993999999999</v>
      </c>
    </row>
    <row r="9370" spans="1:21" x14ac:dyDescent="0.35">
      <c r="A9370" t="s">
        <v>2350</v>
      </c>
      <c r="B9370" t="s">
        <v>3249</v>
      </c>
      <c r="C9370" t="str">
        <f>SUBSTITUTE(Table1[[#This Row],[Fuel]],", ",",")</f>
        <v>fossil gas: waste heat from natural gas</v>
      </c>
      <c r="D9370" t="s">
        <v>3249</v>
      </c>
      <c r="H9370" t="s">
        <v>3440</v>
      </c>
      <c r="I9370">
        <v>336</v>
      </c>
      <c r="J9370" t="s">
        <v>3446</v>
      </c>
      <c r="K9370">
        <v>2023</v>
      </c>
      <c r="L9370" t="s">
        <v>29</v>
      </c>
      <c r="M9370" t="s">
        <v>29</v>
      </c>
      <c r="N9370">
        <v>25.352699999999999</v>
      </c>
      <c r="O9370">
        <v>55.3705</v>
      </c>
      <c r="P9370" t="s">
        <v>3611</v>
      </c>
      <c r="Q9370" s="3">
        <f>Table1[[#This Row],[Capacity (MW)]]*0.395*8760*10^-6</f>
        <v>1.1626272</v>
      </c>
      <c r="R9370" s="3" cm="1">
        <f t="array" ref="R9370">AVERAGE(VLOOKUP(_xlfn.TEXTSPLIT(Table1[[#This Row],[Fuel (no space after comma)]], ","), FuelList_Final_EF!$A$2:$B$65, 2, FALSE))</f>
        <v>66.33</v>
      </c>
      <c r="S9370" s="3">
        <f>Table1[[#This Row],[Generation (TWh)]]*10^9*VLOOKUP(Table1[[#This Row],[Turbine/Engine Technology]],Technology_HR!$A$2:$B$11,2,FALSE)*10^-6</f>
        <v>11957620.752</v>
      </c>
      <c r="T9370" s="5">
        <f>Table1[[#This Row],[Fuel Consumption (mmBtu)]]*Table1[[#This Row],[Emission Factor (kg CO2/ mmBtu)]]*10^3</f>
        <v>793148984480.16003</v>
      </c>
      <c r="U9370" s="3">
        <f>Table1[[#This Row],[Emissions (g CO2)]]/(Table1[[#This Row],[Generation (TWh)]]*10^9)</f>
        <v>682.20405000000005</v>
      </c>
    </row>
    <row r="9371" spans="1:21" x14ac:dyDescent="0.35">
      <c r="A9371" t="s">
        <v>2350</v>
      </c>
      <c r="B9371" t="s">
        <v>3239</v>
      </c>
      <c r="C9371" t="str">
        <f>SUBSTITUTE(Table1[[#This Row],[Fuel]],", ",",")</f>
        <v>fossil gas: natural gas</v>
      </c>
      <c r="D9371" t="s">
        <v>3239</v>
      </c>
      <c r="H9371" t="s">
        <v>3436</v>
      </c>
      <c r="I9371">
        <v>123</v>
      </c>
      <c r="J9371" t="s">
        <v>3446</v>
      </c>
      <c r="K9371">
        <v>1996</v>
      </c>
      <c r="L9371" t="s">
        <v>29</v>
      </c>
      <c r="M9371" t="s">
        <v>29</v>
      </c>
      <c r="N9371">
        <v>25.352699999999999</v>
      </c>
      <c r="O9371">
        <v>55.3705</v>
      </c>
      <c r="P9371" t="s">
        <v>3611</v>
      </c>
      <c r="Q9371" s="3">
        <f>Table1[[#This Row],[Capacity (MW)]]*0.395*8760*10^-6</f>
        <v>0.4256046</v>
      </c>
      <c r="R9371" s="3" cm="1">
        <f t="array" ref="R9371">AVERAGE(VLOOKUP(_xlfn.TEXTSPLIT(Table1[[#This Row],[Fuel (no space after comma)]], ","), FuelList_Final_EF!$A$2:$B$65, 2, FALSE))</f>
        <v>53.06</v>
      </c>
      <c r="S9371" s="3">
        <f>Table1[[#This Row],[Generation (TWh)]]*10^9*VLOOKUP(Table1[[#This Row],[Turbine/Engine Technology]],Technology_HR!$A$2:$B$11,2,FALSE)*10^-6</f>
        <v>4685906.6459999997</v>
      </c>
      <c r="T9371" s="5">
        <f>Table1[[#This Row],[Fuel Consumption (mmBtu)]]*Table1[[#This Row],[Emission Factor (kg CO2/ mmBtu)]]*10^3</f>
        <v>248634206636.76001</v>
      </c>
      <c r="U9371" s="3">
        <f>Table1[[#This Row],[Emissions (g CO2)]]/(Table1[[#This Row],[Generation (TWh)]]*10^9)</f>
        <v>584.19060000000002</v>
      </c>
    </row>
    <row r="9372" spans="1:21" x14ac:dyDescent="0.35">
      <c r="A9372" t="s">
        <v>2350</v>
      </c>
      <c r="B9372" t="s">
        <v>3239</v>
      </c>
      <c r="C9372" t="str">
        <f>SUBSTITUTE(Table1[[#This Row],[Fuel]],", ",",")</f>
        <v>fossil gas: natural gas</v>
      </c>
      <c r="D9372" t="s">
        <v>3239</v>
      </c>
      <c r="H9372" t="s">
        <v>3436</v>
      </c>
      <c r="I9372">
        <v>123</v>
      </c>
      <c r="J9372" t="s">
        <v>3446</v>
      </c>
      <c r="K9372">
        <v>1994</v>
      </c>
      <c r="L9372" t="s">
        <v>29</v>
      </c>
      <c r="M9372" t="s">
        <v>29</v>
      </c>
      <c r="N9372">
        <v>25.352699999999999</v>
      </c>
      <c r="O9372">
        <v>55.3705</v>
      </c>
      <c r="P9372" t="s">
        <v>3611</v>
      </c>
      <c r="Q9372" s="3">
        <f>Table1[[#This Row],[Capacity (MW)]]*0.395*8760*10^-6</f>
        <v>0.4256046</v>
      </c>
      <c r="R9372" s="3" cm="1">
        <f t="array" ref="R9372">AVERAGE(VLOOKUP(_xlfn.TEXTSPLIT(Table1[[#This Row],[Fuel (no space after comma)]], ","), FuelList_Final_EF!$A$2:$B$65, 2, FALSE))</f>
        <v>53.06</v>
      </c>
      <c r="S9372" s="3">
        <f>Table1[[#This Row],[Generation (TWh)]]*10^9*VLOOKUP(Table1[[#This Row],[Turbine/Engine Technology]],Technology_HR!$A$2:$B$11,2,FALSE)*10^-6</f>
        <v>4685906.6459999997</v>
      </c>
      <c r="T9372" s="5">
        <f>Table1[[#This Row],[Fuel Consumption (mmBtu)]]*Table1[[#This Row],[Emission Factor (kg CO2/ mmBtu)]]*10^3</f>
        <v>248634206636.76001</v>
      </c>
      <c r="U9372" s="3">
        <f>Table1[[#This Row],[Emissions (g CO2)]]/(Table1[[#This Row],[Generation (TWh)]]*10^9)</f>
        <v>584.19060000000002</v>
      </c>
    </row>
    <row r="9373" spans="1:21" x14ac:dyDescent="0.35">
      <c r="A9373" t="s">
        <v>2350</v>
      </c>
      <c r="B9373" t="s">
        <v>3239</v>
      </c>
      <c r="C9373" t="str">
        <f>SUBSTITUTE(Table1[[#This Row],[Fuel]],", ",",")</f>
        <v>fossil gas: natural gas</v>
      </c>
      <c r="D9373" t="s">
        <v>3239</v>
      </c>
      <c r="H9373" t="s">
        <v>3440</v>
      </c>
      <c r="I9373">
        <v>75</v>
      </c>
      <c r="J9373" t="s">
        <v>3446</v>
      </c>
      <c r="K9373">
        <v>1981</v>
      </c>
      <c r="L9373" t="s">
        <v>29</v>
      </c>
      <c r="M9373" t="s">
        <v>29</v>
      </c>
      <c r="N9373">
        <v>25.352699999999999</v>
      </c>
      <c r="O9373">
        <v>55.3705</v>
      </c>
      <c r="P9373" t="s">
        <v>3611</v>
      </c>
      <c r="Q9373" s="3">
        <f>Table1[[#This Row],[Capacity (MW)]]*0.395*8760*10^-6</f>
        <v>0.259515</v>
      </c>
      <c r="R9373" s="3" cm="1">
        <f t="array" ref="R9373">AVERAGE(VLOOKUP(_xlfn.TEXTSPLIT(Table1[[#This Row],[Fuel (no space after comma)]], ","), FuelList_Final_EF!$A$2:$B$65, 2, FALSE))</f>
        <v>53.06</v>
      </c>
      <c r="S9373" s="3">
        <f>Table1[[#This Row],[Generation (TWh)]]*10^9*VLOOKUP(Table1[[#This Row],[Turbine/Engine Technology]],Technology_HR!$A$2:$B$11,2,FALSE)*10^-6</f>
        <v>2669111.7749999999</v>
      </c>
      <c r="T9373" s="5">
        <f>Table1[[#This Row],[Fuel Consumption (mmBtu)]]*Table1[[#This Row],[Emission Factor (kg CO2/ mmBtu)]]*10^3</f>
        <v>141623070781.5</v>
      </c>
      <c r="U9373" s="3">
        <f>Table1[[#This Row],[Emissions (g CO2)]]/(Table1[[#This Row],[Generation (TWh)]]*10^9)</f>
        <v>545.72209999999995</v>
      </c>
    </row>
    <row r="9374" spans="1:21" x14ac:dyDescent="0.35">
      <c r="A9374" t="s">
        <v>2350</v>
      </c>
      <c r="B9374" t="s">
        <v>3239</v>
      </c>
      <c r="C9374" t="str">
        <f>SUBSTITUTE(Table1[[#This Row],[Fuel]],", ",",")</f>
        <v>fossil gas: natural gas</v>
      </c>
      <c r="D9374" t="s">
        <v>3239</v>
      </c>
      <c r="H9374" t="s">
        <v>3440</v>
      </c>
      <c r="I9374">
        <v>75</v>
      </c>
      <c r="J9374" t="s">
        <v>3446</v>
      </c>
      <c r="K9374">
        <v>1982</v>
      </c>
      <c r="L9374" t="s">
        <v>29</v>
      </c>
      <c r="M9374" t="s">
        <v>29</v>
      </c>
      <c r="N9374">
        <v>25.352699999999999</v>
      </c>
      <c r="O9374">
        <v>55.3705</v>
      </c>
      <c r="P9374" t="s">
        <v>3611</v>
      </c>
      <c r="Q9374" s="3">
        <f>Table1[[#This Row],[Capacity (MW)]]*0.395*8760*10^-6</f>
        <v>0.259515</v>
      </c>
      <c r="R9374" s="3" cm="1">
        <f t="array" ref="R9374">AVERAGE(VLOOKUP(_xlfn.TEXTSPLIT(Table1[[#This Row],[Fuel (no space after comma)]], ","), FuelList_Final_EF!$A$2:$B$65, 2, FALSE))</f>
        <v>53.06</v>
      </c>
      <c r="S9374" s="3">
        <f>Table1[[#This Row],[Generation (TWh)]]*10^9*VLOOKUP(Table1[[#This Row],[Turbine/Engine Technology]],Technology_HR!$A$2:$B$11,2,FALSE)*10^-6</f>
        <v>2669111.7749999999</v>
      </c>
      <c r="T9374" s="5">
        <f>Table1[[#This Row],[Fuel Consumption (mmBtu)]]*Table1[[#This Row],[Emission Factor (kg CO2/ mmBtu)]]*10^3</f>
        <v>141623070781.5</v>
      </c>
      <c r="U9374" s="3">
        <f>Table1[[#This Row],[Emissions (g CO2)]]/(Table1[[#This Row],[Generation (TWh)]]*10^9)</f>
        <v>545.72209999999995</v>
      </c>
    </row>
    <row r="9375" spans="1:21" x14ac:dyDescent="0.35">
      <c r="A9375" t="s">
        <v>2350</v>
      </c>
      <c r="B9375" t="s">
        <v>3239</v>
      </c>
      <c r="C9375" t="str">
        <f>SUBSTITUTE(Table1[[#This Row],[Fuel]],", ",",")</f>
        <v>fossil gas: natural gas</v>
      </c>
      <c r="D9375" t="s">
        <v>3239</v>
      </c>
      <c r="H9375" t="s">
        <v>3440</v>
      </c>
      <c r="I9375">
        <v>75</v>
      </c>
      <c r="J9375" t="s">
        <v>3446</v>
      </c>
      <c r="K9375">
        <v>1985</v>
      </c>
      <c r="L9375" t="s">
        <v>29</v>
      </c>
      <c r="M9375" t="s">
        <v>29</v>
      </c>
      <c r="N9375">
        <v>25.352699999999999</v>
      </c>
      <c r="O9375">
        <v>55.3705</v>
      </c>
      <c r="P9375" t="s">
        <v>3611</v>
      </c>
      <c r="Q9375" s="3">
        <f>Table1[[#This Row],[Capacity (MW)]]*0.395*8760*10^-6</f>
        <v>0.259515</v>
      </c>
      <c r="R9375" s="3" cm="1">
        <f t="array" ref="R9375">AVERAGE(VLOOKUP(_xlfn.TEXTSPLIT(Table1[[#This Row],[Fuel (no space after comma)]], ","), FuelList_Final_EF!$A$2:$B$65, 2, FALSE))</f>
        <v>53.06</v>
      </c>
      <c r="S9375" s="3">
        <f>Table1[[#This Row],[Generation (TWh)]]*10^9*VLOOKUP(Table1[[#This Row],[Turbine/Engine Technology]],Technology_HR!$A$2:$B$11,2,FALSE)*10^-6</f>
        <v>2669111.7749999999</v>
      </c>
      <c r="T9375" s="5">
        <f>Table1[[#This Row],[Fuel Consumption (mmBtu)]]*Table1[[#This Row],[Emission Factor (kg CO2/ mmBtu)]]*10^3</f>
        <v>141623070781.5</v>
      </c>
      <c r="U9375" s="3">
        <f>Table1[[#This Row],[Emissions (g CO2)]]/(Table1[[#This Row],[Generation (TWh)]]*10^9)</f>
        <v>545.72209999999995</v>
      </c>
    </row>
    <row r="9376" spans="1:21" x14ac:dyDescent="0.35">
      <c r="A9376" t="s">
        <v>2350</v>
      </c>
      <c r="B9376" t="s">
        <v>3239</v>
      </c>
      <c r="C9376" t="str">
        <f>SUBSTITUTE(Table1[[#This Row],[Fuel]],", ",",")</f>
        <v>fossil gas: natural gas</v>
      </c>
      <c r="D9376" t="s">
        <v>3239</v>
      </c>
      <c r="H9376" t="s">
        <v>3440</v>
      </c>
      <c r="I9376">
        <v>75</v>
      </c>
      <c r="J9376" t="s">
        <v>3446</v>
      </c>
      <c r="K9376">
        <v>1985</v>
      </c>
      <c r="L9376" t="s">
        <v>29</v>
      </c>
      <c r="M9376" t="s">
        <v>29</v>
      </c>
      <c r="N9376">
        <v>25.352699999999999</v>
      </c>
      <c r="O9376">
        <v>55.3705</v>
      </c>
      <c r="P9376" t="s">
        <v>3611</v>
      </c>
      <c r="Q9376" s="3">
        <f>Table1[[#This Row],[Capacity (MW)]]*0.395*8760*10^-6</f>
        <v>0.259515</v>
      </c>
      <c r="R9376" s="3" cm="1">
        <f t="array" ref="R9376">AVERAGE(VLOOKUP(_xlfn.TEXTSPLIT(Table1[[#This Row],[Fuel (no space after comma)]], ","), FuelList_Final_EF!$A$2:$B$65, 2, FALSE))</f>
        <v>53.06</v>
      </c>
      <c r="S9376" s="3">
        <f>Table1[[#This Row],[Generation (TWh)]]*10^9*VLOOKUP(Table1[[#This Row],[Turbine/Engine Technology]],Technology_HR!$A$2:$B$11,2,FALSE)*10^-6</f>
        <v>2669111.7749999999</v>
      </c>
      <c r="T9376" s="5">
        <f>Table1[[#This Row],[Fuel Consumption (mmBtu)]]*Table1[[#This Row],[Emission Factor (kg CO2/ mmBtu)]]*10^3</f>
        <v>141623070781.5</v>
      </c>
      <c r="U9376" s="3">
        <f>Table1[[#This Row],[Emissions (g CO2)]]/(Table1[[#This Row],[Generation (TWh)]]*10^9)</f>
        <v>545.72209999999995</v>
      </c>
    </row>
    <row r="9377" spans="1:21" x14ac:dyDescent="0.35">
      <c r="A9377" t="s">
        <v>2352</v>
      </c>
      <c r="B9377" t="s">
        <v>3239</v>
      </c>
      <c r="C9377" t="str">
        <f>SUBSTITUTE(Table1[[#This Row],[Fuel]],", ",",")</f>
        <v>fossil gas: natural gas</v>
      </c>
      <c r="D9377" t="s">
        <v>3239</v>
      </c>
      <c r="H9377" t="s">
        <v>3436</v>
      </c>
      <c r="I9377">
        <v>1500</v>
      </c>
      <c r="J9377" t="s">
        <v>3447</v>
      </c>
      <c r="K9377">
        <v>2027</v>
      </c>
      <c r="L9377" t="s">
        <v>29</v>
      </c>
      <c r="M9377" t="s">
        <v>29</v>
      </c>
      <c r="N9377">
        <v>23.638421000000001</v>
      </c>
      <c r="O9377">
        <v>53.666808000000003</v>
      </c>
      <c r="P9377" t="s">
        <v>3611</v>
      </c>
      <c r="Q9377" s="3">
        <f>Table1[[#This Row],[Capacity (MW)]]*0.395*8760*10^-6</f>
        <v>5.1902999999999997</v>
      </c>
      <c r="R9377" s="3" cm="1">
        <f t="array" ref="R9377">AVERAGE(VLOOKUP(_xlfn.TEXTSPLIT(Table1[[#This Row],[Fuel (no space after comma)]], ","), FuelList_Final_EF!$A$2:$B$65, 2, FALSE))</f>
        <v>53.06</v>
      </c>
      <c r="S9377" s="3">
        <f>Table1[[#This Row],[Generation (TWh)]]*10^9*VLOOKUP(Table1[[#This Row],[Turbine/Engine Technology]],Technology_HR!$A$2:$B$11,2,FALSE)*10^-6</f>
        <v>57145203</v>
      </c>
      <c r="T9377" s="5">
        <f>Table1[[#This Row],[Fuel Consumption (mmBtu)]]*Table1[[#This Row],[Emission Factor (kg CO2/ mmBtu)]]*10^3</f>
        <v>3032124471180.0005</v>
      </c>
      <c r="U9377" s="3">
        <f>Table1[[#This Row],[Emissions (g CO2)]]/(Table1[[#This Row],[Generation (TWh)]]*10^9)</f>
        <v>584.19060000000013</v>
      </c>
    </row>
    <row r="9378" spans="1:21" x14ac:dyDescent="0.35">
      <c r="A9378" t="s">
        <v>2353</v>
      </c>
      <c r="B9378" t="s">
        <v>3239</v>
      </c>
      <c r="C9378" t="str">
        <f>SUBSTITUTE(Table1[[#This Row],[Fuel]],", ",",")</f>
        <v>fossil gas: natural gas</v>
      </c>
      <c r="D9378" t="s">
        <v>3239</v>
      </c>
      <c r="H9378" t="s">
        <v>3436</v>
      </c>
      <c r="I9378">
        <v>90</v>
      </c>
      <c r="J9378" t="s">
        <v>3446</v>
      </c>
      <c r="K9378">
        <v>2017</v>
      </c>
      <c r="L9378" t="s">
        <v>29</v>
      </c>
      <c r="M9378">
        <v>2042</v>
      </c>
      <c r="N9378">
        <v>24.120999999999999</v>
      </c>
      <c r="O9378">
        <v>53.447000000000003</v>
      </c>
      <c r="P9378" t="s">
        <v>3611</v>
      </c>
      <c r="Q9378" s="3">
        <f>Table1[[#This Row],[Capacity (MW)]]*0.395*8760*10^-6</f>
        <v>0.31141800000000003</v>
      </c>
      <c r="R9378" s="3" cm="1">
        <f t="array" ref="R9378">AVERAGE(VLOOKUP(_xlfn.TEXTSPLIT(Table1[[#This Row],[Fuel (no space after comma)]], ","), FuelList_Final_EF!$A$2:$B$65, 2, FALSE))</f>
        <v>53.06</v>
      </c>
      <c r="S9378" s="3">
        <f>Table1[[#This Row],[Generation (TWh)]]*10^9*VLOOKUP(Table1[[#This Row],[Turbine/Engine Technology]],Technology_HR!$A$2:$B$11,2,FALSE)*10^-6</f>
        <v>3428712.1799999997</v>
      </c>
      <c r="T9378" s="5">
        <f>Table1[[#This Row],[Fuel Consumption (mmBtu)]]*Table1[[#This Row],[Emission Factor (kg CO2/ mmBtu)]]*10^3</f>
        <v>181927468270.79999</v>
      </c>
      <c r="U9378" s="3">
        <f>Table1[[#This Row],[Emissions (g CO2)]]/(Table1[[#This Row],[Generation (TWh)]]*10^9)</f>
        <v>584.1905999999999</v>
      </c>
    </row>
    <row r="9379" spans="1:21" x14ac:dyDescent="0.35">
      <c r="A9379" t="s">
        <v>2353</v>
      </c>
      <c r="B9379" t="s">
        <v>3239</v>
      </c>
      <c r="C9379" t="str">
        <f>SUBSTITUTE(Table1[[#This Row],[Fuel]],", ",",")</f>
        <v>fossil gas: natural gas</v>
      </c>
      <c r="D9379" t="s">
        <v>3239</v>
      </c>
      <c r="H9379" t="s">
        <v>3436</v>
      </c>
      <c r="I9379">
        <v>90</v>
      </c>
      <c r="J9379" t="s">
        <v>3446</v>
      </c>
      <c r="K9379">
        <v>2017</v>
      </c>
      <c r="L9379" t="s">
        <v>29</v>
      </c>
      <c r="M9379">
        <v>2042</v>
      </c>
      <c r="N9379">
        <v>24.120999999999999</v>
      </c>
      <c r="O9379">
        <v>53.447000000000003</v>
      </c>
      <c r="P9379" t="s">
        <v>3611</v>
      </c>
      <c r="Q9379" s="3">
        <f>Table1[[#This Row],[Capacity (MW)]]*0.395*8760*10^-6</f>
        <v>0.31141800000000003</v>
      </c>
      <c r="R9379" s="3" cm="1">
        <f t="array" ref="R9379">AVERAGE(VLOOKUP(_xlfn.TEXTSPLIT(Table1[[#This Row],[Fuel (no space after comma)]], ","), FuelList_Final_EF!$A$2:$B$65, 2, FALSE))</f>
        <v>53.06</v>
      </c>
      <c r="S9379" s="3">
        <f>Table1[[#This Row],[Generation (TWh)]]*10^9*VLOOKUP(Table1[[#This Row],[Turbine/Engine Technology]],Technology_HR!$A$2:$B$11,2,FALSE)*10^-6</f>
        <v>3428712.1799999997</v>
      </c>
      <c r="T9379" s="5">
        <f>Table1[[#This Row],[Fuel Consumption (mmBtu)]]*Table1[[#This Row],[Emission Factor (kg CO2/ mmBtu)]]*10^3</f>
        <v>181927468270.79999</v>
      </c>
      <c r="U9379" s="3">
        <f>Table1[[#This Row],[Emissions (g CO2)]]/(Table1[[#This Row],[Generation (TWh)]]*10^9)</f>
        <v>584.1905999999999</v>
      </c>
    </row>
    <row r="9380" spans="1:21" x14ac:dyDescent="0.35">
      <c r="A9380" t="s">
        <v>2353</v>
      </c>
      <c r="B9380" t="s">
        <v>3239</v>
      </c>
      <c r="C9380" t="str">
        <f>SUBSTITUTE(Table1[[#This Row],[Fuel]],", ",",")</f>
        <v>fossil gas: natural gas</v>
      </c>
      <c r="D9380" t="s">
        <v>3239</v>
      </c>
      <c r="H9380" t="s">
        <v>3436</v>
      </c>
      <c r="I9380">
        <v>90</v>
      </c>
      <c r="J9380" t="s">
        <v>3446</v>
      </c>
      <c r="K9380">
        <v>2017</v>
      </c>
      <c r="L9380" t="s">
        <v>29</v>
      </c>
      <c r="M9380">
        <v>2042</v>
      </c>
      <c r="N9380">
        <v>24.120999999999999</v>
      </c>
      <c r="O9380">
        <v>53.447000000000003</v>
      </c>
      <c r="P9380" t="s">
        <v>3611</v>
      </c>
      <c r="Q9380" s="3">
        <f>Table1[[#This Row],[Capacity (MW)]]*0.395*8760*10^-6</f>
        <v>0.31141800000000003</v>
      </c>
      <c r="R9380" s="3" cm="1">
        <f t="array" ref="R9380">AVERAGE(VLOOKUP(_xlfn.TEXTSPLIT(Table1[[#This Row],[Fuel (no space after comma)]], ","), FuelList_Final_EF!$A$2:$B$65, 2, FALSE))</f>
        <v>53.06</v>
      </c>
      <c r="S9380" s="3">
        <f>Table1[[#This Row],[Generation (TWh)]]*10^9*VLOOKUP(Table1[[#This Row],[Turbine/Engine Technology]],Technology_HR!$A$2:$B$11,2,FALSE)*10^-6</f>
        <v>3428712.1799999997</v>
      </c>
      <c r="T9380" s="5">
        <f>Table1[[#This Row],[Fuel Consumption (mmBtu)]]*Table1[[#This Row],[Emission Factor (kg CO2/ mmBtu)]]*10^3</f>
        <v>181927468270.79999</v>
      </c>
      <c r="U9380" s="3">
        <f>Table1[[#This Row],[Emissions (g CO2)]]/(Table1[[#This Row],[Generation (TWh)]]*10^9)</f>
        <v>584.1905999999999</v>
      </c>
    </row>
    <row r="9381" spans="1:21" x14ac:dyDescent="0.35">
      <c r="A9381" t="s">
        <v>2353</v>
      </c>
      <c r="B9381" t="s">
        <v>3239</v>
      </c>
      <c r="C9381" t="str">
        <f>SUBSTITUTE(Table1[[#This Row],[Fuel]],", ",",")</f>
        <v>fossil gas: natural gas</v>
      </c>
      <c r="D9381" t="s">
        <v>3239</v>
      </c>
      <c r="H9381" t="s">
        <v>3436</v>
      </c>
      <c r="I9381">
        <v>90</v>
      </c>
      <c r="J9381" t="s">
        <v>3446</v>
      </c>
      <c r="K9381">
        <v>2017</v>
      </c>
      <c r="L9381" t="s">
        <v>29</v>
      </c>
      <c r="M9381">
        <v>2042</v>
      </c>
      <c r="N9381">
        <v>24.120999999999999</v>
      </c>
      <c r="O9381">
        <v>53.447000000000003</v>
      </c>
      <c r="P9381" t="s">
        <v>3611</v>
      </c>
      <c r="Q9381" s="3">
        <f>Table1[[#This Row],[Capacity (MW)]]*0.395*8760*10^-6</f>
        <v>0.31141800000000003</v>
      </c>
      <c r="R9381" s="3" cm="1">
        <f t="array" ref="R9381">AVERAGE(VLOOKUP(_xlfn.TEXTSPLIT(Table1[[#This Row],[Fuel (no space after comma)]], ","), FuelList_Final_EF!$A$2:$B$65, 2, FALSE))</f>
        <v>53.06</v>
      </c>
      <c r="S9381" s="3">
        <f>Table1[[#This Row],[Generation (TWh)]]*10^9*VLOOKUP(Table1[[#This Row],[Turbine/Engine Technology]],Technology_HR!$A$2:$B$11,2,FALSE)*10^-6</f>
        <v>3428712.1799999997</v>
      </c>
      <c r="T9381" s="5">
        <f>Table1[[#This Row],[Fuel Consumption (mmBtu)]]*Table1[[#This Row],[Emission Factor (kg CO2/ mmBtu)]]*10^3</f>
        <v>181927468270.79999</v>
      </c>
      <c r="U9381" s="3">
        <f>Table1[[#This Row],[Emissions (g CO2)]]/(Table1[[#This Row],[Generation (TWh)]]*10^9)</f>
        <v>584.1905999999999</v>
      </c>
    </row>
    <row r="9382" spans="1:21" x14ac:dyDescent="0.35">
      <c r="A9382" t="s">
        <v>2353</v>
      </c>
      <c r="B9382" t="s">
        <v>3239</v>
      </c>
      <c r="C9382" t="str">
        <f>SUBSTITUTE(Table1[[#This Row],[Fuel]],", ",",")</f>
        <v>fossil gas: natural gas</v>
      </c>
      <c r="D9382" t="s">
        <v>3239</v>
      </c>
      <c r="H9382" t="s">
        <v>3438</v>
      </c>
      <c r="I9382">
        <v>1337</v>
      </c>
      <c r="J9382" t="s">
        <v>3446</v>
      </c>
      <c r="K9382">
        <v>2017</v>
      </c>
      <c r="L9382" t="s">
        <v>29</v>
      </c>
      <c r="M9382">
        <v>2042</v>
      </c>
      <c r="N9382">
        <v>24.120999999999999</v>
      </c>
      <c r="O9382">
        <v>53.447000000000003</v>
      </c>
      <c r="P9382" t="s">
        <v>3611</v>
      </c>
      <c r="Q9382" s="3">
        <f>Table1[[#This Row],[Capacity (MW)]]*0.395*8760*10^-6</f>
        <v>4.6262873999999998</v>
      </c>
      <c r="R9382" s="3" cm="1">
        <f t="array" ref="R9382">AVERAGE(VLOOKUP(_xlfn.TEXTSPLIT(Table1[[#This Row],[Fuel (no space after comma)]], ","), FuelList_Final_EF!$A$2:$B$65, 2, FALSE))</f>
        <v>53.06</v>
      </c>
      <c r="S9382" s="3">
        <f>Table1[[#This Row],[Generation (TWh)]]*10^9*VLOOKUP(Table1[[#This Row],[Turbine/Engine Technology]],Technology_HR!$A$2:$B$11,2,FALSE)*10^-6</f>
        <v>34923843.582599998</v>
      </c>
      <c r="T9382" s="5">
        <f>Table1[[#This Row],[Fuel Consumption (mmBtu)]]*Table1[[#This Row],[Emission Factor (kg CO2/ mmBtu)]]*10^3</f>
        <v>1853059140492.7559</v>
      </c>
      <c r="U9382" s="3">
        <f>Table1[[#This Row],[Emissions (g CO2)]]/(Table1[[#This Row],[Generation (TWh)]]*10^9)</f>
        <v>400.54993999999999</v>
      </c>
    </row>
    <row r="9383" spans="1:21" x14ac:dyDescent="0.35">
      <c r="A9383" t="s">
        <v>2354</v>
      </c>
      <c r="B9383" t="s">
        <v>3243</v>
      </c>
      <c r="C9383" t="str">
        <f>SUBSTITUTE(Table1[[#This Row],[Fuel]],", ",",")</f>
        <v>fossil gas: natural gas,fossil liquids: fuel oil</v>
      </c>
      <c r="D9383" t="s">
        <v>3239</v>
      </c>
      <c r="E9383" t="s">
        <v>3275</v>
      </c>
      <c r="H9383" t="s">
        <v>3436</v>
      </c>
      <c r="I9383">
        <v>162.5</v>
      </c>
      <c r="J9383" t="s">
        <v>3446</v>
      </c>
      <c r="K9383">
        <v>2001</v>
      </c>
      <c r="L9383" t="s">
        <v>29</v>
      </c>
      <c r="M9383" t="s">
        <v>29</v>
      </c>
      <c r="N9383">
        <v>24.134969999999999</v>
      </c>
      <c r="O9383">
        <v>52.731810000000003</v>
      </c>
      <c r="P9383" t="s">
        <v>3611</v>
      </c>
      <c r="Q9383" s="3">
        <f>Table1[[#This Row],[Capacity (MW)]]*0.395*8760*10^-6</f>
        <v>0.56228250000000002</v>
      </c>
      <c r="R9383" s="3" cm="1">
        <f t="array" ref="R9383">AVERAGE(VLOOKUP(_xlfn.TEXTSPLIT(Table1[[#This Row],[Fuel (no space after comma)]], ","), FuelList_Final_EF!$A$2:$B$65, 2, FALSE))</f>
        <v>65.583341148886291</v>
      </c>
      <c r="S9383" s="3">
        <f>Table1[[#This Row],[Generation (TWh)]]*10^9*VLOOKUP(Table1[[#This Row],[Turbine/Engine Technology]],Technology_HR!$A$2:$B$11,2,FALSE)*10^-6</f>
        <v>6190730.3249999993</v>
      </c>
      <c r="T9383" s="5">
        <f>Table1[[#This Row],[Fuel Consumption (mmBtu)]]*Table1[[#This Row],[Emission Factor (kg CO2/ mmBtu)]]*10^3</f>
        <v>406008778865.23065</v>
      </c>
      <c r="U9383" s="3">
        <f>Table1[[#This Row],[Emissions (g CO2)]]/(Table1[[#This Row],[Generation (TWh)]]*10^9)</f>
        <v>722.072586049238</v>
      </c>
    </row>
    <row r="9384" spans="1:21" x14ac:dyDescent="0.35">
      <c r="A9384" t="s">
        <v>2354</v>
      </c>
      <c r="B9384" t="s">
        <v>3243</v>
      </c>
      <c r="C9384" t="str">
        <f>SUBSTITUTE(Table1[[#This Row],[Fuel]],", ",",")</f>
        <v>fossil gas: natural gas,fossil liquids: fuel oil</v>
      </c>
      <c r="D9384" t="s">
        <v>3239</v>
      </c>
      <c r="E9384" t="s">
        <v>3275</v>
      </c>
      <c r="H9384" t="s">
        <v>3436</v>
      </c>
      <c r="I9384">
        <v>162.5</v>
      </c>
      <c r="J9384" t="s">
        <v>3446</v>
      </c>
      <c r="K9384">
        <v>2001</v>
      </c>
      <c r="L9384" t="s">
        <v>29</v>
      </c>
      <c r="M9384" t="s">
        <v>29</v>
      </c>
      <c r="N9384">
        <v>24.134969999999999</v>
      </c>
      <c r="O9384">
        <v>52.731810000000003</v>
      </c>
      <c r="P9384" t="s">
        <v>3611</v>
      </c>
      <c r="Q9384" s="3">
        <f>Table1[[#This Row],[Capacity (MW)]]*0.395*8760*10^-6</f>
        <v>0.56228250000000002</v>
      </c>
      <c r="R9384" s="3" cm="1">
        <f t="array" ref="R9384">AVERAGE(VLOOKUP(_xlfn.TEXTSPLIT(Table1[[#This Row],[Fuel (no space after comma)]], ","), FuelList_Final_EF!$A$2:$B$65, 2, FALSE))</f>
        <v>65.583341148886291</v>
      </c>
      <c r="S9384" s="3">
        <f>Table1[[#This Row],[Generation (TWh)]]*10^9*VLOOKUP(Table1[[#This Row],[Turbine/Engine Technology]],Technology_HR!$A$2:$B$11,2,FALSE)*10^-6</f>
        <v>6190730.3249999993</v>
      </c>
      <c r="T9384" s="5">
        <f>Table1[[#This Row],[Fuel Consumption (mmBtu)]]*Table1[[#This Row],[Emission Factor (kg CO2/ mmBtu)]]*10^3</f>
        <v>406008778865.23065</v>
      </c>
      <c r="U9384" s="3">
        <f>Table1[[#This Row],[Emissions (g CO2)]]/(Table1[[#This Row],[Generation (TWh)]]*10^9)</f>
        <v>722.072586049238</v>
      </c>
    </row>
    <row r="9385" spans="1:21" x14ac:dyDescent="0.35">
      <c r="A9385" t="s">
        <v>2354</v>
      </c>
      <c r="B9385" t="s">
        <v>3243</v>
      </c>
      <c r="C9385" t="str">
        <f>SUBSTITUTE(Table1[[#This Row],[Fuel]],", ",",")</f>
        <v>fossil gas: natural gas,fossil liquids: fuel oil</v>
      </c>
      <c r="D9385" t="s">
        <v>3239</v>
      </c>
      <c r="E9385" t="s">
        <v>3275</v>
      </c>
      <c r="H9385" t="s">
        <v>3436</v>
      </c>
      <c r="I9385">
        <v>162.5</v>
      </c>
      <c r="J9385" t="s">
        <v>3446</v>
      </c>
      <c r="K9385">
        <v>2001</v>
      </c>
      <c r="L9385" t="s">
        <v>29</v>
      </c>
      <c r="M9385" t="s">
        <v>29</v>
      </c>
      <c r="N9385">
        <v>24.134969999999999</v>
      </c>
      <c r="O9385">
        <v>52.731810000000003</v>
      </c>
      <c r="P9385" t="s">
        <v>3611</v>
      </c>
      <c r="Q9385" s="3">
        <f>Table1[[#This Row],[Capacity (MW)]]*0.395*8760*10^-6</f>
        <v>0.56228250000000002</v>
      </c>
      <c r="R9385" s="3" cm="1">
        <f t="array" ref="R9385">AVERAGE(VLOOKUP(_xlfn.TEXTSPLIT(Table1[[#This Row],[Fuel (no space after comma)]], ","), FuelList_Final_EF!$A$2:$B$65, 2, FALSE))</f>
        <v>65.583341148886291</v>
      </c>
      <c r="S9385" s="3">
        <f>Table1[[#This Row],[Generation (TWh)]]*10^9*VLOOKUP(Table1[[#This Row],[Turbine/Engine Technology]],Technology_HR!$A$2:$B$11,2,FALSE)*10^-6</f>
        <v>6190730.3249999993</v>
      </c>
      <c r="T9385" s="5">
        <f>Table1[[#This Row],[Fuel Consumption (mmBtu)]]*Table1[[#This Row],[Emission Factor (kg CO2/ mmBtu)]]*10^3</f>
        <v>406008778865.23065</v>
      </c>
      <c r="U9385" s="3">
        <f>Table1[[#This Row],[Emissions (g CO2)]]/(Table1[[#This Row],[Generation (TWh)]]*10^9)</f>
        <v>722.072586049238</v>
      </c>
    </row>
    <row r="9386" spans="1:21" x14ac:dyDescent="0.35">
      <c r="A9386" t="s">
        <v>2354</v>
      </c>
      <c r="B9386" t="s">
        <v>3243</v>
      </c>
      <c r="C9386" t="str">
        <f>SUBSTITUTE(Table1[[#This Row],[Fuel]],", ",",")</f>
        <v>fossil gas: natural gas,fossil liquids: fuel oil</v>
      </c>
      <c r="D9386" t="s">
        <v>3239</v>
      </c>
      <c r="E9386" t="s">
        <v>3275</v>
      </c>
      <c r="H9386" t="s">
        <v>3436</v>
      </c>
      <c r="I9386">
        <v>162.5</v>
      </c>
      <c r="J9386" t="s">
        <v>3446</v>
      </c>
      <c r="K9386">
        <v>2001</v>
      </c>
      <c r="L9386" t="s">
        <v>29</v>
      </c>
      <c r="M9386" t="s">
        <v>29</v>
      </c>
      <c r="N9386">
        <v>24.134969999999999</v>
      </c>
      <c r="O9386">
        <v>52.731810000000003</v>
      </c>
      <c r="P9386" t="s">
        <v>3611</v>
      </c>
      <c r="Q9386" s="3">
        <f>Table1[[#This Row],[Capacity (MW)]]*0.395*8760*10^-6</f>
        <v>0.56228250000000002</v>
      </c>
      <c r="R9386" s="3" cm="1">
        <f t="array" ref="R9386">AVERAGE(VLOOKUP(_xlfn.TEXTSPLIT(Table1[[#This Row],[Fuel (no space after comma)]], ","), FuelList_Final_EF!$A$2:$B$65, 2, FALSE))</f>
        <v>65.583341148886291</v>
      </c>
      <c r="S9386" s="3">
        <f>Table1[[#This Row],[Generation (TWh)]]*10^9*VLOOKUP(Table1[[#This Row],[Turbine/Engine Technology]],Technology_HR!$A$2:$B$11,2,FALSE)*10^-6</f>
        <v>6190730.3249999993</v>
      </c>
      <c r="T9386" s="5">
        <f>Table1[[#This Row],[Fuel Consumption (mmBtu)]]*Table1[[#This Row],[Emission Factor (kg CO2/ mmBtu)]]*10^3</f>
        <v>406008778865.23065</v>
      </c>
      <c r="U9386" s="3">
        <f>Table1[[#This Row],[Emissions (g CO2)]]/(Table1[[#This Row],[Generation (TWh)]]*10^9)</f>
        <v>722.072586049238</v>
      </c>
    </row>
    <row r="9387" spans="1:21" x14ac:dyDescent="0.35">
      <c r="A9387" t="s">
        <v>2354</v>
      </c>
      <c r="B9387" t="s">
        <v>3249</v>
      </c>
      <c r="C9387" t="str">
        <f>SUBSTITUTE(Table1[[#This Row],[Fuel]],", ",",")</f>
        <v>fossil gas: waste heat from natural gas</v>
      </c>
      <c r="D9387" t="s">
        <v>3249</v>
      </c>
      <c r="H9387" t="s">
        <v>3440</v>
      </c>
      <c r="I9387">
        <v>230</v>
      </c>
      <c r="J9387" t="s">
        <v>3449</v>
      </c>
      <c r="K9387" t="s">
        <v>29</v>
      </c>
      <c r="L9387" t="s">
        <v>29</v>
      </c>
      <c r="M9387" t="s">
        <v>29</v>
      </c>
      <c r="N9387">
        <v>24.134969999999999</v>
      </c>
      <c r="O9387">
        <v>52.731810000000003</v>
      </c>
      <c r="P9387" t="s">
        <v>3611</v>
      </c>
      <c r="Q9387" s="3">
        <f>Table1[[#This Row],[Capacity (MW)]]*0.395*8760*10^-6</f>
        <v>0.79584600000000005</v>
      </c>
      <c r="R9387" s="3" cm="1">
        <f t="array" ref="R9387">AVERAGE(VLOOKUP(_xlfn.TEXTSPLIT(Table1[[#This Row],[Fuel (no space after comma)]], ","), FuelList_Final_EF!$A$2:$B$65, 2, FALSE))</f>
        <v>66.33</v>
      </c>
      <c r="S9387" s="3">
        <f>Table1[[#This Row],[Generation (TWh)]]*10^9*VLOOKUP(Table1[[#This Row],[Turbine/Engine Technology]],Technology_HR!$A$2:$B$11,2,FALSE)*10^-6</f>
        <v>8185276.1099999994</v>
      </c>
      <c r="T9387" s="5">
        <f>Table1[[#This Row],[Fuel Consumption (mmBtu)]]*Table1[[#This Row],[Emission Factor (kg CO2/ mmBtu)]]*10^3</f>
        <v>542929364376.29999</v>
      </c>
      <c r="U9387" s="3">
        <f>Table1[[#This Row],[Emissions (g CO2)]]/(Table1[[#This Row],[Generation (TWh)]]*10^9)</f>
        <v>682.20404999999994</v>
      </c>
    </row>
    <row r="9388" spans="1:21" x14ac:dyDescent="0.35">
      <c r="A9388" t="s">
        <v>2355</v>
      </c>
      <c r="B9388" t="s">
        <v>3239</v>
      </c>
      <c r="C9388" t="str">
        <f>SUBSTITUTE(Table1[[#This Row],[Fuel]],", ",",")</f>
        <v>fossil gas: natural gas</v>
      </c>
      <c r="D9388" t="s">
        <v>3239</v>
      </c>
      <c r="H9388" t="s">
        <v>3438</v>
      </c>
      <c r="I9388">
        <v>1615</v>
      </c>
      <c r="J9388" t="s">
        <v>3446</v>
      </c>
      <c r="K9388">
        <v>2004</v>
      </c>
      <c r="L9388" t="s">
        <v>29</v>
      </c>
      <c r="M9388">
        <v>2025</v>
      </c>
      <c r="N9388">
        <v>24.165085000000001</v>
      </c>
      <c r="O9388">
        <v>52.569724000000001</v>
      </c>
      <c r="P9388" t="s">
        <v>3611</v>
      </c>
      <c r="Q9388" s="3">
        <f>Table1[[#This Row],[Capacity (MW)]]*0.395*8760*10^-6</f>
        <v>5.5882230000000011</v>
      </c>
      <c r="R9388" s="3" cm="1">
        <f t="array" ref="R9388">AVERAGE(VLOOKUP(_xlfn.TEXTSPLIT(Table1[[#This Row],[Fuel (no space after comma)]], ","), FuelList_Final_EF!$A$2:$B$65, 2, FALSE))</f>
        <v>53.06</v>
      </c>
      <c r="S9388" s="3">
        <f>Table1[[#This Row],[Generation (TWh)]]*10^9*VLOOKUP(Table1[[#This Row],[Turbine/Engine Technology]],Technology_HR!$A$2:$B$11,2,FALSE)*10^-6</f>
        <v>42185495.427000009</v>
      </c>
      <c r="T9388" s="5">
        <f>Table1[[#This Row],[Fuel Consumption (mmBtu)]]*Table1[[#This Row],[Emission Factor (kg CO2/ mmBtu)]]*10^3</f>
        <v>2238362387356.6201</v>
      </c>
      <c r="U9388" s="3">
        <f>Table1[[#This Row],[Emissions (g CO2)]]/(Table1[[#This Row],[Generation (TWh)]]*10^9)</f>
        <v>400.54993999999994</v>
      </c>
    </row>
    <row r="9389" spans="1:21" x14ac:dyDescent="0.35">
      <c r="A9389" t="s">
        <v>2356</v>
      </c>
      <c r="B9389" t="s">
        <v>3243</v>
      </c>
      <c r="C9389" t="str">
        <f>SUBSTITUTE(Table1[[#This Row],[Fuel]],", ",",")</f>
        <v>fossil gas: natural gas,fossil liquids: fuel oil</v>
      </c>
      <c r="D9389" t="s">
        <v>3239</v>
      </c>
      <c r="E9389" t="s">
        <v>3275</v>
      </c>
      <c r="H9389" t="s">
        <v>3438</v>
      </c>
      <c r="I9389">
        <v>820.5</v>
      </c>
      <c r="J9389" t="s">
        <v>3446</v>
      </c>
      <c r="K9389">
        <v>2011</v>
      </c>
      <c r="L9389" t="s">
        <v>29</v>
      </c>
      <c r="M9389">
        <v>2036</v>
      </c>
      <c r="N9389">
        <v>24.156936000000002</v>
      </c>
      <c r="O9389">
        <v>52.569198999999998</v>
      </c>
      <c r="P9389" t="s">
        <v>3611</v>
      </c>
      <c r="Q9389" s="3">
        <f>Table1[[#This Row],[Capacity (MW)]]*0.395*8760*10^-6</f>
        <v>2.8390941000000001</v>
      </c>
      <c r="R9389" s="3" cm="1">
        <f t="array" ref="R9389">AVERAGE(VLOOKUP(_xlfn.TEXTSPLIT(Table1[[#This Row],[Fuel (no space after comma)]], ","), FuelList_Final_EF!$A$2:$B$65, 2, FALSE))</f>
        <v>65.583341148886291</v>
      </c>
      <c r="S9389" s="3">
        <f>Table1[[#This Row],[Generation (TWh)]]*10^9*VLOOKUP(Table1[[#This Row],[Turbine/Engine Technology]],Technology_HR!$A$2:$B$11,2,FALSE)*10^-6</f>
        <v>21432321.3609</v>
      </c>
      <c r="T9389" s="5">
        <f>Table1[[#This Row],[Fuel Consumption (mmBtu)]]*Table1[[#This Row],[Emission Factor (kg CO2/ mmBtu)]]*10^3</f>
        <v>1405603243424.4675</v>
      </c>
      <c r="U9389" s="3">
        <f>Table1[[#This Row],[Emissions (g CO2)]]/(Table1[[#This Row],[Generation (TWh)]]*10^9)</f>
        <v>495.08864233294258</v>
      </c>
    </row>
    <row r="9390" spans="1:21" x14ac:dyDescent="0.35">
      <c r="A9390" t="s">
        <v>2356</v>
      </c>
      <c r="B9390" t="s">
        <v>3243</v>
      </c>
      <c r="C9390" t="str">
        <f>SUBSTITUTE(Table1[[#This Row],[Fuel]],", ",",")</f>
        <v>fossil gas: natural gas,fossil liquids: fuel oil</v>
      </c>
      <c r="D9390" t="s">
        <v>3239</v>
      </c>
      <c r="E9390" t="s">
        <v>3275</v>
      </c>
      <c r="H9390" t="s">
        <v>3438</v>
      </c>
      <c r="I9390">
        <v>820.5</v>
      </c>
      <c r="J9390" t="s">
        <v>3446</v>
      </c>
      <c r="K9390">
        <v>2012</v>
      </c>
      <c r="L9390" t="s">
        <v>29</v>
      </c>
      <c r="M9390">
        <v>2036</v>
      </c>
      <c r="N9390">
        <v>24.156936000000002</v>
      </c>
      <c r="O9390">
        <v>52.569198999999998</v>
      </c>
      <c r="P9390" t="s">
        <v>3611</v>
      </c>
      <c r="Q9390" s="3">
        <f>Table1[[#This Row],[Capacity (MW)]]*0.395*8760*10^-6</f>
        <v>2.8390941000000001</v>
      </c>
      <c r="R9390" s="3" cm="1">
        <f t="array" ref="R9390">AVERAGE(VLOOKUP(_xlfn.TEXTSPLIT(Table1[[#This Row],[Fuel (no space after comma)]], ","), FuelList_Final_EF!$A$2:$B$65, 2, FALSE))</f>
        <v>65.583341148886291</v>
      </c>
      <c r="S9390" s="3">
        <f>Table1[[#This Row],[Generation (TWh)]]*10^9*VLOOKUP(Table1[[#This Row],[Turbine/Engine Technology]],Technology_HR!$A$2:$B$11,2,FALSE)*10^-6</f>
        <v>21432321.3609</v>
      </c>
      <c r="T9390" s="5">
        <f>Table1[[#This Row],[Fuel Consumption (mmBtu)]]*Table1[[#This Row],[Emission Factor (kg CO2/ mmBtu)]]*10^3</f>
        <v>1405603243424.4675</v>
      </c>
      <c r="U9390" s="3">
        <f>Table1[[#This Row],[Emissions (g CO2)]]/(Table1[[#This Row],[Generation (TWh)]]*10^9)</f>
        <v>495.08864233294258</v>
      </c>
    </row>
    <row r="9391" spans="1:21" x14ac:dyDescent="0.35">
      <c r="A9391" t="s">
        <v>1673</v>
      </c>
      <c r="B9391" t="s">
        <v>3239</v>
      </c>
      <c r="C9391" t="str">
        <f>SUBSTITUTE(Table1[[#This Row],[Fuel]],", ",",")</f>
        <v>fossil gas: natural gas</v>
      </c>
      <c r="D9391" t="s">
        <v>3239</v>
      </c>
      <c r="H9391" t="s">
        <v>3438</v>
      </c>
      <c r="I9391">
        <v>370.57499999999999</v>
      </c>
      <c r="J9391" t="s">
        <v>3446</v>
      </c>
      <c r="K9391">
        <v>2014</v>
      </c>
      <c r="L9391" t="s">
        <v>29</v>
      </c>
      <c r="M9391">
        <v>2039</v>
      </c>
      <c r="N9391">
        <v>24.153500000000001</v>
      </c>
      <c r="O9391">
        <v>52.566208000000003</v>
      </c>
      <c r="P9391" t="s">
        <v>3611</v>
      </c>
      <c r="Q9391" s="3">
        <f>Table1[[#This Row],[Capacity (MW)]]*0.395*8760*10^-6</f>
        <v>1.282263615</v>
      </c>
      <c r="R9391" s="3" cm="1">
        <f t="array" ref="R9391">AVERAGE(VLOOKUP(_xlfn.TEXTSPLIT(Table1[[#This Row],[Fuel (no space after comma)]], ","), FuelList_Final_EF!$A$2:$B$65, 2, FALSE))</f>
        <v>53.06</v>
      </c>
      <c r="S9391" s="3">
        <f>Table1[[#This Row],[Generation (TWh)]]*10^9*VLOOKUP(Table1[[#This Row],[Turbine/Engine Technology]],Technology_HR!$A$2:$B$11,2,FALSE)*10^-6</f>
        <v>9679808.0296349991</v>
      </c>
      <c r="T9391" s="5">
        <f>Table1[[#This Row],[Fuel Consumption (mmBtu)]]*Table1[[#This Row],[Emission Factor (kg CO2/ mmBtu)]]*10^3</f>
        <v>513610614052.43304</v>
      </c>
      <c r="U9391" s="3">
        <f>Table1[[#This Row],[Emissions (g CO2)]]/(Table1[[#This Row],[Generation (TWh)]]*10^9)</f>
        <v>400.54993999999994</v>
      </c>
    </row>
    <row r="9392" spans="1:21" x14ac:dyDescent="0.35">
      <c r="A9392" t="s">
        <v>1573</v>
      </c>
      <c r="B9392" t="s">
        <v>3239</v>
      </c>
      <c r="C9392" t="str">
        <f>SUBSTITUTE(Table1[[#This Row],[Fuel]],", ",",")</f>
        <v>fossil gas: natural gas</v>
      </c>
      <c r="D9392" t="s">
        <v>3239</v>
      </c>
      <c r="H9392" t="s">
        <v>3438</v>
      </c>
      <c r="I9392">
        <v>452.92500000000001</v>
      </c>
      <c r="J9392" t="s">
        <v>3446</v>
      </c>
      <c r="K9392">
        <v>2014</v>
      </c>
      <c r="L9392" t="s">
        <v>29</v>
      </c>
      <c r="M9392">
        <v>2039</v>
      </c>
      <c r="N9392">
        <v>24.153500000000001</v>
      </c>
      <c r="O9392">
        <v>52.566208000000003</v>
      </c>
      <c r="P9392" t="s">
        <v>3611</v>
      </c>
      <c r="Q9392" s="3">
        <f>Table1[[#This Row],[Capacity (MW)]]*0.395*8760*10^-6</f>
        <v>1.5672110850000001</v>
      </c>
      <c r="R9392" s="3" cm="1">
        <f t="array" ref="R9392">AVERAGE(VLOOKUP(_xlfn.TEXTSPLIT(Table1[[#This Row],[Fuel (no space after comma)]], ","), FuelList_Final_EF!$A$2:$B$65, 2, FALSE))</f>
        <v>53.06</v>
      </c>
      <c r="S9392" s="3">
        <f>Table1[[#This Row],[Generation (TWh)]]*10^9*VLOOKUP(Table1[[#This Row],[Turbine/Engine Technology]],Technology_HR!$A$2:$B$11,2,FALSE)*10^-6</f>
        <v>11830876.480665</v>
      </c>
      <c r="T9392" s="5">
        <f>Table1[[#This Row],[Fuel Consumption (mmBtu)]]*Table1[[#This Row],[Emission Factor (kg CO2/ mmBtu)]]*10^3</f>
        <v>627746306064.08484</v>
      </c>
      <c r="U9392" s="3">
        <f>Table1[[#This Row],[Emissions (g CO2)]]/(Table1[[#This Row],[Generation (TWh)]]*10^9)</f>
        <v>400.54993999999994</v>
      </c>
    </row>
    <row r="9393" spans="1:21" x14ac:dyDescent="0.35">
      <c r="A9393" t="s">
        <v>1673</v>
      </c>
      <c r="B9393" t="s">
        <v>3239</v>
      </c>
      <c r="C9393" t="str">
        <f>SUBSTITUTE(Table1[[#This Row],[Fuel]],", ",",")</f>
        <v>fossil gas: natural gas</v>
      </c>
      <c r="D9393" t="s">
        <v>3239</v>
      </c>
      <c r="H9393" t="s">
        <v>3438</v>
      </c>
      <c r="I9393">
        <v>370.57499999999999</v>
      </c>
      <c r="J9393" t="s">
        <v>3446</v>
      </c>
      <c r="K9393">
        <v>2014</v>
      </c>
      <c r="L9393" t="s">
        <v>29</v>
      </c>
      <c r="M9393">
        <v>2039</v>
      </c>
      <c r="N9393">
        <v>24.153500000000001</v>
      </c>
      <c r="O9393">
        <v>52.566208000000003</v>
      </c>
      <c r="P9393" t="s">
        <v>3611</v>
      </c>
      <c r="Q9393" s="3">
        <f>Table1[[#This Row],[Capacity (MW)]]*0.395*8760*10^-6</f>
        <v>1.282263615</v>
      </c>
      <c r="R9393" s="3" cm="1">
        <f t="array" ref="R9393">AVERAGE(VLOOKUP(_xlfn.TEXTSPLIT(Table1[[#This Row],[Fuel (no space after comma)]], ","), FuelList_Final_EF!$A$2:$B$65, 2, FALSE))</f>
        <v>53.06</v>
      </c>
      <c r="S9393" s="3">
        <f>Table1[[#This Row],[Generation (TWh)]]*10^9*VLOOKUP(Table1[[#This Row],[Turbine/Engine Technology]],Technology_HR!$A$2:$B$11,2,FALSE)*10^-6</f>
        <v>9679808.0296349991</v>
      </c>
      <c r="T9393" s="5">
        <f>Table1[[#This Row],[Fuel Consumption (mmBtu)]]*Table1[[#This Row],[Emission Factor (kg CO2/ mmBtu)]]*10^3</f>
        <v>513610614052.43304</v>
      </c>
      <c r="U9393" s="3">
        <f>Table1[[#This Row],[Emissions (g CO2)]]/(Table1[[#This Row],[Generation (TWh)]]*10^9)</f>
        <v>400.54993999999994</v>
      </c>
    </row>
    <row r="9394" spans="1:21" x14ac:dyDescent="0.35">
      <c r="A9394" t="s">
        <v>1573</v>
      </c>
      <c r="B9394" t="s">
        <v>3239</v>
      </c>
      <c r="C9394" t="str">
        <f>SUBSTITUTE(Table1[[#This Row],[Fuel]],", ",",")</f>
        <v>fossil gas: natural gas</v>
      </c>
      <c r="D9394" t="s">
        <v>3239</v>
      </c>
      <c r="H9394" t="s">
        <v>3438</v>
      </c>
      <c r="I9394">
        <v>452.92500000000001</v>
      </c>
      <c r="J9394" t="s">
        <v>3446</v>
      </c>
      <c r="K9394">
        <v>2014</v>
      </c>
      <c r="L9394" t="s">
        <v>29</v>
      </c>
      <c r="M9394">
        <v>2039</v>
      </c>
      <c r="N9394">
        <v>24.153500000000001</v>
      </c>
      <c r="O9394">
        <v>52.566208000000003</v>
      </c>
      <c r="P9394" t="s">
        <v>3611</v>
      </c>
      <c r="Q9394" s="3">
        <f>Table1[[#This Row],[Capacity (MW)]]*0.395*8760*10^-6</f>
        <v>1.5672110850000001</v>
      </c>
      <c r="R9394" s="3" cm="1">
        <f t="array" ref="R9394">AVERAGE(VLOOKUP(_xlfn.TEXTSPLIT(Table1[[#This Row],[Fuel (no space after comma)]], ","), FuelList_Final_EF!$A$2:$B$65, 2, FALSE))</f>
        <v>53.06</v>
      </c>
      <c r="S9394" s="3">
        <f>Table1[[#This Row],[Generation (TWh)]]*10^9*VLOOKUP(Table1[[#This Row],[Turbine/Engine Technology]],Technology_HR!$A$2:$B$11,2,FALSE)*10^-6</f>
        <v>11830876.480665</v>
      </c>
      <c r="T9394" s="5">
        <f>Table1[[#This Row],[Fuel Consumption (mmBtu)]]*Table1[[#This Row],[Emission Factor (kg CO2/ mmBtu)]]*10^3</f>
        <v>627746306064.08484</v>
      </c>
      <c r="U9394" s="3">
        <f>Table1[[#This Row],[Emissions (g CO2)]]/(Table1[[#This Row],[Generation (TWh)]]*10^9)</f>
        <v>400.54993999999994</v>
      </c>
    </row>
    <row r="9395" spans="1:21" x14ac:dyDescent="0.35">
      <c r="A9395" t="s">
        <v>2357</v>
      </c>
      <c r="B9395" t="s">
        <v>3239</v>
      </c>
      <c r="C9395" t="str">
        <f>SUBSTITUTE(Table1[[#This Row],[Fuel]],", ",",")</f>
        <v>fossil gas: natural gas</v>
      </c>
      <c r="D9395" t="s">
        <v>3239</v>
      </c>
      <c r="H9395" t="s">
        <v>3438</v>
      </c>
      <c r="I9395">
        <v>1672.5</v>
      </c>
      <c r="J9395" t="s">
        <v>3446</v>
      </c>
      <c r="K9395">
        <v>2009</v>
      </c>
      <c r="L9395" t="s">
        <v>29</v>
      </c>
      <c r="M9395">
        <v>2029</v>
      </c>
      <c r="N9395">
        <v>24.760380999999999</v>
      </c>
      <c r="O9395">
        <v>54.679743999999999</v>
      </c>
      <c r="P9395" t="s">
        <v>3611</v>
      </c>
      <c r="Q9395" s="3">
        <f>Table1[[#This Row],[Capacity (MW)]]*0.395*8760*10^-6</f>
        <v>5.7871844999999995</v>
      </c>
      <c r="R9395" s="3" cm="1">
        <f t="array" ref="R9395">AVERAGE(VLOOKUP(_xlfn.TEXTSPLIT(Table1[[#This Row],[Fuel (no space after comma)]], ","), FuelList_Final_EF!$A$2:$B$65, 2, FALSE))</f>
        <v>53.06</v>
      </c>
      <c r="S9395" s="3">
        <f>Table1[[#This Row],[Generation (TWh)]]*10^9*VLOOKUP(Table1[[#This Row],[Turbine/Engine Technology]],Technology_HR!$A$2:$B$11,2,FALSE)*10^-6</f>
        <v>43687455.790499993</v>
      </c>
      <c r="T9395" s="5">
        <f>Table1[[#This Row],[Fuel Consumption (mmBtu)]]*Table1[[#This Row],[Emission Factor (kg CO2/ mmBtu)]]*10^3</f>
        <v>2318056404243.9297</v>
      </c>
      <c r="U9395" s="3">
        <f>Table1[[#This Row],[Emissions (g CO2)]]/(Table1[[#This Row],[Generation (TWh)]]*10^9)</f>
        <v>400.54993999999999</v>
      </c>
    </row>
    <row r="9396" spans="1:21" x14ac:dyDescent="0.35">
      <c r="A9396" t="s">
        <v>2358</v>
      </c>
      <c r="B9396" t="s">
        <v>3239</v>
      </c>
      <c r="C9396" t="str">
        <f>SUBSTITUTE(Table1[[#This Row],[Fuel]],", ",",")</f>
        <v>fossil gas: natural gas</v>
      </c>
      <c r="D9396" t="s">
        <v>3239</v>
      </c>
      <c r="H9396" t="s">
        <v>3438</v>
      </c>
      <c r="I9396">
        <v>337.9</v>
      </c>
      <c r="J9396" t="s">
        <v>3446</v>
      </c>
      <c r="K9396">
        <v>2001</v>
      </c>
      <c r="L9396" t="s">
        <v>29</v>
      </c>
      <c r="M9396" t="s">
        <v>29</v>
      </c>
      <c r="N9396">
        <v>24.765809999999998</v>
      </c>
      <c r="O9396">
        <v>54.686593999999999</v>
      </c>
      <c r="P9396" t="s">
        <v>3611</v>
      </c>
      <c r="Q9396" s="3">
        <f>Table1[[#This Row],[Capacity (MW)]]*0.395*8760*10^-6</f>
        <v>1.1692015799999997</v>
      </c>
      <c r="R9396" s="3" cm="1">
        <f t="array" ref="R9396">AVERAGE(VLOOKUP(_xlfn.TEXTSPLIT(Table1[[#This Row],[Fuel (no space after comma)]], ","), FuelList_Final_EF!$A$2:$B$65, 2, FALSE))</f>
        <v>53.06</v>
      </c>
      <c r="S9396" s="3">
        <f>Table1[[#This Row],[Generation (TWh)]]*10^9*VLOOKUP(Table1[[#This Row],[Turbine/Engine Technology]],Technology_HR!$A$2:$B$11,2,FALSE)*10^-6</f>
        <v>8826302.7274199985</v>
      </c>
      <c r="T9396" s="5">
        <f>Table1[[#This Row],[Fuel Consumption (mmBtu)]]*Table1[[#This Row],[Emission Factor (kg CO2/ mmBtu)]]*10^3</f>
        <v>468323622716.90509</v>
      </c>
      <c r="U9396" s="3">
        <f>Table1[[#This Row],[Emissions (g CO2)]]/(Table1[[#This Row],[Generation (TWh)]]*10^9)</f>
        <v>400.54993999999999</v>
      </c>
    </row>
    <row r="9397" spans="1:21" x14ac:dyDescent="0.35">
      <c r="A9397" t="s">
        <v>2358</v>
      </c>
      <c r="B9397" t="s">
        <v>3239</v>
      </c>
      <c r="C9397" t="str">
        <f>SUBSTITUTE(Table1[[#This Row],[Fuel]],", ",",")</f>
        <v>fossil gas: natural gas</v>
      </c>
      <c r="D9397" t="s">
        <v>3239</v>
      </c>
      <c r="H9397" t="s">
        <v>3438</v>
      </c>
      <c r="I9397">
        <v>1041</v>
      </c>
      <c r="J9397" t="s">
        <v>3446</v>
      </c>
      <c r="K9397">
        <v>2008</v>
      </c>
      <c r="L9397" t="s">
        <v>29</v>
      </c>
      <c r="M9397" t="s">
        <v>29</v>
      </c>
      <c r="N9397">
        <v>24.765809999999998</v>
      </c>
      <c r="O9397">
        <v>54.686593999999999</v>
      </c>
      <c r="P9397" t="s">
        <v>3611</v>
      </c>
      <c r="Q9397" s="3">
        <f>Table1[[#This Row],[Capacity (MW)]]*0.395*8760*10^-6</f>
        <v>3.6020681999999997</v>
      </c>
      <c r="R9397" s="3" cm="1">
        <f t="array" ref="R9397">AVERAGE(VLOOKUP(_xlfn.TEXTSPLIT(Table1[[#This Row],[Fuel (no space after comma)]], ","), FuelList_Final_EF!$A$2:$B$65, 2, FALSE))</f>
        <v>53.06</v>
      </c>
      <c r="S9397" s="3">
        <f>Table1[[#This Row],[Generation (TWh)]]*10^9*VLOOKUP(Table1[[#This Row],[Turbine/Engine Technology]],Technology_HR!$A$2:$B$11,2,FALSE)*10^-6</f>
        <v>27192012.841799993</v>
      </c>
      <c r="T9397" s="5">
        <f>Table1[[#This Row],[Fuel Consumption (mmBtu)]]*Table1[[#This Row],[Emission Factor (kg CO2/ mmBtu)]]*10^3</f>
        <v>1442808201385.9077</v>
      </c>
      <c r="U9397" s="3">
        <f>Table1[[#This Row],[Emissions (g CO2)]]/(Table1[[#This Row],[Generation (TWh)]]*10^9)</f>
        <v>400.54993999999999</v>
      </c>
    </row>
    <row r="9398" spans="1:21" x14ac:dyDescent="0.35">
      <c r="A9398" t="s">
        <v>2358</v>
      </c>
      <c r="B9398" t="s">
        <v>3239</v>
      </c>
      <c r="C9398" t="str">
        <f>SUBSTITUTE(Table1[[#This Row],[Fuel]],", ",",")</f>
        <v>fossil gas: natural gas</v>
      </c>
      <c r="D9398" t="s">
        <v>3239</v>
      </c>
      <c r="H9398" t="s">
        <v>3440</v>
      </c>
      <c r="I9398">
        <v>146</v>
      </c>
      <c r="J9398" t="s">
        <v>3446</v>
      </c>
      <c r="K9398">
        <v>1997</v>
      </c>
      <c r="L9398" t="s">
        <v>29</v>
      </c>
      <c r="M9398" t="s">
        <v>29</v>
      </c>
      <c r="N9398">
        <v>24.765809999999998</v>
      </c>
      <c r="O9398">
        <v>54.686593999999999</v>
      </c>
      <c r="P9398" t="s">
        <v>3611</v>
      </c>
      <c r="Q9398" s="3">
        <f>Table1[[#This Row],[Capacity (MW)]]*0.395*8760*10^-6</f>
        <v>0.5051892</v>
      </c>
      <c r="R9398" s="3" cm="1">
        <f t="array" ref="R9398">AVERAGE(VLOOKUP(_xlfn.TEXTSPLIT(Table1[[#This Row],[Fuel (no space after comma)]], ","), FuelList_Final_EF!$A$2:$B$65, 2, FALSE))</f>
        <v>53.06</v>
      </c>
      <c r="S9398" s="3">
        <f>Table1[[#This Row],[Generation (TWh)]]*10^9*VLOOKUP(Table1[[#This Row],[Turbine/Engine Technology]],Technology_HR!$A$2:$B$11,2,FALSE)*10^-6</f>
        <v>5195870.9219999993</v>
      </c>
      <c r="T9398" s="5">
        <f>Table1[[#This Row],[Fuel Consumption (mmBtu)]]*Table1[[#This Row],[Emission Factor (kg CO2/ mmBtu)]]*10^3</f>
        <v>275692911121.31995</v>
      </c>
      <c r="U9398" s="3">
        <f>Table1[[#This Row],[Emissions (g CO2)]]/(Table1[[#This Row],[Generation (TWh)]]*10^9)</f>
        <v>545.72209999999984</v>
      </c>
    </row>
    <row r="9399" spans="1:21" x14ac:dyDescent="0.35">
      <c r="A9399" t="s">
        <v>2358</v>
      </c>
      <c r="B9399" t="s">
        <v>3239</v>
      </c>
      <c r="C9399" t="str">
        <f>SUBSTITUTE(Table1[[#This Row],[Fuel]],", ",",")</f>
        <v>fossil gas: natural gas</v>
      </c>
      <c r="D9399" t="s">
        <v>3239</v>
      </c>
      <c r="H9399" t="s">
        <v>3440</v>
      </c>
      <c r="I9399">
        <v>146</v>
      </c>
      <c r="J9399" t="s">
        <v>3446</v>
      </c>
      <c r="K9399">
        <v>1997</v>
      </c>
      <c r="L9399" t="s">
        <v>29</v>
      </c>
      <c r="M9399" t="s">
        <v>29</v>
      </c>
      <c r="N9399">
        <v>24.765809999999998</v>
      </c>
      <c r="O9399">
        <v>54.686593999999999</v>
      </c>
      <c r="P9399" t="s">
        <v>3611</v>
      </c>
      <c r="Q9399" s="3">
        <f>Table1[[#This Row],[Capacity (MW)]]*0.395*8760*10^-6</f>
        <v>0.5051892</v>
      </c>
      <c r="R9399" s="3" cm="1">
        <f t="array" ref="R9399">AVERAGE(VLOOKUP(_xlfn.TEXTSPLIT(Table1[[#This Row],[Fuel (no space after comma)]], ","), FuelList_Final_EF!$A$2:$B$65, 2, FALSE))</f>
        <v>53.06</v>
      </c>
      <c r="S9399" s="3">
        <f>Table1[[#This Row],[Generation (TWh)]]*10^9*VLOOKUP(Table1[[#This Row],[Turbine/Engine Technology]],Technology_HR!$A$2:$B$11,2,FALSE)*10^-6</f>
        <v>5195870.9219999993</v>
      </c>
      <c r="T9399" s="5">
        <f>Table1[[#This Row],[Fuel Consumption (mmBtu)]]*Table1[[#This Row],[Emission Factor (kg CO2/ mmBtu)]]*10^3</f>
        <v>275692911121.31995</v>
      </c>
      <c r="U9399" s="3">
        <f>Table1[[#This Row],[Emissions (g CO2)]]/(Table1[[#This Row],[Generation (TWh)]]*10^9)</f>
        <v>545.72209999999984</v>
      </c>
    </row>
    <row r="9400" spans="1:21" x14ac:dyDescent="0.35">
      <c r="A9400" t="s">
        <v>2358</v>
      </c>
      <c r="B9400" t="s">
        <v>3239</v>
      </c>
      <c r="C9400" t="str">
        <f>SUBSTITUTE(Table1[[#This Row],[Fuel]],", ",",")</f>
        <v>fossil gas: natural gas</v>
      </c>
      <c r="D9400" t="s">
        <v>3239</v>
      </c>
      <c r="H9400" t="s">
        <v>3440</v>
      </c>
      <c r="I9400">
        <v>146</v>
      </c>
      <c r="J9400" t="s">
        <v>3446</v>
      </c>
      <c r="K9400">
        <v>1997</v>
      </c>
      <c r="L9400" t="s">
        <v>29</v>
      </c>
      <c r="M9400" t="s">
        <v>29</v>
      </c>
      <c r="N9400">
        <v>24.765809999999998</v>
      </c>
      <c r="O9400">
        <v>54.686593999999999</v>
      </c>
      <c r="P9400" t="s">
        <v>3611</v>
      </c>
      <c r="Q9400" s="3">
        <f>Table1[[#This Row],[Capacity (MW)]]*0.395*8760*10^-6</f>
        <v>0.5051892</v>
      </c>
      <c r="R9400" s="3" cm="1">
        <f t="array" ref="R9400">AVERAGE(VLOOKUP(_xlfn.TEXTSPLIT(Table1[[#This Row],[Fuel (no space after comma)]], ","), FuelList_Final_EF!$A$2:$B$65, 2, FALSE))</f>
        <v>53.06</v>
      </c>
      <c r="S9400" s="3">
        <f>Table1[[#This Row],[Generation (TWh)]]*10^9*VLOOKUP(Table1[[#This Row],[Turbine/Engine Technology]],Technology_HR!$A$2:$B$11,2,FALSE)*10^-6</f>
        <v>5195870.9219999993</v>
      </c>
      <c r="T9400" s="5">
        <f>Table1[[#This Row],[Fuel Consumption (mmBtu)]]*Table1[[#This Row],[Emission Factor (kg CO2/ mmBtu)]]*10^3</f>
        <v>275692911121.31995</v>
      </c>
      <c r="U9400" s="3">
        <f>Table1[[#This Row],[Emissions (g CO2)]]/(Table1[[#This Row],[Generation (TWh)]]*10^9)</f>
        <v>545.72209999999984</v>
      </c>
    </row>
    <row r="9401" spans="1:21" x14ac:dyDescent="0.35">
      <c r="A9401" t="s">
        <v>2358</v>
      </c>
      <c r="B9401" t="s">
        <v>3239</v>
      </c>
      <c r="C9401" t="str">
        <f>SUBSTITUTE(Table1[[#This Row],[Fuel]],", ",",")</f>
        <v>fossil gas: natural gas</v>
      </c>
      <c r="D9401" t="s">
        <v>3239</v>
      </c>
      <c r="H9401" t="s">
        <v>3440</v>
      </c>
      <c r="I9401">
        <v>146</v>
      </c>
      <c r="J9401" t="s">
        <v>3446</v>
      </c>
      <c r="K9401">
        <v>1997</v>
      </c>
      <c r="L9401" t="s">
        <v>29</v>
      </c>
      <c r="M9401" t="s">
        <v>29</v>
      </c>
      <c r="N9401">
        <v>24.765809999999998</v>
      </c>
      <c r="O9401">
        <v>54.686593999999999</v>
      </c>
      <c r="P9401" t="s">
        <v>3611</v>
      </c>
      <c r="Q9401" s="3">
        <f>Table1[[#This Row],[Capacity (MW)]]*0.395*8760*10^-6</f>
        <v>0.5051892</v>
      </c>
      <c r="R9401" s="3" cm="1">
        <f t="array" ref="R9401">AVERAGE(VLOOKUP(_xlfn.TEXTSPLIT(Table1[[#This Row],[Fuel (no space after comma)]], ","), FuelList_Final_EF!$A$2:$B$65, 2, FALSE))</f>
        <v>53.06</v>
      </c>
      <c r="S9401" s="3">
        <f>Table1[[#This Row],[Generation (TWh)]]*10^9*VLOOKUP(Table1[[#This Row],[Turbine/Engine Technology]],Technology_HR!$A$2:$B$11,2,FALSE)*10^-6</f>
        <v>5195870.9219999993</v>
      </c>
      <c r="T9401" s="5">
        <f>Table1[[#This Row],[Fuel Consumption (mmBtu)]]*Table1[[#This Row],[Emission Factor (kg CO2/ mmBtu)]]*10^3</f>
        <v>275692911121.31995</v>
      </c>
      <c r="U9401" s="3">
        <f>Table1[[#This Row],[Emissions (g CO2)]]/(Table1[[#This Row],[Generation (TWh)]]*10^9)</f>
        <v>545.72209999999984</v>
      </c>
    </row>
    <row r="9402" spans="1:21" x14ac:dyDescent="0.35">
      <c r="A9402" t="s">
        <v>2358</v>
      </c>
      <c r="B9402" t="s">
        <v>3239</v>
      </c>
      <c r="C9402" t="str">
        <f>SUBSTITUTE(Table1[[#This Row],[Fuel]],", ",",")</f>
        <v>fossil gas: natural gas</v>
      </c>
      <c r="D9402" t="s">
        <v>3239</v>
      </c>
      <c r="H9402" t="s">
        <v>3440</v>
      </c>
      <c r="I9402">
        <v>146</v>
      </c>
      <c r="J9402" t="s">
        <v>3446</v>
      </c>
      <c r="K9402">
        <v>1997</v>
      </c>
      <c r="L9402" t="s">
        <v>29</v>
      </c>
      <c r="M9402" t="s">
        <v>29</v>
      </c>
      <c r="N9402">
        <v>24.765809999999998</v>
      </c>
      <c r="O9402">
        <v>54.686593999999999</v>
      </c>
      <c r="P9402" t="s">
        <v>3611</v>
      </c>
      <c r="Q9402" s="3">
        <f>Table1[[#This Row],[Capacity (MW)]]*0.395*8760*10^-6</f>
        <v>0.5051892</v>
      </c>
      <c r="R9402" s="3" cm="1">
        <f t="array" ref="R9402">AVERAGE(VLOOKUP(_xlfn.TEXTSPLIT(Table1[[#This Row],[Fuel (no space after comma)]], ","), FuelList_Final_EF!$A$2:$B$65, 2, FALSE))</f>
        <v>53.06</v>
      </c>
      <c r="S9402" s="3">
        <f>Table1[[#This Row],[Generation (TWh)]]*10^9*VLOOKUP(Table1[[#This Row],[Turbine/Engine Technology]],Technology_HR!$A$2:$B$11,2,FALSE)*10^-6</f>
        <v>5195870.9219999993</v>
      </c>
      <c r="T9402" s="5">
        <f>Table1[[#This Row],[Fuel Consumption (mmBtu)]]*Table1[[#This Row],[Emission Factor (kg CO2/ mmBtu)]]*10^3</f>
        <v>275692911121.31995</v>
      </c>
      <c r="U9402" s="3">
        <f>Table1[[#This Row],[Emissions (g CO2)]]/(Table1[[#This Row],[Generation (TWh)]]*10^9)</f>
        <v>545.72209999999984</v>
      </c>
    </row>
    <row r="9403" spans="1:21" x14ac:dyDescent="0.35">
      <c r="A9403" t="s">
        <v>2358</v>
      </c>
      <c r="B9403" t="s">
        <v>3239</v>
      </c>
      <c r="C9403" t="str">
        <f>SUBSTITUTE(Table1[[#This Row],[Fuel]],", ",",")</f>
        <v>fossil gas: natural gas</v>
      </c>
      <c r="D9403" t="s">
        <v>3239</v>
      </c>
      <c r="H9403" t="s">
        <v>3440</v>
      </c>
      <c r="I9403">
        <v>146</v>
      </c>
      <c r="J9403" t="s">
        <v>3446</v>
      </c>
      <c r="K9403">
        <v>1997</v>
      </c>
      <c r="L9403" t="s">
        <v>29</v>
      </c>
      <c r="M9403" t="s">
        <v>29</v>
      </c>
      <c r="N9403">
        <v>24.765809999999998</v>
      </c>
      <c r="O9403">
        <v>54.686593999999999</v>
      </c>
      <c r="P9403" t="s">
        <v>3611</v>
      </c>
      <c r="Q9403" s="3">
        <f>Table1[[#This Row],[Capacity (MW)]]*0.395*8760*10^-6</f>
        <v>0.5051892</v>
      </c>
      <c r="R9403" s="3" cm="1">
        <f t="array" ref="R9403">AVERAGE(VLOOKUP(_xlfn.TEXTSPLIT(Table1[[#This Row],[Fuel (no space after comma)]], ","), FuelList_Final_EF!$A$2:$B$65, 2, FALSE))</f>
        <v>53.06</v>
      </c>
      <c r="S9403" s="3">
        <f>Table1[[#This Row],[Generation (TWh)]]*10^9*VLOOKUP(Table1[[#This Row],[Turbine/Engine Technology]],Technology_HR!$A$2:$B$11,2,FALSE)*10^-6</f>
        <v>5195870.9219999993</v>
      </c>
      <c r="T9403" s="5">
        <f>Table1[[#This Row],[Fuel Consumption (mmBtu)]]*Table1[[#This Row],[Emission Factor (kg CO2/ mmBtu)]]*10^3</f>
        <v>275692911121.31995</v>
      </c>
      <c r="U9403" s="3">
        <f>Table1[[#This Row],[Emissions (g CO2)]]/(Table1[[#This Row],[Generation (TWh)]]*10^9)</f>
        <v>545.72209999999984</v>
      </c>
    </row>
    <row r="9404" spans="1:21" x14ac:dyDescent="0.35">
      <c r="A9404" t="s">
        <v>2352</v>
      </c>
      <c r="B9404" t="s">
        <v>3239</v>
      </c>
      <c r="C9404" t="str">
        <f>SUBSTITUTE(Table1[[#This Row],[Fuel]],", ",",")</f>
        <v>fossil gas: natural gas</v>
      </c>
      <c r="D9404" t="s">
        <v>3239</v>
      </c>
      <c r="H9404" t="s">
        <v>3438</v>
      </c>
      <c r="I9404">
        <v>2500</v>
      </c>
      <c r="J9404" t="s">
        <v>3447</v>
      </c>
      <c r="K9404">
        <v>2028</v>
      </c>
      <c r="L9404" t="s">
        <v>29</v>
      </c>
      <c r="M9404" t="s">
        <v>29</v>
      </c>
      <c r="N9404">
        <v>24.742035000000001</v>
      </c>
      <c r="O9404">
        <v>54.692410000000002</v>
      </c>
      <c r="P9404" t="s">
        <v>3611</v>
      </c>
      <c r="Q9404" s="3">
        <f>Table1[[#This Row],[Capacity (MW)]]*0.395*8760*10^-6</f>
        <v>8.6504999999999992</v>
      </c>
      <c r="R9404" s="3" cm="1">
        <f t="array" ref="R9404">AVERAGE(VLOOKUP(_xlfn.TEXTSPLIT(Table1[[#This Row],[Fuel (no space after comma)]], ","), FuelList_Final_EF!$A$2:$B$65, 2, FALSE))</f>
        <v>53.06</v>
      </c>
      <c r="S9404" s="3">
        <f>Table1[[#This Row],[Generation (TWh)]]*10^9*VLOOKUP(Table1[[#This Row],[Turbine/Engine Technology]],Technology_HR!$A$2:$B$11,2,FALSE)*10^-6</f>
        <v>65302624.5</v>
      </c>
      <c r="T9404" s="5">
        <f>Table1[[#This Row],[Fuel Consumption (mmBtu)]]*Table1[[#This Row],[Emission Factor (kg CO2/ mmBtu)]]*10^3</f>
        <v>3464957255970.0005</v>
      </c>
      <c r="U9404" s="3">
        <f>Table1[[#This Row],[Emissions (g CO2)]]/(Table1[[#This Row],[Generation (TWh)]]*10^9)</f>
        <v>400.54994000000005</v>
      </c>
    </row>
    <row r="9405" spans="1:21" x14ac:dyDescent="0.35">
      <c r="A9405" t="s">
        <v>1458</v>
      </c>
      <c r="B9405" t="s">
        <v>3239</v>
      </c>
      <c r="C9405" t="str">
        <f>SUBSTITUTE(Table1[[#This Row],[Fuel]],", ",",")</f>
        <v>fossil gas: natural gas</v>
      </c>
      <c r="D9405" t="s">
        <v>3239</v>
      </c>
      <c r="H9405" t="s">
        <v>3438</v>
      </c>
      <c r="I9405">
        <v>341.2</v>
      </c>
      <c r="J9405" t="s">
        <v>3446</v>
      </c>
      <c r="K9405">
        <v>2007</v>
      </c>
      <c r="L9405" t="s">
        <v>29</v>
      </c>
      <c r="M9405">
        <v>2027</v>
      </c>
      <c r="N9405">
        <v>24.434804</v>
      </c>
      <c r="O9405">
        <v>54.487617</v>
      </c>
      <c r="P9405" t="s">
        <v>3611</v>
      </c>
      <c r="Q9405" s="3">
        <f>Table1[[#This Row],[Capacity (MW)]]*0.395*8760*10^-6</f>
        <v>1.1806202399999999</v>
      </c>
      <c r="R9405" s="3" cm="1">
        <f t="array" ref="R9405">AVERAGE(VLOOKUP(_xlfn.TEXTSPLIT(Table1[[#This Row],[Fuel (no space after comma)]], ","), FuelList_Final_EF!$A$2:$B$65, 2, FALSE))</f>
        <v>53.06</v>
      </c>
      <c r="S9405" s="3">
        <f>Table1[[#This Row],[Generation (TWh)]]*10^9*VLOOKUP(Table1[[#This Row],[Turbine/Engine Technology]],Technology_HR!$A$2:$B$11,2,FALSE)*10^-6</f>
        <v>8912502.191759998</v>
      </c>
      <c r="T9405" s="5">
        <f>Table1[[#This Row],[Fuel Consumption (mmBtu)]]*Table1[[#This Row],[Emission Factor (kg CO2/ mmBtu)]]*10^3</f>
        <v>472897366294.78552</v>
      </c>
      <c r="U9405" s="3">
        <f>Table1[[#This Row],[Emissions (g CO2)]]/(Table1[[#This Row],[Generation (TWh)]]*10^9)</f>
        <v>400.54993999999999</v>
      </c>
    </row>
    <row r="9406" spans="1:21" x14ac:dyDescent="0.35">
      <c r="A9406" t="s">
        <v>938</v>
      </c>
      <c r="B9406" t="s">
        <v>3239</v>
      </c>
      <c r="C9406" t="str">
        <f>SUBSTITUTE(Table1[[#This Row],[Fuel]],", ",",")</f>
        <v>fossil gas: natural gas</v>
      </c>
      <c r="D9406" t="s">
        <v>3239</v>
      </c>
      <c r="H9406" t="s">
        <v>3438</v>
      </c>
      <c r="I9406">
        <v>341.2</v>
      </c>
      <c r="J9406" t="s">
        <v>3446</v>
      </c>
      <c r="K9406">
        <v>2007</v>
      </c>
      <c r="L9406" t="s">
        <v>29</v>
      </c>
      <c r="M9406">
        <v>2027</v>
      </c>
      <c r="N9406">
        <v>24.434804</v>
      </c>
      <c r="O9406">
        <v>54.487617</v>
      </c>
      <c r="P9406" t="s">
        <v>3611</v>
      </c>
      <c r="Q9406" s="3">
        <f>Table1[[#This Row],[Capacity (MW)]]*0.395*8760*10^-6</f>
        <v>1.1806202399999999</v>
      </c>
      <c r="R9406" s="3" cm="1">
        <f t="array" ref="R9406">AVERAGE(VLOOKUP(_xlfn.TEXTSPLIT(Table1[[#This Row],[Fuel (no space after comma)]], ","), FuelList_Final_EF!$A$2:$B$65, 2, FALSE))</f>
        <v>53.06</v>
      </c>
      <c r="S9406" s="3">
        <f>Table1[[#This Row],[Generation (TWh)]]*10^9*VLOOKUP(Table1[[#This Row],[Turbine/Engine Technology]],Technology_HR!$A$2:$B$11,2,FALSE)*10^-6</f>
        <v>8912502.191759998</v>
      </c>
      <c r="T9406" s="5">
        <f>Table1[[#This Row],[Fuel Consumption (mmBtu)]]*Table1[[#This Row],[Emission Factor (kg CO2/ mmBtu)]]*10^3</f>
        <v>472897366294.78552</v>
      </c>
      <c r="U9406" s="3">
        <f>Table1[[#This Row],[Emissions (g CO2)]]/(Table1[[#This Row],[Generation (TWh)]]*10^9)</f>
        <v>400.54993999999999</v>
      </c>
    </row>
    <row r="9407" spans="1:21" x14ac:dyDescent="0.35">
      <c r="A9407" t="s">
        <v>2057</v>
      </c>
      <c r="B9407" t="s">
        <v>3239</v>
      </c>
      <c r="C9407" t="str">
        <f>SUBSTITUTE(Table1[[#This Row],[Fuel]],", ",",")</f>
        <v>fossil gas: natural gas</v>
      </c>
      <c r="D9407" t="s">
        <v>3239</v>
      </c>
      <c r="H9407" t="s">
        <v>3438</v>
      </c>
      <c r="I9407">
        <v>1023.6</v>
      </c>
      <c r="J9407" t="s">
        <v>3446</v>
      </c>
      <c r="K9407">
        <v>2007</v>
      </c>
      <c r="L9407" t="s">
        <v>29</v>
      </c>
      <c r="M9407">
        <v>2027</v>
      </c>
      <c r="N9407">
        <v>24.434804</v>
      </c>
      <c r="O9407">
        <v>54.487617</v>
      </c>
      <c r="P9407" t="s">
        <v>3611</v>
      </c>
      <c r="Q9407" s="3">
        <f>Table1[[#This Row],[Capacity (MW)]]*0.395*8760*10^-6</f>
        <v>3.5418607199999999</v>
      </c>
      <c r="R9407" s="3" cm="1">
        <f t="array" ref="R9407">AVERAGE(VLOOKUP(_xlfn.TEXTSPLIT(Table1[[#This Row],[Fuel (no space after comma)]], ","), FuelList_Final_EF!$A$2:$B$65, 2, FALSE))</f>
        <v>53.06</v>
      </c>
      <c r="S9407" s="3">
        <f>Table1[[#This Row],[Generation (TWh)]]*10^9*VLOOKUP(Table1[[#This Row],[Turbine/Engine Technology]],Technology_HR!$A$2:$B$11,2,FALSE)*10^-6</f>
        <v>26737506.57528</v>
      </c>
      <c r="T9407" s="5">
        <f>Table1[[#This Row],[Fuel Consumption (mmBtu)]]*Table1[[#This Row],[Emission Factor (kg CO2/ mmBtu)]]*10^3</f>
        <v>1418692098884.3567</v>
      </c>
      <c r="U9407" s="3">
        <f>Table1[[#This Row],[Emissions (g CO2)]]/(Table1[[#This Row],[Generation (TWh)]]*10^9)</f>
        <v>400.54993999999999</v>
      </c>
    </row>
    <row r="9408" spans="1:21" x14ac:dyDescent="0.35">
      <c r="A9408" t="s">
        <v>2350</v>
      </c>
      <c r="B9408" t="s">
        <v>3239</v>
      </c>
      <c r="C9408" t="str">
        <f>SUBSTITUTE(Table1[[#This Row],[Fuel]],", ",",")</f>
        <v>fossil gas: natural gas</v>
      </c>
      <c r="D9408" t="s">
        <v>3239</v>
      </c>
      <c r="H9408" t="s">
        <v>3436</v>
      </c>
      <c r="I9408">
        <v>100</v>
      </c>
      <c r="J9408" t="s">
        <v>3446</v>
      </c>
      <c r="K9408">
        <v>1998</v>
      </c>
      <c r="L9408" t="s">
        <v>29</v>
      </c>
      <c r="M9408" t="s">
        <v>29</v>
      </c>
      <c r="N9408">
        <v>25.373200000000001</v>
      </c>
      <c r="O9408">
        <v>55.461100000000002</v>
      </c>
      <c r="P9408" t="s">
        <v>3611</v>
      </c>
      <c r="Q9408" s="3">
        <f>Table1[[#This Row],[Capacity (MW)]]*0.395*8760*10^-6</f>
        <v>0.34601999999999999</v>
      </c>
      <c r="R9408" s="3" cm="1">
        <f t="array" ref="R9408">AVERAGE(VLOOKUP(_xlfn.TEXTSPLIT(Table1[[#This Row],[Fuel (no space after comma)]], ","), FuelList_Final_EF!$A$2:$B$65, 2, FALSE))</f>
        <v>53.06</v>
      </c>
      <c r="S9408" s="3">
        <f>Table1[[#This Row],[Generation (TWh)]]*10^9*VLOOKUP(Table1[[#This Row],[Turbine/Engine Technology]],Technology_HR!$A$2:$B$11,2,FALSE)*10^-6</f>
        <v>3809680.1999999997</v>
      </c>
      <c r="T9408" s="5">
        <f>Table1[[#This Row],[Fuel Consumption (mmBtu)]]*Table1[[#This Row],[Emission Factor (kg CO2/ mmBtu)]]*10^3</f>
        <v>202141631412</v>
      </c>
      <c r="U9408" s="3">
        <f>Table1[[#This Row],[Emissions (g CO2)]]/(Table1[[#This Row],[Generation (TWh)]]*10^9)</f>
        <v>584.19060000000002</v>
      </c>
    </row>
    <row r="9409" spans="1:21" x14ac:dyDescent="0.35">
      <c r="A9409" t="s">
        <v>2350</v>
      </c>
      <c r="B9409" t="s">
        <v>3239</v>
      </c>
      <c r="C9409" t="str">
        <f>SUBSTITUTE(Table1[[#This Row],[Fuel]],", ",",")</f>
        <v>fossil gas: natural gas</v>
      </c>
      <c r="D9409" t="s">
        <v>3239</v>
      </c>
      <c r="H9409" t="s">
        <v>3436</v>
      </c>
      <c r="I9409">
        <v>100</v>
      </c>
      <c r="J9409" t="s">
        <v>3446</v>
      </c>
      <c r="K9409">
        <v>2001</v>
      </c>
      <c r="L9409" t="s">
        <v>29</v>
      </c>
      <c r="M9409" t="s">
        <v>29</v>
      </c>
      <c r="N9409">
        <v>25.373200000000001</v>
      </c>
      <c r="O9409">
        <v>55.461100000000002</v>
      </c>
      <c r="P9409" t="s">
        <v>3611</v>
      </c>
      <c r="Q9409" s="3">
        <f>Table1[[#This Row],[Capacity (MW)]]*0.395*8760*10^-6</f>
        <v>0.34601999999999999</v>
      </c>
      <c r="R9409" s="3" cm="1">
        <f t="array" ref="R9409">AVERAGE(VLOOKUP(_xlfn.TEXTSPLIT(Table1[[#This Row],[Fuel (no space after comma)]], ","), FuelList_Final_EF!$A$2:$B$65, 2, FALSE))</f>
        <v>53.06</v>
      </c>
      <c r="S9409" s="3">
        <f>Table1[[#This Row],[Generation (TWh)]]*10^9*VLOOKUP(Table1[[#This Row],[Turbine/Engine Technology]],Technology_HR!$A$2:$B$11,2,FALSE)*10^-6</f>
        <v>3809680.1999999997</v>
      </c>
      <c r="T9409" s="5">
        <f>Table1[[#This Row],[Fuel Consumption (mmBtu)]]*Table1[[#This Row],[Emission Factor (kg CO2/ mmBtu)]]*10^3</f>
        <v>202141631412</v>
      </c>
      <c r="U9409" s="3">
        <f>Table1[[#This Row],[Emissions (g CO2)]]/(Table1[[#This Row],[Generation (TWh)]]*10^9)</f>
        <v>584.19060000000002</v>
      </c>
    </row>
    <row r="9410" spans="1:21" x14ac:dyDescent="0.35">
      <c r="A9410" t="s">
        <v>2350</v>
      </c>
      <c r="B9410" t="s">
        <v>3239</v>
      </c>
      <c r="C9410" t="str">
        <f>SUBSTITUTE(Table1[[#This Row],[Fuel]],", ",",")</f>
        <v>fossil gas: natural gas</v>
      </c>
      <c r="D9410" t="s">
        <v>3239</v>
      </c>
      <c r="H9410" t="s">
        <v>3436</v>
      </c>
      <c r="I9410">
        <v>100</v>
      </c>
      <c r="J9410" t="s">
        <v>3446</v>
      </c>
      <c r="K9410">
        <v>2005</v>
      </c>
      <c r="L9410" t="s">
        <v>29</v>
      </c>
      <c r="M9410" t="s">
        <v>29</v>
      </c>
      <c r="N9410">
        <v>25.373200000000001</v>
      </c>
      <c r="O9410">
        <v>55.461100000000002</v>
      </c>
      <c r="P9410" t="s">
        <v>3611</v>
      </c>
      <c r="Q9410" s="3">
        <f>Table1[[#This Row],[Capacity (MW)]]*0.395*8760*10^-6</f>
        <v>0.34601999999999999</v>
      </c>
      <c r="R9410" s="3" cm="1">
        <f t="array" ref="R9410">AVERAGE(VLOOKUP(_xlfn.TEXTSPLIT(Table1[[#This Row],[Fuel (no space after comma)]], ","), FuelList_Final_EF!$A$2:$B$65, 2, FALSE))</f>
        <v>53.06</v>
      </c>
      <c r="S9410" s="3">
        <f>Table1[[#This Row],[Generation (TWh)]]*10^9*VLOOKUP(Table1[[#This Row],[Turbine/Engine Technology]],Technology_HR!$A$2:$B$11,2,FALSE)*10^-6</f>
        <v>3809680.1999999997</v>
      </c>
      <c r="T9410" s="5">
        <f>Table1[[#This Row],[Fuel Consumption (mmBtu)]]*Table1[[#This Row],[Emission Factor (kg CO2/ mmBtu)]]*10^3</f>
        <v>202141631412</v>
      </c>
      <c r="U9410" s="3">
        <f>Table1[[#This Row],[Emissions (g CO2)]]/(Table1[[#This Row],[Generation (TWh)]]*10^9)</f>
        <v>584.19060000000002</v>
      </c>
    </row>
    <row r="9411" spans="1:21" x14ac:dyDescent="0.35">
      <c r="A9411" t="s">
        <v>2350</v>
      </c>
      <c r="B9411" t="s">
        <v>3239</v>
      </c>
      <c r="C9411" t="str">
        <f>SUBSTITUTE(Table1[[#This Row],[Fuel]],", ",",")</f>
        <v>fossil gas: natural gas</v>
      </c>
      <c r="D9411" t="s">
        <v>3239</v>
      </c>
      <c r="H9411" t="s">
        <v>3436</v>
      </c>
      <c r="I9411">
        <v>100</v>
      </c>
      <c r="J9411" t="s">
        <v>3446</v>
      </c>
      <c r="K9411">
        <v>2005</v>
      </c>
      <c r="L9411" t="s">
        <v>29</v>
      </c>
      <c r="M9411" t="s">
        <v>29</v>
      </c>
      <c r="N9411">
        <v>25.373200000000001</v>
      </c>
      <c r="O9411">
        <v>55.461100000000002</v>
      </c>
      <c r="P9411" t="s">
        <v>3611</v>
      </c>
      <c r="Q9411" s="3">
        <f>Table1[[#This Row],[Capacity (MW)]]*0.395*8760*10^-6</f>
        <v>0.34601999999999999</v>
      </c>
      <c r="R9411" s="3" cm="1">
        <f t="array" ref="R9411">AVERAGE(VLOOKUP(_xlfn.TEXTSPLIT(Table1[[#This Row],[Fuel (no space after comma)]], ","), FuelList_Final_EF!$A$2:$B$65, 2, FALSE))</f>
        <v>53.06</v>
      </c>
      <c r="S9411" s="3">
        <f>Table1[[#This Row],[Generation (TWh)]]*10^9*VLOOKUP(Table1[[#This Row],[Turbine/Engine Technology]],Technology_HR!$A$2:$B$11,2,FALSE)*10^-6</f>
        <v>3809680.1999999997</v>
      </c>
      <c r="T9411" s="5">
        <f>Table1[[#This Row],[Fuel Consumption (mmBtu)]]*Table1[[#This Row],[Emission Factor (kg CO2/ mmBtu)]]*10^3</f>
        <v>202141631412</v>
      </c>
      <c r="U9411" s="3">
        <f>Table1[[#This Row],[Emissions (g CO2)]]/(Table1[[#This Row],[Generation (TWh)]]*10^9)</f>
        <v>584.19060000000002</v>
      </c>
    </row>
    <row r="9412" spans="1:21" x14ac:dyDescent="0.35">
      <c r="A9412" t="s">
        <v>2350</v>
      </c>
      <c r="B9412" t="s">
        <v>3239</v>
      </c>
      <c r="C9412" t="str">
        <f>SUBSTITUTE(Table1[[#This Row],[Fuel]],", ",",")</f>
        <v>fossil gas: natural gas</v>
      </c>
      <c r="D9412" t="s">
        <v>3239</v>
      </c>
      <c r="H9412" t="s">
        <v>3436</v>
      </c>
      <c r="I9412">
        <v>80</v>
      </c>
      <c r="J9412" t="s">
        <v>3446</v>
      </c>
      <c r="K9412">
        <v>2007</v>
      </c>
      <c r="L9412" t="s">
        <v>29</v>
      </c>
      <c r="M9412" t="s">
        <v>29</v>
      </c>
      <c r="N9412">
        <v>25.373200000000001</v>
      </c>
      <c r="O9412">
        <v>55.461100000000002</v>
      </c>
      <c r="P9412" t="s">
        <v>3611</v>
      </c>
      <c r="Q9412" s="3">
        <f>Table1[[#This Row],[Capacity (MW)]]*0.395*8760*10^-6</f>
        <v>0.27681600000000001</v>
      </c>
      <c r="R9412" s="3" cm="1">
        <f t="array" ref="R9412">AVERAGE(VLOOKUP(_xlfn.TEXTSPLIT(Table1[[#This Row],[Fuel (no space after comma)]], ","), FuelList_Final_EF!$A$2:$B$65, 2, FALSE))</f>
        <v>53.06</v>
      </c>
      <c r="S9412" s="3">
        <f>Table1[[#This Row],[Generation (TWh)]]*10^9*VLOOKUP(Table1[[#This Row],[Turbine/Engine Technology]],Technology_HR!$A$2:$B$11,2,FALSE)*10^-6</f>
        <v>3047744.1599999997</v>
      </c>
      <c r="T9412" s="5">
        <f>Table1[[#This Row],[Fuel Consumption (mmBtu)]]*Table1[[#This Row],[Emission Factor (kg CO2/ mmBtu)]]*10^3</f>
        <v>161713305129.59998</v>
      </c>
      <c r="U9412" s="3">
        <f>Table1[[#This Row],[Emissions (g CO2)]]/(Table1[[#This Row],[Generation (TWh)]]*10^9)</f>
        <v>584.1905999999999</v>
      </c>
    </row>
    <row r="9413" spans="1:21" x14ac:dyDescent="0.35">
      <c r="A9413" t="s">
        <v>2350</v>
      </c>
      <c r="B9413" t="s">
        <v>3239</v>
      </c>
      <c r="C9413" t="str">
        <f>SUBSTITUTE(Table1[[#This Row],[Fuel]],", ",",")</f>
        <v>fossil gas: natural gas</v>
      </c>
      <c r="D9413" t="s">
        <v>3239</v>
      </c>
      <c r="H9413" t="s">
        <v>3436</v>
      </c>
      <c r="I9413">
        <v>80</v>
      </c>
      <c r="J9413" t="s">
        <v>3446</v>
      </c>
      <c r="K9413">
        <v>2007</v>
      </c>
      <c r="L9413" t="s">
        <v>29</v>
      </c>
      <c r="M9413" t="s">
        <v>29</v>
      </c>
      <c r="N9413">
        <v>25.373200000000001</v>
      </c>
      <c r="O9413">
        <v>55.461100000000002</v>
      </c>
      <c r="P9413" t="s">
        <v>3611</v>
      </c>
      <c r="Q9413" s="3">
        <f>Table1[[#This Row],[Capacity (MW)]]*0.395*8760*10^-6</f>
        <v>0.27681600000000001</v>
      </c>
      <c r="R9413" s="3" cm="1">
        <f t="array" ref="R9413">AVERAGE(VLOOKUP(_xlfn.TEXTSPLIT(Table1[[#This Row],[Fuel (no space after comma)]], ","), FuelList_Final_EF!$A$2:$B$65, 2, FALSE))</f>
        <v>53.06</v>
      </c>
      <c r="S9413" s="3">
        <f>Table1[[#This Row],[Generation (TWh)]]*10^9*VLOOKUP(Table1[[#This Row],[Turbine/Engine Technology]],Technology_HR!$A$2:$B$11,2,FALSE)*10^-6</f>
        <v>3047744.1599999997</v>
      </c>
      <c r="T9413" s="5">
        <f>Table1[[#This Row],[Fuel Consumption (mmBtu)]]*Table1[[#This Row],[Emission Factor (kg CO2/ mmBtu)]]*10^3</f>
        <v>161713305129.59998</v>
      </c>
      <c r="U9413" s="3">
        <f>Table1[[#This Row],[Emissions (g CO2)]]/(Table1[[#This Row],[Generation (TWh)]]*10^9)</f>
        <v>584.1905999999999</v>
      </c>
    </row>
    <row r="9414" spans="1:21" x14ac:dyDescent="0.35">
      <c r="A9414" t="s">
        <v>2350</v>
      </c>
      <c r="B9414" t="s">
        <v>3239</v>
      </c>
      <c r="C9414" t="str">
        <f>SUBSTITUTE(Table1[[#This Row],[Fuel]],", ",",")</f>
        <v>fossil gas: natural gas</v>
      </c>
      <c r="D9414" t="s">
        <v>3239</v>
      </c>
      <c r="H9414" t="s">
        <v>3436</v>
      </c>
      <c r="I9414">
        <v>50</v>
      </c>
      <c r="J9414" t="s">
        <v>3446</v>
      </c>
      <c r="K9414">
        <v>2005</v>
      </c>
      <c r="L9414" t="s">
        <v>29</v>
      </c>
      <c r="M9414" t="s">
        <v>29</v>
      </c>
      <c r="N9414">
        <v>25.373200000000001</v>
      </c>
      <c r="O9414">
        <v>55.461100000000002</v>
      </c>
      <c r="P9414" t="s">
        <v>3611</v>
      </c>
      <c r="Q9414" s="3">
        <f>Table1[[#This Row],[Capacity (MW)]]*0.395*8760*10^-6</f>
        <v>0.17301</v>
      </c>
      <c r="R9414" s="3" cm="1">
        <f t="array" ref="R9414">AVERAGE(VLOOKUP(_xlfn.TEXTSPLIT(Table1[[#This Row],[Fuel (no space after comma)]], ","), FuelList_Final_EF!$A$2:$B$65, 2, FALSE))</f>
        <v>53.06</v>
      </c>
      <c r="S9414" s="3">
        <f>Table1[[#This Row],[Generation (TWh)]]*10^9*VLOOKUP(Table1[[#This Row],[Turbine/Engine Technology]],Technology_HR!$A$2:$B$11,2,FALSE)*10^-6</f>
        <v>1904840.0999999999</v>
      </c>
      <c r="T9414" s="5">
        <f>Table1[[#This Row],[Fuel Consumption (mmBtu)]]*Table1[[#This Row],[Emission Factor (kg CO2/ mmBtu)]]*10^3</f>
        <v>101070815706</v>
      </c>
      <c r="U9414" s="3">
        <f>Table1[[#This Row],[Emissions (g CO2)]]/(Table1[[#This Row],[Generation (TWh)]]*10^9)</f>
        <v>584.19060000000002</v>
      </c>
    </row>
    <row r="9415" spans="1:21" x14ac:dyDescent="0.35">
      <c r="A9415" t="s">
        <v>2350</v>
      </c>
      <c r="B9415" t="s">
        <v>3239</v>
      </c>
      <c r="C9415" t="str">
        <f>SUBSTITUTE(Table1[[#This Row],[Fuel]],", ",",")</f>
        <v>fossil gas: natural gas</v>
      </c>
      <c r="D9415" t="s">
        <v>3239</v>
      </c>
      <c r="H9415" t="s">
        <v>3436</v>
      </c>
      <c r="I9415">
        <v>50</v>
      </c>
      <c r="J9415" t="s">
        <v>3446</v>
      </c>
      <c r="K9415">
        <v>2005</v>
      </c>
      <c r="L9415" t="s">
        <v>29</v>
      </c>
      <c r="M9415" t="s">
        <v>29</v>
      </c>
      <c r="N9415">
        <v>25.373200000000001</v>
      </c>
      <c r="O9415">
        <v>55.461100000000002</v>
      </c>
      <c r="P9415" t="s">
        <v>3611</v>
      </c>
      <c r="Q9415" s="3">
        <f>Table1[[#This Row],[Capacity (MW)]]*0.395*8760*10^-6</f>
        <v>0.17301</v>
      </c>
      <c r="R9415" s="3" cm="1">
        <f t="array" ref="R9415">AVERAGE(VLOOKUP(_xlfn.TEXTSPLIT(Table1[[#This Row],[Fuel (no space after comma)]], ","), FuelList_Final_EF!$A$2:$B$65, 2, FALSE))</f>
        <v>53.06</v>
      </c>
      <c r="S9415" s="3">
        <f>Table1[[#This Row],[Generation (TWh)]]*10^9*VLOOKUP(Table1[[#This Row],[Turbine/Engine Technology]],Technology_HR!$A$2:$B$11,2,FALSE)*10^-6</f>
        <v>1904840.0999999999</v>
      </c>
      <c r="T9415" s="5">
        <f>Table1[[#This Row],[Fuel Consumption (mmBtu)]]*Table1[[#This Row],[Emission Factor (kg CO2/ mmBtu)]]*10^3</f>
        <v>101070815706</v>
      </c>
      <c r="U9415" s="3">
        <f>Table1[[#This Row],[Emissions (g CO2)]]/(Table1[[#This Row],[Generation (TWh)]]*10^9)</f>
        <v>584.19060000000002</v>
      </c>
    </row>
    <row r="9416" spans="1:21" x14ac:dyDescent="0.35">
      <c r="A9416" t="s">
        <v>2350</v>
      </c>
      <c r="B9416" t="s">
        <v>3239</v>
      </c>
      <c r="C9416" t="str">
        <f>SUBSTITUTE(Table1[[#This Row],[Fuel]],", ",",")</f>
        <v>fossil gas: natural gas</v>
      </c>
      <c r="D9416" t="s">
        <v>3239</v>
      </c>
      <c r="H9416" t="s">
        <v>3436</v>
      </c>
      <c r="I9416">
        <v>100</v>
      </c>
      <c r="J9416" t="s">
        <v>3446</v>
      </c>
      <c r="K9416">
        <v>1998</v>
      </c>
      <c r="L9416" t="s">
        <v>29</v>
      </c>
      <c r="M9416" t="s">
        <v>29</v>
      </c>
      <c r="N9416">
        <v>25.373200000000001</v>
      </c>
      <c r="O9416">
        <v>55.461100000000002</v>
      </c>
      <c r="P9416" t="s">
        <v>3611</v>
      </c>
      <c r="Q9416" s="3">
        <f>Table1[[#This Row],[Capacity (MW)]]*0.395*8760*10^-6</f>
        <v>0.34601999999999999</v>
      </c>
      <c r="R9416" s="3" cm="1">
        <f t="array" ref="R9416">AVERAGE(VLOOKUP(_xlfn.TEXTSPLIT(Table1[[#This Row],[Fuel (no space after comma)]], ","), FuelList_Final_EF!$A$2:$B$65, 2, FALSE))</f>
        <v>53.06</v>
      </c>
      <c r="S9416" s="3">
        <f>Table1[[#This Row],[Generation (TWh)]]*10^9*VLOOKUP(Table1[[#This Row],[Turbine/Engine Technology]],Technology_HR!$A$2:$B$11,2,FALSE)*10^-6</f>
        <v>3809680.1999999997</v>
      </c>
      <c r="T9416" s="5">
        <f>Table1[[#This Row],[Fuel Consumption (mmBtu)]]*Table1[[#This Row],[Emission Factor (kg CO2/ mmBtu)]]*10^3</f>
        <v>202141631412</v>
      </c>
      <c r="U9416" s="3">
        <f>Table1[[#This Row],[Emissions (g CO2)]]/(Table1[[#This Row],[Generation (TWh)]]*10^9)</f>
        <v>584.19060000000002</v>
      </c>
    </row>
    <row r="9417" spans="1:21" x14ac:dyDescent="0.35">
      <c r="A9417" t="s">
        <v>2350</v>
      </c>
      <c r="B9417" t="s">
        <v>3239</v>
      </c>
      <c r="C9417" t="str">
        <f>SUBSTITUTE(Table1[[#This Row],[Fuel]],", ",",")</f>
        <v>fossil gas: natural gas</v>
      </c>
      <c r="D9417" t="s">
        <v>3239</v>
      </c>
      <c r="H9417" t="s">
        <v>3436</v>
      </c>
      <c r="I9417">
        <v>100</v>
      </c>
      <c r="J9417" t="s">
        <v>3446</v>
      </c>
      <c r="K9417">
        <v>1999</v>
      </c>
      <c r="L9417" t="s">
        <v>29</v>
      </c>
      <c r="M9417" t="s">
        <v>29</v>
      </c>
      <c r="N9417">
        <v>25.373200000000001</v>
      </c>
      <c r="O9417">
        <v>55.461100000000002</v>
      </c>
      <c r="P9417" t="s">
        <v>3611</v>
      </c>
      <c r="Q9417" s="3">
        <f>Table1[[#This Row],[Capacity (MW)]]*0.395*8760*10^-6</f>
        <v>0.34601999999999999</v>
      </c>
      <c r="R9417" s="3" cm="1">
        <f t="array" ref="R9417">AVERAGE(VLOOKUP(_xlfn.TEXTSPLIT(Table1[[#This Row],[Fuel (no space after comma)]], ","), FuelList_Final_EF!$A$2:$B$65, 2, FALSE))</f>
        <v>53.06</v>
      </c>
      <c r="S9417" s="3">
        <f>Table1[[#This Row],[Generation (TWh)]]*10^9*VLOOKUP(Table1[[#This Row],[Turbine/Engine Technology]],Technology_HR!$A$2:$B$11,2,FALSE)*10^-6</f>
        <v>3809680.1999999997</v>
      </c>
      <c r="T9417" s="5">
        <f>Table1[[#This Row],[Fuel Consumption (mmBtu)]]*Table1[[#This Row],[Emission Factor (kg CO2/ mmBtu)]]*10^3</f>
        <v>202141631412</v>
      </c>
      <c r="U9417" s="3">
        <f>Table1[[#This Row],[Emissions (g CO2)]]/(Table1[[#This Row],[Generation (TWh)]]*10^9)</f>
        <v>584.19060000000002</v>
      </c>
    </row>
    <row r="9418" spans="1:21" x14ac:dyDescent="0.35">
      <c r="A9418" t="s">
        <v>2350</v>
      </c>
      <c r="B9418" t="s">
        <v>3239</v>
      </c>
      <c r="C9418" t="str">
        <f>SUBSTITUTE(Table1[[#This Row],[Fuel]],", ",",")</f>
        <v>fossil gas: natural gas</v>
      </c>
      <c r="D9418" t="s">
        <v>3239</v>
      </c>
      <c r="H9418" t="s">
        <v>3436</v>
      </c>
      <c r="I9418">
        <v>100</v>
      </c>
      <c r="J9418" t="s">
        <v>3446</v>
      </c>
      <c r="K9418">
        <v>1999</v>
      </c>
      <c r="L9418" t="s">
        <v>29</v>
      </c>
      <c r="M9418" t="s">
        <v>29</v>
      </c>
      <c r="N9418">
        <v>25.373200000000001</v>
      </c>
      <c r="O9418">
        <v>55.461100000000002</v>
      </c>
      <c r="P9418" t="s">
        <v>3611</v>
      </c>
      <c r="Q9418" s="3">
        <f>Table1[[#This Row],[Capacity (MW)]]*0.395*8760*10^-6</f>
        <v>0.34601999999999999</v>
      </c>
      <c r="R9418" s="3" cm="1">
        <f t="array" ref="R9418">AVERAGE(VLOOKUP(_xlfn.TEXTSPLIT(Table1[[#This Row],[Fuel (no space after comma)]], ","), FuelList_Final_EF!$A$2:$B$65, 2, FALSE))</f>
        <v>53.06</v>
      </c>
      <c r="S9418" s="3">
        <f>Table1[[#This Row],[Generation (TWh)]]*10^9*VLOOKUP(Table1[[#This Row],[Turbine/Engine Technology]],Technology_HR!$A$2:$B$11,2,FALSE)*10^-6</f>
        <v>3809680.1999999997</v>
      </c>
      <c r="T9418" s="5">
        <f>Table1[[#This Row],[Fuel Consumption (mmBtu)]]*Table1[[#This Row],[Emission Factor (kg CO2/ mmBtu)]]*10^3</f>
        <v>202141631412</v>
      </c>
      <c r="U9418" s="3">
        <f>Table1[[#This Row],[Emissions (g CO2)]]/(Table1[[#This Row],[Generation (TWh)]]*10^9)</f>
        <v>584.19060000000002</v>
      </c>
    </row>
    <row r="9419" spans="1:21" x14ac:dyDescent="0.35">
      <c r="A9419" t="s">
        <v>2350</v>
      </c>
      <c r="B9419" t="s">
        <v>3239</v>
      </c>
      <c r="C9419" t="str">
        <f>SUBSTITUTE(Table1[[#This Row],[Fuel]],", ",",")</f>
        <v>fossil gas: natural gas</v>
      </c>
      <c r="D9419" t="s">
        <v>3239</v>
      </c>
      <c r="H9419" t="s">
        <v>3436</v>
      </c>
      <c r="I9419">
        <v>100</v>
      </c>
      <c r="J9419" t="s">
        <v>3446</v>
      </c>
      <c r="K9419">
        <v>2001</v>
      </c>
      <c r="L9419" t="s">
        <v>29</v>
      </c>
      <c r="M9419" t="s">
        <v>29</v>
      </c>
      <c r="N9419">
        <v>25.373200000000001</v>
      </c>
      <c r="O9419">
        <v>55.461100000000002</v>
      </c>
      <c r="P9419" t="s">
        <v>3611</v>
      </c>
      <c r="Q9419" s="3">
        <f>Table1[[#This Row],[Capacity (MW)]]*0.395*8760*10^-6</f>
        <v>0.34601999999999999</v>
      </c>
      <c r="R9419" s="3" cm="1">
        <f t="array" ref="R9419">AVERAGE(VLOOKUP(_xlfn.TEXTSPLIT(Table1[[#This Row],[Fuel (no space after comma)]], ","), FuelList_Final_EF!$A$2:$B$65, 2, FALSE))</f>
        <v>53.06</v>
      </c>
      <c r="S9419" s="3">
        <f>Table1[[#This Row],[Generation (TWh)]]*10^9*VLOOKUP(Table1[[#This Row],[Turbine/Engine Technology]],Technology_HR!$A$2:$B$11,2,FALSE)*10^-6</f>
        <v>3809680.1999999997</v>
      </c>
      <c r="T9419" s="5">
        <f>Table1[[#This Row],[Fuel Consumption (mmBtu)]]*Table1[[#This Row],[Emission Factor (kg CO2/ mmBtu)]]*10^3</f>
        <v>202141631412</v>
      </c>
      <c r="U9419" s="3">
        <f>Table1[[#This Row],[Emissions (g CO2)]]/(Table1[[#This Row],[Generation (TWh)]]*10^9)</f>
        <v>584.19060000000002</v>
      </c>
    </row>
    <row r="9420" spans="1:21" x14ac:dyDescent="0.35">
      <c r="A9420" t="s">
        <v>2359</v>
      </c>
      <c r="B9420" t="s">
        <v>3243</v>
      </c>
      <c r="C9420" t="str">
        <f>SUBSTITUTE(Table1[[#This Row],[Fuel]],", ",",")</f>
        <v>fossil gas: natural gas,fossil liquids: fuel oil</v>
      </c>
      <c r="D9420" t="s">
        <v>3239</v>
      </c>
      <c r="E9420" t="s">
        <v>3275</v>
      </c>
      <c r="H9420" t="s">
        <v>3436</v>
      </c>
      <c r="I9420">
        <v>66</v>
      </c>
      <c r="J9420" t="s">
        <v>3446</v>
      </c>
      <c r="K9420">
        <v>2018</v>
      </c>
      <c r="L9420" t="s">
        <v>29</v>
      </c>
      <c r="M9420" t="s">
        <v>29</v>
      </c>
      <c r="N9420">
        <v>24.890060999999999</v>
      </c>
      <c r="O9420">
        <v>53.065688000000002</v>
      </c>
      <c r="P9420" t="s">
        <v>3611</v>
      </c>
      <c r="Q9420" s="3">
        <f>Table1[[#This Row],[Capacity (MW)]]*0.395*8760*10^-6</f>
        <v>0.2283732</v>
      </c>
      <c r="R9420" s="3" cm="1">
        <f t="array" ref="R9420">AVERAGE(VLOOKUP(_xlfn.TEXTSPLIT(Table1[[#This Row],[Fuel (no space after comma)]], ","), FuelList_Final_EF!$A$2:$B$65, 2, FALSE))</f>
        <v>65.583341148886291</v>
      </c>
      <c r="S9420" s="3">
        <f>Table1[[#This Row],[Generation (TWh)]]*10^9*VLOOKUP(Table1[[#This Row],[Turbine/Engine Technology]],Technology_HR!$A$2:$B$11,2,FALSE)*10^-6</f>
        <v>2514388.932</v>
      </c>
      <c r="T9420" s="5">
        <f>Table1[[#This Row],[Fuel Consumption (mmBtu)]]*Table1[[#This Row],[Emission Factor (kg CO2/ mmBtu)]]*10^3</f>
        <v>164902027108.33984</v>
      </c>
      <c r="U9420" s="3">
        <f>Table1[[#This Row],[Emissions (g CO2)]]/(Table1[[#This Row],[Generation (TWh)]]*10^9)</f>
        <v>722.072586049238</v>
      </c>
    </row>
    <row r="9421" spans="1:21" x14ac:dyDescent="0.35">
      <c r="A9421" t="s">
        <v>2359</v>
      </c>
      <c r="B9421" t="s">
        <v>3243</v>
      </c>
      <c r="C9421" t="str">
        <f>SUBSTITUTE(Table1[[#This Row],[Fuel]],", ",",")</f>
        <v>fossil gas: natural gas,fossil liquids: fuel oil</v>
      </c>
      <c r="D9421" t="s">
        <v>3239</v>
      </c>
      <c r="E9421" t="s">
        <v>3275</v>
      </c>
      <c r="H9421" t="s">
        <v>3436</v>
      </c>
      <c r="I9421">
        <v>66</v>
      </c>
      <c r="J9421" t="s">
        <v>3446</v>
      </c>
      <c r="K9421">
        <v>2018</v>
      </c>
      <c r="L9421" t="s">
        <v>29</v>
      </c>
      <c r="M9421" t="s">
        <v>29</v>
      </c>
      <c r="N9421">
        <v>24.890060999999999</v>
      </c>
      <c r="O9421">
        <v>53.065688000000002</v>
      </c>
      <c r="P9421" t="s">
        <v>3611</v>
      </c>
      <c r="Q9421" s="3">
        <f>Table1[[#This Row],[Capacity (MW)]]*0.395*8760*10^-6</f>
        <v>0.2283732</v>
      </c>
      <c r="R9421" s="3" cm="1">
        <f t="array" ref="R9421">AVERAGE(VLOOKUP(_xlfn.TEXTSPLIT(Table1[[#This Row],[Fuel (no space after comma)]], ","), FuelList_Final_EF!$A$2:$B$65, 2, FALSE))</f>
        <v>65.583341148886291</v>
      </c>
      <c r="S9421" s="3">
        <f>Table1[[#This Row],[Generation (TWh)]]*10^9*VLOOKUP(Table1[[#This Row],[Turbine/Engine Technology]],Technology_HR!$A$2:$B$11,2,FALSE)*10^-6</f>
        <v>2514388.932</v>
      </c>
      <c r="T9421" s="5">
        <f>Table1[[#This Row],[Fuel Consumption (mmBtu)]]*Table1[[#This Row],[Emission Factor (kg CO2/ mmBtu)]]*10^3</f>
        <v>164902027108.33984</v>
      </c>
      <c r="U9421" s="3">
        <f>Table1[[#This Row],[Emissions (g CO2)]]/(Table1[[#This Row],[Generation (TWh)]]*10^9)</f>
        <v>722.072586049238</v>
      </c>
    </row>
    <row r="9422" spans="1:21" x14ac:dyDescent="0.35">
      <c r="A9422" t="s">
        <v>2359</v>
      </c>
      <c r="B9422" t="s">
        <v>3243</v>
      </c>
      <c r="C9422" t="str">
        <f>SUBSTITUTE(Table1[[#This Row],[Fuel]],", ",",")</f>
        <v>fossil gas: natural gas,fossil liquids: fuel oil</v>
      </c>
      <c r="D9422" t="s">
        <v>3239</v>
      </c>
      <c r="E9422" t="s">
        <v>3275</v>
      </c>
      <c r="H9422" t="s">
        <v>3436</v>
      </c>
      <c r="I9422">
        <v>66</v>
      </c>
      <c r="J9422" t="s">
        <v>3446</v>
      </c>
      <c r="K9422">
        <v>2018</v>
      </c>
      <c r="L9422" t="s">
        <v>29</v>
      </c>
      <c r="M9422" t="s">
        <v>29</v>
      </c>
      <c r="N9422">
        <v>24.890060999999999</v>
      </c>
      <c r="O9422">
        <v>53.065688000000002</v>
      </c>
      <c r="P9422" t="s">
        <v>3611</v>
      </c>
      <c r="Q9422" s="3">
        <f>Table1[[#This Row],[Capacity (MW)]]*0.395*8760*10^-6</f>
        <v>0.2283732</v>
      </c>
      <c r="R9422" s="3" cm="1">
        <f t="array" ref="R9422">AVERAGE(VLOOKUP(_xlfn.TEXTSPLIT(Table1[[#This Row],[Fuel (no space after comma)]], ","), FuelList_Final_EF!$A$2:$B$65, 2, FALSE))</f>
        <v>65.583341148886291</v>
      </c>
      <c r="S9422" s="3">
        <f>Table1[[#This Row],[Generation (TWh)]]*10^9*VLOOKUP(Table1[[#This Row],[Turbine/Engine Technology]],Technology_HR!$A$2:$B$11,2,FALSE)*10^-6</f>
        <v>2514388.932</v>
      </c>
      <c r="T9422" s="5">
        <f>Table1[[#This Row],[Fuel Consumption (mmBtu)]]*Table1[[#This Row],[Emission Factor (kg CO2/ mmBtu)]]*10^3</f>
        <v>164902027108.33984</v>
      </c>
      <c r="U9422" s="3">
        <f>Table1[[#This Row],[Emissions (g CO2)]]/(Table1[[#This Row],[Generation (TWh)]]*10^9)</f>
        <v>722.072586049238</v>
      </c>
    </row>
    <row r="9423" spans="1:21" x14ac:dyDescent="0.35">
      <c r="A9423" t="s">
        <v>2359</v>
      </c>
      <c r="B9423" t="s">
        <v>3239</v>
      </c>
      <c r="C9423" t="str">
        <f>SUBSTITUTE(Table1[[#This Row],[Fuel]],", ",",")</f>
        <v>fossil gas: natural gas</v>
      </c>
      <c r="D9423" t="s">
        <v>3239</v>
      </c>
      <c r="H9423" t="s">
        <v>3436</v>
      </c>
      <c r="I9423">
        <v>66</v>
      </c>
      <c r="J9423" t="s">
        <v>3446</v>
      </c>
      <c r="K9423">
        <v>2019</v>
      </c>
      <c r="L9423" t="s">
        <v>29</v>
      </c>
      <c r="M9423" t="s">
        <v>29</v>
      </c>
      <c r="N9423">
        <v>24.890060999999999</v>
      </c>
      <c r="O9423">
        <v>53.065688000000002</v>
      </c>
      <c r="P9423" t="s">
        <v>3611</v>
      </c>
      <c r="Q9423" s="3">
        <f>Table1[[#This Row],[Capacity (MW)]]*0.395*8760*10^-6</f>
        <v>0.2283732</v>
      </c>
      <c r="R9423" s="3" cm="1">
        <f t="array" ref="R9423">AVERAGE(VLOOKUP(_xlfn.TEXTSPLIT(Table1[[#This Row],[Fuel (no space after comma)]], ","), FuelList_Final_EF!$A$2:$B$65, 2, FALSE))</f>
        <v>53.06</v>
      </c>
      <c r="S9423" s="3">
        <f>Table1[[#This Row],[Generation (TWh)]]*10^9*VLOOKUP(Table1[[#This Row],[Turbine/Engine Technology]],Technology_HR!$A$2:$B$11,2,FALSE)*10^-6</f>
        <v>2514388.932</v>
      </c>
      <c r="T9423" s="5">
        <f>Table1[[#This Row],[Fuel Consumption (mmBtu)]]*Table1[[#This Row],[Emission Factor (kg CO2/ mmBtu)]]*10^3</f>
        <v>133413476731.92</v>
      </c>
      <c r="U9423" s="3">
        <f>Table1[[#This Row],[Emissions (g CO2)]]/(Table1[[#This Row],[Generation (TWh)]]*10^9)</f>
        <v>584.19060000000002</v>
      </c>
    </row>
    <row r="9424" spans="1:21" x14ac:dyDescent="0.35">
      <c r="A9424" t="s">
        <v>2359</v>
      </c>
      <c r="B9424" t="s">
        <v>3239</v>
      </c>
      <c r="C9424" t="str">
        <f>SUBSTITUTE(Table1[[#This Row],[Fuel]],", ",",")</f>
        <v>fossil gas: natural gas</v>
      </c>
      <c r="D9424" t="s">
        <v>3239</v>
      </c>
      <c r="H9424" t="s">
        <v>3436</v>
      </c>
      <c r="I9424">
        <v>66</v>
      </c>
      <c r="J9424" t="s">
        <v>3446</v>
      </c>
      <c r="K9424">
        <v>2019</v>
      </c>
      <c r="L9424" t="s">
        <v>29</v>
      </c>
      <c r="M9424" t="s">
        <v>29</v>
      </c>
      <c r="N9424">
        <v>24.890060999999999</v>
      </c>
      <c r="O9424">
        <v>53.065688000000002</v>
      </c>
      <c r="P9424" t="s">
        <v>3611</v>
      </c>
      <c r="Q9424" s="3">
        <f>Table1[[#This Row],[Capacity (MW)]]*0.395*8760*10^-6</f>
        <v>0.2283732</v>
      </c>
      <c r="R9424" s="3" cm="1">
        <f t="array" ref="R9424">AVERAGE(VLOOKUP(_xlfn.TEXTSPLIT(Table1[[#This Row],[Fuel (no space after comma)]], ","), FuelList_Final_EF!$A$2:$B$65, 2, FALSE))</f>
        <v>53.06</v>
      </c>
      <c r="S9424" s="3">
        <f>Table1[[#This Row],[Generation (TWh)]]*10^9*VLOOKUP(Table1[[#This Row],[Turbine/Engine Technology]],Technology_HR!$A$2:$B$11,2,FALSE)*10^-6</f>
        <v>2514388.932</v>
      </c>
      <c r="T9424" s="5">
        <f>Table1[[#This Row],[Fuel Consumption (mmBtu)]]*Table1[[#This Row],[Emission Factor (kg CO2/ mmBtu)]]*10^3</f>
        <v>133413476731.92</v>
      </c>
      <c r="U9424" s="3">
        <f>Table1[[#This Row],[Emissions (g CO2)]]/(Table1[[#This Row],[Generation (TWh)]]*10^9)</f>
        <v>584.19060000000002</v>
      </c>
    </row>
    <row r="9425" spans="1:21" x14ac:dyDescent="0.35">
      <c r="A9425" t="s">
        <v>2360</v>
      </c>
      <c r="B9425" t="s">
        <v>3239</v>
      </c>
      <c r="C9425" t="str">
        <f>SUBSTITUTE(Table1[[#This Row],[Fuel]],", ",",")</f>
        <v>fossil gas: natural gas</v>
      </c>
      <c r="D9425" t="s">
        <v>3239</v>
      </c>
      <c r="H9425" t="s">
        <v>3441</v>
      </c>
      <c r="I9425">
        <v>20</v>
      </c>
      <c r="J9425" t="s">
        <v>3446</v>
      </c>
      <c r="K9425">
        <v>2022</v>
      </c>
      <c r="L9425" t="s">
        <v>29</v>
      </c>
      <c r="M9425" t="s">
        <v>29</v>
      </c>
      <c r="N9425">
        <v>55.857985309999997</v>
      </c>
      <c r="O9425">
        <v>-4.4204036699999998</v>
      </c>
      <c r="P9425" t="s">
        <v>3612</v>
      </c>
      <c r="Q9425" s="3">
        <f>Table1[[#This Row],[Capacity (MW)]]*0.395*8760*10^-6</f>
        <v>6.9204000000000002E-2</v>
      </c>
      <c r="R9425" s="3" cm="1">
        <f t="array" ref="R9425">AVERAGE(VLOOKUP(_xlfn.TEXTSPLIT(Table1[[#This Row],[Fuel (no space after comma)]], ","), FuelList_Final_EF!$A$2:$B$65, 2, FALSE))</f>
        <v>53.06</v>
      </c>
      <c r="S9425" s="3">
        <f>Table1[[#This Row],[Generation (TWh)]]*10^9*VLOOKUP(Table1[[#This Row],[Turbine/Engine Technology]],Technology_HR!$A$2:$B$11,2,FALSE)*10^-6</f>
        <v>522420.99599999998</v>
      </c>
      <c r="T9425" s="5">
        <f>Table1[[#This Row],[Fuel Consumption (mmBtu)]]*Table1[[#This Row],[Emission Factor (kg CO2/ mmBtu)]]*10^3</f>
        <v>27719658047.759998</v>
      </c>
      <c r="U9425" s="3">
        <f>Table1[[#This Row],[Emissions (g CO2)]]/(Table1[[#This Row],[Generation (TWh)]]*10^9)</f>
        <v>400.54993999999999</v>
      </c>
    </row>
    <row r="9426" spans="1:21" x14ac:dyDescent="0.35">
      <c r="A9426" t="s">
        <v>2361</v>
      </c>
      <c r="B9426" t="s">
        <v>3239</v>
      </c>
      <c r="C9426" t="str">
        <f>SUBSTITUTE(Table1[[#This Row],[Fuel]],", ",",")</f>
        <v>fossil gas: natural gas</v>
      </c>
      <c r="D9426" t="s">
        <v>3239</v>
      </c>
      <c r="H9426" t="s">
        <v>3436</v>
      </c>
      <c r="I9426">
        <v>299</v>
      </c>
      <c r="J9426" t="s">
        <v>3447</v>
      </c>
      <c r="K9426">
        <v>2026</v>
      </c>
      <c r="L9426" t="s">
        <v>29</v>
      </c>
      <c r="M9426" t="s">
        <v>29</v>
      </c>
      <c r="N9426">
        <v>51.694978999999996</v>
      </c>
      <c r="O9426">
        <v>-3.9493990000000001</v>
      </c>
      <c r="P9426" t="s">
        <v>3612</v>
      </c>
      <c r="Q9426" s="3">
        <f>Table1[[#This Row],[Capacity (MW)]]*0.395*8760*10^-6</f>
        <v>1.0345998000000001</v>
      </c>
      <c r="R9426" s="3" cm="1">
        <f t="array" ref="R9426">AVERAGE(VLOOKUP(_xlfn.TEXTSPLIT(Table1[[#This Row],[Fuel (no space after comma)]], ","), FuelList_Final_EF!$A$2:$B$65, 2, FALSE))</f>
        <v>53.06</v>
      </c>
      <c r="S9426" s="3">
        <f>Table1[[#This Row],[Generation (TWh)]]*10^9*VLOOKUP(Table1[[#This Row],[Turbine/Engine Technology]],Technology_HR!$A$2:$B$11,2,FALSE)*10^-6</f>
        <v>11390943.798000002</v>
      </c>
      <c r="T9426" s="5">
        <f>Table1[[#This Row],[Fuel Consumption (mmBtu)]]*Table1[[#This Row],[Emission Factor (kg CO2/ mmBtu)]]*10^3</f>
        <v>604403477921.88013</v>
      </c>
      <c r="U9426" s="3">
        <f>Table1[[#This Row],[Emissions (g CO2)]]/(Table1[[#This Row],[Generation (TWh)]]*10^9)</f>
        <v>584.19060000000002</v>
      </c>
    </row>
    <row r="9427" spans="1:21" x14ac:dyDescent="0.35">
      <c r="A9427" t="s">
        <v>2362</v>
      </c>
      <c r="B9427" t="s">
        <v>3239</v>
      </c>
      <c r="C9427" t="str">
        <f>SUBSTITUTE(Table1[[#This Row],[Fuel]],", ",",")</f>
        <v>fossil gas: natural gas</v>
      </c>
      <c r="D9427" t="s">
        <v>3239</v>
      </c>
      <c r="H9427" t="s">
        <v>3438</v>
      </c>
      <c r="I9427">
        <v>520</v>
      </c>
      <c r="J9427" t="s">
        <v>3448</v>
      </c>
      <c r="K9427">
        <v>2002</v>
      </c>
      <c r="L9427" t="s">
        <v>29</v>
      </c>
      <c r="M9427" t="s">
        <v>29</v>
      </c>
      <c r="N9427">
        <v>51.61551</v>
      </c>
      <c r="O9427">
        <v>-3.8346</v>
      </c>
      <c r="P9427" t="s">
        <v>3612</v>
      </c>
      <c r="Q9427" s="3">
        <f>Table1[[#This Row],[Capacity (MW)]]*0.395*8760*10^-6</f>
        <v>1.799304</v>
      </c>
      <c r="R9427" s="3" cm="1">
        <f t="array" ref="R9427">AVERAGE(VLOOKUP(_xlfn.TEXTSPLIT(Table1[[#This Row],[Fuel (no space after comma)]], ","), FuelList_Final_EF!$A$2:$B$65, 2, FALSE))</f>
        <v>53.06</v>
      </c>
      <c r="S9427" s="3">
        <f>Table1[[#This Row],[Generation (TWh)]]*10^9*VLOOKUP(Table1[[#This Row],[Turbine/Engine Technology]],Technology_HR!$A$2:$B$11,2,FALSE)*10^-6</f>
        <v>13582945.896</v>
      </c>
      <c r="T9427" s="5">
        <f>Table1[[#This Row],[Fuel Consumption (mmBtu)]]*Table1[[#This Row],[Emission Factor (kg CO2/ mmBtu)]]*10^3</f>
        <v>720711109241.76001</v>
      </c>
      <c r="U9427" s="3">
        <f>Table1[[#This Row],[Emissions (g CO2)]]/(Table1[[#This Row],[Generation (TWh)]]*10^9)</f>
        <v>400.54993999999999</v>
      </c>
    </row>
    <row r="9428" spans="1:21" x14ac:dyDescent="0.35">
      <c r="A9428" t="s">
        <v>2362</v>
      </c>
      <c r="B9428" t="s">
        <v>3239</v>
      </c>
      <c r="C9428" t="str">
        <f>SUBSTITUTE(Table1[[#This Row],[Fuel]],", ",",")</f>
        <v>fossil gas: natural gas</v>
      </c>
      <c r="D9428" t="s">
        <v>3239</v>
      </c>
      <c r="H9428" t="s">
        <v>3436</v>
      </c>
      <c r="I9428">
        <v>32</v>
      </c>
      <c r="J9428" t="s">
        <v>3448</v>
      </c>
      <c r="K9428">
        <v>2002</v>
      </c>
      <c r="L9428" t="s">
        <v>29</v>
      </c>
      <c r="M9428" t="s">
        <v>29</v>
      </c>
      <c r="N9428">
        <v>51.61551</v>
      </c>
      <c r="O9428">
        <v>-3.8346</v>
      </c>
      <c r="P9428" t="s">
        <v>3612</v>
      </c>
      <c r="Q9428" s="3">
        <f>Table1[[#This Row],[Capacity (MW)]]*0.395*8760*10^-6</f>
        <v>0.1107264</v>
      </c>
      <c r="R9428" s="3" cm="1">
        <f t="array" ref="R9428">AVERAGE(VLOOKUP(_xlfn.TEXTSPLIT(Table1[[#This Row],[Fuel (no space after comma)]], ","), FuelList_Final_EF!$A$2:$B$65, 2, FALSE))</f>
        <v>53.06</v>
      </c>
      <c r="S9428" s="3">
        <f>Table1[[#This Row],[Generation (TWh)]]*10^9*VLOOKUP(Table1[[#This Row],[Turbine/Engine Technology]],Technology_HR!$A$2:$B$11,2,FALSE)*10^-6</f>
        <v>1219097.6639999999</v>
      </c>
      <c r="T9428" s="5">
        <f>Table1[[#This Row],[Fuel Consumption (mmBtu)]]*Table1[[#This Row],[Emission Factor (kg CO2/ mmBtu)]]*10^3</f>
        <v>64685322051.839989</v>
      </c>
      <c r="U9428" s="3">
        <f>Table1[[#This Row],[Emissions (g CO2)]]/(Table1[[#This Row],[Generation (TWh)]]*10^9)</f>
        <v>584.1905999999999</v>
      </c>
    </row>
    <row r="9429" spans="1:21" x14ac:dyDescent="0.35">
      <c r="A9429" t="s">
        <v>2363</v>
      </c>
      <c r="B9429" t="s">
        <v>3239</v>
      </c>
      <c r="C9429" t="str">
        <f>SUBSTITUTE(Table1[[#This Row],[Fuel]],", ",",")</f>
        <v>fossil gas: natural gas</v>
      </c>
      <c r="D9429" t="s">
        <v>3239</v>
      </c>
      <c r="H9429" t="s">
        <v>3436</v>
      </c>
      <c r="I9429">
        <v>60</v>
      </c>
      <c r="J9429" t="s">
        <v>3446</v>
      </c>
      <c r="K9429">
        <v>1974</v>
      </c>
      <c r="L9429" t="s">
        <v>29</v>
      </c>
      <c r="M9429" t="s">
        <v>29</v>
      </c>
      <c r="N9429">
        <v>54.844999999999999</v>
      </c>
      <c r="O9429">
        <v>-5.7859999999999996</v>
      </c>
      <c r="P9429" t="s">
        <v>3612</v>
      </c>
      <c r="Q9429" s="3">
        <f>Table1[[#This Row],[Capacity (MW)]]*0.395*8760*10^-6</f>
        <v>0.20761200000000002</v>
      </c>
      <c r="R9429" s="3" cm="1">
        <f t="array" ref="R9429">AVERAGE(VLOOKUP(_xlfn.TEXTSPLIT(Table1[[#This Row],[Fuel (no space after comma)]], ","), FuelList_Final_EF!$A$2:$B$65, 2, FALSE))</f>
        <v>53.06</v>
      </c>
      <c r="S9429" s="3">
        <f>Table1[[#This Row],[Generation (TWh)]]*10^9*VLOOKUP(Table1[[#This Row],[Turbine/Engine Technology]],Technology_HR!$A$2:$B$11,2,FALSE)*10^-6</f>
        <v>2285808.1200000006</v>
      </c>
      <c r="T9429" s="5">
        <f>Table1[[#This Row],[Fuel Consumption (mmBtu)]]*Table1[[#This Row],[Emission Factor (kg CO2/ mmBtu)]]*10^3</f>
        <v>121284978847.20004</v>
      </c>
      <c r="U9429" s="3">
        <f>Table1[[#This Row],[Emissions (g CO2)]]/(Table1[[#This Row],[Generation (TWh)]]*10^9)</f>
        <v>584.19060000000013</v>
      </c>
    </row>
    <row r="9430" spans="1:21" x14ac:dyDescent="0.35">
      <c r="A9430" t="s">
        <v>2363</v>
      </c>
      <c r="B9430" t="s">
        <v>3239</v>
      </c>
      <c r="C9430" t="str">
        <f>SUBSTITUTE(Table1[[#This Row],[Fuel]],", ",",")</f>
        <v>fossil gas: natural gas</v>
      </c>
      <c r="D9430" t="s">
        <v>3239</v>
      </c>
      <c r="H9430" t="s">
        <v>3436</v>
      </c>
      <c r="I9430">
        <v>60</v>
      </c>
      <c r="J9430" t="s">
        <v>3446</v>
      </c>
      <c r="K9430">
        <v>1974</v>
      </c>
      <c r="L9430" t="s">
        <v>29</v>
      </c>
      <c r="M9430" t="s">
        <v>29</v>
      </c>
      <c r="N9430">
        <v>54.844999999999999</v>
      </c>
      <c r="O9430">
        <v>-5.7859999999999996</v>
      </c>
      <c r="P9430" t="s">
        <v>3612</v>
      </c>
      <c r="Q9430" s="3">
        <f>Table1[[#This Row],[Capacity (MW)]]*0.395*8760*10^-6</f>
        <v>0.20761200000000002</v>
      </c>
      <c r="R9430" s="3" cm="1">
        <f t="array" ref="R9430">AVERAGE(VLOOKUP(_xlfn.TEXTSPLIT(Table1[[#This Row],[Fuel (no space after comma)]], ","), FuelList_Final_EF!$A$2:$B$65, 2, FALSE))</f>
        <v>53.06</v>
      </c>
      <c r="S9430" s="3">
        <f>Table1[[#This Row],[Generation (TWh)]]*10^9*VLOOKUP(Table1[[#This Row],[Turbine/Engine Technology]],Technology_HR!$A$2:$B$11,2,FALSE)*10^-6</f>
        <v>2285808.1200000006</v>
      </c>
      <c r="T9430" s="5">
        <f>Table1[[#This Row],[Fuel Consumption (mmBtu)]]*Table1[[#This Row],[Emission Factor (kg CO2/ mmBtu)]]*10^3</f>
        <v>121284978847.20004</v>
      </c>
      <c r="U9430" s="3">
        <f>Table1[[#This Row],[Emissions (g CO2)]]/(Table1[[#This Row],[Generation (TWh)]]*10^9)</f>
        <v>584.19060000000013</v>
      </c>
    </row>
    <row r="9431" spans="1:21" x14ac:dyDescent="0.35">
      <c r="A9431" t="s">
        <v>2363</v>
      </c>
      <c r="B9431" t="s">
        <v>3239</v>
      </c>
      <c r="C9431" t="str">
        <f>SUBSTITUTE(Table1[[#This Row],[Fuel]],", ",",")</f>
        <v>fossil gas: natural gas</v>
      </c>
      <c r="D9431" t="s">
        <v>3239</v>
      </c>
      <c r="H9431" t="s">
        <v>3438</v>
      </c>
      <c r="I9431">
        <v>300</v>
      </c>
      <c r="J9431" t="s">
        <v>3446</v>
      </c>
      <c r="K9431">
        <v>2003</v>
      </c>
      <c r="L9431" t="s">
        <v>29</v>
      </c>
      <c r="M9431" t="s">
        <v>29</v>
      </c>
      <c r="N9431">
        <v>54.844999999999999</v>
      </c>
      <c r="O9431">
        <v>-5.7859999999999996</v>
      </c>
      <c r="P9431" t="s">
        <v>3612</v>
      </c>
      <c r="Q9431" s="3">
        <f>Table1[[#This Row],[Capacity (MW)]]*0.395*8760*10^-6</f>
        <v>1.03806</v>
      </c>
      <c r="R9431" s="3" cm="1">
        <f t="array" ref="R9431">AVERAGE(VLOOKUP(_xlfn.TEXTSPLIT(Table1[[#This Row],[Fuel (no space after comma)]], ","), FuelList_Final_EF!$A$2:$B$65, 2, FALSE))</f>
        <v>53.06</v>
      </c>
      <c r="S9431" s="3">
        <f>Table1[[#This Row],[Generation (TWh)]]*10^9*VLOOKUP(Table1[[#This Row],[Turbine/Engine Technology]],Technology_HR!$A$2:$B$11,2,FALSE)*10^-6</f>
        <v>7836314.9399999995</v>
      </c>
      <c r="T9431" s="5">
        <f>Table1[[#This Row],[Fuel Consumption (mmBtu)]]*Table1[[#This Row],[Emission Factor (kg CO2/ mmBtu)]]*10^3</f>
        <v>415794870716.39996</v>
      </c>
      <c r="U9431" s="3">
        <f>Table1[[#This Row],[Emissions (g CO2)]]/(Table1[[#This Row],[Generation (TWh)]]*10^9)</f>
        <v>400.54993999999999</v>
      </c>
    </row>
    <row r="9432" spans="1:21" x14ac:dyDescent="0.35">
      <c r="A9432" t="s">
        <v>2363</v>
      </c>
      <c r="B9432" t="s">
        <v>3239</v>
      </c>
      <c r="C9432" t="str">
        <f>SUBSTITUTE(Table1[[#This Row],[Fuel]],", ",",")</f>
        <v>fossil gas: natural gas</v>
      </c>
      <c r="D9432" t="s">
        <v>3239</v>
      </c>
      <c r="H9432" t="s">
        <v>3438</v>
      </c>
      <c r="I9432">
        <v>300</v>
      </c>
      <c r="J9432" t="s">
        <v>3446</v>
      </c>
      <c r="K9432">
        <v>2003</v>
      </c>
      <c r="L9432" t="s">
        <v>29</v>
      </c>
      <c r="M9432" t="s">
        <v>29</v>
      </c>
      <c r="N9432">
        <v>54.844999999999999</v>
      </c>
      <c r="O9432">
        <v>-5.7859999999999996</v>
      </c>
      <c r="P9432" t="s">
        <v>3612</v>
      </c>
      <c r="Q9432" s="3">
        <f>Table1[[#This Row],[Capacity (MW)]]*0.395*8760*10^-6</f>
        <v>1.03806</v>
      </c>
      <c r="R9432" s="3" cm="1">
        <f t="array" ref="R9432">AVERAGE(VLOOKUP(_xlfn.TEXTSPLIT(Table1[[#This Row],[Fuel (no space after comma)]], ","), FuelList_Final_EF!$A$2:$B$65, 2, FALSE))</f>
        <v>53.06</v>
      </c>
      <c r="S9432" s="3">
        <f>Table1[[#This Row],[Generation (TWh)]]*10^9*VLOOKUP(Table1[[#This Row],[Turbine/Engine Technology]],Technology_HR!$A$2:$B$11,2,FALSE)*10^-6</f>
        <v>7836314.9399999995</v>
      </c>
      <c r="T9432" s="5">
        <f>Table1[[#This Row],[Fuel Consumption (mmBtu)]]*Table1[[#This Row],[Emission Factor (kg CO2/ mmBtu)]]*10^3</f>
        <v>415794870716.39996</v>
      </c>
      <c r="U9432" s="3">
        <f>Table1[[#This Row],[Emissions (g CO2)]]/(Table1[[#This Row],[Generation (TWh)]]*10^9)</f>
        <v>400.54993999999999</v>
      </c>
    </row>
    <row r="9433" spans="1:21" x14ac:dyDescent="0.35">
      <c r="A9433" t="s">
        <v>2360</v>
      </c>
      <c r="B9433" t="s">
        <v>3239</v>
      </c>
      <c r="C9433" t="str">
        <f>SUBSTITUTE(Table1[[#This Row],[Fuel]],", ",",")</f>
        <v>fossil gas: natural gas</v>
      </c>
      <c r="D9433" t="s">
        <v>3239</v>
      </c>
      <c r="H9433" t="s">
        <v>3441</v>
      </c>
      <c r="I9433">
        <v>20</v>
      </c>
      <c r="J9433" t="s">
        <v>3446</v>
      </c>
      <c r="K9433">
        <v>2020</v>
      </c>
      <c r="L9433" t="s">
        <v>29</v>
      </c>
      <c r="M9433" t="s">
        <v>29</v>
      </c>
      <c r="N9433">
        <v>53.8001</v>
      </c>
      <c r="O9433">
        <v>-2.2174999999999998</v>
      </c>
      <c r="P9433" t="s">
        <v>3612</v>
      </c>
      <c r="Q9433" s="3">
        <f>Table1[[#This Row],[Capacity (MW)]]*0.395*8760*10^-6</f>
        <v>6.9204000000000002E-2</v>
      </c>
      <c r="R9433" s="3" cm="1">
        <f t="array" ref="R9433">AVERAGE(VLOOKUP(_xlfn.TEXTSPLIT(Table1[[#This Row],[Fuel (no space after comma)]], ","), FuelList_Final_EF!$A$2:$B$65, 2, FALSE))</f>
        <v>53.06</v>
      </c>
      <c r="S9433" s="3">
        <f>Table1[[#This Row],[Generation (TWh)]]*10^9*VLOOKUP(Table1[[#This Row],[Turbine/Engine Technology]],Technology_HR!$A$2:$B$11,2,FALSE)*10^-6</f>
        <v>522420.99599999998</v>
      </c>
      <c r="T9433" s="5">
        <f>Table1[[#This Row],[Fuel Consumption (mmBtu)]]*Table1[[#This Row],[Emission Factor (kg CO2/ mmBtu)]]*10^3</f>
        <v>27719658047.759998</v>
      </c>
      <c r="U9433" s="3">
        <f>Table1[[#This Row],[Emissions (g CO2)]]/(Table1[[#This Row],[Generation (TWh)]]*10^9)</f>
        <v>400.54993999999999</v>
      </c>
    </row>
    <row r="9434" spans="1:21" x14ac:dyDescent="0.35">
      <c r="A9434" t="s">
        <v>1810</v>
      </c>
      <c r="B9434" t="s">
        <v>3239</v>
      </c>
      <c r="C9434" t="str">
        <f>SUBSTITUTE(Table1[[#This Row],[Fuel]],", ",",")</f>
        <v>fossil gas: natural gas</v>
      </c>
      <c r="D9434" t="s">
        <v>3239</v>
      </c>
      <c r="H9434" t="s">
        <v>3441</v>
      </c>
      <c r="I9434">
        <v>20</v>
      </c>
      <c r="J9434" t="s">
        <v>3446</v>
      </c>
      <c r="K9434" t="s">
        <v>29</v>
      </c>
      <c r="L9434" t="s">
        <v>29</v>
      </c>
      <c r="M9434" t="s">
        <v>29</v>
      </c>
      <c r="N9434">
        <v>51.411101619999997</v>
      </c>
      <c r="O9434">
        <v>-3.2293431950000002</v>
      </c>
      <c r="P9434" t="s">
        <v>3612</v>
      </c>
      <c r="Q9434" s="3">
        <f>Table1[[#This Row],[Capacity (MW)]]*0.395*8760*10^-6</f>
        <v>6.9204000000000002E-2</v>
      </c>
      <c r="R9434" s="3" cm="1">
        <f t="array" ref="R9434">AVERAGE(VLOOKUP(_xlfn.TEXTSPLIT(Table1[[#This Row],[Fuel (no space after comma)]], ","), FuelList_Final_EF!$A$2:$B$65, 2, FALSE))</f>
        <v>53.06</v>
      </c>
      <c r="S9434" s="3">
        <f>Table1[[#This Row],[Generation (TWh)]]*10^9*VLOOKUP(Table1[[#This Row],[Turbine/Engine Technology]],Technology_HR!$A$2:$B$11,2,FALSE)*10^-6</f>
        <v>522420.99599999998</v>
      </c>
      <c r="T9434" s="5">
        <f>Table1[[#This Row],[Fuel Consumption (mmBtu)]]*Table1[[#This Row],[Emission Factor (kg CO2/ mmBtu)]]*10^3</f>
        <v>27719658047.759998</v>
      </c>
      <c r="U9434" s="3">
        <f>Table1[[#This Row],[Emissions (g CO2)]]/(Table1[[#This Row],[Generation (TWh)]]*10^9)</f>
        <v>400.54993999999999</v>
      </c>
    </row>
    <row r="9435" spans="1:21" x14ac:dyDescent="0.35">
      <c r="A9435" t="s">
        <v>2364</v>
      </c>
      <c r="B9435" t="s">
        <v>3239</v>
      </c>
      <c r="C9435" t="str">
        <f>SUBSTITUTE(Table1[[#This Row],[Fuel]],", ",",")</f>
        <v>fossil gas: natural gas</v>
      </c>
      <c r="D9435" t="s">
        <v>3239</v>
      </c>
      <c r="H9435" t="s">
        <v>3438</v>
      </c>
      <c r="I9435">
        <v>480</v>
      </c>
      <c r="J9435" t="s">
        <v>3452</v>
      </c>
      <c r="K9435" t="s">
        <v>29</v>
      </c>
      <c r="L9435" t="s">
        <v>29</v>
      </c>
      <c r="M9435" t="s">
        <v>29</v>
      </c>
      <c r="N9435">
        <v>54.597290000000001</v>
      </c>
      <c r="O9435">
        <v>-5.9301199999999996</v>
      </c>
      <c r="P9435" t="s">
        <v>3612</v>
      </c>
      <c r="Q9435" s="3">
        <f>Table1[[#This Row],[Capacity (MW)]]*0.395*8760*10^-6</f>
        <v>1.6608960000000002</v>
      </c>
      <c r="R9435" s="3" cm="1">
        <f t="array" ref="R9435">AVERAGE(VLOOKUP(_xlfn.TEXTSPLIT(Table1[[#This Row],[Fuel (no space after comma)]], ","), FuelList_Final_EF!$A$2:$B$65, 2, FALSE))</f>
        <v>53.06</v>
      </c>
      <c r="S9435" s="3">
        <f>Table1[[#This Row],[Generation (TWh)]]*10^9*VLOOKUP(Table1[[#This Row],[Turbine/Engine Technology]],Technology_HR!$A$2:$B$11,2,FALSE)*10^-6</f>
        <v>12538103.904000001</v>
      </c>
      <c r="T9435" s="5">
        <f>Table1[[#This Row],[Fuel Consumption (mmBtu)]]*Table1[[#This Row],[Emission Factor (kg CO2/ mmBtu)]]*10^3</f>
        <v>665271793146.24011</v>
      </c>
      <c r="U9435" s="3">
        <f>Table1[[#This Row],[Emissions (g CO2)]]/(Table1[[#This Row],[Generation (TWh)]]*10^9)</f>
        <v>400.54993999999999</v>
      </c>
    </row>
    <row r="9436" spans="1:21" x14ac:dyDescent="0.35">
      <c r="A9436" t="s">
        <v>1363</v>
      </c>
      <c r="B9436" t="s">
        <v>3239</v>
      </c>
      <c r="C9436" t="str">
        <f>SUBSTITUTE(Table1[[#This Row],[Fuel]],", ",",")</f>
        <v>fossil gas: natural gas</v>
      </c>
      <c r="D9436" t="s">
        <v>3239</v>
      </c>
      <c r="H9436" t="s">
        <v>3438</v>
      </c>
      <c r="I9436">
        <v>60</v>
      </c>
      <c r="J9436" t="s">
        <v>3446</v>
      </c>
      <c r="K9436">
        <v>2002</v>
      </c>
      <c r="L9436" t="s">
        <v>29</v>
      </c>
      <c r="M9436" t="s">
        <v>29</v>
      </c>
      <c r="N9436">
        <v>53.718179999999997</v>
      </c>
      <c r="O9436">
        <v>-2.5371800000000002</v>
      </c>
      <c r="P9436" t="s">
        <v>3612</v>
      </c>
      <c r="Q9436" s="3">
        <f>Table1[[#This Row],[Capacity (MW)]]*0.395*8760*10^-6</f>
        <v>0.20761200000000002</v>
      </c>
      <c r="R9436" s="3" cm="1">
        <f t="array" ref="R9436">AVERAGE(VLOOKUP(_xlfn.TEXTSPLIT(Table1[[#This Row],[Fuel (no space after comma)]], ","), FuelList_Final_EF!$A$2:$B$65, 2, FALSE))</f>
        <v>53.06</v>
      </c>
      <c r="S9436" s="3">
        <f>Table1[[#This Row],[Generation (TWh)]]*10^9*VLOOKUP(Table1[[#This Row],[Turbine/Engine Technology]],Technology_HR!$A$2:$B$11,2,FALSE)*10^-6</f>
        <v>1567262.9880000001</v>
      </c>
      <c r="T9436" s="5">
        <f>Table1[[#This Row],[Fuel Consumption (mmBtu)]]*Table1[[#This Row],[Emission Factor (kg CO2/ mmBtu)]]*10^3</f>
        <v>83158974143.280014</v>
      </c>
      <c r="U9436" s="3">
        <f>Table1[[#This Row],[Emissions (g CO2)]]/(Table1[[#This Row],[Generation (TWh)]]*10^9)</f>
        <v>400.54993999999999</v>
      </c>
    </row>
    <row r="9437" spans="1:21" x14ac:dyDescent="0.35">
      <c r="A9437" t="s">
        <v>1810</v>
      </c>
      <c r="B9437" t="s">
        <v>3239</v>
      </c>
      <c r="C9437" t="str">
        <f>SUBSTITUTE(Table1[[#This Row],[Fuel]],", ",",")</f>
        <v>fossil gas: natural gas</v>
      </c>
      <c r="D9437" t="s">
        <v>3239</v>
      </c>
      <c r="H9437" t="s">
        <v>3441</v>
      </c>
      <c r="I9437">
        <v>21</v>
      </c>
      <c r="J9437" t="s">
        <v>3446</v>
      </c>
      <c r="K9437">
        <v>2016</v>
      </c>
      <c r="L9437" t="s">
        <v>29</v>
      </c>
      <c r="M9437" t="s">
        <v>29</v>
      </c>
      <c r="N9437">
        <v>51.416910000000001</v>
      </c>
      <c r="O9437">
        <v>-0.76444000000000001</v>
      </c>
      <c r="P9437" t="s">
        <v>3612</v>
      </c>
      <c r="Q9437" s="3">
        <f>Table1[[#This Row],[Capacity (MW)]]*0.395*8760*10^-6</f>
        <v>7.2664199999999998E-2</v>
      </c>
      <c r="R9437" s="3" cm="1">
        <f t="array" ref="R9437">AVERAGE(VLOOKUP(_xlfn.TEXTSPLIT(Table1[[#This Row],[Fuel (no space after comma)]], ","), FuelList_Final_EF!$A$2:$B$65, 2, FALSE))</f>
        <v>53.06</v>
      </c>
      <c r="S9437" s="3">
        <f>Table1[[#This Row],[Generation (TWh)]]*10^9*VLOOKUP(Table1[[#This Row],[Turbine/Engine Technology]],Technology_HR!$A$2:$B$11,2,FALSE)*10^-6</f>
        <v>548542.04579999996</v>
      </c>
      <c r="T9437" s="5">
        <f>Table1[[#This Row],[Fuel Consumption (mmBtu)]]*Table1[[#This Row],[Emission Factor (kg CO2/ mmBtu)]]*10^3</f>
        <v>29105640950.147999</v>
      </c>
      <c r="U9437" s="3">
        <f>Table1[[#This Row],[Emissions (g CO2)]]/(Table1[[#This Row],[Generation (TWh)]]*10^9)</f>
        <v>400.54993999999999</v>
      </c>
    </row>
    <row r="9438" spans="1:21" x14ac:dyDescent="0.35">
      <c r="A9438" t="s">
        <v>1360</v>
      </c>
      <c r="B9438" t="s">
        <v>3239</v>
      </c>
      <c r="C9438" t="str">
        <f>SUBSTITUTE(Table1[[#This Row],[Fuel]],", ",",")</f>
        <v>fossil gas: natural gas</v>
      </c>
      <c r="D9438" t="s">
        <v>3239</v>
      </c>
      <c r="H9438" t="s">
        <v>3436</v>
      </c>
      <c r="I9438">
        <v>50</v>
      </c>
      <c r="J9438" t="s">
        <v>3446</v>
      </c>
      <c r="K9438">
        <v>1998</v>
      </c>
      <c r="L9438" t="s">
        <v>29</v>
      </c>
      <c r="M9438" t="s">
        <v>29</v>
      </c>
      <c r="N9438">
        <v>51.429369999999999</v>
      </c>
      <c r="O9438">
        <v>-1.0033000000000001</v>
      </c>
      <c r="P9438" t="s">
        <v>3612</v>
      </c>
      <c r="Q9438" s="3">
        <f>Table1[[#This Row],[Capacity (MW)]]*0.395*8760*10^-6</f>
        <v>0.17301</v>
      </c>
      <c r="R9438" s="3" cm="1">
        <f t="array" ref="R9438">AVERAGE(VLOOKUP(_xlfn.TEXTSPLIT(Table1[[#This Row],[Fuel (no space after comma)]], ","), FuelList_Final_EF!$A$2:$B$65, 2, FALSE))</f>
        <v>53.06</v>
      </c>
      <c r="S9438" s="3">
        <f>Table1[[#This Row],[Generation (TWh)]]*10^9*VLOOKUP(Table1[[#This Row],[Turbine/Engine Technology]],Technology_HR!$A$2:$B$11,2,FALSE)*10^-6</f>
        <v>1904840.0999999999</v>
      </c>
      <c r="T9438" s="5">
        <f>Table1[[#This Row],[Fuel Consumption (mmBtu)]]*Table1[[#This Row],[Emission Factor (kg CO2/ mmBtu)]]*10^3</f>
        <v>101070815706</v>
      </c>
      <c r="U9438" s="3">
        <f>Table1[[#This Row],[Emissions (g CO2)]]/(Table1[[#This Row],[Generation (TWh)]]*10^9)</f>
        <v>584.19060000000002</v>
      </c>
    </row>
    <row r="9439" spans="1:21" x14ac:dyDescent="0.35">
      <c r="A9439" t="s">
        <v>2365</v>
      </c>
      <c r="B9439" t="s">
        <v>3239</v>
      </c>
      <c r="C9439" t="str">
        <f>SUBSTITUTE(Table1[[#This Row],[Fuel]],", ",",")</f>
        <v>fossil gas: natural gas</v>
      </c>
      <c r="D9439" t="s">
        <v>3239</v>
      </c>
      <c r="H9439" t="s">
        <v>3438</v>
      </c>
      <c r="I9439">
        <v>77</v>
      </c>
      <c r="J9439" t="s">
        <v>3446</v>
      </c>
      <c r="K9439">
        <v>1999</v>
      </c>
      <c r="L9439" t="s">
        <v>29</v>
      </c>
      <c r="M9439" t="s">
        <v>29</v>
      </c>
      <c r="N9439">
        <v>52.255670000000002</v>
      </c>
      <c r="O9439">
        <v>0.72592000000000001</v>
      </c>
      <c r="P9439" t="s">
        <v>3612</v>
      </c>
      <c r="Q9439" s="3">
        <f>Table1[[#This Row],[Capacity (MW)]]*0.395*8760*10^-6</f>
        <v>0.26643539999999999</v>
      </c>
      <c r="R9439" s="3" cm="1">
        <f t="array" ref="R9439">AVERAGE(VLOOKUP(_xlfn.TEXTSPLIT(Table1[[#This Row],[Fuel (no space after comma)]], ","), FuelList_Final_EF!$A$2:$B$65, 2, FALSE))</f>
        <v>53.06</v>
      </c>
      <c r="S9439" s="3">
        <f>Table1[[#This Row],[Generation (TWh)]]*10^9*VLOOKUP(Table1[[#This Row],[Turbine/Engine Technology]],Technology_HR!$A$2:$B$11,2,FALSE)*10^-6</f>
        <v>2011320.8345999999</v>
      </c>
      <c r="T9439" s="5">
        <f>Table1[[#This Row],[Fuel Consumption (mmBtu)]]*Table1[[#This Row],[Emission Factor (kg CO2/ mmBtu)]]*10^3</f>
        <v>106720683483.87601</v>
      </c>
      <c r="U9439" s="3">
        <f>Table1[[#This Row],[Emissions (g CO2)]]/(Table1[[#This Row],[Generation (TWh)]]*10^9)</f>
        <v>400.54994000000005</v>
      </c>
    </row>
    <row r="9440" spans="1:21" x14ac:dyDescent="0.35">
      <c r="A9440" t="s">
        <v>2360</v>
      </c>
      <c r="B9440" t="s">
        <v>3239</v>
      </c>
      <c r="C9440" t="str">
        <f>SUBSTITUTE(Table1[[#This Row],[Fuel]],", ",",")</f>
        <v>fossil gas: natural gas</v>
      </c>
      <c r="D9440" t="s">
        <v>3239</v>
      </c>
      <c r="H9440" t="s">
        <v>3441</v>
      </c>
      <c r="I9440">
        <v>22.5</v>
      </c>
      <c r="J9440" t="s">
        <v>3446</v>
      </c>
      <c r="K9440">
        <v>2023</v>
      </c>
      <c r="L9440" t="s">
        <v>29</v>
      </c>
      <c r="M9440" t="s">
        <v>29</v>
      </c>
      <c r="N9440">
        <v>56.01108</v>
      </c>
      <c r="O9440">
        <v>-3.7385199999999998</v>
      </c>
      <c r="P9440" t="s">
        <v>3612</v>
      </c>
      <c r="Q9440" s="3">
        <f>Table1[[#This Row],[Capacity (MW)]]*0.395*8760*10^-6</f>
        <v>7.7854500000000007E-2</v>
      </c>
      <c r="R9440" s="3" cm="1">
        <f t="array" ref="R9440">AVERAGE(VLOOKUP(_xlfn.TEXTSPLIT(Table1[[#This Row],[Fuel (no space after comma)]], ","), FuelList_Final_EF!$A$2:$B$65, 2, FALSE))</f>
        <v>53.06</v>
      </c>
      <c r="S9440" s="3">
        <f>Table1[[#This Row],[Generation (TWh)]]*10^9*VLOOKUP(Table1[[#This Row],[Turbine/Engine Technology]],Technology_HR!$A$2:$B$11,2,FALSE)*10^-6</f>
        <v>587723.62049999996</v>
      </c>
      <c r="T9440" s="5">
        <f>Table1[[#This Row],[Fuel Consumption (mmBtu)]]*Table1[[#This Row],[Emission Factor (kg CO2/ mmBtu)]]*10^3</f>
        <v>31184615303.73</v>
      </c>
      <c r="U9440" s="3">
        <f>Table1[[#This Row],[Emissions (g CO2)]]/(Table1[[#This Row],[Generation (TWh)]]*10^9)</f>
        <v>400.54993999999999</v>
      </c>
    </row>
    <row r="9441" spans="1:21" x14ac:dyDescent="0.35">
      <c r="A9441" t="s">
        <v>1351</v>
      </c>
      <c r="B9441" t="s">
        <v>3239</v>
      </c>
      <c r="C9441" t="str">
        <f>SUBSTITUTE(Table1[[#This Row],[Fuel]],", ",",")</f>
        <v>fossil gas: natural gas</v>
      </c>
      <c r="D9441" t="s">
        <v>3239</v>
      </c>
      <c r="H9441" t="s">
        <v>3438</v>
      </c>
      <c r="I9441">
        <v>455</v>
      </c>
      <c r="J9441" t="s">
        <v>3446</v>
      </c>
      <c r="K9441">
        <v>2016</v>
      </c>
      <c r="L9441" t="s">
        <v>29</v>
      </c>
      <c r="M9441" t="s">
        <v>29</v>
      </c>
      <c r="N9441">
        <v>53.437719999999999</v>
      </c>
      <c r="O9441">
        <v>-2.4101400000000002</v>
      </c>
      <c r="P9441" t="s">
        <v>3612</v>
      </c>
      <c r="Q9441" s="3">
        <f>Table1[[#This Row],[Capacity (MW)]]*0.395*8760*10^-6</f>
        <v>1.5743909999999999</v>
      </c>
      <c r="R9441" s="3" cm="1">
        <f t="array" ref="R9441">AVERAGE(VLOOKUP(_xlfn.TEXTSPLIT(Table1[[#This Row],[Fuel (no space after comma)]], ","), FuelList_Final_EF!$A$2:$B$65, 2, FALSE))</f>
        <v>53.06</v>
      </c>
      <c r="S9441" s="3">
        <f>Table1[[#This Row],[Generation (TWh)]]*10^9*VLOOKUP(Table1[[#This Row],[Turbine/Engine Technology]],Technology_HR!$A$2:$B$11,2,FALSE)*10^-6</f>
        <v>11885077.658999998</v>
      </c>
      <c r="T9441" s="5">
        <f>Table1[[#This Row],[Fuel Consumption (mmBtu)]]*Table1[[#This Row],[Emission Factor (kg CO2/ mmBtu)]]*10^3</f>
        <v>630622220586.54004</v>
      </c>
      <c r="U9441" s="3">
        <f>Table1[[#This Row],[Emissions (g CO2)]]/(Table1[[#This Row],[Generation (TWh)]]*10^9)</f>
        <v>400.54994000000011</v>
      </c>
    </row>
    <row r="9442" spans="1:21" x14ac:dyDescent="0.35">
      <c r="A9442" t="s">
        <v>1351</v>
      </c>
      <c r="B9442" t="s">
        <v>3239</v>
      </c>
      <c r="C9442" t="str">
        <f>SUBSTITUTE(Table1[[#This Row],[Fuel]],", ",",")</f>
        <v>fossil gas: natural gas</v>
      </c>
      <c r="D9442" t="s">
        <v>3239</v>
      </c>
      <c r="H9442" t="s">
        <v>3438</v>
      </c>
      <c r="I9442">
        <v>455</v>
      </c>
      <c r="J9442" t="s">
        <v>3446</v>
      </c>
      <c r="K9442">
        <v>2016</v>
      </c>
      <c r="L9442" t="s">
        <v>29</v>
      </c>
      <c r="M9442" t="s">
        <v>29</v>
      </c>
      <c r="N9442">
        <v>53.437719999999999</v>
      </c>
      <c r="O9442">
        <v>-2.4101400000000002</v>
      </c>
      <c r="P9442" t="s">
        <v>3612</v>
      </c>
      <c r="Q9442" s="3">
        <f>Table1[[#This Row],[Capacity (MW)]]*0.395*8760*10^-6</f>
        <v>1.5743909999999999</v>
      </c>
      <c r="R9442" s="3" cm="1">
        <f t="array" ref="R9442">AVERAGE(VLOOKUP(_xlfn.TEXTSPLIT(Table1[[#This Row],[Fuel (no space after comma)]], ","), FuelList_Final_EF!$A$2:$B$65, 2, FALSE))</f>
        <v>53.06</v>
      </c>
      <c r="S9442" s="3">
        <f>Table1[[#This Row],[Generation (TWh)]]*10^9*VLOOKUP(Table1[[#This Row],[Turbine/Engine Technology]],Technology_HR!$A$2:$B$11,2,FALSE)*10^-6</f>
        <v>11885077.658999998</v>
      </c>
      <c r="T9442" s="5">
        <f>Table1[[#This Row],[Fuel Consumption (mmBtu)]]*Table1[[#This Row],[Emission Factor (kg CO2/ mmBtu)]]*10^3</f>
        <v>630622220586.54004</v>
      </c>
      <c r="U9442" s="3">
        <f>Table1[[#This Row],[Emissions (g CO2)]]/(Table1[[#This Row],[Generation (TWh)]]*10^9)</f>
        <v>400.54994000000011</v>
      </c>
    </row>
    <row r="9443" spans="1:21" x14ac:dyDescent="0.35">
      <c r="A9443" t="s">
        <v>2366</v>
      </c>
      <c r="B9443" t="s">
        <v>3239</v>
      </c>
      <c r="C9443" t="str">
        <f>SUBSTITUTE(Table1[[#This Row],[Fuel]],", ",",")</f>
        <v>fossil gas: natural gas</v>
      </c>
      <c r="D9443" t="s">
        <v>3239</v>
      </c>
      <c r="H9443" t="s">
        <v>3441</v>
      </c>
      <c r="I9443">
        <v>40.5</v>
      </c>
      <c r="J9443" t="s">
        <v>3446</v>
      </c>
      <c r="K9443">
        <v>2024</v>
      </c>
      <c r="L9443" t="s">
        <v>29</v>
      </c>
      <c r="M9443" t="s">
        <v>29</v>
      </c>
      <c r="N9443">
        <v>53.437719999999999</v>
      </c>
      <c r="O9443">
        <v>-2.4101400000000002</v>
      </c>
      <c r="P9443" t="s">
        <v>3612</v>
      </c>
      <c r="Q9443" s="3">
        <f>Table1[[#This Row],[Capacity (MW)]]*0.395*8760*10^-6</f>
        <v>0.14013809999999999</v>
      </c>
      <c r="R9443" s="3" cm="1">
        <f t="array" ref="R9443">AVERAGE(VLOOKUP(_xlfn.TEXTSPLIT(Table1[[#This Row],[Fuel (no space after comma)]], ","), FuelList_Final_EF!$A$2:$B$65, 2, FALSE))</f>
        <v>53.06</v>
      </c>
      <c r="S9443" s="3">
        <f>Table1[[#This Row],[Generation (TWh)]]*10^9*VLOOKUP(Table1[[#This Row],[Turbine/Engine Technology]],Technology_HR!$A$2:$B$11,2,FALSE)*10^-6</f>
        <v>1057902.5168999999</v>
      </c>
      <c r="T9443" s="5">
        <f>Table1[[#This Row],[Fuel Consumption (mmBtu)]]*Table1[[#This Row],[Emission Factor (kg CO2/ mmBtu)]]*10^3</f>
        <v>56132307546.713997</v>
      </c>
      <c r="U9443" s="3">
        <f>Table1[[#This Row],[Emissions (g CO2)]]/(Table1[[#This Row],[Generation (TWh)]]*10^9)</f>
        <v>400.54993999999999</v>
      </c>
    </row>
    <row r="9444" spans="1:21" x14ac:dyDescent="0.35">
      <c r="A9444" t="s">
        <v>2360</v>
      </c>
      <c r="B9444" t="s">
        <v>3239</v>
      </c>
      <c r="C9444" t="str">
        <f>SUBSTITUTE(Table1[[#This Row],[Fuel]],", ",",")</f>
        <v>fossil gas: natural gas</v>
      </c>
      <c r="D9444" t="s">
        <v>3239</v>
      </c>
      <c r="H9444" t="s">
        <v>3441</v>
      </c>
      <c r="I9444">
        <v>20</v>
      </c>
      <c r="J9444" t="s">
        <v>3446</v>
      </c>
      <c r="K9444">
        <v>2020</v>
      </c>
      <c r="L9444" t="s">
        <v>29</v>
      </c>
      <c r="M9444" t="s">
        <v>29</v>
      </c>
      <c r="N9444">
        <v>53.542009999999998</v>
      </c>
      <c r="O9444">
        <v>-2.1309800000000001</v>
      </c>
      <c r="P9444" t="s">
        <v>3612</v>
      </c>
      <c r="Q9444" s="3">
        <f>Table1[[#This Row],[Capacity (MW)]]*0.395*8760*10^-6</f>
        <v>6.9204000000000002E-2</v>
      </c>
      <c r="R9444" s="3" cm="1">
        <f t="array" ref="R9444">AVERAGE(VLOOKUP(_xlfn.TEXTSPLIT(Table1[[#This Row],[Fuel (no space after comma)]], ","), FuelList_Final_EF!$A$2:$B$65, 2, FALSE))</f>
        <v>53.06</v>
      </c>
      <c r="S9444" s="3">
        <f>Table1[[#This Row],[Generation (TWh)]]*10^9*VLOOKUP(Table1[[#This Row],[Turbine/Engine Technology]],Technology_HR!$A$2:$B$11,2,FALSE)*10^-6</f>
        <v>522420.99599999998</v>
      </c>
      <c r="T9444" s="5">
        <f>Table1[[#This Row],[Fuel Consumption (mmBtu)]]*Table1[[#This Row],[Emission Factor (kg CO2/ mmBtu)]]*10^3</f>
        <v>27719658047.759998</v>
      </c>
      <c r="U9444" s="3">
        <f>Table1[[#This Row],[Emissions (g CO2)]]/(Table1[[#This Row],[Generation (TWh)]]*10^9)</f>
        <v>400.54993999999999</v>
      </c>
    </row>
    <row r="9445" spans="1:21" x14ac:dyDescent="0.35">
      <c r="A9445" t="s">
        <v>1378</v>
      </c>
      <c r="B9445" t="s">
        <v>3239</v>
      </c>
      <c r="C9445" t="str">
        <f>SUBSTITUTE(Table1[[#This Row],[Fuel]],", ",",")</f>
        <v>fossil gas: natural gas</v>
      </c>
      <c r="D9445" t="s">
        <v>3239</v>
      </c>
      <c r="H9445" t="s">
        <v>3441</v>
      </c>
      <c r="I9445">
        <v>20</v>
      </c>
      <c r="J9445" t="s">
        <v>3446</v>
      </c>
      <c r="K9445" t="s">
        <v>29</v>
      </c>
      <c r="L9445" t="s">
        <v>29</v>
      </c>
      <c r="M9445" t="s">
        <v>29</v>
      </c>
      <c r="N9445">
        <v>53.054600000000001</v>
      </c>
      <c r="O9445">
        <v>-2.2254999999999998</v>
      </c>
      <c r="P9445" t="s">
        <v>3612</v>
      </c>
      <c r="Q9445" s="3">
        <f>Table1[[#This Row],[Capacity (MW)]]*0.395*8760*10^-6</f>
        <v>6.9204000000000002E-2</v>
      </c>
      <c r="R9445" s="3" cm="1">
        <f t="array" ref="R9445">AVERAGE(VLOOKUP(_xlfn.TEXTSPLIT(Table1[[#This Row],[Fuel (no space after comma)]], ","), FuelList_Final_EF!$A$2:$B$65, 2, FALSE))</f>
        <v>53.06</v>
      </c>
      <c r="S9445" s="3">
        <f>Table1[[#This Row],[Generation (TWh)]]*10^9*VLOOKUP(Table1[[#This Row],[Turbine/Engine Technology]],Technology_HR!$A$2:$B$11,2,FALSE)*10^-6</f>
        <v>522420.99599999998</v>
      </c>
      <c r="T9445" s="5">
        <f>Table1[[#This Row],[Fuel Consumption (mmBtu)]]*Table1[[#This Row],[Emission Factor (kg CO2/ mmBtu)]]*10^3</f>
        <v>27719658047.759998</v>
      </c>
      <c r="U9445" s="3">
        <f>Table1[[#This Row],[Emissions (g CO2)]]/(Table1[[#This Row],[Generation (TWh)]]*10^9)</f>
        <v>400.54993999999999</v>
      </c>
    </row>
    <row r="9446" spans="1:21" x14ac:dyDescent="0.35">
      <c r="A9446" t="s">
        <v>2367</v>
      </c>
      <c r="B9446" t="s">
        <v>3239</v>
      </c>
      <c r="C9446" t="str">
        <f>SUBSTITUTE(Table1[[#This Row],[Fuel]],", ",",")</f>
        <v>fossil gas: natural gas</v>
      </c>
      <c r="D9446" t="s">
        <v>3239</v>
      </c>
      <c r="H9446" t="s">
        <v>3436</v>
      </c>
      <c r="I9446">
        <v>40</v>
      </c>
      <c r="J9446" t="s">
        <v>3446</v>
      </c>
      <c r="K9446">
        <v>2000</v>
      </c>
      <c r="L9446" t="s">
        <v>29</v>
      </c>
      <c r="M9446">
        <v>2023</v>
      </c>
      <c r="N9446">
        <v>53.303035000000001</v>
      </c>
      <c r="O9446">
        <v>-2.9241109999999999</v>
      </c>
      <c r="P9446" t="s">
        <v>3612</v>
      </c>
      <c r="Q9446" s="3">
        <f>Table1[[#This Row],[Capacity (MW)]]*0.395*8760*10^-6</f>
        <v>0.138408</v>
      </c>
      <c r="R9446" s="3" cm="1">
        <f t="array" ref="R9446">AVERAGE(VLOOKUP(_xlfn.TEXTSPLIT(Table1[[#This Row],[Fuel (no space after comma)]], ","), FuelList_Final_EF!$A$2:$B$65, 2, FALSE))</f>
        <v>53.06</v>
      </c>
      <c r="S9446" s="3">
        <f>Table1[[#This Row],[Generation (TWh)]]*10^9*VLOOKUP(Table1[[#This Row],[Turbine/Engine Technology]],Technology_HR!$A$2:$B$11,2,FALSE)*10^-6</f>
        <v>1523872.0799999998</v>
      </c>
      <c r="T9446" s="5">
        <f>Table1[[#This Row],[Fuel Consumption (mmBtu)]]*Table1[[#This Row],[Emission Factor (kg CO2/ mmBtu)]]*10^3</f>
        <v>80856652564.799988</v>
      </c>
      <c r="U9446" s="3">
        <f>Table1[[#This Row],[Emissions (g CO2)]]/(Table1[[#This Row],[Generation (TWh)]]*10^9)</f>
        <v>584.1905999999999</v>
      </c>
    </row>
    <row r="9447" spans="1:21" x14ac:dyDescent="0.35">
      <c r="A9447" t="s">
        <v>2367</v>
      </c>
      <c r="B9447" t="s">
        <v>3239</v>
      </c>
      <c r="C9447" t="str">
        <f>SUBSTITUTE(Table1[[#This Row],[Fuel]],", ",",")</f>
        <v>fossil gas: natural gas</v>
      </c>
      <c r="D9447" t="s">
        <v>3239</v>
      </c>
      <c r="H9447" t="s">
        <v>3441</v>
      </c>
      <c r="I9447">
        <v>22.5</v>
      </c>
      <c r="J9447" t="s">
        <v>3447</v>
      </c>
      <c r="K9447">
        <v>2026</v>
      </c>
      <c r="L9447" t="s">
        <v>29</v>
      </c>
      <c r="M9447" t="s">
        <v>29</v>
      </c>
      <c r="N9447">
        <v>53.303035000000001</v>
      </c>
      <c r="O9447">
        <v>-2.9241109999999999</v>
      </c>
      <c r="P9447" t="s">
        <v>3612</v>
      </c>
      <c r="Q9447" s="3">
        <f>Table1[[#This Row],[Capacity (MW)]]*0.395*8760*10^-6</f>
        <v>7.7854500000000007E-2</v>
      </c>
      <c r="R9447" s="3" cm="1">
        <f t="array" ref="R9447">AVERAGE(VLOOKUP(_xlfn.TEXTSPLIT(Table1[[#This Row],[Fuel (no space after comma)]], ","), FuelList_Final_EF!$A$2:$B$65, 2, FALSE))</f>
        <v>53.06</v>
      </c>
      <c r="S9447" s="3">
        <f>Table1[[#This Row],[Generation (TWh)]]*10^9*VLOOKUP(Table1[[#This Row],[Turbine/Engine Technology]],Technology_HR!$A$2:$B$11,2,FALSE)*10^-6</f>
        <v>587723.62049999996</v>
      </c>
      <c r="T9447" s="5">
        <f>Table1[[#This Row],[Fuel Consumption (mmBtu)]]*Table1[[#This Row],[Emission Factor (kg CO2/ mmBtu)]]*10^3</f>
        <v>31184615303.73</v>
      </c>
      <c r="U9447" s="3">
        <f>Table1[[#This Row],[Emissions (g CO2)]]/(Table1[[#This Row],[Generation (TWh)]]*10^9)</f>
        <v>400.54993999999999</v>
      </c>
    </row>
    <row r="9448" spans="1:21" x14ac:dyDescent="0.35">
      <c r="A9448" t="s">
        <v>1360</v>
      </c>
      <c r="B9448" t="s">
        <v>3239</v>
      </c>
      <c r="C9448" t="str">
        <f>SUBSTITUTE(Table1[[#This Row],[Fuel]],", ",",")</f>
        <v>fossil gas: natural gas</v>
      </c>
      <c r="D9448" t="s">
        <v>3239</v>
      </c>
      <c r="H9448" t="s">
        <v>3436</v>
      </c>
      <c r="I9448">
        <v>45</v>
      </c>
      <c r="J9448" t="s">
        <v>3446</v>
      </c>
      <c r="K9448">
        <v>1998</v>
      </c>
      <c r="L9448" t="s">
        <v>29</v>
      </c>
      <c r="M9448" t="s">
        <v>29</v>
      </c>
      <c r="N9448">
        <v>50.623570000000001</v>
      </c>
      <c r="O9448">
        <v>-2.4890699999999999</v>
      </c>
      <c r="P9448" t="s">
        <v>3612</v>
      </c>
      <c r="Q9448" s="3">
        <f>Table1[[#This Row],[Capacity (MW)]]*0.395*8760*10^-6</f>
        <v>0.15570900000000001</v>
      </c>
      <c r="R9448" s="3" cm="1">
        <f t="array" ref="R9448">AVERAGE(VLOOKUP(_xlfn.TEXTSPLIT(Table1[[#This Row],[Fuel (no space after comma)]], ","), FuelList_Final_EF!$A$2:$B$65, 2, FALSE))</f>
        <v>53.06</v>
      </c>
      <c r="S9448" s="3">
        <f>Table1[[#This Row],[Generation (TWh)]]*10^9*VLOOKUP(Table1[[#This Row],[Turbine/Engine Technology]],Technology_HR!$A$2:$B$11,2,FALSE)*10^-6</f>
        <v>1714356.0899999999</v>
      </c>
      <c r="T9448" s="5">
        <f>Table1[[#This Row],[Fuel Consumption (mmBtu)]]*Table1[[#This Row],[Emission Factor (kg CO2/ mmBtu)]]*10^3</f>
        <v>90963734135.399994</v>
      </c>
      <c r="U9448" s="3">
        <f>Table1[[#This Row],[Emissions (g CO2)]]/(Table1[[#This Row],[Generation (TWh)]]*10^9)</f>
        <v>584.1905999999999</v>
      </c>
    </row>
    <row r="9449" spans="1:21" x14ac:dyDescent="0.35">
      <c r="A9449" t="s">
        <v>2368</v>
      </c>
      <c r="B9449" t="s">
        <v>3297</v>
      </c>
      <c r="C9449" t="str">
        <f>SUBSTITUTE(Table1[[#This Row],[Fuel]],", ",",")</f>
        <v>fossil gas: natural gas,fossil gas: unknown</v>
      </c>
      <c r="D9449" t="s">
        <v>3239</v>
      </c>
      <c r="E9449" t="s">
        <v>3245</v>
      </c>
      <c r="H9449" t="s">
        <v>3438</v>
      </c>
      <c r="I9449">
        <v>375</v>
      </c>
      <c r="J9449" t="s">
        <v>3446</v>
      </c>
      <c r="K9449">
        <v>1996</v>
      </c>
      <c r="L9449" t="s">
        <v>29</v>
      </c>
      <c r="M9449" t="s">
        <v>29</v>
      </c>
      <c r="N9449">
        <v>53.231699999999996</v>
      </c>
      <c r="O9449">
        <v>-3.0814900000000001</v>
      </c>
      <c r="P9449" t="s">
        <v>3612</v>
      </c>
      <c r="Q9449" s="3">
        <f>Table1[[#This Row],[Capacity (MW)]]*0.395*8760*10^-6</f>
        <v>1.2975749999999999</v>
      </c>
      <c r="R9449" s="3" cm="1">
        <f t="array" ref="R9449">AVERAGE(VLOOKUP(_xlfn.TEXTSPLIT(Table1[[#This Row],[Fuel (no space after comma)]], ","), FuelList_Final_EF!$A$2:$B$65, 2, FALSE))</f>
        <v>56.689581971533997</v>
      </c>
      <c r="S9449" s="3">
        <f>Table1[[#This Row],[Generation (TWh)]]*10^9*VLOOKUP(Table1[[#This Row],[Turbine/Engine Technology]],Technology_HR!$A$2:$B$11,2,FALSE)*10^-6</f>
        <v>9795393.6749999989</v>
      </c>
      <c r="T9449" s="5">
        <f>Table1[[#This Row],[Fuel Consumption (mmBtu)]]*Table1[[#This Row],[Emission Factor (kg CO2/ mmBtu)]]*10^3</f>
        <v>555296772682.35803</v>
      </c>
      <c r="U9449" s="3">
        <f>Table1[[#This Row],[Emissions (g CO2)]]/(Table1[[#This Row],[Generation (TWh)]]*10^9)</f>
        <v>427.94965430311004</v>
      </c>
    </row>
    <row r="9450" spans="1:21" x14ac:dyDescent="0.35">
      <c r="A9450" t="s">
        <v>2368</v>
      </c>
      <c r="B9450" t="s">
        <v>3297</v>
      </c>
      <c r="C9450" t="str">
        <f>SUBSTITUTE(Table1[[#This Row],[Fuel]],", ",",")</f>
        <v>fossil gas: natural gas,fossil gas: unknown</v>
      </c>
      <c r="D9450" t="s">
        <v>3239</v>
      </c>
      <c r="E9450" t="s">
        <v>3245</v>
      </c>
      <c r="H9450" t="s">
        <v>3438</v>
      </c>
      <c r="I9450">
        <v>375</v>
      </c>
      <c r="J9450" t="s">
        <v>3446</v>
      </c>
      <c r="K9450">
        <v>1996</v>
      </c>
      <c r="L9450" t="s">
        <v>29</v>
      </c>
      <c r="M9450" t="s">
        <v>29</v>
      </c>
      <c r="N9450">
        <v>53.231699999999996</v>
      </c>
      <c r="O9450">
        <v>-3.0814900000000001</v>
      </c>
      <c r="P9450" t="s">
        <v>3612</v>
      </c>
      <c r="Q9450" s="3">
        <f>Table1[[#This Row],[Capacity (MW)]]*0.395*8760*10^-6</f>
        <v>1.2975749999999999</v>
      </c>
      <c r="R9450" s="3" cm="1">
        <f t="array" ref="R9450">AVERAGE(VLOOKUP(_xlfn.TEXTSPLIT(Table1[[#This Row],[Fuel (no space after comma)]], ","), FuelList_Final_EF!$A$2:$B$65, 2, FALSE))</f>
        <v>56.689581971533997</v>
      </c>
      <c r="S9450" s="3">
        <f>Table1[[#This Row],[Generation (TWh)]]*10^9*VLOOKUP(Table1[[#This Row],[Turbine/Engine Technology]],Technology_HR!$A$2:$B$11,2,FALSE)*10^-6</f>
        <v>9795393.6749999989</v>
      </c>
      <c r="T9450" s="5">
        <f>Table1[[#This Row],[Fuel Consumption (mmBtu)]]*Table1[[#This Row],[Emission Factor (kg CO2/ mmBtu)]]*10^3</f>
        <v>555296772682.35803</v>
      </c>
      <c r="U9450" s="3">
        <f>Table1[[#This Row],[Emissions (g CO2)]]/(Table1[[#This Row],[Generation (TWh)]]*10^9)</f>
        <v>427.94965430311004</v>
      </c>
    </row>
    <row r="9451" spans="1:21" x14ac:dyDescent="0.35">
      <c r="A9451" t="s">
        <v>2368</v>
      </c>
      <c r="B9451" t="s">
        <v>3297</v>
      </c>
      <c r="C9451" t="str">
        <f>SUBSTITUTE(Table1[[#This Row],[Fuel]],", ",",")</f>
        <v>fossil gas: natural gas,fossil gas: unknown</v>
      </c>
      <c r="D9451" t="s">
        <v>3239</v>
      </c>
      <c r="E9451" t="s">
        <v>3245</v>
      </c>
      <c r="H9451" t="s">
        <v>3438</v>
      </c>
      <c r="I9451">
        <v>375</v>
      </c>
      <c r="J9451" t="s">
        <v>3446</v>
      </c>
      <c r="K9451">
        <v>1996</v>
      </c>
      <c r="L9451" t="s">
        <v>29</v>
      </c>
      <c r="M9451" t="s">
        <v>29</v>
      </c>
      <c r="N9451">
        <v>53.231699999999996</v>
      </c>
      <c r="O9451">
        <v>-3.0814900000000001</v>
      </c>
      <c r="P9451" t="s">
        <v>3612</v>
      </c>
      <c r="Q9451" s="3">
        <f>Table1[[#This Row],[Capacity (MW)]]*0.395*8760*10^-6</f>
        <v>1.2975749999999999</v>
      </c>
      <c r="R9451" s="3" cm="1">
        <f t="array" ref="R9451">AVERAGE(VLOOKUP(_xlfn.TEXTSPLIT(Table1[[#This Row],[Fuel (no space after comma)]], ","), FuelList_Final_EF!$A$2:$B$65, 2, FALSE))</f>
        <v>56.689581971533997</v>
      </c>
      <c r="S9451" s="3">
        <f>Table1[[#This Row],[Generation (TWh)]]*10^9*VLOOKUP(Table1[[#This Row],[Turbine/Engine Technology]],Technology_HR!$A$2:$B$11,2,FALSE)*10^-6</f>
        <v>9795393.6749999989</v>
      </c>
      <c r="T9451" s="5">
        <f>Table1[[#This Row],[Fuel Consumption (mmBtu)]]*Table1[[#This Row],[Emission Factor (kg CO2/ mmBtu)]]*10^3</f>
        <v>555296772682.35803</v>
      </c>
      <c r="U9451" s="3">
        <f>Table1[[#This Row],[Emissions (g CO2)]]/(Table1[[#This Row],[Generation (TWh)]]*10^9)</f>
        <v>427.94965430311004</v>
      </c>
    </row>
    <row r="9452" spans="1:21" x14ac:dyDescent="0.35">
      <c r="A9452" t="s">
        <v>2368</v>
      </c>
      <c r="B9452" t="s">
        <v>3297</v>
      </c>
      <c r="C9452" t="str">
        <f>SUBSTITUTE(Table1[[#This Row],[Fuel]],", ",",")</f>
        <v>fossil gas: natural gas,fossil gas: unknown</v>
      </c>
      <c r="D9452" t="s">
        <v>3239</v>
      </c>
      <c r="E9452" t="s">
        <v>3245</v>
      </c>
      <c r="H9452" t="s">
        <v>3438</v>
      </c>
      <c r="I9452">
        <v>375</v>
      </c>
      <c r="J9452" t="s">
        <v>3446</v>
      </c>
      <c r="K9452">
        <v>1996</v>
      </c>
      <c r="L9452" t="s">
        <v>29</v>
      </c>
      <c r="M9452" t="s">
        <v>29</v>
      </c>
      <c r="N9452">
        <v>53.231699999999996</v>
      </c>
      <c r="O9452">
        <v>-3.0814900000000001</v>
      </c>
      <c r="P9452" t="s">
        <v>3612</v>
      </c>
      <c r="Q9452" s="3">
        <f>Table1[[#This Row],[Capacity (MW)]]*0.395*8760*10^-6</f>
        <v>1.2975749999999999</v>
      </c>
      <c r="R9452" s="3" cm="1">
        <f t="array" ref="R9452">AVERAGE(VLOOKUP(_xlfn.TEXTSPLIT(Table1[[#This Row],[Fuel (no space after comma)]], ","), FuelList_Final_EF!$A$2:$B$65, 2, FALSE))</f>
        <v>56.689581971533997</v>
      </c>
      <c r="S9452" s="3">
        <f>Table1[[#This Row],[Generation (TWh)]]*10^9*VLOOKUP(Table1[[#This Row],[Turbine/Engine Technology]],Technology_HR!$A$2:$B$11,2,FALSE)*10^-6</f>
        <v>9795393.6749999989</v>
      </c>
      <c r="T9452" s="5">
        <f>Table1[[#This Row],[Fuel Consumption (mmBtu)]]*Table1[[#This Row],[Emission Factor (kg CO2/ mmBtu)]]*10^3</f>
        <v>555296772682.35803</v>
      </c>
      <c r="U9452" s="3">
        <f>Table1[[#This Row],[Emissions (g CO2)]]/(Table1[[#This Row],[Generation (TWh)]]*10^9)</f>
        <v>427.94965430311004</v>
      </c>
    </row>
    <row r="9453" spans="1:21" x14ac:dyDescent="0.35">
      <c r="A9453" t="s">
        <v>2368</v>
      </c>
      <c r="B9453" t="s">
        <v>3239</v>
      </c>
      <c r="C9453" t="str">
        <f>SUBSTITUTE(Table1[[#This Row],[Fuel]],", ",",")</f>
        <v>fossil gas: natural gas</v>
      </c>
      <c r="D9453" t="s">
        <v>3239</v>
      </c>
      <c r="H9453" t="s">
        <v>3438</v>
      </c>
      <c r="I9453">
        <v>550</v>
      </c>
      <c r="J9453" t="s">
        <v>3447</v>
      </c>
      <c r="K9453">
        <v>2030</v>
      </c>
      <c r="L9453" t="s">
        <v>29</v>
      </c>
      <c r="M9453" t="s">
        <v>29</v>
      </c>
      <c r="N9453">
        <v>53.231699999999996</v>
      </c>
      <c r="O9453">
        <v>-3.0814900000000001</v>
      </c>
      <c r="P9453" t="s">
        <v>3612</v>
      </c>
      <c r="Q9453" s="3">
        <f>Table1[[#This Row],[Capacity (MW)]]*0.395*8760*10^-6</f>
        <v>1.9031099999999999</v>
      </c>
      <c r="R9453" s="3" cm="1">
        <f t="array" ref="R9453">AVERAGE(VLOOKUP(_xlfn.TEXTSPLIT(Table1[[#This Row],[Fuel (no space after comma)]], ","), FuelList_Final_EF!$A$2:$B$65, 2, FALSE))</f>
        <v>53.06</v>
      </c>
      <c r="S9453" s="3">
        <f>Table1[[#This Row],[Generation (TWh)]]*10^9*VLOOKUP(Table1[[#This Row],[Turbine/Engine Technology]],Technology_HR!$A$2:$B$11,2,FALSE)*10^-6</f>
        <v>14366577.389999997</v>
      </c>
      <c r="T9453" s="5">
        <f>Table1[[#This Row],[Fuel Consumption (mmBtu)]]*Table1[[#This Row],[Emission Factor (kg CO2/ mmBtu)]]*10^3</f>
        <v>762290596313.3999</v>
      </c>
      <c r="U9453" s="3">
        <f>Table1[[#This Row],[Emissions (g CO2)]]/(Table1[[#This Row],[Generation (TWh)]]*10^9)</f>
        <v>400.54993999999999</v>
      </c>
    </row>
    <row r="9454" spans="1:21" x14ac:dyDescent="0.35">
      <c r="A9454" t="s">
        <v>2368</v>
      </c>
      <c r="B9454" t="s">
        <v>3239</v>
      </c>
      <c r="C9454" t="str">
        <f>SUBSTITUTE(Table1[[#This Row],[Fuel]],", ",",")</f>
        <v>fossil gas: natural gas</v>
      </c>
      <c r="D9454" t="s">
        <v>3239</v>
      </c>
      <c r="H9454" t="s">
        <v>3438</v>
      </c>
      <c r="I9454">
        <v>550</v>
      </c>
      <c r="J9454" t="s">
        <v>3447</v>
      </c>
      <c r="K9454">
        <v>2030</v>
      </c>
      <c r="L9454" t="s">
        <v>29</v>
      </c>
      <c r="M9454" t="s">
        <v>29</v>
      </c>
      <c r="N9454">
        <v>53.231699999999996</v>
      </c>
      <c r="O9454">
        <v>-3.0814900000000001</v>
      </c>
      <c r="P9454" t="s">
        <v>3612</v>
      </c>
      <c r="Q9454" s="3">
        <f>Table1[[#This Row],[Capacity (MW)]]*0.395*8760*10^-6</f>
        <v>1.9031099999999999</v>
      </c>
      <c r="R9454" s="3" cm="1">
        <f t="array" ref="R9454">AVERAGE(VLOOKUP(_xlfn.TEXTSPLIT(Table1[[#This Row],[Fuel (no space after comma)]], ","), FuelList_Final_EF!$A$2:$B$65, 2, FALSE))</f>
        <v>53.06</v>
      </c>
      <c r="S9454" s="3">
        <f>Table1[[#This Row],[Generation (TWh)]]*10^9*VLOOKUP(Table1[[#This Row],[Turbine/Engine Technology]],Technology_HR!$A$2:$B$11,2,FALSE)*10^-6</f>
        <v>14366577.389999997</v>
      </c>
      <c r="T9454" s="5">
        <f>Table1[[#This Row],[Fuel Consumption (mmBtu)]]*Table1[[#This Row],[Emission Factor (kg CO2/ mmBtu)]]*10^3</f>
        <v>762290596313.3999</v>
      </c>
      <c r="U9454" s="3">
        <f>Table1[[#This Row],[Emissions (g CO2)]]/(Table1[[#This Row],[Generation (TWh)]]*10^9)</f>
        <v>400.54993999999999</v>
      </c>
    </row>
    <row r="9455" spans="1:21" x14ac:dyDescent="0.35">
      <c r="A9455" t="s">
        <v>1351</v>
      </c>
      <c r="B9455" t="s">
        <v>3239</v>
      </c>
      <c r="C9455" t="str">
        <f>SUBSTITUTE(Table1[[#This Row],[Fuel]],", ",",")</f>
        <v>fossil gas: natural gas</v>
      </c>
      <c r="D9455" t="s">
        <v>3239</v>
      </c>
      <c r="H9455" t="s">
        <v>3438</v>
      </c>
      <c r="I9455">
        <v>413</v>
      </c>
      <c r="J9455" t="s">
        <v>3446</v>
      </c>
      <c r="K9455">
        <v>2004</v>
      </c>
      <c r="L9455" t="s">
        <v>29</v>
      </c>
      <c r="M9455" t="s">
        <v>29</v>
      </c>
      <c r="N9455">
        <v>55.043700000000001</v>
      </c>
      <c r="O9455">
        <v>-7.2486800000000002</v>
      </c>
      <c r="P9455" t="s">
        <v>3612</v>
      </c>
      <c r="Q9455" s="3">
        <f>Table1[[#This Row],[Capacity (MW)]]*0.395*8760*10^-6</f>
        <v>1.4290626</v>
      </c>
      <c r="R9455" s="3" cm="1">
        <f t="array" ref="R9455">AVERAGE(VLOOKUP(_xlfn.TEXTSPLIT(Table1[[#This Row],[Fuel (no space after comma)]], ","), FuelList_Final_EF!$A$2:$B$65, 2, FALSE))</f>
        <v>53.06</v>
      </c>
      <c r="S9455" s="3">
        <f>Table1[[#This Row],[Generation (TWh)]]*10^9*VLOOKUP(Table1[[#This Row],[Turbine/Engine Technology]],Technology_HR!$A$2:$B$11,2,FALSE)*10^-6</f>
        <v>10787993.567399999</v>
      </c>
      <c r="T9455" s="5">
        <f>Table1[[#This Row],[Fuel Consumption (mmBtu)]]*Table1[[#This Row],[Emission Factor (kg CO2/ mmBtu)]]*10^3</f>
        <v>572410938686.24402</v>
      </c>
      <c r="U9455" s="3">
        <f>Table1[[#This Row],[Emissions (g CO2)]]/(Table1[[#This Row],[Generation (TWh)]]*10^9)</f>
        <v>400.54993999999999</v>
      </c>
    </row>
    <row r="9456" spans="1:21" x14ac:dyDescent="0.35">
      <c r="A9456" t="s">
        <v>1351</v>
      </c>
      <c r="B9456" t="s">
        <v>3277</v>
      </c>
      <c r="C9456" t="str">
        <f>SUBSTITUTE(Table1[[#This Row],[Fuel]],", ",",")</f>
        <v>fossil liquids: heavy fuel oil,fossil liquids: diesel</v>
      </c>
      <c r="D9456" t="s">
        <v>3241</v>
      </c>
      <c r="E9456" t="s">
        <v>3258</v>
      </c>
      <c r="H9456" t="s">
        <v>3436</v>
      </c>
      <c r="I9456">
        <v>60</v>
      </c>
      <c r="J9456" t="s">
        <v>3446</v>
      </c>
      <c r="K9456">
        <v>1970</v>
      </c>
      <c r="L9456" t="s">
        <v>29</v>
      </c>
      <c r="M9456" t="s">
        <v>29</v>
      </c>
      <c r="N9456">
        <v>55.043700000000001</v>
      </c>
      <c r="O9456">
        <v>-7.2486800000000002</v>
      </c>
      <c r="P9456" t="s">
        <v>3612</v>
      </c>
      <c r="Q9456" s="3">
        <f>Table1[[#This Row],[Capacity (MW)]]*0.395*8760*10^-6</f>
        <v>0.20761200000000002</v>
      </c>
      <c r="R9456" s="3" cm="1">
        <f t="array" ref="R9456">AVERAGE(VLOOKUP(_xlfn.TEXTSPLIT(Table1[[#This Row],[Fuel (no space after comma)]], ","), FuelList_Final_EF!$A$2:$B$65, 2, FALSE))</f>
        <v>79.854606304394977</v>
      </c>
      <c r="S9456" s="3">
        <f>Table1[[#This Row],[Generation (TWh)]]*10^9*VLOOKUP(Table1[[#This Row],[Turbine/Engine Technology]],Technology_HR!$A$2:$B$11,2,FALSE)*10^-6</f>
        <v>2285808.1200000006</v>
      </c>
      <c r="T9456" s="5">
        <f>Table1[[#This Row],[Fuel Consumption (mmBtu)]]*Table1[[#This Row],[Emission Factor (kg CO2/ mmBtu)]]*10^3</f>
        <v>182532307509.98929</v>
      </c>
      <c r="U9456" s="3">
        <f>Table1[[#This Row],[Emissions (g CO2)]]/(Table1[[#This Row],[Generation (TWh)]]*10^9)</f>
        <v>879.19921541138888</v>
      </c>
    </row>
    <row r="9457" spans="1:21" x14ac:dyDescent="0.35">
      <c r="A9457" t="s">
        <v>1351</v>
      </c>
      <c r="B9457" t="s">
        <v>3243</v>
      </c>
      <c r="C9457" t="str">
        <f>SUBSTITUTE(Table1[[#This Row],[Fuel]],", ",",")</f>
        <v>fossil gas: natural gas,fossil liquids: fuel oil</v>
      </c>
      <c r="D9457" t="s">
        <v>3239</v>
      </c>
      <c r="E9457" t="s">
        <v>3275</v>
      </c>
      <c r="H9457" t="s">
        <v>3438</v>
      </c>
      <c r="I9457">
        <v>407</v>
      </c>
      <c r="J9457" t="s">
        <v>3446</v>
      </c>
      <c r="K9457">
        <v>1993</v>
      </c>
      <c r="L9457" t="s">
        <v>29</v>
      </c>
      <c r="M9457" t="s">
        <v>29</v>
      </c>
      <c r="N9457">
        <v>52.510440000000003</v>
      </c>
      <c r="O9457">
        <v>-0.68142999999999998</v>
      </c>
      <c r="P9457" t="s">
        <v>3612</v>
      </c>
      <c r="Q9457" s="3">
        <f>Table1[[#This Row],[Capacity (MW)]]*0.395*8760*10^-6</f>
        <v>1.4083014</v>
      </c>
      <c r="R9457" s="3" cm="1">
        <f t="array" ref="R9457">AVERAGE(VLOOKUP(_xlfn.TEXTSPLIT(Table1[[#This Row],[Fuel (no space after comma)]], ","), FuelList_Final_EF!$A$2:$B$65, 2, FALSE))</f>
        <v>65.583341148886291</v>
      </c>
      <c r="S9457" s="3">
        <f>Table1[[#This Row],[Generation (TWh)]]*10^9*VLOOKUP(Table1[[#This Row],[Turbine/Engine Technology]],Technology_HR!$A$2:$B$11,2,FALSE)*10^-6</f>
        <v>10631267.2686</v>
      </c>
      <c r="T9457" s="5">
        <f>Table1[[#This Row],[Fuel Consumption (mmBtu)]]*Table1[[#This Row],[Emission Factor (kg CO2/ mmBtu)]]*10^3</f>
        <v>697234028121.5824</v>
      </c>
      <c r="U9457" s="3">
        <f>Table1[[#This Row],[Emissions (g CO2)]]/(Table1[[#This Row],[Generation (TWh)]]*10^9)</f>
        <v>495.08864233294264</v>
      </c>
    </row>
    <row r="9458" spans="1:21" x14ac:dyDescent="0.35">
      <c r="A9458" t="s">
        <v>1351</v>
      </c>
      <c r="B9458" t="s">
        <v>3239</v>
      </c>
      <c r="C9458" t="str">
        <f>SUBSTITUTE(Table1[[#This Row],[Fuel]],", ",",")</f>
        <v>fossil gas: natural gas</v>
      </c>
      <c r="D9458" t="s">
        <v>3239</v>
      </c>
      <c r="H9458" t="s">
        <v>3436</v>
      </c>
      <c r="I9458">
        <v>330</v>
      </c>
      <c r="J9458" t="s">
        <v>3447</v>
      </c>
      <c r="K9458">
        <v>2024</v>
      </c>
      <c r="L9458" t="s">
        <v>29</v>
      </c>
      <c r="M9458" t="s">
        <v>29</v>
      </c>
      <c r="N9458">
        <v>52.510440000000003</v>
      </c>
      <c r="O9458">
        <v>-0.68142999999999998</v>
      </c>
      <c r="P9458" t="s">
        <v>3612</v>
      </c>
      <c r="Q9458" s="3">
        <f>Table1[[#This Row],[Capacity (MW)]]*0.395*8760*10^-6</f>
        <v>1.141866</v>
      </c>
      <c r="R9458" s="3" cm="1">
        <f t="array" ref="R9458">AVERAGE(VLOOKUP(_xlfn.TEXTSPLIT(Table1[[#This Row],[Fuel (no space after comma)]], ","), FuelList_Final_EF!$A$2:$B$65, 2, FALSE))</f>
        <v>53.06</v>
      </c>
      <c r="S9458" s="3">
        <f>Table1[[#This Row],[Generation (TWh)]]*10^9*VLOOKUP(Table1[[#This Row],[Turbine/Engine Technology]],Technology_HR!$A$2:$B$11,2,FALSE)*10^-6</f>
        <v>12571944.66</v>
      </c>
      <c r="T9458" s="5">
        <f>Table1[[#This Row],[Fuel Consumption (mmBtu)]]*Table1[[#This Row],[Emission Factor (kg CO2/ mmBtu)]]*10^3</f>
        <v>667067383659.59998</v>
      </c>
      <c r="U9458" s="3">
        <f>Table1[[#This Row],[Emissions (g CO2)]]/(Table1[[#This Row],[Generation (TWh)]]*10^9)</f>
        <v>584.19060000000002</v>
      </c>
    </row>
    <row r="9459" spans="1:21" x14ac:dyDescent="0.35">
      <c r="A9459" t="s">
        <v>907</v>
      </c>
      <c r="B9459" t="s">
        <v>3239</v>
      </c>
      <c r="C9459" t="str">
        <f>SUBSTITUTE(Table1[[#This Row],[Fuel]],", ",",")</f>
        <v>fossil gas: natural gas</v>
      </c>
      <c r="D9459" t="s">
        <v>3239</v>
      </c>
      <c r="H9459" t="s">
        <v>3438</v>
      </c>
      <c r="I9459">
        <v>800</v>
      </c>
      <c r="J9459" t="s">
        <v>3446</v>
      </c>
      <c r="K9459">
        <v>2002</v>
      </c>
      <c r="L9459" t="s">
        <v>29</v>
      </c>
      <c r="M9459">
        <v>2025</v>
      </c>
      <c r="N9459">
        <v>51.511850000000003</v>
      </c>
      <c r="O9459">
        <v>0.50790000000000002</v>
      </c>
      <c r="P9459" t="s">
        <v>3612</v>
      </c>
      <c r="Q9459" s="3">
        <f>Table1[[#This Row],[Capacity (MW)]]*0.395*8760*10^-6</f>
        <v>2.76816</v>
      </c>
      <c r="R9459" s="3" cm="1">
        <f t="array" ref="R9459">AVERAGE(VLOOKUP(_xlfn.TEXTSPLIT(Table1[[#This Row],[Fuel (no space after comma)]], ","), FuelList_Final_EF!$A$2:$B$65, 2, FALSE))</f>
        <v>53.06</v>
      </c>
      <c r="S9459" s="3">
        <f>Table1[[#This Row],[Generation (TWh)]]*10^9*VLOOKUP(Table1[[#This Row],[Turbine/Engine Technology]],Technology_HR!$A$2:$B$11,2,FALSE)*10^-6</f>
        <v>20896839.84</v>
      </c>
      <c r="T9459" s="5">
        <f>Table1[[#This Row],[Fuel Consumption (mmBtu)]]*Table1[[#This Row],[Emission Factor (kg CO2/ mmBtu)]]*10^3</f>
        <v>1108786321910.4001</v>
      </c>
      <c r="U9459" s="3">
        <f>Table1[[#This Row],[Emissions (g CO2)]]/(Table1[[#This Row],[Generation (TWh)]]*10^9)</f>
        <v>400.54994000000005</v>
      </c>
    </row>
    <row r="9460" spans="1:21" x14ac:dyDescent="0.35">
      <c r="A9460" t="s">
        <v>2368</v>
      </c>
      <c r="B9460" t="s">
        <v>3239</v>
      </c>
      <c r="C9460" t="str">
        <f>SUBSTITUTE(Table1[[#This Row],[Fuel]],", ",",")</f>
        <v>fossil gas: natural gas</v>
      </c>
      <c r="D9460" t="s">
        <v>3239</v>
      </c>
      <c r="H9460" t="s">
        <v>3438</v>
      </c>
      <c r="I9460">
        <v>445</v>
      </c>
      <c r="J9460" t="s">
        <v>3446</v>
      </c>
      <c r="K9460">
        <v>1999</v>
      </c>
      <c r="L9460" t="s">
        <v>29</v>
      </c>
      <c r="M9460" t="s">
        <v>29</v>
      </c>
      <c r="N9460">
        <v>53.305129999999998</v>
      </c>
      <c r="O9460">
        <v>-0.78581999999999996</v>
      </c>
      <c r="P9460" t="s">
        <v>3612</v>
      </c>
      <c r="Q9460" s="3">
        <f>Table1[[#This Row],[Capacity (MW)]]*0.395*8760*10^-6</f>
        <v>1.5397889999999999</v>
      </c>
      <c r="R9460" s="3" cm="1">
        <f t="array" ref="R9460">AVERAGE(VLOOKUP(_xlfn.TEXTSPLIT(Table1[[#This Row],[Fuel (no space after comma)]], ","), FuelList_Final_EF!$A$2:$B$65, 2, FALSE))</f>
        <v>53.06</v>
      </c>
      <c r="S9460" s="3">
        <f>Table1[[#This Row],[Generation (TWh)]]*10^9*VLOOKUP(Table1[[#This Row],[Turbine/Engine Technology]],Technology_HR!$A$2:$B$11,2,FALSE)*10^-6</f>
        <v>11623867.160999998</v>
      </c>
      <c r="T9460" s="5">
        <f>Table1[[#This Row],[Fuel Consumption (mmBtu)]]*Table1[[#This Row],[Emission Factor (kg CO2/ mmBtu)]]*10^3</f>
        <v>616762391562.66003</v>
      </c>
      <c r="U9460" s="3">
        <f>Table1[[#This Row],[Emissions (g CO2)]]/(Table1[[#This Row],[Generation (TWh)]]*10^9)</f>
        <v>400.54994000000011</v>
      </c>
    </row>
    <row r="9461" spans="1:21" x14ac:dyDescent="0.35">
      <c r="A9461" t="s">
        <v>2367</v>
      </c>
      <c r="B9461" t="s">
        <v>3270</v>
      </c>
      <c r="C9461" t="str">
        <f>SUBSTITUTE(Table1[[#This Row],[Fuel]],", ",",")</f>
        <v>fossil liquids: heavy fuel oil,fossil liquids: light fuel oil</v>
      </c>
      <c r="D9461" t="s">
        <v>3241</v>
      </c>
      <c r="E9461" t="s">
        <v>3282</v>
      </c>
      <c r="H9461" t="s">
        <v>3441</v>
      </c>
      <c r="I9461">
        <v>70</v>
      </c>
      <c r="J9461" t="s">
        <v>3446</v>
      </c>
      <c r="K9461">
        <v>1982</v>
      </c>
      <c r="L9461" t="s">
        <v>29</v>
      </c>
      <c r="M9461" t="s">
        <v>29</v>
      </c>
      <c r="N9461">
        <v>50.747109999999999</v>
      </c>
      <c r="O9461">
        <v>-1.2862</v>
      </c>
      <c r="P9461" t="s">
        <v>3612</v>
      </c>
      <c r="Q9461" s="3">
        <f>Table1[[#This Row],[Capacity (MW)]]*0.395*8760*10^-6</f>
        <v>0.24221400000000001</v>
      </c>
      <c r="R9461" s="3" cm="1">
        <f t="array" ref="R9461">AVERAGE(VLOOKUP(_xlfn.TEXTSPLIT(Table1[[#This Row],[Fuel (no space after comma)]], ","), FuelList_Final_EF!$A$2:$B$65, 2, FALSE))</f>
        <v>79.862941486557716</v>
      </c>
      <c r="S9461" s="3">
        <f>Table1[[#This Row],[Generation (TWh)]]*10^9*VLOOKUP(Table1[[#This Row],[Turbine/Engine Technology]],Technology_HR!$A$2:$B$11,2,FALSE)*10^-6</f>
        <v>1828473.486</v>
      </c>
      <c r="T9461" s="5">
        <f>Table1[[#This Row],[Fuel Consumption (mmBtu)]]*Table1[[#This Row],[Emission Factor (kg CO2/ mmBtu)]]*10^3</f>
        <v>146027271022.1402</v>
      </c>
      <c r="U9461" s="3">
        <f>Table1[[#This Row],[Emissions (g CO2)]]/(Table1[[#This Row],[Generation (TWh)]]*10^9)</f>
        <v>602.8853452820241</v>
      </c>
    </row>
    <row r="9462" spans="1:21" x14ac:dyDescent="0.35">
      <c r="A9462" t="s">
        <v>2367</v>
      </c>
      <c r="B9462" t="s">
        <v>3270</v>
      </c>
      <c r="C9462" t="str">
        <f>SUBSTITUTE(Table1[[#This Row],[Fuel]],", ",",")</f>
        <v>fossil liquids: heavy fuel oil,fossil liquids: light fuel oil</v>
      </c>
      <c r="D9462" t="s">
        <v>3241</v>
      </c>
      <c r="E9462" t="s">
        <v>3282</v>
      </c>
      <c r="H9462" t="s">
        <v>3441</v>
      </c>
      <c r="I9462">
        <v>70</v>
      </c>
      <c r="J9462" t="s">
        <v>3446</v>
      </c>
      <c r="K9462">
        <v>1982</v>
      </c>
      <c r="L9462" t="s">
        <v>29</v>
      </c>
      <c r="M9462" t="s">
        <v>29</v>
      </c>
      <c r="N9462">
        <v>50.747109999999999</v>
      </c>
      <c r="O9462">
        <v>-1.2862</v>
      </c>
      <c r="P9462" t="s">
        <v>3612</v>
      </c>
      <c r="Q9462" s="3">
        <f>Table1[[#This Row],[Capacity (MW)]]*0.395*8760*10^-6</f>
        <v>0.24221400000000001</v>
      </c>
      <c r="R9462" s="3" cm="1">
        <f t="array" ref="R9462">AVERAGE(VLOOKUP(_xlfn.TEXTSPLIT(Table1[[#This Row],[Fuel (no space after comma)]], ","), FuelList_Final_EF!$A$2:$B$65, 2, FALSE))</f>
        <v>79.862941486557716</v>
      </c>
      <c r="S9462" s="3">
        <f>Table1[[#This Row],[Generation (TWh)]]*10^9*VLOOKUP(Table1[[#This Row],[Turbine/Engine Technology]],Technology_HR!$A$2:$B$11,2,FALSE)*10^-6</f>
        <v>1828473.486</v>
      </c>
      <c r="T9462" s="5">
        <f>Table1[[#This Row],[Fuel Consumption (mmBtu)]]*Table1[[#This Row],[Emission Factor (kg CO2/ mmBtu)]]*10^3</f>
        <v>146027271022.1402</v>
      </c>
      <c r="U9462" s="3">
        <f>Table1[[#This Row],[Emissions (g CO2)]]/(Table1[[#This Row],[Generation (TWh)]]*10^9)</f>
        <v>602.8853452820241</v>
      </c>
    </row>
    <row r="9463" spans="1:21" x14ac:dyDescent="0.35">
      <c r="A9463" t="s">
        <v>2369</v>
      </c>
      <c r="B9463" t="s">
        <v>3239</v>
      </c>
      <c r="C9463" t="str">
        <f>SUBSTITUTE(Table1[[#This Row],[Fuel]],", ",",")</f>
        <v>fossil gas: natural gas</v>
      </c>
      <c r="D9463" t="s">
        <v>3239</v>
      </c>
      <c r="H9463" t="s">
        <v>3441</v>
      </c>
      <c r="I9463">
        <v>49.5</v>
      </c>
      <c r="J9463" t="s">
        <v>3446</v>
      </c>
      <c r="K9463">
        <v>2017</v>
      </c>
      <c r="L9463" t="s">
        <v>29</v>
      </c>
      <c r="M9463" t="s">
        <v>29</v>
      </c>
      <c r="N9463">
        <v>53.797580000000004</v>
      </c>
      <c r="O9463">
        <v>-0.41791</v>
      </c>
      <c r="P9463" t="s">
        <v>3612</v>
      </c>
      <c r="Q9463" s="3">
        <f>Table1[[#This Row],[Capacity (MW)]]*0.395*8760*10^-6</f>
        <v>0.17127990000000001</v>
      </c>
      <c r="R9463" s="3" cm="1">
        <f t="array" ref="R9463">AVERAGE(VLOOKUP(_xlfn.TEXTSPLIT(Table1[[#This Row],[Fuel (no space after comma)]], ","), FuelList_Final_EF!$A$2:$B$65, 2, FALSE))</f>
        <v>53.06</v>
      </c>
      <c r="S9463" s="3">
        <f>Table1[[#This Row],[Generation (TWh)]]*10^9*VLOOKUP(Table1[[#This Row],[Turbine/Engine Technology]],Technology_HR!$A$2:$B$11,2,FALSE)*10^-6</f>
        <v>1292991.9650999999</v>
      </c>
      <c r="T9463" s="5">
        <f>Table1[[#This Row],[Fuel Consumption (mmBtu)]]*Table1[[#This Row],[Emission Factor (kg CO2/ mmBtu)]]*10^3</f>
        <v>68606153668.205994</v>
      </c>
      <c r="U9463" s="3">
        <f>Table1[[#This Row],[Emissions (g CO2)]]/(Table1[[#This Row],[Generation (TWh)]]*10^9)</f>
        <v>400.54993999999994</v>
      </c>
    </row>
    <row r="9464" spans="1:21" x14ac:dyDescent="0.35">
      <c r="A9464" t="s">
        <v>2370</v>
      </c>
      <c r="B9464" t="s">
        <v>3239</v>
      </c>
      <c r="C9464" t="str">
        <f>SUBSTITUTE(Table1[[#This Row],[Fuel]],", ",",")</f>
        <v>fossil gas: natural gas</v>
      </c>
      <c r="D9464" t="s">
        <v>3239</v>
      </c>
      <c r="H9464" t="s">
        <v>3436</v>
      </c>
      <c r="I9464">
        <v>50</v>
      </c>
      <c r="J9464" t="s">
        <v>3446</v>
      </c>
      <c r="K9464">
        <v>1924</v>
      </c>
      <c r="L9464" t="s">
        <v>29</v>
      </c>
      <c r="M9464" t="s">
        <v>29</v>
      </c>
      <c r="N9464">
        <v>51.376513000000003</v>
      </c>
      <c r="O9464">
        <v>-0.11622200000000001</v>
      </c>
      <c r="P9464" t="s">
        <v>3612</v>
      </c>
      <c r="Q9464" s="3">
        <f>Table1[[#This Row],[Capacity (MW)]]*0.395*8760*10^-6</f>
        <v>0.17301</v>
      </c>
      <c r="R9464" s="3" cm="1">
        <f t="array" ref="R9464">AVERAGE(VLOOKUP(_xlfn.TEXTSPLIT(Table1[[#This Row],[Fuel (no space after comma)]], ","), FuelList_Final_EF!$A$2:$B$65, 2, FALSE))</f>
        <v>53.06</v>
      </c>
      <c r="S9464" s="3">
        <f>Table1[[#This Row],[Generation (TWh)]]*10^9*VLOOKUP(Table1[[#This Row],[Turbine/Engine Technology]],Technology_HR!$A$2:$B$11,2,FALSE)*10^-6</f>
        <v>1904840.0999999999</v>
      </c>
      <c r="T9464" s="5">
        <f>Table1[[#This Row],[Fuel Consumption (mmBtu)]]*Table1[[#This Row],[Emission Factor (kg CO2/ mmBtu)]]*10^3</f>
        <v>101070815706</v>
      </c>
      <c r="U9464" s="3">
        <f>Table1[[#This Row],[Emissions (g CO2)]]/(Table1[[#This Row],[Generation (TWh)]]*10^9)</f>
        <v>584.19060000000002</v>
      </c>
    </row>
    <row r="9465" spans="1:21" x14ac:dyDescent="0.35">
      <c r="A9465" t="s">
        <v>1363</v>
      </c>
      <c r="B9465" t="s">
        <v>3239</v>
      </c>
      <c r="C9465" t="str">
        <f>SUBSTITUTE(Table1[[#This Row],[Fuel]],", ",",")</f>
        <v>fossil gas: natural gas</v>
      </c>
      <c r="D9465" t="s">
        <v>3239</v>
      </c>
      <c r="H9465" t="s">
        <v>3438</v>
      </c>
      <c r="I9465">
        <v>805</v>
      </c>
      <c r="J9465" t="s">
        <v>3446</v>
      </c>
      <c r="K9465">
        <v>2000</v>
      </c>
      <c r="L9465" t="s">
        <v>29</v>
      </c>
      <c r="M9465" t="s">
        <v>29</v>
      </c>
      <c r="N9465">
        <v>51.42492</v>
      </c>
      <c r="O9465">
        <v>0.60143000000000002</v>
      </c>
      <c r="P9465" t="s">
        <v>3612</v>
      </c>
      <c r="Q9465" s="3">
        <f>Table1[[#This Row],[Capacity (MW)]]*0.395*8760*10^-6</f>
        <v>2.7854609999999997</v>
      </c>
      <c r="R9465" s="3" cm="1">
        <f t="array" ref="R9465">AVERAGE(VLOOKUP(_xlfn.TEXTSPLIT(Table1[[#This Row],[Fuel (no space after comma)]], ","), FuelList_Final_EF!$A$2:$B$65, 2, FALSE))</f>
        <v>53.06</v>
      </c>
      <c r="S9465" s="3">
        <f>Table1[[#This Row],[Generation (TWh)]]*10^9*VLOOKUP(Table1[[#This Row],[Turbine/Engine Technology]],Technology_HR!$A$2:$B$11,2,FALSE)*10^-6</f>
        <v>21027445.088999994</v>
      </c>
      <c r="T9465" s="5">
        <f>Table1[[#This Row],[Fuel Consumption (mmBtu)]]*Table1[[#This Row],[Emission Factor (kg CO2/ mmBtu)]]*10^3</f>
        <v>1115716236422.3396</v>
      </c>
      <c r="U9465" s="3">
        <f>Table1[[#This Row],[Emissions (g CO2)]]/(Table1[[#This Row],[Generation (TWh)]]*10^9)</f>
        <v>400.54993999999994</v>
      </c>
    </row>
    <row r="9466" spans="1:21" x14ac:dyDescent="0.35">
      <c r="A9466" t="s">
        <v>1363</v>
      </c>
      <c r="B9466" t="s">
        <v>3239</v>
      </c>
      <c r="C9466" t="str">
        <f>SUBSTITUTE(Table1[[#This Row],[Fuel]],", ",",")</f>
        <v>fossil gas: natural gas</v>
      </c>
      <c r="D9466" t="s">
        <v>3239</v>
      </c>
      <c r="H9466" t="s">
        <v>3438</v>
      </c>
      <c r="I9466">
        <v>900</v>
      </c>
      <c r="J9466" t="s">
        <v>3447</v>
      </c>
      <c r="K9466">
        <v>2026</v>
      </c>
      <c r="L9466" t="s">
        <v>29</v>
      </c>
      <c r="M9466" t="s">
        <v>29</v>
      </c>
      <c r="N9466">
        <v>51.42492</v>
      </c>
      <c r="O9466">
        <v>0.60143000000000002</v>
      </c>
      <c r="P9466" t="s">
        <v>3612</v>
      </c>
      <c r="Q9466" s="3">
        <f>Table1[[#This Row],[Capacity (MW)]]*0.395*8760*10^-6</f>
        <v>3.1141799999999997</v>
      </c>
      <c r="R9466" s="3" cm="1">
        <f t="array" ref="R9466">AVERAGE(VLOOKUP(_xlfn.TEXTSPLIT(Table1[[#This Row],[Fuel (no space after comma)]], ","), FuelList_Final_EF!$A$2:$B$65, 2, FALSE))</f>
        <v>53.06</v>
      </c>
      <c r="S9466" s="3">
        <f>Table1[[#This Row],[Generation (TWh)]]*10^9*VLOOKUP(Table1[[#This Row],[Turbine/Engine Technology]],Technology_HR!$A$2:$B$11,2,FALSE)*10^-6</f>
        <v>23508944.819999997</v>
      </c>
      <c r="T9466" s="5">
        <f>Table1[[#This Row],[Fuel Consumption (mmBtu)]]*Table1[[#This Row],[Emission Factor (kg CO2/ mmBtu)]]*10^3</f>
        <v>1247384612149.2</v>
      </c>
      <c r="U9466" s="3">
        <f>Table1[[#This Row],[Emissions (g CO2)]]/(Table1[[#This Row],[Generation (TWh)]]*10^9)</f>
        <v>400.54994000000005</v>
      </c>
    </row>
    <row r="9467" spans="1:21" x14ac:dyDescent="0.35">
      <c r="A9467" t="s">
        <v>1363</v>
      </c>
      <c r="B9467" t="s">
        <v>3239</v>
      </c>
      <c r="C9467" t="str">
        <f>SUBSTITUTE(Table1[[#This Row],[Fuel]],", ",",")</f>
        <v>fossil gas: natural gas</v>
      </c>
      <c r="D9467" t="s">
        <v>3239</v>
      </c>
      <c r="H9467" t="s">
        <v>3438</v>
      </c>
      <c r="I9467">
        <v>900</v>
      </c>
      <c r="J9467" t="s">
        <v>3447</v>
      </c>
      <c r="K9467">
        <v>2026</v>
      </c>
      <c r="L9467" t="s">
        <v>29</v>
      </c>
      <c r="M9467" t="s">
        <v>29</v>
      </c>
      <c r="N9467">
        <v>51.42492</v>
      </c>
      <c r="O9467">
        <v>0.60143000000000002</v>
      </c>
      <c r="P9467" t="s">
        <v>3612</v>
      </c>
      <c r="Q9467" s="3">
        <f>Table1[[#This Row],[Capacity (MW)]]*0.395*8760*10^-6</f>
        <v>3.1141799999999997</v>
      </c>
      <c r="R9467" s="3" cm="1">
        <f t="array" ref="R9467">AVERAGE(VLOOKUP(_xlfn.TEXTSPLIT(Table1[[#This Row],[Fuel (no space after comma)]], ","), FuelList_Final_EF!$A$2:$B$65, 2, FALSE))</f>
        <v>53.06</v>
      </c>
      <c r="S9467" s="3">
        <f>Table1[[#This Row],[Generation (TWh)]]*10^9*VLOOKUP(Table1[[#This Row],[Turbine/Engine Technology]],Technology_HR!$A$2:$B$11,2,FALSE)*10^-6</f>
        <v>23508944.819999997</v>
      </c>
      <c r="T9467" s="5">
        <f>Table1[[#This Row],[Fuel Consumption (mmBtu)]]*Table1[[#This Row],[Emission Factor (kg CO2/ mmBtu)]]*10^3</f>
        <v>1247384612149.2</v>
      </c>
      <c r="U9467" s="3">
        <f>Table1[[#This Row],[Emissions (g CO2)]]/(Table1[[#This Row],[Generation (TWh)]]*10^9)</f>
        <v>400.54994000000005</v>
      </c>
    </row>
    <row r="9468" spans="1:21" x14ac:dyDescent="0.35">
      <c r="A9468" t="s">
        <v>2371</v>
      </c>
      <c r="B9468" t="s">
        <v>3239</v>
      </c>
      <c r="C9468" t="str">
        <f>SUBSTITUTE(Table1[[#This Row],[Fuel]],", ",",")</f>
        <v>fossil gas: natural gas</v>
      </c>
      <c r="D9468" t="s">
        <v>3239</v>
      </c>
      <c r="H9468" t="s">
        <v>3438</v>
      </c>
      <c r="I9468">
        <v>500</v>
      </c>
      <c r="J9468" t="s">
        <v>3448</v>
      </c>
      <c r="K9468">
        <v>1994</v>
      </c>
      <c r="L9468" t="s">
        <v>29</v>
      </c>
      <c r="M9468" t="s">
        <v>29</v>
      </c>
      <c r="N9468">
        <v>53.233189000000003</v>
      </c>
      <c r="O9468">
        <v>-3.0525859999999998</v>
      </c>
      <c r="P9468" t="s">
        <v>3612</v>
      </c>
      <c r="Q9468" s="3">
        <f>Table1[[#This Row],[Capacity (MW)]]*0.395*8760*10^-6</f>
        <v>1.7301</v>
      </c>
      <c r="R9468" s="3" cm="1">
        <f t="array" ref="R9468">AVERAGE(VLOOKUP(_xlfn.TEXTSPLIT(Table1[[#This Row],[Fuel (no space after comma)]], ","), FuelList_Final_EF!$A$2:$B$65, 2, FALSE))</f>
        <v>53.06</v>
      </c>
      <c r="S9468" s="3">
        <f>Table1[[#This Row],[Generation (TWh)]]*10^9*VLOOKUP(Table1[[#This Row],[Turbine/Engine Technology]],Technology_HR!$A$2:$B$11,2,FALSE)*10^-6</f>
        <v>13060524.899999999</v>
      </c>
      <c r="T9468" s="5">
        <f>Table1[[#This Row],[Fuel Consumption (mmBtu)]]*Table1[[#This Row],[Emission Factor (kg CO2/ mmBtu)]]*10^3</f>
        <v>692991451194</v>
      </c>
      <c r="U9468" s="3">
        <f>Table1[[#This Row],[Emissions (g CO2)]]/(Table1[[#This Row],[Generation (TWh)]]*10^9)</f>
        <v>400.54993999999999</v>
      </c>
    </row>
    <row r="9469" spans="1:21" x14ac:dyDescent="0.35">
      <c r="A9469" t="s">
        <v>2370</v>
      </c>
      <c r="B9469" t="s">
        <v>3239</v>
      </c>
      <c r="C9469" t="str">
        <f>SUBSTITUTE(Table1[[#This Row],[Fuel]],", ",",")</f>
        <v>fossil gas: natural gas</v>
      </c>
      <c r="D9469" t="s">
        <v>3239</v>
      </c>
      <c r="H9469" t="s">
        <v>3436</v>
      </c>
      <c r="I9469">
        <v>58</v>
      </c>
      <c r="J9469" t="s">
        <v>3446</v>
      </c>
      <c r="K9469" t="s">
        <v>29</v>
      </c>
      <c r="L9469" t="s">
        <v>29</v>
      </c>
      <c r="M9469" t="s">
        <v>29</v>
      </c>
      <c r="N9469">
        <v>52.884065</v>
      </c>
      <c r="O9469">
        <v>-1.4640759999999999</v>
      </c>
      <c r="P9469" t="s">
        <v>3612</v>
      </c>
      <c r="Q9469" s="3">
        <f>Table1[[#This Row],[Capacity (MW)]]*0.395*8760*10^-6</f>
        <v>0.2006916</v>
      </c>
      <c r="R9469" s="3" cm="1">
        <f t="array" ref="R9469">AVERAGE(VLOOKUP(_xlfn.TEXTSPLIT(Table1[[#This Row],[Fuel (no space after comma)]], ","), FuelList_Final_EF!$A$2:$B$65, 2, FALSE))</f>
        <v>53.06</v>
      </c>
      <c r="S9469" s="3">
        <f>Table1[[#This Row],[Generation (TWh)]]*10^9*VLOOKUP(Table1[[#This Row],[Turbine/Engine Technology]],Technology_HR!$A$2:$B$11,2,FALSE)*10^-6</f>
        <v>2209614.5159999998</v>
      </c>
      <c r="T9469" s="5">
        <f>Table1[[#This Row],[Fuel Consumption (mmBtu)]]*Table1[[#This Row],[Emission Factor (kg CO2/ mmBtu)]]*10^3</f>
        <v>117242146218.96001</v>
      </c>
      <c r="U9469" s="3">
        <f>Table1[[#This Row],[Emissions (g CO2)]]/(Table1[[#This Row],[Generation (TWh)]]*10^9)</f>
        <v>584.19060000000002</v>
      </c>
    </row>
    <row r="9470" spans="1:21" x14ac:dyDescent="0.35">
      <c r="A9470" t="s">
        <v>2372</v>
      </c>
      <c r="B9470" t="s">
        <v>3239</v>
      </c>
      <c r="C9470" t="str">
        <f>SUBSTITUTE(Table1[[#This Row],[Fuel]],", ",",")</f>
        <v>fossil gas: natural gas</v>
      </c>
      <c r="D9470" t="s">
        <v>3239</v>
      </c>
      <c r="H9470" t="s">
        <v>3436</v>
      </c>
      <c r="I9470">
        <v>45</v>
      </c>
      <c r="J9470" t="s">
        <v>3448</v>
      </c>
      <c r="K9470">
        <v>1995</v>
      </c>
      <c r="L9470" t="s">
        <v>29</v>
      </c>
      <c r="M9470" t="s">
        <v>29</v>
      </c>
      <c r="N9470">
        <v>52.905729999999998</v>
      </c>
      <c r="O9470">
        <v>-1.39958</v>
      </c>
      <c r="P9470" t="s">
        <v>3612</v>
      </c>
      <c r="Q9470" s="3">
        <f>Table1[[#This Row],[Capacity (MW)]]*0.395*8760*10^-6</f>
        <v>0.15570900000000001</v>
      </c>
      <c r="R9470" s="3" cm="1">
        <f t="array" ref="R9470">AVERAGE(VLOOKUP(_xlfn.TEXTSPLIT(Table1[[#This Row],[Fuel (no space after comma)]], ","), FuelList_Final_EF!$A$2:$B$65, 2, FALSE))</f>
        <v>53.06</v>
      </c>
      <c r="S9470" s="3">
        <f>Table1[[#This Row],[Generation (TWh)]]*10^9*VLOOKUP(Table1[[#This Row],[Turbine/Engine Technology]],Technology_HR!$A$2:$B$11,2,FALSE)*10^-6</f>
        <v>1714356.0899999999</v>
      </c>
      <c r="T9470" s="5">
        <f>Table1[[#This Row],[Fuel Consumption (mmBtu)]]*Table1[[#This Row],[Emission Factor (kg CO2/ mmBtu)]]*10^3</f>
        <v>90963734135.399994</v>
      </c>
      <c r="U9470" s="3">
        <f>Table1[[#This Row],[Emissions (g CO2)]]/(Table1[[#This Row],[Generation (TWh)]]*10^9)</f>
        <v>584.1905999999999</v>
      </c>
    </row>
    <row r="9471" spans="1:21" x14ac:dyDescent="0.35">
      <c r="A9471" t="s">
        <v>2372</v>
      </c>
      <c r="B9471" t="s">
        <v>3239</v>
      </c>
      <c r="C9471" t="str">
        <f>SUBSTITUTE(Table1[[#This Row],[Fuel]],", ",",")</f>
        <v>fossil gas: natural gas</v>
      </c>
      <c r="D9471" t="s">
        <v>3239</v>
      </c>
      <c r="H9471" t="s">
        <v>3436</v>
      </c>
      <c r="I9471">
        <v>45</v>
      </c>
      <c r="J9471" t="s">
        <v>3448</v>
      </c>
      <c r="K9471">
        <v>1995</v>
      </c>
      <c r="L9471" t="s">
        <v>29</v>
      </c>
      <c r="M9471" t="s">
        <v>29</v>
      </c>
      <c r="N9471">
        <v>52.905729999999998</v>
      </c>
      <c r="O9471">
        <v>-1.39958</v>
      </c>
      <c r="P9471" t="s">
        <v>3612</v>
      </c>
      <c r="Q9471" s="3">
        <f>Table1[[#This Row],[Capacity (MW)]]*0.395*8760*10^-6</f>
        <v>0.15570900000000001</v>
      </c>
      <c r="R9471" s="3" cm="1">
        <f t="array" ref="R9471">AVERAGE(VLOOKUP(_xlfn.TEXTSPLIT(Table1[[#This Row],[Fuel (no space after comma)]], ","), FuelList_Final_EF!$A$2:$B$65, 2, FALSE))</f>
        <v>53.06</v>
      </c>
      <c r="S9471" s="3">
        <f>Table1[[#This Row],[Generation (TWh)]]*10^9*VLOOKUP(Table1[[#This Row],[Turbine/Engine Technology]],Technology_HR!$A$2:$B$11,2,FALSE)*10^-6</f>
        <v>1714356.0899999999</v>
      </c>
      <c r="T9471" s="5">
        <f>Table1[[#This Row],[Fuel Consumption (mmBtu)]]*Table1[[#This Row],[Emission Factor (kg CO2/ mmBtu)]]*10^3</f>
        <v>90963734135.399994</v>
      </c>
      <c r="U9471" s="3">
        <f>Table1[[#This Row],[Emissions (g CO2)]]/(Table1[[#This Row],[Generation (TWh)]]*10^9)</f>
        <v>584.1905999999999</v>
      </c>
    </row>
    <row r="9472" spans="1:21" x14ac:dyDescent="0.35">
      <c r="A9472" t="s">
        <v>2372</v>
      </c>
      <c r="B9472" t="s">
        <v>3239</v>
      </c>
      <c r="C9472" t="str">
        <f>SUBSTITUTE(Table1[[#This Row],[Fuel]],", ",",")</f>
        <v>fossil gas: natural gas</v>
      </c>
      <c r="D9472" t="s">
        <v>3239</v>
      </c>
      <c r="H9472" t="s">
        <v>3436</v>
      </c>
      <c r="I9472">
        <v>45</v>
      </c>
      <c r="J9472" t="s">
        <v>3448</v>
      </c>
      <c r="K9472">
        <v>1995</v>
      </c>
      <c r="L9472" t="s">
        <v>29</v>
      </c>
      <c r="M9472" t="s">
        <v>29</v>
      </c>
      <c r="N9472">
        <v>52.905729999999998</v>
      </c>
      <c r="O9472">
        <v>-1.39958</v>
      </c>
      <c r="P9472" t="s">
        <v>3612</v>
      </c>
      <c r="Q9472" s="3">
        <f>Table1[[#This Row],[Capacity (MW)]]*0.395*8760*10^-6</f>
        <v>0.15570900000000001</v>
      </c>
      <c r="R9472" s="3" cm="1">
        <f t="array" ref="R9472">AVERAGE(VLOOKUP(_xlfn.TEXTSPLIT(Table1[[#This Row],[Fuel (no space after comma)]], ","), FuelList_Final_EF!$A$2:$B$65, 2, FALSE))</f>
        <v>53.06</v>
      </c>
      <c r="S9472" s="3">
        <f>Table1[[#This Row],[Generation (TWh)]]*10^9*VLOOKUP(Table1[[#This Row],[Turbine/Engine Technology]],Technology_HR!$A$2:$B$11,2,FALSE)*10^-6</f>
        <v>1714356.0899999999</v>
      </c>
      <c r="T9472" s="5">
        <f>Table1[[#This Row],[Fuel Consumption (mmBtu)]]*Table1[[#This Row],[Emission Factor (kg CO2/ mmBtu)]]*10^3</f>
        <v>90963734135.399994</v>
      </c>
      <c r="U9472" s="3">
        <f>Table1[[#This Row],[Emissions (g CO2)]]/(Table1[[#This Row],[Generation (TWh)]]*10^9)</f>
        <v>584.1905999999999</v>
      </c>
    </row>
    <row r="9473" spans="1:21" x14ac:dyDescent="0.35">
      <c r="A9473" t="s">
        <v>2372</v>
      </c>
      <c r="B9473" t="s">
        <v>3239</v>
      </c>
      <c r="C9473" t="str">
        <f>SUBSTITUTE(Table1[[#This Row],[Fuel]],", ",",")</f>
        <v>fossil gas: natural gas</v>
      </c>
      <c r="D9473" t="s">
        <v>3239</v>
      </c>
      <c r="H9473" t="s">
        <v>3436</v>
      </c>
      <c r="I9473">
        <v>45</v>
      </c>
      <c r="J9473" t="s">
        <v>3448</v>
      </c>
      <c r="K9473">
        <v>1995</v>
      </c>
      <c r="L9473" t="s">
        <v>29</v>
      </c>
      <c r="M9473" t="s">
        <v>29</v>
      </c>
      <c r="N9473">
        <v>52.905729999999998</v>
      </c>
      <c r="O9473">
        <v>-1.39958</v>
      </c>
      <c r="P9473" t="s">
        <v>3612</v>
      </c>
      <c r="Q9473" s="3">
        <f>Table1[[#This Row],[Capacity (MW)]]*0.395*8760*10^-6</f>
        <v>0.15570900000000001</v>
      </c>
      <c r="R9473" s="3" cm="1">
        <f t="array" ref="R9473">AVERAGE(VLOOKUP(_xlfn.TEXTSPLIT(Table1[[#This Row],[Fuel (no space after comma)]], ","), FuelList_Final_EF!$A$2:$B$65, 2, FALSE))</f>
        <v>53.06</v>
      </c>
      <c r="S9473" s="3">
        <f>Table1[[#This Row],[Generation (TWh)]]*10^9*VLOOKUP(Table1[[#This Row],[Turbine/Engine Technology]],Technology_HR!$A$2:$B$11,2,FALSE)*10^-6</f>
        <v>1714356.0899999999</v>
      </c>
      <c r="T9473" s="5">
        <f>Table1[[#This Row],[Fuel Consumption (mmBtu)]]*Table1[[#This Row],[Emission Factor (kg CO2/ mmBtu)]]*10^3</f>
        <v>90963734135.399994</v>
      </c>
      <c r="U9473" s="3">
        <f>Table1[[#This Row],[Emissions (g CO2)]]/(Table1[[#This Row],[Generation (TWh)]]*10^9)</f>
        <v>584.1905999999999</v>
      </c>
    </row>
    <row r="9474" spans="1:21" x14ac:dyDescent="0.35">
      <c r="A9474" t="s">
        <v>2372</v>
      </c>
      <c r="B9474" t="s">
        <v>3239</v>
      </c>
      <c r="C9474" t="str">
        <f>SUBSTITUTE(Table1[[#This Row],[Fuel]],", ",",")</f>
        <v>fossil gas: natural gas</v>
      </c>
      <c r="D9474" t="s">
        <v>3239</v>
      </c>
      <c r="H9474" t="s">
        <v>3440</v>
      </c>
      <c r="I9474">
        <v>50</v>
      </c>
      <c r="J9474" t="s">
        <v>3448</v>
      </c>
      <c r="K9474">
        <v>1995</v>
      </c>
      <c r="L9474" t="s">
        <v>29</v>
      </c>
      <c r="M9474" t="s">
        <v>29</v>
      </c>
      <c r="N9474">
        <v>52.905729999999998</v>
      </c>
      <c r="O9474">
        <v>-1.39958</v>
      </c>
      <c r="P9474" t="s">
        <v>3612</v>
      </c>
      <c r="Q9474" s="3">
        <f>Table1[[#This Row],[Capacity (MW)]]*0.395*8760*10^-6</f>
        <v>0.17301</v>
      </c>
      <c r="R9474" s="3" cm="1">
        <f t="array" ref="R9474">AVERAGE(VLOOKUP(_xlfn.TEXTSPLIT(Table1[[#This Row],[Fuel (no space after comma)]], ","), FuelList_Final_EF!$A$2:$B$65, 2, FALSE))</f>
        <v>53.06</v>
      </c>
      <c r="S9474" s="3">
        <f>Table1[[#This Row],[Generation (TWh)]]*10^9*VLOOKUP(Table1[[#This Row],[Turbine/Engine Technology]],Technology_HR!$A$2:$B$11,2,FALSE)*10^-6</f>
        <v>1779407.8499999999</v>
      </c>
      <c r="T9474" s="5">
        <f>Table1[[#This Row],[Fuel Consumption (mmBtu)]]*Table1[[#This Row],[Emission Factor (kg CO2/ mmBtu)]]*10^3</f>
        <v>94415380521</v>
      </c>
      <c r="U9474" s="3">
        <f>Table1[[#This Row],[Emissions (g CO2)]]/(Table1[[#This Row],[Generation (TWh)]]*10^9)</f>
        <v>545.72209999999995</v>
      </c>
    </row>
    <row r="9475" spans="1:21" x14ac:dyDescent="0.35">
      <c r="A9475" t="s">
        <v>2367</v>
      </c>
      <c r="B9475" t="s">
        <v>3239</v>
      </c>
      <c r="C9475" t="str">
        <f>SUBSTITUTE(Table1[[#This Row],[Fuel]],", ",",")</f>
        <v>fossil gas: natural gas</v>
      </c>
      <c r="D9475" t="s">
        <v>3239</v>
      </c>
      <c r="H9475" t="s">
        <v>3438</v>
      </c>
      <c r="I9475">
        <v>780</v>
      </c>
      <c r="J9475" t="s">
        <v>3446</v>
      </c>
      <c r="K9475">
        <v>1998</v>
      </c>
      <c r="L9475" t="s">
        <v>29</v>
      </c>
      <c r="M9475">
        <v>2024</v>
      </c>
      <c r="N9475">
        <v>51.622252000000003</v>
      </c>
      <c r="O9475">
        <v>-1.260853</v>
      </c>
      <c r="P9475" t="s">
        <v>3612</v>
      </c>
      <c r="Q9475" s="3">
        <f>Table1[[#This Row],[Capacity (MW)]]*0.395*8760*10^-6</f>
        <v>2.6989559999999999</v>
      </c>
      <c r="R9475" s="3" cm="1">
        <f t="array" ref="R9475">AVERAGE(VLOOKUP(_xlfn.TEXTSPLIT(Table1[[#This Row],[Fuel (no space after comma)]], ","), FuelList_Final_EF!$A$2:$B$65, 2, FALSE))</f>
        <v>53.06</v>
      </c>
      <c r="S9475" s="3">
        <f>Table1[[#This Row],[Generation (TWh)]]*10^9*VLOOKUP(Table1[[#This Row],[Turbine/Engine Technology]],Technology_HR!$A$2:$B$11,2,FALSE)*10^-6</f>
        <v>20374418.844000001</v>
      </c>
      <c r="T9475" s="5">
        <f>Table1[[#This Row],[Fuel Consumption (mmBtu)]]*Table1[[#This Row],[Emission Factor (kg CO2/ mmBtu)]]*10^3</f>
        <v>1081066663862.6401</v>
      </c>
      <c r="U9475" s="3">
        <f>Table1[[#This Row],[Emissions (g CO2)]]/(Table1[[#This Row],[Generation (TWh)]]*10^9)</f>
        <v>400.54994000000005</v>
      </c>
    </row>
    <row r="9476" spans="1:21" x14ac:dyDescent="0.35">
      <c r="A9476" t="s">
        <v>2367</v>
      </c>
      <c r="B9476" t="s">
        <v>3239</v>
      </c>
      <c r="C9476" t="str">
        <f>SUBSTITUTE(Table1[[#This Row],[Fuel]],", ",",")</f>
        <v>fossil gas: natural gas</v>
      </c>
      <c r="D9476" t="s">
        <v>3239</v>
      </c>
      <c r="H9476" t="s">
        <v>3438</v>
      </c>
      <c r="I9476">
        <v>710</v>
      </c>
      <c r="J9476" t="s">
        <v>3446</v>
      </c>
      <c r="K9476">
        <v>1998</v>
      </c>
      <c r="L9476" t="s">
        <v>29</v>
      </c>
      <c r="M9476">
        <v>2024</v>
      </c>
      <c r="N9476">
        <v>51.622252000000003</v>
      </c>
      <c r="O9476">
        <v>-1.260853</v>
      </c>
      <c r="P9476" t="s">
        <v>3612</v>
      </c>
      <c r="Q9476" s="3">
        <f>Table1[[#This Row],[Capacity (MW)]]*0.395*8760*10^-6</f>
        <v>2.4567419999999998</v>
      </c>
      <c r="R9476" s="3" cm="1">
        <f t="array" ref="R9476">AVERAGE(VLOOKUP(_xlfn.TEXTSPLIT(Table1[[#This Row],[Fuel (no space after comma)]], ","), FuelList_Final_EF!$A$2:$B$65, 2, FALSE))</f>
        <v>53.06</v>
      </c>
      <c r="S9476" s="3">
        <f>Table1[[#This Row],[Generation (TWh)]]*10^9*VLOOKUP(Table1[[#This Row],[Turbine/Engine Technology]],Technology_HR!$A$2:$B$11,2,FALSE)*10^-6</f>
        <v>18545945.357999995</v>
      </c>
      <c r="T9476" s="5">
        <f>Table1[[#This Row],[Fuel Consumption (mmBtu)]]*Table1[[#This Row],[Emission Factor (kg CO2/ mmBtu)]]*10^3</f>
        <v>984047860695.47974</v>
      </c>
      <c r="U9476" s="3">
        <f>Table1[[#This Row],[Emissions (g CO2)]]/(Table1[[#This Row],[Generation (TWh)]]*10^9)</f>
        <v>400.54993999999999</v>
      </c>
    </row>
    <row r="9477" spans="1:21" x14ac:dyDescent="0.35">
      <c r="A9477" t="s">
        <v>2367</v>
      </c>
      <c r="B9477" t="s">
        <v>3239</v>
      </c>
      <c r="C9477" t="str">
        <f>SUBSTITUTE(Table1[[#This Row],[Fuel]],", ",",")</f>
        <v>fossil gas: natural gas</v>
      </c>
      <c r="D9477" t="s">
        <v>3239</v>
      </c>
      <c r="H9477" t="s">
        <v>3436</v>
      </c>
      <c r="I9477">
        <v>100</v>
      </c>
      <c r="J9477" t="s">
        <v>3446</v>
      </c>
      <c r="K9477">
        <v>1972</v>
      </c>
      <c r="L9477" t="s">
        <v>29</v>
      </c>
      <c r="M9477">
        <v>2024</v>
      </c>
      <c r="N9477">
        <v>51.622252000000003</v>
      </c>
      <c r="O9477">
        <v>-1.260853</v>
      </c>
      <c r="P9477" t="s">
        <v>3612</v>
      </c>
      <c r="Q9477" s="3">
        <f>Table1[[#This Row],[Capacity (MW)]]*0.395*8760*10^-6</f>
        <v>0.34601999999999999</v>
      </c>
      <c r="R9477" s="3" cm="1">
        <f t="array" ref="R9477">AVERAGE(VLOOKUP(_xlfn.TEXTSPLIT(Table1[[#This Row],[Fuel (no space after comma)]], ","), FuelList_Final_EF!$A$2:$B$65, 2, FALSE))</f>
        <v>53.06</v>
      </c>
      <c r="S9477" s="3">
        <f>Table1[[#This Row],[Generation (TWh)]]*10^9*VLOOKUP(Table1[[#This Row],[Turbine/Engine Technology]],Technology_HR!$A$2:$B$11,2,FALSE)*10^-6</f>
        <v>3809680.1999999997</v>
      </c>
      <c r="T9477" s="5">
        <f>Table1[[#This Row],[Fuel Consumption (mmBtu)]]*Table1[[#This Row],[Emission Factor (kg CO2/ mmBtu)]]*10^3</f>
        <v>202141631412</v>
      </c>
      <c r="U9477" s="3">
        <f>Table1[[#This Row],[Emissions (g CO2)]]/(Table1[[#This Row],[Generation (TWh)]]*10^9)</f>
        <v>584.19060000000002</v>
      </c>
    </row>
    <row r="9478" spans="1:21" x14ac:dyDescent="0.35">
      <c r="A9478" t="s">
        <v>2373</v>
      </c>
      <c r="B9478" t="s">
        <v>3239</v>
      </c>
      <c r="C9478" t="str">
        <f>SUBSTITUTE(Table1[[#This Row],[Fuel]],", ",",")</f>
        <v>fossil gas: natural gas</v>
      </c>
      <c r="D9478" t="s">
        <v>3239</v>
      </c>
      <c r="H9478" t="s">
        <v>3436</v>
      </c>
      <c r="I9478">
        <v>32</v>
      </c>
      <c r="J9478" t="s">
        <v>3446</v>
      </c>
      <c r="K9478">
        <v>1971</v>
      </c>
      <c r="L9478" t="s">
        <v>29</v>
      </c>
      <c r="M9478" t="s">
        <v>29</v>
      </c>
      <c r="N9478">
        <v>53.737200000000001</v>
      </c>
      <c r="O9478">
        <v>-0.99902000000000002</v>
      </c>
      <c r="P9478" t="s">
        <v>3612</v>
      </c>
      <c r="Q9478" s="3">
        <f>Table1[[#This Row],[Capacity (MW)]]*0.395*8760*10^-6</f>
        <v>0.1107264</v>
      </c>
      <c r="R9478" s="3" cm="1">
        <f t="array" ref="R9478">AVERAGE(VLOOKUP(_xlfn.TEXTSPLIT(Table1[[#This Row],[Fuel (no space after comma)]], ","), FuelList_Final_EF!$A$2:$B$65, 2, FALSE))</f>
        <v>53.06</v>
      </c>
      <c r="S9478" s="3">
        <f>Table1[[#This Row],[Generation (TWh)]]*10^9*VLOOKUP(Table1[[#This Row],[Turbine/Engine Technology]],Technology_HR!$A$2:$B$11,2,FALSE)*10^-6</f>
        <v>1219097.6639999999</v>
      </c>
      <c r="T9478" s="5">
        <f>Table1[[#This Row],[Fuel Consumption (mmBtu)]]*Table1[[#This Row],[Emission Factor (kg CO2/ mmBtu)]]*10^3</f>
        <v>64685322051.839989</v>
      </c>
      <c r="U9478" s="3">
        <f>Table1[[#This Row],[Emissions (g CO2)]]/(Table1[[#This Row],[Generation (TWh)]]*10^9)</f>
        <v>584.1905999999999</v>
      </c>
    </row>
    <row r="9479" spans="1:21" x14ac:dyDescent="0.35">
      <c r="A9479" t="s">
        <v>2373</v>
      </c>
      <c r="B9479" t="s">
        <v>3239</v>
      </c>
      <c r="C9479" t="str">
        <f>SUBSTITUTE(Table1[[#This Row],[Fuel]],", ",",")</f>
        <v>fossil gas: natural gas</v>
      </c>
      <c r="D9479" t="s">
        <v>3239</v>
      </c>
      <c r="H9479" t="s">
        <v>3436</v>
      </c>
      <c r="I9479">
        <v>32</v>
      </c>
      <c r="J9479" t="s">
        <v>3446</v>
      </c>
      <c r="K9479">
        <v>1971</v>
      </c>
      <c r="L9479" t="s">
        <v>29</v>
      </c>
      <c r="M9479" t="s">
        <v>29</v>
      </c>
      <c r="N9479">
        <v>53.737200000000001</v>
      </c>
      <c r="O9479">
        <v>-0.99902000000000002</v>
      </c>
      <c r="P9479" t="s">
        <v>3612</v>
      </c>
      <c r="Q9479" s="3">
        <f>Table1[[#This Row],[Capacity (MW)]]*0.395*8760*10^-6</f>
        <v>0.1107264</v>
      </c>
      <c r="R9479" s="3" cm="1">
        <f t="array" ref="R9479">AVERAGE(VLOOKUP(_xlfn.TEXTSPLIT(Table1[[#This Row],[Fuel (no space after comma)]], ","), FuelList_Final_EF!$A$2:$B$65, 2, FALSE))</f>
        <v>53.06</v>
      </c>
      <c r="S9479" s="3">
        <f>Table1[[#This Row],[Generation (TWh)]]*10^9*VLOOKUP(Table1[[#This Row],[Turbine/Engine Technology]],Technology_HR!$A$2:$B$11,2,FALSE)*10^-6</f>
        <v>1219097.6639999999</v>
      </c>
      <c r="T9479" s="5">
        <f>Table1[[#This Row],[Fuel Consumption (mmBtu)]]*Table1[[#This Row],[Emission Factor (kg CO2/ mmBtu)]]*10^3</f>
        <v>64685322051.839989</v>
      </c>
      <c r="U9479" s="3">
        <f>Table1[[#This Row],[Emissions (g CO2)]]/(Table1[[#This Row],[Generation (TWh)]]*10^9)</f>
        <v>584.1905999999999</v>
      </c>
    </row>
    <row r="9480" spans="1:21" x14ac:dyDescent="0.35">
      <c r="A9480" t="s">
        <v>2373</v>
      </c>
      <c r="B9480" t="s">
        <v>3239</v>
      </c>
      <c r="C9480" t="str">
        <f>SUBSTITUTE(Table1[[#This Row],[Fuel]],", ",",")</f>
        <v>fossil gas: natural gas</v>
      </c>
      <c r="D9480" t="s">
        <v>3239</v>
      </c>
      <c r="H9480" t="s">
        <v>3438</v>
      </c>
      <c r="I9480">
        <v>1800</v>
      </c>
      <c r="J9480" t="s">
        <v>3452</v>
      </c>
      <c r="K9480" t="s">
        <v>29</v>
      </c>
      <c r="L9480" t="s">
        <v>29</v>
      </c>
      <c r="M9480" t="s">
        <v>29</v>
      </c>
      <c r="N9480">
        <v>53.737200000000001</v>
      </c>
      <c r="O9480">
        <v>-0.99902000000000002</v>
      </c>
      <c r="P9480" t="s">
        <v>3612</v>
      </c>
      <c r="Q9480" s="3">
        <f>Table1[[#This Row],[Capacity (MW)]]*0.395*8760*10^-6</f>
        <v>6.2283599999999995</v>
      </c>
      <c r="R9480" s="3" cm="1">
        <f t="array" ref="R9480">AVERAGE(VLOOKUP(_xlfn.TEXTSPLIT(Table1[[#This Row],[Fuel (no space after comma)]], ","), FuelList_Final_EF!$A$2:$B$65, 2, FALSE))</f>
        <v>53.06</v>
      </c>
      <c r="S9480" s="3">
        <f>Table1[[#This Row],[Generation (TWh)]]*10^9*VLOOKUP(Table1[[#This Row],[Turbine/Engine Technology]],Technology_HR!$A$2:$B$11,2,FALSE)*10^-6</f>
        <v>47017889.639999993</v>
      </c>
      <c r="T9480" s="5">
        <f>Table1[[#This Row],[Fuel Consumption (mmBtu)]]*Table1[[#This Row],[Emission Factor (kg CO2/ mmBtu)]]*10^3</f>
        <v>2494769224298.3999</v>
      </c>
      <c r="U9480" s="3">
        <f>Table1[[#This Row],[Emissions (g CO2)]]/(Table1[[#This Row],[Generation (TWh)]]*10^9)</f>
        <v>400.54994000000005</v>
      </c>
    </row>
    <row r="9481" spans="1:21" x14ac:dyDescent="0.35">
      <c r="A9481" t="s">
        <v>2373</v>
      </c>
      <c r="B9481" t="s">
        <v>3239</v>
      </c>
      <c r="C9481" t="str">
        <f>SUBSTITUTE(Table1[[#This Row],[Fuel]],", ",",")</f>
        <v>fossil gas: natural gas</v>
      </c>
      <c r="D9481" t="s">
        <v>3239</v>
      </c>
      <c r="H9481" t="s">
        <v>3438</v>
      </c>
      <c r="I9481">
        <v>1800</v>
      </c>
      <c r="J9481" t="s">
        <v>3452</v>
      </c>
      <c r="K9481" t="s">
        <v>29</v>
      </c>
      <c r="L9481" t="s">
        <v>29</v>
      </c>
      <c r="M9481" t="s">
        <v>29</v>
      </c>
      <c r="N9481">
        <v>53.737200000000001</v>
      </c>
      <c r="O9481">
        <v>-0.99902000000000002</v>
      </c>
      <c r="P9481" t="s">
        <v>3612</v>
      </c>
      <c r="Q9481" s="3">
        <f>Table1[[#This Row],[Capacity (MW)]]*0.395*8760*10^-6</f>
        <v>6.2283599999999995</v>
      </c>
      <c r="R9481" s="3" cm="1">
        <f t="array" ref="R9481">AVERAGE(VLOOKUP(_xlfn.TEXTSPLIT(Table1[[#This Row],[Fuel (no space after comma)]], ","), FuelList_Final_EF!$A$2:$B$65, 2, FALSE))</f>
        <v>53.06</v>
      </c>
      <c r="S9481" s="3">
        <f>Table1[[#This Row],[Generation (TWh)]]*10^9*VLOOKUP(Table1[[#This Row],[Turbine/Engine Technology]],Technology_HR!$A$2:$B$11,2,FALSE)*10^-6</f>
        <v>47017889.639999993</v>
      </c>
      <c r="T9481" s="5">
        <f>Table1[[#This Row],[Fuel Consumption (mmBtu)]]*Table1[[#This Row],[Emission Factor (kg CO2/ mmBtu)]]*10^3</f>
        <v>2494769224298.3999</v>
      </c>
      <c r="U9481" s="3">
        <f>Table1[[#This Row],[Emissions (g CO2)]]/(Table1[[#This Row],[Generation (TWh)]]*10^9)</f>
        <v>400.54994000000005</v>
      </c>
    </row>
    <row r="9482" spans="1:21" x14ac:dyDescent="0.35">
      <c r="A9482" t="s">
        <v>2373</v>
      </c>
      <c r="B9482" t="s">
        <v>3239</v>
      </c>
      <c r="C9482" t="str">
        <f>SUBSTITUTE(Table1[[#This Row],[Fuel]],", ",",")</f>
        <v>fossil gas: natural gas</v>
      </c>
      <c r="D9482" t="s">
        <v>3239</v>
      </c>
      <c r="H9482" t="s">
        <v>3436</v>
      </c>
      <c r="I9482">
        <v>32</v>
      </c>
      <c r="J9482" t="s">
        <v>3446</v>
      </c>
      <c r="K9482">
        <v>1971</v>
      </c>
      <c r="L9482" t="s">
        <v>29</v>
      </c>
      <c r="M9482" t="s">
        <v>29</v>
      </c>
      <c r="N9482">
        <v>53.737200000000001</v>
      </c>
      <c r="O9482">
        <v>-0.99902000000000002</v>
      </c>
      <c r="P9482" t="s">
        <v>3612</v>
      </c>
      <c r="Q9482" s="3">
        <f>Table1[[#This Row],[Capacity (MW)]]*0.395*8760*10^-6</f>
        <v>0.1107264</v>
      </c>
      <c r="R9482" s="3" cm="1">
        <f t="array" ref="R9482">AVERAGE(VLOOKUP(_xlfn.TEXTSPLIT(Table1[[#This Row],[Fuel (no space after comma)]], ","), FuelList_Final_EF!$A$2:$B$65, 2, FALSE))</f>
        <v>53.06</v>
      </c>
      <c r="S9482" s="3">
        <f>Table1[[#This Row],[Generation (TWh)]]*10^9*VLOOKUP(Table1[[#This Row],[Turbine/Engine Technology]],Technology_HR!$A$2:$B$11,2,FALSE)*10^-6</f>
        <v>1219097.6639999999</v>
      </c>
      <c r="T9482" s="5">
        <f>Table1[[#This Row],[Fuel Consumption (mmBtu)]]*Table1[[#This Row],[Emission Factor (kg CO2/ mmBtu)]]*10^3</f>
        <v>64685322051.839989</v>
      </c>
      <c r="U9482" s="3">
        <f>Table1[[#This Row],[Emissions (g CO2)]]/(Table1[[#This Row],[Generation (TWh)]]*10^9)</f>
        <v>584.1905999999999</v>
      </c>
    </row>
    <row r="9483" spans="1:21" x14ac:dyDescent="0.35">
      <c r="A9483" t="s">
        <v>2360</v>
      </c>
      <c r="B9483" t="s">
        <v>3239</v>
      </c>
      <c r="C9483" t="str">
        <f>SUBSTITUTE(Table1[[#This Row],[Fuel]],", ",",")</f>
        <v>fossil gas: natural gas</v>
      </c>
      <c r="D9483" t="s">
        <v>3239</v>
      </c>
      <c r="H9483" t="s">
        <v>3441</v>
      </c>
      <c r="I9483">
        <v>20.7</v>
      </c>
      <c r="J9483" t="s">
        <v>3449</v>
      </c>
      <c r="K9483">
        <v>2024</v>
      </c>
      <c r="L9483" t="s">
        <v>29</v>
      </c>
      <c r="M9483" t="s">
        <v>29</v>
      </c>
      <c r="N9483">
        <v>55.907900699999999</v>
      </c>
      <c r="O9483">
        <v>-3.5878136</v>
      </c>
      <c r="P9483" t="s">
        <v>3612</v>
      </c>
      <c r="Q9483" s="3">
        <f>Table1[[#This Row],[Capacity (MW)]]*0.395*8760*10^-6</f>
        <v>7.1626140000000005E-2</v>
      </c>
      <c r="R9483" s="3" cm="1">
        <f t="array" ref="R9483">AVERAGE(VLOOKUP(_xlfn.TEXTSPLIT(Table1[[#This Row],[Fuel (no space after comma)]], ","), FuelList_Final_EF!$A$2:$B$65, 2, FALSE))</f>
        <v>53.06</v>
      </c>
      <c r="S9483" s="3">
        <f>Table1[[#This Row],[Generation (TWh)]]*10^9*VLOOKUP(Table1[[#This Row],[Turbine/Engine Technology]],Technology_HR!$A$2:$B$11,2,FALSE)*10^-6</f>
        <v>540705.73086000001</v>
      </c>
      <c r="T9483" s="5">
        <f>Table1[[#This Row],[Fuel Consumption (mmBtu)]]*Table1[[#This Row],[Emission Factor (kg CO2/ mmBtu)]]*10^3</f>
        <v>28689846079.431602</v>
      </c>
      <c r="U9483" s="3">
        <f>Table1[[#This Row],[Emissions (g CO2)]]/(Table1[[#This Row],[Generation (TWh)]]*10^9)</f>
        <v>400.54994000000005</v>
      </c>
    </row>
    <row r="9484" spans="1:21" x14ac:dyDescent="0.35">
      <c r="A9484" t="s">
        <v>2374</v>
      </c>
      <c r="B9484" t="s">
        <v>3239</v>
      </c>
      <c r="C9484" t="str">
        <f>SUBSTITUTE(Table1[[#This Row],[Fuel]],", ",",")</f>
        <v>fossil gas: natural gas</v>
      </c>
      <c r="D9484" t="s">
        <v>3239</v>
      </c>
      <c r="H9484" t="s">
        <v>3438</v>
      </c>
      <c r="I9484">
        <v>850</v>
      </c>
      <c r="J9484" t="s">
        <v>3447</v>
      </c>
      <c r="K9484">
        <v>2026</v>
      </c>
      <c r="L9484" t="s">
        <v>29</v>
      </c>
      <c r="M9484" t="s">
        <v>29</v>
      </c>
      <c r="N9484">
        <v>53.711772000000003</v>
      </c>
      <c r="O9484">
        <v>-1.125259</v>
      </c>
      <c r="P9484" t="s">
        <v>3612</v>
      </c>
      <c r="Q9484" s="3">
        <f>Table1[[#This Row],[Capacity (MW)]]*0.395*8760*10^-6</f>
        <v>2.9411700000000001</v>
      </c>
      <c r="R9484" s="3" cm="1">
        <f t="array" ref="R9484">AVERAGE(VLOOKUP(_xlfn.TEXTSPLIT(Table1[[#This Row],[Fuel (no space after comma)]], ","), FuelList_Final_EF!$A$2:$B$65, 2, FALSE))</f>
        <v>53.06</v>
      </c>
      <c r="S9484" s="3">
        <f>Table1[[#This Row],[Generation (TWh)]]*10^9*VLOOKUP(Table1[[#This Row],[Turbine/Engine Technology]],Technology_HR!$A$2:$B$11,2,FALSE)*10^-6</f>
        <v>22202892.329999998</v>
      </c>
      <c r="T9484" s="5">
        <f>Table1[[#This Row],[Fuel Consumption (mmBtu)]]*Table1[[#This Row],[Emission Factor (kg CO2/ mmBtu)]]*10^3</f>
        <v>1178085467029.8</v>
      </c>
      <c r="U9484" s="3">
        <f>Table1[[#This Row],[Emissions (g CO2)]]/(Table1[[#This Row],[Generation (TWh)]]*10^9)</f>
        <v>400.54993999999999</v>
      </c>
    </row>
    <row r="9485" spans="1:21" x14ac:dyDescent="0.35">
      <c r="A9485" t="s">
        <v>2374</v>
      </c>
      <c r="B9485" t="s">
        <v>3239</v>
      </c>
      <c r="C9485" t="str">
        <f>SUBSTITUTE(Table1[[#This Row],[Fuel]],", ",",")</f>
        <v>fossil gas: natural gas</v>
      </c>
      <c r="D9485" t="s">
        <v>3239</v>
      </c>
      <c r="H9485" t="s">
        <v>3438</v>
      </c>
      <c r="I9485">
        <v>850</v>
      </c>
      <c r="J9485" t="s">
        <v>3447</v>
      </c>
      <c r="K9485">
        <v>2026</v>
      </c>
      <c r="L9485" t="s">
        <v>29</v>
      </c>
      <c r="M9485" t="s">
        <v>29</v>
      </c>
      <c r="N9485">
        <v>53.711772000000003</v>
      </c>
      <c r="O9485">
        <v>-1.125259</v>
      </c>
      <c r="P9485" t="s">
        <v>3612</v>
      </c>
      <c r="Q9485" s="3">
        <f>Table1[[#This Row],[Capacity (MW)]]*0.395*8760*10^-6</f>
        <v>2.9411700000000001</v>
      </c>
      <c r="R9485" s="3" cm="1">
        <f t="array" ref="R9485">AVERAGE(VLOOKUP(_xlfn.TEXTSPLIT(Table1[[#This Row],[Fuel (no space after comma)]], ","), FuelList_Final_EF!$A$2:$B$65, 2, FALSE))</f>
        <v>53.06</v>
      </c>
      <c r="S9485" s="3">
        <f>Table1[[#This Row],[Generation (TWh)]]*10^9*VLOOKUP(Table1[[#This Row],[Turbine/Engine Technology]],Technology_HR!$A$2:$B$11,2,FALSE)*10^-6</f>
        <v>22202892.329999998</v>
      </c>
      <c r="T9485" s="5">
        <f>Table1[[#This Row],[Fuel Consumption (mmBtu)]]*Table1[[#This Row],[Emission Factor (kg CO2/ mmBtu)]]*10^3</f>
        <v>1178085467029.8</v>
      </c>
      <c r="U9485" s="3">
        <f>Table1[[#This Row],[Emissions (g CO2)]]/(Table1[[#This Row],[Generation (TWh)]]*10^9)</f>
        <v>400.54993999999999</v>
      </c>
    </row>
    <row r="9486" spans="1:21" x14ac:dyDescent="0.35">
      <c r="A9486" t="s">
        <v>2374</v>
      </c>
      <c r="B9486" t="s">
        <v>3239</v>
      </c>
      <c r="C9486" t="str">
        <f>SUBSTITUTE(Table1[[#This Row],[Fuel]],", ",",")</f>
        <v>fossil gas: natural gas</v>
      </c>
      <c r="D9486" t="s">
        <v>3239</v>
      </c>
      <c r="H9486" t="s">
        <v>3438</v>
      </c>
      <c r="I9486">
        <v>730</v>
      </c>
      <c r="J9486" t="s">
        <v>3445</v>
      </c>
      <c r="K9486">
        <v>2027</v>
      </c>
      <c r="L9486" t="s">
        <v>29</v>
      </c>
      <c r="M9486" t="s">
        <v>29</v>
      </c>
      <c r="N9486">
        <v>53.711772000000003</v>
      </c>
      <c r="O9486">
        <v>-1.125259</v>
      </c>
      <c r="P9486" t="s">
        <v>3612</v>
      </c>
      <c r="Q9486" s="3">
        <f>Table1[[#This Row],[Capacity (MW)]]*0.395*8760*10^-6</f>
        <v>2.5259459999999998</v>
      </c>
      <c r="R9486" s="3" cm="1">
        <f t="array" ref="R9486">AVERAGE(VLOOKUP(_xlfn.TEXTSPLIT(Table1[[#This Row],[Fuel (no space after comma)]], ","), FuelList_Final_EF!$A$2:$B$65, 2, FALSE))</f>
        <v>53.06</v>
      </c>
      <c r="S9486" s="3">
        <f>Table1[[#This Row],[Generation (TWh)]]*10^9*VLOOKUP(Table1[[#This Row],[Turbine/Engine Technology]],Technology_HR!$A$2:$B$11,2,FALSE)*10^-6</f>
        <v>19068366.353999998</v>
      </c>
      <c r="T9486" s="5">
        <f>Table1[[#This Row],[Fuel Consumption (mmBtu)]]*Table1[[#This Row],[Emission Factor (kg CO2/ mmBtu)]]*10^3</f>
        <v>1011767518743.24</v>
      </c>
      <c r="U9486" s="3">
        <f>Table1[[#This Row],[Emissions (g CO2)]]/(Table1[[#This Row],[Generation (TWh)]]*10^9)</f>
        <v>400.54993999999999</v>
      </c>
    </row>
    <row r="9487" spans="1:21" x14ac:dyDescent="0.35">
      <c r="A9487" t="s">
        <v>2368</v>
      </c>
      <c r="B9487" t="s">
        <v>3239</v>
      </c>
      <c r="C9487" t="str">
        <f>SUBSTITUTE(Table1[[#This Row],[Fuel]],", ",",")</f>
        <v>fossil gas: natural gas</v>
      </c>
      <c r="D9487" t="s">
        <v>3239</v>
      </c>
      <c r="H9487" t="s">
        <v>3438</v>
      </c>
      <c r="I9487">
        <v>408</v>
      </c>
      <c r="J9487" t="s">
        <v>3446</v>
      </c>
      <c r="K9487">
        <v>1999</v>
      </c>
      <c r="L9487" t="s">
        <v>29</v>
      </c>
      <c r="M9487" t="s">
        <v>29</v>
      </c>
      <c r="N9487">
        <v>51.662480000000002</v>
      </c>
      <c r="O9487">
        <v>-2.248E-2</v>
      </c>
      <c r="P9487" t="s">
        <v>3612</v>
      </c>
      <c r="Q9487" s="3">
        <f>Table1[[#This Row],[Capacity (MW)]]*0.395*8760*10^-6</f>
        <v>1.4117615999999997</v>
      </c>
      <c r="R9487" s="3" cm="1">
        <f t="array" ref="R9487">AVERAGE(VLOOKUP(_xlfn.TEXTSPLIT(Table1[[#This Row],[Fuel (no space after comma)]], ","), FuelList_Final_EF!$A$2:$B$65, 2, FALSE))</f>
        <v>53.06</v>
      </c>
      <c r="S9487" s="3">
        <f>Table1[[#This Row],[Generation (TWh)]]*10^9*VLOOKUP(Table1[[#This Row],[Turbine/Engine Technology]],Technology_HR!$A$2:$B$11,2,FALSE)*10^-6</f>
        <v>10657388.318399997</v>
      </c>
      <c r="T9487" s="5">
        <f>Table1[[#This Row],[Fuel Consumption (mmBtu)]]*Table1[[#This Row],[Emission Factor (kg CO2/ mmBtu)]]*10^3</f>
        <v>565481024174.30383</v>
      </c>
      <c r="U9487" s="3">
        <f>Table1[[#This Row],[Emissions (g CO2)]]/(Table1[[#This Row],[Generation (TWh)]]*10^9)</f>
        <v>400.54993999999994</v>
      </c>
    </row>
    <row r="9488" spans="1:21" x14ac:dyDescent="0.35">
      <c r="A9488" t="s">
        <v>2360</v>
      </c>
      <c r="B9488" t="s">
        <v>3239</v>
      </c>
      <c r="C9488" t="str">
        <f>SUBSTITUTE(Table1[[#This Row],[Fuel]],", ",",")</f>
        <v>fossil gas: natural gas</v>
      </c>
      <c r="D9488" t="s">
        <v>3239</v>
      </c>
      <c r="H9488" t="s">
        <v>3441</v>
      </c>
      <c r="I9488">
        <v>20.7</v>
      </c>
      <c r="J9488" t="s">
        <v>3446</v>
      </c>
      <c r="K9488">
        <v>2024</v>
      </c>
      <c r="L9488" t="s">
        <v>29</v>
      </c>
      <c r="M9488" t="s">
        <v>29</v>
      </c>
      <c r="N9488">
        <v>55.902810649999999</v>
      </c>
      <c r="O9488">
        <v>-4.4838745270000002</v>
      </c>
      <c r="P9488" t="s">
        <v>3612</v>
      </c>
      <c r="Q9488" s="3">
        <f>Table1[[#This Row],[Capacity (MW)]]*0.395*8760*10^-6</f>
        <v>7.1626140000000005E-2</v>
      </c>
      <c r="R9488" s="3" cm="1">
        <f t="array" ref="R9488">AVERAGE(VLOOKUP(_xlfn.TEXTSPLIT(Table1[[#This Row],[Fuel (no space after comma)]], ","), FuelList_Final_EF!$A$2:$B$65, 2, FALSE))</f>
        <v>53.06</v>
      </c>
      <c r="S9488" s="3">
        <f>Table1[[#This Row],[Generation (TWh)]]*10^9*VLOOKUP(Table1[[#This Row],[Turbine/Engine Technology]],Technology_HR!$A$2:$B$11,2,FALSE)*10^-6</f>
        <v>540705.73086000001</v>
      </c>
      <c r="T9488" s="5">
        <f>Table1[[#This Row],[Fuel Consumption (mmBtu)]]*Table1[[#This Row],[Emission Factor (kg CO2/ mmBtu)]]*10^3</f>
        <v>28689846079.431602</v>
      </c>
      <c r="U9488" s="3">
        <f>Table1[[#This Row],[Emissions (g CO2)]]/(Table1[[#This Row],[Generation (TWh)]]*10^9)</f>
        <v>400.54994000000005</v>
      </c>
    </row>
    <row r="9489" spans="1:21" x14ac:dyDescent="0.35">
      <c r="A9489" t="s">
        <v>1810</v>
      </c>
      <c r="B9489" t="s">
        <v>3239</v>
      </c>
      <c r="C9489" t="str">
        <f>SUBSTITUTE(Table1[[#This Row],[Fuel]],", ",",")</f>
        <v>fossil gas: natural gas</v>
      </c>
      <c r="D9489" t="s">
        <v>3239</v>
      </c>
      <c r="H9489" t="s">
        <v>3441</v>
      </c>
      <c r="I9489">
        <v>20</v>
      </c>
      <c r="J9489" t="s">
        <v>3446</v>
      </c>
      <c r="K9489" t="s">
        <v>29</v>
      </c>
      <c r="L9489" t="s">
        <v>29</v>
      </c>
      <c r="M9489" t="s">
        <v>29</v>
      </c>
      <c r="N9489">
        <v>50.696432819999998</v>
      </c>
      <c r="O9489">
        <v>-3.5122207969999999</v>
      </c>
      <c r="P9489" t="s">
        <v>3612</v>
      </c>
      <c r="Q9489" s="3">
        <f>Table1[[#This Row],[Capacity (MW)]]*0.395*8760*10^-6</f>
        <v>6.9204000000000002E-2</v>
      </c>
      <c r="R9489" s="3" cm="1">
        <f t="array" ref="R9489">AVERAGE(VLOOKUP(_xlfn.TEXTSPLIT(Table1[[#This Row],[Fuel (no space after comma)]], ","), FuelList_Final_EF!$A$2:$B$65, 2, FALSE))</f>
        <v>53.06</v>
      </c>
      <c r="S9489" s="3">
        <f>Table1[[#This Row],[Generation (TWh)]]*10^9*VLOOKUP(Table1[[#This Row],[Turbine/Engine Technology]],Technology_HR!$A$2:$B$11,2,FALSE)*10^-6</f>
        <v>522420.99599999998</v>
      </c>
      <c r="T9489" s="5">
        <f>Table1[[#This Row],[Fuel Consumption (mmBtu)]]*Table1[[#This Row],[Emission Factor (kg CO2/ mmBtu)]]*10^3</f>
        <v>27719658047.759998</v>
      </c>
      <c r="U9489" s="3">
        <f>Table1[[#This Row],[Emissions (g CO2)]]/(Table1[[#This Row],[Generation (TWh)]]*10^9)</f>
        <v>400.54993999999999</v>
      </c>
    </row>
    <row r="9490" spans="1:21" x14ac:dyDescent="0.35">
      <c r="A9490" t="s">
        <v>2370</v>
      </c>
      <c r="B9490" t="s">
        <v>3239</v>
      </c>
      <c r="C9490" t="str">
        <f>SUBSTITUTE(Table1[[#This Row],[Fuel]],", ",",")</f>
        <v>fossil gas: natural gas</v>
      </c>
      <c r="D9490" t="s">
        <v>3239</v>
      </c>
      <c r="H9490" t="s">
        <v>3436</v>
      </c>
      <c r="I9490">
        <v>50</v>
      </c>
      <c r="J9490" t="s">
        <v>3446</v>
      </c>
      <c r="K9490" t="s">
        <v>29</v>
      </c>
      <c r="L9490" t="s">
        <v>29</v>
      </c>
      <c r="M9490" t="s">
        <v>29</v>
      </c>
      <c r="N9490">
        <v>50.706544999999998</v>
      </c>
      <c r="O9490">
        <v>-3.524292</v>
      </c>
      <c r="P9490" t="s">
        <v>3612</v>
      </c>
      <c r="Q9490" s="3">
        <f>Table1[[#This Row],[Capacity (MW)]]*0.395*8760*10^-6</f>
        <v>0.17301</v>
      </c>
      <c r="R9490" s="3" cm="1">
        <f t="array" ref="R9490">AVERAGE(VLOOKUP(_xlfn.TEXTSPLIT(Table1[[#This Row],[Fuel (no space after comma)]], ","), FuelList_Final_EF!$A$2:$B$65, 2, FALSE))</f>
        <v>53.06</v>
      </c>
      <c r="S9490" s="3">
        <f>Table1[[#This Row],[Generation (TWh)]]*10^9*VLOOKUP(Table1[[#This Row],[Turbine/Engine Technology]],Technology_HR!$A$2:$B$11,2,FALSE)*10^-6</f>
        <v>1904840.0999999999</v>
      </c>
      <c r="T9490" s="5">
        <f>Table1[[#This Row],[Fuel Consumption (mmBtu)]]*Table1[[#This Row],[Emission Factor (kg CO2/ mmBtu)]]*10^3</f>
        <v>101070815706</v>
      </c>
      <c r="U9490" s="3">
        <f>Table1[[#This Row],[Emissions (g CO2)]]/(Table1[[#This Row],[Generation (TWh)]]*10^9)</f>
        <v>584.19060000000002</v>
      </c>
    </row>
    <row r="9491" spans="1:21" x14ac:dyDescent="0.35">
      <c r="A9491" t="s">
        <v>1810</v>
      </c>
      <c r="B9491" t="s">
        <v>3239</v>
      </c>
      <c r="C9491" t="str">
        <f>SUBSTITUTE(Table1[[#This Row],[Fuel]],", ",",")</f>
        <v>fossil gas: natural gas</v>
      </c>
      <c r="D9491" t="s">
        <v>3239</v>
      </c>
      <c r="H9491" t="s">
        <v>3441</v>
      </c>
      <c r="I9491">
        <v>21</v>
      </c>
      <c r="J9491" t="s">
        <v>3446</v>
      </c>
      <c r="K9491">
        <v>2021</v>
      </c>
      <c r="L9491" t="s">
        <v>29</v>
      </c>
      <c r="M9491" t="s">
        <v>29</v>
      </c>
      <c r="N9491">
        <v>50.858110000000003</v>
      </c>
      <c r="O9491">
        <v>-1.2451099999999999</v>
      </c>
      <c r="P9491" t="s">
        <v>3612</v>
      </c>
      <c r="Q9491" s="3">
        <f>Table1[[#This Row],[Capacity (MW)]]*0.395*8760*10^-6</f>
        <v>7.2664199999999998E-2</v>
      </c>
      <c r="R9491" s="3" cm="1">
        <f t="array" ref="R9491">AVERAGE(VLOOKUP(_xlfn.TEXTSPLIT(Table1[[#This Row],[Fuel (no space after comma)]], ","), FuelList_Final_EF!$A$2:$B$65, 2, FALSE))</f>
        <v>53.06</v>
      </c>
      <c r="S9491" s="3">
        <f>Table1[[#This Row],[Generation (TWh)]]*10^9*VLOOKUP(Table1[[#This Row],[Turbine/Engine Technology]],Technology_HR!$A$2:$B$11,2,FALSE)*10^-6</f>
        <v>548542.04579999996</v>
      </c>
      <c r="T9491" s="5">
        <f>Table1[[#This Row],[Fuel Consumption (mmBtu)]]*Table1[[#This Row],[Emission Factor (kg CO2/ mmBtu)]]*10^3</f>
        <v>29105640950.147999</v>
      </c>
      <c r="U9491" s="3">
        <f>Table1[[#This Row],[Emissions (g CO2)]]/(Table1[[#This Row],[Generation (TWh)]]*10^9)</f>
        <v>400.54993999999999</v>
      </c>
    </row>
    <row r="9492" spans="1:21" x14ac:dyDescent="0.35">
      <c r="A9492" t="s">
        <v>2375</v>
      </c>
      <c r="B9492" t="s">
        <v>3239</v>
      </c>
      <c r="C9492" t="str">
        <f>SUBSTITUTE(Table1[[#This Row],[Fuel]],", ",",")</f>
        <v>fossil gas: natural gas</v>
      </c>
      <c r="D9492" t="s">
        <v>3239</v>
      </c>
      <c r="H9492" t="s">
        <v>3436</v>
      </c>
      <c r="I9492">
        <v>125</v>
      </c>
      <c r="J9492" t="s">
        <v>3446</v>
      </c>
      <c r="K9492">
        <v>1985</v>
      </c>
      <c r="L9492" t="s">
        <v>29</v>
      </c>
      <c r="M9492" t="s">
        <v>29</v>
      </c>
      <c r="N9492">
        <v>50.833370000000002</v>
      </c>
      <c r="O9492">
        <v>-1.3696600000000001</v>
      </c>
      <c r="P9492" t="s">
        <v>3612</v>
      </c>
      <c r="Q9492" s="3">
        <f>Table1[[#This Row],[Capacity (MW)]]*0.395*8760*10^-6</f>
        <v>0.43252499999999999</v>
      </c>
      <c r="R9492" s="3" cm="1">
        <f t="array" ref="R9492">AVERAGE(VLOOKUP(_xlfn.TEXTSPLIT(Table1[[#This Row],[Fuel (no space after comma)]], ","), FuelList_Final_EF!$A$2:$B$65, 2, FALSE))</f>
        <v>53.06</v>
      </c>
      <c r="S9492" s="3">
        <f>Table1[[#This Row],[Generation (TWh)]]*10^9*VLOOKUP(Table1[[#This Row],[Turbine/Engine Technology]],Technology_HR!$A$2:$B$11,2,FALSE)*10^-6</f>
        <v>4762100.25</v>
      </c>
      <c r="T9492" s="5">
        <f>Table1[[#This Row],[Fuel Consumption (mmBtu)]]*Table1[[#This Row],[Emission Factor (kg CO2/ mmBtu)]]*10^3</f>
        <v>252677039265.00003</v>
      </c>
      <c r="U9492" s="3">
        <f>Table1[[#This Row],[Emissions (g CO2)]]/(Table1[[#This Row],[Generation (TWh)]]*10^9)</f>
        <v>584.19060000000002</v>
      </c>
    </row>
    <row r="9493" spans="1:21" x14ac:dyDescent="0.35">
      <c r="A9493" t="s">
        <v>2376</v>
      </c>
      <c r="B9493" t="s">
        <v>3239</v>
      </c>
      <c r="C9493" t="str">
        <f>SUBSTITUTE(Table1[[#This Row],[Fuel]],", ",",")</f>
        <v>fossil gas: natural gas</v>
      </c>
      <c r="D9493" t="s">
        <v>3239</v>
      </c>
      <c r="H9493" t="s">
        <v>3438</v>
      </c>
      <c r="I9493">
        <v>155</v>
      </c>
      <c r="J9493" t="s">
        <v>3446</v>
      </c>
      <c r="K9493">
        <v>1995</v>
      </c>
      <c r="L9493" t="s">
        <v>29</v>
      </c>
      <c r="M9493" t="s">
        <v>29</v>
      </c>
      <c r="N9493">
        <v>54.418399999999998</v>
      </c>
      <c r="O9493">
        <v>-3.4883000000000002</v>
      </c>
      <c r="P9493" t="s">
        <v>3612</v>
      </c>
      <c r="Q9493" s="3">
        <f>Table1[[#This Row],[Capacity (MW)]]*0.395*8760*10^-6</f>
        <v>0.536331</v>
      </c>
      <c r="R9493" s="3" cm="1">
        <f t="array" ref="R9493">AVERAGE(VLOOKUP(_xlfn.TEXTSPLIT(Table1[[#This Row],[Fuel (no space after comma)]], ","), FuelList_Final_EF!$A$2:$B$65, 2, FALSE))</f>
        <v>53.06</v>
      </c>
      <c r="S9493" s="3">
        <f>Table1[[#This Row],[Generation (TWh)]]*10^9*VLOOKUP(Table1[[#This Row],[Turbine/Engine Technology]],Technology_HR!$A$2:$B$11,2,FALSE)*10^-6</f>
        <v>4048762.719</v>
      </c>
      <c r="T9493" s="5">
        <f>Table1[[#This Row],[Fuel Consumption (mmBtu)]]*Table1[[#This Row],[Emission Factor (kg CO2/ mmBtu)]]*10^3</f>
        <v>214827349870.14001</v>
      </c>
      <c r="U9493" s="3">
        <f>Table1[[#This Row],[Emissions (g CO2)]]/(Table1[[#This Row],[Generation (TWh)]]*10^9)</f>
        <v>400.54994000000005</v>
      </c>
    </row>
    <row r="9494" spans="1:21" x14ac:dyDescent="0.35">
      <c r="A9494" t="s">
        <v>2377</v>
      </c>
      <c r="B9494" t="s">
        <v>3321</v>
      </c>
      <c r="C9494" t="str">
        <f>SUBSTITUTE(Table1[[#This Row],[Fuel]],", ",",")</f>
        <v>other: hydrogen (unknown),fossil gas: natural gas</v>
      </c>
      <c r="D9494" t="s">
        <v>3644</v>
      </c>
      <c r="E9494" t="s">
        <v>3239</v>
      </c>
      <c r="H9494" t="s">
        <v>3438</v>
      </c>
      <c r="I9494">
        <v>1100</v>
      </c>
      <c r="J9494" t="s">
        <v>3450</v>
      </c>
      <c r="K9494" t="s">
        <v>29</v>
      </c>
      <c r="L9494" t="s">
        <v>29</v>
      </c>
      <c r="M9494" t="s">
        <v>29</v>
      </c>
      <c r="N9494">
        <v>53.715637999999998</v>
      </c>
      <c r="O9494">
        <v>-1.2805740000000001</v>
      </c>
      <c r="P9494" t="s">
        <v>3612</v>
      </c>
      <c r="Q9494" s="3">
        <f>Table1[[#This Row],[Capacity (MW)]]*0.395*8760*10^-6</f>
        <v>3.8062199999999997</v>
      </c>
      <c r="R9494" s="3" cm="1">
        <f t="array" ref="R9494">AVERAGE(VLOOKUP(_xlfn.TEXTSPLIT(Table1[[#This Row],[Fuel (no space after comma)]], ","), FuelList_Final_EF!$A$2:$B$65, 2, FALSE))</f>
        <v>26.53</v>
      </c>
      <c r="S9494" s="3">
        <f>Table1[[#This Row],[Generation (TWh)]]*10^9*VLOOKUP(Table1[[#This Row],[Turbine/Engine Technology]],Technology_HR!$A$2:$B$11,2,FALSE)*10^-6</f>
        <v>28733154.779999994</v>
      </c>
      <c r="T9494" s="5">
        <f>Table1[[#This Row],[Fuel Consumption (mmBtu)]]*Table1[[#This Row],[Emission Factor (kg CO2/ mmBtu)]]*10^3</f>
        <v>762290596313.3999</v>
      </c>
      <c r="U9494" s="3">
        <f>Table1[[#This Row],[Emissions (g CO2)]]/(Table1[[#This Row],[Generation (TWh)]]*10^9)</f>
        <v>200.27497</v>
      </c>
    </row>
    <row r="9495" spans="1:21" x14ac:dyDescent="0.35">
      <c r="A9495" t="s">
        <v>2377</v>
      </c>
      <c r="B9495" t="s">
        <v>3280</v>
      </c>
      <c r="C9495" t="str">
        <f>SUBSTITUTE(Table1[[#This Row],[Fuel]],", ",",")</f>
        <v>fossil gas: natural gas,other: hydrogen (unknown)</v>
      </c>
      <c r="D9495" t="s">
        <v>3239</v>
      </c>
      <c r="E9495" t="s">
        <v>3644</v>
      </c>
      <c r="H9495" t="s">
        <v>3438</v>
      </c>
      <c r="I9495">
        <v>1100</v>
      </c>
      <c r="J9495" t="s">
        <v>3450</v>
      </c>
      <c r="K9495" t="s">
        <v>29</v>
      </c>
      <c r="L9495" t="s">
        <v>29</v>
      </c>
      <c r="M9495" t="s">
        <v>29</v>
      </c>
      <c r="N9495">
        <v>53.715637999999998</v>
      </c>
      <c r="O9495">
        <v>-1.2805740000000001</v>
      </c>
      <c r="P9495" t="s">
        <v>3612</v>
      </c>
      <c r="Q9495" s="3">
        <f>Table1[[#This Row],[Capacity (MW)]]*0.395*8760*10^-6</f>
        <v>3.8062199999999997</v>
      </c>
      <c r="R9495" s="3" cm="1">
        <f t="array" ref="R9495">AVERAGE(VLOOKUP(_xlfn.TEXTSPLIT(Table1[[#This Row],[Fuel (no space after comma)]], ","), FuelList_Final_EF!$A$2:$B$65, 2, FALSE))</f>
        <v>26.53</v>
      </c>
      <c r="S9495" s="3">
        <f>Table1[[#This Row],[Generation (TWh)]]*10^9*VLOOKUP(Table1[[#This Row],[Turbine/Engine Technology]],Technology_HR!$A$2:$B$11,2,FALSE)*10^-6</f>
        <v>28733154.779999994</v>
      </c>
      <c r="T9495" s="5">
        <f>Table1[[#This Row],[Fuel Consumption (mmBtu)]]*Table1[[#This Row],[Emission Factor (kg CO2/ mmBtu)]]*10^3</f>
        <v>762290596313.3999</v>
      </c>
      <c r="U9495" s="3">
        <f>Table1[[#This Row],[Emissions (g CO2)]]/(Table1[[#This Row],[Generation (TWh)]]*10^9)</f>
        <v>200.27497</v>
      </c>
    </row>
    <row r="9496" spans="1:21" x14ac:dyDescent="0.35">
      <c r="A9496" t="s">
        <v>907</v>
      </c>
      <c r="B9496" t="s">
        <v>3239</v>
      </c>
      <c r="C9496" t="str">
        <f>SUBSTITUTE(Table1[[#This Row],[Fuel]],", ",",")</f>
        <v>fossil gas: natural gas</v>
      </c>
      <c r="D9496" t="s">
        <v>3239</v>
      </c>
      <c r="H9496" t="s">
        <v>3438</v>
      </c>
      <c r="I9496">
        <v>450</v>
      </c>
      <c r="J9496" t="s">
        <v>3445</v>
      </c>
      <c r="K9496" t="s">
        <v>29</v>
      </c>
      <c r="L9496" t="s">
        <v>29</v>
      </c>
      <c r="M9496" t="s">
        <v>29</v>
      </c>
      <c r="N9496">
        <v>51.504136000000003</v>
      </c>
      <c r="O9496">
        <v>0.47851500000000002</v>
      </c>
      <c r="P9496" t="s">
        <v>3612</v>
      </c>
      <c r="Q9496" s="3">
        <f>Table1[[#This Row],[Capacity (MW)]]*0.395*8760*10^-6</f>
        <v>1.5570899999999999</v>
      </c>
      <c r="R9496" s="3" cm="1">
        <f t="array" ref="R9496">AVERAGE(VLOOKUP(_xlfn.TEXTSPLIT(Table1[[#This Row],[Fuel (no space after comma)]], ","), FuelList_Final_EF!$A$2:$B$65, 2, FALSE))</f>
        <v>53.06</v>
      </c>
      <c r="S9496" s="3">
        <f>Table1[[#This Row],[Generation (TWh)]]*10^9*VLOOKUP(Table1[[#This Row],[Turbine/Engine Technology]],Technology_HR!$A$2:$B$11,2,FALSE)*10^-6</f>
        <v>11754472.409999998</v>
      </c>
      <c r="T9496" s="5">
        <f>Table1[[#This Row],[Fuel Consumption (mmBtu)]]*Table1[[#This Row],[Emission Factor (kg CO2/ mmBtu)]]*10^3</f>
        <v>623692306074.59998</v>
      </c>
      <c r="U9496" s="3">
        <f>Table1[[#This Row],[Emissions (g CO2)]]/(Table1[[#This Row],[Generation (TWh)]]*10^9)</f>
        <v>400.54994000000005</v>
      </c>
    </row>
    <row r="9497" spans="1:21" x14ac:dyDescent="0.35">
      <c r="A9497" t="s">
        <v>907</v>
      </c>
      <c r="B9497" t="s">
        <v>3239</v>
      </c>
      <c r="C9497" t="str">
        <f>SUBSTITUTE(Table1[[#This Row],[Fuel]],", ",",")</f>
        <v>fossil gas: natural gas</v>
      </c>
      <c r="D9497" t="s">
        <v>3239</v>
      </c>
      <c r="H9497" t="s">
        <v>3438</v>
      </c>
      <c r="I9497">
        <v>450</v>
      </c>
      <c r="J9497" t="s">
        <v>3445</v>
      </c>
      <c r="K9497" t="s">
        <v>29</v>
      </c>
      <c r="L9497" t="s">
        <v>29</v>
      </c>
      <c r="M9497" t="s">
        <v>29</v>
      </c>
      <c r="N9497">
        <v>51.504136000000003</v>
      </c>
      <c r="O9497">
        <v>0.47851500000000002</v>
      </c>
      <c r="P9497" t="s">
        <v>3612</v>
      </c>
      <c r="Q9497" s="3">
        <f>Table1[[#This Row],[Capacity (MW)]]*0.395*8760*10^-6</f>
        <v>1.5570899999999999</v>
      </c>
      <c r="R9497" s="3" cm="1">
        <f t="array" ref="R9497">AVERAGE(VLOOKUP(_xlfn.TEXTSPLIT(Table1[[#This Row],[Fuel (no space after comma)]], ","), FuelList_Final_EF!$A$2:$B$65, 2, FALSE))</f>
        <v>53.06</v>
      </c>
      <c r="S9497" s="3">
        <f>Table1[[#This Row],[Generation (TWh)]]*10^9*VLOOKUP(Table1[[#This Row],[Turbine/Engine Technology]],Technology_HR!$A$2:$B$11,2,FALSE)*10^-6</f>
        <v>11754472.409999998</v>
      </c>
      <c r="T9497" s="5">
        <f>Table1[[#This Row],[Fuel Consumption (mmBtu)]]*Table1[[#This Row],[Emission Factor (kg CO2/ mmBtu)]]*10^3</f>
        <v>623692306074.59998</v>
      </c>
      <c r="U9497" s="3">
        <f>Table1[[#This Row],[Emissions (g CO2)]]/(Table1[[#This Row],[Generation (TWh)]]*10^9)</f>
        <v>400.54994000000005</v>
      </c>
    </row>
    <row r="9498" spans="1:21" x14ac:dyDescent="0.35">
      <c r="A9498" t="s">
        <v>907</v>
      </c>
      <c r="B9498" t="s">
        <v>3239</v>
      </c>
      <c r="C9498" t="str">
        <f>SUBSTITUTE(Table1[[#This Row],[Fuel]],", ",",")</f>
        <v>fossil gas: natural gas</v>
      </c>
      <c r="D9498" t="s">
        <v>3239</v>
      </c>
      <c r="H9498" t="s">
        <v>3436</v>
      </c>
      <c r="I9498">
        <v>299</v>
      </c>
      <c r="J9498" t="s">
        <v>3445</v>
      </c>
      <c r="K9498" t="s">
        <v>29</v>
      </c>
      <c r="L9498" t="s">
        <v>29</v>
      </c>
      <c r="M9498" t="s">
        <v>29</v>
      </c>
      <c r="N9498">
        <v>51.504136000000003</v>
      </c>
      <c r="O9498">
        <v>0.47851500000000002</v>
      </c>
      <c r="P9498" t="s">
        <v>3612</v>
      </c>
      <c r="Q9498" s="3">
        <f>Table1[[#This Row],[Capacity (MW)]]*0.395*8760*10^-6</f>
        <v>1.0345998000000001</v>
      </c>
      <c r="R9498" s="3" cm="1">
        <f t="array" ref="R9498">AVERAGE(VLOOKUP(_xlfn.TEXTSPLIT(Table1[[#This Row],[Fuel (no space after comma)]], ","), FuelList_Final_EF!$A$2:$B$65, 2, FALSE))</f>
        <v>53.06</v>
      </c>
      <c r="S9498" s="3">
        <f>Table1[[#This Row],[Generation (TWh)]]*10^9*VLOOKUP(Table1[[#This Row],[Turbine/Engine Technology]],Technology_HR!$A$2:$B$11,2,FALSE)*10^-6</f>
        <v>11390943.798000002</v>
      </c>
      <c r="T9498" s="5">
        <f>Table1[[#This Row],[Fuel Consumption (mmBtu)]]*Table1[[#This Row],[Emission Factor (kg CO2/ mmBtu)]]*10^3</f>
        <v>604403477921.88013</v>
      </c>
      <c r="U9498" s="3">
        <f>Table1[[#This Row],[Emissions (g CO2)]]/(Table1[[#This Row],[Generation (TWh)]]*10^9)</f>
        <v>584.19060000000002</v>
      </c>
    </row>
    <row r="9499" spans="1:21" x14ac:dyDescent="0.35">
      <c r="A9499" t="s">
        <v>77</v>
      </c>
      <c r="B9499" t="s">
        <v>3347</v>
      </c>
      <c r="C9499" t="str">
        <f>SUBSTITUTE(Table1[[#This Row],[Fuel]],", ",",")</f>
        <v>fossil gas: lng,fossil liquids: heavy fuel oil</v>
      </c>
      <c r="D9499" t="s">
        <v>3242</v>
      </c>
      <c r="E9499" t="s">
        <v>3241</v>
      </c>
      <c r="H9499" t="s">
        <v>3441</v>
      </c>
      <c r="I9499">
        <v>43.2</v>
      </c>
      <c r="J9499" t="s">
        <v>3446</v>
      </c>
      <c r="K9499">
        <v>2018</v>
      </c>
      <c r="L9499" t="s">
        <v>29</v>
      </c>
      <c r="M9499" t="s">
        <v>29</v>
      </c>
      <c r="N9499">
        <v>36.148754699999998</v>
      </c>
      <c r="O9499">
        <v>-5.3642741999999997</v>
      </c>
      <c r="P9499" t="s">
        <v>3612</v>
      </c>
      <c r="Q9499" s="3">
        <f>Table1[[#This Row],[Capacity (MW)]]*0.395*8760*10^-6</f>
        <v>0.14948064000000003</v>
      </c>
      <c r="R9499" s="3" cm="1">
        <f t="array" ref="R9499">AVERAGE(VLOOKUP(_xlfn.TEXTSPLIT(Table1[[#This Row],[Fuel (no space after comma)]], ","), FuelList_Final_EF!$A$2:$B$65, 2, FALSE))</f>
        <v>74.64417501317871</v>
      </c>
      <c r="S9499" s="3">
        <f>Table1[[#This Row],[Generation (TWh)]]*10^9*VLOOKUP(Table1[[#This Row],[Turbine/Engine Technology]],Technology_HR!$A$2:$B$11,2,FALSE)*10^-6</f>
        <v>1128429.3513600002</v>
      </c>
      <c r="T9499" s="5">
        <f>Table1[[#This Row],[Fuel Consumption (mmBtu)]]*Table1[[#This Row],[Emission Factor (kg CO2/ mmBtu)]]*10^3</f>
        <v>84230677992.923584</v>
      </c>
      <c r="U9499" s="3">
        <f>Table1[[#This Row],[Emissions (g CO2)]]/(Table1[[#This Row],[Generation (TWh)]]*10^9)</f>
        <v>563.48887717448611</v>
      </c>
    </row>
    <row r="9500" spans="1:21" x14ac:dyDescent="0.35">
      <c r="A9500" t="s">
        <v>77</v>
      </c>
      <c r="B9500" t="s">
        <v>3242</v>
      </c>
      <c r="C9500" t="str">
        <f>SUBSTITUTE(Table1[[#This Row],[Fuel]],", ",",")</f>
        <v>fossil gas: lng</v>
      </c>
      <c r="D9500" t="s">
        <v>3242</v>
      </c>
      <c r="H9500" t="s">
        <v>3441</v>
      </c>
      <c r="I9500">
        <v>43.2</v>
      </c>
      <c r="J9500" t="s">
        <v>3446</v>
      </c>
      <c r="K9500">
        <v>2018</v>
      </c>
      <c r="L9500" t="s">
        <v>29</v>
      </c>
      <c r="M9500" t="s">
        <v>29</v>
      </c>
      <c r="N9500">
        <v>36.148754699999998</v>
      </c>
      <c r="O9500">
        <v>-5.3642741999999997</v>
      </c>
      <c r="P9500" t="s">
        <v>3612</v>
      </c>
      <c r="Q9500" s="3">
        <f>Table1[[#This Row],[Capacity (MW)]]*0.395*8760*10^-6</f>
        <v>0.14948064000000003</v>
      </c>
      <c r="R9500" s="3" cm="1">
        <f t="array" ref="R9500">AVERAGE(VLOOKUP(_xlfn.TEXTSPLIT(Table1[[#This Row],[Fuel (no space after comma)]], ","), FuelList_Final_EF!$A$2:$B$65, 2, FALSE))</f>
        <v>67.685819715340017</v>
      </c>
      <c r="S9500" s="3">
        <f>Table1[[#This Row],[Generation (TWh)]]*10^9*VLOOKUP(Table1[[#This Row],[Turbine/Engine Technology]],Technology_HR!$A$2:$B$11,2,FALSE)*10^-6</f>
        <v>1128429.3513600002</v>
      </c>
      <c r="T9500" s="5">
        <f>Table1[[#This Row],[Fuel Consumption (mmBtu)]]*Table1[[#This Row],[Emission Factor (kg CO2/ mmBtu)]]*10^3</f>
        <v>76378665637.651062</v>
      </c>
      <c r="U9500" s="3">
        <f>Table1[[#This Row],[Emissions (g CO2)]]/(Table1[[#This Row],[Generation (TWh)]]*10^9)</f>
        <v>510.96025303110184</v>
      </c>
    </row>
    <row r="9501" spans="1:21" x14ac:dyDescent="0.35">
      <c r="A9501" t="s">
        <v>2378</v>
      </c>
      <c r="B9501" t="s">
        <v>3239</v>
      </c>
      <c r="C9501" t="str">
        <f>SUBSTITUTE(Table1[[#This Row],[Fuel]],", ",",")</f>
        <v>fossil gas: natural gas</v>
      </c>
      <c r="D9501" t="s">
        <v>3239</v>
      </c>
      <c r="H9501" t="s">
        <v>3441</v>
      </c>
      <c r="I9501">
        <v>50</v>
      </c>
      <c r="J9501" t="s">
        <v>3448</v>
      </c>
      <c r="K9501">
        <v>2018</v>
      </c>
      <c r="L9501" t="s">
        <v>29</v>
      </c>
      <c r="M9501" t="s">
        <v>29</v>
      </c>
      <c r="N9501">
        <v>53.5411</v>
      </c>
      <c r="O9501">
        <v>-0.50549999999999995</v>
      </c>
      <c r="P9501" t="s">
        <v>3612</v>
      </c>
      <c r="Q9501" s="3">
        <f>Table1[[#This Row],[Capacity (MW)]]*0.395*8760*10^-6</f>
        <v>0.17301</v>
      </c>
      <c r="R9501" s="3" cm="1">
        <f t="array" ref="R9501">AVERAGE(VLOOKUP(_xlfn.TEXTSPLIT(Table1[[#This Row],[Fuel (no space after comma)]], ","), FuelList_Final_EF!$A$2:$B$65, 2, FALSE))</f>
        <v>53.06</v>
      </c>
      <c r="S9501" s="3">
        <f>Table1[[#This Row],[Generation (TWh)]]*10^9*VLOOKUP(Table1[[#This Row],[Turbine/Engine Technology]],Technology_HR!$A$2:$B$11,2,FALSE)*10^-6</f>
        <v>1306052.49</v>
      </c>
      <c r="T9501" s="5">
        <f>Table1[[#This Row],[Fuel Consumption (mmBtu)]]*Table1[[#This Row],[Emission Factor (kg CO2/ mmBtu)]]*10^3</f>
        <v>69299145119.400009</v>
      </c>
      <c r="U9501" s="3">
        <f>Table1[[#This Row],[Emissions (g CO2)]]/(Table1[[#This Row],[Generation (TWh)]]*10^9)</f>
        <v>400.54994000000005</v>
      </c>
    </row>
    <row r="9502" spans="1:21" x14ac:dyDescent="0.35">
      <c r="A9502" t="s">
        <v>2378</v>
      </c>
      <c r="B9502" t="s">
        <v>3404</v>
      </c>
      <c r="C9502" t="str">
        <f>SUBSTITUTE(Table1[[#This Row],[Fuel]],", ",",")</f>
        <v>fossil gas: natural gas [97%],other: hydrogen (unknown) [3%]</v>
      </c>
      <c r="D9502" t="s">
        <v>3679</v>
      </c>
      <c r="E9502" t="s">
        <v>3680</v>
      </c>
      <c r="H9502" t="s">
        <v>3441</v>
      </c>
      <c r="I9502">
        <v>50</v>
      </c>
      <c r="J9502" t="s">
        <v>3446</v>
      </c>
      <c r="K9502">
        <v>2023</v>
      </c>
      <c r="L9502" t="s">
        <v>29</v>
      </c>
      <c r="M9502" t="s">
        <v>29</v>
      </c>
      <c r="N9502">
        <v>53.5411</v>
      </c>
      <c r="O9502">
        <v>-0.50549999999999995</v>
      </c>
      <c r="P9502" t="s">
        <v>3612</v>
      </c>
      <c r="Q9502" s="3">
        <f>Table1[[#This Row],[Capacity (MW)]]*0.395*8760*10^-6</f>
        <v>0.17301</v>
      </c>
      <c r="R9502" s="3" cm="1">
        <f t="array" ref="R9502">AVERAGE(VLOOKUP(_xlfn.TEXTSPLIT(Table1[[#This Row],[Fuel (no space after comma)]], ","), FuelList_Final_EF!$A$2:$B$65, 2, FALSE))</f>
        <v>51.468200000000003</v>
      </c>
      <c r="S9502" s="3">
        <f>Table1[[#This Row],[Generation (TWh)]]*10^9*VLOOKUP(Table1[[#This Row],[Turbine/Engine Technology]],Technology_HR!$A$2:$B$11,2,FALSE)*10^-6</f>
        <v>1306052.49</v>
      </c>
      <c r="T9502" s="5">
        <f>Table1[[#This Row],[Fuel Consumption (mmBtu)]]*Table1[[#This Row],[Emission Factor (kg CO2/ mmBtu)]]*10^3</f>
        <v>67220170765.818001</v>
      </c>
      <c r="U9502" s="3">
        <f>Table1[[#This Row],[Emissions (g CO2)]]/(Table1[[#This Row],[Generation (TWh)]]*10^9)</f>
        <v>388.53344179999999</v>
      </c>
    </row>
    <row r="9503" spans="1:21" x14ac:dyDescent="0.35">
      <c r="A9503" t="s">
        <v>2378</v>
      </c>
      <c r="B9503" t="s">
        <v>3296</v>
      </c>
      <c r="C9503" t="str">
        <f>SUBSTITUTE(Table1[[#This Row],[Fuel]],", ",",")</f>
        <v>fossil gas: natural gas [80%],other: hydrogen (unknown) [20%]</v>
      </c>
      <c r="D9503" t="s">
        <v>3657</v>
      </c>
      <c r="E9503" t="s">
        <v>3656</v>
      </c>
      <c r="H9503" t="s">
        <v>3441</v>
      </c>
      <c r="I9503">
        <v>50</v>
      </c>
      <c r="J9503" t="s">
        <v>3449</v>
      </c>
      <c r="K9503">
        <v>2025</v>
      </c>
      <c r="L9503" t="s">
        <v>29</v>
      </c>
      <c r="M9503" t="s">
        <v>29</v>
      </c>
      <c r="N9503">
        <v>53.5411</v>
      </c>
      <c r="O9503">
        <v>-0.50549999999999995</v>
      </c>
      <c r="P9503" t="s">
        <v>3612</v>
      </c>
      <c r="Q9503" s="3">
        <f>Table1[[#This Row],[Capacity (MW)]]*0.395*8760*10^-6</f>
        <v>0.17301</v>
      </c>
      <c r="R9503" s="3" cm="1">
        <f t="array" ref="R9503">AVERAGE(VLOOKUP(_xlfn.TEXTSPLIT(Table1[[#This Row],[Fuel (no space after comma)]], ","), FuelList_Final_EF!$A$2:$B$65, 2, FALSE))</f>
        <v>42.448000000000008</v>
      </c>
      <c r="S9503" s="3">
        <f>Table1[[#This Row],[Generation (TWh)]]*10^9*VLOOKUP(Table1[[#This Row],[Turbine/Engine Technology]],Technology_HR!$A$2:$B$11,2,FALSE)*10^-6</f>
        <v>1306052.49</v>
      </c>
      <c r="T9503" s="5">
        <f>Table1[[#This Row],[Fuel Consumption (mmBtu)]]*Table1[[#This Row],[Emission Factor (kg CO2/ mmBtu)]]*10^3</f>
        <v>55439316095.520012</v>
      </c>
      <c r="U9503" s="3">
        <f>Table1[[#This Row],[Emissions (g CO2)]]/(Table1[[#This Row],[Generation (TWh)]]*10^9)</f>
        <v>320.43995200000006</v>
      </c>
    </row>
    <row r="9504" spans="1:21" x14ac:dyDescent="0.35">
      <c r="A9504" t="s">
        <v>2368</v>
      </c>
      <c r="B9504" t="s">
        <v>3277</v>
      </c>
      <c r="C9504" t="str">
        <f>SUBSTITUTE(Table1[[#This Row],[Fuel]],", ",",")</f>
        <v>fossil liquids: heavy fuel oil,fossil liquids: diesel</v>
      </c>
      <c r="D9504" t="s">
        <v>3241</v>
      </c>
      <c r="E9504" t="s">
        <v>3258</v>
      </c>
      <c r="H9504" t="s">
        <v>3436</v>
      </c>
      <c r="I9504">
        <v>50</v>
      </c>
      <c r="J9504" t="s">
        <v>3446</v>
      </c>
      <c r="K9504">
        <v>2011</v>
      </c>
      <c r="L9504" t="s">
        <v>29</v>
      </c>
      <c r="M9504" t="s">
        <v>29</v>
      </c>
      <c r="N9504">
        <v>51.442979999999999</v>
      </c>
      <c r="O9504">
        <v>0.70782</v>
      </c>
      <c r="P9504" t="s">
        <v>3612</v>
      </c>
      <c r="Q9504" s="3">
        <f>Table1[[#This Row],[Capacity (MW)]]*0.395*8760*10^-6</f>
        <v>0.17301</v>
      </c>
      <c r="R9504" s="3" cm="1">
        <f t="array" ref="R9504">AVERAGE(VLOOKUP(_xlfn.TEXTSPLIT(Table1[[#This Row],[Fuel (no space after comma)]], ","), FuelList_Final_EF!$A$2:$B$65, 2, FALSE))</f>
        <v>79.854606304394977</v>
      </c>
      <c r="S9504" s="3">
        <f>Table1[[#This Row],[Generation (TWh)]]*10^9*VLOOKUP(Table1[[#This Row],[Turbine/Engine Technology]],Technology_HR!$A$2:$B$11,2,FALSE)*10^-6</f>
        <v>1904840.0999999999</v>
      </c>
      <c r="T9504" s="5">
        <f>Table1[[#This Row],[Fuel Consumption (mmBtu)]]*Table1[[#This Row],[Emission Factor (kg CO2/ mmBtu)]]*10^3</f>
        <v>152110256258.32434</v>
      </c>
      <c r="U9504" s="3">
        <f>Table1[[#This Row],[Emissions (g CO2)]]/(Table1[[#This Row],[Generation (TWh)]]*10^9)</f>
        <v>879.19921541138865</v>
      </c>
    </row>
    <row r="9505" spans="1:21" x14ac:dyDescent="0.35">
      <c r="A9505" t="s">
        <v>2368</v>
      </c>
      <c r="B9505" t="s">
        <v>3239</v>
      </c>
      <c r="C9505" t="str">
        <f>SUBSTITUTE(Table1[[#This Row],[Fuel]],", ",",")</f>
        <v>fossil gas: natural gas</v>
      </c>
      <c r="D9505" t="s">
        <v>3239</v>
      </c>
      <c r="H9505" t="s">
        <v>3438</v>
      </c>
      <c r="I9505">
        <v>455</v>
      </c>
      <c r="J9505" t="s">
        <v>3446</v>
      </c>
      <c r="K9505">
        <v>2011</v>
      </c>
      <c r="L9505" t="s">
        <v>29</v>
      </c>
      <c r="M9505" t="s">
        <v>29</v>
      </c>
      <c r="N9505">
        <v>51.442979999999999</v>
      </c>
      <c r="O9505">
        <v>0.70782</v>
      </c>
      <c r="P9505" t="s">
        <v>3612</v>
      </c>
      <c r="Q9505" s="3">
        <f>Table1[[#This Row],[Capacity (MW)]]*0.395*8760*10^-6</f>
        <v>1.5743909999999999</v>
      </c>
      <c r="R9505" s="3" cm="1">
        <f t="array" ref="R9505">AVERAGE(VLOOKUP(_xlfn.TEXTSPLIT(Table1[[#This Row],[Fuel (no space after comma)]], ","), FuelList_Final_EF!$A$2:$B$65, 2, FALSE))</f>
        <v>53.06</v>
      </c>
      <c r="S9505" s="3">
        <f>Table1[[#This Row],[Generation (TWh)]]*10^9*VLOOKUP(Table1[[#This Row],[Turbine/Engine Technology]],Technology_HR!$A$2:$B$11,2,FALSE)*10^-6</f>
        <v>11885077.658999998</v>
      </c>
      <c r="T9505" s="5">
        <f>Table1[[#This Row],[Fuel Consumption (mmBtu)]]*Table1[[#This Row],[Emission Factor (kg CO2/ mmBtu)]]*10^3</f>
        <v>630622220586.54004</v>
      </c>
      <c r="U9505" s="3">
        <f>Table1[[#This Row],[Emissions (g CO2)]]/(Table1[[#This Row],[Generation (TWh)]]*10^9)</f>
        <v>400.54994000000011</v>
      </c>
    </row>
    <row r="9506" spans="1:21" x14ac:dyDescent="0.35">
      <c r="A9506" t="s">
        <v>2368</v>
      </c>
      <c r="B9506" t="s">
        <v>3239</v>
      </c>
      <c r="C9506" t="str">
        <f>SUBSTITUTE(Table1[[#This Row],[Fuel]],", ",",")</f>
        <v>fossil gas: natural gas</v>
      </c>
      <c r="D9506" t="s">
        <v>3239</v>
      </c>
      <c r="H9506" t="s">
        <v>3438</v>
      </c>
      <c r="I9506">
        <v>455</v>
      </c>
      <c r="J9506" t="s">
        <v>3446</v>
      </c>
      <c r="K9506">
        <v>2011</v>
      </c>
      <c r="L9506" t="s">
        <v>29</v>
      </c>
      <c r="M9506" t="s">
        <v>29</v>
      </c>
      <c r="N9506">
        <v>51.442979999999999</v>
      </c>
      <c r="O9506">
        <v>0.70782</v>
      </c>
      <c r="P9506" t="s">
        <v>3612</v>
      </c>
      <c r="Q9506" s="3">
        <f>Table1[[#This Row],[Capacity (MW)]]*0.395*8760*10^-6</f>
        <v>1.5743909999999999</v>
      </c>
      <c r="R9506" s="3" cm="1">
        <f t="array" ref="R9506">AVERAGE(VLOOKUP(_xlfn.TEXTSPLIT(Table1[[#This Row],[Fuel (no space after comma)]], ","), FuelList_Final_EF!$A$2:$B$65, 2, FALSE))</f>
        <v>53.06</v>
      </c>
      <c r="S9506" s="3">
        <f>Table1[[#This Row],[Generation (TWh)]]*10^9*VLOOKUP(Table1[[#This Row],[Turbine/Engine Technology]],Technology_HR!$A$2:$B$11,2,FALSE)*10^-6</f>
        <v>11885077.658999998</v>
      </c>
      <c r="T9506" s="5">
        <f>Table1[[#This Row],[Fuel Consumption (mmBtu)]]*Table1[[#This Row],[Emission Factor (kg CO2/ mmBtu)]]*10^3</f>
        <v>630622220586.54004</v>
      </c>
      <c r="U9506" s="3">
        <f>Table1[[#This Row],[Emissions (g CO2)]]/(Table1[[#This Row],[Generation (TWh)]]*10^9)</f>
        <v>400.54994000000011</v>
      </c>
    </row>
    <row r="9507" spans="1:21" x14ac:dyDescent="0.35">
      <c r="A9507" t="s">
        <v>2368</v>
      </c>
      <c r="B9507" t="s">
        <v>3239</v>
      </c>
      <c r="C9507" t="str">
        <f>SUBSTITUTE(Table1[[#This Row],[Fuel]],", ",",")</f>
        <v>fossil gas: natural gas</v>
      </c>
      <c r="D9507" t="s">
        <v>3239</v>
      </c>
      <c r="H9507" t="s">
        <v>3438</v>
      </c>
      <c r="I9507">
        <v>455</v>
      </c>
      <c r="J9507" t="s">
        <v>3446</v>
      </c>
      <c r="K9507">
        <v>2011</v>
      </c>
      <c r="L9507" t="s">
        <v>29</v>
      </c>
      <c r="M9507" t="s">
        <v>29</v>
      </c>
      <c r="N9507">
        <v>51.442979999999999</v>
      </c>
      <c r="O9507">
        <v>0.70782</v>
      </c>
      <c r="P9507" t="s">
        <v>3612</v>
      </c>
      <c r="Q9507" s="3">
        <f>Table1[[#This Row],[Capacity (MW)]]*0.395*8760*10^-6</f>
        <v>1.5743909999999999</v>
      </c>
      <c r="R9507" s="3" cm="1">
        <f t="array" ref="R9507">AVERAGE(VLOOKUP(_xlfn.TEXTSPLIT(Table1[[#This Row],[Fuel (no space after comma)]], ","), FuelList_Final_EF!$A$2:$B$65, 2, FALSE))</f>
        <v>53.06</v>
      </c>
      <c r="S9507" s="3">
        <f>Table1[[#This Row],[Generation (TWh)]]*10^9*VLOOKUP(Table1[[#This Row],[Turbine/Engine Technology]],Technology_HR!$A$2:$B$11,2,FALSE)*10^-6</f>
        <v>11885077.658999998</v>
      </c>
      <c r="T9507" s="5">
        <f>Table1[[#This Row],[Fuel Consumption (mmBtu)]]*Table1[[#This Row],[Emission Factor (kg CO2/ mmBtu)]]*10^3</f>
        <v>630622220586.54004</v>
      </c>
      <c r="U9507" s="3">
        <f>Table1[[#This Row],[Emissions (g CO2)]]/(Table1[[#This Row],[Generation (TWh)]]*10^9)</f>
        <v>400.54994000000011</v>
      </c>
    </row>
    <row r="9508" spans="1:21" x14ac:dyDescent="0.35">
      <c r="A9508" t="s">
        <v>2379</v>
      </c>
      <c r="B9508" t="s">
        <v>3242</v>
      </c>
      <c r="C9508" t="str">
        <f>SUBSTITUTE(Table1[[#This Row],[Fuel]],", ",",")</f>
        <v>fossil gas: lng</v>
      </c>
      <c r="D9508" t="s">
        <v>3242</v>
      </c>
      <c r="H9508" t="s">
        <v>3438</v>
      </c>
      <c r="I9508">
        <v>2400</v>
      </c>
      <c r="J9508" t="s">
        <v>3445</v>
      </c>
      <c r="K9508" t="s">
        <v>29</v>
      </c>
      <c r="L9508" t="s">
        <v>29</v>
      </c>
      <c r="M9508" t="s">
        <v>29</v>
      </c>
      <c r="N9508">
        <v>56.025103000000001</v>
      </c>
      <c r="O9508">
        <v>-3.6844600000000001</v>
      </c>
      <c r="P9508" t="s">
        <v>3612</v>
      </c>
      <c r="Q9508" s="3">
        <f>Table1[[#This Row],[Capacity (MW)]]*0.395*8760*10^-6</f>
        <v>8.3044799999999999</v>
      </c>
      <c r="R9508" s="3" cm="1">
        <f t="array" ref="R9508">AVERAGE(VLOOKUP(_xlfn.TEXTSPLIT(Table1[[#This Row],[Fuel (no space after comma)]], ","), FuelList_Final_EF!$A$2:$B$65, 2, FALSE))</f>
        <v>67.685819715340017</v>
      </c>
      <c r="S9508" s="3">
        <f>Table1[[#This Row],[Generation (TWh)]]*10^9*VLOOKUP(Table1[[#This Row],[Turbine/Engine Technology]],Technology_HR!$A$2:$B$11,2,FALSE)*10^-6</f>
        <v>62690519.519999996</v>
      </c>
      <c r="T9508" s="5">
        <f>Table1[[#This Row],[Fuel Consumption (mmBtu)]]*Table1[[#This Row],[Emission Factor (kg CO2/ mmBtu)]]*10^3</f>
        <v>4243259202091.7241</v>
      </c>
      <c r="U9508" s="3">
        <f>Table1[[#This Row],[Emissions (g CO2)]]/(Table1[[#This Row],[Generation (TWh)]]*10^9)</f>
        <v>510.96025303110179</v>
      </c>
    </row>
    <row r="9509" spans="1:21" x14ac:dyDescent="0.35">
      <c r="A9509" t="s">
        <v>2380</v>
      </c>
      <c r="B9509" t="s">
        <v>3239</v>
      </c>
      <c r="C9509" t="str">
        <f>SUBSTITUTE(Table1[[#This Row],[Fuel]],", ",",")</f>
        <v>fossil gas: natural gas</v>
      </c>
      <c r="D9509" t="s">
        <v>3239</v>
      </c>
      <c r="H9509" t="s">
        <v>3440</v>
      </c>
      <c r="I9509">
        <v>35</v>
      </c>
      <c r="J9509" t="s">
        <v>3449</v>
      </c>
      <c r="K9509" t="s">
        <v>29</v>
      </c>
      <c r="L9509" t="s">
        <v>29</v>
      </c>
      <c r="M9509" t="s">
        <v>29</v>
      </c>
      <c r="N9509">
        <v>56.010986000000003</v>
      </c>
      <c r="O9509">
        <v>-3.6951269999999998</v>
      </c>
      <c r="P9509" t="s">
        <v>3612</v>
      </c>
      <c r="Q9509" s="3">
        <f>Table1[[#This Row],[Capacity (MW)]]*0.395*8760*10^-6</f>
        <v>0.12110700000000001</v>
      </c>
      <c r="R9509" s="3" cm="1">
        <f t="array" ref="R9509">AVERAGE(VLOOKUP(_xlfn.TEXTSPLIT(Table1[[#This Row],[Fuel (no space after comma)]], ","), FuelList_Final_EF!$A$2:$B$65, 2, FALSE))</f>
        <v>53.06</v>
      </c>
      <c r="S9509" s="3">
        <f>Table1[[#This Row],[Generation (TWh)]]*10^9*VLOOKUP(Table1[[#This Row],[Turbine/Engine Technology]],Technology_HR!$A$2:$B$11,2,FALSE)*10^-6</f>
        <v>1245585.4949999999</v>
      </c>
      <c r="T9509" s="5">
        <f>Table1[[#This Row],[Fuel Consumption (mmBtu)]]*Table1[[#This Row],[Emission Factor (kg CO2/ mmBtu)]]*10^3</f>
        <v>66090766364.699997</v>
      </c>
      <c r="U9509" s="3">
        <f>Table1[[#This Row],[Emissions (g CO2)]]/(Table1[[#This Row],[Generation (TWh)]]*10^9)</f>
        <v>545.72209999999995</v>
      </c>
    </row>
    <row r="9510" spans="1:21" x14ac:dyDescent="0.35">
      <c r="A9510" t="s">
        <v>2380</v>
      </c>
      <c r="B9510" t="s">
        <v>3239</v>
      </c>
      <c r="C9510" t="str">
        <f>SUBSTITUTE(Table1[[#This Row],[Fuel]],", ",",")</f>
        <v>fossil gas: natural gas</v>
      </c>
      <c r="D9510" t="s">
        <v>3239</v>
      </c>
      <c r="H9510" t="s">
        <v>3438</v>
      </c>
      <c r="I9510">
        <v>145</v>
      </c>
      <c r="J9510" t="s">
        <v>3446</v>
      </c>
      <c r="K9510">
        <v>2001</v>
      </c>
      <c r="L9510" t="s">
        <v>29</v>
      </c>
      <c r="M9510" t="s">
        <v>29</v>
      </c>
      <c r="N9510">
        <v>56.010986000000003</v>
      </c>
      <c r="O9510">
        <v>-3.6951269999999998</v>
      </c>
      <c r="P9510" t="s">
        <v>3612</v>
      </c>
      <c r="Q9510" s="3">
        <f>Table1[[#This Row],[Capacity (MW)]]*0.395*8760*10^-6</f>
        <v>0.50172899999999998</v>
      </c>
      <c r="R9510" s="3" cm="1">
        <f t="array" ref="R9510">AVERAGE(VLOOKUP(_xlfn.TEXTSPLIT(Table1[[#This Row],[Fuel (no space after comma)]], ","), FuelList_Final_EF!$A$2:$B$65, 2, FALSE))</f>
        <v>53.06</v>
      </c>
      <c r="S9510" s="3">
        <f>Table1[[#This Row],[Generation (TWh)]]*10^9*VLOOKUP(Table1[[#This Row],[Turbine/Engine Technology]],Technology_HR!$A$2:$B$11,2,FALSE)*10^-6</f>
        <v>3787552.2209999999</v>
      </c>
      <c r="T9510" s="5">
        <f>Table1[[#This Row],[Fuel Consumption (mmBtu)]]*Table1[[#This Row],[Emission Factor (kg CO2/ mmBtu)]]*10^3</f>
        <v>200967520846.26001</v>
      </c>
      <c r="U9510" s="3">
        <f>Table1[[#This Row],[Emissions (g CO2)]]/(Table1[[#This Row],[Generation (TWh)]]*10^9)</f>
        <v>400.54993999999999</v>
      </c>
    </row>
    <row r="9511" spans="1:21" x14ac:dyDescent="0.35">
      <c r="A9511" t="s">
        <v>2367</v>
      </c>
      <c r="B9511" t="s">
        <v>3239</v>
      </c>
      <c r="C9511" t="str">
        <f>SUBSTITUTE(Table1[[#This Row],[Fuel]],", ",",")</f>
        <v>fossil gas: natural gas</v>
      </c>
      <c r="D9511" t="s">
        <v>3239</v>
      </c>
      <c r="H9511" t="s">
        <v>3438</v>
      </c>
      <c r="I9511">
        <v>398</v>
      </c>
      <c r="J9511" t="s">
        <v>3446</v>
      </c>
      <c r="K9511">
        <v>2001</v>
      </c>
      <c r="L9511" t="s">
        <v>29</v>
      </c>
      <c r="M9511" t="s">
        <v>29</v>
      </c>
      <c r="N9511">
        <v>52.583950000000002</v>
      </c>
      <c r="O9511">
        <v>1.7338100000000001</v>
      </c>
      <c r="P9511" t="s">
        <v>3612</v>
      </c>
      <c r="Q9511" s="3">
        <f>Table1[[#This Row],[Capacity (MW)]]*0.395*8760*10^-6</f>
        <v>1.3771595999999999</v>
      </c>
      <c r="R9511" s="3" cm="1">
        <f t="array" ref="R9511">AVERAGE(VLOOKUP(_xlfn.TEXTSPLIT(Table1[[#This Row],[Fuel (no space after comma)]], ","), FuelList_Final_EF!$A$2:$B$65, 2, FALSE))</f>
        <v>53.06</v>
      </c>
      <c r="S9511" s="3">
        <f>Table1[[#This Row],[Generation (TWh)]]*10^9*VLOOKUP(Table1[[#This Row],[Turbine/Engine Technology]],Technology_HR!$A$2:$B$11,2,FALSE)*10^-6</f>
        <v>10396177.8204</v>
      </c>
      <c r="T9511" s="5">
        <f>Table1[[#This Row],[Fuel Consumption (mmBtu)]]*Table1[[#This Row],[Emission Factor (kg CO2/ mmBtu)]]*10^3</f>
        <v>551621195150.42395</v>
      </c>
      <c r="U9511" s="3">
        <f>Table1[[#This Row],[Emissions (g CO2)]]/(Table1[[#This Row],[Generation (TWh)]]*10^9)</f>
        <v>400.54993999999994</v>
      </c>
    </row>
    <row r="9512" spans="1:21" x14ac:dyDescent="0.35">
      <c r="A9512" t="s">
        <v>2367</v>
      </c>
      <c r="B9512" t="s">
        <v>3239</v>
      </c>
      <c r="C9512" t="str">
        <f>SUBSTITUTE(Table1[[#This Row],[Fuel]],", ",",")</f>
        <v>fossil gas: natural gas</v>
      </c>
      <c r="D9512" t="s">
        <v>3239</v>
      </c>
      <c r="H9512" t="s">
        <v>3436</v>
      </c>
      <c r="I9512">
        <v>20</v>
      </c>
      <c r="J9512" t="s">
        <v>3446</v>
      </c>
      <c r="K9512">
        <v>2014</v>
      </c>
      <c r="L9512" t="s">
        <v>29</v>
      </c>
      <c r="M9512">
        <v>2023</v>
      </c>
      <c r="N9512">
        <v>53.566789999999997</v>
      </c>
      <c r="O9512">
        <v>7.578E-2</v>
      </c>
      <c r="P9512" t="s">
        <v>3612</v>
      </c>
      <c r="Q9512" s="3">
        <f>Table1[[#This Row],[Capacity (MW)]]*0.395*8760*10^-6</f>
        <v>6.9204000000000002E-2</v>
      </c>
      <c r="R9512" s="3" cm="1">
        <f t="array" ref="R9512">AVERAGE(VLOOKUP(_xlfn.TEXTSPLIT(Table1[[#This Row],[Fuel (no space after comma)]], ","), FuelList_Final_EF!$A$2:$B$65, 2, FALSE))</f>
        <v>53.06</v>
      </c>
      <c r="S9512" s="3">
        <f>Table1[[#This Row],[Generation (TWh)]]*10^9*VLOOKUP(Table1[[#This Row],[Turbine/Engine Technology]],Technology_HR!$A$2:$B$11,2,FALSE)*10^-6</f>
        <v>761936.03999999992</v>
      </c>
      <c r="T9512" s="5">
        <f>Table1[[#This Row],[Fuel Consumption (mmBtu)]]*Table1[[#This Row],[Emission Factor (kg CO2/ mmBtu)]]*10^3</f>
        <v>40428326282.399994</v>
      </c>
      <c r="U9512" s="3">
        <f>Table1[[#This Row],[Emissions (g CO2)]]/(Table1[[#This Row],[Generation (TWh)]]*10^9)</f>
        <v>584.1905999999999</v>
      </c>
    </row>
    <row r="9513" spans="1:21" x14ac:dyDescent="0.35">
      <c r="A9513" t="s">
        <v>2367</v>
      </c>
      <c r="B9513" t="s">
        <v>3239</v>
      </c>
      <c r="C9513" t="str">
        <f>SUBSTITUTE(Table1[[#This Row],[Fuel]],", ",",")</f>
        <v>fossil gas: natural gas</v>
      </c>
      <c r="D9513" t="s">
        <v>3239</v>
      </c>
      <c r="H9513" t="s">
        <v>3441</v>
      </c>
      <c r="I9513">
        <v>20</v>
      </c>
      <c r="J9513" t="s">
        <v>3449</v>
      </c>
      <c r="K9513">
        <v>2025</v>
      </c>
      <c r="L9513" t="s">
        <v>29</v>
      </c>
      <c r="M9513" t="s">
        <v>29</v>
      </c>
      <c r="N9513">
        <v>53.566789999999997</v>
      </c>
      <c r="O9513">
        <v>7.578E-2</v>
      </c>
      <c r="P9513" t="s">
        <v>3612</v>
      </c>
      <c r="Q9513" s="3">
        <f>Table1[[#This Row],[Capacity (MW)]]*0.395*8760*10^-6</f>
        <v>6.9204000000000002E-2</v>
      </c>
      <c r="R9513" s="3" cm="1">
        <f t="array" ref="R9513">AVERAGE(VLOOKUP(_xlfn.TEXTSPLIT(Table1[[#This Row],[Fuel (no space after comma)]], ","), FuelList_Final_EF!$A$2:$B$65, 2, FALSE))</f>
        <v>53.06</v>
      </c>
      <c r="S9513" s="3">
        <f>Table1[[#This Row],[Generation (TWh)]]*10^9*VLOOKUP(Table1[[#This Row],[Turbine/Engine Technology]],Technology_HR!$A$2:$B$11,2,FALSE)*10^-6</f>
        <v>522420.99599999998</v>
      </c>
      <c r="T9513" s="5">
        <f>Table1[[#This Row],[Fuel Consumption (mmBtu)]]*Table1[[#This Row],[Emission Factor (kg CO2/ mmBtu)]]*10^3</f>
        <v>27719658047.759998</v>
      </c>
      <c r="U9513" s="3">
        <f>Table1[[#This Row],[Emissions (g CO2)]]/(Table1[[#This Row],[Generation (TWh)]]*10^9)</f>
        <v>400.54993999999999</v>
      </c>
    </row>
    <row r="9514" spans="1:21" x14ac:dyDescent="0.35">
      <c r="A9514" t="s">
        <v>2360</v>
      </c>
      <c r="B9514" t="s">
        <v>3239</v>
      </c>
      <c r="C9514" t="str">
        <f>SUBSTITUTE(Table1[[#This Row],[Fuel]],", ",",")</f>
        <v>fossil gas: natural gas</v>
      </c>
      <c r="D9514" t="s">
        <v>3239</v>
      </c>
      <c r="H9514" t="s">
        <v>3441</v>
      </c>
      <c r="I9514">
        <v>20</v>
      </c>
      <c r="J9514" t="s">
        <v>3446</v>
      </c>
      <c r="K9514">
        <v>2021</v>
      </c>
      <c r="L9514" t="s">
        <v>29</v>
      </c>
      <c r="M9514" t="s">
        <v>29</v>
      </c>
      <c r="N9514">
        <v>55.89546</v>
      </c>
      <c r="O9514">
        <v>-4.6302700000000003</v>
      </c>
      <c r="P9514" t="s">
        <v>3612</v>
      </c>
      <c r="Q9514" s="3">
        <f>Table1[[#This Row],[Capacity (MW)]]*0.395*8760*10^-6</f>
        <v>6.9204000000000002E-2</v>
      </c>
      <c r="R9514" s="3" cm="1">
        <f t="array" ref="R9514">AVERAGE(VLOOKUP(_xlfn.TEXTSPLIT(Table1[[#This Row],[Fuel (no space after comma)]], ","), FuelList_Final_EF!$A$2:$B$65, 2, FALSE))</f>
        <v>53.06</v>
      </c>
      <c r="S9514" s="3">
        <f>Table1[[#This Row],[Generation (TWh)]]*10^9*VLOOKUP(Table1[[#This Row],[Turbine/Engine Technology]],Technology_HR!$A$2:$B$11,2,FALSE)*10^-6</f>
        <v>522420.99599999998</v>
      </c>
      <c r="T9514" s="5">
        <f>Table1[[#This Row],[Fuel Consumption (mmBtu)]]*Table1[[#This Row],[Emission Factor (kg CO2/ mmBtu)]]*10^3</f>
        <v>27719658047.759998</v>
      </c>
      <c r="U9514" s="3">
        <f>Table1[[#This Row],[Emissions (g CO2)]]/(Table1[[#This Row],[Generation (TWh)]]*10^9)</f>
        <v>400.54993999999999</v>
      </c>
    </row>
    <row r="9515" spans="1:21" x14ac:dyDescent="0.35">
      <c r="A9515" t="s">
        <v>2360</v>
      </c>
      <c r="B9515" t="s">
        <v>3239</v>
      </c>
      <c r="C9515" t="str">
        <f>SUBSTITUTE(Table1[[#This Row],[Fuel]],", ",",")</f>
        <v>fossil gas: natural gas</v>
      </c>
      <c r="D9515" t="s">
        <v>3239</v>
      </c>
      <c r="H9515" t="s">
        <v>3441</v>
      </c>
      <c r="I9515">
        <v>50</v>
      </c>
      <c r="J9515" t="s">
        <v>3446</v>
      </c>
      <c r="K9515">
        <v>2021</v>
      </c>
      <c r="L9515" t="s">
        <v>29</v>
      </c>
      <c r="M9515" t="s">
        <v>29</v>
      </c>
      <c r="N9515">
        <v>54.702660000000002</v>
      </c>
      <c r="O9515">
        <v>-1.29101</v>
      </c>
      <c r="P9515" t="s">
        <v>3612</v>
      </c>
      <c r="Q9515" s="3">
        <f>Table1[[#This Row],[Capacity (MW)]]*0.395*8760*10^-6</f>
        <v>0.17301</v>
      </c>
      <c r="R9515" s="3" cm="1">
        <f t="array" ref="R9515">AVERAGE(VLOOKUP(_xlfn.TEXTSPLIT(Table1[[#This Row],[Fuel (no space after comma)]], ","), FuelList_Final_EF!$A$2:$B$65, 2, FALSE))</f>
        <v>53.06</v>
      </c>
      <c r="S9515" s="3">
        <f>Table1[[#This Row],[Generation (TWh)]]*10^9*VLOOKUP(Table1[[#This Row],[Turbine/Engine Technology]],Technology_HR!$A$2:$B$11,2,FALSE)*10^-6</f>
        <v>1306052.49</v>
      </c>
      <c r="T9515" s="5">
        <f>Table1[[#This Row],[Fuel Consumption (mmBtu)]]*Table1[[#This Row],[Emission Factor (kg CO2/ mmBtu)]]*10^3</f>
        <v>69299145119.400009</v>
      </c>
      <c r="U9515" s="3">
        <f>Table1[[#This Row],[Emissions (g CO2)]]/(Table1[[#This Row],[Generation (TWh)]]*10^9)</f>
        <v>400.54994000000005</v>
      </c>
    </row>
    <row r="9516" spans="1:21" x14ac:dyDescent="0.35">
      <c r="A9516" t="s">
        <v>1810</v>
      </c>
      <c r="B9516" t="s">
        <v>3239</v>
      </c>
      <c r="C9516" t="str">
        <f>SUBSTITUTE(Table1[[#This Row],[Fuel]],", ",",")</f>
        <v>fossil gas: natural gas</v>
      </c>
      <c r="D9516" t="s">
        <v>3239</v>
      </c>
      <c r="H9516" t="s">
        <v>3441</v>
      </c>
      <c r="I9516">
        <v>21</v>
      </c>
      <c r="J9516" t="s">
        <v>3446</v>
      </c>
      <c r="K9516" t="s">
        <v>29</v>
      </c>
      <c r="L9516" t="s">
        <v>29</v>
      </c>
      <c r="M9516" t="s">
        <v>29</v>
      </c>
      <c r="N9516">
        <v>50.847000000000001</v>
      </c>
      <c r="O9516">
        <v>-0.99790000000000001</v>
      </c>
      <c r="P9516" t="s">
        <v>3612</v>
      </c>
      <c r="Q9516" s="3">
        <f>Table1[[#This Row],[Capacity (MW)]]*0.395*8760*10^-6</f>
        <v>7.2664199999999998E-2</v>
      </c>
      <c r="R9516" s="3" cm="1">
        <f t="array" ref="R9516">AVERAGE(VLOOKUP(_xlfn.TEXTSPLIT(Table1[[#This Row],[Fuel (no space after comma)]], ","), FuelList_Final_EF!$A$2:$B$65, 2, FALSE))</f>
        <v>53.06</v>
      </c>
      <c r="S9516" s="3">
        <f>Table1[[#This Row],[Generation (TWh)]]*10^9*VLOOKUP(Table1[[#This Row],[Turbine/Engine Technology]],Technology_HR!$A$2:$B$11,2,FALSE)*10^-6</f>
        <v>548542.04579999996</v>
      </c>
      <c r="T9516" s="5">
        <f>Table1[[#This Row],[Fuel Consumption (mmBtu)]]*Table1[[#This Row],[Emission Factor (kg CO2/ mmBtu)]]*10^3</f>
        <v>29105640950.147999</v>
      </c>
      <c r="U9516" s="3">
        <f>Table1[[#This Row],[Emissions (g CO2)]]/(Table1[[#This Row],[Generation (TWh)]]*10^9)</f>
        <v>400.54993999999999</v>
      </c>
    </row>
    <row r="9517" spans="1:21" x14ac:dyDescent="0.35">
      <c r="A9517" t="s">
        <v>2370</v>
      </c>
      <c r="B9517" t="s">
        <v>3239</v>
      </c>
      <c r="C9517" t="str">
        <f>SUBSTITUTE(Table1[[#This Row],[Fuel]],", ",",")</f>
        <v>fossil gas: natural gas</v>
      </c>
      <c r="D9517" t="s">
        <v>3239</v>
      </c>
      <c r="H9517" t="s">
        <v>3436</v>
      </c>
      <c r="I9517">
        <v>50</v>
      </c>
      <c r="J9517" t="s">
        <v>3446</v>
      </c>
      <c r="K9517">
        <v>1999</v>
      </c>
      <c r="L9517" t="s">
        <v>29</v>
      </c>
      <c r="M9517" t="s">
        <v>29</v>
      </c>
      <c r="N9517">
        <v>52.510221999999999</v>
      </c>
      <c r="O9517">
        <v>-1.808279</v>
      </c>
      <c r="P9517" t="s">
        <v>3612</v>
      </c>
      <c r="Q9517" s="3">
        <f>Table1[[#This Row],[Capacity (MW)]]*0.395*8760*10^-6</f>
        <v>0.17301</v>
      </c>
      <c r="R9517" s="3" cm="1">
        <f t="array" ref="R9517">AVERAGE(VLOOKUP(_xlfn.TEXTSPLIT(Table1[[#This Row],[Fuel (no space after comma)]], ","), FuelList_Final_EF!$A$2:$B$65, 2, FALSE))</f>
        <v>53.06</v>
      </c>
      <c r="S9517" s="3">
        <f>Table1[[#This Row],[Generation (TWh)]]*10^9*VLOOKUP(Table1[[#This Row],[Turbine/Engine Technology]],Technology_HR!$A$2:$B$11,2,FALSE)*10^-6</f>
        <v>1904840.0999999999</v>
      </c>
      <c r="T9517" s="5">
        <f>Table1[[#This Row],[Fuel Consumption (mmBtu)]]*Table1[[#This Row],[Emission Factor (kg CO2/ mmBtu)]]*10^3</f>
        <v>101070815706</v>
      </c>
      <c r="U9517" s="3">
        <f>Table1[[#This Row],[Emissions (g CO2)]]/(Table1[[#This Row],[Generation (TWh)]]*10^9)</f>
        <v>584.19060000000002</v>
      </c>
    </row>
    <row r="9518" spans="1:21" x14ac:dyDescent="0.35">
      <c r="A9518" t="s">
        <v>2370</v>
      </c>
      <c r="B9518" t="s">
        <v>3239</v>
      </c>
      <c r="C9518" t="str">
        <f>SUBSTITUTE(Table1[[#This Row],[Fuel]],", ",",")</f>
        <v>fossil gas: natural gas</v>
      </c>
      <c r="D9518" t="s">
        <v>3239</v>
      </c>
      <c r="H9518" t="s">
        <v>3436</v>
      </c>
      <c r="I9518">
        <v>50</v>
      </c>
      <c r="J9518" t="s">
        <v>3446</v>
      </c>
      <c r="K9518">
        <v>1999</v>
      </c>
      <c r="L9518" t="s">
        <v>29</v>
      </c>
      <c r="M9518" t="s">
        <v>29</v>
      </c>
      <c r="N9518">
        <v>52.510221999999999</v>
      </c>
      <c r="O9518">
        <v>-1.808279</v>
      </c>
      <c r="P9518" t="s">
        <v>3612</v>
      </c>
      <c r="Q9518" s="3">
        <f>Table1[[#This Row],[Capacity (MW)]]*0.395*8760*10^-6</f>
        <v>0.17301</v>
      </c>
      <c r="R9518" s="3" cm="1">
        <f t="array" ref="R9518">AVERAGE(VLOOKUP(_xlfn.TEXTSPLIT(Table1[[#This Row],[Fuel (no space after comma)]], ","), FuelList_Final_EF!$A$2:$B$65, 2, FALSE))</f>
        <v>53.06</v>
      </c>
      <c r="S9518" s="3">
        <f>Table1[[#This Row],[Generation (TWh)]]*10^9*VLOOKUP(Table1[[#This Row],[Turbine/Engine Technology]],Technology_HR!$A$2:$B$11,2,FALSE)*10^-6</f>
        <v>1904840.0999999999</v>
      </c>
      <c r="T9518" s="5">
        <f>Table1[[#This Row],[Fuel Consumption (mmBtu)]]*Table1[[#This Row],[Emission Factor (kg CO2/ mmBtu)]]*10^3</f>
        <v>101070815706</v>
      </c>
      <c r="U9518" s="3">
        <f>Table1[[#This Row],[Emissions (g CO2)]]/(Table1[[#This Row],[Generation (TWh)]]*10^9)</f>
        <v>584.19060000000002</v>
      </c>
    </row>
    <row r="9519" spans="1:21" x14ac:dyDescent="0.35">
      <c r="A9519" t="s">
        <v>2381</v>
      </c>
      <c r="B9519" t="s">
        <v>3239</v>
      </c>
      <c r="C9519" t="str">
        <f>SUBSTITUTE(Table1[[#This Row],[Fuel]],", ",",")</f>
        <v>fossil gas: natural gas</v>
      </c>
      <c r="D9519" t="s">
        <v>3239</v>
      </c>
      <c r="H9519" t="s">
        <v>3438</v>
      </c>
      <c r="I9519">
        <v>900</v>
      </c>
      <c r="J9519" t="s">
        <v>3452</v>
      </c>
      <c r="K9519" t="s">
        <v>29</v>
      </c>
      <c r="L9519" t="s">
        <v>29</v>
      </c>
      <c r="M9519" t="s">
        <v>29</v>
      </c>
      <c r="N9519">
        <v>53.873710000000003</v>
      </c>
      <c r="O9519">
        <v>-3.0213700000000001</v>
      </c>
      <c r="P9519" t="s">
        <v>3612</v>
      </c>
      <c r="Q9519" s="3">
        <f>Table1[[#This Row],[Capacity (MW)]]*0.395*8760*10^-6</f>
        <v>3.1141799999999997</v>
      </c>
      <c r="R9519" s="3" cm="1">
        <f t="array" ref="R9519">AVERAGE(VLOOKUP(_xlfn.TEXTSPLIT(Table1[[#This Row],[Fuel (no space after comma)]], ","), FuelList_Final_EF!$A$2:$B$65, 2, FALSE))</f>
        <v>53.06</v>
      </c>
      <c r="S9519" s="3">
        <f>Table1[[#This Row],[Generation (TWh)]]*10^9*VLOOKUP(Table1[[#This Row],[Turbine/Engine Technology]],Technology_HR!$A$2:$B$11,2,FALSE)*10^-6</f>
        <v>23508944.819999997</v>
      </c>
      <c r="T9519" s="5">
        <f>Table1[[#This Row],[Fuel Consumption (mmBtu)]]*Table1[[#This Row],[Emission Factor (kg CO2/ mmBtu)]]*10^3</f>
        <v>1247384612149.2</v>
      </c>
      <c r="U9519" s="3">
        <f>Table1[[#This Row],[Emissions (g CO2)]]/(Table1[[#This Row],[Generation (TWh)]]*10^9)</f>
        <v>400.54994000000005</v>
      </c>
    </row>
    <row r="9520" spans="1:21" x14ac:dyDescent="0.35">
      <c r="A9520" t="s">
        <v>2360</v>
      </c>
      <c r="B9520" t="s">
        <v>3239</v>
      </c>
      <c r="C9520" t="str">
        <f>SUBSTITUTE(Table1[[#This Row],[Fuel]],", ",",")</f>
        <v>fossil gas: natural gas</v>
      </c>
      <c r="D9520" t="s">
        <v>3239</v>
      </c>
      <c r="H9520" t="s">
        <v>3441</v>
      </c>
      <c r="I9520">
        <v>20</v>
      </c>
      <c r="J9520" t="s">
        <v>3446</v>
      </c>
      <c r="K9520">
        <v>2023</v>
      </c>
      <c r="L9520" t="s">
        <v>29</v>
      </c>
      <c r="M9520" t="s">
        <v>29</v>
      </c>
      <c r="N9520">
        <v>53.885100000000001</v>
      </c>
      <c r="O9520">
        <v>-2.9986000000000002</v>
      </c>
      <c r="P9520" t="s">
        <v>3612</v>
      </c>
      <c r="Q9520" s="3">
        <f>Table1[[#This Row],[Capacity (MW)]]*0.395*8760*10^-6</f>
        <v>6.9204000000000002E-2</v>
      </c>
      <c r="R9520" s="3" cm="1">
        <f t="array" ref="R9520">AVERAGE(VLOOKUP(_xlfn.TEXTSPLIT(Table1[[#This Row],[Fuel (no space after comma)]], ","), FuelList_Final_EF!$A$2:$B$65, 2, FALSE))</f>
        <v>53.06</v>
      </c>
      <c r="S9520" s="3">
        <f>Table1[[#This Row],[Generation (TWh)]]*10^9*VLOOKUP(Table1[[#This Row],[Turbine/Engine Technology]],Technology_HR!$A$2:$B$11,2,FALSE)*10^-6</f>
        <v>522420.99599999998</v>
      </c>
      <c r="T9520" s="5">
        <f>Table1[[#This Row],[Fuel Consumption (mmBtu)]]*Table1[[#This Row],[Emission Factor (kg CO2/ mmBtu)]]*10^3</f>
        <v>27719658047.759998</v>
      </c>
      <c r="U9520" s="3">
        <f>Table1[[#This Row],[Emissions (g CO2)]]/(Table1[[#This Row],[Generation (TWh)]]*10^9)</f>
        <v>400.54993999999999</v>
      </c>
    </row>
    <row r="9521" spans="1:21" x14ac:dyDescent="0.35">
      <c r="A9521" t="s">
        <v>2382</v>
      </c>
      <c r="B9521" t="s">
        <v>3239</v>
      </c>
      <c r="C9521" t="str">
        <f>SUBSTITUTE(Table1[[#This Row],[Fuel]],", ",",")</f>
        <v>fossil gas: natural gas</v>
      </c>
      <c r="D9521" t="s">
        <v>3239</v>
      </c>
      <c r="H9521" t="s">
        <v>3436</v>
      </c>
      <c r="I9521">
        <v>299</v>
      </c>
      <c r="J9521" t="s">
        <v>3449</v>
      </c>
      <c r="K9521">
        <v>2024</v>
      </c>
      <c r="L9521" t="s">
        <v>29</v>
      </c>
      <c r="M9521" t="s">
        <v>29</v>
      </c>
      <c r="N9521">
        <v>51.744669999999999</v>
      </c>
      <c r="O9521">
        <v>-3.5410300000000001</v>
      </c>
      <c r="P9521" t="s">
        <v>3612</v>
      </c>
      <c r="Q9521" s="3">
        <f>Table1[[#This Row],[Capacity (MW)]]*0.395*8760*10^-6</f>
        <v>1.0345998000000001</v>
      </c>
      <c r="R9521" s="3" cm="1">
        <f t="array" ref="R9521">AVERAGE(VLOOKUP(_xlfn.TEXTSPLIT(Table1[[#This Row],[Fuel (no space after comma)]], ","), FuelList_Final_EF!$A$2:$B$65, 2, FALSE))</f>
        <v>53.06</v>
      </c>
      <c r="S9521" s="3">
        <f>Table1[[#This Row],[Generation (TWh)]]*10^9*VLOOKUP(Table1[[#This Row],[Turbine/Engine Technology]],Technology_HR!$A$2:$B$11,2,FALSE)*10^-6</f>
        <v>11390943.798000002</v>
      </c>
      <c r="T9521" s="5">
        <f>Table1[[#This Row],[Fuel Consumption (mmBtu)]]*Table1[[#This Row],[Emission Factor (kg CO2/ mmBtu)]]*10^3</f>
        <v>604403477921.88013</v>
      </c>
      <c r="U9521" s="3">
        <f>Table1[[#This Row],[Emissions (g CO2)]]/(Table1[[#This Row],[Generation (TWh)]]*10^9)</f>
        <v>584.19060000000002</v>
      </c>
    </row>
    <row r="9522" spans="1:21" x14ac:dyDescent="0.35">
      <c r="A9522" t="s">
        <v>2367</v>
      </c>
      <c r="B9522" t="s">
        <v>3239</v>
      </c>
      <c r="C9522" t="str">
        <f>SUBSTITUTE(Table1[[#This Row],[Fuel]],", ",",")</f>
        <v>fossil gas: natural gas</v>
      </c>
      <c r="D9522" t="s">
        <v>3239</v>
      </c>
      <c r="H9522" t="s">
        <v>3436</v>
      </c>
      <c r="I9522">
        <v>53</v>
      </c>
      <c r="J9522" t="s">
        <v>3446</v>
      </c>
      <c r="K9522">
        <v>2005</v>
      </c>
      <c r="L9522" t="s">
        <v>29</v>
      </c>
      <c r="M9522">
        <v>2023</v>
      </c>
      <c r="N9522">
        <v>50.850445000000001</v>
      </c>
      <c r="O9522">
        <v>-1.381499</v>
      </c>
      <c r="P9522" t="s">
        <v>3612</v>
      </c>
      <c r="Q9522" s="3">
        <f>Table1[[#This Row],[Capacity (MW)]]*0.395*8760*10^-6</f>
        <v>0.18339059999999999</v>
      </c>
      <c r="R9522" s="3" cm="1">
        <f t="array" ref="R9522">AVERAGE(VLOOKUP(_xlfn.TEXTSPLIT(Table1[[#This Row],[Fuel (no space after comma)]], ","), FuelList_Final_EF!$A$2:$B$65, 2, FALSE))</f>
        <v>53.06</v>
      </c>
      <c r="S9522" s="3">
        <f>Table1[[#This Row],[Generation (TWh)]]*10^9*VLOOKUP(Table1[[#This Row],[Turbine/Engine Technology]],Technology_HR!$A$2:$B$11,2,FALSE)*10^-6</f>
        <v>2019130.5059999998</v>
      </c>
      <c r="T9522" s="5">
        <f>Table1[[#This Row],[Fuel Consumption (mmBtu)]]*Table1[[#This Row],[Emission Factor (kg CO2/ mmBtu)]]*10^3</f>
        <v>107135064648.36</v>
      </c>
      <c r="U9522" s="3">
        <f>Table1[[#This Row],[Emissions (g CO2)]]/(Table1[[#This Row],[Generation (TWh)]]*10^9)</f>
        <v>584.19060000000002</v>
      </c>
    </row>
    <row r="9523" spans="1:21" x14ac:dyDescent="0.35">
      <c r="A9523" t="s">
        <v>2383</v>
      </c>
      <c r="B9523" t="s">
        <v>3239</v>
      </c>
      <c r="C9523" t="str">
        <f>SUBSTITUTE(Table1[[#This Row],[Fuel]],", ",",")</f>
        <v>fossil gas: natural gas</v>
      </c>
      <c r="D9523" t="s">
        <v>3239</v>
      </c>
      <c r="H9523" t="s">
        <v>3438</v>
      </c>
      <c r="I9523">
        <v>375</v>
      </c>
      <c r="J9523" t="s">
        <v>3446</v>
      </c>
      <c r="K9523">
        <v>2004</v>
      </c>
      <c r="L9523" t="s">
        <v>29</v>
      </c>
      <c r="M9523" t="s">
        <v>29</v>
      </c>
      <c r="N9523">
        <v>53.637790000000003</v>
      </c>
      <c r="O9523">
        <v>-0.23674000000000001</v>
      </c>
      <c r="P9523" t="s">
        <v>3612</v>
      </c>
      <c r="Q9523" s="3">
        <f>Table1[[#This Row],[Capacity (MW)]]*0.395*8760*10^-6</f>
        <v>1.2975749999999999</v>
      </c>
      <c r="R9523" s="3" cm="1">
        <f t="array" ref="R9523">AVERAGE(VLOOKUP(_xlfn.TEXTSPLIT(Table1[[#This Row],[Fuel (no space after comma)]], ","), FuelList_Final_EF!$A$2:$B$65, 2, FALSE))</f>
        <v>53.06</v>
      </c>
      <c r="S9523" s="3">
        <f>Table1[[#This Row],[Generation (TWh)]]*10^9*VLOOKUP(Table1[[#This Row],[Turbine/Engine Technology]],Technology_HR!$A$2:$B$11,2,FALSE)*10^-6</f>
        <v>9795393.6749999989</v>
      </c>
      <c r="T9523" s="5">
        <f>Table1[[#This Row],[Fuel Consumption (mmBtu)]]*Table1[[#This Row],[Emission Factor (kg CO2/ mmBtu)]]*10^3</f>
        <v>519743588395.49994</v>
      </c>
      <c r="U9523" s="3">
        <f>Table1[[#This Row],[Emissions (g CO2)]]/(Table1[[#This Row],[Generation (TWh)]]*10^9)</f>
        <v>400.54993999999994</v>
      </c>
    </row>
    <row r="9524" spans="1:21" x14ac:dyDescent="0.35">
      <c r="A9524" t="s">
        <v>2383</v>
      </c>
      <c r="B9524" t="s">
        <v>3239</v>
      </c>
      <c r="C9524" t="str">
        <f>SUBSTITUTE(Table1[[#This Row],[Fuel]],", ",",")</f>
        <v>fossil gas: natural gas</v>
      </c>
      <c r="D9524" t="s">
        <v>3239</v>
      </c>
      <c r="H9524" t="s">
        <v>3438</v>
      </c>
      <c r="I9524">
        <v>375</v>
      </c>
      <c r="J9524" t="s">
        <v>3446</v>
      </c>
      <c r="K9524">
        <v>2004</v>
      </c>
      <c r="L9524" t="s">
        <v>29</v>
      </c>
      <c r="M9524" t="s">
        <v>29</v>
      </c>
      <c r="N9524">
        <v>53.637790000000003</v>
      </c>
      <c r="O9524">
        <v>-0.23674000000000001</v>
      </c>
      <c r="P9524" t="s">
        <v>3612</v>
      </c>
      <c r="Q9524" s="3">
        <f>Table1[[#This Row],[Capacity (MW)]]*0.395*8760*10^-6</f>
        <v>1.2975749999999999</v>
      </c>
      <c r="R9524" s="3" cm="1">
        <f t="array" ref="R9524">AVERAGE(VLOOKUP(_xlfn.TEXTSPLIT(Table1[[#This Row],[Fuel (no space after comma)]], ","), FuelList_Final_EF!$A$2:$B$65, 2, FALSE))</f>
        <v>53.06</v>
      </c>
      <c r="S9524" s="3">
        <f>Table1[[#This Row],[Generation (TWh)]]*10^9*VLOOKUP(Table1[[#This Row],[Turbine/Engine Technology]],Technology_HR!$A$2:$B$11,2,FALSE)*10^-6</f>
        <v>9795393.6749999989</v>
      </c>
      <c r="T9524" s="5">
        <f>Table1[[#This Row],[Fuel Consumption (mmBtu)]]*Table1[[#This Row],[Emission Factor (kg CO2/ mmBtu)]]*10^3</f>
        <v>519743588395.49994</v>
      </c>
      <c r="U9524" s="3">
        <f>Table1[[#This Row],[Emissions (g CO2)]]/(Table1[[#This Row],[Generation (TWh)]]*10^9)</f>
        <v>400.54993999999994</v>
      </c>
    </row>
    <row r="9525" spans="1:21" x14ac:dyDescent="0.35">
      <c r="A9525" t="s">
        <v>2383</v>
      </c>
      <c r="B9525" t="s">
        <v>3239</v>
      </c>
      <c r="C9525" t="str">
        <f>SUBSTITUTE(Table1[[#This Row],[Fuel]],", ",",")</f>
        <v>fossil gas: natural gas</v>
      </c>
      <c r="D9525" t="s">
        <v>3239</v>
      </c>
      <c r="H9525" t="s">
        <v>3438</v>
      </c>
      <c r="I9525">
        <v>530</v>
      </c>
      <c r="J9525" t="s">
        <v>3446</v>
      </c>
      <c r="K9525">
        <v>2009</v>
      </c>
      <c r="L9525" t="s">
        <v>29</v>
      </c>
      <c r="M9525" t="s">
        <v>29</v>
      </c>
      <c r="N9525">
        <v>53.637790000000003</v>
      </c>
      <c r="O9525">
        <v>-0.23674000000000001</v>
      </c>
      <c r="P9525" t="s">
        <v>3612</v>
      </c>
      <c r="Q9525" s="3">
        <f>Table1[[#This Row],[Capacity (MW)]]*0.395*8760*10^-6</f>
        <v>1.8339060000000003</v>
      </c>
      <c r="R9525" s="3" cm="1">
        <f t="array" ref="R9525">AVERAGE(VLOOKUP(_xlfn.TEXTSPLIT(Table1[[#This Row],[Fuel (no space after comma)]], ","), FuelList_Final_EF!$A$2:$B$65, 2, FALSE))</f>
        <v>53.06</v>
      </c>
      <c r="S9525" s="3">
        <f>Table1[[#This Row],[Generation (TWh)]]*10^9*VLOOKUP(Table1[[#This Row],[Turbine/Engine Technology]],Technology_HR!$A$2:$B$11,2,FALSE)*10^-6</f>
        <v>13844156.394000001</v>
      </c>
      <c r="T9525" s="5">
        <f>Table1[[#This Row],[Fuel Consumption (mmBtu)]]*Table1[[#This Row],[Emission Factor (kg CO2/ mmBtu)]]*10^3</f>
        <v>734570938265.64014</v>
      </c>
      <c r="U9525" s="3">
        <f>Table1[[#This Row],[Emissions (g CO2)]]/(Table1[[#This Row],[Generation (TWh)]]*10^9)</f>
        <v>400.54994000000005</v>
      </c>
    </row>
    <row r="9526" spans="1:21" x14ac:dyDescent="0.35">
      <c r="A9526" t="s">
        <v>2383</v>
      </c>
      <c r="B9526" t="s">
        <v>3239</v>
      </c>
      <c r="C9526" t="str">
        <f>SUBSTITUTE(Table1[[#This Row],[Fuel]],", ",",")</f>
        <v>fossil gas: natural gas</v>
      </c>
      <c r="D9526" t="s">
        <v>3239</v>
      </c>
      <c r="H9526" t="s">
        <v>3441</v>
      </c>
      <c r="I9526">
        <v>50</v>
      </c>
      <c r="J9526" t="s">
        <v>3449</v>
      </c>
      <c r="K9526">
        <v>2024</v>
      </c>
      <c r="L9526" t="s">
        <v>29</v>
      </c>
      <c r="M9526" t="s">
        <v>29</v>
      </c>
      <c r="N9526">
        <v>53.637790000000003</v>
      </c>
      <c r="O9526">
        <v>-0.23674000000000001</v>
      </c>
      <c r="P9526" t="s">
        <v>3612</v>
      </c>
      <c r="Q9526" s="3">
        <f>Table1[[#This Row],[Capacity (MW)]]*0.395*8760*10^-6</f>
        <v>0.17301</v>
      </c>
      <c r="R9526" s="3" cm="1">
        <f t="array" ref="R9526">AVERAGE(VLOOKUP(_xlfn.TEXTSPLIT(Table1[[#This Row],[Fuel (no space after comma)]], ","), FuelList_Final_EF!$A$2:$B$65, 2, FALSE))</f>
        <v>53.06</v>
      </c>
      <c r="S9526" s="3">
        <f>Table1[[#This Row],[Generation (TWh)]]*10^9*VLOOKUP(Table1[[#This Row],[Turbine/Engine Technology]],Technology_HR!$A$2:$B$11,2,FALSE)*10^-6</f>
        <v>1306052.49</v>
      </c>
      <c r="T9526" s="5">
        <f>Table1[[#This Row],[Fuel Consumption (mmBtu)]]*Table1[[#This Row],[Emission Factor (kg CO2/ mmBtu)]]*10^3</f>
        <v>69299145119.400009</v>
      </c>
      <c r="U9526" s="3">
        <f>Table1[[#This Row],[Emissions (g CO2)]]/(Table1[[#This Row],[Generation (TWh)]]*10^9)</f>
        <v>400.54994000000005</v>
      </c>
    </row>
    <row r="9527" spans="1:21" x14ac:dyDescent="0.35">
      <c r="A9527" t="s">
        <v>2383</v>
      </c>
      <c r="B9527" t="s">
        <v>3239</v>
      </c>
      <c r="C9527" t="str">
        <f>SUBSTITUTE(Table1[[#This Row],[Fuel]],", ",",")</f>
        <v>fossil gas: natural gas</v>
      </c>
      <c r="D9527" t="s">
        <v>3239</v>
      </c>
      <c r="H9527" t="s">
        <v>3436</v>
      </c>
      <c r="I9527">
        <v>299</v>
      </c>
      <c r="J9527" t="s">
        <v>3447</v>
      </c>
      <c r="K9527">
        <v>2025</v>
      </c>
      <c r="L9527" t="s">
        <v>29</v>
      </c>
      <c r="M9527" t="s">
        <v>29</v>
      </c>
      <c r="N9527">
        <v>53.637790000000003</v>
      </c>
      <c r="O9527">
        <v>-0.23674000000000001</v>
      </c>
      <c r="P9527" t="s">
        <v>3612</v>
      </c>
      <c r="Q9527" s="3">
        <f>Table1[[#This Row],[Capacity (MW)]]*0.395*8760*10^-6</f>
        <v>1.0345998000000001</v>
      </c>
      <c r="R9527" s="3" cm="1">
        <f t="array" ref="R9527">AVERAGE(VLOOKUP(_xlfn.TEXTSPLIT(Table1[[#This Row],[Fuel (no space after comma)]], ","), FuelList_Final_EF!$A$2:$B$65, 2, FALSE))</f>
        <v>53.06</v>
      </c>
      <c r="S9527" s="3">
        <f>Table1[[#This Row],[Generation (TWh)]]*10^9*VLOOKUP(Table1[[#This Row],[Turbine/Engine Technology]],Technology_HR!$A$2:$B$11,2,FALSE)*10^-6</f>
        <v>11390943.798000002</v>
      </c>
      <c r="T9527" s="5">
        <f>Table1[[#This Row],[Fuel Consumption (mmBtu)]]*Table1[[#This Row],[Emission Factor (kg CO2/ mmBtu)]]*10^3</f>
        <v>604403477921.88013</v>
      </c>
      <c r="U9527" s="3">
        <f>Table1[[#This Row],[Emissions (g CO2)]]/(Table1[[#This Row],[Generation (TWh)]]*10^9)</f>
        <v>584.19060000000002</v>
      </c>
    </row>
    <row r="9528" spans="1:21" x14ac:dyDescent="0.35">
      <c r="A9528" t="s">
        <v>2371</v>
      </c>
      <c r="B9528" t="s">
        <v>3263</v>
      </c>
      <c r="C9528" t="str">
        <f>SUBSTITUTE(Table1[[#This Row],[Fuel]],", ",",")</f>
        <v>fossil gas: natural gas,fossil liquids: heavy fuel oil</v>
      </c>
      <c r="D9528" t="s">
        <v>3239</v>
      </c>
      <c r="E9528" t="s">
        <v>3241</v>
      </c>
      <c r="H9528" t="s">
        <v>3436</v>
      </c>
      <c r="I9528">
        <v>140</v>
      </c>
      <c r="J9528" t="s">
        <v>3446</v>
      </c>
      <c r="K9528">
        <v>1996</v>
      </c>
      <c r="L9528" t="s">
        <v>29</v>
      </c>
      <c r="M9528" t="s">
        <v>29</v>
      </c>
      <c r="N9528">
        <v>50.398097999999997</v>
      </c>
      <c r="O9528">
        <v>-4.8992040000000001</v>
      </c>
      <c r="P9528" t="s">
        <v>3612</v>
      </c>
      <c r="Q9528" s="3">
        <f>Table1[[#This Row],[Capacity (MW)]]*0.395*8760*10^-6</f>
        <v>0.48442800000000003</v>
      </c>
      <c r="R9528" s="3" cm="1">
        <f t="array" ref="R9528">AVERAGE(VLOOKUP(_xlfn.TEXTSPLIT(Table1[[#This Row],[Fuel (no space after comma)]], ","), FuelList_Final_EF!$A$2:$B$65, 2, FALSE))</f>
        <v>67.331265155508703</v>
      </c>
      <c r="S9528" s="3">
        <f>Table1[[#This Row],[Generation (TWh)]]*10^9*VLOOKUP(Table1[[#This Row],[Turbine/Engine Technology]],Technology_HR!$A$2:$B$11,2,FALSE)*10^-6</f>
        <v>5333552.2799999993</v>
      </c>
      <c r="T9528" s="5">
        <f>Table1[[#This Row],[Fuel Consumption (mmBtu)]]*Table1[[#This Row],[Emission Factor (kg CO2/ mmBtu)]]*10^3</f>
        <v>359114822785.44794</v>
      </c>
      <c r="U9528" s="3">
        <f>Table1[[#This Row],[Emissions (g CO2)]]/(Table1[[#This Row],[Generation (TWh)]]*10^9)</f>
        <v>741.31722936215067</v>
      </c>
    </row>
    <row r="9529" spans="1:21" x14ac:dyDescent="0.35">
      <c r="A9529" t="s">
        <v>1360</v>
      </c>
      <c r="B9529" t="s">
        <v>3239</v>
      </c>
      <c r="C9529" t="str">
        <f>SUBSTITUTE(Table1[[#This Row],[Fuel]],", ",",")</f>
        <v>fossil gas: natural gas</v>
      </c>
      <c r="D9529" t="s">
        <v>3239</v>
      </c>
      <c r="H9529" t="s">
        <v>3436</v>
      </c>
      <c r="I9529">
        <v>30</v>
      </c>
      <c r="J9529" t="s">
        <v>3446</v>
      </c>
      <c r="K9529">
        <v>1996</v>
      </c>
      <c r="L9529" t="s">
        <v>29</v>
      </c>
      <c r="M9529" t="s">
        <v>29</v>
      </c>
      <c r="N9529">
        <v>53.594439999999999</v>
      </c>
      <c r="O9529">
        <v>-0.75044</v>
      </c>
      <c r="P9529" t="s">
        <v>3612</v>
      </c>
      <c r="Q9529" s="3">
        <f>Table1[[#This Row],[Capacity (MW)]]*0.395*8760*10^-6</f>
        <v>0.10380600000000001</v>
      </c>
      <c r="R9529" s="3" cm="1">
        <f t="array" ref="R9529">AVERAGE(VLOOKUP(_xlfn.TEXTSPLIT(Table1[[#This Row],[Fuel (no space after comma)]], ","), FuelList_Final_EF!$A$2:$B$65, 2, FALSE))</f>
        <v>53.06</v>
      </c>
      <c r="S9529" s="3">
        <f>Table1[[#This Row],[Generation (TWh)]]*10^9*VLOOKUP(Table1[[#This Row],[Turbine/Engine Technology]],Technology_HR!$A$2:$B$11,2,FALSE)*10^-6</f>
        <v>1142904.0600000003</v>
      </c>
      <c r="T9529" s="5">
        <f>Table1[[#This Row],[Fuel Consumption (mmBtu)]]*Table1[[#This Row],[Emission Factor (kg CO2/ mmBtu)]]*10^3</f>
        <v>60642489423.600021</v>
      </c>
      <c r="U9529" s="3">
        <f>Table1[[#This Row],[Emissions (g CO2)]]/(Table1[[#This Row],[Generation (TWh)]]*10^9)</f>
        <v>584.19060000000013</v>
      </c>
    </row>
    <row r="9530" spans="1:21" x14ac:dyDescent="0.35">
      <c r="A9530" t="s">
        <v>1360</v>
      </c>
      <c r="B9530" t="s">
        <v>3239</v>
      </c>
      <c r="C9530" t="str">
        <f>SUBSTITUTE(Table1[[#This Row],[Fuel]],", ",",")</f>
        <v>fossil gas: natural gas</v>
      </c>
      <c r="D9530" t="s">
        <v>3239</v>
      </c>
      <c r="H9530" t="s">
        <v>3438</v>
      </c>
      <c r="I9530">
        <v>764</v>
      </c>
      <c r="J9530" t="s">
        <v>3446</v>
      </c>
      <c r="K9530">
        <v>1996</v>
      </c>
      <c r="L9530" t="s">
        <v>29</v>
      </c>
      <c r="M9530" t="s">
        <v>29</v>
      </c>
      <c r="N9530">
        <v>53.594439999999999</v>
      </c>
      <c r="O9530">
        <v>-0.75044</v>
      </c>
      <c r="P9530" t="s">
        <v>3612</v>
      </c>
      <c r="Q9530" s="3">
        <f>Table1[[#This Row],[Capacity (MW)]]*0.395*8760*10^-6</f>
        <v>2.6435928</v>
      </c>
      <c r="R9530" s="3" cm="1">
        <f t="array" ref="R9530">AVERAGE(VLOOKUP(_xlfn.TEXTSPLIT(Table1[[#This Row],[Fuel (no space after comma)]], ","), FuelList_Final_EF!$A$2:$B$65, 2, FALSE))</f>
        <v>53.06</v>
      </c>
      <c r="S9530" s="3">
        <f>Table1[[#This Row],[Generation (TWh)]]*10^9*VLOOKUP(Table1[[#This Row],[Turbine/Engine Technology]],Technology_HR!$A$2:$B$11,2,FALSE)*10^-6</f>
        <v>19956482.047199998</v>
      </c>
      <c r="T9530" s="5">
        <f>Table1[[#This Row],[Fuel Consumption (mmBtu)]]*Table1[[#This Row],[Emission Factor (kg CO2/ mmBtu)]]*10^3</f>
        <v>1058890937424.4319</v>
      </c>
      <c r="U9530" s="3">
        <f>Table1[[#This Row],[Emissions (g CO2)]]/(Table1[[#This Row],[Generation (TWh)]]*10^9)</f>
        <v>400.54993999999994</v>
      </c>
    </row>
    <row r="9531" spans="1:21" x14ac:dyDescent="0.35">
      <c r="A9531" t="s">
        <v>1360</v>
      </c>
      <c r="B9531" t="s">
        <v>3239</v>
      </c>
      <c r="C9531" t="str">
        <f>SUBSTITUTE(Table1[[#This Row],[Fuel]],", ",",")</f>
        <v>fossil gas: natural gas</v>
      </c>
      <c r="D9531" t="s">
        <v>3239</v>
      </c>
      <c r="H9531" t="s">
        <v>3438</v>
      </c>
      <c r="I9531">
        <v>893</v>
      </c>
      <c r="J9531" t="s">
        <v>3446</v>
      </c>
      <c r="K9531">
        <v>2023</v>
      </c>
      <c r="L9531" t="s">
        <v>29</v>
      </c>
      <c r="M9531" t="s">
        <v>29</v>
      </c>
      <c r="N9531">
        <v>53.594439999999999</v>
      </c>
      <c r="O9531">
        <v>-0.75044</v>
      </c>
      <c r="P9531" t="s">
        <v>3612</v>
      </c>
      <c r="Q9531" s="3">
        <f>Table1[[#This Row],[Capacity (MW)]]*0.395*8760*10^-6</f>
        <v>3.0899586000000001</v>
      </c>
      <c r="R9531" s="3" cm="1">
        <f t="array" ref="R9531">AVERAGE(VLOOKUP(_xlfn.TEXTSPLIT(Table1[[#This Row],[Fuel (no space after comma)]], ","), FuelList_Final_EF!$A$2:$B$65, 2, FALSE))</f>
        <v>53.06</v>
      </c>
      <c r="S9531" s="3">
        <f>Table1[[#This Row],[Generation (TWh)]]*10^9*VLOOKUP(Table1[[#This Row],[Turbine/Engine Technology]],Technology_HR!$A$2:$B$11,2,FALSE)*10^-6</f>
        <v>23326097.4714</v>
      </c>
      <c r="T9531" s="5">
        <f>Table1[[#This Row],[Fuel Consumption (mmBtu)]]*Table1[[#This Row],[Emission Factor (kg CO2/ mmBtu)]]*10^3</f>
        <v>1237682731832.4839</v>
      </c>
      <c r="U9531" s="3">
        <f>Table1[[#This Row],[Emissions (g CO2)]]/(Table1[[#This Row],[Generation (TWh)]]*10^9)</f>
        <v>400.54993999999994</v>
      </c>
    </row>
    <row r="9532" spans="1:21" x14ac:dyDescent="0.35">
      <c r="A9532" t="s">
        <v>1360</v>
      </c>
      <c r="B9532" t="s">
        <v>3239</v>
      </c>
      <c r="C9532" t="str">
        <f>SUBSTITUTE(Table1[[#This Row],[Fuel]],", ",",")</f>
        <v>fossil gas: natural gas</v>
      </c>
      <c r="D9532" t="s">
        <v>3239</v>
      </c>
      <c r="H9532" t="s">
        <v>3438</v>
      </c>
      <c r="I9532">
        <v>910</v>
      </c>
      <c r="J9532" t="s">
        <v>3447</v>
      </c>
      <c r="K9532">
        <v>2027</v>
      </c>
      <c r="L9532" t="s">
        <v>29</v>
      </c>
      <c r="M9532" t="s">
        <v>29</v>
      </c>
      <c r="N9532">
        <v>53.594439999999999</v>
      </c>
      <c r="O9532">
        <v>-0.75044</v>
      </c>
      <c r="P9532" t="s">
        <v>3612</v>
      </c>
      <c r="Q9532" s="3">
        <f>Table1[[#This Row],[Capacity (MW)]]*0.395*8760*10^-6</f>
        <v>3.1487819999999997</v>
      </c>
      <c r="R9532" s="3" cm="1">
        <f t="array" ref="R9532">AVERAGE(VLOOKUP(_xlfn.TEXTSPLIT(Table1[[#This Row],[Fuel (no space after comma)]], ","), FuelList_Final_EF!$A$2:$B$65, 2, FALSE))</f>
        <v>53.06</v>
      </c>
      <c r="S9532" s="3">
        <f>Table1[[#This Row],[Generation (TWh)]]*10^9*VLOOKUP(Table1[[#This Row],[Turbine/Engine Technology]],Technology_HR!$A$2:$B$11,2,FALSE)*10^-6</f>
        <v>23770155.317999996</v>
      </c>
      <c r="T9532" s="5">
        <f>Table1[[#This Row],[Fuel Consumption (mmBtu)]]*Table1[[#This Row],[Emission Factor (kg CO2/ mmBtu)]]*10^3</f>
        <v>1261244441173.0801</v>
      </c>
      <c r="U9532" s="3">
        <f>Table1[[#This Row],[Emissions (g CO2)]]/(Table1[[#This Row],[Generation (TWh)]]*10^9)</f>
        <v>400.54994000000011</v>
      </c>
    </row>
    <row r="9533" spans="1:21" x14ac:dyDescent="0.35">
      <c r="A9533" t="s">
        <v>1423</v>
      </c>
      <c r="B9533" t="s">
        <v>3239</v>
      </c>
      <c r="C9533" t="str">
        <f>SUBSTITUTE(Table1[[#This Row],[Fuel]],", ",",")</f>
        <v>fossil gas: natural gas</v>
      </c>
      <c r="D9533" t="s">
        <v>3239</v>
      </c>
      <c r="H9533" t="s">
        <v>3438</v>
      </c>
      <c r="I9533">
        <v>66</v>
      </c>
      <c r="J9533" t="s">
        <v>3446</v>
      </c>
      <c r="K9533">
        <v>2022</v>
      </c>
      <c r="L9533" t="s">
        <v>29</v>
      </c>
      <c r="M9533" t="s">
        <v>29</v>
      </c>
      <c r="N9533">
        <v>51.36412</v>
      </c>
      <c r="O9533">
        <v>0.75656000000000001</v>
      </c>
      <c r="P9533" t="s">
        <v>3612</v>
      </c>
      <c r="Q9533" s="3">
        <f>Table1[[#This Row],[Capacity (MW)]]*0.395*8760*10^-6</f>
        <v>0.2283732</v>
      </c>
      <c r="R9533" s="3" cm="1">
        <f t="array" ref="R9533">AVERAGE(VLOOKUP(_xlfn.TEXTSPLIT(Table1[[#This Row],[Fuel (no space after comma)]], ","), FuelList_Final_EF!$A$2:$B$65, 2, FALSE))</f>
        <v>53.06</v>
      </c>
      <c r="S9533" s="3">
        <f>Table1[[#This Row],[Generation (TWh)]]*10^9*VLOOKUP(Table1[[#This Row],[Turbine/Engine Technology]],Technology_HR!$A$2:$B$11,2,FALSE)*10^-6</f>
        <v>1723989.2867999999</v>
      </c>
      <c r="T9533" s="5">
        <f>Table1[[#This Row],[Fuel Consumption (mmBtu)]]*Table1[[#This Row],[Emission Factor (kg CO2/ mmBtu)]]*10^3</f>
        <v>91474871557.607986</v>
      </c>
      <c r="U9533" s="3">
        <f>Table1[[#This Row],[Emissions (g CO2)]]/(Table1[[#This Row],[Generation (TWh)]]*10^9)</f>
        <v>400.54993999999994</v>
      </c>
    </row>
    <row r="9534" spans="1:21" x14ac:dyDescent="0.35">
      <c r="A9534" t="s">
        <v>2368</v>
      </c>
      <c r="B9534" t="s">
        <v>3239</v>
      </c>
      <c r="C9534" t="str">
        <f>SUBSTITUTE(Table1[[#This Row],[Fuel]],", ",",")</f>
        <v>fossil gas: natural gas</v>
      </c>
      <c r="D9534" t="s">
        <v>3239</v>
      </c>
      <c r="H9534" t="s">
        <v>3436</v>
      </c>
      <c r="I9534">
        <v>311</v>
      </c>
      <c r="J9534" t="s">
        <v>3446</v>
      </c>
      <c r="K9534">
        <v>1992</v>
      </c>
      <c r="L9534" t="s">
        <v>29</v>
      </c>
      <c r="M9534" t="s">
        <v>29</v>
      </c>
      <c r="N9534">
        <v>53.656999999999996</v>
      </c>
      <c r="O9534">
        <v>-0.255</v>
      </c>
      <c r="P9534" t="s">
        <v>3612</v>
      </c>
      <c r="Q9534" s="3">
        <f>Table1[[#This Row],[Capacity (MW)]]*0.395*8760*10^-6</f>
        <v>1.0761221999999999</v>
      </c>
      <c r="R9534" s="3" cm="1">
        <f t="array" ref="R9534">AVERAGE(VLOOKUP(_xlfn.TEXTSPLIT(Table1[[#This Row],[Fuel (no space after comma)]], ","), FuelList_Final_EF!$A$2:$B$65, 2, FALSE))</f>
        <v>53.06</v>
      </c>
      <c r="S9534" s="3">
        <f>Table1[[#This Row],[Generation (TWh)]]*10^9*VLOOKUP(Table1[[#This Row],[Turbine/Engine Technology]],Technology_HR!$A$2:$B$11,2,FALSE)*10^-6</f>
        <v>11848105.422</v>
      </c>
      <c r="T9534" s="5">
        <f>Table1[[#This Row],[Fuel Consumption (mmBtu)]]*Table1[[#This Row],[Emission Factor (kg CO2/ mmBtu)]]*10^3</f>
        <v>628660473691.32007</v>
      </c>
      <c r="U9534" s="3">
        <f>Table1[[#This Row],[Emissions (g CO2)]]/(Table1[[#This Row],[Generation (TWh)]]*10^9)</f>
        <v>584.19060000000002</v>
      </c>
    </row>
    <row r="9535" spans="1:21" x14ac:dyDescent="0.35">
      <c r="A9535" t="s">
        <v>2368</v>
      </c>
      <c r="B9535" t="s">
        <v>3239</v>
      </c>
      <c r="C9535" t="str">
        <f>SUBSTITUTE(Table1[[#This Row],[Fuel]],", ",",")</f>
        <v>fossil gas: natural gas</v>
      </c>
      <c r="D9535" t="s">
        <v>3239</v>
      </c>
      <c r="H9535" t="s">
        <v>3436</v>
      </c>
      <c r="I9535">
        <v>311</v>
      </c>
      <c r="J9535" t="s">
        <v>3446</v>
      </c>
      <c r="K9535">
        <v>1992</v>
      </c>
      <c r="L9535" t="s">
        <v>29</v>
      </c>
      <c r="M9535" t="s">
        <v>29</v>
      </c>
      <c r="N9535">
        <v>53.656999999999996</v>
      </c>
      <c r="O9535">
        <v>-0.255</v>
      </c>
      <c r="P9535" t="s">
        <v>3612</v>
      </c>
      <c r="Q9535" s="3">
        <f>Table1[[#This Row],[Capacity (MW)]]*0.395*8760*10^-6</f>
        <v>1.0761221999999999</v>
      </c>
      <c r="R9535" s="3" cm="1">
        <f t="array" ref="R9535">AVERAGE(VLOOKUP(_xlfn.TEXTSPLIT(Table1[[#This Row],[Fuel (no space after comma)]], ","), FuelList_Final_EF!$A$2:$B$65, 2, FALSE))</f>
        <v>53.06</v>
      </c>
      <c r="S9535" s="3">
        <f>Table1[[#This Row],[Generation (TWh)]]*10^9*VLOOKUP(Table1[[#This Row],[Turbine/Engine Technology]],Technology_HR!$A$2:$B$11,2,FALSE)*10^-6</f>
        <v>11848105.422</v>
      </c>
      <c r="T9535" s="5">
        <f>Table1[[#This Row],[Fuel Consumption (mmBtu)]]*Table1[[#This Row],[Emission Factor (kg CO2/ mmBtu)]]*10^3</f>
        <v>628660473691.32007</v>
      </c>
      <c r="U9535" s="3">
        <f>Table1[[#This Row],[Emissions (g CO2)]]/(Table1[[#This Row],[Generation (TWh)]]*10^9)</f>
        <v>584.19060000000002</v>
      </c>
    </row>
    <row r="9536" spans="1:21" x14ac:dyDescent="0.35">
      <c r="A9536" t="s">
        <v>2363</v>
      </c>
      <c r="B9536" t="s">
        <v>3239</v>
      </c>
      <c r="C9536" t="str">
        <f>SUBSTITUTE(Table1[[#This Row],[Fuel]],", ",",")</f>
        <v>fossil gas: natural gas</v>
      </c>
      <c r="D9536" t="s">
        <v>3239</v>
      </c>
      <c r="H9536" t="s">
        <v>3436</v>
      </c>
      <c r="I9536">
        <v>30</v>
      </c>
      <c r="J9536" t="s">
        <v>3446</v>
      </c>
      <c r="K9536">
        <v>2009</v>
      </c>
      <c r="L9536" t="s">
        <v>29</v>
      </c>
      <c r="M9536" t="s">
        <v>29</v>
      </c>
      <c r="N9536">
        <v>54.724522</v>
      </c>
      <c r="O9536">
        <v>-5.7672629999999998</v>
      </c>
      <c r="P9536" t="s">
        <v>3612</v>
      </c>
      <c r="Q9536" s="3">
        <f>Table1[[#This Row],[Capacity (MW)]]*0.395*8760*10^-6</f>
        <v>0.10380600000000001</v>
      </c>
      <c r="R9536" s="3" cm="1">
        <f t="array" ref="R9536">AVERAGE(VLOOKUP(_xlfn.TEXTSPLIT(Table1[[#This Row],[Fuel (no space after comma)]], ","), FuelList_Final_EF!$A$2:$B$65, 2, FALSE))</f>
        <v>53.06</v>
      </c>
      <c r="S9536" s="3">
        <f>Table1[[#This Row],[Generation (TWh)]]*10^9*VLOOKUP(Table1[[#This Row],[Turbine/Engine Technology]],Technology_HR!$A$2:$B$11,2,FALSE)*10^-6</f>
        <v>1142904.0600000003</v>
      </c>
      <c r="T9536" s="5">
        <f>Table1[[#This Row],[Fuel Consumption (mmBtu)]]*Table1[[#This Row],[Emission Factor (kg CO2/ mmBtu)]]*10^3</f>
        <v>60642489423.600021</v>
      </c>
      <c r="U9536" s="3">
        <f>Table1[[#This Row],[Emissions (g CO2)]]/(Table1[[#This Row],[Generation (TWh)]]*10^9)</f>
        <v>584.19060000000013</v>
      </c>
    </row>
    <row r="9537" spans="1:21" x14ac:dyDescent="0.35">
      <c r="A9537" t="s">
        <v>2363</v>
      </c>
      <c r="B9537" t="s">
        <v>3239</v>
      </c>
      <c r="C9537" t="str">
        <f>SUBSTITUTE(Table1[[#This Row],[Fuel]],", ",",")</f>
        <v>fossil gas: natural gas</v>
      </c>
      <c r="D9537" t="s">
        <v>3239</v>
      </c>
      <c r="H9537" t="s">
        <v>3436</v>
      </c>
      <c r="I9537">
        <v>30</v>
      </c>
      <c r="J9537" t="s">
        <v>3446</v>
      </c>
      <c r="K9537">
        <v>2009</v>
      </c>
      <c r="L9537" t="s">
        <v>29</v>
      </c>
      <c r="M9537" t="s">
        <v>29</v>
      </c>
      <c r="N9537">
        <v>54.724522</v>
      </c>
      <c r="O9537">
        <v>-5.7672629999999998</v>
      </c>
      <c r="P9537" t="s">
        <v>3612</v>
      </c>
      <c r="Q9537" s="3">
        <f>Table1[[#This Row],[Capacity (MW)]]*0.395*8760*10^-6</f>
        <v>0.10380600000000001</v>
      </c>
      <c r="R9537" s="3" cm="1">
        <f t="array" ref="R9537">AVERAGE(VLOOKUP(_xlfn.TEXTSPLIT(Table1[[#This Row],[Fuel (no space after comma)]], ","), FuelList_Final_EF!$A$2:$B$65, 2, FALSE))</f>
        <v>53.06</v>
      </c>
      <c r="S9537" s="3">
        <f>Table1[[#This Row],[Generation (TWh)]]*10^9*VLOOKUP(Table1[[#This Row],[Turbine/Engine Technology]],Technology_HR!$A$2:$B$11,2,FALSE)*10^-6</f>
        <v>1142904.0600000003</v>
      </c>
      <c r="T9537" s="5">
        <f>Table1[[#This Row],[Fuel Consumption (mmBtu)]]*Table1[[#This Row],[Emission Factor (kg CO2/ mmBtu)]]*10^3</f>
        <v>60642489423.600021</v>
      </c>
      <c r="U9537" s="3">
        <f>Table1[[#This Row],[Emissions (g CO2)]]/(Table1[[#This Row],[Generation (TWh)]]*10^9)</f>
        <v>584.19060000000013</v>
      </c>
    </row>
    <row r="9538" spans="1:21" x14ac:dyDescent="0.35">
      <c r="A9538" t="s">
        <v>2363</v>
      </c>
      <c r="B9538" t="s">
        <v>3239</v>
      </c>
      <c r="C9538" t="str">
        <f>SUBSTITUTE(Table1[[#This Row],[Fuel]],", ",",")</f>
        <v>fossil gas: natural gas</v>
      </c>
      <c r="D9538" t="s">
        <v>3239</v>
      </c>
      <c r="H9538" t="s">
        <v>3436</v>
      </c>
      <c r="I9538">
        <v>42</v>
      </c>
      <c r="J9538" t="s">
        <v>3446</v>
      </c>
      <c r="K9538">
        <v>2009</v>
      </c>
      <c r="L9538" t="s">
        <v>29</v>
      </c>
      <c r="M9538" t="s">
        <v>29</v>
      </c>
      <c r="N9538">
        <v>54.724522</v>
      </c>
      <c r="O9538">
        <v>-5.7672629999999998</v>
      </c>
      <c r="P9538" t="s">
        <v>3612</v>
      </c>
      <c r="Q9538" s="3">
        <f>Table1[[#This Row],[Capacity (MW)]]*0.395*8760*10^-6</f>
        <v>0.1453284</v>
      </c>
      <c r="R9538" s="3" cm="1">
        <f t="array" ref="R9538">AVERAGE(VLOOKUP(_xlfn.TEXTSPLIT(Table1[[#This Row],[Fuel (no space after comma)]], ","), FuelList_Final_EF!$A$2:$B$65, 2, FALSE))</f>
        <v>53.06</v>
      </c>
      <c r="S9538" s="3">
        <f>Table1[[#This Row],[Generation (TWh)]]*10^9*VLOOKUP(Table1[[#This Row],[Turbine/Engine Technology]],Technology_HR!$A$2:$B$11,2,FALSE)*10^-6</f>
        <v>1600065.6839999999</v>
      </c>
      <c r="T9538" s="5">
        <f>Table1[[#This Row],[Fuel Consumption (mmBtu)]]*Table1[[#This Row],[Emission Factor (kg CO2/ mmBtu)]]*10^3</f>
        <v>84899485193.039993</v>
      </c>
      <c r="U9538" s="3">
        <f>Table1[[#This Row],[Emissions (g CO2)]]/(Table1[[#This Row],[Generation (TWh)]]*10^9)</f>
        <v>584.1905999999999</v>
      </c>
    </row>
    <row r="9539" spans="1:21" x14ac:dyDescent="0.35">
      <c r="A9539" t="s">
        <v>2363</v>
      </c>
      <c r="B9539" t="s">
        <v>3239</v>
      </c>
      <c r="C9539" t="str">
        <f>SUBSTITUTE(Table1[[#This Row],[Fuel]],", ",",")</f>
        <v>fossil gas: natural gas</v>
      </c>
      <c r="D9539" t="s">
        <v>3239</v>
      </c>
      <c r="H9539" t="s">
        <v>3436</v>
      </c>
      <c r="I9539">
        <v>42</v>
      </c>
      <c r="J9539" t="s">
        <v>3446</v>
      </c>
      <c r="K9539">
        <v>2009</v>
      </c>
      <c r="L9539" t="s">
        <v>29</v>
      </c>
      <c r="M9539" t="s">
        <v>29</v>
      </c>
      <c r="N9539">
        <v>54.724522</v>
      </c>
      <c r="O9539">
        <v>-5.7672629999999998</v>
      </c>
      <c r="P9539" t="s">
        <v>3612</v>
      </c>
      <c r="Q9539" s="3">
        <f>Table1[[#This Row],[Capacity (MW)]]*0.395*8760*10^-6</f>
        <v>0.1453284</v>
      </c>
      <c r="R9539" s="3" cm="1">
        <f t="array" ref="R9539">AVERAGE(VLOOKUP(_xlfn.TEXTSPLIT(Table1[[#This Row],[Fuel (no space after comma)]], ","), FuelList_Final_EF!$A$2:$B$65, 2, FALSE))</f>
        <v>53.06</v>
      </c>
      <c r="S9539" s="3">
        <f>Table1[[#This Row],[Generation (TWh)]]*10^9*VLOOKUP(Table1[[#This Row],[Turbine/Engine Technology]],Technology_HR!$A$2:$B$11,2,FALSE)*10^-6</f>
        <v>1600065.6839999999</v>
      </c>
      <c r="T9539" s="5">
        <f>Table1[[#This Row],[Fuel Consumption (mmBtu)]]*Table1[[#This Row],[Emission Factor (kg CO2/ mmBtu)]]*10^3</f>
        <v>84899485193.039993</v>
      </c>
      <c r="U9539" s="3">
        <f>Table1[[#This Row],[Emissions (g CO2)]]/(Table1[[#This Row],[Generation (TWh)]]*10^9)</f>
        <v>584.1905999999999</v>
      </c>
    </row>
    <row r="9540" spans="1:21" x14ac:dyDescent="0.35">
      <c r="A9540" t="s">
        <v>2363</v>
      </c>
      <c r="B9540" t="s">
        <v>3239</v>
      </c>
      <c r="C9540" t="str">
        <f>SUBSTITUTE(Table1[[#This Row],[Fuel]],", ",",")</f>
        <v>fossil gas: natural gas</v>
      </c>
      <c r="D9540" t="s">
        <v>3239</v>
      </c>
      <c r="H9540" t="s">
        <v>3436</v>
      </c>
      <c r="I9540">
        <v>340</v>
      </c>
      <c r="J9540" t="s">
        <v>3446</v>
      </c>
      <c r="K9540">
        <v>2024</v>
      </c>
      <c r="L9540" t="s">
        <v>29</v>
      </c>
      <c r="M9540" t="s">
        <v>29</v>
      </c>
      <c r="N9540">
        <v>54.724522</v>
      </c>
      <c r="O9540">
        <v>-5.7672629999999998</v>
      </c>
      <c r="P9540" t="s">
        <v>3612</v>
      </c>
      <c r="Q9540" s="3">
        <f>Table1[[#This Row],[Capacity (MW)]]*0.395*8760*10^-6</f>
        <v>1.1764679999999998</v>
      </c>
      <c r="R9540" s="3" cm="1">
        <f t="array" ref="R9540">AVERAGE(VLOOKUP(_xlfn.TEXTSPLIT(Table1[[#This Row],[Fuel (no space after comma)]], ","), FuelList_Final_EF!$A$2:$B$65, 2, FALSE))</f>
        <v>53.06</v>
      </c>
      <c r="S9540" s="3">
        <f>Table1[[#This Row],[Generation (TWh)]]*10^9*VLOOKUP(Table1[[#This Row],[Turbine/Engine Technology]],Technology_HR!$A$2:$B$11,2,FALSE)*10^-6</f>
        <v>12952912.679999998</v>
      </c>
      <c r="T9540" s="5">
        <f>Table1[[#This Row],[Fuel Consumption (mmBtu)]]*Table1[[#This Row],[Emission Factor (kg CO2/ mmBtu)]]*10^3</f>
        <v>687281546800.79993</v>
      </c>
      <c r="U9540" s="3">
        <f>Table1[[#This Row],[Emissions (g CO2)]]/(Table1[[#This Row],[Generation (TWh)]]*10^9)</f>
        <v>584.19060000000002</v>
      </c>
    </row>
    <row r="9541" spans="1:21" x14ac:dyDescent="0.35">
      <c r="A9541" t="s">
        <v>2363</v>
      </c>
      <c r="B9541" t="s">
        <v>3239</v>
      </c>
      <c r="C9541" t="str">
        <f>SUBSTITUTE(Table1[[#This Row],[Fuel]],", ",",")</f>
        <v>fossil gas: natural gas</v>
      </c>
      <c r="D9541" t="s">
        <v>3239</v>
      </c>
      <c r="H9541" t="s">
        <v>3436</v>
      </c>
      <c r="I9541">
        <v>340</v>
      </c>
      <c r="J9541" t="s">
        <v>3449</v>
      </c>
      <c r="K9541">
        <v>2024</v>
      </c>
      <c r="L9541" t="s">
        <v>29</v>
      </c>
      <c r="M9541" t="s">
        <v>29</v>
      </c>
      <c r="N9541">
        <v>54.724522</v>
      </c>
      <c r="O9541">
        <v>-5.7672629999999998</v>
      </c>
      <c r="P9541" t="s">
        <v>3612</v>
      </c>
      <c r="Q9541" s="3">
        <f>Table1[[#This Row],[Capacity (MW)]]*0.395*8760*10^-6</f>
        <v>1.1764679999999998</v>
      </c>
      <c r="R9541" s="3" cm="1">
        <f t="array" ref="R9541">AVERAGE(VLOOKUP(_xlfn.TEXTSPLIT(Table1[[#This Row],[Fuel (no space after comma)]], ","), FuelList_Final_EF!$A$2:$B$65, 2, FALSE))</f>
        <v>53.06</v>
      </c>
      <c r="S9541" s="3">
        <f>Table1[[#This Row],[Generation (TWh)]]*10^9*VLOOKUP(Table1[[#This Row],[Turbine/Engine Technology]],Technology_HR!$A$2:$B$11,2,FALSE)*10^-6</f>
        <v>12952912.679999998</v>
      </c>
      <c r="T9541" s="5">
        <f>Table1[[#This Row],[Fuel Consumption (mmBtu)]]*Table1[[#This Row],[Emission Factor (kg CO2/ mmBtu)]]*10^3</f>
        <v>687281546800.79993</v>
      </c>
      <c r="U9541" s="3">
        <f>Table1[[#This Row],[Emissions (g CO2)]]/(Table1[[#This Row],[Generation (TWh)]]*10^9)</f>
        <v>584.19060000000002</v>
      </c>
    </row>
    <row r="9542" spans="1:21" x14ac:dyDescent="0.35">
      <c r="A9542" t="s">
        <v>2367</v>
      </c>
      <c r="B9542" t="s">
        <v>3239</v>
      </c>
      <c r="C9542" t="str">
        <f>SUBSTITUTE(Table1[[#This Row],[Fuel]],", ",",")</f>
        <v>fossil gas: natural gas</v>
      </c>
      <c r="D9542" t="s">
        <v>3239</v>
      </c>
      <c r="H9542" t="s">
        <v>3438</v>
      </c>
      <c r="I9542">
        <v>395</v>
      </c>
      <c r="J9542" t="s">
        <v>3446</v>
      </c>
      <c r="K9542">
        <v>2019</v>
      </c>
      <c r="L9542" t="s">
        <v>29</v>
      </c>
      <c r="M9542" t="s">
        <v>29</v>
      </c>
      <c r="N9542">
        <v>52.727829999999997</v>
      </c>
      <c r="O9542">
        <v>0.37974999999999998</v>
      </c>
      <c r="P9542" t="s">
        <v>3612</v>
      </c>
      <c r="Q9542" s="3">
        <f>Table1[[#This Row],[Capacity (MW)]]*0.395*8760*10^-6</f>
        <v>1.366779</v>
      </c>
      <c r="R9542" s="3" cm="1">
        <f t="array" ref="R9542">AVERAGE(VLOOKUP(_xlfn.TEXTSPLIT(Table1[[#This Row],[Fuel (no space after comma)]], ","), FuelList_Final_EF!$A$2:$B$65, 2, FALSE))</f>
        <v>53.06</v>
      </c>
      <c r="S9542" s="3">
        <f>Table1[[#This Row],[Generation (TWh)]]*10^9*VLOOKUP(Table1[[#This Row],[Turbine/Engine Technology]],Technology_HR!$A$2:$B$11,2,FALSE)*10^-6</f>
        <v>10317814.671</v>
      </c>
      <c r="T9542" s="5">
        <f>Table1[[#This Row],[Fuel Consumption (mmBtu)]]*Table1[[#This Row],[Emission Factor (kg CO2/ mmBtu)]]*10^3</f>
        <v>547463246443.26007</v>
      </c>
      <c r="U9542" s="3">
        <f>Table1[[#This Row],[Emissions (g CO2)]]/(Table1[[#This Row],[Generation (TWh)]]*10^9)</f>
        <v>400.54994000000005</v>
      </c>
    </row>
    <row r="9543" spans="1:21" x14ac:dyDescent="0.35">
      <c r="A9543" t="s">
        <v>2384</v>
      </c>
      <c r="B9543" t="s">
        <v>3239</v>
      </c>
      <c r="C9543" t="str">
        <f>SUBSTITUTE(Table1[[#This Row],[Fuel]],", ",",")</f>
        <v>fossil gas: natural gas</v>
      </c>
      <c r="D9543" t="s">
        <v>3239</v>
      </c>
      <c r="H9543" t="s">
        <v>3438</v>
      </c>
      <c r="I9543">
        <v>850</v>
      </c>
      <c r="J9543" t="s">
        <v>3445</v>
      </c>
      <c r="K9543" t="s">
        <v>29</v>
      </c>
      <c r="L9543" t="s">
        <v>29</v>
      </c>
      <c r="M9543" t="s">
        <v>29</v>
      </c>
      <c r="N9543">
        <v>52.716239999999999</v>
      </c>
      <c r="O9543">
        <v>0.37914999999999999</v>
      </c>
      <c r="P9543" t="s">
        <v>3612</v>
      </c>
      <c r="Q9543" s="3">
        <f>Table1[[#This Row],[Capacity (MW)]]*0.395*8760*10^-6</f>
        <v>2.9411700000000001</v>
      </c>
      <c r="R9543" s="3" cm="1">
        <f t="array" ref="R9543">AVERAGE(VLOOKUP(_xlfn.TEXTSPLIT(Table1[[#This Row],[Fuel (no space after comma)]], ","), FuelList_Final_EF!$A$2:$B$65, 2, FALSE))</f>
        <v>53.06</v>
      </c>
      <c r="S9543" s="3">
        <f>Table1[[#This Row],[Generation (TWh)]]*10^9*VLOOKUP(Table1[[#This Row],[Turbine/Engine Technology]],Technology_HR!$A$2:$B$11,2,FALSE)*10^-6</f>
        <v>22202892.329999998</v>
      </c>
      <c r="T9543" s="5">
        <f>Table1[[#This Row],[Fuel Consumption (mmBtu)]]*Table1[[#This Row],[Emission Factor (kg CO2/ mmBtu)]]*10^3</f>
        <v>1178085467029.8</v>
      </c>
      <c r="U9543" s="3">
        <f>Table1[[#This Row],[Emissions (g CO2)]]/(Table1[[#This Row],[Generation (TWh)]]*10^9)</f>
        <v>400.54993999999999</v>
      </c>
    </row>
    <row r="9544" spans="1:21" x14ac:dyDescent="0.35">
      <c r="A9544" t="s">
        <v>2384</v>
      </c>
      <c r="B9544" t="s">
        <v>3239</v>
      </c>
      <c r="C9544" t="str">
        <f>SUBSTITUTE(Table1[[#This Row],[Fuel]],", ",",")</f>
        <v>fossil gas: natural gas</v>
      </c>
      <c r="D9544" t="s">
        <v>3239</v>
      </c>
      <c r="H9544" t="s">
        <v>3438</v>
      </c>
      <c r="I9544">
        <v>850</v>
      </c>
      <c r="J9544" t="s">
        <v>3445</v>
      </c>
      <c r="K9544" t="s">
        <v>29</v>
      </c>
      <c r="L9544" t="s">
        <v>29</v>
      </c>
      <c r="M9544" t="s">
        <v>29</v>
      </c>
      <c r="N9544">
        <v>52.716239999999999</v>
      </c>
      <c r="O9544">
        <v>0.37914999999999999</v>
      </c>
      <c r="P9544" t="s">
        <v>3612</v>
      </c>
      <c r="Q9544" s="3">
        <f>Table1[[#This Row],[Capacity (MW)]]*0.395*8760*10^-6</f>
        <v>2.9411700000000001</v>
      </c>
      <c r="R9544" s="3" cm="1">
        <f t="array" ref="R9544">AVERAGE(VLOOKUP(_xlfn.TEXTSPLIT(Table1[[#This Row],[Fuel (no space after comma)]], ","), FuelList_Final_EF!$A$2:$B$65, 2, FALSE))</f>
        <v>53.06</v>
      </c>
      <c r="S9544" s="3">
        <f>Table1[[#This Row],[Generation (TWh)]]*10^9*VLOOKUP(Table1[[#This Row],[Turbine/Engine Technology]],Technology_HR!$A$2:$B$11,2,FALSE)*10^-6</f>
        <v>22202892.329999998</v>
      </c>
      <c r="T9544" s="5">
        <f>Table1[[#This Row],[Fuel Consumption (mmBtu)]]*Table1[[#This Row],[Emission Factor (kg CO2/ mmBtu)]]*10^3</f>
        <v>1178085467029.8</v>
      </c>
      <c r="U9544" s="3">
        <f>Table1[[#This Row],[Emissions (g CO2)]]/(Table1[[#This Row],[Generation (TWh)]]*10^9)</f>
        <v>400.54993999999999</v>
      </c>
    </row>
    <row r="9545" spans="1:21" x14ac:dyDescent="0.35">
      <c r="A9545" t="s">
        <v>2384</v>
      </c>
      <c r="B9545" t="s">
        <v>3239</v>
      </c>
      <c r="C9545" t="str">
        <f>SUBSTITUTE(Table1[[#This Row],[Fuel]],", ",",")</f>
        <v>fossil gas: natural gas</v>
      </c>
      <c r="D9545" t="s">
        <v>3239</v>
      </c>
      <c r="H9545" t="s">
        <v>3436</v>
      </c>
      <c r="I9545">
        <v>299</v>
      </c>
      <c r="J9545" t="s">
        <v>3444</v>
      </c>
      <c r="K9545" t="s">
        <v>29</v>
      </c>
      <c r="L9545" t="s">
        <v>29</v>
      </c>
      <c r="M9545" t="s">
        <v>29</v>
      </c>
      <c r="N9545">
        <v>52.716239999999999</v>
      </c>
      <c r="O9545">
        <v>0.37914999999999999</v>
      </c>
      <c r="P9545" t="s">
        <v>3612</v>
      </c>
      <c r="Q9545" s="3">
        <f>Table1[[#This Row],[Capacity (MW)]]*0.395*8760*10^-6</f>
        <v>1.0345998000000001</v>
      </c>
      <c r="R9545" s="3" cm="1">
        <f t="array" ref="R9545">AVERAGE(VLOOKUP(_xlfn.TEXTSPLIT(Table1[[#This Row],[Fuel (no space after comma)]], ","), FuelList_Final_EF!$A$2:$B$65, 2, FALSE))</f>
        <v>53.06</v>
      </c>
      <c r="S9545" s="3">
        <f>Table1[[#This Row],[Generation (TWh)]]*10^9*VLOOKUP(Table1[[#This Row],[Turbine/Engine Technology]],Technology_HR!$A$2:$B$11,2,FALSE)*10^-6</f>
        <v>11390943.798000002</v>
      </c>
      <c r="T9545" s="5">
        <f>Table1[[#This Row],[Fuel Consumption (mmBtu)]]*Table1[[#This Row],[Emission Factor (kg CO2/ mmBtu)]]*10^3</f>
        <v>604403477921.88013</v>
      </c>
      <c r="U9545" s="3">
        <f>Table1[[#This Row],[Emissions (g CO2)]]/(Table1[[#This Row],[Generation (TWh)]]*10^9)</f>
        <v>584.19060000000002</v>
      </c>
    </row>
    <row r="9546" spans="1:21" x14ac:dyDescent="0.35">
      <c r="A9546" t="s">
        <v>2360</v>
      </c>
      <c r="B9546" t="s">
        <v>3239</v>
      </c>
      <c r="C9546" t="str">
        <f>SUBSTITUTE(Table1[[#This Row],[Fuel]],", ",",")</f>
        <v>fossil gas: natural gas</v>
      </c>
      <c r="D9546" t="s">
        <v>3239</v>
      </c>
      <c r="H9546" t="s">
        <v>3441</v>
      </c>
      <c r="I9546">
        <v>21</v>
      </c>
      <c r="J9546" t="s">
        <v>3444</v>
      </c>
      <c r="K9546">
        <v>2025</v>
      </c>
      <c r="L9546" t="s">
        <v>29</v>
      </c>
      <c r="M9546" t="s">
        <v>29</v>
      </c>
      <c r="N9546">
        <v>53.488</v>
      </c>
      <c r="O9546">
        <v>-2.8567999999999998</v>
      </c>
      <c r="P9546" t="s">
        <v>3612</v>
      </c>
      <c r="Q9546" s="3">
        <f>Table1[[#This Row],[Capacity (MW)]]*0.395*8760*10^-6</f>
        <v>7.2664199999999998E-2</v>
      </c>
      <c r="R9546" s="3" cm="1">
        <f t="array" ref="R9546">AVERAGE(VLOOKUP(_xlfn.TEXTSPLIT(Table1[[#This Row],[Fuel (no space after comma)]], ","), FuelList_Final_EF!$A$2:$B$65, 2, FALSE))</f>
        <v>53.06</v>
      </c>
      <c r="S9546" s="3">
        <f>Table1[[#This Row],[Generation (TWh)]]*10^9*VLOOKUP(Table1[[#This Row],[Turbine/Engine Technology]],Technology_HR!$A$2:$B$11,2,FALSE)*10^-6</f>
        <v>548542.04579999996</v>
      </c>
      <c r="T9546" s="5">
        <f>Table1[[#This Row],[Fuel Consumption (mmBtu)]]*Table1[[#This Row],[Emission Factor (kg CO2/ mmBtu)]]*10^3</f>
        <v>29105640950.147999</v>
      </c>
      <c r="U9546" s="3">
        <f>Table1[[#This Row],[Emissions (g CO2)]]/(Table1[[#This Row],[Generation (TWh)]]*10^9)</f>
        <v>400.54993999999999</v>
      </c>
    </row>
    <row r="9547" spans="1:21" x14ac:dyDescent="0.35">
      <c r="A9547" t="s">
        <v>2360</v>
      </c>
      <c r="B9547" t="s">
        <v>3239</v>
      </c>
      <c r="C9547" t="str">
        <f>SUBSTITUTE(Table1[[#This Row],[Fuel]],", ",",")</f>
        <v>fossil gas: natural gas</v>
      </c>
      <c r="D9547" t="s">
        <v>3239</v>
      </c>
      <c r="H9547" t="s">
        <v>3441</v>
      </c>
      <c r="I9547">
        <v>20</v>
      </c>
      <c r="J9547" t="s">
        <v>3450</v>
      </c>
      <c r="K9547">
        <v>2026</v>
      </c>
      <c r="L9547" t="s">
        <v>29</v>
      </c>
      <c r="M9547" t="s">
        <v>29</v>
      </c>
      <c r="N9547">
        <v>53.488</v>
      </c>
      <c r="O9547">
        <v>-2.8567999999999998</v>
      </c>
      <c r="P9547" t="s">
        <v>3612</v>
      </c>
      <c r="Q9547" s="3">
        <f>Table1[[#This Row],[Capacity (MW)]]*0.395*8760*10^-6</f>
        <v>6.9204000000000002E-2</v>
      </c>
      <c r="R9547" s="3" cm="1">
        <f t="array" ref="R9547">AVERAGE(VLOOKUP(_xlfn.TEXTSPLIT(Table1[[#This Row],[Fuel (no space after comma)]], ","), FuelList_Final_EF!$A$2:$B$65, 2, FALSE))</f>
        <v>53.06</v>
      </c>
      <c r="S9547" s="3">
        <f>Table1[[#This Row],[Generation (TWh)]]*10^9*VLOOKUP(Table1[[#This Row],[Turbine/Engine Technology]],Technology_HR!$A$2:$B$11,2,FALSE)*10^-6</f>
        <v>522420.99599999998</v>
      </c>
      <c r="T9547" s="5">
        <f>Table1[[#This Row],[Fuel Consumption (mmBtu)]]*Table1[[#This Row],[Emission Factor (kg CO2/ mmBtu)]]*10^3</f>
        <v>27719658047.759998</v>
      </c>
      <c r="U9547" s="3">
        <f>Table1[[#This Row],[Emissions (g CO2)]]/(Table1[[#This Row],[Generation (TWh)]]*10^9)</f>
        <v>400.54993999999999</v>
      </c>
    </row>
    <row r="9548" spans="1:21" x14ac:dyDescent="0.35">
      <c r="A9548" t="s">
        <v>2363</v>
      </c>
      <c r="B9548" t="s">
        <v>3239</v>
      </c>
      <c r="C9548" t="str">
        <f>SUBSTITUTE(Table1[[#This Row],[Fuel]],", ",",")</f>
        <v>fossil gas: natural gas</v>
      </c>
      <c r="D9548" t="s">
        <v>3239</v>
      </c>
      <c r="H9548" t="s">
        <v>3438</v>
      </c>
      <c r="I9548">
        <v>905</v>
      </c>
      <c r="J9548" t="s">
        <v>3446</v>
      </c>
      <c r="K9548">
        <v>2010</v>
      </c>
      <c r="L9548" t="s">
        <v>29</v>
      </c>
      <c r="M9548" t="s">
        <v>29</v>
      </c>
      <c r="N9548">
        <v>50.387819999999998</v>
      </c>
      <c r="O9548">
        <v>-4.0109899999999996</v>
      </c>
      <c r="P9548" t="s">
        <v>3612</v>
      </c>
      <c r="Q9548" s="3">
        <f>Table1[[#This Row],[Capacity (MW)]]*0.395*8760*10^-6</f>
        <v>3.131481</v>
      </c>
      <c r="R9548" s="3" cm="1">
        <f t="array" ref="R9548">AVERAGE(VLOOKUP(_xlfn.TEXTSPLIT(Table1[[#This Row],[Fuel (no space after comma)]], ","), FuelList_Final_EF!$A$2:$B$65, 2, FALSE))</f>
        <v>53.06</v>
      </c>
      <c r="S9548" s="3">
        <f>Table1[[#This Row],[Generation (TWh)]]*10^9*VLOOKUP(Table1[[#This Row],[Turbine/Engine Technology]],Technology_HR!$A$2:$B$11,2,FALSE)*10^-6</f>
        <v>23639550.068999998</v>
      </c>
      <c r="T9548" s="5">
        <f>Table1[[#This Row],[Fuel Consumption (mmBtu)]]*Table1[[#This Row],[Emission Factor (kg CO2/ mmBtu)]]*10^3</f>
        <v>1254314526661.1399</v>
      </c>
      <c r="U9548" s="3">
        <f>Table1[[#This Row],[Emissions (g CO2)]]/(Table1[[#This Row],[Generation (TWh)]]*10^9)</f>
        <v>400.54993999999999</v>
      </c>
    </row>
    <row r="9549" spans="1:21" x14ac:dyDescent="0.35">
      <c r="A9549" t="s">
        <v>2385</v>
      </c>
      <c r="B9549" t="s">
        <v>3239</v>
      </c>
      <c r="C9549" t="str">
        <f>SUBSTITUTE(Table1[[#This Row],[Fuel]],", ",",")</f>
        <v>fossil gas: natural gas</v>
      </c>
      <c r="D9549" t="s">
        <v>3239</v>
      </c>
      <c r="H9549" t="s">
        <v>3441</v>
      </c>
      <c r="I9549">
        <v>49.5</v>
      </c>
      <c r="J9549" t="s">
        <v>3451</v>
      </c>
      <c r="K9549">
        <v>2024</v>
      </c>
      <c r="L9549" t="s">
        <v>29</v>
      </c>
      <c r="M9549" t="s">
        <v>29</v>
      </c>
      <c r="N9549">
        <v>54.9726</v>
      </c>
      <c r="O9549">
        <v>-1.7142999999999999</v>
      </c>
      <c r="P9549" t="s">
        <v>3612</v>
      </c>
      <c r="Q9549" s="3">
        <f>Table1[[#This Row],[Capacity (MW)]]*0.395*8760*10^-6</f>
        <v>0.17127990000000001</v>
      </c>
      <c r="R9549" s="3" cm="1">
        <f t="array" ref="R9549">AVERAGE(VLOOKUP(_xlfn.TEXTSPLIT(Table1[[#This Row],[Fuel (no space after comma)]], ","), FuelList_Final_EF!$A$2:$B$65, 2, FALSE))</f>
        <v>53.06</v>
      </c>
      <c r="S9549" s="3">
        <f>Table1[[#This Row],[Generation (TWh)]]*10^9*VLOOKUP(Table1[[#This Row],[Turbine/Engine Technology]],Technology_HR!$A$2:$B$11,2,FALSE)*10^-6</f>
        <v>1292991.9650999999</v>
      </c>
      <c r="T9549" s="5">
        <f>Table1[[#This Row],[Fuel Consumption (mmBtu)]]*Table1[[#This Row],[Emission Factor (kg CO2/ mmBtu)]]*10^3</f>
        <v>68606153668.205994</v>
      </c>
      <c r="U9549" s="3">
        <f>Table1[[#This Row],[Emissions (g CO2)]]/(Table1[[#This Row],[Generation (TWh)]]*10^9)</f>
        <v>400.54993999999994</v>
      </c>
    </row>
    <row r="9550" spans="1:21" x14ac:dyDescent="0.35">
      <c r="A9550" t="s">
        <v>1360</v>
      </c>
      <c r="B9550" t="s">
        <v>3295</v>
      </c>
      <c r="C9550" t="str">
        <f>SUBSTITUTE(Table1[[#This Row],[Fuel]],", ",",")</f>
        <v>fossil liquids: diesel,fossil liquids: heavy fuel oil</v>
      </c>
      <c r="D9550" t="s">
        <v>3258</v>
      </c>
      <c r="E9550" t="s">
        <v>3241</v>
      </c>
      <c r="H9550" t="s">
        <v>3441</v>
      </c>
      <c r="I9550">
        <v>72.8</v>
      </c>
      <c r="J9550" t="s">
        <v>3446</v>
      </c>
      <c r="K9550">
        <v>1953</v>
      </c>
      <c r="L9550" t="s">
        <v>29</v>
      </c>
      <c r="M9550" t="s">
        <v>29</v>
      </c>
      <c r="N9550">
        <v>60.166800000000002</v>
      </c>
      <c r="O9550">
        <v>-1.1644000000000001</v>
      </c>
      <c r="P9550" t="s">
        <v>3612</v>
      </c>
      <c r="Q9550" s="3">
        <f>Table1[[#This Row],[Capacity (MW)]]*0.395*8760*10^-6</f>
        <v>0.25190256</v>
      </c>
      <c r="R9550" s="3" cm="1">
        <f t="array" ref="R9550">AVERAGE(VLOOKUP(_xlfn.TEXTSPLIT(Table1[[#This Row],[Fuel (no space after comma)]], ","), FuelList_Final_EF!$A$2:$B$65, 2, FALSE))</f>
        <v>79.854606304394977</v>
      </c>
      <c r="S9550" s="3">
        <f>Table1[[#This Row],[Generation (TWh)]]*10^9*VLOOKUP(Table1[[#This Row],[Turbine/Engine Technology]],Technology_HR!$A$2:$B$11,2,FALSE)*10^-6</f>
        <v>1901612.4254399999</v>
      </c>
      <c r="T9550" s="5">
        <f>Table1[[#This Row],[Fuel Consumption (mmBtu)]]*Table1[[#This Row],[Emission Factor (kg CO2/ mmBtu)]]*10^3</f>
        <v>151852511577.05682</v>
      </c>
      <c r="U9550" s="3">
        <f>Table1[[#This Row],[Emissions (g CO2)]]/(Table1[[#This Row],[Generation (TWh)]]*10^9)</f>
        <v>602.8224229918776</v>
      </c>
    </row>
    <row r="9551" spans="1:21" x14ac:dyDescent="0.35">
      <c r="A9551" t="s">
        <v>2360</v>
      </c>
      <c r="B9551" t="s">
        <v>3239</v>
      </c>
      <c r="C9551" t="str">
        <f>SUBSTITUTE(Table1[[#This Row],[Fuel]],", ",",")</f>
        <v>fossil gas: natural gas</v>
      </c>
      <c r="D9551" t="s">
        <v>3239</v>
      </c>
      <c r="H9551" t="s">
        <v>3441</v>
      </c>
      <c r="I9551">
        <v>20.7</v>
      </c>
      <c r="J9551" t="s">
        <v>3446</v>
      </c>
      <c r="K9551">
        <v>2021</v>
      </c>
      <c r="L9551" t="s">
        <v>29</v>
      </c>
      <c r="M9551" t="s">
        <v>29</v>
      </c>
      <c r="N9551">
        <v>56.1999</v>
      </c>
      <c r="O9551">
        <v>-3.0207999999999999</v>
      </c>
      <c r="P9551" t="s">
        <v>3612</v>
      </c>
      <c r="Q9551" s="3">
        <f>Table1[[#This Row],[Capacity (MW)]]*0.395*8760*10^-6</f>
        <v>7.1626140000000005E-2</v>
      </c>
      <c r="R9551" s="3" cm="1">
        <f t="array" ref="R9551">AVERAGE(VLOOKUP(_xlfn.TEXTSPLIT(Table1[[#This Row],[Fuel (no space after comma)]], ","), FuelList_Final_EF!$A$2:$B$65, 2, FALSE))</f>
        <v>53.06</v>
      </c>
      <c r="S9551" s="3">
        <f>Table1[[#This Row],[Generation (TWh)]]*10^9*VLOOKUP(Table1[[#This Row],[Turbine/Engine Technology]],Technology_HR!$A$2:$B$11,2,FALSE)*10^-6</f>
        <v>540705.73086000001</v>
      </c>
      <c r="T9551" s="5">
        <f>Table1[[#This Row],[Fuel Consumption (mmBtu)]]*Table1[[#This Row],[Emission Factor (kg CO2/ mmBtu)]]*10^3</f>
        <v>28689846079.431602</v>
      </c>
      <c r="U9551" s="3">
        <f>Table1[[#This Row],[Emissions (g CO2)]]/(Table1[[#This Row],[Generation (TWh)]]*10^9)</f>
        <v>400.54994000000005</v>
      </c>
    </row>
    <row r="9552" spans="1:21" x14ac:dyDescent="0.35">
      <c r="A9552" t="s">
        <v>2367</v>
      </c>
      <c r="B9552" t="s">
        <v>3239</v>
      </c>
      <c r="C9552" t="str">
        <f>SUBSTITUTE(Table1[[#This Row],[Fuel]],", ",",")</f>
        <v>fossil gas: natural gas</v>
      </c>
      <c r="D9552" t="s">
        <v>3239</v>
      </c>
      <c r="H9552" t="s">
        <v>3436</v>
      </c>
      <c r="I9552">
        <v>38</v>
      </c>
      <c r="J9552" t="s">
        <v>3446</v>
      </c>
      <c r="K9552">
        <v>1997</v>
      </c>
      <c r="L9552" t="s">
        <v>29</v>
      </c>
      <c r="M9552" t="s">
        <v>29</v>
      </c>
      <c r="N9552">
        <v>53.640630000000002</v>
      </c>
      <c r="O9552">
        <v>-0.25781999999999999</v>
      </c>
      <c r="P9552" t="s">
        <v>3612</v>
      </c>
      <c r="Q9552" s="3">
        <f>Table1[[#This Row],[Capacity (MW)]]*0.395*8760*10^-6</f>
        <v>0.13148760000000001</v>
      </c>
      <c r="R9552" s="3" cm="1">
        <f t="array" ref="R9552">AVERAGE(VLOOKUP(_xlfn.TEXTSPLIT(Table1[[#This Row],[Fuel (no space after comma)]], ","), FuelList_Final_EF!$A$2:$B$65, 2, FALSE))</f>
        <v>53.06</v>
      </c>
      <c r="S9552" s="3">
        <f>Table1[[#This Row],[Generation (TWh)]]*10^9*VLOOKUP(Table1[[#This Row],[Turbine/Engine Technology]],Technology_HR!$A$2:$B$11,2,FALSE)*10^-6</f>
        <v>1447678.4760000003</v>
      </c>
      <c r="T9552" s="5">
        <f>Table1[[#This Row],[Fuel Consumption (mmBtu)]]*Table1[[#This Row],[Emission Factor (kg CO2/ mmBtu)]]*10^3</f>
        <v>76813819936.560013</v>
      </c>
      <c r="U9552" s="3">
        <f>Table1[[#This Row],[Emissions (g CO2)]]/(Table1[[#This Row],[Generation (TWh)]]*10^9)</f>
        <v>584.19060000000002</v>
      </c>
    </row>
    <row r="9553" spans="1:21" x14ac:dyDescent="0.35">
      <c r="A9553" t="s">
        <v>2367</v>
      </c>
      <c r="B9553" t="s">
        <v>3239</v>
      </c>
      <c r="C9553" t="str">
        <f>SUBSTITUTE(Table1[[#This Row],[Fuel]],", ",",")</f>
        <v>fossil gas: natural gas</v>
      </c>
      <c r="D9553" t="s">
        <v>3239</v>
      </c>
      <c r="H9553" t="s">
        <v>3438</v>
      </c>
      <c r="I9553">
        <v>735</v>
      </c>
      <c r="J9553" t="s">
        <v>3446</v>
      </c>
      <c r="K9553">
        <v>1995</v>
      </c>
      <c r="L9553" t="s">
        <v>29</v>
      </c>
      <c r="M9553" t="s">
        <v>29</v>
      </c>
      <c r="N9553">
        <v>52.205329999999996</v>
      </c>
      <c r="O9553">
        <v>-0.26679999999999998</v>
      </c>
      <c r="P9553" t="s">
        <v>3612</v>
      </c>
      <c r="Q9553" s="3">
        <f>Table1[[#This Row],[Capacity (MW)]]*0.395*8760*10^-6</f>
        <v>2.543247</v>
      </c>
      <c r="R9553" s="3" cm="1">
        <f t="array" ref="R9553">AVERAGE(VLOOKUP(_xlfn.TEXTSPLIT(Table1[[#This Row],[Fuel (no space after comma)]], ","), FuelList_Final_EF!$A$2:$B$65, 2, FALSE))</f>
        <v>53.06</v>
      </c>
      <c r="S9553" s="3">
        <f>Table1[[#This Row],[Generation (TWh)]]*10^9*VLOOKUP(Table1[[#This Row],[Turbine/Engine Technology]],Technology_HR!$A$2:$B$11,2,FALSE)*10^-6</f>
        <v>19198971.603</v>
      </c>
      <c r="T9553" s="5">
        <f>Table1[[#This Row],[Fuel Consumption (mmBtu)]]*Table1[[#This Row],[Emission Factor (kg CO2/ mmBtu)]]*10^3</f>
        <v>1018697433255.1801</v>
      </c>
      <c r="U9553" s="3">
        <f>Table1[[#This Row],[Emissions (g CO2)]]/(Table1[[#This Row],[Generation (TWh)]]*10^9)</f>
        <v>400.54994000000005</v>
      </c>
    </row>
    <row r="9554" spans="1:21" x14ac:dyDescent="0.35">
      <c r="A9554" t="s">
        <v>1810</v>
      </c>
      <c r="B9554" t="s">
        <v>3239</v>
      </c>
      <c r="C9554" t="str">
        <f>SUBSTITUTE(Table1[[#This Row],[Fuel]],", ",",")</f>
        <v>fossil gas: natural gas</v>
      </c>
      <c r="D9554" t="s">
        <v>3239</v>
      </c>
      <c r="H9554" t="s">
        <v>3441</v>
      </c>
      <c r="I9554">
        <v>20</v>
      </c>
      <c r="J9554" t="s">
        <v>3446</v>
      </c>
      <c r="K9554">
        <v>2021</v>
      </c>
      <c r="L9554" t="s">
        <v>29</v>
      </c>
      <c r="M9554" t="s">
        <v>29</v>
      </c>
      <c r="N9554">
        <v>51.64958</v>
      </c>
      <c r="O9554">
        <v>-3.85432</v>
      </c>
      <c r="P9554" t="s">
        <v>3612</v>
      </c>
      <c r="Q9554" s="3">
        <f>Table1[[#This Row],[Capacity (MW)]]*0.395*8760*10^-6</f>
        <v>6.9204000000000002E-2</v>
      </c>
      <c r="R9554" s="3" cm="1">
        <f t="array" ref="R9554">AVERAGE(VLOOKUP(_xlfn.TEXTSPLIT(Table1[[#This Row],[Fuel (no space after comma)]], ","), FuelList_Final_EF!$A$2:$B$65, 2, FALSE))</f>
        <v>53.06</v>
      </c>
      <c r="S9554" s="3">
        <f>Table1[[#This Row],[Generation (TWh)]]*10^9*VLOOKUP(Table1[[#This Row],[Turbine/Engine Technology]],Technology_HR!$A$2:$B$11,2,FALSE)*10^-6</f>
        <v>522420.99599999998</v>
      </c>
      <c r="T9554" s="5">
        <f>Table1[[#This Row],[Fuel Consumption (mmBtu)]]*Table1[[#This Row],[Emission Factor (kg CO2/ mmBtu)]]*10^3</f>
        <v>27719658047.759998</v>
      </c>
      <c r="U9554" s="3">
        <f>Table1[[#This Row],[Emissions (g CO2)]]/(Table1[[#This Row],[Generation (TWh)]]*10^9)</f>
        <v>400.54993999999999</v>
      </c>
    </row>
    <row r="9555" spans="1:21" x14ac:dyDescent="0.35">
      <c r="A9555" t="s">
        <v>2386</v>
      </c>
      <c r="B9555" t="s">
        <v>3263</v>
      </c>
      <c r="C9555" t="str">
        <f>SUBSTITUTE(Table1[[#This Row],[Fuel]],", ",",")</f>
        <v>fossil gas: natural gas,fossil liquids: heavy fuel oil</v>
      </c>
      <c r="D9555" t="s">
        <v>3239</v>
      </c>
      <c r="E9555" t="s">
        <v>3241</v>
      </c>
      <c r="H9555" t="s">
        <v>3438</v>
      </c>
      <c r="I9555">
        <v>23</v>
      </c>
      <c r="J9555" t="s">
        <v>3446</v>
      </c>
      <c r="K9555">
        <v>2001</v>
      </c>
      <c r="L9555" t="s">
        <v>29</v>
      </c>
      <c r="M9555" t="s">
        <v>29</v>
      </c>
      <c r="N9555">
        <v>53.275458999999998</v>
      </c>
      <c r="O9555">
        <v>-2.1100650000000001</v>
      </c>
      <c r="P9555" t="s">
        <v>3612</v>
      </c>
      <c r="Q9555" s="3">
        <f>Table1[[#This Row],[Capacity (MW)]]*0.395*8760*10^-6</f>
        <v>7.9584600000000005E-2</v>
      </c>
      <c r="R9555" s="3" cm="1">
        <f t="array" ref="R9555">AVERAGE(VLOOKUP(_xlfn.TEXTSPLIT(Table1[[#This Row],[Fuel (no space after comma)]], ","), FuelList_Final_EF!$A$2:$B$65, 2, FALSE))</f>
        <v>67.331265155508703</v>
      </c>
      <c r="S9555" s="3">
        <f>Table1[[#This Row],[Generation (TWh)]]*10^9*VLOOKUP(Table1[[#This Row],[Turbine/Engine Technology]],Technology_HR!$A$2:$B$11,2,FALSE)*10^-6</f>
        <v>600784.14539999992</v>
      </c>
      <c r="T9555" s="5">
        <f>Table1[[#This Row],[Fuel Consumption (mmBtu)]]*Table1[[#This Row],[Emission Factor (kg CO2/ mmBtu)]]*10^3</f>
        <v>40451556595.153084</v>
      </c>
      <c r="U9555" s="3">
        <f>Table1[[#This Row],[Emissions (g CO2)]]/(Table1[[#This Row],[Generation (TWh)]]*10^9)</f>
        <v>508.28372065893507</v>
      </c>
    </row>
    <row r="9556" spans="1:21" x14ac:dyDescent="0.35">
      <c r="A9556" t="s">
        <v>2369</v>
      </c>
      <c r="B9556" t="s">
        <v>3239</v>
      </c>
      <c r="C9556" t="str">
        <f>SUBSTITUTE(Table1[[#This Row],[Fuel]],", ",",")</f>
        <v>fossil gas: natural gas</v>
      </c>
      <c r="D9556" t="s">
        <v>3239</v>
      </c>
      <c r="H9556" t="s">
        <v>3441</v>
      </c>
      <c r="I9556">
        <v>50</v>
      </c>
      <c r="J9556" t="s">
        <v>3447</v>
      </c>
      <c r="K9556">
        <v>2026</v>
      </c>
      <c r="L9556" t="s">
        <v>29</v>
      </c>
      <c r="M9556" t="s">
        <v>29</v>
      </c>
      <c r="N9556">
        <v>51.4818</v>
      </c>
      <c r="O9556">
        <v>-0.76259999999999994</v>
      </c>
      <c r="P9556" t="s">
        <v>3612</v>
      </c>
      <c r="Q9556" s="3">
        <f>Table1[[#This Row],[Capacity (MW)]]*0.395*8760*10^-6</f>
        <v>0.17301</v>
      </c>
      <c r="R9556" s="3" cm="1">
        <f t="array" ref="R9556">AVERAGE(VLOOKUP(_xlfn.TEXTSPLIT(Table1[[#This Row],[Fuel (no space after comma)]], ","), FuelList_Final_EF!$A$2:$B$65, 2, FALSE))</f>
        <v>53.06</v>
      </c>
      <c r="S9556" s="3">
        <f>Table1[[#This Row],[Generation (TWh)]]*10^9*VLOOKUP(Table1[[#This Row],[Turbine/Engine Technology]],Technology_HR!$A$2:$B$11,2,FALSE)*10^-6</f>
        <v>1306052.49</v>
      </c>
      <c r="T9556" s="5">
        <f>Table1[[#This Row],[Fuel Consumption (mmBtu)]]*Table1[[#This Row],[Emission Factor (kg CO2/ mmBtu)]]*10^3</f>
        <v>69299145119.400009</v>
      </c>
      <c r="U9556" s="3">
        <f>Table1[[#This Row],[Emissions (g CO2)]]/(Table1[[#This Row],[Generation (TWh)]]*10^9)</f>
        <v>400.54994000000005</v>
      </c>
    </row>
    <row r="9557" spans="1:21" x14ac:dyDescent="0.35">
      <c r="A9557" t="s">
        <v>2387</v>
      </c>
      <c r="B9557" t="s">
        <v>3239</v>
      </c>
      <c r="C9557" t="str">
        <f>SUBSTITUTE(Table1[[#This Row],[Fuel]],", ",",")</f>
        <v>fossil gas: natural gas</v>
      </c>
      <c r="D9557" t="s">
        <v>3239</v>
      </c>
      <c r="H9557" t="s">
        <v>3438</v>
      </c>
      <c r="I9557">
        <v>920</v>
      </c>
      <c r="J9557" t="s">
        <v>3446</v>
      </c>
      <c r="K9557">
        <v>2009</v>
      </c>
      <c r="L9557" t="s">
        <v>29</v>
      </c>
      <c r="M9557" t="s">
        <v>29</v>
      </c>
      <c r="N9557">
        <v>50.897979999999997</v>
      </c>
      <c r="O9557">
        <v>-1.4375100000000001</v>
      </c>
      <c r="P9557" t="s">
        <v>3612</v>
      </c>
      <c r="Q9557" s="3">
        <f>Table1[[#This Row],[Capacity (MW)]]*0.395*8760*10^-6</f>
        <v>3.1833840000000002</v>
      </c>
      <c r="R9557" s="3" cm="1">
        <f t="array" ref="R9557">AVERAGE(VLOOKUP(_xlfn.TEXTSPLIT(Table1[[#This Row],[Fuel (no space after comma)]], ","), FuelList_Final_EF!$A$2:$B$65, 2, FALSE))</f>
        <v>53.06</v>
      </c>
      <c r="S9557" s="3">
        <f>Table1[[#This Row],[Generation (TWh)]]*10^9*VLOOKUP(Table1[[#This Row],[Turbine/Engine Technology]],Technology_HR!$A$2:$B$11,2,FALSE)*10^-6</f>
        <v>24031365.816</v>
      </c>
      <c r="T9557" s="5">
        <f>Table1[[#This Row],[Fuel Consumption (mmBtu)]]*Table1[[#This Row],[Emission Factor (kg CO2/ mmBtu)]]*10^3</f>
        <v>1275104270196.96</v>
      </c>
      <c r="U9557" s="3">
        <f>Table1[[#This Row],[Emissions (g CO2)]]/(Table1[[#This Row],[Generation (TWh)]]*10^9)</f>
        <v>400.54993999999999</v>
      </c>
    </row>
    <row r="9558" spans="1:21" x14ac:dyDescent="0.35">
      <c r="A9558" t="s">
        <v>2388</v>
      </c>
      <c r="B9558" t="s">
        <v>3239</v>
      </c>
      <c r="C9558" t="str">
        <f>SUBSTITUTE(Table1[[#This Row],[Fuel]],", ",",")</f>
        <v>fossil gas: natural gas</v>
      </c>
      <c r="D9558" t="s">
        <v>3239</v>
      </c>
      <c r="H9558" t="s">
        <v>3438</v>
      </c>
      <c r="I9558">
        <v>299</v>
      </c>
      <c r="J9558" t="s">
        <v>3445</v>
      </c>
      <c r="K9558" t="s">
        <v>29</v>
      </c>
      <c r="L9558" t="s">
        <v>29</v>
      </c>
      <c r="M9558" t="s">
        <v>29</v>
      </c>
      <c r="N9558">
        <v>52.925710000000002</v>
      </c>
      <c r="O9558">
        <v>-2.1641300000000001</v>
      </c>
      <c r="P9558" t="s">
        <v>3612</v>
      </c>
      <c r="Q9558" s="3">
        <f>Table1[[#This Row],[Capacity (MW)]]*0.395*8760*10^-6</f>
        <v>1.0345998000000001</v>
      </c>
      <c r="R9558" s="3" cm="1">
        <f t="array" ref="R9558">AVERAGE(VLOOKUP(_xlfn.TEXTSPLIT(Table1[[#This Row],[Fuel (no space after comma)]], ","), FuelList_Final_EF!$A$2:$B$65, 2, FALSE))</f>
        <v>53.06</v>
      </c>
      <c r="S9558" s="3">
        <f>Table1[[#This Row],[Generation (TWh)]]*10^9*VLOOKUP(Table1[[#This Row],[Turbine/Engine Technology]],Technology_HR!$A$2:$B$11,2,FALSE)*10^-6</f>
        <v>7810193.8902000003</v>
      </c>
      <c r="T9558" s="5">
        <f>Table1[[#This Row],[Fuel Consumption (mmBtu)]]*Table1[[#This Row],[Emission Factor (kg CO2/ mmBtu)]]*10^3</f>
        <v>414408887814.01202</v>
      </c>
      <c r="U9558" s="3">
        <f>Table1[[#This Row],[Emissions (g CO2)]]/(Table1[[#This Row],[Generation (TWh)]]*10^9)</f>
        <v>400.54993999999999</v>
      </c>
    </row>
    <row r="9559" spans="1:21" x14ac:dyDescent="0.35">
      <c r="A9559" t="s">
        <v>29</v>
      </c>
      <c r="B9559" t="s">
        <v>3239</v>
      </c>
      <c r="C9559" t="str">
        <f>SUBSTITUTE(Table1[[#This Row],[Fuel]],", ",",")</f>
        <v>fossil gas: natural gas</v>
      </c>
      <c r="D9559" t="s">
        <v>3239</v>
      </c>
      <c r="H9559" t="s">
        <v>3438</v>
      </c>
      <c r="I9559">
        <v>500</v>
      </c>
      <c r="J9559" t="s">
        <v>3450</v>
      </c>
      <c r="K9559">
        <v>2030</v>
      </c>
      <c r="L9559" t="s">
        <v>29</v>
      </c>
      <c r="M9559" t="s">
        <v>29</v>
      </c>
      <c r="N9559">
        <v>51.43956</v>
      </c>
      <c r="O9559">
        <v>0.68938999999999995</v>
      </c>
      <c r="P9559" t="s">
        <v>3612</v>
      </c>
      <c r="Q9559" s="3">
        <f>Table1[[#This Row],[Capacity (MW)]]*0.395*8760*10^-6</f>
        <v>1.7301</v>
      </c>
      <c r="R9559" s="3" cm="1">
        <f t="array" ref="R9559">AVERAGE(VLOOKUP(_xlfn.TEXTSPLIT(Table1[[#This Row],[Fuel (no space after comma)]], ","), FuelList_Final_EF!$A$2:$B$65, 2, FALSE))</f>
        <v>53.06</v>
      </c>
      <c r="S9559" s="3">
        <f>Table1[[#This Row],[Generation (TWh)]]*10^9*VLOOKUP(Table1[[#This Row],[Turbine/Engine Technology]],Technology_HR!$A$2:$B$11,2,FALSE)*10^-6</f>
        <v>13060524.899999999</v>
      </c>
      <c r="T9559" s="5">
        <f>Table1[[#This Row],[Fuel Consumption (mmBtu)]]*Table1[[#This Row],[Emission Factor (kg CO2/ mmBtu)]]*10^3</f>
        <v>692991451194</v>
      </c>
      <c r="U9559" s="3">
        <f>Table1[[#This Row],[Emissions (g CO2)]]/(Table1[[#This Row],[Generation (TWh)]]*10^9)</f>
        <v>400.54993999999999</v>
      </c>
    </row>
    <row r="9560" spans="1:21" x14ac:dyDescent="0.35">
      <c r="A9560" t="s">
        <v>1360</v>
      </c>
      <c r="B9560" t="s">
        <v>3239</v>
      </c>
      <c r="C9560" t="str">
        <f>SUBSTITUTE(Table1[[#This Row],[Fuel]],", ",",")</f>
        <v>fossil gas: natural gas</v>
      </c>
      <c r="D9560" t="s">
        <v>3239</v>
      </c>
      <c r="H9560" t="s">
        <v>3438</v>
      </c>
      <c r="I9560">
        <v>755</v>
      </c>
      <c r="J9560" t="s">
        <v>3446</v>
      </c>
      <c r="K9560">
        <v>1995</v>
      </c>
      <c r="L9560" t="s">
        <v>29</v>
      </c>
      <c r="M9560" t="s">
        <v>29</v>
      </c>
      <c r="N9560">
        <v>51.43956</v>
      </c>
      <c r="O9560">
        <v>0.68938999999999995</v>
      </c>
      <c r="P9560" t="s">
        <v>3612</v>
      </c>
      <c r="Q9560" s="3">
        <f>Table1[[#This Row],[Capacity (MW)]]*0.395*8760*10^-6</f>
        <v>2.6124510000000001</v>
      </c>
      <c r="R9560" s="3" cm="1">
        <f t="array" ref="R9560">AVERAGE(VLOOKUP(_xlfn.TEXTSPLIT(Table1[[#This Row],[Fuel (no space after comma)]], ","), FuelList_Final_EF!$A$2:$B$65, 2, FALSE))</f>
        <v>53.06</v>
      </c>
      <c r="S9560" s="3">
        <f>Table1[[#This Row],[Generation (TWh)]]*10^9*VLOOKUP(Table1[[#This Row],[Turbine/Engine Technology]],Technology_HR!$A$2:$B$11,2,FALSE)*10^-6</f>
        <v>19721392.598999999</v>
      </c>
      <c r="T9560" s="5">
        <f>Table1[[#This Row],[Fuel Consumption (mmBtu)]]*Table1[[#This Row],[Emission Factor (kg CO2/ mmBtu)]]*10^3</f>
        <v>1046417091302.9401</v>
      </c>
      <c r="U9560" s="3">
        <f>Table1[[#This Row],[Emissions (g CO2)]]/(Table1[[#This Row],[Generation (TWh)]]*10^9)</f>
        <v>400.54994000000005</v>
      </c>
    </row>
    <row r="9561" spans="1:21" x14ac:dyDescent="0.35">
      <c r="A9561" t="s">
        <v>29</v>
      </c>
      <c r="B9561" t="s">
        <v>3239</v>
      </c>
      <c r="C9561" t="str">
        <f>SUBSTITUTE(Table1[[#This Row],[Fuel]],", ",",")</f>
        <v>fossil gas: natural gas</v>
      </c>
      <c r="D9561" t="s">
        <v>3239</v>
      </c>
      <c r="H9561" t="s">
        <v>3438</v>
      </c>
      <c r="I9561">
        <v>175</v>
      </c>
      <c r="J9561" t="s">
        <v>3450</v>
      </c>
      <c r="K9561">
        <v>2028</v>
      </c>
      <c r="L9561" t="s">
        <v>29</v>
      </c>
      <c r="M9561" t="s">
        <v>29</v>
      </c>
      <c r="N9561">
        <v>51.43956</v>
      </c>
      <c r="O9561">
        <v>0.68938999999999995</v>
      </c>
      <c r="P9561" t="s">
        <v>3612</v>
      </c>
      <c r="Q9561" s="3">
        <f>Table1[[#This Row],[Capacity (MW)]]*0.395*8760*10^-6</f>
        <v>0.60553499999999993</v>
      </c>
      <c r="R9561" s="3" cm="1">
        <f t="array" ref="R9561">AVERAGE(VLOOKUP(_xlfn.TEXTSPLIT(Table1[[#This Row],[Fuel (no space after comma)]], ","), FuelList_Final_EF!$A$2:$B$65, 2, FALSE))</f>
        <v>53.06</v>
      </c>
      <c r="S9561" s="3">
        <f>Table1[[#This Row],[Generation (TWh)]]*10^9*VLOOKUP(Table1[[#This Row],[Turbine/Engine Technology]],Technology_HR!$A$2:$B$11,2,FALSE)*10^-6</f>
        <v>4571183.7149999989</v>
      </c>
      <c r="T9561" s="5">
        <f>Table1[[#This Row],[Fuel Consumption (mmBtu)]]*Table1[[#This Row],[Emission Factor (kg CO2/ mmBtu)]]*10^3</f>
        <v>242547007917.89996</v>
      </c>
      <c r="U9561" s="3">
        <f>Table1[[#This Row],[Emissions (g CO2)]]/(Table1[[#This Row],[Generation (TWh)]]*10^9)</f>
        <v>400.54993999999999</v>
      </c>
    </row>
    <row r="9562" spans="1:21" x14ac:dyDescent="0.35">
      <c r="A9562" t="s">
        <v>2389</v>
      </c>
      <c r="B9562" t="s">
        <v>3239</v>
      </c>
      <c r="C9562" t="str">
        <f>SUBSTITUTE(Table1[[#This Row],[Fuel]],", ",",")</f>
        <v>fossil gas: natural gas</v>
      </c>
      <c r="D9562" t="s">
        <v>3239</v>
      </c>
      <c r="H9562" t="s">
        <v>3441</v>
      </c>
      <c r="I9562">
        <v>20</v>
      </c>
      <c r="J9562" t="s">
        <v>3447</v>
      </c>
      <c r="K9562">
        <v>2026</v>
      </c>
      <c r="L9562" t="s">
        <v>29</v>
      </c>
      <c r="M9562" t="s">
        <v>29</v>
      </c>
      <c r="N9562">
        <v>51.43956</v>
      </c>
      <c r="O9562">
        <v>0.68938999999999995</v>
      </c>
      <c r="P9562" t="s">
        <v>3612</v>
      </c>
      <c r="Q9562" s="3">
        <f>Table1[[#This Row],[Capacity (MW)]]*0.395*8760*10^-6</f>
        <v>6.9204000000000002E-2</v>
      </c>
      <c r="R9562" s="3" cm="1">
        <f t="array" ref="R9562">AVERAGE(VLOOKUP(_xlfn.TEXTSPLIT(Table1[[#This Row],[Fuel (no space after comma)]], ","), FuelList_Final_EF!$A$2:$B$65, 2, FALSE))</f>
        <v>53.06</v>
      </c>
      <c r="S9562" s="3">
        <f>Table1[[#This Row],[Generation (TWh)]]*10^9*VLOOKUP(Table1[[#This Row],[Turbine/Engine Technology]],Technology_HR!$A$2:$B$11,2,FALSE)*10^-6</f>
        <v>522420.99599999998</v>
      </c>
      <c r="T9562" s="5">
        <f>Table1[[#This Row],[Fuel Consumption (mmBtu)]]*Table1[[#This Row],[Emission Factor (kg CO2/ mmBtu)]]*10^3</f>
        <v>27719658047.759998</v>
      </c>
      <c r="U9562" s="3">
        <f>Table1[[#This Row],[Emissions (g CO2)]]/(Table1[[#This Row],[Generation (TWh)]]*10^9)</f>
        <v>400.54993999999999</v>
      </c>
    </row>
    <row r="9563" spans="1:21" x14ac:dyDescent="0.35">
      <c r="A9563" t="s">
        <v>2390</v>
      </c>
      <c r="B9563" t="s">
        <v>3239</v>
      </c>
      <c r="C9563" t="str">
        <f>SUBSTITUTE(Table1[[#This Row],[Fuel]],", ",",")</f>
        <v>fossil gas: natural gas</v>
      </c>
      <c r="D9563" t="s">
        <v>3239</v>
      </c>
      <c r="H9563" t="s">
        <v>3441</v>
      </c>
      <c r="I9563">
        <v>35</v>
      </c>
      <c r="J9563" t="s">
        <v>3447</v>
      </c>
      <c r="K9563">
        <v>2025</v>
      </c>
      <c r="L9563" t="s">
        <v>29</v>
      </c>
      <c r="M9563" t="s">
        <v>29</v>
      </c>
      <c r="N9563">
        <v>54.762500000000003</v>
      </c>
      <c r="O9563">
        <v>-1.3605</v>
      </c>
      <c r="P9563" t="s">
        <v>3612</v>
      </c>
      <c r="Q9563" s="3">
        <f>Table1[[#This Row],[Capacity (MW)]]*0.395*8760*10^-6</f>
        <v>0.12110700000000001</v>
      </c>
      <c r="R9563" s="3" cm="1">
        <f t="array" ref="R9563">AVERAGE(VLOOKUP(_xlfn.TEXTSPLIT(Table1[[#This Row],[Fuel (no space after comma)]], ","), FuelList_Final_EF!$A$2:$B$65, 2, FALSE))</f>
        <v>53.06</v>
      </c>
      <c r="S9563" s="3">
        <f>Table1[[#This Row],[Generation (TWh)]]*10^9*VLOOKUP(Table1[[#This Row],[Turbine/Engine Technology]],Technology_HR!$A$2:$B$11,2,FALSE)*10^-6</f>
        <v>914236.74300000002</v>
      </c>
      <c r="T9563" s="5">
        <f>Table1[[#This Row],[Fuel Consumption (mmBtu)]]*Table1[[#This Row],[Emission Factor (kg CO2/ mmBtu)]]*10^3</f>
        <v>48509401583.580002</v>
      </c>
      <c r="U9563" s="3">
        <f>Table1[[#This Row],[Emissions (g CO2)]]/(Table1[[#This Row],[Generation (TWh)]]*10^9)</f>
        <v>400.54993999999999</v>
      </c>
    </row>
    <row r="9564" spans="1:21" x14ac:dyDescent="0.35">
      <c r="A9564" t="s">
        <v>2391</v>
      </c>
      <c r="B9564" t="s">
        <v>3239</v>
      </c>
      <c r="C9564" t="str">
        <f>SUBSTITUTE(Table1[[#This Row],[Fuel]],", ",",")</f>
        <v>fossil gas: natural gas</v>
      </c>
      <c r="D9564" t="s">
        <v>3239</v>
      </c>
      <c r="H9564" t="s">
        <v>3436</v>
      </c>
      <c r="I9564">
        <v>299</v>
      </c>
      <c r="J9564" t="s">
        <v>3447</v>
      </c>
      <c r="K9564">
        <v>2024</v>
      </c>
      <c r="L9564" t="s">
        <v>29</v>
      </c>
      <c r="M9564" t="s">
        <v>29</v>
      </c>
      <c r="N9564">
        <v>52.070399999999999</v>
      </c>
      <c r="O9564">
        <v>-0.51482000000000006</v>
      </c>
      <c r="P9564" t="s">
        <v>3612</v>
      </c>
      <c r="Q9564" s="3">
        <f>Table1[[#This Row],[Capacity (MW)]]*0.395*8760*10^-6</f>
        <v>1.0345998000000001</v>
      </c>
      <c r="R9564" s="3" cm="1">
        <f t="array" ref="R9564">AVERAGE(VLOOKUP(_xlfn.TEXTSPLIT(Table1[[#This Row],[Fuel (no space after comma)]], ","), FuelList_Final_EF!$A$2:$B$65, 2, FALSE))</f>
        <v>53.06</v>
      </c>
      <c r="S9564" s="3">
        <f>Table1[[#This Row],[Generation (TWh)]]*10^9*VLOOKUP(Table1[[#This Row],[Turbine/Engine Technology]],Technology_HR!$A$2:$B$11,2,FALSE)*10^-6</f>
        <v>11390943.798000002</v>
      </c>
      <c r="T9564" s="5">
        <f>Table1[[#This Row],[Fuel Consumption (mmBtu)]]*Table1[[#This Row],[Emission Factor (kg CO2/ mmBtu)]]*10^3</f>
        <v>604403477921.88013</v>
      </c>
      <c r="U9564" s="3">
        <f>Table1[[#This Row],[Emissions (g CO2)]]/(Table1[[#This Row],[Generation (TWh)]]*10^9)</f>
        <v>584.19060000000002</v>
      </c>
    </row>
    <row r="9565" spans="1:21" x14ac:dyDescent="0.35">
      <c r="A9565" t="s">
        <v>2369</v>
      </c>
      <c r="B9565" t="s">
        <v>3239</v>
      </c>
      <c r="C9565" t="str">
        <f>SUBSTITUTE(Table1[[#This Row],[Fuel]],", ",",")</f>
        <v>fossil gas: natural gas</v>
      </c>
      <c r="D9565" t="s">
        <v>3239</v>
      </c>
      <c r="H9565" t="s">
        <v>3441</v>
      </c>
      <c r="I9565">
        <v>49.5</v>
      </c>
      <c r="J9565" t="s">
        <v>3447</v>
      </c>
      <c r="K9565">
        <v>2026</v>
      </c>
      <c r="L9565" t="s">
        <v>29</v>
      </c>
      <c r="M9565" t="s">
        <v>29</v>
      </c>
      <c r="N9565">
        <v>51.751399999999997</v>
      </c>
      <c r="O9565">
        <v>2.1299999999999999E-2</v>
      </c>
      <c r="P9565" t="s">
        <v>3612</v>
      </c>
      <c r="Q9565" s="3">
        <f>Table1[[#This Row],[Capacity (MW)]]*0.395*8760*10^-6</f>
        <v>0.17127990000000001</v>
      </c>
      <c r="R9565" s="3" cm="1">
        <f t="array" ref="R9565">AVERAGE(VLOOKUP(_xlfn.TEXTSPLIT(Table1[[#This Row],[Fuel (no space after comma)]], ","), FuelList_Final_EF!$A$2:$B$65, 2, FALSE))</f>
        <v>53.06</v>
      </c>
      <c r="S9565" s="3">
        <f>Table1[[#This Row],[Generation (TWh)]]*10^9*VLOOKUP(Table1[[#This Row],[Turbine/Engine Technology]],Technology_HR!$A$2:$B$11,2,FALSE)*10^-6</f>
        <v>1292991.9650999999</v>
      </c>
      <c r="T9565" s="5">
        <f>Table1[[#This Row],[Fuel Consumption (mmBtu)]]*Table1[[#This Row],[Emission Factor (kg CO2/ mmBtu)]]*10^3</f>
        <v>68606153668.205994</v>
      </c>
      <c r="U9565" s="3">
        <f>Table1[[#This Row],[Emissions (g CO2)]]/(Table1[[#This Row],[Generation (TWh)]]*10^9)</f>
        <v>400.54993999999994</v>
      </c>
    </row>
    <row r="9566" spans="1:21" x14ac:dyDescent="0.35">
      <c r="A9566" t="s">
        <v>2392</v>
      </c>
      <c r="B9566" t="s">
        <v>3239</v>
      </c>
      <c r="C9566" t="str">
        <f>SUBSTITUTE(Table1[[#This Row],[Fuel]],", ",",")</f>
        <v>fossil gas: natural gas</v>
      </c>
      <c r="D9566" t="s">
        <v>3239</v>
      </c>
      <c r="H9566" t="s">
        <v>3438</v>
      </c>
      <c r="I9566">
        <v>860</v>
      </c>
      <c r="J9566" t="s">
        <v>3447</v>
      </c>
      <c r="K9566">
        <v>2027</v>
      </c>
      <c r="L9566" t="s">
        <v>29</v>
      </c>
      <c r="M9566" t="s">
        <v>29</v>
      </c>
      <c r="N9566">
        <v>54.621200000000002</v>
      </c>
      <c r="O9566">
        <v>-1.11846</v>
      </c>
      <c r="P9566" t="s">
        <v>3612</v>
      </c>
      <c r="Q9566" s="3">
        <f>Table1[[#This Row],[Capacity (MW)]]*0.395*8760*10^-6</f>
        <v>2.9757720000000001</v>
      </c>
      <c r="R9566" s="3" cm="1">
        <f t="array" ref="R9566">AVERAGE(VLOOKUP(_xlfn.TEXTSPLIT(Table1[[#This Row],[Fuel (no space after comma)]], ","), FuelList_Final_EF!$A$2:$B$65, 2, FALSE))</f>
        <v>53.06</v>
      </c>
      <c r="S9566" s="3">
        <f>Table1[[#This Row],[Generation (TWh)]]*10^9*VLOOKUP(Table1[[#This Row],[Turbine/Engine Technology]],Technology_HR!$A$2:$B$11,2,FALSE)*10^-6</f>
        <v>22464102.827999998</v>
      </c>
      <c r="T9566" s="5">
        <f>Table1[[#This Row],[Fuel Consumption (mmBtu)]]*Table1[[#This Row],[Emission Factor (kg CO2/ mmBtu)]]*10^3</f>
        <v>1191945296053.6799</v>
      </c>
      <c r="U9566" s="3">
        <f>Table1[[#This Row],[Emissions (g CO2)]]/(Table1[[#This Row],[Generation (TWh)]]*10^9)</f>
        <v>400.54993999999999</v>
      </c>
    </row>
    <row r="9567" spans="1:21" x14ac:dyDescent="0.35">
      <c r="A9567" t="s">
        <v>2393</v>
      </c>
      <c r="B9567" t="s">
        <v>3239</v>
      </c>
      <c r="C9567" t="str">
        <f>SUBSTITUTE(Table1[[#This Row],[Fuel]],", ",",")</f>
        <v>fossil gas: natural gas</v>
      </c>
      <c r="D9567" t="s">
        <v>3239</v>
      </c>
      <c r="H9567" t="s">
        <v>3438</v>
      </c>
      <c r="I9567">
        <v>600</v>
      </c>
      <c r="J9567" t="s">
        <v>3447</v>
      </c>
      <c r="K9567">
        <v>2026</v>
      </c>
      <c r="L9567" t="s">
        <v>29</v>
      </c>
      <c r="M9567" t="s">
        <v>29</v>
      </c>
      <c r="N9567">
        <v>53.659609000000003</v>
      </c>
      <c r="O9567">
        <v>-0.25559300000000001</v>
      </c>
      <c r="P9567" t="s">
        <v>3612</v>
      </c>
      <c r="Q9567" s="3">
        <f>Table1[[#This Row],[Capacity (MW)]]*0.395*8760*10^-6</f>
        <v>2.07612</v>
      </c>
      <c r="R9567" s="3" cm="1">
        <f t="array" ref="R9567">AVERAGE(VLOOKUP(_xlfn.TEXTSPLIT(Table1[[#This Row],[Fuel (no space after comma)]], ","), FuelList_Final_EF!$A$2:$B$65, 2, FALSE))</f>
        <v>53.06</v>
      </c>
      <c r="S9567" s="3">
        <f>Table1[[#This Row],[Generation (TWh)]]*10^9*VLOOKUP(Table1[[#This Row],[Turbine/Engine Technology]],Technology_HR!$A$2:$B$11,2,FALSE)*10^-6</f>
        <v>15672629.879999999</v>
      </c>
      <c r="T9567" s="5">
        <f>Table1[[#This Row],[Fuel Consumption (mmBtu)]]*Table1[[#This Row],[Emission Factor (kg CO2/ mmBtu)]]*10^3</f>
        <v>831589741432.79993</v>
      </c>
      <c r="U9567" s="3">
        <f>Table1[[#This Row],[Emissions (g CO2)]]/(Table1[[#This Row],[Generation (TWh)]]*10^9)</f>
        <v>400.54993999999999</v>
      </c>
    </row>
    <row r="9568" spans="1:21" x14ac:dyDescent="0.35">
      <c r="A9568" t="s">
        <v>2393</v>
      </c>
      <c r="B9568" t="s">
        <v>3244</v>
      </c>
      <c r="C9568" t="str">
        <f>SUBSTITUTE(Table1[[#This Row],[Fuel]],", ",",")</f>
        <v>fossil gas: natural gas,other: other</v>
      </c>
      <c r="D9568" t="s">
        <v>3239</v>
      </c>
      <c r="E9568" t="s">
        <v>3432</v>
      </c>
      <c r="H9568" t="s">
        <v>3438</v>
      </c>
      <c r="I9568">
        <v>600</v>
      </c>
      <c r="J9568" t="s">
        <v>3447</v>
      </c>
      <c r="K9568" t="s">
        <v>29</v>
      </c>
      <c r="L9568" t="s">
        <v>29</v>
      </c>
      <c r="M9568" t="s">
        <v>29</v>
      </c>
      <c r="N9568">
        <v>53.659609000000003</v>
      </c>
      <c r="O9568">
        <v>-0.25559300000000001</v>
      </c>
      <c r="P9568" t="s">
        <v>3612</v>
      </c>
      <c r="Q9568" s="3">
        <f>Table1[[#This Row],[Capacity (MW)]]*0.395*8760*10^-6</f>
        <v>2.07612</v>
      </c>
      <c r="R9568" s="3" cm="1">
        <f t="array" ref="R9568">AVERAGE(VLOOKUP(_xlfn.TEXTSPLIT(Table1[[#This Row],[Fuel (no space after comma)]], ","), FuelList_Final_EF!$A$2:$B$65, 2, FALSE))</f>
        <v>26.53</v>
      </c>
      <c r="S9568" s="3">
        <f>Table1[[#This Row],[Generation (TWh)]]*10^9*VLOOKUP(Table1[[#This Row],[Turbine/Engine Technology]],Technology_HR!$A$2:$B$11,2,FALSE)*10^-6</f>
        <v>15672629.879999999</v>
      </c>
      <c r="T9568" s="5">
        <f>Table1[[#This Row],[Fuel Consumption (mmBtu)]]*Table1[[#This Row],[Emission Factor (kg CO2/ mmBtu)]]*10^3</f>
        <v>415794870716.39996</v>
      </c>
      <c r="U9568" s="3">
        <f>Table1[[#This Row],[Emissions (g CO2)]]/(Table1[[#This Row],[Generation (TWh)]]*10^9)</f>
        <v>200.27497</v>
      </c>
    </row>
    <row r="9569" spans="1:21" x14ac:dyDescent="0.35">
      <c r="A9569" t="s">
        <v>2360</v>
      </c>
      <c r="B9569" t="s">
        <v>3239</v>
      </c>
      <c r="C9569" t="str">
        <f>SUBSTITUTE(Table1[[#This Row],[Fuel]],", ",",")</f>
        <v>fossil gas: natural gas</v>
      </c>
      <c r="D9569" t="s">
        <v>3239</v>
      </c>
      <c r="H9569" t="s">
        <v>3441</v>
      </c>
      <c r="I9569">
        <v>22.5</v>
      </c>
      <c r="J9569" t="s">
        <v>3450</v>
      </c>
      <c r="K9569">
        <v>2026</v>
      </c>
      <c r="L9569" t="s">
        <v>29</v>
      </c>
      <c r="M9569" t="s">
        <v>29</v>
      </c>
      <c r="N9569">
        <v>53.308300000000003</v>
      </c>
      <c r="O9569">
        <v>-2.9378000000000002</v>
      </c>
      <c r="P9569" t="s">
        <v>3612</v>
      </c>
      <c r="Q9569" s="3">
        <f>Table1[[#This Row],[Capacity (MW)]]*0.395*8760*10^-6</f>
        <v>7.7854500000000007E-2</v>
      </c>
      <c r="R9569" s="3" cm="1">
        <f t="array" ref="R9569">AVERAGE(VLOOKUP(_xlfn.TEXTSPLIT(Table1[[#This Row],[Fuel (no space after comma)]], ","), FuelList_Final_EF!$A$2:$B$65, 2, FALSE))</f>
        <v>53.06</v>
      </c>
      <c r="S9569" s="3">
        <f>Table1[[#This Row],[Generation (TWh)]]*10^9*VLOOKUP(Table1[[#This Row],[Turbine/Engine Technology]],Technology_HR!$A$2:$B$11,2,FALSE)*10^-6</f>
        <v>587723.62049999996</v>
      </c>
      <c r="T9569" s="5">
        <f>Table1[[#This Row],[Fuel Consumption (mmBtu)]]*Table1[[#This Row],[Emission Factor (kg CO2/ mmBtu)]]*10^3</f>
        <v>31184615303.73</v>
      </c>
      <c r="U9569" s="3">
        <f>Table1[[#This Row],[Emissions (g CO2)]]/(Table1[[#This Row],[Generation (TWh)]]*10^9)</f>
        <v>400.54993999999999</v>
      </c>
    </row>
    <row r="9570" spans="1:21" x14ac:dyDescent="0.35">
      <c r="A9570" t="s">
        <v>2394</v>
      </c>
      <c r="B9570" t="s">
        <v>3239</v>
      </c>
      <c r="C9570" t="str">
        <f>SUBSTITUTE(Table1[[#This Row],[Fuel]],", ",",")</f>
        <v>fossil gas: natural gas</v>
      </c>
      <c r="D9570" t="s">
        <v>3239</v>
      </c>
      <c r="H9570" t="s">
        <v>3438</v>
      </c>
      <c r="I9570">
        <v>45</v>
      </c>
      <c r="J9570" t="s">
        <v>3446</v>
      </c>
      <c r="K9570">
        <v>2018</v>
      </c>
      <c r="L9570" t="s">
        <v>29</v>
      </c>
      <c r="M9570" t="s">
        <v>29</v>
      </c>
      <c r="N9570">
        <v>52.733477999999998</v>
      </c>
      <c r="O9570">
        <v>0.38552999999999998</v>
      </c>
      <c r="P9570" t="s">
        <v>3612</v>
      </c>
      <c r="Q9570" s="3">
        <f>Table1[[#This Row],[Capacity (MW)]]*0.395*8760*10^-6</f>
        <v>0.15570900000000001</v>
      </c>
      <c r="R9570" s="3" cm="1">
        <f t="array" ref="R9570">AVERAGE(VLOOKUP(_xlfn.TEXTSPLIT(Table1[[#This Row],[Fuel (no space after comma)]], ","), FuelList_Final_EF!$A$2:$B$65, 2, FALSE))</f>
        <v>53.06</v>
      </c>
      <c r="S9570" s="3">
        <f>Table1[[#This Row],[Generation (TWh)]]*10^9*VLOOKUP(Table1[[#This Row],[Turbine/Engine Technology]],Technology_HR!$A$2:$B$11,2,FALSE)*10^-6</f>
        <v>1175447.2409999999</v>
      </c>
      <c r="T9570" s="5">
        <f>Table1[[#This Row],[Fuel Consumption (mmBtu)]]*Table1[[#This Row],[Emission Factor (kg CO2/ mmBtu)]]*10^3</f>
        <v>62369230607.459999</v>
      </c>
      <c r="U9570" s="3">
        <f>Table1[[#This Row],[Emissions (g CO2)]]/(Table1[[#This Row],[Generation (TWh)]]*10^9)</f>
        <v>400.54993999999999</v>
      </c>
    </row>
    <row r="9571" spans="1:21" x14ac:dyDescent="0.35">
      <c r="A9571" t="s">
        <v>2367</v>
      </c>
      <c r="B9571" t="s">
        <v>3239</v>
      </c>
      <c r="C9571" t="str">
        <f>SUBSTITUTE(Table1[[#This Row],[Fuel]],", ",",")</f>
        <v>fossil gas: natural gas</v>
      </c>
      <c r="D9571" t="s">
        <v>3239</v>
      </c>
      <c r="H9571" t="s">
        <v>3438</v>
      </c>
      <c r="I9571">
        <v>465</v>
      </c>
      <c r="J9571" t="s">
        <v>3446</v>
      </c>
      <c r="K9571">
        <v>2012</v>
      </c>
      <c r="L9571" t="s">
        <v>29</v>
      </c>
      <c r="M9571" t="s">
        <v>29</v>
      </c>
      <c r="N9571">
        <v>51.684359999999998</v>
      </c>
      <c r="O9571">
        <v>-4.9966999999999997</v>
      </c>
      <c r="P9571" t="s">
        <v>3612</v>
      </c>
      <c r="Q9571" s="3">
        <f>Table1[[#This Row],[Capacity (MW)]]*0.395*8760*10^-6</f>
        <v>1.6089929999999999</v>
      </c>
      <c r="R9571" s="3" cm="1">
        <f t="array" ref="R9571">AVERAGE(VLOOKUP(_xlfn.TEXTSPLIT(Table1[[#This Row],[Fuel (no space after comma)]], ","), FuelList_Final_EF!$A$2:$B$65, 2, FALSE))</f>
        <v>53.06</v>
      </c>
      <c r="S9571" s="3">
        <f>Table1[[#This Row],[Generation (TWh)]]*10^9*VLOOKUP(Table1[[#This Row],[Turbine/Engine Technology]],Technology_HR!$A$2:$B$11,2,FALSE)*10^-6</f>
        <v>12146288.157</v>
      </c>
      <c r="T9571" s="5">
        <f>Table1[[#This Row],[Fuel Consumption (mmBtu)]]*Table1[[#This Row],[Emission Factor (kg CO2/ mmBtu)]]*10^3</f>
        <v>644482049610.42004</v>
      </c>
      <c r="U9571" s="3">
        <f>Table1[[#This Row],[Emissions (g CO2)]]/(Table1[[#This Row],[Generation (TWh)]]*10^9)</f>
        <v>400.54994000000005</v>
      </c>
    </row>
    <row r="9572" spans="1:21" x14ac:dyDescent="0.35">
      <c r="A9572" t="s">
        <v>2367</v>
      </c>
      <c r="B9572" t="s">
        <v>3239</v>
      </c>
      <c r="C9572" t="str">
        <f>SUBSTITUTE(Table1[[#This Row],[Fuel]],", ",",")</f>
        <v>fossil gas: natural gas</v>
      </c>
      <c r="D9572" t="s">
        <v>3239</v>
      </c>
      <c r="H9572" t="s">
        <v>3438</v>
      </c>
      <c r="I9572">
        <v>465</v>
      </c>
      <c r="J9572" t="s">
        <v>3446</v>
      </c>
      <c r="K9572">
        <v>2012</v>
      </c>
      <c r="L9572" t="s">
        <v>29</v>
      </c>
      <c r="M9572" t="s">
        <v>29</v>
      </c>
      <c r="N9572">
        <v>51.684359999999998</v>
      </c>
      <c r="O9572">
        <v>-4.9966999999999997</v>
      </c>
      <c r="P9572" t="s">
        <v>3612</v>
      </c>
      <c r="Q9572" s="3">
        <f>Table1[[#This Row],[Capacity (MW)]]*0.395*8760*10^-6</f>
        <v>1.6089929999999999</v>
      </c>
      <c r="R9572" s="3" cm="1">
        <f t="array" ref="R9572">AVERAGE(VLOOKUP(_xlfn.TEXTSPLIT(Table1[[#This Row],[Fuel (no space after comma)]], ","), FuelList_Final_EF!$A$2:$B$65, 2, FALSE))</f>
        <v>53.06</v>
      </c>
      <c r="S9572" s="3">
        <f>Table1[[#This Row],[Generation (TWh)]]*10^9*VLOOKUP(Table1[[#This Row],[Turbine/Engine Technology]],Technology_HR!$A$2:$B$11,2,FALSE)*10^-6</f>
        <v>12146288.157</v>
      </c>
      <c r="T9572" s="5">
        <f>Table1[[#This Row],[Fuel Consumption (mmBtu)]]*Table1[[#This Row],[Emission Factor (kg CO2/ mmBtu)]]*10^3</f>
        <v>644482049610.42004</v>
      </c>
      <c r="U9572" s="3">
        <f>Table1[[#This Row],[Emissions (g CO2)]]/(Table1[[#This Row],[Generation (TWh)]]*10^9)</f>
        <v>400.54994000000005</v>
      </c>
    </row>
    <row r="9573" spans="1:21" x14ac:dyDescent="0.35">
      <c r="A9573" t="s">
        <v>2367</v>
      </c>
      <c r="B9573" t="s">
        <v>3239</v>
      </c>
      <c r="C9573" t="str">
        <f>SUBSTITUTE(Table1[[#This Row],[Fuel]],", ",",")</f>
        <v>fossil gas: natural gas</v>
      </c>
      <c r="D9573" t="s">
        <v>3239</v>
      </c>
      <c r="H9573" t="s">
        <v>3438</v>
      </c>
      <c r="I9573">
        <v>465</v>
      </c>
      <c r="J9573" t="s">
        <v>3446</v>
      </c>
      <c r="K9573">
        <v>2012</v>
      </c>
      <c r="L9573" t="s">
        <v>29</v>
      </c>
      <c r="M9573" t="s">
        <v>29</v>
      </c>
      <c r="N9573">
        <v>51.684359999999998</v>
      </c>
      <c r="O9573">
        <v>-4.9966999999999997</v>
      </c>
      <c r="P9573" t="s">
        <v>3612</v>
      </c>
      <c r="Q9573" s="3">
        <f>Table1[[#This Row],[Capacity (MW)]]*0.395*8760*10^-6</f>
        <v>1.6089929999999999</v>
      </c>
      <c r="R9573" s="3" cm="1">
        <f t="array" ref="R9573">AVERAGE(VLOOKUP(_xlfn.TEXTSPLIT(Table1[[#This Row],[Fuel (no space after comma)]], ","), FuelList_Final_EF!$A$2:$B$65, 2, FALSE))</f>
        <v>53.06</v>
      </c>
      <c r="S9573" s="3">
        <f>Table1[[#This Row],[Generation (TWh)]]*10^9*VLOOKUP(Table1[[#This Row],[Turbine/Engine Technology]],Technology_HR!$A$2:$B$11,2,FALSE)*10^-6</f>
        <v>12146288.157</v>
      </c>
      <c r="T9573" s="5">
        <f>Table1[[#This Row],[Fuel Consumption (mmBtu)]]*Table1[[#This Row],[Emission Factor (kg CO2/ mmBtu)]]*10^3</f>
        <v>644482049610.42004</v>
      </c>
      <c r="U9573" s="3">
        <f>Table1[[#This Row],[Emissions (g CO2)]]/(Table1[[#This Row],[Generation (TWh)]]*10^9)</f>
        <v>400.54994000000005</v>
      </c>
    </row>
    <row r="9574" spans="1:21" x14ac:dyDescent="0.35">
      <c r="A9574" t="s">
        <v>2367</v>
      </c>
      <c r="B9574" t="s">
        <v>3239</v>
      </c>
      <c r="C9574" t="str">
        <f>SUBSTITUTE(Table1[[#This Row],[Fuel]],", ",",")</f>
        <v>fossil gas: natural gas</v>
      </c>
      <c r="D9574" t="s">
        <v>3239</v>
      </c>
      <c r="H9574" t="s">
        <v>3438</v>
      </c>
      <c r="I9574">
        <v>445</v>
      </c>
      <c r="J9574" t="s">
        <v>3446</v>
      </c>
      <c r="K9574">
        <v>2012</v>
      </c>
      <c r="L9574" t="s">
        <v>29</v>
      </c>
      <c r="M9574" t="s">
        <v>29</v>
      </c>
      <c r="N9574">
        <v>51.684359999999998</v>
      </c>
      <c r="O9574">
        <v>-4.9966999999999997</v>
      </c>
      <c r="P9574" t="s">
        <v>3612</v>
      </c>
      <c r="Q9574" s="3">
        <f>Table1[[#This Row],[Capacity (MW)]]*0.395*8760*10^-6</f>
        <v>1.5397889999999999</v>
      </c>
      <c r="R9574" s="3" cm="1">
        <f t="array" ref="R9574">AVERAGE(VLOOKUP(_xlfn.TEXTSPLIT(Table1[[#This Row],[Fuel (no space after comma)]], ","), FuelList_Final_EF!$A$2:$B$65, 2, FALSE))</f>
        <v>53.06</v>
      </c>
      <c r="S9574" s="3">
        <f>Table1[[#This Row],[Generation (TWh)]]*10^9*VLOOKUP(Table1[[#This Row],[Turbine/Engine Technology]],Technology_HR!$A$2:$B$11,2,FALSE)*10^-6</f>
        <v>11623867.160999998</v>
      </c>
      <c r="T9574" s="5">
        <f>Table1[[#This Row],[Fuel Consumption (mmBtu)]]*Table1[[#This Row],[Emission Factor (kg CO2/ mmBtu)]]*10^3</f>
        <v>616762391562.66003</v>
      </c>
      <c r="U9574" s="3">
        <f>Table1[[#This Row],[Emissions (g CO2)]]/(Table1[[#This Row],[Generation (TWh)]]*10^9)</f>
        <v>400.54994000000011</v>
      </c>
    </row>
    <row r="9575" spans="1:21" x14ac:dyDescent="0.35">
      <c r="A9575" t="s">
        <v>2367</v>
      </c>
      <c r="B9575" t="s">
        <v>3239</v>
      </c>
      <c r="C9575" t="str">
        <f>SUBSTITUTE(Table1[[#This Row],[Fuel]],", ",",")</f>
        <v>fossil gas: natural gas</v>
      </c>
      <c r="D9575" t="s">
        <v>3239</v>
      </c>
      <c r="H9575" t="s">
        <v>3438</v>
      </c>
      <c r="I9575">
        <v>465</v>
      </c>
      <c r="J9575" t="s">
        <v>3446</v>
      </c>
      <c r="K9575">
        <v>2012</v>
      </c>
      <c r="L9575" t="s">
        <v>29</v>
      </c>
      <c r="M9575" t="s">
        <v>29</v>
      </c>
      <c r="N9575">
        <v>51.684359999999998</v>
      </c>
      <c r="O9575">
        <v>-4.9966999999999997</v>
      </c>
      <c r="P9575" t="s">
        <v>3612</v>
      </c>
      <c r="Q9575" s="3">
        <f>Table1[[#This Row],[Capacity (MW)]]*0.395*8760*10^-6</f>
        <v>1.6089929999999999</v>
      </c>
      <c r="R9575" s="3" cm="1">
        <f t="array" ref="R9575">AVERAGE(VLOOKUP(_xlfn.TEXTSPLIT(Table1[[#This Row],[Fuel (no space after comma)]], ","), FuelList_Final_EF!$A$2:$B$65, 2, FALSE))</f>
        <v>53.06</v>
      </c>
      <c r="S9575" s="3">
        <f>Table1[[#This Row],[Generation (TWh)]]*10^9*VLOOKUP(Table1[[#This Row],[Turbine/Engine Technology]],Technology_HR!$A$2:$B$11,2,FALSE)*10^-6</f>
        <v>12146288.157</v>
      </c>
      <c r="T9575" s="5">
        <f>Table1[[#This Row],[Fuel Consumption (mmBtu)]]*Table1[[#This Row],[Emission Factor (kg CO2/ mmBtu)]]*10^3</f>
        <v>644482049610.42004</v>
      </c>
      <c r="U9575" s="3">
        <f>Table1[[#This Row],[Emissions (g CO2)]]/(Table1[[#This Row],[Generation (TWh)]]*10^9)</f>
        <v>400.54994000000005</v>
      </c>
    </row>
    <row r="9576" spans="1:21" x14ac:dyDescent="0.35">
      <c r="A9576" t="s">
        <v>29</v>
      </c>
      <c r="B9576" t="s">
        <v>3239</v>
      </c>
      <c r="C9576" t="str">
        <f>SUBSTITUTE(Table1[[#This Row],[Fuel]],", ",",")</f>
        <v>fossil gas: natural gas</v>
      </c>
      <c r="D9576" t="s">
        <v>3239</v>
      </c>
      <c r="H9576" t="s">
        <v>3441</v>
      </c>
      <c r="I9576">
        <v>40.5</v>
      </c>
      <c r="J9576" t="s">
        <v>3445</v>
      </c>
      <c r="K9576" t="s">
        <v>29</v>
      </c>
      <c r="L9576" t="s">
        <v>29</v>
      </c>
      <c r="M9576" t="s">
        <v>29</v>
      </c>
      <c r="N9576">
        <v>51.519959999999998</v>
      </c>
      <c r="O9576">
        <v>-3.4919099999999998</v>
      </c>
      <c r="P9576" t="s">
        <v>3612</v>
      </c>
      <c r="Q9576" s="3">
        <f>Table1[[#This Row],[Capacity (MW)]]*0.395*8760*10^-6</f>
        <v>0.14013809999999999</v>
      </c>
      <c r="R9576" s="3" cm="1">
        <f t="array" ref="R9576">AVERAGE(VLOOKUP(_xlfn.TEXTSPLIT(Table1[[#This Row],[Fuel (no space after comma)]], ","), FuelList_Final_EF!$A$2:$B$65, 2, FALSE))</f>
        <v>53.06</v>
      </c>
      <c r="S9576" s="3">
        <f>Table1[[#This Row],[Generation (TWh)]]*10^9*VLOOKUP(Table1[[#This Row],[Turbine/Engine Technology]],Technology_HR!$A$2:$B$11,2,FALSE)*10^-6</f>
        <v>1057902.5168999999</v>
      </c>
      <c r="T9576" s="5">
        <f>Table1[[#This Row],[Fuel Consumption (mmBtu)]]*Table1[[#This Row],[Emission Factor (kg CO2/ mmBtu)]]*10^3</f>
        <v>56132307546.713997</v>
      </c>
      <c r="U9576" s="3">
        <f>Table1[[#This Row],[Emissions (g CO2)]]/(Table1[[#This Row],[Generation (TWh)]]*10^9)</f>
        <v>400.54993999999999</v>
      </c>
    </row>
    <row r="9577" spans="1:21" x14ac:dyDescent="0.35">
      <c r="A9577" t="s">
        <v>1810</v>
      </c>
      <c r="B9577" t="s">
        <v>3239</v>
      </c>
      <c r="C9577" t="str">
        <f>SUBSTITUTE(Table1[[#This Row],[Fuel]],", ",",")</f>
        <v>fossil gas: natural gas</v>
      </c>
      <c r="D9577" t="s">
        <v>3239</v>
      </c>
      <c r="H9577" t="s">
        <v>3441</v>
      </c>
      <c r="I9577">
        <v>20</v>
      </c>
      <c r="J9577" t="s">
        <v>3446</v>
      </c>
      <c r="K9577" t="s">
        <v>29</v>
      </c>
      <c r="L9577" t="s">
        <v>29</v>
      </c>
      <c r="M9577" t="s">
        <v>29</v>
      </c>
      <c r="N9577">
        <v>52.556497219999997</v>
      </c>
      <c r="O9577">
        <v>-0.2596545871</v>
      </c>
      <c r="P9577" t="s">
        <v>3612</v>
      </c>
      <c r="Q9577" s="3">
        <f>Table1[[#This Row],[Capacity (MW)]]*0.395*8760*10^-6</f>
        <v>6.9204000000000002E-2</v>
      </c>
      <c r="R9577" s="3" cm="1">
        <f t="array" ref="R9577">AVERAGE(VLOOKUP(_xlfn.TEXTSPLIT(Table1[[#This Row],[Fuel (no space after comma)]], ","), FuelList_Final_EF!$A$2:$B$65, 2, FALSE))</f>
        <v>53.06</v>
      </c>
      <c r="S9577" s="3">
        <f>Table1[[#This Row],[Generation (TWh)]]*10^9*VLOOKUP(Table1[[#This Row],[Turbine/Engine Technology]],Technology_HR!$A$2:$B$11,2,FALSE)*10^-6</f>
        <v>522420.99599999998</v>
      </c>
      <c r="T9577" s="5">
        <f>Table1[[#This Row],[Fuel Consumption (mmBtu)]]*Table1[[#This Row],[Emission Factor (kg CO2/ mmBtu)]]*10^3</f>
        <v>27719658047.759998</v>
      </c>
      <c r="U9577" s="3">
        <f>Table1[[#This Row],[Emissions (g CO2)]]/(Table1[[#This Row],[Generation (TWh)]]*10^9)</f>
        <v>400.54993999999999</v>
      </c>
    </row>
    <row r="9578" spans="1:21" x14ac:dyDescent="0.35">
      <c r="A9578" t="s">
        <v>2395</v>
      </c>
      <c r="B9578" t="s">
        <v>3239</v>
      </c>
      <c r="C9578" t="str">
        <f>SUBSTITUTE(Table1[[#This Row],[Fuel]],", ",",")</f>
        <v>fossil gas: natural gas</v>
      </c>
      <c r="D9578" t="s">
        <v>3239</v>
      </c>
      <c r="H9578" t="s">
        <v>3438</v>
      </c>
      <c r="I9578">
        <v>245</v>
      </c>
      <c r="J9578" t="s">
        <v>3446</v>
      </c>
      <c r="K9578">
        <v>1993</v>
      </c>
      <c r="L9578" t="s">
        <v>29</v>
      </c>
      <c r="M9578" t="s">
        <v>29</v>
      </c>
      <c r="N9578">
        <v>52.576900000000002</v>
      </c>
      <c r="O9578">
        <v>-0.20399999999999999</v>
      </c>
      <c r="P9578" t="s">
        <v>3612</v>
      </c>
      <c r="Q9578" s="3">
        <f>Table1[[#This Row],[Capacity (MW)]]*0.395*8760*10^-6</f>
        <v>0.84774899999999997</v>
      </c>
      <c r="R9578" s="3" cm="1">
        <f t="array" ref="R9578">AVERAGE(VLOOKUP(_xlfn.TEXTSPLIT(Table1[[#This Row],[Fuel (no space after comma)]], ","), FuelList_Final_EF!$A$2:$B$65, 2, FALSE))</f>
        <v>53.06</v>
      </c>
      <c r="S9578" s="3">
        <f>Table1[[#This Row],[Generation (TWh)]]*10^9*VLOOKUP(Table1[[#This Row],[Turbine/Engine Technology]],Technology_HR!$A$2:$B$11,2,FALSE)*10^-6</f>
        <v>6399657.2009999994</v>
      </c>
      <c r="T9578" s="5">
        <f>Table1[[#This Row],[Fuel Consumption (mmBtu)]]*Table1[[#This Row],[Emission Factor (kg CO2/ mmBtu)]]*10^3</f>
        <v>339565811085.06</v>
      </c>
      <c r="U9578" s="3">
        <f>Table1[[#This Row],[Emissions (g CO2)]]/(Table1[[#This Row],[Generation (TWh)]]*10^9)</f>
        <v>400.54993999999999</v>
      </c>
    </row>
    <row r="9579" spans="1:21" x14ac:dyDescent="0.35">
      <c r="A9579" t="s">
        <v>2395</v>
      </c>
      <c r="B9579" t="s">
        <v>3239</v>
      </c>
      <c r="C9579" t="str">
        <f>SUBSTITUTE(Table1[[#This Row],[Fuel]],", ",",")</f>
        <v>fossil gas: natural gas</v>
      </c>
      <c r="D9579" t="s">
        <v>3239</v>
      </c>
      <c r="H9579" t="s">
        <v>3441</v>
      </c>
      <c r="I9579">
        <v>49</v>
      </c>
      <c r="J9579" t="s">
        <v>3446</v>
      </c>
      <c r="K9579">
        <v>2020</v>
      </c>
      <c r="L9579" t="s">
        <v>29</v>
      </c>
      <c r="M9579" t="s">
        <v>29</v>
      </c>
      <c r="N9579">
        <v>52.576900000000002</v>
      </c>
      <c r="O9579">
        <v>-0.20399999999999999</v>
      </c>
      <c r="P9579" t="s">
        <v>3612</v>
      </c>
      <c r="Q9579" s="3">
        <f>Table1[[#This Row],[Capacity (MW)]]*0.395*8760*10^-6</f>
        <v>0.1695498</v>
      </c>
      <c r="R9579" s="3" cm="1">
        <f t="array" ref="R9579">AVERAGE(VLOOKUP(_xlfn.TEXTSPLIT(Table1[[#This Row],[Fuel (no space after comma)]], ","), FuelList_Final_EF!$A$2:$B$65, 2, FALSE))</f>
        <v>53.06</v>
      </c>
      <c r="S9579" s="3">
        <f>Table1[[#This Row],[Generation (TWh)]]*10^9*VLOOKUP(Table1[[#This Row],[Turbine/Engine Technology]],Technology_HR!$A$2:$B$11,2,FALSE)*10^-6</f>
        <v>1279931.4401999998</v>
      </c>
      <c r="T9579" s="5">
        <f>Table1[[#This Row],[Fuel Consumption (mmBtu)]]*Table1[[#This Row],[Emission Factor (kg CO2/ mmBtu)]]*10^3</f>
        <v>67913162217.011986</v>
      </c>
      <c r="U9579" s="3">
        <f>Table1[[#This Row],[Emissions (g CO2)]]/(Table1[[#This Row],[Generation (TWh)]]*10^9)</f>
        <v>400.54993999999994</v>
      </c>
    </row>
    <row r="9580" spans="1:21" x14ac:dyDescent="0.35">
      <c r="A9580" t="s">
        <v>1360</v>
      </c>
      <c r="B9580" t="s">
        <v>3239</v>
      </c>
      <c r="C9580" t="str">
        <f>SUBSTITUTE(Table1[[#This Row],[Fuel]],", ",",")</f>
        <v>fossil gas: natural gas</v>
      </c>
      <c r="D9580" t="s">
        <v>3239</v>
      </c>
      <c r="H9580" t="s">
        <v>3438</v>
      </c>
      <c r="I9580">
        <v>1180</v>
      </c>
      <c r="J9580" t="s">
        <v>3446</v>
      </c>
      <c r="K9580">
        <v>2000</v>
      </c>
      <c r="L9580" t="s">
        <v>29</v>
      </c>
      <c r="M9580" t="s">
        <v>29</v>
      </c>
      <c r="N9580">
        <v>57.477209999999999</v>
      </c>
      <c r="O9580">
        <v>-1.78888</v>
      </c>
      <c r="P9580" t="s">
        <v>3612</v>
      </c>
      <c r="Q9580" s="3">
        <f>Table1[[#This Row],[Capacity (MW)]]*0.395*8760*10^-6</f>
        <v>4.0830359999999999</v>
      </c>
      <c r="R9580" s="3" cm="1">
        <f t="array" ref="R9580">AVERAGE(VLOOKUP(_xlfn.TEXTSPLIT(Table1[[#This Row],[Fuel (no space after comma)]], ","), FuelList_Final_EF!$A$2:$B$65, 2, FALSE))</f>
        <v>53.06</v>
      </c>
      <c r="S9580" s="3">
        <f>Table1[[#This Row],[Generation (TWh)]]*10^9*VLOOKUP(Table1[[#This Row],[Turbine/Engine Technology]],Technology_HR!$A$2:$B$11,2,FALSE)*10^-6</f>
        <v>30822838.763999999</v>
      </c>
      <c r="T9580" s="5">
        <f>Table1[[#This Row],[Fuel Consumption (mmBtu)]]*Table1[[#This Row],[Emission Factor (kg CO2/ mmBtu)]]*10^3</f>
        <v>1635459824817.8401</v>
      </c>
      <c r="U9580" s="3">
        <f>Table1[[#This Row],[Emissions (g CO2)]]/(Table1[[#This Row],[Generation (TWh)]]*10^9)</f>
        <v>400.54994000000005</v>
      </c>
    </row>
    <row r="9581" spans="1:21" x14ac:dyDescent="0.35">
      <c r="A9581" t="s">
        <v>1360</v>
      </c>
      <c r="B9581" t="s">
        <v>3239</v>
      </c>
      <c r="C9581" t="str">
        <f>SUBSTITUTE(Table1[[#This Row],[Fuel]],", ",",")</f>
        <v>fossil gas: natural gas</v>
      </c>
      <c r="D9581" t="s">
        <v>3239</v>
      </c>
      <c r="H9581" t="s">
        <v>3440</v>
      </c>
      <c r="I9581">
        <v>660</v>
      </c>
      <c r="J9581" t="s">
        <v>3448</v>
      </c>
      <c r="K9581">
        <v>1980</v>
      </c>
      <c r="L9581" t="s">
        <v>29</v>
      </c>
      <c r="M9581" t="s">
        <v>29</v>
      </c>
      <c r="N9581">
        <v>57.477209999999999</v>
      </c>
      <c r="O9581">
        <v>-1.78888</v>
      </c>
      <c r="P9581" t="s">
        <v>3612</v>
      </c>
      <c r="Q9581" s="3">
        <f>Table1[[#This Row],[Capacity (MW)]]*0.395*8760*10^-6</f>
        <v>2.2837320000000001</v>
      </c>
      <c r="R9581" s="3" cm="1">
        <f t="array" ref="R9581">AVERAGE(VLOOKUP(_xlfn.TEXTSPLIT(Table1[[#This Row],[Fuel (no space after comma)]], ","), FuelList_Final_EF!$A$2:$B$65, 2, FALSE))</f>
        <v>53.06</v>
      </c>
      <c r="S9581" s="3">
        <f>Table1[[#This Row],[Generation (TWh)]]*10^9*VLOOKUP(Table1[[#This Row],[Turbine/Engine Technology]],Technology_HR!$A$2:$B$11,2,FALSE)*10^-6</f>
        <v>23488183.619999997</v>
      </c>
      <c r="T9581" s="5">
        <f>Table1[[#This Row],[Fuel Consumption (mmBtu)]]*Table1[[#This Row],[Emission Factor (kg CO2/ mmBtu)]]*10^3</f>
        <v>1246283022877.2</v>
      </c>
      <c r="U9581" s="3">
        <f>Table1[[#This Row],[Emissions (g CO2)]]/(Table1[[#This Row],[Generation (TWh)]]*10^9)</f>
        <v>545.72209999999995</v>
      </c>
    </row>
    <row r="9582" spans="1:21" x14ac:dyDescent="0.35">
      <c r="A9582" t="s">
        <v>1766</v>
      </c>
      <c r="B9582" t="s">
        <v>3239</v>
      </c>
      <c r="C9582" t="str">
        <f>SUBSTITUTE(Table1[[#This Row],[Fuel]],", ",",")</f>
        <v>fossil gas: natural gas</v>
      </c>
      <c r="D9582" t="s">
        <v>3239</v>
      </c>
      <c r="H9582" t="s">
        <v>3438</v>
      </c>
      <c r="I9582">
        <v>450</v>
      </c>
      <c r="J9582" t="s">
        <v>3447</v>
      </c>
      <c r="K9582">
        <v>2026</v>
      </c>
      <c r="L9582" t="s">
        <v>29</v>
      </c>
      <c r="M9582" t="s">
        <v>29</v>
      </c>
      <c r="N9582">
        <v>57.477209999999999</v>
      </c>
      <c r="O9582">
        <v>-1.78888</v>
      </c>
      <c r="P9582" t="s">
        <v>3612</v>
      </c>
      <c r="Q9582" s="3">
        <f>Table1[[#This Row],[Capacity (MW)]]*0.395*8760*10^-6</f>
        <v>1.5570899999999999</v>
      </c>
      <c r="R9582" s="3" cm="1">
        <f t="array" ref="R9582">AVERAGE(VLOOKUP(_xlfn.TEXTSPLIT(Table1[[#This Row],[Fuel (no space after comma)]], ","), FuelList_Final_EF!$A$2:$B$65, 2, FALSE))</f>
        <v>53.06</v>
      </c>
      <c r="S9582" s="3">
        <f>Table1[[#This Row],[Generation (TWh)]]*10^9*VLOOKUP(Table1[[#This Row],[Turbine/Engine Technology]],Technology_HR!$A$2:$B$11,2,FALSE)*10^-6</f>
        <v>11754472.409999998</v>
      </c>
      <c r="T9582" s="5">
        <f>Table1[[#This Row],[Fuel Consumption (mmBtu)]]*Table1[[#This Row],[Emission Factor (kg CO2/ mmBtu)]]*10^3</f>
        <v>623692306074.59998</v>
      </c>
      <c r="U9582" s="3">
        <f>Table1[[#This Row],[Emissions (g CO2)]]/(Table1[[#This Row],[Generation (TWh)]]*10^9)</f>
        <v>400.54994000000005</v>
      </c>
    </row>
    <row r="9583" spans="1:21" x14ac:dyDescent="0.35">
      <c r="A9583" t="s">
        <v>1360</v>
      </c>
      <c r="B9583" t="s">
        <v>3239</v>
      </c>
      <c r="C9583" t="str">
        <f>SUBSTITUTE(Table1[[#This Row],[Fuel]],", ",",")</f>
        <v>fossil gas: natural gas</v>
      </c>
      <c r="D9583" t="s">
        <v>3239</v>
      </c>
      <c r="H9583" t="s">
        <v>3438</v>
      </c>
      <c r="I9583">
        <v>450</v>
      </c>
      <c r="J9583" t="s">
        <v>3447</v>
      </c>
      <c r="K9583">
        <v>2026</v>
      </c>
      <c r="L9583" t="s">
        <v>29</v>
      </c>
      <c r="M9583" t="s">
        <v>29</v>
      </c>
      <c r="N9583">
        <v>57.477209999999999</v>
      </c>
      <c r="O9583">
        <v>-1.78888</v>
      </c>
      <c r="P9583" t="s">
        <v>3612</v>
      </c>
      <c r="Q9583" s="3">
        <f>Table1[[#This Row],[Capacity (MW)]]*0.395*8760*10^-6</f>
        <v>1.5570899999999999</v>
      </c>
      <c r="R9583" s="3" cm="1">
        <f t="array" ref="R9583">AVERAGE(VLOOKUP(_xlfn.TEXTSPLIT(Table1[[#This Row],[Fuel (no space after comma)]], ","), FuelList_Final_EF!$A$2:$B$65, 2, FALSE))</f>
        <v>53.06</v>
      </c>
      <c r="S9583" s="3">
        <f>Table1[[#This Row],[Generation (TWh)]]*10^9*VLOOKUP(Table1[[#This Row],[Turbine/Engine Technology]],Technology_HR!$A$2:$B$11,2,FALSE)*10^-6</f>
        <v>11754472.409999998</v>
      </c>
      <c r="T9583" s="5">
        <f>Table1[[#This Row],[Fuel Consumption (mmBtu)]]*Table1[[#This Row],[Emission Factor (kg CO2/ mmBtu)]]*10^3</f>
        <v>623692306074.59998</v>
      </c>
      <c r="U9583" s="3">
        <f>Table1[[#This Row],[Emissions (g CO2)]]/(Table1[[#This Row],[Generation (TWh)]]*10^9)</f>
        <v>400.54994000000005</v>
      </c>
    </row>
    <row r="9584" spans="1:21" x14ac:dyDescent="0.35">
      <c r="A9584" t="s">
        <v>2360</v>
      </c>
      <c r="B9584" t="s">
        <v>3239</v>
      </c>
      <c r="C9584" t="str">
        <f>SUBSTITUTE(Table1[[#This Row],[Fuel]],", ",",")</f>
        <v>fossil gas: natural gas</v>
      </c>
      <c r="D9584" t="s">
        <v>3239</v>
      </c>
      <c r="H9584" t="s">
        <v>3441</v>
      </c>
      <c r="I9584">
        <v>20.5</v>
      </c>
      <c r="J9584" t="s">
        <v>3446</v>
      </c>
      <c r="K9584">
        <v>2019</v>
      </c>
      <c r="L9584" t="s">
        <v>29</v>
      </c>
      <c r="M9584" t="s">
        <v>29</v>
      </c>
      <c r="N9584">
        <v>53.529899999999998</v>
      </c>
      <c r="O9584">
        <v>-2.7587999999999999</v>
      </c>
      <c r="P9584" t="s">
        <v>3612</v>
      </c>
      <c r="Q9584" s="3">
        <f>Table1[[#This Row],[Capacity (MW)]]*0.395*8760*10^-6</f>
        <v>7.09341E-2</v>
      </c>
      <c r="R9584" s="3" cm="1">
        <f t="array" ref="R9584">AVERAGE(VLOOKUP(_xlfn.TEXTSPLIT(Table1[[#This Row],[Fuel (no space after comma)]], ","), FuelList_Final_EF!$A$2:$B$65, 2, FALSE))</f>
        <v>53.06</v>
      </c>
      <c r="S9584" s="3">
        <f>Table1[[#This Row],[Generation (TWh)]]*10^9*VLOOKUP(Table1[[#This Row],[Turbine/Engine Technology]],Technology_HR!$A$2:$B$11,2,FALSE)*10^-6</f>
        <v>535481.5209</v>
      </c>
      <c r="T9584" s="5">
        <f>Table1[[#This Row],[Fuel Consumption (mmBtu)]]*Table1[[#This Row],[Emission Factor (kg CO2/ mmBtu)]]*10^3</f>
        <v>28412649498.954002</v>
      </c>
      <c r="U9584" s="3">
        <f>Table1[[#This Row],[Emissions (g CO2)]]/(Table1[[#This Row],[Generation (TWh)]]*10^9)</f>
        <v>400.54994000000005</v>
      </c>
    </row>
    <row r="9585" spans="1:21" x14ac:dyDescent="0.35">
      <c r="A9585" t="s">
        <v>2396</v>
      </c>
      <c r="B9585" t="s">
        <v>3239</v>
      </c>
      <c r="C9585" t="str">
        <f>SUBSTITUTE(Table1[[#This Row],[Fuel]],", ",",")</f>
        <v>fossil gas: natural gas</v>
      </c>
      <c r="D9585" t="s">
        <v>3239</v>
      </c>
      <c r="H9585" t="s">
        <v>3436</v>
      </c>
      <c r="I9585">
        <v>30</v>
      </c>
      <c r="J9585" t="s">
        <v>3446</v>
      </c>
      <c r="K9585">
        <v>2004</v>
      </c>
      <c r="L9585" t="s">
        <v>29</v>
      </c>
      <c r="M9585" t="s">
        <v>29</v>
      </c>
      <c r="N9585">
        <v>53.452190000000002</v>
      </c>
      <c r="O9585">
        <v>-3.0083199999999999</v>
      </c>
      <c r="P9585" t="s">
        <v>3612</v>
      </c>
      <c r="Q9585" s="3">
        <f>Table1[[#This Row],[Capacity (MW)]]*0.395*8760*10^-6</f>
        <v>0.10380600000000001</v>
      </c>
      <c r="R9585" s="3" cm="1">
        <f t="array" ref="R9585">AVERAGE(VLOOKUP(_xlfn.TEXTSPLIT(Table1[[#This Row],[Fuel (no space after comma)]], ","), FuelList_Final_EF!$A$2:$B$65, 2, FALSE))</f>
        <v>53.06</v>
      </c>
      <c r="S9585" s="3">
        <f>Table1[[#This Row],[Generation (TWh)]]*10^9*VLOOKUP(Table1[[#This Row],[Turbine/Engine Technology]],Technology_HR!$A$2:$B$11,2,FALSE)*10^-6</f>
        <v>1142904.0600000003</v>
      </c>
      <c r="T9585" s="5">
        <f>Table1[[#This Row],[Fuel Consumption (mmBtu)]]*Table1[[#This Row],[Emission Factor (kg CO2/ mmBtu)]]*10^3</f>
        <v>60642489423.600021</v>
      </c>
      <c r="U9585" s="3">
        <f>Table1[[#This Row],[Emissions (g CO2)]]/(Table1[[#This Row],[Generation (TWh)]]*10^9)</f>
        <v>584.19060000000013</v>
      </c>
    </row>
    <row r="9586" spans="1:21" x14ac:dyDescent="0.35">
      <c r="A9586" t="s">
        <v>2397</v>
      </c>
      <c r="B9586" t="s">
        <v>3348</v>
      </c>
      <c r="C9586" t="str">
        <f>SUBSTITUTE(Table1[[#This Row],[Fuel]],", ",",")</f>
        <v>fossil gas: natural gas,industrial by-product: blast furnace gas</v>
      </c>
      <c r="D9586" t="s">
        <v>3239</v>
      </c>
      <c r="E9586" t="s">
        <v>3274</v>
      </c>
      <c r="H9586" t="s">
        <v>3436</v>
      </c>
      <c r="I9586">
        <v>30</v>
      </c>
      <c r="J9586" t="s">
        <v>3446</v>
      </c>
      <c r="K9586">
        <v>2021</v>
      </c>
      <c r="L9586" t="s">
        <v>29</v>
      </c>
      <c r="M9586" t="s">
        <v>29</v>
      </c>
      <c r="N9586">
        <v>51.567888000000004</v>
      </c>
      <c r="O9586">
        <v>-3.7590020000000002</v>
      </c>
      <c r="P9586" t="s">
        <v>3612</v>
      </c>
      <c r="Q9586" s="3">
        <f>Table1[[#This Row],[Capacity (MW)]]*0.395*8760*10^-6</f>
        <v>0.10380600000000001</v>
      </c>
      <c r="R9586" s="3" cm="1">
        <f t="array" ref="R9586">AVERAGE(VLOOKUP(_xlfn.TEXTSPLIT(Table1[[#This Row],[Fuel (no space after comma)]], ","), FuelList_Final_EF!$A$2:$B$65, 2, FALSE))</f>
        <v>163.69</v>
      </c>
      <c r="S9586" s="3">
        <f>Table1[[#This Row],[Generation (TWh)]]*10^9*VLOOKUP(Table1[[#This Row],[Turbine/Engine Technology]],Technology_HR!$A$2:$B$11,2,FALSE)*10^-6</f>
        <v>1142904.0600000003</v>
      </c>
      <c r="T9586" s="5">
        <f>Table1[[#This Row],[Fuel Consumption (mmBtu)]]*Table1[[#This Row],[Emission Factor (kg CO2/ mmBtu)]]*10^3</f>
        <v>187081965581.40002</v>
      </c>
      <c r="U9586" s="3">
        <f>Table1[[#This Row],[Emissions (g CO2)]]/(Table1[[#This Row],[Generation (TWh)]]*10^9)</f>
        <v>1802.2268999999999</v>
      </c>
    </row>
    <row r="9587" spans="1:21" x14ac:dyDescent="0.35">
      <c r="A9587" t="s">
        <v>2398</v>
      </c>
      <c r="B9587" t="s">
        <v>3239</v>
      </c>
      <c r="C9587" t="str">
        <f>SUBSTITUTE(Table1[[#This Row],[Fuel]],", ",",")</f>
        <v>fossil gas: natural gas</v>
      </c>
      <c r="D9587" t="s">
        <v>3239</v>
      </c>
      <c r="H9587" t="s">
        <v>3436</v>
      </c>
      <c r="I9587">
        <v>299</v>
      </c>
      <c r="J9587" t="s">
        <v>3447</v>
      </c>
      <c r="K9587">
        <v>2024</v>
      </c>
      <c r="L9587" t="s">
        <v>29</v>
      </c>
      <c r="M9587" t="s">
        <v>29</v>
      </c>
      <c r="N9587">
        <v>52.319609999999997</v>
      </c>
      <c r="O9587">
        <v>1.14621</v>
      </c>
      <c r="P9587" t="s">
        <v>3612</v>
      </c>
      <c r="Q9587" s="3">
        <f>Table1[[#This Row],[Capacity (MW)]]*0.395*8760*10^-6</f>
        <v>1.0345998000000001</v>
      </c>
      <c r="R9587" s="3" cm="1">
        <f t="array" ref="R9587">AVERAGE(VLOOKUP(_xlfn.TEXTSPLIT(Table1[[#This Row],[Fuel (no space after comma)]], ","), FuelList_Final_EF!$A$2:$B$65, 2, FALSE))</f>
        <v>53.06</v>
      </c>
      <c r="S9587" s="3">
        <f>Table1[[#This Row],[Generation (TWh)]]*10^9*VLOOKUP(Table1[[#This Row],[Turbine/Engine Technology]],Technology_HR!$A$2:$B$11,2,FALSE)*10^-6</f>
        <v>11390943.798000002</v>
      </c>
      <c r="T9587" s="5">
        <f>Table1[[#This Row],[Fuel Consumption (mmBtu)]]*Table1[[#This Row],[Emission Factor (kg CO2/ mmBtu)]]*10^3</f>
        <v>604403477921.88013</v>
      </c>
      <c r="U9587" s="3">
        <f>Table1[[#This Row],[Emissions (g CO2)]]/(Table1[[#This Row],[Generation (TWh)]]*10^9)</f>
        <v>584.19060000000002</v>
      </c>
    </row>
    <row r="9588" spans="1:21" x14ac:dyDescent="0.35">
      <c r="A9588" t="s">
        <v>1145</v>
      </c>
      <c r="B9588" t="s">
        <v>3277</v>
      </c>
      <c r="C9588" t="str">
        <f>SUBSTITUTE(Table1[[#This Row],[Fuel]],", ",",")</f>
        <v>fossil liquids: heavy fuel oil,fossil liquids: diesel</v>
      </c>
      <c r="D9588" t="s">
        <v>3241</v>
      </c>
      <c r="E9588" t="s">
        <v>3258</v>
      </c>
      <c r="H9588" t="s">
        <v>3436</v>
      </c>
      <c r="I9588">
        <v>32</v>
      </c>
      <c r="J9588" t="s">
        <v>3446</v>
      </c>
      <c r="K9588">
        <v>1967</v>
      </c>
      <c r="L9588" t="s">
        <v>29</v>
      </c>
      <c r="M9588" t="s">
        <v>29</v>
      </c>
      <c r="N9588">
        <v>52.866945000000001</v>
      </c>
      <c r="O9588">
        <v>-1.2566349999999999</v>
      </c>
      <c r="P9588" t="s">
        <v>3612</v>
      </c>
      <c r="Q9588" s="3">
        <f>Table1[[#This Row],[Capacity (MW)]]*0.395*8760*10^-6</f>
        <v>0.1107264</v>
      </c>
      <c r="R9588" s="3" cm="1">
        <f t="array" ref="R9588">AVERAGE(VLOOKUP(_xlfn.TEXTSPLIT(Table1[[#This Row],[Fuel (no space after comma)]], ","), FuelList_Final_EF!$A$2:$B$65, 2, FALSE))</f>
        <v>79.854606304394977</v>
      </c>
      <c r="S9588" s="3">
        <f>Table1[[#This Row],[Generation (TWh)]]*10^9*VLOOKUP(Table1[[#This Row],[Turbine/Engine Technology]],Technology_HR!$A$2:$B$11,2,FALSE)*10^-6</f>
        <v>1219097.6639999999</v>
      </c>
      <c r="T9588" s="5">
        <f>Table1[[#This Row],[Fuel Consumption (mmBtu)]]*Table1[[#This Row],[Emission Factor (kg CO2/ mmBtu)]]*10^3</f>
        <v>97350564005.327576</v>
      </c>
      <c r="U9588" s="3">
        <f>Table1[[#This Row],[Emissions (g CO2)]]/(Table1[[#This Row],[Generation (TWh)]]*10^9)</f>
        <v>879.19921541138854</v>
      </c>
    </row>
    <row r="9589" spans="1:21" x14ac:dyDescent="0.35">
      <c r="A9589" t="s">
        <v>1378</v>
      </c>
      <c r="B9589" t="s">
        <v>3239</v>
      </c>
      <c r="C9589" t="str">
        <f>SUBSTITUTE(Table1[[#This Row],[Fuel]],", ",",")</f>
        <v>fossil gas: natural gas</v>
      </c>
      <c r="D9589" t="s">
        <v>3239</v>
      </c>
      <c r="H9589" t="s">
        <v>3441</v>
      </c>
      <c r="I9589">
        <v>40.5</v>
      </c>
      <c r="J9589" t="s">
        <v>3446</v>
      </c>
      <c r="K9589">
        <v>2020</v>
      </c>
      <c r="L9589" t="s">
        <v>29</v>
      </c>
      <c r="M9589" t="s">
        <v>29</v>
      </c>
      <c r="N9589">
        <v>53.784750000000003</v>
      </c>
      <c r="O9589">
        <v>-2.64337</v>
      </c>
      <c r="P9589" t="s">
        <v>3612</v>
      </c>
      <c r="Q9589" s="3">
        <f>Table1[[#This Row],[Capacity (MW)]]*0.395*8760*10^-6</f>
        <v>0.14013809999999999</v>
      </c>
      <c r="R9589" s="3" cm="1">
        <f t="array" ref="R9589">AVERAGE(VLOOKUP(_xlfn.TEXTSPLIT(Table1[[#This Row],[Fuel (no space after comma)]], ","), FuelList_Final_EF!$A$2:$B$65, 2, FALSE))</f>
        <v>53.06</v>
      </c>
      <c r="S9589" s="3">
        <f>Table1[[#This Row],[Generation (TWh)]]*10^9*VLOOKUP(Table1[[#This Row],[Turbine/Engine Technology]],Technology_HR!$A$2:$B$11,2,FALSE)*10^-6</f>
        <v>1057902.5168999999</v>
      </c>
      <c r="T9589" s="5">
        <f>Table1[[#This Row],[Fuel Consumption (mmBtu)]]*Table1[[#This Row],[Emission Factor (kg CO2/ mmBtu)]]*10^3</f>
        <v>56132307546.713997</v>
      </c>
      <c r="U9589" s="3">
        <f>Table1[[#This Row],[Emissions (g CO2)]]/(Table1[[#This Row],[Generation (TWh)]]*10^9)</f>
        <v>400.54993999999999</v>
      </c>
    </row>
    <row r="9590" spans="1:21" x14ac:dyDescent="0.35">
      <c r="A9590" t="s">
        <v>2378</v>
      </c>
      <c r="B9590" t="s">
        <v>3239</v>
      </c>
      <c r="C9590" t="str">
        <f>SUBSTITUTE(Table1[[#This Row],[Fuel]],", ",",")</f>
        <v>fossil gas: natural gas</v>
      </c>
      <c r="D9590" t="s">
        <v>3239</v>
      </c>
      <c r="H9590" t="s">
        <v>3441</v>
      </c>
      <c r="I9590">
        <v>20</v>
      </c>
      <c r="J9590" t="s">
        <v>3446</v>
      </c>
      <c r="K9590">
        <v>2024</v>
      </c>
      <c r="L9590" t="s">
        <v>29</v>
      </c>
      <c r="M9590" t="s">
        <v>29</v>
      </c>
      <c r="N9590">
        <v>52.305300000000003</v>
      </c>
      <c r="O9590">
        <v>-1.9414</v>
      </c>
      <c r="P9590" t="s">
        <v>3612</v>
      </c>
      <c r="Q9590" s="3">
        <f>Table1[[#This Row],[Capacity (MW)]]*0.395*8760*10^-6</f>
        <v>6.9204000000000002E-2</v>
      </c>
      <c r="R9590" s="3" cm="1">
        <f t="array" ref="R9590">AVERAGE(VLOOKUP(_xlfn.TEXTSPLIT(Table1[[#This Row],[Fuel (no space after comma)]], ","), FuelList_Final_EF!$A$2:$B$65, 2, FALSE))</f>
        <v>53.06</v>
      </c>
      <c r="S9590" s="3">
        <f>Table1[[#This Row],[Generation (TWh)]]*10^9*VLOOKUP(Table1[[#This Row],[Turbine/Engine Technology]],Technology_HR!$A$2:$B$11,2,FALSE)*10^-6</f>
        <v>522420.99599999998</v>
      </c>
      <c r="T9590" s="5">
        <f>Table1[[#This Row],[Fuel Consumption (mmBtu)]]*Table1[[#This Row],[Emission Factor (kg CO2/ mmBtu)]]*10^3</f>
        <v>27719658047.759998</v>
      </c>
      <c r="U9590" s="3">
        <f>Table1[[#This Row],[Emissions (g CO2)]]/(Table1[[#This Row],[Generation (TWh)]]*10^9)</f>
        <v>400.54993999999999</v>
      </c>
    </row>
    <row r="9591" spans="1:21" x14ac:dyDescent="0.35">
      <c r="A9591" t="s">
        <v>907</v>
      </c>
      <c r="B9591" t="s">
        <v>3239</v>
      </c>
      <c r="C9591" t="str">
        <f>SUBSTITUTE(Table1[[#This Row],[Fuel]],", ",",")</f>
        <v>fossil gas: natural gas</v>
      </c>
      <c r="D9591" t="s">
        <v>3239</v>
      </c>
      <c r="H9591" t="s">
        <v>3438</v>
      </c>
      <c r="I9591">
        <v>810</v>
      </c>
      <c r="J9591" t="s">
        <v>3446</v>
      </c>
      <c r="K9591">
        <v>1998</v>
      </c>
      <c r="L9591" t="s">
        <v>29</v>
      </c>
      <c r="M9591" t="s">
        <v>29</v>
      </c>
      <c r="N9591">
        <v>53.315219999999997</v>
      </c>
      <c r="O9591">
        <v>-2.7227800000000002</v>
      </c>
      <c r="P9591" t="s">
        <v>3612</v>
      </c>
      <c r="Q9591" s="3">
        <f>Table1[[#This Row],[Capacity (MW)]]*0.395*8760*10^-6</f>
        <v>2.802762</v>
      </c>
      <c r="R9591" s="3" cm="1">
        <f t="array" ref="R9591">AVERAGE(VLOOKUP(_xlfn.TEXTSPLIT(Table1[[#This Row],[Fuel (no space after comma)]], ","), FuelList_Final_EF!$A$2:$B$65, 2, FALSE))</f>
        <v>53.06</v>
      </c>
      <c r="S9591" s="3">
        <f>Table1[[#This Row],[Generation (TWh)]]*10^9*VLOOKUP(Table1[[#This Row],[Turbine/Engine Technology]],Technology_HR!$A$2:$B$11,2,FALSE)*10^-6</f>
        <v>21158050.338</v>
      </c>
      <c r="T9591" s="5">
        <f>Table1[[#This Row],[Fuel Consumption (mmBtu)]]*Table1[[#This Row],[Emission Factor (kg CO2/ mmBtu)]]*10^3</f>
        <v>1122646150934.28</v>
      </c>
      <c r="U9591" s="3">
        <f>Table1[[#This Row],[Emissions (g CO2)]]/(Table1[[#This Row],[Generation (TWh)]]*10^9)</f>
        <v>400.54993999999999</v>
      </c>
    </row>
    <row r="9592" spans="1:21" x14ac:dyDescent="0.35">
      <c r="A9592" t="s">
        <v>2369</v>
      </c>
      <c r="B9592" t="s">
        <v>3239</v>
      </c>
      <c r="C9592" t="str">
        <f>SUBSTITUTE(Table1[[#This Row],[Fuel]],", ",",")</f>
        <v>fossil gas: natural gas</v>
      </c>
      <c r="D9592" t="s">
        <v>3239</v>
      </c>
      <c r="H9592" t="s">
        <v>3441</v>
      </c>
      <c r="I9592">
        <v>50</v>
      </c>
      <c r="J9592" t="s">
        <v>3450</v>
      </c>
      <c r="K9592">
        <v>2026</v>
      </c>
      <c r="L9592" t="s">
        <v>29</v>
      </c>
      <c r="M9592" t="s">
        <v>29</v>
      </c>
      <c r="N9592">
        <v>52.779299999999999</v>
      </c>
      <c r="O9592">
        <v>-1.9476</v>
      </c>
      <c r="P9592" t="s">
        <v>3612</v>
      </c>
      <c r="Q9592" s="3">
        <f>Table1[[#This Row],[Capacity (MW)]]*0.395*8760*10^-6</f>
        <v>0.17301</v>
      </c>
      <c r="R9592" s="3" cm="1">
        <f t="array" ref="R9592">AVERAGE(VLOOKUP(_xlfn.TEXTSPLIT(Table1[[#This Row],[Fuel (no space after comma)]], ","), FuelList_Final_EF!$A$2:$B$65, 2, FALSE))</f>
        <v>53.06</v>
      </c>
      <c r="S9592" s="3">
        <f>Table1[[#This Row],[Generation (TWh)]]*10^9*VLOOKUP(Table1[[#This Row],[Turbine/Engine Technology]],Technology_HR!$A$2:$B$11,2,FALSE)*10^-6</f>
        <v>1306052.49</v>
      </c>
      <c r="T9592" s="5">
        <f>Table1[[#This Row],[Fuel Consumption (mmBtu)]]*Table1[[#This Row],[Emission Factor (kg CO2/ mmBtu)]]*10^3</f>
        <v>69299145119.400009</v>
      </c>
      <c r="U9592" s="3">
        <f>Table1[[#This Row],[Emissions (g CO2)]]/(Table1[[#This Row],[Generation (TWh)]]*10^9)</f>
        <v>400.54994000000005</v>
      </c>
    </row>
    <row r="9593" spans="1:21" x14ac:dyDescent="0.35">
      <c r="A9593" t="s">
        <v>1363</v>
      </c>
      <c r="B9593" t="s">
        <v>3239</v>
      </c>
      <c r="C9593" t="str">
        <f>SUBSTITUTE(Table1[[#This Row],[Fuel]],", ",",")</f>
        <v>fossil gas: natural gas</v>
      </c>
      <c r="D9593" t="s">
        <v>3239</v>
      </c>
      <c r="H9593" t="s">
        <v>3438</v>
      </c>
      <c r="I9593">
        <v>715</v>
      </c>
      <c r="J9593" t="s">
        <v>3446</v>
      </c>
      <c r="K9593">
        <v>1993</v>
      </c>
      <c r="L9593" t="s">
        <v>29</v>
      </c>
      <c r="M9593" t="s">
        <v>29</v>
      </c>
      <c r="N9593">
        <v>51.763170000000002</v>
      </c>
      <c r="O9593">
        <v>9.7400000000000004E-3</v>
      </c>
      <c r="P9593" t="s">
        <v>3612</v>
      </c>
      <c r="Q9593" s="3">
        <f>Table1[[#This Row],[Capacity (MW)]]*0.395*8760*10^-6</f>
        <v>2.474043</v>
      </c>
      <c r="R9593" s="3" cm="1">
        <f t="array" ref="R9593">AVERAGE(VLOOKUP(_xlfn.TEXTSPLIT(Table1[[#This Row],[Fuel (no space after comma)]], ","), FuelList_Final_EF!$A$2:$B$65, 2, FALSE))</f>
        <v>53.06</v>
      </c>
      <c r="S9593" s="3">
        <f>Table1[[#This Row],[Generation (TWh)]]*10^9*VLOOKUP(Table1[[#This Row],[Turbine/Engine Technology]],Technology_HR!$A$2:$B$11,2,FALSE)*10^-6</f>
        <v>18676550.607000001</v>
      </c>
      <c r="T9593" s="5">
        <f>Table1[[#This Row],[Fuel Consumption (mmBtu)]]*Table1[[#This Row],[Emission Factor (kg CO2/ mmBtu)]]*10^3</f>
        <v>990977775207.42017</v>
      </c>
      <c r="U9593" s="3">
        <f>Table1[[#This Row],[Emissions (g CO2)]]/(Table1[[#This Row],[Generation (TWh)]]*10^9)</f>
        <v>400.54994000000005</v>
      </c>
    </row>
    <row r="9594" spans="1:21" x14ac:dyDescent="0.35">
      <c r="A9594" t="s">
        <v>937</v>
      </c>
      <c r="B9594" t="s">
        <v>3239</v>
      </c>
      <c r="C9594" t="str">
        <f>SUBSTITUTE(Table1[[#This Row],[Fuel]],", ",",")</f>
        <v>fossil gas: natural gas</v>
      </c>
      <c r="D9594" t="s">
        <v>3239</v>
      </c>
      <c r="H9594" t="s">
        <v>3438</v>
      </c>
      <c r="I9594">
        <v>135</v>
      </c>
      <c r="J9594" t="s">
        <v>3446</v>
      </c>
      <c r="K9594">
        <v>2013</v>
      </c>
      <c r="L9594" t="s">
        <v>29</v>
      </c>
      <c r="M9594" t="s">
        <v>29</v>
      </c>
      <c r="N9594">
        <v>53.425980000000003</v>
      </c>
      <c r="O9594">
        <v>-2.4153500000000001</v>
      </c>
      <c r="P9594" t="s">
        <v>3612</v>
      </c>
      <c r="Q9594" s="3">
        <f>Table1[[#This Row],[Capacity (MW)]]*0.395*8760*10^-6</f>
        <v>0.46712699999999996</v>
      </c>
      <c r="R9594" s="3" cm="1">
        <f t="array" ref="R9594">AVERAGE(VLOOKUP(_xlfn.TEXTSPLIT(Table1[[#This Row],[Fuel (no space after comma)]], ","), FuelList_Final_EF!$A$2:$B$65, 2, FALSE))</f>
        <v>53.06</v>
      </c>
      <c r="S9594" s="3">
        <f>Table1[[#This Row],[Generation (TWh)]]*10^9*VLOOKUP(Table1[[#This Row],[Turbine/Engine Technology]],Technology_HR!$A$2:$B$11,2,FALSE)*10^-6</f>
        <v>3526341.7229999993</v>
      </c>
      <c r="T9594" s="5">
        <f>Table1[[#This Row],[Fuel Consumption (mmBtu)]]*Table1[[#This Row],[Emission Factor (kg CO2/ mmBtu)]]*10^3</f>
        <v>187107691822.37997</v>
      </c>
      <c r="U9594" s="3">
        <f>Table1[[#This Row],[Emissions (g CO2)]]/(Table1[[#This Row],[Generation (TWh)]]*10^9)</f>
        <v>400.54993999999999</v>
      </c>
    </row>
    <row r="9595" spans="1:21" x14ac:dyDescent="0.35">
      <c r="A9595" t="s">
        <v>1766</v>
      </c>
      <c r="B9595" t="s">
        <v>3239</v>
      </c>
      <c r="C9595" t="str">
        <f>SUBSTITUTE(Table1[[#This Row],[Fuel]],", ",",")</f>
        <v>fossil gas: natural gas</v>
      </c>
      <c r="D9595" t="s">
        <v>3239</v>
      </c>
      <c r="H9595" t="s">
        <v>3438</v>
      </c>
      <c r="I9595">
        <v>200</v>
      </c>
      <c r="J9595" t="s">
        <v>3446</v>
      </c>
      <c r="K9595">
        <v>2000</v>
      </c>
      <c r="L9595" t="s">
        <v>29</v>
      </c>
      <c r="M9595" t="s">
        <v>29</v>
      </c>
      <c r="N9595">
        <v>53.735430000000001</v>
      </c>
      <c r="O9595">
        <v>-0.24315000000000001</v>
      </c>
      <c r="P9595" t="s">
        <v>3612</v>
      </c>
      <c r="Q9595" s="3">
        <f>Table1[[#This Row],[Capacity (MW)]]*0.395*8760*10^-6</f>
        <v>0.69203999999999999</v>
      </c>
      <c r="R9595" s="3" cm="1">
        <f t="array" ref="R9595">AVERAGE(VLOOKUP(_xlfn.TEXTSPLIT(Table1[[#This Row],[Fuel (no space after comma)]], ","), FuelList_Final_EF!$A$2:$B$65, 2, FALSE))</f>
        <v>53.06</v>
      </c>
      <c r="S9595" s="3">
        <f>Table1[[#This Row],[Generation (TWh)]]*10^9*VLOOKUP(Table1[[#This Row],[Turbine/Engine Technology]],Technology_HR!$A$2:$B$11,2,FALSE)*10^-6</f>
        <v>5224209.96</v>
      </c>
      <c r="T9595" s="5">
        <f>Table1[[#This Row],[Fuel Consumption (mmBtu)]]*Table1[[#This Row],[Emission Factor (kg CO2/ mmBtu)]]*10^3</f>
        <v>277196580477.60004</v>
      </c>
      <c r="U9595" s="3">
        <f>Table1[[#This Row],[Emissions (g CO2)]]/(Table1[[#This Row],[Generation (TWh)]]*10^9)</f>
        <v>400.54994000000005</v>
      </c>
    </row>
    <row r="9596" spans="1:21" x14ac:dyDescent="0.35">
      <c r="A9596" t="s">
        <v>1360</v>
      </c>
      <c r="B9596" t="s">
        <v>3239</v>
      </c>
      <c r="C9596" t="str">
        <f>SUBSTITUTE(Table1[[#This Row],[Fuel]],", ",",")</f>
        <v>fossil gas: natural gas</v>
      </c>
      <c r="D9596" t="s">
        <v>3239</v>
      </c>
      <c r="H9596" t="s">
        <v>3438</v>
      </c>
      <c r="I9596">
        <v>200</v>
      </c>
      <c r="J9596" t="s">
        <v>3446</v>
      </c>
      <c r="K9596">
        <v>2000</v>
      </c>
      <c r="L9596" t="s">
        <v>29</v>
      </c>
      <c r="M9596" t="s">
        <v>29</v>
      </c>
      <c r="N9596">
        <v>53.735430000000001</v>
      </c>
      <c r="O9596">
        <v>-0.24315000000000001</v>
      </c>
      <c r="P9596" t="s">
        <v>3612</v>
      </c>
      <c r="Q9596" s="3">
        <f>Table1[[#This Row],[Capacity (MW)]]*0.395*8760*10^-6</f>
        <v>0.69203999999999999</v>
      </c>
      <c r="R9596" s="3" cm="1">
        <f t="array" ref="R9596">AVERAGE(VLOOKUP(_xlfn.TEXTSPLIT(Table1[[#This Row],[Fuel (no space after comma)]], ","), FuelList_Final_EF!$A$2:$B$65, 2, FALSE))</f>
        <v>53.06</v>
      </c>
      <c r="S9596" s="3">
        <f>Table1[[#This Row],[Generation (TWh)]]*10^9*VLOOKUP(Table1[[#This Row],[Turbine/Engine Technology]],Technology_HR!$A$2:$B$11,2,FALSE)*10^-6</f>
        <v>5224209.96</v>
      </c>
      <c r="T9596" s="5">
        <f>Table1[[#This Row],[Fuel Consumption (mmBtu)]]*Table1[[#This Row],[Emission Factor (kg CO2/ mmBtu)]]*10^3</f>
        <v>277196580477.60004</v>
      </c>
      <c r="U9596" s="3">
        <f>Table1[[#This Row],[Emissions (g CO2)]]/(Table1[[#This Row],[Generation (TWh)]]*10^9)</f>
        <v>400.54994000000005</v>
      </c>
    </row>
    <row r="9597" spans="1:21" x14ac:dyDescent="0.35">
      <c r="A9597" t="s">
        <v>1766</v>
      </c>
      <c r="B9597" t="s">
        <v>3239</v>
      </c>
      <c r="C9597" t="str">
        <f>SUBSTITUTE(Table1[[#This Row],[Fuel]],", ",",")</f>
        <v>fossil gas: natural gas</v>
      </c>
      <c r="D9597" t="s">
        <v>3239</v>
      </c>
      <c r="H9597" t="s">
        <v>3438</v>
      </c>
      <c r="I9597">
        <v>200</v>
      </c>
      <c r="J9597" t="s">
        <v>3446</v>
      </c>
      <c r="K9597">
        <v>2000</v>
      </c>
      <c r="L9597" t="s">
        <v>29</v>
      </c>
      <c r="M9597" t="s">
        <v>29</v>
      </c>
      <c r="N9597">
        <v>53.735430000000001</v>
      </c>
      <c r="O9597">
        <v>-0.24315000000000001</v>
      </c>
      <c r="P9597" t="s">
        <v>3612</v>
      </c>
      <c r="Q9597" s="3">
        <f>Table1[[#This Row],[Capacity (MW)]]*0.395*8760*10^-6</f>
        <v>0.69203999999999999</v>
      </c>
      <c r="R9597" s="3" cm="1">
        <f t="array" ref="R9597">AVERAGE(VLOOKUP(_xlfn.TEXTSPLIT(Table1[[#This Row],[Fuel (no space after comma)]], ","), FuelList_Final_EF!$A$2:$B$65, 2, FALSE))</f>
        <v>53.06</v>
      </c>
      <c r="S9597" s="3">
        <f>Table1[[#This Row],[Generation (TWh)]]*10^9*VLOOKUP(Table1[[#This Row],[Turbine/Engine Technology]],Technology_HR!$A$2:$B$11,2,FALSE)*10^-6</f>
        <v>5224209.96</v>
      </c>
      <c r="T9597" s="5">
        <f>Table1[[#This Row],[Fuel Consumption (mmBtu)]]*Table1[[#This Row],[Emission Factor (kg CO2/ mmBtu)]]*10^3</f>
        <v>277196580477.60004</v>
      </c>
      <c r="U9597" s="3">
        <f>Table1[[#This Row],[Emissions (g CO2)]]/(Table1[[#This Row],[Generation (TWh)]]*10^9)</f>
        <v>400.54994000000005</v>
      </c>
    </row>
    <row r="9598" spans="1:21" x14ac:dyDescent="0.35">
      <c r="A9598" t="s">
        <v>1360</v>
      </c>
      <c r="B9598" t="s">
        <v>3239</v>
      </c>
      <c r="C9598" t="str">
        <f>SUBSTITUTE(Table1[[#This Row],[Fuel]],", ",",")</f>
        <v>fossil gas: natural gas</v>
      </c>
      <c r="D9598" t="s">
        <v>3239</v>
      </c>
      <c r="H9598" t="s">
        <v>3438</v>
      </c>
      <c r="I9598">
        <v>200</v>
      </c>
      <c r="J9598" t="s">
        <v>3446</v>
      </c>
      <c r="K9598">
        <v>2000</v>
      </c>
      <c r="L9598" t="s">
        <v>29</v>
      </c>
      <c r="M9598" t="s">
        <v>29</v>
      </c>
      <c r="N9598">
        <v>53.735430000000001</v>
      </c>
      <c r="O9598">
        <v>-0.24315000000000001</v>
      </c>
      <c r="P9598" t="s">
        <v>3612</v>
      </c>
      <c r="Q9598" s="3">
        <f>Table1[[#This Row],[Capacity (MW)]]*0.395*8760*10^-6</f>
        <v>0.69203999999999999</v>
      </c>
      <c r="R9598" s="3" cm="1">
        <f t="array" ref="R9598">AVERAGE(VLOOKUP(_xlfn.TEXTSPLIT(Table1[[#This Row],[Fuel (no space after comma)]], ","), FuelList_Final_EF!$A$2:$B$65, 2, FALSE))</f>
        <v>53.06</v>
      </c>
      <c r="S9598" s="3">
        <f>Table1[[#This Row],[Generation (TWh)]]*10^9*VLOOKUP(Table1[[#This Row],[Turbine/Engine Technology]],Technology_HR!$A$2:$B$11,2,FALSE)*10^-6</f>
        <v>5224209.96</v>
      </c>
      <c r="T9598" s="5">
        <f>Table1[[#This Row],[Fuel Consumption (mmBtu)]]*Table1[[#This Row],[Emission Factor (kg CO2/ mmBtu)]]*10^3</f>
        <v>277196580477.60004</v>
      </c>
      <c r="U9598" s="3">
        <f>Table1[[#This Row],[Emissions (g CO2)]]/(Table1[[#This Row],[Generation (TWh)]]*10^9)</f>
        <v>400.54994000000005</v>
      </c>
    </row>
    <row r="9599" spans="1:21" x14ac:dyDescent="0.35">
      <c r="A9599" t="s">
        <v>1360</v>
      </c>
      <c r="B9599" t="s">
        <v>3239</v>
      </c>
      <c r="C9599" t="str">
        <f>SUBSTITUTE(Table1[[#This Row],[Fuel]],", ",",")</f>
        <v>fossil gas: natural gas</v>
      </c>
      <c r="D9599" t="s">
        <v>3239</v>
      </c>
      <c r="H9599" t="s">
        <v>3438</v>
      </c>
      <c r="I9599">
        <v>200</v>
      </c>
      <c r="J9599" t="s">
        <v>3446</v>
      </c>
      <c r="K9599">
        <v>2000</v>
      </c>
      <c r="L9599" t="s">
        <v>29</v>
      </c>
      <c r="M9599" t="s">
        <v>29</v>
      </c>
      <c r="N9599">
        <v>53.735430000000001</v>
      </c>
      <c r="O9599">
        <v>-0.24315000000000001</v>
      </c>
      <c r="P9599" t="s">
        <v>3612</v>
      </c>
      <c r="Q9599" s="3">
        <f>Table1[[#This Row],[Capacity (MW)]]*0.395*8760*10^-6</f>
        <v>0.69203999999999999</v>
      </c>
      <c r="R9599" s="3" cm="1">
        <f t="array" ref="R9599">AVERAGE(VLOOKUP(_xlfn.TEXTSPLIT(Table1[[#This Row],[Fuel (no space after comma)]], ","), FuelList_Final_EF!$A$2:$B$65, 2, FALSE))</f>
        <v>53.06</v>
      </c>
      <c r="S9599" s="3">
        <f>Table1[[#This Row],[Generation (TWh)]]*10^9*VLOOKUP(Table1[[#This Row],[Turbine/Engine Technology]],Technology_HR!$A$2:$B$11,2,FALSE)*10^-6</f>
        <v>5224209.96</v>
      </c>
      <c r="T9599" s="5">
        <f>Table1[[#This Row],[Fuel Consumption (mmBtu)]]*Table1[[#This Row],[Emission Factor (kg CO2/ mmBtu)]]*10^3</f>
        <v>277196580477.60004</v>
      </c>
      <c r="U9599" s="3">
        <f>Table1[[#This Row],[Emissions (g CO2)]]/(Table1[[#This Row],[Generation (TWh)]]*10^9)</f>
        <v>400.54994000000005</v>
      </c>
    </row>
    <row r="9600" spans="1:21" x14ac:dyDescent="0.35">
      <c r="A9600" t="s">
        <v>1766</v>
      </c>
      <c r="B9600" t="s">
        <v>3239</v>
      </c>
      <c r="C9600" t="str">
        <f>SUBSTITUTE(Table1[[#This Row],[Fuel]],", ",",")</f>
        <v>fossil gas: natural gas</v>
      </c>
      <c r="D9600" t="s">
        <v>3239</v>
      </c>
      <c r="H9600" t="s">
        <v>3438</v>
      </c>
      <c r="I9600">
        <v>200</v>
      </c>
      <c r="J9600" t="s">
        <v>3446</v>
      </c>
      <c r="K9600">
        <v>2000</v>
      </c>
      <c r="L9600" t="s">
        <v>29</v>
      </c>
      <c r="M9600" t="s">
        <v>29</v>
      </c>
      <c r="N9600">
        <v>53.735430000000001</v>
      </c>
      <c r="O9600">
        <v>-0.24315000000000001</v>
      </c>
      <c r="P9600" t="s">
        <v>3612</v>
      </c>
      <c r="Q9600" s="3">
        <f>Table1[[#This Row],[Capacity (MW)]]*0.395*8760*10^-6</f>
        <v>0.69203999999999999</v>
      </c>
      <c r="R9600" s="3" cm="1">
        <f t="array" ref="R9600">AVERAGE(VLOOKUP(_xlfn.TEXTSPLIT(Table1[[#This Row],[Fuel (no space after comma)]], ","), FuelList_Final_EF!$A$2:$B$65, 2, FALSE))</f>
        <v>53.06</v>
      </c>
      <c r="S9600" s="3">
        <f>Table1[[#This Row],[Generation (TWh)]]*10^9*VLOOKUP(Table1[[#This Row],[Turbine/Engine Technology]],Technology_HR!$A$2:$B$11,2,FALSE)*10^-6</f>
        <v>5224209.96</v>
      </c>
      <c r="T9600" s="5">
        <f>Table1[[#This Row],[Fuel Consumption (mmBtu)]]*Table1[[#This Row],[Emission Factor (kg CO2/ mmBtu)]]*10^3</f>
        <v>277196580477.60004</v>
      </c>
      <c r="U9600" s="3">
        <f>Table1[[#This Row],[Emissions (g CO2)]]/(Table1[[#This Row],[Generation (TWh)]]*10^9)</f>
        <v>400.54994000000005</v>
      </c>
    </row>
    <row r="9601" spans="1:21" x14ac:dyDescent="0.35">
      <c r="A9601" t="s">
        <v>2369</v>
      </c>
      <c r="B9601" t="s">
        <v>3239</v>
      </c>
      <c r="C9601" t="str">
        <f>SUBSTITUTE(Table1[[#This Row],[Fuel]],", ",",")</f>
        <v>fossil gas: natural gas</v>
      </c>
      <c r="D9601" t="s">
        <v>3239</v>
      </c>
      <c r="H9601" t="s">
        <v>3441</v>
      </c>
      <c r="I9601">
        <v>50.4</v>
      </c>
      <c r="J9601" t="s">
        <v>3446</v>
      </c>
      <c r="K9601">
        <v>2021</v>
      </c>
      <c r="L9601" t="s">
        <v>29</v>
      </c>
      <c r="M9601" t="s">
        <v>29</v>
      </c>
      <c r="N9601">
        <v>54.603904999999997</v>
      </c>
      <c r="O9601">
        <v>-1.2149019999999999</v>
      </c>
      <c r="P9601" t="s">
        <v>3612</v>
      </c>
      <c r="Q9601" s="3">
        <f>Table1[[#This Row],[Capacity (MW)]]*0.395*8760*10^-6</f>
        <v>0.17439408000000001</v>
      </c>
      <c r="R9601" s="3" cm="1">
        <f t="array" ref="R9601">AVERAGE(VLOOKUP(_xlfn.TEXTSPLIT(Table1[[#This Row],[Fuel (no space after comma)]], ","), FuelList_Final_EF!$A$2:$B$65, 2, FALSE))</f>
        <v>53.06</v>
      </c>
      <c r="S9601" s="3">
        <f>Table1[[#This Row],[Generation (TWh)]]*10^9*VLOOKUP(Table1[[#This Row],[Turbine/Engine Technology]],Technology_HR!$A$2:$B$11,2,FALSE)*10^-6</f>
        <v>1316500.90992</v>
      </c>
      <c r="T9601" s="5">
        <f>Table1[[#This Row],[Fuel Consumption (mmBtu)]]*Table1[[#This Row],[Emission Factor (kg CO2/ mmBtu)]]*10^3</f>
        <v>69853538280.355194</v>
      </c>
      <c r="U9601" s="3">
        <f>Table1[[#This Row],[Emissions (g CO2)]]/(Table1[[#This Row],[Generation (TWh)]]*10^9)</f>
        <v>400.54993999999999</v>
      </c>
    </row>
    <row r="9602" spans="1:21" x14ac:dyDescent="0.35">
      <c r="A9602" t="s">
        <v>2369</v>
      </c>
      <c r="B9602" t="s">
        <v>3239</v>
      </c>
      <c r="C9602" t="str">
        <f>SUBSTITUTE(Table1[[#This Row],[Fuel]],", ",",")</f>
        <v>fossil gas: natural gas</v>
      </c>
      <c r="D9602" t="s">
        <v>3239</v>
      </c>
      <c r="H9602" t="s">
        <v>3441</v>
      </c>
      <c r="I9602">
        <v>50.4</v>
      </c>
      <c r="J9602" t="s">
        <v>3446</v>
      </c>
      <c r="K9602">
        <v>2021</v>
      </c>
      <c r="L9602" t="s">
        <v>29</v>
      </c>
      <c r="M9602" t="s">
        <v>29</v>
      </c>
      <c r="N9602">
        <v>54.603904999999997</v>
      </c>
      <c r="O9602">
        <v>-1.2149019999999999</v>
      </c>
      <c r="P9602" t="s">
        <v>3612</v>
      </c>
      <c r="Q9602" s="3">
        <f>Table1[[#This Row],[Capacity (MW)]]*0.395*8760*10^-6</f>
        <v>0.17439408000000001</v>
      </c>
      <c r="R9602" s="3" cm="1">
        <f t="array" ref="R9602">AVERAGE(VLOOKUP(_xlfn.TEXTSPLIT(Table1[[#This Row],[Fuel (no space after comma)]], ","), FuelList_Final_EF!$A$2:$B$65, 2, FALSE))</f>
        <v>53.06</v>
      </c>
      <c r="S9602" s="3">
        <f>Table1[[#This Row],[Generation (TWh)]]*10^9*VLOOKUP(Table1[[#This Row],[Turbine/Engine Technology]],Technology_HR!$A$2:$B$11,2,FALSE)*10^-6</f>
        <v>1316500.90992</v>
      </c>
      <c r="T9602" s="5">
        <f>Table1[[#This Row],[Fuel Consumption (mmBtu)]]*Table1[[#This Row],[Emission Factor (kg CO2/ mmBtu)]]*10^3</f>
        <v>69853538280.355194</v>
      </c>
      <c r="U9602" s="3">
        <f>Table1[[#This Row],[Emissions (g CO2)]]/(Table1[[#This Row],[Generation (TWh)]]*10^9)</f>
        <v>400.54993999999999</v>
      </c>
    </row>
    <row r="9603" spans="1:21" x14ac:dyDescent="0.35">
      <c r="A9603" t="s">
        <v>2399</v>
      </c>
      <c r="B9603" t="s">
        <v>3239</v>
      </c>
      <c r="C9603" t="str">
        <f>SUBSTITUTE(Table1[[#This Row],[Fuel]],", ",",")</f>
        <v>fossil gas: natural gas</v>
      </c>
      <c r="D9603" t="s">
        <v>3239</v>
      </c>
      <c r="H9603" t="s">
        <v>3438</v>
      </c>
      <c r="I9603">
        <v>836</v>
      </c>
      <c r="J9603" t="s">
        <v>3446</v>
      </c>
      <c r="K9603">
        <v>2000</v>
      </c>
      <c r="L9603" t="s">
        <v>29</v>
      </c>
      <c r="M9603" t="s">
        <v>29</v>
      </c>
      <c r="N9603">
        <v>51.539200000000001</v>
      </c>
      <c r="O9603">
        <v>-2.67</v>
      </c>
      <c r="P9603" t="s">
        <v>3612</v>
      </c>
      <c r="Q9603" s="3">
        <f>Table1[[#This Row],[Capacity (MW)]]*0.395*8760*10^-6</f>
        <v>2.8927271999999999</v>
      </c>
      <c r="R9603" s="3" cm="1">
        <f t="array" ref="R9603">AVERAGE(VLOOKUP(_xlfn.TEXTSPLIT(Table1[[#This Row],[Fuel (no space after comma)]], ","), FuelList_Final_EF!$A$2:$B$65, 2, FALSE))</f>
        <v>53.06</v>
      </c>
      <c r="S9603" s="3">
        <f>Table1[[#This Row],[Generation (TWh)]]*10^9*VLOOKUP(Table1[[#This Row],[Turbine/Engine Technology]],Technology_HR!$A$2:$B$11,2,FALSE)*10^-6</f>
        <v>21837197.632799998</v>
      </c>
      <c r="T9603" s="5">
        <f>Table1[[#This Row],[Fuel Consumption (mmBtu)]]*Table1[[#This Row],[Emission Factor (kg CO2/ mmBtu)]]*10^3</f>
        <v>1158681706396.3679</v>
      </c>
      <c r="U9603" s="3">
        <f>Table1[[#This Row],[Emissions (g CO2)]]/(Table1[[#This Row],[Generation (TWh)]]*10^9)</f>
        <v>400.54993999999999</v>
      </c>
    </row>
    <row r="9604" spans="1:21" x14ac:dyDescent="0.35">
      <c r="A9604" t="s">
        <v>2399</v>
      </c>
      <c r="B9604" t="s">
        <v>3239</v>
      </c>
      <c r="C9604" t="str">
        <f>SUBSTITUTE(Table1[[#This Row],[Fuel]],", ",",")</f>
        <v>fossil gas: natural gas</v>
      </c>
      <c r="D9604" t="s">
        <v>3239</v>
      </c>
      <c r="H9604" t="s">
        <v>3438</v>
      </c>
      <c r="I9604">
        <v>422</v>
      </c>
      <c r="J9604" t="s">
        <v>3446</v>
      </c>
      <c r="K9604">
        <v>2000</v>
      </c>
      <c r="L9604" t="s">
        <v>29</v>
      </c>
      <c r="M9604" t="s">
        <v>29</v>
      </c>
      <c r="N9604">
        <v>51.539200000000001</v>
      </c>
      <c r="O9604">
        <v>-2.67</v>
      </c>
      <c r="P9604" t="s">
        <v>3612</v>
      </c>
      <c r="Q9604" s="3">
        <f>Table1[[#This Row],[Capacity (MW)]]*0.395*8760*10^-6</f>
        <v>1.4602043999999998</v>
      </c>
      <c r="R9604" s="3" cm="1">
        <f t="array" ref="R9604">AVERAGE(VLOOKUP(_xlfn.TEXTSPLIT(Table1[[#This Row],[Fuel (no space after comma)]], ","), FuelList_Final_EF!$A$2:$B$65, 2, FALSE))</f>
        <v>53.06</v>
      </c>
      <c r="S9604" s="3">
        <f>Table1[[#This Row],[Generation (TWh)]]*10^9*VLOOKUP(Table1[[#This Row],[Turbine/Engine Technology]],Technology_HR!$A$2:$B$11,2,FALSE)*10^-6</f>
        <v>11023083.015599998</v>
      </c>
      <c r="T9604" s="5">
        <f>Table1[[#This Row],[Fuel Consumption (mmBtu)]]*Table1[[#This Row],[Emission Factor (kg CO2/ mmBtu)]]*10^3</f>
        <v>584884784807.73596</v>
      </c>
      <c r="U9604" s="3">
        <f>Table1[[#This Row],[Emissions (g CO2)]]/(Table1[[#This Row],[Generation (TWh)]]*10^9)</f>
        <v>400.54994000000005</v>
      </c>
    </row>
    <row r="9605" spans="1:21" x14ac:dyDescent="0.35">
      <c r="A9605" t="s">
        <v>2367</v>
      </c>
      <c r="B9605" t="s">
        <v>3239</v>
      </c>
      <c r="C9605" t="str">
        <f>SUBSTITUTE(Table1[[#This Row],[Fuel]],", ",",")</f>
        <v>fossil gas: natural gas</v>
      </c>
      <c r="D9605" t="s">
        <v>3239</v>
      </c>
      <c r="H9605" t="s">
        <v>3438</v>
      </c>
      <c r="I9605">
        <v>55</v>
      </c>
      <c r="J9605" t="s">
        <v>3446</v>
      </c>
      <c r="K9605">
        <v>1999</v>
      </c>
      <c r="L9605" t="s">
        <v>29</v>
      </c>
      <c r="M9605" t="s">
        <v>29</v>
      </c>
      <c r="N9605">
        <v>54.610202999999998</v>
      </c>
      <c r="O9605">
        <v>-1.169996</v>
      </c>
      <c r="P9605" t="s">
        <v>3612</v>
      </c>
      <c r="Q9605" s="3">
        <f>Table1[[#This Row],[Capacity (MW)]]*0.395*8760*10^-6</f>
        <v>0.19031099999999998</v>
      </c>
      <c r="R9605" s="3" cm="1">
        <f t="array" ref="R9605">AVERAGE(VLOOKUP(_xlfn.TEXTSPLIT(Table1[[#This Row],[Fuel (no space after comma)]], ","), FuelList_Final_EF!$A$2:$B$65, 2, FALSE))</f>
        <v>53.06</v>
      </c>
      <c r="S9605" s="3">
        <f>Table1[[#This Row],[Generation (TWh)]]*10^9*VLOOKUP(Table1[[#This Row],[Turbine/Engine Technology]],Technology_HR!$A$2:$B$11,2,FALSE)*10^-6</f>
        <v>1436657.7389999996</v>
      </c>
      <c r="T9605" s="5">
        <f>Table1[[#This Row],[Fuel Consumption (mmBtu)]]*Table1[[#This Row],[Emission Factor (kg CO2/ mmBtu)]]*10^3</f>
        <v>76229059631.339981</v>
      </c>
      <c r="U9605" s="3">
        <f>Table1[[#This Row],[Emissions (g CO2)]]/(Table1[[#This Row],[Generation (TWh)]]*10^9)</f>
        <v>400.54993999999994</v>
      </c>
    </row>
    <row r="9606" spans="1:21" x14ac:dyDescent="0.35">
      <c r="A9606" t="s">
        <v>2362</v>
      </c>
      <c r="B9606" t="s">
        <v>3239</v>
      </c>
      <c r="C9606" t="str">
        <f>SUBSTITUTE(Table1[[#This Row],[Fuel]],", ",",")</f>
        <v>fossil gas: natural gas</v>
      </c>
      <c r="D9606" t="s">
        <v>3239</v>
      </c>
      <c r="H9606" t="s">
        <v>3438</v>
      </c>
      <c r="I9606">
        <v>425</v>
      </c>
      <c r="J9606" t="s">
        <v>3446</v>
      </c>
      <c r="K9606">
        <v>2010</v>
      </c>
      <c r="L9606" t="s">
        <v>29</v>
      </c>
      <c r="M9606" t="s">
        <v>29</v>
      </c>
      <c r="N9606">
        <v>51.547499999999999</v>
      </c>
      <c r="O9606">
        <v>-2.9750000000000001</v>
      </c>
      <c r="P9606" t="s">
        <v>3612</v>
      </c>
      <c r="Q9606" s="3">
        <f>Table1[[#This Row],[Capacity (MW)]]*0.395*8760*10^-6</f>
        <v>1.470585</v>
      </c>
      <c r="R9606" s="3" cm="1">
        <f t="array" ref="R9606">AVERAGE(VLOOKUP(_xlfn.TEXTSPLIT(Table1[[#This Row],[Fuel (no space after comma)]], ","), FuelList_Final_EF!$A$2:$B$65, 2, FALSE))</f>
        <v>53.06</v>
      </c>
      <c r="S9606" s="3">
        <f>Table1[[#This Row],[Generation (TWh)]]*10^9*VLOOKUP(Table1[[#This Row],[Turbine/Engine Technology]],Technology_HR!$A$2:$B$11,2,FALSE)*10^-6</f>
        <v>11101446.164999999</v>
      </c>
      <c r="T9606" s="5">
        <f>Table1[[#This Row],[Fuel Consumption (mmBtu)]]*Table1[[#This Row],[Emission Factor (kg CO2/ mmBtu)]]*10^3</f>
        <v>589042733514.90002</v>
      </c>
      <c r="U9606" s="3">
        <f>Table1[[#This Row],[Emissions (g CO2)]]/(Table1[[#This Row],[Generation (TWh)]]*10^9)</f>
        <v>400.54993999999999</v>
      </c>
    </row>
    <row r="9607" spans="1:21" x14ac:dyDescent="0.35">
      <c r="A9607" t="s">
        <v>2362</v>
      </c>
      <c r="B9607" t="s">
        <v>3239</v>
      </c>
      <c r="C9607" t="str">
        <f>SUBSTITUTE(Table1[[#This Row],[Fuel]],", ",",")</f>
        <v>fossil gas: natural gas</v>
      </c>
      <c r="D9607" t="s">
        <v>3239</v>
      </c>
      <c r="H9607" t="s">
        <v>3438</v>
      </c>
      <c r="I9607">
        <v>425</v>
      </c>
      <c r="J9607" t="s">
        <v>3446</v>
      </c>
      <c r="K9607">
        <v>2011</v>
      </c>
      <c r="L9607" t="s">
        <v>29</v>
      </c>
      <c r="M9607" t="s">
        <v>29</v>
      </c>
      <c r="N9607">
        <v>51.547499999999999</v>
      </c>
      <c r="O9607">
        <v>-2.9750000000000001</v>
      </c>
      <c r="P9607" t="s">
        <v>3612</v>
      </c>
      <c r="Q9607" s="3">
        <f>Table1[[#This Row],[Capacity (MW)]]*0.395*8760*10^-6</f>
        <v>1.470585</v>
      </c>
      <c r="R9607" s="3" cm="1">
        <f t="array" ref="R9607">AVERAGE(VLOOKUP(_xlfn.TEXTSPLIT(Table1[[#This Row],[Fuel (no space after comma)]], ","), FuelList_Final_EF!$A$2:$B$65, 2, FALSE))</f>
        <v>53.06</v>
      </c>
      <c r="S9607" s="3">
        <f>Table1[[#This Row],[Generation (TWh)]]*10^9*VLOOKUP(Table1[[#This Row],[Turbine/Engine Technology]],Technology_HR!$A$2:$B$11,2,FALSE)*10^-6</f>
        <v>11101446.164999999</v>
      </c>
      <c r="T9607" s="5">
        <f>Table1[[#This Row],[Fuel Consumption (mmBtu)]]*Table1[[#This Row],[Emission Factor (kg CO2/ mmBtu)]]*10^3</f>
        <v>589042733514.90002</v>
      </c>
      <c r="U9607" s="3">
        <f>Table1[[#This Row],[Emissions (g CO2)]]/(Table1[[#This Row],[Generation (TWh)]]*10^9)</f>
        <v>400.54993999999999</v>
      </c>
    </row>
    <row r="9608" spans="1:21" x14ac:dyDescent="0.35">
      <c r="A9608" t="s">
        <v>2360</v>
      </c>
      <c r="B9608" t="s">
        <v>3239</v>
      </c>
      <c r="C9608" t="str">
        <f>SUBSTITUTE(Table1[[#This Row],[Fuel]],", ",",")</f>
        <v>fossil gas: natural gas</v>
      </c>
      <c r="D9608" t="s">
        <v>3239</v>
      </c>
      <c r="H9608" t="s">
        <v>3441</v>
      </c>
      <c r="I9608">
        <v>22.5</v>
      </c>
      <c r="J9608" t="s">
        <v>3450</v>
      </c>
      <c r="K9608">
        <v>2026</v>
      </c>
      <c r="L9608" t="s">
        <v>29</v>
      </c>
      <c r="M9608" t="s">
        <v>29</v>
      </c>
      <c r="N9608">
        <v>51.529499999999999</v>
      </c>
      <c r="O9608">
        <v>-2.6615000000000002</v>
      </c>
      <c r="P9608" t="s">
        <v>3612</v>
      </c>
      <c r="Q9608" s="3">
        <f>Table1[[#This Row],[Capacity (MW)]]*0.395*8760*10^-6</f>
        <v>7.7854500000000007E-2</v>
      </c>
      <c r="R9608" s="3" cm="1">
        <f t="array" ref="R9608">AVERAGE(VLOOKUP(_xlfn.TEXTSPLIT(Table1[[#This Row],[Fuel (no space after comma)]], ","), FuelList_Final_EF!$A$2:$B$65, 2, FALSE))</f>
        <v>53.06</v>
      </c>
      <c r="S9608" s="3">
        <f>Table1[[#This Row],[Generation (TWh)]]*10^9*VLOOKUP(Table1[[#This Row],[Turbine/Engine Technology]],Technology_HR!$A$2:$B$11,2,FALSE)*10^-6</f>
        <v>587723.62049999996</v>
      </c>
      <c r="T9608" s="5">
        <f>Table1[[#This Row],[Fuel Consumption (mmBtu)]]*Table1[[#This Row],[Emission Factor (kg CO2/ mmBtu)]]*10^3</f>
        <v>31184615303.73</v>
      </c>
      <c r="U9608" s="3">
        <f>Table1[[#This Row],[Emissions (g CO2)]]/(Table1[[#This Row],[Generation (TWh)]]*10^9)</f>
        <v>400.54993999999999</v>
      </c>
    </row>
    <row r="9609" spans="1:21" x14ac:dyDescent="0.35">
      <c r="A9609" t="s">
        <v>2360</v>
      </c>
      <c r="B9609" t="s">
        <v>3239</v>
      </c>
      <c r="C9609" t="str">
        <f>SUBSTITUTE(Table1[[#This Row],[Fuel]],", ",",")</f>
        <v>fossil gas: natural gas</v>
      </c>
      <c r="D9609" t="s">
        <v>3239</v>
      </c>
      <c r="H9609" t="s">
        <v>3441</v>
      </c>
      <c r="I9609">
        <v>22.5</v>
      </c>
      <c r="J9609" t="s">
        <v>3450</v>
      </c>
      <c r="K9609">
        <v>2026</v>
      </c>
      <c r="L9609" t="s">
        <v>29</v>
      </c>
      <c r="M9609" t="s">
        <v>29</v>
      </c>
      <c r="N9609">
        <v>51.529499999999999</v>
      </c>
      <c r="O9609">
        <v>-2.6615000000000002</v>
      </c>
      <c r="P9609" t="s">
        <v>3612</v>
      </c>
      <c r="Q9609" s="3">
        <f>Table1[[#This Row],[Capacity (MW)]]*0.395*8760*10^-6</f>
        <v>7.7854500000000007E-2</v>
      </c>
      <c r="R9609" s="3" cm="1">
        <f t="array" ref="R9609">AVERAGE(VLOOKUP(_xlfn.TEXTSPLIT(Table1[[#This Row],[Fuel (no space after comma)]], ","), FuelList_Final_EF!$A$2:$B$65, 2, FALSE))</f>
        <v>53.06</v>
      </c>
      <c r="S9609" s="3">
        <f>Table1[[#This Row],[Generation (TWh)]]*10^9*VLOOKUP(Table1[[#This Row],[Turbine/Engine Technology]],Technology_HR!$A$2:$B$11,2,FALSE)*10^-6</f>
        <v>587723.62049999996</v>
      </c>
      <c r="T9609" s="5">
        <f>Table1[[#This Row],[Fuel Consumption (mmBtu)]]*Table1[[#This Row],[Emission Factor (kg CO2/ mmBtu)]]*10^3</f>
        <v>31184615303.73</v>
      </c>
      <c r="U9609" s="3">
        <f>Table1[[#This Row],[Emissions (g CO2)]]/(Table1[[#This Row],[Generation (TWh)]]*10^9)</f>
        <v>400.54993999999999</v>
      </c>
    </row>
    <row r="9610" spans="1:21" x14ac:dyDescent="0.35">
      <c r="A9610" t="s">
        <v>1363</v>
      </c>
      <c r="B9610" t="s">
        <v>3239</v>
      </c>
      <c r="C9610" t="str">
        <f>SUBSTITUTE(Table1[[#This Row],[Fuel]],", ",",")</f>
        <v>fossil gas: natural gas</v>
      </c>
      <c r="D9610" t="s">
        <v>3239</v>
      </c>
      <c r="H9610" t="s">
        <v>3438</v>
      </c>
      <c r="I9610">
        <v>420</v>
      </c>
      <c r="J9610" t="s">
        <v>3446</v>
      </c>
      <c r="K9610">
        <v>2000</v>
      </c>
      <c r="L9610" t="s">
        <v>29</v>
      </c>
      <c r="M9610" t="s">
        <v>29</v>
      </c>
      <c r="N9610">
        <v>50.829920000000001</v>
      </c>
      <c r="O9610">
        <v>-0.23144000000000001</v>
      </c>
      <c r="P9610" t="s">
        <v>3612</v>
      </c>
      <c r="Q9610" s="3">
        <f>Table1[[#This Row],[Capacity (MW)]]*0.395*8760*10^-6</f>
        <v>1.453284</v>
      </c>
      <c r="R9610" s="3" cm="1">
        <f t="array" ref="R9610">AVERAGE(VLOOKUP(_xlfn.TEXTSPLIT(Table1[[#This Row],[Fuel (no space after comma)]], ","), FuelList_Final_EF!$A$2:$B$65, 2, FALSE))</f>
        <v>53.06</v>
      </c>
      <c r="S9610" s="3">
        <f>Table1[[#This Row],[Generation (TWh)]]*10^9*VLOOKUP(Table1[[#This Row],[Turbine/Engine Technology]],Technology_HR!$A$2:$B$11,2,FALSE)*10^-6</f>
        <v>10970840.915999999</v>
      </c>
      <c r="T9610" s="5">
        <f>Table1[[#This Row],[Fuel Consumption (mmBtu)]]*Table1[[#This Row],[Emission Factor (kg CO2/ mmBtu)]]*10^3</f>
        <v>582112819002.95996</v>
      </c>
      <c r="U9610" s="3">
        <f>Table1[[#This Row],[Emissions (g CO2)]]/(Table1[[#This Row],[Generation (TWh)]]*10^9)</f>
        <v>400.54993999999999</v>
      </c>
    </row>
    <row r="9611" spans="1:21" x14ac:dyDescent="0.35">
      <c r="A9611" t="s">
        <v>2400</v>
      </c>
      <c r="B9611" t="s">
        <v>3239</v>
      </c>
      <c r="C9611" t="str">
        <f>SUBSTITUTE(Table1[[#This Row],[Fuel]],", ",",")</f>
        <v>fossil gas: natural gas</v>
      </c>
      <c r="D9611" t="s">
        <v>3239</v>
      </c>
      <c r="H9611" t="s">
        <v>3438</v>
      </c>
      <c r="I9611">
        <v>115</v>
      </c>
      <c r="J9611" t="s">
        <v>3446</v>
      </c>
      <c r="K9611">
        <v>2018</v>
      </c>
      <c r="L9611" t="s">
        <v>29</v>
      </c>
      <c r="M9611" t="s">
        <v>29</v>
      </c>
      <c r="N9611">
        <v>51.328769999999999</v>
      </c>
      <c r="O9611">
        <v>0.45111000000000001</v>
      </c>
      <c r="P9611" t="s">
        <v>3612</v>
      </c>
      <c r="Q9611" s="3">
        <f>Table1[[#This Row],[Capacity (MW)]]*0.395*8760*10^-6</f>
        <v>0.39792300000000003</v>
      </c>
      <c r="R9611" s="3" cm="1">
        <f t="array" ref="R9611">AVERAGE(VLOOKUP(_xlfn.TEXTSPLIT(Table1[[#This Row],[Fuel (no space after comma)]], ","), FuelList_Final_EF!$A$2:$B$65, 2, FALSE))</f>
        <v>53.06</v>
      </c>
      <c r="S9611" s="3">
        <f>Table1[[#This Row],[Generation (TWh)]]*10^9*VLOOKUP(Table1[[#This Row],[Turbine/Engine Technology]],Technology_HR!$A$2:$B$11,2,FALSE)*10^-6</f>
        <v>3003920.727</v>
      </c>
      <c r="T9611" s="5">
        <f>Table1[[#This Row],[Fuel Consumption (mmBtu)]]*Table1[[#This Row],[Emission Factor (kg CO2/ mmBtu)]]*10^3</f>
        <v>159388033774.62</v>
      </c>
      <c r="U9611" s="3">
        <f>Table1[[#This Row],[Emissions (g CO2)]]/(Table1[[#This Row],[Generation (TWh)]]*10^9)</f>
        <v>400.54993999999999</v>
      </c>
    </row>
    <row r="9612" spans="1:21" x14ac:dyDescent="0.35">
      <c r="A9612" t="s">
        <v>2363</v>
      </c>
      <c r="B9612" t="s">
        <v>3239</v>
      </c>
      <c r="C9612" t="str">
        <f>SUBSTITUTE(Table1[[#This Row],[Fuel]],", ",",")</f>
        <v>fossil gas: natural gas</v>
      </c>
      <c r="D9612" t="s">
        <v>3239</v>
      </c>
      <c r="H9612" t="s">
        <v>3438</v>
      </c>
      <c r="I9612">
        <v>810</v>
      </c>
      <c r="J9612" t="s">
        <v>3446</v>
      </c>
      <c r="K9612">
        <v>1997</v>
      </c>
      <c r="L9612" t="s">
        <v>29</v>
      </c>
      <c r="M9612" t="s">
        <v>29</v>
      </c>
      <c r="N9612">
        <v>53.60078</v>
      </c>
      <c r="O9612">
        <v>-0.14462</v>
      </c>
      <c r="P9612" t="s">
        <v>3612</v>
      </c>
      <c r="Q9612" s="3">
        <f>Table1[[#This Row],[Capacity (MW)]]*0.395*8760*10^-6</f>
        <v>2.802762</v>
      </c>
      <c r="R9612" s="3" cm="1">
        <f t="array" ref="R9612">AVERAGE(VLOOKUP(_xlfn.TEXTSPLIT(Table1[[#This Row],[Fuel (no space after comma)]], ","), FuelList_Final_EF!$A$2:$B$65, 2, FALSE))</f>
        <v>53.06</v>
      </c>
      <c r="S9612" s="3">
        <f>Table1[[#This Row],[Generation (TWh)]]*10^9*VLOOKUP(Table1[[#This Row],[Turbine/Engine Technology]],Technology_HR!$A$2:$B$11,2,FALSE)*10^-6</f>
        <v>21158050.338</v>
      </c>
      <c r="T9612" s="5">
        <f>Table1[[#This Row],[Fuel Consumption (mmBtu)]]*Table1[[#This Row],[Emission Factor (kg CO2/ mmBtu)]]*10^3</f>
        <v>1122646150934.28</v>
      </c>
      <c r="U9612" s="3">
        <f>Table1[[#This Row],[Emissions (g CO2)]]/(Table1[[#This Row],[Generation (TWh)]]*10^9)</f>
        <v>400.54993999999999</v>
      </c>
    </row>
    <row r="9613" spans="1:21" x14ac:dyDescent="0.35">
      <c r="A9613" t="s">
        <v>2363</v>
      </c>
      <c r="B9613" t="s">
        <v>3239</v>
      </c>
      <c r="C9613" t="str">
        <f>SUBSTITUTE(Table1[[#This Row],[Fuel]],", ",",")</f>
        <v>fossil gas: natural gas</v>
      </c>
      <c r="D9613" t="s">
        <v>3239</v>
      </c>
      <c r="H9613" t="s">
        <v>3438</v>
      </c>
      <c r="I9613">
        <v>580</v>
      </c>
      <c r="J9613" t="s">
        <v>3446</v>
      </c>
      <c r="K9613">
        <v>1997</v>
      </c>
      <c r="L9613" t="s">
        <v>29</v>
      </c>
      <c r="M9613" t="s">
        <v>29</v>
      </c>
      <c r="N9613">
        <v>53.60078</v>
      </c>
      <c r="O9613">
        <v>-0.14462</v>
      </c>
      <c r="P9613" t="s">
        <v>3612</v>
      </c>
      <c r="Q9613" s="3">
        <f>Table1[[#This Row],[Capacity (MW)]]*0.395*8760*10^-6</f>
        <v>2.0069159999999999</v>
      </c>
      <c r="R9613" s="3" cm="1">
        <f t="array" ref="R9613">AVERAGE(VLOOKUP(_xlfn.TEXTSPLIT(Table1[[#This Row],[Fuel (no space after comma)]], ","), FuelList_Final_EF!$A$2:$B$65, 2, FALSE))</f>
        <v>53.06</v>
      </c>
      <c r="S9613" s="3">
        <f>Table1[[#This Row],[Generation (TWh)]]*10^9*VLOOKUP(Table1[[#This Row],[Turbine/Engine Technology]],Technology_HR!$A$2:$B$11,2,FALSE)*10^-6</f>
        <v>15150208.884</v>
      </c>
      <c r="T9613" s="5">
        <f>Table1[[#This Row],[Fuel Consumption (mmBtu)]]*Table1[[#This Row],[Emission Factor (kg CO2/ mmBtu)]]*10^3</f>
        <v>803870083385.04004</v>
      </c>
      <c r="U9613" s="3">
        <f>Table1[[#This Row],[Emissions (g CO2)]]/(Table1[[#This Row],[Generation (TWh)]]*10^9)</f>
        <v>400.54993999999999</v>
      </c>
    </row>
    <row r="9614" spans="1:21" x14ac:dyDescent="0.35">
      <c r="A9614" t="s">
        <v>1810</v>
      </c>
      <c r="B9614" t="s">
        <v>3239</v>
      </c>
      <c r="C9614" t="str">
        <f>SUBSTITUTE(Table1[[#This Row],[Fuel]],", ",",")</f>
        <v>fossil gas: natural gas</v>
      </c>
      <c r="D9614" t="s">
        <v>3239</v>
      </c>
      <c r="H9614" t="s">
        <v>3441</v>
      </c>
      <c r="I9614">
        <v>20</v>
      </c>
      <c r="J9614" t="s">
        <v>3446</v>
      </c>
      <c r="K9614" t="s">
        <v>29</v>
      </c>
      <c r="L9614" t="s">
        <v>29</v>
      </c>
      <c r="M9614" t="s">
        <v>29</v>
      </c>
      <c r="N9614">
        <v>50.90493</v>
      </c>
      <c r="O9614">
        <v>-1.40964</v>
      </c>
      <c r="P9614" t="s">
        <v>3612</v>
      </c>
      <c r="Q9614" s="3">
        <f>Table1[[#This Row],[Capacity (MW)]]*0.395*8760*10^-6</f>
        <v>6.9204000000000002E-2</v>
      </c>
      <c r="R9614" s="3" cm="1">
        <f t="array" ref="R9614">AVERAGE(VLOOKUP(_xlfn.TEXTSPLIT(Table1[[#This Row],[Fuel (no space after comma)]], ","), FuelList_Final_EF!$A$2:$B$65, 2, FALSE))</f>
        <v>53.06</v>
      </c>
      <c r="S9614" s="3">
        <f>Table1[[#This Row],[Generation (TWh)]]*10^9*VLOOKUP(Table1[[#This Row],[Turbine/Engine Technology]],Technology_HR!$A$2:$B$11,2,FALSE)*10^-6</f>
        <v>522420.99599999998</v>
      </c>
      <c r="T9614" s="5">
        <f>Table1[[#This Row],[Fuel Consumption (mmBtu)]]*Table1[[#This Row],[Emission Factor (kg CO2/ mmBtu)]]*10^3</f>
        <v>27719658047.759998</v>
      </c>
      <c r="U9614" s="3">
        <f>Table1[[#This Row],[Emissions (g CO2)]]/(Table1[[#This Row],[Generation (TWh)]]*10^9)</f>
        <v>400.54993999999999</v>
      </c>
    </row>
    <row r="9615" spans="1:21" x14ac:dyDescent="0.35">
      <c r="A9615" t="s">
        <v>907</v>
      </c>
      <c r="B9615" t="s">
        <v>3239</v>
      </c>
      <c r="C9615" t="str">
        <f>SUBSTITUTE(Table1[[#This Row],[Fuel]],", ",",")</f>
        <v>fossil gas: natural gas</v>
      </c>
      <c r="D9615" t="s">
        <v>3239</v>
      </c>
      <c r="H9615" t="s">
        <v>3438</v>
      </c>
      <c r="I9615">
        <v>650</v>
      </c>
      <c r="J9615" t="s">
        <v>3446</v>
      </c>
      <c r="K9615">
        <v>2004</v>
      </c>
      <c r="L9615" t="s">
        <v>29</v>
      </c>
      <c r="M9615" t="s">
        <v>29</v>
      </c>
      <c r="N9615">
        <v>52.807209999999998</v>
      </c>
      <c r="O9615">
        <v>-0.13333999999999999</v>
      </c>
      <c r="P9615" t="s">
        <v>3612</v>
      </c>
      <c r="Q9615" s="3">
        <f>Table1[[#This Row],[Capacity (MW)]]*0.395*8760*10^-6</f>
        <v>2.2491300000000001</v>
      </c>
      <c r="R9615" s="3" cm="1">
        <f t="array" ref="R9615">AVERAGE(VLOOKUP(_xlfn.TEXTSPLIT(Table1[[#This Row],[Fuel (no space after comma)]], ","), FuelList_Final_EF!$A$2:$B$65, 2, FALSE))</f>
        <v>53.06</v>
      </c>
      <c r="S9615" s="3">
        <f>Table1[[#This Row],[Generation (TWh)]]*10^9*VLOOKUP(Table1[[#This Row],[Turbine/Engine Technology]],Technology_HR!$A$2:$B$11,2,FALSE)*10^-6</f>
        <v>16978682.370000001</v>
      </c>
      <c r="T9615" s="5">
        <f>Table1[[#This Row],[Fuel Consumption (mmBtu)]]*Table1[[#This Row],[Emission Factor (kg CO2/ mmBtu)]]*10^3</f>
        <v>900888886552.20007</v>
      </c>
      <c r="U9615" s="3">
        <f>Table1[[#This Row],[Emissions (g CO2)]]/(Table1[[#This Row],[Generation (TWh)]]*10^9)</f>
        <v>400.54994000000005</v>
      </c>
    </row>
    <row r="9616" spans="1:21" x14ac:dyDescent="0.35">
      <c r="A9616" t="s">
        <v>907</v>
      </c>
      <c r="B9616" t="s">
        <v>3239</v>
      </c>
      <c r="C9616" t="str">
        <f>SUBSTITUTE(Table1[[#This Row],[Fuel]],", ",",")</f>
        <v>fossil gas: natural gas</v>
      </c>
      <c r="D9616" t="s">
        <v>3239</v>
      </c>
      <c r="H9616" t="s">
        <v>3436</v>
      </c>
      <c r="I9616">
        <v>300</v>
      </c>
      <c r="J9616" t="s">
        <v>3446</v>
      </c>
      <c r="K9616">
        <v>2019</v>
      </c>
      <c r="L9616" t="s">
        <v>29</v>
      </c>
      <c r="M9616" t="s">
        <v>29</v>
      </c>
      <c r="N9616">
        <v>52.807209999999998</v>
      </c>
      <c r="O9616">
        <v>-0.13333999999999999</v>
      </c>
      <c r="P9616" t="s">
        <v>3612</v>
      </c>
      <c r="Q9616" s="3">
        <f>Table1[[#This Row],[Capacity (MW)]]*0.395*8760*10^-6</f>
        <v>1.03806</v>
      </c>
      <c r="R9616" s="3" cm="1">
        <f t="array" ref="R9616">AVERAGE(VLOOKUP(_xlfn.TEXTSPLIT(Table1[[#This Row],[Fuel (no space after comma)]], ","), FuelList_Final_EF!$A$2:$B$65, 2, FALSE))</f>
        <v>53.06</v>
      </c>
      <c r="S9616" s="3">
        <f>Table1[[#This Row],[Generation (TWh)]]*10^9*VLOOKUP(Table1[[#This Row],[Turbine/Engine Technology]],Technology_HR!$A$2:$B$11,2,FALSE)*10^-6</f>
        <v>11429040.6</v>
      </c>
      <c r="T9616" s="5">
        <f>Table1[[#This Row],[Fuel Consumption (mmBtu)]]*Table1[[#This Row],[Emission Factor (kg CO2/ mmBtu)]]*10^3</f>
        <v>606424894236</v>
      </c>
      <c r="U9616" s="3">
        <f>Table1[[#This Row],[Emissions (g CO2)]]/(Table1[[#This Row],[Generation (TWh)]]*10^9)</f>
        <v>584.19060000000002</v>
      </c>
    </row>
    <row r="9617" spans="1:21" x14ac:dyDescent="0.35">
      <c r="A9617" t="s">
        <v>2367</v>
      </c>
      <c r="B9617" t="s">
        <v>3239</v>
      </c>
      <c r="C9617" t="str">
        <f>SUBSTITUTE(Table1[[#This Row],[Fuel]],", ",",")</f>
        <v>fossil gas: natural gas</v>
      </c>
      <c r="D9617" t="s">
        <v>3239</v>
      </c>
      <c r="H9617" t="s">
        <v>3438</v>
      </c>
      <c r="I9617">
        <v>900</v>
      </c>
      <c r="J9617" t="s">
        <v>3447</v>
      </c>
      <c r="K9617">
        <v>2035</v>
      </c>
      <c r="L9617" t="s">
        <v>29</v>
      </c>
      <c r="M9617" t="s">
        <v>29</v>
      </c>
      <c r="N9617">
        <v>53.551437</v>
      </c>
      <c r="O9617">
        <v>-1.6808E-2</v>
      </c>
      <c r="P9617" t="s">
        <v>3612</v>
      </c>
      <c r="Q9617" s="3">
        <f>Table1[[#This Row],[Capacity (MW)]]*0.395*8760*10^-6</f>
        <v>3.1141799999999997</v>
      </c>
      <c r="R9617" s="3" cm="1">
        <f t="array" ref="R9617">AVERAGE(VLOOKUP(_xlfn.TEXTSPLIT(Table1[[#This Row],[Fuel (no space after comma)]], ","), FuelList_Final_EF!$A$2:$B$65, 2, FALSE))</f>
        <v>53.06</v>
      </c>
      <c r="S9617" s="3">
        <f>Table1[[#This Row],[Generation (TWh)]]*10^9*VLOOKUP(Table1[[#This Row],[Turbine/Engine Technology]],Technology_HR!$A$2:$B$11,2,FALSE)*10^-6</f>
        <v>23508944.819999997</v>
      </c>
      <c r="T9617" s="5">
        <f>Table1[[#This Row],[Fuel Consumption (mmBtu)]]*Table1[[#This Row],[Emission Factor (kg CO2/ mmBtu)]]*10^3</f>
        <v>1247384612149.2</v>
      </c>
      <c r="U9617" s="3">
        <f>Table1[[#This Row],[Emissions (g CO2)]]/(Table1[[#This Row],[Generation (TWh)]]*10^9)</f>
        <v>400.54994000000005</v>
      </c>
    </row>
    <row r="9618" spans="1:21" x14ac:dyDescent="0.35">
      <c r="A9618" t="s">
        <v>2378</v>
      </c>
      <c r="B9618" t="s">
        <v>3239</v>
      </c>
      <c r="C9618" t="str">
        <f>SUBSTITUTE(Table1[[#This Row],[Fuel]],", ",",")</f>
        <v>fossil gas: natural gas</v>
      </c>
      <c r="D9618" t="s">
        <v>3239</v>
      </c>
      <c r="H9618" t="s">
        <v>3441</v>
      </c>
      <c r="I9618">
        <v>25</v>
      </c>
      <c r="J9618" t="s">
        <v>3450</v>
      </c>
      <c r="K9618">
        <v>2026</v>
      </c>
      <c r="L9618" t="s">
        <v>29</v>
      </c>
      <c r="M9618" t="s">
        <v>29</v>
      </c>
      <c r="N9618">
        <v>51.521210000000004</v>
      </c>
      <c r="O9618">
        <v>-3.4888400000000002</v>
      </c>
      <c r="P9618" t="s">
        <v>3612</v>
      </c>
      <c r="Q9618" s="3">
        <f>Table1[[#This Row],[Capacity (MW)]]*0.395*8760*10^-6</f>
        <v>8.6504999999999999E-2</v>
      </c>
      <c r="R9618" s="3" cm="1">
        <f t="array" ref="R9618">AVERAGE(VLOOKUP(_xlfn.TEXTSPLIT(Table1[[#This Row],[Fuel (no space after comma)]], ","), FuelList_Final_EF!$A$2:$B$65, 2, FALSE))</f>
        <v>53.06</v>
      </c>
      <c r="S9618" s="3">
        <f>Table1[[#This Row],[Generation (TWh)]]*10^9*VLOOKUP(Table1[[#This Row],[Turbine/Engine Technology]],Technology_HR!$A$2:$B$11,2,FALSE)*10^-6</f>
        <v>653026.245</v>
      </c>
      <c r="T9618" s="5">
        <f>Table1[[#This Row],[Fuel Consumption (mmBtu)]]*Table1[[#This Row],[Emission Factor (kg CO2/ mmBtu)]]*10^3</f>
        <v>34649572559.700005</v>
      </c>
      <c r="U9618" s="3">
        <f>Table1[[#This Row],[Emissions (g CO2)]]/(Table1[[#This Row],[Generation (TWh)]]*10^9)</f>
        <v>400.54994000000005</v>
      </c>
    </row>
    <row r="9619" spans="1:21" x14ac:dyDescent="0.35">
      <c r="A9619" t="s">
        <v>2378</v>
      </c>
      <c r="B9619" t="s">
        <v>3239</v>
      </c>
      <c r="C9619" t="str">
        <f>SUBSTITUTE(Table1[[#This Row],[Fuel]],", ",",")</f>
        <v>fossil gas: natural gas</v>
      </c>
      <c r="D9619" t="s">
        <v>3239</v>
      </c>
      <c r="H9619" t="s">
        <v>3441</v>
      </c>
      <c r="I9619">
        <v>25</v>
      </c>
      <c r="J9619" t="s">
        <v>3450</v>
      </c>
      <c r="K9619">
        <v>2026</v>
      </c>
      <c r="L9619" t="s">
        <v>29</v>
      </c>
      <c r="M9619" t="s">
        <v>29</v>
      </c>
      <c r="N9619">
        <v>51.521210000000004</v>
      </c>
      <c r="O9619">
        <v>-3.4888400000000002</v>
      </c>
      <c r="P9619" t="s">
        <v>3612</v>
      </c>
      <c r="Q9619" s="3">
        <f>Table1[[#This Row],[Capacity (MW)]]*0.395*8760*10^-6</f>
        <v>8.6504999999999999E-2</v>
      </c>
      <c r="R9619" s="3" cm="1">
        <f t="array" ref="R9619">AVERAGE(VLOOKUP(_xlfn.TEXTSPLIT(Table1[[#This Row],[Fuel (no space after comma)]], ","), FuelList_Final_EF!$A$2:$B$65, 2, FALSE))</f>
        <v>53.06</v>
      </c>
      <c r="S9619" s="3">
        <f>Table1[[#This Row],[Generation (TWh)]]*10^9*VLOOKUP(Table1[[#This Row],[Turbine/Engine Technology]],Technology_HR!$A$2:$B$11,2,FALSE)*10^-6</f>
        <v>653026.245</v>
      </c>
      <c r="T9619" s="5">
        <f>Table1[[#This Row],[Fuel Consumption (mmBtu)]]*Table1[[#This Row],[Emission Factor (kg CO2/ mmBtu)]]*10^3</f>
        <v>34649572559.700005</v>
      </c>
      <c r="U9619" s="3">
        <f>Table1[[#This Row],[Emissions (g CO2)]]/(Table1[[#This Row],[Generation (TWh)]]*10^9)</f>
        <v>400.54994000000005</v>
      </c>
    </row>
    <row r="9620" spans="1:21" x14ac:dyDescent="0.35">
      <c r="A9620" t="s">
        <v>2401</v>
      </c>
      <c r="B9620" t="s">
        <v>3244</v>
      </c>
      <c r="C9620" t="str">
        <f>SUBSTITUTE(Table1[[#This Row],[Fuel]],", ",",")</f>
        <v>fossil gas: natural gas,other: other</v>
      </c>
      <c r="D9620" t="s">
        <v>3239</v>
      </c>
      <c r="E9620" t="s">
        <v>3432</v>
      </c>
      <c r="H9620" t="s">
        <v>3436</v>
      </c>
      <c r="I9620">
        <v>200</v>
      </c>
      <c r="J9620" t="s">
        <v>3447</v>
      </c>
      <c r="K9620">
        <v>2026</v>
      </c>
      <c r="L9620" t="s">
        <v>29</v>
      </c>
      <c r="M9620" t="s">
        <v>29</v>
      </c>
      <c r="N9620">
        <v>53.282719999999998</v>
      </c>
      <c r="O9620">
        <v>-2.8468300000000002</v>
      </c>
      <c r="P9620" t="s">
        <v>3612</v>
      </c>
      <c r="Q9620" s="3">
        <f>Table1[[#This Row],[Capacity (MW)]]*0.395*8760*10^-6</f>
        <v>0.69203999999999999</v>
      </c>
      <c r="R9620" s="3" cm="1">
        <f t="array" ref="R9620">AVERAGE(VLOOKUP(_xlfn.TEXTSPLIT(Table1[[#This Row],[Fuel (no space after comma)]], ","), FuelList_Final_EF!$A$2:$B$65, 2, FALSE))</f>
        <v>26.53</v>
      </c>
      <c r="S9620" s="3">
        <f>Table1[[#This Row],[Generation (TWh)]]*10^9*VLOOKUP(Table1[[#This Row],[Turbine/Engine Technology]],Technology_HR!$A$2:$B$11,2,FALSE)*10^-6</f>
        <v>7619360.3999999994</v>
      </c>
      <c r="T9620" s="5">
        <f>Table1[[#This Row],[Fuel Consumption (mmBtu)]]*Table1[[#This Row],[Emission Factor (kg CO2/ mmBtu)]]*10^3</f>
        <v>202141631412</v>
      </c>
      <c r="U9620" s="3">
        <f>Table1[[#This Row],[Emissions (g CO2)]]/(Table1[[#This Row],[Generation (TWh)]]*10^9)</f>
        <v>292.09530000000001</v>
      </c>
    </row>
    <row r="9621" spans="1:21" x14ac:dyDescent="0.35">
      <c r="A9621" t="s">
        <v>2367</v>
      </c>
      <c r="B9621" t="s">
        <v>3239</v>
      </c>
      <c r="C9621" t="str">
        <f>SUBSTITUTE(Table1[[#This Row],[Fuel]],", ",",")</f>
        <v>fossil gas: natural gas</v>
      </c>
      <c r="D9621" t="s">
        <v>3239</v>
      </c>
      <c r="H9621" t="s">
        <v>3438</v>
      </c>
      <c r="I9621">
        <v>443</v>
      </c>
      <c r="J9621" t="s">
        <v>3446</v>
      </c>
      <c r="K9621">
        <v>2011</v>
      </c>
      <c r="L9621" t="s">
        <v>29</v>
      </c>
      <c r="M9621" t="s">
        <v>29</v>
      </c>
      <c r="N9621">
        <v>53.073680000000003</v>
      </c>
      <c r="O9621">
        <v>-0.85901000000000005</v>
      </c>
      <c r="P9621" t="s">
        <v>3612</v>
      </c>
      <c r="Q9621" s="3">
        <f>Table1[[#This Row],[Capacity (MW)]]*0.395*8760*10^-6</f>
        <v>1.5328686</v>
      </c>
      <c r="R9621" s="3" cm="1">
        <f t="array" ref="R9621">AVERAGE(VLOOKUP(_xlfn.TEXTSPLIT(Table1[[#This Row],[Fuel (no space after comma)]], ","), FuelList_Final_EF!$A$2:$B$65, 2, FALSE))</f>
        <v>53.06</v>
      </c>
      <c r="S9621" s="3">
        <f>Table1[[#This Row],[Generation (TWh)]]*10^9*VLOOKUP(Table1[[#This Row],[Turbine/Engine Technology]],Technology_HR!$A$2:$B$11,2,FALSE)*10^-6</f>
        <v>11571625.0614</v>
      </c>
      <c r="T9621" s="5">
        <f>Table1[[#This Row],[Fuel Consumption (mmBtu)]]*Table1[[#This Row],[Emission Factor (kg CO2/ mmBtu)]]*10^3</f>
        <v>613990425757.88403</v>
      </c>
      <c r="U9621" s="3">
        <f>Table1[[#This Row],[Emissions (g CO2)]]/(Table1[[#This Row],[Generation (TWh)]]*10^9)</f>
        <v>400.54994000000005</v>
      </c>
    </row>
    <row r="9622" spans="1:21" x14ac:dyDescent="0.35">
      <c r="A9622" t="s">
        <v>2367</v>
      </c>
      <c r="B9622" t="s">
        <v>3239</v>
      </c>
      <c r="C9622" t="str">
        <f>SUBSTITUTE(Table1[[#This Row],[Fuel]],", ",",")</f>
        <v>fossil gas: natural gas</v>
      </c>
      <c r="D9622" t="s">
        <v>3239</v>
      </c>
      <c r="H9622" t="s">
        <v>3438</v>
      </c>
      <c r="I9622">
        <v>443</v>
      </c>
      <c r="J9622" t="s">
        <v>3446</v>
      </c>
      <c r="K9622">
        <v>2011</v>
      </c>
      <c r="L9622" t="s">
        <v>29</v>
      </c>
      <c r="M9622" t="s">
        <v>29</v>
      </c>
      <c r="N9622">
        <v>53.073680000000003</v>
      </c>
      <c r="O9622">
        <v>-0.85901000000000005</v>
      </c>
      <c r="P9622" t="s">
        <v>3612</v>
      </c>
      <c r="Q9622" s="3">
        <f>Table1[[#This Row],[Capacity (MW)]]*0.395*8760*10^-6</f>
        <v>1.5328686</v>
      </c>
      <c r="R9622" s="3" cm="1">
        <f t="array" ref="R9622">AVERAGE(VLOOKUP(_xlfn.TEXTSPLIT(Table1[[#This Row],[Fuel (no space after comma)]], ","), FuelList_Final_EF!$A$2:$B$65, 2, FALSE))</f>
        <v>53.06</v>
      </c>
      <c r="S9622" s="3">
        <f>Table1[[#This Row],[Generation (TWh)]]*10^9*VLOOKUP(Table1[[#This Row],[Turbine/Engine Technology]],Technology_HR!$A$2:$B$11,2,FALSE)*10^-6</f>
        <v>11571625.0614</v>
      </c>
      <c r="T9622" s="5">
        <f>Table1[[#This Row],[Fuel Consumption (mmBtu)]]*Table1[[#This Row],[Emission Factor (kg CO2/ mmBtu)]]*10^3</f>
        <v>613990425757.88403</v>
      </c>
      <c r="U9622" s="3">
        <f>Table1[[#This Row],[Emissions (g CO2)]]/(Table1[[#This Row],[Generation (TWh)]]*10^9)</f>
        <v>400.54994000000005</v>
      </c>
    </row>
    <row r="9623" spans="1:21" x14ac:dyDescent="0.35">
      <c r="A9623" t="s">
        <v>2367</v>
      </c>
      <c r="B9623" t="s">
        <v>3239</v>
      </c>
      <c r="C9623" t="str">
        <f>SUBSTITUTE(Table1[[#This Row],[Fuel]],", ",",")</f>
        <v>fossil gas: natural gas</v>
      </c>
      <c r="D9623" t="s">
        <v>3239</v>
      </c>
      <c r="H9623" t="s">
        <v>3438</v>
      </c>
      <c r="I9623">
        <v>443</v>
      </c>
      <c r="J9623" t="s">
        <v>3446</v>
      </c>
      <c r="K9623">
        <v>2011</v>
      </c>
      <c r="L9623" t="s">
        <v>29</v>
      </c>
      <c r="M9623" t="s">
        <v>29</v>
      </c>
      <c r="N9623">
        <v>53.073680000000003</v>
      </c>
      <c r="O9623">
        <v>-0.85901000000000005</v>
      </c>
      <c r="P9623" t="s">
        <v>3612</v>
      </c>
      <c r="Q9623" s="3">
        <f>Table1[[#This Row],[Capacity (MW)]]*0.395*8760*10^-6</f>
        <v>1.5328686</v>
      </c>
      <c r="R9623" s="3" cm="1">
        <f t="array" ref="R9623">AVERAGE(VLOOKUP(_xlfn.TEXTSPLIT(Table1[[#This Row],[Fuel (no space after comma)]], ","), FuelList_Final_EF!$A$2:$B$65, 2, FALSE))</f>
        <v>53.06</v>
      </c>
      <c r="S9623" s="3">
        <f>Table1[[#This Row],[Generation (TWh)]]*10^9*VLOOKUP(Table1[[#This Row],[Turbine/Engine Technology]],Technology_HR!$A$2:$B$11,2,FALSE)*10^-6</f>
        <v>11571625.0614</v>
      </c>
      <c r="T9623" s="5">
        <f>Table1[[#This Row],[Fuel Consumption (mmBtu)]]*Table1[[#This Row],[Emission Factor (kg CO2/ mmBtu)]]*10^3</f>
        <v>613990425757.88403</v>
      </c>
      <c r="U9623" s="3">
        <f>Table1[[#This Row],[Emissions (g CO2)]]/(Table1[[#This Row],[Generation (TWh)]]*10^9)</f>
        <v>400.54994000000005</v>
      </c>
    </row>
    <row r="9624" spans="1:21" x14ac:dyDescent="0.35">
      <c r="A9624" t="s">
        <v>2367</v>
      </c>
      <c r="B9624" t="s">
        <v>3239</v>
      </c>
      <c r="C9624" t="str">
        <f>SUBSTITUTE(Table1[[#This Row],[Fuel]],", ",",")</f>
        <v>fossil gas: natural gas</v>
      </c>
      <c r="D9624" t="s">
        <v>3239</v>
      </c>
      <c r="H9624" t="s">
        <v>3438</v>
      </c>
      <c r="I9624">
        <v>443</v>
      </c>
      <c r="J9624" t="s">
        <v>3446</v>
      </c>
      <c r="K9624">
        <v>2011</v>
      </c>
      <c r="L9624" t="s">
        <v>29</v>
      </c>
      <c r="M9624" t="s">
        <v>29</v>
      </c>
      <c r="N9624">
        <v>53.073680000000003</v>
      </c>
      <c r="O9624">
        <v>-0.85901000000000005</v>
      </c>
      <c r="P9624" t="s">
        <v>3612</v>
      </c>
      <c r="Q9624" s="3">
        <f>Table1[[#This Row],[Capacity (MW)]]*0.395*8760*10^-6</f>
        <v>1.5328686</v>
      </c>
      <c r="R9624" s="3" cm="1">
        <f t="array" ref="R9624">AVERAGE(VLOOKUP(_xlfn.TEXTSPLIT(Table1[[#This Row],[Fuel (no space after comma)]], ","), FuelList_Final_EF!$A$2:$B$65, 2, FALSE))</f>
        <v>53.06</v>
      </c>
      <c r="S9624" s="3">
        <f>Table1[[#This Row],[Generation (TWh)]]*10^9*VLOOKUP(Table1[[#This Row],[Turbine/Engine Technology]],Technology_HR!$A$2:$B$11,2,FALSE)*10^-6</f>
        <v>11571625.0614</v>
      </c>
      <c r="T9624" s="5">
        <f>Table1[[#This Row],[Fuel Consumption (mmBtu)]]*Table1[[#This Row],[Emission Factor (kg CO2/ mmBtu)]]*10^3</f>
        <v>613990425757.88403</v>
      </c>
      <c r="U9624" s="3">
        <f>Table1[[#This Row],[Emissions (g CO2)]]/(Table1[[#This Row],[Generation (TWh)]]*10^9)</f>
        <v>400.54994000000005</v>
      </c>
    </row>
    <row r="9625" spans="1:21" x14ac:dyDescent="0.35">
      <c r="A9625" t="s">
        <v>211</v>
      </c>
      <c r="B9625" t="s">
        <v>3241</v>
      </c>
      <c r="C9625" t="str">
        <f>SUBSTITUTE(Table1[[#This Row],[Fuel]],", ",",")</f>
        <v>fossil liquids: heavy fuel oil</v>
      </c>
      <c r="D9625" t="s">
        <v>3241</v>
      </c>
      <c r="H9625" t="s">
        <v>3436</v>
      </c>
      <c r="I9625">
        <v>25</v>
      </c>
      <c r="J9625" t="s">
        <v>3446</v>
      </c>
      <c r="K9625">
        <v>1978</v>
      </c>
      <c r="L9625" t="s">
        <v>29</v>
      </c>
      <c r="M9625" t="s">
        <v>29</v>
      </c>
      <c r="N9625">
        <v>60.4649</v>
      </c>
      <c r="O9625">
        <v>-1.2793000000000001</v>
      </c>
      <c r="P9625" t="s">
        <v>3612</v>
      </c>
      <c r="Q9625" s="3">
        <f>Table1[[#This Row],[Capacity (MW)]]*0.395*8760*10^-6</f>
        <v>8.6504999999999999E-2</v>
      </c>
      <c r="R9625" s="3" cm="1">
        <f t="array" ref="R9625">AVERAGE(VLOOKUP(_xlfn.TEXTSPLIT(Table1[[#This Row],[Fuel (no space after comma)]], ","), FuelList_Final_EF!$A$2:$B$65, 2, FALSE))</f>
        <v>81.602530311017389</v>
      </c>
      <c r="S9625" s="3">
        <f>Table1[[#This Row],[Generation (TWh)]]*10^9*VLOOKUP(Table1[[#This Row],[Turbine/Engine Technology]],Technology_HR!$A$2:$B$11,2,FALSE)*10^-6</f>
        <v>952420.04999999993</v>
      </c>
      <c r="T9625" s="5">
        <f>Table1[[#This Row],[Fuel Consumption (mmBtu)]]*Table1[[#This Row],[Emission Factor (kg CO2/ mmBtu)]]*10^3</f>
        <v>77719885998.945694</v>
      </c>
      <c r="U9625" s="3">
        <f>Table1[[#This Row],[Emissions (g CO2)]]/(Table1[[#This Row],[Generation (TWh)]]*10^9)</f>
        <v>898.44385872430144</v>
      </c>
    </row>
    <row r="9626" spans="1:21" x14ac:dyDescent="0.35">
      <c r="A9626" t="s">
        <v>211</v>
      </c>
      <c r="B9626" t="s">
        <v>3241</v>
      </c>
      <c r="C9626" t="str">
        <f>SUBSTITUTE(Table1[[#This Row],[Fuel]],", ",",")</f>
        <v>fossil liquids: heavy fuel oil</v>
      </c>
      <c r="D9626" t="s">
        <v>3241</v>
      </c>
      <c r="H9626" t="s">
        <v>3436</v>
      </c>
      <c r="I9626">
        <v>25</v>
      </c>
      <c r="J9626" t="s">
        <v>3446</v>
      </c>
      <c r="K9626">
        <v>1978</v>
      </c>
      <c r="L9626" t="s">
        <v>29</v>
      </c>
      <c r="M9626" t="s">
        <v>29</v>
      </c>
      <c r="N9626">
        <v>60.4649</v>
      </c>
      <c r="O9626">
        <v>-1.2793000000000001</v>
      </c>
      <c r="P9626" t="s">
        <v>3612</v>
      </c>
      <c r="Q9626" s="3">
        <f>Table1[[#This Row],[Capacity (MW)]]*0.395*8760*10^-6</f>
        <v>8.6504999999999999E-2</v>
      </c>
      <c r="R9626" s="3" cm="1">
        <f t="array" ref="R9626">AVERAGE(VLOOKUP(_xlfn.TEXTSPLIT(Table1[[#This Row],[Fuel (no space after comma)]], ","), FuelList_Final_EF!$A$2:$B$65, 2, FALSE))</f>
        <v>81.602530311017389</v>
      </c>
      <c r="S9626" s="3">
        <f>Table1[[#This Row],[Generation (TWh)]]*10^9*VLOOKUP(Table1[[#This Row],[Turbine/Engine Technology]],Technology_HR!$A$2:$B$11,2,FALSE)*10^-6</f>
        <v>952420.04999999993</v>
      </c>
      <c r="T9626" s="5">
        <f>Table1[[#This Row],[Fuel Consumption (mmBtu)]]*Table1[[#This Row],[Emission Factor (kg CO2/ mmBtu)]]*10^3</f>
        <v>77719885998.945694</v>
      </c>
      <c r="U9626" s="3">
        <f>Table1[[#This Row],[Emissions (g CO2)]]/(Table1[[#This Row],[Generation (TWh)]]*10^9)</f>
        <v>898.44385872430144</v>
      </c>
    </row>
    <row r="9627" spans="1:21" x14ac:dyDescent="0.35">
      <c r="A9627" t="s">
        <v>211</v>
      </c>
      <c r="B9627" t="s">
        <v>3241</v>
      </c>
      <c r="C9627" t="str">
        <f>SUBSTITUTE(Table1[[#This Row],[Fuel]],", ",",")</f>
        <v>fossil liquids: heavy fuel oil</v>
      </c>
      <c r="D9627" t="s">
        <v>3241</v>
      </c>
      <c r="H9627" t="s">
        <v>3436</v>
      </c>
      <c r="I9627">
        <v>25</v>
      </c>
      <c r="J9627" t="s">
        <v>3446</v>
      </c>
      <c r="K9627">
        <v>1978</v>
      </c>
      <c r="L9627" t="s">
        <v>29</v>
      </c>
      <c r="M9627" t="s">
        <v>29</v>
      </c>
      <c r="N9627">
        <v>60.4649</v>
      </c>
      <c r="O9627">
        <v>-1.2793000000000001</v>
      </c>
      <c r="P9627" t="s">
        <v>3612</v>
      </c>
      <c r="Q9627" s="3">
        <f>Table1[[#This Row],[Capacity (MW)]]*0.395*8760*10^-6</f>
        <v>8.6504999999999999E-2</v>
      </c>
      <c r="R9627" s="3" cm="1">
        <f t="array" ref="R9627">AVERAGE(VLOOKUP(_xlfn.TEXTSPLIT(Table1[[#This Row],[Fuel (no space after comma)]], ","), FuelList_Final_EF!$A$2:$B$65, 2, FALSE))</f>
        <v>81.602530311017389</v>
      </c>
      <c r="S9627" s="3">
        <f>Table1[[#This Row],[Generation (TWh)]]*10^9*VLOOKUP(Table1[[#This Row],[Turbine/Engine Technology]],Technology_HR!$A$2:$B$11,2,FALSE)*10^-6</f>
        <v>952420.04999999993</v>
      </c>
      <c r="T9627" s="5">
        <f>Table1[[#This Row],[Fuel Consumption (mmBtu)]]*Table1[[#This Row],[Emission Factor (kg CO2/ mmBtu)]]*10^3</f>
        <v>77719885998.945694</v>
      </c>
      <c r="U9627" s="3">
        <f>Table1[[#This Row],[Emissions (g CO2)]]/(Table1[[#This Row],[Generation (TWh)]]*10^9)</f>
        <v>898.44385872430144</v>
      </c>
    </row>
    <row r="9628" spans="1:21" x14ac:dyDescent="0.35">
      <c r="A9628" t="s">
        <v>211</v>
      </c>
      <c r="B9628" t="s">
        <v>3241</v>
      </c>
      <c r="C9628" t="str">
        <f>SUBSTITUTE(Table1[[#This Row],[Fuel]],", ",",")</f>
        <v>fossil liquids: heavy fuel oil</v>
      </c>
      <c r="D9628" t="s">
        <v>3241</v>
      </c>
      <c r="H9628" t="s">
        <v>3436</v>
      </c>
      <c r="I9628">
        <v>25</v>
      </c>
      <c r="J9628" t="s">
        <v>3446</v>
      </c>
      <c r="K9628">
        <v>1978</v>
      </c>
      <c r="L9628" t="s">
        <v>29</v>
      </c>
      <c r="M9628" t="s">
        <v>29</v>
      </c>
      <c r="N9628">
        <v>60.4649</v>
      </c>
      <c r="O9628">
        <v>-1.2793000000000001</v>
      </c>
      <c r="P9628" t="s">
        <v>3612</v>
      </c>
      <c r="Q9628" s="3">
        <f>Table1[[#This Row],[Capacity (MW)]]*0.395*8760*10^-6</f>
        <v>8.6504999999999999E-2</v>
      </c>
      <c r="R9628" s="3" cm="1">
        <f t="array" ref="R9628">AVERAGE(VLOOKUP(_xlfn.TEXTSPLIT(Table1[[#This Row],[Fuel (no space after comma)]], ","), FuelList_Final_EF!$A$2:$B$65, 2, FALSE))</f>
        <v>81.602530311017389</v>
      </c>
      <c r="S9628" s="3">
        <f>Table1[[#This Row],[Generation (TWh)]]*10^9*VLOOKUP(Table1[[#This Row],[Turbine/Engine Technology]],Technology_HR!$A$2:$B$11,2,FALSE)*10^-6</f>
        <v>952420.04999999993</v>
      </c>
      <c r="T9628" s="5">
        <f>Table1[[#This Row],[Fuel Consumption (mmBtu)]]*Table1[[#This Row],[Emission Factor (kg CO2/ mmBtu)]]*10^3</f>
        <v>77719885998.945694</v>
      </c>
      <c r="U9628" s="3">
        <f>Table1[[#This Row],[Emissions (g CO2)]]/(Table1[[#This Row],[Generation (TWh)]]*10^9)</f>
        <v>898.44385872430144</v>
      </c>
    </row>
    <row r="9629" spans="1:21" x14ac:dyDescent="0.35">
      <c r="A9629" t="s">
        <v>2362</v>
      </c>
      <c r="B9629" t="s">
        <v>3239</v>
      </c>
      <c r="C9629" t="str">
        <f>SUBSTITUTE(Table1[[#This Row],[Fuel]],", ",",")</f>
        <v>fossil gas: natural gas</v>
      </c>
      <c r="D9629" t="s">
        <v>3239</v>
      </c>
      <c r="H9629" t="s">
        <v>3438</v>
      </c>
      <c r="I9629">
        <v>819</v>
      </c>
      <c r="J9629" t="s">
        <v>3446</v>
      </c>
      <c r="K9629">
        <v>1999</v>
      </c>
      <c r="L9629" t="s">
        <v>29</v>
      </c>
      <c r="M9629" t="s">
        <v>29</v>
      </c>
      <c r="N9629">
        <v>52.757129999999997</v>
      </c>
      <c r="O9629">
        <v>0.19189000000000001</v>
      </c>
      <c r="P9629" t="s">
        <v>3612</v>
      </c>
      <c r="Q9629" s="3">
        <f>Table1[[#This Row],[Capacity (MW)]]*0.395*8760*10^-6</f>
        <v>2.8339037999999999</v>
      </c>
      <c r="R9629" s="3" cm="1">
        <f t="array" ref="R9629">AVERAGE(VLOOKUP(_xlfn.TEXTSPLIT(Table1[[#This Row],[Fuel (no space after comma)]], ","), FuelList_Final_EF!$A$2:$B$65, 2, FALSE))</f>
        <v>53.06</v>
      </c>
      <c r="S9629" s="3">
        <f>Table1[[#This Row],[Generation (TWh)]]*10^9*VLOOKUP(Table1[[#This Row],[Turbine/Engine Technology]],Technology_HR!$A$2:$B$11,2,FALSE)*10^-6</f>
        <v>21393139.786199998</v>
      </c>
      <c r="T9629" s="5">
        <f>Table1[[#This Row],[Fuel Consumption (mmBtu)]]*Table1[[#This Row],[Emission Factor (kg CO2/ mmBtu)]]*10^3</f>
        <v>1135119997055.772</v>
      </c>
      <c r="U9629" s="3">
        <f>Table1[[#This Row],[Emissions (g CO2)]]/(Table1[[#This Row],[Generation (TWh)]]*10^9)</f>
        <v>400.54993999999999</v>
      </c>
    </row>
    <row r="9630" spans="1:21" x14ac:dyDescent="0.35">
      <c r="A9630" t="s">
        <v>2402</v>
      </c>
      <c r="B9630" t="s">
        <v>3239</v>
      </c>
      <c r="C9630" t="str">
        <f>SUBSTITUTE(Table1[[#This Row],[Fuel]],", ",",")</f>
        <v>fossil gas: natural gas</v>
      </c>
      <c r="D9630" t="s">
        <v>3239</v>
      </c>
      <c r="H9630" t="s">
        <v>3436</v>
      </c>
      <c r="I9630">
        <v>40</v>
      </c>
      <c r="J9630" t="s">
        <v>3446</v>
      </c>
      <c r="K9630">
        <v>2017</v>
      </c>
      <c r="L9630" t="s">
        <v>29</v>
      </c>
      <c r="M9630" t="s">
        <v>29</v>
      </c>
      <c r="N9630">
        <v>51.644599999999997</v>
      </c>
      <c r="O9630">
        <v>-4.0183</v>
      </c>
      <c r="P9630" t="s">
        <v>3612</v>
      </c>
      <c r="Q9630" s="3">
        <f>Table1[[#This Row],[Capacity (MW)]]*0.395*8760*10^-6</f>
        <v>0.138408</v>
      </c>
      <c r="R9630" s="3" cm="1">
        <f t="array" ref="R9630">AVERAGE(VLOOKUP(_xlfn.TEXTSPLIT(Table1[[#This Row],[Fuel (no space after comma)]], ","), FuelList_Final_EF!$A$2:$B$65, 2, FALSE))</f>
        <v>53.06</v>
      </c>
      <c r="S9630" s="3">
        <f>Table1[[#This Row],[Generation (TWh)]]*10^9*VLOOKUP(Table1[[#This Row],[Turbine/Engine Technology]],Technology_HR!$A$2:$B$11,2,FALSE)*10^-6</f>
        <v>1523872.0799999998</v>
      </c>
      <c r="T9630" s="5">
        <f>Table1[[#This Row],[Fuel Consumption (mmBtu)]]*Table1[[#This Row],[Emission Factor (kg CO2/ mmBtu)]]*10^3</f>
        <v>80856652564.799988</v>
      </c>
      <c r="U9630" s="3">
        <f>Table1[[#This Row],[Emissions (g CO2)]]/(Table1[[#This Row],[Generation (TWh)]]*10^9)</f>
        <v>584.1905999999999</v>
      </c>
    </row>
    <row r="9631" spans="1:21" x14ac:dyDescent="0.35">
      <c r="A9631" t="s">
        <v>1145</v>
      </c>
      <c r="B9631" t="s">
        <v>3338</v>
      </c>
      <c r="C9631" t="str">
        <f>SUBSTITUTE(Table1[[#This Row],[Fuel]],", ",",")</f>
        <v>fossil liquids: diesel,fossil liquids: fuel oil</v>
      </c>
      <c r="D9631" t="s">
        <v>3258</v>
      </c>
      <c r="E9631" t="s">
        <v>3275</v>
      </c>
      <c r="H9631" t="s">
        <v>3436</v>
      </c>
      <c r="I9631">
        <v>72</v>
      </c>
      <c r="J9631" t="s">
        <v>3446</v>
      </c>
      <c r="K9631">
        <v>1979</v>
      </c>
      <c r="L9631" t="s">
        <v>29</v>
      </c>
      <c r="M9631" t="s">
        <v>29</v>
      </c>
      <c r="N9631">
        <v>51.54609</v>
      </c>
      <c r="O9631">
        <v>-0.25730999999999998</v>
      </c>
      <c r="P9631" t="s">
        <v>3612</v>
      </c>
      <c r="Q9631" s="3">
        <f>Table1[[#This Row],[Capacity (MW)]]*0.395*8760*10^-6</f>
        <v>0.24913440000000001</v>
      </c>
      <c r="R9631" s="3" cm="1">
        <f t="array" ref="R9631">AVERAGE(VLOOKUP(_xlfn.TEXTSPLIT(Table1[[#This Row],[Fuel (no space after comma)]], ","), FuelList_Final_EF!$A$2:$B$65, 2, FALSE))</f>
        <v>78.106682297772565</v>
      </c>
      <c r="S9631" s="3">
        <f>Table1[[#This Row],[Generation (TWh)]]*10^9*VLOOKUP(Table1[[#This Row],[Turbine/Engine Technology]],Technology_HR!$A$2:$B$11,2,FALSE)*10^-6</f>
        <v>2742969.7439999999</v>
      </c>
      <c r="T9631" s="5">
        <f>Table1[[#This Row],[Fuel Consumption (mmBtu)]]*Table1[[#This Row],[Emission Factor (kg CO2/ mmBtu)]]*10^3</f>
        <v>214244266347.01056</v>
      </c>
      <c r="U9631" s="3">
        <f>Table1[[#This Row],[Emissions (g CO2)]]/(Table1[[#This Row],[Generation (TWh)]]*10^9)</f>
        <v>859.95457209847598</v>
      </c>
    </row>
    <row r="9632" spans="1:21" x14ac:dyDescent="0.35">
      <c r="A9632" t="s">
        <v>1145</v>
      </c>
      <c r="B9632" t="s">
        <v>3338</v>
      </c>
      <c r="C9632" t="str">
        <f>SUBSTITUTE(Table1[[#This Row],[Fuel]],", ",",")</f>
        <v>fossil liquids: diesel,fossil liquids: fuel oil</v>
      </c>
      <c r="D9632" t="s">
        <v>3258</v>
      </c>
      <c r="E9632" t="s">
        <v>3275</v>
      </c>
      <c r="H9632" t="s">
        <v>3436</v>
      </c>
      <c r="I9632">
        <v>72</v>
      </c>
      <c r="J9632" t="s">
        <v>3446</v>
      </c>
      <c r="K9632">
        <v>1981</v>
      </c>
      <c r="L9632" t="s">
        <v>29</v>
      </c>
      <c r="M9632" t="s">
        <v>29</v>
      </c>
      <c r="N9632">
        <v>51.54609</v>
      </c>
      <c r="O9632">
        <v>-0.25730999999999998</v>
      </c>
      <c r="P9632" t="s">
        <v>3612</v>
      </c>
      <c r="Q9632" s="3">
        <f>Table1[[#This Row],[Capacity (MW)]]*0.395*8760*10^-6</f>
        <v>0.24913440000000001</v>
      </c>
      <c r="R9632" s="3" cm="1">
        <f t="array" ref="R9632">AVERAGE(VLOOKUP(_xlfn.TEXTSPLIT(Table1[[#This Row],[Fuel (no space after comma)]], ","), FuelList_Final_EF!$A$2:$B$65, 2, FALSE))</f>
        <v>78.106682297772565</v>
      </c>
      <c r="S9632" s="3">
        <f>Table1[[#This Row],[Generation (TWh)]]*10^9*VLOOKUP(Table1[[#This Row],[Turbine/Engine Technology]],Technology_HR!$A$2:$B$11,2,FALSE)*10^-6</f>
        <v>2742969.7439999999</v>
      </c>
      <c r="T9632" s="5">
        <f>Table1[[#This Row],[Fuel Consumption (mmBtu)]]*Table1[[#This Row],[Emission Factor (kg CO2/ mmBtu)]]*10^3</f>
        <v>214244266347.01056</v>
      </c>
      <c r="U9632" s="3">
        <f>Table1[[#This Row],[Emissions (g CO2)]]/(Table1[[#This Row],[Generation (TWh)]]*10^9)</f>
        <v>859.95457209847598</v>
      </c>
    </row>
    <row r="9633" spans="1:21" x14ac:dyDescent="0.35">
      <c r="A9633" t="s">
        <v>2403</v>
      </c>
      <c r="B9633" t="s">
        <v>3239</v>
      </c>
      <c r="C9633" t="str">
        <f>SUBSTITUTE(Table1[[#This Row],[Fuel]],", ",",")</f>
        <v>fossil gas: natural gas</v>
      </c>
      <c r="D9633" t="s">
        <v>3239</v>
      </c>
      <c r="H9633" t="s">
        <v>3438</v>
      </c>
      <c r="I9633">
        <v>850</v>
      </c>
      <c r="J9633" t="s">
        <v>3445</v>
      </c>
      <c r="K9633">
        <v>2025</v>
      </c>
      <c r="L9633" t="s">
        <v>29</v>
      </c>
      <c r="M9633" t="s">
        <v>29</v>
      </c>
      <c r="N9633">
        <v>54.580840000000002</v>
      </c>
      <c r="O9633">
        <v>-1.14422</v>
      </c>
      <c r="P9633" t="s">
        <v>3612</v>
      </c>
      <c r="Q9633" s="3">
        <f>Table1[[#This Row],[Capacity (MW)]]*0.395*8760*10^-6</f>
        <v>2.9411700000000001</v>
      </c>
      <c r="R9633" s="3" cm="1">
        <f t="array" ref="R9633">AVERAGE(VLOOKUP(_xlfn.TEXTSPLIT(Table1[[#This Row],[Fuel (no space after comma)]], ","), FuelList_Final_EF!$A$2:$B$65, 2, FALSE))</f>
        <v>53.06</v>
      </c>
      <c r="S9633" s="3">
        <f>Table1[[#This Row],[Generation (TWh)]]*10^9*VLOOKUP(Table1[[#This Row],[Turbine/Engine Technology]],Technology_HR!$A$2:$B$11,2,FALSE)*10^-6</f>
        <v>22202892.329999998</v>
      </c>
      <c r="T9633" s="5">
        <f>Table1[[#This Row],[Fuel Consumption (mmBtu)]]*Table1[[#This Row],[Emission Factor (kg CO2/ mmBtu)]]*10^3</f>
        <v>1178085467029.8</v>
      </c>
      <c r="U9633" s="3">
        <f>Table1[[#This Row],[Emissions (g CO2)]]/(Table1[[#This Row],[Generation (TWh)]]*10^9)</f>
        <v>400.54993999999999</v>
      </c>
    </row>
    <row r="9634" spans="1:21" x14ac:dyDescent="0.35">
      <c r="A9634" t="s">
        <v>2403</v>
      </c>
      <c r="B9634" t="s">
        <v>3239</v>
      </c>
      <c r="C9634" t="str">
        <f>SUBSTITUTE(Table1[[#This Row],[Fuel]],", ",",")</f>
        <v>fossil gas: natural gas</v>
      </c>
      <c r="D9634" t="s">
        <v>3239</v>
      </c>
      <c r="H9634" t="s">
        <v>3438</v>
      </c>
      <c r="I9634">
        <v>850</v>
      </c>
      <c r="J9634" t="s">
        <v>3445</v>
      </c>
      <c r="K9634">
        <v>2027</v>
      </c>
      <c r="L9634" t="s">
        <v>29</v>
      </c>
      <c r="M9634" t="s">
        <v>29</v>
      </c>
      <c r="N9634">
        <v>54.580840000000002</v>
      </c>
      <c r="O9634">
        <v>-1.14422</v>
      </c>
      <c r="P9634" t="s">
        <v>3612</v>
      </c>
      <c r="Q9634" s="3">
        <f>Table1[[#This Row],[Capacity (MW)]]*0.395*8760*10^-6</f>
        <v>2.9411700000000001</v>
      </c>
      <c r="R9634" s="3" cm="1">
        <f t="array" ref="R9634">AVERAGE(VLOOKUP(_xlfn.TEXTSPLIT(Table1[[#This Row],[Fuel (no space after comma)]], ","), FuelList_Final_EF!$A$2:$B$65, 2, FALSE))</f>
        <v>53.06</v>
      </c>
      <c r="S9634" s="3">
        <f>Table1[[#This Row],[Generation (TWh)]]*10^9*VLOOKUP(Table1[[#This Row],[Turbine/Engine Technology]],Technology_HR!$A$2:$B$11,2,FALSE)*10^-6</f>
        <v>22202892.329999998</v>
      </c>
      <c r="T9634" s="5">
        <f>Table1[[#This Row],[Fuel Consumption (mmBtu)]]*Table1[[#This Row],[Emission Factor (kg CO2/ mmBtu)]]*10^3</f>
        <v>1178085467029.8</v>
      </c>
      <c r="U9634" s="3">
        <f>Table1[[#This Row],[Emissions (g CO2)]]/(Table1[[#This Row],[Generation (TWh)]]*10^9)</f>
        <v>400.54993999999999</v>
      </c>
    </row>
    <row r="9635" spans="1:21" x14ac:dyDescent="0.35">
      <c r="A9635" t="s">
        <v>2369</v>
      </c>
      <c r="B9635" t="s">
        <v>3280</v>
      </c>
      <c r="C9635" t="str">
        <f>SUBSTITUTE(Table1[[#This Row],[Fuel]],", ",",")</f>
        <v>fossil gas: natural gas,other: hydrogen (unknown)</v>
      </c>
      <c r="D9635" t="s">
        <v>3239</v>
      </c>
      <c r="E9635" t="s">
        <v>3644</v>
      </c>
      <c r="H9635" t="s">
        <v>3436</v>
      </c>
      <c r="I9635">
        <v>1500</v>
      </c>
      <c r="J9635" t="s">
        <v>3450</v>
      </c>
      <c r="K9635" t="s">
        <v>29</v>
      </c>
      <c r="L9635" t="s">
        <v>29</v>
      </c>
      <c r="M9635" t="s">
        <v>29</v>
      </c>
      <c r="N9635">
        <v>53.362524999999998</v>
      </c>
      <c r="O9635">
        <v>0.2284832</v>
      </c>
      <c r="P9635" t="s">
        <v>3612</v>
      </c>
      <c r="Q9635" s="3">
        <f>Table1[[#This Row],[Capacity (MW)]]*0.395*8760*10^-6</f>
        <v>5.1902999999999997</v>
      </c>
      <c r="R9635" s="3" cm="1">
        <f t="array" ref="R9635">AVERAGE(VLOOKUP(_xlfn.TEXTSPLIT(Table1[[#This Row],[Fuel (no space after comma)]], ","), FuelList_Final_EF!$A$2:$B$65, 2, FALSE))</f>
        <v>26.53</v>
      </c>
      <c r="S9635" s="3">
        <f>Table1[[#This Row],[Generation (TWh)]]*10^9*VLOOKUP(Table1[[#This Row],[Turbine/Engine Technology]],Technology_HR!$A$2:$B$11,2,FALSE)*10^-6</f>
        <v>57145203</v>
      </c>
      <c r="T9635" s="5">
        <f>Table1[[#This Row],[Fuel Consumption (mmBtu)]]*Table1[[#This Row],[Emission Factor (kg CO2/ mmBtu)]]*10^3</f>
        <v>1516062235590.0002</v>
      </c>
      <c r="U9635" s="3">
        <f>Table1[[#This Row],[Emissions (g CO2)]]/(Table1[[#This Row],[Generation (TWh)]]*10^9)</f>
        <v>292.09530000000007</v>
      </c>
    </row>
    <row r="9636" spans="1:21" x14ac:dyDescent="0.35">
      <c r="A9636" t="s">
        <v>2370</v>
      </c>
      <c r="B9636" t="s">
        <v>3239</v>
      </c>
      <c r="C9636" t="str">
        <f>SUBSTITUTE(Table1[[#This Row],[Fuel]],", ",",")</f>
        <v>fossil gas: natural gas</v>
      </c>
      <c r="D9636" t="s">
        <v>3239</v>
      </c>
      <c r="H9636" t="s">
        <v>3438</v>
      </c>
      <c r="I9636">
        <v>50</v>
      </c>
      <c r="J9636" t="s">
        <v>3446</v>
      </c>
      <c r="K9636">
        <v>1998</v>
      </c>
      <c r="L9636" t="s">
        <v>29</v>
      </c>
      <c r="M9636" t="s">
        <v>29</v>
      </c>
      <c r="N9636">
        <v>53.677059999999997</v>
      </c>
      <c r="O9636">
        <v>-1.65496</v>
      </c>
      <c r="P9636" t="s">
        <v>3612</v>
      </c>
      <c r="Q9636" s="3">
        <f>Table1[[#This Row],[Capacity (MW)]]*0.395*8760*10^-6</f>
        <v>0.17301</v>
      </c>
      <c r="R9636" s="3" cm="1">
        <f t="array" ref="R9636">AVERAGE(VLOOKUP(_xlfn.TEXTSPLIT(Table1[[#This Row],[Fuel (no space after comma)]], ","), FuelList_Final_EF!$A$2:$B$65, 2, FALSE))</f>
        <v>53.06</v>
      </c>
      <c r="S9636" s="3">
        <f>Table1[[#This Row],[Generation (TWh)]]*10^9*VLOOKUP(Table1[[#This Row],[Turbine/Engine Technology]],Technology_HR!$A$2:$B$11,2,FALSE)*10^-6</f>
        <v>1306052.49</v>
      </c>
      <c r="T9636" s="5">
        <f>Table1[[#This Row],[Fuel Consumption (mmBtu)]]*Table1[[#This Row],[Emission Factor (kg CO2/ mmBtu)]]*10^3</f>
        <v>69299145119.400009</v>
      </c>
      <c r="U9636" s="3">
        <f>Table1[[#This Row],[Emissions (g CO2)]]/(Table1[[#This Row],[Generation (TWh)]]*10^9)</f>
        <v>400.54994000000005</v>
      </c>
    </row>
    <row r="9637" spans="1:21" x14ac:dyDescent="0.35">
      <c r="A9637" t="s">
        <v>2404</v>
      </c>
      <c r="B9637" t="s">
        <v>3239</v>
      </c>
      <c r="C9637" t="str">
        <f>SUBSTITUTE(Table1[[#This Row],[Fuel]],", ",",")</f>
        <v>fossil gas: natural gas</v>
      </c>
      <c r="D9637" t="s">
        <v>3239</v>
      </c>
      <c r="H9637" t="s">
        <v>3438</v>
      </c>
      <c r="I9637">
        <v>788</v>
      </c>
      <c r="J9637" t="s">
        <v>3452</v>
      </c>
      <c r="K9637" t="s">
        <v>29</v>
      </c>
      <c r="L9637" t="s">
        <v>29</v>
      </c>
      <c r="M9637" t="s">
        <v>29</v>
      </c>
      <c r="N9637">
        <v>53.573585000000001</v>
      </c>
      <c r="O9637">
        <v>-1.090449</v>
      </c>
      <c r="P9637" t="s">
        <v>3612</v>
      </c>
      <c r="Q9637" s="3">
        <f>Table1[[#This Row],[Capacity (MW)]]*0.395*8760*10^-6</f>
        <v>2.7266376000000001</v>
      </c>
      <c r="R9637" s="3" cm="1">
        <f t="array" ref="R9637">AVERAGE(VLOOKUP(_xlfn.TEXTSPLIT(Table1[[#This Row],[Fuel (no space after comma)]], ","), FuelList_Final_EF!$A$2:$B$65, 2, FALSE))</f>
        <v>53.06</v>
      </c>
      <c r="S9637" s="3">
        <f>Table1[[#This Row],[Generation (TWh)]]*10^9*VLOOKUP(Table1[[#This Row],[Turbine/Engine Technology]],Technology_HR!$A$2:$B$11,2,FALSE)*10^-6</f>
        <v>20583387.242399998</v>
      </c>
      <c r="T9637" s="5">
        <f>Table1[[#This Row],[Fuel Consumption (mmBtu)]]*Table1[[#This Row],[Emission Factor (kg CO2/ mmBtu)]]*10^3</f>
        <v>1092154527081.7439</v>
      </c>
      <c r="U9637" s="3">
        <f>Table1[[#This Row],[Emissions (g CO2)]]/(Table1[[#This Row],[Generation (TWh)]]*10^9)</f>
        <v>400.54993999999994</v>
      </c>
    </row>
    <row r="9638" spans="1:21" x14ac:dyDescent="0.35">
      <c r="A9638" t="s">
        <v>2404</v>
      </c>
      <c r="B9638" t="s">
        <v>3239</v>
      </c>
      <c r="C9638" t="str">
        <f>SUBSTITUTE(Table1[[#This Row],[Fuel]],", ",",")</f>
        <v>fossil gas: natural gas</v>
      </c>
      <c r="D9638" t="s">
        <v>3239</v>
      </c>
      <c r="H9638" t="s">
        <v>3438</v>
      </c>
      <c r="I9638">
        <v>788</v>
      </c>
      <c r="J9638" t="s">
        <v>3452</v>
      </c>
      <c r="K9638" t="s">
        <v>29</v>
      </c>
      <c r="L9638" t="s">
        <v>29</v>
      </c>
      <c r="M9638" t="s">
        <v>29</v>
      </c>
      <c r="N9638">
        <v>53.573585000000001</v>
      </c>
      <c r="O9638">
        <v>-1.090449</v>
      </c>
      <c r="P9638" t="s">
        <v>3612</v>
      </c>
      <c r="Q9638" s="3">
        <f>Table1[[#This Row],[Capacity (MW)]]*0.395*8760*10^-6</f>
        <v>2.7266376000000001</v>
      </c>
      <c r="R9638" s="3" cm="1">
        <f t="array" ref="R9638">AVERAGE(VLOOKUP(_xlfn.TEXTSPLIT(Table1[[#This Row],[Fuel (no space after comma)]], ","), FuelList_Final_EF!$A$2:$B$65, 2, FALSE))</f>
        <v>53.06</v>
      </c>
      <c r="S9638" s="3">
        <f>Table1[[#This Row],[Generation (TWh)]]*10^9*VLOOKUP(Table1[[#This Row],[Turbine/Engine Technology]],Technology_HR!$A$2:$B$11,2,FALSE)*10^-6</f>
        <v>20583387.242399998</v>
      </c>
      <c r="T9638" s="5">
        <f>Table1[[#This Row],[Fuel Consumption (mmBtu)]]*Table1[[#This Row],[Emission Factor (kg CO2/ mmBtu)]]*10^3</f>
        <v>1092154527081.7439</v>
      </c>
      <c r="U9638" s="3">
        <f>Table1[[#This Row],[Emissions (g CO2)]]/(Table1[[#This Row],[Generation (TWh)]]*10^9)</f>
        <v>400.54993999999994</v>
      </c>
    </row>
    <row r="9639" spans="1:21" x14ac:dyDescent="0.35">
      <c r="A9639" t="s">
        <v>2369</v>
      </c>
      <c r="B9639" t="s">
        <v>3239</v>
      </c>
      <c r="C9639" t="str">
        <f>SUBSTITUTE(Table1[[#This Row],[Fuel]],", ",",")</f>
        <v>fossil gas: natural gas</v>
      </c>
      <c r="D9639" t="s">
        <v>3239</v>
      </c>
      <c r="H9639" t="s">
        <v>3441</v>
      </c>
      <c r="I9639">
        <v>270</v>
      </c>
      <c r="J9639" t="s">
        <v>3447</v>
      </c>
      <c r="K9639">
        <v>2025</v>
      </c>
      <c r="L9639" t="s">
        <v>29</v>
      </c>
      <c r="M9639">
        <v>2035</v>
      </c>
      <c r="N9639">
        <v>51.464199999999998</v>
      </c>
      <c r="O9639">
        <v>0.3639</v>
      </c>
      <c r="P9639" t="s">
        <v>3612</v>
      </c>
      <c r="Q9639" s="3">
        <f>Table1[[#This Row],[Capacity (MW)]]*0.395*8760*10^-6</f>
        <v>0.93425399999999992</v>
      </c>
      <c r="R9639" s="3" cm="1">
        <f t="array" ref="R9639">AVERAGE(VLOOKUP(_xlfn.TEXTSPLIT(Table1[[#This Row],[Fuel (no space after comma)]], ","), FuelList_Final_EF!$A$2:$B$65, 2, FALSE))</f>
        <v>53.06</v>
      </c>
      <c r="S9639" s="3">
        <f>Table1[[#This Row],[Generation (TWh)]]*10^9*VLOOKUP(Table1[[#This Row],[Turbine/Engine Technology]],Technology_HR!$A$2:$B$11,2,FALSE)*10^-6</f>
        <v>7052683.4459999986</v>
      </c>
      <c r="T9639" s="5">
        <f>Table1[[#This Row],[Fuel Consumption (mmBtu)]]*Table1[[#This Row],[Emission Factor (kg CO2/ mmBtu)]]*10^3</f>
        <v>374215383644.75995</v>
      </c>
      <c r="U9639" s="3">
        <f>Table1[[#This Row],[Emissions (g CO2)]]/(Table1[[#This Row],[Generation (TWh)]]*10^9)</f>
        <v>400.54993999999999</v>
      </c>
    </row>
    <row r="9640" spans="1:21" x14ac:dyDescent="0.35">
      <c r="A9640" t="s">
        <v>2369</v>
      </c>
      <c r="B9640" t="s">
        <v>3239</v>
      </c>
      <c r="C9640" t="str">
        <f>SUBSTITUTE(Table1[[#This Row],[Fuel]],", ",",")</f>
        <v>fossil gas: natural gas</v>
      </c>
      <c r="D9640" t="s">
        <v>3239</v>
      </c>
      <c r="H9640" t="s">
        <v>3441</v>
      </c>
      <c r="I9640">
        <v>180</v>
      </c>
      <c r="J9640" t="s">
        <v>3447</v>
      </c>
      <c r="K9640">
        <v>2025</v>
      </c>
      <c r="L9640" t="s">
        <v>29</v>
      </c>
      <c r="M9640">
        <v>2035</v>
      </c>
      <c r="N9640">
        <v>51.464199999999998</v>
      </c>
      <c r="O9640">
        <v>0.3639</v>
      </c>
      <c r="P9640" t="s">
        <v>3612</v>
      </c>
      <c r="Q9640" s="3">
        <f>Table1[[#This Row],[Capacity (MW)]]*0.395*8760*10^-6</f>
        <v>0.62283600000000006</v>
      </c>
      <c r="R9640" s="3" cm="1">
        <f t="array" ref="R9640">AVERAGE(VLOOKUP(_xlfn.TEXTSPLIT(Table1[[#This Row],[Fuel (no space after comma)]], ","), FuelList_Final_EF!$A$2:$B$65, 2, FALSE))</f>
        <v>53.06</v>
      </c>
      <c r="S9640" s="3">
        <f>Table1[[#This Row],[Generation (TWh)]]*10^9*VLOOKUP(Table1[[#This Row],[Turbine/Engine Technology]],Technology_HR!$A$2:$B$11,2,FALSE)*10^-6</f>
        <v>4701788.9639999997</v>
      </c>
      <c r="T9640" s="5">
        <f>Table1[[#This Row],[Fuel Consumption (mmBtu)]]*Table1[[#This Row],[Emission Factor (kg CO2/ mmBtu)]]*10^3</f>
        <v>249476922429.84</v>
      </c>
      <c r="U9640" s="3">
        <f>Table1[[#This Row],[Emissions (g CO2)]]/(Table1[[#This Row],[Generation (TWh)]]*10^9)</f>
        <v>400.54993999999999</v>
      </c>
    </row>
    <row r="9641" spans="1:21" x14ac:dyDescent="0.35">
      <c r="A9641" t="s">
        <v>2405</v>
      </c>
      <c r="B9641" t="s">
        <v>3239</v>
      </c>
      <c r="C9641" t="str">
        <f>SUBSTITUTE(Table1[[#This Row],[Fuel]],", ",",")</f>
        <v>fossil gas: natural gas</v>
      </c>
      <c r="D9641" t="s">
        <v>3239</v>
      </c>
      <c r="H9641" t="s">
        <v>3438</v>
      </c>
      <c r="I9641">
        <v>844</v>
      </c>
      <c r="J9641" t="s">
        <v>3452</v>
      </c>
      <c r="K9641" t="s">
        <v>29</v>
      </c>
      <c r="L9641" t="s">
        <v>29</v>
      </c>
      <c r="M9641" t="s">
        <v>29</v>
      </c>
      <c r="N9641">
        <v>53.433399999999999</v>
      </c>
      <c r="O9641">
        <v>-2.3851</v>
      </c>
      <c r="P9641" t="s">
        <v>3612</v>
      </c>
      <c r="Q9641" s="3">
        <f>Table1[[#This Row],[Capacity (MW)]]*0.395*8760*10^-6</f>
        <v>2.9204087999999997</v>
      </c>
      <c r="R9641" s="3" cm="1">
        <f t="array" ref="R9641">AVERAGE(VLOOKUP(_xlfn.TEXTSPLIT(Table1[[#This Row],[Fuel (no space after comma)]], ","), FuelList_Final_EF!$A$2:$B$65, 2, FALSE))</f>
        <v>53.06</v>
      </c>
      <c r="S9641" s="3">
        <f>Table1[[#This Row],[Generation (TWh)]]*10^9*VLOOKUP(Table1[[#This Row],[Turbine/Engine Technology]],Technology_HR!$A$2:$B$11,2,FALSE)*10^-6</f>
        <v>22046166.031199995</v>
      </c>
      <c r="T9641" s="5">
        <f>Table1[[#This Row],[Fuel Consumption (mmBtu)]]*Table1[[#This Row],[Emission Factor (kg CO2/ mmBtu)]]*10^3</f>
        <v>1169769569615.4719</v>
      </c>
      <c r="U9641" s="3">
        <f>Table1[[#This Row],[Emissions (g CO2)]]/(Table1[[#This Row],[Generation (TWh)]]*10^9)</f>
        <v>400.54994000000005</v>
      </c>
    </row>
    <row r="9642" spans="1:21" x14ac:dyDescent="0.35">
      <c r="A9642" t="s">
        <v>2406</v>
      </c>
      <c r="B9642" t="s">
        <v>3239</v>
      </c>
      <c r="C9642" t="str">
        <f>SUBSTITUTE(Table1[[#This Row],[Fuel]],", ",",")</f>
        <v>fossil gas: natural gas</v>
      </c>
      <c r="D9642" t="s">
        <v>3239</v>
      </c>
      <c r="H9642" t="s">
        <v>3436</v>
      </c>
      <c r="I9642">
        <v>45</v>
      </c>
      <c r="J9642" t="s">
        <v>3446</v>
      </c>
      <c r="K9642">
        <v>2021</v>
      </c>
      <c r="L9642" t="s">
        <v>29</v>
      </c>
      <c r="M9642" t="s">
        <v>29</v>
      </c>
      <c r="N9642">
        <v>51.683480000000003</v>
      </c>
      <c r="O9642">
        <v>-5.0291699999999997</v>
      </c>
      <c r="P9642" t="s">
        <v>3612</v>
      </c>
      <c r="Q9642" s="3">
        <f>Table1[[#This Row],[Capacity (MW)]]*0.395*8760*10^-6</f>
        <v>0.15570900000000001</v>
      </c>
      <c r="R9642" s="3" cm="1">
        <f t="array" ref="R9642">AVERAGE(VLOOKUP(_xlfn.TEXTSPLIT(Table1[[#This Row],[Fuel (no space after comma)]], ","), FuelList_Final_EF!$A$2:$B$65, 2, FALSE))</f>
        <v>53.06</v>
      </c>
      <c r="S9642" s="3">
        <f>Table1[[#This Row],[Generation (TWh)]]*10^9*VLOOKUP(Table1[[#This Row],[Turbine/Engine Technology]],Technology_HR!$A$2:$B$11,2,FALSE)*10^-6</f>
        <v>1714356.0899999999</v>
      </c>
      <c r="T9642" s="5">
        <f>Table1[[#This Row],[Fuel Consumption (mmBtu)]]*Table1[[#This Row],[Emission Factor (kg CO2/ mmBtu)]]*10^3</f>
        <v>90963734135.399994</v>
      </c>
      <c r="U9642" s="3">
        <f>Table1[[#This Row],[Emissions (g CO2)]]/(Table1[[#This Row],[Generation (TWh)]]*10^9)</f>
        <v>584.1905999999999</v>
      </c>
    </row>
    <row r="9643" spans="1:21" x14ac:dyDescent="0.35">
      <c r="A9643" t="s">
        <v>2407</v>
      </c>
      <c r="B9643" t="s">
        <v>3239</v>
      </c>
      <c r="C9643" t="str">
        <f>SUBSTITUTE(Table1[[#This Row],[Fuel]],", ",",")</f>
        <v>fossil gas: natural gas</v>
      </c>
      <c r="D9643" t="s">
        <v>3239</v>
      </c>
      <c r="H9643" t="s">
        <v>3436</v>
      </c>
      <c r="I9643">
        <v>50</v>
      </c>
      <c r="J9643" t="s">
        <v>3446</v>
      </c>
      <c r="K9643">
        <v>1997</v>
      </c>
      <c r="L9643" t="s">
        <v>29</v>
      </c>
      <c r="M9643" t="s">
        <v>29</v>
      </c>
      <c r="N9643">
        <v>54.606738999999997</v>
      </c>
      <c r="O9643">
        <v>-1.2026779999999999</v>
      </c>
      <c r="P9643" t="s">
        <v>3612</v>
      </c>
      <c r="Q9643" s="3">
        <f>Table1[[#This Row],[Capacity (MW)]]*0.395*8760*10^-6</f>
        <v>0.17301</v>
      </c>
      <c r="R9643" s="3" cm="1">
        <f t="array" ref="R9643">AVERAGE(VLOOKUP(_xlfn.TEXTSPLIT(Table1[[#This Row],[Fuel (no space after comma)]], ","), FuelList_Final_EF!$A$2:$B$65, 2, FALSE))</f>
        <v>53.06</v>
      </c>
      <c r="S9643" s="3">
        <f>Table1[[#This Row],[Generation (TWh)]]*10^9*VLOOKUP(Table1[[#This Row],[Turbine/Engine Technology]],Technology_HR!$A$2:$B$11,2,FALSE)*10^-6</f>
        <v>1904840.0999999999</v>
      </c>
      <c r="T9643" s="5">
        <f>Table1[[#This Row],[Fuel Consumption (mmBtu)]]*Table1[[#This Row],[Emission Factor (kg CO2/ mmBtu)]]*10^3</f>
        <v>101070815706</v>
      </c>
      <c r="U9643" s="3">
        <f>Table1[[#This Row],[Emissions (g CO2)]]/(Table1[[#This Row],[Generation (TWh)]]*10^9)</f>
        <v>584.19060000000002</v>
      </c>
    </row>
    <row r="9644" spans="1:21" x14ac:dyDescent="0.35">
      <c r="A9644" t="s">
        <v>2408</v>
      </c>
      <c r="B9644" t="s">
        <v>3239</v>
      </c>
      <c r="C9644" t="str">
        <f>SUBSTITUTE(Table1[[#This Row],[Fuel]],", ",",")</f>
        <v>fossil gas: natural gas</v>
      </c>
      <c r="D9644" t="s">
        <v>3239</v>
      </c>
      <c r="H9644" t="s">
        <v>3438</v>
      </c>
      <c r="I9644">
        <v>2000</v>
      </c>
      <c r="J9644" t="s">
        <v>3450</v>
      </c>
      <c r="K9644">
        <v>2033</v>
      </c>
      <c r="L9644" t="s">
        <v>29</v>
      </c>
      <c r="M9644" t="s">
        <v>29</v>
      </c>
      <c r="N9644">
        <v>52.752299999999998</v>
      </c>
      <c r="O9644">
        <v>0.25219999999999998</v>
      </c>
      <c r="P9644" t="s">
        <v>3612</v>
      </c>
      <c r="Q9644" s="3">
        <f>Table1[[#This Row],[Capacity (MW)]]*0.395*8760*10^-6</f>
        <v>6.9203999999999999</v>
      </c>
      <c r="R9644" s="3" cm="1">
        <f t="array" ref="R9644">AVERAGE(VLOOKUP(_xlfn.TEXTSPLIT(Table1[[#This Row],[Fuel (no space after comma)]], ","), FuelList_Final_EF!$A$2:$B$65, 2, FALSE))</f>
        <v>53.06</v>
      </c>
      <c r="S9644" s="3">
        <f>Table1[[#This Row],[Generation (TWh)]]*10^9*VLOOKUP(Table1[[#This Row],[Turbine/Engine Technology]],Technology_HR!$A$2:$B$11,2,FALSE)*10^-6</f>
        <v>52242099.599999994</v>
      </c>
      <c r="T9644" s="5">
        <f>Table1[[#This Row],[Fuel Consumption (mmBtu)]]*Table1[[#This Row],[Emission Factor (kg CO2/ mmBtu)]]*10^3</f>
        <v>2771965804776</v>
      </c>
      <c r="U9644" s="3">
        <f>Table1[[#This Row],[Emissions (g CO2)]]/(Table1[[#This Row],[Generation (TWh)]]*10^9)</f>
        <v>400.54993999999999</v>
      </c>
    </row>
    <row r="9645" spans="1:21" x14ac:dyDescent="0.35">
      <c r="A9645" t="s">
        <v>1378</v>
      </c>
      <c r="B9645" t="s">
        <v>3239</v>
      </c>
      <c r="C9645" t="str">
        <f>SUBSTITUTE(Table1[[#This Row],[Fuel]],", ",",")</f>
        <v>fossil gas: natural gas</v>
      </c>
      <c r="D9645" t="s">
        <v>3239</v>
      </c>
      <c r="H9645" t="s">
        <v>3441</v>
      </c>
      <c r="I9645">
        <v>21</v>
      </c>
      <c r="J9645" t="s">
        <v>3446</v>
      </c>
      <c r="K9645" t="s">
        <v>29</v>
      </c>
      <c r="L9645" t="s">
        <v>29</v>
      </c>
      <c r="M9645" t="s">
        <v>29</v>
      </c>
      <c r="N9645">
        <v>50.712539999999997</v>
      </c>
      <c r="O9645">
        <v>-3.5313099999999999</v>
      </c>
      <c r="P9645" t="s">
        <v>3612</v>
      </c>
      <c r="Q9645" s="3">
        <f>Table1[[#This Row],[Capacity (MW)]]*0.395*8760*10^-6</f>
        <v>7.2664199999999998E-2</v>
      </c>
      <c r="R9645" s="3" cm="1">
        <f t="array" ref="R9645">AVERAGE(VLOOKUP(_xlfn.TEXTSPLIT(Table1[[#This Row],[Fuel (no space after comma)]], ","), FuelList_Final_EF!$A$2:$B$65, 2, FALSE))</f>
        <v>53.06</v>
      </c>
      <c r="S9645" s="3">
        <f>Table1[[#This Row],[Generation (TWh)]]*10^9*VLOOKUP(Table1[[#This Row],[Turbine/Engine Technology]],Technology_HR!$A$2:$B$11,2,FALSE)*10^-6</f>
        <v>548542.04579999996</v>
      </c>
      <c r="T9645" s="5">
        <f>Table1[[#This Row],[Fuel Consumption (mmBtu)]]*Table1[[#This Row],[Emission Factor (kg CO2/ mmBtu)]]*10^3</f>
        <v>29105640950.147999</v>
      </c>
      <c r="U9645" s="3">
        <f>Table1[[#This Row],[Emissions (g CO2)]]/(Table1[[#This Row],[Generation (TWh)]]*10^9)</f>
        <v>400.54993999999999</v>
      </c>
    </row>
    <row r="9646" spans="1:21" x14ac:dyDescent="0.35">
      <c r="A9646" t="s">
        <v>2409</v>
      </c>
      <c r="B9646" t="s">
        <v>3239</v>
      </c>
      <c r="C9646" t="str">
        <f>SUBSTITUTE(Table1[[#This Row],[Fuel]],", ",",")</f>
        <v>fossil gas: natural gas</v>
      </c>
      <c r="D9646" t="s">
        <v>3239</v>
      </c>
      <c r="H9646" t="s">
        <v>3441</v>
      </c>
      <c r="I9646">
        <v>21</v>
      </c>
      <c r="J9646" t="s">
        <v>3446</v>
      </c>
      <c r="K9646" t="s">
        <v>29</v>
      </c>
      <c r="L9646" t="s">
        <v>29</v>
      </c>
      <c r="M9646" t="s">
        <v>29</v>
      </c>
      <c r="N9646">
        <v>50.712539999999997</v>
      </c>
      <c r="O9646">
        <v>-3.5313099999999999</v>
      </c>
      <c r="P9646" t="s">
        <v>3612</v>
      </c>
      <c r="Q9646" s="3">
        <f>Table1[[#This Row],[Capacity (MW)]]*0.395*8760*10^-6</f>
        <v>7.2664199999999998E-2</v>
      </c>
      <c r="R9646" s="3" cm="1">
        <f t="array" ref="R9646">AVERAGE(VLOOKUP(_xlfn.TEXTSPLIT(Table1[[#This Row],[Fuel (no space after comma)]], ","), FuelList_Final_EF!$A$2:$B$65, 2, FALSE))</f>
        <v>53.06</v>
      </c>
      <c r="S9646" s="3">
        <f>Table1[[#This Row],[Generation (TWh)]]*10^9*VLOOKUP(Table1[[#This Row],[Turbine/Engine Technology]],Technology_HR!$A$2:$B$11,2,FALSE)*10^-6</f>
        <v>548542.04579999996</v>
      </c>
      <c r="T9646" s="5">
        <f>Table1[[#This Row],[Fuel Consumption (mmBtu)]]*Table1[[#This Row],[Emission Factor (kg CO2/ mmBtu)]]*10^3</f>
        <v>29105640950.147999</v>
      </c>
      <c r="U9646" s="3">
        <f>Table1[[#This Row],[Emissions (g CO2)]]/(Table1[[#This Row],[Generation (TWh)]]*10^9)</f>
        <v>400.54993999999999</v>
      </c>
    </row>
    <row r="9647" spans="1:21" x14ac:dyDescent="0.35">
      <c r="A9647" t="s">
        <v>95</v>
      </c>
      <c r="B9647" t="s">
        <v>3239</v>
      </c>
      <c r="C9647" t="str">
        <f>SUBSTITUTE(Table1[[#This Row],[Fuel]],", ",",")</f>
        <v>fossil gas: natural gas</v>
      </c>
      <c r="D9647" t="s">
        <v>3239</v>
      </c>
      <c r="H9647" t="s">
        <v>3438</v>
      </c>
      <c r="I9647">
        <v>450</v>
      </c>
      <c r="J9647" t="s">
        <v>3446</v>
      </c>
      <c r="K9647">
        <v>2013</v>
      </c>
      <c r="L9647" t="s">
        <v>29</v>
      </c>
      <c r="M9647" t="s">
        <v>29</v>
      </c>
      <c r="N9647">
        <v>53.362718999999998</v>
      </c>
      <c r="O9647">
        <v>-0.811836</v>
      </c>
      <c r="P9647" t="s">
        <v>3612</v>
      </c>
      <c r="Q9647" s="3">
        <f>Table1[[#This Row],[Capacity (MW)]]*0.395*8760*10^-6</f>
        <v>1.5570899999999999</v>
      </c>
      <c r="R9647" s="3" cm="1">
        <f t="array" ref="R9647">AVERAGE(VLOOKUP(_xlfn.TEXTSPLIT(Table1[[#This Row],[Fuel (no space after comma)]], ","), FuelList_Final_EF!$A$2:$B$65, 2, FALSE))</f>
        <v>53.06</v>
      </c>
      <c r="S9647" s="3">
        <f>Table1[[#This Row],[Generation (TWh)]]*10^9*VLOOKUP(Table1[[#This Row],[Turbine/Engine Technology]],Technology_HR!$A$2:$B$11,2,FALSE)*10^-6</f>
        <v>11754472.409999998</v>
      </c>
      <c r="T9647" s="5">
        <f>Table1[[#This Row],[Fuel Consumption (mmBtu)]]*Table1[[#This Row],[Emission Factor (kg CO2/ mmBtu)]]*10^3</f>
        <v>623692306074.59998</v>
      </c>
      <c r="U9647" s="3">
        <f>Table1[[#This Row],[Emissions (g CO2)]]/(Table1[[#This Row],[Generation (TWh)]]*10^9)</f>
        <v>400.54994000000005</v>
      </c>
    </row>
    <row r="9648" spans="1:21" x14ac:dyDescent="0.35">
      <c r="A9648" t="s">
        <v>95</v>
      </c>
      <c r="B9648" t="s">
        <v>3239</v>
      </c>
      <c r="C9648" t="str">
        <f>SUBSTITUTE(Table1[[#This Row],[Fuel]],", ",",")</f>
        <v>fossil gas: natural gas</v>
      </c>
      <c r="D9648" t="s">
        <v>3239</v>
      </c>
      <c r="H9648" t="s">
        <v>3438</v>
      </c>
      <c r="I9648">
        <v>460</v>
      </c>
      <c r="J9648" t="s">
        <v>3446</v>
      </c>
      <c r="K9648">
        <v>2013</v>
      </c>
      <c r="L9648" t="s">
        <v>29</v>
      </c>
      <c r="M9648" t="s">
        <v>29</v>
      </c>
      <c r="N9648">
        <v>53.362718999999998</v>
      </c>
      <c r="O9648">
        <v>-0.811836</v>
      </c>
      <c r="P9648" t="s">
        <v>3612</v>
      </c>
      <c r="Q9648" s="3">
        <f>Table1[[#This Row],[Capacity (MW)]]*0.395*8760*10^-6</f>
        <v>1.5916920000000001</v>
      </c>
      <c r="R9648" s="3" cm="1">
        <f t="array" ref="R9648">AVERAGE(VLOOKUP(_xlfn.TEXTSPLIT(Table1[[#This Row],[Fuel (no space after comma)]], ","), FuelList_Final_EF!$A$2:$B$65, 2, FALSE))</f>
        <v>53.06</v>
      </c>
      <c r="S9648" s="3">
        <f>Table1[[#This Row],[Generation (TWh)]]*10^9*VLOOKUP(Table1[[#This Row],[Turbine/Engine Technology]],Technology_HR!$A$2:$B$11,2,FALSE)*10^-6</f>
        <v>12015682.908</v>
      </c>
      <c r="T9648" s="5">
        <f>Table1[[#This Row],[Fuel Consumption (mmBtu)]]*Table1[[#This Row],[Emission Factor (kg CO2/ mmBtu)]]*10^3</f>
        <v>637552135098.47998</v>
      </c>
      <c r="U9648" s="3">
        <f>Table1[[#This Row],[Emissions (g CO2)]]/(Table1[[#This Row],[Generation (TWh)]]*10^9)</f>
        <v>400.54993999999999</v>
      </c>
    </row>
    <row r="9649" spans="1:21" x14ac:dyDescent="0.35">
      <c r="A9649" t="s">
        <v>95</v>
      </c>
      <c r="B9649" t="s">
        <v>3239</v>
      </c>
      <c r="C9649" t="str">
        <f>SUBSTITUTE(Table1[[#This Row],[Fuel]],", ",",")</f>
        <v>fossil gas: natural gas</v>
      </c>
      <c r="D9649" t="s">
        <v>3239</v>
      </c>
      <c r="H9649" t="s">
        <v>3438</v>
      </c>
      <c r="I9649">
        <v>450</v>
      </c>
      <c r="J9649" t="s">
        <v>3446</v>
      </c>
      <c r="K9649">
        <v>2013</v>
      </c>
      <c r="L9649" t="s">
        <v>29</v>
      </c>
      <c r="M9649" t="s">
        <v>29</v>
      </c>
      <c r="N9649">
        <v>53.362718999999998</v>
      </c>
      <c r="O9649">
        <v>-0.811836</v>
      </c>
      <c r="P9649" t="s">
        <v>3612</v>
      </c>
      <c r="Q9649" s="3">
        <f>Table1[[#This Row],[Capacity (MW)]]*0.395*8760*10^-6</f>
        <v>1.5570899999999999</v>
      </c>
      <c r="R9649" s="3" cm="1">
        <f t="array" ref="R9649">AVERAGE(VLOOKUP(_xlfn.TEXTSPLIT(Table1[[#This Row],[Fuel (no space after comma)]], ","), FuelList_Final_EF!$A$2:$B$65, 2, FALSE))</f>
        <v>53.06</v>
      </c>
      <c r="S9649" s="3">
        <f>Table1[[#This Row],[Generation (TWh)]]*10^9*VLOOKUP(Table1[[#This Row],[Turbine/Engine Technology]],Technology_HR!$A$2:$B$11,2,FALSE)*10^-6</f>
        <v>11754472.409999998</v>
      </c>
      <c r="T9649" s="5">
        <f>Table1[[#This Row],[Fuel Consumption (mmBtu)]]*Table1[[#This Row],[Emission Factor (kg CO2/ mmBtu)]]*10^3</f>
        <v>623692306074.59998</v>
      </c>
      <c r="U9649" s="3">
        <f>Table1[[#This Row],[Emissions (g CO2)]]/(Table1[[#This Row],[Generation (TWh)]]*10^9)</f>
        <v>400.54994000000005</v>
      </c>
    </row>
    <row r="9650" spans="1:21" x14ac:dyDescent="0.35">
      <c r="A9650" t="s">
        <v>2410</v>
      </c>
      <c r="B9650" t="s">
        <v>3239</v>
      </c>
      <c r="C9650" t="str">
        <f>SUBSTITUTE(Table1[[#This Row],[Fuel]],", ",",")</f>
        <v>fossil gas: natural gas</v>
      </c>
      <c r="D9650" t="s">
        <v>3239</v>
      </c>
      <c r="H9650" t="s">
        <v>3436</v>
      </c>
      <c r="I9650">
        <v>300</v>
      </c>
      <c r="J9650" t="s">
        <v>3447</v>
      </c>
      <c r="K9650" t="s">
        <v>29</v>
      </c>
      <c r="L9650" t="s">
        <v>29</v>
      </c>
      <c r="M9650" t="s">
        <v>29</v>
      </c>
      <c r="N9650">
        <v>53.362718999999998</v>
      </c>
      <c r="O9650">
        <v>-0.811836</v>
      </c>
      <c r="P9650" t="s">
        <v>3612</v>
      </c>
      <c r="Q9650" s="3">
        <f>Table1[[#This Row],[Capacity (MW)]]*0.395*8760*10^-6</f>
        <v>1.03806</v>
      </c>
      <c r="R9650" s="3" cm="1">
        <f t="array" ref="R9650">AVERAGE(VLOOKUP(_xlfn.TEXTSPLIT(Table1[[#This Row],[Fuel (no space after comma)]], ","), FuelList_Final_EF!$A$2:$B$65, 2, FALSE))</f>
        <v>53.06</v>
      </c>
      <c r="S9650" s="3">
        <f>Table1[[#This Row],[Generation (TWh)]]*10^9*VLOOKUP(Table1[[#This Row],[Turbine/Engine Technology]],Technology_HR!$A$2:$B$11,2,FALSE)*10^-6</f>
        <v>11429040.6</v>
      </c>
      <c r="T9650" s="5">
        <f>Table1[[#This Row],[Fuel Consumption (mmBtu)]]*Table1[[#This Row],[Emission Factor (kg CO2/ mmBtu)]]*10^3</f>
        <v>606424894236</v>
      </c>
      <c r="U9650" s="3">
        <f>Table1[[#This Row],[Emissions (g CO2)]]/(Table1[[#This Row],[Generation (TWh)]]*10^9)</f>
        <v>584.19060000000002</v>
      </c>
    </row>
    <row r="9651" spans="1:21" x14ac:dyDescent="0.35">
      <c r="A9651" t="s">
        <v>2403</v>
      </c>
      <c r="B9651" t="s">
        <v>3239</v>
      </c>
      <c r="C9651" t="str">
        <f>SUBSTITUTE(Table1[[#This Row],[Fuel]],", ",",")</f>
        <v>fossil gas: natural gas</v>
      </c>
      <c r="D9651" t="s">
        <v>3239</v>
      </c>
      <c r="H9651" t="s">
        <v>3442</v>
      </c>
      <c r="I9651">
        <v>175</v>
      </c>
      <c r="J9651" t="s">
        <v>3447</v>
      </c>
      <c r="K9651">
        <v>2025</v>
      </c>
      <c r="L9651" t="s">
        <v>29</v>
      </c>
      <c r="M9651" t="s">
        <v>29</v>
      </c>
      <c r="N9651">
        <v>54.588889000000002</v>
      </c>
      <c r="O9651">
        <v>-1.1875</v>
      </c>
      <c r="P9651" t="s">
        <v>3612</v>
      </c>
      <c r="Q9651" s="3">
        <f>Table1[[#This Row],[Capacity (MW)]]*0.395*8760*10^-6</f>
        <v>0.60553499999999993</v>
      </c>
      <c r="R9651" s="3" cm="1">
        <f t="array" ref="R9651">AVERAGE(VLOOKUP(_xlfn.TEXTSPLIT(Table1[[#This Row],[Fuel (no space after comma)]], ","), FuelList_Final_EF!$A$2:$B$65, 2, FALSE))</f>
        <v>53.06</v>
      </c>
      <c r="S9651" s="3">
        <f>Table1[[#This Row],[Generation (TWh)]]*10^9*VLOOKUP(Table1[[#This Row],[Turbine/Engine Technology]],Technology_HR!$A$2:$B$11,2,FALSE)*10^-6</f>
        <v>3616860.5549999992</v>
      </c>
      <c r="T9651" s="5">
        <f>Table1[[#This Row],[Fuel Consumption (mmBtu)]]*Table1[[#This Row],[Emission Factor (kg CO2/ mmBtu)]]*10^3</f>
        <v>191910621048.29996</v>
      </c>
      <c r="U9651" s="3">
        <f>Table1[[#This Row],[Emissions (g CO2)]]/(Table1[[#This Row],[Generation (TWh)]]*10^9)</f>
        <v>316.92737999999997</v>
      </c>
    </row>
    <row r="9652" spans="1:21" x14ac:dyDescent="0.35">
      <c r="A9652" t="s">
        <v>2411</v>
      </c>
      <c r="B9652" t="s">
        <v>3239</v>
      </c>
      <c r="C9652" t="str">
        <f>SUBSTITUTE(Table1[[#This Row],[Fuel]],", ",",")</f>
        <v>fossil gas: natural gas</v>
      </c>
      <c r="D9652" t="s">
        <v>3239</v>
      </c>
      <c r="H9652" t="s">
        <v>3442</v>
      </c>
      <c r="I9652">
        <v>175</v>
      </c>
      <c r="J9652" t="s">
        <v>3447</v>
      </c>
      <c r="K9652">
        <v>2025</v>
      </c>
      <c r="L9652" t="s">
        <v>29</v>
      </c>
      <c r="M9652" t="s">
        <v>29</v>
      </c>
      <c r="N9652">
        <v>54.588889000000002</v>
      </c>
      <c r="O9652">
        <v>-1.1875</v>
      </c>
      <c r="P9652" t="s">
        <v>3612</v>
      </c>
      <c r="Q9652" s="3">
        <f>Table1[[#This Row],[Capacity (MW)]]*0.395*8760*10^-6</f>
        <v>0.60553499999999993</v>
      </c>
      <c r="R9652" s="3" cm="1">
        <f t="array" ref="R9652">AVERAGE(VLOOKUP(_xlfn.TEXTSPLIT(Table1[[#This Row],[Fuel (no space after comma)]], ","), FuelList_Final_EF!$A$2:$B$65, 2, FALSE))</f>
        <v>53.06</v>
      </c>
      <c r="S9652" s="3">
        <f>Table1[[#This Row],[Generation (TWh)]]*10^9*VLOOKUP(Table1[[#This Row],[Turbine/Engine Technology]],Technology_HR!$A$2:$B$11,2,FALSE)*10^-6</f>
        <v>3616860.5549999992</v>
      </c>
      <c r="T9652" s="5">
        <f>Table1[[#This Row],[Fuel Consumption (mmBtu)]]*Table1[[#This Row],[Emission Factor (kg CO2/ mmBtu)]]*10^3</f>
        <v>191910621048.29996</v>
      </c>
      <c r="U9652" s="3">
        <f>Table1[[#This Row],[Emissions (g CO2)]]/(Table1[[#This Row],[Generation (TWh)]]*10^9)</f>
        <v>316.92737999999997</v>
      </c>
    </row>
    <row r="9653" spans="1:21" x14ac:dyDescent="0.35">
      <c r="A9653" t="s">
        <v>219</v>
      </c>
      <c r="B9653" t="s">
        <v>3263</v>
      </c>
      <c r="C9653" t="str">
        <f>SUBSTITUTE(Table1[[#This Row],[Fuel]],", ",",")</f>
        <v>fossil gas: natural gas,fossil liquids: heavy fuel oil</v>
      </c>
      <c r="D9653" t="s">
        <v>3239</v>
      </c>
      <c r="E9653" t="s">
        <v>3241</v>
      </c>
      <c r="H9653" t="s">
        <v>3440</v>
      </c>
      <c r="I9653">
        <v>120</v>
      </c>
      <c r="J9653" t="s">
        <v>3446</v>
      </c>
      <c r="K9653" t="s">
        <v>29</v>
      </c>
      <c r="L9653" t="s">
        <v>29</v>
      </c>
      <c r="M9653" t="s">
        <v>29</v>
      </c>
      <c r="N9653">
        <v>54.589399999999998</v>
      </c>
      <c r="O9653">
        <v>-1.1185</v>
      </c>
      <c r="P9653" t="s">
        <v>3612</v>
      </c>
      <c r="Q9653" s="3">
        <f>Table1[[#This Row],[Capacity (MW)]]*0.395*8760*10^-6</f>
        <v>0.41522400000000004</v>
      </c>
      <c r="R9653" s="3" cm="1">
        <f t="array" ref="R9653">AVERAGE(VLOOKUP(_xlfn.TEXTSPLIT(Table1[[#This Row],[Fuel (no space after comma)]], ","), FuelList_Final_EF!$A$2:$B$65, 2, FALSE))</f>
        <v>67.331265155508703</v>
      </c>
      <c r="S9653" s="3">
        <f>Table1[[#This Row],[Generation (TWh)]]*10^9*VLOOKUP(Table1[[#This Row],[Turbine/Engine Technology]],Technology_HR!$A$2:$B$11,2,FALSE)*10^-6</f>
        <v>4270578.84</v>
      </c>
      <c r="T9653" s="5">
        <f>Table1[[#This Row],[Fuel Consumption (mmBtu)]]*Table1[[#This Row],[Emission Factor (kg CO2/ mmBtu)]]*10^3</f>
        <v>287543476243.54474</v>
      </c>
      <c r="U9653" s="3">
        <f>Table1[[#This Row],[Emissions (g CO2)]]/(Table1[[#This Row],[Generation (TWh)]]*10^9)</f>
        <v>692.50206212440685</v>
      </c>
    </row>
    <row r="9654" spans="1:21" x14ac:dyDescent="0.35">
      <c r="A9654" t="s">
        <v>2412</v>
      </c>
      <c r="B9654" t="s">
        <v>3239</v>
      </c>
      <c r="C9654" t="str">
        <f>SUBSTITUTE(Table1[[#This Row],[Fuel]],", ",",")</f>
        <v>fossil gas: natural gas</v>
      </c>
      <c r="D9654" t="s">
        <v>3239</v>
      </c>
      <c r="H9654" t="s">
        <v>3438</v>
      </c>
      <c r="I9654">
        <v>94</v>
      </c>
      <c r="J9654" t="s">
        <v>3446</v>
      </c>
      <c r="K9654">
        <v>2000</v>
      </c>
      <c r="L9654" t="s">
        <v>29</v>
      </c>
      <c r="M9654" t="s">
        <v>29</v>
      </c>
      <c r="N9654">
        <v>53.267020000000002</v>
      </c>
      <c r="O9654">
        <v>-2.53098</v>
      </c>
      <c r="P9654" t="s">
        <v>3612</v>
      </c>
      <c r="Q9654" s="3">
        <f>Table1[[#This Row],[Capacity (MW)]]*0.395*8760*10^-6</f>
        <v>0.32525880000000001</v>
      </c>
      <c r="R9654" s="3" cm="1">
        <f t="array" ref="R9654">AVERAGE(VLOOKUP(_xlfn.TEXTSPLIT(Table1[[#This Row],[Fuel (no space after comma)]], ","), FuelList_Final_EF!$A$2:$B$65, 2, FALSE))</f>
        <v>53.06</v>
      </c>
      <c r="S9654" s="3">
        <f>Table1[[#This Row],[Generation (TWh)]]*10^9*VLOOKUP(Table1[[#This Row],[Turbine/Engine Technology]],Technology_HR!$A$2:$B$11,2,FALSE)*10^-6</f>
        <v>2455378.6812</v>
      </c>
      <c r="T9654" s="5">
        <f>Table1[[#This Row],[Fuel Consumption (mmBtu)]]*Table1[[#This Row],[Emission Factor (kg CO2/ mmBtu)]]*10^3</f>
        <v>130282392824.47202</v>
      </c>
      <c r="U9654" s="3">
        <f>Table1[[#This Row],[Emissions (g CO2)]]/(Table1[[#This Row],[Generation (TWh)]]*10^9)</f>
        <v>400.54994000000005</v>
      </c>
    </row>
    <row r="9655" spans="1:21" x14ac:dyDescent="0.35">
      <c r="A9655" t="s">
        <v>2365</v>
      </c>
      <c r="B9655" t="s">
        <v>3239</v>
      </c>
      <c r="C9655" t="str">
        <f>SUBSTITUTE(Table1[[#This Row],[Fuel]],", ",",")</f>
        <v>fossil gas: natural gas</v>
      </c>
      <c r="D9655" t="s">
        <v>3239</v>
      </c>
      <c r="H9655" t="s">
        <v>3438</v>
      </c>
      <c r="I9655">
        <v>93</v>
      </c>
      <c r="J9655" t="s">
        <v>3446</v>
      </c>
      <c r="K9655">
        <v>1999</v>
      </c>
      <c r="L9655" t="s">
        <v>29</v>
      </c>
      <c r="M9655" t="s">
        <v>29</v>
      </c>
      <c r="N9655">
        <v>52.550579999999997</v>
      </c>
      <c r="O9655">
        <v>0.44863999999999998</v>
      </c>
      <c r="P9655" t="s">
        <v>3612</v>
      </c>
      <c r="Q9655" s="3">
        <f>Table1[[#This Row],[Capacity (MW)]]*0.395*8760*10^-6</f>
        <v>0.32179859999999993</v>
      </c>
      <c r="R9655" s="3" cm="1">
        <f t="array" ref="R9655">AVERAGE(VLOOKUP(_xlfn.TEXTSPLIT(Table1[[#This Row],[Fuel (no space after comma)]], ","), FuelList_Final_EF!$A$2:$B$65, 2, FALSE))</f>
        <v>53.06</v>
      </c>
      <c r="S9655" s="3">
        <f>Table1[[#This Row],[Generation (TWh)]]*10^9*VLOOKUP(Table1[[#This Row],[Turbine/Engine Technology]],Technology_HR!$A$2:$B$11,2,FALSE)*10^-6</f>
        <v>2429257.6313999994</v>
      </c>
      <c r="T9655" s="5">
        <f>Table1[[#This Row],[Fuel Consumption (mmBtu)]]*Table1[[#This Row],[Emission Factor (kg CO2/ mmBtu)]]*10^3</f>
        <v>128896409922.08397</v>
      </c>
      <c r="U9655" s="3">
        <f>Table1[[#This Row],[Emissions (g CO2)]]/(Table1[[#This Row],[Generation (TWh)]]*10^9)</f>
        <v>400.54993999999999</v>
      </c>
    </row>
    <row r="9656" spans="1:21" x14ac:dyDescent="0.35">
      <c r="A9656" t="s">
        <v>2413</v>
      </c>
      <c r="B9656" t="s">
        <v>3239</v>
      </c>
      <c r="C9656" t="str">
        <f>SUBSTITUTE(Table1[[#This Row],[Fuel]],", ",",")</f>
        <v>fossil gas: natural gas</v>
      </c>
      <c r="D9656" t="s">
        <v>3239</v>
      </c>
      <c r="H9656" t="s">
        <v>3438</v>
      </c>
      <c r="I9656">
        <v>299</v>
      </c>
      <c r="J9656" t="s">
        <v>3447</v>
      </c>
      <c r="K9656">
        <v>2025</v>
      </c>
      <c r="L9656" t="s">
        <v>29</v>
      </c>
      <c r="M9656" t="s">
        <v>29</v>
      </c>
      <c r="N9656">
        <v>53.040199999999999</v>
      </c>
      <c r="O9656">
        <v>-2.93303</v>
      </c>
      <c r="P9656" t="s">
        <v>3612</v>
      </c>
      <c r="Q9656" s="3">
        <f>Table1[[#This Row],[Capacity (MW)]]*0.395*8760*10^-6</f>
        <v>1.0345998000000001</v>
      </c>
      <c r="R9656" s="3" cm="1">
        <f t="array" ref="R9656">AVERAGE(VLOOKUP(_xlfn.TEXTSPLIT(Table1[[#This Row],[Fuel (no space after comma)]], ","), FuelList_Final_EF!$A$2:$B$65, 2, FALSE))</f>
        <v>53.06</v>
      </c>
      <c r="S9656" s="3">
        <f>Table1[[#This Row],[Generation (TWh)]]*10^9*VLOOKUP(Table1[[#This Row],[Turbine/Engine Technology]],Technology_HR!$A$2:$B$11,2,FALSE)*10^-6</f>
        <v>7810193.8902000003</v>
      </c>
      <c r="T9656" s="5">
        <f>Table1[[#This Row],[Fuel Consumption (mmBtu)]]*Table1[[#This Row],[Emission Factor (kg CO2/ mmBtu)]]*10^3</f>
        <v>414408887814.01202</v>
      </c>
      <c r="U9656" s="3">
        <f>Table1[[#This Row],[Emissions (g CO2)]]/(Table1[[#This Row],[Generation (TWh)]]*10^9)</f>
        <v>400.54993999999999</v>
      </c>
    </row>
    <row r="9657" spans="1:21" x14ac:dyDescent="0.35">
      <c r="A9657" t="s">
        <v>2414</v>
      </c>
      <c r="B9657" t="s">
        <v>3239</v>
      </c>
      <c r="C9657" t="str">
        <f>SUBSTITUTE(Table1[[#This Row],[Fuel]],", ",",")</f>
        <v>fossil gas: natural gas</v>
      </c>
      <c r="D9657" t="s">
        <v>3239</v>
      </c>
      <c r="H9657" t="s">
        <v>3436</v>
      </c>
      <c r="I9657">
        <v>84</v>
      </c>
      <c r="J9657" t="s">
        <v>3446</v>
      </c>
      <c r="K9657">
        <v>2000</v>
      </c>
      <c r="L9657" t="s">
        <v>29</v>
      </c>
      <c r="M9657" t="s">
        <v>29</v>
      </c>
      <c r="N9657">
        <v>42.755299999999998</v>
      </c>
      <c r="O9657">
        <v>-86.085300000000004</v>
      </c>
      <c r="P9657" t="s">
        <v>3613</v>
      </c>
      <c r="Q9657" s="3">
        <f>Table1[[#This Row],[Capacity (MW)]]*0.395*8760*10^-6</f>
        <v>0.29065679999999999</v>
      </c>
      <c r="R9657" s="3" cm="1">
        <f t="array" ref="R9657">AVERAGE(VLOOKUP(_xlfn.TEXTSPLIT(Table1[[#This Row],[Fuel (no space after comma)]], ","), FuelList_Final_EF!$A$2:$B$65, 2, FALSE))</f>
        <v>53.06</v>
      </c>
      <c r="S9657" s="3">
        <f>Table1[[#This Row],[Generation (TWh)]]*10^9*VLOOKUP(Table1[[#This Row],[Turbine/Engine Technology]],Technology_HR!$A$2:$B$11,2,FALSE)*10^-6</f>
        <v>3200131.3679999998</v>
      </c>
      <c r="T9657" s="5">
        <f>Table1[[#This Row],[Fuel Consumption (mmBtu)]]*Table1[[#This Row],[Emission Factor (kg CO2/ mmBtu)]]*10^3</f>
        <v>169798970386.07999</v>
      </c>
      <c r="U9657" s="3">
        <f>Table1[[#This Row],[Emissions (g CO2)]]/(Table1[[#This Row],[Generation (TWh)]]*10^9)</f>
        <v>584.1905999999999</v>
      </c>
    </row>
    <row r="9658" spans="1:21" x14ac:dyDescent="0.35">
      <c r="A9658" t="s">
        <v>2414</v>
      </c>
      <c r="B9658" t="s">
        <v>3239</v>
      </c>
      <c r="C9658" t="str">
        <f>SUBSTITUTE(Table1[[#This Row],[Fuel]],", ",",")</f>
        <v>fossil gas: natural gas</v>
      </c>
      <c r="D9658" t="s">
        <v>3239</v>
      </c>
      <c r="H9658" t="s">
        <v>3436</v>
      </c>
      <c r="I9658">
        <v>83.5</v>
      </c>
      <c r="J9658" t="s">
        <v>3446</v>
      </c>
      <c r="K9658">
        <v>2000</v>
      </c>
      <c r="L9658" t="s">
        <v>29</v>
      </c>
      <c r="M9658" t="s">
        <v>29</v>
      </c>
      <c r="N9658">
        <v>42.755299999999998</v>
      </c>
      <c r="O9658">
        <v>-86.085300000000004</v>
      </c>
      <c r="P9658" t="s">
        <v>3613</v>
      </c>
      <c r="Q9658" s="3">
        <f>Table1[[#This Row],[Capacity (MW)]]*0.395*8760*10^-6</f>
        <v>0.28892669999999998</v>
      </c>
      <c r="R9658" s="3" cm="1">
        <f t="array" ref="R9658">AVERAGE(VLOOKUP(_xlfn.TEXTSPLIT(Table1[[#This Row],[Fuel (no space after comma)]], ","), FuelList_Final_EF!$A$2:$B$65, 2, FALSE))</f>
        <v>53.06</v>
      </c>
      <c r="S9658" s="3">
        <f>Table1[[#This Row],[Generation (TWh)]]*10^9*VLOOKUP(Table1[[#This Row],[Turbine/Engine Technology]],Technology_HR!$A$2:$B$11,2,FALSE)*10^-6</f>
        <v>3181082.9669999997</v>
      </c>
      <c r="T9658" s="5">
        <f>Table1[[#This Row],[Fuel Consumption (mmBtu)]]*Table1[[#This Row],[Emission Factor (kg CO2/ mmBtu)]]*10^3</f>
        <v>168788262229.01999</v>
      </c>
      <c r="U9658" s="3">
        <f>Table1[[#This Row],[Emissions (g CO2)]]/(Table1[[#This Row],[Generation (TWh)]]*10^9)</f>
        <v>584.19060000000002</v>
      </c>
    </row>
    <row r="9659" spans="1:21" x14ac:dyDescent="0.35">
      <c r="A9659" t="s">
        <v>2415</v>
      </c>
      <c r="B9659" t="s">
        <v>3243</v>
      </c>
      <c r="C9659" t="str">
        <f>SUBSTITUTE(Table1[[#This Row],[Fuel]],", ",",")</f>
        <v>fossil gas: natural gas,fossil liquids: fuel oil</v>
      </c>
      <c r="D9659" t="s">
        <v>3239</v>
      </c>
      <c r="E9659" t="s">
        <v>3275</v>
      </c>
      <c r="H9659" t="s">
        <v>3436</v>
      </c>
      <c r="I9659">
        <v>84</v>
      </c>
      <c r="J9659" t="s">
        <v>3446</v>
      </c>
      <c r="K9659">
        <v>2007</v>
      </c>
      <c r="L9659" t="s">
        <v>29</v>
      </c>
      <c r="M9659" t="s">
        <v>29</v>
      </c>
      <c r="N9659">
        <v>41.448230000000002</v>
      </c>
      <c r="O9659">
        <v>-72.834879999999998</v>
      </c>
      <c r="P9659" t="s">
        <v>3613</v>
      </c>
      <c r="Q9659" s="3">
        <f>Table1[[#This Row],[Capacity (MW)]]*0.395*8760*10^-6</f>
        <v>0.29065679999999999</v>
      </c>
      <c r="R9659" s="3" cm="1">
        <f t="array" ref="R9659">AVERAGE(VLOOKUP(_xlfn.TEXTSPLIT(Table1[[#This Row],[Fuel (no space after comma)]], ","), FuelList_Final_EF!$A$2:$B$65, 2, FALSE))</f>
        <v>65.583341148886291</v>
      </c>
      <c r="S9659" s="3">
        <f>Table1[[#This Row],[Generation (TWh)]]*10^9*VLOOKUP(Table1[[#This Row],[Turbine/Engine Technology]],Technology_HR!$A$2:$B$11,2,FALSE)*10^-6</f>
        <v>3200131.3679999998</v>
      </c>
      <c r="T9659" s="5">
        <f>Table1[[#This Row],[Fuel Consumption (mmBtu)]]*Table1[[#This Row],[Emission Factor (kg CO2/ mmBtu)]]*10^3</f>
        <v>209875307228.79614</v>
      </c>
      <c r="U9659" s="3">
        <f>Table1[[#This Row],[Emissions (g CO2)]]/(Table1[[#This Row],[Generation (TWh)]]*10^9)</f>
        <v>722.072586049238</v>
      </c>
    </row>
    <row r="9660" spans="1:21" x14ac:dyDescent="0.35">
      <c r="A9660" t="s">
        <v>2416</v>
      </c>
      <c r="B9660" t="s">
        <v>3243</v>
      </c>
      <c r="C9660" t="str">
        <f>SUBSTITUTE(Table1[[#This Row],[Fuel]],", ",",")</f>
        <v>fossil gas: natural gas,fossil liquids: fuel oil</v>
      </c>
      <c r="D9660" t="s">
        <v>3239</v>
      </c>
      <c r="E9660" t="s">
        <v>3275</v>
      </c>
      <c r="H9660" t="s">
        <v>3436</v>
      </c>
      <c r="I9660">
        <v>88</v>
      </c>
      <c r="J9660" t="s">
        <v>3446</v>
      </c>
      <c r="K9660">
        <v>1991</v>
      </c>
      <c r="L9660" t="s">
        <v>29</v>
      </c>
      <c r="M9660" t="s">
        <v>29</v>
      </c>
      <c r="N9660">
        <v>37.910539</v>
      </c>
      <c r="O9660">
        <v>-87.923057999999997</v>
      </c>
      <c r="P9660" t="s">
        <v>3613</v>
      </c>
      <c r="Q9660" s="3">
        <f>Table1[[#This Row],[Capacity (MW)]]*0.395*8760*10^-6</f>
        <v>0.30449760000000003</v>
      </c>
      <c r="R9660" s="3" cm="1">
        <f t="array" ref="R9660">AVERAGE(VLOOKUP(_xlfn.TEXTSPLIT(Table1[[#This Row],[Fuel (no space after comma)]], ","), FuelList_Final_EF!$A$2:$B$65, 2, FALSE))</f>
        <v>65.583341148886291</v>
      </c>
      <c r="S9660" s="3">
        <f>Table1[[#This Row],[Generation (TWh)]]*10^9*VLOOKUP(Table1[[#This Row],[Turbine/Engine Technology]],Technology_HR!$A$2:$B$11,2,FALSE)*10^-6</f>
        <v>3352518.5760000004</v>
      </c>
      <c r="T9660" s="5">
        <f>Table1[[#This Row],[Fuel Consumption (mmBtu)]]*Table1[[#This Row],[Emission Factor (kg CO2/ mmBtu)]]*10^3</f>
        <v>219869369477.78647</v>
      </c>
      <c r="U9660" s="3">
        <f>Table1[[#This Row],[Emissions (g CO2)]]/(Table1[[#This Row],[Generation (TWh)]]*10^9)</f>
        <v>722.07258604923788</v>
      </c>
    </row>
    <row r="9661" spans="1:21" x14ac:dyDescent="0.35">
      <c r="A9661" t="s">
        <v>2416</v>
      </c>
      <c r="B9661" t="s">
        <v>3239</v>
      </c>
      <c r="C9661" t="str">
        <f>SUBSTITUTE(Table1[[#This Row],[Fuel]],", ",",")</f>
        <v>fossil gas: natural gas</v>
      </c>
      <c r="D9661" t="s">
        <v>3239</v>
      </c>
      <c r="H9661" t="s">
        <v>3436</v>
      </c>
      <c r="I9661">
        <v>88</v>
      </c>
      <c r="J9661" t="s">
        <v>3446</v>
      </c>
      <c r="K9661">
        <v>2002</v>
      </c>
      <c r="L9661" t="s">
        <v>29</v>
      </c>
      <c r="M9661" t="s">
        <v>29</v>
      </c>
      <c r="N9661">
        <v>37.910539</v>
      </c>
      <c r="O9661">
        <v>-87.923057999999997</v>
      </c>
      <c r="P9661" t="s">
        <v>3613</v>
      </c>
      <c r="Q9661" s="3">
        <f>Table1[[#This Row],[Capacity (MW)]]*0.395*8760*10^-6</f>
        <v>0.30449760000000003</v>
      </c>
      <c r="R9661" s="3" cm="1">
        <f t="array" ref="R9661">AVERAGE(VLOOKUP(_xlfn.TEXTSPLIT(Table1[[#This Row],[Fuel (no space after comma)]], ","), FuelList_Final_EF!$A$2:$B$65, 2, FALSE))</f>
        <v>53.06</v>
      </c>
      <c r="S9661" s="3">
        <f>Table1[[#This Row],[Generation (TWh)]]*10^9*VLOOKUP(Table1[[#This Row],[Turbine/Engine Technology]],Technology_HR!$A$2:$B$11,2,FALSE)*10^-6</f>
        <v>3352518.5760000004</v>
      </c>
      <c r="T9661" s="5">
        <f>Table1[[#This Row],[Fuel Consumption (mmBtu)]]*Table1[[#This Row],[Emission Factor (kg CO2/ mmBtu)]]*10^3</f>
        <v>177884635642.56003</v>
      </c>
      <c r="U9661" s="3">
        <f>Table1[[#This Row],[Emissions (g CO2)]]/(Table1[[#This Row],[Generation (TWh)]]*10^9)</f>
        <v>584.19060000000002</v>
      </c>
    </row>
    <row r="9662" spans="1:21" x14ac:dyDescent="0.35">
      <c r="A9662" t="s">
        <v>2416</v>
      </c>
      <c r="B9662" t="s">
        <v>3239</v>
      </c>
      <c r="C9662" t="str">
        <f>SUBSTITUTE(Table1[[#This Row],[Fuel]],", ",",")</f>
        <v>fossil gas: natural gas</v>
      </c>
      <c r="D9662" t="s">
        <v>3239</v>
      </c>
      <c r="H9662" t="s">
        <v>3436</v>
      </c>
      <c r="I9662">
        <v>248</v>
      </c>
      <c r="J9662" t="s">
        <v>3449</v>
      </c>
      <c r="K9662">
        <v>2025</v>
      </c>
      <c r="L9662" t="s">
        <v>29</v>
      </c>
      <c r="M9662" t="s">
        <v>29</v>
      </c>
      <c r="N9662">
        <v>37.910539</v>
      </c>
      <c r="O9662">
        <v>-87.923057999999997</v>
      </c>
      <c r="P9662" t="s">
        <v>3613</v>
      </c>
      <c r="Q9662" s="3">
        <f>Table1[[#This Row],[Capacity (MW)]]*0.395*8760*10^-6</f>
        <v>0.85812960000000005</v>
      </c>
      <c r="R9662" s="3" cm="1">
        <f t="array" ref="R9662">AVERAGE(VLOOKUP(_xlfn.TEXTSPLIT(Table1[[#This Row],[Fuel (no space after comma)]], ","), FuelList_Final_EF!$A$2:$B$65, 2, FALSE))</f>
        <v>53.06</v>
      </c>
      <c r="S9662" s="3">
        <f>Table1[[#This Row],[Generation (TWh)]]*10^9*VLOOKUP(Table1[[#This Row],[Turbine/Engine Technology]],Technology_HR!$A$2:$B$11,2,FALSE)*10^-6</f>
        <v>9448006.8959999997</v>
      </c>
      <c r="T9662" s="5">
        <f>Table1[[#This Row],[Fuel Consumption (mmBtu)]]*Table1[[#This Row],[Emission Factor (kg CO2/ mmBtu)]]*10^3</f>
        <v>501311245901.76001</v>
      </c>
      <c r="U9662" s="3">
        <f>Table1[[#This Row],[Emissions (g CO2)]]/(Table1[[#This Row],[Generation (TWh)]]*10^9)</f>
        <v>584.19060000000002</v>
      </c>
    </row>
    <row r="9663" spans="1:21" x14ac:dyDescent="0.35">
      <c r="A9663" t="s">
        <v>2416</v>
      </c>
      <c r="B9663" t="s">
        <v>3239</v>
      </c>
      <c r="C9663" t="str">
        <f>SUBSTITUTE(Table1[[#This Row],[Fuel]],", ",",")</f>
        <v>fossil gas: natural gas</v>
      </c>
      <c r="D9663" t="s">
        <v>3239</v>
      </c>
      <c r="H9663" t="s">
        <v>3436</v>
      </c>
      <c r="I9663">
        <v>248</v>
      </c>
      <c r="J9663" t="s">
        <v>3449</v>
      </c>
      <c r="K9663">
        <v>2025</v>
      </c>
      <c r="L9663" t="s">
        <v>29</v>
      </c>
      <c r="M9663" t="s">
        <v>29</v>
      </c>
      <c r="N9663">
        <v>37.910539</v>
      </c>
      <c r="O9663">
        <v>-87.923057999999997</v>
      </c>
      <c r="P9663" t="s">
        <v>3613</v>
      </c>
      <c r="Q9663" s="3">
        <f>Table1[[#This Row],[Capacity (MW)]]*0.395*8760*10^-6</f>
        <v>0.85812960000000005</v>
      </c>
      <c r="R9663" s="3" cm="1">
        <f t="array" ref="R9663">AVERAGE(VLOOKUP(_xlfn.TEXTSPLIT(Table1[[#This Row],[Fuel (no space after comma)]], ","), FuelList_Final_EF!$A$2:$B$65, 2, FALSE))</f>
        <v>53.06</v>
      </c>
      <c r="S9663" s="3">
        <f>Table1[[#This Row],[Generation (TWh)]]*10^9*VLOOKUP(Table1[[#This Row],[Turbine/Engine Technology]],Technology_HR!$A$2:$B$11,2,FALSE)*10^-6</f>
        <v>9448006.8959999997</v>
      </c>
      <c r="T9663" s="5">
        <f>Table1[[#This Row],[Fuel Consumption (mmBtu)]]*Table1[[#This Row],[Emission Factor (kg CO2/ mmBtu)]]*10^3</f>
        <v>501311245901.76001</v>
      </c>
      <c r="U9663" s="3">
        <f>Table1[[#This Row],[Emissions (g CO2)]]/(Table1[[#This Row],[Generation (TWh)]]*10^9)</f>
        <v>584.19060000000002</v>
      </c>
    </row>
    <row r="9664" spans="1:21" x14ac:dyDescent="0.35">
      <c r="A9664" t="s">
        <v>2417</v>
      </c>
      <c r="B9664" t="s">
        <v>3239</v>
      </c>
      <c r="C9664" t="str">
        <f>SUBSTITUTE(Table1[[#This Row],[Fuel]],", ",",")</f>
        <v>fossil gas: natural gas</v>
      </c>
      <c r="D9664" t="s">
        <v>3239</v>
      </c>
      <c r="H9664" t="s">
        <v>3437</v>
      </c>
      <c r="I9664">
        <v>56.4</v>
      </c>
      <c r="J9664" t="s">
        <v>3446</v>
      </c>
      <c r="K9664">
        <v>2019</v>
      </c>
      <c r="L9664" t="s">
        <v>29</v>
      </c>
      <c r="M9664" t="s">
        <v>29</v>
      </c>
      <c r="N9664">
        <v>46.792668999999997</v>
      </c>
      <c r="O9664">
        <v>-88.614008999999996</v>
      </c>
      <c r="P9664" t="s">
        <v>3613</v>
      </c>
      <c r="Q9664" s="3">
        <f>Table1[[#This Row],[Capacity (MW)]]*0.395*8760*10^-6</f>
        <v>0.19515527999999999</v>
      </c>
      <c r="R9664" s="3" cm="1">
        <f t="array" ref="R9664">AVERAGE(VLOOKUP(_xlfn.TEXTSPLIT(Table1[[#This Row],[Fuel (no space after comma)]], ","), FuelList_Final_EF!$A$2:$B$65, 2, FALSE))</f>
        <v>53.06</v>
      </c>
      <c r="S9664" s="3">
        <f>Table1[[#This Row],[Generation (TWh)]]*10^9*VLOOKUP(Table1[[#This Row],[Turbine/Engine Technology]],Technology_HR!$A$2:$B$11,2,FALSE)*10^-6</f>
        <v>1736881.9919999999</v>
      </c>
      <c r="T9664" s="5">
        <f>Table1[[#This Row],[Fuel Consumption (mmBtu)]]*Table1[[#This Row],[Emission Factor (kg CO2/ mmBtu)]]*10^3</f>
        <v>92158958495.519989</v>
      </c>
      <c r="U9664" s="3">
        <f>Table1[[#This Row],[Emissions (g CO2)]]/(Table1[[#This Row],[Generation (TWh)]]*10^9)</f>
        <v>472.23399999999992</v>
      </c>
    </row>
    <row r="9665" spans="1:21" x14ac:dyDescent="0.35">
      <c r="A9665" t="s">
        <v>2418</v>
      </c>
      <c r="B9665" t="s">
        <v>3243</v>
      </c>
      <c r="C9665" t="str">
        <f>SUBSTITUTE(Table1[[#This Row],[Fuel]],", ",",")</f>
        <v>fossil gas: natural gas,fossil liquids: fuel oil</v>
      </c>
      <c r="D9665" t="s">
        <v>3239</v>
      </c>
      <c r="E9665" t="s">
        <v>3275</v>
      </c>
      <c r="H9665" t="s">
        <v>3436</v>
      </c>
      <c r="I9665">
        <v>82</v>
      </c>
      <c r="J9665" t="s">
        <v>3446</v>
      </c>
      <c r="K9665">
        <v>2013</v>
      </c>
      <c r="L9665" t="s">
        <v>29</v>
      </c>
      <c r="M9665" t="s">
        <v>29</v>
      </c>
      <c r="N9665">
        <v>45.429884000000001</v>
      </c>
      <c r="O9665">
        <v>-98.493960000000001</v>
      </c>
      <c r="P9665" t="s">
        <v>3613</v>
      </c>
      <c r="Q9665" s="3">
        <f>Table1[[#This Row],[Capacity (MW)]]*0.395*8760*10^-6</f>
        <v>0.2837364</v>
      </c>
      <c r="R9665" s="3" cm="1">
        <f t="array" ref="R9665">AVERAGE(VLOOKUP(_xlfn.TEXTSPLIT(Table1[[#This Row],[Fuel (no space after comma)]], ","), FuelList_Final_EF!$A$2:$B$65, 2, FALSE))</f>
        <v>65.583341148886291</v>
      </c>
      <c r="S9665" s="3">
        <f>Table1[[#This Row],[Generation (TWh)]]*10^9*VLOOKUP(Table1[[#This Row],[Turbine/Engine Technology]],Technology_HR!$A$2:$B$11,2,FALSE)*10^-6</f>
        <v>3123937.764</v>
      </c>
      <c r="T9665" s="5">
        <f>Table1[[#This Row],[Fuel Consumption (mmBtu)]]*Table1[[#This Row],[Emission Factor (kg CO2/ mmBtu)]]*10^3</f>
        <v>204878276104.30103</v>
      </c>
      <c r="U9665" s="3">
        <f>Table1[[#This Row],[Emissions (g CO2)]]/(Table1[[#This Row],[Generation (TWh)]]*10^9)</f>
        <v>722.072586049238</v>
      </c>
    </row>
    <row r="9666" spans="1:21" x14ac:dyDescent="0.35">
      <c r="A9666" t="s">
        <v>2419</v>
      </c>
      <c r="B9666" t="s">
        <v>3239</v>
      </c>
      <c r="C9666" t="str">
        <f>SUBSTITUTE(Table1[[#This Row],[Fuel]],", ",",")</f>
        <v>fossil gas: natural gas</v>
      </c>
      <c r="D9666" t="s">
        <v>3239</v>
      </c>
      <c r="H9666" t="s">
        <v>3438</v>
      </c>
      <c r="I9666">
        <v>695</v>
      </c>
      <c r="J9666" t="s">
        <v>3446</v>
      </c>
      <c r="K9666">
        <v>2002</v>
      </c>
      <c r="L9666" t="s">
        <v>29</v>
      </c>
      <c r="M9666" t="s">
        <v>29</v>
      </c>
      <c r="N9666">
        <v>30.428611</v>
      </c>
      <c r="O9666">
        <v>-92.413060000000002</v>
      </c>
      <c r="P9666" t="s">
        <v>3613</v>
      </c>
      <c r="Q9666" s="3">
        <f>Table1[[#This Row],[Capacity (MW)]]*0.395*8760*10^-6</f>
        <v>2.4048390000000004</v>
      </c>
      <c r="R9666" s="3" cm="1">
        <f t="array" ref="R9666">AVERAGE(VLOOKUP(_xlfn.TEXTSPLIT(Table1[[#This Row],[Fuel (no space after comma)]], ","), FuelList_Final_EF!$A$2:$B$65, 2, FALSE))</f>
        <v>53.06</v>
      </c>
      <c r="S9666" s="3">
        <f>Table1[[#This Row],[Generation (TWh)]]*10^9*VLOOKUP(Table1[[#This Row],[Turbine/Engine Technology]],Technology_HR!$A$2:$B$11,2,FALSE)*10^-6</f>
        <v>18154129.611000001</v>
      </c>
      <c r="T9666" s="5">
        <f>Table1[[#This Row],[Fuel Consumption (mmBtu)]]*Table1[[#This Row],[Emission Factor (kg CO2/ mmBtu)]]*10^3</f>
        <v>963258117159.66016</v>
      </c>
      <c r="U9666" s="3">
        <f>Table1[[#This Row],[Emissions (g CO2)]]/(Table1[[#This Row],[Generation (TWh)]]*10^9)</f>
        <v>400.54993999999999</v>
      </c>
    </row>
    <row r="9667" spans="1:21" x14ac:dyDescent="0.35">
      <c r="A9667" t="s">
        <v>2420</v>
      </c>
      <c r="B9667" t="s">
        <v>3239</v>
      </c>
      <c r="C9667" t="str">
        <f>SUBSTITUTE(Table1[[#This Row],[Fuel]],", ",",")</f>
        <v>fossil gas: natural gas</v>
      </c>
      <c r="D9667" t="s">
        <v>3239</v>
      </c>
      <c r="H9667" t="s">
        <v>3438</v>
      </c>
      <c r="I9667">
        <v>695</v>
      </c>
      <c r="J9667" t="s">
        <v>3446</v>
      </c>
      <c r="K9667">
        <v>2002</v>
      </c>
      <c r="L9667" t="s">
        <v>29</v>
      </c>
      <c r="M9667" t="s">
        <v>29</v>
      </c>
      <c r="N9667">
        <v>30.428611</v>
      </c>
      <c r="O9667">
        <v>-92.413060000000002</v>
      </c>
      <c r="P9667" t="s">
        <v>3613</v>
      </c>
      <c r="Q9667" s="3">
        <f>Table1[[#This Row],[Capacity (MW)]]*0.395*8760*10^-6</f>
        <v>2.4048390000000004</v>
      </c>
      <c r="R9667" s="3" cm="1">
        <f t="array" ref="R9667">AVERAGE(VLOOKUP(_xlfn.TEXTSPLIT(Table1[[#This Row],[Fuel (no space after comma)]], ","), FuelList_Final_EF!$A$2:$B$65, 2, FALSE))</f>
        <v>53.06</v>
      </c>
      <c r="S9667" s="3">
        <f>Table1[[#This Row],[Generation (TWh)]]*10^9*VLOOKUP(Table1[[#This Row],[Turbine/Engine Technology]],Technology_HR!$A$2:$B$11,2,FALSE)*10^-6</f>
        <v>18154129.611000001</v>
      </c>
      <c r="T9667" s="5">
        <f>Table1[[#This Row],[Fuel Consumption (mmBtu)]]*Table1[[#This Row],[Emission Factor (kg CO2/ mmBtu)]]*10^3</f>
        <v>963258117159.66016</v>
      </c>
      <c r="U9667" s="3">
        <f>Table1[[#This Row],[Emissions (g CO2)]]/(Table1[[#This Row],[Generation (TWh)]]*10^9)</f>
        <v>400.54993999999999</v>
      </c>
    </row>
    <row r="9668" spans="1:21" x14ac:dyDescent="0.35">
      <c r="A9668" t="s">
        <v>2421</v>
      </c>
      <c r="B9668" t="s">
        <v>3239</v>
      </c>
      <c r="C9668" t="str">
        <f>SUBSTITUTE(Table1[[#This Row],[Fuel]],", ",",")</f>
        <v>fossil gas: natural gas</v>
      </c>
      <c r="D9668" t="s">
        <v>3239</v>
      </c>
      <c r="H9668" t="s">
        <v>3438</v>
      </c>
      <c r="I9668">
        <v>771</v>
      </c>
      <c r="J9668" t="s">
        <v>3452</v>
      </c>
      <c r="K9668" t="s">
        <v>29</v>
      </c>
      <c r="L9668" t="s">
        <v>29</v>
      </c>
      <c r="M9668" t="s">
        <v>29</v>
      </c>
      <c r="N9668">
        <v>26.216360999999999</v>
      </c>
      <c r="O9668">
        <v>-97.628060000000005</v>
      </c>
      <c r="P9668" t="s">
        <v>3613</v>
      </c>
      <c r="Q9668" s="3">
        <f>Table1[[#This Row],[Capacity (MW)]]*0.395*8760*10^-6</f>
        <v>2.6678142</v>
      </c>
      <c r="R9668" s="3" cm="1">
        <f t="array" ref="R9668">AVERAGE(VLOOKUP(_xlfn.TEXTSPLIT(Table1[[#This Row],[Fuel (no space after comma)]], ","), FuelList_Final_EF!$A$2:$B$65, 2, FALSE))</f>
        <v>53.06</v>
      </c>
      <c r="S9668" s="3">
        <f>Table1[[#This Row],[Generation (TWh)]]*10^9*VLOOKUP(Table1[[#This Row],[Turbine/Engine Technology]],Technology_HR!$A$2:$B$11,2,FALSE)*10^-6</f>
        <v>20139329.395799998</v>
      </c>
      <c r="T9668" s="5">
        <f>Table1[[#This Row],[Fuel Consumption (mmBtu)]]*Table1[[#This Row],[Emission Factor (kg CO2/ mmBtu)]]*10^3</f>
        <v>1068592817741.1479</v>
      </c>
      <c r="U9668" s="3">
        <f>Table1[[#This Row],[Emissions (g CO2)]]/(Table1[[#This Row],[Generation (TWh)]]*10^9)</f>
        <v>400.54993999999999</v>
      </c>
    </row>
    <row r="9669" spans="1:21" x14ac:dyDescent="0.35">
      <c r="A9669" t="s">
        <v>2421</v>
      </c>
      <c r="B9669" t="s">
        <v>3239</v>
      </c>
      <c r="C9669" t="str">
        <f>SUBSTITUTE(Table1[[#This Row],[Fuel]],", ",",")</f>
        <v>fossil gas: natural gas</v>
      </c>
      <c r="D9669" t="s">
        <v>3239</v>
      </c>
      <c r="H9669" t="s">
        <v>3438</v>
      </c>
      <c r="I9669">
        <v>1282</v>
      </c>
      <c r="J9669" t="s">
        <v>3450</v>
      </c>
      <c r="K9669" t="s">
        <v>29</v>
      </c>
      <c r="L9669" t="s">
        <v>29</v>
      </c>
      <c r="M9669" t="s">
        <v>29</v>
      </c>
      <c r="N9669">
        <v>26.216360999999999</v>
      </c>
      <c r="O9669">
        <v>-97.628060000000005</v>
      </c>
      <c r="P9669" t="s">
        <v>3613</v>
      </c>
      <c r="Q9669" s="3">
        <f>Table1[[#This Row],[Capacity (MW)]]*0.395*8760*10^-6</f>
        <v>4.4359764000000004</v>
      </c>
      <c r="R9669" s="3" cm="1">
        <f t="array" ref="R9669">AVERAGE(VLOOKUP(_xlfn.TEXTSPLIT(Table1[[#This Row],[Fuel (no space after comma)]], ","), FuelList_Final_EF!$A$2:$B$65, 2, FALSE))</f>
        <v>53.06</v>
      </c>
      <c r="S9669" s="3">
        <f>Table1[[#This Row],[Generation (TWh)]]*10^9*VLOOKUP(Table1[[#This Row],[Turbine/Engine Technology]],Technology_HR!$A$2:$B$11,2,FALSE)*10^-6</f>
        <v>33487185.843599997</v>
      </c>
      <c r="T9669" s="5">
        <f>Table1[[#This Row],[Fuel Consumption (mmBtu)]]*Table1[[#This Row],[Emission Factor (kg CO2/ mmBtu)]]*10^3</f>
        <v>1776830080861.4158</v>
      </c>
      <c r="U9669" s="3">
        <f>Table1[[#This Row],[Emissions (g CO2)]]/(Table1[[#This Row],[Generation (TWh)]]*10^9)</f>
        <v>400.54993999999994</v>
      </c>
    </row>
    <row r="9670" spans="1:21" x14ac:dyDescent="0.35">
      <c r="A9670" t="s">
        <v>2422</v>
      </c>
      <c r="B9670" t="s">
        <v>3279</v>
      </c>
      <c r="C9670" t="str">
        <f>SUBSTITUTE(Table1[[#This Row],[Fuel]],", ",",")</f>
        <v>fossil gas: natural gas,bioenergy: unknown</v>
      </c>
      <c r="D9670" t="s">
        <v>3239</v>
      </c>
      <c r="E9670" t="s">
        <v>3643</v>
      </c>
      <c r="H9670" t="s">
        <v>3440</v>
      </c>
      <c r="I9670">
        <v>115</v>
      </c>
      <c r="J9670" t="s">
        <v>3446</v>
      </c>
      <c r="K9670">
        <v>2016</v>
      </c>
      <c r="L9670" t="s">
        <v>29</v>
      </c>
      <c r="M9670" t="s">
        <v>29</v>
      </c>
      <c r="N9670">
        <v>42.679135000000002</v>
      </c>
      <c r="O9670">
        <v>-76.948604000000003</v>
      </c>
      <c r="P9670" t="s">
        <v>3613</v>
      </c>
      <c r="Q9670" s="3">
        <f>Table1[[#This Row],[Capacity (MW)]]*0.395*8760*10^-6</f>
        <v>0.39792300000000003</v>
      </c>
      <c r="R9670" s="3" cm="1">
        <f t="array" ref="R9670">AVERAGE(VLOOKUP(_xlfn.TEXTSPLIT(Table1[[#This Row],[Fuel (no space after comma)]], ","), FuelList_Final_EF!$A$2:$B$65, 2, FALSE))</f>
        <v>63.548749999999998</v>
      </c>
      <c r="S9670" s="3">
        <f>Table1[[#This Row],[Generation (TWh)]]*10^9*VLOOKUP(Table1[[#This Row],[Turbine/Engine Technology]],Technology_HR!$A$2:$B$11,2,FALSE)*10^-6</f>
        <v>4092638.0549999997</v>
      </c>
      <c r="T9670" s="5">
        <f>Table1[[#This Row],[Fuel Consumption (mmBtu)]]*Table1[[#This Row],[Emission Factor (kg CO2/ mmBtu)]]*10^3</f>
        <v>260082032597.68121</v>
      </c>
      <c r="U9670" s="3">
        <f>Table1[[#This Row],[Emissions (g CO2)]]/(Table1[[#This Row],[Generation (TWh)]]*10^9)</f>
        <v>653.59889374999989</v>
      </c>
    </row>
    <row r="9671" spans="1:21" x14ac:dyDescent="0.35">
      <c r="A9671" t="s">
        <v>2423</v>
      </c>
      <c r="B9671" t="s">
        <v>3239</v>
      </c>
      <c r="C9671" t="str">
        <f>SUBSTITUTE(Table1[[#This Row],[Fuel]],", ",",")</f>
        <v>fossil gas: natural gas</v>
      </c>
      <c r="D9671" t="s">
        <v>3239</v>
      </c>
      <c r="H9671" t="s">
        <v>3438</v>
      </c>
      <c r="I9671">
        <v>287</v>
      </c>
      <c r="J9671" t="s">
        <v>3446</v>
      </c>
      <c r="K9671">
        <v>2007</v>
      </c>
      <c r="L9671" t="s">
        <v>29</v>
      </c>
      <c r="M9671" t="s">
        <v>29</v>
      </c>
      <c r="N9671">
        <v>32.114184999999999</v>
      </c>
      <c r="O9671">
        <v>-106.84650000000001</v>
      </c>
      <c r="P9671" t="s">
        <v>3613</v>
      </c>
      <c r="Q9671" s="3">
        <f>Table1[[#This Row],[Capacity (MW)]]*0.395*8760*10^-6</f>
        <v>0.9930774</v>
      </c>
      <c r="R9671" s="3" cm="1">
        <f t="array" ref="R9671">AVERAGE(VLOOKUP(_xlfn.TEXTSPLIT(Table1[[#This Row],[Fuel (no space after comma)]], ","), FuelList_Final_EF!$A$2:$B$65, 2, FALSE))</f>
        <v>53.06</v>
      </c>
      <c r="S9671" s="3">
        <f>Table1[[#This Row],[Generation (TWh)]]*10^9*VLOOKUP(Table1[[#This Row],[Turbine/Engine Technology]],Technology_HR!$A$2:$B$11,2,FALSE)*10^-6</f>
        <v>7496741.2925999993</v>
      </c>
      <c r="T9671" s="5">
        <f>Table1[[#This Row],[Fuel Consumption (mmBtu)]]*Table1[[#This Row],[Emission Factor (kg CO2/ mmBtu)]]*10^3</f>
        <v>397777092985.35596</v>
      </c>
      <c r="U9671" s="3">
        <f>Table1[[#This Row],[Emissions (g CO2)]]/(Table1[[#This Row],[Generation (TWh)]]*10^9)</f>
        <v>400.54993999999994</v>
      </c>
    </row>
    <row r="9672" spans="1:21" x14ac:dyDescent="0.35">
      <c r="A9672" t="s">
        <v>2424</v>
      </c>
      <c r="B9672" t="s">
        <v>3243</v>
      </c>
      <c r="C9672" t="str">
        <f>SUBSTITUTE(Table1[[#This Row],[Fuel]],", ",",")</f>
        <v>fossil gas: natural gas,fossil liquids: fuel oil</v>
      </c>
      <c r="D9672" t="s">
        <v>3239</v>
      </c>
      <c r="E9672" t="s">
        <v>3275</v>
      </c>
      <c r="H9672" t="s">
        <v>3440</v>
      </c>
      <c r="I9672">
        <v>114</v>
      </c>
      <c r="J9672" t="s">
        <v>3446</v>
      </c>
      <c r="K9672">
        <v>1958</v>
      </c>
      <c r="L9672" t="s">
        <v>29</v>
      </c>
      <c r="M9672" t="s">
        <v>29</v>
      </c>
      <c r="N9672">
        <v>33.556100000000001</v>
      </c>
      <c r="O9672">
        <v>-112.2153</v>
      </c>
      <c r="P9672" t="s">
        <v>3613</v>
      </c>
      <c r="Q9672" s="3">
        <f>Table1[[#This Row],[Capacity (MW)]]*0.395*8760*10^-6</f>
        <v>0.39446279999999995</v>
      </c>
      <c r="R9672" s="3" cm="1">
        <f t="array" ref="R9672">AVERAGE(VLOOKUP(_xlfn.TEXTSPLIT(Table1[[#This Row],[Fuel (no space after comma)]], ","), FuelList_Final_EF!$A$2:$B$65, 2, FALSE))</f>
        <v>65.583341148886291</v>
      </c>
      <c r="S9672" s="3">
        <f>Table1[[#This Row],[Generation (TWh)]]*10^9*VLOOKUP(Table1[[#This Row],[Turbine/Engine Technology]],Technology_HR!$A$2:$B$11,2,FALSE)*10^-6</f>
        <v>4057049.8979999991</v>
      </c>
      <c r="T9672" s="5">
        <f>Table1[[#This Row],[Fuel Consumption (mmBtu)]]*Table1[[#This Row],[Emission Factor (kg CO2/ mmBtu)]]*10^3</f>
        <v>266074887518.58829</v>
      </c>
      <c r="U9672" s="3">
        <f>Table1[[#This Row],[Emissions (g CO2)]]/(Table1[[#This Row],[Generation (TWh)]]*10^9)</f>
        <v>674.52466371629555</v>
      </c>
    </row>
    <row r="9673" spans="1:21" x14ac:dyDescent="0.35">
      <c r="A9673" t="s">
        <v>2424</v>
      </c>
      <c r="B9673" t="s">
        <v>3243</v>
      </c>
      <c r="C9673" t="str">
        <f>SUBSTITUTE(Table1[[#This Row],[Fuel]],", ",",")</f>
        <v>fossil gas: natural gas,fossil liquids: fuel oil</v>
      </c>
      <c r="D9673" t="s">
        <v>3239</v>
      </c>
      <c r="E9673" t="s">
        <v>3275</v>
      </c>
      <c r="H9673" t="s">
        <v>3440</v>
      </c>
      <c r="I9673">
        <v>114</v>
      </c>
      <c r="J9673" t="s">
        <v>3446</v>
      </c>
      <c r="K9673">
        <v>1957</v>
      </c>
      <c r="L9673" t="s">
        <v>29</v>
      </c>
      <c r="M9673" t="s">
        <v>29</v>
      </c>
      <c r="N9673">
        <v>33.556100000000001</v>
      </c>
      <c r="O9673">
        <v>-112.2153</v>
      </c>
      <c r="P9673" t="s">
        <v>3613</v>
      </c>
      <c r="Q9673" s="3">
        <f>Table1[[#This Row],[Capacity (MW)]]*0.395*8760*10^-6</f>
        <v>0.39446279999999995</v>
      </c>
      <c r="R9673" s="3" cm="1">
        <f t="array" ref="R9673">AVERAGE(VLOOKUP(_xlfn.TEXTSPLIT(Table1[[#This Row],[Fuel (no space after comma)]], ","), FuelList_Final_EF!$A$2:$B$65, 2, FALSE))</f>
        <v>65.583341148886291</v>
      </c>
      <c r="S9673" s="3">
        <f>Table1[[#This Row],[Generation (TWh)]]*10^9*VLOOKUP(Table1[[#This Row],[Turbine/Engine Technology]],Technology_HR!$A$2:$B$11,2,FALSE)*10^-6</f>
        <v>4057049.8979999991</v>
      </c>
      <c r="T9673" s="5">
        <f>Table1[[#This Row],[Fuel Consumption (mmBtu)]]*Table1[[#This Row],[Emission Factor (kg CO2/ mmBtu)]]*10^3</f>
        <v>266074887518.58829</v>
      </c>
      <c r="U9673" s="3">
        <f>Table1[[#This Row],[Emissions (g CO2)]]/(Table1[[#This Row],[Generation (TWh)]]*10^9)</f>
        <v>674.52466371629555</v>
      </c>
    </row>
    <row r="9674" spans="1:21" x14ac:dyDescent="0.35">
      <c r="A9674" t="s">
        <v>2424</v>
      </c>
      <c r="B9674" t="s">
        <v>3243</v>
      </c>
      <c r="C9674" t="str">
        <f>SUBSTITUTE(Table1[[#This Row],[Fuel]],", ",",")</f>
        <v>fossil gas: natural gas,fossil liquids: fuel oil</v>
      </c>
      <c r="D9674" t="s">
        <v>3239</v>
      </c>
      <c r="E9674" t="s">
        <v>3275</v>
      </c>
      <c r="H9674" t="s">
        <v>3440</v>
      </c>
      <c r="I9674">
        <v>163</v>
      </c>
      <c r="J9674" t="s">
        <v>3446</v>
      </c>
      <c r="K9674">
        <v>1961</v>
      </c>
      <c r="L9674" t="s">
        <v>29</v>
      </c>
      <c r="M9674" t="s">
        <v>29</v>
      </c>
      <c r="N9674">
        <v>33.556100000000001</v>
      </c>
      <c r="O9674">
        <v>-112.2153</v>
      </c>
      <c r="P9674" t="s">
        <v>3613</v>
      </c>
      <c r="Q9674" s="3">
        <f>Table1[[#This Row],[Capacity (MW)]]*0.395*8760*10^-6</f>
        <v>0.56401260000000009</v>
      </c>
      <c r="R9674" s="3" cm="1">
        <f t="array" ref="R9674">AVERAGE(VLOOKUP(_xlfn.TEXTSPLIT(Table1[[#This Row],[Fuel (no space after comma)]], ","), FuelList_Final_EF!$A$2:$B$65, 2, FALSE))</f>
        <v>65.583341148886291</v>
      </c>
      <c r="S9674" s="3">
        <f>Table1[[#This Row],[Generation (TWh)]]*10^9*VLOOKUP(Table1[[#This Row],[Turbine/Engine Technology]],Technology_HR!$A$2:$B$11,2,FALSE)*10^-6</f>
        <v>5800869.5910000009</v>
      </c>
      <c r="T9674" s="5">
        <f>Table1[[#This Row],[Fuel Consumption (mmBtu)]]*Table1[[#This Row],[Emission Factor (kg CO2/ mmBtu)]]*10^3</f>
        <v>380440409346.75354</v>
      </c>
      <c r="U9674" s="3">
        <f>Table1[[#This Row],[Emissions (g CO2)]]/(Table1[[#This Row],[Generation (TWh)]]*10^9)</f>
        <v>674.52466371629544</v>
      </c>
    </row>
    <row r="9675" spans="1:21" x14ac:dyDescent="0.35">
      <c r="A9675" t="s">
        <v>2424</v>
      </c>
      <c r="B9675" t="s">
        <v>3243</v>
      </c>
      <c r="C9675" t="str">
        <f>SUBSTITUTE(Table1[[#This Row],[Fuel]],", ",",")</f>
        <v>fossil gas: natural gas,fossil liquids: fuel oil</v>
      </c>
      <c r="D9675" t="s">
        <v>3239</v>
      </c>
      <c r="E9675" t="s">
        <v>3275</v>
      </c>
      <c r="H9675" t="s">
        <v>3436</v>
      </c>
      <c r="I9675">
        <v>81</v>
      </c>
      <c r="J9675" t="s">
        <v>3446</v>
      </c>
      <c r="K9675">
        <v>1975</v>
      </c>
      <c r="L9675" t="s">
        <v>29</v>
      </c>
      <c r="M9675" t="s">
        <v>29</v>
      </c>
      <c r="N9675">
        <v>33.556100000000001</v>
      </c>
      <c r="O9675">
        <v>-112.2153</v>
      </c>
      <c r="P9675" t="s">
        <v>3613</v>
      </c>
      <c r="Q9675" s="3">
        <f>Table1[[#This Row],[Capacity (MW)]]*0.395*8760*10^-6</f>
        <v>0.28027619999999998</v>
      </c>
      <c r="R9675" s="3" cm="1">
        <f t="array" ref="R9675">AVERAGE(VLOOKUP(_xlfn.TEXTSPLIT(Table1[[#This Row],[Fuel (no space after comma)]], ","), FuelList_Final_EF!$A$2:$B$65, 2, FALSE))</f>
        <v>65.583341148886291</v>
      </c>
      <c r="S9675" s="3">
        <f>Table1[[#This Row],[Generation (TWh)]]*10^9*VLOOKUP(Table1[[#This Row],[Turbine/Engine Technology]],Technology_HR!$A$2:$B$11,2,FALSE)*10^-6</f>
        <v>3085840.9619999998</v>
      </c>
      <c r="T9675" s="5">
        <f>Table1[[#This Row],[Fuel Consumption (mmBtu)]]*Table1[[#This Row],[Emission Factor (kg CO2/ mmBtu)]]*10^3</f>
        <v>202379760542.05344</v>
      </c>
      <c r="U9675" s="3">
        <f>Table1[[#This Row],[Emissions (g CO2)]]/(Table1[[#This Row],[Generation (TWh)]]*10^9)</f>
        <v>722.072586049238</v>
      </c>
    </row>
    <row r="9676" spans="1:21" x14ac:dyDescent="0.35">
      <c r="A9676" t="s">
        <v>2424</v>
      </c>
      <c r="B9676" t="s">
        <v>3243</v>
      </c>
      <c r="C9676" t="str">
        <f>SUBSTITUTE(Table1[[#This Row],[Fuel]],", ",",")</f>
        <v>fossil gas: natural gas,fossil liquids: fuel oil</v>
      </c>
      <c r="D9676" t="s">
        <v>3239</v>
      </c>
      <c r="E9676" t="s">
        <v>3275</v>
      </c>
      <c r="H9676" t="s">
        <v>3436</v>
      </c>
      <c r="I9676">
        <v>71</v>
      </c>
      <c r="J9676" t="s">
        <v>3446</v>
      </c>
      <c r="K9676">
        <v>1974</v>
      </c>
      <c r="L9676" t="s">
        <v>29</v>
      </c>
      <c r="M9676" t="s">
        <v>29</v>
      </c>
      <c r="N9676">
        <v>33.556100000000001</v>
      </c>
      <c r="O9676">
        <v>-112.2153</v>
      </c>
      <c r="P9676" t="s">
        <v>3613</v>
      </c>
      <c r="Q9676" s="3">
        <f>Table1[[#This Row],[Capacity (MW)]]*0.395*8760*10^-6</f>
        <v>0.24567420000000001</v>
      </c>
      <c r="R9676" s="3" cm="1">
        <f t="array" ref="R9676">AVERAGE(VLOOKUP(_xlfn.TEXTSPLIT(Table1[[#This Row],[Fuel (no space after comma)]], ","), FuelList_Final_EF!$A$2:$B$65, 2, FALSE))</f>
        <v>65.583341148886291</v>
      </c>
      <c r="S9676" s="3">
        <f>Table1[[#This Row],[Generation (TWh)]]*10^9*VLOOKUP(Table1[[#This Row],[Turbine/Engine Technology]],Technology_HR!$A$2:$B$11,2,FALSE)*10^-6</f>
        <v>2704872.9419999998</v>
      </c>
      <c r="T9676" s="5">
        <f>Table1[[#This Row],[Fuel Consumption (mmBtu)]]*Table1[[#This Row],[Emission Factor (kg CO2/ mmBtu)]]*10^3</f>
        <v>177394604919.57773</v>
      </c>
      <c r="U9676" s="3">
        <f>Table1[[#This Row],[Emissions (g CO2)]]/(Table1[[#This Row],[Generation (TWh)]]*10^9)</f>
        <v>722.07258604923811</v>
      </c>
    </row>
    <row r="9677" spans="1:21" x14ac:dyDescent="0.35">
      <c r="A9677" t="s">
        <v>2424</v>
      </c>
      <c r="B9677" t="s">
        <v>3243</v>
      </c>
      <c r="C9677" t="str">
        <f>SUBSTITUTE(Table1[[#This Row],[Fuel]],", ",",")</f>
        <v>fossil gas: natural gas,fossil liquids: fuel oil</v>
      </c>
      <c r="D9677" t="s">
        <v>3239</v>
      </c>
      <c r="E9677" t="s">
        <v>3275</v>
      </c>
      <c r="H9677" t="s">
        <v>3436</v>
      </c>
      <c r="I9677">
        <v>71</v>
      </c>
      <c r="J9677" t="s">
        <v>3446</v>
      </c>
      <c r="K9677">
        <v>1974</v>
      </c>
      <c r="L9677" t="s">
        <v>29</v>
      </c>
      <c r="M9677" t="s">
        <v>29</v>
      </c>
      <c r="N9677">
        <v>33.556100000000001</v>
      </c>
      <c r="O9677">
        <v>-112.2153</v>
      </c>
      <c r="P9677" t="s">
        <v>3613</v>
      </c>
      <c r="Q9677" s="3">
        <f>Table1[[#This Row],[Capacity (MW)]]*0.395*8760*10^-6</f>
        <v>0.24567420000000001</v>
      </c>
      <c r="R9677" s="3" cm="1">
        <f t="array" ref="R9677">AVERAGE(VLOOKUP(_xlfn.TEXTSPLIT(Table1[[#This Row],[Fuel (no space after comma)]], ","), FuelList_Final_EF!$A$2:$B$65, 2, FALSE))</f>
        <v>65.583341148886291</v>
      </c>
      <c r="S9677" s="3">
        <f>Table1[[#This Row],[Generation (TWh)]]*10^9*VLOOKUP(Table1[[#This Row],[Turbine/Engine Technology]],Technology_HR!$A$2:$B$11,2,FALSE)*10^-6</f>
        <v>2704872.9419999998</v>
      </c>
      <c r="T9677" s="5">
        <f>Table1[[#This Row],[Fuel Consumption (mmBtu)]]*Table1[[#This Row],[Emission Factor (kg CO2/ mmBtu)]]*10^3</f>
        <v>177394604919.57773</v>
      </c>
      <c r="U9677" s="3">
        <f>Table1[[#This Row],[Emissions (g CO2)]]/(Table1[[#This Row],[Generation (TWh)]]*10^9)</f>
        <v>722.07258604923811</v>
      </c>
    </row>
    <row r="9678" spans="1:21" x14ac:dyDescent="0.35">
      <c r="A9678" t="s">
        <v>2424</v>
      </c>
      <c r="B9678" t="s">
        <v>3239</v>
      </c>
      <c r="C9678" t="str">
        <f>SUBSTITUTE(Table1[[#This Row],[Fuel]],", ",",")</f>
        <v>fossil gas: natural gas</v>
      </c>
      <c r="D9678" t="s">
        <v>3239</v>
      </c>
      <c r="H9678" t="s">
        <v>3436</v>
      </c>
      <c r="I9678">
        <v>50</v>
      </c>
      <c r="J9678" t="s">
        <v>3446</v>
      </c>
      <c r="K9678">
        <v>2022</v>
      </c>
      <c r="L9678" t="s">
        <v>29</v>
      </c>
      <c r="M9678" t="s">
        <v>29</v>
      </c>
      <c r="N9678">
        <v>33.556100000000001</v>
      </c>
      <c r="O9678">
        <v>-112.2153</v>
      </c>
      <c r="P9678" t="s">
        <v>3613</v>
      </c>
      <c r="Q9678" s="3">
        <f>Table1[[#This Row],[Capacity (MW)]]*0.395*8760*10^-6</f>
        <v>0.17301</v>
      </c>
      <c r="R9678" s="3" cm="1">
        <f t="array" ref="R9678">AVERAGE(VLOOKUP(_xlfn.TEXTSPLIT(Table1[[#This Row],[Fuel (no space after comma)]], ","), FuelList_Final_EF!$A$2:$B$65, 2, FALSE))</f>
        <v>53.06</v>
      </c>
      <c r="S9678" s="3">
        <f>Table1[[#This Row],[Generation (TWh)]]*10^9*VLOOKUP(Table1[[#This Row],[Turbine/Engine Technology]],Technology_HR!$A$2:$B$11,2,FALSE)*10^-6</f>
        <v>1904840.0999999999</v>
      </c>
      <c r="T9678" s="5">
        <f>Table1[[#This Row],[Fuel Consumption (mmBtu)]]*Table1[[#This Row],[Emission Factor (kg CO2/ mmBtu)]]*10^3</f>
        <v>101070815706</v>
      </c>
      <c r="U9678" s="3">
        <f>Table1[[#This Row],[Emissions (g CO2)]]/(Table1[[#This Row],[Generation (TWh)]]*10^9)</f>
        <v>584.19060000000002</v>
      </c>
    </row>
    <row r="9679" spans="1:21" x14ac:dyDescent="0.35">
      <c r="A9679" t="s">
        <v>2424</v>
      </c>
      <c r="B9679" t="s">
        <v>3239</v>
      </c>
      <c r="C9679" t="str">
        <f>SUBSTITUTE(Table1[[#This Row],[Fuel]],", ",",")</f>
        <v>fossil gas: natural gas</v>
      </c>
      <c r="D9679" t="s">
        <v>3239</v>
      </c>
      <c r="H9679" t="s">
        <v>3436</v>
      </c>
      <c r="I9679">
        <v>50</v>
      </c>
      <c r="J9679" t="s">
        <v>3446</v>
      </c>
      <c r="K9679">
        <v>2022</v>
      </c>
      <c r="L9679" t="s">
        <v>29</v>
      </c>
      <c r="M9679" t="s">
        <v>29</v>
      </c>
      <c r="N9679">
        <v>33.556100000000001</v>
      </c>
      <c r="O9679">
        <v>-112.2153</v>
      </c>
      <c r="P9679" t="s">
        <v>3613</v>
      </c>
      <c r="Q9679" s="3">
        <f>Table1[[#This Row],[Capacity (MW)]]*0.395*8760*10^-6</f>
        <v>0.17301</v>
      </c>
      <c r="R9679" s="3" cm="1">
        <f t="array" ref="R9679">AVERAGE(VLOOKUP(_xlfn.TEXTSPLIT(Table1[[#This Row],[Fuel (no space after comma)]], ","), FuelList_Final_EF!$A$2:$B$65, 2, FALSE))</f>
        <v>53.06</v>
      </c>
      <c r="S9679" s="3">
        <f>Table1[[#This Row],[Generation (TWh)]]*10^9*VLOOKUP(Table1[[#This Row],[Turbine/Engine Technology]],Technology_HR!$A$2:$B$11,2,FALSE)*10^-6</f>
        <v>1904840.0999999999</v>
      </c>
      <c r="T9679" s="5">
        <f>Table1[[#This Row],[Fuel Consumption (mmBtu)]]*Table1[[#This Row],[Emission Factor (kg CO2/ mmBtu)]]*10^3</f>
        <v>101070815706</v>
      </c>
      <c r="U9679" s="3">
        <f>Table1[[#This Row],[Emissions (g CO2)]]/(Table1[[#This Row],[Generation (TWh)]]*10^9)</f>
        <v>584.19060000000002</v>
      </c>
    </row>
    <row r="9680" spans="1:21" x14ac:dyDescent="0.35">
      <c r="A9680" t="s">
        <v>2425</v>
      </c>
      <c r="B9680" t="s">
        <v>3239</v>
      </c>
      <c r="C9680" t="str">
        <f>SUBSTITUTE(Table1[[#This Row],[Fuel]],", ",",")</f>
        <v>fossil gas: natural gas</v>
      </c>
      <c r="D9680" t="s">
        <v>3239</v>
      </c>
      <c r="H9680" t="s">
        <v>3436</v>
      </c>
      <c r="I9680">
        <v>61</v>
      </c>
      <c r="J9680" t="s">
        <v>3446</v>
      </c>
      <c r="K9680">
        <v>2003</v>
      </c>
      <c r="L9680" t="s">
        <v>29</v>
      </c>
      <c r="M9680" t="s">
        <v>29</v>
      </c>
      <c r="N9680">
        <v>34.041400000000003</v>
      </c>
      <c r="O9680">
        <v>-117.3603</v>
      </c>
      <c r="P9680" t="s">
        <v>3613</v>
      </c>
      <c r="Q9680" s="3">
        <f>Table1[[#This Row],[Capacity (MW)]]*0.395*8760*10^-6</f>
        <v>0.21107220000000002</v>
      </c>
      <c r="R9680" s="3" cm="1">
        <f t="array" ref="R9680">AVERAGE(VLOOKUP(_xlfn.TEXTSPLIT(Table1[[#This Row],[Fuel (no space after comma)]], ","), FuelList_Final_EF!$A$2:$B$65, 2, FALSE))</f>
        <v>53.06</v>
      </c>
      <c r="S9680" s="3">
        <f>Table1[[#This Row],[Generation (TWh)]]*10^9*VLOOKUP(Table1[[#This Row],[Turbine/Engine Technology]],Technology_HR!$A$2:$B$11,2,FALSE)*10^-6</f>
        <v>2323904.9220000003</v>
      </c>
      <c r="T9680" s="5">
        <f>Table1[[#This Row],[Fuel Consumption (mmBtu)]]*Table1[[#This Row],[Emission Factor (kg CO2/ mmBtu)]]*10^3</f>
        <v>123306395161.32002</v>
      </c>
      <c r="U9680" s="3">
        <f>Table1[[#This Row],[Emissions (g CO2)]]/(Table1[[#This Row],[Generation (TWh)]]*10^9)</f>
        <v>584.19060000000002</v>
      </c>
    </row>
    <row r="9681" spans="1:21" x14ac:dyDescent="0.35">
      <c r="A9681" t="s">
        <v>1913</v>
      </c>
      <c r="B9681" t="s">
        <v>3241</v>
      </c>
      <c r="C9681" t="str">
        <f>SUBSTITUTE(Table1[[#This Row],[Fuel]],", ",",")</f>
        <v>fossil liquids: heavy fuel oil</v>
      </c>
      <c r="D9681" t="s">
        <v>3241</v>
      </c>
      <c r="H9681" t="s">
        <v>3440</v>
      </c>
      <c r="I9681">
        <v>450</v>
      </c>
      <c r="J9681" t="s">
        <v>3446</v>
      </c>
      <c r="K9681">
        <v>1975</v>
      </c>
      <c r="L9681" t="s">
        <v>29</v>
      </c>
      <c r="M9681" t="s">
        <v>29</v>
      </c>
      <c r="N9681">
        <v>17.949200000000001</v>
      </c>
      <c r="O9681">
        <v>-66.233999999999995</v>
      </c>
      <c r="P9681" t="s">
        <v>3613</v>
      </c>
      <c r="Q9681" s="3">
        <f>Table1[[#This Row],[Capacity (MW)]]*0.395*8760*10^-6</f>
        <v>1.5570899999999999</v>
      </c>
      <c r="R9681" s="3" cm="1">
        <f t="array" ref="R9681">AVERAGE(VLOOKUP(_xlfn.TEXTSPLIT(Table1[[#This Row],[Fuel (no space after comma)]], ","), FuelList_Final_EF!$A$2:$B$65, 2, FALSE))</f>
        <v>81.602530311017389</v>
      </c>
      <c r="S9681" s="3">
        <f>Table1[[#This Row],[Generation (TWh)]]*10^9*VLOOKUP(Table1[[#This Row],[Turbine/Engine Technology]],Technology_HR!$A$2:$B$11,2,FALSE)*10^-6</f>
        <v>16014670.649999997</v>
      </c>
      <c r="T9681" s="5">
        <f>Table1[[#This Row],[Fuel Consumption (mmBtu)]]*Table1[[#This Row],[Emission Factor (kg CO2/ mmBtu)]]*10^3</f>
        <v>1306837647137.5854</v>
      </c>
      <c r="U9681" s="3">
        <f>Table1[[#This Row],[Emissions (g CO2)]]/(Table1[[#This Row],[Generation (TWh)]]*10^9)</f>
        <v>839.28202424881385</v>
      </c>
    </row>
    <row r="9682" spans="1:21" x14ac:dyDescent="0.35">
      <c r="A9682" t="s">
        <v>1913</v>
      </c>
      <c r="B9682" t="s">
        <v>3241</v>
      </c>
      <c r="C9682" t="str">
        <f>SUBSTITUTE(Table1[[#This Row],[Fuel]],", ",",")</f>
        <v>fossil liquids: heavy fuel oil</v>
      </c>
      <c r="D9682" t="s">
        <v>3241</v>
      </c>
      <c r="H9682" t="s">
        <v>3440</v>
      </c>
      <c r="I9682">
        <v>450</v>
      </c>
      <c r="J9682" t="s">
        <v>3446</v>
      </c>
      <c r="K9682">
        <v>1975</v>
      </c>
      <c r="L9682" t="s">
        <v>29</v>
      </c>
      <c r="M9682" t="s">
        <v>29</v>
      </c>
      <c r="N9682">
        <v>17.949200000000001</v>
      </c>
      <c r="O9682">
        <v>-66.233999999999995</v>
      </c>
      <c r="P9682" t="s">
        <v>3613</v>
      </c>
      <c r="Q9682" s="3">
        <f>Table1[[#This Row],[Capacity (MW)]]*0.395*8760*10^-6</f>
        <v>1.5570899999999999</v>
      </c>
      <c r="R9682" s="3" cm="1">
        <f t="array" ref="R9682">AVERAGE(VLOOKUP(_xlfn.TEXTSPLIT(Table1[[#This Row],[Fuel (no space after comma)]], ","), FuelList_Final_EF!$A$2:$B$65, 2, FALSE))</f>
        <v>81.602530311017389</v>
      </c>
      <c r="S9682" s="3">
        <f>Table1[[#This Row],[Generation (TWh)]]*10^9*VLOOKUP(Table1[[#This Row],[Turbine/Engine Technology]],Technology_HR!$A$2:$B$11,2,FALSE)*10^-6</f>
        <v>16014670.649999997</v>
      </c>
      <c r="T9682" s="5">
        <f>Table1[[#This Row],[Fuel Consumption (mmBtu)]]*Table1[[#This Row],[Emission Factor (kg CO2/ mmBtu)]]*10^3</f>
        <v>1306837647137.5854</v>
      </c>
      <c r="U9682" s="3">
        <f>Table1[[#This Row],[Emissions (g CO2)]]/(Table1[[#This Row],[Generation (TWh)]]*10^9)</f>
        <v>839.28202424881385</v>
      </c>
    </row>
    <row r="9683" spans="1:21" x14ac:dyDescent="0.35">
      <c r="A9683" t="s">
        <v>1913</v>
      </c>
      <c r="B9683" t="s">
        <v>3275</v>
      </c>
      <c r="C9683" t="str">
        <f>SUBSTITUTE(Table1[[#This Row],[Fuel]],", ",",")</f>
        <v>fossil liquids: fuel oil</v>
      </c>
      <c r="D9683" t="s">
        <v>3275</v>
      </c>
      <c r="H9683" t="s">
        <v>3438</v>
      </c>
      <c r="I9683">
        <v>296</v>
      </c>
      <c r="J9683" t="s">
        <v>3446</v>
      </c>
      <c r="K9683">
        <v>1977</v>
      </c>
      <c r="L9683" t="s">
        <v>29</v>
      </c>
      <c r="M9683" t="s">
        <v>29</v>
      </c>
      <c r="N9683">
        <v>17.949200000000001</v>
      </c>
      <c r="O9683">
        <v>-66.233999999999995</v>
      </c>
      <c r="P9683" t="s">
        <v>3613</v>
      </c>
      <c r="Q9683" s="3">
        <f>Table1[[#This Row],[Capacity (MW)]]*0.395*8760*10^-6</f>
        <v>1.0242192000000001</v>
      </c>
      <c r="R9683" s="3" cm="1">
        <f t="array" ref="R9683">AVERAGE(VLOOKUP(_xlfn.TEXTSPLIT(Table1[[#This Row],[Fuel (no space after comma)]], ","), FuelList_Final_EF!$A$2:$B$65, 2, FALSE))</f>
        <v>78.106682297772565</v>
      </c>
      <c r="S9683" s="3">
        <f>Table1[[#This Row],[Generation (TWh)]]*10^9*VLOOKUP(Table1[[#This Row],[Turbine/Engine Technology]],Technology_HR!$A$2:$B$11,2,FALSE)*10^-6</f>
        <v>7731830.7408000007</v>
      </c>
      <c r="T9683" s="5">
        <f>Table1[[#This Row],[Fuel Consumption (mmBtu)]]*Table1[[#This Row],[Emission Factor (kg CO2/ mmBtu)]]*10^3</f>
        <v>603907647251.81714</v>
      </c>
      <c r="U9683" s="3">
        <f>Table1[[#This Row],[Emissions (g CO2)]]/(Table1[[#This Row],[Generation (TWh)]]*10^9)</f>
        <v>589.62734466588506</v>
      </c>
    </row>
    <row r="9684" spans="1:21" x14ac:dyDescent="0.35">
      <c r="A9684" t="s">
        <v>1913</v>
      </c>
      <c r="B9684" t="s">
        <v>3275</v>
      </c>
      <c r="C9684" t="str">
        <f>SUBSTITUTE(Table1[[#This Row],[Fuel]],", ",",")</f>
        <v>fossil liquids: fuel oil</v>
      </c>
      <c r="D9684" t="s">
        <v>3275</v>
      </c>
      <c r="H9684" t="s">
        <v>3438</v>
      </c>
      <c r="I9684">
        <v>296</v>
      </c>
      <c r="J9684" t="s">
        <v>3446</v>
      </c>
      <c r="K9684">
        <v>1977</v>
      </c>
      <c r="L9684" t="s">
        <v>29</v>
      </c>
      <c r="M9684" t="s">
        <v>29</v>
      </c>
      <c r="N9684">
        <v>17.949200000000001</v>
      </c>
      <c r="O9684">
        <v>-66.233999999999995</v>
      </c>
      <c r="P9684" t="s">
        <v>3613</v>
      </c>
      <c r="Q9684" s="3">
        <f>Table1[[#This Row],[Capacity (MW)]]*0.395*8760*10^-6</f>
        <v>1.0242192000000001</v>
      </c>
      <c r="R9684" s="3" cm="1">
        <f t="array" ref="R9684">AVERAGE(VLOOKUP(_xlfn.TEXTSPLIT(Table1[[#This Row],[Fuel (no space after comma)]], ","), FuelList_Final_EF!$A$2:$B$65, 2, FALSE))</f>
        <v>78.106682297772565</v>
      </c>
      <c r="S9684" s="3">
        <f>Table1[[#This Row],[Generation (TWh)]]*10^9*VLOOKUP(Table1[[#This Row],[Turbine/Engine Technology]],Technology_HR!$A$2:$B$11,2,FALSE)*10^-6</f>
        <v>7731830.7408000007</v>
      </c>
      <c r="T9684" s="5">
        <f>Table1[[#This Row],[Fuel Consumption (mmBtu)]]*Table1[[#This Row],[Emission Factor (kg CO2/ mmBtu)]]*10^3</f>
        <v>603907647251.81714</v>
      </c>
      <c r="U9684" s="3">
        <f>Table1[[#This Row],[Emissions (g CO2)]]/(Table1[[#This Row],[Generation (TWh)]]*10^9)</f>
        <v>589.62734466588506</v>
      </c>
    </row>
    <row r="9685" spans="1:21" x14ac:dyDescent="0.35">
      <c r="A9685" t="s">
        <v>1699</v>
      </c>
      <c r="B9685" t="s">
        <v>3239</v>
      </c>
      <c r="C9685" t="str">
        <f>SUBSTITUTE(Table1[[#This Row],[Fuel]],", ",",")</f>
        <v>fossil gas: natural gas</v>
      </c>
      <c r="D9685" t="s">
        <v>3239</v>
      </c>
      <c r="H9685" t="s">
        <v>3440</v>
      </c>
      <c r="I9685">
        <v>60</v>
      </c>
      <c r="J9685" t="s">
        <v>3449</v>
      </c>
      <c r="K9685" t="s">
        <v>29</v>
      </c>
      <c r="L9685" t="s">
        <v>29</v>
      </c>
      <c r="M9685" t="s">
        <v>29</v>
      </c>
      <c r="N9685">
        <v>29.382580000000001</v>
      </c>
      <c r="O9685">
        <v>-94.898627000000005</v>
      </c>
      <c r="P9685" t="s">
        <v>3613</v>
      </c>
      <c r="Q9685" s="3">
        <f>Table1[[#This Row],[Capacity (MW)]]*0.395*8760*10^-6</f>
        <v>0.20761200000000002</v>
      </c>
      <c r="R9685" s="3" cm="1">
        <f t="array" ref="R9685">AVERAGE(VLOOKUP(_xlfn.TEXTSPLIT(Table1[[#This Row],[Fuel (no space after comma)]], ","), FuelList_Final_EF!$A$2:$B$65, 2, FALSE))</f>
        <v>53.06</v>
      </c>
      <c r="S9685" s="3">
        <f>Table1[[#This Row],[Generation (TWh)]]*10^9*VLOOKUP(Table1[[#This Row],[Turbine/Engine Technology]],Technology_HR!$A$2:$B$11,2,FALSE)*10^-6</f>
        <v>2135289.42</v>
      </c>
      <c r="T9685" s="5">
        <f>Table1[[#This Row],[Fuel Consumption (mmBtu)]]*Table1[[#This Row],[Emission Factor (kg CO2/ mmBtu)]]*10^3</f>
        <v>113298456625.2</v>
      </c>
      <c r="U9685" s="3">
        <f>Table1[[#This Row],[Emissions (g CO2)]]/(Table1[[#This Row],[Generation (TWh)]]*10^9)</f>
        <v>545.72209999999995</v>
      </c>
    </row>
    <row r="9686" spans="1:21" x14ac:dyDescent="0.35">
      <c r="A9686" t="s">
        <v>2426</v>
      </c>
      <c r="B9686" t="s">
        <v>3297</v>
      </c>
      <c r="C9686" t="str">
        <f>SUBSTITUTE(Table1[[#This Row],[Fuel]],", ",",")</f>
        <v>fossil gas: natural gas,fossil gas: unknown</v>
      </c>
      <c r="D9686" t="s">
        <v>3239</v>
      </c>
      <c r="E9686" t="s">
        <v>3245</v>
      </c>
      <c r="H9686" t="s">
        <v>3436</v>
      </c>
      <c r="I9686">
        <v>78</v>
      </c>
      <c r="J9686" t="s">
        <v>3446</v>
      </c>
      <c r="K9686">
        <v>2006</v>
      </c>
      <c r="L9686" t="s">
        <v>29</v>
      </c>
      <c r="M9686" t="s">
        <v>29</v>
      </c>
      <c r="N9686">
        <v>29.866496999999999</v>
      </c>
      <c r="O9686">
        <v>-93.965149999999994</v>
      </c>
      <c r="P9686" t="s">
        <v>3613</v>
      </c>
      <c r="Q9686" s="3">
        <f>Table1[[#This Row],[Capacity (MW)]]*0.395*8760*10^-6</f>
        <v>0.26989560000000001</v>
      </c>
      <c r="R9686" s="3" cm="1">
        <f t="array" ref="R9686">AVERAGE(VLOOKUP(_xlfn.TEXTSPLIT(Table1[[#This Row],[Fuel (no space after comma)]], ","), FuelList_Final_EF!$A$2:$B$65, 2, FALSE))</f>
        <v>56.689581971533997</v>
      </c>
      <c r="S9686" s="3">
        <f>Table1[[#This Row],[Generation (TWh)]]*10^9*VLOOKUP(Table1[[#This Row],[Turbine/Engine Technology]],Technology_HR!$A$2:$B$11,2,FALSE)*10^-6</f>
        <v>2971550.5559999999</v>
      </c>
      <c r="T9686" s="5">
        <f>Table1[[#This Row],[Fuel Consumption (mmBtu)]]*Table1[[#This Row],[Emission Factor (kg CO2/ mmBtu)]]*10^3</f>
        <v>168455958826.9194</v>
      </c>
      <c r="U9686" s="3">
        <f>Table1[[#This Row],[Emissions (g CO2)]]/(Table1[[#This Row],[Generation (TWh)]]*10^9)</f>
        <v>624.15229750658921</v>
      </c>
    </row>
    <row r="9687" spans="1:21" x14ac:dyDescent="0.35">
      <c r="A9687" t="s">
        <v>2427</v>
      </c>
      <c r="B9687" t="s">
        <v>3239</v>
      </c>
      <c r="C9687" t="str">
        <f>SUBSTITUTE(Table1[[#This Row],[Fuel]],", ",",")</f>
        <v>fossil gas: natural gas</v>
      </c>
      <c r="D9687" t="s">
        <v>3239</v>
      </c>
      <c r="H9687" t="s">
        <v>3436</v>
      </c>
      <c r="I9687">
        <v>87</v>
      </c>
      <c r="J9687" t="s">
        <v>3446</v>
      </c>
      <c r="K9687">
        <v>2002</v>
      </c>
      <c r="L9687" t="s">
        <v>29</v>
      </c>
      <c r="M9687" t="s">
        <v>29</v>
      </c>
      <c r="N9687">
        <v>33.118899999999996</v>
      </c>
      <c r="O9687">
        <v>-82.860799999999998</v>
      </c>
      <c r="P9687" t="s">
        <v>3613</v>
      </c>
      <c r="Q9687" s="3">
        <f>Table1[[#This Row],[Capacity (MW)]]*0.395*8760*10^-6</f>
        <v>0.30103740000000001</v>
      </c>
      <c r="R9687" s="3" cm="1">
        <f t="array" ref="R9687">AVERAGE(VLOOKUP(_xlfn.TEXTSPLIT(Table1[[#This Row],[Fuel (no space after comma)]], ","), FuelList_Final_EF!$A$2:$B$65, 2, FALSE))</f>
        <v>53.06</v>
      </c>
      <c r="S9687" s="3">
        <f>Table1[[#This Row],[Generation (TWh)]]*10^9*VLOOKUP(Table1[[#This Row],[Turbine/Engine Technology]],Technology_HR!$A$2:$B$11,2,FALSE)*10^-6</f>
        <v>3314421.7739999997</v>
      </c>
      <c r="T9687" s="5">
        <f>Table1[[#This Row],[Fuel Consumption (mmBtu)]]*Table1[[#This Row],[Emission Factor (kg CO2/ mmBtu)]]*10^3</f>
        <v>175863219328.43997</v>
      </c>
      <c r="U9687" s="3">
        <f>Table1[[#This Row],[Emissions (g CO2)]]/(Table1[[#This Row],[Generation (TWh)]]*10^9)</f>
        <v>584.1905999999999</v>
      </c>
    </row>
    <row r="9688" spans="1:21" x14ac:dyDescent="0.35">
      <c r="A9688" t="s">
        <v>2427</v>
      </c>
      <c r="B9688" t="s">
        <v>3239</v>
      </c>
      <c r="C9688" t="str">
        <f>SUBSTITUTE(Table1[[#This Row],[Fuel]],", ",",")</f>
        <v>fossil gas: natural gas</v>
      </c>
      <c r="D9688" t="s">
        <v>3239</v>
      </c>
      <c r="H9688" t="s">
        <v>3436</v>
      </c>
      <c r="I9688">
        <v>87</v>
      </c>
      <c r="J9688" t="s">
        <v>3446</v>
      </c>
      <c r="K9688">
        <v>2002</v>
      </c>
      <c r="L9688" t="s">
        <v>29</v>
      </c>
      <c r="M9688" t="s">
        <v>29</v>
      </c>
      <c r="N9688">
        <v>33.118899999999996</v>
      </c>
      <c r="O9688">
        <v>-82.860799999999998</v>
      </c>
      <c r="P9688" t="s">
        <v>3613</v>
      </c>
      <c r="Q9688" s="3">
        <f>Table1[[#This Row],[Capacity (MW)]]*0.395*8760*10^-6</f>
        <v>0.30103740000000001</v>
      </c>
      <c r="R9688" s="3" cm="1">
        <f t="array" ref="R9688">AVERAGE(VLOOKUP(_xlfn.TEXTSPLIT(Table1[[#This Row],[Fuel (no space after comma)]], ","), FuelList_Final_EF!$A$2:$B$65, 2, FALSE))</f>
        <v>53.06</v>
      </c>
      <c r="S9688" s="3">
        <f>Table1[[#This Row],[Generation (TWh)]]*10^9*VLOOKUP(Table1[[#This Row],[Turbine/Engine Technology]],Technology_HR!$A$2:$B$11,2,FALSE)*10^-6</f>
        <v>3314421.7739999997</v>
      </c>
      <c r="T9688" s="5">
        <f>Table1[[#This Row],[Fuel Consumption (mmBtu)]]*Table1[[#This Row],[Emission Factor (kg CO2/ mmBtu)]]*10^3</f>
        <v>175863219328.43997</v>
      </c>
      <c r="U9688" s="3">
        <f>Table1[[#This Row],[Emissions (g CO2)]]/(Table1[[#This Row],[Generation (TWh)]]*10^9)</f>
        <v>584.1905999999999</v>
      </c>
    </row>
    <row r="9689" spans="1:21" x14ac:dyDescent="0.35">
      <c r="A9689" t="s">
        <v>2427</v>
      </c>
      <c r="B9689" t="s">
        <v>3239</v>
      </c>
      <c r="C9689" t="str">
        <f>SUBSTITUTE(Table1[[#This Row],[Fuel]],", ",",")</f>
        <v>fossil gas: natural gas</v>
      </c>
      <c r="D9689" t="s">
        <v>3239</v>
      </c>
      <c r="H9689" t="s">
        <v>3436</v>
      </c>
      <c r="I9689">
        <v>87</v>
      </c>
      <c r="J9689" t="s">
        <v>3446</v>
      </c>
      <c r="K9689">
        <v>2002</v>
      </c>
      <c r="L9689" t="s">
        <v>29</v>
      </c>
      <c r="M9689" t="s">
        <v>29</v>
      </c>
      <c r="N9689">
        <v>33.118899999999996</v>
      </c>
      <c r="O9689">
        <v>-82.860799999999998</v>
      </c>
      <c r="P9689" t="s">
        <v>3613</v>
      </c>
      <c r="Q9689" s="3">
        <f>Table1[[#This Row],[Capacity (MW)]]*0.395*8760*10^-6</f>
        <v>0.30103740000000001</v>
      </c>
      <c r="R9689" s="3" cm="1">
        <f t="array" ref="R9689">AVERAGE(VLOOKUP(_xlfn.TEXTSPLIT(Table1[[#This Row],[Fuel (no space after comma)]], ","), FuelList_Final_EF!$A$2:$B$65, 2, FALSE))</f>
        <v>53.06</v>
      </c>
      <c r="S9689" s="3">
        <f>Table1[[#This Row],[Generation (TWh)]]*10^9*VLOOKUP(Table1[[#This Row],[Turbine/Engine Technology]],Technology_HR!$A$2:$B$11,2,FALSE)*10^-6</f>
        <v>3314421.7739999997</v>
      </c>
      <c r="T9689" s="5">
        <f>Table1[[#This Row],[Fuel Consumption (mmBtu)]]*Table1[[#This Row],[Emission Factor (kg CO2/ mmBtu)]]*10^3</f>
        <v>175863219328.43997</v>
      </c>
      <c r="U9689" s="3">
        <f>Table1[[#This Row],[Emissions (g CO2)]]/(Table1[[#This Row],[Generation (TWh)]]*10^9)</f>
        <v>584.1905999999999</v>
      </c>
    </row>
    <row r="9690" spans="1:21" x14ac:dyDescent="0.35">
      <c r="A9690" t="s">
        <v>2427</v>
      </c>
      <c r="B9690" t="s">
        <v>3239</v>
      </c>
      <c r="C9690" t="str">
        <f>SUBSTITUTE(Table1[[#This Row],[Fuel]],", ",",")</f>
        <v>fossil gas: natural gas</v>
      </c>
      <c r="D9690" t="s">
        <v>3239</v>
      </c>
      <c r="H9690" t="s">
        <v>3436</v>
      </c>
      <c r="I9690">
        <v>87</v>
      </c>
      <c r="J9690" t="s">
        <v>3446</v>
      </c>
      <c r="K9690">
        <v>2002</v>
      </c>
      <c r="L9690" t="s">
        <v>29</v>
      </c>
      <c r="M9690" t="s">
        <v>29</v>
      </c>
      <c r="N9690">
        <v>33.118899999999996</v>
      </c>
      <c r="O9690">
        <v>-82.860799999999998</v>
      </c>
      <c r="P9690" t="s">
        <v>3613</v>
      </c>
      <c r="Q9690" s="3">
        <f>Table1[[#This Row],[Capacity (MW)]]*0.395*8760*10^-6</f>
        <v>0.30103740000000001</v>
      </c>
      <c r="R9690" s="3" cm="1">
        <f t="array" ref="R9690">AVERAGE(VLOOKUP(_xlfn.TEXTSPLIT(Table1[[#This Row],[Fuel (no space after comma)]], ","), FuelList_Final_EF!$A$2:$B$65, 2, FALSE))</f>
        <v>53.06</v>
      </c>
      <c r="S9690" s="3">
        <f>Table1[[#This Row],[Generation (TWh)]]*10^9*VLOOKUP(Table1[[#This Row],[Turbine/Engine Technology]],Technology_HR!$A$2:$B$11,2,FALSE)*10^-6</f>
        <v>3314421.7739999997</v>
      </c>
      <c r="T9690" s="5">
        <f>Table1[[#This Row],[Fuel Consumption (mmBtu)]]*Table1[[#This Row],[Emission Factor (kg CO2/ mmBtu)]]*10^3</f>
        <v>175863219328.43997</v>
      </c>
      <c r="U9690" s="3">
        <f>Table1[[#This Row],[Emissions (g CO2)]]/(Table1[[#This Row],[Generation (TWh)]]*10^9)</f>
        <v>584.1905999999999</v>
      </c>
    </row>
    <row r="9691" spans="1:21" x14ac:dyDescent="0.35">
      <c r="A9691" t="s">
        <v>2427</v>
      </c>
      <c r="B9691" t="s">
        <v>3239</v>
      </c>
      <c r="C9691" t="str">
        <f>SUBSTITUTE(Table1[[#This Row],[Fuel]],", ",",")</f>
        <v>fossil gas: natural gas</v>
      </c>
      <c r="D9691" t="s">
        <v>3239</v>
      </c>
      <c r="H9691" t="s">
        <v>3436</v>
      </c>
      <c r="I9691">
        <v>87</v>
      </c>
      <c r="J9691" t="s">
        <v>3446</v>
      </c>
      <c r="K9691">
        <v>2002</v>
      </c>
      <c r="L9691" t="s">
        <v>29</v>
      </c>
      <c r="M9691" t="s">
        <v>29</v>
      </c>
      <c r="N9691">
        <v>33.118899999999996</v>
      </c>
      <c r="O9691">
        <v>-82.860799999999998</v>
      </c>
      <c r="P9691" t="s">
        <v>3613</v>
      </c>
      <c r="Q9691" s="3">
        <f>Table1[[#This Row],[Capacity (MW)]]*0.395*8760*10^-6</f>
        <v>0.30103740000000001</v>
      </c>
      <c r="R9691" s="3" cm="1">
        <f t="array" ref="R9691">AVERAGE(VLOOKUP(_xlfn.TEXTSPLIT(Table1[[#This Row],[Fuel (no space after comma)]], ","), FuelList_Final_EF!$A$2:$B$65, 2, FALSE))</f>
        <v>53.06</v>
      </c>
      <c r="S9691" s="3">
        <f>Table1[[#This Row],[Generation (TWh)]]*10^9*VLOOKUP(Table1[[#This Row],[Turbine/Engine Technology]],Technology_HR!$A$2:$B$11,2,FALSE)*10^-6</f>
        <v>3314421.7739999997</v>
      </c>
      <c r="T9691" s="5">
        <f>Table1[[#This Row],[Fuel Consumption (mmBtu)]]*Table1[[#This Row],[Emission Factor (kg CO2/ mmBtu)]]*10^3</f>
        <v>175863219328.43997</v>
      </c>
      <c r="U9691" s="3">
        <f>Table1[[#This Row],[Emissions (g CO2)]]/(Table1[[#This Row],[Generation (TWh)]]*10^9)</f>
        <v>584.1905999999999</v>
      </c>
    </row>
    <row r="9692" spans="1:21" x14ac:dyDescent="0.35">
      <c r="A9692" t="s">
        <v>2427</v>
      </c>
      <c r="B9692" t="s">
        <v>3239</v>
      </c>
      <c r="C9692" t="str">
        <f>SUBSTITUTE(Table1[[#This Row],[Fuel]],", ",",")</f>
        <v>fossil gas: natural gas</v>
      </c>
      <c r="D9692" t="s">
        <v>3239</v>
      </c>
      <c r="H9692" t="s">
        <v>3436</v>
      </c>
      <c r="I9692">
        <v>87</v>
      </c>
      <c r="J9692" t="s">
        <v>3446</v>
      </c>
      <c r="K9692">
        <v>2002</v>
      </c>
      <c r="L9692" t="s">
        <v>29</v>
      </c>
      <c r="M9692" t="s">
        <v>29</v>
      </c>
      <c r="N9692">
        <v>33.118899999999996</v>
      </c>
      <c r="O9692">
        <v>-82.860799999999998</v>
      </c>
      <c r="P9692" t="s">
        <v>3613</v>
      </c>
      <c r="Q9692" s="3">
        <f>Table1[[#This Row],[Capacity (MW)]]*0.395*8760*10^-6</f>
        <v>0.30103740000000001</v>
      </c>
      <c r="R9692" s="3" cm="1">
        <f t="array" ref="R9692">AVERAGE(VLOOKUP(_xlfn.TEXTSPLIT(Table1[[#This Row],[Fuel (no space after comma)]], ","), FuelList_Final_EF!$A$2:$B$65, 2, FALSE))</f>
        <v>53.06</v>
      </c>
      <c r="S9692" s="3">
        <f>Table1[[#This Row],[Generation (TWh)]]*10^9*VLOOKUP(Table1[[#This Row],[Turbine/Engine Technology]],Technology_HR!$A$2:$B$11,2,FALSE)*10^-6</f>
        <v>3314421.7739999997</v>
      </c>
      <c r="T9692" s="5">
        <f>Table1[[#This Row],[Fuel Consumption (mmBtu)]]*Table1[[#This Row],[Emission Factor (kg CO2/ mmBtu)]]*10^3</f>
        <v>175863219328.43997</v>
      </c>
      <c r="U9692" s="3">
        <f>Table1[[#This Row],[Emissions (g CO2)]]/(Table1[[#This Row],[Generation (TWh)]]*10^9)</f>
        <v>584.1905999999999</v>
      </c>
    </row>
    <row r="9693" spans="1:21" x14ac:dyDescent="0.35">
      <c r="A9693" t="s">
        <v>2427</v>
      </c>
      <c r="B9693" t="s">
        <v>3239</v>
      </c>
      <c r="C9693" t="str">
        <f>SUBSTITUTE(Table1[[#This Row],[Fuel]],", ",",")</f>
        <v>fossil gas: natural gas</v>
      </c>
      <c r="D9693" t="s">
        <v>3239</v>
      </c>
      <c r="H9693" t="s">
        <v>3436</v>
      </c>
      <c r="I9693">
        <v>87</v>
      </c>
      <c r="J9693" t="s">
        <v>3446</v>
      </c>
      <c r="K9693">
        <v>2002</v>
      </c>
      <c r="L9693" t="s">
        <v>29</v>
      </c>
      <c r="M9693" t="s">
        <v>29</v>
      </c>
      <c r="N9693">
        <v>33.118899999999996</v>
      </c>
      <c r="O9693">
        <v>-82.860799999999998</v>
      </c>
      <c r="P9693" t="s">
        <v>3613</v>
      </c>
      <c r="Q9693" s="3">
        <f>Table1[[#This Row],[Capacity (MW)]]*0.395*8760*10^-6</f>
        <v>0.30103740000000001</v>
      </c>
      <c r="R9693" s="3" cm="1">
        <f t="array" ref="R9693">AVERAGE(VLOOKUP(_xlfn.TEXTSPLIT(Table1[[#This Row],[Fuel (no space after comma)]], ","), FuelList_Final_EF!$A$2:$B$65, 2, FALSE))</f>
        <v>53.06</v>
      </c>
      <c r="S9693" s="3">
        <f>Table1[[#This Row],[Generation (TWh)]]*10^9*VLOOKUP(Table1[[#This Row],[Turbine/Engine Technology]],Technology_HR!$A$2:$B$11,2,FALSE)*10^-6</f>
        <v>3314421.7739999997</v>
      </c>
      <c r="T9693" s="5">
        <f>Table1[[#This Row],[Fuel Consumption (mmBtu)]]*Table1[[#This Row],[Emission Factor (kg CO2/ mmBtu)]]*10^3</f>
        <v>175863219328.43997</v>
      </c>
      <c r="U9693" s="3">
        <f>Table1[[#This Row],[Emissions (g CO2)]]/(Table1[[#This Row],[Generation (TWh)]]*10^9)</f>
        <v>584.1905999999999</v>
      </c>
    </row>
    <row r="9694" spans="1:21" x14ac:dyDescent="0.35">
      <c r="A9694" t="s">
        <v>2427</v>
      </c>
      <c r="B9694" t="s">
        <v>3239</v>
      </c>
      <c r="C9694" t="str">
        <f>SUBSTITUTE(Table1[[#This Row],[Fuel]],", ",",")</f>
        <v>fossil gas: natural gas</v>
      </c>
      <c r="D9694" t="s">
        <v>3239</v>
      </c>
      <c r="H9694" t="s">
        <v>3436</v>
      </c>
      <c r="I9694">
        <v>87</v>
      </c>
      <c r="J9694" t="s">
        <v>3446</v>
      </c>
      <c r="K9694">
        <v>2002</v>
      </c>
      <c r="L9694" t="s">
        <v>29</v>
      </c>
      <c r="M9694" t="s">
        <v>29</v>
      </c>
      <c r="N9694">
        <v>33.118899999999996</v>
      </c>
      <c r="O9694">
        <v>-82.860799999999998</v>
      </c>
      <c r="P9694" t="s">
        <v>3613</v>
      </c>
      <c r="Q9694" s="3">
        <f>Table1[[#This Row],[Capacity (MW)]]*0.395*8760*10^-6</f>
        <v>0.30103740000000001</v>
      </c>
      <c r="R9694" s="3" cm="1">
        <f t="array" ref="R9694">AVERAGE(VLOOKUP(_xlfn.TEXTSPLIT(Table1[[#This Row],[Fuel (no space after comma)]], ","), FuelList_Final_EF!$A$2:$B$65, 2, FALSE))</f>
        <v>53.06</v>
      </c>
      <c r="S9694" s="3">
        <f>Table1[[#This Row],[Generation (TWh)]]*10^9*VLOOKUP(Table1[[#This Row],[Turbine/Engine Technology]],Technology_HR!$A$2:$B$11,2,FALSE)*10^-6</f>
        <v>3314421.7739999997</v>
      </c>
      <c r="T9694" s="5">
        <f>Table1[[#This Row],[Fuel Consumption (mmBtu)]]*Table1[[#This Row],[Emission Factor (kg CO2/ mmBtu)]]*10^3</f>
        <v>175863219328.43997</v>
      </c>
      <c r="U9694" s="3">
        <f>Table1[[#This Row],[Emissions (g CO2)]]/(Table1[[#This Row],[Generation (TWh)]]*10^9)</f>
        <v>584.1905999999999</v>
      </c>
    </row>
    <row r="9695" spans="1:21" x14ac:dyDescent="0.35">
      <c r="A9695" t="s">
        <v>2428</v>
      </c>
      <c r="B9695" t="s">
        <v>3239</v>
      </c>
      <c r="C9695" t="str">
        <f>SUBSTITUTE(Table1[[#This Row],[Fuel]],", ",",")</f>
        <v>fossil gas: natural gas</v>
      </c>
      <c r="D9695" t="s">
        <v>3239</v>
      </c>
      <c r="H9695" t="s">
        <v>3440</v>
      </c>
      <c r="I9695">
        <v>310</v>
      </c>
      <c r="J9695" t="s">
        <v>3446</v>
      </c>
      <c r="K9695">
        <v>1961</v>
      </c>
      <c r="L9695" t="s">
        <v>29</v>
      </c>
      <c r="M9695">
        <v>2026</v>
      </c>
      <c r="N9695">
        <v>33.767229</v>
      </c>
      <c r="O9695">
        <v>-118.1002</v>
      </c>
      <c r="P9695" t="s">
        <v>3613</v>
      </c>
      <c r="Q9695" s="3">
        <f>Table1[[#This Row],[Capacity (MW)]]*0.395*8760*10^-6</f>
        <v>1.072662</v>
      </c>
      <c r="R9695" s="3" cm="1">
        <f t="array" ref="R9695">AVERAGE(VLOOKUP(_xlfn.TEXTSPLIT(Table1[[#This Row],[Fuel (no space after comma)]], ","), FuelList_Final_EF!$A$2:$B$65, 2, FALSE))</f>
        <v>53.06</v>
      </c>
      <c r="S9695" s="3">
        <f>Table1[[#This Row],[Generation (TWh)]]*10^9*VLOOKUP(Table1[[#This Row],[Turbine/Engine Technology]],Technology_HR!$A$2:$B$11,2,FALSE)*10^-6</f>
        <v>11032328.67</v>
      </c>
      <c r="T9695" s="5">
        <f>Table1[[#This Row],[Fuel Consumption (mmBtu)]]*Table1[[#This Row],[Emission Factor (kg CO2/ mmBtu)]]*10^3</f>
        <v>585375359230.20007</v>
      </c>
      <c r="U9695" s="3">
        <f>Table1[[#This Row],[Emissions (g CO2)]]/(Table1[[#This Row],[Generation (TWh)]]*10^9)</f>
        <v>545.72210000000007</v>
      </c>
    </row>
    <row r="9696" spans="1:21" x14ac:dyDescent="0.35">
      <c r="A9696" t="s">
        <v>2428</v>
      </c>
      <c r="B9696" t="s">
        <v>3239</v>
      </c>
      <c r="C9696" t="str">
        <f>SUBSTITUTE(Table1[[#This Row],[Fuel]],", ",",")</f>
        <v>fossil gas: natural gas</v>
      </c>
      <c r="D9696" t="s">
        <v>3239</v>
      </c>
      <c r="H9696" t="s">
        <v>3440</v>
      </c>
      <c r="I9696">
        <v>310</v>
      </c>
      <c r="J9696" t="s">
        <v>3446</v>
      </c>
      <c r="K9696">
        <v>1962</v>
      </c>
      <c r="L9696" t="s">
        <v>29</v>
      </c>
      <c r="M9696">
        <v>2026</v>
      </c>
      <c r="N9696">
        <v>33.767229</v>
      </c>
      <c r="O9696">
        <v>-118.1002</v>
      </c>
      <c r="P9696" t="s">
        <v>3613</v>
      </c>
      <c r="Q9696" s="3">
        <f>Table1[[#This Row],[Capacity (MW)]]*0.395*8760*10^-6</f>
        <v>1.072662</v>
      </c>
      <c r="R9696" s="3" cm="1">
        <f t="array" ref="R9696">AVERAGE(VLOOKUP(_xlfn.TEXTSPLIT(Table1[[#This Row],[Fuel (no space after comma)]], ","), FuelList_Final_EF!$A$2:$B$65, 2, FALSE))</f>
        <v>53.06</v>
      </c>
      <c r="S9696" s="3">
        <f>Table1[[#This Row],[Generation (TWh)]]*10^9*VLOOKUP(Table1[[#This Row],[Turbine/Engine Technology]],Technology_HR!$A$2:$B$11,2,FALSE)*10^-6</f>
        <v>11032328.67</v>
      </c>
      <c r="T9696" s="5">
        <f>Table1[[#This Row],[Fuel Consumption (mmBtu)]]*Table1[[#This Row],[Emission Factor (kg CO2/ mmBtu)]]*10^3</f>
        <v>585375359230.20007</v>
      </c>
      <c r="U9696" s="3">
        <f>Table1[[#This Row],[Emissions (g CO2)]]/(Table1[[#This Row],[Generation (TWh)]]*10^9)</f>
        <v>545.72210000000007</v>
      </c>
    </row>
    <row r="9697" spans="1:21" x14ac:dyDescent="0.35">
      <c r="A9697" t="s">
        <v>2428</v>
      </c>
      <c r="B9697" t="s">
        <v>3239</v>
      </c>
      <c r="C9697" t="str">
        <f>SUBSTITUTE(Table1[[#This Row],[Fuel]],", ",",")</f>
        <v>fossil gas: natural gas</v>
      </c>
      <c r="D9697" t="s">
        <v>3239</v>
      </c>
      <c r="H9697" t="s">
        <v>3440</v>
      </c>
      <c r="I9697">
        <v>495</v>
      </c>
      <c r="J9697" t="s">
        <v>3446</v>
      </c>
      <c r="K9697">
        <v>1964</v>
      </c>
      <c r="L9697" t="s">
        <v>29</v>
      </c>
      <c r="M9697">
        <v>2026</v>
      </c>
      <c r="N9697">
        <v>33.767229</v>
      </c>
      <c r="O9697">
        <v>-118.1002</v>
      </c>
      <c r="P9697" t="s">
        <v>3613</v>
      </c>
      <c r="Q9697" s="3">
        <f>Table1[[#This Row],[Capacity (MW)]]*0.395*8760*10^-6</f>
        <v>1.712799</v>
      </c>
      <c r="R9697" s="3" cm="1">
        <f t="array" ref="R9697">AVERAGE(VLOOKUP(_xlfn.TEXTSPLIT(Table1[[#This Row],[Fuel (no space after comma)]], ","), FuelList_Final_EF!$A$2:$B$65, 2, FALSE))</f>
        <v>53.06</v>
      </c>
      <c r="S9697" s="3">
        <f>Table1[[#This Row],[Generation (TWh)]]*10^9*VLOOKUP(Table1[[#This Row],[Turbine/Engine Technology]],Technology_HR!$A$2:$B$11,2,FALSE)*10^-6</f>
        <v>17616137.715</v>
      </c>
      <c r="T9697" s="5">
        <f>Table1[[#This Row],[Fuel Consumption (mmBtu)]]*Table1[[#This Row],[Emission Factor (kg CO2/ mmBtu)]]*10^3</f>
        <v>934712267157.90002</v>
      </c>
      <c r="U9697" s="3">
        <f>Table1[[#This Row],[Emissions (g CO2)]]/(Table1[[#This Row],[Generation (TWh)]]*10^9)</f>
        <v>545.72210000000007</v>
      </c>
    </row>
    <row r="9698" spans="1:21" x14ac:dyDescent="0.35">
      <c r="A9698" t="s">
        <v>2428</v>
      </c>
      <c r="B9698" t="s">
        <v>3239</v>
      </c>
      <c r="C9698" t="str">
        <f>SUBSTITUTE(Table1[[#This Row],[Fuel]],", ",",")</f>
        <v>fossil gas: natural gas</v>
      </c>
      <c r="D9698" t="s">
        <v>3239</v>
      </c>
      <c r="H9698" t="s">
        <v>3438</v>
      </c>
      <c r="I9698">
        <v>440.7</v>
      </c>
      <c r="J9698" t="s">
        <v>3446</v>
      </c>
      <c r="K9698">
        <v>2020</v>
      </c>
      <c r="L9698" t="s">
        <v>29</v>
      </c>
      <c r="M9698" t="s">
        <v>29</v>
      </c>
      <c r="N9698">
        <v>33.767229</v>
      </c>
      <c r="O9698">
        <v>-118.1002</v>
      </c>
      <c r="P9698" t="s">
        <v>3613</v>
      </c>
      <c r="Q9698" s="3">
        <f>Table1[[#This Row],[Capacity (MW)]]*0.395*8760*10^-6</f>
        <v>1.52491014</v>
      </c>
      <c r="R9698" s="3" cm="1">
        <f t="array" ref="R9698">AVERAGE(VLOOKUP(_xlfn.TEXTSPLIT(Table1[[#This Row],[Fuel (no space after comma)]], ","), FuelList_Final_EF!$A$2:$B$65, 2, FALSE))</f>
        <v>53.06</v>
      </c>
      <c r="S9698" s="3">
        <f>Table1[[#This Row],[Generation (TWh)]]*10^9*VLOOKUP(Table1[[#This Row],[Turbine/Engine Technology]],Technology_HR!$A$2:$B$11,2,FALSE)*10^-6</f>
        <v>11511546.64686</v>
      </c>
      <c r="T9698" s="5">
        <f>Table1[[#This Row],[Fuel Consumption (mmBtu)]]*Table1[[#This Row],[Emission Factor (kg CO2/ mmBtu)]]*10^3</f>
        <v>610802665082.3916</v>
      </c>
      <c r="U9698" s="3">
        <f>Table1[[#This Row],[Emissions (g CO2)]]/(Table1[[#This Row],[Generation (TWh)]]*10^9)</f>
        <v>400.54993999999999</v>
      </c>
    </row>
    <row r="9699" spans="1:21" x14ac:dyDescent="0.35">
      <c r="A9699" t="s">
        <v>2429</v>
      </c>
      <c r="B9699" t="s">
        <v>3239</v>
      </c>
      <c r="C9699" t="str">
        <f>SUBSTITUTE(Table1[[#This Row],[Fuel]],", ",",")</f>
        <v>fossil gas: natural gas</v>
      </c>
      <c r="D9699" t="s">
        <v>3239</v>
      </c>
      <c r="H9699" t="s">
        <v>3438</v>
      </c>
      <c r="I9699">
        <v>237.3</v>
      </c>
      <c r="J9699" t="s">
        <v>3446</v>
      </c>
      <c r="K9699">
        <v>2020</v>
      </c>
      <c r="L9699" t="s">
        <v>29</v>
      </c>
      <c r="M9699" t="s">
        <v>29</v>
      </c>
      <c r="N9699">
        <v>33.767229</v>
      </c>
      <c r="O9699">
        <v>-118.1002</v>
      </c>
      <c r="P9699" t="s">
        <v>3613</v>
      </c>
      <c r="Q9699" s="3">
        <f>Table1[[#This Row],[Capacity (MW)]]*0.395*8760*10^-6</f>
        <v>0.82110546000000006</v>
      </c>
      <c r="R9699" s="3" cm="1">
        <f t="array" ref="R9699">AVERAGE(VLOOKUP(_xlfn.TEXTSPLIT(Table1[[#This Row],[Fuel (no space after comma)]], ","), FuelList_Final_EF!$A$2:$B$65, 2, FALSE))</f>
        <v>53.06</v>
      </c>
      <c r="S9699" s="3">
        <f>Table1[[#This Row],[Generation (TWh)]]*10^9*VLOOKUP(Table1[[#This Row],[Turbine/Engine Technology]],Technology_HR!$A$2:$B$11,2,FALSE)*10^-6</f>
        <v>6198525.1175400009</v>
      </c>
      <c r="T9699" s="5">
        <f>Table1[[#This Row],[Fuel Consumption (mmBtu)]]*Table1[[#This Row],[Emission Factor (kg CO2/ mmBtu)]]*10^3</f>
        <v>328893742736.67249</v>
      </c>
      <c r="U9699" s="3">
        <f>Table1[[#This Row],[Emissions (g CO2)]]/(Table1[[#This Row],[Generation (TWh)]]*10^9)</f>
        <v>400.54994000000005</v>
      </c>
    </row>
    <row r="9700" spans="1:21" x14ac:dyDescent="0.35">
      <c r="A9700" t="s">
        <v>2430</v>
      </c>
      <c r="B9700" t="s">
        <v>3239</v>
      </c>
      <c r="C9700" t="str">
        <f>SUBSTITUTE(Table1[[#This Row],[Fuel]],", ",",")</f>
        <v>fossil gas: natural gas</v>
      </c>
      <c r="D9700" t="s">
        <v>3239</v>
      </c>
      <c r="H9700" t="s">
        <v>3438</v>
      </c>
      <c r="I9700">
        <v>62</v>
      </c>
      <c r="J9700" t="s">
        <v>3446</v>
      </c>
      <c r="K9700">
        <v>2012</v>
      </c>
      <c r="L9700" t="s">
        <v>29</v>
      </c>
      <c r="M9700" t="s">
        <v>29</v>
      </c>
      <c r="N9700">
        <v>36.684199999999997</v>
      </c>
      <c r="O9700">
        <v>-119.5522</v>
      </c>
      <c r="P9700" t="s">
        <v>3613</v>
      </c>
      <c r="Q9700" s="3">
        <f>Table1[[#This Row],[Capacity (MW)]]*0.395*8760*10^-6</f>
        <v>0.21453240000000001</v>
      </c>
      <c r="R9700" s="3" cm="1">
        <f t="array" ref="R9700">AVERAGE(VLOOKUP(_xlfn.TEXTSPLIT(Table1[[#This Row],[Fuel (no space after comma)]], ","), FuelList_Final_EF!$A$2:$B$65, 2, FALSE))</f>
        <v>53.06</v>
      </c>
      <c r="S9700" s="3">
        <f>Table1[[#This Row],[Generation (TWh)]]*10^9*VLOOKUP(Table1[[#This Row],[Turbine/Engine Technology]],Technology_HR!$A$2:$B$11,2,FALSE)*10^-6</f>
        <v>1619505.0876</v>
      </c>
      <c r="T9700" s="5">
        <f>Table1[[#This Row],[Fuel Consumption (mmBtu)]]*Table1[[#This Row],[Emission Factor (kg CO2/ mmBtu)]]*10^3</f>
        <v>85930939948.056</v>
      </c>
      <c r="U9700" s="3">
        <f>Table1[[#This Row],[Emissions (g CO2)]]/(Table1[[#This Row],[Generation (TWh)]]*10^9)</f>
        <v>400.54993999999999</v>
      </c>
    </row>
    <row r="9701" spans="1:21" x14ac:dyDescent="0.35">
      <c r="A9701" t="s">
        <v>2431</v>
      </c>
      <c r="B9701" t="s">
        <v>3308</v>
      </c>
      <c r="C9701" t="str">
        <f>SUBSTITUTE(Table1[[#This Row],[Fuel]],", ",",")</f>
        <v>fossil liquids: fuel oil,fossil gas: natural gas</v>
      </c>
      <c r="D9701" t="s">
        <v>3275</v>
      </c>
      <c r="E9701" t="s">
        <v>3239</v>
      </c>
      <c r="H9701" t="s">
        <v>3438</v>
      </c>
      <c r="I9701">
        <v>71</v>
      </c>
      <c r="J9701" t="s">
        <v>3446</v>
      </c>
      <c r="K9701">
        <v>2012</v>
      </c>
      <c r="L9701" t="s">
        <v>29</v>
      </c>
      <c r="M9701" t="s">
        <v>29</v>
      </c>
      <c r="N9701">
        <v>41.922699999999999</v>
      </c>
      <c r="O9701">
        <v>-72.625500000000002</v>
      </c>
      <c r="P9701" t="s">
        <v>3613</v>
      </c>
      <c r="Q9701" s="3">
        <f>Table1[[#This Row],[Capacity (MW)]]*0.395*8760*10^-6</f>
        <v>0.24567420000000001</v>
      </c>
      <c r="R9701" s="3" cm="1">
        <f t="array" ref="R9701">AVERAGE(VLOOKUP(_xlfn.TEXTSPLIT(Table1[[#This Row],[Fuel (no space after comma)]], ","), FuelList_Final_EF!$A$2:$B$65, 2, FALSE))</f>
        <v>65.583341148886291</v>
      </c>
      <c r="S9701" s="3">
        <f>Table1[[#This Row],[Generation (TWh)]]*10^9*VLOOKUP(Table1[[#This Row],[Turbine/Engine Technology]],Technology_HR!$A$2:$B$11,2,FALSE)*10^-6</f>
        <v>1854594.5358</v>
      </c>
      <c r="T9701" s="5">
        <f>Table1[[#This Row],[Fuel Consumption (mmBtu)]]*Table1[[#This Row],[Emission Factor (kg CO2/ mmBtu)]]*10^3</f>
        <v>121630506134.23181</v>
      </c>
      <c r="U9701" s="3">
        <f>Table1[[#This Row],[Emissions (g CO2)]]/(Table1[[#This Row],[Generation (TWh)]]*10^9)</f>
        <v>495.08864233294264</v>
      </c>
    </row>
    <row r="9702" spans="1:21" x14ac:dyDescent="0.35">
      <c r="A9702" t="s">
        <v>2432</v>
      </c>
      <c r="B9702" t="s">
        <v>3239</v>
      </c>
      <c r="C9702" t="str">
        <f>SUBSTITUTE(Table1[[#This Row],[Fuel]],", ",",")</f>
        <v>fossil gas: natural gas</v>
      </c>
      <c r="D9702" t="s">
        <v>3239</v>
      </c>
      <c r="H9702" t="s">
        <v>3438</v>
      </c>
      <c r="I9702">
        <v>67</v>
      </c>
      <c r="J9702" t="s">
        <v>3446</v>
      </c>
      <c r="K9702">
        <v>1994</v>
      </c>
      <c r="L9702" t="s">
        <v>29</v>
      </c>
      <c r="M9702" t="s">
        <v>29</v>
      </c>
      <c r="N9702">
        <v>42.502699999999997</v>
      </c>
      <c r="O9702">
        <v>-78.068600000000004</v>
      </c>
      <c r="P9702" t="s">
        <v>3613</v>
      </c>
      <c r="Q9702" s="3">
        <f>Table1[[#This Row],[Capacity (MW)]]*0.395*8760*10^-6</f>
        <v>0.2318334</v>
      </c>
      <c r="R9702" s="3" cm="1">
        <f t="array" ref="R9702">AVERAGE(VLOOKUP(_xlfn.TEXTSPLIT(Table1[[#This Row],[Fuel (no space after comma)]], ","), FuelList_Final_EF!$A$2:$B$65, 2, FALSE))</f>
        <v>53.06</v>
      </c>
      <c r="S9702" s="3">
        <f>Table1[[#This Row],[Generation (TWh)]]*10^9*VLOOKUP(Table1[[#This Row],[Turbine/Engine Technology]],Technology_HR!$A$2:$B$11,2,FALSE)*10^-6</f>
        <v>1750110.3365999998</v>
      </c>
      <c r="T9702" s="5">
        <f>Table1[[#This Row],[Fuel Consumption (mmBtu)]]*Table1[[#This Row],[Emission Factor (kg CO2/ mmBtu)]]*10^3</f>
        <v>92860854459.996002</v>
      </c>
      <c r="U9702" s="3">
        <f>Table1[[#This Row],[Emissions (g CO2)]]/(Table1[[#This Row],[Generation (TWh)]]*10^9)</f>
        <v>400.54993999999999</v>
      </c>
    </row>
    <row r="9703" spans="1:21" x14ac:dyDescent="0.35">
      <c r="A9703" t="s">
        <v>2433</v>
      </c>
      <c r="B9703" t="s">
        <v>3243</v>
      </c>
      <c r="C9703" t="str">
        <f>SUBSTITUTE(Table1[[#This Row],[Fuel]],", ",",")</f>
        <v>fossil gas: natural gas,fossil liquids: fuel oil</v>
      </c>
      <c r="D9703" t="s">
        <v>3239</v>
      </c>
      <c r="E9703" t="s">
        <v>3275</v>
      </c>
      <c r="H9703" t="s">
        <v>3438</v>
      </c>
      <c r="I9703">
        <v>556</v>
      </c>
      <c r="J9703" t="s">
        <v>3446</v>
      </c>
      <c r="K9703">
        <v>2003</v>
      </c>
      <c r="L9703" t="s">
        <v>29</v>
      </c>
      <c r="M9703" t="s">
        <v>29</v>
      </c>
      <c r="N9703">
        <v>40.545278000000003</v>
      </c>
      <c r="O9703">
        <v>-79.768609999999995</v>
      </c>
      <c r="P9703" t="s">
        <v>3613</v>
      </c>
      <c r="Q9703" s="3">
        <f>Table1[[#This Row],[Capacity (MW)]]*0.395*8760*10^-6</f>
        <v>1.9238711999999998</v>
      </c>
      <c r="R9703" s="3" cm="1">
        <f t="array" ref="R9703">AVERAGE(VLOOKUP(_xlfn.TEXTSPLIT(Table1[[#This Row],[Fuel (no space after comma)]], ","), FuelList_Final_EF!$A$2:$B$65, 2, FALSE))</f>
        <v>65.583341148886291</v>
      </c>
      <c r="S9703" s="3">
        <f>Table1[[#This Row],[Generation (TWh)]]*10^9*VLOOKUP(Table1[[#This Row],[Turbine/Engine Technology]],Technology_HR!$A$2:$B$11,2,FALSE)*10^-6</f>
        <v>14523303.688799998</v>
      </c>
      <c r="T9703" s="5">
        <f>Table1[[#This Row],[Fuel Consumption (mmBtu)]]*Table1[[#This Row],[Emission Factor (kg CO2/ mmBtu)]]*10^3</f>
        <v>952486780431.44897</v>
      </c>
      <c r="U9703" s="3">
        <f>Table1[[#This Row],[Emissions (g CO2)]]/(Table1[[#This Row],[Generation (TWh)]]*10^9)</f>
        <v>495.08864233294258</v>
      </c>
    </row>
    <row r="9704" spans="1:21" x14ac:dyDescent="0.35">
      <c r="A9704" t="s">
        <v>2434</v>
      </c>
      <c r="B9704" t="s">
        <v>3239</v>
      </c>
      <c r="C9704" t="str">
        <f>SUBSTITUTE(Table1[[#This Row],[Fuel]],", ",",")</f>
        <v>fossil gas: natural gas</v>
      </c>
      <c r="D9704" t="s">
        <v>3239</v>
      </c>
      <c r="H9704" t="s">
        <v>3438</v>
      </c>
      <c r="I9704">
        <v>1171</v>
      </c>
      <c r="J9704" t="s">
        <v>3446</v>
      </c>
      <c r="K9704">
        <v>2018</v>
      </c>
      <c r="L9704" t="s">
        <v>29</v>
      </c>
      <c r="M9704" t="s">
        <v>29</v>
      </c>
      <c r="N9704">
        <v>35.074187000000002</v>
      </c>
      <c r="O9704">
        <v>-90.148745000000005</v>
      </c>
      <c r="P9704" t="s">
        <v>3613</v>
      </c>
      <c r="Q9704" s="3">
        <f>Table1[[#This Row],[Capacity (MW)]]*0.395*8760*10^-6</f>
        <v>4.0518942000000004</v>
      </c>
      <c r="R9704" s="3" cm="1">
        <f t="array" ref="R9704">AVERAGE(VLOOKUP(_xlfn.TEXTSPLIT(Table1[[#This Row],[Fuel (no space after comma)]], ","), FuelList_Final_EF!$A$2:$B$65, 2, FALSE))</f>
        <v>53.06</v>
      </c>
      <c r="S9704" s="3">
        <f>Table1[[#This Row],[Generation (TWh)]]*10^9*VLOOKUP(Table1[[#This Row],[Turbine/Engine Technology]],Technology_HR!$A$2:$B$11,2,FALSE)*10^-6</f>
        <v>30587749.315800004</v>
      </c>
      <c r="T9704" s="5">
        <f>Table1[[#This Row],[Fuel Consumption (mmBtu)]]*Table1[[#This Row],[Emission Factor (kg CO2/ mmBtu)]]*10^3</f>
        <v>1622985978696.3481</v>
      </c>
      <c r="U9704" s="3">
        <f>Table1[[#This Row],[Emissions (g CO2)]]/(Table1[[#This Row],[Generation (TWh)]]*10^9)</f>
        <v>400.54993999999999</v>
      </c>
    </row>
    <row r="9705" spans="1:21" x14ac:dyDescent="0.35">
      <c r="A9705" t="s">
        <v>2434</v>
      </c>
      <c r="B9705" t="s">
        <v>3243</v>
      </c>
      <c r="C9705" t="str">
        <f>SUBSTITUTE(Table1[[#This Row],[Fuel]],", ",",")</f>
        <v>fossil gas: natural gas,fossil liquids: fuel oil</v>
      </c>
      <c r="D9705" t="s">
        <v>3239</v>
      </c>
      <c r="E9705" t="s">
        <v>3275</v>
      </c>
      <c r="H9705" t="s">
        <v>3436</v>
      </c>
      <c r="I9705">
        <v>60</v>
      </c>
      <c r="J9705" t="s">
        <v>3446</v>
      </c>
      <c r="K9705">
        <v>1972</v>
      </c>
      <c r="L9705" t="s">
        <v>29</v>
      </c>
      <c r="M9705">
        <v>2025</v>
      </c>
      <c r="N9705">
        <v>35.074187000000002</v>
      </c>
      <c r="O9705">
        <v>-90.148745000000005</v>
      </c>
      <c r="P9705" t="s">
        <v>3613</v>
      </c>
      <c r="Q9705" s="3">
        <f>Table1[[#This Row],[Capacity (MW)]]*0.395*8760*10^-6</f>
        <v>0.20761200000000002</v>
      </c>
      <c r="R9705" s="3" cm="1">
        <f t="array" ref="R9705">AVERAGE(VLOOKUP(_xlfn.TEXTSPLIT(Table1[[#This Row],[Fuel (no space after comma)]], ","), FuelList_Final_EF!$A$2:$B$65, 2, FALSE))</f>
        <v>65.583341148886291</v>
      </c>
      <c r="S9705" s="3">
        <f>Table1[[#This Row],[Generation (TWh)]]*10^9*VLOOKUP(Table1[[#This Row],[Turbine/Engine Technology]],Technology_HR!$A$2:$B$11,2,FALSE)*10^-6</f>
        <v>2285808.1200000006</v>
      </c>
      <c r="T9705" s="5">
        <f>Table1[[#This Row],[Fuel Consumption (mmBtu)]]*Table1[[#This Row],[Emission Factor (kg CO2/ mmBtu)]]*10^3</f>
        <v>149910933734.85446</v>
      </c>
      <c r="U9705" s="3">
        <f>Table1[[#This Row],[Emissions (g CO2)]]/(Table1[[#This Row],[Generation (TWh)]]*10^9)</f>
        <v>722.07258604923823</v>
      </c>
    </row>
    <row r="9706" spans="1:21" x14ac:dyDescent="0.35">
      <c r="A9706" t="s">
        <v>2434</v>
      </c>
      <c r="B9706" t="s">
        <v>3243</v>
      </c>
      <c r="C9706" t="str">
        <f>SUBSTITUTE(Table1[[#This Row],[Fuel]],", ",",")</f>
        <v>fossil gas: natural gas,fossil liquids: fuel oil</v>
      </c>
      <c r="D9706" t="s">
        <v>3239</v>
      </c>
      <c r="E9706" t="s">
        <v>3275</v>
      </c>
      <c r="H9706" t="s">
        <v>3436</v>
      </c>
      <c r="I9706">
        <v>60</v>
      </c>
      <c r="J9706" t="s">
        <v>3446</v>
      </c>
      <c r="K9706">
        <v>1972</v>
      </c>
      <c r="L9706" t="s">
        <v>29</v>
      </c>
      <c r="M9706">
        <v>2025</v>
      </c>
      <c r="N9706">
        <v>35.074187000000002</v>
      </c>
      <c r="O9706">
        <v>-90.148745000000005</v>
      </c>
      <c r="P9706" t="s">
        <v>3613</v>
      </c>
      <c r="Q9706" s="3">
        <f>Table1[[#This Row],[Capacity (MW)]]*0.395*8760*10^-6</f>
        <v>0.20761200000000002</v>
      </c>
      <c r="R9706" s="3" cm="1">
        <f t="array" ref="R9706">AVERAGE(VLOOKUP(_xlfn.TEXTSPLIT(Table1[[#This Row],[Fuel (no space after comma)]], ","), FuelList_Final_EF!$A$2:$B$65, 2, FALSE))</f>
        <v>65.583341148886291</v>
      </c>
      <c r="S9706" s="3">
        <f>Table1[[#This Row],[Generation (TWh)]]*10^9*VLOOKUP(Table1[[#This Row],[Turbine/Engine Technology]],Technology_HR!$A$2:$B$11,2,FALSE)*10^-6</f>
        <v>2285808.1200000006</v>
      </c>
      <c r="T9706" s="5">
        <f>Table1[[#This Row],[Fuel Consumption (mmBtu)]]*Table1[[#This Row],[Emission Factor (kg CO2/ mmBtu)]]*10^3</f>
        <v>149910933734.85446</v>
      </c>
      <c r="U9706" s="3">
        <f>Table1[[#This Row],[Emissions (g CO2)]]/(Table1[[#This Row],[Generation (TWh)]]*10^9)</f>
        <v>722.07258604923823</v>
      </c>
    </row>
    <row r="9707" spans="1:21" x14ac:dyDescent="0.35">
      <c r="A9707" t="s">
        <v>2434</v>
      </c>
      <c r="B9707" t="s">
        <v>3243</v>
      </c>
      <c r="C9707" t="str">
        <f>SUBSTITUTE(Table1[[#This Row],[Fuel]],", ",",")</f>
        <v>fossil gas: natural gas,fossil liquids: fuel oil</v>
      </c>
      <c r="D9707" t="s">
        <v>3239</v>
      </c>
      <c r="E9707" t="s">
        <v>3275</v>
      </c>
      <c r="H9707" t="s">
        <v>3436</v>
      </c>
      <c r="I9707">
        <v>60</v>
      </c>
      <c r="J9707" t="s">
        <v>3446</v>
      </c>
      <c r="K9707">
        <v>1972</v>
      </c>
      <c r="L9707" t="s">
        <v>29</v>
      </c>
      <c r="M9707">
        <v>2025</v>
      </c>
      <c r="N9707">
        <v>35.074187000000002</v>
      </c>
      <c r="O9707">
        <v>-90.148745000000005</v>
      </c>
      <c r="P9707" t="s">
        <v>3613</v>
      </c>
      <c r="Q9707" s="3">
        <f>Table1[[#This Row],[Capacity (MW)]]*0.395*8760*10^-6</f>
        <v>0.20761200000000002</v>
      </c>
      <c r="R9707" s="3" cm="1">
        <f t="array" ref="R9707">AVERAGE(VLOOKUP(_xlfn.TEXTSPLIT(Table1[[#This Row],[Fuel (no space after comma)]], ","), FuelList_Final_EF!$A$2:$B$65, 2, FALSE))</f>
        <v>65.583341148886291</v>
      </c>
      <c r="S9707" s="3">
        <f>Table1[[#This Row],[Generation (TWh)]]*10^9*VLOOKUP(Table1[[#This Row],[Turbine/Engine Technology]],Technology_HR!$A$2:$B$11,2,FALSE)*10^-6</f>
        <v>2285808.1200000006</v>
      </c>
      <c r="T9707" s="5">
        <f>Table1[[#This Row],[Fuel Consumption (mmBtu)]]*Table1[[#This Row],[Emission Factor (kg CO2/ mmBtu)]]*10^3</f>
        <v>149910933734.85446</v>
      </c>
      <c r="U9707" s="3">
        <f>Table1[[#This Row],[Emissions (g CO2)]]/(Table1[[#This Row],[Generation (TWh)]]*10^9)</f>
        <v>722.07258604923823</v>
      </c>
    </row>
    <row r="9708" spans="1:21" x14ac:dyDescent="0.35">
      <c r="A9708" t="s">
        <v>2434</v>
      </c>
      <c r="B9708" t="s">
        <v>3243</v>
      </c>
      <c r="C9708" t="str">
        <f>SUBSTITUTE(Table1[[#This Row],[Fuel]],", ",",")</f>
        <v>fossil gas: natural gas,fossil liquids: fuel oil</v>
      </c>
      <c r="D9708" t="s">
        <v>3239</v>
      </c>
      <c r="E9708" t="s">
        <v>3275</v>
      </c>
      <c r="H9708" t="s">
        <v>3436</v>
      </c>
      <c r="I9708">
        <v>60</v>
      </c>
      <c r="J9708" t="s">
        <v>3446</v>
      </c>
      <c r="K9708">
        <v>1972</v>
      </c>
      <c r="L9708" t="s">
        <v>29</v>
      </c>
      <c r="M9708">
        <v>2025</v>
      </c>
      <c r="N9708">
        <v>35.074187000000002</v>
      </c>
      <c r="O9708">
        <v>-90.148745000000005</v>
      </c>
      <c r="P9708" t="s">
        <v>3613</v>
      </c>
      <c r="Q9708" s="3">
        <f>Table1[[#This Row],[Capacity (MW)]]*0.395*8760*10^-6</f>
        <v>0.20761200000000002</v>
      </c>
      <c r="R9708" s="3" cm="1">
        <f t="array" ref="R9708">AVERAGE(VLOOKUP(_xlfn.TEXTSPLIT(Table1[[#This Row],[Fuel (no space after comma)]], ","), FuelList_Final_EF!$A$2:$B$65, 2, FALSE))</f>
        <v>65.583341148886291</v>
      </c>
      <c r="S9708" s="3">
        <f>Table1[[#This Row],[Generation (TWh)]]*10^9*VLOOKUP(Table1[[#This Row],[Turbine/Engine Technology]],Technology_HR!$A$2:$B$11,2,FALSE)*10^-6</f>
        <v>2285808.1200000006</v>
      </c>
      <c r="T9708" s="5">
        <f>Table1[[#This Row],[Fuel Consumption (mmBtu)]]*Table1[[#This Row],[Emission Factor (kg CO2/ mmBtu)]]*10^3</f>
        <v>149910933734.85446</v>
      </c>
      <c r="U9708" s="3">
        <f>Table1[[#This Row],[Emissions (g CO2)]]/(Table1[[#This Row],[Generation (TWh)]]*10^9)</f>
        <v>722.07258604923823</v>
      </c>
    </row>
    <row r="9709" spans="1:21" x14ac:dyDescent="0.35">
      <c r="A9709" t="s">
        <v>2435</v>
      </c>
      <c r="B9709" t="s">
        <v>3239</v>
      </c>
      <c r="C9709" t="str">
        <f>SUBSTITUTE(Table1[[#This Row],[Fuel]],", ",",")</f>
        <v>fossil gas: natural gas</v>
      </c>
      <c r="D9709" t="s">
        <v>3239</v>
      </c>
      <c r="H9709" t="s">
        <v>3436</v>
      </c>
      <c r="I9709">
        <v>186</v>
      </c>
      <c r="J9709" t="s">
        <v>3446</v>
      </c>
      <c r="K9709">
        <v>2000</v>
      </c>
      <c r="L9709" t="s">
        <v>29</v>
      </c>
      <c r="M9709" t="s">
        <v>29</v>
      </c>
      <c r="N9709">
        <v>44.193600000000004</v>
      </c>
      <c r="O9709">
        <v>-88.506399999999999</v>
      </c>
      <c r="P9709" t="s">
        <v>3613</v>
      </c>
      <c r="Q9709" s="3">
        <f>Table1[[#This Row],[Capacity (MW)]]*0.395*8760*10^-6</f>
        <v>0.64359719999999987</v>
      </c>
      <c r="R9709" s="3" cm="1">
        <f t="array" ref="R9709">AVERAGE(VLOOKUP(_xlfn.TEXTSPLIT(Table1[[#This Row],[Fuel (no space after comma)]], ","), FuelList_Final_EF!$A$2:$B$65, 2, FALSE))</f>
        <v>53.06</v>
      </c>
      <c r="S9709" s="3">
        <f>Table1[[#This Row],[Generation (TWh)]]*10^9*VLOOKUP(Table1[[#This Row],[Turbine/Engine Technology]],Technology_HR!$A$2:$B$11,2,FALSE)*10^-6</f>
        <v>7086005.1719999984</v>
      </c>
      <c r="T9709" s="5">
        <f>Table1[[#This Row],[Fuel Consumption (mmBtu)]]*Table1[[#This Row],[Emission Factor (kg CO2/ mmBtu)]]*10^3</f>
        <v>375983434426.31995</v>
      </c>
      <c r="U9709" s="3">
        <f>Table1[[#This Row],[Emissions (g CO2)]]/(Table1[[#This Row],[Generation (TWh)]]*10^9)</f>
        <v>584.19060000000002</v>
      </c>
    </row>
    <row r="9710" spans="1:21" x14ac:dyDescent="0.35">
      <c r="A9710" t="s">
        <v>2435</v>
      </c>
      <c r="B9710" t="s">
        <v>3239</v>
      </c>
      <c r="C9710" t="str">
        <f>SUBSTITUTE(Table1[[#This Row],[Fuel]],", ",",")</f>
        <v>fossil gas: natural gas</v>
      </c>
      <c r="D9710" t="s">
        <v>3239</v>
      </c>
      <c r="H9710" t="s">
        <v>3436</v>
      </c>
      <c r="I9710">
        <v>186</v>
      </c>
      <c r="J9710" t="s">
        <v>3446</v>
      </c>
      <c r="K9710">
        <v>2000</v>
      </c>
      <c r="L9710" t="s">
        <v>29</v>
      </c>
      <c r="M9710" t="s">
        <v>29</v>
      </c>
      <c r="N9710">
        <v>44.193600000000004</v>
      </c>
      <c r="O9710">
        <v>-88.506399999999999</v>
      </c>
      <c r="P9710" t="s">
        <v>3613</v>
      </c>
      <c r="Q9710" s="3">
        <f>Table1[[#This Row],[Capacity (MW)]]*0.395*8760*10^-6</f>
        <v>0.64359719999999987</v>
      </c>
      <c r="R9710" s="3" cm="1">
        <f t="array" ref="R9710">AVERAGE(VLOOKUP(_xlfn.TEXTSPLIT(Table1[[#This Row],[Fuel (no space after comma)]], ","), FuelList_Final_EF!$A$2:$B$65, 2, FALSE))</f>
        <v>53.06</v>
      </c>
      <c r="S9710" s="3">
        <f>Table1[[#This Row],[Generation (TWh)]]*10^9*VLOOKUP(Table1[[#This Row],[Turbine/Engine Technology]],Technology_HR!$A$2:$B$11,2,FALSE)*10^-6</f>
        <v>7086005.1719999984</v>
      </c>
      <c r="T9710" s="5">
        <f>Table1[[#This Row],[Fuel Consumption (mmBtu)]]*Table1[[#This Row],[Emission Factor (kg CO2/ mmBtu)]]*10^3</f>
        <v>375983434426.31995</v>
      </c>
      <c r="U9710" s="3">
        <f>Table1[[#This Row],[Emissions (g CO2)]]/(Table1[[#This Row],[Generation (TWh)]]*10^9)</f>
        <v>584.19060000000002</v>
      </c>
    </row>
    <row r="9711" spans="1:21" x14ac:dyDescent="0.35">
      <c r="A9711" t="s">
        <v>2436</v>
      </c>
      <c r="B9711" t="s">
        <v>3239</v>
      </c>
      <c r="C9711" t="str">
        <f>SUBSTITUTE(Table1[[#This Row],[Fuel]],", ",",")</f>
        <v>fossil gas: natural gas</v>
      </c>
      <c r="D9711" t="s">
        <v>3239</v>
      </c>
      <c r="H9711" t="s">
        <v>3436</v>
      </c>
      <c r="I9711">
        <v>50</v>
      </c>
      <c r="J9711" t="s">
        <v>3446</v>
      </c>
      <c r="K9711">
        <v>1996</v>
      </c>
      <c r="L9711" t="s">
        <v>29</v>
      </c>
      <c r="M9711" t="s">
        <v>29</v>
      </c>
      <c r="N9711">
        <v>37.574399999999997</v>
      </c>
      <c r="O9711">
        <v>-120.985</v>
      </c>
      <c r="P9711" t="s">
        <v>3613</v>
      </c>
      <c r="Q9711" s="3">
        <f>Table1[[#This Row],[Capacity (MW)]]*0.395*8760*10^-6</f>
        <v>0.17301</v>
      </c>
      <c r="R9711" s="3" cm="1">
        <f t="array" ref="R9711">AVERAGE(VLOOKUP(_xlfn.TEXTSPLIT(Table1[[#This Row],[Fuel (no space after comma)]], ","), FuelList_Final_EF!$A$2:$B$65, 2, FALSE))</f>
        <v>53.06</v>
      </c>
      <c r="S9711" s="3">
        <f>Table1[[#This Row],[Generation (TWh)]]*10^9*VLOOKUP(Table1[[#This Row],[Turbine/Engine Technology]],Technology_HR!$A$2:$B$11,2,FALSE)*10^-6</f>
        <v>1904840.0999999999</v>
      </c>
      <c r="T9711" s="5">
        <f>Table1[[#This Row],[Fuel Consumption (mmBtu)]]*Table1[[#This Row],[Emission Factor (kg CO2/ mmBtu)]]*10^3</f>
        <v>101070815706</v>
      </c>
      <c r="U9711" s="3">
        <f>Table1[[#This Row],[Emissions (g CO2)]]/(Table1[[#This Row],[Generation (TWh)]]*10^9)</f>
        <v>584.19060000000002</v>
      </c>
    </row>
    <row r="9712" spans="1:21" x14ac:dyDescent="0.35">
      <c r="A9712" t="s">
        <v>2436</v>
      </c>
      <c r="B9712" t="s">
        <v>3239</v>
      </c>
      <c r="C9712" t="str">
        <f>SUBSTITUTE(Table1[[#This Row],[Fuel]],", ",",")</f>
        <v>fossil gas: natural gas</v>
      </c>
      <c r="D9712" t="s">
        <v>3239</v>
      </c>
      <c r="H9712" t="s">
        <v>3436</v>
      </c>
      <c r="I9712">
        <v>58</v>
      </c>
      <c r="J9712" t="s">
        <v>3446</v>
      </c>
      <c r="K9712">
        <v>2012</v>
      </c>
      <c r="L9712" t="s">
        <v>29</v>
      </c>
      <c r="M9712" t="s">
        <v>29</v>
      </c>
      <c r="N9712">
        <v>37.574399999999997</v>
      </c>
      <c r="O9712">
        <v>-120.985</v>
      </c>
      <c r="P9712" t="s">
        <v>3613</v>
      </c>
      <c r="Q9712" s="3">
        <f>Table1[[#This Row],[Capacity (MW)]]*0.395*8760*10^-6</f>
        <v>0.2006916</v>
      </c>
      <c r="R9712" s="3" cm="1">
        <f t="array" ref="R9712">AVERAGE(VLOOKUP(_xlfn.TEXTSPLIT(Table1[[#This Row],[Fuel (no space after comma)]], ","), FuelList_Final_EF!$A$2:$B$65, 2, FALSE))</f>
        <v>53.06</v>
      </c>
      <c r="S9712" s="3">
        <f>Table1[[#This Row],[Generation (TWh)]]*10^9*VLOOKUP(Table1[[#This Row],[Turbine/Engine Technology]],Technology_HR!$A$2:$B$11,2,FALSE)*10^-6</f>
        <v>2209614.5159999998</v>
      </c>
      <c r="T9712" s="5">
        <f>Table1[[#This Row],[Fuel Consumption (mmBtu)]]*Table1[[#This Row],[Emission Factor (kg CO2/ mmBtu)]]*10^3</f>
        <v>117242146218.96001</v>
      </c>
      <c r="U9712" s="3">
        <f>Table1[[#This Row],[Emissions (g CO2)]]/(Table1[[#This Row],[Generation (TWh)]]*10^9)</f>
        <v>584.19060000000002</v>
      </c>
    </row>
    <row r="9713" spans="1:21" x14ac:dyDescent="0.35">
      <c r="A9713" t="s">
        <v>2436</v>
      </c>
      <c r="B9713" t="s">
        <v>3239</v>
      </c>
      <c r="C9713" t="str">
        <f>SUBSTITUTE(Table1[[#This Row],[Fuel]],", ",",")</f>
        <v>fossil gas: natural gas</v>
      </c>
      <c r="D9713" t="s">
        <v>3239</v>
      </c>
      <c r="H9713" t="s">
        <v>3436</v>
      </c>
      <c r="I9713">
        <v>58</v>
      </c>
      <c r="J9713" t="s">
        <v>3446</v>
      </c>
      <c r="K9713">
        <v>2012</v>
      </c>
      <c r="L9713" t="s">
        <v>29</v>
      </c>
      <c r="M9713" t="s">
        <v>29</v>
      </c>
      <c r="N9713">
        <v>37.574399999999997</v>
      </c>
      <c r="O9713">
        <v>-120.985</v>
      </c>
      <c r="P9713" t="s">
        <v>3613</v>
      </c>
      <c r="Q9713" s="3">
        <f>Table1[[#This Row],[Capacity (MW)]]*0.395*8760*10^-6</f>
        <v>0.2006916</v>
      </c>
      <c r="R9713" s="3" cm="1">
        <f t="array" ref="R9713">AVERAGE(VLOOKUP(_xlfn.TEXTSPLIT(Table1[[#This Row],[Fuel (no space after comma)]], ","), FuelList_Final_EF!$A$2:$B$65, 2, FALSE))</f>
        <v>53.06</v>
      </c>
      <c r="S9713" s="3">
        <f>Table1[[#This Row],[Generation (TWh)]]*10^9*VLOOKUP(Table1[[#This Row],[Turbine/Engine Technology]],Technology_HR!$A$2:$B$11,2,FALSE)*10^-6</f>
        <v>2209614.5159999998</v>
      </c>
      <c r="T9713" s="5">
        <f>Table1[[#This Row],[Fuel Consumption (mmBtu)]]*Table1[[#This Row],[Emission Factor (kg CO2/ mmBtu)]]*10^3</f>
        <v>117242146218.96001</v>
      </c>
      <c r="U9713" s="3">
        <f>Table1[[#This Row],[Emissions (g CO2)]]/(Table1[[#This Row],[Generation (TWh)]]*10^9)</f>
        <v>584.19060000000002</v>
      </c>
    </row>
    <row r="9714" spans="1:21" x14ac:dyDescent="0.35">
      <c r="A9714" t="s">
        <v>2436</v>
      </c>
      <c r="B9714" t="s">
        <v>3239</v>
      </c>
      <c r="C9714" t="str">
        <f>SUBSTITUTE(Table1[[#This Row],[Fuel]],", ",",")</f>
        <v>fossil gas: natural gas</v>
      </c>
      <c r="D9714" t="s">
        <v>3239</v>
      </c>
      <c r="H9714" t="s">
        <v>3436</v>
      </c>
      <c r="I9714">
        <v>58</v>
      </c>
      <c r="J9714" t="s">
        <v>3446</v>
      </c>
      <c r="K9714">
        <v>2012</v>
      </c>
      <c r="L9714" t="s">
        <v>29</v>
      </c>
      <c r="M9714" t="s">
        <v>29</v>
      </c>
      <c r="N9714">
        <v>37.574399999999997</v>
      </c>
      <c r="O9714">
        <v>-120.985</v>
      </c>
      <c r="P9714" t="s">
        <v>3613</v>
      </c>
      <c r="Q9714" s="3">
        <f>Table1[[#This Row],[Capacity (MW)]]*0.395*8760*10^-6</f>
        <v>0.2006916</v>
      </c>
      <c r="R9714" s="3" cm="1">
        <f t="array" ref="R9714">AVERAGE(VLOOKUP(_xlfn.TEXTSPLIT(Table1[[#This Row],[Fuel (no space after comma)]], ","), FuelList_Final_EF!$A$2:$B$65, 2, FALSE))</f>
        <v>53.06</v>
      </c>
      <c r="S9714" s="3">
        <f>Table1[[#This Row],[Generation (TWh)]]*10^9*VLOOKUP(Table1[[#This Row],[Turbine/Engine Technology]],Technology_HR!$A$2:$B$11,2,FALSE)*10^-6</f>
        <v>2209614.5159999998</v>
      </c>
      <c r="T9714" s="5">
        <f>Table1[[#This Row],[Fuel Consumption (mmBtu)]]*Table1[[#This Row],[Emission Factor (kg CO2/ mmBtu)]]*10^3</f>
        <v>117242146218.96001</v>
      </c>
      <c r="U9714" s="3">
        <f>Table1[[#This Row],[Emissions (g CO2)]]/(Table1[[#This Row],[Generation (TWh)]]*10^9)</f>
        <v>584.19060000000002</v>
      </c>
    </row>
    <row r="9715" spans="1:21" x14ac:dyDescent="0.35">
      <c r="A9715" t="s">
        <v>2437</v>
      </c>
      <c r="B9715" t="s">
        <v>3239</v>
      </c>
      <c r="C9715" t="str">
        <f>SUBSTITUTE(Table1[[#This Row],[Fuel]],", ",",")</f>
        <v>fossil gas: natural gas</v>
      </c>
      <c r="D9715" t="s">
        <v>3239</v>
      </c>
      <c r="H9715" t="s">
        <v>3436</v>
      </c>
      <c r="I9715">
        <v>227</v>
      </c>
      <c r="J9715" t="s">
        <v>3446</v>
      </c>
      <c r="K9715">
        <v>2016</v>
      </c>
      <c r="L9715" t="s">
        <v>29</v>
      </c>
      <c r="M9715" t="s">
        <v>29</v>
      </c>
      <c r="N9715">
        <v>45.063747999999997</v>
      </c>
      <c r="O9715">
        <v>-84.82535</v>
      </c>
      <c r="P9715" t="s">
        <v>3613</v>
      </c>
      <c r="Q9715" s="3">
        <f>Table1[[#This Row],[Capacity (MW)]]*0.395*8760*10^-6</f>
        <v>0.78546539999999998</v>
      </c>
      <c r="R9715" s="3" cm="1">
        <f t="array" ref="R9715">AVERAGE(VLOOKUP(_xlfn.TEXTSPLIT(Table1[[#This Row],[Fuel (no space after comma)]], ","), FuelList_Final_EF!$A$2:$B$65, 2, FALSE))</f>
        <v>53.06</v>
      </c>
      <c r="S9715" s="3">
        <f>Table1[[#This Row],[Generation (TWh)]]*10^9*VLOOKUP(Table1[[#This Row],[Turbine/Engine Technology]],Technology_HR!$A$2:$B$11,2,FALSE)*10^-6</f>
        <v>8647974.0539999995</v>
      </c>
      <c r="T9715" s="5">
        <f>Table1[[#This Row],[Fuel Consumption (mmBtu)]]*Table1[[#This Row],[Emission Factor (kg CO2/ mmBtu)]]*10^3</f>
        <v>458861503305.23999</v>
      </c>
      <c r="U9715" s="3">
        <f>Table1[[#This Row],[Emissions (g CO2)]]/(Table1[[#This Row],[Generation (TWh)]]*10^9)</f>
        <v>584.19060000000002</v>
      </c>
    </row>
    <row r="9716" spans="1:21" x14ac:dyDescent="0.35">
      <c r="A9716" t="s">
        <v>2437</v>
      </c>
      <c r="B9716" t="s">
        <v>3239</v>
      </c>
      <c r="C9716" t="str">
        <f>SUBSTITUTE(Table1[[#This Row],[Fuel]],", ",",")</f>
        <v>fossil gas: natural gas</v>
      </c>
      <c r="D9716" t="s">
        <v>3239</v>
      </c>
      <c r="H9716" t="s">
        <v>3436</v>
      </c>
      <c r="I9716">
        <v>227</v>
      </c>
      <c r="J9716" t="s">
        <v>3446</v>
      </c>
      <c r="K9716">
        <v>2016</v>
      </c>
      <c r="L9716" t="s">
        <v>29</v>
      </c>
      <c r="M9716" t="s">
        <v>29</v>
      </c>
      <c r="N9716">
        <v>45.063747999999997</v>
      </c>
      <c r="O9716">
        <v>-84.82535</v>
      </c>
      <c r="P9716" t="s">
        <v>3613</v>
      </c>
      <c r="Q9716" s="3">
        <f>Table1[[#This Row],[Capacity (MW)]]*0.395*8760*10^-6</f>
        <v>0.78546539999999998</v>
      </c>
      <c r="R9716" s="3" cm="1">
        <f t="array" ref="R9716">AVERAGE(VLOOKUP(_xlfn.TEXTSPLIT(Table1[[#This Row],[Fuel (no space after comma)]], ","), FuelList_Final_EF!$A$2:$B$65, 2, FALSE))</f>
        <v>53.06</v>
      </c>
      <c r="S9716" s="3">
        <f>Table1[[#This Row],[Generation (TWh)]]*10^9*VLOOKUP(Table1[[#This Row],[Turbine/Engine Technology]],Technology_HR!$A$2:$B$11,2,FALSE)*10^-6</f>
        <v>8647974.0539999995</v>
      </c>
      <c r="T9716" s="5">
        <f>Table1[[#This Row],[Fuel Consumption (mmBtu)]]*Table1[[#This Row],[Emission Factor (kg CO2/ mmBtu)]]*10^3</f>
        <v>458861503305.23999</v>
      </c>
      <c r="U9716" s="3">
        <f>Table1[[#This Row],[Emissions (g CO2)]]/(Table1[[#This Row],[Generation (TWh)]]*10^9)</f>
        <v>584.19060000000002</v>
      </c>
    </row>
    <row r="9717" spans="1:21" x14ac:dyDescent="0.35">
      <c r="A9717" t="s">
        <v>2438</v>
      </c>
      <c r="B9717" t="s">
        <v>3239</v>
      </c>
      <c r="C9717" t="str">
        <f>SUBSTITUTE(Table1[[#This Row],[Fuel]],", ",",")</f>
        <v>fossil gas: natural gas</v>
      </c>
      <c r="D9717" t="s">
        <v>3239</v>
      </c>
      <c r="H9717" t="s">
        <v>3436</v>
      </c>
      <c r="I9717">
        <v>50</v>
      </c>
      <c r="J9717" t="s">
        <v>3446</v>
      </c>
      <c r="K9717">
        <v>1988</v>
      </c>
      <c r="L9717" t="s">
        <v>29</v>
      </c>
      <c r="M9717" t="s">
        <v>29</v>
      </c>
      <c r="N9717">
        <v>37.732532999999997</v>
      </c>
      <c r="O9717">
        <v>-121.116</v>
      </c>
      <c r="P9717" t="s">
        <v>3613</v>
      </c>
      <c r="Q9717" s="3">
        <f>Table1[[#This Row],[Capacity (MW)]]*0.395*8760*10^-6</f>
        <v>0.17301</v>
      </c>
      <c r="R9717" s="3" cm="1">
        <f t="array" ref="R9717">AVERAGE(VLOOKUP(_xlfn.TEXTSPLIT(Table1[[#This Row],[Fuel (no space after comma)]], ","), FuelList_Final_EF!$A$2:$B$65, 2, FALSE))</f>
        <v>53.06</v>
      </c>
      <c r="S9717" s="3">
        <f>Table1[[#This Row],[Generation (TWh)]]*10^9*VLOOKUP(Table1[[#This Row],[Turbine/Engine Technology]],Technology_HR!$A$2:$B$11,2,FALSE)*10^-6</f>
        <v>1904840.0999999999</v>
      </c>
      <c r="T9717" s="5">
        <f>Table1[[#This Row],[Fuel Consumption (mmBtu)]]*Table1[[#This Row],[Emission Factor (kg CO2/ mmBtu)]]*10^3</f>
        <v>101070815706</v>
      </c>
      <c r="U9717" s="3">
        <f>Table1[[#This Row],[Emissions (g CO2)]]/(Table1[[#This Row],[Generation (TWh)]]*10^9)</f>
        <v>584.19060000000002</v>
      </c>
    </row>
    <row r="9718" spans="1:21" x14ac:dyDescent="0.35">
      <c r="A9718" t="s">
        <v>2439</v>
      </c>
      <c r="B9718" t="s">
        <v>3275</v>
      </c>
      <c r="C9718" t="str">
        <f>SUBSTITUTE(Table1[[#This Row],[Fuel]],", ",",")</f>
        <v>fossil liquids: fuel oil</v>
      </c>
      <c r="D9718" t="s">
        <v>3275</v>
      </c>
      <c r="H9718" t="s">
        <v>3436</v>
      </c>
      <c r="I9718">
        <v>57.4</v>
      </c>
      <c r="J9718" t="s">
        <v>3446</v>
      </c>
      <c r="K9718">
        <v>2005</v>
      </c>
      <c r="L9718" t="s">
        <v>29</v>
      </c>
      <c r="M9718" t="s">
        <v>29</v>
      </c>
      <c r="N9718">
        <v>42.027200000000001</v>
      </c>
      <c r="O9718">
        <v>-93.582800000000006</v>
      </c>
      <c r="P9718" t="s">
        <v>3613</v>
      </c>
      <c r="Q9718" s="3">
        <f>Table1[[#This Row],[Capacity (MW)]]*0.395*8760*10^-6</f>
        <v>0.19861548000000001</v>
      </c>
      <c r="R9718" s="3" cm="1">
        <f t="array" ref="R9718">AVERAGE(VLOOKUP(_xlfn.TEXTSPLIT(Table1[[#This Row],[Fuel (no space after comma)]], ","), FuelList_Final_EF!$A$2:$B$65, 2, FALSE))</f>
        <v>78.106682297772565</v>
      </c>
      <c r="S9718" s="3">
        <f>Table1[[#This Row],[Generation (TWh)]]*10^9*VLOOKUP(Table1[[#This Row],[Turbine/Engine Technology]],Technology_HR!$A$2:$B$11,2,FALSE)*10^-6</f>
        <v>2186756.4347999999</v>
      </c>
      <c r="T9718" s="5">
        <f>Table1[[#This Row],[Fuel Consumption (mmBtu)]]*Table1[[#This Row],[Emission Factor (kg CO2/ mmBtu)]]*10^3</f>
        <v>170800290115.53342</v>
      </c>
      <c r="U9718" s="3">
        <f>Table1[[#This Row],[Emissions (g CO2)]]/(Table1[[#This Row],[Generation (TWh)]]*10^9)</f>
        <v>859.95457209847598</v>
      </c>
    </row>
    <row r="9719" spans="1:21" x14ac:dyDescent="0.35">
      <c r="A9719" t="s">
        <v>2439</v>
      </c>
      <c r="B9719" t="s">
        <v>3279</v>
      </c>
      <c r="C9719" t="str">
        <f>SUBSTITUTE(Table1[[#This Row],[Fuel]],", ",",")</f>
        <v>fossil gas: natural gas,bioenergy: unknown</v>
      </c>
      <c r="D9719" t="s">
        <v>3239</v>
      </c>
      <c r="E9719" t="s">
        <v>3643</v>
      </c>
      <c r="H9719" t="s">
        <v>3440</v>
      </c>
      <c r="I9719">
        <v>71.3</v>
      </c>
      <c r="J9719" t="s">
        <v>3446</v>
      </c>
      <c r="K9719">
        <v>2016</v>
      </c>
      <c r="L9719" t="s">
        <v>29</v>
      </c>
      <c r="M9719" t="s">
        <v>29</v>
      </c>
      <c r="N9719">
        <v>42.025382999999998</v>
      </c>
      <c r="O9719">
        <v>-93.607896999999994</v>
      </c>
      <c r="P9719" t="s">
        <v>3613</v>
      </c>
      <c r="Q9719" s="3">
        <f>Table1[[#This Row],[Capacity (MW)]]*0.395*8760*10^-6</f>
        <v>0.24671225999999996</v>
      </c>
      <c r="R9719" s="3" cm="1">
        <f t="array" ref="R9719">AVERAGE(VLOOKUP(_xlfn.TEXTSPLIT(Table1[[#This Row],[Fuel (no space after comma)]], ","), FuelList_Final_EF!$A$2:$B$65, 2, FALSE))</f>
        <v>63.548749999999998</v>
      </c>
      <c r="S9719" s="3">
        <f>Table1[[#This Row],[Generation (TWh)]]*10^9*VLOOKUP(Table1[[#This Row],[Turbine/Engine Technology]],Technology_HR!$A$2:$B$11,2,FALSE)*10^-6</f>
        <v>2537435.5940999994</v>
      </c>
      <c r="T9719" s="5">
        <f>Table1[[#This Row],[Fuel Consumption (mmBtu)]]*Table1[[#This Row],[Emission Factor (kg CO2/ mmBtu)]]*10^3</f>
        <v>161250860210.56232</v>
      </c>
      <c r="U9719" s="3">
        <f>Table1[[#This Row],[Emissions (g CO2)]]/(Table1[[#This Row],[Generation (TWh)]]*10^9)</f>
        <v>653.59889374999989</v>
      </c>
    </row>
    <row r="9720" spans="1:21" x14ac:dyDescent="0.35">
      <c r="A9720" t="s">
        <v>2440</v>
      </c>
      <c r="B9720" t="s">
        <v>3239</v>
      </c>
      <c r="C9720" t="str">
        <f>SUBSTITUTE(Table1[[#This Row],[Fuel]],", ",",")</f>
        <v>fossil gas: natural gas</v>
      </c>
      <c r="D9720" t="s">
        <v>3239</v>
      </c>
      <c r="H9720" t="s">
        <v>3440</v>
      </c>
      <c r="I9720">
        <v>50</v>
      </c>
      <c r="J9720" t="s">
        <v>3448</v>
      </c>
      <c r="K9720">
        <v>1959</v>
      </c>
      <c r="L9720" t="s">
        <v>29</v>
      </c>
      <c r="M9720" t="s">
        <v>29</v>
      </c>
      <c r="N9720">
        <v>35.084699999999998</v>
      </c>
      <c r="O9720">
        <v>-98.23</v>
      </c>
      <c r="P9720" t="s">
        <v>3613</v>
      </c>
      <c r="Q9720" s="3">
        <f>Table1[[#This Row],[Capacity (MW)]]*0.395*8760*10^-6</f>
        <v>0.17301</v>
      </c>
      <c r="R9720" s="3" cm="1">
        <f t="array" ref="R9720">AVERAGE(VLOOKUP(_xlfn.TEXTSPLIT(Table1[[#This Row],[Fuel (no space after comma)]], ","), FuelList_Final_EF!$A$2:$B$65, 2, FALSE))</f>
        <v>53.06</v>
      </c>
      <c r="S9720" s="3">
        <f>Table1[[#This Row],[Generation (TWh)]]*10^9*VLOOKUP(Table1[[#This Row],[Turbine/Engine Technology]],Technology_HR!$A$2:$B$11,2,FALSE)*10^-6</f>
        <v>1779407.8499999999</v>
      </c>
      <c r="T9720" s="5">
        <f>Table1[[#This Row],[Fuel Consumption (mmBtu)]]*Table1[[#This Row],[Emission Factor (kg CO2/ mmBtu)]]*10^3</f>
        <v>94415380521</v>
      </c>
      <c r="U9720" s="3">
        <f>Table1[[#This Row],[Emissions (g CO2)]]/(Table1[[#This Row],[Generation (TWh)]]*10^9)</f>
        <v>545.72209999999995</v>
      </c>
    </row>
    <row r="9721" spans="1:21" x14ac:dyDescent="0.35">
      <c r="A9721" t="s">
        <v>2440</v>
      </c>
      <c r="B9721" t="s">
        <v>3239</v>
      </c>
      <c r="C9721" t="str">
        <f>SUBSTITUTE(Table1[[#This Row],[Fuel]],", ",",")</f>
        <v>fossil gas: natural gas</v>
      </c>
      <c r="D9721" t="s">
        <v>3239</v>
      </c>
      <c r="H9721" t="s">
        <v>3438</v>
      </c>
      <c r="I9721">
        <v>105</v>
      </c>
      <c r="J9721" t="s">
        <v>3446</v>
      </c>
      <c r="K9721">
        <v>1977</v>
      </c>
      <c r="L9721" t="s">
        <v>29</v>
      </c>
      <c r="M9721" t="s">
        <v>29</v>
      </c>
      <c r="N9721">
        <v>35.084699999999998</v>
      </c>
      <c r="O9721">
        <v>-98.23</v>
      </c>
      <c r="P9721" t="s">
        <v>3613</v>
      </c>
      <c r="Q9721" s="3">
        <f>Table1[[#This Row],[Capacity (MW)]]*0.395*8760*10^-6</f>
        <v>0.36332100000000001</v>
      </c>
      <c r="R9721" s="3" cm="1">
        <f t="array" ref="R9721">AVERAGE(VLOOKUP(_xlfn.TEXTSPLIT(Table1[[#This Row],[Fuel (no space after comma)]], ","), FuelList_Final_EF!$A$2:$B$65, 2, FALSE))</f>
        <v>53.06</v>
      </c>
      <c r="S9721" s="3">
        <f>Table1[[#This Row],[Generation (TWh)]]*10^9*VLOOKUP(Table1[[#This Row],[Turbine/Engine Technology]],Technology_HR!$A$2:$B$11,2,FALSE)*10^-6</f>
        <v>2742710.2289999998</v>
      </c>
      <c r="T9721" s="5">
        <f>Table1[[#This Row],[Fuel Consumption (mmBtu)]]*Table1[[#This Row],[Emission Factor (kg CO2/ mmBtu)]]*10^3</f>
        <v>145528204750.73999</v>
      </c>
      <c r="U9721" s="3">
        <f>Table1[[#This Row],[Emissions (g CO2)]]/(Table1[[#This Row],[Generation (TWh)]]*10^9)</f>
        <v>400.54993999999999</v>
      </c>
    </row>
    <row r="9722" spans="1:21" x14ac:dyDescent="0.35">
      <c r="A9722" t="s">
        <v>2440</v>
      </c>
      <c r="B9722" t="s">
        <v>3239</v>
      </c>
      <c r="C9722" t="str">
        <f>SUBSTITUTE(Table1[[#This Row],[Fuel]],", ",",")</f>
        <v>fossil gas: natural gas</v>
      </c>
      <c r="D9722" t="s">
        <v>3239</v>
      </c>
      <c r="H9722" t="s">
        <v>3438</v>
      </c>
      <c r="I9722">
        <v>105</v>
      </c>
      <c r="J9722" t="s">
        <v>3446</v>
      </c>
      <c r="K9722">
        <v>1977</v>
      </c>
      <c r="L9722" t="s">
        <v>29</v>
      </c>
      <c r="M9722" t="s">
        <v>29</v>
      </c>
      <c r="N9722">
        <v>35.084699999999998</v>
      </c>
      <c r="O9722">
        <v>-98.23</v>
      </c>
      <c r="P9722" t="s">
        <v>3613</v>
      </c>
      <c r="Q9722" s="3">
        <f>Table1[[#This Row],[Capacity (MW)]]*0.395*8760*10^-6</f>
        <v>0.36332100000000001</v>
      </c>
      <c r="R9722" s="3" cm="1">
        <f t="array" ref="R9722">AVERAGE(VLOOKUP(_xlfn.TEXTSPLIT(Table1[[#This Row],[Fuel (no space after comma)]], ","), FuelList_Final_EF!$A$2:$B$65, 2, FALSE))</f>
        <v>53.06</v>
      </c>
      <c r="S9722" s="3">
        <f>Table1[[#This Row],[Generation (TWh)]]*10^9*VLOOKUP(Table1[[#This Row],[Turbine/Engine Technology]],Technology_HR!$A$2:$B$11,2,FALSE)*10^-6</f>
        <v>2742710.2289999998</v>
      </c>
      <c r="T9722" s="5">
        <f>Table1[[#This Row],[Fuel Consumption (mmBtu)]]*Table1[[#This Row],[Emission Factor (kg CO2/ mmBtu)]]*10^3</f>
        <v>145528204750.73999</v>
      </c>
      <c r="U9722" s="3">
        <f>Table1[[#This Row],[Emissions (g CO2)]]/(Table1[[#This Row],[Generation (TWh)]]*10^9)</f>
        <v>400.54993999999999</v>
      </c>
    </row>
    <row r="9723" spans="1:21" x14ac:dyDescent="0.35">
      <c r="A9723" t="s">
        <v>2440</v>
      </c>
      <c r="B9723" t="s">
        <v>3239</v>
      </c>
      <c r="C9723" t="str">
        <f>SUBSTITUTE(Table1[[#This Row],[Fuel]],", ",",")</f>
        <v>fossil gas: natural gas</v>
      </c>
      <c r="D9723" t="s">
        <v>3239</v>
      </c>
      <c r="H9723" t="s">
        <v>3438</v>
      </c>
      <c r="I9723">
        <v>105</v>
      </c>
      <c r="J9723" t="s">
        <v>3446</v>
      </c>
      <c r="K9723">
        <v>1977</v>
      </c>
      <c r="L9723" t="s">
        <v>29</v>
      </c>
      <c r="M9723" t="s">
        <v>29</v>
      </c>
      <c r="N9723">
        <v>35.084699999999998</v>
      </c>
      <c r="O9723">
        <v>-98.23</v>
      </c>
      <c r="P9723" t="s">
        <v>3613</v>
      </c>
      <c r="Q9723" s="3">
        <f>Table1[[#This Row],[Capacity (MW)]]*0.395*8760*10^-6</f>
        <v>0.36332100000000001</v>
      </c>
      <c r="R9723" s="3" cm="1">
        <f t="array" ref="R9723">AVERAGE(VLOOKUP(_xlfn.TEXTSPLIT(Table1[[#This Row],[Fuel (no space after comma)]], ","), FuelList_Final_EF!$A$2:$B$65, 2, FALSE))</f>
        <v>53.06</v>
      </c>
      <c r="S9723" s="3">
        <f>Table1[[#This Row],[Generation (TWh)]]*10^9*VLOOKUP(Table1[[#This Row],[Turbine/Engine Technology]],Technology_HR!$A$2:$B$11,2,FALSE)*10^-6</f>
        <v>2742710.2289999998</v>
      </c>
      <c r="T9723" s="5">
        <f>Table1[[#This Row],[Fuel Consumption (mmBtu)]]*Table1[[#This Row],[Emission Factor (kg CO2/ mmBtu)]]*10^3</f>
        <v>145528204750.73999</v>
      </c>
      <c r="U9723" s="3">
        <f>Table1[[#This Row],[Emissions (g CO2)]]/(Table1[[#This Row],[Generation (TWh)]]*10^9)</f>
        <v>400.54993999999999</v>
      </c>
    </row>
    <row r="9724" spans="1:21" x14ac:dyDescent="0.35">
      <c r="A9724" t="s">
        <v>2441</v>
      </c>
      <c r="B9724" t="s">
        <v>3243</v>
      </c>
      <c r="C9724" t="str">
        <f>SUBSTITUTE(Table1[[#This Row],[Fuel]],", ",",")</f>
        <v>fossil gas: natural gas,fossil liquids: fuel oil</v>
      </c>
      <c r="D9724" t="s">
        <v>3239</v>
      </c>
      <c r="E9724" t="s">
        <v>3275</v>
      </c>
      <c r="H9724" t="s">
        <v>3440</v>
      </c>
      <c r="I9724">
        <v>556</v>
      </c>
      <c r="J9724" t="s">
        <v>3446</v>
      </c>
      <c r="K9724">
        <v>1974</v>
      </c>
      <c r="L9724" t="s">
        <v>29</v>
      </c>
      <c r="M9724" t="s">
        <v>29</v>
      </c>
      <c r="N9724">
        <v>28.184443999999999</v>
      </c>
      <c r="O9724">
        <v>-82.788610000000006</v>
      </c>
      <c r="P9724" t="s">
        <v>3613</v>
      </c>
      <c r="Q9724" s="3">
        <f>Table1[[#This Row],[Capacity (MW)]]*0.395*8760*10^-6</f>
        <v>1.9238711999999998</v>
      </c>
      <c r="R9724" s="3" cm="1">
        <f t="array" ref="R9724">AVERAGE(VLOOKUP(_xlfn.TEXTSPLIT(Table1[[#This Row],[Fuel (no space after comma)]], ","), FuelList_Final_EF!$A$2:$B$65, 2, FALSE))</f>
        <v>65.583341148886291</v>
      </c>
      <c r="S9724" s="3">
        <f>Table1[[#This Row],[Generation (TWh)]]*10^9*VLOOKUP(Table1[[#This Row],[Turbine/Engine Technology]],Technology_HR!$A$2:$B$11,2,FALSE)*10^-6</f>
        <v>19787015.291999996</v>
      </c>
      <c r="T9724" s="5">
        <f>Table1[[#This Row],[Fuel Consumption (mmBtu)]]*Table1[[#This Row],[Emission Factor (kg CO2/ mmBtu)]]*10^3</f>
        <v>1297698574213.4656</v>
      </c>
      <c r="U9724" s="3">
        <f>Table1[[#This Row],[Emissions (g CO2)]]/(Table1[[#This Row],[Generation (TWh)]]*10^9)</f>
        <v>674.52466371629544</v>
      </c>
    </row>
    <row r="9725" spans="1:21" x14ac:dyDescent="0.35">
      <c r="A9725" t="s">
        <v>2441</v>
      </c>
      <c r="B9725" t="s">
        <v>3243</v>
      </c>
      <c r="C9725" t="str">
        <f>SUBSTITUTE(Table1[[#This Row],[Fuel]],", ",",")</f>
        <v>fossil gas: natural gas,fossil liquids: fuel oil</v>
      </c>
      <c r="D9725" t="s">
        <v>3239</v>
      </c>
      <c r="E9725" t="s">
        <v>3275</v>
      </c>
      <c r="H9725" t="s">
        <v>3440</v>
      </c>
      <c r="I9725">
        <v>556</v>
      </c>
      <c r="J9725" t="s">
        <v>3446</v>
      </c>
      <c r="K9725">
        <v>1978</v>
      </c>
      <c r="L9725" t="s">
        <v>29</v>
      </c>
      <c r="M9725" t="s">
        <v>29</v>
      </c>
      <c r="N9725">
        <v>28.184443999999999</v>
      </c>
      <c r="O9725">
        <v>-82.788610000000006</v>
      </c>
      <c r="P9725" t="s">
        <v>3613</v>
      </c>
      <c r="Q9725" s="3">
        <f>Table1[[#This Row],[Capacity (MW)]]*0.395*8760*10^-6</f>
        <v>1.9238711999999998</v>
      </c>
      <c r="R9725" s="3" cm="1">
        <f t="array" ref="R9725">AVERAGE(VLOOKUP(_xlfn.TEXTSPLIT(Table1[[#This Row],[Fuel (no space after comma)]], ","), FuelList_Final_EF!$A$2:$B$65, 2, FALSE))</f>
        <v>65.583341148886291</v>
      </c>
      <c r="S9725" s="3">
        <f>Table1[[#This Row],[Generation (TWh)]]*10^9*VLOOKUP(Table1[[#This Row],[Turbine/Engine Technology]],Technology_HR!$A$2:$B$11,2,FALSE)*10^-6</f>
        <v>19787015.291999996</v>
      </c>
      <c r="T9725" s="5">
        <f>Table1[[#This Row],[Fuel Consumption (mmBtu)]]*Table1[[#This Row],[Emission Factor (kg CO2/ mmBtu)]]*10^3</f>
        <v>1297698574213.4656</v>
      </c>
      <c r="U9725" s="3">
        <f>Table1[[#This Row],[Emissions (g CO2)]]/(Table1[[#This Row],[Generation (TWh)]]*10^9)</f>
        <v>674.52466371629544</v>
      </c>
    </row>
    <row r="9726" spans="1:21" x14ac:dyDescent="0.35">
      <c r="A9726" t="s">
        <v>2442</v>
      </c>
      <c r="B9726" t="s">
        <v>3243</v>
      </c>
      <c r="C9726" t="str">
        <f>SUBSTITUTE(Table1[[#This Row],[Fuel]],", ",",")</f>
        <v>fossil gas: natural gas,fossil liquids: fuel oil</v>
      </c>
      <c r="D9726" t="s">
        <v>3239</v>
      </c>
      <c r="E9726" t="s">
        <v>3275</v>
      </c>
      <c r="H9726" t="s">
        <v>3436</v>
      </c>
      <c r="I9726">
        <v>86</v>
      </c>
      <c r="J9726" t="s">
        <v>3446</v>
      </c>
      <c r="K9726">
        <v>2004</v>
      </c>
      <c r="L9726" t="s">
        <v>29</v>
      </c>
      <c r="M9726" t="s">
        <v>29</v>
      </c>
      <c r="N9726">
        <v>40.052900000000001</v>
      </c>
      <c r="O9726">
        <v>-85.738900000000001</v>
      </c>
      <c r="P9726" t="s">
        <v>3613</v>
      </c>
      <c r="Q9726" s="3">
        <f>Table1[[#This Row],[Capacity (MW)]]*0.395*8760*10^-6</f>
        <v>0.29757719999999999</v>
      </c>
      <c r="R9726" s="3" cm="1">
        <f t="array" ref="R9726">AVERAGE(VLOOKUP(_xlfn.TEXTSPLIT(Table1[[#This Row],[Fuel (no space after comma)]], ","), FuelList_Final_EF!$A$2:$B$65, 2, FALSE))</f>
        <v>65.583341148886291</v>
      </c>
      <c r="S9726" s="3">
        <f>Table1[[#This Row],[Generation (TWh)]]*10^9*VLOOKUP(Table1[[#This Row],[Turbine/Engine Technology]],Technology_HR!$A$2:$B$11,2,FALSE)*10^-6</f>
        <v>3276324.9720000001</v>
      </c>
      <c r="T9726" s="5">
        <f>Table1[[#This Row],[Fuel Consumption (mmBtu)]]*Table1[[#This Row],[Emission Factor (kg CO2/ mmBtu)]]*10^3</f>
        <v>214872338353.29132</v>
      </c>
      <c r="U9726" s="3">
        <f>Table1[[#This Row],[Emissions (g CO2)]]/(Table1[[#This Row],[Generation (TWh)]]*10^9)</f>
        <v>722.072586049238</v>
      </c>
    </row>
    <row r="9727" spans="1:21" x14ac:dyDescent="0.35">
      <c r="A9727" t="s">
        <v>2443</v>
      </c>
      <c r="B9727" t="s">
        <v>3243</v>
      </c>
      <c r="C9727" t="str">
        <f>SUBSTITUTE(Table1[[#This Row],[Fuel]],", ",",")</f>
        <v>fossil gas: natural gas,fossil liquids: fuel oil</v>
      </c>
      <c r="D9727" t="s">
        <v>3239</v>
      </c>
      <c r="E9727" t="s">
        <v>3275</v>
      </c>
      <c r="H9727" t="s">
        <v>3436</v>
      </c>
      <c r="I9727">
        <v>120</v>
      </c>
      <c r="J9727" t="s">
        <v>3446</v>
      </c>
      <c r="K9727">
        <v>1994</v>
      </c>
      <c r="L9727" t="s">
        <v>29</v>
      </c>
      <c r="M9727">
        <v>2025</v>
      </c>
      <c r="N9727">
        <v>43.603470000000002</v>
      </c>
      <c r="O9727">
        <v>-96.635599999999997</v>
      </c>
      <c r="P9727" t="s">
        <v>3613</v>
      </c>
      <c r="Q9727" s="3">
        <f>Table1[[#This Row],[Capacity (MW)]]*0.395*8760*10^-6</f>
        <v>0.41522400000000004</v>
      </c>
      <c r="R9727" s="3" cm="1">
        <f t="array" ref="R9727">AVERAGE(VLOOKUP(_xlfn.TEXTSPLIT(Table1[[#This Row],[Fuel (no space after comma)]], ","), FuelList_Final_EF!$A$2:$B$65, 2, FALSE))</f>
        <v>65.583341148886291</v>
      </c>
      <c r="S9727" s="3">
        <f>Table1[[#This Row],[Generation (TWh)]]*10^9*VLOOKUP(Table1[[#This Row],[Turbine/Engine Technology]],Technology_HR!$A$2:$B$11,2,FALSE)*10^-6</f>
        <v>4571616.2400000012</v>
      </c>
      <c r="T9727" s="5">
        <f>Table1[[#This Row],[Fuel Consumption (mmBtu)]]*Table1[[#This Row],[Emission Factor (kg CO2/ mmBtu)]]*10^3</f>
        <v>299821867469.70892</v>
      </c>
      <c r="U9727" s="3">
        <f>Table1[[#This Row],[Emissions (g CO2)]]/(Table1[[#This Row],[Generation (TWh)]]*10^9)</f>
        <v>722.07258604923823</v>
      </c>
    </row>
    <row r="9728" spans="1:21" x14ac:dyDescent="0.35">
      <c r="A9728" t="s">
        <v>2443</v>
      </c>
      <c r="B9728" t="s">
        <v>3243</v>
      </c>
      <c r="C9728" t="str">
        <f>SUBSTITUTE(Table1[[#This Row],[Fuel]],", ",",")</f>
        <v>fossil gas: natural gas,fossil liquids: fuel oil</v>
      </c>
      <c r="D9728" t="s">
        <v>3239</v>
      </c>
      <c r="E9728" t="s">
        <v>3275</v>
      </c>
      <c r="H9728" t="s">
        <v>3436</v>
      </c>
      <c r="I9728">
        <v>120</v>
      </c>
      <c r="J9728" t="s">
        <v>3446</v>
      </c>
      <c r="K9728">
        <v>1994</v>
      </c>
      <c r="L9728" t="s">
        <v>29</v>
      </c>
      <c r="M9728">
        <v>2025</v>
      </c>
      <c r="N9728">
        <v>43.603470000000002</v>
      </c>
      <c r="O9728">
        <v>-96.635599999999997</v>
      </c>
      <c r="P9728" t="s">
        <v>3613</v>
      </c>
      <c r="Q9728" s="3">
        <f>Table1[[#This Row],[Capacity (MW)]]*0.395*8760*10^-6</f>
        <v>0.41522400000000004</v>
      </c>
      <c r="R9728" s="3" cm="1">
        <f t="array" ref="R9728">AVERAGE(VLOOKUP(_xlfn.TEXTSPLIT(Table1[[#This Row],[Fuel (no space after comma)]], ","), FuelList_Final_EF!$A$2:$B$65, 2, FALSE))</f>
        <v>65.583341148886291</v>
      </c>
      <c r="S9728" s="3">
        <f>Table1[[#This Row],[Generation (TWh)]]*10^9*VLOOKUP(Table1[[#This Row],[Turbine/Engine Technology]],Technology_HR!$A$2:$B$11,2,FALSE)*10^-6</f>
        <v>4571616.2400000012</v>
      </c>
      <c r="T9728" s="5">
        <f>Table1[[#This Row],[Fuel Consumption (mmBtu)]]*Table1[[#This Row],[Emission Factor (kg CO2/ mmBtu)]]*10^3</f>
        <v>299821867469.70892</v>
      </c>
      <c r="U9728" s="3">
        <f>Table1[[#This Row],[Emissions (g CO2)]]/(Table1[[#This Row],[Generation (TWh)]]*10^9)</f>
        <v>722.07258604923823</v>
      </c>
    </row>
    <row r="9729" spans="1:21" x14ac:dyDescent="0.35">
      <c r="A9729" t="s">
        <v>2443</v>
      </c>
      <c r="B9729" t="s">
        <v>3239</v>
      </c>
      <c r="C9729" t="str">
        <f>SUBSTITUTE(Table1[[#This Row],[Fuel]],", ",",")</f>
        <v>fossil gas: natural gas</v>
      </c>
      <c r="D9729" t="s">
        <v>3239</v>
      </c>
      <c r="H9729" t="s">
        <v>3436</v>
      </c>
      <c r="I9729">
        <v>166</v>
      </c>
      <c r="J9729" t="s">
        <v>3446</v>
      </c>
      <c r="K9729">
        <v>2005</v>
      </c>
      <c r="L9729" t="s">
        <v>29</v>
      </c>
      <c r="M9729" t="s">
        <v>29</v>
      </c>
      <c r="N9729">
        <v>43.603470000000002</v>
      </c>
      <c r="O9729">
        <v>-96.635599999999997</v>
      </c>
      <c r="P9729" t="s">
        <v>3613</v>
      </c>
      <c r="Q9729" s="3">
        <f>Table1[[#This Row],[Capacity (MW)]]*0.395*8760*10^-6</f>
        <v>0.57439320000000005</v>
      </c>
      <c r="R9729" s="3" cm="1">
        <f t="array" ref="R9729">AVERAGE(VLOOKUP(_xlfn.TEXTSPLIT(Table1[[#This Row],[Fuel (no space after comma)]], ","), FuelList_Final_EF!$A$2:$B$65, 2, FALSE))</f>
        <v>53.06</v>
      </c>
      <c r="S9729" s="3">
        <f>Table1[[#This Row],[Generation (TWh)]]*10^9*VLOOKUP(Table1[[#This Row],[Turbine/Engine Technology]],Technology_HR!$A$2:$B$11,2,FALSE)*10^-6</f>
        <v>6324069.1319999993</v>
      </c>
      <c r="T9729" s="5">
        <f>Table1[[#This Row],[Fuel Consumption (mmBtu)]]*Table1[[#This Row],[Emission Factor (kg CO2/ mmBtu)]]*10^3</f>
        <v>335555108143.91998</v>
      </c>
      <c r="U9729" s="3">
        <f>Table1[[#This Row],[Emissions (g CO2)]]/(Table1[[#This Row],[Generation (TWh)]]*10^9)</f>
        <v>584.19060000000002</v>
      </c>
    </row>
    <row r="9730" spans="1:21" x14ac:dyDescent="0.35">
      <c r="A9730" t="s">
        <v>2444</v>
      </c>
      <c r="B9730" t="s">
        <v>3239</v>
      </c>
      <c r="C9730" t="str">
        <f>SUBSTITUTE(Table1[[#This Row],[Fuel]],", ",",")</f>
        <v>fossil gas: natural gas</v>
      </c>
      <c r="D9730" t="s">
        <v>3239</v>
      </c>
      <c r="H9730" t="s">
        <v>3438</v>
      </c>
      <c r="I9730">
        <v>289</v>
      </c>
      <c r="J9730" t="s">
        <v>3446</v>
      </c>
      <c r="K9730">
        <v>2002</v>
      </c>
      <c r="L9730" t="s">
        <v>29</v>
      </c>
      <c r="M9730" t="s">
        <v>29</v>
      </c>
      <c r="N9730">
        <v>42.110576999999999</v>
      </c>
      <c r="O9730">
        <v>-71.453469999999996</v>
      </c>
      <c r="P9730" t="s">
        <v>3613</v>
      </c>
      <c r="Q9730" s="3">
        <f>Table1[[#This Row],[Capacity (MW)]]*0.395*8760*10^-6</f>
        <v>0.99999780000000005</v>
      </c>
      <c r="R9730" s="3" cm="1">
        <f t="array" ref="R9730">AVERAGE(VLOOKUP(_xlfn.TEXTSPLIT(Table1[[#This Row],[Fuel (no space after comma)]], ","), FuelList_Final_EF!$A$2:$B$65, 2, FALSE))</f>
        <v>53.06</v>
      </c>
      <c r="S9730" s="3">
        <f>Table1[[#This Row],[Generation (TWh)]]*10^9*VLOOKUP(Table1[[#This Row],[Turbine/Engine Technology]],Technology_HR!$A$2:$B$11,2,FALSE)*10^-6</f>
        <v>7548983.3921999997</v>
      </c>
      <c r="T9730" s="5">
        <f>Table1[[#This Row],[Fuel Consumption (mmBtu)]]*Table1[[#This Row],[Emission Factor (kg CO2/ mmBtu)]]*10^3</f>
        <v>400549058790.13196</v>
      </c>
      <c r="U9730" s="3">
        <f>Table1[[#This Row],[Emissions (g CO2)]]/(Table1[[#This Row],[Generation (TWh)]]*10^9)</f>
        <v>400.54993999999994</v>
      </c>
    </row>
    <row r="9731" spans="1:21" x14ac:dyDescent="0.35">
      <c r="A9731" t="s">
        <v>2444</v>
      </c>
      <c r="B9731" t="s">
        <v>3239</v>
      </c>
      <c r="C9731" t="str">
        <f>SUBSTITUTE(Table1[[#This Row],[Fuel]],", ",",")</f>
        <v>fossil gas: natural gas</v>
      </c>
      <c r="D9731" t="s">
        <v>3239</v>
      </c>
      <c r="H9731" t="s">
        <v>3438</v>
      </c>
      <c r="I9731">
        <v>289</v>
      </c>
      <c r="J9731" t="s">
        <v>3446</v>
      </c>
      <c r="K9731">
        <v>2002</v>
      </c>
      <c r="L9731" t="s">
        <v>29</v>
      </c>
      <c r="M9731" t="s">
        <v>29</v>
      </c>
      <c r="N9731">
        <v>42.110576999999999</v>
      </c>
      <c r="O9731">
        <v>-71.453469999999996</v>
      </c>
      <c r="P9731" t="s">
        <v>3613</v>
      </c>
      <c r="Q9731" s="3">
        <f>Table1[[#This Row],[Capacity (MW)]]*0.395*8760*10^-6</f>
        <v>0.99999780000000005</v>
      </c>
      <c r="R9731" s="3" cm="1">
        <f t="array" ref="R9731">AVERAGE(VLOOKUP(_xlfn.TEXTSPLIT(Table1[[#This Row],[Fuel (no space after comma)]], ","), FuelList_Final_EF!$A$2:$B$65, 2, FALSE))</f>
        <v>53.06</v>
      </c>
      <c r="S9731" s="3">
        <f>Table1[[#This Row],[Generation (TWh)]]*10^9*VLOOKUP(Table1[[#This Row],[Turbine/Engine Technology]],Technology_HR!$A$2:$B$11,2,FALSE)*10^-6</f>
        <v>7548983.3921999997</v>
      </c>
      <c r="T9731" s="5">
        <f>Table1[[#This Row],[Fuel Consumption (mmBtu)]]*Table1[[#This Row],[Emission Factor (kg CO2/ mmBtu)]]*10^3</f>
        <v>400549058790.13196</v>
      </c>
      <c r="U9731" s="3">
        <f>Table1[[#This Row],[Emissions (g CO2)]]/(Table1[[#This Row],[Generation (TWh)]]*10^9)</f>
        <v>400.54993999999994</v>
      </c>
    </row>
    <row r="9732" spans="1:21" x14ac:dyDescent="0.35">
      <c r="A9732" t="s">
        <v>2445</v>
      </c>
      <c r="B9732" t="s">
        <v>3239</v>
      </c>
      <c r="C9732" t="str">
        <f>SUBSTITUTE(Table1[[#This Row],[Fuel]],", ",",")</f>
        <v>fossil gas: natural gas</v>
      </c>
      <c r="D9732" t="s">
        <v>3239</v>
      </c>
      <c r="H9732" t="s">
        <v>3438</v>
      </c>
      <c r="I9732">
        <v>289</v>
      </c>
      <c r="J9732" t="s">
        <v>3446</v>
      </c>
      <c r="K9732">
        <v>2001</v>
      </c>
      <c r="L9732" t="s">
        <v>29</v>
      </c>
      <c r="M9732" t="s">
        <v>29</v>
      </c>
      <c r="N9732">
        <v>42.059876000000003</v>
      </c>
      <c r="O9732">
        <v>-71.515810000000002</v>
      </c>
      <c r="P9732" t="s">
        <v>3613</v>
      </c>
      <c r="Q9732" s="3">
        <f>Table1[[#This Row],[Capacity (MW)]]*0.395*8760*10^-6</f>
        <v>0.99999780000000005</v>
      </c>
      <c r="R9732" s="3" cm="1">
        <f t="array" ref="R9732">AVERAGE(VLOOKUP(_xlfn.TEXTSPLIT(Table1[[#This Row],[Fuel (no space after comma)]], ","), FuelList_Final_EF!$A$2:$B$65, 2, FALSE))</f>
        <v>53.06</v>
      </c>
      <c r="S9732" s="3">
        <f>Table1[[#This Row],[Generation (TWh)]]*10^9*VLOOKUP(Table1[[#This Row],[Turbine/Engine Technology]],Technology_HR!$A$2:$B$11,2,FALSE)*10^-6</f>
        <v>7548983.3921999997</v>
      </c>
      <c r="T9732" s="5">
        <f>Table1[[#This Row],[Fuel Consumption (mmBtu)]]*Table1[[#This Row],[Emission Factor (kg CO2/ mmBtu)]]*10^3</f>
        <v>400549058790.13196</v>
      </c>
      <c r="U9732" s="3">
        <f>Table1[[#This Row],[Emissions (g CO2)]]/(Table1[[#This Row],[Generation (TWh)]]*10^9)</f>
        <v>400.54993999999994</v>
      </c>
    </row>
    <row r="9733" spans="1:21" x14ac:dyDescent="0.35">
      <c r="A9733" t="s">
        <v>2445</v>
      </c>
      <c r="B9733" t="s">
        <v>3239</v>
      </c>
      <c r="C9733" t="str">
        <f>SUBSTITUTE(Table1[[#This Row],[Fuel]],", ",",")</f>
        <v>fossil gas: natural gas</v>
      </c>
      <c r="D9733" t="s">
        <v>3239</v>
      </c>
      <c r="H9733" t="s">
        <v>3438</v>
      </c>
      <c r="I9733">
        <v>289</v>
      </c>
      <c r="J9733" t="s">
        <v>3446</v>
      </c>
      <c r="K9733">
        <v>2001</v>
      </c>
      <c r="L9733" t="s">
        <v>29</v>
      </c>
      <c r="M9733" t="s">
        <v>29</v>
      </c>
      <c r="N9733">
        <v>42.059876000000003</v>
      </c>
      <c r="O9733">
        <v>-71.515810000000002</v>
      </c>
      <c r="P9733" t="s">
        <v>3613</v>
      </c>
      <c r="Q9733" s="3">
        <f>Table1[[#This Row],[Capacity (MW)]]*0.395*8760*10^-6</f>
        <v>0.99999780000000005</v>
      </c>
      <c r="R9733" s="3" cm="1">
        <f t="array" ref="R9733">AVERAGE(VLOOKUP(_xlfn.TEXTSPLIT(Table1[[#This Row],[Fuel (no space after comma)]], ","), FuelList_Final_EF!$A$2:$B$65, 2, FALSE))</f>
        <v>53.06</v>
      </c>
      <c r="S9733" s="3">
        <f>Table1[[#This Row],[Generation (TWh)]]*10^9*VLOOKUP(Table1[[#This Row],[Turbine/Engine Technology]],Technology_HR!$A$2:$B$11,2,FALSE)*10^-6</f>
        <v>7548983.3921999997</v>
      </c>
      <c r="T9733" s="5">
        <f>Table1[[#This Row],[Fuel Consumption (mmBtu)]]*Table1[[#This Row],[Emission Factor (kg CO2/ mmBtu)]]*10^3</f>
        <v>400549058790.13196</v>
      </c>
      <c r="U9733" s="3">
        <f>Table1[[#This Row],[Emissions (g CO2)]]/(Table1[[#This Row],[Generation (TWh)]]*10^9)</f>
        <v>400.54993999999994</v>
      </c>
    </row>
    <row r="9734" spans="1:21" x14ac:dyDescent="0.35">
      <c r="A9734" t="s">
        <v>2446</v>
      </c>
      <c r="B9734" t="s">
        <v>3243</v>
      </c>
      <c r="C9734" t="str">
        <f>SUBSTITUTE(Table1[[#This Row],[Fuel]],", ",",")</f>
        <v>fossil gas: natural gas,fossil liquids: fuel oil</v>
      </c>
      <c r="D9734" t="s">
        <v>3239</v>
      </c>
      <c r="E9734" t="s">
        <v>3275</v>
      </c>
      <c r="H9734" t="s">
        <v>3436</v>
      </c>
      <c r="I9734">
        <v>57</v>
      </c>
      <c r="J9734" t="s">
        <v>3446</v>
      </c>
      <c r="K9734">
        <v>2007</v>
      </c>
      <c r="L9734" t="s">
        <v>29</v>
      </c>
      <c r="M9734" t="s">
        <v>29</v>
      </c>
      <c r="N9734">
        <v>34.968651000000001</v>
      </c>
      <c r="O9734">
        <v>-79.92174</v>
      </c>
      <c r="P9734" t="s">
        <v>3613</v>
      </c>
      <c r="Q9734" s="3">
        <f>Table1[[#This Row],[Capacity (MW)]]*0.395*8760*10^-6</f>
        <v>0.19723139999999997</v>
      </c>
      <c r="R9734" s="3" cm="1">
        <f t="array" ref="R9734">AVERAGE(VLOOKUP(_xlfn.TEXTSPLIT(Table1[[#This Row],[Fuel (no space after comma)]], ","), FuelList_Final_EF!$A$2:$B$65, 2, FALSE))</f>
        <v>65.583341148886291</v>
      </c>
      <c r="S9734" s="3">
        <f>Table1[[#This Row],[Generation (TWh)]]*10^9*VLOOKUP(Table1[[#This Row],[Turbine/Engine Technology]],Technology_HR!$A$2:$B$11,2,FALSE)*10^-6</f>
        <v>2171517.7139999997</v>
      </c>
      <c r="T9734" s="5">
        <f>Table1[[#This Row],[Fuel Consumption (mmBtu)]]*Table1[[#This Row],[Emission Factor (kg CO2/ mmBtu)]]*10^3</f>
        <v>142415387048.11166</v>
      </c>
      <c r="U9734" s="3">
        <f>Table1[[#This Row],[Emissions (g CO2)]]/(Table1[[#This Row],[Generation (TWh)]]*10^9)</f>
        <v>722.072586049238</v>
      </c>
    </row>
    <row r="9735" spans="1:21" x14ac:dyDescent="0.35">
      <c r="A9735" t="s">
        <v>2446</v>
      </c>
      <c r="B9735" t="s">
        <v>3243</v>
      </c>
      <c r="C9735" t="str">
        <f>SUBSTITUTE(Table1[[#This Row],[Fuel]],", ",",")</f>
        <v>fossil gas: natural gas,fossil liquids: fuel oil</v>
      </c>
      <c r="D9735" t="s">
        <v>3239</v>
      </c>
      <c r="E9735" t="s">
        <v>3275</v>
      </c>
      <c r="H9735" t="s">
        <v>3436</v>
      </c>
      <c r="I9735">
        <v>57</v>
      </c>
      <c r="J9735" t="s">
        <v>3446</v>
      </c>
      <c r="K9735">
        <v>2007</v>
      </c>
      <c r="L9735" t="s">
        <v>29</v>
      </c>
      <c r="M9735" t="s">
        <v>29</v>
      </c>
      <c r="N9735">
        <v>34.968651000000001</v>
      </c>
      <c r="O9735">
        <v>-79.92174</v>
      </c>
      <c r="P9735" t="s">
        <v>3613</v>
      </c>
      <c r="Q9735" s="3">
        <f>Table1[[#This Row],[Capacity (MW)]]*0.395*8760*10^-6</f>
        <v>0.19723139999999997</v>
      </c>
      <c r="R9735" s="3" cm="1">
        <f t="array" ref="R9735">AVERAGE(VLOOKUP(_xlfn.TEXTSPLIT(Table1[[#This Row],[Fuel (no space after comma)]], ","), FuelList_Final_EF!$A$2:$B$65, 2, FALSE))</f>
        <v>65.583341148886291</v>
      </c>
      <c r="S9735" s="3">
        <f>Table1[[#This Row],[Generation (TWh)]]*10^9*VLOOKUP(Table1[[#This Row],[Turbine/Engine Technology]],Technology_HR!$A$2:$B$11,2,FALSE)*10^-6</f>
        <v>2171517.7139999997</v>
      </c>
      <c r="T9735" s="5">
        <f>Table1[[#This Row],[Fuel Consumption (mmBtu)]]*Table1[[#This Row],[Emission Factor (kg CO2/ mmBtu)]]*10^3</f>
        <v>142415387048.11166</v>
      </c>
      <c r="U9735" s="3">
        <f>Table1[[#This Row],[Emissions (g CO2)]]/(Table1[[#This Row],[Generation (TWh)]]*10^9)</f>
        <v>722.072586049238</v>
      </c>
    </row>
    <row r="9736" spans="1:21" x14ac:dyDescent="0.35">
      <c r="A9736" t="s">
        <v>2446</v>
      </c>
      <c r="B9736" t="s">
        <v>3243</v>
      </c>
      <c r="C9736" t="str">
        <f>SUBSTITUTE(Table1[[#This Row],[Fuel]],", ",",")</f>
        <v>fossil gas: natural gas,fossil liquids: fuel oil</v>
      </c>
      <c r="D9736" t="s">
        <v>3239</v>
      </c>
      <c r="E9736" t="s">
        <v>3275</v>
      </c>
      <c r="H9736" t="s">
        <v>3436</v>
      </c>
      <c r="I9736">
        <v>57</v>
      </c>
      <c r="J9736" t="s">
        <v>3446</v>
      </c>
      <c r="K9736">
        <v>2007</v>
      </c>
      <c r="L9736" t="s">
        <v>29</v>
      </c>
      <c r="M9736" t="s">
        <v>29</v>
      </c>
      <c r="N9736">
        <v>34.968651000000001</v>
      </c>
      <c r="O9736">
        <v>-79.92174</v>
      </c>
      <c r="P9736" t="s">
        <v>3613</v>
      </c>
      <c r="Q9736" s="3">
        <f>Table1[[#This Row],[Capacity (MW)]]*0.395*8760*10^-6</f>
        <v>0.19723139999999997</v>
      </c>
      <c r="R9736" s="3" cm="1">
        <f t="array" ref="R9736">AVERAGE(VLOOKUP(_xlfn.TEXTSPLIT(Table1[[#This Row],[Fuel (no space after comma)]], ","), FuelList_Final_EF!$A$2:$B$65, 2, FALSE))</f>
        <v>65.583341148886291</v>
      </c>
      <c r="S9736" s="3">
        <f>Table1[[#This Row],[Generation (TWh)]]*10^9*VLOOKUP(Table1[[#This Row],[Turbine/Engine Technology]],Technology_HR!$A$2:$B$11,2,FALSE)*10^-6</f>
        <v>2171517.7139999997</v>
      </c>
      <c r="T9736" s="5">
        <f>Table1[[#This Row],[Fuel Consumption (mmBtu)]]*Table1[[#This Row],[Emission Factor (kg CO2/ mmBtu)]]*10^3</f>
        <v>142415387048.11166</v>
      </c>
      <c r="U9736" s="3">
        <f>Table1[[#This Row],[Emissions (g CO2)]]/(Table1[[#This Row],[Generation (TWh)]]*10^9)</f>
        <v>722.072586049238</v>
      </c>
    </row>
    <row r="9737" spans="1:21" x14ac:dyDescent="0.35">
      <c r="A9737" t="s">
        <v>2446</v>
      </c>
      <c r="B9737" t="s">
        <v>3243</v>
      </c>
      <c r="C9737" t="str">
        <f>SUBSTITUTE(Table1[[#This Row],[Fuel]],", ",",")</f>
        <v>fossil gas: natural gas,fossil liquids: fuel oil</v>
      </c>
      <c r="D9737" t="s">
        <v>3239</v>
      </c>
      <c r="E9737" t="s">
        <v>3275</v>
      </c>
      <c r="H9737" t="s">
        <v>3436</v>
      </c>
      <c r="I9737">
        <v>57</v>
      </c>
      <c r="J9737" t="s">
        <v>3446</v>
      </c>
      <c r="K9737">
        <v>2007</v>
      </c>
      <c r="L9737" t="s">
        <v>29</v>
      </c>
      <c r="M9737" t="s">
        <v>29</v>
      </c>
      <c r="N9737">
        <v>34.968651000000001</v>
      </c>
      <c r="O9737">
        <v>-79.92174</v>
      </c>
      <c r="P9737" t="s">
        <v>3613</v>
      </c>
      <c r="Q9737" s="3">
        <f>Table1[[#This Row],[Capacity (MW)]]*0.395*8760*10^-6</f>
        <v>0.19723139999999997</v>
      </c>
      <c r="R9737" s="3" cm="1">
        <f t="array" ref="R9737">AVERAGE(VLOOKUP(_xlfn.TEXTSPLIT(Table1[[#This Row],[Fuel (no space after comma)]], ","), FuelList_Final_EF!$A$2:$B$65, 2, FALSE))</f>
        <v>65.583341148886291</v>
      </c>
      <c r="S9737" s="3">
        <f>Table1[[#This Row],[Generation (TWh)]]*10^9*VLOOKUP(Table1[[#This Row],[Turbine/Engine Technology]],Technology_HR!$A$2:$B$11,2,FALSE)*10^-6</f>
        <v>2171517.7139999997</v>
      </c>
      <c r="T9737" s="5">
        <f>Table1[[#This Row],[Fuel Consumption (mmBtu)]]*Table1[[#This Row],[Emission Factor (kg CO2/ mmBtu)]]*10^3</f>
        <v>142415387048.11166</v>
      </c>
      <c r="U9737" s="3">
        <f>Table1[[#This Row],[Emissions (g CO2)]]/(Table1[[#This Row],[Generation (TWh)]]*10^9)</f>
        <v>722.072586049238</v>
      </c>
    </row>
    <row r="9738" spans="1:21" x14ac:dyDescent="0.35">
      <c r="A9738" t="s">
        <v>2446</v>
      </c>
      <c r="B9738" t="s">
        <v>3243</v>
      </c>
      <c r="C9738" t="str">
        <f>SUBSTITUTE(Table1[[#This Row],[Fuel]],", ",",")</f>
        <v>fossil gas: natural gas,fossil liquids: fuel oil</v>
      </c>
      <c r="D9738" t="s">
        <v>3239</v>
      </c>
      <c r="E9738" t="s">
        <v>3275</v>
      </c>
      <c r="H9738" t="s">
        <v>3436</v>
      </c>
      <c r="I9738">
        <v>57</v>
      </c>
      <c r="J9738" t="s">
        <v>3446</v>
      </c>
      <c r="K9738">
        <v>2007</v>
      </c>
      <c r="L9738" t="s">
        <v>29</v>
      </c>
      <c r="M9738" t="s">
        <v>29</v>
      </c>
      <c r="N9738">
        <v>34.968651000000001</v>
      </c>
      <c r="O9738">
        <v>-79.92174</v>
      </c>
      <c r="P9738" t="s">
        <v>3613</v>
      </c>
      <c r="Q9738" s="3">
        <f>Table1[[#This Row],[Capacity (MW)]]*0.395*8760*10^-6</f>
        <v>0.19723139999999997</v>
      </c>
      <c r="R9738" s="3" cm="1">
        <f t="array" ref="R9738">AVERAGE(VLOOKUP(_xlfn.TEXTSPLIT(Table1[[#This Row],[Fuel (no space after comma)]], ","), FuelList_Final_EF!$A$2:$B$65, 2, FALSE))</f>
        <v>65.583341148886291</v>
      </c>
      <c r="S9738" s="3">
        <f>Table1[[#This Row],[Generation (TWh)]]*10^9*VLOOKUP(Table1[[#This Row],[Turbine/Engine Technology]],Technology_HR!$A$2:$B$11,2,FALSE)*10^-6</f>
        <v>2171517.7139999997</v>
      </c>
      <c r="T9738" s="5">
        <f>Table1[[#This Row],[Fuel Consumption (mmBtu)]]*Table1[[#This Row],[Emission Factor (kg CO2/ mmBtu)]]*10^3</f>
        <v>142415387048.11166</v>
      </c>
      <c r="U9738" s="3">
        <f>Table1[[#This Row],[Emissions (g CO2)]]/(Table1[[#This Row],[Generation (TWh)]]*10^9)</f>
        <v>722.072586049238</v>
      </c>
    </row>
    <row r="9739" spans="1:21" x14ac:dyDescent="0.35">
      <c r="A9739" t="s">
        <v>2446</v>
      </c>
      <c r="B9739" t="s">
        <v>3243</v>
      </c>
      <c r="C9739" t="str">
        <f>SUBSTITUTE(Table1[[#This Row],[Fuel]],", ",",")</f>
        <v>fossil gas: natural gas,fossil liquids: fuel oil</v>
      </c>
      <c r="D9739" t="s">
        <v>3239</v>
      </c>
      <c r="E9739" t="s">
        <v>3275</v>
      </c>
      <c r="H9739" t="s">
        <v>3436</v>
      </c>
      <c r="I9739">
        <v>57</v>
      </c>
      <c r="J9739" t="s">
        <v>3446</v>
      </c>
      <c r="K9739">
        <v>2007</v>
      </c>
      <c r="L9739" t="s">
        <v>29</v>
      </c>
      <c r="M9739" t="s">
        <v>29</v>
      </c>
      <c r="N9739">
        <v>34.968651000000001</v>
      </c>
      <c r="O9739">
        <v>-79.92174</v>
      </c>
      <c r="P9739" t="s">
        <v>3613</v>
      </c>
      <c r="Q9739" s="3">
        <f>Table1[[#This Row],[Capacity (MW)]]*0.395*8760*10^-6</f>
        <v>0.19723139999999997</v>
      </c>
      <c r="R9739" s="3" cm="1">
        <f t="array" ref="R9739">AVERAGE(VLOOKUP(_xlfn.TEXTSPLIT(Table1[[#This Row],[Fuel (no space after comma)]], ","), FuelList_Final_EF!$A$2:$B$65, 2, FALSE))</f>
        <v>65.583341148886291</v>
      </c>
      <c r="S9739" s="3">
        <f>Table1[[#This Row],[Generation (TWh)]]*10^9*VLOOKUP(Table1[[#This Row],[Turbine/Engine Technology]],Technology_HR!$A$2:$B$11,2,FALSE)*10^-6</f>
        <v>2171517.7139999997</v>
      </c>
      <c r="T9739" s="5">
        <f>Table1[[#This Row],[Fuel Consumption (mmBtu)]]*Table1[[#This Row],[Emission Factor (kg CO2/ mmBtu)]]*10^3</f>
        <v>142415387048.11166</v>
      </c>
      <c r="U9739" s="3">
        <f>Table1[[#This Row],[Emissions (g CO2)]]/(Table1[[#This Row],[Generation (TWh)]]*10^9)</f>
        <v>722.072586049238</v>
      </c>
    </row>
    <row r="9740" spans="1:21" x14ac:dyDescent="0.35">
      <c r="A9740" t="s">
        <v>2447</v>
      </c>
      <c r="B9740" t="s">
        <v>3239</v>
      </c>
      <c r="C9740" t="str">
        <f>SUBSTITUTE(Table1[[#This Row],[Fuel]],", ",",")</f>
        <v>fossil gas: natural gas</v>
      </c>
      <c r="D9740" t="s">
        <v>3239</v>
      </c>
      <c r="H9740" t="s">
        <v>3437</v>
      </c>
      <c r="I9740">
        <v>167.4</v>
      </c>
      <c r="J9740" t="s">
        <v>3446</v>
      </c>
      <c r="K9740">
        <v>2011</v>
      </c>
      <c r="L9740" t="s">
        <v>29</v>
      </c>
      <c r="M9740" t="s">
        <v>29</v>
      </c>
      <c r="N9740">
        <v>33.865000000000002</v>
      </c>
      <c r="O9740">
        <v>-101.843333</v>
      </c>
      <c r="P9740" t="s">
        <v>3613</v>
      </c>
      <c r="Q9740" s="3">
        <f>Table1[[#This Row],[Capacity (MW)]]*0.395*8760*10^-6</f>
        <v>0.57923748000000008</v>
      </c>
      <c r="R9740" s="3" cm="1">
        <f t="array" ref="R9740">AVERAGE(VLOOKUP(_xlfn.TEXTSPLIT(Table1[[#This Row],[Fuel (no space after comma)]], ","), FuelList_Final_EF!$A$2:$B$65, 2, FALSE))</f>
        <v>53.06</v>
      </c>
      <c r="S9740" s="3">
        <f>Table1[[#This Row],[Generation (TWh)]]*10^9*VLOOKUP(Table1[[#This Row],[Turbine/Engine Technology]],Technology_HR!$A$2:$B$11,2,FALSE)*10^-6</f>
        <v>5155213.5720000006</v>
      </c>
      <c r="T9740" s="5">
        <f>Table1[[#This Row],[Fuel Consumption (mmBtu)]]*Table1[[#This Row],[Emission Factor (kg CO2/ mmBtu)]]*10^3</f>
        <v>273535632130.32007</v>
      </c>
      <c r="U9740" s="3">
        <f>Table1[[#This Row],[Emissions (g CO2)]]/(Table1[[#This Row],[Generation (TWh)]]*10^9)</f>
        <v>472.23400000000004</v>
      </c>
    </row>
    <row r="9741" spans="1:21" x14ac:dyDescent="0.35">
      <c r="A9741" t="s">
        <v>2448</v>
      </c>
      <c r="B9741" t="s">
        <v>3239</v>
      </c>
      <c r="C9741" t="str">
        <f>SUBSTITUTE(Table1[[#This Row],[Fuel]],", ",",")</f>
        <v>fossil gas: natural gas</v>
      </c>
      <c r="D9741" t="s">
        <v>3239</v>
      </c>
      <c r="H9741" t="s">
        <v>3436</v>
      </c>
      <c r="I9741">
        <v>79</v>
      </c>
      <c r="J9741" t="s">
        <v>3448</v>
      </c>
      <c r="K9741">
        <v>1975</v>
      </c>
      <c r="L9741" t="s">
        <v>29</v>
      </c>
      <c r="M9741" t="s">
        <v>29</v>
      </c>
      <c r="N9741">
        <v>32.061875000000001</v>
      </c>
      <c r="O9741">
        <v>-109.89468599999999</v>
      </c>
      <c r="P9741" t="s">
        <v>3613</v>
      </c>
      <c r="Q9741" s="3">
        <f>Table1[[#This Row],[Capacity (MW)]]*0.395*8760*10^-6</f>
        <v>0.27335579999999998</v>
      </c>
      <c r="R9741" s="3" cm="1">
        <f t="array" ref="R9741">AVERAGE(VLOOKUP(_xlfn.TEXTSPLIT(Table1[[#This Row],[Fuel (no space after comma)]], ","), FuelList_Final_EF!$A$2:$B$65, 2, FALSE))</f>
        <v>53.06</v>
      </c>
      <c r="S9741" s="3">
        <f>Table1[[#This Row],[Generation (TWh)]]*10^9*VLOOKUP(Table1[[#This Row],[Turbine/Engine Technology]],Technology_HR!$A$2:$B$11,2,FALSE)*10^-6</f>
        <v>3009647.358</v>
      </c>
      <c r="T9741" s="5">
        <f>Table1[[#This Row],[Fuel Consumption (mmBtu)]]*Table1[[#This Row],[Emission Factor (kg CO2/ mmBtu)]]*10^3</f>
        <v>159691888815.47998</v>
      </c>
      <c r="U9741" s="3">
        <f>Table1[[#This Row],[Emissions (g CO2)]]/(Table1[[#This Row],[Generation (TWh)]]*10^9)</f>
        <v>584.1905999999999</v>
      </c>
    </row>
    <row r="9742" spans="1:21" x14ac:dyDescent="0.35">
      <c r="A9742" t="s">
        <v>2448</v>
      </c>
      <c r="B9742" t="s">
        <v>3243</v>
      </c>
      <c r="C9742" t="str">
        <f>SUBSTITUTE(Table1[[#This Row],[Fuel]],", ",",")</f>
        <v>fossil gas: natural gas,fossil liquids: fuel oil</v>
      </c>
      <c r="D9742" t="s">
        <v>3239</v>
      </c>
      <c r="E9742" t="s">
        <v>3275</v>
      </c>
      <c r="H9742" t="s">
        <v>3436</v>
      </c>
      <c r="I9742">
        <v>61</v>
      </c>
      <c r="J9742" t="s">
        <v>3448</v>
      </c>
      <c r="K9742">
        <v>2002</v>
      </c>
      <c r="L9742" t="s">
        <v>29</v>
      </c>
      <c r="M9742" t="s">
        <v>29</v>
      </c>
      <c r="N9742">
        <v>32.061875000000001</v>
      </c>
      <c r="O9742">
        <v>-109.89468599999999</v>
      </c>
      <c r="P9742" t="s">
        <v>3613</v>
      </c>
      <c r="Q9742" s="3">
        <f>Table1[[#This Row],[Capacity (MW)]]*0.395*8760*10^-6</f>
        <v>0.21107220000000002</v>
      </c>
      <c r="R9742" s="3" cm="1">
        <f t="array" ref="R9742">AVERAGE(VLOOKUP(_xlfn.TEXTSPLIT(Table1[[#This Row],[Fuel (no space after comma)]], ","), FuelList_Final_EF!$A$2:$B$65, 2, FALSE))</f>
        <v>65.583341148886291</v>
      </c>
      <c r="S9742" s="3">
        <f>Table1[[#This Row],[Generation (TWh)]]*10^9*VLOOKUP(Table1[[#This Row],[Turbine/Engine Technology]],Technology_HR!$A$2:$B$11,2,FALSE)*10^-6</f>
        <v>2323904.9220000003</v>
      </c>
      <c r="T9742" s="5">
        <f>Table1[[#This Row],[Fuel Consumption (mmBtu)]]*Table1[[#This Row],[Emission Factor (kg CO2/ mmBtu)]]*10^3</f>
        <v>152409449297.10199</v>
      </c>
      <c r="U9742" s="3">
        <f>Table1[[#This Row],[Emissions (g CO2)]]/(Table1[[#This Row],[Generation (TWh)]]*10^9)</f>
        <v>722.072586049238</v>
      </c>
    </row>
    <row r="9743" spans="1:21" x14ac:dyDescent="0.35">
      <c r="A9743" t="s">
        <v>2448</v>
      </c>
      <c r="B9743" t="s">
        <v>3239</v>
      </c>
      <c r="C9743" t="str">
        <f>SUBSTITUTE(Table1[[#This Row],[Fuel]],", ",",")</f>
        <v>fossil gas: natural gas</v>
      </c>
      <c r="D9743" t="s">
        <v>3239</v>
      </c>
      <c r="H9743" t="s">
        <v>3440</v>
      </c>
      <c r="I9743">
        <v>82</v>
      </c>
      <c r="J9743" t="s">
        <v>3448</v>
      </c>
      <c r="K9743">
        <v>1964</v>
      </c>
      <c r="L9743" t="s">
        <v>29</v>
      </c>
      <c r="M9743" t="s">
        <v>29</v>
      </c>
      <c r="N9743">
        <v>32.061875000000001</v>
      </c>
      <c r="O9743">
        <v>-109.89468599999999</v>
      </c>
      <c r="P9743" t="s">
        <v>3613</v>
      </c>
      <c r="Q9743" s="3">
        <f>Table1[[#This Row],[Capacity (MW)]]*0.395*8760*10^-6</f>
        <v>0.2837364</v>
      </c>
      <c r="R9743" s="3" cm="1">
        <f t="array" ref="R9743">AVERAGE(VLOOKUP(_xlfn.TEXTSPLIT(Table1[[#This Row],[Fuel (no space after comma)]], ","), FuelList_Final_EF!$A$2:$B$65, 2, FALSE))</f>
        <v>53.06</v>
      </c>
      <c r="S9743" s="3">
        <f>Table1[[#This Row],[Generation (TWh)]]*10^9*VLOOKUP(Table1[[#This Row],[Turbine/Engine Technology]],Technology_HR!$A$2:$B$11,2,FALSE)*10^-6</f>
        <v>2918228.8739999998</v>
      </c>
      <c r="T9743" s="5">
        <f>Table1[[#This Row],[Fuel Consumption (mmBtu)]]*Table1[[#This Row],[Emission Factor (kg CO2/ mmBtu)]]*10^3</f>
        <v>154841224054.44</v>
      </c>
      <c r="U9743" s="3">
        <f>Table1[[#This Row],[Emissions (g CO2)]]/(Table1[[#This Row],[Generation (TWh)]]*10^9)</f>
        <v>545.72209999999995</v>
      </c>
    </row>
    <row r="9744" spans="1:21" x14ac:dyDescent="0.35">
      <c r="A9744" t="s">
        <v>2448</v>
      </c>
      <c r="B9744" t="s">
        <v>3239</v>
      </c>
      <c r="C9744" t="str">
        <f>SUBSTITUTE(Table1[[#This Row],[Fuel]],", ",",")</f>
        <v>fossil gas: natural gas</v>
      </c>
      <c r="D9744" t="s">
        <v>3239</v>
      </c>
      <c r="H9744" t="s">
        <v>3440</v>
      </c>
      <c r="I9744">
        <v>204</v>
      </c>
      <c r="J9744" t="s">
        <v>3446</v>
      </c>
      <c r="K9744">
        <v>2018</v>
      </c>
      <c r="L9744" t="s">
        <v>29</v>
      </c>
      <c r="M9744" t="s">
        <v>29</v>
      </c>
      <c r="N9744">
        <v>32.061875000000001</v>
      </c>
      <c r="O9744">
        <v>-109.89468599999999</v>
      </c>
      <c r="P9744" t="s">
        <v>3613</v>
      </c>
      <c r="Q9744" s="3">
        <f>Table1[[#This Row],[Capacity (MW)]]*0.395*8760*10^-6</f>
        <v>0.70588079999999986</v>
      </c>
      <c r="R9744" s="3" cm="1">
        <f t="array" ref="R9744">AVERAGE(VLOOKUP(_xlfn.TEXTSPLIT(Table1[[#This Row],[Fuel (no space after comma)]], ","), FuelList_Final_EF!$A$2:$B$65, 2, FALSE))</f>
        <v>53.06</v>
      </c>
      <c r="S9744" s="3">
        <f>Table1[[#This Row],[Generation (TWh)]]*10^9*VLOOKUP(Table1[[#This Row],[Turbine/Engine Technology]],Technology_HR!$A$2:$B$11,2,FALSE)*10^-6</f>
        <v>7259984.027999999</v>
      </c>
      <c r="T9744" s="5">
        <f>Table1[[#This Row],[Fuel Consumption (mmBtu)]]*Table1[[#This Row],[Emission Factor (kg CO2/ mmBtu)]]*10^3</f>
        <v>385214752525.67993</v>
      </c>
      <c r="U9744" s="3">
        <f>Table1[[#This Row],[Emissions (g CO2)]]/(Table1[[#This Row],[Generation (TWh)]]*10^9)</f>
        <v>545.72209999999995</v>
      </c>
    </row>
    <row r="9745" spans="1:21" x14ac:dyDescent="0.35">
      <c r="A9745" t="s">
        <v>2448</v>
      </c>
      <c r="B9745" t="s">
        <v>3239</v>
      </c>
      <c r="C9745" t="str">
        <f>SUBSTITUTE(Table1[[#This Row],[Fuel]],", ",",")</f>
        <v>fossil gas: natural gas</v>
      </c>
      <c r="D9745" t="s">
        <v>3239</v>
      </c>
      <c r="H9745" t="s">
        <v>3440</v>
      </c>
      <c r="I9745">
        <v>204</v>
      </c>
      <c r="J9745" t="s">
        <v>3450</v>
      </c>
      <c r="K9745">
        <v>2027</v>
      </c>
      <c r="L9745" t="s">
        <v>29</v>
      </c>
      <c r="M9745" t="s">
        <v>29</v>
      </c>
      <c r="N9745">
        <v>32.061875000000001</v>
      </c>
      <c r="O9745">
        <v>-109.89468599999999</v>
      </c>
      <c r="P9745" t="s">
        <v>3613</v>
      </c>
      <c r="Q9745" s="3">
        <f>Table1[[#This Row],[Capacity (MW)]]*0.395*8760*10^-6</f>
        <v>0.70588079999999986</v>
      </c>
      <c r="R9745" s="3" cm="1">
        <f t="array" ref="R9745">AVERAGE(VLOOKUP(_xlfn.TEXTSPLIT(Table1[[#This Row],[Fuel (no space after comma)]], ","), FuelList_Final_EF!$A$2:$B$65, 2, FALSE))</f>
        <v>53.06</v>
      </c>
      <c r="S9745" s="3">
        <f>Table1[[#This Row],[Generation (TWh)]]*10^9*VLOOKUP(Table1[[#This Row],[Turbine/Engine Technology]],Technology_HR!$A$2:$B$11,2,FALSE)*10^-6</f>
        <v>7259984.027999999</v>
      </c>
      <c r="T9745" s="5">
        <f>Table1[[#This Row],[Fuel Consumption (mmBtu)]]*Table1[[#This Row],[Emission Factor (kg CO2/ mmBtu)]]*10^3</f>
        <v>385214752525.67993</v>
      </c>
      <c r="U9745" s="3">
        <f>Table1[[#This Row],[Emissions (g CO2)]]/(Table1[[#This Row],[Generation (TWh)]]*10^9)</f>
        <v>545.72209999999995</v>
      </c>
    </row>
    <row r="9746" spans="1:21" x14ac:dyDescent="0.35">
      <c r="A9746" t="s">
        <v>2449</v>
      </c>
      <c r="B9746" t="s">
        <v>3239</v>
      </c>
      <c r="C9746" t="str">
        <f>SUBSTITUTE(Table1[[#This Row],[Fuel]],", ",",")</f>
        <v>fossil gas: natural gas</v>
      </c>
      <c r="D9746" t="s">
        <v>3239</v>
      </c>
      <c r="H9746" t="s">
        <v>3438</v>
      </c>
      <c r="I9746">
        <v>601</v>
      </c>
      <c r="J9746" t="s">
        <v>3446</v>
      </c>
      <c r="K9746">
        <v>2003</v>
      </c>
      <c r="L9746" t="s">
        <v>29</v>
      </c>
      <c r="M9746" t="s">
        <v>29</v>
      </c>
      <c r="N9746">
        <v>36.415998999999999</v>
      </c>
      <c r="O9746">
        <v>-114.9609</v>
      </c>
      <c r="P9746" t="s">
        <v>3613</v>
      </c>
      <c r="Q9746" s="3">
        <f>Table1[[#This Row],[Capacity (MW)]]*0.395*8760*10^-6</f>
        <v>2.0795802000000001</v>
      </c>
      <c r="R9746" s="3" cm="1">
        <f t="array" ref="R9746">AVERAGE(VLOOKUP(_xlfn.TEXTSPLIT(Table1[[#This Row],[Fuel (no space after comma)]], ","), FuelList_Final_EF!$A$2:$B$65, 2, FALSE))</f>
        <v>53.06</v>
      </c>
      <c r="S9746" s="3">
        <f>Table1[[#This Row],[Generation (TWh)]]*10^9*VLOOKUP(Table1[[#This Row],[Turbine/Engine Technology]],Technology_HR!$A$2:$B$11,2,FALSE)*10^-6</f>
        <v>15698750.9298</v>
      </c>
      <c r="T9746" s="5">
        <f>Table1[[#This Row],[Fuel Consumption (mmBtu)]]*Table1[[#This Row],[Emission Factor (kg CO2/ mmBtu)]]*10^3</f>
        <v>832975724335.18799</v>
      </c>
      <c r="U9746" s="3">
        <f>Table1[[#This Row],[Emissions (g CO2)]]/(Table1[[#This Row],[Generation (TWh)]]*10^9)</f>
        <v>400.54993999999999</v>
      </c>
    </row>
    <row r="9747" spans="1:21" x14ac:dyDescent="0.35">
      <c r="A9747" t="s">
        <v>2450</v>
      </c>
      <c r="B9747" t="s">
        <v>3239</v>
      </c>
      <c r="C9747" t="str">
        <f>SUBSTITUTE(Table1[[#This Row],[Fuel]],", ",",")</f>
        <v>fossil gas: natural gas</v>
      </c>
      <c r="D9747" t="s">
        <v>3239</v>
      </c>
      <c r="H9747" t="s">
        <v>3438</v>
      </c>
      <c r="I9747">
        <v>194</v>
      </c>
      <c r="J9747" t="s">
        <v>3446</v>
      </c>
      <c r="K9747">
        <v>2002</v>
      </c>
      <c r="L9747" t="s">
        <v>29</v>
      </c>
      <c r="M9747" t="s">
        <v>29</v>
      </c>
      <c r="N9747">
        <v>39.670093999999999</v>
      </c>
      <c r="O9747">
        <v>-105.00327799999999</v>
      </c>
      <c r="P9747" t="s">
        <v>3613</v>
      </c>
      <c r="Q9747" s="3">
        <f>Table1[[#This Row],[Capacity (MW)]]*0.395*8760*10^-6</f>
        <v>0.67127880000000006</v>
      </c>
      <c r="R9747" s="3" cm="1">
        <f t="array" ref="R9747">AVERAGE(VLOOKUP(_xlfn.TEXTSPLIT(Table1[[#This Row],[Fuel (no space after comma)]], ","), FuelList_Final_EF!$A$2:$B$65, 2, FALSE))</f>
        <v>53.06</v>
      </c>
      <c r="S9747" s="3">
        <f>Table1[[#This Row],[Generation (TWh)]]*10^9*VLOOKUP(Table1[[#This Row],[Turbine/Engine Technology]],Technology_HR!$A$2:$B$11,2,FALSE)*10^-6</f>
        <v>5067483.6612000009</v>
      </c>
      <c r="T9747" s="5">
        <f>Table1[[#This Row],[Fuel Consumption (mmBtu)]]*Table1[[#This Row],[Emission Factor (kg CO2/ mmBtu)]]*10^3</f>
        <v>268880683063.27206</v>
      </c>
      <c r="U9747" s="3">
        <f>Table1[[#This Row],[Emissions (g CO2)]]/(Table1[[#This Row],[Generation (TWh)]]*10^9)</f>
        <v>400.54994000000005</v>
      </c>
    </row>
    <row r="9748" spans="1:21" x14ac:dyDescent="0.35">
      <c r="A9748" t="s">
        <v>2451</v>
      </c>
      <c r="B9748" t="s">
        <v>3319</v>
      </c>
      <c r="C9748" t="str">
        <f>SUBSTITUTE(Table1[[#This Row],[Fuel]],", ",",")</f>
        <v>industrial by-product: blast furnace gas,fossil gas: unknown</v>
      </c>
      <c r="D9748" t="s">
        <v>3274</v>
      </c>
      <c r="E9748" t="s">
        <v>3245</v>
      </c>
      <c r="H9748" t="s">
        <v>3440</v>
      </c>
      <c r="I9748">
        <v>62</v>
      </c>
      <c r="J9748" t="s">
        <v>3446</v>
      </c>
      <c r="K9748">
        <v>1970</v>
      </c>
      <c r="L9748" t="s">
        <v>29</v>
      </c>
      <c r="M9748" t="s">
        <v>29</v>
      </c>
      <c r="N9748">
        <v>41.634999999999998</v>
      </c>
      <c r="O9748">
        <v>-87.1387</v>
      </c>
      <c r="P9748" t="s">
        <v>3613</v>
      </c>
      <c r="Q9748" s="3">
        <f>Table1[[#This Row],[Capacity (MW)]]*0.395*8760*10^-6</f>
        <v>0.21453240000000001</v>
      </c>
      <c r="R9748" s="3" cm="1">
        <f t="array" ref="R9748">AVERAGE(VLOOKUP(_xlfn.TEXTSPLIT(Table1[[#This Row],[Fuel (no space after comma)]], ","), FuelList_Final_EF!$A$2:$B$65, 2, FALSE))</f>
        <v>167.31958197153401</v>
      </c>
      <c r="S9748" s="3">
        <f>Table1[[#This Row],[Generation (TWh)]]*10^9*VLOOKUP(Table1[[#This Row],[Turbine/Engine Technology]],Technology_HR!$A$2:$B$11,2,FALSE)*10^-6</f>
        <v>2206465.7339999997</v>
      </c>
      <c r="T9748" s="5">
        <f>Table1[[#This Row],[Fuel Consumption (mmBtu)]]*Table1[[#This Row],[Emission Factor (kg CO2/ mmBtu)]]*10^3</f>
        <v>369184924247.39392</v>
      </c>
      <c r="U9748" s="3">
        <f>Table1[[#This Row],[Emissions (g CO2)]]/(Table1[[#This Row],[Generation (TWh)]]*10^9)</f>
        <v>1720.881900577227</v>
      </c>
    </row>
    <row r="9749" spans="1:21" x14ac:dyDescent="0.35">
      <c r="A9749" t="s">
        <v>2452</v>
      </c>
      <c r="B9749" t="s">
        <v>3319</v>
      </c>
      <c r="C9749" t="str">
        <f>SUBSTITUTE(Table1[[#This Row],[Fuel]],", ",",")</f>
        <v>industrial by-product: blast furnace gas,fossil gas: unknown</v>
      </c>
      <c r="D9749" t="s">
        <v>3274</v>
      </c>
      <c r="E9749" t="s">
        <v>3245</v>
      </c>
      <c r="H9749" t="s">
        <v>3440</v>
      </c>
      <c r="I9749">
        <v>51</v>
      </c>
      <c r="J9749" t="s">
        <v>3446</v>
      </c>
      <c r="K9749">
        <v>1969</v>
      </c>
      <c r="L9749" t="s">
        <v>29</v>
      </c>
      <c r="M9749" t="s">
        <v>29</v>
      </c>
      <c r="N9749">
        <v>41.634999999999998</v>
      </c>
      <c r="O9749">
        <v>-87.1387</v>
      </c>
      <c r="P9749" t="s">
        <v>3613</v>
      </c>
      <c r="Q9749" s="3">
        <f>Table1[[#This Row],[Capacity (MW)]]*0.395*8760*10^-6</f>
        <v>0.17647019999999997</v>
      </c>
      <c r="R9749" s="3" cm="1">
        <f t="array" ref="R9749">AVERAGE(VLOOKUP(_xlfn.TEXTSPLIT(Table1[[#This Row],[Fuel (no space after comma)]], ","), FuelList_Final_EF!$A$2:$B$65, 2, FALSE))</f>
        <v>167.31958197153401</v>
      </c>
      <c r="S9749" s="3">
        <f>Table1[[#This Row],[Generation (TWh)]]*10^9*VLOOKUP(Table1[[#This Row],[Turbine/Engine Technology]],Technology_HR!$A$2:$B$11,2,FALSE)*10^-6</f>
        <v>1814996.0069999998</v>
      </c>
      <c r="T9749" s="5">
        <f>Table1[[#This Row],[Fuel Consumption (mmBtu)]]*Table1[[#This Row],[Emission Factor (kg CO2/ mmBtu)]]*10^3</f>
        <v>303684373171.24335</v>
      </c>
      <c r="U9749" s="3">
        <f>Table1[[#This Row],[Emissions (g CO2)]]/(Table1[[#This Row],[Generation (TWh)]]*10^9)</f>
        <v>1720.8819005772273</v>
      </c>
    </row>
    <row r="9750" spans="1:21" x14ac:dyDescent="0.35">
      <c r="A9750" t="s">
        <v>2452</v>
      </c>
      <c r="B9750" t="s">
        <v>3319</v>
      </c>
      <c r="C9750" t="str">
        <f>SUBSTITUTE(Table1[[#This Row],[Fuel]],", ",",")</f>
        <v>industrial by-product: blast furnace gas,fossil gas: unknown</v>
      </c>
      <c r="D9750" t="s">
        <v>3274</v>
      </c>
      <c r="E9750" t="s">
        <v>3245</v>
      </c>
      <c r="H9750" t="s">
        <v>3440</v>
      </c>
      <c r="I9750">
        <v>63.2</v>
      </c>
      <c r="J9750" t="s">
        <v>3446</v>
      </c>
      <c r="K9750">
        <v>1969</v>
      </c>
      <c r="L9750" t="s">
        <v>29</v>
      </c>
      <c r="M9750" t="s">
        <v>29</v>
      </c>
      <c r="N9750">
        <v>41.634999999999998</v>
      </c>
      <c r="O9750">
        <v>-87.1387</v>
      </c>
      <c r="P9750" t="s">
        <v>3613</v>
      </c>
      <c r="Q9750" s="3">
        <f>Table1[[#This Row],[Capacity (MW)]]*0.395*8760*10^-6</f>
        <v>0.21868464000000001</v>
      </c>
      <c r="R9750" s="3" cm="1">
        <f t="array" ref="R9750">AVERAGE(VLOOKUP(_xlfn.TEXTSPLIT(Table1[[#This Row],[Fuel (no space after comma)]], ","), FuelList_Final_EF!$A$2:$B$65, 2, FALSE))</f>
        <v>167.31958197153401</v>
      </c>
      <c r="S9750" s="3">
        <f>Table1[[#This Row],[Generation (TWh)]]*10^9*VLOOKUP(Table1[[#This Row],[Turbine/Engine Technology]],Technology_HR!$A$2:$B$11,2,FALSE)*10^-6</f>
        <v>2249171.5223999997</v>
      </c>
      <c r="T9750" s="5">
        <f>Table1[[#This Row],[Fuel Consumption (mmBtu)]]*Table1[[#This Row],[Emission Factor (kg CO2/ mmBtu)]]*10^3</f>
        <v>376330438910.24664</v>
      </c>
      <c r="U9750" s="3">
        <f>Table1[[#This Row],[Emissions (g CO2)]]/(Table1[[#This Row],[Generation (TWh)]]*10^9)</f>
        <v>1720.8819005772268</v>
      </c>
    </row>
    <row r="9751" spans="1:21" x14ac:dyDescent="0.35">
      <c r="A9751" t="s">
        <v>2453</v>
      </c>
      <c r="B9751" t="s">
        <v>3274</v>
      </c>
      <c r="C9751" t="str">
        <f>SUBSTITUTE(Table1[[#This Row],[Fuel]],", ",",")</f>
        <v>industrial by-product: blast furnace gas</v>
      </c>
      <c r="D9751" t="s">
        <v>3274</v>
      </c>
      <c r="H9751" t="s">
        <v>3440</v>
      </c>
      <c r="I9751">
        <v>70</v>
      </c>
      <c r="J9751" t="s">
        <v>3446</v>
      </c>
      <c r="K9751">
        <v>2022</v>
      </c>
      <c r="L9751" t="s">
        <v>29</v>
      </c>
      <c r="M9751" t="s">
        <v>29</v>
      </c>
      <c r="N9751">
        <v>41.4739</v>
      </c>
      <c r="O9751">
        <v>-81.672799999999995</v>
      </c>
      <c r="P9751" t="s">
        <v>3613</v>
      </c>
      <c r="Q9751" s="3">
        <f>Table1[[#This Row],[Capacity (MW)]]*0.395*8760*10^-6</f>
        <v>0.24221400000000001</v>
      </c>
      <c r="R9751" s="3" cm="1">
        <f t="array" ref="R9751">AVERAGE(VLOOKUP(_xlfn.TEXTSPLIT(Table1[[#This Row],[Fuel (no space after comma)]], ","), FuelList_Final_EF!$A$2:$B$65, 2, FALSE))</f>
        <v>274.32</v>
      </c>
      <c r="S9751" s="3">
        <f>Table1[[#This Row],[Generation (TWh)]]*10^9*VLOOKUP(Table1[[#This Row],[Turbine/Engine Technology]],Technology_HR!$A$2:$B$11,2,FALSE)*10^-6</f>
        <v>2491170.9899999998</v>
      </c>
      <c r="T9751" s="5">
        <f>Table1[[#This Row],[Fuel Consumption (mmBtu)]]*Table1[[#This Row],[Emission Factor (kg CO2/ mmBtu)]]*10^3</f>
        <v>683378025976.79993</v>
      </c>
      <c r="U9751" s="3">
        <f>Table1[[#This Row],[Emissions (g CO2)]]/(Table1[[#This Row],[Generation (TWh)]]*10^9)</f>
        <v>2821.3811999999998</v>
      </c>
    </row>
    <row r="9752" spans="1:21" x14ac:dyDescent="0.35">
      <c r="A9752" t="s">
        <v>2454</v>
      </c>
      <c r="B9752" t="s">
        <v>3239</v>
      </c>
      <c r="C9752" t="str">
        <f>SUBSTITUTE(Table1[[#This Row],[Fuel]],", ",",")</f>
        <v>fossil gas: natural gas</v>
      </c>
      <c r="D9752" t="s">
        <v>3239</v>
      </c>
      <c r="H9752" t="s">
        <v>3436</v>
      </c>
      <c r="I9752">
        <v>61</v>
      </c>
      <c r="J9752" t="s">
        <v>3446</v>
      </c>
      <c r="K9752">
        <v>2001</v>
      </c>
      <c r="L9752" t="s">
        <v>29</v>
      </c>
      <c r="M9752" t="s">
        <v>29</v>
      </c>
      <c r="N9752">
        <v>41.484999999999999</v>
      </c>
      <c r="O9752">
        <v>-75.540599999999998</v>
      </c>
      <c r="P9752" t="s">
        <v>3613</v>
      </c>
      <c r="Q9752" s="3">
        <f>Table1[[#This Row],[Capacity (MW)]]*0.395*8760*10^-6</f>
        <v>0.21107220000000002</v>
      </c>
      <c r="R9752" s="3" cm="1">
        <f t="array" ref="R9752">AVERAGE(VLOOKUP(_xlfn.TEXTSPLIT(Table1[[#This Row],[Fuel (no space after comma)]], ","), FuelList_Final_EF!$A$2:$B$65, 2, FALSE))</f>
        <v>53.06</v>
      </c>
      <c r="S9752" s="3">
        <f>Table1[[#This Row],[Generation (TWh)]]*10^9*VLOOKUP(Table1[[#This Row],[Turbine/Engine Technology]],Technology_HR!$A$2:$B$11,2,FALSE)*10^-6</f>
        <v>2323904.9220000003</v>
      </c>
      <c r="T9752" s="5">
        <f>Table1[[#This Row],[Fuel Consumption (mmBtu)]]*Table1[[#This Row],[Emission Factor (kg CO2/ mmBtu)]]*10^3</f>
        <v>123306395161.32002</v>
      </c>
      <c r="U9752" s="3">
        <f>Table1[[#This Row],[Emissions (g CO2)]]/(Table1[[#This Row],[Generation (TWh)]]*10^9)</f>
        <v>584.19060000000002</v>
      </c>
    </row>
    <row r="9753" spans="1:21" x14ac:dyDescent="0.35">
      <c r="A9753" t="s">
        <v>2455</v>
      </c>
      <c r="B9753" t="s">
        <v>3239</v>
      </c>
      <c r="C9753" t="str">
        <f>SUBSTITUTE(Table1[[#This Row],[Fuel]],", ",",")</f>
        <v>fossil gas: natural gas</v>
      </c>
      <c r="D9753" t="s">
        <v>3239</v>
      </c>
      <c r="H9753" t="s">
        <v>3438</v>
      </c>
      <c r="I9753">
        <v>713</v>
      </c>
      <c r="J9753" t="s">
        <v>3446</v>
      </c>
      <c r="K9753">
        <v>2002</v>
      </c>
      <c r="L9753" t="s">
        <v>29</v>
      </c>
      <c r="M9753" t="s">
        <v>29</v>
      </c>
      <c r="N9753">
        <v>33.341700000000003</v>
      </c>
      <c r="O9753">
        <v>-112.8897</v>
      </c>
      <c r="P9753" t="s">
        <v>3613</v>
      </c>
      <c r="Q9753" s="3">
        <f>Table1[[#This Row],[Capacity (MW)]]*0.395*8760*10^-6</f>
        <v>2.4671226000000002</v>
      </c>
      <c r="R9753" s="3" cm="1">
        <f t="array" ref="R9753">AVERAGE(VLOOKUP(_xlfn.TEXTSPLIT(Table1[[#This Row],[Fuel (no space after comma)]], ","), FuelList_Final_EF!$A$2:$B$65, 2, FALSE))</f>
        <v>53.06</v>
      </c>
      <c r="S9753" s="3">
        <f>Table1[[#This Row],[Generation (TWh)]]*10^9*VLOOKUP(Table1[[#This Row],[Turbine/Engine Technology]],Technology_HR!$A$2:$B$11,2,FALSE)*10^-6</f>
        <v>18624308.507399999</v>
      </c>
      <c r="T9753" s="5">
        <f>Table1[[#This Row],[Fuel Consumption (mmBtu)]]*Table1[[#This Row],[Emission Factor (kg CO2/ mmBtu)]]*10^3</f>
        <v>988205809402.64392</v>
      </c>
      <c r="U9753" s="3">
        <f>Table1[[#This Row],[Emissions (g CO2)]]/(Table1[[#This Row],[Generation (TWh)]]*10^9)</f>
        <v>400.54993999999999</v>
      </c>
    </row>
    <row r="9754" spans="1:21" x14ac:dyDescent="0.35">
      <c r="A9754" t="s">
        <v>2456</v>
      </c>
      <c r="B9754" t="s">
        <v>3243</v>
      </c>
      <c r="C9754" t="str">
        <f>SUBSTITUTE(Table1[[#This Row],[Fuel]],", ",",")</f>
        <v>fossil gas: natural gas,fossil liquids: fuel oil</v>
      </c>
      <c r="D9754" t="s">
        <v>3239</v>
      </c>
      <c r="E9754" t="s">
        <v>3275</v>
      </c>
      <c r="H9754" t="s">
        <v>3436</v>
      </c>
      <c r="I9754">
        <v>172</v>
      </c>
      <c r="J9754" t="s">
        <v>3446</v>
      </c>
      <c r="K9754">
        <v>2002</v>
      </c>
      <c r="L9754" t="s">
        <v>29</v>
      </c>
      <c r="M9754" t="s">
        <v>29</v>
      </c>
      <c r="N9754">
        <v>40.638021000000002</v>
      </c>
      <c r="O9754">
        <v>-79.351730000000003</v>
      </c>
      <c r="P9754" t="s">
        <v>3613</v>
      </c>
      <c r="Q9754" s="3">
        <f>Table1[[#This Row],[Capacity (MW)]]*0.395*8760*10^-6</f>
        <v>0.59515439999999997</v>
      </c>
      <c r="R9754" s="3" cm="1">
        <f t="array" ref="R9754">AVERAGE(VLOOKUP(_xlfn.TEXTSPLIT(Table1[[#This Row],[Fuel (no space after comma)]], ","), FuelList_Final_EF!$A$2:$B$65, 2, FALSE))</f>
        <v>65.583341148886291</v>
      </c>
      <c r="S9754" s="3">
        <f>Table1[[#This Row],[Generation (TWh)]]*10^9*VLOOKUP(Table1[[#This Row],[Turbine/Engine Technology]],Technology_HR!$A$2:$B$11,2,FALSE)*10^-6</f>
        <v>6552649.9440000001</v>
      </c>
      <c r="T9754" s="5">
        <f>Table1[[#This Row],[Fuel Consumption (mmBtu)]]*Table1[[#This Row],[Emission Factor (kg CO2/ mmBtu)]]*10^3</f>
        <v>429744676706.58264</v>
      </c>
      <c r="U9754" s="3">
        <f>Table1[[#This Row],[Emissions (g CO2)]]/(Table1[[#This Row],[Generation (TWh)]]*10^9)</f>
        <v>722.072586049238</v>
      </c>
    </row>
    <row r="9755" spans="1:21" x14ac:dyDescent="0.35">
      <c r="A9755" t="s">
        <v>2456</v>
      </c>
      <c r="B9755" t="s">
        <v>3243</v>
      </c>
      <c r="C9755" t="str">
        <f>SUBSTITUTE(Table1[[#This Row],[Fuel]],", ",",")</f>
        <v>fossil gas: natural gas,fossil liquids: fuel oil</v>
      </c>
      <c r="D9755" t="s">
        <v>3239</v>
      </c>
      <c r="E9755" t="s">
        <v>3275</v>
      </c>
      <c r="H9755" t="s">
        <v>3436</v>
      </c>
      <c r="I9755">
        <v>172</v>
      </c>
      <c r="J9755" t="s">
        <v>3446</v>
      </c>
      <c r="K9755">
        <v>2002</v>
      </c>
      <c r="L9755" t="s">
        <v>29</v>
      </c>
      <c r="M9755" t="s">
        <v>29</v>
      </c>
      <c r="N9755">
        <v>40.638021000000002</v>
      </c>
      <c r="O9755">
        <v>-79.351730000000003</v>
      </c>
      <c r="P9755" t="s">
        <v>3613</v>
      </c>
      <c r="Q9755" s="3">
        <f>Table1[[#This Row],[Capacity (MW)]]*0.395*8760*10^-6</f>
        <v>0.59515439999999997</v>
      </c>
      <c r="R9755" s="3" cm="1">
        <f t="array" ref="R9755">AVERAGE(VLOOKUP(_xlfn.TEXTSPLIT(Table1[[#This Row],[Fuel (no space after comma)]], ","), FuelList_Final_EF!$A$2:$B$65, 2, FALSE))</f>
        <v>65.583341148886291</v>
      </c>
      <c r="S9755" s="3">
        <f>Table1[[#This Row],[Generation (TWh)]]*10^9*VLOOKUP(Table1[[#This Row],[Turbine/Engine Technology]],Technology_HR!$A$2:$B$11,2,FALSE)*10^-6</f>
        <v>6552649.9440000001</v>
      </c>
      <c r="T9755" s="5">
        <f>Table1[[#This Row],[Fuel Consumption (mmBtu)]]*Table1[[#This Row],[Emission Factor (kg CO2/ mmBtu)]]*10^3</f>
        <v>429744676706.58264</v>
      </c>
      <c r="U9755" s="3">
        <f>Table1[[#This Row],[Emissions (g CO2)]]/(Table1[[#This Row],[Generation (TWh)]]*10^9)</f>
        <v>722.072586049238</v>
      </c>
    </row>
    <row r="9756" spans="1:21" x14ac:dyDescent="0.35">
      <c r="A9756" t="s">
        <v>2456</v>
      </c>
      <c r="B9756" t="s">
        <v>3243</v>
      </c>
      <c r="C9756" t="str">
        <f>SUBSTITUTE(Table1[[#This Row],[Fuel]],", ",",")</f>
        <v>fossil gas: natural gas,fossil liquids: fuel oil</v>
      </c>
      <c r="D9756" t="s">
        <v>3239</v>
      </c>
      <c r="E9756" t="s">
        <v>3275</v>
      </c>
      <c r="H9756" t="s">
        <v>3436</v>
      </c>
      <c r="I9756">
        <v>172</v>
      </c>
      <c r="J9756" t="s">
        <v>3446</v>
      </c>
      <c r="K9756">
        <v>2002</v>
      </c>
      <c r="L9756" t="s">
        <v>29</v>
      </c>
      <c r="M9756" t="s">
        <v>29</v>
      </c>
      <c r="N9756">
        <v>40.638021000000002</v>
      </c>
      <c r="O9756">
        <v>-79.351730000000003</v>
      </c>
      <c r="P9756" t="s">
        <v>3613</v>
      </c>
      <c r="Q9756" s="3">
        <f>Table1[[#This Row],[Capacity (MW)]]*0.395*8760*10^-6</f>
        <v>0.59515439999999997</v>
      </c>
      <c r="R9756" s="3" cm="1">
        <f t="array" ref="R9756">AVERAGE(VLOOKUP(_xlfn.TEXTSPLIT(Table1[[#This Row],[Fuel (no space after comma)]], ","), FuelList_Final_EF!$A$2:$B$65, 2, FALSE))</f>
        <v>65.583341148886291</v>
      </c>
      <c r="S9756" s="3">
        <f>Table1[[#This Row],[Generation (TWh)]]*10^9*VLOOKUP(Table1[[#This Row],[Turbine/Engine Technology]],Technology_HR!$A$2:$B$11,2,FALSE)*10^-6</f>
        <v>6552649.9440000001</v>
      </c>
      <c r="T9756" s="5">
        <f>Table1[[#This Row],[Fuel Consumption (mmBtu)]]*Table1[[#This Row],[Emission Factor (kg CO2/ mmBtu)]]*10^3</f>
        <v>429744676706.58264</v>
      </c>
      <c r="U9756" s="3">
        <f>Table1[[#This Row],[Emissions (g CO2)]]/(Table1[[#This Row],[Generation (TWh)]]*10^9)</f>
        <v>722.072586049238</v>
      </c>
    </row>
    <row r="9757" spans="1:21" x14ac:dyDescent="0.35">
      <c r="A9757" t="s">
        <v>2456</v>
      </c>
      <c r="B9757" t="s">
        <v>3243</v>
      </c>
      <c r="C9757" t="str">
        <f>SUBSTITUTE(Table1[[#This Row],[Fuel]],", ",",")</f>
        <v>fossil gas: natural gas,fossil liquids: fuel oil</v>
      </c>
      <c r="D9757" t="s">
        <v>3239</v>
      </c>
      <c r="E9757" t="s">
        <v>3275</v>
      </c>
      <c r="H9757" t="s">
        <v>3436</v>
      </c>
      <c r="I9757">
        <v>172</v>
      </c>
      <c r="J9757" t="s">
        <v>3446</v>
      </c>
      <c r="K9757">
        <v>2002</v>
      </c>
      <c r="L9757" t="s">
        <v>29</v>
      </c>
      <c r="M9757" t="s">
        <v>29</v>
      </c>
      <c r="N9757">
        <v>40.638021000000002</v>
      </c>
      <c r="O9757">
        <v>-79.351730000000003</v>
      </c>
      <c r="P9757" t="s">
        <v>3613</v>
      </c>
      <c r="Q9757" s="3">
        <f>Table1[[#This Row],[Capacity (MW)]]*0.395*8760*10^-6</f>
        <v>0.59515439999999997</v>
      </c>
      <c r="R9757" s="3" cm="1">
        <f t="array" ref="R9757">AVERAGE(VLOOKUP(_xlfn.TEXTSPLIT(Table1[[#This Row],[Fuel (no space after comma)]], ","), FuelList_Final_EF!$A$2:$B$65, 2, FALSE))</f>
        <v>65.583341148886291</v>
      </c>
      <c r="S9757" s="3">
        <f>Table1[[#This Row],[Generation (TWh)]]*10^9*VLOOKUP(Table1[[#This Row],[Turbine/Engine Technology]],Technology_HR!$A$2:$B$11,2,FALSE)*10^-6</f>
        <v>6552649.9440000001</v>
      </c>
      <c r="T9757" s="5">
        <f>Table1[[#This Row],[Fuel Consumption (mmBtu)]]*Table1[[#This Row],[Emission Factor (kg CO2/ mmBtu)]]*10^3</f>
        <v>429744676706.58264</v>
      </c>
      <c r="U9757" s="3">
        <f>Table1[[#This Row],[Emissions (g CO2)]]/(Table1[[#This Row],[Generation (TWh)]]*10^9)</f>
        <v>722.072586049238</v>
      </c>
    </row>
    <row r="9758" spans="1:21" x14ac:dyDescent="0.35">
      <c r="A9758" t="s">
        <v>2457</v>
      </c>
      <c r="B9758" t="s">
        <v>3239</v>
      </c>
      <c r="C9758" t="str">
        <f>SUBSTITUTE(Table1[[#This Row],[Fuel]],", ",",")</f>
        <v>fossil gas: natural gas</v>
      </c>
      <c r="D9758" t="s">
        <v>3239</v>
      </c>
      <c r="H9758" t="s">
        <v>3440</v>
      </c>
      <c r="I9758">
        <v>125</v>
      </c>
      <c r="J9758" t="s">
        <v>3446</v>
      </c>
      <c r="K9758">
        <v>1960</v>
      </c>
      <c r="L9758" t="s">
        <v>29</v>
      </c>
      <c r="M9758">
        <v>2025</v>
      </c>
      <c r="N9758">
        <v>32.518099999999997</v>
      </c>
      <c r="O9758">
        <v>-93.761099999999999</v>
      </c>
      <c r="P9758" t="s">
        <v>3613</v>
      </c>
      <c r="Q9758" s="3">
        <f>Table1[[#This Row],[Capacity (MW)]]*0.395*8760*10^-6</f>
        <v>0.43252499999999999</v>
      </c>
      <c r="R9758" s="3" cm="1">
        <f t="array" ref="R9758">AVERAGE(VLOOKUP(_xlfn.TEXTSPLIT(Table1[[#This Row],[Fuel (no space after comma)]], ","), FuelList_Final_EF!$A$2:$B$65, 2, FALSE))</f>
        <v>53.06</v>
      </c>
      <c r="S9758" s="3">
        <f>Table1[[#This Row],[Generation (TWh)]]*10^9*VLOOKUP(Table1[[#This Row],[Turbine/Engine Technology]],Technology_HR!$A$2:$B$11,2,FALSE)*10^-6</f>
        <v>4448519.625</v>
      </c>
      <c r="T9758" s="5">
        <f>Table1[[#This Row],[Fuel Consumption (mmBtu)]]*Table1[[#This Row],[Emission Factor (kg CO2/ mmBtu)]]*10^3</f>
        <v>236038451302.5</v>
      </c>
      <c r="U9758" s="3">
        <f>Table1[[#This Row],[Emissions (g CO2)]]/(Table1[[#This Row],[Generation (TWh)]]*10^9)</f>
        <v>545.72209999999995</v>
      </c>
    </row>
    <row r="9759" spans="1:21" x14ac:dyDescent="0.35">
      <c r="A9759" t="s">
        <v>2458</v>
      </c>
      <c r="B9759" t="s">
        <v>3239</v>
      </c>
      <c r="C9759" t="str">
        <f>SUBSTITUTE(Table1[[#This Row],[Fuel]],", ",",")</f>
        <v>fossil gas: natural gas</v>
      </c>
      <c r="D9759" t="s">
        <v>3239</v>
      </c>
      <c r="H9759" t="s">
        <v>3440</v>
      </c>
      <c r="I9759">
        <v>342</v>
      </c>
      <c r="J9759" t="s">
        <v>3446</v>
      </c>
      <c r="K9759">
        <v>1959</v>
      </c>
      <c r="L9759" t="s">
        <v>29</v>
      </c>
      <c r="M9759" t="s">
        <v>29</v>
      </c>
      <c r="N9759">
        <v>40.591563999999998</v>
      </c>
      <c r="O9759">
        <v>-74.200040000000001</v>
      </c>
      <c r="P9759" t="s">
        <v>3613</v>
      </c>
      <c r="Q9759" s="3">
        <f>Table1[[#This Row],[Capacity (MW)]]*0.395*8760*10^-6</f>
        <v>1.1833884000000001</v>
      </c>
      <c r="R9759" s="3" cm="1">
        <f t="array" ref="R9759">AVERAGE(VLOOKUP(_xlfn.TEXTSPLIT(Table1[[#This Row],[Fuel (no space after comma)]], ","), FuelList_Final_EF!$A$2:$B$65, 2, FALSE))</f>
        <v>53.06</v>
      </c>
      <c r="S9759" s="3">
        <f>Table1[[#This Row],[Generation (TWh)]]*10^9*VLOOKUP(Table1[[#This Row],[Turbine/Engine Technology]],Technology_HR!$A$2:$B$11,2,FALSE)*10^-6</f>
        <v>12171149.694</v>
      </c>
      <c r="T9759" s="5">
        <f>Table1[[#This Row],[Fuel Consumption (mmBtu)]]*Table1[[#This Row],[Emission Factor (kg CO2/ mmBtu)]]*10^3</f>
        <v>645801202763.64001</v>
      </c>
      <c r="U9759" s="3">
        <f>Table1[[#This Row],[Emissions (g CO2)]]/(Table1[[#This Row],[Generation (TWh)]]*10^9)</f>
        <v>545.72210000000007</v>
      </c>
    </row>
    <row r="9760" spans="1:21" x14ac:dyDescent="0.35">
      <c r="A9760" t="s">
        <v>2458</v>
      </c>
      <c r="B9760" t="s">
        <v>3239</v>
      </c>
      <c r="C9760" t="str">
        <f>SUBSTITUTE(Table1[[#This Row],[Fuel]],", ",",")</f>
        <v>fossil gas: natural gas</v>
      </c>
      <c r="D9760" t="s">
        <v>3239</v>
      </c>
      <c r="H9760" t="s">
        <v>3440</v>
      </c>
      <c r="I9760">
        <v>536</v>
      </c>
      <c r="J9760" t="s">
        <v>3446</v>
      </c>
      <c r="K9760">
        <v>1969</v>
      </c>
      <c r="L9760" t="s">
        <v>29</v>
      </c>
      <c r="M9760" t="s">
        <v>29</v>
      </c>
      <c r="N9760">
        <v>40.591563999999998</v>
      </c>
      <c r="O9760">
        <v>-74.200040000000001</v>
      </c>
      <c r="P9760" t="s">
        <v>3613</v>
      </c>
      <c r="Q9760" s="3">
        <f>Table1[[#This Row],[Capacity (MW)]]*0.395*8760*10^-6</f>
        <v>1.8546672</v>
      </c>
      <c r="R9760" s="3" cm="1">
        <f t="array" ref="R9760">AVERAGE(VLOOKUP(_xlfn.TEXTSPLIT(Table1[[#This Row],[Fuel (no space after comma)]], ","), FuelList_Final_EF!$A$2:$B$65, 2, FALSE))</f>
        <v>53.06</v>
      </c>
      <c r="S9760" s="3">
        <f>Table1[[#This Row],[Generation (TWh)]]*10^9*VLOOKUP(Table1[[#This Row],[Turbine/Engine Technology]],Technology_HR!$A$2:$B$11,2,FALSE)*10^-6</f>
        <v>19075252.151999999</v>
      </c>
      <c r="T9760" s="5">
        <f>Table1[[#This Row],[Fuel Consumption (mmBtu)]]*Table1[[#This Row],[Emission Factor (kg CO2/ mmBtu)]]*10^3</f>
        <v>1012132879185.12</v>
      </c>
      <c r="U9760" s="3">
        <f>Table1[[#This Row],[Emissions (g CO2)]]/(Table1[[#This Row],[Generation (TWh)]]*10^9)</f>
        <v>545.72209999999995</v>
      </c>
    </row>
    <row r="9761" spans="1:21" x14ac:dyDescent="0.35">
      <c r="A9761" t="s">
        <v>2459</v>
      </c>
      <c r="B9761" t="s">
        <v>3239</v>
      </c>
      <c r="C9761" t="str">
        <f>SUBSTITUTE(Table1[[#This Row],[Fuel]],", ",",")</f>
        <v>fossil gas: natural gas</v>
      </c>
      <c r="D9761" t="s">
        <v>3239</v>
      </c>
      <c r="H9761" t="s">
        <v>3438</v>
      </c>
      <c r="I9761">
        <v>575</v>
      </c>
      <c r="J9761" t="s">
        <v>3446</v>
      </c>
      <c r="K9761">
        <v>2000</v>
      </c>
      <c r="L9761" t="s">
        <v>29</v>
      </c>
      <c r="M9761" t="s">
        <v>29</v>
      </c>
      <c r="N9761">
        <v>29.257045999999999</v>
      </c>
      <c r="O9761">
        <v>-98.384050000000002</v>
      </c>
      <c r="P9761" t="s">
        <v>3613</v>
      </c>
      <c r="Q9761" s="3">
        <f>Table1[[#This Row],[Capacity (MW)]]*0.395*8760*10^-6</f>
        <v>1.9896149999999999</v>
      </c>
      <c r="R9761" s="3" cm="1">
        <f t="array" ref="R9761">AVERAGE(VLOOKUP(_xlfn.TEXTSPLIT(Table1[[#This Row],[Fuel (no space after comma)]], ","), FuelList_Final_EF!$A$2:$B$65, 2, FALSE))</f>
        <v>53.06</v>
      </c>
      <c r="S9761" s="3">
        <f>Table1[[#This Row],[Generation (TWh)]]*10^9*VLOOKUP(Table1[[#This Row],[Turbine/Engine Technology]],Technology_HR!$A$2:$B$11,2,FALSE)*10^-6</f>
        <v>15019603.635</v>
      </c>
      <c r="T9761" s="5">
        <f>Table1[[#This Row],[Fuel Consumption (mmBtu)]]*Table1[[#This Row],[Emission Factor (kg CO2/ mmBtu)]]*10^3</f>
        <v>796940168873.1001</v>
      </c>
      <c r="U9761" s="3">
        <f>Table1[[#This Row],[Emissions (g CO2)]]/(Table1[[#This Row],[Generation (TWh)]]*10^9)</f>
        <v>400.54994000000005</v>
      </c>
    </row>
    <row r="9762" spans="1:21" x14ac:dyDescent="0.35">
      <c r="A9762" t="s">
        <v>2460</v>
      </c>
      <c r="B9762" t="s">
        <v>3239</v>
      </c>
      <c r="C9762" t="str">
        <f>SUBSTITUTE(Table1[[#This Row],[Fuel]],", ",",")</f>
        <v>fossil gas: natural gas</v>
      </c>
      <c r="D9762" t="s">
        <v>3239</v>
      </c>
      <c r="H9762" t="s">
        <v>3438</v>
      </c>
      <c r="I9762">
        <v>458</v>
      </c>
      <c r="J9762" t="s">
        <v>3446</v>
      </c>
      <c r="K9762">
        <v>2008</v>
      </c>
      <c r="L9762" t="s">
        <v>29</v>
      </c>
      <c r="M9762" t="s">
        <v>29</v>
      </c>
      <c r="N9762">
        <v>30.452200000000001</v>
      </c>
      <c r="O9762">
        <v>-84.4</v>
      </c>
      <c r="P9762" t="s">
        <v>3613</v>
      </c>
      <c r="Q9762" s="3">
        <f>Table1[[#This Row],[Capacity (MW)]]*0.395*8760*10^-6</f>
        <v>1.5847715999999998</v>
      </c>
      <c r="R9762" s="3" cm="1">
        <f t="array" ref="R9762">AVERAGE(VLOOKUP(_xlfn.TEXTSPLIT(Table1[[#This Row],[Fuel (no space after comma)]], ","), FuelList_Final_EF!$A$2:$B$65, 2, FALSE))</f>
        <v>53.06</v>
      </c>
      <c r="S9762" s="3">
        <f>Table1[[#This Row],[Generation (TWh)]]*10^9*VLOOKUP(Table1[[#This Row],[Turbine/Engine Technology]],Technology_HR!$A$2:$B$11,2,FALSE)*10^-6</f>
        <v>11963440.808399998</v>
      </c>
      <c r="T9762" s="5">
        <f>Table1[[#This Row],[Fuel Consumption (mmBtu)]]*Table1[[#This Row],[Emission Factor (kg CO2/ mmBtu)]]*10^3</f>
        <v>634780169293.70386</v>
      </c>
      <c r="U9762" s="3">
        <f>Table1[[#This Row],[Emissions (g CO2)]]/(Table1[[#This Row],[Generation (TWh)]]*10^9)</f>
        <v>400.54993999999999</v>
      </c>
    </row>
    <row r="9763" spans="1:21" x14ac:dyDescent="0.35">
      <c r="A9763" t="s">
        <v>2460</v>
      </c>
      <c r="B9763" t="s">
        <v>3243</v>
      </c>
      <c r="C9763" t="str">
        <f>SUBSTITUTE(Table1[[#This Row],[Fuel]],", ",",")</f>
        <v>fossil gas: natural gas,fossil liquids: fuel oil</v>
      </c>
      <c r="D9763" t="s">
        <v>3239</v>
      </c>
      <c r="E9763" t="s">
        <v>3275</v>
      </c>
      <c r="H9763" t="s">
        <v>3436</v>
      </c>
      <c r="I9763">
        <v>61</v>
      </c>
      <c r="J9763" t="s">
        <v>3446</v>
      </c>
      <c r="K9763">
        <v>2005</v>
      </c>
      <c r="L9763" t="s">
        <v>29</v>
      </c>
      <c r="M9763" t="s">
        <v>29</v>
      </c>
      <c r="N9763">
        <v>30.452200000000001</v>
      </c>
      <c r="O9763">
        <v>-84.4</v>
      </c>
      <c r="P9763" t="s">
        <v>3613</v>
      </c>
      <c r="Q9763" s="3">
        <f>Table1[[#This Row],[Capacity (MW)]]*0.395*8760*10^-6</f>
        <v>0.21107220000000002</v>
      </c>
      <c r="R9763" s="3" cm="1">
        <f t="array" ref="R9763">AVERAGE(VLOOKUP(_xlfn.TEXTSPLIT(Table1[[#This Row],[Fuel (no space after comma)]], ","), FuelList_Final_EF!$A$2:$B$65, 2, FALSE))</f>
        <v>65.583341148886291</v>
      </c>
      <c r="S9763" s="3">
        <f>Table1[[#This Row],[Generation (TWh)]]*10^9*VLOOKUP(Table1[[#This Row],[Turbine/Engine Technology]],Technology_HR!$A$2:$B$11,2,FALSE)*10^-6</f>
        <v>2323904.9220000003</v>
      </c>
      <c r="T9763" s="5">
        <f>Table1[[#This Row],[Fuel Consumption (mmBtu)]]*Table1[[#This Row],[Emission Factor (kg CO2/ mmBtu)]]*10^3</f>
        <v>152409449297.10199</v>
      </c>
      <c r="U9763" s="3">
        <f>Table1[[#This Row],[Emissions (g CO2)]]/(Table1[[#This Row],[Generation (TWh)]]*10^9)</f>
        <v>722.072586049238</v>
      </c>
    </row>
    <row r="9764" spans="1:21" x14ac:dyDescent="0.35">
      <c r="A9764" t="s">
        <v>2460</v>
      </c>
      <c r="B9764" t="s">
        <v>3243</v>
      </c>
      <c r="C9764" t="str">
        <f>SUBSTITUTE(Table1[[#This Row],[Fuel]],", ",",")</f>
        <v>fossil gas: natural gas,fossil liquids: fuel oil</v>
      </c>
      <c r="D9764" t="s">
        <v>3239</v>
      </c>
      <c r="E9764" t="s">
        <v>3275</v>
      </c>
      <c r="H9764" t="s">
        <v>3436</v>
      </c>
      <c r="I9764">
        <v>61</v>
      </c>
      <c r="J9764" t="s">
        <v>3446</v>
      </c>
      <c r="K9764">
        <v>2005</v>
      </c>
      <c r="L9764" t="s">
        <v>29</v>
      </c>
      <c r="M9764" t="s">
        <v>29</v>
      </c>
      <c r="N9764">
        <v>30.452200000000001</v>
      </c>
      <c r="O9764">
        <v>-84.4</v>
      </c>
      <c r="P9764" t="s">
        <v>3613</v>
      </c>
      <c r="Q9764" s="3">
        <f>Table1[[#This Row],[Capacity (MW)]]*0.395*8760*10^-6</f>
        <v>0.21107220000000002</v>
      </c>
      <c r="R9764" s="3" cm="1">
        <f t="array" ref="R9764">AVERAGE(VLOOKUP(_xlfn.TEXTSPLIT(Table1[[#This Row],[Fuel (no space after comma)]], ","), FuelList_Final_EF!$A$2:$B$65, 2, FALSE))</f>
        <v>65.583341148886291</v>
      </c>
      <c r="S9764" s="3">
        <f>Table1[[#This Row],[Generation (TWh)]]*10^9*VLOOKUP(Table1[[#This Row],[Turbine/Engine Technology]],Technology_HR!$A$2:$B$11,2,FALSE)*10^-6</f>
        <v>2323904.9220000003</v>
      </c>
      <c r="T9764" s="5">
        <f>Table1[[#This Row],[Fuel Consumption (mmBtu)]]*Table1[[#This Row],[Emission Factor (kg CO2/ mmBtu)]]*10^3</f>
        <v>152409449297.10199</v>
      </c>
      <c r="U9764" s="3">
        <f>Table1[[#This Row],[Emissions (g CO2)]]/(Table1[[#This Row],[Generation (TWh)]]*10^9)</f>
        <v>722.072586049238</v>
      </c>
    </row>
    <row r="9765" spans="1:21" x14ac:dyDescent="0.35">
      <c r="A9765" t="s">
        <v>2460</v>
      </c>
      <c r="B9765" t="s">
        <v>3239</v>
      </c>
      <c r="C9765" t="str">
        <f>SUBSTITUTE(Table1[[#This Row],[Fuel]],", ",",")</f>
        <v>fossil gas: natural gas</v>
      </c>
      <c r="D9765" t="s">
        <v>3239</v>
      </c>
      <c r="H9765" t="s">
        <v>3437</v>
      </c>
      <c r="I9765">
        <v>94</v>
      </c>
      <c r="J9765" t="s">
        <v>3446</v>
      </c>
      <c r="K9765">
        <v>2019</v>
      </c>
      <c r="L9765" t="s">
        <v>29</v>
      </c>
      <c r="M9765" t="s">
        <v>29</v>
      </c>
      <c r="N9765">
        <v>30.452200000000001</v>
      </c>
      <c r="O9765">
        <v>-84.4</v>
      </c>
      <c r="P9765" t="s">
        <v>3613</v>
      </c>
      <c r="Q9765" s="3">
        <f>Table1[[#This Row],[Capacity (MW)]]*0.395*8760*10^-6</f>
        <v>0.32525880000000001</v>
      </c>
      <c r="R9765" s="3" cm="1">
        <f t="array" ref="R9765">AVERAGE(VLOOKUP(_xlfn.TEXTSPLIT(Table1[[#This Row],[Fuel (no space after comma)]], ","), FuelList_Final_EF!$A$2:$B$65, 2, FALSE))</f>
        <v>53.06</v>
      </c>
      <c r="S9765" s="3">
        <f>Table1[[#This Row],[Generation (TWh)]]*10^9*VLOOKUP(Table1[[#This Row],[Turbine/Engine Technology]],Technology_HR!$A$2:$B$11,2,FALSE)*10^-6</f>
        <v>2894803.32</v>
      </c>
      <c r="T9765" s="5">
        <f>Table1[[#This Row],[Fuel Consumption (mmBtu)]]*Table1[[#This Row],[Emission Factor (kg CO2/ mmBtu)]]*10^3</f>
        <v>153598264159.19998</v>
      </c>
      <c r="U9765" s="3">
        <f>Table1[[#This Row],[Emissions (g CO2)]]/(Table1[[#This Row],[Generation (TWh)]]*10^9)</f>
        <v>472.23399999999992</v>
      </c>
    </row>
    <row r="9766" spans="1:21" x14ac:dyDescent="0.35">
      <c r="A9766" t="s">
        <v>2461</v>
      </c>
      <c r="B9766" t="s">
        <v>3243</v>
      </c>
      <c r="C9766" t="str">
        <f>SUBSTITUTE(Table1[[#This Row],[Fuel]],", ",",")</f>
        <v>fossil gas: natural gas,fossil liquids: fuel oil</v>
      </c>
      <c r="D9766" t="s">
        <v>3239</v>
      </c>
      <c r="E9766" t="s">
        <v>3275</v>
      </c>
      <c r="H9766" t="s">
        <v>3438</v>
      </c>
      <c r="I9766">
        <v>294</v>
      </c>
      <c r="J9766" t="s">
        <v>3446</v>
      </c>
      <c r="K9766">
        <v>2019</v>
      </c>
      <c r="L9766" t="s">
        <v>29</v>
      </c>
      <c r="M9766" t="s">
        <v>29</v>
      </c>
      <c r="N9766">
        <v>35.470592000000003</v>
      </c>
      <c r="O9766">
        <v>-82.543505999999994</v>
      </c>
      <c r="P9766" t="s">
        <v>3613</v>
      </c>
      <c r="Q9766" s="3">
        <f>Table1[[#This Row],[Capacity (MW)]]*0.395*8760*10^-6</f>
        <v>1.0172988000000001</v>
      </c>
      <c r="R9766" s="3" cm="1">
        <f t="array" ref="R9766">AVERAGE(VLOOKUP(_xlfn.TEXTSPLIT(Table1[[#This Row],[Fuel (no space after comma)]], ","), FuelList_Final_EF!$A$2:$B$65, 2, FALSE))</f>
        <v>65.583341148886291</v>
      </c>
      <c r="S9766" s="3">
        <f>Table1[[#This Row],[Generation (TWh)]]*10^9*VLOOKUP(Table1[[#This Row],[Turbine/Engine Technology]],Technology_HR!$A$2:$B$11,2,FALSE)*10^-6</f>
        <v>7679588.6411999995</v>
      </c>
      <c r="T9766" s="5">
        <f>Table1[[#This Row],[Fuel Consumption (mmBtu)]]*Table1[[#This Row],[Emission Factor (kg CO2/ mmBtu)]]*10^3</f>
        <v>503653081738.93164</v>
      </c>
      <c r="U9766" s="3">
        <f>Table1[[#This Row],[Emissions (g CO2)]]/(Table1[[#This Row],[Generation (TWh)]]*10^9)</f>
        <v>495.08864233294253</v>
      </c>
    </row>
    <row r="9767" spans="1:21" x14ac:dyDescent="0.35">
      <c r="A9767" t="s">
        <v>2461</v>
      </c>
      <c r="B9767" t="s">
        <v>3243</v>
      </c>
      <c r="C9767" t="str">
        <f>SUBSTITUTE(Table1[[#This Row],[Fuel]],", ",",")</f>
        <v>fossil gas: natural gas,fossil liquids: fuel oil</v>
      </c>
      <c r="D9767" t="s">
        <v>3239</v>
      </c>
      <c r="E9767" t="s">
        <v>3275</v>
      </c>
      <c r="H9767" t="s">
        <v>3438</v>
      </c>
      <c r="I9767">
        <v>294</v>
      </c>
      <c r="J9767" t="s">
        <v>3446</v>
      </c>
      <c r="K9767">
        <v>2020</v>
      </c>
      <c r="L9767" t="s">
        <v>29</v>
      </c>
      <c r="M9767" t="s">
        <v>29</v>
      </c>
      <c r="N9767">
        <v>35.470592000000003</v>
      </c>
      <c r="O9767">
        <v>-82.543505999999994</v>
      </c>
      <c r="P9767" t="s">
        <v>3613</v>
      </c>
      <c r="Q9767" s="3">
        <f>Table1[[#This Row],[Capacity (MW)]]*0.395*8760*10^-6</f>
        <v>1.0172988000000001</v>
      </c>
      <c r="R9767" s="3" cm="1">
        <f t="array" ref="R9767">AVERAGE(VLOOKUP(_xlfn.TEXTSPLIT(Table1[[#This Row],[Fuel (no space after comma)]], ","), FuelList_Final_EF!$A$2:$B$65, 2, FALSE))</f>
        <v>65.583341148886291</v>
      </c>
      <c r="S9767" s="3">
        <f>Table1[[#This Row],[Generation (TWh)]]*10^9*VLOOKUP(Table1[[#This Row],[Turbine/Engine Technology]],Technology_HR!$A$2:$B$11,2,FALSE)*10^-6</f>
        <v>7679588.6411999995</v>
      </c>
      <c r="T9767" s="5">
        <f>Table1[[#This Row],[Fuel Consumption (mmBtu)]]*Table1[[#This Row],[Emission Factor (kg CO2/ mmBtu)]]*10^3</f>
        <v>503653081738.93164</v>
      </c>
      <c r="U9767" s="3">
        <f>Table1[[#This Row],[Emissions (g CO2)]]/(Table1[[#This Row],[Generation (TWh)]]*10^9)</f>
        <v>495.08864233294253</v>
      </c>
    </row>
    <row r="9768" spans="1:21" x14ac:dyDescent="0.35">
      <c r="A9768" t="s">
        <v>2461</v>
      </c>
      <c r="B9768" t="s">
        <v>3243</v>
      </c>
      <c r="C9768" t="str">
        <f>SUBSTITUTE(Table1[[#This Row],[Fuel]],", ",",")</f>
        <v>fossil gas: natural gas,fossil liquids: fuel oil</v>
      </c>
      <c r="D9768" t="s">
        <v>3239</v>
      </c>
      <c r="E9768" t="s">
        <v>3275</v>
      </c>
      <c r="H9768" t="s">
        <v>3436</v>
      </c>
      <c r="I9768">
        <v>212</v>
      </c>
      <c r="J9768" t="s">
        <v>3446</v>
      </c>
      <c r="K9768">
        <v>1999</v>
      </c>
      <c r="L9768" t="s">
        <v>29</v>
      </c>
      <c r="M9768" t="s">
        <v>29</v>
      </c>
      <c r="N9768">
        <v>35.470592000000003</v>
      </c>
      <c r="O9768">
        <v>-82.543505999999994</v>
      </c>
      <c r="P9768" t="s">
        <v>3613</v>
      </c>
      <c r="Q9768" s="3">
        <f>Table1[[#This Row],[Capacity (MW)]]*0.395*8760*10^-6</f>
        <v>0.73356239999999995</v>
      </c>
      <c r="R9768" s="3" cm="1">
        <f t="array" ref="R9768">AVERAGE(VLOOKUP(_xlfn.TEXTSPLIT(Table1[[#This Row],[Fuel (no space after comma)]], ","), FuelList_Final_EF!$A$2:$B$65, 2, FALSE))</f>
        <v>65.583341148886291</v>
      </c>
      <c r="S9768" s="3">
        <f>Table1[[#This Row],[Generation (TWh)]]*10^9*VLOOKUP(Table1[[#This Row],[Turbine/Engine Technology]],Technology_HR!$A$2:$B$11,2,FALSE)*10^-6</f>
        <v>8076522.0239999993</v>
      </c>
      <c r="T9768" s="5">
        <f>Table1[[#This Row],[Fuel Consumption (mmBtu)]]*Table1[[#This Row],[Emission Factor (kg CO2/ mmBtu)]]*10^3</f>
        <v>529685299196.48553</v>
      </c>
      <c r="U9768" s="3">
        <f>Table1[[#This Row],[Emissions (g CO2)]]/(Table1[[#This Row],[Generation (TWh)]]*10^9)</f>
        <v>722.072586049238</v>
      </c>
    </row>
    <row r="9769" spans="1:21" x14ac:dyDescent="0.35">
      <c r="A9769" t="s">
        <v>2461</v>
      </c>
      <c r="B9769" t="s">
        <v>3243</v>
      </c>
      <c r="C9769" t="str">
        <f>SUBSTITUTE(Table1[[#This Row],[Fuel]],", ",",")</f>
        <v>fossil gas: natural gas,fossil liquids: fuel oil</v>
      </c>
      <c r="D9769" t="s">
        <v>3239</v>
      </c>
      <c r="E9769" t="s">
        <v>3275</v>
      </c>
      <c r="H9769" t="s">
        <v>3436</v>
      </c>
      <c r="I9769">
        <v>212</v>
      </c>
      <c r="J9769" t="s">
        <v>3446</v>
      </c>
      <c r="K9769">
        <v>2000</v>
      </c>
      <c r="L9769" t="s">
        <v>29</v>
      </c>
      <c r="M9769" t="s">
        <v>29</v>
      </c>
      <c r="N9769">
        <v>35.470592000000003</v>
      </c>
      <c r="O9769">
        <v>-82.543505999999994</v>
      </c>
      <c r="P9769" t="s">
        <v>3613</v>
      </c>
      <c r="Q9769" s="3">
        <f>Table1[[#This Row],[Capacity (MW)]]*0.395*8760*10^-6</f>
        <v>0.73356239999999995</v>
      </c>
      <c r="R9769" s="3" cm="1">
        <f t="array" ref="R9769">AVERAGE(VLOOKUP(_xlfn.TEXTSPLIT(Table1[[#This Row],[Fuel (no space after comma)]], ","), FuelList_Final_EF!$A$2:$B$65, 2, FALSE))</f>
        <v>65.583341148886291</v>
      </c>
      <c r="S9769" s="3">
        <f>Table1[[#This Row],[Generation (TWh)]]*10^9*VLOOKUP(Table1[[#This Row],[Turbine/Engine Technology]],Technology_HR!$A$2:$B$11,2,FALSE)*10^-6</f>
        <v>8076522.0239999993</v>
      </c>
      <c r="T9769" s="5">
        <f>Table1[[#This Row],[Fuel Consumption (mmBtu)]]*Table1[[#This Row],[Emission Factor (kg CO2/ mmBtu)]]*10^3</f>
        <v>529685299196.48553</v>
      </c>
      <c r="U9769" s="3">
        <f>Table1[[#This Row],[Emissions (g CO2)]]/(Table1[[#This Row],[Generation (TWh)]]*10^9)</f>
        <v>722.072586049238</v>
      </c>
    </row>
    <row r="9770" spans="1:21" x14ac:dyDescent="0.35">
      <c r="A9770" t="s">
        <v>2462</v>
      </c>
      <c r="B9770" t="s">
        <v>3243</v>
      </c>
      <c r="C9770" t="str">
        <f>SUBSTITUTE(Table1[[#This Row],[Fuel]],", ",",")</f>
        <v>fossil gas: natural gas,fossil liquids: fuel oil</v>
      </c>
      <c r="D9770" t="s">
        <v>3239</v>
      </c>
      <c r="E9770" t="s">
        <v>3275</v>
      </c>
      <c r="H9770" t="s">
        <v>3436</v>
      </c>
      <c r="I9770">
        <v>431</v>
      </c>
      <c r="J9770" t="s">
        <v>3452</v>
      </c>
      <c r="K9770" t="s">
        <v>29</v>
      </c>
      <c r="L9770" t="s">
        <v>29</v>
      </c>
      <c r="M9770" t="s">
        <v>29</v>
      </c>
      <c r="N9770">
        <v>40.786999999999999</v>
      </c>
      <c r="O9770">
        <v>-73.904799999999994</v>
      </c>
      <c r="P9770" t="s">
        <v>3613</v>
      </c>
      <c r="Q9770" s="3">
        <f>Table1[[#This Row],[Capacity (MW)]]*0.395*8760*10^-6</f>
        <v>1.4913462</v>
      </c>
      <c r="R9770" s="3" cm="1">
        <f t="array" ref="R9770">AVERAGE(VLOOKUP(_xlfn.TEXTSPLIT(Table1[[#This Row],[Fuel (no space after comma)]], ","), FuelList_Final_EF!$A$2:$B$65, 2, FALSE))</f>
        <v>65.583341148886291</v>
      </c>
      <c r="S9770" s="3">
        <f>Table1[[#This Row],[Generation (TWh)]]*10^9*VLOOKUP(Table1[[#This Row],[Turbine/Engine Technology]],Technology_HR!$A$2:$B$11,2,FALSE)*10^-6</f>
        <v>16419721.661999999</v>
      </c>
      <c r="T9770" s="5">
        <f>Table1[[#This Row],[Fuel Consumption (mmBtu)]]*Table1[[#This Row],[Emission Factor (kg CO2/ mmBtu)]]*10^3</f>
        <v>1076860207328.7041</v>
      </c>
      <c r="U9770" s="3">
        <f>Table1[[#This Row],[Emissions (g CO2)]]/(Table1[[#This Row],[Generation (TWh)]]*10^9)</f>
        <v>722.072586049238</v>
      </c>
    </row>
    <row r="9771" spans="1:21" x14ac:dyDescent="0.35">
      <c r="A9771" t="s">
        <v>2463</v>
      </c>
      <c r="B9771" t="s">
        <v>3239</v>
      </c>
      <c r="C9771" t="str">
        <f>SUBSTITUTE(Table1[[#This Row],[Fuel]],", ",",")</f>
        <v>fossil gas: natural gas</v>
      </c>
      <c r="D9771" t="s">
        <v>3239</v>
      </c>
      <c r="H9771" t="s">
        <v>3436</v>
      </c>
      <c r="I9771">
        <v>349</v>
      </c>
      <c r="J9771" t="s">
        <v>3446</v>
      </c>
      <c r="K9771">
        <v>2021</v>
      </c>
      <c r="L9771" t="s">
        <v>29</v>
      </c>
      <c r="M9771" t="s">
        <v>29</v>
      </c>
      <c r="N9771">
        <v>44.574964999999999</v>
      </c>
      <c r="O9771">
        <v>-96.559420000000003</v>
      </c>
      <c r="P9771" t="s">
        <v>3613</v>
      </c>
      <c r="Q9771" s="3">
        <f>Table1[[#This Row],[Capacity (MW)]]*0.395*8760*10^-6</f>
        <v>1.2076098</v>
      </c>
      <c r="R9771" s="3" cm="1">
        <f t="array" ref="R9771">AVERAGE(VLOOKUP(_xlfn.TEXTSPLIT(Table1[[#This Row],[Fuel (no space after comma)]], ","), FuelList_Final_EF!$A$2:$B$65, 2, FALSE))</f>
        <v>53.06</v>
      </c>
      <c r="S9771" s="3">
        <f>Table1[[#This Row],[Generation (TWh)]]*10^9*VLOOKUP(Table1[[#This Row],[Turbine/Engine Technology]],Technology_HR!$A$2:$B$11,2,FALSE)*10^-6</f>
        <v>13295783.898</v>
      </c>
      <c r="T9771" s="5">
        <f>Table1[[#This Row],[Fuel Consumption (mmBtu)]]*Table1[[#This Row],[Emission Factor (kg CO2/ mmBtu)]]*10^3</f>
        <v>705474293627.88</v>
      </c>
      <c r="U9771" s="3">
        <f>Table1[[#This Row],[Emissions (g CO2)]]/(Table1[[#This Row],[Generation (TWh)]]*10^9)</f>
        <v>584.19060000000002</v>
      </c>
    </row>
    <row r="9772" spans="1:21" x14ac:dyDescent="0.35">
      <c r="A9772" t="s">
        <v>2464</v>
      </c>
      <c r="B9772" t="s">
        <v>3243</v>
      </c>
      <c r="C9772" t="str">
        <f>SUBSTITUTE(Table1[[#This Row],[Fuel]],", ",",")</f>
        <v>fossil gas: natural gas,fossil liquids: fuel oil</v>
      </c>
      <c r="D9772" t="s">
        <v>3239</v>
      </c>
      <c r="E9772" t="s">
        <v>3275</v>
      </c>
      <c r="H9772" t="s">
        <v>3438</v>
      </c>
      <c r="I9772">
        <v>650</v>
      </c>
      <c r="J9772" t="s">
        <v>3446</v>
      </c>
      <c r="K9772">
        <v>2011</v>
      </c>
      <c r="L9772" t="s">
        <v>29</v>
      </c>
      <c r="M9772" t="s">
        <v>29</v>
      </c>
      <c r="N9772">
        <v>40.781320999999998</v>
      </c>
      <c r="O9772">
        <v>-73.896619999999999</v>
      </c>
      <c r="P9772" t="s">
        <v>3613</v>
      </c>
      <c r="Q9772" s="3">
        <f>Table1[[#This Row],[Capacity (MW)]]*0.395*8760*10^-6</f>
        <v>2.2491300000000001</v>
      </c>
      <c r="R9772" s="3" cm="1">
        <f t="array" ref="R9772">AVERAGE(VLOOKUP(_xlfn.TEXTSPLIT(Table1[[#This Row],[Fuel (no space after comma)]], ","), FuelList_Final_EF!$A$2:$B$65, 2, FALSE))</f>
        <v>65.583341148886291</v>
      </c>
      <c r="S9772" s="3">
        <f>Table1[[#This Row],[Generation (TWh)]]*10^9*VLOOKUP(Table1[[#This Row],[Turbine/Engine Technology]],Technology_HR!$A$2:$B$11,2,FALSE)*10^-6</f>
        <v>16978682.370000001</v>
      </c>
      <c r="T9772" s="5">
        <f>Table1[[#This Row],[Fuel Consumption (mmBtu)]]*Table1[[#This Row],[Emission Factor (kg CO2/ mmBtu)]]*10^3</f>
        <v>1113518718130.2913</v>
      </c>
      <c r="U9772" s="3">
        <f>Table1[[#This Row],[Emissions (g CO2)]]/(Table1[[#This Row],[Generation (TWh)]]*10^9)</f>
        <v>495.08864233294264</v>
      </c>
    </row>
    <row r="9773" spans="1:21" x14ac:dyDescent="0.35">
      <c r="A9773" t="s">
        <v>2464</v>
      </c>
      <c r="B9773" t="s">
        <v>3243</v>
      </c>
      <c r="C9773" t="str">
        <f>SUBSTITUTE(Table1[[#This Row],[Fuel]],", ",",")</f>
        <v>fossil gas: natural gas,fossil liquids: fuel oil</v>
      </c>
      <c r="D9773" t="s">
        <v>3239</v>
      </c>
      <c r="E9773" t="s">
        <v>3275</v>
      </c>
      <c r="H9773" t="s">
        <v>3438</v>
      </c>
      <c r="I9773">
        <v>595</v>
      </c>
      <c r="J9773" t="s">
        <v>3446</v>
      </c>
      <c r="K9773">
        <v>2006</v>
      </c>
      <c r="L9773" t="s">
        <v>29</v>
      </c>
      <c r="M9773" t="s">
        <v>29</v>
      </c>
      <c r="N9773">
        <v>40.782499999999999</v>
      </c>
      <c r="O9773">
        <v>-73.8964</v>
      </c>
      <c r="P9773" t="s">
        <v>3613</v>
      </c>
      <c r="Q9773" s="3">
        <f>Table1[[#This Row],[Capacity (MW)]]*0.395*8760*10^-6</f>
        <v>2.0588189999999997</v>
      </c>
      <c r="R9773" s="3" cm="1">
        <f t="array" ref="R9773">AVERAGE(VLOOKUP(_xlfn.TEXTSPLIT(Table1[[#This Row],[Fuel (no space after comma)]], ","), FuelList_Final_EF!$A$2:$B$65, 2, FALSE))</f>
        <v>65.583341148886291</v>
      </c>
      <c r="S9773" s="3">
        <f>Table1[[#This Row],[Generation (TWh)]]*10^9*VLOOKUP(Table1[[#This Row],[Turbine/Engine Technology]],Technology_HR!$A$2:$B$11,2,FALSE)*10^-6</f>
        <v>15542024.630999997</v>
      </c>
      <c r="T9773" s="5">
        <f>Table1[[#This Row],[Fuel Consumption (mmBtu)]]*Table1[[#This Row],[Emission Factor (kg CO2/ mmBtu)]]*10^3</f>
        <v>1019297903519.2664</v>
      </c>
      <c r="U9773" s="3">
        <f>Table1[[#This Row],[Emissions (g CO2)]]/(Table1[[#This Row],[Generation (TWh)]]*10^9)</f>
        <v>495.08864233294258</v>
      </c>
    </row>
    <row r="9774" spans="1:21" x14ac:dyDescent="0.35">
      <c r="A9774" t="s">
        <v>2465</v>
      </c>
      <c r="B9774" t="s">
        <v>3239</v>
      </c>
      <c r="C9774" t="str">
        <f>SUBSTITUTE(Table1[[#This Row],[Fuel]],", ",",")</f>
        <v>fossil gas: natural gas</v>
      </c>
      <c r="D9774" t="s">
        <v>3239</v>
      </c>
      <c r="H9774" t="s">
        <v>3440</v>
      </c>
      <c r="I9774">
        <v>180</v>
      </c>
      <c r="J9774" t="s">
        <v>3446</v>
      </c>
      <c r="K9774">
        <v>1954</v>
      </c>
      <c r="L9774" t="s">
        <v>29</v>
      </c>
      <c r="M9774" t="s">
        <v>29</v>
      </c>
      <c r="N9774">
        <v>40.787674000000003</v>
      </c>
      <c r="O9774">
        <v>-73.912559999999999</v>
      </c>
      <c r="P9774" t="s">
        <v>3613</v>
      </c>
      <c r="Q9774" s="3">
        <f>Table1[[#This Row],[Capacity (MW)]]*0.395*8760*10^-6</f>
        <v>0.62283600000000006</v>
      </c>
      <c r="R9774" s="3" cm="1">
        <f t="array" ref="R9774">AVERAGE(VLOOKUP(_xlfn.TEXTSPLIT(Table1[[#This Row],[Fuel (no space after comma)]], ","), FuelList_Final_EF!$A$2:$B$65, 2, FALSE))</f>
        <v>53.06</v>
      </c>
      <c r="S9774" s="3">
        <f>Table1[[#This Row],[Generation (TWh)]]*10^9*VLOOKUP(Table1[[#This Row],[Turbine/Engine Technology]],Technology_HR!$A$2:$B$11,2,FALSE)*10^-6</f>
        <v>6405868.2599999998</v>
      </c>
      <c r="T9774" s="5">
        <f>Table1[[#This Row],[Fuel Consumption (mmBtu)]]*Table1[[#This Row],[Emission Factor (kg CO2/ mmBtu)]]*10^3</f>
        <v>339895369875.59998</v>
      </c>
      <c r="U9774" s="3">
        <f>Table1[[#This Row],[Emissions (g CO2)]]/(Table1[[#This Row],[Generation (TWh)]]*10^9)</f>
        <v>545.72209999999995</v>
      </c>
    </row>
    <row r="9775" spans="1:21" x14ac:dyDescent="0.35">
      <c r="A9775" t="s">
        <v>2465</v>
      </c>
      <c r="B9775" t="s">
        <v>3243</v>
      </c>
      <c r="C9775" t="str">
        <f>SUBSTITUTE(Table1[[#This Row],[Fuel]],", ",",")</f>
        <v>fossil gas: natural gas,fossil liquids: fuel oil</v>
      </c>
      <c r="D9775" t="s">
        <v>3239</v>
      </c>
      <c r="E9775" t="s">
        <v>3275</v>
      </c>
      <c r="H9775" t="s">
        <v>3440</v>
      </c>
      <c r="I9775">
        <v>376</v>
      </c>
      <c r="J9775" t="s">
        <v>3446</v>
      </c>
      <c r="K9775">
        <v>1958</v>
      </c>
      <c r="L9775" t="s">
        <v>29</v>
      </c>
      <c r="M9775" t="s">
        <v>29</v>
      </c>
      <c r="N9775">
        <v>40.787674000000003</v>
      </c>
      <c r="O9775">
        <v>-73.912559999999999</v>
      </c>
      <c r="P9775" t="s">
        <v>3613</v>
      </c>
      <c r="Q9775" s="3">
        <f>Table1[[#This Row],[Capacity (MW)]]*0.395*8760*10^-6</f>
        <v>1.3010352000000001</v>
      </c>
      <c r="R9775" s="3" cm="1">
        <f t="array" ref="R9775">AVERAGE(VLOOKUP(_xlfn.TEXTSPLIT(Table1[[#This Row],[Fuel (no space after comma)]], ","), FuelList_Final_EF!$A$2:$B$65, 2, FALSE))</f>
        <v>65.583341148886291</v>
      </c>
      <c r="S9775" s="3">
        <f>Table1[[#This Row],[Generation (TWh)]]*10^9*VLOOKUP(Table1[[#This Row],[Turbine/Engine Technology]],Technology_HR!$A$2:$B$11,2,FALSE)*10^-6</f>
        <v>13381147.032</v>
      </c>
      <c r="T9775" s="5">
        <f>Table1[[#This Row],[Fuel Consumption (mmBtu)]]*Table1[[#This Row],[Emission Factor (kg CO2/ mmBtu)]]*10^3</f>
        <v>877580330763.06323</v>
      </c>
      <c r="U9775" s="3">
        <f>Table1[[#This Row],[Emissions (g CO2)]]/(Table1[[#This Row],[Generation (TWh)]]*10^9)</f>
        <v>674.52466371629544</v>
      </c>
    </row>
    <row r="9776" spans="1:21" x14ac:dyDescent="0.35">
      <c r="A9776" t="s">
        <v>2465</v>
      </c>
      <c r="B9776" t="s">
        <v>3243</v>
      </c>
      <c r="C9776" t="str">
        <f>SUBSTITUTE(Table1[[#This Row],[Fuel]],", ",",")</f>
        <v>fossil gas: natural gas,fossil liquids: fuel oil</v>
      </c>
      <c r="D9776" t="s">
        <v>3239</v>
      </c>
      <c r="E9776" t="s">
        <v>3275</v>
      </c>
      <c r="H9776" t="s">
        <v>3440</v>
      </c>
      <c r="I9776">
        <v>387</v>
      </c>
      <c r="J9776" t="s">
        <v>3448</v>
      </c>
      <c r="K9776">
        <v>1961</v>
      </c>
      <c r="L9776" t="s">
        <v>29</v>
      </c>
      <c r="M9776" t="s">
        <v>29</v>
      </c>
      <c r="N9776">
        <v>40.787674000000003</v>
      </c>
      <c r="O9776">
        <v>-73.912559999999999</v>
      </c>
      <c r="P9776" t="s">
        <v>3613</v>
      </c>
      <c r="Q9776" s="3">
        <f>Table1[[#This Row],[Capacity (MW)]]*0.395*8760*10^-6</f>
        <v>1.3390974</v>
      </c>
      <c r="R9776" s="3" cm="1">
        <f t="array" ref="R9776">AVERAGE(VLOOKUP(_xlfn.TEXTSPLIT(Table1[[#This Row],[Fuel (no space after comma)]], ","), FuelList_Final_EF!$A$2:$B$65, 2, FALSE))</f>
        <v>65.583341148886291</v>
      </c>
      <c r="S9776" s="3">
        <f>Table1[[#This Row],[Generation (TWh)]]*10^9*VLOOKUP(Table1[[#This Row],[Turbine/Engine Technology]],Technology_HR!$A$2:$B$11,2,FALSE)*10^-6</f>
        <v>13772616.759</v>
      </c>
      <c r="T9776" s="5">
        <f>Table1[[#This Row],[Fuel Consumption (mmBtu)]]*Table1[[#This Row],[Emission Factor (kg CO2/ mmBtu)]]*10^3</f>
        <v>903254223418.3656</v>
      </c>
      <c r="U9776" s="3">
        <f>Table1[[#This Row],[Emissions (g CO2)]]/(Table1[[#This Row],[Generation (TWh)]]*10^9)</f>
        <v>674.52466371629544</v>
      </c>
    </row>
    <row r="9777" spans="1:21" x14ac:dyDescent="0.35">
      <c r="A9777" t="s">
        <v>2465</v>
      </c>
      <c r="B9777" t="s">
        <v>3243</v>
      </c>
      <c r="C9777" t="str">
        <f>SUBSTITUTE(Table1[[#This Row],[Fuel]],", ",",")</f>
        <v>fossil gas: natural gas,fossil liquids: fuel oil</v>
      </c>
      <c r="D9777" t="s">
        <v>3239</v>
      </c>
      <c r="E9777" t="s">
        <v>3275</v>
      </c>
      <c r="H9777" t="s">
        <v>3440</v>
      </c>
      <c r="I9777">
        <v>387</v>
      </c>
      <c r="J9777" t="s">
        <v>3446</v>
      </c>
      <c r="K9777">
        <v>1962</v>
      </c>
      <c r="L9777" t="s">
        <v>29</v>
      </c>
      <c r="M9777" t="s">
        <v>29</v>
      </c>
      <c r="N9777">
        <v>40.787674000000003</v>
      </c>
      <c r="O9777">
        <v>-73.912559999999999</v>
      </c>
      <c r="P9777" t="s">
        <v>3613</v>
      </c>
      <c r="Q9777" s="3">
        <f>Table1[[#This Row],[Capacity (MW)]]*0.395*8760*10^-6</f>
        <v>1.3390974</v>
      </c>
      <c r="R9777" s="3" cm="1">
        <f t="array" ref="R9777">AVERAGE(VLOOKUP(_xlfn.TEXTSPLIT(Table1[[#This Row],[Fuel (no space after comma)]], ","), FuelList_Final_EF!$A$2:$B$65, 2, FALSE))</f>
        <v>65.583341148886291</v>
      </c>
      <c r="S9777" s="3">
        <f>Table1[[#This Row],[Generation (TWh)]]*10^9*VLOOKUP(Table1[[#This Row],[Turbine/Engine Technology]],Technology_HR!$A$2:$B$11,2,FALSE)*10^-6</f>
        <v>13772616.759</v>
      </c>
      <c r="T9777" s="5">
        <f>Table1[[#This Row],[Fuel Consumption (mmBtu)]]*Table1[[#This Row],[Emission Factor (kg CO2/ mmBtu)]]*10^3</f>
        <v>903254223418.3656</v>
      </c>
      <c r="U9777" s="3">
        <f>Table1[[#This Row],[Emissions (g CO2)]]/(Table1[[#This Row],[Generation (TWh)]]*10^9)</f>
        <v>674.52466371629544</v>
      </c>
    </row>
    <row r="9778" spans="1:21" x14ac:dyDescent="0.35">
      <c r="A9778" t="s">
        <v>2466</v>
      </c>
      <c r="B9778" t="s">
        <v>3243</v>
      </c>
      <c r="C9778" t="str">
        <f>SUBSTITUTE(Table1[[#This Row],[Fuel]],", ",",")</f>
        <v>fossil gas: natural gas,fossil liquids: fuel oil</v>
      </c>
      <c r="D9778" t="s">
        <v>3239</v>
      </c>
      <c r="E9778" t="s">
        <v>3275</v>
      </c>
      <c r="H9778" t="s">
        <v>3438</v>
      </c>
      <c r="I9778">
        <v>407</v>
      </c>
      <c r="J9778" t="s">
        <v>3446</v>
      </c>
      <c r="K9778">
        <v>2004</v>
      </c>
      <c r="L9778" t="s">
        <v>29</v>
      </c>
      <c r="M9778" t="s">
        <v>29</v>
      </c>
      <c r="N9778">
        <v>42.272799999999997</v>
      </c>
      <c r="O9778">
        <v>-73.849199999999996</v>
      </c>
      <c r="P9778" t="s">
        <v>3613</v>
      </c>
      <c r="Q9778" s="3">
        <f>Table1[[#This Row],[Capacity (MW)]]*0.395*8760*10^-6</f>
        <v>1.4083014</v>
      </c>
      <c r="R9778" s="3" cm="1">
        <f t="array" ref="R9778">AVERAGE(VLOOKUP(_xlfn.TEXTSPLIT(Table1[[#This Row],[Fuel (no space after comma)]], ","), FuelList_Final_EF!$A$2:$B$65, 2, FALSE))</f>
        <v>65.583341148886291</v>
      </c>
      <c r="S9778" s="3">
        <f>Table1[[#This Row],[Generation (TWh)]]*10^9*VLOOKUP(Table1[[#This Row],[Turbine/Engine Technology]],Technology_HR!$A$2:$B$11,2,FALSE)*10^-6</f>
        <v>10631267.2686</v>
      </c>
      <c r="T9778" s="5">
        <f>Table1[[#This Row],[Fuel Consumption (mmBtu)]]*Table1[[#This Row],[Emission Factor (kg CO2/ mmBtu)]]*10^3</f>
        <v>697234028121.5824</v>
      </c>
      <c r="U9778" s="3">
        <f>Table1[[#This Row],[Emissions (g CO2)]]/(Table1[[#This Row],[Generation (TWh)]]*10^9)</f>
        <v>495.08864233294264</v>
      </c>
    </row>
    <row r="9779" spans="1:21" x14ac:dyDescent="0.35">
      <c r="A9779" t="s">
        <v>2466</v>
      </c>
      <c r="B9779" t="s">
        <v>3243</v>
      </c>
      <c r="C9779" t="str">
        <f>SUBSTITUTE(Table1[[#This Row],[Fuel]],", ",",")</f>
        <v>fossil gas: natural gas,fossil liquids: fuel oil</v>
      </c>
      <c r="D9779" t="s">
        <v>3239</v>
      </c>
      <c r="E9779" t="s">
        <v>3275</v>
      </c>
      <c r="H9779" t="s">
        <v>3438</v>
      </c>
      <c r="I9779">
        <v>407</v>
      </c>
      <c r="J9779" t="s">
        <v>3446</v>
      </c>
      <c r="K9779">
        <v>2004</v>
      </c>
      <c r="L9779" t="s">
        <v>29</v>
      </c>
      <c r="M9779" t="s">
        <v>29</v>
      </c>
      <c r="N9779">
        <v>42.272799999999997</v>
      </c>
      <c r="O9779">
        <v>-73.849199999999996</v>
      </c>
      <c r="P9779" t="s">
        <v>3613</v>
      </c>
      <c r="Q9779" s="3">
        <f>Table1[[#This Row],[Capacity (MW)]]*0.395*8760*10^-6</f>
        <v>1.4083014</v>
      </c>
      <c r="R9779" s="3" cm="1">
        <f t="array" ref="R9779">AVERAGE(VLOOKUP(_xlfn.TEXTSPLIT(Table1[[#This Row],[Fuel (no space after comma)]], ","), FuelList_Final_EF!$A$2:$B$65, 2, FALSE))</f>
        <v>65.583341148886291</v>
      </c>
      <c r="S9779" s="3">
        <f>Table1[[#This Row],[Generation (TWh)]]*10^9*VLOOKUP(Table1[[#This Row],[Turbine/Engine Technology]],Technology_HR!$A$2:$B$11,2,FALSE)*10^-6</f>
        <v>10631267.2686</v>
      </c>
      <c r="T9779" s="5">
        <f>Table1[[#This Row],[Fuel Consumption (mmBtu)]]*Table1[[#This Row],[Emission Factor (kg CO2/ mmBtu)]]*10^3</f>
        <v>697234028121.5824</v>
      </c>
      <c r="U9779" s="3">
        <f>Table1[[#This Row],[Emissions (g CO2)]]/(Table1[[#This Row],[Generation (TWh)]]*10^9)</f>
        <v>495.08864233294264</v>
      </c>
    </row>
    <row r="9780" spans="1:21" x14ac:dyDescent="0.35">
      <c r="A9780" t="s">
        <v>2466</v>
      </c>
      <c r="B9780" t="s">
        <v>3243</v>
      </c>
      <c r="C9780" t="str">
        <f>SUBSTITUTE(Table1[[#This Row],[Fuel]],", ",",")</f>
        <v>fossil gas: natural gas,fossil liquids: fuel oil</v>
      </c>
      <c r="D9780" t="s">
        <v>3239</v>
      </c>
      <c r="E9780" t="s">
        <v>3275</v>
      </c>
      <c r="H9780" t="s">
        <v>3438</v>
      </c>
      <c r="I9780">
        <v>407</v>
      </c>
      <c r="J9780" t="s">
        <v>3446</v>
      </c>
      <c r="K9780">
        <v>2004</v>
      </c>
      <c r="L9780" t="s">
        <v>29</v>
      </c>
      <c r="M9780" t="s">
        <v>29</v>
      </c>
      <c r="N9780">
        <v>42.272799999999997</v>
      </c>
      <c r="O9780">
        <v>-73.849199999999996</v>
      </c>
      <c r="P9780" t="s">
        <v>3613</v>
      </c>
      <c r="Q9780" s="3">
        <f>Table1[[#This Row],[Capacity (MW)]]*0.395*8760*10^-6</f>
        <v>1.4083014</v>
      </c>
      <c r="R9780" s="3" cm="1">
        <f t="array" ref="R9780">AVERAGE(VLOOKUP(_xlfn.TEXTSPLIT(Table1[[#This Row],[Fuel (no space after comma)]], ","), FuelList_Final_EF!$A$2:$B$65, 2, FALSE))</f>
        <v>65.583341148886291</v>
      </c>
      <c r="S9780" s="3">
        <f>Table1[[#This Row],[Generation (TWh)]]*10^9*VLOOKUP(Table1[[#This Row],[Turbine/Engine Technology]],Technology_HR!$A$2:$B$11,2,FALSE)*10^-6</f>
        <v>10631267.2686</v>
      </c>
      <c r="T9780" s="5">
        <f>Table1[[#This Row],[Fuel Consumption (mmBtu)]]*Table1[[#This Row],[Emission Factor (kg CO2/ mmBtu)]]*10^3</f>
        <v>697234028121.5824</v>
      </c>
      <c r="U9780" s="3">
        <f>Table1[[#This Row],[Emissions (g CO2)]]/(Table1[[#This Row],[Generation (TWh)]]*10^9)</f>
        <v>495.08864233294264</v>
      </c>
    </row>
    <row r="9781" spans="1:21" x14ac:dyDescent="0.35">
      <c r="A9781" t="s">
        <v>2467</v>
      </c>
      <c r="B9781" t="s">
        <v>3239</v>
      </c>
      <c r="C9781" t="str">
        <f>SUBSTITUTE(Table1[[#This Row],[Fuel]],", ",",")</f>
        <v>fossil gas: natural gas</v>
      </c>
      <c r="D9781" t="s">
        <v>3239</v>
      </c>
      <c r="H9781" t="s">
        <v>3438</v>
      </c>
      <c r="I9781">
        <v>551</v>
      </c>
      <c r="J9781" t="s">
        <v>3446</v>
      </c>
      <c r="K9781">
        <v>2001</v>
      </c>
      <c r="L9781" t="s">
        <v>29</v>
      </c>
      <c r="M9781" t="s">
        <v>29</v>
      </c>
      <c r="N9781">
        <v>33.014699999999998</v>
      </c>
      <c r="O9781">
        <v>-89.675299999999993</v>
      </c>
      <c r="P9781" t="s">
        <v>3613</v>
      </c>
      <c r="Q9781" s="3">
        <f>Table1[[#This Row],[Capacity (MW)]]*0.395*8760*10^-6</f>
        <v>1.9065702</v>
      </c>
      <c r="R9781" s="3" cm="1">
        <f t="array" ref="R9781">AVERAGE(VLOOKUP(_xlfn.TEXTSPLIT(Table1[[#This Row],[Fuel (no space after comma)]], ","), FuelList_Final_EF!$A$2:$B$65, 2, FALSE))</f>
        <v>53.06</v>
      </c>
      <c r="S9781" s="3">
        <f>Table1[[#This Row],[Generation (TWh)]]*10^9*VLOOKUP(Table1[[#This Row],[Turbine/Engine Technology]],Technology_HR!$A$2:$B$11,2,FALSE)*10^-6</f>
        <v>14392698.4398</v>
      </c>
      <c r="T9781" s="5">
        <f>Table1[[#This Row],[Fuel Consumption (mmBtu)]]*Table1[[#This Row],[Emission Factor (kg CO2/ mmBtu)]]*10^3</f>
        <v>763676579215.78796</v>
      </c>
      <c r="U9781" s="3">
        <f>Table1[[#This Row],[Emissions (g CO2)]]/(Table1[[#This Row],[Generation (TWh)]]*10^9)</f>
        <v>400.54993999999999</v>
      </c>
    </row>
    <row r="9782" spans="1:21" x14ac:dyDescent="0.35">
      <c r="A9782" t="s">
        <v>2468</v>
      </c>
      <c r="B9782" t="s">
        <v>3239</v>
      </c>
      <c r="C9782" t="str">
        <f>SUBSTITUTE(Table1[[#This Row],[Fuel]],", ",",")</f>
        <v>fossil gas: natural gas</v>
      </c>
      <c r="D9782" t="s">
        <v>3239</v>
      </c>
      <c r="H9782" t="s">
        <v>3436</v>
      </c>
      <c r="I9782">
        <v>102</v>
      </c>
      <c r="J9782" t="s">
        <v>3446</v>
      </c>
      <c r="K9782">
        <v>2001</v>
      </c>
      <c r="L9782" t="s">
        <v>29</v>
      </c>
      <c r="M9782" t="s">
        <v>29</v>
      </c>
      <c r="N9782">
        <v>39.309199999999997</v>
      </c>
      <c r="O9782">
        <v>-91.536900000000003</v>
      </c>
      <c r="P9782" t="s">
        <v>3613</v>
      </c>
      <c r="Q9782" s="3">
        <f>Table1[[#This Row],[Capacity (MW)]]*0.395*8760*10^-6</f>
        <v>0.35294039999999993</v>
      </c>
      <c r="R9782" s="3" cm="1">
        <f t="array" ref="R9782">AVERAGE(VLOOKUP(_xlfn.TEXTSPLIT(Table1[[#This Row],[Fuel (no space after comma)]], ","), FuelList_Final_EF!$A$2:$B$65, 2, FALSE))</f>
        <v>53.06</v>
      </c>
      <c r="S9782" s="3">
        <f>Table1[[#This Row],[Generation (TWh)]]*10^9*VLOOKUP(Table1[[#This Row],[Turbine/Engine Technology]],Technology_HR!$A$2:$B$11,2,FALSE)*10^-6</f>
        <v>3885873.8039999995</v>
      </c>
      <c r="T9782" s="5">
        <f>Table1[[#This Row],[Fuel Consumption (mmBtu)]]*Table1[[#This Row],[Emission Factor (kg CO2/ mmBtu)]]*10^3</f>
        <v>206184464040.23999</v>
      </c>
      <c r="U9782" s="3">
        <f>Table1[[#This Row],[Emissions (g CO2)]]/(Table1[[#This Row],[Generation (TWh)]]*10^9)</f>
        <v>584.19060000000002</v>
      </c>
    </row>
    <row r="9783" spans="1:21" x14ac:dyDescent="0.35">
      <c r="A9783" t="s">
        <v>2468</v>
      </c>
      <c r="B9783" t="s">
        <v>3239</v>
      </c>
      <c r="C9783" t="str">
        <f>SUBSTITUTE(Table1[[#This Row],[Fuel]],", ",",")</f>
        <v>fossil gas: natural gas</v>
      </c>
      <c r="D9783" t="s">
        <v>3239</v>
      </c>
      <c r="H9783" t="s">
        <v>3436</v>
      </c>
      <c r="I9783">
        <v>102</v>
      </c>
      <c r="J9783" t="s">
        <v>3446</v>
      </c>
      <c r="K9783">
        <v>2001</v>
      </c>
      <c r="L9783" t="s">
        <v>29</v>
      </c>
      <c r="M9783" t="s">
        <v>29</v>
      </c>
      <c r="N9783">
        <v>39.309199999999997</v>
      </c>
      <c r="O9783">
        <v>-91.536900000000003</v>
      </c>
      <c r="P9783" t="s">
        <v>3613</v>
      </c>
      <c r="Q9783" s="3">
        <f>Table1[[#This Row],[Capacity (MW)]]*0.395*8760*10^-6</f>
        <v>0.35294039999999993</v>
      </c>
      <c r="R9783" s="3" cm="1">
        <f t="array" ref="R9783">AVERAGE(VLOOKUP(_xlfn.TEXTSPLIT(Table1[[#This Row],[Fuel (no space after comma)]], ","), FuelList_Final_EF!$A$2:$B$65, 2, FALSE))</f>
        <v>53.06</v>
      </c>
      <c r="S9783" s="3">
        <f>Table1[[#This Row],[Generation (TWh)]]*10^9*VLOOKUP(Table1[[#This Row],[Turbine/Engine Technology]],Technology_HR!$A$2:$B$11,2,FALSE)*10^-6</f>
        <v>3885873.8039999995</v>
      </c>
      <c r="T9783" s="5">
        <f>Table1[[#This Row],[Fuel Consumption (mmBtu)]]*Table1[[#This Row],[Emission Factor (kg CO2/ mmBtu)]]*10^3</f>
        <v>206184464040.23999</v>
      </c>
      <c r="U9783" s="3">
        <f>Table1[[#This Row],[Emissions (g CO2)]]/(Table1[[#This Row],[Generation (TWh)]]*10^9)</f>
        <v>584.19060000000002</v>
      </c>
    </row>
    <row r="9784" spans="1:21" x14ac:dyDescent="0.35">
      <c r="A9784" t="s">
        <v>2468</v>
      </c>
      <c r="B9784" t="s">
        <v>3239</v>
      </c>
      <c r="C9784" t="str">
        <f>SUBSTITUTE(Table1[[#This Row],[Fuel]],", ",",")</f>
        <v>fossil gas: natural gas</v>
      </c>
      <c r="D9784" t="s">
        <v>3239</v>
      </c>
      <c r="H9784" t="s">
        <v>3436</v>
      </c>
      <c r="I9784">
        <v>102</v>
      </c>
      <c r="J9784" t="s">
        <v>3446</v>
      </c>
      <c r="K9784">
        <v>2001</v>
      </c>
      <c r="L9784" t="s">
        <v>29</v>
      </c>
      <c r="M9784" t="s">
        <v>29</v>
      </c>
      <c r="N9784">
        <v>39.309199999999997</v>
      </c>
      <c r="O9784">
        <v>-91.536900000000003</v>
      </c>
      <c r="P9784" t="s">
        <v>3613</v>
      </c>
      <c r="Q9784" s="3">
        <f>Table1[[#This Row],[Capacity (MW)]]*0.395*8760*10^-6</f>
        <v>0.35294039999999993</v>
      </c>
      <c r="R9784" s="3" cm="1">
        <f t="array" ref="R9784">AVERAGE(VLOOKUP(_xlfn.TEXTSPLIT(Table1[[#This Row],[Fuel (no space after comma)]], ","), FuelList_Final_EF!$A$2:$B$65, 2, FALSE))</f>
        <v>53.06</v>
      </c>
      <c r="S9784" s="3">
        <f>Table1[[#This Row],[Generation (TWh)]]*10^9*VLOOKUP(Table1[[#This Row],[Turbine/Engine Technology]],Technology_HR!$A$2:$B$11,2,FALSE)*10^-6</f>
        <v>3885873.8039999995</v>
      </c>
      <c r="T9784" s="5">
        <f>Table1[[#This Row],[Fuel Consumption (mmBtu)]]*Table1[[#This Row],[Emission Factor (kg CO2/ mmBtu)]]*10^3</f>
        <v>206184464040.23999</v>
      </c>
      <c r="U9784" s="3">
        <f>Table1[[#This Row],[Emissions (g CO2)]]/(Table1[[#This Row],[Generation (TWh)]]*10^9)</f>
        <v>584.19060000000002</v>
      </c>
    </row>
    <row r="9785" spans="1:21" x14ac:dyDescent="0.35">
      <c r="A9785" t="s">
        <v>2468</v>
      </c>
      <c r="B9785" t="s">
        <v>3239</v>
      </c>
      <c r="C9785" t="str">
        <f>SUBSTITUTE(Table1[[#This Row],[Fuel]],", ",",")</f>
        <v>fossil gas: natural gas</v>
      </c>
      <c r="D9785" t="s">
        <v>3239</v>
      </c>
      <c r="H9785" t="s">
        <v>3436</v>
      </c>
      <c r="I9785">
        <v>102</v>
      </c>
      <c r="J9785" t="s">
        <v>3446</v>
      </c>
      <c r="K9785">
        <v>2001</v>
      </c>
      <c r="L9785" t="s">
        <v>29</v>
      </c>
      <c r="M9785" t="s">
        <v>29</v>
      </c>
      <c r="N9785">
        <v>39.309199999999997</v>
      </c>
      <c r="O9785">
        <v>-91.536900000000003</v>
      </c>
      <c r="P9785" t="s">
        <v>3613</v>
      </c>
      <c r="Q9785" s="3">
        <f>Table1[[#This Row],[Capacity (MW)]]*0.395*8760*10^-6</f>
        <v>0.35294039999999993</v>
      </c>
      <c r="R9785" s="3" cm="1">
        <f t="array" ref="R9785">AVERAGE(VLOOKUP(_xlfn.TEXTSPLIT(Table1[[#This Row],[Fuel (no space after comma)]], ","), FuelList_Final_EF!$A$2:$B$65, 2, FALSE))</f>
        <v>53.06</v>
      </c>
      <c r="S9785" s="3">
        <f>Table1[[#This Row],[Generation (TWh)]]*10^9*VLOOKUP(Table1[[#This Row],[Turbine/Engine Technology]],Technology_HR!$A$2:$B$11,2,FALSE)*10^-6</f>
        <v>3885873.8039999995</v>
      </c>
      <c r="T9785" s="5">
        <f>Table1[[#This Row],[Fuel Consumption (mmBtu)]]*Table1[[#This Row],[Emission Factor (kg CO2/ mmBtu)]]*10^3</f>
        <v>206184464040.23999</v>
      </c>
      <c r="U9785" s="3">
        <f>Table1[[#This Row],[Emissions (g CO2)]]/(Table1[[#This Row],[Generation (TWh)]]*10^9)</f>
        <v>584.19060000000002</v>
      </c>
    </row>
    <row r="9786" spans="1:21" x14ac:dyDescent="0.35">
      <c r="A9786" t="s">
        <v>2468</v>
      </c>
      <c r="B9786" t="s">
        <v>3239</v>
      </c>
      <c r="C9786" t="str">
        <f>SUBSTITUTE(Table1[[#This Row],[Fuel]],", ",",")</f>
        <v>fossil gas: natural gas</v>
      </c>
      <c r="D9786" t="s">
        <v>3239</v>
      </c>
      <c r="H9786" t="s">
        <v>3436</v>
      </c>
      <c r="I9786">
        <v>102</v>
      </c>
      <c r="J9786" t="s">
        <v>3446</v>
      </c>
      <c r="K9786">
        <v>2001</v>
      </c>
      <c r="L9786" t="s">
        <v>29</v>
      </c>
      <c r="M9786" t="s">
        <v>29</v>
      </c>
      <c r="N9786">
        <v>39.309199999999997</v>
      </c>
      <c r="O9786">
        <v>-91.536900000000003</v>
      </c>
      <c r="P9786" t="s">
        <v>3613</v>
      </c>
      <c r="Q9786" s="3">
        <f>Table1[[#This Row],[Capacity (MW)]]*0.395*8760*10^-6</f>
        <v>0.35294039999999993</v>
      </c>
      <c r="R9786" s="3" cm="1">
        <f t="array" ref="R9786">AVERAGE(VLOOKUP(_xlfn.TEXTSPLIT(Table1[[#This Row],[Fuel (no space after comma)]], ","), FuelList_Final_EF!$A$2:$B$65, 2, FALSE))</f>
        <v>53.06</v>
      </c>
      <c r="S9786" s="3">
        <f>Table1[[#This Row],[Generation (TWh)]]*10^9*VLOOKUP(Table1[[#This Row],[Turbine/Engine Technology]],Technology_HR!$A$2:$B$11,2,FALSE)*10^-6</f>
        <v>3885873.8039999995</v>
      </c>
      <c r="T9786" s="5">
        <f>Table1[[#This Row],[Fuel Consumption (mmBtu)]]*Table1[[#This Row],[Emission Factor (kg CO2/ mmBtu)]]*10^3</f>
        <v>206184464040.23999</v>
      </c>
      <c r="U9786" s="3">
        <f>Table1[[#This Row],[Emissions (g CO2)]]/(Table1[[#This Row],[Generation (TWh)]]*10^9)</f>
        <v>584.19060000000002</v>
      </c>
    </row>
    <row r="9787" spans="1:21" x14ac:dyDescent="0.35">
      <c r="A9787" t="s">
        <v>2468</v>
      </c>
      <c r="B9787" t="s">
        <v>3239</v>
      </c>
      <c r="C9787" t="str">
        <f>SUBSTITUTE(Table1[[#This Row],[Fuel]],", ",",")</f>
        <v>fossil gas: natural gas</v>
      </c>
      <c r="D9787" t="s">
        <v>3239</v>
      </c>
      <c r="H9787" t="s">
        <v>3436</v>
      </c>
      <c r="I9787">
        <v>102</v>
      </c>
      <c r="J9787" t="s">
        <v>3446</v>
      </c>
      <c r="K9787">
        <v>2001</v>
      </c>
      <c r="L9787" t="s">
        <v>29</v>
      </c>
      <c r="M9787" t="s">
        <v>29</v>
      </c>
      <c r="N9787">
        <v>39.309199999999997</v>
      </c>
      <c r="O9787">
        <v>-91.536900000000003</v>
      </c>
      <c r="P9787" t="s">
        <v>3613</v>
      </c>
      <c r="Q9787" s="3">
        <f>Table1[[#This Row],[Capacity (MW)]]*0.395*8760*10^-6</f>
        <v>0.35294039999999993</v>
      </c>
      <c r="R9787" s="3" cm="1">
        <f t="array" ref="R9787">AVERAGE(VLOOKUP(_xlfn.TEXTSPLIT(Table1[[#This Row],[Fuel (no space after comma)]], ","), FuelList_Final_EF!$A$2:$B$65, 2, FALSE))</f>
        <v>53.06</v>
      </c>
      <c r="S9787" s="3">
        <f>Table1[[#This Row],[Generation (TWh)]]*10^9*VLOOKUP(Table1[[#This Row],[Turbine/Engine Technology]],Technology_HR!$A$2:$B$11,2,FALSE)*10^-6</f>
        <v>3885873.8039999995</v>
      </c>
      <c r="T9787" s="5">
        <f>Table1[[#This Row],[Fuel Consumption (mmBtu)]]*Table1[[#This Row],[Emission Factor (kg CO2/ mmBtu)]]*10^3</f>
        <v>206184464040.23999</v>
      </c>
      <c r="U9787" s="3">
        <f>Table1[[#This Row],[Emissions (g CO2)]]/(Table1[[#This Row],[Generation (TWh)]]*10^9)</f>
        <v>584.19060000000002</v>
      </c>
    </row>
    <row r="9788" spans="1:21" x14ac:dyDescent="0.35">
      <c r="A9788" t="s">
        <v>2468</v>
      </c>
      <c r="B9788" t="s">
        <v>3239</v>
      </c>
      <c r="C9788" t="str">
        <f>SUBSTITUTE(Table1[[#This Row],[Fuel]],", ",",")</f>
        <v>fossil gas: natural gas</v>
      </c>
      <c r="D9788" t="s">
        <v>3239</v>
      </c>
      <c r="H9788" t="s">
        <v>3436</v>
      </c>
      <c r="I9788">
        <v>102</v>
      </c>
      <c r="J9788" t="s">
        <v>3446</v>
      </c>
      <c r="K9788">
        <v>2001</v>
      </c>
      <c r="L9788" t="s">
        <v>29</v>
      </c>
      <c r="M9788" t="s">
        <v>29</v>
      </c>
      <c r="N9788">
        <v>39.309199999999997</v>
      </c>
      <c r="O9788">
        <v>-91.536900000000003</v>
      </c>
      <c r="P9788" t="s">
        <v>3613</v>
      </c>
      <c r="Q9788" s="3">
        <f>Table1[[#This Row],[Capacity (MW)]]*0.395*8760*10^-6</f>
        <v>0.35294039999999993</v>
      </c>
      <c r="R9788" s="3" cm="1">
        <f t="array" ref="R9788">AVERAGE(VLOOKUP(_xlfn.TEXTSPLIT(Table1[[#This Row],[Fuel (no space after comma)]], ","), FuelList_Final_EF!$A$2:$B$65, 2, FALSE))</f>
        <v>53.06</v>
      </c>
      <c r="S9788" s="3">
        <f>Table1[[#This Row],[Generation (TWh)]]*10^9*VLOOKUP(Table1[[#This Row],[Turbine/Engine Technology]],Technology_HR!$A$2:$B$11,2,FALSE)*10^-6</f>
        <v>3885873.8039999995</v>
      </c>
      <c r="T9788" s="5">
        <f>Table1[[#This Row],[Fuel Consumption (mmBtu)]]*Table1[[#This Row],[Emission Factor (kg CO2/ mmBtu)]]*10^3</f>
        <v>206184464040.23999</v>
      </c>
      <c r="U9788" s="3">
        <f>Table1[[#This Row],[Emissions (g CO2)]]/(Table1[[#This Row],[Generation (TWh)]]*10^9)</f>
        <v>584.19060000000002</v>
      </c>
    </row>
    <row r="9789" spans="1:21" x14ac:dyDescent="0.35">
      <c r="A9789" t="s">
        <v>2468</v>
      </c>
      <c r="B9789" t="s">
        <v>3239</v>
      </c>
      <c r="C9789" t="str">
        <f>SUBSTITUTE(Table1[[#This Row],[Fuel]],", ",",")</f>
        <v>fossil gas: natural gas</v>
      </c>
      <c r="D9789" t="s">
        <v>3239</v>
      </c>
      <c r="H9789" t="s">
        <v>3436</v>
      </c>
      <c r="I9789">
        <v>102</v>
      </c>
      <c r="J9789" t="s">
        <v>3446</v>
      </c>
      <c r="K9789">
        <v>2001</v>
      </c>
      <c r="L9789" t="s">
        <v>29</v>
      </c>
      <c r="M9789" t="s">
        <v>29</v>
      </c>
      <c r="N9789">
        <v>39.309199999999997</v>
      </c>
      <c r="O9789">
        <v>-91.536900000000003</v>
      </c>
      <c r="P9789" t="s">
        <v>3613</v>
      </c>
      <c r="Q9789" s="3">
        <f>Table1[[#This Row],[Capacity (MW)]]*0.395*8760*10^-6</f>
        <v>0.35294039999999993</v>
      </c>
      <c r="R9789" s="3" cm="1">
        <f t="array" ref="R9789">AVERAGE(VLOOKUP(_xlfn.TEXTSPLIT(Table1[[#This Row],[Fuel (no space after comma)]], ","), FuelList_Final_EF!$A$2:$B$65, 2, FALSE))</f>
        <v>53.06</v>
      </c>
      <c r="S9789" s="3">
        <f>Table1[[#This Row],[Generation (TWh)]]*10^9*VLOOKUP(Table1[[#This Row],[Turbine/Engine Technology]],Technology_HR!$A$2:$B$11,2,FALSE)*10^-6</f>
        <v>3885873.8039999995</v>
      </c>
      <c r="T9789" s="5">
        <f>Table1[[#This Row],[Fuel Consumption (mmBtu)]]*Table1[[#This Row],[Emission Factor (kg CO2/ mmBtu)]]*10^3</f>
        <v>206184464040.23999</v>
      </c>
      <c r="U9789" s="3">
        <f>Table1[[#This Row],[Emissions (g CO2)]]/(Table1[[#This Row],[Generation (TWh)]]*10^9)</f>
        <v>584.19060000000002</v>
      </c>
    </row>
    <row r="9790" spans="1:21" x14ac:dyDescent="0.35">
      <c r="A9790" t="s">
        <v>2469</v>
      </c>
      <c r="B9790" t="s">
        <v>3239</v>
      </c>
      <c r="C9790" t="str">
        <f>SUBSTITUTE(Table1[[#This Row],[Fuel]],", ",",")</f>
        <v>fossil gas: natural gas</v>
      </c>
      <c r="D9790" t="s">
        <v>3239</v>
      </c>
      <c r="H9790" t="s">
        <v>3436</v>
      </c>
      <c r="I9790">
        <v>181</v>
      </c>
      <c r="J9790" t="s">
        <v>3446</v>
      </c>
      <c r="K9790">
        <v>2002</v>
      </c>
      <c r="L9790" t="s">
        <v>29</v>
      </c>
      <c r="M9790" t="s">
        <v>29</v>
      </c>
      <c r="N9790">
        <v>41.815100000000001</v>
      </c>
      <c r="O9790">
        <v>-88.226500000000001</v>
      </c>
      <c r="P9790" t="s">
        <v>3613</v>
      </c>
      <c r="Q9790" s="3">
        <f>Table1[[#This Row],[Capacity (MW)]]*0.395*8760*10^-6</f>
        <v>0.62629620000000008</v>
      </c>
      <c r="R9790" s="3" cm="1">
        <f t="array" ref="R9790">AVERAGE(VLOOKUP(_xlfn.TEXTSPLIT(Table1[[#This Row],[Fuel (no space after comma)]], ","), FuelList_Final_EF!$A$2:$B$65, 2, FALSE))</f>
        <v>53.06</v>
      </c>
      <c r="S9790" s="3">
        <f>Table1[[#This Row],[Generation (TWh)]]*10^9*VLOOKUP(Table1[[#This Row],[Turbine/Engine Technology]],Technology_HR!$A$2:$B$11,2,FALSE)*10^-6</f>
        <v>6895521.1620000005</v>
      </c>
      <c r="T9790" s="5">
        <f>Table1[[#This Row],[Fuel Consumption (mmBtu)]]*Table1[[#This Row],[Emission Factor (kg CO2/ mmBtu)]]*10^3</f>
        <v>365876352855.72003</v>
      </c>
      <c r="U9790" s="3">
        <f>Table1[[#This Row],[Emissions (g CO2)]]/(Table1[[#This Row],[Generation (TWh)]]*10^9)</f>
        <v>584.1905999999999</v>
      </c>
    </row>
    <row r="9791" spans="1:21" x14ac:dyDescent="0.35">
      <c r="A9791" t="s">
        <v>2469</v>
      </c>
      <c r="B9791" t="s">
        <v>3239</v>
      </c>
      <c r="C9791" t="str">
        <f>SUBSTITUTE(Table1[[#This Row],[Fuel]],", ",",")</f>
        <v>fossil gas: natural gas</v>
      </c>
      <c r="D9791" t="s">
        <v>3239</v>
      </c>
      <c r="H9791" t="s">
        <v>3436</v>
      </c>
      <c r="I9791">
        <v>61</v>
      </c>
      <c r="J9791" t="s">
        <v>3446</v>
      </c>
      <c r="K9791">
        <v>2001</v>
      </c>
      <c r="L9791" t="s">
        <v>29</v>
      </c>
      <c r="M9791" t="s">
        <v>29</v>
      </c>
      <c r="N9791">
        <v>41.815100000000001</v>
      </c>
      <c r="O9791">
        <v>-88.226500000000001</v>
      </c>
      <c r="P9791" t="s">
        <v>3613</v>
      </c>
      <c r="Q9791" s="3">
        <f>Table1[[#This Row],[Capacity (MW)]]*0.395*8760*10^-6</f>
        <v>0.21107220000000002</v>
      </c>
      <c r="R9791" s="3" cm="1">
        <f t="array" ref="R9791">AVERAGE(VLOOKUP(_xlfn.TEXTSPLIT(Table1[[#This Row],[Fuel (no space after comma)]], ","), FuelList_Final_EF!$A$2:$B$65, 2, FALSE))</f>
        <v>53.06</v>
      </c>
      <c r="S9791" s="3">
        <f>Table1[[#This Row],[Generation (TWh)]]*10^9*VLOOKUP(Table1[[#This Row],[Turbine/Engine Technology]],Technology_HR!$A$2:$B$11,2,FALSE)*10^-6</f>
        <v>2323904.9220000003</v>
      </c>
      <c r="T9791" s="5">
        <f>Table1[[#This Row],[Fuel Consumption (mmBtu)]]*Table1[[#This Row],[Emission Factor (kg CO2/ mmBtu)]]*10^3</f>
        <v>123306395161.32002</v>
      </c>
      <c r="U9791" s="3">
        <f>Table1[[#This Row],[Emissions (g CO2)]]/(Table1[[#This Row],[Generation (TWh)]]*10^9)</f>
        <v>584.19060000000002</v>
      </c>
    </row>
    <row r="9792" spans="1:21" x14ac:dyDescent="0.35">
      <c r="A9792" t="s">
        <v>2469</v>
      </c>
      <c r="B9792" t="s">
        <v>3239</v>
      </c>
      <c r="C9792" t="str">
        <f>SUBSTITUTE(Table1[[#This Row],[Fuel]],", ",",")</f>
        <v>fossil gas: natural gas</v>
      </c>
      <c r="D9792" t="s">
        <v>3239</v>
      </c>
      <c r="H9792" t="s">
        <v>3436</v>
      </c>
      <c r="I9792">
        <v>181</v>
      </c>
      <c r="J9792" t="s">
        <v>3446</v>
      </c>
      <c r="K9792">
        <v>2001</v>
      </c>
      <c r="L9792" t="s">
        <v>29</v>
      </c>
      <c r="M9792" t="s">
        <v>29</v>
      </c>
      <c r="N9792">
        <v>41.815100000000001</v>
      </c>
      <c r="O9792">
        <v>-88.226500000000001</v>
      </c>
      <c r="P9792" t="s">
        <v>3613</v>
      </c>
      <c r="Q9792" s="3">
        <f>Table1[[#This Row],[Capacity (MW)]]*0.395*8760*10^-6</f>
        <v>0.62629620000000008</v>
      </c>
      <c r="R9792" s="3" cm="1">
        <f t="array" ref="R9792">AVERAGE(VLOOKUP(_xlfn.TEXTSPLIT(Table1[[#This Row],[Fuel (no space after comma)]], ","), FuelList_Final_EF!$A$2:$B$65, 2, FALSE))</f>
        <v>53.06</v>
      </c>
      <c r="S9792" s="3">
        <f>Table1[[#This Row],[Generation (TWh)]]*10^9*VLOOKUP(Table1[[#This Row],[Turbine/Engine Technology]],Technology_HR!$A$2:$B$11,2,FALSE)*10^-6</f>
        <v>6895521.1620000005</v>
      </c>
      <c r="T9792" s="5">
        <f>Table1[[#This Row],[Fuel Consumption (mmBtu)]]*Table1[[#This Row],[Emission Factor (kg CO2/ mmBtu)]]*10^3</f>
        <v>365876352855.72003</v>
      </c>
      <c r="U9792" s="3">
        <f>Table1[[#This Row],[Emissions (g CO2)]]/(Table1[[#This Row],[Generation (TWh)]]*10^9)</f>
        <v>584.1905999999999</v>
      </c>
    </row>
    <row r="9793" spans="1:21" x14ac:dyDescent="0.35">
      <c r="A9793" t="s">
        <v>2469</v>
      </c>
      <c r="B9793" t="s">
        <v>3239</v>
      </c>
      <c r="C9793" t="str">
        <f>SUBSTITUTE(Table1[[#This Row],[Fuel]],", ",",")</f>
        <v>fossil gas: natural gas</v>
      </c>
      <c r="D9793" t="s">
        <v>3239</v>
      </c>
      <c r="H9793" t="s">
        <v>3436</v>
      </c>
      <c r="I9793">
        <v>181</v>
      </c>
      <c r="J9793" t="s">
        <v>3446</v>
      </c>
      <c r="K9793">
        <v>2001</v>
      </c>
      <c r="L9793" t="s">
        <v>29</v>
      </c>
      <c r="M9793" t="s">
        <v>29</v>
      </c>
      <c r="N9793">
        <v>41.815100000000001</v>
      </c>
      <c r="O9793">
        <v>-88.226500000000001</v>
      </c>
      <c r="P9793" t="s">
        <v>3613</v>
      </c>
      <c r="Q9793" s="3">
        <f>Table1[[#This Row],[Capacity (MW)]]*0.395*8760*10^-6</f>
        <v>0.62629620000000008</v>
      </c>
      <c r="R9793" s="3" cm="1">
        <f t="array" ref="R9793">AVERAGE(VLOOKUP(_xlfn.TEXTSPLIT(Table1[[#This Row],[Fuel (no space after comma)]], ","), FuelList_Final_EF!$A$2:$B$65, 2, FALSE))</f>
        <v>53.06</v>
      </c>
      <c r="S9793" s="3">
        <f>Table1[[#This Row],[Generation (TWh)]]*10^9*VLOOKUP(Table1[[#This Row],[Turbine/Engine Technology]],Technology_HR!$A$2:$B$11,2,FALSE)*10^-6</f>
        <v>6895521.1620000005</v>
      </c>
      <c r="T9793" s="5">
        <f>Table1[[#This Row],[Fuel Consumption (mmBtu)]]*Table1[[#This Row],[Emission Factor (kg CO2/ mmBtu)]]*10^3</f>
        <v>365876352855.72003</v>
      </c>
      <c r="U9793" s="3">
        <f>Table1[[#This Row],[Emissions (g CO2)]]/(Table1[[#This Row],[Generation (TWh)]]*10^9)</f>
        <v>584.1905999999999</v>
      </c>
    </row>
    <row r="9794" spans="1:21" x14ac:dyDescent="0.35">
      <c r="A9794" t="s">
        <v>2469</v>
      </c>
      <c r="B9794" t="s">
        <v>3239</v>
      </c>
      <c r="C9794" t="str">
        <f>SUBSTITUTE(Table1[[#This Row],[Fuel]],", ",",")</f>
        <v>fossil gas: natural gas</v>
      </c>
      <c r="D9794" t="s">
        <v>3239</v>
      </c>
      <c r="H9794" t="s">
        <v>3436</v>
      </c>
      <c r="I9794">
        <v>181</v>
      </c>
      <c r="J9794" t="s">
        <v>3446</v>
      </c>
      <c r="K9794">
        <v>2001</v>
      </c>
      <c r="L9794" t="s">
        <v>29</v>
      </c>
      <c r="M9794" t="s">
        <v>29</v>
      </c>
      <c r="N9794">
        <v>41.815100000000001</v>
      </c>
      <c r="O9794">
        <v>-88.226500000000001</v>
      </c>
      <c r="P9794" t="s">
        <v>3613</v>
      </c>
      <c r="Q9794" s="3">
        <f>Table1[[#This Row],[Capacity (MW)]]*0.395*8760*10^-6</f>
        <v>0.62629620000000008</v>
      </c>
      <c r="R9794" s="3" cm="1">
        <f t="array" ref="R9794">AVERAGE(VLOOKUP(_xlfn.TEXTSPLIT(Table1[[#This Row],[Fuel (no space after comma)]], ","), FuelList_Final_EF!$A$2:$B$65, 2, FALSE))</f>
        <v>53.06</v>
      </c>
      <c r="S9794" s="3">
        <f>Table1[[#This Row],[Generation (TWh)]]*10^9*VLOOKUP(Table1[[#This Row],[Turbine/Engine Technology]],Technology_HR!$A$2:$B$11,2,FALSE)*10^-6</f>
        <v>6895521.1620000005</v>
      </c>
      <c r="T9794" s="5">
        <f>Table1[[#This Row],[Fuel Consumption (mmBtu)]]*Table1[[#This Row],[Emission Factor (kg CO2/ mmBtu)]]*10^3</f>
        <v>365876352855.72003</v>
      </c>
      <c r="U9794" s="3">
        <f>Table1[[#This Row],[Emissions (g CO2)]]/(Table1[[#This Row],[Generation (TWh)]]*10^9)</f>
        <v>584.1905999999999</v>
      </c>
    </row>
    <row r="9795" spans="1:21" x14ac:dyDescent="0.35">
      <c r="A9795" t="s">
        <v>2469</v>
      </c>
      <c r="B9795" t="s">
        <v>3239</v>
      </c>
      <c r="C9795" t="str">
        <f>SUBSTITUTE(Table1[[#This Row],[Fuel]],", ",",")</f>
        <v>fossil gas: natural gas</v>
      </c>
      <c r="D9795" t="s">
        <v>3239</v>
      </c>
      <c r="H9795" t="s">
        <v>3436</v>
      </c>
      <c r="I9795">
        <v>61</v>
      </c>
      <c r="J9795" t="s">
        <v>3446</v>
      </c>
      <c r="K9795">
        <v>2001</v>
      </c>
      <c r="L9795" t="s">
        <v>29</v>
      </c>
      <c r="M9795" t="s">
        <v>29</v>
      </c>
      <c r="N9795">
        <v>41.815100000000001</v>
      </c>
      <c r="O9795">
        <v>-88.226500000000001</v>
      </c>
      <c r="P9795" t="s">
        <v>3613</v>
      </c>
      <c r="Q9795" s="3">
        <f>Table1[[#This Row],[Capacity (MW)]]*0.395*8760*10^-6</f>
        <v>0.21107220000000002</v>
      </c>
      <c r="R9795" s="3" cm="1">
        <f t="array" ref="R9795">AVERAGE(VLOOKUP(_xlfn.TEXTSPLIT(Table1[[#This Row],[Fuel (no space after comma)]], ","), FuelList_Final_EF!$A$2:$B$65, 2, FALSE))</f>
        <v>53.06</v>
      </c>
      <c r="S9795" s="3">
        <f>Table1[[#This Row],[Generation (TWh)]]*10^9*VLOOKUP(Table1[[#This Row],[Turbine/Engine Technology]],Technology_HR!$A$2:$B$11,2,FALSE)*10^-6</f>
        <v>2323904.9220000003</v>
      </c>
      <c r="T9795" s="5">
        <f>Table1[[#This Row],[Fuel Consumption (mmBtu)]]*Table1[[#This Row],[Emission Factor (kg CO2/ mmBtu)]]*10^3</f>
        <v>123306395161.32002</v>
      </c>
      <c r="U9795" s="3">
        <f>Table1[[#This Row],[Emissions (g CO2)]]/(Table1[[#This Row],[Generation (TWh)]]*10^9)</f>
        <v>584.19060000000002</v>
      </c>
    </row>
    <row r="9796" spans="1:21" x14ac:dyDescent="0.35">
      <c r="A9796" t="s">
        <v>2469</v>
      </c>
      <c r="B9796" t="s">
        <v>3239</v>
      </c>
      <c r="C9796" t="str">
        <f>SUBSTITUTE(Table1[[#This Row],[Fuel]],", ",",")</f>
        <v>fossil gas: natural gas</v>
      </c>
      <c r="D9796" t="s">
        <v>3239</v>
      </c>
      <c r="H9796" t="s">
        <v>3436</v>
      </c>
      <c r="I9796">
        <v>61</v>
      </c>
      <c r="J9796" t="s">
        <v>3446</v>
      </c>
      <c r="K9796">
        <v>2001</v>
      </c>
      <c r="L9796" t="s">
        <v>29</v>
      </c>
      <c r="M9796" t="s">
        <v>29</v>
      </c>
      <c r="N9796">
        <v>41.815100000000001</v>
      </c>
      <c r="O9796">
        <v>-88.226500000000001</v>
      </c>
      <c r="P9796" t="s">
        <v>3613</v>
      </c>
      <c r="Q9796" s="3">
        <f>Table1[[#This Row],[Capacity (MW)]]*0.395*8760*10^-6</f>
        <v>0.21107220000000002</v>
      </c>
      <c r="R9796" s="3" cm="1">
        <f t="array" ref="R9796">AVERAGE(VLOOKUP(_xlfn.TEXTSPLIT(Table1[[#This Row],[Fuel (no space after comma)]], ","), FuelList_Final_EF!$A$2:$B$65, 2, FALSE))</f>
        <v>53.06</v>
      </c>
      <c r="S9796" s="3">
        <f>Table1[[#This Row],[Generation (TWh)]]*10^9*VLOOKUP(Table1[[#This Row],[Turbine/Engine Technology]],Technology_HR!$A$2:$B$11,2,FALSE)*10^-6</f>
        <v>2323904.9220000003</v>
      </c>
      <c r="T9796" s="5">
        <f>Table1[[#This Row],[Fuel Consumption (mmBtu)]]*Table1[[#This Row],[Emission Factor (kg CO2/ mmBtu)]]*10^3</f>
        <v>123306395161.32002</v>
      </c>
      <c r="U9796" s="3">
        <f>Table1[[#This Row],[Emissions (g CO2)]]/(Table1[[#This Row],[Generation (TWh)]]*10^9)</f>
        <v>584.19060000000002</v>
      </c>
    </row>
    <row r="9797" spans="1:21" x14ac:dyDescent="0.35">
      <c r="A9797" t="s">
        <v>2469</v>
      </c>
      <c r="B9797" t="s">
        <v>3239</v>
      </c>
      <c r="C9797" t="str">
        <f>SUBSTITUTE(Table1[[#This Row],[Fuel]],", ",",")</f>
        <v>fossil gas: natural gas</v>
      </c>
      <c r="D9797" t="s">
        <v>3239</v>
      </c>
      <c r="H9797" t="s">
        <v>3436</v>
      </c>
      <c r="I9797">
        <v>61</v>
      </c>
      <c r="J9797" t="s">
        <v>3446</v>
      </c>
      <c r="K9797">
        <v>2001</v>
      </c>
      <c r="L9797" t="s">
        <v>29</v>
      </c>
      <c r="M9797" t="s">
        <v>29</v>
      </c>
      <c r="N9797">
        <v>41.815100000000001</v>
      </c>
      <c r="O9797">
        <v>-88.226500000000001</v>
      </c>
      <c r="P9797" t="s">
        <v>3613</v>
      </c>
      <c r="Q9797" s="3">
        <f>Table1[[#This Row],[Capacity (MW)]]*0.395*8760*10^-6</f>
        <v>0.21107220000000002</v>
      </c>
      <c r="R9797" s="3" cm="1">
        <f t="array" ref="R9797">AVERAGE(VLOOKUP(_xlfn.TEXTSPLIT(Table1[[#This Row],[Fuel (no space after comma)]], ","), FuelList_Final_EF!$A$2:$B$65, 2, FALSE))</f>
        <v>53.06</v>
      </c>
      <c r="S9797" s="3">
        <f>Table1[[#This Row],[Generation (TWh)]]*10^9*VLOOKUP(Table1[[#This Row],[Turbine/Engine Technology]],Technology_HR!$A$2:$B$11,2,FALSE)*10^-6</f>
        <v>2323904.9220000003</v>
      </c>
      <c r="T9797" s="5">
        <f>Table1[[#This Row],[Fuel Consumption (mmBtu)]]*Table1[[#This Row],[Emission Factor (kg CO2/ mmBtu)]]*10^3</f>
        <v>123306395161.32002</v>
      </c>
      <c r="U9797" s="3">
        <f>Table1[[#This Row],[Emissions (g CO2)]]/(Table1[[#This Row],[Generation (TWh)]]*10^9)</f>
        <v>584.19060000000002</v>
      </c>
    </row>
    <row r="9798" spans="1:21" x14ac:dyDescent="0.35">
      <c r="A9798" t="s">
        <v>2469</v>
      </c>
      <c r="B9798" t="s">
        <v>3239</v>
      </c>
      <c r="C9798" t="str">
        <f>SUBSTITUTE(Table1[[#This Row],[Fuel]],", ",",")</f>
        <v>fossil gas: natural gas</v>
      </c>
      <c r="D9798" t="s">
        <v>3239</v>
      </c>
      <c r="H9798" t="s">
        <v>3436</v>
      </c>
      <c r="I9798">
        <v>61</v>
      </c>
      <c r="J9798" t="s">
        <v>3446</v>
      </c>
      <c r="K9798">
        <v>2001</v>
      </c>
      <c r="L9798" t="s">
        <v>29</v>
      </c>
      <c r="M9798" t="s">
        <v>29</v>
      </c>
      <c r="N9798">
        <v>41.815100000000001</v>
      </c>
      <c r="O9798">
        <v>-88.226500000000001</v>
      </c>
      <c r="P9798" t="s">
        <v>3613</v>
      </c>
      <c r="Q9798" s="3">
        <f>Table1[[#This Row],[Capacity (MW)]]*0.395*8760*10^-6</f>
        <v>0.21107220000000002</v>
      </c>
      <c r="R9798" s="3" cm="1">
        <f t="array" ref="R9798">AVERAGE(VLOOKUP(_xlfn.TEXTSPLIT(Table1[[#This Row],[Fuel (no space after comma)]], ","), FuelList_Final_EF!$A$2:$B$65, 2, FALSE))</f>
        <v>53.06</v>
      </c>
      <c r="S9798" s="3">
        <f>Table1[[#This Row],[Generation (TWh)]]*10^9*VLOOKUP(Table1[[#This Row],[Turbine/Engine Technology]],Technology_HR!$A$2:$B$11,2,FALSE)*10^-6</f>
        <v>2323904.9220000003</v>
      </c>
      <c r="T9798" s="5">
        <f>Table1[[#This Row],[Fuel Consumption (mmBtu)]]*Table1[[#This Row],[Emission Factor (kg CO2/ mmBtu)]]*10^3</f>
        <v>123306395161.32002</v>
      </c>
      <c r="U9798" s="3">
        <f>Table1[[#This Row],[Emissions (g CO2)]]/(Table1[[#This Row],[Generation (TWh)]]*10^9)</f>
        <v>584.19060000000002</v>
      </c>
    </row>
    <row r="9799" spans="1:21" x14ac:dyDescent="0.35">
      <c r="A9799" t="s">
        <v>2469</v>
      </c>
      <c r="B9799" t="s">
        <v>3239</v>
      </c>
      <c r="C9799" t="str">
        <f>SUBSTITUTE(Table1[[#This Row],[Fuel]],", ",",")</f>
        <v>fossil gas: natural gas</v>
      </c>
      <c r="D9799" t="s">
        <v>3239</v>
      </c>
      <c r="H9799" t="s">
        <v>3436</v>
      </c>
      <c r="I9799">
        <v>61</v>
      </c>
      <c r="J9799" t="s">
        <v>3446</v>
      </c>
      <c r="K9799">
        <v>2001</v>
      </c>
      <c r="L9799" t="s">
        <v>29</v>
      </c>
      <c r="M9799" t="s">
        <v>29</v>
      </c>
      <c r="N9799">
        <v>41.815100000000001</v>
      </c>
      <c r="O9799">
        <v>-88.226500000000001</v>
      </c>
      <c r="P9799" t="s">
        <v>3613</v>
      </c>
      <c r="Q9799" s="3">
        <f>Table1[[#This Row],[Capacity (MW)]]*0.395*8760*10^-6</f>
        <v>0.21107220000000002</v>
      </c>
      <c r="R9799" s="3" cm="1">
        <f t="array" ref="R9799">AVERAGE(VLOOKUP(_xlfn.TEXTSPLIT(Table1[[#This Row],[Fuel (no space after comma)]], ","), FuelList_Final_EF!$A$2:$B$65, 2, FALSE))</f>
        <v>53.06</v>
      </c>
      <c r="S9799" s="3">
        <f>Table1[[#This Row],[Generation (TWh)]]*10^9*VLOOKUP(Table1[[#This Row],[Turbine/Engine Technology]],Technology_HR!$A$2:$B$11,2,FALSE)*10^-6</f>
        <v>2323904.9220000003</v>
      </c>
      <c r="T9799" s="5">
        <f>Table1[[#This Row],[Fuel Consumption (mmBtu)]]*Table1[[#This Row],[Emission Factor (kg CO2/ mmBtu)]]*10^3</f>
        <v>123306395161.32002</v>
      </c>
      <c r="U9799" s="3">
        <f>Table1[[#This Row],[Emissions (g CO2)]]/(Table1[[#This Row],[Generation (TWh)]]*10^9)</f>
        <v>584.19060000000002</v>
      </c>
    </row>
    <row r="9800" spans="1:21" x14ac:dyDescent="0.35">
      <c r="A9800" t="s">
        <v>2470</v>
      </c>
      <c r="B9800" t="s">
        <v>3239</v>
      </c>
      <c r="C9800" t="str">
        <f>SUBSTITUTE(Table1[[#This Row],[Fuel]],", ",",")</f>
        <v>fossil gas: natural gas</v>
      </c>
      <c r="D9800" t="s">
        <v>3239</v>
      </c>
      <c r="H9800" t="s">
        <v>3440</v>
      </c>
      <c r="I9800">
        <v>82</v>
      </c>
      <c r="J9800" t="s">
        <v>3446</v>
      </c>
      <c r="K9800">
        <v>1966</v>
      </c>
      <c r="L9800" t="s">
        <v>29</v>
      </c>
      <c r="M9800" t="s">
        <v>29</v>
      </c>
      <c r="N9800">
        <v>39.747500000000002</v>
      </c>
      <c r="O9800">
        <v>-80.854699999999994</v>
      </c>
      <c r="P9800" t="s">
        <v>3613</v>
      </c>
      <c r="Q9800" s="3">
        <f>Table1[[#This Row],[Capacity (MW)]]*0.395*8760*10^-6</f>
        <v>0.2837364</v>
      </c>
      <c r="R9800" s="3" cm="1">
        <f t="array" ref="R9800">AVERAGE(VLOOKUP(_xlfn.TEXTSPLIT(Table1[[#This Row],[Fuel (no space after comma)]], ","), FuelList_Final_EF!$A$2:$B$65, 2, FALSE))</f>
        <v>53.06</v>
      </c>
      <c r="S9800" s="3">
        <f>Table1[[#This Row],[Generation (TWh)]]*10^9*VLOOKUP(Table1[[#This Row],[Turbine/Engine Technology]],Technology_HR!$A$2:$B$11,2,FALSE)*10^-6</f>
        <v>2918228.8739999998</v>
      </c>
      <c r="T9800" s="5">
        <f>Table1[[#This Row],[Fuel Consumption (mmBtu)]]*Table1[[#This Row],[Emission Factor (kg CO2/ mmBtu)]]*10^3</f>
        <v>154841224054.44</v>
      </c>
      <c r="U9800" s="3">
        <f>Table1[[#This Row],[Emissions (g CO2)]]/(Table1[[#This Row],[Generation (TWh)]]*10^9)</f>
        <v>545.72209999999995</v>
      </c>
    </row>
    <row r="9801" spans="1:21" x14ac:dyDescent="0.35">
      <c r="A9801" t="s">
        <v>2471</v>
      </c>
      <c r="B9801" t="s">
        <v>3297</v>
      </c>
      <c r="C9801" t="str">
        <f>SUBSTITUTE(Table1[[#This Row],[Fuel]],", ",",")</f>
        <v>fossil gas: natural gas,fossil gas: unknown</v>
      </c>
      <c r="D9801" t="s">
        <v>3239</v>
      </c>
      <c r="E9801" t="s">
        <v>3245</v>
      </c>
      <c r="H9801" t="s">
        <v>3436</v>
      </c>
      <c r="I9801">
        <v>102</v>
      </c>
      <c r="J9801" t="s">
        <v>3446</v>
      </c>
      <c r="K9801">
        <v>1997</v>
      </c>
      <c r="L9801" t="s">
        <v>29</v>
      </c>
      <c r="M9801" t="s">
        <v>29</v>
      </c>
      <c r="N9801">
        <v>30.258600000000001</v>
      </c>
      <c r="O9801">
        <v>-91.185000000000002</v>
      </c>
      <c r="P9801" t="s">
        <v>3613</v>
      </c>
      <c r="Q9801" s="3">
        <f>Table1[[#This Row],[Capacity (MW)]]*0.395*8760*10^-6</f>
        <v>0.35294039999999993</v>
      </c>
      <c r="R9801" s="3" cm="1">
        <f t="array" ref="R9801">AVERAGE(VLOOKUP(_xlfn.TEXTSPLIT(Table1[[#This Row],[Fuel (no space after comma)]], ","), FuelList_Final_EF!$A$2:$B$65, 2, FALSE))</f>
        <v>56.689581971533997</v>
      </c>
      <c r="S9801" s="3">
        <f>Table1[[#This Row],[Generation (TWh)]]*10^9*VLOOKUP(Table1[[#This Row],[Turbine/Engine Technology]],Technology_HR!$A$2:$B$11,2,FALSE)*10^-6</f>
        <v>3885873.8039999995</v>
      </c>
      <c r="T9801" s="5">
        <f>Table1[[#This Row],[Fuel Consumption (mmBtu)]]*Table1[[#This Row],[Emission Factor (kg CO2/ mmBtu)]]*10^3</f>
        <v>220288561542.89459</v>
      </c>
      <c r="U9801" s="3">
        <f>Table1[[#This Row],[Emissions (g CO2)]]/(Table1[[#This Row],[Generation (TWh)]]*10^9)</f>
        <v>624.15229750658932</v>
      </c>
    </row>
    <row r="9802" spans="1:21" x14ac:dyDescent="0.35">
      <c r="A9802" t="s">
        <v>2471</v>
      </c>
      <c r="B9802" t="s">
        <v>3297</v>
      </c>
      <c r="C9802" t="str">
        <f>SUBSTITUTE(Table1[[#This Row],[Fuel]],", ",",")</f>
        <v>fossil gas: natural gas,fossil gas: unknown</v>
      </c>
      <c r="D9802" t="s">
        <v>3239</v>
      </c>
      <c r="E9802" t="s">
        <v>3245</v>
      </c>
      <c r="H9802" t="s">
        <v>3436</v>
      </c>
      <c r="I9802">
        <v>102</v>
      </c>
      <c r="J9802" t="s">
        <v>3446</v>
      </c>
      <c r="K9802">
        <v>1997</v>
      </c>
      <c r="L9802" t="s">
        <v>29</v>
      </c>
      <c r="M9802" t="s">
        <v>29</v>
      </c>
      <c r="N9802">
        <v>30.258600000000001</v>
      </c>
      <c r="O9802">
        <v>-91.185000000000002</v>
      </c>
      <c r="P9802" t="s">
        <v>3613</v>
      </c>
      <c r="Q9802" s="3">
        <f>Table1[[#This Row],[Capacity (MW)]]*0.395*8760*10^-6</f>
        <v>0.35294039999999993</v>
      </c>
      <c r="R9802" s="3" cm="1">
        <f t="array" ref="R9802">AVERAGE(VLOOKUP(_xlfn.TEXTSPLIT(Table1[[#This Row],[Fuel (no space after comma)]], ","), FuelList_Final_EF!$A$2:$B$65, 2, FALSE))</f>
        <v>56.689581971533997</v>
      </c>
      <c r="S9802" s="3">
        <f>Table1[[#This Row],[Generation (TWh)]]*10^9*VLOOKUP(Table1[[#This Row],[Turbine/Engine Technology]],Technology_HR!$A$2:$B$11,2,FALSE)*10^-6</f>
        <v>3885873.8039999995</v>
      </c>
      <c r="T9802" s="5">
        <f>Table1[[#This Row],[Fuel Consumption (mmBtu)]]*Table1[[#This Row],[Emission Factor (kg CO2/ mmBtu)]]*10^3</f>
        <v>220288561542.89459</v>
      </c>
      <c r="U9802" s="3">
        <f>Table1[[#This Row],[Emissions (g CO2)]]/(Table1[[#This Row],[Generation (TWh)]]*10^9)</f>
        <v>624.15229750658932</v>
      </c>
    </row>
    <row r="9803" spans="1:21" x14ac:dyDescent="0.35">
      <c r="A9803" t="s">
        <v>2471</v>
      </c>
      <c r="B9803" t="s">
        <v>3297</v>
      </c>
      <c r="C9803" t="str">
        <f>SUBSTITUTE(Table1[[#This Row],[Fuel]],", ",",")</f>
        <v>fossil gas: natural gas,fossil gas: unknown</v>
      </c>
      <c r="D9803" t="s">
        <v>3239</v>
      </c>
      <c r="E9803" t="s">
        <v>3245</v>
      </c>
      <c r="H9803" t="s">
        <v>3436</v>
      </c>
      <c r="I9803">
        <v>102</v>
      </c>
      <c r="J9803" t="s">
        <v>3446</v>
      </c>
      <c r="K9803">
        <v>1997</v>
      </c>
      <c r="L9803" t="s">
        <v>29</v>
      </c>
      <c r="M9803" t="s">
        <v>29</v>
      </c>
      <c r="N9803">
        <v>30.258600000000001</v>
      </c>
      <c r="O9803">
        <v>-91.185000000000002</v>
      </c>
      <c r="P9803" t="s">
        <v>3613</v>
      </c>
      <c r="Q9803" s="3">
        <f>Table1[[#This Row],[Capacity (MW)]]*0.395*8760*10^-6</f>
        <v>0.35294039999999993</v>
      </c>
      <c r="R9803" s="3" cm="1">
        <f t="array" ref="R9803">AVERAGE(VLOOKUP(_xlfn.TEXTSPLIT(Table1[[#This Row],[Fuel (no space after comma)]], ","), FuelList_Final_EF!$A$2:$B$65, 2, FALSE))</f>
        <v>56.689581971533997</v>
      </c>
      <c r="S9803" s="3">
        <f>Table1[[#This Row],[Generation (TWh)]]*10^9*VLOOKUP(Table1[[#This Row],[Turbine/Engine Technology]],Technology_HR!$A$2:$B$11,2,FALSE)*10^-6</f>
        <v>3885873.8039999995</v>
      </c>
      <c r="T9803" s="5">
        <f>Table1[[#This Row],[Fuel Consumption (mmBtu)]]*Table1[[#This Row],[Emission Factor (kg CO2/ mmBtu)]]*10^3</f>
        <v>220288561542.89459</v>
      </c>
      <c r="U9803" s="3">
        <f>Table1[[#This Row],[Emissions (g CO2)]]/(Table1[[#This Row],[Generation (TWh)]]*10^9)</f>
        <v>624.15229750658932</v>
      </c>
    </row>
    <row r="9804" spans="1:21" x14ac:dyDescent="0.35">
      <c r="A9804" t="s">
        <v>2370</v>
      </c>
      <c r="B9804" t="s">
        <v>3239</v>
      </c>
      <c r="C9804" t="str">
        <f>SUBSTITUTE(Table1[[#This Row],[Fuel]],", ",",")</f>
        <v>fossil gas: natural gas</v>
      </c>
      <c r="D9804" t="s">
        <v>3239</v>
      </c>
      <c r="H9804" t="s">
        <v>3436</v>
      </c>
      <c r="I9804">
        <v>71</v>
      </c>
      <c r="J9804" t="s">
        <v>3446</v>
      </c>
      <c r="K9804">
        <v>2018</v>
      </c>
      <c r="L9804" t="s">
        <v>29</v>
      </c>
      <c r="M9804" t="s">
        <v>29</v>
      </c>
      <c r="N9804">
        <v>29.492329999999999</v>
      </c>
      <c r="O9804">
        <v>-94.984830000000002</v>
      </c>
      <c r="P9804" t="s">
        <v>3613</v>
      </c>
      <c r="Q9804" s="3">
        <f>Table1[[#This Row],[Capacity (MW)]]*0.395*8760*10^-6</f>
        <v>0.24567420000000001</v>
      </c>
      <c r="R9804" s="3" cm="1">
        <f t="array" ref="R9804">AVERAGE(VLOOKUP(_xlfn.TEXTSPLIT(Table1[[#This Row],[Fuel (no space after comma)]], ","), FuelList_Final_EF!$A$2:$B$65, 2, FALSE))</f>
        <v>53.06</v>
      </c>
      <c r="S9804" s="3">
        <f>Table1[[#This Row],[Generation (TWh)]]*10^9*VLOOKUP(Table1[[#This Row],[Turbine/Engine Technology]],Technology_HR!$A$2:$B$11,2,FALSE)*10^-6</f>
        <v>2704872.9419999998</v>
      </c>
      <c r="T9804" s="5">
        <f>Table1[[#This Row],[Fuel Consumption (mmBtu)]]*Table1[[#This Row],[Emission Factor (kg CO2/ mmBtu)]]*10^3</f>
        <v>143520558302.52002</v>
      </c>
      <c r="U9804" s="3">
        <f>Table1[[#This Row],[Emissions (g CO2)]]/(Table1[[#This Row],[Generation (TWh)]]*10^9)</f>
        <v>584.19060000000013</v>
      </c>
    </row>
    <row r="9805" spans="1:21" x14ac:dyDescent="0.35">
      <c r="A9805" t="s">
        <v>2370</v>
      </c>
      <c r="B9805" t="s">
        <v>3239</v>
      </c>
      <c r="C9805" t="str">
        <f>SUBSTITUTE(Table1[[#This Row],[Fuel]],", ",",")</f>
        <v>fossil gas: natural gas</v>
      </c>
      <c r="D9805" t="s">
        <v>3239</v>
      </c>
      <c r="H9805" t="s">
        <v>3436</v>
      </c>
      <c r="I9805">
        <v>71</v>
      </c>
      <c r="J9805" t="s">
        <v>3446</v>
      </c>
      <c r="K9805">
        <v>2018</v>
      </c>
      <c r="L9805" t="s">
        <v>29</v>
      </c>
      <c r="M9805" t="s">
        <v>29</v>
      </c>
      <c r="N9805">
        <v>29.492329999999999</v>
      </c>
      <c r="O9805">
        <v>-94.984830000000002</v>
      </c>
      <c r="P9805" t="s">
        <v>3613</v>
      </c>
      <c r="Q9805" s="3">
        <f>Table1[[#This Row],[Capacity (MW)]]*0.395*8760*10^-6</f>
        <v>0.24567420000000001</v>
      </c>
      <c r="R9805" s="3" cm="1">
        <f t="array" ref="R9805">AVERAGE(VLOOKUP(_xlfn.TEXTSPLIT(Table1[[#This Row],[Fuel (no space after comma)]], ","), FuelList_Final_EF!$A$2:$B$65, 2, FALSE))</f>
        <v>53.06</v>
      </c>
      <c r="S9805" s="3">
        <f>Table1[[#This Row],[Generation (TWh)]]*10^9*VLOOKUP(Table1[[#This Row],[Turbine/Engine Technology]],Technology_HR!$A$2:$B$11,2,FALSE)*10^-6</f>
        <v>2704872.9419999998</v>
      </c>
      <c r="T9805" s="5">
        <f>Table1[[#This Row],[Fuel Consumption (mmBtu)]]*Table1[[#This Row],[Emission Factor (kg CO2/ mmBtu)]]*10^3</f>
        <v>143520558302.52002</v>
      </c>
      <c r="U9805" s="3">
        <f>Table1[[#This Row],[Emissions (g CO2)]]/(Table1[[#This Row],[Generation (TWh)]]*10^9)</f>
        <v>584.19060000000013</v>
      </c>
    </row>
    <row r="9806" spans="1:21" x14ac:dyDescent="0.35">
      <c r="A9806" t="s">
        <v>2370</v>
      </c>
      <c r="B9806" t="s">
        <v>3239</v>
      </c>
      <c r="C9806" t="str">
        <f>SUBSTITUTE(Table1[[#This Row],[Fuel]],", ",",")</f>
        <v>fossil gas: natural gas</v>
      </c>
      <c r="D9806" t="s">
        <v>3239</v>
      </c>
      <c r="H9806" t="s">
        <v>3436</v>
      </c>
      <c r="I9806">
        <v>71</v>
      </c>
      <c r="J9806" t="s">
        <v>3446</v>
      </c>
      <c r="K9806">
        <v>2018</v>
      </c>
      <c r="L9806" t="s">
        <v>29</v>
      </c>
      <c r="M9806" t="s">
        <v>29</v>
      </c>
      <c r="N9806">
        <v>29.492329999999999</v>
      </c>
      <c r="O9806">
        <v>-94.984830000000002</v>
      </c>
      <c r="P9806" t="s">
        <v>3613</v>
      </c>
      <c r="Q9806" s="3">
        <f>Table1[[#This Row],[Capacity (MW)]]*0.395*8760*10^-6</f>
        <v>0.24567420000000001</v>
      </c>
      <c r="R9806" s="3" cm="1">
        <f t="array" ref="R9806">AVERAGE(VLOOKUP(_xlfn.TEXTSPLIT(Table1[[#This Row],[Fuel (no space after comma)]], ","), FuelList_Final_EF!$A$2:$B$65, 2, FALSE))</f>
        <v>53.06</v>
      </c>
      <c r="S9806" s="3">
        <f>Table1[[#This Row],[Generation (TWh)]]*10^9*VLOOKUP(Table1[[#This Row],[Turbine/Engine Technology]],Technology_HR!$A$2:$B$11,2,FALSE)*10^-6</f>
        <v>2704872.9419999998</v>
      </c>
      <c r="T9806" s="5">
        <f>Table1[[#This Row],[Fuel Consumption (mmBtu)]]*Table1[[#This Row],[Emission Factor (kg CO2/ mmBtu)]]*10^3</f>
        <v>143520558302.52002</v>
      </c>
      <c r="U9806" s="3">
        <f>Table1[[#This Row],[Emissions (g CO2)]]/(Table1[[#This Row],[Generation (TWh)]]*10^9)</f>
        <v>584.19060000000013</v>
      </c>
    </row>
    <row r="9807" spans="1:21" x14ac:dyDescent="0.35">
      <c r="A9807" t="s">
        <v>2370</v>
      </c>
      <c r="B9807" t="s">
        <v>3239</v>
      </c>
      <c r="C9807" t="str">
        <f>SUBSTITUTE(Table1[[#This Row],[Fuel]],", ",",")</f>
        <v>fossil gas: natural gas</v>
      </c>
      <c r="D9807" t="s">
        <v>3239</v>
      </c>
      <c r="H9807" t="s">
        <v>3436</v>
      </c>
      <c r="I9807">
        <v>71</v>
      </c>
      <c r="J9807" t="s">
        <v>3446</v>
      </c>
      <c r="K9807">
        <v>2018</v>
      </c>
      <c r="L9807" t="s">
        <v>29</v>
      </c>
      <c r="M9807" t="s">
        <v>29</v>
      </c>
      <c r="N9807">
        <v>29.492329999999999</v>
      </c>
      <c r="O9807">
        <v>-94.984830000000002</v>
      </c>
      <c r="P9807" t="s">
        <v>3613</v>
      </c>
      <c r="Q9807" s="3">
        <f>Table1[[#This Row],[Capacity (MW)]]*0.395*8760*10^-6</f>
        <v>0.24567420000000001</v>
      </c>
      <c r="R9807" s="3" cm="1">
        <f t="array" ref="R9807">AVERAGE(VLOOKUP(_xlfn.TEXTSPLIT(Table1[[#This Row],[Fuel (no space after comma)]], ","), FuelList_Final_EF!$A$2:$B$65, 2, FALSE))</f>
        <v>53.06</v>
      </c>
      <c r="S9807" s="3">
        <f>Table1[[#This Row],[Generation (TWh)]]*10^9*VLOOKUP(Table1[[#This Row],[Turbine/Engine Technology]],Technology_HR!$A$2:$B$11,2,FALSE)*10^-6</f>
        <v>2704872.9419999998</v>
      </c>
      <c r="T9807" s="5">
        <f>Table1[[#This Row],[Fuel Consumption (mmBtu)]]*Table1[[#This Row],[Emission Factor (kg CO2/ mmBtu)]]*10^3</f>
        <v>143520558302.52002</v>
      </c>
      <c r="U9807" s="3">
        <f>Table1[[#This Row],[Emissions (g CO2)]]/(Table1[[#This Row],[Generation (TWh)]]*10^9)</f>
        <v>584.19060000000013</v>
      </c>
    </row>
    <row r="9808" spans="1:21" x14ac:dyDescent="0.35">
      <c r="A9808" t="s">
        <v>2370</v>
      </c>
      <c r="B9808" t="s">
        <v>3239</v>
      </c>
      <c r="C9808" t="str">
        <f>SUBSTITUTE(Table1[[#This Row],[Fuel]],", ",",")</f>
        <v>fossil gas: natural gas</v>
      </c>
      <c r="D9808" t="s">
        <v>3239</v>
      </c>
      <c r="H9808" t="s">
        <v>3436</v>
      </c>
      <c r="I9808">
        <v>71</v>
      </c>
      <c r="J9808" t="s">
        <v>3446</v>
      </c>
      <c r="K9808">
        <v>2018</v>
      </c>
      <c r="L9808" t="s">
        <v>29</v>
      </c>
      <c r="M9808" t="s">
        <v>29</v>
      </c>
      <c r="N9808">
        <v>29.492329999999999</v>
      </c>
      <c r="O9808">
        <v>-94.984830000000002</v>
      </c>
      <c r="P9808" t="s">
        <v>3613</v>
      </c>
      <c r="Q9808" s="3">
        <f>Table1[[#This Row],[Capacity (MW)]]*0.395*8760*10^-6</f>
        <v>0.24567420000000001</v>
      </c>
      <c r="R9808" s="3" cm="1">
        <f t="array" ref="R9808">AVERAGE(VLOOKUP(_xlfn.TEXTSPLIT(Table1[[#This Row],[Fuel (no space after comma)]], ","), FuelList_Final_EF!$A$2:$B$65, 2, FALSE))</f>
        <v>53.06</v>
      </c>
      <c r="S9808" s="3">
        <f>Table1[[#This Row],[Generation (TWh)]]*10^9*VLOOKUP(Table1[[#This Row],[Turbine/Engine Technology]],Technology_HR!$A$2:$B$11,2,FALSE)*10^-6</f>
        <v>2704872.9419999998</v>
      </c>
      <c r="T9808" s="5">
        <f>Table1[[#This Row],[Fuel Consumption (mmBtu)]]*Table1[[#This Row],[Emission Factor (kg CO2/ mmBtu)]]*10^3</f>
        <v>143520558302.52002</v>
      </c>
      <c r="U9808" s="3">
        <f>Table1[[#This Row],[Emissions (g CO2)]]/(Table1[[#This Row],[Generation (TWh)]]*10^9)</f>
        <v>584.19060000000013</v>
      </c>
    </row>
    <row r="9809" spans="1:21" x14ac:dyDescent="0.35">
      <c r="A9809" t="s">
        <v>2370</v>
      </c>
      <c r="B9809" t="s">
        <v>3239</v>
      </c>
      <c r="C9809" t="str">
        <f>SUBSTITUTE(Table1[[#This Row],[Fuel]],", ",",")</f>
        <v>fossil gas: natural gas</v>
      </c>
      <c r="D9809" t="s">
        <v>3239</v>
      </c>
      <c r="H9809" t="s">
        <v>3436</v>
      </c>
      <c r="I9809">
        <v>71</v>
      </c>
      <c r="J9809" t="s">
        <v>3446</v>
      </c>
      <c r="K9809">
        <v>2018</v>
      </c>
      <c r="L9809" t="s">
        <v>29</v>
      </c>
      <c r="M9809" t="s">
        <v>29</v>
      </c>
      <c r="N9809">
        <v>29.492329999999999</v>
      </c>
      <c r="O9809">
        <v>-94.984830000000002</v>
      </c>
      <c r="P9809" t="s">
        <v>3613</v>
      </c>
      <c r="Q9809" s="3">
        <f>Table1[[#This Row],[Capacity (MW)]]*0.395*8760*10^-6</f>
        <v>0.24567420000000001</v>
      </c>
      <c r="R9809" s="3" cm="1">
        <f t="array" ref="R9809">AVERAGE(VLOOKUP(_xlfn.TEXTSPLIT(Table1[[#This Row],[Fuel (no space after comma)]], ","), FuelList_Final_EF!$A$2:$B$65, 2, FALSE))</f>
        <v>53.06</v>
      </c>
      <c r="S9809" s="3">
        <f>Table1[[#This Row],[Generation (TWh)]]*10^9*VLOOKUP(Table1[[#This Row],[Turbine/Engine Technology]],Technology_HR!$A$2:$B$11,2,FALSE)*10^-6</f>
        <v>2704872.9419999998</v>
      </c>
      <c r="T9809" s="5">
        <f>Table1[[#This Row],[Fuel Consumption (mmBtu)]]*Table1[[#This Row],[Emission Factor (kg CO2/ mmBtu)]]*10^3</f>
        <v>143520558302.52002</v>
      </c>
      <c r="U9809" s="3">
        <f>Table1[[#This Row],[Emissions (g CO2)]]/(Table1[[#This Row],[Generation (TWh)]]*10^9)</f>
        <v>584.19060000000013</v>
      </c>
    </row>
    <row r="9810" spans="1:21" x14ac:dyDescent="0.35">
      <c r="A9810" t="s">
        <v>2472</v>
      </c>
      <c r="B9810" t="s">
        <v>3243</v>
      </c>
      <c r="C9810" t="str">
        <f>SUBSTITUTE(Table1[[#This Row],[Fuel]],", ",",")</f>
        <v>fossil gas: natural gas,fossil liquids: fuel oil</v>
      </c>
      <c r="D9810" t="s">
        <v>3239</v>
      </c>
      <c r="E9810" t="s">
        <v>3275</v>
      </c>
      <c r="H9810" t="s">
        <v>3436</v>
      </c>
      <c r="I9810">
        <v>21.35</v>
      </c>
      <c r="J9810" t="s">
        <v>3446</v>
      </c>
      <c r="K9810">
        <v>2000</v>
      </c>
      <c r="L9810" t="s">
        <v>29</v>
      </c>
      <c r="M9810" t="s">
        <v>29</v>
      </c>
      <c r="N9810">
        <v>31.386900000000001</v>
      </c>
      <c r="O9810">
        <v>-84.08</v>
      </c>
      <c r="P9810" t="s">
        <v>3613</v>
      </c>
      <c r="Q9810" s="3">
        <f>Table1[[#This Row],[Capacity (MW)]]*0.395*8760*10^-6</f>
        <v>7.3875270000000007E-2</v>
      </c>
      <c r="R9810" s="3" cm="1">
        <f t="array" ref="R9810">AVERAGE(VLOOKUP(_xlfn.TEXTSPLIT(Table1[[#This Row],[Fuel (no space after comma)]], ","), FuelList_Final_EF!$A$2:$B$65, 2, FALSE))</f>
        <v>65.583341148886291</v>
      </c>
      <c r="S9810" s="3">
        <f>Table1[[#This Row],[Generation (TWh)]]*10^9*VLOOKUP(Table1[[#This Row],[Turbine/Engine Technology]],Technology_HR!$A$2:$B$11,2,FALSE)*10^-6</f>
        <v>813366.72269999993</v>
      </c>
      <c r="T9810" s="5">
        <f>Table1[[#This Row],[Fuel Consumption (mmBtu)]]*Table1[[#This Row],[Emission Factor (kg CO2/ mmBtu)]]*10^3</f>
        <v>53343307253.985687</v>
      </c>
      <c r="U9810" s="3">
        <f>Table1[[#This Row],[Emissions (g CO2)]]/(Table1[[#This Row],[Generation (TWh)]]*10^9)</f>
        <v>722.072586049238</v>
      </c>
    </row>
    <row r="9811" spans="1:21" x14ac:dyDescent="0.35">
      <c r="A9811" t="s">
        <v>2473</v>
      </c>
      <c r="B9811" t="s">
        <v>3243</v>
      </c>
      <c r="C9811" t="str">
        <f>SUBSTITUTE(Table1[[#This Row],[Fuel]],", ",",")</f>
        <v>fossil gas: natural gas,fossil liquids: fuel oil</v>
      </c>
      <c r="D9811" t="s">
        <v>3239</v>
      </c>
      <c r="E9811" t="s">
        <v>3275</v>
      </c>
      <c r="H9811" t="s">
        <v>3436</v>
      </c>
      <c r="I9811">
        <v>39.65</v>
      </c>
      <c r="J9811" t="s">
        <v>3446</v>
      </c>
      <c r="K9811">
        <v>2000</v>
      </c>
      <c r="L9811" t="s">
        <v>29</v>
      </c>
      <c r="M9811" t="s">
        <v>29</v>
      </c>
      <c r="N9811">
        <v>31.386900000000001</v>
      </c>
      <c r="O9811">
        <v>-84.08</v>
      </c>
      <c r="P9811" t="s">
        <v>3613</v>
      </c>
      <c r="Q9811" s="3">
        <f>Table1[[#This Row],[Capacity (MW)]]*0.395*8760*10^-6</f>
        <v>0.13719692999999999</v>
      </c>
      <c r="R9811" s="3" cm="1">
        <f t="array" ref="R9811">AVERAGE(VLOOKUP(_xlfn.TEXTSPLIT(Table1[[#This Row],[Fuel (no space after comma)]], ","), FuelList_Final_EF!$A$2:$B$65, 2, FALSE))</f>
        <v>65.583341148886291</v>
      </c>
      <c r="S9811" s="3">
        <f>Table1[[#This Row],[Generation (TWh)]]*10^9*VLOOKUP(Table1[[#This Row],[Turbine/Engine Technology]],Technology_HR!$A$2:$B$11,2,FALSE)*10^-6</f>
        <v>1510538.1993</v>
      </c>
      <c r="T9811" s="5">
        <f>Table1[[#This Row],[Fuel Consumption (mmBtu)]]*Table1[[#This Row],[Emission Factor (kg CO2/ mmBtu)]]*10^3</f>
        <v>99066142043.116287</v>
      </c>
      <c r="U9811" s="3">
        <f>Table1[[#This Row],[Emissions (g CO2)]]/(Table1[[#This Row],[Generation (TWh)]]*10^9)</f>
        <v>722.072586049238</v>
      </c>
    </row>
    <row r="9812" spans="1:21" x14ac:dyDescent="0.35">
      <c r="A9812" t="s">
        <v>2472</v>
      </c>
      <c r="B9812" t="s">
        <v>3243</v>
      </c>
      <c r="C9812" t="str">
        <f>SUBSTITUTE(Table1[[#This Row],[Fuel]],", ",",")</f>
        <v>fossil gas: natural gas,fossil liquids: fuel oil</v>
      </c>
      <c r="D9812" t="s">
        <v>3239</v>
      </c>
      <c r="E9812" t="s">
        <v>3275</v>
      </c>
      <c r="H9812" t="s">
        <v>3436</v>
      </c>
      <c r="I9812">
        <v>21.35</v>
      </c>
      <c r="J9812" t="s">
        <v>3446</v>
      </c>
      <c r="K9812">
        <v>2000</v>
      </c>
      <c r="L9812" t="s">
        <v>29</v>
      </c>
      <c r="M9812" t="s">
        <v>29</v>
      </c>
      <c r="N9812">
        <v>31.386900000000001</v>
      </c>
      <c r="O9812">
        <v>-84.08</v>
      </c>
      <c r="P9812" t="s">
        <v>3613</v>
      </c>
      <c r="Q9812" s="3">
        <f>Table1[[#This Row],[Capacity (MW)]]*0.395*8760*10^-6</f>
        <v>7.3875270000000007E-2</v>
      </c>
      <c r="R9812" s="3" cm="1">
        <f t="array" ref="R9812">AVERAGE(VLOOKUP(_xlfn.TEXTSPLIT(Table1[[#This Row],[Fuel (no space after comma)]], ","), FuelList_Final_EF!$A$2:$B$65, 2, FALSE))</f>
        <v>65.583341148886291</v>
      </c>
      <c r="S9812" s="3">
        <f>Table1[[#This Row],[Generation (TWh)]]*10^9*VLOOKUP(Table1[[#This Row],[Turbine/Engine Technology]],Technology_HR!$A$2:$B$11,2,FALSE)*10^-6</f>
        <v>813366.72269999993</v>
      </c>
      <c r="T9812" s="5">
        <f>Table1[[#This Row],[Fuel Consumption (mmBtu)]]*Table1[[#This Row],[Emission Factor (kg CO2/ mmBtu)]]*10^3</f>
        <v>53343307253.985687</v>
      </c>
      <c r="U9812" s="3">
        <f>Table1[[#This Row],[Emissions (g CO2)]]/(Table1[[#This Row],[Generation (TWh)]]*10^9)</f>
        <v>722.072586049238</v>
      </c>
    </row>
    <row r="9813" spans="1:21" x14ac:dyDescent="0.35">
      <c r="A9813" t="s">
        <v>2473</v>
      </c>
      <c r="B9813" t="s">
        <v>3243</v>
      </c>
      <c r="C9813" t="str">
        <f>SUBSTITUTE(Table1[[#This Row],[Fuel]],", ",",")</f>
        <v>fossil gas: natural gas,fossil liquids: fuel oil</v>
      </c>
      <c r="D9813" t="s">
        <v>3239</v>
      </c>
      <c r="E9813" t="s">
        <v>3275</v>
      </c>
      <c r="H9813" t="s">
        <v>3436</v>
      </c>
      <c r="I9813">
        <v>39.65</v>
      </c>
      <c r="J9813" t="s">
        <v>3446</v>
      </c>
      <c r="K9813">
        <v>2000</v>
      </c>
      <c r="L9813" t="s">
        <v>29</v>
      </c>
      <c r="M9813" t="s">
        <v>29</v>
      </c>
      <c r="N9813">
        <v>31.386900000000001</v>
      </c>
      <c r="O9813">
        <v>-84.08</v>
      </c>
      <c r="P9813" t="s">
        <v>3613</v>
      </c>
      <c r="Q9813" s="3">
        <f>Table1[[#This Row],[Capacity (MW)]]*0.395*8760*10^-6</f>
        <v>0.13719692999999999</v>
      </c>
      <c r="R9813" s="3" cm="1">
        <f t="array" ref="R9813">AVERAGE(VLOOKUP(_xlfn.TEXTSPLIT(Table1[[#This Row],[Fuel (no space after comma)]], ","), FuelList_Final_EF!$A$2:$B$65, 2, FALSE))</f>
        <v>65.583341148886291</v>
      </c>
      <c r="S9813" s="3">
        <f>Table1[[#This Row],[Generation (TWh)]]*10^9*VLOOKUP(Table1[[#This Row],[Turbine/Engine Technology]],Technology_HR!$A$2:$B$11,2,FALSE)*10^-6</f>
        <v>1510538.1993</v>
      </c>
      <c r="T9813" s="5">
        <f>Table1[[#This Row],[Fuel Consumption (mmBtu)]]*Table1[[#This Row],[Emission Factor (kg CO2/ mmBtu)]]*10^3</f>
        <v>99066142043.116287</v>
      </c>
      <c r="U9813" s="3">
        <f>Table1[[#This Row],[Emissions (g CO2)]]/(Table1[[#This Row],[Generation (TWh)]]*10^9)</f>
        <v>722.072586049238</v>
      </c>
    </row>
    <row r="9814" spans="1:21" x14ac:dyDescent="0.35">
      <c r="A9814" t="s">
        <v>2472</v>
      </c>
      <c r="B9814" t="s">
        <v>3243</v>
      </c>
      <c r="C9814" t="str">
        <f>SUBSTITUTE(Table1[[#This Row],[Fuel]],", ",",")</f>
        <v>fossil gas: natural gas,fossil liquids: fuel oil</v>
      </c>
      <c r="D9814" t="s">
        <v>3239</v>
      </c>
      <c r="E9814" t="s">
        <v>3275</v>
      </c>
      <c r="H9814" t="s">
        <v>3436</v>
      </c>
      <c r="I9814">
        <v>21.35</v>
      </c>
      <c r="J9814" t="s">
        <v>3446</v>
      </c>
      <c r="K9814">
        <v>2000</v>
      </c>
      <c r="L9814" t="s">
        <v>29</v>
      </c>
      <c r="M9814" t="s">
        <v>29</v>
      </c>
      <c r="N9814">
        <v>31.386900000000001</v>
      </c>
      <c r="O9814">
        <v>-84.08</v>
      </c>
      <c r="P9814" t="s">
        <v>3613</v>
      </c>
      <c r="Q9814" s="3">
        <f>Table1[[#This Row],[Capacity (MW)]]*0.395*8760*10^-6</f>
        <v>7.3875270000000007E-2</v>
      </c>
      <c r="R9814" s="3" cm="1">
        <f t="array" ref="R9814">AVERAGE(VLOOKUP(_xlfn.TEXTSPLIT(Table1[[#This Row],[Fuel (no space after comma)]], ","), FuelList_Final_EF!$A$2:$B$65, 2, FALSE))</f>
        <v>65.583341148886291</v>
      </c>
      <c r="S9814" s="3">
        <f>Table1[[#This Row],[Generation (TWh)]]*10^9*VLOOKUP(Table1[[#This Row],[Turbine/Engine Technology]],Technology_HR!$A$2:$B$11,2,FALSE)*10^-6</f>
        <v>813366.72269999993</v>
      </c>
      <c r="T9814" s="5">
        <f>Table1[[#This Row],[Fuel Consumption (mmBtu)]]*Table1[[#This Row],[Emission Factor (kg CO2/ mmBtu)]]*10^3</f>
        <v>53343307253.985687</v>
      </c>
      <c r="U9814" s="3">
        <f>Table1[[#This Row],[Emissions (g CO2)]]/(Table1[[#This Row],[Generation (TWh)]]*10^9)</f>
        <v>722.072586049238</v>
      </c>
    </row>
    <row r="9815" spans="1:21" x14ac:dyDescent="0.35">
      <c r="A9815" t="s">
        <v>2473</v>
      </c>
      <c r="B9815" t="s">
        <v>3243</v>
      </c>
      <c r="C9815" t="str">
        <f>SUBSTITUTE(Table1[[#This Row],[Fuel]],", ",",")</f>
        <v>fossil gas: natural gas,fossil liquids: fuel oil</v>
      </c>
      <c r="D9815" t="s">
        <v>3239</v>
      </c>
      <c r="E9815" t="s">
        <v>3275</v>
      </c>
      <c r="H9815" t="s">
        <v>3436</v>
      </c>
      <c r="I9815">
        <v>39.65</v>
      </c>
      <c r="J9815" t="s">
        <v>3446</v>
      </c>
      <c r="K9815">
        <v>2000</v>
      </c>
      <c r="L9815" t="s">
        <v>29</v>
      </c>
      <c r="M9815" t="s">
        <v>29</v>
      </c>
      <c r="N9815">
        <v>31.386900000000001</v>
      </c>
      <c r="O9815">
        <v>-84.08</v>
      </c>
      <c r="P9815" t="s">
        <v>3613</v>
      </c>
      <c r="Q9815" s="3">
        <f>Table1[[#This Row],[Capacity (MW)]]*0.395*8760*10^-6</f>
        <v>0.13719692999999999</v>
      </c>
      <c r="R9815" s="3" cm="1">
        <f t="array" ref="R9815">AVERAGE(VLOOKUP(_xlfn.TEXTSPLIT(Table1[[#This Row],[Fuel (no space after comma)]], ","), FuelList_Final_EF!$A$2:$B$65, 2, FALSE))</f>
        <v>65.583341148886291</v>
      </c>
      <c r="S9815" s="3">
        <f>Table1[[#This Row],[Generation (TWh)]]*10^9*VLOOKUP(Table1[[#This Row],[Turbine/Engine Technology]],Technology_HR!$A$2:$B$11,2,FALSE)*10^-6</f>
        <v>1510538.1993</v>
      </c>
      <c r="T9815" s="5">
        <f>Table1[[#This Row],[Fuel Consumption (mmBtu)]]*Table1[[#This Row],[Emission Factor (kg CO2/ mmBtu)]]*10^3</f>
        <v>99066142043.116287</v>
      </c>
      <c r="U9815" s="3">
        <f>Table1[[#This Row],[Emissions (g CO2)]]/(Table1[[#This Row],[Generation (TWh)]]*10^9)</f>
        <v>722.072586049238</v>
      </c>
    </row>
    <row r="9816" spans="1:21" x14ac:dyDescent="0.35">
      <c r="A9816" t="s">
        <v>2472</v>
      </c>
      <c r="B9816" t="s">
        <v>3243</v>
      </c>
      <c r="C9816" t="str">
        <f>SUBSTITUTE(Table1[[#This Row],[Fuel]],", ",",")</f>
        <v>fossil gas: natural gas,fossil liquids: fuel oil</v>
      </c>
      <c r="D9816" t="s">
        <v>3239</v>
      </c>
      <c r="E9816" t="s">
        <v>3275</v>
      </c>
      <c r="H9816" t="s">
        <v>3436</v>
      </c>
      <c r="I9816">
        <v>21.35</v>
      </c>
      <c r="J9816" t="s">
        <v>3446</v>
      </c>
      <c r="K9816">
        <v>2000</v>
      </c>
      <c r="L9816" t="s">
        <v>29</v>
      </c>
      <c r="M9816" t="s">
        <v>29</v>
      </c>
      <c r="N9816">
        <v>31.386900000000001</v>
      </c>
      <c r="O9816">
        <v>-84.08</v>
      </c>
      <c r="P9816" t="s">
        <v>3613</v>
      </c>
      <c r="Q9816" s="3">
        <f>Table1[[#This Row],[Capacity (MW)]]*0.395*8760*10^-6</f>
        <v>7.3875270000000007E-2</v>
      </c>
      <c r="R9816" s="3" cm="1">
        <f t="array" ref="R9816">AVERAGE(VLOOKUP(_xlfn.TEXTSPLIT(Table1[[#This Row],[Fuel (no space after comma)]], ","), FuelList_Final_EF!$A$2:$B$65, 2, FALSE))</f>
        <v>65.583341148886291</v>
      </c>
      <c r="S9816" s="3">
        <f>Table1[[#This Row],[Generation (TWh)]]*10^9*VLOOKUP(Table1[[#This Row],[Turbine/Engine Technology]],Technology_HR!$A$2:$B$11,2,FALSE)*10^-6</f>
        <v>813366.72269999993</v>
      </c>
      <c r="T9816" s="5">
        <f>Table1[[#This Row],[Fuel Consumption (mmBtu)]]*Table1[[#This Row],[Emission Factor (kg CO2/ mmBtu)]]*10^3</f>
        <v>53343307253.985687</v>
      </c>
      <c r="U9816" s="3">
        <f>Table1[[#This Row],[Emissions (g CO2)]]/(Table1[[#This Row],[Generation (TWh)]]*10^9)</f>
        <v>722.072586049238</v>
      </c>
    </row>
    <row r="9817" spans="1:21" x14ac:dyDescent="0.35">
      <c r="A9817" t="s">
        <v>2473</v>
      </c>
      <c r="B9817" t="s">
        <v>3243</v>
      </c>
      <c r="C9817" t="str">
        <f>SUBSTITUTE(Table1[[#This Row],[Fuel]],", ",",")</f>
        <v>fossil gas: natural gas,fossil liquids: fuel oil</v>
      </c>
      <c r="D9817" t="s">
        <v>3239</v>
      </c>
      <c r="E9817" t="s">
        <v>3275</v>
      </c>
      <c r="H9817" t="s">
        <v>3436</v>
      </c>
      <c r="I9817">
        <v>39.65</v>
      </c>
      <c r="J9817" t="s">
        <v>3446</v>
      </c>
      <c r="K9817">
        <v>2000</v>
      </c>
      <c r="L9817" t="s">
        <v>29</v>
      </c>
      <c r="M9817" t="s">
        <v>29</v>
      </c>
      <c r="N9817">
        <v>31.386900000000001</v>
      </c>
      <c r="O9817">
        <v>-84.08</v>
      </c>
      <c r="P9817" t="s">
        <v>3613</v>
      </c>
      <c r="Q9817" s="3">
        <f>Table1[[#This Row],[Capacity (MW)]]*0.395*8760*10^-6</f>
        <v>0.13719692999999999</v>
      </c>
      <c r="R9817" s="3" cm="1">
        <f t="array" ref="R9817">AVERAGE(VLOOKUP(_xlfn.TEXTSPLIT(Table1[[#This Row],[Fuel (no space after comma)]], ","), FuelList_Final_EF!$A$2:$B$65, 2, FALSE))</f>
        <v>65.583341148886291</v>
      </c>
      <c r="S9817" s="3">
        <f>Table1[[#This Row],[Generation (TWh)]]*10^9*VLOOKUP(Table1[[#This Row],[Turbine/Engine Technology]],Technology_HR!$A$2:$B$11,2,FALSE)*10^-6</f>
        <v>1510538.1993</v>
      </c>
      <c r="T9817" s="5">
        <f>Table1[[#This Row],[Fuel Consumption (mmBtu)]]*Table1[[#This Row],[Emission Factor (kg CO2/ mmBtu)]]*10^3</f>
        <v>99066142043.116287</v>
      </c>
      <c r="U9817" s="3">
        <f>Table1[[#This Row],[Emissions (g CO2)]]/(Table1[[#This Row],[Generation (TWh)]]*10^9)</f>
        <v>722.072586049238</v>
      </c>
    </row>
    <row r="9818" spans="1:21" x14ac:dyDescent="0.35">
      <c r="A9818" t="s">
        <v>2474</v>
      </c>
      <c r="B9818" t="s">
        <v>3239</v>
      </c>
      <c r="C9818" t="str">
        <f>SUBSTITUTE(Table1[[#This Row],[Fuel]],", ",",")</f>
        <v>fossil gas: natural gas</v>
      </c>
      <c r="D9818" t="s">
        <v>3239</v>
      </c>
      <c r="H9818" t="s">
        <v>3440</v>
      </c>
      <c r="I9818">
        <v>352</v>
      </c>
      <c r="J9818" t="s">
        <v>3446</v>
      </c>
      <c r="K9818">
        <v>1974</v>
      </c>
      <c r="L9818" t="s">
        <v>29</v>
      </c>
      <c r="M9818" t="s">
        <v>29</v>
      </c>
      <c r="N9818">
        <v>27.606400000000001</v>
      </c>
      <c r="O9818">
        <v>-97.311700000000002</v>
      </c>
      <c r="P9818" t="s">
        <v>3613</v>
      </c>
      <c r="Q9818" s="3">
        <f>Table1[[#This Row],[Capacity (MW)]]*0.395*8760*10^-6</f>
        <v>1.2179904000000001</v>
      </c>
      <c r="R9818" s="3" cm="1">
        <f t="array" ref="R9818">AVERAGE(VLOOKUP(_xlfn.TEXTSPLIT(Table1[[#This Row],[Fuel (no space after comma)]], ","), FuelList_Final_EF!$A$2:$B$65, 2, FALSE))</f>
        <v>53.06</v>
      </c>
      <c r="S9818" s="3">
        <f>Table1[[#This Row],[Generation (TWh)]]*10^9*VLOOKUP(Table1[[#This Row],[Turbine/Engine Technology]],Technology_HR!$A$2:$B$11,2,FALSE)*10^-6</f>
        <v>12527031.264000002</v>
      </c>
      <c r="T9818" s="5">
        <f>Table1[[#This Row],[Fuel Consumption (mmBtu)]]*Table1[[#This Row],[Emission Factor (kg CO2/ mmBtu)]]*10^3</f>
        <v>664684278867.84021</v>
      </c>
      <c r="U9818" s="3">
        <f>Table1[[#This Row],[Emissions (g CO2)]]/(Table1[[#This Row],[Generation (TWh)]]*10^9)</f>
        <v>545.72210000000007</v>
      </c>
    </row>
    <row r="9819" spans="1:21" x14ac:dyDescent="0.35">
      <c r="A9819" t="s">
        <v>2474</v>
      </c>
      <c r="B9819" t="s">
        <v>3239</v>
      </c>
      <c r="C9819" t="str">
        <f>SUBSTITUTE(Table1[[#This Row],[Fuel]],", ",",")</f>
        <v>fossil gas: natural gas</v>
      </c>
      <c r="D9819" t="s">
        <v>3239</v>
      </c>
      <c r="H9819" t="s">
        <v>3438</v>
      </c>
      <c r="I9819">
        <v>730</v>
      </c>
      <c r="J9819" t="s">
        <v>3446</v>
      </c>
      <c r="K9819">
        <v>2010</v>
      </c>
      <c r="L9819" t="s">
        <v>29</v>
      </c>
      <c r="M9819" t="s">
        <v>29</v>
      </c>
      <c r="N9819">
        <v>27.606400000000001</v>
      </c>
      <c r="O9819">
        <v>-97.311700000000002</v>
      </c>
      <c r="P9819" t="s">
        <v>3613</v>
      </c>
      <c r="Q9819" s="3">
        <f>Table1[[#This Row],[Capacity (MW)]]*0.395*8760*10^-6</f>
        <v>2.5259459999999998</v>
      </c>
      <c r="R9819" s="3" cm="1">
        <f t="array" ref="R9819">AVERAGE(VLOOKUP(_xlfn.TEXTSPLIT(Table1[[#This Row],[Fuel (no space after comma)]], ","), FuelList_Final_EF!$A$2:$B$65, 2, FALSE))</f>
        <v>53.06</v>
      </c>
      <c r="S9819" s="3">
        <f>Table1[[#This Row],[Generation (TWh)]]*10^9*VLOOKUP(Table1[[#This Row],[Turbine/Engine Technology]],Technology_HR!$A$2:$B$11,2,FALSE)*10^-6</f>
        <v>19068366.353999998</v>
      </c>
      <c r="T9819" s="5">
        <f>Table1[[#This Row],[Fuel Consumption (mmBtu)]]*Table1[[#This Row],[Emission Factor (kg CO2/ mmBtu)]]*10^3</f>
        <v>1011767518743.24</v>
      </c>
      <c r="U9819" s="3">
        <f>Table1[[#This Row],[Emissions (g CO2)]]/(Table1[[#This Row],[Generation (TWh)]]*10^9)</f>
        <v>400.54993999999999</v>
      </c>
    </row>
    <row r="9820" spans="1:21" x14ac:dyDescent="0.35">
      <c r="A9820" t="s">
        <v>2475</v>
      </c>
      <c r="B9820" t="s">
        <v>3239</v>
      </c>
      <c r="C9820" t="str">
        <f>SUBSTITUTE(Table1[[#This Row],[Fuel]],", ",",")</f>
        <v>fossil gas: natural gas</v>
      </c>
      <c r="D9820" t="s">
        <v>3239</v>
      </c>
      <c r="H9820" t="s">
        <v>3436</v>
      </c>
      <c r="I9820">
        <v>50</v>
      </c>
      <c r="J9820" t="s">
        <v>3446</v>
      </c>
      <c r="K9820">
        <v>2007</v>
      </c>
      <c r="L9820" t="s">
        <v>29</v>
      </c>
      <c r="M9820" t="s">
        <v>29</v>
      </c>
      <c r="N9820">
        <v>33.807299999999998</v>
      </c>
      <c r="O9820">
        <v>-117.9832</v>
      </c>
      <c r="P9820" t="s">
        <v>3613</v>
      </c>
      <c r="Q9820" s="3">
        <f>Table1[[#This Row],[Capacity (MW)]]*0.395*8760*10^-6</f>
        <v>0.17301</v>
      </c>
      <c r="R9820" s="3" cm="1">
        <f t="array" ref="R9820">AVERAGE(VLOOKUP(_xlfn.TEXTSPLIT(Table1[[#This Row],[Fuel (no space after comma)]], ","), FuelList_Final_EF!$A$2:$B$65, 2, FALSE))</f>
        <v>53.06</v>
      </c>
      <c r="S9820" s="3">
        <f>Table1[[#This Row],[Generation (TWh)]]*10^9*VLOOKUP(Table1[[#This Row],[Turbine/Engine Technology]],Technology_HR!$A$2:$B$11,2,FALSE)*10^-6</f>
        <v>1904840.0999999999</v>
      </c>
      <c r="T9820" s="5">
        <f>Table1[[#This Row],[Fuel Consumption (mmBtu)]]*Table1[[#This Row],[Emission Factor (kg CO2/ mmBtu)]]*10^3</f>
        <v>101070815706</v>
      </c>
      <c r="U9820" s="3">
        <f>Table1[[#This Row],[Emissions (g CO2)]]/(Table1[[#This Row],[Generation (TWh)]]*10^9)</f>
        <v>584.19060000000002</v>
      </c>
    </row>
    <row r="9821" spans="1:21" x14ac:dyDescent="0.35">
      <c r="A9821" t="s">
        <v>2476</v>
      </c>
      <c r="B9821" t="s">
        <v>3239</v>
      </c>
      <c r="C9821" t="str">
        <f>SUBSTITUTE(Table1[[#This Row],[Fuel]],", ",",")</f>
        <v>fossil gas: natural gas</v>
      </c>
      <c r="D9821" t="s">
        <v>3239</v>
      </c>
      <c r="H9821" t="s">
        <v>3438</v>
      </c>
      <c r="I9821">
        <v>535</v>
      </c>
      <c r="J9821" t="s">
        <v>3446</v>
      </c>
      <c r="K9821">
        <v>2000</v>
      </c>
      <c r="L9821" t="s">
        <v>29</v>
      </c>
      <c r="M9821" t="s">
        <v>29</v>
      </c>
      <c r="N9821">
        <v>31.006553</v>
      </c>
      <c r="O9821">
        <v>-88.008752999999999</v>
      </c>
      <c r="P9821" t="s">
        <v>3613</v>
      </c>
      <c r="Q9821" s="3">
        <f>Table1[[#This Row],[Capacity (MW)]]*0.395*8760*10^-6</f>
        <v>1.851207</v>
      </c>
      <c r="R9821" s="3" cm="1">
        <f t="array" ref="R9821">AVERAGE(VLOOKUP(_xlfn.TEXTSPLIT(Table1[[#This Row],[Fuel (no space after comma)]], ","), FuelList_Final_EF!$A$2:$B$65, 2, FALSE))</f>
        <v>53.06</v>
      </c>
      <c r="S9821" s="3">
        <f>Table1[[#This Row],[Generation (TWh)]]*10^9*VLOOKUP(Table1[[#This Row],[Turbine/Engine Technology]],Technology_HR!$A$2:$B$11,2,FALSE)*10^-6</f>
        <v>13974761.642999999</v>
      </c>
      <c r="T9821" s="5">
        <f>Table1[[#This Row],[Fuel Consumption (mmBtu)]]*Table1[[#This Row],[Emission Factor (kg CO2/ mmBtu)]]*10^3</f>
        <v>741500852777.58008</v>
      </c>
      <c r="U9821" s="3">
        <f>Table1[[#This Row],[Emissions (g CO2)]]/(Table1[[#This Row],[Generation (TWh)]]*10^9)</f>
        <v>400.54994000000005</v>
      </c>
    </row>
    <row r="9822" spans="1:21" x14ac:dyDescent="0.35">
      <c r="A9822" t="s">
        <v>2476</v>
      </c>
      <c r="B9822" t="s">
        <v>3239</v>
      </c>
      <c r="C9822" t="str">
        <f>SUBSTITUTE(Table1[[#This Row],[Fuel]],", ",",")</f>
        <v>fossil gas: natural gas</v>
      </c>
      <c r="D9822" t="s">
        <v>3239</v>
      </c>
      <c r="H9822" t="s">
        <v>3438</v>
      </c>
      <c r="I9822">
        <v>535</v>
      </c>
      <c r="J9822" t="s">
        <v>3446</v>
      </c>
      <c r="K9822">
        <v>2000</v>
      </c>
      <c r="L9822" t="s">
        <v>29</v>
      </c>
      <c r="M9822" t="s">
        <v>29</v>
      </c>
      <c r="N9822">
        <v>31.006553</v>
      </c>
      <c r="O9822">
        <v>-88.008752999999999</v>
      </c>
      <c r="P9822" t="s">
        <v>3613</v>
      </c>
      <c r="Q9822" s="3">
        <f>Table1[[#This Row],[Capacity (MW)]]*0.395*8760*10^-6</f>
        <v>1.851207</v>
      </c>
      <c r="R9822" s="3" cm="1">
        <f t="array" ref="R9822">AVERAGE(VLOOKUP(_xlfn.TEXTSPLIT(Table1[[#This Row],[Fuel (no space after comma)]], ","), FuelList_Final_EF!$A$2:$B$65, 2, FALSE))</f>
        <v>53.06</v>
      </c>
      <c r="S9822" s="3">
        <f>Table1[[#This Row],[Generation (TWh)]]*10^9*VLOOKUP(Table1[[#This Row],[Turbine/Engine Technology]],Technology_HR!$A$2:$B$11,2,FALSE)*10^-6</f>
        <v>13974761.642999999</v>
      </c>
      <c r="T9822" s="5">
        <f>Table1[[#This Row],[Fuel Consumption (mmBtu)]]*Table1[[#This Row],[Emission Factor (kg CO2/ mmBtu)]]*10^3</f>
        <v>741500852777.58008</v>
      </c>
      <c r="U9822" s="3">
        <f>Table1[[#This Row],[Emissions (g CO2)]]/(Table1[[#This Row],[Generation (TWh)]]*10^9)</f>
        <v>400.54994000000005</v>
      </c>
    </row>
    <row r="9823" spans="1:21" x14ac:dyDescent="0.35">
      <c r="A9823" t="s">
        <v>2476</v>
      </c>
      <c r="B9823" t="s">
        <v>3239</v>
      </c>
      <c r="C9823" t="str">
        <f>SUBSTITUTE(Table1[[#This Row],[Fuel]],", ",",")</f>
        <v>fossil gas: natural gas</v>
      </c>
      <c r="D9823" t="s">
        <v>3239</v>
      </c>
      <c r="H9823" t="s">
        <v>3438</v>
      </c>
      <c r="I9823">
        <v>774</v>
      </c>
      <c r="J9823" t="s">
        <v>3446</v>
      </c>
      <c r="K9823">
        <v>2023</v>
      </c>
      <c r="L9823" t="s">
        <v>29</v>
      </c>
      <c r="M9823" t="s">
        <v>29</v>
      </c>
      <c r="N9823">
        <v>31.006553</v>
      </c>
      <c r="O9823">
        <v>-88.008752999999999</v>
      </c>
      <c r="P9823" t="s">
        <v>3613</v>
      </c>
      <c r="Q9823" s="3">
        <f>Table1[[#This Row],[Capacity (MW)]]*0.395*8760*10^-6</f>
        <v>2.6781948</v>
      </c>
      <c r="R9823" s="3" cm="1">
        <f t="array" ref="R9823">AVERAGE(VLOOKUP(_xlfn.TEXTSPLIT(Table1[[#This Row],[Fuel (no space after comma)]], ","), FuelList_Final_EF!$A$2:$B$65, 2, FALSE))</f>
        <v>53.06</v>
      </c>
      <c r="S9823" s="3">
        <f>Table1[[#This Row],[Generation (TWh)]]*10^9*VLOOKUP(Table1[[#This Row],[Turbine/Engine Technology]],Technology_HR!$A$2:$B$11,2,FALSE)*10^-6</f>
        <v>20217692.545199998</v>
      </c>
      <c r="T9823" s="5">
        <f>Table1[[#This Row],[Fuel Consumption (mmBtu)]]*Table1[[#This Row],[Emission Factor (kg CO2/ mmBtu)]]*10^3</f>
        <v>1072750766448.3119</v>
      </c>
      <c r="U9823" s="3">
        <f>Table1[[#This Row],[Emissions (g CO2)]]/(Table1[[#This Row],[Generation (TWh)]]*10^9)</f>
        <v>400.54993999999994</v>
      </c>
    </row>
    <row r="9824" spans="1:21" x14ac:dyDescent="0.35">
      <c r="A9824" t="s">
        <v>2476</v>
      </c>
      <c r="B9824" t="s">
        <v>3239</v>
      </c>
      <c r="C9824" t="str">
        <f>SUBSTITUTE(Table1[[#This Row],[Fuel]],", ",",")</f>
        <v>fossil gas: natural gas</v>
      </c>
      <c r="D9824" t="s">
        <v>3239</v>
      </c>
      <c r="H9824" t="s">
        <v>3440</v>
      </c>
      <c r="I9824">
        <v>153.1</v>
      </c>
      <c r="J9824" t="s">
        <v>3446</v>
      </c>
      <c r="K9824">
        <v>2015</v>
      </c>
      <c r="L9824" t="s">
        <v>29</v>
      </c>
      <c r="M9824" t="s">
        <v>29</v>
      </c>
      <c r="N9824">
        <v>31.006553</v>
      </c>
      <c r="O9824">
        <v>-88.008752999999999</v>
      </c>
      <c r="P9824" t="s">
        <v>3613</v>
      </c>
      <c r="Q9824" s="3">
        <f>Table1[[#This Row],[Capacity (MW)]]*0.395*8760*10^-6</f>
        <v>0.52975662000000001</v>
      </c>
      <c r="R9824" s="3" cm="1">
        <f t="array" ref="R9824">AVERAGE(VLOOKUP(_xlfn.TEXTSPLIT(Table1[[#This Row],[Fuel (no space after comma)]], ","), FuelList_Final_EF!$A$2:$B$65, 2, FALSE))</f>
        <v>53.06</v>
      </c>
      <c r="S9824" s="3">
        <f>Table1[[#This Row],[Generation (TWh)]]*10^9*VLOOKUP(Table1[[#This Row],[Turbine/Engine Technology]],Technology_HR!$A$2:$B$11,2,FALSE)*10^-6</f>
        <v>5448546.8366999999</v>
      </c>
      <c r="T9824" s="5">
        <f>Table1[[#This Row],[Fuel Consumption (mmBtu)]]*Table1[[#This Row],[Emission Factor (kg CO2/ mmBtu)]]*10^3</f>
        <v>289099895155.302</v>
      </c>
      <c r="U9824" s="3">
        <f>Table1[[#This Row],[Emissions (g CO2)]]/(Table1[[#This Row],[Generation (TWh)]]*10^9)</f>
        <v>545.72209999999995</v>
      </c>
    </row>
    <row r="9825" spans="1:21" x14ac:dyDescent="0.35">
      <c r="A9825" t="s">
        <v>2476</v>
      </c>
      <c r="B9825" t="s">
        <v>3239</v>
      </c>
      <c r="C9825" t="str">
        <f>SUBSTITUTE(Table1[[#This Row],[Fuel]],", ",",")</f>
        <v>fossil gas: natural gas</v>
      </c>
      <c r="D9825" t="s">
        <v>3239</v>
      </c>
      <c r="H9825" t="s">
        <v>3440</v>
      </c>
      <c r="I9825">
        <v>153.1</v>
      </c>
      <c r="J9825" t="s">
        <v>3446</v>
      </c>
      <c r="K9825">
        <v>2015</v>
      </c>
      <c r="L9825" t="s">
        <v>29</v>
      </c>
      <c r="M9825" t="s">
        <v>29</v>
      </c>
      <c r="N9825">
        <v>31.006553</v>
      </c>
      <c r="O9825">
        <v>-88.008752999999999</v>
      </c>
      <c r="P9825" t="s">
        <v>3613</v>
      </c>
      <c r="Q9825" s="3">
        <f>Table1[[#This Row],[Capacity (MW)]]*0.395*8760*10^-6</f>
        <v>0.52975662000000001</v>
      </c>
      <c r="R9825" s="3" cm="1">
        <f t="array" ref="R9825">AVERAGE(VLOOKUP(_xlfn.TEXTSPLIT(Table1[[#This Row],[Fuel (no space after comma)]], ","), FuelList_Final_EF!$A$2:$B$65, 2, FALSE))</f>
        <v>53.06</v>
      </c>
      <c r="S9825" s="3">
        <f>Table1[[#This Row],[Generation (TWh)]]*10^9*VLOOKUP(Table1[[#This Row],[Turbine/Engine Technology]],Technology_HR!$A$2:$B$11,2,FALSE)*10^-6</f>
        <v>5448546.8366999999</v>
      </c>
      <c r="T9825" s="5">
        <f>Table1[[#This Row],[Fuel Consumption (mmBtu)]]*Table1[[#This Row],[Emission Factor (kg CO2/ mmBtu)]]*10^3</f>
        <v>289099895155.302</v>
      </c>
      <c r="U9825" s="3">
        <f>Table1[[#This Row],[Emissions (g CO2)]]/(Table1[[#This Row],[Generation (TWh)]]*10^9)</f>
        <v>545.72209999999995</v>
      </c>
    </row>
    <row r="9826" spans="1:21" x14ac:dyDescent="0.35">
      <c r="A9826" t="s">
        <v>2476</v>
      </c>
      <c r="B9826" t="s">
        <v>3239</v>
      </c>
      <c r="C9826" t="str">
        <f>SUBSTITUTE(Table1[[#This Row],[Fuel]],", ",",")</f>
        <v>fossil gas: natural gas</v>
      </c>
      <c r="D9826" t="s">
        <v>3239</v>
      </c>
      <c r="H9826" t="s">
        <v>3440</v>
      </c>
      <c r="I9826">
        <v>403.7</v>
      </c>
      <c r="J9826" t="s">
        <v>3446</v>
      </c>
      <c r="K9826">
        <v>2022</v>
      </c>
      <c r="L9826" t="s">
        <v>29</v>
      </c>
      <c r="M9826" t="s">
        <v>29</v>
      </c>
      <c r="N9826">
        <v>31.006553</v>
      </c>
      <c r="O9826">
        <v>-88.008752999999999</v>
      </c>
      <c r="P9826" t="s">
        <v>3613</v>
      </c>
      <c r="Q9826" s="3">
        <f>Table1[[#This Row],[Capacity (MW)]]*0.395*8760*10^-6</f>
        <v>1.3968827399999999</v>
      </c>
      <c r="R9826" s="3" cm="1">
        <f t="array" ref="R9826">AVERAGE(VLOOKUP(_xlfn.TEXTSPLIT(Table1[[#This Row],[Fuel (no space after comma)]], ","), FuelList_Final_EF!$A$2:$B$65, 2, FALSE))</f>
        <v>53.06</v>
      </c>
      <c r="S9826" s="3">
        <f>Table1[[#This Row],[Generation (TWh)]]*10^9*VLOOKUP(Table1[[#This Row],[Turbine/Engine Technology]],Technology_HR!$A$2:$B$11,2,FALSE)*10^-6</f>
        <v>14366938.980899999</v>
      </c>
      <c r="T9826" s="5">
        <f>Table1[[#This Row],[Fuel Consumption (mmBtu)]]*Table1[[#This Row],[Emission Factor (kg CO2/ mmBtu)]]*10^3</f>
        <v>762309782326.55396</v>
      </c>
      <c r="U9826" s="3">
        <f>Table1[[#This Row],[Emissions (g CO2)]]/(Table1[[#This Row],[Generation (TWh)]]*10^9)</f>
        <v>545.72209999999995</v>
      </c>
    </row>
    <row r="9827" spans="1:21" x14ac:dyDescent="0.35">
      <c r="A9827" t="s">
        <v>2477</v>
      </c>
      <c r="B9827" t="s">
        <v>3239</v>
      </c>
      <c r="C9827" t="str">
        <f>SUBSTITUTE(Table1[[#This Row],[Fuel]],", ",",")</f>
        <v>fossil gas: natural gas</v>
      </c>
      <c r="D9827" t="s">
        <v>3239</v>
      </c>
      <c r="H9827" t="s">
        <v>3436</v>
      </c>
      <c r="I9827">
        <v>81</v>
      </c>
      <c r="J9827" t="s">
        <v>3446</v>
      </c>
      <c r="K9827">
        <v>1999</v>
      </c>
      <c r="L9827" t="s">
        <v>29</v>
      </c>
      <c r="M9827" t="s">
        <v>29</v>
      </c>
      <c r="N9827">
        <v>29.001999999999999</v>
      </c>
      <c r="O9827">
        <v>-95.394000000000005</v>
      </c>
      <c r="P9827" t="s">
        <v>3613</v>
      </c>
      <c r="Q9827" s="3">
        <f>Table1[[#This Row],[Capacity (MW)]]*0.395*8760*10^-6</f>
        <v>0.28027619999999998</v>
      </c>
      <c r="R9827" s="3" cm="1">
        <f t="array" ref="R9827">AVERAGE(VLOOKUP(_xlfn.TEXTSPLIT(Table1[[#This Row],[Fuel (no space after comma)]], ","), FuelList_Final_EF!$A$2:$B$65, 2, FALSE))</f>
        <v>53.06</v>
      </c>
      <c r="S9827" s="3">
        <f>Table1[[#This Row],[Generation (TWh)]]*10^9*VLOOKUP(Table1[[#This Row],[Turbine/Engine Technology]],Technology_HR!$A$2:$B$11,2,FALSE)*10^-6</f>
        <v>3085840.9619999998</v>
      </c>
      <c r="T9827" s="5">
        <f>Table1[[#This Row],[Fuel Consumption (mmBtu)]]*Table1[[#This Row],[Emission Factor (kg CO2/ mmBtu)]]*10^3</f>
        <v>163734721443.71997</v>
      </c>
      <c r="U9827" s="3">
        <f>Table1[[#This Row],[Emissions (g CO2)]]/(Table1[[#This Row],[Generation (TWh)]]*10^9)</f>
        <v>584.1905999999999</v>
      </c>
    </row>
    <row r="9828" spans="1:21" x14ac:dyDescent="0.35">
      <c r="A9828" t="s">
        <v>2478</v>
      </c>
      <c r="B9828" t="s">
        <v>3239</v>
      </c>
      <c r="C9828" t="str">
        <f>SUBSTITUTE(Table1[[#This Row],[Fuel]],", ",",")</f>
        <v>fossil gas: natural gas</v>
      </c>
      <c r="D9828" t="s">
        <v>3239</v>
      </c>
      <c r="H9828" t="s">
        <v>3437</v>
      </c>
      <c r="I9828">
        <v>51.605999999999987</v>
      </c>
      <c r="J9828" t="s">
        <v>3446</v>
      </c>
      <c r="K9828">
        <v>2006</v>
      </c>
      <c r="L9828" t="s">
        <v>29</v>
      </c>
      <c r="M9828" t="s">
        <v>29</v>
      </c>
      <c r="N9828">
        <v>45.929299999999998</v>
      </c>
      <c r="O9828">
        <v>-112.5194</v>
      </c>
      <c r="P9828" t="s">
        <v>3613</v>
      </c>
      <c r="Q9828" s="3">
        <f>Table1[[#This Row],[Capacity (MW)]]*0.395*8760*10^-6</f>
        <v>0.17856708119999998</v>
      </c>
      <c r="R9828" s="3" cm="1">
        <f t="array" ref="R9828">AVERAGE(VLOOKUP(_xlfn.TEXTSPLIT(Table1[[#This Row],[Fuel (no space after comma)]], ","), FuelList_Final_EF!$A$2:$B$65, 2, FALSE))</f>
        <v>53.06</v>
      </c>
      <c r="S9828" s="3">
        <f>Table1[[#This Row],[Generation (TWh)]]*10^9*VLOOKUP(Table1[[#This Row],[Turbine/Engine Technology]],Technology_HR!$A$2:$B$11,2,FALSE)*10^-6</f>
        <v>1589247.0226799999</v>
      </c>
      <c r="T9828" s="5">
        <f>Table1[[#This Row],[Fuel Consumption (mmBtu)]]*Table1[[#This Row],[Emission Factor (kg CO2/ mmBtu)]]*10^3</f>
        <v>84325447023.400803</v>
      </c>
      <c r="U9828" s="3">
        <f>Table1[[#This Row],[Emissions (g CO2)]]/(Table1[[#This Row],[Generation (TWh)]]*10^9)</f>
        <v>472.23400000000004</v>
      </c>
    </row>
    <row r="9829" spans="1:21" x14ac:dyDescent="0.35">
      <c r="A9829" t="s">
        <v>2479</v>
      </c>
      <c r="B9829" t="s">
        <v>3239</v>
      </c>
      <c r="C9829" t="str">
        <f>SUBSTITUTE(Table1[[#This Row],[Fuel]],", ",",")</f>
        <v>fossil gas: natural gas</v>
      </c>
      <c r="D9829" t="s">
        <v>3239</v>
      </c>
      <c r="H9829" t="s">
        <v>3437</v>
      </c>
      <c r="I9829">
        <v>2.7450000000000001</v>
      </c>
      <c r="J9829" t="s">
        <v>3446</v>
      </c>
      <c r="K9829">
        <v>2006</v>
      </c>
      <c r="L9829" t="s">
        <v>29</v>
      </c>
      <c r="M9829" t="s">
        <v>29</v>
      </c>
      <c r="N9829">
        <v>45.929299999999998</v>
      </c>
      <c r="O9829">
        <v>-112.5194</v>
      </c>
      <c r="P9829" t="s">
        <v>3613</v>
      </c>
      <c r="Q9829" s="3">
        <f>Table1[[#This Row],[Capacity (MW)]]*0.395*8760*10^-6</f>
        <v>9.498249000000002E-3</v>
      </c>
      <c r="R9829" s="3" cm="1">
        <f t="array" ref="R9829">AVERAGE(VLOOKUP(_xlfn.TEXTSPLIT(Table1[[#This Row],[Fuel (no space after comma)]], ","), FuelList_Final_EF!$A$2:$B$65, 2, FALSE))</f>
        <v>53.06</v>
      </c>
      <c r="S9829" s="3">
        <f>Table1[[#This Row],[Generation (TWh)]]*10^9*VLOOKUP(Table1[[#This Row],[Turbine/Engine Technology]],Technology_HR!$A$2:$B$11,2,FALSE)*10^-6</f>
        <v>84534.416100000017</v>
      </c>
      <c r="T9829" s="5">
        <f>Table1[[#This Row],[Fuel Consumption (mmBtu)]]*Table1[[#This Row],[Emission Factor (kg CO2/ mmBtu)]]*10^3</f>
        <v>4485396118.2660017</v>
      </c>
      <c r="U9829" s="3">
        <f>Table1[[#This Row],[Emissions (g CO2)]]/(Table1[[#This Row],[Generation (TWh)]]*10^9)</f>
        <v>472.23400000000009</v>
      </c>
    </row>
    <row r="9830" spans="1:21" x14ac:dyDescent="0.35">
      <c r="A9830" t="s">
        <v>2480</v>
      </c>
      <c r="B9830" t="s">
        <v>3239</v>
      </c>
      <c r="C9830" t="str">
        <f>SUBSTITUTE(Table1[[#This Row],[Fuel]],", ",",")</f>
        <v>fossil gas: natural gas</v>
      </c>
      <c r="D9830" t="s">
        <v>3239</v>
      </c>
      <c r="H9830" t="s">
        <v>3438</v>
      </c>
      <c r="I9830">
        <v>619</v>
      </c>
      <c r="J9830" t="s">
        <v>3446</v>
      </c>
      <c r="K9830">
        <v>2002</v>
      </c>
      <c r="L9830" t="s">
        <v>29</v>
      </c>
      <c r="M9830" t="s">
        <v>29</v>
      </c>
      <c r="N9830">
        <v>30.145800000000001</v>
      </c>
      <c r="O9830">
        <v>-97.55</v>
      </c>
      <c r="P9830" t="s">
        <v>3613</v>
      </c>
      <c r="Q9830" s="3">
        <f>Table1[[#This Row],[Capacity (MW)]]*0.395*8760*10^-6</f>
        <v>2.1418638000000003</v>
      </c>
      <c r="R9830" s="3" cm="1">
        <f t="array" ref="R9830">AVERAGE(VLOOKUP(_xlfn.TEXTSPLIT(Table1[[#This Row],[Fuel (no space after comma)]], ","), FuelList_Final_EF!$A$2:$B$65, 2, FALSE))</f>
        <v>53.06</v>
      </c>
      <c r="S9830" s="3">
        <f>Table1[[#This Row],[Generation (TWh)]]*10^9*VLOOKUP(Table1[[#This Row],[Turbine/Engine Technology]],Technology_HR!$A$2:$B$11,2,FALSE)*10^-6</f>
        <v>16168929.826200001</v>
      </c>
      <c r="T9830" s="5">
        <f>Table1[[#This Row],[Fuel Consumption (mmBtu)]]*Table1[[#This Row],[Emission Factor (kg CO2/ mmBtu)]]*10^3</f>
        <v>857923416578.17212</v>
      </c>
      <c r="U9830" s="3">
        <f>Table1[[#This Row],[Emissions (g CO2)]]/(Table1[[#This Row],[Generation (TWh)]]*10^9)</f>
        <v>400.54993999999999</v>
      </c>
    </row>
    <row r="9831" spans="1:21" x14ac:dyDescent="0.35">
      <c r="A9831" t="s">
        <v>2480</v>
      </c>
      <c r="B9831" t="s">
        <v>3239</v>
      </c>
      <c r="C9831" t="str">
        <f>SUBSTITUTE(Table1[[#This Row],[Fuel]],", ",",")</f>
        <v>fossil gas: natural gas</v>
      </c>
      <c r="D9831" t="s">
        <v>3239</v>
      </c>
      <c r="H9831" t="s">
        <v>59</v>
      </c>
      <c r="I9831">
        <v>1080</v>
      </c>
      <c r="J9831" t="s">
        <v>3450</v>
      </c>
      <c r="K9831" t="s">
        <v>29</v>
      </c>
      <c r="L9831" t="s">
        <v>29</v>
      </c>
      <c r="M9831" t="s">
        <v>29</v>
      </c>
      <c r="N9831">
        <v>30.145800000000001</v>
      </c>
      <c r="O9831">
        <v>-97.55</v>
      </c>
      <c r="P9831" t="s">
        <v>3613</v>
      </c>
      <c r="Q9831" s="3">
        <f>Table1[[#This Row],[Capacity (MW)]]*0.395*8760*10^-6</f>
        <v>3.7370159999999997</v>
      </c>
      <c r="R9831" s="3" cm="1">
        <f t="array" ref="R9831">AVERAGE(VLOOKUP(_xlfn.TEXTSPLIT(Table1[[#This Row],[Fuel (no space after comma)]], ","), FuelList_Final_EF!$A$2:$B$65, 2, FALSE))</f>
        <v>53.06</v>
      </c>
      <c r="S9831" s="3">
        <f>Table1[[#This Row],[Generation (TWh)]]*10^9*VLOOKUP(Table1[[#This Row],[Turbine/Engine Technology]],Technology_HR!$A$2:$B$11,2,FALSE)*10^-6</f>
        <v>31000416.227999996</v>
      </c>
      <c r="T9831" s="5">
        <f>Table1[[#This Row],[Fuel Consumption (mmBtu)]]*Table1[[#This Row],[Emission Factor (kg CO2/ mmBtu)]]*10^3</f>
        <v>1644882085057.6799</v>
      </c>
      <c r="U9831" s="3">
        <f>Table1[[#This Row],[Emissions (g CO2)]]/(Table1[[#This Row],[Generation (TWh)]]*10^9)</f>
        <v>440.15923000000004</v>
      </c>
    </row>
    <row r="9832" spans="1:21" x14ac:dyDescent="0.35">
      <c r="A9832" t="s">
        <v>2481</v>
      </c>
      <c r="B9832" t="s">
        <v>3239</v>
      </c>
      <c r="C9832" t="str">
        <f>SUBSTITUTE(Table1[[#This Row],[Fuel]],", ",",")</f>
        <v>fossil gas: natural gas</v>
      </c>
      <c r="D9832" t="s">
        <v>3239</v>
      </c>
      <c r="H9832" t="s">
        <v>3438</v>
      </c>
      <c r="I9832">
        <v>66</v>
      </c>
      <c r="J9832" t="s">
        <v>3446</v>
      </c>
      <c r="K9832">
        <v>1992</v>
      </c>
      <c r="L9832" t="s">
        <v>29</v>
      </c>
      <c r="M9832" t="s">
        <v>29</v>
      </c>
      <c r="N9832">
        <v>42.982799999999997</v>
      </c>
      <c r="O9832">
        <v>-78.159199999999998</v>
      </c>
      <c r="P9832" t="s">
        <v>3613</v>
      </c>
      <c r="Q9832" s="3">
        <f>Table1[[#This Row],[Capacity (MW)]]*0.395*8760*10^-6</f>
        <v>0.2283732</v>
      </c>
      <c r="R9832" s="3" cm="1">
        <f t="array" ref="R9832">AVERAGE(VLOOKUP(_xlfn.TEXTSPLIT(Table1[[#This Row],[Fuel (no space after comma)]], ","), FuelList_Final_EF!$A$2:$B$65, 2, FALSE))</f>
        <v>53.06</v>
      </c>
      <c r="S9832" s="3">
        <f>Table1[[#This Row],[Generation (TWh)]]*10^9*VLOOKUP(Table1[[#This Row],[Turbine/Engine Technology]],Technology_HR!$A$2:$B$11,2,FALSE)*10^-6</f>
        <v>1723989.2867999999</v>
      </c>
      <c r="T9832" s="5">
        <f>Table1[[#This Row],[Fuel Consumption (mmBtu)]]*Table1[[#This Row],[Emission Factor (kg CO2/ mmBtu)]]*10^3</f>
        <v>91474871557.607986</v>
      </c>
      <c r="U9832" s="3">
        <f>Table1[[#This Row],[Emissions (g CO2)]]/(Table1[[#This Row],[Generation (TWh)]]*10^9)</f>
        <v>400.54993999999994</v>
      </c>
    </row>
    <row r="9833" spans="1:21" x14ac:dyDescent="0.35">
      <c r="A9833" t="s">
        <v>2482</v>
      </c>
      <c r="B9833" t="s">
        <v>3239</v>
      </c>
      <c r="C9833" t="str">
        <f>SUBSTITUTE(Table1[[#This Row],[Fuel]],", ",",")</f>
        <v>fossil gas: natural gas</v>
      </c>
      <c r="D9833" t="s">
        <v>3239</v>
      </c>
      <c r="H9833" t="s">
        <v>3438</v>
      </c>
      <c r="I9833">
        <v>297</v>
      </c>
      <c r="J9833" t="s">
        <v>3446</v>
      </c>
      <c r="K9833">
        <v>2000</v>
      </c>
      <c r="L9833" t="s">
        <v>29</v>
      </c>
      <c r="M9833" t="s">
        <v>29</v>
      </c>
      <c r="N9833">
        <v>34.335599999999999</v>
      </c>
      <c r="O9833">
        <v>-89.927499999999995</v>
      </c>
      <c r="P9833" t="s">
        <v>3613</v>
      </c>
      <c r="Q9833" s="3">
        <f>Table1[[#This Row],[Capacity (MW)]]*0.395*8760*10^-6</f>
        <v>1.0276794</v>
      </c>
      <c r="R9833" s="3" cm="1">
        <f t="array" ref="R9833">AVERAGE(VLOOKUP(_xlfn.TEXTSPLIT(Table1[[#This Row],[Fuel (no space after comma)]], ","), FuelList_Final_EF!$A$2:$B$65, 2, FALSE))</f>
        <v>53.06</v>
      </c>
      <c r="S9833" s="3">
        <f>Table1[[#This Row],[Generation (TWh)]]*10^9*VLOOKUP(Table1[[#This Row],[Turbine/Engine Technology]],Technology_HR!$A$2:$B$11,2,FALSE)*10^-6</f>
        <v>7757951.7905999999</v>
      </c>
      <c r="T9833" s="5">
        <f>Table1[[#This Row],[Fuel Consumption (mmBtu)]]*Table1[[#This Row],[Emission Factor (kg CO2/ mmBtu)]]*10^3</f>
        <v>411636922009.23602</v>
      </c>
      <c r="U9833" s="3">
        <f>Table1[[#This Row],[Emissions (g CO2)]]/(Table1[[#This Row],[Generation (TWh)]]*10^9)</f>
        <v>400.54994000000005</v>
      </c>
    </row>
    <row r="9834" spans="1:21" x14ac:dyDescent="0.35">
      <c r="A9834" t="s">
        <v>2482</v>
      </c>
      <c r="B9834" t="s">
        <v>3239</v>
      </c>
      <c r="C9834" t="str">
        <f>SUBSTITUTE(Table1[[#This Row],[Fuel]],", ",",")</f>
        <v>fossil gas: natural gas</v>
      </c>
      <c r="D9834" t="s">
        <v>3239</v>
      </c>
      <c r="H9834" t="s">
        <v>3438</v>
      </c>
      <c r="I9834">
        <v>297</v>
      </c>
      <c r="J9834" t="s">
        <v>3446</v>
      </c>
      <c r="K9834">
        <v>2000</v>
      </c>
      <c r="L9834" t="s">
        <v>29</v>
      </c>
      <c r="M9834" t="s">
        <v>29</v>
      </c>
      <c r="N9834">
        <v>34.335599999999999</v>
      </c>
      <c r="O9834">
        <v>-89.927499999999995</v>
      </c>
      <c r="P9834" t="s">
        <v>3613</v>
      </c>
      <c r="Q9834" s="3">
        <f>Table1[[#This Row],[Capacity (MW)]]*0.395*8760*10^-6</f>
        <v>1.0276794</v>
      </c>
      <c r="R9834" s="3" cm="1">
        <f t="array" ref="R9834">AVERAGE(VLOOKUP(_xlfn.TEXTSPLIT(Table1[[#This Row],[Fuel (no space after comma)]], ","), FuelList_Final_EF!$A$2:$B$65, 2, FALSE))</f>
        <v>53.06</v>
      </c>
      <c r="S9834" s="3">
        <f>Table1[[#This Row],[Generation (TWh)]]*10^9*VLOOKUP(Table1[[#This Row],[Turbine/Engine Technology]],Technology_HR!$A$2:$B$11,2,FALSE)*10^-6</f>
        <v>7757951.7905999999</v>
      </c>
      <c r="T9834" s="5">
        <f>Table1[[#This Row],[Fuel Consumption (mmBtu)]]*Table1[[#This Row],[Emission Factor (kg CO2/ mmBtu)]]*10^3</f>
        <v>411636922009.23602</v>
      </c>
      <c r="U9834" s="3">
        <f>Table1[[#This Row],[Emissions (g CO2)]]/(Table1[[#This Row],[Generation (TWh)]]*10^9)</f>
        <v>400.54994000000005</v>
      </c>
    </row>
    <row r="9835" spans="1:21" x14ac:dyDescent="0.35">
      <c r="A9835" t="s">
        <v>2482</v>
      </c>
      <c r="B9835" t="s">
        <v>3239</v>
      </c>
      <c r="C9835" t="str">
        <f>SUBSTITUTE(Table1[[#This Row],[Fuel]],", ",",")</f>
        <v>fossil gas: natural gas</v>
      </c>
      <c r="D9835" t="s">
        <v>3239</v>
      </c>
      <c r="H9835" t="s">
        <v>3438</v>
      </c>
      <c r="I9835">
        <v>297</v>
      </c>
      <c r="J9835" t="s">
        <v>3446</v>
      </c>
      <c r="K9835">
        <v>2000</v>
      </c>
      <c r="L9835" t="s">
        <v>29</v>
      </c>
      <c r="M9835" t="s">
        <v>29</v>
      </c>
      <c r="N9835">
        <v>34.335599999999999</v>
      </c>
      <c r="O9835">
        <v>-89.927499999999995</v>
      </c>
      <c r="P9835" t="s">
        <v>3613</v>
      </c>
      <c r="Q9835" s="3">
        <f>Table1[[#This Row],[Capacity (MW)]]*0.395*8760*10^-6</f>
        <v>1.0276794</v>
      </c>
      <c r="R9835" s="3" cm="1">
        <f t="array" ref="R9835">AVERAGE(VLOOKUP(_xlfn.TEXTSPLIT(Table1[[#This Row],[Fuel (no space after comma)]], ","), FuelList_Final_EF!$A$2:$B$65, 2, FALSE))</f>
        <v>53.06</v>
      </c>
      <c r="S9835" s="3">
        <f>Table1[[#This Row],[Generation (TWh)]]*10^9*VLOOKUP(Table1[[#This Row],[Turbine/Engine Technology]],Technology_HR!$A$2:$B$11,2,FALSE)*10^-6</f>
        <v>7757951.7905999999</v>
      </c>
      <c r="T9835" s="5">
        <f>Table1[[#This Row],[Fuel Consumption (mmBtu)]]*Table1[[#This Row],[Emission Factor (kg CO2/ mmBtu)]]*10^3</f>
        <v>411636922009.23602</v>
      </c>
      <c r="U9835" s="3">
        <f>Table1[[#This Row],[Emissions (g CO2)]]/(Table1[[#This Row],[Generation (TWh)]]*10^9)</f>
        <v>400.54994000000005</v>
      </c>
    </row>
    <row r="9836" spans="1:21" x14ac:dyDescent="0.35">
      <c r="A9836" t="s">
        <v>2467</v>
      </c>
      <c r="B9836" t="s">
        <v>3243</v>
      </c>
      <c r="C9836" t="str">
        <f>SUBSTITUTE(Table1[[#This Row],[Fuel]],", ",",")</f>
        <v>fossil gas: natural gas,fossil liquids: fuel oil</v>
      </c>
      <c r="D9836" t="s">
        <v>3239</v>
      </c>
      <c r="E9836" t="s">
        <v>3275</v>
      </c>
      <c r="H9836" t="s">
        <v>3440</v>
      </c>
      <c r="I9836">
        <v>545</v>
      </c>
      <c r="J9836" t="s">
        <v>3448</v>
      </c>
      <c r="K9836">
        <v>1967</v>
      </c>
      <c r="L9836" t="s">
        <v>29</v>
      </c>
      <c r="M9836" t="s">
        <v>29</v>
      </c>
      <c r="N9836">
        <v>32.283099999999997</v>
      </c>
      <c r="O9836">
        <v>-90.930599999999998</v>
      </c>
      <c r="P9836" t="s">
        <v>3613</v>
      </c>
      <c r="Q9836" s="3">
        <f>Table1[[#This Row],[Capacity (MW)]]*0.395*8760*10^-6</f>
        <v>1.8858089999999998</v>
      </c>
      <c r="R9836" s="3" cm="1">
        <f t="array" ref="R9836">AVERAGE(VLOOKUP(_xlfn.TEXTSPLIT(Table1[[#This Row],[Fuel (no space after comma)]], ","), FuelList_Final_EF!$A$2:$B$65, 2, FALSE))</f>
        <v>65.583341148886291</v>
      </c>
      <c r="S9836" s="3">
        <f>Table1[[#This Row],[Generation (TWh)]]*10^9*VLOOKUP(Table1[[#This Row],[Turbine/Engine Technology]],Technology_HR!$A$2:$B$11,2,FALSE)*10^-6</f>
        <v>19395545.564999994</v>
      </c>
      <c r="T9836" s="5">
        <f>Table1[[#This Row],[Fuel Consumption (mmBtu)]]*Table1[[#This Row],[Emission Factor (kg CO2/ mmBtu)]]*10^3</f>
        <v>1272024681558.1631</v>
      </c>
      <c r="U9836" s="3">
        <f>Table1[[#This Row],[Emissions (g CO2)]]/(Table1[[#This Row],[Generation (TWh)]]*10^9)</f>
        <v>674.52466371629532</v>
      </c>
    </row>
    <row r="9837" spans="1:21" x14ac:dyDescent="0.35">
      <c r="A9837" t="s">
        <v>2441</v>
      </c>
      <c r="B9837" t="s">
        <v>3275</v>
      </c>
      <c r="C9837" t="str">
        <f>SUBSTITUTE(Table1[[#This Row],[Fuel]],", ",",")</f>
        <v>fossil liquids: fuel oil</v>
      </c>
      <c r="D9837" t="s">
        <v>3275</v>
      </c>
      <c r="H9837" t="s">
        <v>3436</v>
      </c>
      <c r="I9837">
        <v>56.7</v>
      </c>
      <c r="J9837" t="s">
        <v>3446</v>
      </c>
      <c r="K9837">
        <v>1973</v>
      </c>
      <c r="L9837" t="s">
        <v>29</v>
      </c>
      <c r="M9837" t="s">
        <v>29</v>
      </c>
      <c r="N9837">
        <v>27.758056</v>
      </c>
      <c r="O9837">
        <v>-82.635278</v>
      </c>
      <c r="P9837" t="s">
        <v>3613</v>
      </c>
      <c r="Q9837" s="3">
        <f>Table1[[#This Row],[Capacity (MW)]]*0.395*8760*10^-6</f>
        <v>0.19619334000000002</v>
      </c>
      <c r="R9837" s="3" cm="1">
        <f t="array" ref="R9837">AVERAGE(VLOOKUP(_xlfn.TEXTSPLIT(Table1[[#This Row],[Fuel (no space after comma)]], ","), FuelList_Final_EF!$A$2:$B$65, 2, FALSE))</f>
        <v>78.106682297772565</v>
      </c>
      <c r="S9837" s="3">
        <f>Table1[[#This Row],[Generation (TWh)]]*10^9*VLOOKUP(Table1[[#This Row],[Turbine/Engine Technology]],Technology_HR!$A$2:$B$11,2,FALSE)*10^-6</f>
        <v>2160088.6734000002</v>
      </c>
      <c r="T9837" s="5">
        <f>Table1[[#This Row],[Fuel Consumption (mmBtu)]]*Table1[[#This Row],[Emission Factor (kg CO2/ mmBtu)]]*10^3</f>
        <v>168717359748.27081</v>
      </c>
      <c r="U9837" s="3">
        <f>Table1[[#This Row],[Emissions (g CO2)]]/(Table1[[#This Row],[Generation (TWh)]]*10^9)</f>
        <v>859.95457209847586</v>
      </c>
    </row>
    <row r="9838" spans="1:21" x14ac:dyDescent="0.35">
      <c r="A9838" t="s">
        <v>2441</v>
      </c>
      <c r="B9838" t="s">
        <v>3275</v>
      </c>
      <c r="C9838" t="str">
        <f>SUBSTITUTE(Table1[[#This Row],[Fuel]],", ",",")</f>
        <v>fossil liquids: fuel oil</v>
      </c>
      <c r="D9838" t="s">
        <v>3275</v>
      </c>
      <c r="H9838" t="s">
        <v>3436</v>
      </c>
      <c r="I9838">
        <v>56.7</v>
      </c>
      <c r="J9838" t="s">
        <v>3446</v>
      </c>
      <c r="K9838">
        <v>1973</v>
      </c>
      <c r="L9838" t="s">
        <v>29</v>
      </c>
      <c r="M9838" t="s">
        <v>29</v>
      </c>
      <c r="N9838">
        <v>27.758056</v>
      </c>
      <c r="O9838">
        <v>-82.635278</v>
      </c>
      <c r="P9838" t="s">
        <v>3613</v>
      </c>
      <c r="Q9838" s="3">
        <f>Table1[[#This Row],[Capacity (MW)]]*0.395*8760*10^-6</f>
        <v>0.19619334000000002</v>
      </c>
      <c r="R9838" s="3" cm="1">
        <f t="array" ref="R9838">AVERAGE(VLOOKUP(_xlfn.TEXTSPLIT(Table1[[#This Row],[Fuel (no space after comma)]], ","), FuelList_Final_EF!$A$2:$B$65, 2, FALSE))</f>
        <v>78.106682297772565</v>
      </c>
      <c r="S9838" s="3">
        <f>Table1[[#This Row],[Generation (TWh)]]*10^9*VLOOKUP(Table1[[#This Row],[Turbine/Engine Technology]],Technology_HR!$A$2:$B$11,2,FALSE)*10^-6</f>
        <v>2160088.6734000002</v>
      </c>
      <c r="T9838" s="5">
        <f>Table1[[#This Row],[Fuel Consumption (mmBtu)]]*Table1[[#This Row],[Emission Factor (kg CO2/ mmBtu)]]*10^3</f>
        <v>168717359748.27081</v>
      </c>
      <c r="U9838" s="3">
        <f>Table1[[#This Row],[Emissions (g CO2)]]/(Table1[[#This Row],[Generation (TWh)]]*10^9)</f>
        <v>859.95457209847586</v>
      </c>
    </row>
    <row r="9839" spans="1:21" x14ac:dyDescent="0.35">
      <c r="A9839" t="s">
        <v>2441</v>
      </c>
      <c r="B9839" t="s">
        <v>3275</v>
      </c>
      <c r="C9839" t="str">
        <f>SUBSTITUTE(Table1[[#This Row],[Fuel]],", ",",")</f>
        <v>fossil liquids: fuel oil</v>
      </c>
      <c r="D9839" t="s">
        <v>3275</v>
      </c>
      <c r="H9839" t="s">
        <v>3436</v>
      </c>
      <c r="I9839">
        <v>56.7</v>
      </c>
      <c r="J9839" t="s">
        <v>3446</v>
      </c>
      <c r="K9839">
        <v>1973</v>
      </c>
      <c r="L9839" t="s">
        <v>29</v>
      </c>
      <c r="M9839" t="s">
        <v>29</v>
      </c>
      <c r="N9839">
        <v>27.758056</v>
      </c>
      <c r="O9839">
        <v>-82.635278</v>
      </c>
      <c r="P9839" t="s">
        <v>3613</v>
      </c>
      <c r="Q9839" s="3">
        <f>Table1[[#This Row],[Capacity (MW)]]*0.395*8760*10^-6</f>
        <v>0.19619334000000002</v>
      </c>
      <c r="R9839" s="3" cm="1">
        <f t="array" ref="R9839">AVERAGE(VLOOKUP(_xlfn.TEXTSPLIT(Table1[[#This Row],[Fuel (no space after comma)]], ","), FuelList_Final_EF!$A$2:$B$65, 2, FALSE))</f>
        <v>78.106682297772565</v>
      </c>
      <c r="S9839" s="3">
        <f>Table1[[#This Row],[Generation (TWh)]]*10^9*VLOOKUP(Table1[[#This Row],[Turbine/Engine Technology]],Technology_HR!$A$2:$B$11,2,FALSE)*10^-6</f>
        <v>2160088.6734000002</v>
      </c>
      <c r="T9839" s="5">
        <f>Table1[[#This Row],[Fuel Consumption (mmBtu)]]*Table1[[#This Row],[Emission Factor (kg CO2/ mmBtu)]]*10^3</f>
        <v>168717359748.27081</v>
      </c>
      <c r="U9839" s="3">
        <f>Table1[[#This Row],[Emissions (g CO2)]]/(Table1[[#This Row],[Generation (TWh)]]*10^9)</f>
        <v>859.95457209847586</v>
      </c>
    </row>
    <row r="9840" spans="1:21" x14ac:dyDescent="0.35">
      <c r="A9840" t="s">
        <v>2441</v>
      </c>
      <c r="B9840" t="s">
        <v>3275</v>
      </c>
      <c r="C9840" t="str">
        <f>SUBSTITUTE(Table1[[#This Row],[Fuel]],", ",",")</f>
        <v>fossil liquids: fuel oil</v>
      </c>
      <c r="D9840" t="s">
        <v>3275</v>
      </c>
      <c r="H9840" t="s">
        <v>3436</v>
      </c>
      <c r="I9840">
        <v>56.7</v>
      </c>
      <c r="J9840" t="s">
        <v>3446</v>
      </c>
      <c r="K9840">
        <v>1973</v>
      </c>
      <c r="L9840" t="s">
        <v>29</v>
      </c>
      <c r="M9840" t="s">
        <v>29</v>
      </c>
      <c r="N9840">
        <v>27.758056</v>
      </c>
      <c r="O9840">
        <v>-82.635278</v>
      </c>
      <c r="P9840" t="s">
        <v>3613</v>
      </c>
      <c r="Q9840" s="3">
        <f>Table1[[#This Row],[Capacity (MW)]]*0.395*8760*10^-6</f>
        <v>0.19619334000000002</v>
      </c>
      <c r="R9840" s="3" cm="1">
        <f t="array" ref="R9840">AVERAGE(VLOOKUP(_xlfn.TEXTSPLIT(Table1[[#This Row],[Fuel (no space after comma)]], ","), FuelList_Final_EF!$A$2:$B$65, 2, FALSE))</f>
        <v>78.106682297772565</v>
      </c>
      <c r="S9840" s="3">
        <f>Table1[[#This Row],[Generation (TWh)]]*10^9*VLOOKUP(Table1[[#This Row],[Turbine/Engine Technology]],Technology_HR!$A$2:$B$11,2,FALSE)*10^-6</f>
        <v>2160088.6734000002</v>
      </c>
      <c r="T9840" s="5">
        <f>Table1[[#This Row],[Fuel Consumption (mmBtu)]]*Table1[[#This Row],[Emission Factor (kg CO2/ mmBtu)]]*10^3</f>
        <v>168717359748.27081</v>
      </c>
      <c r="U9840" s="3">
        <f>Table1[[#This Row],[Emissions (g CO2)]]/(Table1[[#This Row],[Generation (TWh)]]*10^9)</f>
        <v>859.95457209847586</v>
      </c>
    </row>
    <row r="9841" spans="1:21" x14ac:dyDescent="0.35">
      <c r="A9841" t="s">
        <v>2483</v>
      </c>
      <c r="B9841" t="s">
        <v>3243</v>
      </c>
      <c r="C9841" t="str">
        <f>SUBSTITUTE(Table1[[#This Row],[Fuel]],", ",",")</f>
        <v>fossil gas: natural gas,fossil liquids: fuel oil</v>
      </c>
      <c r="D9841" t="s">
        <v>3239</v>
      </c>
      <c r="E9841" t="s">
        <v>3275</v>
      </c>
      <c r="H9841" t="s">
        <v>3436</v>
      </c>
      <c r="I9841">
        <v>64</v>
      </c>
      <c r="J9841" t="s">
        <v>3446</v>
      </c>
      <c r="K9841">
        <v>2012</v>
      </c>
      <c r="L9841" t="s">
        <v>29</v>
      </c>
      <c r="M9841" t="s">
        <v>29</v>
      </c>
      <c r="N9841">
        <v>40.652833999999999</v>
      </c>
      <c r="O9841">
        <v>-74.091549999999998</v>
      </c>
      <c r="P9841" t="s">
        <v>3613</v>
      </c>
      <c r="Q9841" s="3">
        <f>Table1[[#This Row],[Capacity (MW)]]*0.395*8760*10^-6</f>
        <v>0.22145280000000001</v>
      </c>
      <c r="R9841" s="3" cm="1">
        <f t="array" ref="R9841">AVERAGE(VLOOKUP(_xlfn.TEXTSPLIT(Table1[[#This Row],[Fuel (no space after comma)]], ","), FuelList_Final_EF!$A$2:$B$65, 2, FALSE))</f>
        <v>65.583341148886291</v>
      </c>
      <c r="S9841" s="3">
        <f>Table1[[#This Row],[Generation (TWh)]]*10^9*VLOOKUP(Table1[[#This Row],[Turbine/Engine Technology]],Technology_HR!$A$2:$B$11,2,FALSE)*10^-6</f>
        <v>2438195.3279999997</v>
      </c>
      <c r="T9841" s="5">
        <f>Table1[[#This Row],[Fuel Consumption (mmBtu)]]*Table1[[#This Row],[Emission Factor (kg CO2/ mmBtu)]]*10^3</f>
        <v>159904995983.8447</v>
      </c>
      <c r="U9841" s="3">
        <f>Table1[[#This Row],[Emissions (g CO2)]]/(Table1[[#This Row],[Generation (TWh)]]*10^9)</f>
        <v>722.072586049238</v>
      </c>
    </row>
    <row r="9842" spans="1:21" x14ac:dyDescent="0.35">
      <c r="A9842" t="s">
        <v>2483</v>
      </c>
      <c r="B9842" t="s">
        <v>3243</v>
      </c>
      <c r="C9842" t="str">
        <f>SUBSTITUTE(Table1[[#This Row],[Fuel]],", ",",")</f>
        <v>fossil gas: natural gas,fossil liquids: fuel oil</v>
      </c>
      <c r="D9842" t="s">
        <v>3239</v>
      </c>
      <c r="E9842" t="s">
        <v>3275</v>
      </c>
      <c r="H9842" t="s">
        <v>3436</v>
      </c>
      <c r="I9842">
        <v>66</v>
      </c>
      <c r="J9842" t="s">
        <v>3446</v>
      </c>
      <c r="K9842">
        <v>2018</v>
      </c>
      <c r="L9842" t="s">
        <v>29</v>
      </c>
      <c r="M9842" t="s">
        <v>29</v>
      </c>
      <c r="N9842">
        <v>40.652833999999999</v>
      </c>
      <c r="O9842">
        <v>-74.091549999999998</v>
      </c>
      <c r="P9842" t="s">
        <v>3613</v>
      </c>
      <c r="Q9842" s="3">
        <f>Table1[[#This Row],[Capacity (MW)]]*0.395*8760*10^-6</f>
        <v>0.2283732</v>
      </c>
      <c r="R9842" s="3" cm="1">
        <f t="array" ref="R9842">AVERAGE(VLOOKUP(_xlfn.TEXTSPLIT(Table1[[#This Row],[Fuel (no space after comma)]], ","), FuelList_Final_EF!$A$2:$B$65, 2, FALSE))</f>
        <v>65.583341148886291</v>
      </c>
      <c r="S9842" s="3">
        <f>Table1[[#This Row],[Generation (TWh)]]*10^9*VLOOKUP(Table1[[#This Row],[Turbine/Engine Technology]],Technology_HR!$A$2:$B$11,2,FALSE)*10^-6</f>
        <v>2514388.932</v>
      </c>
      <c r="T9842" s="5">
        <f>Table1[[#This Row],[Fuel Consumption (mmBtu)]]*Table1[[#This Row],[Emission Factor (kg CO2/ mmBtu)]]*10^3</f>
        <v>164902027108.33984</v>
      </c>
      <c r="U9842" s="3">
        <f>Table1[[#This Row],[Emissions (g CO2)]]/(Table1[[#This Row],[Generation (TWh)]]*10^9)</f>
        <v>722.072586049238</v>
      </c>
    </row>
    <row r="9843" spans="1:21" x14ac:dyDescent="0.35">
      <c r="A9843" t="s">
        <v>2483</v>
      </c>
      <c r="B9843" t="s">
        <v>3243</v>
      </c>
      <c r="C9843" t="str">
        <f>SUBSTITUTE(Table1[[#This Row],[Fuel]],", ",",")</f>
        <v>fossil gas: natural gas,fossil liquids: fuel oil</v>
      </c>
      <c r="D9843" t="s">
        <v>3239</v>
      </c>
      <c r="E9843" t="s">
        <v>3275</v>
      </c>
      <c r="H9843" t="s">
        <v>3436</v>
      </c>
      <c r="I9843">
        <v>64</v>
      </c>
      <c r="J9843" t="s">
        <v>3446</v>
      </c>
      <c r="K9843">
        <v>2012</v>
      </c>
      <c r="L9843" t="s">
        <v>29</v>
      </c>
      <c r="M9843" t="s">
        <v>29</v>
      </c>
      <c r="N9843">
        <v>40.652833999999999</v>
      </c>
      <c r="O9843">
        <v>-74.091549999999998</v>
      </c>
      <c r="P9843" t="s">
        <v>3613</v>
      </c>
      <c r="Q9843" s="3">
        <f>Table1[[#This Row],[Capacity (MW)]]*0.395*8760*10^-6</f>
        <v>0.22145280000000001</v>
      </c>
      <c r="R9843" s="3" cm="1">
        <f t="array" ref="R9843">AVERAGE(VLOOKUP(_xlfn.TEXTSPLIT(Table1[[#This Row],[Fuel (no space after comma)]], ","), FuelList_Final_EF!$A$2:$B$65, 2, FALSE))</f>
        <v>65.583341148886291</v>
      </c>
      <c r="S9843" s="3">
        <f>Table1[[#This Row],[Generation (TWh)]]*10^9*VLOOKUP(Table1[[#This Row],[Turbine/Engine Technology]],Technology_HR!$A$2:$B$11,2,FALSE)*10^-6</f>
        <v>2438195.3279999997</v>
      </c>
      <c r="T9843" s="5">
        <f>Table1[[#This Row],[Fuel Consumption (mmBtu)]]*Table1[[#This Row],[Emission Factor (kg CO2/ mmBtu)]]*10^3</f>
        <v>159904995983.8447</v>
      </c>
      <c r="U9843" s="3">
        <f>Table1[[#This Row],[Emissions (g CO2)]]/(Table1[[#This Row],[Generation (TWh)]]*10^9)</f>
        <v>722.072586049238</v>
      </c>
    </row>
    <row r="9844" spans="1:21" x14ac:dyDescent="0.35">
      <c r="A9844" t="s">
        <v>2483</v>
      </c>
      <c r="B9844" t="s">
        <v>3243</v>
      </c>
      <c r="C9844" t="str">
        <f>SUBSTITUTE(Table1[[#This Row],[Fuel]],", ",",")</f>
        <v>fossil gas: natural gas,fossil liquids: fuel oil</v>
      </c>
      <c r="D9844" t="s">
        <v>3239</v>
      </c>
      <c r="E9844" t="s">
        <v>3275</v>
      </c>
      <c r="H9844" t="s">
        <v>3436</v>
      </c>
      <c r="I9844">
        <v>64</v>
      </c>
      <c r="J9844" t="s">
        <v>3446</v>
      </c>
      <c r="K9844">
        <v>2012</v>
      </c>
      <c r="L9844" t="s">
        <v>29</v>
      </c>
      <c r="M9844" t="s">
        <v>29</v>
      </c>
      <c r="N9844">
        <v>40.652833999999999</v>
      </c>
      <c r="O9844">
        <v>-74.091549999999998</v>
      </c>
      <c r="P9844" t="s">
        <v>3613</v>
      </c>
      <c r="Q9844" s="3">
        <f>Table1[[#This Row],[Capacity (MW)]]*0.395*8760*10^-6</f>
        <v>0.22145280000000001</v>
      </c>
      <c r="R9844" s="3" cm="1">
        <f t="array" ref="R9844">AVERAGE(VLOOKUP(_xlfn.TEXTSPLIT(Table1[[#This Row],[Fuel (no space after comma)]], ","), FuelList_Final_EF!$A$2:$B$65, 2, FALSE))</f>
        <v>65.583341148886291</v>
      </c>
      <c r="S9844" s="3">
        <f>Table1[[#This Row],[Generation (TWh)]]*10^9*VLOOKUP(Table1[[#This Row],[Turbine/Engine Technology]],Technology_HR!$A$2:$B$11,2,FALSE)*10^-6</f>
        <v>2438195.3279999997</v>
      </c>
      <c r="T9844" s="5">
        <f>Table1[[#This Row],[Fuel Consumption (mmBtu)]]*Table1[[#This Row],[Emission Factor (kg CO2/ mmBtu)]]*10^3</f>
        <v>159904995983.8447</v>
      </c>
      <c r="U9844" s="3">
        <f>Table1[[#This Row],[Emissions (g CO2)]]/(Table1[[#This Row],[Generation (TWh)]]*10^9)</f>
        <v>722.072586049238</v>
      </c>
    </row>
    <row r="9845" spans="1:21" x14ac:dyDescent="0.35">
      <c r="A9845" t="s">
        <v>2483</v>
      </c>
      <c r="B9845" t="s">
        <v>3243</v>
      </c>
      <c r="C9845" t="str">
        <f>SUBSTITUTE(Table1[[#This Row],[Fuel]],", ",",")</f>
        <v>fossil gas: natural gas,fossil liquids: fuel oil</v>
      </c>
      <c r="D9845" t="s">
        <v>3239</v>
      </c>
      <c r="E9845" t="s">
        <v>3275</v>
      </c>
      <c r="H9845" t="s">
        <v>3436</v>
      </c>
      <c r="I9845">
        <v>64</v>
      </c>
      <c r="J9845" t="s">
        <v>3446</v>
      </c>
      <c r="K9845">
        <v>2012</v>
      </c>
      <c r="L9845" t="s">
        <v>29</v>
      </c>
      <c r="M9845" t="s">
        <v>29</v>
      </c>
      <c r="N9845">
        <v>40.652833999999999</v>
      </c>
      <c r="O9845">
        <v>-74.091549999999998</v>
      </c>
      <c r="P9845" t="s">
        <v>3613</v>
      </c>
      <c r="Q9845" s="3">
        <f>Table1[[#This Row],[Capacity (MW)]]*0.395*8760*10^-6</f>
        <v>0.22145280000000001</v>
      </c>
      <c r="R9845" s="3" cm="1">
        <f t="array" ref="R9845">AVERAGE(VLOOKUP(_xlfn.TEXTSPLIT(Table1[[#This Row],[Fuel (no space after comma)]], ","), FuelList_Final_EF!$A$2:$B$65, 2, FALSE))</f>
        <v>65.583341148886291</v>
      </c>
      <c r="S9845" s="3">
        <f>Table1[[#This Row],[Generation (TWh)]]*10^9*VLOOKUP(Table1[[#This Row],[Turbine/Engine Technology]],Technology_HR!$A$2:$B$11,2,FALSE)*10^-6</f>
        <v>2438195.3279999997</v>
      </c>
      <c r="T9845" s="5">
        <f>Table1[[#This Row],[Fuel Consumption (mmBtu)]]*Table1[[#This Row],[Emission Factor (kg CO2/ mmBtu)]]*10^3</f>
        <v>159904995983.8447</v>
      </c>
      <c r="U9845" s="3">
        <f>Table1[[#This Row],[Emissions (g CO2)]]/(Table1[[#This Row],[Generation (TWh)]]*10^9)</f>
        <v>722.072586049238</v>
      </c>
    </row>
    <row r="9846" spans="1:21" x14ac:dyDescent="0.35">
      <c r="A9846" t="s">
        <v>2483</v>
      </c>
      <c r="B9846" t="s">
        <v>3243</v>
      </c>
      <c r="C9846" t="str">
        <f>SUBSTITUTE(Table1[[#This Row],[Fuel]],", ",",")</f>
        <v>fossil gas: natural gas,fossil liquids: fuel oil</v>
      </c>
      <c r="D9846" t="s">
        <v>3239</v>
      </c>
      <c r="E9846" t="s">
        <v>3275</v>
      </c>
      <c r="H9846" t="s">
        <v>3436</v>
      </c>
      <c r="I9846">
        <v>64</v>
      </c>
      <c r="J9846" t="s">
        <v>3446</v>
      </c>
      <c r="K9846">
        <v>2012</v>
      </c>
      <c r="L9846" t="s">
        <v>29</v>
      </c>
      <c r="M9846" t="s">
        <v>29</v>
      </c>
      <c r="N9846">
        <v>40.652833999999999</v>
      </c>
      <c r="O9846">
        <v>-74.091549999999998</v>
      </c>
      <c r="P9846" t="s">
        <v>3613</v>
      </c>
      <c r="Q9846" s="3">
        <f>Table1[[#This Row],[Capacity (MW)]]*0.395*8760*10^-6</f>
        <v>0.22145280000000001</v>
      </c>
      <c r="R9846" s="3" cm="1">
        <f t="array" ref="R9846">AVERAGE(VLOOKUP(_xlfn.TEXTSPLIT(Table1[[#This Row],[Fuel (no space after comma)]], ","), FuelList_Final_EF!$A$2:$B$65, 2, FALSE))</f>
        <v>65.583341148886291</v>
      </c>
      <c r="S9846" s="3">
        <f>Table1[[#This Row],[Generation (TWh)]]*10^9*VLOOKUP(Table1[[#This Row],[Turbine/Engine Technology]],Technology_HR!$A$2:$B$11,2,FALSE)*10^-6</f>
        <v>2438195.3279999997</v>
      </c>
      <c r="T9846" s="5">
        <f>Table1[[#This Row],[Fuel Consumption (mmBtu)]]*Table1[[#This Row],[Emission Factor (kg CO2/ mmBtu)]]*10^3</f>
        <v>159904995983.8447</v>
      </c>
      <c r="U9846" s="3">
        <f>Table1[[#This Row],[Emissions (g CO2)]]/(Table1[[#This Row],[Generation (TWh)]]*10^9)</f>
        <v>722.072586049238</v>
      </c>
    </row>
    <row r="9847" spans="1:21" x14ac:dyDescent="0.35">
      <c r="A9847" t="s">
        <v>2483</v>
      </c>
      <c r="B9847" t="s">
        <v>3243</v>
      </c>
      <c r="C9847" t="str">
        <f>SUBSTITUTE(Table1[[#This Row],[Fuel]],", ",",")</f>
        <v>fossil gas: natural gas,fossil liquids: fuel oil</v>
      </c>
      <c r="D9847" t="s">
        <v>3239</v>
      </c>
      <c r="E9847" t="s">
        <v>3275</v>
      </c>
      <c r="H9847" t="s">
        <v>3436</v>
      </c>
      <c r="I9847">
        <v>64</v>
      </c>
      <c r="J9847" t="s">
        <v>3446</v>
      </c>
      <c r="K9847">
        <v>2012</v>
      </c>
      <c r="L9847" t="s">
        <v>29</v>
      </c>
      <c r="M9847" t="s">
        <v>29</v>
      </c>
      <c r="N9847">
        <v>40.652833999999999</v>
      </c>
      <c r="O9847">
        <v>-74.091549999999998</v>
      </c>
      <c r="P9847" t="s">
        <v>3613</v>
      </c>
      <c r="Q9847" s="3">
        <f>Table1[[#This Row],[Capacity (MW)]]*0.395*8760*10^-6</f>
        <v>0.22145280000000001</v>
      </c>
      <c r="R9847" s="3" cm="1">
        <f t="array" ref="R9847">AVERAGE(VLOOKUP(_xlfn.TEXTSPLIT(Table1[[#This Row],[Fuel (no space after comma)]], ","), FuelList_Final_EF!$A$2:$B$65, 2, FALSE))</f>
        <v>65.583341148886291</v>
      </c>
      <c r="S9847" s="3">
        <f>Table1[[#This Row],[Generation (TWh)]]*10^9*VLOOKUP(Table1[[#This Row],[Turbine/Engine Technology]],Technology_HR!$A$2:$B$11,2,FALSE)*10^-6</f>
        <v>2438195.3279999997</v>
      </c>
      <c r="T9847" s="5">
        <f>Table1[[#This Row],[Fuel Consumption (mmBtu)]]*Table1[[#This Row],[Emission Factor (kg CO2/ mmBtu)]]*10^3</f>
        <v>159904995983.8447</v>
      </c>
      <c r="U9847" s="3">
        <f>Table1[[#This Row],[Emissions (g CO2)]]/(Table1[[#This Row],[Generation (TWh)]]*10^9)</f>
        <v>722.072586049238</v>
      </c>
    </row>
    <row r="9848" spans="1:21" x14ac:dyDescent="0.35">
      <c r="A9848" t="s">
        <v>2483</v>
      </c>
      <c r="B9848" t="s">
        <v>3243</v>
      </c>
      <c r="C9848" t="str">
        <f>SUBSTITUTE(Table1[[#This Row],[Fuel]],", ",",")</f>
        <v>fossil gas: natural gas,fossil liquids: fuel oil</v>
      </c>
      <c r="D9848" t="s">
        <v>3239</v>
      </c>
      <c r="E9848" t="s">
        <v>3275</v>
      </c>
      <c r="H9848" t="s">
        <v>3436</v>
      </c>
      <c r="I9848">
        <v>64</v>
      </c>
      <c r="J9848" t="s">
        <v>3446</v>
      </c>
      <c r="K9848">
        <v>2012</v>
      </c>
      <c r="L9848" t="s">
        <v>29</v>
      </c>
      <c r="M9848" t="s">
        <v>29</v>
      </c>
      <c r="N9848">
        <v>40.652833999999999</v>
      </c>
      <c r="O9848">
        <v>-74.091549999999998</v>
      </c>
      <c r="P9848" t="s">
        <v>3613</v>
      </c>
      <c r="Q9848" s="3">
        <f>Table1[[#This Row],[Capacity (MW)]]*0.395*8760*10^-6</f>
        <v>0.22145280000000001</v>
      </c>
      <c r="R9848" s="3" cm="1">
        <f t="array" ref="R9848">AVERAGE(VLOOKUP(_xlfn.TEXTSPLIT(Table1[[#This Row],[Fuel (no space after comma)]], ","), FuelList_Final_EF!$A$2:$B$65, 2, FALSE))</f>
        <v>65.583341148886291</v>
      </c>
      <c r="S9848" s="3">
        <f>Table1[[#This Row],[Generation (TWh)]]*10^9*VLOOKUP(Table1[[#This Row],[Turbine/Engine Technology]],Technology_HR!$A$2:$B$11,2,FALSE)*10^-6</f>
        <v>2438195.3279999997</v>
      </c>
      <c r="T9848" s="5">
        <f>Table1[[#This Row],[Fuel Consumption (mmBtu)]]*Table1[[#This Row],[Emission Factor (kg CO2/ mmBtu)]]*10^3</f>
        <v>159904995983.8447</v>
      </c>
      <c r="U9848" s="3">
        <f>Table1[[#This Row],[Emissions (g CO2)]]/(Table1[[#This Row],[Generation (TWh)]]*10^9)</f>
        <v>722.072586049238</v>
      </c>
    </row>
    <row r="9849" spans="1:21" x14ac:dyDescent="0.35">
      <c r="A9849" t="s">
        <v>2483</v>
      </c>
      <c r="B9849" t="s">
        <v>3243</v>
      </c>
      <c r="C9849" t="str">
        <f>SUBSTITUTE(Table1[[#This Row],[Fuel]],", ",",")</f>
        <v>fossil gas: natural gas,fossil liquids: fuel oil</v>
      </c>
      <c r="D9849" t="s">
        <v>3239</v>
      </c>
      <c r="E9849" t="s">
        <v>3275</v>
      </c>
      <c r="H9849" t="s">
        <v>3436</v>
      </c>
      <c r="I9849">
        <v>64</v>
      </c>
      <c r="J9849" t="s">
        <v>3446</v>
      </c>
      <c r="K9849">
        <v>2012</v>
      </c>
      <c r="L9849" t="s">
        <v>29</v>
      </c>
      <c r="M9849" t="s">
        <v>29</v>
      </c>
      <c r="N9849">
        <v>40.652833999999999</v>
      </c>
      <c r="O9849">
        <v>-74.091549999999998</v>
      </c>
      <c r="P9849" t="s">
        <v>3613</v>
      </c>
      <c r="Q9849" s="3">
        <f>Table1[[#This Row],[Capacity (MW)]]*0.395*8760*10^-6</f>
        <v>0.22145280000000001</v>
      </c>
      <c r="R9849" s="3" cm="1">
        <f t="array" ref="R9849">AVERAGE(VLOOKUP(_xlfn.TEXTSPLIT(Table1[[#This Row],[Fuel (no space after comma)]], ","), FuelList_Final_EF!$A$2:$B$65, 2, FALSE))</f>
        <v>65.583341148886291</v>
      </c>
      <c r="S9849" s="3">
        <f>Table1[[#This Row],[Generation (TWh)]]*10^9*VLOOKUP(Table1[[#This Row],[Turbine/Engine Technology]],Technology_HR!$A$2:$B$11,2,FALSE)*10^-6</f>
        <v>2438195.3279999997</v>
      </c>
      <c r="T9849" s="5">
        <f>Table1[[#This Row],[Fuel Consumption (mmBtu)]]*Table1[[#This Row],[Emission Factor (kg CO2/ mmBtu)]]*10^3</f>
        <v>159904995983.8447</v>
      </c>
      <c r="U9849" s="3">
        <f>Table1[[#This Row],[Emissions (g CO2)]]/(Table1[[#This Row],[Generation (TWh)]]*10^9)</f>
        <v>722.072586049238</v>
      </c>
    </row>
    <row r="9850" spans="1:21" x14ac:dyDescent="0.35">
      <c r="A9850" t="s">
        <v>2483</v>
      </c>
      <c r="B9850" t="s">
        <v>3243</v>
      </c>
      <c r="C9850" t="str">
        <f>SUBSTITUTE(Table1[[#This Row],[Fuel]],", ",",")</f>
        <v>fossil gas: natural gas,fossil liquids: fuel oil</v>
      </c>
      <c r="D9850" t="s">
        <v>3239</v>
      </c>
      <c r="E9850" t="s">
        <v>3275</v>
      </c>
      <c r="H9850" t="s">
        <v>3436</v>
      </c>
      <c r="I9850">
        <v>66</v>
      </c>
      <c r="J9850" t="s">
        <v>3446</v>
      </c>
      <c r="K9850">
        <v>2018</v>
      </c>
      <c r="L9850" t="s">
        <v>29</v>
      </c>
      <c r="M9850" t="s">
        <v>29</v>
      </c>
      <c r="N9850">
        <v>40.652833999999999</v>
      </c>
      <c r="O9850">
        <v>-74.091549999999998</v>
      </c>
      <c r="P9850" t="s">
        <v>3613</v>
      </c>
      <c r="Q9850" s="3">
        <f>Table1[[#This Row],[Capacity (MW)]]*0.395*8760*10^-6</f>
        <v>0.2283732</v>
      </c>
      <c r="R9850" s="3" cm="1">
        <f t="array" ref="R9850">AVERAGE(VLOOKUP(_xlfn.TEXTSPLIT(Table1[[#This Row],[Fuel (no space after comma)]], ","), FuelList_Final_EF!$A$2:$B$65, 2, FALSE))</f>
        <v>65.583341148886291</v>
      </c>
      <c r="S9850" s="3">
        <f>Table1[[#This Row],[Generation (TWh)]]*10^9*VLOOKUP(Table1[[#This Row],[Turbine/Engine Technology]],Technology_HR!$A$2:$B$11,2,FALSE)*10^-6</f>
        <v>2514388.932</v>
      </c>
      <c r="T9850" s="5">
        <f>Table1[[#This Row],[Fuel Consumption (mmBtu)]]*Table1[[#This Row],[Emission Factor (kg CO2/ mmBtu)]]*10^3</f>
        <v>164902027108.33984</v>
      </c>
      <c r="U9850" s="3">
        <f>Table1[[#This Row],[Emissions (g CO2)]]/(Table1[[#This Row],[Generation (TWh)]]*10^9)</f>
        <v>722.072586049238</v>
      </c>
    </row>
    <row r="9851" spans="1:21" x14ac:dyDescent="0.35">
      <c r="A9851" t="s">
        <v>2484</v>
      </c>
      <c r="B9851" t="s">
        <v>3366</v>
      </c>
      <c r="C9851" t="str">
        <f>SUBSTITUTE(Table1[[#This Row],[Fuel]],", ",",")</f>
        <v>fossil gas: unknown,fossil gas: natural gas</v>
      </c>
      <c r="D9851" t="s">
        <v>3245</v>
      </c>
      <c r="E9851" t="s">
        <v>3239</v>
      </c>
      <c r="H9851" t="s">
        <v>3436</v>
      </c>
      <c r="I9851">
        <v>80</v>
      </c>
      <c r="J9851" t="s">
        <v>3446</v>
      </c>
      <c r="K9851">
        <v>2014</v>
      </c>
      <c r="L9851" t="s">
        <v>29</v>
      </c>
      <c r="M9851" t="s">
        <v>29</v>
      </c>
      <c r="N9851">
        <v>29.622499999999999</v>
      </c>
      <c r="O9851">
        <v>-95.0458</v>
      </c>
      <c r="P9851" t="s">
        <v>3613</v>
      </c>
      <c r="Q9851" s="3">
        <f>Table1[[#This Row],[Capacity (MW)]]*0.395*8760*10^-6</f>
        <v>0.27681600000000001</v>
      </c>
      <c r="R9851" s="3" cm="1">
        <f t="array" ref="R9851">AVERAGE(VLOOKUP(_xlfn.TEXTSPLIT(Table1[[#This Row],[Fuel (no space after comma)]], ","), FuelList_Final_EF!$A$2:$B$65, 2, FALSE))</f>
        <v>56.689581971533997</v>
      </c>
      <c r="S9851" s="3">
        <f>Table1[[#This Row],[Generation (TWh)]]*10^9*VLOOKUP(Table1[[#This Row],[Turbine/Engine Technology]],Technology_HR!$A$2:$B$11,2,FALSE)*10^-6</f>
        <v>3047744.1599999997</v>
      </c>
      <c r="T9851" s="5">
        <f>Table1[[#This Row],[Fuel Consumption (mmBtu)]]*Table1[[#This Row],[Emission Factor (kg CO2/ mmBtu)]]*10^3</f>
        <v>172775342386.58401</v>
      </c>
      <c r="U9851" s="3">
        <f>Table1[[#This Row],[Emissions (g CO2)]]/(Table1[[#This Row],[Generation (TWh)]]*10^9)</f>
        <v>624.15229750658932</v>
      </c>
    </row>
    <row r="9852" spans="1:21" x14ac:dyDescent="0.35">
      <c r="A9852" t="s">
        <v>2484</v>
      </c>
      <c r="B9852" t="s">
        <v>3366</v>
      </c>
      <c r="C9852" t="str">
        <f>SUBSTITUTE(Table1[[#This Row],[Fuel]],", ",",")</f>
        <v>fossil gas: unknown,fossil gas: natural gas</v>
      </c>
      <c r="D9852" t="s">
        <v>3245</v>
      </c>
      <c r="E9852" t="s">
        <v>3239</v>
      </c>
      <c r="H9852" t="s">
        <v>3436</v>
      </c>
      <c r="I9852">
        <v>80</v>
      </c>
      <c r="J9852" t="s">
        <v>3446</v>
      </c>
      <c r="K9852">
        <v>2016</v>
      </c>
      <c r="L9852" t="s">
        <v>29</v>
      </c>
      <c r="M9852" t="s">
        <v>29</v>
      </c>
      <c r="N9852">
        <v>29.622499999999999</v>
      </c>
      <c r="O9852">
        <v>-95.0458</v>
      </c>
      <c r="P9852" t="s">
        <v>3613</v>
      </c>
      <c r="Q9852" s="3">
        <f>Table1[[#This Row],[Capacity (MW)]]*0.395*8760*10^-6</f>
        <v>0.27681600000000001</v>
      </c>
      <c r="R9852" s="3" cm="1">
        <f t="array" ref="R9852">AVERAGE(VLOOKUP(_xlfn.TEXTSPLIT(Table1[[#This Row],[Fuel (no space after comma)]], ","), FuelList_Final_EF!$A$2:$B$65, 2, FALSE))</f>
        <v>56.689581971533997</v>
      </c>
      <c r="S9852" s="3">
        <f>Table1[[#This Row],[Generation (TWh)]]*10^9*VLOOKUP(Table1[[#This Row],[Turbine/Engine Technology]],Technology_HR!$A$2:$B$11,2,FALSE)*10^-6</f>
        <v>3047744.1599999997</v>
      </c>
      <c r="T9852" s="5">
        <f>Table1[[#This Row],[Fuel Consumption (mmBtu)]]*Table1[[#This Row],[Emission Factor (kg CO2/ mmBtu)]]*10^3</f>
        <v>172775342386.58401</v>
      </c>
      <c r="U9852" s="3">
        <f>Table1[[#This Row],[Emissions (g CO2)]]/(Table1[[#This Row],[Generation (TWh)]]*10^9)</f>
        <v>624.15229750658932</v>
      </c>
    </row>
    <row r="9853" spans="1:21" x14ac:dyDescent="0.35">
      <c r="A9853" t="s">
        <v>2484</v>
      </c>
      <c r="B9853" t="s">
        <v>3366</v>
      </c>
      <c r="C9853" t="str">
        <f>SUBSTITUTE(Table1[[#This Row],[Fuel]],", ",",")</f>
        <v>fossil gas: unknown,fossil gas: natural gas</v>
      </c>
      <c r="D9853" t="s">
        <v>3245</v>
      </c>
      <c r="E9853" t="s">
        <v>3239</v>
      </c>
      <c r="H9853" t="s">
        <v>3436</v>
      </c>
      <c r="I9853">
        <v>80</v>
      </c>
      <c r="J9853" t="s">
        <v>3446</v>
      </c>
      <c r="K9853">
        <v>2015</v>
      </c>
      <c r="L9853" t="s">
        <v>29</v>
      </c>
      <c r="M9853" t="s">
        <v>29</v>
      </c>
      <c r="N9853">
        <v>29.622499999999999</v>
      </c>
      <c r="O9853">
        <v>-95.0458</v>
      </c>
      <c r="P9853" t="s">
        <v>3613</v>
      </c>
      <c r="Q9853" s="3">
        <f>Table1[[#This Row],[Capacity (MW)]]*0.395*8760*10^-6</f>
        <v>0.27681600000000001</v>
      </c>
      <c r="R9853" s="3" cm="1">
        <f t="array" ref="R9853">AVERAGE(VLOOKUP(_xlfn.TEXTSPLIT(Table1[[#This Row],[Fuel (no space after comma)]], ","), FuelList_Final_EF!$A$2:$B$65, 2, FALSE))</f>
        <v>56.689581971533997</v>
      </c>
      <c r="S9853" s="3">
        <f>Table1[[#This Row],[Generation (TWh)]]*10^9*VLOOKUP(Table1[[#This Row],[Turbine/Engine Technology]],Technology_HR!$A$2:$B$11,2,FALSE)*10^-6</f>
        <v>3047744.1599999997</v>
      </c>
      <c r="T9853" s="5">
        <f>Table1[[#This Row],[Fuel Consumption (mmBtu)]]*Table1[[#This Row],[Emission Factor (kg CO2/ mmBtu)]]*10^3</f>
        <v>172775342386.58401</v>
      </c>
      <c r="U9853" s="3">
        <f>Table1[[#This Row],[Emissions (g CO2)]]/(Table1[[#This Row],[Generation (TWh)]]*10^9)</f>
        <v>624.15229750658932</v>
      </c>
    </row>
    <row r="9854" spans="1:21" x14ac:dyDescent="0.35">
      <c r="A9854" t="s">
        <v>2484</v>
      </c>
      <c r="B9854" t="s">
        <v>3297</v>
      </c>
      <c r="C9854" t="str">
        <f>SUBSTITUTE(Table1[[#This Row],[Fuel]],", ",",")</f>
        <v>fossil gas: natural gas,fossil gas: unknown</v>
      </c>
      <c r="D9854" t="s">
        <v>3239</v>
      </c>
      <c r="E9854" t="s">
        <v>3245</v>
      </c>
      <c r="H9854" t="s">
        <v>3436</v>
      </c>
      <c r="I9854">
        <v>80</v>
      </c>
      <c r="J9854" t="s">
        <v>3446</v>
      </c>
      <c r="K9854">
        <v>2015</v>
      </c>
      <c r="L9854" t="s">
        <v>29</v>
      </c>
      <c r="M9854" t="s">
        <v>29</v>
      </c>
      <c r="N9854">
        <v>29.622499999999999</v>
      </c>
      <c r="O9854">
        <v>-95.0458</v>
      </c>
      <c r="P9854" t="s">
        <v>3613</v>
      </c>
      <c r="Q9854" s="3">
        <f>Table1[[#This Row],[Capacity (MW)]]*0.395*8760*10^-6</f>
        <v>0.27681600000000001</v>
      </c>
      <c r="R9854" s="3" cm="1">
        <f t="array" ref="R9854">AVERAGE(VLOOKUP(_xlfn.TEXTSPLIT(Table1[[#This Row],[Fuel (no space after comma)]], ","), FuelList_Final_EF!$A$2:$B$65, 2, FALSE))</f>
        <v>56.689581971533997</v>
      </c>
      <c r="S9854" s="3">
        <f>Table1[[#This Row],[Generation (TWh)]]*10^9*VLOOKUP(Table1[[#This Row],[Turbine/Engine Technology]],Technology_HR!$A$2:$B$11,2,FALSE)*10^-6</f>
        <v>3047744.1599999997</v>
      </c>
      <c r="T9854" s="5">
        <f>Table1[[#This Row],[Fuel Consumption (mmBtu)]]*Table1[[#This Row],[Emission Factor (kg CO2/ mmBtu)]]*10^3</f>
        <v>172775342386.58401</v>
      </c>
      <c r="U9854" s="3">
        <f>Table1[[#This Row],[Emissions (g CO2)]]/(Table1[[#This Row],[Generation (TWh)]]*10^9)</f>
        <v>624.15229750658932</v>
      </c>
    </row>
    <row r="9855" spans="1:21" x14ac:dyDescent="0.35">
      <c r="A9855" t="s">
        <v>2485</v>
      </c>
      <c r="B9855" t="s">
        <v>3239</v>
      </c>
      <c r="C9855" t="str">
        <f>SUBSTITUTE(Table1[[#This Row],[Fuel]],", ",",")</f>
        <v>fossil gas: natural gas</v>
      </c>
      <c r="D9855" t="s">
        <v>3239</v>
      </c>
      <c r="H9855" t="s">
        <v>3436</v>
      </c>
      <c r="I9855">
        <v>104</v>
      </c>
      <c r="J9855" t="s">
        <v>3446</v>
      </c>
      <c r="K9855">
        <v>2002</v>
      </c>
      <c r="L9855" t="s">
        <v>29</v>
      </c>
      <c r="M9855" t="s">
        <v>29</v>
      </c>
      <c r="N9855">
        <v>30.282499999999999</v>
      </c>
      <c r="O9855">
        <v>-92.599699999999999</v>
      </c>
      <c r="P9855" t="s">
        <v>3613</v>
      </c>
      <c r="Q9855" s="3">
        <f>Table1[[#This Row],[Capacity (MW)]]*0.395*8760*10^-6</f>
        <v>0.35986079999999998</v>
      </c>
      <c r="R9855" s="3" cm="1">
        <f t="array" ref="R9855">AVERAGE(VLOOKUP(_xlfn.TEXTSPLIT(Table1[[#This Row],[Fuel (no space after comma)]], ","), FuelList_Final_EF!$A$2:$B$65, 2, FALSE))</f>
        <v>53.06</v>
      </c>
      <c r="S9855" s="3">
        <f>Table1[[#This Row],[Generation (TWh)]]*10^9*VLOOKUP(Table1[[#This Row],[Turbine/Engine Technology]],Technology_HR!$A$2:$B$11,2,FALSE)*10^-6</f>
        <v>3962067.4079999998</v>
      </c>
      <c r="T9855" s="5">
        <f>Table1[[#This Row],[Fuel Consumption (mmBtu)]]*Table1[[#This Row],[Emission Factor (kg CO2/ mmBtu)]]*10^3</f>
        <v>210227296668.48001</v>
      </c>
      <c r="U9855" s="3">
        <f>Table1[[#This Row],[Emissions (g CO2)]]/(Table1[[#This Row],[Generation (TWh)]]*10^9)</f>
        <v>584.19060000000002</v>
      </c>
    </row>
    <row r="9856" spans="1:21" x14ac:dyDescent="0.35">
      <c r="A9856" t="s">
        <v>2486</v>
      </c>
      <c r="B9856" t="s">
        <v>3239</v>
      </c>
      <c r="C9856" t="str">
        <f>SUBSTITUTE(Table1[[#This Row],[Fuel]],", ",",")</f>
        <v>fossil gas: natural gas</v>
      </c>
      <c r="D9856" t="s">
        <v>3239</v>
      </c>
      <c r="H9856" t="s">
        <v>3436</v>
      </c>
      <c r="I9856">
        <v>104</v>
      </c>
      <c r="J9856" t="s">
        <v>3446</v>
      </c>
      <c r="K9856">
        <v>2002</v>
      </c>
      <c r="L9856" t="s">
        <v>29</v>
      </c>
      <c r="M9856" t="s">
        <v>29</v>
      </c>
      <c r="N9856">
        <v>30.282499999999999</v>
      </c>
      <c r="O9856">
        <v>-92.599699999999999</v>
      </c>
      <c r="P9856" t="s">
        <v>3613</v>
      </c>
      <c r="Q9856" s="3">
        <f>Table1[[#This Row],[Capacity (MW)]]*0.395*8760*10^-6</f>
        <v>0.35986079999999998</v>
      </c>
      <c r="R9856" s="3" cm="1">
        <f t="array" ref="R9856">AVERAGE(VLOOKUP(_xlfn.TEXTSPLIT(Table1[[#This Row],[Fuel (no space after comma)]], ","), FuelList_Final_EF!$A$2:$B$65, 2, FALSE))</f>
        <v>53.06</v>
      </c>
      <c r="S9856" s="3">
        <f>Table1[[#This Row],[Generation (TWh)]]*10^9*VLOOKUP(Table1[[#This Row],[Turbine/Engine Technology]],Technology_HR!$A$2:$B$11,2,FALSE)*10^-6</f>
        <v>3962067.4079999998</v>
      </c>
      <c r="T9856" s="5">
        <f>Table1[[#This Row],[Fuel Consumption (mmBtu)]]*Table1[[#This Row],[Emission Factor (kg CO2/ mmBtu)]]*10^3</f>
        <v>210227296668.48001</v>
      </c>
      <c r="U9856" s="3">
        <f>Table1[[#This Row],[Emissions (g CO2)]]/(Table1[[#This Row],[Generation (TWh)]]*10^9)</f>
        <v>584.19060000000002</v>
      </c>
    </row>
    <row r="9857" spans="1:21" x14ac:dyDescent="0.35">
      <c r="A9857" t="s">
        <v>2486</v>
      </c>
      <c r="B9857" t="s">
        <v>3239</v>
      </c>
      <c r="C9857" t="str">
        <f>SUBSTITUTE(Table1[[#This Row],[Fuel]],", ",",")</f>
        <v>fossil gas: natural gas</v>
      </c>
      <c r="D9857" t="s">
        <v>3239</v>
      </c>
      <c r="H9857" t="s">
        <v>3436</v>
      </c>
      <c r="I9857">
        <v>104</v>
      </c>
      <c r="J9857" t="s">
        <v>3446</v>
      </c>
      <c r="K9857">
        <v>2002</v>
      </c>
      <c r="L9857" t="s">
        <v>29</v>
      </c>
      <c r="M9857" t="s">
        <v>29</v>
      </c>
      <c r="N9857">
        <v>30.282499999999999</v>
      </c>
      <c r="O9857">
        <v>-92.599699999999999</v>
      </c>
      <c r="P9857" t="s">
        <v>3613</v>
      </c>
      <c r="Q9857" s="3">
        <f>Table1[[#This Row],[Capacity (MW)]]*0.395*8760*10^-6</f>
        <v>0.35986079999999998</v>
      </c>
      <c r="R9857" s="3" cm="1">
        <f t="array" ref="R9857">AVERAGE(VLOOKUP(_xlfn.TEXTSPLIT(Table1[[#This Row],[Fuel (no space after comma)]], ","), FuelList_Final_EF!$A$2:$B$65, 2, FALSE))</f>
        <v>53.06</v>
      </c>
      <c r="S9857" s="3">
        <f>Table1[[#This Row],[Generation (TWh)]]*10^9*VLOOKUP(Table1[[#This Row],[Turbine/Engine Technology]],Technology_HR!$A$2:$B$11,2,FALSE)*10^-6</f>
        <v>3962067.4079999998</v>
      </c>
      <c r="T9857" s="5">
        <f>Table1[[#This Row],[Fuel Consumption (mmBtu)]]*Table1[[#This Row],[Emission Factor (kg CO2/ mmBtu)]]*10^3</f>
        <v>210227296668.48001</v>
      </c>
      <c r="U9857" s="3">
        <f>Table1[[#This Row],[Emissions (g CO2)]]/(Table1[[#This Row],[Generation (TWh)]]*10^9)</f>
        <v>584.19060000000002</v>
      </c>
    </row>
    <row r="9858" spans="1:21" x14ac:dyDescent="0.35">
      <c r="A9858" t="s">
        <v>2486</v>
      </c>
      <c r="B9858" t="s">
        <v>3239</v>
      </c>
      <c r="C9858" t="str">
        <f>SUBSTITUTE(Table1[[#This Row],[Fuel]],", ",",")</f>
        <v>fossil gas: natural gas</v>
      </c>
      <c r="D9858" t="s">
        <v>3239</v>
      </c>
      <c r="H9858" t="s">
        <v>3436</v>
      </c>
      <c r="I9858">
        <v>104</v>
      </c>
      <c r="J9858" t="s">
        <v>3446</v>
      </c>
      <c r="K9858">
        <v>2002</v>
      </c>
      <c r="L9858" t="s">
        <v>29</v>
      </c>
      <c r="M9858" t="s">
        <v>29</v>
      </c>
      <c r="N9858">
        <v>30.282499999999999</v>
      </c>
      <c r="O9858">
        <v>-92.599699999999999</v>
      </c>
      <c r="P9858" t="s">
        <v>3613</v>
      </c>
      <c r="Q9858" s="3">
        <f>Table1[[#This Row],[Capacity (MW)]]*0.395*8760*10^-6</f>
        <v>0.35986079999999998</v>
      </c>
      <c r="R9858" s="3" cm="1">
        <f t="array" ref="R9858">AVERAGE(VLOOKUP(_xlfn.TEXTSPLIT(Table1[[#This Row],[Fuel (no space after comma)]], ","), FuelList_Final_EF!$A$2:$B$65, 2, FALSE))</f>
        <v>53.06</v>
      </c>
      <c r="S9858" s="3">
        <f>Table1[[#This Row],[Generation (TWh)]]*10^9*VLOOKUP(Table1[[#This Row],[Turbine/Engine Technology]],Technology_HR!$A$2:$B$11,2,FALSE)*10^-6</f>
        <v>3962067.4079999998</v>
      </c>
      <c r="T9858" s="5">
        <f>Table1[[#This Row],[Fuel Consumption (mmBtu)]]*Table1[[#This Row],[Emission Factor (kg CO2/ mmBtu)]]*10^3</f>
        <v>210227296668.48001</v>
      </c>
      <c r="U9858" s="3">
        <f>Table1[[#This Row],[Emissions (g CO2)]]/(Table1[[#This Row],[Generation (TWh)]]*10^9)</f>
        <v>584.19060000000002</v>
      </c>
    </row>
    <row r="9859" spans="1:21" x14ac:dyDescent="0.35">
      <c r="A9859" t="s">
        <v>2487</v>
      </c>
      <c r="B9859" t="s">
        <v>3239</v>
      </c>
      <c r="C9859" t="str">
        <f>SUBSTITUTE(Table1[[#This Row],[Fuel]],", ",",")</f>
        <v>fossil gas: natural gas</v>
      </c>
      <c r="D9859" t="s">
        <v>3239</v>
      </c>
      <c r="H9859" t="s">
        <v>3437</v>
      </c>
      <c r="I9859">
        <v>112.8</v>
      </c>
      <c r="J9859" t="s">
        <v>3450</v>
      </c>
      <c r="K9859">
        <v>2028</v>
      </c>
      <c r="L9859" t="s">
        <v>29</v>
      </c>
      <c r="M9859" t="s">
        <v>29</v>
      </c>
      <c r="N9859">
        <v>29.212924000000001</v>
      </c>
      <c r="O9859">
        <v>-90.216695000000001</v>
      </c>
      <c r="P9859" t="s">
        <v>3613</v>
      </c>
      <c r="Q9859" s="3">
        <f>Table1[[#This Row],[Capacity (MW)]]*0.395*8760*10^-6</f>
        <v>0.39031055999999997</v>
      </c>
      <c r="R9859" s="3" cm="1">
        <f t="array" ref="R9859">AVERAGE(VLOOKUP(_xlfn.TEXTSPLIT(Table1[[#This Row],[Fuel (no space after comma)]], ","), FuelList_Final_EF!$A$2:$B$65, 2, FALSE))</f>
        <v>53.06</v>
      </c>
      <c r="S9859" s="3">
        <f>Table1[[#This Row],[Generation (TWh)]]*10^9*VLOOKUP(Table1[[#This Row],[Turbine/Engine Technology]],Technology_HR!$A$2:$B$11,2,FALSE)*10^-6</f>
        <v>3473763.9839999997</v>
      </c>
      <c r="T9859" s="5">
        <f>Table1[[#This Row],[Fuel Consumption (mmBtu)]]*Table1[[#This Row],[Emission Factor (kg CO2/ mmBtu)]]*10^3</f>
        <v>184317916991.03998</v>
      </c>
      <c r="U9859" s="3">
        <f>Table1[[#This Row],[Emissions (g CO2)]]/(Table1[[#This Row],[Generation (TWh)]]*10^9)</f>
        <v>472.23399999999992</v>
      </c>
    </row>
    <row r="9860" spans="1:21" x14ac:dyDescent="0.35">
      <c r="A9860" t="s">
        <v>2488</v>
      </c>
      <c r="B9860" t="s">
        <v>3239</v>
      </c>
      <c r="C9860" t="str">
        <f>SUBSTITUTE(Table1[[#This Row],[Fuel]],", ",",")</f>
        <v>fossil gas: natural gas</v>
      </c>
      <c r="D9860" t="s">
        <v>3239</v>
      </c>
      <c r="H9860" t="s">
        <v>3436</v>
      </c>
      <c r="I9860">
        <v>61</v>
      </c>
      <c r="J9860" t="s">
        <v>3446</v>
      </c>
      <c r="K9860">
        <v>2002</v>
      </c>
      <c r="L9860" t="s">
        <v>29</v>
      </c>
      <c r="M9860" t="s">
        <v>29</v>
      </c>
      <c r="N9860">
        <v>40.610653999999997</v>
      </c>
      <c r="O9860">
        <v>-73.762219999999999</v>
      </c>
      <c r="P9860" t="s">
        <v>3613</v>
      </c>
      <c r="Q9860" s="3">
        <f>Table1[[#This Row],[Capacity (MW)]]*0.395*8760*10^-6</f>
        <v>0.21107220000000002</v>
      </c>
      <c r="R9860" s="3" cm="1">
        <f t="array" ref="R9860">AVERAGE(VLOOKUP(_xlfn.TEXTSPLIT(Table1[[#This Row],[Fuel (no space after comma)]], ","), FuelList_Final_EF!$A$2:$B$65, 2, FALSE))</f>
        <v>53.06</v>
      </c>
      <c r="S9860" s="3">
        <f>Table1[[#This Row],[Generation (TWh)]]*10^9*VLOOKUP(Table1[[#This Row],[Turbine/Engine Technology]],Technology_HR!$A$2:$B$11,2,FALSE)*10^-6</f>
        <v>2323904.9220000003</v>
      </c>
      <c r="T9860" s="5">
        <f>Table1[[#This Row],[Fuel Consumption (mmBtu)]]*Table1[[#This Row],[Emission Factor (kg CO2/ mmBtu)]]*10^3</f>
        <v>123306395161.32002</v>
      </c>
      <c r="U9860" s="3">
        <f>Table1[[#This Row],[Emissions (g CO2)]]/(Table1[[#This Row],[Generation (TWh)]]*10^9)</f>
        <v>584.19060000000002</v>
      </c>
    </row>
    <row r="9861" spans="1:21" x14ac:dyDescent="0.35">
      <c r="A9861" t="s">
        <v>2483</v>
      </c>
      <c r="B9861" t="s">
        <v>3239</v>
      </c>
      <c r="C9861" t="str">
        <f>SUBSTITUTE(Table1[[#This Row],[Fuel]],", ",",")</f>
        <v>fossil gas: natural gas</v>
      </c>
      <c r="D9861" t="s">
        <v>3239</v>
      </c>
      <c r="H9861" t="s">
        <v>3438</v>
      </c>
      <c r="I9861">
        <v>933</v>
      </c>
      <c r="J9861" t="s">
        <v>3446</v>
      </c>
      <c r="K9861">
        <v>2002</v>
      </c>
      <c r="L9861" t="s">
        <v>29</v>
      </c>
      <c r="M9861" t="s">
        <v>29</v>
      </c>
      <c r="N9861">
        <v>29.773099999999999</v>
      </c>
      <c r="O9861">
        <v>-94.901899999999998</v>
      </c>
      <c r="P9861" t="s">
        <v>3613</v>
      </c>
      <c r="Q9861" s="3">
        <f>Table1[[#This Row],[Capacity (MW)]]*0.395*8760*10^-6</f>
        <v>3.2283665999999998</v>
      </c>
      <c r="R9861" s="3" cm="1">
        <f t="array" ref="R9861">AVERAGE(VLOOKUP(_xlfn.TEXTSPLIT(Table1[[#This Row],[Fuel (no space after comma)]], ","), FuelList_Final_EF!$A$2:$B$65, 2, FALSE))</f>
        <v>53.06</v>
      </c>
      <c r="S9861" s="3">
        <f>Table1[[#This Row],[Generation (TWh)]]*10^9*VLOOKUP(Table1[[#This Row],[Turbine/Engine Technology]],Technology_HR!$A$2:$B$11,2,FALSE)*10^-6</f>
        <v>24370939.463399995</v>
      </c>
      <c r="T9861" s="5">
        <f>Table1[[#This Row],[Fuel Consumption (mmBtu)]]*Table1[[#This Row],[Emission Factor (kg CO2/ mmBtu)]]*10^3</f>
        <v>1293122047928.0039</v>
      </c>
      <c r="U9861" s="3">
        <f>Table1[[#This Row],[Emissions (g CO2)]]/(Table1[[#This Row],[Generation (TWh)]]*10^9)</f>
        <v>400.54994000000005</v>
      </c>
    </row>
    <row r="9862" spans="1:21" x14ac:dyDescent="0.35">
      <c r="A9862" t="s">
        <v>2489</v>
      </c>
      <c r="B9862" t="s">
        <v>3243</v>
      </c>
      <c r="C9862" t="str">
        <f>SUBSTITUTE(Table1[[#This Row],[Fuel]],", ",",")</f>
        <v>fossil gas: natural gas,fossil liquids: fuel oil</v>
      </c>
      <c r="D9862" t="s">
        <v>3239</v>
      </c>
      <c r="E9862" t="s">
        <v>3275</v>
      </c>
      <c r="H9862" t="s">
        <v>3438</v>
      </c>
      <c r="I9862">
        <v>559</v>
      </c>
      <c r="J9862" t="s">
        <v>3446</v>
      </c>
      <c r="K9862">
        <v>2011</v>
      </c>
      <c r="L9862" t="s">
        <v>29</v>
      </c>
      <c r="M9862" t="s">
        <v>29</v>
      </c>
      <c r="N9862">
        <v>37.695556000000003</v>
      </c>
      <c r="O9862">
        <v>-78.28528</v>
      </c>
      <c r="P9862" t="s">
        <v>3613</v>
      </c>
      <c r="Q9862" s="3">
        <f>Table1[[#This Row],[Capacity (MW)]]*0.395*8760*10^-6</f>
        <v>1.9342518</v>
      </c>
      <c r="R9862" s="3" cm="1">
        <f t="array" ref="R9862">AVERAGE(VLOOKUP(_xlfn.TEXTSPLIT(Table1[[#This Row],[Fuel (no space after comma)]], ","), FuelList_Final_EF!$A$2:$B$65, 2, FALSE))</f>
        <v>65.583341148886291</v>
      </c>
      <c r="S9862" s="3">
        <f>Table1[[#This Row],[Generation (TWh)]]*10^9*VLOOKUP(Table1[[#This Row],[Turbine/Engine Technology]],Technology_HR!$A$2:$B$11,2,FALSE)*10^-6</f>
        <v>14601666.838199999</v>
      </c>
      <c r="T9862" s="5">
        <f>Table1[[#This Row],[Fuel Consumption (mmBtu)]]*Table1[[#This Row],[Emission Factor (kg CO2/ mmBtu)]]*10^3</f>
        <v>957626097592.05042</v>
      </c>
      <c r="U9862" s="3">
        <f>Table1[[#This Row],[Emissions (g CO2)]]/(Table1[[#This Row],[Generation (TWh)]]*10^9)</f>
        <v>495.08864233294258</v>
      </c>
    </row>
    <row r="9863" spans="1:21" x14ac:dyDescent="0.35">
      <c r="A9863" t="s">
        <v>2490</v>
      </c>
      <c r="B9863" t="s">
        <v>3239</v>
      </c>
      <c r="C9863" t="str">
        <f>SUBSTITUTE(Table1[[#This Row],[Fuel]],", ",",")</f>
        <v>fossil gas: natural gas</v>
      </c>
      <c r="D9863" t="s">
        <v>3239</v>
      </c>
      <c r="H9863" t="s">
        <v>3438</v>
      </c>
      <c r="I9863">
        <v>247</v>
      </c>
      <c r="J9863" t="s">
        <v>3446</v>
      </c>
      <c r="K9863">
        <v>2005</v>
      </c>
      <c r="L9863" t="s">
        <v>29</v>
      </c>
      <c r="M9863" t="s">
        <v>29</v>
      </c>
      <c r="N9863">
        <v>40.330184000000003</v>
      </c>
      <c r="O9863">
        <v>-96.808149999999998</v>
      </c>
      <c r="P9863" t="s">
        <v>3613</v>
      </c>
      <c r="Q9863" s="3">
        <f>Table1[[#This Row],[Capacity (MW)]]*0.395*8760*10^-6</f>
        <v>0.85466940000000002</v>
      </c>
      <c r="R9863" s="3" cm="1">
        <f t="array" ref="R9863">AVERAGE(VLOOKUP(_xlfn.TEXTSPLIT(Table1[[#This Row],[Fuel (no space after comma)]], ","), FuelList_Final_EF!$A$2:$B$65, 2, FALSE))</f>
        <v>53.06</v>
      </c>
      <c r="S9863" s="3">
        <f>Table1[[#This Row],[Generation (TWh)]]*10^9*VLOOKUP(Table1[[#This Row],[Turbine/Engine Technology]],Technology_HR!$A$2:$B$11,2,FALSE)*10^-6</f>
        <v>6451899.3005999997</v>
      </c>
      <c r="T9863" s="5">
        <f>Table1[[#This Row],[Fuel Consumption (mmBtu)]]*Table1[[#This Row],[Emission Factor (kg CO2/ mmBtu)]]*10^3</f>
        <v>342337776889.836</v>
      </c>
      <c r="U9863" s="3">
        <f>Table1[[#This Row],[Emissions (g CO2)]]/(Table1[[#This Row],[Generation (TWh)]]*10^9)</f>
        <v>400.54993999999999</v>
      </c>
    </row>
    <row r="9864" spans="1:21" x14ac:dyDescent="0.35">
      <c r="A9864" t="s">
        <v>197</v>
      </c>
      <c r="B9864" t="s">
        <v>3243</v>
      </c>
      <c r="C9864" t="str">
        <f>SUBSTITUTE(Table1[[#This Row],[Fuel]],", ",",")</f>
        <v>fossil gas: natural gas,fossil liquids: fuel oil</v>
      </c>
      <c r="D9864" t="s">
        <v>3239</v>
      </c>
      <c r="E9864" t="s">
        <v>3275</v>
      </c>
      <c r="H9864" t="s">
        <v>3438</v>
      </c>
      <c r="I9864">
        <v>586</v>
      </c>
      <c r="J9864" t="s">
        <v>3446</v>
      </c>
      <c r="K9864">
        <v>1977</v>
      </c>
      <c r="L9864" t="s">
        <v>29</v>
      </c>
      <c r="M9864" t="s">
        <v>29</v>
      </c>
      <c r="N9864">
        <v>46.172401000000001</v>
      </c>
      <c r="O9864">
        <v>-123.1739</v>
      </c>
      <c r="P9864" t="s">
        <v>3613</v>
      </c>
      <c r="Q9864" s="3">
        <f>Table1[[#This Row],[Capacity (MW)]]*0.395*8760*10^-6</f>
        <v>2.0276771999999998</v>
      </c>
      <c r="R9864" s="3" cm="1">
        <f t="array" ref="R9864">AVERAGE(VLOOKUP(_xlfn.TEXTSPLIT(Table1[[#This Row],[Fuel (no space after comma)]], ","), FuelList_Final_EF!$A$2:$B$65, 2, FALSE))</f>
        <v>65.583341148886291</v>
      </c>
      <c r="S9864" s="3">
        <f>Table1[[#This Row],[Generation (TWh)]]*10^9*VLOOKUP(Table1[[#This Row],[Turbine/Engine Technology]],Technology_HR!$A$2:$B$11,2,FALSE)*10^-6</f>
        <v>15306935.182799997</v>
      </c>
      <c r="T9864" s="5">
        <f>Table1[[#This Row],[Fuel Consumption (mmBtu)]]*Table1[[#This Row],[Emission Factor (kg CO2/ mmBtu)]]*10^3</f>
        <v>1003879952037.4624</v>
      </c>
      <c r="U9864" s="3">
        <f>Table1[[#This Row],[Emissions (g CO2)]]/(Table1[[#This Row],[Generation (TWh)]]*10^9)</f>
        <v>495.08864233294258</v>
      </c>
    </row>
    <row r="9865" spans="1:21" x14ac:dyDescent="0.35">
      <c r="A9865" t="s">
        <v>2491</v>
      </c>
      <c r="B9865" t="s">
        <v>3239</v>
      </c>
      <c r="C9865" t="str">
        <f>SUBSTITUTE(Table1[[#This Row],[Fuel]],", ",",")</f>
        <v>fossil gas: natural gas</v>
      </c>
      <c r="D9865" t="s">
        <v>3239</v>
      </c>
      <c r="H9865" t="s">
        <v>3436</v>
      </c>
      <c r="I9865">
        <v>85</v>
      </c>
      <c r="J9865" t="s">
        <v>3446</v>
      </c>
      <c r="K9865">
        <v>1999</v>
      </c>
      <c r="L9865" t="s">
        <v>29</v>
      </c>
      <c r="M9865" t="s">
        <v>29</v>
      </c>
      <c r="N9865">
        <v>42.775292</v>
      </c>
      <c r="O9865">
        <v>-82.494310999999996</v>
      </c>
      <c r="P9865" t="s">
        <v>3613</v>
      </c>
      <c r="Q9865" s="3">
        <f>Table1[[#This Row],[Capacity (MW)]]*0.395*8760*10^-6</f>
        <v>0.29411699999999996</v>
      </c>
      <c r="R9865" s="3" cm="1">
        <f t="array" ref="R9865">AVERAGE(VLOOKUP(_xlfn.TEXTSPLIT(Table1[[#This Row],[Fuel (no space after comma)]], ","), FuelList_Final_EF!$A$2:$B$65, 2, FALSE))</f>
        <v>53.06</v>
      </c>
      <c r="S9865" s="3">
        <f>Table1[[#This Row],[Generation (TWh)]]*10^9*VLOOKUP(Table1[[#This Row],[Turbine/Engine Technology]],Technology_HR!$A$2:$B$11,2,FALSE)*10^-6</f>
        <v>3238228.1699999995</v>
      </c>
      <c r="T9865" s="5">
        <f>Table1[[#This Row],[Fuel Consumption (mmBtu)]]*Table1[[#This Row],[Emission Factor (kg CO2/ mmBtu)]]*10^3</f>
        <v>171820386700.19998</v>
      </c>
      <c r="U9865" s="3">
        <f>Table1[[#This Row],[Emissions (g CO2)]]/(Table1[[#This Row],[Generation (TWh)]]*10^9)</f>
        <v>584.19060000000002</v>
      </c>
    </row>
    <row r="9866" spans="1:21" x14ac:dyDescent="0.35">
      <c r="A9866" t="s">
        <v>2491</v>
      </c>
      <c r="B9866" t="s">
        <v>3239</v>
      </c>
      <c r="C9866" t="str">
        <f>SUBSTITUTE(Table1[[#This Row],[Fuel]],", ",",")</f>
        <v>fossil gas: natural gas</v>
      </c>
      <c r="D9866" t="s">
        <v>3239</v>
      </c>
      <c r="H9866" t="s">
        <v>3436</v>
      </c>
      <c r="I9866">
        <v>85</v>
      </c>
      <c r="J9866" t="s">
        <v>3446</v>
      </c>
      <c r="K9866">
        <v>1999</v>
      </c>
      <c r="L9866" t="s">
        <v>29</v>
      </c>
      <c r="M9866" t="s">
        <v>29</v>
      </c>
      <c r="N9866">
        <v>42.775292</v>
      </c>
      <c r="O9866">
        <v>-82.494310999999996</v>
      </c>
      <c r="P9866" t="s">
        <v>3613</v>
      </c>
      <c r="Q9866" s="3">
        <f>Table1[[#This Row],[Capacity (MW)]]*0.395*8760*10^-6</f>
        <v>0.29411699999999996</v>
      </c>
      <c r="R9866" s="3" cm="1">
        <f t="array" ref="R9866">AVERAGE(VLOOKUP(_xlfn.TEXTSPLIT(Table1[[#This Row],[Fuel (no space after comma)]], ","), FuelList_Final_EF!$A$2:$B$65, 2, FALSE))</f>
        <v>53.06</v>
      </c>
      <c r="S9866" s="3">
        <f>Table1[[#This Row],[Generation (TWh)]]*10^9*VLOOKUP(Table1[[#This Row],[Turbine/Engine Technology]],Technology_HR!$A$2:$B$11,2,FALSE)*10^-6</f>
        <v>3238228.1699999995</v>
      </c>
      <c r="T9866" s="5">
        <f>Table1[[#This Row],[Fuel Consumption (mmBtu)]]*Table1[[#This Row],[Emission Factor (kg CO2/ mmBtu)]]*10^3</f>
        <v>171820386700.19998</v>
      </c>
      <c r="U9866" s="3">
        <f>Table1[[#This Row],[Emissions (g CO2)]]/(Table1[[#This Row],[Generation (TWh)]]*10^9)</f>
        <v>584.19060000000002</v>
      </c>
    </row>
    <row r="9867" spans="1:21" x14ac:dyDescent="0.35">
      <c r="A9867" t="s">
        <v>2491</v>
      </c>
      <c r="B9867" t="s">
        <v>3239</v>
      </c>
      <c r="C9867" t="str">
        <f>SUBSTITUTE(Table1[[#This Row],[Fuel]],", ",",")</f>
        <v>fossil gas: natural gas</v>
      </c>
      <c r="D9867" t="s">
        <v>3239</v>
      </c>
      <c r="H9867" t="s">
        <v>3436</v>
      </c>
      <c r="I9867">
        <v>85</v>
      </c>
      <c r="J9867" t="s">
        <v>3446</v>
      </c>
      <c r="K9867">
        <v>1999</v>
      </c>
      <c r="L9867" t="s">
        <v>29</v>
      </c>
      <c r="M9867" t="s">
        <v>29</v>
      </c>
      <c r="N9867">
        <v>42.775292</v>
      </c>
      <c r="O9867">
        <v>-82.494310999999996</v>
      </c>
      <c r="P9867" t="s">
        <v>3613</v>
      </c>
      <c r="Q9867" s="3">
        <f>Table1[[#This Row],[Capacity (MW)]]*0.395*8760*10^-6</f>
        <v>0.29411699999999996</v>
      </c>
      <c r="R9867" s="3" cm="1">
        <f t="array" ref="R9867">AVERAGE(VLOOKUP(_xlfn.TEXTSPLIT(Table1[[#This Row],[Fuel (no space after comma)]], ","), FuelList_Final_EF!$A$2:$B$65, 2, FALSE))</f>
        <v>53.06</v>
      </c>
      <c r="S9867" s="3">
        <f>Table1[[#This Row],[Generation (TWh)]]*10^9*VLOOKUP(Table1[[#This Row],[Turbine/Engine Technology]],Technology_HR!$A$2:$B$11,2,FALSE)*10^-6</f>
        <v>3238228.1699999995</v>
      </c>
      <c r="T9867" s="5">
        <f>Table1[[#This Row],[Fuel Consumption (mmBtu)]]*Table1[[#This Row],[Emission Factor (kg CO2/ mmBtu)]]*10^3</f>
        <v>171820386700.19998</v>
      </c>
      <c r="U9867" s="3">
        <f>Table1[[#This Row],[Emissions (g CO2)]]/(Table1[[#This Row],[Generation (TWh)]]*10^9)</f>
        <v>584.19060000000002</v>
      </c>
    </row>
    <row r="9868" spans="1:21" x14ac:dyDescent="0.35">
      <c r="A9868" t="s">
        <v>2492</v>
      </c>
      <c r="B9868" t="s">
        <v>3239</v>
      </c>
      <c r="C9868" t="str">
        <f>SUBSTITUTE(Table1[[#This Row],[Fuel]],", ",",")</f>
        <v>fossil gas: natural gas</v>
      </c>
      <c r="D9868" t="s">
        <v>3239</v>
      </c>
      <c r="H9868" t="s">
        <v>3440</v>
      </c>
      <c r="I9868">
        <v>125.55</v>
      </c>
      <c r="J9868" t="s">
        <v>3450</v>
      </c>
      <c r="K9868">
        <v>2025</v>
      </c>
      <c r="L9868" t="s">
        <v>29</v>
      </c>
      <c r="M9868" t="s">
        <v>29</v>
      </c>
      <c r="N9868">
        <v>42.775292</v>
      </c>
      <c r="O9868">
        <v>-82.494310999999996</v>
      </c>
      <c r="P9868" t="s">
        <v>3613</v>
      </c>
      <c r="Q9868" s="3">
        <f>Table1[[#This Row],[Capacity (MW)]]*0.395*8760*10^-6</f>
        <v>0.43442810999999998</v>
      </c>
      <c r="R9868" s="3" cm="1">
        <f t="array" ref="R9868">AVERAGE(VLOOKUP(_xlfn.TEXTSPLIT(Table1[[#This Row],[Fuel (no space after comma)]], ","), FuelList_Final_EF!$A$2:$B$65, 2, FALSE))</f>
        <v>53.06</v>
      </c>
      <c r="S9868" s="3">
        <f>Table1[[#This Row],[Generation (TWh)]]*10^9*VLOOKUP(Table1[[#This Row],[Turbine/Engine Technology]],Technology_HR!$A$2:$B$11,2,FALSE)*10^-6</f>
        <v>4468093.1113499999</v>
      </c>
      <c r="T9868" s="5">
        <f>Table1[[#This Row],[Fuel Consumption (mmBtu)]]*Table1[[#This Row],[Emission Factor (kg CO2/ mmBtu)]]*10^3</f>
        <v>237077020488.23102</v>
      </c>
      <c r="U9868" s="3">
        <f>Table1[[#This Row],[Emissions (g CO2)]]/(Table1[[#This Row],[Generation (TWh)]]*10^9)</f>
        <v>545.72210000000007</v>
      </c>
    </row>
    <row r="9869" spans="1:21" x14ac:dyDescent="0.35">
      <c r="A9869" t="s">
        <v>2491</v>
      </c>
      <c r="B9869" t="s">
        <v>3239</v>
      </c>
      <c r="C9869" t="str">
        <f>SUBSTITUTE(Table1[[#This Row],[Fuel]],", ",",")</f>
        <v>fossil gas: natural gas</v>
      </c>
      <c r="D9869" t="s">
        <v>3239</v>
      </c>
      <c r="H9869" t="s">
        <v>3440</v>
      </c>
      <c r="I9869">
        <v>564.97500000000002</v>
      </c>
      <c r="J9869" t="s">
        <v>3450</v>
      </c>
      <c r="K9869">
        <v>2025</v>
      </c>
      <c r="L9869" t="s">
        <v>29</v>
      </c>
      <c r="M9869" t="s">
        <v>29</v>
      </c>
      <c r="N9869">
        <v>42.775292</v>
      </c>
      <c r="O9869">
        <v>-82.494310999999996</v>
      </c>
      <c r="P9869" t="s">
        <v>3613</v>
      </c>
      <c r="Q9869" s="3">
        <f>Table1[[#This Row],[Capacity (MW)]]*0.395*8760*10^-6</f>
        <v>1.954926495</v>
      </c>
      <c r="R9869" s="3" cm="1">
        <f t="array" ref="R9869">AVERAGE(VLOOKUP(_xlfn.TEXTSPLIT(Table1[[#This Row],[Fuel (no space after comma)]], ","), FuelList_Final_EF!$A$2:$B$65, 2, FALSE))</f>
        <v>53.06</v>
      </c>
      <c r="S9869" s="3">
        <f>Table1[[#This Row],[Generation (TWh)]]*10^9*VLOOKUP(Table1[[#This Row],[Turbine/Engine Technology]],Technology_HR!$A$2:$B$11,2,FALSE)*10^-6</f>
        <v>20106419.001075</v>
      </c>
      <c r="T9869" s="5">
        <f>Table1[[#This Row],[Fuel Consumption (mmBtu)]]*Table1[[#This Row],[Emission Factor (kg CO2/ mmBtu)]]*10^3</f>
        <v>1066846592197.0394</v>
      </c>
      <c r="U9869" s="3">
        <f>Table1[[#This Row],[Emissions (g CO2)]]/(Table1[[#This Row],[Generation (TWh)]]*10^9)</f>
        <v>545.72209999999995</v>
      </c>
    </row>
    <row r="9870" spans="1:21" x14ac:dyDescent="0.35">
      <c r="A9870" t="s">
        <v>2491</v>
      </c>
      <c r="B9870" t="s">
        <v>3239</v>
      </c>
      <c r="C9870" t="str">
        <f>SUBSTITUTE(Table1[[#This Row],[Fuel]],", ",",")</f>
        <v>fossil gas: natural gas</v>
      </c>
      <c r="D9870" t="s">
        <v>3239</v>
      </c>
      <c r="H9870" t="s">
        <v>3440</v>
      </c>
      <c r="I9870">
        <v>564.97500000000002</v>
      </c>
      <c r="J9870" t="s">
        <v>3450</v>
      </c>
      <c r="K9870">
        <v>2026</v>
      </c>
      <c r="L9870" t="s">
        <v>29</v>
      </c>
      <c r="M9870" t="s">
        <v>29</v>
      </c>
      <c r="N9870">
        <v>42.775292</v>
      </c>
      <c r="O9870">
        <v>-82.494310999999996</v>
      </c>
      <c r="P9870" t="s">
        <v>3613</v>
      </c>
      <c r="Q9870" s="3">
        <f>Table1[[#This Row],[Capacity (MW)]]*0.395*8760*10^-6</f>
        <v>1.954926495</v>
      </c>
      <c r="R9870" s="3" cm="1">
        <f t="array" ref="R9870">AVERAGE(VLOOKUP(_xlfn.TEXTSPLIT(Table1[[#This Row],[Fuel (no space after comma)]], ","), FuelList_Final_EF!$A$2:$B$65, 2, FALSE))</f>
        <v>53.06</v>
      </c>
      <c r="S9870" s="3">
        <f>Table1[[#This Row],[Generation (TWh)]]*10^9*VLOOKUP(Table1[[#This Row],[Turbine/Engine Technology]],Technology_HR!$A$2:$B$11,2,FALSE)*10^-6</f>
        <v>20106419.001075</v>
      </c>
      <c r="T9870" s="5">
        <f>Table1[[#This Row],[Fuel Consumption (mmBtu)]]*Table1[[#This Row],[Emission Factor (kg CO2/ mmBtu)]]*10^3</f>
        <v>1066846592197.0394</v>
      </c>
      <c r="U9870" s="3">
        <f>Table1[[#This Row],[Emissions (g CO2)]]/(Table1[[#This Row],[Generation (TWh)]]*10^9)</f>
        <v>545.72209999999995</v>
      </c>
    </row>
    <row r="9871" spans="1:21" x14ac:dyDescent="0.35">
      <c r="A9871" t="s">
        <v>2492</v>
      </c>
      <c r="B9871" t="s">
        <v>3239</v>
      </c>
      <c r="C9871" t="str">
        <f>SUBSTITUTE(Table1[[#This Row],[Fuel]],", ",",")</f>
        <v>fossil gas: natural gas</v>
      </c>
      <c r="D9871" t="s">
        <v>3239</v>
      </c>
      <c r="H9871" t="s">
        <v>3440</v>
      </c>
      <c r="I9871">
        <v>125.55</v>
      </c>
      <c r="J9871" t="s">
        <v>3450</v>
      </c>
      <c r="K9871">
        <v>2026</v>
      </c>
      <c r="L9871" t="s">
        <v>29</v>
      </c>
      <c r="M9871" t="s">
        <v>29</v>
      </c>
      <c r="N9871">
        <v>42.775292</v>
      </c>
      <c r="O9871">
        <v>-82.494310999999996</v>
      </c>
      <c r="P9871" t="s">
        <v>3613</v>
      </c>
      <c r="Q9871" s="3">
        <f>Table1[[#This Row],[Capacity (MW)]]*0.395*8760*10^-6</f>
        <v>0.43442810999999998</v>
      </c>
      <c r="R9871" s="3" cm="1">
        <f t="array" ref="R9871">AVERAGE(VLOOKUP(_xlfn.TEXTSPLIT(Table1[[#This Row],[Fuel (no space after comma)]], ","), FuelList_Final_EF!$A$2:$B$65, 2, FALSE))</f>
        <v>53.06</v>
      </c>
      <c r="S9871" s="3">
        <f>Table1[[#This Row],[Generation (TWh)]]*10^9*VLOOKUP(Table1[[#This Row],[Turbine/Engine Technology]],Technology_HR!$A$2:$B$11,2,FALSE)*10^-6</f>
        <v>4468093.1113499999</v>
      </c>
      <c r="T9871" s="5">
        <f>Table1[[#This Row],[Fuel Consumption (mmBtu)]]*Table1[[#This Row],[Emission Factor (kg CO2/ mmBtu)]]*10^3</f>
        <v>237077020488.23102</v>
      </c>
      <c r="U9871" s="3">
        <f>Table1[[#This Row],[Emissions (g CO2)]]/(Table1[[#This Row],[Generation (TWh)]]*10^9)</f>
        <v>545.72210000000007</v>
      </c>
    </row>
    <row r="9872" spans="1:21" x14ac:dyDescent="0.35">
      <c r="A9872" t="s">
        <v>2493</v>
      </c>
      <c r="B9872" t="s">
        <v>3239</v>
      </c>
      <c r="C9872" t="str">
        <f>SUBSTITUTE(Table1[[#This Row],[Fuel]],", ",",")</f>
        <v>fossil gas: natural gas</v>
      </c>
      <c r="D9872" t="s">
        <v>3239</v>
      </c>
      <c r="H9872" t="s">
        <v>3436</v>
      </c>
      <c r="I9872">
        <v>59</v>
      </c>
      <c r="J9872" t="s">
        <v>3448</v>
      </c>
      <c r="K9872">
        <v>1972</v>
      </c>
      <c r="L9872" t="s">
        <v>29</v>
      </c>
      <c r="M9872" t="s">
        <v>29</v>
      </c>
      <c r="N9872">
        <v>61.186100000000003</v>
      </c>
      <c r="O9872">
        <v>-151.03559999999999</v>
      </c>
      <c r="P9872" t="s">
        <v>3613</v>
      </c>
      <c r="Q9872" s="3">
        <f>Table1[[#This Row],[Capacity (MW)]]*0.395*8760*10^-6</f>
        <v>0.20415179999999997</v>
      </c>
      <c r="R9872" s="3" cm="1">
        <f t="array" ref="R9872">AVERAGE(VLOOKUP(_xlfn.TEXTSPLIT(Table1[[#This Row],[Fuel (no space after comma)]], ","), FuelList_Final_EF!$A$2:$B$65, 2, FALSE))</f>
        <v>53.06</v>
      </c>
      <c r="S9872" s="3">
        <f>Table1[[#This Row],[Generation (TWh)]]*10^9*VLOOKUP(Table1[[#This Row],[Turbine/Engine Technology]],Technology_HR!$A$2:$B$11,2,FALSE)*10^-6</f>
        <v>2247711.3179999995</v>
      </c>
      <c r="T9872" s="5">
        <f>Table1[[#This Row],[Fuel Consumption (mmBtu)]]*Table1[[#This Row],[Emission Factor (kg CO2/ mmBtu)]]*10^3</f>
        <v>119263562533.07999</v>
      </c>
      <c r="U9872" s="3">
        <f>Table1[[#This Row],[Emissions (g CO2)]]/(Table1[[#This Row],[Generation (TWh)]]*10^9)</f>
        <v>584.19060000000002</v>
      </c>
    </row>
    <row r="9873" spans="1:21" x14ac:dyDescent="0.35">
      <c r="A9873" t="s">
        <v>2493</v>
      </c>
      <c r="B9873" t="s">
        <v>3239</v>
      </c>
      <c r="C9873" t="str">
        <f>SUBSTITUTE(Table1[[#This Row],[Fuel]],", ",",")</f>
        <v>fossil gas: natural gas</v>
      </c>
      <c r="D9873" t="s">
        <v>3239</v>
      </c>
      <c r="H9873" t="s">
        <v>3436</v>
      </c>
      <c r="I9873">
        <v>68</v>
      </c>
      <c r="J9873" t="s">
        <v>3448</v>
      </c>
      <c r="K9873">
        <v>1975</v>
      </c>
      <c r="L9873" t="s">
        <v>29</v>
      </c>
      <c r="M9873" t="s">
        <v>29</v>
      </c>
      <c r="N9873">
        <v>61.186100000000003</v>
      </c>
      <c r="O9873">
        <v>-151.03559999999999</v>
      </c>
      <c r="P9873" t="s">
        <v>3613</v>
      </c>
      <c r="Q9873" s="3">
        <f>Table1[[#This Row],[Capacity (MW)]]*0.395*8760*10^-6</f>
        <v>0.23529359999999999</v>
      </c>
      <c r="R9873" s="3" cm="1">
        <f t="array" ref="R9873">AVERAGE(VLOOKUP(_xlfn.TEXTSPLIT(Table1[[#This Row],[Fuel (no space after comma)]], ","), FuelList_Final_EF!$A$2:$B$65, 2, FALSE))</f>
        <v>53.06</v>
      </c>
      <c r="S9873" s="3">
        <f>Table1[[#This Row],[Generation (TWh)]]*10^9*VLOOKUP(Table1[[#This Row],[Turbine/Engine Technology]],Technology_HR!$A$2:$B$11,2,FALSE)*10^-6</f>
        <v>2590582.5359999998</v>
      </c>
      <c r="T9873" s="5">
        <f>Table1[[#This Row],[Fuel Consumption (mmBtu)]]*Table1[[#This Row],[Emission Factor (kg CO2/ mmBtu)]]*10^3</f>
        <v>137456309360.16</v>
      </c>
      <c r="U9873" s="3">
        <f>Table1[[#This Row],[Emissions (g CO2)]]/(Table1[[#This Row],[Generation (TWh)]]*10^9)</f>
        <v>584.19060000000002</v>
      </c>
    </row>
    <row r="9874" spans="1:21" x14ac:dyDescent="0.35">
      <c r="A9874" t="s">
        <v>2493</v>
      </c>
      <c r="B9874" t="s">
        <v>3239</v>
      </c>
      <c r="C9874" t="str">
        <f>SUBSTITUTE(Table1[[#This Row],[Fuel]],", ",",")</f>
        <v>fossil gas: natural gas</v>
      </c>
      <c r="D9874" t="s">
        <v>3239</v>
      </c>
      <c r="H9874" t="s">
        <v>3436</v>
      </c>
      <c r="I9874">
        <v>77</v>
      </c>
      <c r="J9874" t="s">
        <v>3448</v>
      </c>
      <c r="K9874">
        <v>1976</v>
      </c>
      <c r="L9874" t="s">
        <v>29</v>
      </c>
      <c r="M9874" t="s">
        <v>29</v>
      </c>
      <c r="N9874">
        <v>61.186100000000003</v>
      </c>
      <c r="O9874">
        <v>-151.03559999999999</v>
      </c>
      <c r="P9874" t="s">
        <v>3613</v>
      </c>
      <c r="Q9874" s="3">
        <f>Table1[[#This Row],[Capacity (MW)]]*0.395*8760*10^-6</f>
        <v>0.26643539999999999</v>
      </c>
      <c r="R9874" s="3" cm="1">
        <f t="array" ref="R9874">AVERAGE(VLOOKUP(_xlfn.TEXTSPLIT(Table1[[#This Row],[Fuel (no space after comma)]], ","), FuelList_Final_EF!$A$2:$B$65, 2, FALSE))</f>
        <v>53.06</v>
      </c>
      <c r="S9874" s="3">
        <f>Table1[[#This Row],[Generation (TWh)]]*10^9*VLOOKUP(Table1[[#This Row],[Turbine/Engine Technology]],Technology_HR!$A$2:$B$11,2,FALSE)*10^-6</f>
        <v>2933453.7539999997</v>
      </c>
      <c r="T9874" s="5">
        <f>Table1[[#This Row],[Fuel Consumption (mmBtu)]]*Table1[[#This Row],[Emission Factor (kg CO2/ mmBtu)]]*10^3</f>
        <v>155649056187.23999</v>
      </c>
      <c r="U9874" s="3">
        <f>Table1[[#This Row],[Emissions (g CO2)]]/(Table1[[#This Row],[Generation (TWh)]]*10^9)</f>
        <v>584.19060000000002</v>
      </c>
    </row>
    <row r="9875" spans="1:21" x14ac:dyDescent="0.35">
      <c r="A9875" t="s">
        <v>2493</v>
      </c>
      <c r="B9875" t="s">
        <v>3239</v>
      </c>
      <c r="C9875" t="str">
        <f>SUBSTITUTE(Table1[[#This Row],[Fuel]],", ",",")</f>
        <v>fossil gas: natural gas</v>
      </c>
      <c r="D9875" t="s">
        <v>3239</v>
      </c>
      <c r="H9875" t="s">
        <v>3436</v>
      </c>
      <c r="I9875">
        <v>77</v>
      </c>
      <c r="J9875" t="s">
        <v>3448</v>
      </c>
      <c r="K9875">
        <v>1978</v>
      </c>
      <c r="L9875" t="s">
        <v>29</v>
      </c>
      <c r="M9875" t="s">
        <v>29</v>
      </c>
      <c r="N9875">
        <v>61.186100000000003</v>
      </c>
      <c r="O9875">
        <v>-151.03559999999999</v>
      </c>
      <c r="P9875" t="s">
        <v>3613</v>
      </c>
      <c r="Q9875" s="3">
        <f>Table1[[#This Row],[Capacity (MW)]]*0.395*8760*10^-6</f>
        <v>0.26643539999999999</v>
      </c>
      <c r="R9875" s="3" cm="1">
        <f t="array" ref="R9875">AVERAGE(VLOOKUP(_xlfn.TEXTSPLIT(Table1[[#This Row],[Fuel (no space after comma)]], ","), FuelList_Final_EF!$A$2:$B$65, 2, FALSE))</f>
        <v>53.06</v>
      </c>
      <c r="S9875" s="3">
        <f>Table1[[#This Row],[Generation (TWh)]]*10^9*VLOOKUP(Table1[[#This Row],[Turbine/Engine Technology]],Technology_HR!$A$2:$B$11,2,FALSE)*10^-6</f>
        <v>2933453.7539999997</v>
      </c>
      <c r="T9875" s="5">
        <f>Table1[[#This Row],[Fuel Consumption (mmBtu)]]*Table1[[#This Row],[Emission Factor (kg CO2/ mmBtu)]]*10^3</f>
        <v>155649056187.23999</v>
      </c>
      <c r="U9875" s="3">
        <f>Table1[[#This Row],[Emissions (g CO2)]]/(Table1[[#This Row],[Generation (TWh)]]*10^9)</f>
        <v>584.19060000000002</v>
      </c>
    </row>
    <row r="9876" spans="1:21" x14ac:dyDescent="0.35">
      <c r="A9876" t="s">
        <v>2494</v>
      </c>
      <c r="B9876" t="s">
        <v>3239</v>
      </c>
      <c r="C9876" t="str">
        <f>SUBSTITUTE(Table1[[#This Row],[Fuel]],", ",",")</f>
        <v>fossil gas: natural gas</v>
      </c>
      <c r="D9876" t="s">
        <v>3239</v>
      </c>
      <c r="H9876" t="s">
        <v>3436</v>
      </c>
      <c r="I9876">
        <v>173</v>
      </c>
      <c r="J9876" t="s">
        <v>3446</v>
      </c>
      <c r="K9876">
        <v>2005</v>
      </c>
      <c r="L9876" t="s">
        <v>29</v>
      </c>
      <c r="M9876" t="s">
        <v>29</v>
      </c>
      <c r="N9876">
        <v>43.147153000000003</v>
      </c>
      <c r="O9876">
        <v>-115.6666</v>
      </c>
      <c r="P9876" t="s">
        <v>3613</v>
      </c>
      <c r="Q9876" s="3">
        <f>Table1[[#This Row],[Capacity (MW)]]*0.395*8760*10^-6</f>
        <v>0.59861460000000011</v>
      </c>
      <c r="R9876" s="3" cm="1">
        <f t="array" ref="R9876">AVERAGE(VLOOKUP(_xlfn.TEXTSPLIT(Table1[[#This Row],[Fuel (no space after comma)]], ","), FuelList_Final_EF!$A$2:$B$65, 2, FALSE))</f>
        <v>53.06</v>
      </c>
      <c r="S9876" s="3">
        <f>Table1[[#This Row],[Generation (TWh)]]*10^9*VLOOKUP(Table1[[#This Row],[Turbine/Engine Technology]],Technology_HR!$A$2:$B$11,2,FALSE)*10^-6</f>
        <v>6590746.7460000003</v>
      </c>
      <c r="T9876" s="5">
        <f>Table1[[#This Row],[Fuel Consumption (mmBtu)]]*Table1[[#This Row],[Emission Factor (kg CO2/ mmBtu)]]*10^3</f>
        <v>349705022342.76001</v>
      </c>
      <c r="U9876" s="3">
        <f>Table1[[#This Row],[Emissions (g CO2)]]/(Table1[[#This Row],[Generation (TWh)]]*10^9)</f>
        <v>584.1905999999999</v>
      </c>
    </row>
    <row r="9877" spans="1:21" x14ac:dyDescent="0.35">
      <c r="A9877" t="s">
        <v>2495</v>
      </c>
      <c r="B9877" t="s">
        <v>3405</v>
      </c>
      <c r="C9877" t="str">
        <f>SUBSTITUTE(Table1[[#This Row],[Fuel]],", ",",")</f>
        <v>fossil gas: natural gas,fossil liquids: kerosene</v>
      </c>
      <c r="D9877" t="s">
        <v>3239</v>
      </c>
      <c r="E9877" t="s">
        <v>3349</v>
      </c>
      <c r="H9877" t="s">
        <v>3438</v>
      </c>
      <c r="I9877">
        <v>1401</v>
      </c>
      <c r="J9877" t="s">
        <v>3446</v>
      </c>
      <c r="K9877">
        <v>2002</v>
      </c>
      <c r="L9877" t="s">
        <v>29</v>
      </c>
      <c r="M9877" t="s">
        <v>29</v>
      </c>
      <c r="N9877">
        <v>40.837499999999999</v>
      </c>
      <c r="O9877">
        <v>-74.0244</v>
      </c>
      <c r="P9877" t="s">
        <v>3613</v>
      </c>
      <c r="Q9877" s="3">
        <f>Table1[[#This Row],[Capacity (MW)]]*0.395*8760*10^-6</f>
        <v>4.8477401999999996</v>
      </c>
      <c r="R9877" s="3" cm="1">
        <f t="array" ref="R9877">AVERAGE(VLOOKUP(_xlfn.TEXTSPLIT(Table1[[#This Row],[Fuel (no space after comma)]], ","), FuelList_Final_EF!$A$2:$B$65, 2, FALSE))</f>
        <v>64.13</v>
      </c>
      <c r="S9877" s="3">
        <f>Table1[[#This Row],[Generation (TWh)]]*10^9*VLOOKUP(Table1[[#This Row],[Turbine/Engine Technology]],Technology_HR!$A$2:$B$11,2,FALSE)*10^-6</f>
        <v>36595590.7698</v>
      </c>
      <c r="T9877" s="5">
        <f>Table1[[#This Row],[Fuel Consumption (mmBtu)]]*Table1[[#This Row],[Emission Factor (kg CO2/ mmBtu)]]*10^3</f>
        <v>2346875236067.2734</v>
      </c>
      <c r="U9877" s="3">
        <f>Table1[[#This Row],[Emissions (g CO2)]]/(Table1[[#This Row],[Generation (TWh)]]*10^9)</f>
        <v>484.11736999999988</v>
      </c>
    </row>
    <row r="9878" spans="1:21" x14ac:dyDescent="0.35">
      <c r="A9878" t="s">
        <v>2496</v>
      </c>
      <c r="B9878" t="s">
        <v>3239</v>
      </c>
      <c r="C9878" t="str">
        <f>SUBSTITUTE(Table1[[#This Row],[Fuel]],", ",",")</f>
        <v>fossil gas: natural gas</v>
      </c>
      <c r="D9878" t="s">
        <v>3239</v>
      </c>
      <c r="H9878" t="s">
        <v>3438</v>
      </c>
      <c r="I9878">
        <v>289</v>
      </c>
      <c r="J9878" t="s">
        <v>3446</v>
      </c>
      <c r="K9878">
        <v>1999</v>
      </c>
      <c r="L9878" t="s">
        <v>29</v>
      </c>
      <c r="M9878" t="s">
        <v>29</v>
      </c>
      <c r="N9878">
        <v>42.047600000000003</v>
      </c>
      <c r="O9878">
        <v>-72.647800000000004</v>
      </c>
      <c r="P9878" t="s">
        <v>3613</v>
      </c>
      <c r="Q9878" s="3">
        <f>Table1[[#This Row],[Capacity (MW)]]*0.395*8760*10^-6</f>
        <v>0.99999780000000005</v>
      </c>
      <c r="R9878" s="3" cm="1">
        <f t="array" ref="R9878">AVERAGE(VLOOKUP(_xlfn.TEXTSPLIT(Table1[[#This Row],[Fuel (no space after comma)]], ","), FuelList_Final_EF!$A$2:$B$65, 2, FALSE))</f>
        <v>53.06</v>
      </c>
      <c r="S9878" s="3">
        <f>Table1[[#This Row],[Generation (TWh)]]*10^9*VLOOKUP(Table1[[#This Row],[Turbine/Engine Technology]],Technology_HR!$A$2:$B$11,2,FALSE)*10^-6</f>
        <v>7548983.3921999997</v>
      </c>
      <c r="T9878" s="5">
        <f>Table1[[#This Row],[Fuel Consumption (mmBtu)]]*Table1[[#This Row],[Emission Factor (kg CO2/ mmBtu)]]*10^3</f>
        <v>400549058790.13196</v>
      </c>
      <c r="U9878" s="3">
        <f>Table1[[#This Row],[Emissions (g CO2)]]/(Table1[[#This Row],[Generation (TWh)]]*10^9)</f>
        <v>400.54993999999994</v>
      </c>
    </row>
    <row r="9879" spans="1:21" x14ac:dyDescent="0.35">
      <c r="A9879" t="s">
        <v>2495</v>
      </c>
      <c r="B9879" t="s">
        <v>3405</v>
      </c>
      <c r="C9879" t="str">
        <f>SUBSTITUTE(Table1[[#This Row],[Fuel]],", ",",")</f>
        <v>fossil gas: natural gas,fossil liquids: kerosene</v>
      </c>
      <c r="D9879" t="s">
        <v>3239</v>
      </c>
      <c r="E9879" t="s">
        <v>3349</v>
      </c>
      <c r="H9879" t="s">
        <v>3438</v>
      </c>
      <c r="I9879">
        <v>893</v>
      </c>
      <c r="J9879" t="s">
        <v>3446</v>
      </c>
      <c r="K9879">
        <v>2005</v>
      </c>
      <c r="L9879" t="s">
        <v>29</v>
      </c>
      <c r="M9879" t="s">
        <v>29</v>
      </c>
      <c r="N9879">
        <v>42.594195999999997</v>
      </c>
      <c r="O9879">
        <v>-73.763750000000002</v>
      </c>
      <c r="P9879" t="s">
        <v>3613</v>
      </c>
      <c r="Q9879" s="3">
        <f>Table1[[#This Row],[Capacity (MW)]]*0.395*8760*10^-6</f>
        <v>3.0899586000000001</v>
      </c>
      <c r="R9879" s="3" cm="1">
        <f t="array" ref="R9879">AVERAGE(VLOOKUP(_xlfn.TEXTSPLIT(Table1[[#This Row],[Fuel (no space after comma)]], ","), FuelList_Final_EF!$A$2:$B$65, 2, FALSE))</f>
        <v>64.13</v>
      </c>
      <c r="S9879" s="3">
        <f>Table1[[#This Row],[Generation (TWh)]]*10^9*VLOOKUP(Table1[[#This Row],[Turbine/Engine Technology]],Technology_HR!$A$2:$B$11,2,FALSE)*10^-6</f>
        <v>23326097.4714</v>
      </c>
      <c r="T9879" s="5">
        <f>Table1[[#This Row],[Fuel Consumption (mmBtu)]]*Table1[[#This Row],[Emission Factor (kg CO2/ mmBtu)]]*10^3</f>
        <v>1495902630840.8818</v>
      </c>
      <c r="U9879" s="3">
        <f>Table1[[#This Row],[Emissions (g CO2)]]/(Table1[[#This Row],[Generation (TWh)]]*10^9)</f>
        <v>484.11736999999994</v>
      </c>
    </row>
    <row r="9880" spans="1:21" x14ac:dyDescent="0.35">
      <c r="A9880" t="s">
        <v>2497</v>
      </c>
      <c r="B9880" t="s">
        <v>3243</v>
      </c>
      <c r="C9880" t="str">
        <f>SUBSTITUTE(Table1[[#This Row],[Fuel]],", ",",")</f>
        <v>fossil gas: natural gas,fossil liquids: fuel oil</v>
      </c>
      <c r="D9880" t="s">
        <v>3239</v>
      </c>
      <c r="E9880" t="s">
        <v>3275</v>
      </c>
      <c r="H9880" t="s">
        <v>3438</v>
      </c>
      <c r="I9880">
        <v>577</v>
      </c>
      <c r="J9880" t="s">
        <v>3446</v>
      </c>
      <c r="K9880">
        <v>2003</v>
      </c>
      <c r="L9880" t="s">
        <v>29</v>
      </c>
      <c r="M9880" t="s">
        <v>29</v>
      </c>
      <c r="N9880">
        <v>40.6175</v>
      </c>
      <c r="O9880">
        <v>-75.314700000000002</v>
      </c>
      <c r="P9880" t="s">
        <v>3613</v>
      </c>
      <c r="Q9880" s="3">
        <f>Table1[[#This Row],[Capacity (MW)]]*0.395*8760*10^-6</f>
        <v>1.9965354</v>
      </c>
      <c r="R9880" s="3" cm="1">
        <f t="array" ref="R9880">AVERAGE(VLOOKUP(_xlfn.TEXTSPLIT(Table1[[#This Row],[Fuel (no space after comma)]], ","), FuelList_Final_EF!$A$2:$B$65, 2, FALSE))</f>
        <v>65.583341148886291</v>
      </c>
      <c r="S9880" s="3">
        <f>Table1[[#This Row],[Generation (TWh)]]*10^9*VLOOKUP(Table1[[#This Row],[Turbine/Engine Technology]],Technology_HR!$A$2:$B$11,2,FALSE)*10^-6</f>
        <v>15071845.7346</v>
      </c>
      <c r="T9880" s="5">
        <f>Table1[[#This Row],[Fuel Consumption (mmBtu)]]*Table1[[#This Row],[Emission Factor (kg CO2/ mmBtu)]]*10^3</f>
        <v>988462000555.65845</v>
      </c>
      <c r="U9880" s="3">
        <f>Table1[[#This Row],[Emissions (g CO2)]]/(Table1[[#This Row],[Generation (TWh)]]*10^9)</f>
        <v>495.08864233294258</v>
      </c>
    </row>
    <row r="9881" spans="1:21" x14ac:dyDescent="0.35">
      <c r="A9881" t="s">
        <v>2497</v>
      </c>
      <c r="B9881" t="s">
        <v>3243</v>
      </c>
      <c r="C9881" t="str">
        <f>SUBSTITUTE(Table1[[#This Row],[Fuel]],", ",",")</f>
        <v>fossil gas: natural gas,fossil liquids: fuel oil</v>
      </c>
      <c r="D9881" t="s">
        <v>3239</v>
      </c>
      <c r="E9881" t="s">
        <v>3275</v>
      </c>
      <c r="H9881" t="s">
        <v>3438</v>
      </c>
      <c r="I9881">
        <v>577</v>
      </c>
      <c r="J9881" t="s">
        <v>3446</v>
      </c>
      <c r="K9881">
        <v>2003</v>
      </c>
      <c r="L9881" t="s">
        <v>29</v>
      </c>
      <c r="M9881" t="s">
        <v>29</v>
      </c>
      <c r="N9881">
        <v>40.6175</v>
      </c>
      <c r="O9881">
        <v>-75.314700000000002</v>
      </c>
      <c r="P9881" t="s">
        <v>3613</v>
      </c>
      <c r="Q9881" s="3">
        <f>Table1[[#This Row],[Capacity (MW)]]*0.395*8760*10^-6</f>
        <v>1.9965354</v>
      </c>
      <c r="R9881" s="3" cm="1">
        <f t="array" ref="R9881">AVERAGE(VLOOKUP(_xlfn.TEXTSPLIT(Table1[[#This Row],[Fuel (no space after comma)]], ","), FuelList_Final_EF!$A$2:$B$65, 2, FALSE))</f>
        <v>65.583341148886291</v>
      </c>
      <c r="S9881" s="3">
        <f>Table1[[#This Row],[Generation (TWh)]]*10^9*VLOOKUP(Table1[[#This Row],[Turbine/Engine Technology]],Technology_HR!$A$2:$B$11,2,FALSE)*10^-6</f>
        <v>15071845.7346</v>
      </c>
      <c r="T9881" s="5">
        <f>Table1[[#This Row],[Fuel Consumption (mmBtu)]]*Table1[[#This Row],[Emission Factor (kg CO2/ mmBtu)]]*10^3</f>
        <v>988462000555.65845</v>
      </c>
      <c r="U9881" s="3">
        <f>Table1[[#This Row],[Emissions (g CO2)]]/(Table1[[#This Row],[Generation (TWh)]]*10^9)</f>
        <v>495.08864233294258</v>
      </c>
    </row>
    <row r="9882" spans="1:21" x14ac:dyDescent="0.35">
      <c r="A9882" t="s">
        <v>2498</v>
      </c>
      <c r="B9882" t="s">
        <v>3243</v>
      </c>
      <c r="C9882" t="str">
        <f>SUBSTITUTE(Table1[[#This Row],[Fuel]],", ",",")</f>
        <v>fossil gas: natural gas,fossil liquids: fuel oil</v>
      </c>
      <c r="D9882" t="s">
        <v>3239</v>
      </c>
      <c r="E9882" t="s">
        <v>3275</v>
      </c>
      <c r="H9882" t="s">
        <v>3438</v>
      </c>
      <c r="I9882">
        <v>84</v>
      </c>
      <c r="J9882" t="s">
        <v>3446</v>
      </c>
      <c r="K9882">
        <v>1989</v>
      </c>
      <c r="L9882" t="s">
        <v>29</v>
      </c>
      <c r="M9882" t="s">
        <v>29</v>
      </c>
      <c r="N9882">
        <v>40.746899999999997</v>
      </c>
      <c r="O9882">
        <v>-73.499399999999994</v>
      </c>
      <c r="P9882" t="s">
        <v>3613</v>
      </c>
      <c r="Q9882" s="3">
        <f>Table1[[#This Row],[Capacity (MW)]]*0.395*8760*10^-6</f>
        <v>0.29065679999999999</v>
      </c>
      <c r="R9882" s="3" cm="1">
        <f t="array" ref="R9882">AVERAGE(VLOOKUP(_xlfn.TEXTSPLIT(Table1[[#This Row],[Fuel (no space after comma)]], ","), FuelList_Final_EF!$A$2:$B$65, 2, FALSE))</f>
        <v>65.583341148886291</v>
      </c>
      <c r="S9882" s="3">
        <f>Table1[[#This Row],[Generation (TWh)]]*10^9*VLOOKUP(Table1[[#This Row],[Turbine/Engine Technology]],Technology_HR!$A$2:$B$11,2,FALSE)*10^-6</f>
        <v>2194168.1831999999</v>
      </c>
      <c r="T9882" s="5">
        <f>Table1[[#This Row],[Fuel Consumption (mmBtu)]]*Table1[[#This Row],[Emission Factor (kg CO2/ mmBtu)]]*10^3</f>
        <v>143900880496.83762</v>
      </c>
      <c r="U9882" s="3">
        <f>Table1[[#This Row],[Emissions (g CO2)]]/(Table1[[#This Row],[Generation (TWh)]]*10^9)</f>
        <v>495.08864233294253</v>
      </c>
    </row>
    <row r="9883" spans="1:21" x14ac:dyDescent="0.35">
      <c r="A9883" t="s">
        <v>2498</v>
      </c>
      <c r="B9883" t="s">
        <v>3243</v>
      </c>
      <c r="C9883" t="str">
        <f>SUBSTITUTE(Table1[[#This Row],[Fuel]],", ",",")</f>
        <v>fossil gas: natural gas,fossil liquids: fuel oil</v>
      </c>
      <c r="D9883" t="s">
        <v>3239</v>
      </c>
      <c r="E9883" t="s">
        <v>3275</v>
      </c>
      <c r="H9883" t="s">
        <v>3438</v>
      </c>
      <c r="I9883">
        <v>96</v>
      </c>
      <c r="J9883" t="s">
        <v>3446</v>
      </c>
      <c r="K9883">
        <v>2005</v>
      </c>
      <c r="L9883" t="s">
        <v>29</v>
      </c>
      <c r="M9883" t="s">
        <v>29</v>
      </c>
      <c r="N9883">
        <v>40.746899999999997</v>
      </c>
      <c r="O9883">
        <v>-73.499399999999994</v>
      </c>
      <c r="P9883" t="s">
        <v>3613</v>
      </c>
      <c r="Q9883" s="3">
        <f>Table1[[#This Row],[Capacity (MW)]]*0.395*8760*10^-6</f>
        <v>0.33217920000000001</v>
      </c>
      <c r="R9883" s="3" cm="1">
        <f t="array" ref="R9883">AVERAGE(VLOOKUP(_xlfn.TEXTSPLIT(Table1[[#This Row],[Fuel (no space after comma)]], ","), FuelList_Final_EF!$A$2:$B$65, 2, FALSE))</f>
        <v>65.583341148886291</v>
      </c>
      <c r="S9883" s="3">
        <f>Table1[[#This Row],[Generation (TWh)]]*10^9*VLOOKUP(Table1[[#This Row],[Turbine/Engine Technology]],Technology_HR!$A$2:$B$11,2,FALSE)*10^-6</f>
        <v>2507620.7807999998</v>
      </c>
      <c r="T9883" s="5">
        <f>Table1[[#This Row],[Fuel Consumption (mmBtu)]]*Table1[[#This Row],[Emission Factor (kg CO2/ mmBtu)]]*10^3</f>
        <v>164458149139.24301</v>
      </c>
      <c r="U9883" s="3">
        <f>Table1[[#This Row],[Emissions (g CO2)]]/(Table1[[#This Row],[Generation (TWh)]]*10^9)</f>
        <v>495.08864233294264</v>
      </c>
    </row>
    <row r="9884" spans="1:21" x14ac:dyDescent="0.35">
      <c r="A9884" t="s">
        <v>2498</v>
      </c>
      <c r="B9884" t="s">
        <v>3239</v>
      </c>
      <c r="C9884" t="str">
        <f>SUBSTITUTE(Table1[[#This Row],[Fuel]],", ",",")</f>
        <v>fossil gas: natural gas</v>
      </c>
      <c r="D9884" t="s">
        <v>3239</v>
      </c>
      <c r="H9884" t="s">
        <v>3436</v>
      </c>
      <c r="I9884">
        <v>60</v>
      </c>
      <c r="J9884" t="s">
        <v>3446</v>
      </c>
      <c r="K9884">
        <v>2002</v>
      </c>
      <c r="L9884" t="s">
        <v>29</v>
      </c>
      <c r="M9884" t="s">
        <v>29</v>
      </c>
      <c r="N9884">
        <v>40.746899999999997</v>
      </c>
      <c r="O9884">
        <v>-73.499399999999994</v>
      </c>
      <c r="P9884" t="s">
        <v>3613</v>
      </c>
      <c r="Q9884" s="3">
        <f>Table1[[#This Row],[Capacity (MW)]]*0.395*8760*10^-6</f>
        <v>0.20761200000000002</v>
      </c>
      <c r="R9884" s="3" cm="1">
        <f t="array" ref="R9884">AVERAGE(VLOOKUP(_xlfn.TEXTSPLIT(Table1[[#This Row],[Fuel (no space after comma)]], ","), FuelList_Final_EF!$A$2:$B$65, 2, FALSE))</f>
        <v>53.06</v>
      </c>
      <c r="S9884" s="3">
        <f>Table1[[#This Row],[Generation (TWh)]]*10^9*VLOOKUP(Table1[[#This Row],[Turbine/Engine Technology]],Technology_HR!$A$2:$B$11,2,FALSE)*10^-6</f>
        <v>2285808.1200000006</v>
      </c>
      <c r="T9884" s="5">
        <f>Table1[[#This Row],[Fuel Consumption (mmBtu)]]*Table1[[#This Row],[Emission Factor (kg CO2/ mmBtu)]]*10^3</f>
        <v>121284978847.20004</v>
      </c>
      <c r="U9884" s="3">
        <f>Table1[[#This Row],[Emissions (g CO2)]]/(Table1[[#This Row],[Generation (TWh)]]*10^9)</f>
        <v>584.19060000000013</v>
      </c>
    </row>
    <row r="9885" spans="1:21" x14ac:dyDescent="0.35">
      <c r="A9885" t="s">
        <v>2499</v>
      </c>
      <c r="B9885" t="s">
        <v>3239</v>
      </c>
      <c r="C9885" t="str">
        <f>SUBSTITUTE(Table1[[#This Row],[Fuel]],", ",",")</f>
        <v>fossil gas: natural gas</v>
      </c>
      <c r="D9885" t="s">
        <v>3239</v>
      </c>
      <c r="H9885" t="s">
        <v>3438</v>
      </c>
      <c r="I9885">
        <v>1241</v>
      </c>
      <c r="J9885" t="s">
        <v>3446</v>
      </c>
      <c r="K9885">
        <v>2023</v>
      </c>
      <c r="L9885" t="s">
        <v>29</v>
      </c>
      <c r="M9885" t="s">
        <v>29</v>
      </c>
      <c r="N9885">
        <v>27.794343999999999</v>
      </c>
      <c r="O9885">
        <v>-82.403205999999997</v>
      </c>
      <c r="P9885" t="s">
        <v>3613</v>
      </c>
      <c r="Q9885" s="3">
        <f>Table1[[#This Row],[Capacity (MW)]]*0.395*8760*10^-6</f>
        <v>4.2941082000000002</v>
      </c>
      <c r="R9885" s="3" cm="1">
        <f t="array" ref="R9885">AVERAGE(VLOOKUP(_xlfn.TEXTSPLIT(Table1[[#This Row],[Fuel (no space after comma)]], ","), FuelList_Final_EF!$A$2:$B$65, 2, FALSE))</f>
        <v>53.06</v>
      </c>
      <c r="S9885" s="3">
        <f>Table1[[#This Row],[Generation (TWh)]]*10^9*VLOOKUP(Table1[[#This Row],[Turbine/Engine Technology]],Technology_HR!$A$2:$B$11,2,FALSE)*10^-6</f>
        <v>32416222.801799998</v>
      </c>
      <c r="T9885" s="5">
        <f>Table1[[#This Row],[Fuel Consumption (mmBtu)]]*Table1[[#This Row],[Emission Factor (kg CO2/ mmBtu)]]*10^3</f>
        <v>1720004781863.5081</v>
      </c>
      <c r="U9885" s="3">
        <f>Table1[[#This Row],[Emissions (g CO2)]]/(Table1[[#This Row],[Generation (TWh)]]*10^9)</f>
        <v>400.54993999999999</v>
      </c>
    </row>
    <row r="9886" spans="1:21" x14ac:dyDescent="0.35">
      <c r="A9886" t="s">
        <v>2499</v>
      </c>
      <c r="B9886" t="s">
        <v>3243</v>
      </c>
      <c r="C9886" t="str">
        <f>SUBSTITUTE(Table1[[#This Row],[Fuel]],", ",",")</f>
        <v>fossil gas: natural gas,fossil liquids: fuel oil</v>
      </c>
      <c r="D9886" t="s">
        <v>3239</v>
      </c>
      <c r="E9886" t="s">
        <v>3275</v>
      </c>
      <c r="H9886" t="s">
        <v>3436</v>
      </c>
      <c r="I9886">
        <v>62</v>
      </c>
      <c r="J9886" t="s">
        <v>3446</v>
      </c>
      <c r="K9886">
        <v>2009</v>
      </c>
      <c r="L9886" t="s">
        <v>29</v>
      </c>
      <c r="M9886" t="s">
        <v>29</v>
      </c>
      <c r="N9886">
        <v>27.794343999999999</v>
      </c>
      <c r="O9886">
        <v>-82.403205999999997</v>
      </c>
      <c r="P9886" t="s">
        <v>3613</v>
      </c>
      <c r="Q9886" s="3">
        <f>Table1[[#This Row],[Capacity (MW)]]*0.395*8760*10^-6</f>
        <v>0.21453240000000001</v>
      </c>
      <c r="R9886" s="3" cm="1">
        <f t="array" ref="R9886">AVERAGE(VLOOKUP(_xlfn.TEXTSPLIT(Table1[[#This Row],[Fuel (no space after comma)]], ","), FuelList_Final_EF!$A$2:$B$65, 2, FALSE))</f>
        <v>65.583341148886291</v>
      </c>
      <c r="S9886" s="3">
        <f>Table1[[#This Row],[Generation (TWh)]]*10^9*VLOOKUP(Table1[[#This Row],[Turbine/Engine Technology]],Technology_HR!$A$2:$B$11,2,FALSE)*10^-6</f>
        <v>2362001.7239999999</v>
      </c>
      <c r="T9886" s="5">
        <f>Table1[[#This Row],[Fuel Consumption (mmBtu)]]*Table1[[#This Row],[Emission Factor (kg CO2/ mmBtu)]]*10^3</f>
        <v>154907964859.34955</v>
      </c>
      <c r="U9886" s="3">
        <f>Table1[[#This Row],[Emissions (g CO2)]]/(Table1[[#This Row],[Generation (TWh)]]*10^9)</f>
        <v>722.072586049238</v>
      </c>
    </row>
    <row r="9887" spans="1:21" x14ac:dyDescent="0.35">
      <c r="A9887" t="s">
        <v>2500</v>
      </c>
      <c r="B9887" t="s">
        <v>3239</v>
      </c>
      <c r="C9887" t="str">
        <f>SUBSTITUTE(Table1[[#This Row],[Fuel]],", ",",")</f>
        <v>fossil gas: natural gas</v>
      </c>
      <c r="D9887" t="s">
        <v>3239</v>
      </c>
      <c r="H9887" t="s">
        <v>3440</v>
      </c>
      <c r="I9887">
        <v>114</v>
      </c>
      <c r="J9887" t="s">
        <v>3446</v>
      </c>
      <c r="K9887">
        <v>1972</v>
      </c>
      <c r="L9887" t="s">
        <v>29</v>
      </c>
      <c r="M9887" t="s">
        <v>29</v>
      </c>
      <c r="N9887">
        <v>30.693401999999999</v>
      </c>
      <c r="O9887">
        <v>-91.452028999999996</v>
      </c>
      <c r="P9887" t="s">
        <v>3613</v>
      </c>
      <c r="Q9887" s="3">
        <f>Table1[[#This Row],[Capacity (MW)]]*0.395*8760*10^-6</f>
        <v>0.39446279999999995</v>
      </c>
      <c r="R9887" s="3" cm="1">
        <f t="array" ref="R9887">AVERAGE(VLOOKUP(_xlfn.TEXTSPLIT(Table1[[#This Row],[Fuel (no space after comma)]], ","), FuelList_Final_EF!$A$2:$B$65, 2, FALSE))</f>
        <v>53.06</v>
      </c>
      <c r="S9887" s="3">
        <f>Table1[[#This Row],[Generation (TWh)]]*10^9*VLOOKUP(Table1[[#This Row],[Turbine/Engine Technology]],Technology_HR!$A$2:$B$11,2,FALSE)*10^-6</f>
        <v>4057049.8979999991</v>
      </c>
      <c r="T9887" s="5">
        <f>Table1[[#This Row],[Fuel Consumption (mmBtu)]]*Table1[[#This Row],[Emission Factor (kg CO2/ mmBtu)]]*10^3</f>
        <v>215267067587.87994</v>
      </c>
      <c r="U9887" s="3">
        <f>Table1[[#This Row],[Emissions (g CO2)]]/(Table1[[#This Row],[Generation (TWh)]]*10^9)</f>
        <v>545.72209999999995</v>
      </c>
    </row>
    <row r="9888" spans="1:21" x14ac:dyDescent="0.35">
      <c r="A9888" t="s">
        <v>2500</v>
      </c>
      <c r="B9888" t="s">
        <v>3239</v>
      </c>
      <c r="C9888" t="str">
        <f>SUBSTITUTE(Table1[[#This Row],[Fuel]],", ",",")</f>
        <v>fossil gas: natural gas</v>
      </c>
      <c r="D9888" t="s">
        <v>3239</v>
      </c>
      <c r="H9888" t="s">
        <v>3440</v>
      </c>
      <c r="I9888">
        <v>114</v>
      </c>
      <c r="J9888" t="s">
        <v>3446</v>
      </c>
      <c r="K9888">
        <v>1972</v>
      </c>
      <c r="L9888" t="s">
        <v>29</v>
      </c>
      <c r="M9888" t="s">
        <v>29</v>
      </c>
      <c r="N9888">
        <v>30.693401999999999</v>
      </c>
      <c r="O9888">
        <v>-91.452028999999996</v>
      </c>
      <c r="P9888" t="s">
        <v>3613</v>
      </c>
      <c r="Q9888" s="3">
        <f>Table1[[#This Row],[Capacity (MW)]]*0.395*8760*10^-6</f>
        <v>0.39446279999999995</v>
      </c>
      <c r="R9888" s="3" cm="1">
        <f t="array" ref="R9888">AVERAGE(VLOOKUP(_xlfn.TEXTSPLIT(Table1[[#This Row],[Fuel (no space after comma)]], ","), FuelList_Final_EF!$A$2:$B$65, 2, FALSE))</f>
        <v>53.06</v>
      </c>
      <c r="S9888" s="3">
        <f>Table1[[#This Row],[Generation (TWh)]]*10^9*VLOOKUP(Table1[[#This Row],[Turbine/Engine Technology]],Technology_HR!$A$2:$B$11,2,FALSE)*10^-6</f>
        <v>4057049.8979999991</v>
      </c>
      <c r="T9888" s="5">
        <f>Table1[[#This Row],[Fuel Consumption (mmBtu)]]*Table1[[#This Row],[Emission Factor (kg CO2/ mmBtu)]]*10^3</f>
        <v>215267067587.87994</v>
      </c>
      <c r="U9888" s="3">
        <f>Table1[[#This Row],[Emissions (g CO2)]]/(Table1[[#This Row],[Generation (TWh)]]*10^9)</f>
        <v>545.72209999999995</v>
      </c>
    </row>
    <row r="9889" spans="1:21" x14ac:dyDescent="0.35">
      <c r="A9889" t="s">
        <v>2500</v>
      </c>
      <c r="B9889" t="s">
        <v>3239</v>
      </c>
      <c r="C9889" t="str">
        <f>SUBSTITUTE(Table1[[#This Row],[Fuel]],", ",",")</f>
        <v>fossil gas: natural gas</v>
      </c>
      <c r="D9889" t="s">
        <v>3239</v>
      </c>
      <c r="H9889" t="s">
        <v>3436</v>
      </c>
      <c r="I9889">
        <v>133</v>
      </c>
      <c r="J9889" t="s">
        <v>3446</v>
      </c>
      <c r="K9889">
        <v>2001</v>
      </c>
      <c r="L9889" t="s">
        <v>29</v>
      </c>
      <c r="M9889" t="s">
        <v>29</v>
      </c>
      <c r="N9889">
        <v>30.693401999999999</v>
      </c>
      <c r="O9889">
        <v>-91.452028999999996</v>
      </c>
      <c r="P9889" t="s">
        <v>3613</v>
      </c>
      <c r="Q9889" s="3">
        <f>Table1[[#This Row],[Capacity (MW)]]*0.395*8760*10^-6</f>
        <v>0.46020660000000002</v>
      </c>
      <c r="R9889" s="3" cm="1">
        <f t="array" ref="R9889">AVERAGE(VLOOKUP(_xlfn.TEXTSPLIT(Table1[[#This Row],[Fuel (no space after comma)]], ","), FuelList_Final_EF!$A$2:$B$65, 2, FALSE))</f>
        <v>53.06</v>
      </c>
      <c r="S9889" s="3">
        <f>Table1[[#This Row],[Generation (TWh)]]*10^9*VLOOKUP(Table1[[#This Row],[Turbine/Engine Technology]],Technology_HR!$A$2:$B$11,2,FALSE)*10^-6</f>
        <v>5066874.6660000002</v>
      </c>
      <c r="T9889" s="5">
        <f>Table1[[#This Row],[Fuel Consumption (mmBtu)]]*Table1[[#This Row],[Emission Factor (kg CO2/ mmBtu)]]*10^3</f>
        <v>268848369777.95999</v>
      </c>
      <c r="U9889" s="3">
        <f>Table1[[#This Row],[Emissions (g CO2)]]/(Table1[[#This Row],[Generation (TWh)]]*10^9)</f>
        <v>584.19060000000002</v>
      </c>
    </row>
    <row r="9890" spans="1:21" x14ac:dyDescent="0.35">
      <c r="A9890" t="s">
        <v>2500</v>
      </c>
      <c r="B9890" t="s">
        <v>3239</v>
      </c>
      <c r="C9890" t="str">
        <f>SUBSTITUTE(Table1[[#This Row],[Fuel]],", ",",")</f>
        <v>fossil gas: natural gas</v>
      </c>
      <c r="D9890" t="s">
        <v>3239</v>
      </c>
      <c r="H9890" t="s">
        <v>3436</v>
      </c>
      <c r="I9890">
        <v>133</v>
      </c>
      <c r="J9890" t="s">
        <v>3446</v>
      </c>
      <c r="K9890">
        <v>2001</v>
      </c>
      <c r="L9890" t="s">
        <v>29</v>
      </c>
      <c r="M9890" t="s">
        <v>29</v>
      </c>
      <c r="N9890">
        <v>30.693401999999999</v>
      </c>
      <c r="O9890">
        <v>-91.452028999999996</v>
      </c>
      <c r="P9890" t="s">
        <v>3613</v>
      </c>
      <c r="Q9890" s="3">
        <f>Table1[[#This Row],[Capacity (MW)]]*0.395*8760*10^-6</f>
        <v>0.46020660000000002</v>
      </c>
      <c r="R9890" s="3" cm="1">
        <f t="array" ref="R9890">AVERAGE(VLOOKUP(_xlfn.TEXTSPLIT(Table1[[#This Row],[Fuel (no space after comma)]], ","), FuelList_Final_EF!$A$2:$B$65, 2, FALSE))</f>
        <v>53.06</v>
      </c>
      <c r="S9890" s="3">
        <f>Table1[[#This Row],[Generation (TWh)]]*10^9*VLOOKUP(Table1[[#This Row],[Turbine/Engine Technology]],Technology_HR!$A$2:$B$11,2,FALSE)*10^-6</f>
        <v>5066874.6660000002</v>
      </c>
      <c r="T9890" s="5">
        <f>Table1[[#This Row],[Fuel Consumption (mmBtu)]]*Table1[[#This Row],[Emission Factor (kg CO2/ mmBtu)]]*10^3</f>
        <v>268848369777.95999</v>
      </c>
      <c r="U9890" s="3">
        <f>Table1[[#This Row],[Emissions (g CO2)]]/(Table1[[#This Row],[Generation (TWh)]]*10^9)</f>
        <v>584.19060000000002</v>
      </c>
    </row>
    <row r="9891" spans="1:21" x14ac:dyDescent="0.35">
      <c r="A9891" t="s">
        <v>2500</v>
      </c>
      <c r="B9891" t="s">
        <v>3239</v>
      </c>
      <c r="C9891" t="str">
        <f>SUBSTITUTE(Table1[[#This Row],[Fuel]],", ",",")</f>
        <v>fossil gas: natural gas</v>
      </c>
      <c r="D9891" t="s">
        <v>3239</v>
      </c>
      <c r="H9891" t="s">
        <v>3440</v>
      </c>
      <c r="I9891">
        <v>626</v>
      </c>
      <c r="J9891" t="s">
        <v>3446</v>
      </c>
      <c r="K9891">
        <v>2016</v>
      </c>
      <c r="L9891" t="s">
        <v>29</v>
      </c>
      <c r="M9891" t="s">
        <v>29</v>
      </c>
      <c r="N9891">
        <v>30.728097000000002</v>
      </c>
      <c r="O9891">
        <v>-91.369775000000004</v>
      </c>
      <c r="P9891" t="s">
        <v>3613</v>
      </c>
      <c r="Q9891" s="3">
        <f>Table1[[#This Row],[Capacity (MW)]]*0.395*8760*10^-6</f>
        <v>2.1660851999999999</v>
      </c>
      <c r="R9891" s="3" cm="1">
        <f t="array" ref="R9891">AVERAGE(VLOOKUP(_xlfn.TEXTSPLIT(Table1[[#This Row],[Fuel (no space after comma)]], ","), FuelList_Final_EF!$A$2:$B$65, 2, FALSE))</f>
        <v>53.06</v>
      </c>
      <c r="S9891" s="3">
        <f>Table1[[#This Row],[Generation (TWh)]]*10^9*VLOOKUP(Table1[[#This Row],[Turbine/Engine Technology]],Technology_HR!$A$2:$B$11,2,FALSE)*10^-6</f>
        <v>22278186.281999998</v>
      </c>
      <c r="T9891" s="5">
        <f>Table1[[#This Row],[Fuel Consumption (mmBtu)]]*Table1[[#This Row],[Emission Factor (kg CO2/ mmBtu)]]*10^3</f>
        <v>1182080564122.9199</v>
      </c>
      <c r="U9891" s="3">
        <f>Table1[[#This Row],[Emissions (g CO2)]]/(Table1[[#This Row],[Generation (TWh)]]*10^9)</f>
        <v>545.72209999999995</v>
      </c>
    </row>
    <row r="9892" spans="1:21" x14ac:dyDescent="0.35">
      <c r="A9892" t="s">
        <v>2501</v>
      </c>
      <c r="B9892" t="s">
        <v>3239</v>
      </c>
      <c r="C9892" t="str">
        <f>SUBSTITUTE(Table1[[#This Row],[Fuel]],", ",",")</f>
        <v>fossil gas: natural gas</v>
      </c>
      <c r="D9892" t="s">
        <v>3239</v>
      </c>
      <c r="H9892" t="s">
        <v>3436</v>
      </c>
      <c r="I9892">
        <v>59</v>
      </c>
      <c r="J9892" t="s">
        <v>3446</v>
      </c>
      <c r="K9892">
        <v>2001</v>
      </c>
      <c r="L9892" t="s">
        <v>29</v>
      </c>
      <c r="M9892" t="s">
        <v>29</v>
      </c>
      <c r="N9892">
        <v>38.344099999999997</v>
      </c>
      <c r="O9892">
        <v>-82.593800000000002</v>
      </c>
      <c r="P9892" t="s">
        <v>3613</v>
      </c>
      <c r="Q9892" s="3">
        <f>Table1[[#This Row],[Capacity (MW)]]*0.395*8760*10^-6</f>
        <v>0.20415179999999997</v>
      </c>
      <c r="R9892" s="3" cm="1">
        <f t="array" ref="R9892">AVERAGE(VLOOKUP(_xlfn.TEXTSPLIT(Table1[[#This Row],[Fuel (no space after comma)]], ","), FuelList_Final_EF!$A$2:$B$65, 2, FALSE))</f>
        <v>53.06</v>
      </c>
      <c r="S9892" s="3">
        <f>Table1[[#This Row],[Generation (TWh)]]*10^9*VLOOKUP(Table1[[#This Row],[Turbine/Engine Technology]],Technology_HR!$A$2:$B$11,2,FALSE)*10^-6</f>
        <v>2247711.3179999995</v>
      </c>
      <c r="T9892" s="5">
        <f>Table1[[#This Row],[Fuel Consumption (mmBtu)]]*Table1[[#This Row],[Emission Factor (kg CO2/ mmBtu)]]*10^3</f>
        <v>119263562533.07999</v>
      </c>
      <c r="U9892" s="3">
        <f>Table1[[#This Row],[Emissions (g CO2)]]/(Table1[[#This Row],[Generation (TWh)]]*10^9)</f>
        <v>584.19060000000002</v>
      </c>
    </row>
    <row r="9893" spans="1:21" x14ac:dyDescent="0.35">
      <c r="A9893" t="s">
        <v>2501</v>
      </c>
      <c r="B9893" t="s">
        <v>3239</v>
      </c>
      <c r="C9893" t="str">
        <f>SUBSTITUTE(Table1[[#This Row],[Fuel]],", ",",")</f>
        <v>fossil gas: natural gas</v>
      </c>
      <c r="D9893" t="s">
        <v>3239</v>
      </c>
      <c r="H9893" t="s">
        <v>3436</v>
      </c>
      <c r="I9893">
        <v>59</v>
      </c>
      <c r="J9893" t="s">
        <v>3446</v>
      </c>
      <c r="K9893">
        <v>2001</v>
      </c>
      <c r="L9893" t="s">
        <v>29</v>
      </c>
      <c r="M9893" t="s">
        <v>29</v>
      </c>
      <c r="N9893">
        <v>38.344099999999997</v>
      </c>
      <c r="O9893">
        <v>-82.593800000000002</v>
      </c>
      <c r="P9893" t="s">
        <v>3613</v>
      </c>
      <c r="Q9893" s="3">
        <f>Table1[[#This Row],[Capacity (MW)]]*0.395*8760*10^-6</f>
        <v>0.20415179999999997</v>
      </c>
      <c r="R9893" s="3" cm="1">
        <f t="array" ref="R9893">AVERAGE(VLOOKUP(_xlfn.TEXTSPLIT(Table1[[#This Row],[Fuel (no space after comma)]], ","), FuelList_Final_EF!$A$2:$B$65, 2, FALSE))</f>
        <v>53.06</v>
      </c>
      <c r="S9893" s="3">
        <f>Table1[[#This Row],[Generation (TWh)]]*10^9*VLOOKUP(Table1[[#This Row],[Turbine/Engine Technology]],Technology_HR!$A$2:$B$11,2,FALSE)*10^-6</f>
        <v>2247711.3179999995</v>
      </c>
      <c r="T9893" s="5">
        <f>Table1[[#This Row],[Fuel Consumption (mmBtu)]]*Table1[[#This Row],[Emission Factor (kg CO2/ mmBtu)]]*10^3</f>
        <v>119263562533.07999</v>
      </c>
      <c r="U9893" s="3">
        <f>Table1[[#This Row],[Emissions (g CO2)]]/(Table1[[#This Row],[Generation (TWh)]]*10^9)</f>
        <v>584.19060000000002</v>
      </c>
    </row>
    <row r="9894" spans="1:21" x14ac:dyDescent="0.35">
      <c r="A9894" t="s">
        <v>2501</v>
      </c>
      <c r="B9894" t="s">
        <v>3239</v>
      </c>
      <c r="C9894" t="str">
        <f>SUBSTITUTE(Table1[[#This Row],[Fuel]],", ",",")</f>
        <v>fossil gas: natural gas</v>
      </c>
      <c r="D9894" t="s">
        <v>3239</v>
      </c>
      <c r="H9894" t="s">
        <v>3436</v>
      </c>
      <c r="I9894">
        <v>59</v>
      </c>
      <c r="J9894" t="s">
        <v>3446</v>
      </c>
      <c r="K9894">
        <v>2001</v>
      </c>
      <c r="L9894" t="s">
        <v>29</v>
      </c>
      <c r="M9894" t="s">
        <v>29</v>
      </c>
      <c r="N9894">
        <v>38.344099999999997</v>
      </c>
      <c r="O9894">
        <v>-82.593800000000002</v>
      </c>
      <c r="P9894" t="s">
        <v>3613</v>
      </c>
      <c r="Q9894" s="3">
        <f>Table1[[#This Row],[Capacity (MW)]]*0.395*8760*10^-6</f>
        <v>0.20415179999999997</v>
      </c>
      <c r="R9894" s="3" cm="1">
        <f t="array" ref="R9894">AVERAGE(VLOOKUP(_xlfn.TEXTSPLIT(Table1[[#This Row],[Fuel (no space after comma)]], ","), FuelList_Final_EF!$A$2:$B$65, 2, FALSE))</f>
        <v>53.06</v>
      </c>
      <c r="S9894" s="3">
        <f>Table1[[#This Row],[Generation (TWh)]]*10^9*VLOOKUP(Table1[[#This Row],[Turbine/Engine Technology]],Technology_HR!$A$2:$B$11,2,FALSE)*10^-6</f>
        <v>2247711.3179999995</v>
      </c>
      <c r="T9894" s="5">
        <f>Table1[[#This Row],[Fuel Consumption (mmBtu)]]*Table1[[#This Row],[Emission Factor (kg CO2/ mmBtu)]]*10^3</f>
        <v>119263562533.07999</v>
      </c>
      <c r="U9894" s="3">
        <f>Table1[[#This Row],[Emissions (g CO2)]]/(Table1[[#This Row],[Generation (TWh)]]*10^9)</f>
        <v>584.19060000000002</v>
      </c>
    </row>
    <row r="9895" spans="1:21" x14ac:dyDescent="0.35">
      <c r="A9895" t="s">
        <v>2501</v>
      </c>
      <c r="B9895" t="s">
        <v>3239</v>
      </c>
      <c r="C9895" t="str">
        <f>SUBSTITUTE(Table1[[#This Row],[Fuel]],", ",",")</f>
        <v>fossil gas: natural gas</v>
      </c>
      <c r="D9895" t="s">
        <v>3239</v>
      </c>
      <c r="H9895" t="s">
        <v>3436</v>
      </c>
      <c r="I9895">
        <v>59</v>
      </c>
      <c r="J9895" t="s">
        <v>3446</v>
      </c>
      <c r="K9895">
        <v>2001</v>
      </c>
      <c r="L9895" t="s">
        <v>29</v>
      </c>
      <c r="M9895" t="s">
        <v>29</v>
      </c>
      <c r="N9895">
        <v>38.344099999999997</v>
      </c>
      <c r="O9895">
        <v>-82.593800000000002</v>
      </c>
      <c r="P9895" t="s">
        <v>3613</v>
      </c>
      <c r="Q9895" s="3">
        <f>Table1[[#This Row],[Capacity (MW)]]*0.395*8760*10^-6</f>
        <v>0.20415179999999997</v>
      </c>
      <c r="R9895" s="3" cm="1">
        <f t="array" ref="R9895">AVERAGE(VLOOKUP(_xlfn.TEXTSPLIT(Table1[[#This Row],[Fuel (no space after comma)]], ","), FuelList_Final_EF!$A$2:$B$65, 2, FALSE))</f>
        <v>53.06</v>
      </c>
      <c r="S9895" s="3">
        <f>Table1[[#This Row],[Generation (TWh)]]*10^9*VLOOKUP(Table1[[#This Row],[Turbine/Engine Technology]],Technology_HR!$A$2:$B$11,2,FALSE)*10^-6</f>
        <v>2247711.3179999995</v>
      </c>
      <c r="T9895" s="5">
        <f>Table1[[#This Row],[Fuel Consumption (mmBtu)]]*Table1[[#This Row],[Emission Factor (kg CO2/ mmBtu)]]*10^3</f>
        <v>119263562533.07999</v>
      </c>
      <c r="U9895" s="3">
        <f>Table1[[#This Row],[Emissions (g CO2)]]/(Table1[[#This Row],[Generation (TWh)]]*10^9)</f>
        <v>584.19060000000002</v>
      </c>
    </row>
    <row r="9896" spans="1:21" x14ac:dyDescent="0.35">
      <c r="A9896" t="s">
        <v>2501</v>
      </c>
      <c r="B9896" t="s">
        <v>3239</v>
      </c>
      <c r="C9896" t="str">
        <f>SUBSTITUTE(Table1[[#This Row],[Fuel]],", ",",")</f>
        <v>fossil gas: natural gas</v>
      </c>
      <c r="D9896" t="s">
        <v>3239</v>
      </c>
      <c r="H9896" t="s">
        <v>3436</v>
      </c>
      <c r="I9896">
        <v>59</v>
      </c>
      <c r="J9896" t="s">
        <v>3446</v>
      </c>
      <c r="K9896">
        <v>2001</v>
      </c>
      <c r="L9896" t="s">
        <v>29</v>
      </c>
      <c r="M9896" t="s">
        <v>29</v>
      </c>
      <c r="N9896">
        <v>38.344099999999997</v>
      </c>
      <c r="O9896">
        <v>-82.593800000000002</v>
      </c>
      <c r="P9896" t="s">
        <v>3613</v>
      </c>
      <c r="Q9896" s="3">
        <f>Table1[[#This Row],[Capacity (MW)]]*0.395*8760*10^-6</f>
        <v>0.20415179999999997</v>
      </c>
      <c r="R9896" s="3" cm="1">
        <f t="array" ref="R9896">AVERAGE(VLOOKUP(_xlfn.TEXTSPLIT(Table1[[#This Row],[Fuel (no space after comma)]], ","), FuelList_Final_EF!$A$2:$B$65, 2, FALSE))</f>
        <v>53.06</v>
      </c>
      <c r="S9896" s="3">
        <f>Table1[[#This Row],[Generation (TWh)]]*10^9*VLOOKUP(Table1[[#This Row],[Turbine/Engine Technology]],Technology_HR!$A$2:$B$11,2,FALSE)*10^-6</f>
        <v>2247711.3179999995</v>
      </c>
      <c r="T9896" s="5">
        <f>Table1[[#This Row],[Fuel Consumption (mmBtu)]]*Table1[[#This Row],[Emission Factor (kg CO2/ mmBtu)]]*10^3</f>
        <v>119263562533.07999</v>
      </c>
      <c r="U9896" s="3">
        <f>Table1[[#This Row],[Emissions (g CO2)]]/(Table1[[#This Row],[Generation (TWh)]]*10^9)</f>
        <v>584.19060000000002</v>
      </c>
    </row>
    <row r="9897" spans="1:21" x14ac:dyDescent="0.35">
      <c r="A9897" t="s">
        <v>2501</v>
      </c>
      <c r="B9897" t="s">
        <v>3239</v>
      </c>
      <c r="C9897" t="str">
        <f>SUBSTITUTE(Table1[[#This Row],[Fuel]],", ",",")</f>
        <v>fossil gas: natural gas</v>
      </c>
      <c r="D9897" t="s">
        <v>3239</v>
      </c>
      <c r="H9897" t="s">
        <v>3436</v>
      </c>
      <c r="I9897">
        <v>59</v>
      </c>
      <c r="J9897" t="s">
        <v>3446</v>
      </c>
      <c r="K9897">
        <v>2001</v>
      </c>
      <c r="L9897" t="s">
        <v>29</v>
      </c>
      <c r="M9897" t="s">
        <v>29</v>
      </c>
      <c r="N9897">
        <v>38.344099999999997</v>
      </c>
      <c r="O9897">
        <v>-82.593800000000002</v>
      </c>
      <c r="P9897" t="s">
        <v>3613</v>
      </c>
      <c r="Q9897" s="3">
        <f>Table1[[#This Row],[Capacity (MW)]]*0.395*8760*10^-6</f>
        <v>0.20415179999999997</v>
      </c>
      <c r="R9897" s="3" cm="1">
        <f t="array" ref="R9897">AVERAGE(VLOOKUP(_xlfn.TEXTSPLIT(Table1[[#This Row],[Fuel (no space after comma)]], ","), FuelList_Final_EF!$A$2:$B$65, 2, FALSE))</f>
        <v>53.06</v>
      </c>
      <c r="S9897" s="3">
        <f>Table1[[#This Row],[Generation (TWh)]]*10^9*VLOOKUP(Table1[[#This Row],[Turbine/Engine Technology]],Technology_HR!$A$2:$B$11,2,FALSE)*10^-6</f>
        <v>2247711.3179999995</v>
      </c>
      <c r="T9897" s="5">
        <f>Table1[[#This Row],[Fuel Consumption (mmBtu)]]*Table1[[#This Row],[Emission Factor (kg CO2/ mmBtu)]]*10^3</f>
        <v>119263562533.07999</v>
      </c>
      <c r="U9897" s="3">
        <f>Table1[[#This Row],[Emissions (g CO2)]]/(Table1[[#This Row],[Generation (TWh)]]*10^9)</f>
        <v>584.19060000000002</v>
      </c>
    </row>
    <row r="9898" spans="1:21" x14ac:dyDescent="0.35">
      <c r="A9898" t="s">
        <v>2502</v>
      </c>
      <c r="B9898" t="s">
        <v>3239</v>
      </c>
      <c r="C9898" t="str">
        <f>SUBSTITUTE(Table1[[#This Row],[Fuel]],", ",",")</f>
        <v>fossil gas: natural gas</v>
      </c>
      <c r="D9898" t="s">
        <v>3239</v>
      </c>
      <c r="H9898" t="s">
        <v>3440</v>
      </c>
      <c r="I9898">
        <v>280.5</v>
      </c>
      <c r="J9898" t="s">
        <v>3446</v>
      </c>
      <c r="K9898">
        <v>2016</v>
      </c>
      <c r="L9898" t="s">
        <v>29</v>
      </c>
      <c r="M9898" t="s">
        <v>29</v>
      </c>
      <c r="N9898">
        <v>38.171132999999998</v>
      </c>
      <c r="O9898">
        <v>-82.618458000000004</v>
      </c>
      <c r="P9898" t="s">
        <v>3613</v>
      </c>
      <c r="Q9898" s="3">
        <f>Table1[[#This Row],[Capacity (MW)]]*0.395*8760*10^-6</f>
        <v>0.9705860999999999</v>
      </c>
      <c r="R9898" s="3" cm="1">
        <f t="array" ref="R9898">AVERAGE(VLOOKUP(_xlfn.TEXTSPLIT(Table1[[#This Row],[Fuel (no space after comma)]], ","), FuelList_Final_EF!$A$2:$B$65, 2, FALSE))</f>
        <v>53.06</v>
      </c>
      <c r="S9898" s="3">
        <f>Table1[[#This Row],[Generation (TWh)]]*10^9*VLOOKUP(Table1[[#This Row],[Turbine/Engine Technology]],Technology_HR!$A$2:$B$11,2,FALSE)*10^-6</f>
        <v>9982478.0384999979</v>
      </c>
      <c r="T9898" s="5">
        <f>Table1[[#This Row],[Fuel Consumption (mmBtu)]]*Table1[[#This Row],[Emission Factor (kg CO2/ mmBtu)]]*10^3</f>
        <v>529670284722.80994</v>
      </c>
      <c r="U9898" s="3">
        <f>Table1[[#This Row],[Emissions (g CO2)]]/(Table1[[#This Row],[Generation (TWh)]]*10^9)</f>
        <v>545.72209999999995</v>
      </c>
    </row>
    <row r="9899" spans="1:21" x14ac:dyDescent="0.35">
      <c r="A9899" t="s">
        <v>2503</v>
      </c>
      <c r="B9899" t="s">
        <v>3239</v>
      </c>
      <c r="C9899" t="str">
        <f>SUBSTITUTE(Table1[[#This Row],[Fuel]],", ",",")</f>
        <v>fossil gas: natural gas</v>
      </c>
      <c r="D9899" t="s">
        <v>3239</v>
      </c>
      <c r="H9899" t="s">
        <v>3438</v>
      </c>
      <c r="I9899">
        <v>525</v>
      </c>
      <c r="J9899" t="s">
        <v>3446</v>
      </c>
      <c r="K9899">
        <v>2019</v>
      </c>
      <c r="L9899" t="s">
        <v>29</v>
      </c>
      <c r="M9899" t="s">
        <v>29</v>
      </c>
      <c r="N9899">
        <v>40.268521999999997</v>
      </c>
      <c r="O9899">
        <v>-75.799670000000006</v>
      </c>
      <c r="P9899" t="s">
        <v>3613</v>
      </c>
      <c r="Q9899" s="3">
        <f>Table1[[#This Row],[Capacity (MW)]]*0.395*8760*10^-6</f>
        <v>1.816605</v>
      </c>
      <c r="R9899" s="3" cm="1">
        <f t="array" ref="R9899">AVERAGE(VLOOKUP(_xlfn.TEXTSPLIT(Table1[[#This Row],[Fuel (no space after comma)]], ","), FuelList_Final_EF!$A$2:$B$65, 2, FALSE))</f>
        <v>53.06</v>
      </c>
      <c r="S9899" s="3">
        <f>Table1[[#This Row],[Generation (TWh)]]*10^9*VLOOKUP(Table1[[#This Row],[Turbine/Engine Technology]],Technology_HR!$A$2:$B$11,2,FALSE)*10^-6</f>
        <v>13713551.145</v>
      </c>
      <c r="T9899" s="5">
        <f>Table1[[#This Row],[Fuel Consumption (mmBtu)]]*Table1[[#This Row],[Emission Factor (kg CO2/ mmBtu)]]*10^3</f>
        <v>727641023753.70007</v>
      </c>
      <c r="U9899" s="3">
        <f>Table1[[#This Row],[Emissions (g CO2)]]/(Table1[[#This Row],[Generation (TWh)]]*10^9)</f>
        <v>400.54994000000005</v>
      </c>
    </row>
    <row r="9900" spans="1:21" x14ac:dyDescent="0.35">
      <c r="A9900" t="s">
        <v>2443</v>
      </c>
      <c r="B9900" t="s">
        <v>3239</v>
      </c>
      <c r="C9900" t="str">
        <f>SUBSTITUTE(Table1[[#This Row],[Fuel]],", ",",")</f>
        <v>fossil gas: natural gas</v>
      </c>
      <c r="D9900" t="s">
        <v>3239</v>
      </c>
      <c r="H9900" t="s">
        <v>3436</v>
      </c>
      <c r="I9900">
        <v>238</v>
      </c>
      <c r="J9900" t="s">
        <v>3446</v>
      </c>
      <c r="K9900">
        <v>2018</v>
      </c>
      <c r="L9900" t="s">
        <v>29</v>
      </c>
      <c r="M9900">
        <v>2058</v>
      </c>
      <c r="N9900">
        <v>44.810696999999998</v>
      </c>
      <c r="O9900">
        <v>-93.249092000000005</v>
      </c>
      <c r="P9900" t="s">
        <v>3613</v>
      </c>
      <c r="Q9900" s="3">
        <f>Table1[[#This Row],[Capacity (MW)]]*0.395*8760*10^-6</f>
        <v>0.82352760000000003</v>
      </c>
      <c r="R9900" s="3" cm="1">
        <f t="array" ref="R9900">AVERAGE(VLOOKUP(_xlfn.TEXTSPLIT(Table1[[#This Row],[Fuel (no space after comma)]], ","), FuelList_Final_EF!$A$2:$B$65, 2, FALSE))</f>
        <v>53.06</v>
      </c>
      <c r="S9900" s="3">
        <f>Table1[[#This Row],[Generation (TWh)]]*10^9*VLOOKUP(Table1[[#This Row],[Turbine/Engine Technology]],Technology_HR!$A$2:$B$11,2,FALSE)*10^-6</f>
        <v>9067038.8760000002</v>
      </c>
      <c r="T9900" s="5">
        <f>Table1[[#This Row],[Fuel Consumption (mmBtu)]]*Table1[[#This Row],[Emission Factor (kg CO2/ mmBtu)]]*10^3</f>
        <v>481097082760.56006</v>
      </c>
      <c r="U9900" s="3">
        <f>Table1[[#This Row],[Emissions (g CO2)]]/(Table1[[#This Row],[Generation (TWh)]]*10^9)</f>
        <v>584.19060000000002</v>
      </c>
    </row>
    <row r="9901" spans="1:21" x14ac:dyDescent="0.35">
      <c r="A9901" t="s">
        <v>2443</v>
      </c>
      <c r="B9901" t="s">
        <v>3239</v>
      </c>
      <c r="C9901" t="str">
        <f>SUBSTITUTE(Table1[[#This Row],[Fuel]],", ",",")</f>
        <v>fossil gas: natural gas</v>
      </c>
      <c r="D9901" t="s">
        <v>3239</v>
      </c>
      <c r="H9901" t="s">
        <v>3438</v>
      </c>
      <c r="I9901">
        <v>325</v>
      </c>
      <c r="J9901" t="s">
        <v>3446</v>
      </c>
      <c r="K9901">
        <v>2002</v>
      </c>
      <c r="L9901" t="s">
        <v>29</v>
      </c>
      <c r="M9901">
        <v>2031</v>
      </c>
      <c r="N9901">
        <v>44.810696999999998</v>
      </c>
      <c r="O9901">
        <v>-93.249092000000005</v>
      </c>
      <c r="P9901" t="s">
        <v>3613</v>
      </c>
      <c r="Q9901" s="3">
        <f>Table1[[#This Row],[Capacity (MW)]]*0.395*8760*10^-6</f>
        <v>1.124565</v>
      </c>
      <c r="R9901" s="3" cm="1">
        <f t="array" ref="R9901">AVERAGE(VLOOKUP(_xlfn.TEXTSPLIT(Table1[[#This Row],[Fuel (no space after comma)]], ","), FuelList_Final_EF!$A$2:$B$65, 2, FALSE))</f>
        <v>53.06</v>
      </c>
      <c r="S9901" s="3">
        <f>Table1[[#This Row],[Generation (TWh)]]*10^9*VLOOKUP(Table1[[#This Row],[Turbine/Engine Technology]],Technology_HR!$A$2:$B$11,2,FALSE)*10^-6</f>
        <v>8489341.1850000005</v>
      </c>
      <c r="T9901" s="5">
        <f>Table1[[#This Row],[Fuel Consumption (mmBtu)]]*Table1[[#This Row],[Emission Factor (kg CO2/ mmBtu)]]*10^3</f>
        <v>450444443276.10004</v>
      </c>
      <c r="U9901" s="3">
        <f>Table1[[#This Row],[Emissions (g CO2)]]/(Table1[[#This Row],[Generation (TWh)]]*10^9)</f>
        <v>400.54994000000005</v>
      </c>
    </row>
    <row r="9902" spans="1:21" x14ac:dyDescent="0.35">
      <c r="A9902" t="s">
        <v>2504</v>
      </c>
      <c r="B9902" t="s">
        <v>3297</v>
      </c>
      <c r="C9902" t="str">
        <f>SUBSTITUTE(Table1[[#This Row],[Fuel]],", ",",")</f>
        <v>fossil gas: natural gas,fossil gas: unknown</v>
      </c>
      <c r="D9902" t="s">
        <v>3239</v>
      </c>
      <c r="E9902" t="s">
        <v>3245</v>
      </c>
      <c r="H9902" t="s">
        <v>3436</v>
      </c>
      <c r="I9902">
        <v>127</v>
      </c>
      <c r="J9902" t="s">
        <v>3446</v>
      </c>
      <c r="K9902">
        <v>1999</v>
      </c>
      <c r="L9902" t="s">
        <v>29</v>
      </c>
      <c r="M9902" t="s">
        <v>29</v>
      </c>
      <c r="N9902">
        <v>35.695700000000002</v>
      </c>
      <c r="O9902">
        <v>-101.36</v>
      </c>
      <c r="P9902" t="s">
        <v>3613</v>
      </c>
      <c r="Q9902" s="3">
        <f>Table1[[#This Row],[Capacity (MW)]]*0.395*8760*10^-6</f>
        <v>0.43944539999999993</v>
      </c>
      <c r="R9902" s="3" cm="1">
        <f t="array" ref="R9902">AVERAGE(VLOOKUP(_xlfn.TEXTSPLIT(Table1[[#This Row],[Fuel (no space after comma)]], ","), FuelList_Final_EF!$A$2:$B$65, 2, FALSE))</f>
        <v>56.689581971533997</v>
      </c>
      <c r="S9902" s="3">
        <f>Table1[[#This Row],[Generation (TWh)]]*10^9*VLOOKUP(Table1[[#This Row],[Turbine/Engine Technology]],Technology_HR!$A$2:$B$11,2,FALSE)*10^-6</f>
        <v>4838293.8539999984</v>
      </c>
      <c r="T9902" s="5">
        <f>Table1[[#This Row],[Fuel Consumption (mmBtu)]]*Table1[[#This Row],[Emission Factor (kg CO2/ mmBtu)]]*10^3</f>
        <v>274280856038.70206</v>
      </c>
      <c r="U9902" s="3">
        <f>Table1[[#This Row],[Emissions (g CO2)]]/(Table1[[#This Row],[Generation (TWh)]]*10^9)</f>
        <v>624.15229750658921</v>
      </c>
    </row>
    <row r="9903" spans="1:21" x14ac:dyDescent="0.35">
      <c r="A9903" t="s">
        <v>2504</v>
      </c>
      <c r="B9903" t="s">
        <v>3297</v>
      </c>
      <c r="C9903" t="str">
        <f>SUBSTITUTE(Table1[[#This Row],[Fuel]],", ",",")</f>
        <v>fossil gas: natural gas,fossil gas: unknown</v>
      </c>
      <c r="D9903" t="s">
        <v>3239</v>
      </c>
      <c r="E9903" t="s">
        <v>3245</v>
      </c>
      <c r="H9903" t="s">
        <v>3436</v>
      </c>
      <c r="I9903">
        <v>117</v>
      </c>
      <c r="J9903" t="s">
        <v>3446</v>
      </c>
      <c r="K9903">
        <v>2005</v>
      </c>
      <c r="L9903" t="s">
        <v>29</v>
      </c>
      <c r="M9903" t="s">
        <v>29</v>
      </c>
      <c r="N9903">
        <v>35.695700000000002</v>
      </c>
      <c r="O9903">
        <v>-101.36</v>
      </c>
      <c r="P9903" t="s">
        <v>3613</v>
      </c>
      <c r="Q9903" s="3">
        <f>Table1[[#This Row],[Capacity (MW)]]*0.395*8760*10^-6</f>
        <v>0.40484340000000002</v>
      </c>
      <c r="R9903" s="3" cm="1">
        <f t="array" ref="R9903">AVERAGE(VLOOKUP(_xlfn.TEXTSPLIT(Table1[[#This Row],[Fuel (no space after comma)]], ","), FuelList_Final_EF!$A$2:$B$65, 2, FALSE))</f>
        <v>56.689581971533997</v>
      </c>
      <c r="S9903" s="3">
        <f>Table1[[#This Row],[Generation (TWh)]]*10^9*VLOOKUP(Table1[[#This Row],[Turbine/Engine Technology]],Technology_HR!$A$2:$B$11,2,FALSE)*10^-6</f>
        <v>4457325.8339999998</v>
      </c>
      <c r="T9903" s="5">
        <f>Table1[[#This Row],[Fuel Consumption (mmBtu)]]*Table1[[#This Row],[Emission Factor (kg CO2/ mmBtu)]]*10^3</f>
        <v>252683938240.37912</v>
      </c>
      <c r="U9903" s="3">
        <f>Table1[[#This Row],[Emissions (g CO2)]]/(Table1[[#This Row],[Generation (TWh)]]*10^9)</f>
        <v>624.15229750658921</v>
      </c>
    </row>
    <row r="9904" spans="1:21" x14ac:dyDescent="0.35">
      <c r="A9904" t="s">
        <v>2505</v>
      </c>
      <c r="B9904" t="s">
        <v>3239</v>
      </c>
      <c r="C9904" t="str">
        <f>SUBSTITUTE(Table1[[#This Row],[Fuel]],", ",",")</f>
        <v>fossil gas: natural gas</v>
      </c>
      <c r="D9904" t="s">
        <v>3239</v>
      </c>
      <c r="H9904" t="s">
        <v>3436</v>
      </c>
      <c r="I9904">
        <v>61</v>
      </c>
      <c r="J9904" t="s">
        <v>3446</v>
      </c>
      <c r="K9904">
        <v>2008</v>
      </c>
      <c r="L9904" t="s">
        <v>29</v>
      </c>
      <c r="M9904" t="s">
        <v>29</v>
      </c>
      <c r="N9904">
        <v>35.036099999999998</v>
      </c>
      <c r="O9904">
        <v>-114.15940000000001</v>
      </c>
      <c r="P9904" t="s">
        <v>3613</v>
      </c>
      <c r="Q9904" s="3">
        <f>Table1[[#This Row],[Capacity (MW)]]*0.395*8760*10^-6</f>
        <v>0.21107220000000002</v>
      </c>
      <c r="R9904" s="3" cm="1">
        <f t="array" ref="R9904">AVERAGE(VLOOKUP(_xlfn.TEXTSPLIT(Table1[[#This Row],[Fuel (no space after comma)]], ","), FuelList_Final_EF!$A$2:$B$65, 2, FALSE))</f>
        <v>53.06</v>
      </c>
      <c r="S9904" s="3">
        <f>Table1[[#This Row],[Generation (TWh)]]*10^9*VLOOKUP(Table1[[#This Row],[Turbine/Engine Technology]],Technology_HR!$A$2:$B$11,2,FALSE)*10^-6</f>
        <v>2323904.9220000003</v>
      </c>
      <c r="T9904" s="5">
        <f>Table1[[#This Row],[Fuel Consumption (mmBtu)]]*Table1[[#This Row],[Emission Factor (kg CO2/ mmBtu)]]*10^3</f>
        <v>123306395161.32002</v>
      </c>
      <c r="U9904" s="3">
        <f>Table1[[#This Row],[Emissions (g CO2)]]/(Table1[[#This Row],[Generation (TWh)]]*10^9)</f>
        <v>584.19060000000002</v>
      </c>
    </row>
    <row r="9905" spans="1:21" x14ac:dyDescent="0.35">
      <c r="A9905" t="s">
        <v>2505</v>
      </c>
      <c r="B9905" t="s">
        <v>3239</v>
      </c>
      <c r="C9905" t="str">
        <f>SUBSTITUTE(Table1[[#This Row],[Fuel]],", ",",")</f>
        <v>fossil gas: natural gas</v>
      </c>
      <c r="D9905" t="s">
        <v>3239</v>
      </c>
      <c r="H9905" t="s">
        <v>3436</v>
      </c>
      <c r="I9905">
        <v>61</v>
      </c>
      <c r="J9905" t="s">
        <v>3446</v>
      </c>
      <c r="K9905">
        <v>2008</v>
      </c>
      <c r="L9905" t="s">
        <v>29</v>
      </c>
      <c r="M9905" t="s">
        <v>29</v>
      </c>
      <c r="N9905">
        <v>35.036099999999998</v>
      </c>
      <c r="O9905">
        <v>-114.15940000000001</v>
      </c>
      <c r="P9905" t="s">
        <v>3613</v>
      </c>
      <c r="Q9905" s="3">
        <f>Table1[[#This Row],[Capacity (MW)]]*0.395*8760*10^-6</f>
        <v>0.21107220000000002</v>
      </c>
      <c r="R9905" s="3" cm="1">
        <f t="array" ref="R9905">AVERAGE(VLOOKUP(_xlfn.TEXTSPLIT(Table1[[#This Row],[Fuel (no space after comma)]], ","), FuelList_Final_EF!$A$2:$B$65, 2, FALSE))</f>
        <v>53.06</v>
      </c>
      <c r="S9905" s="3">
        <f>Table1[[#This Row],[Generation (TWh)]]*10^9*VLOOKUP(Table1[[#This Row],[Turbine/Engine Technology]],Technology_HR!$A$2:$B$11,2,FALSE)*10^-6</f>
        <v>2323904.9220000003</v>
      </c>
      <c r="T9905" s="5">
        <f>Table1[[#This Row],[Fuel Consumption (mmBtu)]]*Table1[[#This Row],[Emission Factor (kg CO2/ mmBtu)]]*10^3</f>
        <v>123306395161.32002</v>
      </c>
      <c r="U9905" s="3">
        <f>Table1[[#This Row],[Emissions (g CO2)]]/(Table1[[#This Row],[Generation (TWh)]]*10^9)</f>
        <v>584.19060000000002</v>
      </c>
    </row>
    <row r="9906" spans="1:21" x14ac:dyDescent="0.35">
      <c r="A9906" t="s">
        <v>2505</v>
      </c>
      <c r="B9906" t="s">
        <v>3239</v>
      </c>
      <c r="C9906" t="str">
        <f>SUBSTITUTE(Table1[[#This Row],[Fuel]],", ",",")</f>
        <v>fossil gas: natural gas</v>
      </c>
      <c r="D9906" t="s">
        <v>3239</v>
      </c>
      <c r="H9906" t="s">
        <v>3436</v>
      </c>
      <c r="I9906">
        <v>50</v>
      </c>
      <c r="J9906" t="s">
        <v>3450</v>
      </c>
      <c r="K9906">
        <v>2028</v>
      </c>
      <c r="L9906" t="s">
        <v>29</v>
      </c>
      <c r="M9906" t="s">
        <v>29</v>
      </c>
      <c r="N9906">
        <v>35.036099999999998</v>
      </c>
      <c r="O9906">
        <v>-114.15940000000001</v>
      </c>
      <c r="P9906" t="s">
        <v>3613</v>
      </c>
      <c r="Q9906" s="3">
        <f>Table1[[#This Row],[Capacity (MW)]]*0.395*8760*10^-6</f>
        <v>0.17301</v>
      </c>
      <c r="R9906" s="3" cm="1">
        <f t="array" ref="R9906">AVERAGE(VLOOKUP(_xlfn.TEXTSPLIT(Table1[[#This Row],[Fuel (no space after comma)]], ","), FuelList_Final_EF!$A$2:$B$65, 2, FALSE))</f>
        <v>53.06</v>
      </c>
      <c r="S9906" s="3">
        <f>Table1[[#This Row],[Generation (TWh)]]*10^9*VLOOKUP(Table1[[#This Row],[Turbine/Engine Technology]],Technology_HR!$A$2:$B$11,2,FALSE)*10^-6</f>
        <v>1904840.0999999999</v>
      </c>
      <c r="T9906" s="5">
        <f>Table1[[#This Row],[Fuel Consumption (mmBtu)]]*Table1[[#This Row],[Emission Factor (kg CO2/ mmBtu)]]*10^3</f>
        <v>101070815706</v>
      </c>
      <c r="U9906" s="3">
        <f>Table1[[#This Row],[Emissions (g CO2)]]/(Table1[[#This Row],[Generation (TWh)]]*10^9)</f>
        <v>584.19060000000002</v>
      </c>
    </row>
    <row r="9907" spans="1:21" x14ac:dyDescent="0.35">
      <c r="A9907" t="s">
        <v>2505</v>
      </c>
      <c r="B9907" t="s">
        <v>3239</v>
      </c>
      <c r="C9907" t="str">
        <f>SUBSTITUTE(Table1[[#This Row],[Fuel]],", ",",")</f>
        <v>fossil gas: natural gas</v>
      </c>
      <c r="D9907" t="s">
        <v>3239</v>
      </c>
      <c r="H9907" t="s">
        <v>3436</v>
      </c>
      <c r="I9907">
        <v>50</v>
      </c>
      <c r="J9907" t="s">
        <v>3450</v>
      </c>
      <c r="K9907">
        <v>2028</v>
      </c>
      <c r="L9907" t="s">
        <v>29</v>
      </c>
      <c r="M9907" t="s">
        <v>29</v>
      </c>
      <c r="N9907">
        <v>35.036099999999998</v>
      </c>
      <c r="O9907">
        <v>-114.15940000000001</v>
      </c>
      <c r="P9907" t="s">
        <v>3613</v>
      </c>
      <c r="Q9907" s="3">
        <f>Table1[[#This Row],[Capacity (MW)]]*0.395*8760*10^-6</f>
        <v>0.17301</v>
      </c>
      <c r="R9907" s="3" cm="1">
        <f t="array" ref="R9907">AVERAGE(VLOOKUP(_xlfn.TEXTSPLIT(Table1[[#This Row],[Fuel (no space after comma)]], ","), FuelList_Final_EF!$A$2:$B$65, 2, FALSE))</f>
        <v>53.06</v>
      </c>
      <c r="S9907" s="3">
        <f>Table1[[#This Row],[Generation (TWh)]]*10^9*VLOOKUP(Table1[[#This Row],[Turbine/Engine Technology]],Technology_HR!$A$2:$B$11,2,FALSE)*10^-6</f>
        <v>1904840.0999999999</v>
      </c>
      <c r="T9907" s="5">
        <f>Table1[[#This Row],[Fuel Consumption (mmBtu)]]*Table1[[#This Row],[Emission Factor (kg CO2/ mmBtu)]]*10^3</f>
        <v>101070815706</v>
      </c>
      <c r="U9907" s="3">
        <f>Table1[[#This Row],[Emissions (g CO2)]]/(Table1[[#This Row],[Generation (TWh)]]*10^9)</f>
        <v>584.19060000000002</v>
      </c>
    </row>
    <row r="9908" spans="1:21" x14ac:dyDescent="0.35">
      <c r="A9908" t="s">
        <v>2505</v>
      </c>
      <c r="B9908" t="s">
        <v>3239</v>
      </c>
      <c r="C9908" t="str">
        <f>SUBSTITUTE(Table1[[#This Row],[Fuel]],", ",",")</f>
        <v>fossil gas: natural gas</v>
      </c>
      <c r="D9908" t="s">
        <v>3239</v>
      </c>
      <c r="H9908" t="s">
        <v>3436</v>
      </c>
      <c r="I9908">
        <v>50</v>
      </c>
      <c r="J9908" t="s">
        <v>3450</v>
      </c>
      <c r="K9908">
        <v>2028</v>
      </c>
      <c r="L9908" t="s">
        <v>29</v>
      </c>
      <c r="M9908" t="s">
        <v>29</v>
      </c>
      <c r="N9908">
        <v>35.036099999999998</v>
      </c>
      <c r="O9908">
        <v>-114.15940000000001</v>
      </c>
      <c r="P9908" t="s">
        <v>3613</v>
      </c>
      <c r="Q9908" s="3">
        <f>Table1[[#This Row],[Capacity (MW)]]*0.395*8760*10^-6</f>
        <v>0.17301</v>
      </c>
      <c r="R9908" s="3" cm="1">
        <f t="array" ref="R9908">AVERAGE(VLOOKUP(_xlfn.TEXTSPLIT(Table1[[#This Row],[Fuel (no space after comma)]], ","), FuelList_Final_EF!$A$2:$B$65, 2, FALSE))</f>
        <v>53.06</v>
      </c>
      <c r="S9908" s="3">
        <f>Table1[[#This Row],[Generation (TWh)]]*10^9*VLOOKUP(Table1[[#This Row],[Turbine/Engine Technology]],Technology_HR!$A$2:$B$11,2,FALSE)*10^-6</f>
        <v>1904840.0999999999</v>
      </c>
      <c r="T9908" s="5">
        <f>Table1[[#This Row],[Fuel Consumption (mmBtu)]]*Table1[[#This Row],[Emission Factor (kg CO2/ mmBtu)]]*10^3</f>
        <v>101070815706</v>
      </c>
      <c r="U9908" s="3">
        <f>Table1[[#This Row],[Emissions (g CO2)]]/(Table1[[#This Row],[Generation (TWh)]]*10^9)</f>
        <v>584.19060000000002</v>
      </c>
    </row>
    <row r="9909" spans="1:21" x14ac:dyDescent="0.35">
      <c r="A9909" t="s">
        <v>2505</v>
      </c>
      <c r="B9909" t="s">
        <v>3239</v>
      </c>
      <c r="C9909" t="str">
        <f>SUBSTITUTE(Table1[[#This Row],[Fuel]],", ",",")</f>
        <v>fossil gas: natural gas</v>
      </c>
      <c r="D9909" t="s">
        <v>3239</v>
      </c>
      <c r="H9909" t="s">
        <v>3436</v>
      </c>
      <c r="I9909">
        <v>50</v>
      </c>
      <c r="J9909" t="s">
        <v>3450</v>
      </c>
      <c r="K9909">
        <v>2028</v>
      </c>
      <c r="L9909" t="s">
        <v>29</v>
      </c>
      <c r="M9909" t="s">
        <v>29</v>
      </c>
      <c r="N9909">
        <v>35.036099999999998</v>
      </c>
      <c r="O9909">
        <v>-114.15940000000001</v>
      </c>
      <c r="P9909" t="s">
        <v>3613</v>
      </c>
      <c r="Q9909" s="3">
        <f>Table1[[#This Row],[Capacity (MW)]]*0.395*8760*10^-6</f>
        <v>0.17301</v>
      </c>
      <c r="R9909" s="3" cm="1">
        <f t="array" ref="R9909">AVERAGE(VLOOKUP(_xlfn.TEXTSPLIT(Table1[[#This Row],[Fuel (no space after comma)]], ","), FuelList_Final_EF!$A$2:$B$65, 2, FALSE))</f>
        <v>53.06</v>
      </c>
      <c r="S9909" s="3">
        <f>Table1[[#This Row],[Generation (TWh)]]*10^9*VLOOKUP(Table1[[#This Row],[Turbine/Engine Technology]],Technology_HR!$A$2:$B$11,2,FALSE)*10^-6</f>
        <v>1904840.0999999999</v>
      </c>
      <c r="T9909" s="5">
        <f>Table1[[#This Row],[Fuel Consumption (mmBtu)]]*Table1[[#This Row],[Emission Factor (kg CO2/ mmBtu)]]*10^3</f>
        <v>101070815706</v>
      </c>
      <c r="U9909" s="3">
        <f>Table1[[#This Row],[Emissions (g CO2)]]/(Table1[[#This Row],[Generation (TWh)]]*10^9)</f>
        <v>584.19060000000002</v>
      </c>
    </row>
    <row r="9910" spans="1:21" x14ac:dyDescent="0.35">
      <c r="A9910" t="s">
        <v>2506</v>
      </c>
      <c r="B9910" t="s">
        <v>3239</v>
      </c>
      <c r="C9910" t="str">
        <f>SUBSTITUTE(Table1[[#This Row],[Fuel]],", ",",")</f>
        <v>fossil gas: natural gas</v>
      </c>
      <c r="D9910" t="s">
        <v>3239</v>
      </c>
      <c r="H9910" t="s">
        <v>3440</v>
      </c>
      <c r="I9910">
        <v>50</v>
      </c>
      <c r="J9910" t="s">
        <v>3446</v>
      </c>
      <c r="K9910">
        <v>2011</v>
      </c>
      <c r="L9910" t="s">
        <v>29</v>
      </c>
      <c r="M9910" t="s">
        <v>29</v>
      </c>
      <c r="N9910">
        <v>43.079155</v>
      </c>
      <c r="O9910">
        <v>-89.375273000000007</v>
      </c>
      <c r="P9910" t="s">
        <v>3613</v>
      </c>
      <c r="Q9910" s="3">
        <f>Table1[[#This Row],[Capacity (MW)]]*0.395*8760*10^-6</f>
        <v>0.17301</v>
      </c>
      <c r="R9910" s="3" cm="1">
        <f t="array" ref="R9910">AVERAGE(VLOOKUP(_xlfn.TEXTSPLIT(Table1[[#This Row],[Fuel (no space after comma)]], ","), FuelList_Final_EF!$A$2:$B$65, 2, FALSE))</f>
        <v>53.06</v>
      </c>
      <c r="S9910" s="3">
        <f>Table1[[#This Row],[Generation (TWh)]]*10^9*VLOOKUP(Table1[[#This Row],[Turbine/Engine Technology]],Technology_HR!$A$2:$B$11,2,FALSE)*10^-6</f>
        <v>1779407.8499999999</v>
      </c>
      <c r="T9910" s="5">
        <f>Table1[[#This Row],[Fuel Consumption (mmBtu)]]*Table1[[#This Row],[Emission Factor (kg CO2/ mmBtu)]]*10^3</f>
        <v>94415380521</v>
      </c>
      <c r="U9910" s="3">
        <f>Table1[[#This Row],[Emissions (g CO2)]]/(Table1[[#This Row],[Generation (TWh)]]*10^9)</f>
        <v>545.72209999999995</v>
      </c>
    </row>
    <row r="9911" spans="1:21" x14ac:dyDescent="0.35">
      <c r="A9911" t="s">
        <v>2506</v>
      </c>
      <c r="B9911" t="s">
        <v>3239</v>
      </c>
      <c r="C9911" t="str">
        <f>SUBSTITUTE(Table1[[#This Row],[Fuel]],", ",",")</f>
        <v>fossil gas: natural gas</v>
      </c>
      <c r="D9911" t="s">
        <v>3239</v>
      </c>
      <c r="H9911" t="s">
        <v>3440</v>
      </c>
      <c r="I9911">
        <v>50</v>
      </c>
      <c r="J9911" t="s">
        <v>3446</v>
      </c>
      <c r="K9911">
        <v>2011</v>
      </c>
      <c r="L9911" t="s">
        <v>29</v>
      </c>
      <c r="M9911" t="s">
        <v>29</v>
      </c>
      <c r="N9911">
        <v>43.079155</v>
      </c>
      <c r="O9911">
        <v>-89.375273000000007</v>
      </c>
      <c r="P9911" t="s">
        <v>3613</v>
      </c>
      <c r="Q9911" s="3">
        <f>Table1[[#This Row],[Capacity (MW)]]*0.395*8760*10^-6</f>
        <v>0.17301</v>
      </c>
      <c r="R9911" s="3" cm="1">
        <f t="array" ref="R9911">AVERAGE(VLOOKUP(_xlfn.TEXTSPLIT(Table1[[#This Row],[Fuel (no space after comma)]], ","), FuelList_Final_EF!$A$2:$B$65, 2, FALSE))</f>
        <v>53.06</v>
      </c>
      <c r="S9911" s="3">
        <f>Table1[[#This Row],[Generation (TWh)]]*10^9*VLOOKUP(Table1[[#This Row],[Turbine/Engine Technology]],Technology_HR!$A$2:$B$11,2,FALSE)*10^-6</f>
        <v>1779407.8499999999</v>
      </c>
      <c r="T9911" s="5">
        <f>Table1[[#This Row],[Fuel Consumption (mmBtu)]]*Table1[[#This Row],[Emission Factor (kg CO2/ mmBtu)]]*10^3</f>
        <v>94415380521</v>
      </c>
      <c r="U9911" s="3">
        <f>Table1[[#This Row],[Emissions (g CO2)]]/(Table1[[#This Row],[Generation (TWh)]]*10^9)</f>
        <v>545.72209999999995</v>
      </c>
    </row>
    <row r="9912" spans="1:21" x14ac:dyDescent="0.35">
      <c r="A9912" t="s">
        <v>2443</v>
      </c>
      <c r="B9912" t="s">
        <v>3275</v>
      </c>
      <c r="C9912" t="str">
        <f>SUBSTITUTE(Table1[[#This Row],[Fuel]],", ",",")</f>
        <v>fossil liquids: fuel oil</v>
      </c>
      <c r="D9912" t="s">
        <v>3275</v>
      </c>
      <c r="H9912" t="s">
        <v>3436</v>
      </c>
      <c r="I9912">
        <v>56.7</v>
      </c>
      <c r="J9912" t="s">
        <v>3446</v>
      </c>
      <c r="K9912">
        <v>1974</v>
      </c>
      <c r="L9912" t="s">
        <v>29</v>
      </c>
      <c r="M9912">
        <v>2025</v>
      </c>
      <c r="N9912">
        <v>44.785499999999999</v>
      </c>
      <c r="O9912">
        <v>-93.4315</v>
      </c>
      <c r="P9912" t="s">
        <v>3613</v>
      </c>
      <c r="Q9912" s="3">
        <f>Table1[[#This Row],[Capacity (MW)]]*0.395*8760*10^-6</f>
        <v>0.19619334000000002</v>
      </c>
      <c r="R9912" s="3" cm="1">
        <f t="array" ref="R9912">AVERAGE(VLOOKUP(_xlfn.TEXTSPLIT(Table1[[#This Row],[Fuel (no space after comma)]], ","), FuelList_Final_EF!$A$2:$B$65, 2, FALSE))</f>
        <v>78.106682297772565</v>
      </c>
      <c r="S9912" s="3">
        <f>Table1[[#This Row],[Generation (TWh)]]*10^9*VLOOKUP(Table1[[#This Row],[Turbine/Engine Technology]],Technology_HR!$A$2:$B$11,2,FALSE)*10^-6</f>
        <v>2160088.6734000002</v>
      </c>
      <c r="T9912" s="5">
        <f>Table1[[#This Row],[Fuel Consumption (mmBtu)]]*Table1[[#This Row],[Emission Factor (kg CO2/ mmBtu)]]*10^3</f>
        <v>168717359748.27081</v>
      </c>
      <c r="U9912" s="3">
        <f>Table1[[#This Row],[Emissions (g CO2)]]/(Table1[[#This Row],[Generation (TWh)]]*10^9)</f>
        <v>859.95457209847586</v>
      </c>
    </row>
    <row r="9913" spans="1:21" x14ac:dyDescent="0.35">
      <c r="A9913" t="s">
        <v>2443</v>
      </c>
      <c r="B9913" t="s">
        <v>3275</v>
      </c>
      <c r="C9913" t="str">
        <f>SUBSTITUTE(Table1[[#This Row],[Fuel]],", ",",")</f>
        <v>fossil liquids: fuel oil</v>
      </c>
      <c r="D9913" t="s">
        <v>3275</v>
      </c>
      <c r="H9913" t="s">
        <v>3436</v>
      </c>
      <c r="I9913">
        <v>56.7</v>
      </c>
      <c r="J9913" t="s">
        <v>3446</v>
      </c>
      <c r="K9913">
        <v>1974</v>
      </c>
      <c r="L9913" t="s">
        <v>29</v>
      </c>
      <c r="M9913">
        <v>2025</v>
      </c>
      <c r="N9913">
        <v>44.785499999999999</v>
      </c>
      <c r="O9913">
        <v>-93.4315</v>
      </c>
      <c r="P9913" t="s">
        <v>3613</v>
      </c>
      <c r="Q9913" s="3">
        <f>Table1[[#This Row],[Capacity (MW)]]*0.395*8760*10^-6</f>
        <v>0.19619334000000002</v>
      </c>
      <c r="R9913" s="3" cm="1">
        <f t="array" ref="R9913">AVERAGE(VLOOKUP(_xlfn.TEXTSPLIT(Table1[[#This Row],[Fuel (no space after comma)]], ","), FuelList_Final_EF!$A$2:$B$65, 2, FALSE))</f>
        <v>78.106682297772565</v>
      </c>
      <c r="S9913" s="3">
        <f>Table1[[#This Row],[Generation (TWh)]]*10^9*VLOOKUP(Table1[[#This Row],[Turbine/Engine Technology]],Technology_HR!$A$2:$B$11,2,FALSE)*10^-6</f>
        <v>2160088.6734000002</v>
      </c>
      <c r="T9913" s="5">
        <f>Table1[[#This Row],[Fuel Consumption (mmBtu)]]*Table1[[#This Row],[Emission Factor (kg CO2/ mmBtu)]]*10^3</f>
        <v>168717359748.27081</v>
      </c>
      <c r="U9913" s="3">
        <f>Table1[[#This Row],[Emissions (g CO2)]]/(Table1[[#This Row],[Generation (TWh)]]*10^9)</f>
        <v>859.95457209847586</v>
      </c>
    </row>
    <row r="9914" spans="1:21" x14ac:dyDescent="0.35">
      <c r="A9914" t="s">
        <v>2443</v>
      </c>
      <c r="B9914" t="s">
        <v>3275</v>
      </c>
      <c r="C9914" t="str">
        <f>SUBSTITUTE(Table1[[#This Row],[Fuel]],", ",",")</f>
        <v>fossil liquids: fuel oil</v>
      </c>
      <c r="D9914" t="s">
        <v>3275</v>
      </c>
      <c r="H9914" t="s">
        <v>3436</v>
      </c>
      <c r="I9914">
        <v>56.7</v>
      </c>
      <c r="J9914" t="s">
        <v>3446</v>
      </c>
      <c r="K9914">
        <v>1974</v>
      </c>
      <c r="L9914" t="s">
        <v>29</v>
      </c>
      <c r="M9914">
        <v>2025</v>
      </c>
      <c r="N9914">
        <v>44.785499999999999</v>
      </c>
      <c r="O9914">
        <v>-93.4315</v>
      </c>
      <c r="P9914" t="s">
        <v>3613</v>
      </c>
      <c r="Q9914" s="3">
        <f>Table1[[#This Row],[Capacity (MW)]]*0.395*8760*10^-6</f>
        <v>0.19619334000000002</v>
      </c>
      <c r="R9914" s="3" cm="1">
        <f t="array" ref="R9914">AVERAGE(VLOOKUP(_xlfn.TEXTSPLIT(Table1[[#This Row],[Fuel (no space after comma)]], ","), FuelList_Final_EF!$A$2:$B$65, 2, FALSE))</f>
        <v>78.106682297772565</v>
      </c>
      <c r="S9914" s="3">
        <f>Table1[[#This Row],[Generation (TWh)]]*10^9*VLOOKUP(Table1[[#This Row],[Turbine/Engine Technology]],Technology_HR!$A$2:$B$11,2,FALSE)*10^-6</f>
        <v>2160088.6734000002</v>
      </c>
      <c r="T9914" s="5">
        <f>Table1[[#This Row],[Fuel Consumption (mmBtu)]]*Table1[[#This Row],[Emission Factor (kg CO2/ mmBtu)]]*10^3</f>
        <v>168717359748.27081</v>
      </c>
      <c r="U9914" s="3">
        <f>Table1[[#This Row],[Emissions (g CO2)]]/(Table1[[#This Row],[Generation (TWh)]]*10^9)</f>
        <v>859.95457209847586</v>
      </c>
    </row>
    <row r="9915" spans="1:21" x14ac:dyDescent="0.35">
      <c r="A9915" t="s">
        <v>2443</v>
      </c>
      <c r="B9915" t="s">
        <v>3275</v>
      </c>
      <c r="C9915" t="str">
        <f>SUBSTITUTE(Table1[[#This Row],[Fuel]],", ",",")</f>
        <v>fossil liquids: fuel oil</v>
      </c>
      <c r="D9915" t="s">
        <v>3275</v>
      </c>
      <c r="H9915" t="s">
        <v>3436</v>
      </c>
      <c r="I9915">
        <v>56.7</v>
      </c>
      <c r="J9915" t="s">
        <v>3446</v>
      </c>
      <c r="K9915">
        <v>1974</v>
      </c>
      <c r="L9915" t="s">
        <v>29</v>
      </c>
      <c r="M9915">
        <v>2025</v>
      </c>
      <c r="N9915">
        <v>44.785499999999999</v>
      </c>
      <c r="O9915">
        <v>-93.4315</v>
      </c>
      <c r="P9915" t="s">
        <v>3613</v>
      </c>
      <c r="Q9915" s="3">
        <f>Table1[[#This Row],[Capacity (MW)]]*0.395*8760*10^-6</f>
        <v>0.19619334000000002</v>
      </c>
      <c r="R9915" s="3" cm="1">
        <f t="array" ref="R9915">AVERAGE(VLOOKUP(_xlfn.TEXTSPLIT(Table1[[#This Row],[Fuel (no space after comma)]], ","), FuelList_Final_EF!$A$2:$B$65, 2, FALSE))</f>
        <v>78.106682297772565</v>
      </c>
      <c r="S9915" s="3">
        <f>Table1[[#This Row],[Generation (TWh)]]*10^9*VLOOKUP(Table1[[#This Row],[Turbine/Engine Technology]],Technology_HR!$A$2:$B$11,2,FALSE)*10^-6</f>
        <v>2160088.6734000002</v>
      </c>
      <c r="T9915" s="5">
        <f>Table1[[#This Row],[Fuel Consumption (mmBtu)]]*Table1[[#This Row],[Emission Factor (kg CO2/ mmBtu)]]*10^3</f>
        <v>168717359748.27081</v>
      </c>
      <c r="U9915" s="3">
        <f>Table1[[#This Row],[Emissions (g CO2)]]/(Table1[[#This Row],[Generation (TWh)]]*10^9)</f>
        <v>859.95457209847586</v>
      </c>
    </row>
    <row r="9916" spans="1:21" x14ac:dyDescent="0.35">
      <c r="A9916" t="s">
        <v>2443</v>
      </c>
      <c r="B9916" t="s">
        <v>3239</v>
      </c>
      <c r="C9916" t="str">
        <f>SUBSTITUTE(Table1[[#This Row],[Fuel]],", ",",")</f>
        <v>fossil gas: natural gas</v>
      </c>
      <c r="D9916" t="s">
        <v>3239</v>
      </c>
      <c r="H9916" t="s">
        <v>3436</v>
      </c>
      <c r="I9916">
        <v>166</v>
      </c>
      <c r="J9916" t="s">
        <v>3446</v>
      </c>
      <c r="K9916">
        <v>2005</v>
      </c>
      <c r="L9916" t="s">
        <v>29</v>
      </c>
      <c r="M9916" t="s">
        <v>29</v>
      </c>
      <c r="N9916">
        <v>44.785499999999999</v>
      </c>
      <c r="O9916">
        <v>-93.4315</v>
      </c>
      <c r="P9916" t="s">
        <v>3613</v>
      </c>
      <c r="Q9916" s="3">
        <f>Table1[[#This Row],[Capacity (MW)]]*0.395*8760*10^-6</f>
        <v>0.57439320000000005</v>
      </c>
      <c r="R9916" s="3" cm="1">
        <f t="array" ref="R9916">AVERAGE(VLOOKUP(_xlfn.TEXTSPLIT(Table1[[#This Row],[Fuel (no space after comma)]], ","), FuelList_Final_EF!$A$2:$B$65, 2, FALSE))</f>
        <v>53.06</v>
      </c>
      <c r="S9916" s="3">
        <f>Table1[[#This Row],[Generation (TWh)]]*10^9*VLOOKUP(Table1[[#This Row],[Turbine/Engine Technology]],Technology_HR!$A$2:$B$11,2,FALSE)*10^-6</f>
        <v>6324069.1319999993</v>
      </c>
      <c r="T9916" s="5">
        <f>Table1[[#This Row],[Fuel Consumption (mmBtu)]]*Table1[[#This Row],[Emission Factor (kg CO2/ mmBtu)]]*10^3</f>
        <v>335555108143.91998</v>
      </c>
      <c r="U9916" s="3">
        <f>Table1[[#This Row],[Emissions (g CO2)]]/(Table1[[#This Row],[Generation (TWh)]]*10^9)</f>
        <v>584.19060000000002</v>
      </c>
    </row>
    <row r="9917" spans="1:21" x14ac:dyDescent="0.35">
      <c r="A9917" t="s">
        <v>2443</v>
      </c>
      <c r="B9917" t="s">
        <v>3239</v>
      </c>
      <c r="C9917" t="str">
        <f>SUBSTITUTE(Table1[[#This Row],[Fuel]],", ",",")</f>
        <v>fossil gas: natural gas</v>
      </c>
      <c r="D9917" t="s">
        <v>3239</v>
      </c>
      <c r="H9917" t="s">
        <v>3436</v>
      </c>
      <c r="I9917">
        <v>166</v>
      </c>
      <c r="J9917" t="s">
        <v>3446</v>
      </c>
      <c r="K9917">
        <v>2005</v>
      </c>
      <c r="L9917" t="s">
        <v>29</v>
      </c>
      <c r="M9917" t="s">
        <v>29</v>
      </c>
      <c r="N9917">
        <v>44.785499999999999</v>
      </c>
      <c r="O9917">
        <v>-93.4315</v>
      </c>
      <c r="P9917" t="s">
        <v>3613</v>
      </c>
      <c r="Q9917" s="3">
        <f>Table1[[#This Row],[Capacity (MW)]]*0.395*8760*10^-6</f>
        <v>0.57439320000000005</v>
      </c>
      <c r="R9917" s="3" cm="1">
        <f t="array" ref="R9917">AVERAGE(VLOOKUP(_xlfn.TEXTSPLIT(Table1[[#This Row],[Fuel (no space after comma)]], ","), FuelList_Final_EF!$A$2:$B$65, 2, FALSE))</f>
        <v>53.06</v>
      </c>
      <c r="S9917" s="3">
        <f>Table1[[#This Row],[Generation (TWh)]]*10^9*VLOOKUP(Table1[[#This Row],[Turbine/Engine Technology]],Technology_HR!$A$2:$B$11,2,FALSE)*10^-6</f>
        <v>6324069.1319999993</v>
      </c>
      <c r="T9917" s="5">
        <f>Table1[[#This Row],[Fuel Consumption (mmBtu)]]*Table1[[#This Row],[Emission Factor (kg CO2/ mmBtu)]]*10^3</f>
        <v>335555108143.91998</v>
      </c>
      <c r="U9917" s="3">
        <f>Table1[[#This Row],[Emissions (g CO2)]]/(Table1[[#This Row],[Generation (TWh)]]*10^9)</f>
        <v>584.19060000000002</v>
      </c>
    </row>
    <row r="9918" spans="1:21" x14ac:dyDescent="0.35">
      <c r="A9918" t="s">
        <v>2507</v>
      </c>
      <c r="B9918" t="s">
        <v>3243</v>
      </c>
      <c r="C9918" t="str">
        <f>SUBSTITUTE(Table1[[#This Row],[Fuel]],", ",",")</f>
        <v>fossil gas: natural gas,fossil liquids: fuel oil</v>
      </c>
      <c r="D9918" t="s">
        <v>3239</v>
      </c>
      <c r="E9918" t="s">
        <v>3275</v>
      </c>
      <c r="H9918" t="s">
        <v>3436</v>
      </c>
      <c r="I9918">
        <v>199</v>
      </c>
      <c r="J9918" t="s">
        <v>3446</v>
      </c>
      <c r="K9918">
        <v>2003</v>
      </c>
      <c r="L9918" t="s">
        <v>29</v>
      </c>
      <c r="M9918" t="s">
        <v>29</v>
      </c>
      <c r="N9918">
        <v>39.747875000000001</v>
      </c>
      <c r="O9918">
        <v>-104.6814</v>
      </c>
      <c r="P9918" t="s">
        <v>3613</v>
      </c>
      <c r="Q9918" s="3">
        <f>Table1[[#This Row],[Capacity (MW)]]*0.395*8760*10^-6</f>
        <v>0.68857979999999996</v>
      </c>
      <c r="R9918" s="3" cm="1">
        <f t="array" ref="R9918">AVERAGE(VLOOKUP(_xlfn.TEXTSPLIT(Table1[[#This Row],[Fuel (no space after comma)]], ","), FuelList_Final_EF!$A$2:$B$65, 2, FALSE))</f>
        <v>65.583341148886291</v>
      </c>
      <c r="S9918" s="3">
        <f>Table1[[#This Row],[Generation (TWh)]]*10^9*VLOOKUP(Table1[[#This Row],[Turbine/Engine Technology]],Technology_HR!$A$2:$B$11,2,FALSE)*10^-6</f>
        <v>7581263.5979999993</v>
      </c>
      <c r="T9918" s="5">
        <f>Table1[[#This Row],[Fuel Consumption (mmBtu)]]*Table1[[#This Row],[Emission Factor (kg CO2/ mmBtu)]]*10^3</f>
        <v>497204596887.26709</v>
      </c>
      <c r="U9918" s="3">
        <f>Table1[[#This Row],[Emissions (g CO2)]]/(Table1[[#This Row],[Generation (TWh)]]*10^9)</f>
        <v>722.072586049238</v>
      </c>
    </row>
    <row r="9919" spans="1:21" x14ac:dyDescent="0.35">
      <c r="A9919" t="s">
        <v>2507</v>
      </c>
      <c r="B9919" t="s">
        <v>3243</v>
      </c>
      <c r="C9919" t="str">
        <f>SUBSTITUTE(Table1[[#This Row],[Fuel]],", ",",")</f>
        <v>fossil gas: natural gas,fossil liquids: fuel oil</v>
      </c>
      <c r="D9919" t="s">
        <v>3239</v>
      </c>
      <c r="E9919" t="s">
        <v>3275</v>
      </c>
      <c r="H9919" t="s">
        <v>3436</v>
      </c>
      <c r="I9919">
        <v>199</v>
      </c>
      <c r="J9919" t="s">
        <v>3446</v>
      </c>
      <c r="K9919">
        <v>2003</v>
      </c>
      <c r="L9919" t="s">
        <v>29</v>
      </c>
      <c r="M9919" t="s">
        <v>29</v>
      </c>
      <c r="N9919">
        <v>39.747875000000001</v>
      </c>
      <c r="O9919">
        <v>-104.6814</v>
      </c>
      <c r="P9919" t="s">
        <v>3613</v>
      </c>
      <c r="Q9919" s="3">
        <f>Table1[[#This Row],[Capacity (MW)]]*0.395*8760*10^-6</f>
        <v>0.68857979999999996</v>
      </c>
      <c r="R9919" s="3" cm="1">
        <f t="array" ref="R9919">AVERAGE(VLOOKUP(_xlfn.TEXTSPLIT(Table1[[#This Row],[Fuel (no space after comma)]], ","), FuelList_Final_EF!$A$2:$B$65, 2, FALSE))</f>
        <v>65.583341148886291</v>
      </c>
      <c r="S9919" s="3">
        <f>Table1[[#This Row],[Generation (TWh)]]*10^9*VLOOKUP(Table1[[#This Row],[Turbine/Engine Technology]],Technology_HR!$A$2:$B$11,2,FALSE)*10^-6</f>
        <v>7581263.5979999993</v>
      </c>
      <c r="T9919" s="5">
        <f>Table1[[#This Row],[Fuel Consumption (mmBtu)]]*Table1[[#This Row],[Emission Factor (kg CO2/ mmBtu)]]*10^3</f>
        <v>497204596887.26709</v>
      </c>
      <c r="U9919" s="3">
        <f>Table1[[#This Row],[Emissions (g CO2)]]/(Table1[[#This Row],[Generation (TWh)]]*10^9)</f>
        <v>722.072586049238</v>
      </c>
    </row>
    <row r="9920" spans="1:21" x14ac:dyDescent="0.35">
      <c r="A9920" t="s">
        <v>2491</v>
      </c>
      <c r="B9920" t="s">
        <v>3239</v>
      </c>
      <c r="C9920" t="str">
        <f>SUBSTITUTE(Table1[[#This Row],[Fuel]],", ",",")</f>
        <v>fossil gas: natural gas</v>
      </c>
      <c r="D9920" t="s">
        <v>3239</v>
      </c>
      <c r="H9920" t="s">
        <v>3438</v>
      </c>
      <c r="I9920">
        <v>1267</v>
      </c>
      <c r="J9920" t="s">
        <v>3446</v>
      </c>
      <c r="K9920">
        <v>2022</v>
      </c>
      <c r="L9920" t="s">
        <v>29</v>
      </c>
      <c r="M9920" t="s">
        <v>29</v>
      </c>
      <c r="N9920">
        <v>42.773716</v>
      </c>
      <c r="O9920">
        <v>-82.479330000000004</v>
      </c>
      <c r="P9920" t="s">
        <v>3613</v>
      </c>
      <c r="Q9920" s="3">
        <f>Table1[[#This Row],[Capacity (MW)]]*0.395*8760*10^-6</f>
        <v>4.3840734000000001</v>
      </c>
      <c r="R9920" s="3" cm="1">
        <f t="array" ref="R9920">AVERAGE(VLOOKUP(_xlfn.TEXTSPLIT(Table1[[#This Row],[Fuel (no space after comma)]], ","), FuelList_Final_EF!$A$2:$B$65, 2, FALSE))</f>
        <v>53.06</v>
      </c>
      <c r="S9920" s="3">
        <f>Table1[[#This Row],[Generation (TWh)]]*10^9*VLOOKUP(Table1[[#This Row],[Turbine/Engine Technology]],Technology_HR!$A$2:$B$11,2,FALSE)*10^-6</f>
        <v>33095370.0966</v>
      </c>
      <c r="T9920" s="5">
        <f>Table1[[#This Row],[Fuel Consumption (mmBtu)]]*Table1[[#This Row],[Emission Factor (kg CO2/ mmBtu)]]*10^3</f>
        <v>1756040337325.5962</v>
      </c>
      <c r="U9920" s="3">
        <f>Table1[[#This Row],[Emissions (g CO2)]]/(Table1[[#This Row],[Generation (TWh)]]*10^9)</f>
        <v>400.54994000000005</v>
      </c>
    </row>
    <row r="9921" spans="1:21" x14ac:dyDescent="0.35">
      <c r="A9921" t="s">
        <v>2508</v>
      </c>
      <c r="B9921" t="s">
        <v>3243</v>
      </c>
      <c r="C9921" t="str">
        <f>SUBSTITUTE(Table1[[#This Row],[Fuel]],", ",",")</f>
        <v>fossil gas: natural gas,fossil liquids: fuel oil</v>
      </c>
      <c r="D9921" t="s">
        <v>3239</v>
      </c>
      <c r="E9921" t="s">
        <v>3275</v>
      </c>
      <c r="H9921" t="s">
        <v>3436</v>
      </c>
      <c r="I9921">
        <v>208</v>
      </c>
      <c r="J9921" t="s">
        <v>3446</v>
      </c>
      <c r="K9921">
        <v>2002</v>
      </c>
      <c r="L9921" t="s">
        <v>29</v>
      </c>
      <c r="M9921" t="s">
        <v>29</v>
      </c>
      <c r="N9921">
        <v>38.3902</v>
      </c>
      <c r="O9921">
        <v>-85.413300000000007</v>
      </c>
      <c r="P9921" t="s">
        <v>3613</v>
      </c>
      <c r="Q9921" s="3">
        <f>Table1[[#This Row],[Capacity (MW)]]*0.395*8760*10^-6</f>
        <v>0.71972159999999996</v>
      </c>
      <c r="R9921" s="3" cm="1">
        <f t="array" ref="R9921">AVERAGE(VLOOKUP(_xlfn.TEXTSPLIT(Table1[[#This Row],[Fuel (no space after comma)]], ","), FuelList_Final_EF!$A$2:$B$65, 2, FALSE))</f>
        <v>65.583341148886291</v>
      </c>
      <c r="S9921" s="3">
        <f>Table1[[#This Row],[Generation (TWh)]]*10^9*VLOOKUP(Table1[[#This Row],[Turbine/Engine Technology]],Technology_HR!$A$2:$B$11,2,FALSE)*10^-6</f>
        <v>7924134.8159999996</v>
      </c>
      <c r="T9921" s="5">
        <f>Table1[[#This Row],[Fuel Consumption (mmBtu)]]*Table1[[#This Row],[Emission Factor (kg CO2/ mmBtu)]]*10^3</f>
        <v>519691236947.4953</v>
      </c>
      <c r="U9921" s="3">
        <f>Table1[[#This Row],[Emissions (g CO2)]]/(Table1[[#This Row],[Generation (TWh)]]*10^9)</f>
        <v>722.07258604923811</v>
      </c>
    </row>
    <row r="9922" spans="1:21" x14ac:dyDescent="0.35">
      <c r="A9922" t="s">
        <v>2508</v>
      </c>
      <c r="B9922" t="s">
        <v>3243</v>
      </c>
      <c r="C9922" t="str">
        <f>SUBSTITUTE(Table1[[#This Row],[Fuel]],", ",",")</f>
        <v>fossil gas: natural gas,fossil liquids: fuel oil</v>
      </c>
      <c r="D9922" t="s">
        <v>3239</v>
      </c>
      <c r="E9922" t="s">
        <v>3275</v>
      </c>
      <c r="H9922" t="s">
        <v>3436</v>
      </c>
      <c r="I9922">
        <v>208</v>
      </c>
      <c r="J9922" t="s">
        <v>3446</v>
      </c>
      <c r="K9922">
        <v>2002</v>
      </c>
      <c r="L9922" t="s">
        <v>29</v>
      </c>
      <c r="M9922" t="s">
        <v>29</v>
      </c>
      <c r="N9922">
        <v>38.3902</v>
      </c>
      <c r="O9922">
        <v>-85.413300000000007</v>
      </c>
      <c r="P9922" t="s">
        <v>3613</v>
      </c>
      <c r="Q9922" s="3">
        <f>Table1[[#This Row],[Capacity (MW)]]*0.395*8760*10^-6</f>
        <v>0.71972159999999996</v>
      </c>
      <c r="R9922" s="3" cm="1">
        <f t="array" ref="R9922">AVERAGE(VLOOKUP(_xlfn.TEXTSPLIT(Table1[[#This Row],[Fuel (no space after comma)]], ","), FuelList_Final_EF!$A$2:$B$65, 2, FALSE))</f>
        <v>65.583341148886291</v>
      </c>
      <c r="S9922" s="3">
        <f>Table1[[#This Row],[Generation (TWh)]]*10^9*VLOOKUP(Table1[[#This Row],[Turbine/Engine Technology]],Technology_HR!$A$2:$B$11,2,FALSE)*10^-6</f>
        <v>7924134.8159999996</v>
      </c>
      <c r="T9922" s="5">
        <f>Table1[[#This Row],[Fuel Consumption (mmBtu)]]*Table1[[#This Row],[Emission Factor (kg CO2/ mmBtu)]]*10^3</f>
        <v>519691236947.4953</v>
      </c>
      <c r="U9922" s="3">
        <f>Table1[[#This Row],[Emissions (g CO2)]]/(Table1[[#This Row],[Generation (TWh)]]*10^9)</f>
        <v>722.07258604923811</v>
      </c>
    </row>
    <row r="9923" spans="1:21" x14ac:dyDescent="0.35">
      <c r="A9923" t="s">
        <v>2508</v>
      </c>
      <c r="B9923" t="s">
        <v>3243</v>
      </c>
      <c r="C9923" t="str">
        <f>SUBSTITUTE(Table1[[#This Row],[Fuel]],", ",",")</f>
        <v>fossil gas: natural gas,fossil liquids: fuel oil</v>
      </c>
      <c r="D9923" t="s">
        <v>3239</v>
      </c>
      <c r="E9923" t="s">
        <v>3275</v>
      </c>
      <c r="H9923" t="s">
        <v>3436</v>
      </c>
      <c r="I9923">
        <v>208</v>
      </c>
      <c r="J9923" t="s">
        <v>3446</v>
      </c>
      <c r="K9923">
        <v>2002</v>
      </c>
      <c r="L9923" t="s">
        <v>29</v>
      </c>
      <c r="M9923" t="s">
        <v>29</v>
      </c>
      <c r="N9923">
        <v>38.3902</v>
      </c>
      <c r="O9923">
        <v>-85.413300000000007</v>
      </c>
      <c r="P9923" t="s">
        <v>3613</v>
      </c>
      <c r="Q9923" s="3">
        <f>Table1[[#This Row],[Capacity (MW)]]*0.395*8760*10^-6</f>
        <v>0.71972159999999996</v>
      </c>
      <c r="R9923" s="3" cm="1">
        <f t="array" ref="R9923">AVERAGE(VLOOKUP(_xlfn.TEXTSPLIT(Table1[[#This Row],[Fuel (no space after comma)]], ","), FuelList_Final_EF!$A$2:$B$65, 2, FALSE))</f>
        <v>65.583341148886291</v>
      </c>
      <c r="S9923" s="3">
        <f>Table1[[#This Row],[Generation (TWh)]]*10^9*VLOOKUP(Table1[[#This Row],[Turbine/Engine Technology]],Technology_HR!$A$2:$B$11,2,FALSE)*10^-6</f>
        <v>7924134.8159999996</v>
      </c>
      <c r="T9923" s="5">
        <f>Table1[[#This Row],[Fuel Consumption (mmBtu)]]*Table1[[#This Row],[Emission Factor (kg CO2/ mmBtu)]]*10^3</f>
        <v>519691236947.4953</v>
      </c>
      <c r="U9923" s="3">
        <f>Table1[[#This Row],[Emissions (g CO2)]]/(Table1[[#This Row],[Generation (TWh)]]*10^9)</f>
        <v>722.07258604923811</v>
      </c>
    </row>
    <row r="9924" spans="1:21" x14ac:dyDescent="0.35">
      <c r="A9924" t="s">
        <v>2509</v>
      </c>
      <c r="B9924" t="s">
        <v>3239</v>
      </c>
      <c r="C9924" t="str">
        <f>SUBSTITUTE(Table1[[#This Row],[Fuel]],", ",",")</f>
        <v>fossil gas: natural gas</v>
      </c>
      <c r="D9924" t="s">
        <v>3239</v>
      </c>
      <c r="H9924" t="s">
        <v>3438</v>
      </c>
      <c r="I9924">
        <v>67</v>
      </c>
      <c r="J9924" t="s">
        <v>3446</v>
      </c>
      <c r="K9924">
        <v>2005</v>
      </c>
      <c r="L9924" t="s">
        <v>29</v>
      </c>
      <c r="M9924" t="s">
        <v>29</v>
      </c>
      <c r="N9924">
        <v>36.716628</v>
      </c>
      <c r="O9924">
        <v>-108.2153</v>
      </c>
      <c r="P9924" t="s">
        <v>3613</v>
      </c>
      <c r="Q9924" s="3">
        <f>Table1[[#This Row],[Capacity (MW)]]*0.395*8760*10^-6</f>
        <v>0.2318334</v>
      </c>
      <c r="R9924" s="3" cm="1">
        <f t="array" ref="R9924">AVERAGE(VLOOKUP(_xlfn.TEXTSPLIT(Table1[[#This Row],[Fuel (no space after comma)]], ","), FuelList_Final_EF!$A$2:$B$65, 2, FALSE))</f>
        <v>53.06</v>
      </c>
      <c r="S9924" s="3">
        <f>Table1[[#This Row],[Generation (TWh)]]*10^9*VLOOKUP(Table1[[#This Row],[Turbine/Engine Technology]],Technology_HR!$A$2:$B$11,2,FALSE)*10^-6</f>
        <v>1750110.3365999998</v>
      </c>
      <c r="T9924" s="5">
        <f>Table1[[#This Row],[Fuel Consumption (mmBtu)]]*Table1[[#This Row],[Emission Factor (kg CO2/ mmBtu)]]*10^3</f>
        <v>92860854459.996002</v>
      </c>
      <c r="U9924" s="3">
        <f>Table1[[#This Row],[Emissions (g CO2)]]/(Table1[[#This Row],[Generation (TWh)]]*10^9)</f>
        <v>400.54993999999999</v>
      </c>
    </row>
    <row r="9925" spans="1:21" x14ac:dyDescent="0.35">
      <c r="A9925" t="s">
        <v>2510</v>
      </c>
      <c r="B9925" t="s">
        <v>3239</v>
      </c>
      <c r="C9925" t="str">
        <f>SUBSTITUTE(Table1[[#This Row],[Fuel]],", ",",")</f>
        <v>fossil gas: natural gas</v>
      </c>
      <c r="D9925" t="s">
        <v>3239</v>
      </c>
      <c r="H9925" t="s">
        <v>3438</v>
      </c>
      <c r="I9925">
        <v>591</v>
      </c>
      <c r="J9925" t="s">
        <v>3446</v>
      </c>
      <c r="K9925">
        <v>2003</v>
      </c>
      <c r="L9925" t="s">
        <v>29</v>
      </c>
      <c r="M9925" t="s">
        <v>29</v>
      </c>
      <c r="N9925">
        <v>33.615699999999997</v>
      </c>
      <c r="O9925">
        <v>-114.6865</v>
      </c>
      <c r="P9925" t="s">
        <v>3613</v>
      </c>
      <c r="Q9925" s="3">
        <f>Table1[[#This Row],[Capacity (MW)]]*0.395*8760*10^-6</f>
        <v>2.0449782000000001</v>
      </c>
      <c r="R9925" s="3" cm="1">
        <f t="array" ref="R9925">AVERAGE(VLOOKUP(_xlfn.TEXTSPLIT(Table1[[#This Row],[Fuel (no space after comma)]], ","), FuelList_Final_EF!$A$2:$B$65, 2, FALSE))</f>
        <v>53.06</v>
      </c>
      <c r="S9925" s="3">
        <f>Table1[[#This Row],[Generation (TWh)]]*10^9*VLOOKUP(Table1[[#This Row],[Turbine/Engine Technology]],Technology_HR!$A$2:$B$11,2,FALSE)*10^-6</f>
        <v>15437540.431799999</v>
      </c>
      <c r="T9925" s="5">
        <f>Table1[[#This Row],[Fuel Consumption (mmBtu)]]*Table1[[#This Row],[Emission Factor (kg CO2/ mmBtu)]]*10^3</f>
        <v>819115895311.30786</v>
      </c>
      <c r="U9925" s="3">
        <f>Table1[[#This Row],[Emissions (g CO2)]]/(Table1[[#This Row],[Generation (TWh)]]*10^9)</f>
        <v>400.54993999999994</v>
      </c>
    </row>
    <row r="9926" spans="1:21" x14ac:dyDescent="0.35">
      <c r="A9926" t="s">
        <v>2418</v>
      </c>
      <c r="B9926" t="s">
        <v>3239</v>
      </c>
      <c r="C9926" t="str">
        <f>SUBSTITUTE(Table1[[#This Row],[Fuel]],", ",",")</f>
        <v>fossil gas: natural gas</v>
      </c>
      <c r="D9926" t="s">
        <v>3239</v>
      </c>
      <c r="H9926" t="s">
        <v>3437</v>
      </c>
      <c r="I9926">
        <v>69</v>
      </c>
      <c r="J9926" t="s">
        <v>3446</v>
      </c>
      <c r="K9926">
        <v>2022</v>
      </c>
      <c r="L9926" t="s">
        <v>29</v>
      </c>
      <c r="M9926" t="s">
        <v>29</v>
      </c>
      <c r="N9926">
        <v>44.369506999999999</v>
      </c>
      <c r="O9926">
        <v>-98.172229999999999</v>
      </c>
      <c r="P9926" t="s">
        <v>3613</v>
      </c>
      <c r="Q9926" s="3">
        <f>Table1[[#This Row],[Capacity (MW)]]*0.395*8760*10^-6</f>
        <v>0.23875380000000002</v>
      </c>
      <c r="R9926" s="3" cm="1">
        <f t="array" ref="R9926">AVERAGE(VLOOKUP(_xlfn.TEXTSPLIT(Table1[[#This Row],[Fuel (no space after comma)]], ","), FuelList_Final_EF!$A$2:$B$65, 2, FALSE))</f>
        <v>53.06</v>
      </c>
      <c r="S9926" s="3">
        <f>Table1[[#This Row],[Generation (TWh)]]*10^9*VLOOKUP(Table1[[#This Row],[Turbine/Engine Technology]],Technology_HR!$A$2:$B$11,2,FALSE)*10^-6</f>
        <v>2124908.8200000003</v>
      </c>
      <c r="T9926" s="5">
        <f>Table1[[#This Row],[Fuel Consumption (mmBtu)]]*Table1[[#This Row],[Emission Factor (kg CO2/ mmBtu)]]*10^3</f>
        <v>112747661989.20003</v>
      </c>
      <c r="U9926" s="3">
        <f>Table1[[#This Row],[Emissions (g CO2)]]/(Table1[[#This Row],[Generation (TWh)]]*10^9)</f>
        <v>472.23400000000004</v>
      </c>
    </row>
    <row r="9927" spans="1:21" x14ac:dyDescent="0.35">
      <c r="A9927" t="s">
        <v>29</v>
      </c>
      <c r="B9927" t="s">
        <v>3239</v>
      </c>
      <c r="C9927" t="str">
        <f>SUBSTITUTE(Table1[[#This Row],[Fuel]],", ",",")</f>
        <v>fossil gas: natural gas</v>
      </c>
      <c r="D9927" t="s">
        <v>3239</v>
      </c>
      <c r="H9927" t="s">
        <v>3436</v>
      </c>
      <c r="I9927">
        <v>240</v>
      </c>
      <c r="J9927" t="s">
        <v>3449</v>
      </c>
      <c r="K9927">
        <v>2028</v>
      </c>
      <c r="L9927" t="s">
        <v>29</v>
      </c>
      <c r="M9927" t="s">
        <v>29</v>
      </c>
      <c r="N9927">
        <v>30.237780999999998</v>
      </c>
      <c r="O9927">
        <v>-92.046181000000004</v>
      </c>
      <c r="P9927" t="s">
        <v>3613</v>
      </c>
      <c r="Q9927" s="3">
        <f>Table1[[#This Row],[Capacity (MW)]]*0.395*8760*10^-6</f>
        <v>0.83044800000000008</v>
      </c>
      <c r="R9927" s="3" cm="1">
        <f t="array" ref="R9927">AVERAGE(VLOOKUP(_xlfn.TEXTSPLIT(Table1[[#This Row],[Fuel (no space after comma)]], ","), FuelList_Final_EF!$A$2:$B$65, 2, FALSE))</f>
        <v>53.06</v>
      </c>
      <c r="S9927" s="3">
        <f>Table1[[#This Row],[Generation (TWh)]]*10^9*VLOOKUP(Table1[[#This Row],[Turbine/Engine Technology]],Technology_HR!$A$2:$B$11,2,FALSE)*10^-6</f>
        <v>9143232.4800000023</v>
      </c>
      <c r="T9927" s="5">
        <f>Table1[[#This Row],[Fuel Consumption (mmBtu)]]*Table1[[#This Row],[Emission Factor (kg CO2/ mmBtu)]]*10^3</f>
        <v>485139915388.80017</v>
      </c>
      <c r="U9927" s="3">
        <f>Table1[[#This Row],[Emissions (g CO2)]]/(Table1[[#This Row],[Generation (TWh)]]*10^9)</f>
        <v>584.19060000000013</v>
      </c>
    </row>
    <row r="9928" spans="1:21" x14ac:dyDescent="0.35">
      <c r="A9928" t="s">
        <v>2511</v>
      </c>
      <c r="B9928" t="s">
        <v>3239</v>
      </c>
      <c r="C9928" t="str">
        <f>SUBSTITUTE(Table1[[#This Row],[Fuel]],", ",",")</f>
        <v>fossil gas: natural gas</v>
      </c>
      <c r="D9928" t="s">
        <v>3239</v>
      </c>
      <c r="H9928" t="s">
        <v>3438</v>
      </c>
      <c r="I9928">
        <v>558</v>
      </c>
      <c r="J9928" t="s">
        <v>3446</v>
      </c>
      <c r="K9928">
        <v>2010</v>
      </c>
      <c r="L9928" t="s">
        <v>29</v>
      </c>
      <c r="M9928" t="s">
        <v>29</v>
      </c>
      <c r="N9928">
        <v>31.859400000000001</v>
      </c>
      <c r="O9928">
        <v>-97.358599999999996</v>
      </c>
      <c r="P9928" t="s">
        <v>3613</v>
      </c>
      <c r="Q9928" s="3">
        <f>Table1[[#This Row],[Capacity (MW)]]*0.395*8760*10^-6</f>
        <v>1.9307915999999998</v>
      </c>
      <c r="R9928" s="3" cm="1">
        <f t="array" ref="R9928">AVERAGE(VLOOKUP(_xlfn.TEXTSPLIT(Table1[[#This Row],[Fuel (no space after comma)]], ","), FuelList_Final_EF!$A$2:$B$65, 2, FALSE))</f>
        <v>53.06</v>
      </c>
      <c r="S9928" s="3">
        <f>Table1[[#This Row],[Generation (TWh)]]*10^9*VLOOKUP(Table1[[#This Row],[Turbine/Engine Technology]],Technology_HR!$A$2:$B$11,2,FALSE)*10^-6</f>
        <v>14575545.788399998</v>
      </c>
      <c r="T9928" s="5">
        <f>Table1[[#This Row],[Fuel Consumption (mmBtu)]]*Table1[[#This Row],[Emission Factor (kg CO2/ mmBtu)]]*10^3</f>
        <v>773378459532.50391</v>
      </c>
      <c r="U9928" s="3">
        <f>Table1[[#This Row],[Emissions (g CO2)]]/(Table1[[#This Row],[Generation (TWh)]]*10^9)</f>
        <v>400.54993999999999</v>
      </c>
    </row>
    <row r="9929" spans="1:21" x14ac:dyDescent="0.35">
      <c r="A9929" t="s">
        <v>2511</v>
      </c>
      <c r="B9929" t="s">
        <v>3239</v>
      </c>
      <c r="C9929" t="str">
        <f>SUBSTITUTE(Table1[[#This Row],[Fuel]],", ",",")</f>
        <v>fossil gas: natural gas</v>
      </c>
      <c r="D9929" t="s">
        <v>3239</v>
      </c>
      <c r="H9929" t="s">
        <v>3438</v>
      </c>
      <c r="I9929">
        <v>249</v>
      </c>
      <c r="J9929" t="s">
        <v>3446</v>
      </c>
      <c r="K9929">
        <v>2001</v>
      </c>
      <c r="L9929" t="s">
        <v>29</v>
      </c>
      <c r="M9929" t="s">
        <v>29</v>
      </c>
      <c r="N9929">
        <v>31.859400000000001</v>
      </c>
      <c r="O9929">
        <v>-97.358599999999996</v>
      </c>
      <c r="P9929" t="s">
        <v>3613</v>
      </c>
      <c r="Q9929" s="3">
        <f>Table1[[#This Row],[Capacity (MW)]]*0.395*8760*10^-6</f>
        <v>0.86158979999999996</v>
      </c>
      <c r="R9929" s="3" cm="1">
        <f t="array" ref="R9929">AVERAGE(VLOOKUP(_xlfn.TEXTSPLIT(Table1[[#This Row],[Fuel (no space after comma)]], ","), FuelList_Final_EF!$A$2:$B$65, 2, FALSE))</f>
        <v>53.06</v>
      </c>
      <c r="S9929" s="3">
        <f>Table1[[#This Row],[Generation (TWh)]]*10^9*VLOOKUP(Table1[[#This Row],[Turbine/Engine Technology]],Technology_HR!$A$2:$B$11,2,FALSE)*10^-6</f>
        <v>6504141.4002</v>
      </c>
      <c r="T9929" s="5">
        <f>Table1[[#This Row],[Fuel Consumption (mmBtu)]]*Table1[[#This Row],[Emission Factor (kg CO2/ mmBtu)]]*10^3</f>
        <v>345109742694.612</v>
      </c>
      <c r="U9929" s="3">
        <f>Table1[[#This Row],[Emissions (g CO2)]]/(Table1[[#This Row],[Generation (TWh)]]*10^9)</f>
        <v>400.54993999999999</v>
      </c>
    </row>
    <row r="9930" spans="1:21" x14ac:dyDescent="0.35">
      <c r="A9930" t="s">
        <v>2512</v>
      </c>
      <c r="B9930" t="s">
        <v>3243</v>
      </c>
      <c r="C9930" t="str">
        <f>SUBSTITUTE(Table1[[#This Row],[Fuel]],", ",",")</f>
        <v>fossil gas: natural gas,fossil liquids: fuel oil</v>
      </c>
      <c r="D9930" t="s">
        <v>3239</v>
      </c>
      <c r="E9930" t="s">
        <v>3275</v>
      </c>
      <c r="H9930" t="s">
        <v>3440</v>
      </c>
      <c r="I9930">
        <v>621</v>
      </c>
      <c r="J9930" t="s">
        <v>3446</v>
      </c>
      <c r="K9930">
        <v>1972</v>
      </c>
      <c r="L9930" t="s">
        <v>29</v>
      </c>
      <c r="M9930" t="s">
        <v>29</v>
      </c>
      <c r="N9930">
        <v>41.2044</v>
      </c>
      <c r="O9930">
        <v>-73.968900000000005</v>
      </c>
      <c r="P9930" t="s">
        <v>3613</v>
      </c>
      <c r="Q9930" s="3">
        <f>Table1[[#This Row],[Capacity (MW)]]*0.395*8760*10^-6</f>
        <v>2.1487842000000001</v>
      </c>
      <c r="R9930" s="3" cm="1">
        <f t="array" ref="R9930">AVERAGE(VLOOKUP(_xlfn.TEXTSPLIT(Table1[[#This Row],[Fuel (no space after comma)]], ","), FuelList_Final_EF!$A$2:$B$65, 2, FALSE))</f>
        <v>65.583341148886291</v>
      </c>
      <c r="S9930" s="3">
        <f>Table1[[#This Row],[Generation (TWh)]]*10^9*VLOOKUP(Table1[[#This Row],[Turbine/Engine Technology]],Technology_HR!$A$2:$B$11,2,FALSE)*10^-6</f>
        <v>22100245.496999998</v>
      </c>
      <c r="T9930" s="5">
        <f>Table1[[#This Row],[Fuel Consumption (mmBtu)]]*Table1[[#This Row],[Emission Factor (kg CO2/ mmBtu)]]*10^3</f>
        <v>1449407939903.8889</v>
      </c>
      <c r="U9930" s="3">
        <f>Table1[[#This Row],[Emissions (g CO2)]]/(Table1[[#This Row],[Generation (TWh)]]*10^9)</f>
        <v>674.52466371629544</v>
      </c>
    </row>
    <row r="9931" spans="1:21" x14ac:dyDescent="0.35">
      <c r="A9931" t="s">
        <v>2512</v>
      </c>
      <c r="B9931" t="s">
        <v>3243</v>
      </c>
      <c r="C9931" t="str">
        <f>SUBSTITUTE(Table1[[#This Row],[Fuel]],", ",",")</f>
        <v>fossil gas: natural gas,fossil liquids: fuel oil</v>
      </c>
      <c r="D9931" t="s">
        <v>3239</v>
      </c>
      <c r="E9931" t="s">
        <v>3275</v>
      </c>
      <c r="H9931" t="s">
        <v>3440</v>
      </c>
      <c r="I9931">
        <v>621</v>
      </c>
      <c r="J9931" t="s">
        <v>3446</v>
      </c>
      <c r="K9931">
        <v>1974</v>
      </c>
      <c r="L9931" t="s">
        <v>29</v>
      </c>
      <c r="M9931" t="s">
        <v>29</v>
      </c>
      <c r="N9931">
        <v>41.2044</v>
      </c>
      <c r="O9931">
        <v>-73.968900000000005</v>
      </c>
      <c r="P9931" t="s">
        <v>3613</v>
      </c>
      <c r="Q9931" s="3">
        <f>Table1[[#This Row],[Capacity (MW)]]*0.395*8760*10^-6</f>
        <v>2.1487842000000001</v>
      </c>
      <c r="R9931" s="3" cm="1">
        <f t="array" ref="R9931">AVERAGE(VLOOKUP(_xlfn.TEXTSPLIT(Table1[[#This Row],[Fuel (no space after comma)]], ","), FuelList_Final_EF!$A$2:$B$65, 2, FALSE))</f>
        <v>65.583341148886291</v>
      </c>
      <c r="S9931" s="3">
        <f>Table1[[#This Row],[Generation (TWh)]]*10^9*VLOOKUP(Table1[[#This Row],[Turbine/Engine Technology]],Technology_HR!$A$2:$B$11,2,FALSE)*10^-6</f>
        <v>22100245.496999998</v>
      </c>
      <c r="T9931" s="5">
        <f>Table1[[#This Row],[Fuel Consumption (mmBtu)]]*Table1[[#This Row],[Emission Factor (kg CO2/ mmBtu)]]*10^3</f>
        <v>1449407939903.8889</v>
      </c>
      <c r="U9931" s="3">
        <f>Table1[[#This Row],[Emissions (g CO2)]]/(Table1[[#This Row],[Generation (TWh)]]*10^9)</f>
        <v>674.52466371629544</v>
      </c>
    </row>
    <row r="9932" spans="1:21" x14ac:dyDescent="0.35">
      <c r="A9932" t="s">
        <v>2512</v>
      </c>
      <c r="B9932" t="s">
        <v>3263</v>
      </c>
      <c r="C9932" t="str">
        <f>SUBSTITUTE(Table1[[#This Row],[Fuel]],", ",",")</f>
        <v>fossil gas: natural gas,fossil liquids: heavy fuel oil</v>
      </c>
      <c r="D9932" t="s">
        <v>3239</v>
      </c>
      <c r="E9932" t="s">
        <v>3241</v>
      </c>
      <c r="H9932" t="s">
        <v>3438</v>
      </c>
      <c r="I9932">
        <v>750</v>
      </c>
      <c r="J9932" t="s">
        <v>3445</v>
      </c>
      <c r="K9932" t="s">
        <v>29</v>
      </c>
      <c r="L9932" t="s">
        <v>29</v>
      </c>
      <c r="M9932" t="s">
        <v>29</v>
      </c>
      <c r="N9932">
        <v>41.2044</v>
      </c>
      <c r="O9932">
        <v>-73.968900000000005</v>
      </c>
      <c r="P9932" t="s">
        <v>3613</v>
      </c>
      <c r="Q9932" s="3">
        <f>Table1[[#This Row],[Capacity (MW)]]*0.395*8760*10^-6</f>
        <v>2.5951499999999998</v>
      </c>
      <c r="R9932" s="3" cm="1">
        <f t="array" ref="R9932">AVERAGE(VLOOKUP(_xlfn.TEXTSPLIT(Table1[[#This Row],[Fuel (no space after comma)]], ","), FuelList_Final_EF!$A$2:$B$65, 2, FALSE))</f>
        <v>67.331265155508703</v>
      </c>
      <c r="S9932" s="3">
        <f>Table1[[#This Row],[Generation (TWh)]]*10^9*VLOOKUP(Table1[[#This Row],[Turbine/Engine Technology]],Technology_HR!$A$2:$B$11,2,FALSE)*10^-6</f>
        <v>19590787.349999998</v>
      </c>
      <c r="T9932" s="5">
        <f>Table1[[#This Row],[Fuel Consumption (mmBtu)]]*Table1[[#This Row],[Emission Factor (kg CO2/ mmBtu)]]*10^3</f>
        <v>1319072497668.0354</v>
      </c>
      <c r="U9932" s="3">
        <f>Table1[[#This Row],[Emissions (g CO2)]]/(Table1[[#This Row],[Generation (TWh)]]*10^9)</f>
        <v>508.28372065893507</v>
      </c>
    </row>
    <row r="9933" spans="1:21" x14ac:dyDescent="0.35">
      <c r="A9933" t="s">
        <v>2513</v>
      </c>
      <c r="B9933" t="s">
        <v>3239</v>
      </c>
      <c r="C9933" t="str">
        <f>SUBSTITUTE(Table1[[#This Row],[Fuel]],", ",",")</f>
        <v>fossil gas: natural gas</v>
      </c>
      <c r="D9933" t="s">
        <v>3239</v>
      </c>
      <c r="H9933" t="s">
        <v>3436</v>
      </c>
      <c r="I9933">
        <v>61</v>
      </c>
      <c r="J9933" t="s">
        <v>3446</v>
      </c>
      <c r="K9933">
        <v>2022</v>
      </c>
      <c r="L9933" t="s">
        <v>29</v>
      </c>
      <c r="M9933" t="s">
        <v>29</v>
      </c>
      <c r="N9933">
        <v>29.480277000000001</v>
      </c>
      <c r="O9933">
        <v>-95.620279999999994</v>
      </c>
      <c r="P9933" t="s">
        <v>3613</v>
      </c>
      <c r="Q9933" s="3">
        <f>Table1[[#This Row],[Capacity (MW)]]*0.395*8760*10^-6</f>
        <v>0.21107220000000002</v>
      </c>
      <c r="R9933" s="3" cm="1">
        <f t="array" ref="R9933">AVERAGE(VLOOKUP(_xlfn.TEXTSPLIT(Table1[[#This Row],[Fuel (no space after comma)]], ","), FuelList_Final_EF!$A$2:$B$65, 2, FALSE))</f>
        <v>53.06</v>
      </c>
      <c r="S9933" s="3">
        <f>Table1[[#This Row],[Generation (TWh)]]*10^9*VLOOKUP(Table1[[#This Row],[Turbine/Engine Technology]],Technology_HR!$A$2:$B$11,2,FALSE)*10^-6</f>
        <v>2323904.9220000003</v>
      </c>
      <c r="T9933" s="5">
        <f>Table1[[#This Row],[Fuel Consumption (mmBtu)]]*Table1[[#This Row],[Emission Factor (kg CO2/ mmBtu)]]*10^3</f>
        <v>123306395161.32002</v>
      </c>
      <c r="U9933" s="3">
        <f>Table1[[#This Row],[Emissions (g CO2)]]/(Table1[[#This Row],[Generation (TWh)]]*10^9)</f>
        <v>584.19060000000002</v>
      </c>
    </row>
    <row r="9934" spans="1:21" x14ac:dyDescent="0.35">
      <c r="A9934" t="s">
        <v>2513</v>
      </c>
      <c r="B9934" t="s">
        <v>3239</v>
      </c>
      <c r="C9934" t="str">
        <f>SUBSTITUTE(Table1[[#This Row],[Fuel]],", ",",")</f>
        <v>fossil gas: natural gas</v>
      </c>
      <c r="D9934" t="s">
        <v>3239</v>
      </c>
      <c r="H9934" t="s">
        <v>3436</v>
      </c>
      <c r="I9934">
        <v>61</v>
      </c>
      <c r="J9934" t="s">
        <v>3446</v>
      </c>
      <c r="K9934">
        <v>2022</v>
      </c>
      <c r="L9934" t="s">
        <v>29</v>
      </c>
      <c r="M9934" t="s">
        <v>29</v>
      </c>
      <c r="N9934">
        <v>29.480277000000001</v>
      </c>
      <c r="O9934">
        <v>-95.620279999999994</v>
      </c>
      <c r="P9934" t="s">
        <v>3613</v>
      </c>
      <c r="Q9934" s="3">
        <f>Table1[[#This Row],[Capacity (MW)]]*0.395*8760*10^-6</f>
        <v>0.21107220000000002</v>
      </c>
      <c r="R9934" s="3" cm="1">
        <f t="array" ref="R9934">AVERAGE(VLOOKUP(_xlfn.TEXTSPLIT(Table1[[#This Row],[Fuel (no space after comma)]], ","), FuelList_Final_EF!$A$2:$B$65, 2, FALSE))</f>
        <v>53.06</v>
      </c>
      <c r="S9934" s="3">
        <f>Table1[[#This Row],[Generation (TWh)]]*10^9*VLOOKUP(Table1[[#This Row],[Turbine/Engine Technology]],Technology_HR!$A$2:$B$11,2,FALSE)*10^-6</f>
        <v>2323904.9220000003</v>
      </c>
      <c r="T9934" s="5">
        <f>Table1[[#This Row],[Fuel Consumption (mmBtu)]]*Table1[[#This Row],[Emission Factor (kg CO2/ mmBtu)]]*10^3</f>
        <v>123306395161.32002</v>
      </c>
      <c r="U9934" s="3">
        <f>Table1[[#This Row],[Emissions (g CO2)]]/(Table1[[#This Row],[Generation (TWh)]]*10^9)</f>
        <v>584.19060000000002</v>
      </c>
    </row>
    <row r="9935" spans="1:21" x14ac:dyDescent="0.35">
      <c r="A9935" t="s">
        <v>2513</v>
      </c>
      <c r="B9935" t="s">
        <v>3239</v>
      </c>
      <c r="C9935" t="str">
        <f>SUBSTITUTE(Table1[[#This Row],[Fuel]],", ",",")</f>
        <v>fossil gas: natural gas</v>
      </c>
      <c r="D9935" t="s">
        <v>3239</v>
      </c>
      <c r="H9935" t="s">
        <v>3436</v>
      </c>
      <c r="I9935">
        <v>61</v>
      </c>
      <c r="J9935" t="s">
        <v>3446</v>
      </c>
      <c r="K9935">
        <v>2022</v>
      </c>
      <c r="L9935" t="s">
        <v>29</v>
      </c>
      <c r="M9935" t="s">
        <v>29</v>
      </c>
      <c r="N9935">
        <v>29.480277000000001</v>
      </c>
      <c r="O9935">
        <v>-95.620279999999994</v>
      </c>
      <c r="P9935" t="s">
        <v>3613</v>
      </c>
      <c r="Q9935" s="3">
        <f>Table1[[#This Row],[Capacity (MW)]]*0.395*8760*10^-6</f>
        <v>0.21107220000000002</v>
      </c>
      <c r="R9935" s="3" cm="1">
        <f t="array" ref="R9935">AVERAGE(VLOOKUP(_xlfn.TEXTSPLIT(Table1[[#This Row],[Fuel (no space after comma)]], ","), FuelList_Final_EF!$A$2:$B$65, 2, FALSE))</f>
        <v>53.06</v>
      </c>
      <c r="S9935" s="3">
        <f>Table1[[#This Row],[Generation (TWh)]]*10^9*VLOOKUP(Table1[[#This Row],[Turbine/Engine Technology]],Technology_HR!$A$2:$B$11,2,FALSE)*10^-6</f>
        <v>2323904.9220000003</v>
      </c>
      <c r="T9935" s="5">
        <f>Table1[[#This Row],[Fuel Consumption (mmBtu)]]*Table1[[#This Row],[Emission Factor (kg CO2/ mmBtu)]]*10^3</f>
        <v>123306395161.32002</v>
      </c>
      <c r="U9935" s="3">
        <f>Table1[[#This Row],[Emissions (g CO2)]]/(Table1[[#This Row],[Generation (TWh)]]*10^9)</f>
        <v>584.19060000000002</v>
      </c>
    </row>
    <row r="9936" spans="1:21" x14ac:dyDescent="0.35">
      <c r="A9936" t="s">
        <v>2513</v>
      </c>
      <c r="B9936" t="s">
        <v>3239</v>
      </c>
      <c r="C9936" t="str">
        <f>SUBSTITUTE(Table1[[#This Row],[Fuel]],", ",",")</f>
        <v>fossil gas: natural gas</v>
      </c>
      <c r="D9936" t="s">
        <v>3239</v>
      </c>
      <c r="H9936" t="s">
        <v>3436</v>
      </c>
      <c r="I9936">
        <v>61</v>
      </c>
      <c r="J9936" t="s">
        <v>3446</v>
      </c>
      <c r="K9936">
        <v>2022</v>
      </c>
      <c r="L9936" t="s">
        <v>29</v>
      </c>
      <c r="M9936" t="s">
        <v>29</v>
      </c>
      <c r="N9936">
        <v>29.480277000000001</v>
      </c>
      <c r="O9936">
        <v>-95.620279999999994</v>
      </c>
      <c r="P9936" t="s">
        <v>3613</v>
      </c>
      <c r="Q9936" s="3">
        <f>Table1[[#This Row],[Capacity (MW)]]*0.395*8760*10^-6</f>
        <v>0.21107220000000002</v>
      </c>
      <c r="R9936" s="3" cm="1">
        <f t="array" ref="R9936">AVERAGE(VLOOKUP(_xlfn.TEXTSPLIT(Table1[[#This Row],[Fuel (no space after comma)]], ","), FuelList_Final_EF!$A$2:$B$65, 2, FALSE))</f>
        <v>53.06</v>
      </c>
      <c r="S9936" s="3">
        <f>Table1[[#This Row],[Generation (TWh)]]*10^9*VLOOKUP(Table1[[#This Row],[Turbine/Engine Technology]],Technology_HR!$A$2:$B$11,2,FALSE)*10^-6</f>
        <v>2323904.9220000003</v>
      </c>
      <c r="T9936" s="5">
        <f>Table1[[#This Row],[Fuel Consumption (mmBtu)]]*Table1[[#This Row],[Emission Factor (kg CO2/ mmBtu)]]*10^3</f>
        <v>123306395161.32002</v>
      </c>
      <c r="U9936" s="3">
        <f>Table1[[#This Row],[Emissions (g CO2)]]/(Table1[[#This Row],[Generation (TWh)]]*10^9)</f>
        <v>584.19060000000002</v>
      </c>
    </row>
    <row r="9937" spans="1:21" x14ac:dyDescent="0.35">
      <c r="A9937" t="s">
        <v>2513</v>
      </c>
      <c r="B9937" t="s">
        <v>3239</v>
      </c>
      <c r="C9937" t="str">
        <f>SUBSTITUTE(Table1[[#This Row],[Fuel]],", ",",")</f>
        <v>fossil gas: natural gas</v>
      </c>
      <c r="D9937" t="s">
        <v>3239</v>
      </c>
      <c r="H9937" t="s">
        <v>3436</v>
      </c>
      <c r="I9937">
        <v>61</v>
      </c>
      <c r="J9937" t="s">
        <v>3446</v>
      </c>
      <c r="K9937">
        <v>2022</v>
      </c>
      <c r="L9937" t="s">
        <v>29</v>
      </c>
      <c r="M9937" t="s">
        <v>29</v>
      </c>
      <c r="N9937">
        <v>29.480277000000001</v>
      </c>
      <c r="O9937">
        <v>-95.620279999999994</v>
      </c>
      <c r="P9937" t="s">
        <v>3613</v>
      </c>
      <c r="Q9937" s="3">
        <f>Table1[[#This Row],[Capacity (MW)]]*0.395*8760*10^-6</f>
        <v>0.21107220000000002</v>
      </c>
      <c r="R9937" s="3" cm="1">
        <f t="array" ref="R9937">AVERAGE(VLOOKUP(_xlfn.TEXTSPLIT(Table1[[#This Row],[Fuel (no space after comma)]], ","), FuelList_Final_EF!$A$2:$B$65, 2, FALSE))</f>
        <v>53.06</v>
      </c>
      <c r="S9937" s="3">
        <f>Table1[[#This Row],[Generation (TWh)]]*10^9*VLOOKUP(Table1[[#This Row],[Turbine/Engine Technology]],Technology_HR!$A$2:$B$11,2,FALSE)*10^-6</f>
        <v>2323904.9220000003</v>
      </c>
      <c r="T9937" s="5">
        <f>Table1[[#This Row],[Fuel Consumption (mmBtu)]]*Table1[[#This Row],[Emission Factor (kg CO2/ mmBtu)]]*10^3</f>
        <v>123306395161.32002</v>
      </c>
      <c r="U9937" s="3">
        <f>Table1[[#This Row],[Emissions (g CO2)]]/(Table1[[#This Row],[Generation (TWh)]]*10^9)</f>
        <v>584.19060000000002</v>
      </c>
    </row>
    <row r="9938" spans="1:21" x14ac:dyDescent="0.35">
      <c r="A9938" t="s">
        <v>2513</v>
      </c>
      <c r="B9938" t="s">
        <v>3239</v>
      </c>
      <c r="C9938" t="str">
        <f>SUBSTITUTE(Table1[[#This Row],[Fuel]],", ",",")</f>
        <v>fossil gas: natural gas</v>
      </c>
      <c r="D9938" t="s">
        <v>3239</v>
      </c>
      <c r="H9938" t="s">
        <v>3436</v>
      </c>
      <c r="I9938">
        <v>61</v>
      </c>
      <c r="J9938" t="s">
        <v>3446</v>
      </c>
      <c r="K9938">
        <v>2022</v>
      </c>
      <c r="L9938" t="s">
        <v>29</v>
      </c>
      <c r="M9938" t="s">
        <v>29</v>
      </c>
      <c r="N9938">
        <v>29.480277000000001</v>
      </c>
      <c r="O9938">
        <v>-95.620279999999994</v>
      </c>
      <c r="P9938" t="s">
        <v>3613</v>
      </c>
      <c r="Q9938" s="3">
        <f>Table1[[#This Row],[Capacity (MW)]]*0.395*8760*10^-6</f>
        <v>0.21107220000000002</v>
      </c>
      <c r="R9938" s="3" cm="1">
        <f t="array" ref="R9938">AVERAGE(VLOOKUP(_xlfn.TEXTSPLIT(Table1[[#This Row],[Fuel (no space after comma)]], ","), FuelList_Final_EF!$A$2:$B$65, 2, FALSE))</f>
        <v>53.06</v>
      </c>
      <c r="S9938" s="3">
        <f>Table1[[#This Row],[Generation (TWh)]]*10^9*VLOOKUP(Table1[[#This Row],[Turbine/Engine Technology]],Technology_HR!$A$2:$B$11,2,FALSE)*10^-6</f>
        <v>2323904.9220000003</v>
      </c>
      <c r="T9938" s="5">
        <f>Table1[[#This Row],[Fuel Consumption (mmBtu)]]*Table1[[#This Row],[Emission Factor (kg CO2/ mmBtu)]]*10^3</f>
        <v>123306395161.32002</v>
      </c>
      <c r="U9938" s="3">
        <f>Table1[[#This Row],[Emissions (g CO2)]]/(Table1[[#This Row],[Generation (TWh)]]*10^9)</f>
        <v>584.19060000000002</v>
      </c>
    </row>
    <row r="9939" spans="1:21" x14ac:dyDescent="0.35">
      <c r="A9939" t="s">
        <v>2513</v>
      </c>
      <c r="B9939" t="s">
        <v>3239</v>
      </c>
      <c r="C9939" t="str">
        <f>SUBSTITUTE(Table1[[#This Row],[Fuel]],", ",",")</f>
        <v>fossil gas: natural gas</v>
      </c>
      <c r="D9939" t="s">
        <v>3239</v>
      </c>
      <c r="H9939" t="s">
        <v>3436</v>
      </c>
      <c r="I9939">
        <v>60.5</v>
      </c>
      <c r="J9939" t="s">
        <v>3446</v>
      </c>
      <c r="K9939">
        <v>2022</v>
      </c>
      <c r="L9939" t="s">
        <v>29</v>
      </c>
      <c r="M9939" t="s">
        <v>29</v>
      </c>
      <c r="N9939">
        <v>29.480277000000001</v>
      </c>
      <c r="O9939">
        <v>-95.620277000000002</v>
      </c>
      <c r="P9939" t="s">
        <v>3613</v>
      </c>
      <c r="Q9939" s="3">
        <f>Table1[[#This Row],[Capacity (MW)]]*0.395*8760*10^-6</f>
        <v>0.2093421</v>
      </c>
      <c r="R9939" s="3" cm="1">
        <f t="array" ref="R9939">AVERAGE(VLOOKUP(_xlfn.TEXTSPLIT(Table1[[#This Row],[Fuel (no space after comma)]], ","), FuelList_Final_EF!$A$2:$B$65, 2, FALSE))</f>
        <v>53.06</v>
      </c>
      <c r="S9939" s="3">
        <f>Table1[[#This Row],[Generation (TWh)]]*10^9*VLOOKUP(Table1[[#This Row],[Turbine/Engine Technology]],Technology_HR!$A$2:$B$11,2,FALSE)*10^-6</f>
        <v>2304856.5209999997</v>
      </c>
      <c r="T9939" s="5">
        <f>Table1[[#This Row],[Fuel Consumption (mmBtu)]]*Table1[[#This Row],[Emission Factor (kg CO2/ mmBtu)]]*10^3</f>
        <v>122295687004.25999</v>
      </c>
      <c r="U9939" s="3">
        <f>Table1[[#This Row],[Emissions (g CO2)]]/(Table1[[#This Row],[Generation (TWh)]]*10^9)</f>
        <v>584.19060000000002</v>
      </c>
    </row>
    <row r="9940" spans="1:21" x14ac:dyDescent="0.35">
      <c r="A9940" t="s">
        <v>2513</v>
      </c>
      <c r="B9940" t="s">
        <v>3239</v>
      </c>
      <c r="C9940" t="str">
        <f>SUBSTITUTE(Table1[[#This Row],[Fuel]],", ",",")</f>
        <v>fossil gas: natural gas</v>
      </c>
      <c r="D9940" t="s">
        <v>3239</v>
      </c>
      <c r="H9940" t="s">
        <v>3436</v>
      </c>
      <c r="I9940">
        <v>60.5</v>
      </c>
      <c r="J9940" t="s">
        <v>3446</v>
      </c>
      <c r="K9940">
        <v>2022</v>
      </c>
      <c r="L9940" t="s">
        <v>29</v>
      </c>
      <c r="M9940" t="s">
        <v>29</v>
      </c>
      <c r="N9940">
        <v>29.480277000000001</v>
      </c>
      <c r="O9940">
        <v>-95.620277000000002</v>
      </c>
      <c r="P9940" t="s">
        <v>3613</v>
      </c>
      <c r="Q9940" s="3">
        <f>Table1[[#This Row],[Capacity (MW)]]*0.395*8760*10^-6</f>
        <v>0.2093421</v>
      </c>
      <c r="R9940" s="3" cm="1">
        <f t="array" ref="R9940">AVERAGE(VLOOKUP(_xlfn.TEXTSPLIT(Table1[[#This Row],[Fuel (no space after comma)]], ","), FuelList_Final_EF!$A$2:$B$65, 2, FALSE))</f>
        <v>53.06</v>
      </c>
      <c r="S9940" s="3">
        <f>Table1[[#This Row],[Generation (TWh)]]*10^9*VLOOKUP(Table1[[#This Row],[Turbine/Engine Technology]],Technology_HR!$A$2:$B$11,2,FALSE)*10^-6</f>
        <v>2304856.5209999997</v>
      </c>
      <c r="T9940" s="5">
        <f>Table1[[#This Row],[Fuel Consumption (mmBtu)]]*Table1[[#This Row],[Emission Factor (kg CO2/ mmBtu)]]*10^3</f>
        <v>122295687004.25999</v>
      </c>
      <c r="U9940" s="3">
        <f>Table1[[#This Row],[Emissions (g CO2)]]/(Table1[[#This Row],[Generation (TWh)]]*10^9)</f>
        <v>584.19060000000002</v>
      </c>
    </row>
    <row r="9941" spans="1:21" x14ac:dyDescent="0.35">
      <c r="A9941" t="s">
        <v>2419</v>
      </c>
      <c r="B9941" t="s">
        <v>3246</v>
      </c>
      <c r="C9941" t="str">
        <f>SUBSTITUTE(Table1[[#This Row],[Fuel]],", ",",")</f>
        <v>fossil gas: natural gas,fossil liquids: light fuel oil</v>
      </c>
      <c r="D9941" t="s">
        <v>3239</v>
      </c>
      <c r="E9941" t="s">
        <v>3282</v>
      </c>
      <c r="H9941" t="s">
        <v>3440</v>
      </c>
      <c r="I9941">
        <v>445.5</v>
      </c>
      <c r="J9941" t="s">
        <v>3446</v>
      </c>
      <c r="K9941">
        <v>1975</v>
      </c>
      <c r="L9941" t="s">
        <v>29</v>
      </c>
      <c r="M9941" t="s">
        <v>29</v>
      </c>
      <c r="N9941">
        <v>31.395</v>
      </c>
      <c r="O9941">
        <v>-92.716669999999993</v>
      </c>
      <c r="P9941" t="s">
        <v>3613</v>
      </c>
      <c r="Q9941" s="3">
        <f>Table1[[#This Row],[Capacity (MW)]]*0.395*8760*10^-6</f>
        <v>1.5415190999999997</v>
      </c>
      <c r="R9941" s="3" cm="1">
        <f t="array" ref="R9941">AVERAGE(VLOOKUP(_xlfn.TEXTSPLIT(Table1[[#This Row],[Fuel (no space after comma)]], ","), FuelList_Final_EF!$A$2:$B$65, 2, FALSE))</f>
        <v>65.59167633104903</v>
      </c>
      <c r="S9941" s="3">
        <f>Table1[[#This Row],[Generation (TWh)]]*10^9*VLOOKUP(Table1[[#This Row],[Turbine/Engine Technology]],Technology_HR!$A$2:$B$11,2,FALSE)*10^-6</f>
        <v>15854523.943499997</v>
      </c>
      <c r="T9941" s="5">
        <f>Table1[[#This Row],[Fuel Consumption (mmBtu)]]*Table1[[#This Row],[Emission Factor (kg CO2/ mmBtu)]]*10^3</f>
        <v>1039924802884.9189</v>
      </c>
      <c r="U9941" s="3">
        <f>Table1[[#This Row],[Emissions (g CO2)]]/(Table1[[#This Row],[Generation (TWh)]]*10^9)</f>
        <v>674.61039106483929</v>
      </c>
    </row>
    <row r="9942" spans="1:21" x14ac:dyDescent="0.35">
      <c r="A9942" t="s">
        <v>2514</v>
      </c>
      <c r="B9942" t="s">
        <v>3308</v>
      </c>
      <c r="C9942" t="str">
        <f>SUBSTITUTE(Table1[[#This Row],[Fuel]],", ",",")</f>
        <v>fossil liquids: fuel oil,fossil gas: natural gas</v>
      </c>
      <c r="D9942" t="s">
        <v>3275</v>
      </c>
      <c r="E9942" t="s">
        <v>3239</v>
      </c>
      <c r="H9942" t="s">
        <v>3436</v>
      </c>
      <c r="I9942">
        <v>185</v>
      </c>
      <c r="J9942" t="s">
        <v>3446</v>
      </c>
      <c r="K9942">
        <v>2001</v>
      </c>
      <c r="L9942" t="s">
        <v>29</v>
      </c>
      <c r="M9942" t="s">
        <v>29</v>
      </c>
      <c r="N9942">
        <v>30.320556</v>
      </c>
      <c r="O9942">
        <v>-81.947220000000002</v>
      </c>
      <c r="P9942" t="s">
        <v>3613</v>
      </c>
      <c r="Q9942" s="3">
        <f>Table1[[#This Row],[Capacity (MW)]]*0.395*8760*10^-6</f>
        <v>0.64013699999999996</v>
      </c>
      <c r="R9942" s="3" cm="1">
        <f t="array" ref="R9942">AVERAGE(VLOOKUP(_xlfn.TEXTSPLIT(Table1[[#This Row],[Fuel (no space after comma)]], ","), FuelList_Final_EF!$A$2:$B$65, 2, FALSE))</f>
        <v>65.583341148886291</v>
      </c>
      <c r="S9942" s="3">
        <f>Table1[[#This Row],[Generation (TWh)]]*10^9*VLOOKUP(Table1[[#This Row],[Turbine/Engine Technology]],Technology_HR!$A$2:$B$11,2,FALSE)*10^-6</f>
        <v>7047908.3700000001</v>
      </c>
      <c r="T9942" s="5">
        <f>Table1[[#This Row],[Fuel Consumption (mmBtu)]]*Table1[[#This Row],[Emission Factor (kg CO2/ mmBtu)]]*10^3</f>
        <v>462225379015.80115</v>
      </c>
      <c r="U9942" s="3">
        <f>Table1[[#This Row],[Emissions (g CO2)]]/(Table1[[#This Row],[Generation (TWh)]]*10^9)</f>
        <v>722.07258604923811</v>
      </c>
    </row>
    <row r="9943" spans="1:21" x14ac:dyDescent="0.35">
      <c r="A9943" t="s">
        <v>2514</v>
      </c>
      <c r="B9943" t="s">
        <v>3243</v>
      </c>
      <c r="C9943" t="str">
        <f>SUBSTITUTE(Table1[[#This Row],[Fuel]],", ",",")</f>
        <v>fossil gas: natural gas,fossil liquids: fuel oil</v>
      </c>
      <c r="D9943" t="s">
        <v>3239</v>
      </c>
      <c r="E9943" t="s">
        <v>3275</v>
      </c>
      <c r="H9943" t="s">
        <v>3438</v>
      </c>
      <c r="I9943">
        <v>598</v>
      </c>
      <c r="J9943" t="s">
        <v>3446</v>
      </c>
      <c r="K9943">
        <v>2005</v>
      </c>
      <c r="L9943" t="s">
        <v>29</v>
      </c>
      <c r="M9943" t="s">
        <v>29</v>
      </c>
      <c r="N9943">
        <v>30.320556</v>
      </c>
      <c r="O9943">
        <v>-81.947220000000002</v>
      </c>
      <c r="P9943" t="s">
        <v>3613</v>
      </c>
      <c r="Q9943" s="3">
        <f>Table1[[#This Row],[Capacity (MW)]]*0.395*8760*10^-6</f>
        <v>2.0691996000000001</v>
      </c>
      <c r="R9943" s="3" cm="1">
        <f t="array" ref="R9943">AVERAGE(VLOOKUP(_xlfn.TEXTSPLIT(Table1[[#This Row],[Fuel (no space after comma)]], ","), FuelList_Final_EF!$A$2:$B$65, 2, FALSE))</f>
        <v>65.583341148886291</v>
      </c>
      <c r="S9943" s="3">
        <f>Table1[[#This Row],[Generation (TWh)]]*10^9*VLOOKUP(Table1[[#This Row],[Turbine/Engine Technology]],Technology_HR!$A$2:$B$11,2,FALSE)*10^-6</f>
        <v>15620387.780400001</v>
      </c>
      <c r="T9943" s="5">
        <f>Table1[[#This Row],[Fuel Consumption (mmBtu)]]*Table1[[#This Row],[Emission Factor (kg CO2/ mmBtu)]]*10^3</f>
        <v>1024437220679.868</v>
      </c>
      <c r="U9943" s="3">
        <f>Table1[[#This Row],[Emissions (g CO2)]]/(Table1[[#This Row],[Generation (TWh)]]*10^9)</f>
        <v>495.08864233294264</v>
      </c>
    </row>
    <row r="9944" spans="1:21" x14ac:dyDescent="0.35">
      <c r="A9944" t="s">
        <v>2515</v>
      </c>
      <c r="B9944" t="s">
        <v>3243</v>
      </c>
      <c r="C9944" t="str">
        <f>SUBSTITUTE(Table1[[#This Row],[Fuel]],", ",",")</f>
        <v>fossil gas: natural gas,fossil liquids: fuel oil</v>
      </c>
      <c r="D9944" t="s">
        <v>3239</v>
      </c>
      <c r="E9944" t="s">
        <v>3275</v>
      </c>
      <c r="H9944" t="s">
        <v>3438</v>
      </c>
      <c r="I9944">
        <v>289</v>
      </c>
      <c r="J9944" t="s">
        <v>3446</v>
      </c>
      <c r="K9944">
        <v>1996</v>
      </c>
      <c r="L9944" t="s">
        <v>29</v>
      </c>
      <c r="M9944" t="s">
        <v>29</v>
      </c>
      <c r="N9944">
        <v>38.668100000000003</v>
      </c>
      <c r="O9944">
        <v>-76.867800000000003</v>
      </c>
      <c r="P9944" t="s">
        <v>3613</v>
      </c>
      <c r="Q9944" s="3">
        <f>Table1[[#This Row],[Capacity (MW)]]*0.395*8760*10^-6</f>
        <v>0.99999780000000005</v>
      </c>
      <c r="R9944" s="3" cm="1">
        <f t="array" ref="R9944">AVERAGE(VLOOKUP(_xlfn.TEXTSPLIT(Table1[[#This Row],[Fuel (no space after comma)]], ","), FuelList_Final_EF!$A$2:$B$65, 2, FALSE))</f>
        <v>65.583341148886291</v>
      </c>
      <c r="S9944" s="3">
        <f>Table1[[#This Row],[Generation (TWh)]]*10^9*VLOOKUP(Table1[[#This Row],[Turbine/Engine Technology]],Technology_HR!$A$2:$B$11,2,FALSE)*10^-6</f>
        <v>7548983.3921999997</v>
      </c>
      <c r="T9944" s="5">
        <f>Table1[[#This Row],[Fuel Consumption (mmBtu)]]*Table1[[#This Row],[Emission Factor (kg CO2/ mmBtu)]]*10^3</f>
        <v>495087553137.92944</v>
      </c>
      <c r="U9944" s="3">
        <f>Table1[[#This Row],[Emissions (g CO2)]]/(Table1[[#This Row],[Generation (TWh)]]*10^9)</f>
        <v>495.08864233294258</v>
      </c>
    </row>
    <row r="9945" spans="1:21" x14ac:dyDescent="0.35">
      <c r="A9945" t="s">
        <v>29</v>
      </c>
      <c r="B9945" t="s">
        <v>3239</v>
      </c>
      <c r="C9945" t="str">
        <f>SUBSTITUTE(Table1[[#This Row],[Fuel]],", ",",")</f>
        <v>fossil gas: natural gas</v>
      </c>
      <c r="D9945" t="s">
        <v>3239</v>
      </c>
      <c r="H9945" t="s">
        <v>3438</v>
      </c>
      <c r="I9945">
        <v>700</v>
      </c>
      <c r="J9945" t="s">
        <v>3450</v>
      </c>
      <c r="K9945">
        <v>2030</v>
      </c>
      <c r="L9945" t="s">
        <v>29</v>
      </c>
      <c r="M9945" t="s">
        <v>29</v>
      </c>
      <c r="N9945">
        <v>47.116399999999999</v>
      </c>
      <c r="O9945">
        <v>101.2996</v>
      </c>
      <c r="P9945" t="s">
        <v>3613</v>
      </c>
      <c r="Q9945" s="3">
        <f>Table1[[#This Row],[Capacity (MW)]]*0.395*8760*10^-6</f>
        <v>2.4221399999999997</v>
      </c>
      <c r="R9945" s="3" cm="1">
        <f t="array" ref="R9945">AVERAGE(VLOOKUP(_xlfn.TEXTSPLIT(Table1[[#This Row],[Fuel (no space after comma)]], ","), FuelList_Final_EF!$A$2:$B$65, 2, FALSE))</f>
        <v>53.06</v>
      </c>
      <c r="S9945" s="3">
        <f>Table1[[#This Row],[Generation (TWh)]]*10^9*VLOOKUP(Table1[[#This Row],[Turbine/Engine Technology]],Technology_HR!$A$2:$B$11,2,FALSE)*10^-6</f>
        <v>18284734.859999996</v>
      </c>
      <c r="T9945" s="5">
        <f>Table1[[#This Row],[Fuel Consumption (mmBtu)]]*Table1[[#This Row],[Emission Factor (kg CO2/ mmBtu)]]*10^3</f>
        <v>970188031671.59985</v>
      </c>
      <c r="U9945" s="3">
        <f>Table1[[#This Row],[Emissions (g CO2)]]/(Table1[[#This Row],[Generation (TWh)]]*10^9)</f>
        <v>400.54993999999999</v>
      </c>
    </row>
    <row r="9946" spans="1:21" x14ac:dyDescent="0.35">
      <c r="A9946" t="s">
        <v>29</v>
      </c>
      <c r="B9946" t="s">
        <v>3239</v>
      </c>
      <c r="C9946" t="str">
        <f>SUBSTITUTE(Table1[[#This Row],[Fuel]],", ",",")</f>
        <v>fossil gas: natural gas</v>
      </c>
      <c r="D9946" t="s">
        <v>3239</v>
      </c>
      <c r="H9946" t="s">
        <v>3438</v>
      </c>
      <c r="I9946">
        <v>700</v>
      </c>
      <c r="J9946" t="s">
        <v>3450</v>
      </c>
      <c r="K9946">
        <v>2030</v>
      </c>
      <c r="L9946" t="s">
        <v>29</v>
      </c>
      <c r="M9946" t="s">
        <v>29</v>
      </c>
      <c r="N9946">
        <v>47.116399999999999</v>
      </c>
      <c r="O9946">
        <v>101.2996</v>
      </c>
      <c r="P9946" t="s">
        <v>3613</v>
      </c>
      <c r="Q9946" s="3">
        <f>Table1[[#This Row],[Capacity (MW)]]*0.395*8760*10^-6</f>
        <v>2.4221399999999997</v>
      </c>
      <c r="R9946" s="3" cm="1">
        <f t="array" ref="R9946">AVERAGE(VLOOKUP(_xlfn.TEXTSPLIT(Table1[[#This Row],[Fuel (no space after comma)]], ","), FuelList_Final_EF!$A$2:$B$65, 2, FALSE))</f>
        <v>53.06</v>
      </c>
      <c r="S9946" s="3">
        <f>Table1[[#This Row],[Generation (TWh)]]*10^9*VLOOKUP(Table1[[#This Row],[Turbine/Engine Technology]],Technology_HR!$A$2:$B$11,2,FALSE)*10^-6</f>
        <v>18284734.859999996</v>
      </c>
      <c r="T9946" s="5">
        <f>Table1[[#This Row],[Fuel Consumption (mmBtu)]]*Table1[[#This Row],[Emission Factor (kg CO2/ mmBtu)]]*10^3</f>
        <v>970188031671.59985</v>
      </c>
      <c r="U9946" s="3">
        <f>Table1[[#This Row],[Emissions (g CO2)]]/(Table1[[#This Row],[Generation (TWh)]]*10^9)</f>
        <v>400.54993999999999</v>
      </c>
    </row>
    <row r="9947" spans="1:21" x14ac:dyDescent="0.35">
      <c r="A9947" t="s">
        <v>2516</v>
      </c>
      <c r="B9947" t="s">
        <v>3239</v>
      </c>
      <c r="C9947" t="str">
        <f>SUBSTITUTE(Table1[[#This Row],[Fuel]],", ",",")</f>
        <v>fossil gas: natural gas</v>
      </c>
      <c r="D9947" t="s">
        <v>3239</v>
      </c>
      <c r="H9947" t="s">
        <v>3438</v>
      </c>
      <c r="I9947">
        <v>520</v>
      </c>
      <c r="J9947" t="s">
        <v>3446</v>
      </c>
      <c r="K9947">
        <v>1999</v>
      </c>
      <c r="L9947" t="s">
        <v>29</v>
      </c>
      <c r="M9947" t="s">
        <v>29</v>
      </c>
      <c r="N9947">
        <v>41.169199999999996</v>
      </c>
      <c r="O9947">
        <v>-73.184399999999997</v>
      </c>
      <c r="P9947" t="s">
        <v>3613</v>
      </c>
      <c r="Q9947" s="3">
        <f>Table1[[#This Row],[Capacity (MW)]]*0.395*8760*10^-6</f>
        <v>1.799304</v>
      </c>
      <c r="R9947" s="3" cm="1">
        <f t="array" ref="R9947">AVERAGE(VLOOKUP(_xlfn.TEXTSPLIT(Table1[[#This Row],[Fuel (no space after comma)]], ","), FuelList_Final_EF!$A$2:$B$65, 2, FALSE))</f>
        <v>53.06</v>
      </c>
      <c r="S9947" s="3">
        <f>Table1[[#This Row],[Generation (TWh)]]*10^9*VLOOKUP(Table1[[#This Row],[Turbine/Engine Technology]],Technology_HR!$A$2:$B$11,2,FALSE)*10^-6</f>
        <v>13582945.896</v>
      </c>
      <c r="T9947" s="5">
        <f>Table1[[#This Row],[Fuel Consumption (mmBtu)]]*Table1[[#This Row],[Emission Factor (kg CO2/ mmBtu)]]*10^3</f>
        <v>720711109241.76001</v>
      </c>
      <c r="U9947" s="3">
        <f>Table1[[#This Row],[Emissions (g CO2)]]/(Table1[[#This Row],[Generation (TWh)]]*10^9)</f>
        <v>400.54993999999999</v>
      </c>
    </row>
    <row r="9948" spans="1:21" x14ac:dyDescent="0.35">
      <c r="A9948" t="s">
        <v>2495</v>
      </c>
      <c r="B9948" t="s">
        <v>3239</v>
      </c>
      <c r="C9948" t="str">
        <f>SUBSTITUTE(Table1[[#This Row],[Fuel]],", ",",")</f>
        <v>fossil gas: natural gas</v>
      </c>
      <c r="D9948" t="s">
        <v>3239</v>
      </c>
      <c r="H9948" t="s">
        <v>3438</v>
      </c>
      <c r="I9948">
        <v>576</v>
      </c>
      <c r="J9948" t="s">
        <v>3446</v>
      </c>
      <c r="K9948">
        <v>2019</v>
      </c>
      <c r="L9948" t="s">
        <v>29</v>
      </c>
      <c r="M9948" t="s">
        <v>29</v>
      </c>
      <c r="N9948">
        <v>41.170703000000003</v>
      </c>
      <c r="O9948">
        <v>-73.184200000000004</v>
      </c>
      <c r="P9948" t="s">
        <v>3613</v>
      </c>
      <c r="Q9948" s="3">
        <f>Table1[[#This Row],[Capacity (MW)]]*0.395*8760*10^-6</f>
        <v>1.9930752</v>
      </c>
      <c r="R9948" s="3" cm="1">
        <f t="array" ref="R9948">AVERAGE(VLOOKUP(_xlfn.TEXTSPLIT(Table1[[#This Row],[Fuel (no space after comma)]], ","), FuelList_Final_EF!$A$2:$B$65, 2, FALSE))</f>
        <v>53.06</v>
      </c>
      <c r="S9948" s="3">
        <f>Table1[[#This Row],[Generation (TWh)]]*10^9*VLOOKUP(Table1[[#This Row],[Turbine/Engine Technology]],Technology_HR!$A$2:$B$11,2,FALSE)*10^-6</f>
        <v>15045724.684799999</v>
      </c>
      <c r="T9948" s="5">
        <f>Table1[[#This Row],[Fuel Consumption (mmBtu)]]*Table1[[#This Row],[Emission Factor (kg CO2/ mmBtu)]]*10^3</f>
        <v>798326151775.48804</v>
      </c>
      <c r="U9948" s="3">
        <f>Table1[[#This Row],[Emissions (g CO2)]]/(Table1[[#This Row],[Generation (TWh)]]*10^9)</f>
        <v>400.54993999999999</v>
      </c>
    </row>
    <row r="9949" spans="1:21" x14ac:dyDescent="0.35">
      <c r="A9949" t="s">
        <v>2517</v>
      </c>
      <c r="B9949" t="s">
        <v>3243</v>
      </c>
      <c r="C9949" t="str">
        <f>SUBSTITUTE(Table1[[#This Row],[Fuel]],", ",",")</f>
        <v>fossil gas: natural gas,fossil liquids: fuel oil</v>
      </c>
      <c r="D9949" t="s">
        <v>3239</v>
      </c>
      <c r="E9949" t="s">
        <v>3275</v>
      </c>
      <c r="H9949" t="s">
        <v>3436</v>
      </c>
      <c r="I9949">
        <v>197</v>
      </c>
      <c r="J9949" t="s">
        <v>3446</v>
      </c>
      <c r="K9949">
        <v>2000</v>
      </c>
      <c r="L9949" t="s">
        <v>29</v>
      </c>
      <c r="M9949" t="s">
        <v>29</v>
      </c>
      <c r="N9949">
        <v>35.078600000000002</v>
      </c>
      <c r="O9949">
        <v>-81.575000000000003</v>
      </c>
      <c r="P9949" t="s">
        <v>3613</v>
      </c>
      <c r="Q9949" s="3">
        <f>Table1[[#This Row],[Capacity (MW)]]*0.395*8760*10^-6</f>
        <v>0.68165940000000003</v>
      </c>
      <c r="R9949" s="3" cm="1">
        <f t="array" ref="R9949">AVERAGE(VLOOKUP(_xlfn.TEXTSPLIT(Table1[[#This Row],[Fuel (no space after comma)]], ","), FuelList_Final_EF!$A$2:$B$65, 2, FALSE))</f>
        <v>65.583341148886291</v>
      </c>
      <c r="S9949" s="3">
        <f>Table1[[#This Row],[Generation (TWh)]]*10^9*VLOOKUP(Table1[[#This Row],[Turbine/Engine Technology]],Technology_HR!$A$2:$B$11,2,FALSE)*10^-6</f>
        <v>7505069.9939999999</v>
      </c>
      <c r="T9949" s="5">
        <f>Table1[[#This Row],[Fuel Consumption (mmBtu)]]*Table1[[#This Row],[Emission Factor (kg CO2/ mmBtu)]]*10^3</f>
        <v>492207565762.77197</v>
      </c>
      <c r="U9949" s="3">
        <f>Table1[[#This Row],[Emissions (g CO2)]]/(Table1[[#This Row],[Generation (TWh)]]*10^9)</f>
        <v>722.072586049238</v>
      </c>
    </row>
    <row r="9950" spans="1:21" x14ac:dyDescent="0.35">
      <c r="A9950" t="s">
        <v>2517</v>
      </c>
      <c r="B9950" t="s">
        <v>3243</v>
      </c>
      <c r="C9950" t="str">
        <f>SUBSTITUTE(Table1[[#This Row],[Fuel]],", ",",")</f>
        <v>fossil gas: natural gas,fossil liquids: fuel oil</v>
      </c>
      <c r="D9950" t="s">
        <v>3239</v>
      </c>
      <c r="E9950" t="s">
        <v>3275</v>
      </c>
      <c r="H9950" t="s">
        <v>3436</v>
      </c>
      <c r="I9950">
        <v>197</v>
      </c>
      <c r="J9950" t="s">
        <v>3446</v>
      </c>
      <c r="K9950">
        <v>2000</v>
      </c>
      <c r="L9950" t="s">
        <v>29</v>
      </c>
      <c r="M9950" t="s">
        <v>29</v>
      </c>
      <c r="N9950">
        <v>35.078600000000002</v>
      </c>
      <c r="O9950">
        <v>-81.575000000000003</v>
      </c>
      <c r="P9950" t="s">
        <v>3613</v>
      </c>
      <c r="Q9950" s="3">
        <f>Table1[[#This Row],[Capacity (MW)]]*0.395*8760*10^-6</f>
        <v>0.68165940000000003</v>
      </c>
      <c r="R9950" s="3" cm="1">
        <f t="array" ref="R9950">AVERAGE(VLOOKUP(_xlfn.TEXTSPLIT(Table1[[#This Row],[Fuel (no space after comma)]], ","), FuelList_Final_EF!$A$2:$B$65, 2, FALSE))</f>
        <v>65.583341148886291</v>
      </c>
      <c r="S9950" s="3">
        <f>Table1[[#This Row],[Generation (TWh)]]*10^9*VLOOKUP(Table1[[#This Row],[Turbine/Engine Technology]],Technology_HR!$A$2:$B$11,2,FALSE)*10^-6</f>
        <v>7505069.9939999999</v>
      </c>
      <c r="T9950" s="5">
        <f>Table1[[#This Row],[Fuel Consumption (mmBtu)]]*Table1[[#This Row],[Emission Factor (kg CO2/ mmBtu)]]*10^3</f>
        <v>492207565762.77197</v>
      </c>
      <c r="U9950" s="3">
        <f>Table1[[#This Row],[Emissions (g CO2)]]/(Table1[[#This Row],[Generation (TWh)]]*10^9)</f>
        <v>722.072586049238</v>
      </c>
    </row>
    <row r="9951" spans="1:21" x14ac:dyDescent="0.35">
      <c r="A9951" t="s">
        <v>2517</v>
      </c>
      <c r="B9951" t="s">
        <v>3243</v>
      </c>
      <c r="C9951" t="str">
        <f>SUBSTITUTE(Table1[[#This Row],[Fuel]],", ",",")</f>
        <v>fossil gas: natural gas,fossil liquids: fuel oil</v>
      </c>
      <c r="D9951" t="s">
        <v>3239</v>
      </c>
      <c r="E9951" t="s">
        <v>3275</v>
      </c>
      <c r="H9951" t="s">
        <v>3436</v>
      </c>
      <c r="I9951">
        <v>197</v>
      </c>
      <c r="J9951" t="s">
        <v>3446</v>
      </c>
      <c r="K9951">
        <v>2000</v>
      </c>
      <c r="L9951" t="s">
        <v>29</v>
      </c>
      <c r="M9951" t="s">
        <v>29</v>
      </c>
      <c r="N9951">
        <v>35.078600000000002</v>
      </c>
      <c r="O9951">
        <v>-81.575000000000003</v>
      </c>
      <c r="P9951" t="s">
        <v>3613</v>
      </c>
      <c r="Q9951" s="3">
        <f>Table1[[#This Row],[Capacity (MW)]]*0.395*8760*10^-6</f>
        <v>0.68165940000000003</v>
      </c>
      <c r="R9951" s="3" cm="1">
        <f t="array" ref="R9951">AVERAGE(VLOOKUP(_xlfn.TEXTSPLIT(Table1[[#This Row],[Fuel (no space after comma)]], ","), FuelList_Final_EF!$A$2:$B$65, 2, FALSE))</f>
        <v>65.583341148886291</v>
      </c>
      <c r="S9951" s="3">
        <f>Table1[[#This Row],[Generation (TWh)]]*10^9*VLOOKUP(Table1[[#This Row],[Turbine/Engine Technology]],Technology_HR!$A$2:$B$11,2,FALSE)*10^-6</f>
        <v>7505069.9939999999</v>
      </c>
      <c r="T9951" s="5">
        <f>Table1[[#This Row],[Fuel Consumption (mmBtu)]]*Table1[[#This Row],[Emission Factor (kg CO2/ mmBtu)]]*10^3</f>
        <v>492207565762.77197</v>
      </c>
      <c r="U9951" s="3">
        <f>Table1[[#This Row],[Emissions (g CO2)]]/(Table1[[#This Row],[Generation (TWh)]]*10^9)</f>
        <v>722.072586049238</v>
      </c>
    </row>
    <row r="9952" spans="1:21" x14ac:dyDescent="0.35">
      <c r="A9952" t="s">
        <v>2517</v>
      </c>
      <c r="B9952" t="s">
        <v>3243</v>
      </c>
      <c r="C9952" t="str">
        <f>SUBSTITUTE(Table1[[#This Row],[Fuel]],", ",",")</f>
        <v>fossil gas: natural gas,fossil liquids: fuel oil</v>
      </c>
      <c r="D9952" t="s">
        <v>3239</v>
      </c>
      <c r="E9952" t="s">
        <v>3275</v>
      </c>
      <c r="H9952" t="s">
        <v>3436</v>
      </c>
      <c r="I9952">
        <v>197</v>
      </c>
      <c r="J9952" t="s">
        <v>3446</v>
      </c>
      <c r="K9952">
        <v>2001</v>
      </c>
      <c r="L9952" t="s">
        <v>29</v>
      </c>
      <c r="M9952" t="s">
        <v>29</v>
      </c>
      <c r="N9952">
        <v>35.078600000000002</v>
      </c>
      <c r="O9952">
        <v>-81.575000000000003</v>
      </c>
      <c r="P9952" t="s">
        <v>3613</v>
      </c>
      <c r="Q9952" s="3">
        <f>Table1[[#This Row],[Capacity (MW)]]*0.395*8760*10^-6</f>
        <v>0.68165940000000003</v>
      </c>
      <c r="R9952" s="3" cm="1">
        <f t="array" ref="R9952">AVERAGE(VLOOKUP(_xlfn.TEXTSPLIT(Table1[[#This Row],[Fuel (no space after comma)]], ","), FuelList_Final_EF!$A$2:$B$65, 2, FALSE))</f>
        <v>65.583341148886291</v>
      </c>
      <c r="S9952" s="3">
        <f>Table1[[#This Row],[Generation (TWh)]]*10^9*VLOOKUP(Table1[[#This Row],[Turbine/Engine Technology]],Technology_HR!$A$2:$B$11,2,FALSE)*10^-6</f>
        <v>7505069.9939999999</v>
      </c>
      <c r="T9952" s="5">
        <f>Table1[[#This Row],[Fuel Consumption (mmBtu)]]*Table1[[#This Row],[Emission Factor (kg CO2/ mmBtu)]]*10^3</f>
        <v>492207565762.77197</v>
      </c>
      <c r="U9952" s="3">
        <f>Table1[[#This Row],[Emissions (g CO2)]]/(Table1[[#This Row],[Generation (TWh)]]*10^9)</f>
        <v>722.072586049238</v>
      </c>
    </row>
    <row r="9953" spans="1:21" x14ac:dyDescent="0.35">
      <c r="A9953" t="s">
        <v>2517</v>
      </c>
      <c r="B9953" t="s">
        <v>3243</v>
      </c>
      <c r="C9953" t="str">
        <f>SUBSTITUTE(Table1[[#This Row],[Fuel]],", ",",")</f>
        <v>fossil gas: natural gas,fossil liquids: fuel oil</v>
      </c>
      <c r="D9953" t="s">
        <v>3239</v>
      </c>
      <c r="E9953" t="s">
        <v>3275</v>
      </c>
      <c r="H9953" t="s">
        <v>3436</v>
      </c>
      <c r="I9953">
        <v>197</v>
      </c>
      <c r="J9953" t="s">
        <v>3446</v>
      </c>
      <c r="K9953">
        <v>2001</v>
      </c>
      <c r="L9953" t="s">
        <v>29</v>
      </c>
      <c r="M9953" t="s">
        <v>29</v>
      </c>
      <c r="N9953">
        <v>35.078600000000002</v>
      </c>
      <c r="O9953">
        <v>-81.575000000000003</v>
      </c>
      <c r="P9953" t="s">
        <v>3613</v>
      </c>
      <c r="Q9953" s="3">
        <f>Table1[[#This Row],[Capacity (MW)]]*0.395*8760*10^-6</f>
        <v>0.68165940000000003</v>
      </c>
      <c r="R9953" s="3" cm="1">
        <f t="array" ref="R9953">AVERAGE(VLOOKUP(_xlfn.TEXTSPLIT(Table1[[#This Row],[Fuel (no space after comma)]], ","), FuelList_Final_EF!$A$2:$B$65, 2, FALSE))</f>
        <v>65.583341148886291</v>
      </c>
      <c r="S9953" s="3">
        <f>Table1[[#This Row],[Generation (TWh)]]*10^9*VLOOKUP(Table1[[#This Row],[Turbine/Engine Technology]],Technology_HR!$A$2:$B$11,2,FALSE)*10^-6</f>
        <v>7505069.9939999999</v>
      </c>
      <c r="T9953" s="5">
        <f>Table1[[#This Row],[Fuel Consumption (mmBtu)]]*Table1[[#This Row],[Emission Factor (kg CO2/ mmBtu)]]*10^3</f>
        <v>492207565762.77197</v>
      </c>
      <c r="U9953" s="3">
        <f>Table1[[#This Row],[Emissions (g CO2)]]/(Table1[[#This Row],[Generation (TWh)]]*10^9)</f>
        <v>722.072586049238</v>
      </c>
    </row>
    <row r="9954" spans="1:21" x14ac:dyDescent="0.35">
      <c r="A9954" t="s">
        <v>2411</v>
      </c>
      <c r="B9954" t="s">
        <v>3239</v>
      </c>
      <c r="C9954" t="str">
        <f>SUBSTITUTE(Table1[[#This Row],[Fuel]],", ",",")</f>
        <v>fossil gas: natural gas</v>
      </c>
      <c r="D9954" t="s">
        <v>3239</v>
      </c>
      <c r="H9954" t="s">
        <v>3442</v>
      </c>
      <c r="I9954">
        <v>93.333333333333329</v>
      </c>
      <c r="J9954" t="s">
        <v>3447</v>
      </c>
      <c r="K9954">
        <v>2028</v>
      </c>
      <c r="L9954" t="s">
        <v>29</v>
      </c>
      <c r="M9954" t="s">
        <v>29</v>
      </c>
      <c r="N9954">
        <v>39.849659000000003</v>
      </c>
      <c r="O9954">
        <v>-88.951047000000003</v>
      </c>
      <c r="P9954" t="s">
        <v>3613</v>
      </c>
      <c r="Q9954" s="3">
        <f>Table1[[#This Row],[Capacity (MW)]]*0.395*8760*10^-6</f>
        <v>0.32295199999999996</v>
      </c>
      <c r="R9954" s="3" cm="1">
        <f t="array" ref="R9954">AVERAGE(VLOOKUP(_xlfn.TEXTSPLIT(Table1[[#This Row],[Fuel (no space after comma)]], ","), FuelList_Final_EF!$A$2:$B$65, 2, FALSE))</f>
        <v>53.06</v>
      </c>
      <c r="S9954" s="3">
        <f>Table1[[#This Row],[Generation (TWh)]]*10^9*VLOOKUP(Table1[[#This Row],[Turbine/Engine Technology]],Technology_HR!$A$2:$B$11,2,FALSE)*10^-6</f>
        <v>1928992.2959999996</v>
      </c>
      <c r="T9954" s="5">
        <f>Table1[[#This Row],[Fuel Consumption (mmBtu)]]*Table1[[#This Row],[Emission Factor (kg CO2/ mmBtu)]]*10^3</f>
        <v>102352331225.75998</v>
      </c>
      <c r="U9954" s="3">
        <f>Table1[[#This Row],[Emissions (g CO2)]]/(Table1[[#This Row],[Generation (TWh)]]*10^9)</f>
        <v>316.92737999999997</v>
      </c>
    </row>
    <row r="9955" spans="1:21" x14ac:dyDescent="0.35">
      <c r="A9955" t="s">
        <v>2518</v>
      </c>
      <c r="B9955" t="s">
        <v>3239</v>
      </c>
      <c r="C9955" t="str">
        <f>SUBSTITUTE(Table1[[#This Row],[Fuel]],", ",",")</f>
        <v>fossil gas: natural gas</v>
      </c>
      <c r="D9955" t="s">
        <v>3239</v>
      </c>
      <c r="H9955" t="s">
        <v>3442</v>
      </c>
      <c r="I9955">
        <v>93.333333333333329</v>
      </c>
      <c r="J9955" t="s">
        <v>3447</v>
      </c>
      <c r="K9955">
        <v>2028</v>
      </c>
      <c r="L9955" t="s">
        <v>29</v>
      </c>
      <c r="M9955" t="s">
        <v>29</v>
      </c>
      <c r="N9955">
        <v>39.849659000000003</v>
      </c>
      <c r="O9955">
        <v>-88.951047000000003</v>
      </c>
      <c r="P9955" t="s">
        <v>3613</v>
      </c>
      <c r="Q9955" s="3">
        <f>Table1[[#This Row],[Capacity (MW)]]*0.395*8760*10^-6</f>
        <v>0.32295199999999996</v>
      </c>
      <c r="R9955" s="3" cm="1">
        <f t="array" ref="R9955">AVERAGE(VLOOKUP(_xlfn.TEXTSPLIT(Table1[[#This Row],[Fuel (no space after comma)]], ","), FuelList_Final_EF!$A$2:$B$65, 2, FALSE))</f>
        <v>53.06</v>
      </c>
      <c r="S9955" s="3">
        <f>Table1[[#This Row],[Generation (TWh)]]*10^9*VLOOKUP(Table1[[#This Row],[Turbine/Engine Technology]],Technology_HR!$A$2:$B$11,2,FALSE)*10^-6</f>
        <v>1928992.2959999996</v>
      </c>
      <c r="T9955" s="5">
        <f>Table1[[#This Row],[Fuel Consumption (mmBtu)]]*Table1[[#This Row],[Emission Factor (kg CO2/ mmBtu)]]*10^3</f>
        <v>102352331225.75998</v>
      </c>
      <c r="U9955" s="3">
        <f>Table1[[#This Row],[Emissions (g CO2)]]/(Table1[[#This Row],[Generation (TWh)]]*10^9)</f>
        <v>316.92737999999997</v>
      </c>
    </row>
    <row r="9956" spans="1:21" x14ac:dyDescent="0.35">
      <c r="A9956" t="s">
        <v>2519</v>
      </c>
      <c r="B9956" t="s">
        <v>3239</v>
      </c>
      <c r="C9956" t="str">
        <f>SUBSTITUTE(Table1[[#This Row],[Fuel]],", ",",")</f>
        <v>fossil gas: natural gas</v>
      </c>
      <c r="D9956" t="s">
        <v>3239</v>
      </c>
      <c r="H9956" t="s">
        <v>3442</v>
      </c>
      <c r="I9956">
        <v>93.333333333333329</v>
      </c>
      <c r="J9956" t="s">
        <v>3447</v>
      </c>
      <c r="K9956">
        <v>2028</v>
      </c>
      <c r="L9956" t="s">
        <v>29</v>
      </c>
      <c r="M9956" t="s">
        <v>29</v>
      </c>
      <c r="N9956">
        <v>39.849659000000003</v>
      </c>
      <c r="O9956">
        <v>-88.951047000000003</v>
      </c>
      <c r="P9956" t="s">
        <v>3613</v>
      </c>
      <c r="Q9956" s="3">
        <f>Table1[[#This Row],[Capacity (MW)]]*0.395*8760*10^-6</f>
        <v>0.32295199999999996</v>
      </c>
      <c r="R9956" s="3" cm="1">
        <f t="array" ref="R9956">AVERAGE(VLOOKUP(_xlfn.TEXTSPLIT(Table1[[#This Row],[Fuel (no space after comma)]], ","), FuelList_Final_EF!$A$2:$B$65, 2, FALSE))</f>
        <v>53.06</v>
      </c>
      <c r="S9956" s="3">
        <f>Table1[[#This Row],[Generation (TWh)]]*10^9*VLOOKUP(Table1[[#This Row],[Turbine/Engine Technology]],Technology_HR!$A$2:$B$11,2,FALSE)*10^-6</f>
        <v>1928992.2959999996</v>
      </c>
      <c r="T9956" s="5">
        <f>Table1[[#This Row],[Fuel Consumption (mmBtu)]]*Table1[[#This Row],[Emission Factor (kg CO2/ mmBtu)]]*10^3</f>
        <v>102352331225.75998</v>
      </c>
      <c r="U9956" s="3">
        <f>Table1[[#This Row],[Emissions (g CO2)]]/(Table1[[#This Row],[Generation (TWh)]]*10^9)</f>
        <v>316.92737999999997</v>
      </c>
    </row>
    <row r="9957" spans="1:21" x14ac:dyDescent="0.35">
      <c r="A9957" t="s">
        <v>2520</v>
      </c>
      <c r="B9957" t="s">
        <v>3243</v>
      </c>
      <c r="C9957" t="str">
        <f>SUBSTITUTE(Table1[[#This Row],[Fuel]],", ",",")</f>
        <v>fossil gas: natural gas,fossil liquids: fuel oil</v>
      </c>
      <c r="D9957" t="s">
        <v>3239</v>
      </c>
      <c r="E9957" t="s">
        <v>3275</v>
      </c>
      <c r="H9957" t="s">
        <v>3438</v>
      </c>
      <c r="I9957">
        <v>161</v>
      </c>
      <c r="J9957" t="s">
        <v>3446</v>
      </c>
      <c r="K9957">
        <v>1996</v>
      </c>
      <c r="L9957" t="s">
        <v>29</v>
      </c>
      <c r="M9957" t="s">
        <v>29</v>
      </c>
      <c r="N9957">
        <v>40.699356999999999</v>
      </c>
      <c r="O9957">
        <v>-73.976389999999995</v>
      </c>
      <c r="P9957" t="s">
        <v>3613</v>
      </c>
      <c r="Q9957" s="3">
        <f>Table1[[#This Row],[Capacity (MW)]]*0.395*8760*10^-6</f>
        <v>0.55709220000000004</v>
      </c>
      <c r="R9957" s="3" cm="1">
        <f t="array" ref="R9957">AVERAGE(VLOOKUP(_xlfn.TEXTSPLIT(Table1[[#This Row],[Fuel (no space after comma)]], ","), FuelList_Final_EF!$A$2:$B$65, 2, FALSE))</f>
        <v>65.583341148886291</v>
      </c>
      <c r="S9957" s="3">
        <f>Table1[[#This Row],[Generation (TWh)]]*10^9*VLOOKUP(Table1[[#This Row],[Turbine/Engine Technology]],Technology_HR!$A$2:$B$11,2,FALSE)*10^-6</f>
        <v>4205489.0177999996</v>
      </c>
      <c r="T9957" s="5">
        <f>Table1[[#This Row],[Fuel Consumption (mmBtu)]]*Table1[[#This Row],[Emission Factor (kg CO2/ mmBtu)]]*10^3</f>
        <v>275810020952.27209</v>
      </c>
      <c r="U9957" s="3">
        <f>Table1[[#This Row],[Emissions (g CO2)]]/(Table1[[#This Row],[Generation (TWh)]]*10^9)</f>
        <v>495.08864233294253</v>
      </c>
    </row>
    <row r="9958" spans="1:21" x14ac:dyDescent="0.35">
      <c r="A9958" t="s">
        <v>2521</v>
      </c>
      <c r="B9958" t="s">
        <v>3243</v>
      </c>
      <c r="C9958" t="str">
        <f>SUBSTITUTE(Table1[[#This Row],[Fuel]],", ",",")</f>
        <v>fossil gas: natural gas,fossil liquids: fuel oil</v>
      </c>
      <c r="D9958" t="s">
        <v>3239</v>
      </c>
      <c r="E9958" t="s">
        <v>3275</v>
      </c>
      <c r="H9958" t="s">
        <v>3438</v>
      </c>
      <c r="I9958">
        <v>64.400000000000006</v>
      </c>
      <c r="J9958" t="s">
        <v>3446</v>
      </c>
      <c r="K9958">
        <v>1996</v>
      </c>
      <c r="L9958" t="s">
        <v>29</v>
      </c>
      <c r="M9958" t="s">
        <v>29</v>
      </c>
      <c r="N9958">
        <v>40.699356999999999</v>
      </c>
      <c r="O9958">
        <v>-73.976389999999995</v>
      </c>
      <c r="P9958" t="s">
        <v>3613</v>
      </c>
      <c r="Q9958" s="3">
        <f>Table1[[#This Row],[Capacity (MW)]]*0.395*8760*10^-6</f>
        <v>0.22283688000000001</v>
      </c>
      <c r="R9958" s="3" cm="1">
        <f t="array" ref="R9958">AVERAGE(VLOOKUP(_xlfn.TEXTSPLIT(Table1[[#This Row],[Fuel (no space after comma)]], ","), FuelList_Final_EF!$A$2:$B$65, 2, FALSE))</f>
        <v>65.583341148886291</v>
      </c>
      <c r="S9958" s="3">
        <f>Table1[[#This Row],[Generation (TWh)]]*10^9*VLOOKUP(Table1[[#This Row],[Turbine/Engine Technology]],Technology_HR!$A$2:$B$11,2,FALSE)*10^-6</f>
        <v>1682195.6071200001</v>
      </c>
      <c r="T9958" s="5">
        <f>Table1[[#This Row],[Fuel Consumption (mmBtu)]]*Table1[[#This Row],[Emission Factor (kg CO2/ mmBtu)]]*10^3</f>
        <v>110324008380.90886</v>
      </c>
      <c r="U9958" s="3">
        <f>Table1[[#This Row],[Emissions (g CO2)]]/(Table1[[#This Row],[Generation (TWh)]]*10^9)</f>
        <v>495.08864233294258</v>
      </c>
    </row>
    <row r="9959" spans="1:21" x14ac:dyDescent="0.35">
      <c r="A9959" t="s">
        <v>2522</v>
      </c>
      <c r="B9959" t="s">
        <v>3243</v>
      </c>
      <c r="C9959" t="str">
        <f>SUBSTITUTE(Table1[[#This Row],[Fuel]],", ",",")</f>
        <v>fossil gas: natural gas,fossil liquids: fuel oil</v>
      </c>
      <c r="D9959" t="s">
        <v>3239</v>
      </c>
      <c r="E9959" t="s">
        <v>3275</v>
      </c>
      <c r="H9959" t="s">
        <v>3438</v>
      </c>
      <c r="I9959">
        <v>64.400000000000006</v>
      </c>
      <c r="J9959" t="s">
        <v>3446</v>
      </c>
      <c r="K9959">
        <v>1996</v>
      </c>
      <c r="L9959" t="s">
        <v>29</v>
      </c>
      <c r="M9959" t="s">
        <v>29</v>
      </c>
      <c r="N9959">
        <v>40.699356999999999</v>
      </c>
      <c r="O9959">
        <v>-73.976389999999995</v>
      </c>
      <c r="P9959" t="s">
        <v>3613</v>
      </c>
      <c r="Q9959" s="3">
        <f>Table1[[#This Row],[Capacity (MW)]]*0.395*8760*10^-6</f>
        <v>0.22283688000000001</v>
      </c>
      <c r="R9959" s="3" cm="1">
        <f t="array" ref="R9959">AVERAGE(VLOOKUP(_xlfn.TEXTSPLIT(Table1[[#This Row],[Fuel (no space after comma)]], ","), FuelList_Final_EF!$A$2:$B$65, 2, FALSE))</f>
        <v>65.583341148886291</v>
      </c>
      <c r="S9959" s="3">
        <f>Table1[[#This Row],[Generation (TWh)]]*10^9*VLOOKUP(Table1[[#This Row],[Turbine/Engine Technology]],Technology_HR!$A$2:$B$11,2,FALSE)*10^-6</f>
        <v>1682195.6071200001</v>
      </c>
      <c r="T9959" s="5">
        <f>Table1[[#This Row],[Fuel Consumption (mmBtu)]]*Table1[[#This Row],[Emission Factor (kg CO2/ mmBtu)]]*10^3</f>
        <v>110324008380.90886</v>
      </c>
      <c r="U9959" s="3">
        <f>Table1[[#This Row],[Emissions (g CO2)]]/(Table1[[#This Row],[Generation (TWh)]]*10^9)</f>
        <v>495.08864233294258</v>
      </c>
    </row>
    <row r="9960" spans="1:21" x14ac:dyDescent="0.35">
      <c r="A9960" t="s">
        <v>2523</v>
      </c>
      <c r="B9960" t="s">
        <v>3243</v>
      </c>
      <c r="C9960" t="str">
        <f>SUBSTITUTE(Table1[[#This Row],[Fuel]],", ",",")</f>
        <v>fossil gas: natural gas,fossil liquids: fuel oil</v>
      </c>
      <c r="D9960" t="s">
        <v>3239</v>
      </c>
      <c r="E9960" t="s">
        <v>3275</v>
      </c>
      <c r="H9960" t="s">
        <v>3438</v>
      </c>
      <c r="I9960">
        <v>30.59</v>
      </c>
      <c r="J9960" t="s">
        <v>3446</v>
      </c>
      <c r="K9960">
        <v>1996</v>
      </c>
      <c r="L9960" t="s">
        <v>29</v>
      </c>
      <c r="M9960" t="s">
        <v>29</v>
      </c>
      <c r="N9960">
        <v>40.699356999999999</v>
      </c>
      <c r="O9960">
        <v>-73.976389999999995</v>
      </c>
      <c r="P9960" t="s">
        <v>3613</v>
      </c>
      <c r="Q9960" s="3">
        <f>Table1[[#This Row],[Capacity (MW)]]*0.395*8760*10^-6</f>
        <v>0.10584751799999999</v>
      </c>
      <c r="R9960" s="3" cm="1">
        <f t="array" ref="R9960">AVERAGE(VLOOKUP(_xlfn.TEXTSPLIT(Table1[[#This Row],[Fuel (no space after comma)]], ","), FuelList_Final_EF!$A$2:$B$65, 2, FALSE))</f>
        <v>65.583341148886291</v>
      </c>
      <c r="S9960" s="3">
        <f>Table1[[#This Row],[Generation (TWh)]]*10^9*VLOOKUP(Table1[[#This Row],[Turbine/Engine Technology]],Technology_HR!$A$2:$B$11,2,FALSE)*10^-6</f>
        <v>799042.91338199982</v>
      </c>
      <c r="T9960" s="5">
        <f>Table1[[#This Row],[Fuel Consumption (mmBtu)]]*Table1[[#This Row],[Emission Factor (kg CO2/ mmBtu)]]*10^3</f>
        <v>52403903980.931694</v>
      </c>
      <c r="U9960" s="3">
        <f>Table1[[#This Row],[Emissions (g CO2)]]/(Table1[[#This Row],[Generation (TWh)]]*10^9)</f>
        <v>495.08864233294258</v>
      </c>
    </row>
    <row r="9961" spans="1:21" x14ac:dyDescent="0.35">
      <c r="A9961" t="s">
        <v>2524</v>
      </c>
      <c r="B9961" t="s">
        <v>3239</v>
      </c>
      <c r="C9961" t="str">
        <f>SUBSTITUTE(Table1[[#This Row],[Fuel]],", ",",")</f>
        <v>fossil gas: natural gas</v>
      </c>
      <c r="D9961" t="s">
        <v>3239</v>
      </c>
      <c r="H9961" t="s">
        <v>3436</v>
      </c>
      <c r="I9961">
        <v>60.5</v>
      </c>
      <c r="J9961" t="s">
        <v>3446</v>
      </c>
      <c r="K9961">
        <v>2023</v>
      </c>
      <c r="L9961" t="s">
        <v>29</v>
      </c>
      <c r="M9961" t="s">
        <v>29</v>
      </c>
      <c r="N9961">
        <v>29.364129999999999</v>
      </c>
      <c r="O9961">
        <v>-95.435100000000006</v>
      </c>
      <c r="P9961" t="s">
        <v>3613</v>
      </c>
      <c r="Q9961" s="3">
        <f>Table1[[#This Row],[Capacity (MW)]]*0.395*8760*10^-6</f>
        <v>0.2093421</v>
      </c>
      <c r="R9961" s="3" cm="1">
        <f t="array" ref="R9961">AVERAGE(VLOOKUP(_xlfn.TEXTSPLIT(Table1[[#This Row],[Fuel (no space after comma)]], ","), FuelList_Final_EF!$A$2:$B$65, 2, FALSE))</f>
        <v>53.06</v>
      </c>
      <c r="S9961" s="3">
        <f>Table1[[#This Row],[Generation (TWh)]]*10^9*VLOOKUP(Table1[[#This Row],[Turbine/Engine Technology]],Technology_HR!$A$2:$B$11,2,FALSE)*10^-6</f>
        <v>2304856.5209999997</v>
      </c>
      <c r="T9961" s="5">
        <f>Table1[[#This Row],[Fuel Consumption (mmBtu)]]*Table1[[#This Row],[Emission Factor (kg CO2/ mmBtu)]]*10^3</f>
        <v>122295687004.25999</v>
      </c>
      <c r="U9961" s="3">
        <f>Table1[[#This Row],[Emissions (g CO2)]]/(Table1[[#This Row],[Generation (TWh)]]*10^9)</f>
        <v>584.19060000000002</v>
      </c>
    </row>
    <row r="9962" spans="1:21" x14ac:dyDescent="0.35">
      <c r="A9962" t="s">
        <v>2524</v>
      </c>
      <c r="B9962" t="s">
        <v>3239</v>
      </c>
      <c r="C9962" t="str">
        <f>SUBSTITUTE(Table1[[#This Row],[Fuel]],", ",",")</f>
        <v>fossil gas: natural gas</v>
      </c>
      <c r="D9962" t="s">
        <v>3239</v>
      </c>
      <c r="H9962" t="s">
        <v>3436</v>
      </c>
      <c r="I9962">
        <v>60.5</v>
      </c>
      <c r="J9962" t="s">
        <v>3446</v>
      </c>
      <c r="K9962">
        <v>2023</v>
      </c>
      <c r="L9962" t="s">
        <v>29</v>
      </c>
      <c r="M9962" t="s">
        <v>29</v>
      </c>
      <c r="N9962">
        <v>29.364129999999999</v>
      </c>
      <c r="O9962">
        <v>-95.435100000000006</v>
      </c>
      <c r="P9962" t="s">
        <v>3613</v>
      </c>
      <c r="Q9962" s="3">
        <f>Table1[[#This Row],[Capacity (MW)]]*0.395*8760*10^-6</f>
        <v>0.2093421</v>
      </c>
      <c r="R9962" s="3" cm="1">
        <f t="array" ref="R9962">AVERAGE(VLOOKUP(_xlfn.TEXTSPLIT(Table1[[#This Row],[Fuel (no space after comma)]], ","), FuelList_Final_EF!$A$2:$B$65, 2, FALSE))</f>
        <v>53.06</v>
      </c>
      <c r="S9962" s="3">
        <f>Table1[[#This Row],[Generation (TWh)]]*10^9*VLOOKUP(Table1[[#This Row],[Turbine/Engine Technology]],Technology_HR!$A$2:$B$11,2,FALSE)*10^-6</f>
        <v>2304856.5209999997</v>
      </c>
      <c r="T9962" s="5">
        <f>Table1[[#This Row],[Fuel Consumption (mmBtu)]]*Table1[[#This Row],[Emission Factor (kg CO2/ mmBtu)]]*10^3</f>
        <v>122295687004.25999</v>
      </c>
      <c r="U9962" s="3">
        <f>Table1[[#This Row],[Emissions (g CO2)]]/(Table1[[#This Row],[Generation (TWh)]]*10^9)</f>
        <v>584.19060000000002</v>
      </c>
    </row>
    <row r="9963" spans="1:21" x14ac:dyDescent="0.35">
      <c r="A9963" t="s">
        <v>2524</v>
      </c>
      <c r="B9963" t="s">
        <v>3239</v>
      </c>
      <c r="C9963" t="str">
        <f>SUBSTITUTE(Table1[[#This Row],[Fuel]],", ",",")</f>
        <v>fossil gas: natural gas</v>
      </c>
      <c r="D9963" t="s">
        <v>3239</v>
      </c>
      <c r="H9963" t="s">
        <v>3436</v>
      </c>
      <c r="I9963">
        <v>60.5</v>
      </c>
      <c r="J9963" t="s">
        <v>3446</v>
      </c>
      <c r="K9963">
        <v>2023</v>
      </c>
      <c r="L9963" t="s">
        <v>29</v>
      </c>
      <c r="M9963" t="s">
        <v>29</v>
      </c>
      <c r="N9963">
        <v>29.364129999999999</v>
      </c>
      <c r="O9963">
        <v>-95.435100000000006</v>
      </c>
      <c r="P9963" t="s">
        <v>3613</v>
      </c>
      <c r="Q9963" s="3">
        <f>Table1[[#This Row],[Capacity (MW)]]*0.395*8760*10^-6</f>
        <v>0.2093421</v>
      </c>
      <c r="R9963" s="3" cm="1">
        <f t="array" ref="R9963">AVERAGE(VLOOKUP(_xlfn.TEXTSPLIT(Table1[[#This Row],[Fuel (no space after comma)]], ","), FuelList_Final_EF!$A$2:$B$65, 2, FALSE))</f>
        <v>53.06</v>
      </c>
      <c r="S9963" s="3">
        <f>Table1[[#This Row],[Generation (TWh)]]*10^9*VLOOKUP(Table1[[#This Row],[Turbine/Engine Technology]],Technology_HR!$A$2:$B$11,2,FALSE)*10^-6</f>
        <v>2304856.5209999997</v>
      </c>
      <c r="T9963" s="5">
        <f>Table1[[#This Row],[Fuel Consumption (mmBtu)]]*Table1[[#This Row],[Emission Factor (kg CO2/ mmBtu)]]*10^3</f>
        <v>122295687004.25999</v>
      </c>
      <c r="U9963" s="3">
        <f>Table1[[#This Row],[Emissions (g CO2)]]/(Table1[[#This Row],[Generation (TWh)]]*10^9)</f>
        <v>584.19060000000002</v>
      </c>
    </row>
    <row r="9964" spans="1:21" x14ac:dyDescent="0.35">
      <c r="A9964" t="s">
        <v>2524</v>
      </c>
      <c r="B9964" t="s">
        <v>3239</v>
      </c>
      <c r="C9964" t="str">
        <f>SUBSTITUTE(Table1[[#This Row],[Fuel]],", ",",")</f>
        <v>fossil gas: natural gas</v>
      </c>
      <c r="D9964" t="s">
        <v>3239</v>
      </c>
      <c r="H9964" t="s">
        <v>3436</v>
      </c>
      <c r="I9964">
        <v>60.5</v>
      </c>
      <c r="J9964" t="s">
        <v>3446</v>
      </c>
      <c r="K9964">
        <v>2023</v>
      </c>
      <c r="L9964" t="s">
        <v>29</v>
      </c>
      <c r="M9964" t="s">
        <v>29</v>
      </c>
      <c r="N9964">
        <v>29.364129999999999</v>
      </c>
      <c r="O9964">
        <v>-95.435100000000006</v>
      </c>
      <c r="P9964" t="s">
        <v>3613</v>
      </c>
      <c r="Q9964" s="3">
        <f>Table1[[#This Row],[Capacity (MW)]]*0.395*8760*10^-6</f>
        <v>0.2093421</v>
      </c>
      <c r="R9964" s="3" cm="1">
        <f t="array" ref="R9964">AVERAGE(VLOOKUP(_xlfn.TEXTSPLIT(Table1[[#This Row],[Fuel (no space after comma)]], ","), FuelList_Final_EF!$A$2:$B$65, 2, FALSE))</f>
        <v>53.06</v>
      </c>
      <c r="S9964" s="3">
        <f>Table1[[#This Row],[Generation (TWh)]]*10^9*VLOOKUP(Table1[[#This Row],[Turbine/Engine Technology]],Technology_HR!$A$2:$B$11,2,FALSE)*10^-6</f>
        <v>2304856.5209999997</v>
      </c>
      <c r="T9964" s="5">
        <f>Table1[[#This Row],[Fuel Consumption (mmBtu)]]*Table1[[#This Row],[Emission Factor (kg CO2/ mmBtu)]]*10^3</f>
        <v>122295687004.25999</v>
      </c>
      <c r="U9964" s="3">
        <f>Table1[[#This Row],[Emissions (g CO2)]]/(Table1[[#This Row],[Generation (TWh)]]*10^9)</f>
        <v>584.19060000000002</v>
      </c>
    </row>
    <row r="9965" spans="1:21" x14ac:dyDescent="0.35">
      <c r="A9965" t="s">
        <v>2524</v>
      </c>
      <c r="B9965" t="s">
        <v>3239</v>
      </c>
      <c r="C9965" t="str">
        <f>SUBSTITUTE(Table1[[#This Row],[Fuel]],", ",",")</f>
        <v>fossil gas: natural gas</v>
      </c>
      <c r="D9965" t="s">
        <v>3239</v>
      </c>
      <c r="H9965" t="s">
        <v>3436</v>
      </c>
      <c r="I9965">
        <v>60.5</v>
      </c>
      <c r="J9965" t="s">
        <v>3446</v>
      </c>
      <c r="K9965">
        <v>2023</v>
      </c>
      <c r="L9965" t="s">
        <v>29</v>
      </c>
      <c r="M9965" t="s">
        <v>29</v>
      </c>
      <c r="N9965">
        <v>29.364129999999999</v>
      </c>
      <c r="O9965">
        <v>-95.435100000000006</v>
      </c>
      <c r="P9965" t="s">
        <v>3613</v>
      </c>
      <c r="Q9965" s="3">
        <f>Table1[[#This Row],[Capacity (MW)]]*0.395*8760*10^-6</f>
        <v>0.2093421</v>
      </c>
      <c r="R9965" s="3" cm="1">
        <f t="array" ref="R9965">AVERAGE(VLOOKUP(_xlfn.TEXTSPLIT(Table1[[#This Row],[Fuel (no space after comma)]], ","), FuelList_Final_EF!$A$2:$B$65, 2, FALSE))</f>
        <v>53.06</v>
      </c>
      <c r="S9965" s="3">
        <f>Table1[[#This Row],[Generation (TWh)]]*10^9*VLOOKUP(Table1[[#This Row],[Turbine/Engine Technology]],Technology_HR!$A$2:$B$11,2,FALSE)*10^-6</f>
        <v>2304856.5209999997</v>
      </c>
      <c r="T9965" s="5">
        <f>Table1[[#This Row],[Fuel Consumption (mmBtu)]]*Table1[[#This Row],[Emission Factor (kg CO2/ mmBtu)]]*10^3</f>
        <v>122295687004.25999</v>
      </c>
      <c r="U9965" s="3">
        <f>Table1[[#This Row],[Emissions (g CO2)]]/(Table1[[#This Row],[Generation (TWh)]]*10^9)</f>
        <v>584.19060000000002</v>
      </c>
    </row>
    <row r="9966" spans="1:21" x14ac:dyDescent="0.35">
      <c r="A9966" t="s">
        <v>2524</v>
      </c>
      <c r="B9966" t="s">
        <v>3239</v>
      </c>
      <c r="C9966" t="str">
        <f>SUBSTITUTE(Table1[[#This Row],[Fuel]],", ",",")</f>
        <v>fossil gas: natural gas</v>
      </c>
      <c r="D9966" t="s">
        <v>3239</v>
      </c>
      <c r="H9966" t="s">
        <v>3436</v>
      </c>
      <c r="I9966">
        <v>60.5</v>
      </c>
      <c r="J9966" t="s">
        <v>3446</v>
      </c>
      <c r="K9966">
        <v>2023</v>
      </c>
      <c r="L9966" t="s">
        <v>29</v>
      </c>
      <c r="M9966" t="s">
        <v>29</v>
      </c>
      <c r="N9966">
        <v>29.364129999999999</v>
      </c>
      <c r="O9966">
        <v>-95.435100000000006</v>
      </c>
      <c r="P9966" t="s">
        <v>3613</v>
      </c>
      <c r="Q9966" s="3">
        <f>Table1[[#This Row],[Capacity (MW)]]*0.395*8760*10^-6</f>
        <v>0.2093421</v>
      </c>
      <c r="R9966" s="3" cm="1">
        <f t="array" ref="R9966">AVERAGE(VLOOKUP(_xlfn.TEXTSPLIT(Table1[[#This Row],[Fuel (no space after comma)]], ","), FuelList_Final_EF!$A$2:$B$65, 2, FALSE))</f>
        <v>53.06</v>
      </c>
      <c r="S9966" s="3">
        <f>Table1[[#This Row],[Generation (TWh)]]*10^9*VLOOKUP(Table1[[#This Row],[Turbine/Engine Technology]],Technology_HR!$A$2:$B$11,2,FALSE)*10^-6</f>
        <v>2304856.5209999997</v>
      </c>
      <c r="T9966" s="5">
        <f>Table1[[#This Row],[Fuel Consumption (mmBtu)]]*Table1[[#This Row],[Emission Factor (kg CO2/ mmBtu)]]*10^3</f>
        <v>122295687004.25999</v>
      </c>
      <c r="U9966" s="3">
        <f>Table1[[#This Row],[Emissions (g CO2)]]/(Table1[[#This Row],[Generation (TWh)]]*10^9)</f>
        <v>584.19060000000002</v>
      </c>
    </row>
    <row r="9967" spans="1:21" x14ac:dyDescent="0.35">
      <c r="A9967" t="s">
        <v>2434</v>
      </c>
      <c r="B9967" t="s">
        <v>3243</v>
      </c>
      <c r="C9967" t="str">
        <f>SUBSTITUTE(Table1[[#This Row],[Fuel]],", ",",")</f>
        <v>fossil gas: natural gas,fossil liquids: fuel oil</v>
      </c>
      <c r="D9967" t="s">
        <v>3239</v>
      </c>
      <c r="E9967" t="s">
        <v>3275</v>
      </c>
      <c r="H9967" t="s">
        <v>3436</v>
      </c>
      <c r="I9967">
        <v>112</v>
      </c>
      <c r="J9967" t="s">
        <v>3446</v>
      </c>
      <c r="K9967">
        <v>1999</v>
      </c>
      <c r="L9967" t="s">
        <v>29</v>
      </c>
      <c r="M9967" t="s">
        <v>29</v>
      </c>
      <c r="N9967">
        <v>35.543799999999997</v>
      </c>
      <c r="O9967">
        <v>-89.197999999999993</v>
      </c>
      <c r="P9967" t="s">
        <v>3613</v>
      </c>
      <c r="Q9967" s="3">
        <f>Table1[[#This Row],[Capacity (MW)]]*0.395*8760*10^-6</f>
        <v>0.38754240000000001</v>
      </c>
      <c r="R9967" s="3" cm="1">
        <f t="array" ref="R9967">AVERAGE(VLOOKUP(_xlfn.TEXTSPLIT(Table1[[#This Row],[Fuel (no space after comma)]], ","), FuelList_Final_EF!$A$2:$B$65, 2, FALSE))</f>
        <v>65.583341148886291</v>
      </c>
      <c r="S9967" s="3">
        <f>Table1[[#This Row],[Generation (TWh)]]*10^9*VLOOKUP(Table1[[#This Row],[Turbine/Engine Technology]],Technology_HR!$A$2:$B$11,2,FALSE)*10^-6</f>
        <v>4266841.824</v>
      </c>
      <c r="T9967" s="5">
        <f>Table1[[#This Row],[Fuel Consumption (mmBtu)]]*Table1[[#This Row],[Emission Factor (kg CO2/ mmBtu)]]*10^3</f>
        <v>279833742971.72827</v>
      </c>
      <c r="U9967" s="3">
        <f>Table1[[#This Row],[Emissions (g CO2)]]/(Table1[[#This Row],[Generation (TWh)]]*10^9)</f>
        <v>722.07258604923811</v>
      </c>
    </row>
    <row r="9968" spans="1:21" x14ac:dyDescent="0.35">
      <c r="A9968" t="s">
        <v>2434</v>
      </c>
      <c r="B9968" t="s">
        <v>3243</v>
      </c>
      <c r="C9968" t="str">
        <f>SUBSTITUTE(Table1[[#This Row],[Fuel]],", ",",")</f>
        <v>fossil gas: natural gas,fossil liquids: fuel oil</v>
      </c>
      <c r="D9968" t="s">
        <v>3239</v>
      </c>
      <c r="E9968" t="s">
        <v>3275</v>
      </c>
      <c r="H9968" t="s">
        <v>3436</v>
      </c>
      <c r="I9968">
        <v>112</v>
      </c>
      <c r="J9968" t="s">
        <v>3446</v>
      </c>
      <c r="K9968">
        <v>1999</v>
      </c>
      <c r="L9968" t="s">
        <v>29</v>
      </c>
      <c r="M9968" t="s">
        <v>29</v>
      </c>
      <c r="N9968">
        <v>35.543799999999997</v>
      </c>
      <c r="O9968">
        <v>-89.197999999999993</v>
      </c>
      <c r="P9968" t="s">
        <v>3613</v>
      </c>
      <c r="Q9968" s="3">
        <f>Table1[[#This Row],[Capacity (MW)]]*0.395*8760*10^-6</f>
        <v>0.38754240000000001</v>
      </c>
      <c r="R9968" s="3" cm="1">
        <f t="array" ref="R9968">AVERAGE(VLOOKUP(_xlfn.TEXTSPLIT(Table1[[#This Row],[Fuel (no space after comma)]], ","), FuelList_Final_EF!$A$2:$B$65, 2, FALSE))</f>
        <v>65.583341148886291</v>
      </c>
      <c r="S9968" s="3">
        <f>Table1[[#This Row],[Generation (TWh)]]*10^9*VLOOKUP(Table1[[#This Row],[Turbine/Engine Technology]],Technology_HR!$A$2:$B$11,2,FALSE)*10^-6</f>
        <v>4266841.824</v>
      </c>
      <c r="T9968" s="5">
        <f>Table1[[#This Row],[Fuel Consumption (mmBtu)]]*Table1[[#This Row],[Emission Factor (kg CO2/ mmBtu)]]*10^3</f>
        <v>279833742971.72827</v>
      </c>
      <c r="U9968" s="3">
        <f>Table1[[#This Row],[Emissions (g CO2)]]/(Table1[[#This Row],[Generation (TWh)]]*10^9)</f>
        <v>722.07258604923811</v>
      </c>
    </row>
    <row r="9969" spans="1:21" x14ac:dyDescent="0.35">
      <c r="A9969" t="s">
        <v>2434</v>
      </c>
      <c r="B9969" t="s">
        <v>3243</v>
      </c>
      <c r="C9969" t="str">
        <f>SUBSTITUTE(Table1[[#This Row],[Fuel]],", ",",")</f>
        <v>fossil gas: natural gas,fossil liquids: fuel oil</v>
      </c>
      <c r="D9969" t="s">
        <v>3239</v>
      </c>
      <c r="E9969" t="s">
        <v>3275</v>
      </c>
      <c r="H9969" t="s">
        <v>3436</v>
      </c>
      <c r="I9969">
        <v>118</v>
      </c>
      <c r="J9969" t="s">
        <v>3446</v>
      </c>
      <c r="K9969">
        <v>1999</v>
      </c>
      <c r="L9969" t="s">
        <v>29</v>
      </c>
      <c r="M9969" t="s">
        <v>29</v>
      </c>
      <c r="N9969">
        <v>35.543799999999997</v>
      </c>
      <c r="O9969">
        <v>-89.197999999999993</v>
      </c>
      <c r="P9969" t="s">
        <v>3613</v>
      </c>
      <c r="Q9969" s="3">
        <f>Table1[[#This Row],[Capacity (MW)]]*0.395*8760*10^-6</f>
        <v>0.40830359999999993</v>
      </c>
      <c r="R9969" s="3" cm="1">
        <f t="array" ref="R9969">AVERAGE(VLOOKUP(_xlfn.TEXTSPLIT(Table1[[#This Row],[Fuel (no space after comma)]], ","), FuelList_Final_EF!$A$2:$B$65, 2, FALSE))</f>
        <v>65.583341148886291</v>
      </c>
      <c r="S9969" s="3">
        <f>Table1[[#This Row],[Generation (TWh)]]*10^9*VLOOKUP(Table1[[#This Row],[Turbine/Engine Technology]],Technology_HR!$A$2:$B$11,2,FALSE)*10^-6</f>
        <v>4495422.635999999</v>
      </c>
      <c r="T9969" s="5">
        <f>Table1[[#This Row],[Fuel Consumption (mmBtu)]]*Table1[[#This Row],[Emission Factor (kg CO2/ mmBtu)]]*10^3</f>
        <v>294824836345.21356</v>
      </c>
      <c r="U9969" s="3">
        <f>Table1[[#This Row],[Emissions (g CO2)]]/(Table1[[#This Row],[Generation (TWh)]]*10^9)</f>
        <v>722.07258604923788</v>
      </c>
    </row>
    <row r="9970" spans="1:21" x14ac:dyDescent="0.35">
      <c r="A9970" t="s">
        <v>2434</v>
      </c>
      <c r="B9970" t="s">
        <v>3243</v>
      </c>
      <c r="C9970" t="str">
        <f>SUBSTITUTE(Table1[[#This Row],[Fuel]],", ",",")</f>
        <v>fossil gas: natural gas,fossil liquids: fuel oil</v>
      </c>
      <c r="D9970" t="s">
        <v>3239</v>
      </c>
      <c r="E9970" t="s">
        <v>3275</v>
      </c>
      <c r="H9970" t="s">
        <v>3436</v>
      </c>
      <c r="I9970">
        <v>118</v>
      </c>
      <c r="J9970" t="s">
        <v>3446</v>
      </c>
      <c r="K9970">
        <v>1999</v>
      </c>
      <c r="L9970" t="s">
        <v>29</v>
      </c>
      <c r="M9970" t="s">
        <v>29</v>
      </c>
      <c r="N9970">
        <v>35.543799999999997</v>
      </c>
      <c r="O9970">
        <v>-89.197999999999993</v>
      </c>
      <c r="P9970" t="s">
        <v>3613</v>
      </c>
      <c r="Q9970" s="3">
        <f>Table1[[#This Row],[Capacity (MW)]]*0.395*8760*10^-6</f>
        <v>0.40830359999999993</v>
      </c>
      <c r="R9970" s="3" cm="1">
        <f t="array" ref="R9970">AVERAGE(VLOOKUP(_xlfn.TEXTSPLIT(Table1[[#This Row],[Fuel (no space after comma)]], ","), FuelList_Final_EF!$A$2:$B$65, 2, FALSE))</f>
        <v>65.583341148886291</v>
      </c>
      <c r="S9970" s="3">
        <f>Table1[[#This Row],[Generation (TWh)]]*10^9*VLOOKUP(Table1[[#This Row],[Turbine/Engine Technology]],Technology_HR!$A$2:$B$11,2,FALSE)*10^-6</f>
        <v>4495422.635999999</v>
      </c>
      <c r="T9970" s="5">
        <f>Table1[[#This Row],[Fuel Consumption (mmBtu)]]*Table1[[#This Row],[Emission Factor (kg CO2/ mmBtu)]]*10^3</f>
        <v>294824836345.21356</v>
      </c>
      <c r="U9970" s="3">
        <f>Table1[[#This Row],[Emissions (g CO2)]]/(Table1[[#This Row],[Generation (TWh)]]*10^9)</f>
        <v>722.07258604923788</v>
      </c>
    </row>
    <row r="9971" spans="1:21" x14ac:dyDescent="0.35">
      <c r="A9971" t="s">
        <v>2525</v>
      </c>
      <c r="B9971" t="s">
        <v>3239</v>
      </c>
      <c r="C9971" t="str">
        <f>SUBSTITUTE(Table1[[#This Row],[Fuel]],", ",",")</f>
        <v>fossil gas: natural gas</v>
      </c>
      <c r="D9971" t="s">
        <v>3239</v>
      </c>
      <c r="H9971" t="s">
        <v>3440</v>
      </c>
      <c r="I9971">
        <v>363.3</v>
      </c>
      <c r="J9971" t="s">
        <v>3450</v>
      </c>
      <c r="K9971">
        <v>2028</v>
      </c>
      <c r="L9971" t="s">
        <v>29</v>
      </c>
      <c r="M9971" t="s">
        <v>29</v>
      </c>
      <c r="N9971">
        <v>40.095461</v>
      </c>
      <c r="O9971">
        <v>-76.696306000000007</v>
      </c>
      <c r="P9971" t="s">
        <v>3613</v>
      </c>
      <c r="Q9971" s="3">
        <f>Table1[[#This Row],[Capacity (MW)]]*0.395*8760*10^-6</f>
        <v>1.2570906599999998</v>
      </c>
      <c r="R9971" s="3" cm="1">
        <f t="array" ref="R9971">AVERAGE(VLOOKUP(_xlfn.TEXTSPLIT(Table1[[#This Row],[Fuel (no space after comma)]], ","), FuelList_Final_EF!$A$2:$B$65, 2, FALSE))</f>
        <v>53.06</v>
      </c>
      <c r="S9971" s="3">
        <f>Table1[[#This Row],[Generation (TWh)]]*10^9*VLOOKUP(Table1[[#This Row],[Turbine/Engine Technology]],Technology_HR!$A$2:$B$11,2,FALSE)*10^-6</f>
        <v>12929177.438099997</v>
      </c>
      <c r="T9971" s="5">
        <f>Table1[[#This Row],[Fuel Consumption (mmBtu)]]*Table1[[#This Row],[Emission Factor (kg CO2/ mmBtu)]]*10^3</f>
        <v>686022154865.58594</v>
      </c>
      <c r="U9971" s="3">
        <f>Table1[[#This Row],[Emissions (g CO2)]]/(Table1[[#This Row],[Generation (TWh)]]*10^9)</f>
        <v>545.72210000000007</v>
      </c>
    </row>
    <row r="9972" spans="1:21" x14ac:dyDescent="0.35">
      <c r="A9972" t="s">
        <v>2525</v>
      </c>
      <c r="B9972" t="s">
        <v>3239</v>
      </c>
      <c r="C9972" t="str">
        <f>SUBSTITUTE(Table1[[#This Row],[Fuel]],", ",",")</f>
        <v>fossil gas: natural gas</v>
      </c>
      <c r="D9972" t="s">
        <v>3239</v>
      </c>
      <c r="H9972" t="s">
        <v>3440</v>
      </c>
      <c r="I9972">
        <v>405</v>
      </c>
      <c r="J9972" t="s">
        <v>3450</v>
      </c>
      <c r="K9972">
        <v>2028</v>
      </c>
      <c r="L9972" t="s">
        <v>29</v>
      </c>
      <c r="M9972" t="s">
        <v>29</v>
      </c>
      <c r="N9972">
        <v>40.095461</v>
      </c>
      <c r="O9972">
        <v>-76.696306000000007</v>
      </c>
      <c r="P9972" t="s">
        <v>3613</v>
      </c>
      <c r="Q9972" s="3">
        <f>Table1[[#This Row],[Capacity (MW)]]*0.395*8760*10^-6</f>
        <v>1.401381</v>
      </c>
      <c r="R9972" s="3" cm="1">
        <f t="array" ref="R9972">AVERAGE(VLOOKUP(_xlfn.TEXTSPLIT(Table1[[#This Row],[Fuel (no space after comma)]], ","), FuelList_Final_EF!$A$2:$B$65, 2, FALSE))</f>
        <v>53.06</v>
      </c>
      <c r="S9972" s="3">
        <f>Table1[[#This Row],[Generation (TWh)]]*10^9*VLOOKUP(Table1[[#This Row],[Turbine/Engine Technology]],Technology_HR!$A$2:$B$11,2,FALSE)*10^-6</f>
        <v>14413203.584999999</v>
      </c>
      <c r="T9972" s="5">
        <f>Table1[[#This Row],[Fuel Consumption (mmBtu)]]*Table1[[#This Row],[Emission Factor (kg CO2/ mmBtu)]]*10^3</f>
        <v>764764582220.09998</v>
      </c>
      <c r="U9972" s="3">
        <f>Table1[[#This Row],[Emissions (g CO2)]]/(Table1[[#This Row],[Generation (TWh)]]*10^9)</f>
        <v>545.72209999999995</v>
      </c>
    </row>
    <row r="9973" spans="1:21" x14ac:dyDescent="0.35">
      <c r="A9973" t="s">
        <v>2525</v>
      </c>
      <c r="B9973" t="s">
        <v>3239</v>
      </c>
      <c r="C9973" t="str">
        <f>SUBSTITUTE(Table1[[#This Row],[Fuel]],", ",",")</f>
        <v>fossil gas: natural gas</v>
      </c>
      <c r="D9973" t="s">
        <v>3239</v>
      </c>
      <c r="H9973" t="s">
        <v>3440</v>
      </c>
      <c r="I9973">
        <v>790.4</v>
      </c>
      <c r="J9973" t="s">
        <v>3450</v>
      </c>
      <c r="K9973">
        <v>2028</v>
      </c>
      <c r="L9973" t="s">
        <v>29</v>
      </c>
      <c r="M9973" t="s">
        <v>29</v>
      </c>
      <c r="N9973">
        <v>40.095461</v>
      </c>
      <c r="O9973">
        <v>-76.696306000000007</v>
      </c>
      <c r="P9973" t="s">
        <v>3613</v>
      </c>
      <c r="Q9973" s="3">
        <f>Table1[[#This Row],[Capacity (MW)]]*0.395*8760*10^-6</f>
        <v>2.7349420800000002</v>
      </c>
      <c r="R9973" s="3" cm="1">
        <f t="array" ref="R9973">AVERAGE(VLOOKUP(_xlfn.TEXTSPLIT(Table1[[#This Row],[Fuel (no space after comma)]], ","), FuelList_Final_EF!$A$2:$B$65, 2, FALSE))</f>
        <v>53.06</v>
      </c>
      <c r="S9973" s="3">
        <f>Table1[[#This Row],[Generation (TWh)]]*10^9*VLOOKUP(Table1[[#This Row],[Turbine/Engine Technology]],Technology_HR!$A$2:$B$11,2,FALSE)*10^-6</f>
        <v>28128879.292799998</v>
      </c>
      <c r="T9973" s="5">
        <f>Table1[[#This Row],[Fuel Consumption (mmBtu)]]*Table1[[#This Row],[Emission Factor (kg CO2/ mmBtu)]]*10^3</f>
        <v>1492518335275.968</v>
      </c>
      <c r="U9973" s="3">
        <f>Table1[[#This Row],[Emissions (g CO2)]]/(Table1[[#This Row],[Generation (TWh)]]*10^9)</f>
        <v>545.72209999999995</v>
      </c>
    </row>
    <row r="9974" spans="1:21" x14ac:dyDescent="0.35">
      <c r="A9974" t="s">
        <v>2526</v>
      </c>
      <c r="B9974" t="s">
        <v>3239</v>
      </c>
      <c r="C9974" t="str">
        <f>SUBSTITUTE(Table1[[#This Row],[Fuel]],", ",",")</f>
        <v>fossil gas: natural gas</v>
      </c>
      <c r="D9974" t="s">
        <v>3239</v>
      </c>
      <c r="H9974" t="s">
        <v>3438</v>
      </c>
      <c r="I9974">
        <v>340</v>
      </c>
      <c r="J9974" t="s">
        <v>3446</v>
      </c>
      <c r="K9974">
        <v>1974</v>
      </c>
      <c r="L9974" t="s">
        <v>29</v>
      </c>
      <c r="M9974" t="s">
        <v>29</v>
      </c>
      <c r="N9974">
        <v>40.464851000000003</v>
      </c>
      <c r="O9974">
        <v>-80.043760000000006</v>
      </c>
      <c r="P9974" t="s">
        <v>3613</v>
      </c>
      <c r="Q9974" s="3">
        <f>Table1[[#This Row],[Capacity (MW)]]*0.395*8760*10^-6</f>
        <v>1.1764679999999998</v>
      </c>
      <c r="R9974" s="3" cm="1">
        <f t="array" ref="R9974">AVERAGE(VLOOKUP(_xlfn.TEXTSPLIT(Table1[[#This Row],[Fuel (no space after comma)]], ","), FuelList_Final_EF!$A$2:$B$65, 2, FALSE))</f>
        <v>53.06</v>
      </c>
      <c r="S9974" s="3">
        <f>Table1[[#This Row],[Generation (TWh)]]*10^9*VLOOKUP(Table1[[#This Row],[Turbine/Engine Technology]],Technology_HR!$A$2:$B$11,2,FALSE)*10^-6</f>
        <v>8881156.9319999982</v>
      </c>
      <c r="T9974" s="5">
        <f>Table1[[#This Row],[Fuel Consumption (mmBtu)]]*Table1[[#This Row],[Emission Factor (kg CO2/ mmBtu)]]*10^3</f>
        <v>471234186811.91992</v>
      </c>
      <c r="U9974" s="3">
        <f>Table1[[#This Row],[Emissions (g CO2)]]/(Table1[[#This Row],[Generation (TWh)]]*10^9)</f>
        <v>400.54993999999999</v>
      </c>
    </row>
    <row r="9975" spans="1:21" x14ac:dyDescent="0.35">
      <c r="A9975" t="s">
        <v>2489</v>
      </c>
      <c r="B9975" t="s">
        <v>3239</v>
      </c>
      <c r="C9975" t="str">
        <f>SUBSTITUTE(Table1[[#This Row],[Fuel]],", ",",")</f>
        <v>fossil gas: natural gas</v>
      </c>
      <c r="D9975" t="s">
        <v>3239</v>
      </c>
      <c r="H9975" t="s">
        <v>3438</v>
      </c>
      <c r="I9975">
        <v>1472</v>
      </c>
      <c r="J9975" t="s">
        <v>3446</v>
      </c>
      <c r="K9975">
        <v>2016</v>
      </c>
      <c r="L9975" t="s">
        <v>29</v>
      </c>
      <c r="M9975" t="s">
        <v>29</v>
      </c>
      <c r="N9975">
        <v>36.765000000000001</v>
      </c>
      <c r="O9975">
        <v>-77.713890000000006</v>
      </c>
      <c r="P9975" t="s">
        <v>3613</v>
      </c>
      <c r="Q9975" s="3">
        <f>Table1[[#This Row],[Capacity (MW)]]*0.395*8760*10^-6</f>
        <v>5.0934144000000003</v>
      </c>
      <c r="R9975" s="3" cm="1">
        <f t="array" ref="R9975">AVERAGE(VLOOKUP(_xlfn.TEXTSPLIT(Table1[[#This Row],[Fuel (no space after comma)]], ","), FuelList_Final_EF!$A$2:$B$65, 2, FALSE))</f>
        <v>53.06</v>
      </c>
      <c r="S9975" s="3">
        <f>Table1[[#This Row],[Generation (TWh)]]*10^9*VLOOKUP(Table1[[#This Row],[Turbine/Engine Technology]],Technology_HR!$A$2:$B$11,2,FALSE)*10^-6</f>
        <v>38450185.305599995</v>
      </c>
      <c r="T9975" s="5">
        <f>Table1[[#This Row],[Fuel Consumption (mmBtu)]]*Table1[[#This Row],[Emission Factor (kg CO2/ mmBtu)]]*10^3</f>
        <v>2040166832315.1357</v>
      </c>
      <c r="U9975" s="3">
        <f>Table1[[#This Row],[Emissions (g CO2)]]/(Table1[[#This Row],[Generation (TWh)]]*10^9)</f>
        <v>400.54993999999994</v>
      </c>
    </row>
    <row r="9976" spans="1:21" x14ac:dyDescent="0.35">
      <c r="A9976" t="s">
        <v>2510</v>
      </c>
      <c r="B9976" t="s">
        <v>3239</v>
      </c>
      <c r="C9976" t="str">
        <f>SUBSTITUTE(Table1[[#This Row],[Fuel]],", ",",")</f>
        <v>fossil gas: natural gas</v>
      </c>
      <c r="D9976" t="s">
        <v>3239</v>
      </c>
      <c r="H9976" t="s">
        <v>3438</v>
      </c>
      <c r="I9976">
        <v>74</v>
      </c>
      <c r="J9976" t="s">
        <v>3446</v>
      </c>
      <c r="K9976">
        <v>1994</v>
      </c>
      <c r="L9976" t="s">
        <v>29</v>
      </c>
      <c r="M9976" t="s">
        <v>29</v>
      </c>
      <c r="N9976">
        <v>40.241500000000002</v>
      </c>
      <c r="O9976">
        <v>-103.631</v>
      </c>
      <c r="P9976" t="s">
        <v>3613</v>
      </c>
      <c r="Q9976" s="3">
        <f>Table1[[#This Row],[Capacity (MW)]]*0.395*8760*10^-6</f>
        <v>0.25605480000000003</v>
      </c>
      <c r="R9976" s="3" cm="1">
        <f t="array" ref="R9976">AVERAGE(VLOOKUP(_xlfn.TEXTSPLIT(Table1[[#This Row],[Fuel (no space after comma)]], ","), FuelList_Final_EF!$A$2:$B$65, 2, FALSE))</f>
        <v>53.06</v>
      </c>
      <c r="S9976" s="3">
        <f>Table1[[#This Row],[Generation (TWh)]]*10^9*VLOOKUP(Table1[[#This Row],[Turbine/Engine Technology]],Technology_HR!$A$2:$B$11,2,FALSE)*10^-6</f>
        <v>1932957.6852000002</v>
      </c>
      <c r="T9976" s="5">
        <f>Table1[[#This Row],[Fuel Consumption (mmBtu)]]*Table1[[#This Row],[Emission Factor (kg CO2/ mmBtu)]]*10^3</f>
        <v>102562734776.71202</v>
      </c>
      <c r="U9976" s="3">
        <f>Table1[[#This Row],[Emissions (g CO2)]]/(Table1[[#This Row],[Generation (TWh)]]*10^9)</f>
        <v>400.54994000000005</v>
      </c>
    </row>
    <row r="9977" spans="1:21" x14ac:dyDescent="0.35">
      <c r="A9977" t="s">
        <v>2527</v>
      </c>
      <c r="B9977" t="s">
        <v>3239</v>
      </c>
      <c r="C9977" t="str">
        <f>SUBSTITUTE(Table1[[#This Row],[Fuel]],", ",",")</f>
        <v>fossil gas: natural gas</v>
      </c>
      <c r="D9977" t="s">
        <v>3239</v>
      </c>
      <c r="H9977" t="s">
        <v>3438</v>
      </c>
      <c r="I9977">
        <v>138</v>
      </c>
      <c r="J9977" t="s">
        <v>3446</v>
      </c>
      <c r="K9977">
        <v>2002</v>
      </c>
      <c r="L9977" t="s">
        <v>29</v>
      </c>
      <c r="M9977" t="s">
        <v>29</v>
      </c>
      <c r="N9977">
        <v>40.241500000000002</v>
      </c>
      <c r="O9977">
        <v>-103.631</v>
      </c>
      <c r="P9977" t="s">
        <v>3613</v>
      </c>
      <c r="Q9977" s="3">
        <f>Table1[[#This Row],[Capacity (MW)]]*0.395*8760*10^-6</f>
        <v>0.47750760000000003</v>
      </c>
      <c r="R9977" s="3" cm="1">
        <f t="array" ref="R9977">AVERAGE(VLOOKUP(_xlfn.TEXTSPLIT(Table1[[#This Row],[Fuel (no space after comma)]], ","), FuelList_Final_EF!$A$2:$B$65, 2, FALSE))</f>
        <v>53.06</v>
      </c>
      <c r="S9977" s="3">
        <f>Table1[[#This Row],[Generation (TWh)]]*10^9*VLOOKUP(Table1[[#This Row],[Turbine/Engine Technology]],Technology_HR!$A$2:$B$11,2,FALSE)*10^-6</f>
        <v>3604704.8724000002</v>
      </c>
      <c r="T9977" s="5">
        <f>Table1[[#This Row],[Fuel Consumption (mmBtu)]]*Table1[[#This Row],[Emission Factor (kg CO2/ mmBtu)]]*10^3</f>
        <v>191265640529.54404</v>
      </c>
      <c r="U9977" s="3">
        <f>Table1[[#This Row],[Emissions (g CO2)]]/(Table1[[#This Row],[Generation (TWh)]]*10^9)</f>
        <v>400.54994000000005</v>
      </c>
    </row>
    <row r="9978" spans="1:21" x14ac:dyDescent="0.35">
      <c r="A9978" t="s">
        <v>2527</v>
      </c>
      <c r="B9978" t="s">
        <v>3239</v>
      </c>
      <c r="C9978" t="str">
        <f>SUBSTITUTE(Table1[[#This Row],[Fuel]],", ",",")</f>
        <v>fossil gas: natural gas</v>
      </c>
      <c r="D9978" t="s">
        <v>3239</v>
      </c>
      <c r="H9978" t="s">
        <v>3438</v>
      </c>
      <c r="I9978">
        <v>62</v>
      </c>
      <c r="J9978" t="s">
        <v>3446</v>
      </c>
      <c r="K9978">
        <v>1990</v>
      </c>
      <c r="L9978" t="s">
        <v>29</v>
      </c>
      <c r="M9978" t="s">
        <v>29</v>
      </c>
      <c r="N9978">
        <v>40.241500000000002</v>
      </c>
      <c r="O9978">
        <v>-103.631</v>
      </c>
      <c r="P9978" t="s">
        <v>3613</v>
      </c>
      <c r="Q9978" s="3">
        <f>Table1[[#This Row],[Capacity (MW)]]*0.395*8760*10^-6</f>
        <v>0.21453240000000001</v>
      </c>
      <c r="R9978" s="3" cm="1">
        <f t="array" ref="R9978">AVERAGE(VLOOKUP(_xlfn.TEXTSPLIT(Table1[[#This Row],[Fuel (no space after comma)]], ","), FuelList_Final_EF!$A$2:$B$65, 2, FALSE))</f>
        <v>53.06</v>
      </c>
      <c r="S9978" s="3">
        <f>Table1[[#This Row],[Generation (TWh)]]*10^9*VLOOKUP(Table1[[#This Row],[Turbine/Engine Technology]],Technology_HR!$A$2:$B$11,2,FALSE)*10^-6</f>
        <v>1619505.0876</v>
      </c>
      <c r="T9978" s="5">
        <f>Table1[[#This Row],[Fuel Consumption (mmBtu)]]*Table1[[#This Row],[Emission Factor (kg CO2/ mmBtu)]]*10^3</f>
        <v>85930939948.056</v>
      </c>
      <c r="U9978" s="3">
        <f>Table1[[#This Row],[Emissions (g CO2)]]/(Table1[[#This Row],[Generation (TWh)]]*10^9)</f>
        <v>400.54993999999999</v>
      </c>
    </row>
    <row r="9979" spans="1:21" x14ac:dyDescent="0.35">
      <c r="A9979" t="s">
        <v>2528</v>
      </c>
      <c r="B9979" t="s">
        <v>3243</v>
      </c>
      <c r="C9979" t="str">
        <f>SUBSTITUTE(Table1[[#This Row],[Fuel]],", ",",")</f>
        <v>fossil gas: natural gas,fossil liquids: fuel oil</v>
      </c>
      <c r="D9979" t="s">
        <v>3239</v>
      </c>
      <c r="E9979" t="s">
        <v>3275</v>
      </c>
      <c r="H9979" t="s">
        <v>3438</v>
      </c>
      <c r="I9979">
        <v>698</v>
      </c>
      <c r="J9979" t="s">
        <v>3446</v>
      </c>
      <c r="K9979">
        <v>2011</v>
      </c>
      <c r="L9979" t="s">
        <v>29</v>
      </c>
      <c r="M9979" t="s">
        <v>29</v>
      </c>
      <c r="N9979">
        <v>35.713647000000002</v>
      </c>
      <c r="O9979">
        <v>-80.376510999999994</v>
      </c>
      <c r="P9979" t="s">
        <v>3613</v>
      </c>
      <c r="Q9979" s="3">
        <f>Table1[[#This Row],[Capacity (MW)]]*0.395*8760*10^-6</f>
        <v>2.4152195999999999</v>
      </c>
      <c r="R9979" s="3" cm="1">
        <f t="array" ref="R9979">AVERAGE(VLOOKUP(_xlfn.TEXTSPLIT(Table1[[#This Row],[Fuel (no space after comma)]], ","), FuelList_Final_EF!$A$2:$B$65, 2, FALSE))</f>
        <v>65.583341148886291</v>
      </c>
      <c r="S9979" s="3">
        <f>Table1[[#This Row],[Generation (TWh)]]*10^9*VLOOKUP(Table1[[#This Row],[Turbine/Engine Technology]],Technology_HR!$A$2:$B$11,2,FALSE)*10^-6</f>
        <v>18232492.760400001</v>
      </c>
      <c r="T9979" s="5">
        <f>Table1[[#This Row],[Fuel Consumption (mmBtu)]]*Table1[[#This Row],[Emission Factor (kg CO2/ mmBtu)]]*10^3</f>
        <v>1195747792699.9128</v>
      </c>
      <c r="U9979" s="3">
        <f>Table1[[#This Row],[Emissions (g CO2)]]/(Table1[[#This Row],[Generation (TWh)]]*10^9)</f>
        <v>495.08864233294264</v>
      </c>
    </row>
    <row r="9980" spans="1:21" x14ac:dyDescent="0.35">
      <c r="A9980" t="s">
        <v>2529</v>
      </c>
      <c r="B9980" t="s">
        <v>3243</v>
      </c>
      <c r="C9980" t="str">
        <f>SUBSTITUTE(Table1[[#This Row],[Fuel]],", ",",")</f>
        <v>fossil gas: natural gas,fossil liquids: fuel oil</v>
      </c>
      <c r="D9980" t="s">
        <v>3239</v>
      </c>
      <c r="E9980" t="s">
        <v>3275</v>
      </c>
      <c r="H9980" t="s">
        <v>3436</v>
      </c>
      <c r="I9980">
        <v>187</v>
      </c>
      <c r="J9980" t="s">
        <v>3446</v>
      </c>
      <c r="K9980">
        <v>2001</v>
      </c>
      <c r="L9980" t="s">
        <v>29</v>
      </c>
      <c r="M9980" t="s">
        <v>29</v>
      </c>
      <c r="N9980">
        <v>44.573799999999999</v>
      </c>
      <c r="O9980">
        <v>-68.804599999999994</v>
      </c>
      <c r="P9980" t="s">
        <v>3613</v>
      </c>
      <c r="Q9980" s="3">
        <f>Table1[[#This Row],[Capacity (MW)]]*0.395*8760*10^-6</f>
        <v>0.6470574</v>
      </c>
      <c r="R9980" s="3" cm="1">
        <f t="array" ref="R9980">AVERAGE(VLOOKUP(_xlfn.TEXTSPLIT(Table1[[#This Row],[Fuel (no space after comma)]], ","), FuelList_Final_EF!$A$2:$B$65, 2, FALSE))</f>
        <v>65.583341148886291</v>
      </c>
      <c r="S9980" s="3">
        <f>Table1[[#This Row],[Generation (TWh)]]*10^9*VLOOKUP(Table1[[#This Row],[Turbine/Engine Technology]],Technology_HR!$A$2:$B$11,2,FALSE)*10^-6</f>
        <v>7124101.9739999995</v>
      </c>
      <c r="T9980" s="5">
        <f>Table1[[#This Row],[Fuel Consumption (mmBtu)]]*Table1[[#This Row],[Emission Factor (kg CO2/ mmBtu)]]*10^3</f>
        <v>467222410140.2962</v>
      </c>
      <c r="U9980" s="3">
        <f>Table1[[#This Row],[Emissions (g CO2)]]/(Table1[[#This Row],[Generation (TWh)]]*10^9)</f>
        <v>722.072586049238</v>
      </c>
    </row>
    <row r="9981" spans="1:21" x14ac:dyDescent="0.35">
      <c r="A9981" t="s">
        <v>2530</v>
      </c>
      <c r="B9981" t="s">
        <v>3275</v>
      </c>
      <c r="C9981" t="str">
        <f>SUBSTITUTE(Table1[[#This Row],[Fuel]],", ",",")</f>
        <v>fossil liquids: fuel oil</v>
      </c>
      <c r="D9981" t="s">
        <v>3275</v>
      </c>
      <c r="H9981" t="s">
        <v>3436</v>
      </c>
      <c r="I9981">
        <v>64.7</v>
      </c>
      <c r="J9981" t="s">
        <v>3448</v>
      </c>
      <c r="K9981">
        <v>1977</v>
      </c>
      <c r="L9981" t="s">
        <v>29</v>
      </c>
      <c r="M9981" t="s">
        <v>29</v>
      </c>
      <c r="N9981">
        <v>39.356099999999998</v>
      </c>
      <c r="O9981">
        <v>-102.2431</v>
      </c>
      <c r="P9981" t="s">
        <v>3613</v>
      </c>
      <c r="Q9981" s="3">
        <f>Table1[[#This Row],[Capacity (MW)]]*0.395*8760*10^-6</f>
        <v>0.22387494000000002</v>
      </c>
      <c r="R9981" s="3" cm="1">
        <f t="array" ref="R9981">AVERAGE(VLOOKUP(_xlfn.TEXTSPLIT(Table1[[#This Row],[Fuel (no space after comma)]], ","), FuelList_Final_EF!$A$2:$B$65, 2, FALSE))</f>
        <v>78.106682297772565</v>
      </c>
      <c r="S9981" s="3">
        <f>Table1[[#This Row],[Generation (TWh)]]*10^9*VLOOKUP(Table1[[#This Row],[Turbine/Engine Technology]],Technology_HR!$A$2:$B$11,2,FALSE)*10^-6</f>
        <v>2464863.0894000004</v>
      </c>
      <c r="T9981" s="5">
        <f>Table1[[#This Row],[Fuel Consumption (mmBtu)]]*Table1[[#This Row],[Emission Factor (kg CO2/ mmBtu)]]*10^3</f>
        <v>192522278231.272</v>
      </c>
      <c r="U9981" s="3">
        <f>Table1[[#This Row],[Emissions (g CO2)]]/(Table1[[#This Row],[Generation (TWh)]]*10^9)</f>
        <v>859.95457209847598</v>
      </c>
    </row>
    <row r="9982" spans="1:21" x14ac:dyDescent="0.35">
      <c r="A9982" t="s">
        <v>2530</v>
      </c>
      <c r="B9982" t="s">
        <v>3275</v>
      </c>
      <c r="C9982" t="str">
        <f>SUBSTITUTE(Table1[[#This Row],[Fuel]],", ",",")</f>
        <v>fossil liquids: fuel oil</v>
      </c>
      <c r="D9982" t="s">
        <v>3275</v>
      </c>
      <c r="H9982" t="s">
        <v>3436</v>
      </c>
      <c r="I9982">
        <v>64.7</v>
      </c>
      <c r="J9982" t="s">
        <v>3448</v>
      </c>
      <c r="K9982">
        <v>1977</v>
      </c>
      <c r="L9982" t="s">
        <v>29</v>
      </c>
      <c r="M9982" t="s">
        <v>29</v>
      </c>
      <c r="N9982">
        <v>39.356099999999998</v>
      </c>
      <c r="O9982">
        <v>-102.2431</v>
      </c>
      <c r="P9982" t="s">
        <v>3613</v>
      </c>
      <c r="Q9982" s="3">
        <f>Table1[[#This Row],[Capacity (MW)]]*0.395*8760*10^-6</f>
        <v>0.22387494000000002</v>
      </c>
      <c r="R9982" s="3" cm="1">
        <f t="array" ref="R9982">AVERAGE(VLOOKUP(_xlfn.TEXTSPLIT(Table1[[#This Row],[Fuel (no space after comma)]], ","), FuelList_Final_EF!$A$2:$B$65, 2, FALSE))</f>
        <v>78.106682297772565</v>
      </c>
      <c r="S9982" s="3">
        <f>Table1[[#This Row],[Generation (TWh)]]*10^9*VLOOKUP(Table1[[#This Row],[Turbine/Engine Technology]],Technology_HR!$A$2:$B$11,2,FALSE)*10^-6</f>
        <v>2464863.0894000004</v>
      </c>
      <c r="T9982" s="5">
        <f>Table1[[#This Row],[Fuel Consumption (mmBtu)]]*Table1[[#This Row],[Emission Factor (kg CO2/ mmBtu)]]*10^3</f>
        <v>192522278231.272</v>
      </c>
      <c r="U9982" s="3">
        <f>Table1[[#This Row],[Emissions (g CO2)]]/(Table1[[#This Row],[Generation (TWh)]]*10^9)</f>
        <v>859.95457209847598</v>
      </c>
    </row>
    <row r="9983" spans="1:21" x14ac:dyDescent="0.35">
      <c r="A9983" t="s">
        <v>2531</v>
      </c>
      <c r="B9983" t="s">
        <v>3239</v>
      </c>
      <c r="C9983" t="str">
        <f>SUBSTITUTE(Table1[[#This Row],[Fuel]],", ",",")</f>
        <v>fossil gas: natural gas</v>
      </c>
      <c r="D9983" t="s">
        <v>3239</v>
      </c>
      <c r="H9983" t="s">
        <v>3440</v>
      </c>
      <c r="I9983">
        <v>212</v>
      </c>
      <c r="J9983" t="s">
        <v>3446</v>
      </c>
      <c r="K9983">
        <v>2021</v>
      </c>
      <c r="L9983" t="s">
        <v>29</v>
      </c>
      <c r="M9983" t="s">
        <v>29</v>
      </c>
      <c r="N9983">
        <v>40.741199999999999</v>
      </c>
      <c r="O9983">
        <v>-91.116669999999999</v>
      </c>
      <c r="P9983" t="s">
        <v>3613</v>
      </c>
      <c r="Q9983" s="3">
        <f>Table1[[#This Row],[Capacity (MW)]]*0.395*8760*10^-6</f>
        <v>0.73356239999999995</v>
      </c>
      <c r="R9983" s="3" cm="1">
        <f t="array" ref="R9983">AVERAGE(VLOOKUP(_xlfn.TEXTSPLIT(Table1[[#This Row],[Fuel (no space after comma)]], ","), FuelList_Final_EF!$A$2:$B$65, 2, FALSE))</f>
        <v>53.06</v>
      </c>
      <c r="S9983" s="3">
        <f>Table1[[#This Row],[Generation (TWh)]]*10^9*VLOOKUP(Table1[[#This Row],[Turbine/Engine Technology]],Technology_HR!$A$2:$B$11,2,FALSE)*10^-6</f>
        <v>7544689.284</v>
      </c>
      <c r="T9983" s="5">
        <f>Table1[[#This Row],[Fuel Consumption (mmBtu)]]*Table1[[#This Row],[Emission Factor (kg CO2/ mmBtu)]]*10^3</f>
        <v>400321213409.04004</v>
      </c>
      <c r="U9983" s="3">
        <f>Table1[[#This Row],[Emissions (g CO2)]]/(Table1[[#This Row],[Generation (TWh)]]*10^9)</f>
        <v>545.72210000000007</v>
      </c>
    </row>
    <row r="9984" spans="1:21" x14ac:dyDescent="0.35">
      <c r="A9984" t="s">
        <v>2532</v>
      </c>
      <c r="B9984" t="s">
        <v>3243</v>
      </c>
      <c r="C9984" t="str">
        <f>SUBSTITUTE(Table1[[#This Row],[Fuel]],", ",",")</f>
        <v>fossil gas: natural gas,fossil liquids: fuel oil</v>
      </c>
      <c r="D9984" t="s">
        <v>3239</v>
      </c>
      <c r="E9984" t="s">
        <v>3275</v>
      </c>
      <c r="H9984" t="s">
        <v>3436</v>
      </c>
      <c r="I9984">
        <v>65.400000000000006</v>
      </c>
      <c r="J9984" t="s">
        <v>3446</v>
      </c>
      <c r="K9984">
        <v>2024</v>
      </c>
      <c r="L9984" t="s">
        <v>29</v>
      </c>
      <c r="M9984" t="s">
        <v>29</v>
      </c>
      <c r="N9984">
        <v>33.014915000000002</v>
      </c>
      <c r="O9984">
        <v>-79.930045000000007</v>
      </c>
      <c r="P9984" t="s">
        <v>3613</v>
      </c>
      <c r="Q9984" s="3">
        <f>Table1[[#This Row],[Capacity (MW)]]*0.395*8760*10^-6</f>
        <v>0.22629708000000001</v>
      </c>
      <c r="R9984" s="3" cm="1">
        <f t="array" ref="R9984">AVERAGE(VLOOKUP(_xlfn.TEXTSPLIT(Table1[[#This Row],[Fuel (no space after comma)]], ","), FuelList_Final_EF!$A$2:$B$65, 2, FALSE))</f>
        <v>65.583341148886291</v>
      </c>
      <c r="S9984" s="3">
        <f>Table1[[#This Row],[Generation (TWh)]]*10^9*VLOOKUP(Table1[[#This Row],[Turbine/Engine Technology]],Technology_HR!$A$2:$B$11,2,FALSE)*10^-6</f>
        <v>2491530.8507999997</v>
      </c>
      <c r="T9984" s="5">
        <f>Table1[[#This Row],[Fuel Consumption (mmBtu)]]*Table1[[#This Row],[Emission Factor (kg CO2/ mmBtu)]]*10^3</f>
        <v>163402917770.9913</v>
      </c>
      <c r="U9984" s="3">
        <f>Table1[[#This Row],[Emissions (g CO2)]]/(Table1[[#This Row],[Generation (TWh)]]*10^9)</f>
        <v>722.072586049238</v>
      </c>
    </row>
    <row r="9985" spans="1:21" x14ac:dyDescent="0.35">
      <c r="A9985" t="s">
        <v>2533</v>
      </c>
      <c r="B9985" t="s">
        <v>3308</v>
      </c>
      <c r="C9985" t="str">
        <f>SUBSTITUTE(Table1[[#This Row],[Fuel]],", ",",")</f>
        <v>fossil liquids: fuel oil,fossil gas: natural gas</v>
      </c>
      <c r="D9985" t="s">
        <v>3275</v>
      </c>
      <c r="E9985" t="s">
        <v>3239</v>
      </c>
      <c r="H9985" t="s">
        <v>3438</v>
      </c>
      <c r="I9985">
        <v>246</v>
      </c>
      <c r="J9985" t="s">
        <v>3446</v>
      </c>
      <c r="K9985">
        <v>1988</v>
      </c>
      <c r="L9985" t="s">
        <v>29</v>
      </c>
      <c r="M9985" t="s">
        <v>29</v>
      </c>
      <c r="N9985">
        <v>35.098599999999998</v>
      </c>
      <c r="O9985">
        <v>-78.829400000000007</v>
      </c>
      <c r="P9985" t="s">
        <v>3613</v>
      </c>
      <c r="Q9985" s="3">
        <f>Table1[[#This Row],[Capacity (MW)]]*0.395*8760*10^-6</f>
        <v>0.8512092</v>
      </c>
      <c r="R9985" s="3" cm="1">
        <f t="array" ref="R9985">AVERAGE(VLOOKUP(_xlfn.TEXTSPLIT(Table1[[#This Row],[Fuel (no space after comma)]], ","), FuelList_Final_EF!$A$2:$B$65, 2, FALSE))</f>
        <v>65.583341148886291</v>
      </c>
      <c r="S9985" s="3">
        <f>Table1[[#This Row],[Generation (TWh)]]*10^9*VLOOKUP(Table1[[#This Row],[Turbine/Engine Technology]],Technology_HR!$A$2:$B$11,2,FALSE)*10^-6</f>
        <v>6425778.2507999996</v>
      </c>
      <c r="T9985" s="5">
        <f>Table1[[#This Row],[Fuel Consumption (mmBtu)]]*Table1[[#This Row],[Emission Factor (kg CO2/ mmBtu)]]*10^3</f>
        <v>421424007169.31024</v>
      </c>
      <c r="U9985" s="3">
        <f>Table1[[#This Row],[Emissions (g CO2)]]/(Table1[[#This Row],[Generation (TWh)]]*10^9)</f>
        <v>495.08864233294264</v>
      </c>
    </row>
    <row r="9986" spans="1:21" x14ac:dyDescent="0.35">
      <c r="A9986" t="s">
        <v>2534</v>
      </c>
      <c r="B9986" t="s">
        <v>3239</v>
      </c>
      <c r="C9986" t="str">
        <f>SUBSTITUTE(Table1[[#This Row],[Fuel]],", ",",")</f>
        <v>fossil gas: natural gas</v>
      </c>
      <c r="D9986" t="s">
        <v>3239</v>
      </c>
      <c r="H9986" t="s">
        <v>3438</v>
      </c>
      <c r="I9986">
        <v>230</v>
      </c>
      <c r="J9986" t="s">
        <v>3446</v>
      </c>
      <c r="K9986">
        <v>1988</v>
      </c>
      <c r="L9986" t="s">
        <v>29</v>
      </c>
      <c r="M9986" t="s">
        <v>29</v>
      </c>
      <c r="N9986">
        <v>32.273178000000001</v>
      </c>
      <c r="O9986">
        <v>-101.4224</v>
      </c>
      <c r="P9986" t="s">
        <v>3613</v>
      </c>
      <c r="Q9986" s="3">
        <f>Table1[[#This Row],[Capacity (MW)]]*0.395*8760*10^-6</f>
        <v>0.79584600000000005</v>
      </c>
      <c r="R9986" s="3" cm="1">
        <f t="array" ref="R9986">AVERAGE(VLOOKUP(_xlfn.TEXTSPLIT(Table1[[#This Row],[Fuel (no space after comma)]], ","), FuelList_Final_EF!$A$2:$B$65, 2, FALSE))</f>
        <v>53.06</v>
      </c>
      <c r="S9986" s="3">
        <f>Table1[[#This Row],[Generation (TWh)]]*10^9*VLOOKUP(Table1[[#This Row],[Turbine/Engine Technology]],Technology_HR!$A$2:$B$11,2,FALSE)*10^-6</f>
        <v>6007841.4539999999</v>
      </c>
      <c r="T9986" s="5">
        <f>Table1[[#This Row],[Fuel Consumption (mmBtu)]]*Table1[[#This Row],[Emission Factor (kg CO2/ mmBtu)]]*10^3</f>
        <v>318776067549.23999</v>
      </c>
      <c r="U9986" s="3">
        <f>Table1[[#This Row],[Emissions (g CO2)]]/(Table1[[#This Row],[Generation (TWh)]]*10^9)</f>
        <v>400.54993999999999</v>
      </c>
    </row>
    <row r="9987" spans="1:21" x14ac:dyDescent="0.35">
      <c r="A9987" t="s">
        <v>2535</v>
      </c>
      <c r="B9987" t="s">
        <v>3243</v>
      </c>
      <c r="C9987" t="str">
        <f>SUBSTITUTE(Table1[[#This Row],[Fuel]],", ",",")</f>
        <v>fossil gas: natural gas,fossil liquids: fuel oil</v>
      </c>
      <c r="D9987" t="s">
        <v>3239</v>
      </c>
      <c r="E9987" t="s">
        <v>3275</v>
      </c>
      <c r="H9987" t="s">
        <v>3436</v>
      </c>
      <c r="I9987">
        <v>63</v>
      </c>
      <c r="J9987" t="s">
        <v>3446</v>
      </c>
      <c r="K9987">
        <v>2003</v>
      </c>
      <c r="L9987" t="s">
        <v>29</v>
      </c>
      <c r="M9987" t="s">
        <v>29</v>
      </c>
      <c r="N9987">
        <v>40.922800000000002</v>
      </c>
      <c r="O9987">
        <v>-98.326899999999995</v>
      </c>
      <c r="P9987" t="s">
        <v>3613</v>
      </c>
      <c r="Q9987" s="3">
        <f>Table1[[#This Row],[Capacity (MW)]]*0.395*8760*10^-6</f>
        <v>0.21799260000000001</v>
      </c>
      <c r="R9987" s="3" cm="1">
        <f t="array" ref="R9987">AVERAGE(VLOOKUP(_xlfn.TEXTSPLIT(Table1[[#This Row],[Fuel (no space after comma)]], ","), FuelList_Final_EF!$A$2:$B$65, 2, FALSE))</f>
        <v>65.583341148886291</v>
      </c>
      <c r="S9987" s="3">
        <f>Table1[[#This Row],[Generation (TWh)]]*10^9*VLOOKUP(Table1[[#This Row],[Turbine/Engine Technology]],Technology_HR!$A$2:$B$11,2,FALSE)*10^-6</f>
        <v>2400098.5260000001</v>
      </c>
      <c r="T9987" s="5">
        <f>Table1[[#This Row],[Fuel Consumption (mmBtu)]]*Table1[[#This Row],[Emission Factor (kg CO2/ mmBtu)]]*10^3</f>
        <v>157406480421.59714</v>
      </c>
      <c r="U9987" s="3">
        <f>Table1[[#This Row],[Emissions (g CO2)]]/(Table1[[#This Row],[Generation (TWh)]]*10^9)</f>
        <v>722.07258604923811</v>
      </c>
    </row>
    <row r="9988" spans="1:21" x14ac:dyDescent="0.35">
      <c r="A9988" t="s">
        <v>2535</v>
      </c>
      <c r="B9988" t="s">
        <v>3243</v>
      </c>
      <c r="C9988" t="str">
        <f>SUBSTITUTE(Table1[[#This Row],[Fuel]],", ",",")</f>
        <v>fossil gas: natural gas,fossil liquids: fuel oil</v>
      </c>
      <c r="D9988" t="s">
        <v>3239</v>
      </c>
      <c r="E9988" t="s">
        <v>3275</v>
      </c>
      <c r="H9988" t="s">
        <v>3436</v>
      </c>
      <c r="I9988">
        <v>63</v>
      </c>
      <c r="J9988" t="s">
        <v>3446</v>
      </c>
      <c r="K9988">
        <v>2003</v>
      </c>
      <c r="L9988" t="s">
        <v>29</v>
      </c>
      <c r="M9988" t="s">
        <v>29</v>
      </c>
      <c r="N9988">
        <v>40.922800000000002</v>
      </c>
      <c r="O9988">
        <v>-98.326899999999995</v>
      </c>
      <c r="P9988" t="s">
        <v>3613</v>
      </c>
      <c r="Q9988" s="3">
        <f>Table1[[#This Row],[Capacity (MW)]]*0.395*8760*10^-6</f>
        <v>0.21799260000000001</v>
      </c>
      <c r="R9988" s="3" cm="1">
        <f t="array" ref="R9988">AVERAGE(VLOOKUP(_xlfn.TEXTSPLIT(Table1[[#This Row],[Fuel (no space after comma)]], ","), FuelList_Final_EF!$A$2:$B$65, 2, FALSE))</f>
        <v>65.583341148886291</v>
      </c>
      <c r="S9988" s="3">
        <f>Table1[[#This Row],[Generation (TWh)]]*10^9*VLOOKUP(Table1[[#This Row],[Turbine/Engine Technology]],Technology_HR!$A$2:$B$11,2,FALSE)*10^-6</f>
        <v>2400098.5260000001</v>
      </c>
      <c r="T9988" s="5">
        <f>Table1[[#This Row],[Fuel Consumption (mmBtu)]]*Table1[[#This Row],[Emission Factor (kg CO2/ mmBtu)]]*10^3</f>
        <v>157406480421.59714</v>
      </c>
      <c r="U9988" s="3">
        <f>Table1[[#This Row],[Emissions (g CO2)]]/(Table1[[#This Row],[Generation (TWh)]]*10^9)</f>
        <v>722.07258604923811</v>
      </c>
    </row>
    <row r="9989" spans="1:21" x14ac:dyDescent="0.35">
      <c r="A9989" t="s">
        <v>2536</v>
      </c>
      <c r="B9989" t="s">
        <v>3281</v>
      </c>
      <c r="C9989" t="str">
        <f>SUBSTITUTE(Table1[[#This Row],[Fuel]],", ",",")</f>
        <v>fossil gas: natural gas,coal: unknown</v>
      </c>
      <c r="D9989" t="s">
        <v>3239</v>
      </c>
      <c r="E9989" t="s">
        <v>3645</v>
      </c>
      <c r="H9989" t="s">
        <v>3438</v>
      </c>
      <c r="I9989">
        <v>384</v>
      </c>
      <c r="J9989" t="s">
        <v>3446</v>
      </c>
      <c r="K9989">
        <v>2002</v>
      </c>
      <c r="L9989" t="s">
        <v>29</v>
      </c>
      <c r="M9989" t="s">
        <v>29</v>
      </c>
      <c r="N9989">
        <v>28.080244</v>
      </c>
      <c r="O9989">
        <v>-81.922607999999997</v>
      </c>
      <c r="P9989" t="s">
        <v>3613</v>
      </c>
      <c r="Q9989" s="3">
        <f>Table1[[#This Row],[Capacity (MW)]]*0.395*8760*10^-6</f>
        <v>1.3287168</v>
      </c>
      <c r="R9989" s="3" cm="1">
        <f t="array" ref="R9989">AVERAGE(VLOOKUP(_xlfn.TEXTSPLIT(Table1[[#This Row],[Fuel (no space after comma)]], ","), FuelList_Final_EF!$A$2:$B$65, 2, FALSE))</f>
        <v>76.661787032156042</v>
      </c>
      <c r="S9989" s="3">
        <f>Table1[[#This Row],[Generation (TWh)]]*10^9*VLOOKUP(Table1[[#This Row],[Turbine/Engine Technology]],Technology_HR!$A$2:$B$11,2,FALSE)*10^-6</f>
        <v>10030483.123199999</v>
      </c>
      <c r="T9989" s="5">
        <f>Table1[[#This Row],[Fuel Consumption (mmBtu)]]*Table1[[#This Row],[Emission Factor (kg CO2/ mmBtu)]]*10^3</f>
        <v>768954761020.39368</v>
      </c>
      <c r="U9989" s="3">
        <f>Table1[[#This Row],[Emissions (g CO2)]]/(Table1[[#This Row],[Generation (TWh)]]*10^9)</f>
        <v>578.71983030574586</v>
      </c>
    </row>
    <row r="9990" spans="1:21" x14ac:dyDescent="0.35">
      <c r="A9990" t="s">
        <v>2536</v>
      </c>
      <c r="B9990" t="s">
        <v>3240</v>
      </c>
      <c r="C9990" t="str">
        <f>SUBSTITUTE(Table1[[#This Row],[Fuel]],", ",",")</f>
        <v>fossil gas: natural gas,fossil liquids: diesel</v>
      </c>
      <c r="D9990" t="s">
        <v>3239</v>
      </c>
      <c r="E9990" t="s">
        <v>3258</v>
      </c>
      <c r="H9990" t="s">
        <v>3436</v>
      </c>
      <c r="I9990">
        <v>130</v>
      </c>
      <c r="J9990" t="s">
        <v>3446</v>
      </c>
      <c r="K9990">
        <v>2020</v>
      </c>
      <c r="L9990" t="s">
        <v>29</v>
      </c>
      <c r="M9990" t="s">
        <v>29</v>
      </c>
      <c r="N9990">
        <v>28.080244</v>
      </c>
      <c r="O9990">
        <v>-81.922607999999997</v>
      </c>
      <c r="P9990" t="s">
        <v>3613</v>
      </c>
      <c r="Q9990" s="3">
        <f>Table1[[#This Row],[Capacity (MW)]]*0.395*8760*10^-6</f>
        <v>0.449826</v>
      </c>
      <c r="R9990" s="3" cm="1">
        <f t="array" ref="R9990">AVERAGE(VLOOKUP(_xlfn.TEXTSPLIT(Table1[[#This Row],[Fuel (no space after comma)]], ","), FuelList_Final_EF!$A$2:$B$65, 2, FALSE))</f>
        <v>65.583341148886291</v>
      </c>
      <c r="S9990" s="3">
        <f>Table1[[#This Row],[Generation (TWh)]]*10^9*VLOOKUP(Table1[[#This Row],[Turbine/Engine Technology]],Technology_HR!$A$2:$B$11,2,FALSE)*10^-6</f>
        <v>4952584.26</v>
      </c>
      <c r="T9990" s="5">
        <f>Table1[[#This Row],[Fuel Consumption (mmBtu)]]*Table1[[#This Row],[Emission Factor (kg CO2/ mmBtu)]]*10^3</f>
        <v>324807023092.18457</v>
      </c>
      <c r="U9990" s="3">
        <f>Table1[[#This Row],[Emissions (g CO2)]]/(Table1[[#This Row],[Generation (TWh)]]*10^9)</f>
        <v>722.07258604923811</v>
      </c>
    </row>
    <row r="9991" spans="1:21" x14ac:dyDescent="0.35">
      <c r="A9991" t="s">
        <v>2536</v>
      </c>
      <c r="B9991" t="s">
        <v>3406</v>
      </c>
      <c r="C9991" t="str">
        <f>SUBSTITUTE(Table1[[#This Row],[Fuel]],", ",",")</f>
        <v>fossil gas: natural gas,other: hydrogen (unknown) [20%]</v>
      </c>
      <c r="D9991" t="s">
        <v>3239</v>
      </c>
      <c r="E9991" t="s">
        <v>3656</v>
      </c>
      <c r="H9991" t="s">
        <v>3437</v>
      </c>
      <c r="I9991">
        <v>120</v>
      </c>
      <c r="J9991" t="s">
        <v>3449</v>
      </c>
      <c r="K9991">
        <v>2024</v>
      </c>
      <c r="L9991" t="s">
        <v>29</v>
      </c>
      <c r="M9991" t="s">
        <v>29</v>
      </c>
      <c r="N9991">
        <v>28.080244</v>
      </c>
      <c r="O9991">
        <v>-81.922607999999997</v>
      </c>
      <c r="P9991" t="s">
        <v>3613</v>
      </c>
      <c r="Q9991" s="3">
        <f>Table1[[#This Row],[Capacity (MW)]]*0.395*8760*10^-6</f>
        <v>0.41522400000000004</v>
      </c>
      <c r="R9991" s="3" cm="1">
        <f t="array" ref="R9991">AVERAGE(VLOOKUP(_xlfn.TEXTSPLIT(Table1[[#This Row],[Fuel (no space after comma)]], ","), FuelList_Final_EF!$A$2:$B$65, 2, FALSE))</f>
        <v>26.53</v>
      </c>
      <c r="S9991" s="3">
        <f>Table1[[#This Row],[Generation (TWh)]]*10^9*VLOOKUP(Table1[[#This Row],[Turbine/Engine Technology]],Technology_HR!$A$2:$B$11,2,FALSE)*10^-6</f>
        <v>3695493.6</v>
      </c>
      <c r="T9991" s="5">
        <f>Table1[[#This Row],[Fuel Consumption (mmBtu)]]*Table1[[#This Row],[Emission Factor (kg CO2/ mmBtu)]]*10^3</f>
        <v>98041445208</v>
      </c>
      <c r="U9991" s="3">
        <f>Table1[[#This Row],[Emissions (g CO2)]]/(Table1[[#This Row],[Generation (TWh)]]*10^9)</f>
        <v>236.11699999999996</v>
      </c>
    </row>
    <row r="9992" spans="1:21" x14ac:dyDescent="0.35">
      <c r="A9992" t="s">
        <v>2537</v>
      </c>
      <c r="B9992" t="s">
        <v>3239</v>
      </c>
      <c r="C9992" t="str">
        <f>SUBSTITUTE(Table1[[#This Row],[Fuel]],", ",",")</f>
        <v>fossil gas: natural gas</v>
      </c>
      <c r="D9992" t="s">
        <v>3239</v>
      </c>
      <c r="H9992" t="s">
        <v>3438</v>
      </c>
      <c r="I9992">
        <v>1060</v>
      </c>
      <c r="J9992" t="s">
        <v>3452</v>
      </c>
      <c r="K9992" t="s">
        <v>29</v>
      </c>
      <c r="L9992" t="s">
        <v>29</v>
      </c>
      <c r="M9992" t="s">
        <v>29</v>
      </c>
      <c r="N9992">
        <v>37.447096999999999</v>
      </c>
      <c r="O9992">
        <v>-77.167299999999997</v>
      </c>
      <c r="P9992" t="s">
        <v>3613</v>
      </c>
      <c r="Q9992" s="3">
        <f>Table1[[#This Row],[Capacity (MW)]]*0.395*8760*10^-6</f>
        <v>3.6678120000000005</v>
      </c>
      <c r="R9992" s="3" cm="1">
        <f t="array" ref="R9992">AVERAGE(VLOOKUP(_xlfn.TEXTSPLIT(Table1[[#This Row],[Fuel (no space after comma)]], ","), FuelList_Final_EF!$A$2:$B$65, 2, FALSE))</f>
        <v>53.06</v>
      </c>
      <c r="S9992" s="3">
        <f>Table1[[#This Row],[Generation (TWh)]]*10^9*VLOOKUP(Table1[[#This Row],[Turbine/Engine Technology]],Technology_HR!$A$2:$B$11,2,FALSE)*10^-6</f>
        <v>27688312.788000003</v>
      </c>
      <c r="T9992" s="5">
        <f>Table1[[#This Row],[Fuel Consumption (mmBtu)]]*Table1[[#This Row],[Emission Factor (kg CO2/ mmBtu)]]*10^3</f>
        <v>1469141876531.2803</v>
      </c>
      <c r="U9992" s="3">
        <f>Table1[[#This Row],[Emissions (g CO2)]]/(Table1[[#This Row],[Generation (TWh)]]*10^9)</f>
        <v>400.54994000000005</v>
      </c>
    </row>
    <row r="9993" spans="1:21" x14ac:dyDescent="0.35">
      <c r="A9993" t="s">
        <v>2538</v>
      </c>
      <c r="B9993" t="s">
        <v>3239</v>
      </c>
      <c r="C9993" t="str">
        <f>SUBSTITUTE(Table1[[#This Row],[Fuel]],", ",",")</f>
        <v>fossil gas: natural gas</v>
      </c>
      <c r="D9993" t="s">
        <v>3239</v>
      </c>
      <c r="H9993" t="s">
        <v>3438</v>
      </c>
      <c r="I9993">
        <v>660</v>
      </c>
      <c r="J9993" t="s">
        <v>3452</v>
      </c>
      <c r="K9993" t="s">
        <v>29</v>
      </c>
      <c r="L9993" t="s">
        <v>29</v>
      </c>
      <c r="M9993" t="s">
        <v>29</v>
      </c>
      <c r="N9993">
        <v>40.25112</v>
      </c>
      <c r="O9993">
        <v>-81.01464</v>
      </c>
      <c r="P9993" t="s">
        <v>3613</v>
      </c>
      <c r="Q9993" s="3">
        <f>Table1[[#This Row],[Capacity (MW)]]*0.395*8760*10^-6</f>
        <v>2.2837320000000001</v>
      </c>
      <c r="R9993" s="3" cm="1">
        <f t="array" ref="R9993">AVERAGE(VLOOKUP(_xlfn.TEXTSPLIT(Table1[[#This Row],[Fuel (no space after comma)]], ","), FuelList_Final_EF!$A$2:$B$65, 2, FALSE))</f>
        <v>53.06</v>
      </c>
      <c r="S9993" s="3">
        <f>Table1[[#This Row],[Generation (TWh)]]*10^9*VLOOKUP(Table1[[#This Row],[Turbine/Engine Technology]],Technology_HR!$A$2:$B$11,2,FALSE)*10^-6</f>
        <v>17239892.868000001</v>
      </c>
      <c r="T9993" s="5">
        <f>Table1[[#This Row],[Fuel Consumption (mmBtu)]]*Table1[[#This Row],[Emission Factor (kg CO2/ mmBtu)]]*10^3</f>
        <v>914748715576.08008</v>
      </c>
      <c r="U9993" s="3">
        <f>Table1[[#This Row],[Emissions (g CO2)]]/(Table1[[#This Row],[Generation (TWh)]]*10^9)</f>
        <v>400.54994000000005</v>
      </c>
    </row>
    <row r="9994" spans="1:21" x14ac:dyDescent="0.35">
      <c r="A9994" t="s">
        <v>2538</v>
      </c>
      <c r="B9994" t="s">
        <v>3239</v>
      </c>
      <c r="C9994" t="str">
        <f>SUBSTITUTE(Table1[[#This Row],[Fuel]],", ",",")</f>
        <v>fossil gas: natural gas</v>
      </c>
      <c r="D9994" t="s">
        <v>3239</v>
      </c>
      <c r="H9994" t="s">
        <v>3438</v>
      </c>
      <c r="I9994">
        <v>660</v>
      </c>
      <c r="J9994" t="s">
        <v>3452</v>
      </c>
      <c r="K9994" t="s">
        <v>29</v>
      </c>
      <c r="L9994" t="s">
        <v>29</v>
      </c>
      <c r="M9994" t="s">
        <v>29</v>
      </c>
      <c r="N9994">
        <v>40.25112</v>
      </c>
      <c r="O9994">
        <v>-81.01464</v>
      </c>
      <c r="P9994" t="s">
        <v>3613</v>
      </c>
      <c r="Q9994" s="3">
        <f>Table1[[#This Row],[Capacity (MW)]]*0.395*8760*10^-6</f>
        <v>2.2837320000000001</v>
      </c>
      <c r="R9994" s="3" cm="1">
        <f t="array" ref="R9994">AVERAGE(VLOOKUP(_xlfn.TEXTSPLIT(Table1[[#This Row],[Fuel (no space after comma)]], ","), FuelList_Final_EF!$A$2:$B$65, 2, FALSE))</f>
        <v>53.06</v>
      </c>
      <c r="S9994" s="3">
        <f>Table1[[#This Row],[Generation (TWh)]]*10^9*VLOOKUP(Table1[[#This Row],[Turbine/Engine Technology]],Technology_HR!$A$2:$B$11,2,FALSE)*10^-6</f>
        <v>17239892.868000001</v>
      </c>
      <c r="T9994" s="5">
        <f>Table1[[#This Row],[Fuel Consumption (mmBtu)]]*Table1[[#This Row],[Emission Factor (kg CO2/ mmBtu)]]*10^3</f>
        <v>914748715576.08008</v>
      </c>
      <c r="U9994" s="3">
        <f>Table1[[#This Row],[Emissions (g CO2)]]/(Table1[[#This Row],[Generation (TWh)]]*10^9)</f>
        <v>400.54994000000005</v>
      </c>
    </row>
    <row r="9995" spans="1:21" x14ac:dyDescent="0.35">
      <c r="A9995" t="s">
        <v>2539</v>
      </c>
      <c r="B9995" t="s">
        <v>3243</v>
      </c>
      <c r="C9995" t="str">
        <f>SUBSTITUTE(Table1[[#This Row],[Fuel]],", ",",")</f>
        <v>fossil gas: natural gas,fossil liquids: fuel oil</v>
      </c>
      <c r="D9995" t="s">
        <v>3239</v>
      </c>
      <c r="E9995" t="s">
        <v>3275</v>
      </c>
      <c r="H9995" t="s">
        <v>3438</v>
      </c>
      <c r="I9995">
        <v>349</v>
      </c>
      <c r="J9995" t="s">
        <v>3446</v>
      </c>
      <c r="K9995">
        <v>2009</v>
      </c>
      <c r="L9995" t="s">
        <v>29</v>
      </c>
      <c r="M9995" t="s">
        <v>29</v>
      </c>
      <c r="N9995">
        <v>40.8142</v>
      </c>
      <c r="O9995">
        <v>-72.940299999999993</v>
      </c>
      <c r="P9995" t="s">
        <v>3613</v>
      </c>
      <c r="Q9995" s="3">
        <f>Table1[[#This Row],[Capacity (MW)]]*0.395*8760*10^-6</f>
        <v>1.2076098</v>
      </c>
      <c r="R9995" s="3" cm="1">
        <f t="array" ref="R9995">AVERAGE(VLOOKUP(_xlfn.TEXTSPLIT(Table1[[#This Row],[Fuel (no space after comma)]], ","), FuelList_Final_EF!$A$2:$B$65, 2, FALSE))</f>
        <v>65.583341148886291</v>
      </c>
      <c r="S9995" s="3">
        <f>Table1[[#This Row],[Generation (TWh)]]*10^9*VLOOKUP(Table1[[#This Row],[Turbine/Engine Technology]],Technology_HR!$A$2:$B$11,2,FALSE)*10^-6</f>
        <v>9116246.3802000005</v>
      </c>
      <c r="T9995" s="5">
        <f>Table1[[#This Row],[Fuel Consumption (mmBtu)]]*Table1[[#This Row],[Emission Factor (kg CO2/ mmBtu)]]*10^3</f>
        <v>597873896349.95642</v>
      </c>
      <c r="U9995" s="3">
        <f>Table1[[#This Row],[Emissions (g CO2)]]/(Table1[[#This Row],[Generation (TWh)]]*10^9)</f>
        <v>495.08864233294264</v>
      </c>
    </row>
    <row r="9996" spans="1:21" x14ac:dyDescent="0.35">
      <c r="A9996" t="s">
        <v>2487</v>
      </c>
      <c r="B9996" t="s">
        <v>3239</v>
      </c>
      <c r="C9996" t="str">
        <f>SUBSTITUTE(Table1[[#This Row],[Fuel]],", ",",")</f>
        <v>fossil gas: natural gas</v>
      </c>
      <c r="D9996" t="s">
        <v>3239</v>
      </c>
      <c r="H9996" t="s">
        <v>3436</v>
      </c>
      <c r="I9996">
        <v>174</v>
      </c>
      <c r="J9996" t="s">
        <v>3446</v>
      </c>
      <c r="K9996">
        <v>2000</v>
      </c>
      <c r="L9996" t="s">
        <v>29</v>
      </c>
      <c r="M9996" t="s">
        <v>29</v>
      </c>
      <c r="N9996">
        <v>30.160799999999998</v>
      </c>
      <c r="O9996">
        <v>-93.344999999999999</v>
      </c>
      <c r="P9996" t="s">
        <v>3613</v>
      </c>
      <c r="Q9996" s="3">
        <f>Table1[[#This Row],[Capacity (MW)]]*0.395*8760*10^-6</f>
        <v>0.60207480000000002</v>
      </c>
      <c r="R9996" s="3" cm="1">
        <f t="array" ref="R9996">AVERAGE(VLOOKUP(_xlfn.TEXTSPLIT(Table1[[#This Row],[Fuel (no space after comma)]], ","), FuelList_Final_EF!$A$2:$B$65, 2, FALSE))</f>
        <v>53.06</v>
      </c>
      <c r="S9996" s="3">
        <f>Table1[[#This Row],[Generation (TWh)]]*10^9*VLOOKUP(Table1[[#This Row],[Turbine/Engine Technology]],Technology_HR!$A$2:$B$11,2,FALSE)*10^-6</f>
        <v>6628843.5479999995</v>
      </c>
      <c r="T9996" s="5">
        <f>Table1[[#This Row],[Fuel Consumption (mmBtu)]]*Table1[[#This Row],[Emission Factor (kg CO2/ mmBtu)]]*10^3</f>
        <v>351726438656.87994</v>
      </c>
      <c r="U9996" s="3">
        <f>Table1[[#This Row],[Emissions (g CO2)]]/(Table1[[#This Row],[Generation (TWh)]]*10^9)</f>
        <v>584.1905999999999</v>
      </c>
    </row>
    <row r="9997" spans="1:21" x14ac:dyDescent="0.35">
      <c r="A9997" t="s">
        <v>2487</v>
      </c>
      <c r="B9997" t="s">
        <v>3239</v>
      </c>
      <c r="C9997" t="str">
        <f>SUBSTITUTE(Table1[[#This Row],[Fuel]],", ",",")</f>
        <v>fossil gas: natural gas</v>
      </c>
      <c r="D9997" t="s">
        <v>3239</v>
      </c>
      <c r="H9997" t="s">
        <v>3436</v>
      </c>
      <c r="I9997">
        <v>185</v>
      </c>
      <c r="J9997" t="s">
        <v>3446</v>
      </c>
      <c r="K9997">
        <v>2001</v>
      </c>
      <c r="L9997" t="s">
        <v>29</v>
      </c>
      <c r="M9997" t="s">
        <v>29</v>
      </c>
      <c r="N9997">
        <v>30.160799999999998</v>
      </c>
      <c r="O9997">
        <v>-93.344999999999999</v>
      </c>
      <c r="P9997" t="s">
        <v>3613</v>
      </c>
      <c r="Q9997" s="3">
        <f>Table1[[#This Row],[Capacity (MW)]]*0.395*8760*10^-6</f>
        <v>0.64013699999999996</v>
      </c>
      <c r="R9997" s="3" cm="1">
        <f t="array" ref="R9997">AVERAGE(VLOOKUP(_xlfn.TEXTSPLIT(Table1[[#This Row],[Fuel (no space after comma)]], ","), FuelList_Final_EF!$A$2:$B$65, 2, FALSE))</f>
        <v>53.06</v>
      </c>
      <c r="S9997" s="3">
        <f>Table1[[#This Row],[Generation (TWh)]]*10^9*VLOOKUP(Table1[[#This Row],[Turbine/Engine Technology]],Technology_HR!$A$2:$B$11,2,FALSE)*10^-6</f>
        <v>7047908.3700000001</v>
      </c>
      <c r="T9997" s="5">
        <f>Table1[[#This Row],[Fuel Consumption (mmBtu)]]*Table1[[#This Row],[Emission Factor (kg CO2/ mmBtu)]]*10^3</f>
        <v>373962018112.20001</v>
      </c>
      <c r="U9997" s="3">
        <f>Table1[[#This Row],[Emissions (g CO2)]]/(Table1[[#This Row],[Generation (TWh)]]*10^9)</f>
        <v>584.19060000000002</v>
      </c>
    </row>
    <row r="9998" spans="1:21" x14ac:dyDescent="0.35">
      <c r="A9998" t="s">
        <v>418</v>
      </c>
      <c r="B9998" t="s">
        <v>3239</v>
      </c>
      <c r="C9998" t="str">
        <f>SUBSTITUTE(Table1[[#This Row],[Fuel]],", ",",")</f>
        <v>fossil gas: natural gas</v>
      </c>
      <c r="D9998" t="s">
        <v>3239</v>
      </c>
      <c r="H9998" t="s">
        <v>3438</v>
      </c>
      <c r="I9998">
        <v>267</v>
      </c>
      <c r="J9998" t="s">
        <v>3446</v>
      </c>
      <c r="K9998">
        <v>2003</v>
      </c>
      <c r="L9998" t="s">
        <v>29</v>
      </c>
      <c r="M9998" t="s">
        <v>29</v>
      </c>
      <c r="N9998">
        <v>33.6464</v>
      </c>
      <c r="O9998">
        <v>-88.271699999999996</v>
      </c>
      <c r="P9998" t="s">
        <v>3613</v>
      </c>
      <c r="Q9998" s="3">
        <f>Table1[[#This Row],[Capacity (MW)]]*0.395*8760*10^-6</f>
        <v>0.92387339999999996</v>
      </c>
      <c r="R9998" s="3" cm="1">
        <f t="array" ref="R9998">AVERAGE(VLOOKUP(_xlfn.TEXTSPLIT(Table1[[#This Row],[Fuel (no space after comma)]], ","), FuelList_Final_EF!$A$2:$B$65, 2, FALSE))</f>
        <v>53.06</v>
      </c>
      <c r="S9998" s="3">
        <f>Table1[[#This Row],[Generation (TWh)]]*10^9*VLOOKUP(Table1[[#This Row],[Turbine/Engine Technology]],Technology_HR!$A$2:$B$11,2,FALSE)*10^-6</f>
        <v>6974320.2966</v>
      </c>
      <c r="T9998" s="5">
        <f>Table1[[#This Row],[Fuel Consumption (mmBtu)]]*Table1[[#This Row],[Emission Factor (kg CO2/ mmBtu)]]*10^3</f>
        <v>370057434937.59601</v>
      </c>
      <c r="U9998" s="3">
        <f>Table1[[#This Row],[Emissions (g CO2)]]/(Table1[[#This Row],[Generation (TWh)]]*10^9)</f>
        <v>400.54993999999999</v>
      </c>
    </row>
    <row r="9999" spans="1:21" x14ac:dyDescent="0.35">
      <c r="A9999" t="s">
        <v>418</v>
      </c>
      <c r="B9999" t="s">
        <v>3239</v>
      </c>
      <c r="C9999" t="str">
        <f>SUBSTITUTE(Table1[[#This Row],[Fuel]],", ",",")</f>
        <v>fossil gas: natural gas</v>
      </c>
      <c r="D9999" t="s">
        <v>3239</v>
      </c>
      <c r="H9999" t="s">
        <v>3438</v>
      </c>
      <c r="I9999">
        <v>267</v>
      </c>
      <c r="J9999" t="s">
        <v>3446</v>
      </c>
      <c r="K9999">
        <v>2003</v>
      </c>
      <c r="L9999" t="s">
        <v>29</v>
      </c>
      <c r="M9999" t="s">
        <v>29</v>
      </c>
      <c r="N9999">
        <v>33.6464</v>
      </c>
      <c r="O9999">
        <v>-88.271699999999996</v>
      </c>
      <c r="P9999" t="s">
        <v>3613</v>
      </c>
      <c r="Q9999" s="3">
        <f>Table1[[#This Row],[Capacity (MW)]]*0.395*8760*10^-6</f>
        <v>0.92387339999999996</v>
      </c>
      <c r="R9999" s="3" cm="1">
        <f t="array" ref="R9999">AVERAGE(VLOOKUP(_xlfn.TEXTSPLIT(Table1[[#This Row],[Fuel (no space after comma)]], ","), FuelList_Final_EF!$A$2:$B$65, 2, FALSE))</f>
        <v>53.06</v>
      </c>
      <c r="S9999" s="3">
        <f>Table1[[#This Row],[Generation (TWh)]]*10^9*VLOOKUP(Table1[[#This Row],[Turbine/Engine Technology]],Technology_HR!$A$2:$B$11,2,FALSE)*10^-6</f>
        <v>6974320.2966</v>
      </c>
      <c r="T9999" s="5">
        <f>Table1[[#This Row],[Fuel Consumption (mmBtu)]]*Table1[[#This Row],[Emission Factor (kg CO2/ mmBtu)]]*10^3</f>
        <v>370057434937.59601</v>
      </c>
      <c r="U9999" s="3">
        <f>Table1[[#This Row],[Emissions (g CO2)]]/(Table1[[#This Row],[Generation (TWh)]]*10^9)</f>
        <v>400.54993999999999</v>
      </c>
    </row>
    <row r="10000" spans="1:21" x14ac:dyDescent="0.35">
      <c r="A10000" t="s">
        <v>418</v>
      </c>
      <c r="B10000" t="s">
        <v>3239</v>
      </c>
      <c r="C10000" t="str">
        <f>SUBSTITUTE(Table1[[#This Row],[Fuel]],", ",",")</f>
        <v>fossil gas: natural gas</v>
      </c>
      <c r="D10000" t="s">
        <v>3239</v>
      </c>
      <c r="H10000" t="s">
        <v>3438</v>
      </c>
      <c r="I10000">
        <v>267</v>
      </c>
      <c r="J10000" t="s">
        <v>3446</v>
      </c>
      <c r="K10000">
        <v>2003</v>
      </c>
      <c r="L10000" t="s">
        <v>29</v>
      </c>
      <c r="M10000" t="s">
        <v>29</v>
      </c>
      <c r="N10000">
        <v>33.6464</v>
      </c>
      <c r="O10000">
        <v>-88.271699999999996</v>
      </c>
      <c r="P10000" t="s">
        <v>3613</v>
      </c>
      <c r="Q10000" s="3">
        <f>Table1[[#This Row],[Capacity (MW)]]*0.395*8760*10^-6</f>
        <v>0.92387339999999996</v>
      </c>
      <c r="R10000" s="3" cm="1">
        <f t="array" ref="R10000">AVERAGE(VLOOKUP(_xlfn.TEXTSPLIT(Table1[[#This Row],[Fuel (no space after comma)]], ","), FuelList_Final_EF!$A$2:$B$65, 2, FALSE))</f>
        <v>53.06</v>
      </c>
      <c r="S10000" s="3">
        <f>Table1[[#This Row],[Generation (TWh)]]*10^9*VLOOKUP(Table1[[#This Row],[Turbine/Engine Technology]],Technology_HR!$A$2:$B$11,2,FALSE)*10^-6</f>
        <v>6974320.2966</v>
      </c>
      <c r="T10000" s="5">
        <f>Table1[[#This Row],[Fuel Consumption (mmBtu)]]*Table1[[#This Row],[Emission Factor (kg CO2/ mmBtu)]]*10^3</f>
        <v>370057434937.59601</v>
      </c>
      <c r="U10000" s="3">
        <f>Table1[[#This Row],[Emissions (g CO2)]]/(Table1[[#This Row],[Generation (TWh)]]*10^9)</f>
        <v>400.54993999999999</v>
      </c>
    </row>
    <row r="10001" spans="1:21" x14ac:dyDescent="0.35">
      <c r="A10001" t="s">
        <v>2540</v>
      </c>
      <c r="B10001" t="s">
        <v>3243</v>
      </c>
      <c r="C10001" t="str">
        <f>SUBSTITUTE(Table1[[#This Row],[Fuel]],", ",",")</f>
        <v>fossil gas: natural gas,fossil liquids: fuel oil</v>
      </c>
      <c r="D10001" t="s">
        <v>3239</v>
      </c>
      <c r="E10001" t="s">
        <v>3275</v>
      </c>
      <c r="H10001" t="s">
        <v>3436</v>
      </c>
      <c r="I10001">
        <v>187</v>
      </c>
      <c r="J10001" t="s">
        <v>3446</v>
      </c>
      <c r="K10001">
        <v>2003</v>
      </c>
      <c r="L10001" t="s">
        <v>29</v>
      </c>
      <c r="M10001" t="s">
        <v>29</v>
      </c>
      <c r="N10001">
        <v>33.588299999999997</v>
      </c>
      <c r="O10001">
        <v>-85.973100000000002</v>
      </c>
      <c r="P10001" t="s">
        <v>3613</v>
      </c>
      <c r="Q10001" s="3">
        <f>Table1[[#This Row],[Capacity (MW)]]*0.395*8760*10^-6</f>
        <v>0.6470574</v>
      </c>
      <c r="R10001" s="3" cm="1">
        <f t="array" ref="R10001">AVERAGE(VLOOKUP(_xlfn.TEXTSPLIT(Table1[[#This Row],[Fuel (no space after comma)]], ","), FuelList_Final_EF!$A$2:$B$65, 2, FALSE))</f>
        <v>65.583341148886291</v>
      </c>
      <c r="S10001" s="3">
        <f>Table1[[#This Row],[Generation (TWh)]]*10^9*VLOOKUP(Table1[[#This Row],[Turbine/Engine Technology]],Technology_HR!$A$2:$B$11,2,FALSE)*10^-6</f>
        <v>7124101.9739999995</v>
      </c>
      <c r="T10001" s="5">
        <f>Table1[[#This Row],[Fuel Consumption (mmBtu)]]*Table1[[#This Row],[Emission Factor (kg CO2/ mmBtu)]]*10^3</f>
        <v>467222410140.2962</v>
      </c>
      <c r="U10001" s="3">
        <f>Table1[[#This Row],[Emissions (g CO2)]]/(Table1[[#This Row],[Generation (TWh)]]*10^9)</f>
        <v>722.072586049238</v>
      </c>
    </row>
    <row r="10002" spans="1:21" x14ac:dyDescent="0.35">
      <c r="A10002" t="s">
        <v>2540</v>
      </c>
      <c r="B10002" t="s">
        <v>3243</v>
      </c>
      <c r="C10002" t="str">
        <f>SUBSTITUTE(Table1[[#This Row],[Fuel]],", ",",")</f>
        <v>fossil gas: natural gas,fossil liquids: fuel oil</v>
      </c>
      <c r="D10002" t="s">
        <v>3239</v>
      </c>
      <c r="E10002" t="s">
        <v>3275</v>
      </c>
      <c r="H10002" t="s">
        <v>3436</v>
      </c>
      <c r="I10002">
        <v>187</v>
      </c>
      <c r="J10002" t="s">
        <v>3446</v>
      </c>
      <c r="K10002">
        <v>2003</v>
      </c>
      <c r="L10002" t="s">
        <v>29</v>
      </c>
      <c r="M10002" t="s">
        <v>29</v>
      </c>
      <c r="N10002">
        <v>33.588299999999997</v>
      </c>
      <c r="O10002">
        <v>-85.973100000000002</v>
      </c>
      <c r="P10002" t="s">
        <v>3613</v>
      </c>
      <c r="Q10002" s="3">
        <f>Table1[[#This Row],[Capacity (MW)]]*0.395*8760*10^-6</f>
        <v>0.6470574</v>
      </c>
      <c r="R10002" s="3" cm="1">
        <f t="array" ref="R10002">AVERAGE(VLOOKUP(_xlfn.TEXTSPLIT(Table1[[#This Row],[Fuel (no space after comma)]], ","), FuelList_Final_EF!$A$2:$B$65, 2, FALSE))</f>
        <v>65.583341148886291</v>
      </c>
      <c r="S10002" s="3">
        <f>Table1[[#This Row],[Generation (TWh)]]*10^9*VLOOKUP(Table1[[#This Row],[Turbine/Engine Technology]],Technology_HR!$A$2:$B$11,2,FALSE)*10^-6</f>
        <v>7124101.9739999995</v>
      </c>
      <c r="T10002" s="5">
        <f>Table1[[#This Row],[Fuel Consumption (mmBtu)]]*Table1[[#This Row],[Emission Factor (kg CO2/ mmBtu)]]*10^3</f>
        <v>467222410140.2962</v>
      </c>
      <c r="U10002" s="3">
        <f>Table1[[#This Row],[Emissions (g CO2)]]/(Table1[[#This Row],[Generation (TWh)]]*10^9)</f>
        <v>722.072586049238</v>
      </c>
    </row>
    <row r="10003" spans="1:21" x14ac:dyDescent="0.35">
      <c r="A10003" t="s">
        <v>2540</v>
      </c>
      <c r="B10003" t="s">
        <v>3243</v>
      </c>
      <c r="C10003" t="str">
        <f>SUBSTITUTE(Table1[[#This Row],[Fuel]],", ",",")</f>
        <v>fossil gas: natural gas,fossil liquids: fuel oil</v>
      </c>
      <c r="D10003" t="s">
        <v>3239</v>
      </c>
      <c r="E10003" t="s">
        <v>3275</v>
      </c>
      <c r="H10003" t="s">
        <v>3436</v>
      </c>
      <c r="I10003">
        <v>187</v>
      </c>
      <c r="J10003" t="s">
        <v>3446</v>
      </c>
      <c r="K10003">
        <v>2003</v>
      </c>
      <c r="L10003" t="s">
        <v>29</v>
      </c>
      <c r="M10003" t="s">
        <v>29</v>
      </c>
      <c r="N10003">
        <v>33.588299999999997</v>
      </c>
      <c r="O10003">
        <v>-85.973100000000002</v>
      </c>
      <c r="P10003" t="s">
        <v>3613</v>
      </c>
      <c r="Q10003" s="3">
        <f>Table1[[#This Row],[Capacity (MW)]]*0.395*8760*10^-6</f>
        <v>0.6470574</v>
      </c>
      <c r="R10003" s="3" cm="1">
        <f t="array" ref="R10003">AVERAGE(VLOOKUP(_xlfn.TEXTSPLIT(Table1[[#This Row],[Fuel (no space after comma)]], ","), FuelList_Final_EF!$A$2:$B$65, 2, FALSE))</f>
        <v>65.583341148886291</v>
      </c>
      <c r="S10003" s="3">
        <f>Table1[[#This Row],[Generation (TWh)]]*10^9*VLOOKUP(Table1[[#This Row],[Turbine/Engine Technology]],Technology_HR!$A$2:$B$11,2,FALSE)*10^-6</f>
        <v>7124101.9739999995</v>
      </c>
      <c r="T10003" s="5">
        <f>Table1[[#This Row],[Fuel Consumption (mmBtu)]]*Table1[[#This Row],[Emission Factor (kg CO2/ mmBtu)]]*10^3</f>
        <v>467222410140.2962</v>
      </c>
      <c r="U10003" s="3">
        <f>Table1[[#This Row],[Emissions (g CO2)]]/(Table1[[#This Row],[Generation (TWh)]]*10^9)</f>
        <v>722.072586049238</v>
      </c>
    </row>
    <row r="10004" spans="1:21" x14ac:dyDescent="0.35">
      <c r="A10004" t="s">
        <v>2540</v>
      </c>
      <c r="B10004" t="s">
        <v>3243</v>
      </c>
      <c r="C10004" t="str">
        <f>SUBSTITUTE(Table1[[#This Row],[Fuel]],", ",",")</f>
        <v>fossil gas: natural gas,fossil liquids: fuel oil</v>
      </c>
      <c r="D10004" t="s">
        <v>3239</v>
      </c>
      <c r="E10004" t="s">
        <v>3275</v>
      </c>
      <c r="H10004" t="s">
        <v>3436</v>
      </c>
      <c r="I10004">
        <v>187</v>
      </c>
      <c r="J10004" t="s">
        <v>3446</v>
      </c>
      <c r="K10004">
        <v>2003</v>
      </c>
      <c r="L10004" t="s">
        <v>29</v>
      </c>
      <c r="M10004" t="s">
        <v>29</v>
      </c>
      <c r="N10004">
        <v>33.588299999999997</v>
      </c>
      <c r="O10004">
        <v>-85.973100000000002</v>
      </c>
      <c r="P10004" t="s">
        <v>3613</v>
      </c>
      <c r="Q10004" s="3">
        <f>Table1[[#This Row],[Capacity (MW)]]*0.395*8760*10^-6</f>
        <v>0.6470574</v>
      </c>
      <c r="R10004" s="3" cm="1">
        <f t="array" ref="R10004">AVERAGE(VLOOKUP(_xlfn.TEXTSPLIT(Table1[[#This Row],[Fuel (no space after comma)]], ","), FuelList_Final_EF!$A$2:$B$65, 2, FALSE))</f>
        <v>65.583341148886291</v>
      </c>
      <c r="S10004" s="3">
        <f>Table1[[#This Row],[Generation (TWh)]]*10^9*VLOOKUP(Table1[[#This Row],[Turbine/Engine Technology]],Technology_HR!$A$2:$B$11,2,FALSE)*10^-6</f>
        <v>7124101.9739999995</v>
      </c>
      <c r="T10004" s="5">
        <f>Table1[[#This Row],[Fuel Consumption (mmBtu)]]*Table1[[#This Row],[Emission Factor (kg CO2/ mmBtu)]]*10^3</f>
        <v>467222410140.2962</v>
      </c>
      <c r="U10004" s="3">
        <f>Table1[[#This Row],[Emissions (g CO2)]]/(Table1[[#This Row],[Generation (TWh)]]*10^9)</f>
        <v>722.072586049238</v>
      </c>
    </row>
    <row r="10005" spans="1:21" x14ac:dyDescent="0.35">
      <c r="A10005" t="s">
        <v>2541</v>
      </c>
      <c r="B10005" t="s">
        <v>3239</v>
      </c>
      <c r="C10005" t="str">
        <f>SUBSTITUTE(Table1[[#This Row],[Fuel]],", ",",")</f>
        <v>fossil gas: natural gas</v>
      </c>
      <c r="D10005" t="s">
        <v>3239</v>
      </c>
      <c r="H10005" t="s">
        <v>3436</v>
      </c>
      <c r="I10005">
        <v>61</v>
      </c>
      <c r="J10005" t="s">
        <v>3446</v>
      </c>
      <c r="K10005">
        <v>2001</v>
      </c>
      <c r="L10005" t="s">
        <v>29</v>
      </c>
      <c r="M10005" t="s">
        <v>29</v>
      </c>
      <c r="N10005">
        <v>32.562448000000003</v>
      </c>
      <c r="O10005">
        <v>-116.9439</v>
      </c>
      <c r="P10005" t="s">
        <v>3613</v>
      </c>
      <c r="Q10005" s="3">
        <f>Table1[[#This Row],[Capacity (MW)]]*0.395*8760*10^-6</f>
        <v>0.21107220000000002</v>
      </c>
      <c r="R10005" s="3" cm="1">
        <f t="array" ref="R10005">AVERAGE(VLOOKUP(_xlfn.TEXTSPLIT(Table1[[#This Row],[Fuel (no space after comma)]], ","), FuelList_Final_EF!$A$2:$B$65, 2, FALSE))</f>
        <v>53.06</v>
      </c>
      <c r="S10005" s="3">
        <f>Table1[[#This Row],[Generation (TWh)]]*10^9*VLOOKUP(Table1[[#This Row],[Turbine/Engine Technology]],Technology_HR!$A$2:$B$11,2,FALSE)*10^-6</f>
        <v>2323904.9220000003</v>
      </c>
      <c r="T10005" s="5">
        <f>Table1[[#This Row],[Fuel Consumption (mmBtu)]]*Table1[[#This Row],[Emission Factor (kg CO2/ mmBtu)]]*10^3</f>
        <v>123306395161.32002</v>
      </c>
      <c r="U10005" s="3">
        <f>Table1[[#This Row],[Emissions (g CO2)]]/(Table1[[#This Row],[Generation (TWh)]]*10^9)</f>
        <v>584.19060000000002</v>
      </c>
    </row>
    <row r="10006" spans="1:21" x14ac:dyDescent="0.35">
      <c r="A10006" t="s">
        <v>2542</v>
      </c>
      <c r="B10006" t="s">
        <v>3239</v>
      </c>
      <c r="C10006" t="str">
        <f>SUBSTITUTE(Table1[[#This Row],[Fuel]],", ",",")</f>
        <v>fossil gas: natural gas</v>
      </c>
      <c r="D10006" t="s">
        <v>3239</v>
      </c>
      <c r="H10006" t="s">
        <v>3436</v>
      </c>
      <c r="I10006">
        <v>59</v>
      </c>
      <c r="J10006" t="s">
        <v>3446</v>
      </c>
      <c r="K10006">
        <v>2001</v>
      </c>
      <c r="L10006" t="s">
        <v>29</v>
      </c>
      <c r="M10006" t="s">
        <v>29</v>
      </c>
      <c r="N10006">
        <v>33.121943000000002</v>
      </c>
      <c r="O10006">
        <v>-117.1174</v>
      </c>
      <c r="P10006" t="s">
        <v>3613</v>
      </c>
      <c r="Q10006" s="3">
        <f>Table1[[#This Row],[Capacity (MW)]]*0.395*8760*10^-6</f>
        <v>0.20415179999999997</v>
      </c>
      <c r="R10006" s="3" cm="1">
        <f t="array" ref="R10006">AVERAGE(VLOOKUP(_xlfn.TEXTSPLIT(Table1[[#This Row],[Fuel (no space after comma)]], ","), FuelList_Final_EF!$A$2:$B$65, 2, FALSE))</f>
        <v>53.06</v>
      </c>
      <c r="S10006" s="3">
        <f>Table1[[#This Row],[Generation (TWh)]]*10^9*VLOOKUP(Table1[[#This Row],[Turbine/Engine Technology]],Technology_HR!$A$2:$B$11,2,FALSE)*10^-6</f>
        <v>2247711.3179999995</v>
      </c>
      <c r="T10006" s="5">
        <f>Table1[[#This Row],[Fuel Consumption (mmBtu)]]*Table1[[#This Row],[Emission Factor (kg CO2/ mmBtu)]]*10^3</f>
        <v>119263562533.07999</v>
      </c>
      <c r="U10006" s="3">
        <f>Table1[[#This Row],[Emissions (g CO2)]]/(Table1[[#This Row],[Generation (TWh)]]*10^9)</f>
        <v>584.19060000000002</v>
      </c>
    </row>
    <row r="10007" spans="1:21" x14ac:dyDescent="0.35">
      <c r="A10007" t="s">
        <v>2543</v>
      </c>
      <c r="B10007" t="s">
        <v>3239</v>
      </c>
      <c r="C10007" t="str">
        <f>SUBSTITUTE(Table1[[#This Row],[Fuel]],", ",",")</f>
        <v>fossil gas: natural gas</v>
      </c>
      <c r="D10007" t="s">
        <v>3239</v>
      </c>
      <c r="H10007" t="s">
        <v>3436</v>
      </c>
      <c r="I10007">
        <v>61</v>
      </c>
      <c r="J10007" t="s">
        <v>3446</v>
      </c>
      <c r="K10007">
        <v>2001</v>
      </c>
      <c r="L10007" t="s">
        <v>29</v>
      </c>
      <c r="M10007" t="s">
        <v>29</v>
      </c>
      <c r="N10007">
        <v>36.652904999999997</v>
      </c>
      <c r="O10007">
        <v>-120.5806</v>
      </c>
      <c r="P10007" t="s">
        <v>3613</v>
      </c>
      <c r="Q10007" s="3">
        <f>Table1[[#This Row],[Capacity (MW)]]*0.395*8760*10^-6</f>
        <v>0.21107220000000002</v>
      </c>
      <c r="R10007" s="3" cm="1">
        <f t="array" ref="R10007">AVERAGE(VLOOKUP(_xlfn.TEXTSPLIT(Table1[[#This Row],[Fuel (no space after comma)]], ","), FuelList_Final_EF!$A$2:$B$65, 2, FALSE))</f>
        <v>53.06</v>
      </c>
      <c r="S10007" s="3">
        <f>Table1[[#This Row],[Generation (TWh)]]*10^9*VLOOKUP(Table1[[#This Row],[Turbine/Engine Technology]],Technology_HR!$A$2:$B$11,2,FALSE)*10^-6</f>
        <v>2323904.9220000003</v>
      </c>
      <c r="T10007" s="5">
        <f>Table1[[#This Row],[Fuel Consumption (mmBtu)]]*Table1[[#This Row],[Emission Factor (kg CO2/ mmBtu)]]*10^3</f>
        <v>123306395161.32002</v>
      </c>
      <c r="U10007" s="3">
        <f>Table1[[#This Row],[Emissions (g CO2)]]/(Table1[[#This Row],[Generation (TWh)]]*10^9)</f>
        <v>584.19060000000002</v>
      </c>
    </row>
    <row r="10008" spans="1:21" x14ac:dyDescent="0.35">
      <c r="A10008" t="s">
        <v>2544</v>
      </c>
      <c r="B10008" t="s">
        <v>3239</v>
      </c>
      <c r="C10008" t="str">
        <f>SUBSTITUTE(Table1[[#This Row],[Fuel]],", ",",")</f>
        <v>fossil gas: natural gas</v>
      </c>
      <c r="D10008" t="s">
        <v>3239</v>
      </c>
      <c r="H10008" t="s">
        <v>3436</v>
      </c>
      <c r="I10008">
        <v>61</v>
      </c>
      <c r="J10008" t="s">
        <v>3446</v>
      </c>
      <c r="K10008">
        <v>2002</v>
      </c>
      <c r="L10008" t="s">
        <v>29</v>
      </c>
      <c r="M10008" t="s">
        <v>29</v>
      </c>
      <c r="N10008">
        <v>38.398867000000003</v>
      </c>
      <c r="O10008">
        <v>-121.92400000000001</v>
      </c>
      <c r="P10008" t="s">
        <v>3613</v>
      </c>
      <c r="Q10008" s="3">
        <f>Table1[[#This Row],[Capacity (MW)]]*0.395*8760*10^-6</f>
        <v>0.21107220000000002</v>
      </c>
      <c r="R10008" s="3" cm="1">
        <f t="array" ref="R10008">AVERAGE(VLOOKUP(_xlfn.TEXTSPLIT(Table1[[#This Row],[Fuel (no space after comma)]], ","), FuelList_Final_EF!$A$2:$B$65, 2, FALSE))</f>
        <v>53.06</v>
      </c>
      <c r="S10008" s="3">
        <f>Table1[[#This Row],[Generation (TWh)]]*10^9*VLOOKUP(Table1[[#This Row],[Turbine/Engine Technology]],Technology_HR!$A$2:$B$11,2,FALSE)*10^-6</f>
        <v>2323904.9220000003</v>
      </c>
      <c r="T10008" s="5">
        <f>Table1[[#This Row],[Fuel Consumption (mmBtu)]]*Table1[[#This Row],[Emission Factor (kg CO2/ mmBtu)]]*10^3</f>
        <v>123306395161.32002</v>
      </c>
      <c r="U10008" s="3">
        <f>Table1[[#This Row],[Emissions (g CO2)]]/(Table1[[#This Row],[Generation (TWh)]]*10^9)</f>
        <v>584.19060000000002</v>
      </c>
    </row>
    <row r="10009" spans="1:21" x14ac:dyDescent="0.35">
      <c r="A10009" t="s">
        <v>2545</v>
      </c>
      <c r="B10009" t="s">
        <v>3239</v>
      </c>
      <c r="C10009" t="str">
        <f>SUBSTITUTE(Table1[[#This Row],[Fuel]],", ",",")</f>
        <v>fossil gas: natural gas</v>
      </c>
      <c r="D10009" t="s">
        <v>3239</v>
      </c>
      <c r="H10009" t="s">
        <v>3436</v>
      </c>
      <c r="I10009">
        <v>156</v>
      </c>
      <c r="J10009" t="s">
        <v>3446</v>
      </c>
      <c r="K10009">
        <v>2002</v>
      </c>
      <c r="L10009" t="s">
        <v>29</v>
      </c>
      <c r="M10009" t="s">
        <v>29</v>
      </c>
      <c r="N10009">
        <v>41.683500000000002</v>
      </c>
      <c r="O10009">
        <v>-87.556299999999993</v>
      </c>
      <c r="P10009" t="s">
        <v>3613</v>
      </c>
      <c r="Q10009" s="3">
        <f>Table1[[#This Row],[Capacity (MW)]]*0.395*8760*10^-6</f>
        <v>0.53979120000000003</v>
      </c>
      <c r="R10009" s="3" cm="1">
        <f t="array" ref="R10009">AVERAGE(VLOOKUP(_xlfn.TEXTSPLIT(Table1[[#This Row],[Fuel (no space after comma)]], ","), FuelList_Final_EF!$A$2:$B$65, 2, FALSE))</f>
        <v>53.06</v>
      </c>
      <c r="S10009" s="3">
        <f>Table1[[#This Row],[Generation (TWh)]]*10^9*VLOOKUP(Table1[[#This Row],[Turbine/Engine Technology]],Technology_HR!$A$2:$B$11,2,FALSE)*10^-6</f>
        <v>5943101.1119999997</v>
      </c>
      <c r="T10009" s="5">
        <f>Table1[[#This Row],[Fuel Consumption (mmBtu)]]*Table1[[#This Row],[Emission Factor (kg CO2/ mmBtu)]]*10^3</f>
        <v>315340945002.71997</v>
      </c>
      <c r="U10009" s="3">
        <f>Table1[[#This Row],[Emissions (g CO2)]]/(Table1[[#This Row],[Generation (TWh)]]*10^9)</f>
        <v>584.1905999999999</v>
      </c>
    </row>
    <row r="10010" spans="1:21" x14ac:dyDescent="0.35">
      <c r="A10010" t="s">
        <v>2545</v>
      </c>
      <c r="B10010" t="s">
        <v>3239</v>
      </c>
      <c r="C10010" t="str">
        <f>SUBSTITUTE(Table1[[#This Row],[Fuel]],", ",",")</f>
        <v>fossil gas: natural gas</v>
      </c>
      <c r="D10010" t="s">
        <v>3239</v>
      </c>
      <c r="H10010" t="s">
        <v>3436</v>
      </c>
      <c r="I10010">
        <v>156</v>
      </c>
      <c r="J10010" t="s">
        <v>3446</v>
      </c>
      <c r="K10010">
        <v>2002</v>
      </c>
      <c r="L10010" t="s">
        <v>29</v>
      </c>
      <c r="M10010" t="s">
        <v>29</v>
      </c>
      <c r="N10010">
        <v>41.683500000000002</v>
      </c>
      <c r="O10010">
        <v>-87.556299999999993</v>
      </c>
      <c r="P10010" t="s">
        <v>3613</v>
      </c>
      <c r="Q10010" s="3">
        <f>Table1[[#This Row],[Capacity (MW)]]*0.395*8760*10^-6</f>
        <v>0.53979120000000003</v>
      </c>
      <c r="R10010" s="3" cm="1">
        <f t="array" ref="R10010">AVERAGE(VLOOKUP(_xlfn.TEXTSPLIT(Table1[[#This Row],[Fuel (no space after comma)]], ","), FuelList_Final_EF!$A$2:$B$65, 2, FALSE))</f>
        <v>53.06</v>
      </c>
      <c r="S10010" s="3">
        <f>Table1[[#This Row],[Generation (TWh)]]*10^9*VLOOKUP(Table1[[#This Row],[Turbine/Engine Technology]],Technology_HR!$A$2:$B$11,2,FALSE)*10^-6</f>
        <v>5943101.1119999997</v>
      </c>
      <c r="T10010" s="5">
        <f>Table1[[#This Row],[Fuel Consumption (mmBtu)]]*Table1[[#This Row],[Emission Factor (kg CO2/ mmBtu)]]*10^3</f>
        <v>315340945002.71997</v>
      </c>
      <c r="U10010" s="3">
        <f>Table1[[#This Row],[Emissions (g CO2)]]/(Table1[[#This Row],[Generation (TWh)]]*10^9)</f>
        <v>584.1905999999999</v>
      </c>
    </row>
    <row r="10011" spans="1:21" x14ac:dyDescent="0.35">
      <c r="A10011" t="s">
        <v>1913</v>
      </c>
      <c r="B10011" t="s">
        <v>3275</v>
      </c>
      <c r="C10011" t="str">
        <f>SUBSTITUTE(Table1[[#This Row],[Fuel]],", ",",")</f>
        <v>fossil liquids: fuel oil</v>
      </c>
      <c r="D10011" t="s">
        <v>3275</v>
      </c>
      <c r="H10011" t="s">
        <v>3436</v>
      </c>
      <c r="I10011">
        <v>82</v>
      </c>
      <c r="J10011" t="s">
        <v>3446</v>
      </c>
      <c r="K10011">
        <v>1997</v>
      </c>
      <c r="L10011" t="s">
        <v>29</v>
      </c>
      <c r="M10011" t="s">
        <v>29</v>
      </c>
      <c r="N10011">
        <v>18.470846999999999</v>
      </c>
      <c r="O10011">
        <v>-66.699764999999999</v>
      </c>
      <c r="P10011" t="s">
        <v>3613</v>
      </c>
      <c r="Q10011" s="3">
        <f>Table1[[#This Row],[Capacity (MW)]]*0.395*8760*10^-6</f>
        <v>0.2837364</v>
      </c>
      <c r="R10011" s="3" cm="1">
        <f t="array" ref="R10011">AVERAGE(VLOOKUP(_xlfn.TEXTSPLIT(Table1[[#This Row],[Fuel (no space after comma)]], ","), FuelList_Final_EF!$A$2:$B$65, 2, FALSE))</f>
        <v>78.106682297772565</v>
      </c>
      <c r="S10011" s="3">
        <f>Table1[[#This Row],[Generation (TWh)]]*10^9*VLOOKUP(Table1[[#This Row],[Turbine/Engine Technology]],Technology_HR!$A$2:$B$11,2,FALSE)*10^-6</f>
        <v>3123937.764</v>
      </c>
      <c r="T10011" s="5">
        <f>Table1[[#This Row],[Fuel Consumption (mmBtu)]]*Table1[[#This Row],[Emission Factor (kg CO2/ mmBtu)]]*10^3</f>
        <v>244000414450.76199</v>
      </c>
      <c r="U10011" s="3">
        <f>Table1[[#This Row],[Emissions (g CO2)]]/(Table1[[#This Row],[Generation (TWh)]]*10^9)</f>
        <v>859.95457209847586</v>
      </c>
    </row>
    <row r="10012" spans="1:21" x14ac:dyDescent="0.35">
      <c r="A10012" t="s">
        <v>1913</v>
      </c>
      <c r="B10012" t="s">
        <v>3275</v>
      </c>
      <c r="C10012" t="str">
        <f>SUBSTITUTE(Table1[[#This Row],[Fuel]],", ",",")</f>
        <v>fossil liquids: fuel oil</v>
      </c>
      <c r="D10012" t="s">
        <v>3275</v>
      </c>
      <c r="H10012" t="s">
        <v>3436</v>
      </c>
      <c r="I10012">
        <v>82</v>
      </c>
      <c r="J10012" t="s">
        <v>3446</v>
      </c>
      <c r="K10012">
        <v>1997</v>
      </c>
      <c r="L10012" t="s">
        <v>29</v>
      </c>
      <c r="M10012" t="s">
        <v>29</v>
      </c>
      <c r="N10012">
        <v>18.470846999999999</v>
      </c>
      <c r="O10012">
        <v>-66.699764999999999</v>
      </c>
      <c r="P10012" t="s">
        <v>3613</v>
      </c>
      <c r="Q10012" s="3">
        <f>Table1[[#This Row],[Capacity (MW)]]*0.395*8760*10^-6</f>
        <v>0.2837364</v>
      </c>
      <c r="R10012" s="3" cm="1">
        <f t="array" ref="R10012">AVERAGE(VLOOKUP(_xlfn.TEXTSPLIT(Table1[[#This Row],[Fuel (no space after comma)]], ","), FuelList_Final_EF!$A$2:$B$65, 2, FALSE))</f>
        <v>78.106682297772565</v>
      </c>
      <c r="S10012" s="3">
        <f>Table1[[#This Row],[Generation (TWh)]]*10^9*VLOOKUP(Table1[[#This Row],[Turbine/Engine Technology]],Technology_HR!$A$2:$B$11,2,FALSE)*10^-6</f>
        <v>3123937.764</v>
      </c>
      <c r="T10012" s="5">
        <f>Table1[[#This Row],[Fuel Consumption (mmBtu)]]*Table1[[#This Row],[Emission Factor (kg CO2/ mmBtu)]]*10^3</f>
        <v>244000414450.76199</v>
      </c>
      <c r="U10012" s="3">
        <f>Table1[[#This Row],[Emissions (g CO2)]]/(Table1[[#This Row],[Generation (TWh)]]*10^9)</f>
        <v>859.95457209847586</v>
      </c>
    </row>
    <row r="10013" spans="1:21" x14ac:dyDescent="0.35">
      <c r="A10013" t="s">
        <v>1913</v>
      </c>
      <c r="B10013" t="s">
        <v>3275</v>
      </c>
      <c r="C10013" t="str">
        <f>SUBSTITUTE(Table1[[#This Row],[Fuel]],", ",",")</f>
        <v>fossil liquids: fuel oil</v>
      </c>
      <c r="D10013" t="s">
        <v>3275</v>
      </c>
      <c r="H10013" t="s">
        <v>3436</v>
      </c>
      <c r="I10013">
        <v>82</v>
      </c>
      <c r="J10013" t="s">
        <v>3446</v>
      </c>
      <c r="K10013">
        <v>1997</v>
      </c>
      <c r="L10013" t="s">
        <v>29</v>
      </c>
      <c r="M10013" t="s">
        <v>29</v>
      </c>
      <c r="N10013">
        <v>18.470846999999999</v>
      </c>
      <c r="O10013">
        <v>-66.699764999999999</v>
      </c>
      <c r="P10013" t="s">
        <v>3613</v>
      </c>
      <c r="Q10013" s="3">
        <f>Table1[[#This Row],[Capacity (MW)]]*0.395*8760*10^-6</f>
        <v>0.2837364</v>
      </c>
      <c r="R10013" s="3" cm="1">
        <f t="array" ref="R10013">AVERAGE(VLOOKUP(_xlfn.TEXTSPLIT(Table1[[#This Row],[Fuel (no space after comma)]], ","), FuelList_Final_EF!$A$2:$B$65, 2, FALSE))</f>
        <v>78.106682297772565</v>
      </c>
      <c r="S10013" s="3">
        <f>Table1[[#This Row],[Generation (TWh)]]*10^9*VLOOKUP(Table1[[#This Row],[Turbine/Engine Technology]],Technology_HR!$A$2:$B$11,2,FALSE)*10^-6</f>
        <v>3123937.764</v>
      </c>
      <c r="T10013" s="5">
        <f>Table1[[#This Row],[Fuel Consumption (mmBtu)]]*Table1[[#This Row],[Emission Factor (kg CO2/ mmBtu)]]*10^3</f>
        <v>244000414450.76199</v>
      </c>
      <c r="U10013" s="3">
        <f>Table1[[#This Row],[Emissions (g CO2)]]/(Table1[[#This Row],[Generation (TWh)]]*10^9)</f>
        <v>859.95457209847586</v>
      </c>
    </row>
    <row r="10014" spans="1:21" x14ac:dyDescent="0.35">
      <c r="A10014" t="s">
        <v>2546</v>
      </c>
      <c r="B10014" t="s">
        <v>3239</v>
      </c>
      <c r="C10014" t="str">
        <f>SUBSTITUTE(Table1[[#This Row],[Fuel]],", ",",")</f>
        <v>fossil gas: natural gas</v>
      </c>
      <c r="D10014" t="s">
        <v>3239</v>
      </c>
      <c r="H10014" t="s">
        <v>3436</v>
      </c>
      <c r="I10014">
        <v>169</v>
      </c>
      <c r="J10014" t="s">
        <v>3446</v>
      </c>
      <c r="K10014">
        <v>2007</v>
      </c>
      <c r="L10014" t="s">
        <v>29</v>
      </c>
      <c r="M10014" t="s">
        <v>29</v>
      </c>
      <c r="N10014">
        <v>45.600999999999999</v>
      </c>
      <c r="O10014">
        <v>-93.208100000000002</v>
      </c>
      <c r="P10014" t="s">
        <v>3613</v>
      </c>
      <c r="Q10014" s="3">
        <f>Table1[[#This Row],[Capacity (MW)]]*0.395*8760*10^-6</f>
        <v>0.58477380000000001</v>
      </c>
      <c r="R10014" s="3" cm="1">
        <f t="array" ref="R10014">AVERAGE(VLOOKUP(_xlfn.TEXTSPLIT(Table1[[#This Row],[Fuel (no space after comma)]], ","), FuelList_Final_EF!$A$2:$B$65, 2, FALSE))</f>
        <v>53.06</v>
      </c>
      <c r="S10014" s="3">
        <f>Table1[[#This Row],[Generation (TWh)]]*10^9*VLOOKUP(Table1[[#This Row],[Turbine/Engine Technology]],Technology_HR!$A$2:$B$11,2,FALSE)*10^-6</f>
        <v>6438359.5379999997</v>
      </c>
      <c r="T10014" s="5">
        <f>Table1[[#This Row],[Fuel Consumption (mmBtu)]]*Table1[[#This Row],[Emission Factor (kg CO2/ mmBtu)]]*10^3</f>
        <v>341619357086.27997</v>
      </c>
      <c r="U10014" s="3">
        <f>Table1[[#This Row],[Emissions (g CO2)]]/(Table1[[#This Row],[Generation (TWh)]]*10^9)</f>
        <v>584.1905999999999</v>
      </c>
    </row>
    <row r="10015" spans="1:21" x14ac:dyDescent="0.35">
      <c r="A10015" t="s">
        <v>2547</v>
      </c>
      <c r="B10015" t="s">
        <v>3239</v>
      </c>
      <c r="C10015" t="str">
        <f>SUBSTITUTE(Table1[[#This Row],[Fuel]],", ",",")</f>
        <v>fossil gas: natural gas</v>
      </c>
      <c r="D10015" t="s">
        <v>3239</v>
      </c>
      <c r="H10015" t="s">
        <v>3438</v>
      </c>
      <c r="I10015">
        <v>173</v>
      </c>
      <c r="J10015" t="s">
        <v>3446</v>
      </c>
      <c r="K10015">
        <v>1993</v>
      </c>
      <c r="L10015" t="s">
        <v>29</v>
      </c>
      <c r="M10015" t="s">
        <v>29</v>
      </c>
      <c r="N10015">
        <v>39.917499999999997</v>
      </c>
      <c r="O10015">
        <v>-75.119200000000006</v>
      </c>
      <c r="P10015" t="s">
        <v>3613</v>
      </c>
      <c r="Q10015" s="3">
        <f>Table1[[#This Row],[Capacity (MW)]]*0.395*8760*10^-6</f>
        <v>0.59861460000000011</v>
      </c>
      <c r="R10015" s="3" cm="1">
        <f t="array" ref="R10015">AVERAGE(VLOOKUP(_xlfn.TEXTSPLIT(Table1[[#This Row],[Fuel (no space after comma)]], ","), FuelList_Final_EF!$A$2:$B$65, 2, FALSE))</f>
        <v>53.06</v>
      </c>
      <c r="S10015" s="3">
        <f>Table1[[#This Row],[Generation (TWh)]]*10^9*VLOOKUP(Table1[[#This Row],[Turbine/Engine Technology]],Technology_HR!$A$2:$B$11,2,FALSE)*10^-6</f>
        <v>4518941.6154000005</v>
      </c>
      <c r="T10015" s="5">
        <f>Table1[[#This Row],[Fuel Consumption (mmBtu)]]*Table1[[#This Row],[Emission Factor (kg CO2/ mmBtu)]]*10^3</f>
        <v>239775042113.12405</v>
      </c>
      <c r="U10015" s="3">
        <f>Table1[[#This Row],[Emissions (g CO2)]]/(Table1[[#This Row],[Generation (TWh)]]*10^9)</f>
        <v>400.54993999999999</v>
      </c>
    </row>
    <row r="10016" spans="1:21" x14ac:dyDescent="0.35">
      <c r="A10016" t="s">
        <v>2548</v>
      </c>
      <c r="B10016" t="s">
        <v>3407</v>
      </c>
      <c r="C10016" t="str">
        <f>SUBSTITUTE(Table1[[#This Row],[Fuel]],", ",",")</f>
        <v>fossil liquids: fuel oil,bioenergy: unknown</v>
      </c>
      <c r="D10016" t="s">
        <v>3275</v>
      </c>
      <c r="E10016" t="s">
        <v>3643</v>
      </c>
      <c r="H10016" t="s">
        <v>3436</v>
      </c>
      <c r="I10016">
        <v>113</v>
      </c>
      <c r="J10016" t="s">
        <v>3446</v>
      </c>
      <c r="K10016">
        <v>2009</v>
      </c>
      <c r="L10016" t="s">
        <v>29</v>
      </c>
      <c r="M10016" t="s">
        <v>29</v>
      </c>
      <c r="N10016">
        <v>21.302499999999998</v>
      </c>
      <c r="O10016">
        <v>-158.10166699999999</v>
      </c>
      <c r="P10016" t="s">
        <v>3613</v>
      </c>
      <c r="Q10016" s="3">
        <f>Table1[[#This Row],[Capacity (MW)]]*0.395*8760*10^-6</f>
        <v>0.39100260000000003</v>
      </c>
      <c r="R10016" s="3" cm="1">
        <f t="array" ref="R10016">AVERAGE(VLOOKUP(_xlfn.TEXTSPLIT(Table1[[#This Row],[Fuel (no space after comma)]], ","), FuelList_Final_EF!$A$2:$B$65, 2, FALSE))</f>
        <v>76.072091148886273</v>
      </c>
      <c r="S10016" s="3">
        <f>Table1[[#This Row],[Generation (TWh)]]*10^9*VLOOKUP(Table1[[#This Row],[Turbine/Engine Technology]],Technology_HR!$A$2:$B$11,2,FALSE)*10^-6</f>
        <v>4304938.6260000002</v>
      </c>
      <c r="T10016" s="5">
        <f>Table1[[#This Row],[Fuel Consumption (mmBtu)]]*Table1[[#This Row],[Emission Factor (kg CO2/ mmBtu)]]*10^3</f>
        <v>327485683547.43323</v>
      </c>
      <c r="U10016" s="3">
        <f>Table1[[#This Row],[Emissions (g CO2)]]/(Table1[[#This Row],[Generation (TWh)]]*10^9)</f>
        <v>837.5537235492377</v>
      </c>
    </row>
    <row r="10017" spans="1:21" x14ac:dyDescent="0.35">
      <c r="A10017" t="s">
        <v>2490</v>
      </c>
      <c r="B10017" t="s">
        <v>3239</v>
      </c>
      <c r="C10017" t="str">
        <f>SUBSTITUTE(Table1[[#This Row],[Fuel]],", ",",")</f>
        <v>fossil gas: natural gas</v>
      </c>
      <c r="D10017" t="s">
        <v>3239</v>
      </c>
      <c r="H10017" t="s">
        <v>3440</v>
      </c>
      <c r="I10017">
        <v>109</v>
      </c>
      <c r="J10017" t="s">
        <v>3446</v>
      </c>
      <c r="K10017">
        <v>1958</v>
      </c>
      <c r="L10017" t="s">
        <v>29</v>
      </c>
      <c r="M10017" t="s">
        <v>29</v>
      </c>
      <c r="N10017">
        <v>40.694200000000002</v>
      </c>
      <c r="O10017">
        <v>-99.701099999999997</v>
      </c>
      <c r="P10017" t="s">
        <v>3613</v>
      </c>
      <c r="Q10017" s="3">
        <f>Table1[[#This Row],[Capacity (MW)]]*0.395*8760*10^-6</f>
        <v>0.37716179999999999</v>
      </c>
      <c r="R10017" s="3" cm="1">
        <f t="array" ref="R10017">AVERAGE(VLOOKUP(_xlfn.TEXTSPLIT(Table1[[#This Row],[Fuel (no space after comma)]], ","), FuelList_Final_EF!$A$2:$B$65, 2, FALSE))</f>
        <v>53.06</v>
      </c>
      <c r="S10017" s="3">
        <f>Table1[[#This Row],[Generation (TWh)]]*10^9*VLOOKUP(Table1[[#This Row],[Turbine/Engine Technology]],Technology_HR!$A$2:$B$11,2,FALSE)*10^-6</f>
        <v>3879109.1129999999</v>
      </c>
      <c r="T10017" s="5">
        <f>Table1[[#This Row],[Fuel Consumption (mmBtu)]]*Table1[[#This Row],[Emission Factor (kg CO2/ mmBtu)]]*10^3</f>
        <v>205825529535.78</v>
      </c>
      <c r="U10017" s="3">
        <f>Table1[[#This Row],[Emissions (g CO2)]]/(Table1[[#This Row],[Generation (TWh)]]*10^9)</f>
        <v>545.72209999999995</v>
      </c>
    </row>
    <row r="10018" spans="1:21" x14ac:dyDescent="0.35">
      <c r="A10018" t="s">
        <v>2529</v>
      </c>
      <c r="B10018" t="s">
        <v>3243</v>
      </c>
      <c r="C10018" t="str">
        <f>SUBSTITUTE(Table1[[#This Row],[Fuel]],", ",",")</f>
        <v>fossil gas: natural gas,fossil liquids: fuel oil</v>
      </c>
      <c r="D10018" t="s">
        <v>3239</v>
      </c>
      <c r="E10018" t="s">
        <v>3275</v>
      </c>
      <c r="H10018" t="s">
        <v>3440</v>
      </c>
      <c r="I10018">
        <v>532</v>
      </c>
      <c r="J10018" t="s">
        <v>3446</v>
      </c>
      <c r="K10018">
        <v>1968</v>
      </c>
      <c r="L10018" t="s">
        <v>29</v>
      </c>
      <c r="M10018" t="s">
        <v>29</v>
      </c>
      <c r="N10018">
        <v>41.769399999999997</v>
      </c>
      <c r="O10018">
        <v>-70.509699999999995</v>
      </c>
      <c r="P10018" t="s">
        <v>3613</v>
      </c>
      <c r="Q10018" s="3">
        <f>Table1[[#This Row],[Capacity (MW)]]*0.395*8760*10^-6</f>
        <v>1.8408264000000001</v>
      </c>
      <c r="R10018" s="3" cm="1">
        <f t="array" ref="R10018">AVERAGE(VLOOKUP(_xlfn.TEXTSPLIT(Table1[[#This Row],[Fuel (no space after comma)]], ","), FuelList_Final_EF!$A$2:$B$65, 2, FALSE))</f>
        <v>65.583341148886291</v>
      </c>
      <c r="S10018" s="3">
        <f>Table1[[#This Row],[Generation (TWh)]]*10^9*VLOOKUP(Table1[[#This Row],[Turbine/Engine Technology]],Technology_HR!$A$2:$B$11,2,FALSE)*10^-6</f>
        <v>18932899.524</v>
      </c>
      <c r="T10018" s="5">
        <f>Table1[[#This Row],[Fuel Consumption (mmBtu)]]*Table1[[#This Row],[Emission Factor (kg CO2/ mmBtu)]]*10^3</f>
        <v>1241682808420.0791</v>
      </c>
      <c r="U10018" s="3">
        <f>Table1[[#This Row],[Emissions (g CO2)]]/(Table1[[#This Row],[Generation (TWh)]]*10^9)</f>
        <v>674.52466371629566</v>
      </c>
    </row>
    <row r="10019" spans="1:21" x14ac:dyDescent="0.35">
      <c r="A10019" t="s">
        <v>2529</v>
      </c>
      <c r="B10019" t="s">
        <v>3243</v>
      </c>
      <c r="C10019" t="str">
        <f>SUBSTITUTE(Table1[[#This Row],[Fuel]],", ",",")</f>
        <v>fossil gas: natural gas,fossil liquids: fuel oil</v>
      </c>
      <c r="D10019" t="s">
        <v>3239</v>
      </c>
      <c r="E10019" t="s">
        <v>3275</v>
      </c>
      <c r="H10019" t="s">
        <v>3440</v>
      </c>
      <c r="I10019">
        <v>580</v>
      </c>
      <c r="J10019" t="s">
        <v>3446</v>
      </c>
      <c r="K10019">
        <v>1976</v>
      </c>
      <c r="L10019" t="s">
        <v>29</v>
      </c>
      <c r="M10019" t="s">
        <v>29</v>
      </c>
      <c r="N10019">
        <v>41.769399999999997</v>
      </c>
      <c r="O10019">
        <v>-70.509699999999995</v>
      </c>
      <c r="P10019" t="s">
        <v>3613</v>
      </c>
      <c r="Q10019" s="3">
        <f>Table1[[#This Row],[Capacity (MW)]]*0.395*8760*10^-6</f>
        <v>2.0069159999999999</v>
      </c>
      <c r="R10019" s="3" cm="1">
        <f t="array" ref="R10019">AVERAGE(VLOOKUP(_xlfn.TEXTSPLIT(Table1[[#This Row],[Fuel (no space after comma)]], ","), FuelList_Final_EF!$A$2:$B$65, 2, FALSE))</f>
        <v>65.583341148886291</v>
      </c>
      <c r="S10019" s="3">
        <f>Table1[[#This Row],[Generation (TWh)]]*10^9*VLOOKUP(Table1[[#This Row],[Turbine/Engine Technology]],Technology_HR!$A$2:$B$11,2,FALSE)*10^-6</f>
        <v>20641131.059999999</v>
      </c>
      <c r="T10019" s="5">
        <f>Table1[[#This Row],[Fuel Consumption (mmBtu)]]*Table1[[#This Row],[Emission Factor (kg CO2/ mmBtu)]]*10^3</f>
        <v>1353714340006.8528</v>
      </c>
      <c r="U10019" s="3">
        <f>Table1[[#This Row],[Emissions (g CO2)]]/(Table1[[#This Row],[Generation (TWh)]]*10^9)</f>
        <v>674.52466371629544</v>
      </c>
    </row>
    <row r="10020" spans="1:21" x14ac:dyDescent="0.35">
      <c r="A10020" t="s">
        <v>2529</v>
      </c>
      <c r="B10020" t="s">
        <v>3243</v>
      </c>
      <c r="C10020" t="str">
        <f>SUBSTITUTE(Table1[[#This Row],[Fuel]],", ",",")</f>
        <v>fossil gas: natural gas,fossil liquids: fuel oil</v>
      </c>
      <c r="D10020" t="s">
        <v>3239</v>
      </c>
      <c r="E10020" t="s">
        <v>3275</v>
      </c>
      <c r="H10020" t="s">
        <v>3436</v>
      </c>
      <c r="I10020">
        <v>330</v>
      </c>
      <c r="J10020" t="s">
        <v>3446</v>
      </c>
      <c r="K10020">
        <v>2019</v>
      </c>
      <c r="L10020" t="s">
        <v>29</v>
      </c>
      <c r="M10020" t="s">
        <v>29</v>
      </c>
      <c r="N10020">
        <v>41.769399999999997</v>
      </c>
      <c r="O10020">
        <v>-70.509699999999995</v>
      </c>
      <c r="P10020" t="s">
        <v>3613</v>
      </c>
      <c r="Q10020" s="3">
        <f>Table1[[#This Row],[Capacity (MW)]]*0.395*8760*10^-6</f>
        <v>1.141866</v>
      </c>
      <c r="R10020" s="3" cm="1">
        <f t="array" ref="R10020">AVERAGE(VLOOKUP(_xlfn.TEXTSPLIT(Table1[[#This Row],[Fuel (no space after comma)]], ","), FuelList_Final_EF!$A$2:$B$65, 2, FALSE))</f>
        <v>65.583341148886291</v>
      </c>
      <c r="S10020" s="3">
        <f>Table1[[#This Row],[Generation (TWh)]]*10^9*VLOOKUP(Table1[[#This Row],[Turbine/Engine Technology]],Technology_HR!$A$2:$B$11,2,FALSE)*10^-6</f>
        <v>12571944.66</v>
      </c>
      <c r="T10020" s="5">
        <f>Table1[[#This Row],[Fuel Consumption (mmBtu)]]*Table1[[#This Row],[Emission Factor (kg CO2/ mmBtu)]]*10^3</f>
        <v>824510135541.69934</v>
      </c>
      <c r="U10020" s="3">
        <f>Table1[[#This Row],[Emissions (g CO2)]]/(Table1[[#This Row],[Generation (TWh)]]*10^9)</f>
        <v>722.07258604923811</v>
      </c>
    </row>
    <row r="10021" spans="1:21" x14ac:dyDescent="0.35">
      <c r="A10021" t="s">
        <v>2549</v>
      </c>
      <c r="B10021" t="s">
        <v>3243</v>
      </c>
      <c r="C10021" t="str">
        <f>SUBSTITUTE(Table1[[#This Row],[Fuel]],", ",",")</f>
        <v>fossil gas: natural gas,fossil liquids: fuel oil</v>
      </c>
      <c r="D10021" t="s">
        <v>3239</v>
      </c>
      <c r="E10021" t="s">
        <v>3275</v>
      </c>
      <c r="H10021" t="s">
        <v>3438</v>
      </c>
      <c r="I10021">
        <v>58</v>
      </c>
      <c r="J10021" t="s">
        <v>3446</v>
      </c>
      <c r="K10021">
        <v>1995</v>
      </c>
      <c r="L10021" t="s">
        <v>29</v>
      </c>
      <c r="M10021" t="s">
        <v>29</v>
      </c>
      <c r="N10021">
        <v>28.276399999999999</v>
      </c>
      <c r="O10021">
        <v>-81.533000000000001</v>
      </c>
      <c r="P10021" t="s">
        <v>3613</v>
      </c>
      <c r="Q10021" s="3">
        <f>Table1[[#This Row],[Capacity (MW)]]*0.395*8760*10^-6</f>
        <v>0.2006916</v>
      </c>
      <c r="R10021" s="3" cm="1">
        <f t="array" ref="R10021">AVERAGE(VLOOKUP(_xlfn.TEXTSPLIT(Table1[[#This Row],[Fuel (no space after comma)]], ","), FuelList_Final_EF!$A$2:$B$65, 2, FALSE))</f>
        <v>65.583341148886291</v>
      </c>
      <c r="S10021" s="3">
        <f>Table1[[#This Row],[Generation (TWh)]]*10^9*VLOOKUP(Table1[[#This Row],[Turbine/Engine Technology]],Technology_HR!$A$2:$B$11,2,FALSE)*10^-6</f>
        <v>1515020.8883999998</v>
      </c>
      <c r="T10021" s="5">
        <f>Table1[[#This Row],[Fuel Consumption (mmBtu)]]*Table1[[#This Row],[Emission Factor (kg CO2/ mmBtu)]]*10^3</f>
        <v>99360131771.625961</v>
      </c>
      <c r="U10021" s="3">
        <f>Table1[[#This Row],[Emissions (g CO2)]]/(Table1[[#This Row],[Generation (TWh)]]*10^9)</f>
        <v>495.08864233294247</v>
      </c>
    </row>
    <row r="10022" spans="1:21" x14ac:dyDescent="0.35">
      <c r="A10022" t="s">
        <v>2550</v>
      </c>
      <c r="B10022" t="s">
        <v>3243</v>
      </c>
      <c r="C10022" t="str">
        <f>SUBSTITUTE(Table1[[#This Row],[Fuel]],", ",",")</f>
        <v>fossil gas: natural gas,fossil liquids: fuel oil</v>
      </c>
      <c r="D10022" t="s">
        <v>3239</v>
      </c>
      <c r="E10022" t="s">
        <v>3275</v>
      </c>
      <c r="H10022" t="s">
        <v>3438</v>
      </c>
      <c r="I10022">
        <v>58</v>
      </c>
      <c r="J10022" t="s">
        <v>3446</v>
      </c>
      <c r="K10022">
        <v>1995</v>
      </c>
      <c r="L10022" t="s">
        <v>29</v>
      </c>
      <c r="M10022" t="s">
        <v>29</v>
      </c>
      <c r="N10022">
        <v>28.276399999999999</v>
      </c>
      <c r="O10022">
        <v>-81.533000000000001</v>
      </c>
      <c r="P10022" t="s">
        <v>3613</v>
      </c>
      <c r="Q10022" s="3">
        <f>Table1[[#This Row],[Capacity (MW)]]*0.395*8760*10^-6</f>
        <v>0.2006916</v>
      </c>
      <c r="R10022" s="3" cm="1">
        <f t="array" ref="R10022">AVERAGE(VLOOKUP(_xlfn.TEXTSPLIT(Table1[[#This Row],[Fuel (no space after comma)]], ","), FuelList_Final_EF!$A$2:$B$65, 2, FALSE))</f>
        <v>65.583341148886291</v>
      </c>
      <c r="S10022" s="3">
        <f>Table1[[#This Row],[Generation (TWh)]]*10^9*VLOOKUP(Table1[[#This Row],[Turbine/Engine Technology]],Technology_HR!$A$2:$B$11,2,FALSE)*10^-6</f>
        <v>1515020.8883999998</v>
      </c>
      <c r="T10022" s="5">
        <f>Table1[[#This Row],[Fuel Consumption (mmBtu)]]*Table1[[#This Row],[Emission Factor (kg CO2/ mmBtu)]]*10^3</f>
        <v>99360131771.625961</v>
      </c>
      <c r="U10022" s="3">
        <f>Table1[[#This Row],[Emissions (g CO2)]]/(Table1[[#This Row],[Generation (TWh)]]*10^9)</f>
        <v>495.08864233294247</v>
      </c>
    </row>
    <row r="10023" spans="1:21" x14ac:dyDescent="0.35">
      <c r="A10023" t="s">
        <v>2549</v>
      </c>
      <c r="B10023" t="s">
        <v>3243</v>
      </c>
      <c r="C10023" t="str">
        <f>SUBSTITUTE(Table1[[#This Row],[Fuel]],", ",",")</f>
        <v>fossil gas: natural gas,fossil liquids: fuel oil</v>
      </c>
      <c r="D10023" t="s">
        <v>3239</v>
      </c>
      <c r="E10023" t="s">
        <v>3275</v>
      </c>
      <c r="H10023" t="s">
        <v>3438</v>
      </c>
      <c r="I10023">
        <v>117.5</v>
      </c>
      <c r="J10023" t="s">
        <v>3446</v>
      </c>
      <c r="K10023">
        <v>2002</v>
      </c>
      <c r="L10023" t="s">
        <v>29</v>
      </c>
      <c r="M10023" t="s">
        <v>29</v>
      </c>
      <c r="N10023">
        <v>28.276399999999999</v>
      </c>
      <c r="O10023">
        <v>-81.533000000000001</v>
      </c>
      <c r="P10023" t="s">
        <v>3613</v>
      </c>
      <c r="Q10023" s="3">
        <f>Table1[[#This Row],[Capacity (MW)]]*0.395*8760*10^-6</f>
        <v>0.40657349999999998</v>
      </c>
      <c r="R10023" s="3" cm="1">
        <f t="array" ref="R10023">AVERAGE(VLOOKUP(_xlfn.TEXTSPLIT(Table1[[#This Row],[Fuel (no space after comma)]], ","), FuelList_Final_EF!$A$2:$B$65, 2, FALSE))</f>
        <v>65.583341148886291</v>
      </c>
      <c r="S10023" s="3">
        <f>Table1[[#This Row],[Generation (TWh)]]*10^9*VLOOKUP(Table1[[#This Row],[Turbine/Engine Technology]],Technology_HR!$A$2:$B$11,2,FALSE)*10^-6</f>
        <v>3069223.3514999999</v>
      </c>
      <c r="T10023" s="5">
        <f>Table1[[#This Row],[Fuel Consumption (mmBtu)]]*Table1[[#This Row],[Emission Factor (kg CO2/ mmBtu)]]*10^3</f>
        <v>201289922123.55261</v>
      </c>
      <c r="U10023" s="3">
        <f>Table1[[#This Row],[Emissions (g CO2)]]/(Table1[[#This Row],[Generation (TWh)]]*10^9)</f>
        <v>495.08864233294253</v>
      </c>
    </row>
    <row r="10024" spans="1:21" x14ac:dyDescent="0.35">
      <c r="A10024" t="s">
        <v>2550</v>
      </c>
      <c r="B10024" t="s">
        <v>3243</v>
      </c>
      <c r="C10024" t="str">
        <f>SUBSTITUTE(Table1[[#This Row],[Fuel]],", ",",")</f>
        <v>fossil gas: natural gas,fossil liquids: fuel oil</v>
      </c>
      <c r="D10024" t="s">
        <v>3239</v>
      </c>
      <c r="E10024" t="s">
        <v>3275</v>
      </c>
      <c r="H10024" t="s">
        <v>3438</v>
      </c>
      <c r="I10024">
        <v>117.5</v>
      </c>
      <c r="J10024" t="s">
        <v>3446</v>
      </c>
      <c r="K10024">
        <v>2002</v>
      </c>
      <c r="L10024" t="s">
        <v>29</v>
      </c>
      <c r="M10024" t="s">
        <v>29</v>
      </c>
      <c r="N10024">
        <v>28.276399999999999</v>
      </c>
      <c r="O10024">
        <v>-81.533000000000001</v>
      </c>
      <c r="P10024" t="s">
        <v>3613</v>
      </c>
      <c r="Q10024" s="3">
        <f>Table1[[#This Row],[Capacity (MW)]]*0.395*8760*10^-6</f>
        <v>0.40657349999999998</v>
      </c>
      <c r="R10024" s="3" cm="1">
        <f t="array" ref="R10024">AVERAGE(VLOOKUP(_xlfn.TEXTSPLIT(Table1[[#This Row],[Fuel (no space after comma)]], ","), FuelList_Final_EF!$A$2:$B$65, 2, FALSE))</f>
        <v>65.583341148886291</v>
      </c>
      <c r="S10024" s="3">
        <f>Table1[[#This Row],[Generation (TWh)]]*10^9*VLOOKUP(Table1[[#This Row],[Turbine/Engine Technology]],Technology_HR!$A$2:$B$11,2,FALSE)*10^-6</f>
        <v>3069223.3514999999</v>
      </c>
      <c r="T10024" s="5">
        <f>Table1[[#This Row],[Fuel Consumption (mmBtu)]]*Table1[[#This Row],[Emission Factor (kg CO2/ mmBtu)]]*10^3</f>
        <v>201289922123.55261</v>
      </c>
      <c r="U10024" s="3">
        <f>Table1[[#This Row],[Emissions (g CO2)]]/(Table1[[#This Row],[Generation (TWh)]]*10^9)</f>
        <v>495.08864233294253</v>
      </c>
    </row>
    <row r="10025" spans="1:21" x14ac:dyDescent="0.35">
      <c r="A10025" t="s">
        <v>2550</v>
      </c>
      <c r="B10025" t="s">
        <v>3243</v>
      </c>
      <c r="C10025" t="str">
        <f>SUBSTITUTE(Table1[[#This Row],[Fuel]],", ",",")</f>
        <v>fossil gas: natural gas,fossil liquids: fuel oil</v>
      </c>
      <c r="D10025" t="s">
        <v>3239</v>
      </c>
      <c r="E10025" t="s">
        <v>3275</v>
      </c>
      <c r="H10025" t="s">
        <v>3438</v>
      </c>
      <c r="I10025">
        <v>324</v>
      </c>
      <c r="J10025" t="s">
        <v>3446</v>
      </c>
      <c r="K10025">
        <v>2011</v>
      </c>
      <c r="L10025" t="s">
        <v>29</v>
      </c>
      <c r="M10025" t="s">
        <v>29</v>
      </c>
      <c r="N10025">
        <v>28.276399999999999</v>
      </c>
      <c r="O10025">
        <v>-81.533000000000001</v>
      </c>
      <c r="P10025" t="s">
        <v>3613</v>
      </c>
      <c r="Q10025" s="3">
        <f>Table1[[#This Row],[Capacity (MW)]]*0.395*8760*10^-6</f>
        <v>1.1211047999999999</v>
      </c>
      <c r="R10025" s="3" cm="1">
        <f t="array" ref="R10025">AVERAGE(VLOOKUP(_xlfn.TEXTSPLIT(Table1[[#This Row],[Fuel (no space after comma)]], ","), FuelList_Final_EF!$A$2:$B$65, 2, FALSE))</f>
        <v>65.583341148886291</v>
      </c>
      <c r="S10025" s="3">
        <f>Table1[[#This Row],[Generation (TWh)]]*10^9*VLOOKUP(Table1[[#This Row],[Turbine/Engine Technology]],Technology_HR!$A$2:$B$11,2,FALSE)*10^-6</f>
        <v>8463220.1351999994</v>
      </c>
      <c r="T10025" s="5">
        <f>Table1[[#This Row],[Fuel Consumption (mmBtu)]]*Table1[[#This Row],[Emission Factor (kg CO2/ mmBtu)]]*10^3</f>
        <v>555046253344.94507</v>
      </c>
      <c r="U10025" s="3">
        <f>Table1[[#This Row],[Emissions (g CO2)]]/(Table1[[#This Row],[Generation (TWh)]]*10^9)</f>
        <v>495.08864233294253</v>
      </c>
    </row>
    <row r="10026" spans="1:21" x14ac:dyDescent="0.35">
      <c r="A10026" t="s">
        <v>2551</v>
      </c>
      <c r="B10026" t="s">
        <v>3239</v>
      </c>
      <c r="C10026" t="str">
        <f>SUBSTITUTE(Table1[[#This Row],[Fuel]],", ",",")</f>
        <v>fossil gas: natural gas</v>
      </c>
      <c r="D10026" t="s">
        <v>3239</v>
      </c>
      <c r="H10026" t="s">
        <v>3438</v>
      </c>
      <c r="I10026">
        <v>629.46</v>
      </c>
      <c r="J10026" t="s">
        <v>3446</v>
      </c>
      <c r="K10026">
        <v>2015</v>
      </c>
      <c r="L10026" t="s">
        <v>29</v>
      </c>
      <c r="M10026" t="s">
        <v>29</v>
      </c>
      <c r="N10026">
        <v>38.183275000000002</v>
      </c>
      <c r="O10026">
        <v>-85.888811000000004</v>
      </c>
      <c r="P10026" t="s">
        <v>3613</v>
      </c>
      <c r="Q10026" s="3">
        <f>Table1[[#This Row],[Capacity (MW)]]*0.395*8760*10^-6</f>
        <v>2.1780574920000002</v>
      </c>
      <c r="R10026" s="3" cm="1">
        <f t="array" ref="R10026">AVERAGE(VLOOKUP(_xlfn.TEXTSPLIT(Table1[[#This Row],[Fuel (no space after comma)]], ","), FuelList_Final_EF!$A$2:$B$65, 2, FALSE))</f>
        <v>53.06</v>
      </c>
      <c r="S10026" s="3">
        <f>Table1[[#This Row],[Generation (TWh)]]*10^9*VLOOKUP(Table1[[#This Row],[Turbine/Engine Technology]],Technology_HR!$A$2:$B$11,2,FALSE)*10^-6</f>
        <v>16442156.007107999</v>
      </c>
      <c r="T10026" s="5">
        <f>Table1[[#This Row],[Fuel Consumption (mmBtu)]]*Table1[[#This Row],[Emission Factor (kg CO2/ mmBtu)]]*10^3</f>
        <v>872420797737.15039</v>
      </c>
      <c r="U10026" s="3">
        <f>Table1[[#This Row],[Emissions (g CO2)]]/(Table1[[#This Row],[Generation (TWh)]]*10^9)</f>
        <v>400.54993999999994</v>
      </c>
    </row>
    <row r="10027" spans="1:21" x14ac:dyDescent="0.35">
      <c r="A10027" t="s">
        <v>2552</v>
      </c>
      <c r="B10027" t="s">
        <v>3239</v>
      </c>
      <c r="C10027" t="str">
        <f>SUBSTITUTE(Table1[[#This Row],[Fuel]],", ",",")</f>
        <v>fossil gas: natural gas</v>
      </c>
      <c r="D10027" t="s">
        <v>3239</v>
      </c>
      <c r="H10027" t="s">
        <v>3438</v>
      </c>
      <c r="I10027">
        <v>177.54</v>
      </c>
      <c r="J10027" t="s">
        <v>3446</v>
      </c>
      <c r="K10027">
        <v>2015</v>
      </c>
      <c r="L10027" t="s">
        <v>29</v>
      </c>
      <c r="M10027" t="s">
        <v>29</v>
      </c>
      <c r="N10027">
        <v>38.183275000000002</v>
      </c>
      <c r="O10027">
        <v>-85.888811000000004</v>
      </c>
      <c r="P10027" t="s">
        <v>3613</v>
      </c>
      <c r="Q10027" s="3">
        <f>Table1[[#This Row],[Capacity (MW)]]*0.395*8760*10^-6</f>
        <v>0.61432390799999992</v>
      </c>
      <c r="R10027" s="3" cm="1">
        <f t="array" ref="R10027">AVERAGE(VLOOKUP(_xlfn.TEXTSPLIT(Table1[[#This Row],[Fuel (no space after comma)]], ","), FuelList_Final_EF!$A$2:$B$65, 2, FALSE))</f>
        <v>53.06</v>
      </c>
      <c r="S10027" s="3">
        <f>Table1[[#This Row],[Generation (TWh)]]*10^9*VLOOKUP(Table1[[#This Row],[Turbine/Engine Technology]],Technology_HR!$A$2:$B$11,2,FALSE)*10^-6</f>
        <v>4637531.181491999</v>
      </c>
      <c r="T10027" s="5">
        <f>Table1[[#This Row],[Fuel Consumption (mmBtu)]]*Table1[[#This Row],[Emission Factor (kg CO2/ mmBtu)]]*10^3</f>
        <v>246067404489.96545</v>
      </c>
      <c r="U10027" s="3">
        <f>Table1[[#This Row],[Emissions (g CO2)]]/(Table1[[#This Row],[Generation (TWh)]]*10^9)</f>
        <v>400.54993999999999</v>
      </c>
    </row>
    <row r="10028" spans="1:21" x14ac:dyDescent="0.35">
      <c r="A10028" t="s">
        <v>1623</v>
      </c>
      <c r="B10028" t="s">
        <v>3243</v>
      </c>
      <c r="C10028" t="str">
        <f>SUBSTITUTE(Table1[[#This Row],[Fuel]],", ",",")</f>
        <v>fossil gas: natural gas,fossil liquids: fuel oil</v>
      </c>
      <c r="D10028" t="s">
        <v>3239</v>
      </c>
      <c r="E10028" t="s">
        <v>3275</v>
      </c>
      <c r="H10028" t="s">
        <v>3436</v>
      </c>
      <c r="I10028">
        <v>173</v>
      </c>
      <c r="J10028" t="s">
        <v>3446</v>
      </c>
      <c r="K10028">
        <v>2008</v>
      </c>
      <c r="L10028" t="s">
        <v>29</v>
      </c>
      <c r="M10028" t="s">
        <v>29</v>
      </c>
      <c r="N10028">
        <v>44.536687999999998</v>
      </c>
      <c r="O10028">
        <v>-92.915530000000004</v>
      </c>
      <c r="P10028" t="s">
        <v>3613</v>
      </c>
      <c r="Q10028" s="3">
        <f>Table1[[#This Row],[Capacity (MW)]]*0.395*8760*10^-6</f>
        <v>0.59861460000000011</v>
      </c>
      <c r="R10028" s="3" cm="1">
        <f t="array" ref="R10028">AVERAGE(VLOOKUP(_xlfn.TEXTSPLIT(Table1[[#This Row],[Fuel (no space after comma)]], ","), FuelList_Final_EF!$A$2:$B$65, 2, FALSE))</f>
        <v>65.583341148886291</v>
      </c>
      <c r="S10028" s="3">
        <f>Table1[[#This Row],[Generation (TWh)]]*10^9*VLOOKUP(Table1[[#This Row],[Turbine/Engine Technology]],Technology_HR!$A$2:$B$11,2,FALSE)*10^-6</f>
        <v>6590746.7460000003</v>
      </c>
      <c r="T10028" s="5">
        <f>Table1[[#This Row],[Fuel Consumption (mmBtu)]]*Table1[[#This Row],[Emission Factor (kg CO2/ mmBtu)]]*10^3</f>
        <v>432243192268.83026</v>
      </c>
      <c r="U10028" s="3">
        <f>Table1[[#This Row],[Emissions (g CO2)]]/(Table1[[#This Row],[Generation (TWh)]]*10^9)</f>
        <v>722.072586049238</v>
      </c>
    </row>
    <row r="10029" spans="1:21" x14ac:dyDescent="0.35">
      <c r="A10029" t="s">
        <v>1623</v>
      </c>
      <c r="B10029" t="s">
        <v>3243</v>
      </c>
      <c r="C10029" t="str">
        <f>SUBSTITUTE(Table1[[#This Row],[Fuel]],", ",",")</f>
        <v>fossil gas: natural gas,fossil liquids: fuel oil</v>
      </c>
      <c r="D10029" t="s">
        <v>3239</v>
      </c>
      <c r="E10029" t="s">
        <v>3275</v>
      </c>
      <c r="H10029" t="s">
        <v>3436</v>
      </c>
      <c r="I10029">
        <v>173</v>
      </c>
      <c r="J10029" t="s">
        <v>3446</v>
      </c>
      <c r="K10029">
        <v>2008</v>
      </c>
      <c r="L10029" t="s">
        <v>29</v>
      </c>
      <c r="M10029" t="s">
        <v>29</v>
      </c>
      <c r="N10029">
        <v>44.536687999999998</v>
      </c>
      <c r="O10029">
        <v>-92.915530000000004</v>
      </c>
      <c r="P10029" t="s">
        <v>3613</v>
      </c>
      <c r="Q10029" s="3">
        <f>Table1[[#This Row],[Capacity (MW)]]*0.395*8760*10^-6</f>
        <v>0.59861460000000011</v>
      </c>
      <c r="R10029" s="3" cm="1">
        <f t="array" ref="R10029">AVERAGE(VLOOKUP(_xlfn.TEXTSPLIT(Table1[[#This Row],[Fuel (no space after comma)]], ","), FuelList_Final_EF!$A$2:$B$65, 2, FALSE))</f>
        <v>65.583341148886291</v>
      </c>
      <c r="S10029" s="3">
        <f>Table1[[#This Row],[Generation (TWh)]]*10^9*VLOOKUP(Table1[[#This Row],[Turbine/Engine Technology]],Technology_HR!$A$2:$B$11,2,FALSE)*10^-6</f>
        <v>6590746.7460000003</v>
      </c>
      <c r="T10029" s="5">
        <f>Table1[[#This Row],[Fuel Consumption (mmBtu)]]*Table1[[#This Row],[Emission Factor (kg CO2/ mmBtu)]]*10^3</f>
        <v>432243192268.83026</v>
      </c>
      <c r="U10029" s="3">
        <f>Table1[[#This Row],[Emissions (g CO2)]]/(Table1[[#This Row],[Generation (TWh)]]*10^9)</f>
        <v>722.072586049238</v>
      </c>
    </row>
    <row r="10030" spans="1:21" x14ac:dyDescent="0.35">
      <c r="A10030" t="s">
        <v>2553</v>
      </c>
      <c r="B10030" t="s">
        <v>3239</v>
      </c>
      <c r="C10030" t="str">
        <f>SUBSTITUTE(Table1[[#This Row],[Fuel]],", ",",")</f>
        <v>fossil gas: natural gas</v>
      </c>
      <c r="D10030" t="s">
        <v>3239</v>
      </c>
      <c r="H10030" t="s">
        <v>3436</v>
      </c>
      <c r="I10030">
        <v>50</v>
      </c>
      <c r="J10030" t="s">
        <v>3446</v>
      </c>
      <c r="K10030">
        <v>2011</v>
      </c>
      <c r="L10030" t="s">
        <v>29</v>
      </c>
      <c r="M10030" t="s">
        <v>29</v>
      </c>
      <c r="N10030">
        <v>33.858055999999998</v>
      </c>
      <c r="O10030">
        <v>-117.8617</v>
      </c>
      <c r="P10030" t="s">
        <v>3613</v>
      </c>
      <c r="Q10030" s="3">
        <f>Table1[[#This Row],[Capacity (MW)]]*0.395*8760*10^-6</f>
        <v>0.17301</v>
      </c>
      <c r="R10030" s="3" cm="1">
        <f t="array" ref="R10030">AVERAGE(VLOOKUP(_xlfn.TEXTSPLIT(Table1[[#This Row],[Fuel (no space after comma)]], ","), FuelList_Final_EF!$A$2:$B$65, 2, FALSE))</f>
        <v>53.06</v>
      </c>
      <c r="S10030" s="3">
        <f>Table1[[#This Row],[Generation (TWh)]]*10^9*VLOOKUP(Table1[[#This Row],[Turbine/Engine Technology]],Technology_HR!$A$2:$B$11,2,FALSE)*10^-6</f>
        <v>1904840.0999999999</v>
      </c>
      <c r="T10030" s="5">
        <f>Table1[[#This Row],[Fuel Consumption (mmBtu)]]*Table1[[#This Row],[Emission Factor (kg CO2/ mmBtu)]]*10^3</f>
        <v>101070815706</v>
      </c>
      <c r="U10030" s="3">
        <f>Table1[[#This Row],[Emissions (g CO2)]]/(Table1[[#This Row],[Generation (TWh)]]*10^9)</f>
        <v>584.19060000000002</v>
      </c>
    </row>
    <row r="10031" spans="1:21" x14ac:dyDescent="0.35">
      <c r="A10031" t="s">
        <v>2553</v>
      </c>
      <c r="B10031" t="s">
        <v>3239</v>
      </c>
      <c r="C10031" t="str">
        <f>SUBSTITUTE(Table1[[#This Row],[Fuel]],", ",",")</f>
        <v>fossil gas: natural gas</v>
      </c>
      <c r="D10031" t="s">
        <v>3239</v>
      </c>
      <c r="H10031" t="s">
        <v>3436</v>
      </c>
      <c r="I10031">
        <v>50</v>
      </c>
      <c r="J10031" t="s">
        <v>3446</v>
      </c>
      <c r="K10031">
        <v>2011</v>
      </c>
      <c r="L10031" t="s">
        <v>29</v>
      </c>
      <c r="M10031" t="s">
        <v>29</v>
      </c>
      <c r="N10031">
        <v>33.858055999999998</v>
      </c>
      <c r="O10031">
        <v>-117.8617</v>
      </c>
      <c r="P10031" t="s">
        <v>3613</v>
      </c>
      <c r="Q10031" s="3">
        <f>Table1[[#This Row],[Capacity (MW)]]*0.395*8760*10^-6</f>
        <v>0.17301</v>
      </c>
      <c r="R10031" s="3" cm="1">
        <f t="array" ref="R10031">AVERAGE(VLOOKUP(_xlfn.TEXTSPLIT(Table1[[#This Row],[Fuel (no space after comma)]], ","), FuelList_Final_EF!$A$2:$B$65, 2, FALSE))</f>
        <v>53.06</v>
      </c>
      <c r="S10031" s="3">
        <f>Table1[[#This Row],[Generation (TWh)]]*10^9*VLOOKUP(Table1[[#This Row],[Turbine/Engine Technology]],Technology_HR!$A$2:$B$11,2,FALSE)*10^-6</f>
        <v>1904840.0999999999</v>
      </c>
      <c r="T10031" s="5">
        <f>Table1[[#This Row],[Fuel Consumption (mmBtu)]]*Table1[[#This Row],[Emission Factor (kg CO2/ mmBtu)]]*10^3</f>
        <v>101070815706</v>
      </c>
      <c r="U10031" s="3">
        <f>Table1[[#This Row],[Emissions (g CO2)]]/(Table1[[#This Row],[Generation (TWh)]]*10^9)</f>
        <v>584.19060000000002</v>
      </c>
    </row>
    <row r="10032" spans="1:21" x14ac:dyDescent="0.35">
      <c r="A10032" t="s">
        <v>2553</v>
      </c>
      <c r="B10032" t="s">
        <v>3239</v>
      </c>
      <c r="C10032" t="str">
        <f>SUBSTITUTE(Table1[[#This Row],[Fuel]],", ",",")</f>
        <v>fossil gas: natural gas</v>
      </c>
      <c r="D10032" t="s">
        <v>3239</v>
      </c>
      <c r="H10032" t="s">
        <v>3436</v>
      </c>
      <c r="I10032">
        <v>50</v>
      </c>
      <c r="J10032" t="s">
        <v>3446</v>
      </c>
      <c r="K10032">
        <v>2011</v>
      </c>
      <c r="L10032" t="s">
        <v>29</v>
      </c>
      <c r="M10032" t="s">
        <v>29</v>
      </c>
      <c r="N10032">
        <v>33.858055999999998</v>
      </c>
      <c r="O10032">
        <v>-117.8617</v>
      </c>
      <c r="P10032" t="s">
        <v>3613</v>
      </c>
      <c r="Q10032" s="3">
        <f>Table1[[#This Row],[Capacity (MW)]]*0.395*8760*10^-6</f>
        <v>0.17301</v>
      </c>
      <c r="R10032" s="3" cm="1">
        <f t="array" ref="R10032">AVERAGE(VLOOKUP(_xlfn.TEXTSPLIT(Table1[[#This Row],[Fuel (no space after comma)]], ","), FuelList_Final_EF!$A$2:$B$65, 2, FALSE))</f>
        <v>53.06</v>
      </c>
      <c r="S10032" s="3">
        <f>Table1[[#This Row],[Generation (TWh)]]*10^9*VLOOKUP(Table1[[#This Row],[Turbine/Engine Technology]],Technology_HR!$A$2:$B$11,2,FALSE)*10^-6</f>
        <v>1904840.0999999999</v>
      </c>
      <c r="T10032" s="5">
        <f>Table1[[#This Row],[Fuel Consumption (mmBtu)]]*Table1[[#This Row],[Emission Factor (kg CO2/ mmBtu)]]*10^3</f>
        <v>101070815706</v>
      </c>
      <c r="U10032" s="3">
        <f>Table1[[#This Row],[Emissions (g CO2)]]/(Table1[[#This Row],[Generation (TWh)]]*10^9)</f>
        <v>584.19060000000002</v>
      </c>
    </row>
    <row r="10033" spans="1:21" x14ac:dyDescent="0.35">
      <c r="A10033" t="s">
        <v>2553</v>
      </c>
      <c r="B10033" t="s">
        <v>3239</v>
      </c>
      <c r="C10033" t="str">
        <f>SUBSTITUTE(Table1[[#This Row],[Fuel]],", ",",")</f>
        <v>fossil gas: natural gas</v>
      </c>
      <c r="D10033" t="s">
        <v>3239</v>
      </c>
      <c r="H10033" t="s">
        <v>3436</v>
      </c>
      <c r="I10033">
        <v>50</v>
      </c>
      <c r="J10033" t="s">
        <v>3446</v>
      </c>
      <c r="K10033">
        <v>2011</v>
      </c>
      <c r="L10033" t="s">
        <v>29</v>
      </c>
      <c r="M10033" t="s">
        <v>29</v>
      </c>
      <c r="N10033">
        <v>33.858055999999998</v>
      </c>
      <c r="O10033">
        <v>-117.8617</v>
      </c>
      <c r="P10033" t="s">
        <v>3613</v>
      </c>
      <c r="Q10033" s="3">
        <f>Table1[[#This Row],[Capacity (MW)]]*0.395*8760*10^-6</f>
        <v>0.17301</v>
      </c>
      <c r="R10033" s="3" cm="1">
        <f t="array" ref="R10033">AVERAGE(VLOOKUP(_xlfn.TEXTSPLIT(Table1[[#This Row],[Fuel (no space after comma)]], ","), FuelList_Final_EF!$A$2:$B$65, 2, FALSE))</f>
        <v>53.06</v>
      </c>
      <c r="S10033" s="3">
        <f>Table1[[#This Row],[Generation (TWh)]]*10^9*VLOOKUP(Table1[[#This Row],[Turbine/Engine Technology]],Technology_HR!$A$2:$B$11,2,FALSE)*10^-6</f>
        <v>1904840.0999999999</v>
      </c>
      <c r="T10033" s="5">
        <f>Table1[[#This Row],[Fuel Consumption (mmBtu)]]*Table1[[#This Row],[Emission Factor (kg CO2/ mmBtu)]]*10^3</f>
        <v>101070815706</v>
      </c>
      <c r="U10033" s="3">
        <f>Table1[[#This Row],[Emissions (g CO2)]]/(Table1[[#This Row],[Generation (TWh)]]*10^9)</f>
        <v>584.19060000000002</v>
      </c>
    </row>
    <row r="10034" spans="1:21" x14ac:dyDescent="0.35">
      <c r="A10034" t="s">
        <v>2554</v>
      </c>
      <c r="B10034" t="s">
        <v>3243</v>
      </c>
      <c r="C10034" t="str">
        <f>SUBSTITUTE(Table1[[#This Row],[Fuel]],", ",",")</f>
        <v>fossil gas: natural gas,fossil liquids: fuel oil</v>
      </c>
      <c r="D10034" t="s">
        <v>3239</v>
      </c>
      <c r="E10034" t="s">
        <v>3275</v>
      </c>
      <c r="H10034" t="s">
        <v>3438</v>
      </c>
      <c r="I10034">
        <v>1295</v>
      </c>
      <c r="J10034" t="s">
        <v>3446</v>
      </c>
      <c r="K10034">
        <v>2013</v>
      </c>
      <c r="L10034" t="s">
        <v>29</v>
      </c>
      <c r="M10034" t="s">
        <v>29</v>
      </c>
      <c r="N10034">
        <v>28.469799999999999</v>
      </c>
      <c r="O10034">
        <v>-80.764399999999995</v>
      </c>
      <c r="P10034" t="s">
        <v>3613</v>
      </c>
      <c r="Q10034" s="3">
        <f>Table1[[#This Row],[Capacity (MW)]]*0.395*8760*10^-6</f>
        <v>4.4809589999999995</v>
      </c>
      <c r="R10034" s="3" cm="1">
        <f t="array" ref="R10034">AVERAGE(VLOOKUP(_xlfn.TEXTSPLIT(Table1[[#This Row],[Fuel (no space after comma)]], ","), FuelList_Final_EF!$A$2:$B$65, 2, FALSE))</f>
        <v>65.583341148886291</v>
      </c>
      <c r="S10034" s="3">
        <f>Table1[[#This Row],[Generation (TWh)]]*10^9*VLOOKUP(Table1[[#This Row],[Turbine/Engine Technology]],Technology_HR!$A$2:$B$11,2,FALSE)*10^-6</f>
        <v>33826759.490999989</v>
      </c>
      <c r="T10034" s="5">
        <f>Table1[[#This Row],[Fuel Consumption (mmBtu)]]*Table1[[#This Row],[Emission Factor (kg CO2/ mmBtu)]]*10^3</f>
        <v>2218471907659.5791</v>
      </c>
      <c r="U10034" s="3">
        <f>Table1[[#This Row],[Emissions (g CO2)]]/(Table1[[#This Row],[Generation (TWh)]]*10^9)</f>
        <v>495.08864233294247</v>
      </c>
    </row>
    <row r="10035" spans="1:21" x14ac:dyDescent="0.35">
      <c r="A10035" t="s">
        <v>2555</v>
      </c>
      <c r="B10035" t="s">
        <v>3243</v>
      </c>
      <c r="C10035" t="str">
        <f>SUBSTITUTE(Table1[[#This Row],[Fuel]],", ",",")</f>
        <v>fossil gas: natural gas,fossil liquids: fuel oil</v>
      </c>
      <c r="D10035" t="s">
        <v>3239</v>
      </c>
      <c r="E10035" t="s">
        <v>3275</v>
      </c>
      <c r="H10035" t="s">
        <v>3440</v>
      </c>
      <c r="I10035">
        <v>120</v>
      </c>
      <c r="J10035" t="s">
        <v>3448</v>
      </c>
      <c r="K10035">
        <v>1966</v>
      </c>
      <c r="L10035" t="s">
        <v>29</v>
      </c>
      <c r="M10035" t="s">
        <v>29</v>
      </c>
      <c r="N10035">
        <v>35.260102000000003</v>
      </c>
      <c r="O10035">
        <v>-91.363429999999994</v>
      </c>
      <c r="P10035" t="s">
        <v>3613</v>
      </c>
      <c r="Q10035" s="3">
        <f>Table1[[#This Row],[Capacity (MW)]]*0.395*8760*10^-6</f>
        <v>0.41522400000000004</v>
      </c>
      <c r="R10035" s="3" cm="1">
        <f t="array" ref="R10035">AVERAGE(VLOOKUP(_xlfn.TEXTSPLIT(Table1[[#This Row],[Fuel (no space after comma)]], ","), FuelList_Final_EF!$A$2:$B$65, 2, FALSE))</f>
        <v>65.583341148886291</v>
      </c>
      <c r="S10035" s="3">
        <f>Table1[[#This Row],[Generation (TWh)]]*10^9*VLOOKUP(Table1[[#This Row],[Turbine/Engine Technology]],Technology_HR!$A$2:$B$11,2,FALSE)*10^-6</f>
        <v>4270578.84</v>
      </c>
      <c r="T10035" s="5">
        <f>Table1[[#This Row],[Fuel Consumption (mmBtu)]]*Table1[[#This Row],[Emission Factor (kg CO2/ mmBtu)]]*10^3</f>
        <v>280078828966.93512</v>
      </c>
      <c r="U10035" s="3">
        <f>Table1[[#This Row],[Emissions (g CO2)]]/(Table1[[#This Row],[Generation (TWh)]]*10^9)</f>
        <v>674.52466371629544</v>
      </c>
    </row>
    <row r="10036" spans="1:21" x14ac:dyDescent="0.35">
      <c r="A10036" t="s">
        <v>2556</v>
      </c>
      <c r="B10036" t="s">
        <v>3239</v>
      </c>
      <c r="C10036" t="str">
        <f>SUBSTITUTE(Table1[[#This Row],[Fuel]],", ",",")</f>
        <v>fossil gas: natural gas</v>
      </c>
      <c r="D10036" t="s">
        <v>3239</v>
      </c>
      <c r="H10036" t="s">
        <v>3436</v>
      </c>
      <c r="I10036">
        <v>132</v>
      </c>
      <c r="J10036" t="s">
        <v>3446</v>
      </c>
      <c r="K10036">
        <v>2018</v>
      </c>
      <c r="L10036" t="s">
        <v>29</v>
      </c>
      <c r="M10036" t="s">
        <v>29</v>
      </c>
      <c r="N10036">
        <v>33.140506999999999</v>
      </c>
      <c r="O10036">
        <v>-117.3339</v>
      </c>
      <c r="P10036" t="s">
        <v>3613</v>
      </c>
      <c r="Q10036" s="3">
        <f>Table1[[#This Row],[Capacity (MW)]]*0.395*8760*10^-6</f>
        <v>0.4567464</v>
      </c>
      <c r="R10036" s="3" cm="1">
        <f t="array" ref="R10036">AVERAGE(VLOOKUP(_xlfn.TEXTSPLIT(Table1[[#This Row],[Fuel (no space after comma)]], ","), FuelList_Final_EF!$A$2:$B$65, 2, FALSE))</f>
        <v>53.06</v>
      </c>
      <c r="S10036" s="3">
        <f>Table1[[#This Row],[Generation (TWh)]]*10^9*VLOOKUP(Table1[[#This Row],[Turbine/Engine Technology]],Technology_HR!$A$2:$B$11,2,FALSE)*10^-6</f>
        <v>5028777.8640000001</v>
      </c>
      <c r="T10036" s="5">
        <f>Table1[[#This Row],[Fuel Consumption (mmBtu)]]*Table1[[#This Row],[Emission Factor (kg CO2/ mmBtu)]]*10^3</f>
        <v>266826953463.84</v>
      </c>
      <c r="U10036" s="3">
        <f>Table1[[#This Row],[Emissions (g CO2)]]/(Table1[[#This Row],[Generation (TWh)]]*10^9)</f>
        <v>584.19060000000002</v>
      </c>
    </row>
    <row r="10037" spans="1:21" x14ac:dyDescent="0.35">
      <c r="A10037" t="s">
        <v>2556</v>
      </c>
      <c r="B10037" t="s">
        <v>3239</v>
      </c>
      <c r="C10037" t="str">
        <f>SUBSTITUTE(Table1[[#This Row],[Fuel]],", ",",")</f>
        <v>fossil gas: natural gas</v>
      </c>
      <c r="D10037" t="s">
        <v>3239</v>
      </c>
      <c r="H10037" t="s">
        <v>3436</v>
      </c>
      <c r="I10037">
        <v>132</v>
      </c>
      <c r="J10037" t="s">
        <v>3446</v>
      </c>
      <c r="K10037">
        <v>2018</v>
      </c>
      <c r="L10037" t="s">
        <v>29</v>
      </c>
      <c r="M10037" t="s">
        <v>29</v>
      </c>
      <c r="N10037">
        <v>33.140506999999999</v>
      </c>
      <c r="O10037">
        <v>-117.3339</v>
      </c>
      <c r="P10037" t="s">
        <v>3613</v>
      </c>
      <c r="Q10037" s="3">
        <f>Table1[[#This Row],[Capacity (MW)]]*0.395*8760*10^-6</f>
        <v>0.4567464</v>
      </c>
      <c r="R10037" s="3" cm="1">
        <f t="array" ref="R10037">AVERAGE(VLOOKUP(_xlfn.TEXTSPLIT(Table1[[#This Row],[Fuel (no space after comma)]], ","), FuelList_Final_EF!$A$2:$B$65, 2, FALSE))</f>
        <v>53.06</v>
      </c>
      <c r="S10037" s="3">
        <f>Table1[[#This Row],[Generation (TWh)]]*10^9*VLOOKUP(Table1[[#This Row],[Turbine/Engine Technology]],Technology_HR!$A$2:$B$11,2,FALSE)*10^-6</f>
        <v>5028777.8640000001</v>
      </c>
      <c r="T10037" s="5">
        <f>Table1[[#This Row],[Fuel Consumption (mmBtu)]]*Table1[[#This Row],[Emission Factor (kg CO2/ mmBtu)]]*10^3</f>
        <v>266826953463.84</v>
      </c>
      <c r="U10037" s="3">
        <f>Table1[[#This Row],[Emissions (g CO2)]]/(Table1[[#This Row],[Generation (TWh)]]*10^9)</f>
        <v>584.19060000000002</v>
      </c>
    </row>
    <row r="10038" spans="1:21" x14ac:dyDescent="0.35">
      <c r="A10038" t="s">
        <v>2556</v>
      </c>
      <c r="B10038" t="s">
        <v>3239</v>
      </c>
      <c r="C10038" t="str">
        <f>SUBSTITUTE(Table1[[#This Row],[Fuel]],", ",",")</f>
        <v>fossil gas: natural gas</v>
      </c>
      <c r="D10038" t="s">
        <v>3239</v>
      </c>
      <c r="H10038" t="s">
        <v>3436</v>
      </c>
      <c r="I10038">
        <v>132</v>
      </c>
      <c r="J10038" t="s">
        <v>3446</v>
      </c>
      <c r="K10038">
        <v>2018</v>
      </c>
      <c r="L10038" t="s">
        <v>29</v>
      </c>
      <c r="M10038" t="s">
        <v>29</v>
      </c>
      <c r="N10038">
        <v>33.140506999999999</v>
      </c>
      <c r="O10038">
        <v>-117.3339</v>
      </c>
      <c r="P10038" t="s">
        <v>3613</v>
      </c>
      <c r="Q10038" s="3">
        <f>Table1[[#This Row],[Capacity (MW)]]*0.395*8760*10^-6</f>
        <v>0.4567464</v>
      </c>
      <c r="R10038" s="3" cm="1">
        <f t="array" ref="R10038">AVERAGE(VLOOKUP(_xlfn.TEXTSPLIT(Table1[[#This Row],[Fuel (no space after comma)]], ","), FuelList_Final_EF!$A$2:$B$65, 2, FALSE))</f>
        <v>53.06</v>
      </c>
      <c r="S10038" s="3">
        <f>Table1[[#This Row],[Generation (TWh)]]*10^9*VLOOKUP(Table1[[#This Row],[Turbine/Engine Technology]],Technology_HR!$A$2:$B$11,2,FALSE)*10^-6</f>
        <v>5028777.8640000001</v>
      </c>
      <c r="T10038" s="5">
        <f>Table1[[#This Row],[Fuel Consumption (mmBtu)]]*Table1[[#This Row],[Emission Factor (kg CO2/ mmBtu)]]*10^3</f>
        <v>266826953463.84</v>
      </c>
      <c r="U10038" s="3">
        <f>Table1[[#This Row],[Emissions (g CO2)]]/(Table1[[#This Row],[Generation (TWh)]]*10^9)</f>
        <v>584.19060000000002</v>
      </c>
    </row>
    <row r="10039" spans="1:21" x14ac:dyDescent="0.35">
      <c r="A10039" t="s">
        <v>2556</v>
      </c>
      <c r="B10039" t="s">
        <v>3239</v>
      </c>
      <c r="C10039" t="str">
        <f>SUBSTITUTE(Table1[[#This Row],[Fuel]],", ",",")</f>
        <v>fossil gas: natural gas</v>
      </c>
      <c r="D10039" t="s">
        <v>3239</v>
      </c>
      <c r="H10039" t="s">
        <v>3436</v>
      </c>
      <c r="I10039">
        <v>132</v>
      </c>
      <c r="J10039" t="s">
        <v>3446</v>
      </c>
      <c r="K10039">
        <v>2018</v>
      </c>
      <c r="L10039" t="s">
        <v>29</v>
      </c>
      <c r="M10039" t="s">
        <v>29</v>
      </c>
      <c r="N10039">
        <v>33.140506999999999</v>
      </c>
      <c r="O10039">
        <v>-117.3339</v>
      </c>
      <c r="P10039" t="s">
        <v>3613</v>
      </c>
      <c r="Q10039" s="3">
        <f>Table1[[#This Row],[Capacity (MW)]]*0.395*8760*10^-6</f>
        <v>0.4567464</v>
      </c>
      <c r="R10039" s="3" cm="1">
        <f t="array" ref="R10039">AVERAGE(VLOOKUP(_xlfn.TEXTSPLIT(Table1[[#This Row],[Fuel (no space after comma)]], ","), FuelList_Final_EF!$A$2:$B$65, 2, FALSE))</f>
        <v>53.06</v>
      </c>
      <c r="S10039" s="3">
        <f>Table1[[#This Row],[Generation (TWh)]]*10^9*VLOOKUP(Table1[[#This Row],[Turbine/Engine Technology]],Technology_HR!$A$2:$B$11,2,FALSE)*10^-6</f>
        <v>5028777.8640000001</v>
      </c>
      <c r="T10039" s="5">
        <f>Table1[[#This Row],[Fuel Consumption (mmBtu)]]*Table1[[#This Row],[Emission Factor (kg CO2/ mmBtu)]]*10^3</f>
        <v>266826953463.84</v>
      </c>
      <c r="U10039" s="3">
        <f>Table1[[#This Row],[Emissions (g CO2)]]/(Table1[[#This Row],[Generation (TWh)]]*10^9)</f>
        <v>584.19060000000002</v>
      </c>
    </row>
    <row r="10040" spans="1:21" x14ac:dyDescent="0.35">
      <c r="A10040" t="s">
        <v>2556</v>
      </c>
      <c r="B10040" t="s">
        <v>3239</v>
      </c>
      <c r="C10040" t="str">
        <f>SUBSTITUTE(Table1[[#This Row],[Fuel]],", ",",")</f>
        <v>fossil gas: natural gas</v>
      </c>
      <c r="D10040" t="s">
        <v>3239</v>
      </c>
      <c r="H10040" t="s">
        <v>3436</v>
      </c>
      <c r="I10040">
        <v>132</v>
      </c>
      <c r="J10040" t="s">
        <v>3446</v>
      </c>
      <c r="K10040">
        <v>2018</v>
      </c>
      <c r="L10040" t="s">
        <v>29</v>
      </c>
      <c r="M10040" t="s">
        <v>29</v>
      </c>
      <c r="N10040">
        <v>33.140506999999999</v>
      </c>
      <c r="O10040">
        <v>-117.3339</v>
      </c>
      <c r="P10040" t="s">
        <v>3613</v>
      </c>
      <c r="Q10040" s="3">
        <f>Table1[[#This Row],[Capacity (MW)]]*0.395*8760*10^-6</f>
        <v>0.4567464</v>
      </c>
      <c r="R10040" s="3" cm="1">
        <f t="array" ref="R10040">AVERAGE(VLOOKUP(_xlfn.TEXTSPLIT(Table1[[#This Row],[Fuel (no space after comma)]], ","), FuelList_Final_EF!$A$2:$B$65, 2, FALSE))</f>
        <v>53.06</v>
      </c>
      <c r="S10040" s="3">
        <f>Table1[[#This Row],[Generation (TWh)]]*10^9*VLOOKUP(Table1[[#This Row],[Turbine/Engine Technology]],Technology_HR!$A$2:$B$11,2,FALSE)*10^-6</f>
        <v>5028777.8640000001</v>
      </c>
      <c r="T10040" s="5">
        <f>Table1[[#This Row],[Fuel Consumption (mmBtu)]]*Table1[[#This Row],[Emission Factor (kg CO2/ mmBtu)]]*10^3</f>
        <v>266826953463.84</v>
      </c>
      <c r="U10040" s="3">
        <f>Table1[[#This Row],[Emissions (g CO2)]]/(Table1[[#This Row],[Generation (TWh)]]*10^9)</f>
        <v>584.19060000000002</v>
      </c>
    </row>
    <row r="10041" spans="1:21" x14ac:dyDescent="0.35">
      <c r="A10041" t="s">
        <v>2557</v>
      </c>
      <c r="B10041" t="s">
        <v>3243</v>
      </c>
      <c r="C10041" t="str">
        <f>SUBSTITUTE(Table1[[#This Row],[Fuel]],", ",",")</f>
        <v>fossil gas: natural gas,fossil liquids: fuel oil</v>
      </c>
      <c r="D10041" t="s">
        <v>3239</v>
      </c>
      <c r="E10041" t="s">
        <v>3275</v>
      </c>
      <c r="H10041" t="s">
        <v>3438</v>
      </c>
      <c r="I10041">
        <v>123</v>
      </c>
      <c r="J10041" t="s">
        <v>3446</v>
      </c>
      <c r="K10041">
        <v>1993</v>
      </c>
      <c r="L10041" t="s">
        <v>29</v>
      </c>
      <c r="M10041" t="s">
        <v>29</v>
      </c>
      <c r="N10041">
        <v>43.061320000000002</v>
      </c>
      <c r="O10041">
        <v>-76.082390000000004</v>
      </c>
      <c r="P10041" t="s">
        <v>3613</v>
      </c>
      <c r="Q10041" s="3">
        <f>Table1[[#This Row],[Capacity (MW)]]*0.395*8760*10^-6</f>
        <v>0.4256046</v>
      </c>
      <c r="R10041" s="3" cm="1">
        <f t="array" ref="R10041">AVERAGE(VLOOKUP(_xlfn.TEXTSPLIT(Table1[[#This Row],[Fuel (no space after comma)]], ","), FuelList_Final_EF!$A$2:$B$65, 2, FALSE))</f>
        <v>65.583341148886291</v>
      </c>
      <c r="S10041" s="3">
        <f>Table1[[#This Row],[Generation (TWh)]]*10^9*VLOOKUP(Table1[[#This Row],[Turbine/Engine Technology]],Technology_HR!$A$2:$B$11,2,FALSE)*10^-6</f>
        <v>3212889.1253999998</v>
      </c>
      <c r="T10041" s="5">
        <f>Table1[[#This Row],[Fuel Consumption (mmBtu)]]*Table1[[#This Row],[Emission Factor (kg CO2/ mmBtu)]]*10^3</f>
        <v>210712003584.65512</v>
      </c>
      <c r="U10041" s="3">
        <f>Table1[[#This Row],[Emissions (g CO2)]]/(Table1[[#This Row],[Generation (TWh)]]*10^9)</f>
        <v>495.08864233294264</v>
      </c>
    </row>
    <row r="10042" spans="1:21" x14ac:dyDescent="0.35">
      <c r="A10042" t="s">
        <v>2558</v>
      </c>
      <c r="B10042" t="s">
        <v>3239</v>
      </c>
      <c r="C10042" t="str">
        <f>SUBSTITUTE(Table1[[#This Row],[Fuel]],", ",",")</f>
        <v>fossil gas: natural gas</v>
      </c>
      <c r="D10042" t="s">
        <v>3239</v>
      </c>
      <c r="H10042" t="s">
        <v>3438</v>
      </c>
      <c r="I10042">
        <v>832</v>
      </c>
      <c r="J10042" t="s">
        <v>3446</v>
      </c>
      <c r="K10042">
        <v>2017</v>
      </c>
      <c r="L10042" t="s">
        <v>29</v>
      </c>
      <c r="M10042" t="s">
        <v>29</v>
      </c>
      <c r="N10042">
        <v>40.604410000000001</v>
      </c>
      <c r="O10042">
        <v>-81.059179999999998</v>
      </c>
      <c r="P10042" t="s">
        <v>3613</v>
      </c>
      <c r="Q10042" s="3">
        <f>Table1[[#This Row],[Capacity (MW)]]*0.395*8760*10^-6</f>
        <v>2.8788863999999998</v>
      </c>
      <c r="R10042" s="3" cm="1">
        <f t="array" ref="R10042">AVERAGE(VLOOKUP(_xlfn.TEXTSPLIT(Table1[[#This Row],[Fuel (no space after comma)]], ","), FuelList_Final_EF!$A$2:$B$65, 2, FALSE))</f>
        <v>53.06</v>
      </c>
      <c r="S10042" s="3">
        <f>Table1[[#This Row],[Generation (TWh)]]*10^9*VLOOKUP(Table1[[#This Row],[Turbine/Engine Technology]],Technology_HR!$A$2:$B$11,2,FALSE)*10^-6</f>
        <v>21732713.433599997</v>
      </c>
      <c r="T10042" s="5">
        <f>Table1[[#This Row],[Fuel Consumption (mmBtu)]]*Table1[[#This Row],[Emission Factor (kg CO2/ mmBtu)]]*10^3</f>
        <v>1153137774786.8159</v>
      </c>
      <c r="U10042" s="3">
        <f>Table1[[#This Row],[Emissions (g CO2)]]/(Table1[[#This Row],[Generation (TWh)]]*10^9)</f>
        <v>400.54993999999999</v>
      </c>
    </row>
    <row r="10043" spans="1:21" x14ac:dyDescent="0.35">
      <c r="A10043" t="s">
        <v>2559</v>
      </c>
      <c r="B10043" t="s">
        <v>3239</v>
      </c>
      <c r="C10043" t="str">
        <f>SUBSTITUTE(Table1[[#This Row],[Fuel]],", ",",")</f>
        <v>fossil gas: natural gas</v>
      </c>
      <c r="D10043" t="s">
        <v>3239</v>
      </c>
      <c r="H10043" t="s">
        <v>3438</v>
      </c>
      <c r="I10043">
        <v>54.88</v>
      </c>
      <c r="J10043" t="s">
        <v>3446</v>
      </c>
      <c r="K10043">
        <v>1990</v>
      </c>
      <c r="L10043" t="s">
        <v>29</v>
      </c>
      <c r="M10043" t="s">
        <v>29</v>
      </c>
      <c r="N10043">
        <v>33.875900000000001</v>
      </c>
      <c r="O10043">
        <v>-118.2491</v>
      </c>
      <c r="P10043" t="s">
        <v>3613</v>
      </c>
      <c r="Q10043" s="3">
        <f>Table1[[#This Row],[Capacity (MW)]]*0.395*8760*10^-6</f>
        <v>0.18989577600000002</v>
      </c>
      <c r="R10043" s="3" cm="1">
        <f t="array" ref="R10043">AVERAGE(VLOOKUP(_xlfn.TEXTSPLIT(Table1[[#This Row],[Fuel (no space after comma)]], ","), FuelList_Final_EF!$A$2:$B$65, 2, FALSE))</f>
        <v>53.06</v>
      </c>
      <c r="S10043" s="3">
        <f>Table1[[#This Row],[Generation (TWh)]]*10^9*VLOOKUP(Table1[[#This Row],[Turbine/Engine Technology]],Technology_HR!$A$2:$B$11,2,FALSE)*10^-6</f>
        <v>1433523.2130240002</v>
      </c>
      <c r="T10043" s="5">
        <f>Table1[[#This Row],[Fuel Consumption (mmBtu)]]*Table1[[#This Row],[Emission Factor (kg CO2/ mmBtu)]]*10^3</f>
        <v>76062741683.053452</v>
      </c>
      <c r="U10043" s="3">
        <f>Table1[[#This Row],[Emissions (g CO2)]]/(Table1[[#This Row],[Generation (TWh)]]*10^9)</f>
        <v>400.54993999999999</v>
      </c>
    </row>
    <row r="10044" spans="1:21" x14ac:dyDescent="0.35">
      <c r="A10044" t="s">
        <v>2559</v>
      </c>
      <c r="B10044" t="s">
        <v>3239</v>
      </c>
      <c r="C10044" t="str">
        <f>SUBSTITUTE(Table1[[#This Row],[Fuel]],", ",",")</f>
        <v>fossil gas: natural gas</v>
      </c>
      <c r="D10044" t="s">
        <v>3239</v>
      </c>
      <c r="H10044" t="s">
        <v>3438</v>
      </c>
      <c r="I10044">
        <v>1.1200000000000001</v>
      </c>
      <c r="J10044" t="s">
        <v>3446</v>
      </c>
      <c r="K10044">
        <v>1990</v>
      </c>
      <c r="L10044" t="s">
        <v>29</v>
      </c>
      <c r="M10044" t="s">
        <v>29</v>
      </c>
      <c r="N10044">
        <v>33.875900000000001</v>
      </c>
      <c r="O10044">
        <v>-118.2491</v>
      </c>
      <c r="P10044" t="s">
        <v>3613</v>
      </c>
      <c r="Q10044" s="3">
        <f>Table1[[#This Row],[Capacity (MW)]]*0.395*8760*10^-6</f>
        <v>3.8754240000000001E-3</v>
      </c>
      <c r="R10044" s="3" cm="1">
        <f t="array" ref="R10044">AVERAGE(VLOOKUP(_xlfn.TEXTSPLIT(Table1[[#This Row],[Fuel (no space after comma)]], ","), FuelList_Final_EF!$A$2:$B$65, 2, FALSE))</f>
        <v>53.06</v>
      </c>
      <c r="S10044" s="3">
        <f>Table1[[#This Row],[Generation (TWh)]]*10^9*VLOOKUP(Table1[[#This Row],[Turbine/Engine Technology]],Technology_HR!$A$2:$B$11,2,FALSE)*10^-6</f>
        <v>29255.575775999998</v>
      </c>
      <c r="T10044" s="5">
        <f>Table1[[#This Row],[Fuel Consumption (mmBtu)]]*Table1[[#This Row],[Emission Factor (kg CO2/ mmBtu)]]*10^3</f>
        <v>1552300850.6745601</v>
      </c>
      <c r="U10044" s="3">
        <f>Table1[[#This Row],[Emissions (g CO2)]]/(Table1[[#This Row],[Generation (TWh)]]*10^9)</f>
        <v>400.54993999999999</v>
      </c>
    </row>
    <row r="10045" spans="1:21" x14ac:dyDescent="0.35">
      <c r="A10045" t="s">
        <v>2560</v>
      </c>
      <c r="B10045" t="s">
        <v>3239</v>
      </c>
      <c r="C10045" t="str">
        <f>SUBSTITUTE(Table1[[#This Row],[Fuel]],", ",",")</f>
        <v>fossil gas: natural gas</v>
      </c>
      <c r="D10045" t="s">
        <v>3239</v>
      </c>
      <c r="H10045" t="s">
        <v>3436</v>
      </c>
      <c r="I10045">
        <v>54</v>
      </c>
      <c r="J10045" t="s">
        <v>3446</v>
      </c>
      <c r="K10045">
        <v>1995</v>
      </c>
      <c r="L10045" t="s">
        <v>29</v>
      </c>
      <c r="M10045" t="s">
        <v>29</v>
      </c>
      <c r="N10045">
        <v>38.445681</v>
      </c>
      <c r="O10045">
        <v>-121.4624</v>
      </c>
      <c r="P10045" t="s">
        <v>3613</v>
      </c>
      <c r="Q10045" s="3">
        <f>Table1[[#This Row],[Capacity (MW)]]*0.395*8760*10^-6</f>
        <v>0.18685080000000001</v>
      </c>
      <c r="R10045" s="3" cm="1">
        <f t="array" ref="R10045">AVERAGE(VLOOKUP(_xlfn.TEXTSPLIT(Table1[[#This Row],[Fuel (no space after comma)]], ","), FuelList_Final_EF!$A$2:$B$65, 2, FALSE))</f>
        <v>53.06</v>
      </c>
      <c r="S10045" s="3">
        <f>Table1[[#This Row],[Generation (TWh)]]*10^9*VLOOKUP(Table1[[#This Row],[Turbine/Engine Technology]],Technology_HR!$A$2:$B$11,2,FALSE)*10^-6</f>
        <v>2057227.308</v>
      </c>
      <c r="T10045" s="5">
        <f>Table1[[#This Row],[Fuel Consumption (mmBtu)]]*Table1[[#This Row],[Emission Factor (kg CO2/ mmBtu)]]*10^3</f>
        <v>109156480962.48001</v>
      </c>
      <c r="U10045" s="3">
        <f>Table1[[#This Row],[Emissions (g CO2)]]/(Table1[[#This Row],[Generation (TWh)]]*10^9)</f>
        <v>584.19060000000002</v>
      </c>
    </row>
    <row r="10046" spans="1:21" x14ac:dyDescent="0.35">
      <c r="A10046" t="s">
        <v>2560</v>
      </c>
      <c r="B10046" t="s">
        <v>3239</v>
      </c>
      <c r="C10046" t="str">
        <f>SUBSTITUTE(Table1[[#This Row],[Fuel]],", ",",")</f>
        <v>fossil gas: natural gas</v>
      </c>
      <c r="D10046" t="s">
        <v>3239</v>
      </c>
      <c r="H10046" t="s">
        <v>3438</v>
      </c>
      <c r="I10046">
        <v>72</v>
      </c>
      <c r="J10046" t="s">
        <v>3446</v>
      </c>
      <c r="K10046">
        <v>1995</v>
      </c>
      <c r="L10046" t="s">
        <v>29</v>
      </c>
      <c r="M10046" t="s">
        <v>29</v>
      </c>
      <c r="N10046">
        <v>38.445681</v>
      </c>
      <c r="O10046">
        <v>-121.4624</v>
      </c>
      <c r="P10046" t="s">
        <v>3613</v>
      </c>
      <c r="Q10046" s="3">
        <f>Table1[[#This Row],[Capacity (MW)]]*0.395*8760*10^-6</f>
        <v>0.24913440000000001</v>
      </c>
      <c r="R10046" s="3" cm="1">
        <f t="array" ref="R10046">AVERAGE(VLOOKUP(_xlfn.TEXTSPLIT(Table1[[#This Row],[Fuel (no space after comma)]], ","), FuelList_Final_EF!$A$2:$B$65, 2, FALSE))</f>
        <v>53.06</v>
      </c>
      <c r="S10046" s="3">
        <f>Table1[[#This Row],[Generation (TWh)]]*10^9*VLOOKUP(Table1[[#This Row],[Turbine/Engine Technology]],Technology_HR!$A$2:$B$11,2,FALSE)*10^-6</f>
        <v>1880715.5855999999</v>
      </c>
      <c r="T10046" s="5">
        <f>Table1[[#This Row],[Fuel Consumption (mmBtu)]]*Table1[[#This Row],[Emission Factor (kg CO2/ mmBtu)]]*10^3</f>
        <v>99790768971.936005</v>
      </c>
      <c r="U10046" s="3">
        <f>Table1[[#This Row],[Emissions (g CO2)]]/(Table1[[#This Row],[Generation (TWh)]]*10^9)</f>
        <v>400.54993999999999</v>
      </c>
    </row>
    <row r="10047" spans="1:21" x14ac:dyDescent="0.35">
      <c r="A10047" t="s">
        <v>2561</v>
      </c>
      <c r="B10047" t="s">
        <v>3308</v>
      </c>
      <c r="C10047" t="str">
        <f>SUBSTITUTE(Table1[[#This Row],[Fuel]],", ",",")</f>
        <v>fossil liquids: fuel oil,fossil gas: natural gas</v>
      </c>
      <c r="D10047" t="s">
        <v>3275</v>
      </c>
      <c r="E10047" t="s">
        <v>3239</v>
      </c>
      <c r="H10047" t="s">
        <v>3438</v>
      </c>
      <c r="I10047">
        <v>63</v>
      </c>
      <c r="J10047" t="s">
        <v>3446</v>
      </c>
      <c r="K10047">
        <v>1991</v>
      </c>
      <c r="L10047" t="s">
        <v>29</v>
      </c>
      <c r="M10047" t="s">
        <v>29</v>
      </c>
      <c r="N10047">
        <v>43.984200000000001</v>
      </c>
      <c r="O10047">
        <v>-75.622500000000002</v>
      </c>
      <c r="P10047" t="s">
        <v>3613</v>
      </c>
      <c r="Q10047" s="3">
        <f>Table1[[#This Row],[Capacity (MW)]]*0.395*8760*10^-6</f>
        <v>0.21799260000000001</v>
      </c>
      <c r="R10047" s="3" cm="1">
        <f t="array" ref="R10047">AVERAGE(VLOOKUP(_xlfn.TEXTSPLIT(Table1[[#This Row],[Fuel (no space after comma)]], ","), FuelList_Final_EF!$A$2:$B$65, 2, FALSE))</f>
        <v>65.583341148886291</v>
      </c>
      <c r="S10047" s="3">
        <f>Table1[[#This Row],[Generation (TWh)]]*10^9*VLOOKUP(Table1[[#This Row],[Turbine/Engine Technology]],Technology_HR!$A$2:$B$11,2,FALSE)*10^-6</f>
        <v>1645626.1373999999</v>
      </c>
      <c r="T10047" s="5">
        <f>Table1[[#This Row],[Fuel Consumption (mmBtu)]]*Table1[[#This Row],[Emission Factor (kg CO2/ mmBtu)]]*10^3</f>
        <v>107925660372.6282</v>
      </c>
      <c r="U10047" s="3">
        <f>Table1[[#This Row],[Emissions (g CO2)]]/(Table1[[#This Row],[Generation (TWh)]]*10^9)</f>
        <v>495.08864233294253</v>
      </c>
    </row>
    <row r="10048" spans="1:21" x14ac:dyDescent="0.35">
      <c r="A10048" t="s">
        <v>197</v>
      </c>
      <c r="B10048" t="s">
        <v>3239</v>
      </c>
      <c r="C10048" t="str">
        <f>SUBSTITUTE(Table1[[#This Row],[Fuel]],", ",",")</f>
        <v>fossil gas: natural gas</v>
      </c>
      <c r="D10048" t="s">
        <v>3239</v>
      </c>
      <c r="H10048" t="s">
        <v>3438</v>
      </c>
      <c r="I10048">
        <v>500</v>
      </c>
      <c r="J10048" t="s">
        <v>3446</v>
      </c>
      <c r="K10048">
        <v>2016</v>
      </c>
      <c r="L10048" t="s">
        <v>29</v>
      </c>
      <c r="M10048" t="s">
        <v>29</v>
      </c>
      <c r="N10048">
        <v>45.698611</v>
      </c>
      <c r="O10048">
        <v>-119.81310000000001</v>
      </c>
      <c r="P10048" t="s">
        <v>3613</v>
      </c>
      <c r="Q10048" s="3">
        <f>Table1[[#This Row],[Capacity (MW)]]*0.395*8760*10^-6</f>
        <v>1.7301</v>
      </c>
      <c r="R10048" s="3" cm="1">
        <f t="array" ref="R10048">AVERAGE(VLOOKUP(_xlfn.TEXTSPLIT(Table1[[#This Row],[Fuel (no space after comma)]], ","), FuelList_Final_EF!$A$2:$B$65, 2, FALSE))</f>
        <v>53.06</v>
      </c>
      <c r="S10048" s="3">
        <f>Table1[[#This Row],[Generation (TWh)]]*10^9*VLOOKUP(Table1[[#This Row],[Turbine/Engine Technology]],Technology_HR!$A$2:$B$11,2,FALSE)*10^-6</f>
        <v>13060524.899999999</v>
      </c>
      <c r="T10048" s="5">
        <f>Table1[[#This Row],[Fuel Consumption (mmBtu)]]*Table1[[#This Row],[Emission Factor (kg CO2/ mmBtu)]]*10^3</f>
        <v>692991451194</v>
      </c>
      <c r="U10048" s="3">
        <f>Table1[[#This Row],[Emissions (g CO2)]]/(Table1[[#This Row],[Generation (TWh)]]*10^9)</f>
        <v>400.54993999999999</v>
      </c>
    </row>
    <row r="10049" spans="1:21" x14ac:dyDescent="0.35">
      <c r="A10049" t="s">
        <v>2562</v>
      </c>
      <c r="B10049" t="s">
        <v>3239</v>
      </c>
      <c r="C10049" t="str">
        <f>SUBSTITUTE(Table1[[#This Row],[Fuel]],", ",",")</f>
        <v>fossil gas: natural gas</v>
      </c>
      <c r="D10049" t="s">
        <v>3239</v>
      </c>
      <c r="H10049" t="s">
        <v>3438</v>
      </c>
      <c r="I10049">
        <v>555</v>
      </c>
      <c r="J10049" t="s">
        <v>3446</v>
      </c>
      <c r="K10049">
        <v>2003</v>
      </c>
      <c r="L10049" t="s">
        <v>29</v>
      </c>
      <c r="M10049" t="s">
        <v>29</v>
      </c>
      <c r="N10049">
        <v>30.229399999999998</v>
      </c>
      <c r="O10049">
        <v>-91.064999999999998</v>
      </c>
      <c r="P10049" t="s">
        <v>3613</v>
      </c>
      <c r="Q10049" s="3">
        <f>Table1[[#This Row],[Capacity (MW)]]*0.395*8760*10^-6</f>
        <v>1.9204110000000001</v>
      </c>
      <c r="R10049" s="3" cm="1">
        <f t="array" ref="R10049">AVERAGE(VLOOKUP(_xlfn.TEXTSPLIT(Table1[[#This Row],[Fuel (no space after comma)]], ","), FuelList_Final_EF!$A$2:$B$65, 2, FALSE))</f>
        <v>53.06</v>
      </c>
      <c r="S10049" s="3">
        <f>Table1[[#This Row],[Generation (TWh)]]*10^9*VLOOKUP(Table1[[#This Row],[Turbine/Engine Technology]],Technology_HR!$A$2:$B$11,2,FALSE)*10^-6</f>
        <v>14497182.638999999</v>
      </c>
      <c r="T10049" s="5">
        <f>Table1[[#This Row],[Fuel Consumption (mmBtu)]]*Table1[[#This Row],[Emission Factor (kg CO2/ mmBtu)]]*10^3</f>
        <v>769220510825.33997</v>
      </c>
      <c r="U10049" s="3">
        <f>Table1[[#This Row],[Emissions (g CO2)]]/(Table1[[#This Row],[Generation (TWh)]]*10^9)</f>
        <v>400.54993999999999</v>
      </c>
    </row>
    <row r="10050" spans="1:21" x14ac:dyDescent="0.35">
      <c r="A10050" t="s">
        <v>2563</v>
      </c>
      <c r="B10050" t="s">
        <v>3243</v>
      </c>
      <c r="C10050" t="str">
        <f>SUBSTITUTE(Table1[[#This Row],[Fuel]],", ",",")</f>
        <v>fossil gas: natural gas,fossil liquids: fuel oil</v>
      </c>
      <c r="D10050" t="s">
        <v>3239</v>
      </c>
      <c r="E10050" t="s">
        <v>3275</v>
      </c>
      <c r="H10050" t="s">
        <v>3436</v>
      </c>
      <c r="I10050">
        <v>50</v>
      </c>
      <c r="J10050" t="s">
        <v>3446</v>
      </c>
      <c r="K10050">
        <v>2002</v>
      </c>
      <c r="L10050" t="s">
        <v>29</v>
      </c>
      <c r="M10050" t="s">
        <v>29</v>
      </c>
      <c r="N10050">
        <v>44.032200000000003</v>
      </c>
      <c r="O10050">
        <v>-92.490799999999993</v>
      </c>
      <c r="P10050" t="s">
        <v>3613</v>
      </c>
      <c r="Q10050" s="3">
        <f>Table1[[#This Row],[Capacity (MW)]]*0.395*8760*10^-6</f>
        <v>0.17301</v>
      </c>
      <c r="R10050" s="3" cm="1">
        <f t="array" ref="R10050">AVERAGE(VLOOKUP(_xlfn.TEXTSPLIT(Table1[[#This Row],[Fuel (no space after comma)]], ","), FuelList_Final_EF!$A$2:$B$65, 2, FALSE))</f>
        <v>65.583341148886291</v>
      </c>
      <c r="S10050" s="3">
        <f>Table1[[#This Row],[Generation (TWh)]]*10^9*VLOOKUP(Table1[[#This Row],[Turbine/Engine Technology]],Technology_HR!$A$2:$B$11,2,FALSE)*10^-6</f>
        <v>1904840.0999999999</v>
      </c>
      <c r="T10050" s="5">
        <f>Table1[[#This Row],[Fuel Consumption (mmBtu)]]*Table1[[#This Row],[Emission Factor (kg CO2/ mmBtu)]]*10^3</f>
        <v>124925778112.37868</v>
      </c>
      <c r="U10050" s="3">
        <f>Table1[[#This Row],[Emissions (g CO2)]]/(Table1[[#This Row],[Generation (TWh)]]*10^9)</f>
        <v>722.07258604923811</v>
      </c>
    </row>
    <row r="10051" spans="1:21" x14ac:dyDescent="0.35">
      <c r="A10051" t="s">
        <v>2564</v>
      </c>
      <c r="B10051" t="s">
        <v>3239</v>
      </c>
      <c r="C10051" t="str">
        <f>SUBSTITUTE(Table1[[#This Row],[Fuel]],", ",",")</f>
        <v>fossil gas: natural gas</v>
      </c>
      <c r="D10051" t="s">
        <v>3239</v>
      </c>
      <c r="H10051" t="s">
        <v>3436</v>
      </c>
      <c r="I10051">
        <v>173</v>
      </c>
      <c r="J10051" t="s">
        <v>3446</v>
      </c>
      <c r="K10051">
        <v>2003</v>
      </c>
      <c r="L10051" t="s">
        <v>29</v>
      </c>
      <c r="M10051" t="s">
        <v>29</v>
      </c>
      <c r="N10051">
        <v>40.947913</v>
      </c>
      <c r="O10051">
        <v>-95.964029999999994</v>
      </c>
      <c r="P10051" t="s">
        <v>3613</v>
      </c>
      <c r="Q10051" s="3">
        <f>Table1[[#This Row],[Capacity (MW)]]*0.395*8760*10^-6</f>
        <v>0.59861460000000011</v>
      </c>
      <c r="R10051" s="3" cm="1">
        <f t="array" ref="R10051">AVERAGE(VLOOKUP(_xlfn.TEXTSPLIT(Table1[[#This Row],[Fuel (no space after comma)]], ","), FuelList_Final_EF!$A$2:$B$65, 2, FALSE))</f>
        <v>53.06</v>
      </c>
      <c r="S10051" s="3">
        <f>Table1[[#This Row],[Generation (TWh)]]*10^9*VLOOKUP(Table1[[#This Row],[Turbine/Engine Technology]],Technology_HR!$A$2:$B$11,2,FALSE)*10^-6</f>
        <v>6590746.7460000003</v>
      </c>
      <c r="T10051" s="5">
        <f>Table1[[#This Row],[Fuel Consumption (mmBtu)]]*Table1[[#This Row],[Emission Factor (kg CO2/ mmBtu)]]*10^3</f>
        <v>349705022342.76001</v>
      </c>
      <c r="U10051" s="3">
        <f>Table1[[#This Row],[Emissions (g CO2)]]/(Table1[[#This Row],[Generation (TWh)]]*10^9)</f>
        <v>584.1905999999999</v>
      </c>
    </row>
    <row r="10052" spans="1:21" x14ac:dyDescent="0.35">
      <c r="A10052" t="s">
        <v>2564</v>
      </c>
      <c r="B10052" t="s">
        <v>3239</v>
      </c>
      <c r="C10052" t="str">
        <f>SUBSTITUTE(Table1[[#This Row],[Fuel]],", ",",")</f>
        <v>fossil gas: natural gas</v>
      </c>
      <c r="D10052" t="s">
        <v>3239</v>
      </c>
      <c r="H10052" t="s">
        <v>3436</v>
      </c>
      <c r="I10052">
        <v>173</v>
      </c>
      <c r="J10052" t="s">
        <v>3446</v>
      </c>
      <c r="K10052">
        <v>2003</v>
      </c>
      <c r="L10052" t="s">
        <v>29</v>
      </c>
      <c r="M10052" t="s">
        <v>29</v>
      </c>
      <c r="N10052">
        <v>40.947913</v>
      </c>
      <c r="O10052">
        <v>-95.964029999999994</v>
      </c>
      <c r="P10052" t="s">
        <v>3613</v>
      </c>
      <c r="Q10052" s="3">
        <f>Table1[[#This Row],[Capacity (MW)]]*0.395*8760*10^-6</f>
        <v>0.59861460000000011</v>
      </c>
      <c r="R10052" s="3" cm="1">
        <f t="array" ref="R10052">AVERAGE(VLOOKUP(_xlfn.TEXTSPLIT(Table1[[#This Row],[Fuel (no space after comma)]], ","), FuelList_Final_EF!$A$2:$B$65, 2, FALSE))</f>
        <v>53.06</v>
      </c>
      <c r="S10052" s="3">
        <f>Table1[[#This Row],[Generation (TWh)]]*10^9*VLOOKUP(Table1[[#This Row],[Turbine/Engine Technology]],Technology_HR!$A$2:$B$11,2,FALSE)*10^-6</f>
        <v>6590746.7460000003</v>
      </c>
      <c r="T10052" s="5">
        <f>Table1[[#This Row],[Fuel Consumption (mmBtu)]]*Table1[[#This Row],[Emission Factor (kg CO2/ mmBtu)]]*10^3</f>
        <v>349705022342.76001</v>
      </c>
      <c r="U10052" s="3">
        <f>Table1[[#This Row],[Emissions (g CO2)]]/(Table1[[#This Row],[Generation (TWh)]]*10^9)</f>
        <v>584.1905999999999</v>
      </c>
    </row>
    <row r="10053" spans="1:21" x14ac:dyDescent="0.35">
      <c r="A10053" t="s">
        <v>2564</v>
      </c>
      <c r="B10053" t="s">
        <v>3243</v>
      </c>
      <c r="C10053" t="str">
        <f>SUBSTITUTE(Table1[[#This Row],[Fuel]],", ",",")</f>
        <v>fossil gas: natural gas,fossil liquids: fuel oil</v>
      </c>
      <c r="D10053" t="s">
        <v>3239</v>
      </c>
      <c r="E10053" t="s">
        <v>3275</v>
      </c>
      <c r="H10053" t="s">
        <v>3436</v>
      </c>
      <c r="I10053">
        <v>225</v>
      </c>
      <c r="J10053" t="s">
        <v>3450</v>
      </c>
      <c r="K10053">
        <v>2030</v>
      </c>
      <c r="L10053" t="s">
        <v>29</v>
      </c>
      <c r="M10053" t="s">
        <v>29</v>
      </c>
      <c r="N10053">
        <v>40.947913</v>
      </c>
      <c r="O10053">
        <v>-95.964029999999994</v>
      </c>
      <c r="P10053" t="s">
        <v>3613</v>
      </c>
      <c r="Q10053" s="3">
        <f>Table1[[#This Row],[Capacity (MW)]]*0.395*8760*10^-6</f>
        <v>0.77854499999999993</v>
      </c>
      <c r="R10053" s="3" cm="1">
        <f t="array" ref="R10053">AVERAGE(VLOOKUP(_xlfn.TEXTSPLIT(Table1[[#This Row],[Fuel (no space after comma)]], ","), FuelList_Final_EF!$A$2:$B$65, 2, FALSE))</f>
        <v>65.583341148886291</v>
      </c>
      <c r="S10053" s="3">
        <f>Table1[[#This Row],[Generation (TWh)]]*10^9*VLOOKUP(Table1[[#This Row],[Turbine/Engine Technology]],Technology_HR!$A$2:$B$11,2,FALSE)*10^-6</f>
        <v>8571780.4499999993</v>
      </c>
      <c r="T10053" s="5">
        <f>Table1[[#This Row],[Fuel Consumption (mmBtu)]]*Table1[[#This Row],[Emission Factor (kg CO2/ mmBtu)]]*10^3</f>
        <v>562166001505.7041</v>
      </c>
      <c r="U10053" s="3">
        <f>Table1[[#This Row],[Emissions (g CO2)]]/(Table1[[#This Row],[Generation (TWh)]]*10^9)</f>
        <v>722.07258604923823</v>
      </c>
    </row>
    <row r="10054" spans="1:21" x14ac:dyDescent="0.35">
      <c r="A10054" t="s">
        <v>2564</v>
      </c>
      <c r="B10054" t="s">
        <v>3243</v>
      </c>
      <c r="C10054" t="str">
        <f>SUBSTITUTE(Table1[[#This Row],[Fuel]],", ",",")</f>
        <v>fossil gas: natural gas,fossil liquids: fuel oil</v>
      </c>
      <c r="D10054" t="s">
        <v>3239</v>
      </c>
      <c r="E10054" t="s">
        <v>3275</v>
      </c>
      <c r="H10054" t="s">
        <v>3436</v>
      </c>
      <c r="I10054">
        <v>225</v>
      </c>
      <c r="J10054" t="s">
        <v>3450</v>
      </c>
      <c r="K10054">
        <v>2030</v>
      </c>
      <c r="L10054" t="s">
        <v>29</v>
      </c>
      <c r="M10054" t="s">
        <v>29</v>
      </c>
      <c r="N10054">
        <v>40.947913</v>
      </c>
      <c r="O10054">
        <v>-95.964029999999994</v>
      </c>
      <c r="P10054" t="s">
        <v>3613</v>
      </c>
      <c r="Q10054" s="3">
        <f>Table1[[#This Row],[Capacity (MW)]]*0.395*8760*10^-6</f>
        <v>0.77854499999999993</v>
      </c>
      <c r="R10054" s="3" cm="1">
        <f t="array" ref="R10054">AVERAGE(VLOOKUP(_xlfn.TEXTSPLIT(Table1[[#This Row],[Fuel (no space after comma)]], ","), FuelList_Final_EF!$A$2:$B$65, 2, FALSE))</f>
        <v>65.583341148886291</v>
      </c>
      <c r="S10054" s="3">
        <f>Table1[[#This Row],[Generation (TWh)]]*10^9*VLOOKUP(Table1[[#This Row],[Turbine/Engine Technology]],Technology_HR!$A$2:$B$11,2,FALSE)*10^-6</f>
        <v>8571780.4499999993</v>
      </c>
      <c r="T10054" s="5">
        <f>Table1[[#This Row],[Fuel Consumption (mmBtu)]]*Table1[[#This Row],[Emission Factor (kg CO2/ mmBtu)]]*10^3</f>
        <v>562166001505.7041</v>
      </c>
      <c r="U10054" s="3">
        <f>Table1[[#This Row],[Emissions (g CO2)]]/(Table1[[#This Row],[Generation (TWh)]]*10^9)</f>
        <v>722.07258604923823</v>
      </c>
    </row>
    <row r="10055" spans="1:21" x14ac:dyDescent="0.35">
      <c r="A10055" t="s">
        <v>2564</v>
      </c>
      <c r="B10055" t="s">
        <v>3243</v>
      </c>
      <c r="C10055" t="str">
        <f>SUBSTITUTE(Table1[[#This Row],[Fuel]],", ",",")</f>
        <v>fossil gas: natural gas,fossil liquids: fuel oil</v>
      </c>
      <c r="D10055" t="s">
        <v>3239</v>
      </c>
      <c r="E10055" t="s">
        <v>3275</v>
      </c>
      <c r="H10055" t="s">
        <v>3436</v>
      </c>
      <c r="I10055">
        <v>225</v>
      </c>
      <c r="J10055" t="s">
        <v>3450</v>
      </c>
      <c r="K10055">
        <v>2030</v>
      </c>
      <c r="L10055" t="s">
        <v>29</v>
      </c>
      <c r="M10055" t="s">
        <v>29</v>
      </c>
      <c r="N10055">
        <v>40.947913</v>
      </c>
      <c r="O10055">
        <v>-95.964029999999994</v>
      </c>
      <c r="P10055" t="s">
        <v>3613</v>
      </c>
      <c r="Q10055" s="3">
        <f>Table1[[#This Row],[Capacity (MW)]]*0.395*8760*10^-6</f>
        <v>0.77854499999999993</v>
      </c>
      <c r="R10055" s="3" cm="1">
        <f t="array" ref="R10055">AVERAGE(VLOOKUP(_xlfn.TEXTSPLIT(Table1[[#This Row],[Fuel (no space after comma)]], ","), FuelList_Final_EF!$A$2:$B$65, 2, FALSE))</f>
        <v>65.583341148886291</v>
      </c>
      <c r="S10055" s="3">
        <f>Table1[[#This Row],[Generation (TWh)]]*10^9*VLOOKUP(Table1[[#This Row],[Turbine/Engine Technology]],Technology_HR!$A$2:$B$11,2,FALSE)*10^-6</f>
        <v>8571780.4499999993</v>
      </c>
      <c r="T10055" s="5">
        <f>Table1[[#This Row],[Fuel Consumption (mmBtu)]]*Table1[[#This Row],[Emission Factor (kg CO2/ mmBtu)]]*10^3</f>
        <v>562166001505.7041</v>
      </c>
      <c r="U10055" s="3">
        <f>Table1[[#This Row],[Emissions (g CO2)]]/(Table1[[#This Row],[Generation (TWh)]]*10^9)</f>
        <v>722.07258604923823</v>
      </c>
    </row>
    <row r="10056" spans="1:21" x14ac:dyDescent="0.35">
      <c r="A10056" t="s">
        <v>2468</v>
      </c>
      <c r="B10056" t="s">
        <v>3243</v>
      </c>
      <c r="C10056" t="str">
        <f>SUBSTITUTE(Table1[[#This Row],[Fuel]],", ",",")</f>
        <v>fossil gas: natural gas,fossil liquids: fuel oil</v>
      </c>
      <c r="D10056" t="s">
        <v>3239</v>
      </c>
      <c r="E10056" t="s">
        <v>3275</v>
      </c>
      <c r="H10056" t="s">
        <v>3436</v>
      </c>
      <c r="I10056">
        <v>200</v>
      </c>
      <c r="J10056" t="s">
        <v>3447</v>
      </c>
      <c r="K10056">
        <v>2027</v>
      </c>
      <c r="L10056" t="s">
        <v>29</v>
      </c>
      <c r="M10056" t="s">
        <v>29</v>
      </c>
      <c r="N10056">
        <v>38.405057999999997</v>
      </c>
      <c r="O10056">
        <v>-90.343080999999998</v>
      </c>
      <c r="P10056" t="s">
        <v>3613</v>
      </c>
      <c r="Q10056" s="3">
        <f>Table1[[#This Row],[Capacity (MW)]]*0.395*8760*10^-6</f>
        <v>0.69203999999999999</v>
      </c>
      <c r="R10056" s="3" cm="1">
        <f t="array" ref="R10056">AVERAGE(VLOOKUP(_xlfn.TEXTSPLIT(Table1[[#This Row],[Fuel (no space after comma)]], ","), FuelList_Final_EF!$A$2:$B$65, 2, FALSE))</f>
        <v>65.583341148886291</v>
      </c>
      <c r="S10056" s="3">
        <f>Table1[[#This Row],[Generation (TWh)]]*10^9*VLOOKUP(Table1[[#This Row],[Turbine/Engine Technology]],Technology_HR!$A$2:$B$11,2,FALSE)*10^-6</f>
        <v>7619360.3999999994</v>
      </c>
      <c r="T10056" s="5">
        <f>Table1[[#This Row],[Fuel Consumption (mmBtu)]]*Table1[[#This Row],[Emission Factor (kg CO2/ mmBtu)]]*10^3</f>
        <v>499703112449.51471</v>
      </c>
      <c r="U10056" s="3">
        <f>Table1[[#This Row],[Emissions (g CO2)]]/(Table1[[#This Row],[Generation (TWh)]]*10^9)</f>
        <v>722.07258604923811</v>
      </c>
    </row>
    <row r="10057" spans="1:21" x14ac:dyDescent="0.35">
      <c r="A10057" t="s">
        <v>2468</v>
      </c>
      <c r="B10057" t="s">
        <v>3243</v>
      </c>
      <c r="C10057" t="str">
        <f>SUBSTITUTE(Table1[[#This Row],[Fuel]],", ",",")</f>
        <v>fossil gas: natural gas,fossil liquids: fuel oil</v>
      </c>
      <c r="D10057" t="s">
        <v>3239</v>
      </c>
      <c r="E10057" t="s">
        <v>3275</v>
      </c>
      <c r="H10057" t="s">
        <v>3436</v>
      </c>
      <c r="I10057">
        <v>200</v>
      </c>
      <c r="J10057" t="s">
        <v>3447</v>
      </c>
      <c r="K10057">
        <v>2027</v>
      </c>
      <c r="L10057" t="s">
        <v>29</v>
      </c>
      <c r="M10057" t="s">
        <v>29</v>
      </c>
      <c r="N10057">
        <v>38.405057999999997</v>
      </c>
      <c r="O10057">
        <v>-90.343080999999998</v>
      </c>
      <c r="P10057" t="s">
        <v>3613</v>
      </c>
      <c r="Q10057" s="3">
        <f>Table1[[#This Row],[Capacity (MW)]]*0.395*8760*10^-6</f>
        <v>0.69203999999999999</v>
      </c>
      <c r="R10057" s="3" cm="1">
        <f t="array" ref="R10057">AVERAGE(VLOOKUP(_xlfn.TEXTSPLIT(Table1[[#This Row],[Fuel (no space after comma)]], ","), FuelList_Final_EF!$A$2:$B$65, 2, FALSE))</f>
        <v>65.583341148886291</v>
      </c>
      <c r="S10057" s="3">
        <f>Table1[[#This Row],[Generation (TWh)]]*10^9*VLOOKUP(Table1[[#This Row],[Turbine/Engine Technology]],Technology_HR!$A$2:$B$11,2,FALSE)*10^-6</f>
        <v>7619360.3999999994</v>
      </c>
      <c r="T10057" s="5">
        <f>Table1[[#This Row],[Fuel Consumption (mmBtu)]]*Table1[[#This Row],[Emission Factor (kg CO2/ mmBtu)]]*10^3</f>
        <v>499703112449.51471</v>
      </c>
      <c r="U10057" s="3">
        <f>Table1[[#This Row],[Emissions (g CO2)]]/(Table1[[#This Row],[Generation (TWh)]]*10^9)</f>
        <v>722.07258604923811</v>
      </c>
    </row>
    <row r="10058" spans="1:21" x14ac:dyDescent="0.35">
      <c r="A10058" t="s">
        <v>2468</v>
      </c>
      <c r="B10058" t="s">
        <v>3243</v>
      </c>
      <c r="C10058" t="str">
        <f>SUBSTITUTE(Table1[[#This Row],[Fuel]],", ",",")</f>
        <v>fossil gas: natural gas,fossil liquids: fuel oil</v>
      </c>
      <c r="D10058" t="s">
        <v>3239</v>
      </c>
      <c r="E10058" t="s">
        <v>3275</v>
      </c>
      <c r="H10058" t="s">
        <v>3436</v>
      </c>
      <c r="I10058">
        <v>200</v>
      </c>
      <c r="J10058" t="s">
        <v>3447</v>
      </c>
      <c r="K10058">
        <v>2027</v>
      </c>
      <c r="L10058" t="s">
        <v>29</v>
      </c>
      <c r="M10058" t="s">
        <v>29</v>
      </c>
      <c r="N10058">
        <v>38.405057999999997</v>
      </c>
      <c r="O10058">
        <v>-90.343080999999998</v>
      </c>
      <c r="P10058" t="s">
        <v>3613</v>
      </c>
      <c r="Q10058" s="3">
        <f>Table1[[#This Row],[Capacity (MW)]]*0.395*8760*10^-6</f>
        <v>0.69203999999999999</v>
      </c>
      <c r="R10058" s="3" cm="1">
        <f t="array" ref="R10058">AVERAGE(VLOOKUP(_xlfn.TEXTSPLIT(Table1[[#This Row],[Fuel (no space after comma)]], ","), FuelList_Final_EF!$A$2:$B$65, 2, FALSE))</f>
        <v>65.583341148886291</v>
      </c>
      <c r="S10058" s="3">
        <f>Table1[[#This Row],[Generation (TWh)]]*10^9*VLOOKUP(Table1[[#This Row],[Turbine/Engine Technology]],Technology_HR!$A$2:$B$11,2,FALSE)*10^-6</f>
        <v>7619360.3999999994</v>
      </c>
      <c r="T10058" s="5">
        <f>Table1[[#This Row],[Fuel Consumption (mmBtu)]]*Table1[[#This Row],[Emission Factor (kg CO2/ mmBtu)]]*10^3</f>
        <v>499703112449.51471</v>
      </c>
      <c r="U10058" s="3">
        <f>Table1[[#This Row],[Emissions (g CO2)]]/(Table1[[#This Row],[Generation (TWh)]]*10^9)</f>
        <v>722.07258604923811</v>
      </c>
    </row>
    <row r="10059" spans="1:21" x14ac:dyDescent="0.35">
      <c r="A10059" t="s">
        <v>2468</v>
      </c>
      <c r="B10059" t="s">
        <v>3243</v>
      </c>
      <c r="C10059" t="str">
        <f>SUBSTITUTE(Table1[[#This Row],[Fuel]],", ",",")</f>
        <v>fossil gas: natural gas,fossil liquids: fuel oil</v>
      </c>
      <c r="D10059" t="s">
        <v>3239</v>
      </c>
      <c r="E10059" t="s">
        <v>3275</v>
      </c>
      <c r="H10059" t="s">
        <v>3436</v>
      </c>
      <c r="I10059">
        <v>200</v>
      </c>
      <c r="J10059" t="s">
        <v>3447</v>
      </c>
      <c r="K10059">
        <v>2027</v>
      </c>
      <c r="L10059" t="s">
        <v>29</v>
      </c>
      <c r="M10059" t="s">
        <v>29</v>
      </c>
      <c r="N10059">
        <v>38.405057999999997</v>
      </c>
      <c r="O10059">
        <v>-90.343080999999998</v>
      </c>
      <c r="P10059" t="s">
        <v>3613</v>
      </c>
      <c r="Q10059" s="3">
        <f>Table1[[#This Row],[Capacity (MW)]]*0.395*8760*10^-6</f>
        <v>0.69203999999999999</v>
      </c>
      <c r="R10059" s="3" cm="1">
        <f t="array" ref="R10059">AVERAGE(VLOOKUP(_xlfn.TEXTSPLIT(Table1[[#This Row],[Fuel (no space after comma)]], ","), FuelList_Final_EF!$A$2:$B$65, 2, FALSE))</f>
        <v>65.583341148886291</v>
      </c>
      <c r="S10059" s="3">
        <f>Table1[[#This Row],[Generation (TWh)]]*10^9*VLOOKUP(Table1[[#This Row],[Turbine/Engine Technology]],Technology_HR!$A$2:$B$11,2,FALSE)*10^-6</f>
        <v>7619360.3999999994</v>
      </c>
      <c r="T10059" s="5">
        <f>Table1[[#This Row],[Fuel Consumption (mmBtu)]]*Table1[[#This Row],[Emission Factor (kg CO2/ mmBtu)]]*10^3</f>
        <v>499703112449.51471</v>
      </c>
      <c r="U10059" s="3">
        <f>Table1[[#This Row],[Emissions (g CO2)]]/(Table1[[#This Row],[Generation (TWh)]]*10^9)</f>
        <v>722.07258604923811</v>
      </c>
    </row>
    <row r="10060" spans="1:21" x14ac:dyDescent="0.35">
      <c r="A10060" t="s">
        <v>2565</v>
      </c>
      <c r="B10060" t="s">
        <v>3239</v>
      </c>
      <c r="C10060" t="str">
        <f>SUBSTITUTE(Table1[[#This Row],[Fuel]],", ",",")</f>
        <v>fossil gas: natural gas</v>
      </c>
      <c r="D10060" t="s">
        <v>3239</v>
      </c>
      <c r="H10060" t="s">
        <v>3438</v>
      </c>
      <c r="I10060">
        <v>36</v>
      </c>
      <c r="J10060" t="s">
        <v>3446</v>
      </c>
      <c r="K10060">
        <v>1992</v>
      </c>
      <c r="L10060" t="s">
        <v>29</v>
      </c>
      <c r="M10060" t="s">
        <v>29</v>
      </c>
      <c r="N10060">
        <v>42.537500000000001</v>
      </c>
      <c r="O10060">
        <v>-73.743300000000005</v>
      </c>
      <c r="P10060" t="s">
        <v>3613</v>
      </c>
      <c r="Q10060" s="3">
        <f>Table1[[#This Row],[Capacity (MW)]]*0.395*8760*10^-6</f>
        <v>0.1245672</v>
      </c>
      <c r="R10060" s="3" cm="1">
        <f t="array" ref="R10060">AVERAGE(VLOOKUP(_xlfn.TEXTSPLIT(Table1[[#This Row],[Fuel (no space after comma)]], ","), FuelList_Final_EF!$A$2:$B$65, 2, FALSE))</f>
        <v>53.06</v>
      </c>
      <c r="S10060" s="3">
        <f>Table1[[#This Row],[Generation (TWh)]]*10^9*VLOOKUP(Table1[[#This Row],[Turbine/Engine Technology]],Technology_HR!$A$2:$B$11,2,FALSE)*10^-6</f>
        <v>940357.79279999994</v>
      </c>
      <c r="T10060" s="5">
        <f>Table1[[#This Row],[Fuel Consumption (mmBtu)]]*Table1[[#This Row],[Emission Factor (kg CO2/ mmBtu)]]*10^3</f>
        <v>49895384485.968002</v>
      </c>
      <c r="U10060" s="3">
        <f>Table1[[#This Row],[Emissions (g CO2)]]/(Table1[[#This Row],[Generation (TWh)]]*10^9)</f>
        <v>400.54993999999999</v>
      </c>
    </row>
    <row r="10061" spans="1:21" x14ac:dyDescent="0.35">
      <c r="A10061" t="s">
        <v>2566</v>
      </c>
      <c r="B10061" t="s">
        <v>3239</v>
      </c>
      <c r="C10061" t="str">
        <f>SUBSTITUTE(Table1[[#This Row],[Fuel]],", ",",")</f>
        <v>fossil gas: natural gas</v>
      </c>
      <c r="D10061" t="s">
        <v>3239</v>
      </c>
      <c r="H10061" t="s">
        <v>3438</v>
      </c>
      <c r="I10061">
        <v>36</v>
      </c>
      <c r="J10061" t="s">
        <v>3446</v>
      </c>
      <c r="K10061">
        <v>1992</v>
      </c>
      <c r="L10061" t="s">
        <v>29</v>
      </c>
      <c r="M10061" t="s">
        <v>29</v>
      </c>
      <c r="N10061">
        <v>42.537500000000001</v>
      </c>
      <c r="O10061">
        <v>-73.743300000000005</v>
      </c>
      <c r="P10061" t="s">
        <v>3613</v>
      </c>
      <c r="Q10061" s="3">
        <f>Table1[[#This Row],[Capacity (MW)]]*0.395*8760*10^-6</f>
        <v>0.1245672</v>
      </c>
      <c r="R10061" s="3" cm="1">
        <f t="array" ref="R10061">AVERAGE(VLOOKUP(_xlfn.TEXTSPLIT(Table1[[#This Row],[Fuel (no space after comma)]], ","), FuelList_Final_EF!$A$2:$B$65, 2, FALSE))</f>
        <v>53.06</v>
      </c>
      <c r="S10061" s="3">
        <f>Table1[[#This Row],[Generation (TWh)]]*10^9*VLOOKUP(Table1[[#This Row],[Turbine/Engine Technology]],Technology_HR!$A$2:$B$11,2,FALSE)*10^-6</f>
        <v>940357.79279999994</v>
      </c>
      <c r="T10061" s="5">
        <f>Table1[[#This Row],[Fuel Consumption (mmBtu)]]*Table1[[#This Row],[Emission Factor (kg CO2/ mmBtu)]]*10^3</f>
        <v>49895384485.968002</v>
      </c>
      <c r="U10061" s="3">
        <f>Table1[[#This Row],[Emissions (g CO2)]]/(Table1[[#This Row],[Generation (TWh)]]*10^9)</f>
        <v>400.54993999999999</v>
      </c>
    </row>
    <row r="10062" spans="1:21" x14ac:dyDescent="0.35">
      <c r="A10062" t="s">
        <v>2567</v>
      </c>
      <c r="B10062" t="s">
        <v>3308</v>
      </c>
      <c r="C10062" t="str">
        <f>SUBSTITUTE(Table1[[#This Row],[Fuel]],", ",",")</f>
        <v>fossil liquids: fuel oil,fossil gas: natural gas</v>
      </c>
      <c r="D10062" t="s">
        <v>3275</v>
      </c>
      <c r="E10062" t="s">
        <v>3239</v>
      </c>
      <c r="H10062" t="s">
        <v>3436</v>
      </c>
      <c r="I10062">
        <v>113</v>
      </c>
      <c r="J10062" t="s">
        <v>3446</v>
      </c>
      <c r="K10062">
        <v>1993</v>
      </c>
      <c r="L10062" t="s">
        <v>29</v>
      </c>
      <c r="M10062" t="s">
        <v>29</v>
      </c>
      <c r="N10062">
        <v>39.923307999999999</v>
      </c>
      <c r="O10062">
        <v>-87.427380999999997</v>
      </c>
      <c r="P10062" t="s">
        <v>3613</v>
      </c>
      <c r="Q10062" s="3">
        <f>Table1[[#This Row],[Capacity (MW)]]*0.395*8760*10^-6</f>
        <v>0.39100260000000003</v>
      </c>
      <c r="R10062" s="3" cm="1">
        <f t="array" ref="R10062">AVERAGE(VLOOKUP(_xlfn.TEXTSPLIT(Table1[[#This Row],[Fuel (no space after comma)]], ","), FuelList_Final_EF!$A$2:$B$65, 2, FALSE))</f>
        <v>65.583341148886291</v>
      </c>
      <c r="S10062" s="3">
        <f>Table1[[#This Row],[Generation (TWh)]]*10^9*VLOOKUP(Table1[[#This Row],[Turbine/Engine Technology]],Technology_HR!$A$2:$B$11,2,FALSE)*10^-6</f>
        <v>4304938.6260000002</v>
      </c>
      <c r="T10062" s="5">
        <f>Table1[[#This Row],[Fuel Consumption (mmBtu)]]*Table1[[#This Row],[Emission Factor (kg CO2/ mmBtu)]]*10^3</f>
        <v>282332258533.97583</v>
      </c>
      <c r="U10062" s="3">
        <f>Table1[[#This Row],[Emissions (g CO2)]]/(Table1[[#This Row],[Generation (TWh)]]*10^9)</f>
        <v>722.072586049238</v>
      </c>
    </row>
    <row r="10063" spans="1:21" x14ac:dyDescent="0.35">
      <c r="A10063" t="s">
        <v>2568</v>
      </c>
      <c r="B10063" t="s">
        <v>3239</v>
      </c>
      <c r="C10063" t="str">
        <f>SUBSTITUTE(Table1[[#This Row],[Fuel]],", ",",")</f>
        <v>fossil gas: natural gas</v>
      </c>
      <c r="D10063" t="s">
        <v>3239</v>
      </c>
      <c r="H10063" t="s">
        <v>3437</v>
      </c>
      <c r="I10063">
        <v>490</v>
      </c>
      <c r="J10063" t="s">
        <v>3450</v>
      </c>
      <c r="K10063">
        <v>2028</v>
      </c>
      <c r="L10063" t="s">
        <v>29</v>
      </c>
      <c r="M10063" t="s">
        <v>29</v>
      </c>
      <c r="N10063">
        <v>32.840000000000003</v>
      </c>
      <c r="O10063">
        <v>-111.89</v>
      </c>
      <c r="P10063" t="s">
        <v>3613</v>
      </c>
      <c r="Q10063" s="3">
        <f>Table1[[#This Row],[Capacity (MW)]]*0.395*8760*10^-6</f>
        <v>1.6954979999999999</v>
      </c>
      <c r="R10063" s="3" cm="1">
        <f t="array" ref="R10063">AVERAGE(VLOOKUP(_xlfn.TEXTSPLIT(Table1[[#This Row],[Fuel (no space after comma)]], ","), FuelList_Final_EF!$A$2:$B$65, 2, FALSE))</f>
        <v>53.06</v>
      </c>
      <c r="S10063" s="3">
        <f>Table1[[#This Row],[Generation (TWh)]]*10^9*VLOOKUP(Table1[[#This Row],[Turbine/Engine Technology]],Technology_HR!$A$2:$B$11,2,FALSE)*10^-6</f>
        <v>15089932.199999999</v>
      </c>
      <c r="T10063" s="5">
        <f>Table1[[#This Row],[Fuel Consumption (mmBtu)]]*Table1[[#This Row],[Emission Factor (kg CO2/ mmBtu)]]*10^3</f>
        <v>800671802532</v>
      </c>
      <c r="U10063" s="3">
        <f>Table1[[#This Row],[Emissions (g CO2)]]/(Table1[[#This Row],[Generation (TWh)]]*10^9)</f>
        <v>472.23399999999998</v>
      </c>
    </row>
    <row r="10064" spans="1:21" x14ac:dyDescent="0.35">
      <c r="A10064" t="s">
        <v>2569</v>
      </c>
      <c r="B10064" t="s">
        <v>3244</v>
      </c>
      <c r="C10064" t="str">
        <f>SUBSTITUTE(Table1[[#This Row],[Fuel]],", ",",")</f>
        <v>fossil gas: natural gas,other: other</v>
      </c>
      <c r="D10064" t="s">
        <v>3239</v>
      </c>
      <c r="E10064" t="s">
        <v>3432</v>
      </c>
      <c r="H10064" t="s">
        <v>3438</v>
      </c>
      <c r="I10064">
        <v>50</v>
      </c>
      <c r="J10064" t="s">
        <v>3452</v>
      </c>
      <c r="K10064" t="s">
        <v>29</v>
      </c>
      <c r="L10064" t="s">
        <v>29</v>
      </c>
      <c r="M10064" t="s">
        <v>29</v>
      </c>
      <c r="N10064">
        <v>32.912778000000003</v>
      </c>
      <c r="O10064">
        <v>-115.5183</v>
      </c>
      <c r="P10064" t="s">
        <v>3613</v>
      </c>
      <c r="Q10064" s="3">
        <f>Table1[[#This Row],[Capacity (MW)]]*0.395*8760*10^-6</f>
        <v>0.17301</v>
      </c>
      <c r="R10064" s="3" cm="1">
        <f t="array" ref="R10064">AVERAGE(VLOOKUP(_xlfn.TEXTSPLIT(Table1[[#This Row],[Fuel (no space after comma)]], ","), FuelList_Final_EF!$A$2:$B$65, 2, FALSE))</f>
        <v>26.53</v>
      </c>
      <c r="S10064" s="3">
        <f>Table1[[#This Row],[Generation (TWh)]]*10^9*VLOOKUP(Table1[[#This Row],[Turbine/Engine Technology]],Technology_HR!$A$2:$B$11,2,FALSE)*10^-6</f>
        <v>1306052.49</v>
      </c>
      <c r="T10064" s="5">
        <f>Table1[[#This Row],[Fuel Consumption (mmBtu)]]*Table1[[#This Row],[Emission Factor (kg CO2/ mmBtu)]]*10^3</f>
        <v>34649572559.700005</v>
      </c>
      <c r="U10064" s="3">
        <f>Table1[[#This Row],[Emissions (g CO2)]]/(Table1[[#This Row],[Generation (TWh)]]*10^9)</f>
        <v>200.27497000000002</v>
      </c>
    </row>
    <row r="10065" spans="1:21" x14ac:dyDescent="0.35">
      <c r="A10065" t="s">
        <v>2570</v>
      </c>
      <c r="B10065" t="s">
        <v>3239</v>
      </c>
      <c r="C10065" t="str">
        <f>SUBSTITUTE(Table1[[#This Row],[Fuel]],", ",",")</f>
        <v>fossil gas: natural gas</v>
      </c>
      <c r="D10065" t="s">
        <v>3239</v>
      </c>
      <c r="H10065" t="s">
        <v>3438</v>
      </c>
      <c r="I10065">
        <v>268</v>
      </c>
      <c r="J10065" t="s">
        <v>3446</v>
      </c>
      <c r="K10065">
        <v>2009</v>
      </c>
      <c r="L10065" t="s">
        <v>29</v>
      </c>
      <c r="M10065" t="s">
        <v>29</v>
      </c>
      <c r="N10065">
        <v>29.751645</v>
      </c>
      <c r="O10065">
        <v>-94.923119999999997</v>
      </c>
      <c r="P10065" t="s">
        <v>3613</v>
      </c>
      <c r="Q10065" s="3">
        <f>Table1[[#This Row],[Capacity (MW)]]*0.395*8760*10^-6</f>
        <v>0.92733359999999998</v>
      </c>
      <c r="R10065" s="3" cm="1">
        <f t="array" ref="R10065">AVERAGE(VLOOKUP(_xlfn.TEXTSPLIT(Table1[[#This Row],[Fuel (no space after comma)]], ","), FuelList_Final_EF!$A$2:$B$65, 2, FALSE))</f>
        <v>53.06</v>
      </c>
      <c r="S10065" s="3">
        <f>Table1[[#This Row],[Generation (TWh)]]*10^9*VLOOKUP(Table1[[#This Row],[Turbine/Engine Technology]],Technology_HR!$A$2:$B$11,2,FALSE)*10^-6</f>
        <v>7000441.3463999992</v>
      </c>
      <c r="T10065" s="5">
        <f>Table1[[#This Row],[Fuel Consumption (mmBtu)]]*Table1[[#This Row],[Emission Factor (kg CO2/ mmBtu)]]*10^3</f>
        <v>371443417839.98401</v>
      </c>
      <c r="U10065" s="3">
        <f>Table1[[#This Row],[Emissions (g CO2)]]/(Table1[[#This Row],[Generation (TWh)]]*10^9)</f>
        <v>400.54993999999999</v>
      </c>
    </row>
    <row r="10066" spans="1:21" x14ac:dyDescent="0.35">
      <c r="A10066" t="s">
        <v>2571</v>
      </c>
      <c r="B10066" t="s">
        <v>3239</v>
      </c>
      <c r="C10066" t="str">
        <f>SUBSTITUTE(Table1[[#This Row],[Fuel]],", ",",")</f>
        <v>fossil gas: natural gas</v>
      </c>
      <c r="D10066" t="s">
        <v>3239</v>
      </c>
      <c r="H10066" t="s">
        <v>3438</v>
      </c>
      <c r="I10066">
        <v>268</v>
      </c>
      <c r="J10066" t="s">
        <v>3446</v>
      </c>
      <c r="K10066">
        <v>2009</v>
      </c>
      <c r="L10066" t="s">
        <v>29</v>
      </c>
      <c r="M10066" t="s">
        <v>29</v>
      </c>
      <c r="N10066">
        <v>29.751645</v>
      </c>
      <c r="O10066">
        <v>-94.923119999999997</v>
      </c>
      <c r="P10066" t="s">
        <v>3613</v>
      </c>
      <c r="Q10066" s="3">
        <f>Table1[[#This Row],[Capacity (MW)]]*0.395*8760*10^-6</f>
        <v>0.92733359999999998</v>
      </c>
      <c r="R10066" s="3" cm="1">
        <f t="array" ref="R10066">AVERAGE(VLOOKUP(_xlfn.TEXTSPLIT(Table1[[#This Row],[Fuel (no space after comma)]], ","), FuelList_Final_EF!$A$2:$B$65, 2, FALSE))</f>
        <v>53.06</v>
      </c>
      <c r="S10066" s="3">
        <f>Table1[[#This Row],[Generation (TWh)]]*10^9*VLOOKUP(Table1[[#This Row],[Turbine/Engine Technology]],Technology_HR!$A$2:$B$11,2,FALSE)*10^-6</f>
        <v>7000441.3463999992</v>
      </c>
      <c r="T10066" s="5">
        <f>Table1[[#This Row],[Fuel Consumption (mmBtu)]]*Table1[[#This Row],[Emission Factor (kg CO2/ mmBtu)]]*10^3</f>
        <v>371443417839.98401</v>
      </c>
      <c r="U10066" s="3">
        <f>Table1[[#This Row],[Emissions (g CO2)]]/(Table1[[#This Row],[Generation (TWh)]]*10^9)</f>
        <v>400.54993999999999</v>
      </c>
    </row>
    <row r="10067" spans="1:21" x14ac:dyDescent="0.35">
      <c r="A10067" t="s">
        <v>2572</v>
      </c>
      <c r="B10067" t="s">
        <v>3239</v>
      </c>
      <c r="C10067" t="str">
        <f>SUBSTITUTE(Table1[[#This Row],[Fuel]],", ",",")</f>
        <v>fossil gas: natural gas</v>
      </c>
      <c r="D10067" t="s">
        <v>3239</v>
      </c>
      <c r="H10067" t="s">
        <v>3440</v>
      </c>
      <c r="I10067">
        <v>765</v>
      </c>
      <c r="J10067" t="s">
        <v>3446</v>
      </c>
      <c r="K10067">
        <v>1970</v>
      </c>
      <c r="L10067" t="s">
        <v>29</v>
      </c>
      <c r="M10067" t="s">
        <v>29</v>
      </c>
      <c r="N10067">
        <v>29.75</v>
      </c>
      <c r="O10067">
        <v>-94.925600000000003</v>
      </c>
      <c r="P10067" t="s">
        <v>3613</v>
      </c>
      <c r="Q10067" s="3">
        <f>Table1[[#This Row],[Capacity (MW)]]*0.395*8760*10^-6</f>
        <v>2.6470530000000001</v>
      </c>
      <c r="R10067" s="3" cm="1">
        <f t="array" ref="R10067">AVERAGE(VLOOKUP(_xlfn.TEXTSPLIT(Table1[[#This Row],[Fuel (no space after comma)]], ","), FuelList_Final_EF!$A$2:$B$65, 2, FALSE))</f>
        <v>53.06</v>
      </c>
      <c r="S10067" s="3">
        <f>Table1[[#This Row],[Generation (TWh)]]*10^9*VLOOKUP(Table1[[#This Row],[Turbine/Engine Technology]],Technology_HR!$A$2:$B$11,2,FALSE)*10^-6</f>
        <v>27224940.105</v>
      </c>
      <c r="T10067" s="5">
        <f>Table1[[#This Row],[Fuel Consumption (mmBtu)]]*Table1[[#This Row],[Emission Factor (kg CO2/ mmBtu)]]*10^3</f>
        <v>1444555321971.3</v>
      </c>
      <c r="U10067" s="3">
        <f>Table1[[#This Row],[Emissions (g CO2)]]/(Table1[[#This Row],[Generation (TWh)]]*10^9)</f>
        <v>545.72210000000007</v>
      </c>
    </row>
    <row r="10068" spans="1:21" x14ac:dyDescent="0.35">
      <c r="A10068" t="s">
        <v>2572</v>
      </c>
      <c r="B10068" t="s">
        <v>3239</v>
      </c>
      <c r="C10068" t="str">
        <f>SUBSTITUTE(Table1[[#This Row],[Fuel]],", ",",")</f>
        <v>fossil gas: natural gas</v>
      </c>
      <c r="D10068" t="s">
        <v>3239</v>
      </c>
      <c r="H10068" t="s">
        <v>3440</v>
      </c>
      <c r="I10068">
        <v>765</v>
      </c>
      <c r="J10068" t="s">
        <v>3446</v>
      </c>
      <c r="K10068">
        <v>1972</v>
      </c>
      <c r="L10068" t="s">
        <v>29</v>
      </c>
      <c r="M10068" t="s">
        <v>29</v>
      </c>
      <c r="N10068">
        <v>29.75</v>
      </c>
      <c r="O10068">
        <v>-94.925600000000003</v>
      </c>
      <c r="P10068" t="s">
        <v>3613</v>
      </c>
      <c r="Q10068" s="3">
        <f>Table1[[#This Row],[Capacity (MW)]]*0.395*8760*10^-6</f>
        <v>2.6470530000000001</v>
      </c>
      <c r="R10068" s="3" cm="1">
        <f t="array" ref="R10068">AVERAGE(VLOOKUP(_xlfn.TEXTSPLIT(Table1[[#This Row],[Fuel (no space after comma)]], ","), FuelList_Final_EF!$A$2:$B$65, 2, FALSE))</f>
        <v>53.06</v>
      </c>
      <c r="S10068" s="3">
        <f>Table1[[#This Row],[Generation (TWh)]]*10^9*VLOOKUP(Table1[[#This Row],[Turbine/Engine Technology]],Technology_HR!$A$2:$B$11,2,FALSE)*10^-6</f>
        <v>27224940.105</v>
      </c>
      <c r="T10068" s="5">
        <f>Table1[[#This Row],[Fuel Consumption (mmBtu)]]*Table1[[#This Row],[Emission Factor (kg CO2/ mmBtu)]]*10^3</f>
        <v>1444555321971.3</v>
      </c>
      <c r="U10068" s="3">
        <f>Table1[[#This Row],[Emissions (g CO2)]]/(Table1[[#This Row],[Generation (TWh)]]*10^9)</f>
        <v>545.72210000000007</v>
      </c>
    </row>
    <row r="10069" spans="1:21" x14ac:dyDescent="0.35">
      <c r="A10069" t="s">
        <v>2572</v>
      </c>
      <c r="B10069" t="s">
        <v>3239</v>
      </c>
      <c r="C10069" t="str">
        <f>SUBSTITUTE(Table1[[#This Row],[Fuel]],", ",",")</f>
        <v>fossil gas: natural gas</v>
      </c>
      <c r="D10069" t="s">
        <v>3239</v>
      </c>
      <c r="H10069" t="s">
        <v>3438</v>
      </c>
      <c r="I10069">
        <v>721</v>
      </c>
      <c r="J10069" t="s">
        <v>3450</v>
      </c>
      <c r="K10069" t="s">
        <v>29</v>
      </c>
      <c r="L10069" t="s">
        <v>29</v>
      </c>
      <c r="M10069" t="s">
        <v>29</v>
      </c>
      <c r="N10069">
        <v>29.75</v>
      </c>
      <c r="O10069">
        <v>-94.925600000000003</v>
      </c>
      <c r="P10069" t="s">
        <v>3613</v>
      </c>
      <c r="Q10069" s="3">
        <f>Table1[[#This Row],[Capacity (MW)]]*0.395*8760*10^-6</f>
        <v>2.4948041999999999</v>
      </c>
      <c r="R10069" s="3" cm="1">
        <f t="array" ref="R10069">AVERAGE(VLOOKUP(_xlfn.TEXTSPLIT(Table1[[#This Row],[Fuel (no space after comma)]], ","), FuelList_Final_EF!$A$2:$B$65, 2, FALSE))</f>
        <v>53.06</v>
      </c>
      <c r="S10069" s="3">
        <f>Table1[[#This Row],[Generation (TWh)]]*10^9*VLOOKUP(Table1[[#This Row],[Turbine/Engine Technology]],Technology_HR!$A$2:$B$11,2,FALSE)*10^-6</f>
        <v>18833276.9058</v>
      </c>
      <c r="T10069" s="5">
        <f>Table1[[#This Row],[Fuel Consumption (mmBtu)]]*Table1[[#This Row],[Emission Factor (kg CO2/ mmBtu)]]*10^3</f>
        <v>999293672621.74805</v>
      </c>
      <c r="U10069" s="3">
        <f>Table1[[#This Row],[Emissions (g CO2)]]/(Table1[[#This Row],[Generation (TWh)]]*10^9)</f>
        <v>400.54993999999999</v>
      </c>
    </row>
    <row r="10070" spans="1:21" x14ac:dyDescent="0.35">
      <c r="A10070" t="s">
        <v>2475</v>
      </c>
      <c r="B10070" t="s">
        <v>3239</v>
      </c>
      <c r="C10070" t="str">
        <f>SUBSTITUTE(Table1[[#This Row],[Fuel]],", ",",")</f>
        <v>fossil gas: natural gas</v>
      </c>
      <c r="D10070" t="s">
        <v>3239</v>
      </c>
      <c r="H10070" t="s">
        <v>3436</v>
      </c>
      <c r="I10070">
        <v>50</v>
      </c>
      <c r="J10070" t="s">
        <v>3446</v>
      </c>
      <c r="K10070">
        <v>2007</v>
      </c>
      <c r="L10070" t="s">
        <v>29</v>
      </c>
      <c r="M10070" t="s">
        <v>29</v>
      </c>
      <c r="N10070">
        <v>33.929600000000001</v>
      </c>
      <c r="O10070">
        <v>-118.1046</v>
      </c>
      <c r="P10070" t="s">
        <v>3613</v>
      </c>
      <c r="Q10070" s="3">
        <f>Table1[[#This Row],[Capacity (MW)]]*0.395*8760*10^-6</f>
        <v>0.17301</v>
      </c>
      <c r="R10070" s="3" cm="1">
        <f t="array" ref="R10070">AVERAGE(VLOOKUP(_xlfn.TEXTSPLIT(Table1[[#This Row],[Fuel (no space after comma)]], ","), FuelList_Final_EF!$A$2:$B$65, 2, FALSE))</f>
        <v>53.06</v>
      </c>
      <c r="S10070" s="3">
        <f>Table1[[#This Row],[Generation (TWh)]]*10^9*VLOOKUP(Table1[[#This Row],[Turbine/Engine Technology]],Technology_HR!$A$2:$B$11,2,FALSE)*10^-6</f>
        <v>1904840.0999999999</v>
      </c>
      <c r="T10070" s="5">
        <f>Table1[[#This Row],[Fuel Consumption (mmBtu)]]*Table1[[#This Row],[Emission Factor (kg CO2/ mmBtu)]]*10^3</f>
        <v>101070815706</v>
      </c>
      <c r="U10070" s="3">
        <f>Table1[[#This Row],[Emissions (g CO2)]]/(Table1[[#This Row],[Generation (TWh)]]*10^9)</f>
        <v>584.19060000000002</v>
      </c>
    </row>
    <row r="10071" spans="1:21" x14ac:dyDescent="0.35">
      <c r="A10071" t="s">
        <v>2573</v>
      </c>
      <c r="B10071" t="s">
        <v>3243</v>
      </c>
      <c r="C10071" t="str">
        <f>SUBSTITUTE(Table1[[#This Row],[Fuel]],", ",",")</f>
        <v>fossil gas: natural gas,fossil liquids: fuel oil</v>
      </c>
      <c r="D10071" t="s">
        <v>3239</v>
      </c>
      <c r="E10071" t="s">
        <v>3275</v>
      </c>
      <c r="H10071" t="s">
        <v>3438</v>
      </c>
      <c r="I10071">
        <v>70</v>
      </c>
      <c r="J10071" t="s">
        <v>3448</v>
      </c>
      <c r="K10071">
        <v>1989</v>
      </c>
      <c r="L10071" t="s">
        <v>29</v>
      </c>
      <c r="M10071" t="s">
        <v>29</v>
      </c>
      <c r="N10071">
        <v>28.426300000000001</v>
      </c>
      <c r="O10071">
        <v>-81.5809</v>
      </c>
      <c r="P10071" t="s">
        <v>3613</v>
      </c>
      <c r="Q10071" s="3">
        <f>Table1[[#This Row],[Capacity (MW)]]*0.395*8760*10^-6</f>
        <v>0.24221400000000001</v>
      </c>
      <c r="R10071" s="3" cm="1">
        <f t="array" ref="R10071">AVERAGE(VLOOKUP(_xlfn.TEXTSPLIT(Table1[[#This Row],[Fuel (no space after comma)]], ","), FuelList_Final_EF!$A$2:$B$65, 2, FALSE))</f>
        <v>65.583341148886291</v>
      </c>
      <c r="S10071" s="3">
        <f>Table1[[#This Row],[Generation (TWh)]]*10^9*VLOOKUP(Table1[[#This Row],[Turbine/Engine Technology]],Technology_HR!$A$2:$B$11,2,FALSE)*10^-6</f>
        <v>1828473.486</v>
      </c>
      <c r="T10071" s="5">
        <f>Table1[[#This Row],[Fuel Consumption (mmBtu)]]*Table1[[#This Row],[Emission Factor (kg CO2/ mmBtu)]]*10^3</f>
        <v>119917400414.03136</v>
      </c>
      <c r="U10071" s="3">
        <f>Table1[[#This Row],[Emissions (g CO2)]]/(Table1[[#This Row],[Generation (TWh)]]*10^9)</f>
        <v>495.08864233294258</v>
      </c>
    </row>
    <row r="10072" spans="1:21" x14ac:dyDescent="0.35">
      <c r="A10072" t="s">
        <v>2574</v>
      </c>
      <c r="B10072" t="s">
        <v>3239</v>
      </c>
      <c r="C10072" t="str">
        <f>SUBSTITUTE(Table1[[#This Row],[Fuel]],", ",",")</f>
        <v>fossil gas: natural gas</v>
      </c>
      <c r="D10072" t="s">
        <v>3239</v>
      </c>
      <c r="H10072" t="s">
        <v>3438</v>
      </c>
      <c r="I10072">
        <v>50</v>
      </c>
      <c r="J10072" t="s">
        <v>3446</v>
      </c>
      <c r="K10072">
        <v>2011</v>
      </c>
      <c r="L10072" t="s">
        <v>29</v>
      </c>
      <c r="M10072" t="s">
        <v>29</v>
      </c>
      <c r="N10072">
        <v>30.617778000000001</v>
      </c>
      <c r="O10072">
        <v>-96.343329999999995</v>
      </c>
      <c r="P10072" t="s">
        <v>3613</v>
      </c>
      <c r="Q10072" s="3">
        <f>Table1[[#This Row],[Capacity (MW)]]*0.395*8760*10^-6</f>
        <v>0.17301</v>
      </c>
      <c r="R10072" s="3" cm="1">
        <f t="array" ref="R10072">AVERAGE(VLOOKUP(_xlfn.TEXTSPLIT(Table1[[#This Row],[Fuel (no space after comma)]], ","), FuelList_Final_EF!$A$2:$B$65, 2, FALSE))</f>
        <v>53.06</v>
      </c>
      <c r="S10072" s="3">
        <f>Table1[[#This Row],[Generation (TWh)]]*10^9*VLOOKUP(Table1[[#This Row],[Turbine/Engine Technology]],Technology_HR!$A$2:$B$11,2,FALSE)*10^-6</f>
        <v>1306052.49</v>
      </c>
      <c r="T10072" s="5">
        <f>Table1[[#This Row],[Fuel Consumption (mmBtu)]]*Table1[[#This Row],[Emission Factor (kg CO2/ mmBtu)]]*10^3</f>
        <v>69299145119.400009</v>
      </c>
      <c r="U10072" s="3">
        <f>Table1[[#This Row],[Emissions (g CO2)]]/(Table1[[#This Row],[Generation (TWh)]]*10^9)</f>
        <v>400.54994000000005</v>
      </c>
    </row>
    <row r="10073" spans="1:21" x14ac:dyDescent="0.35">
      <c r="A10073" t="s">
        <v>2575</v>
      </c>
      <c r="B10073" t="s">
        <v>3239</v>
      </c>
      <c r="C10073" t="str">
        <f>SUBSTITUTE(Table1[[#This Row],[Fuel]],", ",",")</f>
        <v>fossil gas: natural gas</v>
      </c>
      <c r="D10073" t="s">
        <v>3239</v>
      </c>
      <c r="H10073" t="s">
        <v>3436</v>
      </c>
      <c r="I10073">
        <v>87</v>
      </c>
      <c r="J10073" t="s">
        <v>3446</v>
      </c>
      <c r="K10073">
        <v>2001</v>
      </c>
      <c r="L10073" t="s">
        <v>29</v>
      </c>
      <c r="M10073" t="s">
        <v>29</v>
      </c>
      <c r="N10073">
        <v>38.368099999999998</v>
      </c>
      <c r="O10073">
        <v>-82.533900000000003</v>
      </c>
      <c r="P10073" t="s">
        <v>3613</v>
      </c>
      <c r="Q10073" s="3">
        <f>Table1[[#This Row],[Capacity (MW)]]*0.395*8760*10^-6</f>
        <v>0.30103740000000001</v>
      </c>
      <c r="R10073" s="3" cm="1">
        <f t="array" ref="R10073">AVERAGE(VLOOKUP(_xlfn.TEXTSPLIT(Table1[[#This Row],[Fuel (no space after comma)]], ","), FuelList_Final_EF!$A$2:$B$65, 2, FALSE))</f>
        <v>53.06</v>
      </c>
      <c r="S10073" s="3">
        <f>Table1[[#This Row],[Generation (TWh)]]*10^9*VLOOKUP(Table1[[#This Row],[Turbine/Engine Technology]],Technology_HR!$A$2:$B$11,2,FALSE)*10^-6</f>
        <v>3314421.7739999997</v>
      </c>
      <c r="T10073" s="5">
        <f>Table1[[#This Row],[Fuel Consumption (mmBtu)]]*Table1[[#This Row],[Emission Factor (kg CO2/ mmBtu)]]*10^3</f>
        <v>175863219328.43997</v>
      </c>
      <c r="U10073" s="3">
        <f>Table1[[#This Row],[Emissions (g CO2)]]/(Table1[[#This Row],[Generation (TWh)]]*10^9)</f>
        <v>584.1905999999999</v>
      </c>
    </row>
    <row r="10074" spans="1:21" x14ac:dyDescent="0.35">
      <c r="A10074" t="s">
        <v>2575</v>
      </c>
      <c r="B10074" t="s">
        <v>3239</v>
      </c>
      <c r="C10074" t="str">
        <f>SUBSTITUTE(Table1[[#This Row],[Fuel]],", ",",")</f>
        <v>fossil gas: natural gas</v>
      </c>
      <c r="D10074" t="s">
        <v>3239</v>
      </c>
      <c r="H10074" t="s">
        <v>3436</v>
      </c>
      <c r="I10074">
        <v>87</v>
      </c>
      <c r="J10074" t="s">
        <v>3446</v>
      </c>
      <c r="K10074">
        <v>2001</v>
      </c>
      <c r="L10074" t="s">
        <v>29</v>
      </c>
      <c r="M10074" t="s">
        <v>29</v>
      </c>
      <c r="N10074">
        <v>38.368099999999998</v>
      </c>
      <c r="O10074">
        <v>-82.533900000000003</v>
      </c>
      <c r="P10074" t="s">
        <v>3613</v>
      </c>
      <c r="Q10074" s="3">
        <f>Table1[[#This Row],[Capacity (MW)]]*0.395*8760*10^-6</f>
        <v>0.30103740000000001</v>
      </c>
      <c r="R10074" s="3" cm="1">
        <f t="array" ref="R10074">AVERAGE(VLOOKUP(_xlfn.TEXTSPLIT(Table1[[#This Row],[Fuel (no space after comma)]], ","), FuelList_Final_EF!$A$2:$B$65, 2, FALSE))</f>
        <v>53.06</v>
      </c>
      <c r="S10074" s="3">
        <f>Table1[[#This Row],[Generation (TWh)]]*10^9*VLOOKUP(Table1[[#This Row],[Turbine/Engine Technology]],Technology_HR!$A$2:$B$11,2,FALSE)*10^-6</f>
        <v>3314421.7739999997</v>
      </c>
      <c r="T10074" s="5">
        <f>Table1[[#This Row],[Fuel Consumption (mmBtu)]]*Table1[[#This Row],[Emission Factor (kg CO2/ mmBtu)]]*10^3</f>
        <v>175863219328.43997</v>
      </c>
      <c r="U10074" s="3">
        <f>Table1[[#This Row],[Emissions (g CO2)]]/(Table1[[#This Row],[Generation (TWh)]]*10^9)</f>
        <v>584.1905999999999</v>
      </c>
    </row>
    <row r="10075" spans="1:21" x14ac:dyDescent="0.35">
      <c r="A10075" t="s">
        <v>2575</v>
      </c>
      <c r="B10075" t="s">
        <v>3239</v>
      </c>
      <c r="C10075" t="str">
        <f>SUBSTITUTE(Table1[[#This Row],[Fuel]],", ",",")</f>
        <v>fossil gas: natural gas</v>
      </c>
      <c r="D10075" t="s">
        <v>3239</v>
      </c>
      <c r="H10075" t="s">
        <v>3436</v>
      </c>
      <c r="I10075">
        <v>87</v>
      </c>
      <c r="J10075" t="s">
        <v>3446</v>
      </c>
      <c r="K10075">
        <v>2001</v>
      </c>
      <c r="L10075" t="s">
        <v>29</v>
      </c>
      <c r="M10075" t="s">
        <v>29</v>
      </c>
      <c r="N10075">
        <v>38.368099999999998</v>
      </c>
      <c r="O10075">
        <v>-82.533900000000003</v>
      </c>
      <c r="P10075" t="s">
        <v>3613</v>
      </c>
      <c r="Q10075" s="3">
        <f>Table1[[#This Row],[Capacity (MW)]]*0.395*8760*10^-6</f>
        <v>0.30103740000000001</v>
      </c>
      <c r="R10075" s="3" cm="1">
        <f t="array" ref="R10075">AVERAGE(VLOOKUP(_xlfn.TEXTSPLIT(Table1[[#This Row],[Fuel (no space after comma)]], ","), FuelList_Final_EF!$A$2:$B$65, 2, FALSE))</f>
        <v>53.06</v>
      </c>
      <c r="S10075" s="3">
        <f>Table1[[#This Row],[Generation (TWh)]]*10^9*VLOOKUP(Table1[[#This Row],[Turbine/Engine Technology]],Technology_HR!$A$2:$B$11,2,FALSE)*10^-6</f>
        <v>3314421.7739999997</v>
      </c>
      <c r="T10075" s="5">
        <f>Table1[[#This Row],[Fuel Consumption (mmBtu)]]*Table1[[#This Row],[Emission Factor (kg CO2/ mmBtu)]]*10^3</f>
        <v>175863219328.43997</v>
      </c>
      <c r="U10075" s="3">
        <f>Table1[[#This Row],[Emissions (g CO2)]]/(Table1[[#This Row],[Generation (TWh)]]*10^9)</f>
        <v>584.1905999999999</v>
      </c>
    </row>
    <row r="10076" spans="1:21" x14ac:dyDescent="0.35">
      <c r="A10076" t="s">
        <v>2575</v>
      </c>
      <c r="B10076" t="s">
        <v>3239</v>
      </c>
      <c r="C10076" t="str">
        <f>SUBSTITUTE(Table1[[#This Row],[Fuel]],", ",",")</f>
        <v>fossil gas: natural gas</v>
      </c>
      <c r="D10076" t="s">
        <v>3239</v>
      </c>
      <c r="H10076" t="s">
        <v>3436</v>
      </c>
      <c r="I10076">
        <v>87</v>
      </c>
      <c r="J10076" t="s">
        <v>3446</v>
      </c>
      <c r="K10076">
        <v>2001</v>
      </c>
      <c r="L10076" t="s">
        <v>29</v>
      </c>
      <c r="M10076" t="s">
        <v>29</v>
      </c>
      <c r="N10076">
        <v>38.368099999999998</v>
      </c>
      <c r="O10076">
        <v>-82.533900000000003</v>
      </c>
      <c r="P10076" t="s">
        <v>3613</v>
      </c>
      <c r="Q10076" s="3">
        <f>Table1[[#This Row],[Capacity (MW)]]*0.395*8760*10^-6</f>
        <v>0.30103740000000001</v>
      </c>
      <c r="R10076" s="3" cm="1">
        <f t="array" ref="R10076">AVERAGE(VLOOKUP(_xlfn.TEXTSPLIT(Table1[[#This Row],[Fuel (no space after comma)]], ","), FuelList_Final_EF!$A$2:$B$65, 2, FALSE))</f>
        <v>53.06</v>
      </c>
      <c r="S10076" s="3">
        <f>Table1[[#This Row],[Generation (TWh)]]*10^9*VLOOKUP(Table1[[#This Row],[Turbine/Engine Technology]],Technology_HR!$A$2:$B$11,2,FALSE)*10^-6</f>
        <v>3314421.7739999997</v>
      </c>
      <c r="T10076" s="5">
        <f>Table1[[#This Row],[Fuel Consumption (mmBtu)]]*Table1[[#This Row],[Emission Factor (kg CO2/ mmBtu)]]*10^3</f>
        <v>175863219328.43997</v>
      </c>
      <c r="U10076" s="3">
        <f>Table1[[#This Row],[Emissions (g CO2)]]/(Table1[[#This Row],[Generation (TWh)]]*10^9)</f>
        <v>584.1905999999999</v>
      </c>
    </row>
    <row r="10077" spans="1:21" x14ac:dyDescent="0.35">
      <c r="A10077" t="s">
        <v>2575</v>
      </c>
      <c r="B10077" t="s">
        <v>3239</v>
      </c>
      <c r="C10077" t="str">
        <f>SUBSTITUTE(Table1[[#This Row],[Fuel]],", ",",")</f>
        <v>fossil gas: natural gas</v>
      </c>
      <c r="D10077" t="s">
        <v>3239</v>
      </c>
      <c r="H10077" t="s">
        <v>3436</v>
      </c>
      <c r="I10077">
        <v>87</v>
      </c>
      <c r="J10077" t="s">
        <v>3446</v>
      </c>
      <c r="K10077">
        <v>2001</v>
      </c>
      <c r="L10077" t="s">
        <v>29</v>
      </c>
      <c r="M10077" t="s">
        <v>29</v>
      </c>
      <c r="N10077">
        <v>38.368099999999998</v>
      </c>
      <c r="O10077">
        <v>-82.533900000000003</v>
      </c>
      <c r="P10077" t="s">
        <v>3613</v>
      </c>
      <c r="Q10077" s="3">
        <f>Table1[[#This Row],[Capacity (MW)]]*0.395*8760*10^-6</f>
        <v>0.30103740000000001</v>
      </c>
      <c r="R10077" s="3" cm="1">
        <f t="array" ref="R10077">AVERAGE(VLOOKUP(_xlfn.TEXTSPLIT(Table1[[#This Row],[Fuel (no space after comma)]], ","), FuelList_Final_EF!$A$2:$B$65, 2, FALSE))</f>
        <v>53.06</v>
      </c>
      <c r="S10077" s="3">
        <f>Table1[[#This Row],[Generation (TWh)]]*10^9*VLOOKUP(Table1[[#This Row],[Turbine/Engine Technology]],Technology_HR!$A$2:$B$11,2,FALSE)*10^-6</f>
        <v>3314421.7739999997</v>
      </c>
      <c r="T10077" s="5">
        <f>Table1[[#This Row],[Fuel Consumption (mmBtu)]]*Table1[[#This Row],[Emission Factor (kg CO2/ mmBtu)]]*10^3</f>
        <v>175863219328.43997</v>
      </c>
      <c r="U10077" s="3">
        <f>Table1[[#This Row],[Emissions (g CO2)]]/(Table1[[#This Row],[Generation (TWh)]]*10^9)</f>
        <v>584.1905999999999</v>
      </c>
    </row>
    <row r="10078" spans="1:21" x14ac:dyDescent="0.35">
      <c r="A10078" t="s">
        <v>2575</v>
      </c>
      <c r="B10078" t="s">
        <v>3239</v>
      </c>
      <c r="C10078" t="str">
        <f>SUBSTITUTE(Table1[[#This Row],[Fuel]],", ",",")</f>
        <v>fossil gas: natural gas</v>
      </c>
      <c r="D10078" t="s">
        <v>3239</v>
      </c>
      <c r="H10078" t="s">
        <v>3436</v>
      </c>
      <c r="I10078">
        <v>87</v>
      </c>
      <c r="J10078" t="s">
        <v>3446</v>
      </c>
      <c r="K10078">
        <v>2001</v>
      </c>
      <c r="L10078" t="s">
        <v>29</v>
      </c>
      <c r="M10078" t="s">
        <v>29</v>
      </c>
      <c r="N10078">
        <v>38.368099999999998</v>
      </c>
      <c r="O10078">
        <v>-82.533900000000003</v>
      </c>
      <c r="P10078" t="s">
        <v>3613</v>
      </c>
      <c r="Q10078" s="3">
        <f>Table1[[#This Row],[Capacity (MW)]]*0.395*8760*10^-6</f>
        <v>0.30103740000000001</v>
      </c>
      <c r="R10078" s="3" cm="1">
        <f t="array" ref="R10078">AVERAGE(VLOOKUP(_xlfn.TEXTSPLIT(Table1[[#This Row],[Fuel (no space after comma)]], ","), FuelList_Final_EF!$A$2:$B$65, 2, FALSE))</f>
        <v>53.06</v>
      </c>
      <c r="S10078" s="3">
        <f>Table1[[#This Row],[Generation (TWh)]]*10^9*VLOOKUP(Table1[[#This Row],[Turbine/Engine Technology]],Technology_HR!$A$2:$B$11,2,FALSE)*10^-6</f>
        <v>3314421.7739999997</v>
      </c>
      <c r="T10078" s="5">
        <f>Table1[[#This Row],[Fuel Consumption (mmBtu)]]*Table1[[#This Row],[Emission Factor (kg CO2/ mmBtu)]]*10^3</f>
        <v>175863219328.43997</v>
      </c>
      <c r="U10078" s="3">
        <f>Table1[[#This Row],[Emissions (g CO2)]]/(Table1[[#This Row],[Generation (TWh)]]*10^9)</f>
        <v>584.1905999999999</v>
      </c>
    </row>
    <row r="10079" spans="1:21" x14ac:dyDescent="0.35">
      <c r="A10079" t="s">
        <v>2576</v>
      </c>
      <c r="B10079" t="s">
        <v>3239</v>
      </c>
      <c r="C10079" t="str">
        <f>SUBSTITUTE(Table1[[#This Row],[Fuel]],", ",",")</f>
        <v>fossil gas: natural gas</v>
      </c>
      <c r="D10079" t="s">
        <v>3239</v>
      </c>
      <c r="H10079" t="s">
        <v>3438</v>
      </c>
      <c r="I10079">
        <v>90</v>
      </c>
      <c r="J10079" t="s">
        <v>3448</v>
      </c>
      <c r="K10079">
        <v>1988</v>
      </c>
      <c r="L10079" t="s">
        <v>29</v>
      </c>
      <c r="M10079" t="s">
        <v>29</v>
      </c>
      <c r="N10079">
        <v>34.380099999999999</v>
      </c>
      <c r="O10079">
        <v>-118.4999</v>
      </c>
      <c r="P10079" t="s">
        <v>3613</v>
      </c>
      <c r="Q10079" s="3">
        <f>Table1[[#This Row],[Capacity (MW)]]*0.395*8760*10^-6</f>
        <v>0.31141800000000003</v>
      </c>
      <c r="R10079" s="3" cm="1">
        <f t="array" ref="R10079">AVERAGE(VLOOKUP(_xlfn.TEXTSPLIT(Table1[[#This Row],[Fuel (no space after comma)]], ","), FuelList_Final_EF!$A$2:$B$65, 2, FALSE))</f>
        <v>53.06</v>
      </c>
      <c r="S10079" s="3">
        <f>Table1[[#This Row],[Generation (TWh)]]*10^9*VLOOKUP(Table1[[#This Row],[Turbine/Engine Technology]],Technology_HR!$A$2:$B$11,2,FALSE)*10^-6</f>
        <v>2350894.4819999998</v>
      </c>
      <c r="T10079" s="5">
        <f>Table1[[#This Row],[Fuel Consumption (mmBtu)]]*Table1[[#This Row],[Emission Factor (kg CO2/ mmBtu)]]*10^3</f>
        <v>124738461214.92</v>
      </c>
      <c r="U10079" s="3">
        <f>Table1[[#This Row],[Emissions (g CO2)]]/(Table1[[#This Row],[Generation (TWh)]]*10^9)</f>
        <v>400.54993999999999</v>
      </c>
    </row>
    <row r="10080" spans="1:21" x14ac:dyDescent="0.35">
      <c r="A10080" t="s">
        <v>2216</v>
      </c>
      <c r="B10080" t="s">
        <v>3239</v>
      </c>
      <c r="C10080" t="str">
        <f>SUBSTITUTE(Table1[[#This Row],[Fuel]],", ",",")</f>
        <v>fossil gas: natural gas</v>
      </c>
      <c r="D10080" t="s">
        <v>3239</v>
      </c>
      <c r="H10080" t="s">
        <v>3440</v>
      </c>
      <c r="I10080">
        <v>155</v>
      </c>
      <c r="J10080" t="s">
        <v>3446</v>
      </c>
      <c r="K10080">
        <v>2012</v>
      </c>
      <c r="L10080" t="s">
        <v>29</v>
      </c>
      <c r="M10080" t="s">
        <v>29</v>
      </c>
      <c r="N10080">
        <v>28.650278</v>
      </c>
      <c r="O10080">
        <v>-96.539720000000003</v>
      </c>
      <c r="P10080" t="s">
        <v>3613</v>
      </c>
      <c r="Q10080" s="3">
        <f>Table1[[#This Row],[Capacity (MW)]]*0.395*8760*10^-6</f>
        <v>0.536331</v>
      </c>
      <c r="R10080" s="3" cm="1">
        <f t="array" ref="R10080">AVERAGE(VLOOKUP(_xlfn.TEXTSPLIT(Table1[[#This Row],[Fuel (no space after comma)]], ","), FuelList_Final_EF!$A$2:$B$65, 2, FALSE))</f>
        <v>53.06</v>
      </c>
      <c r="S10080" s="3">
        <f>Table1[[#This Row],[Generation (TWh)]]*10^9*VLOOKUP(Table1[[#This Row],[Turbine/Engine Technology]],Technology_HR!$A$2:$B$11,2,FALSE)*10^-6</f>
        <v>5516164.335</v>
      </c>
      <c r="T10080" s="5">
        <f>Table1[[#This Row],[Fuel Consumption (mmBtu)]]*Table1[[#This Row],[Emission Factor (kg CO2/ mmBtu)]]*10^3</f>
        <v>292687679615.10004</v>
      </c>
      <c r="U10080" s="3">
        <f>Table1[[#This Row],[Emissions (g CO2)]]/(Table1[[#This Row],[Generation (TWh)]]*10^9)</f>
        <v>545.72210000000007</v>
      </c>
    </row>
    <row r="10081" spans="1:21" x14ac:dyDescent="0.35">
      <c r="A10081" t="s">
        <v>2216</v>
      </c>
      <c r="B10081" t="s">
        <v>3239</v>
      </c>
      <c r="C10081" t="str">
        <f>SUBSTITUTE(Table1[[#This Row],[Fuel]],", ",",")</f>
        <v>fossil gas: natural gas</v>
      </c>
      <c r="D10081" t="s">
        <v>3239</v>
      </c>
      <c r="H10081" t="s">
        <v>3440</v>
      </c>
      <c r="I10081">
        <v>155</v>
      </c>
      <c r="J10081" t="s">
        <v>3446</v>
      </c>
      <c r="K10081">
        <v>2012</v>
      </c>
      <c r="L10081" t="s">
        <v>29</v>
      </c>
      <c r="M10081" t="s">
        <v>29</v>
      </c>
      <c r="N10081">
        <v>28.650278</v>
      </c>
      <c r="O10081">
        <v>-96.539720000000003</v>
      </c>
      <c r="P10081" t="s">
        <v>3613</v>
      </c>
      <c r="Q10081" s="3">
        <f>Table1[[#This Row],[Capacity (MW)]]*0.395*8760*10^-6</f>
        <v>0.536331</v>
      </c>
      <c r="R10081" s="3" cm="1">
        <f t="array" ref="R10081">AVERAGE(VLOOKUP(_xlfn.TEXTSPLIT(Table1[[#This Row],[Fuel (no space after comma)]], ","), FuelList_Final_EF!$A$2:$B$65, 2, FALSE))</f>
        <v>53.06</v>
      </c>
      <c r="S10081" s="3">
        <f>Table1[[#This Row],[Generation (TWh)]]*10^9*VLOOKUP(Table1[[#This Row],[Turbine/Engine Technology]],Technology_HR!$A$2:$B$11,2,FALSE)*10^-6</f>
        <v>5516164.335</v>
      </c>
      <c r="T10081" s="5">
        <f>Table1[[#This Row],[Fuel Consumption (mmBtu)]]*Table1[[#This Row],[Emission Factor (kg CO2/ mmBtu)]]*10^3</f>
        <v>292687679615.10004</v>
      </c>
      <c r="U10081" s="3">
        <f>Table1[[#This Row],[Emissions (g CO2)]]/(Table1[[#This Row],[Generation (TWh)]]*10^9)</f>
        <v>545.72210000000007</v>
      </c>
    </row>
    <row r="10082" spans="1:21" x14ac:dyDescent="0.35">
      <c r="A10082" t="s">
        <v>2577</v>
      </c>
      <c r="B10082" t="s">
        <v>3308</v>
      </c>
      <c r="C10082" t="str">
        <f>SUBSTITUTE(Table1[[#This Row],[Fuel]],", ",",")</f>
        <v>fossil liquids: fuel oil,fossil gas: natural gas</v>
      </c>
      <c r="D10082" t="s">
        <v>3275</v>
      </c>
      <c r="E10082" t="s">
        <v>3239</v>
      </c>
      <c r="H10082" t="s">
        <v>3438</v>
      </c>
      <c r="I10082">
        <v>108</v>
      </c>
      <c r="J10082" t="s">
        <v>3446</v>
      </c>
      <c r="K10082">
        <v>1995</v>
      </c>
      <c r="L10082" t="s">
        <v>29</v>
      </c>
      <c r="M10082" t="s">
        <v>29</v>
      </c>
      <c r="N10082">
        <v>43.886099999999999</v>
      </c>
      <c r="O10082">
        <v>-75.434200000000004</v>
      </c>
      <c r="P10082" t="s">
        <v>3613</v>
      </c>
      <c r="Q10082" s="3">
        <f>Table1[[#This Row],[Capacity (MW)]]*0.395*8760*10^-6</f>
        <v>0.37370160000000002</v>
      </c>
      <c r="R10082" s="3" cm="1">
        <f t="array" ref="R10082">AVERAGE(VLOOKUP(_xlfn.TEXTSPLIT(Table1[[#This Row],[Fuel (no space after comma)]], ","), FuelList_Final_EF!$A$2:$B$65, 2, FALSE))</f>
        <v>65.583341148886291</v>
      </c>
      <c r="S10082" s="3">
        <f>Table1[[#This Row],[Generation (TWh)]]*10^9*VLOOKUP(Table1[[#This Row],[Turbine/Engine Technology]],Technology_HR!$A$2:$B$11,2,FALSE)*10^-6</f>
        <v>2821073.3783999998</v>
      </c>
      <c r="T10082" s="5">
        <f>Table1[[#This Row],[Fuel Consumption (mmBtu)]]*Table1[[#This Row],[Emission Factor (kg CO2/ mmBtu)]]*10^3</f>
        <v>185015417781.64838</v>
      </c>
      <c r="U10082" s="3">
        <f>Table1[[#This Row],[Emissions (g CO2)]]/(Table1[[#This Row],[Generation (TWh)]]*10^9)</f>
        <v>495.08864233294258</v>
      </c>
    </row>
    <row r="10083" spans="1:21" x14ac:dyDescent="0.35">
      <c r="A10083" t="s">
        <v>2578</v>
      </c>
      <c r="B10083" t="s">
        <v>3239</v>
      </c>
      <c r="C10083" t="str">
        <f>SUBSTITUTE(Table1[[#This Row],[Fuel]],", ",",")</f>
        <v>fossil gas: natural gas</v>
      </c>
      <c r="D10083" t="s">
        <v>3239</v>
      </c>
      <c r="H10083" t="s">
        <v>3438</v>
      </c>
      <c r="I10083">
        <v>103</v>
      </c>
      <c r="J10083" t="s">
        <v>3446</v>
      </c>
      <c r="K10083">
        <v>1994</v>
      </c>
      <c r="L10083" t="s">
        <v>29</v>
      </c>
      <c r="M10083" t="s">
        <v>29</v>
      </c>
      <c r="N10083">
        <v>43.066400000000002</v>
      </c>
      <c r="O10083">
        <v>-76.214399999999998</v>
      </c>
      <c r="P10083" t="s">
        <v>3613</v>
      </c>
      <c r="Q10083" s="3">
        <f>Table1[[#This Row],[Capacity (MW)]]*0.395*8760*10^-6</f>
        <v>0.35640060000000001</v>
      </c>
      <c r="R10083" s="3" cm="1">
        <f t="array" ref="R10083">AVERAGE(VLOOKUP(_xlfn.TEXTSPLIT(Table1[[#This Row],[Fuel (no space after comma)]], ","), FuelList_Final_EF!$A$2:$B$65, 2, FALSE))</f>
        <v>53.06</v>
      </c>
      <c r="S10083" s="3">
        <f>Table1[[#This Row],[Generation (TWh)]]*10^9*VLOOKUP(Table1[[#This Row],[Turbine/Engine Technology]],Technology_HR!$A$2:$B$11,2,FALSE)*10^-6</f>
        <v>2690468.1294</v>
      </c>
      <c r="T10083" s="5">
        <f>Table1[[#This Row],[Fuel Consumption (mmBtu)]]*Table1[[#This Row],[Emission Factor (kg CO2/ mmBtu)]]*10^3</f>
        <v>142756238945.96402</v>
      </c>
      <c r="U10083" s="3">
        <f>Table1[[#This Row],[Emissions (g CO2)]]/(Table1[[#This Row],[Generation (TWh)]]*10^9)</f>
        <v>400.54994000000005</v>
      </c>
    </row>
    <row r="10084" spans="1:21" x14ac:dyDescent="0.35">
      <c r="A10084" t="s">
        <v>2579</v>
      </c>
      <c r="B10084" t="s">
        <v>3243</v>
      </c>
      <c r="C10084" t="str">
        <f>SUBSTITUTE(Table1[[#This Row],[Fuel]],", ",",")</f>
        <v>fossil gas: natural gas,fossil liquids: fuel oil</v>
      </c>
      <c r="D10084" t="s">
        <v>3239</v>
      </c>
      <c r="E10084" t="s">
        <v>3275</v>
      </c>
      <c r="H10084" t="s">
        <v>3440</v>
      </c>
      <c r="I10084">
        <v>659</v>
      </c>
      <c r="J10084" t="s">
        <v>3446</v>
      </c>
      <c r="K10084">
        <v>1975</v>
      </c>
      <c r="L10084" t="s">
        <v>29</v>
      </c>
      <c r="M10084" t="s">
        <v>29</v>
      </c>
      <c r="N10084">
        <v>38.543880999999999</v>
      </c>
      <c r="O10084">
        <v>-76.685957999999999</v>
      </c>
      <c r="P10084" t="s">
        <v>3613</v>
      </c>
      <c r="Q10084" s="3">
        <f>Table1[[#This Row],[Capacity (MW)]]*0.395*8760*10^-6</f>
        <v>2.2802718</v>
      </c>
      <c r="R10084" s="3" cm="1">
        <f t="array" ref="R10084">AVERAGE(VLOOKUP(_xlfn.TEXTSPLIT(Table1[[#This Row],[Fuel (no space after comma)]], ","), FuelList_Final_EF!$A$2:$B$65, 2, FALSE))</f>
        <v>65.583341148886291</v>
      </c>
      <c r="S10084" s="3">
        <f>Table1[[#This Row],[Generation (TWh)]]*10^9*VLOOKUP(Table1[[#This Row],[Turbine/Engine Technology]],Technology_HR!$A$2:$B$11,2,FALSE)*10^-6</f>
        <v>23452595.463</v>
      </c>
      <c r="T10084" s="5">
        <f>Table1[[#This Row],[Fuel Consumption (mmBtu)]]*Table1[[#This Row],[Emission Factor (kg CO2/ mmBtu)]]*10^3</f>
        <v>1538099569076.7517</v>
      </c>
      <c r="U10084" s="3">
        <f>Table1[[#This Row],[Emissions (g CO2)]]/(Table1[[#This Row],[Generation (TWh)]]*10^9)</f>
        <v>674.52466371629544</v>
      </c>
    </row>
    <row r="10085" spans="1:21" x14ac:dyDescent="0.35">
      <c r="A10085" t="s">
        <v>2579</v>
      </c>
      <c r="B10085" t="s">
        <v>3243</v>
      </c>
      <c r="C10085" t="str">
        <f>SUBSTITUTE(Table1[[#This Row],[Fuel]],", ",",")</f>
        <v>fossil gas: natural gas,fossil liquids: fuel oil</v>
      </c>
      <c r="D10085" t="s">
        <v>3239</v>
      </c>
      <c r="E10085" t="s">
        <v>3275</v>
      </c>
      <c r="H10085" t="s">
        <v>3440</v>
      </c>
      <c r="I10085">
        <v>659</v>
      </c>
      <c r="J10085" t="s">
        <v>3446</v>
      </c>
      <c r="K10085">
        <v>1981</v>
      </c>
      <c r="L10085" t="s">
        <v>29</v>
      </c>
      <c r="M10085" t="s">
        <v>29</v>
      </c>
      <c r="N10085">
        <v>38.543880999999999</v>
      </c>
      <c r="O10085">
        <v>-76.685957999999999</v>
      </c>
      <c r="P10085" t="s">
        <v>3613</v>
      </c>
      <c r="Q10085" s="3">
        <f>Table1[[#This Row],[Capacity (MW)]]*0.395*8760*10^-6</f>
        <v>2.2802718</v>
      </c>
      <c r="R10085" s="3" cm="1">
        <f t="array" ref="R10085">AVERAGE(VLOOKUP(_xlfn.TEXTSPLIT(Table1[[#This Row],[Fuel (no space after comma)]], ","), FuelList_Final_EF!$A$2:$B$65, 2, FALSE))</f>
        <v>65.583341148886291</v>
      </c>
      <c r="S10085" s="3">
        <f>Table1[[#This Row],[Generation (TWh)]]*10^9*VLOOKUP(Table1[[#This Row],[Turbine/Engine Technology]],Technology_HR!$A$2:$B$11,2,FALSE)*10^-6</f>
        <v>23452595.463</v>
      </c>
      <c r="T10085" s="5">
        <f>Table1[[#This Row],[Fuel Consumption (mmBtu)]]*Table1[[#This Row],[Emission Factor (kg CO2/ mmBtu)]]*10^3</f>
        <v>1538099569076.7517</v>
      </c>
      <c r="U10085" s="3">
        <f>Table1[[#This Row],[Emissions (g CO2)]]/(Table1[[#This Row],[Generation (TWh)]]*10^9)</f>
        <v>674.52466371629544</v>
      </c>
    </row>
    <row r="10086" spans="1:21" x14ac:dyDescent="0.35">
      <c r="A10086" t="s">
        <v>2579</v>
      </c>
      <c r="B10086" t="s">
        <v>3243</v>
      </c>
      <c r="C10086" t="str">
        <f>SUBSTITUTE(Table1[[#This Row],[Fuel]],", ",",")</f>
        <v>fossil gas: natural gas,fossil liquids: fuel oil</v>
      </c>
      <c r="D10086" t="s">
        <v>3239</v>
      </c>
      <c r="E10086" t="s">
        <v>3275</v>
      </c>
      <c r="H10086" t="s">
        <v>3436</v>
      </c>
      <c r="I10086">
        <v>103</v>
      </c>
      <c r="J10086" t="s">
        <v>3446</v>
      </c>
      <c r="K10086">
        <v>1991</v>
      </c>
      <c r="L10086" t="s">
        <v>29</v>
      </c>
      <c r="M10086" t="s">
        <v>29</v>
      </c>
      <c r="N10086">
        <v>38.543880999999999</v>
      </c>
      <c r="O10086">
        <v>-76.685957999999999</v>
      </c>
      <c r="P10086" t="s">
        <v>3613</v>
      </c>
      <c r="Q10086" s="3">
        <f>Table1[[#This Row],[Capacity (MW)]]*0.395*8760*10^-6</f>
        <v>0.35640060000000001</v>
      </c>
      <c r="R10086" s="3" cm="1">
        <f t="array" ref="R10086">AVERAGE(VLOOKUP(_xlfn.TEXTSPLIT(Table1[[#This Row],[Fuel (no space after comma)]], ","), FuelList_Final_EF!$A$2:$B$65, 2, FALSE))</f>
        <v>65.583341148886291</v>
      </c>
      <c r="S10086" s="3">
        <f>Table1[[#This Row],[Generation (TWh)]]*10^9*VLOOKUP(Table1[[#This Row],[Turbine/Engine Technology]],Technology_HR!$A$2:$B$11,2,FALSE)*10^-6</f>
        <v>3923970.6059999997</v>
      </c>
      <c r="T10086" s="5">
        <f>Table1[[#This Row],[Fuel Consumption (mmBtu)]]*Table1[[#This Row],[Emission Factor (kg CO2/ mmBtu)]]*10^3</f>
        <v>257347102911.50006</v>
      </c>
      <c r="U10086" s="3">
        <f>Table1[[#This Row],[Emissions (g CO2)]]/(Table1[[#This Row],[Generation (TWh)]]*10^9)</f>
        <v>722.072586049238</v>
      </c>
    </row>
    <row r="10087" spans="1:21" x14ac:dyDescent="0.35">
      <c r="A10087" t="s">
        <v>2579</v>
      </c>
      <c r="B10087" t="s">
        <v>3243</v>
      </c>
      <c r="C10087" t="str">
        <f>SUBSTITUTE(Table1[[#This Row],[Fuel]],", ",",")</f>
        <v>fossil gas: natural gas,fossil liquids: fuel oil</v>
      </c>
      <c r="D10087" t="s">
        <v>3239</v>
      </c>
      <c r="E10087" t="s">
        <v>3275</v>
      </c>
      <c r="H10087" t="s">
        <v>3436</v>
      </c>
      <c r="I10087">
        <v>103</v>
      </c>
      <c r="J10087" t="s">
        <v>3446</v>
      </c>
      <c r="K10087">
        <v>1991</v>
      </c>
      <c r="L10087" t="s">
        <v>29</v>
      </c>
      <c r="M10087" t="s">
        <v>29</v>
      </c>
      <c r="N10087">
        <v>38.543880999999999</v>
      </c>
      <c r="O10087">
        <v>-76.685957999999999</v>
      </c>
      <c r="P10087" t="s">
        <v>3613</v>
      </c>
      <c r="Q10087" s="3">
        <f>Table1[[#This Row],[Capacity (MW)]]*0.395*8760*10^-6</f>
        <v>0.35640060000000001</v>
      </c>
      <c r="R10087" s="3" cm="1">
        <f t="array" ref="R10087">AVERAGE(VLOOKUP(_xlfn.TEXTSPLIT(Table1[[#This Row],[Fuel (no space after comma)]], ","), FuelList_Final_EF!$A$2:$B$65, 2, FALSE))</f>
        <v>65.583341148886291</v>
      </c>
      <c r="S10087" s="3">
        <f>Table1[[#This Row],[Generation (TWh)]]*10^9*VLOOKUP(Table1[[#This Row],[Turbine/Engine Technology]],Technology_HR!$A$2:$B$11,2,FALSE)*10^-6</f>
        <v>3923970.6059999997</v>
      </c>
      <c r="T10087" s="5">
        <f>Table1[[#This Row],[Fuel Consumption (mmBtu)]]*Table1[[#This Row],[Emission Factor (kg CO2/ mmBtu)]]*10^3</f>
        <v>257347102911.50006</v>
      </c>
      <c r="U10087" s="3">
        <f>Table1[[#This Row],[Emissions (g CO2)]]/(Table1[[#This Row],[Generation (TWh)]]*10^9)</f>
        <v>722.072586049238</v>
      </c>
    </row>
    <row r="10088" spans="1:21" x14ac:dyDescent="0.35">
      <c r="A10088" t="s">
        <v>2579</v>
      </c>
      <c r="B10088" t="s">
        <v>3243</v>
      </c>
      <c r="C10088" t="str">
        <f>SUBSTITUTE(Table1[[#This Row],[Fuel]],", ",",")</f>
        <v>fossil gas: natural gas,fossil liquids: fuel oil</v>
      </c>
      <c r="D10088" t="s">
        <v>3239</v>
      </c>
      <c r="E10088" t="s">
        <v>3275</v>
      </c>
      <c r="H10088" t="s">
        <v>3436</v>
      </c>
      <c r="I10088">
        <v>125</v>
      </c>
      <c r="J10088" t="s">
        <v>3446</v>
      </c>
      <c r="K10088">
        <v>1991</v>
      </c>
      <c r="L10088" t="s">
        <v>29</v>
      </c>
      <c r="M10088" t="s">
        <v>29</v>
      </c>
      <c r="N10088">
        <v>38.543880999999999</v>
      </c>
      <c r="O10088">
        <v>-76.685957999999999</v>
      </c>
      <c r="P10088" t="s">
        <v>3613</v>
      </c>
      <c r="Q10088" s="3">
        <f>Table1[[#This Row],[Capacity (MW)]]*0.395*8760*10^-6</f>
        <v>0.43252499999999999</v>
      </c>
      <c r="R10088" s="3" cm="1">
        <f t="array" ref="R10088">AVERAGE(VLOOKUP(_xlfn.TEXTSPLIT(Table1[[#This Row],[Fuel (no space after comma)]], ","), FuelList_Final_EF!$A$2:$B$65, 2, FALSE))</f>
        <v>65.583341148886291</v>
      </c>
      <c r="S10088" s="3">
        <f>Table1[[#This Row],[Generation (TWh)]]*10^9*VLOOKUP(Table1[[#This Row],[Turbine/Engine Technology]],Technology_HR!$A$2:$B$11,2,FALSE)*10^-6</f>
        <v>4762100.25</v>
      </c>
      <c r="T10088" s="5">
        <f>Table1[[#This Row],[Fuel Consumption (mmBtu)]]*Table1[[#This Row],[Emission Factor (kg CO2/ mmBtu)]]*10^3</f>
        <v>312314445280.94666</v>
      </c>
      <c r="U10088" s="3">
        <f>Table1[[#This Row],[Emissions (g CO2)]]/(Table1[[#This Row],[Generation (TWh)]]*10^9)</f>
        <v>722.072586049238</v>
      </c>
    </row>
    <row r="10089" spans="1:21" x14ac:dyDescent="0.35">
      <c r="A10089" t="s">
        <v>2579</v>
      </c>
      <c r="B10089" t="s">
        <v>3243</v>
      </c>
      <c r="C10089" t="str">
        <f>SUBSTITUTE(Table1[[#This Row],[Fuel]],", ",",")</f>
        <v>fossil gas: natural gas,fossil liquids: fuel oil</v>
      </c>
      <c r="D10089" t="s">
        <v>3239</v>
      </c>
      <c r="E10089" t="s">
        <v>3275</v>
      </c>
      <c r="H10089" t="s">
        <v>3436</v>
      </c>
      <c r="I10089">
        <v>125</v>
      </c>
      <c r="J10089" t="s">
        <v>3446</v>
      </c>
      <c r="K10089">
        <v>1991</v>
      </c>
      <c r="L10089" t="s">
        <v>29</v>
      </c>
      <c r="M10089" t="s">
        <v>29</v>
      </c>
      <c r="N10089">
        <v>38.543880999999999</v>
      </c>
      <c r="O10089">
        <v>-76.685957999999999</v>
      </c>
      <c r="P10089" t="s">
        <v>3613</v>
      </c>
      <c r="Q10089" s="3">
        <f>Table1[[#This Row],[Capacity (MW)]]*0.395*8760*10^-6</f>
        <v>0.43252499999999999</v>
      </c>
      <c r="R10089" s="3" cm="1">
        <f t="array" ref="R10089">AVERAGE(VLOOKUP(_xlfn.TEXTSPLIT(Table1[[#This Row],[Fuel (no space after comma)]], ","), FuelList_Final_EF!$A$2:$B$65, 2, FALSE))</f>
        <v>65.583341148886291</v>
      </c>
      <c r="S10089" s="3">
        <f>Table1[[#This Row],[Generation (TWh)]]*10^9*VLOOKUP(Table1[[#This Row],[Turbine/Engine Technology]],Technology_HR!$A$2:$B$11,2,FALSE)*10^-6</f>
        <v>4762100.25</v>
      </c>
      <c r="T10089" s="5">
        <f>Table1[[#This Row],[Fuel Consumption (mmBtu)]]*Table1[[#This Row],[Emission Factor (kg CO2/ mmBtu)]]*10^3</f>
        <v>312314445280.94666</v>
      </c>
      <c r="U10089" s="3">
        <f>Table1[[#This Row],[Emissions (g CO2)]]/(Table1[[#This Row],[Generation (TWh)]]*10^9)</f>
        <v>722.072586049238</v>
      </c>
    </row>
    <row r="10090" spans="1:21" x14ac:dyDescent="0.35">
      <c r="A10090" t="s">
        <v>2580</v>
      </c>
      <c r="B10090" t="s">
        <v>3243</v>
      </c>
      <c r="C10090" t="str">
        <f>SUBSTITUTE(Table1[[#This Row],[Fuel]],", ",",")</f>
        <v>fossil gas: natural gas,fossil liquids: fuel oil</v>
      </c>
      <c r="D10090" t="s">
        <v>3239</v>
      </c>
      <c r="E10090" t="s">
        <v>3275</v>
      </c>
      <c r="H10090" t="s">
        <v>3436</v>
      </c>
      <c r="I10090">
        <v>94</v>
      </c>
      <c r="J10090" t="s">
        <v>3446</v>
      </c>
      <c r="K10090">
        <v>1990</v>
      </c>
      <c r="L10090" t="s">
        <v>29</v>
      </c>
      <c r="M10090" t="s">
        <v>29</v>
      </c>
      <c r="N10090">
        <v>38.543880999999999</v>
      </c>
      <c r="O10090">
        <v>-76.685957999999999</v>
      </c>
      <c r="P10090" t="s">
        <v>3613</v>
      </c>
      <c r="Q10090" s="3">
        <f>Table1[[#This Row],[Capacity (MW)]]*0.395*8760*10^-6</f>
        <v>0.32525880000000001</v>
      </c>
      <c r="R10090" s="3" cm="1">
        <f t="array" ref="R10090">AVERAGE(VLOOKUP(_xlfn.TEXTSPLIT(Table1[[#This Row],[Fuel (no space after comma)]], ","), FuelList_Final_EF!$A$2:$B$65, 2, FALSE))</f>
        <v>65.583341148886291</v>
      </c>
      <c r="S10090" s="3">
        <f>Table1[[#This Row],[Generation (TWh)]]*10^9*VLOOKUP(Table1[[#This Row],[Turbine/Engine Technology]],Technology_HR!$A$2:$B$11,2,FALSE)*10^-6</f>
        <v>3581099.3879999998</v>
      </c>
      <c r="T10090" s="5">
        <f>Table1[[#This Row],[Fuel Consumption (mmBtu)]]*Table1[[#This Row],[Emission Factor (kg CO2/ mmBtu)]]*10^3</f>
        <v>234860462851.27191</v>
      </c>
      <c r="U10090" s="3">
        <f>Table1[[#This Row],[Emissions (g CO2)]]/(Table1[[#This Row],[Generation (TWh)]]*10^9)</f>
        <v>722.07258604923811</v>
      </c>
    </row>
    <row r="10091" spans="1:21" x14ac:dyDescent="0.35">
      <c r="A10091" t="s">
        <v>2370</v>
      </c>
      <c r="B10091" t="s">
        <v>3239</v>
      </c>
      <c r="C10091" t="str">
        <f>SUBSTITUTE(Table1[[#This Row],[Fuel]],", ",",")</f>
        <v>fossil gas: natural gas</v>
      </c>
      <c r="D10091" t="s">
        <v>3239</v>
      </c>
      <c r="H10091" t="s">
        <v>3436</v>
      </c>
      <c r="I10091">
        <v>61</v>
      </c>
      <c r="J10091" t="s">
        <v>3446</v>
      </c>
      <c r="K10091">
        <v>2017</v>
      </c>
      <c r="L10091" t="s">
        <v>29</v>
      </c>
      <c r="M10091" t="s">
        <v>29</v>
      </c>
      <c r="N10091">
        <v>29.883213999999999</v>
      </c>
      <c r="O10091">
        <v>-95.111350000000002</v>
      </c>
      <c r="P10091" t="s">
        <v>3613</v>
      </c>
      <c r="Q10091" s="3">
        <f>Table1[[#This Row],[Capacity (MW)]]*0.395*8760*10^-6</f>
        <v>0.21107220000000002</v>
      </c>
      <c r="R10091" s="3" cm="1">
        <f t="array" ref="R10091">AVERAGE(VLOOKUP(_xlfn.TEXTSPLIT(Table1[[#This Row],[Fuel (no space after comma)]], ","), FuelList_Final_EF!$A$2:$B$65, 2, FALSE))</f>
        <v>53.06</v>
      </c>
      <c r="S10091" s="3">
        <f>Table1[[#This Row],[Generation (TWh)]]*10^9*VLOOKUP(Table1[[#This Row],[Turbine/Engine Technology]],Technology_HR!$A$2:$B$11,2,FALSE)*10^-6</f>
        <v>2323904.9220000003</v>
      </c>
      <c r="T10091" s="5">
        <f>Table1[[#This Row],[Fuel Consumption (mmBtu)]]*Table1[[#This Row],[Emission Factor (kg CO2/ mmBtu)]]*10^3</f>
        <v>123306395161.32002</v>
      </c>
      <c r="U10091" s="3">
        <f>Table1[[#This Row],[Emissions (g CO2)]]/(Table1[[#This Row],[Generation (TWh)]]*10^9)</f>
        <v>584.19060000000002</v>
      </c>
    </row>
    <row r="10092" spans="1:21" x14ac:dyDescent="0.35">
      <c r="A10092" t="s">
        <v>2370</v>
      </c>
      <c r="B10092" t="s">
        <v>3239</v>
      </c>
      <c r="C10092" t="str">
        <f>SUBSTITUTE(Table1[[#This Row],[Fuel]],", ",",")</f>
        <v>fossil gas: natural gas</v>
      </c>
      <c r="D10092" t="s">
        <v>3239</v>
      </c>
      <c r="H10092" t="s">
        <v>3436</v>
      </c>
      <c r="I10092">
        <v>61</v>
      </c>
      <c r="J10092" t="s">
        <v>3446</v>
      </c>
      <c r="K10092">
        <v>2017</v>
      </c>
      <c r="L10092" t="s">
        <v>29</v>
      </c>
      <c r="M10092" t="s">
        <v>29</v>
      </c>
      <c r="N10092">
        <v>29.883213999999999</v>
      </c>
      <c r="O10092">
        <v>-95.111350000000002</v>
      </c>
      <c r="P10092" t="s">
        <v>3613</v>
      </c>
      <c r="Q10092" s="3">
        <f>Table1[[#This Row],[Capacity (MW)]]*0.395*8760*10^-6</f>
        <v>0.21107220000000002</v>
      </c>
      <c r="R10092" s="3" cm="1">
        <f t="array" ref="R10092">AVERAGE(VLOOKUP(_xlfn.TEXTSPLIT(Table1[[#This Row],[Fuel (no space after comma)]], ","), FuelList_Final_EF!$A$2:$B$65, 2, FALSE))</f>
        <v>53.06</v>
      </c>
      <c r="S10092" s="3">
        <f>Table1[[#This Row],[Generation (TWh)]]*10^9*VLOOKUP(Table1[[#This Row],[Turbine/Engine Technology]],Technology_HR!$A$2:$B$11,2,FALSE)*10^-6</f>
        <v>2323904.9220000003</v>
      </c>
      <c r="T10092" s="5">
        <f>Table1[[#This Row],[Fuel Consumption (mmBtu)]]*Table1[[#This Row],[Emission Factor (kg CO2/ mmBtu)]]*10^3</f>
        <v>123306395161.32002</v>
      </c>
      <c r="U10092" s="3">
        <f>Table1[[#This Row],[Emissions (g CO2)]]/(Table1[[#This Row],[Generation (TWh)]]*10^9)</f>
        <v>584.19060000000002</v>
      </c>
    </row>
    <row r="10093" spans="1:21" x14ac:dyDescent="0.35">
      <c r="A10093" t="s">
        <v>375</v>
      </c>
      <c r="B10093" t="s">
        <v>3297</v>
      </c>
      <c r="C10093" t="str">
        <f>SUBSTITUTE(Table1[[#This Row],[Fuel]],", ",",")</f>
        <v>fossil gas: natural gas,fossil gas: unknown</v>
      </c>
      <c r="D10093" t="s">
        <v>3239</v>
      </c>
      <c r="E10093" t="s">
        <v>3245</v>
      </c>
      <c r="H10093" t="s">
        <v>3438</v>
      </c>
      <c r="I10093">
        <v>924</v>
      </c>
      <c r="J10093" t="s">
        <v>3446</v>
      </c>
      <c r="K10093">
        <v>2014</v>
      </c>
      <c r="L10093" t="s">
        <v>29</v>
      </c>
      <c r="M10093" t="s">
        <v>29</v>
      </c>
      <c r="N10093">
        <v>29.718900000000001</v>
      </c>
      <c r="O10093">
        <v>-95.231899999999996</v>
      </c>
      <c r="P10093" t="s">
        <v>3613</v>
      </c>
      <c r="Q10093" s="3">
        <f>Table1[[#This Row],[Capacity (MW)]]*0.395*8760*10^-6</f>
        <v>3.1972248000000003</v>
      </c>
      <c r="R10093" s="3" cm="1">
        <f t="array" ref="R10093">AVERAGE(VLOOKUP(_xlfn.TEXTSPLIT(Table1[[#This Row],[Fuel (no space after comma)]], ","), FuelList_Final_EF!$A$2:$B$65, 2, FALSE))</f>
        <v>56.689581971533997</v>
      </c>
      <c r="S10093" s="3">
        <f>Table1[[#This Row],[Generation (TWh)]]*10^9*VLOOKUP(Table1[[#This Row],[Turbine/Engine Technology]],Technology_HR!$A$2:$B$11,2,FALSE)*10^-6</f>
        <v>24135850.015200004</v>
      </c>
      <c r="T10093" s="5">
        <f>Table1[[#This Row],[Fuel Consumption (mmBtu)]]*Table1[[#This Row],[Emission Factor (kg CO2/ mmBtu)]]*10^3</f>
        <v>1368251247889.3306</v>
      </c>
      <c r="U10093" s="3">
        <f>Table1[[#This Row],[Emissions (g CO2)]]/(Table1[[#This Row],[Generation (TWh)]]*10^9)</f>
        <v>427.94965430311009</v>
      </c>
    </row>
    <row r="10094" spans="1:21" x14ac:dyDescent="0.35">
      <c r="A10094" t="s">
        <v>2581</v>
      </c>
      <c r="B10094" t="s">
        <v>3239</v>
      </c>
      <c r="C10094" t="str">
        <f>SUBSTITUTE(Table1[[#This Row],[Fuel]],", ",",")</f>
        <v>fossil gas: natural gas</v>
      </c>
      <c r="D10094" t="s">
        <v>3239</v>
      </c>
      <c r="H10094" t="s">
        <v>3438</v>
      </c>
      <c r="I10094">
        <v>918</v>
      </c>
      <c r="J10094" t="s">
        <v>3446</v>
      </c>
      <c r="K10094">
        <v>2002</v>
      </c>
      <c r="L10094" t="s">
        <v>29</v>
      </c>
      <c r="M10094" t="s">
        <v>29</v>
      </c>
      <c r="N10094">
        <v>29.836952</v>
      </c>
      <c r="O10094">
        <v>-95.121740000000003</v>
      </c>
      <c r="P10094" t="s">
        <v>3613</v>
      </c>
      <c r="Q10094" s="3">
        <f>Table1[[#This Row],[Capacity (MW)]]*0.395*8760*10^-6</f>
        <v>3.1764635999999999</v>
      </c>
      <c r="R10094" s="3" cm="1">
        <f t="array" ref="R10094">AVERAGE(VLOOKUP(_xlfn.TEXTSPLIT(Table1[[#This Row],[Fuel (no space after comma)]], ","), FuelList_Final_EF!$A$2:$B$65, 2, FALSE))</f>
        <v>53.06</v>
      </c>
      <c r="S10094" s="3">
        <f>Table1[[#This Row],[Generation (TWh)]]*10^9*VLOOKUP(Table1[[#This Row],[Turbine/Engine Technology]],Technology_HR!$A$2:$B$11,2,FALSE)*10^-6</f>
        <v>23979123.716399997</v>
      </c>
      <c r="T10094" s="5">
        <f>Table1[[#This Row],[Fuel Consumption (mmBtu)]]*Table1[[#This Row],[Emission Factor (kg CO2/ mmBtu)]]*10^3</f>
        <v>1272332304392.1841</v>
      </c>
      <c r="U10094" s="3">
        <f>Table1[[#This Row],[Emissions (g CO2)]]/(Table1[[#This Row],[Generation (TWh)]]*10^9)</f>
        <v>400.54994000000005</v>
      </c>
    </row>
    <row r="10095" spans="1:21" x14ac:dyDescent="0.35">
      <c r="A10095" t="s">
        <v>2582</v>
      </c>
      <c r="B10095" t="s">
        <v>3239</v>
      </c>
      <c r="C10095" t="str">
        <f>SUBSTITUTE(Table1[[#This Row],[Fuel]],", ",",")</f>
        <v>fossil gas: natural gas</v>
      </c>
      <c r="D10095" t="s">
        <v>3239</v>
      </c>
      <c r="H10095" t="s">
        <v>3436</v>
      </c>
      <c r="I10095">
        <v>60</v>
      </c>
      <c r="J10095" t="s">
        <v>3446</v>
      </c>
      <c r="K10095">
        <v>2002</v>
      </c>
      <c r="L10095" t="s">
        <v>29</v>
      </c>
      <c r="M10095" t="s">
        <v>29</v>
      </c>
      <c r="N10095">
        <v>37.695300000000003</v>
      </c>
      <c r="O10095">
        <v>-95.458600000000004</v>
      </c>
      <c r="P10095" t="s">
        <v>3613</v>
      </c>
      <c r="Q10095" s="3">
        <f>Table1[[#This Row],[Capacity (MW)]]*0.395*8760*10^-6</f>
        <v>0.20761200000000002</v>
      </c>
      <c r="R10095" s="3" cm="1">
        <f t="array" ref="R10095">AVERAGE(VLOOKUP(_xlfn.TEXTSPLIT(Table1[[#This Row],[Fuel (no space after comma)]], ","), FuelList_Final_EF!$A$2:$B$65, 2, FALSE))</f>
        <v>53.06</v>
      </c>
      <c r="S10095" s="3">
        <f>Table1[[#This Row],[Generation (TWh)]]*10^9*VLOOKUP(Table1[[#This Row],[Turbine/Engine Technology]],Technology_HR!$A$2:$B$11,2,FALSE)*10^-6</f>
        <v>2285808.1200000006</v>
      </c>
      <c r="T10095" s="5">
        <f>Table1[[#This Row],[Fuel Consumption (mmBtu)]]*Table1[[#This Row],[Emission Factor (kg CO2/ mmBtu)]]*10^3</f>
        <v>121284978847.20004</v>
      </c>
      <c r="U10095" s="3">
        <f>Table1[[#This Row],[Emissions (g CO2)]]/(Table1[[#This Row],[Generation (TWh)]]*10^9)</f>
        <v>584.19060000000013</v>
      </c>
    </row>
    <row r="10096" spans="1:21" x14ac:dyDescent="0.35">
      <c r="A10096" t="s">
        <v>2583</v>
      </c>
      <c r="B10096" t="s">
        <v>3239</v>
      </c>
      <c r="C10096" t="str">
        <f>SUBSTITUTE(Table1[[#This Row],[Fuel]],", ",",")</f>
        <v>fossil gas: natural gas</v>
      </c>
      <c r="D10096" t="s">
        <v>3239</v>
      </c>
      <c r="H10096" t="s">
        <v>3436</v>
      </c>
      <c r="I10096">
        <v>122</v>
      </c>
      <c r="J10096" t="s">
        <v>3446</v>
      </c>
      <c r="K10096">
        <v>2015</v>
      </c>
      <c r="L10096" t="s">
        <v>29</v>
      </c>
      <c r="M10096" t="s">
        <v>29</v>
      </c>
      <c r="N10096">
        <v>36.813889000000003</v>
      </c>
      <c r="O10096">
        <v>-97.125280000000004</v>
      </c>
      <c r="P10096" t="s">
        <v>3613</v>
      </c>
      <c r="Q10096" s="3">
        <f>Table1[[#This Row],[Capacity (MW)]]*0.395*8760*10^-6</f>
        <v>0.42214440000000003</v>
      </c>
      <c r="R10096" s="3" cm="1">
        <f t="array" ref="R10096">AVERAGE(VLOOKUP(_xlfn.TEXTSPLIT(Table1[[#This Row],[Fuel (no space after comma)]], ","), FuelList_Final_EF!$A$2:$B$65, 2, FALSE))</f>
        <v>53.06</v>
      </c>
      <c r="S10096" s="3">
        <f>Table1[[#This Row],[Generation (TWh)]]*10^9*VLOOKUP(Table1[[#This Row],[Turbine/Engine Technology]],Technology_HR!$A$2:$B$11,2,FALSE)*10^-6</f>
        <v>4647809.8440000005</v>
      </c>
      <c r="T10096" s="5">
        <f>Table1[[#This Row],[Fuel Consumption (mmBtu)]]*Table1[[#This Row],[Emission Factor (kg CO2/ mmBtu)]]*10^3</f>
        <v>246612790322.64005</v>
      </c>
      <c r="U10096" s="3">
        <f>Table1[[#This Row],[Emissions (g CO2)]]/(Table1[[#This Row],[Generation (TWh)]]*10^9)</f>
        <v>584.19060000000002</v>
      </c>
    </row>
    <row r="10097" spans="1:21" x14ac:dyDescent="0.35">
      <c r="A10097" t="s">
        <v>2584</v>
      </c>
      <c r="B10097" t="s">
        <v>3239</v>
      </c>
      <c r="C10097" t="str">
        <f>SUBSTITUTE(Table1[[#This Row],[Fuel]],", ",",")</f>
        <v>fossil gas: natural gas</v>
      </c>
      <c r="D10097" t="s">
        <v>3239</v>
      </c>
      <c r="H10097" t="s">
        <v>3438</v>
      </c>
      <c r="I10097">
        <v>733</v>
      </c>
      <c r="J10097" t="s">
        <v>3446</v>
      </c>
      <c r="K10097">
        <v>2023</v>
      </c>
      <c r="L10097" t="s">
        <v>29</v>
      </c>
      <c r="M10097" t="s">
        <v>29</v>
      </c>
      <c r="N10097">
        <v>31.488686000000001</v>
      </c>
      <c r="O10097">
        <v>-87.910200000000003</v>
      </c>
      <c r="P10097" t="s">
        <v>3613</v>
      </c>
      <c r="Q10097" s="3">
        <f>Table1[[#This Row],[Capacity (MW)]]*0.395*8760*10^-6</f>
        <v>2.5363265999999998</v>
      </c>
      <c r="R10097" s="3" cm="1">
        <f t="array" ref="R10097">AVERAGE(VLOOKUP(_xlfn.TEXTSPLIT(Table1[[#This Row],[Fuel (no space after comma)]], ","), FuelList_Final_EF!$A$2:$B$65, 2, FALSE))</f>
        <v>53.06</v>
      </c>
      <c r="S10097" s="3">
        <f>Table1[[#This Row],[Generation (TWh)]]*10^9*VLOOKUP(Table1[[#This Row],[Turbine/Engine Technology]],Technology_HR!$A$2:$B$11,2,FALSE)*10^-6</f>
        <v>19146729.503399998</v>
      </c>
      <c r="T10097" s="5">
        <f>Table1[[#This Row],[Fuel Consumption (mmBtu)]]*Table1[[#This Row],[Emission Factor (kg CO2/ mmBtu)]]*10^3</f>
        <v>1015925467450.4039</v>
      </c>
      <c r="U10097" s="3">
        <f>Table1[[#This Row],[Emissions (g CO2)]]/(Table1[[#This Row],[Generation (TWh)]]*10^9)</f>
        <v>400.54993999999999</v>
      </c>
    </row>
    <row r="10098" spans="1:21" x14ac:dyDescent="0.35">
      <c r="A10098" t="s">
        <v>2585</v>
      </c>
      <c r="B10098" t="s">
        <v>3239</v>
      </c>
      <c r="C10098" t="str">
        <f>SUBSTITUTE(Table1[[#This Row],[Fuel]],", ",",")</f>
        <v>fossil gas: natural gas</v>
      </c>
      <c r="D10098" t="s">
        <v>3239</v>
      </c>
      <c r="H10098" t="s">
        <v>3438</v>
      </c>
      <c r="I10098">
        <v>540</v>
      </c>
      <c r="J10098" t="s">
        <v>3446</v>
      </c>
      <c r="K10098">
        <v>2003</v>
      </c>
      <c r="L10098" t="s">
        <v>29</v>
      </c>
      <c r="M10098" t="s">
        <v>29</v>
      </c>
      <c r="N10098">
        <v>33.407200000000003</v>
      </c>
      <c r="O10098">
        <v>-85.038600000000002</v>
      </c>
      <c r="P10098" t="s">
        <v>3613</v>
      </c>
      <c r="Q10098" s="3">
        <f>Table1[[#This Row],[Capacity (MW)]]*0.395*8760*10^-6</f>
        <v>1.8685079999999998</v>
      </c>
      <c r="R10098" s="3" cm="1">
        <f t="array" ref="R10098">AVERAGE(VLOOKUP(_xlfn.TEXTSPLIT(Table1[[#This Row],[Fuel (no space after comma)]], ","), FuelList_Final_EF!$A$2:$B$65, 2, FALSE))</f>
        <v>53.06</v>
      </c>
      <c r="S10098" s="3">
        <f>Table1[[#This Row],[Generation (TWh)]]*10^9*VLOOKUP(Table1[[#This Row],[Turbine/Engine Technology]],Technology_HR!$A$2:$B$11,2,FALSE)*10^-6</f>
        <v>14105366.891999997</v>
      </c>
      <c r="T10098" s="5">
        <f>Table1[[#This Row],[Fuel Consumption (mmBtu)]]*Table1[[#This Row],[Emission Factor (kg CO2/ mmBtu)]]*10^3</f>
        <v>748430767289.5199</v>
      </c>
      <c r="U10098" s="3">
        <f>Table1[[#This Row],[Emissions (g CO2)]]/(Table1[[#This Row],[Generation (TWh)]]*10^9)</f>
        <v>400.54993999999999</v>
      </c>
    </row>
    <row r="10099" spans="1:21" x14ac:dyDescent="0.35">
      <c r="A10099" t="s">
        <v>2434</v>
      </c>
      <c r="B10099" t="s">
        <v>3243</v>
      </c>
      <c r="C10099" t="str">
        <f>SUBSTITUTE(Table1[[#This Row],[Fuel]],", ",",")</f>
        <v>fossil gas: natural gas,fossil liquids: fuel oil</v>
      </c>
      <c r="D10099" t="s">
        <v>3239</v>
      </c>
      <c r="E10099" t="s">
        <v>3275</v>
      </c>
      <c r="H10099" t="s">
        <v>3436</v>
      </c>
      <c r="I10099">
        <v>900</v>
      </c>
      <c r="J10099" t="s">
        <v>3450</v>
      </c>
      <c r="K10099">
        <v>2028</v>
      </c>
      <c r="L10099" t="s">
        <v>29</v>
      </c>
      <c r="M10099" t="s">
        <v>29</v>
      </c>
      <c r="N10099">
        <v>36.33</v>
      </c>
      <c r="O10099">
        <v>-87.1</v>
      </c>
      <c r="P10099" t="s">
        <v>3613</v>
      </c>
      <c r="Q10099" s="3">
        <f>Table1[[#This Row],[Capacity (MW)]]*0.395*8760*10^-6</f>
        <v>3.1141799999999997</v>
      </c>
      <c r="R10099" s="3" cm="1">
        <f t="array" ref="R10099">AVERAGE(VLOOKUP(_xlfn.TEXTSPLIT(Table1[[#This Row],[Fuel (no space after comma)]], ","), FuelList_Final_EF!$A$2:$B$65, 2, FALSE))</f>
        <v>65.583341148886291</v>
      </c>
      <c r="S10099" s="3">
        <f>Table1[[#This Row],[Generation (TWh)]]*10^9*VLOOKUP(Table1[[#This Row],[Turbine/Engine Technology]],Technology_HR!$A$2:$B$11,2,FALSE)*10^-6</f>
        <v>34287121.799999997</v>
      </c>
      <c r="T10099" s="5">
        <f>Table1[[#This Row],[Fuel Consumption (mmBtu)]]*Table1[[#This Row],[Emission Factor (kg CO2/ mmBtu)]]*10^3</f>
        <v>2248664006022.8164</v>
      </c>
      <c r="U10099" s="3">
        <f>Table1[[#This Row],[Emissions (g CO2)]]/(Table1[[#This Row],[Generation (TWh)]]*10^9)</f>
        <v>722.07258604923823</v>
      </c>
    </row>
    <row r="10100" spans="1:21" x14ac:dyDescent="0.35">
      <c r="A10100" t="s">
        <v>2586</v>
      </c>
      <c r="B10100" t="s">
        <v>3239</v>
      </c>
      <c r="C10100" t="str">
        <f>SUBSTITUTE(Table1[[#This Row],[Fuel]],", ",",")</f>
        <v>fossil gas: natural gas</v>
      </c>
      <c r="D10100" t="s">
        <v>3239</v>
      </c>
      <c r="H10100" t="s">
        <v>3438</v>
      </c>
      <c r="I10100">
        <v>698</v>
      </c>
      <c r="J10100" t="s">
        <v>3446</v>
      </c>
      <c r="K10100">
        <v>2003</v>
      </c>
      <c r="L10100" t="s">
        <v>29</v>
      </c>
      <c r="M10100">
        <v>2043</v>
      </c>
      <c r="N10100">
        <v>46.622500000000002</v>
      </c>
      <c r="O10100">
        <v>-122.9131</v>
      </c>
      <c r="P10100" t="s">
        <v>3613</v>
      </c>
      <c r="Q10100" s="3">
        <f>Table1[[#This Row],[Capacity (MW)]]*0.395*8760*10^-6</f>
        <v>2.4152195999999999</v>
      </c>
      <c r="R10100" s="3" cm="1">
        <f t="array" ref="R10100">AVERAGE(VLOOKUP(_xlfn.TEXTSPLIT(Table1[[#This Row],[Fuel (no space after comma)]], ","), FuelList_Final_EF!$A$2:$B$65, 2, FALSE))</f>
        <v>53.06</v>
      </c>
      <c r="S10100" s="3">
        <f>Table1[[#This Row],[Generation (TWh)]]*10^9*VLOOKUP(Table1[[#This Row],[Turbine/Engine Technology]],Technology_HR!$A$2:$B$11,2,FALSE)*10^-6</f>
        <v>18232492.760400001</v>
      </c>
      <c r="T10100" s="5">
        <f>Table1[[#This Row],[Fuel Consumption (mmBtu)]]*Table1[[#This Row],[Emission Factor (kg CO2/ mmBtu)]]*10^3</f>
        <v>967416065866.8241</v>
      </c>
      <c r="U10100" s="3">
        <f>Table1[[#This Row],[Emissions (g CO2)]]/(Table1[[#This Row],[Generation (TWh)]]*10^9)</f>
        <v>400.54994000000005</v>
      </c>
    </row>
    <row r="10101" spans="1:21" x14ac:dyDescent="0.35">
      <c r="A10101" t="s">
        <v>2587</v>
      </c>
      <c r="B10101" t="s">
        <v>3239</v>
      </c>
      <c r="C10101" t="str">
        <f>SUBSTITUTE(Table1[[#This Row],[Fuel]],", ",",")</f>
        <v>fossil gas: natural gas</v>
      </c>
      <c r="D10101" t="s">
        <v>3239</v>
      </c>
      <c r="H10101" t="s">
        <v>3438</v>
      </c>
      <c r="I10101">
        <v>101</v>
      </c>
      <c r="J10101" t="s">
        <v>3446</v>
      </c>
      <c r="K10101">
        <v>1998</v>
      </c>
      <c r="L10101" t="s">
        <v>29</v>
      </c>
      <c r="M10101" t="s">
        <v>29</v>
      </c>
      <c r="N10101">
        <v>35.072699999999998</v>
      </c>
      <c r="O10101">
        <v>-81.613</v>
      </c>
      <c r="P10101" t="s">
        <v>3613</v>
      </c>
      <c r="Q10101" s="3">
        <f>Table1[[#This Row],[Capacity (MW)]]*0.395*8760*10^-6</f>
        <v>0.34948020000000002</v>
      </c>
      <c r="R10101" s="3" cm="1">
        <f t="array" ref="R10101">AVERAGE(VLOOKUP(_xlfn.TEXTSPLIT(Table1[[#This Row],[Fuel (no space after comma)]], ","), FuelList_Final_EF!$A$2:$B$65, 2, FALSE))</f>
        <v>53.06</v>
      </c>
      <c r="S10101" s="3">
        <f>Table1[[#This Row],[Generation (TWh)]]*10^9*VLOOKUP(Table1[[#This Row],[Turbine/Engine Technology]],Technology_HR!$A$2:$B$11,2,FALSE)*10^-6</f>
        <v>2638226.0297999997</v>
      </c>
      <c r="T10101" s="5">
        <f>Table1[[#This Row],[Fuel Consumption (mmBtu)]]*Table1[[#This Row],[Emission Factor (kg CO2/ mmBtu)]]*10^3</f>
        <v>139984273141.18799</v>
      </c>
      <c r="U10101" s="3">
        <f>Table1[[#This Row],[Emissions (g CO2)]]/(Table1[[#This Row],[Generation (TWh)]]*10^9)</f>
        <v>400.54993999999999</v>
      </c>
    </row>
    <row r="10102" spans="1:21" x14ac:dyDescent="0.35">
      <c r="A10102" t="s">
        <v>2507</v>
      </c>
      <c r="B10102" t="s">
        <v>3239</v>
      </c>
      <c r="C10102" t="str">
        <f>SUBSTITUTE(Table1[[#This Row],[Fuel]],", ",",")</f>
        <v>fossil gas: natural gas</v>
      </c>
      <c r="D10102" t="s">
        <v>3239</v>
      </c>
      <c r="H10102" t="s">
        <v>3438</v>
      </c>
      <c r="I10102">
        <v>626</v>
      </c>
      <c r="J10102" t="s">
        <v>3446</v>
      </c>
      <c r="K10102">
        <v>2015</v>
      </c>
      <c r="L10102" t="s">
        <v>29</v>
      </c>
      <c r="M10102" t="s">
        <v>29</v>
      </c>
      <c r="N10102">
        <v>39.807219000000003</v>
      </c>
      <c r="O10102">
        <v>-104.964744</v>
      </c>
      <c r="P10102" t="s">
        <v>3613</v>
      </c>
      <c r="Q10102" s="3">
        <f>Table1[[#This Row],[Capacity (MW)]]*0.395*8760*10^-6</f>
        <v>2.1660851999999999</v>
      </c>
      <c r="R10102" s="3" cm="1">
        <f t="array" ref="R10102">AVERAGE(VLOOKUP(_xlfn.TEXTSPLIT(Table1[[#This Row],[Fuel (no space after comma)]], ","), FuelList_Final_EF!$A$2:$B$65, 2, FALSE))</f>
        <v>53.06</v>
      </c>
      <c r="S10102" s="3">
        <f>Table1[[#This Row],[Generation (TWh)]]*10^9*VLOOKUP(Table1[[#This Row],[Turbine/Engine Technology]],Technology_HR!$A$2:$B$11,2,FALSE)*10^-6</f>
        <v>16351777.174799999</v>
      </c>
      <c r="T10102" s="5">
        <f>Table1[[#This Row],[Fuel Consumption (mmBtu)]]*Table1[[#This Row],[Emission Factor (kg CO2/ mmBtu)]]*10^3</f>
        <v>867625296894.88806</v>
      </c>
      <c r="U10102" s="3">
        <f>Table1[[#This Row],[Emissions (g CO2)]]/(Table1[[#This Row],[Generation (TWh)]]*10^9)</f>
        <v>400.54994000000005</v>
      </c>
    </row>
    <row r="10103" spans="1:21" x14ac:dyDescent="0.35">
      <c r="A10103" t="s">
        <v>2507</v>
      </c>
      <c r="B10103" t="s">
        <v>3239</v>
      </c>
      <c r="C10103" t="str">
        <f>SUBSTITUTE(Table1[[#This Row],[Fuel]],", ",",")</f>
        <v>fossil gas: natural gas</v>
      </c>
      <c r="D10103" t="s">
        <v>3239</v>
      </c>
      <c r="H10103" t="s">
        <v>3440</v>
      </c>
      <c r="I10103">
        <v>381</v>
      </c>
      <c r="J10103" t="s">
        <v>3446</v>
      </c>
      <c r="K10103">
        <v>2017</v>
      </c>
      <c r="L10103" t="s">
        <v>29</v>
      </c>
      <c r="M10103" t="s">
        <v>29</v>
      </c>
      <c r="N10103">
        <v>39.807219000000003</v>
      </c>
      <c r="O10103">
        <v>-104.964744</v>
      </c>
      <c r="P10103" t="s">
        <v>3613</v>
      </c>
      <c r="Q10103" s="3">
        <f>Table1[[#This Row],[Capacity (MW)]]*0.395*8760*10^-6</f>
        <v>1.3183361999999998</v>
      </c>
      <c r="R10103" s="3" cm="1">
        <f t="array" ref="R10103">AVERAGE(VLOOKUP(_xlfn.TEXTSPLIT(Table1[[#This Row],[Fuel (no space after comma)]], ","), FuelList_Final_EF!$A$2:$B$65, 2, FALSE))</f>
        <v>53.06</v>
      </c>
      <c r="S10103" s="3">
        <f>Table1[[#This Row],[Generation (TWh)]]*10^9*VLOOKUP(Table1[[#This Row],[Turbine/Engine Technology]],Technology_HR!$A$2:$B$11,2,FALSE)*10^-6</f>
        <v>13559087.816999998</v>
      </c>
      <c r="T10103" s="5">
        <f>Table1[[#This Row],[Fuel Consumption (mmBtu)]]*Table1[[#This Row],[Emission Factor (kg CO2/ mmBtu)]]*10^3</f>
        <v>719445199570.02002</v>
      </c>
      <c r="U10103" s="3">
        <f>Table1[[#This Row],[Emissions (g CO2)]]/(Table1[[#This Row],[Generation (TWh)]]*10^9)</f>
        <v>545.72210000000007</v>
      </c>
    </row>
    <row r="10104" spans="1:21" x14ac:dyDescent="0.35">
      <c r="A10104" t="s">
        <v>2588</v>
      </c>
      <c r="B10104" t="s">
        <v>3239</v>
      </c>
      <c r="C10104" t="str">
        <f>SUBSTITUTE(Table1[[#This Row],[Fuel]],", ",",")</f>
        <v>fossil gas: natural gas</v>
      </c>
      <c r="D10104" t="s">
        <v>3239</v>
      </c>
      <c r="H10104" t="s">
        <v>3436</v>
      </c>
      <c r="I10104">
        <v>250</v>
      </c>
      <c r="J10104" t="s">
        <v>3450</v>
      </c>
      <c r="K10104">
        <v>2029</v>
      </c>
      <c r="L10104" t="s">
        <v>29</v>
      </c>
      <c r="M10104" t="s">
        <v>29</v>
      </c>
      <c r="N10104">
        <v>37.392389999999999</v>
      </c>
      <c r="O10104">
        <v>-77.401820000000001</v>
      </c>
      <c r="P10104" t="s">
        <v>3613</v>
      </c>
      <c r="Q10104" s="3">
        <f>Table1[[#This Row],[Capacity (MW)]]*0.395*8760*10^-6</f>
        <v>0.86504999999999999</v>
      </c>
      <c r="R10104" s="3" cm="1">
        <f t="array" ref="R10104">AVERAGE(VLOOKUP(_xlfn.TEXTSPLIT(Table1[[#This Row],[Fuel (no space after comma)]], ","), FuelList_Final_EF!$A$2:$B$65, 2, FALSE))</f>
        <v>53.06</v>
      </c>
      <c r="S10104" s="3">
        <f>Table1[[#This Row],[Generation (TWh)]]*10^9*VLOOKUP(Table1[[#This Row],[Turbine/Engine Technology]],Technology_HR!$A$2:$B$11,2,FALSE)*10^-6</f>
        <v>9524200.5</v>
      </c>
      <c r="T10104" s="5">
        <f>Table1[[#This Row],[Fuel Consumption (mmBtu)]]*Table1[[#This Row],[Emission Factor (kg CO2/ mmBtu)]]*10^3</f>
        <v>505354078530.00006</v>
      </c>
      <c r="U10104" s="3">
        <f>Table1[[#This Row],[Emissions (g CO2)]]/(Table1[[#This Row],[Generation (TWh)]]*10^9)</f>
        <v>584.19060000000002</v>
      </c>
    </row>
    <row r="10105" spans="1:21" x14ac:dyDescent="0.35">
      <c r="A10105" t="s">
        <v>2588</v>
      </c>
      <c r="B10105" t="s">
        <v>3239</v>
      </c>
      <c r="C10105" t="str">
        <f>SUBSTITUTE(Table1[[#This Row],[Fuel]],", ",",")</f>
        <v>fossil gas: natural gas</v>
      </c>
      <c r="D10105" t="s">
        <v>3239</v>
      </c>
      <c r="H10105" t="s">
        <v>3436</v>
      </c>
      <c r="I10105">
        <v>250</v>
      </c>
      <c r="J10105" t="s">
        <v>3450</v>
      </c>
      <c r="K10105">
        <v>2029</v>
      </c>
      <c r="L10105" t="s">
        <v>29</v>
      </c>
      <c r="M10105" t="s">
        <v>29</v>
      </c>
      <c r="N10105">
        <v>37.392389999999999</v>
      </c>
      <c r="O10105">
        <v>-77.401820000000001</v>
      </c>
      <c r="P10105" t="s">
        <v>3613</v>
      </c>
      <c r="Q10105" s="3">
        <f>Table1[[#This Row],[Capacity (MW)]]*0.395*8760*10^-6</f>
        <v>0.86504999999999999</v>
      </c>
      <c r="R10105" s="3" cm="1">
        <f t="array" ref="R10105">AVERAGE(VLOOKUP(_xlfn.TEXTSPLIT(Table1[[#This Row],[Fuel (no space after comma)]], ","), FuelList_Final_EF!$A$2:$B$65, 2, FALSE))</f>
        <v>53.06</v>
      </c>
      <c r="S10105" s="3">
        <f>Table1[[#This Row],[Generation (TWh)]]*10^9*VLOOKUP(Table1[[#This Row],[Turbine/Engine Technology]],Technology_HR!$A$2:$B$11,2,FALSE)*10^-6</f>
        <v>9524200.5</v>
      </c>
      <c r="T10105" s="5">
        <f>Table1[[#This Row],[Fuel Consumption (mmBtu)]]*Table1[[#This Row],[Emission Factor (kg CO2/ mmBtu)]]*10^3</f>
        <v>505354078530.00006</v>
      </c>
      <c r="U10105" s="3">
        <f>Table1[[#This Row],[Emissions (g CO2)]]/(Table1[[#This Row],[Generation (TWh)]]*10^9)</f>
        <v>584.19060000000002</v>
      </c>
    </row>
    <row r="10106" spans="1:21" x14ac:dyDescent="0.35">
      <c r="A10106" t="s">
        <v>2588</v>
      </c>
      <c r="B10106" t="s">
        <v>3239</v>
      </c>
      <c r="C10106" t="str">
        <f>SUBSTITUTE(Table1[[#This Row],[Fuel]],", ",",")</f>
        <v>fossil gas: natural gas</v>
      </c>
      <c r="D10106" t="s">
        <v>3239</v>
      </c>
      <c r="H10106" t="s">
        <v>3436</v>
      </c>
      <c r="I10106">
        <v>250</v>
      </c>
      <c r="J10106" t="s">
        <v>3450</v>
      </c>
      <c r="K10106">
        <v>2029</v>
      </c>
      <c r="L10106" t="s">
        <v>29</v>
      </c>
      <c r="M10106" t="s">
        <v>29</v>
      </c>
      <c r="N10106">
        <v>37.392389999999999</v>
      </c>
      <c r="O10106">
        <v>-77.401820000000001</v>
      </c>
      <c r="P10106" t="s">
        <v>3613</v>
      </c>
      <c r="Q10106" s="3">
        <f>Table1[[#This Row],[Capacity (MW)]]*0.395*8760*10^-6</f>
        <v>0.86504999999999999</v>
      </c>
      <c r="R10106" s="3" cm="1">
        <f t="array" ref="R10106">AVERAGE(VLOOKUP(_xlfn.TEXTSPLIT(Table1[[#This Row],[Fuel (no space after comma)]], ","), FuelList_Final_EF!$A$2:$B$65, 2, FALSE))</f>
        <v>53.06</v>
      </c>
      <c r="S10106" s="3">
        <f>Table1[[#This Row],[Generation (TWh)]]*10^9*VLOOKUP(Table1[[#This Row],[Turbine/Engine Technology]],Technology_HR!$A$2:$B$11,2,FALSE)*10^-6</f>
        <v>9524200.5</v>
      </c>
      <c r="T10106" s="5">
        <f>Table1[[#This Row],[Fuel Consumption (mmBtu)]]*Table1[[#This Row],[Emission Factor (kg CO2/ mmBtu)]]*10^3</f>
        <v>505354078530.00006</v>
      </c>
      <c r="U10106" s="3">
        <f>Table1[[#This Row],[Emissions (g CO2)]]/(Table1[[#This Row],[Generation (TWh)]]*10^9)</f>
        <v>584.19060000000002</v>
      </c>
    </row>
    <row r="10107" spans="1:21" x14ac:dyDescent="0.35">
      <c r="A10107" t="s">
        <v>2588</v>
      </c>
      <c r="B10107" t="s">
        <v>3239</v>
      </c>
      <c r="C10107" t="str">
        <f>SUBSTITUTE(Table1[[#This Row],[Fuel]],", ",",")</f>
        <v>fossil gas: natural gas</v>
      </c>
      <c r="D10107" t="s">
        <v>3239</v>
      </c>
      <c r="H10107" t="s">
        <v>3436</v>
      </c>
      <c r="I10107">
        <v>250</v>
      </c>
      <c r="J10107" t="s">
        <v>3450</v>
      </c>
      <c r="K10107">
        <v>2029</v>
      </c>
      <c r="L10107" t="s">
        <v>29</v>
      </c>
      <c r="M10107" t="s">
        <v>29</v>
      </c>
      <c r="N10107">
        <v>37.392389999999999</v>
      </c>
      <c r="O10107">
        <v>-77.401820000000001</v>
      </c>
      <c r="P10107" t="s">
        <v>3613</v>
      </c>
      <c r="Q10107" s="3">
        <f>Table1[[#This Row],[Capacity (MW)]]*0.395*8760*10^-6</f>
        <v>0.86504999999999999</v>
      </c>
      <c r="R10107" s="3" cm="1">
        <f t="array" ref="R10107">AVERAGE(VLOOKUP(_xlfn.TEXTSPLIT(Table1[[#This Row],[Fuel (no space after comma)]], ","), FuelList_Final_EF!$A$2:$B$65, 2, FALSE))</f>
        <v>53.06</v>
      </c>
      <c r="S10107" s="3">
        <f>Table1[[#This Row],[Generation (TWh)]]*10^9*VLOOKUP(Table1[[#This Row],[Turbine/Engine Technology]],Technology_HR!$A$2:$B$11,2,FALSE)*10^-6</f>
        <v>9524200.5</v>
      </c>
      <c r="T10107" s="5">
        <f>Table1[[#This Row],[Fuel Consumption (mmBtu)]]*Table1[[#This Row],[Emission Factor (kg CO2/ mmBtu)]]*10^3</f>
        <v>505354078530.00006</v>
      </c>
      <c r="U10107" s="3">
        <f>Table1[[#This Row],[Emissions (g CO2)]]/(Table1[[#This Row],[Generation (TWh)]]*10^9)</f>
        <v>584.19060000000002</v>
      </c>
    </row>
    <row r="10108" spans="1:21" x14ac:dyDescent="0.35">
      <c r="A10108" t="s">
        <v>2489</v>
      </c>
      <c r="B10108" t="s">
        <v>3243</v>
      </c>
      <c r="C10108" t="str">
        <f>SUBSTITUTE(Table1[[#This Row],[Fuel]],", ",",")</f>
        <v>fossil gas: natural gas,fossil liquids: fuel oil</v>
      </c>
      <c r="D10108" t="s">
        <v>3239</v>
      </c>
      <c r="E10108" t="s">
        <v>3275</v>
      </c>
      <c r="H10108" t="s">
        <v>3438</v>
      </c>
      <c r="I10108">
        <v>219</v>
      </c>
      <c r="J10108" t="s">
        <v>3446</v>
      </c>
      <c r="K10108">
        <v>1990</v>
      </c>
      <c r="L10108" t="s">
        <v>29</v>
      </c>
      <c r="M10108" t="s">
        <v>29</v>
      </c>
      <c r="N10108">
        <v>37.383200000000002</v>
      </c>
      <c r="O10108">
        <v>-77.382088999999993</v>
      </c>
      <c r="P10108" t="s">
        <v>3613</v>
      </c>
      <c r="Q10108" s="3">
        <f>Table1[[#This Row],[Capacity (MW)]]*0.395*8760*10^-6</f>
        <v>0.75778380000000001</v>
      </c>
      <c r="R10108" s="3" cm="1">
        <f t="array" ref="R10108">AVERAGE(VLOOKUP(_xlfn.TEXTSPLIT(Table1[[#This Row],[Fuel (no space after comma)]], ","), FuelList_Final_EF!$A$2:$B$65, 2, FALSE))</f>
        <v>65.583341148886291</v>
      </c>
      <c r="S10108" s="3">
        <f>Table1[[#This Row],[Generation (TWh)]]*10^9*VLOOKUP(Table1[[#This Row],[Turbine/Engine Technology]],Technology_HR!$A$2:$B$11,2,FALSE)*10^-6</f>
        <v>5720509.9062000001</v>
      </c>
      <c r="T10108" s="5">
        <f>Table1[[#This Row],[Fuel Consumption (mmBtu)]]*Table1[[#This Row],[Emission Factor (kg CO2/ mmBtu)]]*10^3</f>
        <v>375170152723.89813</v>
      </c>
      <c r="U10108" s="3">
        <f>Table1[[#This Row],[Emissions (g CO2)]]/(Table1[[#This Row],[Generation (TWh)]]*10^9)</f>
        <v>495.08864233294264</v>
      </c>
    </row>
    <row r="10109" spans="1:21" x14ac:dyDescent="0.35">
      <c r="A10109" t="s">
        <v>2489</v>
      </c>
      <c r="B10109" t="s">
        <v>3243</v>
      </c>
      <c r="C10109" t="str">
        <f>SUBSTITUTE(Table1[[#This Row],[Fuel]],", ",",")</f>
        <v>fossil gas: natural gas,fossil liquids: fuel oil</v>
      </c>
      <c r="D10109" t="s">
        <v>3239</v>
      </c>
      <c r="E10109" t="s">
        <v>3275</v>
      </c>
      <c r="H10109" t="s">
        <v>3438</v>
      </c>
      <c r="I10109">
        <v>227</v>
      </c>
      <c r="J10109" t="s">
        <v>3446</v>
      </c>
      <c r="K10109">
        <v>1992</v>
      </c>
      <c r="L10109" t="s">
        <v>29</v>
      </c>
      <c r="M10109" t="s">
        <v>29</v>
      </c>
      <c r="N10109">
        <v>37.383200000000002</v>
      </c>
      <c r="O10109">
        <v>-77.382088999999993</v>
      </c>
      <c r="P10109" t="s">
        <v>3613</v>
      </c>
      <c r="Q10109" s="3">
        <f>Table1[[#This Row],[Capacity (MW)]]*0.395*8760*10^-6</f>
        <v>0.78546539999999998</v>
      </c>
      <c r="R10109" s="3" cm="1">
        <f t="array" ref="R10109">AVERAGE(VLOOKUP(_xlfn.TEXTSPLIT(Table1[[#This Row],[Fuel (no space after comma)]], ","), FuelList_Final_EF!$A$2:$B$65, 2, FALSE))</f>
        <v>65.583341148886291</v>
      </c>
      <c r="S10109" s="3">
        <f>Table1[[#This Row],[Generation (TWh)]]*10^9*VLOOKUP(Table1[[#This Row],[Turbine/Engine Technology]],Technology_HR!$A$2:$B$11,2,FALSE)*10^-6</f>
        <v>5929478.3045999995</v>
      </c>
      <c r="T10109" s="5">
        <f>Table1[[#This Row],[Fuel Consumption (mmBtu)]]*Table1[[#This Row],[Emission Factor (kg CO2/ mmBtu)]]*10^3</f>
        <v>388874998485.50165</v>
      </c>
      <c r="U10109" s="3">
        <f>Table1[[#This Row],[Emissions (g CO2)]]/(Table1[[#This Row],[Generation (TWh)]]*10^9)</f>
        <v>495.08864233294253</v>
      </c>
    </row>
    <row r="10110" spans="1:21" x14ac:dyDescent="0.35">
      <c r="A10110" t="s">
        <v>2589</v>
      </c>
      <c r="B10110" t="s">
        <v>3239</v>
      </c>
      <c r="C10110" t="str">
        <f>SUBSTITUTE(Table1[[#This Row],[Fuel]],", ",",")</f>
        <v>fossil gas: natural gas</v>
      </c>
      <c r="D10110" t="s">
        <v>3239</v>
      </c>
      <c r="H10110" t="s">
        <v>3436</v>
      </c>
      <c r="I10110">
        <v>101</v>
      </c>
      <c r="J10110" t="s">
        <v>3446</v>
      </c>
      <c r="K10110">
        <v>1994</v>
      </c>
      <c r="L10110" t="s">
        <v>29</v>
      </c>
      <c r="M10110" t="s">
        <v>29</v>
      </c>
      <c r="N10110">
        <v>30.34</v>
      </c>
      <c r="O10110">
        <v>-88.491900000000001</v>
      </c>
      <c r="P10110" t="s">
        <v>3613</v>
      </c>
      <c r="Q10110" s="3">
        <f>Table1[[#This Row],[Capacity (MW)]]*0.395*8760*10^-6</f>
        <v>0.34948020000000002</v>
      </c>
      <c r="R10110" s="3" cm="1">
        <f t="array" ref="R10110">AVERAGE(VLOOKUP(_xlfn.TEXTSPLIT(Table1[[#This Row],[Fuel (no space after comma)]], ","), FuelList_Final_EF!$A$2:$B$65, 2, FALSE))</f>
        <v>53.06</v>
      </c>
      <c r="S10110" s="3">
        <f>Table1[[#This Row],[Generation (TWh)]]*10^9*VLOOKUP(Table1[[#This Row],[Turbine/Engine Technology]],Technology_HR!$A$2:$B$11,2,FALSE)*10^-6</f>
        <v>3847777.0019999999</v>
      </c>
      <c r="T10110" s="5">
        <f>Table1[[#This Row],[Fuel Consumption (mmBtu)]]*Table1[[#This Row],[Emission Factor (kg CO2/ mmBtu)]]*10^3</f>
        <v>204163047726.12</v>
      </c>
      <c r="U10110" s="3">
        <f>Table1[[#This Row],[Emissions (g CO2)]]/(Table1[[#This Row],[Generation (TWh)]]*10^9)</f>
        <v>584.19060000000002</v>
      </c>
    </row>
    <row r="10111" spans="1:21" x14ac:dyDescent="0.35">
      <c r="A10111" t="s">
        <v>2590</v>
      </c>
      <c r="B10111" t="s">
        <v>3239</v>
      </c>
      <c r="C10111" t="str">
        <f>SUBSTITUTE(Table1[[#This Row],[Fuel]],", ",",")</f>
        <v>fossil gas: natural gas</v>
      </c>
      <c r="D10111" t="s">
        <v>3239</v>
      </c>
      <c r="H10111" t="s">
        <v>3438</v>
      </c>
      <c r="I10111">
        <v>42</v>
      </c>
      <c r="J10111" t="s">
        <v>3446</v>
      </c>
      <c r="K10111">
        <v>2014</v>
      </c>
      <c r="L10111" t="s">
        <v>29</v>
      </c>
      <c r="M10111" t="s">
        <v>29</v>
      </c>
      <c r="N10111">
        <v>41.123610999999997</v>
      </c>
      <c r="O10111">
        <v>-104.72</v>
      </c>
      <c r="P10111" t="s">
        <v>3613</v>
      </c>
      <c r="Q10111" s="3">
        <f>Table1[[#This Row],[Capacity (MW)]]*0.395*8760*10^-6</f>
        <v>0.1453284</v>
      </c>
      <c r="R10111" s="3" cm="1">
        <f t="array" ref="R10111">AVERAGE(VLOOKUP(_xlfn.TEXTSPLIT(Table1[[#This Row],[Fuel (no space after comma)]], ","), FuelList_Final_EF!$A$2:$B$65, 2, FALSE))</f>
        <v>53.06</v>
      </c>
      <c r="S10111" s="3">
        <f>Table1[[#This Row],[Generation (TWh)]]*10^9*VLOOKUP(Table1[[#This Row],[Turbine/Engine Technology]],Technology_HR!$A$2:$B$11,2,FALSE)*10^-6</f>
        <v>1097084.0915999999</v>
      </c>
      <c r="T10111" s="5">
        <f>Table1[[#This Row],[Fuel Consumption (mmBtu)]]*Table1[[#This Row],[Emission Factor (kg CO2/ mmBtu)]]*10^3</f>
        <v>58211281900.295998</v>
      </c>
      <c r="U10111" s="3">
        <f>Table1[[#This Row],[Emissions (g CO2)]]/(Table1[[#This Row],[Generation (TWh)]]*10^9)</f>
        <v>400.54993999999999</v>
      </c>
    </row>
    <row r="10112" spans="1:21" x14ac:dyDescent="0.35">
      <c r="A10112" t="s">
        <v>2591</v>
      </c>
      <c r="B10112" t="s">
        <v>3239</v>
      </c>
      <c r="C10112" t="str">
        <f>SUBSTITUTE(Table1[[#This Row],[Fuel]],", ",",")</f>
        <v>fossil gas: natural gas</v>
      </c>
      <c r="D10112" t="s">
        <v>3239</v>
      </c>
      <c r="H10112" t="s">
        <v>3438</v>
      </c>
      <c r="I10112">
        <v>57.999999999999993</v>
      </c>
      <c r="J10112" t="s">
        <v>3446</v>
      </c>
      <c r="K10112">
        <v>2014</v>
      </c>
      <c r="L10112" t="s">
        <v>29</v>
      </c>
      <c r="M10112" t="s">
        <v>29</v>
      </c>
      <c r="N10112">
        <v>41.123610999999997</v>
      </c>
      <c r="O10112">
        <v>-104.72</v>
      </c>
      <c r="P10112" t="s">
        <v>3613</v>
      </c>
      <c r="Q10112" s="3">
        <f>Table1[[#This Row],[Capacity (MW)]]*0.395*8760*10^-6</f>
        <v>0.20069159999999997</v>
      </c>
      <c r="R10112" s="3" cm="1">
        <f t="array" ref="R10112">AVERAGE(VLOOKUP(_xlfn.TEXTSPLIT(Table1[[#This Row],[Fuel (no space after comma)]], ","), FuelList_Final_EF!$A$2:$B$65, 2, FALSE))</f>
        <v>53.06</v>
      </c>
      <c r="S10112" s="3">
        <f>Table1[[#This Row],[Generation (TWh)]]*10^9*VLOOKUP(Table1[[#This Row],[Turbine/Engine Technology]],Technology_HR!$A$2:$B$11,2,FALSE)*10^-6</f>
        <v>1515020.8883999996</v>
      </c>
      <c r="T10112" s="5">
        <f>Table1[[#This Row],[Fuel Consumption (mmBtu)]]*Table1[[#This Row],[Emission Factor (kg CO2/ mmBtu)]]*10^3</f>
        <v>80387008338.503983</v>
      </c>
      <c r="U10112" s="3">
        <f>Table1[[#This Row],[Emissions (g CO2)]]/(Table1[[#This Row],[Generation (TWh)]]*10^9)</f>
        <v>400.54993999999999</v>
      </c>
    </row>
    <row r="10113" spans="1:21" x14ac:dyDescent="0.35">
      <c r="A10113" t="s">
        <v>2592</v>
      </c>
      <c r="B10113" t="s">
        <v>3239</v>
      </c>
      <c r="C10113" t="str">
        <f>SUBSTITUTE(Table1[[#This Row],[Fuel]],", ",",")</f>
        <v>fossil gas: natural gas</v>
      </c>
      <c r="D10113" t="s">
        <v>3239</v>
      </c>
      <c r="H10113" t="s">
        <v>3438</v>
      </c>
      <c r="I10113">
        <v>572</v>
      </c>
      <c r="J10113" t="s">
        <v>3452</v>
      </c>
      <c r="K10113" t="s">
        <v>29</v>
      </c>
      <c r="L10113" t="s">
        <v>29</v>
      </c>
      <c r="M10113" t="s">
        <v>29</v>
      </c>
      <c r="N10113">
        <v>37.436399999999999</v>
      </c>
      <c r="O10113">
        <v>-77.153099999999995</v>
      </c>
      <c r="P10113" t="s">
        <v>3613</v>
      </c>
      <c r="Q10113" s="3">
        <f>Table1[[#This Row],[Capacity (MW)]]*0.395*8760*10^-6</f>
        <v>1.9792343999999997</v>
      </c>
      <c r="R10113" s="3" cm="1">
        <f t="array" ref="R10113">AVERAGE(VLOOKUP(_xlfn.TEXTSPLIT(Table1[[#This Row],[Fuel (no space after comma)]], ","), FuelList_Final_EF!$A$2:$B$65, 2, FALSE))</f>
        <v>53.06</v>
      </c>
      <c r="S10113" s="3">
        <f>Table1[[#This Row],[Generation (TWh)]]*10^9*VLOOKUP(Table1[[#This Row],[Turbine/Engine Technology]],Technology_HR!$A$2:$B$11,2,FALSE)*10^-6</f>
        <v>14941240.485599997</v>
      </c>
      <c r="T10113" s="5">
        <f>Table1[[#This Row],[Fuel Consumption (mmBtu)]]*Table1[[#This Row],[Emission Factor (kg CO2/ mmBtu)]]*10^3</f>
        <v>792782220165.93591</v>
      </c>
      <c r="U10113" s="3">
        <f>Table1[[#This Row],[Emissions (g CO2)]]/(Table1[[#This Row],[Generation (TWh)]]*10^9)</f>
        <v>400.54993999999999</v>
      </c>
    </row>
    <row r="10114" spans="1:21" x14ac:dyDescent="0.35">
      <c r="A10114" t="s">
        <v>2592</v>
      </c>
      <c r="B10114" t="s">
        <v>3239</v>
      </c>
      <c r="C10114" t="str">
        <f>SUBSTITUTE(Table1[[#This Row],[Fuel]],", ",",")</f>
        <v>fossil gas: natural gas</v>
      </c>
      <c r="D10114" t="s">
        <v>3239</v>
      </c>
      <c r="H10114" t="s">
        <v>3438</v>
      </c>
      <c r="I10114">
        <v>572</v>
      </c>
      <c r="J10114" t="s">
        <v>3452</v>
      </c>
      <c r="K10114" t="s">
        <v>29</v>
      </c>
      <c r="L10114" t="s">
        <v>29</v>
      </c>
      <c r="M10114" t="s">
        <v>29</v>
      </c>
      <c r="N10114">
        <v>37.436399999999999</v>
      </c>
      <c r="O10114">
        <v>-77.153099999999995</v>
      </c>
      <c r="P10114" t="s">
        <v>3613</v>
      </c>
      <c r="Q10114" s="3">
        <f>Table1[[#This Row],[Capacity (MW)]]*0.395*8760*10^-6</f>
        <v>1.9792343999999997</v>
      </c>
      <c r="R10114" s="3" cm="1">
        <f t="array" ref="R10114">AVERAGE(VLOOKUP(_xlfn.TEXTSPLIT(Table1[[#This Row],[Fuel (no space after comma)]], ","), FuelList_Final_EF!$A$2:$B$65, 2, FALSE))</f>
        <v>53.06</v>
      </c>
      <c r="S10114" s="3">
        <f>Table1[[#This Row],[Generation (TWh)]]*10^9*VLOOKUP(Table1[[#This Row],[Turbine/Engine Technology]],Technology_HR!$A$2:$B$11,2,FALSE)*10^-6</f>
        <v>14941240.485599997</v>
      </c>
      <c r="T10114" s="5">
        <f>Table1[[#This Row],[Fuel Consumption (mmBtu)]]*Table1[[#This Row],[Emission Factor (kg CO2/ mmBtu)]]*10^3</f>
        <v>792782220165.93591</v>
      </c>
      <c r="U10114" s="3">
        <f>Table1[[#This Row],[Emissions (g CO2)]]/(Table1[[#This Row],[Generation (TWh)]]*10^9)</f>
        <v>400.54993999999999</v>
      </c>
    </row>
    <row r="10115" spans="1:21" x14ac:dyDescent="0.35">
      <c r="A10115" t="s">
        <v>2592</v>
      </c>
      <c r="B10115" t="s">
        <v>3239</v>
      </c>
      <c r="C10115" t="str">
        <f>SUBSTITUTE(Table1[[#This Row],[Fuel]],", ",",")</f>
        <v>fossil gas: natural gas</v>
      </c>
      <c r="D10115" t="s">
        <v>3239</v>
      </c>
      <c r="H10115" t="s">
        <v>3438</v>
      </c>
      <c r="I10115">
        <v>572</v>
      </c>
      <c r="J10115" t="s">
        <v>3452</v>
      </c>
      <c r="K10115" t="s">
        <v>29</v>
      </c>
      <c r="L10115" t="s">
        <v>29</v>
      </c>
      <c r="M10115" t="s">
        <v>29</v>
      </c>
      <c r="N10115">
        <v>37.436399999999999</v>
      </c>
      <c r="O10115">
        <v>-77.153099999999995</v>
      </c>
      <c r="P10115" t="s">
        <v>3613</v>
      </c>
      <c r="Q10115" s="3">
        <f>Table1[[#This Row],[Capacity (MW)]]*0.395*8760*10^-6</f>
        <v>1.9792343999999997</v>
      </c>
      <c r="R10115" s="3" cm="1">
        <f t="array" ref="R10115">AVERAGE(VLOOKUP(_xlfn.TEXTSPLIT(Table1[[#This Row],[Fuel (no space after comma)]], ","), FuelList_Final_EF!$A$2:$B$65, 2, FALSE))</f>
        <v>53.06</v>
      </c>
      <c r="S10115" s="3">
        <f>Table1[[#This Row],[Generation (TWh)]]*10^9*VLOOKUP(Table1[[#This Row],[Turbine/Engine Technology]],Technology_HR!$A$2:$B$11,2,FALSE)*10^-6</f>
        <v>14941240.485599997</v>
      </c>
      <c r="T10115" s="5">
        <f>Table1[[#This Row],[Fuel Consumption (mmBtu)]]*Table1[[#This Row],[Emission Factor (kg CO2/ mmBtu)]]*10^3</f>
        <v>792782220165.93591</v>
      </c>
      <c r="U10115" s="3">
        <f>Table1[[#This Row],[Emissions (g CO2)]]/(Table1[[#This Row],[Generation (TWh)]]*10^9)</f>
        <v>400.54993999999999</v>
      </c>
    </row>
    <row r="10116" spans="1:21" x14ac:dyDescent="0.35">
      <c r="A10116" t="s">
        <v>2593</v>
      </c>
      <c r="B10116" t="s">
        <v>3239</v>
      </c>
      <c r="C10116" t="str">
        <f>SUBSTITUTE(Table1[[#This Row],[Fuel]],", ",",")</f>
        <v>fossil gas: natural gas</v>
      </c>
      <c r="D10116" t="s">
        <v>3239</v>
      </c>
      <c r="H10116" t="s">
        <v>3438</v>
      </c>
      <c r="I10116">
        <v>54</v>
      </c>
      <c r="J10116" t="s">
        <v>3448</v>
      </c>
      <c r="K10116">
        <v>2001</v>
      </c>
      <c r="L10116" t="s">
        <v>29</v>
      </c>
      <c r="M10116" t="s">
        <v>29</v>
      </c>
      <c r="N10116">
        <v>32.695599999999999</v>
      </c>
      <c r="O10116">
        <v>-108.1225</v>
      </c>
      <c r="P10116" t="s">
        <v>3613</v>
      </c>
      <c r="Q10116" s="3">
        <f>Table1[[#This Row],[Capacity (MW)]]*0.395*8760*10^-6</f>
        <v>0.18685080000000001</v>
      </c>
      <c r="R10116" s="3" cm="1">
        <f t="array" ref="R10116">AVERAGE(VLOOKUP(_xlfn.TEXTSPLIT(Table1[[#This Row],[Fuel (no space after comma)]], ","), FuelList_Final_EF!$A$2:$B$65, 2, FALSE))</f>
        <v>53.06</v>
      </c>
      <c r="S10116" s="3">
        <f>Table1[[#This Row],[Generation (TWh)]]*10^9*VLOOKUP(Table1[[#This Row],[Turbine/Engine Technology]],Technology_HR!$A$2:$B$11,2,FALSE)*10^-6</f>
        <v>1410536.6891999999</v>
      </c>
      <c r="T10116" s="5">
        <f>Table1[[#This Row],[Fuel Consumption (mmBtu)]]*Table1[[#This Row],[Emission Factor (kg CO2/ mmBtu)]]*10^3</f>
        <v>74843076728.952011</v>
      </c>
      <c r="U10116" s="3">
        <f>Table1[[#This Row],[Emissions (g CO2)]]/(Table1[[#This Row],[Generation (TWh)]]*10^9)</f>
        <v>400.54994000000005</v>
      </c>
    </row>
    <row r="10117" spans="1:21" x14ac:dyDescent="0.35">
      <c r="A10117" t="s">
        <v>2467</v>
      </c>
      <c r="B10117" t="s">
        <v>3239</v>
      </c>
      <c r="C10117" t="str">
        <f>SUBSTITUTE(Table1[[#This Row],[Fuel]],", ",",")</f>
        <v>fossil gas: natural gas</v>
      </c>
      <c r="D10117" t="s">
        <v>3239</v>
      </c>
      <c r="H10117" t="s">
        <v>3438</v>
      </c>
      <c r="I10117">
        <v>899</v>
      </c>
      <c r="J10117" t="s">
        <v>3446</v>
      </c>
      <c r="K10117">
        <v>2003</v>
      </c>
      <c r="L10117" t="s">
        <v>29</v>
      </c>
      <c r="M10117" t="s">
        <v>29</v>
      </c>
      <c r="N10117">
        <v>33.2881</v>
      </c>
      <c r="O10117">
        <v>-89.420100000000005</v>
      </c>
      <c r="P10117" t="s">
        <v>3613</v>
      </c>
      <c r="Q10117" s="3">
        <f>Table1[[#This Row],[Capacity (MW)]]*0.395*8760*10^-6</f>
        <v>3.1107198</v>
      </c>
      <c r="R10117" s="3" cm="1">
        <f t="array" ref="R10117">AVERAGE(VLOOKUP(_xlfn.TEXTSPLIT(Table1[[#This Row],[Fuel (no space after comma)]], ","), FuelList_Final_EF!$A$2:$B$65, 2, FALSE))</f>
        <v>53.06</v>
      </c>
      <c r="S10117" s="3">
        <f>Table1[[#This Row],[Generation (TWh)]]*10^9*VLOOKUP(Table1[[#This Row],[Turbine/Engine Technology]],Technology_HR!$A$2:$B$11,2,FALSE)*10^-6</f>
        <v>23482823.770199999</v>
      </c>
      <c r="T10117" s="5">
        <f>Table1[[#This Row],[Fuel Consumption (mmBtu)]]*Table1[[#This Row],[Emission Factor (kg CO2/ mmBtu)]]*10^3</f>
        <v>1245998629246.812</v>
      </c>
      <c r="U10117" s="3">
        <f>Table1[[#This Row],[Emissions (g CO2)]]/(Table1[[#This Row],[Generation (TWh)]]*10^9)</f>
        <v>400.54993999999999</v>
      </c>
    </row>
    <row r="10118" spans="1:21" x14ac:dyDescent="0.35">
      <c r="A10118" t="s">
        <v>2594</v>
      </c>
      <c r="B10118" t="s">
        <v>3239</v>
      </c>
      <c r="C10118" t="str">
        <f>SUBSTITUTE(Table1[[#This Row],[Fuel]],", ",",")</f>
        <v>fossil gas: natural gas</v>
      </c>
      <c r="D10118" t="s">
        <v>3239</v>
      </c>
      <c r="H10118" t="s">
        <v>3438</v>
      </c>
      <c r="I10118">
        <v>535</v>
      </c>
      <c r="J10118" t="s">
        <v>3446</v>
      </c>
      <c r="K10118">
        <v>2000</v>
      </c>
      <c r="L10118" t="s">
        <v>29</v>
      </c>
      <c r="M10118" t="s">
        <v>29</v>
      </c>
      <c r="N10118">
        <v>36.222057999999997</v>
      </c>
      <c r="O10118">
        <v>-95.277060000000006</v>
      </c>
      <c r="P10118" t="s">
        <v>3613</v>
      </c>
      <c r="Q10118" s="3">
        <f>Table1[[#This Row],[Capacity (MW)]]*0.395*8760*10^-6</f>
        <v>1.851207</v>
      </c>
      <c r="R10118" s="3" cm="1">
        <f t="array" ref="R10118">AVERAGE(VLOOKUP(_xlfn.TEXTSPLIT(Table1[[#This Row],[Fuel (no space after comma)]], ","), FuelList_Final_EF!$A$2:$B$65, 2, FALSE))</f>
        <v>53.06</v>
      </c>
      <c r="S10118" s="3">
        <f>Table1[[#This Row],[Generation (TWh)]]*10^9*VLOOKUP(Table1[[#This Row],[Turbine/Engine Technology]],Technology_HR!$A$2:$B$11,2,FALSE)*10^-6</f>
        <v>13974761.642999999</v>
      </c>
      <c r="T10118" s="5">
        <f>Table1[[#This Row],[Fuel Consumption (mmBtu)]]*Table1[[#This Row],[Emission Factor (kg CO2/ mmBtu)]]*10^3</f>
        <v>741500852777.58008</v>
      </c>
      <c r="U10118" s="3">
        <f>Table1[[#This Row],[Emissions (g CO2)]]/(Table1[[#This Row],[Generation (TWh)]]*10^9)</f>
        <v>400.54994000000005</v>
      </c>
    </row>
    <row r="10119" spans="1:21" x14ac:dyDescent="0.35">
      <c r="A10119" t="s">
        <v>2594</v>
      </c>
      <c r="B10119" t="s">
        <v>3239</v>
      </c>
      <c r="C10119" t="str">
        <f>SUBSTITUTE(Table1[[#This Row],[Fuel]],", ",",")</f>
        <v>fossil gas: natural gas</v>
      </c>
      <c r="D10119" t="s">
        <v>3239</v>
      </c>
      <c r="H10119" t="s">
        <v>3438</v>
      </c>
      <c r="I10119">
        <v>535</v>
      </c>
      <c r="J10119" t="s">
        <v>3446</v>
      </c>
      <c r="K10119">
        <v>2011</v>
      </c>
      <c r="L10119" t="s">
        <v>29</v>
      </c>
      <c r="M10119" t="s">
        <v>29</v>
      </c>
      <c r="N10119">
        <v>36.222057999999997</v>
      </c>
      <c r="O10119">
        <v>-95.277060000000006</v>
      </c>
      <c r="P10119" t="s">
        <v>3613</v>
      </c>
      <c r="Q10119" s="3">
        <f>Table1[[#This Row],[Capacity (MW)]]*0.395*8760*10^-6</f>
        <v>1.851207</v>
      </c>
      <c r="R10119" s="3" cm="1">
        <f t="array" ref="R10119">AVERAGE(VLOOKUP(_xlfn.TEXTSPLIT(Table1[[#This Row],[Fuel (no space after comma)]], ","), FuelList_Final_EF!$A$2:$B$65, 2, FALSE))</f>
        <v>53.06</v>
      </c>
      <c r="S10119" s="3">
        <f>Table1[[#This Row],[Generation (TWh)]]*10^9*VLOOKUP(Table1[[#This Row],[Turbine/Engine Technology]],Technology_HR!$A$2:$B$11,2,FALSE)*10^-6</f>
        <v>13974761.642999999</v>
      </c>
      <c r="T10119" s="5">
        <f>Table1[[#This Row],[Fuel Consumption (mmBtu)]]*Table1[[#This Row],[Emission Factor (kg CO2/ mmBtu)]]*10^3</f>
        <v>741500852777.58008</v>
      </c>
      <c r="U10119" s="3">
        <f>Table1[[#This Row],[Emissions (g CO2)]]/(Table1[[#This Row],[Generation (TWh)]]*10^9)</f>
        <v>400.54994000000005</v>
      </c>
    </row>
    <row r="10120" spans="1:21" x14ac:dyDescent="0.35">
      <c r="A10120" t="s">
        <v>2595</v>
      </c>
      <c r="B10120" t="s">
        <v>3239</v>
      </c>
      <c r="C10120" t="str">
        <f>SUBSTITUTE(Table1[[#This Row],[Fuel]],", ",",")</f>
        <v>fossil gas: natural gas</v>
      </c>
      <c r="D10120" t="s">
        <v>3239</v>
      </c>
      <c r="H10120" t="s">
        <v>3438</v>
      </c>
      <c r="I10120">
        <v>733</v>
      </c>
      <c r="J10120" t="s">
        <v>3446</v>
      </c>
      <c r="K10120">
        <v>2006</v>
      </c>
      <c r="L10120" t="s">
        <v>29</v>
      </c>
      <c r="M10120" t="s">
        <v>29</v>
      </c>
      <c r="N10120">
        <v>36.383718999999999</v>
      </c>
      <c r="O10120">
        <v>-114.9218</v>
      </c>
      <c r="P10120" t="s">
        <v>3613</v>
      </c>
      <c r="Q10120" s="3">
        <f>Table1[[#This Row],[Capacity (MW)]]*0.395*8760*10^-6</f>
        <v>2.5363265999999998</v>
      </c>
      <c r="R10120" s="3" cm="1">
        <f t="array" ref="R10120">AVERAGE(VLOOKUP(_xlfn.TEXTSPLIT(Table1[[#This Row],[Fuel (no space after comma)]], ","), FuelList_Final_EF!$A$2:$B$65, 2, FALSE))</f>
        <v>53.06</v>
      </c>
      <c r="S10120" s="3">
        <f>Table1[[#This Row],[Generation (TWh)]]*10^9*VLOOKUP(Table1[[#This Row],[Turbine/Engine Technology]],Technology_HR!$A$2:$B$11,2,FALSE)*10^-6</f>
        <v>19146729.503399998</v>
      </c>
      <c r="T10120" s="5">
        <f>Table1[[#This Row],[Fuel Consumption (mmBtu)]]*Table1[[#This Row],[Emission Factor (kg CO2/ mmBtu)]]*10^3</f>
        <v>1015925467450.4039</v>
      </c>
      <c r="U10120" s="3">
        <f>Table1[[#This Row],[Emissions (g CO2)]]/(Table1[[#This Row],[Generation (TWh)]]*10^9)</f>
        <v>400.54993999999999</v>
      </c>
    </row>
    <row r="10121" spans="1:21" x14ac:dyDescent="0.35">
      <c r="A10121" t="s">
        <v>2595</v>
      </c>
      <c r="B10121" t="s">
        <v>3239</v>
      </c>
      <c r="C10121" t="str">
        <f>SUBSTITUTE(Table1[[#This Row],[Fuel]],", ",",")</f>
        <v>fossil gas: natural gas</v>
      </c>
      <c r="D10121" t="s">
        <v>3239</v>
      </c>
      <c r="H10121" t="s">
        <v>3438</v>
      </c>
      <c r="I10121">
        <v>733</v>
      </c>
      <c r="J10121" t="s">
        <v>3446</v>
      </c>
      <c r="K10121">
        <v>2006</v>
      </c>
      <c r="L10121" t="s">
        <v>29</v>
      </c>
      <c r="M10121" t="s">
        <v>29</v>
      </c>
      <c r="N10121">
        <v>36.383718999999999</v>
      </c>
      <c r="O10121">
        <v>-114.9218</v>
      </c>
      <c r="P10121" t="s">
        <v>3613</v>
      </c>
      <c r="Q10121" s="3">
        <f>Table1[[#This Row],[Capacity (MW)]]*0.395*8760*10^-6</f>
        <v>2.5363265999999998</v>
      </c>
      <c r="R10121" s="3" cm="1">
        <f t="array" ref="R10121">AVERAGE(VLOOKUP(_xlfn.TEXTSPLIT(Table1[[#This Row],[Fuel (no space after comma)]], ","), FuelList_Final_EF!$A$2:$B$65, 2, FALSE))</f>
        <v>53.06</v>
      </c>
      <c r="S10121" s="3">
        <f>Table1[[#This Row],[Generation (TWh)]]*10^9*VLOOKUP(Table1[[#This Row],[Turbine/Engine Technology]],Technology_HR!$A$2:$B$11,2,FALSE)*10^-6</f>
        <v>19146729.503399998</v>
      </c>
      <c r="T10121" s="5">
        <f>Table1[[#This Row],[Fuel Consumption (mmBtu)]]*Table1[[#This Row],[Emission Factor (kg CO2/ mmBtu)]]*10^3</f>
        <v>1015925467450.4039</v>
      </c>
      <c r="U10121" s="3">
        <f>Table1[[#This Row],[Emissions (g CO2)]]/(Table1[[#This Row],[Generation (TWh)]]*10^9)</f>
        <v>400.54993999999999</v>
      </c>
    </row>
    <row r="10122" spans="1:21" x14ac:dyDescent="0.35">
      <c r="A10122" t="s">
        <v>2596</v>
      </c>
      <c r="B10122" t="s">
        <v>3239</v>
      </c>
      <c r="C10122" t="str">
        <f>SUBSTITUTE(Table1[[#This Row],[Fuel]],", ",",")</f>
        <v>fossil gas: natural gas</v>
      </c>
      <c r="D10122" t="s">
        <v>3239</v>
      </c>
      <c r="H10122" t="s">
        <v>3440</v>
      </c>
      <c r="I10122">
        <v>50</v>
      </c>
      <c r="J10122" t="s">
        <v>3446</v>
      </c>
      <c r="K10122">
        <v>1963</v>
      </c>
      <c r="L10122" t="s">
        <v>29</v>
      </c>
      <c r="M10122" t="s">
        <v>29</v>
      </c>
      <c r="N10122">
        <v>37.161099999999998</v>
      </c>
      <c r="O10122">
        <v>-100.7619</v>
      </c>
      <c r="P10122" t="s">
        <v>3613</v>
      </c>
      <c r="Q10122" s="3">
        <f>Table1[[#This Row],[Capacity (MW)]]*0.395*8760*10^-6</f>
        <v>0.17301</v>
      </c>
      <c r="R10122" s="3" cm="1">
        <f t="array" ref="R10122">AVERAGE(VLOOKUP(_xlfn.TEXTSPLIT(Table1[[#This Row],[Fuel (no space after comma)]], ","), FuelList_Final_EF!$A$2:$B$65, 2, FALSE))</f>
        <v>53.06</v>
      </c>
      <c r="S10122" s="3">
        <f>Table1[[#This Row],[Generation (TWh)]]*10^9*VLOOKUP(Table1[[#This Row],[Turbine/Engine Technology]],Technology_HR!$A$2:$B$11,2,FALSE)*10^-6</f>
        <v>1779407.8499999999</v>
      </c>
      <c r="T10122" s="5">
        <f>Table1[[#This Row],[Fuel Consumption (mmBtu)]]*Table1[[#This Row],[Emission Factor (kg CO2/ mmBtu)]]*10^3</f>
        <v>94415380521</v>
      </c>
      <c r="U10122" s="3">
        <f>Table1[[#This Row],[Emissions (g CO2)]]/(Table1[[#This Row],[Generation (TWh)]]*10^9)</f>
        <v>545.72209999999995</v>
      </c>
    </row>
    <row r="10123" spans="1:21" x14ac:dyDescent="0.35">
      <c r="A10123" t="s">
        <v>2595</v>
      </c>
      <c r="B10123" t="s">
        <v>3239</v>
      </c>
      <c r="C10123" t="str">
        <f>SUBSTITUTE(Table1[[#This Row],[Fuel]],", ",",")</f>
        <v>fossil gas: natural gas</v>
      </c>
      <c r="D10123" t="s">
        <v>3239</v>
      </c>
      <c r="H10123" t="s">
        <v>3436</v>
      </c>
      <c r="I10123">
        <v>61</v>
      </c>
      <c r="J10123" t="s">
        <v>3446</v>
      </c>
      <c r="K10123">
        <v>2008</v>
      </c>
      <c r="L10123" t="s">
        <v>29</v>
      </c>
      <c r="M10123" t="s">
        <v>29</v>
      </c>
      <c r="N10123">
        <v>36.087499999999999</v>
      </c>
      <c r="O10123">
        <v>-115.05070000000001</v>
      </c>
      <c r="P10123" t="s">
        <v>3613</v>
      </c>
      <c r="Q10123" s="3">
        <f>Table1[[#This Row],[Capacity (MW)]]*0.395*8760*10^-6</f>
        <v>0.21107220000000002</v>
      </c>
      <c r="R10123" s="3" cm="1">
        <f t="array" ref="R10123">AVERAGE(VLOOKUP(_xlfn.TEXTSPLIT(Table1[[#This Row],[Fuel (no space after comma)]], ","), FuelList_Final_EF!$A$2:$B$65, 2, FALSE))</f>
        <v>53.06</v>
      </c>
      <c r="S10123" s="3">
        <f>Table1[[#This Row],[Generation (TWh)]]*10^9*VLOOKUP(Table1[[#This Row],[Turbine/Engine Technology]],Technology_HR!$A$2:$B$11,2,FALSE)*10^-6</f>
        <v>2323904.9220000003</v>
      </c>
      <c r="T10123" s="5">
        <f>Table1[[#This Row],[Fuel Consumption (mmBtu)]]*Table1[[#This Row],[Emission Factor (kg CO2/ mmBtu)]]*10^3</f>
        <v>123306395161.32002</v>
      </c>
      <c r="U10123" s="3">
        <f>Table1[[#This Row],[Emissions (g CO2)]]/(Table1[[#This Row],[Generation (TWh)]]*10^9)</f>
        <v>584.19060000000002</v>
      </c>
    </row>
    <row r="10124" spans="1:21" x14ac:dyDescent="0.35">
      <c r="A10124" t="s">
        <v>2595</v>
      </c>
      <c r="B10124" t="s">
        <v>3239</v>
      </c>
      <c r="C10124" t="str">
        <f>SUBSTITUTE(Table1[[#This Row],[Fuel]],", ",",")</f>
        <v>fossil gas: natural gas</v>
      </c>
      <c r="D10124" t="s">
        <v>3239</v>
      </c>
      <c r="H10124" t="s">
        <v>3436</v>
      </c>
      <c r="I10124">
        <v>61</v>
      </c>
      <c r="J10124" t="s">
        <v>3446</v>
      </c>
      <c r="K10124">
        <v>2008</v>
      </c>
      <c r="L10124" t="s">
        <v>29</v>
      </c>
      <c r="M10124" t="s">
        <v>29</v>
      </c>
      <c r="N10124">
        <v>36.087499999999999</v>
      </c>
      <c r="O10124">
        <v>-115.05070000000001</v>
      </c>
      <c r="P10124" t="s">
        <v>3613</v>
      </c>
      <c r="Q10124" s="3">
        <f>Table1[[#This Row],[Capacity (MW)]]*0.395*8760*10^-6</f>
        <v>0.21107220000000002</v>
      </c>
      <c r="R10124" s="3" cm="1">
        <f t="array" ref="R10124">AVERAGE(VLOOKUP(_xlfn.TEXTSPLIT(Table1[[#This Row],[Fuel (no space after comma)]], ","), FuelList_Final_EF!$A$2:$B$65, 2, FALSE))</f>
        <v>53.06</v>
      </c>
      <c r="S10124" s="3">
        <f>Table1[[#This Row],[Generation (TWh)]]*10^9*VLOOKUP(Table1[[#This Row],[Turbine/Engine Technology]],Technology_HR!$A$2:$B$11,2,FALSE)*10^-6</f>
        <v>2323904.9220000003</v>
      </c>
      <c r="T10124" s="5">
        <f>Table1[[#This Row],[Fuel Consumption (mmBtu)]]*Table1[[#This Row],[Emission Factor (kg CO2/ mmBtu)]]*10^3</f>
        <v>123306395161.32002</v>
      </c>
      <c r="U10124" s="3">
        <f>Table1[[#This Row],[Emissions (g CO2)]]/(Table1[[#This Row],[Generation (TWh)]]*10^9)</f>
        <v>584.19060000000002</v>
      </c>
    </row>
    <row r="10125" spans="1:21" x14ac:dyDescent="0.35">
      <c r="A10125" t="s">
        <v>2595</v>
      </c>
      <c r="B10125" t="s">
        <v>3239</v>
      </c>
      <c r="C10125" t="str">
        <f>SUBSTITUTE(Table1[[#This Row],[Fuel]],", ",",")</f>
        <v>fossil gas: natural gas</v>
      </c>
      <c r="D10125" t="s">
        <v>3239</v>
      </c>
      <c r="H10125" t="s">
        <v>3436</v>
      </c>
      <c r="I10125">
        <v>61</v>
      </c>
      <c r="J10125" t="s">
        <v>3446</v>
      </c>
      <c r="K10125">
        <v>2008</v>
      </c>
      <c r="L10125" t="s">
        <v>29</v>
      </c>
      <c r="M10125" t="s">
        <v>29</v>
      </c>
      <c r="N10125">
        <v>36.087499999999999</v>
      </c>
      <c r="O10125">
        <v>-115.05070000000001</v>
      </c>
      <c r="P10125" t="s">
        <v>3613</v>
      </c>
      <c r="Q10125" s="3">
        <f>Table1[[#This Row],[Capacity (MW)]]*0.395*8760*10^-6</f>
        <v>0.21107220000000002</v>
      </c>
      <c r="R10125" s="3" cm="1">
        <f t="array" ref="R10125">AVERAGE(VLOOKUP(_xlfn.TEXTSPLIT(Table1[[#This Row],[Fuel (no space after comma)]], ","), FuelList_Final_EF!$A$2:$B$65, 2, FALSE))</f>
        <v>53.06</v>
      </c>
      <c r="S10125" s="3">
        <f>Table1[[#This Row],[Generation (TWh)]]*10^9*VLOOKUP(Table1[[#This Row],[Turbine/Engine Technology]],Technology_HR!$A$2:$B$11,2,FALSE)*10^-6</f>
        <v>2323904.9220000003</v>
      </c>
      <c r="T10125" s="5">
        <f>Table1[[#This Row],[Fuel Consumption (mmBtu)]]*Table1[[#This Row],[Emission Factor (kg CO2/ mmBtu)]]*10^3</f>
        <v>123306395161.32002</v>
      </c>
      <c r="U10125" s="3">
        <f>Table1[[#This Row],[Emissions (g CO2)]]/(Table1[[#This Row],[Generation (TWh)]]*10^9)</f>
        <v>584.19060000000002</v>
      </c>
    </row>
    <row r="10126" spans="1:21" x14ac:dyDescent="0.35">
      <c r="A10126" t="s">
        <v>2595</v>
      </c>
      <c r="B10126" t="s">
        <v>3239</v>
      </c>
      <c r="C10126" t="str">
        <f>SUBSTITUTE(Table1[[#This Row],[Fuel]],", ",",")</f>
        <v>fossil gas: natural gas</v>
      </c>
      <c r="D10126" t="s">
        <v>3239</v>
      </c>
      <c r="H10126" t="s">
        <v>3436</v>
      </c>
      <c r="I10126">
        <v>61</v>
      </c>
      <c r="J10126" t="s">
        <v>3446</v>
      </c>
      <c r="K10126">
        <v>2008</v>
      </c>
      <c r="L10126" t="s">
        <v>29</v>
      </c>
      <c r="M10126" t="s">
        <v>29</v>
      </c>
      <c r="N10126">
        <v>36.087499999999999</v>
      </c>
      <c r="O10126">
        <v>-115.05070000000001</v>
      </c>
      <c r="P10126" t="s">
        <v>3613</v>
      </c>
      <c r="Q10126" s="3">
        <f>Table1[[#This Row],[Capacity (MW)]]*0.395*8760*10^-6</f>
        <v>0.21107220000000002</v>
      </c>
      <c r="R10126" s="3" cm="1">
        <f t="array" ref="R10126">AVERAGE(VLOOKUP(_xlfn.TEXTSPLIT(Table1[[#This Row],[Fuel (no space after comma)]], ","), FuelList_Final_EF!$A$2:$B$65, 2, FALSE))</f>
        <v>53.06</v>
      </c>
      <c r="S10126" s="3">
        <f>Table1[[#This Row],[Generation (TWh)]]*10^9*VLOOKUP(Table1[[#This Row],[Turbine/Engine Technology]],Technology_HR!$A$2:$B$11,2,FALSE)*10^-6</f>
        <v>2323904.9220000003</v>
      </c>
      <c r="T10126" s="5">
        <f>Table1[[#This Row],[Fuel Consumption (mmBtu)]]*Table1[[#This Row],[Emission Factor (kg CO2/ mmBtu)]]*10^3</f>
        <v>123306395161.32002</v>
      </c>
      <c r="U10126" s="3">
        <f>Table1[[#This Row],[Emissions (g CO2)]]/(Table1[[#This Row],[Generation (TWh)]]*10^9)</f>
        <v>584.19060000000002</v>
      </c>
    </row>
    <row r="10127" spans="1:21" x14ac:dyDescent="0.35">
      <c r="A10127" t="s">
        <v>2595</v>
      </c>
      <c r="B10127" t="s">
        <v>3239</v>
      </c>
      <c r="C10127" t="str">
        <f>SUBSTITUTE(Table1[[#This Row],[Fuel]],", ",",")</f>
        <v>fossil gas: natural gas</v>
      </c>
      <c r="D10127" t="s">
        <v>3239</v>
      </c>
      <c r="H10127" t="s">
        <v>3436</v>
      </c>
      <c r="I10127">
        <v>61</v>
      </c>
      <c r="J10127" t="s">
        <v>3446</v>
      </c>
      <c r="K10127">
        <v>2008</v>
      </c>
      <c r="L10127" t="s">
        <v>29</v>
      </c>
      <c r="M10127" t="s">
        <v>29</v>
      </c>
      <c r="N10127">
        <v>36.087499999999999</v>
      </c>
      <c r="O10127">
        <v>-115.05070000000001</v>
      </c>
      <c r="P10127" t="s">
        <v>3613</v>
      </c>
      <c r="Q10127" s="3">
        <f>Table1[[#This Row],[Capacity (MW)]]*0.395*8760*10^-6</f>
        <v>0.21107220000000002</v>
      </c>
      <c r="R10127" s="3" cm="1">
        <f t="array" ref="R10127">AVERAGE(VLOOKUP(_xlfn.TEXTSPLIT(Table1[[#This Row],[Fuel (no space after comma)]], ","), FuelList_Final_EF!$A$2:$B$65, 2, FALSE))</f>
        <v>53.06</v>
      </c>
      <c r="S10127" s="3">
        <f>Table1[[#This Row],[Generation (TWh)]]*10^9*VLOOKUP(Table1[[#This Row],[Turbine/Engine Technology]],Technology_HR!$A$2:$B$11,2,FALSE)*10^-6</f>
        <v>2323904.9220000003</v>
      </c>
      <c r="T10127" s="5">
        <f>Table1[[#This Row],[Fuel Consumption (mmBtu)]]*Table1[[#This Row],[Emission Factor (kg CO2/ mmBtu)]]*10^3</f>
        <v>123306395161.32002</v>
      </c>
      <c r="U10127" s="3">
        <f>Table1[[#This Row],[Emissions (g CO2)]]/(Table1[[#This Row],[Generation (TWh)]]*10^9)</f>
        <v>584.19060000000002</v>
      </c>
    </row>
    <row r="10128" spans="1:21" x14ac:dyDescent="0.35">
      <c r="A10128" t="s">
        <v>2595</v>
      </c>
      <c r="B10128" t="s">
        <v>3239</v>
      </c>
      <c r="C10128" t="str">
        <f>SUBSTITUTE(Table1[[#This Row],[Fuel]],", ",",")</f>
        <v>fossil gas: natural gas</v>
      </c>
      <c r="D10128" t="s">
        <v>3239</v>
      </c>
      <c r="H10128" t="s">
        <v>3436</v>
      </c>
      <c r="I10128">
        <v>61</v>
      </c>
      <c r="J10128" t="s">
        <v>3446</v>
      </c>
      <c r="K10128">
        <v>2008</v>
      </c>
      <c r="L10128" t="s">
        <v>29</v>
      </c>
      <c r="M10128" t="s">
        <v>29</v>
      </c>
      <c r="N10128">
        <v>36.087499999999999</v>
      </c>
      <c r="O10128">
        <v>-115.05070000000001</v>
      </c>
      <c r="P10128" t="s">
        <v>3613</v>
      </c>
      <c r="Q10128" s="3">
        <f>Table1[[#This Row],[Capacity (MW)]]*0.395*8760*10^-6</f>
        <v>0.21107220000000002</v>
      </c>
      <c r="R10128" s="3" cm="1">
        <f t="array" ref="R10128">AVERAGE(VLOOKUP(_xlfn.TEXTSPLIT(Table1[[#This Row],[Fuel (no space after comma)]], ","), FuelList_Final_EF!$A$2:$B$65, 2, FALSE))</f>
        <v>53.06</v>
      </c>
      <c r="S10128" s="3">
        <f>Table1[[#This Row],[Generation (TWh)]]*10^9*VLOOKUP(Table1[[#This Row],[Turbine/Engine Technology]],Technology_HR!$A$2:$B$11,2,FALSE)*10^-6</f>
        <v>2323904.9220000003</v>
      </c>
      <c r="T10128" s="5">
        <f>Table1[[#This Row],[Fuel Consumption (mmBtu)]]*Table1[[#This Row],[Emission Factor (kg CO2/ mmBtu)]]*10^3</f>
        <v>123306395161.32002</v>
      </c>
      <c r="U10128" s="3">
        <f>Table1[[#This Row],[Emissions (g CO2)]]/(Table1[[#This Row],[Generation (TWh)]]*10^9)</f>
        <v>584.19060000000002</v>
      </c>
    </row>
    <row r="10129" spans="1:21" x14ac:dyDescent="0.35">
      <c r="A10129" t="s">
        <v>2595</v>
      </c>
      <c r="B10129" t="s">
        <v>3239</v>
      </c>
      <c r="C10129" t="str">
        <f>SUBSTITUTE(Table1[[#This Row],[Fuel]],", ",",")</f>
        <v>fossil gas: natural gas</v>
      </c>
      <c r="D10129" t="s">
        <v>3239</v>
      </c>
      <c r="H10129" t="s">
        <v>3436</v>
      </c>
      <c r="I10129">
        <v>61</v>
      </c>
      <c r="J10129" t="s">
        <v>3446</v>
      </c>
      <c r="K10129">
        <v>2008</v>
      </c>
      <c r="L10129" t="s">
        <v>29</v>
      </c>
      <c r="M10129" t="s">
        <v>29</v>
      </c>
      <c r="N10129">
        <v>36.087499999999999</v>
      </c>
      <c r="O10129">
        <v>-115.05070000000001</v>
      </c>
      <c r="P10129" t="s">
        <v>3613</v>
      </c>
      <c r="Q10129" s="3">
        <f>Table1[[#This Row],[Capacity (MW)]]*0.395*8760*10^-6</f>
        <v>0.21107220000000002</v>
      </c>
      <c r="R10129" s="3" cm="1">
        <f t="array" ref="R10129">AVERAGE(VLOOKUP(_xlfn.TEXTSPLIT(Table1[[#This Row],[Fuel (no space after comma)]], ","), FuelList_Final_EF!$A$2:$B$65, 2, FALSE))</f>
        <v>53.06</v>
      </c>
      <c r="S10129" s="3">
        <f>Table1[[#This Row],[Generation (TWh)]]*10^9*VLOOKUP(Table1[[#This Row],[Turbine/Engine Technology]],Technology_HR!$A$2:$B$11,2,FALSE)*10^-6</f>
        <v>2323904.9220000003</v>
      </c>
      <c r="T10129" s="5">
        <f>Table1[[#This Row],[Fuel Consumption (mmBtu)]]*Table1[[#This Row],[Emission Factor (kg CO2/ mmBtu)]]*10^3</f>
        <v>123306395161.32002</v>
      </c>
      <c r="U10129" s="3">
        <f>Table1[[#This Row],[Emissions (g CO2)]]/(Table1[[#This Row],[Generation (TWh)]]*10^9)</f>
        <v>584.19060000000002</v>
      </c>
    </row>
    <row r="10130" spans="1:21" x14ac:dyDescent="0.35">
      <c r="A10130" t="s">
        <v>2595</v>
      </c>
      <c r="B10130" t="s">
        <v>3239</v>
      </c>
      <c r="C10130" t="str">
        <f>SUBSTITUTE(Table1[[#This Row],[Fuel]],", ",",")</f>
        <v>fossil gas: natural gas</v>
      </c>
      <c r="D10130" t="s">
        <v>3239</v>
      </c>
      <c r="H10130" t="s">
        <v>3436</v>
      </c>
      <c r="I10130">
        <v>61</v>
      </c>
      <c r="J10130" t="s">
        <v>3446</v>
      </c>
      <c r="K10130">
        <v>2008</v>
      </c>
      <c r="L10130" t="s">
        <v>29</v>
      </c>
      <c r="M10130" t="s">
        <v>29</v>
      </c>
      <c r="N10130">
        <v>36.087499999999999</v>
      </c>
      <c r="O10130">
        <v>-115.05070000000001</v>
      </c>
      <c r="P10130" t="s">
        <v>3613</v>
      </c>
      <c r="Q10130" s="3">
        <f>Table1[[#This Row],[Capacity (MW)]]*0.395*8760*10^-6</f>
        <v>0.21107220000000002</v>
      </c>
      <c r="R10130" s="3" cm="1">
        <f t="array" ref="R10130">AVERAGE(VLOOKUP(_xlfn.TEXTSPLIT(Table1[[#This Row],[Fuel (no space after comma)]], ","), FuelList_Final_EF!$A$2:$B$65, 2, FALSE))</f>
        <v>53.06</v>
      </c>
      <c r="S10130" s="3">
        <f>Table1[[#This Row],[Generation (TWh)]]*10^9*VLOOKUP(Table1[[#This Row],[Turbine/Engine Technology]],Technology_HR!$A$2:$B$11,2,FALSE)*10^-6</f>
        <v>2323904.9220000003</v>
      </c>
      <c r="T10130" s="5">
        <f>Table1[[#This Row],[Fuel Consumption (mmBtu)]]*Table1[[#This Row],[Emission Factor (kg CO2/ mmBtu)]]*10^3</f>
        <v>123306395161.32002</v>
      </c>
      <c r="U10130" s="3">
        <f>Table1[[#This Row],[Emissions (g CO2)]]/(Table1[[#This Row],[Generation (TWh)]]*10^9)</f>
        <v>584.19060000000002</v>
      </c>
    </row>
    <row r="10131" spans="1:21" x14ac:dyDescent="0.35">
      <c r="A10131" t="s">
        <v>2595</v>
      </c>
      <c r="B10131" t="s">
        <v>3239</v>
      </c>
      <c r="C10131" t="str">
        <f>SUBSTITUTE(Table1[[#This Row],[Fuel]],", ",",")</f>
        <v>fossil gas: natural gas</v>
      </c>
      <c r="D10131" t="s">
        <v>3239</v>
      </c>
      <c r="H10131" t="s">
        <v>3436</v>
      </c>
      <c r="I10131">
        <v>61</v>
      </c>
      <c r="J10131" t="s">
        <v>3446</v>
      </c>
      <c r="K10131">
        <v>2008</v>
      </c>
      <c r="L10131" t="s">
        <v>29</v>
      </c>
      <c r="M10131" t="s">
        <v>29</v>
      </c>
      <c r="N10131">
        <v>36.087499999999999</v>
      </c>
      <c r="O10131">
        <v>-115.05070000000001</v>
      </c>
      <c r="P10131" t="s">
        <v>3613</v>
      </c>
      <c r="Q10131" s="3">
        <f>Table1[[#This Row],[Capacity (MW)]]*0.395*8760*10^-6</f>
        <v>0.21107220000000002</v>
      </c>
      <c r="R10131" s="3" cm="1">
        <f t="array" ref="R10131">AVERAGE(VLOOKUP(_xlfn.TEXTSPLIT(Table1[[#This Row],[Fuel (no space after comma)]], ","), FuelList_Final_EF!$A$2:$B$65, 2, FALSE))</f>
        <v>53.06</v>
      </c>
      <c r="S10131" s="3">
        <f>Table1[[#This Row],[Generation (TWh)]]*10^9*VLOOKUP(Table1[[#This Row],[Turbine/Engine Technology]],Technology_HR!$A$2:$B$11,2,FALSE)*10^-6</f>
        <v>2323904.9220000003</v>
      </c>
      <c r="T10131" s="5">
        <f>Table1[[#This Row],[Fuel Consumption (mmBtu)]]*Table1[[#This Row],[Emission Factor (kg CO2/ mmBtu)]]*10^3</f>
        <v>123306395161.32002</v>
      </c>
      <c r="U10131" s="3">
        <f>Table1[[#This Row],[Emissions (g CO2)]]/(Table1[[#This Row],[Generation (TWh)]]*10^9)</f>
        <v>584.19060000000002</v>
      </c>
    </row>
    <row r="10132" spans="1:21" x14ac:dyDescent="0.35">
      <c r="A10132" t="s">
        <v>2595</v>
      </c>
      <c r="B10132" t="s">
        <v>3239</v>
      </c>
      <c r="C10132" t="str">
        <f>SUBSTITUTE(Table1[[#This Row],[Fuel]],", ",",")</f>
        <v>fossil gas: natural gas</v>
      </c>
      <c r="D10132" t="s">
        <v>3239</v>
      </c>
      <c r="H10132" t="s">
        <v>3436</v>
      </c>
      <c r="I10132">
        <v>61</v>
      </c>
      <c r="J10132" t="s">
        <v>3446</v>
      </c>
      <c r="K10132">
        <v>2008</v>
      </c>
      <c r="L10132" t="s">
        <v>29</v>
      </c>
      <c r="M10132" t="s">
        <v>29</v>
      </c>
      <c r="N10132">
        <v>36.087499999999999</v>
      </c>
      <c r="O10132">
        <v>-115.05070000000001</v>
      </c>
      <c r="P10132" t="s">
        <v>3613</v>
      </c>
      <c r="Q10132" s="3">
        <f>Table1[[#This Row],[Capacity (MW)]]*0.395*8760*10^-6</f>
        <v>0.21107220000000002</v>
      </c>
      <c r="R10132" s="3" cm="1">
        <f t="array" ref="R10132">AVERAGE(VLOOKUP(_xlfn.TEXTSPLIT(Table1[[#This Row],[Fuel (no space after comma)]], ","), FuelList_Final_EF!$A$2:$B$65, 2, FALSE))</f>
        <v>53.06</v>
      </c>
      <c r="S10132" s="3">
        <f>Table1[[#This Row],[Generation (TWh)]]*10^9*VLOOKUP(Table1[[#This Row],[Turbine/Engine Technology]],Technology_HR!$A$2:$B$11,2,FALSE)*10^-6</f>
        <v>2323904.9220000003</v>
      </c>
      <c r="T10132" s="5">
        <f>Table1[[#This Row],[Fuel Consumption (mmBtu)]]*Table1[[#This Row],[Emission Factor (kg CO2/ mmBtu)]]*10^3</f>
        <v>123306395161.32002</v>
      </c>
      <c r="U10132" s="3">
        <f>Table1[[#This Row],[Emissions (g CO2)]]/(Table1[[#This Row],[Generation (TWh)]]*10^9)</f>
        <v>584.19060000000002</v>
      </c>
    </row>
    <row r="10133" spans="1:21" x14ac:dyDescent="0.35">
      <c r="A10133" t="s">
        <v>2595</v>
      </c>
      <c r="B10133" t="s">
        <v>3239</v>
      </c>
      <c r="C10133" t="str">
        <f>SUBSTITUTE(Table1[[#This Row],[Fuel]],", ",",")</f>
        <v>fossil gas: natural gas</v>
      </c>
      <c r="D10133" t="s">
        <v>3239</v>
      </c>
      <c r="H10133" t="s">
        <v>3436</v>
      </c>
      <c r="I10133">
        <v>59</v>
      </c>
      <c r="J10133" t="s">
        <v>3446</v>
      </c>
      <c r="K10133">
        <v>2008</v>
      </c>
      <c r="L10133" t="s">
        <v>29</v>
      </c>
      <c r="M10133" t="s">
        <v>29</v>
      </c>
      <c r="N10133">
        <v>36.087499999999999</v>
      </c>
      <c r="O10133">
        <v>-115.05070000000001</v>
      </c>
      <c r="P10133" t="s">
        <v>3613</v>
      </c>
      <c r="Q10133" s="3">
        <f>Table1[[#This Row],[Capacity (MW)]]*0.395*8760*10^-6</f>
        <v>0.20415179999999997</v>
      </c>
      <c r="R10133" s="3" cm="1">
        <f t="array" ref="R10133">AVERAGE(VLOOKUP(_xlfn.TEXTSPLIT(Table1[[#This Row],[Fuel (no space after comma)]], ","), FuelList_Final_EF!$A$2:$B$65, 2, FALSE))</f>
        <v>53.06</v>
      </c>
      <c r="S10133" s="3">
        <f>Table1[[#This Row],[Generation (TWh)]]*10^9*VLOOKUP(Table1[[#This Row],[Turbine/Engine Technology]],Technology_HR!$A$2:$B$11,2,FALSE)*10^-6</f>
        <v>2247711.3179999995</v>
      </c>
      <c r="T10133" s="5">
        <f>Table1[[#This Row],[Fuel Consumption (mmBtu)]]*Table1[[#This Row],[Emission Factor (kg CO2/ mmBtu)]]*10^3</f>
        <v>119263562533.07999</v>
      </c>
      <c r="U10133" s="3">
        <f>Table1[[#This Row],[Emissions (g CO2)]]/(Table1[[#This Row],[Generation (TWh)]]*10^9)</f>
        <v>584.19060000000002</v>
      </c>
    </row>
    <row r="10134" spans="1:21" x14ac:dyDescent="0.35">
      <c r="A10134" t="s">
        <v>2595</v>
      </c>
      <c r="B10134" t="s">
        <v>3239</v>
      </c>
      <c r="C10134" t="str">
        <f>SUBSTITUTE(Table1[[#This Row],[Fuel]],", ",",")</f>
        <v>fossil gas: natural gas</v>
      </c>
      <c r="D10134" t="s">
        <v>3239</v>
      </c>
      <c r="H10134" t="s">
        <v>3436</v>
      </c>
      <c r="I10134">
        <v>61</v>
      </c>
      <c r="J10134" t="s">
        <v>3446</v>
      </c>
      <c r="K10134">
        <v>2008</v>
      </c>
      <c r="L10134" t="s">
        <v>29</v>
      </c>
      <c r="M10134" t="s">
        <v>29</v>
      </c>
      <c r="N10134">
        <v>36.087499999999999</v>
      </c>
      <c r="O10134">
        <v>-115.05070000000001</v>
      </c>
      <c r="P10134" t="s">
        <v>3613</v>
      </c>
      <c r="Q10134" s="3">
        <f>Table1[[#This Row],[Capacity (MW)]]*0.395*8760*10^-6</f>
        <v>0.21107220000000002</v>
      </c>
      <c r="R10134" s="3" cm="1">
        <f t="array" ref="R10134">AVERAGE(VLOOKUP(_xlfn.TEXTSPLIT(Table1[[#This Row],[Fuel (no space after comma)]], ","), FuelList_Final_EF!$A$2:$B$65, 2, FALSE))</f>
        <v>53.06</v>
      </c>
      <c r="S10134" s="3">
        <f>Table1[[#This Row],[Generation (TWh)]]*10^9*VLOOKUP(Table1[[#This Row],[Turbine/Engine Technology]],Technology_HR!$A$2:$B$11,2,FALSE)*10^-6</f>
        <v>2323904.9220000003</v>
      </c>
      <c r="T10134" s="5">
        <f>Table1[[#This Row],[Fuel Consumption (mmBtu)]]*Table1[[#This Row],[Emission Factor (kg CO2/ mmBtu)]]*10^3</f>
        <v>123306395161.32002</v>
      </c>
      <c r="U10134" s="3">
        <f>Table1[[#This Row],[Emissions (g CO2)]]/(Table1[[#This Row],[Generation (TWh)]]*10^9)</f>
        <v>584.19060000000002</v>
      </c>
    </row>
    <row r="10135" spans="1:21" x14ac:dyDescent="0.35">
      <c r="A10135" t="s">
        <v>2595</v>
      </c>
      <c r="B10135" t="s">
        <v>3239</v>
      </c>
      <c r="C10135" t="str">
        <f>SUBSTITUTE(Table1[[#This Row],[Fuel]],", ",",")</f>
        <v>fossil gas: natural gas</v>
      </c>
      <c r="D10135" t="s">
        <v>3239</v>
      </c>
      <c r="H10135" t="s">
        <v>3436</v>
      </c>
      <c r="I10135">
        <v>72</v>
      </c>
      <c r="J10135" t="s">
        <v>3446</v>
      </c>
      <c r="K10135">
        <v>1973</v>
      </c>
      <c r="L10135" t="s">
        <v>29</v>
      </c>
      <c r="M10135" t="s">
        <v>29</v>
      </c>
      <c r="N10135">
        <v>36.087499999999999</v>
      </c>
      <c r="O10135">
        <v>-115.05070000000001</v>
      </c>
      <c r="P10135" t="s">
        <v>3613</v>
      </c>
      <c r="Q10135" s="3">
        <f>Table1[[#This Row],[Capacity (MW)]]*0.395*8760*10^-6</f>
        <v>0.24913440000000001</v>
      </c>
      <c r="R10135" s="3" cm="1">
        <f t="array" ref="R10135">AVERAGE(VLOOKUP(_xlfn.TEXTSPLIT(Table1[[#This Row],[Fuel (no space after comma)]], ","), FuelList_Final_EF!$A$2:$B$65, 2, FALSE))</f>
        <v>53.06</v>
      </c>
      <c r="S10135" s="3">
        <f>Table1[[#This Row],[Generation (TWh)]]*10^9*VLOOKUP(Table1[[#This Row],[Turbine/Engine Technology]],Technology_HR!$A$2:$B$11,2,FALSE)*10^-6</f>
        <v>2742969.7439999999</v>
      </c>
      <c r="T10135" s="5">
        <f>Table1[[#This Row],[Fuel Consumption (mmBtu)]]*Table1[[#This Row],[Emission Factor (kg CO2/ mmBtu)]]*10^3</f>
        <v>145541974616.64001</v>
      </c>
      <c r="U10135" s="3">
        <f>Table1[[#This Row],[Emissions (g CO2)]]/(Table1[[#This Row],[Generation (TWh)]]*10^9)</f>
        <v>584.19060000000002</v>
      </c>
    </row>
    <row r="10136" spans="1:21" x14ac:dyDescent="0.35">
      <c r="A10136" t="s">
        <v>2595</v>
      </c>
      <c r="B10136" t="s">
        <v>3239</v>
      </c>
      <c r="C10136" t="str">
        <f>SUBSTITUTE(Table1[[#This Row],[Fuel]],", ",",")</f>
        <v>fossil gas: natural gas</v>
      </c>
      <c r="D10136" t="s">
        <v>3239</v>
      </c>
      <c r="H10136" t="s">
        <v>3438</v>
      </c>
      <c r="I10136">
        <v>289</v>
      </c>
      <c r="J10136" t="s">
        <v>3446</v>
      </c>
      <c r="K10136">
        <v>1994</v>
      </c>
      <c r="L10136" t="s">
        <v>29</v>
      </c>
      <c r="M10136" t="s">
        <v>29</v>
      </c>
      <c r="N10136">
        <v>36.087499999999999</v>
      </c>
      <c r="O10136">
        <v>-115.05070000000001</v>
      </c>
      <c r="P10136" t="s">
        <v>3613</v>
      </c>
      <c r="Q10136" s="3">
        <f>Table1[[#This Row],[Capacity (MW)]]*0.395*8760*10^-6</f>
        <v>0.99999780000000005</v>
      </c>
      <c r="R10136" s="3" cm="1">
        <f t="array" ref="R10136">AVERAGE(VLOOKUP(_xlfn.TEXTSPLIT(Table1[[#This Row],[Fuel (no space after comma)]], ","), FuelList_Final_EF!$A$2:$B$65, 2, FALSE))</f>
        <v>53.06</v>
      </c>
      <c r="S10136" s="3">
        <f>Table1[[#This Row],[Generation (TWh)]]*10^9*VLOOKUP(Table1[[#This Row],[Turbine/Engine Technology]],Technology_HR!$A$2:$B$11,2,FALSE)*10^-6</f>
        <v>7548983.3921999997</v>
      </c>
      <c r="T10136" s="5">
        <f>Table1[[#This Row],[Fuel Consumption (mmBtu)]]*Table1[[#This Row],[Emission Factor (kg CO2/ mmBtu)]]*10^3</f>
        <v>400549058790.13196</v>
      </c>
      <c r="U10136" s="3">
        <f>Table1[[#This Row],[Emissions (g CO2)]]/(Table1[[#This Row],[Generation (TWh)]]*10^9)</f>
        <v>400.54993999999994</v>
      </c>
    </row>
    <row r="10137" spans="1:21" x14ac:dyDescent="0.35">
      <c r="A10137" t="s">
        <v>2595</v>
      </c>
      <c r="B10137" t="s">
        <v>3239</v>
      </c>
      <c r="C10137" t="str">
        <f>SUBSTITUTE(Table1[[#This Row],[Fuel]],", ",",")</f>
        <v>fossil gas: natural gas</v>
      </c>
      <c r="D10137" t="s">
        <v>3239</v>
      </c>
      <c r="H10137" t="s">
        <v>3438</v>
      </c>
      <c r="I10137">
        <v>289</v>
      </c>
      <c r="J10137" t="s">
        <v>3446</v>
      </c>
      <c r="K10137">
        <v>1993</v>
      </c>
      <c r="L10137" t="s">
        <v>29</v>
      </c>
      <c r="M10137" t="s">
        <v>29</v>
      </c>
      <c r="N10137">
        <v>36.087499999999999</v>
      </c>
      <c r="O10137">
        <v>-115.05070000000001</v>
      </c>
      <c r="P10137" t="s">
        <v>3613</v>
      </c>
      <c r="Q10137" s="3">
        <f>Table1[[#This Row],[Capacity (MW)]]*0.395*8760*10^-6</f>
        <v>0.99999780000000005</v>
      </c>
      <c r="R10137" s="3" cm="1">
        <f t="array" ref="R10137">AVERAGE(VLOOKUP(_xlfn.TEXTSPLIT(Table1[[#This Row],[Fuel (no space after comma)]], ","), FuelList_Final_EF!$A$2:$B$65, 2, FALSE))</f>
        <v>53.06</v>
      </c>
      <c r="S10137" s="3">
        <f>Table1[[#This Row],[Generation (TWh)]]*10^9*VLOOKUP(Table1[[#This Row],[Turbine/Engine Technology]],Technology_HR!$A$2:$B$11,2,FALSE)*10^-6</f>
        <v>7548983.3921999997</v>
      </c>
      <c r="T10137" s="5">
        <f>Table1[[#This Row],[Fuel Consumption (mmBtu)]]*Table1[[#This Row],[Emission Factor (kg CO2/ mmBtu)]]*10^3</f>
        <v>400549058790.13196</v>
      </c>
      <c r="U10137" s="3">
        <f>Table1[[#This Row],[Emissions (g CO2)]]/(Table1[[#This Row],[Generation (TWh)]]*10^9)</f>
        <v>400.54993999999994</v>
      </c>
    </row>
    <row r="10138" spans="1:21" x14ac:dyDescent="0.35">
      <c r="A10138" t="s">
        <v>2597</v>
      </c>
      <c r="B10138" t="s">
        <v>3239</v>
      </c>
      <c r="C10138" t="str">
        <f>SUBSTITUTE(Table1[[#This Row],[Fuel]],", ",",")</f>
        <v>fossil gas: natural gas</v>
      </c>
      <c r="D10138" t="s">
        <v>3239</v>
      </c>
      <c r="H10138" t="s">
        <v>3436</v>
      </c>
      <c r="I10138">
        <v>73</v>
      </c>
      <c r="J10138" t="s">
        <v>3446</v>
      </c>
      <c r="K10138">
        <v>2015</v>
      </c>
      <c r="L10138" t="s">
        <v>29</v>
      </c>
      <c r="M10138" t="s">
        <v>29</v>
      </c>
      <c r="N10138">
        <v>39.424444000000001</v>
      </c>
      <c r="O10138">
        <v>-75.02</v>
      </c>
      <c r="P10138" t="s">
        <v>3613</v>
      </c>
      <c r="Q10138" s="3">
        <f>Table1[[#This Row],[Capacity (MW)]]*0.395*8760*10^-6</f>
        <v>0.2525946</v>
      </c>
      <c r="R10138" s="3" cm="1">
        <f t="array" ref="R10138">AVERAGE(VLOOKUP(_xlfn.TEXTSPLIT(Table1[[#This Row],[Fuel (no space after comma)]], ","), FuelList_Final_EF!$A$2:$B$65, 2, FALSE))</f>
        <v>53.06</v>
      </c>
      <c r="S10138" s="3">
        <f>Table1[[#This Row],[Generation (TWh)]]*10^9*VLOOKUP(Table1[[#This Row],[Turbine/Engine Technology]],Technology_HR!$A$2:$B$11,2,FALSE)*10^-6</f>
        <v>2781066.5460000001</v>
      </c>
      <c r="T10138" s="5">
        <f>Table1[[#This Row],[Fuel Consumption (mmBtu)]]*Table1[[#This Row],[Emission Factor (kg CO2/ mmBtu)]]*10^3</f>
        <v>147563390930.76001</v>
      </c>
      <c r="U10138" s="3">
        <f>Table1[[#This Row],[Emissions (g CO2)]]/(Table1[[#This Row],[Generation (TWh)]]*10^9)</f>
        <v>584.19060000000002</v>
      </c>
    </row>
    <row r="10139" spans="1:21" x14ac:dyDescent="0.35">
      <c r="A10139" t="s">
        <v>2598</v>
      </c>
      <c r="B10139" t="s">
        <v>3239</v>
      </c>
      <c r="C10139" t="str">
        <f>SUBSTITUTE(Table1[[#This Row],[Fuel]],", ",",")</f>
        <v>fossil gas: natural gas</v>
      </c>
      <c r="D10139" t="s">
        <v>3239</v>
      </c>
      <c r="H10139" t="s">
        <v>3438</v>
      </c>
      <c r="I10139">
        <v>962</v>
      </c>
      <c r="J10139" t="s">
        <v>3446</v>
      </c>
      <c r="K10139">
        <v>2018</v>
      </c>
      <c r="L10139" t="s">
        <v>29</v>
      </c>
      <c r="M10139" t="s">
        <v>29</v>
      </c>
      <c r="N10139">
        <v>41.148890000000002</v>
      </c>
      <c r="O10139">
        <v>-80.851619999999997</v>
      </c>
      <c r="P10139" t="s">
        <v>3613</v>
      </c>
      <c r="Q10139" s="3">
        <f>Table1[[#This Row],[Capacity (MW)]]*0.395*8760*10^-6</f>
        <v>3.3287123999999997</v>
      </c>
      <c r="R10139" s="3" cm="1">
        <f t="array" ref="R10139">AVERAGE(VLOOKUP(_xlfn.TEXTSPLIT(Table1[[#This Row],[Fuel (no space after comma)]], ","), FuelList_Final_EF!$A$2:$B$65, 2, FALSE))</f>
        <v>53.06</v>
      </c>
      <c r="S10139" s="3">
        <f>Table1[[#This Row],[Generation (TWh)]]*10^9*VLOOKUP(Table1[[#This Row],[Turbine/Engine Technology]],Technology_HR!$A$2:$B$11,2,FALSE)*10^-6</f>
        <v>25128449.907599997</v>
      </c>
      <c r="T10139" s="5">
        <f>Table1[[#This Row],[Fuel Consumption (mmBtu)]]*Table1[[#This Row],[Emission Factor (kg CO2/ mmBtu)]]*10^3</f>
        <v>1333315552097.2559</v>
      </c>
      <c r="U10139" s="3">
        <f>Table1[[#This Row],[Emissions (g CO2)]]/(Table1[[#This Row],[Generation (TWh)]]*10^9)</f>
        <v>400.54993999999999</v>
      </c>
    </row>
    <row r="10140" spans="1:21" x14ac:dyDescent="0.35">
      <c r="A10140" t="s">
        <v>2599</v>
      </c>
      <c r="B10140" t="s">
        <v>3239</v>
      </c>
      <c r="C10140" t="str">
        <f>SUBSTITUTE(Table1[[#This Row],[Fuel]],", ",",")</f>
        <v>fossil gas: natural gas</v>
      </c>
      <c r="D10140" t="s">
        <v>3239</v>
      </c>
      <c r="H10140" t="s">
        <v>3438</v>
      </c>
      <c r="I10140">
        <v>680</v>
      </c>
      <c r="J10140" t="s">
        <v>3451</v>
      </c>
      <c r="K10140" t="s">
        <v>29</v>
      </c>
      <c r="L10140" t="s">
        <v>29</v>
      </c>
      <c r="M10140" t="s">
        <v>29</v>
      </c>
      <c r="N10140">
        <v>36.773780000000002</v>
      </c>
      <c r="O10140">
        <v>-108.505</v>
      </c>
      <c r="P10140" t="s">
        <v>3613</v>
      </c>
      <c r="Q10140" s="3">
        <f>Table1[[#This Row],[Capacity (MW)]]*0.395*8760*10^-6</f>
        <v>2.3529359999999997</v>
      </c>
      <c r="R10140" s="3" cm="1">
        <f t="array" ref="R10140">AVERAGE(VLOOKUP(_xlfn.TEXTSPLIT(Table1[[#This Row],[Fuel (no space after comma)]], ","), FuelList_Final_EF!$A$2:$B$65, 2, FALSE))</f>
        <v>53.06</v>
      </c>
      <c r="S10140" s="3">
        <f>Table1[[#This Row],[Generation (TWh)]]*10^9*VLOOKUP(Table1[[#This Row],[Turbine/Engine Technology]],Technology_HR!$A$2:$B$11,2,FALSE)*10^-6</f>
        <v>17762313.863999996</v>
      </c>
      <c r="T10140" s="5">
        <f>Table1[[#This Row],[Fuel Consumption (mmBtu)]]*Table1[[#This Row],[Emission Factor (kg CO2/ mmBtu)]]*10^3</f>
        <v>942468373623.83984</v>
      </c>
      <c r="U10140" s="3">
        <f>Table1[[#This Row],[Emissions (g CO2)]]/(Table1[[#This Row],[Generation (TWh)]]*10^9)</f>
        <v>400.54993999999999</v>
      </c>
    </row>
    <row r="10141" spans="1:21" x14ac:dyDescent="0.35">
      <c r="A10141" t="s">
        <v>2600</v>
      </c>
      <c r="B10141" t="s">
        <v>3239</v>
      </c>
      <c r="C10141" t="str">
        <f>SUBSTITUTE(Table1[[#This Row],[Fuel]],", ",",")</f>
        <v>fossil gas: natural gas</v>
      </c>
      <c r="D10141" t="s">
        <v>3239</v>
      </c>
      <c r="H10141" t="s">
        <v>3436</v>
      </c>
      <c r="I10141">
        <v>183</v>
      </c>
      <c r="J10141" t="s">
        <v>3452</v>
      </c>
      <c r="K10141" t="s">
        <v>29</v>
      </c>
      <c r="L10141" t="s">
        <v>29</v>
      </c>
      <c r="M10141" t="s">
        <v>29</v>
      </c>
      <c r="N10141">
        <v>29.650556000000002</v>
      </c>
      <c r="O10141">
        <v>-98.012219999999999</v>
      </c>
      <c r="P10141" t="s">
        <v>3613</v>
      </c>
      <c r="Q10141" s="3">
        <f>Table1[[#This Row],[Capacity (MW)]]*0.395*8760*10^-6</f>
        <v>0.63321659999999991</v>
      </c>
      <c r="R10141" s="3" cm="1">
        <f t="array" ref="R10141">AVERAGE(VLOOKUP(_xlfn.TEXTSPLIT(Table1[[#This Row],[Fuel (no space after comma)]], ","), FuelList_Final_EF!$A$2:$B$65, 2, FALSE))</f>
        <v>53.06</v>
      </c>
      <c r="S10141" s="3">
        <f>Table1[[#This Row],[Generation (TWh)]]*10^9*VLOOKUP(Table1[[#This Row],[Turbine/Engine Technology]],Technology_HR!$A$2:$B$11,2,FALSE)*10^-6</f>
        <v>6971714.7659999989</v>
      </c>
      <c r="T10141" s="5">
        <f>Table1[[#This Row],[Fuel Consumption (mmBtu)]]*Table1[[#This Row],[Emission Factor (kg CO2/ mmBtu)]]*10^3</f>
        <v>369919185483.95996</v>
      </c>
      <c r="U10141" s="3">
        <f>Table1[[#This Row],[Emissions (g CO2)]]/(Table1[[#This Row],[Generation (TWh)]]*10^9)</f>
        <v>584.19060000000002</v>
      </c>
    </row>
    <row r="10142" spans="1:21" x14ac:dyDescent="0.35">
      <c r="A10142" t="s">
        <v>2600</v>
      </c>
      <c r="B10142" t="s">
        <v>3239</v>
      </c>
      <c r="C10142" t="str">
        <f>SUBSTITUTE(Table1[[#This Row],[Fuel]],", ",",")</f>
        <v>fossil gas: natural gas</v>
      </c>
      <c r="D10142" t="s">
        <v>3239</v>
      </c>
      <c r="H10142" t="s">
        <v>3436</v>
      </c>
      <c r="I10142">
        <v>183</v>
      </c>
      <c r="J10142" t="s">
        <v>3452</v>
      </c>
      <c r="K10142" t="s">
        <v>29</v>
      </c>
      <c r="L10142" t="s">
        <v>29</v>
      </c>
      <c r="M10142" t="s">
        <v>29</v>
      </c>
      <c r="N10142">
        <v>29.650556000000002</v>
      </c>
      <c r="O10142">
        <v>-98.012219999999999</v>
      </c>
      <c r="P10142" t="s">
        <v>3613</v>
      </c>
      <c r="Q10142" s="3">
        <f>Table1[[#This Row],[Capacity (MW)]]*0.395*8760*10^-6</f>
        <v>0.63321659999999991</v>
      </c>
      <c r="R10142" s="3" cm="1">
        <f t="array" ref="R10142">AVERAGE(VLOOKUP(_xlfn.TEXTSPLIT(Table1[[#This Row],[Fuel (no space after comma)]], ","), FuelList_Final_EF!$A$2:$B$65, 2, FALSE))</f>
        <v>53.06</v>
      </c>
      <c r="S10142" s="3">
        <f>Table1[[#This Row],[Generation (TWh)]]*10^9*VLOOKUP(Table1[[#This Row],[Turbine/Engine Technology]],Technology_HR!$A$2:$B$11,2,FALSE)*10^-6</f>
        <v>6971714.7659999989</v>
      </c>
      <c r="T10142" s="5">
        <f>Table1[[#This Row],[Fuel Consumption (mmBtu)]]*Table1[[#This Row],[Emission Factor (kg CO2/ mmBtu)]]*10^3</f>
        <v>369919185483.95996</v>
      </c>
      <c r="U10142" s="3">
        <f>Table1[[#This Row],[Emissions (g CO2)]]/(Table1[[#This Row],[Generation (TWh)]]*10^9)</f>
        <v>584.19060000000002</v>
      </c>
    </row>
    <row r="10143" spans="1:21" x14ac:dyDescent="0.35">
      <c r="A10143" t="s">
        <v>2600</v>
      </c>
      <c r="B10143" t="s">
        <v>3239</v>
      </c>
      <c r="C10143" t="str">
        <f>SUBSTITUTE(Table1[[#This Row],[Fuel]],", ",",")</f>
        <v>fossil gas: natural gas</v>
      </c>
      <c r="D10143" t="s">
        <v>3239</v>
      </c>
      <c r="H10143" t="s">
        <v>3436</v>
      </c>
      <c r="I10143">
        <v>183</v>
      </c>
      <c r="J10143" t="s">
        <v>3452</v>
      </c>
      <c r="K10143" t="s">
        <v>29</v>
      </c>
      <c r="L10143" t="s">
        <v>29</v>
      </c>
      <c r="M10143" t="s">
        <v>29</v>
      </c>
      <c r="N10143">
        <v>29.650556000000002</v>
      </c>
      <c r="O10143">
        <v>-98.012219999999999</v>
      </c>
      <c r="P10143" t="s">
        <v>3613</v>
      </c>
      <c r="Q10143" s="3">
        <f>Table1[[#This Row],[Capacity (MW)]]*0.395*8760*10^-6</f>
        <v>0.63321659999999991</v>
      </c>
      <c r="R10143" s="3" cm="1">
        <f t="array" ref="R10143">AVERAGE(VLOOKUP(_xlfn.TEXTSPLIT(Table1[[#This Row],[Fuel (no space after comma)]], ","), FuelList_Final_EF!$A$2:$B$65, 2, FALSE))</f>
        <v>53.06</v>
      </c>
      <c r="S10143" s="3">
        <f>Table1[[#This Row],[Generation (TWh)]]*10^9*VLOOKUP(Table1[[#This Row],[Turbine/Engine Technology]],Technology_HR!$A$2:$B$11,2,FALSE)*10^-6</f>
        <v>6971714.7659999989</v>
      </c>
      <c r="T10143" s="5">
        <f>Table1[[#This Row],[Fuel Consumption (mmBtu)]]*Table1[[#This Row],[Emission Factor (kg CO2/ mmBtu)]]*10^3</f>
        <v>369919185483.95996</v>
      </c>
      <c r="U10143" s="3">
        <f>Table1[[#This Row],[Emissions (g CO2)]]/(Table1[[#This Row],[Generation (TWh)]]*10^9)</f>
        <v>584.19060000000002</v>
      </c>
    </row>
    <row r="10144" spans="1:21" x14ac:dyDescent="0.35">
      <c r="A10144" t="s">
        <v>2601</v>
      </c>
      <c r="B10144" t="s">
        <v>3243</v>
      </c>
      <c r="C10144" t="str">
        <f>SUBSTITUTE(Table1[[#This Row],[Fuel]],", ",",")</f>
        <v>fossil gas: natural gas,fossil liquids: fuel oil</v>
      </c>
      <c r="D10144" t="s">
        <v>3239</v>
      </c>
      <c r="E10144" t="s">
        <v>3275</v>
      </c>
      <c r="H10144" t="s">
        <v>3438</v>
      </c>
      <c r="I10144">
        <v>10.62</v>
      </c>
      <c r="J10144" t="s">
        <v>3446</v>
      </c>
      <c r="K10144">
        <v>1976</v>
      </c>
      <c r="L10144" t="s">
        <v>29</v>
      </c>
      <c r="M10144" t="s">
        <v>29</v>
      </c>
      <c r="N10144">
        <v>41.865299999999998</v>
      </c>
      <c r="O10144">
        <v>-71.106099999999998</v>
      </c>
      <c r="P10144" t="s">
        <v>3613</v>
      </c>
      <c r="Q10144" s="3">
        <f>Table1[[#This Row],[Capacity (MW)]]*0.395*8760*10^-6</f>
        <v>3.6747323999999991E-2</v>
      </c>
      <c r="R10144" s="3" cm="1">
        <f t="array" ref="R10144">AVERAGE(VLOOKUP(_xlfn.TEXTSPLIT(Table1[[#This Row],[Fuel (no space after comma)]], ","), FuelList_Final_EF!$A$2:$B$65, 2, FALSE))</f>
        <v>65.583341148886291</v>
      </c>
      <c r="S10144" s="3">
        <f>Table1[[#This Row],[Generation (TWh)]]*10^9*VLOOKUP(Table1[[#This Row],[Turbine/Engine Technology]],Technology_HR!$A$2:$B$11,2,FALSE)*10^-6</f>
        <v>277405.54887599993</v>
      </c>
      <c r="T10144" s="5">
        <f>Table1[[#This Row],[Fuel Consumption (mmBtu)]]*Table1[[#This Row],[Emission Factor (kg CO2/ mmBtu)]]*10^3</f>
        <v>18193182748.528751</v>
      </c>
      <c r="U10144" s="3">
        <f>Table1[[#This Row],[Emissions (g CO2)]]/(Table1[[#This Row],[Generation (TWh)]]*10^9)</f>
        <v>495.08864233294253</v>
      </c>
    </row>
    <row r="10145" spans="1:21" x14ac:dyDescent="0.35">
      <c r="A10145" t="s">
        <v>2602</v>
      </c>
      <c r="B10145" t="s">
        <v>3243</v>
      </c>
      <c r="C10145" t="str">
        <f>SUBSTITUTE(Table1[[#This Row],[Fuel]],", ",",")</f>
        <v>fossil gas: natural gas,fossil liquids: fuel oil</v>
      </c>
      <c r="D10145" t="s">
        <v>3239</v>
      </c>
      <c r="E10145" t="s">
        <v>3275</v>
      </c>
      <c r="H10145" t="s">
        <v>3438</v>
      </c>
      <c r="I10145">
        <v>4.72</v>
      </c>
      <c r="J10145" t="s">
        <v>3446</v>
      </c>
      <c r="K10145">
        <v>1976</v>
      </c>
      <c r="L10145" t="s">
        <v>29</v>
      </c>
      <c r="M10145" t="s">
        <v>29</v>
      </c>
      <c r="N10145">
        <v>41.865299999999998</v>
      </c>
      <c r="O10145">
        <v>-71.106099999999998</v>
      </c>
      <c r="P10145" t="s">
        <v>3613</v>
      </c>
      <c r="Q10145" s="3">
        <f>Table1[[#This Row],[Capacity (MW)]]*0.395*8760*10^-6</f>
        <v>1.6332144E-2</v>
      </c>
      <c r="R10145" s="3" cm="1">
        <f t="array" ref="R10145">AVERAGE(VLOOKUP(_xlfn.TEXTSPLIT(Table1[[#This Row],[Fuel (no space after comma)]], ","), FuelList_Final_EF!$A$2:$B$65, 2, FALSE))</f>
        <v>65.583341148886291</v>
      </c>
      <c r="S10145" s="3">
        <f>Table1[[#This Row],[Generation (TWh)]]*10^9*VLOOKUP(Table1[[#This Row],[Turbine/Engine Technology]],Technology_HR!$A$2:$B$11,2,FALSE)*10^-6</f>
        <v>123291.355056</v>
      </c>
      <c r="T10145" s="5">
        <f>Table1[[#This Row],[Fuel Consumption (mmBtu)]]*Table1[[#This Row],[Emission Factor (kg CO2/ mmBtu)]]*10^3</f>
        <v>8085858999.3461151</v>
      </c>
      <c r="U10145" s="3">
        <f>Table1[[#This Row],[Emissions (g CO2)]]/(Table1[[#This Row],[Generation (TWh)]]*10^9)</f>
        <v>495.08864233294264</v>
      </c>
    </row>
    <row r="10146" spans="1:21" x14ac:dyDescent="0.35">
      <c r="A10146" t="s">
        <v>2603</v>
      </c>
      <c r="B10146" t="s">
        <v>3243</v>
      </c>
      <c r="C10146" t="str">
        <f>SUBSTITUTE(Table1[[#This Row],[Fuel]],", ",",")</f>
        <v>fossil gas: natural gas,fossil liquids: fuel oil</v>
      </c>
      <c r="D10146" t="s">
        <v>3239</v>
      </c>
      <c r="E10146" t="s">
        <v>3275</v>
      </c>
      <c r="H10146" t="s">
        <v>3438</v>
      </c>
      <c r="I10146">
        <v>101.48</v>
      </c>
      <c r="J10146" t="s">
        <v>3446</v>
      </c>
      <c r="K10146">
        <v>1976</v>
      </c>
      <c r="L10146" t="s">
        <v>29</v>
      </c>
      <c r="M10146" t="s">
        <v>29</v>
      </c>
      <c r="N10146">
        <v>41.865299999999998</v>
      </c>
      <c r="O10146">
        <v>-71.106099999999998</v>
      </c>
      <c r="P10146" t="s">
        <v>3613</v>
      </c>
      <c r="Q10146" s="3">
        <f>Table1[[#This Row],[Capacity (MW)]]*0.395*8760*10^-6</f>
        <v>0.35114109599999999</v>
      </c>
      <c r="R10146" s="3" cm="1">
        <f t="array" ref="R10146">AVERAGE(VLOOKUP(_xlfn.TEXTSPLIT(Table1[[#This Row],[Fuel (no space after comma)]], ","), FuelList_Final_EF!$A$2:$B$65, 2, FALSE))</f>
        <v>65.583341148886291</v>
      </c>
      <c r="S10146" s="3">
        <f>Table1[[#This Row],[Generation (TWh)]]*10^9*VLOOKUP(Table1[[#This Row],[Turbine/Engine Technology]],Technology_HR!$A$2:$B$11,2,FALSE)*10^-6</f>
        <v>2650764.1337039997</v>
      </c>
      <c r="T10146" s="5">
        <f>Table1[[#This Row],[Fuel Consumption (mmBtu)]]*Table1[[#This Row],[Emission Factor (kg CO2/ mmBtu)]]*10^3</f>
        <v>173845968485.94144</v>
      </c>
      <c r="U10146" s="3">
        <f>Table1[[#This Row],[Emissions (g CO2)]]/(Table1[[#This Row],[Generation (TWh)]]*10^9)</f>
        <v>495.08864233294253</v>
      </c>
    </row>
    <row r="10147" spans="1:21" x14ac:dyDescent="0.35">
      <c r="A10147" t="s">
        <v>2604</v>
      </c>
      <c r="B10147" t="s">
        <v>3243</v>
      </c>
      <c r="C10147" t="str">
        <f>SUBSTITUTE(Table1[[#This Row],[Fuel]],", ",",")</f>
        <v>fossil gas: natural gas,fossil liquids: fuel oil</v>
      </c>
      <c r="D10147" t="s">
        <v>3239</v>
      </c>
      <c r="E10147" t="s">
        <v>3275</v>
      </c>
      <c r="H10147" t="s">
        <v>3436</v>
      </c>
      <c r="I10147">
        <v>184</v>
      </c>
      <c r="J10147" t="s">
        <v>3446</v>
      </c>
      <c r="K10147">
        <v>2012</v>
      </c>
      <c r="L10147" t="s">
        <v>29</v>
      </c>
      <c r="M10147" t="s">
        <v>29</v>
      </c>
      <c r="N10147">
        <v>35.170546999999999</v>
      </c>
      <c r="O10147">
        <v>-81.416650000000004</v>
      </c>
      <c r="P10147" t="s">
        <v>3613</v>
      </c>
      <c r="Q10147" s="3">
        <f>Table1[[#This Row],[Capacity (MW)]]*0.395*8760*10^-6</f>
        <v>0.63667680000000004</v>
      </c>
      <c r="R10147" s="3" cm="1">
        <f t="array" ref="R10147">AVERAGE(VLOOKUP(_xlfn.TEXTSPLIT(Table1[[#This Row],[Fuel (no space after comma)]], ","), FuelList_Final_EF!$A$2:$B$65, 2, FALSE))</f>
        <v>65.583341148886291</v>
      </c>
      <c r="S10147" s="3">
        <f>Table1[[#This Row],[Generation (TWh)]]*10^9*VLOOKUP(Table1[[#This Row],[Turbine/Engine Technology]],Technology_HR!$A$2:$B$11,2,FALSE)*10^-6</f>
        <v>7009811.568</v>
      </c>
      <c r="T10147" s="5">
        <f>Table1[[#This Row],[Fuel Consumption (mmBtu)]]*Table1[[#This Row],[Emission Factor (kg CO2/ mmBtu)]]*10^3</f>
        <v>459726863453.55353</v>
      </c>
      <c r="U10147" s="3">
        <f>Table1[[#This Row],[Emissions (g CO2)]]/(Table1[[#This Row],[Generation (TWh)]]*10^9)</f>
        <v>722.07258604923811</v>
      </c>
    </row>
    <row r="10148" spans="1:21" x14ac:dyDescent="0.35">
      <c r="A10148" t="s">
        <v>2604</v>
      </c>
      <c r="B10148" t="s">
        <v>3243</v>
      </c>
      <c r="C10148" t="str">
        <f>SUBSTITUTE(Table1[[#This Row],[Fuel]],", ",",")</f>
        <v>fossil gas: natural gas,fossil liquids: fuel oil</v>
      </c>
      <c r="D10148" t="s">
        <v>3239</v>
      </c>
      <c r="E10148" t="s">
        <v>3275</v>
      </c>
      <c r="H10148" t="s">
        <v>3436</v>
      </c>
      <c r="I10148">
        <v>184</v>
      </c>
      <c r="J10148" t="s">
        <v>3446</v>
      </c>
      <c r="K10148">
        <v>2012</v>
      </c>
      <c r="L10148" t="s">
        <v>29</v>
      </c>
      <c r="M10148" t="s">
        <v>29</v>
      </c>
      <c r="N10148">
        <v>35.170546999999999</v>
      </c>
      <c r="O10148">
        <v>-81.416650000000004</v>
      </c>
      <c r="P10148" t="s">
        <v>3613</v>
      </c>
      <c r="Q10148" s="3">
        <f>Table1[[#This Row],[Capacity (MW)]]*0.395*8760*10^-6</f>
        <v>0.63667680000000004</v>
      </c>
      <c r="R10148" s="3" cm="1">
        <f t="array" ref="R10148">AVERAGE(VLOOKUP(_xlfn.TEXTSPLIT(Table1[[#This Row],[Fuel (no space after comma)]], ","), FuelList_Final_EF!$A$2:$B$65, 2, FALSE))</f>
        <v>65.583341148886291</v>
      </c>
      <c r="S10148" s="3">
        <f>Table1[[#This Row],[Generation (TWh)]]*10^9*VLOOKUP(Table1[[#This Row],[Turbine/Engine Technology]],Technology_HR!$A$2:$B$11,2,FALSE)*10^-6</f>
        <v>7009811.568</v>
      </c>
      <c r="T10148" s="5">
        <f>Table1[[#This Row],[Fuel Consumption (mmBtu)]]*Table1[[#This Row],[Emission Factor (kg CO2/ mmBtu)]]*10^3</f>
        <v>459726863453.55353</v>
      </c>
      <c r="U10148" s="3">
        <f>Table1[[#This Row],[Emissions (g CO2)]]/(Table1[[#This Row],[Generation (TWh)]]*10^9)</f>
        <v>722.07258604923811</v>
      </c>
    </row>
    <row r="10149" spans="1:21" x14ac:dyDescent="0.35">
      <c r="A10149" t="s">
        <v>2604</v>
      </c>
      <c r="B10149" t="s">
        <v>3243</v>
      </c>
      <c r="C10149" t="str">
        <f>SUBSTITUTE(Table1[[#This Row],[Fuel]],", ",",")</f>
        <v>fossil gas: natural gas,fossil liquids: fuel oil</v>
      </c>
      <c r="D10149" t="s">
        <v>3239</v>
      </c>
      <c r="E10149" t="s">
        <v>3275</v>
      </c>
      <c r="H10149" t="s">
        <v>3436</v>
      </c>
      <c r="I10149">
        <v>184</v>
      </c>
      <c r="J10149" t="s">
        <v>3446</v>
      </c>
      <c r="K10149">
        <v>2012</v>
      </c>
      <c r="L10149" t="s">
        <v>29</v>
      </c>
      <c r="M10149" t="s">
        <v>29</v>
      </c>
      <c r="N10149">
        <v>35.170546999999999</v>
      </c>
      <c r="O10149">
        <v>-81.416650000000004</v>
      </c>
      <c r="P10149" t="s">
        <v>3613</v>
      </c>
      <c r="Q10149" s="3">
        <f>Table1[[#This Row],[Capacity (MW)]]*0.395*8760*10^-6</f>
        <v>0.63667680000000004</v>
      </c>
      <c r="R10149" s="3" cm="1">
        <f t="array" ref="R10149">AVERAGE(VLOOKUP(_xlfn.TEXTSPLIT(Table1[[#This Row],[Fuel (no space after comma)]], ","), FuelList_Final_EF!$A$2:$B$65, 2, FALSE))</f>
        <v>65.583341148886291</v>
      </c>
      <c r="S10149" s="3">
        <f>Table1[[#This Row],[Generation (TWh)]]*10^9*VLOOKUP(Table1[[#This Row],[Turbine/Engine Technology]],Technology_HR!$A$2:$B$11,2,FALSE)*10^-6</f>
        <v>7009811.568</v>
      </c>
      <c r="T10149" s="5">
        <f>Table1[[#This Row],[Fuel Consumption (mmBtu)]]*Table1[[#This Row],[Emission Factor (kg CO2/ mmBtu)]]*10^3</f>
        <v>459726863453.55353</v>
      </c>
      <c r="U10149" s="3">
        <f>Table1[[#This Row],[Emissions (g CO2)]]/(Table1[[#This Row],[Generation (TWh)]]*10^9)</f>
        <v>722.07258604923811</v>
      </c>
    </row>
    <row r="10150" spans="1:21" x14ac:dyDescent="0.35">
      <c r="A10150" t="s">
        <v>2604</v>
      </c>
      <c r="B10150" t="s">
        <v>3243</v>
      </c>
      <c r="C10150" t="str">
        <f>SUBSTITUTE(Table1[[#This Row],[Fuel]],", ",",")</f>
        <v>fossil gas: natural gas,fossil liquids: fuel oil</v>
      </c>
      <c r="D10150" t="s">
        <v>3239</v>
      </c>
      <c r="E10150" t="s">
        <v>3275</v>
      </c>
      <c r="H10150" t="s">
        <v>3436</v>
      </c>
      <c r="I10150">
        <v>184</v>
      </c>
      <c r="J10150" t="s">
        <v>3446</v>
      </c>
      <c r="K10150">
        <v>2012</v>
      </c>
      <c r="L10150" t="s">
        <v>29</v>
      </c>
      <c r="M10150" t="s">
        <v>29</v>
      </c>
      <c r="N10150">
        <v>35.170546999999999</v>
      </c>
      <c r="O10150">
        <v>-81.416650000000004</v>
      </c>
      <c r="P10150" t="s">
        <v>3613</v>
      </c>
      <c r="Q10150" s="3">
        <f>Table1[[#This Row],[Capacity (MW)]]*0.395*8760*10^-6</f>
        <v>0.63667680000000004</v>
      </c>
      <c r="R10150" s="3" cm="1">
        <f t="array" ref="R10150">AVERAGE(VLOOKUP(_xlfn.TEXTSPLIT(Table1[[#This Row],[Fuel (no space after comma)]], ","), FuelList_Final_EF!$A$2:$B$65, 2, FALSE))</f>
        <v>65.583341148886291</v>
      </c>
      <c r="S10150" s="3">
        <f>Table1[[#This Row],[Generation (TWh)]]*10^9*VLOOKUP(Table1[[#This Row],[Turbine/Engine Technology]],Technology_HR!$A$2:$B$11,2,FALSE)*10^-6</f>
        <v>7009811.568</v>
      </c>
      <c r="T10150" s="5">
        <f>Table1[[#This Row],[Fuel Consumption (mmBtu)]]*Table1[[#This Row],[Emission Factor (kg CO2/ mmBtu)]]*10^3</f>
        <v>459726863453.55353</v>
      </c>
      <c r="U10150" s="3">
        <f>Table1[[#This Row],[Emissions (g CO2)]]/(Table1[[#This Row],[Generation (TWh)]]*10^9)</f>
        <v>722.07258604923811</v>
      </c>
    </row>
    <row r="10151" spans="1:21" x14ac:dyDescent="0.35">
      <c r="A10151" t="s">
        <v>2596</v>
      </c>
      <c r="B10151" t="s">
        <v>3239</v>
      </c>
      <c r="C10151" t="str">
        <f>SUBSTITUTE(Table1[[#This Row],[Fuel]],", ",",")</f>
        <v>fossil gas: natural gas</v>
      </c>
      <c r="D10151" t="s">
        <v>3239</v>
      </c>
      <c r="H10151" t="s">
        <v>3436</v>
      </c>
      <c r="I10151">
        <v>85</v>
      </c>
      <c r="J10151" t="s">
        <v>3446</v>
      </c>
      <c r="K10151">
        <v>1974</v>
      </c>
      <c r="L10151" t="s">
        <v>29</v>
      </c>
      <c r="M10151" t="s">
        <v>29</v>
      </c>
      <c r="N10151">
        <v>39.612499999999997</v>
      </c>
      <c r="O10151">
        <v>-97.277799999999999</v>
      </c>
      <c r="P10151" t="s">
        <v>3613</v>
      </c>
      <c r="Q10151" s="3">
        <f>Table1[[#This Row],[Capacity (MW)]]*0.395*8760*10^-6</f>
        <v>0.29411699999999996</v>
      </c>
      <c r="R10151" s="3" cm="1">
        <f t="array" ref="R10151">AVERAGE(VLOOKUP(_xlfn.TEXTSPLIT(Table1[[#This Row],[Fuel (no space after comma)]], ","), FuelList_Final_EF!$A$2:$B$65, 2, FALSE))</f>
        <v>53.06</v>
      </c>
      <c r="S10151" s="3">
        <f>Table1[[#This Row],[Generation (TWh)]]*10^9*VLOOKUP(Table1[[#This Row],[Turbine/Engine Technology]],Technology_HR!$A$2:$B$11,2,FALSE)*10^-6</f>
        <v>3238228.1699999995</v>
      </c>
      <c r="T10151" s="5">
        <f>Table1[[#This Row],[Fuel Consumption (mmBtu)]]*Table1[[#This Row],[Emission Factor (kg CO2/ mmBtu)]]*10^3</f>
        <v>171820386700.19998</v>
      </c>
      <c r="U10151" s="3">
        <f>Table1[[#This Row],[Emissions (g CO2)]]/(Table1[[#This Row],[Generation (TWh)]]*10^9)</f>
        <v>584.19060000000002</v>
      </c>
    </row>
    <row r="10152" spans="1:21" x14ac:dyDescent="0.35">
      <c r="A10152" t="s">
        <v>2575</v>
      </c>
      <c r="B10152" t="s">
        <v>3239</v>
      </c>
      <c r="C10152" t="str">
        <f>SUBSTITUTE(Table1[[#This Row],[Fuel]],", ",",")</f>
        <v>fossil gas: natural gas</v>
      </c>
      <c r="D10152" t="s">
        <v>3239</v>
      </c>
      <c r="H10152" t="s">
        <v>3440</v>
      </c>
      <c r="I10152">
        <v>237.5</v>
      </c>
      <c r="J10152" t="s">
        <v>3446</v>
      </c>
      <c r="K10152">
        <v>2016</v>
      </c>
      <c r="L10152" t="s">
        <v>29</v>
      </c>
      <c r="M10152" t="s">
        <v>29</v>
      </c>
      <c r="N10152">
        <v>36.933405999999998</v>
      </c>
      <c r="O10152">
        <v>-82.199336000000002</v>
      </c>
      <c r="P10152" t="s">
        <v>3613</v>
      </c>
      <c r="Q10152" s="3">
        <f>Table1[[#This Row],[Capacity (MW)]]*0.395*8760*10^-6</f>
        <v>0.82179749999999996</v>
      </c>
      <c r="R10152" s="3" cm="1">
        <f t="array" ref="R10152">AVERAGE(VLOOKUP(_xlfn.TEXTSPLIT(Table1[[#This Row],[Fuel (no space after comma)]], ","), FuelList_Final_EF!$A$2:$B$65, 2, FALSE))</f>
        <v>53.06</v>
      </c>
      <c r="S10152" s="3">
        <f>Table1[[#This Row],[Generation (TWh)]]*10^9*VLOOKUP(Table1[[#This Row],[Turbine/Engine Technology]],Technology_HR!$A$2:$B$11,2,FALSE)*10^-6</f>
        <v>8452187.2874999996</v>
      </c>
      <c r="T10152" s="5">
        <f>Table1[[#This Row],[Fuel Consumption (mmBtu)]]*Table1[[#This Row],[Emission Factor (kg CO2/ mmBtu)]]*10^3</f>
        <v>448473057474.75</v>
      </c>
      <c r="U10152" s="3">
        <f>Table1[[#This Row],[Emissions (g CO2)]]/(Table1[[#This Row],[Generation (TWh)]]*10^9)</f>
        <v>545.72209999999995</v>
      </c>
    </row>
    <row r="10153" spans="1:21" x14ac:dyDescent="0.35">
      <c r="A10153" t="s">
        <v>2575</v>
      </c>
      <c r="B10153" t="s">
        <v>3239</v>
      </c>
      <c r="C10153" t="str">
        <f>SUBSTITUTE(Table1[[#This Row],[Fuel]],", ",",")</f>
        <v>fossil gas: natural gas</v>
      </c>
      <c r="D10153" t="s">
        <v>3239</v>
      </c>
      <c r="H10153" t="s">
        <v>3440</v>
      </c>
      <c r="I10153">
        <v>237.5</v>
      </c>
      <c r="J10153" t="s">
        <v>3446</v>
      </c>
      <c r="K10153">
        <v>2016</v>
      </c>
      <c r="L10153" t="s">
        <v>29</v>
      </c>
      <c r="M10153" t="s">
        <v>29</v>
      </c>
      <c r="N10153">
        <v>36.933405999999998</v>
      </c>
      <c r="O10153">
        <v>-82.199336000000002</v>
      </c>
      <c r="P10153" t="s">
        <v>3613</v>
      </c>
      <c r="Q10153" s="3">
        <f>Table1[[#This Row],[Capacity (MW)]]*0.395*8760*10^-6</f>
        <v>0.82179749999999996</v>
      </c>
      <c r="R10153" s="3" cm="1">
        <f t="array" ref="R10153">AVERAGE(VLOOKUP(_xlfn.TEXTSPLIT(Table1[[#This Row],[Fuel (no space after comma)]], ","), FuelList_Final_EF!$A$2:$B$65, 2, FALSE))</f>
        <v>53.06</v>
      </c>
      <c r="S10153" s="3">
        <f>Table1[[#This Row],[Generation (TWh)]]*10^9*VLOOKUP(Table1[[#This Row],[Turbine/Engine Technology]],Technology_HR!$A$2:$B$11,2,FALSE)*10^-6</f>
        <v>8452187.2874999996</v>
      </c>
      <c r="T10153" s="5">
        <f>Table1[[#This Row],[Fuel Consumption (mmBtu)]]*Table1[[#This Row],[Emission Factor (kg CO2/ mmBtu)]]*10^3</f>
        <v>448473057474.75</v>
      </c>
      <c r="U10153" s="3">
        <f>Table1[[#This Row],[Emissions (g CO2)]]/(Table1[[#This Row],[Generation (TWh)]]*10^9)</f>
        <v>545.72209999999995</v>
      </c>
    </row>
    <row r="10154" spans="1:21" x14ac:dyDescent="0.35">
      <c r="A10154" t="s">
        <v>2605</v>
      </c>
      <c r="B10154" t="s">
        <v>3239</v>
      </c>
      <c r="C10154" t="str">
        <f>SUBSTITUTE(Table1[[#This Row],[Fuel]],", ",",")</f>
        <v>fossil gas: natural gas</v>
      </c>
      <c r="D10154" t="s">
        <v>3239</v>
      </c>
      <c r="H10154" t="s">
        <v>3437</v>
      </c>
      <c r="I10154">
        <v>56.1</v>
      </c>
      <c r="J10154" t="s">
        <v>3446</v>
      </c>
      <c r="K10154">
        <v>2017</v>
      </c>
      <c r="L10154" t="s">
        <v>29</v>
      </c>
      <c r="M10154" t="s">
        <v>29</v>
      </c>
      <c r="N10154">
        <v>37.092976999999998</v>
      </c>
      <c r="O10154">
        <v>-95.585154000000003</v>
      </c>
      <c r="P10154" t="s">
        <v>3613</v>
      </c>
      <c r="Q10154" s="3">
        <f>Table1[[#This Row],[Capacity (MW)]]*0.395*8760*10^-6</f>
        <v>0.19411721999999998</v>
      </c>
      <c r="R10154" s="3" cm="1">
        <f t="array" ref="R10154">AVERAGE(VLOOKUP(_xlfn.TEXTSPLIT(Table1[[#This Row],[Fuel (no space after comma)]], ","), FuelList_Final_EF!$A$2:$B$65, 2, FALSE))</f>
        <v>53.06</v>
      </c>
      <c r="S10154" s="3">
        <f>Table1[[#This Row],[Generation (TWh)]]*10^9*VLOOKUP(Table1[[#This Row],[Turbine/Engine Technology]],Technology_HR!$A$2:$B$11,2,FALSE)*10^-6</f>
        <v>1727643.2579999997</v>
      </c>
      <c r="T10154" s="5">
        <f>Table1[[#This Row],[Fuel Consumption (mmBtu)]]*Table1[[#This Row],[Emission Factor (kg CO2/ mmBtu)]]*10^3</f>
        <v>91668751269.479996</v>
      </c>
      <c r="U10154" s="3">
        <f>Table1[[#This Row],[Emissions (g CO2)]]/(Table1[[#This Row],[Generation (TWh)]]*10^9)</f>
        <v>472.23400000000004</v>
      </c>
    </row>
    <row r="10155" spans="1:21" x14ac:dyDescent="0.35">
      <c r="A10155" t="s">
        <v>2434</v>
      </c>
      <c r="B10155" t="s">
        <v>3239</v>
      </c>
      <c r="C10155" t="str">
        <f>SUBSTITUTE(Table1[[#This Row],[Fuel]],", ",",")</f>
        <v>fossil gas: natural gas</v>
      </c>
      <c r="D10155" t="s">
        <v>3239</v>
      </c>
      <c r="H10155" t="s">
        <v>3436</v>
      </c>
      <c r="I10155">
        <v>250</v>
      </c>
      <c r="J10155" t="s">
        <v>3446</v>
      </c>
      <c r="K10155">
        <v>2023</v>
      </c>
      <c r="L10155" t="s">
        <v>29</v>
      </c>
      <c r="M10155" t="s">
        <v>29</v>
      </c>
      <c r="N10155">
        <v>34.744242</v>
      </c>
      <c r="O10155">
        <v>-87.848466999999999</v>
      </c>
      <c r="P10155" t="s">
        <v>3613</v>
      </c>
      <c r="Q10155" s="3">
        <f>Table1[[#This Row],[Capacity (MW)]]*0.395*8760*10^-6</f>
        <v>0.86504999999999999</v>
      </c>
      <c r="R10155" s="3" cm="1">
        <f t="array" ref="R10155">AVERAGE(VLOOKUP(_xlfn.TEXTSPLIT(Table1[[#This Row],[Fuel (no space after comma)]], ","), FuelList_Final_EF!$A$2:$B$65, 2, FALSE))</f>
        <v>53.06</v>
      </c>
      <c r="S10155" s="3">
        <f>Table1[[#This Row],[Generation (TWh)]]*10^9*VLOOKUP(Table1[[#This Row],[Turbine/Engine Technology]],Technology_HR!$A$2:$B$11,2,FALSE)*10^-6</f>
        <v>9524200.5</v>
      </c>
      <c r="T10155" s="5">
        <f>Table1[[#This Row],[Fuel Consumption (mmBtu)]]*Table1[[#This Row],[Emission Factor (kg CO2/ mmBtu)]]*10^3</f>
        <v>505354078530.00006</v>
      </c>
      <c r="U10155" s="3">
        <f>Table1[[#This Row],[Emissions (g CO2)]]/(Table1[[#This Row],[Generation (TWh)]]*10^9)</f>
        <v>584.19060000000002</v>
      </c>
    </row>
    <row r="10156" spans="1:21" x14ac:dyDescent="0.35">
      <c r="A10156" t="s">
        <v>2434</v>
      </c>
      <c r="B10156" t="s">
        <v>3239</v>
      </c>
      <c r="C10156" t="str">
        <f>SUBSTITUTE(Table1[[#This Row],[Fuel]],", ",",")</f>
        <v>fossil gas: natural gas</v>
      </c>
      <c r="D10156" t="s">
        <v>3239</v>
      </c>
      <c r="H10156" t="s">
        <v>3436</v>
      </c>
      <c r="I10156">
        <v>250</v>
      </c>
      <c r="J10156" t="s">
        <v>3446</v>
      </c>
      <c r="K10156">
        <v>2023</v>
      </c>
      <c r="L10156" t="s">
        <v>29</v>
      </c>
      <c r="M10156" t="s">
        <v>29</v>
      </c>
      <c r="N10156">
        <v>34.744242</v>
      </c>
      <c r="O10156">
        <v>-87.848466999999999</v>
      </c>
      <c r="P10156" t="s">
        <v>3613</v>
      </c>
      <c r="Q10156" s="3">
        <f>Table1[[#This Row],[Capacity (MW)]]*0.395*8760*10^-6</f>
        <v>0.86504999999999999</v>
      </c>
      <c r="R10156" s="3" cm="1">
        <f t="array" ref="R10156">AVERAGE(VLOOKUP(_xlfn.TEXTSPLIT(Table1[[#This Row],[Fuel (no space after comma)]], ","), FuelList_Final_EF!$A$2:$B$65, 2, FALSE))</f>
        <v>53.06</v>
      </c>
      <c r="S10156" s="3">
        <f>Table1[[#This Row],[Generation (TWh)]]*10^9*VLOOKUP(Table1[[#This Row],[Turbine/Engine Technology]],Technology_HR!$A$2:$B$11,2,FALSE)*10^-6</f>
        <v>9524200.5</v>
      </c>
      <c r="T10156" s="5">
        <f>Table1[[#This Row],[Fuel Consumption (mmBtu)]]*Table1[[#This Row],[Emission Factor (kg CO2/ mmBtu)]]*10^3</f>
        <v>505354078530.00006</v>
      </c>
      <c r="U10156" s="3">
        <f>Table1[[#This Row],[Emissions (g CO2)]]/(Table1[[#This Row],[Generation (TWh)]]*10^9)</f>
        <v>584.19060000000002</v>
      </c>
    </row>
    <row r="10157" spans="1:21" x14ac:dyDescent="0.35">
      <c r="A10157" t="s">
        <v>2434</v>
      </c>
      <c r="B10157" t="s">
        <v>3239</v>
      </c>
      <c r="C10157" t="str">
        <f>SUBSTITUTE(Table1[[#This Row],[Fuel]],", ",",")</f>
        <v>fossil gas: natural gas</v>
      </c>
      <c r="D10157" t="s">
        <v>3239</v>
      </c>
      <c r="H10157" t="s">
        <v>3436</v>
      </c>
      <c r="I10157">
        <v>250</v>
      </c>
      <c r="J10157" t="s">
        <v>3446</v>
      </c>
      <c r="K10157">
        <v>2023</v>
      </c>
      <c r="L10157" t="s">
        <v>29</v>
      </c>
      <c r="M10157" t="s">
        <v>29</v>
      </c>
      <c r="N10157">
        <v>34.744242</v>
      </c>
      <c r="O10157">
        <v>-87.848466999999999</v>
      </c>
      <c r="P10157" t="s">
        <v>3613</v>
      </c>
      <c r="Q10157" s="3">
        <f>Table1[[#This Row],[Capacity (MW)]]*0.395*8760*10^-6</f>
        <v>0.86504999999999999</v>
      </c>
      <c r="R10157" s="3" cm="1">
        <f t="array" ref="R10157">AVERAGE(VLOOKUP(_xlfn.TEXTSPLIT(Table1[[#This Row],[Fuel (no space after comma)]], ","), FuelList_Final_EF!$A$2:$B$65, 2, FALSE))</f>
        <v>53.06</v>
      </c>
      <c r="S10157" s="3">
        <f>Table1[[#This Row],[Generation (TWh)]]*10^9*VLOOKUP(Table1[[#This Row],[Turbine/Engine Technology]],Technology_HR!$A$2:$B$11,2,FALSE)*10^-6</f>
        <v>9524200.5</v>
      </c>
      <c r="T10157" s="5">
        <f>Table1[[#This Row],[Fuel Consumption (mmBtu)]]*Table1[[#This Row],[Emission Factor (kg CO2/ mmBtu)]]*10^3</f>
        <v>505354078530.00006</v>
      </c>
      <c r="U10157" s="3">
        <f>Table1[[#This Row],[Emissions (g CO2)]]/(Table1[[#This Row],[Generation (TWh)]]*10^9)</f>
        <v>584.19060000000002</v>
      </c>
    </row>
    <row r="10158" spans="1:21" x14ac:dyDescent="0.35">
      <c r="A10158" t="s">
        <v>2434</v>
      </c>
      <c r="B10158" t="s">
        <v>3243</v>
      </c>
      <c r="C10158" t="str">
        <f>SUBSTITUTE(Table1[[#This Row],[Fuel]],", ",",")</f>
        <v>fossil gas: natural gas,fossil liquids: fuel oil</v>
      </c>
      <c r="D10158" t="s">
        <v>3239</v>
      </c>
      <c r="E10158" t="s">
        <v>3275</v>
      </c>
      <c r="H10158" t="s">
        <v>3436</v>
      </c>
      <c r="I10158">
        <v>60</v>
      </c>
      <c r="J10158" t="s">
        <v>3446</v>
      </c>
      <c r="K10158">
        <v>1972</v>
      </c>
      <c r="L10158" t="s">
        <v>29</v>
      </c>
      <c r="M10158" t="s">
        <v>29</v>
      </c>
      <c r="N10158">
        <v>34.744242</v>
      </c>
      <c r="O10158">
        <v>-87.848466999999999</v>
      </c>
      <c r="P10158" t="s">
        <v>3613</v>
      </c>
      <c r="Q10158" s="3">
        <f>Table1[[#This Row],[Capacity (MW)]]*0.395*8760*10^-6</f>
        <v>0.20761200000000002</v>
      </c>
      <c r="R10158" s="3" cm="1">
        <f t="array" ref="R10158">AVERAGE(VLOOKUP(_xlfn.TEXTSPLIT(Table1[[#This Row],[Fuel (no space after comma)]], ","), FuelList_Final_EF!$A$2:$B$65, 2, FALSE))</f>
        <v>65.583341148886291</v>
      </c>
      <c r="S10158" s="3">
        <f>Table1[[#This Row],[Generation (TWh)]]*10^9*VLOOKUP(Table1[[#This Row],[Turbine/Engine Technology]],Technology_HR!$A$2:$B$11,2,FALSE)*10^-6</f>
        <v>2285808.1200000006</v>
      </c>
      <c r="T10158" s="5">
        <f>Table1[[#This Row],[Fuel Consumption (mmBtu)]]*Table1[[#This Row],[Emission Factor (kg CO2/ mmBtu)]]*10^3</f>
        <v>149910933734.85446</v>
      </c>
      <c r="U10158" s="3">
        <f>Table1[[#This Row],[Emissions (g CO2)]]/(Table1[[#This Row],[Generation (TWh)]]*10^9)</f>
        <v>722.07258604923823</v>
      </c>
    </row>
    <row r="10159" spans="1:21" x14ac:dyDescent="0.35">
      <c r="A10159" t="s">
        <v>2434</v>
      </c>
      <c r="B10159" t="s">
        <v>3243</v>
      </c>
      <c r="C10159" t="str">
        <f>SUBSTITUTE(Table1[[#This Row],[Fuel]],", ",",")</f>
        <v>fossil gas: natural gas,fossil liquids: fuel oil</v>
      </c>
      <c r="D10159" t="s">
        <v>3239</v>
      </c>
      <c r="E10159" t="s">
        <v>3275</v>
      </c>
      <c r="H10159" t="s">
        <v>3436</v>
      </c>
      <c r="I10159">
        <v>60</v>
      </c>
      <c r="J10159" t="s">
        <v>3446</v>
      </c>
      <c r="K10159">
        <v>1972</v>
      </c>
      <c r="L10159" t="s">
        <v>29</v>
      </c>
      <c r="M10159" t="s">
        <v>29</v>
      </c>
      <c r="N10159">
        <v>34.744242</v>
      </c>
      <c r="O10159">
        <v>-87.848466999999999</v>
      </c>
      <c r="P10159" t="s">
        <v>3613</v>
      </c>
      <c r="Q10159" s="3">
        <f>Table1[[#This Row],[Capacity (MW)]]*0.395*8760*10^-6</f>
        <v>0.20761200000000002</v>
      </c>
      <c r="R10159" s="3" cm="1">
        <f t="array" ref="R10159">AVERAGE(VLOOKUP(_xlfn.TEXTSPLIT(Table1[[#This Row],[Fuel (no space after comma)]], ","), FuelList_Final_EF!$A$2:$B$65, 2, FALSE))</f>
        <v>65.583341148886291</v>
      </c>
      <c r="S10159" s="3">
        <f>Table1[[#This Row],[Generation (TWh)]]*10^9*VLOOKUP(Table1[[#This Row],[Turbine/Engine Technology]],Technology_HR!$A$2:$B$11,2,FALSE)*10^-6</f>
        <v>2285808.1200000006</v>
      </c>
      <c r="T10159" s="5">
        <f>Table1[[#This Row],[Fuel Consumption (mmBtu)]]*Table1[[#This Row],[Emission Factor (kg CO2/ mmBtu)]]*10^3</f>
        <v>149910933734.85446</v>
      </c>
      <c r="U10159" s="3">
        <f>Table1[[#This Row],[Emissions (g CO2)]]/(Table1[[#This Row],[Generation (TWh)]]*10^9)</f>
        <v>722.07258604923823</v>
      </c>
    </row>
    <row r="10160" spans="1:21" x14ac:dyDescent="0.35">
      <c r="A10160" t="s">
        <v>2434</v>
      </c>
      <c r="B10160" t="s">
        <v>3243</v>
      </c>
      <c r="C10160" t="str">
        <f>SUBSTITUTE(Table1[[#This Row],[Fuel]],", ",",")</f>
        <v>fossil gas: natural gas,fossil liquids: fuel oil</v>
      </c>
      <c r="D10160" t="s">
        <v>3239</v>
      </c>
      <c r="E10160" t="s">
        <v>3275</v>
      </c>
      <c r="H10160" t="s">
        <v>3436</v>
      </c>
      <c r="I10160">
        <v>60</v>
      </c>
      <c r="J10160" t="s">
        <v>3446</v>
      </c>
      <c r="K10160">
        <v>1972</v>
      </c>
      <c r="L10160" t="s">
        <v>29</v>
      </c>
      <c r="M10160" t="s">
        <v>29</v>
      </c>
      <c r="N10160">
        <v>34.744242</v>
      </c>
      <c r="O10160">
        <v>-87.848466999999999</v>
      </c>
      <c r="P10160" t="s">
        <v>3613</v>
      </c>
      <c r="Q10160" s="3">
        <f>Table1[[#This Row],[Capacity (MW)]]*0.395*8760*10^-6</f>
        <v>0.20761200000000002</v>
      </c>
      <c r="R10160" s="3" cm="1">
        <f t="array" ref="R10160">AVERAGE(VLOOKUP(_xlfn.TEXTSPLIT(Table1[[#This Row],[Fuel (no space after comma)]], ","), FuelList_Final_EF!$A$2:$B$65, 2, FALSE))</f>
        <v>65.583341148886291</v>
      </c>
      <c r="S10160" s="3">
        <f>Table1[[#This Row],[Generation (TWh)]]*10^9*VLOOKUP(Table1[[#This Row],[Turbine/Engine Technology]],Technology_HR!$A$2:$B$11,2,FALSE)*10^-6</f>
        <v>2285808.1200000006</v>
      </c>
      <c r="T10160" s="5">
        <f>Table1[[#This Row],[Fuel Consumption (mmBtu)]]*Table1[[#This Row],[Emission Factor (kg CO2/ mmBtu)]]*10^3</f>
        <v>149910933734.85446</v>
      </c>
      <c r="U10160" s="3">
        <f>Table1[[#This Row],[Emissions (g CO2)]]/(Table1[[#This Row],[Generation (TWh)]]*10^9)</f>
        <v>722.07258604923823</v>
      </c>
    </row>
    <row r="10161" spans="1:21" x14ac:dyDescent="0.35">
      <c r="A10161" t="s">
        <v>2434</v>
      </c>
      <c r="B10161" t="s">
        <v>3243</v>
      </c>
      <c r="C10161" t="str">
        <f>SUBSTITUTE(Table1[[#This Row],[Fuel]],", ",",")</f>
        <v>fossil gas: natural gas,fossil liquids: fuel oil</v>
      </c>
      <c r="D10161" t="s">
        <v>3239</v>
      </c>
      <c r="E10161" t="s">
        <v>3275</v>
      </c>
      <c r="H10161" t="s">
        <v>3436</v>
      </c>
      <c r="I10161">
        <v>60</v>
      </c>
      <c r="J10161" t="s">
        <v>3446</v>
      </c>
      <c r="K10161">
        <v>1972</v>
      </c>
      <c r="L10161" t="s">
        <v>29</v>
      </c>
      <c r="M10161" t="s">
        <v>29</v>
      </c>
      <c r="N10161">
        <v>34.744242</v>
      </c>
      <c r="O10161">
        <v>-87.848466999999999</v>
      </c>
      <c r="P10161" t="s">
        <v>3613</v>
      </c>
      <c r="Q10161" s="3">
        <f>Table1[[#This Row],[Capacity (MW)]]*0.395*8760*10^-6</f>
        <v>0.20761200000000002</v>
      </c>
      <c r="R10161" s="3" cm="1">
        <f t="array" ref="R10161">AVERAGE(VLOOKUP(_xlfn.TEXTSPLIT(Table1[[#This Row],[Fuel (no space after comma)]], ","), FuelList_Final_EF!$A$2:$B$65, 2, FALSE))</f>
        <v>65.583341148886291</v>
      </c>
      <c r="S10161" s="3">
        <f>Table1[[#This Row],[Generation (TWh)]]*10^9*VLOOKUP(Table1[[#This Row],[Turbine/Engine Technology]],Technology_HR!$A$2:$B$11,2,FALSE)*10^-6</f>
        <v>2285808.1200000006</v>
      </c>
      <c r="T10161" s="5">
        <f>Table1[[#This Row],[Fuel Consumption (mmBtu)]]*Table1[[#This Row],[Emission Factor (kg CO2/ mmBtu)]]*10^3</f>
        <v>149910933734.85446</v>
      </c>
      <c r="U10161" s="3">
        <f>Table1[[#This Row],[Emissions (g CO2)]]/(Table1[[#This Row],[Generation (TWh)]]*10^9)</f>
        <v>722.07258604923823</v>
      </c>
    </row>
    <row r="10162" spans="1:21" x14ac:dyDescent="0.35">
      <c r="A10162" t="s">
        <v>2434</v>
      </c>
      <c r="B10162" t="s">
        <v>3243</v>
      </c>
      <c r="C10162" t="str">
        <f>SUBSTITUTE(Table1[[#This Row],[Fuel]],", ",",")</f>
        <v>fossil gas: natural gas,fossil liquids: fuel oil</v>
      </c>
      <c r="D10162" t="s">
        <v>3239</v>
      </c>
      <c r="E10162" t="s">
        <v>3275</v>
      </c>
      <c r="H10162" t="s">
        <v>3436</v>
      </c>
      <c r="I10162">
        <v>60</v>
      </c>
      <c r="J10162" t="s">
        <v>3446</v>
      </c>
      <c r="K10162">
        <v>1972</v>
      </c>
      <c r="L10162" t="s">
        <v>29</v>
      </c>
      <c r="M10162" t="s">
        <v>29</v>
      </c>
      <c r="N10162">
        <v>34.744242</v>
      </c>
      <c r="O10162">
        <v>-87.848466999999999</v>
      </c>
      <c r="P10162" t="s">
        <v>3613</v>
      </c>
      <c r="Q10162" s="3">
        <f>Table1[[#This Row],[Capacity (MW)]]*0.395*8760*10^-6</f>
        <v>0.20761200000000002</v>
      </c>
      <c r="R10162" s="3" cm="1">
        <f t="array" ref="R10162">AVERAGE(VLOOKUP(_xlfn.TEXTSPLIT(Table1[[#This Row],[Fuel (no space after comma)]], ","), FuelList_Final_EF!$A$2:$B$65, 2, FALSE))</f>
        <v>65.583341148886291</v>
      </c>
      <c r="S10162" s="3">
        <f>Table1[[#This Row],[Generation (TWh)]]*10^9*VLOOKUP(Table1[[#This Row],[Turbine/Engine Technology]],Technology_HR!$A$2:$B$11,2,FALSE)*10^-6</f>
        <v>2285808.1200000006</v>
      </c>
      <c r="T10162" s="5">
        <f>Table1[[#This Row],[Fuel Consumption (mmBtu)]]*Table1[[#This Row],[Emission Factor (kg CO2/ mmBtu)]]*10^3</f>
        <v>149910933734.85446</v>
      </c>
      <c r="U10162" s="3">
        <f>Table1[[#This Row],[Emissions (g CO2)]]/(Table1[[#This Row],[Generation (TWh)]]*10^9)</f>
        <v>722.07258604923823</v>
      </c>
    </row>
    <row r="10163" spans="1:21" x14ac:dyDescent="0.35">
      <c r="A10163" t="s">
        <v>2434</v>
      </c>
      <c r="B10163" t="s">
        <v>3243</v>
      </c>
      <c r="C10163" t="str">
        <f>SUBSTITUTE(Table1[[#This Row],[Fuel]],", ",",")</f>
        <v>fossil gas: natural gas,fossil liquids: fuel oil</v>
      </c>
      <c r="D10163" t="s">
        <v>3239</v>
      </c>
      <c r="E10163" t="s">
        <v>3275</v>
      </c>
      <c r="H10163" t="s">
        <v>3436</v>
      </c>
      <c r="I10163">
        <v>60</v>
      </c>
      <c r="J10163" t="s">
        <v>3446</v>
      </c>
      <c r="K10163">
        <v>1972</v>
      </c>
      <c r="L10163" t="s">
        <v>29</v>
      </c>
      <c r="M10163" t="s">
        <v>29</v>
      </c>
      <c r="N10163">
        <v>34.744242</v>
      </c>
      <c r="O10163">
        <v>-87.848466999999999</v>
      </c>
      <c r="P10163" t="s">
        <v>3613</v>
      </c>
      <c r="Q10163" s="3">
        <f>Table1[[#This Row],[Capacity (MW)]]*0.395*8760*10^-6</f>
        <v>0.20761200000000002</v>
      </c>
      <c r="R10163" s="3" cm="1">
        <f t="array" ref="R10163">AVERAGE(VLOOKUP(_xlfn.TEXTSPLIT(Table1[[#This Row],[Fuel (no space after comma)]], ","), FuelList_Final_EF!$A$2:$B$65, 2, FALSE))</f>
        <v>65.583341148886291</v>
      </c>
      <c r="S10163" s="3">
        <f>Table1[[#This Row],[Generation (TWh)]]*10^9*VLOOKUP(Table1[[#This Row],[Turbine/Engine Technology]],Technology_HR!$A$2:$B$11,2,FALSE)*10^-6</f>
        <v>2285808.1200000006</v>
      </c>
      <c r="T10163" s="5">
        <f>Table1[[#This Row],[Fuel Consumption (mmBtu)]]*Table1[[#This Row],[Emission Factor (kg CO2/ mmBtu)]]*10^3</f>
        <v>149910933734.85446</v>
      </c>
      <c r="U10163" s="3">
        <f>Table1[[#This Row],[Emissions (g CO2)]]/(Table1[[#This Row],[Generation (TWh)]]*10^9)</f>
        <v>722.07258604923823</v>
      </c>
    </row>
    <row r="10164" spans="1:21" x14ac:dyDescent="0.35">
      <c r="A10164" t="s">
        <v>2434</v>
      </c>
      <c r="B10164" t="s">
        <v>3243</v>
      </c>
      <c r="C10164" t="str">
        <f>SUBSTITUTE(Table1[[#This Row],[Fuel]],", ",",")</f>
        <v>fossil gas: natural gas,fossil liquids: fuel oil</v>
      </c>
      <c r="D10164" t="s">
        <v>3239</v>
      </c>
      <c r="E10164" t="s">
        <v>3275</v>
      </c>
      <c r="H10164" t="s">
        <v>3436</v>
      </c>
      <c r="I10164">
        <v>60</v>
      </c>
      <c r="J10164" t="s">
        <v>3446</v>
      </c>
      <c r="K10164">
        <v>1972</v>
      </c>
      <c r="L10164" t="s">
        <v>29</v>
      </c>
      <c r="M10164" t="s">
        <v>29</v>
      </c>
      <c r="N10164">
        <v>34.744242</v>
      </c>
      <c r="O10164">
        <v>-87.848466999999999</v>
      </c>
      <c r="P10164" t="s">
        <v>3613</v>
      </c>
      <c r="Q10164" s="3">
        <f>Table1[[#This Row],[Capacity (MW)]]*0.395*8760*10^-6</f>
        <v>0.20761200000000002</v>
      </c>
      <c r="R10164" s="3" cm="1">
        <f t="array" ref="R10164">AVERAGE(VLOOKUP(_xlfn.TEXTSPLIT(Table1[[#This Row],[Fuel (no space after comma)]], ","), FuelList_Final_EF!$A$2:$B$65, 2, FALSE))</f>
        <v>65.583341148886291</v>
      </c>
      <c r="S10164" s="3">
        <f>Table1[[#This Row],[Generation (TWh)]]*10^9*VLOOKUP(Table1[[#This Row],[Turbine/Engine Technology]],Technology_HR!$A$2:$B$11,2,FALSE)*10^-6</f>
        <v>2285808.1200000006</v>
      </c>
      <c r="T10164" s="5">
        <f>Table1[[#This Row],[Fuel Consumption (mmBtu)]]*Table1[[#This Row],[Emission Factor (kg CO2/ mmBtu)]]*10^3</f>
        <v>149910933734.85446</v>
      </c>
      <c r="U10164" s="3">
        <f>Table1[[#This Row],[Emissions (g CO2)]]/(Table1[[#This Row],[Generation (TWh)]]*10^9)</f>
        <v>722.07258604923823</v>
      </c>
    </row>
    <row r="10165" spans="1:21" x14ac:dyDescent="0.35">
      <c r="A10165" t="s">
        <v>2434</v>
      </c>
      <c r="B10165" t="s">
        <v>3243</v>
      </c>
      <c r="C10165" t="str">
        <f>SUBSTITUTE(Table1[[#This Row],[Fuel]],", ",",")</f>
        <v>fossil gas: natural gas,fossil liquids: fuel oil</v>
      </c>
      <c r="D10165" t="s">
        <v>3239</v>
      </c>
      <c r="E10165" t="s">
        <v>3275</v>
      </c>
      <c r="H10165" t="s">
        <v>3436</v>
      </c>
      <c r="I10165">
        <v>60</v>
      </c>
      <c r="J10165" t="s">
        <v>3446</v>
      </c>
      <c r="K10165">
        <v>1972</v>
      </c>
      <c r="L10165" t="s">
        <v>29</v>
      </c>
      <c r="M10165" t="s">
        <v>29</v>
      </c>
      <c r="N10165">
        <v>34.744242</v>
      </c>
      <c r="O10165">
        <v>-87.848466999999999</v>
      </c>
      <c r="P10165" t="s">
        <v>3613</v>
      </c>
      <c r="Q10165" s="3">
        <f>Table1[[#This Row],[Capacity (MW)]]*0.395*8760*10^-6</f>
        <v>0.20761200000000002</v>
      </c>
      <c r="R10165" s="3" cm="1">
        <f t="array" ref="R10165">AVERAGE(VLOOKUP(_xlfn.TEXTSPLIT(Table1[[#This Row],[Fuel (no space after comma)]], ","), FuelList_Final_EF!$A$2:$B$65, 2, FALSE))</f>
        <v>65.583341148886291</v>
      </c>
      <c r="S10165" s="3">
        <f>Table1[[#This Row],[Generation (TWh)]]*10^9*VLOOKUP(Table1[[#This Row],[Turbine/Engine Technology]],Technology_HR!$A$2:$B$11,2,FALSE)*10^-6</f>
        <v>2285808.1200000006</v>
      </c>
      <c r="T10165" s="5">
        <f>Table1[[#This Row],[Fuel Consumption (mmBtu)]]*Table1[[#This Row],[Emission Factor (kg CO2/ mmBtu)]]*10^3</f>
        <v>149910933734.85446</v>
      </c>
      <c r="U10165" s="3">
        <f>Table1[[#This Row],[Emissions (g CO2)]]/(Table1[[#This Row],[Generation (TWh)]]*10^9)</f>
        <v>722.07258604923823</v>
      </c>
    </row>
    <row r="10166" spans="1:21" x14ac:dyDescent="0.35">
      <c r="A10166" t="s">
        <v>2606</v>
      </c>
      <c r="B10166" t="s">
        <v>3239</v>
      </c>
      <c r="C10166" t="str">
        <f>SUBSTITUTE(Table1[[#This Row],[Fuel]],", ",",")</f>
        <v>fossil gas: natural gas</v>
      </c>
      <c r="D10166" t="s">
        <v>3239</v>
      </c>
      <c r="H10166" t="s">
        <v>3440</v>
      </c>
      <c r="I10166">
        <v>600</v>
      </c>
      <c r="J10166" t="s">
        <v>3450</v>
      </c>
      <c r="K10166">
        <v>2027</v>
      </c>
      <c r="L10166" t="s">
        <v>29</v>
      </c>
      <c r="M10166" t="s">
        <v>29</v>
      </c>
      <c r="N10166">
        <v>28.712835999999999</v>
      </c>
      <c r="O10166">
        <v>-97.214377999999996</v>
      </c>
      <c r="P10166" t="s">
        <v>3613</v>
      </c>
      <c r="Q10166" s="3">
        <f>Table1[[#This Row],[Capacity (MW)]]*0.395*8760*10^-6</f>
        <v>2.07612</v>
      </c>
      <c r="R10166" s="3" cm="1">
        <f t="array" ref="R10166">AVERAGE(VLOOKUP(_xlfn.TEXTSPLIT(Table1[[#This Row],[Fuel (no space after comma)]], ","), FuelList_Final_EF!$A$2:$B$65, 2, FALSE))</f>
        <v>53.06</v>
      </c>
      <c r="S10166" s="3">
        <f>Table1[[#This Row],[Generation (TWh)]]*10^9*VLOOKUP(Table1[[#This Row],[Turbine/Engine Technology]],Technology_HR!$A$2:$B$11,2,FALSE)*10^-6</f>
        <v>21352894.199999999</v>
      </c>
      <c r="T10166" s="5">
        <f>Table1[[#This Row],[Fuel Consumption (mmBtu)]]*Table1[[#This Row],[Emission Factor (kg CO2/ mmBtu)]]*10^3</f>
        <v>1132984566252</v>
      </c>
      <c r="U10166" s="3">
        <f>Table1[[#This Row],[Emissions (g CO2)]]/(Table1[[#This Row],[Generation (TWh)]]*10^9)</f>
        <v>545.72209999999995</v>
      </c>
    </row>
    <row r="10167" spans="1:21" x14ac:dyDescent="0.35">
      <c r="A10167" t="s">
        <v>95</v>
      </c>
      <c r="B10167" t="s">
        <v>3239</v>
      </c>
      <c r="C10167" t="str">
        <f>SUBSTITUTE(Table1[[#This Row],[Fuel]],", ",",")</f>
        <v>fossil gas: natural gas</v>
      </c>
      <c r="D10167" t="s">
        <v>3239</v>
      </c>
      <c r="H10167" t="s">
        <v>3438</v>
      </c>
      <c r="I10167">
        <v>285</v>
      </c>
      <c r="J10167" t="s">
        <v>3446</v>
      </c>
      <c r="K10167">
        <v>2007</v>
      </c>
      <c r="L10167" t="s">
        <v>29</v>
      </c>
      <c r="M10167" t="s">
        <v>29</v>
      </c>
      <c r="N10167">
        <v>29.287800000000001</v>
      </c>
      <c r="O10167">
        <v>-96.068299999999994</v>
      </c>
      <c r="P10167" t="s">
        <v>3613</v>
      </c>
      <c r="Q10167" s="3">
        <f>Table1[[#This Row],[Capacity (MW)]]*0.395*8760*10^-6</f>
        <v>0.98615699999999995</v>
      </c>
      <c r="R10167" s="3" cm="1">
        <f t="array" ref="R10167">AVERAGE(VLOOKUP(_xlfn.TEXTSPLIT(Table1[[#This Row],[Fuel (no space after comma)]], ","), FuelList_Final_EF!$A$2:$B$65, 2, FALSE))</f>
        <v>53.06</v>
      </c>
      <c r="S10167" s="3">
        <f>Table1[[#This Row],[Generation (TWh)]]*10^9*VLOOKUP(Table1[[#This Row],[Turbine/Engine Technology]],Technology_HR!$A$2:$B$11,2,FALSE)*10^-6</f>
        <v>7444499.193</v>
      </c>
      <c r="T10167" s="5">
        <f>Table1[[#This Row],[Fuel Consumption (mmBtu)]]*Table1[[#This Row],[Emission Factor (kg CO2/ mmBtu)]]*10^3</f>
        <v>395005127180.58002</v>
      </c>
      <c r="U10167" s="3">
        <f>Table1[[#This Row],[Emissions (g CO2)]]/(Table1[[#This Row],[Generation (TWh)]]*10^9)</f>
        <v>400.54993999999999</v>
      </c>
    </row>
    <row r="10168" spans="1:21" x14ac:dyDescent="0.35">
      <c r="A10168" t="s">
        <v>95</v>
      </c>
      <c r="B10168" t="s">
        <v>3239</v>
      </c>
      <c r="C10168" t="str">
        <f>SUBSTITUTE(Table1[[#This Row],[Fuel]],", ",",")</f>
        <v>fossil gas: natural gas</v>
      </c>
      <c r="D10168" t="s">
        <v>3239</v>
      </c>
      <c r="H10168" t="s">
        <v>3438</v>
      </c>
      <c r="I10168">
        <v>295</v>
      </c>
      <c r="J10168" t="s">
        <v>3446</v>
      </c>
      <c r="K10168">
        <v>2008</v>
      </c>
      <c r="L10168" t="s">
        <v>29</v>
      </c>
      <c r="M10168" t="s">
        <v>29</v>
      </c>
      <c r="N10168">
        <v>29.287800000000001</v>
      </c>
      <c r="O10168">
        <v>-96.068299999999994</v>
      </c>
      <c r="P10168" t="s">
        <v>3613</v>
      </c>
      <c r="Q10168" s="3">
        <f>Table1[[#This Row],[Capacity (MW)]]*0.395*8760*10^-6</f>
        <v>1.020759</v>
      </c>
      <c r="R10168" s="3" cm="1">
        <f t="array" ref="R10168">AVERAGE(VLOOKUP(_xlfn.TEXTSPLIT(Table1[[#This Row],[Fuel (no space after comma)]], ","), FuelList_Final_EF!$A$2:$B$65, 2, FALSE))</f>
        <v>53.06</v>
      </c>
      <c r="S10168" s="3">
        <f>Table1[[#This Row],[Generation (TWh)]]*10^9*VLOOKUP(Table1[[#This Row],[Turbine/Engine Technology]],Technology_HR!$A$2:$B$11,2,FALSE)*10^-6</f>
        <v>7705709.6909999996</v>
      </c>
      <c r="T10168" s="5">
        <f>Table1[[#This Row],[Fuel Consumption (mmBtu)]]*Table1[[#This Row],[Emission Factor (kg CO2/ mmBtu)]]*10^3</f>
        <v>408864956204.46002</v>
      </c>
      <c r="U10168" s="3">
        <f>Table1[[#This Row],[Emissions (g CO2)]]/(Table1[[#This Row],[Generation (TWh)]]*10^9)</f>
        <v>400.54994000000005</v>
      </c>
    </row>
    <row r="10169" spans="1:21" x14ac:dyDescent="0.35">
      <c r="A10169" t="s">
        <v>2607</v>
      </c>
      <c r="B10169" t="s">
        <v>3239</v>
      </c>
      <c r="C10169" t="str">
        <f>SUBSTITUTE(Table1[[#This Row],[Fuel]],", ",",")</f>
        <v>fossil gas: natural gas</v>
      </c>
      <c r="D10169" t="s">
        <v>3239</v>
      </c>
      <c r="H10169" t="s">
        <v>3438</v>
      </c>
      <c r="I10169">
        <v>1230</v>
      </c>
      <c r="J10169" t="s">
        <v>3446</v>
      </c>
      <c r="K10169">
        <v>2017</v>
      </c>
      <c r="L10169" t="s">
        <v>29</v>
      </c>
      <c r="M10169" t="s">
        <v>29</v>
      </c>
      <c r="N10169">
        <v>29.289415000000002</v>
      </c>
      <c r="O10169">
        <v>-96.065399999999997</v>
      </c>
      <c r="P10169" t="s">
        <v>3613</v>
      </c>
      <c r="Q10169" s="3">
        <f>Table1[[#This Row],[Capacity (MW)]]*0.395*8760*10^-6</f>
        <v>4.2560459999999996</v>
      </c>
      <c r="R10169" s="3" cm="1">
        <f t="array" ref="R10169">AVERAGE(VLOOKUP(_xlfn.TEXTSPLIT(Table1[[#This Row],[Fuel (no space after comma)]], ","), FuelList_Final_EF!$A$2:$B$65, 2, FALSE))</f>
        <v>53.06</v>
      </c>
      <c r="S10169" s="3">
        <f>Table1[[#This Row],[Generation (TWh)]]*10^9*VLOOKUP(Table1[[#This Row],[Turbine/Engine Technology]],Technology_HR!$A$2:$B$11,2,FALSE)*10^-6</f>
        <v>32128891.253999993</v>
      </c>
      <c r="T10169" s="5">
        <f>Table1[[#This Row],[Fuel Consumption (mmBtu)]]*Table1[[#This Row],[Emission Factor (kg CO2/ mmBtu)]]*10^3</f>
        <v>1704758969937.2397</v>
      </c>
      <c r="U10169" s="3">
        <f>Table1[[#This Row],[Emissions (g CO2)]]/(Table1[[#This Row],[Generation (TWh)]]*10^9)</f>
        <v>400.54993999999999</v>
      </c>
    </row>
    <row r="10170" spans="1:21" x14ac:dyDescent="0.35">
      <c r="A10170" t="s">
        <v>2532</v>
      </c>
      <c r="B10170" t="s">
        <v>3239</v>
      </c>
      <c r="C10170" t="str">
        <f>SUBSTITUTE(Table1[[#This Row],[Fuel]],", ",",")</f>
        <v>fossil gas: natural gas</v>
      </c>
      <c r="D10170" t="s">
        <v>3239</v>
      </c>
      <c r="H10170" t="s">
        <v>3438</v>
      </c>
      <c r="I10170">
        <v>669</v>
      </c>
      <c r="J10170" t="s">
        <v>3446</v>
      </c>
      <c r="K10170">
        <v>2004</v>
      </c>
      <c r="L10170" t="s">
        <v>29</v>
      </c>
      <c r="M10170" t="s">
        <v>29</v>
      </c>
      <c r="N10170">
        <v>33.869700000000002</v>
      </c>
      <c r="O10170">
        <v>-81.017799999999994</v>
      </c>
      <c r="P10170" t="s">
        <v>3613</v>
      </c>
      <c r="Q10170" s="3">
        <f>Table1[[#This Row],[Capacity (MW)]]*0.395*8760*10^-6</f>
        <v>2.3148737999999995</v>
      </c>
      <c r="R10170" s="3" cm="1">
        <f t="array" ref="R10170">AVERAGE(VLOOKUP(_xlfn.TEXTSPLIT(Table1[[#This Row],[Fuel (no space after comma)]], ","), FuelList_Final_EF!$A$2:$B$65, 2, FALSE))</f>
        <v>53.06</v>
      </c>
      <c r="S10170" s="3">
        <f>Table1[[#This Row],[Generation (TWh)]]*10^9*VLOOKUP(Table1[[#This Row],[Turbine/Engine Technology]],Technology_HR!$A$2:$B$11,2,FALSE)*10^-6</f>
        <v>17474982.316199996</v>
      </c>
      <c r="T10170" s="5">
        <f>Table1[[#This Row],[Fuel Consumption (mmBtu)]]*Table1[[#This Row],[Emission Factor (kg CO2/ mmBtu)]]*10^3</f>
        <v>927222561697.57178</v>
      </c>
      <c r="U10170" s="3">
        <f>Table1[[#This Row],[Emissions (g CO2)]]/(Table1[[#This Row],[Generation (TWh)]]*10^9)</f>
        <v>400.54993999999999</v>
      </c>
    </row>
    <row r="10171" spans="1:21" x14ac:dyDescent="0.35">
      <c r="A10171" t="s">
        <v>2608</v>
      </c>
      <c r="B10171" t="s">
        <v>3239</v>
      </c>
      <c r="C10171" t="str">
        <f>SUBSTITUTE(Table1[[#This Row],[Fuel]],", ",",")</f>
        <v>fossil gas: natural gas</v>
      </c>
      <c r="D10171" t="s">
        <v>3239</v>
      </c>
      <c r="H10171" t="s">
        <v>3438</v>
      </c>
      <c r="I10171">
        <v>712</v>
      </c>
      <c r="J10171" t="s">
        <v>3446</v>
      </c>
      <c r="K10171">
        <v>2010</v>
      </c>
      <c r="L10171" t="s">
        <v>29</v>
      </c>
      <c r="M10171" t="s">
        <v>29</v>
      </c>
      <c r="N10171">
        <v>39.366100000000003</v>
      </c>
      <c r="O10171">
        <v>-122.27</v>
      </c>
      <c r="P10171" t="s">
        <v>3613</v>
      </c>
      <c r="Q10171" s="3">
        <f>Table1[[#This Row],[Capacity (MW)]]*0.395*8760*10^-6</f>
        <v>2.4636623999999996</v>
      </c>
      <c r="R10171" s="3" cm="1">
        <f t="array" ref="R10171">AVERAGE(VLOOKUP(_xlfn.TEXTSPLIT(Table1[[#This Row],[Fuel (no space after comma)]], ","), FuelList_Final_EF!$A$2:$B$65, 2, FALSE))</f>
        <v>53.06</v>
      </c>
      <c r="S10171" s="3">
        <f>Table1[[#This Row],[Generation (TWh)]]*10^9*VLOOKUP(Table1[[#This Row],[Turbine/Engine Technology]],Technology_HR!$A$2:$B$11,2,FALSE)*10^-6</f>
        <v>18598187.457599994</v>
      </c>
      <c r="T10171" s="5">
        <f>Table1[[#This Row],[Fuel Consumption (mmBtu)]]*Table1[[#This Row],[Emission Factor (kg CO2/ mmBtu)]]*10^3</f>
        <v>986819826500.25574</v>
      </c>
      <c r="U10171" s="3">
        <f>Table1[[#This Row],[Emissions (g CO2)]]/(Table1[[#This Row],[Generation (TWh)]]*10^9)</f>
        <v>400.54993999999999</v>
      </c>
    </row>
    <row r="10172" spans="1:21" x14ac:dyDescent="0.35">
      <c r="A10172" t="s">
        <v>2609</v>
      </c>
      <c r="B10172" t="s">
        <v>3239</v>
      </c>
      <c r="C10172" t="str">
        <f>SUBSTITUTE(Table1[[#This Row],[Fuel]],", ",",")</f>
        <v>fossil gas: natural gas</v>
      </c>
      <c r="D10172" t="s">
        <v>3239</v>
      </c>
      <c r="H10172" t="s">
        <v>3438</v>
      </c>
      <c r="I10172">
        <v>290</v>
      </c>
      <c r="J10172" t="s">
        <v>3446</v>
      </c>
      <c r="K10172">
        <v>1974</v>
      </c>
      <c r="L10172" t="s">
        <v>29</v>
      </c>
      <c r="M10172" t="s">
        <v>29</v>
      </c>
      <c r="N10172">
        <v>34.543100000000003</v>
      </c>
      <c r="O10172">
        <v>-98.324399999999997</v>
      </c>
      <c r="P10172" t="s">
        <v>3613</v>
      </c>
      <c r="Q10172" s="3">
        <f>Table1[[#This Row],[Capacity (MW)]]*0.395*8760*10^-6</f>
        <v>1.003458</v>
      </c>
      <c r="R10172" s="3" cm="1">
        <f t="array" ref="R10172">AVERAGE(VLOOKUP(_xlfn.TEXTSPLIT(Table1[[#This Row],[Fuel (no space after comma)]], ","), FuelList_Final_EF!$A$2:$B$65, 2, FALSE))</f>
        <v>53.06</v>
      </c>
      <c r="S10172" s="3">
        <f>Table1[[#This Row],[Generation (TWh)]]*10^9*VLOOKUP(Table1[[#This Row],[Turbine/Engine Technology]],Technology_HR!$A$2:$B$11,2,FALSE)*10^-6</f>
        <v>7575104.4419999998</v>
      </c>
      <c r="T10172" s="5">
        <f>Table1[[#This Row],[Fuel Consumption (mmBtu)]]*Table1[[#This Row],[Emission Factor (kg CO2/ mmBtu)]]*10^3</f>
        <v>401935041692.52002</v>
      </c>
      <c r="U10172" s="3">
        <f>Table1[[#This Row],[Emissions (g CO2)]]/(Table1[[#This Row],[Generation (TWh)]]*10^9)</f>
        <v>400.54993999999999</v>
      </c>
    </row>
    <row r="10173" spans="1:21" x14ac:dyDescent="0.35">
      <c r="A10173" t="s">
        <v>2610</v>
      </c>
      <c r="B10173" t="s">
        <v>3239</v>
      </c>
      <c r="C10173" t="str">
        <f>SUBSTITUTE(Table1[[#This Row],[Fuel]],", ",",")</f>
        <v>fossil gas: natural gas</v>
      </c>
      <c r="D10173" t="s">
        <v>3239</v>
      </c>
      <c r="H10173" t="s">
        <v>3438</v>
      </c>
      <c r="I10173">
        <v>67</v>
      </c>
      <c r="J10173" t="s">
        <v>3446</v>
      </c>
      <c r="K10173">
        <v>2002</v>
      </c>
      <c r="L10173" t="s">
        <v>29</v>
      </c>
      <c r="M10173" t="s">
        <v>29</v>
      </c>
      <c r="N10173">
        <v>44.271700000000003</v>
      </c>
      <c r="O10173">
        <v>-88.301100000000005</v>
      </c>
      <c r="P10173" t="s">
        <v>3613</v>
      </c>
      <c r="Q10173" s="3">
        <f>Table1[[#This Row],[Capacity (MW)]]*0.395*8760*10^-6</f>
        <v>0.2318334</v>
      </c>
      <c r="R10173" s="3" cm="1">
        <f t="array" ref="R10173">AVERAGE(VLOOKUP(_xlfn.TEXTSPLIT(Table1[[#This Row],[Fuel (no space after comma)]], ","), FuelList_Final_EF!$A$2:$B$65, 2, FALSE))</f>
        <v>53.06</v>
      </c>
      <c r="S10173" s="3">
        <f>Table1[[#This Row],[Generation (TWh)]]*10^9*VLOOKUP(Table1[[#This Row],[Turbine/Engine Technology]],Technology_HR!$A$2:$B$11,2,FALSE)*10^-6</f>
        <v>1750110.3365999998</v>
      </c>
      <c r="T10173" s="5">
        <f>Table1[[#This Row],[Fuel Consumption (mmBtu)]]*Table1[[#This Row],[Emission Factor (kg CO2/ mmBtu)]]*10^3</f>
        <v>92860854459.996002</v>
      </c>
      <c r="U10173" s="3">
        <f>Table1[[#This Row],[Emissions (g CO2)]]/(Table1[[#This Row],[Generation (TWh)]]*10^9)</f>
        <v>400.54993999999999</v>
      </c>
    </row>
    <row r="10174" spans="1:21" x14ac:dyDescent="0.35">
      <c r="A10174" t="s">
        <v>2611</v>
      </c>
      <c r="B10174" t="s">
        <v>3275</v>
      </c>
      <c r="C10174" t="str">
        <f>SUBSTITUTE(Table1[[#This Row],[Fuel]],", ",",")</f>
        <v>fossil liquids: fuel oil</v>
      </c>
      <c r="D10174" t="s">
        <v>3275</v>
      </c>
      <c r="H10174" t="s">
        <v>3436</v>
      </c>
      <c r="I10174">
        <v>57.5</v>
      </c>
      <c r="J10174" t="s">
        <v>3448</v>
      </c>
      <c r="K10174">
        <v>2000</v>
      </c>
      <c r="L10174" t="s">
        <v>29</v>
      </c>
      <c r="M10174" t="s">
        <v>29</v>
      </c>
      <c r="N10174">
        <v>37.989199999999997</v>
      </c>
      <c r="O10174">
        <v>-75.540000000000006</v>
      </c>
      <c r="P10174" t="s">
        <v>3613</v>
      </c>
      <c r="Q10174" s="3">
        <f>Table1[[#This Row],[Capacity (MW)]]*0.395*8760*10^-6</f>
        <v>0.19896150000000001</v>
      </c>
      <c r="R10174" s="3" cm="1">
        <f t="array" ref="R10174">AVERAGE(VLOOKUP(_xlfn.TEXTSPLIT(Table1[[#This Row],[Fuel (no space after comma)]], ","), FuelList_Final_EF!$A$2:$B$65, 2, FALSE))</f>
        <v>78.106682297772565</v>
      </c>
      <c r="S10174" s="3">
        <f>Table1[[#This Row],[Generation (TWh)]]*10^9*VLOOKUP(Table1[[#This Row],[Turbine/Engine Technology]],Technology_HR!$A$2:$B$11,2,FALSE)*10^-6</f>
        <v>2190566.1149999998</v>
      </c>
      <c r="T10174" s="5">
        <f>Table1[[#This Row],[Fuel Consumption (mmBtu)]]*Table1[[#This Row],[Emission Factor (kg CO2/ mmBtu)]]*10^3</f>
        <v>171097851596.57092</v>
      </c>
      <c r="U10174" s="3">
        <f>Table1[[#This Row],[Emissions (g CO2)]]/(Table1[[#This Row],[Generation (TWh)]]*10^9)</f>
        <v>859.95457209847598</v>
      </c>
    </row>
    <row r="10175" spans="1:21" x14ac:dyDescent="0.35">
      <c r="A10175" t="s">
        <v>2611</v>
      </c>
      <c r="B10175" t="s">
        <v>3275</v>
      </c>
      <c r="C10175" t="str">
        <f>SUBSTITUTE(Table1[[#This Row],[Fuel]],", ",",")</f>
        <v>fossil liquids: fuel oil</v>
      </c>
      <c r="D10175" t="s">
        <v>3275</v>
      </c>
      <c r="H10175" t="s">
        <v>3436</v>
      </c>
      <c r="I10175">
        <v>57.5</v>
      </c>
      <c r="J10175" t="s">
        <v>3448</v>
      </c>
      <c r="K10175">
        <v>2000</v>
      </c>
      <c r="L10175" t="s">
        <v>29</v>
      </c>
      <c r="M10175" t="s">
        <v>29</v>
      </c>
      <c r="N10175">
        <v>37.989199999999997</v>
      </c>
      <c r="O10175">
        <v>-75.540000000000006</v>
      </c>
      <c r="P10175" t="s">
        <v>3613</v>
      </c>
      <c r="Q10175" s="3">
        <f>Table1[[#This Row],[Capacity (MW)]]*0.395*8760*10^-6</f>
        <v>0.19896150000000001</v>
      </c>
      <c r="R10175" s="3" cm="1">
        <f t="array" ref="R10175">AVERAGE(VLOOKUP(_xlfn.TEXTSPLIT(Table1[[#This Row],[Fuel (no space after comma)]], ","), FuelList_Final_EF!$A$2:$B$65, 2, FALSE))</f>
        <v>78.106682297772565</v>
      </c>
      <c r="S10175" s="3">
        <f>Table1[[#This Row],[Generation (TWh)]]*10^9*VLOOKUP(Table1[[#This Row],[Turbine/Engine Technology]],Technology_HR!$A$2:$B$11,2,FALSE)*10^-6</f>
        <v>2190566.1149999998</v>
      </c>
      <c r="T10175" s="5">
        <f>Table1[[#This Row],[Fuel Consumption (mmBtu)]]*Table1[[#This Row],[Emission Factor (kg CO2/ mmBtu)]]*10^3</f>
        <v>171097851596.57092</v>
      </c>
      <c r="U10175" s="3">
        <f>Table1[[#This Row],[Emissions (g CO2)]]/(Table1[[#This Row],[Generation (TWh)]]*10^9)</f>
        <v>859.95457209847598</v>
      </c>
    </row>
    <row r="10176" spans="1:21" x14ac:dyDescent="0.35">
      <c r="A10176" t="s">
        <v>2611</v>
      </c>
      <c r="B10176" t="s">
        <v>3275</v>
      </c>
      <c r="C10176" t="str">
        <f>SUBSTITUTE(Table1[[#This Row],[Fuel]],", ",",")</f>
        <v>fossil liquids: fuel oil</v>
      </c>
      <c r="D10176" t="s">
        <v>3275</v>
      </c>
      <c r="H10176" t="s">
        <v>3436</v>
      </c>
      <c r="I10176">
        <v>57.5</v>
      </c>
      <c r="J10176" t="s">
        <v>3448</v>
      </c>
      <c r="K10176">
        <v>2000</v>
      </c>
      <c r="L10176" t="s">
        <v>29</v>
      </c>
      <c r="M10176" t="s">
        <v>29</v>
      </c>
      <c r="N10176">
        <v>37.989199999999997</v>
      </c>
      <c r="O10176">
        <v>-75.540000000000006</v>
      </c>
      <c r="P10176" t="s">
        <v>3613</v>
      </c>
      <c r="Q10176" s="3">
        <f>Table1[[#This Row],[Capacity (MW)]]*0.395*8760*10^-6</f>
        <v>0.19896150000000001</v>
      </c>
      <c r="R10176" s="3" cm="1">
        <f t="array" ref="R10176">AVERAGE(VLOOKUP(_xlfn.TEXTSPLIT(Table1[[#This Row],[Fuel (no space after comma)]], ","), FuelList_Final_EF!$A$2:$B$65, 2, FALSE))</f>
        <v>78.106682297772565</v>
      </c>
      <c r="S10176" s="3">
        <f>Table1[[#This Row],[Generation (TWh)]]*10^9*VLOOKUP(Table1[[#This Row],[Turbine/Engine Technology]],Technology_HR!$A$2:$B$11,2,FALSE)*10^-6</f>
        <v>2190566.1149999998</v>
      </c>
      <c r="T10176" s="5">
        <f>Table1[[#This Row],[Fuel Consumption (mmBtu)]]*Table1[[#This Row],[Emission Factor (kg CO2/ mmBtu)]]*10^3</f>
        <v>171097851596.57092</v>
      </c>
      <c r="U10176" s="3">
        <f>Table1[[#This Row],[Emissions (g CO2)]]/(Table1[[#This Row],[Generation (TWh)]]*10^9)</f>
        <v>859.95457209847598</v>
      </c>
    </row>
    <row r="10177" spans="1:21" x14ac:dyDescent="0.35">
      <c r="A10177" t="s">
        <v>2611</v>
      </c>
      <c r="B10177" t="s">
        <v>3275</v>
      </c>
      <c r="C10177" t="str">
        <f>SUBSTITUTE(Table1[[#This Row],[Fuel]],", ",",")</f>
        <v>fossil liquids: fuel oil</v>
      </c>
      <c r="D10177" t="s">
        <v>3275</v>
      </c>
      <c r="H10177" t="s">
        <v>3436</v>
      </c>
      <c r="I10177">
        <v>57.5</v>
      </c>
      <c r="J10177" t="s">
        <v>3448</v>
      </c>
      <c r="K10177">
        <v>2001</v>
      </c>
      <c r="L10177" t="s">
        <v>29</v>
      </c>
      <c r="M10177" t="s">
        <v>29</v>
      </c>
      <c r="N10177">
        <v>37.989199999999997</v>
      </c>
      <c r="O10177">
        <v>-75.540000000000006</v>
      </c>
      <c r="P10177" t="s">
        <v>3613</v>
      </c>
      <c r="Q10177" s="3">
        <f>Table1[[#This Row],[Capacity (MW)]]*0.395*8760*10^-6</f>
        <v>0.19896150000000001</v>
      </c>
      <c r="R10177" s="3" cm="1">
        <f t="array" ref="R10177">AVERAGE(VLOOKUP(_xlfn.TEXTSPLIT(Table1[[#This Row],[Fuel (no space after comma)]], ","), FuelList_Final_EF!$A$2:$B$65, 2, FALSE))</f>
        <v>78.106682297772565</v>
      </c>
      <c r="S10177" s="3">
        <f>Table1[[#This Row],[Generation (TWh)]]*10^9*VLOOKUP(Table1[[#This Row],[Turbine/Engine Technology]],Technology_HR!$A$2:$B$11,2,FALSE)*10^-6</f>
        <v>2190566.1149999998</v>
      </c>
      <c r="T10177" s="5">
        <f>Table1[[#This Row],[Fuel Consumption (mmBtu)]]*Table1[[#This Row],[Emission Factor (kg CO2/ mmBtu)]]*10^3</f>
        <v>171097851596.57092</v>
      </c>
      <c r="U10177" s="3">
        <f>Table1[[#This Row],[Emissions (g CO2)]]/(Table1[[#This Row],[Generation (TWh)]]*10^9)</f>
        <v>859.95457209847598</v>
      </c>
    </row>
    <row r="10178" spans="1:21" x14ac:dyDescent="0.35">
      <c r="A10178" t="s">
        <v>2611</v>
      </c>
      <c r="B10178" t="s">
        <v>3275</v>
      </c>
      <c r="C10178" t="str">
        <f>SUBSTITUTE(Table1[[#This Row],[Fuel]],", ",",")</f>
        <v>fossil liquids: fuel oil</v>
      </c>
      <c r="D10178" t="s">
        <v>3275</v>
      </c>
      <c r="H10178" t="s">
        <v>3436</v>
      </c>
      <c r="I10178">
        <v>57.5</v>
      </c>
      <c r="J10178" t="s">
        <v>3448</v>
      </c>
      <c r="K10178">
        <v>2001</v>
      </c>
      <c r="L10178" t="s">
        <v>29</v>
      </c>
      <c r="M10178" t="s">
        <v>29</v>
      </c>
      <c r="N10178">
        <v>37.989199999999997</v>
      </c>
      <c r="O10178">
        <v>-75.540000000000006</v>
      </c>
      <c r="P10178" t="s">
        <v>3613</v>
      </c>
      <c r="Q10178" s="3">
        <f>Table1[[#This Row],[Capacity (MW)]]*0.395*8760*10^-6</f>
        <v>0.19896150000000001</v>
      </c>
      <c r="R10178" s="3" cm="1">
        <f t="array" ref="R10178">AVERAGE(VLOOKUP(_xlfn.TEXTSPLIT(Table1[[#This Row],[Fuel (no space after comma)]], ","), FuelList_Final_EF!$A$2:$B$65, 2, FALSE))</f>
        <v>78.106682297772565</v>
      </c>
      <c r="S10178" s="3">
        <f>Table1[[#This Row],[Generation (TWh)]]*10^9*VLOOKUP(Table1[[#This Row],[Turbine/Engine Technology]],Technology_HR!$A$2:$B$11,2,FALSE)*10^-6</f>
        <v>2190566.1149999998</v>
      </c>
      <c r="T10178" s="5">
        <f>Table1[[#This Row],[Fuel Consumption (mmBtu)]]*Table1[[#This Row],[Emission Factor (kg CO2/ mmBtu)]]*10^3</f>
        <v>171097851596.57092</v>
      </c>
      <c r="U10178" s="3">
        <f>Table1[[#This Row],[Emissions (g CO2)]]/(Table1[[#This Row],[Generation (TWh)]]*10^9)</f>
        <v>859.95457209847598</v>
      </c>
    </row>
    <row r="10179" spans="1:21" x14ac:dyDescent="0.35">
      <c r="A10179" t="s">
        <v>2611</v>
      </c>
      <c r="B10179" t="s">
        <v>3275</v>
      </c>
      <c r="C10179" t="str">
        <f>SUBSTITUTE(Table1[[#This Row],[Fuel]],", ",",")</f>
        <v>fossil liquids: fuel oil</v>
      </c>
      <c r="D10179" t="s">
        <v>3275</v>
      </c>
      <c r="H10179" t="s">
        <v>3436</v>
      </c>
      <c r="I10179">
        <v>57.5</v>
      </c>
      <c r="J10179" t="s">
        <v>3448</v>
      </c>
      <c r="K10179">
        <v>2001</v>
      </c>
      <c r="L10179" t="s">
        <v>29</v>
      </c>
      <c r="M10179" t="s">
        <v>29</v>
      </c>
      <c r="N10179">
        <v>37.989199999999997</v>
      </c>
      <c r="O10179">
        <v>-75.540000000000006</v>
      </c>
      <c r="P10179" t="s">
        <v>3613</v>
      </c>
      <c r="Q10179" s="3">
        <f>Table1[[#This Row],[Capacity (MW)]]*0.395*8760*10^-6</f>
        <v>0.19896150000000001</v>
      </c>
      <c r="R10179" s="3" cm="1">
        <f t="array" ref="R10179">AVERAGE(VLOOKUP(_xlfn.TEXTSPLIT(Table1[[#This Row],[Fuel (no space after comma)]], ","), FuelList_Final_EF!$A$2:$B$65, 2, FALSE))</f>
        <v>78.106682297772565</v>
      </c>
      <c r="S10179" s="3">
        <f>Table1[[#This Row],[Generation (TWh)]]*10^9*VLOOKUP(Table1[[#This Row],[Turbine/Engine Technology]],Technology_HR!$A$2:$B$11,2,FALSE)*10^-6</f>
        <v>2190566.1149999998</v>
      </c>
      <c r="T10179" s="5">
        <f>Table1[[#This Row],[Fuel Consumption (mmBtu)]]*Table1[[#This Row],[Emission Factor (kg CO2/ mmBtu)]]*10^3</f>
        <v>171097851596.57092</v>
      </c>
      <c r="U10179" s="3">
        <f>Table1[[#This Row],[Emissions (g CO2)]]/(Table1[[#This Row],[Generation (TWh)]]*10^9)</f>
        <v>859.95457209847598</v>
      </c>
    </row>
    <row r="10180" spans="1:21" x14ac:dyDescent="0.35">
      <c r="A10180" t="s">
        <v>2611</v>
      </c>
      <c r="B10180" t="s">
        <v>3275</v>
      </c>
      <c r="C10180" t="str">
        <f>SUBSTITUTE(Table1[[#This Row],[Fuel]],", ",",")</f>
        <v>fossil liquids: fuel oil</v>
      </c>
      <c r="D10180" t="s">
        <v>3275</v>
      </c>
      <c r="H10180" t="s">
        <v>3436</v>
      </c>
      <c r="I10180">
        <v>57.5</v>
      </c>
      <c r="J10180" t="s">
        <v>3448</v>
      </c>
      <c r="K10180">
        <v>2001</v>
      </c>
      <c r="L10180" t="s">
        <v>29</v>
      </c>
      <c r="M10180" t="s">
        <v>29</v>
      </c>
      <c r="N10180">
        <v>37.989199999999997</v>
      </c>
      <c r="O10180">
        <v>-75.540000000000006</v>
      </c>
      <c r="P10180" t="s">
        <v>3613</v>
      </c>
      <c r="Q10180" s="3">
        <f>Table1[[#This Row],[Capacity (MW)]]*0.395*8760*10^-6</f>
        <v>0.19896150000000001</v>
      </c>
      <c r="R10180" s="3" cm="1">
        <f t="array" ref="R10180">AVERAGE(VLOOKUP(_xlfn.TEXTSPLIT(Table1[[#This Row],[Fuel (no space after comma)]], ","), FuelList_Final_EF!$A$2:$B$65, 2, FALSE))</f>
        <v>78.106682297772565</v>
      </c>
      <c r="S10180" s="3">
        <f>Table1[[#This Row],[Generation (TWh)]]*10^9*VLOOKUP(Table1[[#This Row],[Turbine/Engine Technology]],Technology_HR!$A$2:$B$11,2,FALSE)*10^-6</f>
        <v>2190566.1149999998</v>
      </c>
      <c r="T10180" s="5">
        <f>Table1[[#This Row],[Fuel Consumption (mmBtu)]]*Table1[[#This Row],[Emission Factor (kg CO2/ mmBtu)]]*10^3</f>
        <v>171097851596.57092</v>
      </c>
      <c r="U10180" s="3">
        <f>Table1[[#This Row],[Emissions (g CO2)]]/(Table1[[#This Row],[Generation (TWh)]]*10^9)</f>
        <v>859.95457209847598</v>
      </c>
    </row>
    <row r="10181" spans="1:21" x14ac:dyDescent="0.35">
      <c r="A10181" t="s">
        <v>2612</v>
      </c>
      <c r="B10181" t="s">
        <v>3243</v>
      </c>
      <c r="C10181" t="str">
        <f>SUBSTITUTE(Table1[[#This Row],[Fuel]],", ",",")</f>
        <v>fossil gas: natural gas,fossil liquids: fuel oil</v>
      </c>
      <c r="D10181" t="s">
        <v>3239</v>
      </c>
      <c r="E10181" t="s">
        <v>3275</v>
      </c>
      <c r="H10181" t="s">
        <v>3436</v>
      </c>
      <c r="I10181">
        <v>95</v>
      </c>
      <c r="J10181" t="s">
        <v>3446</v>
      </c>
      <c r="K10181">
        <v>1993</v>
      </c>
      <c r="L10181" t="s">
        <v>29</v>
      </c>
      <c r="M10181" t="s">
        <v>29</v>
      </c>
      <c r="N10181">
        <v>43.166899999999998</v>
      </c>
      <c r="O10181">
        <v>-88.69</v>
      </c>
      <c r="P10181" t="s">
        <v>3613</v>
      </c>
      <c r="Q10181" s="3">
        <f>Table1[[#This Row],[Capacity (MW)]]*0.395*8760*10^-6</f>
        <v>0.32871899999999998</v>
      </c>
      <c r="R10181" s="3" cm="1">
        <f t="array" ref="R10181">AVERAGE(VLOOKUP(_xlfn.TEXTSPLIT(Table1[[#This Row],[Fuel (no space after comma)]], ","), FuelList_Final_EF!$A$2:$B$65, 2, FALSE))</f>
        <v>65.583341148886291</v>
      </c>
      <c r="S10181" s="3">
        <f>Table1[[#This Row],[Generation (TWh)]]*10^9*VLOOKUP(Table1[[#This Row],[Turbine/Engine Technology]],Technology_HR!$A$2:$B$11,2,FALSE)*10^-6</f>
        <v>3619196.19</v>
      </c>
      <c r="T10181" s="5">
        <f>Table1[[#This Row],[Fuel Consumption (mmBtu)]]*Table1[[#This Row],[Emission Factor (kg CO2/ mmBtu)]]*10^3</f>
        <v>237358978413.51947</v>
      </c>
      <c r="U10181" s="3">
        <f>Table1[[#This Row],[Emissions (g CO2)]]/(Table1[[#This Row],[Generation (TWh)]]*10^9)</f>
        <v>722.072586049238</v>
      </c>
    </row>
    <row r="10182" spans="1:21" x14ac:dyDescent="0.35">
      <c r="A10182" t="s">
        <v>2612</v>
      </c>
      <c r="B10182" t="s">
        <v>3243</v>
      </c>
      <c r="C10182" t="str">
        <f>SUBSTITUTE(Table1[[#This Row],[Fuel]],", ",",")</f>
        <v>fossil gas: natural gas,fossil liquids: fuel oil</v>
      </c>
      <c r="D10182" t="s">
        <v>3239</v>
      </c>
      <c r="E10182" t="s">
        <v>3275</v>
      </c>
      <c r="H10182" t="s">
        <v>3436</v>
      </c>
      <c r="I10182">
        <v>95</v>
      </c>
      <c r="J10182" t="s">
        <v>3446</v>
      </c>
      <c r="K10182">
        <v>1993</v>
      </c>
      <c r="L10182" t="s">
        <v>29</v>
      </c>
      <c r="M10182" t="s">
        <v>29</v>
      </c>
      <c r="N10182">
        <v>43.166899999999998</v>
      </c>
      <c r="O10182">
        <v>-88.69</v>
      </c>
      <c r="P10182" t="s">
        <v>3613</v>
      </c>
      <c r="Q10182" s="3">
        <f>Table1[[#This Row],[Capacity (MW)]]*0.395*8760*10^-6</f>
        <v>0.32871899999999998</v>
      </c>
      <c r="R10182" s="3" cm="1">
        <f t="array" ref="R10182">AVERAGE(VLOOKUP(_xlfn.TEXTSPLIT(Table1[[#This Row],[Fuel (no space after comma)]], ","), FuelList_Final_EF!$A$2:$B$65, 2, FALSE))</f>
        <v>65.583341148886291</v>
      </c>
      <c r="S10182" s="3">
        <f>Table1[[#This Row],[Generation (TWh)]]*10^9*VLOOKUP(Table1[[#This Row],[Turbine/Engine Technology]],Technology_HR!$A$2:$B$11,2,FALSE)*10^-6</f>
        <v>3619196.19</v>
      </c>
      <c r="T10182" s="5">
        <f>Table1[[#This Row],[Fuel Consumption (mmBtu)]]*Table1[[#This Row],[Emission Factor (kg CO2/ mmBtu)]]*10^3</f>
        <v>237358978413.51947</v>
      </c>
      <c r="U10182" s="3">
        <f>Table1[[#This Row],[Emissions (g CO2)]]/(Table1[[#This Row],[Generation (TWh)]]*10^9)</f>
        <v>722.072586049238</v>
      </c>
    </row>
    <row r="10183" spans="1:21" x14ac:dyDescent="0.35">
      <c r="A10183" t="s">
        <v>2612</v>
      </c>
      <c r="B10183" t="s">
        <v>3243</v>
      </c>
      <c r="C10183" t="str">
        <f>SUBSTITUTE(Table1[[#This Row],[Fuel]],", ",",")</f>
        <v>fossil gas: natural gas,fossil liquids: fuel oil</v>
      </c>
      <c r="D10183" t="s">
        <v>3239</v>
      </c>
      <c r="E10183" t="s">
        <v>3275</v>
      </c>
      <c r="H10183" t="s">
        <v>3436</v>
      </c>
      <c r="I10183">
        <v>95</v>
      </c>
      <c r="J10183" t="s">
        <v>3446</v>
      </c>
      <c r="K10183">
        <v>1994</v>
      </c>
      <c r="L10183" t="s">
        <v>29</v>
      </c>
      <c r="M10183" t="s">
        <v>29</v>
      </c>
      <c r="N10183">
        <v>43.166899999999998</v>
      </c>
      <c r="O10183">
        <v>-88.69</v>
      </c>
      <c r="P10183" t="s">
        <v>3613</v>
      </c>
      <c r="Q10183" s="3">
        <f>Table1[[#This Row],[Capacity (MW)]]*0.395*8760*10^-6</f>
        <v>0.32871899999999998</v>
      </c>
      <c r="R10183" s="3" cm="1">
        <f t="array" ref="R10183">AVERAGE(VLOOKUP(_xlfn.TEXTSPLIT(Table1[[#This Row],[Fuel (no space after comma)]], ","), FuelList_Final_EF!$A$2:$B$65, 2, FALSE))</f>
        <v>65.583341148886291</v>
      </c>
      <c r="S10183" s="3">
        <f>Table1[[#This Row],[Generation (TWh)]]*10^9*VLOOKUP(Table1[[#This Row],[Turbine/Engine Technology]],Technology_HR!$A$2:$B$11,2,FALSE)*10^-6</f>
        <v>3619196.19</v>
      </c>
      <c r="T10183" s="5">
        <f>Table1[[#This Row],[Fuel Consumption (mmBtu)]]*Table1[[#This Row],[Emission Factor (kg CO2/ mmBtu)]]*10^3</f>
        <v>237358978413.51947</v>
      </c>
      <c r="U10183" s="3">
        <f>Table1[[#This Row],[Emissions (g CO2)]]/(Table1[[#This Row],[Generation (TWh)]]*10^9)</f>
        <v>722.072586049238</v>
      </c>
    </row>
    <row r="10184" spans="1:21" x14ac:dyDescent="0.35">
      <c r="A10184" t="s">
        <v>2612</v>
      </c>
      <c r="B10184" t="s">
        <v>3243</v>
      </c>
      <c r="C10184" t="str">
        <f>SUBSTITUTE(Table1[[#This Row],[Fuel]],", ",",")</f>
        <v>fossil gas: natural gas,fossil liquids: fuel oil</v>
      </c>
      <c r="D10184" t="s">
        <v>3239</v>
      </c>
      <c r="E10184" t="s">
        <v>3275</v>
      </c>
      <c r="H10184" t="s">
        <v>3436</v>
      </c>
      <c r="I10184">
        <v>95</v>
      </c>
      <c r="J10184" t="s">
        <v>3446</v>
      </c>
      <c r="K10184">
        <v>1994</v>
      </c>
      <c r="L10184" t="s">
        <v>29</v>
      </c>
      <c r="M10184" t="s">
        <v>29</v>
      </c>
      <c r="N10184">
        <v>43.166899999999998</v>
      </c>
      <c r="O10184">
        <v>-88.69</v>
      </c>
      <c r="P10184" t="s">
        <v>3613</v>
      </c>
      <c r="Q10184" s="3">
        <f>Table1[[#This Row],[Capacity (MW)]]*0.395*8760*10^-6</f>
        <v>0.32871899999999998</v>
      </c>
      <c r="R10184" s="3" cm="1">
        <f t="array" ref="R10184">AVERAGE(VLOOKUP(_xlfn.TEXTSPLIT(Table1[[#This Row],[Fuel (no space after comma)]], ","), FuelList_Final_EF!$A$2:$B$65, 2, FALSE))</f>
        <v>65.583341148886291</v>
      </c>
      <c r="S10184" s="3">
        <f>Table1[[#This Row],[Generation (TWh)]]*10^9*VLOOKUP(Table1[[#This Row],[Turbine/Engine Technology]],Technology_HR!$A$2:$B$11,2,FALSE)*10^-6</f>
        <v>3619196.19</v>
      </c>
      <c r="T10184" s="5">
        <f>Table1[[#This Row],[Fuel Consumption (mmBtu)]]*Table1[[#This Row],[Emission Factor (kg CO2/ mmBtu)]]*10^3</f>
        <v>237358978413.51947</v>
      </c>
      <c r="U10184" s="3">
        <f>Table1[[#This Row],[Emissions (g CO2)]]/(Table1[[#This Row],[Generation (TWh)]]*10^9)</f>
        <v>722.072586049238</v>
      </c>
    </row>
    <row r="10185" spans="1:21" x14ac:dyDescent="0.35">
      <c r="A10185" t="s">
        <v>2424</v>
      </c>
      <c r="B10185" t="s">
        <v>3239</v>
      </c>
      <c r="C10185" t="str">
        <f>SUBSTITUTE(Table1[[#This Row],[Fuel]],", ",",")</f>
        <v>fossil gas: natural gas</v>
      </c>
      <c r="D10185" t="s">
        <v>3239</v>
      </c>
      <c r="H10185" t="s">
        <v>3436</v>
      </c>
      <c r="I10185">
        <v>61</v>
      </c>
      <c r="J10185" t="s">
        <v>3446</v>
      </c>
      <c r="K10185">
        <v>2011</v>
      </c>
      <c r="L10185" t="s">
        <v>29</v>
      </c>
      <c r="M10185" t="s">
        <v>29</v>
      </c>
      <c r="N10185">
        <v>32.917399000000003</v>
      </c>
      <c r="O10185">
        <v>-111.5033</v>
      </c>
      <c r="P10185" t="s">
        <v>3613</v>
      </c>
      <c r="Q10185" s="3">
        <f>Table1[[#This Row],[Capacity (MW)]]*0.395*8760*10^-6</f>
        <v>0.21107220000000002</v>
      </c>
      <c r="R10185" s="3" cm="1">
        <f t="array" ref="R10185">AVERAGE(VLOOKUP(_xlfn.TEXTSPLIT(Table1[[#This Row],[Fuel (no space after comma)]], ","), FuelList_Final_EF!$A$2:$B$65, 2, FALSE))</f>
        <v>53.06</v>
      </c>
      <c r="S10185" s="3">
        <f>Table1[[#This Row],[Generation (TWh)]]*10^9*VLOOKUP(Table1[[#This Row],[Turbine/Engine Technology]],Technology_HR!$A$2:$B$11,2,FALSE)*10^-6</f>
        <v>2323904.9220000003</v>
      </c>
      <c r="T10185" s="5">
        <f>Table1[[#This Row],[Fuel Consumption (mmBtu)]]*Table1[[#This Row],[Emission Factor (kg CO2/ mmBtu)]]*10^3</f>
        <v>123306395161.32002</v>
      </c>
      <c r="U10185" s="3">
        <f>Table1[[#This Row],[Emissions (g CO2)]]/(Table1[[#This Row],[Generation (TWh)]]*10^9)</f>
        <v>584.19060000000002</v>
      </c>
    </row>
    <row r="10186" spans="1:21" x14ac:dyDescent="0.35">
      <c r="A10186" t="s">
        <v>2424</v>
      </c>
      <c r="B10186" t="s">
        <v>3239</v>
      </c>
      <c r="C10186" t="str">
        <f>SUBSTITUTE(Table1[[#This Row],[Fuel]],", ",",")</f>
        <v>fossil gas: natural gas</v>
      </c>
      <c r="D10186" t="s">
        <v>3239</v>
      </c>
      <c r="H10186" t="s">
        <v>3436</v>
      </c>
      <c r="I10186">
        <v>61</v>
      </c>
      <c r="J10186" t="s">
        <v>3446</v>
      </c>
      <c r="K10186">
        <v>2011</v>
      </c>
      <c r="L10186" t="s">
        <v>29</v>
      </c>
      <c r="M10186" t="s">
        <v>29</v>
      </c>
      <c r="N10186">
        <v>32.917399000000003</v>
      </c>
      <c r="O10186">
        <v>-111.5033</v>
      </c>
      <c r="P10186" t="s">
        <v>3613</v>
      </c>
      <c r="Q10186" s="3">
        <f>Table1[[#This Row],[Capacity (MW)]]*0.395*8760*10^-6</f>
        <v>0.21107220000000002</v>
      </c>
      <c r="R10186" s="3" cm="1">
        <f t="array" ref="R10186">AVERAGE(VLOOKUP(_xlfn.TEXTSPLIT(Table1[[#This Row],[Fuel (no space after comma)]], ","), FuelList_Final_EF!$A$2:$B$65, 2, FALSE))</f>
        <v>53.06</v>
      </c>
      <c r="S10186" s="3">
        <f>Table1[[#This Row],[Generation (TWh)]]*10^9*VLOOKUP(Table1[[#This Row],[Turbine/Engine Technology]],Technology_HR!$A$2:$B$11,2,FALSE)*10^-6</f>
        <v>2323904.9220000003</v>
      </c>
      <c r="T10186" s="5">
        <f>Table1[[#This Row],[Fuel Consumption (mmBtu)]]*Table1[[#This Row],[Emission Factor (kg CO2/ mmBtu)]]*10^3</f>
        <v>123306395161.32002</v>
      </c>
      <c r="U10186" s="3">
        <f>Table1[[#This Row],[Emissions (g CO2)]]/(Table1[[#This Row],[Generation (TWh)]]*10^9)</f>
        <v>584.19060000000002</v>
      </c>
    </row>
    <row r="10187" spans="1:21" x14ac:dyDescent="0.35">
      <c r="A10187" t="s">
        <v>2424</v>
      </c>
      <c r="B10187" t="s">
        <v>3239</v>
      </c>
      <c r="C10187" t="str">
        <f>SUBSTITUTE(Table1[[#This Row],[Fuel]],", ",",")</f>
        <v>fossil gas: natural gas</v>
      </c>
      <c r="D10187" t="s">
        <v>3239</v>
      </c>
      <c r="H10187" t="s">
        <v>3436</v>
      </c>
      <c r="I10187">
        <v>61</v>
      </c>
      <c r="J10187" t="s">
        <v>3446</v>
      </c>
      <c r="K10187">
        <v>2011</v>
      </c>
      <c r="L10187" t="s">
        <v>29</v>
      </c>
      <c r="M10187" t="s">
        <v>29</v>
      </c>
      <c r="N10187">
        <v>32.917399000000003</v>
      </c>
      <c r="O10187">
        <v>-111.5033</v>
      </c>
      <c r="P10187" t="s">
        <v>3613</v>
      </c>
      <c r="Q10187" s="3">
        <f>Table1[[#This Row],[Capacity (MW)]]*0.395*8760*10^-6</f>
        <v>0.21107220000000002</v>
      </c>
      <c r="R10187" s="3" cm="1">
        <f t="array" ref="R10187">AVERAGE(VLOOKUP(_xlfn.TEXTSPLIT(Table1[[#This Row],[Fuel (no space after comma)]], ","), FuelList_Final_EF!$A$2:$B$65, 2, FALSE))</f>
        <v>53.06</v>
      </c>
      <c r="S10187" s="3">
        <f>Table1[[#This Row],[Generation (TWh)]]*10^9*VLOOKUP(Table1[[#This Row],[Turbine/Engine Technology]],Technology_HR!$A$2:$B$11,2,FALSE)*10^-6</f>
        <v>2323904.9220000003</v>
      </c>
      <c r="T10187" s="5">
        <f>Table1[[#This Row],[Fuel Consumption (mmBtu)]]*Table1[[#This Row],[Emission Factor (kg CO2/ mmBtu)]]*10^3</f>
        <v>123306395161.32002</v>
      </c>
      <c r="U10187" s="3">
        <f>Table1[[#This Row],[Emissions (g CO2)]]/(Table1[[#This Row],[Generation (TWh)]]*10^9)</f>
        <v>584.19060000000002</v>
      </c>
    </row>
    <row r="10188" spans="1:21" x14ac:dyDescent="0.35">
      <c r="A10188" t="s">
        <v>2424</v>
      </c>
      <c r="B10188" t="s">
        <v>3239</v>
      </c>
      <c r="C10188" t="str">
        <f>SUBSTITUTE(Table1[[#This Row],[Fuel]],", ",",")</f>
        <v>fossil gas: natural gas</v>
      </c>
      <c r="D10188" t="s">
        <v>3239</v>
      </c>
      <c r="H10188" t="s">
        <v>3436</v>
      </c>
      <c r="I10188">
        <v>61</v>
      </c>
      <c r="J10188" t="s">
        <v>3446</v>
      </c>
      <c r="K10188">
        <v>2011</v>
      </c>
      <c r="L10188" t="s">
        <v>29</v>
      </c>
      <c r="M10188" t="s">
        <v>29</v>
      </c>
      <c r="N10188">
        <v>32.917399000000003</v>
      </c>
      <c r="O10188">
        <v>-111.5033</v>
      </c>
      <c r="P10188" t="s">
        <v>3613</v>
      </c>
      <c r="Q10188" s="3">
        <f>Table1[[#This Row],[Capacity (MW)]]*0.395*8760*10^-6</f>
        <v>0.21107220000000002</v>
      </c>
      <c r="R10188" s="3" cm="1">
        <f t="array" ref="R10188">AVERAGE(VLOOKUP(_xlfn.TEXTSPLIT(Table1[[#This Row],[Fuel (no space after comma)]], ","), FuelList_Final_EF!$A$2:$B$65, 2, FALSE))</f>
        <v>53.06</v>
      </c>
      <c r="S10188" s="3">
        <f>Table1[[#This Row],[Generation (TWh)]]*10^9*VLOOKUP(Table1[[#This Row],[Turbine/Engine Technology]],Technology_HR!$A$2:$B$11,2,FALSE)*10^-6</f>
        <v>2323904.9220000003</v>
      </c>
      <c r="T10188" s="5">
        <f>Table1[[#This Row],[Fuel Consumption (mmBtu)]]*Table1[[#This Row],[Emission Factor (kg CO2/ mmBtu)]]*10^3</f>
        <v>123306395161.32002</v>
      </c>
      <c r="U10188" s="3">
        <f>Table1[[#This Row],[Emissions (g CO2)]]/(Table1[[#This Row],[Generation (TWh)]]*10^9)</f>
        <v>584.19060000000002</v>
      </c>
    </row>
    <row r="10189" spans="1:21" x14ac:dyDescent="0.35">
      <c r="A10189" t="s">
        <v>2424</v>
      </c>
      <c r="B10189" t="s">
        <v>3239</v>
      </c>
      <c r="C10189" t="str">
        <f>SUBSTITUTE(Table1[[#This Row],[Fuel]],", ",",")</f>
        <v>fossil gas: natural gas</v>
      </c>
      <c r="D10189" t="s">
        <v>3239</v>
      </c>
      <c r="H10189" t="s">
        <v>3436</v>
      </c>
      <c r="I10189">
        <v>61</v>
      </c>
      <c r="J10189" t="s">
        <v>3446</v>
      </c>
      <c r="K10189">
        <v>2011</v>
      </c>
      <c r="L10189" t="s">
        <v>29</v>
      </c>
      <c r="M10189" t="s">
        <v>29</v>
      </c>
      <c r="N10189">
        <v>32.917399000000003</v>
      </c>
      <c r="O10189">
        <v>-111.5033</v>
      </c>
      <c r="P10189" t="s">
        <v>3613</v>
      </c>
      <c r="Q10189" s="3">
        <f>Table1[[#This Row],[Capacity (MW)]]*0.395*8760*10^-6</f>
        <v>0.21107220000000002</v>
      </c>
      <c r="R10189" s="3" cm="1">
        <f t="array" ref="R10189">AVERAGE(VLOOKUP(_xlfn.TEXTSPLIT(Table1[[#This Row],[Fuel (no space after comma)]], ","), FuelList_Final_EF!$A$2:$B$65, 2, FALSE))</f>
        <v>53.06</v>
      </c>
      <c r="S10189" s="3">
        <f>Table1[[#This Row],[Generation (TWh)]]*10^9*VLOOKUP(Table1[[#This Row],[Turbine/Engine Technology]],Technology_HR!$A$2:$B$11,2,FALSE)*10^-6</f>
        <v>2323904.9220000003</v>
      </c>
      <c r="T10189" s="5">
        <f>Table1[[#This Row],[Fuel Consumption (mmBtu)]]*Table1[[#This Row],[Emission Factor (kg CO2/ mmBtu)]]*10^3</f>
        <v>123306395161.32002</v>
      </c>
      <c r="U10189" s="3">
        <f>Table1[[#This Row],[Emissions (g CO2)]]/(Table1[[#This Row],[Generation (TWh)]]*10^9)</f>
        <v>584.19060000000002</v>
      </c>
    </row>
    <row r="10190" spans="1:21" x14ac:dyDescent="0.35">
      <c r="A10190" t="s">
        <v>2424</v>
      </c>
      <c r="B10190" t="s">
        <v>3239</v>
      </c>
      <c r="C10190" t="str">
        <f>SUBSTITUTE(Table1[[#This Row],[Fuel]],", ",",")</f>
        <v>fossil gas: natural gas</v>
      </c>
      <c r="D10190" t="s">
        <v>3239</v>
      </c>
      <c r="H10190" t="s">
        <v>3436</v>
      </c>
      <c r="I10190">
        <v>61</v>
      </c>
      <c r="J10190" t="s">
        <v>3446</v>
      </c>
      <c r="K10190">
        <v>2011</v>
      </c>
      <c r="L10190" t="s">
        <v>29</v>
      </c>
      <c r="M10190" t="s">
        <v>29</v>
      </c>
      <c r="N10190">
        <v>32.917399000000003</v>
      </c>
      <c r="O10190">
        <v>-111.5033</v>
      </c>
      <c r="P10190" t="s">
        <v>3613</v>
      </c>
      <c r="Q10190" s="3">
        <f>Table1[[#This Row],[Capacity (MW)]]*0.395*8760*10^-6</f>
        <v>0.21107220000000002</v>
      </c>
      <c r="R10190" s="3" cm="1">
        <f t="array" ref="R10190">AVERAGE(VLOOKUP(_xlfn.TEXTSPLIT(Table1[[#This Row],[Fuel (no space after comma)]], ","), FuelList_Final_EF!$A$2:$B$65, 2, FALSE))</f>
        <v>53.06</v>
      </c>
      <c r="S10190" s="3">
        <f>Table1[[#This Row],[Generation (TWh)]]*10^9*VLOOKUP(Table1[[#This Row],[Turbine/Engine Technology]],Technology_HR!$A$2:$B$11,2,FALSE)*10^-6</f>
        <v>2323904.9220000003</v>
      </c>
      <c r="T10190" s="5">
        <f>Table1[[#This Row],[Fuel Consumption (mmBtu)]]*Table1[[#This Row],[Emission Factor (kg CO2/ mmBtu)]]*10^3</f>
        <v>123306395161.32002</v>
      </c>
      <c r="U10190" s="3">
        <f>Table1[[#This Row],[Emissions (g CO2)]]/(Table1[[#This Row],[Generation (TWh)]]*10^9)</f>
        <v>584.19060000000002</v>
      </c>
    </row>
    <row r="10191" spans="1:21" x14ac:dyDescent="0.35">
      <c r="A10191" t="s">
        <v>2424</v>
      </c>
      <c r="B10191" t="s">
        <v>3239</v>
      </c>
      <c r="C10191" t="str">
        <f>SUBSTITUTE(Table1[[#This Row],[Fuel]],", ",",")</f>
        <v>fossil gas: natural gas</v>
      </c>
      <c r="D10191" t="s">
        <v>3239</v>
      </c>
      <c r="H10191" t="s">
        <v>3436</v>
      </c>
      <c r="I10191">
        <v>61</v>
      </c>
      <c r="J10191" t="s">
        <v>3446</v>
      </c>
      <c r="K10191">
        <v>2011</v>
      </c>
      <c r="L10191" t="s">
        <v>29</v>
      </c>
      <c r="M10191" t="s">
        <v>29</v>
      </c>
      <c r="N10191">
        <v>32.917399000000003</v>
      </c>
      <c r="O10191">
        <v>-111.5033</v>
      </c>
      <c r="P10191" t="s">
        <v>3613</v>
      </c>
      <c r="Q10191" s="3">
        <f>Table1[[#This Row],[Capacity (MW)]]*0.395*8760*10^-6</f>
        <v>0.21107220000000002</v>
      </c>
      <c r="R10191" s="3" cm="1">
        <f t="array" ref="R10191">AVERAGE(VLOOKUP(_xlfn.TEXTSPLIT(Table1[[#This Row],[Fuel (no space after comma)]], ","), FuelList_Final_EF!$A$2:$B$65, 2, FALSE))</f>
        <v>53.06</v>
      </c>
      <c r="S10191" s="3">
        <f>Table1[[#This Row],[Generation (TWh)]]*10^9*VLOOKUP(Table1[[#This Row],[Turbine/Engine Technology]],Technology_HR!$A$2:$B$11,2,FALSE)*10^-6</f>
        <v>2323904.9220000003</v>
      </c>
      <c r="T10191" s="5">
        <f>Table1[[#This Row],[Fuel Consumption (mmBtu)]]*Table1[[#This Row],[Emission Factor (kg CO2/ mmBtu)]]*10^3</f>
        <v>123306395161.32002</v>
      </c>
      <c r="U10191" s="3">
        <f>Table1[[#This Row],[Emissions (g CO2)]]/(Table1[[#This Row],[Generation (TWh)]]*10^9)</f>
        <v>584.19060000000002</v>
      </c>
    </row>
    <row r="10192" spans="1:21" x14ac:dyDescent="0.35">
      <c r="A10192" t="s">
        <v>2424</v>
      </c>
      <c r="B10192" t="s">
        <v>3239</v>
      </c>
      <c r="C10192" t="str">
        <f>SUBSTITUTE(Table1[[#This Row],[Fuel]],", ",",")</f>
        <v>fossil gas: natural gas</v>
      </c>
      <c r="D10192" t="s">
        <v>3239</v>
      </c>
      <c r="H10192" t="s">
        <v>3436</v>
      </c>
      <c r="I10192">
        <v>61</v>
      </c>
      <c r="J10192" t="s">
        <v>3446</v>
      </c>
      <c r="K10192">
        <v>2011</v>
      </c>
      <c r="L10192" t="s">
        <v>29</v>
      </c>
      <c r="M10192" t="s">
        <v>29</v>
      </c>
      <c r="N10192">
        <v>32.917399000000003</v>
      </c>
      <c r="O10192">
        <v>-111.5033</v>
      </c>
      <c r="P10192" t="s">
        <v>3613</v>
      </c>
      <c r="Q10192" s="3">
        <f>Table1[[#This Row],[Capacity (MW)]]*0.395*8760*10^-6</f>
        <v>0.21107220000000002</v>
      </c>
      <c r="R10192" s="3" cm="1">
        <f t="array" ref="R10192">AVERAGE(VLOOKUP(_xlfn.TEXTSPLIT(Table1[[#This Row],[Fuel (no space after comma)]], ","), FuelList_Final_EF!$A$2:$B$65, 2, FALSE))</f>
        <v>53.06</v>
      </c>
      <c r="S10192" s="3">
        <f>Table1[[#This Row],[Generation (TWh)]]*10^9*VLOOKUP(Table1[[#This Row],[Turbine/Engine Technology]],Technology_HR!$A$2:$B$11,2,FALSE)*10^-6</f>
        <v>2323904.9220000003</v>
      </c>
      <c r="T10192" s="5">
        <f>Table1[[#This Row],[Fuel Consumption (mmBtu)]]*Table1[[#This Row],[Emission Factor (kg CO2/ mmBtu)]]*10^3</f>
        <v>123306395161.32002</v>
      </c>
      <c r="U10192" s="3">
        <f>Table1[[#This Row],[Emissions (g CO2)]]/(Table1[[#This Row],[Generation (TWh)]]*10^9)</f>
        <v>584.19060000000002</v>
      </c>
    </row>
    <row r="10193" spans="1:21" x14ac:dyDescent="0.35">
      <c r="A10193" t="s">
        <v>2424</v>
      </c>
      <c r="B10193" t="s">
        <v>3239</v>
      </c>
      <c r="C10193" t="str">
        <f>SUBSTITUTE(Table1[[#This Row],[Fuel]],", ",",")</f>
        <v>fossil gas: natural gas</v>
      </c>
      <c r="D10193" t="s">
        <v>3239</v>
      </c>
      <c r="H10193" t="s">
        <v>3436</v>
      </c>
      <c r="I10193">
        <v>61</v>
      </c>
      <c r="J10193" t="s">
        <v>3446</v>
      </c>
      <c r="K10193">
        <v>2011</v>
      </c>
      <c r="L10193" t="s">
        <v>29</v>
      </c>
      <c r="M10193" t="s">
        <v>29</v>
      </c>
      <c r="N10193">
        <v>32.917399000000003</v>
      </c>
      <c r="O10193">
        <v>-111.5033</v>
      </c>
      <c r="P10193" t="s">
        <v>3613</v>
      </c>
      <c r="Q10193" s="3">
        <f>Table1[[#This Row],[Capacity (MW)]]*0.395*8760*10^-6</f>
        <v>0.21107220000000002</v>
      </c>
      <c r="R10193" s="3" cm="1">
        <f t="array" ref="R10193">AVERAGE(VLOOKUP(_xlfn.TEXTSPLIT(Table1[[#This Row],[Fuel (no space after comma)]], ","), FuelList_Final_EF!$A$2:$B$65, 2, FALSE))</f>
        <v>53.06</v>
      </c>
      <c r="S10193" s="3">
        <f>Table1[[#This Row],[Generation (TWh)]]*10^9*VLOOKUP(Table1[[#This Row],[Turbine/Engine Technology]],Technology_HR!$A$2:$B$11,2,FALSE)*10^-6</f>
        <v>2323904.9220000003</v>
      </c>
      <c r="T10193" s="5">
        <f>Table1[[#This Row],[Fuel Consumption (mmBtu)]]*Table1[[#This Row],[Emission Factor (kg CO2/ mmBtu)]]*10^3</f>
        <v>123306395161.32002</v>
      </c>
      <c r="U10193" s="3">
        <f>Table1[[#This Row],[Emissions (g CO2)]]/(Table1[[#This Row],[Generation (TWh)]]*10^9)</f>
        <v>584.19060000000002</v>
      </c>
    </row>
    <row r="10194" spans="1:21" x14ac:dyDescent="0.35">
      <c r="A10194" t="s">
        <v>2424</v>
      </c>
      <c r="B10194" t="s">
        <v>3239</v>
      </c>
      <c r="C10194" t="str">
        <f>SUBSTITUTE(Table1[[#This Row],[Fuel]],", ",",")</f>
        <v>fossil gas: natural gas</v>
      </c>
      <c r="D10194" t="s">
        <v>3239</v>
      </c>
      <c r="H10194" t="s">
        <v>3436</v>
      </c>
      <c r="I10194">
        <v>61</v>
      </c>
      <c r="J10194" t="s">
        <v>3446</v>
      </c>
      <c r="K10194">
        <v>2011</v>
      </c>
      <c r="L10194" t="s">
        <v>29</v>
      </c>
      <c r="M10194" t="s">
        <v>29</v>
      </c>
      <c r="N10194">
        <v>32.917399000000003</v>
      </c>
      <c r="O10194">
        <v>-111.5033</v>
      </c>
      <c r="P10194" t="s">
        <v>3613</v>
      </c>
      <c r="Q10194" s="3">
        <f>Table1[[#This Row],[Capacity (MW)]]*0.395*8760*10^-6</f>
        <v>0.21107220000000002</v>
      </c>
      <c r="R10194" s="3" cm="1">
        <f t="array" ref="R10194">AVERAGE(VLOOKUP(_xlfn.TEXTSPLIT(Table1[[#This Row],[Fuel (no space after comma)]], ","), FuelList_Final_EF!$A$2:$B$65, 2, FALSE))</f>
        <v>53.06</v>
      </c>
      <c r="S10194" s="3">
        <f>Table1[[#This Row],[Generation (TWh)]]*10^9*VLOOKUP(Table1[[#This Row],[Turbine/Engine Technology]],Technology_HR!$A$2:$B$11,2,FALSE)*10^-6</f>
        <v>2323904.9220000003</v>
      </c>
      <c r="T10194" s="5">
        <f>Table1[[#This Row],[Fuel Consumption (mmBtu)]]*Table1[[#This Row],[Emission Factor (kg CO2/ mmBtu)]]*10^3</f>
        <v>123306395161.32002</v>
      </c>
      <c r="U10194" s="3">
        <f>Table1[[#This Row],[Emissions (g CO2)]]/(Table1[[#This Row],[Generation (TWh)]]*10^9)</f>
        <v>584.19060000000002</v>
      </c>
    </row>
    <row r="10195" spans="1:21" x14ac:dyDescent="0.35">
      <c r="A10195" t="s">
        <v>2424</v>
      </c>
      <c r="B10195" t="s">
        <v>3239</v>
      </c>
      <c r="C10195" t="str">
        <f>SUBSTITUTE(Table1[[#This Row],[Fuel]],", ",",")</f>
        <v>fossil gas: natural gas</v>
      </c>
      <c r="D10195" t="s">
        <v>3239</v>
      </c>
      <c r="H10195" t="s">
        <v>3436</v>
      </c>
      <c r="I10195">
        <v>61</v>
      </c>
      <c r="J10195" t="s">
        <v>3446</v>
      </c>
      <c r="K10195">
        <v>2011</v>
      </c>
      <c r="L10195" t="s">
        <v>29</v>
      </c>
      <c r="M10195" t="s">
        <v>29</v>
      </c>
      <c r="N10195">
        <v>32.917399000000003</v>
      </c>
      <c r="O10195">
        <v>-111.5033</v>
      </c>
      <c r="P10195" t="s">
        <v>3613</v>
      </c>
      <c r="Q10195" s="3">
        <f>Table1[[#This Row],[Capacity (MW)]]*0.395*8760*10^-6</f>
        <v>0.21107220000000002</v>
      </c>
      <c r="R10195" s="3" cm="1">
        <f t="array" ref="R10195">AVERAGE(VLOOKUP(_xlfn.TEXTSPLIT(Table1[[#This Row],[Fuel (no space after comma)]], ","), FuelList_Final_EF!$A$2:$B$65, 2, FALSE))</f>
        <v>53.06</v>
      </c>
      <c r="S10195" s="3">
        <f>Table1[[#This Row],[Generation (TWh)]]*10^9*VLOOKUP(Table1[[#This Row],[Turbine/Engine Technology]],Technology_HR!$A$2:$B$11,2,FALSE)*10^-6</f>
        <v>2323904.9220000003</v>
      </c>
      <c r="T10195" s="5">
        <f>Table1[[#This Row],[Fuel Consumption (mmBtu)]]*Table1[[#This Row],[Emission Factor (kg CO2/ mmBtu)]]*10^3</f>
        <v>123306395161.32002</v>
      </c>
      <c r="U10195" s="3">
        <f>Table1[[#This Row],[Emissions (g CO2)]]/(Table1[[#This Row],[Generation (TWh)]]*10^9)</f>
        <v>584.19060000000002</v>
      </c>
    </row>
    <row r="10196" spans="1:21" x14ac:dyDescent="0.35">
      <c r="A10196" t="s">
        <v>2424</v>
      </c>
      <c r="B10196" t="s">
        <v>3239</v>
      </c>
      <c r="C10196" t="str">
        <f>SUBSTITUTE(Table1[[#This Row],[Fuel]],", ",",")</f>
        <v>fossil gas: natural gas</v>
      </c>
      <c r="D10196" t="s">
        <v>3239</v>
      </c>
      <c r="H10196" t="s">
        <v>3436</v>
      </c>
      <c r="I10196">
        <v>61</v>
      </c>
      <c r="J10196" t="s">
        <v>3446</v>
      </c>
      <c r="K10196">
        <v>2011</v>
      </c>
      <c r="L10196" t="s">
        <v>29</v>
      </c>
      <c r="M10196" t="s">
        <v>29</v>
      </c>
      <c r="N10196">
        <v>32.917399000000003</v>
      </c>
      <c r="O10196">
        <v>-111.5033</v>
      </c>
      <c r="P10196" t="s">
        <v>3613</v>
      </c>
      <c r="Q10196" s="3">
        <f>Table1[[#This Row],[Capacity (MW)]]*0.395*8760*10^-6</f>
        <v>0.21107220000000002</v>
      </c>
      <c r="R10196" s="3" cm="1">
        <f t="array" ref="R10196">AVERAGE(VLOOKUP(_xlfn.TEXTSPLIT(Table1[[#This Row],[Fuel (no space after comma)]], ","), FuelList_Final_EF!$A$2:$B$65, 2, FALSE))</f>
        <v>53.06</v>
      </c>
      <c r="S10196" s="3">
        <f>Table1[[#This Row],[Generation (TWh)]]*10^9*VLOOKUP(Table1[[#This Row],[Turbine/Engine Technology]],Technology_HR!$A$2:$B$11,2,FALSE)*10^-6</f>
        <v>2323904.9220000003</v>
      </c>
      <c r="T10196" s="5">
        <f>Table1[[#This Row],[Fuel Consumption (mmBtu)]]*Table1[[#This Row],[Emission Factor (kg CO2/ mmBtu)]]*10^3</f>
        <v>123306395161.32002</v>
      </c>
      <c r="U10196" s="3">
        <f>Table1[[#This Row],[Emissions (g CO2)]]/(Table1[[#This Row],[Generation (TWh)]]*10^9)</f>
        <v>584.19060000000002</v>
      </c>
    </row>
    <row r="10197" spans="1:21" x14ac:dyDescent="0.35">
      <c r="A10197" t="s">
        <v>2424</v>
      </c>
      <c r="B10197" t="s">
        <v>3239</v>
      </c>
      <c r="C10197" t="str">
        <f>SUBSTITUTE(Table1[[#This Row],[Fuel]],", ",",")</f>
        <v>fossil gas: natural gas</v>
      </c>
      <c r="D10197" t="s">
        <v>3239</v>
      </c>
      <c r="H10197" t="s">
        <v>3436</v>
      </c>
      <c r="I10197">
        <v>51</v>
      </c>
      <c r="J10197" t="s">
        <v>3452</v>
      </c>
      <c r="K10197" t="s">
        <v>29</v>
      </c>
      <c r="L10197" t="s">
        <v>29</v>
      </c>
      <c r="M10197" t="s">
        <v>29</v>
      </c>
      <c r="N10197">
        <v>32.917399000000003</v>
      </c>
      <c r="O10197">
        <v>-111.5033</v>
      </c>
      <c r="P10197" t="s">
        <v>3613</v>
      </c>
      <c r="Q10197" s="3">
        <f>Table1[[#This Row],[Capacity (MW)]]*0.395*8760*10^-6</f>
        <v>0.17647019999999997</v>
      </c>
      <c r="R10197" s="3" cm="1">
        <f t="array" ref="R10197">AVERAGE(VLOOKUP(_xlfn.TEXTSPLIT(Table1[[#This Row],[Fuel (no space after comma)]], ","), FuelList_Final_EF!$A$2:$B$65, 2, FALSE))</f>
        <v>53.06</v>
      </c>
      <c r="S10197" s="3">
        <f>Table1[[#This Row],[Generation (TWh)]]*10^9*VLOOKUP(Table1[[#This Row],[Turbine/Engine Technology]],Technology_HR!$A$2:$B$11,2,FALSE)*10^-6</f>
        <v>1942936.9019999998</v>
      </c>
      <c r="T10197" s="5">
        <f>Table1[[#This Row],[Fuel Consumption (mmBtu)]]*Table1[[#This Row],[Emission Factor (kg CO2/ mmBtu)]]*10^3</f>
        <v>103092232020.12</v>
      </c>
      <c r="U10197" s="3">
        <f>Table1[[#This Row],[Emissions (g CO2)]]/(Table1[[#This Row],[Generation (TWh)]]*10^9)</f>
        <v>584.19060000000002</v>
      </c>
    </row>
    <row r="10198" spans="1:21" x14ac:dyDescent="0.35">
      <c r="A10198" t="s">
        <v>2424</v>
      </c>
      <c r="B10198" t="s">
        <v>3239</v>
      </c>
      <c r="C10198" t="str">
        <f>SUBSTITUTE(Table1[[#This Row],[Fuel]],", ",",")</f>
        <v>fossil gas: natural gas</v>
      </c>
      <c r="D10198" t="s">
        <v>3239</v>
      </c>
      <c r="H10198" t="s">
        <v>3436</v>
      </c>
      <c r="I10198">
        <v>51</v>
      </c>
      <c r="J10198" t="s">
        <v>3452</v>
      </c>
      <c r="K10198" t="s">
        <v>29</v>
      </c>
      <c r="L10198" t="s">
        <v>29</v>
      </c>
      <c r="M10198" t="s">
        <v>29</v>
      </c>
      <c r="N10198">
        <v>32.917399000000003</v>
      </c>
      <c r="O10198">
        <v>-111.5033</v>
      </c>
      <c r="P10198" t="s">
        <v>3613</v>
      </c>
      <c r="Q10198" s="3">
        <f>Table1[[#This Row],[Capacity (MW)]]*0.395*8760*10^-6</f>
        <v>0.17647019999999997</v>
      </c>
      <c r="R10198" s="3" cm="1">
        <f t="array" ref="R10198">AVERAGE(VLOOKUP(_xlfn.TEXTSPLIT(Table1[[#This Row],[Fuel (no space after comma)]], ","), FuelList_Final_EF!$A$2:$B$65, 2, FALSE))</f>
        <v>53.06</v>
      </c>
      <c r="S10198" s="3">
        <f>Table1[[#This Row],[Generation (TWh)]]*10^9*VLOOKUP(Table1[[#This Row],[Turbine/Engine Technology]],Technology_HR!$A$2:$B$11,2,FALSE)*10^-6</f>
        <v>1942936.9019999998</v>
      </c>
      <c r="T10198" s="5">
        <f>Table1[[#This Row],[Fuel Consumption (mmBtu)]]*Table1[[#This Row],[Emission Factor (kg CO2/ mmBtu)]]*10^3</f>
        <v>103092232020.12</v>
      </c>
      <c r="U10198" s="3">
        <f>Table1[[#This Row],[Emissions (g CO2)]]/(Table1[[#This Row],[Generation (TWh)]]*10^9)</f>
        <v>584.19060000000002</v>
      </c>
    </row>
    <row r="10199" spans="1:21" x14ac:dyDescent="0.35">
      <c r="A10199" t="s">
        <v>2424</v>
      </c>
      <c r="B10199" t="s">
        <v>3239</v>
      </c>
      <c r="C10199" t="str">
        <f>SUBSTITUTE(Table1[[#This Row],[Fuel]],", ",",")</f>
        <v>fossil gas: natural gas</v>
      </c>
      <c r="D10199" t="s">
        <v>3239</v>
      </c>
      <c r="H10199" t="s">
        <v>3436</v>
      </c>
      <c r="I10199">
        <v>51</v>
      </c>
      <c r="J10199" t="s">
        <v>3452</v>
      </c>
      <c r="K10199" t="s">
        <v>29</v>
      </c>
      <c r="L10199" t="s">
        <v>29</v>
      </c>
      <c r="M10199" t="s">
        <v>29</v>
      </c>
      <c r="N10199">
        <v>32.917399000000003</v>
      </c>
      <c r="O10199">
        <v>-111.5033</v>
      </c>
      <c r="P10199" t="s">
        <v>3613</v>
      </c>
      <c r="Q10199" s="3">
        <f>Table1[[#This Row],[Capacity (MW)]]*0.395*8760*10^-6</f>
        <v>0.17647019999999997</v>
      </c>
      <c r="R10199" s="3" cm="1">
        <f t="array" ref="R10199">AVERAGE(VLOOKUP(_xlfn.TEXTSPLIT(Table1[[#This Row],[Fuel (no space after comma)]], ","), FuelList_Final_EF!$A$2:$B$65, 2, FALSE))</f>
        <v>53.06</v>
      </c>
      <c r="S10199" s="3">
        <f>Table1[[#This Row],[Generation (TWh)]]*10^9*VLOOKUP(Table1[[#This Row],[Turbine/Engine Technology]],Technology_HR!$A$2:$B$11,2,FALSE)*10^-6</f>
        <v>1942936.9019999998</v>
      </c>
      <c r="T10199" s="5">
        <f>Table1[[#This Row],[Fuel Consumption (mmBtu)]]*Table1[[#This Row],[Emission Factor (kg CO2/ mmBtu)]]*10^3</f>
        <v>103092232020.12</v>
      </c>
      <c r="U10199" s="3">
        <f>Table1[[#This Row],[Emissions (g CO2)]]/(Table1[[#This Row],[Generation (TWh)]]*10^9)</f>
        <v>584.19060000000002</v>
      </c>
    </row>
    <row r="10200" spans="1:21" x14ac:dyDescent="0.35">
      <c r="A10200" t="s">
        <v>2424</v>
      </c>
      <c r="B10200" t="s">
        <v>3239</v>
      </c>
      <c r="C10200" t="str">
        <f>SUBSTITUTE(Table1[[#This Row],[Fuel]],", ",",")</f>
        <v>fossil gas: natural gas</v>
      </c>
      <c r="D10200" t="s">
        <v>3239</v>
      </c>
      <c r="H10200" t="s">
        <v>3436</v>
      </c>
      <c r="I10200">
        <v>51</v>
      </c>
      <c r="J10200" t="s">
        <v>3452</v>
      </c>
      <c r="K10200" t="s">
        <v>29</v>
      </c>
      <c r="L10200" t="s">
        <v>29</v>
      </c>
      <c r="M10200" t="s">
        <v>29</v>
      </c>
      <c r="N10200">
        <v>32.917399000000003</v>
      </c>
      <c r="O10200">
        <v>-111.5033</v>
      </c>
      <c r="P10200" t="s">
        <v>3613</v>
      </c>
      <c r="Q10200" s="3">
        <f>Table1[[#This Row],[Capacity (MW)]]*0.395*8760*10^-6</f>
        <v>0.17647019999999997</v>
      </c>
      <c r="R10200" s="3" cm="1">
        <f t="array" ref="R10200">AVERAGE(VLOOKUP(_xlfn.TEXTSPLIT(Table1[[#This Row],[Fuel (no space after comma)]], ","), FuelList_Final_EF!$A$2:$B$65, 2, FALSE))</f>
        <v>53.06</v>
      </c>
      <c r="S10200" s="3">
        <f>Table1[[#This Row],[Generation (TWh)]]*10^9*VLOOKUP(Table1[[#This Row],[Turbine/Engine Technology]],Technology_HR!$A$2:$B$11,2,FALSE)*10^-6</f>
        <v>1942936.9019999998</v>
      </c>
      <c r="T10200" s="5">
        <f>Table1[[#This Row],[Fuel Consumption (mmBtu)]]*Table1[[#This Row],[Emission Factor (kg CO2/ mmBtu)]]*10^3</f>
        <v>103092232020.12</v>
      </c>
      <c r="U10200" s="3">
        <f>Table1[[#This Row],[Emissions (g CO2)]]/(Table1[[#This Row],[Generation (TWh)]]*10^9)</f>
        <v>584.19060000000002</v>
      </c>
    </row>
    <row r="10201" spans="1:21" x14ac:dyDescent="0.35">
      <c r="A10201" t="s">
        <v>2508</v>
      </c>
      <c r="B10201" t="s">
        <v>3239</v>
      </c>
      <c r="C10201" t="str">
        <f>SUBSTITUTE(Table1[[#This Row],[Fuel]],", ",",")</f>
        <v>fossil gas: natural gas</v>
      </c>
      <c r="D10201" t="s">
        <v>3239</v>
      </c>
      <c r="H10201" t="s">
        <v>3438</v>
      </c>
      <c r="I10201">
        <v>745</v>
      </c>
      <c r="J10201" t="s">
        <v>3450</v>
      </c>
      <c r="K10201">
        <v>2030</v>
      </c>
      <c r="L10201" t="s">
        <v>29</v>
      </c>
      <c r="M10201" t="s">
        <v>29</v>
      </c>
      <c r="N10201">
        <v>36.997728000000002</v>
      </c>
      <c r="O10201">
        <v>-84.592174999999997</v>
      </c>
      <c r="P10201" t="s">
        <v>3613</v>
      </c>
      <c r="Q10201" s="3">
        <f>Table1[[#This Row],[Capacity (MW)]]*0.395*8760*10^-6</f>
        <v>2.5778490000000005</v>
      </c>
      <c r="R10201" s="3" cm="1">
        <f t="array" ref="R10201">AVERAGE(VLOOKUP(_xlfn.TEXTSPLIT(Table1[[#This Row],[Fuel (no space after comma)]], ","), FuelList_Final_EF!$A$2:$B$65, 2, FALSE))</f>
        <v>53.06</v>
      </c>
      <c r="S10201" s="3">
        <f>Table1[[#This Row],[Generation (TWh)]]*10^9*VLOOKUP(Table1[[#This Row],[Turbine/Engine Technology]],Technology_HR!$A$2:$B$11,2,FALSE)*10^-6</f>
        <v>19460182.101000004</v>
      </c>
      <c r="T10201" s="5">
        <f>Table1[[#This Row],[Fuel Consumption (mmBtu)]]*Table1[[#This Row],[Emission Factor (kg CO2/ mmBtu)]]*10^3</f>
        <v>1032557262279.0603</v>
      </c>
      <c r="U10201" s="3">
        <f>Table1[[#This Row],[Emissions (g CO2)]]/(Table1[[#This Row],[Generation (TWh)]]*10^9)</f>
        <v>400.54994000000005</v>
      </c>
    </row>
    <row r="10202" spans="1:21" x14ac:dyDescent="0.35">
      <c r="A10202" t="s">
        <v>2508</v>
      </c>
      <c r="B10202" t="s">
        <v>3281</v>
      </c>
      <c r="C10202" t="str">
        <f>SUBSTITUTE(Table1[[#This Row],[Fuel]],", ",",")</f>
        <v>fossil gas: natural gas,coal: unknown</v>
      </c>
      <c r="D10202" t="s">
        <v>3239</v>
      </c>
      <c r="E10202" t="s">
        <v>3645</v>
      </c>
      <c r="H10202" t="s">
        <v>3440</v>
      </c>
      <c r="I10202">
        <v>230.4</v>
      </c>
      <c r="J10202" t="s">
        <v>3450</v>
      </c>
      <c r="K10202">
        <v>2029</v>
      </c>
      <c r="L10202" t="s">
        <v>29</v>
      </c>
      <c r="M10202" t="s">
        <v>29</v>
      </c>
      <c r="N10202">
        <v>36.997728000000002</v>
      </c>
      <c r="O10202">
        <v>-84.592174999999997</v>
      </c>
      <c r="P10202" t="s">
        <v>3613</v>
      </c>
      <c r="Q10202" s="3">
        <f>Table1[[#This Row],[Capacity (MW)]]*0.395*8760*10^-6</f>
        <v>0.79723008000000006</v>
      </c>
      <c r="R10202" s="3" cm="1">
        <f t="array" ref="R10202">AVERAGE(VLOOKUP(_xlfn.TEXTSPLIT(Table1[[#This Row],[Fuel (no space after comma)]], ","), FuelList_Final_EF!$A$2:$B$65, 2, FALSE))</f>
        <v>76.661787032156042</v>
      </c>
      <c r="S10202" s="3">
        <f>Table1[[#This Row],[Generation (TWh)]]*10^9*VLOOKUP(Table1[[#This Row],[Turbine/Engine Technology]],Technology_HR!$A$2:$B$11,2,FALSE)*10^-6</f>
        <v>8199511.3728000009</v>
      </c>
      <c r="T10202" s="5">
        <f>Table1[[#This Row],[Fuel Consumption (mmBtu)]]*Table1[[#This Row],[Emission Factor (kg CO2/ mmBtu)]]*10^3</f>
        <v>628589194629.33508</v>
      </c>
      <c r="U10202" s="3">
        <f>Table1[[#This Row],[Emissions (g CO2)]]/(Table1[[#This Row],[Generation (TWh)]]*10^9)</f>
        <v>788.4664796257249</v>
      </c>
    </row>
    <row r="10203" spans="1:21" x14ac:dyDescent="0.35">
      <c r="A10203" t="s">
        <v>2532</v>
      </c>
      <c r="B10203" t="s">
        <v>3239</v>
      </c>
      <c r="C10203" t="str">
        <f>SUBSTITUTE(Table1[[#This Row],[Fuel]],", ",",")</f>
        <v>fossil gas: natural gas</v>
      </c>
      <c r="D10203" t="s">
        <v>3239</v>
      </c>
      <c r="H10203" t="s">
        <v>3440</v>
      </c>
      <c r="I10203">
        <v>417.3</v>
      </c>
      <c r="J10203" t="s">
        <v>3450</v>
      </c>
      <c r="K10203">
        <v>2031</v>
      </c>
      <c r="L10203" t="s">
        <v>29</v>
      </c>
      <c r="M10203">
        <v>2071</v>
      </c>
      <c r="N10203">
        <v>33.364769000000003</v>
      </c>
      <c r="O10203">
        <v>-81.032092000000006</v>
      </c>
      <c r="P10203" t="s">
        <v>3613</v>
      </c>
      <c r="Q10203" s="3">
        <f>Table1[[#This Row],[Capacity (MW)]]*0.395*8760*10^-6</f>
        <v>1.4439414600000002</v>
      </c>
      <c r="R10203" s="3" cm="1">
        <f t="array" ref="R10203">AVERAGE(VLOOKUP(_xlfn.TEXTSPLIT(Table1[[#This Row],[Fuel (no space after comma)]], ","), FuelList_Final_EF!$A$2:$B$65, 2, FALSE))</f>
        <v>53.06</v>
      </c>
      <c r="S10203" s="3">
        <f>Table1[[#This Row],[Generation (TWh)]]*10^9*VLOOKUP(Table1[[#This Row],[Turbine/Engine Technology]],Technology_HR!$A$2:$B$11,2,FALSE)*10^-6</f>
        <v>14850937.916100001</v>
      </c>
      <c r="T10203" s="5">
        <f>Table1[[#This Row],[Fuel Consumption (mmBtu)]]*Table1[[#This Row],[Emission Factor (kg CO2/ mmBtu)]]*10^3</f>
        <v>787990765828.26611</v>
      </c>
      <c r="U10203" s="3">
        <f>Table1[[#This Row],[Emissions (g CO2)]]/(Table1[[#This Row],[Generation (TWh)]]*10^9)</f>
        <v>545.72209999999995</v>
      </c>
    </row>
    <row r="10204" spans="1:21" x14ac:dyDescent="0.35">
      <c r="A10204" t="s">
        <v>2424</v>
      </c>
      <c r="B10204" t="s">
        <v>3239</v>
      </c>
      <c r="C10204" t="str">
        <f>SUBSTITUTE(Table1[[#This Row],[Fuel]],", ",",")</f>
        <v>fossil gas: natural gas</v>
      </c>
      <c r="D10204" t="s">
        <v>3239</v>
      </c>
      <c r="H10204" t="s">
        <v>3436</v>
      </c>
      <c r="I10204">
        <v>116</v>
      </c>
      <c r="J10204" t="s">
        <v>3452</v>
      </c>
      <c r="K10204" t="s">
        <v>29</v>
      </c>
      <c r="L10204" t="s">
        <v>29</v>
      </c>
      <c r="M10204" t="s">
        <v>29</v>
      </c>
      <c r="N10204">
        <v>33.155119999999997</v>
      </c>
      <c r="O10204">
        <v>-111.4836</v>
      </c>
      <c r="P10204" t="s">
        <v>3613</v>
      </c>
      <c r="Q10204" s="3">
        <f>Table1[[#This Row],[Capacity (MW)]]*0.395*8760*10^-6</f>
        <v>0.4013832</v>
      </c>
      <c r="R10204" s="3" cm="1">
        <f t="array" ref="R10204">AVERAGE(VLOOKUP(_xlfn.TEXTSPLIT(Table1[[#This Row],[Fuel (no space after comma)]], ","), FuelList_Final_EF!$A$2:$B$65, 2, FALSE))</f>
        <v>53.06</v>
      </c>
      <c r="S10204" s="3">
        <f>Table1[[#This Row],[Generation (TWh)]]*10^9*VLOOKUP(Table1[[#This Row],[Turbine/Engine Technology]],Technology_HR!$A$2:$B$11,2,FALSE)*10^-6</f>
        <v>4419229.0319999997</v>
      </c>
      <c r="T10204" s="5">
        <f>Table1[[#This Row],[Fuel Consumption (mmBtu)]]*Table1[[#This Row],[Emission Factor (kg CO2/ mmBtu)]]*10^3</f>
        <v>234484292437.92001</v>
      </c>
      <c r="U10204" s="3">
        <f>Table1[[#This Row],[Emissions (g CO2)]]/(Table1[[#This Row],[Generation (TWh)]]*10^9)</f>
        <v>584.19060000000002</v>
      </c>
    </row>
    <row r="10205" spans="1:21" x14ac:dyDescent="0.35">
      <c r="A10205" t="s">
        <v>2424</v>
      </c>
      <c r="B10205" t="s">
        <v>3239</v>
      </c>
      <c r="C10205" t="str">
        <f>SUBSTITUTE(Table1[[#This Row],[Fuel]],", ",",")</f>
        <v>fossil gas: natural gas</v>
      </c>
      <c r="D10205" t="s">
        <v>3239</v>
      </c>
      <c r="H10205" t="s">
        <v>3436</v>
      </c>
      <c r="I10205">
        <v>116</v>
      </c>
      <c r="J10205" t="s">
        <v>3452</v>
      </c>
      <c r="K10205" t="s">
        <v>29</v>
      </c>
      <c r="L10205" t="s">
        <v>29</v>
      </c>
      <c r="M10205" t="s">
        <v>29</v>
      </c>
      <c r="N10205">
        <v>33.155119999999997</v>
      </c>
      <c r="O10205">
        <v>-111.4836</v>
      </c>
      <c r="P10205" t="s">
        <v>3613</v>
      </c>
      <c r="Q10205" s="3">
        <f>Table1[[#This Row],[Capacity (MW)]]*0.395*8760*10^-6</f>
        <v>0.4013832</v>
      </c>
      <c r="R10205" s="3" cm="1">
        <f t="array" ref="R10205">AVERAGE(VLOOKUP(_xlfn.TEXTSPLIT(Table1[[#This Row],[Fuel (no space after comma)]], ","), FuelList_Final_EF!$A$2:$B$65, 2, FALSE))</f>
        <v>53.06</v>
      </c>
      <c r="S10205" s="3">
        <f>Table1[[#This Row],[Generation (TWh)]]*10^9*VLOOKUP(Table1[[#This Row],[Turbine/Engine Technology]],Technology_HR!$A$2:$B$11,2,FALSE)*10^-6</f>
        <v>4419229.0319999997</v>
      </c>
      <c r="T10205" s="5">
        <f>Table1[[#This Row],[Fuel Consumption (mmBtu)]]*Table1[[#This Row],[Emission Factor (kg CO2/ mmBtu)]]*10^3</f>
        <v>234484292437.92001</v>
      </c>
      <c r="U10205" s="3">
        <f>Table1[[#This Row],[Emissions (g CO2)]]/(Table1[[#This Row],[Generation (TWh)]]*10^9)</f>
        <v>584.19060000000002</v>
      </c>
    </row>
    <row r="10206" spans="1:21" x14ac:dyDescent="0.35">
      <c r="A10206" t="s">
        <v>2424</v>
      </c>
      <c r="B10206" t="s">
        <v>3239</v>
      </c>
      <c r="C10206" t="str">
        <f>SUBSTITUTE(Table1[[#This Row],[Fuel]],", ",",")</f>
        <v>fossil gas: natural gas</v>
      </c>
      <c r="D10206" t="s">
        <v>3239</v>
      </c>
      <c r="H10206" t="s">
        <v>3436</v>
      </c>
      <c r="I10206">
        <v>241</v>
      </c>
      <c r="J10206" t="s">
        <v>3452</v>
      </c>
      <c r="K10206" t="s">
        <v>29</v>
      </c>
      <c r="L10206" t="s">
        <v>29</v>
      </c>
      <c r="M10206" t="s">
        <v>29</v>
      </c>
      <c r="N10206">
        <v>33.155119999999997</v>
      </c>
      <c r="O10206">
        <v>-111.4836</v>
      </c>
      <c r="P10206" t="s">
        <v>3613</v>
      </c>
      <c r="Q10206" s="3">
        <f>Table1[[#This Row],[Capacity (MW)]]*0.395*8760*10^-6</f>
        <v>0.83390819999999999</v>
      </c>
      <c r="R10206" s="3" cm="1">
        <f t="array" ref="R10206">AVERAGE(VLOOKUP(_xlfn.TEXTSPLIT(Table1[[#This Row],[Fuel (no space after comma)]], ","), FuelList_Final_EF!$A$2:$B$65, 2, FALSE))</f>
        <v>53.06</v>
      </c>
      <c r="S10206" s="3">
        <f>Table1[[#This Row],[Generation (TWh)]]*10^9*VLOOKUP(Table1[[#This Row],[Turbine/Engine Technology]],Technology_HR!$A$2:$B$11,2,FALSE)*10^-6</f>
        <v>9181329.2819999997</v>
      </c>
      <c r="T10206" s="5">
        <f>Table1[[#This Row],[Fuel Consumption (mmBtu)]]*Table1[[#This Row],[Emission Factor (kg CO2/ mmBtu)]]*10^3</f>
        <v>487161331702.92004</v>
      </c>
      <c r="U10206" s="3">
        <f>Table1[[#This Row],[Emissions (g CO2)]]/(Table1[[#This Row],[Generation (TWh)]]*10^9)</f>
        <v>584.19060000000002</v>
      </c>
    </row>
    <row r="10207" spans="1:21" x14ac:dyDescent="0.35">
      <c r="A10207" t="s">
        <v>2424</v>
      </c>
      <c r="B10207" t="s">
        <v>3239</v>
      </c>
      <c r="C10207" t="str">
        <f>SUBSTITUTE(Table1[[#This Row],[Fuel]],", ",",")</f>
        <v>fossil gas: natural gas</v>
      </c>
      <c r="D10207" t="s">
        <v>3239</v>
      </c>
      <c r="H10207" t="s">
        <v>3436</v>
      </c>
      <c r="I10207">
        <v>241</v>
      </c>
      <c r="J10207" t="s">
        <v>3452</v>
      </c>
      <c r="K10207" t="s">
        <v>29</v>
      </c>
      <c r="L10207" t="s">
        <v>29</v>
      </c>
      <c r="M10207" t="s">
        <v>29</v>
      </c>
      <c r="N10207">
        <v>33.155119999999997</v>
      </c>
      <c r="O10207">
        <v>-111.4836</v>
      </c>
      <c r="P10207" t="s">
        <v>3613</v>
      </c>
      <c r="Q10207" s="3">
        <f>Table1[[#This Row],[Capacity (MW)]]*0.395*8760*10^-6</f>
        <v>0.83390819999999999</v>
      </c>
      <c r="R10207" s="3" cm="1">
        <f t="array" ref="R10207">AVERAGE(VLOOKUP(_xlfn.TEXTSPLIT(Table1[[#This Row],[Fuel (no space after comma)]], ","), FuelList_Final_EF!$A$2:$B$65, 2, FALSE))</f>
        <v>53.06</v>
      </c>
      <c r="S10207" s="3">
        <f>Table1[[#This Row],[Generation (TWh)]]*10^9*VLOOKUP(Table1[[#This Row],[Turbine/Engine Technology]],Technology_HR!$A$2:$B$11,2,FALSE)*10^-6</f>
        <v>9181329.2819999997</v>
      </c>
      <c r="T10207" s="5">
        <f>Table1[[#This Row],[Fuel Consumption (mmBtu)]]*Table1[[#This Row],[Emission Factor (kg CO2/ mmBtu)]]*10^3</f>
        <v>487161331702.92004</v>
      </c>
      <c r="U10207" s="3">
        <f>Table1[[#This Row],[Emissions (g CO2)]]/(Table1[[#This Row],[Generation (TWh)]]*10^9)</f>
        <v>584.19060000000002</v>
      </c>
    </row>
    <row r="10208" spans="1:21" x14ac:dyDescent="0.35">
      <c r="A10208" t="s">
        <v>2424</v>
      </c>
      <c r="B10208" t="s">
        <v>3239</v>
      </c>
      <c r="C10208" t="str">
        <f>SUBSTITUTE(Table1[[#This Row],[Fuel]],", ",",")</f>
        <v>fossil gas: natural gas</v>
      </c>
      <c r="D10208" t="s">
        <v>3239</v>
      </c>
      <c r="H10208" t="s">
        <v>3436</v>
      </c>
      <c r="I10208">
        <v>241</v>
      </c>
      <c r="J10208" t="s">
        <v>3452</v>
      </c>
      <c r="K10208" t="s">
        <v>29</v>
      </c>
      <c r="L10208" t="s">
        <v>29</v>
      </c>
      <c r="M10208" t="s">
        <v>29</v>
      </c>
      <c r="N10208">
        <v>33.155119999999997</v>
      </c>
      <c r="O10208">
        <v>-111.4836</v>
      </c>
      <c r="P10208" t="s">
        <v>3613</v>
      </c>
      <c r="Q10208" s="3">
        <f>Table1[[#This Row],[Capacity (MW)]]*0.395*8760*10^-6</f>
        <v>0.83390819999999999</v>
      </c>
      <c r="R10208" s="3" cm="1">
        <f t="array" ref="R10208">AVERAGE(VLOOKUP(_xlfn.TEXTSPLIT(Table1[[#This Row],[Fuel (no space after comma)]], ","), FuelList_Final_EF!$A$2:$B$65, 2, FALSE))</f>
        <v>53.06</v>
      </c>
      <c r="S10208" s="3">
        <f>Table1[[#This Row],[Generation (TWh)]]*10^9*VLOOKUP(Table1[[#This Row],[Turbine/Engine Technology]],Technology_HR!$A$2:$B$11,2,FALSE)*10^-6</f>
        <v>9181329.2819999997</v>
      </c>
      <c r="T10208" s="5">
        <f>Table1[[#This Row],[Fuel Consumption (mmBtu)]]*Table1[[#This Row],[Emission Factor (kg CO2/ mmBtu)]]*10^3</f>
        <v>487161331702.92004</v>
      </c>
      <c r="U10208" s="3">
        <f>Table1[[#This Row],[Emissions (g CO2)]]/(Table1[[#This Row],[Generation (TWh)]]*10^9)</f>
        <v>584.19060000000002</v>
      </c>
    </row>
    <row r="10209" spans="1:21" x14ac:dyDescent="0.35">
      <c r="A10209" t="s">
        <v>2424</v>
      </c>
      <c r="B10209" t="s">
        <v>3239</v>
      </c>
      <c r="C10209" t="str">
        <f>SUBSTITUTE(Table1[[#This Row],[Fuel]],", ",",")</f>
        <v>fossil gas: natural gas</v>
      </c>
      <c r="D10209" t="s">
        <v>3239</v>
      </c>
      <c r="H10209" t="s">
        <v>3436</v>
      </c>
      <c r="I10209">
        <v>241</v>
      </c>
      <c r="J10209" t="s">
        <v>3452</v>
      </c>
      <c r="K10209" t="s">
        <v>29</v>
      </c>
      <c r="L10209" t="s">
        <v>29</v>
      </c>
      <c r="M10209" t="s">
        <v>29</v>
      </c>
      <c r="N10209">
        <v>33.155119999999997</v>
      </c>
      <c r="O10209">
        <v>-111.4836</v>
      </c>
      <c r="P10209" t="s">
        <v>3613</v>
      </c>
      <c r="Q10209" s="3">
        <f>Table1[[#This Row],[Capacity (MW)]]*0.395*8760*10^-6</f>
        <v>0.83390819999999999</v>
      </c>
      <c r="R10209" s="3" cm="1">
        <f t="array" ref="R10209">AVERAGE(VLOOKUP(_xlfn.TEXTSPLIT(Table1[[#This Row],[Fuel (no space after comma)]], ","), FuelList_Final_EF!$A$2:$B$65, 2, FALSE))</f>
        <v>53.06</v>
      </c>
      <c r="S10209" s="3">
        <f>Table1[[#This Row],[Generation (TWh)]]*10^9*VLOOKUP(Table1[[#This Row],[Turbine/Engine Technology]],Technology_HR!$A$2:$B$11,2,FALSE)*10^-6</f>
        <v>9181329.2819999997</v>
      </c>
      <c r="T10209" s="5">
        <f>Table1[[#This Row],[Fuel Consumption (mmBtu)]]*Table1[[#This Row],[Emission Factor (kg CO2/ mmBtu)]]*10^3</f>
        <v>487161331702.92004</v>
      </c>
      <c r="U10209" s="3">
        <f>Table1[[#This Row],[Emissions (g CO2)]]/(Table1[[#This Row],[Generation (TWh)]]*10^9)</f>
        <v>584.19060000000002</v>
      </c>
    </row>
    <row r="10210" spans="1:21" x14ac:dyDescent="0.35">
      <c r="A10210" t="s">
        <v>2424</v>
      </c>
      <c r="B10210" t="s">
        <v>3239</v>
      </c>
      <c r="C10210" t="str">
        <f>SUBSTITUTE(Table1[[#This Row],[Fuel]],", ",",")</f>
        <v>fossil gas: natural gas</v>
      </c>
      <c r="D10210" t="s">
        <v>3239</v>
      </c>
      <c r="H10210" t="s">
        <v>3436</v>
      </c>
      <c r="I10210">
        <v>241</v>
      </c>
      <c r="J10210" t="s">
        <v>3452</v>
      </c>
      <c r="K10210" t="s">
        <v>29</v>
      </c>
      <c r="L10210" t="s">
        <v>29</v>
      </c>
      <c r="M10210" t="s">
        <v>29</v>
      </c>
      <c r="N10210">
        <v>33.155119999999997</v>
      </c>
      <c r="O10210">
        <v>-111.4836</v>
      </c>
      <c r="P10210" t="s">
        <v>3613</v>
      </c>
      <c r="Q10210" s="3">
        <f>Table1[[#This Row],[Capacity (MW)]]*0.395*8760*10^-6</f>
        <v>0.83390819999999999</v>
      </c>
      <c r="R10210" s="3" cm="1">
        <f t="array" ref="R10210">AVERAGE(VLOOKUP(_xlfn.TEXTSPLIT(Table1[[#This Row],[Fuel (no space after comma)]], ","), FuelList_Final_EF!$A$2:$B$65, 2, FALSE))</f>
        <v>53.06</v>
      </c>
      <c r="S10210" s="3">
        <f>Table1[[#This Row],[Generation (TWh)]]*10^9*VLOOKUP(Table1[[#This Row],[Turbine/Engine Technology]],Technology_HR!$A$2:$B$11,2,FALSE)*10^-6</f>
        <v>9181329.2819999997</v>
      </c>
      <c r="T10210" s="5">
        <f>Table1[[#This Row],[Fuel Consumption (mmBtu)]]*Table1[[#This Row],[Emission Factor (kg CO2/ mmBtu)]]*10^3</f>
        <v>487161331702.92004</v>
      </c>
      <c r="U10210" s="3">
        <f>Table1[[#This Row],[Emissions (g CO2)]]/(Table1[[#This Row],[Generation (TWh)]]*10^9)</f>
        <v>584.19060000000002</v>
      </c>
    </row>
    <row r="10211" spans="1:21" x14ac:dyDescent="0.35">
      <c r="A10211" t="s">
        <v>2424</v>
      </c>
      <c r="B10211" t="s">
        <v>3239</v>
      </c>
      <c r="C10211" t="str">
        <f>SUBSTITUTE(Table1[[#This Row],[Fuel]],", ",",")</f>
        <v>fossil gas: natural gas</v>
      </c>
      <c r="D10211" t="s">
        <v>3239</v>
      </c>
      <c r="H10211" t="s">
        <v>3436</v>
      </c>
      <c r="I10211">
        <v>241</v>
      </c>
      <c r="J10211" t="s">
        <v>3452</v>
      </c>
      <c r="K10211" t="s">
        <v>29</v>
      </c>
      <c r="L10211" t="s">
        <v>29</v>
      </c>
      <c r="M10211" t="s">
        <v>29</v>
      </c>
      <c r="N10211">
        <v>33.155119999999997</v>
      </c>
      <c r="O10211">
        <v>-111.4836</v>
      </c>
      <c r="P10211" t="s">
        <v>3613</v>
      </c>
      <c r="Q10211" s="3">
        <f>Table1[[#This Row],[Capacity (MW)]]*0.395*8760*10^-6</f>
        <v>0.83390819999999999</v>
      </c>
      <c r="R10211" s="3" cm="1">
        <f t="array" ref="R10211">AVERAGE(VLOOKUP(_xlfn.TEXTSPLIT(Table1[[#This Row],[Fuel (no space after comma)]], ","), FuelList_Final_EF!$A$2:$B$65, 2, FALSE))</f>
        <v>53.06</v>
      </c>
      <c r="S10211" s="3">
        <f>Table1[[#This Row],[Generation (TWh)]]*10^9*VLOOKUP(Table1[[#This Row],[Turbine/Engine Technology]],Technology_HR!$A$2:$B$11,2,FALSE)*10^-6</f>
        <v>9181329.2819999997</v>
      </c>
      <c r="T10211" s="5">
        <f>Table1[[#This Row],[Fuel Consumption (mmBtu)]]*Table1[[#This Row],[Emission Factor (kg CO2/ mmBtu)]]*10^3</f>
        <v>487161331702.92004</v>
      </c>
      <c r="U10211" s="3">
        <f>Table1[[#This Row],[Emissions (g CO2)]]/(Table1[[#This Row],[Generation (TWh)]]*10^9)</f>
        <v>584.19060000000002</v>
      </c>
    </row>
    <row r="10212" spans="1:21" x14ac:dyDescent="0.35">
      <c r="A10212" t="s">
        <v>2424</v>
      </c>
      <c r="B10212" t="s">
        <v>3239</v>
      </c>
      <c r="C10212" t="str">
        <f>SUBSTITUTE(Table1[[#This Row],[Fuel]],", ",",")</f>
        <v>fossil gas: natural gas</v>
      </c>
      <c r="D10212" t="s">
        <v>3239</v>
      </c>
      <c r="H10212" t="s">
        <v>3436</v>
      </c>
      <c r="I10212">
        <v>101</v>
      </c>
      <c r="J10212" t="s">
        <v>3452</v>
      </c>
      <c r="K10212" t="s">
        <v>29</v>
      </c>
      <c r="L10212" t="s">
        <v>29</v>
      </c>
      <c r="M10212" t="s">
        <v>29</v>
      </c>
      <c r="N10212">
        <v>33.155119999999997</v>
      </c>
      <c r="O10212">
        <v>-111.4836</v>
      </c>
      <c r="P10212" t="s">
        <v>3613</v>
      </c>
      <c r="Q10212" s="3">
        <f>Table1[[#This Row],[Capacity (MW)]]*0.395*8760*10^-6</f>
        <v>0.34948020000000002</v>
      </c>
      <c r="R10212" s="3" cm="1">
        <f t="array" ref="R10212">AVERAGE(VLOOKUP(_xlfn.TEXTSPLIT(Table1[[#This Row],[Fuel (no space after comma)]], ","), FuelList_Final_EF!$A$2:$B$65, 2, FALSE))</f>
        <v>53.06</v>
      </c>
      <c r="S10212" s="3">
        <f>Table1[[#This Row],[Generation (TWh)]]*10^9*VLOOKUP(Table1[[#This Row],[Turbine/Engine Technology]],Technology_HR!$A$2:$B$11,2,FALSE)*10^-6</f>
        <v>3847777.0019999999</v>
      </c>
      <c r="T10212" s="5">
        <f>Table1[[#This Row],[Fuel Consumption (mmBtu)]]*Table1[[#This Row],[Emission Factor (kg CO2/ mmBtu)]]*10^3</f>
        <v>204163047726.12</v>
      </c>
      <c r="U10212" s="3">
        <f>Table1[[#This Row],[Emissions (g CO2)]]/(Table1[[#This Row],[Generation (TWh)]]*10^9)</f>
        <v>584.19060000000002</v>
      </c>
    </row>
    <row r="10213" spans="1:21" x14ac:dyDescent="0.35">
      <c r="A10213" t="s">
        <v>2613</v>
      </c>
      <c r="B10213" t="s">
        <v>3243</v>
      </c>
      <c r="C10213" t="str">
        <f>SUBSTITUTE(Table1[[#This Row],[Fuel]],", ",",")</f>
        <v>fossil gas: natural gas,fossil liquids: fuel oil</v>
      </c>
      <c r="D10213" t="s">
        <v>3239</v>
      </c>
      <c r="E10213" t="s">
        <v>3275</v>
      </c>
      <c r="H10213" t="s">
        <v>3436</v>
      </c>
      <c r="I10213">
        <v>87</v>
      </c>
      <c r="J10213" t="s">
        <v>3446</v>
      </c>
      <c r="K10213">
        <v>1980</v>
      </c>
      <c r="L10213" t="s">
        <v>29</v>
      </c>
      <c r="M10213">
        <v>2030</v>
      </c>
      <c r="N10213">
        <v>31.756900000000002</v>
      </c>
      <c r="O10213">
        <v>-106.375</v>
      </c>
      <c r="P10213" t="s">
        <v>3613</v>
      </c>
      <c r="Q10213" s="3">
        <f>Table1[[#This Row],[Capacity (MW)]]*0.395*8760*10^-6</f>
        <v>0.30103740000000001</v>
      </c>
      <c r="R10213" s="3" cm="1">
        <f t="array" ref="R10213">AVERAGE(VLOOKUP(_xlfn.TEXTSPLIT(Table1[[#This Row],[Fuel (no space after comma)]], ","), FuelList_Final_EF!$A$2:$B$65, 2, FALSE))</f>
        <v>65.583341148886291</v>
      </c>
      <c r="S10213" s="3">
        <f>Table1[[#This Row],[Generation (TWh)]]*10^9*VLOOKUP(Table1[[#This Row],[Turbine/Engine Technology]],Technology_HR!$A$2:$B$11,2,FALSE)*10^-6</f>
        <v>3314421.7739999997</v>
      </c>
      <c r="T10213" s="5">
        <f>Table1[[#This Row],[Fuel Consumption (mmBtu)]]*Table1[[#This Row],[Emission Factor (kg CO2/ mmBtu)]]*10^3</f>
        <v>217370853915.53888</v>
      </c>
      <c r="U10213" s="3">
        <f>Table1[[#This Row],[Emissions (g CO2)]]/(Table1[[#This Row],[Generation (TWh)]]*10^9)</f>
        <v>722.072586049238</v>
      </c>
    </row>
    <row r="10214" spans="1:21" x14ac:dyDescent="0.35">
      <c r="A10214" t="s">
        <v>2614</v>
      </c>
      <c r="B10214" t="s">
        <v>3239</v>
      </c>
      <c r="C10214" t="str">
        <f>SUBSTITUTE(Table1[[#This Row],[Fuel]],", ",",")</f>
        <v>fossil gas: natural gas</v>
      </c>
      <c r="D10214" t="s">
        <v>3239</v>
      </c>
      <c r="H10214" t="s">
        <v>3438</v>
      </c>
      <c r="I10214">
        <v>611</v>
      </c>
      <c r="J10214" t="s">
        <v>3446</v>
      </c>
      <c r="K10214">
        <v>2001</v>
      </c>
      <c r="L10214" t="s">
        <v>29</v>
      </c>
      <c r="M10214" t="s">
        <v>29</v>
      </c>
      <c r="N10214">
        <v>41.712215999999998</v>
      </c>
      <c r="O10214">
        <v>-90.279679999999999</v>
      </c>
      <c r="P10214" t="s">
        <v>3613</v>
      </c>
      <c r="Q10214" s="3">
        <f>Table1[[#This Row],[Capacity (MW)]]*0.395*8760*10^-6</f>
        <v>2.1141822000000001</v>
      </c>
      <c r="R10214" s="3" cm="1">
        <f t="array" ref="R10214">AVERAGE(VLOOKUP(_xlfn.TEXTSPLIT(Table1[[#This Row],[Fuel (no space after comma)]], ","), FuelList_Final_EF!$A$2:$B$65, 2, FALSE))</f>
        <v>53.06</v>
      </c>
      <c r="S10214" s="3">
        <f>Table1[[#This Row],[Generation (TWh)]]*10^9*VLOOKUP(Table1[[#This Row],[Turbine/Engine Technology]],Technology_HR!$A$2:$B$11,2,FALSE)*10^-6</f>
        <v>15959961.427800002</v>
      </c>
      <c r="T10214" s="5">
        <f>Table1[[#This Row],[Fuel Consumption (mmBtu)]]*Table1[[#This Row],[Emission Factor (kg CO2/ mmBtu)]]*10^3</f>
        <v>846835553359.06812</v>
      </c>
      <c r="U10214" s="3">
        <f>Table1[[#This Row],[Emissions (g CO2)]]/(Table1[[#This Row],[Generation (TWh)]]*10^9)</f>
        <v>400.54993999999999</v>
      </c>
    </row>
    <row r="10215" spans="1:21" x14ac:dyDescent="0.35">
      <c r="A10215" t="s">
        <v>2615</v>
      </c>
      <c r="B10215" t="s">
        <v>3239</v>
      </c>
      <c r="C10215" t="str">
        <f>SUBSTITUTE(Table1[[#This Row],[Fuel]],", ",",")</f>
        <v>fossil gas: natural gas</v>
      </c>
      <c r="D10215" t="s">
        <v>3239</v>
      </c>
      <c r="H10215" t="s">
        <v>3438</v>
      </c>
      <c r="I10215">
        <v>593</v>
      </c>
      <c r="J10215" t="s">
        <v>3446</v>
      </c>
      <c r="K10215">
        <v>2002</v>
      </c>
      <c r="L10215" t="s">
        <v>29</v>
      </c>
      <c r="M10215" t="s">
        <v>29</v>
      </c>
      <c r="N10215">
        <v>27.8139</v>
      </c>
      <c r="O10215">
        <v>-97.428299999999993</v>
      </c>
      <c r="P10215" t="s">
        <v>3613</v>
      </c>
      <c r="Q10215" s="3">
        <f>Table1[[#This Row],[Capacity (MW)]]*0.395*8760*10^-6</f>
        <v>2.0518985999999999</v>
      </c>
      <c r="R10215" s="3" cm="1">
        <f t="array" ref="R10215">AVERAGE(VLOOKUP(_xlfn.TEXTSPLIT(Table1[[#This Row],[Fuel (no space after comma)]], ","), FuelList_Final_EF!$A$2:$B$65, 2, FALSE))</f>
        <v>53.06</v>
      </c>
      <c r="S10215" s="3">
        <f>Table1[[#This Row],[Generation (TWh)]]*10^9*VLOOKUP(Table1[[#This Row],[Turbine/Engine Technology]],Technology_HR!$A$2:$B$11,2,FALSE)*10^-6</f>
        <v>15489782.531399999</v>
      </c>
      <c r="T10215" s="5">
        <f>Table1[[#This Row],[Fuel Consumption (mmBtu)]]*Table1[[#This Row],[Emission Factor (kg CO2/ mmBtu)]]*10^3</f>
        <v>821887861116.08398</v>
      </c>
      <c r="U10215" s="3">
        <f>Table1[[#This Row],[Emissions (g CO2)]]/(Table1[[#This Row],[Generation (TWh)]]*10^9)</f>
        <v>400.54993999999999</v>
      </c>
    </row>
    <row r="10216" spans="1:21" x14ac:dyDescent="0.35">
      <c r="A10216" t="s">
        <v>2616</v>
      </c>
      <c r="B10216" t="s">
        <v>3239</v>
      </c>
      <c r="C10216" t="str">
        <f>SUBSTITUTE(Table1[[#This Row],[Fuel]],", ",",")</f>
        <v>fossil gas: natural gas</v>
      </c>
      <c r="D10216" t="s">
        <v>3239</v>
      </c>
      <c r="H10216" t="s">
        <v>3438</v>
      </c>
      <c r="I10216">
        <v>557</v>
      </c>
      <c r="J10216" t="s">
        <v>3446</v>
      </c>
      <c r="K10216">
        <v>2006</v>
      </c>
      <c r="L10216" t="s">
        <v>29</v>
      </c>
      <c r="M10216" t="s">
        <v>29</v>
      </c>
      <c r="N10216">
        <v>38.338475000000003</v>
      </c>
      <c r="O10216">
        <v>-121.124</v>
      </c>
      <c r="P10216" t="s">
        <v>3613</v>
      </c>
      <c r="Q10216" s="3">
        <f>Table1[[#This Row],[Capacity (MW)]]*0.395*8760*10^-6</f>
        <v>1.9273314000000001</v>
      </c>
      <c r="R10216" s="3" cm="1">
        <f t="array" ref="R10216">AVERAGE(VLOOKUP(_xlfn.TEXTSPLIT(Table1[[#This Row],[Fuel (no space after comma)]], ","), FuelList_Final_EF!$A$2:$B$65, 2, FALSE))</f>
        <v>53.06</v>
      </c>
      <c r="S10216" s="3">
        <f>Table1[[#This Row],[Generation (TWh)]]*10^9*VLOOKUP(Table1[[#This Row],[Turbine/Engine Technology]],Technology_HR!$A$2:$B$11,2,FALSE)*10^-6</f>
        <v>14549424.738600001</v>
      </c>
      <c r="T10216" s="5">
        <f>Table1[[#This Row],[Fuel Consumption (mmBtu)]]*Table1[[#This Row],[Emission Factor (kg CO2/ mmBtu)]]*10^3</f>
        <v>771992476630.11609</v>
      </c>
      <c r="U10216" s="3">
        <f>Table1[[#This Row],[Emissions (g CO2)]]/(Table1[[#This Row],[Generation (TWh)]]*10^9)</f>
        <v>400.54993999999999</v>
      </c>
    </row>
    <row r="10217" spans="1:21" x14ac:dyDescent="0.35">
      <c r="A10217" t="s">
        <v>2617</v>
      </c>
      <c r="B10217" t="s">
        <v>3239</v>
      </c>
      <c r="C10217" t="str">
        <f>SUBSTITUTE(Table1[[#This Row],[Fuel]],", ",",")</f>
        <v>fossil gas: natural gas</v>
      </c>
      <c r="D10217" t="s">
        <v>3239</v>
      </c>
      <c r="H10217" t="s">
        <v>3438</v>
      </c>
      <c r="I10217">
        <v>358</v>
      </c>
      <c r="J10217" t="s">
        <v>3446</v>
      </c>
      <c r="K10217">
        <v>2003</v>
      </c>
      <c r="L10217" t="s">
        <v>29</v>
      </c>
      <c r="M10217" t="s">
        <v>29</v>
      </c>
      <c r="N10217">
        <v>30.258800000000001</v>
      </c>
      <c r="O10217">
        <v>-93.735299999999995</v>
      </c>
      <c r="P10217" t="s">
        <v>3613</v>
      </c>
      <c r="Q10217" s="3">
        <f>Table1[[#This Row],[Capacity (MW)]]*0.395*8760*10^-6</f>
        <v>1.2387515999999998</v>
      </c>
      <c r="R10217" s="3" cm="1">
        <f t="array" ref="R10217">AVERAGE(VLOOKUP(_xlfn.TEXTSPLIT(Table1[[#This Row],[Fuel (no space after comma)]], ","), FuelList_Final_EF!$A$2:$B$65, 2, FALSE))</f>
        <v>53.06</v>
      </c>
      <c r="S10217" s="3">
        <f>Table1[[#This Row],[Generation (TWh)]]*10^9*VLOOKUP(Table1[[#This Row],[Turbine/Engine Technology]],Technology_HR!$A$2:$B$11,2,FALSE)*10^-6</f>
        <v>9351335.8283999972</v>
      </c>
      <c r="T10217" s="5">
        <f>Table1[[#This Row],[Fuel Consumption (mmBtu)]]*Table1[[#This Row],[Emission Factor (kg CO2/ mmBtu)]]*10^3</f>
        <v>496181879054.90387</v>
      </c>
      <c r="U10217" s="3">
        <f>Table1[[#This Row],[Emissions (g CO2)]]/(Table1[[#This Row],[Generation (TWh)]]*10^9)</f>
        <v>400.54993999999999</v>
      </c>
    </row>
    <row r="10218" spans="1:21" x14ac:dyDescent="0.35">
      <c r="A10218" t="s">
        <v>2617</v>
      </c>
      <c r="B10218" t="s">
        <v>3239</v>
      </c>
      <c r="C10218" t="str">
        <f>SUBSTITUTE(Table1[[#This Row],[Fuel]],", ",",")</f>
        <v>fossil gas: natural gas</v>
      </c>
      <c r="D10218" t="s">
        <v>3239</v>
      </c>
      <c r="H10218" t="s">
        <v>3438</v>
      </c>
      <c r="I10218">
        <v>358</v>
      </c>
      <c r="J10218" t="s">
        <v>3446</v>
      </c>
      <c r="K10218">
        <v>2003</v>
      </c>
      <c r="L10218" t="s">
        <v>29</v>
      </c>
      <c r="M10218" t="s">
        <v>29</v>
      </c>
      <c r="N10218">
        <v>30.258800000000001</v>
      </c>
      <c r="O10218">
        <v>-93.735299999999995</v>
      </c>
      <c r="P10218" t="s">
        <v>3613</v>
      </c>
      <c r="Q10218" s="3">
        <f>Table1[[#This Row],[Capacity (MW)]]*0.395*8760*10^-6</f>
        <v>1.2387515999999998</v>
      </c>
      <c r="R10218" s="3" cm="1">
        <f t="array" ref="R10218">AVERAGE(VLOOKUP(_xlfn.TEXTSPLIT(Table1[[#This Row],[Fuel (no space after comma)]], ","), FuelList_Final_EF!$A$2:$B$65, 2, FALSE))</f>
        <v>53.06</v>
      </c>
      <c r="S10218" s="3">
        <f>Table1[[#This Row],[Generation (TWh)]]*10^9*VLOOKUP(Table1[[#This Row],[Turbine/Engine Technology]],Technology_HR!$A$2:$B$11,2,FALSE)*10^-6</f>
        <v>9351335.8283999972</v>
      </c>
      <c r="T10218" s="5">
        <f>Table1[[#This Row],[Fuel Consumption (mmBtu)]]*Table1[[#This Row],[Emission Factor (kg CO2/ mmBtu)]]*10^3</f>
        <v>496181879054.90387</v>
      </c>
      <c r="U10218" s="3">
        <f>Table1[[#This Row],[Emissions (g CO2)]]/(Table1[[#This Row],[Generation (TWh)]]*10^9)</f>
        <v>400.54993999999999</v>
      </c>
    </row>
    <row r="10219" spans="1:21" x14ac:dyDescent="0.35">
      <c r="A10219" t="s">
        <v>2617</v>
      </c>
      <c r="B10219" t="s">
        <v>3239</v>
      </c>
      <c r="C10219" t="str">
        <f>SUBSTITUTE(Table1[[#This Row],[Fuel]],", ",",")</f>
        <v>fossil gas: natural gas</v>
      </c>
      <c r="D10219" t="s">
        <v>3239</v>
      </c>
      <c r="H10219" t="s">
        <v>3438</v>
      </c>
      <c r="I10219">
        <v>358</v>
      </c>
      <c r="J10219" t="s">
        <v>3446</v>
      </c>
      <c r="K10219">
        <v>2003</v>
      </c>
      <c r="L10219" t="s">
        <v>29</v>
      </c>
      <c r="M10219" t="s">
        <v>29</v>
      </c>
      <c r="N10219">
        <v>30.258800000000001</v>
      </c>
      <c r="O10219">
        <v>-93.735299999999995</v>
      </c>
      <c r="P10219" t="s">
        <v>3613</v>
      </c>
      <c r="Q10219" s="3">
        <f>Table1[[#This Row],[Capacity (MW)]]*0.395*8760*10^-6</f>
        <v>1.2387515999999998</v>
      </c>
      <c r="R10219" s="3" cm="1">
        <f t="array" ref="R10219">AVERAGE(VLOOKUP(_xlfn.TEXTSPLIT(Table1[[#This Row],[Fuel (no space after comma)]], ","), FuelList_Final_EF!$A$2:$B$65, 2, FALSE))</f>
        <v>53.06</v>
      </c>
      <c r="S10219" s="3">
        <f>Table1[[#This Row],[Generation (TWh)]]*10^9*VLOOKUP(Table1[[#This Row],[Turbine/Engine Technology]],Technology_HR!$A$2:$B$11,2,FALSE)*10^-6</f>
        <v>9351335.8283999972</v>
      </c>
      <c r="T10219" s="5">
        <f>Table1[[#This Row],[Fuel Consumption (mmBtu)]]*Table1[[#This Row],[Emission Factor (kg CO2/ mmBtu)]]*10^3</f>
        <v>496181879054.90387</v>
      </c>
      <c r="U10219" s="3">
        <f>Table1[[#This Row],[Emissions (g CO2)]]/(Table1[[#This Row],[Generation (TWh)]]*10^9)</f>
        <v>400.54993999999999</v>
      </c>
    </row>
    <row r="10220" spans="1:21" x14ac:dyDescent="0.35">
      <c r="A10220" t="s">
        <v>2617</v>
      </c>
      <c r="B10220" t="s">
        <v>3239</v>
      </c>
      <c r="C10220" t="str">
        <f>SUBSTITUTE(Table1[[#This Row],[Fuel]],", ",",")</f>
        <v>fossil gas: natural gas</v>
      </c>
      <c r="D10220" t="s">
        <v>3239</v>
      </c>
      <c r="H10220" t="s">
        <v>3438</v>
      </c>
      <c r="I10220">
        <v>358</v>
      </c>
      <c r="J10220" t="s">
        <v>3446</v>
      </c>
      <c r="K10220">
        <v>2003</v>
      </c>
      <c r="L10220" t="s">
        <v>29</v>
      </c>
      <c r="M10220" t="s">
        <v>29</v>
      </c>
      <c r="N10220">
        <v>30.258800000000001</v>
      </c>
      <c r="O10220">
        <v>-93.735299999999995</v>
      </c>
      <c r="P10220" t="s">
        <v>3613</v>
      </c>
      <c r="Q10220" s="3">
        <f>Table1[[#This Row],[Capacity (MW)]]*0.395*8760*10^-6</f>
        <v>1.2387515999999998</v>
      </c>
      <c r="R10220" s="3" cm="1">
        <f t="array" ref="R10220">AVERAGE(VLOOKUP(_xlfn.TEXTSPLIT(Table1[[#This Row],[Fuel (no space after comma)]], ","), FuelList_Final_EF!$A$2:$B$65, 2, FALSE))</f>
        <v>53.06</v>
      </c>
      <c r="S10220" s="3">
        <f>Table1[[#This Row],[Generation (TWh)]]*10^9*VLOOKUP(Table1[[#This Row],[Turbine/Engine Technology]],Technology_HR!$A$2:$B$11,2,FALSE)*10^-6</f>
        <v>9351335.8283999972</v>
      </c>
      <c r="T10220" s="5">
        <f>Table1[[#This Row],[Fuel Consumption (mmBtu)]]*Table1[[#This Row],[Emission Factor (kg CO2/ mmBtu)]]*10^3</f>
        <v>496181879054.90387</v>
      </c>
      <c r="U10220" s="3">
        <f>Table1[[#This Row],[Emissions (g CO2)]]/(Table1[[#This Row],[Generation (TWh)]]*10^9)</f>
        <v>400.54993999999999</v>
      </c>
    </row>
    <row r="10221" spans="1:21" x14ac:dyDescent="0.35">
      <c r="A10221" t="s">
        <v>2419</v>
      </c>
      <c r="B10221" t="s">
        <v>3239</v>
      </c>
      <c r="C10221" t="str">
        <f>SUBSTITUTE(Table1[[#This Row],[Fuel]],", ",",")</f>
        <v>fossil gas: natural gas</v>
      </c>
      <c r="D10221" t="s">
        <v>3239</v>
      </c>
      <c r="H10221" t="s">
        <v>3438</v>
      </c>
      <c r="I10221">
        <v>302</v>
      </c>
      <c r="J10221" t="s">
        <v>3446</v>
      </c>
      <c r="K10221">
        <v>2000</v>
      </c>
      <c r="L10221" t="s">
        <v>29</v>
      </c>
      <c r="M10221" t="s">
        <v>29</v>
      </c>
      <c r="N10221">
        <v>30.843900000000001</v>
      </c>
      <c r="O10221">
        <v>-92.261110000000002</v>
      </c>
      <c r="P10221" t="s">
        <v>3613</v>
      </c>
      <c r="Q10221" s="3">
        <f>Table1[[#This Row],[Capacity (MW)]]*0.395*8760*10^-6</f>
        <v>1.0449804</v>
      </c>
      <c r="R10221" s="3" cm="1">
        <f t="array" ref="R10221">AVERAGE(VLOOKUP(_xlfn.TEXTSPLIT(Table1[[#This Row],[Fuel (no space after comma)]], ","), FuelList_Final_EF!$A$2:$B$65, 2, FALSE))</f>
        <v>53.06</v>
      </c>
      <c r="S10221" s="3">
        <f>Table1[[#This Row],[Generation (TWh)]]*10^9*VLOOKUP(Table1[[#This Row],[Turbine/Engine Technology]],Technology_HR!$A$2:$B$11,2,FALSE)*10^-6</f>
        <v>7888557.0395999998</v>
      </c>
      <c r="T10221" s="5">
        <f>Table1[[#This Row],[Fuel Consumption (mmBtu)]]*Table1[[#This Row],[Emission Factor (kg CO2/ mmBtu)]]*10^3</f>
        <v>418566836521.17596</v>
      </c>
      <c r="U10221" s="3">
        <f>Table1[[#This Row],[Emissions (g CO2)]]/(Table1[[#This Row],[Generation (TWh)]]*10^9)</f>
        <v>400.54993999999999</v>
      </c>
    </row>
    <row r="10222" spans="1:21" x14ac:dyDescent="0.35">
      <c r="A10222" t="s">
        <v>2419</v>
      </c>
      <c r="B10222" t="s">
        <v>3239</v>
      </c>
      <c r="C10222" t="str">
        <f>SUBSTITUTE(Table1[[#This Row],[Fuel]],", ",",")</f>
        <v>fossil gas: natural gas</v>
      </c>
      <c r="D10222" t="s">
        <v>3239</v>
      </c>
      <c r="H10222" t="s">
        <v>3438</v>
      </c>
      <c r="I10222">
        <v>621</v>
      </c>
      <c r="J10222" t="s">
        <v>3446</v>
      </c>
      <c r="K10222">
        <v>2000</v>
      </c>
      <c r="L10222" t="s">
        <v>29</v>
      </c>
      <c r="M10222" t="s">
        <v>29</v>
      </c>
      <c r="N10222">
        <v>30.843900000000001</v>
      </c>
      <c r="O10222">
        <v>-92.261110000000002</v>
      </c>
      <c r="P10222" t="s">
        <v>3613</v>
      </c>
      <c r="Q10222" s="3">
        <f>Table1[[#This Row],[Capacity (MW)]]*0.395*8760*10^-6</f>
        <v>2.1487842000000001</v>
      </c>
      <c r="R10222" s="3" cm="1">
        <f t="array" ref="R10222">AVERAGE(VLOOKUP(_xlfn.TEXTSPLIT(Table1[[#This Row],[Fuel (no space after comma)]], ","), FuelList_Final_EF!$A$2:$B$65, 2, FALSE))</f>
        <v>53.06</v>
      </c>
      <c r="S10222" s="3">
        <f>Table1[[#This Row],[Generation (TWh)]]*10^9*VLOOKUP(Table1[[#This Row],[Turbine/Engine Technology]],Technology_HR!$A$2:$B$11,2,FALSE)*10^-6</f>
        <v>16221171.925799999</v>
      </c>
      <c r="T10222" s="5">
        <f>Table1[[#This Row],[Fuel Consumption (mmBtu)]]*Table1[[#This Row],[Emission Factor (kg CO2/ mmBtu)]]*10^3</f>
        <v>860695382382.948</v>
      </c>
      <c r="U10222" s="3">
        <f>Table1[[#This Row],[Emissions (g CO2)]]/(Table1[[#This Row],[Generation (TWh)]]*10^9)</f>
        <v>400.54993999999999</v>
      </c>
    </row>
    <row r="10223" spans="1:21" x14ac:dyDescent="0.35">
      <c r="A10223" t="s">
        <v>2618</v>
      </c>
      <c r="B10223" t="s">
        <v>3239</v>
      </c>
      <c r="C10223" t="str">
        <f>SUBSTITUTE(Table1[[#This Row],[Fuel]],", ",",")</f>
        <v>fossil gas: natural gas</v>
      </c>
      <c r="D10223" t="s">
        <v>3239</v>
      </c>
      <c r="H10223" t="s">
        <v>3440</v>
      </c>
      <c r="I10223">
        <v>65</v>
      </c>
      <c r="J10223" t="s">
        <v>3446</v>
      </c>
      <c r="K10223">
        <v>2018</v>
      </c>
      <c r="L10223" t="s">
        <v>29</v>
      </c>
      <c r="M10223" t="s">
        <v>29</v>
      </c>
      <c r="N10223">
        <v>38.385455999999998</v>
      </c>
      <c r="O10223">
        <v>-76.409800000000004</v>
      </c>
      <c r="P10223" t="s">
        <v>3613</v>
      </c>
      <c r="Q10223" s="3">
        <f>Table1[[#This Row],[Capacity (MW)]]*0.395*8760*10^-6</f>
        <v>0.224913</v>
      </c>
      <c r="R10223" s="3" cm="1">
        <f t="array" ref="R10223">AVERAGE(VLOOKUP(_xlfn.TEXTSPLIT(Table1[[#This Row],[Fuel (no space after comma)]], ","), FuelList_Final_EF!$A$2:$B$65, 2, FALSE))</f>
        <v>53.06</v>
      </c>
      <c r="S10223" s="3">
        <f>Table1[[#This Row],[Generation (TWh)]]*10^9*VLOOKUP(Table1[[#This Row],[Turbine/Engine Technology]],Technology_HR!$A$2:$B$11,2,FALSE)*10^-6</f>
        <v>2313230.2050000001</v>
      </c>
      <c r="T10223" s="5">
        <f>Table1[[#This Row],[Fuel Consumption (mmBtu)]]*Table1[[#This Row],[Emission Factor (kg CO2/ mmBtu)]]*10^3</f>
        <v>122739994677.3</v>
      </c>
      <c r="U10223" s="3">
        <f>Table1[[#This Row],[Emissions (g CO2)]]/(Table1[[#This Row],[Generation (TWh)]]*10^9)</f>
        <v>545.72210000000007</v>
      </c>
    </row>
    <row r="10224" spans="1:21" x14ac:dyDescent="0.35">
      <c r="A10224" t="s">
        <v>2618</v>
      </c>
      <c r="B10224" t="s">
        <v>3239</v>
      </c>
      <c r="C10224" t="str">
        <f>SUBSTITUTE(Table1[[#This Row],[Fuel]],", ",",")</f>
        <v>fossil gas: natural gas</v>
      </c>
      <c r="D10224" t="s">
        <v>3239</v>
      </c>
      <c r="H10224" t="s">
        <v>3440</v>
      </c>
      <c r="I10224">
        <v>65</v>
      </c>
      <c r="J10224" t="s">
        <v>3446</v>
      </c>
      <c r="K10224">
        <v>2018</v>
      </c>
      <c r="L10224" t="s">
        <v>29</v>
      </c>
      <c r="M10224" t="s">
        <v>29</v>
      </c>
      <c r="N10224">
        <v>38.385455999999998</v>
      </c>
      <c r="O10224">
        <v>-76.409800000000004</v>
      </c>
      <c r="P10224" t="s">
        <v>3613</v>
      </c>
      <c r="Q10224" s="3">
        <f>Table1[[#This Row],[Capacity (MW)]]*0.395*8760*10^-6</f>
        <v>0.224913</v>
      </c>
      <c r="R10224" s="3" cm="1">
        <f t="array" ref="R10224">AVERAGE(VLOOKUP(_xlfn.TEXTSPLIT(Table1[[#This Row],[Fuel (no space after comma)]], ","), FuelList_Final_EF!$A$2:$B$65, 2, FALSE))</f>
        <v>53.06</v>
      </c>
      <c r="S10224" s="3">
        <f>Table1[[#This Row],[Generation (TWh)]]*10^9*VLOOKUP(Table1[[#This Row],[Turbine/Engine Technology]],Technology_HR!$A$2:$B$11,2,FALSE)*10^-6</f>
        <v>2313230.2050000001</v>
      </c>
      <c r="T10224" s="5">
        <f>Table1[[#This Row],[Fuel Consumption (mmBtu)]]*Table1[[#This Row],[Emission Factor (kg CO2/ mmBtu)]]*10^3</f>
        <v>122739994677.3</v>
      </c>
      <c r="U10224" s="3">
        <f>Table1[[#This Row],[Emissions (g CO2)]]/(Table1[[#This Row],[Generation (TWh)]]*10^9)</f>
        <v>545.72210000000007</v>
      </c>
    </row>
    <row r="10225" spans="1:21" x14ac:dyDescent="0.35">
      <c r="A10225" t="s">
        <v>2619</v>
      </c>
      <c r="B10225" t="s">
        <v>3239</v>
      </c>
      <c r="C10225" t="str">
        <f>SUBSTITUTE(Table1[[#This Row],[Fuel]],", ",",")</f>
        <v>fossil gas: natural gas</v>
      </c>
      <c r="D10225" t="s">
        <v>3239</v>
      </c>
      <c r="H10225" t="s">
        <v>3442</v>
      </c>
      <c r="I10225">
        <v>140</v>
      </c>
      <c r="J10225" t="s">
        <v>3447</v>
      </c>
      <c r="K10225">
        <v>2025</v>
      </c>
      <c r="L10225" t="s">
        <v>29</v>
      </c>
      <c r="M10225" t="s">
        <v>29</v>
      </c>
      <c r="N10225">
        <v>37.255918000000001</v>
      </c>
      <c r="O10225">
        <v>-107.633065</v>
      </c>
      <c r="P10225" t="s">
        <v>3613</v>
      </c>
      <c r="Q10225" s="3">
        <f>Table1[[#This Row],[Capacity (MW)]]*0.395*8760*10^-6</f>
        <v>0.48442800000000003</v>
      </c>
      <c r="R10225" s="3" cm="1">
        <f t="array" ref="R10225">AVERAGE(VLOOKUP(_xlfn.TEXTSPLIT(Table1[[#This Row],[Fuel (no space after comma)]], ","), FuelList_Final_EF!$A$2:$B$65, 2, FALSE))</f>
        <v>53.06</v>
      </c>
      <c r="S10225" s="3">
        <f>Table1[[#This Row],[Generation (TWh)]]*10^9*VLOOKUP(Table1[[#This Row],[Turbine/Engine Technology]],Technology_HR!$A$2:$B$11,2,FALSE)*10^-6</f>
        <v>2893488.4439999997</v>
      </c>
      <c r="T10225" s="5">
        <f>Table1[[#This Row],[Fuel Consumption (mmBtu)]]*Table1[[#This Row],[Emission Factor (kg CO2/ mmBtu)]]*10^3</f>
        <v>153528496838.63998</v>
      </c>
      <c r="U10225" s="3">
        <f>Table1[[#This Row],[Emissions (g CO2)]]/(Table1[[#This Row],[Generation (TWh)]]*10^9)</f>
        <v>316.92737999999997</v>
      </c>
    </row>
    <row r="10226" spans="1:21" x14ac:dyDescent="0.35">
      <c r="A10226" t="s">
        <v>2411</v>
      </c>
      <c r="B10226" t="s">
        <v>3239</v>
      </c>
      <c r="C10226" t="str">
        <f>SUBSTITUTE(Table1[[#This Row],[Fuel]],", ",",")</f>
        <v>fossil gas: natural gas</v>
      </c>
      <c r="D10226" t="s">
        <v>3239</v>
      </c>
      <c r="H10226" t="s">
        <v>3442</v>
      </c>
      <c r="I10226">
        <v>140</v>
      </c>
      <c r="J10226" t="s">
        <v>3447</v>
      </c>
      <c r="K10226">
        <v>2025</v>
      </c>
      <c r="L10226" t="s">
        <v>29</v>
      </c>
      <c r="M10226" t="s">
        <v>29</v>
      </c>
      <c r="N10226">
        <v>37.255918000000001</v>
      </c>
      <c r="O10226">
        <v>-107.633065</v>
      </c>
      <c r="P10226" t="s">
        <v>3613</v>
      </c>
      <c r="Q10226" s="3">
        <f>Table1[[#This Row],[Capacity (MW)]]*0.395*8760*10^-6</f>
        <v>0.48442800000000003</v>
      </c>
      <c r="R10226" s="3" cm="1">
        <f t="array" ref="R10226">AVERAGE(VLOOKUP(_xlfn.TEXTSPLIT(Table1[[#This Row],[Fuel (no space after comma)]], ","), FuelList_Final_EF!$A$2:$B$65, 2, FALSE))</f>
        <v>53.06</v>
      </c>
      <c r="S10226" s="3">
        <f>Table1[[#This Row],[Generation (TWh)]]*10^9*VLOOKUP(Table1[[#This Row],[Turbine/Engine Technology]],Technology_HR!$A$2:$B$11,2,FALSE)*10^-6</f>
        <v>2893488.4439999997</v>
      </c>
      <c r="T10226" s="5">
        <f>Table1[[#This Row],[Fuel Consumption (mmBtu)]]*Table1[[#This Row],[Emission Factor (kg CO2/ mmBtu)]]*10^3</f>
        <v>153528496838.63998</v>
      </c>
      <c r="U10226" s="3">
        <f>Table1[[#This Row],[Emissions (g CO2)]]/(Table1[[#This Row],[Generation (TWh)]]*10^9)</f>
        <v>316.92737999999997</v>
      </c>
    </row>
    <row r="10227" spans="1:21" x14ac:dyDescent="0.35">
      <c r="A10227" t="s">
        <v>2620</v>
      </c>
      <c r="B10227" t="s">
        <v>3239</v>
      </c>
      <c r="C10227" t="str">
        <f>SUBSTITUTE(Table1[[#This Row],[Fuel]],", ",",")</f>
        <v>fossil gas: natural gas</v>
      </c>
      <c r="D10227" t="s">
        <v>3239</v>
      </c>
      <c r="H10227" t="s">
        <v>3438</v>
      </c>
      <c r="I10227">
        <v>287</v>
      </c>
      <c r="J10227" t="s">
        <v>3446</v>
      </c>
      <c r="K10227">
        <v>2003</v>
      </c>
      <c r="L10227" t="s">
        <v>29</v>
      </c>
      <c r="M10227" t="s">
        <v>29</v>
      </c>
      <c r="N10227">
        <v>45.848039</v>
      </c>
      <c r="O10227">
        <v>-119.67400000000001</v>
      </c>
      <c r="P10227" t="s">
        <v>3613</v>
      </c>
      <c r="Q10227" s="3">
        <f>Table1[[#This Row],[Capacity (MW)]]*0.395*8760*10^-6</f>
        <v>0.9930774</v>
      </c>
      <c r="R10227" s="3" cm="1">
        <f t="array" ref="R10227">AVERAGE(VLOOKUP(_xlfn.TEXTSPLIT(Table1[[#This Row],[Fuel (no space after comma)]], ","), FuelList_Final_EF!$A$2:$B$65, 2, FALSE))</f>
        <v>53.06</v>
      </c>
      <c r="S10227" s="3">
        <f>Table1[[#This Row],[Generation (TWh)]]*10^9*VLOOKUP(Table1[[#This Row],[Turbine/Engine Technology]],Technology_HR!$A$2:$B$11,2,FALSE)*10^-6</f>
        <v>7496741.2925999993</v>
      </c>
      <c r="T10227" s="5">
        <f>Table1[[#This Row],[Fuel Consumption (mmBtu)]]*Table1[[#This Row],[Emission Factor (kg CO2/ mmBtu)]]*10^3</f>
        <v>397777092985.35596</v>
      </c>
      <c r="U10227" s="3">
        <f>Table1[[#This Row],[Emissions (g CO2)]]/(Table1[[#This Row],[Generation (TWh)]]*10^9)</f>
        <v>400.54993999999994</v>
      </c>
    </row>
    <row r="10228" spans="1:21" x14ac:dyDescent="0.35">
      <c r="A10228" t="s">
        <v>197</v>
      </c>
      <c r="B10228" t="s">
        <v>3239</v>
      </c>
      <c r="C10228" t="str">
        <f>SUBSTITUTE(Table1[[#This Row],[Fuel]],", ",",")</f>
        <v>fossil gas: natural gas</v>
      </c>
      <c r="D10228" t="s">
        <v>3239</v>
      </c>
      <c r="H10228" t="s">
        <v>3438</v>
      </c>
      <c r="I10228">
        <v>296</v>
      </c>
      <c r="J10228" t="s">
        <v>3446</v>
      </c>
      <c r="K10228">
        <v>1995</v>
      </c>
      <c r="L10228" t="s">
        <v>29</v>
      </c>
      <c r="M10228" t="s">
        <v>29</v>
      </c>
      <c r="N10228">
        <v>45.847997999999997</v>
      </c>
      <c r="O10228">
        <v>-119.6739</v>
      </c>
      <c r="P10228" t="s">
        <v>3613</v>
      </c>
      <c r="Q10228" s="3">
        <f>Table1[[#This Row],[Capacity (MW)]]*0.395*8760*10^-6</f>
        <v>1.0242192000000001</v>
      </c>
      <c r="R10228" s="3" cm="1">
        <f t="array" ref="R10228">AVERAGE(VLOOKUP(_xlfn.TEXTSPLIT(Table1[[#This Row],[Fuel (no space after comma)]], ","), FuelList_Final_EF!$A$2:$B$65, 2, FALSE))</f>
        <v>53.06</v>
      </c>
      <c r="S10228" s="3">
        <f>Table1[[#This Row],[Generation (TWh)]]*10^9*VLOOKUP(Table1[[#This Row],[Turbine/Engine Technology]],Technology_HR!$A$2:$B$11,2,FALSE)*10^-6</f>
        <v>7731830.7408000007</v>
      </c>
      <c r="T10228" s="5">
        <f>Table1[[#This Row],[Fuel Consumption (mmBtu)]]*Table1[[#This Row],[Emission Factor (kg CO2/ mmBtu)]]*10^3</f>
        <v>410250939106.84808</v>
      </c>
      <c r="U10228" s="3">
        <f>Table1[[#This Row],[Emissions (g CO2)]]/(Table1[[#This Row],[Generation (TWh)]]*10^9)</f>
        <v>400.54994000000005</v>
      </c>
    </row>
    <row r="10229" spans="1:21" x14ac:dyDescent="0.35">
      <c r="A10229" t="s">
        <v>2621</v>
      </c>
      <c r="B10229" t="s">
        <v>3239</v>
      </c>
      <c r="C10229" t="str">
        <f>SUBSTITUTE(Table1[[#This Row],[Fuel]],", ",",")</f>
        <v>fossil gas: natural gas</v>
      </c>
      <c r="D10229" t="s">
        <v>3239</v>
      </c>
      <c r="H10229" t="s">
        <v>3438</v>
      </c>
      <c r="I10229">
        <v>1350</v>
      </c>
      <c r="J10229" t="s">
        <v>3450</v>
      </c>
      <c r="K10229" t="s">
        <v>29</v>
      </c>
      <c r="L10229" t="s">
        <v>29</v>
      </c>
      <c r="M10229" t="s">
        <v>29</v>
      </c>
      <c r="N10229">
        <v>31.52</v>
      </c>
      <c r="O10229">
        <v>-103.49</v>
      </c>
      <c r="P10229" t="s">
        <v>3613</v>
      </c>
      <c r="Q10229" s="3">
        <f>Table1[[#This Row],[Capacity (MW)]]*0.395*8760*10^-6</f>
        <v>4.6712699999999998</v>
      </c>
      <c r="R10229" s="3" cm="1">
        <f t="array" ref="R10229">AVERAGE(VLOOKUP(_xlfn.TEXTSPLIT(Table1[[#This Row],[Fuel (no space after comma)]], ","), FuelList_Final_EF!$A$2:$B$65, 2, FALSE))</f>
        <v>53.06</v>
      </c>
      <c r="S10229" s="3">
        <f>Table1[[#This Row],[Generation (TWh)]]*10^9*VLOOKUP(Table1[[#This Row],[Turbine/Engine Technology]],Technology_HR!$A$2:$B$11,2,FALSE)*10^-6</f>
        <v>35263417.229999997</v>
      </c>
      <c r="T10229" s="5">
        <f>Table1[[#This Row],[Fuel Consumption (mmBtu)]]*Table1[[#This Row],[Emission Factor (kg CO2/ mmBtu)]]*10^3</f>
        <v>1871076918223.8</v>
      </c>
      <c r="U10229" s="3">
        <f>Table1[[#This Row],[Emissions (g CO2)]]/(Table1[[#This Row],[Generation (TWh)]]*10^9)</f>
        <v>400.54993999999999</v>
      </c>
    </row>
    <row r="10230" spans="1:21" x14ac:dyDescent="0.35">
      <c r="A10230" t="s">
        <v>2622</v>
      </c>
      <c r="B10230" t="s">
        <v>3297</v>
      </c>
      <c r="C10230" t="str">
        <f>SUBSTITUTE(Table1[[#This Row],[Fuel]],", ",",")</f>
        <v>fossil gas: natural gas,fossil gas: unknown</v>
      </c>
      <c r="D10230" t="s">
        <v>3239</v>
      </c>
      <c r="E10230" t="s">
        <v>3245</v>
      </c>
      <c r="H10230" t="s">
        <v>3438</v>
      </c>
      <c r="I10230">
        <v>1197</v>
      </c>
      <c r="J10230" t="s">
        <v>3446</v>
      </c>
      <c r="K10230">
        <v>2019</v>
      </c>
      <c r="L10230" t="s">
        <v>29</v>
      </c>
      <c r="M10230" t="s">
        <v>29</v>
      </c>
      <c r="N10230">
        <v>40.411999999999999</v>
      </c>
      <c r="O10230">
        <v>-78.855000000000004</v>
      </c>
      <c r="P10230" t="s">
        <v>3613</v>
      </c>
      <c r="Q10230" s="3">
        <f>Table1[[#This Row],[Capacity (MW)]]*0.395*8760*10^-6</f>
        <v>4.1418593999999995</v>
      </c>
      <c r="R10230" s="3" cm="1">
        <f t="array" ref="R10230">AVERAGE(VLOOKUP(_xlfn.TEXTSPLIT(Table1[[#This Row],[Fuel (no space after comma)]], ","), FuelList_Final_EF!$A$2:$B$65, 2, FALSE))</f>
        <v>56.689581971533997</v>
      </c>
      <c r="S10230" s="3">
        <f>Table1[[#This Row],[Generation (TWh)]]*10^9*VLOOKUP(Table1[[#This Row],[Turbine/Engine Technology]],Technology_HR!$A$2:$B$11,2,FALSE)*10^-6</f>
        <v>31266896.610599995</v>
      </c>
      <c r="T10230" s="5">
        <f>Table1[[#This Row],[Fuel Consumption (mmBtu)]]*Table1[[#This Row],[Emission Factor (kg CO2/ mmBtu)]]*10^3</f>
        <v>1772507298402.0869</v>
      </c>
      <c r="U10230" s="3">
        <f>Table1[[#This Row],[Emissions (g CO2)]]/(Table1[[#This Row],[Generation (TWh)]]*10^9)</f>
        <v>427.94965430311015</v>
      </c>
    </row>
    <row r="10231" spans="1:21" x14ac:dyDescent="0.35">
      <c r="A10231" t="s">
        <v>2621</v>
      </c>
      <c r="B10231" t="s">
        <v>3239</v>
      </c>
      <c r="C10231" t="str">
        <f>SUBSTITUTE(Table1[[#This Row],[Fuel]],", ",",")</f>
        <v>fossil gas: natural gas</v>
      </c>
      <c r="D10231" t="s">
        <v>3239</v>
      </c>
      <c r="H10231" t="s">
        <v>3438</v>
      </c>
      <c r="I10231">
        <v>2060</v>
      </c>
      <c r="J10231" t="s">
        <v>3447</v>
      </c>
      <c r="K10231">
        <v>2028</v>
      </c>
      <c r="L10231" t="s">
        <v>29</v>
      </c>
      <c r="M10231" t="s">
        <v>29</v>
      </c>
      <c r="N10231">
        <v>39.260981999999998</v>
      </c>
      <c r="O10231">
        <v>-80.715473000000003</v>
      </c>
      <c r="P10231" t="s">
        <v>3613</v>
      </c>
      <c r="Q10231" s="3">
        <f>Table1[[#This Row],[Capacity (MW)]]*0.395*8760*10^-6</f>
        <v>7.128012</v>
      </c>
      <c r="R10231" s="3" cm="1">
        <f t="array" ref="R10231">AVERAGE(VLOOKUP(_xlfn.TEXTSPLIT(Table1[[#This Row],[Fuel (no space after comma)]], ","), FuelList_Final_EF!$A$2:$B$65, 2, FALSE))</f>
        <v>53.06</v>
      </c>
      <c r="S10231" s="3">
        <f>Table1[[#This Row],[Generation (TWh)]]*10^9*VLOOKUP(Table1[[#This Row],[Turbine/Engine Technology]],Technology_HR!$A$2:$B$11,2,FALSE)*10^-6</f>
        <v>53809362.588</v>
      </c>
      <c r="T10231" s="5">
        <f>Table1[[#This Row],[Fuel Consumption (mmBtu)]]*Table1[[#This Row],[Emission Factor (kg CO2/ mmBtu)]]*10^3</f>
        <v>2855124778919.2803</v>
      </c>
      <c r="U10231" s="3">
        <f>Table1[[#This Row],[Emissions (g CO2)]]/(Table1[[#This Row],[Generation (TWh)]]*10^9)</f>
        <v>400.54994000000005</v>
      </c>
    </row>
    <row r="10232" spans="1:21" x14ac:dyDescent="0.35">
      <c r="A10232" t="s">
        <v>2623</v>
      </c>
      <c r="B10232" t="s">
        <v>3239</v>
      </c>
      <c r="C10232" t="str">
        <f>SUBSTITUTE(Table1[[#This Row],[Fuel]],", ",",")</f>
        <v>fossil gas: natural gas</v>
      </c>
      <c r="D10232" t="s">
        <v>3239</v>
      </c>
      <c r="H10232" t="s">
        <v>3438</v>
      </c>
      <c r="I10232">
        <v>775</v>
      </c>
      <c r="J10232" t="s">
        <v>3446</v>
      </c>
      <c r="K10232">
        <v>2017</v>
      </c>
      <c r="L10232" t="s">
        <v>29</v>
      </c>
      <c r="M10232" t="s">
        <v>29</v>
      </c>
      <c r="N10232">
        <v>38.568600000000004</v>
      </c>
      <c r="O10232">
        <v>-76.891900000000007</v>
      </c>
      <c r="P10232" t="s">
        <v>3613</v>
      </c>
      <c r="Q10232" s="3">
        <f>Table1[[#This Row],[Capacity (MW)]]*0.395*8760*10^-6</f>
        <v>2.6816549999999997</v>
      </c>
      <c r="R10232" s="3" cm="1">
        <f t="array" ref="R10232">AVERAGE(VLOOKUP(_xlfn.TEXTSPLIT(Table1[[#This Row],[Fuel (no space after comma)]], ","), FuelList_Final_EF!$A$2:$B$65, 2, FALSE))</f>
        <v>53.06</v>
      </c>
      <c r="S10232" s="3">
        <f>Table1[[#This Row],[Generation (TWh)]]*10^9*VLOOKUP(Table1[[#This Row],[Turbine/Engine Technology]],Technology_HR!$A$2:$B$11,2,FALSE)*10^-6</f>
        <v>20243813.594999995</v>
      </c>
      <c r="T10232" s="5">
        <f>Table1[[#This Row],[Fuel Consumption (mmBtu)]]*Table1[[#This Row],[Emission Factor (kg CO2/ mmBtu)]]*10^3</f>
        <v>1074136749350.7</v>
      </c>
      <c r="U10232" s="3">
        <f>Table1[[#This Row],[Emissions (g CO2)]]/(Table1[[#This Row],[Generation (TWh)]]*10^9)</f>
        <v>400.54994000000005</v>
      </c>
    </row>
    <row r="10233" spans="1:21" x14ac:dyDescent="0.35">
      <c r="A10233" t="s">
        <v>2624</v>
      </c>
      <c r="B10233" t="s">
        <v>3239</v>
      </c>
      <c r="C10233" t="str">
        <f>SUBSTITUTE(Table1[[#This Row],[Fuel]],", ",",")</f>
        <v>fossil gas: natural gas</v>
      </c>
      <c r="D10233" t="s">
        <v>3239</v>
      </c>
      <c r="H10233" t="s">
        <v>3438</v>
      </c>
      <c r="I10233">
        <v>650</v>
      </c>
      <c r="J10233" t="s">
        <v>3446</v>
      </c>
      <c r="K10233">
        <v>2023</v>
      </c>
      <c r="L10233" t="s">
        <v>29</v>
      </c>
      <c r="M10233" t="s">
        <v>29</v>
      </c>
      <c r="N10233">
        <v>41.372222000000001</v>
      </c>
      <c r="O10233">
        <v>-88.284440000000004</v>
      </c>
      <c r="P10233" t="s">
        <v>3613</v>
      </c>
      <c r="Q10233" s="3">
        <f>Table1[[#This Row],[Capacity (MW)]]*0.395*8760*10^-6</f>
        <v>2.2491300000000001</v>
      </c>
      <c r="R10233" s="3" cm="1">
        <f t="array" ref="R10233">AVERAGE(VLOOKUP(_xlfn.TEXTSPLIT(Table1[[#This Row],[Fuel (no space after comma)]], ","), FuelList_Final_EF!$A$2:$B$65, 2, FALSE))</f>
        <v>53.06</v>
      </c>
      <c r="S10233" s="3">
        <f>Table1[[#This Row],[Generation (TWh)]]*10^9*VLOOKUP(Table1[[#This Row],[Turbine/Engine Technology]],Technology_HR!$A$2:$B$11,2,FALSE)*10^-6</f>
        <v>16978682.370000001</v>
      </c>
      <c r="T10233" s="5">
        <f>Table1[[#This Row],[Fuel Consumption (mmBtu)]]*Table1[[#This Row],[Emission Factor (kg CO2/ mmBtu)]]*10^3</f>
        <v>900888886552.20007</v>
      </c>
      <c r="U10233" s="3">
        <f>Table1[[#This Row],[Emissions (g CO2)]]/(Table1[[#This Row],[Generation (TWh)]]*10^9)</f>
        <v>400.54994000000005</v>
      </c>
    </row>
    <row r="10234" spans="1:21" x14ac:dyDescent="0.35">
      <c r="A10234" t="s">
        <v>2624</v>
      </c>
      <c r="B10234" t="s">
        <v>3239</v>
      </c>
      <c r="C10234" t="str">
        <f>SUBSTITUTE(Table1[[#This Row],[Fuel]],", ",",")</f>
        <v>fossil gas: natural gas</v>
      </c>
      <c r="D10234" t="s">
        <v>3239</v>
      </c>
      <c r="H10234" t="s">
        <v>3438</v>
      </c>
      <c r="I10234">
        <v>650</v>
      </c>
      <c r="J10234" t="s">
        <v>3446</v>
      </c>
      <c r="K10234">
        <v>2023</v>
      </c>
      <c r="L10234" t="s">
        <v>29</v>
      </c>
      <c r="M10234" t="s">
        <v>29</v>
      </c>
      <c r="N10234">
        <v>41.372222000000001</v>
      </c>
      <c r="O10234">
        <v>-88.284440000000004</v>
      </c>
      <c r="P10234" t="s">
        <v>3613</v>
      </c>
      <c r="Q10234" s="3">
        <f>Table1[[#This Row],[Capacity (MW)]]*0.395*8760*10^-6</f>
        <v>2.2491300000000001</v>
      </c>
      <c r="R10234" s="3" cm="1">
        <f t="array" ref="R10234">AVERAGE(VLOOKUP(_xlfn.TEXTSPLIT(Table1[[#This Row],[Fuel (no space after comma)]], ","), FuelList_Final_EF!$A$2:$B$65, 2, FALSE))</f>
        <v>53.06</v>
      </c>
      <c r="S10234" s="3">
        <f>Table1[[#This Row],[Generation (TWh)]]*10^9*VLOOKUP(Table1[[#This Row],[Turbine/Engine Technology]],Technology_HR!$A$2:$B$11,2,FALSE)*10^-6</f>
        <v>16978682.370000001</v>
      </c>
      <c r="T10234" s="5">
        <f>Table1[[#This Row],[Fuel Consumption (mmBtu)]]*Table1[[#This Row],[Emission Factor (kg CO2/ mmBtu)]]*10^3</f>
        <v>900888886552.20007</v>
      </c>
      <c r="U10234" s="3">
        <f>Table1[[#This Row],[Emissions (g CO2)]]/(Table1[[#This Row],[Generation (TWh)]]*10^9)</f>
        <v>400.54994000000005</v>
      </c>
    </row>
    <row r="10235" spans="1:21" x14ac:dyDescent="0.35">
      <c r="A10235" t="s">
        <v>2625</v>
      </c>
      <c r="B10235" t="s">
        <v>3243</v>
      </c>
      <c r="C10235" t="str">
        <f>SUBSTITUTE(Table1[[#This Row],[Fuel]],", ",",")</f>
        <v>fossil gas: natural gas,fossil liquids: fuel oil</v>
      </c>
      <c r="D10235" t="s">
        <v>3239</v>
      </c>
      <c r="E10235" t="s">
        <v>3275</v>
      </c>
      <c r="H10235" t="s">
        <v>3438</v>
      </c>
      <c r="I10235">
        <v>842</v>
      </c>
      <c r="J10235" t="s">
        <v>3446</v>
      </c>
      <c r="K10235">
        <v>2018</v>
      </c>
      <c r="L10235" t="s">
        <v>29</v>
      </c>
      <c r="M10235" t="s">
        <v>29</v>
      </c>
      <c r="N10235">
        <v>41.481242999999999</v>
      </c>
      <c r="O10235">
        <v>-73.123109999999997</v>
      </c>
      <c r="P10235" t="s">
        <v>3613</v>
      </c>
      <c r="Q10235" s="3">
        <f>Table1[[#This Row],[Capacity (MW)]]*0.395*8760*10^-6</f>
        <v>2.9134884000000003</v>
      </c>
      <c r="R10235" s="3" cm="1">
        <f t="array" ref="R10235">AVERAGE(VLOOKUP(_xlfn.TEXTSPLIT(Table1[[#This Row],[Fuel (no space after comma)]], ","), FuelList_Final_EF!$A$2:$B$65, 2, FALSE))</f>
        <v>65.583341148886291</v>
      </c>
      <c r="S10235" s="3">
        <f>Table1[[#This Row],[Generation (TWh)]]*10^9*VLOOKUP(Table1[[#This Row],[Turbine/Engine Technology]],Technology_HR!$A$2:$B$11,2,FALSE)*10^-6</f>
        <v>21993923.931600004</v>
      </c>
      <c r="T10235" s="5">
        <f>Table1[[#This Row],[Fuel Consumption (mmBtu)]]*Table1[[#This Row],[Emission Factor (kg CO2/ mmBtu)]]*10^3</f>
        <v>1442435016408.7776</v>
      </c>
      <c r="U10235" s="3">
        <f>Table1[[#This Row],[Emissions (g CO2)]]/(Table1[[#This Row],[Generation (TWh)]]*10^9)</f>
        <v>495.08864233294264</v>
      </c>
    </row>
    <row r="10236" spans="1:21" x14ac:dyDescent="0.35">
      <c r="A10236" t="s">
        <v>2626</v>
      </c>
      <c r="B10236" t="s">
        <v>3243</v>
      </c>
      <c r="C10236" t="str">
        <f>SUBSTITUTE(Table1[[#This Row],[Fuel]],", ",",")</f>
        <v>fossil gas: natural gas,fossil liquids: fuel oil</v>
      </c>
      <c r="D10236" t="s">
        <v>3239</v>
      </c>
      <c r="E10236" t="s">
        <v>3275</v>
      </c>
      <c r="H10236" t="s">
        <v>3438</v>
      </c>
      <c r="I10236">
        <v>770</v>
      </c>
      <c r="J10236" t="s">
        <v>3446</v>
      </c>
      <c r="K10236">
        <v>2018</v>
      </c>
      <c r="L10236" t="s">
        <v>29</v>
      </c>
      <c r="M10236" t="s">
        <v>29</v>
      </c>
      <c r="N10236">
        <v>41.412199999999999</v>
      </c>
      <c r="O10236">
        <v>-74.437799999999996</v>
      </c>
      <c r="P10236" t="s">
        <v>3613</v>
      </c>
      <c r="Q10236" s="3">
        <f>Table1[[#This Row],[Capacity (MW)]]*0.395*8760*10^-6</f>
        <v>2.6643540000000003</v>
      </c>
      <c r="R10236" s="3" cm="1">
        <f t="array" ref="R10236">AVERAGE(VLOOKUP(_xlfn.TEXTSPLIT(Table1[[#This Row],[Fuel (no space after comma)]], ","), FuelList_Final_EF!$A$2:$B$65, 2, FALSE))</f>
        <v>65.583341148886291</v>
      </c>
      <c r="S10236" s="3">
        <f>Table1[[#This Row],[Generation (TWh)]]*10^9*VLOOKUP(Table1[[#This Row],[Turbine/Engine Technology]],Technology_HR!$A$2:$B$11,2,FALSE)*10^-6</f>
        <v>20113208.346000005</v>
      </c>
      <c r="T10236" s="5">
        <f>Table1[[#This Row],[Fuel Consumption (mmBtu)]]*Table1[[#This Row],[Emission Factor (kg CO2/ mmBtu)]]*10^3</f>
        <v>1319091404554.3455</v>
      </c>
      <c r="U10236" s="3">
        <f>Table1[[#This Row],[Emissions (g CO2)]]/(Table1[[#This Row],[Generation (TWh)]]*10^9)</f>
        <v>495.0886423329427</v>
      </c>
    </row>
    <row r="10237" spans="1:21" x14ac:dyDescent="0.35">
      <c r="A10237" t="s">
        <v>2627</v>
      </c>
      <c r="B10237" t="s">
        <v>3239</v>
      </c>
      <c r="C10237" t="str">
        <f>SUBSTITUTE(Table1[[#This Row],[Fuel]],", ",",")</f>
        <v>fossil gas: natural gas</v>
      </c>
      <c r="D10237" t="s">
        <v>3239</v>
      </c>
      <c r="H10237" t="s">
        <v>3436</v>
      </c>
      <c r="I10237">
        <v>89</v>
      </c>
      <c r="J10237" t="s">
        <v>3446</v>
      </c>
      <c r="K10237">
        <v>2002</v>
      </c>
      <c r="L10237" t="s">
        <v>29</v>
      </c>
      <c r="M10237" t="s">
        <v>29</v>
      </c>
      <c r="N10237">
        <v>41.429443999999997</v>
      </c>
      <c r="O10237">
        <v>-87.618700000000004</v>
      </c>
      <c r="P10237" t="s">
        <v>3613</v>
      </c>
      <c r="Q10237" s="3">
        <f>Table1[[#This Row],[Capacity (MW)]]*0.395*8760*10^-6</f>
        <v>0.30795779999999995</v>
      </c>
      <c r="R10237" s="3" cm="1">
        <f t="array" ref="R10237">AVERAGE(VLOOKUP(_xlfn.TEXTSPLIT(Table1[[#This Row],[Fuel (no space after comma)]], ","), FuelList_Final_EF!$A$2:$B$65, 2, FALSE))</f>
        <v>53.06</v>
      </c>
      <c r="S10237" s="3">
        <f>Table1[[#This Row],[Generation (TWh)]]*10^9*VLOOKUP(Table1[[#This Row],[Turbine/Engine Technology]],Technology_HR!$A$2:$B$11,2,FALSE)*10^-6</f>
        <v>3390615.3779999996</v>
      </c>
      <c r="T10237" s="5">
        <f>Table1[[#This Row],[Fuel Consumption (mmBtu)]]*Table1[[#This Row],[Emission Factor (kg CO2/ mmBtu)]]*10^3</f>
        <v>179906051956.67996</v>
      </c>
      <c r="U10237" s="3">
        <f>Table1[[#This Row],[Emissions (g CO2)]]/(Table1[[#This Row],[Generation (TWh)]]*10^9)</f>
        <v>584.19060000000002</v>
      </c>
    </row>
    <row r="10238" spans="1:21" x14ac:dyDescent="0.35">
      <c r="A10238" t="s">
        <v>2627</v>
      </c>
      <c r="B10238" t="s">
        <v>3239</v>
      </c>
      <c r="C10238" t="str">
        <f>SUBSTITUTE(Table1[[#This Row],[Fuel]],", ",",")</f>
        <v>fossil gas: natural gas</v>
      </c>
      <c r="D10238" t="s">
        <v>3239</v>
      </c>
      <c r="H10238" t="s">
        <v>3436</v>
      </c>
      <c r="I10238">
        <v>89</v>
      </c>
      <c r="J10238" t="s">
        <v>3446</v>
      </c>
      <c r="K10238">
        <v>2002</v>
      </c>
      <c r="L10238" t="s">
        <v>29</v>
      </c>
      <c r="M10238" t="s">
        <v>29</v>
      </c>
      <c r="N10238">
        <v>41.429443999999997</v>
      </c>
      <c r="O10238">
        <v>-87.618700000000004</v>
      </c>
      <c r="P10238" t="s">
        <v>3613</v>
      </c>
      <c r="Q10238" s="3">
        <f>Table1[[#This Row],[Capacity (MW)]]*0.395*8760*10^-6</f>
        <v>0.30795779999999995</v>
      </c>
      <c r="R10238" s="3" cm="1">
        <f t="array" ref="R10238">AVERAGE(VLOOKUP(_xlfn.TEXTSPLIT(Table1[[#This Row],[Fuel (no space after comma)]], ","), FuelList_Final_EF!$A$2:$B$65, 2, FALSE))</f>
        <v>53.06</v>
      </c>
      <c r="S10238" s="3">
        <f>Table1[[#This Row],[Generation (TWh)]]*10^9*VLOOKUP(Table1[[#This Row],[Turbine/Engine Technology]],Technology_HR!$A$2:$B$11,2,FALSE)*10^-6</f>
        <v>3390615.3779999996</v>
      </c>
      <c r="T10238" s="5">
        <f>Table1[[#This Row],[Fuel Consumption (mmBtu)]]*Table1[[#This Row],[Emission Factor (kg CO2/ mmBtu)]]*10^3</f>
        <v>179906051956.67996</v>
      </c>
      <c r="U10238" s="3">
        <f>Table1[[#This Row],[Emissions (g CO2)]]/(Table1[[#This Row],[Generation (TWh)]]*10^9)</f>
        <v>584.19060000000002</v>
      </c>
    </row>
    <row r="10239" spans="1:21" x14ac:dyDescent="0.35">
      <c r="A10239" t="s">
        <v>2627</v>
      </c>
      <c r="B10239" t="s">
        <v>3239</v>
      </c>
      <c r="C10239" t="str">
        <f>SUBSTITUTE(Table1[[#This Row],[Fuel]],", ",",")</f>
        <v>fossil gas: natural gas</v>
      </c>
      <c r="D10239" t="s">
        <v>3239</v>
      </c>
      <c r="H10239" t="s">
        <v>3436</v>
      </c>
      <c r="I10239">
        <v>89</v>
      </c>
      <c r="J10239" t="s">
        <v>3446</v>
      </c>
      <c r="K10239">
        <v>2002</v>
      </c>
      <c r="L10239" t="s">
        <v>29</v>
      </c>
      <c r="M10239" t="s">
        <v>29</v>
      </c>
      <c r="N10239">
        <v>41.429443999999997</v>
      </c>
      <c r="O10239">
        <v>-87.618700000000004</v>
      </c>
      <c r="P10239" t="s">
        <v>3613</v>
      </c>
      <c r="Q10239" s="3">
        <f>Table1[[#This Row],[Capacity (MW)]]*0.395*8760*10^-6</f>
        <v>0.30795779999999995</v>
      </c>
      <c r="R10239" s="3" cm="1">
        <f t="array" ref="R10239">AVERAGE(VLOOKUP(_xlfn.TEXTSPLIT(Table1[[#This Row],[Fuel (no space after comma)]], ","), FuelList_Final_EF!$A$2:$B$65, 2, FALSE))</f>
        <v>53.06</v>
      </c>
      <c r="S10239" s="3">
        <f>Table1[[#This Row],[Generation (TWh)]]*10^9*VLOOKUP(Table1[[#This Row],[Turbine/Engine Technology]],Technology_HR!$A$2:$B$11,2,FALSE)*10^-6</f>
        <v>3390615.3779999996</v>
      </c>
      <c r="T10239" s="5">
        <f>Table1[[#This Row],[Fuel Consumption (mmBtu)]]*Table1[[#This Row],[Emission Factor (kg CO2/ mmBtu)]]*10^3</f>
        <v>179906051956.67996</v>
      </c>
      <c r="U10239" s="3">
        <f>Table1[[#This Row],[Emissions (g CO2)]]/(Table1[[#This Row],[Generation (TWh)]]*10^9)</f>
        <v>584.19060000000002</v>
      </c>
    </row>
    <row r="10240" spans="1:21" x14ac:dyDescent="0.35">
      <c r="A10240" t="s">
        <v>2627</v>
      </c>
      <c r="B10240" t="s">
        <v>3239</v>
      </c>
      <c r="C10240" t="str">
        <f>SUBSTITUTE(Table1[[#This Row],[Fuel]],", ",",")</f>
        <v>fossil gas: natural gas</v>
      </c>
      <c r="D10240" t="s">
        <v>3239</v>
      </c>
      <c r="H10240" t="s">
        <v>3436</v>
      </c>
      <c r="I10240">
        <v>89</v>
      </c>
      <c r="J10240" t="s">
        <v>3446</v>
      </c>
      <c r="K10240">
        <v>2002</v>
      </c>
      <c r="L10240" t="s">
        <v>29</v>
      </c>
      <c r="M10240" t="s">
        <v>29</v>
      </c>
      <c r="N10240">
        <v>41.429443999999997</v>
      </c>
      <c r="O10240">
        <v>-87.618700000000004</v>
      </c>
      <c r="P10240" t="s">
        <v>3613</v>
      </c>
      <c r="Q10240" s="3">
        <f>Table1[[#This Row],[Capacity (MW)]]*0.395*8760*10^-6</f>
        <v>0.30795779999999995</v>
      </c>
      <c r="R10240" s="3" cm="1">
        <f t="array" ref="R10240">AVERAGE(VLOOKUP(_xlfn.TEXTSPLIT(Table1[[#This Row],[Fuel (no space after comma)]], ","), FuelList_Final_EF!$A$2:$B$65, 2, FALSE))</f>
        <v>53.06</v>
      </c>
      <c r="S10240" s="3">
        <f>Table1[[#This Row],[Generation (TWh)]]*10^9*VLOOKUP(Table1[[#This Row],[Turbine/Engine Technology]],Technology_HR!$A$2:$B$11,2,FALSE)*10^-6</f>
        <v>3390615.3779999996</v>
      </c>
      <c r="T10240" s="5">
        <f>Table1[[#This Row],[Fuel Consumption (mmBtu)]]*Table1[[#This Row],[Emission Factor (kg CO2/ mmBtu)]]*10^3</f>
        <v>179906051956.67996</v>
      </c>
      <c r="U10240" s="3">
        <f>Table1[[#This Row],[Emissions (g CO2)]]/(Table1[[#This Row],[Generation (TWh)]]*10^9)</f>
        <v>584.19060000000002</v>
      </c>
    </row>
    <row r="10241" spans="1:21" x14ac:dyDescent="0.35">
      <c r="A10241" t="s">
        <v>2628</v>
      </c>
      <c r="B10241" t="s">
        <v>3239</v>
      </c>
      <c r="C10241" t="str">
        <f>SUBSTITUTE(Table1[[#This Row],[Fuel]],", ",",")</f>
        <v>fossil gas: natural gas</v>
      </c>
      <c r="D10241" t="s">
        <v>3239</v>
      </c>
      <c r="H10241" t="s">
        <v>3438</v>
      </c>
      <c r="I10241">
        <v>438</v>
      </c>
      <c r="J10241" t="s">
        <v>3446</v>
      </c>
      <c r="K10241">
        <v>2020</v>
      </c>
      <c r="L10241" t="s">
        <v>29</v>
      </c>
      <c r="M10241" t="s">
        <v>29</v>
      </c>
      <c r="N10241">
        <v>41.676110999999999</v>
      </c>
      <c r="O10241">
        <v>-73.581109999999995</v>
      </c>
      <c r="P10241" t="s">
        <v>3613</v>
      </c>
      <c r="Q10241" s="3">
        <f>Table1[[#This Row],[Capacity (MW)]]*0.395*8760*10^-6</f>
        <v>1.5155676</v>
      </c>
      <c r="R10241" s="3" cm="1">
        <f t="array" ref="R10241">AVERAGE(VLOOKUP(_xlfn.TEXTSPLIT(Table1[[#This Row],[Fuel (no space after comma)]], ","), FuelList_Final_EF!$A$2:$B$65, 2, FALSE))</f>
        <v>53.06</v>
      </c>
      <c r="S10241" s="3">
        <f>Table1[[#This Row],[Generation (TWh)]]*10^9*VLOOKUP(Table1[[#This Row],[Turbine/Engine Technology]],Technology_HR!$A$2:$B$11,2,FALSE)*10^-6</f>
        <v>11441019.8124</v>
      </c>
      <c r="T10241" s="5">
        <f>Table1[[#This Row],[Fuel Consumption (mmBtu)]]*Table1[[#This Row],[Emission Factor (kg CO2/ mmBtu)]]*10^3</f>
        <v>607060511245.94397</v>
      </c>
      <c r="U10241" s="3">
        <f>Table1[[#This Row],[Emissions (g CO2)]]/(Table1[[#This Row],[Generation (TWh)]]*10^9)</f>
        <v>400.54993999999999</v>
      </c>
    </row>
    <row r="10242" spans="1:21" x14ac:dyDescent="0.35">
      <c r="A10242" t="s">
        <v>2628</v>
      </c>
      <c r="B10242" t="s">
        <v>3239</v>
      </c>
      <c r="C10242" t="str">
        <f>SUBSTITUTE(Table1[[#This Row],[Fuel]],", ",",")</f>
        <v>fossil gas: natural gas</v>
      </c>
      <c r="D10242" t="s">
        <v>3239</v>
      </c>
      <c r="H10242" t="s">
        <v>3438</v>
      </c>
      <c r="I10242">
        <v>438</v>
      </c>
      <c r="J10242" t="s">
        <v>3446</v>
      </c>
      <c r="K10242">
        <v>2020</v>
      </c>
      <c r="L10242" t="s">
        <v>29</v>
      </c>
      <c r="M10242" t="s">
        <v>29</v>
      </c>
      <c r="N10242">
        <v>41.676110999999999</v>
      </c>
      <c r="O10242">
        <v>-73.581109999999995</v>
      </c>
      <c r="P10242" t="s">
        <v>3613</v>
      </c>
      <c r="Q10242" s="3">
        <f>Table1[[#This Row],[Capacity (MW)]]*0.395*8760*10^-6</f>
        <v>1.5155676</v>
      </c>
      <c r="R10242" s="3" cm="1">
        <f t="array" ref="R10242">AVERAGE(VLOOKUP(_xlfn.TEXTSPLIT(Table1[[#This Row],[Fuel (no space after comma)]], ","), FuelList_Final_EF!$A$2:$B$65, 2, FALSE))</f>
        <v>53.06</v>
      </c>
      <c r="S10242" s="3">
        <f>Table1[[#This Row],[Generation (TWh)]]*10^9*VLOOKUP(Table1[[#This Row],[Turbine/Engine Technology]],Technology_HR!$A$2:$B$11,2,FALSE)*10^-6</f>
        <v>11441019.8124</v>
      </c>
      <c r="T10242" s="5">
        <f>Table1[[#This Row],[Fuel Consumption (mmBtu)]]*Table1[[#This Row],[Emission Factor (kg CO2/ mmBtu)]]*10^3</f>
        <v>607060511245.94397</v>
      </c>
      <c r="U10242" s="3">
        <f>Table1[[#This Row],[Emissions (g CO2)]]/(Table1[[#This Row],[Generation (TWh)]]*10^9)</f>
        <v>400.54993999999999</v>
      </c>
    </row>
    <row r="10243" spans="1:21" x14ac:dyDescent="0.35">
      <c r="A10243" t="s">
        <v>2628</v>
      </c>
      <c r="B10243" t="s">
        <v>3239</v>
      </c>
      <c r="C10243" t="str">
        <f>SUBSTITUTE(Table1[[#This Row],[Fuel]],", ",",")</f>
        <v>fossil gas: natural gas</v>
      </c>
      <c r="D10243" t="s">
        <v>3239</v>
      </c>
      <c r="H10243" t="s">
        <v>3438</v>
      </c>
      <c r="I10243">
        <v>438</v>
      </c>
      <c r="J10243" t="s">
        <v>3446</v>
      </c>
      <c r="K10243">
        <v>2020</v>
      </c>
      <c r="L10243" t="s">
        <v>29</v>
      </c>
      <c r="M10243" t="s">
        <v>29</v>
      </c>
      <c r="N10243">
        <v>41.676110999999999</v>
      </c>
      <c r="O10243">
        <v>-73.581109999999995</v>
      </c>
      <c r="P10243" t="s">
        <v>3613</v>
      </c>
      <c r="Q10243" s="3">
        <f>Table1[[#This Row],[Capacity (MW)]]*0.395*8760*10^-6</f>
        <v>1.5155676</v>
      </c>
      <c r="R10243" s="3" cm="1">
        <f t="array" ref="R10243">AVERAGE(VLOOKUP(_xlfn.TEXTSPLIT(Table1[[#This Row],[Fuel (no space after comma)]], ","), FuelList_Final_EF!$A$2:$B$65, 2, FALSE))</f>
        <v>53.06</v>
      </c>
      <c r="S10243" s="3">
        <f>Table1[[#This Row],[Generation (TWh)]]*10^9*VLOOKUP(Table1[[#This Row],[Turbine/Engine Technology]],Technology_HR!$A$2:$B$11,2,FALSE)*10^-6</f>
        <v>11441019.8124</v>
      </c>
      <c r="T10243" s="5">
        <f>Table1[[#This Row],[Fuel Consumption (mmBtu)]]*Table1[[#This Row],[Emission Factor (kg CO2/ mmBtu)]]*10^3</f>
        <v>607060511245.94397</v>
      </c>
      <c r="U10243" s="3">
        <f>Table1[[#This Row],[Emissions (g CO2)]]/(Table1[[#This Row],[Generation (TWh)]]*10^9)</f>
        <v>400.54993999999999</v>
      </c>
    </row>
    <row r="10244" spans="1:21" x14ac:dyDescent="0.35">
      <c r="A10244" t="s">
        <v>2480</v>
      </c>
      <c r="B10244" t="s">
        <v>3239</v>
      </c>
      <c r="C10244" t="str">
        <f>SUBSTITUTE(Table1[[#This Row],[Fuel]],", ",",")</f>
        <v>fossil gas: natural gas</v>
      </c>
      <c r="D10244" t="s">
        <v>3239</v>
      </c>
      <c r="H10244" t="s">
        <v>3438</v>
      </c>
      <c r="I10244">
        <v>247</v>
      </c>
      <c r="J10244" t="s">
        <v>3446</v>
      </c>
      <c r="K10244">
        <v>1995</v>
      </c>
      <c r="L10244" t="s">
        <v>29</v>
      </c>
      <c r="M10244" t="s">
        <v>29</v>
      </c>
      <c r="N10244">
        <v>38.056899999999999</v>
      </c>
      <c r="O10244">
        <v>-122.2161</v>
      </c>
      <c r="P10244" t="s">
        <v>3613</v>
      </c>
      <c r="Q10244" s="3">
        <f>Table1[[#This Row],[Capacity (MW)]]*0.395*8760*10^-6</f>
        <v>0.85466940000000002</v>
      </c>
      <c r="R10244" s="3" cm="1">
        <f t="array" ref="R10244">AVERAGE(VLOOKUP(_xlfn.TEXTSPLIT(Table1[[#This Row],[Fuel (no space after comma)]], ","), FuelList_Final_EF!$A$2:$B$65, 2, FALSE))</f>
        <v>53.06</v>
      </c>
      <c r="S10244" s="3">
        <f>Table1[[#This Row],[Generation (TWh)]]*10^9*VLOOKUP(Table1[[#This Row],[Turbine/Engine Technology]],Technology_HR!$A$2:$B$11,2,FALSE)*10^-6</f>
        <v>6451899.3005999997</v>
      </c>
      <c r="T10244" s="5">
        <f>Table1[[#This Row],[Fuel Consumption (mmBtu)]]*Table1[[#This Row],[Emission Factor (kg CO2/ mmBtu)]]*10^3</f>
        <v>342337776889.836</v>
      </c>
      <c r="U10244" s="3">
        <f>Table1[[#This Row],[Emissions (g CO2)]]/(Table1[[#This Row],[Generation (TWh)]]*10^9)</f>
        <v>400.54993999999999</v>
      </c>
    </row>
    <row r="10245" spans="1:21" x14ac:dyDescent="0.35">
      <c r="A10245" t="s">
        <v>2629</v>
      </c>
      <c r="B10245" t="s">
        <v>3239</v>
      </c>
      <c r="C10245" t="str">
        <f>SUBSTITUTE(Table1[[#This Row],[Fuel]],", ",",")</f>
        <v>fossil gas: natural gas</v>
      </c>
      <c r="D10245" t="s">
        <v>3239</v>
      </c>
      <c r="H10245" t="s">
        <v>3436</v>
      </c>
      <c r="I10245">
        <v>77</v>
      </c>
      <c r="J10245" t="s">
        <v>3446</v>
      </c>
      <c r="K10245">
        <v>2002</v>
      </c>
      <c r="L10245" t="s">
        <v>29</v>
      </c>
      <c r="M10245" t="s">
        <v>29</v>
      </c>
      <c r="N10245">
        <v>34.183</v>
      </c>
      <c r="O10245">
        <v>-90.562100000000001</v>
      </c>
      <c r="P10245" t="s">
        <v>3613</v>
      </c>
      <c r="Q10245" s="3">
        <f>Table1[[#This Row],[Capacity (MW)]]*0.395*8760*10^-6</f>
        <v>0.26643539999999999</v>
      </c>
      <c r="R10245" s="3" cm="1">
        <f t="array" ref="R10245">AVERAGE(VLOOKUP(_xlfn.TEXTSPLIT(Table1[[#This Row],[Fuel (no space after comma)]], ","), FuelList_Final_EF!$A$2:$B$65, 2, FALSE))</f>
        <v>53.06</v>
      </c>
      <c r="S10245" s="3">
        <f>Table1[[#This Row],[Generation (TWh)]]*10^9*VLOOKUP(Table1[[#This Row],[Turbine/Engine Technology]],Technology_HR!$A$2:$B$11,2,FALSE)*10^-6</f>
        <v>2933453.7539999997</v>
      </c>
      <c r="T10245" s="5">
        <f>Table1[[#This Row],[Fuel Consumption (mmBtu)]]*Table1[[#This Row],[Emission Factor (kg CO2/ mmBtu)]]*10^3</f>
        <v>155649056187.23999</v>
      </c>
      <c r="U10245" s="3">
        <f>Table1[[#This Row],[Emissions (g CO2)]]/(Table1[[#This Row],[Generation (TWh)]]*10^9)</f>
        <v>584.19060000000002</v>
      </c>
    </row>
    <row r="10246" spans="1:21" x14ac:dyDescent="0.35">
      <c r="A10246" t="s">
        <v>2629</v>
      </c>
      <c r="B10246" t="s">
        <v>3239</v>
      </c>
      <c r="C10246" t="str">
        <f>SUBSTITUTE(Table1[[#This Row],[Fuel]],", ",",")</f>
        <v>fossil gas: natural gas</v>
      </c>
      <c r="D10246" t="s">
        <v>3239</v>
      </c>
      <c r="H10246" t="s">
        <v>3436</v>
      </c>
      <c r="I10246">
        <v>77</v>
      </c>
      <c r="J10246" t="s">
        <v>3446</v>
      </c>
      <c r="K10246">
        <v>2002</v>
      </c>
      <c r="L10246" t="s">
        <v>29</v>
      </c>
      <c r="M10246" t="s">
        <v>29</v>
      </c>
      <c r="N10246">
        <v>34.183</v>
      </c>
      <c r="O10246">
        <v>-90.562100000000001</v>
      </c>
      <c r="P10246" t="s">
        <v>3613</v>
      </c>
      <c r="Q10246" s="3">
        <f>Table1[[#This Row],[Capacity (MW)]]*0.395*8760*10^-6</f>
        <v>0.26643539999999999</v>
      </c>
      <c r="R10246" s="3" cm="1">
        <f t="array" ref="R10246">AVERAGE(VLOOKUP(_xlfn.TEXTSPLIT(Table1[[#This Row],[Fuel (no space after comma)]], ","), FuelList_Final_EF!$A$2:$B$65, 2, FALSE))</f>
        <v>53.06</v>
      </c>
      <c r="S10246" s="3">
        <f>Table1[[#This Row],[Generation (TWh)]]*10^9*VLOOKUP(Table1[[#This Row],[Turbine/Engine Technology]],Technology_HR!$A$2:$B$11,2,FALSE)*10^-6</f>
        <v>2933453.7539999997</v>
      </c>
      <c r="T10246" s="5">
        <f>Table1[[#This Row],[Fuel Consumption (mmBtu)]]*Table1[[#This Row],[Emission Factor (kg CO2/ mmBtu)]]*10^3</f>
        <v>155649056187.23999</v>
      </c>
      <c r="U10246" s="3">
        <f>Table1[[#This Row],[Emissions (g CO2)]]/(Table1[[#This Row],[Generation (TWh)]]*10^9)</f>
        <v>584.19060000000002</v>
      </c>
    </row>
    <row r="10247" spans="1:21" x14ac:dyDescent="0.35">
      <c r="A10247" t="s">
        <v>2629</v>
      </c>
      <c r="B10247" t="s">
        <v>3239</v>
      </c>
      <c r="C10247" t="str">
        <f>SUBSTITUTE(Table1[[#This Row],[Fuel]],", ",",")</f>
        <v>fossil gas: natural gas</v>
      </c>
      <c r="D10247" t="s">
        <v>3239</v>
      </c>
      <c r="H10247" t="s">
        <v>3436</v>
      </c>
      <c r="I10247">
        <v>77</v>
      </c>
      <c r="J10247" t="s">
        <v>3446</v>
      </c>
      <c r="K10247">
        <v>2002</v>
      </c>
      <c r="L10247" t="s">
        <v>29</v>
      </c>
      <c r="M10247" t="s">
        <v>29</v>
      </c>
      <c r="N10247">
        <v>34.183</v>
      </c>
      <c r="O10247">
        <v>-90.562100000000001</v>
      </c>
      <c r="P10247" t="s">
        <v>3613</v>
      </c>
      <c r="Q10247" s="3">
        <f>Table1[[#This Row],[Capacity (MW)]]*0.395*8760*10^-6</f>
        <v>0.26643539999999999</v>
      </c>
      <c r="R10247" s="3" cm="1">
        <f t="array" ref="R10247">AVERAGE(VLOOKUP(_xlfn.TEXTSPLIT(Table1[[#This Row],[Fuel (no space after comma)]], ","), FuelList_Final_EF!$A$2:$B$65, 2, FALSE))</f>
        <v>53.06</v>
      </c>
      <c r="S10247" s="3">
        <f>Table1[[#This Row],[Generation (TWh)]]*10^9*VLOOKUP(Table1[[#This Row],[Turbine/Engine Technology]],Technology_HR!$A$2:$B$11,2,FALSE)*10^-6</f>
        <v>2933453.7539999997</v>
      </c>
      <c r="T10247" s="5">
        <f>Table1[[#This Row],[Fuel Consumption (mmBtu)]]*Table1[[#This Row],[Emission Factor (kg CO2/ mmBtu)]]*10^3</f>
        <v>155649056187.23999</v>
      </c>
      <c r="U10247" s="3">
        <f>Table1[[#This Row],[Emissions (g CO2)]]/(Table1[[#This Row],[Generation (TWh)]]*10^9)</f>
        <v>584.19060000000002</v>
      </c>
    </row>
    <row r="10248" spans="1:21" x14ac:dyDescent="0.35">
      <c r="A10248" t="s">
        <v>2629</v>
      </c>
      <c r="B10248" t="s">
        <v>3239</v>
      </c>
      <c r="C10248" t="str">
        <f>SUBSTITUTE(Table1[[#This Row],[Fuel]],", ",",")</f>
        <v>fossil gas: natural gas</v>
      </c>
      <c r="D10248" t="s">
        <v>3239</v>
      </c>
      <c r="H10248" t="s">
        <v>3436</v>
      </c>
      <c r="I10248">
        <v>77</v>
      </c>
      <c r="J10248" t="s">
        <v>3446</v>
      </c>
      <c r="K10248">
        <v>2002</v>
      </c>
      <c r="L10248" t="s">
        <v>29</v>
      </c>
      <c r="M10248" t="s">
        <v>29</v>
      </c>
      <c r="N10248">
        <v>34.183</v>
      </c>
      <c r="O10248">
        <v>-90.562100000000001</v>
      </c>
      <c r="P10248" t="s">
        <v>3613</v>
      </c>
      <c r="Q10248" s="3">
        <f>Table1[[#This Row],[Capacity (MW)]]*0.395*8760*10^-6</f>
        <v>0.26643539999999999</v>
      </c>
      <c r="R10248" s="3" cm="1">
        <f t="array" ref="R10248">AVERAGE(VLOOKUP(_xlfn.TEXTSPLIT(Table1[[#This Row],[Fuel (no space after comma)]], ","), FuelList_Final_EF!$A$2:$B$65, 2, FALSE))</f>
        <v>53.06</v>
      </c>
      <c r="S10248" s="3">
        <f>Table1[[#This Row],[Generation (TWh)]]*10^9*VLOOKUP(Table1[[#This Row],[Turbine/Engine Technology]],Technology_HR!$A$2:$B$11,2,FALSE)*10^-6</f>
        <v>2933453.7539999997</v>
      </c>
      <c r="T10248" s="5">
        <f>Table1[[#This Row],[Fuel Consumption (mmBtu)]]*Table1[[#This Row],[Emission Factor (kg CO2/ mmBtu)]]*10^3</f>
        <v>155649056187.23999</v>
      </c>
      <c r="U10248" s="3">
        <f>Table1[[#This Row],[Emissions (g CO2)]]/(Table1[[#This Row],[Generation (TWh)]]*10^9)</f>
        <v>584.19060000000002</v>
      </c>
    </row>
    <row r="10249" spans="1:21" x14ac:dyDescent="0.35">
      <c r="A10249" t="s">
        <v>2630</v>
      </c>
      <c r="B10249" t="s">
        <v>3275</v>
      </c>
      <c r="C10249" t="str">
        <f>SUBSTITUTE(Table1[[#This Row],[Fuel]],", ",",")</f>
        <v>fossil liquids: fuel oil</v>
      </c>
      <c r="D10249" t="s">
        <v>3275</v>
      </c>
      <c r="H10249" t="s">
        <v>3436</v>
      </c>
      <c r="I10249">
        <v>68.3</v>
      </c>
      <c r="J10249" t="s">
        <v>3446</v>
      </c>
      <c r="K10249">
        <v>1974</v>
      </c>
      <c r="L10249" t="s">
        <v>29</v>
      </c>
      <c r="M10249" t="s">
        <v>29</v>
      </c>
      <c r="N10249">
        <v>40.08</v>
      </c>
      <c r="O10249">
        <v>-74.8917</v>
      </c>
      <c r="P10249" t="s">
        <v>3613</v>
      </c>
      <c r="Q10249" s="3">
        <f>Table1[[#This Row],[Capacity (MW)]]*0.395*8760*10^-6</f>
        <v>0.23633166</v>
      </c>
      <c r="R10249" s="3" cm="1">
        <f t="array" ref="R10249">AVERAGE(VLOOKUP(_xlfn.TEXTSPLIT(Table1[[#This Row],[Fuel (no space after comma)]], ","), FuelList_Final_EF!$A$2:$B$65, 2, FALSE))</f>
        <v>78.106682297772565</v>
      </c>
      <c r="S10249" s="3">
        <f>Table1[[#This Row],[Generation (TWh)]]*10^9*VLOOKUP(Table1[[#This Row],[Turbine/Engine Technology]],Technology_HR!$A$2:$B$11,2,FALSE)*10^-6</f>
        <v>2602011.5765999998</v>
      </c>
      <c r="T10249" s="5">
        <f>Table1[[#This Row],[Fuel Consumption (mmBtu)]]*Table1[[#This Row],[Emission Factor (kg CO2/ mmBtu)]]*10^3</f>
        <v>203234491548.6225</v>
      </c>
      <c r="U10249" s="3">
        <f>Table1[[#This Row],[Emissions (g CO2)]]/(Table1[[#This Row],[Generation (TWh)]]*10^9)</f>
        <v>859.95457209847586</v>
      </c>
    </row>
    <row r="10250" spans="1:21" x14ac:dyDescent="0.35">
      <c r="A10250" t="s">
        <v>2630</v>
      </c>
      <c r="B10250" t="s">
        <v>3275</v>
      </c>
      <c r="C10250" t="str">
        <f>SUBSTITUTE(Table1[[#This Row],[Fuel]],", ",",")</f>
        <v>fossil liquids: fuel oil</v>
      </c>
      <c r="D10250" t="s">
        <v>3275</v>
      </c>
      <c r="H10250" t="s">
        <v>3436</v>
      </c>
      <c r="I10250">
        <v>68.3</v>
      </c>
      <c r="J10250" t="s">
        <v>3446</v>
      </c>
      <c r="K10250">
        <v>1974</v>
      </c>
      <c r="L10250" t="s">
        <v>29</v>
      </c>
      <c r="M10250" t="s">
        <v>29</v>
      </c>
      <c r="N10250">
        <v>40.08</v>
      </c>
      <c r="O10250">
        <v>-74.8917</v>
      </c>
      <c r="P10250" t="s">
        <v>3613</v>
      </c>
      <c r="Q10250" s="3">
        <f>Table1[[#This Row],[Capacity (MW)]]*0.395*8760*10^-6</f>
        <v>0.23633166</v>
      </c>
      <c r="R10250" s="3" cm="1">
        <f t="array" ref="R10250">AVERAGE(VLOOKUP(_xlfn.TEXTSPLIT(Table1[[#This Row],[Fuel (no space after comma)]], ","), FuelList_Final_EF!$A$2:$B$65, 2, FALSE))</f>
        <v>78.106682297772565</v>
      </c>
      <c r="S10250" s="3">
        <f>Table1[[#This Row],[Generation (TWh)]]*10^9*VLOOKUP(Table1[[#This Row],[Turbine/Engine Technology]],Technology_HR!$A$2:$B$11,2,FALSE)*10^-6</f>
        <v>2602011.5765999998</v>
      </c>
      <c r="T10250" s="5">
        <f>Table1[[#This Row],[Fuel Consumption (mmBtu)]]*Table1[[#This Row],[Emission Factor (kg CO2/ mmBtu)]]*10^3</f>
        <v>203234491548.6225</v>
      </c>
      <c r="U10250" s="3">
        <f>Table1[[#This Row],[Emissions (g CO2)]]/(Table1[[#This Row],[Generation (TWh)]]*10^9)</f>
        <v>859.95457209847586</v>
      </c>
    </row>
    <row r="10251" spans="1:21" x14ac:dyDescent="0.35">
      <c r="A10251" t="s">
        <v>2630</v>
      </c>
      <c r="B10251" t="s">
        <v>3275</v>
      </c>
      <c r="C10251" t="str">
        <f>SUBSTITUTE(Table1[[#This Row],[Fuel]],", ",",")</f>
        <v>fossil liquids: fuel oil</v>
      </c>
      <c r="D10251" t="s">
        <v>3275</v>
      </c>
      <c r="H10251" t="s">
        <v>3436</v>
      </c>
      <c r="I10251">
        <v>68.3</v>
      </c>
      <c r="J10251" t="s">
        <v>3446</v>
      </c>
      <c r="K10251">
        <v>1974</v>
      </c>
      <c r="L10251" t="s">
        <v>29</v>
      </c>
      <c r="M10251" t="s">
        <v>29</v>
      </c>
      <c r="N10251">
        <v>40.08</v>
      </c>
      <c r="O10251">
        <v>-74.8917</v>
      </c>
      <c r="P10251" t="s">
        <v>3613</v>
      </c>
      <c r="Q10251" s="3">
        <f>Table1[[#This Row],[Capacity (MW)]]*0.395*8760*10^-6</f>
        <v>0.23633166</v>
      </c>
      <c r="R10251" s="3" cm="1">
        <f t="array" ref="R10251">AVERAGE(VLOOKUP(_xlfn.TEXTSPLIT(Table1[[#This Row],[Fuel (no space after comma)]], ","), FuelList_Final_EF!$A$2:$B$65, 2, FALSE))</f>
        <v>78.106682297772565</v>
      </c>
      <c r="S10251" s="3">
        <f>Table1[[#This Row],[Generation (TWh)]]*10^9*VLOOKUP(Table1[[#This Row],[Turbine/Engine Technology]],Technology_HR!$A$2:$B$11,2,FALSE)*10^-6</f>
        <v>2602011.5765999998</v>
      </c>
      <c r="T10251" s="5">
        <f>Table1[[#This Row],[Fuel Consumption (mmBtu)]]*Table1[[#This Row],[Emission Factor (kg CO2/ mmBtu)]]*10^3</f>
        <v>203234491548.6225</v>
      </c>
      <c r="U10251" s="3">
        <f>Table1[[#This Row],[Emissions (g CO2)]]/(Table1[[#This Row],[Generation (TWh)]]*10^9)</f>
        <v>859.95457209847586</v>
      </c>
    </row>
    <row r="10252" spans="1:21" x14ac:dyDescent="0.35">
      <c r="A10252" t="s">
        <v>2630</v>
      </c>
      <c r="B10252" t="s">
        <v>3275</v>
      </c>
      <c r="C10252" t="str">
        <f>SUBSTITUTE(Table1[[#This Row],[Fuel]],", ",",")</f>
        <v>fossil liquids: fuel oil</v>
      </c>
      <c r="D10252" t="s">
        <v>3275</v>
      </c>
      <c r="H10252" t="s">
        <v>3436</v>
      </c>
      <c r="I10252">
        <v>68.3</v>
      </c>
      <c r="J10252" t="s">
        <v>3446</v>
      </c>
      <c r="K10252">
        <v>1974</v>
      </c>
      <c r="L10252" t="s">
        <v>29</v>
      </c>
      <c r="M10252" t="s">
        <v>29</v>
      </c>
      <c r="N10252">
        <v>40.08</v>
      </c>
      <c r="O10252">
        <v>-74.8917</v>
      </c>
      <c r="P10252" t="s">
        <v>3613</v>
      </c>
      <c r="Q10252" s="3">
        <f>Table1[[#This Row],[Capacity (MW)]]*0.395*8760*10^-6</f>
        <v>0.23633166</v>
      </c>
      <c r="R10252" s="3" cm="1">
        <f t="array" ref="R10252">AVERAGE(VLOOKUP(_xlfn.TEXTSPLIT(Table1[[#This Row],[Fuel (no space after comma)]], ","), FuelList_Final_EF!$A$2:$B$65, 2, FALSE))</f>
        <v>78.106682297772565</v>
      </c>
      <c r="S10252" s="3">
        <f>Table1[[#This Row],[Generation (TWh)]]*10^9*VLOOKUP(Table1[[#This Row],[Turbine/Engine Technology]],Technology_HR!$A$2:$B$11,2,FALSE)*10^-6</f>
        <v>2602011.5765999998</v>
      </c>
      <c r="T10252" s="5">
        <f>Table1[[#This Row],[Fuel Consumption (mmBtu)]]*Table1[[#This Row],[Emission Factor (kg CO2/ mmBtu)]]*10^3</f>
        <v>203234491548.6225</v>
      </c>
      <c r="U10252" s="3">
        <f>Table1[[#This Row],[Emissions (g CO2)]]/(Table1[[#This Row],[Generation (TWh)]]*10^9)</f>
        <v>859.95457209847586</v>
      </c>
    </row>
    <row r="10253" spans="1:21" x14ac:dyDescent="0.35">
      <c r="A10253" t="s">
        <v>2630</v>
      </c>
      <c r="B10253" t="s">
        <v>3275</v>
      </c>
      <c r="C10253" t="str">
        <f>SUBSTITUTE(Table1[[#This Row],[Fuel]],", ",",")</f>
        <v>fossil liquids: fuel oil</v>
      </c>
      <c r="D10253" t="s">
        <v>3275</v>
      </c>
      <c r="H10253" t="s">
        <v>3436</v>
      </c>
      <c r="I10253">
        <v>68.3</v>
      </c>
      <c r="J10253" t="s">
        <v>3446</v>
      </c>
      <c r="K10253">
        <v>1974</v>
      </c>
      <c r="L10253" t="s">
        <v>29</v>
      </c>
      <c r="M10253" t="s">
        <v>29</v>
      </c>
      <c r="N10253">
        <v>40.08</v>
      </c>
      <c r="O10253">
        <v>-74.8917</v>
      </c>
      <c r="P10253" t="s">
        <v>3613</v>
      </c>
      <c r="Q10253" s="3">
        <f>Table1[[#This Row],[Capacity (MW)]]*0.395*8760*10^-6</f>
        <v>0.23633166</v>
      </c>
      <c r="R10253" s="3" cm="1">
        <f t="array" ref="R10253">AVERAGE(VLOOKUP(_xlfn.TEXTSPLIT(Table1[[#This Row],[Fuel (no space after comma)]], ","), FuelList_Final_EF!$A$2:$B$65, 2, FALSE))</f>
        <v>78.106682297772565</v>
      </c>
      <c r="S10253" s="3">
        <f>Table1[[#This Row],[Generation (TWh)]]*10^9*VLOOKUP(Table1[[#This Row],[Turbine/Engine Technology]],Technology_HR!$A$2:$B$11,2,FALSE)*10^-6</f>
        <v>2602011.5765999998</v>
      </c>
      <c r="T10253" s="5">
        <f>Table1[[#This Row],[Fuel Consumption (mmBtu)]]*Table1[[#This Row],[Emission Factor (kg CO2/ mmBtu)]]*10^3</f>
        <v>203234491548.6225</v>
      </c>
      <c r="U10253" s="3">
        <f>Table1[[#This Row],[Emissions (g CO2)]]/(Table1[[#This Row],[Generation (TWh)]]*10^9)</f>
        <v>859.95457209847586</v>
      </c>
    </row>
    <row r="10254" spans="1:21" x14ac:dyDescent="0.35">
      <c r="A10254" t="s">
        <v>2630</v>
      </c>
      <c r="B10254" t="s">
        <v>3275</v>
      </c>
      <c r="C10254" t="str">
        <f>SUBSTITUTE(Table1[[#This Row],[Fuel]],", ",",")</f>
        <v>fossil liquids: fuel oil</v>
      </c>
      <c r="D10254" t="s">
        <v>3275</v>
      </c>
      <c r="H10254" t="s">
        <v>3436</v>
      </c>
      <c r="I10254">
        <v>68.3</v>
      </c>
      <c r="J10254" t="s">
        <v>3446</v>
      </c>
      <c r="K10254">
        <v>1974</v>
      </c>
      <c r="L10254" t="s">
        <v>29</v>
      </c>
      <c r="M10254" t="s">
        <v>29</v>
      </c>
      <c r="N10254">
        <v>40.08</v>
      </c>
      <c r="O10254">
        <v>-74.8917</v>
      </c>
      <c r="P10254" t="s">
        <v>3613</v>
      </c>
      <c r="Q10254" s="3">
        <f>Table1[[#This Row],[Capacity (MW)]]*0.395*8760*10^-6</f>
        <v>0.23633166</v>
      </c>
      <c r="R10254" s="3" cm="1">
        <f t="array" ref="R10254">AVERAGE(VLOOKUP(_xlfn.TEXTSPLIT(Table1[[#This Row],[Fuel (no space after comma)]], ","), FuelList_Final_EF!$A$2:$B$65, 2, FALSE))</f>
        <v>78.106682297772565</v>
      </c>
      <c r="S10254" s="3">
        <f>Table1[[#This Row],[Generation (TWh)]]*10^9*VLOOKUP(Table1[[#This Row],[Turbine/Engine Technology]],Technology_HR!$A$2:$B$11,2,FALSE)*10^-6</f>
        <v>2602011.5765999998</v>
      </c>
      <c r="T10254" s="5">
        <f>Table1[[#This Row],[Fuel Consumption (mmBtu)]]*Table1[[#This Row],[Emission Factor (kg CO2/ mmBtu)]]*10^3</f>
        <v>203234491548.6225</v>
      </c>
      <c r="U10254" s="3">
        <f>Table1[[#This Row],[Emissions (g CO2)]]/(Table1[[#This Row],[Generation (TWh)]]*10^9)</f>
        <v>859.95457209847586</v>
      </c>
    </row>
    <row r="10255" spans="1:21" x14ac:dyDescent="0.35">
      <c r="A10255" t="s">
        <v>2630</v>
      </c>
      <c r="B10255" t="s">
        <v>3275</v>
      </c>
      <c r="C10255" t="str">
        <f>SUBSTITUTE(Table1[[#This Row],[Fuel]],", ",",")</f>
        <v>fossil liquids: fuel oil</v>
      </c>
      <c r="D10255" t="s">
        <v>3275</v>
      </c>
      <c r="H10255" t="s">
        <v>3436</v>
      </c>
      <c r="I10255">
        <v>68.3</v>
      </c>
      <c r="J10255" t="s">
        <v>3446</v>
      </c>
      <c r="K10255">
        <v>1974</v>
      </c>
      <c r="L10255" t="s">
        <v>29</v>
      </c>
      <c r="M10255" t="s">
        <v>29</v>
      </c>
      <c r="N10255">
        <v>40.08</v>
      </c>
      <c r="O10255">
        <v>-74.8917</v>
      </c>
      <c r="P10255" t="s">
        <v>3613</v>
      </c>
      <c r="Q10255" s="3">
        <f>Table1[[#This Row],[Capacity (MW)]]*0.395*8760*10^-6</f>
        <v>0.23633166</v>
      </c>
      <c r="R10255" s="3" cm="1">
        <f t="array" ref="R10255">AVERAGE(VLOOKUP(_xlfn.TEXTSPLIT(Table1[[#This Row],[Fuel (no space after comma)]], ","), FuelList_Final_EF!$A$2:$B$65, 2, FALSE))</f>
        <v>78.106682297772565</v>
      </c>
      <c r="S10255" s="3">
        <f>Table1[[#This Row],[Generation (TWh)]]*10^9*VLOOKUP(Table1[[#This Row],[Turbine/Engine Technology]],Technology_HR!$A$2:$B$11,2,FALSE)*10^-6</f>
        <v>2602011.5765999998</v>
      </c>
      <c r="T10255" s="5">
        <f>Table1[[#This Row],[Fuel Consumption (mmBtu)]]*Table1[[#This Row],[Emission Factor (kg CO2/ mmBtu)]]*10^3</f>
        <v>203234491548.6225</v>
      </c>
      <c r="U10255" s="3">
        <f>Table1[[#This Row],[Emissions (g CO2)]]/(Table1[[#This Row],[Generation (TWh)]]*10^9)</f>
        <v>859.95457209847586</v>
      </c>
    </row>
    <row r="10256" spans="1:21" x14ac:dyDescent="0.35">
      <c r="A10256" t="s">
        <v>2630</v>
      </c>
      <c r="B10256" t="s">
        <v>3275</v>
      </c>
      <c r="C10256" t="str">
        <f>SUBSTITUTE(Table1[[#This Row],[Fuel]],", ",",")</f>
        <v>fossil liquids: fuel oil</v>
      </c>
      <c r="D10256" t="s">
        <v>3275</v>
      </c>
      <c r="H10256" t="s">
        <v>3436</v>
      </c>
      <c r="I10256">
        <v>68.3</v>
      </c>
      <c r="J10256" t="s">
        <v>3446</v>
      </c>
      <c r="K10256">
        <v>1974</v>
      </c>
      <c r="L10256" t="s">
        <v>29</v>
      </c>
      <c r="M10256" t="s">
        <v>29</v>
      </c>
      <c r="N10256">
        <v>40.08</v>
      </c>
      <c r="O10256">
        <v>-74.8917</v>
      </c>
      <c r="P10256" t="s">
        <v>3613</v>
      </c>
      <c r="Q10256" s="3">
        <f>Table1[[#This Row],[Capacity (MW)]]*0.395*8760*10^-6</f>
        <v>0.23633166</v>
      </c>
      <c r="R10256" s="3" cm="1">
        <f t="array" ref="R10256">AVERAGE(VLOOKUP(_xlfn.TEXTSPLIT(Table1[[#This Row],[Fuel (no space after comma)]], ","), FuelList_Final_EF!$A$2:$B$65, 2, FALSE))</f>
        <v>78.106682297772565</v>
      </c>
      <c r="S10256" s="3">
        <f>Table1[[#This Row],[Generation (TWh)]]*10^9*VLOOKUP(Table1[[#This Row],[Turbine/Engine Technology]],Technology_HR!$A$2:$B$11,2,FALSE)*10^-6</f>
        <v>2602011.5765999998</v>
      </c>
      <c r="T10256" s="5">
        <f>Table1[[#This Row],[Fuel Consumption (mmBtu)]]*Table1[[#This Row],[Emission Factor (kg CO2/ mmBtu)]]*10^3</f>
        <v>203234491548.6225</v>
      </c>
      <c r="U10256" s="3">
        <f>Table1[[#This Row],[Emissions (g CO2)]]/(Table1[[#This Row],[Generation (TWh)]]*10^9)</f>
        <v>859.95457209847586</v>
      </c>
    </row>
    <row r="10257" spans="1:21" x14ac:dyDescent="0.35">
      <c r="A10257" t="s">
        <v>2441</v>
      </c>
      <c r="B10257" t="s">
        <v>3239</v>
      </c>
      <c r="C10257" t="str">
        <f>SUBSTITUTE(Table1[[#This Row],[Fuel]],", ",",")</f>
        <v>fossil gas: natural gas</v>
      </c>
      <c r="D10257" t="s">
        <v>3239</v>
      </c>
      <c r="H10257" t="s">
        <v>3438</v>
      </c>
      <c r="I10257">
        <v>985</v>
      </c>
      <c r="J10257" t="s">
        <v>3446</v>
      </c>
      <c r="K10257">
        <v>2018</v>
      </c>
      <c r="L10257" t="s">
        <v>29</v>
      </c>
      <c r="M10257" t="s">
        <v>29</v>
      </c>
      <c r="N10257">
        <v>28.957031000000001</v>
      </c>
      <c r="O10257">
        <v>-82.700582999999995</v>
      </c>
      <c r="P10257" t="s">
        <v>3613</v>
      </c>
      <c r="Q10257" s="3">
        <f>Table1[[#This Row],[Capacity (MW)]]*0.395*8760*10^-6</f>
        <v>3.4082970000000001</v>
      </c>
      <c r="R10257" s="3" cm="1">
        <f t="array" ref="R10257">AVERAGE(VLOOKUP(_xlfn.TEXTSPLIT(Table1[[#This Row],[Fuel (no space after comma)]], ","), FuelList_Final_EF!$A$2:$B$65, 2, FALSE))</f>
        <v>53.06</v>
      </c>
      <c r="S10257" s="3">
        <f>Table1[[#This Row],[Generation (TWh)]]*10^9*VLOOKUP(Table1[[#This Row],[Turbine/Engine Technology]],Technology_HR!$A$2:$B$11,2,FALSE)*10^-6</f>
        <v>25729234.052999999</v>
      </c>
      <c r="T10257" s="5">
        <f>Table1[[#This Row],[Fuel Consumption (mmBtu)]]*Table1[[#This Row],[Emission Factor (kg CO2/ mmBtu)]]*10^3</f>
        <v>1365193158852.1799</v>
      </c>
      <c r="U10257" s="3">
        <f>Table1[[#This Row],[Emissions (g CO2)]]/(Table1[[#This Row],[Generation (TWh)]]*10^9)</f>
        <v>400.54993999999999</v>
      </c>
    </row>
    <row r="10258" spans="1:21" x14ac:dyDescent="0.35">
      <c r="A10258" t="s">
        <v>2441</v>
      </c>
      <c r="B10258" t="s">
        <v>3239</v>
      </c>
      <c r="C10258" t="str">
        <f>SUBSTITUTE(Table1[[#This Row],[Fuel]],", ",",")</f>
        <v>fossil gas: natural gas</v>
      </c>
      <c r="D10258" t="s">
        <v>3239</v>
      </c>
      <c r="H10258" t="s">
        <v>3438</v>
      </c>
      <c r="I10258">
        <v>985</v>
      </c>
      <c r="J10258" t="s">
        <v>3446</v>
      </c>
      <c r="K10258">
        <v>2018</v>
      </c>
      <c r="L10258" t="s">
        <v>29</v>
      </c>
      <c r="M10258" t="s">
        <v>29</v>
      </c>
      <c r="N10258">
        <v>28.957031000000001</v>
      </c>
      <c r="O10258">
        <v>-82.700582999999995</v>
      </c>
      <c r="P10258" t="s">
        <v>3613</v>
      </c>
      <c r="Q10258" s="3">
        <f>Table1[[#This Row],[Capacity (MW)]]*0.395*8760*10^-6</f>
        <v>3.4082970000000001</v>
      </c>
      <c r="R10258" s="3" cm="1">
        <f t="array" ref="R10258">AVERAGE(VLOOKUP(_xlfn.TEXTSPLIT(Table1[[#This Row],[Fuel (no space after comma)]], ","), FuelList_Final_EF!$A$2:$B$65, 2, FALSE))</f>
        <v>53.06</v>
      </c>
      <c r="S10258" s="3">
        <f>Table1[[#This Row],[Generation (TWh)]]*10^9*VLOOKUP(Table1[[#This Row],[Turbine/Engine Technology]],Technology_HR!$A$2:$B$11,2,FALSE)*10^-6</f>
        <v>25729234.052999999</v>
      </c>
      <c r="T10258" s="5">
        <f>Table1[[#This Row],[Fuel Consumption (mmBtu)]]*Table1[[#This Row],[Emission Factor (kg CO2/ mmBtu)]]*10^3</f>
        <v>1365193158852.1799</v>
      </c>
      <c r="U10258" s="3">
        <f>Table1[[#This Row],[Emissions (g CO2)]]/(Table1[[#This Row],[Generation (TWh)]]*10^9)</f>
        <v>400.54993999999999</v>
      </c>
    </row>
    <row r="10259" spans="1:21" x14ac:dyDescent="0.35">
      <c r="A10259" t="s">
        <v>2631</v>
      </c>
      <c r="B10259" t="s">
        <v>3239</v>
      </c>
      <c r="C10259" t="str">
        <f>SUBSTITUTE(Table1[[#This Row],[Fuel]],", ",",")</f>
        <v>fossil gas: natural gas</v>
      </c>
      <c r="D10259" t="s">
        <v>3239</v>
      </c>
      <c r="H10259" t="s">
        <v>3442</v>
      </c>
      <c r="I10259">
        <v>500</v>
      </c>
      <c r="J10259" t="s">
        <v>3450</v>
      </c>
      <c r="K10259" t="s">
        <v>29</v>
      </c>
      <c r="L10259" t="s">
        <v>29</v>
      </c>
      <c r="M10259" t="s">
        <v>29</v>
      </c>
      <c r="N10259">
        <v>35.282807573389228</v>
      </c>
      <c r="O10259">
        <v>-119.44386433970099</v>
      </c>
      <c r="P10259" t="s">
        <v>3613</v>
      </c>
      <c r="Q10259" s="3">
        <f>Table1[[#This Row],[Capacity (MW)]]*0.395*8760*10^-6</f>
        <v>1.7301</v>
      </c>
      <c r="R10259" s="3" cm="1">
        <f t="array" ref="R10259">AVERAGE(VLOOKUP(_xlfn.TEXTSPLIT(Table1[[#This Row],[Fuel (no space after comma)]], ","), FuelList_Final_EF!$A$2:$B$65, 2, FALSE))</f>
        <v>53.06</v>
      </c>
      <c r="S10259" s="3">
        <f>Table1[[#This Row],[Generation (TWh)]]*10^9*VLOOKUP(Table1[[#This Row],[Turbine/Engine Technology]],Technology_HR!$A$2:$B$11,2,FALSE)*10^-6</f>
        <v>10333887.299999999</v>
      </c>
      <c r="T10259" s="5">
        <f>Table1[[#This Row],[Fuel Consumption (mmBtu)]]*Table1[[#This Row],[Emission Factor (kg CO2/ mmBtu)]]*10^3</f>
        <v>548316060138</v>
      </c>
      <c r="U10259" s="3">
        <f>Table1[[#This Row],[Emissions (g CO2)]]/(Table1[[#This Row],[Generation (TWh)]]*10^9)</f>
        <v>316.92738000000003</v>
      </c>
    </row>
    <row r="10260" spans="1:21" x14ac:dyDescent="0.35">
      <c r="A10260" t="s">
        <v>2632</v>
      </c>
      <c r="B10260" t="s">
        <v>3239</v>
      </c>
      <c r="C10260" t="str">
        <f>SUBSTITUTE(Table1[[#This Row],[Fuel]],", ",",")</f>
        <v>fossil gas: natural gas</v>
      </c>
      <c r="D10260" t="s">
        <v>3239</v>
      </c>
      <c r="H10260" t="s">
        <v>3442</v>
      </c>
      <c r="I10260">
        <v>500</v>
      </c>
      <c r="J10260" t="s">
        <v>3450</v>
      </c>
      <c r="K10260" t="s">
        <v>29</v>
      </c>
      <c r="L10260" t="s">
        <v>29</v>
      </c>
      <c r="M10260" t="s">
        <v>29</v>
      </c>
      <c r="N10260">
        <v>35.282807573389228</v>
      </c>
      <c r="O10260">
        <v>-119.44386433970099</v>
      </c>
      <c r="P10260" t="s">
        <v>3613</v>
      </c>
      <c r="Q10260" s="3">
        <f>Table1[[#This Row],[Capacity (MW)]]*0.395*8760*10^-6</f>
        <v>1.7301</v>
      </c>
      <c r="R10260" s="3" cm="1">
        <f t="array" ref="R10260">AVERAGE(VLOOKUP(_xlfn.TEXTSPLIT(Table1[[#This Row],[Fuel (no space after comma)]], ","), FuelList_Final_EF!$A$2:$B$65, 2, FALSE))</f>
        <v>53.06</v>
      </c>
      <c r="S10260" s="3">
        <f>Table1[[#This Row],[Generation (TWh)]]*10^9*VLOOKUP(Table1[[#This Row],[Turbine/Engine Technology]],Technology_HR!$A$2:$B$11,2,FALSE)*10^-6</f>
        <v>10333887.299999999</v>
      </c>
      <c r="T10260" s="5">
        <f>Table1[[#This Row],[Fuel Consumption (mmBtu)]]*Table1[[#This Row],[Emission Factor (kg CO2/ mmBtu)]]*10^3</f>
        <v>548316060138</v>
      </c>
      <c r="U10260" s="3">
        <f>Table1[[#This Row],[Emissions (g CO2)]]/(Table1[[#This Row],[Generation (TWh)]]*10^9)</f>
        <v>316.92738000000003</v>
      </c>
    </row>
    <row r="10261" spans="1:21" x14ac:dyDescent="0.35">
      <c r="A10261" t="s">
        <v>2633</v>
      </c>
      <c r="B10261" t="s">
        <v>3239</v>
      </c>
      <c r="C10261" t="str">
        <f>SUBSTITUTE(Table1[[#This Row],[Fuel]],", ",",")</f>
        <v>fossil gas: natural gas</v>
      </c>
      <c r="D10261" t="s">
        <v>3239</v>
      </c>
      <c r="H10261" t="s">
        <v>3436</v>
      </c>
      <c r="I10261">
        <v>108</v>
      </c>
      <c r="J10261" t="s">
        <v>3446</v>
      </c>
      <c r="K10261">
        <v>2010</v>
      </c>
      <c r="L10261" t="s">
        <v>29</v>
      </c>
      <c r="M10261" t="s">
        <v>29</v>
      </c>
      <c r="N10261">
        <v>48.21</v>
      </c>
      <c r="O10261">
        <v>-104.3917</v>
      </c>
      <c r="P10261" t="s">
        <v>3613</v>
      </c>
      <c r="Q10261" s="3">
        <f>Table1[[#This Row],[Capacity (MW)]]*0.395*8760*10^-6</f>
        <v>0.37370160000000002</v>
      </c>
      <c r="R10261" s="3" cm="1">
        <f t="array" ref="R10261">AVERAGE(VLOOKUP(_xlfn.TEXTSPLIT(Table1[[#This Row],[Fuel (no space after comma)]], ","), FuelList_Final_EF!$A$2:$B$65, 2, FALSE))</f>
        <v>53.06</v>
      </c>
      <c r="S10261" s="3">
        <f>Table1[[#This Row],[Generation (TWh)]]*10^9*VLOOKUP(Table1[[#This Row],[Turbine/Engine Technology]],Technology_HR!$A$2:$B$11,2,FALSE)*10^-6</f>
        <v>4114454.6159999999</v>
      </c>
      <c r="T10261" s="5">
        <f>Table1[[#This Row],[Fuel Consumption (mmBtu)]]*Table1[[#This Row],[Emission Factor (kg CO2/ mmBtu)]]*10^3</f>
        <v>218312961924.96002</v>
      </c>
      <c r="U10261" s="3">
        <f>Table1[[#This Row],[Emissions (g CO2)]]/(Table1[[#This Row],[Generation (TWh)]]*10^9)</f>
        <v>584.19060000000002</v>
      </c>
    </row>
    <row r="10262" spans="1:21" x14ac:dyDescent="0.35">
      <c r="A10262" t="s">
        <v>2634</v>
      </c>
      <c r="B10262" t="s">
        <v>3405</v>
      </c>
      <c r="C10262" t="str">
        <f>SUBSTITUTE(Table1[[#This Row],[Fuel]],", ",",")</f>
        <v>fossil gas: natural gas,fossil liquids: kerosene</v>
      </c>
      <c r="D10262" t="s">
        <v>3239</v>
      </c>
      <c r="E10262" t="s">
        <v>3349</v>
      </c>
      <c r="H10262" t="s">
        <v>3436</v>
      </c>
      <c r="I10262">
        <v>99</v>
      </c>
      <c r="J10262" t="s">
        <v>3446</v>
      </c>
      <c r="K10262">
        <v>1990</v>
      </c>
      <c r="L10262" t="s">
        <v>29</v>
      </c>
      <c r="M10262" t="s">
        <v>29</v>
      </c>
      <c r="N10262">
        <v>39.375700000000002</v>
      </c>
      <c r="O10262">
        <v>-74.965400000000002</v>
      </c>
      <c r="P10262" t="s">
        <v>3613</v>
      </c>
      <c r="Q10262" s="3">
        <f>Table1[[#This Row],[Capacity (MW)]]*0.395*8760*10^-6</f>
        <v>0.34255980000000003</v>
      </c>
      <c r="R10262" s="3" cm="1">
        <f t="array" ref="R10262">AVERAGE(VLOOKUP(_xlfn.TEXTSPLIT(Table1[[#This Row],[Fuel (no space after comma)]], ","), FuelList_Final_EF!$A$2:$B$65, 2, FALSE))</f>
        <v>64.13</v>
      </c>
      <c r="S10262" s="3">
        <f>Table1[[#This Row],[Generation (TWh)]]*10^9*VLOOKUP(Table1[[#This Row],[Turbine/Engine Technology]],Technology_HR!$A$2:$B$11,2,FALSE)*10^-6</f>
        <v>3771583.398</v>
      </c>
      <c r="T10262" s="5">
        <f>Table1[[#This Row],[Fuel Consumption (mmBtu)]]*Table1[[#This Row],[Emission Factor (kg CO2/ mmBtu)]]*10^3</f>
        <v>241871643313.73999</v>
      </c>
      <c r="U10262" s="3">
        <f>Table1[[#This Row],[Emissions (g CO2)]]/(Table1[[#This Row],[Generation (TWh)]]*10^9)</f>
        <v>706.07129999999995</v>
      </c>
    </row>
    <row r="10263" spans="1:21" x14ac:dyDescent="0.35">
      <c r="A10263" t="s">
        <v>2634</v>
      </c>
      <c r="B10263" t="s">
        <v>3405</v>
      </c>
      <c r="C10263" t="str">
        <f>SUBSTITUTE(Table1[[#This Row],[Fuel]],", ",",")</f>
        <v>fossil gas: natural gas,fossil liquids: kerosene</v>
      </c>
      <c r="D10263" t="s">
        <v>3239</v>
      </c>
      <c r="E10263" t="s">
        <v>3349</v>
      </c>
      <c r="H10263" t="s">
        <v>3436</v>
      </c>
      <c r="I10263">
        <v>132</v>
      </c>
      <c r="J10263" t="s">
        <v>3446</v>
      </c>
      <c r="K10263">
        <v>2009</v>
      </c>
      <c r="L10263" t="s">
        <v>29</v>
      </c>
      <c r="M10263" t="s">
        <v>29</v>
      </c>
      <c r="N10263">
        <v>39.375700000000002</v>
      </c>
      <c r="O10263">
        <v>-74.965400000000002</v>
      </c>
      <c r="P10263" t="s">
        <v>3613</v>
      </c>
      <c r="Q10263" s="3">
        <f>Table1[[#This Row],[Capacity (MW)]]*0.395*8760*10^-6</f>
        <v>0.4567464</v>
      </c>
      <c r="R10263" s="3" cm="1">
        <f t="array" ref="R10263">AVERAGE(VLOOKUP(_xlfn.TEXTSPLIT(Table1[[#This Row],[Fuel (no space after comma)]], ","), FuelList_Final_EF!$A$2:$B$65, 2, FALSE))</f>
        <v>64.13</v>
      </c>
      <c r="S10263" s="3">
        <f>Table1[[#This Row],[Generation (TWh)]]*10^9*VLOOKUP(Table1[[#This Row],[Turbine/Engine Technology]],Technology_HR!$A$2:$B$11,2,FALSE)*10^-6</f>
        <v>5028777.8640000001</v>
      </c>
      <c r="T10263" s="5">
        <f>Table1[[#This Row],[Fuel Consumption (mmBtu)]]*Table1[[#This Row],[Emission Factor (kg CO2/ mmBtu)]]*10^3</f>
        <v>322495524418.32001</v>
      </c>
      <c r="U10263" s="3">
        <f>Table1[[#This Row],[Emissions (g CO2)]]/(Table1[[#This Row],[Generation (TWh)]]*10^9)</f>
        <v>706.07130000000006</v>
      </c>
    </row>
    <row r="10264" spans="1:21" x14ac:dyDescent="0.35">
      <c r="A10264" t="s">
        <v>2434</v>
      </c>
      <c r="B10264" t="s">
        <v>3239</v>
      </c>
      <c r="C10264" t="str">
        <f>SUBSTITUTE(Table1[[#This Row],[Fuel]],", ",",")</f>
        <v>fossil gas: natural gas</v>
      </c>
      <c r="D10264" t="s">
        <v>3239</v>
      </c>
      <c r="H10264" t="s">
        <v>3438</v>
      </c>
      <c r="I10264">
        <v>1450</v>
      </c>
      <c r="J10264" t="s">
        <v>3449</v>
      </c>
      <c r="K10264">
        <v>2026</v>
      </c>
      <c r="L10264" t="s">
        <v>29</v>
      </c>
      <c r="M10264" t="s">
        <v>29</v>
      </c>
      <c r="N10264">
        <v>36.389946999999999</v>
      </c>
      <c r="O10264">
        <v>-87.651635999999996</v>
      </c>
      <c r="P10264" t="s">
        <v>3613</v>
      </c>
      <c r="Q10264" s="3">
        <f>Table1[[#This Row],[Capacity (MW)]]*0.395*8760*10^-6</f>
        <v>5.01729</v>
      </c>
      <c r="R10264" s="3" cm="1">
        <f t="array" ref="R10264">AVERAGE(VLOOKUP(_xlfn.TEXTSPLIT(Table1[[#This Row],[Fuel (no space after comma)]], ","), FuelList_Final_EF!$A$2:$B$65, 2, FALSE))</f>
        <v>53.06</v>
      </c>
      <c r="S10264" s="3">
        <f>Table1[[#This Row],[Generation (TWh)]]*10^9*VLOOKUP(Table1[[#This Row],[Turbine/Engine Technology]],Technology_HR!$A$2:$B$11,2,FALSE)*10^-6</f>
        <v>37875522.210000001</v>
      </c>
      <c r="T10264" s="5">
        <f>Table1[[#This Row],[Fuel Consumption (mmBtu)]]*Table1[[#This Row],[Emission Factor (kg CO2/ mmBtu)]]*10^3</f>
        <v>2009675208462.6003</v>
      </c>
      <c r="U10264" s="3">
        <f>Table1[[#This Row],[Emissions (g CO2)]]/(Table1[[#This Row],[Generation (TWh)]]*10^9)</f>
        <v>400.54994000000005</v>
      </c>
    </row>
    <row r="10265" spans="1:21" x14ac:dyDescent="0.35">
      <c r="A10265" t="s">
        <v>2635</v>
      </c>
      <c r="B10265" t="s">
        <v>3239</v>
      </c>
      <c r="C10265" t="str">
        <f>SUBSTITUTE(Table1[[#This Row],[Fuel]],", ",",")</f>
        <v>fossil gas: natural gas</v>
      </c>
      <c r="D10265" t="s">
        <v>3239</v>
      </c>
      <c r="H10265" t="s">
        <v>3440</v>
      </c>
      <c r="I10265">
        <v>75</v>
      </c>
      <c r="J10265" t="s">
        <v>3446</v>
      </c>
      <c r="K10265">
        <v>1957</v>
      </c>
      <c r="L10265" t="s">
        <v>29</v>
      </c>
      <c r="M10265" t="s">
        <v>29</v>
      </c>
      <c r="N10265">
        <v>32.713099999999997</v>
      </c>
      <c r="O10265">
        <v>-103.3533</v>
      </c>
      <c r="P10265" t="s">
        <v>3613</v>
      </c>
      <c r="Q10265" s="3">
        <f>Table1[[#This Row],[Capacity (MW)]]*0.395*8760*10^-6</f>
        <v>0.259515</v>
      </c>
      <c r="R10265" s="3" cm="1">
        <f t="array" ref="R10265">AVERAGE(VLOOKUP(_xlfn.TEXTSPLIT(Table1[[#This Row],[Fuel (no space after comma)]], ","), FuelList_Final_EF!$A$2:$B$65, 2, FALSE))</f>
        <v>53.06</v>
      </c>
      <c r="S10265" s="3">
        <f>Table1[[#This Row],[Generation (TWh)]]*10^9*VLOOKUP(Table1[[#This Row],[Turbine/Engine Technology]],Technology_HR!$A$2:$B$11,2,FALSE)*10^-6</f>
        <v>2669111.7749999999</v>
      </c>
      <c r="T10265" s="5">
        <f>Table1[[#This Row],[Fuel Consumption (mmBtu)]]*Table1[[#This Row],[Emission Factor (kg CO2/ mmBtu)]]*10^3</f>
        <v>141623070781.5</v>
      </c>
      <c r="U10265" s="3">
        <f>Table1[[#This Row],[Emissions (g CO2)]]/(Table1[[#This Row],[Generation (TWh)]]*10^9)</f>
        <v>545.72209999999995</v>
      </c>
    </row>
    <row r="10266" spans="1:21" x14ac:dyDescent="0.35">
      <c r="A10266" t="s">
        <v>2635</v>
      </c>
      <c r="B10266" t="s">
        <v>3239</v>
      </c>
      <c r="C10266" t="str">
        <f>SUBSTITUTE(Table1[[#This Row],[Fuel]],", ",",")</f>
        <v>fossil gas: natural gas</v>
      </c>
      <c r="D10266" t="s">
        <v>3239</v>
      </c>
      <c r="H10266" t="s">
        <v>3440</v>
      </c>
      <c r="I10266">
        <v>190</v>
      </c>
      <c r="J10266" t="s">
        <v>3446</v>
      </c>
      <c r="K10266">
        <v>1965</v>
      </c>
      <c r="L10266" t="s">
        <v>29</v>
      </c>
      <c r="M10266">
        <v>2025</v>
      </c>
      <c r="N10266">
        <v>32.713099999999997</v>
      </c>
      <c r="O10266">
        <v>-103.3533</v>
      </c>
      <c r="P10266" t="s">
        <v>3613</v>
      </c>
      <c r="Q10266" s="3">
        <f>Table1[[#This Row],[Capacity (MW)]]*0.395*8760*10^-6</f>
        <v>0.65743799999999997</v>
      </c>
      <c r="R10266" s="3" cm="1">
        <f t="array" ref="R10266">AVERAGE(VLOOKUP(_xlfn.TEXTSPLIT(Table1[[#This Row],[Fuel (no space after comma)]], ","), FuelList_Final_EF!$A$2:$B$65, 2, FALSE))</f>
        <v>53.06</v>
      </c>
      <c r="S10266" s="3">
        <f>Table1[[#This Row],[Generation (TWh)]]*10^9*VLOOKUP(Table1[[#This Row],[Turbine/Engine Technology]],Technology_HR!$A$2:$B$11,2,FALSE)*10^-6</f>
        <v>6761749.8300000001</v>
      </c>
      <c r="T10266" s="5">
        <f>Table1[[#This Row],[Fuel Consumption (mmBtu)]]*Table1[[#This Row],[Emission Factor (kg CO2/ mmBtu)]]*10^3</f>
        <v>358778445979.80005</v>
      </c>
      <c r="U10266" s="3">
        <f>Table1[[#This Row],[Emissions (g CO2)]]/(Table1[[#This Row],[Generation (TWh)]]*10^9)</f>
        <v>545.72210000000007</v>
      </c>
    </row>
    <row r="10267" spans="1:21" x14ac:dyDescent="0.35">
      <c r="A10267" t="s">
        <v>2635</v>
      </c>
      <c r="B10267" t="s">
        <v>3239</v>
      </c>
      <c r="C10267" t="str">
        <f>SUBSTITUTE(Table1[[#This Row],[Fuel]],", ",",")</f>
        <v>fossil gas: natural gas</v>
      </c>
      <c r="D10267" t="s">
        <v>3239</v>
      </c>
      <c r="H10267" t="s">
        <v>3436</v>
      </c>
      <c r="I10267">
        <v>127</v>
      </c>
      <c r="J10267" t="s">
        <v>3446</v>
      </c>
      <c r="K10267">
        <v>1998</v>
      </c>
      <c r="L10267" t="s">
        <v>29</v>
      </c>
      <c r="M10267">
        <v>2040</v>
      </c>
      <c r="N10267">
        <v>32.713099999999997</v>
      </c>
      <c r="O10267">
        <v>-103.3533</v>
      </c>
      <c r="P10267" t="s">
        <v>3613</v>
      </c>
      <c r="Q10267" s="3">
        <f>Table1[[#This Row],[Capacity (MW)]]*0.395*8760*10^-6</f>
        <v>0.43944539999999993</v>
      </c>
      <c r="R10267" s="3" cm="1">
        <f t="array" ref="R10267">AVERAGE(VLOOKUP(_xlfn.TEXTSPLIT(Table1[[#This Row],[Fuel (no space after comma)]], ","), FuelList_Final_EF!$A$2:$B$65, 2, FALSE))</f>
        <v>53.06</v>
      </c>
      <c r="S10267" s="3">
        <f>Table1[[#This Row],[Generation (TWh)]]*10^9*VLOOKUP(Table1[[#This Row],[Turbine/Engine Technology]],Technology_HR!$A$2:$B$11,2,FALSE)*10^-6</f>
        <v>4838293.8539999984</v>
      </c>
      <c r="T10267" s="5">
        <f>Table1[[#This Row],[Fuel Consumption (mmBtu)]]*Table1[[#This Row],[Emission Factor (kg CO2/ mmBtu)]]*10^3</f>
        <v>256719871893.23993</v>
      </c>
      <c r="U10267" s="3">
        <f>Table1[[#This Row],[Emissions (g CO2)]]/(Table1[[#This Row],[Generation (TWh)]]*10^9)</f>
        <v>584.1905999999999</v>
      </c>
    </row>
    <row r="10268" spans="1:21" x14ac:dyDescent="0.35">
      <c r="A10268" t="s">
        <v>2635</v>
      </c>
      <c r="B10268" t="s">
        <v>3239</v>
      </c>
      <c r="C10268" t="str">
        <f>SUBSTITUTE(Table1[[#This Row],[Fuel]],", ",",")</f>
        <v>fossil gas: natural gas</v>
      </c>
      <c r="D10268" t="s">
        <v>3239</v>
      </c>
      <c r="H10268" t="s">
        <v>3436</v>
      </c>
      <c r="I10268">
        <v>127</v>
      </c>
      <c r="J10268" t="s">
        <v>3446</v>
      </c>
      <c r="K10268">
        <v>1998</v>
      </c>
      <c r="L10268" t="s">
        <v>29</v>
      </c>
      <c r="M10268">
        <v>2040</v>
      </c>
      <c r="N10268">
        <v>32.713099999999997</v>
      </c>
      <c r="O10268">
        <v>-103.3533</v>
      </c>
      <c r="P10268" t="s">
        <v>3613</v>
      </c>
      <c r="Q10268" s="3">
        <f>Table1[[#This Row],[Capacity (MW)]]*0.395*8760*10^-6</f>
        <v>0.43944539999999993</v>
      </c>
      <c r="R10268" s="3" cm="1">
        <f t="array" ref="R10268">AVERAGE(VLOOKUP(_xlfn.TEXTSPLIT(Table1[[#This Row],[Fuel (no space after comma)]], ","), FuelList_Final_EF!$A$2:$B$65, 2, FALSE))</f>
        <v>53.06</v>
      </c>
      <c r="S10268" s="3">
        <f>Table1[[#This Row],[Generation (TWh)]]*10^9*VLOOKUP(Table1[[#This Row],[Turbine/Engine Technology]],Technology_HR!$A$2:$B$11,2,FALSE)*10^-6</f>
        <v>4838293.8539999984</v>
      </c>
      <c r="T10268" s="5">
        <f>Table1[[#This Row],[Fuel Consumption (mmBtu)]]*Table1[[#This Row],[Emission Factor (kg CO2/ mmBtu)]]*10^3</f>
        <v>256719871893.23993</v>
      </c>
      <c r="U10268" s="3">
        <f>Table1[[#This Row],[Emissions (g CO2)]]/(Table1[[#This Row],[Generation (TWh)]]*10^9)</f>
        <v>584.1905999999999</v>
      </c>
    </row>
    <row r="10269" spans="1:21" x14ac:dyDescent="0.35">
      <c r="A10269" t="s">
        <v>2586</v>
      </c>
      <c r="B10269" t="s">
        <v>3239</v>
      </c>
      <c r="C10269" t="str">
        <f>SUBSTITUTE(Table1[[#This Row],[Fuel]],", ",",")</f>
        <v>fossil gas: natural gas</v>
      </c>
      <c r="D10269" t="s">
        <v>3239</v>
      </c>
      <c r="H10269" t="s">
        <v>3438</v>
      </c>
      <c r="I10269">
        <v>649</v>
      </c>
      <c r="J10269" t="s">
        <v>3446</v>
      </c>
      <c r="K10269">
        <v>2006</v>
      </c>
      <c r="L10269" t="s">
        <v>29</v>
      </c>
      <c r="M10269" t="s">
        <v>29</v>
      </c>
      <c r="N10269">
        <v>39.821440000000003</v>
      </c>
      <c r="O10269">
        <v>-111.8935</v>
      </c>
      <c r="P10269" t="s">
        <v>3613</v>
      </c>
      <c r="Q10269" s="3">
        <f>Table1[[#This Row],[Capacity (MW)]]*0.395*8760*10^-6</f>
        <v>2.2456698000000004</v>
      </c>
      <c r="R10269" s="3" cm="1">
        <f t="array" ref="R10269">AVERAGE(VLOOKUP(_xlfn.TEXTSPLIT(Table1[[#This Row],[Fuel (no space after comma)]], ","), FuelList_Final_EF!$A$2:$B$65, 2, FALSE))</f>
        <v>53.06</v>
      </c>
      <c r="S10269" s="3">
        <f>Table1[[#This Row],[Generation (TWh)]]*10^9*VLOOKUP(Table1[[#This Row],[Turbine/Engine Technology]],Technology_HR!$A$2:$B$11,2,FALSE)*10^-6</f>
        <v>16952561.320200004</v>
      </c>
      <c r="T10269" s="5">
        <f>Table1[[#This Row],[Fuel Consumption (mmBtu)]]*Table1[[#This Row],[Emission Factor (kg CO2/ mmBtu)]]*10^3</f>
        <v>899502903649.81226</v>
      </c>
      <c r="U10269" s="3">
        <f>Table1[[#This Row],[Emissions (g CO2)]]/(Table1[[#This Row],[Generation (TWh)]]*10^9)</f>
        <v>400.54994000000005</v>
      </c>
    </row>
    <row r="10270" spans="1:21" x14ac:dyDescent="0.35">
      <c r="A10270" t="s">
        <v>2485</v>
      </c>
      <c r="B10270" t="s">
        <v>3239</v>
      </c>
      <c r="C10270" t="str">
        <f>SUBSTITUTE(Table1[[#This Row],[Fuel]],", ",",")</f>
        <v>fossil gas: natural gas</v>
      </c>
      <c r="D10270" t="s">
        <v>3239</v>
      </c>
      <c r="H10270" t="s">
        <v>3437</v>
      </c>
      <c r="I10270">
        <v>65.099999999999994</v>
      </c>
      <c r="J10270" t="s">
        <v>3446</v>
      </c>
      <c r="K10270">
        <v>2016</v>
      </c>
      <c r="L10270" t="s">
        <v>29</v>
      </c>
      <c r="M10270" t="s">
        <v>29</v>
      </c>
      <c r="N10270">
        <v>31.320699999999999</v>
      </c>
      <c r="O10270">
        <v>-92.461299999999994</v>
      </c>
      <c r="P10270" t="s">
        <v>3613</v>
      </c>
      <c r="Q10270" s="3">
        <f>Table1[[#This Row],[Capacity (MW)]]*0.395*8760*10^-6</f>
        <v>0.22525901999999998</v>
      </c>
      <c r="R10270" s="3" cm="1">
        <f t="array" ref="R10270">AVERAGE(VLOOKUP(_xlfn.TEXTSPLIT(Table1[[#This Row],[Fuel (no space after comma)]], ","), FuelList_Final_EF!$A$2:$B$65, 2, FALSE))</f>
        <v>53.06</v>
      </c>
      <c r="S10270" s="3">
        <f>Table1[[#This Row],[Generation (TWh)]]*10^9*VLOOKUP(Table1[[#This Row],[Turbine/Engine Technology]],Technology_HR!$A$2:$B$11,2,FALSE)*10^-6</f>
        <v>2004805.2779999997</v>
      </c>
      <c r="T10270" s="5">
        <f>Table1[[#This Row],[Fuel Consumption (mmBtu)]]*Table1[[#This Row],[Emission Factor (kg CO2/ mmBtu)]]*10^3</f>
        <v>106374968050.67998</v>
      </c>
      <c r="U10270" s="3">
        <f>Table1[[#This Row],[Emissions (g CO2)]]/(Table1[[#This Row],[Generation (TWh)]]*10^9)</f>
        <v>472.23399999999998</v>
      </c>
    </row>
    <row r="10271" spans="1:21" x14ac:dyDescent="0.35">
      <c r="A10271" t="s">
        <v>2604</v>
      </c>
      <c r="B10271" t="s">
        <v>3243</v>
      </c>
      <c r="C10271" t="str">
        <f>SUBSTITUTE(Table1[[#This Row],[Fuel]],", ",",")</f>
        <v>fossil gas: natural gas,fossil liquids: fuel oil</v>
      </c>
      <c r="D10271" t="s">
        <v>3239</v>
      </c>
      <c r="E10271" t="s">
        <v>3275</v>
      </c>
      <c r="H10271" t="s">
        <v>3436</v>
      </c>
      <c r="I10271">
        <v>92</v>
      </c>
      <c r="J10271" t="s">
        <v>3446</v>
      </c>
      <c r="K10271">
        <v>2000</v>
      </c>
      <c r="L10271" t="s">
        <v>29</v>
      </c>
      <c r="M10271" t="s">
        <v>29</v>
      </c>
      <c r="N10271">
        <v>34.042267000000002</v>
      </c>
      <c r="O10271">
        <v>-83.397720000000007</v>
      </c>
      <c r="P10271" t="s">
        <v>3613</v>
      </c>
      <c r="Q10271" s="3">
        <f>Table1[[#This Row],[Capacity (MW)]]*0.395*8760*10^-6</f>
        <v>0.31833840000000002</v>
      </c>
      <c r="R10271" s="3" cm="1">
        <f t="array" ref="R10271">AVERAGE(VLOOKUP(_xlfn.TEXTSPLIT(Table1[[#This Row],[Fuel (no space after comma)]], ","), FuelList_Final_EF!$A$2:$B$65, 2, FALSE))</f>
        <v>65.583341148886291</v>
      </c>
      <c r="S10271" s="3">
        <f>Table1[[#This Row],[Generation (TWh)]]*10^9*VLOOKUP(Table1[[#This Row],[Turbine/Engine Technology]],Technology_HR!$A$2:$B$11,2,FALSE)*10^-6</f>
        <v>3504905.784</v>
      </c>
      <c r="T10271" s="5">
        <f>Table1[[#This Row],[Fuel Consumption (mmBtu)]]*Table1[[#This Row],[Emission Factor (kg CO2/ mmBtu)]]*10^3</f>
        <v>229863431726.77676</v>
      </c>
      <c r="U10271" s="3">
        <f>Table1[[#This Row],[Emissions (g CO2)]]/(Table1[[#This Row],[Generation (TWh)]]*10^9)</f>
        <v>722.07258604923811</v>
      </c>
    </row>
    <row r="10272" spans="1:21" x14ac:dyDescent="0.35">
      <c r="A10272" t="s">
        <v>2604</v>
      </c>
      <c r="B10272" t="s">
        <v>3243</v>
      </c>
      <c r="C10272" t="str">
        <f>SUBSTITUTE(Table1[[#This Row],[Fuel]],", ",",")</f>
        <v>fossil gas: natural gas,fossil liquids: fuel oil</v>
      </c>
      <c r="D10272" t="s">
        <v>3239</v>
      </c>
      <c r="E10272" t="s">
        <v>3275</v>
      </c>
      <c r="H10272" t="s">
        <v>3436</v>
      </c>
      <c r="I10272">
        <v>92</v>
      </c>
      <c r="J10272" t="s">
        <v>3446</v>
      </c>
      <c r="K10272">
        <v>2000</v>
      </c>
      <c r="L10272" t="s">
        <v>29</v>
      </c>
      <c r="M10272" t="s">
        <v>29</v>
      </c>
      <c r="N10272">
        <v>34.042267000000002</v>
      </c>
      <c r="O10272">
        <v>-83.397720000000007</v>
      </c>
      <c r="P10272" t="s">
        <v>3613</v>
      </c>
      <c r="Q10272" s="3">
        <f>Table1[[#This Row],[Capacity (MW)]]*0.395*8760*10^-6</f>
        <v>0.31833840000000002</v>
      </c>
      <c r="R10272" s="3" cm="1">
        <f t="array" ref="R10272">AVERAGE(VLOOKUP(_xlfn.TEXTSPLIT(Table1[[#This Row],[Fuel (no space after comma)]], ","), FuelList_Final_EF!$A$2:$B$65, 2, FALSE))</f>
        <v>65.583341148886291</v>
      </c>
      <c r="S10272" s="3">
        <f>Table1[[#This Row],[Generation (TWh)]]*10^9*VLOOKUP(Table1[[#This Row],[Turbine/Engine Technology]],Technology_HR!$A$2:$B$11,2,FALSE)*10^-6</f>
        <v>3504905.784</v>
      </c>
      <c r="T10272" s="5">
        <f>Table1[[#This Row],[Fuel Consumption (mmBtu)]]*Table1[[#This Row],[Emission Factor (kg CO2/ mmBtu)]]*10^3</f>
        <v>229863431726.77676</v>
      </c>
      <c r="U10272" s="3">
        <f>Table1[[#This Row],[Emissions (g CO2)]]/(Table1[[#This Row],[Generation (TWh)]]*10^9)</f>
        <v>722.07258604923811</v>
      </c>
    </row>
    <row r="10273" spans="1:21" x14ac:dyDescent="0.35">
      <c r="A10273" t="s">
        <v>2604</v>
      </c>
      <c r="B10273" t="s">
        <v>3243</v>
      </c>
      <c r="C10273" t="str">
        <f>SUBSTITUTE(Table1[[#This Row],[Fuel]],", ",",")</f>
        <v>fossil gas: natural gas,fossil liquids: fuel oil</v>
      </c>
      <c r="D10273" t="s">
        <v>3239</v>
      </c>
      <c r="E10273" t="s">
        <v>3275</v>
      </c>
      <c r="H10273" t="s">
        <v>3436</v>
      </c>
      <c r="I10273">
        <v>92</v>
      </c>
      <c r="J10273" t="s">
        <v>3446</v>
      </c>
      <c r="K10273">
        <v>2000</v>
      </c>
      <c r="L10273" t="s">
        <v>29</v>
      </c>
      <c r="M10273" t="s">
        <v>29</v>
      </c>
      <c r="N10273">
        <v>34.042267000000002</v>
      </c>
      <c r="O10273">
        <v>-83.397720000000007</v>
      </c>
      <c r="P10273" t="s">
        <v>3613</v>
      </c>
      <c r="Q10273" s="3">
        <f>Table1[[#This Row],[Capacity (MW)]]*0.395*8760*10^-6</f>
        <v>0.31833840000000002</v>
      </c>
      <c r="R10273" s="3" cm="1">
        <f t="array" ref="R10273">AVERAGE(VLOOKUP(_xlfn.TEXTSPLIT(Table1[[#This Row],[Fuel (no space after comma)]], ","), FuelList_Final_EF!$A$2:$B$65, 2, FALSE))</f>
        <v>65.583341148886291</v>
      </c>
      <c r="S10273" s="3">
        <f>Table1[[#This Row],[Generation (TWh)]]*10^9*VLOOKUP(Table1[[#This Row],[Turbine/Engine Technology]],Technology_HR!$A$2:$B$11,2,FALSE)*10^-6</f>
        <v>3504905.784</v>
      </c>
      <c r="T10273" s="5">
        <f>Table1[[#This Row],[Fuel Consumption (mmBtu)]]*Table1[[#This Row],[Emission Factor (kg CO2/ mmBtu)]]*10^3</f>
        <v>229863431726.77676</v>
      </c>
      <c r="U10273" s="3">
        <f>Table1[[#This Row],[Emissions (g CO2)]]/(Table1[[#This Row],[Generation (TWh)]]*10^9)</f>
        <v>722.07258604923811</v>
      </c>
    </row>
    <row r="10274" spans="1:21" x14ac:dyDescent="0.35">
      <c r="A10274" t="s">
        <v>2604</v>
      </c>
      <c r="B10274" t="s">
        <v>3243</v>
      </c>
      <c r="C10274" t="str">
        <f>SUBSTITUTE(Table1[[#This Row],[Fuel]],", ",",")</f>
        <v>fossil gas: natural gas,fossil liquids: fuel oil</v>
      </c>
      <c r="D10274" t="s">
        <v>3239</v>
      </c>
      <c r="E10274" t="s">
        <v>3275</v>
      </c>
      <c r="H10274" t="s">
        <v>3436</v>
      </c>
      <c r="I10274">
        <v>92</v>
      </c>
      <c r="J10274" t="s">
        <v>3446</v>
      </c>
      <c r="K10274">
        <v>2000</v>
      </c>
      <c r="L10274" t="s">
        <v>29</v>
      </c>
      <c r="M10274" t="s">
        <v>29</v>
      </c>
      <c r="N10274">
        <v>34.042267000000002</v>
      </c>
      <c r="O10274">
        <v>-83.397720000000007</v>
      </c>
      <c r="P10274" t="s">
        <v>3613</v>
      </c>
      <c r="Q10274" s="3">
        <f>Table1[[#This Row],[Capacity (MW)]]*0.395*8760*10^-6</f>
        <v>0.31833840000000002</v>
      </c>
      <c r="R10274" s="3" cm="1">
        <f t="array" ref="R10274">AVERAGE(VLOOKUP(_xlfn.TEXTSPLIT(Table1[[#This Row],[Fuel (no space after comma)]], ","), FuelList_Final_EF!$A$2:$B$65, 2, FALSE))</f>
        <v>65.583341148886291</v>
      </c>
      <c r="S10274" s="3">
        <f>Table1[[#This Row],[Generation (TWh)]]*10^9*VLOOKUP(Table1[[#This Row],[Turbine/Engine Technology]],Technology_HR!$A$2:$B$11,2,FALSE)*10^-6</f>
        <v>3504905.784</v>
      </c>
      <c r="T10274" s="5">
        <f>Table1[[#This Row],[Fuel Consumption (mmBtu)]]*Table1[[#This Row],[Emission Factor (kg CO2/ mmBtu)]]*10^3</f>
        <v>229863431726.77676</v>
      </c>
      <c r="U10274" s="3">
        <f>Table1[[#This Row],[Emissions (g CO2)]]/(Table1[[#This Row],[Generation (TWh)]]*10^9)</f>
        <v>722.07258604923811</v>
      </c>
    </row>
    <row r="10275" spans="1:21" x14ac:dyDescent="0.35">
      <c r="A10275" t="s">
        <v>2604</v>
      </c>
      <c r="B10275" t="s">
        <v>3243</v>
      </c>
      <c r="C10275" t="str">
        <f>SUBSTITUTE(Table1[[#This Row],[Fuel]],", ",",")</f>
        <v>fossil gas: natural gas,fossil liquids: fuel oil</v>
      </c>
      <c r="D10275" t="s">
        <v>3239</v>
      </c>
      <c r="E10275" t="s">
        <v>3275</v>
      </c>
      <c r="H10275" t="s">
        <v>3436</v>
      </c>
      <c r="I10275">
        <v>92</v>
      </c>
      <c r="J10275" t="s">
        <v>3446</v>
      </c>
      <c r="K10275">
        <v>2000</v>
      </c>
      <c r="L10275" t="s">
        <v>29</v>
      </c>
      <c r="M10275" t="s">
        <v>29</v>
      </c>
      <c r="N10275">
        <v>34.042267000000002</v>
      </c>
      <c r="O10275">
        <v>-83.397720000000007</v>
      </c>
      <c r="P10275" t="s">
        <v>3613</v>
      </c>
      <c r="Q10275" s="3">
        <f>Table1[[#This Row],[Capacity (MW)]]*0.395*8760*10^-6</f>
        <v>0.31833840000000002</v>
      </c>
      <c r="R10275" s="3" cm="1">
        <f t="array" ref="R10275">AVERAGE(VLOOKUP(_xlfn.TEXTSPLIT(Table1[[#This Row],[Fuel (no space after comma)]], ","), FuelList_Final_EF!$A$2:$B$65, 2, FALSE))</f>
        <v>65.583341148886291</v>
      </c>
      <c r="S10275" s="3">
        <f>Table1[[#This Row],[Generation (TWh)]]*10^9*VLOOKUP(Table1[[#This Row],[Turbine/Engine Technology]],Technology_HR!$A$2:$B$11,2,FALSE)*10^-6</f>
        <v>3504905.784</v>
      </c>
      <c r="T10275" s="5">
        <f>Table1[[#This Row],[Fuel Consumption (mmBtu)]]*Table1[[#This Row],[Emission Factor (kg CO2/ mmBtu)]]*10^3</f>
        <v>229863431726.77676</v>
      </c>
      <c r="U10275" s="3">
        <f>Table1[[#This Row],[Emissions (g CO2)]]/(Table1[[#This Row],[Generation (TWh)]]*10^9)</f>
        <v>722.07258604923811</v>
      </c>
    </row>
    <row r="10276" spans="1:21" x14ac:dyDescent="0.35">
      <c r="A10276" t="s">
        <v>2604</v>
      </c>
      <c r="B10276" t="s">
        <v>3243</v>
      </c>
      <c r="C10276" t="str">
        <f>SUBSTITUTE(Table1[[#This Row],[Fuel]],", ",",")</f>
        <v>fossil gas: natural gas,fossil liquids: fuel oil</v>
      </c>
      <c r="D10276" t="s">
        <v>3239</v>
      </c>
      <c r="E10276" t="s">
        <v>3275</v>
      </c>
      <c r="H10276" t="s">
        <v>3436</v>
      </c>
      <c r="I10276">
        <v>92</v>
      </c>
      <c r="J10276" t="s">
        <v>3446</v>
      </c>
      <c r="K10276">
        <v>2000</v>
      </c>
      <c r="L10276" t="s">
        <v>29</v>
      </c>
      <c r="M10276" t="s">
        <v>29</v>
      </c>
      <c r="N10276">
        <v>34.042267000000002</v>
      </c>
      <c r="O10276">
        <v>-83.397720000000007</v>
      </c>
      <c r="P10276" t="s">
        <v>3613</v>
      </c>
      <c r="Q10276" s="3">
        <f>Table1[[#This Row],[Capacity (MW)]]*0.395*8760*10^-6</f>
        <v>0.31833840000000002</v>
      </c>
      <c r="R10276" s="3" cm="1">
        <f t="array" ref="R10276">AVERAGE(VLOOKUP(_xlfn.TEXTSPLIT(Table1[[#This Row],[Fuel (no space after comma)]], ","), FuelList_Final_EF!$A$2:$B$65, 2, FALSE))</f>
        <v>65.583341148886291</v>
      </c>
      <c r="S10276" s="3">
        <f>Table1[[#This Row],[Generation (TWh)]]*10^9*VLOOKUP(Table1[[#This Row],[Turbine/Engine Technology]],Technology_HR!$A$2:$B$11,2,FALSE)*10^-6</f>
        <v>3504905.784</v>
      </c>
      <c r="T10276" s="5">
        <f>Table1[[#This Row],[Fuel Consumption (mmBtu)]]*Table1[[#This Row],[Emission Factor (kg CO2/ mmBtu)]]*10^3</f>
        <v>229863431726.77676</v>
      </c>
      <c r="U10276" s="3">
        <f>Table1[[#This Row],[Emissions (g CO2)]]/(Table1[[#This Row],[Generation (TWh)]]*10^9)</f>
        <v>722.07258604923811</v>
      </c>
    </row>
    <row r="10277" spans="1:21" x14ac:dyDescent="0.35">
      <c r="A10277" t="s">
        <v>2604</v>
      </c>
      <c r="B10277" t="s">
        <v>3243</v>
      </c>
      <c r="C10277" t="str">
        <f>SUBSTITUTE(Table1[[#This Row],[Fuel]],", ",",")</f>
        <v>fossil gas: natural gas,fossil liquids: fuel oil</v>
      </c>
      <c r="D10277" t="s">
        <v>3239</v>
      </c>
      <c r="E10277" t="s">
        <v>3275</v>
      </c>
      <c r="H10277" t="s">
        <v>3436</v>
      </c>
      <c r="I10277">
        <v>92</v>
      </c>
      <c r="J10277" t="s">
        <v>3446</v>
      </c>
      <c r="K10277">
        <v>2000</v>
      </c>
      <c r="L10277" t="s">
        <v>29</v>
      </c>
      <c r="M10277" t="s">
        <v>29</v>
      </c>
      <c r="N10277">
        <v>34.042267000000002</v>
      </c>
      <c r="O10277">
        <v>-83.397720000000007</v>
      </c>
      <c r="P10277" t="s">
        <v>3613</v>
      </c>
      <c r="Q10277" s="3">
        <f>Table1[[#This Row],[Capacity (MW)]]*0.395*8760*10^-6</f>
        <v>0.31833840000000002</v>
      </c>
      <c r="R10277" s="3" cm="1">
        <f t="array" ref="R10277">AVERAGE(VLOOKUP(_xlfn.TEXTSPLIT(Table1[[#This Row],[Fuel (no space after comma)]], ","), FuelList_Final_EF!$A$2:$B$65, 2, FALSE))</f>
        <v>65.583341148886291</v>
      </c>
      <c r="S10277" s="3">
        <f>Table1[[#This Row],[Generation (TWh)]]*10^9*VLOOKUP(Table1[[#This Row],[Turbine/Engine Technology]],Technology_HR!$A$2:$B$11,2,FALSE)*10^-6</f>
        <v>3504905.784</v>
      </c>
      <c r="T10277" s="5">
        <f>Table1[[#This Row],[Fuel Consumption (mmBtu)]]*Table1[[#This Row],[Emission Factor (kg CO2/ mmBtu)]]*10^3</f>
        <v>229863431726.77676</v>
      </c>
      <c r="U10277" s="3">
        <f>Table1[[#This Row],[Emissions (g CO2)]]/(Table1[[#This Row],[Generation (TWh)]]*10^9)</f>
        <v>722.07258604923811</v>
      </c>
    </row>
    <row r="10278" spans="1:21" x14ac:dyDescent="0.35">
      <c r="A10278" t="s">
        <v>2604</v>
      </c>
      <c r="B10278" t="s">
        <v>3243</v>
      </c>
      <c r="C10278" t="str">
        <f>SUBSTITUTE(Table1[[#This Row],[Fuel]],", ",",")</f>
        <v>fossil gas: natural gas,fossil liquids: fuel oil</v>
      </c>
      <c r="D10278" t="s">
        <v>3239</v>
      </c>
      <c r="E10278" t="s">
        <v>3275</v>
      </c>
      <c r="H10278" t="s">
        <v>3436</v>
      </c>
      <c r="I10278">
        <v>92</v>
      </c>
      <c r="J10278" t="s">
        <v>3446</v>
      </c>
      <c r="K10278">
        <v>2000</v>
      </c>
      <c r="L10278" t="s">
        <v>29</v>
      </c>
      <c r="M10278" t="s">
        <v>29</v>
      </c>
      <c r="N10278">
        <v>34.042267000000002</v>
      </c>
      <c r="O10278">
        <v>-83.397720000000007</v>
      </c>
      <c r="P10278" t="s">
        <v>3613</v>
      </c>
      <c r="Q10278" s="3">
        <f>Table1[[#This Row],[Capacity (MW)]]*0.395*8760*10^-6</f>
        <v>0.31833840000000002</v>
      </c>
      <c r="R10278" s="3" cm="1">
        <f t="array" ref="R10278">AVERAGE(VLOOKUP(_xlfn.TEXTSPLIT(Table1[[#This Row],[Fuel (no space after comma)]], ","), FuelList_Final_EF!$A$2:$B$65, 2, FALSE))</f>
        <v>65.583341148886291</v>
      </c>
      <c r="S10278" s="3">
        <f>Table1[[#This Row],[Generation (TWh)]]*10^9*VLOOKUP(Table1[[#This Row],[Turbine/Engine Technology]],Technology_HR!$A$2:$B$11,2,FALSE)*10^-6</f>
        <v>3504905.784</v>
      </c>
      <c r="T10278" s="5">
        <f>Table1[[#This Row],[Fuel Consumption (mmBtu)]]*Table1[[#This Row],[Emission Factor (kg CO2/ mmBtu)]]*10^3</f>
        <v>229863431726.77676</v>
      </c>
      <c r="U10278" s="3">
        <f>Table1[[#This Row],[Emissions (g CO2)]]/(Table1[[#This Row],[Generation (TWh)]]*10^9)</f>
        <v>722.07258604923811</v>
      </c>
    </row>
    <row r="10279" spans="1:21" x14ac:dyDescent="0.35">
      <c r="A10279" t="s">
        <v>2604</v>
      </c>
      <c r="B10279" t="s">
        <v>3243</v>
      </c>
      <c r="C10279" t="str">
        <f>SUBSTITUTE(Table1[[#This Row],[Fuel]],", ",",")</f>
        <v>fossil gas: natural gas,fossil liquids: fuel oil</v>
      </c>
      <c r="D10279" t="s">
        <v>3239</v>
      </c>
      <c r="E10279" t="s">
        <v>3275</v>
      </c>
      <c r="H10279" t="s">
        <v>3436</v>
      </c>
      <c r="I10279">
        <v>92</v>
      </c>
      <c r="J10279" t="s">
        <v>3446</v>
      </c>
      <c r="K10279">
        <v>2001</v>
      </c>
      <c r="L10279" t="s">
        <v>29</v>
      </c>
      <c r="M10279" t="s">
        <v>29</v>
      </c>
      <c r="N10279">
        <v>34.042267000000002</v>
      </c>
      <c r="O10279">
        <v>-83.397720000000007</v>
      </c>
      <c r="P10279" t="s">
        <v>3613</v>
      </c>
      <c r="Q10279" s="3">
        <f>Table1[[#This Row],[Capacity (MW)]]*0.395*8760*10^-6</f>
        <v>0.31833840000000002</v>
      </c>
      <c r="R10279" s="3" cm="1">
        <f t="array" ref="R10279">AVERAGE(VLOOKUP(_xlfn.TEXTSPLIT(Table1[[#This Row],[Fuel (no space after comma)]], ","), FuelList_Final_EF!$A$2:$B$65, 2, FALSE))</f>
        <v>65.583341148886291</v>
      </c>
      <c r="S10279" s="3">
        <f>Table1[[#This Row],[Generation (TWh)]]*10^9*VLOOKUP(Table1[[#This Row],[Turbine/Engine Technology]],Technology_HR!$A$2:$B$11,2,FALSE)*10^-6</f>
        <v>3504905.784</v>
      </c>
      <c r="T10279" s="5">
        <f>Table1[[#This Row],[Fuel Consumption (mmBtu)]]*Table1[[#This Row],[Emission Factor (kg CO2/ mmBtu)]]*10^3</f>
        <v>229863431726.77676</v>
      </c>
      <c r="U10279" s="3">
        <f>Table1[[#This Row],[Emissions (g CO2)]]/(Table1[[#This Row],[Generation (TWh)]]*10^9)</f>
        <v>722.07258604923811</v>
      </c>
    </row>
    <row r="10280" spans="1:21" x14ac:dyDescent="0.35">
      <c r="A10280" t="s">
        <v>2604</v>
      </c>
      <c r="B10280" t="s">
        <v>3243</v>
      </c>
      <c r="C10280" t="str">
        <f>SUBSTITUTE(Table1[[#This Row],[Fuel]],", ",",")</f>
        <v>fossil gas: natural gas,fossil liquids: fuel oil</v>
      </c>
      <c r="D10280" t="s">
        <v>3239</v>
      </c>
      <c r="E10280" t="s">
        <v>3275</v>
      </c>
      <c r="H10280" t="s">
        <v>3436</v>
      </c>
      <c r="I10280">
        <v>92</v>
      </c>
      <c r="J10280" t="s">
        <v>3446</v>
      </c>
      <c r="K10280">
        <v>2001</v>
      </c>
      <c r="L10280" t="s">
        <v>29</v>
      </c>
      <c r="M10280" t="s">
        <v>29</v>
      </c>
      <c r="N10280">
        <v>34.042267000000002</v>
      </c>
      <c r="O10280">
        <v>-83.397720000000007</v>
      </c>
      <c r="P10280" t="s">
        <v>3613</v>
      </c>
      <c r="Q10280" s="3">
        <f>Table1[[#This Row],[Capacity (MW)]]*0.395*8760*10^-6</f>
        <v>0.31833840000000002</v>
      </c>
      <c r="R10280" s="3" cm="1">
        <f t="array" ref="R10280">AVERAGE(VLOOKUP(_xlfn.TEXTSPLIT(Table1[[#This Row],[Fuel (no space after comma)]], ","), FuelList_Final_EF!$A$2:$B$65, 2, FALSE))</f>
        <v>65.583341148886291</v>
      </c>
      <c r="S10280" s="3">
        <f>Table1[[#This Row],[Generation (TWh)]]*10^9*VLOOKUP(Table1[[#This Row],[Turbine/Engine Technology]],Technology_HR!$A$2:$B$11,2,FALSE)*10^-6</f>
        <v>3504905.784</v>
      </c>
      <c r="T10280" s="5">
        <f>Table1[[#This Row],[Fuel Consumption (mmBtu)]]*Table1[[#This Row],[Emission Factor (kg CO2/ mmBtu)]]*10^3</f>
        <v>229863431726.77676</v>
      </c>
      <c r="U10280" s="3">
        <f>Table1[[#This Row],[Emissions (g CO2)]]/(Table1[[#This Row],[Generation (TWh)]]*10^9)</f>
        <v>722.07258604923811</v>
      </c>
    </row>
    <row r="10281" spans="1:21" x14ac:dyDescent="0.35">
      <c r="A10281" t="s">
        <v>2636</v>
      </c>
      <c r="B10281" t="s">
        <v>3243</v>
      </c>
      <c r="C10281" t="str">
        <f>SUBSTITUTE(Table1[[#This Row],[Fuel]],", ",",")</f>
        <v>fossil gas: natural gas,fossil liquids: fuel oil</v>
      </c>
      <c r="D10281" t="s">
        <v>3239</v>
      </c>
      <c r="E10281" t="s">
        <v>3275</v>
      </c>
      <c r="H10281" t="s">
        <v>3440</v>
      </c>
      <c r="I10281">
        <v>693</v>
      </c>
      <c r="J10281" t="s">
        <v>3446</v>
      </c>
      <c r="K10281">
        <v>1975</v>
      </c>
      <c r="L10281" t="s">
        <v>29</v>
      </c>
      <c r="M10281" t="s">
        <v>29</v>
      </c>
      <c r="N10281">
        <v>43.644995999999999</v>
      </c>
      <c r="O10281">
        <v>-83.840069999999997</v>
      </c>
      <c r="P10281" t="s">
        <v>3613</v>
      </c>
      <c r="Q10281" s="3">
        <f>Table1[[#This Row],[Capacity (MW)]]*0.395*8760*10^-6</f>
        <v>2.3979186000000001</v>
      </c>
      <c r="R10281" s="3" cm="1">
        <f t="array" ref="R10281">AVERAGE(VLOOKUP(_xlfn.TEXTSPLIT(Table1[[#This Row],[Fuel (no space after comma)]], ","), FuelList_Final_EF!$A$2:$B$65, 2, FALSE))</f>
        <v>65.583341148886291</v>
      </c>
      <c r="S10281" s="3">
        <f>Table1[[#This Row],[Generation (TWh)]]*10^9*VLOOKUP(Table1[[#This Row],[Turbine/Engine Technology]],Technology_HR!$A$2:$B$11,2,FALSE)*10^-6</f>
        <v>24662592.800999999</v>
      </c>
      <c r="T10281" s="5">
        <f>Table1[[#This Row],[Fuel Consumption (mmBtu)]]*Table1[[#This Row],[Emission Factor (kg CO2/ mmBtu)]]*10^3</f>
        <v>1617455237284.05</v>
      </c>
      <c r="U10281" s="3">
        <f>Table1[[#This Row],[Emissions (g CO2)]]/(Table1[[#This Row],[Generation (TWh)]]*10^9)</f>
        <v>674.52466371629544</v>
      </c>
    </row>
    <row r="10282" spans="1:21" x14ac:dyDescent="0.35">
      <c r="A10282" t="s">
        <v>2636</v>
      </c>
      <c r="B10282" t="s">
        <v>3243</v>
      </c>
      <c r="C10282" t="str">
        <f>SUBSTITUTE(Table1[[#This Row],[Fuel]],", ",",")</f>
        <v>fossil gas: natural gas,fossil liquids: fuel oil</v>
      </c>
      <c r="D10282" t="s">
        <v>3239</v>
      </c>
      <c r="E10282" t="s">
        <v>3275</v>
      </c>
      <c r="H10282" t="s">
        <v>3440</v>
      </c>
      <c r="I10282">
        <v>710</v>
      </c>
      <c r="J10282" t="s">
        <v>3446</v>
      </c>
      <c r="K10282">
        <v>1977</v>
      </c>
      <c r="L10282" t="s">
        <v>29</v>
      </c>
      <c r="M10282" t="s">
        <v>29</v>
      </c>
      <c r="N10282">
        <v>43.644995999999999</v>
      </c>
      <c r="O10282">
        <v>-83.840069999999997</v>
      </c>
      <c r="P10282" t="s">
        <v>3613</v>
      </c>
      <c r="Q10282" s="3">
        <f>Table1[[#This Row],[Capacity (MW)]]*0.395*8760*10^-6</f>
        <v>2.4567419999999998</v>
      </c>
      <c r="R10282" s="3" cm="1">
        <f t="array" ref="R10282">AVERAGE(VLOOKUP(_xlfn.TEXTSPLIT(Table1[[#This Row],[Fuel (no space after comma)]], ","), FuelList_Final_EF!$A$2:$B$65, 2, FALSE))</f>
        <v>65.583341148886291</v>
      </c>
      <c r="S10282" s="3">
        <f>Table1[[#This Row],[Generation (TWh)]]*10^9*VLOOKUP(Table1[[#This Row],[Turbine/Engine Technology]],Technology_HR!$A$2:$B$11,2,FALSE)*10^-6</f>
        <v>25267591.469999995</v>
      </c>
      <c r="T10282" s="5">
        <f>Table1[[#This Row],[Fuel Consumption (mmBtu)]]*Table1[[#This Row],[Emission Factor (kg CO2/ mmBtu)]]*10^3</f>
        <v>1657133071387.699</v>
      </c>
      <c r="U10282" s="3">
        <f>Table1[[#This Row],[Emissions (g CO2)]]/(Table1[[#This Row],[Generation (TWh)]]*10^9)</f>
        <v>674.52466371629555</v>
      </c>
    </row>
    <row r="10283" spans="1:21" x14ac:dyDescent="0.35">
      <c r="A10283" t="s">
        <v>2528</v>
      </c>
      <c r="B10283" t="s">
        <v>3239</v>
      </c>
      <c r="C10283" t="str">
        <f>SUBSTITUTE(Table1[[#This Row],[Fuel]],", ",",")</f>
        <v>fossil gas: natural gas</v>
      </c>
      <c r="D10283" t="s">
        <v>3239</v>
      </c>
      <c r="H10283" t="s">
        <v>3438</v>
      </c>
      <c r="I10283">
        <v>698</v>
      </c>
      <c r="J10283" t="s">
        <v>3446</v>
      </c>
      <c r="K10283">
        <v>2012</v>
      </c>
      <c r="L10283" t="s">
        <v>29</v>
      </c>
      <c r="M10283" t="s">
        <v>29</v>
      </c>
      <c r="N10283">
        <v>36.486024999999998</v>
      </c>
      <c r="O10283">
        <v>-79.721108000000001</v>
      </c>
      <c r="P10283" t="s">
        <v>3613</v>
      </c>
      <c r="Q10283" s="3">
        <f>Table1[[#This Row],[Capacity (MW)]]*0.395*8760*10^-6</f>
        <v>2.4152195999999999</v>
      </c>
      <c r="R10283" s="3" cm="1">
        <f t="array" ref="R10283">AVERAGE(VLOOKUP(_xlfn.TEXTSPLIT(Table1[[#This Row],[Fuel (no space after comma)]], ","), FuelList_Final_EF!$A$2:$B$65, 2, FALSE))</f>
        <v>53.06</v>
      </c>
      <c r="S10283" s="3">
        <f>Table1[[#This Row],[Generation (TWh)]]*10^9*VLOOKUP(Table1[[#This Row],[Turbine/Engine Technology]],Technology_HR!$A$2:$B$11,2,FALSE)*10^-6</f>
        <v>18232492.760400001</v>
      </c>
      <c r="T10283" s="5">
        <f>Table1[[#This Row],[Fuel Consumption (mmBtu)]]*Table1[[#This Row],[Emission Factor (kg CO2/ mmBtu)]]*10^3</f>
        <v>967416065866.8241</v>
      </c>
      <c r="U10283" s="3">
        <f>Table1[[#This Row],[Emissions (g CO2)]]/(Table1[[#This Row],[Generation (TWh)]]*10^9)</f>
        <v>400.54994000000005</v>
      </c>
    </row>
    <row r="10284" spans="1:21" x14ac:dyDescent="0.35">
      <c r="A10284" t="s">
        <v>2637</v>
      </c>
      <c r="B10284" t="s">
        <v>3239</v>
      </c>
      <c r="C10284" t="str">
        <f>SUBSTITUTE(Table1[[#This Row],[Fuel]],", ",",")</f>
        <v>fossil gas: natural gas</v>
      </c>
      <c r="D10284" t="s">
        <v>3239</v>
      </c>
      <c r="H10284" t="s">
        <v>3440</v>
      </c>
      <c r="I10284">
        <v>105</v>
      </c>
      <c r="J10284" t="s">
        <v>3446</v>
      </c>
      <c r="K10284">
        <v>1978</v>
      </c>
      <c r="L10284" t="s">
        <v>29</v>
      </c>
      <c r="M10284" t="s">
        <v>29</v>
      </c>
      <c r="N10284">
        <v>30.721699999999998</v>
      </c>
      <c r="O10284">
        <v>-96.460800000000006</v>
      </c>
      <c r="P10284" t="s">
        <v>3613</v>
      </c>
      <c r="Q10284" s="3">
        <f>Table1[[#This Row],[Capacity (MW)]]*0.395*8760*10^-6</f>
        <v>0.36332100000000001</v>
      </c>
      <c r="R10284" s="3" cm="1">
        <f t="array" ref="R10284">AVERAGE(VLOOKUP(_xlfn.TEXTSPLIT(Table1[[#This Row],[Fuel (no space after comma)]], ","), FuelList_Final_EF!$A$2:$B$65, 2, FALSE))</f>
        <v>53.06</v>
      </c>
      <c r="S10284" s="3">
        <f>Table1[[#This Row],[Generation (TWh)]]*10^9*VLOOKUP(Table1[[#This Row],[Turbine/Engine Technology]],Technology_HR!$A$2:$B$11,2,FALSE)*10^-6</f>
        <v>3736756.4849999999</v>
      </c>
      <c r="T10284" s="5">
        <f>Table1[[#This Row],[Fuel Consumption (mmBtu)]]*Table1[[#This Row],[Emission Factor (kg CO2/ mmBtu)]]*10^3</f>
        <v>198272299094.10001</v>
      </c>
      <c r="U10284" s="3">
        <f>Table1[[#This Row],[Emissions (g CO2)]]/(Table1[[#This Row],[Generation (TWh)]]*10^9)</f>
        <v>545.72210000000007</v>
      </c>
    </row>
    <row r="10285" spans="1:21" x14ac:dyDescent="0.35">
      <c r="A10285" t="s">
        <v>2638</v>
      </c>
      <c r="B10285" t="s">
        <v>3243</v>
      </c>
      <c r="C10285" t="str">
        <f>SUBSTITUTE(Table1[[#This Row],[Fuel]],", ",",")</f>
        <v>fossil gas: natural gas,fossil liquids: fuel oil</v>
      </c>
      <c r="D10285" t="s">
        <v>3239</v>
      </c>
      <c r="E10285" t="s">
        <v>3275</v>
      </c>
      <c r="H10285" t="s">
        <v>3440</v>
      </c>
      <c r="I10285">
        <v>72</v>
      </c>
      <c r="J10285" t="s">
        <v>3446</v>
      </c>
      <c r="K10285">
        <v>2014</v>
      </c>
      <c r="L10285" t="s">
        <v>29</v>
      </c>
      <c r="M10285" t="s">
        <v>29</v>
      </c>
      <c r="N10285">
        <v>41.572122</v>
      </c>
      <c r="O10285">
        <v>-73.966224999999994</v>
      </c>
      <c r="P10285" t="s">
        <v>3613</v>
      </c>
      <c r="Q10285" s="3">
        <f>Table1[[#This Row],[Capacity (MW)]]*0.395*8760*10^-6</f>
        <v>0.24913440000000001</v>
      </c>
      <c r="R10285" s="3" cm="1">
        <f t="array" ref="R10285">AVERAGE(VLOOKUP(_xlfn.TEXTSPLIT(Table1[[#This Row],[Fuel (no space after comma)]], ","), FuelList_Final_EF!$A$2:$B$65, 2, FALSE))</f>
        <v>65.583341148886291</v>
      </c>
      <c r="S10285" s="3">
        <f>Table1[[#This Row],[Generation (TWh)]]*10^9*VLOOKUP(Table1[[#This Row],[Turbine/Engine Technology]],Technology_HR!$A$2:$B$11,2,FALSE)*10^-6</f>
        <v>2562347.304</v>
      </c>
      <c r="T10285" s="5">
        <f>Table1[[#This Row],[Fuel Consumption (mmBtu)]]*Table1[[#This Row],[Emission Factor (kg CO2/ mmBtu)]]*10^3</f>
        <v>168047297380.16104</v>
      </c>
      <c r="U10285" s="3">
        <f>Table1[[#This Row],[Emissions (g CO2)]]/(Table1[[#This Row],[Generation (TWh)]]*10^9)</f>
        <v>674.52466371629544</v>
      </c>
    </row>
    <row r="10286" spans="1:21" x14ac:dyDescent="0.35">
      <c r="A10286" t="s">
        <v>2638</v>
      </c>
      <c r="B10286" t="s">
        <v>3243</v>
      </c>
      <c r="C10286" t="str">
        <f>SUBSTITUTE(Table1[[#This Row],[Fuel]],", ",",")</f>
        <v>fossil gas: natural gas,fossil liquids: fuel oil</v>
      </c>
      <c r="D10286" t="s">
        <v>3239</v>
      </c>
      <c r="E10286" t="s">
        <v>3275</v>
      </c>
      <c r="H10286" t="s">
        <v>3440</v>
      </c>
      <c r="I10286">
        <v>74</v>
      </c>
      <c r="J10286" t="s">
        <v>3446</v>
      </c>
      <c r="K10286">
        <v>2014</v>
      </c>
      <c r="L10286" t="s">
        <v>29</v>
      </c>
      <c r="M10286" t="s">
        <v>29</v>
      </c>
      <c r="N10286">
        <v>41.572122</v>
      </c>
      <c r="O10286">
        <v>-73.966224999999994</v>
      </c>
      <c r="P10286" t="s">
        <v>3613</v>
      </c>
      <c r="Q10286" s="3">
        <f>Table1[[#This Row],[Capacity (MW)]]*0.395*8760*10^-6</f>
        <v>0.25605480000000003</v>
      </c>
      <c r="R10286" s="3" cm="1">
        <f t="array" ref="R10286">AVERAGE(VLOOKUP(_xlfn.TEXTSPLIT(Table1[[#This Row],[Fuel (no space after comma)]], ","), FuelList_Final_EF!$A$2:$B$65, 2, FALSE))</f>
        <v>65.583341148886291</v>
      </c>
      <c r="S10286" s="3">
        <f>Table1[[#This Row],[Generation (TWh)]]*10^9*VLOOKUP(Table1[[#This Row],[Turbine/Engine Technology]],Technology_HR!$A$2:$B$11,2,FALSE)*10^-6</f>
        <v>2633523.6180000002</v>
      </c>
      <c r="T10286" s="5">
        <f>Table1[[#This Row],[Fuel Consumption (mmBtu)]]*Table1[[#This Row],[Emission Factor (kg CO2/ mmBtu)]]*10^3</f>
        <v>172715277862.94333</v>
      </c>
      <c r="U10286" s="3">
        <f>Table1[[#This Row],[Emissions (g CO2)]]/(Table1[[#This Row],[Generation (TWh)]]*10^9)</f>
        <v>674.52466371629555</v>
      </c>
    </row>
    <row r="10287" spans="1:21" x14ac:dyDescent="0.35">
      <c r="A10287" t="s">
        <v>2638</v>
      </c>
      <c r="B10287" t="s">
        <v>3239</v>
      </c>
      <c r="C10287" t="str">
        <f>SUBSTITUTE(Table1[[#This Row],[Fuel]],", ",",")</f>
        <v>fossil gas: natural gas</v>
      </c>
      <c r="D10287" t="s">
        <v>3239</v>
      </c>
      <c r="H10287" t="s">
        <v>3440</v>
      </c>
      <c r="I10287">
        <v>147</v>
      </c>
      <c r="J10287" t="s">
        <v>3446</v>
      </c>
      <c r="K10287">
        <v>2014</v>
      </c>
      <c r="L10287" t="s">
        <v>29</v>
      </c>
      <c r="M10287" t="s">
        <v>29</v>
      </c>
      <c r="N10287">
        <v>41.572122</v>
      </c>
      <c r="O10287">
        <v>-73.966224999999994</v>
      </c>
      <c r="P10287" t="s">
        <v>3613</v>
      </c>
      <c r="Q10287" s="3">
        <f>Table1[[#This Row],[Capacity (MW)]]*0.395*8760*10^-6</f>
        <v>0.50864940000000003</v>
      </c>
      <c r="R10287" s="3" cm="1">
        <f t="array" ref="R10287">AVERAGE(VLOOKUP(_xlfn.TEXTSPLIT(Table1[[#This Row],[Fuel (no space after comma)]], ","), FuelList_Final_EF!$A$2:$B$65, 2, FALSE))</f>
        <v>53.06</v>
      </c>
      <c r="S10287" s="3">
        <f>Table1[[#This Row],[Generation (TWh)]]*10^9*VLOOKUP(Table1[[#This Row],[Turbine/Engine Technology]],Technology_HR!$A$2:$B$11,2,FALSE)*10^-6</f>
        <v>5231459.0789999999</v>
      </c>
      <c r="T10287" s="5">
        <f>Table1[[#This Row],[Fuel Consumption (mmBtu)]]*Table1[[#This Row],[Emission Factor (kg CO2/ mmBtu)]]*10^3</f>
        <v>277581218731.73999</v>
      </c>
      <c r="U10287" s="3">
        <f>Table1[[#This Row],[Emissions (g CO2)]]/(Table1[[#This Row],[Generation (TWh)]]*10^9)</f>
        <v>545.72209999999995</v>
      </c>
    </row>
    <row r="10288" spans="1:21" x14ac:dyDescent="0.35">
      <c r="A10288" t="s">
        <v>2638</v>
      </c>
      <c r="B10288" t="s">
        <v>3239</v>
      </c>
      <c r="C10288" t="str">
        <f>SUBSTITUTE(Table1[[#This Row],[Fuel]],", ",",")</f>
        <v>fossil gas: natural gas</v>
      </c>
      <c r="D10288" t="s">
        <v>3239</v>
      </c>
      <c r="H10288" t="s">
        <v>3440</v>
      </c>
      <c r="I10288">
        <v>239</v>
      </c>
      <c r="J10288" t="s">
        <v>3446</v>
      </c>
      <c r="K10288">
        <v>2014</v>
      </c>
      <c r="L10288" t="s">
        <v>29</v>
      </c>
      <c r="M10288" t="s">
        <v>29</v>
      </c>
      <c r="N10288">
        <v>41.572122</v>
      </c>
      <c r="O10288">
        <v>-73.966224999999994</v>
      </c>
      <c r="P10288" t="s">
        <v>3613</v>
      </c>
      <c r="Q10288" s="3">
        <f>Table1[[#This Row],[Capacity (MW)]]*0.395*8760*10^-6</f>
        <v>0.82698780000000005</v>
      </c>
      <c r="R10288" s="3" cm="1">
        <f t="array" ref="R10288">AVERAGE(VLOOKUP(_xlfn.TEXTSPLIT(Table1[[#This Row],[Fuel (no space after comma)]], ","), FuelList_Final_EF!$A$2:$B$65, 2, FALSE))</f>
        <v>53.06</v>
      </c>
      <c r="S10288" s="3">
        <f>Table1[[#This Row],[Generation (TWh)]]*10^9*VLOOKUP(Table1[[#This Row],[Turbine/Engine Technology]],Technology_HR!$A$2:$B$11,2,FALSE)*10^-6</f>
        <v>8505569.523</v>
      </c>
      <c r="T10288" s="5">
        <f>Table1[[#This Row],[Fuel Consumption (mmBtu)]]*Table1[[#This Row],[Emission Factor (kg CO2/ mmBtu)]]*10^3</f>
        <v>451305518890.38</v>
      </c>
      <c r="U10288" s="3">
        <f>Table1[[#This Row],[Emissions (g CO2)]]/(Table1[[#This Row],[Generation (TWh)]]*10^9)</f>
        <v>545.72209999999995</v>
      </c>
    </row>
    <row r="10289" spans="1:21" x14ac:dyDescent="0.35">
      <c r="A10289" t="s">
        <v>2638</v>
      </c>
      <c r="B10289" t="s">
        <v>3240</v>
      </c>
      <c r="C10289" t="str">
        <f>SUBSTITUTE(Table1[[#This Row],[Fuel]],", ",",")</f>
        <v>fossil gas: natural gas,fossil liquids: diesel</v>
      </c>
      <c r="D10289" t="s">
        <v>3239</v>
      </c>
      <c r="E10289" t="s">
        <v>3258</v>
      </c>
      <c r="H10289" t="s">
        <v>3438</v>
      </c>
      <c r="I10289">
        <v>536</v>
      </c>
      <c r="J10289" t="s">
        <v>3452</v>
      </c>
      <c r="K10289" t="s">
        <v>29</v>
      </c>
      <c r="L10289" t="s">
        <v>29</v>
      </c>
      <c r="M10289" t="s">
        <v>29</v>
      </c>
      <c r="N10289">
        <v>41.572122</v>
      </c>
      <c r="O10289">
        <v>-73.966224999999994</v>
      </c>
      <c r="P10289" t="s">
        <v>3613</v>
      </c>
      <c r="Q10289" s="3">
        <f>Table1[[#This Row],[Capacity (MW)]]*0.395*8760*10^-6</f>
        <v>1.8546672</v>
      </c>
      <c r="R10289" s="3" cm="1">
        <f t="array" ref="R10289">AVERAGE(VLOOKUP(_xlfn.TEXTSPLIT(Table1[[#This Row],[Fuel (no space after comma)]], ","), FuelList_Final_EF!$A$2:$B$65, 2, FALSE))</f>
        <v>65.583341148886291</v>
      </c>
      <c r="S10289" s="3">
        <f>Table1[[#This Row],[Generation (TWh)]]*10^9*VLOOKUP(Table1[[#This Row],[Turbine/Engine Technology]],Technology_HR!$A$2:$B$11,2,FALSE)*10^-6</f>
        <v>14000882.692799998</v>
      </c>
      <c r="T10289" s="5">
        <f>Table1[[#This Row],[Fuel Consumption (mmBtu)]]*Table1[[#This Row],[Emission Factor (kg CO2/ mmBtu)]]*10^3</f>
        <v>918224666027.44006</v>
      </c>
      <c r="U10289" s="3">
        <f>Table1[[#This Row],[Emissions (g CO2)]]/(Table1[[#This Row],[Generation (TWh)]]*10^9)</f>
        <v>495.08864233294258</v>
      </c>
    </row>
    <row r="10290" spans="1:21" x14ac:dyDescent="0.35">
      <c r="A10290" t="s">
        <v>2639</v>
      </c>
      <c r="B10290" t="s">
        <v>3243</v>
      </c>
      <c r="C10290" t="str">
        <f>SUBSTITUTE(Table1[[#This Row],[Fuel]],", ",",")</f>
        <v>fossil gas: natural gas,fossil liquids: fuel oil</v>
      </c>
      <c r="D10290" t="s">
        <v>3239</v>
      </c>
      <c r="E10290" t="s">
        <v>3275</v>
      </c>
      <c r="H10290" t="s">
        <v>3436</v>
      </c>
      <c r="I10290">
        <v>94</v>
      </c>
      <c r="J10290" t="s">
        <v>3446</v>
      </c>
      <c r="K10290">
        <v>2001</v>
      </c>
      <c r="L10290" t="s">
        <v>29</v>
      </c>
      <c r="M10290" t="s">
        <v>29</v>
      </c>
      <c r="N10290">
        <v>39.713900000000002</v>
      </c>
      <c r="O10290">
        <v>-83.177800000000005</v>
      </c>
      <c r="P10290" t="s">
        <v>3613</v>
      </c>
      <c r="Q10290" s="3">
        <f>Table1[[#This Row],[Capacity (MW)]]*0.395*8760*10^-6</f>
        <v>0.32525880000000001</v>
      </c>
      <c r="R10290" s="3" cm="1">
        <f t="array" ref="R10290">AVERAGE(VLOOKUP(_xlfn.TEXTSPLIT(Table1[[#This Row],[Fuel (no space after comma)]], ","), FuelList_Final_EF!$A$2:$B$65, 2, FALSE))</f>
        <v>65.583341148886291</v>
      </c>
      <c r="S10290" s="3">
        <f>Table1[[#This Row],[Generation (TWh)]]*10^9*VLOOKUP(Table1[[#This Row],[Turbine/Engine Technology]],Technology_HR!$A$2:$B$11,2,FALSE)*10^-6</f>
        <v>3581099.3879999998</v>
      </c>
      <c r="T10290" s="5">
        <f>Table1[[#This Row],[Fuel Consumption (mmBtu)]]*Table1[[#This Row],[Emission Factor (kg CO2/ mmBtu)]]*10^3</f>
        <v>234860462851.27191</v>
      </c>
      <c r="U10290" s="3">
        <f>Table1[[#This Row],[Emissions (g CO2)]]/(Table1[[#This Row],[Generation (TWh)]]*10^9)</f>
        <v>722.07258604923811</v>
      </c>
    </row>
    <row r="10291" spans="1:21" x14ac:dyDescent="0.35">
      <c r="A10291" t="s">
        <v>2639</v>
      </c>
      <c r="B10291" t="s">
        <v>3243</v>
      </c>
      <c r="C10291" t="str">
        <f>SUBSTITUTE(Table1[[#This Row],[Fuel]],", ",",")</f>
        <v>fossil gas: natural gas,fossil liquids: fuel oil</v>
      </c>
      <c r="D10291" t="s">
        <v>3239</v>
      </c>
      <c r="E10291" t="s">
        <v>3275</v>
      </c>
      <c r="H10291" t="s">
        <v>3436</v>
      </c>
      <c r="I10291">
        <v>94</v>
      </c>
      <c r="J10291" t="s">
        <v>3446</v>
      </c>
      <c r="K10291">
        <v>2001</v>
      </c>
      <c r="L10291" t="s">
        <v>29</v>
      </c>
      <c r="M10291" t="s">
        <v>29</v>
      </c>
      <c r="N10291">
        <v>39.713900000000002</v>
      </c>
      <c r="O10291">
        <v>-83.177800000000005</v>
      </c>
      <c r="P10291" t="s">
        <v>3613</v>
      </c>
      <c r="Q10291" s="3">
        <f>Table1[[#This Row],[Capacity (MW)]]*0.395*8760*10^-6</f>
        <v>0.32525880000000001</v>
      </c>
      <c r="R10291" s="3" cm="1">
        <f t="array" ref="R10291">AVERAGE(VLOOKUP(_xlfn.TEXTSPLIT(Table1[[#This Row],[Fuel (no space after comma)]], ","), FuelList_Final_EF!$A$2:$B$65, 2, FALSE))</f>
        <v>65.583341148886291</v>
      </c>
      <c r="S10291" s="3">
        <f>Table1[[#This Row],[Generation (TWh)]]*10^9*VLOOKUP(Table1[[#This Row],[Turbine/Engine Technology]],Technology_HR!$A$2:$B$11,2,FALSE)*10^-6</f>
        <v>3581099.3879999998</v>
      </c>
      <c r="T10291" s="5">
        <f>Table1[[#This Row],[Fuel Consumption (mmBtu)]]*Table1[[#This Row],[Emission Factor (kg CO2/ mmBtu)]]*10^3</f>
        <v>234860462851.27191</v>
      </c>
      <c r="U10291" s="3">
        <f>Table1[[#This Row],[Emissions (g CO2)]]/(Table1[[#This Row],[Generation (TWh)]]*10^9)</f>
        <v>722.07258604923811</v>
      </c>
    </row>
    <row r="10292" spans="1:21" x14ac:dyDescent="0.35">
      <c r="A10292" t="s">
        <v>2639</v>
      </c>
      <c r="B10292" t="s">
        <v>3243</v>
      </c>
      <c r="C10292" t="str">
        <f>SUBSTITUTE(Table1[[#This Row],[Fuel]],", ",",")</f>
        <v>fossil gas: natural gas,fossil liquids: fuel oil</v>
      </c>
      <c r="D10292" t="s">
        <v>3239</v>
      </c>
      <c r="E10292" t="s">
        <v>3275</v>
      </c>
      <c r="H10292" t="s">
        <v>3436</v>
      </c>
      <c r="I10292">
        <v>94</v>
      </c>
      <c r="J10292" t="s">
        <v>3446</v>
      </c>
      <c r="K10292">
        <v>2001</v>
      </c>
      <c r="L10292" t="s">
        <v>29</v>
      </c>
      <c r="M10292" t="s">
        <v>29</v>
      </c>
      <c r="N10292">
        <v>39.713900000000002</v>
      </c>
      <c r="O10292">
        <v>-83.177800000000005</v>
      </c>
      <c r="P10292" t="s">
        <v>3613</v>
      </c>
      <c r="Q10292" s="3">
        <f>Table1[[#This Row],[Capacity (MW)]]*0.395*8760*10^-6</f>
        <v>0.32525880000000001</v>
      </c>
      <c r="R10292" s="3" cm="1">
        <f t="array" ref="R10292">AVERAGE(VLOOKUP(_xlfn.TEXTSPLIT(Table1[[#This Row],[Fuel (no space after comma)]], ","), FuelList_Final_EF!$A$2:$B$65, 2, FALSE))</f>
        <v>65.583341148886291</v>
      </c>
      <c r="S10292" s="3">
        <f>Table1[[#This Row],[Generation (TWh)]]*10^9*VLOOKUP(Table1[[#This Row],[Turbine/Engine Technology]],Technology_HR!$A$2:$B$11,2,FALSE)*10^-6</f>
        <v>3581099.3879999998</v>
      </c>
      <c r="T10292" s="5">
        <f>Table1[[#This Row],[Fuel Consumption (mmBtu)]]*Table1[[#This Row],[Emission Factor (kg CO2/ mmBtu)]]*10^3</f>
        <v>234860462851.27191</v>
      </c>
      <c r="U10292" s="3">
        <f>Table1[[#This Row],[Emissions (g CO2)]]/(Table1[[#This Row],[Generation (TWh)]]*10^9)</f>
        <v>722.07258604923811</v>
      </c>
    </row>
    <row r="10293" spans="1:21" x14ac:dyDescent="0.35">
      <c r="A10293" t="s">
        <v>2639</v>
      </c>
      <c r="B10293" t="s">
        <v>3243</v>
      </c>
      <c r="C10293" t="str">
        <f>SUBSTITUTE(Table1[[#This Row],[Fuel]],", ",",")</f>
        <v>fossil gas: natural gas,fossil liquids: fuel oil</v>
      </c>
      <c r="D10293" t="s">
        <v>3239</v>
      </c>
      <c r="E10293" t="s">
        <v>3275</v>
      </c>
      <c r="H10293" t="s">
        <v>3436</v>
      </c>
      <c r="I10293">
        <v>94</v>
      </c>
      <c r="J10293" t="s">
        <v>3446</v>
      </c>
      <c r="K10293">
        <v>2001</v>
      </c>
      <c r="L10293" t="s">
        <v>29</v>
      </c>
      <c r="M10293" t="s">
        <v>29</v>
      </c>
      <c r="N10293">
        <v>39.713900000000002</v>
      </c>
      <c r="O10293">
        <v>-83.177800000000005</v>
      </c>
      <c r="P10293" t="s">
        <v>3613</v>
      </c>
      <c r="Q10293" s="3">
        <f>Table1[[#This Row],[Capacity (MW)]]*0.395*8760*10^-6</f>
        <v>0.32525880000000001</v>
      </c>
      <c r="R10293" s="3" cm="1">
        <f t="array" ref="R10293">AVERAGE(VLOOKUP(_xlfn.TEXTSPLIT(Table1[[#This Row],[Fuel (no space after comma)]], ","), FuelList_Final_EF!$A$2:$B$65, 2, FALSE))</f>
        <v>65.583341148886291</v>
      </c>
      <c r="S10293" s="3">
        <f>Table1[[#This Row],[Generation (TWh)]]*10^9*VLOOKUP(Table1[[#This Row],[Turbine/Engine Technology]],Technology_HR!$A$2:$B$11,2,FALSE)*10^-6</f>
        <v>3581099.3879999998</v>
      </c>
      <c r="T10293" s="5">
        <f>Table1[[#This Row],[Fuel Consumption (mmBtu)]]*Table1[[#This Row],[Emission Factor (kg CO2/ mmBtu)]]*10^3</f>
        <v>234860462851.27191</v>
      </c>
      <c r="U10293" s="3">
        <f>Table1[[#This Row],[Emissions (g CO2)]]/(Table1[[#This Row],[Generation (TWh)]]*10^9)</f>
        <v>722.07258604923811</v>
      </c>
    </row>
    <row r="10294" spans="1:21" x14ac:dyDescent="0.35">
      <c r="A10294" t="s">
        <v>2639</v>
      </c>
      <c r="B10294" t="s">
        <v>3243</v>
      </c>
      <c r="C10294" t="str">
        <f>SUBSTITUTE(Table1[[#This Row],[Fuel]],", ",",")</f>
        <v>fossil gas: natural gas,fossil liquids: fuel oil</v>
      </c>
      <c r="D10294" t="s">
        <v>3239</v>
      </c>
      <c r="E10294" t="s">
        <v>3275</v>
      </c>
      <c r="H10294" t="s">
        <v>3436</v>
      </c>
      <c r="I10294">
        <v>94</v>
      </c>
      <c r="J10294" t="s">
        <v>3446</v>
      </c>
      <c r="K10294">
        <v>2002</v>
      </c>
      <c r="L10294" t="s">
        <v>29</v>
      </c>
      <c r="M10294" t="s">
        <v>29</v>
      </c>
      <c r="N10294">
        <v>39.713900000000002</v>
      </c>
      <c r="O10294">
        <v>-83.177800000000005</v>
      </c>
      <c r="P10294" t="s">
        <v>3613</v>
      </c>
      <c r="Q10294" s="3">
        <f>Table1[[#This Row],[Capacity (MW)]]*0.395*8760*10^-6</f>
        <v>0.32525880000000001</v>
      </c>
      <c r="R10294" s="3" cm="1">
        <f t="array" ref="R10294">AVERAGE(VLOOKUP(_xlfn.TEXTSPLIT(Table1[[#This Row],[Fuel (no space after comma)]], ","), FuelList_Final_EF!$A$2:$B$65, 2, FALSE))</f>
        <v>65.583341148886291</v>
      </c>
      <c r="S10294" s="3">
        <f>Table1[[#This Row],[Generation (TWh)]]*10^9*VLOOKUP(Table1[[#This Row],[Turbine/Engine Technology]],Technology_HR!$A$2:$B$11,2,FALSE)*10^-6</f>
        <v>3581099.3879999998</v>
      </c>
      <c r="T10294" s="5">
        <f>Table1[[#This Row],[Fuel Consumption (mmBtu)]]*Table1[[#This Row],[Emission Factor (kg CO2/ mmBtu)]]*10^3</f>
        <v>234860462851.27191</v>
      </c>
      <c r="U10294" s="3">
        <f>Table1[[#This Row],[Emissions (g CO2)]]/(Table1[[#This Row],[Generation (TWh)]]*10^9)</f>
        <v>722.07258604923811</v>
      </c>
    </row>
    <row r="10295" spans="1:21" x14ac:dyDescent="0.35">
      <c r="A10295" t="s">
        <v>2639</v>
      </c>
      <c r="B10295" t="s">
        <v>3243</v>
      </c>
      <c r="C10295" t="str">
        <f>SUBSTITUTE(Table1[[#This Row],[Fuel]],", ",",")</f>
        <v>fossil gas: natural gas,fossil liquids: fuel oil</v>
      </c>
      <c r="D10295" t="s">
        <v>3239</v>
      </c>
      <c r="E10295" t="s">
        <v>3275</v>
      </c>
      <c r="H10295" t="s">
        <v>3436</v>
      </c>
      <c r="I10295">
        <v>94</v>
      </c>
      <c r="J10295" t="s">
        <v>3446</v>
      </c>
      <c r="K10295">
        <v>2002</v>
      </c>
      <c r="L10295" t="s">
        <v>29</v>
      </c>
      <c r="M10295" t="s">
        <v>29</v>
      </c>
      <c r="N10295">
        <v>39.713900000000002</v>
      </c>
      <c r="O10295">
        <v>-83.177800000000005</v>
      </c>
      <c r="P10295" t="s">
        <v>3613</v>
      </c>
      <c r="Q10295" s="3">
        <f>Table1[[#This Row],[Capacity (MW)]]*0.395*8760*10^-6</f>
        <v>0.32525880000000001</v>
      </c>
      <c r="R10295" s="3" cm="1">
        <f t="array" ref="R10295">AVERAGE(VLOOKUP(_xlfn.TEXTSPLIT(Table1[[#This Row],[Fuel (no space after comma)]], ","), FuelList_Final_EF!$A$2:$B$65, 2, FALSE))</f>
        <v>65.583341148886291</v>
      </c>
      <c r="S10295" s="3">
        <f>Table1[[#This Row],[Generation (TWh)]]*10^9*VLOOKUP(Table1[[#This Row],[Turbine/Engine Technology]],Technology_HR!$A$2:$B$11,2,FALSE)*10^-6</f>
        <v>3581099.3879999998</v>
      </c>
      <c r="T10295" s="5">
        <f>Table1[[#This Row],[Fuel Consumption (mmBtu)]]*Table1[[#This Row],[Emission Factor (kg CO2/ mmBtu)]]*10^3</f>
        <v>234860462851.27191</v>
      </c>
      <c r="U10295" s="3">
        <f>Table1[[#This Row],[Emissions (g CO2)]]/(Table1[[#This Row],[Generation (TWh)]]*10^9)</f>
        <v>722.07258604923811</v>
      </c>
    </row>
    <row r="10296" spans="1:21" x14ac:dyDescent="0.35">
      <c r="A10296" t="s">
        <v>2489</v>
      </c>
      <c r="B10296" t="s">
        <v>3243</v>
      </c>
      <c r="C10296" t="str">
        <f>SUBSTITUTE(Table1[[#This Row],[Fuel]],", ",",")</f>
        <v>fossil gas: natural gas,fossil liquids: fuel oil</v>
      </c>
      <c r="D10296" t="s">
        <v>3239</v>
      </c>
      <c r="E10296" t="s">
        <v>3275</v>
      </c>
      <c r="H10296" t="s">
        <v>3436</v>
      </c>
      <c r="I10296">
        <v>92</v>
      </c>
      <c r="J10296" t="s">
        <v>3446</v>
      </c>
      <c r="K10296">
        <v>1990</v>
      </c>
      <c r="L10296" t="s">
        <v>29</v>
      </c>
      <c r="M10296" t="s">
        <v>29</v>
      </c>
      <c r="N10296">
        <v>37.498223000000003</v>
      </c>
      <c r="O10296">
        <v>-77.368539999999996</v>
      </c>
      <c r="P10296" t="s">
        <v>3613</v>
      </c>
      <c r="Q10296" s="3">
        <f>Table1[[#This Row],[Capacity (MW)]]*0.395*8760*10^-6</f>
        <v>0.31833840000000002</v>
      </c>
      <c r="R10296" s="3" cm="1">
        <f t="array" ref="R10296">AVERAGE(VLOOKUP(_xlfn.TEXTSPLIT(Table1[[#This Row],[Fuel (no space after comma)]], ","), FuelList_Final_EF!$A$2:$B$65, 2, FALSE))</f>
        <v>65.583341148886291</v>
      </c>
      <c r="S10296" s="3">
        <f>Table1[[#This Row],[Generation (TWh)]]*10^9*VLOOKUP(Table1[[#This Row],[Turbine/Engine Technology]],Technology_HR!$A$2:$B$11,2,FALSE)*10^-6</f>
        <v>3504905.784</v>
      </c>
      <c r="T10296" s="5">
        <f>Table1[[#This Row],[Fuel Consumption (mmBtu)]]*Table1[[#This Row],[Emission Factor (kg CO2/ mmBtu)]]*10^3</f>
        <v>229863431726.77676</v>
      </c>
      <c r="U10296" s="3">
        <f>Table1[[#This Row],[Emissions (g CO2)]]/(Table1[[#This Row],[Generation (TWh)]]*10^9)</f>
        <v>722.07258604923811</v>
      </c>
    </row>
    <row r="10297" spans="1:21" x14ac:dyDescent="0.35">
      <c r="A10297" t="s">
        <v>2489</v>
      </c>
      <c r="B10297" t="s">
        <v>3243</v>
      </c>
      <c r="C10297" t="str">
        <f>SUBSTITUTE(Table1[[#This Row],[Fuel]],", ",",")</f>
        <v>fossil gas: natural gas,fossil liquids: fuel oil</v>
      </c>
      <c r="D10297" t="s">
        <v>3239</v>
      </c>
      <c r="E10297" t="s">
        <v>3275</v>
      </c>
      <c r="H10297" t="s">
        <v>3436</v>
      </c>
      <c r="I10297">
        <v>92</v>
      </c>
      <c r="J10297" t="s">
        <v>3446</v>
      </c>
      <c r="K10297">
        <v>1990</v>
      </c>
      <c r="L10297" t="s">
        <v>29</v>
      </c>
      <c r="M10297" t="s">
        <v>29</v>
      </c>
      <c r="N10297">
        <v>37.498223000000003</v>
      </c>
      <c r="O10297">
        <v>-77.368539999999996</v>
      </c>
      <c r="P10297" t="s">
        <v>3613</v>
      </c>
      <c r="Q10297" s="3">
        <f>Table1[[#This Row],[Capacity (MW)]]*0.395*8760*10^-6</f>
        <v>0.31833840000000002</v>
      </c>
      <c r="R10297" s="3" cm="1">
        <f t="array" ref="R10297">AVERAGE(VLOOKUP(_xlfn.TEXTSPLIT(Table1[[#This Row],[Fuel (no space after comma)]], ","), FuelList_Final_EF!$A$2:$B$65, 2, FALSE))</f>
        <v>65.583341148886291</v>
      </c>
      <c r="S10297" s="3">
        <f>Table1[[#This Row],[Generation (TWh)]]*10^9*VLOOKUP(Table1[[#This Row],[Turbine/Engine Technology]],Technology_HR!$A$2:$B$11,2,FALSE)*10^-6</f>
        <v>3504905.784</v>
      </c>
      <c r="T10297" s="5">
        <f>Table1[[#This Row],[Fuel Consumption (mmBtu)]]*Table1[[#This Row],[Emission Factor (kg CO2/ mmBtu)]]*10^3</f>
        <v>229863431726.77676</v>
      </c>
      <c r="U10297" s="3">
        <f>Table1[[#This Row],[Emissions (g CO2)]]/(Table1[[#This Row],[Generation (TWh)]]*10^9)</f>
        <v>722.07258604923811</v>
      </c>
    </row>
    <row r="10298" spans="1:21" x14ac:dyDescent="0.35">
      <c r="A10298" t="s">
        <v>2489</v>
      </c>
      <c r="B10298" t="s">
        <v>3243</v>
      </c>
      <c r="C10298" t="str">
        <f>SUBSTITUTE(Table1[[#This Row],[Fuel]],", ",",")</f>
        <v>fossil gas: natural gas,fossil liquids: fuel oil</v>
      </c>
      <c r="D10298" t="s">
        <v>3239</v>
      </c>
      <c r="E10298" t="s">
        <v>3275</v>
      </c>
      <c r="H10298" t="s">
        <v>3436</v>
      </c>
      <c r="I10298">
        <v>92</v>
      </c>
      <c r="J10298" t="s">
        <v>3446</v>
      </c>
      <c r="K10298">
        <v>1990</v>
      </c>
      <c r="L10298" t="s">
        <v>29</v>
      </c>
      <c r="M10298" t="s">
        <v>29</v>
      </c>
      <c r="N10298">
        <v>37.498223000000003</v>
      </c>
      <c r="O10298">
        <v>-77.368539999999996</v>
      </c>
      <c r="P10298" t="s">
        <v>3613</v>
      </c>
      <c r="Q10298" s="3">
        <f>Table1[[#This Row],[Capacity (MW)]]*0.395*8760*10^-6</f>
        <v>0.31833840000000002</v>
      </c>
      <c r="R10298" s="3" cm="1">
        <f t="array" ref="R10298">AVERAGE(VLOOKUP(_xlfn.TEXTSPLIT(Table1[[#This Row],[Fuel (no space after comma)]], ","), FuelList_Final_EF!$A$2:$B$65, 2, FALSE))</f>
        <v>65.583341148886291</v>
      </c>
      <c r="S10298" s="3">
        <f>Table1[[#This Row],[Generation (TWh)]]*10^9*VLOOKUP(Table1[[#This Row],[Turbine/Engine Technology]],Technology_HR!$A$2:$B$11,2,FALSE)*10^-6</f>
        <v>3504905.784</v>
      </c>
      <c r="T10298" s="5">
        <f>Table1[[#This Row],[Fuel Consumption (mmBtu)]]*Table1[[#This Row],[Emission Factor (kg CO2/ mmBtu)]]*10^3</f>
        <v>229863431726.77676</v>
      </c>
      <c r="U10298" s="3">
        <f>Table1[[#This Row],[Emissions (g CO2)]]/(Table1[[#This Row],[Generation (TWh)]]*10^9)</f>
        <v>722.07258604923811</v>
      </c>
    </row>
    <row r="10299" spans="1:21" x14ac:dyDescent="0.35">
      <c r="A10299" t="s">
        <v>2489</v>
      </c>
      <c r="B10299" t="s">
        <v>3243</v>
      </c>
      <c r="C10299" t="str">
        <f>SUBSTITUTE(Table1[[#This Row],[Fuel]],", ",",")</f>
        <v>fossil gas: natural gas,fossil liquids: fuel oil</v>
      </c>
      <c r="D10299" t="s">
        <v>3239</v>
      </c>
      <c r="E10299" t="s">
        <v>3275</v>
      </c>
      <c r="H10299" t="s">
        <v>3436</v>
      </c>
      <c r="I10299">
        <v>92</v>
      </c>
      <c r="J10299" t="s">
        <v>3446</v>
      </c>
      <c r="K10299">
        <v>1990</v>
      </c>
      <c r="L10299" t="s">
        <v>29</v>
      </c>
      <c r="M10299" t="s">
        <v>29</v>
      </c>
      <c r="N10299">
        <v>37.498223000000003</v>
      </c>
      <c r="O10299">
        <v>-77.368539999999996</v>
      </c>
      <c r="P10299" t="s">
        <v>3613</v>
      </c>
      <c r="Q10299" s="3">
        <f>Table1[[#This Row],[Capacity (MW)]]*0.395*8760*10^-6</f>
        <v>0.31833840000000002</v>
      </c>
      <c r="R10299" s="3" cm="1">
        <f t="array" ref="R10299">AVERAGE(VLOOKUP(_xlfn.TEXTSPLIT(Table1[[#This Row],[Fuel (no space after comma)]], ","), FuelList_Final_EF!$A$2:$B$65, 2, FALSE))</f>
        <v>65.583341148886291</v>
      </c>
      <c r="S10299" s="3">
        <f>Table1[[#This Row],[Generation (TWh)]]*10^9*VLOOKUP(Table1[[#This Row],[Turbine/Engine Technology]],Technology_HR!$A$2:$B$11,2,FALSE)*10^-6</f>
        <v>3504905.784</v>
      </c>
      <c r="T10299" s="5">
        <f>Table1[[#This Row],[Fuel Consumption (mmBtu)]]*Table1[[#This Row],[Emission Factor (kg CO2/ mmBtu)]]*10^3</f>
        <v>229863431726.77676</v>
      </c>
      <c r="U10299" s="3">
        <f>Table1[[#This Row],[Emissions (g CO2)]]/(Table1[[#This Row],[Generation (TWh)]]*10^9)</f>
        <v>722.07258604923811</v>
      </c>
    </row>
    <row r="10300" spans="1:21" x14ac:dyDescent="0.35">
      <c r="A10300" t="s">
        <v>2461</v>
      </c>
      <c r="B10300" t="s">
        <v>3243</v>
      </c>
      <c r="C10300" t="str">
        <f>SUBSTITUTE(Table1[[#This Row],[Fuel]],", ",",")</f>
        <v>fossil gas: natural gas,fossil liquids: fuel oil</v>
      </c>
      <c r="D10300" t="s">
        <v>3239</v>
      </c>
      <c r="E10300" t="s">
        <v>3275</v>
      </c>
      <c r="H10300" t="s">
        <v>3436</v>
      </c>
      <c r="I10300">
        <v>158</v>
      </c>
      <c r="J10300" t="s">
        <v>3446</v>
      </c>
      <c r="K10300">
        <v>1997</v>
      </c>
      <c r="L10300" t="s">
        <v>29</v>
      </c>
      <c r="M10300" t="s">
        <v>29</v>
      </c>
      <c r="N10300">
        <v>34.418500000000002</v>
      </c>
      <c r="O10300">
        <v>-80.165700000000001</v>
      </c>
      <c r="P10300" t="s">
        <v>3613</v>
      </c>
      <c r="Q10300" s="3">
        <f>Table1[[#This Row],[Capacity (MW)]]*0.395*8760*10^-6</f>
        <v>0.54671159999999996</v>
      </c>
      <c r="R10300" s="3" cm="1">
        <f t="array" ref="R10300">AVERAGE(VLOOKUP(_xlfn.TEXTSPLIT(Table1[[#This Row],[Fuel (no space after comma)]], ","), FuelList_Final_EF!$A$2:$B$65, 2, FALSE))</f>
        <v>65.583341148886291</v>
      </c>
      <c r="S10300" s="3">
        <f>Table1[[#This Row],[Generation (TWh)]]*10^9*VLOOKUP(Table1[[#This Row],[Turbine/Engine Technology]],Technology_HR!$A$2:$B$11,2,FALSE)*10^-6</f>
        <v>6019294.716</v>
      </c>
      <c r="T10300" s="5">
        <f>Table1[[#This Row],[Fuel Consumption (mmBtu)]]*Table1[[#This Row],[Emission Factor (kg CO2/ mmBtu)]]*10^3</f>
        <v>394765458835.11664</v>
      </c>
      <c r="U10300" s="3">
        <f>Table1[[#This Row],[Emissions (g CO2)]]/(Table1[[#This Row],[Generation (TWh)]]*10^9)</f>
        <v>722.07258604923811</v>
      </c>
    </row>
    <row r="10301" spans="1:21" x14ac:dyDescent="0.35">
      <c r="A10301" t="s">
        <v>2461</v>
      </c>
      <c r="B10301" t="s">
        <v>3243</v>
      </c>
      <c r="C10301" t="str">
        <f>SUBSTITUTE(Table1[[#This Row],[Fuel]],", ",",")</f>
        <v>fossil gas: natural gas,fossil liquids: fuel oil</v>
      </c>
      <c r="D10301" t="s">
        <v>3239</v>
      </c>
      <c r="E10301" t="s">
        <v>3275</v>
      </c>
      <c r="H10301" t="s">
        <v>3436</v>
      </c>
      <c r="I10301">
        <v>158</v>
      </c>
      <c r="J10301" t="s">
        <v>3446</v>
      </c>
      <c r="K10301">
        <v>1997</v>
      </c>
      <c r="L10301" t="s">
        <v>29</v>
      </c>
      <c r="M10301" t="s">
        <v>29</v>
      </c>
      <c r="N10301">
        <v>34.418500000000002</v>
      </c>
      <c r="O10301">
        <v>-80.165700000000001</v>
      </c>
      <c r="P10301" t="s">
        <v>3613</v>
      </c>
      <c r="Q10301" s="3">
        <f>Table1[[#This Row],[Capacity (MW)]]*0.395*8760*10^-6</f>
        <v>0.54671159999999996</v>
      </c>
      <c r="R10301" s="3" cm="1">
        <f t="array" ref="R10301">AVERAGE(VLOOKUP(_xlfn.TEXTSPLIT(Table1[[#This Row],[Fuel (no space after comma)]], ","), FuelList_Final_EF!$A$2:$B$65, 2, FALSE))</f>
        <v>65.583341148886291</v>
      </c>
      <c r="S10301" s="3">
        <f>Table1[[#This Row],[Generation (TWh)]]*10^9*VLOOKUP(Table1[[#This Row],[Turbine/Engine Technology]],Technology_HR!$A$2:$B$11,2,FALSE)*10^-6</f>
        <v>6019294.716</v>
      </c>
      <c r="T10301" s="5">
        <f>Table1[[#This Row],[Fuel Consumption (mmBtu)]]*Table1[[#This Row],[Emission Factor (kg CO2/ mmBtu)]]*10^3</f>
        <v>394765458835.11664</v>
      </c>
      <c r="U10301" s="3">
        <f>Table1[[#This Row],[Emissions (g CO2)]]/(Table1[[#This Row],[Generation (TWh)]]*10^9)</f>
        <v>722.07258604923811</v>
      </c>
    </row>
    <row r="10302" spans="1:21" x14ac:dyDescent="0.35">
      <c r="A10302" t="s">
        <v>2640</v>
      </c>
      <c r="B10302" t="s">
        <v>3243</v>
      </c>
      <c r="C10302" t="str">
        <f>SUBSTITUTE(Table1[[#This Row],[Fuel]],", ",",")</f>
        <v>fossil gas: natural gas,fossil liquids: fuel oil</v>
      </c>
      <c r="D10302" t="s">
        <v>3239</v>
      </c>
      <c r="E10302" t="s">
        <v>3275</v>
      </c>
      <c r="H10302" t="s">
        <v>3438</v>
      </c>
      <c r="I10302">
        <v>74</v>
      </c>
      <c r="J10302" t="s">
        <v>3446</v>
      </c>
      <c r="K10302">
        <v>1992</v>
      </c>
      <c r="L10302" t="s">
        <v>29</v>
      </c>
      <c r="M10302" t="s">
        <v>29</v>
      </c>
      <c r="N10302">
        <v>41.673099999999998</v>
      </c>
      <c r="O10302">
        <v>-70.999399999999994</v>
      </c>
      <c r="P10302" t="s">
        <v>3613</v>
      </c>
      <c r="Q10302" s="3">
        <f>Table1[[#This Row],[Capacity (MW)]]*0.395*8760*10^-6</f>
        <v>0.25605480000000003</v>
      </c>
      <c r="R10302" s="3" cm="1">
        <f t="array" ref="R10302">AVERAGE(VLOOKUP(_xlfn.TEXTSPLIT(Table1[[#This Row],[Fuel (no space after comma)]], ","), FuelList_Final_EF!$A$2:$B$65, 2, FALSE))</f>
        <v>65.583341148886291</v>
      </c>
      <c r="S10302" s="3">
        <f>Table1[[#This Row],[Generation (TWh)]]*10^9*VLOOKUP(Table1[[#This Row],[Turbine/Engine Technology]],Technology_HR!$A$2:$B$11,2,FALSE)*10^-6</f>
        <v>1932957.6852000002</v>
      </c>
      <c r="T10302" s="5">
        <f>Table1[[#This Row],[Fuel Consumption (mmBtu)]]*Table1[[#This Row],[Emission Factor (kg CO2/ mmBtu)]]*10^3</f>
        <v>126769823294.83318</v>
      </c>
      <c r="U10302" s="3">
        <f>Table1[[#This Row],[Emissions (g CO2)]]/(Table1[[#This Row],[Generation (TWh)]]*10^9)</f>
        <v>495.08864233294264</v>
      </c>
    </row>
    <row r="10303" spans="1:21" x14ac:dyDescent="0.35">
      <c r="A10303" t="s">
        <v>2418</v>
      </c>
      <c r="B10303" t="s">
        <v>3243</v>
      </c>
      <c r="C10303" t="str">
        <f>SUBSTITUTE(Table1[[#This Row],[Fuel]],", ",",")</f>
        <v>fossil gas: natural gas,fossil liquids: fuel oil</v>
      </c>
      <c r="D10303" t="s">
        <v>3239</v>
      </c>
      <c r="E10303" t="s">
        <v>3275</v>
      </c>
      <c r="H10303" t="s">
        <v>3436</v>
      </c>
      <c r="I10303">
        <v>68</v>
      </c>
      <c r="J10303" t="s">
        <v>3446</v>
      </c>
      <c r="K10303">
        <v>2011</v>
      </c>
      <c r="L10303" t="s">
        <v>29</v>
      </c>
      <c r="M10303" t="s">
        <v>29</v>
      </c>
      <c r="N10303">
        <v>46.104712999999997</v>
      </c>
      <c r="O10303">
        <v>-112.8766</v>
      </c>
      <c r="P10303" t="s">
        <v>3613</v>
      </c>
      <c r="Q10303" s="3">
        <f>Table1[[#This Row],[Capacity (MW)]]*0.395*8760*10^-6</f>
        <v>0.23529359999999999</v>
      </c>
      <c r="R10303" s="3" cm="1">
        <f t="array" ref="R10303">AVERAGE(VLOOKUP(_xlfn.TEXTSPLIT(Table1[[#This Row],[Fuel (no space after comma)]], ","), FuelList_Final_EF!$A$2:$B$65, 2, FALSE))</f>
        <v>65.583341148886291</v>
      </c>
      <c r="S10303" s="3">
        <f>Table1[[#This Row],[Generation (TWh)]]*10^9*VLOOKUP(Table1[[#This Row],[Turbine/Engine Technology]],Technology_HR!$A$2:$B$11,2,FALSE)*10^-6</f>
        <v>2590582.5359999998</v>
      </c>
      <c r="T10303" s="5">
        <f>Table1[[#This Row],[Fuel Consumption (mmBtu)]]*Table1[[#This Row],[Emission Factor (kg CO2/ mmBtu)]]*10^3</f>
        <v>169899058232.83499</v>
      </c>
      <c r="U10303" s="3">
        <f>Table1[[#This Row],[Emissions (g CO2)]]/(Table1[[#This Row],[Generation (TWh)]]*10^9)</f>
        <v>722.072586049238</v>
      </c>
    </row>
    <row r="10304" spans="1:21" x14ac:dyDescent="0.35">
      <c r="A10304" t="s">
        <v>2418</v>
      </c>
      <c r="B10304" t="s">
        <v>3243</v>
      </c>
      <c r="C10304" t="str">
        <f>SUBSTITUTE(Table1[[#This Row],[Fuel]],", ",",")</f>
        <v>fossil gas: natural gas,fossil liquids: fuel oil</v>
      </c>
      <c r="D10304" t="s">
        <v>3239</v>
      </c>
      <c r="E10304" t="s">
        <v>3275</v>
      </c>
      <c r="H10304" t="s">
        <v>3436</v>
      </c>
      <c r="I10304">
        <v>68</v>
      </c>
      <c r="J10304" t="s">
        <v>3446</v>
      </c>
      <c r="K10304">
        <v>2011</v>
      </c>
      <c r="L10304" t="s">
        <v>29</v>
      </c>
      <c r="M10304" t="s">
        <v>29</v>
      </c>
      <c r="N10304">
        <v>46.104712999999997</v>
      </c>
      <c r="O10304">
        <v>-112.8766</v>
      </c>
      <c r="P10304" t="s">
        <v>3613</v>
      </c>
      <c r="Q10304" s="3">
        <f>Table1[[#This Row],[Capacity (MW)]]*0.395*8760*10^-6</f>
        <v>0.23529359999999999</v>
      </c>
      <c r="R10304" s="3" cm="1">
        <f t="array" ref="R10304">AVERAGE(VLOOKUP(_xlfn.TEXTSPLIT(Table1[[#This Row],[Fuel (no space after comma)]], ","), FuelList_Final_EF!$A$2:$B$65, 2, FALSE))</f>
        <v>65.583341148886291</v>
      </c>
      <c r="S10304" s="3">
        <f>Table1[[#This Row],[Generation (TWh)]]*10^9*VLOOKUP(Table1[[#This Row],[Turbine/Engine Technology]],Technology_HR!$A$2:$B$11,2,FALSE)*10^-6</f>
        <v>2590582.5359999998</v>
      </c>
      <c r="T10304" s="5">
        <f>Table1[[#This Row],[Fuel Consumption (mmBtu)]]*Table1[[#This Row],[Emission Factor (kg CO2/ mmBtu)]]*10^3</f>
        <v>169899058232.83499</v>
      </c>
      <c r="U10304" s="3">
        <f>Table1[[#This Row],[Emissions (g CO2)]]/(Table1[[#This Row],[Generation (TWh)]]*10^9)</f>
        <v>722.072586049238</v>
      </c>
    </row>
    <row r="10305" spans="1:21" x14ac:dyDescent="0.35">
      <c r="A10305" t="s">
        <v>2418</v>
      </c>
      <c r="B10305" t="s">
        <v>3243</v>
      </c>
      <c r="C10305" t="str">
        <f>SUBSTITUTE(Table1[[#This Row],[Fuel]],", ",",")</f>
        <v>fossil gas: natural gas,fossil liquids: fuel oil</v>
      </c>
      <c r="D10305" t="s">
        <v>3239</v>
      </c>
      <c r="E10305" t="s">
        <v>3275</v>
      </c>
      <c r="H10305" t="s">
        <v>3436</v>
      </c>
      <c r="I10305">
        <v>68</v>
      </c>
      <c r="J10305" t="s">
        <v>3446</v>
      </c>
      <c r="K10305">
        <v>2011</v>
      </c>
      <c r="L10305" t="s">
        <v>29</v>
      </c>
      <c r="M10305" t="s">
        <v>29</v>
      </c>
      <c r="N10305">
        <v>46.104712999999997</v>
      </c>
      <c r="O10305">
        <v>-112.8766</v>
      </c>
      <c r="P10305" t="s">
        <v>3613</v>
      </c>
      <c r="Q10305" s="3">
        <f>Table1[[#This Row],[Capacity (MW)]]*0.395*8760*10^-6</f>
        <v>0.23529359999999999</v>
      </c>
      <c r="R10305" s="3" cm="1">
        <f t="array" ref="R10305">AVERAGE(VLOOKUP(_xlfn.TEXTSPLIT(Table1[[#This Row],[Fuel (no space after comma)]], ","), FuelList_Final_EF!$A$2:$B$65, 2, FALSE))</f>
        <v>65.583341148886291</v>
      </c>
      <c r="S10305" s="3">
        <f>Table1[[#This Row],[Generation (TWh)]]*10^9*VLOOKUP(Table1[[#This Row],[Turbine/Engine Technology]],Technology_HR!$A$2:$B$11,2,FALSE)*10^-6</f>
        <v>2590582.5359999998</v>
      </c>
      <c r="T10305" s="5">
        <f>Table1[[#This Row],[Fuel Consumption (mmBtu)]]*Table1[[#This Row],[Emission Factor (kg CO2/ mmBtu)]]*10^3</f>
        <v>169899058232.83499</v>
      </c>
      <c r="U10305" s="3">
        <f>Table1[[#This Row],[Emissions (g CO2)]]/(Table1[[#This Row],[Generation (TWh)]]*10^9)</f>
        <v>722.072586049238</v>
      </c>
    </row>
    <row r="10306" spans="1:21" x14ac:dyDescent="0.35">
      <c r="A10306" t="s">
        <v>2641</v>
      </c>
      <c r="B10306" t="s">
        <v>3243</v>
      </c>
      <c r="C10306" t="str">
        <f>SUBSTITUTE(Table1[[#This Row],[Fuel]],", ",",")</f>
        <v>fossil gas: natural gas,fossil liquids: fuel oil</v>
      </c>
      <c r="D10306" t="s">
        <v>3239</v>
      </c>
      <c r="E10306" t="s">
        <v>3275</v>
      </c>
      <c r="H10306" t="s">
        <v>3436</v>
      </c>
      <c r="I10306">
        <v>192</v>
      </c>
      <c r="J10306" t="s">
        <v>3446</v>
      </c>
      <c r="K10306">
        <v>1999</v>
      </c>
      <c r="L10306" t="s">
        <v>29</v>
      </c>
      <c r="M10306" t="s">
        <v>29</v>
      </c>
      <c r="N10306">
        <v>44.448610000000002</v>
      </c>
      <c r="O10306">
        <v>-88.072040000000001</v>
      </c>
      <c r="P10306" t="s">
        <v>3613</v>
      </c>
      <c r="Q10306" s="3">
        <f>Table1[[#This Row],[Capacity (MW)]]*0.395*8760*10^-6</f>
        <v>0.66435840000000002</v>
      </c>
      <c r="R10306" s="3" cm="1">
        <f t="array" ref="R10306">AVERAGE(VLOOKUP(_xlfn.TEXTSPLIT(Table1[[#This Row],[Fuel (no space after comma)]], ","), FuelList_Final_EF!$A$2:$B$65, 2, FALSE))</f>
        <v>65.583341148886291</v>
      </c>
      <c r="S10306" s="3">
        <f>Table1[[#This Row],[Generation (TWh)]]*10^9*VLOOKUP(Table1[[#This Row],[Turbine/Engine Technology]],Technology_HR!$A$2:$B$11,2,FALSE)*10^-6</f>
        <v>7314585.9839999992</v>
      </c>
      <c r="T10306" s="5">
        <f>Table1[[#This Row],[Fuel Consumption (mmBtu)]]*Table1[[#This Row],[Emission Factor (kg CO2/ mmBtu)]]*10^3</f>
        <v>479714987951.53412</v>
      </c>
      <c r="U10306" s="3">
        <f>Table1[[#This Row],[Emissions (g CO2)]]/(Table1[[#This Row],[Generation (TWh)]]*10^9)</f>
        <v>722.07258604923811</v>
      </c>
    </row>
    <row r="10307" spans="1:21" x14ac:dyDescent="0.35">
      <c r="A10307" t="s">
        <v>2491</v>
      </c>
      <c r="B10307" t="s">
        <v>3239</v>
      </c>
      <c r="C10307" t="str">
        <f>SUBSTITUTE(Table1[[#This Row],[Fuel]],", ",",")</f>
        <v>fossil gas: natural gas</v>
      </c>
      <c r="D10307" t="s">
        <v>3239</v>
      </c>
      <c r="H10307" t="s">
        <v>3436</v>
      </c>
      <c r="I10307">
        <v>89</v>
      </c>
      <c r="J10307" t="s">
        <v>3446</v>
      </c>
      <c r="K10307">
        <v>2002</v>
      </c>
      <c r="L10307" t="s">
        <v>29</v>
      </c>
      <c r="M10307" t="s">
        <v>29</v>
      </c>
      <c r="N10307">
        <v>42.774306699999997</v>
      </c>
      <c r="O10307">
        <v>-82.482040699999999</v>
      </c>
      <c r="P10307" t="s">
        <v>3613</v>
      </c>
      <c r="Q10307" s="3">
        <f>Table1[[#This Row],[Capacity (MW)]]*0.395*8760*10^-6</f>
        <v>0.30795779999999995</v>
      </c>
      <c r="R10307" s="3" cm="1">
        <f t="array" ref="R10307">AVERAGE(VLOOKUP(_xlfn.TEXTSPLIT(Table1[[#This Row],[Fuel (no space after comma)]], ","), FuelList_Final_EF!$A$2:$B$65, 2, FALSE))</f>
        <v>53.06</v>
      </c>
      <c r="S10307" s="3">
        <f>Table1[[#This Row],[Generation (TWh)]]*10^9*VLOOKUP(Table1[[#This Row],[Turbine/Engine Technology]],Technology_HR!$A$2:$B$11,2,FALSE)*10^-6</f>
        <v>3390615.3779999996</v>
      </c>
      <c r="T10307" s="5">
        <f>Table1[[#This Row],[Fuel Consumption (mmBtu)]]*Table1[[#This Row],[Emission Factor (kg CO2/ mmBtu)]]*10^3</f>
        <v>179906051956.67996</v>
      </c>
      <c r="U10307" s="3">
        <f>Table1[[#This Row],[Emissions (g CO2)]]/(Table1[[#This Row],[Generation (TWh)]]*10^9)</f>
        <v>584.19060000000002</v>
      </c>
    </row>
    <row r="10308" spans="1:21" x14ac:dyDescent="0.35">
      <c r="A10308" t="s">
        <v>2491</v>
      </c>
      <c r="B10308" t="s">
        <v>3239</v>
      </c>
      <c r="C10308" t="str">
        <f>SUBSTITUTE(Table1[[#This Row],[Fuel]],", ",",")</f>
        <v>fossil gas: natural gas</v>
      </c>
      <c r="D10308" t="s">
        <v>3239</v>
      </c>
      <c r="H10308" t="s">
        <v>3436</v>
      </c>
      <c r="I10308">
        <v>89</v>
      </c>
      <c r="J10308" t="s">
        <v>3446</v>
      </c>
      <c r="K10308">
        <v>2002</v>
      </c>
      <c r="L10308" t="s">
        <v>29</v>
      </c>
      <c r="M10308" t="s">
        <v>29</v>
      </c>
      <c r="N10308">
        <v>42.774306699999997</v>
      </c>
      <c r="O10308">
        <v>-82.482040699999999</v>
      </c>
      <c r="P10308" t="s">
        <v>3613</v>
      </c>
      <c r="Q10308" s="3">
        <f>Table1[[#This Row],[Capacity (MW)]]*0.395*8760*10^-6</f>
        <v>0.30795779999999995</v>
      </c>
      <c r="R10308" s="3" cm="1">
        <f t="array" ref="R10308">AVERAGE(VLOOKUP(_xlfn.TEXTSPLIT(Table1[[#This Row],[Fuel (no space after comma)]], ","), FuelList_Final_EF!$A$2:$B$65, 2, FALSE))</f>
        <v>53.06</v>
      </c>
      <c r="S10308" s="3">
        <f>Table1[[#This Row],[Generation (TWh)]]*10^9*VLOOKUP(Table1[[#This Row],[Turbine/Engine Technology]],Technology_HR!$A$2:$B$11,2,FALSE)*10^-6</f>
        <v>3390615.3779999996</v>
      </c>
      <c r="T10308" s="5">
        <f>Table1[[#This Row],[Fuel Consumption (mmBtu)]]*Table1[[#This Row],[Emission Factor (kg CO2/ mmBtu)]]*10^3</f>
        <v>179906051956.67996</v>
      </c>
      <c r="U10308" s="3">
        <f>Table1[[#This Row],[Emissions (g CO2)]]/(Table1[[#This Row],[Generation (TWh)]]*10^9)</f>
        <v>584.19060000000002</v>
      </c>
    </row>
    <row r="10309" spans="1:21" x14ac:dyDescent="0.35">
      <c r="A10309" t="s">
        <v>2491</v>
      </c>
      <c r="B10309" t="s">
        <v>3239</v>
      </c>
      <c r="C10309" t="str">
        <f>SUBSTITUTE(Table1[[#This Row],[Fuel]],", ",",")</f>
        <v>fossil gas: natural gas</v>
      </c>
      <c r="D10309" t="s">
        <v>3239</v>
      </c>
      <c r="H10309" t="s">
        <v>3436</v>
      </c>
      <c r="I10309">
        <v>89</v>
      </c>
      <c r="J10309" t="s">
        <v>3446</v>
      </c>
      <c r="K10309">
        <v>2002</v>
      </c>
      <c r="L10309" t="s">
        <v>29</v>
      </c>
      <c r="M10309" t="s">
        <v>29</v>
      </c>
      <c r="N10309">
        <v>42.774306699999997</v>
      </c>
      <c r="O10309">
        <v>-82.482040699999999</v>
      </c>
      <c r="P10309" t="s">
        <v>3613</v>
      </c>
      <c r="Q10309" s="3">
        <f>Table1[[#This Row],[Capacity (MW)]]*0.395*8760*10^-6</f>
        <v>0.30795779999999995</v>
      </c>
      <c r="R10309" s="3" cm="1">
        <f t="array" ref="R10309">AVERAGE(VLOOKUP(_xlfn.TEXTSPLIT(Table1[[#This Row],[Fuel (no space after comma)]], ","), FuelList_Final_EF!$A$2:$B$65, 2, FALSE))</f>
        <v>53.06</v>
      </c>
      <c r="S10309" s="3">
        <f>Table1[[#This Row],[Generation (TWh)]]*10^9*VLOOKUP(Table1[[#This Row],[Turbine/Engine Technology]],Technology_HR!$A$2:$B$11,2,FALSE)*10^-6</f>
        <v>3390615.3779999996</v>
      </c>
      <c r="T10309" s="5">
        <f>Table1[[#This Row],[Fuel Consumption (mmBtu)]]*Table1[[#This Row],[Emission Factor (kg CO2/ mmBtu)]]*10^3</f>
        <v>179906051956.67996</v>
      </c>
      <c r="U10309" s="3">
        <f>Table1[[#This Row],[Emissions (g CO2)]]/(Table1[[#This Row],[Generation (TWh)]]*10^9)</f>
        <v>584.19060000000002</v>
      </c>
    </row>
    <row r="10310" spans="1:21" x14ac:dyDescent="0.35">
      <c r="A10310" t="s">
        <v>2491</v>
      </c>
      <c r="B10310" t="s">
        <v>3239</v>
      </c>
      <c r="C10310" t="str">
        <f>SUBSTITUTE(Table1[[#This Row],[Fuel]],", ",",")</f>
        <v>fossil gas: natural gas</v>
      </c>
      <c r="D10310" t="s">
        <v>3239</v>
      </c>
      <c r="H10310" t="s">
        <v>3436</v>
      </c>
      <c r="I10310">
        <v>89</v>
      </c>
      <c r="J10310" t="s">
        <v>3446</v>
      </c>
      <c r="K10310">
        <v>2002</v>
      </c>
      <c r="L10310" t="s">
        <v>29</v>
      </c>
      <c r="M10310" t="s">
        <v>29</v>
      </c>
      <c r="N10310">
        <v>42.774306699999997</v>
      </c>
      <c r="O10310">
        <v>-82.482040699999999</v>
      </c>
      <c r="P10310" t="s">
        <v>3613</v>
      </c>
      <c r="Q10310" s="3">
        <f>Table1[[#This Row],[Capacity (MW)]]*0.395*8760*10^-6</f>
        <v>0.30795779999999995</v>
      </c>
      <c r="R10310" s="3" cm="1">
        <f t="array" ref="R10310">AVERAGE(VLOOKUP(_xlfn.TEXTSPLIT(Table1[[#This Row],[Fuel (no space after comma)]], ","), FuelList_Final_EF!$A$2:$B$65, 2, FALSE))</f>
        <v>53.06</v>
      </c>
      <c r="S10310" s="3">
        <f>Table1[[#This Row],[Generation (TWh)]]*10^9*VLOOKUP(Table1[[#This Row],[Turbine/Engine Technology]],Technology_HR!$A$2:$B$11,2,FALSE)*10^-6</f>
        <v>3390615.3779999996</v>
      </c>
      <c r="T10310" s="5">
        <f>Table1[[#This Row],[Fuel Consumption (mmBtu)]]*Table1[[#This Row],[Emission Factor (kg CO2/ mmBtu)]]*10^3</f>
        <v>179906051956.67996</v>
      </c>
      <c r="U10310" s="3">
        <f>Table1[[#This Row],[Emissions (g CO2)]]/(Table1[[#This Row],[Generation (TWh)]]*10^9)</f>
        <v>584.19060000000002</v>
      </c>
    </row>
    <row r="10311" spans="1:21" x14ac:dyDescent="0.35">
      <c r="A10311" t="s">
        <v>2642</v>
      </c>
      <c r="B10311" t="s">
        <v>3348</v>
      </c>
      <c r="C10311" t="str">
        <f>SUBSTITUTE(Table1[[#This Row],[Fuel]],", ",",")</f>
        <v>fossil gas: natural gas,industrial by-product: blast furnace gas</v>
      </c>
      <c r="D10311" t="s">
        <v>3239</v>
      </c>
      <c r="E10311" t="s">
        <v>3274</v>
      </c>
      <c r="H10311" t="s">
        <v>3440</v>
      </c>
      <c r="I10311">
        <v>238</v>
      </c>
      <c r="J10311" t="s">
        <v>3446</v>
      </c>
      <c r="K10311">
        <v>2001</v>
      </c>
      <c r="L10311" t="s">
        <v>29</v>
      </c>
      <c r="M10311" t="s">
        <v>29</v>
      </c>
      <c r="N10311">
        <v>42.302599999999998</v>
      </c>
      <c r="O10311">
        <v>-83.153999999999996</v>
      </c>
      <c r="P10311" t="s">
        <v>3613</v>
      </c>
      <c r="Q10311" s="3">
        <f>Table1[[#This Row],[Capacity (MW)]]*0.395*8760*10^-6</f>
        <v>0.82352760000000003</v>
      </c>
      <c r="R10311" s="3" cm="1">
        <f t="array" ref="R10311">AVERAGE(VLOOKUP(_xlfn.TEXTSPLIT(Table1[[#This Row],[Fuel (no space after comma)]], ","), FuelList_Final_EF!$A$2:$B$65, 2, FALSE))</f>
        <v>163.69</v>
      </c>
      <c r="S10311" s="3">
        <f>Table1[[#This Row],[Generation (TWh)]]*10^9*VLOOKUP(Table1[[#This Row],[Turbine/Engine Technology]],Technology_HR!$A$2:$B$11,2,FALSE)*10^-6</f>
        <v>8469981.3660000004</v>
      </c>
      <c r="T10311" s="5">
        <f>Table1[[#This Row],[Fuel Consumption (mmBtu)]]*Table1[[#This Row],[Emission Factor (kg CO2/ mmBtu)]]*10^3</f>
        <v>1386451249800.54</v>
      </c>
      <c r="U10311" s="3">
        <f>Table1[[#This Row],[Emissions (g CO2)]]/(Table1[[#This Row],[Generation (TWh)]]*10^9)</f>
        <v>1683.5516500000001</v>
      </c>
    </row>
    <row r="10312" spans="1:21" x14ac:dyDescent="0.35">
      <c r="A10312" t="s">
        <v>2642</v>
      </c>
      <c r="B10312" t="s">
        <v>3239</v>
      </c>
      <c r="C10312" t="str">
        <f>SUBSTITUTE(Table1[[#This Row],[Fuel]],", ",",")</f>
        <v>fossil gas: natural gas</v>
      </c>
      <c r="D10312" t="s">
        <v>3239</v>
      </c>
      <c r="H10312" t="s">
        <v>3436</v>
      </c>
      <c r="I10312">
        <v>157</v>
      </c>
      <c r="J10312" t="s">
        <v>3446</v>
      </c>
      <c r="K10312">
        <v>2001</v>
      </c>
      <c r="L10312" t="s">
        <v>29</v>
      </c>
      <c r="M10312" t="s">
        <v>29</v>
      </c>
      <c r="N10312">
        <v>42.302599999999998</v>
      </c>
      <c r="O10312">
        <v>-83.153999999999996</v>
      </c>
      <c r="P10312" t="s">
        <v>3613</v>
      </c>
      <c r="Q10312" s="3">
        <f>Table1[[#This Row],[Capacity (MW)]]*0.395*8760*10^-6</f>
        <v>0.54325140000000005</v>
      </c>
      <c r="R10312" s="3" cm="1">
        <f t="array" ref="R10312">AVERAGE(VLOOKUP(_xlfn.TEXTSPLIT(Table1[[#This Row],[Fuel (no space after comma)]], ","), FuelList_Final_EF!$A$2:$B$65, 2, FALSE))</f>
        <v>53.06</v>
      </c>
      <c r="S10312" s="3">
        <f>Table1[[#This Row],[Generation (TWh)]]*10^9*VLOOKUP(Table1[[#This Row],[Turbine/Engine Technology]],Technology_HR!$A$2:$B$11,2,FALSE)*10^-6</f>
        <v>5981197.9139999999</v>
      </c>
      <c r="T10312" s="5">
        <f>Table1[[#This Row],[Fuel Consumption (mmBtu)]]*Table1[[#This Row],[Emission Factor (kg CO2/ mmBtu)]]*10^3</f>
        <v>317362361316.83997</v>
      </c>
      <c r="U10312" s="3">
        <f>Table1[[#This Row],[Emissions (g CO2)]]/(Table1[[#This Row],[Generation (TWh)]]*10^9)</f>
        <v>584.1905999999999</v>
      </c>
    </row>
    <row r="10313" spans="1:21" x14ac:dyDescent="0.35">
      <c r="A10313" t="s">
        <v>2642</v>
      </c>
      <c r="B10313" t="s">
        <v>3239</v>
      </c>
      <c r="C10313" t="str">
        <f>SUBSTITUTE(Table1[[#This Row],[Fuel]],", ",",")</f>
        <v>fossil gas: natural gas</v>
      </c>
      <c r="D10313" t="s">
        <v>3239</v>
      </c>
      <c r="H10313" t="s">
        <v>3436</v>
      </c>
      <c r="I10313">
        <v>157</v>
      </c>
      <c r="J10313" t="s">
        <v>3446</v>
      </c>
      <c r="K10313">
        <v>2001</v>
      </c>
      <c r="L10313" t="s">
        <v>29</v>
      </c>
      <c r="M10313" t="s">
        <v>29</v>
      </c>
      <c r="N10313">
        <v>42.302599999999998</v>
      </c>
      <c r="O10313">
        <v>-83.153999999999996</v>
      </c>
      <c r="P10313" t="s">
        <v>3613</v>
      </c>
      <c r="Q10313" s="3">
        <f>Table1[[#This Row],[Capacity (MW)]]*0.395*8760*10^-6</f>
        <v>0.54325140000000005</v>
      </c>
      <c r="R10313" s="3" cm="1">
        <f t="array" ref="R10313">AVERAGE(VLOOKUP(_xlfn.TEXTSPLIT(Table1[[#This Row],[Fuel (no space after comma)]], ","), FuelList_Final_EF!$A$2:$B$65, 2, FALSE))</f>
        <v>53.06</v>
      </c>
      <c r="S10313" s="3">
        <f>Table1[[#This Row],[Generation (TWh)]]*10^9*VLOOKUP(Table1[[#This Row],[Turbine/Engine Technology]],Technology_HR!$A$2:$B$11,2,FALSE)*10^-6</f>
        <v>5981197.9139999999</v>
      </c>
      <c r="T10313" s="5">
        <f>Table1[[#This Row],[Fuel Consumption (mmBtu)]]*Table1[[#This Row],[Emission Factor (kg CO2/ mmBtu)]]*10^3</f>
        <v>317362361316.83997</v>
      </c>
      <c r="U10313" s="3">
        <f>Table1[[#This Row],[Emissions (g CO2)]]/(Table1[[#This Row],[Generation (TWh)]]*10^9)</f>
        <v>584.1905999999999</v>
      </c>
    </row>
    <row r="10314" spans="1:21" x14ac:dyDescent="0.35">
      <c r="A10314" t="s">
        <v>2642</v>
      </c>
      <c r="B10314" t="s">
        <v>3239</v>
      </c>
      <c r="C10314" t="str">
        <f>SUBSTITUTE(Table1[[#This Row],[Fuel]],", ",",")</f>
        <v>fossil gas: natural gas</v>
      </c>
      <c r="D10314" t="s">
        <v>3239</v>
      </c>
      <c r="H10314" t="s">
        <v>3436</v>
      </c>
      <c r="I10314">
        <v>195</v>
      </c>
      <c r="J10314" t="s">
        <v>3446</v>
      </c>
      <c r="K10314">
        <v>1999</v>
      </c>
      <c r="L10314" t="s">
        <v>29</v>
      </c>
      <c r="M10314" t="s">
        <v>29</v>
      </c>
      <c r="N10314">
        <v>42.302599999999998</v>
      </c>
      <c r="O10314">
        <v>-83.153999999999996</v>
      </c>
      <c r="P10314" t="s">
        <v>3613</v>
      </c>
      <c r="Q10314" s="3">
        <f>Table1[[#This Row],[Capacity (MW)]]*0.395*8760*10^-6</f>
        <v>0.67473899999999998</v>
      </c>
      <c r="R10314" s="3" cm="1">
        <f t="array" ref="R10314">AVERAGE(VLOOKUP(_xlfn.TEXTSPLIT(Table1[[#This Row],[Fuel (no space after comma)]], ","), FuelList_Final_EF!$A$2:$B$65, 2, FALSE))</f>
        <v>53.06</v>
      </c>
      <c r="S10314" s="3">
        <f>Table1[[#This Row],[Generation (TWh)]]*10^9*VLOOKUP(Table1[[#This Row],[Turbine/Engine Technology]],Technology_HR!$A$2:$B$11,2,FALSE)*10^-6</f>
        <v>7428876.3899999997</v>
      </c>
      <c r="T10314" s="5">
        <f>Table1[[#This Row],[Fuel Consumption (mmBtu)]]*Table1[[#This Row],[Emission Factor (kg CO2/ mmBtu)]]*10^3</f>
        <v>394176181253.40002</v>
      </c>
      <c r="U10314" s="3">
        <f>Table1[[#This Row],[Emissions (g CO2)]]/(Table1[[#This Row],[Generation (TWh)]]*10^9)</f>
        <v>584.19060000000002</v>
      </c>
    </row>
    <row r="10315" spans="1:21" x14ac:dyDescent="0.35">
      <c r="A10315" t="s">
        <v>2441</v>
      </c>
      <c r="B10315" t="s">
        <v>3275</v>
      </c>
      <c r="C10315" t="str">
        <f>SUBSTITUTE(Table1[[#This Row],[Fuel]],", ",",")</f>
        <v>fossil liquids: fuel oil</v>
      </c>
      <c r="D10315" t="s">
        <v>3275</v>
      </c>
      <c r="H10315" t="s">
        <v>3436</v>
      </c>
      <c r="I10315">
        <v>66.8</v>
      </c>
      <c r="J10315" t="s">
        <v>3446</v>
      </c>
      <c r="K10315">
        <v>1976</v>
      </c>
      <c r="L10315" t="s">
        <v>29</v>
      </c>
      <c r="M10315" t="s">
        <v>29</v>
      </c>
      <c r="N10315">
        <v>28.903863000000001</v>
      </c>
      <c r="O10315">
        <v>-81.332329000000001</v>
      </c>
      <c r="P10315" t="s">
        <v>3613</v>
      </c>
      <c r="Q10315" s="3">
        <f>Table1[[#This Row],[Capacity (MW)]]*0.395*8760*10^-6</f>
        <v>0.23114135999999996</v>
      </c>
      <c r="R10315" s="3" cm="1">
        <f t="array" ref="R10315">AVERAGE(VLOOKUP(_xlfn.TEXTSPLIT(Table1[[#This Row],[Fuel (no space after comma)]], ","), FuelList_Final_EF!$A$2:$B$65, 2, FALSE))</f>
        <v>78.106682297772565</v>
      </c>
      <c r="S10315" s="3">
        <f>Table1[[#This Row],[Generation (TWh)]]*10^9*VLOOKUP(Table1[[#This Row],[Turbine/Engine Technology]],Technology_HR!$A$2:$B$11,2,FALSE)*10^-6</f>
        <v>2544866.3735999996</v>
      </c>
      <c r="T10315" s="5">
        <f>Table1[[#This Row],[Fuel Consumption (mmBtu)]]*Table1[[#This Row],[Emission Factor (kg CO2/ mmBtu)]]*10^3</f>
        <v>198771069333.05975</v>
      </c>
      <c r="U10315" s="3">
        <f>Table1[[#This Row],[Emissions (g CO2)]]/(Table1[[#This Row],[Generation (TWh)]]*10^9)</f>
        <v>859.95457209847598</v>
      </c>
    </row>
    <row r="10316" spans="1:21" x14ac:dyDescent="0.35">
      <c r="A10316" t="s">
        <v>2441</v>
      </c>
      <c r="B10316" t="s">
        <v>3275</v>
      </c>
      <c r="C10316" t="str">
        <f>SUBSTITUTE(Table1[[#This Row],[Fuel]],", ",",")</f>
        <v>fossil liquids: fuel oil</v>
      </c>
      <c r="D10316" t="s">
        <v>3275</v>
      </c>
      <c r="H10316" t="s">
        <v>3436</v>
      </c>
      <c r="I10316">
        <v>66.8</v>
      </c>
      <c r="J10316" t="s">
        <v>3446</v>
      </c>
      <c r="K10316">
        <v>1975</v>
      </c>
      <c r="L10316" t="s">
        <v>29</v>
      </c>
      <c r="M10316" t="s">
        <v>29</v>
      </c>
      <c r="N10316">
        <v>28.903863000000001</v>
      </c>
      <c r="O10316">
        <v>-81.332329000000001</v>
      </c>
      <c r="P10316" t="s">
        <v>3613</v>
      </c>
      <c r="Q10316" s="3">
        <f>Table1[[#This Row],[Capacity (MW)]]*0.395*8760*10^-6</f>
        <v>0.23114135999999996</v>
      </c>
      <c r="R10316" s="3" cm="1">
        <f t="array" ref="R10316">AVERAGE(VLOOKUP(_xlfn.TEXTSPLIT(Table1[[#This Row],[Fuel (no space after comma)]], ","), FuelList_Final_EF!$A$2:$B$65, 2, FALSE))</f>
        <v>78.106682297772565</v>
      </c>
      <c r="S10316" s="3">
        <f>Table1[[#This Row],[Generation (TWh)]]*10^9*VLOOKUP(Table1[[#This Row],[Turbine/Engine Technology]],Technology_HR!$A$2:$B$11,2,FALSE)*10^-6</f>
        <v>2544866.3735999996</v>
      </c>
      <c r="T10316" s="5">
        <f>Table1[[#This Row],[Fuel Consumption (mmBtu)]]*Table1[[#This Row],[Emission Factor (kg CO2/ mmBtu)]]*10^3</f>
        <v>198771069333.05975</v>
      </c>
      <c r="U10316" s="3">
        <f>Table1[[#This Row],[Emissions (g CO2)]]/(Table1[[#This Row],[Generation (TWh)]]*10^9)</f>
        <v>859.95457209847598</v>
      </c>
    </row>
    <row r="10317" spans="1:21" x14ac:dyDescent="0.35">
      <c r="A10317" t="s">
        <v>2441</v>
      </c>
      <c r="B10317" t="s">
        <v>3275</v>
      </c>
      <c r="C10317" t="str">
        <f>SUBSTITUTE(Table1[[#This Row],[Fuel]],", ",",")</f>
        <v>fossil liquids: fuel oil</v>
      </c>
      <c r="D10317" t="s">
        <v>3275</v>
      </c>
      <c r="H10317" t="s">
        <v>3436</v>
      </c>
      <c r="I10317">
        <v>66.8</v>
      </c>
      <c r="J10317" t="s">
        <v>3446</v>
      </c>
      <c r="K10317">
        <v>1976</v>
      </c>
      <c r="L10317" t="s">
        <v>29</v>
      </c>
      <c r="M10317" t="s">
        <v>29</v>
      </c>
      <c r="N10317">
        <v>28.903863000000001</v>
      </c>
      <c r="O10317">
        <v>-81.332329000000001</v>
      </c>
      <c r="P10317" t="s">
        <v>3613</v>
      </c>
      <c r="Q10317" s="3">
        <f>Table1[[#This Row],[Capacity (MW)]]*0.395*8760*10^-6</f>
        <v>0.23114135999999996</v>
      </c>
      <c r="R10317" s="3" cm="1">
        <f t="array" ref="R10317">AVERAGE(VLOOKUP(_xlfn.TEXTSPLIT(Table1[[#This Row],[Fuel (no space after comma)]], ","), FuelList_Final_EF!$A$2:$B$65, 2, FALSE))</f>
        <v>78.106682297772565</v>
      </c>
      <c r="S10317" s="3">
        <f>Table1[[#This Row],[Generation (TWh)]]*10^9*VLOOKUP(Table1[[#This Row],[Turbine/Engine Technology]],Technology_HR!$A$2:$B$11,2,FALSE)*10^-6</f>
        <v>2544866.3735999996</v>
      </c>
      <c r="T10317" s="5">
        <f>Table1[[#This Row],[Fuel Consumption (mmBtu)]]*Table1[[#This Row],[Emission Factor (kg CO2/ mmBtu)]]*10^3</f>
        <v>198771069333.05975</v>
      </c>
      <c r="U10317" s="3">
        <f>Table1[[#This Row],[Emissions (g CO2)]]/(Table1[[#This Row],[Generation (TWh)]]*10^9)</f>
        <v>859.95457209847598</v>
      </c>
    </row>
    <row r="10318" spans="1:21" x14ac:dyDescent="0.35">
      <c r="A10318" t="s">
        <v>2441</v>
      </c>
      <c r="B10318" t="s">
        <v>3275</v>
      </c>
      <c r="C10318" t="str">
        <f>SUBSTITUTE(Table1[[#This Row],[Fuel]],", ",",")</f>
        <v>fossil liquids: fuel oil</v>
      </c>
      <c r="D10318" t="s">
        <v>3275</v>
      </c>
      <c r="H10318" t="s">
        <v>3436</v>
      </c>
      <c r="I10318">
        <v>66.8</v>
      </c>
      <c r="J10318" t="s">
        <v>3446</v>
      </c>
      <c r="K10318">
        <v>1975</v>
      </c>
      <c r="L10318" t="s">
        <v>29</v>
      </c>
      <c r="M10318" t="s">
        <v>29</v>
      </c>
      <c r="N10318">
        <v>28.903863000000001</v>
      </c>
      <c r="O10318">
        <v>-81.332329000000001</v>
      </c>
      <c r="P10318" t="s">
        <v>3613</v>
      </c>
      <c r="Q10318" s="3">
        <f>Table1[[#This Row],[Capacity (MW)]]*0.395*8760*10^-6</f>
        <v>0.23114135999999996</v>
      </c>
      <c r="R10318" s="3" cm="1">
        <f t="array" ref="R10318">AVERAGE(VLOOKUP(_xlfn.TEXTSPLIT(Table1[[#This Row],[Fuel (no space after comma)]], ","), FuelList_Final_EF!$A$2:$B$65, 2, FALSE))</f>
        <v>78.106682297772565</v>
      </c>
      <c r="S10318" s="3">
        <f>Table1[[#This Row],[Generation (TWh)]]*10^9*VLOOKUP(Table1[[#This Row],[Turbine/Engine Technology]],Technology_HR!$A$2:$B$11,2,FALSE)*10^-6</f>
        <v>2544866.3735999996</v>
      </c>
      <c r="T10318" s="5">
        <f>Table1[[#This Row],[Fuel Consumption (mmBtu)]]*Table1[[#This Row],[Emission Factor (kg CO2/ mmBtu)]]*10^3</f>
        <v>198771069333.05975</v>
      </c>
      <c r="U10318" s="3">
        <f>Table1[[#This Row],[Emissions (g CO2)]]/(Table1[[#This Row],[Generation (TWh)]]*10^9)</f>
        <v>859.95457209847598</v>
      </c>
    </row>
    <row r="10319" spans="1:21" x14ac:dyDescent="0.35">
      <c r="A10319" t="s">
        <v>2441</v>
      </c>
      <c r="B10319" t="s">
        <v>3275</v>
      </c>
      <c r="C10319" t="str">
        <f>SUBSTITUTE(Table1[[#This Row],[Fuel]],", ",",")</f>
        <v>fossil liquids: fuel oil</v>
      </c>
      <c r="D10319" t="s">
        <v>3275</v>
      </c>
      <c r="H10319" t="s">
        <v>3436</v>
      </c>
      <c r="I10319">
        <v>66.8</v>
      </c>
      <c r="J10319" t="s">
        <v>3446</v>
      </c>
      <c r="K10319">
        <v>1976</v>
      </c>
      <c r="L10319" t="s">
        <v>29</v>
      </c>
      <c r="M10319" t="s">
        <v>29</v>
      </c>
      <c r="N10319">
        <v>28.903863000000001</v>
      </c>
      <c r="O10319">
        <v>-81.332329000000001</v>
      </c>
      <c r="P10319" t="s">
        <v>3613</v>
      </c>
      <c r="Q10319" s="3">
        <f>Table1[[#This Row],[Capacity (MW)]]*0.395*8760*10^-6</f>
        <v>0.23114135999999996</v>
      </c>
      <c r="R10319" s="3" cm="1">
        <f t="array" ref="R10319">AVERAGE(VLOOKUP(_xlfn.TEXTSPLIT(Table1[[#This Row],[Fuel (no space after comma)]], ","), FuelList_Final_EF!$A$2:$B$65, 2, FALSE))</f>
        <v>78.106682297772565</v>
      </c>
      <c r="S10319" s="3">
        <f>Table1[[#This Row],[Generation (TWh)]]*10^9*VLOOKUP(Table1[[#This Row],[Turbine/Engine Technology]],Technology_HR!$A$2:$B$11,2,FALSE)*10^-6</f>
        <v>2544866.3735999996</v>
      </c>
      <c r="T10319" s="5">
        <f>Table1[[#This Row],[Fuel Consumption (mmBtu)]]*Table1[[#This Row],[Emission Factor (kg CO2/ mmBtu)]]*10^3</f>
        <v>198771069333.05975</v>
      </c>
      <c r="U10319" s="3">
        <f>Table1[[#This Row],[Emissions (g CO2)]]/(Table1[[#This Row],[Generation (TWh)]]*10^9)</f>
        <v>859.95457209847598</v>
      </c>
    </row>
    <row r="10320" spans="1:21" x14ac:dyDescent="0.35">
      <c r="A10320" t="s">
        <v>2441</v>
      </c>
      <c r="B10320" t="s">
        <v>3243</v>
      </c>
      <c r="C10320" t="str">
        <f>SUBSTITUTE(Table1[[#This Row],[Fuel]],", ",",")</f>
        <v>fossil gas: natural gas,fossil liquids: fuel oil</v>
      </c>
      <c r="D10320" t="s">
        <v>3239</v>
      </c>
      <c r="E10320" t="s">
        <v>3275</v>
      </c>
      <c r="H10320" t="s">
        <v>3436</v>
      </c>
      <c r="I10320">
        <v>104</v>
      </c>
      <c r="J10320" t="s">
        <v>3446</v>
      </c>
      <c r="K10320">
        <v>1992</v>
      </c>
      <c r="L10320" t="s">
        <v>29</v>
      </c>
      <c r="M10320" t="s">
        <v>29</v>
      </c>
      <c r="N10320">
        <v>28.903863000000001</v>
      </c>
      <c r="O10320">
        <v>-81.332329999999999</v>
      </c>
      <c r="P10320" t="s">
        <v>3613</v>
      </c>
      <c r="Q10320" s="3">
        <f>Table1[[#This Row],[Capacity (MW)]]*0.395*8760*10^-6</f>
        <v>0.35986079999999998</v>
      </c>
      <c r="R10320" s="3" cm="1">
        <f t="array" ref="R10320">AVERAGE(VLOOKUP(_xlfn.TEXTSPLIT(Table1[[#This Row],[Fuel (no space after comma)]], ","), FuelList_Final_EF!$A$2:$B$65, 2, FALSE))</f>
        <v>65.583341148886291</v>
      </c>
      <c r="S10320" s="3">
        <f>Table1[[#This Row],[Generation (TWh)]]*10^9*VLOOKUP(Table1[[#This Row],[Turbine/Engine Technology]],Technology_HR!$A$2:$B$11,2,FALSE)*10^-6</f>
        <v>3962067.4079999998</v>
      </c>
      <c r="T10320" s="5">
        <f>Table1[[#This Row],[Fuel Consumption (mmBtu)]]*Table1[[#This Row],[Emission Factor (kg CO2/ mmBtu)]]*10^3</f>
        <v>259845618473.74765</v>
      </c>
      <c r="U10320" s="3">
        <f>Table1[[#This Row],[Emissions (g CO2)]]/(Table1[[#This Row],[Generation (TWh)]]*10^9)</f>
        <v>722.07258604923811</v>
      </c>
    </row>
    <row r="10321" spans="1:21" x14ac:dyDescent="0.35">
      <c r="A10321" t="s">
        <v>2441</v>
      </c>
      <c r="B10321" t="s">
        <v>3243</v>
      </c>
      <c r="C10321" t="str">
        <f>SUBSTITUTE(Table1[[#This Row],[Fuel]],", ",",")</f>
        <v>fossil gas: natural gas,fossil liquids: fuel oil</v>
      </c>
      <c r="D10321" t="s">
        <v>3239</v>
      </c>
      <c r="E10321" t="s">
        <v>3275</v>
      </c>
      <c r="H10321" t="s">
        <v>3436</v>
      </c>
      <c r="I10321">
        <v>104</v>
      </c>
      <c r="J10321" t="s">
        <v>3446</v>
      </c>
      <c r="K10321">
        <v>1992</v>
      </c>
      <c r="L10321" t="s">
        <v>29</v>
      </c>
      <c r="M10321" t="s">
        <v>29</v>
      </c>
      <c r="N10321">
        <v>28.903863000000001</v>
      </c>
      <c r="O10321">
        <v>-81.332329999999999</v>
      </c>
      <c r="P10321" t="s">
        <v>3613</v>
      </c>
      <c r="Q10321" s="3">
        <f>Table1[[#This Row],[Capacity (MW)]]*0.395*8760*10^-6</f>
        <v>0.35986079999999998</v>
      </c>
      <c r="R10321" s="3" cm="1">
        <f t="array" ref="R10321">AVERAGE(VLOOKUP(_xlfn.TEXTSPLIT(Table1[[#This Row],[Fuel (no space after comma)]], ","), FuelList_Final_EF!$A$2:$B$65, 2, FALSE))</f>
        <v>65.583341148886291</v>
      </c>
      <c r="S10321" s="3">
        <f>Table1[[#This Row],[Generation (TWh)]]*10^9*VLOOKUP(Table1[[#This Row],[Turbine/Engine Technology]],Technology_HR!$A$2:$B$11,2,FALSE)*10^-6</f>
        <v>3962067.4079999998</v>
      </c>
      <c r="T10321" s="5">
        <f>Table1[[#This Row],[Fuel Consumption (mmBtu)]]*Table1[[#This Row],[Emission Factor (kg CO2/ mmBtu)]]*10^3</f>
        <v>259845618473.74765</v>
      </c>
      <c r="U10321" s="3">
        <f>Table1[[#This Row],[Emissions (g CO2)]]/(Table1[[#This Row],[Generation (TWh)]]*10^9)</f>
        <v>722.07258604923811</v>
      </c>
    </row>
    <row r="10322" spans="1:21" x14ac:dyDescent="0.35">
      <c r="A10322" t="s">
        <v>2441</v>
      </c>
      <c r="B10322" t="s">
        <v>3243</v>
      </c>
      <c r="C10322" t="str">
        <f>SUBSTITUTE(Table1[[#This Row],[Fuel]],", ",",")</f>
        <v>fossil gas: natural gas,fossil liquids: fuel oil</v>
      </c>
      <c r="D10322" t="s">
        <v>3239</v>
      </c>
      <c r="E10322" t="s">
        <v>3275</v>
      </c>
      <c r="H10322" t="s">
        <v>3436</v>
      </c>
      <c r="I10322">
        <v>104</v>
      </c>
      <c r="J10322" t="s">
        <v>3446</v>
      </c>
      <c r="K10322">
        <v>1992</v>
      </c>
      <c r="L10322" t="s">
        <v>29</v>
      </c>
      <c r="M10322" t="s">
        <v>29</v>
      </c>
      <c r="N10322">
        <v>28.903863000000001</v>
      </c>
      <c r="O10322">
        <v>-81.332329999999999</v>
      </c>
      <c r="P10322" t="s">
        <v>3613</v>
      </c>
      <c r="Q10322" s="3">
        <f>Table1[[#This Row],[Capacity (MW)]]*0.395*8760*10^-6</f>
        <v>0.35986079999999998</v>
      </c>
      <c r="R10322" s="3" cm="1">
        <f t="array" ref="R10322">AVERAGE(VLOOKUP(_xlfn.TEXTSPLIT(Table1[[#This Row],[Fuel (no space after comma)]], ","), FuelList_Final_EF!$A$2:$B$65, 2, FALSE))</f>
        <v>65.583341148886291</v>
      </c>
      <c r="S10322" s="3">
        <f>Table1[[#This Row],[Generation (TWh)]]*10^9*VLOOKUP(Table1[[#This Row],[Turbine/Engine Technology]],Technology_HR!$A$2:$B$11,2,FALSE)*10^-6</f>
        <v>3962067.4079999998</v>
      </c>
      <c r="T10322" s="5">
        <f>Table1[[#This Row],[Fuel Consumption (mmBtu)]]*Table1[[#This Row],[Emission Factor (kg CO2/ mmBtu)]]*10^3</f>
        <v>259845618473.74765</v>
      </c>
      <c r="U10322" s="3">
        <f>Table1[[#This Row],[Emissions (g CO2)]]/(Table1[[#This Row],[Generation (TWh)]]*10^9)</f>
        <v>722.07258604923811</v>
      </c>
    </row>
    <row r="10323" spans="1:21" x14ac:dyDescent="0.35">
      <c r="A10323" t="s">
        <v>2441</v>
      </c>
      <c r="B10323" t="s">
        <v>3275</v>
      </c>
      <c r="C10323" t="str">
        <f>SUBSTITUTE(Table1[[#This Row],[Fuel]],", ",",")</f>
        <v>fossil liquids: fuel oil</v>
      </c>
      <c r="D10323" t="s">
        <v>3275</v>
      </c>
      <c r="H10323" t="s">
        <v>3436</v>
      </c>
      <c r="I10323">
        <v>103.5</v>
      </c>
      <c r="J10323" t="s">
        <v>3446</v>
      </c>
      <c r="K10323">
        <v>1992</v>
      </c>
      <c r="L10323" t="s">
        <v>29</v>
      </c>
      <c r="M10323" t="s">
        <v>29</v>
      </c>
      <c r="N10323">
        <v>28.903863000000001</v>
      </c>
      <c r="O10323">
        <v>-81.332329000000001</v>
      </c>
      <c r="P10323" t="s">
        <v>3613</v>
      </c>
      <c r="Q10323" s="3">
        <f>Table1[[#This Row],[Capacity (MW)]]*0.395*8760*10^-6</f>
        <v>0.35813069999999997</v>
      </c>
      <c r="R10323" s="3" cm="1">
        <f t="array" ref="R10323">AVERAGE(VLOOKUP(_xlfn.TEXTSPLIT(Table1[[#This Row],[Fuel (no space after comma)]], ","), FuelList_Final_EF!$A$2:$B$65, 2, FALSE))</f>
        <v>78.106682297772565</v>
      </c>
      <c r="S10323" s="3">
        <f>Table1[[#This Row],[Generation (TWh)]]*10^9*VLOOKUP(Table1[[#This Row],[Turbine/Engine Technology]],Technology_HR!$A$2:$B$11,2,FALSE)*10^-6</f>
        <v>3943019.0069999993</v>
      </c>
      <c r="T10323" s="5">
        <f>Table1[[#This Row],[Fuel Consumption (mmBtu)]]*Table1[[#This Row],[Emission Factor (kg CO2/ mmBtu)]]*10^3</f>
        <v>307976132873.82758</v>
      </c>
      <c r="U10323" s="3">
        <f>Table1[[#This Row],[Emissions (g CO2)]]/(Table1[[#This Row],[Generation (TWh)]]*10^9)</f>
        <v>859.95457209847586</v>
      </c>
    </row>
    <row r="10324" spans="1:21" x14ac:dyDescent="0.35">
      <c r="A10324" t="s">
        <v>2643</v>
      </c>
      <c r="B10324" t="s">
        <v>3239</v>
      </c>
      <c r="C10324" t="str">
        <f>SUBSTITUTE(Table1[[#This Row],[Fuel]],", ",",")</f>
        <v>fossil gas: natural gas</v>
      </c>
      <c r="D10324" t="s">
        <v>3239</v>
      </c>
      <c r="H10324" t="s">
        <v>3438</v>
      </c>
      <c r="I10324">
        <v>902</v>
      </c>
      <c r="J10324" t="s">
        <v>3446</v>
      </c>
      <c r="K10324">
        <v>2003</v>
      </c>
      <c r="L10324" t="s">
        <v>29</v>
      </c>
      <c r="M10324" t="s">
        <v>29</v>
      </c>
      <c r="N10324">
        <v>34.629199999999997</v>
      </c>
      <c r="O10324">
        <v>-87.0214</v>
      </c>
      <c r="P10324" t="s">
        <v>3613</v>
      </c>
      <c r="Q10324" s="3">
        <f>Table1[[#This Row],[Capacity (MW)]]*0.395*8760*10^-6</f>
        <v>3.1211004000000004</v>
      </c>
      <c r="R10324" s="3" cm="1">
        <f t="array" ref="R10324">AVERAGE(VLOOKUP(_xlfn.TEXTSPLIT(Table1[[#This Row],[Fuel (no space after comma)]], ","), FuelList_Final_EF!$A$2:$B$65, 2, FALSE))</f>
        <v>53.06</v>
      </c>
      <c r="S10324" s="3">
        <f>Table1[[#This Row],[Generation (TWh)]]*10^9*VLOOKUP(Table1[[#This Row],[Turbine/Engine Technology]],Technology_HR!$A$2:$B$11,2,FALSE)*10^-6</f>
        <v>23561186.919600002</v>
      </c>
      <c r="T10324" s="5">
        <f>Table1[[#This Row],[Fuel Consumption (mmBtu)]]*Table1[[#This Row],[Emission Factor (kg CO2/ mmBtu)]]*10^3</f>
        <v>1250156577953.9761</v>
      </c>
      <c r="U10324" s="3">
        <f>Table1[[#This Row],[Emissions (g CO2)]]/(Table1[[#This Row],[Generation (TWh)]]*10^9)</f>
        <v>400.54993999999994</v>
      </c>
    </row>
    <row r="10325" spans="1:21" x14ac:dyDescent="0.35">
      <c r="A10325" t="s">
        <v>2644</v>
      </c>
      <c r="B10325" t="s">
        <v>3239</v>
      </c>
      <c r="C10325" t="str">
        <f>SUBSTITUTE(Table1[[#This Row],[Fuel]],", ",",")</f>
        <v>fossil gas: natural gas</v>
      </c>
      <c r="D10325" t="s">
        <v>3239</v>
      </c>
      <c r="H10325" t="s">
        <v>3436</v>
      </c>
      <c r="I10325">
        <v>52</v>
      </c>
      <c r="J10325" t="s">
        <v>3446</v>
      </c>
      <c r="K10325">
        <v>1988</v>
      </c>
      <c r="L10325" t="s">
        <v>29</v>
      </c>
      <c r="M10325" t="s">
        <v>29</v>
      </c>
      <c r="N10325">
        <v>30.3033</v>
      </c>
      <c r="O10325">
        <v>-97.612799999999993</v>
      </c>
      <c r="P10325" t="s">
        <v>3613</v>
      </c>
      <c r="Q10325" s="3">
        <f>Table1[[#This Row],[Capacity (MW)]]*0.395*8760*10^-6</f>
        <v>0.17993039999999999</v>
      </c>
      <c r="R10325" s="3" cm="1">
        <f t="array" ref="R10325">AVERAGE(VLOOKUP(_xlfn.TEXTSPLIT(Table1[[#This Row],[Fuel (no space after comma)]], ","), FuelList_Final_EF!$A$2:$B$65, 2, FALSE))</f>
        <v>53.06</v>
      </c>
      <c r="S10325" s="3">
        <f>Table1[[#This Row],[Generation (TWh)]]*10^9*VLOOKUP(Table1[[#This Row],[Turbine/Engine Technology]],Technology_HR!$A$2:$B$11,2,FALSE)*10^-6</f>
        <v>1981033.7039999999</v>
      </c>
      <c r="T10325" s="5">
        <f>Table1[[#This Row],[Fuel Consumption (mmBtu)]]*Table1[[#This Row],[Emission Factor (kg CO2/ mmBtu)]]*10^3</f>
        <v>105113648334.24001</v>
      </c>
      <c r="U10325" s="3">
        <f>Table1[[#This Row],[Emissions (g CO2)]]/(Table1[[#This Row],[Generation (TWh)]]*10^9)</f>
        <v>584.19060000000002</v>
      </c>
    </row>
    <row r="10326" spans="1:21" x14ac:dyDescent="0.35">
      <c r="A10326" t="s">
        <v>2644</v>
      </c>
      <c r="B10326" t="s">
        <v>3239</v>
      </c>
      <c r="C10326" t="str">
        <f>SUBSTITUTE(Table1[[#This Row],[Fuel]],", ",",")</f>
        <v>fossil gas: natural gas</v>
      </c>
      <c r="D10326" t="s">
        <v>3239</v>
      </c>
      <c r="H10326" t="s">
        <v>3436</v>
      </c>
      <c r="I10326">
        <v>52</v>
      </c>
      <c r="J10326" t="s">
        <v>3446</v>
      </c>
      <c r="K10326">
        <v>1988</v>
      </c>
      <c r="L10326" t="s">
        <v>29</v>
      </c>
      <c r="M10326" t="s">
        <v>29</v>
      </c>
      <c r="N10326">
        <v>30.3033</v>
      </c>
      <c r="O10326">
        <v>-97.612799999999993</v>
      </c>
      <c r="P10326" t="s">
        <v>3613</v>
      </c>
      <c r="Q10326" s="3">
        <f>Table1[[#This Row],[Capacity (MW)]]*0.395*8760*10^-6</f>
        <v>0.17993039999999999</v>
      </c>
      <c r="R10326" s="3" cm="1">
        <f t="array" ref="R10326">AVERAGE(VLOOKUP(_xlfn.TEXTSPLIT(Table1[[#This Row],[Fuel (no space after comma)]], ","), FuelList_Final_EF!$A$2:$B$65, 2, FALSE))</f>
        <v>53.06</v>
      </c>
      <c r="S10326" s="3">
        <f>Table1[[#This Row],[Generation (TWh)]]*10^9*VLOOKUP(Table1[[#This Row],[Turbine/Engine Technology]],Technology_HR!$A$2:$B$11,2,FALSE)*10^-6</f>
        <v>1981033.7039999999</v>
      </c>
      <c r="T10326" s="5">
        <f>Table1[[#This Row],[Fuel Consumption (mmBtu)]]*Table1[[#This Row],[Emission Factor (kg CO2/ mmBtu)]]*10^3</f>
        <v>105113648334.24001</v>
      </c>
      <c r="U10326" s="3">
        <f>Table1[[#This Row],[Emissions (g CO2)]]/(Table1[[#This Row],[Generation (TWh)]]*10^9)</f>
        <v>584.19060000000002</v>
      </c>
    </row>
    <row r="10327" spans="1:21" x14ac:dyDescent="0.35">
      <c r="A10327" t="s">
        <v>2644</v>
      </c>
      <c r="B10327" t="s">
        <v>3239</v>
      </c>
      <c r="C10327" t="str">
        <f>SUBSTITUTE(Table1[[#This Row],[Fuel]],", ",",")</f>
        <v>fossil gas: natural gas</v>
      </c>
      <c r="D10327" t="s">
        <v>3239</v>
      </c>
      <c r="H10327" t="s">
        <v>3436</v>
      </c>
      <c r="I10327">
        <v>52</v>
      </c>
      <c r="J10327" t="s">
        <v>3446</v>
      </c>
      <c r="K10327">
        <v>1988</v>
      </c>
      <c r="L10327" t="s">
        <v>29</v>
      </c>
      <c r="M10327" t="s">
        <v>29</v>
      </c>
      <c r="N10327">
        <v>30.3033</v>
      </c>
      <c r="O10327">
        <v>-97.612799999999993</v>
      </c>
      <c r="P10327" t="s">
        <v>3613</v>
      </c>
      <c r="Q10327" s="3">
        <f>Table1[[#This Row],[Capacity (MW)]]*0.395*8760*10^-6</f>
        <v>0.17993039999999999</v>
      </c>
      <c r="R10327" s="3" cm="1">
        <f t="array" ref="R10327">AVERAGE(VLOOKUP(_xlfn.TEXTSPLIT(Table1[[#This Row],[Fuel (no space after comma)]], ","), FuelList_Final_EF!$A$2:$B$65, 2, FALSE))</f>
        <v>53.06</v>
      </c>
      <c r="S10327" s="3">
        <f>Table1[[#This Row],[Generation (TWh)]]*10^9*VLOOKUP(Table1[[#This Row],[Turbine/Engine Technology]],Technology_HR!$A$2:$B$11,2,FALSE)*10^-6</f>
        <v>1981033.7039999999</v>
      </c>
      <c r="T10327" s="5">
        <f>Table1[[#This Row],[Fuel Consumption (mmBtu)]]*Table1[[#This Row],[Emission Factor (kg CO2/ mmBtu)]]*10^3</f>
        <v>105113648334.24001</v>
      </c>
      <c r="U10327" s="3">
        <f>Table1[[#This Row],[Emissions (g CO2)]]/(Table1[[#This Row],[Generation (TWh)]]*10^9)</f>
        <v>584.19060000000002</v>
      </c>
    </row>
    <row r="10328" spans="1:21" x14ac:dyDescent="0.35">
      <c r="A10328" t="s">
        <v>2644</v>
      </c>
      <c r="B10328" t="s">
        <v>3239</v>
      </c>
      <c r="C10328" t="str">
        <f>SUBSTITUTE(Table1[[#This Row],[Fuel]],", ",",")</f>
        <v>fossil gas: natural gas</v>
      </c>
      <c r="D10328" t="s">
        <v>3239</v>
      </c>
      <c r="H10328" t="s">
        <v>3436</v>
      </c>
      <c r="I10328">
        <v>52</v>
      </c>
      <c r="J10328" t="s">
        <v>3446</v>
      </c>
      <c r="K10328">
        <v>1988</v>
      </c>
      <c r="L10328" t="s">
        <v>29</v>
      </c>
      <c r="M10328" t="s">
        <v>29</v>
      </c>
      <c r="N10328">
        <v>30.3033</v>
      </c>
      <c r="O10328">
        <v>-97.612799999999993</v>
      </c>
      <c r="P10328" t="s">
        <v>3613</v>
      </c>
      <c r="Q10328" s="3">
        <f>Table1[[#This Row],[Capacity (MW)]]*0.395*8760*10^-6</f>
        <v>0.17993039999999999</v>
      </c>
      <c r="R10328" s="3" cm="1">
        <f t="array" ref="R10328">AVERAGE(VLOOKUP(_xlfn.TEXTSPLIT(Table1[[#This Row],[Fuel (no space after comma)]], ","), FuelList_Final_EF!$A$2:$B$65, 2, FALSE))</f>
        <v>53.06</v>
      </c>
      <c r="S10328" s="3">
        <f>Table1[[#This Row],[Generation (TWh)]]*10^9*VLOOKUP(Table1[[#This Row],[Turbine/Engine Technology]],Technology_HR!$A$2:$B$11,2,FALSE)*10^-6</f>
        <v>1981033.7039999999</v>
      </c>
      <c r="T10328" s="5">
        <f>Table1[[#This Row],[Fuel Consumption (mmBtu)]]*Table1[[#This Row],[Emission Factor (kg CO2/ mmBtu)]]*10^3</f>
        <v>105113648334.24001</v>
      </c>
      <c r="U10328" s="3">
        <f>Table1[[#This Row],[Emissions (g CO2)]]/(Table1[[#This Row],[Generation (TWh)]]*10^9)</f>
        <v>584.19060000000002</v>
      </c>
    </row>
    <row r="10329" spans="1:21" x14ac:dyDescent="0.35">
      <c r="A10329" t="s">
        <v>2645</v>
      </c>
      <c r="B10329" t="s">
        <v>3243</v>
      </c>
      <c r="C10329" t="str">
        <f>SUBSTITUTE(Table1[[#This Row],[Fuel]],", ",",")</f>
        <v>fossil gas: natural gas,fossil liquids: fuel oil</v>
      </c>
      <c r="D10329" t="s">
        <v>3239</v>
      </c>
      <c r="E10329" t="s">
        <v>3275</v>
      </c>
      <c r="H10329" t="s">
        <v>3436</v>
      </c>
      <c r="I10329">
        <v>89</v>
      </c>
      <c r="J10329" t="s">
        <v>3446</v>
      </c>
      <c r="K10329">
        <v>1990</v>
      </c>
      <c r="L10329" t="s">
        <v>29</v>
      </c>
      <c r="M10329" t="s">
        <v>29</v>
      </c>
      <c r="N10329">
        <v>32.403055999999999</v>
      </c>
      <c r="O10329">
        <v>-97.700559999999996</v>
      </c>
      <c r="P10329" t="s">
        <v>3613</v>
      </c>
      <c r="Q10329" s="3">
        <f>Table1[[#This Row],[Capacity (MW)]]*0.395*8760*10^-6</f>
        <v>0.30795779999999995</v>
      </c>
      <c r="R10329" s="3" cm="1">
        <f t="array" ref="R10329">AVERAGE(VLOOKUP(_xlfn.TEXTSPLIT(Table1[[#This Row],[Fuel (no space after comma)]], ","), FuelList_Final_EF!$A$2:$B$65, 2, FALSE))</f>
        <v>65.583341148886291</v>
      </c>
      <c r="S10329" s="3">
        <f>Table1[[#This Row],[Generation (TWh)]]*10^9*VLOOKUP(Table1[[#This Row],[Turbine/Engine Technology]],Technology_HR!$A$2:$B$11,2,FALSE)*10^-6</f>
        <v>3390615.3779999996</v>
      </c>
      <c r="T10329" s="5">
        <f>Table1[[#This Row],[Fuel Consumption (mmBtu)]]*Table1[[#This Row],[Emission Factor (kg CO2/ mmBtu)]]*10^3</f>
        <v>222367885040.03403</v>
      </c>
      <c r="U10329" s="3">
        <f>Table1[[#This Row],[Emissions (g CO2)]]/(Table1[[#This Row],[Generation (TWh)]]*10^9)</f>
        <v>722.07258604923811</v>
      </c>
    </row>
    <row r="10330" spans="1:21" x14ac:dyDescent="0.35">
      <c r="A10330" t="s">
        <v>2645</v>
      </c>
      <c r="B10330" t="s">
        <v>3243</v>
      </c>
      <c r="C10330" t="str">
        <f>SUBSTITUTE(Table1[[#This Row],[Fuel]],", ",",")</f>
        <v>fossil gas: natural gas,fossil liquids: fuel oil</v>
      </c>
      <c r="D10330" t="s">
        <v>3239</v>
      </c>
      <c r="E10330" t="s">
        <v>3275</v>
      </c>
      <c r="H10330" t="s">
        <v>3436</v>
      </c>
      <c r="I10330">
        <v>89</v>
      </c>
      <c r="J10330" t="s">
        <v>3446</v>
      </c>
      <c r="K10330">
        <v>1990</v>
      </c>
      <c r="L10330" t="s">
        <v>29</v>
      </c>
      <c r="M10330" t="s">
        <v>29</v>
      </c>
      <c r="N10330">
        <v>32.403055999999999</v>
      </c>
      <c r="O10330">
        <v>-97.700559999999996</v>
      </c>
      <c r="P10330" t="s">
        <v>3613</v>
      </c>
      <c r="Q10330" s="3">
        <f>Table1[[#This Row],[Capacity (MW)]]*0.395*8760*10^-6</f>
        <v>0.30795779999999995</v>
      </c>
      <c r="R10330" s="3" cm="1">
        <f t="array" ref="R10330">AVERAGE(VLOOKUP(_xlfn.TEXTSPLIT(Table1[[#This Row],[Fuel (no space after comma)]], ","), FuelList_Final_EF!$A$2:$B$65, 2, FALSE))</f>
        <v>65.583341148886291</v>
      </c>
      <c r="S10330" s="3">
        <f>Table1[[#This Row],[Generation (TWh)]]*10^9*VLOOKUP(Table1[[#This Row],[Turbine/Engine Technology]],Technology_HR!$A$2:$B$11,2,FALSE)*10^-6</f>
        <v>3390615.3779999996</v>
      </c>
      <c r="T10330" s="5">
        <f>Table1[[#This Row],[Fuel Consumption (mmBtu)]]*Table1[[#This Row],[Emission Factor (kg CO2/ mmBtu)]]*10^3</f>
        <v>222367885040.03403</v>
      </c>
      <c r="U10330" s="3">
        <f>Table1[[#This Row],[Emissions (g CO2)]]/(Table1[[#This Row],[Generation (TWh)]]*10^9)</f>
        <v>722.07258604923811</v>
      </c>
    </row>
    <row r="10331" spans="1:21" x14ac:dyDescent="0.35">
      <c r="A10331" t="s">
        <v>2645</v>
      </c>
      <c r="B10331" t="s">
        <v>3243</v>
      </c>
      <c r="C10331" t="str">
        <f>SUBSTITUTE(Table1[[#This Row],[Fuel]],", ",",")</f>
        <v>fossil gas: natural gas,fossil liquids: fuel oil</v>
      </c>
      <c r="D10331" t="s">
        <v>3239</v>
      </c>
      <c r="E10331" t="s">
        <v>3275</v>
      </c>
      <c r="H10331" t="s">
        <v>3436</v>
      </c>
      <c r="I10331">
        <v>89</v>
      </c>
      <c r="J10331" t="s">
        <v>3446</v>
      </c>
      <c r="K10331">
        <v>1990</v>
      </c>
      <c r="L10331" t="s">
        <v>29</v>
      </c>
      <c r="M10331" t="s">
        <v>29</v>
      </c>
      <c r="N10331">
        <v>32.403055999999999</v>
      </c>
      <c r="O10331">
        <v>-97.700559999999996</v>
      </c>
      <c r="P10331" t="s">
        <v>3613</v>
      </c>
      <c r="Q10331" s="3">
        <f>Table1[[#This Row],[Capacity (MW)]]*0.395*8760*10^-6</f>
        <v>0.30795779999999995</v>
      </c>
      <c r="R10331" s="3" cm="1">
        <f t="array" ref="R10331">AVERAGE(VLOOKUP(_xlfn.TEXTSPLIT(Table1[[#This Row],[Fuel (no space after comma)]], ","), FuelList_Final_EF!$A$2:$B$65, 2, FALSE))</f>
        <v>65.583341148886291</v>
      </c>
      <c r="S10331" s="3">
        <f>Table1[[#This Row],[Generation (TWh)]]*10^9*VLOOKUP(Table1[[#This Row],[Turbine/Engine Technology]],Technology_HR!$A$2:$B$11,2,FALSE)*10^-6</f>
        <v>3390615.3779999996</v>
      </c>
      <c r="T10331" s="5">
        <f>Table1[[#This Row],[Fuel Consumption (mmBtu)]]*Table1[[#This Row],[Emission Factor (kg CO2/ mmBtu)]]*10^3</f>
        <v>222367885040.03403</v>
      </c>
      <c r="U10331" s="3">
        <f>Table1[[#This Row],[Emissions (g CO2)]]/(Table1[[#This Row],[Generation (TWh)]]*10^9)</f>
        <v>722.07258604923811</v>
      </c>
    </row>
    <row r="10332" spans="1:21" x14ac:dyDescent="0.35">
      <c r="A10332" t="s">
        <v>2645</v>
      </c>
      <c r="B10332" t="s">
        <v>3243</v>
      </c>
      <c r="C10332" t="str">
        <f>SUBSTITUTE(Table1[[#This Row],[Fuel]],", ",",")</f>
        <v>fossil gas: natural gas,fossil liquids: fuel oil</v>
      </c>
      <c r="D10332" t="s">
        <v>3239</v>
      </c>
      <c r="E10332" t="s">
        <v>3275</v>
      </c>
      <c r="H10332" t="s">
        <v>3436</v>
      </c>
      <c r="I10332">
        <v>89</v>
      </c>
      <c r="J10332" t="s">
        <v>3446</v>
      </c>
      <c r="K10332">
        <v>1990</v>
      </c>
      <c r="L10332" t="s">
        <v>29</v>
      </c>
      <c r="M10332" t="s">
        <v>29</v>
      </c>
      <c r="N10332">
        <v>32.403055999999999</v>
      </c>
      <c r="O10332">
        <v>-97.700559999999996</v>
      </c>
      <c r="P10332" t="s">
        <v>3613</v>
      </c>
      <c r="Q10332" s="3">
        <f>Table1[[#This Row],[Capacity (MW)]]*0.395*8760*10^-6</f>
        <v>0.30795779999999995</v>
      </c>
      <c r="R10332" s="3" cm="1">
        <f t="array" ref="R10332">AVERAGE(VLOOKUP(_xlfn.TEXTSPLIT(Table1[[#This Row],[Fuel (no space after comma)]], ","), FuelList_Final_EF!$A$2:$B$65, 2, FALSE))</f>
        <v>65.583341148886291</v>
      </c>
      <c r="S10332" s="3">
        <f>Table1[[#This Row],[Generation (TWh)]]*10^9*VLOOKUP(Table1[[#This Row],[Turbine/Engine Technology]],Technology_HR!$A$2:$B$11,2,FALSE)*10^-6</f>
        <v>3390615.3779999996</v>
      </c>
      <c r="T10332" s="5">
        <f>Table1[[#This Row],[Fuel Consumption (mmBtu)]]*Table1[[#This Row],[Emission Factor (kg CO2/ mmBtu)]]*10^3</f>
        <v>222367885040.03403</v>
      </c>
      <c r="U10332" s="3">
        <f>Table1[[#This Row],[Emissions (g CO2)]]/(Table1[[#This Row],[Generation (TWh)]]*10^9)</f>
        <v>722.07258604923811</v>
      </c>
    </row>
    <row r="10333" spans="1:21" x14ac:dyDescent="0.35">
      <c r="A10333" t="s">
        <v>2634</v>
      </c>
      <c r="B10333" t="s">
        <v>3243</v>
      </c>
      <c r="C10333" t="str">
        <f>SUBSTITUTE(Table1[[#This Row],[Fuel]],", ",",")</f>
        <v>fossil gas: natural gas,fossil liquids: fuel oil</v>
      </c>
      <c r="D10333" t="s">
        <v>3239</v>
      </c>
      <c r="E10333" t="s">
        <v>3275</v>
      </c>
      <c r="H10333" t="s">
        <v>3436</v>
      </c>
      <c r="I10333">
        <v>242</v>
      </c>
      <c r="J10333" t="s">
        <v>3452</v>
      </c>
      <c r="K10333" t="s">
        <v>29</v>
      </c>
      <c r="L10333" t="s">
        <v>29</v>
      </c>
      <c r="M10333" t="s">
        <v>29</v>
      </c>
      <c r="N10333">
        <v>39.682239000000003</v>
      </c>
      <c r="O10333">
        <v>-75.508217000000002</v>
      </c>
      <c r="P10333" t="s">
        <v>3613</v>
      </c>
      <c r="Q10333" s="3">
        <f>Table1[[#This Row],[Capacity (MW)]]*0.395*8760*10^-6</f>
        <v>0.83736840000000001</v>
      </c>
      <c r="R10333" s="3" cm="1">
        <f t="array" ref="R10333">AVERAGE(VLOOKUP(_xlfn.TEXTSPLIT(Table1[[#This Row],[Fuel (no space after comma)]], ","), FuelList_Final_EF!$A$2:$B$65, 2, FALSE))</f>
        <v>65.583341148886291</v>
      </c>
      <c r="S10333" s="3">
        <f>Table1[[#This Row],[Generation (TWh)]]*10^9*VLOOKUP(Table1[[#This Row],[Turbine/Engine Technology]],Technology_HR!$A$2:$B$11,2,FALSE)*10^-6</f>
        <v>9219426.0839999989</v>
      </c>
      <c r="T10333" s="5">
        <f>Table1[[#This Row],[Fuel Consumption (mmBtu)]]*Table1[[#This Row],[Emission Factor (kg CO2/ mmBtu)]]*10^3</f>
        <v>604640766063.91272</v>
      </c>
      <c r="U10333" s="3">
        <f>Table1[[#This Row],[Emissions (g CO2)]]/(Table1[[#This Row],[Generation (TWh)]]*10^9)</f>
        <v>722.072586049238</v>
      </c>
    </row>
    <row r="10334" spans="1:21" x14ac:dyDescent="0.35">
      <c r="A10334" t="s">
        <v>2634</v>
      </c>
      <c r="B10334" t="s">
        <v>3243</v>
      </c>
      <c r="C10334" t="str">
        <f>SUBSTITUTE(Table1[[#This Row],[Fuel]],", ",",")</f>
        <v>fossil gas: natural gas,fossil liquids: fuel oil</v>
      </c>
      <c r="D10334" t="s">
        <v>3239</v>
      </c>
      <c r="E10334" t="s">
        <v>3275</v>
      </c>
      <c r="H10334" t="s">
        <v>3440</v>
      </c>
      <c r="I10334">
        <v>214</v>
      </c>
      <c r="J10334" t="s">
        <v>3452</v>
      </c>
      <c r="K10334" t="s">
        <v>29</v>
      </c>
      <c r="L10334" t="s">
        <v>29</v>
      </c>
      <c r="M10334" t="s">
        <v>29</v>
      </c>
      <c r="N10334">
        <v>39.682239000000003</v>
      </c>
      <c r="O10334">
        <v>-75.508217000000002</v>
      </c>
      <c r="P10334" t="s">
        <v>3613</v>
      </c>
      <c r="Q10334" s="3">
        <f>Table1[[#This Row],[Capacity (MW)]]*0.395*8760*10^-6</f>
        <v>0.7404828</v>
      </c>
      <c r="R10334" s="3" cm="1">
        <f t="array" ref="R10334">AVERAGE(VLOOKUP(_xlfn.TEXTSPLIT(Table1[[#This Row],[Fuel (no space after comma)]], ","), FuelList_Final_EF!$A$2:$B$65, 2, FALSE))</f>
        <v>65.583341148886291</v>
      </c>
      <c r="S10334" s="3">
        <f>Table1[[#This Row],[Generation (TWh)]]*10^9*VLOOKUP(Table1[[#This Row],[Turbine/Engine Technology]],Technology_HR!$A$2:$B$11,2,FALSE)*10^-6</f>
        <v>7615865.5979999993</v>
      </c>
      <c r="T10334" s="5">
        <f>Table1[[#This Row],[Fuel Consumption (mmBtu)]]*Table1[[#This Row],[Emission Factor (kg CO2/ mmBtu)]]*10^3</f>
        <v>499473911657.70087</v>
      </c>
      <c r="U10334" s="3">
        <f>Table1[[#This Row],[Emissions (g CO2)]]/(Table1[[#This Row],[Generation (TWh)]]*10^9)</f>
        <v>674.52466371629544</v>
      </c>
    </row>
    <row r="10335" spans="1:21" x14ac:dyDescent="0.35">
      <c r="A10335" t="s">
        <v>2633</v>
      </c>
      <c r="B10335" t="s">
        <v>3239</v>
      </c>
      <c r="C10335" t="str">
        <f>SUBSTITUTE(Table1[[#This Row],[Fuel]],", ",",")</f>
        <v>fossil gas: natural gas</v>
      </c>
      <c r="D10335" t="s">
        <v>3239</v>
      </c>
      <c r="H10335" t="s">
        <v>3438</v>
      </c>
      <c r="I10335">
        <v>324</v>
      </c>
      <c r="J10335" t="s">
        <v>3446</v>
      </c>
      <c r="K10335">
        <v>2012</v>
      </c>
      <c r="L10335" t="s">
        <v>29</v>
      </c>
      <c r="M10335" t="s">
        <v>29</v>
      </c>
      <c r="N10335">
        <v>44.290832999999999</v>
      </c>
      <c r="O10335">
        <v>-96.526669999999996</v>
      </c>
      <c r="P10335" t="s">
        <v>3613</v>
      </c>
      <c r="Q10335" s="3">
        <f>Table1[[#This Row],[Capacity (MW)]]*0.395*8760*10^-6</f>
        <v>1.1211047999999999</v>
      </c>
      <c r="R10335" s="3" cm="1">
        <f t="array" ref="R10335">AVERAGE(VLOOKUP(_xlfn.TEXTSPLIT(Table1[[#This Row],[Fuel (no space after comma)]], ","), FuelList_Final_EF!$A$2:$B$65, 2, FALSE))</f>
        <v>53.06</v>
      </c>
      <c r="S10335" s="3">
        <f>Table1[[#This Row],[Generation (TWh)]]*10^9*VLOOKUP(Table1[[#This Row],[Turbine/Engine Technology]],Technology_HR!$A$2:$B$11,2,FALSE)*10^-6</f>
        <v>8463220.1351999994</v>
      </c>
      <c r="T10335" s="5">
        <f>Table1[[#This Row],[Fuel Consumption (mmBtu)]]*Table1[[#This Row],[Emission Factor (kg CO2/ mmBtu)]]*10^3</f>
        <v>449058460373.71198</v>
      </c>
      <c r="U10335" s="3">
        <f>Table1[[#This Row],[Emissions (g CO2)]]/(Table1[[#This Row],[Generation (TWh)]]*10^9)</f>
        <v>400.54993999999999</v>
      </c>
    </row>
    <row r="10336" spans="1:21" x14ac:dyDescent="0.35">
      <c r="A10336" t="s">
        <v>2646</v>
      </c>
      <c r="B10336" t="s">
        <v>3239</v>
      </c>
      <c r="C10336" t="str">
        <f>SUBSTITUTE(Table1[[#This Row],[Fuel]],", ",",")</f>
        <v>fossil gas: natural gas</v>
      </c>
      <c r="D10336" t="s">
        <v>3239</v>
      </c>
      <c r="H10336" t="s">
        <v>3438</v>
      </c>
      <c r="I10336">
        <v>1176</v>
      </c>
      <c r="J10336" t="s">
        <v>3446</v>
      </c>
      <c r="K10336">
        <v>2014</v>
      </c>
      <c r="L10336" t="s">
        <v>29</v>
      </c>
      <c r="M10336" t="s">
        <v>29</v>
      </c>
      <c r="N10336">
        <v>29.713414</v>
      </c>
      <c r="O10336">
        <v>-95.134510000000006</v>
      </c>
      <c r="P10336" t="s">
        <v>3613</v>
      </c>
      <c r="Q10336" s="3">
        <f>Table1[[#This Row],[Capacity (MW)]]*0.395*8760*10^-6</f>
        <v>4.0691952000000002</v>
      </c>
      <c r="R10336" s="3" cm="1">
        <f t="array" ref="R10336">AVERAGE(VLOOKUP(_xlfn.TEXTSPLIT(Table1[[#This Row],[Fuel (no space after comma)]], ","), FuelList_Final_EF!$A$2:$B$65, 2, FALSE))</f>
        <v>53.06</v>
      </c>
      <c r="S10336" s="3">
        <f>Table1[[#This Row],[Generation (TWh)]]*10^9*VLOOKUP(Table1[[#This Row],[Turbine/Engine Technology]],Technology_HR!$A$2:$B$11,2,FALSE)*10^-6</f>
        <v>30718354.564799998</v>
      </c>
      <c r="T10336" s="5">
        <f>Table1[[#This Row],[Fuel Consumption (mmBtu)]]*Table1[[#This Row],[Emission Factor (kg CO2/ mmBtu)]]*10^3</f>
        <v>1629915893208.2878</v>
      </c>
      <c r="U10336" s="3">
        <f>Table1[[#This Row],[Emissions (g CO2)]]/(Table1[[#This Row],[Generation (TWh)]]*10^9)</f>
        <v>400.54993999999994</v>
      </c>
    </row>
    <row r="10337" spans="1:21" x14ac:dyDescent="0.35">
      <c r="A10337" t="s">
        <v>2647</v>
      </c>
      <c r="B10337" t="s">
        <v>3243</v>
      </c>
      <c r="C10337" t="str">
        <f>SUBSTITUTE(Table1[[#This Row],[Fuel]],", ",",")</f>
        <v>fossil gas: natural gas,fossil liquids: fuel oil</v>
      </c>
      <c r="D10337" t="s">
        <v>3239</v>
      </c>
      <c r="E10337" t="s">
        <v>3275</v>
      </c>
      <c r="H10337" t="s">
        <v>3440</v>
      </c>
      <c r="I10337">
        <v>75</v>
      </c>
      <c r="J10337" t="s">
        <v>3446</v>
      </c>
      <c r="K10337">
        <v>1972</v>
      </c>
      <c r="L10337" t="s">
        <v>29</v>
      </c>
      <c r="M10337">
        <v>2027</v>
      </c>
      <c r="N10337">
        <v>29.759146999999999</v>
      </c>
      <c r="O10337">
        <v>-82.388052999999999</v>
      </c>
      <c r="P10337" t="s">
        <v>3613</v>
      </c>
      <c r="Q10337" s="3">
        <f>Table1[[#This Row],[Capacity (MW)]]*0.395*8760*10^-6</f>
        <v>0.259515</v>
      </c>
      <c r="R10337" s="3" cm="1">
        <f t="array" ref="R10337">AVERAGE(VLOOKUP(_xlfn.TEXTSPLIT(Table1[[#This Row],[Fuel (no space after comma)]], ","), FuelList_Final_EF!$A$2:$B$65, 2, FALSE))</f>
        <v>65.583341148886291</v>
      </c>
      <c r="S10337" s="3">
        <f>Table1[[#This Row],[Generation (TWh)]]*10^9*VLOOKUP(Table1[[#This Row],[Turbine/Engine Technology]],Technology_HR!$A$2:$B$11,2,FALSE)*10^-6</f>
        <v>2669111.7749999999</v>
      </c>
      <c r="T10337" s="5">
        <f>Table1[[#This Row],[Fuel Consumption (mmBtu)]]*Table1[[#This Row],[Emission Factor (kg CO2/ mmBtu)]]*10^3</f>
        <v>175049268104.33441</v>
      </c>
      <c r="U10337" s="3">
        <f>Table1[[#This Row],[Emissions (g CO2)]]/(Table1[[#This Row],[Generation (TWh)]]*10^9)</f>
        <v>674.52466371629544</v>
      </c>
    </row>
    <row r="10338" spans="1:21" x14ac:dyDescent="0.35">
      <c r="A10338" t="s">
        <v>2647</v>
      </c>
      <c r="B10338" t="s">
        <v>3243</v>
      </c>
      <c r="C10338" t="str">
        <f>SUBSTITUTE(Table1[[#This Row],[Fuel]],", ",",")</f>
        <v>fossil gas: natural gas,fossil liquids: fuel oil</v>
      </c>
      <c r="D10338" t="s">
        <v>3239</v>
      </c>
      <c r="E10338" t="s">
        <v>3275</v>
      </c>
      <c r="H10338" t="s">
        <v>3436</v>
      </c>
      <c r="I10338">
        <v>96</v>
      </c>
      <c r="J10338" t="s">
        <v>3446</v>
      </c>
      <c r="K10338">
        <v>1996</v>
      </c>
      <c r="L10338" t="s">
        <v>29</v>
      </c>
      <c r="M10338" t="s">
        <v>29</v>
      </c>
      <c r="N10338">
        <v>29.759146999999999</v>
      </c>
      <c r="O10338">
        <v>-82.388052999999999</v>
      </c>
      <c r="P10338" t="s">
        <v>3613</v>
      </c>
      <c r="Q10338" s="3">
        <f>Table1[[#This Row],[Capacity (MW)]]*0.395*8760*10^-6</f>
        <v>0.33217920000000001</v>
      </c>
      <c r="R10338" s="3" cm="1">
        <f t="array" ref="R10338">AVERAGE(VLOOKUP(_xlfn.TEXTSPLIT(Table1[[#This Row],[Fuel (no space after comma)]], ","), FuelList_Final_EF!$A$2:$B$65, 2, FALSE))</f>
        <v>65.583341148886291</v>
      </c>
      <c r="S10338" s="3">
        <f>Table1[[#This Row],[Generation (TWh)]]*10^9*VLOOKUP(Table1[[#This Row],[Turbine/Engine Technology]],Technology_HR!$A$2:$B$11,2,FALSE)*10^-6</f>
        <v>3657292.9919999996</v>
      </c>
      <c r="T10338" s="5">
        <f>Table1[[#This Row],[Fuel Consumption (mmBtu)]]*Table1[[#This Row],[Emission Factor (kg CO2/ mmBtu)]]*10^3</f>
        <v>239857493975.76706</v>
      </c>
      <c r="U10338" s="3">
        <f>Table1[[#This Row],[Emissions (g CO2)]]/(Table1[[#This Row],[Generation (TWh)]]*10^9)</f>
        <v>722.07258604923811</v>
      </c>
    </row>
    <row r="10339" spans="1:21" x14ac:dyDescent="0.35">
      <c r="A10339" t="s">
        <v>2647</v>
      </c>
      <c r="B10339" t="s">
        <v>3408</v>
      </c>
      <c r="C10339" t="str">
        <f>SUBSTITUTE(Table1[[#This Row],[Fuel]],", ",",")</f>
        <v>fossil gas: natural gas,coal: bituminous</v>
      </c>
      <c r="D10339" t="s">
        <v>3239</v>
      </c>
      <c r="E10339" t="s">
        <v>3677</v>
      </c>
      <c r="H10339" t="s">
        <v>3440</v>
      </c>
      <c r="I10339">
        <v>250.7</v>
      </c>
      <c r="J10339" t="s">
        <v>3446</v>
      </c>
      <c r="K10339">
        <v>2021</v>
      </c>
      <c r="L10339" t="s">
        <v>29</v>
      </c>
      <c r="M10339">
        <v>2031</v>
      </c>
      <c r="N10339">
        <v>29.759146999999999</v>
      </c>
      <c r="O10339">
        <v>-82.388052999999999</v>
      </c>
      <c r="P10339" t="s">
        <v>3613</v>
      </c>
      <c r="Q10339" s="3">
        <f>Table1[[#This Row],[Capacity (MW)]]*0.395*8760*10^-6</f>
        <v>0.86747213999999995</v>
      </c>
      <c r="R10339" s="3" cm="1">
        <f t="array" ref="R10339">AVERAGE(VLOOKUP(_xlfn.TEXTSPLIT(Table1[[#This Row],[Fuel (no space after comma)]], ","), FuelList_Final_EF!$A$2:$B$65, 2, FALSE))</f>
        <v>76.398212967843961</v>
      </c>
      <c r="S10339" s="3">
        <f>Table1[[#This Row],[Generation (TWh)]]*10^9*VLOOKUP(Table1[[#This Row],[Turbine/Engine Technology]],Technology_HR!$A$2:$B$11,2,FALSE)*10^-6</f>
        <v>8921950.9598999992</v>
      </c>
      <c r="T10339" s="5">
        <f>Table1[[#This Row],[Fuel Consumption (mmBtu)]]*Table1[[#This Row],[Emission Factor (kg CO2/ mmBtu)]]*10^3</f>
        <v>681621109523.09998</v>
      </c>
      <c r="U10339" s="3">
        <f>Table1[[#This Row],[Emissions (g CO2)]]/(Table1[[#This Row],[Generation (TWh)]]*10^9)</f>
        <v>785.75562037427505</v>
      </c>
    </row>
    <row r="10340" spans="1:21" x14ac:dyDescent="0.35">
      <c r="A10340" t="s">
        <v>2648</v>
      </c>
      <c r="B10340" t="s">
        <v>3239</v>
      </c>
      <c r="C10340" t="str">
        <f>SUBSTITUTE(Table1[[#This Row],[Fuel]],", ",",")</f>
        <v>fossil gas: natural gas</v>
      </c>
      <c r="D10340" t="s">
        <v>3239</v>
      </c>
      <c r="H10340" t="s">
        <v>3436</v>
      </c>
      <c r="I10340">
        <v>60.39</v>
      </c>
      <c r="J10340" t="s">
        <v>3446</v>
      </c>
      <c r="K10340">
        <v>2013</v>
      </c>
      <c r="L10340" t="s">
        <v>29</v>
      </c>
      <c r="M10340" t="s">
        <v>29</v>
      </c>
      <c r="N10340">
        <v>35.790863999999999</v>
      </c>
      <c r="O10340">
        <v>-119.2945</v>
      </c>
      <c r="P10340" t="s">
        <v>3613</v>
      </c>
      <c r="Q10340" s="3">
        <f>Table1[[#This Row],[Capacity (MW)]]*0.395*8760*10^-6</f>
        <v>0.20896147800000001</v>
      </c>
      <c r="R10340" s="3" cm="1">
        <f t="array" ref="R10340">AVERAGE(VLOOKUP(_xlfn.TEXTSPLIT(Table1[[#This Row],[Fuel (no space after comma)]], ","), FuelList_Final_EF!$A$2:$B$65, 2, FALSE))</f>
        <v>53.06</v>
      </c>
      <c r="S10340" s="3">
        <f>Table1[[#This Row],[Generation (TWh)]]*10^9*VLOOKUP(Table1[[#This Row],[Turbine/Engine Technology]],Technology_HR!$A$2:$B$11,2,FALSE)*10^-6</f>
        <v>2300665.8727799999</v>
      </c>
      <c r="T10340" s="5">
        <f>Table1[[#This Row],[Fuel Consumption (mmBtu)]]*Table1[[#This Row],[Emission Factor (kg CO2/ mmBtu)]]*10^3</f>
        <v>122073331209.7068</v>
      </c>
      <c r="U10340" s="3">
        <f>Table1[[#This Row],[Emissions (g CO2)]]/(Table1[[#This Row],[Generation (TWh)]]*10^9)</f>
        <v>584.19060000000002</v>
      </c>
    </row>
    <row r="10341" spans="1:21" x14ac:dyDescent="0.35">
      <c r="A10341" t="s">
        <v>2648</v>
      </c>
      <c r="B10341" t="s">
        <v>3239</v>
      </c>
      <c r="C10341" t="str">
        <f>SUBSTITUTE(Table1[[#This Row],[Fuel]],", ",",")</f>
        <v>fossil gas: natural gas</v>
      </c>
      <c r="D10341" t="s">
        <v>3239</v>
      </c>
      <c r="H10341" t="s">
        <v>3436</v>
      </c>
      <c r="I10341">
        <v>0.61</v>
      </c>
      <c r="J10341" t="s">
        <v>3446</v>
      </c>
      <c r="K10341">
        <v>2013</v>
      </c>
      <c r="L10341" t="s">
        <v>29</v>
      </c>
      <c r="M10341" t="s">
        <v>29</v>
      </c>
      <c r="N10341">
        <v>35.790863999999999</v>
      </c>
      <c r="O10341">
        <v>-119.2945</v>
      </c>
      <c r="P10341" t="s">
        <v>3613</v>
      </c>
      <c r="Q10341" s="3">
        <f>Table1[[#This Row],[Capacity (MW)]]*0.395*8760*10^-6</f>
        <v>2.1107219999999998E-3</v>
      </c>
      <c r="R10341" s="3" cm="1">
        <f t="array" ref="R10341">AVERAGE(VLOOKUP(_xlfn.TEXTSPLIT(Table1[[#This Row],[Fuel (no space after comma)]], ","), FuelList_Final_EF!$A$2:$B$65, 2, FALSE))</f>
        <v>53.06</v>
      </c>
      <c r="S10341" s="3">
        <f>Table1[[#This Row],[Generation (TWh)]]*10^9*VLOOKUP(Table1[[#This Row],[Turbine/Engine Technology]],Technology_HR!$A$2:$B$11,2,FALSE)*10^-6</f>
        <v>23239.049219999997</v>
      </c>
      <c r="T10341" s="5">
        <f>Table1[[#This Row],[Fuel Consumption (mmBtu)]]*Table1[[#This Row],[Emission Factor (kg CO2/ mmBtu)]]*10^3</f>
        <v>1233063951.6131999</v>
      </c>
      <c r="U10341" s="3">
        <f>Table1[[#This Row],[Emissions (g CO2)]]/(Table1[[#This Row],[Generation (TWh)]]*10^9)</f>
        <v>584.19060000000002</v>
      </c>
    </row>
    <row r="10342" spans="1:21" x14ac:dyDescent="0.35">
      <c r="A10342" t="s">
        <v>2649</v>
      </c>
      <c r="B10342" t="s">
        <v>3239</v>
      </c>
      <c r="C10342" t="str">
        <f>SUBSTITUTE(Table1[[#This Row],[Fuel]],", ",",")</f>
        <v>fossil gas: natural gas</v>
      </c>
      <c r="D10342" t="s">
        <v>3239</v>
      </c>
      <c r="H10342" t="s">
        <v>3436</v>
      </c>
      <c r="I10342">
        <v>92</v>
      </c>
      <c r="J10342" t="s">
        <v>3446</v>
      </c>
      <c r="K10342">
        <v>2000</v>
      </c>
      <c r="L10342" t="s">
        <v>29</v>
      </c>
      <c r="M10342" t="s">
        <v>29</v>
      </c>
      <c r="N10342">
        <v>39.5871</v>
      </c>
      <c r="O10342">
        <v>-75.634299999999996</v>
      </c>
      <c r="P10342" t="s">
        <v>3613</v>
      </c>
      <c r="Q10342" s="3">
        <f>Table1[[#This Row],[Capacity (MW)]]*0.395*8760*10^-6</f>
        <v>0.31833840000000002</v>
      </c>
      <c r="R10342" s="3" cm="1">
        <f t="array" ref="R10342">AVERAGE(VLOOKUP(_xlfn.TEXTSPLIT(Table1[[#This Row],[Fuel (no space after comma)]], ","), FuelList_Final_EF!$A$2:$B$65, 2, FALSE))</f>
        <v>53.06</v>
      </c>
      <c r="S10342" s="3">
        <f>Table1[[#This Row],[Generation (TWh)]]*10^9*VLOOKUP(Table1[[#This Row],[Turbine/Engine Technology]],Technology_HR!$A$2:$B$11,2,FALSE)*10^-6</f>
        <v>3504905.784</v>
      </c>
      <c r="T10342" s="5">
        <f>Table1[[#This Row],[Fuel Consumption (mmBtu)]]*Table1[[#This Row],[Emission Factor (kg CO2/ mmBtu)]]*10^3</f>
        <v>185970300899.04001</v>
      </c>
      <c r="U10342" s="3">
        <f>Table1[[#This Row],[Emissions (g CO2)]]/(Table1[[#This Row],[Generation (TWh)]]*10^9)</f>
        <v>584.19060000000002</v>
      </c>
    </row>
    <row r="10343" spans="1:21" x14ac:dyDescent="0.35">
      <c r="A10343" t="s">
        <v>2649</v>
      </c>
      <c r="B10343" t="s">
        <v>3239</v>
      </c>
      <c r="C10343" t="str">
        <f>SUBSTITUTE(Table1[[#This Row],[Fuel]],", ",",")</f>
        <v>fossil gas: natural gas</v>
      </c>
      <c r="D10343" t="s">
        <v>3239</v>
      </c>
      <c r="H10343" t="s">
        <v>3436</v>
      </c>
      <c r="I10343">
        <v>92</v>
      </c>
      <c r="J10343" t="s">
        <v>3446</v>
      </c>
      <c r="K10343">
        <v>2000</v>
      </c>
      <c r="L10343" t="s">
        <v>29</v>
      </c>
      <c r="M10343" t="s">
        <v>29</v>
      </c>
      <c r="N10343">
        <v>39.5871</v>
      </c>
      <c r="O10343">
        <v>-75.634299999999996</v>
      </c>
      <c r="P10343" t="s">
        <v>3613</v>
      </c>
      <c r="Q10343" s="3">
        <f>Table1[[#This Row],[Capacity (MW)]]*0.395*8760*10^-6</f>
        <v>0.31833840000000002</v>
      </c>
      <c r="R10343" s="3" cm="1">
        <f t="array" ref="R10343">AVERAGE(VLOOKUP(_xlfn.TEXTSPLIT(Table1[[#This Row],[Fuel (no space after comma)]], ","), FuelList_Final_EF!$A$2:$B$65, 2, FALSE))</f>
        <v>53.06</v>
      </c>
      <c r="S10343" s="3">
        <f>Table1[[#This Row],[Generation (TWh)]]*10^9*VLOOKUP(Table1[[#This Row],[Turbine/Engine Technology]],Technology_HR!$A$2:$B$11,2,FALSE)*10^-6</f>
        <v>3504905.784</v>
      </c>
      <c r="T10343" s="5">
        <f>Table1[[#This Row],[Fuel Consumption (mmBtu)]]*Table1[[#This Row],[Emission Factor (kg CO2/ mmBtu)]]*10^3</f>
        <v>185970300899.04001</v>
      </c>
      <c r="U10343" s="3">
        <f>Table1[[#This Row],[Emissions (g CO2)]]/(Table1[[#This Row],[Generation (TWh)]]*10^9)</f>
        <v>584.19060000000002</v>
      </c>
    </row>
    <row r="10344" spans="1:21" x14ac:dyDescent="0.35">
      <c r="A10344" t="s">
        <v>2649</v>
      </c>
      <c r="B10344" t="s">
        <v>3297</v>
      </c>
      <c r="C10344" t="str">
        <f>SUBSTITUTE(Table1[[#This Row],[Fuel]],", ",",")</f>
        <v>fossil gas: natural gas,fossil gas: unknown</v>
      </c>
      <c r="D10344" t="s">
        <v>3239</v>
      </c>
      <c r="E10344" t="s">
        <v>3245</v>
      </c>
      <c r="H10344" t="s">
        <v>3440</v>
      </c>
      <c r="I10344">
        <v>75</v>
      </c>
      <c r="J10344" t="s">
        <v>3448</v>
      </c>
      <c r="K10344">
        <v>1961</v>
      </c>
      <c r="L10344" t="s">
        <v>29</v>
      </c>
      <c r="M10344" t="s">
        <v>29</v>
      </c>
      <c r="N10344">
        <v>39.5871</v>
      </c>
      <c r="O10344">
        <v>-75.634299999999996</v>
      </c>
      <c r="P10344" t="s">
        <v>3613</v>
      </c>
      <c r="Q10344" s="3">
        <f>Table1[[#This Row],[Capacity (MW)]]*0.395*8760*10^-6</f>
        <v>0.259515</v>
      </c>
      <c r="R10344" s="3" cm="1">
        <f t="array" ref="R10344">AVERAGE(VLOOKUP(_xlfn.TEXTSPLIT(Table1[[#This Row],[Fuel (no space after comma)]], ","), FuelList_Final_EF!$A$2:$B$65, 2, FALSE))</f>
        <v>56.689581971533997</v>
      </c>
      <c r="S10344" s="3">
        <f>Table1[[#This Row],[Generation (TWh)]]*10^9*VLOOKUP(Table1[[#This Row],[Turbine/Engine Technology]],Technology_HR!$A$2:$B$11,2,FALSE)*10^-6</f>
        <v>2669111.7749999999</v>
      </c>
      <c r="T10344" s="5">
        <f>Table1[[#This Row],[Fuel Consumption (mmBtu)]]*Table1[[#This Row],[Emission Factor (kg CO2/ mmBtu)]]*10^3</f>
        <v>151310830760.0491</v>
      </c>
      <c r="U10344" s="3">
        <f>Table1[[#This Row],[Emissions (g CO2)]]/(Table1[[#This Row],[Generation (TWh)]]*10^9)</f>
        <v>583.05235057722712</v>
      </c>
    </row>
    <row r="10345" spans="1:21" x14ac:dyDescent="0.35">
      <c r="A10345" t="s">
        <v>2594</v>
      </c>
      <c r="B10345" t="s">
        <v>3243</v>
      </c>
      <c r="C10345" t="str">
        <f>SUBSTITUTE(Table1[[#This Row],[Fuel]],", ",",")</f>
        <v>fossil gas: natural gas,fossil liquids: fuel oil</v>
      </c>
      <c r="D10345" t="s">
        <v>3239</v>
      </c>
      <c r="E10345" t="s">
        <v>3275</v>
      </c>
      <c r="H10345" t="s">
        <v>3438</v>
      </c>
      <c r="I10345">
        <v>679</v>
      </c>
      <c r="J10345" t="s">
        <v>3446</v>
      </c>
      <c r="K10345">
        <v>2007</v>
      </c>
      <c r="L10345" t="s">
        <v>29</v>
      </c>
      <c r="M10345" t="s">
        <v>29</v>
      </c>
      <c r="N10345">
        <v>35.861899999999999</v>
      </c>
      <c r="O10345">
        <v>-90.025300000000001</v>
      </c>
      <c r="P10345" t="s">
        <v>3613</v>
      </c>
      <c r="Q10345" s="3">
        <f>Table1[[#This Row],[Capacity (MW)]]*0.395*8760*10^-6</f>
        <v>2.3494757999999996</v>
      </c>
      <c r="R10345" s="3" cm="1">
        <f t="array" ref="R10345">AVERAGE(VLOOKUP(_xlfn.TEXTSPLIT(Table1[[#This Row],[Fuel (no space after comma)]], ","), FuelList_Final_EF!$A$2:$B$65, 2, FALSE))</f>
        <v>65.583341148886291</v>
      </c>
      <c r="S10345" s="3">
        <f>Table1[[#This Row],[Generation (TWh)]]*10^9*VLOOKUP(Table1[[#This Row],[Turbine/Engine Technology]],Technology_HR!$A$2:$B$11,2,FALSE)*10^-6</f>
        <v>17736192.814199995</v>
      </c>
      <c r="T10345" s="5">
        <f>Table1[[#This Row],[Fuel Consumption (mmBtu)]]*Table1[[#This Row],[Emission Factor (kg CO2/ mmBtu)]]*10^3</f>
        <v>1163198784016.104</v>
      </c>
      <c r="U10345" s="3">
        <f>Table1[[#This Row],[Emissions (g CO2)]]/(Table1[[#This Row],[Generation (TWh)]]*10^9)</f>
        <v>495.08864233294264</v>
      </c>
    </row>
    <row r="10346" spans="1:21" x14ac:dyDescent="0.35">
      <c r="A10346" t="s">
        <v>2491</v>
      </c>
      <c r="B10346" t="s">
        <v>3239</v>
      </c>
      <c r="C10346" t="str">
        <f>SUBSTITUTE(Table1[[#This Row],[Fuel]],", ",",")</f>
        <v>fossil gas: natural gas</v>
      </c>
      <c r="D10346" t="s">
        <v>3239</v>
      </c>
      <c r="H10346" t="s">
        <v>3436</v>
      </c>
      <c r="I10346">
        <v>71</v>
      </c>
      <c r="J10346" t="s">
        <v>3446</v>
      </c>
      <c r="K10346">
        <v>2000</v>
      </c>
      <c r="L10346" t="s">
        <v>29</v>
      </c>
      <c r="M10346" t="s">
        <v>29</v>
      </c>
      <c r="N10346">
        <v>42.294699999999999</v>
      </c>
      <c r="O10346">
        <v>-83.101900000000001</v>
      </c>
      <c r="P10346" t="s">
        <v>3613</v>
      </c>
      <c r="Q10346" s="3">
        <f>Table1[[#This Row],[Capacity (MW)]]*0.395*8760*10^-6</f>
        <v>0.24567420000000001</v>
      </c>
      <c r="R10346" s="3" cm="1">
        <f t="array" ref="R10346">AVERAGE(VLOOKUP(_xlfn.TEXTSPLIT(Table1[[#This Row],[Fuel (no space after comma)]], ","), FuelList_Final_EF!$A$2:$B$65, 2, FALSE))</f>
        <v>53.06</v>
      </c>
      <c r="S10346" s="3">
        <f>Table1[[#This Row],[Generation (TWh)]]*10^9*VLOOKUP(Table1[[#This Row],[Turbine/Engine Technology]],Technology_HR!$A$2:$B$11,2,FALSE)*10^-6</f>
        <v>2704872.9419999998</v>
      </c>
      <c r="T10346" s="5">
        <f>Table1[[#This Row],[Fuel Consumption (mmBtu)]]*Table1[[#This Row],[Emission Factor (kg CO2/ mmBtu)]]*10^3</f>
        <v>143520558302.52002</v>
      </c>
      <c r="U10346" s="3">
        <f>Table1[[#This Row],[Emissions (g CO2)]]/(Table1[[#This Row],[Generation (TWh)]]*10^9)</f>
        <v>584.19060000000013</v>
      </c>
    </row>
    <row r="10347" spans="1:21" x14ac:dyDescent="0.35">
      <c r="A10347" t="s">
        <v>2491</v>
      </c>
      <c r="B10347" t="s">
        <v>3239</v>
      </c>
      <c r="C10347" t="str">
        <f>SUBSTITUTE(Table1[[#This Row],[Fuel]],", ",",")</f>
        <v>fossil gas: natural gas</v>
      </c>
      <c r="D10347" t="s">
        <v>3239</v>
      </c>
      <c r="H10347" t="s">
        <v>3436</v>
      </c>
      <c r="I10347">
        <v>71</v>
      </c>
      <c r="J10347" t="s">
        <v>3446</v>
      </c>
      <c r="K10347">
        <v>2000</v>
      </c>
      <c r="L10347" t="s">
        <v>29</v>
      </c>
      <c r="M10347" t="s">
        <v>29</v>
      </c>
      <c r="N10347">
        <v>42.294699999999999</v>
      </c>
      <c r="O10347">
        <v>-83.101900000000001</v>
      </c>
      <c r="P10347" t="s">
        <v>3613</v>
      </c>
      <c r="Q10347" s="3">
        <f>Table1[[#This Row],[Capacity (MW)]]*0.395*8760*10^-6</f>
        <v>0.24567420000000001</v>
      </c>
      <c r="R10347" s="3" cm="1">
        <f t="array" ref="R10347">AVERAGE(VLOOKUP(_xlfn.TEXTSPLIT(Table1[[#This Row],[Fuel (no space after comma)]], ","), FuelList_Final_EF!$A$2:$B$65, 2, FALSE))</f>
        <v>53.06</v>
      </c>
      <c r="S10347" s="3">
        <f>Table1[[#This Row],[Generation (TWh)]]*10^9*VLOOKUP(Table1[[#This Row],[Turbine/Engine Technology]],Technology_HR!$A$2:$B$11,2,FALSE)*10^-6</f>
        <v>2704872.9419999998</v>
      </c>
      <c r="T10347" s="5">
        <f>Table1[[#This Row],[Fuel Consumption (mmBtu)]]*Table1[[#This Row],[Emission Factor (kg CO2/ mmBtu)]]*10^3</f>
        <v>143520558302.52002</v>
      </c>
      <c r="U10347" s="3">
        <f>Table1[[#This Row],[Emissions (g CO2)]]/(Table1[[#This Row],[Generation (TWh)]]*10^9)</f>
        <v>584.19060000000013</v>
      </c>
    </row>
    <row r="10348" spans="1:21" x14ac:dyDescent="0.35">
      <c r="A10348" t="s">
        <v>2467</v>
      </c>
      <c r="B10348" t="s">
        <v>3280</v>
      </c>
      <c r="C10348" t="str">
        <f>SUBSTITUTE(Table1[[#This Row],[Fuel]],", ",",")</f>
        <v>fossil gas: natural gas,other: hydrogen (unknown)</v>
      </c>
      <c r="D10348" t="s">
        <v>3239</v>
      </c>
      <c r="E10348" t="s">
        <v>3644</v>
      </c>
      <c r="H10348" t="s">
        <v>3438</v>
      </c>
      <c r="I10348">
        <v>754</v>
      </c>
      <c r="J10348" t="s">
        <v>3449</v>
      </c>
      <c r="K10348">
        <v>2028</v>
      </c>
      <c r="L10348" t="s">
        <v>29</v>
      </c>
      <c r="M10348" t="s">
        <v>29</v>
      </c>
      <c r="N10348">
        <v>33.35</v>
      </c>
      <c r="O10348">
        <v>-91.11</v>
      </c>
      <c r="P10348" t="s">
        <v>3613</v>
      </c>
      <c r="Q10348" s="3">
        <f>Table1[[#This Row],[Capacity (MW)]]*0.395*8760*10^-6</f>
        <v>2.6089907999999999</v>
      </c>
      <c r="R10348" s="3" cm="1">
        <f t="array" ref="R10348">AVERAGE(VLOOKUP(_xlfn.TEXTSPLIT(Table1[[#This Row],[Fuel (no space after comma)]], ","), FuelList_Final_EF!$A$2:$B$65, 2, FALSE))</f>
        <v>26.53</v>
      </c>
      <c r="S10348" s="3">
        <f>Table1[[#This Row],[Generation (TWh)]]*10^9*VLOOKUP(Table1[[#This Row],[Turbine/Engine Technology]],Technology_HR!$A$2:$B$11,2,FALSE)*10^-6</f>
        <v>19695271.549199998</v>
      </c>
      <c r="T10348" s="5">
        <f>Table1[[#This Row],[Fuel Consumption (mmBtu)]]*Table1[[#This Row],[Emission Factor (kg CO2/ mmBtu)]]*10^3</f>
        <v>522515554200.27594</v>
      </c>
      <c r="U10348" s="3">
        <f>Table1[[#This Row],[Emissions (g CO2)]]/(Table1[[#This Row],[Generation (TWh)]]*10^9)</f>
        <v>200.27496999999997</v>
      </c>
    </row>
    <row r="10349" spans="1:21" x14ac:dyDescent="0.35">
      <c r="A10349" t="s">
        <v>375</v>
      </c>
      <c r="B10349" t="s">
        <v>3239</v>
      </c>
      <c r="C10349" t="str">
        <f>SUBSTITUTE(Table1[[#This Row],[Fuel]],", ",",")</f>
        <v>fossil gas: natural gas</v>
      </c>
      <c r="D10349" t="s">
        <v>3239</v>
      </c>
      <c r="H10349" t="s">
        <v>3438</v>
      </c>
      <c r="I10349">
        <v>944</v>
      </c>
      <c r="J10349" t="s">
        <v>3446</v>
      </c>
      <c r="K10349">
        <v>2002</v>
      </c>
      <c r="L10349" t="s">
        <v>29</v>
      </c>
      <c r="M10349" t="s">
        <v>29</v>
      </c>
      <c r="N10349">
        <v>38.0169</v>
      </c>
      <c r="O10349">
        <v>-121.8439</v>
      </c>
      <c r="P10349" t="s">
        <v>3613</v>
      </c>
      <c r="Q10349" s="3">
        <f>Table1[[#This Row],[Capacity (MW)]]*0.395*8760*10^-6</f>
        <v>3.2664287999999995</v>
      </c>
      <c r="R10349" s="3" cm="1">
        <f t="array" ref="R10349">AVERAGE(VLOOKUP(_xlfn.TEXTSPLIT(Table1[[#This Row],[Fuel (no space after comma)]], ","), FuelList_Final_EF!$A$2:$B$65, 2, FALSE))</f>
        <v>53.06</v>
      </c>
      <c r="S10349" s="3">
        <f>Table1[[#This Row],[Generation (TWh)]]*10^9*VLOOKUP(Table1[[#This Row],[Turbine/Engine Technology]],Technology_HR!$A$2:$B$11,2,FALSE)*10^-6</f>
        <v>24658271.011199996</v>
      </c>
      <c r="T10349" s="5">
        <f>Table1[[#This Row],[Fuel Consumption (mmBtu)]]*Table1[[#This Row],[Emission Factor (kg CO2/ mmBtu)]]*10^3</f>
        <v>1308367859854.272</v>
      </c>
      <c r="U10349" s="3">
        <f>Table1[[#This Row],[Emissions (g CO2)]]/(Table1[[#This Row],[Generation (TWh)]]*10^9)</f>
        <v>400.54994000000005</v>
      </c>
    </row>
    <row r="10350" spans="1:21" x14ac:dyDescent="0.35">
      <c r="A10350" t="s">
        <v>2650</v>
      </c>
      <c r="B10350" t="s">
        <v>3239</v>
      </c>
      <c r="C10350" t="str">
        <f>SUBSTITUTE(Table1[[#This Row],[Fuel]],", ",",")</f>
        <v>fossil gas: natural gas</v>
      </c>
      <c r="D10350" t="s">
        <v>3239</v>
      </c>
      <c r="H10350" t="s">
        <v>3438</v>
      </c>
      <c r="I10350">
        <v>205</v>
      </c>
      <c r="J10350" t="s">
        <v>3446</v>
      </c>
      <c r="K10350">
        <v>2022</v>
      </c>
      <c r="L10350" t="s">
        <v>29</v>
      </c>
      <c r="M10350" t="s">
        <v>29</v>
      </c>
      <c r="N10350">
        <v>42.690643999999999</v>
      </c>
      <c r="O10350">
        <v>-84.657780000000002</v>
      </c>
      <c r="P10350" t="s">
        <v>3613</v>
      </c>
      <c r="Q10350" s="3">
        <f>Table1[[#This Row],[Capacity (MW)]]*0.395*8760*10^-6</f>
        <v>0.70934100000000011</v>
      </c>
      <c r="R10350" s="3" cm="1">
        <f t="array" ref="R10350">AVERAGE(VLOOKUP(_xlfn.TEXTSPLIT(Table1[[#This Row],[Fuel (no space after comma)]], ","), FuelList_Final_EF!$A$2:$B$65, 2, FALSE))</f>
        <v>53.06</v>
      </c>
      <c r="S10350" s="3">
        <f>Table1[[#This Row],[Generation (TWh)]]*10^9*VLOOKUP(Table1[[#This Row],[Turbine/Engine Technology]],Technology_HR!$A$2:$B$11,2,FALSE)*10^-6</f>
        <v>5354815.2090000007</v>
      </c>
      <c r="T10350" s="5">
        <f>Table1[[#This Row],[Fuel Consumption (mmBtu)]]*Table1[[#This Row],[Emission Factor (kg CO2/ mmBtu)]]*10^3</f>
        <v>284126494989.54004</v>
      </c>
      <c r="U10350" s="3">
        <f>Table1[[#This Row],[Emissions (g CO2)]]/(Table1[[#This Row],[Generation (TWh)]]*10^9)</f>
        <v>400.54993999999999</v>
      </c>
    </row>
    <row r="10351" spans="1:21" x14ac:dyDescent="0.35">
      <c r="A10351" t="s">
        <v>2650</v>
      </c>
      <c r="B10351" t="s">
        <v>3239</v>
      </c>
      <c r="C10351" t="str">
        <f>SUBSTITUTE(Table1[[#This Row],[Fuel]],", ",",")</f>
        <v>fossil gas: natural gas</v>
      </c>
      <c r="D10351" t="s">
        <v>3239</v>
      </c>
      <c r="H10351" t="s">
        <v>3436</v>
      </c>
      <c r="I10351">
        <v>58</v>
      </c>
      <c r="J10351" t="s">
        <v>3446</v>
      </c>
      <c r="K10351">
        <v>2022</v>
      </c>
      <c r="L10351" t="s">
        <v>29</v>
      </c>
      <c r="M10351" t="s">
        <v>29</v>
      </c>
      <c r="N10351">
        <v>42.690643999999999</v>
      </c>
      <c r="O10351">
        <v>-84.657780000000002</v>
      </c>
      <c r="P10351" t="s">
        <v>3613</v>
      </c>
      <c r="Q10351" s="3">
        <f>Table1[[#This Row],[Capacity (MW)]]*0.395*8760*10^-6</f>
        <v>0.2006916</v>
      </c>
      <c r="R10351" s="3" cm="1">
        <f t="array" ref="R10351">AVERAGE(VLOOKUP(_xlfn.TEXTSPLIT(Table1[[#This Row],[Fuel (no space after comma)]], ","), FuelList_Final_EF!$A$2:$B$65, 2, FALSE))</f>
        <v>53.06</v>
      </c>
      <c r="S10351" s="3">
        <f>Table1[[#This Row],[Generation (TWh)]]*10^9*VLOOKUP(Table1[[#This Row],[Turbine/Engine Technology]],Technology_HR!$A$2:$B$11,2,FALSE)*10^-6</f>
        <v>2209614.5159999998</v>
      </c>
      <c r="T10351" s="5">
        <f>Table1[[#This Row],[Fuel Consumption (mmBtu)]]*Table1[[#This Row],[Emission Factor (kg CO2/ mmBtu)]]*10^3</f>
        <v>117242146218.96001</v>
      </c>
      <c r="U10351" s="3">
        <f>Table1[[#This Row],[Emissions (g CO2)]]/(Table1[[#This Row],[Generation (TWh)]]*10^9)</f>
        <v>584.19060000000002</v>
      </c>
    </row>
    <row r="10352" spans="1:21" x14ac:dyDescent="0.35">
      <c r="A10352" t="s">
        <v>2651</v>
      </c>
      <c r="B10352" t="s">
        <v>3239</v>
      </c>
      <c r="C10352" t="str">
        <f>SUBSTITUTE(Table1[[#This Row],[Fuel]],", ",",")</f>
        <v>fossil gas: natural gas</v>
      </c>
      <c r="D10352" t="s">
        <v>3239</v>
      </c>
      <c r="H10352" t="s">
        <v>3436</v>
      </c>
      <c r="I10352">
        <v>85</v>
      </c>
      <c r="J10352" t="s">
        <v>3446</v>
      </c>
      <c r="K10352">
        <v>2001</v>
      </c>
      <c r="L10352" t="s">
        <v>29</v>
      </c>
      <c r="M10352" t="s">
        <v>29</v>
      </c>
      <c r="N10352">
        <v>32.252273000000002</v>
      </c>
      <c r="O10352">
        <v>-110.99209999999999</v>
      </c>
      <c r="P10352" t="s">
        <v>3613</v>
      </c>
      <c r="Q10352" s="3">
        <f>Table1[[#This Row],[Capacity (MW)]]*0.395*8760*10^-6</f>
        <v>0.29411699999999996</v>
      </c>
      <c r="R10352" s="3" cm="1">
        <f t="array" ref="R10352">AVERAGE(VLOOKUP(_xlfn.TEXTSPLIT(Table1[[#This Row],[Fuel (no space after comma)]], ","), FuelList_Final_EF!$A$2:$B$65, 2, FALSE))</f>
        <v>53.06</v>
      </c>
      <c r="S10352" s="3">
        <f>Table1[[#This Row],[Generation (TWh)]]*10^9*VLOOKUP(Table1[[#This Row],[Turbine/Engine Technology]],Technology_HR!$A$2:$B$11,2,FALSE)*10^-6</f>
        <v>3238228.1699999995</v>
      </c>
      <c r="T10352" s="5">
        <f>Table1[[#This Row],[Fuel Consumption (mmBtu)]]*Table1[[#This Row],[Emission Factor (kg CO2/ mmBtu)]]*10^3</f>
        <v>171820386700.19998</v>
      </c>
      <c r="U10352" s="3">
        <f>Table1[[#This Row],[Emissions (g CO2)]]/(Table1[[#This Row],[Generation (TWh)]]*10^9)</f>
        <v>584.19060000000002</v>
      </c>
    </row>
    <row r="10353" spans="1:21" x14ac:dyDescent="0.35">
      <c r="A10353" t="s">
        <v>2652</v>
      </c>
      <c r="B10353" t="s">
        <v>3239</v>
      </c>
      <c r="C10353" t="str">
        <f>SUBSTITUTE(Table1[[#This Row],[Fuel]],", ",",")</f>
        <v>fossil gas: natural gas</v>
      </c>
      <c r="D10353" t="s">
        <v>3239</v>
      </c>
      <c r="H10353" t="s">
        <v>3437</v>
      </c>
      <c r="I10353">
        <v>225.6</v>
      </c>
      <c r="J10353" t="s">
        <v>3446</v>
      </c>
      <c r="K10353">
        <v>2018</v>
      </c>
      <c r="L10353" t="s">
        <v>29</v>
      </c>
      <c r="M10353" t="s">
        <v>29</v>
      </c>
      <c r="N10353">
        <v>33.214869</v>
      </c>
      <c r="O10353">
        <v>-97.209692000000004</v>
      </c>
      <c r="P10353" t="s">
        <v>3613</v>
      </c>
      <c r="Q10353" s="3">
        <f>Table1[[#This Row],[Capacity (MW)]]*0.395*8760*10^-6</f>
        <v>0.78062111999999995</v>
      </c>
      <c r="R10353" s="3" cm="1">
        <f t="array" ref="R10353">AVERAGE(VLOOKUP(_xlfn.TEXTSPLIT(Table1[[#This Row],[Fuel (no space after comma)]], ","), FuelList_Final_EF!$A$2:$B$65, 2, FALSE))</f>
        <v>53.06</v>
      </c>
      <c r="S10353" s="3">
        <f>Table1[[#This Row],[Generation (TWh)]]*10^9*VLOOKUP(Table1[[#This Row],[Turbine/Engine Technology]],Technology_HR!$A$2:$B$11,2,FALSE)*10^-6</f>
        <v>6947527.9679999994</v>
      </c>
      <c r="T10353" s="5">
        <f>Table1[[#This Row],[Fuel Consumption (mmBtu)]]*Table1[[#This Row],[Emission Factor (kg CO2/ mmBtu)]]*10^3</f>
        <v>368635833982.07996</v>
      </c>
      <c r="U10353" s="3">
        <f>Table1[[#This Row],[Emissions (g CO2)]]/(Table1[[#This Row],[Generation (TWh)]]*10^9)</f>
        <v>472.23399999999992</v>
      </c>
    </row>
    <row r="10354" spans="1:21" x14ac:dyDescent="0.35">
      <c r="A10354" t="s">
        <v>2424</v>
      </c>
      <c r="B10354" t="s">
        <v>3239</v>
      </c>
      <c r="C10354" t="str">
        <f>SUBSTITUTE(Table1[[#This Row],[Fuel]],", ",",")</f>
        <v>fossil gas: natural gas</v>
      </c>
      <c r="D10354" t="s">
        <v>3239</v>
      </c>
      <c r="H10354" t="s">
        <v>3436</v>
      </c>
      <c r="I10354">
        <v>50</v>
      </c>
      <c r="J10354" t="s">
        <v>3446</v>
      </c>
      <c r="K10354">
        <v>2022</v>
      </c>
      <c r="L10354" t="s">
        <v>29</v>
      </c>
      <c r="M10354" t="s">
        <v>29</v>
      </c>
      <c r="N10354">
        <v>32.904200000000003</v>
      </c>
      <c r="O10354">
        <v>-111.7889</v>
      </c>
      <c r="P10354" t="s">
        <v>3613</v>
      </c>
      <c r="Q10354" s="3">
        <f>Table1[[#This Row],[Capacity (MW)]]*0.395*8760*10^-6</f>
        <v>0.17301</v>
      </c>
      <c r="R10354" s="3" cm="1">
        <f t="array" ref="R10354">AVERAGE(VLOOKUP(_xlfn.TEXTSPLIT(Table1[[#This Row],[Fuel (no space after comma)]], ","), FuelList_Final_EF!$A$2:$B$65, 2, FALSE))</f>
        <v>53.06</v>
      </c>
      <c r="S10354" s="3">
        <f>Table1[[#This Row],[Generation (TWh)]]*10^9*VLOOKUP(Table1[[#This Row],[Turbine/Engine Technology]],Technology_HR!$A$2:$B$11,2,FALSE)*10^-6</f>
        <v>1904840.0999999999</v>
      </c>
      <c r="T10354" s="5">
        <f>Table1[[#This Row],[Fuel Consumption (mmBtu)]]*Table1[[#This Row],[Emission Factor (kg CO2/ mmBtu)]]*10^3</f>
        <v>101070815706</v>
      </c>
      <c r="U10354" s="3">
        <f>Table1[[#This Row],[Emissions (g CO2)]]/(Table1[[#This Row],[Generation (TWh)]]*10^9)</f>
        <v>584.19060000000002</v>
      </c>
    </row>
    <row r="10355" spans="1:21" x14ac:dyDescent="0.35">
      <c r="A10355" t="s">
        <v>2424</v>
      </c>
      <c r="B10355" t="s">
        <v>3239</v>
      </c>
      <c r="C10355" t="str">
        <f>SUBSTITUTE(Table1[[#This Row],[Fuel]],", ",",")</f>
        <v>fossil gas: natural gas</v>
      </c>
      <c r="D10355" t="s">
        <v>3239</v>
      </c>
      <c r="H10355" t="s">
        <v>3436</v>
      </c>
      <c r="I10355">
        <v>50</v>
      </c>
      <c r="J10355" t="s">
        <v>3446</v>
      </c>
      <c r="K10355">
        <v>2022</v>
      </c>
      <c r="L10355" t="s">
        <v>29</v>
      </c>
      <c r="M10355" t="s">
        <v>29</v>
      </c>
      <c r="N10355">
        <v>32.904200000000003</v>
      </c>
      <c r="O10355">
        <v>-111.7889</v>
      </c>
      <c r="P10355" t="s">
        <v>3613</v>
      </c>
      <c r="Q10355" s="3">
        <f>Table1[[#This Row],[Capacity (MW)]]*0.395*8760*10^-6</f>
        <v>0.17301</v>
      </c>
      <c r="R10355" s="3" cm="1">
        <f t="array" ref="R10355">AVERAGE(VLOOKUP(_xlfn.TEXTSPLIT(Table1[[#This Row],[Fuel (no space after comma)]], ","), FuelList_Final_EF!$A$2:$B$65, 2, FALSE))</f>
        <v>53.06</v>
      </c>
      <c r="S10355" s="3">
        <f>Table1[[#This Row],[Generation (TWh)]]*10^9*VLOOKUP(Table1[[#This Row],[Turbine/Engine Technology]],Technology_HR!$A$2:$B$11,2,FALSE)*10^-6</f>
        <v>1904840.0999999999</v>
      </c>
      <c r="T10355" s="5">
        <f>Table1[[#This Row],[Fuel Consumption (mmBtu)]]*Table1[[#This Row],[Emission Factor (kg CO2/ mmBtu)]]*10^3</f>
        <v>101070815706</v>
      </c>
      <c r="U10355" s="3">
        <f>Table1[[#This Row],[Emissions (g CO2)]]/(Table1[[#This Row],[Generation (TWh)]]*10^9)</f>
        <v>584.19060000000002</v>
      </c>
    </row>
    <row r="10356" spans="1:21" x14ac:dyDescent="0.35">
      <c r="A10356" t="s">
        <v>2424</v>
      </c>
      <c r="B10356" t="s">
        <v>3239</v>
      </c>
      <c r="C10356" t="str">
        <f>SUBSTITUTE(Table1[[#This Row],[Fuel]],", ",",")</f>
        <v>fossil gas: natural gas</v>
      </c>
      <c r="D10356" t="s">
        <v>3239</v>
      </c>
      <c r="H10356" t="s">
        <v>3438</v>
      </c>
      <c r="I10356">
        <v>646</v>
      </c>
      <c r="J10356" t="s">
        <v>3446</v>
      </c>
      <c r="K10356">
        <v>2001</v>
      </c>
      <c r="L10356" t="s">
        <v>29</v>
      </c>
      <c r="M10356" t="s">
        <v>29</v>
      </c>
      <c r="N10356">
        <v>32.904200000000003</v>
      </c>
      <c r="O10356">
        <v>-111.7889</v>
      </c>
      <c r="P10356" t="s">
        <v>3613</v>
      </c>
      <c r="Q10356" s="3">
        <f>Table1[[#This Row],[Capacity (MW)]]*0.395*8760*10^-6</f>
        <v>2.2352892</v>
      </c>
      <c r="R10356" s="3" cm="1">
        <f t="array" ref="R10356">AVERAGE(VLOOKUP(_xlfn.TEXTSPLIT(Table1[[#This Row],[Fuel (no space after comma)]], ","), FuelList_Final_EF!$A$2:$B$65, 2, FALSE))</f>
        <v>53.06</v>
      </c>
      <c r="S10356" s="3">
        <f>Table1[[#This Row],[Generation (TWh)]]*10^9*VLOOKUP(Table1[[#This Row],[Turbine/Engine Technology]],Technology_HR!$A$2:$B$11,2,FALSE)*10^-6</f>
        <v>16874198.1708</v>
      </c>
      <c r="T10356" s="5">
        <f>Table1[[#This Row],[Fuel Consumption (mmBtu)]]*Table1[[#This Row],[Emission Factor (kg CO2/ mmBtu)]]*10^3</f>
        <v>895344954942.64807</v>
      </c>
      <c r="U10356" s="3">
        <f>Table1[[#This Row],[Emissions (g CO2)]]/(Table1[[#This Row],[Generation (TWh)]]*10^9)</f>
        <v>400.54994000000005</v>
      </c>
    </row>
    <row r="10357" spans="1:21" x14ac:dyDescent="0.35">
      <c r="A10357" t="s">
        <v>2653</v>
      </c>
      <c r="B10357" t="s">
        <v>3239</v>
      </c>
      <c r="C10357" t="str">
        <f>SUBSTITUTE(Table1[[#This Row],[Fuel]],", ",",")</f>
        <v>fossil gas: natural gas</v>
      </c>
      <c r="D10357" t="s">
        <v>3239</v>
      </c>
      <c r="H10357" t="s">
        <v>3438</v>
      </c>
      <c r="I10357">
        <v>537</v>
      </c>
      <c r="J10357" t="s">
        <v>3446</v>
      </c>
      <c r="K10357">
        <v>2000</v>
      </c>
      <c r="L10357" t="s">
        <v>29</v>
      </c>
      <c r="M10357">
        <v>2027</v>
      </c>
      <c r="N10357">
        <v>35.788888999999998</v>
      </c>
      <c r="O10357">
        <v>-114.99420000000001</v>
      </c>
      <c r="P10357" t="s">
        <v>3613</v>
      </c>
      <c r="Q10357" s="3">
        <f>Table1[[#This Row],[Capacity (MW)]]*0.395*8760*10^-6</f>
        <v>1.8581274000000001</v>
      </c>
      <c r="R10357" s="3" cm="1">
        <f t="array" ref="R10357">AVERAGE(VLOOKUP(_xlfn.TEXTSPLIT(Table1[[#This Row],[Fuel (no space after comma)]], ","), FuelList_Final_EF!$A$2:$B$65, 2, FALSE))</f>
        <v>53.06</v>
      </c>
      <c r="S10357" s="3">
        <f>Table1[[#This Row],[Generation (TWh)]]*10^9*VLOOKUP(Table1[[#This Row],[Turbine/Engine Technology]],Technology_HR!$A$2:$B$11,2,FALSE)*10^-6</f>
        <v>14027003.7426</v>
      </c>
      <c r="T10357" s="5">
        <f>Table1[[#This Row],[Fuel Consumption (mmBtu)]]*Table1[[#This Row],[Emission Factor (kg CO2/ mmBtu)]]*10^3</f>
        <v>744272818582.35596</v>
      </c>
      <c r="U10357" s="3">
        <f>Table1[[#This Row],[Emissions (g CO2)]]/(Table1[[#This Row],[Generation (TWh)]]*10^9)</f>
        <v>400.54993999999999</v>
      </c>
    </row>
    <row r="10358" spans="1:21" x14ac:dyDescent="0.35">
      <c r="A10358" t="s">
        <v>2654</v>
      </c>
      <c r="B10358" t="s">
        <v>3400</v>
      </c>
      <c r="C10358" t="str">
        <f>SUBSTITUTE(Table1[[#This Row],[Fuel]],", ",",")</f>
        <v>fossil liquids: kerosene,fossil gas: natural gas</v>
      </c>
      <c r="D10358" t="s">
        <v>3349</v>
      </c>
      <c r="E10358" t="s">
        <v>3239</v>
      </c>
      <c r="H10358" t="s">
        <v>3436</v>
      </c>
      <c r="I10358">
        <v>51</v>
      </c>
      <c r="J10358" t="s">
        <v>3446</v>
      </c>
      <c r="K10358">
        <v>1996</v>
      </c>
      <c r="L10358" t="s">
        <v>29</v>
      </c>
      <c r="M10358" t="s">
        <v>29</v>
      </c>
      <c r="N10358">
        <v>41.209797000000002</v>
      </c>
      <c r="O10358">
        <v>-73.108980000000003</v>
      </c>
      <c r="P10358" t="s">
        <v>3613</v>
      </c>
      <c r="Q10358" s="3">
        <f>Table1[[#This Row],[Capacity (MW)]]*0.395*8760*10^-6</f>
        <v>0.17647019999999997</v>
      </c>
      <c r="R10358" s="3" cm="1">
        <f t="array" ref="R10358">AVERAGE(VLOOKUP(_xlfn.TEXTSPLIT(Table1[[#This Row],[Fuel (no space after comma)]], ","), FuelList_Final_EF!$A$2:$B$65, 2, FALSE))</f>
        <v>64.13</v>
      </c>
      <c r="S10358" s="3">
        <f>Table1[[#This Row],[Generation (TWh)]]*10^9*VLOOKUP(Table1[[#This Row],[Turbine/Engine Technology]],Technology_HR!$A$2:$B$11,2,FALSE)*10^-6</f>
        <v>1942936.9019999998</v>
      </c>
      <c r="T10358" s="5">
        <f>Table1[[#This Row],[Fuel Consumption (mmBtu)]]*Table1[[#This Row],[Emission Factor (kg CO2/ mmBtu)]]*10^3</f>
        <v>124600543525.25998</v>
      </c>
      <c r="U10358" s="3">
        <f>Table1[[#This Row],[Emissions (g CO2)]]/(Table1[[#This Row],[Generation (TWh)]]*10^9)</f>
        <v>706.07129999999995</v>
      </c>
    </row>
    <row r="10359" spans="1:21" x14ac:dyDescent="0.35">
      <c r="A10359" t="s">
        <v>2654</v>
      </c>
      <c r="B10359" t="s">
        <v>3400</v>
      </c>
      <c r="C10359" t="str">
        <f>SUBSTITUTE(Table1[[#This Row],[Fuel]],", ",",")</f>
        <v>fossil liquids: kerosene,fossil gas: natural gas</v>
      </c>
      <c r="D10359" t="s">
        <v>3349</v>
      </c>
      <c r="E10359" t="s">
        <v>3239</v>
      </c>
      <c r="H10359" t="s">
        <v>3436</v>
      </c>
      <c r="I10359">
        <v>51</v>
      </c>
      <c r="J10359" t="s">
        <v>3446</v>
      </c>
      <c r="K10359">
        <v>1996</v>
      </c>
      <c r="L10359" t="s">
        <v>29</v>
      </c>
      <c r="M10359" t="s">
        <v>29</v>
      </c>
      <c r="N10359">
        <v>41.209797000000002</v>
      </c>
      <c r="O10359">
        <v>-73.108980000000003</v>
      </c>
      <c r="P10359" t="s">
        <v>3613</v>
      </c>
      <c r="Q10359" s="3">
        <f>Table1[[#This Row],[Capacity (MW)]]*0.395*8760*10^-6</f>
        <v>0.17647019999999997</v>
      </c>
      <c r="R10359" s="3" cm="1">
        <f t="array" ref="R10359">AVERAGE(VLOOKUP(_xlfn.TEXTSPLIT(Table1[[#This Row],[Fuel (no space after comma)]], ","), FuelList_Final_EF!$A$2:$B$65, 2, FALSE))</f>
        <v>64.13</v>
      </c>
      <c r="S10359" s="3">
        <f>Table1[[#This Row],[Generation (TWh)]]*10^9*VLOOKUP(Table1[[#This Row],[Turbine/Engine Technology]],Technology_HR!$A$2:$B$11,2,FALSE)*10^-6</f>
        <v>1942936.9019999998</v>
      </c>
      <c r="T10359" s="5">
        <f>Table1[[#This Row],[Fuel Consumption (mmBtu)]]*Table1[[#This Row],[Emission Factor (kg CO2/ mmBtu)]]*10^3</f>
        <v>124600543525.25998</v>
      </c>
      <c r="U10359" s="3">
        <f>Table1[[#This Row],[Emissions (g CO2)]]/(Table1[[#This Row],[Generation (TWh)]]*10^9)</f>
        <v>706.07129999999995</v>
      </c>
    </row>
    <row r="10360" spans="1:21" x14ac:dyDescent="0.35">
      <c r="A10360" t="s">
        <v>2654</v>
      </c>
      <c r="B10360" t="s">
        <v>3400</v>
      </c>
      <c r="C10360" t="str">
        <f>SUBSTITUTE(Table1[[#This Row],[Fuel]],", ",",")</f>
        <v>fossil liquids: kerosene,fossil gas: natural gas</v>
      </c>
      <c r="D10360" t="s">
        <v>3349</v>
      </c>
      <c r="E10360" t="s">
        <v>3239</v>
      </c>
      <c r="H10360" t="s">
        <v>3436</v>
      </c>
      <c r="I10360">
        <v>51</v>
      </c>
      <c r="J10360" t="s">
        <v>3446</v>
      </c>
      <c r="K10360">
        <v>1996</v>
      </c>
      <c r="L10360" t="s">
        <v>29</v>
      </c>
      <c r="M10360" t="s">
        <v>29</v>
      </c>
      <c r="N10360">
        <v>41.209797000000002</v>
      </c>
      <c r="O10360">
        <v>-73.108980000000003</v>
      </c>
      <c r="P10360" t="s">
        <v>3613</v>
      </c>
      <c r="Q10360" s="3">
        <f>Table1[[#This Row],[Capacity (MW)]]*0.395*8760*10^-6</f>
        <v>0.17647019999999997</v>
      </c>
      <c r="R10360" s="3" cm="1">
        <f t="array" ref="R10360">AVERAGE(VLOOKUP(_xlfn.TEXTSPLIT(Table1[[#This Row],[Fuel (no space after comma)]], ","), FuelList_Final_EF!$A$2:$B$65, 2, FALSE))</f>
        <v>64.13</v>
      </c>
      <c r="S10360" s="3">
        <f>Table1[[#This Row],[Generation (TWh)]]*10^9*VLOOKUP(Table1[[#This Row],[Turbine/Engine Technology]],Technology_HR!$A$2:$B$11,2,FALSE)*10^-6</f>
        <v>1942936.9019999998</v>
      </c>
      <c r="T10360" s="5">
        <f>Table1[[#This Row],[Fuel Consumption (mmBtu)]]*Table1[[#This Row],[Emission Factor (kg CO2/ mmBtu)]]*10^3</f>
        <v>124600543525.25998</v>
      </c>
      <c r="U10360" s="3">
        <f>Table1[[#This Row],[Emissions (g CO2)]]/(Table1[[#This Row],[Generation (TWh)]]*10^9)</f>
        <v>706.07129999999995</v>
      </c>
    </row>
    <row r="10361" spans="1:21" x14ac:dyDescent="0.35">
      <c r="A10361" t="s">
        <v>2654</v>
      </c>
      <c r="B10361" t="s">
        <v>3400</v>
      </c>
      <c r="C10361" t="str">
        <f>SUBSTITUTE(Table1[[#This Row],[Fuel]],", ",",")</f>
        <v>fossil liquids: kerosene,fossil gas: natural gas</v>
      </c>
      <c r="D10361" t="s">
        <v>3349</v>
      </c>
      <c r="E10361" t="s">
        <v>3239</v>
      </c>
      <c r="H10361" t="s">
        <v>3436</v>
      </c>
      <c r="I10361">
        <v>51</v>
      </c>
      <c r="J10361" t="s">
        <v>3446</v>
      </c>
      <c r="K10361">
        <v>1996</v>
      </c>
      <c r="L10361" t="s">
        <v>29</v>
      </c>
      <c r="M10361" t="s">
        <v>29</v>
      </c>
      <c r="N10361">
        <v>41.209797000000002</v>
      </c>
      <c r="O10361">
        <v>-73.108980000000003</v>
      </c>
      <c r="P10361" t="s">
        <v>3613</v>
      </c>
      <c r="Q10361" s="3">
        <f>Table1[[#This Row],[Capacity (MW)]]*0.395*8760*10^-6</f>
        <v>0.17647019999999997</v>
      </c>
      <c r="R10361" s="3" cm="1">
        <f t="array" ref="R10361">AVERAGE(VLOOKUP(_xlfn.TEXTSPLIT(Table1[[#This Row],[Fuel (no space after comma)]], ","), FuelList_Final_EF!$A$2:$B$65, 2, FALSE))</f>
        <v>64.13</v>
      </c>
      <c r="S10361" s="3">
        <f>Table1[[#This Row],[Generation (TWh)]]*10^9*VLOOKUP(Table1[[#This Row],[Turbine/Engine Technology]],Technology_HR!$A$2:$B$11,2,FALSE)*10^-6</f>
        <v>1942936.9019999998</v>
      </c>
      <c r="T10361" s="5">
        <f>Table1[[#This Row],[Fuel Consumption (mmBtu)]]*Table1[[#This Row],[Emission Factor (kg CO2/ mmBtu)]]*10^3</f>
        <v>124600543525.25998</v>
      </c>
      <c r="U10361" s="3">
        <f>Table1[[#This Row],[Emissions (g CO2)]]/(Table1[[#This Row],[Generation (TWh)]]*10^9)</f>
        <v>706.07129999999995</v>
      </c>
    </row>
    <row r="10362" spans="1:21" x14ac:dyDescent="0.35">
      <c r="A10362" t="s">
        <v>2655</v>
      </c>
      <c r="B10362" t="s">
        <v>3243</v>
      </c>
      <c r="C10362" t="str">
        <f>SUBSTITUTE(Table1[[#This Row],[Fuel]],", ",",")</f>
        <v>fossil gas: natural gas,fossil liquids: fuel oil</v>
      </c>
      <c r="D10362" t="s">
        <v>3239</v>
      </c>
      <c r="E10362" t="s">
        <v>3275</v>
      </c>
      <c r="H10362" t="s">
        <v>3436</v>
      </c>
      <c r="I10362">
        <v>163</v>
      </c>
      <c r="J10362" t="s">
        <v>3446</v>
      </c>
      <c r="K10362">
        <v>1992</v>
      </c>
      <c r="L10362" t="s">
        <v>29</v>
      </c>
      <c r="M10362" t="s">
        <v>29</v>
      </c>
      <c r="N10362">
        <v>39.209266999999997</v>
      </c>
      <c r="O10362">
        <v>-77.464027999999999</v>
      </c>
      <c r="P10362" t="s">
        <v>3613</v>
      </c>
      <c r="Q10362" s="3">
        <f>Table1[[#This Row],[Capacity (MW)]]*0.395*8760*10^-6</f>
        <v>0.56401260000000009</v>
      </c>
      <c r="R10362" s="3" cm="1">
        <f t="array" ref="R10362">AVERAGE(VLOOKUP(_xlfn.TEXTSPLIT(Table1[[#This Row],[Fuel (no space after comma)]], ","), FuelList_Final_EF!$A$2:$B$65, 2, FALSE))</f>
        <v>65.583341148886291</v>
      </c>
      <c r="S10362" s="3">
        <f>Table1[[#This Row],[Generation (TWh)]]*10^9*VLOOKUP(Table1[[#This Row],[Turbine/Engine Technology]],Technology_HR!$A$2:$B$11,2,FALSE)*10^-6</f>
        <v>6209778.7260000007</v>
      </c>
      <c r="T10362" s="5">
        <f>Table1[[#This Row],[Fuel Consumption (mmBtu)]]*Table1[[#This Row],[Emission Factor (kg CO2/ mmBtu)]]*10^3</f>
        <v>407258036646.35455</v>
      </c>
      <c r="U10362" s="3">
        <f>Table1[[#This Row],[Emissions (g CO2)]]/(Table1[[#This Row],[Generation (TWh)]]*10^9)</f>
        <v>722.072586049238</v>
      </c>
    </row>
    <row r="10363" spans="1:21" x14ac:dyDescent="0.35">
      <c r="A10363" t="s">
        <v>2655</v>
      </c>
      <c r="B10363" t="s">
        <v>3243</v>
      </c>
      <c r="C10363" t="str">
        <f>SUBSTITUTE(Table1[[#This Row],[Fuel]],", ",",")</f>
        <v>fossil gas: natural gas,fossil liquids: fuel oil</v>
      </c>
      <c r="D10363" t="s">
        <v>3239</v>
      </c>
      <c r="E10363" t="s">
        <v>3275</v>
      </c>
      <c r="H10363" t="s">
        <v>3436</v>
      </c>
      <c r="I10363">
        <v>163</v>
      </c>
      <c r="J10363" t="s">
        <v>3446</v>
      </c>
      <c r="K10363">
        <v>1992</v>
      </c>
      <c r="L10363" t="s">
        <v>29</v>
      </c>
      <c r="M10363" t="s">
        <v>29</v>
      </c>
      <c r="N10363">
        <v>39.209266999999997</v>
      </c>
      <c r="O10363">
        <v>-77.464027999999999</v>
      </c>
      <c r="P10363" t="s">
        <v>3613</v>
      </c>
      <c r="Q10363" s="3">
        <f>Table1[[#This Row],[Capacity (MW)]]*0.395*8760*10^-6</f>
        <v>0.56401260000000009</v>
      </c>
      <c r="R10363" s="3" cm="1">
        <f t="array" ref="R10363">AVERAGE(VLOOKUP(_xlfn.TEXTSPLIT(Table1[[#This Row],[Fuel (no space after comma)]], ","), FuelList_Final_EF!$A$2:$B$65, 2, FALSE))</f>
        <v>65.583341148886291</v>
      </c>
      <c r="S10363" s="3">
        <f>Table1[[#This Row],[Generation (TWh)]]*10^9*VLOOKUP(Table1[[#This Row],[Turbine/Engine Technology]],Technology_HR!$A$2:$B$11,2,FALSE)*10^-6</f>
        <v>6209778.7260000007</v>
      </c>
      <c r="T10363" s="5">
        <f>Table1[[#This Row],[Fuel Consumption (mmBtu)]]*Table1[[#This Row],[Emission Factor (kg CO2/ mmBtu)]]*10^3</f>
        <v>407258036646.35455</v>
      </c>
      <c r="U10363" s="3">
        <f>Table1[[#This Row],[Emissions (g CO2)]]/(Table1[[#This Row],[Generation (TWh)]]*10^9)</f>
        <v>722.072586049238</v>
      </c>
    </row>
    <row r="10364" spans="1:21" x14ac:dyDescent="0.35">
      <c r="A10364" t="s">
        <v>2656</v>
      </c>
      <c r="B10364" t="s">
        <v>3239</v>
      </c>
      <c r="C10364" t="str">
        <f>SUBSTITUTE(Table1[[#This Row],[Fuel]],", ",",")</f>
        <v>fossil gas: natural gas</v>
      </c>
      <c r="D10364" t="s">
        <v>3239</v>
      </c>
      <c r="H10364" t="s">
        <v>3436</v>
      </c>
      <c r="I10364">
        <v>100</v>
      </c>
      <c r="J10364" t="s">
        <v>3446</v>
      </c>
      <c r="K10364">
        <v>1965</v>
      </c>
      <c r="L10364" t="s">
        <v>29</v>
      </c>
      <c r="M10364" t="s">
        <v>29</v>
      </c>
      <c r="N10364">
        <v>39.465000000000003</v>
      </c>
      <c r="O10364">
        <v>-84.377799999999993</v>
      </c>
      <c r="P10364" t="s">
        <v>3613</v>
      </c>
      <c r="Q10364" s="3">
        <f>Table1[[#This Row],[Capacity (MW)]]*0.395*8760*10^-6</f>
        <v>0.34601999999999999</v>
      </c>
      <c r="R10364" s="3" cm="1">
        <f t="array" ref="R10364">AVERAGE(VLOOKUP(_xlfn.TEXTSPLIT(Table1[[#This Row],[Fuel (no space after comma)]], ","), FuelList_Final_EF!$A$2:$B$65, 2, FALSE))</f>
        <v>53.06</v>
      </c>
      <c r="S10364" s="3">
        <f>Table1[[#This Row],[Generation (TWh)]]*10^9*VLOOKUP(Table1[[#This Row],[Turbine/Engine Technology]],Technology_HR!$A$2:$B$11,2,FALSE)*10^-6</f>
        <v>3809680.1999999997</v>
      </c>
      <c r="T10364" s="5">
        <f>Table1[[#This Row],[Fuel Consumption (mmBtu)]]*Table1[[#This Row],[Emission Factor (kg CO2/ mmBtu)]]*10^3</f>
        <v>202141631412</v>
      </c>
      <c r="U10364" s="3">
        <f>Table1[[#This Row],[Emissions (g CO2)]]/(Table1[[#This Row],[Generation (TWh)]]*10^9)</f>
        <v>584.19060000000002</v>
      </c>
    </row>
    <row r="10365" spans="1:21" x14ac:dyDescent="0.35">
      <c r="A10365" t="s">
        <v>2506</v>
      </c>
      <c r="B10365" t="s">
        <v>3275</v>
      </c>
      <c r="C10365" t="str">
        <f>SUBSTITUTE(Table1[[#This Row],[Fuel]],", ",",")</f>
        <v>fossil liquids: fuel oil</v>
      </c>
      <c r="D10365" t="s">
        <v>3275</v>
      </c>
      <c r="H10365" t="s">
        <v>3437</v>
      </c>
      <c r="I10365">
        <v>54</v>
      </c>
      <c r="J10365" t="s">
        <v>3446</v>
      </c>
      <c r="K10365">
        <v>2001</v>
      </c>
      <c r="L10365" t="s">
        <v>29</v>
      </c>
      <c r="M10365" t="s">
        <v>29</v>
      </c>
      <c r="N10365">
        <v>43.080199999999998</v>
      </c>
      <c r="O10365">
        <v>-89.374700000000004</v>
      </c>
      <c r="P10365" t="s">
        <v>3613</v>
      </c>
      <c r="Q10365" s="3">
        <f>Table1[[#This Row],[Capacity (MW)]]*0.395*8760*10^-6</f>
        <v>0.18685080000000001</v>
      </c>
      <c r="R10365" s="3" cm="1">
        <f t="array" ref="R10365">AVERAGE(VLOOKUP(_xlfn.TEXTSPLIT(Table1[[#This Row],[Fuel (no space after comma)]], ","), FuelList_Final_EF!$A$2:$B$65, 2, FALSE))</f>
        <v>78.106682297772565</v>
      </c>
      <c r="S10365" s="3">
        <f>Table1[[#This Row],[Generation (TWh)]]*10^9*VLOOKUP(Table1[[#This Row],[Turbine/Engine Technology]],Technology_HR!$A$2:$B$11,2,FALSE)*10^-6</f>
        <v>1662972.1199999999</v>
      </c>
      <c r="T10365" s="5">
        <f>Table1[[#This Row],[Fuel Consumption (mmBtu)]]*Table1[[#This Row],[Emission Factor (kg CO2/ mmBtu)]]*10^3</f>
        <v>129889235046.8933</v>
      </c>
      <c r="U10365" s="3">
        <f>Table1[[#This Row],[Emissions (g CO2)]]/(Table1[[#This Row],[Generation (TWh)]]*10^9)</f>
        <v>695.14947245017572</v>
      </c>
    </row>
    <row r="10366" spans="1:21" x14ac:dyDescent="0.35">
      <c r="A10366" t="s">
        <v>2657</v>
      </c>
      <c r="B10366" t="s">
        <v>3239</v>
      </c>
      <c r="C10366" t="str">
        <f>SUBSTITUTE(Table1[[#This Row],[Fuel]],", ",",")</f>
        <v>fossil gas: natural gas</v>
      </c>
      <c r="D10366" t="s">
        <v>3239</v>
      </c>
      <c r="H10366" t="s">
        <v>3438</v>
      </c>
      <c r="I10366">
        <v>200</v>
      </c>
      <c r="J10366" t="s">
        <v>3446</v>
      </c>
      <c r="K10366">
        <v>1999</v>
      </c>
      <c r="L10366" t="s">
        <v>29</v>
      </c>
      <c r="M10366" t="s">
        <v>29</v>
      </c>
      <c r="N10366">
        <v>41.831200000000003</v>
      </c>
      <c r="O10366">
        <v>-71.123900000000006</v>
      </c>
      <c r="P10366" t="s">
        <v>3613</v>
      </c>
      <c r="Q10366" s="3">
        <f>Table1[[#This Row],[Capacity (MW)]]*0.395*8760*10^-6</f>
        <v>0.69203999999999999</v>
      </c>
      <c r="R10366" s="3" cm="1">
        <f t="array" ref="R10366">AVERAGE(VLOOKUP(_xlfn.TEXTSPLIT(Table1[[#This Row],[Fuel (no space after comma)]], ","), FuelList_Final_EF!$A$2:$B$65, 2, FALSE))</f>
        <v>53.06</v>
      </c>
      <c r="S10366" s="3">
        <f>Table1[[#This Row],[Generation (TWh)]]*10^9*VLOOKUP(Table1[[#This Row],[Turbine/Engine Technology]],Technology_HR!$A$2:$B$11,2,FALSE)*10^-6</f>
        <v>5224209.96</v>
      </c>
      <c r="T10366" s="5">
        <f>Table1[[#This Row],[Fuel Consumption (mmBtu)]]*Table1[[#This Row],[Emission Factor (kg CO2/ mmBtu)]]*10^3</f>
        <v>277196580477.60004</v>
      </c>
      <c r="U10366" s="3">
        <f>Table1[[#This Row],[Emissions (g CO2)]]/(Table1[[#This Row],[Generation (TWh)]]*10^9)</f>
        <v>400.54994000000005</v>
      </c>
    </row>
    <row r="10367" spans="1:21" x14ac:dyDescent="0.35">
      <c r="A10367" t="s">
        <v>2658</v>
      </c>
      <c r="B10367" t="s">
        <v>3239</v>
      </c>
      <c r="C10367" t="str">
        <f>SUBSTITUTE(Table1[[#This Row],[Fuel]],", ",",")</f>
        <v>fossil gas: natural gas</v>
      </c>
      <c r="D10367" t="s">
        <v>3239</v>
      </c>
      <c r="H10367" t="s">
        <v>3438</v>
      </c>
      <c r="I10367">
        <v>65.5</v>
      </c>
      <c r="J10367" t="s">
        <v>3446</v>
      </c>
      <c r="K10367">
        <v>2002</v>
      </c>
      <c r="L10367" t="s">
        <v>29</v>
      </c>
      <c r="M10367" t="s">
        <v>29</v>
      </c>
      <c r="N10367">
        <v>38.793100000000003</v>
      </c>
      <c r="O10367">
        <v>-94.300600000000003</v>
      </c>
      <c r="P10367" t="s">
        <v>3613</v>
      </c>
      <c r="Q10367" s="3">
        <f>Table1[[#This Row],[Capacity (MW)]]*0.395*8760*10^-6</f>
        <v>0.22664309999999999</v>
      </c>
      <c r="R10367" s="3" cm="1">
        <f t="array" ref="R10367">AVERAGE(VLOOKUP(_xlfn.TEXTSPLIT(Table1[[#This Row],[Fuel (no space after comma)]], ","), FuelList_Final_EF!$A$2:$B$65, 2, FALSE))</f>
        <v>53.06</v>
      </c>
      <c r="S10367" s="3">
        <f>Table1[[#This Row],[Generation (TWh)]]*10^9*VLOOKUP(Table1[[#This Row],[Turbine/Engine Technology]],Technology_HR!$A$2:$B$11,2,FALSE)*10^-6</f>
        <v>1710928.7618999998</v>
      </c>
      <c r="T10367" s="5">
        <f>Table1[[#This Row],[Fuel Consumption (mmBtu)]]*Table1[[#This Row],[Emission Factor (kg CO2/ mmBtu)]]*10^3</f>
        <v>90781880106.413986</v>
      </c>
      <c r="U10367" s="3">
        <f>Table1[[#This Row],[Emissions (g CO2)]]/(Table1[[#This Row],[Generation (TWh)]]*10^9)</f>
        <v>400.54993999999994</v>
      </c>
    </row>
    <row r="10368" spans="1:21" x14ac:dyDescent="0.35">
      <c r="A10368" t="s">
        <v>59</v>
      </c>
      <c r="B10368" t="s">
        <v>3239</v>
      </c>
      <c r="C10368" t="str">
        <f>SUBSTITUTE(Table1[[#This Row],[Fuel]],", ",",")</f>
        <v>fossil gas: natural gas</v>
      </c>
      <c r="D10368" t="s">
        <v>3239</v>
      </c>
      <c r="H10368" t="s">
        <v>3438</v>
      </c>
      <c r="I10368">
        <v>124.45</v>
      </c>
      <c r="J10368" t="s">
        <v>3446</v>
      </c>
      <c r="K10368">
        <v>2002</v>
      </c>
      <c r="L10368" t="s">
        <v>29</v>
      </c>
      <c r="M10368" t="s">
        <v>29</v>
      </c>
      <c r="N10368">
        <v>38.793100000000003</v>
      </c>
      <c r="O10368">
        <v>-94.300600000000003</v>
      </c>
      <c r="P10368" t="s">
        <v>3613</v>
      </c>
      <c r="Q10368" s="3">
        <f>Table1[[#This Row],[Capacity (MW)]]*0.395*8760*10^-6</f>
        <v>0.43062189000000001</v>
      </c>
      <c r="R10368" s="3" cm="1">
        <f t="array" ref="R10368">AVERAGE(VLOOKUP(_xlfn.TEXTSPLIT(Table1[[#This Row],[Fuel (no space after comma)]], ","), FuelList_Final_EF!$A$2:$B$65, 2, FALSE))</f>
        <v>53.06</v>
      </c>
      <c r="S10368" s="3">
        <f>Table1[[#This Row],[Generation (TWh)]]*10^9*VLOOKUP(Table1[[#This Row],[Turbine/Engine Technology]],Technology_HR!$A$2:$B$11,2,FALSE)*10^-6</f>
        <v>3250764.6476099999</v>
      </c>
      <c r="T10368" s="5">
        <f>Table1[[#This Row],[Fuel Consumption (mmBtu)]]*Table1[[#This Row],[Emission Factor (kg CO2/ mmBtu)]]*10^3</f>
        <v>172485572202.18661</v>
      </c>
      <c r="U10368" s="3">
        <f>Table1[[#This Row],[Emissions (g CO2)]]/(Table1[[#This Row],[Generation (TWh)]]*10^9)</f>
        <v>400.54994000000005</v>
      </c>
    </row>
    <row r="10369" spans="1:21" x14ac:dyDescent="0.35">
      <c r="A10369" t="s">
        <v>2659</v>
      </c>
      <c r="B10369" t="s">
        <v>3239</v>
      </c>
      <c r="C10369" t="str">
        <f>SUBSTITUTE(Table1[[#This Row],[Fuel]],", ",",")</f>
        <v>fossil gas: natural gas</v>
      </c>
      <c r="D10369" t="s">
        <v>3239</v>
      </c>
      <c r="H10369" t="s">
        <v>3438</v>
      </c>
      <c r="I10369">
        <v>301.3</v>
      </c>
      <c r="J10369" t="s">
        <v>3446</v>
      </c>
      <c r="K10369">
        <v>2002</v>
      </c>
      <c r="L10369" t="s">
        <v>29</v>
      </c>
      <c r="M10369" t="s">
        <v>29</v>
      </c>
      <c r="N10369">
        <v>38.793100000000003</v>
      </c>
      <c r="O10369">
        <v>-94.300600000000003</v>
      </c>
      <c r="P10369" t="s">
        <v>3613</v>
      </c>
      <c r="Q10369" s="3">
        <f>Table1[[#This Row],[Capacity (MW)]]*0.395*8760*10^-6</f>
        <v>1.0425582600000001</v>
      </c>
      <c r="R10369" s="3" cm="1">
        <f t="array" ref="R10369">AVERAGE(VLOOKUP(_xlfn.TEXTSPLIT(Table1[[#This Row],[Fuel (no space after comma)]], ","), FuelList_Final_EF!$A$2:$B$65, 2, FALSE))</f>
        <v>53.06</v>
      </c>
      <c r="S10369" s="3">
        <f>Table1[[#This Row],[Generation (TWh)]]*10^9*VLOOKUP(Table1[[#This Row],[Turbine/Engine Technology]],Technology_HR!$A$2:$B$11,2,FALSE)*10^-6</f>
        <v>7870272.3047400005</v>
      </c>
      <c r="T10369" s="5">
        <f>Table1[[#This Row],[Fuel Consumption (mmBtu)]]*Table1[[#This Row],[Emission Factor (kg CO2/ mmBtu)]]*10^3</f>
        <v>417596648489.50446</v>
      </c>
      <c r="U10369" s="3">
        <f>Table1[[#This Row],[Emissions (g CO2)]]/(Table1[[#This Row],[Generation (TWh)]]*10^9)</f>
        <v>400.54993999999999</v>
      </c>
    </row>
    <row r="10370" spans="1:21" x14ac:dyDescent="0.35">
      <c r="A10370" t="s">
        <v>2660</v>
      </c>
      <c r="B10370" t="s">
        <v>3239</v>
      </c>
      <c r="C10370" t="str">
        <f>SUBSTITUTE(Table1[[#This Row],[Fuel]],", ",",")</f>
        <v>fossil gas: natural gas</v>
      </c>
      <c r="D10370" t="s">
        <v>3239</v>
      </c>
      <c r="H10370" t="s">
        <v>3438</v>
      </c>
      <c r="I10370">
        <v>65.5</v>
      </c>
      <c r="J10370" t="s">
        <v>3446</v>
      </c>
      <c r="K10370">
        <v>2002</v>
      </c>
      <c r="L10370" t="s">
        <v>29</v>
      </c>
      <c r="M10370" t="s">
        <v>29</v>
      </c>
      <c r="N10370">
        <v>38.793100000000003</v>
      </c>
      <c r="O10370">
        <v>-94.300600000000003</v>
      </c>
      <c r="P10370" t="s">
        <v>3613</v>
      </c>
      <c r="Q10370" s="3">
        <f>Table1[[#This Row],[Capacity (MW)]]*0.395*8760*10^-6</f>
        <v>0.22664309999999999</v>
      </c>
      <c r="R10370" s="3" cm="1">
        <f t="array" ref="R10370">AVERAGE(VLOOKUP(_xlfn.TEXTSPLIT(Table1[[#This Row],[Fuel (no space after comma)]], ","), FuelList_Final_EF!$A$2:$B$65, 2, FALSE))</f>
        <v>53.06</v>
      </c>
      <c r="S10370" s="3">
        <f>Table1[[#This Row],[Generation (TWh)]]*10^9*VLOOKUP(Table1[[#This Row],[Turbine/Engine Technology]],Technology_HR!$A$2:$B$11,2,FALSE)*10^-6</f>
        <v>1710928.7618999998</v>
      </c>
      <c r="T10370" s="5">
        <f>Table1[[#This Row],[Fuel Consumption (mmBtu)]]*Table1[[#This Row],[Emission Factor (kg CO2/ mmBtu)]]*10^3</f>
        <v>90781880106.413986</v>
      </c>
      <c r="U10370" s="3">
        <f>Table1[[#This Row],[Emissions (g CO2)]]/(Table1[[#This Row],[Generation (TWh)]]*10^9)</f>
        <v>400.54993999999994</v>
      </c>
    </row>
    <row r="10371" spans="1:21" x14ac:dyDescent="0.35">
      <c r="A10371" t="s">
        <v>2661</v>
      </c>
      <c r="B10371" t="s">
        <v>3239</v>
      </c>
      <c r="C10371" t="str">
        <f>SUBSTITUTE(Table1[[#This Row],[Fuel]],", ",",")</f>
        <v>fossil gas: natural gas</v>
      </c>
      <c r="D10371" t="s">
        <v>3239</v>
      </c>
      <c r="H10371" t="s">
        <v>3438</v>
      </c>
      <c r="I10371">
        <v>78.599999999999994</v>
      </c>
      <c r="J10371" t="s">
        <v>3446</v>
      </c>
      <c r="K10371">
        <v>2002</v>
      </c>
      <c r="L10371" t="s">
        <v>29</v>
      </c>
      <c r="M10371" t="s">
        <v>29</v>
      </c>
      <c r="N10371">
        <v>38.793100000000003</v>
      </c>
      <c r="O10371">
        <v>-94.300600000000003</v>
      </c>
      <c r="P10371" t="s">
        <v>3613</v>
      </c>
      <c r="Q10371" s="3">
        <f>Table1[[#This Row],[Capacity (MW)]]*0.395*8760*10^-6</f>
        <v>0.27197172000000003</v>
      </c>
      <c r="R10371" s="3" cm="1">
        <f t="array" ref="R10371">AVERAGE(VLOOKUP(_xlfn.TEXTSPLIT(Table1[[#This Row],[Fuel (no space after comma)]], ","), FuelList_Final_EF!$A$2:$B$65, 2, FALSE))</f>
        <v>53.06</v>
      </c>
      <c r="S10371" s="3">
        <f>Table1[[#This Row],[Generation (TWh)]]*10^9*VLOOKUP(Table1[[#This Row],[Turbine/Engine Technology]],Technology_HR!$A$2:$B$11,2,FALSE)*10^-6</f>
        <v>2053114.51428</v>
      </c>
      <c r="T10371" s="5">
        <f>Table1[[#This Row],[Fuel Consumption (mmBtu)]]*Table1[[#This Row],[Emission Factor (kg CO2/ mmBtu)]]*10^3</f>
        <v>108938256127.69681</v>
      </c>
      <c r="U10371" s="3">
        <f>Table1[[#This Row],[Emissions (g CO2)]]/(Table1[[#This Row],[Generation (TWh)]]*10^9)</f>
        <v>400.54994000000005</v>
      </c>
    </row>
    <row r="10372" spans="1:21" x14ac:dyDescent="0.35">
      <c r="A10372" t="s">
        <v>2662</v>
      </c>
      <c r="B10372" t="s">
        <v>3239</v>
      </c>
      <c r="C10372" t="str">
        <f>SUBSTITUTE(Table1[[#This Row],[Fuel]],", ",",")</f>
        <v>fossil gas: natural gas</v>
      </c>
      <c r="D10372" t="s">
        <v>3239</v>
      </c>
      <c r="H10372" t="s">
        <v>3438</v>
      </c>
      <c r="I10372">
        <v>154</v>
      </c>
      <c r="J10372" t="s">
        <v>3446</v>
      </c>
      <c r="K10372">
        <v>2005</v>
      </c>
      <c r="L10372" t="s">
        <v>29</v>
      </c>
      <c r="M10372" t="s">
        <v>29</v>
      </c>
      <c r="N10372">
        <v>37.3767</v>
      </c>
      <c r="O10372">
        <v>-121.9508</v>
      </c>
      <c r="P10372" t="s">
        <v>3613</v>
      </c>
      <c r="Q10372" s="3">
        <f>Table1[[#This Row],[Capacity (MW)]]*0.395*8760*10^-6</f>
        <v>0.53287079999999998</v>
      </c>
      <c r="R10372" s="3" cm="1">
        <f t="array" ref="R10372">AVERAGE(VLOOKUP(_xlfn.TEXTSPLIT(Table1[[#This Row],[Fuel (no space after comma)]], ","), FuelList_Final_EF!$A$2:$B$65, 2, FALSE))</f>
        <v>53.06</v>
      </c>
      <c r="S10372" s="3">
        <f>Table1[[#This Row],[Generation (TWh)]]*10^9*VLOOKUP(Table1[[#This Row],[Turbine/Engine Technology]],Technology_HR!$A$2:$B$11,2,FALSE)*10^-6</f>
        <v>4022641.6691999999</v>
      </c>
      <c r="T10372" s="5">
        <f>Table1[[#This Row],[Fuel Consumption (mmBtu)]]*Table1[[#This Row],[Emission Factor (kg CO2/ mmBtu)]]*10^3</f>
        <v>213441366967.75201</v>
      </c>
      <c r="U10372" s="3">
        <f>Table1[[#This Row],[Emissions (g CO2)]]/(Table1[[#This Row],[Generation (TWh)]]*10^9)</f>
        <v>400.54994000000005</v>
      </c>
    </row>
    <row r="10373" spans="1:21" x14ac:dyDescent="0.35">
      <c r="A10373" t="s">
        <v>2663</v>
      </c>
      <c r="B10373" t="s">
        <v>3243</v>
      </c>
      <c r="C10373" t="str">
        <f>SUBSTITUTE(Table1[[#This Row],[Fuel]],", ",",")</f>
        <v>fossil gas: natural gas,fossil liquids: fuel oil</v>
      </c>
      <c r="D10373" t="s">
        <v>3239</v>
      </c>
      <c r="E10373" t="s">
        <v>3275</v>
      </c>
      <c r="H10373" t="s">
        <v>3436</v>
      </c>
      <c r="I10373">
        <v>187</v>
      </c>
      <c r="J10373" t="s">
        <v>3446</v>
      </c>
      <c r="K10373">
        <v>2001</v>
      </c>
      <c r="L10373" t="s">
        <v>29</v>
      </c>
      <c r="M10373" t="s">
        <v>29</v>
      </c>
      <c r="N10373">
        <v>37.820805</v>
      </c>
      <c r="O10373">
        <v>-77.446250000000006</v>
      </c>
      <c r="P10373" t="s">
        <v>3613</v>
      </c>
      <c r="Q10373" s="3">
        <f>Table1[[#This Row],[Capacity (MW)]]*0.395*8760*10^-6</f>
        <v>0.6470574</v>
      </c>
      <c r="R10373" s="3" cm="1">
        <f t="array" ref="R10373">AVERAGE(VLOOKUP(_xlfn.TEXTSPLIT(Table1[[#This Row],[Fuel (no space after comma)]], ","), FuelList_Final_EF!$A$2:$B$65, 2, FALSE))</f>
        <v>65.583341148886291</v>
      </c>
      <c r="S10373" s="3">
        <f>Table1[[#This Row],[Generation (TWh)]]*10^9*VLOOKUP(Table1[[#This Row],[Turbine/Engine Technology]],Technology_HR!$A$2:$B$11,2,FALSE)*10^-6</f>
        <v>7124101.9739999995</v>
      </c>
      <c r="T10373" s="5">
        <f>Table1[[#This Row],[Fuel Consumption (mmBtu)]]*Table1[[#This Row],[Emission Factor (kg CO2/ mmBtu)]]*10^3</f>
        <v>467222410140.2962</v>
      </c>
      <c r="U10373" s="3">
        <f>Table1[[#This Row],[Emissions (g CO2)]]/(Table1[[#This Row],[Generation (TWh)]]*10^9)</f>
        <v>722.072586049238</v>
      </c>
    </row>
    <row r="10374" spans="1:21" x14ac:dyDescent="0.35">
      <c r="A10374" t="s">
        <v>2663</v>
      </c>
      <c r="B10374" t="s">
        <v>3239</v>
      </c>
      <c r="C10374" t="str">
        <f>SUBSTITUTE(Table1[[#This Row],[Fuel]],", ",",")</f>
        <v>fossil gas: natural gas</v>
      </c>
      <c r="D10374" t="s">
        <v>3239</v>
      </c>
      <c r="H10374" t="s">
        <v>3436</v>
      </c>
      <c r="I10374">
        <v>187</v>
      </c>
      <c r="J10374" t="s">
        <v>3446</v>
      </c>
      <c r="K10374">
        <v>2018</v>
      </c>
      <c r="L10374" t="s">
        <v>29</v>
      </c>
      <c r="M10374" t="s">
        <v>29</v>
      </c>
      <c r="N10374">
        <v>37.820805</v>
      </c>
      <c r="O10374">
        <v>-77.446250000000006</v>
      </c>
      <c r="P10374" t="s">
        <v>3613</v>
      </c>
      <c r="Q10374" s="3">
        <f>Table1[[#This Row],[Capacity (MW)]]*0.395*8760*10^-6</f>
        <v>0.6470574</v>
      </c>
      <c r="R10374" s="3" cm="1">
        <f t="array" ref="R10374">AVERAGE(VLOOKUP(_xlfn.TEXTSPLIT(Table1[[#This Row],[Fuel (no space after comma)]], ","), FuelList_Final_EF!$A$2:$B$65, 2, FALSE))</f>
        <v>53.06</v>
      </c>
      <c r="S10374" s="3">
        <f>Table1[[#This Row],[Generation (TWh)]]*10^9*VLOOKUP(Table1[[#This Row],[Turbine/Engine Technology]],Technology_HR!$A$2:$B$11,2,FALSE)*10^-6</f>
        <v>7124101.9739999995</v>
      </c>
      <c r="T10374" s="5">
        <f>Table1[[#This Row],[Fuel Consumption (mmBtu)]]*Table1[[#This Row],[Emission Factor (kg CO2/ mmBtu)]]*10^3</f>
        <v>378004850740.44</v>
      </c>
      <c r="U10374" s="3">
        <f>Table1[[#This Row],[Emissions (g CO2)]]/(Table1[[#This Row],[Generation (TWh)]]*10^9)</f>
        <v>584.19060000000002</v>
      </c>
    </row>
    <row r="10375" spans="1:21" x14ac:dyDescent="0.35">
      <c r="A10375" t="s">
        <v>2663</v>
      </c>
      <c r="B10375" t="s">
        <v>3239</v>
      </c>
      <c r="C10375" t="str">
        <f>SUBSTITUTE(Table1[[#This Row],[Fuel]],", ",",")</f>
        <v>fossil gas: natural gas</v>
      </c>
      <c r="D10375" t="s">
        <v>3239</v>
      </c>
      <c r="H10375" t="s">
        <v>3436</v>
      </c>
      <c r="I10375">
        <v>187</v>
      </c>
      <c r="J10375" t="s">
        <v>3446</v>
      </c>
      <c r="K10375">
        <v>2018</v>
      </c>
      <c r="L10375" t="s">
        <v>29</v>
      </c>
      <c r="M10375" t="s">
        <v>29</v>
      </c>
      <c r="N10375">
        <v>37.820805</v>
      </c>
      <c r="O10375">
        <v>-77.446250000000006</v>
      </c>
      <c r="P10375" t="s">
        <v>3613</v>
      </c>
      <c r="Q10375" s="3">
        <f>Table1[[#This Row],[Capacity (MW)]]*0.395*8760*10^-6</f>
        <v>0.6470574</v>
      </c>
      <c r="R10375" s="3" cm="1">
        <f t="array" ref="R10375">AVERAGE(VLOOKUP(_xlfn.TEXTSPLIT(Table1[[#This Row],[Fuel (no space after comma)]], ","), FuelList_Final_EF!$A$2:$B$65, 2, FALSE))</f>
        <v>53.06</v>
      </c>
      <c r="S10375" s="3">
        <f>Table1[[#This Row],[Generation (TWh)]]*10^9*VLOOKUP(Table1[[#This Row],[Turbine/Engine Technology]],Technology_HR!$A$2:$B$11,2,FALSE)*10^-6</f>
        <v>7124101.9739999995</v>
      </c>
      <c r="T10375" s="5">
        <f>Table1[[#This Row],[Fuel Consumption (mmBtu)]]*Table1[[#This Row],[Emission Factor (kg CO2/ mmBtu)]]*10^3</f>
        <v>378004850740.44</v>
      </c>
      <c r="U10375" s="3">
        <f>Table1[[#This Row],[Emissions (g CO2)]]/(Table1[[#This Row],[Generation (TWh)]]*10^9)</f>
        <v>584.19060000000002</v>
      </c>
    </row>
    <row r="10376" spans="1:21" x14ac:dyDescent="0.35">
      <c r="A10376" t="s">
        <v>2663</v>
      </c>
      <c r="B10376" t="s">
        <v>3243</v>
      </c>
      <c r="C10376" t="str">
        <f>SUBSTITUTE(Table1[[#This Row],[Fuel]],", ",",")</f>
        <v>fossil gas: natural gas,fossil liquids: fuel oil</v>
      </c>
      <c r="D10376" t="s">
        <v>3239</v>
      </c>
      <c r="E10376" t="s">
        <v>3275</v>
      </c>
      <c r="H10376" t="s">
        <v>3438</v>
      </c>
      <c r="I10376">
        <v>376</v>
      </c>
      <c r="J10376" t="s">
        <v>3446</v>
      </c>
      <c r="K10376">
        <v>1991</v>
      </c>
      <c r="L10376" t="s">
        <v>29</v>
      </c>
      <c r="M10376" t="s">
        <v>29</v>
      </c>
      <c r="N10376">
        <v>37.820805</v>
      </c>
      <c r="O10376">
        <v>-77.446250000000006</v>
      </c>
      <c r="P10376" t="s">
        <v>3613</v>
      </c>
      <c r="Q10376" s="3">
        <f>Table1[[#This Row],[Capacity (MW)]]*0.395*8760*10^-6</f>
        <v>1.3010352000000001</v>
      </c>
      <c r="R10376" s="3" cm="1">
        <f t="array" ref="R10376">AVERAGE(VLOOKUP(_xlfn.TEXTSPLIT(Table1[[#This Row],[Fuel (no space after comma)]], ","), FuelList_Final_EF!$A$2:$B$65, 2, FALSE))</f>
        <v>65.583341148886291</v>
      </c>
      <c r="S10376" s="3">
        <f>Table1[[#This Row],[Generation (TWh)]]*10^9*VLOOKUP(Table1[[#This Row],[Turbine/Engine Technology]],Technology_HR!$A$2:$B$11,2,FALSE)*10^-6</f>
        <v>9821514.7248</v>
      </c>
      <c r="T10376" s="5">
        <f>Table1[[#This Row],[Fuel Consumption (mmBtu)]]*Table1[[#This Row],[Emission Factor (kg CO2/ mmBtu)]]*10^3</f>
        <v>644127750795.36841</v>
      </c>
      <c r="U10376" s="3">
        <f>Table1[[#This Row],[Emissions (g CO2)]]/(Table1[[#This Row],[Generation (TWh)]]*10^9)</f>
        <v>495.08864233294258</v>
      </c>
    </row>
    <row r="10377" spans="1:21" x14ac:dyDescent="0.35">
      <c r="A10377" t="s">
        <v>2663</v>
      </c>
      <c r="B10377" t="s">
        <v>3243</v>
      </c>
      <c r="C10377" t="str">
        <f>SUBSTITUTE(Table1[[#This Row],[Fuel]],", ",",")</f>
        <v>fossil gas: natural gas,fossil liquids: fuel oil</v>
      </c>
      <c r="D10377" t="s">
        <v>3239</v>
      </c>
      <c r="E10377" t="s">
        <v>3275</v>
      </c>
      <c r="H10377" t="s">
        <v>3438</v>
      </c>
      <c r="I10377">
        <v>376</v>
      </c>
      <c r="J10377" t="s">
        <v>3446</v>
      </c>
      <c r="K10377">
        <v>1992</v>
      </c>
      <c r="L10377" t="s">
        <v>29</v>
      </c>
      <c r="M10377" t="s">
        <v>29</v>
      </c>
      <c r="N10377">
        <v>37.820805</v>
      </c>
      <c r="O10377">
        <v>-77.446250000000006</v>
      </c>
      <c r="P10377" t="s">
        <v>3613</v>
      </c>
      <c r="Q10377" s="3">
        <f>Table1[[#This Row],[Capacity (MW)]]*0.395*8760*10^-6</f>
        <v>1.3010352000000001</v>
      </c>
      <c r="R10377" s="3" cm="1">
        <f t="array" ref="R10377">AVERAGE(VLOOKUP(_xlfn.TEXTSPLIT(Table1[[#This Row],[Fuel (no space after comma)]], ","), FuelList_Final_EF!$A$2:$B$65, 2, FALSE))</f>
        <v>65.583341148886291</v>
      </c>
      <c r="S10377" s="3">
        <f>Table1[[#This Row],[Generation (TWh)]]*10^9*VLOOKUP(Table1[[#This Row],[Turbine/Engine Technology]],Technology_HR!$A$2:$B$11,2,FALSE)*10^-6</f>
        <v>9821514.7248</v>
      </c>
      <c r="T10377" s="5">
        <f>Table1[[#This Row],[Fuel Consumption (mmBtu)]]*Table1[[#This Row],[Emission Factor (kg CO2/ mmBtu)]]*10^3</f>
        <v>644127750795.36841</v>
      </c>
      <c r="U10377" s="3">
        <f>Table1[[#This Row],[Emissions (g CO2)]]/(Table1[[#This Row],[Generation (TWh)]]*10^9)</f>
        <v>495.08864233294258</v>
      </c>
    </row>
    <row r="10378" spans="1:21" x14ac:dyDescent="0.35">
      <c r="A10378" t="s">
        <v>2664</v>
      </c>
      <c r="B10378" t="s">
        <v>3297</v>
      </c>
      <c r="C10378" t="str">
        <f>SUBSTITUTE(Table1[[#This Row],[Fuel]],", ",",")</f>
        <v>fossil gas: natural gas,fossil gas: unknown</v>
      </c>
      <c r="D10378" t="s">
        <v>3239</v>
      </c>
      <c r="E10378" t="s">
        <v>3245</v>
      </c>
      <c r="H10378" t="s">
        <v>3438</v>
      </c>
      <c r="I10378">
        <v>324</v>
      </c>
      <c r="J10378" t="s">
        <v>3446</v>
      </c>
      <c r="K10378">
        <v>2002</v>
      </c>
      <c r="L10378" t="s">
        <v>29</v>
      </c>
      <c r="M10378" t="s">
        <v>29</v>
      </c>
      <c r="N10378">
        <v>29.9861</v>
      </c>
      <c r="O10378">
        <v>-90.441400000000002</v>
      </c>
      <c r="P10378" t="s">
        <v>3613</v>
      </c>
      <c r="Q10378" s="3">
        <f>Table1[[#This Row],[Capacity (MW)]]*0.395*8760*10^-6</f>
        <v>1.1211047999999999</v>
      </c>
      <c r="R10378" s="3" cm="1">
        <f t="array" ref="R10378">AVERAGE(VLOOKUP(_xlfn.TEXTSPLIT(Table1[[#This Row],[Fuel (no space after comma)]], ","), FuelList_Final_EF!$A$2:$B$65, 2, FALSE))</f>
        <v>56.689581971533997</v>
      </c>
      <c r="S10378" s="3">
        <f>Table1[[#This Row],[Generation (TWh)]]*10^9*VLOOKUP(Table1[[#This Row],[Turbine/Engine Technology]],Technology_HR!$A$2:$B$11,2,FALSE)*10^-6</f>
        <v>8463220.1351999994</v>
      </c>
      <c r="T10378" s="5">
        <f>Table1[[#This Row],[Fuel Consumption (mmBtu)]]*Table1[[#This Row],[Emission Factor (kg CO2/ mmBtu)]]*10^3</f>
        <v>479776411597.55743</v>
      </c>
      <c r="U10378" s="3">
        <f>Table1[[#This Row],[Emissions (g CO2)]]/(Table1[[#This Row],[Generation (TWh)]]*10^9)</f>
        <v>427.94965430311015</v>
      </c>
    </row>
    <row r="10379" spans="1:21" x14ac:dyDescent="0.35">
      <c r="A10379" t="s">
        <v>2585</v>
      </c>
      <c r="B10379" t="s">
        <v>3239</v>
      </c>
      <c r="C10379" t="str">
        <f>SUBSTITUTE(Table1[[#This Row],[Fuel]],", ",",")</f>
        <v>fossil gas: natural gas</v>
      </c>
      <c r="D10379" t="s">
        <v>3239</v>
      </c>
      <c r="H10379" t="s">
        <v>3436</v>
      </c>
      <c r="I10379">
        <v>64</v>
      </c>
      <c r="J10379" t="s">
        <v>3446</v>
      </c>
      <c r="K10379">
        <v>2000</v>
      </c>
      <c r="L10379" t="s">
        <v>29</v>
      </c>
      <c r="M10379" t="s">
        <v>29</v>
      </c>
      <c r="N10379">
        <v>33.837699000000001</v>
      </c>
      <c r="O10379">
        <v>-83.699579999999997</v>
      </c>
      <c r="P10379" t="s">
        <v>3613</v>
      </c>
      <c r="Q10379" s="3">
        <f>Table1[[#This Row],[Capacity (MW)]]*0.395*8760*10^-6</f>
        <v>0.22145280000000001</v>
      </c>
      <c r="R10379" s="3" cm="1">
        <f t="array" ref="R10379">AVERAGE(VLOOKUP(_xlfn.TEXTSPLIT(Table1[[#This Row],[Fuel (no space after comma)]], ","), FuelList_Final_EF!$A$2:$B$65, 2, FALSE))</f>
        <v>53.06</v>
      </c>
      <c r="S10379" s="3">
        <f>Table1[[#This Row],[Generation (TWh)]]*10^9*VLOOKUP(Table1[[#This Row],[Turbine/Engine Technology]],Technology_HR!$A$2:$B$11,2,FALSE)*10^-6</f>
        <v>2438195.3279999997</v>
      </c>
      <c r="T10379" s="5">
        <f>Table1[[#This Row],[Fuel Consumption (mmBtu)]]*Table1[[#This Row],[Emission Factor (kg CO2/ mmBtu)]]*10^3</f>
        <v>129370644103.67998</v>
      </c>
      <c r="U10379" s="3">
        <f>Table1[[#This Row],[Emissions (g CO2)]]/(Table1[[#This Row],[Generation (TWh)]]*10^9)</f>
        <v>584.1905999999999</v>
      </c>
    </row>
    <row r="10380" spans="1:21" x14ac:dyDescent="0.35">
      <c r="A10380" t="s">
        <v>2585</v>
      </c>
      <c r="B10380" t="s">
        <v>3239</v>
      </c>
      <c r="C10380" t="str">
        <f>SUBSTITUTE(Table1[[#This Row],[Fuel]],", ",",")</f>
        <v>fossil gas: natural gas</v>
      </c>
      <c r="D10380" t="s">
        <v>3239</v>
      </c>
      <c r="H10380" t="s">
        <v>3436</v>
      </c>
      <c r="I10380">
        <v>72</v>
      </c>
      <c r="J10380" t="s">
        <v>3446</v>
      </c>
      <c r="K10380">
        <v>2000</v>
      </c>
      <c r="L10380" t="s">
        <v>29</v>
      </c>
      <c r="M10380" t="s">
        <v>29</v>
      </c>
      <c r="N10380">
        <v>33.837699000000001</v>
      </c>
      <c r="O10380">
        <v>-83.699579999999997</v>
      </c>
      <c r="P10380" t="s">
        <v>3613</v>
      </c>
      <c r="Q10380" s="3">
        <f>Table1[[#This Row],[Capacity (MW)]]*0.395*8760*10^-6</f>
        <v>0.24913440000000001</v>
      </c>
      <c r="R10380" s="3" cm="1">
        <f t="array" ref="R10380">AVERAGE(VLOOKUP(_xlfn.TEXTSPLIT(Table1[[#This Row],[Fuel (no space after comma)]], ","), FuelList_Final_EF!$A$2:$B$65, 2, FALSE))</f>
        <v>53.06</v>
      </c>
      <c r="S10380" s="3">
        <f>Table1[[#This Row],[Generation (TWh)]]*10^9*VLOOKUP(Table1[[#This Row],[Turbine/Engine Technology]],Technology_HR!$A$2:$B$11,2,FALSE)*10^-6</f>
        <v>2742969.7439999999</v>
      </c>
      <c r="T10380" s="5">
        <f>Table1[[#This Row],[Fuel Consumption (mmBtu)]]*Table1[[#This Row],[Emission Factor (kg CO2/ mmBtu)]]*10^3</f>
        <v>145541974616.64001</v>
      </c>
      <c r="U10380" s="3">
        <f>Table1[[#This Row],[Emissions (g CO2)]]/(Table1[[#This Row],[Generation (TWh)]]*10^9)</f>
        <v>584.19060000000002</v>
      </c>
    </row>
    <row r="10381" spans="1:21" x14ac:dyDescent="0.35">
      <c r="A10381" t="s">
        <v>2585</v>
      </c>
      <c r="B10381" t="s">
        <v>3239</v>
      </c>
      <c r="C10381" t="str">
        <f>SUBSTITUTE(Table1[[#This Row],[Fuel]],", ",",")</f>
        <v>fossil gas: natural gas</v>
      </c>
      <c r="D10381" t="s">
        <v>3239</v>
      </c>
      <c r="H10381" t="s">
        <v>3436</v>
      </c>
      <c r="I10381">
        <v>72</v>
      </c>
      <c r="J10381" t="s">
        <v>3446</v>
      </c>
      <c r="K10381">
        <v>2000</v>
      </c>
      <c r="L10381" t="s">
        <v>29</v>
      </c>
      <c r="M10381" t="s">
        <v>29</v>
      </c>
      <c r="N10381">
        <v>33.837699000000001</v>
      </c>
      <c r="O10381">
        <v>-83.699579999999997</v>
      </c>
      <c r="P10381" t="s">
        <v>3613</v>
      </c>
      <c r="Q10381" s="3">
        <f>Table1[[#This Row],[Capacity (MW)]]*0.395*8760*10^-6</f>
        <v>0.24913440000000001</v>
      </c>
      <c r="R10381" s="3" cm="1">
        <f t="array" ref="R10381">AVERAGE(VLOOKUP(_xlfn.TEXTSPLIT(Table1[[#This Row],[Fuel (no space after comma)]], ","), FuelList_Final_EF!$A$2:$B$65, 2, FALSE))</f>
        <v>53.06</v>
      </c>
      <c r="S10381" s="3">
        <f>Table1[[#This Row],[Generation (TWh)]]*10^9*VLOOKUP(Table1[[#This Row],[Turbine/Engine Technology]],Technology_HR!$A$2:$B$11,2,FALSE)*10^-6</f>
        <v>2742969.7439999999</v>
      </c>
      <c r="T10381" s="5">
        <f>Table1[[#This Row],[Fuel Consumption (mmBtu)]]*Table1[[#This Row],[Emission Factor (kg CO2/ mmBtu)]]*10^3</f>
        <v>145541974616.64001</v>
      </c>
      <c r="U10381" s="3">
        <f>Table1[[#This Row],[Emissions (g CO2)]]/(Table1[[#This Row],[Generation (TWh)]]*10^9)</f>
        <v>584.19060000000002</v>
      </c>
    </row>
    <row r="10382" spans="1:21" x14ac:dyDescent="0.35">
      <c r="A10382" t="s">
        <v>2585</v>
      </c>
      <c r="B10382" t="s">
        <v>3239</v>
      </c>
      <c r="C10382" t="str">
        <f>SUBSTITUTE(Table1[[#This Row],[Fuel]],", ",",")</f>
        <v>fossil gas: natural gas</v>
      </c>
      <c r="D10382" t="s">
        <v>3239</v>
      </c>
      <c r="H10382" t="s">
        <v>3436</v>
      </c>
      <c r="I10382">
        <v>101</v>
      </c>
      <c r="J10382" t="s">
        <v>3446</v>
      </c>
      <c r="K10382">
        <v>2000</v>
      </c>
      <c r="L10382" t="s">
        <v>29</v>
      </c>
      <c r="M10382" t="s">
        <v>29</v>
      </c>
      <c r="N10382">
        <v>33.837699000000001</v>
      </c>
      <c r="O10382">
        <v>-83.699579999999997</v>
      </c>
      <c r="P10382" t="s">
        <v>3613</v>
      </c>
      <c r="Q10382" s="3">
        <f>Table1[[#This Row],[Capacity (MW)]]*0.395*8760*10^-6</f>
        <v>0.34948020000000002</v>
      </c>
      <c r="R10382" s="3" cm="1">
        <f t="array" ref="R10382">AVERAGE(VLOOKUP(_xlfn.TEXTSPLIT(Table1[[#This Row],[Fuel (no space after comma)]], ","), FuelList_Final_EF!$A$2:$B$65, 2, FALSE))</f>
        <v>53.06</v>
      </c>
      <c r="S10382" s="3">
        <f>Table1[[#This Row],[Generation (TWh)]]*10^9*VLOOKUP(Table1[[#This Row],[Turbine/Engine Technology]],Technology_HR!$A$2:$B$11,2,FALSE)*10^-6</f>
        <v>3847777.0019999999</v>
      </c>
      <c r="T10382" s="5">
        <f>Table1[[#This Row],[Fuel Consumption (mmBtu)]]*Table1[[#This Row],[Emission Factor (kg CO2/ mmBtu)]]*10^3</f>
        <v>204163047726.12</v>
      </c>
      <c r="U10382" s="3">
        <f>Table1[[#This Row],[Emissions (g CO2)]]/(Table1[[#This Row],[Generation (TWh)]]*10^9)</f>
        <v>584.19060000000002</v>
      </c>
    </row>
    <row r="10383" spans="1:21" x14ac:dyDescent="0.35">
      <c r="A10383" t="s">
        <v>2585</v>
      </c>
      <c r="B10383" t="s">
        <v>3239</v>
      </c>
      <c r="C10383" t="str">
        <f>SUBSTITUTE(Table1[[#This Row],[Fuel]],", ",",")</f>
        <v>fossil gas: natural gas</v>
      </c>
      <c r="D10383" t="s">
        <v>3239</v>
      </c>
      <c r="H10383" t="s">
        <v>3436</v>
      </c>
      <c r="I10383">
        <v>101</v>
      </c>
      <c r="J10383" t="s">
        <v>3446</v>
      </c>
      <c r="K10383">
        <v>2000</v>
      </c>
      <c r="L10383" t="s">
        <v>29</v>
      </c>
      <c r="M10383" t="s">
        <v>29</v>
      </c>
      <c r="N10383">
        <v>33.837699000000001</v>
      </c>
      <c r="O10383">
        <v>-83.699579999999997</v>
      </c>
      <c r="P10383" t="s">
        <v>3613</v>
      </c>
      <c r="Q10383" s="3">
        <f>Table1[[#This Row],[Capacity (MW)]]*0.395*8760*10^-6</f>
        <v>0.34948020000000002</v>
      </c>
      <c r="R10383" s="3" cm="1">
        <f t="array" ref="R10383">AVERAGE(VLOOKUP(_xlfn.TEXTSPLIT(Table1[[#This Row],[Fuel (no space after comma)]], ","), FuelList_Final_EF!$A$2:$B$65, 2, FALSE))</f>
        <v>53.06</v>
      </c>
      <c r="S10383" s="3">
        <f>Table1[[#This Row],[Generation (TWh)]]*10^9*VLOOKUP(Table1[[#This Row],[Turbine/Engine Technology]],Technology_HR!$A$2:$B$11,2,FALSE)*10^-6</f>
        <v>3847777.0019999999</v>
      </c>
      <c r="T10383" s="5">
        <f>Table1[[#This Row],[Fuel Consumption (mmBtu)]]*Table1[[#This Row],[Emission Factor (kg CO2/ mmBtu)]]*10^3</f>
        <v>204163047726.12</v>
      </c>
      <c r="U10383" s="3">
        <f>Table1[[#This Row],[Emissions (g CO2)]]/(Table1[[#This Row],[Generation (TWh)]]*10^9)</f>
        <v>584.19060000000002</v>
      </c>
    </row>
    <row r="10384" spans="1:21" x14ac:dyDescent="0.35">
      <c r="A10384" t="s">
        <v>2575</v>
      </c>
      <c r="B10384" t="s">
        <v>3239</v>
      </c>
      <c r="C10384" t="str">
        <f>SUBSTITUTE(Table1[[#This Row],[Fuel]],", ",",")</f>
        <v>fossil gas: natural gas</v>
      </c>
      <c r="D10384" t="s">
        <v>3239</v>
      </c>
      <c r="H10384" t="s">
        <v>3438</v>
      </c>
      <c r="I10384">
        <v>678</v>
      </c>
      <c r="J10384" t="s">
        <v>3446</v>
      </c>
      <c r="K10384">
        <v>2012</v>
      </c>
      <c r="L10384" t="s">
        <v>29</v>
      </c>
      <c r="M10384" t="s">
        <v>29</v>
      </c>
      <c r="N10384">
        <v>40.092799999999997</v>
      </c>
      <c r="O10384">
        <v>-82.027600000000007</v>
      </c>
      <c r="P10384" t="s">
        <v>3613</v>
      </c>
      <c r="Q10384" s="3">
        <f>Table1[[#This Row],[Capacity (MW)]]*0.395*8760*10^-6</f>
        <v>2.3460155999999999</v>
      </c>
      <c r="R10384" s="3" cm="1">
        <f t="array" ref="R10384">AVERAGE(VLOOKUP(_xlfn.TEXTSPLIT(Table1[[#This Row],[Fuel (no space after comma)]], ","), FuelList_Final_EF!$A$2:$B$65, 2, FALSE))</f>
        <v>53.06</v>
      </c>
      <c r="S10384" s="3">
        <f>Table1[[#This Row],[Generation (TWh)]]*10^9*VLOOKUP(Table1[[#This Row],[Turbine/Engine Technology]],Technology_HR!$A$2:$B$11,2,FALSE)*10^-6</f>
        <v>17710071.764399998</v>
      </c>
      <c r="T10384" s="5">
        <f>Table1[[#This Row],[Fuel Consumption (mmBtu)]]*Table1[[#This Row],[Emission Factor (kg CO2/ mmBtu)]]*10^3</f>
        <v>939696407819.06384</v>
      </c>
      <c r="U10384" s="3">
        <f>Table1[[#This Row],[Emissions (g CO2)]]/(Table1[[#This Row],[Generation (TWh)]]*10^9)</f>
        <v>400.54993999999994</v>
      </c>
    </row>
    <row r="10385" spans="1:21" x14ac:dyDescent="0.35">
      <c r="A10385" t="s">
        <v>2665</v>
      </c>
      <c r="B10385" t="s">
        <v>3239</v>
      </c>
      <c r="C10385" t="str">
        <f>SUBSTITUTE(Table1[[#This Row],[Fuel]],", ",",")</f>
        <v>fossil gas: natural gas</v>
      </c>
      <c r="D10385" t="s">
        <v>3239</v>
      </c>
      <c r="H10385" t="s">
        <v>3438</v>
      </c>
      <c r="I10385">
        <v>699</v>
      </c>
      <c r="J10385" t="s">
        <v>3446</v>
      </c>
      <c r="K10385">
        <v>2002</v>
      </c>
      <c r="L10385" t="s">
        <v>29</v>
      </c>
      <c r="M10385" t="s">
        <v>29</v>
      </c>
      <c r="N10385">
        <v>36.804836999999999</v>
      </c>
      <c r="O10385">
        <v>-121.7822</v>
      </c>
      <c r="P10385" t="s">
        <v>3613</v>
      </c>
      <c r="Q10385" s="3">
        <f>Table1[[#This Row],[Capacity (MW)]]*0.395*8760*10^-6</f>
        <v>2.4186798</v>
      </c>
      <c r="R10385" s="3" cm="1">
        <f t="array" ref="R10385">AVERAGE(VLOOKUP(_xlfn.TEXTSPLIT(Table1[[#This Row],[Fuel (no space after comma)]], ","), FuelList_Final_EF!$A$2:$B$65, 2, FALSE))</f>
        <v>53.06</v>
      </c>
      <c r="S10385" s="3">
        <f>Table1[[#This Row],[Generation (TWh)]]*10^9*VLOOKUP(Table1[[#This Row],[Turbine/Engine Technology]],Technology_HR!$A$2:$B$11,2,FALSE)*10^-6</f>
        <v>18258613.810199998</v>
      </c>
      <c r="T10385" s="5">
        <f>Table1[[#This Row],[Fuel Consumption (mmBtu)]]*Table1[[#This Row],[Emission Factor (kg CO2/ mmBtu)]]*10^3</f>
        <v>968802048769.21204</v>
      </c>
      <c r="U10385" s="3">
        <f>Table1[[#This Row],[Emissions (g CO2)]]/(Table1[[#This Row],[Generation (TWh)]]*10^9)</f>
        <v>400.54993999999999</v>
      </c>
    </row>
    <row r="10386" spans="1:21" x14ac:dyDescent="0.35">
      <c r="A10386" t="s">
        <v>2665</v>
      </c>
      <c r="B10386" t="s">
        <v>3239</v>
      </c>
      <c r="C10386" t="str">
        <f>SUBSTITUTE(Table1[[#This Row],[Fuel]],", ",",")</f>
        <v>fossil gas: natural gas</v>
      </c>
      <c r="D10386" t="s">
        <v>3239</v>
      </c>
      <c r="H10386" t="s">
        <v>3438</v>
      </c>
      <c r="I10386">
        <v>699</v>
      </c>
      <c r="J10386" t="s">
        <v>3446</v>
      </c>
      <c r="K10386">
        <v>2002</v>
      </c>
      <c r="L10386" t="s">
        <v>29</v>
      </c>
      <c r="M10386" t="s">
        <v>29</v>
      </c>
      <c r="N10386">
        <v>36.804836999999999</v>
      </c>
      <c r="O10386">
        <v>-121.7822</v>
      </c>
      <c r="P10386" t="s">
        <v>3613</v>
      </c>
      <c r="Q10386" s="3">
        <f>Table1[[#This Row],[Capacity (MW)]]*0.395*8760*10^-6</f>
        <v>2.4186798</v>
      </c>
      <c r="R10386" s="3" cm="1">
        <f t="array" ref="R10386">AVERAGE(VLOOKUP(_xlfn.TEXTSPLIT(Table1[[#This Row],[Fuel (no space after comma)]], ","), FuelList_Final_EF!$A$2:$B$65, 2, FALSE))</f>
        <v>53.06</v>
      </c>
      <c r="S10386" s="3">
        <f>Table1[[#This Row],[Generation (TWh)]]*10^9*VLOOKUP(Table1[[#This Row],[Turbine/Engine Technology]],Technology_HR!$A$2:$B$11,2,FALSE)*10^-6</f>
        <v>18258613.810199998</v>
      </c>
      <c r="T10386" s="5">
        <f>Table1[[#This Row],[Fuel Consumption (mmBtu)]]*Table1[[#This Row],[Emission Factor (kg CO2/ mmBtu)]]*10^3</f>
        <v>968802048769.21204</v>
      </c>
      <c r="U10386" s="3">
        <f>Table1[[#This Row],[Emissions (g CO2)]]/(Table1[[#This Row],[Generation (TWh)]]*10^9)</f>
        <v>400.54993999999999</v>
      </c>
    </row>
    <row r="10387" spans="1:21" x14ac:dyDescent="0.35">
      <c r="A10387" t="s">
        <v>2666</v>
      </c>
      <c r="B10387" t="s">
        <v>3409</v>
      </c>
      <c r="C10387" t="str">
        <f>SUBSTITUTE(Table1[[#This Row],[Fuel]],", ",",")</f>
        <v>fossil liquids: fuel oil,fossil liquids: jet fuel</v>
      </c>
      <c r="D10387" t="s">
        <v>3275</v>
      </c>
      <c r="E10387" t="s">
        <v>3401</v>
      </c>
      <c r="H10387" t="s">
        <v>3436</v>
      </c>
      <c r="I10387">
        <v>74.5</v>
      </c>
      <c r="J10387" t="s">
        <v>3446</v>
      </c>
      <c r="K10387">
        <v>1978</v>
      </c>
      <c r="L10387" t="s">
        <v>29</v>
      </c>
      <c r="M10387" t="s">
        <v>29</v>
      </c>
      <c r="N10387">
        <v>37.796750000000003</v>
      </c>
      <c r="O10387">
        <v>-122.28185000000001</v>
      </c>
      <c r="P10387" t="s">
        <v>3613</v>
      </c>
      <c r="Q10387" s="3">
        <f>Table1[[#This Row],[Capacity (MW)]]*0.395*8760*10^-6</f>
        <v>0.25778490000000004</v>
      </c>
      <c r="R10387" s="3" cm="1">
        <f t="array" ref="R10387">AVERAGE(VLOOKUP(_xlfn.TEXTSPLIT(Table1[[#This Row],[Fuel (no space after comma)]], ","), FuelList_Final_EF!$A$2:$B$65, 2, FALSE))</f>
        <v>75.163341148886275</v>
      </c>
      <c r="S10387" s="3">
        <f>Table1[[#This Row],[Generation (TWh)]]*10^9*VLOOKUP(Table1[[#This Row],[Turbine/Engine Technology]],Technology_HR!$A$2:$B$11,2,FALSE)*10^-6</f>
        <v>2838211.7490000003</v>
      </c>
      <c r="T10387" s="5">
        <f>Table1[[#This Row],[Fuel Consumption (mmBtu)]]*Table1[[#This Row],[Emission Factor (kg CO2/ mmBtu)]]*10^3</f>
        <v>213329477942.8642</v>
      </c>
      <c r="U10387" s="3">
        <f>Table1[[#This Row],[Emissions (g CO2)]]/(Table1[[#This Row],[Generation (TWh)]]*10^9)</f>
        <v>827.54838604923782</v>
      </c>
    </row>
    <row r="10388" spans="1:21" x14ac:dyDescent="0.35">
      <c r="A10388" t="s">
        <v>2666</v>
      </c>
      <c r="B10388" t="s">
        <v>3409</v>
      </c>
      <c r="C10388" t="str">
        <f>SUBSTITUTE(Table1[[#This Row],[Fuel]],", ",",")</f>
        <v>fossil liquids: fuel oil,fossil liquids: jet fuel</v>
      </c>
      <c r="D10388" t="s">
        <v>3275</v>
      </c>
      <c r="E10388" t="s">
        <v>3401</v>
      </c>
      <c r="H10388" t="s">
        <v>3436</v>
      </c>
      <c r="I10388">
        <v>74.5</v>
      </c>
      <c r="J10388" t="s">
        <v>3446</v>
      </c>
      <c r="K10388">
        <v>1978</v>
      </c>
      <c r="L10388" t="s">
        <v>29</v>
      </c>
      <c r="M10388" t="s">
        <v>29</v>
      </c>
      <c r="N10388">
        <v>37.796750000000003</v>
      </c>
      <c r="O10388">
        <v>-122.28185000000001</v>
      </c>
      <c r="P10388" t="s">
        <v>3613</v>
      </c>
      <c r="Q10388" s="3">
        <f>Table1[[#This Row],[Capacity (MW)]]*0.395*8760*10^-6</f>
        <v>0.25778490000000004</v>
      </c>
      <c r="R10388" s="3" cm="1">
        <f t="array" ref="R10388">AVERAGE(VLOOKUP(_xlfn.TEXTSPLIT(Table1[[#This Row],[Fuel (no space after comma)]], ","), FuelList_Final_EF!$A$2:$B$65, 2, FALSE))</f>
        <v>75.163341148886275</v>
      </c>
      <c r="S10388" s="3">
        <f>Table1[[#This Row],[Generation (TWh)]]*10^9*VLOOKUP(Table1[[#This Row],[Turbine/Engine Technology]],Technology_HR!$A$2:$B$11,2,FALSE)*10^-6</f>
        <v>2838211.7490000003</v>
      </c>
      <c r="T10388" s="5">
        <f>Table1[[#This Row],[Fuel Consumption (mmBtu)]]*Table1[[#This Row],[Emission Factor (kg CO2/ mmBtu)]]*10^3</f>
        <v>213329477942.8642</v>
      </c>
      <c r="U10388" s="3">
        <f>Table1[[#This Row],[Emissions (g CO2)]]/(Table1[[#This Row],[Generation (TWh)]]*10^9)</f>
        <v>827.54838604923782</v>
      </c>
    </row>
    <row r="10389" spans="1:21" x14ac:dyDescent="0.35">
      <c r="A10389" t="s">
        <v>2604</v>
      </c>
      <c r="B10389" t="s">
        <v>3239</v>
      </c>
      <c r="C10389" t="str">
        <f>SUBSTITUTE(Table1[[#This Row],[Fuel]],", ",",")</f>
        <v>fossil gas: natural gas</v>
      </c>
      <c r="D10389" t="s">
        <v>3239</v>
      </c>
      <c r="H10389" t="s">
        <v>3438</v>
      </c>
      <c r="I10389">
        <v>652</v>
      </c>
      <c r="J10389" t="s">
        <v>3446</v>
      </c>
      <c r="K10389">
        <v>2003</v>
      </c>
      <c r="L10389" t="s">
        <v>29</v>
      </c>
      <c r="M10389" t="s">
        <v>29</v>
      </c>
      <c r="N10389">
        <v>32.381352</v>
      </c>
      <c r="O10389">
        <v>-86.574370000000002</v>
      </c>
      <c r="P10389" t="s">
        <v>3613</v>
      </c>
      <c r="Q10389" s="3">
        <f>Table1[[#This Row],[Capacity (MW)]]*0.395*8760*10^-6</f>
        <v>2.2560504000000003</v>
      </c>
      <c r="R10389" s="3" cm="1">
        <f t="array" ref="R10389">AVERAGE(VLOOKUP(_xlfn.TEXTSPLIT(Table1[[#This Row],[Fuel (no space after comma)]], ","), FuelList_Final_EF!$A$2:$B$65, 2, FALSE))</f>
        <v>53.06</v>
      </c>
      <c r="S10389" s="3">
        <f>Table1[[#This Row],[Generation (TWh)]]*10^9*VLOOKUP(Table1[[#This Row],[Turbine/Engine Technology]],Technology_HR!$A$2:$B$11,2,FALSE)*10^-6</f>
        <v>17030924.469600003</v>
      </c>
      <c r="T10389" s="5">
        <f>Table1[[#This Row],[Fuel Consumption (mmBtu)]]*Table1[[#This Row],[Emission Factor (kg CO2/ mmBtu)]]*10^3</f>
        <v>903660852356.9762</v>
      </c>
      <c r="U10389" s="3">
        <f>Table1[[#This Row],[Emissions (g CO2)]]/(Table1[[#This Row],[Generation (TWh)]]*10^9)</f>
        <v>400.54993999999999</v>
      </c>
    </row>
    <row r="10390" spans="1:21" x14ac:dyDescent="0.35">
      <c r="A10390" t="s">
        <v>2604</v>
      </c>
      <c r="B10390" t="s">
        <v>3239</v>
      </c>
      <c r="C10390" t="str">
        <f>SUBSTITUTE(Table1[[#This Row],[Fuel]],", ",",")</f>
        <v>fossil gas: natural gas</v>
      </c>
      <c r="D10390" t="s">
        <v>3239</v>
      </c>
      <c r="H10390" t="s">
        <v>3438</v>
      </c>
      <c r="I10390">
        <v>652</v>
      </c>
      <c r="J10390" t="s">
        <v>3446</v>
      </c>
      <c r="K10390">
        <v>2003</v>
      </c>
      <c r="L10390" t="s">
        <v>29</v>
      </c>
      <c r="M10390" t="s">
        <v>29</v>
      </c>
      <c r="N10390">
        <v>32.381352</v>
      </c>
      <c r="O10390">
        <v>-86.574370000000002</v>
      </c>
      <c r="P10390" t="s">
        <v>3613</v>
      </c>
      <c r="Q10390" s="3">
        <f>Table1[[#This Row],[Capacity (MW)]]*0.395*8760*10^-6</f>
        <v>2.2560504000000003</v>
      </c>
      <c r="R10390" s="3" cm="1">
        <f t="array" ref="R10390">AVERAGE(VLOOKUP(_xlfn.TEXTSPLIT(Table1[[#This Row],[Fuel (no space after comma)]], ","), FuelList_Final_EF!$A$2:$B$65, 2, FALSE))</f>
        <v>53.06</v>
      </c>
      <c r="S10390" s="3">
        <f>Table1[[#This Row],[Generation (TWh)]]*10^9*VLOOKUP(Table1[[#This Row],[Turbine/Engine Technology]],Technology_HR!$A$2:$B$11,2,FALSE)*10^-6</f>
        <v>17030924.469600003</v>
      </c>
      <c r="T10390" s="5">
        <f>Table1[[#This Row],[Fuel Consumption (mmBtu)]]*Table1[[#This Row],[Emission Factor (kg CO2/ mmBtu)]]*10^3</f>
        <v>903660852356.9762</v>
      </c>
      <c r="U10390" s="3">
        <f>Table1[[#This Row],[Emissions (g CO2)]]/(Table1[[#This Row],[Generation (TWh)]]*10^9)</f>
        <v>400.54993999999999</v>
      </c>
    </row>
    <row r="10391" spans="1:21" x14ac:dyDescent="0.35">
      <c r="A10391" t="s">
        <v>2667</v>
      </c>
      <c r="B10391" t="s">
        <v>3243</v>
      </c>
      <c r="C10391" t="str">
        <f>SUBSTITUTE(Table1[[#This Row],[Fuel]],", ",",")</f>
        <v>fossil gas: natural gas,fossil liquids: fuel oil</v>
      </c>
      <c r="D10391" t="s">
        <v>3239</v>
      </c>
      <c r="E10391" t="s">
        <v>3275</v>
      </c>
      <c r="H10391" t="s">
        <v>3440</v>
      </c>
      <c r="I10391">
        <v>188</v>
      </c>
      <c r="J10391" t="s">
        <v>3446</v>
      </c>
      <c r="K10391">
        <v>1956</v>
      </c>
      <c r="L10391" t="s">
        <v>29</v>
      </c>
      <c r="M10391" t="s">
        <v>29</v>
      </c>
      <c r="N10391">
        <v>40.616689000000001</v>
      </c>
      <c r="O10391">
        <v>-73.647880000000001</v>
      </c>
      <c r="P10391" t="s">
        <v>3613</v>
      </c>
      <c r="Q10391" s="3">
        <f>Table1[[#This Row],[Capacity (MW)]]*0.395*8760*10^-6</f>
        <v>0.65051760000000003</v>
      </c>
      <c r="R10391" s="3" cm="1">
        <f t="array" ref="R10391">AVERAGE(VLOOKUP(_xlfn.TEXTSPLIT(Table1[[#This Row],[Fuel (no space after comma)]], ","), FuelList_Final_EF!$A$2:$B$65, 2, FALSE))</f>
        <v>65.583341148886291</v>
      </c>
      <c r="S10391" s="3">
        <f>Table1[[#This Row],[Generation (TWh)]]*10^9*VLOOKUP(Table1[[#This Row],[Turbine/Engine Technology]],Technology_HR!$A$2:$B$11,2,FALSE)*10^-6</f>
        <v>6690573.5159999998</v>
      </c>
      <c r="T10391" s="5">
        <f>Table1[[#This Row],[Fuel Consumption (mmBtu)]]*Table1[[#This Row],[Emission Factor (kg CO2/ mmBtu)]]*10^3</f>
        <v>438790165381.53162</v>
      </c>
      <c r="U10391" s="3">
        <f>Table1[[#This Row],[Emissions (g CO2)]]/(Table1[[#This Row],[Generation (TWh)]]*10^9)</f>
        <v>674.52466371629544</v>
      </c>
    </row>
    <row r="10392" spans="1:21" x14ac:dyDescent="0.35">
      <c r="A10392" t="s">
        <v>2667</v>
      </c>
      <c r="B10392" t="s">
        <v>3243</v>
      </c>
      <c r="C10392" t="str">
        <f>SUBSTITUTE(Table1[[#This Row],[Fuel]],", ",",")</f>
        <v>fossil gas: natural gas,fossil liquids: fuel oil</v>
      </c>
      <c r="D10392" t="s">
        <v>3239</v>
      </c>
      <c r="E10392" t="s">
        <v>3275</v>
      </c>
      <c r="H10392" t="s">
        <v>3440</v>
      </c>
      <c r="I10392">
        <v>188</v>
      </c>
      <c r="J10392" t="s">
        <v>3446</v>
      </c>
      <c r="K10392">
        <v>1963</v>
      </c>
      <c r="L10392" t="s">
        <v>29</v>
      </c>
      <c r="M10392" t="s">
        <v>29</v>
      </c>
      <c r="N10392">
        <v>40.616689000000001</v>
      </c>
      <c r="O10392">
        <v>-73.647880000000001</v>
      </c>
      <c r="P10392" t="s">
        <v>3613</v>
      </c>
      <c r="Q10392" s="3">
        <f>Table1[[#This Row],[Capacity (MW)]]*0.395*8760*10^-6</f>
        <v>0.65051760000000003</v>
      </c>
      <c r="R10392" s="3" cm="1">
        <f t="array" ref="R10392">AVERAGE(VLOOKUP(_xlfn.TEXTSPLIT(Table1[[#This Row],[Fuel (no space after comma)]], ","), FuelList_Final_EF!$A$2:$B$65, 2, FALSE))</f>
        <v>65.583341148886291</v>
      </c>
      <c r="S10392" s="3">
        <f>Table1[[#This Row],[Generation (TWh)]]*10^9*VLOOKUP(Table1[[#This Row],[Turbine/Engine Technology]],Technology_HR!$A$2:$B$11,2,FALSE)*10^-6</f>
        <v>6690573.5159999998</v>
      </c>
      <c r="T10392" s="5">
        <f>Table1[[#This Row],[Fuel Consumption (mmBtu)]]*Table1[[#This Row],[Emission Factor (kg CO2/ mmBtu)]]*10^3</f>
        <v>438790165381.53162</v>
      </c>
      <c r="U10392" s="3">
        <f>Table1[[#This Row],[Emissions (g CO2)]]/(Table1[[#This Row],[Generation (TWh)]]*10^9)</f>
        <v>674.52466371629544</v>
      </c>
    </row>
    <row r="10393" spans="1:21" x14ac:dyDescent="0.35">
      <c r="A10393" t="s">
        <v>2551</v>
      </c>
      <c r="B10393" t="s">
        <v>3239</v>
      </c>
      <c r="C10393" t="str">
        <f>SUBSTITUTE(Table1[[#This Row],[Fuel]],", ",",")</f>
        <v>fossil gas: natural gas</v>
      </c>
      <c r="D10393" t="s">
        <v>3239</v>
      </c>
      <c r="H10393" t="s">
        <v>3436</v>
      </c>
      <c r="I10393">
        <v>57.81</v>
      </c>
      <c r="J10393" t="s">
        <v>3446</v>
      </c>
      <c r="K10393">
        <v>2001</v>
      </c>
      <c r="L10393" t="s">
        <v>29</v>
      </c>
      <c r="M10393" t="s">
        <v>29</v>
      </c>
      <c r="N10393">
        <v>37.788330999999999</v>
      </c>
      <c r="O10393">
        <v>-84.713531000000003</v>
      </c>
      <c r="P10393" t="s">
        <v>3613</v>
      </c>
      <c r="Q10393" s="3">
        <f>Table1[[#This Row],[Capacity (MW)]]*0.395*8760*10^-6</f>
        <v>0.20003416200000002</v>
      </c>
      <c r="R10393" s="3" cm="1">
        <f t="array" ref="R10393">AVERAGE(VLOOKUP(_xlfn.TEXTSPLIT(Table1[[#This Row],[Fuel (no space after comma)]], ","), FuelList_Final_EF!$A$2:$B$65, 2, FALSE))</f>
        <v>53.06</v>
      </c>
      <c r="S10393" s="3">
        <f>Table1[[#This Row],[Generation (TWh)]]*10^9*VLOOKUP(Table1[[#This Row],[Turbine/Engine Technology]],Technology_HR!$A$2:$B$11,2,FALSE)*10^-6</f>
        <v>2202376.1236200002</v>
      </c>
      <c r="T10393" s="5">
        <f>Table1[[#This Row],[Fuel Consumption (mmBtu)]]*Table1[[#This Row],[Emission Factor (kg CO2/ mmBtu)]]*10^3</f>
        <v>116858077119.27721</v>
      </c>
      <c r="U10393" s="3">
        <f>Table1[[#This Row],[Emissions (g CO2)]]/(Table1[[#This Row],[Generation (TWh)]]*10^9)</f>
        <v>584.1905999999999</v>
      </c>
    </row>
    <row r="10394" spans="1:21" x14ac:dyDescent="0.35">
      <c r="A10394" t="s">
        <v>2552</v>
      </c>
      <c r="B10394" t="s">
        <v>3239</v>
      </c>
      <c r="C10394" t="str">
        <f>SUBSTITUTE(Table1[[#This Row],[Fuel]],", ",",")</f>
        <v>fossil gas: natural gas</v>
      </c>
      <c r="D10394" t="s">
        <v>3239</v>
      </c>
      <c r="H10394" t="s">
        <v>3436</v>
      </c>
      <c r="I10394">
        <v>65.19</v>
      </c>
      <c r="J10394" t="s">
        <v>3446</v>
      </c>
      <c r="K10394">
        <v>2001</v>
      </c>
      <c r="L10394" t="s">
        <v>29</v>
      </c>
      <c r="M10394" t="s">
        <v>29</v>
      </c>
      <c r="N10394">
        <v>37.788330999999999</v>
      </c>
      <c r="O10394">
        <v>-84.713531000000003</v>
      </c>
      <c r="P10394" t="s">
        <v>3613</v>
      </c>
      <c r="Q10394" s="3">
        <f>Table1[[#This Row],[Capacity (MW)]]*0.395*8760*10^-6</f>
        <v>0.22557043800000001</v>
      </c>
      <c r="R10394" s="3" cm="1">
        <f t="array" ref="R10394">AVERAGE(VLOOKUP(_xlfn.TEXTSPLIT(Table1[[#This Row],[Fuel (no space after comma)]], ","), FuelList_Final_EF!$A$2:$B$65, 2, FALSE))</f>
        <v>53.06</v>
      </c>
      <c r="S10394" s="3">
        <f>Table1[[#This Row],[Generation (TWh)]]*10^9*VLOOKUP(Table1[[#This Row],[Turbine/Engine Technology]],Technology_HR!$A$2:$B$11,2,FALSE)*10^-6</f>
        <v>2483530.52238</v>
      </c>
      <c r="T10394" s="5">
        <f>Table1[[#This Row],[Fuel Consumption (mmBtu)]]*Table1[[#This Row],[Emission Factor (kg CO2/ mmBtu)]]*10^3</f>
        <v>131776129517.4828</v>
      </c>
      <c r="U10394" s="3">
        <f>Table1[[#This Row],[Emissions (g CO2)]]/(Table1[[#This Row],[Generation (TWh)]]*10^9)</f>
        <v>584.19060000000002</v>
      </c>
    </row>
    <row r="10395" spans="1:21" x14ac:dyDescent="0.35">
      <c r="A10395" t="s">
        <v>2552</v>
      </c>
      <c r="B10395" t="s">
        <v>3239</v>
      </c>
      <c r="C10395" t="str">
        <f>SUBSTITUTE(Table1[[#This Row],[Fuel]],", ",",")</f>
        <v>fossil gas: natural gas</v>
      </c>
      <c r="D10395" t="s">
        <v>3239</v>
      </c>
      <c r="H10395" t="s">
        <v>3436</v>
      </c>
      <c r="I10395">
        <v>67.260000000000005</v>
      </c>
      <c r="J10395" t="s">
        <v>3446</v>
      </c>
      <c r="K10395">
        <v>1999</v>
      </c>
      <c r="L10395" t="s">
        <v>29</v>
      </c>
      <c r="M10395" t="s">
        <v>29</v>
      </c>
      <c r="N10395">
        <v>37.788330999999999</v>
      </c>
      <c r="O10395">
        <v>-84.713531000000003</v>
      </c>
      <c r="P10395" t="s">
        <v>3613</v>
      </c>
      <c r="Q10395" s="3">
        <f>Table1[[#This Row],[Capacity (MW)]]*0.395*8760*10^-6</f>
        <v>0.23273305200000002</v>
      </c>
      <c r="R10395" s="3" cm="1">
        <f t="array" ref="R10395">AVERAGE(VLOOKUP(_xlfn.TEXTSPLIT(Table1[[#This Row],[Fuel (no space after comma)]], ","), FuelList_Final_EF!$A$2:$B$65, 2, FALSE))</f>
        <v>53.06</v>
      </c>
      <c r="S10395" s="3">
        <f>Table1[[#This Row],[Generation (TWh)]]*10^9*VLOOKUP(Table1[[#This Row],[Turbine/Engine Technology]],Technology_HR!$A$2:$B$11,2,FALSE)*10^-6</f>
        <v>2562390.9025200005</v>
      </c>
      <c r="T10395" s="5">
        <f>Table1[[#This Row],[Fuel Consumption (mmBtu)]]*Table1[[#This Row],[Emission Factor (kg CO2/ mmBtu)]]*10^3</f>
        <v>135960461287.71123</v>
      </c>
      <c r="U10395" s="3">
        <f>Table1[[#This Row],[Emissions (g CO2)]]/(Table1[[#This Row],[Generation (TWh)]]*10^9)</f>
        <v>584.19060000000002</v>
      </c>
    </row>
    <row r="10396" spans="1:21" x14ac:dyDescent="0.35">
      <c r="A10396" t="s">
        <v>2551</v>
      </c>
      <c r="B10396" t="s">
        <v>3239</v>
      </c>
      <c r="C10396" t="str">
        <f>SUBSTITUTE(Table1[[#This Row],[Fuel]],", ",",")</f>
        <v>fossil gas: natural gas</v>
      </c>
      <c r="D10396" t="s">
        <v>3239</v>
      </c>
      <c r="H10396" t="s">
        <v>3436</v>
      </c>
      <c r="I10396">
        <v>109.74</v>
      </c>
      <c r="J10396" t="s">
        <v>3446</v>
      </c>
      <c r="K10396">
        <v>1999</v>
      </c>
      <c r="L10396" t="s">
        <v>29</v>
      </c>
      <c r="M10396" t="s">
        <v>29</v>
      </c>
      <c r="N10396">
        <v>37.788330999999999</v>
      </c>
      <c r="O10396">
        <v>-84.713531000000003</v>
      </c>
      <c r="P10396" t="s">
        <v>3613</v>
      </c>
      <c r="Q10396" s="3">
        <f>Table1[[#This Row],[Capacity (MW)]]*0.395*8760*10^-6</f>
        <v>0.37972234799999999</v>
      </c>
      <c r="R10396" s="3" cm="1">
        <f t="array" ref="R10396">AVERAGE(VLOOKUP(_xlfn.TEXTSPLIT(Table1[[#This Row],[Fuel (no space after comma)]], ","), FuelList_Final_EF!$A$2:$B$65, 2, FALSE))</f>
        <v>53.06</v>
      </c>
      <c r="S10396" s="3">
        <f>Table1[[#This Row],[Generation (TWh)]]*10^9*VLOOKUP(Table1[[#This Row],[Turbine/Engine Technology]],Technology_HR!$A$2:$B$11,2,FALSE)*10^-6</f>
        <v>4180743.0514799999</v>
      </c>
      <c r="T10396" s="5">
        <f>Table1[[#This Row],[Fuel Consumption (mmBtu)]]*Table1[[#This Row],[Emission Factor (kg CO2/ mmBtu)]]*10^3</f>
        <v>221830226311.52881</v>
      </c>
      <c r="U10396" s="3">
        <f>Table1[[#This Row],[Emissions (g CO2)]]/(Table1[[#This Row],[Generation (TWh)]]*10^9)</f>
        <v>584.19060000000002</v>
      </c>
    </row>
    <row r="10397" spans="1:21" x14ac:dyDescent="0.35">
      <c r="A10397" t="s">
        <v>2552</v>
      </c>
      <c r="B10397" t="s">
        <v>3239</v>
      </c>
      <c r="C10397" t="str">
        <f>SUBSTITUTE(Table1[[#This Row],[Fuel]],", ",",")</f>
        <v>fossil gas: natural gas</v>
      </c>
      <c r="D10397" t="s">
        <v>3239</v>
      </c>
      <c r="H10397" t="s">
        <v>3436</v>
      </c>
      <c r="I10397">
        <v>67.260000000000005</v>
      </c>
      <c r="J10397" t="s">
        <v>3446</v>
      </c>
      <c r="K10397">
        <v>1999</v>
      </c>
      <c r="L10397" t="s">
        <v>29</v>
      </c>
      <c r="M10397" t="s">
        <v>29</v>
      </c>
      <c r="N10397">
        <v>37.788330999999999</v>
      </c>
      <c r="O10397">
        <v>-84.713531000000003</v>
      </c>
      <c r="P10397" t="s">
        <v>3613</v>
      </c>
      <c r="Q10397" s="3">
        <f>Table1[[#This Row],[Capacity (MW)]]*0.395*8760*10^-6</f>
        <v>0.23273305200000002</v>
      </c>
      <c r="R10397" s="3" cm="1">
        <f t="array" ref="R10397">AVERAGE(VLOOKUP(_xlfn.TEXTSPLIT(Table1[[#This Row],[Fuel (no space after comma)]], ","), FuelList_Final_EF!$A$2:$B$65, 2, FALSE))</f>
        <v>53.06</v>
      </c>
      <c r="S10397" s="3">
        <f>Table1[[#This Row],[Generation (TWh)]]*10^9*VLOOKUP(Table1[[#This Row],[Turbine/Engine Technology]],Technology_HR!$A$2:$B$11,2,FALSE)*10^-6</f>
        <v>2562390.9025200005</v>
      </c>
      <c r="T10397" s="5">
        <f>Table1[[#This Row],[Fuel Consumption (mmBtu)]]*Table1[[#This Row],[Emission Factor (kg CO2/ mmBtu)]]*10^3</f>
        <v>135960461287.71123</v>
      </c>
      <c r="U10397" s="3">
        <f>Table1[[#This Row],[Emissions (g CO2)]]/(Table1[[#This Row],[Generation (TWh)]]*10^9)</f>
        <v>584.19060000000002</v>
      </c>
    </row>
    <row r="10398" spans="1:21" x14ac:dyDescent="0.35">
      <c r="A10398" t="s">
        <v>2551</v>
      </c>
      <c r="B10398" t="s">
        <v>3239</v>
      </c>
      <c r="C10398" t="str">
        <f>SUBSTITUTE(Table1[[#This Row],[Fuel]],", ",",")</f>
        <v>fossil gas: natural gas</v>
      </c>
      <c r="D10398" t="s">
        <v>3239</v>
      </c>
      <c r="H10398" t="s">
        <v>3436</v>
      </c>
      <c r="I10398">
        <v>109.74</v>
      </c>
      <c r="J10398" t="s">
        <v>3446</v>
      </c>
      <c r="K10398">
        <v>1999</v>
      </c>
      <c r="L10398" t="s">
        <v>29</v>
      </c>
      <c r="M10398" t="s">
        <v>29</v>
      </c>
      <c r="N10398">
        <v>37.788330999999999</v>
      </c>
      <c r="O10398">
        <v>-84.713531000000003</v>
      </c>
      <c r="P10398" t="s">
        <v>3613</v>
      </c>
      <c r="Q10398" s="3">
        <f>Table1[[#This Row],[Capacity (MW)]]*0.395*8760*10^-6</f>
        <v>0.37972234799999999</v>
      </c>
      <c r="R10398" s="3" cm="1">
        <f t="array" ref="R10398">AVERAGE(VLOOKUP(_xlfn.TEXTSPLIT(Table1[[#This Row],[Fuel (no space after comma)]], ","), FuelList_Final_EF!$A$2:$B$65, 2, FALSE))</f>
        <v>53.06</v>
      </c>
      <c r="S10398" s="3">
        <f>Table1[[#This Row],[Generation (TWh)]]*10^9*VLOOKUP(Table1[[#This Row],[Turbine/Engine Technology]],Technology_HR!$A$2:$B$11,2,FALSE)*10^-6</f>
        <v>4180743.0514799999</v>
      </c>
      <c r="T10398" s="5">
        <f>Table1[[#This Row],[Fuel Consumption (mmBtu)]]*Table1[[#This Row],[Emission Factor (kg CO2/ mmBtu)]]*10^3</f>
        <v>221830226311.52881</v>
      </c>
      <c r="U10398" s="3">
        <f>Table1[[#This Row],[Emissions (g CO2)]]/(Table1[[#This Row],[Generation (TWh)]]*10^9)</f>
        <v>584.19060000000002</v>
      </c>
    </row>
    <row r="10399" spans="1:21" x14ac:dyDescent="0.35">
      <c r="A10399" t="s">
        <v>2551</v>
      </c>
      <c r="B10399" t="s">
        <v>3243</v>
      </c>
      <c r="C10399" t="str">
        <f>SUBSTITUTE(Table1[[#This Row],[Fuel]],", ",",")</f>
        <v>fossil gas: natural gas,fossil liquids: fuel oil</v>
      </c>
      <c r="D10399" t="s">
        <v>3239</v>
      </c>
      <c r="E10399" t="s">
        <v>3275</v>
      </c>
      <c r="H10399" t="s">
        <v>3436</v>
      </c>
      <c r="I10399">
        <v>126</v>
      </c>
      <c r="J10399" t="s">
        <v>3446</v>
      </c>
      <c r="K10399">
        <v>1995</v>
      </c>
      <c r="L10399" t="s">
        <v>29</v>
      </c>
      <c r="M10399" t="s">
        <v>29</v>
      </c>
      <c r="N10399">
        <v>37.788330999999999</v>
      </c>
      <c r="O10399">
        <v>-84.713531000000003</v>
      </c>
      <c r="P10399" t="s">
        <v>3613</v>
      </c>
      <c r="Q10399" s="3">
        <f>Table1[[#This Row],[Capacity (MW)]]*0.395*8760*10^-6</f>
        <v>0.43598520000000002</v>
      </c>
      <c r="R10399" s="3" cm="1">
        <f t="array" ref="R10399">AVERAGE(VLOOKUP(_xlfn.TEXTSPLIT(Table1[[#This Row],[Fuel (no space after comma)]], ","), FuelList_Final_EF!$A$2:$B$65, 2, FALSE))</f>
        <v>65.583341148886291</v>
      </c>
      <c r="S10399" s="3">
        <f>Table1[[#This Row],[Generation (TWh)]]*10^9*VLOOKUP(Table1[[#This Row],[Turbine/Engine Technology]],Technology_HR!$A$2:$B$11,2,FALSE)*10^-6</f>
        <v>4800197.0520000001</v>
      </c>
      <c r="T10399" s="5">
        <f>Table1[[#This Row],[Fuel Consumption (mmBtu)]]*Table1[[#This Row],[Emission Factor (kg CO2/ mmBtu)]]*10^3</f>
        <v>314812960843.19427</v>
      </c>
      <c r="U10399" s="3">
        <f>Table1[[#This Row],[Emissions (g CO2)]]/(Table1[[#This Row],[Generation (TWh)]]*10^9)</f>
        <v>722.07258604923811</v>
      </c>
    </row>
    <row r="10400" spans="1:21" x14ac:dyDescent="0.35">
      <c r="A10400" t="s">
        <v>2551</v>
      </c>
      <c r="B10400" t="s">
        <v>3243</v>
      </c>
      <c r="C10400" t="str">
        <f>SUBSTITUTE(Table1[[#This Row],[Fuel]],", ",",")</f>
        <v>fossil gas: natural gas,fossil liquids: fuel oil</v>
      </c>
      <c r="D10400" t="s">
        <v>3239</v>
      </c>
      <c r="E10400" t="s">
        <v>3275</v>
      </c>
      <c r="H10400" t="s">
        <v>3436</v>
      </c>
      <c r="I10400">
        <v>126</v>
      </c>
      <c r="J10400" t="s">
        <v>3446</v>
      </c>
      <c r="K10400">
        <v>1994</v>
      </c>
      <c r="L10400" t="s">
        <v>29</v>
      </c>
      <c r="M10400" t="s">
        <v>29</v>
      </c>
      <c r="N10400">
        <v>37.788330999999999</v>
      </c>
      <c r="O10400">
        <v>-84.713531000000003</v>
      </c>
      <c r="P10400" t="s">
        <v>3613</v>
      </c>
      <c r="Q10400" s="3">
        <f>Table1[[#This Row],[Capacity (MW)]]*0.395*8760*10^-6</f>
        <v>0.43598520000000002</v>
      </c>
      <c r="R10400" s="3" cm="1">
        <f t="array" ref="R10400">AVERAGE(VLOOKUP(_xlfn.TEXTSPLIT(Table1[[#This Row],[Fuel (no space after comma)]], ","), FuelList_Final_EF!$A$2:$B$65, 2, FALSE))</f>
        <v>65.583341148886291</v>
      </c>
      <c r="S10400" s="3">
        <f>Table1[[#This Row],[Generation (TWh)]]*10^9*VLOOKUP(Table1[[#This Row],[Turbine/Engine Technology]],Technology_HR!$A$2:$B$11,2,FALSE)*10^-6</f>
        <v>4800197.0520000001</v>
      </c>
      <c r="T10400" s="5">
        <f>Table1[[#This Row],[Fuel Consumption (mmBtu)]]*Table1[[#This Row],[Emission Factor (kg CO2/ mmBtu)]]*10^3</f>
        <v>314812960843.19427</v>
      </c>
      <c r="U10400" s="3">
        <f>Table1[[#This Row],[Emissions (g CO2)]]/(Table1[[#This Row],[Generation (TWh)]]*10^9)</f>
        <v>722.07258604923811</v>
      </c>
    </row>
    <row r="10401" spans="1:21" x14ac:dyDescent="0.35">
      <c r="A10401" t="s">
        <v>2551</v>
      </c>
      <c r="B10401" t="s">
        <v>3243</v>
      </c>
      <c r="C10401" t="str">
        <f>SUBSTITUTE(Table1[[#This Row],[Fuel]],", ",",")</f>
        <v>fossil gas: natural gas,fossil liquids: fuel oil</v>
      </c>
      <c r="D10401" t="s">
        <v>3239</v>
      </c>
      <c r="E10401" t="s">
        <v>3275</v>
      </c>
      <c r="H10401" t="s">
        <v>3436</v>
      </c>
      <c r="I10401">
        <v>126</v>
      </c>
      <c r="J10401" t="s">
        <v>3446</v>
      </c>
      <c r="K10401">
        <v>1995</v>
      </c>
      <c r="L10401" t="s">
        <v>29</v>
      </c>
      <c r="M10401" t="s">
        <v>29</v>
      </c>
      <c r="N10401">
        <v>37.788330999999999</v>
      </c>
      <c r="O10401">
        <v>-84.713531000000003</v>
      </c>
      <c r="P10401" t="s">
        <v>3613</v>
      </c>
      <c r="Q10401" s="3">
        <f>Table1[[#This Row],[Capacity (MW)]]*0.395*8760*10^-6</f>
        <v>0.43598520000000002</v>
      </c>
      <c r="R10401" s="3" cm="1">
        <f t="array" ref="R10401">AVERAGE(VLOOKUP(_xlfn.TEXTSPLIT(Table1[[#This Row],[Fuel (no space after comma)]], ","), FuelList_Final_EF!$A$2:$B$65, 2, FALSE))</f>
        <v>65.583341148886291</v>
      </c>
      <c r="S10401" s="3">
        <f>Table1[[#This Row],[Generation (TWh)]]*10^9*VLOOKUP(Table1[[#This Row],[Turbine/Engine Technology]],Technology_HR!$A$2:$B$11,2,FALSE)*10^-6</f>
        <v>4800197.0520000001</v>
      </c>
      <c r="T10401" s="5">
        <f>Table1[[#This Row],[Fuel Consumption (mmBtu)]]*Table1[[#This Row],[Emission Factor (kg CO2/ mmBtu)]]*10^3</f>
        <v>314812960843.19427</v>
      </c>
      <c r="U10401" s="3">
        <f>Table1[[#This Row],[Emissions (g CO2)]]/(Table1[[#This Row],[Generation (TWh)]]*10^9)</f>
        <v>722.07258604923811</v>
      </c>
    </row>
    <row r="10402" spans="1:21" x14ac:dyDescent="0.35">
      <c r="A10402" t="s">
        <v>2551</v>
      </c>
      <c r="B10402" t="s">
        <v>3243</v>
      </c>
      <c r="C10402" t="str">
        <f>SUBSTITUTE(Table1[[#This Row],[Fuel]],", ",",")</f>
        <v>fossil gas: natural gas,fossil liquids: fuel oil</v>
      </c>
      <c r="D10402" t="s">
        <v>3239</v>
      </c>
      <c r="E10402" t="s">
        <v>3275</v>
      </c>
      <c r="H10402" t="s">
        <v>3436</v>
      </c>
      <c r="I10402">
        <v>126</v>
      </c>
      <c r="J10402" t="s">
        <v>3446</v>
      </c>
      <c r="K10402">
        <v>1996</v>
      </c>
      <c r="L10402" t="s">
        <v>29</v>
      </c>
      <c r="M10402" t="s">
        <v>29</v>
      </c>
      <c r="N10402">
        <v>37.788330999999999</v>
      </c>
      <c r="O10402">
        <v>-84.713531000000003</v>
      </c>
      <c r="P10402" t="s">
        <v>3613</v>
      </c>
      <c r="Q10402" s="3">
        <f>Table1[[#This Row],[Capacity (MW)]]*0.395*8760*10^-6</f>
        <v>0.43598520000000002</v>
      </c>
      <c r="R10402" s="3" cm="1">
        <f t="array" ref="R10402">AVERAGE(VLOOKUP(_xlfn.TEXTSPLIT(Table1[[#This Row],[Fuel (no space after comma)]], ","), FuelList_Final_EF!$A$2:$B$65, 2, FALSE))</f>
        <v>65.583341148886291</v>
      </c>
      <c r="S10402" s="3">
        <f>Table1[[#This Row],[Generation (TWh)]]*10^9*VLOOKUP(Table1[[#This Row],[Turbine/Engine Technology]],Technology_HR!$A$2:$B$11,2,FALSE)*10^-6</f>
        <v>4800197.0520000001</v>
      </c>
      <c r="T10402" s="5">
        <f>Table1[[#This Row],[Fuel Consumption (mmBtu)]]*Table1[[#This Row],[Emission Factor (kg CO2/ mmBtu)]]*10^3</f>
        <v>314812960843.19427</v>
      </c>
      <c r="U10402" s="3">
        <f>Table1[[#This Row],[Emissions (g CO2)]]/(Table1[[#This Row],[Generation (TWh)]]*10^9)</f>
        <v>722.07258604923811</v>
      </c>
    </row>
    <row r="10403" spans="1:21" x14ac:dyDescent="0.35">
      <c r="A10403" t="s">
        <v>2552</v>
      </c>
      <c r="B10403" t="s">
        <v>3239</v>
      </c>
      <c r="C10403" t="str">
        <f>SUBSTITUTE(Table1[[#This Row],[Fuel]],", ",",")</f>
        <v>fossil gas: natural gas</v>
      </c>
      <c r="D10403" t="s">
        <v>3239</v>
      </c>
      <c r="H10403" t="s">
        <v>3438</v>
      </c>
      <c r="I10403">
        <v>310.5</v>
      </c>
      <c r="J10403" t="s">
        <v>3452</v>
      </c>
      <c r="K10403" t="s">
        <v>29</v>
      </c>
      <c r="L10403" t="s">
        <v>29</v>
      </c>
      <c r="M10403" t="s">
        <v>29</v>
      </c>
      <c r="N10403">
        <v>37.788330999999999</v>
      </c>
      <c r="O10403">
        <v>-84.713531000000003</v>
      </c>
      <c r="P10403" t="s">
        <v>3613</v>
      </c>
      <c r="Q10403" s="3">
        <f>Table1[[#This Row],[Capacity (MW)]]*0.395*8760*10^-6</f>
        <v>1.0743921000000001</v>
      </c>
      <c r="R10403" s="3" cm="1">
        <f t="array" ref="R10403">AVERAGE(VLOOKUP(_xlfn.TEXTSPLIT(Table1[[#This Row],[Fuel (no space after comma)]], ","), FuelList_Final_EF!$A$2:$B$65, 2, FALSE))</f>
        <v>53.06</v>
      </c>
      <c r="S10403" s="3">
        <f>Table1[[#This Row],[Generation (TWh)]]*10^9*VLOOKUP(Table1[[#This Row],[Turbine/Engine Technology]],Technology_HR!$A$2:$B$11,2,FALSE)*10^-6</f>
        <v>8110585.9628999997</v>
      </c>
      <c r="T10403" s="5">
        <f>Table1[[#This Row],[Fuel Consumption (mmBtu)]]*Table1[[#This Row],[Emission Factor (kg CO2/ mmBtu)]]*10^3</f>
        <v>430347691191.474</v>
      </c>
      <c r="U10403" s="3">
        <f>Table1[[#This Row],[Emissions (g CO2)]]/(Table1[[#This Row],[Generation (TWh)]]*10^9)</f>
        <v>400.54993999999999</v>
      </c>
    </row>
    <row r="10404" spans="1:21" x14ac:dyDescent="0.35">
      <c r="A10404" t="s">
        <v>2551</v>
      </c>
      <c r="B10404" t="s">
        <v>3239</v>
      </c>
      <c r="C10404" t="str">
        <f>SUBSTITUTE(Table1[[#This Row],[Fuel]],", ",",")</f>
        <v>fossil gas: natural gas</v>
      </c>
      <c r="D10404" t="s">
        <v>3239</v>
      </c>
      <c r="H10404" t="s">
        <v>3438</v>
      </c>
      <c r="I10404">
        <v>310.5</v>
      </c>
      <c r="J10404" t="s">
        <v>3452</v>
      </c>
      <c r="K10404" t="s">
        <v>29</v>
      </c>
      <c r="L10404" t="s">
        <v>29</v>
      </c>
      <c r="M10404" t="s">
        <v>29</v>
      </c>
      <c r="N10404">
        <v>37.788330999999999</v>
      </c>
      <c r="O10404">
        <v>-84.713531000000003</v>
      </c>
      <c r="P10404" t="s">
        <v>3613</v>
      </c>
      <c r="Q10404" s="3">
        <f>Table1[[#This Row],[Capacity (MW)]]*0.395*8760*10^-6</f>
        <v>1.0743921000000001</v>
      </c>
      <c r="R10404" s="3" cm="1">
        <f t="array" ref="R10404">AVERAGE(VLOOKUP(_xlfn.TEXTSPLIT(Table1[[#This Row],[Fuel (no space after comma)]], ","), FuelList_Final_EF!$A$2:$B$65, 2, FALSE))</f>
        <v>53.06</v>
      </c>
      <c r="S10404" s="3">
        <f>Table1[[#This Row],[Generation (TWh)]]*10^9*VLOOKUP(Table1[[#This Row],[Turbine/Engine Technology]],Technology_HR!$A$2:$B$11,2,FALSE)*10^-6</f>
        <v>8110585.9628999997</v>
      </c>
      <c r="T10404" s="5">
        <f>Table1[[#This Row],[Fuel Consumption (mmBtu)]]*Table1[[#This Row],[Emission Factor (kg CO2/ mmBtu)]]*10^3</f>
        <v>430347691191.474</v>
      </c>
      <c r="U10404" s="3">
        <f>Table1[[#This Row],[Emissions (g CO2)]]/(Table1[[#This Row],[Generation (TWh)]]*10^9)</f>
        <v>400.54993999999999</v>
      </c>
    </row>
    <row r="10405" spans="1:21" x14ac:dyDescent="0.35">
      <c r="A10405" t="s">
        <v>2370</v>
      </c>
      <c r="B10405" t="s">
        <v>3239</v>
      </c>
      <c r="C10405" t="str">
        <f>SUBSTITUTE(Table1[[#This Row],[Fuel]],", ",",")</f>
        <v>fossil gas: natural gas</v>
      </c>
      <c r="D10405" t="s">
        <v>3239</v>
      </c>
      <c r="H10405" t="s">
        <v>3438</v>
      </c>
      <c r="I10405">
        <v>252</v>
      </c>
      <c r="J10405" t="s">
        <v>3446</v>
      </c>
      <c r="K10405">
        <v>2016</v>
      </c>
      <c r="L10405" t="s">
        <v>29</v>
      </c>
      <c r="M10405" t="s">
        <v>29</v>
      </c>
      <c r="N10405">
        <v>39.874600000000001</v>
      </c>
      <c r="O10405">
        <v>-75.159199999999998</v>
      </c>
      <c r="P10405" t="s">
        <v>3613</v>
      </c>
      <c r="Q10405" s="3">
        <f>Table1[[#This Row],[Capacity (MW)]]*0.395*8760*10^-6</f>
        <v>0.87197040000000003</v>
      </c>
      <c r="R10405" s="3" cm="1">
        <f t="array" ref="R10405">AVERAGE(VLOOKUP(_xlfn.TEXTSPLIT(Table1[[#This Row],[Fuel (no space after comma)]], ","), FuelList_Final_EF!$A$2:$B$65, 2, FALSE))</f>
        <v>53.06</v>
      </c>
      <c r="S10405" s="3">
        <f>Table1[[#This Row],[Generation (TWh)]]*10^9*VLOOKUP(Table1[[#This Row],[Turbine/Engine Technology]],Technology_HR!$A$2:$B$11,2,FALSE)*10^-6</f>
        <v>6582504.5495999996</v>
      </c>
      <c r="T10405" s="5">
        <f>Table1[[#This Row],[Fuel Consumption (mmBtu)]]*Table1[[#This Row],[Emission Factor (kg CO2/ mmBtu)]]*10^3</f>
        <v>349267691401.776</v>
      </c>
      <c r="U10405" s="3">
        <f>Table1[[#This Row],[Emissions (g CO2)]]/(Table1[[#This Row],[Generation (TWh)]]*10^9)</f>
        <v>400.54993999999999</v>
      </c>
    </row>
    <row r="10406" spans="1:21" x14ac:dyDescent="0.35">
      <c r="A10406" t="s">
        <v>2668</v>
      </c>
      <c r="B10406" t="s">
        <v>3239</v>
      </c>
      <c r="C10406" t="str">
        <f>SUBSTITUTE(Table1[[#This Row],[Fuel]],", ",",")</f>
        <v>fossil gas: natural gas</v>
      </c>
      <c r="D10406" t="s">
        <v>3239</v>
      </c>
      <c r="H10406" t="s">
        <v>3438</v>
      </c>
      <c r="I10406">
        <v>644</v>
      </c>
      <c r="J10406" t="s">
        <v>3446</v>
      </c>
      <c r="K10406">
        <v>2018</v>
      </c>
      <c r="L10406" t="s">
        <v>29</v>
      </c>
      <c r="M10406" t="s">
        <v>29</v>
      </c>
      <c r="N10406">
        <v>39.485230999999999</v>
      </c>
      <c r="O10406">
        <v>-86.417930999999996</v>
      </c>
      <c r="P10406" t="s">
        <v>3613</v>
      </c>
      <c r="Q10406" s="3">
        <f>Table1[[#This Row],[Capacity (MW)]]*0.395*8760*10^-6</f>
        <v>2.2283688000000001</v>
      </c>
      <c r="R10406" s="3" cm="1">
        <f t="array" ref="R10406">AVERAGE(VLOOKUP(_xlfn.TEXTSPLIT(Table1[[#This Row],[Fuel (no space after comma)]], ","), FuelList_Final_EF!$A$2:$B$65, 2, FALSE))</f>
        <v>53.06</v>
      </c>
      <c r="S10406" s="3">
        <f>Table1[[#This Row],[Generation (TWh)]]*10^9*VLOOKUP(Table1[[#This Row],[Turbine/Engine Technology]],Technology_HR!$A$2:$B$11,2,FALSE)*10^-6</f>
        <v>16821956.071199998</v>
      </c>
      <c r="T10406" s="5">
        <f>Table1[[#This Row],[Fuel Consumption (mmBtu)]]*Table1[[#This Row],[Emission Factor (kg CO2/ mmBtu)]]*10^3</f>
        <v>892572989137.87195</v>
      </c>
      <c r="U10406" s="3">
        <f>Table1[[#This Row],[Emissions (g CO2)]]/(Table1[[#This Row],[Generation (TWh)]]*10^9)</f>
        <v>400.54993999999999</v>
      </c>
    </row>
    <row r="10407" spans="1:21" x14ac:dyDescent="0.35">
      <c r="A10407" t="s">
        <v>2633</v>
      </c>
      <c r="B10407" t="s">
        <v>3243</v>
      </c>
      <c r="C10407" t="str">
        <f>SUBSTITUTE(Table1[[#This Row],[Fuel]],", ",",")</f>
        <v>fossil gas: natural gas,fossil liquids: fuel oil</v>
      </c>
      <c r="D10407" t="s">
        <v>3239</v>
      </c>
      <c r="E10407" t="s">
        <v>3275</v>
      </c>
      <c r="H10407" t="s">
        <v>3436</v>
      </c>
      <c r="I10407">
        <v>41</v>
      </c>
      <c r="J10407" t="s">
        <v>3446</v>
      </c>
      <c r="K10407">
        <v>2004</v>
      </c>
      <c r="L10407" t="s">
        <v>29</v>
      </c>
      <c r="M10407" t="s">
        <v>29</v>
      </c>
      <c r="N10407">
        <v>43.160499999999999</v>
      </c>
      <c r="O10407">
        <v>-95.257555999999994</v>
      </c>
      <c r="P10407" t="s">
        <v>3613</v>
      </c>
      <c r="Q10407" s="3">
        <f>Table1[[#This Row],[Capacity (MW)]]*0.395*8760*10^-6</f>
        <v>0.1418682</v>
      </c>
      <c r="R10407" s="3" cm="1">
        <f t="array" ref="R10407">AVERAGE(VLOOKUP(_xlfn.TEXTSPLIT(Table1[[#This Row],[Fuel (no space after comma)]], ","), FuelList_Final_EF!$A$2:$B$65, 2, FALSE))</f>
        <v>65.583341148886291</v>
      </c>
      <c r="S10407" s="3">
        <f>Table1[[#This Row],[Generation (TWh)]]*10^9*VLOOKUP(Table1[[#This Row],[Turbine/Engine Technology]],Technology_HR!$A$2:$B$11,2,FALSE)*10^-6</f>
        <v>1561968.882</v>
      </c>
      <c r="T10407" s="5">
        <f>Table1[[#This Row],[Fuel Consumption (mmBtu)]]*Table1[[#This Row],[Emission Factor (kg CO2/ mmBtu)]]*10^3</f>
        <v>102439138052.15051</v>
      </c>
      <c r="U10407" s="3">
        <f>Table1[[#This Row],[Emissions (g CO2)]]/(Table1[[#This Row],[Generation (TWh)]]*10^9)</f>
        <v>722.072586049238</v>
      </c>
    </row>
    <row r="10408" spans="1:21" x14ac:dyDescent="0.35">
      <c r="A10408" t="s">
        <v>2669</v>
      </c>
      <c r="B10408" t="s">
        <v>3243</v>
      </c>
      <c r="C10408" t="str">
        <f>SUBSTITUTE(Table1[[#This Row],[Fuel]],", ",",")</f>
        <v>fossil gas: natural gas,fossil liquids: fuel oil</v>
      </c>
      <c r="D10408" t="s">
        <v>3239</v>
      </c>
      <c r="E10408" t="s">
        <v>3275</v>
      </c>
      <c r="H10408" t="s">
        <v>3436</v>
      </c>
      <c r="I10408">
        <v>41</v>
      </c>
      <c r="J10408" t="s">
        <v>3446</v>
      </c>
      <c r="K10408">
        <v>2004</v>
      </c>
      <c r="L10408" t="s">
        <v>29</v>
      </c>
      <c r="M10408" t="s">
        <v>29</v>
      </c>
      <c r="N10408">
        <v>43.160499999999999</v>
      </c>
      <c r="O10408">
        <v>-95.257555999999994</v>
      </c>
      <c r="P10408" t="s">
        <v>3613</v>
      </c>
      <c r="Q10408" s="3">
        <f>Table1[[#This Row],[Capacity (MW)]]*0.395*8760*10^-6</f>
        <v>0.1418682</v>
      </c>
      <c r="R10408" s="3" cm="1">
        <f t="array" ref="R10408">AVERAGE(VLOOKUP(_xlfn.TEXTSPLIT(Table1[[#This Row],[Fuel (no space after comma)]], ","), FuelList_Final_EF!$A$2:$B$65, 2, FALSE))</f>
        <v>65.583341148886291</v>
      </c>
      <c r="S10408" s="3">
        <f>Table1[[#This Row],[Generation (TWh)]]*10^9*VLOOKUP(Table1[[#This Row],[Turbine/Engine Technology]],Technology_HR!$A$2:$B$11,2,FALSE)*10^-6</f>
        <v>1561968.882</v>
      </c>
      <c r="T10408" s="5">
        <f>Table1[[#This Row],[Fuel Consumption (mmBtu)]]*Table1[[#This Row],[Emission Factor (kg CO2/ mmBtu)]]*10^3</f>
        <v>102439138052.15051</v>
      </c>
      <c r="U10408" s="3">
        <f>Table1[[#This Row],[Emissions (g CO2)]]/(Table1[[#This Row],[Generation (TWh)]]*10^9)</f>
        <v>722.072586049238</v>
      </c>
    </row>
    <row r="10409" spans="1:21" x14ac:dyDescent="0.35">
      <c r="A10409" t="s">
        <v>2670</v>
      </c>
      <c r="B10409" t="s">
        <v>3405</v>
      </c>
      <c r="C10409" t="str">
        <f>SUBSTITUTE(Table1[[#This Row],[Fuel]],", ",",")</f>
        <v>fossil gas: natural gas,fossil liquids: kerosene</v>
      </c>
      <c r="D10409" t="s">
        <v>3239</v>
      </c>
      <c r="E10409" t="s">
        <v>3349</v>
      </c>
      <c r="H10409" t="s">
        <v>3436</v>
      </c>
      <c r="I10409">
        <v>180</v>
      </c>
      <c r="J10409" t="s">
        <v>3446</v>
      </c>
      <c r="K10409">
        <v>2005</v>
      </c>
      <c r="L10409" t="s">
        <v>29</v>
      </c>
      <c r="M10409" t="s">
        <v>29</v>
      </c>
      <c r="N10409">
        <v>40.728099999999998</v>
      </c>
      <c r="O10409">
        <v>-73.974199999999996</v>
      </c>
      <c r="P10409" t="s">
        <v>3613</v>
      </c>
      <c r="Q10409" s="3">
        <f>Table1[[#This Row],[Capacity (MW)]]*0.395*8760*10^-6</f>
        <v>0.62283600000000006</v>
      </c>
      <c r="R10409" s="3" cm="1">
        <f t="array" ref="R10409">AVERAGE(VLOOKUP(_xlfn.TEXTSPLIT(Table1[[#This Row],[Fuel (no space after comma)]], ","), FuelList_Final_EF!$A$2:$B$65, 2, FALSE))</f>
        <v>64.13</v>
      </c>
      <c r="S10409" s="3">
        <f>Table1[[#This Row],[Generation (TWh)]]*10^9*VLOOKUP(Table1[[#This Row],[Turbine/Engine Technology]],Technology_HR!$A$2:$B$11,2,FALSE)*10^-6</f>
        <v>6857424.3599999994</v>
      </c>
      <c r="T10409" s="5">
        <f>Table1[[#This Row],[Fuel Consumption (mmBtu)]]*Table1[[#This Row],[Emission Factor (kg CO2/ mmBtu)]]*10^3</f>
        <v>439766624206.79993</v>
      </c>
      <c r="U10409" s="3">
        <f>Table1[[#This Row],[Emissions (g CO2)]]/(Table1[[#This Row],[Generation (TWh)]]*10^9)</f>
        <v>706.07129999999984</v>
      </c>
    </row>
    <row r="10410" spans="1:21" x14ac:dyDescent="0.35">
      <c r="A10410" t="s">
        <v>2670</v>
      </c>
      <c r="B10410" t="s">
        <v>3405</v>
      </c>
      <c r="C10410" t="str">
        <f>SUBSTITUTE(Table1[[#This Row],[Fuel]],", ",",")</f>
        <v>fossil gas: natural gas,fossil liquids: kerosene</v>
      </c>
      <c r="D10410" t="s">
        <v>3239</v>
      </c>
      <c r="E10410" t="s">
        <v>3349</v>
      </c>
      <c r="H10410" t="s">
        <v>3436</v>
      </c>
      <c r="I10410">
        <v>180</v>
      </c>
      <c r="J10410" t="s">
        <v>3446</v>
      </c>
      <c r="K10410">
        <v>2005</v>
      </c>
      <c r="L10410" t="s">
        <v>29</v>
      </c>
      <c r="M10410" t="s">
        <v>29</v>
      </c>
      <c r="N10410">
        <v>40.728099999999998</v>
      </c>
      <c r="O10410">
        <v>-73.974199999999996</v>
      </c>
      <c r="P10410" t="s">
        <v>3613</v>
      </c>
      <c r="Q10410" s="3">
        <f>Table1[[#This Row],[Capacity (MW)]]*0.395*8760*10^-6</f>
        <v>0.62283600000000006</v>
      </c>
      <c r="R10410" s="3" cm="1">
        <f t="array" ref="R10410">AVERAGE(VLOOKUP(_xlfn.TEXTSPLIT(Table1[[#This Row],[Fuel (no space after comma)]], ","), FuelList_Final_EF!$A$2:$B$65, 2, FALSE))</f>
        <v>64.13</v>
      </c>
      <c r="S10410" s="3">
        <f>Table1[[#This Row],[Generation (TWh)]]*10^9*VLOOKUP(Table1[[#This Row],[Turbine/Engine Technology]],Technology_HR!$A$2:$B$11,2,FALSE)*10^-6</f>
        <v>6857424.3599999994</v>
      </c>
      <c r="T10410" s="5">
        <f>Table1[[#This Row],[Fuel Consumption (mmBtu)]]*Table1[[#This Row],[Emission Factor (kg CO2/ mmBtu)]]*10^3</f>
        <v>439766624206.79993</v>
      </c>
      <c r="U10410" s="3">
        <f>Table1[[#This Row],[Emissions (g CO2)]]/(Table1[[#This Row],[Generation (TWh)]]*10^9)</f>
        <v>706.07129999999984</v>
      </c>
    </row>
    <row r="10411" spans="1:21" x14ac:dyDescent="0.35">
      <c r="A10411" t="s">
        <v>2670</v>
      </c>
      <c r="B10411" t="s">
        <v>3243</v>
      </c>
      <c r="C10411" t="str">
        <f>SUBSTITUTE(Table1[[#This Row],[Fuel]],", ",",")</f>
        <v>fossil gas: natural gas,fossil liquids: fuel oil</v>
      </c>
      <c r="D10411" t="s">
        <v>3239</v>
      </c>
      <c r="E10411" t="s">
        <v>3275</v>
      </c>
      <c r="H10411" t="s">
        <v>3440</v>
      </c>
      <c r="I10411">
        <v>156</v>
      </c>
      <c r="J10411" t="s">
        <v>3446</v>
      </c>
      <c r="K10411">
        <v>1951</v>
      </c>
      <c r="L10411" t="s">
        <v>29</v>
      </c>
      <c r="M10411" t="s">
        <v>29</v>
      </c>
      <c r="N10411">
        <v>40.728099999999998</v>
      </c>
      <c r="O10411">
        <v>-73.974199999999996</v>
      </c>
      <c r="P10411" t="s">
        <v>3613</v>
      </c>
      <c r="Q10411" s="3">
        <f>Table1[[#This Row],[Capacity (MW)]]*0.395*8760*10^-6</f>
        <v>0.53979120000000003</v>
      </c>
      <c r="R10411" s="3" cm="1">
        <f t="array" ref="R10411">AVERAGE(VLOOKUP(_xlfn.TEXTSPLIT(Table1[[#This Row],[Fuel (no space after comma)]], ","), FuelList_Final_EF!$A$2:$B$65, 2, FALSE))</f>
        <v>65.583341148886291</v>
      </c>
      <c r="S10411" s="3">
        <f>Table1[[#This Row],[Generation (TWh)]]*10^9*VLOOKUP(Table1[[#This Row],[Turbine/Engine Technology]],Technology_HR!$A$2:$B$11,2,FALSE)*10^-6</f>
        <v>5551752.4919999996</v>
      </c>
      <c r="T10411" s="5">
        <f>Table1[[#This Row],[Fuel Consumption (mmBtu)]]*Table1[[#This Row],[Emission Factor (kg CO2/ mmBtu)]]*10^3</f>
        <v>364102477657.01556</v>
      </c>
      <c r="U10411" s="3">
        <f>Table1[[#This Row],[Emissions (g CO2)]]/(Table1[[#This Row],[Generation (TWh)]]*10^9)</f>
        <v>674.52466371629544</v>
      </c>
    </row>
    <row r="10412" spans="1:21" x14ac:dyDescent="0.35">
      <c r="A10412" t="s">
        <v>2670</v>
      </c>
      <c r="B10412" t="s">
        <v>3243</v>
      </c>
      <c r="C10412" t="str">
        <f>SUBSTITUTE(Table1[[#This Row],[Fuel]],", ",",")</f>
        <v>fossil gas: natural gas,fossil liquids: fuel oil</v>
      </c>
      <c r="D10412" t="s">
        <v>3239</v>
      </c>
      <c r="E10412" t="s">
        <v>3275</v>
      </c>
      <c r="H10412" t="s">
        <v>3440</v>
      </c>
      <c r="I10412">
        <v>200</v>
      </c>
      <c r="J10412" t="s">
        <v>3446</v>
      </c>
      <c r="K10412">
        <v>1955</v>
      </c>
      <c r="L10412" t="s">
        <v>29</v>
      </c>
      <c r="M10412" t="s">
        <v>29</v>
      </c>
      <c r="N10412">
        <v>40.728099999999998</v>
      </c>
      <c r="O10412">
        <v>-73.974199999999996</v>
      </c>
      <c r="P10412" t="s">
        <v>3613</v>
      </c>
      <c r="Q10412" s="3">
        <f>Table1[[#This Row],[Capacity (MW)]]*0.395*8760*10^-6</f>
        <v>0.69203999999999999</v>
      </c>
      <c r="R10412" s="3" cm="1">
        <f t="array" ref="R10412">AVERAGE(VLOOKUP(_xlfn.TEXTSPLIT(Table1[[#This Row],[Fuel (no space after comma)]], ","), FuelList_Final_EF!$A$2:$B$65, 2, FALSE))</f>
        <v>65.583341148886291</v>
      </c>
      <c r="S10412" s="3">
        <f>Table1[[#This Row],[Generation (TWh)]]*10^9*VLOOKUP(Table1[[#This Row],[Turbine/Engine Technology]],Technology_HR!$A$2:$B$11,2,FALSE)*10^-6</f>
        <v>7117631.3999999994</v>
      </c>
      <c r="T10412" s="5">
        <f>Table1[[#This Row],[Fuel Consumption (mmBtu)]]*Table1[[#This Row],[Emission Factor (kg CO2/ mmBtu)]]*10^3</f>
        <v>466798048278.2251</v>
      </c>
      <c r="U10412" s="3">
        <f>Table1[[#This Row],[Emissions (g CO2)]]/(Table1[[#This Row],[Generation (TWh)]]*10^9)</f>
        <v>674.52466371629544</v>
      </c>
    </row>
    <row r="10413" spans="1:21" x14ac:dyDescent="0.35">
      <c r="A10413" t="s">
        <v>2671</v>
      </c>
      <c r="B10413" t="s">
        <v>3239</v>
      </c>
      <c r="C10413" t="str">
        <f>SUBSTITUTE(Table1[[#This Row],[Fuel]],", ",",")</f>
        <v>fossil gas: natural gas</v>
      </c>
      <c r="D10413" t="s">
        <v>3239</v>
      </c>
      <c r="H10413" t="s">
        <v>3438</v>
      </c>
      <c r="I10413">
        <v>468</v>
      </c>
      <c r="J10413" t="s">
        <v>3446</v>
      </c>
      <c r="K10413">
        <v>2001</v>
      </c>
      <c r="L10413" t="s">
        <v>29</v>
      </c>
      <c r="M10413" t="s">
        <v>29</v>
      </c>
      <c r="N10413">
        <v>32.448099999999997</v>
      </c>
      <c r="O10413">
        <v>-94.690299999999993</v>
      </c>
      <c r="P10413" t="s">
        <v>3613</v>
      </c>
      <c r="Q10413" s="3">
        <f>Table1[[#This Row],[Capacity (MW)]]*0.395*8760*10^-6</f>
        <v>1.6193736000000001</v>
      </c>
      <c r="R10413" s="3" cm="1">
        <f t="array" ref="R10413">AVERAGE(VLOOKUP(_xlfn.TEXTSPLIT(Table1[[#This Row],[Fuel (no space after comma)]], ","), FuelList_Final_EF!$A$2:$B$65, 2, FALSE))</f>
        <v>53.06</v>
      </c>
      <c r="S10413" s="3">
        <f>Table1[[#This Row],[Generation (TWh)]]*10^9*VLOOKUP(Table1[[#This Row],[Turbine/Engine Technology]],Technology_HR!$A$2:$B$11,2,FALSE)*10^-6</f>
        <v>12224651.306399999</v>
      </c>
      <c r="T10413" s="5">
        <f>Table1[[#This Row],[Fuel Consumption (mmBtu)]]*Table1[[#This Row],[Emission Factor (kg CO2/ mmBtu)]]*10^3</f>
        <v>648639998317.58398</v>
      </c>
      <c r="U10413" s="3">
        <f>Table1[[#This Row],[Emissions (g CO2)]]/(Table1[[#This Row],[Generation (TWh)]]*10^9)</f>
        <v>400.54993999999999</v>
      </c>
    </row>
    <row r="10414" spans="1:21" x14ac:dyDescent="0.35">
      <c r="A10414" t="s">
        <v>2672</v>
      </c>
      <c r="B10414" t="s">
        <v>3239</v>
      </c>
      <c r="C10414" t="str">
        <f>SUBSTITUTE(Table1[[#This Row],[Fuel]],", ",",")</f>
        <v>fossil gas: natural gas</v>
      </c>
      <c r="D10414" t="s">
        <v>3239</v>
      </c>
      <c r="H10414" t="s">
        <v>3438</v>
      </c>
      <c r="I10414">
        <v>574</v>
      </c>
      <c r="J10414" t="s">
        <v>3446</v>
      </c>
      <c r="K10414">
        <v>2000</v>
      </c>
      <c r="L10414" t="s">
        <v>29</v>
      </c>
      <c r="M10414" t="s">
        <v>29</v>
      </c>
      <c r="N10414">
        <v>17.981024999999999</v>
      </c>
      <c r="O10414">
        <v>-66.755420000000001</v>
      </c>
      <c r="P10414" t="s">
        <v>3613</v>
      </c>
      <c r="Q10414" s="3">
        <f>Table1[[#This Row],[Capacity (MW)]]*0.395*8760*10^-6</f>
        <v>1.9861548</v>
      </c>
      <c r="R10414" s="3" cm="1">
        <f t="array" ref="R10414">AVERAGE(VLOOKUP(_xlfn.TEXTSPLIT(Table1[[#This Row],[Fuel (no space after comma)]], ","), FuelList_Final_EF!$A$2:$B$65, 2, FALSE))</f>
        <v>53.06</v>
      </c>
      <c r="S10414" s="3">
        <f>Table1[[#This Row],[Generation (TWh)]]*10^9*VLOOKUP(Table1[[#This Row],[Turbine/Engine Technology]],Technology_HR!$A$2:$B$11,2,FALSE)*10^-6</f>
        <v>14993482.585199999</v>
      </c>
      <c r="T10414" s="5">
        <f>Table1[[#This Row],[Fuel Consumption (mmBtu)]]*Table1[[#This Row],[Emission Factor (kg CO2/ mmBtu)]]*10^3</f>
        <v>795554185970.71191</v>
      </c>
      <c r="U10414" s="3">
        <f>Table1[[#This Row],[Emissions (g CO2)]]/(Table1[[#This Row],[Generation (TWh)]]*10^9)</f>
        <v>400.54993999999994</v>
      </c>
    </row>
    <row r="10415" spans="1:21" x14ac:dyDescent="0.35">
      <c r="A10415" t="s">
        <v>2370</v>
      </c>
      <c r="B10415" t="s">
        <v>3239</v>
      </c>
      <c r="C10415" t="str">
        <f>SUBSTITUTE(Table1[[#This Row],[Fuel]],", ",",")</f>
        <v>fossil gas: natural gas</v>
      </c>
      <c r="D10415" t="s">
        <v>3239</v>
      </c>
      <c r="H10415" t="s">
        <v>3436</v>
      </c>
      <c r="I10415">
        <v>179</v>
      </c>
      <c r="J10415" t="s">
        <v>3446</v>
      </c>
      <c r="K10415">
        <v>2015</v>
      </c>
      <c r="L10415" t="s">
        <v>29</v>
      </c>
      <c r="M10415" t="s">
        <v>29</v>
      </c>
      <c r="N10415">
        <v>32.069167</v>
      </c>
      <c r="O10415">
        <v>-102.5856</v>
      </c>
      <c r="P10415" t="s">
        <v>3613</v>
      </c>
      <c r="Q10415" s="3">
        <f>Table1[[#This Row],[Capacity (MW)]]*0.395*8760*10^-6</f>
        <v>0.61937579999999992</v>
      </c>
      <c r="R10415" s="3" cm="1">
        <f t="array" ref="R10415">AVERAGE(VLOOKUP(_xlfn.TEXTSPLIT(Table1[[#This Row],[Fuel (no space after comma)]], ","), FuelList_Final_EF!$A$2:$B$65, 2, FALSE))</f>
        <v>53.06</v>
      </c>
      <c r="S10415" s="3">
        <f>Table1[[#This Row],[Generation (TWh)]]*10^9*VLOOKUP(Table1[[#This Row],[Turbine/Engine Technology]],Technology_HR!$A$2:$B$11,2,FALSE)*10^-6</f>
        <v>6819327.5579999983</v>
      </c>
      <c r="T10415" s="5">
        <f>Table1[[#This Row],[Fuel Consumption (mmBtu)]]*Table1[[#This Row],[Emission Factor (kg CO2/ mmBtu)]]*10^3</f>
        <v>361833520227.47992</v>
      </c>
      <c r="U10415" s="3">
        <f>Table1[[#This Row],[Emissions (g CO2)]]/(Table1[[#This Row],[Generation (TWh)]]*10^9)</f>
        <v>584.19060000000002</v>
      </c>
    </row>
    <row r="10416" spans="1:21" x14ac:dyDescent="0.35">
      <c r="A10416" t="s">
        <v>2370</v>
      </c>
      <c r="B10416" t="s">
        <v>3239</v>
      </c>
      <c r="C10416" t="str">
        <f>SUBSTITUTE(Table1[[#This Row],[Fuel]],", ",",")</f>
        <v>fossil gas: natural gas</v>
      </c>
      <c r="D10416" t="s">
        <v>3239</v>
      </c>
      <c r="H10416" t="s">
        <v>3436</v>
      </c>
      <c r="I10416">
        <v>179</v>
      </c>
      <c r="J10416" t="s">
        <v>3446</v>
      </c>
      <c r="K10416">
        <v>2015</v>
      </c>
      <c r="L10416" t="s">
        <v>29</v>
      </c>
      <c r="M10416" t="s">
        <v>29</v>
      </c>
      <c r="N10416">
        <v>32.069167</v>
      </c>
      <c r="O10416">
        <v>-102.5856</v>
      </c>
      <c r="P10416" t="s">
        <v>3613</v>
      </c>
      <c r="Q10416" s="3">
        <f>Table1[[#This Row],[Capacity (MW)]]*0.395*8760*10^-6</f>
        <v>0.61937579999999992</v>
      </c>
      <c r="R10416" s="3" cm="1">
        <f t="array" ref="R10416">AVERAGE(VLOOKUP(_xlfn.TEXTSPLIT(Table1[[#This Row],[Fuel (no space after comma)]], ","), FuelList_Final_EF!$A$2:$B$65, 2, FALSE))</f>
        <v>53.06</v>
      </c>
      <c r="S10416" s="3">
        <f>Table1[[#This Row],[Generation (TWh)]]*10^9*VLOOKUP(Table1[[#This Row],[Turbine/Engine Technology]],Technology_HR!$A$2:$B$11,2,FALSE)*10^-6</f>
        <v>6819327.5579999983</v>
      </c>
      <c r="T10416" s="5">
        <f>Table1[[#This Row],[Fuel Consumption (mmBtu)]]*Table1[[#This Row],[Emission Factor (kg CO2/ mmBtu)]]*10^3</f>
        <v>361833520227.47992</v>
      </c>
      <c r="U10416" s="3">
        <f>Table1[[#This Row],[Emissions (g CO2)]]/(Table1[[#This Row],[Generation (TWh)]]*10^9)</f>
        <v>584.19060000000002</v>
      </c>
    </row>
    <row r="10417" spans="1:21" x14ac:dyDescent="0.35">
      <c r="A10417" t="s">
        <v>2607</v>
      </c>
      <c r="B10417" t="s">
        <v>3243</v>
      </c>
      <c r="C10417" t="str">
        <f>SUBSTITUTE(Table1[[#This Row],[Fuel]],", ",",")</f>
        <v>fossil gas: natural gas,fossil liquids: fuel oil</v>
      </c>
      <c r="D10417" t="s">
        <v>3239</v>
      </c>
      <c r="E10417" t="s">
        <v>3275</v>
      </c>
      <c r="H10417" t="s">
        <v>3440</v>
      </c>
      <c r="I10417">
        <v>391</v>
      </c>
      <c r="J10417" t="s">
        <v>3446</v>
      </c>
      <c r="K10417">
        <v>1974</v>
      </c>
      <c r="L10417" t="s">
        <v>29</v>
      </c>
      <c r="M10417" t="s">
        <v>29</v>
      </c>
      <c r="N10417">
        <v>39.858814000000002</v>
      </c>
      <c r="O10417">
        <v>-75.323780999999997</v>
      </c>
      <c r="P10417" t="s">
        <v>3613</v>
      </c>
      <c r="Q10417" s="3">
        <f>Table1[[#This Row],[Capacity (MW)]]*0.395*8760*10^-6</f>
        <v>1.3529381999999999</v>
      </c>
      <c r="R10417" s="3" cm="1">
        <f t="array" ref="R10417">AVERAGE(VLOOKUP(_xlfn.TEXTSPLIT(Table1[[#This Row],[Fuel (no space after comma)]], ","), FuelList_Final_EF!$A$2:$B$65, 2, FALSE))</f>
        <v>65.583341148886291</v>
      </c>
      <c r="S10417" s="3">
        <f>Table1[[#This Row],[Generation (TWh)]]*10^9*VLOOKUP(Table1[[#This Row],[Turbine/Engine Technology]],Technology_HR!$A$2:$B$11,2,FALSE)*10^-6</f>
        <v>13914969.386999998</v>
      </c>
      <c r="T10417" s="5">
        <f>Table1[[#This Row],[Fuel Consumption (mmBtu)]]*Table1[[#This Row],[Emission Factor (kg CO2/ mmBtu)]]*10^3</f>
        <v>912590184383.93005</v>
      </c>
      <c r="U10417" s="3">
        <f>Table1[[#This Row],[Emissions (g CO2)]]/(Table1[[#This Row],[Generation (TWh)]]*10^9)</f>
        <v>674.52466371629555</v>
      </c>
    </row>
    <row r="10418" spans="1:21" x14ac:dyDescent="0.35">
      <c r="A10418" t="s">
        <v>2607</v>
      </c>
      <c r="B10418" t="s">
        <v>3243</v>
      </c>
      <c r="C10418" t="str">
        <f>SUBSTITUTE(Table1[[#This Row],[Fuel]],", ",",")</f>
        <v>fossil gas: natural gas,fossil liquids: fuel oil</v>
      </c>
      <c r="D10418" t="s">
        <v>3239</v>
      </c>
      <c r="E10418" t="s">
        <v>3275</v>
      </c>
      <c r="H10418" t="s">
        <v>3440</v>
      </c>
      <c r="I10418">
        <v>391</v>
      </c>
      <c r="J10418" t="s">
        <v>3446</v>
      </c>
      <c r="K10418">
        <v>1976</v>
      </c>
      <c r="L10418" t="s">
        <v>29</v>
      </c>
      <c r="M10418" t="s">
        <v>29</v>
      </c>
      <c r="N10418">
        <v>39.858814000000002</v>
      </c>
      <c r="O10418">
        <v>-75.323780999999997</v>
      </c>
      <c r="P10418" t="s">
        <v>3613</v>
      </c>
      <c r="Q10418" s="3">
        <f>Table1[[#This Row],[Capacity (MW)]]*0.395*8760*10^-6</f>
        <v>1.3529381999999999</v>
      </c>
      <c r="R10418" s="3" cm="1">
        <f t="array" ref="R10418">AVERAGE(VLOOKUP(_xlfn.TEXTSPLIT(Table1[[#This Row],[Fuel (no space after comma)]], ","), FuelList_Final_EF!$A$2:$B$65, 2, FALSE))</f>
        <v>65.583341148886291</v>
      </c>
      <c r="S10418" s="3">
        <f>Table1[[#This Row],[Generation (TWh)]]*10^9*VLOOKUP(Table1[[#This Row],[Turbine/Engine Technology]],Technology_HR!$A$2:$B$11,2,FALSE)*10^-6</f>
        <v>13914969.386999998</v>
      </c>
      <c r="T10418" s="5">
        <f>Table1[[#This Row],[Fuel Consumption (mmBtu)]]*Table1[[#This Row],[Emission Factor (kg CO2/ mmBtu)]]*10^3</f>
        <v>912590184383.93005</v>
      </c>
      <c r="U10418" s="3">
        <f>Table1[[#This Row],[Emissions (g CO2)]]/(Table1[[#This Row],[Generation (TWh)]]*10^9)</f>
        <v>674.52466371629555</v>
      </c>
    </row>
    <row r="10419" spans="1:21" x14ac:dyDescent="0.35">
      <c r="A10419" t="s">
        <v>2673</v>
      </c>
      <c r="B10419" t="s">
        <v>3243</v>
      </c>
      <c r="C10419" t="str">
        <f>SUBSTITUTE(Table1[[#This Row],[Fuel]],", ",",")</f>
        <v>fossil gas: natural gas,fossil liquids: fuel oil</v>
      </c>
      <c r="D10419" t="s">
        <v>3239</v>
      </c>
      <c r="E10419" t="s">
        <v>3275</v>
      </c>
      <c r="H10419" t="s">
        <v>3440</v>
      </c>
      <c r="I10419">
        <v>75</v>
      </c>
      <c r="J10419" t="s">
        <v>3446</v>
      </c>
      <c r="K10419">
        <v>1954</v>
      </c>
      <c r="L10419" t="s">
        <v>29</v>
      </c>
      <c r="M10419" t="s">
        <v>29</v>
      </c>
      <c r="N10419">
        <v>39.738610999999999</v>
      </c>
      <c r="O10419">
        <v>-75.504166999999995</v>
      </c>
      <c r="P10419" t="s">
        <v>3613</v>
      </c>
      <c r="Q10419" s="3">
        <f>Table1[[#This Row],[Capacity (MW)]]*0.395*8760*10^-6</f>
        <v>0.259515</v>
      </c>
      <c r="R10419" s="3" cm="1">
        <f t="array" ref="R10419">AVERAGE(VLOOKUP(_xlfn.TEXTSPLIT(Table1[[#This Row],[Fuel (no space after comma)]], ","), FuelList_Final_EF!$A$2:$B$65, 2, FALSE))</f>
        <v>65.583341148886291</v>
      </c>
      <c r="S10419" s="3">
        <f>Table1[[#This Row],[Generation (TWh)]]*10^9*VLOOKUP(Table1[[#This Row],[Turbine/Engine Technology]],Technology_HR!$A$2:$B$11,2,FALSE)*10^-6</f>
        <v>2669111.7749999999</v>
      </c>
      <c r="T10419" s="5">
        <f>Table1[[#This Row],[Fuel Consumption (mmBtu)]]*Table1[[#This Row],[Emission Factor (kg CO2/ mmBtu)]]*10^3</f>
        <v>175049268104.33441</v>
      </c>
      <c r="U10419" s="3">
        <f>Table1[[#This Row],[Emissions (g CO2)]]/(Table1[[#This Row],[Generation (TWh)]]*10^9)</f>
        <v>674.52466371629544</v>
      </c>
    </row>
    <row r="10420" spans="1:21" x14ac:dyDescent="0.35">
      <c r="A10420" t="s">
        <v>2673</v>
      </c>
      <c r="B10420" t="s">
        <v>3243</v>
      </c>
      <c r="C10420" t="str">
        <f>SUBSTITUTE(Table1[[#This Row],[Fuel]],", ",",")</f>
        <v>fossil gas: natural gas,fossil liquids: fuel oil</v>
      </c>
      <c r="D10420" t="s">
        <v>3239</v>
      </c>
      <c r="E10420" t="s">
        <v>3275</v>
      </c>
      <c r="H10420" t="s">
        <v>3440</v>
      </c>
      <c r="I10420">
        <v>177</v>
      </c>
      <c r="J10420" t="s">
        <v>3446</v>
      </c>
      <c r="K10420">
        <v>1966</v>
      </c>
      <c r="L10420" t="s">
        <v>29</v>
      </c>
      <c r="M10420" t="s">
        <v>29</v>
      </c>
      <c r="N10420">
        <v>39.738610999999999</v>
      </c>
      <c r="O10420">
        <v>-75.504166999999995</v>
      </c>
      <c r="P10420" t="s">
        <v>3613</v>
      </c>
      <c r="Q10420" s="3">
        <f>Table1[[#This Row],[Capacity (MW)]]*0.395*8760*10^-6</f>
        <v>0.61245539999999998</v>
      </c>
      <c r="R10420" s="3" cm="1">
        <f t="array" ref="R10420">AVERAGE(VLOOKUP(_xlfn.TEXTSPLIT(Table1[[#This Row],[Fuel (no space after comma)]], ","), FuelList_Final_EF!$A$2:$B$65, 2, FALSE))</f>
        <v>65.583341148886291</v>
      </c>
      <c r="S10420" s="3">
        <f>Table1[[#This Row],[Generation (TWh)]]*10^9*VLOOKUP(Table1[[#This Row],[Turbine/Engine Technology]],Technology_HR!$A$2:$B$11,2,FALSE)*10^-6</f>
        <v>6299103.7889999999</v>
      </c>
      <c r="T10420" s="5">
        <f>Table1[[#This Row],[Fuel Consumption (mmBtu)]]*Table1[[#This Row],[Emission Factor (kg CO2/ mmBtu)]]*10^3</f>
        <v>413116272726.22925</v>
      </c>
      <c r="U10420" s="3">
        <f>Table1[[#This Row],[Emissions (g CO2)]]/(Table1[[#This Row],[Generation (TWh)]]*10^9)</f>
        <v>674.52466371629555</v>
      </c>
    </row>
    <row r="10421" spans="1:21" x14ac:dyDescent="0.35">
      <c r="A10421" t="s">
        <v>2673</v>
      </c>
      <c r="B10421" t="s">
        <v>3243</v>
      </c>
      <c r="C10421" t="str">
        <f>SUBSTITUTE(Table1[[#This Row],[Fuel]],", ",",")</f>
        <v>fossil gas: natural gas,fossil liquids: fuel oil</v>
      </c>
      <c r="D10421" t="s">
        <v>3239</v>
      </c>
      <c r="E10421" t="s">
        <v>3275</v>
      </c>
      <c r="H10421" t="s">
        <v>3440</v>
      </c>
      <c r="I10421">
        <v>446</v>
      </c>
      <c r="J10421" t="s">
        <v>3446</v>
      </c>
      <c r="K10421">
        <v>1973</v>
      </c>
      <c r="L10421" t="s">
        <v>29</v>
      </c>
      <c r="M10421" t="s">
        <v>29</v>
      </c>
      <c r="N10421">
        <v>39.738610999999999</v>
      </c>
      <c r="O10421">
        <v>-75.504166999999995</v>
      </c>
      <c r="P10421" t="s">
        <v>3613</v>
      </c>
      <c r="Q10421" s="3">
        <f>Table1[[#This Row],[Capacity (MW)]]*0.395*8760*10^-6</f>
        <v>1.5432492000000002</v>
      </c>
      <c r="R10421" s="3" cm="1">
        <f t="array" ref="R10421">AVERAGE(VLOOKUP(_xlfn.TEXTSPLIT(Table1[[#This Row],[Fuel (no space after comma)]], ","), FuelList_Final_EF!$A$2:$B$65, 2, FALSE))</f>
        <v>65.583341148886291</v>
      </c>
      <c r="S10421" s="3">
        <f>Table1[[#This Row],[Generation (TWh)]]*10^9*VLOOKUP(Table1[[#This Row],[Turbine/Engine Technology]],Technology_HR!$A$2:$B$11,2,FALSE)*10^-6</f>
        <v>15872318.022000002</v>
      </c>
      <c r="T10421" s="5">
        <f>Table1[[#This Row],[Fuel Consumption (mmBtu)]]*Table1[[#This Row],[Emission Factor (kg CO2/ mmBtu)]]*10^3</f>
        <v>1040959647660.4421</v>
      </c>
      <c r="U10421" s="3">
        <f>Table1[[#This Row],[Emissions (g CO2)]]/(Table1[[#This Row],[Generation (TWh)]]*10^9)</f>
        <v>674.52466371629544</v>
      </c>
    </row>
    <row r="10422" spans="1:21" x14ac:dyDescent="0.35">
      <c r="A10422" t="s">
        <v>2435</v>
      </c>
      <c r="B10422" t="s">
        <v>3239</v>
      </c>
      <c r="C10422" t="str">
        <f>SUBSTITUTE(Table1[[#This Row],[Fuel]],", ",",")</f>
        <v>fossil gas: natural gas</v>
      </c>
      <c r="D10422" t="s">
        <v>3239</v>
      </c>
      <c r="H10422" t="s">
        <v>3440</v>
      </c>
      <c r="I10422">
        <v>413.7</v>
      </c>
      <c r="J10422" t="s">
        <v>3450</v>
      </c>
      <c r="K10422">
        <v>2028</v>
      </c>
      <c r="L10422" t="s">
        <v>29</v>
      </c>
      <c r="M10422" t="s">
        <v>29</v>
      </c>
      <c r="N10422">
        <v>43.716161</v>
      </c>
      <c r="O10422">
        <v>-87.705894000000001</v>
      </c>
      <c r="P10422" t="s">
        <v>3613</v>
      </c>
      <c r="Q10422" s="3">
        <f>Table1[[#This Row],[Capacity (MW)]]*0.395*8760*10^-6</f>
        <v>1.4314847399999999</v>
      </c>
      <c r="R10422" s="3" cm="1">
        <f t="array" ref="R10422">AVERAGE(VLOOKUP(_xlfn.TEXTSPLIT(Table1[[#This Row],[Fuel (no space after comma)]], ","), FuelList_Final_EF!$A$2:$B$65, 2, FALSE))</f>
        <v>53.06</v>
      </c>
      <c r="S10422" s="3">
        <f>Table1[[#This Row],[Generation (TWh)]]*10^9*VLOOKUP(Table1[[#This Row],[Turbine/Engine Technology]],Technology_HR!$A$2:$B$11,2,FALSE)*10^-6</f>
        <v>14722820.550899999</v>
      </c>
      <c r="T10422" s="5">
        <f>Table1[[#This Row],[Fuel Consumption (mmBtu)]]*Table1[[#This Row],[Emission Factor (kg CO2/ mmBtu)]]*10^3</f>
        <v>781192858430.75391</v>
      </c>
      <c r="U10422" s="3">
        <f>Table1[[#This Row],[Emissions (g CO2)]]/(Table1[[#This Row],[Generation (TWh)]]*10^9)</f>
        <v>545.72209999999995</v>
      </c>
    </row>
    <row r="10423" spans="1:21" x14ac:dyDescent="0.35">
      <c r="A10423" t="s">
        <v>2480</v>
      </c>
      <c r="B10423" t="s">
        <v>3239</v>
      </c>
      <c r="C10423" t="str">
        <f>SUBSTITUTE(Table1[[#This Row],[Fuel]],", ",",")</f>
        <v>fossil gas: natural gas</v>
      </c>
      <c r="D10423" t="s">
        <v>3239</v>
      </c>
      <c r="H10423" t="s">
        <v>3436</v>
      </c>
      <c r="I10423">
        <v>50</v>
      </c>
      <c r="J10423" t="s">
        <v>3446</v>
      </c>
      <c r="K10423">
        <v>2002</v>
      </c>
      <c r="L10423" t="s">
        <v>29</v>
      </c>
      <c r="M10423" t="s">
        <v>29</v>
      </c>
      <c r="N10423">
        <v>40.786099999999998</v>
      </c>
      <c r="O10423">
        <v>-73.293099999999995</v>
      </c>
      <c r="P10423" t="s">
        <v>3613</v>
      </c>
      <c r="Q10423" s="3">
        <f>Table1[[#This Row],[Capacity (MW)]]*0.395*8760*10^-6</f>
        <v>0.17301</v>
      </c>
      <c r="R10423" s="3" cm="1">
        <f t="array" ref="R10423">AVERAGE(VLOOKUP(_xlfn.TEXTSPLIT(Table1[[#This Row],[Fuel (no space after comma)]], ","), FuelList_Final_EF!$A$2:$B$65, 2, FALSE))</f>
        <v>53.06</v>
      </c>
      <c r="S10423" s="3">
        <f>Table1[[#This Row],[Generation (TWh)]]*10^9*VLOOKUP(Table1[[#This Row],[Turbine/Engine Technology]],Technology_HR!$A$2:$B$11,2,FALSE)*10^-6</f>
        <v>1904840.0999999999</v>
      </c>
      <c r="T10423" s="5">
        <f>Table1[[#This Row],[Fuel Consumption (mmBtu)]]*Table1[[#This Row],[Emission Factor (kg CO2/ mmBtu)]]*10^3</f>
        <v>101070815706</v>
      </c>
      <c r="U10423" s="3">
        <f>Table1[[#This Row],[Emissions (g CO2)]]/(Table1[[#This Row],[Generation (TWh)]]*10^9)</f>
        <v>584.19060000000002</v>
      </c>
    </row>
    <row r="10424" spans="1:21" x14ac:dyDescent="0.35">
      <c r="A10424" t="s">
        <v>2480</v>
      </c>
      <c r="B10424" t="s">
        <v>3239</v>
      </c>
      <c r="C10424" t="str">
        <f>SUBSTITUTE(Table1[[#This Row],[Fuel]],", ",",")</f>
        <v>fossil gas: natural gas</v>
      </c>
      <c r="D10424" t="s">
        <v>3239</v>
      </c>
      <c r="H10424" t="s">
        <v>3436</v>
      </c>
      <c r="I10424">
        <v>50</v>
      </c>
      <c r="J10424" t="s">
        <v>3446</v>
      </c>
      <c r="K10424">
        <v>2002</v>
      </c>
      <c r="L10424" t="s">
        <v>29</v>
      </c>
      <c r="M10424" t="s">
        <v>29</v>
      </c>
      <c r="N10424">
        <v>40.786099999999998</v>
      </c>
      <c r="O10424">
        <v>-73.293099999999995</v>
      </c>
      <c r="P10424" t="s">
        <v>3613</v>
      </c>
      <c r="Q10424" s="3">
        <f>Table1[[#This Row],[Capacity (MW)]]*0.395*8760*10^-6</f>
        <v>0.17301</v>
      </c>
      <c r="R10424" s="3" cm="1">
        <f t="array" ref="R10424">AVERAGE(VLOOKUP(_xlfn.TEXTSPLIT(Table1[[#This Row],[Fuel (no space after comma)]], ","), FuelList_Final_EF!$A$2:$B$65, 2, FALSE))</f>
        <v>53.06</v>
      </c>
      <c r="S10424" s="3">
        <f>Table1[[#This Row],[Generation (TWh)]]*10^9*VLOOKUP(Table1[[#This Row],[Turbine/Engine Technology]],Technology_HR!$A$2:$B$11,2,FALSE)*10^-6</f>
        <v>1904840.0999999999</v>
      </c>
      <c r="T10424" s="5">
        <f>Table1[[#This Row],[Fuel Consumption (mmBtu)]]*Table1[[#This Row],[Emission Factor (kg CO2/ mmBtu)]]*10^3</f>
        <v>101070815706</v>
      </c>
      <c r="U10424" s="3">
        <f>Table1[[#This Row],[Emissions (g CO2)]]/(Table1[[#This Row],[Generation (TWh)]]*10^9)</f>
        <v>584.19060000000002</v>
      </c>
    </row>
    <row r="10425" spans="1:21" x14ac:dyDescent="0.35">
      <c r="A10425" t="s">
        <v>2604</v>
      </c>
      <c r="B10425" t="s">
        <v>3243</v>
      </c>
      <c r="C10425" t="str">
        <f>SUBSTITUTE(Table1[[#This Row],[Fuel]],", ",",")</f>
        <v>fossil gas: natural gas,fossil liquids: fuel oil</v>
      </c>
      <c r="D10425" t="s">
        <v>3239</v>
      </c>
      <c r="E10425" t="s">
        <v>3275</v>
      </c>
      <c r="H10425" t="s">
        <v>3436</v>
      </c>
      <c r="I10425">
        <v>175</v>
      </c>
      <c r="J10425" t="s">
        <v>3446</v>
      </c>
      <c r="K10425">
        <v>2000</v>
      </c>
      <c r="L10425" t="s">
        <v>29</v>
      </c>
      <c r="M10425" t="s">
        <v>29</v>
      </c>
      <c r="N10425">
        <v>32.911099999999998</v>
      </c>
      <c r="O10425">
        <v>-84.306399999999996</v>
      </c>
      <c r="P10425" t="s">
        <v>3613</v>
      </c>
      <c r="Q10425" s="3">
        <f>Table1[[#This Row],[Capacity (MW)]]*0.395*8760*10^-6</f>
        <v>0.60553499999999993</v>
      </c>
      <c r="R10425" s="3" cm="1">
        <f t="array" ref="R10425">AVERAGE(VLOOKUP(_xlfn.TEXTSPLIT(Table1[[#This Row],[Fuel (no space after comma)]], ","), FuelList_Final_EF!$A$2:$B$65, 2, FALSE))</f>
        <v>65.583341148886291</v>
      </c>
      <c r="S10425" s="3">
        <f>Table1[[#This Row],[Generation (TWh)]]*10^9*VLOOKUP(Table1[[#This Row],[Turbine/Engine Technology]],Technology_HR!$A$2:$B$11,2,FALSE)*10^-6</f>
        <v>6666940.3499999987</v>
      </c>
      <c r="T10425" s="5">
        <f>Table1[[#This Row],[Fuel Consumption (mmBtu)]]*Table1[[#This Row],[Emission Factor (kg CO2/ mmBtu)]]*10^3</f>
        <v>437240223393.32526</v>
      </c>
      <c r="U10425" s="3">
        <f>Table1[[#This Row],[Emissions (g CO2)]]/(Table1[[#This Row],[Generation (TWh)]]*10^9)</f>
        <v>722.072586049238</v>
      </c>
    </row>
    <row r="10426" spans="1:21" x14ac:dyDescent="0.35">
      <c r="A10426" t="s">
        <v>2604</v>
      </c>
      <c r="B10426" t="s">
        <v>3243</v>
      </c>
      <c r="C10426" t="str">
        <f>SUBSTITUTE(Table1[[#This Row],[Fuel]],", ",",")</f>
        <v>fossil gas: natural gas,fossil liquids: fuel oil</v>
      </c>
      <c r="D10426" t="s">
        <v>3239</v>
      </c>
      <c r="E10426" t="s">
        <v>3275</v>
      </c>
      <c r="H10426" t="s">
        <v>3436</v>
      </c>
      <c r="I10426">
        <v>175</v>
      </c>
      <c r="J10426" t="s">
        <v>3446</v>
      </c>
      <c r="K10426">
        <v>2000</v>
      </c>
      <c r="L10426" t="s">
        <v>29</v>
      </c>
      <c r="M10426" t="s">
        <v>29</v>
      </c>
      <c r="N10426">
        <v>32.911099999999998</v>
      </c>
      <c r="O10426">
        <v>-84.306399999999996</v>
      </c>
      <c r="P10426" t="s">
        <v>3613</v>
      </c>
      <c r="Q10426" s="3">
        <f>Table1[[#This Row],[Capacity (MW)]]*0.395*8760*10^-6</f>
        <v>0.60553499999999993</v>
      </c>
      <c r="R10426" s="3" cm="1">
        <f t="array" ref="R10426">AVERAGE(VLOOKUP(_xlfn.TEXTSPLIT(Table1[[#This Row],[Fuel (no space after comma)]], ","), FuelList_Final_EF!$A$2:$B$65, 2, FALSE))</f>
        <v>65.583341148886291</v>
      </c>
      <c r="S10426" s="3">
        <f>Table1[[#This Row],[Generation (TWh)]]*10^9*VLOOKUP(Table1[[#This Row],[Turbine/Engine Technology]],Technology_HR!$A$2:$B$11,2,FALSE)*10^-6</f>
        <v>6666940.3499999987</v>
      </c>
      <c r="T10426" s="5">
        <f>Table1[[#This Row],[Fuel Consumption (mmBtu)]]*Table1[[#This Row],[Emission Factor (kg CO2/ mmBtu)]]*10^3</f>
        <v>437240223393.32526</v>
      </c>
      <c r="U10426" s="3">
        <f>Table1[[#This Row],[Emissions (g CO2)]]/(Table1[[#This Row],[Generation (TWh)]]*10^9)</f>
        <v>722.072586049238</v>
      </c>
    </row>
    <row r="10427" spans="1:21" x14ac:dyDescent="0.35">
      <c r="A10427" t="s">
        <v>2604</v>
      </c>
      <c r="B10427" t="s">
        <v>3243</v>
      </c>
      <c r="C10427" t="str">
        <f>SUBSTITUTE(Table1[[#This Row],[Fuel]],", ",",")</f>
        <v>fossil gas: natural gas,fossil liquids: fuel oil</v>
      </c>
      <c r="D10427" t="s">
        <v>3239</v>
      </c>
      <c r="E10427" t="s">
        <v>3275</v>
      </c>
      <c r="H10427" t="s">
        <v>3436</v>
      </c>
      <c r="I10427">
        <v>175</v>
      </c>
      <c r="J10427" t="s">
        <v>3446</v>
      </c>
      <c r="K10427">
        <v>2000</v>
      </c>
      <c r="L10427" t="s">
        <v>29</v>
      </c>
      <c r="M10427" t="s">
        <v>29</v>
      </c>
      <c r="N10427">
        <v>32.911099999999998</v>
      </c>
      <c r="O10427">
        <v>-84.306399999999996</v>
      </c>
      <c r="P10427" t="s">
        <v>3613</v>
      </c>
      <c r="Q10427" s="3">
        <f>Table1[[#This Row],[Capacity (MW)]]*0.395*8760*10^-6</f>
        <v>0.60553499999999993</v>
      </c>
      <c r="R10427" s="3" cm="1">
        <f t="array" ref="R10427">AVERAGE(VLOOKUP(_xlfn.TEXTSPLIT(Table1[[#This Row],[Fuel (no space after comma)]], ","), FuelList_Final_EF!$A$2:$B$65, 2, FALSE))</f>
        <v>65.583341148886291</v>
      </c>
      <c r="S10427" s="3">
        <f>Table1[[#This Row],[Generation (TWh)]]*10^9*VLOOKUP(Table1[[#This Row],[Turbine/Engine Technology]],Technology_HR!$A$2:$B$11,2,FALSE)*10^-6</f>
        <v>6666940.3499999987</v>
      </c>
      <c r="T10427" s="5">
        <f>Table1[[#This Row],[Fuel Consumption (mmBtu)]]*Table1[[#This Row],[Emission Factor (kg CO2/ mmBtu)]]*10^3</f>
        <v>437240223393.32526</v>
      </c>
      <c r="U10427" s="3">
        <f>Table1[[#This Row],[Emissions (g CO2)]]/(Table1[[#This Row],[Generation (TWh)]]*10^9)</f>
        <v>722.072586049238</v>
      </c>
    </row>
    <row r="10428" spans="1:21" x14ac:dyDescent="0.35">
      <c r="A10428" t="s">
        <v>2604</v>
      </c>
      <c r="B10428" t="s">
        <v>3243</v>
      </c>
      <c r="C10428" t="str">
        <f>SUBSTITUTE(Table1[[#This Row],[Fuel]],", ",",")</f>
        <v>fossil gas: natural gas,fossil liquids: fuel oil</v>
      </c>
      <c r="D10428" t="s">
        <v>3239</v>
      </c>
      <c r="E10428" t="s">
        <v>3275</v>
      </c>
      <c r="H10428" t="s">
        <v>3436</v>
      </c>
      <c r="I10428">
        <v>175</v>
      </c>
      <c r="J10428" t="s">
        <v>3446</v>
      </c>
      <c r="K10428">
        <v>2000</v>
      </c>
      <c r="L10428" t="s">
        <v>29</v>
      </c>
      <c r="M10428" t="s">
        <v>29</v>
      </c>
      <c r="N10428">
        <v>32.911099999999998</v>
      </c>
      <c r="O10428">
        <v>-84.306399999999996</v>
      </c>
      <c r="P10428" t="s">
        <v>3613</v>
      </c>
      <c r="Q10428" s="3">
        <f>Table1[[#This Row],[Capacity (MW)]]*0.395*8760*10^-6</f>
        <v>0.60553499999999993</v>
      </c>
      <c r="R10428" s="3" cm="1">
        <f t="array" ref="R10428">AVERAGE(VLOOKUP(_xlfn.TEXTSPLIT(Table1[[#This Row],[Fuel (no space after comma)]], ","), FuelList_Final_EF!$A$2:$B$65, 2, FALSE))</f>
        <v>65.583341148886291</v>
      </c>
      <c r="S10428" s="3">
        <f>Table1[[#This Row],[Generation (TWh)]]*10^9*VLOOKUP(Table1[[#This Row],[Turbine/Engine Technology]],Technology_HR!$A$2:$B$11,2,FALSE)*10^-6</f>
        <v>6666940.3499999987</v>
      </c>
      <c r="T10428" s="5">
        <f>Table1[[#This Row],[Fuel Consumption (mmBtu)]]*Table1[[#This Row],[Emission Factor (kg CO2/ mmBtu)]]*10^3</f>
        <v>437240223393.32526</v>
      </c>
      <c r="U10428" s="3">
        <f>Table1[[#This Row],[Emissions (g CO2)]]/(Table1[[#This Row],[Generation (TWh)]]*10^9)</f>
        <v>722.072586049238</v>
      </c>
    </row>
    <row r="10429" spans="1:21" x14ac:dyDescent="0.35">
      <c r="A10429" t="s">
        <v>2585</v>
      </c>
      <c r="B10429" t="s">
        <v>3239</v>
      </c>
      <c r="C10429" t="str">
        <f>SUBSTITUTE(Table1[[#This Row],[Fuel]],", ",",")</f>
        <v>fossil gas: natural gas</v>
      </c>
      <c r="D10429" t="s">
        <v>3239</v>
      </c>
      <c r="H10429" t="s">
        <v>3438</v>
      </c>
      <c r="I10429">
        <v>597</v>
      </c>
      <c r="J10429" t="s">
        <v>3446</v>
      </c>
      <c r="K10429">
        <v>2003</v>
      </c>
      <c r="L10429" t="s">
        <v>29</v>
      </c>
      <c r="M10429" t="s">
        <v>29</v>
      </c>
      <c r="N10429">
        <v>32.277251999999997</v>
      </c>
      <c r="O10429">
        <v>-81.284409999999994</v>
      </c>
      <c r="P10429" t="s">
        <v>3613</v>
      </c>
      <c r="Q10429" s="3">
        <f>Table1[[#This Row],[Capacity (MW)]]*0.395*8760*10^-6</f>
        <v>2.0657394</v>
      </c>
      <c r="R10429" s="3" cm="1">
        <f t="array" ref="R10429">AVERAGE(VLOOKUP(_xlfn.TEXTSPLIT(Table1[[#This Row],[Fuel (no space after comma)]], ","), FuelList_Final_EF!$A$2:$B$65, 2, FALSE))</f>
        <v>53.06</v>
      </c>
      <c r="S10429" s="3">
        <f>Table1[[#This Row],[Generation (TWh)]]*10^9*VLOOKUP(Table1[[#This Row],[Turbine/Engine Technology]],Technology_HR!$A$2:$B$11,2,FALSE)*10^-6</f>
        <v>15594266.730599999</v>
      </c>
      <c r="T10429" s="5">
        <f>Table1[[#This Row],[Fuel Consumption (mmBtu)]]*Table1[[#This Row],[Emission Factor (kg CO2/ mmBtu)]]*10^3</f>
        <v>827431792725.63599</v>
      </c>
      <c r="U10429" s="3">
        <f>Table1[[#This Row],[Emissions (g CO2)]]/(Table1[[#This Row],[Generation (TWh)]]*10^9)</f>
        <v>400.54993999999999</v>
      </c>
    </row>
    <row r="10430" spans="1:21" x14ac:dyDescent="0.35">
      <c r="A10430" t="s">
        <v>2674</v>
      </c>
      <c r="B10430" t="s">
        <v>3243</v>
      </c>
      <c r="C10430" t="str">
        <f>SUBSTITUTE(Table1[[#This Row],[Fuel]],", ",",")</f>
        <v>fossil gas: natural gas,fossil liquids: fuel oil</v>
      </c>
      <c r="D10430" t="s">
        <v>3239</v>
      </c>
      <c r="E10430" t="s">
        <v>3275</v>
      </c>
      <c r="H10430" t="s">
        <v>3437</v>
      </c>
      <c r="I10430">
        <v>171</v>
      </c>
      <c r="J10430" t="s">
        <v>3446</v>
      </c>
      <c r="K10430">
        <v>2015</v>
      </c>
      <c r="L10430" t="s">
        <v>29</v>
      </c>
      <c r="M10430" t="s">
        <v>29</v>
      </c>
      <c r="N10430">
        <v>61.457777999999998</v>
      </c>
      <c r="O10430">
        <v>-149.35138900000001</v>
      </c>
      <c r="P10430" t="s">
        <v>3613</v>
      </c>
      <c r="Q10430" s="3">
        <f>Table1[[#This Row],[Capacity (MW)]]*0.395*8760*10^-6</f>
        <v>0.59169420000000006</v>
      </c>
      <c r="R10430" s="3" cm="1">
        <f t="array" ref="R10430">AVERAGE(VLOOKUP(_xlfn.TEXTSPLIT(Table1[[#This Row],[Fuel (no space after comma)]], ","), FuelList_Final_EF!$A$2:$B$65, 2, FALSE))</f>
        <v>65.583341148886291</v>
      </c>
      <c r="S10430" s="3">
        <f>Table1[[#This Row],[Generation (TWh)]]*10^9*VLOOKUP(Table1[[#This Row],[Turbine/Engine Technology]],Technology_HR!$A$2:$B$11,2,FALSE)*10^-6</f>
        <v>5266078.38</v>
      </c>
      <c r="T10430" s="5">
        <f>Table1[[#This Row],[Fuel Consumption (mmBtu)]]*Table1[[#This Row],[Emission Factor (kg CO2/ mmBtu)]]*10^3</f>
        <v>345367014912.31445</v>
      </c>
      <c r="U10430" s="3">
        <f>Table1[[#This Row],[Emissions (g CO2)]]/(Table1[[#This Row],[Generation (TWh)]]*10^9)</f>
        <v>583.69173622508799</v>
      </c>
    </row>
    <row r="10431" spans="1:21" x14ac:dyDescent="0.35">
      <c r="A10431" t="s">
        <v>2675</v>
      </c>
      <c r="B10431" t="s">
        <v>3239</v>
      </c>
      <c r="C10431" t="str">
        <f>SUBSTITUTE(Table1[[#This Row],[Fuel]],", ",",")</f>
        <v>fossil gas: natural gas</v>
      </c>
      <c r="D10431" t="s">
        <v>3239</v>
      </c>
      <c r="H10431" t="s">
        <v>3436</v>
      </c>
      <c r="I10431">
        <v>61</v>
      </c>
      <c r="J10431" t="s">
        <v>3446</v>
      </c>
      <c r="K10431">
        <v>2010</v>
      </c>
      <c r="L10431" t="s">
        <v>29</v>
      </c>
      <c r="M10431" t="s">
        <v>29</v>
      </c>
      <c r="N10431">
        <v>32.796106000000002</v>
      </c>
      <c r="O10431">
        <v>-116.9721</v>
      </c>
      <c r="P10431" t="s">
        <v>3613</v>
      </c>
      <c r="Q10431" s="3">
        <f>Table1[[#This Row],[Capacity (MW)]]*0.395*8760*10^-6</f>
        <v>0.21107220000000002</v>
      </c>
      <c r="R10431" s="3" cm="1">
        <f t="array" ref="R10431">AVERAGE(VLOOKUP(_xlfn.TEXTSPLIT(Table1[[#This Row],[Fuel (no space after comma)]], ","), FuelList_Final_EF!$A$2:$B$65, 2, FALSE))</f>
        <v>53.06</v>
      </c>
      <c r="S10431" s="3">
        <f>Table1[[#This Row],[Generation (TWh)]]*10^9*VLOOKUP(Table1[[#This Row],[Turbine/Engine Technology]],Technology_HR!$A$2:$B$11,2,FALSE)*10^-6</f>
        <v>2323904.9220000003</v>
      </c>
      <c r="T10431" s="5">
        <f>Table1[[#This Row],[Fuel Consumption (mmBtu)]]*Table1[[#This Row],[Emission Factor (kg CO2/ mmBtu)]]*10^3</f>
        <v>123306395161.32002</v>
      </c>
      <c r="U10431" s="3">
        <f>Table1[[#This Row],[Emissions (g CO2)]]/(Table1[[#This Row],[Generation (TWh)]]*10^9)</f>
        <v>584.19060000000002</v>
      </c>
    </row>
    <row r="10432" spans="1:21" x14ac:dyDescent="0.35">
      <c r="A10432" t="s">
        <v>2676</v>
      </c>
      <c r="B10432" t="s">
        <v>3243</v>
      </c>
      <c r="C10432" t="str">
        <f>SUBSTITUTE(Table1[[#This Row],[Fuel]],", ",",")</f>
        <v>fossil gas: natural gas,fossil liquids: fuel oil</v>
      </c>
      <c r="D10432" t="s">
        <v>3239</v>
      </c>
      <c r="E10432" t="s">
        <v>3275</v>
      </c>
      <c r="H10432" t="s">
        <v>3440</v>
      </c>
      <c r="I10432">
        <v>82</v>
      </c>
      <c r="J10432" t="s">
        <v>3446</v>
      </c>
      <c r="K10432">
        <v>1968</v>
      </c>
      <c r="L10432" t="s">
        <v>29</v>
      </c>
      <c r="M10432" t="s">
        <v>29</v>
      </c>
      <c r="N10432">
        <v>32.802222</v>
      </c>
      <c r="O10432">
        <v>-115.54</v>
      </c>
      <c r="P10432" t="s">
        <v>3613</v>
      </c>
      <c r="Q10432" s="3">
        <f>Table1[[#This Row],[Capacity (MW)]]*0.395*8760*10^-6</f>
        <v>0.2837364</v>
      </c>
      <c r="R10432" s="3" cm="1">
        <f t="array" ref="R10432">AVERAGE(VLOOKUP(_xlfn.TEXTSPLIT(Table1[[#This Row],[Fuel (no space after comma)]], ","), FuelList_Final_EF!$A$2:$B$65, 2, FALSE))</f>
        <v>65.583341148886291</v>
      </c>
      <c r="S10432" s="3">
        <f>Table1[[#This Row],[Generation (TWh)]]*10^9*VLOOKUP(Table1[[#This Row],[Turbine/Engine Technology]],Technology_HR!$A$2:$B$11,2,FALSE)*10^-6</f>
        <v>2918228.8739999998</v>
      </c>
      <c r="T10432" s="5">
        <f>Table1[[#This Row],[Fuel Consumption (mmBtu)]]*Table1[[#This Row],[Emission Factor (kg CO2/ mmBtu)]]*10^3</f>
        <v>191387199794.0723</v>
      </c>
      <c r="U10432" s="3">
        <f>Table1[[#This Row],[Emissions (g CO2)]]/(Table1[[#This Row],[Generation (TWh)]]*10^9)</f>
        <v>674.52466371629544</v>
      </c>
    </row>
    <row r="10433" spans="1:21" x14ac:dyDescent="0.35">
      <c r="A10433" t="s">
        <v>2676</v>
      </c>
      <c r="B10433" t="s">
        <v>3239</v>
      </c>
      <c r="C10433" t="str">
        <f>SUBSTITUTE(Table1[[#This Row],[Fuel]],", ",",")</f>
        <v>fossil gas: natural gas</v>
      </c>
      <c r="D10433" t="s">
        <v>3239</v>
      </c>
      <c r="H10433" t="s">
        <v>3438</v>
      </c>
      <c r="I10433">
        <v>124</v>
      </c>
      <c r="J10433" t="s">
        <v>3446</v>
      </c>
      <c r="K10433">
        <v>1993</v>
      </c>
      <c r="L10433" t="s">
        <v>29</v>
      </c>
      <c r="M10433" t="s">
        <v>29</v>
      </c>
      <c r="N10433">
        <v>32.802222</v>
      </c>
      <c r="O10433">
        <v>-115.54</v>
      </c>
      <c r="P10433" t="s">
        <v>3613</v>
      </c>
      <c r="Q10433" s="3">
        <f>Table1[[#This Row],[Capacity (MW)]]*0.395*8760*10^-6</f>
        <v>0.42906480000000002</v>
      </c>
      <c r="R10433" s="3" cm="1">
        <f t="array" ref="R10433">AVERAGE(VLOOKUP(_xlfn.TEXTSPLIT(Table1[[#This Row],[Fuel (no space after comma)]], ","), FuelList_Final_EF!$A$2:$B$65, 2, FALSE))</f>
        <v>53.06</v>
      </c>
      <c r="S10433" s="3">
        <f>Table1[[#This Row],[Generation (TWh)]]*10^9*VLOOKUP(Table1[[#This Row],[Turbine/Engine Technology]],Technology_HR!$A$2:$B$11,2,FALSE)*10^-6</f>
        <v>3239010.1751999999</v>
      </c>
      <c r="T10433" s="5">
        <f>Table1[[#This Row],[Fuel Consumption (mmBtu)]]*Table1[[#This Row],[Emission Factor (kg CO2/ mmBtu)]]*10^3</f>
        <v>171861879896.112</v>
      </c>
      <c r="U10433" s="3">
        <f>Table1[[#This Row],[Emissions (g CO2)]]/(Table1[[#This Row],[Generation (TWh)]]*10^9)</f>
        <v>400.54993999999999</v>
      </c>
    </row>
    <row r="10434" spans="1:21" x14ac:dyDescent="0.35">
      <c r="A10434" t="s">
        <v>2676</v>
      </c>
      <c r="B10434" t="s">
        <v>3239</v>
      </c>
      <c r="C10434" t="str">
        <f>SUBSTITUTE(Table1[[#This Row],[Fuel]],", ",",")</f>
        <v>fossil gas: natural gas</v>
      </c>
      <c r="D10434" t="s">
        <v>3239</v>
      </c>
      <c r="H10434" t="s">
        <v>3438</v>
      </c>
      <c r="I10434">
        <v>152</v>
      </c>
      <c r="J10434" t="s">
        <v>3446</v>
      </c>
      <c r="K10434">
        <v>2012</v>
      </c>
      <c r="L10434" t="s">
        <v>29</v>
      </c>
      <c r="M10434" t="s">
        <v>29</v>
      </c>
      <c r="N10434">
        <v>32.802222</v>
      </c>
      <c r="O10434">
        <v>-115.54</v>
      </c>
      <c r="P10434" t="s">
        <v>3613</v>
      </c>
      <c r="Q10434" s="3">
        <f>Table1[[#This Row],[Capacity (MW)]]*0.395*8760*10^-6</f>
        <v>0.52595040000000004</v>
      </c>
      <c r="R10434" s="3" cm="1">
        <f t="array" ref="R10434">AVERAGE(VLOOKUP(_xlfn.TEXTSPLIT(Table1[[#This Row],[Fuel (no space after comma)]], ","), FuelList_Final_EF!$A$2:$B$65, 2, FALSE))</f>
        <v>53.06</v>
      </c>
      <c r="S10434" s="3">
        <f>Table1[[#This Row],[Generation (TWh)]]*10^9*VLOOKUP(Table1[[#This Row],[Turbine/Engine Technology]],Technology_HR!$A$2:$B$11,2,FALSE)*10^-6</f>
        <v>3970399.5696000005</v>
      </c>
      <c r="T10434" s="5">
        <f>Table1[[#This Row],[Fuel Consumption (mmBtu)]]*Table1[[#This Row],[Emission Factor (kg CO2/ mmBtu)]]*10^3</f>
        <v>210669401162.97601</v>
      </c>
      <c r="U10434" s="3">
        <f>Table1[[#This Row],[Emissions (g CO2)]]/(Table1[[#This Row],[Generation (TWh)]]*10^9)</f>
        <v>400.54993999999999</v>
      </c>
    </row>
    <row r="10435" spans="1:21" x14ac:dyDescent="0.35">
      <c r="A10435" t="s">
        <v>2677</v>
      </c>
      <c r="B10435" t="s">
        <v>3366</v>
      </c>
      <c r="C10435" t="str">
        <f>SUBSTITUTE(Table1[[#This Row],[Fuel]],", ",",")</f>
        <v>fossil gas: unknown,fossil gas: natural gas</v>
      </c>
      <c r="D10435" t="s">
        <v>3245</v>
      </c>
      <c r="E10435" t="s">
        <v>3239</v>
      </c>
      <c r="H10435" t="s">
        <v>3438</v>
      </c>
      <c r="I10435">
        <v>180</v>
      </c>
      <c r="J10435" t="s">
        <v>3446</v>
      </c>
      <c r="K10435">
        <v>2013</v>
      </c>
      <c r="L10435" t="s">
        <v>29</v>
      </c>
      <c r="M10435" t="s">
        <v>29</v>
      </c>
      <c r="N10435">
        <v>33.905799999999999</v>
      </c>
      <c r="O10435">
        <v>-118.40309999999999</v>
      </c>
      <c r="P10435" t="s">
        <v>3613</v>
      </c>
      <c r="Q10435" s="3">
        <f>Table1[[#This Row],[Capacity (MW)]]*0.395*8760*10^-6</f>
        <v>0.62283600000000006</v>
      </c>
      <c r="R10435" s="3" cm="1">
        <f t="array" ref="R10435">AVERAGE(VLOOKUP(_xlfn.TEXTSPLIT(Table1[[#This Row],[Fuel (no space after comma)]], ","), FuelList_Final_EF!$A$2:$B$65, 2, FALSE))</f>
        <v>56.689581971533997</v>
      </c>
      <c r="S10435" s="3">
        <f>Table1[[#This Row],[Generation (TWh)]]*10^9*VLOOKUP(Table1[[#This Row],[Turbine/Engine Technology]],Technology_HR!$A$2:$B$11,2,FALSE)*10^-6</f>
        <v>4701788.9639999997</v>
      </c>
      <c r="T10435" s="5">
        <f>Table1[[#This Row],[Fuel Consumption (mmBtu)]]*Table1[[#This Row],[Emission Factor (kg CO2/ mmBtu)]]*10^3</f>
        <v>266542450887.53189</v>
      </c>
      <c r="U10435" s="3">
        <f>Table1[[#This Row],[Emissions (g CO2)]]/(Table1[[#This Row],[Generation (TWh)]]*10^9)</f>
        <v>427.94965430311009</v>
      </c>
    </row>
    <row r="10436" spans="1:21" x14ac:dyDescent="0.35">
      <c r="A10436" t="s">
        <v>2678</v>
      </c>
      <c r="B10436" t="s">
        <v>3239</v>
      </c>
      <c r="C10436" t="str">
        <f>SUBSTITUTE(Table1[[#This Row],[Fuel]],", ",",")</f>
        <v>fossil gas: natural gas</v>
      </c>
      <c r="D10436" t="s">
        <v>3239</v>
      </c>
      <c r="H10436" t="s">
        <v>3438</v>
      </c>
      <c r="I10436">
        <v>269</v>
      </c>
      <c r="J10436" t="s">
        <v>3446</v>
      </c>
      <c r="K10436">
        <v>2013</v>
      </c>
      <c r="L10436" t="s">
        <v>29</v>
      </c>
      <c r="M10436" t="s">
        <v>29</v>
      </c>
      <c r="N10436">
        <v>33.910556</v>
      </c>
      <c r="O10436">
        <v>-118.425</v>
      </c>
      <c r="P10436" t="s">
        <v>3613</v>
      </c>
      <c r="Q10436" s="3">
        <f>Table1[[#This Row],[Capacity (MW)]]*0.395*8760*10^-6</f>
        <v>0.9307938</v>
      </c>
      <c r="R10436" s="3" cm="1">
        <f t="array" ref="R10436">AVERAGE(VLOOKUP(_xlfn.TEXTSPLIT(Table1[[#This Row],[Fuel (no space after comma)]], ","), FuelList_Final_EF!$A$2:$B$65, 2, FALSE))</f>
        <v>53.06</v>
      </c>
      <c r="S10436" s="3">
        <f>Table1[[#This Row],[Generation (TWh)]]*10^9*VLOOKUP(Table1[[#This Row],[Turbine/Engine Technology]],Technology_HR!$A$2:$B$11,2,FALSE)*10^-6</f>
        <v>7026562.3961999994</v>
      </c>
      <c r="T10436" s="5">
        <f>Table1[[#This Row],[Fuel Consumption (mmBtu)]]*Table1[[#This Row],[Emission Factor (kg CO2/ mmBtu)]]*10^3</f>
        <v>372829400742.37195</v>
      </c>
      <c r="U10436" s="3">
        <f>Table1[[#This Row],[Emissions (g CO2)]]/(Table1[[#This Row],[Generation (TWh)]]*10^9)</f>
        <v>400.54993999999994</v>
      </c>
    </row>
    <row r="10437" spans="1:21" x14ac:dyDescent="0.35">
      <c r="A10437" t="s">
        <v>2678</v>
      </c>
      <c r="B10437" t="s">
        <v>3239</v>
      </c>
      <c r="C10437" t="str">
        <f>SUBSTITUTE(Table1[[#This Row],[Fuel]],", ",",")</f>
        <v>fossil gas: natural gas</v>
      </c>
      <c r="D10437" t="s">
        <v>3239</v>
      </c>
      <c r="H10437" t="s">
        <v>3438</v>
      </c>
      <c r="I10437">
        <v>269</v>
      </c>
      <c r="J10437" t="s">
        <v>3446</v>
      </c>
      <c r="K10437">
        <v>2013</v>
      </c>
      <c r="L10437" t="s">
        <v>29</v>
      </c>
      <c r="M10437" t="s">
        <v>29</v>
      </c>
      <c r="N10437">
        <v>33.910556</v>
      </c>
      <c r="O10437">
        <v>-118.425</v>
      </c>
      <c r="P10437" t="s">
        <v>3613</v>
      </c>
      <c r="Q10437" s="3">
        <f>Table1[[#This Row],[Capacity (MW)]]*0.395*8760*10^-6</f>
        <v>0.9307938</v>
      </c>
      <c r="R10437" s="3" cm="1">
        <f t="array" ref="R10437">AVERAGE(VLOOKUP(_xlfn.TEXTSPLIT(Table1[[#This Row],[Fuel (no space after comma)]], ","), FuelList_Final_EF!$A$2:$B$65, 2, FALSE))</f>
        <v>53.06</v>
      </c>
      <c r="S10437" s="3">
        <f>Table1[[#This Row],[Generation (TWh)]]*10^9*VLOOKUP(Table1[[#This Row],[Turbine/Engine Technology]],Technology_HR!$A$2:$B$11,2,FALSE)*10^-6</f>
        <v>7026562.3961999994</v>
      </c>
      <c r="T10437" s="5">
        <f>Table1[[#This Row],[Fuel Consumption (mmBtu)]]*Table1[[#This Row],[Emission Factor (kg CO2/ mmBtu)]]*10^3</f>
        <v>372829400742.37195</v>
      </c>
      <c r="U10437" s="3">
        <f>Table1[[#This Row],[Emissions (g CO2)]]/(Table1[[#This Row],[Generation (TWh)]]*10^9)</f>
        <v>400.54993999999994</v>
      </c>
    </row>
    <row r="10438" spans="1:21" x14ac:dyDescent="0.35">
      <c r="A10438" t="s">
        <v>2679</v>
      </c>
      <c r="B10438" t="s">
        <v>3243</v>
      </c>
      <c r="C10438" t="str">
        <f>SUBSTITUTE(Table1[[#This Row],[Fuel]],", ",",")</f>
        <v>fossil gas: natural gas,fossil liquids: fuel oil</v>
      </c>
      <c r="D10438" t="s">
        <v>3239</v>
      </c>
      <c r="E10438" t="s">
        <v>3275</v>
      </c>
      <c r="H10438" t="s">
        <v>3436</v>
      </c>
      <c r="I10438">
        <v>71</v>
      </c>
      <c r="J10438" t="s">
        <v>3446</v>
      </c>
      <c r="K10438">
        <v>1975</v>
      </c>
      <c r="L10438" t="s">
        <v>29</v>
      </c>
      <c r="M10438" t="s">
        <v>29</v>
      </c>
      <c r="N10438">
        <v>42.4407</v>
      </c>
      <c r="O10438">
        <v>-92.420500000000004</v>
      </c>
      <c r="P10438" t="s">
        <v>3613</v>
      </c>
      <c r="Q10438" s="3">
        <f>Table1[[#This Row],[Capacity (MW)]]*0.395*8760*10^-6</f>
        <v>0.24567420000000001</v>
      </c>
      <c r="R10438" s="3" cm="1">
        <f t="array" ref="R10438">AVERAGE(VLOOKUP(_xlfn.TEXTSPLIT(Table1[[#This Row],[Fuel (no space after comma)]], ","), FuelList_Final_EF!$A$2:$B$65, 2, FALSE))</f>
        <v>65.583341148886291</v>
      </c>
      <c r="S10438" s="3">
        <f>Table1[[#This Row],[Generation (TWh)]]*10^9*VLOOKUP(Table1[[#This Row],[Turbine/Engine Technology]],Technology_HR!$A$2:$B$11,2,FALSE)*10^-6</f>
        <v>2704872.9419999998</v>
      </c>
      <c r="T10438" s="5">
        <f>Table1[[#This Row],[Fuel Consumption (mmBtu)]]*Table1[[#This Row],[Emission Factor (kg CO2/ mmBtu)]]*10^3</f>
        <v>177394604919.57773</v>
      </c>
      <c r="U10438" s="3">
        <f>Table1[[#This Row],[Emissions (g CO2)]]/(Table1[[#This Row],[Generation (TWh)]]*10^9)</f>
        <v>722.07258604923811</v>
      </c>
    </row>
    <row r="10439" spans="1:21" x14ac:dyDescent="0.35">
      <c r="A10439" t="s">
        <v>2679</v>
      </c>
      <c r="B10439" t="s">
        <v>3243</v>
      </c>
      <c r="C10439" t="str">
        <f>SUBSTITUTE(Table1[[#This Row],[Fuel]],", ",",")</f>
        <v>fossil gas: natural gas,fossil liquids: fuel oil</v>
      </c>
      <c r="D10439" t="s">
        <v>3239</v>
      </c>
      <c r="E10439" t="s">
        <v>3275</v>
      </c>
      <c r="H10439" t="s">
        <v>3436</v>
      </c>
      <c r="I10439">
        <v>89</v>
      </c>
      <c r="J10439" t="s">
        <v>3446</v>
      </c>
      <c r="K10439">
        <v>1978</v>
      </c>
      <c r="L10439" t="s">
        <v>29</v>
      </c>
      <c r="M10439" t="s">
        <v>29</v>
      </c>
      <c r="N10439">
        <v>42.4407</v>
      </c>
      <c r="O10439">
        <v>-92.420500000000004</v>
      </c>
      <c r="P10439" t="s">
        <v>3613</v>
      </c>
      <c r="Q10439" s="3">
        <f>Table1[[#This Row],[Capacity (MW)]]*0.395*8760*10^-6</f>
        <v>0.30795779999999995</v>
      </c>
      <c r="R10439" s="3" cm="1">
        <f t="array" ref="R10439">AVERAGE(VLOOKUP(_xlfn.TEXTSPLIT(Table1[[#This Row],[Fuel (no space after comma)]], ","), FuelList_Final_EF!$A$2:$B$65, 2, FALSE))</f>
        <v>65.583341148886291</v>
      </c>
      <c r="S10439" s="3">
        <f>Table1[[#This Row],[Generation (TWh)]]*10^9*VLOOKUP(Table1[[#This Row],[Turbine/Engine Technology]],Technology_HR!$A$2:$B$11,2,FALSE)*10^-6</f>
        <v>3390615.3779999996</v>
      </c>
      <c r="T10439" s="5">
        <f>Table1[[#This Row],[Fuel Consumption (mmBtu)]]*Table1[[#This Row],[Emission Factor (kg CO2/ mmBtu)]]*10^3</f>
        <v>222367885040.03403</v>
      </c>
      <c r="U10439" s="3">
        <f>Table1[[#This Row],[Emissions (g CO2)]]/(Table1[[#This Row],[Generation (TWh)]]*10^9)</f>
        <v>722.07258604923811</v>
      </c>
    </row>
    <row r="10440" spans="1:21" x14ac:dyDescent="0.35">
      <c r="A10440" t="s">
        <v>2679</v>
      </c>
      <c r="B10440" t="s">
        <v>3243</v>
      </c>
      <c r="C10440" t="str">
        <f>SUBSTITUTE(Table1[[#This Row],[Fuel]],", ",",")</f>
        <v>fossil gas: natural gas,fossil liquids: fuel oil</v>
      </c>
      <c r="D10440" t="s">
        <v>3239</v>
      </c>
      <c r="E10440" t="s">
        <v>3275</v>
      </c>
      <c r="H10440" t="s">
        <v>3436</v>
      </c>
      <c r="I10440">
        <v>104</v>
      </c>
      <c r="J10440" t="s">
        <v>3446</v>
      </c>
      <c r="K10440">
        <v>1978</v>
      </c>
      <c r="L10440" t="s">
        <v>29</v>
      </c>
      <c r="M10440" t="s">
        <v>29</v>
      </c>
      <c r="N10440">
        <v>42.4407</v>
      </c>
      <c r="O10440">
        <v>-92.420500000000004</v>
      </c>
      <c r="P10440" t="s">
        <v>3613</v>
      </c>
      <c r="Q10440" s="3">
        <f>Table1[[#This Row],[Capacity (MW)]]*0.395*8760*10^-6</f>
        <v>0.35986079999999998</v>
      </c>
      <c r="R10440" s="3" cm="1">
        <f t="array" ref="R10440">AVERAGE(VLOOKUP(_xlfn.TEXTSPLIT(Table1[[#This Row],[Fuel (no space after comma)]], ","), FuelList_Final_EF!$A$2:$B$65, 2, FALSE))</f>
        <v>65.583341148886291</v>
      </c>
      <c r="S10440" s="3">
        <f>Table1[[#This Row],[Generation (TWh)]]*10^9*VLOOKUP(Table1[[#This Row],[Turbine/Engine Technology]],Technology_HR!$A$2:$B$11,2,FALSE)*10^-6</f>
        <v>3962067.4079999998</v>
      </c>
      <c r="T10440" s="5">
        <f>Table1[[#This Row],[Fuel Consumption (mmBtu)]]*Table1[[#This Row],[Emission Factor (kg CO2/ mmBtu)]]*10^3</f>
        <v>259845618473.74765</v>
      </c>
      <c r="U10440" s="3">
        <f>Table1[[#This Row],[Emissions (g CO2)]]/(Table1[[#This Row],[Generation (TWh)]]*10^9)</f>
        <v>722.07258604923811</v>
      </c>
    </row>
    <row r="10441" spans="1:21" x14ac:dyDescent="0.35">
      <c r="A10441" t="s">
        <v>2680</v>
      </c>
      <c r="B10441" t="s">
        <v>3239</v>
      </c>
      <c r="C10441" t="str">
        <f>SUBSTITUTE(Table1[[#This Row],[Fuel]],", ",",")</f>
        <v>fossil gas: natural gas</v>
      </c>
      <c r="D10441" t="s">
        <v>3239</v>
      </c>
      <c r="H10441" t="s">
        <v>3436</v>
      </c>
      <c r="I10441">
        <v>135</v>
      </c>
      <c r="J10441" t="s">
        <v>3446</v>
      </c>
      <c r="K10441">
        <v>2002</v>
      </c>
      <c r="L10441" t="s">
        <v>29</v>
      </c>
      <c r="M10441" t="s">
        <v>29</v>
      </c>
      <c r="N10441">
        <v>42.000061000000002</v>
      </c>
      <c r="O10441">
        <v>-88.244569999999996</v>
      </c>
      <c r="P10441" t="s">
        <v>3613</v>
      </c>
      <c r="Q10441" s="3">
        <f>Table1[[#This Row],[Capacity (MW)]]*0.395*8760*10^-6</f>
        <v>0.46712699999999996</v>
      </c>
      <c r="R10441" s="3" cm="1">
        <f t="array" ref="R10441">AVERAGE(VLOOKUP(_xlfn.TEXTSPLIT(Table1[[#This Row],[Fuel (no space after comma)]], ","), FuelList_Final_EF!$A$2:$B$65, 2, FALSE))</f>
        <v>53.06</v>
      </c>
      <c r="S10441" s="3">
        <f>Table1[[#This Row],[Generation (TWh)]]*10^9*VLOOKUP(Table1[[#This Row],[Turbine/Engine Technology]],Technology_HR!$A$2:$B$11,2,FALSE)*10^-6</f>
        <v>5143068.2699999986</v>
      </c>
      <c r="T10441" s="5">
        <f>Table1[[#This Row],[Fuel Consumption (mmBtu)]]*Table1[[#This Row],[Emission Factor (kg CO2/ mmBtu)]]*10^3</f>
        <v>272891202406.19992</v>
      </c>
      <c r="U10441" s="3">
        <f>Table1[[#This Row],[Emissions (g CO2)]]/(Table1[[#This Row],[Generation (TWh)]]*10^9)</f>
        <v>584.1905999999999</v>
      </c>
    </row>
    <row r="10442" spans="1:21" x14ac:dyDescent="0.35">
      <c r="A10442" t="s">
        <v>2680</v>
      </c>
      <c r="B10442" t="s">
        <v>3239</v>
      </c>
      <c r="C10442" t="str">
        <f>SUBSTITUTE(Table1[[#This Row],[Fuel]],", ",",")</f>
        <v>fossil gas: natural gas</v>
      </c>
      <c r="D10442" t="s">
        <v>3239</v>
      </c>
      <c r="H10442" t="s">
        <v>3436</v>
      </c>
      <c r="I10442">
        <v>135</v>
      </c>
      <c r="J10442" t="s">
        <v>3446</v>
      </c>
      <c r="K10442">
        <v>2002</v>
      </c>
      <c r="L10442" t="s">
        <v>29</v>
      </c>
      <c r="M10442" t="s">
        <v>29</v>
      </c>
      <c r="N10442">
        <v>42.000061000000002</v>
      </c>
      <c r="O10442">
        <v>-88.244569999999996</v>
      </c>
      <c r="P10442" t="s">
        <v>3613</v>
      </c>
      <c r="Q10442" s="3">
        <f>Table1[[#This Row],[Capacity (MW)]]*0.395*8760*10^-6</f>
        <v>0.46712699999999996</v>
      </c>
      <c r="R10442" s="3" cm="1">
        <f t="array" ref="R10442">AVERAGE(VLOOKUP(_xlfn.TEXTSPLIT(Table1[[#This Row],[Fuel (no space after comma)]], ","), FuelList_Final_EF!$A$2:$B$65, 2, FALSE))</f>
        <v>53.06</v>
      </c>
      <c r="S10442" s="3">
        <f>Table1[[#This Row],[Generation (TWh)]]*10^9*VLOOKUP(Table1[[#This Row],[Turbine/Engine Technology]],Technology_HR!$A$2:$B$11,2,FALSE)*10^-6</f>
        <v>5143068.2699999986</v>
      </c>
      <c r="T10442" s="5">
        <f>Table1[[#This Row],[Fuel Consumption (mmBtu)]]*Table1[[#This Row],[Emission Factor (kg CO2/ mmBtu)]]*10^3</f>
        <v>272891202406.19992</v>
      </c>
      <c r="U10442" s="3">
        <f>Table1[[#This Row],[Emissions (g CO2)]]/(Table1[[#This Row],[Generation (TWh)]]*10^9)</f>
        <v>584.1905999999999</v>
      </c>
    </row>
    <row r="10443" spans="1:21" x14ac:dyDescent="0.35">
      <c r="A10443" t="s">
        <v>2680</v>
      </c>
      <c r="B10443" t="s">
        <v>3239</v>
      </c>
      <c r="C10443" t="str">
        <f>SUBSTITUTE(Table1[[#This Row],[Fuel]],", ",",")</f>
        <v>fossil gas: natural gas</v>
      </c>
      <c r="D10443" t="s">
        <v>3239</v>
      </c>
      <c r="H10443" t="s">
        <v>3436</v>
      </c>
      <c r="I10443">
        <v>135</v>
      </c>
      <c r="J10443" t="s">
        <v>3446</v>
      </c>
      <c r="K10443">
        <v>2002</v>
      </c>
      <c r="L10443" t="s">
        <v>29</v>
      </c>
      <c r="M10443" t="s">
        <v>29</v>
      </c>
      <c r="N10443">
        <v>42.000061000000002</v>
      </c>
      <c r="O10443">
        <v>-88.244569999999996</v>
      </c>
      <c r="P10443" t="s">
        <v>3613</v>
      </c>
      <c r="Q10443" s="3">
        <f>Table1[[#This Row],[Capacity (MW)]]*0.395*8760*10^-6</f>
        <v>0.46712699999999996</v>
      </c>
      <c r="R10443" s="3" cm="1">
        <f t="array" ref="R10443">AVERAGE(VLOOKUP(_xlfn.TEXTSPLIT(Table1[[#This Row],[Fuel (no space after comma)]], ","), FuelList_Final_EF!$A$2:$B$65, 2, FALSE))</f>
        <v>53.06</v>
      </c>
      <c r="S10443" s="3">
        <f>Table1[[#This Row],[Generation (TWh)]]*10^9*VLOOKUP(Table1[[#This Row],[Turbine/Engine Technology]],Technology_HR!$A$2:$B$11,2,FALSE)*10^-6</f>
        <v>5143068.2699999986</v>
      </c>
      <c r="T10443" s="5">
        <f>Table1[[#This Row],[Fuel Consumption (mmBtu)]]*Table1[[#This Row],[Emission Factor (kg CO2/ mmBtu)]]*10^3</f>
        <v>272891202406.19992</v>
      </c>
      <c r="U10443" s="3">
        <f>Table1[[#This Row],[Emissions (g CO2)]]/(Table1[[#This Row],[Generation (TWh)]]*10^9)</f>
        <v>584.1905999999999</v>
      </c>
    </row>
    <row r="10444" spans="1:21" x14ac:dyDescent="0.35">
      <c r="A10444" t="s">
        <v>2680</v>
      </c>
      <c r="B10444" t="s">
        <v>3239</v>
      </c>
      <c r="C10444" t="str">
        <f>SUBSTITUTE(Table1[[#This Row],[Fuel]],", ",",")</f>
        <v>fossil gas: natural gas</v>
      </c>
      <c r="D10444" t="s">
        <v>3239</v>
      </c>
      <c r="H10444" t="s">
        <v>3436</v>
      </c>
      <c r="I10444">
        <v>135</v>
      </c>
      <c r="J10444" t="s">
        <v>3446</v>
      </c>
      <c r="K10444">
        <v>2002</v>
      </c>
      <c r="L10444" t="s">
        <v>29</v>
      </c>
      <c r="M10444" t="s">
        <v>29</v>
      </c>
      <c r="N10444">
        <v>42.000061000000002</v>
      </c>
      <c r="O10444">
        <v>-88.244569999999996</v>
      </c>
      <c r="P10444" t="s">
        <v>3613</v>
      </c>
      <c r="Q10444" s="3">
        <f>Table1[[#This Row],[Capacity (MW)]]*0.395*8760*10^-6</f>
        <v>0.46712699999999996</v>
      </c>
      <c r="R10444" s="3" cm="1">
        <f t="array" ref="R10444">AVERAGE(VLOOKUP(_xlfn.TEXTSPLIT(Table1[[#This Row],[Fuel (no space after comma)]], ","), FuelList_Final_EF!$A$2:$B$65, 2, FALSE))</f>
        <v>53.06</v>
      </c>
      <c r="S10444" s="3">
        <f>Table1[[#This Row],[Generation (TWh)]]*10^9*VLOOKUP(Table1[[#This Row],[Turbine/Engine Technology]],Technology_HR!$A$2:$B$11,2,FALSE)*10^-6</f>
        <v>5143068.2699999986</v>
      </c>
      <c r="T10444" s="5">
        <f>Table1[[#This Row],[Fuel Consumption (mmBtu)]]*Table1[[#This Row],[Emission Factor (kg CO2/ mmBtu)]]*10^3</f>
        <v>272891202406.19992</v>
      </c>
      <c r="U10444" s="3">
        <f>Table1[[#This Row],[Emissions (g CO2)]]/(Table1[[#This Row],[Generation (TWh)]]*10^9)</f>
        <v>584.1905999999999</v>
      </c>
    </row>
    <row r="10445" spans="1:21" x14ac:dyDescent="0.35">
      <c r="A10445" t="s">
        <v>2489</v>
      </c>
      <c r="B10445" t="s">
        <v>3243</v>
      </c>
      <c r="C10445" t="str">
        <f>SUBSTITUTE(Table1[[#This Row],[Fuel]],", ",",")</f>
        <v>fossil gas: natural gas,fossil liquids: fuel oil</v>
      </c>
      <c r="D10445" t="s">
        <v>3239</v>
      </c>
      <c r="E10445" t="s">
        <v>3275</v>
      </c>
      <c r="H10445" t="s">
        <v>3436</v>
      </c>
      <c r="I10445">
        <v>130</v>
      </c>
      <c r="J10445" t="s">
        <v>3448</v>
      </c>
      <c r="K10445">
        <v>1992</v>
      </c>
      <c r="L10445" t="s">
        <v>29</v>
      </c>
      <c r="M10445" t="s">
        <v>29</v>
      </c>
      <c r="N10445">
        <v>36.774999999999999</v>
      </c>
      <c r="O10445">
        <v>-76.308300000000003</v>
      </c>
      <c r="P10445" t="s">
        <v>3613</v>
      </c>
      <c r="Q10445" s="3">
        <f>Table1[[#This Row],[Capacity (MW)]]*0.395*8760*10^-6</f>
        <v>0.449826</v>
      </c>
      <c r="R10445" s="3" cm="1">
        <f t="array" ref="R10445">AVERAGE(VLOOKUP(_xlfn.TEXTSPLIT(Table1[[#This Row],[Fuel (no space after comma)]], ","), FuelList_Final_EF!$A$2:$B$65, 2, FALSE))</f>
        <v>65.583341148886291</v>
      </c>
      <c r="S10445" s="3">
        <f>Table1[[#This Row],[Generation (TWh)]]*10^9*VLOOKUP(Table1[[#This Row],[Turbine/Engine Technology]],Technology_HR!$A$2:$B$11,2,FALSE)*10^-6</f>
        <v>4952584.26</v>
      </c>
      <c r="T10445" s="5">
        <f>Table1[[#This Row],[Fuel Consumption (mmBtu)]]*Table1[[#This Row],[Emission Factor (kg CO2/ mmBtu)]]*10^3</f>
        <v>324807023092.18457</v>
      </c>
      <c r="U10445" s="3">
        <f>Table1[[#This Row],[Emissions (g CO2)]]/(Table1[[#This Row],[Generation (TWh)]]*10^9)</f>
        <v>722.07258604923811</v>
      </c>
    </row>
    <row r="10446" spans="1:21" x14ac:dyDescent="0.35">
      <c r="A10446" t="s">
        <v>2489</v>
      </c>
      <c r="B10446" t="s">
        <v>3243</v>
      </c>
      <c r="C10446" t="str">
        <f>SUBSTITUTE(Table1[[#This Row],[Fuel]],", ",",")</f>
        <v>fossil gas: natural gas,fossil liquids: fuel oil</v>
      </c>
      <c r="D10446" t="s">
        <v>3239</v>
      </c>
      <c r="E10446" t="s">
        <v>3275</v>
      </c>
      <c r="H10446" t="s">
        <v>3436</v>
      </c>
      <c r="I10446">
        <v>130</v>
      </c>
      <c r="J10446" t="s">
        <v>3448</v>
      </c>
      <c r="K10446">
        <v>1992</v>
      </c>
      <c r="L10446" t="s">
        <v>29</v>
      </c>
      <c r="M10446" t="s">
        <v>29</v>
      </c>
      <c r="N10446">
        <v>36.774999999999999</v>
      </c>
      <c r="O10446">
        <v>-76.308300000000003</v>
      </c>
      <c r="P10446" t="s">
        <v>3613</v>
      </c>
      <c r="Q10446" s="3">
        <f>Table1[[#This Row],[Capacity (MW)]]*0.395*8760*10^-6</f>
        <v>0.449826</v>
      </c>
      <c r="R10446" s="3" cm="1">
        <f t="array" ref="R10446">AVERAGE(VLOOKUP(_xlfn.TEXTSPLIT(Table1[[#This Row],[Fuel (no space after comma)]], ","), FuelList_Final_EF!$A$2:$B$65, 2, FALSE))</f>
        <v>65.583341148886291</v>
      </c>
      <c r="S10446" s="3">
        <f>Table1[[#This Row],[Generation (TWh)]]*10^9*VLOOKUP(Table1[[#This Row],[Turbine/Engine Technology]],Technology_HR!$A$2:$B$11,2,FALSE)*10^-6</f>
        <v>4952584.26</v>
      </c>
      <c r="T10446" s="5">
        <f>Table1[[#This Row],[Fuel Consumption (mmBtu)]]*Table1[[#This Row],[Emission Factor (kg CO2/ mmBtu)]]*10^3</f>
        <v>324807023092.18457</v>
      </c>
      <c r="U10446" s="3">
        <f>Table1[[#This Row],[Emissions (g CO2)]]/(Table1[[#This Row],[Generation (TWh)]]*10^9)</f>
        <v>722.07258604923811</v>
      </c>
    </row>
    <row r="10447" spans="1:21" x14ac:dyDescent="0.35">
      <c r="A10447" t="s">
        <v>2489</v>
      </c>
      <c r="B10447" t="s">
        <v>3243</v>
      </c>
      <c r="C10447" t="str">
        <f>SUBSTITUTE(Table1[[#This Row],[Fuel]],", ",",")</f>
        <v>fossil gas: natural gas,fossil liquids: fuel oil</v>
      </c>
      <c r="D10447" t="s">
        <v>3239</v>
      </c>
      <c r="E10447" t="s">
        <v>3275</v>
      </c>
      <c r="H10447" t="s">
        <v>3436</v>
      </c>
      <c r="I10447">
        <v>130</v>
      </c>
      <c r="J10447" t="s">
        <v>3448</v>
      </c>
      <c r="K10447">
        <v>1992</v>
      </c>
      <c r="L10447" t="s">
        <v>29</v>
      </c>
      <c r="M10447" t="s">
        <v>29</v>
      </c>
      <c r="N10447">
        <v>36.774999999999999</v>
      </c>
      <c r="O10447">
        <v>-76.308300000000003</v>
      </c>
      <c r="P10447" t="s">
        <v>3613</v>
      </c>
      <c r="Q10447" s="3">
        <f>Table1[[#This Row],[Capacity (MW)]]*0.395*8760*10^-6</f>
        <v>0.449826</v>
      </c>
      <c r="R10447" s="3" cm="1">
        <f t="array" ref="R10447">AVERAGE(VLOOKUP(_xlfn.TEXTSPLIT(Table1[[#This Row],[Fuel (no space after comma)]], ","), FuelList_Final_EF!$A$2:$B$65, 2, FALSE))</f>
        <v>65.583341148886291</v>
      </c>
      <c r="S10447" s="3">
        <f>Table1[[#This Row],[Generation (TWh)]]*10^9*VLOOKUP(Table1[[#This Row],[Turbine/Engine Technology]],Technology_HR!$A$2:$B$11,2,FALSE)*10^-6</f>
        <v>4952584.26</v>
      </c>
      <c r="T10447" s="5">
        <f>Table1[[#This Row],[Fuel Consumption (mmBtu)]]*Table1[[#This Row],[Emission Factor (kg CO2/ mmBtu)]]*10^3</f>
        <v>324807023092.18457</v>
      </c>
      <c r="U10447" s="3">
        <f>Table1[[#This Row],[Emissions (g CO2)]]/(Table1[[#This Row],[Generation (TWh)]]*10^9)</f>
        <v>722.07258604923811</v>
      </c>
    </row>
    <row r="10448" spans="1:21" x14ac:dyDescent="0.35">
      <c r="A10448" t="s">
        <v>2681</v>
      </c>
      <c r="B10448" t="s">
        <v>3239</v>
      </c>
      <c r="C10448" t="str">
        <f>SUBSTITUTE(Table1[[#This Row],[Fuel]],", ",",")</f>
        <v>fossil gas: natural gas</v>
      </c>
      <c r="D10448" t="s">
        <v>3239</v>
      </c>
      <c r="H10448" t="s">
        <v>3438</v>
      </c>
      <c r="I10448">
        <v>623</v>
      </c>
      <c r="J10448" t="s">
        <v>3446</v>
      </c>
      <c r="K10448">
        <v>2003</v>
      </c>
      <c r="L10448" t="s">
        <v>29</v>
      </c>
      <c r="M10448" t="s">
        <v>29</v>
      </c>
      <c r="N10448">
        <v>35.280318000000001</v>
      </c>
      <c r="O10448">
        <v>-119.47069999999999</v>
      </c>
      <c r="P10448" t="s">
        <v>3613</v>
      </c>
      <c r="Q10448" s="3">
        <f>Table1[[#This Row],[Capacity (MW)]]*0.395*8760*10^-6</f>
        <v>2.1557046</v>
      </c>
      <c r="R10448" s="3" cm="1">
        <f t="array" ref="R10448">AVERAGE(VLOOKUP(_xlfn.TEXTSPLIT(Table1[[#This Row],[Fuel (no space after comma)]], ","), FuelList_Final_EF!$A$2:$B$65, 2, FALSE))</f>
        <v>53.06</v>
      </c>
      <c r="S10448" s="3">
        <f>Table1[[#This Row],[Generation (TWh)]]*10^9*VLOOKUP(Table1[[#This Row],[Turbine/Engine Technology]],Technology_HR!$A$2:$B$11,2,FALSE)*10^-6</f>
        <v>16273414.0254</v>
      </c>
      <c r="T10448" s="5">
        <f>Table1[[#This Row],[Fuel Consumption (mmBtu)]]*Table1[[#This Row],[Emission Factor (kg CO2/ mmBtu)]]*10^3</f>
        <v>863467348187.724</v>
      </c>
      <c r="U10448" s="3">
        <f>Table1[[#This Row],[Emissions (g CO2)]]/(Table1[[#This Row],[Generation (TWh)]]*10^9)</f>
        <v>400.54993999999999</v>
      </c>
    </row>
    <row r="10449" spans="1:21" x14ac:dyDescent="0.35">
      <c r="A10449" t="s">
        <v>2546</v>
      </c>
      <c r="B10449" t="s">
        <v>3243</v>
      </c>
      <c r="C10449" t="str">
        <f>SUBSTITUTE(Table1[[#This Row],[Fuel]],", ",",")</f>
        <v>fossil gas: natural gas,fossil liquids: fuel oil</v>
      </c>
      <c r="D10449" t="s">
        <v>3239</v>
      </c>
      <c r="E10449" t="s">
        <v>3275</v>
      </c>
      <c r="H10449" t="s">
        <v>3436</v>
      </c>
      <c r="I10449">
        <v>191</v>
      </c>
      <c r="J10449" t="s">
        <v>3446</v>
      </c>
      <c r="K10449">
        <v>2009</v>
      </c>
      <c r="L10449" t="s">
        <v>29</v>
      </c>
      <c r="M10449" t="s">
        <v>29</v>
      </c>
      <c r="N10449">
        <v>45.296796999999998</v>
      </c>
      <c r="O10449">
        <v>-93.558449999999993</v>
      </c>
      <c r="P10449" t="s">
        <v>3613</v>
      </c>
      <c r="Q10449" s="3">
        <f>Table1[[#This Row],[Capacity (MW)]]*0.395*8760*10^-6</f>
        <v>0.66089819999999999</v>
      </c>
      <c r="R10449" s="3" cm="1">
        <f t="array" ref="R10449">AVERAGE(VLOOKUP(_xlfn.TEXTSPLIT(Table1[[#This Row],[Fuel (no space after comma)]], ","), FuelList_Final_EF!$A$2:$B$65, 2, FALSE))</f>
        <v>65.583341148886291</v>
      </c>
      <c r="S10449" s="3">
        <f>Table1[[#This Row],[Generation (TWh)]]*10^9*VLOOKUP(Table1[[#This Row],[Turbine/Engine Technology]],Technology_HR!$A$2:$B$11,2,FALSE)*10^-6</f>
        <v>7276489.182</v>
      </c>
      <c r="T10449" s="5">
        <f>Table1[[#This Row],[Fuel Consumption (mmBtu)]]*Table1[[#This Row],[Emission Factor (kg CO2/ mmBtu)]]*10^3</f>
        <v>477216472389.2865</v>
      </c>
      <c r="U10449" s="3">
        <f>Table1[[#This Row],[Emissions (g CO2)]]/(Table1[[#This Row],[Generation (TWh)]]*10^9)</f>
        <v>722.072586049238</v>
      </c>
    </row>
    <row r="10450" spans="1:21" x14ac:dyDescent="0.35">
      <c r="A10450" t="s">
        <v>2447</v>
      </c>
      <c r="B10450" t="s">
        <v>3239</v>
      </c>
      <c r="C10450" t="str">
        <f>SUBSTITUTE(Table1[[#This Row],[Fuel]],", ",",")</f>
        <v>fossil gas: natural gas</v>
      </c>
      <c r="D10450" t="s">
        <v>3239</v>
      </c>
      <c r="H10450" t="s">
        <v>3436</v>
      </c>
      <c r="I10450">
        <v>200</v>
      </c>
      <c r="J10450" t="s">
        <v>3446</v>
      </c>
      <c r="K10450">
        <v>2015</v>
      </c>
      <c r="L10450" t="s">
        <v>29</v>
      </c>
      <c r="M10450" t="s">
        <v>29</v>
      </c>
      <c r="N10450">
        <v>33.865000000000002</v>
      </c>
      <c r="O10450">
        <v>-101.8433</v>
      </c>
      <c r="P10450" t="s">
        <v>3613</v>
      </c>
      <c r="Q10450" s="3">
        <f>Table1[[#This Row],[Capacity (MW)]]*0.395*8760*10^-6</f>
        <v>0.69203999999999999</v>
      </c>
      <c r="R10450" s="3" cm="1">
        <f t="array" ref="R10450">AVERAGE(VLOOKUP(_xlfn.TEXTSPLIT(Table1[[#This Row],[Fuel (no space after comma)]], ","), FuelList_Final_EF!$A$2:$B$65, 2, FALSE))</f>
        <v>53.06</v>
      </c>
      <c r="S10450" s="3">
        <f>Table1[[#This Row],[Generation (TWh)]]*10^9*VLOOKUP(Table1[[#This Row],[Turbine/Engine Technology]],Technology_HR!$A$2:$B$11,2,FALSE)*10^-6</f>
        <v>7619360.3999999994</v>
      </c>
      <c r="T10450" s="5">
        <f>Table1[[#This Row],[Fuel Consumption (mmBtu)]]*Table1[[#This Row],[Emission Factor (kg CO2/ mmBtu)]]*10^3</f>
        <v>404283262824</v>
      </c>
      <c r="U10450" s="3">
        <f>Table1[[#This Row],[Emissions (g CO2)]]/(Table1[[#This Row],[Generation (TWh)]]*10^9)</f>
        <v>584.19060000000002</v>
      </c>
    </row>
    <row r="10451" spans="1:21" x14ac:dyDescent="0.35">
      <c r="A10451" t="s">
        <v>2447</v>
      </c>
      <c r="B10451" t="s">
        <v>3239</v>
      </c>
      <c r="C10451" t="str">
        <f>SUBSTITUTE(Table1[[#This Row],[Fuel]],", ",",")</f>
        <v>fossil gas: natural gas</v>
      </c>
      <c r="D10451" t="s">
        <v>3239</v>
      </c>
      <c r="H10451" t="s">
        <v>3436</v>
      </c>
      <c r="I10451">
        <v>200</v>
      </c>
      <c r="J10451" t="s">
        <v>3446</v>
      </c>
      <c r="K10451">
        <v>2016</v>
      </c>
      <c r="L10451" t="s">
        <v>29</v>
      </c>
      <c r="M10451" t="s">
        <v>29</v>
      </c>
      <c r="N10451">
        <v>33.865000000000002</v>
      </c>
      <c r="O10451">
        <v>-101.8433</v>
      </c>
      <c r="P10451" t="s">
        <v>3613</v>
      </c>
      <c r="Q10451" s="3">
        <f>Table1[[#This Row],[Capacity (MW)]]*0.395*8760*10^-6</f>
        <v>0.69203999999999999</v>
      </c>
      <c r="R10451" s="3" cm="1">
        <f t="array" ref="R10451">AVERAGE(VLOOKUP(_xlfn.TEXTSPLIT(Table1[[#This Row],[Fuel (no space after comma)]], ","), FuelList_Final_EF!$A$2:$B$65, 2, FALSE))</f>
        <v>53.06</v>
      </c>
      <c r="S10451" s="3">
        <f>Table1[[#This Row],[Generation (TWh)]]*10^9*VLOOKUP(Table1[[#This Row],[Turbine/Engine Technology]],Technology_HR!$A$2:$B$11,2,FALSE)*10^-6</f>
        <v>7619360.3999999994</v>
      </c>
      <c r="T10451" s="5">
        <f>Table1[[#This Row],[Fuel Consumption (mmBtu)]]*Table1[[#This Row],[Emission Factor (kg CO2/ mmBtu)]]*10^3</f>
        <v>404283262824</v>
      </c>
      <c r="U10451" s="3">
        <f>Table1[[#This Row],[Emissions (g CO2)]]/(Table1[[#This Row],[Generation (TWh)]]*10^9)</f>
        <v>584.19060000000002</v>
      </c>
    </row>
    <row r="10452" spans="1:21" x14ac:dyDescent="0.35">
      <c r="A10452" t="s">
        <v>2447</v>
      </c>
      <c r="B10452" t="s">
        <v>3239</v>
      </c>
      <c r="C10452" t="str">
        <f>SUBSTITUTE(Table1[[#This Row],[Fuel]],", ",",")</f>
        <v>fossil gas: natural gas</v>
      </c>
      <c r="D10452" t="s">
        <v>3239</v>
      </c>
      <c r="H10452" t="s">
        <v>3436</v>
      </c>
      <c r="I10452">
        <v>200</v>
      </c>
      <c r="J10452" t="s">
        <v>3446</v>
      </c>
      <c r="K10452">
        <v>2016</v>
      </c>
      <c r="L10452" t="s">
        <v>29</v>
      </c>
      <c r="M10452" t="s">
        <v>29</v>
      </c>
      <c r="N10452">
        <v>33.865000000000002</v>
      </c>
      <c r="O10452">
        <v>-101.8433</v>
      </c>
      <c r="P10452" t="s">
        <v>3613</v>
      </c>
      <c r="Q10452" s="3">
        <f>Table1[[#This Row],[Capacity (MW)]]*0.395*8760*10^-6</f>
        <v>0.69203999999999999</v>
      </c>
      <c r="R10452" s="3" cm="1">
        <f t="array" ref="R10452">AVERAGE(VLOOKUP(_xlfn.TEXTSPLIT(Table1[[#This Row],[Fuel (no space after comma)]], ","), FuelList_Final_EF!$A$2:$B$65, 2, FALSE))</f>
        <v>53.06</v>
      </c>
      <c r="S10452" s="3">
        <f>Table1[[#This Row],[Generation (TWh)]]*10^9*VLOOKUP(Table1[[#This Row],[Turbine/Engine Technology]],Technology_HR!$A$2:$B$11,2,FALSE)*10^-6</f>
        <v>7619360.3999999994</v>
      </c>
      <c r="T10452" s="5">
        <f>Table1[[#This Row],[Fuel Consumption (mmBtu)]]*Table1[[#This Row],[Emission Factor (kg CO2/ mmBtu)]]*10^3</f>
        <v>404283262824</v>
      </c>
      <c r="U10452" s="3">
        <f>Table1[[#This Row],[Emissions (g CO2)]]/(Table1[[#This Row],[Generation (TWh)]]*10^9)</f>
        <v>584.19060000000002</v>
      </c>
    </row>
    <row r="10453" spans="1:21" x14ac:dyDescent="0.35">
      <c r="A10453" t="s">
        <v>2682</v>
      </c>
      <c r="B10453" t="s">
        <v>3239</v>
      </c>
      <c r="C10453" t="str">
        <f>SUBSTITUTE(Table1[[#This Row],[Fuel]],", ",",")</f>
        <v>fossil gas: natural gas</v>
      </c>
      <c r="D10453" t="s">
        <v>3239</v>
      </c>
      <c r="H10453" t="s">
        <v>3436</v>
      </c>
      <c r="I10453">
        <v>58</v>
      </c>
      <c r="J10453" t="s">
        <v>3446</v>
      </c>
      <c r="K10453">
        <v>1974</v>
      </c>
      <c r="L10453" t="s">
        <v>29</v>
      </c>
      <c r="M10453">
        <v>2027</v>
      </c>
      <c r="N10453">
        <v>34.431418999999998</v>
      </c>
      <c r="O10453">
        <v>-119.90009999999999</v>
      </c>
      <c r="P10453" t="s">
        <v>3613</v>
      </c>
      <c r="Q10453" s="3">
        <f>Table1[[#This Row],[Capacity (MW)]]*0.395*8760*10^-6</f>
        <v>0.2006916</v>
      </c>
      <c r="R10453" s="3" cm="1">
        <f t="array" ref="R10453">AVERAGE(VLOOKUP(_xlfn.TEXTSPLIT(Table1[[#This Row],[Fuel (no space after comma)]], ","), FuelList_Final_EF!$A$2:$B$65, 2, FALSE))</f>
        <v>53.06</v>
      </c>
      <c r="S10453" s="3">
        <f>Table1[[#This Row],[Generation (TWh)]]*10^9*VLOOKUP(Table1[[#This Row],[Turbine/Engine Technology]],Technology_HR!$A$2:$B$11,2,FALSE)*10^-6</f>
        <v>2209614.5159999998</v>
      </c>
      <c r="T10453" s="5">
        <f>Table1[[#This Row],[Fuel Consumption (mmBtu)]]*Table1[[#This Row],[Emission Factor (kg CO2/ mmBtu)]]*10^3</f>
        <v>117242146218.96001</v>
      </c>
      <c r="U10453" s="3">
        <f>Table1[[#This Row],[Emissions (g CO2)]]/(Table1[[#This Row],[Generation (TWh)]]*10^9)</f>
        <v>584.19060000000002</v>
      </c>
    </row>
    <row r="10454" spans="1:21" x14ac:dyDescent="0.35">
      <c r="A10454" t="s">
        <v>2683</v>
      </c>
      <c r="B10454" t="s">
        <v>3239</v>
      </c>
      <c r="C10454" t="str">
        <f>SUBSTITUTE(Table1[[#This Row],[Fuel]],", ",",")</f>
        <v>fossil gas: natural gas</v>
      </c>
      <c r="D10454" t="s">
        <v>3239</v>
      </c>
      <c r="H10454" t="s">
        <v>3440</v>
      </c>
      <c r="I10454">
        <v>56.103999999999999</v>
      </c>
      <c r="J10454" t="s">
        <v>3450</v>
      </c>
      <c r="K10454">
        <v>2032</v>
      </c>
      <c r="L10454" t="s">
        <v>29</v>
      </c>
      <c r="M10454" t="s">
        <v>29</v>
      </c>
      <c r="N10454">
        <v>42.846786100000003</v>
      </c>
      <c r="O10454">
        <v>-87.829414799999995</v>
      </c>
      <c r="P10454" t="s">
        <v>3613</v>
      </c>
      <c r="Q10454" s="3">
        <f>Table1[[#This Row],[Capacity (MW)]]*0.395*8760*10^-6</f>
        <v>0.1941310608</v>
      </c>
      <c r="R10454" s="3" cm="1">
        <f t="array" ref="R10454">AVERAGE(VLOOKUP(_xlfn.TEXTSPLIT(Table1[[#This Row],[Fuel (no space after comma)]], ","), FuelList_Final_EF!$A$2:$B$65, 2, FALSE))</f>
        <v>53.06</v>
      </c>
      <c r="S10454" s="3">
        <f>Table1[[#This Row],[Generation (TWh)]]*10^9*VLOOKUP(Table1[[#This Row],[Turbine/Engine Technology]],Technology_HR!$A$2:$B$11,2,FALSE)*10^-6</f>
        <v>1996637.9603280001</v>
      </c>
      <c r="T10454" s="5">
        <f>Table1[[#This Row],[Fuel Consumption (mmBtu)]]*Table1[[#This Row],[Emission Factor (kg CO2/ mmBtu)]]*10^3</f>
        <v>105941610175.00369</v>
      </c>
      <c r="U10454" s="3">
        <f>Table1[[#This Row],[Emissions (g CO2)]]/(Table1[[#This Row],[Generation (TWh)]]*10^9)</f>
        <v>545.72210000000007</v>
      </c>
    </row>
    <row r="10455" spans="1:21" x14ac:dyDescent="0.35">
      <c r="A10455" t="s">
        <v>2684</v>
      </c>
      <c r="B10455" t="s">
        <v>3239</v>
      </c>
      <c r="C10455" t="str">
        <f>SUBSTITUTE(Table1[[#This Row],[Fuel]],", ",",")</f>
        <v>fossil gas: natural gas</v>
      </c>
      <c r="D10455" t="s">
        <v>3239</v>
      </c>
      <c r="H10455" t="s">
        <v>3440</v>
      </c>
      <c r="I10455">
        <v>582.07899999999995</v>
      </c>
      <c r="J10455" t="s">
        <v>3450</v>
      </c>
      <c r="K10455">
        <v>2032</v>
      </c>
      <c r="L10455" t="s">
        <v>29</v>
      </c>
      <c r="M10455" t="s">
        <v>29</v>
      </c>
      <c r="N10455">
        <v>42.846786100000003</v>
      </c>
      <c r="O10455">
        <v>-87.829414799999995</v>
      </c>
      <c r="P10455" t="s">
        <v>3613</v>
      </c>
      <c r="Q10455" s="3">
        <f>Table1[[#This Row],[Capacity (MW)]]*0.395*8760*10^-6</f>
        <v>2.0141097557999998</v>
      </c>
      <c r="R10455" s="3" cm="1">
        <f t="array" ref="R10455">AVERAGE(VLOOKUP(_xlfn.TEXTSPLIT(Table1[[#This Row],[Fuel (no space after comma)]], ","), FuelList_Final_EF!$A$2:$B$65, 2, FALSE))</f>
        <v>53.06</v>
      </c>
      <c r="S10455" s="3">
        <f>Table1[[#This Row],[Generation (TWh)]]*10^9*VLOOKUP(Table1[[#This Row],[Turbine/Engine Technology]],Technology_HR!$A$2:$B$11,2,FALSE)*10^-6</f>
        <v>20715118.838402998</v>
      </c>
      <c r="T10455" s="5">
        <f>Table1[[#This Row],[Fuel Consumption (mmBtu)]]*Table1[[#This Row],[Emission Factor (kg CO2/ mmBtu)]]*10^3</f>
        <v>1099144205565.6631</v>
      </c>
      <c r="U10455" s="3">
        <f>Table1[[#This Row],[Emissions (g CO2)]]/(Table1[[#This Row],[Generation (TWh)]]*10^9)</f>
        <v>545.72209999999995</v>
      </c>
    </row>
    <row r="10456" spans="1:21" x14ac:dyDescent="0.35">
      <c r="A10456" t="s">
        <v>2506</v>
      </c>
      <c r="B10456" t="s">
        <v>3239</v>
      </c>
      <c r="C10456" t="str">
        <f>SUBSTITUTE(Table1[[#This Row],[Fuel]],", ",",")</f>
        <v>fossil gas: natural gas</v>
      </c>
      <c r="D10456" t="s">
        <v>3239</v>
      </c>
      <c r="H10456" t="s">
        <v>3440</v>
      </c>
      <c r="I10456">
        <v>56.103999999999999</v>
      </c>
      <c r="J10456" t="s">
        <v>3450</v>
      </c>
      <c r="K10456">
        <v>2032</v>
      </c>
      <c r="L10456" t="s">
        <v>29</v>
      </c>
      <c r="M10456" t="s">
        <v>29</v>
      </c>
      <c r="N10456">
        <v>42.846786100000003</v>
      </c>
      <c r="O10456">
        <v>-87.829414799999995</v>
      </c>
      <c r="P10456" t="s">
        <v>3613</v>
      </c>
      <c r="Q10456" s="3">
        <f>Table1[[#This Row],[Capacity (MW)]]*0.395*8760*10^-6</f>
        <v>0.1941310608</v>
      </c>
      <c r="R10456" s="3" cm="1">
        <f t="array" ref="R10456">AVERAGE(VLOOKUP(_xlfn.TEXTSPLIT(Table1[[#This Row],[Fuel (no space after comma)]], ","), FuelList_Final_EF!$A$2:$B$65, 2, FALSE))</f>
        <v>53.06</v>
      </c>
      <c r="S10456" s="3">
        <f>Table1[[#This Row],[Generation (TWh)]]*10^9*VLOOKUP(Table1[[#This Row],[Turbine/Engine Technology]],Technology_HR!$A$2:$B$11,2,FALSE)*10^-6</f>
        <v>1996637.9603280001</v>
      </c>
      <c r="T10456" s="5">
        <f>Table1[[#This Row],[Fuel Consumption (mmBtu)]]*Table1[[#This Row],[Emission Factor (kg CO2/ mmBtu)]]*10^3</f>
        <v>105941610175.00369</v>
      </c>
      <c r="U10456" s="3">
        <f>Table1[[#This Row],[Emissions (g CO2)]]/(Table1[[#This Row],[Generation (TWh)]]*10^9)</f>
        <v>545.72210000000007</v>
      </c>
    </row>
    <row r="10457" spans="1:21" x14ac:dyDescent="0.35">
      <c r="A10457" t="s">
        <v>2683</v>
      </c>
      <c r="B10457" t="s">
        <v>3239</v>
      </c>
      <c r="C10457" t="str">
        <f>SUBSTITUTE(Table1[[#This Row],[Fuel]],", ",",")</f>
        <v>fossil gas: natural gas</v>
      </c>
      <c r="D10457" t="s">
        <v>3239</v>
      </c>
      <c r="H10457" t="s">
        <v>3440</v>
      </c>
      <c r="I10457">
        <v>56.103999999999999</v>
      </c>
      <c r="J10457" t="s">
        <v>3450</v>
      </c>
      <c r="K10457">
        <v>2032</v>
      </c>
      <c r="L10457" t="s">
        <v>29</v>
      </c>
      <c r="M10457" t="s">
        <v>29</v>
      </c>
      <c r="N10457">
        <v>42.846786100000003</v>
      </c>
      <c r="O10457">
        <v>-87.829414799999995</v>
      </c>
      <c r="P10457" t="s">
        <v>3613</v>
      </c>
      <c r="Q10457" s="3">
        <f>Table1[[#This Row],[Capacity (MW)]]*0.395*8760*10^-6</f>
        <v>0.1941310608</v>
      </c>
      <c r="R10457" s="3" cm="1">
        <f t="array" ref="R10457">AVERAGE(VLOOKUP(_xlfn.TEXTSPLIT(Table1[[#This Row],[Fuel (no space after comma)]], ","), FuelList_Final_EF!$A$2:$B$65, 2, FALSE))</f>
        <v>53.06</v>
      </c>
      <c r="S10457" s="3">
        <f>Table1[[#This Row],[Generation (TWh)]]*10^9*VLOOKUP(Table1[[#This Row],[Turbine/Engine Technology]],Technology_HR!$A$2:$B$11,2,FALSE)*10^-6</f>
        <v>1996637.9603280001</v>
      </c>
      <c r="T10457" s="5">
        <f>Table1[[#This Row],[Fuel Consumption (mmBtu)]]*Table1[[#This Row],[Emission Factor (kg CO2/ mmBtu)]]*10^3</f>
        <v>105941610175.00369</v>
      </c>
      <c r="U10457" s="3">
        <f>Table1[[#This Row],[Emissions (g CO2)]]/(Table1[[#This Row],[Generation (TWh)]]*10^9)</f>
        <v>545.72210000000007</v>
      </c>
    </row>
    <row r="10458" spans="1:21" x14ac:dyDescent="0.35">
      <c r="A10458" t="s">
        <v>2684</v>
      </c>
      <c r="B10458" t="s">
        <v>3239</v>
      </c>
      <c r="C10458" t="str">
        <f>SUBSTITUTE(Table1[[#This Row],[Fuel]],", ",",")</f>
        <v>fossil gas: natural gas</v>
      </c>
      <c r="D10458" t="s">
        <v>3239</v>
      </c>
      <c r="H10458" t="s">
        <v>3440</v>
      </c>
      <c r="I10458">
        <v>582.07899999999995</v>
      </c>
      <c r="J10458" t="s">
        <v>3450</v>
      </c>
      <c r="K10458">
        <v>2032</v>
      </c>
      <c r="L10458" t="s">
        <v>29</v>
      </c>
      <c r="M10458" t="s">
        <v>29</v>
      </c>
      <c r="N10458">
        <v>42.846786100000003</v>
      </c>
      <c r="O10458">
        <v>-87.829414799999995</v>
      </c>
      <c r="P10458" t="s">
        <v>3613</v>
      </c>
      <c r="Q10458" s="3">
        <f>Table1[[#This Row],[Capacity (MW)]]*0.395*8760*10^-6</f>
        <v>2.0141097557999998</v>
      </c>
      <c r="R10458" s="3" cm="1">
        <f t="array" ref="R10458">AVERAGE(VLOOKUP(_xlfn.TEXTSPLIT(Table1[[#This Row],[Fuel (no space after comma)]], ","), FuelList_Final_EF!$A$2:$B$65, 2, FALSE))</f>
        <v>53.06</v>
      </c>
      <c r="S10458" s="3">
        <f>Table1[[#This Row],[Generation (TWh)]]*10^9*VLOOKUP(Table1[[#This Row],[Turbine/Engine Technology]],Technology_HR!$A$2:$B$11,2,FALSE)*10^-6</f>
        <v>20715118.838402998</v>
      </c>
      <c r="T10458" s="5">
        <f>Table1[[#This Row],[Fuel Consumption (mmBtu)]]*Table1[[#This Row],[Emission Factor (kg CO2/ mmBtu)]]*10^3</f>
        <v>1099144205565.6631</v>
      </c>
      <c r="U10458" s="3">
        <f>Table1[[#This Row],[Emissions (g CO2)]]/(Table1[[#This Row],[Generation (TWh)]]*10^9)</f>
        <v>545.72209999999995</v>
      </c>
    </row>
    <row r="10459" spans="1:21" x14ac:dyDescent="0.35">
      <c r="A10459" t="s">
        <v>2506</v>
      </c>
      <c r="B10459" t="s">
        <v>3239</v>
      </c>
      <c r="C10459" t="str">
        <f>SUBSTITUTE(Table1[[#This Row],[Fuel]],", ",",")</f>
        <v>fossil gas: natural gas</v>
      </c>
      <c r="D10459" t="s">
        <v>3239</v>
      </c>
      <c r="H10459" t="s">
        <v>3440</v>
      </c>
      <c r="I10459">
        <v>56.103999999999999</v>
      </c>
      <c r="J10459" t="s">
        <v>3450</v>
      </c>
      <c r="K10459">
        <v>2032</v>
      </c>
      <c r="L10459" t="s">
        <v>29</v>
      </c>
      <c r="M10459" t="s">
        <v>29</v>
      </c>
      <c r="N10459">
        <v>42.846786100000003</v>
      </c>
      <c r="O10459">
        <v>-87.829414799999995</v>
      </c>
      <c r="P10459" t="s">
        <v>3613</v>
      </c>
      <c r="Q10459" s="3">
        <f>Table1[[#This Row],[Capacity (MW)]]*0.395*8760*10^-6</f>
        <v>0.1941310608</v>
      </c>
      <c r="R10459" s="3" cm="1">
        <f t="array" ref="R10459">AVERAGE(VLOOKUP(_xlfn.TEXTSPLIT(Table1[[#This Row],[Fuel (no space after comma)]], ","), FuelList_Final_EF!$A$2:$B$65, 2, FALSE))</f>
        <v>53.06</v>
      </c>
      <c r="S10459" s="3">
        <f>Table1[[#This Row],[Generation (TWh)]]*10^9*VLOOKUP(Table1[[#This Row],[Turbine/Engine Technology]],Technology_HR!$A$2:$B$11,2,FALSE)*10^-6</f>
        <v>1996637.9603280001</v>
      </c>
      <c r="T10459" s="5">
        <f>Table1[[#This Row],[Fuel Consumption (mmBtu)]]*Table1[[#This Row],[Emission Factor (kg CO2/ mmBtu)]]*10^3</f>
        <v>105941610175.00369</v>
      </c>
      <c r="U10459" s="3">
        <f>Table1[[#This Row],[Emissions (g CO2)]]/(Table1[[#This Row],[Generation (TWh)]]*10^9)</f>
        <v>545.72210000000007</v>
      </c>
    </row>
    <row r="10460" spans="1:21" x14ac:dyDescent="0.35">
      <c r="A10460" t="s">
        <v>2685</v>
      </c>
      <c r="B10460" t="s">
        <v>3239</v>
      </c>
      <c r="C10460" t="str">
        <f>SUBSTITUTE(Table1[[#This Row],[Fuel]],", ",",")</f>
        <v>fossil gas: natural gas</v>
      </c>
      <c r="D10460" t="s">
        <v>3239</v>
      </c>
      <c r="H10460" t="s">
        <v>3436</v>
      </c>
      <c r="I10460">
        <v>192</v>
      </c>
      <c r="J10460" t="s">
        <v>3446</v>
      </c>
      <c r="K10460">
        <v>1999</v>
      </c>
      <c r="L10460" t="s">
        <v>29</v>
      </c>
      <c r="M10460" t="s">
        <v>29</v>
      </c>
      <c r="N10460">
        <v>41.438800000000001</v>
      </c>
      <c r="O10460">
        <v>-88.123599999999996</v>
      </c>
      <c r="P10460" t="s">
        <v>3613</v>
      </c>
      <c r="Q10460" s="3">
        <f>Table1[[#This Row],[Capacity (MW)]]*0.395*8760*10^-6</f>
        <v>0.66435840000000002</v>
      </c>
      <c r="R10460" s="3" cm="1">
        <f t="array" ref="R10460">AVERAGE(VLOOKUP(_xlfn.TEXTSPLIT(Table1[[#This Row],[Fuel (no space after comma)]], ","), FuelList_Final_EF!$A$2:$B$65, 2, FALSE))</f>
        <v>53.06</v>
      </c>
      <c r="S10460" s="3">
        <f>Table1[[#This Row],[Generation (TWh)]]*10^9*VLOOKUP(Table1[[#This Row],[Turbine/Engine Technology]],Technology_HR!$A$2:$B$11,2,FALSE)*10^-6</f>
        <v>7314585.9839999992</v>
      </c>
      <c r="T10460" s="5">
        <f>Table1[[#This Row],[Fuel Consumption (mmBtu)]]*Table1[[#This Row],[Emission Factor (kg CO2/ mmBtu)]]*10^3</f>
        <v>388111932311.03998</v>
      </c>
      <c r="U10460" s="3">
        <f>Table1[[#This Row],[Emissions (g CO2)]]/(Table1[[#This Row],[Generation (TWh)]]*10^9)</f>
        <v>584.19060000000002</v>
      </c>
    </row>
    <row r="10461" spans="1:21" x14ac:dyDescent="0.35">
      <c r="A10461" t="s">
        <v>2685</v>
      </c>
      <c r="B10461" t="s">
        <v>3239</v>
      </c>
      <c r="C10461" t="str">
        <f>SUBSTITUTE(Table1[[#This Row],[Fuel]],", ",",")</f>
        <v>fossil gas: natural gas</v>
      </c>
      <c r="D10461" t="s">
        <v>3239</v>
      </c>
      <c r="H10461" t="s">
        <v>3436</v>
      </c>
      <c r="I10461">
        <v>192</v>
      </c>
      <c r="J10461" t="s">
        <v>3446</v>
      </c>
      <c r="K10461">
        <v>1999</v>
      </c>
      <c r="L10461" t="s">
        <v>29</v>
      </c>
      <c r="M10461" t="s">
        <v>29</v>
      </c>
      <c r="N10461">
        <v>41.438800000000001</v>
      </c>
      <c r="O10461">
        <v>-88.123599999999996</v>
      </c>
      <c r="P10461" t="s">
        <v>3613</v>
      </c>
      <c r="Q10461" s="3">
        <f>Table1[[#This Row],[Capacity (MW)]]*0.395*8760*10^-6</f>
        <v>0.66435840000000002</v>
      </c>
      <c r="R10461" s="3" cm="1">
        <f t="array" ref="R10461">AVERAGE(VLOOKUP(_xlfn.TEXTSPLIT(Table1[[#This Row],[Fuel (no space after comma)]], ","), FuelList_Final_EF!$A$2:$B$65, 2, FALSE))</f>
        <v>53.06</v>
      </c>
      <c r="S10461" s="3">
        <f>Table1[[#This Row],[Generation (TWh)]]*10^9*VLOOKUP(Table1[[#This Row],[Turbine/Engine Technology]],Technology_HR!$A$2:$B$11,2,FALSE)*10^-6</f>
        <v>7314585.9839999992</v>
      </c>
      <c r="T10461" s="5">
        <f>Table1[[#This Row],[Fuel Consumption (mmBtu)]]*Table1[[#This Row],[Emission Factor (kg CO2/ mmBtu)]]*10^3</f>
        <v>388111932311.03998</v>
      </c>
      <c r="U10461" s="3">
        <f>Table1[[#This Row],[Emissions (g CO2)]]/(Table1[[#This Row],[Generation (TWh)]]*10^9)</f>
        <v>584.19060000000002</v>
      </c>
    </row>
    <row r="10462" spans="1:21" x14ac:dyDescent="0.35">
      <c r="A10462" t="s">
        <v>2685</v>
      </c>
      <c r="B10462" t="s">
        <v>3239</v>
      </c>
      <c r="C10462" t="str">
        <f>SUBSTITUTE(Table1[[#This Row],[Fuel]],", ",",")</f>
        <v>fossil gas: natural gas</v>
      </c>
      <c r="D10462" t="s">
        <v>3239</v>
      </c>
      <c r="H10462" t="s">
        <v>3436</v>
      </c>
      <c r="I10462">
        <v>192</v>
      </c>
      <c r="J10462" t="s">
        <v>3446</v>
      </c>
      <c r="K10462">
        <v>1999</v>
      </c>
      <c r="L10462" t="s">
        <v>29</v>
      </c>
      <c r="M10462" t="s">
        <v>29</v>
      </c>
      <c r="N10462">
        <v>41.438800000000001</v>
      </c>
      <c r="O10462">
        <v>-88.123599999999996</v>
      </c>
      <c r="P10462" t="s">
        <v>3613</v>
      </c>
      <c r="Q10462" s="3">
        <f>Table1[[#This Row],[Capacity (MW)]]*0.395*8760*10^-6</f>
        <v>0.66435840000000002</v>
      </c>
      <c r="R10462" s="3" cm="1">
        <f t="array" ref="R10462">AVERAGE(VLOOKUP(_xlfn.TEXTSPLIT(Table1[[#This Row],[Fuel (no space after comma)]], ","), FuelList_Final_EF!$A$2:$B$65, 2, FALSE))</f>
        <v>53.06</v>
      </c>
      <c r="S10462" s="3">
        <f>Table1[[#This Row],[Generation (TWh)]]*10^9*VLOOKUP(Table1[[#This Row],[Turbine/Engine Technology]],Technology_HR!$A$2:$B$11,2,FALSE)*10^-6</f>
        <v>7314585.9839999992</v>
      </c>
      <c r="T10462" s="5">
        <f>Table1[[#This Row],[Fuel Consumption (mmBtu)]]*Table1[[#This Row],[Emission Factor (kg CO2/ mmBtu)]]*10^3</f>
        <v>388111932311.03998</v>
      </c>
      <c r="U10462" s="3">
        <f>Table1[[#This Row],[Emissions (g CO2)]]/(Table1[[#This Row],[Generation (TWh)]]*10^9)</f>
        <v>584.19060000000002</v>
      </c>
    </row>
    <row r="10463" spans="1:21" x14ac:dyDescent="0.35">
      <c r="A10463" t="s">
        <v>2685</v>
      </c>
      <c r="B10463" t="s">
        <v>3239</v>
      </c>
      <c r="C10463" t="str">
        <f>SUBSTITUTE(Table1[[#This Row],[Fuel]],", ",",")</f>
        <v>fossil gas: natural gas</v>
      </c>
      <c r="D10463" t="s">
        <v>3239</v>
      </c>
      <c r="H10463" t="s">
        <v>3436</v>
      </c>
      <c r="I10463">
        <v>192</v>
      </c>
      <c r="J10463" t="s">
        <v>3446</v>
      </c>
      <c r="K10463">
        <v>1999</v>
      </c>
      <c r="L10463" t="s">
        <v>29</v>
      </c>
      <c r="M10463" t="s">
        <v>29</v>
      </c>
      <c r="N10463">
        <v>41.438800000000001</v>
      </c>
      <c r="O10463">
        <v>-88.123599999999996</v>
      </c>
      <c r="P10463" t="s">
        <v>3613</v>
      </c>
      <c r="Q10463" s="3">
        <f>Table1[[#This Row],[Capacity (MW)]]*0.395*8760*10^-6</f>
        <v>0.66435840000000002</v>
      </c>
      <c r="R10463" s="3" cm="1">
        <f t="array" ref="R10463">AVERAGE(VLOOKUP(_xlfn.TEXTSPLIT(Table1[[#This Row],[Fuel (no space after comma)]], ","), FuelList_Final_EF!$A$2:$B$65, 2, FALSE))</f>
        <v>53.06</v>
      </c>
      <c r="S10463" s="3">
        <f>Table1[[#This Row],[Generation (TWh)]]*10^9*VLOOKUP(Table1[[#This Row],[Turbine/Engine Technology]],Technology_HR!$A$2:$B$11,2,FALSE)*10^-6</f>
        <v>7314585.9839999992</v>
      </c>
      <c r="T10463" s="5">
        <f>Table1[[#This Row],[Fuel Consumption (mmBtu)]]*Table1[[#This Row],[Emission Factor (kg CO2/ mmBtu)]]*10^3</f>
        <v>388111932311.03998</v>
      </c>
      <c r="U10463" s="3">
        <f>Table1[[#This Row],[Emissions (g CO2)]]/(Table1[[#This Row],[Generation (TWh)]]*10^9)</f>
        <v>584.19060000000002</v>
      </c>
    </row>
    <row r="10464" spans="1:21" x14ac:dyDescent="0.35">
      <c r="A10464" t="s">
        <v>2685</v>
      </c>
      <c r="B10464" t="s">
        <v>3239</v>
      </c>
      <c r="C10464" t="str">
        <f>SUBSTITUTE(Table1[[#This Row],[Fuel]],", ",",")</f>
        <v>fossil gas: natural gas</v>
      </c>
      <c r="D10464" t="s">
        <v>3239</v>
      </c>
      <c r="H10464" t="s">
        <v>3436</v>
      </c>
      <c r="I10464">
        <v>192</v>
      </c>
      <c r="J10464" t="s">
        <v>3446</v>
      </c>
      <c r="K10464">
        <v>2001</v>
      </c>
      <c r="L10464" t="s">
        <v>29</v>
      </c>
      <c r="M10464" t="s">
        <v>29</v>
      </c>
      <c r="N10464">
        <v>41.438800000000001</v>
      </c>
      <c r="O10464">
        <v>-88.123599999999996</v>
      </c>
      <c r="P10464" t="s">
        <v>3613</v>
      </c>
      <c r="Q10464" s="3">
        <f>Table1[[#This Row],[Capacity (MW)]]*0.395*8760*10^-6</f>
        <v>0.66435840000000002</v>
      </c>
      <c r="R10464" s="3" cm="1">
        <f t="array" ref="R10464">AVERAGE(VLOOKUP(_xlfn.TEXTSPLIT(Table1[[#This Row],[Fuel (no space after comma)]], ","), FuelList_Final_EF!$A$2:$B$65, 2, FALSE))</f>
        <v>53.06</v>
      </c>
      <c r="S10464" s="3">
        <f>Table1[[#This Row],[Generation (TWh)]]*10^9*VLOOKUP(Table1[[#This Row],[Turbine/Engine Technology]],Technology_HR!$A$2:$B$11,2,FALSE)*10^-6</f>
        <v>7314585.9839999992</v>
      </c>
      <c r="T10464" s="5">
        <f>Table1[[#This Row],[Fuel Consumption (mmBtu)]]*Table1[[#This Row],[Emission Factor (kg CO2/ mmBtu)]]*10^3</f>
        <v>388111932311.03998</v>
      </c>
      <c r="U10464" s="3">
        <f>Table1[[#This Row],[Emissions (g CO2)]]/(Table1[[#This Row],[Generation (TWh)]]*10^9)</f>
        <v>584.19060000000002</v>
      </c>
    </row>
    <row r="10465" spans="1:21" x14ac:dyDescent="0.35">
      <c r="A10465" t="s">
        <v>2685</v>
      </c>
      <c r="B10465" t="s">
        <v>3239</v>
      </c>
      <c r="C10465" t="str">
        <f>SUBSTITUTE(Table1[[#This Row],[Fuel]],", ",",")</f>
        <v>fossil gas: natural gas</v>
      </c>
      <c r="D10465" t="s">
        <v>3239</v>
      </c>
      <c r="H10465" t="s">
        <v>3436</v>
      </c>
      <c r="I10465">
        <v>192</v>
      </c>
      <c r="J10465" t="s">
        <v>3446</v>
      </c>
      <c r="K10465">
        <v>2001</v>
      </c>
      <c r="L10465" t="s">
        <v>29</v>
      </c>
      <c r="M10465" t="s">
        <v>29</v>
      </c>
      <c r="N10465">
        <v>41.438800000000001</v>
      </c>
      <c r="O10465">
        <v>-88.123599999999996</v>
      </c>
      <c r="P10465" t="s">
        <v>3613</v>
      </c>
      <c r="Q10465" s="3">
        <f>Table1[[#This Row],[Capacity (MW)]]*0.395*8760*10^-6</f>
        <v>0.66435840000000002</v>
      </c>
      <c r="R10465" s="3" cm="1">
        <f t="array" ref="R10465">AVERAGE(VLOOKUP(_xlfn.TEXTSPLIT(Table1[[#This Row],[Fuel (no space after comma)]], ","), FuelList_Final_EF!$A$2:$B$65, 2, FALSE))</f>
        <v>53.06</v>
      </c>
      <c r="S10465" s="3">
        <f>Table1[[#This Row],[Generation (TWh)]]*10^9*VLOOKUP(Table1[[#This Row],[Turbine/Engine Technology]],Technology_HR!$A$2:$B$11,2,FALSE)*10^-6</f>
        <v>7314585.9839999992</v>
      </c>
      <c r="T10465" s="5">
        <f>Table1[[#This Row],[Fuel Consumption (mmBtu)]]*Table1[[#This Row],[Emission Factor (kg CO2/ mmBtu)]]*10^3</f>
        <v>388111932311.03998</v>
      </c>
      <c r="U10465" s="3">
        <f>Table1[[#This Row],[Emissions (g CO2)]]/(Table1[[#This Row],[Generation (TWh)]]*10^9)</f>
        <v>584.19060000000002</v>
      </c>
    </row>
    <row r="10466" spans="1:21" x14ac:dyDescent="0.35">
      <c r="A10466" t="s">
        <v>2685</v>
      </c>
      <c r="B10466" t="s">
        <v>3239</v>
      </c>
      <c r="C10466" t="str">
        <f>SUBSTITUTE(Table1[[#This Row],[Fuel]],", ",",")</f>
        <v>fossil gas: natural gas</v>
      </c>
      <c r="D10466" t="s">
        <v>3239</v>
      </c>
      <c r="H10466" t="s">
        <v>3436</v>
      </c>
      <c r="I10466">
        <v>192</v>
      </c>
      <c r="J10466" t="s">
        <v>3446</v>
      </c>
      <c r="K10466">
        <v>2001</v>
      </c>
      <c r="L10466" t="s">
        <v>29</v>
      </c>
      <c r="M10466" t="s">
        <v>29</v>
      </c>
      <c r="N10466">
        <v>41.438800000000001</v>
      </c>
      <c r="O10466">
        <v>-88.123599999999996</v>
      </c>
      <c r="P10466" t="s">
        <v>3613</v>
      </c>
      <c r="Q10466" s="3">
        <f>Table1[[#This Row],[Capacity (MW)]]*0.395*8760*10^-6</f>
        <v>0.66435840000000002</v>
      </c>
      <c r="R10466" s="3" cm="1">
        <f t="array" ref="R10466">AVERAGE(VLOOKUP(_xlfn.TEXTSPLIT(Table1[[#This Row],[Fuel (no space after comma)]], ","), FuelList_Final_EF!$A$2:$B$65, 2, FALSE))</f>
        <v>53.06</v>
      </c>
      <c r="S10466" s="3">
        <f>Table1[[#This Row],[Generation (TWh)]]*10^9*VLOOKUP(Table1[[#This Row],[Turbine/Engine Technology]],Technology_HR!$A$2:$B$11,2,FALSE)*10^-6</f>
        <v>7314585.9839999992</v>
      </c>
      <c r="T10466" s="5">
        <f>Table1[[#This Row],[Fuel Consumption (mmBtu)]]*Table1[[#This Row],[Emission Factor (kg CO2/ mmBtu)]]*10^3</f>
        <v>388111932311.03998</v>
      </c>
      <c r="U10466" s="3">
        <f>Table1[[#This Row],[Emissions (g CO2)]]/(Table1[[#This Row],[Generation (TWh)]]*10^9)</f>
        <v>584.19060000000002</v>
      </c>
    </row>
    <row r="10467" spans="1:21" x14ac:dyDescent="0.35">
      <c r="A10467" t="s">
        <v>2685</v>
      </c>
      <c r="B10467" t="s">
        <v>3239</v>
      </c>
      <c r="C10467" t="str">
        <f>SUBSTITUTE(Table1[[#This Row],[Fuel]],", ",",")</f>
        <v>fossil gas: natural gas</v>
      </c>
      <c r="D10467" t="s">
        <v>3239</v>
      </c>
      <c r="H10467" t="s">
        <v>3436</v>
      </c>
      <c r="I10467">
        <v>192</v>
      </c>
      <c r="J10467" t="s">
        <v>3446</v>
      </c>
      <c r="K10467">
        <v>2001</v>
      </c>
      <c r="L10467" t="s">
        <v>29</v>
      </c>
      <c r="M10467" t="s">
        <v>29</v>
      </c>
      <c r="N10467">
        <v>41.438800000000001</v>
      </c>
      <c r="O10467">
        <v>-88.123599999999996</v>
      </c>
      <c r="P10467" t="s">
        <v>3613</v>
      </c>
      <c r="Q10467" s="3">
        <f>Table1[[#This Row],[Capacity (MW)]]*0.395*8760*10^-6</f>
        <v>0.66435840000000002</v>
      </c>
      <c r="R10467" s="3" cm="1">
        <f t="array" ref="R10467">AVERAGE(VLOOKUP(_xlfn.TEXTSPLIT(Table1[[#This Row],[Fuel (no space after comma)]], ","), FuelList_Final_EF!$A$2:$B$65, 2, FALSE))</f>
        <v>53.06</v>
      </c>
      <c r="S10467" s="3">
        <f>Table1[[#This Row],[Generation (TWh)]]*10^9*VLOOKUP(Table1[[#This Row],[Turbine/Engine Technology]],Technology_HR!$A$2:$B$11,2,FALSE)*10^-6</f>
        <v>7314585.9839999992</v>
      </c>
      <c r="T10467" s="5">
        <f>Table1[[#This Row],[Fuel Consumption (mmBtu)]]*Table1[[#This Row],[Emission Factor (kg CO2/ mmBtu)]]*10^3</f>
        <v>388111932311.03998</v>
      </c>
      <c r="U10467" s="3">
        <f>Table1[[#This Row],[Emissions (g CO2)]]/(Table1[[#This Row],[Generation (TWh)]]*10^9)</f>
        <v>584.19060000000002</v>
      </c>
    </row>
    <row r="10468" spans="1:21" x14ac:dyDescent="0.35">
      <c r="A10468" t="s">
        <v>2685</v>
      </c>
      <c r="B10468" t="s">
        <v>3239</v>
      </c>
      <c r="C10468" t="str">
        <f>SUBSTITUTE(Table1[[#This Row],[Fuel]],", ",",")</f>
        <v>fossil gas: natural gas</v>
      </c>
      <c r="D10468" t="s">
        <v>3239</v>
      </c>
      <c r="H10468" t="s">
        <v>3436</v>
      </c>
      <c r="I10468">
        <v>192</v>
      </c>
      <c r="J10468" t="s">
        <v>3446</v>
      </c>
      <c r="K10468">
        <v>2001</v>
      </c>
      <c r="L10468" t="s">
        <v>29</v>
      </c>
      <c r="M10468" t="s">
        <v>29</v>
      </c>
      <c r="N10468">
        <v>41.438800000000001</v>
      </c>
      <c r="O10468">
        <v>-88.123599999999996</v>
      </c>
      <c r="P10468" t="s">
        <v>3613</v>
      </c>
      <c r="Q10468" s="3">
        <f>Table1[[#This Row],[Capacity (MW)]]*0.395*8760*10^-6</f>
        <v>0.66435840000000002</v>
      </c>
      <c r="R10468" s="3" cm="1">
        <f t="array" ref="R10468">AVERAGE(VLOOKUP(_xlfn.TEXTSPLIT(Table1[[#This Row],[Fuel (no space after comma)]], ","), FuelList_Final_EF!$A$2:$B$65, 2, FALSE))</f>
        <v>53.06</v>
      </c>
      <c r="S10468" s="3">
        <f>Table1[[#This Row],[Generation (TWh)]]*10^9*VLOOKUP(Table1[[#This Row],[Turbine/Engine Technology]],Technology_HR!$A$2:$B$11,2,FALSE)*10^-6</f>
        <v>7314585.9839999992</v>
      </c>
      <c r="T10468" s="5">
        <f>Table1[[#This Row],[Fuel Consumption (mmBtu)]]*Table1[[#This Row],[Emission Factor (kg CO2/ mmBtu)]]*10^3</f>
        <v>388111932311.03998</v>
      </c>
      <c r="U10468" s="3">
        <f>Table1[[#This Row],[Emissions (g CO2)]]/(Table1[[#This Row],[Generation (TWh)]]*10^9)</f>
        <v>584.19060000000002</v>
      </c>
    </row>
    <row r="10469" spans="1:21" x14ac:dyDescent="0.35">
      <c r="A10469" t="s">
        <v>2686</v>
      </c>
      <c r="B10469" t="s">
        <v>3239</v>
      </c>
      <c r="C10469" t="str">
        <f>SUBSTITUTE(Table1[[#This Row],[Fuel]],", ",",")</f>
        <v>fossil gas: natural gas</v>
      </c>
      <c r="D10469" t="s">
        <v>3239</v>
      </c>
      <c r="H10469" t="s">
        <v>3436</v>
      </c>
      <c r="I10469">
        <v>900</v>
      </c>
      <c r="J10469" t="s">
        <v>3450</v>
      </c>
      <c r="K10469">
        <v>2028</v>
      </c>
      <c r="L10469" t="s">
        <v>29</v>
      </c>
      <c r="M10469" t="s">
        <v>29</v>
      </c>
      <c r="N10469">
        <v>29.28</v>
      </c>
      <c r="O10469">
        <v>-96.22</v>
      </c>
      <c r="P10469" t="s">
        <v>3613</v>
      </c>
      <c r="Q10469" s="3">
        <f>Table1[[#This Row],[Capacity (MW)]]*0.395*8760*10^-6</f>
        <v>3.1141799999999997</v>
      </c>
      <c r="R10469" s="3" cm="1">
        <f t="array" ref="R10469">AVERAGE(VLOOKUP(_xlfn.TEXTSPLIT(Table1[[#This Row],[Fuel (no space after comma)]], ","), FuelList_Final_EF!$A$2:$B$65, 2, FALSE))</f>
        <v>53.06</v>
      </c>
      <c r="S10469" s="3">
        <f>Table1[[#This Row],[Generation (TWh)]]*10^9*VLOOKUP(Table1[[#This Row],[Turbine/Engine Technology]],Technology_HR!$A$2:$B$11,2,FALSE)*10^-6</f>
        <v>34287121.799999997</v>
      </c>
      <c r="T10469" s="5">
        <f>Table1[[#This Row],[Fuel Consumption (mmBtu)]]*Table1[[#This Row],[Emission Factor (kg CO2/ mmBtu)]]*10^3</f>
        <v>1819274682708</v>
      </c>
      <c r="U10469" s="3">
        <f>Table1[[#This Row],[Emissions (g CO2)]]/(Table1[[#This Row],[Generation (TWh)]]*10^9)</f>
        <v>584.19060000000013</v>
      </c>
    </row>
    <row r="10470" spans="1:21" x14ac:dyDescent="0.35">
      <c r="A10470" t="s">
        <v>2686</v>
      </c>
      <c r="B10470" t="s">
        <v>3239</v>
      </c>
      <c r="C10470" t="str">
        <f>SUBSTITUTE(Table1[[#This Row],[Fuel]],", ",",")</f>
        <v>fossil gas: natural gas</v>
      </c>
      <c r="D10470" t="s">
        <v>3239</v>
      </c>
      <c r="H10470" t="s">
        <v>3436</v>
      </c>
      <c r="I10470">
        <v>900</v>
      </c>
      <c r="J10470" t="s">
        <v>3450</v>
      </c>
      <c r="K10470">
        <v>2028</v>
      </c>
      <c r="L10470" t="s">
        <v>29</v>
      </c>
      <c r="M10470" t="s">
        <v>29</v>
      </c>
      <c r="N10470">
        <v>29.73</v>
      </c>
      <c r="O10470">
        <v>-96.15</v>
      </c>
      <c r="P10470" t="s">
        <v>3613</v>
      </c>
      <c r="Q10470" s="3">
        <f>Table1[[#This Row],[Capacity (MW)]]*0.395*8760*10^-6</f>
        <v>3.1141799999999997</v>
      </c>
      <c r="R10470" s="3" cm="1">
        <f t="array" ref="R10470">AVERAGE(VLOOKUP(_xlfn.TEXTSPLIT(Table1[[#This Row],[Fuel (no space after comma)]], ","), FuelList_Final_EF!$A$2:$B$65, 2, FALSE))</f>
        <v>53.06</v>
      </c>
      <c r="S10470" s="3">
        <f>Table1[[#This Row],[Generation (TWh)]]*10^9*VLOOKUP(Table1[[#This Row],[Turbine/Engine Technology]],Technology_HR!$A$2:$B$11,2,FALSE)*10^-6</f>
        <v>34287121.799999997</v>
      </c>
      <c r="T10470" s="5">
        <f>Table1[[#This Row],[Fuel Consumption (mmBtu)]]*Table1[[#This Row],[Emission Factor (kg CO2/ mmBtu)]]*10^3</f>
        <v>1819274682708</v>
      </c>
      <c r="U10470" s="3">
        <f>Table1[[#This Row],[Emissions (g CO2)]]/(Table1[[#This Row],[Generation (TWh)]]*10^9)</f>
        <v>584.19060000000013</v>
      </c>
    </row>
    <row r="10471" spans="1:21" x14ac:dyDescent="0.35">
      <c r="A10471" t="s">
        <v>2531</v>
      </c>
      <c r="B10471" t="s">
        <v>3239</v>
      </c>
      <c r="C10471" t="str">
        <f>SUBSTITUTE(Table1[[#This Row],[Fuel]],", ",",")</f>
        <v>fossil gas: natural gas</v>
      </c>
      <c r="D10471" t="s">
        <v>3239</v>
      </c>
      <c r="H10471" t="s">
        <v>3438</v>
      </c>
      <c r="I10471">
        <v>603</v>
      </c>
      <c r="J10471" t="s">
        <v>3446</v>
      </c>
      <c r="K10471">
        <v>2004</v>
      </c>
      <c r="L10471" t="s">
        <v>29</v>
      </c>
      <c r="M10471" t="s">
        <v>29</v>
      </c>
      <c r="N10471">
        <v>43.094000000000001</v>
      </c>
      <c r="O10471">
        <v>-93.29222</v>
      </c>
      <c r="P10471" t="s">
        <v>3613</v>
      </c>
      <c r="Q10471" s="3">
        <f>Table1[[#This Row],[Capacity (MW)]]*0.395*8760*10^-6</f>
        <v>2.0865005999999999</v>
      </c>
      <c r="R10471" s="3" cm="1">
        <f t="array" ref="R10471">AVERAGE(VLOOKUP(_xlfn.TEXTSPLIT(Table1[[#This Row],[Fuel (no space after comma)]], ","), FuelList_Final_EF!$A$2:$B$65, 2, FALSE))</f>
        <v>53.06</v>
      </c>
      <c r="S10471" s="3">
        <f>Table1[[#This Row],[Generation (TWh)]]*10^9*VLOOKUP(Table1[[#This Row],[Turbine/Engine Technology]],Technology_HR!$A$2:$B$11,2,FALSE)*10^-6</f>
        <v>15750993.029399998</v>
      </c>
      <c r="T10471" s="5">
        <f>Table1[[#This Row],[Fuel Consumption (mmBtu)]]*Table1[[#This Row],[Emission Factor (kg CO2/ mmBtu)]]*10^3</f>
        <v>835747690139.96399</v>
      </c>
      <c r="U10471" s="3">
        <f>Table1[[#This Row],[Emissions (g CO2)]]/(Table1[[#This Row],[Generation (TWh)]]*10^9)</f>
        <v>400.54993999999999</v>
      </c>
    </row>
    <row r="10472" spans="1:21" x14ac:dyDescent="0.35">
      <c r="A10472" t="s">
        <v>2687</v>
      </c>
      <c r="B10472" t="s">
        <v>3290</v>
      </c>
      <c r="C10472" t="str">
        <f>SUBSTITUTE(Table1[[#This Row],[Fuel]],", ",",")</f>
        <v>fossil gas: natural gas,fossil liquids: jet fuel</v>
      </c>
      <c r="D10472" t="s">
        <v>3239</v>
      </c>
      <c r="E10472" t="s">
        <v>3401</v>
      </c>
      <c r="H10472" t="s">
        <v>3436</v>
      </c>
      <c r="I10472">
        <v>129</v>
      </c>
      <c r="J10472" t="s">
        <v>3446</v>
      </c>
      <c r="K10472">
        <v>1978</v>
      </c>
      <c r="L10472" t="s">
        <v>29</v>
      </c>
      <c r="M10472">
        <v>2035</v>
      </c>
      <c r="N10472">
        <v>37.138500000000001</v>
      </c>
      <c r="O10472">
        <v>-94.104100000000003</v>
      </c>
      <c r="P10472" t="s">
        <v>3613</v>
      </c>
      <c r="Q10472" s="3">
        <f>Table1[[#This Row],[Capacity (MW)]]*0.395*8760*10^-6</f>
        <v>0.44636580000000003</v>
      </c>
      <c r="R10472" s="3" cm="1">
        <f t="array" ref="R10472">AVERAGE(VLOOKUP(_xlfn.TEXTSPLIT(Table1[[#This Row],[Fuel (no space after comma)]], ","), FuelList_Final_EF!$A$2:$B$65, 2, FALSE))</f>
        <v>62.64</v>
      </c>
      <c r="S10472" s="3">
        <f>Table1[[#This Row],[Generation (TWh)]]*10^9*VLOOKUP(Table1[[#This Row],[Turbine/Engine Technology]],Technology_HR!$A$2:$B$11,2,FALSE)*10^-6</f>
        <v>4914487.4580000006</v>
      </c>
      <c r="T10472" s="5">
        <f>Table1[[#This Row],[Fuel Consumption (mmBtu)]]*Table1[[#This Row],[Emission Factor (kg CO2/ mmBtu)]]*10^3</f>
        <v>307843494369.12006</v>
      </c>
      <c r="U10472" s="3">
        <f>Table1[[#This Row],[Emissions (g CO2)]]/(Table1[[#This Row],[Generation (TWh)]]*10^9)</f>
        <v>689.66640000000007</v>
      </c>
    </row>
    <row r="10473" spans="1:21" x14ac:dyDescent="0.35">
      <c r="A10473" t="s">
        <v>2687</v>
      </c>
      <c r="B10473" t="s">
        <v>3290</v>
      </c>
      <c r="C10473" t="str">
        <f>SUBSTITUTE(Table1[[#This Row],[Fuel]],", ",",")</f>
        <v>fossil gas: natural gas,fossil liquids: jet fuel</v>
      </c>
      <c r="D10473" t="s">
        <v>3239</v>
      </c>
      <c r="E10473" t="s">
        <v>3401</v>
      </c>
      <c r="H10473" t="s">
        <v>3436</v>
      </c>
      <c r="I10473">
        <v>129</v>
      </c>
      <c r="J10473" t="s">
        <v>3446</v>
      </c>
      <c r="K10473">
        <v>1981</v>
      </c>
      <c r="L10473" t="s">
        <v>29</v>
      </c>
      <c r="M10473">
        <v>2035</v>
      </c>
      <c r="N10473">
        <v>37.138500000000001</v>
      </c>
      <c r="O10473">
        <v>-94.104100000000003</v>
      </c>
      <c r="P10473" t="s">
        <v>3613</v>
      </c>
      <c r="Q10473" s="3">
        <f>Table1[[#This Row],[Capacity (MW)]]*0.395*8760*10^-6</f>
        <v>0.44636580000000003</v>
      </c>
      <c r="R10473" s="3" cm="1">
        <f t="array" ref="R10473">AVERAGE(VLOOKUP(_xlfn.TEXTSPLIT(Table1[[#This Row],[Fuel (no space after comma)]], ","), FuelList_Final_EF!$A$2:$B$65, 2, FALSE))</f>
        <v>62.64</v>
      </c>
      <c r="S10473" s="3">
        <f>Table1[[#This Row],[Generation (TWh)]]*10^9*VLOOKUP(Table1[[#This Row],[Turbine/Engine Technology]],Technology_HR!$A$2:$B$11,2,FALSE)*10^-6</f>
        <v>4914487.4580000006</v>
      </c>
      <c r="T10473" s="5">
        <f>Table1[[#This Row],[Fuel Consumption (mmBtu)]]*Table1[[#This Row],[Emission Factor (kg CO2/ mmBtu)]]*10^3</f>
        <v>307843494369.12006</v>
      </c>
      <c r="U10473" s="3">
        <f>Table1[[#This Row],[Emissions (g CO2)]]/(Table1[[#This Row],[Generation (TWh)]]*10^9)</f>
        <v>689.66640000000007</v>
      </c>
    </row>
    <row r="10474" spans="1:21" x14ac:dyDescent="0.35">
      <c r="A10474" t="s">
        <v>2687</v>
      </c>
      <c r="B10474" t="s">
        <v>3290</v>
      </c>
      <c r="C10474" t="str">
        <f>SUBSTITUTE(Table1[[#This Row],[Fuel]],", ",",")</f>
        <v>fossil gas: natural gas,fossil liquids: jet fuel</v>
      </c>
      <c r="D10474" t="s">
        <v>3239</v>
      </c>
      <c r="E10474" t="s">
        <v>3401</v>
      </c>
      <c r="H10474" t="s">
        <v>3436</v>
      </c>
      <c r="I10474">
        <v>61</v>
      </c>
      <c r="J10474" t="s">
        <v>3446</v>
      </c>
      <c r="K10474">
        <v>2003</v>
      </c>
      <c r="L10474" t="s">
        <v>29</v>
      </c>
      <c r="M10474" t="s">
        <v>29</v>
      </c>
      <c r="N10474">
        <v>37.138500000000001</v>
      </c>
      <c r="O10474">
        <v>-94.104100000000003</v>
      </c>
      <c r="P10474" t="s">
        <v>3613</v>
      </c>
      <c r="Q10474" s="3">
        <f>Table1[[#This Row],[Capacity (MW)]]*0.395*8760*10^-6</f>
        <v>0.21107220000000002</v>
      </c>
      <c r="R10474" s="3" cm="1">
        <f t="array" ref="R10474">AVERAGE(VLOOKUP(_xlfn.TEXTSPLIT(Table1[[#This Row],[Fuel (no space after comma)]], ","), FuelList_Final_EF!$A$2:$B$65, 2, FALSE))</f>
        <v>62.64</v>
      </c>
      <c r="S10474" s="3">
        <f>Table1[[#This Row],[Generation (TWh)]]*10^9*VLOOKUP(Table1[[#This Row],[Turbine/Engine Technology]],Technology_HR!$A$2:$B$11,2,FALSE)*10^-6</f>
        <v>2323904.9220000003</v>
      </c>
      <c r="T10474" s="5">
        <f>Table1[[#This Row],[Fuel Consumption (mmBtu)]]*Table1[[#This Row],[Emission Factor (kg CO2/ mmBtu)]]*10^3</f>
        <v>145569404314.08002</v>
      </c>
      <c r="U10474" s="3">
        <f>Table1[[#This Row],[Emissions (g CO2)]]/(Table1[[#This Row],[Generation (TWh)]]*10^9)</f>
        <v>689.66639999999995</v>
      </c>
    </row>
    <row r="10475" spans="1:21" x14ac:dyDescent="0.35">
      <c r="A10475" t="s">
        <v>2687</v>
      </c>
      <c r="B10475" t="s">
        <v>3290</v>
      </c>
      <c r="C10475" t="str">
        <f>SUBSTITUTE(Table1[[#This Row],[Fuel]],", ",",")</f>
        <v>fossil gas: natural gas,fossil liquids: jet fuel</v>
      </c>
      <c r="D10475" t="s">
        <v>3239</v>
      </c>
      <c r="E10475" t="s">
        <v>3401</v>
      </c>
      <c r="H10475" t="s">
        <v>3436</v>
      </c>
      <c r="I10475">
        <v>61</v>
      </c>
      <c r="J10475" t="s">
        <v>3446</v>
      </c>
      <c r="K10475">
        <v>2003</v>
      </c>
      <c r="L10475" t="s">
        <v>29</v>
      </c>
      <c r="M10475" t="s">
        <v>29</v>
      </c>
      <c r="N10475">
        <v>37.138500000000001</v>
      </c>
      <c r="O10475">
        <v>-94.104100000000003</v>
      </c>
      <c r="P10475" t="s">
        <v>3613</v>
      </c>
      <c r="Q10475" s="3">
        <f>Table1[[#This Row],[Capacity (MW)]]*0.395*8760*10^-6</f>
        <v>0.21107220000000002</v>
      </c>
      <c r="R10475" s="3" cm="1">
        <f t="array" ref="R10475">AVERAGE(VLOOKUP(_xlfn.TEXTSPLIT(Table1[[#This Row],[Fuel (no space after comma)]], ","), FuelList_Final_EF!$A$2:$B$65, 2, FALSE))</f>
        <v>62.64</v>
      </c>
      <c r="S10475" s="3">
        <f>Table1[[#This Row],[Generation (TWh)]]*10^9*VLOOKUP(Table1[[#This Row],[Turbine/Engine Technology]],Technology_HR!$A$2:$B$11,2,FALSE)*10^-6</f>
        <v>2323904.9220000003</v>
      </c>
      <c r="T10475" s="5">
        <f>Table1[[#This Row],[Fuel Consumption (mmBtu)]]*Table1[[#This Row],[Emission Factor (kg CO2/ mmBtu)]]*10^3</f>
        <v>145569404314.08002</v>
      </c>
      <c r="U10475" s="3">
        <f>Table1[[#This Row],[Emissions (g CO2)]]/(Table1[[#This Row],[Generation (TWh)]]*10^9)</f>
        <v>689.66639999999995</v>
      </c>
    </row>
    <row r="10476" spans="1:21" x14ac:dyDescent="0.35">
      <c r="A10476" t="s">
        <v>2688</v>
      </c>
      <c r="B10476" t="s">
        <v>3243</v>
      </c>
      <c r="C10476" t="str">
        <f>SUBSTITUTE(Table1[[#This Row],[Fuel]],", ",",")</f>
        <v>fossil gas: natural gas,fossil liquids: fuel oil</v>
      </c>
      <c r="D10476" t="s">
        <v>3239</v>
      </c>
      <c r="E10476" t="s">
        <v>3275</v>
      </c>
      <c r="H10476" t="s">
        <v>3438</v>
      </c>
      <c r="I10476">
        <v>654</v>
      </c>
      <c r="J10476" t="s">
        <v>3446</v>
      </c>
      <c r="K10476">
        <v>2010</v>
      </c>
      <c r="L10476" t="s">
        <v>29</v>
      </c>
      <c r="M10476" t="s">
        <v>29</v>
      </c>
      <c r="N10476">
        <v>42.625239000000001</v>
      </c>
      <c r="O10476">
        <v>-73.750020000000006</v>
      </c>
      <c r="P10476" t="s">
        <v>3613</v>
      </c>
      <c r="Q10476" s="3">
        <f>Table1[[#This Row],[Capacity (MW)]]*0.395*8760*10^-6</f>
        <v>2.2629707999999997</v>
      </c>
      <c r="R10476" s="3" cm="1">
        <f t="array" ref="R10476">AVERAGE(VLOOKUP(_xlfn.TEXTSPLIT(Table1[[#This Row],[Fuel (no space after comma)]], ","), FuelList_Final_EF!$A$2:$B$65, 2, FALSE))</f>
        <v>65.583341148886291</v>
      </c>
      <c r="S10476" s="3">
        <f>Table1[[#This Row],[Generation (TWh)]]*10^9*VLOOKUP(Table1[[#This Row],[Turbine/Engine Technology]],Technology_HR!$A$2:$B$11,2,FALSE)*10^-6</f>
        <v>17083166.569199994</v>
      </c>
      <c r="T10476" s="5">
        <f>Table1[[#This Row],[Fuel Consumption (mmBtu)]]*Table1[[#This Row],[Emission Factor (kg CO2/ mmBtu)]]*10^3</f>
        <v>1120371141011.0928</v>
      </c>
      <c r="U10476" s="3">
        <f>Table1[[#This Row],[Emissions (g CO2)]]/(Table1[[#This Row],[Generation (TWh)]]*10^9)</f>
        <v>495.08864233294258</v>
      </c>
    </row>
    <row r="10477" spans="1:21" x14ac:dyDescent="0.35">
      <c r="A10477" t="s">
        <v>2689</v>
      </c>
      <c r="B10477" t="s">
        <v>3239</v>
      </c>
      <c r="C10477" t="str">
        <f>SUBSTITUTE(Table1[[#This Row],[Fuel]],", ",",")</f>
        <v>fossil gas: natural gas</v>
      </c>
      <c r="D10477" t="s">
        <v>3239</v>
      </c>
      <c r="H10477" t="s">
        <v>3436</v>
      </c>
      <c r="I10477">
        <v>54</v>
      </c>
      <c r="J10477" t="s">
        <v>3446</v>
      </c>
      <c r="K10477">
        <v>2008</v>
      </c>
      <c r="L10477" t="s">
        <v>29</v>
      </c>
      <c r="M10477" t="s">
        <v>29</v>
      </c>
      <c r="N10477">
        <v>38.445883000000002</v>
      </c>
      <c r="O10477">
        <v>-96.065250000000006</v>
      </c>
      <c r="P10477" t="s">
        <v>3613</v>
      </c>
      <c r="Q10477" s="3">
        <f>Table1[[#This Row],[Capacity (MW)]]*0.395*8760*10^-6</f>
        <v>0.18685080000000001</v>
      </c>
      <c r="R10477" s="3" cm="1">
        <f t="array" ref="R10477">AVERAGE(VLOOKUP(_xlfn.TEXTSPLIT(Table1[[#This Row],[Fuel (no space after comma)]], ","), FuelList_Final_EF!$A$2:$B$65, 2, FALSE))</f>
        <v>53.06</v>
      </c>
      <c r="S10477" s="3">
        <f>Table1[[#This Row],[Generation (TWh)]]*10^9*VLOOKUP(Table1[[#This Row],[Turbine/Engine Technology]],Technology_HR!$A$2:$B$11,2,FALSE)*10^-6</f>
        <v>2057227.308</v>
      </c>
      <c r="T10477" s="5">
        <f>Table1[[#This Row],[Fuel Consumption (mmBtu)]]*Table1[[#This Row],[Emission Factor (kg CO2/ mmBtu)]]*10^3</f>
        <v>109156480962.48001</v>
      </c>
      <c r="U10477" s="3">
        <f>Table1[[#This Row],[Emissions (g CO2)]]/(Table1[[#This Row],[Generation (TWh)]]*10^9)</f>
        <v>584.19060000000002</v>
      </c>
    </row>
    <row r="10478" spans="1:21" x14ac:dyDescent="0.35">
      <c r="A10478" t="s">
        <v>2689</v>
      </c>
      <c r="B10478" t="s">
        <v>3239</v>
      </c>
      <c r="C10478" t="str">
        <f>SUBSTITUTE(Table1[[#This Row],[Fuel]],", ",",")</f>
        <v>fossil gas: natural gas</v>
      </c>
      <c r="D10478" t="s">
        <v>3239</v>
      </c>
      <c r="H10478" t="s">
        <v>3436</v>
      </c>
      <c r="I10478">
        <v>54</v>
      </c>
      <c r="J10478" t="s">
        <v>3446</v>
      </c>
      <c r="K10478">
        <v>2008</v>
      </c>
      <c r="L10478" t="s">
        <v>29</v>
      </c>
      <c r="M10478" t="s">
        <v>29</v>
      </c>
      <c r="N10478">
        <v>38.445883000000002</v>
      </c>
      <c r="O10478">
        <v>-96.065250000000006</v>
      </c>
      <c r="P10478" t="s">
        <v>3613</v>
      </c>
      <c r="Q10478" s="3">
        <f>Table1[[#This Row],[Capacity (MW)]]*0.395*8760*10^-6</f>
        <v>0.18685080000000001</v>
      </c>
      <c r="R10478" s="3" cm="1">
        <f t="array" ref="R10478">AVERAGE(VLOOKUP(_xlfn.TEXTSPLIT(Table1[[#This Row],[Fuel (no space after comma)]], ","), FuelList_Final_EF!$A$2:$B$65, 2, FALSE))</f>
        <v>53.06</v>
      </c>
      <c r="S10478" s="3">
        <f>Table1[[#This Row],[Generation (TWh)]]*10^9*VLOOKUP(Table1[[#This Row],[Turbine/Engine Technology]],Technology_HR!$A$2:$B$11,2,FALSE)*10^-6</f>
        <v>2057227.308</v>
      </c>
      <c r="T10478" s="5">
        <f>Table1[[#This Row],[Fuel Consumption (mmBtu)]]*Table1[[#This Row],[Emission Factor (kg CO2/ mmBtu)]]*10^3</f>
        <v>109156480962.48001</v>
      </c>
      <c r="U10478" s="3">
        <f>Table1[[#This Row],[Emissions (g CO2)]]/(Table1[[#This Row],[Generation (TWh)]]*10^9)</f>
        <v>584.19060000000002</v>
      </c>
    </row>
    <row r="10479" spans="1:21" x14ac:dyDescent="0.35">
      <c r="A10479" t="s">
        <v>2689</v>
      </c>
      <c r="B10479" t="s">
        <v>3239</v>
      </c>
      <c r="C10479" t="str">
        <f>SUBSTITUTE(Table1[[#This Row],[Fuel]],", ",",")</f>
        <v>fossil gas: natural gas</v>
      </c>
      <c r="D10479" t="s">
        <v>3239</v>
      </c>
      <c r="H10479" t="s">
        <v>3436</v>
      </c>
      <c r="I10479">
        <v>54</v>
      </c>
      <c r="J10479" t="s">
        <v>3446</v>
      </c>
      <c r="K10479">
        <v>2008</v>
      </c>
      <c r="L10479" t="s">
        <v>29</v>
      </c>
      <c r="M10479" t="s">
        <v>29</v>
      </c>
      <c r="N10479">
        <v>38.445883000000002</v>
      </c>
      <c r="O10479">
        <v>-96.065250000000006</v>
      </c>
      <c r="P10479" t="s">
        <v>3613</v>
      </c>
      <c r="Q10479" s="3">
        <f>Table1[[#This Row],[Capacity (MW)]]*0.395*8760*10^-6</f>
        <v>0.18685080000000001</v>
      </c>
      <c r="R10479" s="3" cm="1">
        <f t="array" ref="R10479">AVERAGE(VLOOKUP(_xlfn.TEXTSPLIT(Table1[[#This Row],[Fuel (no space after comma)]], ","), FuelList_Final_EF!$A$2:$B$65, 2, FALSE))</f>
        <v>53.06</v>
      </c>
      <c r="S10479" s="3">
        <f>Table1[[#This Row],[Generation (TWh)]]*10^9*VLOOKUP(Table1[[#This Row],[Turbine/Engine Technology]],Technology_HR!$A$2:$B$11,2,FALSE)*10^-6</f>
        <v>2057227.308</v>
      </c>
      <c r="T10479" s="5">
        <f>Table1[[#This Row],[Fuel Consumption (mmBtu)]]*Table1[[#This Row],[Emission Factor (kg CO2/ mmBtu)]]*10^3</f>
        <v>109156480962.48001</v>
      </c>
      <c r="U10479" s="3">
        <f>Table1[[#This Row],[Emissions (g CO2)]]/(Table1[[#This Row],[Generation (TWh)]]*10^9)</f>
        <v>584.19060000000002</v>
      </c>
    </row>
    <row r="10480" spans="1:21" x14ac:dyDescent="0.35">
      <c r="A10480" t="s">
        <v>2689</v>
      </c>
      <c r="B10480" t="s">
        <v>3239</v>
      </c>
      <c r="C10480" t="str">
        <f>SUBSTITUTE(Table1[[#This Row],[Fuel]],", ",",")</f>
        <v>fossil gas: natural gas</v>
      </c>
      <c r="D10480" t="s">
        <v>3239</v>
      </c>
      <c r="H10480" t="s">
        <v>3436</v>
      </c>
      <c r="I10480">
        <v>54</v>
      </c>
      <c r="J10480" t="s">
        <v>3446</v>
      </c>
      <c r="K10480">
        <v>2008</v>
      </c>
      <c r="L10480" t="s">
        <v>29</v>
      </c>
      <c r="M10480" t="s">
        <v>29</v>
      </c>
      <c r="N10480">
        <v>38.445883000000002</v>
      </c>
      <c r="O10480">
        <v>-96.065250000000006</v>
      </c>
      <c r="P10480" t="s">
        <v>3613</v>
      </c>
      <c r="Q10480" s="3">
        <f>Table1[[#This Row],[Capacity (MW)]]*0.395*8760*10^-6</f>
        <v>0.18685080000000001</v>
      </c>
      <c r="R10480" s="3" cm="1">
        <f t="array" ref="R10480">AVERAGE(VLOOKUP(_xlfn.TEXTSPLIT(Table1[[#This Row],[Fuel (no space after comma)]], ","), FuelList_Final_EF!$A$2:$B$65, 2, FALSE))</f>
        <v>53.06</v>
      </c>
      <c r="S10480" s="3">
        <f>Table1[[#This Row],[Generation (TWh)]]*10^9*VLOOKUP(Table1[[#This Row],[Turbine/Engine Technology]],Technology_HR!$A$2:$B$11,2,FALSE)*10^-6</f>
        <v>2057227.308</v>
      </c>
      <c r="T10480" s="5">
        <f>Table1[[#This Row],[Fuel Consumption (mmBtu)]]*Table1[[#This Row],[Emission Factor (kg CO2/ mmBtu)]]*10^3</f>
        <v>109156480962.48001</v>
      </c>
      <c r="U10480" s="3">
        <f>Table1[[#This Row],[Emissions (g CO2)]]/(Table1[[#This Row],[Generation (TWh)]]*10^9)</f>
        <v>584.19060000000002</v>
      </c>
    </row>
    <row r="10481" spans="1:21" x14ac:dyDescent="0.35">
      <c r="A10481" t="s">
        <v>2689</v>
      </c>
      <c r="B10481" t="s">
        <v>3239</v>
      </c>
      <c r="C10481" t="str">
        <f>SUBSTITUTE(Table1[[#This Row],[Fuel]],", ",",")</f>
        <v>fossil gas: natural gas</v>
      </c>
      <c r="D10481" t="s">
        <v>3239</v>
      </c>
      <c r="H10481" t="s">
        <v>3436</v>
      </c>
      <c r="I10481">
        <v>171</v>
      </c>
      <c r="J10481" t="s">
        <v>3446</v>
      </c>
      <c r="K10481">
        <v>2008</v>
      </c>
      <c r="L10481" t="s">
        <v>29</v>
      </c>
      <c r="M10481" t="s">
        <v>29</v>
      </c>
      <c r="N10481">
        <v>38.445883000000002</v>
      </c>
      <c r="O10481">
        <v>-96.065250000000006</v>
      </c>
      <c r="P10481" t="s">
        <v>3613</v>
      </c>
      <c r="Q10481" s="3">
        <f>Table1[[#This Row],[Capacity (MW)]]*0.395*8760*10^-6</f>
        <v>0.59169420000000006</v>
      </c>
      <c r="R10481" s="3" cm="1">
        <f t="array" ref="R10481">AVERAGE(VLOOKUP(_xlfn.TEXTSPLIT(Table1[[#This Row],[Fuel (no space after comma)]], ","), FuelList_Final_EF!$A$2:$B$65, 2, FALSE))</f>
        <v>53.06</v>
      </c>
      <c r="S10481" s="3">
        <f>Table1[[#This Row],[Generation (TWh)]]*10^9*VLOOKUP(Table1[[#This Row],[Turbine/Engine Technology]],Technology_HR!$A$2:$B$11,2,FALSE)*10^-6</f>
        <v>6514553.142</v>
      </c>
      <c r="T10481" s="5">
        <f>Table1[[#This Row],[Fuel Consumption (mmBtu)]]*Table1[[#This Row],[Emission Factor (kg CO2/ mmBtu)]]*10^3</f>
        <v>345662189714.52002</v>
      </c>
      <c r="U10481" s="3">
        <f>Table1[[#This Row],[Emissions (g CO2)]]/(Table1[[#This Row],[Generation (TWh)]]*10^9)</f>
        <v>584.19060000000002</v>
      </c>
    </row>
    <row r="10482" spans="1:21" x14ac:dyDescent="0.35">
      <c r="A10482" t="s">
        <v>2689</v>
      </c>
      <c r="B10482" t="s">
        <v>3239</v>
      </c>
      <c r="C10482" t="str">
        <f>SUBSTITUTE(Table1[[#This Row],[Fuel]],", ",",")</f>
        <v>fossil gas: natural gas</v>
      </c>
      <c r="D10482" t="s">
        <v>3239</v>
      </c>
      <c r="H10482" t="s">
        <v>3436</v>
      </c>
      <c r="I10482">
        <v>171</v>
      </c>
      <c r="J10482" t="s">
        <v>3446</v>
      </c>
      <c r="K10482">
        <v>2009</v>
      </c>
      <c r="L10482" t="s">
        <v>29</v>
      </c>
      <c r="M10482" t="s">
        <v>29</v>
      </c>
      <c r="N10482">
        <v>38.445883000000002</v>
      </c>
      <c r="O10482">
        <v>-96.065250000000006</v>
      </c>
      <c r="P10482" t="s">
        <v>3613</v>
      </c>
      <c r="Q10482" s="3">
        <f>Table1[[#This Row],[Capacity (MW)]]*0.395*8760*10^-6</f>
        <v>0.59169420000000006</v>
      </c>
      <c r="R10482" s="3" cm="1">
        <f t="array" ref="R10482">AVERAGE(VLOOKUP(_xlfn.TEXTSPLIT(Table1[[#This Row],[Fuel (no space after comma)]], ","), FuelList_Final_EF!$A$2:$B$65, 2, FALSE))</f>
        <v>53.06</v>
      </c>
      <c r="S10482" s="3">
        <f>Table1[[#This Row],[Generation (TWh)]]*10^9*VLOOKUP(Table1[[#This Row],[Turbine/Engine Technology]],Technology_HR!$A$2:$B$11,2,FALSE)*10^-6</f>
        <v>6514553.142</v>
      </c>
      <c r="T10482" s="5">
        <f>Table1[[#This Row],[Fuel Consumption (mmBtu)]]*Table1[[#This Row],[Emission Factor (kg CO2/ mmBtu)]]*10^3</f>
        <v>345662189714.52002</v>
      </c>
      <c r="U10482" s="3">
        <f>Table1[[#This Row],[Emissions (g CO2)]]/(Table1[[#This Row],[Generation (TWh)]]*10^9)</f>
        <v>584.19060000000002</v>
      </c>
    </row>
    <row r="10483" spans="1:21" x14ac:dyDescent="0.35">
      <c r="A10483" t="s">
        <v>2689</v>
      </c>
      <c r="B10483" t="s">
        <v>3239</v>
      </c>
      <c r="C10483" t="str">
        <f>SUBSTITUTE(Table1[[#This Row],[Fuel]],", ",",")</f>
        <v>fossil gas: natural gas</v>
      </c>
      <c r="D10483" t="s">
        <v>3239</v>
      </c>
      <c r="H10483" t="s">
        <v>3436</v>
      </c>
      <c r="I10483">
        <v>171</v>
      </c>
      <c r="J10483" t="s">
        <v>3446</v>
      </c>
      <c r="K10483">
        <v>2009</v>
      </c>
      <c r="L10483" t="s">
        <v>29</v>
      </c>
      <c r="M10483" t="s">
        <v>29</v>
      </c>
      <c r="N10483">
        <v>38.445883000000002</v>
      </c>
      <c r="O10483">
        <v>-96.065250000000006</v>
      </c>
      <c r="P10483" t="s">
        <v>3613</v>
      </c>
      <c r="Q10483" s="3">
        <f>Table1[[#This Row],[Capacity (MW)]]*0.395*8760*10^-6</f>
        <v>0.59169420000000006</v>
      </c>
      <c r="R10483" s="3" cm="1">
        <f t="array" ref="R10483">AVERAGE(VLOOKUP(_xlfn.TEXTSPLIT(Table1[[#This Row],[Fuel (no space after comma)]], ","), FuelList_Final_EF!$A$2:$B$65, 2, FALSE))</f>
        <v>53.06</v>
      </c>
      <c r="S10483" s="3">
        <f>Table1[[#This Row],[Generation (TWh)]]*10^9*VLOOKUP(Table1[[#This Row],[Turbine/Engine Technology]],Technology_HR!$A$2:$B$11,2,FALSE)*10^-6</f>
        <v>6514553.142</v>
      </c>
      <c r="T10483" s="5">
        <f>Table1[[#This Row],[Fuel Consumption (mmBtu)]]*Table1[[#This Row],[Emission Factor (kg CO2/ mmBtu)]]*10^3</f>
        <v>345662189714.52002</v>
      </c>
      <c r="U10483" s="3">
        <f>Table1[[#This Row],[Emissions (g CO2)]]/(Table1[[#This Row],[Generation (TWh)]]*10^9)</f>
        <v>584.19060000000002</v>
      </c>
    </row>
    <row r="10484" spans="1:21" x14ac:dyDescent="0.35">
      <c r="A10484" t="s">
        <v>2690</v>
      </c>
      <c r="B10484" t="s">
        <v>3243</v>
      </c>
      <c r="C10484" t="str">
        <f>SUBSTITUTE(Table1[[#This Row],[Fuel]],", ",",")</f>
        <v>fossil gas: natural gas,fossil liquids: fuel oil</v>
      </c>
      <c r="D10484" t="s">
        <v>3239</v>
      </c>
      <c r="E10484" t="s">
        <v>3275</v>
      </c>
      <c r="H10484" t="s">
        <v>3438</v>
      </c>
      <c r="I10484">
        <v>176</v>
      </c>
      <c r="J10484" t="s">
        <v>3446</v>
      </c>
      <c r="K10484">
        <v>1993</v>
      </c>
      <c r="L10484" t="s">
        <v>29</v>
      </c>
      <c r="M10484" t="s">
        <v>29</v>
      </c>
      <c r="N10484">
        <v>48.746000000000002</v>
      </c>
      <c r="O10484">
        <v>-122.486</v>
      </c>
      <c r="P10484" t="s">
        <v>3613</v>
      </c>
      <c r="Q10484" s="3">
        <f>Table1[[#This Row],[Capacity (MW)]]*0.395*8760*10^-6</f>
        <v>0.60899520000000007</v>
      </c>
      <c r="R10484" s="3" cm="1">
        <f t="array" ref="R10484">AVERAGE(VLOOKUP(_xlfn.TEXTSPLIT(Table1[[#This Row],[Fuel (no space after comma)]], ","), FuelList_Final_EF!$A$2:$B$65, 2, FALSE))</f>
        <v>65.583341148886291</v>
      </c>
      <c r="S10484" s="3">
        <f>Table1[[#This Row],[Generation (TWh)]]*10^9*VLOOKUP(Table1[[#This Row],[Turbine/Engine Technology]],Technology_HR!$A$2:$B$11,2,FALSE)*10^-6</f>
        <v>4597304.7648000009</v>
      </c>
      <c r="T10484" s="5">
        <f>Table1[[#This Row],[Fuel Consumption (mmBtu)]]*Table1[[#This Row],[Emission Factor (kg CO2/ mmBtu)]]*10^3</f>
        <v>301506606755.27887</v>
      </c>
      <c r="U10484" s="3">
        <f>Table1[[#This Row],[Emissions (g CO2)]]/(Table1[[#This Row],[Generation (TWh)]]*10^9)</f>
        <v>495.08864233294253</v>
      </c>
    </row>
    <row r="10485" spans="1:21" x14ac:dyDescent="0.35">
      <c r="A10485" t="s">
        <v>2691</v>
      </c>
      <c r="B10485" t="s">
        <v>3239</v>
      </c>
      <c r="C10485" t="str">
        <f>SUBSTITUTE(Table1[[#This Row],[Fuel]],", ",",")</f>
        <v>fossil gas: natural gas</v>
      </c>
      <c r="D10485" t="s">
        <v>3239</v>
      </c>
      <c r="H10485" t="s">
        <v>3438</v>
      </c>
      <c r="I10485">
        <v>68</v>
      </c>
      <c r="J10485" t="s">
        <v>3446</v>
      </c>
      <c r="K10485">
        <v>2001</v>
      </c>
      <c r="L10485" t="s">
        <v>29</v>
      </c>
      <c r="M10485" t="s">
        <v>29</v>
      </c>
      <c r="N10485">
        <v>39.149549</v>
      </c>
      <c r="O10485">
        <v>-75.547340000000005</v>
      </c>
      <c r="P10485" t="s">
        <v>3613</v>
      </c>
      <c r="Q10485" s="3">
        <f>Table1[[#This Row],[Capacity (MW)]]*0.395*8760*10^-6</f>
        <v>0.23529359999999999</v>
      </c>
      <c r="R10485" s="3" cm="1">
        <f t="array" ref="R10485">AVERAGE(VLOOKUP(_xlfn.TEXTSPLIT(Table1[[#This Row],[Fuel (no space after comma)]], ","), FuelList_Final_EF!$A$2:$B$65, 2, FALSE))</f>
        <v>53.06</v>
      </c>
      <c r="S10485" s="3">
        <f>Table1[[#This Row],[Generation (TWh)]]*10^9*VLOOKUP(Table1[[#This Row],[Turbine/Engine Technology]],Technology_HR!$A$2:$B$11,2,FALSE)*10^-6</f>
        <v>1776231.3864</v>
      </c>
      <c r="T10485" s="5">
        <f>Table1[[#This Row],[Fuel Consumption (mmBtu)]]*Table1[[#This Row],[Emission Factor (kg CO2/ mmBtu)]]*10^3</f>
        <v>94246837362.384003</v>
      </c>
      <c r="U10485" s="3">
        <f>Table1[[#This Row],[Emissions (g CO2)]]/(Table1[[#This Row],[Generation (TWh)]]*10^9)</f>
        <v>400.54993999999999</v>
      </c>
    </row>
    <row r="10486" spans="1:21" x14ac:dyDescent="0.35">
      <c r="A10486" t="s">
        <v>2691</v>
      </c>
      <c r="B10486" t="s">
        <v>3308</v>
      </c>
      <c r="C10486" t="str">
        <f>SUBSTITUTE(Table1[[#This Row],[Fuel]],", ",",")</f>
        <v>fossil liquids: fuel oil,fossil gas: natural gas</v>
      </c>
      <c r="D10486" t="s">
        <v>3275</v>
      </c>
      <c r="E10486" t="s">
        <v>3239</v>
      </c>
      <c r="H10486" t="s">
        <v>3436</v>
      </c>
      <c r="I10486">
        <v>50</v>
      </c>
      <c r="J10486" t="s">
        <v>3446</v>
      </c>
      <c r="K10486">
        <v>2001</v>
      </c>
      <c r="L10486" t="s">
        <v>29</v>
      </c>
      <c r="M10486" t="s">
        <v>29</v>
      </c>
      <c r="N10486">
        <v>39.149549</v>
      </c>
      <c r="O10486">
        <v>-75.547340000000005</v>
      </c>
      <c r="P10486" t="s">
        <v>3613</v>
      </c>
      <c r="Q10486" s="3">
        <f>Table1[[#This Row],[Capacity (MW)]]*0.395*8760*10^-6</f>
        <v>0.17301</v>
      </c>
      <c r="R10486" s="3" cm="1">
        <f t="array" ref="R10486">AVERAGE(VLOOKUP(_xlfn.TEXTSPLIT(Table1[[#This Row],[Fuel (no space after comma)]], ","), FuelList_Final_EF!$A$2:$B$65, 2, FALSE))</f>
        <v>65.583341148886291</v>
      </c>
      <c r="S10486" s="3">
        <f>Table1[[#This Row],[Generation (TWh)]]*10^9*VLOOKUP(Table1[[#This Row],[Turbine/Engine Technology]],Technology_HR!$A$2:$B$11,2,FALSE)*10^-6</f>
        <v>1904840.0999999999</v>
      </c>
      <c r="T10486" s="5">
        <f>Table1[[#This Row],[Fuel Consumption (mmBtu)]]*Table1[[#This Row],[Emission Factor (kg CO2/ mmBtu)]]*10^3</f>
        <v>124925778112.37868</v>
      </c>
      <c r="U10486" s="3">
        <f>Table1[[#This Row],[Emissions (g CO2)]]/(Table1[[#This Row],[Generation (TWh)]]*10^9)</f>
        <v>722.07258604923811</v>
      </c>
    </row>
    <row r="10487" spans="1:21" x14ac:dyDescent="0.35">
      <c r="A10487" t="s">
        <v>2627</v>
      </c>
      <c r="B10487" t="s">
        <v>3239</v>
      </c>
      <c r="C10487" t="str">
        <f>SUBSTITUTE(Table1[[#This Row],[Fuel]],", ",",")</f>
        <v>fossil gas: natural gas</v>
      </c>
      <c r="D10487" t="s">
        <v>3239</v>
      </c>
      <c r="H10487" t="s">
        <v>3436</v>
      </c>
      <c r="I10487">
        <v>61</v>
      </c>
      <c r="J10487" t="s">
        <v>3446</v>
      </c>
      <c r="K10487">
        <v>2000</v>
      </c>
      <c r="L10487" t="s">
        <v>29</v>
      </c>
      <c r="M10487" t="s">
        <v>29</v>
      </c>
      <c r="N10487">
        <v>39.279400000000003</v>
      </c>
      <c r="O10487">
        <v>-88.477199999999996</v>
      </c>
      <c r="P10487" t="s">
        <v>3613</v>
      </c>
      <c r="Q10487" s="3">
        <f>Table1[[#This Row],[Capacity (MW)]]*0.395*8760*10^-6</f>
        <v>0.21107220000000002</v>
      </c>
      <c r="R10487" s="3" cm="1">
        <f t="array" ref="R10487">AVERAGE(VLOOKUP(_xlfn.TEXTSPLIT(Table1[[#This Row],[Fuel (no space after comma)]], ","), FuelList_Final_EF!$A$2:$B$65, 2, FALSE))</f>
        <v>53.06</v>
      </c>
      <c r="S10487" s="3">
        <f>Table1[[#This Row],[Generation (TWh)]]*10^9*VLOOKUP(Table1[[#This Row],[Turbine/Engine Technology]],Technology_HR!$A$2:$B$11,2,FALSE)*10^-6</f>
        <v>2323904.9220000003</v>
      </c>
      <c r="T10487" s="5">
        <f>Table1[[#This Row],[Fuel Consumption (mmBtu)]]*Table1[[#This Row],[Emission Factor (kg CO2/ mmBtu)]]*10^3</f>
        <v>123306395161.32002</v>
      </c>
      <c r="U10487" s="3">
        <f>Table1[[#This Row],[Emissions (g CO2)]]/(Table1[[#This Row],[Generation (TWh)]]*10^9)</f>
        <v>584.19060000000002</v>
      </c>
    </row>
    <row r="10488" spans="1:21" x14ac:dyDescent="0.35">
      <c r="A10488" t="s">
        <v>2627</v>
      </c>
      <c r="B10488" t="s">
        <v>3239</v>
      </c>
      <c r="C10488" t="str">
        <f>SUBSTITUTE(Table1[[#This Row],[Fuel]],", ",",")</f>
        <v>fossil gas: natural gas</v>
      </c>
      <c r="D10488" t="s">
        <v>3239</v>
      </c>
      <c r="H10488" t="s">
        <v>3436</v>
      </c>
      <c r="I10488">
        <v>61</v>
      </c>
      <c r="J10488" t="s">
        <v>3446</v>
      </c>
      <c r="K10488">
        <v>2000</v>
      </c>
      <c r="L10488" t="s">
        <v>29</v>
      </c>
      <c r="M10488" t="s">
        <v>29</v>
      </c>
      <c r="N10488">
        <v>39.279400000000003</v>
      </c>
      <c r="O10488">
        <v>-88.477199999999996</v>
      </c>
      <c r="P10488" t="s">
        <v>3613</v>
      </c>
      <c r="Q10488" s="3">
        <f>Table1[[#This Row],[Capacity (MW)]]*0.395*8760*10^-6</f>
        <v>0.21107220000000002</v>
      </c>
      <c r="R10488" s="3" cm="1">
        <f t="array" ref="R10488">AVERAGE(VLOOKUP(_xlfn.TEXTSPLIT(Table1[[#This Row],[Fuel (no space after comma)]], ","), FuelList_Final_EF!$A$2:$B$65, 2, FALSE))</f>
        <v>53.06</v>
      </c>
      <c r="S10488" s="3">
        <f>Table1[[#This Row],[Generation (TWh)]]*10^9*VLOOKUP(Table1[[#This Row],[Turbine/Engine Technology]],Technology_HR!$A$2:$B$11,2,FALSE)*10^-6</f>
        <v>2323904.9220000003</v>
      </c>
      <c r="T10488" s="5">
        <f>Table1[[#This Row],[Fuel Consumption (mmBtu)]]*Table1[[#This Row],[Emission Factor (kg CO2/ mmBtu)]]*10^3</f>
        <v>123306395161.32002</v>
      </c>
      <c r="U10488" s="3">
        <f>Table1[[#This Row],[Emissions (g CO2)]]/(Table1[[#This Row],[Generation (TWh)]]*10^9)</f>
        <v>584.19060000000002</v>
      </c>
    </row>
    <row r="10489" spans="1:21" x14ac:dyDescent="0.35">
      <c r="A10489" t="s">
        <v>2627</v>
      </c>
      <c r="B10489" t="s">
        <v>3239</v>
      </c>
      <c r="C10489" t="str">
        <f>SUBSTITUTE(Table1[[#This Row],[Fuel]],", ",",")</f>
        <v>fossil gas: natural gas</v>
      </c>
      <c r="D10489" t="s">
        <v>3239</v>
      </c>
      <c r="H10489" t="s">
        <v>3436</v>
      </c>
      <c r="I10489">
        <v>61</v>
      </c>
      <c r="J10489" t="s">
        <v>3446</v>
      </c>
      <c r="K10489">
        <v>2000</v>
      </c>
      <c r="L10489" t="s">
        <v>29</v>
      </c>
      <c r="M10489" t="s">
        <v>29</v>
      </c>
      <c r="N10489">
        <v>39.279400000000003</v>
      </c>
      <c r="O10489">
        <v>-88.477199999999996</v>
      </c>
      <c r="P10489" t="s">
        <v>3613</v>
      </c>
      <c r="Q10489" s="3">
        <f>Table1[[#This Row],[Capacity (MW)]]*0.395*8760*10^-6</f>
        <v>0.21107220000000002</v>
      </c>
      <c r="R10489" s="3" cm="1">
        <f t="array" ref="R10489">AVERAGE(VLOOKUP(_xlfn.TEXTSPLIT(Table1[[#This Row],[Fuel (no space after comma)]], ","), FuelList_Final_EF!$A$2:$B$65, 2, FALSE))</f>
        <v>53.06</v>
      </c>
      <c r="S10489" s="3">
        <f>Table1[[#This Row],[Generation (TWh)]]*10^9*VLOOKUP(Table1[[#This Row],[Turbine/Engine Technology]],Technology_HR!$A$2:$B$11,2,FALSE)*10^-6</f>
        <v>2323904.9220000003</v>
      </c>
      <c r="T10489" s="5">
        <f>Table1[[#This Row],[Fuel Consumption (mmBtu)]]*Table1[[#This Row],[Emission Factor (kg CO2/ mmBtu)]]*10^3</f>
        <v>123306395161.32002</v>
      </c>
      <c r="U10489" s="3">
        <f>Table1[[#This Row],[Emissions (g CO2)]]/(Table1[[#This Row],[Generation (TWh)]]*10^9)</f>
        <v>584.19060000000002</v>
      </c>
    </row>
    <row r="10490" spans="1:21" x14ac:dyDescent="0.35">
      <c r="A10490" t="s">
        <v>2627</v>
      </c>
      <c r="B10490" t="s">
        <v>3239</v>
      </c>
      <c r="C10490" t="str">
        <f>SUBSTITUTE(Table1[[#This Row],[Fuel]],", ",",")</f>
        <v>fossil gas: natural gas</v>
      </c>
      <c r="D10490" t="s">
        <v>3239</v>
      </c>
      <c r="H10490" t="s">
        <v>3436</v>
      </c>
      <c r="I10490">
        <v>61</v>
      </c>
      <c r="J10490" t="s">
        <v>3446</v>
      </c>
      <c r="K10490">
        <v>2000</v>
      </c>
      <c r="L10490" t="s">
        <v>29</v>
      </c>
      <c r="M10490" t="s">
        <v>29</v>
      </c>
      <c r="N10490">
        <v>39.279400000000003</v>
      </c>
      <c r="O10490">
        <v>-88.477199999999996</v>
      </c>
      <c r="P10490" t="s">
        <v>3613</v>
      </c>
      <c r="Q10490" s="3">
        <f>Table1[[#This Row],[Capacity (MW)]]*0.395*8760*10^-6</f>
        <v>0.21107220000000002</v>
      </c>
      <c r="R10490" s="3" cm="1">
        <f t="array" ref="R10490">AVERAGE(VLOOKUP(_xlfn.TEXTSPLIT(Table1[[#This Row],[Fuel (no space after comma)]], ","), FuelList_Final_EF!$A$2:$B$65, 2, FALSE))</f>
        <v>53.06</v>
      </c>
      <c r="S10490" s="3">
        <f>Table1[[#This Row],[Generation (TWh)]]*10^9*VLOOKUP(Table1[[#This Row],[Turbine/Engine Technology]],Technology_HR!$A$2:$B$11,2,FALSE)*10^-6</f>
        <v>2323904.9220000003</v>
      </c>
      <c r="T10490" s="5">
        <f>Table1[[#This Row],[Fuel Consumption (mmBtu)]]*Table1[[#This Row],[Emission Factor (kg CO2/ mmBtu)]]*10^3</f>
        <v>123306395161.32002</v>
      </c>
      <c r="U10490" s="3">
        <f>Table1[[#This Row],[Emissions (g CO2)]]/(Table1[[#This Row],[Generation (TWh)]]*10^9)</f>
        <v>584.19060000000002</v>
      </c>
    </row>
    <row r="10491" spans="1:21" x14ac:dyDescent="0.35">
      <c r="A10491" t="s">
        <v>2627</v>
      </c>
      <c r="B10491" t="s">
        <v>3239</v>
      </c>
      <c r="C10491" t="str">
        <f>SUBSTITUTE(Table1[[#This Row],[Fuel]],", ",",")</f>
        <v>fossil gas: natural gas</v>
      </c>
      <c r="D10491" t="s">
        <v>3239</v>
      </c>
      <c r="H10491" t="s">
        <v>3436</v>
      </c>
      <c r="I10491">
        <v>61</v>
      </c>
      <c r="J10491" t="s">
        <v>3446</v>
      </c>
      <c r="K10491">
        <v>2000</v>
      </c>
      <c r="L10491" t="s">
        <v>29</v>
      </c>
      <c r="M10491" t="s">
        <v>29</v>
      </c>
      <c r="N10491">
        <v>39.279400000000003</v>
      </c>
      <c r="O10491">
        <v>-88.477199999999996</v>
      </c>
      <c r="P10491" t="s">
        <v>3613</v>
      </c>
      <c r="Q10491" s="3">
        <f>Table1[[#This Row],[Capacity (MW)]]*0.395*8760*10^-6</f>
        <v>0.21107220000000002</v>
      </c>
      <c r="R10491" s="3" cm="1">
        <f t="array" ref="R10491">AVERAGE(VLOOKUP(_xlfn.TEXTSPLIT(Table1[[#This Row],[Fuel (no space after comma)]], ","), FuelList_Final_EF!$A$2:$B$65, 2, FALSE))</f>
        <v>53.06</v>
      </c>
      <c r="S10491" s="3">
        <f>Table1[[#This Row],[Generation (TWh)]]*10^9*VLOOKUP(Table1[[#This Row],[Turbine/Engine Technology]],Technology_HR!$A$2:$B$11,2,FALSE)*10^-6</f>
        <v>2323904.9220000003</v>
      </c>
      <c r="T10491" s="5">
        <f>Table1[[#This Row],[Fuel Consumption (mmBtu)]]*Table1[[#This Row],[Emission Factor (kg CO2/ mmBtu)]]*10^3</f>
        <v>123306395161.32002</v>
      </c>
      <c r="U10491" s="3">
        <f>Table1[[#This Row],[Emissions (g CO2)]]/(Table1[[#This Row],[Generation (TWh)]]*10^9)</f>
        <v>584.19060000000002</v>
      </c>
    </row>
    <row r="10492" spans="1:21" x14ac:dyDescent="0.35">
      <c r="A10492" t="s">
        <v>2627</v>
      </c>
      <c r="B10492" t="s">
        <v>3239</v>
      </c>
      <c r="C10492" t="str">
        <f>SUBSTITUTE(Table1[[#This Row],[Fuel]],", ",",")</f>
        <v>fossil gas: natural gas</v>
      </c>
      <c r="D10492" t="s">
        <v>3239</v>
      </c>
      <c r="H10492" t="s">
        <v>3436</v>
      </c>
      <c r="I10492">
        <v>61</v>
      </c>
      <c r="J10492" t="s">
        <v>3446</v>
      </c>
      <c r="K10492">
        <v>2000</v>
      </c>
      <c r="L10492" t="s">
        <v>29</v>
      </c>
      <c r="M10492" t="s">
        <v>29</v>
      </c>
      <c r="N10492">
        <v>39.279400000000003</v>
      </c>
      <c r="O10492">
        <v>-88.477199999999996</v>
      </c>
      <c r="P10492" t="s">
        <v>3613</v>
      </c>
      <c r="Q10492" s="3">
        <f>Table1[[#This Row],[Capacity (MW)]]*0.395*8760*10^-6</f>
        <v>0.21107220000000002</v>
      </c>
      <c r="R10492" s="3" cm="1">
        <f t="array" ref="R10492">AVERAGE(VLOOKUP(_xlfn.TEXTSPLIT(Table1[[#This Row],[Fuel (no space after comma)]], ","), FuelList_Final_EF!$A$2:$B$65, 2, FALSE))</f>
        <v>53.06</v>
      </c>
      <c r="S10492" s="3">
        <f>Table1[[#This Row],[Generation (TWh)]]*10^9*VLOOKUP(Table1[[#This Row],[Turbine/Engine Technology]],Technology_HR!$A$2:$B$11,2,FALSE)*10^-6</f>
        <v>2323904.9220000003</v>
      </c>
      <c r="T10492" s="5">
        <f>Table1[[#This Row],[Fuel Consumption (mmBtu)]]*Table1[[#This Row],[Emission Factor (kg CO2/ mmBtu)]]*10^3</f>
        <v>123306395161.32002</v>
      </c>
      <c r="U10492" s="3">
        <f>Table1[[#This Row],[Emissions (g CO2)]]/(Table1[[#This Row],[Generation (TWh)]]*10^9)</f>
        <v>584.19060000000002</v>
      </c>
    </row>
    <row r="10493" spans="1:21" x14ac:dyDescent="0.35">
      <c r="A10493" t="s">
        <v>2627</v>
      </c>
      <c r="B10493" t="s">
        <v>3239</v>
      </c>
      <c r="C10493" t="str">
        <f>SUBSTITUTE(Table1[[#This Row],[Fuel]],", ",",")</f>
        <v>fossil gas: natural gas</v>
      </c>
      <c r="D10493" t="s">
        <v>3239</v>
      </c>
      <c r="H10493" t="s">
        <v>3436</v>
      </c>
      <c r="I10493">
        <v>61</v>
      </c>
      <c r="J10493" t="s">
        <v>3446</v>
      </c>
      <c r="K10493">
        <v>2001</v>
      </c>
      <c r="L10493" t="s">
        <v>29</v>
      </c>
      <c r="M10493" t="s">
        <v>29</v>
      </c>
      <c r="N10493">
        <v>39.279400000000003</v>
      </c>
      <c r="O10493">
        <v>-88.477199999999996</v>
      </c>
      <c r="P10493" t="s">
        <v>3613</v>
      </c>
      <c r="Q10493" s="3">
        <f>Table1[[#This Row],[Capacity (MW)]]*0.395*8760*10^-6</f>
        <v>0.21107220000000002</v>
      </c>
      <c r="R10493" s="3" cm="1">
        <f t="array" ref="R10493">AVERAGE(VLOOKUP(_xlfn.TEXTSPLIT(Table1[[#This Row],[Fuel (no space after comma)]], ","), FuelList_Final_EF!$A$2:$B$65, 2, FALSE))</f>
        <v>53.06</v>
      </c>
      <c r="S10493" s="3">
        <f>Table1[[#This Row],[Generation (TWh)]]*10^9*VLOOKUP(Table1[[#This Row],[Turbine/Engine Technology]],Technology_HR!$A$2:$B$11,2,FALSE)*10^-6</f>
        <v>2323904.9220000003</v>
      </c>
      <c r="T10493" s="5">
        <f>Table1[[#This Row],[Fuel Consumption (mmBtu)]]*Table1[[#This Row],[Emission Factor (kg CO2/ mmBtu)]]*10^3</f>
        <v>123306395161.32002</v>
      </c>
      <c r="U10493" s="3">
        <f>Table1[[#This Row],[Emissions (g CO2)]]/(Table1[[#This Row],[Generation (TWh)]]*10^9)</f>
        <v>584.19060000000002</v>
      </c>
    </row>
    <row r="10494" spans="1:21" x14ac:dyDescent="0.35">
      <c r="A10494" t="s">
        <v>2627</v>
      </c>
      <c r="B10494" t="s">
        <v>3239</v>
      </c>
      <c r="C10494" t="str">
        <f>SUBSTITUTE(Table1[[#This Row],[Fuel]],", ",",")</f>
        <v>fossil gas: natural gas</v>
      </c>
      <c r="D10494" t="s">
        <v>3239</v>
      </c>
      <c r="H10494" t="s">
        <v>3436</v>
      </c>
      <c r="I10494">
        <v>61</v>
      </c>
      <c r="J10494" t="s">
        <v>3446</v>
      </c>
      <c r="K10494">
        <v>2001</v>
      </c>
      <c r="L10494" t="s">
        <v>29</v>
      </c>
      <c r="M10494" t="s">
        <v>29</v>
      </c>
      <c r="N10494">
        <v>39.279400000000003</v>
      </c>
      <c r="O10494">
        <v>-88.477199999999996</v>
      </c>
      <c r="P10494" t="s">
        <v>3613</v>
      </c>
      <c r="Q10494" s="3">
        <f>Table1[[#This Row],[Capacity (MW)]]*0.395*8760*10^-6</f>
        <v>0.21107220000000002</v>
      </c>
      <c r="R10494" s="3" cm="1">
        <f t="array" ref="R10494">AVERAGE(VLOOKUP(_xlfn.TEXTSPLIT(Table1[[#This Row],[Fuel (no space after comma)]], ","), FuelList_Final_EF!$A$2:$B$65, 2, FALSE))</f>
        <v>53.06</v>
      </c>
      <c r="S10494" s="3">
        <f>Table1[[#This Row],[Generation (TWh)]]*10^9*VLOOKUP(Table1[[#This Row],[Turbine/Engine Technology]],Technology_HR!$A$2:$B$11,2,FALSE)*10^-6</f>
        <v>2323904.9220000003</v>
      </c>
      <c r="T10494" s="5">
        <f>Table1[[#This Row],[Fuel Consumption (mmBtu)]]*Table1[[#This Row],[Emission Factor (kg CO2/ mmBtu)]]*10^3</f>
        <v>123306395161.32002</v>
      </c>
      <c r="U10494" s="3">
        <f>Table1[[#This Row],[Emissions (g CO2)]]/(Table1[[#This Row],[Generation (TWh)]]*10^9)</f>
        <v>584.19060000000002</v>
      </c>
    </row>
    <row r="10495" spans="1:21" x14ac:dyDescent="0.35">
      <c r="A10495" t="s">
        <v>2692</v>
      </c>
      <c r="B10495" t="s">
        <v>3239</v>
      </c>
      <c r="C10495" t="str">
        <f>SUBSTITUTE(Table1[[#This Row],[Fuel]],", ",",")</f>
        <v>fossil gas: natural gas</v>
      </c>
      <c r="D10495" t="s">
        <v>3239</v>
      </c>
      <c r="H10495" t="s">
        <v>3438</v>
      </c>
      <c r="I10495">
        <v>418</v>
      </c>
      <c r="J10495" t="s">
        <v>3446</v>
      </c>
      <c r="K10495">
        <v>2002</v>
      </c>
      <c r="L10495" t="s">
        <v>29</v>
      </c>
      <c r="M10495" t="s">
        <v>29</v>
      </c>
      <c r="N10495">
        <v>32.32</v>
      </c>
      <c r="O10495">
        <v>-96.674999999999997</v>
      </c>
      <c r="P10495" t="s">
        <v>3613</v>
      </c>
      <c r="Q10495" s="3">
        <f>Table1[[#This Row],[Capacity (MW)]]*0.395*8760*10^-6</f>
        <v>1.4463636</v>
      </c>
      <c r="R10495" s="3" cm="1">
        <f t="array" ref="R10495">AVERAGE(VLOOKUP(_xlfn.TEXTSPLIT(Table1[[#This Row],[Fuel (no space after comma)]], ","), FuelList_Final_EF!$A$2:$B$65, 2, FALSE))</f>
        <v>53.06</v>
      </c>
      <c r="S10495" s="3">
        <f>Table1[[#This Row],[Generation (TWh)]]*10^9*VLOOKUP(Table1[[#This Row],[Turbine/Engine Technology]],Technology_HR!$A$2:$B$11,2,FALSE)*10^-6</f>
        <v>10918598.816399999</v>
      </c>
      <c r="T10495" s="5">
        <f>Table1[[#This Row],[Fuel Consumption (mmBtu)]]*Table1[[#This Row],[Emission Factor (kg CO2/ mmBtu)]]*10^3</f>
        <v>579340853198.18396</v>
      </c>
      <c r="U10495" s="3">
        <f>Table1[[#This Row],[Emissions (g CO2)]]/(Table1[[#This Row],[Generation (TWh)]]*10^9)</f>
        <v>400.54993999999999</v>
      </c>
    </row>
    <row r="10496" spans="1:21" x14ac:dyDescent="0.35">
      <c r="A10496" t="s">
        <v>2480</v>
      </c>
      <c r="B10496" t="s">
        <v>3400</v>
      </c>
      <c r="C10496" t="str">
        <f>SUBSTITUTE(Table1[[#This Row],[Fuel]],", ",",")</f>
        <v>fossil liquids: kerosene,fossil gas: natural gas</v>
      </c>
      <c r="D10496" t="s">
        <v>3349</v>
      </c>
      <c r="E10496" t="s">
        <v>3239</v>
      </c>
      <c r="H10496" t="s">
        <v>3436</v>
      </c>
      <c r="I10496">
        <v>60</v>
      </c>
      <c r="J10496" t="s">
        <v>3446</v>
      </c>
      <c r="K10496">
        <v>2004</v>
      </c>
      <c r="L10496" t="s">
        <v>29</v>
      </c>
      <c r="M10496" t="s">
        <v>29</v>
      </c>
      <c r="N10496">
        <v>40.643900000000002</v>
      </c>
      <c r="O10496">
        <v>-73.568299999999994</v>
      </c>
      <c r="P10496" t="s">
        <v>3613</v>
      </c>
      <c r="Q10496" s="3">
        <f>Table1[[#This Row],[Capacity (MW)]]*0.395*8760*10^-6</f>
        <v>0.20761200000000002</v>
      </c>
      <c r="R10496" s="3" cm="1">
        <f t="array" ref="R10496">AVERAGE(VLOOKUP(_xlfn.TEXTSPLIT(Table1[[#This Row],[Fuel (no space after comma)]], ","), FuelList_Final_EF!$A$2:$B$65, 2, FALSE))</f>
        <v>64.13</v>
      </c>
      <c r="S10496" s="3">
        <f>Table1[[#This Row],[Generation (TWh)]]*10^9*VLOOKUP(Table1[[#This Row],[Turbine/Engine Technology]],Technology_HR!$A$2:$B$11,2,FALSE)*10^-6</f>
        <v>2285808.1200000006</v>
      </c>
      <c r="T10496" s="5">
        <f>Table1[[#This Row],[Fuel Consumption (mmBtu)]]*Table1[[#This Row],[Emission Factor (kg CO2/ mmBtu)]]*10^3</f>
        <v>146588874735.60004</v>
      </c>
      <c r="U10496" s="3">
        <f>Table1[[#This Row],[Emissions (g CO2)]]/(Table1[[#This Row],[Generation (TWh)]]*10^9)</f>
        <v>706.07130000000006</v>
      </c>
    </row>
    <row r="10497" spans="1:21" x14ac:dyDescent="0.35">
      <c r="A10497" t="s">
        <v>2480</v>
      </c>
      <c r="B10497" t="s">
        <v>3400</v>
      </c>
      <c r="C10497" t="str">
        <f>SUBSTITUTE(Table1[[#This Row],[Fuel]],", ",",")</f>
        <v>fossil liquids: kerosene,fossil gas: natural gas</v>
      </c>
      <c r="D10497" t="s">
        <v>3349</v>
      </c>
      <c r="E10497" t="s">
        <v>3239</v>
      </c>
      <c r="H10497" t="s">
        <v>3436</v>
      </c>
      <c r="I10497">
        <v>60</v>
      </c>
      <c r="J10497" t="s">
        <v>3446</v>
      </c>
      <c r="K10497">
        <v>2004</v>
      </c>
      <c r="L10497" t="s">
        <v>29</v>
      </c>
      <c r="M10497" t="s">
        <v>29</v>
      </c>
      <c r="N10497">
        <v>40.643900000000002</v>
      </c>
      <c r="O10497">
        <v>-73.568299999999994</v>
      </c>
      <c r="P10497" t="s">
        <v>3613</v>
      </c>
      <c r="Q10497" s="3">
        <f>Table1[[#This Row],[Capacity (MW)]]*0.395*8760*10^-6</f>
        <v>0.20761200000000002</v>
      </c>
      <c r="R10497" s="3" cm="1">
        <f t="array" ref="R10497">AVERAGE(VLOOKUP(_xlfn.TEXTSPLIT(Table1[[#This Row],[Fuel (no space after comma)]], ","), FuelList_Final_EF!$A$2:$B$65, 2, FALSE))</f>
        <v>64.13</v>
      </c>
      <c r="S10497" s="3">
        <f>Table1[[#This Row],[Generation (TWh)]]*10^9*VLOOKUP(Table1[[#This Row],[Turbine/Engine Technology]],Technology_HR!$A$2:$B$11,2,FALSE)*10^-6</f>
        <v>2285808.1200000006</v>
      </c>
      <c r="T10497" s="5">
        <f>Table1[[#This Row],[Fuel Consumption (mmBtu)]]*Table1[[#This Row],[Emission Factor (kg CO2/ mmBtu)]]*10^3</f>
        <v>146588874735.60004</v>
      </c>
      <c r="U10497" s="3">
        <f>Table1[[#This Row],[Emissions (g CO2)]]/(Table1[[#This Row],[Generation (TWh)]]*10^9)</f>
        <v>706.07130000000006</v>
      </c>
    </row>
    <row r="10498" spans="1:21" x14ac:dyDescent="0.35">
      <c r="A10498" t="s">
        <v>2693</v>
      </c>
      <c r="B10498" t="s">
        <v>3239</v>
      </c>
      <c r="C10498" t="str">
        <f>SUBSTITUTE(Table1[[#This Row],[Fuel]],", ",",")</f>
        <v>fossil gas: natural gas</v>
      </c>
      <c r="D10498" t="s">
        <v>3239</v>
      </c>
      <c r="H10498" t="s">
        <v>3438</v>
      </c>
      <c r="I10498">
        <v>842</v>
      </c>
      <c r="J10498" t="s">
        <v>3452</v>
      </c>
      <c r="K10498" t="s">
        <v>29</v>
      </c>
      <c r="L10498" t="s">
        <v>29</v>
      </c>
      <c r="M10498" t="s">
        <v>29</v>
      </c>
      <c r="N10498">
        <v>40.340449999999997</v>
      </c>
      <c r="O10498">
        <v>-80.525959999999998</v>
      </c>
      <c r="P10498" t="s">
        <v>3613</v>
      </c>
      <c r="Q10498" s="3">
        <f>Table1[[#This Row],[Capacity (MW)]]*0.395*8760*10^-6</f>
        <v>2.9134884000000003</v>
      </c>
      <c r="R10498" s="3" cm="1">
        <f t="array" ref="R10498">AVERAGE(VLOOKUP(_xlfn.TEXTSPLIT(Table1[[#This Row],[Fuel (no space after comma)]], ","), FuelList_Final_EF!$A$2:$B$65, 2, FALSE))</f>
        <v>53.06</v>
      </c>
      <c r="S10498" s="3">
        <f>Table1[[#This Row],[Generation (TWh)]]*10^9*VLOOKUP(Table1[[#This Row],[Turbine/Engine Technology]],Technology_HR!$A$2:$B$11,2,FALSE)*10^-6</f>
        <v>21993923.931600004</v>
      </c>
      <c r="T10498" s="5">
        <f>Table1[[#This Row],[Fuel Consumption (mmBtu)]]*Table1[[#This Row],[Emission Factor (kg CO2/ mmBtu)]]*10^3</f>
        <v>1166997603810.6963</v>
      </c>
      <c r="U10498" s="3">
        <f>Table1[[#This Row],[Emissions (g CO2)]]/(Table1[[#This Row],[Generation (TWh)]]*10^9)</f>
        <v>400.54994000000005</v>
      </c>
    </row>
    <row r="10499" spans="1:21" x14ac:dyDescent="0.35">
      <c r="A10499" t="s">
        <v>2694</v>
      </c>
      <c r="B10499" t="s">
        <v>3239</v>
      </c>
      <c r="C10499" t="str">
        <f>SUBSTITUTE(Table1[[#This Row],[Fuel]],", ",",")</f>
        <v>fossil gas: natural gas</v>
      </c>
      <c r="D10499" t="s">
        <v>3239</v>
      </c>
      <c r="H10499" t="s">
        <v>3438</v>
      </c>
      <c r="I10499">
        <v>579</v>
      </c>
      <c r="J10499" t="s">
        <v>3447</v>
      </c>
      <c r="K10499">
        <v>2027</v>
      </c>
      <c r="L10499" t="s">
        <v>29</v>
      </c>
      <c r="M10499" t="s">
        <v>29</v>
      </c>
      <c r="N10499">
        <v>39.287039</v>
      </c>
      <c r="O10499">
        <v>-80.322869999999995</v>
      </c>
      <c r="P10499" t="s">
        <v>3613</v>
      </c>
      <c r="Q10499" s="3">
        <f>Table1[[#This Row],[Capacity (MW)]]*0.395*8760*10^-6</f>
        <v>2.0034557999999998</v>
      </c>
      <c r="R10499" s="3" cm="1">
        <f t="array" ref="R10499">AVERAGE(VLOOKUP(_xlfn.TEXTSPLIT(Table1[[#This Row],[Fuel (no space after comma)]], ","), FuelList_Final_EF!$A$2:$B$65, 2, FALSE))</f>
        <v>53.06</v>
      </c>
      <c r="S10499" s="3">
        <f>Table1[[#This Row],[Generation (TWh)]]*10^9*VLOOKUP(Table1[[#This Row],[Turbine/Engine Technology]],Technology_HR!$A$2:$B$11,2,FALSE)*10^-6</f>
        <v>15124087.834199997</v>
      </c>
      <c r="T10499" s="5">
        <f>Table1[[#This Row],[Fuel Consumption (mmBtu)]]*Table1[[#This Row],[Emission Factor (kg CO2/ mmBtu)]]*10^3</f>
        <v>802484100482.65186</v>
      </c>
      <c r="U10499" s="3">
        <f>Table1[[#This Row],[Emissions (g CO2)]]/(Table1[[#This Row],[Generation (TWh)]]*10^9)</f>
        <v>400.54993999999999</v>
      </c>
    </row>
    <row r="10500" spans="1:21" x14ac:dyDescent="0.35">
      <c r="A10500" t="s">
        <v>2695</v>
      </c>
      <c r="B10500" t="s">
        <v>3239</v>
      </c>
      <c r="C10500" t="str">
        <f>SUBSTITUTE(Table1[[#This Row],[Fuel]],", ",",")</f>
        <v>fossil gas: natural gas</v>
      </c>
      <c r="D10500" t="s">
        <v>3239</v>
      </c>
      <c r="H10500" t="s">
        <v>3438</v>
      </c>
      <c r="I10500">
        <v>893</v>
      </c>
      <c r="J10500" t="s">
        <v>3452</v>
      </c>
      <c r="K10500" t="s">
        <v>29</v>
      </c>
      <c r="L10500" t="s">
        <v>29</v>
      </c>
      <c r="M10500" t="s">
        <v>29</v>
      </c>
      <c r="N10500">
        <v>41.767212999999998</v>
      </c>
      <c r="O10500">
        <v>-77.035390000000007</v>
      </c>
      <c r="P10500" t="s">
        <v>3613</v>
      </c>
      <c r="Q10500" s="3">
        <f>Table1[[#This Row],[Capacity (MW)]]*0.395*8760*10^-6</f>
        <v>3.0899586000000001</v>
      </c>
      <c r="R10500" s="3" cm="1">
        <f t="array" ref="R10500">AVERAGE(VLOOKUP(_xlfn.TEXTSPLIT(Table1[[#This Row],[Fuel (no space after comma)]], ","), FuelList_Final_EF!$A$2:$B$65, 2, FALSE))</f>
        <v>53.06</v>
      </c>
      <c r="S10500" s="3">
        <f>Table1[[#This Row],[Generation (TWh)]]*10^9*VLOOKUP(Table1[[#This Row],[Turbine/Engine Technology]],Technology_HR!$A$2:$B$11,2,FALSE)*10^-6</f>
        <v>23326097.4714</v>
      </c>
      <c r="T10500" s="5">
        <f>Table1[[#This Row],[Fuel Consumption (mmBtu)]]*Table1[[#This Row],[Emission Factor (kg CO2/ mmBtu)]]*10^3</f>
        <v>1237682731832.4839</v>
      </c>
      <c r="U10500" s="3">
        <f>Table1[[#This Row],[Emissions (g CO2)]]/(Table1[[#This Row],[Generation (TWh)]]*10^9)</f>
        <v>400.54993999999994</v>
      </c>
    </row>
    <row r="10501" spans="1:21" x14ac:dyDescent="0.35">
      <c r="A10501" t="s">
        <v>2675</v>
      </c>
      <c r="B10501" t="s">
        <v>3239</v>
      </c>
      <c r="C10501" t="str">
        <f>SUBSTITUTE(Table1[[#This Row],[Fuel]],", ",",")</f>
        <v>fossil gas: natural gas</v>
      </c>
      <c r="D10501" t="s">
        <v>3239</v>
      </c>
      <c r="H10501" t="s">
        <v>3436</v>
      </c>
      <c r="I10501">
        <v>54</v>
      </c>
      <c r="J10501" t="s">
        <v>3446</v>
      </c>
      <c r="K10501">
        <v>2014</v>
      </c>
      <c r="L10501" t="s">
        <v>29</v>
      </c>
      <c r="M10501" t="s">
        <v>29</v>
      </c>
      <c r="N10501">
        <v>33.126100000000001</v>
      </c>
      <c r="O10501">
        <v>-117.1172</v>
      </c>
      <c r="P10501" t="s">
        <v>3613</v>
      </c>
      <c r="Q10501" s="3">
        <f>Table1[[#This Row],[Capacity (MW)]]*0.395*8760*10^-6</f>
        <v>0.18685080000000001</v>
      </c>
      <c r="R10501" s="3" cm="1">
        <f t="array" ref="R10501">AVERAGE(VLOOKUP(_xlfn.TEXTSPLIT(Table1[[#This Row],[Fuel (no space after comma)]], ","), FuelList_Final_EF!$A$2:$B$65, 2, FALSE))</f>
        <v>53.06</v>
      </c>
      <c r="S10501" s="3">
        <f>Table1[[#This Row],[Generation (TWh)]]*10^9*VLOOKUP(Table1[[#This Row],[Turbine/Engine Technology]],Technology_HR!$A$2:$B$11,2,FALSE)*10^-6</f>
        <v>2057227.308</v>
      </c>
      <c r="T10501" s="5">
        <f>Table1[[#This Row],[Fuel Consumption (mmBtu)]]*Table1[[#This Row],[Emission Factor (kg CO2/ mmBtu)]]*10^3</f>
        <v>109156480962.48001</v>
      </c>
      <c r="U10501" s="3">
        <f>Table1[[#This Row],[Emissions (g CO2)]]/(Table1[[#This Row],[Generation (TWh)]]*10^9)</f>
        <v>584.19060000000002</v>
      </c>
    </row>
    <row r="10502" spans="1:21" x14ac:dyDescent="0.35">
      <c r="A10502" t="s">
        <v>2696</v>
      </c>
      <c r="B10502" t="s">
        <v>3243</v>
      </c>
      <c r="C10502" t="str">
        <f>SUBSTITUTE(Table1[[#This Row],[Fuel]],", ",",")</f>
        <v>fossil gas: natural gas,fossil liquids: fuel oil</v>
      </c>
      <c r="D10502" t="s">
        <v>3239</v>
      </c>
      <c r="E10502" t="s">
        <v>3275</v>
      </c>
      <c r="H10502" t="s">
        <v>3438</v>
      </c>
      <c r="I10502">
        <v>606</v>
      </c>
      <c r="J10502" t="s">
        <v>3446</v>
      </c>
      <c r="K10502">
        <v>2002</v>
      </c>
      <c r="L10502" t="s">
        <v>29</v>
      </c>
      <c r="M10502" t="s">
        <v>29</v>
      </c>
      <c r="N10502">
        <v>43.104700000000001</v>
      </c>
      <c r="O10502">
        <v>-70.806100000000001</v>
      </c>
      <c r="P10502" t="s">
        <v>3613</v>
      </c>
      <c r="Q10502" s="3">
        <f>Table1[[#This Row],[Capacity (MW)]]*0.395*8760*10^-6</f>
        <v>2.0968811999999999</v>
      </c>
      <c r="R10502" s="3" cm="1">
        <f t="array" ref="R10502">AVERAGE(VLOOKUP(_xlfn.TEXTSPLIT(Table1[[#This Row],[Fuel (no space after comma)]], ","), FuelList_Final_EF!$A$2:$B$65, 2, FALSE))</f>
        <v>65.583341148886291</v>
      </c>
      <c r="S10502" s="3">
        <f>Table1[[#This Row],[Generation (TWh)]]*10^9*VLOOKUP(Table1[[#This Row],[Turbine/Engine Technology]],Technology_HR!$A$2:$B$11,2,FALSE)*10^-6</f>
        <v>15829356.1788</v>
      </c>
      <c r="T10502" s="5">
        <f>Table1[[#This Row],[Fuel Consumption (mmBtu)]]*Table1[[#This Row],[Emission Factor (kg CO2/ mmBtu)]]*10^3</f>
        <v>1038142066441.4714</v>
      </c>
      <c r="U10502" s="3">
        <f>Table1[[#This Row],[Emissions (g CO2)]]/(Table1[[#This Row],[Generation (TWh)]]*10^9)</f>
        <v>495.08864233294258</v>
      </c>
    </row>
    <row r="10503" spans="1:21" x14ac:dyDescent="0.35">
      <c r="A10503" t="s">
        <v>2697</v>
      </c>
      <c r="B10503" t="s">
        <v>3239</v>
      </c>
      <c r="C10503" t="str">
        <f>SUBSTITUTE(Table1[[#This Row],[Fuel]],", ",",")</f>
        <v>fossil gas: natural gas</v>
      </c>
      <c r="D10503" t="s">
        <v>3239</v>
      </c>
      <c r="H10503" t="s">
        <v>3436</v>
      </c>
      <c r="I10503">
        <v>199</v>
      </c>
      <c r="J10503" t="s">
        <v>3446</v>
      </c>
      <c r="K10503">
        <v>2003</v>
      </c>
      <c r="L10503" t="s">
        <v>29</v>
      </c>
      <c r="M10503" t="s">
        <v>29</v>
      </c>
      <c r="N10503">
        <v>39.719009999999997</v>
      </c>
      <c r="O10503">
        <v>-76.159760000000006</v>
      </c>
      <c r="P10503" t="s">
        <v>3613</v>
      </c>
      <c r="Q10503" s="3">
        <f>Table1[[#This Row],[Capacity (MW)]]*0.395*8760*10^-6</f>
        <v>0.68857979999999996</v>
      </c>
      <c r="R10503" s="3" cm="1">
        <f t="array" ref="R10503">AVERAGE(VLOOKUP(_xlfn.TEXTSPLIT(Table1[[#This Row],[Fuel (no space after comma)]], ","), FuelList_Final_EF!$A$2:$B$65, 2, FALSE))</f>
        <v>53.06</v>
      </c>
      <c r="S10503" s="3">
        <f>Table1[[#This Row],[Generation (TWh)]]*10^9*VLOOKUP(Table1[[#This Row],[Turbine/Engine Technology]],Technology_HR!$A$2:$B$11,2,FALSE)*10^-6</f>
        <v>7581263.5979999993</v>
      </c>
      <c r="T10503" s="5">
        <f>Table1[[#This Row],[Fuel Consumption (mmBtu)]]*Table1[[#This Row],[Emission Factor (kg CO2/ mmBtu)]]*10^3</f>
        <v>402261846509.88</v>
      </c>
      <c r="U10503" s="3">
        <f>Table1[[#This Row],[Emissions (g CO2)]]/(Table1[[#This Row],[Generation (TWh)]]*10^9)</f>
        <v>584.19060000000002</v>
      </c>
    </row>
    <row r="10504" spans="1:21" x14ac:dyDescent="0.35">
      <c r="A10504" t="s">
        <v>2697</v>
      </c>
      <c r="B10504" t="s">
        <v>3239</v>
      </c>
      <c r="C10504" t="str">
        <f>SUBSTITUTE(Table1[[#This Row],[Fuel]],", ",",")</f>
        <v>fossil gas: natural gas</v>
      </c>
      <c r="D10504" t="s">
        <v>3239</v>
      </c>
      <c r="H10504" t="s">
        <v>3436</v>
      </c>
      <c r="I10504">
        <v>176</v>
      </c>
      <c r="J10504" t="s">
        <v>3446</v>
      </c>
      <c r="K10504">
        <v>2003</v>
      </c>
      <c r="L10504" t="s">
        <v>29</v>
      </c>
      <c r="M10504" t="s">
        <v>29</v>
      </c>
      <c r="N10504">
        <v>39.719009999999997</v>
      </c>
      <c r="O10504">
        <v>-76.159760000000006</v>
      </c>
      <c r="P10504" t="s">
        <v>3613</v>
      </c>
      <c r="Q10504" s="3">
        <f>Table1[[#This Row],[Capacity (MW)]]*0.395*8760*10^-6</f>
        <v>0.60899520000000007</v>
      </c>
      <c r="R10504" s="3" cm="1">
        <f t="array" ref="R10504">AVERAGE(VLOOKUP(_xlfn.TEXTSPLIT(Table1[[#This Row],[Fuel (no space after comma)]], ","), FuelList_Final_EF!$A$2:$B$65, 2, FALSE))</f>
        <v>53.06</v>
      </c>
      <c r="S10504" s="3">
        <f>Table1[[#This Row],[Generation (TWh)]]*10^9*VLOOKUP(Table1[[#This Row],[Turbine/Engine Technology]],Technology_HR!$A$2:$B$11,2,FALSE)*10^-6</f>
        <v>6705037.1520000007</v>
      </c>
      <c r="T10504" s="5">
        <f>Table1[[#This Row],[Fuel Consumption (mmBtu)]]*Table1[[#This Row],[Emission Factor (kg CO2/ mmBtu)]]*10^3</f>
        <v>355769271285.12006</v>
      </c>
      <c r="U10504" s="3">
        <f>Table1[[#This Row],[Emissions (g CO2)]]/(Table1[[#This Row],[Generation (TWh)]]*10^9)</f>
        <v>584.19060000000002</v>
      </c>
    </row>
    <row r="10505" spans="1:21" x14ac:dyDescent="0.35">
      <c r="A10505" t="s">
        <v>2697</v>
      </c>
      <c r="B10505" t="s">
        <v>3239</v>
      </c>
      <c r="C10505" t="str">
        <f>SUBSTITUTE(Table1[[#This Row],[Fuel]],", ",",")</f>
        <v>fossil gas: natural gas</v>
      </c>
      <c r="D10505" t="s">
        <v>3239</v>
      </c>
      <c r="H10505" t="s">
        <v>3436</v>
      </c>
      <c r="I10505">
        <v>199</v>
      </c>
      <c r="J10505" t="s">
        <v>3446</v>
      </c>
      <c r="K10505">
        <v>2003</v>
      </c>
      <c r="L10505" t="s">
        <v>29</v>
      </c>
      <c r="M10505" t="s">
        <v>29</v>
      </c>
      <c r="N10505">
        <v>39.719009999999997</v>
      </c>
      <c r="O10505">
        <v>-76.159760000000006</v>
      </c>
      <c r="P10505" t="s">
        <v>3613</v>
      </c>
      <c r="Q10505" s="3">
        <f>Table1[[#This Row],[Capacity (MW)]]*0.395*8760*10^-6</f>
        <v>0.68857979999999996</v>
      </c>
      <c r="R10505" s="3" cm="1">
        <f t="array" ref="R10505">AVERAGE(VLOOKUP(_xlfn.TEXTSPLIT(Table1[[#This Row],[Fuel (no space after comma)]], ","), FuelList_Final_EF!$A$2:$B$65, 2, FALSE))</f>
        <v>53.06</v>
      </c>
      <c r="S10505" s="3">
        <f>Table1[[#This Row],[Generation (TWh)]]*10^9*VLOOKUP(Table1[[#This Row],[Turbine/Engine Technology]],Technology_HR!$A$2:$B$11,2,FALSE)*10^-6</f>
        <v>7581263.5979999993</v>
      </c>
      <c r="T10505" s="5">
        <f>Table1[[#This Row],[Fuel Consumption (mmBtu)]]*Table1[[#This Row],[Emission Factor (kg CO2/ mmBtu)]]*10^3</f>
        <v>402261846509.88</v>
      </c>
      <c r="U10505" s="3">
        <f>Table1[[#This Row],[Emissions (g CO2)]]/(Table1[[#This Row],[Generation (TWh)]]*10^9)</f>
        <v>584.19060000000002</v>
      </c>
    </row>
    <row r="10506" spans="1:21" x14ac:dyDescent="0.35">
      <c r="A10506" t="s">
        <v>2697</v>
      </c>
      <c r="B10506" t="s">
        <v>3239</v>
      </c>
      <c r="C10506" t="str">
        <f>SUBSTITUTE(Table1[[#This Row],[Fuel]],", ",",")</f>
        <v>fossil gas: natural gas</v>
      </c>
      <c r="D10506" t="s">
        <v>3239</v>
      </c>
      <c r="H10506" t="s">
        <v>3436</v>
      </c>
      <c r="I10506">
        <v>199</v>
      </c>
      <c r="J10506" t="s">
        <v>3446</v>
      </c>
      <c r="K10506">
        <v>2003</v>
      </c>
      <c r="L10506" t="s">
        <v>29</v>
      </c>
      <c r="M10506" t="s">
        <v>29</v>
      </c>
      <c r="N10506">
        <v>39.719009999999997</v>
      </c>
      <c r="O10506">
        <v>-76.159760000000006</v>
      </c>
      <c r="P10506" t="s">
        <v>3613</v>
      </c>
      <c r="Q10506" s="3">
        <f>Table1[[#This Row],[Capacity (MW)]]*0.395*8760*10^-6</f>
        <v>0.68857979999999996</v>
      </c>
      <c r="R10506" s="3" cm="1">
        <f t="array" ref="R10506">AVERAGE(VLOOKUP(_xlfn.TEXTSPLIT(Table1[[#This Row],[Fuel (no space after comma)]], ","), FuelList_Final_EF!$A$2:$B$65, 2, FALSE))</f>
        <v>53.06</v>
      </c>
      <c r="S10506" s="3">
        <f>Table1[[#This Row],[Generation (TWh)]]*10^9*VLOOKUP(Table1[[#This Row],[Turbine/Engine Technology]],Technology_HR!$A$2:$B$11,2,FALSE)*10^-6</f>
        <v>7581263.5979999993</v>
      </c>
      <c r="T10506" s="5">
        <f>Table1[[#This Row],[Fuel Consumption (mmBtu)]]*Table1[[#This Row],[Emission Factor (kg CO2/ mmBtu)]]*10^3</f>
        <v>402261846509.88</v>
      </c>
      <c r="U10506" s="3">
        <f>Table1[[#This Row],[Emissions (g CO2)]]/(Table1[[#This Row],[Generation (TWh)]]*10^9)</f>
        <v>584.19060000000002</v>
      </c>
    </row>
    <row r="10507" spans="1:21" x14ac:dyDescent="0.35">
      <c r="A10507" t="s">
        <v>2594</v>
      </c>
      <c r="B10507" t="s">
        <v>3239</v>
      </c>
      <c r="C10507" t="str">
        <f>SUBSTITUTE(Table1[[#This Row],[Fuel]],", ",",")</f>
        <v>fossil gas: natural gas</v>
      </c>
      <c r="D10507" t="s">
        <v>3239</v>
      </c>
      <c r="H10507" t="s">
        <v>3436</v>
      </c>
      <c r="I10507">
        <v>121</v>
      </c>
      <c r="J10507" t="s">
        <v>3446</v>
      </c>
      <c r="K10507">
        <v>1999</v>
      </c>
      <c r="L10507" t="s">
        <v>29</v>
      </c>
      <c r="M10507" t="s">
        <v>29</v>
      </c>
      <c r="N10507">
        <v>36.868206000000001</v>
      </c>
      <c r="O10507">
        <v>-89.840170000000001</v>
      </c>
      <c r="P10507" t="s">
        <v>3613</v>
      </c>
      <c r="Q10507" s="3">
        <f>Table1[[#This Row],[Capacity (MW)]]*0.395*8760*10^-6</f>
        <v>0.41868420000000001</v>
      </c>
      <c r="R10507" s="3" cm="1">
        <f t="array" ref="R10507">AVERAGE(VLOOKUP(_xlfn.TEXTSPLIT(Table1[[#This Row],[Fuel (no space after comma)]], ","), FuelList_Final_EF!$A$2:$B$65, 2, FALSE))</f>
        <v>53.06</v>
      </c>
      <c r="S10507" s="3">
        <f>Table1[[#This Row],[Generation (TWh)]]*10^9*VLOOKUP(Table1[[#This Row],[Turbine/Engine Technology]],Technology_HR!$A$2:$B$11,2,FALSE)*10^-6</f>
        <v>4609713.0419999994</v>
      </c>
      <c r="T10507" s="5">
        <f>Table1[[#This Row],[Fuel Consumption (mmBtu)]]*Table1[[#This Row],[Emission Factor (kg CO2/ mmBtu)]]*10^3</f>
        <v>244591374008.51999</v>
      </c>
      <c r="U10507" s="3">
        <f>Table1[[#This Row],[Emissions (g CO2)]]/(Table1[[#This Row],[Generation (TWh)]]*10^9)</f>
        <v>584.19060000000002</v>
      </c>
    </row>
    <row r="10508" spans="1:21" x14ac:dyDescent="0.35">
      <c r="A10508" t="s">
        <v>2698</v>
      </c>
      <c r="B10508" t="s">
        <v>3239</v>
      </c>
      <c r="C10508" t="str">
        <f>SUBSTITUTE(Table1[[#This Row],[Fuel]],", ",",")</f>
        <v>fossil gas: natural gas</v>
      </c>
      <c r="D10508" t="s">
        <v>3239</v>
      </c>
      <c r="H10508" t="s">
        <v>3438</v>
      </c>
      <c r="I10508">
        <v>528</v>
      </c>
      <c r="J10508" t="s">
        <v>3446</v>
      </c>
      <c r="K10508">
        <v>2005</v>
      </c>
      <c r="L10508" t="s">
        <v>29</v>
      </c>
      <c r="M10508" t="s">
        <v>29</v>
      </c>
      <c r="N10508">
        <v>40.788899999999998</v>
      </c>
      <c r="O10508">
        <v>-73.906899999999993</v>
      </c>
      <c r="P10508" t="s">
        <v>3613</v>
      </c>
      <c r="Q10508" s="3">
        <f>Table1[[#This Row],[Capacity (MW)]]*0.395*8760*10^-6</f>
        <v>1.8269856</v>
      </c>
      <c r="R10508" s="3" cm="1">
        <f t="array" ref="R10508">AVERAGE(VLOOKUP(_xlfn.TEXTSPLIT(Table1[[#This Row],[Fuel (no space after comma)]], ","), FuelList_Final_EF!$A$2:$B$65, 2, FALSE))</f>
        <v>53.06</v>
      </c>
      <c r="S10508" s="3">
        <f>Table1[[#This Row],[Generation (TWh)]]*10^9*VLOOKUP(Table1[[#This Row],[Turbine/Engine Technology]],Technology_HR!$A$2:$B$11,2,FALSE)*10^-6</f>
        <v>13791914.294399999</v>
      </c>
      <c r="T10508" s="5">
        <f>Table1[[#This Row],[Fuel Consumption (mmBtu)]]*Table1[[#This Row],[Emission Factor (kg CO2/ mmBtu)]]*10^3</f>
        <v>731798972460.86389</v>
      </c>
      <c r="U10508" s="3">
        <f>Table1[[#This Row],[Emissions (g CO2)]]/(Table1[[#This Row],[Generation (TWh)]]*10^9)</f>
        <v>400.54993999999994</v>
      </c>
    </row>
    <row r="10509" spans="1:21" x14ac:dyDescent="0.35">
      <c r="A10509" t="s">
        <v>2494</v>
      </c>
      <c r="B10509" t="s">
        <v>3239</v>
      </c>
      <c r="C10509" t="str">
        <f>SUBSTITUTE(Table1[[#This Row],[Fuel]],", ",",")</f>
        <v>fossil gas: natural gas</v>
      </c>
      <c r="D10509" t="s">
        <v>3239</v>
      </c>
      <c r="H10509" t="s">
        <v>3436</v>
      </c>
      <c r="I10509">
        <v>179</v>
      </c>
      <c r="J10509" t="s">
        <v>3446</v>
      </c>
      <c r="K10509">
        <v>2008</v>
      </c>
      <c r="L10509" t="s">
        <v>29</v>
      </c>
      <c r="M10509" t="s">
        <v>29</v>
      </c>
      <c r="N10509">
        <v>43.179175999999998</v>
      </c>
      <c r="O10509">
        <v>-115.7343</v>
      </c>
      <c r="P10509" t="s">
        <v>3613</v>
      </c>
      <c r="Q10509" s="3">
        <f>Table1[[#This Row],[Capacity (MW)]]*0.395*8760*10^-6</f>
        <v>0.61937579999999992</v>
      </c>
      <c r="R10509" s="3" cm="1">
        <f t="array" ref="R10509">AVERAGE(VLOOKUP(_xlfn.TEXTSPLIT(Table1[[#This Row],[Fuel (no space after comma)]], ","), FuelList_Final_EF!$A$2:$B$65, 2, FALSE))</f>
        <v>53.06</v>
      </c>
      <c r="S10509" s="3">
        <f>Table1[[#This Row],[Generation (TWh)]]*10^9*VLOOKUP(Table1[[#This Row],[Turbine/Engine Technology]],Technology_HR!$A$2:$B$11,2,FALSE)*10^-6</f>
        <v>6819327.5579999983</v>
      </c>
      <c r="T10509" s="5">
        <f>Table1[[#This Row],[Fuel Consumption (mmBtu)]]*Table1[[#This Row],[Emission Factor (kg CO2/ mmBtu)]]*10^3</f>
        <v>361833520227.47992</v>
      </c>
      <c r="U10509" s="3">
        <f>Table1[[#This Row],[Emissions (g CO2)]]/(Table1[[#This Row],[Generation (TWh)]]*10^9)</f>
        <v>584.19060000000002</v>
      </c>
    </row>
    <row r="10510" spans="1:21" x14ac:dyDescent="0.35">
      <c r="A10510" t="s">
        <v>95</v>
      </c>
      <c r="B10510" t="s">
        <v>3239</v>
      </c>
      <c r="C10510" t="str">
        <f>SUBSTITUTE(Table1[[#This Row],[Fuel]],", ",",")</f>
        <v>fossil gas: natural gas</v>
      </c>
      <c r="D10510" t="s">
        <v>3239</v>
      </c>
      <c r="H10510" t="s">
        <v>3436</v>
      </c>
      <c r="I10510">
        <v>59</v>
      </c>
      <c r="J10510" t="s">
        <v>3446</v>
      </c>
      <c r="K10510">
        <v>2001</v>
      </c>
      <c r="L10510" t="s">
        <v>29</v>
      </c>
      <c r="M10510" t="s">
        <v>29</v>
      </c>
      <c r="N10510">
        <v>29.7028</v>
      </c>
      <c r="O10510">
        <v>-95.071799999999996</v>
      </c>
      <c r="P10510" t="s">
        <v>3613</v>
      </c>
      <c r="Q10510" s="3">
        <f>Table1[[#This Row],[Capacity (MW)]]*0.395*8760*10^-6</f>
        <v>0.20415179999999997</v>
      </c>
      <c r="R10510" s="3" cm="1">
        <f t="array" ref="R10510">AVERAGE(VLOOKUP(_xlfn.TEXTSPLIT(Table1[[#This Row],[Fuel (no space after comma)]], ","), FuelList_Final_EF!$A$2:$B$65, 2, FALSE))</f>
        <v>53.06</v>
      </c>
      <c r="S10510" s="3">
        <f>Table1[[#This Row],[Generation (TWh)]]*10^9*VLOOKUP(Table1[[#This Row],[Turbine/Engine Technology]],Technology_HR!$A$2:$B$11,2,FALSE)*10^-6</f>
        <v>2247711.3179999995</v>
      </c>
      <c r="T10510" s="5">
        <f>Table1[[#This Row],[Fuel Consumption (mmBtu)]]*Table1[[#This Row],[Emission Factor (kg CO2/ mmBtu)]]*10^3</f>
        <v>119263562533.07999</v>
      </c>
      <c r="U10510" s="3">
        <f>Table1[[#This Row],[Emissions (g CO2)]]/(Table1[[#This Row],[Generation (TWh)]]*10^9)</f>
        <v>584.19060000000002</v>
      </c>
    </row>
    <row r="10511" spans="1:21" x14ac:dyDescent="0.35">
      <c r="A10511" t="s">
        <v>95</v>
      </c>
      <c r="B10511" t="s">
        <v>3239</v>
      </c>
      <c r="C10511" t="str">
        <f>SUBSTITUTE(Table1[[#This Row],[Fuel]],", ",",")</f>
        <v>fossil gas: natural gas</v>
      </c>
      <c r="D10511" t="s">
        <v>3239</v>
      </c>
      <c r="H10511" t="s">
        <v>3436</v>
      </c>
      <c r="I10511">
        <v>59</v>
      </c>
      <c r="J10511" t="s">
        <v>3446</v>
      </c>
      <c r="K10511">
        <v>2001</v>
      </c>
      <c r="L10511" t="s">
        <v>29</v>
      </c>
      <c r="M10511" t="s">
        <v>29</v>
      </c>
      <c r="N10511">
        <v>29.7028</v>
      </c>
      <c r="O10511">
        <v>-95.071799999999996</v>
      </c>
      <c r="P10511" t="s">
        <v>3613</v>
      </c>
      <c r="Q10511" s="3">
        <f>Table1[[#This Row],[Capacity (MW)]]*0.395*8760*10^-6</f>
        <v>0.20415179999999997</v>
      </c>
      <c r="R10511" s="3" cm="1">
        <f t="array" ref="R10511">AVERAGE(VLOOKUP(_xlfn.TEXTSPLIT(Table1[[#This Row],[Fuel (no space after comma)]], ","), FuelList_Final_EF!$A$2:$B$65, 2, FALSE))</f>
        <v>53.06</v>
      </c>
      <c r="S10511" s="3">
        <f>Table1[[#This Row],[Generation (TWh)]]*10^9*VLOOKUP(Table1[[#This Row],[Turbine/Engine Technology]],Technology_HR!$A$2:$B$11,2,FALSE)*10^-6</f>
        <v>2247711.3179999995</v>
      </c>
      <c r="T10511" s="5">
        <f>Table1[[#This Row],[Fuel Consumption (mmBtu)]]*Table1[[#This Row],[Emission Factor (kg CO2/ mmBtu)]]*10^3</f>
        <v>119263562533.07999</v>
      </c>
      <c r="U10511" s="3">
        <f>Table1[[#This Row],[Emissions (g CO2)]]/(Table1[[#This Row],[Generation (TWh)]]*10^9)</f>
        <v>584.19060000000002</v>
      </c>
    </row>
    <row r="10512" spans="1:21" x14ac:dyDescent="0.35">
      <c r="A10512" t="s">
        <v>95</v>
      </c>
      <c r="B10512" t="s">
        <v>3239</v>
      </c>
      <c r="C10512" t="str">
        <f>SUBSTITUTE(Table1[[#This Row],[Fuel]],", ",",")</f>
        <v>fossil gas: natural gas</v>
      </c>
      <c r="D10512" t="s">
        <v>3239</v>
      </c>
      <c r="H10512" t="s">
        <v>3436</v>
      </c>
      <c r="I10512">
        <v>59</v>
      </c>
      <c r="J10512" t="s">
        <v>3446</v>
      </c>
      <c r="K10512">
        <v>2001</v>
      </c>
      <c r="L10512" t="s">
        <v>29</v>
      </c>
      <c r="M10512" t="s">
        <v>29</v>
      </c>
      <c r="N10512">
        <v>29.7028</v>
      </c>
      <c r="O10512">
        <v>-95.071799999999996</v>
      </c>
      <c r="P10512" t="s">
        <v>3613</v>
      </c>
      <c r="Q10512" s="3">
        <f>Table1[[#This Row],[Capacity (MW)]]*0.395*8760*10^-6</f>
        <v>0.20415179999999997</v>
      </c>
      <c r="R10512" s="3" cm="1">
        <f t="array" ref="R10512">AVERAGE(VLOOKUP(_xlfn.TEXTSPLIT(Table1[[#This Row],[Fuel (no space after comma)]], ","), FuelList_Final_EF!$A$2:$B$65, 2, FALSE))</f>
        <v>53.06</v>
      </c>
      <c r="S10512" s="3">
        <f>Table1[[#This Row],[Generation (TWh)]]*10^9*VLOOKUP(Table1[[#This Row],[Turbine/Engine Technology]],Technology_HR!$A$2:$B$11,2,FALSE)*10^-6</f>
        <v>2247711.3179999995</v>
      </c>
      <c r="T10512" s="5">
        <f>Table1[[#This Row],[Fuel Consumption (mmBtu)]]*Table1[[#This Row],[Emission Factor (kg CO2/ mmBtu)]]*10^3</f>
        <v>119263562533.07999</v>
      </c>
      <c r="U10512" s="3">
        <f>Table1[[#This Row],[Emissions (g CO2)]]/(Table1[[#This Row],[Generation (TWh)]]*10^9)</f>
        <v>584.19060000000002</v>
      </c>
    </row>
    <row r="10513" spans="1:21" x14ac:dyDescent="0.35">
      <c r="A10513" t="s">
        <v>95</v>
      </c>
      <c r="B10513" t="s">
        <v>3239</v>
      </c>
      <c r="C10513" t="str">
        <f>SUBSTITUTE(Table1[[#This Row],[Fuel]],", ",",")</f>
        <v>fossil gas: natural gas</v>
      </c>
      <c r="D10513" t="s">
        <v>3239</v>
      </c>
      <c r="H10513" t="s">
        <v>3436</v>
      </c>
      <c r="I10513">
        <v>59</v>
      </c>
      <c r="J10513" t="s">
        <v>3446</v>
      </c>
      <c r="K10513">
        <v>2001</v>
      </c>
      <c r="L10513" t="s">
        <v>29</v>
      </c>
      <c r="M10513" t="s">
        <v>29</v>
      </c>
      <c r="N10513">
        <v>29.7028</v>
      </c>
      <c r="O10513">
        <v>-95.071799999999996</v>
      </c>
      <c r="P10513" t="s">
        <v>3613</v>
      </c>
      <c r="Q10513" s="3">
        <f>Table1[[#This Row],[Capacity (MW)]]*0.395*8760*10^-6</f>
        <v>0.20415179999999997</v>
      </c>
      <c r="R10513" s="3" cm="1">
        <f t="array" ref="R10513">AVERAGE(VLOOKUP(_xlfn.TEXTSPLIT(Table1[[#This Row],[Fuel (no space after comma)]], ","), FuelList_Final_EF!$A$2:$B$65, 2, FALSE))</f>
        <v>53.06</v>
      </c>
      <c r="S10513" s="3">
        <f>Table1[[#This Row],[Generation (TWh)]]*10^9*VLOOKUP(Table1[[#This Row],[Turbine/Engine Technology]],Technology_HR!$A$2:$B$11,2,FALSE)*10^-6</f>
        <v>2247711.3179999995</v>
      </c>
      <c r="T10513" s="5">
        <f>Table1[[#This Row],[Fuel Consumption (mmBtu)]]*Table1[[#This Row],[Emission Factor (kg CO2/ mmBtu)]]*10^3</f>
        <v>119263562533.07999</v>
      </c>
      <c r="U10513" s="3">
        <f>Table1[[#This Row],[Emissions (g CO2)]]/(Table1[[#This Row],[Generation (TWh)]]*10^9)</f>
        <v>584.19060000000002</v>
      </c>
    </row>
    <row r="10514" spans="1:21" x14ac:dyDescent="0.35">
      <c r="A10514" t="s">
        <v>2699</v>
      </c>
      <c r="B10514" t="s">
        <v>3240</v>
      </c>
      <c r="C10514" t="str">
        <f>SUBSTITUTE(Table1[[#This Row],[Fuel]],", ",",")</f>
        <v>fossil gas: natural gas,fossil liquids: diesel</v>
      </c>
      <c r="D10514" t="s">
        <v>3239</v>
      </c>
      <c r="E10514" t="s">
        <v>3258</v>
      </c>
      <c r="H10514" t="s">
        <v>3436</v>
      </c>
      <c r="I10514">
        <v>132</v>
      </c>
      <c r="J10514" t="s">
        <v>3446</v>
      </c>
      <c r="K10514">
        <v>2019</v>
      </c>
      <c r="L10514" t="s">
        <v>29</v>
      </c>
      <c r="M10514" t="s">
        <v>29</v>
      </c>
      <c r="N10514">
        <v>42.137217999999997</v>
      </c>
      <c r="O10514">
        <v>-71.444699999999997</v>
      </c>
      <c r="P10514" t="s">
        <v>3613</v>
      </c>
      <c r="Q10514" s="3">
        <f>Table1[[#This Row],[Capacity (MW)]]*0.395*8760*10^-6</f>
        <v>0.4567464</v>
      </c>
      <c r="R10514" s="3" cm="1">
        <f t="array" ref="R10514">AVERAGE(VLOOKUP(_xlfn.TEXTSPLIT(Table1[[#This Row],[Fuel (no space after comma)]], ","), FuelList_Final_EF!$A$2:$B$65, 2, FALSE))</f>
        <v>65.583341148886291</v>
      </c>
      <c r="S10514" s="3">
        <f>Table1[[#This Row],[Generation (TWh)]]*10^9*VLOOKUP(Table1[[#This Row],[Turbine/Engine Technology]],Technology_HR!$A$2:$B$11,2,FALSE)*10^-6</f>
        <v>5028777.8640000001</v>
      </c>
      <c r="T10514" s="5">
        <f>Table1[[#This Row],[Fuel Consumption (mmBtu)]]*Table1[[#This Row],[Emission Factor (kg CO2/ mmBtu)]]*10^3</f>
        <v>329804054216.67969</v>
      </c>
      <c r="U10514" s="3">
        <f>Table1[[#This Row],[Emissions (g CO2)]]/(Table1[[#This Row],[Generation (TWh)]]*10^9)</f>
        <v>722.072586049238</v>
      </c>
    </row>
    <row r="10515" spans="1:21" x14ac:dyDescent="0.35">
      <c r="A10515" t="s">
        <v>2699</v>
      </c>
      <c r="B10515" t="s">
        <v>3240</v>
      </c>
      <c r="C10515" t="str">
        <f>SUBSTITUTE(Table1[[#This Row],[Fuel]],", ",",")</f>
        <v>fossil gas: natural gas,fossil liquids: diesel</v>
      </c>
      <c r="D10515" t="s">
        <v>3239</v>
      </c>
      <c r="E10515" t="s">
        <v>3258</v>
      </c>
      <c r="H10515" t="s">
        <v>3436</v>
      </c>
      <c r="I10515">
        <v>132</v>
      </c>
      <c r="J10515" t="s">
        <v>3446</v>
      </c>
      <c r="K10515">
        <v>2019</v>
      </c>
      <c r="L10515" t="s">
        <v>29</v>
      </c>
      <c r="M10515" t="s">
        <v>29</v>
      </c>
      <c r="N10515">
        <v>42.137217999999997</v>
      </c>
      <c r="O10515">
        <v>-71.444699999999997</v>
      </c>
      <c r="P10515" t="s">
        <v>3613</v>
      </c>
      <c r="Q10515" s="3">
        <f>Table1[[#This Row],[Capacity (MW)]]*0.395*8760*10^-6</f>
        <v>0.4567464</v>
      </c>
      <c r="R10515" s="3" cm="1">
        <f t="array" ref="R10515">AVERAGE(VLOOKUP(_xlfn.TEXTSPLIT(Table1[[#This Row],[Fuel (no space after comma)]], ","), FuelList_Final_EF!$A$2:$B$65, 2, FALSE))</f>
        <v>65.583341148886291</v>
      </c>
      <c r="S10515" s="3">
        <f>Table1[[#This Row],[Generation (TWh)]]*10^9*VLOOKUP(Table1[[#This Row],[Turbine/Engine Technology]],Technology_HR!$A$2:$B$11,2,FALSE)*10^-6</f>
        <v>5028777.8640000001</v>
      </c>
      <c r="T10515" s="5">
        <f>Table1[[#This Row],[Fuel Consumption (mmBtu)]]*Table1[[#This Row],[Emission Factor (kg CO2/ mmBtu)]]*10^3</f>
        <v>329804054216.67969</v>
      </c>
      <c r="U10515" s="3">
        <f>Table1[[#This Row],[Emissions (g CO2)]]/(Table1[[#This Row],[Generation (TWh)]]*10^9)</f>
        <v>722.072586049238</v>
      </c>
    </row>
    <row r="10516" spans="1:21" x14ac:dyDescent="0.35">
      <c r="A10516" t="s">
        <v>2700</v>
      </c>
      <c r="B10516" t="s">
        <v>3243</v>
      </c>
      <c r="C10516" t="str">
        <f>SUBSTITUTE(Table1[[#This Row],[Fuel]],", ",",")</f>
        <v>fossil gas: natural gas,fossil liquids: fuel oil</v>
      </c>
      <c r="D10516" t="s">
        <v>3239</v>
      </c>
      <c r="E10516" t="s">
        <v>3275</v>
      </c>
      <c r="H10516" t="s">
        <v>3436</v>
      </c>
      <c r="I10516">
        <v>61</v>
      </c>
      <c r="J10516" t="s">
        <v>3446</v>
      </c>
      <c r="K10516">
        <v>2004</v>
      </c>
      <c r="L10516" t="s">
        <v>29</v>
      </c>
      <c r="M10516" t="s">
        <v>29</v>
      </c>
      <c r="N10516">
        <v>41.514364999999998</v>
      </c>
      <c r="O10516">
        <v>-94.919730000000001</v>
      </c>
      <c r="P10516" t="s">
        <v>3613</v>
      </c>
      <c r="Q10516" s="3">
        <f>Table1[[#This Row],[Capacity (MW)]]*0.395*8760*10^-6</f>
        <v>0.21107220000000002</v>
      </c>
      <c r="R10516" s="3" cm="1">
        <f t="array" ref="R10516">AVERAGE(VLOOKUP(_xlfn.TEXTSPLIT(Table1[[#This Row],[Fuel (no space after comma)]], ","), FuelList_Final_EF!$A$2:$B$65, 2, FALSE))</f>
        <v>65.583341148886291</v>
      </c>
      <c r="S10516" s="3">
        <f>Table1[[#This Row],[Generation (TWh)]]*10^9*VLOOKUP(Table1[[#This Row],[Turbine/Engine Technology]],Technology_HR!$A$2:$B$11,2,FALSE)*10^-6</f>
        <v>2323904.9220000003</v>
      </c>
      <c r="T10516" s="5">
        <f>Table1[[#This Row],[Fuel Consumption (mmBtu)]]*Table1[[#This Row],[Emission Factor (kg CO2/ mmBtu)]]*10^3</f>
        <v>152409449297.10199</v>
      </c>
      <c r="U10516" s="3">
        <f>Table1[[#This Row],[Emissions (g CO2)]]/(Table1[[#This Row],[Generation (TWh)]]*10^9)</f>
        <v>722.072586049238</v>
      </c>
    </row>
    <row r="10517" spans="1:21" x14ac:dyDescent="0.35">
      <c r="A10517" t="s">
        <v>2700</v>
      </c>
      <c r="B10517" t="s">
        <v>3243</v>
      </c>
      <c r="C10517" t="str">
        <f>SUBSTITUTE(Table1[[#This Row],[Fuel]],", ",",")</f>
        <v>fossil gas: natural gas,fossil liquids: fuel oil</v>
      </c>
      <c r="D10517" t="s">
        <v>3239</v>
      </c>
      <c r="E10517" t="s">
        <v>3275</v>
      </c>
      <c r="H10517" t="s">
        <v>3436</v>
      </c>
      <c r="I10517">
        <v>61</v>
      </c>
      <c r="J10517" t="s">
        <v>3446</v>
      </c>
      <c r="K10517">
        <v>2004</v>
      </c>
      <c r="L10517" t="s">
        <v>29</v>
      </c>
      <c r="M10517" t="s">
        <v>29</v>
      </c>
      <c r="N10517">
        <v>41.514364999999998</v>
      </c>
      <c r="O10517">
        <v>-94.919730000000001</v>
      </c>
      <c r="P10517" t="s">
        <v>3613</v>
      </c>
      <c r="Q10517" s="3">
        <f>Table1[[#This Row],[Capacity (MW)]]*0.395*8760*10^-6</f>
        <v>0.21107220000000002</v>
      </c>
      <c r="R10517" s="3" cm="1">
        <f t="array" ref="R10517">AVERAGE(VLOOKUP(_xlfn.TEXTSPLIT(Table1[[#This Row],[Fuel (no space after comma)]], ","), FuelList_Final_EF!$A$2:$B$65, 2, FALSE))</f>
        <v>65.583341148886291</v>
      </c>
      <c r="S10517" s="3">
        <f>Table1[[#This Row],[Generation (TWh)]]*10^9*VLOOKUP(Table1[[#This Row],[Turbine/Engine Technology]],Technology_HR!$A$2:$B$11,2,FALSE)*10^-6</f>
        <v>2323904.9220000003</v>
      </c>
      <c r="T10517" s="5">
        <f>Table1[[#This Row],[Fuel Consumption (mmBtu)]]*Table1[[#This Row],[Emission Factor (kg CO2/ mmBtu)]]*10^3</f>
        <v>152409449297.10199</v>
      </c>
      <c r="U10517" s="3">
        <f>Table1[[#This Row],[Emissions (g CO2)]]/(Table1[[#This Row],[Generation (TWh)]]*10^9)</f>
        <v>722.072586049238</v>
      </c>
    </row>
    <row r="10518" spans="1:21" x14ac:dyDescent="0.35">
      <c r="A10518" t="s">
        <v>2700</v>
      </c>
      <c r="B10518" t="s">
        <v>3243</v>
      </c>
      <c r="C10518" t="str">
        <f>SUBSTITUTE(Table1[[#This Row],[Fuel]],", ",",")</f>
        <v>fossil gas: natural gas,fossil liquids: fuel oil</v>
      </c>
      <c r="D10518" t="s">
        <v>3239</v>
      </c>
      <c r="E10518" t="s">
        <v>3275</v>
      </c>
      <c r="H10518" t="s">
        <v>3436</v>
      </c>
      <c r="I10518">
        <v>61</v>
      </c>
      <c r="J10518" t="s">
        <v>3446</v>
      </c>
      <c r="K10518">
        <v>2007</v>
      </c>
      <c r="L10518" t="s">
        <v>29</v>
      </c>
      <c r="M10518" t="s">
        <v>29</v>
      </c>
      <c r="N10518">
        <v>41.514364999999998</v>
      </c>
      <c r="O10518">
        <v>-94.919730000000001</v>
      </c>
      <c r="P10518" t="s">
        <v>3613</v>
      </c>
      <c r="Q10518" s="3">
        <f>Table1[[#This Row],[Capacity (MW)]]*0.395*8760*10^-6</f>
        <v>0.21107220000000002</v>
      </c>
      <c r="R10518" s="3" cm="1">
        <f t="array" ref="R10518">AVERAGE(VLOOKUP(_xlfn.TEXTSPLIT(Table1[[#This Row],[Fuel (no space after comma)]], ","), FuelList_Final_EF!$A$2:$B$65, 2, FALSE))</f>
        <v>65.583341148886291</v>
      </c>
      <c r="S10518" s="3">
        <f>Table1[[#This Row],[Generation (TWh)]]*10^9*VLOOKUP(Table1[[#This Row],[Turbine/Engine Technology]],Technology_HR!$A$2:$B$11,2,FALSE)*10^-6</f>
        <v>2323904.9220000003</v>
      </c>
      <c r="T10518" s="5">
        <f>Table1[[#This Row],[Fuel Consumption (mmBtu)]]*Table1[[#This Row],[Emission Factor (kg CO2/ mmBtu)]]*10^3</f>
        <v>152409449297.10199</v>
      </c>
      <c r="U10518" s="3">
        <f>Table1[[#This Row],[Emissions (g CO2)]]/(Table1[[#This Row],[Generation (TWh)]]*10^9)</f>
        <v>722.072586049238</v>
      </c>
    </row>
    <row r="10519" spans="1:21" x14ac:dyDescent="0.35">
      <c r="A10519" t="s">
        <v>79</v>
      </c>
      <c r="B10519" t="s">
        <v>3239</v>
      </c>
      <c r="C10519" t="str">
        <f>SUBSTITUTE(Table1[[#This Row],[Fuel]],", ",",")</f>
        <v>fossil gas: natural gas</v>
      </c>
      <c r="D10519" t="s">
        <v>3239</v>
      </c>
      <c r="H10519" t="s">
        <v>3436</v>
      </c>
      <c r="I10519">
        <v>85</v>
      </c>
      <c r="J10519" t="s">
        <v>3446</v>
      </c>
      <c r="K10519">
        <v>1990</v>
      </c>
      <c r="L10519" t="s">
        <v>29</v>
      </c>
      <c r="M10519" t="s">
        <v>29</v>
      </c>
      <c r="N10519">
        <v>30.489722</v>
      </c>
      <c r="O10519">
        <v>-91.187219999999996</v>
      </c>
      <c r="P10519" t="s">
        <v>3613</v>
      </c>
      <c r="Q10519" s="3">
        <f>Table1[[#This Row],[Capacity (MW)]]*0.395*8760*10^-6</f>
        <v>0.29411699999999996</v>
      </c>
      <c r="R10519" s="3" cm="1">
        <f t="array" ref="R10519">AVERAGE(VLOOKUP(_xlfn.TEXTSPLIT(Table1[[#This Row],[Fuel (no space after comma)]], ","), FuelList_Final_EF!$A$2:$B$65, 2, FALSE))</f>
        <v>53.06</v>
      </c>
      <c r="S10519" s="3">
        <f>Table1[[#This Row],[Generation (TWh)]]*10^9*VLOOKUP(Table1[[#This Row],[Turbine/Engine Technology]],Technology_HR!$A$2:$B$11,2,FALSE)*10^-6</f>
        <v>3238228.1699999995</v>
      </c>
      <c r="T10519" s="5">
        <f>Table1[[#This Row],[Fuel Consumption (mmBtu)]]*Table1[[#This Row],[Emission Factor (kg CO2/ mmBtu)]]*10^3</f>
        <v>171820386700.19998</v>
      </c>
      <c r="U10519" s="3">
        <f>Table1[[#This Row],[Emissions (g CO2)]]/(Table1[[#This Row],[Generation (TWh)]]*10^9)</f>
        <v>584.19060000000002</v>
      </c>
    </row>
    <row r="10520" spans="1:21" x14ac:dyDescent="0.35">
      <c r="A10520" t="s">
        <v>2701</v>
      </c>
      <c r="B10520" t="s">
        <v>3239</v>
      </c>
      <c r="C10520" t="str">
        <f>SUBSTITUTE(Table1[[#This Row],[Fuel]],", ",",")</f>
        <v>fossil gas: natural gas</v>
      </c>
      <c r="D10520" t="s">
        <v>3239</v>
      </c>
      <c r="H10520" t="s">
        <v>3436</v>
      </c>
      <c r="I10520">
        <v>99</v>
      </c>
      <c r="J10520" t="s">
        <v>3446</v>
      </c>
      <c r="K10520">
        <v>1997</v>
      </c>
      <c r="L10520" t="s">
        <v>29</v>
      </c>
      <c r="M10520" t="s">
        <v>29</v>
      </c>
      <c r="N10520">
        <v>29.759124</v>
      </c>
      <c r="O10520">
        <v>-95.009649999999993</v>
      </c>
      <c r="P10520" t="s">
        <v>3613</v>
      </c>
      <c r="Q10520" s="3">
        <f>Table1[[#This Row],[Capacity (MW)]]*0.395*8760*10^-6</f>
        <v>0.34255980000000003</v>
      </c>
      <c r="R10520" s="3" cm="1">
        <f t="array" ref="R10520">AVERAGE(VLOOKUP(_xlfn.TEXTSPLIT(Table1[[#This Row],[Fuel (no space after comma)]], ","), FuelList_Final_EF!$A$2:$B$65, 2, FALSE))</f>
        <v>53.06</v>
      </c>
      <c r="S10520" s="3">
        <f>Table1[[#This Row],[Generation (TWh)]]*10^9*VLOOKUP(Table1[[#This Row],[Turbine/Engine Technology]],Technology_HR!$A$2:$B$11,2,FALSE)*10^-6</f>
        <v>3771583.398</v>
      </c>
      <c r="T10520" s="5">
        <f>Table1[[#This Row],[Fuel Consumption (mmBtu)]]*Table1[[#This Row],[Emission Factor (kg CO2/ mmBtu)]]*10^3</f>
        <v>200120215097.88</v>
      </c>
      <c r="U10520" s="3">
        <f>Table1[[#This Row],[Emissions (g CO2)]]/(Table1[[#This Row],[Generation (TWh)]]*10^9)</f>
        <v>584.19060000000002</v>
      </c>
    </row>
    <row r="10521" spans="1:21" x14ac:dyDescent="0.35">
      <c r="A10521" t="s">
        <v>2701</v>
      </c>
      <c r="B10521" t="s">
        <v>3239</v>
      </c>
      <c r="C10521" t="str">
        <f>SUBSTITUTE(Table1[[#This Row],[Fuel]],", ",",")</f>
        <v>fossil gas: natural gas</v>
      </c>
      <c r="D10521" t="s">
        <v>3239</v>
      </c>
      <c r="H10521" t="s">
        <v>3436</v>
      </c>
      <c r="I10521">
        <v>164</v>
      </c>
      <c r="J10521" t="s">
        <v>3446</v>
      </c>
      <c r="K10521">
        <v>2004</v>
      </c>
      <c r="L10521" t="s">
        <v>29</v>
      </c>
      <c r="M10521" t="s">
        <v>29</v>
      </c>
      <c r="N10521">
        <v>29.759124</v>
      </c>
      <c r="O10521">
        <v>-95.009649999999993</v>
      </c>
      <c r="P10521" t="s">
        <v>3613</v>
      </c>
      <c r="Q10521" s="3">
        <f>Table1[[#This Row],[Capacity (MW)]]*0.395*8760*10^-6</f>
        <v>0.5674728</v>
      </c>
      <c r="R10521" s="3" cm="1">
        <f t="array" ref="R10521">AVERAGE(VLOOKUP(_xlfn.TEXTSPLIT(Table1[[#This Row],[Fuel (no space after comma)]], ","), FuelList_Final_EF!$A$2:$B$65, 2, FALSE))</f>
        <v>53.06</v>
      </c>
      <c r="S10521" s="3">
        <f>Table1[[#This Row],[Generation (TWh)]]*10^9*VLOOKUP(Table1[[#This Row],[Turbine/Engine Technology]],Technology_HR!$A$2:$B$11,2,FALSE)*10^-6</f>
        <v>6247875.5279999999</v>
      </c>
      <c r="T10521" s="5">
        <f>Table1[[#This Row],[Fuel Consumption (mmBtu)]]*Table1[[#This Row],[Emission Factor (kg CO2/ mmBtu)]]*10^3</f>
        <v>331512275515.67999</v>
      </c>
      <c r="U10521" s="3">
        <f>Table1[[#This Row],[Emissions (g CO2)]]/(Table1[[#This Row],[Generation (TWh)]]*10^9)</f>
        <v>584.19060000000002</v>
      </c>
    </row>
    <row r="10522" spans="1:21" x14ac:dyDescent="0.35">
      <c r="A10522" t="s">
        <v>2702</v>
      </c>
      <c r="B10522" t="s">
        <v>3239</v>
      </c>
      <c r="C10522" t="str">
        <f>SUBSTITUTE(Table1[[#This Row],[Fuel]],", ",",")</f>
        <v>fossil gas: natural gas</v>
      </c>
      <c r="D10522" t="s">
        <v>3239</v>
      </c>
      <c r="H10522" t="s">
        <v>3436</v>
      </c>
      <c r="I10522">
        <v>163</v>
      </c>
      <c r="J10522" t="s">
        <v>3446</v>
      </c>
      <c r="K10522">
        <v>2005</v>
      </c>
      <c r="L10522" t="s">
        <v>29</v>
      </c>
      <c r="M10522" t="s">
        <v>29</v>
      </c>
      <c r="N10522">
        <v>30.063600000000001</v>
      </c>
      <c r="O10522">
        <v>-94.075299999999999</v>
      </c>
      <c r="P10522" t="s">
        <v>3613</v>
      </c>
      <c r="Q10522" s="3">
        <f>Table1[[#This Row],[Capacity (MW)]]*0.395*8760*10^-6</f>
        <v>0.56401260000000009</v>
      </c>
      <c r="R10522" s="3" cm="1">
        <f t="array" ref="R10522">AVERAGE(VLOOKUP(_xlfn.TEXTSPLIT(Table1[[#This Row],[Fuel (no space after comma)]], ","), FuelList_Final_EF!$A$2:$B$65, 2, FALSE))</f>
        <v>53.06</v>
      </c>
      <c r="S10522" s="3">
        <f>Table1[[#This Row],[Generation (TWh)]]*10^9*VLOOKUP(Table1[[#This Row],[Turbine/Engine Technology]],Technology_HR!$A$2:$B$11,2,FALSE)*10^-6</f>
        <v>6209778.7260000007</v>
      </c>
      <c r="T10522" s="5">
        <f>Table1[[#This Row],[Fuel Consumption (mmBtu)]]*Table1[[#This Row],[Emission Factor (kg CO2/ mmBtu)]]*10^3</f>
        <v>329490859201.56006</v>
      </c>
      <c r="U10522" s="3">
        <f>Table1[[#This Row],[Emissions (g CO2)]]/(Table1[[#This Row],[Generation (TWh)]]*10^9)</f>
        <v>584.19060000000002</v>
      </c>
    </row>
    <row r="10523" spans="1:21" x14ac:dyDescent="0.35">
      <c r="A10523" t="s">
        <v>2702</v>
      </c>
      <c r="B10523" t="s">
        <v>3239</v>
      </c>
      <c r="C10523" t="str">
        <f>SUBSTITUTE(Table1[[#This Row],[Fuel]],", ",",")</f>
        <v>fossil gas: natural gas</v>
      </c>
      <c r="D10523" t="s">
        <v>3239</v>
      </c>
      <c r="H10523" t="s">
        <v>3436</v>
      </c>
      <c r="I10523">
        <v>163</v>
      </c>
      <c r="J10523" t="s">
        <v>3446</v>
      </c>
      <c r="K10523">
        <v>2005</v>
      </c>
      <c r="L10523" t="s">
        <v>29</v>
      </c>
      <c r="M10523" t="s">
        <v>29</v>
      </c>
      <c r="N10523">
        <v>30.063600000000001</v>
      </c>
      <c r="O10523">
        <v>-94.075299999999999</v>
      </c>
      <c r="P10523" t="s">
        <v>3613</v>
      </c>
      <c r="Q10523" s="3">
        <f>Table1[[#This Row],[Capacity (MW)]]*0.395*8760*10^-6</f>
        <v>0.56401260000000009</v>
      </c>
      <c r="R10523" s="3" cm="1">
        <f t="array" ref="R10523">AVERAGE(VLOOKUP(_xlfn.TEXTSPLIT(Table1[[#This Row],[Fuel (no space after comma)]], ","), FuelList_Final_EF!$A$2:$B$65, 2, FALSE))</f>
        <v>53.06</v>
      </c>
      <c r="S10523" s="3">
        <f>Table1[[#This Row],[Generation (TWh)]]*10^9*VLOOKUP(Table1[[#This Row],[Turbine/Engine Technology]],Technology_HR!$A$2:$B$11,2,FALSE)*10^-6</f>
        <v>6209778.7260000007</v>
      </c>
      <c r="T10523" s="5">
        <f>Table1[[#This Row],[Fuel Consumption (mmBtu)]]*Table1[[#This Row],[Emission Factor (kg CO2/ mmBtu)]]*10^3</f>
        <v>329490859201.56006</v>
      </c>
      <c r="U10523" s="3">
        <f>Table1[[#This Row],[Emissions (g CO2)]]/(Table1[[#This Row],[Generation (TWh)]]*10^9)</f>
        <v>584.19060000000002</v>
      </c>
    </row>
    <row r="10524" spans="1:21" x14ac:dyDescent="0.35">
      <c r="A10524" t="s">
        <v>2702</v>
      </c>
      <c r="B10524" t="s">
        <v>3239</v>
      </c>
      <c r="C10524" t="str">
        <f>SUBSTITUTE(Table1[[#This Row],[Fuel]],", ",",")</f>
        <v>fossil gas: natural gas</v>
      </c>
      <c r="D10524" t="s">
        <v>3239</v>
      </c>
      <c r="H10524" t="s">
        <v>3436</v>
      </c>
      <c r="I10524">
        <v>163</v>
      </c>
      <c r="J10524" t="s">
        <v>3446</v>
      </c>
      <c r="K10524">
        <v>2004</v>
      </c>
      <c r="L10524" t="s">
        <v>29</v>
      </c>
      <c r="M10524" t="s">
        <v>29</v>
      </c>
      <c r="N10524">
        <v>30.063600000000001</v>
      </c>
      <c r="O10524">
        <v>-94.075299999999999</v>
      </c>
      <c r="P10524" t="s">
        <v>3613</v>
      </c>
      <c r="Q10524" s="3">
        <f>Table1[[#This Row],[Capacity (MW)]]*0.395*8760*10^-6</f>
        <v>0.56401260000000009</v>
      </c>
      <c r="R10524" s="3" cm="1">
        <f t="array" ref="R10524">AVERAGE(VLOOKUP(_xlfn.TEXTSPLIT(Table1[[#This Row],[Fuel (no space after comma)]], ","), FuelList_Final_EF!$A$2:$B$65, 2, FALSE))</f>
        <v>53.06</v>
      </c>
      <c r="S10524" s="3">
        <f>Table1[[#This Row],[Generation (TWh)]]*10^9*VLOOKUP(Table1[[#This Row],[Turbine/Engine Technology]],Technology_HR!$A$2:$B$11,2,FALSE)*10^-6</f>
        <v>6209778.7260000007</v>
      </c>
      <c r="T10524" s="5">
        <f>Table1[[#This Row],[Fuel Consumption (mmBtu)]]*Table1[[#This Row],[Emission Factor (kg CO2/ mmBtu)]]*10^3</f>
        <v>329490859201.56006</v>
      </c>
      <c r="U10524" s="3">
        <f>Table1[[#This Row],[Emissions (g CO2)]]/(Table1[[#This Row],[Generation (TWh)]]*10^9)</f>
        <v>584.19060000000002</v>
      </c>
    </row>
    <row r="10525" spans="1:21" x14ac:dyDescent="0.35">
      <c r="A10525" t="s">
        <v>79</v>
      </c>
      <c r="B10525" t="s">
        <v>3239</v>
      </c>
      <c r="C10525" t="str">
        <f>SUBSTITUTE(Table1[[#This Row],[Fuel]],", ",",")</f>
        <v>fossil gas: natural gas</v>
      </c>
      <c r="D10525" t="s">
        <v>3239</v>
      </c>
      <c r="H10525" t="s">
        <v>3438</v>
      </c>
      <c r="I10525">
        <v>1500</v>
      </c>
      <c r="J10525" t="s">
        <v>3447</v>
      </c>
      <c r="K10525" t="s">
        <v>29</v>
      </c>
      <c r="L10525" t="s">
        <v>29</v>
      </c>
      <c r="M10525" t="s">
        <v>29</v>
      </c>
      <c r="N10525">
        <v>39.82886947635378</v>
      </c>
      <c r="O10525">
        <v>-98.57960492688818</v>
      </c>
      <c r="P10525" t="s">
        <v>3613</v>
      </c>
      <c r="Q10525" s="3">
        <f>Table1[[#This Row],[Capacity (MW)]]*0.395*8760*10^-6</f>
        <v>5.1902999999999997</v>
      </c>
      <c r="R10525" s="3" cm="1">
        <f t="array" ref="R10525">AVERAGE(VLOOKUP(_xlfn.TEXTSPLIT(Table1[[#This Row],[Fuel (no space after comma)]], ","), FuelList_Final_EF!$A$2:$B$65, 2, FALSE))</f>
        <v>53.06</v>
      </c>
      <c r="S10525" s="3">
        <f>Table1[[#This Row],[Generation (TWh)]]*10^9*VLOOKUP(Table1[[#This Row],[Turbine/Engine Technology]],Technology_HR!$A$2:$B$11,2,FALSE)*10^-6</f>
        <v>39181574.699999996</v>
      </c>
      <c r="T10525" s="5">
        <f>Table1[[#This Row],[Fuel Consumption (mmBtu)]]*Table1[[#This Row],[Emission Factor (kg CO2/ mmBtu)]]*10^3</f>
        <v>2078974353581.9998</v>
      </c>
      <c r="U10525" s="3">
        <f>Table1[[#This Row],[Emissions (g CO2)]]/(Table1[[#This Row],[Generation (TWh)]]*10^9)</f>
        <v>400.54993999999994</v>
      </c>
    </row>
    <row r="10526" spans="1:21" x14ac:dyDescent="0.35">
      <c r="A10526" t="s">
        <v>2703</v>
      </c>
      <c r="B10526" t="s">
        <v>3239</v>
      </c>
      <c r="C10526" t="str">
        <f>SUBSTITUTE(Table1[[#This Row],[Fuel]],", ",",")</f>
        <v>fossil gas: natural gas</v>
      </c>
      <c r="D10526" t="s">
        <v>3239</v>
      </c>
      <c r="H10526" t="s">
        <v>3440</v>
      </c>
      <c r="I10526">
        <v>265.2</v>
      </c>
      <c r="J10526" t="s">
        <v>3450</v>
      </c>
      <c r="K10526">
        <v>2027</v>
      </c>
      <c r="L10526" t="s">
        <v>29</v>
      </c>
      <c r="M10526" t="s">
        <v>29</v>
      </c>
      <c r="N10526">
        <v>37.908960999999998</v>
      </c>
      <c r="O10526">
        <v>-87.324717000000007</v>
      </c>
      <c r="P10526" t="s">
        <v>3613</v>
      </c>
      <c r="Q10526" s="3">
        <f>Table1[[#This Row],[Capacity (MW)]]*0.395*8760*10^-6</f>
        <v>0.91764504000000002</v>
      </c>
      <c r="R10526" s="3" cm="1">
        <f t="array" ref="R10526">AVERAGE(VLOOKUP(_xlfn.TEXTSPLIT(Table1[[#This Row],[Fuel (no space after comma)]], ","), FuelList_Final_EF!$A$2:$B$65, 2, FALSE))</f>
        <v>53.06</v>
      </c>
      <c r="S10526" s="3">
        <f>Table1[[#This Row],[Generation (TWh)]]*10^9*VLOOKUP(Table1[[#This Row],[Turbine/Engine Technology]],Technology_HR!$A$2:$B$11,2,FALSE)*10^-6</f>
        <v>9437979.2363999989</v>
      </c>
      <c r="T10526" s="5">
        <f>Table1[[#This Row],[Fuel Consumption (mmBtu)]]*Table1[[#This Row],[Emission Factor (kg CO2/ mmBtu)]]*10^3</f>
        <v>500779178283.38397</v>
      </c>
      <c r="U10526" s="3">
        <f>Table1[[#This Row],[Emissions (g CO2)]]/(Table1[[#This Row],[Generation (TWh)]]*10^9)</f>
        <v>545.72209999999995</v>
      </c>
    </row>
    <row r="10527" spans="1:21" x14ac:dyDescent="0.35">
      <c r="A10527" t="s">
        <v>2417</v>
      </c>
      <c r="B10527" t="s">
        <v>3239</v>
      </c>
      <c r="C10527" t="str">
        <f>SUBSTITUTE(Table1[[#This Row],[Fuel]],", ",",")</f>
        <v>fossil gas: natural gas</v>
      </c>
      <c r="D10527" t="s">
        <v>3239</v>
      </c>
      <c r="H10527" t="s">
        <v>3437</v>
      </c>
      <c r="I10527">
        <v>131.6</v>
      </c>
      <c r="J10527" t="s">
        <v>3446</v>
      </c>
      <c r="K10527">
        <v>2019</v>
      </c>
      <c r="L10527" t="s">
        <v>29</v>
      </c>
      <c r="M10527" t="s">
        <v>29</v>
      </c>
      <c r="N10527">
        <v>46.512697000000003</v>
      </c>
      <c r="O10527">
        <v>-87.510740999999996</v>
      </c>
      <c r="P10527" t="s">
        <v>3613</v>
      </c>
      <c r="Q10527" s="3">
        <f>Table1[[#This Row],[Capacity (MW)]]*0.395*8760*10^-6</f>
        <v>0.45536231999999999</v>
      </c>
      <c r="R10527" s="3" cm="1">
        <f t="array" ref="R10527">AVERAGE(VLOOKUP(_xlfn.TEXTSPLIT(Table1[[#This Row],[Fuel (no space after comma)]], ","), FuelList_Final_EF!$A$2:$B$65, 2, FALSE))</f>
        <v>53.06</v>
      </c>
      <c r="S10527" s="3">
        <f>Table1[[#This Row],[Generation (TWh)]]*10^9*VLOOKUP(Table1[[#This Row],[Turbine/Engine Technology]],Technology_HR!$A$2:$B$11,2,FALSE)*10^-6</f>
        <v>4052724.648</v>
      </c>
      <c r="T10527" s="5">
        <f>Table1[[#This Row],[Fuel Consumption (mmBtu)]]*Table1[[#This Row],[Emission Factor (kg CO2/ mmBtu)]]*10^3</f>
        <v>215037569822.88</v>
      </c>
      <c r="U10527" s="3">
        <f>Table1[[#This Row],[Emissions (g CO2)]]/(Table1[[#This Row],[Generation (TWh)]]*10^9)</f>
        <v>472.23400000000004</v>
      </c>
    </row>
    <row r="10528" spans="1:21" x14ac:dyDescent="0.35">
      <c r="A10528" t="s">
        <v>2468</v>
      </c>
      <c r="B10528" t="s">
        <v>3275</v>
      </c>
      <c r="C10528" t="str">
        <f>SUBSTITUTE(Table1[[#This Row],[Fuel]],", ",",")</f>
        <v>fossil liquids: fuel oil</v>
      </c>
      <c r="D10528" t="s">
        <v>3275</v>
      </c>
      <c r="H10528" t="s">
        <v>3436</v>
      </c>
      <c r="I10528">
        <v>68.3</v>
      </c>
      <c r="J10528" t="s">
        <v>3446</v>
      </c>
      <c r="K10528">
        <v>1974</v>
      </c>
      <c r="L10528" t="s">
        <v>29</v>
      </c>
      <c r="M10528" t="s">
        <v>29</v>
      </c>
      <c r="N10528">
        <v>38.593499999999999</v>
      </c>
      <c r="O10528">
        <v>-92.220600000000005</v>
      </c>
      <c r="P10528" t="s">
        <v>3613</v>
      </c>
      <c r="Q10528" s="3">
        <f>Table1[[#This Row],[Capacity (MW)]]*0.395*8760*10^-6</f>
        <v>0.23633166</v>
      </c>
      <c r="R10528" s="3" cm="1">
        <f t="array" ref="R10528">AVERAGE(VLOOKUP(_xlfn.TEXTSPLIT(Table1[[#This Row],[Fuel (no space after comma)]], ","), FuelList_Final_EF!$A$2:$B$65, 2, FALSE))</f>
        <v>78.106682297772565</v>
      </c>
      <c r="S10528" s="3">
        <f>Table1[[#This Row],[Generation (TWh)]]*10^9*VLOOKUP(Table1[[#This Row],[Turbine/Engine Technology]],Technology_HR!$A$2:$B$11,2,FALSE)*10^-6</f>
        <v>2602011.5765999998</v>
      </c>
      <c r="T10528" s="5">
        <f>Table1[[#This Row],[Fuel Consumption (mmBtu)]]*Table1[[#This Row],[Emission Factor (kg CO2/ mmBtu)]]*10^3</f>
        <v>203234491548.6225</v>
      </c>
      <c r="U10528" s="3">
        <f>Table1[[#This Row],[Emissions (g CO2)]]/(Table1[[#This Row],[Generation (TWh)]]*10^9)</f>
        <v>859.95457209847586</v>
      </c>
    </row>
    <row r="10529" spans="1:21" x14ac:dyDescent="0.35">
      <c r="A10529" t="s">
        <v>2704</v>
      </c>
      <c r="B10529" t="s">
        <v>3239</v>
      </c>
      <c r="C10529" t="str">
        <f>SUBSTITUTE(Table1[[#This Row],[Fuel]],", ",",")</f>
        <v>fossil gas: natural gas</v>
      </c>
      <c r="D10529" t="s">
        <v>3239</v>
      </c>
      <c r="H10529" t="s">
        <v>3438</v>
      </c>
      <c r="I10529">
        <v>669</v>
      </c>
      <c r="J10529" t="s">
        <v>3446</v>
      </c>
      <c r="K10529">
        <v>2004</v>
      </c>
      <c r="L10529" t="s">
        <v>29</v>
      </c>
      <c r="M10529" t="s">
        <v>29</v>
      </c>
      <c r="N10529">
        <v>40.147500000000001</v>
      </c>
      <c r="O10529">
        <v>-74.741100000000003</v>
      </c>
      <c r="P10529" t="s">
        <v>3613</v>
      </c>
      <c r="Q10529" s="3">
        <f>Table1[[#This Row],[Capacity (MW)]]*0.395*8760*10^-6</f>
        <v>2.3148737999999995</v>
      </c>
      <c r="R10529" s="3" cm="1">
        <f t="array" ref="R10529">AVERAGE(VLOOKUP(_xlfn.TEXTSPLIT(Table1[[#This Row],[Fuel (no space after comma)]], ","), FuelList_Final_EF!$A$2:$B$65, 2, FALSE))</f>
        <v>53.06</v>
      </c>
      <c r="S10529" s="3">
        <f>Table1[[#This Row],[Generation (TWh)]]*10^9*VLOOKUP(Table1[[#This Row],[Turbine/Engine Technology]],Technology_HR!$A$2:$B$11,2,FALSE)*10^-6</f>
        <v>17474982.316199996</v>
      </c>
      <c r="T10529" s="5">
        <f>Table1[[#This Row],[Fuel Consumption (mmBtu)]]*Table1[[#This Row],[Emission Factor (kg CO2/ mmBtu)]]*10^3</f>
        <v>927222561697.57178</v>
      </c>
      <c r="U10529" s="3">
        <f>Table1[[#This Row],[Emissions (g CO2)]]/(Table1[[#This Row],[Generation (TWh)]]*10^9)</f>
        <v>400.54993999999999</v>
      </c>
    </row>
    <row r="10530" spans="1:21" x14ac:dyDescent="0.35">
      <c r="A10530" t="s">
        <v>2704</v>
      </c>
      <c r="B10530" t="s">
        <v>3239</v>
      </c>
      <c r="C10530" t="str">
        <f>SUBSTITUTE(Table1[[#This Row],[Fuel]],", ",",")</f>
        <v>fossil gas: natural gas</v>
      </c>
      <c r="D10530" t="s">
        <v>3239</v>
      </c>
      <c r="H10530" t="s">
        <v>3438</v>
      </c>
      <c r="I10530">
        <v>669</v>
      </c>
      <c r="J10530" t="s">
        <v>3446</v>
      </c>
      <c r="K10530">
        <v>2004</v>
      </c>
      <c r="L10530" t="s">
        <v>29</v>
      </c>
      <c r="M10530" t="s">
        <v>29</v>
      </c>
      <c r="N10530">
        <v>40.147500000000001</v>
      </c>
      <c r="O10530">
        <v>-74.741100000000003</v>
      </c>
      <c r="P10530" t="s">
        <v>3613</v>
      </c>
      <c r="Q10530" s="3">
        <f>Table1[[#This Row],[Capacity (MW)]]*0.395*8760*10^-6</f>
        <v>2.3148737999999995</v>
      </c>
      <c r="R10530" s="3" cm="1">
        <f t="array" ref="R10530">AVERAGE(VLOOKUP(_xlfn.TEXTSPLIT(Table1[[#This Row],[Fuel (no space after comma)]], ","), FuelList_Final_EF!$A$2:$B$65, 2, FALSE))</f>
        <v>53.06</v>
      </c>
      <c r="S10530" s="3">
        <f>Table1[[#This Row],[Generation (TWh)]]*10^9*VLOOKUP(Table1[[#This Row],[Turbine/Engine Technology]],Technology_HR!$A$2:$B$11,2,FALSE)*10^-6</f>
        <v>17474982.316199996</v>
      </c>
      <c r="T10530" s="5">
        <f>Table1[[#This Row],[Fuel Consumption (mmBtu)]]*Table1[[#This Row],[Emission Factor (kg CO2/ mmBtu)]]*10^3</f>
        <v>927222561697.57178</v>
      </c>
      <c r="U10530" s="3">
        <f>Table1[[#This Row],[Emissions (g CO2)]]/(Table1[[#This Row],[Generation (TWh)]]*10^9)</f>
        <v>400.54993999999999</v>
      </c>
    </row>
    <row r="10531" spans="1:21" x14ac:dyDescent="0.35">
      <c r="A10531" t="s">
        <v>2700</v>
      </c>
      <c r="B10531" t="s">
        <v>3243</v>
      </c>
      <c r="C10531" t="str">
        <f>SUBSTITUTE(Table1[[#This Row],[Fuel]],", ",",")</f>
        <v>fossil gas: natural gas,fossil liquids: fuel oil</v>
      </c>
      <c r="D10531" t="s">
        <v>3239</v>
      </c>
      <c r="E10531" t="s">
        <v>3275</v>
      </c>
      <c r="H10531" t="s">
        <v>3438</v>
      </c>
      <c r="I10531">
        <v>335</v>
      </c>
      <c r="J10531" t="s">
        <v>3446</v>
      </c>
      <c r="K10531">
        <v>2007</v>
      </c>
      <c r="L10531" t="s">
        <v>29</v>
      </c>
      <c r="M10531" t="s">
        <v>29</v>
      </c>
      <c r="N10531">
        <v>44.335599999999999</v>
      </c>
      <c r="O10531">
        <v>-93.290559999999999</v>
      </c>
      <c r="P10531" t="s">
        <v>3613</v>
      </c>
      <c r="Q10531" s="3">
        <f>Table1[[#This Row],[Capacity (MW)]]*0.395*8760*10^-6</f>
        <v>1.1591670000000003</v>
      </c>
      <c r="R10531" s="3" cm="1">
        <f t="array" ref="R10531">AVERAGE(VLOOKUP(_xlfn.TEXTSPLIT(Table1[[#This Row],[Fuel (no space after comma)]], ","), FuelList_Final_EF!$A$2:$B$65, 2, FALSE))</f>
        <v>65.583341148886291</v>
      </c>
      <c r="S10531" s="3">
        <f>Table1[[#This Row],[Generation (TWh)]]*10^9*VLOOKUP(Table1[[#This Row],[Turbine/Engine Technology]],Technology_HR!$A$2:$B$11,2,FALSE)*10^-6</f>
        <v>8750551.6830000021</v>
      </c>
      <c r="T10531" s="5">
        <f>Table1[[#This Row],[Fuel Consumption (mmBtu)]]*Table1[[#This Row],[Emission Factor (kg CO2/ mmBtu)]]*10^3</f>
        <v>573890416267.15015</v>
      </c>
      <c r="U10531" s="3">
        <f>Table1[[#This Row],[Emissions (g CO2)]]/(Table1[[#This Row],[Generation (TWh)]]*10^9)</f>
        <v>495.08864233294258</v>
      </c>
    </row>
    <row r="10532" spans="1:21" x14ac:dyDescent="0.35">
      <c r="A10532" t="s">
        <v>2705</v>
      </c>
      <c r="B10532" t="s">
        <v>3239</v>
      </c>
      <c r="C10532" t="str">
        <f>SUBSTITUTE(Table1[[#This Row],[Fuel]],", ",",")</f>
        <v>fossil gas: natural gas</v>
      </c>
      <c r="D10532" t="s">
        <v>3239</v>
      </c>
      <c r="H10532" t="s">
        <v>3438</v>
      </c>
      <c r="I10532">
        <v>715</v>
      </c>
      <c r="J10532" t="s">
        <v>3446</v>
      </c>
      <c r="K10532">
        <v>2003</v>
      </c>
      <c r="L10532" t="s">
        <v>29</v>
      </c>
      <c r="M10532" t="s">
        <v>29</v>
      </c>
      <c r="N10532">
        <v>39.859200000000001</v>
      </c>
      <c r="O10532">
        <v>-79.918199999999999</v>
      </c>
      <c r="P10532" t="s">
        <v>3613</v>
      </c>
      <c r="Q10532" s="3">
        <f>Table1[[#This Row],[Capacity (MW)]]*0.395*8760*10^-6</f>
        <v>2.474043</v>
      </c>
      <c r="R10532" s="3" cm="1">
        <f t="array" ref="R10532">AVERAGE(VLOOKUP(_xlfn.TEXTSPLIT(Table1[[#This Row],[Fuel (no space after comma)]], ","), FuelList_Final_EF!$A$2:$B$65, 2, FALSE))</f>
        <v>53.06</v>
      </c>
      <c r="S10532" s="3">
        <f>Table1[[#This Row],[Generation (TWh)]]*10^9*VLOOKUP(Table1[[#This Row],[Turbine/Engine Technology]],Technology_HR!$A$2:$B$11,2,FALSE)*10^-6</f>
        <v>18676550.607000001</v>
      </c>
      <c r="T10532" s="5">
        <f>Table1[[#This Row],[Fuel Consumption (mmBtu)]]*Table1[[#This Row],[Emission Factor (kg CO2/ mmBtu)]]*10^3</f>
        <v>990977775207.42017</v>
      </c>
      <c r="U10532" s="3">
        <f>Table1[[#This Row],[Emissions (g CO2)]]/(Table1[[#This Row],[Generation (TWh)]]*10^9)</f>
        <v>400.54994000000005</v>
      </c>
    </row>
    <row r="10533" spans="1:21" x14ac:dyDescent="0.35">
      <c r="A10533" t="s">
        <v>2690</v>
      </c>
      <c r="B10533" t="s">
        <v>3243</v>
      </c>
      <c r="C10533" t="str">
        <f>SUBSTITUTE(Table1[[#This Row],[Fuel]],", ",",")</f>
        <v>fossil gas: natural gas,fossil liquids: fuel oil</v>
      </c>
      <c r="D10533" t="s">
        <v>3239</v>
      </c>
      <c r="E10533" t="s">
        <v>3275</v>
      </c>
      <c r="H10533" t="s">
        <v>3438</v>
      </c>
      <c r="I10533">
        <v>286</v>
      </c>
      <c r="J10533" t="s">
        <v>3446</v>
      </c>
      <c r="K10533">
        <v>1994</v>
      </c>
      <c r="L10533" t="s">
        <v>29</v>
      </c>
      <c r="M10533" t="s">
        <v>29</v>
      </c>
      <c r="N10533">
        <v>48.828995999999997</v>
      </c>
      <c r="O10533">
        <v>-122.68510000000001</v>
      </c>
      <c r="P10533" t="s">
        <v>3613</v>
      </c>
      <c r="Q10533" s="3">
        <f>Table1[[#This Row],[Capacity (MW)]]*0.395*8760*10^-6</f>
        <v>0.98961719999999986</v>
      </c>
      <c r="R10533" s="3" cm="1">
        <f t="array" ref="R10533">AVERAGE(VLOOKUP(_xlfn.TEXTSPLIT(Table1[[#This Row],[Fuel (no space after comma)]], ","), FuelList_Final_EF!$A$2:$B$65, 2, FALSE))</f>
        <v>65.583341148886291</v>
      </c>
      <c r="S10533" s="3">
        <f>Table1[[#This Row],[Generation (TWh)]]*10^9*VLOOKUP(Table1[[#This Row],[Turbine/Engine Technology]],Technology_HR!$A$2:$B$11,2,FALSE)*10^-6</f>
        <v>7470620.2427999983</v>
      </c>
      <c r="T10533" s="5">
        <f>Table1[[#This Row],[Fuel Consumption (mmBtu)]]*Table1[[#This Row],[Emission Factor (kg CO2/ mmBtu)]]*10^3</f>
        <v>489948235977.328</v>
      </c>
      <c r="U10533" s="3">
        <f>Table1[[#This Row],[Emissions (g CO2)]]/(Table1[[#This Row],[Generation (TWh)]]*10^9)</f>
        <v>495.08864233294253</v>
      </c>
    </row>
    <row r="10534" spans="1:21" x14ac:dyDescent="0.35">
      <c r="A10534" t="s">
        <v>2706</v>
      </c>
      <c r="B10534" t="s">
        <v>3239</v>
      </c>
      <c r="C10534" t="str">
        <f>SUBSTITUTE(Table1[[#This Row],[Fuel]],", ",",")</f>
        <v>fossil gas: natural gas</v>
      </c>
      <c r="D10534" t="s">
        <v>3239</v>
      </c>
      <c r="H10534" t="s">
        <v>3438</v>
      </c>
      <c r="I10534">
        <v>743</v>
      </c>
      <c r="J10534" t="s">
        <v>3447</v>
      </c>
      <c r="K10534">
        <v>2027</v>
      </c>
      <c r="L10534" t="s">
        <v>29</v>
      </c>
      <c r="M10534" t="s">
        <v>29</v>
      </c>
      <c r="N10534">
        <v>32.308610999999999</v>
      </c>
      <c r="O10534">
        <v>-101.0261</v>
      </c>
      <c r="P10534" t="s">
        <v>3613</v>
      </c>
      <c r="Q10534" s="3">
        <f>Table1[[#This Row],[Capacity (MW)]]*0.395*8760*10^-6</f>
        <v>2.5709285999999998</v>
      </c>
      <c r="R10534" s="3" cm="1">
        <f t="array" ref="R10534">AVERAGE(VLOOKUP(_xlfn.TEXTSPLIT(Table1[[#This Row],[Fuel (no space after comma)]], ","), FuelList_Final_EF!$A$2:$B$65, 2, FALSE))</f>
        <v>53.06</v>
      </c>
      <c r="S10534" s="3">
        <f>Table1[[#This Row],[Generation (TWh)]]*10^9*VLOOKUP(Table1[[#This Row],[Turbine/Engine Technology]],Technology_HR!$A$2:$B$11,2,FALSE)*10^-6</f>
        <v>19407940.001399998</v>
      </c>
      <c r="T10534" s="5">
        <f>Table1[[#This Row],[Fuel Consumption (mmBtu)]]*Table1[[#This Row],[Emission Factor (kg CO2/ mmBtu)]]*10^3</f>
        <v>1029785296474.2839</v>
      </c>
      <c r="U10534" s="3">
        <f>Table1[[#This Row],[Emissions (g CO2)]]/(Table1[[#This Row],[Generation (TWh)]]*10^9)</f>
        <v>400.54993999999999</v>
      </c>
    </row>
    <row r="10535" spans="1:21" x14ac:dyDescent="0.35">
      <c r="A10535" t="s">
        <v>2706</v>
      </c>
      <c r="B10535" t="s">
        <v>3239</v>
      </c>
      <c r="C10535" t="str">
        <f>SUBSTITUTE(Table1[[#This Row],[Fuel]],", ",",")</f>
        <v>fossil gas: natural gas</v>
      </c>
      <c r="D10535" t="s">
        <v>3239</v>
      </c>
      <c r="H10535" t="s">
        <v>3438</v>
      </c>
      <c r="I10535">
        <v>743</v>
      </c>
      <c r="J10535" t="s">
        <v>3447</v>
      </c>
      <c r="K10535">
        <v>2027</v>
      </c>
      <c r="L10535" t="s">
        <v>29</v>
      </c>
      <c r="M10535" t="s">
        <v>29</v>
      </c>
      <c r="N10535">
        <v>32.309167000000002</v>
      </c>
      <c r="O10535">
        <v>-101.02419999999999</v>
      </c>
      <c r="P10535" t="s">
        <v>3613</v>
      </c>
      <c r="Q10535" s="3">
        <f>Table1[[#This Row],[Capacity (MW)]]*0.395*8760*10^-6</f>
        <v>2.5709285999999998</v>
      </c>
      <c r="R10535" s="3" cm="1">
        <f t="array" ref="R10535">AVERAGE(VLOOKUP(_xlfn.TEXTSPLIT(Table1[[#This Row],[Fuel (no space after comma)]], ","), FuelList_Final_EF!$A$2:$B$65, 2, FALSE))</f>
        <v>53.06</v>
      </c>
      <c r="S10535" s="3">
        <f>Table1[[#This Row],[Generation (TWh)]]*10^9*VLOOKUP(Table1[[#This Row],[Turbine/Engine Technology]],Technology_HR!$A$2:$B$11,2,FALSE)*10^-6</f>
        <v>19407940.001399998</v>
      </c>
      <c r="T10535" s="5">
        <f>Table1[[#This Row],[Fuel Consumption (mmBtu)]]*Table1[[#This Row],[Emission Factor (kg CO2/ mmBtu)]]*10^3</f>
        <v>1029785296474.2839</v>
      </c>
      <c r="U10535" s="3">
        <f>Table1[[#This Row],[Emissions (g CO2)]]/(Table1[[#This Row],[Generation (TWh)]]*10^9)</f>
        <v>400.54993999999999</v>
      </c>
    </row>
    <row r="10536" spans="1:21" x14ac:dyDescent="0.35">
      <c r="A10536" t="s">
        <v>2707</v>
      </c>
      <c r="B10536" t="s">
        <v>3243</v>
      </c>
      <c r="C10536" t="str">
        <f>SUBSTITUTE(Table1[[#This Row],[Fuel]],", ",",")</f>
        <v>fossil gas: natural gas,fossil liquids: fuel oil</v>
      </c>
      <c r="D10536" t="s">
        <v>3239</v>
      </c>
      <c r="E10536" t="s">
        <v>3275</v>
      </c>
      <c r="H10536" t="s">
        <v>3436</v>
      </c>
      <c r="I10536">
        <v>85</v>
      </c>
      <c r="J10536" t="s">
        <v>3446</v>
      </c>
      <c r="K10536">
        <v>2001</v>
      </c>
      <c r="L10536" t="s">
        <v>29</v>
      </c>
      <c r="M10536" t="s">
        <v>29</v>
      </c>
      <c r="N10536">
        <v>41.429443999999997</v>
      </c>
      <c r="O10536">
        <v>-82.264439999999993</v>
      </c>
      <c r="P10536" t="s">
        <v>3613</v>
      </c>
      <c r="Q10536" s="3">
        <f>Table1[[#This Row],[Capacity (MW)]]*0.395*8760*10^-6</f>
        <v>0.29411699999999996</v>
      </c>
      <c r="R10536" s="3" cm="1">
        <f t="array" ref="R10536">AVERAGE(VLOOKUP(_xlfn.TEXTSPLIT(Table1[[#This Row],[Fuel (no space after comma)]], ","), FuelList_Final_EF!$A$2:$B$65, 2, FALSE))</f>
        <v>65.583341148886291</v>
      </c>
      <c r="S10536" s="3">
        <f>Table1[[#This Row],[Generation (TWh)]]*10^9*VLOOKUP(Table1[[#This Row],[Turbine/Engine Technology]],Technology_HR!$A$2:$B$11,2,FALSE)*10^-6</f>
        <v>3238228.1699999995</v>
      </c>
      <c r="T10536" s="5">
        <f>Table1[[#This Row],[Fuel Consumption (mmBtu)]]*Table1[[#This Row],[Emission Factor (kg CO2/ mmBtu)]]*10^3</f>
        <v>212373822791.04373</v>
      </c>
      <c r="U10536" s="3">
        <f>Table1[[#This Row],[Emissions (g CO2)]]/(Table1[[#This Row],[Generation (TWh)]]*10^9)</f>
        <v>722.07258604923811</v>
      </c>
    </row>
    <row r="10537" spans="1:21" x14ac:dyDescent="0.35">
      <c r="A10537" t="s">
        <v>2707</v>
      </c>
      <c r="B10537" t="s">
        <v>3243</v>
      </c>
      <c r="C10537" t="str">
        <f>SUBSTITUTE(Table1[[#This Row],[Fuel]],", ",",")</f>
        <v>fossil gas: natural gas,fossil liquids: fuel oil</v>
      </c>
      <c r="D10537" t="s">
        <v>3239</v>
      </c>
      <c r="E10537" t="s">
        <v>3275</v>
      </c>
      <c r="H10537" t="s">
        <v>3436</v>
      </c>
      <c r="I10537">
        <v>85</v>
      </c>
      <c r="J10537" t="s">
        <v>3446</v>
      </c>
      <c r="K10537">
        <v>2001</v>
      </c>
      <c r="L10537" t="s">
        <v>29</v>
      </c>
      <c r="M10537" t="s">
        <v>29</v>
      </c>
      <c r="N10537">
        <v>41.429443999999997</v>
      </c>
      <c r="O10537">
        <v>-82.264439999999993</v>
      </c>
      <c r="P10537" t="s">
        <v>3613</v>
      </c>
      <c r="Q10537" s="3">
        <f>Table1[[#This Row],[Capacity (MW)]]*0.395*8760*10^-6</f>
        <v>0.29411699999999996</v>
      </c>
      <c r="R10537" s="3" cm="1">
        <f t="array" ref="R10537">AVERAGE(VLOOKUP(_xlfn.TEXTSPLIT(Table1[[#This Row],[Fuel (no space after comma)]], ","), FuelList_Final_EF!$A$2:$B$65, 2, FALSE))</f>
        <v>65.583341148886291</v>
      </c>
      <c r="S10537" s="3">
        <f>Table1[[#This Row],[Generation (TWh)]]*10^9*VLOOKUP(Table1[[#This Row],[Turbine/Engine Technology]],Technology_HR!$A$2:$B$11,2,FALSE)*10^-6</f>
        <v>3238228.1699999995</v>
      </c>
      <c r="T10537" s="5">
        <f>Table1[[#This Row],[Fuel Consumption (mmBtu)]]*Table1[[#This Row],[Emission Factor (kg CO2/ mmBtu)]]*10^3</f>
        <v>212373822791.04373</v>
      </c>
      <c r="U10537" s="3">
        <f>Table1[[#This Row],[Emissions (g CO2)]]/(Table1[[#This Row],[Generation (TWh)]]*10^9)</f>
        <v>722.07258604923811</v>
      </c>
    </row>
    <row r="10538" spans="1:21" x14ac:dyDescent="0.35">
      <c r="A10538" t="s">
        <v>2707</v>
      </c>
      <c r="B10538" t="s">
        <v>3243</v>
      </c>
      <c r="C10538" t="str">
        <f>SUBSTITUTE(Table1[[#This Row],[Fuel]],", ",",")</f>
        <v>fossil gas: natural gas,fossil liquids: fuel oil</v>
      </c>
      <c r="D10538" t="s">
        <v>3239</v>
      </c>
      <c r="E10538" t="s">
        <v>3275</v>
      </c>
      <c r="H10538" t="s">
        <v>3436</v>
      </c>
      <c r="I10538">
        <v>85</v>
      </c>
      <c r="J10538" t="s">
        <v>3446</v>
      </c>
      <c r="K10538">
        <v>2001</v>
      </c>
      <c r="L10538" t="s">
        <v>29</v>
      </c>
      <c r="M10538" t="s">
        <v>29</v>
      </c>
      <c r="N10538">
        <v>41.429443999999997</v>
      </c>
      <c r="O10538">
        <v>-82.264439999999993</v>
      </c>
      <c r="P10538" t="s">
        <v>3613</v>
      </c>
      <c r="Q10538" s="3">
        <f>Table1[[#This Row],[Capacity (MW)]]*0.395*8760*10^-6</f>
        <v>0.29411699999999996</v>
      </c>
      <c r="R10538" s="3" cm="1">
        <f t="array" ref="R10538">AVERAGE(VLOOKUP(_xlfn.TEXTSPLIT(Table1[[#This Row],[Fuel (no space after comma)]], ","), FuelList_Final_EF!$A$2:$B$65, 2, FALSE))</f>
        <v>65.583341148886291</v>
      </c>
      <c r="S10538" s="3">
        <f>Table1[[#This Row],[Generation (TWh)]]*10^9*VLOOKUP(Table1[[#This Row],[Turbine/Engine Technology]],Technology_HR!$A$2:$B$11,2,FALSE)*10^-6</f>
        <v>3238228.1699999995</v>
      </c>
      <c r="T10538" s="5">
        <f>Table1[[#This Row],[Fuel Consumption (mmBtu)]]*Table1[[#This Row],[Emission Factor (kg CO2/ mmBtu)]]*10^3</f>
        <v>212373822791.04373</v>
      </c>
      <c r="U10538" s="3">
        <f>Table1[[#This Row],[Emissions (g CO2)]]/(Table1[[#This Row],[Generation (TWh)]]*10^9)</f>
        <v>722.07258604923811</v>
      </c>
    </row>
    <row r="10539" spans="1:21" x14ac:dyDescent="0.35">
      <c r="A10539" t="s">
        <v>2707</v>
      </c>
      <c r="B10539" t="s">
        <v>3243</v>
      </c>
      <c r="C10539" t="str">
        <f>SUBSTITUTE(Table1[[#This Row],[Fuel]],", ",",")</f>
        <v>fossil gas: natural gas,fossil liquids: fuel oil</v>
      </c>
      <c r="D10539" t="s">
        <v>3239</v>
      </c>
      <c r="E10539" t="s">
        <v>3275</v>
      </c>
      <c r="H10539" t="s">
        <v>3436</v>
      </c>
      <c r="I10539">
        <v>85</v>
      </c>
      <c r="J10539" t="s">
        <v>3446</v>
      </c>
      <c r="K10539">
        <v>2001</v>
      </c>
      <c r="L10539" t="s">
        <v>29</v>
      </c>
      <c r="M10539" t="s">
        <v>29</v>
      </c>
      <c r="N10539">
        <v>41.429443999999997</v>
      </c>
      <c r="O10539">
        <v>-82.264439999999993</v>
      </c>
      <c r="P10539" t="s">
        <v>3613</v>
      </c>
      <c r="Q10539" s="3">
        <f>Table1[[#This Row],[Capacity (MW)]]*0.395*8760*10^-6</f>
        <v>0.29411699999999996</v>
      </c>
      <c r="R10539" s="3" cm="1">
        <f t="array" ref="R10539">AVERAGE(VLOOKUP(_xlfn.TEXTSPLIT(Table1[[#This Row],[Fuel (no space after comma)]], ","), FuelList_Final_EF!$A$2:$B$65, 2, FALSE))</f>
        <v>65.583341148886291</v>
      </c>
      <c r="S10539" s="3">
        <f>Table1[[#This Row],[Generation (TWh)]]*10^9*VLOOKUP(Table1[[#This Row],[Turbine/Engine Technology]],Technology_HR!$A$2:$B$11,2,FALSE)*10^-6</f>
        <v>3238228.1699999995</v>
      </c>
      <c r="T10539" s="5">
        <f>Table1[[#This Row],[Fuel Consumption (mmBtu)]]*Table1[[#This Row],[Emission Factor (kg CO2/ mmBtu)]]*10^3</f>
        <v>212373822791.04373</v>
      </c>
      <c r="U10539" s="3">
        <f>Table1[[#This Row],[Emissions (g CO2)]]/(Table1[[#This Row],[Generation (TWh)]]*10^9)</f>
        <v>722.07258604923811</v>
      </c>
    </row>
    <row r="10540" spans="1:21" x14ac:dyDescent="0.35">
      <c r="A10540" t="s">
        <v>2707</v>
      </c>
      <c r="B10540" t="s">
        <v>3243</v>
      </c>
      <c r="C10540" t="str">
        <f>SUBSTITUTE(Table1[[#This Row],[Fuel]],", ",",")</f>
        <v>fossil gas: natural gas,fossil liquids: fuel oil</v>
      </c>
      <c r="D10540" t="s">
        <v>3239</v>
      </c>
      <c r="E10540" t="s">
        <v>3275</v>
      </c>
      <c r="H10540" t="s">
        <v>3436</v>
      </c>
      <c r="I10540">
        <v>85</v>
      </c>
      <c r="J10540" t="s">
        <v>3446</v>
      </c>
      <c r="K10540">
        <v>2001</v>
      </c>
      <c r="L10540" t="s">
        <v>29</v>
      </c>
      <c r="M10540" t="s">
        <v>29</v>
      </c>
      <c r="N10540">
        <v>41.429443999999997</v>
      </c>
      <c r="O10540">
        <v>-82.264439999999993</v>
      </c>
      <c r="P10540" t="s">
        <v>3613</v>
      </c>
      <c r="Q10540" s="3">
        <f>Table1[[#This Row],[Capacity (MW)]]*0.395*8760*10^-6</f>
        <v>0.29411699999999996</v>
      </c>
      <c r="R10540" s="3" cm="1">
        <f t="array" ref="R10540">AVERAGE(VLOOKUP(_xlfn.TEXTSPLIT(Table1[[#This Row],[Fuel (no space after comma)]], ","), FuelList_Final_EF!$A$2:$B$65, 2, FALSE))</f>
        <v>65.583341148886291</v>
      </c>
      <c r="S10540" s="3">
        <f>Table1[[#This Row],[Generation (TWh)]]*10^9*VLOOKUP(Table1[[#This Row],[Turbine/Engine Technology]],Technology_HR!$A$2:$B$11,2,FALSE)*10^-6</f>
        <v>3238228.1699999995</v>
      </c>
      <c r="T10540" s="5">
        <f>Table1[[#This Row],[Fuel Consumption (mmBtu)]]*Table1[[#This Row],[Emission Factor (kg CO2/ mmBtu)]]*10^3</f>
        <v>212373822791.04373</v>
      </c>
      <c r="U10540" s="3">
        <f>Table1[[#This Row],[Emissions (g CO2)]]/(Table1[[#This Row],[Generation (TWh)]]*10^9)</f>
        <v>722.07258604923811</v>
      </c>
    </row>
    <row r="10541" spans="1:21" x14ac:dyDescent="0.35">
      <c r="A10541" t="s">
        <v>2707</v>
      </c>
      <c r="B10541" t="s">
        <v>3275</v>
      </c>
      <c r="C10541" t="str">
        <f>SUBSTITUTE(Table1[[#This Row],[Fuel]],", ",",")</f>
        <v>fossil liquids: fuel oil</v>
      </c>
      <c r="D10541" t="s">
        <v>3275</v>
      </c>
      <c r="H10541" t="s">
        <v>3436</v>
      </c>
      <c r="I10541">
        <v>65.3</v>
      </c>
      <c r="J10541" t="s">
        <v>3446</v>
      </c>
      <c r="K10541">
        <v>1973</v>
      </c>
      <c r="L10541" t="s">
        <v>29</v>
      </c>
      <c r="M10541" t="s">
        <v>29</v>
      </c>
      <c r="N10541">
        <v>41.429443999999997</v>
      </c>
      <c r="O10541">
        <v>-82.264443999999997</v>
      </c>
      <c r="P10541" t="s">
        <v>3613</v>
      </c>
      <c r="Q10541" s="3">
        <f>Table1[[#This Row],[Capacity (MW)]]*0.395*8760*10^-6</f>
        <v>0.22595106000000001</v>
      </c>
      <c r="R10541" s="3" cm="1">
        <f t="array" ref="R10541">AVERAGE(VLOOKUP(_xlfn.TEXTSPLIT(Table1[[#This Row],[Fuel (no space after comma)]], ","), FuelList_Final_EF!$A$2:$B$65, 2, FALSE))</f>
        <v>78.106682297772565</v>
      </c>
      <c r="S10541" s="3">
        <f>Table1[[#This Row],[Generation (TWh)]]*10^9*VLOOKUP(Table1[[#This Row],[Turbine/Engine Technology]],Technology_HR!$A$2:$B$11,2,FALSE)*10^-6</f>
        <v>2487721.1705999998</v>
      </c>
      <c r="T10541" s="5">
        <f>Table1[[#This Row],[Fuel Consumption (mmBtu)]]*Table1[[#This Row],[Emission Factor (kg CO2/ mmBtu)]]*10^3</f>
        <v>194307647117.49707</v>
      </c>
      <c r="U10541" s="3">
        <f>Table1[[#This Row],[Emissions (g CO2)]]/(Table1[[#This Row],[Generation (TWh)]]*10^9)</f>
        <v>859.95457209847598</v>
      </c>
    </row>
    <row r="10542" spans="1:21" x14ac:dyDescent="0.35">
      <c r="A10542" t="s">
        <v>2707</v>
      </c>
      <c r="B10542" t="s">
        <v>3275</v>
      </c>
      <c r="C10542" t="str">
        <f>SUBSTITUTE(Table1[[#This Row],[Fuel]],", ",",")</f>
        <v>fossil liquids: fuel oil</v>
      </c>
      <c r="D10542" t="s">
        <v>3275</v>
      </c>
      <c r="H10542" t="s">
        <v>3436</v>
      </c>
      <c r="I10542">
        <v>65.3</v>
      </c>
      <c r="J10542" t="s">
        <v>3446</v>
      </c>
      <c r="K10542">
        <v>1973</v>
      </c>
      <c r="L10542" t="s">
        <v>29</v>
      </c>
      <c r="M10542" t="s">
        <v>29</v>
      </c>
      <c r="N10542">
        <v>41.429443999999997</v>
      </c>
      <c r="O10542">
        <v>-82.264443999999997</v>
      </c>
      <c r="P10542" t="s">
        <v>3613</v>
      </c>
      <c r="Q10542" s="3">
        <f>Table1[[#This Row],[Capacity (MW)]]*0.395*8760*10^-6</f>
        <v>0.22595106000000001</v>
      </c>
      <c r="R10542" s="3" cm="1">
        <f t="array" ref="R10542">AVERAGE(VLOOKUP(_xlfn.TEXTSPLIT(Table1[[#This Row],[Fuel (no space after comma)]], ","), FuelList_Final_EF!$A$2:$B$65, 2, FALSE))</f>
        <v>78.106682297772565</v>
      </c>
      <c r="S10542" s="3">
        <f>Table1[[#This Row],[Generation (TWh)]]*10^9*VLOOKUP(Table1[[#This Row],[Turbine/Engine Technology]],Technology_HR!$A$2:$B$11,2,FALSE)*10^-6</f>
        <v>2487721.1705999998</v>
      </c>
      <c r="T10542" s="5">
        <f>Table1[[#This Row],[Fuel Consumption (mmBtu)]]*Table1[[#This Row],[Emission Factor (kg CO2/ mmBtu)]]*10^3</f>
        <v>194307647117.49707</v>
      </c>
      <c r="U10542" s="3">
        <f>Table1[[#This Row],[Emissions (g CO2)]]/(Table1[[#This Row],[Generation (TWh)]]*10^9)</f>
        <v>859.95457209847598</v>
      </c>
    </row>
    <row r="10543" spans="1:21" x14ac:dyDescent="0.35">
      <c r="A10543" t="s">
        <v>2708</v>
      </c>
      <c r="B10543" t="s">
        <v>3239</v>
      </c>
      <c r="C10543" t="str">
        <f>SUBSTITUTE(Table1[[#This Row],[Fuel]],", ",",")</f>
        <v>fossil gas: natural gas</v>
      </c>
      <c r="D10543" t="s">
        <v>3239</v>
      </c>
      <c r="H10543" t="s">
        <v>3438</v>
      </c>
      <c r="I10543">
        <v>73</v>
      </c>
      <c r="J10543" t="s">
        <v>3446</v>
      </c>
      <c r="K10543">
        <v>2019</v>
      </c>
      <c r="L10543" t="s">
        <v>29</v>
      </c>
      <c r="M10543" t="s">
        <v>29</v>
      </c>
      <c r="N10543">
        <v>44.454830000000001</v>
      </c>
      <c r="O10543">
        <v>-93.021199999999993</v>
      </c>
      <c r="P10543" t="s">
        <v>3613</v>
      </c>
      <c r="Q10543" s="3">
        <f>Table1[[#This Row],[Capacity (MW)]]*0.395*8760*10^-6</f>
        <v>0.2525946</v>
      </c>
      <c r="R10543" s="3" cm="1">
        <f t="array" ref="R10543">AVERAGE(VLOOKUP(_xlfn.TEXTSPLIT(Table1[[#This Row],[Fuel (no space after comma)]], ","), FuelList_Final_EF!$A$2:$B$65, 2, FALSE))</f>
        <v>53.06</v>
      </c>
      <c r="S10543" s="3">
        <f>Table1[[#This Row],[Generation (TWh)]]*10^9*VLOOKUP(Table1[[#This Row],[Turbine/Engine Technology]],Technology_HR!$A$2:$B$11,2,FALSE)*10^-6</f>
        <v>1906836.6354</v>
      </c>
      <c r="T10543" s="5">
        <f>Table1[[#This Row],[Fuel Consumption (mmBtu)]]*Table1[[#This Row],[Emission Factor (kg CO2/ mmBtu)]]*10^3</f>
        <v>101176751874.32401</v>
      </c>
      <c r="U10543" s="3">
        <f>Table1[[#This Row],[Emissions (g CO2)]]/(Table1[[#This Row],[Generation (TWh)]]*10^9)</f>
        <v>400.54993999999999</v>
      </c>
    </row>
    <row r="10544" spans="1:21" x14ac:dyDescent="0.35">
      <c r="A10544" t="s">
        <v>2709</v>
      </c>
      <c r="B10544" t="s">
        <v>3243</v>
      </c>
      <c r="C10544" t="str">
        <f>SUBSTITUTE(Table1[[#This Row],[Fuel]],", ",",")</f>
        <v>fossil gas: natural gas,fossil liquids: fuel oil</v>
      </c>
      <c r="D10544" t="s">
        <v>3239</v>
      </c>
      <c r="E10544" t="s">
        <v>3275</v>
      </c>
      <c r="H10544" t="s">
        <v>3438</v>
      </c>
      <c r="I10544">
        <v>872</v>
      </c>
      <c r="J10544" t="s">
        <v>3446</v>
      </c>
      <c r="K10544">
        <v>2003</v>
      </c>
      <c r="L10544" t="s">
        <v>29</v>
      </c>
      <c r="M10544" t="s">
        <v>29</v>
      </c>
      <c r="N10544">
        <v>42.242199999999997</v>
      </c>
      <c r="O10544">
        <v>-70.966099999999997</v>
      </c>
      <c r="P10544" t="s">
        <v>3613</v>
      </c>
      <c r="Q10544" s="3">
        <f>Table1[[#This Row],[Capacity (MW)]]*0.395*8760*10^-6</f>
        <v>3.0172943999999999</v>
      </c>
      <c r="R10544" s="3" cm="1">
        <f t="array" ref="R10544">AVERAGE(VLOOKUP(_xlfn.TEXTSPLIT(Table1[[#This Row],[Fuel (no space after comma)]], ","), FuelList_Final_EF!$A$2:$B$65, 2, FALSE))</f>
        <v>65.583341148886291</v>
      </c>
      <c r="S10544" s="3">
        <f>Table1[[#This Row],[Generation (TWh)]]*10^9*VLOOKUP(Table1[[#This Row],[Turbine/Engine Technology]],Technology_HR!$A$2:$B$11,2,FALSE)*10^-6</f>
        <v>22777555.4256</v>
      </c>
      <c r="T10544" s="5">
        <f>Table1[[#This Row],[Fuel Consumption (mmBtu)]]*Table1[[#This Row],[Emission Factor (kg CO2/ mmBtu)]]*10^3</f>
        <v>1493828188014.7905</v>
      </c>
      <c r="U10544" s="3">
        <f>Table1[[#This Row],[Emissions (g CO2)]]/(Table1[[#This Row],[Generation (TWh)]]*10^9)</f>
        <v>495.08864233294258</v>
      </c>
    </row>
    <row r="10545" spans="1:21" x14ac:dyDescent="0.35">
      <c r="A10545" t="s">
        <v>2216</v>
      </c>
      <c r="B10545" t="s">
        <v>3239</v>
      </c>
      <c r="C10545" t="str">
        <f>SUBSTITUTE(Table1[[#This Row],[Fuel]],", ",",")</f>
        <v>fossil gas: natural gas</v>
      </c>
      <c r="D10545" t="s">
        <v>3239</v>
      </c>
      <c r="H10545" t="s">
        <v>3438</v>
      </c>
      <c r="I10545">
        <v>244</v>
      </c>
      <c r="J10545" t="s">
        <v>3446</v>
      </c>
      <c r="K10545">
        <v>2023</v>
      </c>
      <c r="L10545" t="s">
        <v>29</v>
      </c>
      <c r="M10545" t="s">
        <v>29</v>
      </c>
      <c r="N10545">
        <v>28.691700000000001</v>
      </c>
      <c r="O10545">
        <v>-96.541700000000006</v>
      </c>
      <c r="P10545" t="s">
        <v>3613</v>
      </c>
      <c r="Q10545" s="3">
        <f>Table1[[#This Row],[Capacity (MW)]]*0.395*8760*10^-6</f>
        <v>0.84428880000000006</v>
      </c>
      <c r="R10545" s="3" cm="1">
        <f t="array" ref="R10545">AVERAGE(VLOOKUP(_xlfn.TEXTSPLIT(Table1[[#This Row],[Fuel (no space after comma)]], ","), FuelList_Final_EF!$A$2:$B$65, 2, FALSE))</f>
        <v>53.06</v>
      </c>
      <c r="S10545" s="3">
        <f>Table1[[#This Row],[Generation (TWh)]]*10^9*VLOOKUP(Table1[[#This Row],[Turbine/Engine Technology]],Technology_HR!$A$2:$B$11,2,FALSE)*10^-6</f>
        <v>6373536.1512000011</v>
      </c>
      <c r="T10545" s="5">
        <f>Table1[[#This Row],[Fuel Consumption (mmBtu)]]*Table1[[#This Row],[Emission Factor (kg CO2/ mmBtu)]]*10^3</f>
        <v>338179828182.67206</v>
      </c>
      <c r="U10545" s="3">
        <f>Table1[[#This Row],[Emissions (g CO2)]]/(Table1[[#This Row],[Generation (TWh)]]*10^9)</f>
        <v>400.54993999999999</v>
      </c>
    </row>
    <row r="10546" spans="1:21" x14ac:dyDescent="0.35">
      <c r="A10546" t="s">
        <v>2216</v>
      </c>
      <c r="B10546" t="s">
        <v>3239</v>
      </c>
      <c r="C10546" t="str">
        <f>SUBSTITUTE(Table1[[#This Row],[Fuel]],", ",",")</f>
        <v>fossil gas: natural gas</v>
      </c>
      <c r="D10546" t="s">
        <v>3239</v>
      </c>
      <c r="H10546" t="s">
        <v>3438</v>
      </c>
      <c r="I10546">
        <v>689</v>
      </c>
      <c r="J10546" t="s">
        <v>3446</v>
      </c>
      <c r="K10546">
        <v>2003</v>
      </c>
      <c r="L10546" t="s">
        <v>29</v>
      </c>
      <c r="M10546" t="s">
        <v>29</v>
      </c>
      <c r="N10546">
        <v>28.691700000000001</v>
      </c>
      <c r="O10546">
        <v>-96.541700000000006</v>
      </c>
      <c r="P10546" t="s">
        <v>3613</v>
      </c>
      <c r="Q10546" s="3">
        <f>Table1[[#This Row],[Capacity (MW)]]*0.395*8760*10^-6</f>
        <v>2.3840778</v>
      </c>
      <c r="R10546" s="3" cm="1">
        <f t="array" ref="R10546">AVERAGE(VLOOKUP(_xlfn.TEXTSPLIT(Table1[[#This Row],[Fuel (no space after comma)]], ","), FuelList_Final_EF!$A$2:$B$65, 2, FALSE))</f>
        <v>53.06</v>
      </c>
      <c r="S10546" s="3">
        <f>Table1[[#This Row],[Generation (TWh)]]*10^9*VLOOKUP(Table1[[#This Row],[Turbine/Engine Technology]],Technology_HR!$A$2:$B$11,2,FALSE)*10^-6</f>
        <v>17997403.312199999</v>
      </c>
      <c r="T10546" s="5">
        <f>Table1[[#This Row],[Fuel Consumption (mmBtu)]]*Table1[[#This Row],[Emission Factor (kg CO2/ mmBtu)]]*10^3</f>
        <v>954942219745.33203</v>
      </c>
      <c r="U10546" s="3">
        <f>Table1[[#This Row],[Emissions (g CO2)]]/(Table1[[#This Row],[Generation (TWh)]]*10^9)</f>
        <v>400.54993999999999</v>
      </c>
    </row>
    <row r="10547" spans="1:21" x14ac:dyDescent="0.35">
      <c r="A10547" t="s">
        <v>2710</v>
      </c>
      <c r="B10547" t="s">
        <v>3239</v>
      </c>
      <c r="C10547" t="str">
        <f>SUBSTITUTE(Table1[[#This Row],[Fuel]],", ",",")</f>
        <v>fossil gas: natural gas</v>
      </c>
      <c r="D10547" t="s">
        <v>3239</v>
      </c>
      <c r="H10547" t="s">
        <v>3438</v>
      </c>
      <c r="I10547">
        <v>947</v>
      </c>
      <c r="J10547" t="s">
        <v>3446</v>
      </c>
      <c r="K10547">
        <v>2003</v>
      </c>
      <c r="L10547" t="s">
        <v>29</v>
      </c>
      <c r="M10547" t="s">
        <v>29</v>
      </c>
      <c r="N10547">
        <v>32.756300000000003</v>
      </c>
      <c r="O10547">
        <v>-96.491600000000005</v>
      </c>
      <c r="P10547" t="s">
        <v>3613</v>
      </c>
      <c r="Q10547" s="3">
        <f>Table1[[#This Row],[Capacity (MW)]]*0.395*8760*10^-6</f>
        <v>3.2768093999999999</v>
      </c>
      <c r="R10547" s="3" cm="1">
        <f t="array" ref="R10547">AVERAGE(VLOOKUP(_xlfn.TEXTSPLIT(Table1[[#This Row],[Fuel (no space after comma)]], ","), FuelList_Final_EF!$A$2:$B$65, 2, FALSE))</f>
        <v>53.06</v>
      </c>
      <c r="S10547" s="3">
        <f>Table1[[#This Row],[Generation (TWh)]]*10^9*VLOOKUP(Table1[[#This Row],[Turbine/Engine Technology]],Technology_HR!$A$2:$B$11,2,FALSE)*10^-6</f>
        <v>24736634.160599999</v>
      </c>
      <c r="T10547" s="5">
        <f>Table1[[#This Row],[Fuel Consumption (mmBtu)]]*Table1[[#This Row],[Emission Factor (kg CO2/ mmBtu)]]*10^3</f>
        <v>1312525808561.436</v>
      </c>
      <c r="U10547" s="3">
        <f>Table1[[#This Row],[Emissions (g CO2)]]/(Table1[[#This Row],[Generation (TWh)]]*10^9)</f>
        <v>400.54993999999999</v>
      </c>
    </row>
    <row r="10548" spans="1:21" x14ac:dyDescent="0.35">
      <c r="A10548" t="s">
        <v>2710</v>
      </c>
      <c r="B10548" t="s">
        <v>3239</v>
      </c>
      <c r="C10548" t="str">
        <f>SUBSTITUTE(Table1[[#This Row],[Fuel]],", ",",")</f>
        <v>fossil gas: natural gas</v>
      </c>
      <c r="D10548" t="s">
        <v>3239</v>
      </c>
      <c r="H10548" t="s">
        <v>3438</v>
      </c>
      <c r="I10548">
        <v>947</v>
      </c>
      <c r="J10548" t="s">
        <v>3446</v>
      </c>
      <c r="K10548">
        <v>2003</v>
      </c>
      <c r="L10548" t="s">
        <v>29</v>
      </c>
      <c r="M10548" t="s">
        <v>29</v>
      </c>
      <c r="N10548">
        <v>32.756300000000003</v>
      </c>
      <c r="O10548">
        <v>-96.491600000000005</v>
      </c>
      <c r="P10548" t="s">
        <v>3613</v>
      </c>
      <c r="Q10548" s="3">
        <f>Table1[[#This Row],[Capacity (MW)]]*0.395*8760*10^-6</f>
        <v>3.2768093999999999</v>
      </c>
      <c r="R10548" s="3" cm="1">
        <f t="array" ref="R10548">AVERAGE(VLOOKUP(_xlfn.TEXTSPLIT(Table1[[#This Row],[Fuel (no space after comma)]], ","), FuelList_Final_EF!$A$2:$B$65, 2, FALSE))</f>
        <v>53.06</v>
      </c>
      <c r="S10548" s="3">
        <f>Table1[[#This Row],[Generation (TWh)]]*10^9*VLOOKUP(Table1[[#This Row],[Turbine/Engine Technology]],Technology_HR!$A$2:$B$11,2,FALSE)*10^-6</f>
        <v>24736634.160599999</v>
      </c>
      <c r="T10548" s="5">
        <f>Table1[[#This Row],[Fuel Consumption (mmBtu)]]*Table1[[#This Row],[Emission Factor (kg CO2/ mmBtu)]]*10^3</f>
        <v>1312525808561.436</v>
      </c>
      <c r="U10548" s="3">
        <f>Table1[[#This Row],[Emissions (g CO2)]]/(Table1[[#This Row],[Generation (TWh)]]*10^9)</f>
        <v>400.54993999999999</v>
      </c>
    </row>
    <row r="10549" spans="1:21" x14ac:dyDescent="0.35">
      <c r="A10549" t="s">
        <v>2595</v>
      </c>
      <c r="B10549" t="s">
        <v>3239</v>
      </c>
      <c r="C10549" t="str">
        <f>SUBSTITUTE(Table1[[#This Row],[Fuel]],", ",",")</f>
        <v>fossil gas: natural gas</v>
      </c>
      <c r="D10549" t="s">
        <v>3239</v>
      </c>
      <c r="H10549" t="s">
        <v>3440</v>
      </c>
      <c r="I10549">
        <v>115</v>
      </c>
      <c r="J10549" t="s">
        <v>3446</v>
      </c>
      <c r="K10549">
        <v>1968</v>
      </c>
      <c r="L10549" t="s">
        <v>29</v>
      </c>
      <c r="M10549">
        <v>2028</v>
      </c>
      <c r="N10549">
        <v>39.128100000000003</v>
      </c>
      <c r="O10549">
        <v>-119.1322</v>
      </c>
      <c r="P10549" t="s">
        <v>3613</v>
      </c>
      <c r="Q10549" s="3">
        <f>Table1[[#This Row],[Capacity (MW)]]*0.395*8760*10^-6</f>
        <v>0.39792300000000003</v>
      </c>
      <c r="R10549" s="3" cm="1">
        <f t="array" ref="R10549">AVERAGE(VLOOKUP(_xlfn.TEXTSPLIT(Table1[[#This Row],[Fuel (no space after comma)]], ","), FuelList_Final_EF!$A$2:$B$65, 2, FALSE))</f>
        <v>53.06</v>
      </c>
      <c r="S10549" s="3">
        <f>Table1[[#This Row],[Generation (TWh)]]*10^9*VLOOKUP(Table1[[#This Row],[Turbine/Engine Technology]],Technology_HR!$A$2:$B$11,2,FALSE)*10^-6</f>
        <v>4092638.0549999997</v>
      </c>
      <c r="T10549" s="5">
        <f>Table1[[#This Row],[Fuel Consumption (mmBtu)]]*Table1[[#This Row],[Emission Factor (kg CO2/ mmBtu)]]*10^3</f>
        <v>217155375198.30002</v>
      </c>
      <c r="U10549" s="3">
        <f>Table1[[#This Row],[Emissions (g CO2)]]/(Table1[[#This Row],[Generation (TWh)]]*10^9)</f>
        <v>545.72210000000007</v>
      </c>
    </row>
    <row r="10550" spans="1:21" x14ac:dyDescent="0.35">
      <c r="A10550" t="s">
        <v>2595</v>
      </c>
      <c r="B10550" t="s">
        <v>3239</v>
      </c>
      <c r="C10550" t="str">
        <f>SUBSTITUTE(Table1[[#This Row],[Fuel]],", ",",")</f>
        <v>fossil gas: natural gas</v>
      </c>
      <c r="D10550" t="s">
        <v>3239</v>
      </c>
      <c r="H10550" t="s">
        <v>3440</v>
      </c>
      <c r="I10550">
        <v>115</v>
      </c>
      <c r="J10550" t="s">
        <v>3446</v>
      </c>
      <c r="K10550">
        <v>1971</v>
      </c>
      <c r="L10550" t="s">
        <v>29</v>
      </c>
      <c r="M10550">
        <v>2028</v>
      </c>
      <c r="N10550">
        <v>39.128100000000003</v>
      </c>
      <c r="O10550">
        <v>-119.1322</v>
      </c>
      <c r="P10550" t="s">
        <v>3613</v>
      </c>
      <c r="Q10550" s="3">
        <f>Table1[[#This Row],[Capacity (MW)]]*0.395*8760*10^-6</f>
        <v>0.39792300000000003</v>
      </c>
      <c r="R10550" s="3" cm="1">
        <f t="array" ref="R10550">AVERAGE(VLOOKUP(_xlfn.TEXTSPLIT(Table1[[#This Row],[Fuel (no space after comma)]], ","), FuelList_Final_EF!$A$2:$B$65, 2, FALSE))</f>
        <v>53.06</v>
      </c>
      <c r="S10550" s="3">
        <f>Table1[[#This Row],[Generation (TWh)]]*10^9*VLOOKUP(Table1[[#This Row],[Turbine/Engine Technology]],Technology_HR!$A$2:$B$11,2,FALSE)*10^-6</f>
        <v>4092638.0549999997</v>
      </c>
      <c r="T10550" s="5">
        <f>Table1[[#This Row],[Fuel Consumption (mmBtu)]]*Table1[[#This Row],[Emission Factor (kg CO2/ mmBtu)]]*10^3</f>
        <v>217155375198.30002</v>
      </c>
      <c r="U10550" s="3">
        <f>Table1[[#This Row],[Emissions (g CO2)]]/(Table1[[#This Row],[Generation (TWh)]]*10^9)</f>
        <v>545.72210000000007</v>
      </c>
    </row>
    <row r="10551" spans="1:21" x14ac:dyDescent="0.35">
      <c r="A10551" t="s">
        <v>2596</v>
      </c>
      <c r="B10551" t="s">
        <v>3239</v>
      </c>
      <c r="C10551" t="str">
        <f>SUBSTITUTE(Table1[[#This Row],[Fuel]],", ",",")</f>
        <v>fossil gas: natural gas</v>
      </c>
      <c r="D10551" t="s">
        <v>3239</v>
      </c>
      <c r="H10551" t="s">
        <v>3440</v>
      </c>
      <c r="I10551">
        <v>149</v>
      </c>
      <c r="J10551" t="s">
        <v>3446</v>
      </c>
      <c r="K10551">
        <v>1969</v>
      </c>
      <c r="L10551" t="s">
        <v>29</v>
      </c>
      <c r="M10551" t="s">
        <v>29</v>
      </c>
      <c r="N10551">
        <v>37.732799999999997</v>
      </c>
      <c r="O10551">
        <v>-99.949700000000007</v>
      </c>
      <c r="P10551" t="s">
        <v>3613</v>
      </c>
      <c r="Q10551" s="3">
        <f>Table1[[#This Row],[Capacity (MW)]]*0.395*8760*10^-6</f>
        <v>0.51556980000000008</v>
      </c>
      <c r="R10551" s="3" cm="1">
        <f t="array" ref="R10551">AVERAGE(VLOOKUP(_xlfn.TEXTSPLIT(Table1[[#This Row],[Fuel (no space after comma)]], ","), FuelList_Final_EF!$A$2:$B$65, 2, FALSE))</f>
        <v>53.06</v>
      </c>
      <c r="S10551" s="3">
        <f>Table1[[#This Row],[Generation (TWh)]]*10^9*VLOOKUP(Table1[[#This Row],[Turbine/Engine Technology]],Technology_HR!$A$2:$B$11,2,FALSE)*10^-6</f>
        <v>5302635.3930000011</v>
      </c>
      <c r="T10551" s="5">
        <f>Table1[[#This Row],[Fuel Consumption (mmBtu)]]*Table1[[#This Row],[Emission Factor (kg CO2/ mmBtu)]]*10^3</f>
        <v>281357833952.58008</v>
      </c>
      <c r="U10551" s="3">
        <f>Table1[[#This Row],[Emissions (g CO2)]]/(Table1[[#This Row],[Generation (TWh)]]*10^9)</f>
        <v>545.72210000000007</v>
      </c>
    </row>
    <row r="10552" spans="1:21" x14ac:dyDescent="0.35">
      <c r="A10552" t="s">
        <v>2507</v>
      </c>
      <c r="B10552" t="s">
        <v>3243</v>
      </c>
      <c r="C10552" t="str">
        <f>SUBSTITUTE(Table1[[#This Row],[Fuel]],", ",",")</f>
        <v>fossil gas: natural gas,fossil liquids: fuel oil</v>
      </c>
      <c r="D10552" t="s">
        <v>3239</v>
      </c>
      <c r="E10552" t="s">
        <v>3275</v>
      </c>
      <c r="H10552" t="s">
        <v>3436</v>
      </c>
      <c r="I10552">
        <v>50</v>
      </c>
      <c r="J10552" t="s">
        <v>3446</v>
      </c>
      <c r="K10552">
        <v>1972</v>
      </c>
      <c r="L10552" t="s">
        <v>29</v>
      </c>
      <c r="M10552">
        <v>2026</v>
      </c>
      <c r="N10552">
        <v>40.092199999999998</v>
      </c>
      <c r="O10552">
        <v>-104.79600000000001</v>
      </c>
      <c r="P10552" t="s">
        <v>3613</v>
      </c>
      <c r="Q10552" s="3">
        <f>Table1[[#This Row],[Capacity (MW)]]*0.395*8760*10^-6</f>
        <v>0.17301</v>
      </c>
      <c r="R10552" s="3" cm="1">
        <f t="array" ref="R10552">AVERAGE(VLOOKUP(_xlfn.TEXTSPLIT(Table1[[#This Row],[Fuel (no space after comma)]], ","), FuelList_Final_EF!$A$2:$B$65, 2, FALSE))</f>
        <v>65.583341148886291</v>
      </c>
      <c r="S10552" s="3">
        <f>Table1[[#This Row],[Generation (TWh)]]*10^9*VLOOKUP(Table1[[#This Row],[Turbine/Engine Technology]],Technology_HR!$A$2:$B$11,2,FALSE)*10^-6</f>
        <v>1904840.0999999999</v>
      </c>
      <c r="T10552" s="5">
        <f>Table1[[#This Row],[Fuel Consumption (mmBtu)]]*Table1[[#This Row],[Emission Factor (kg CO2/ mmBtu)]]*10^3</f>
        <v>124925778112.37868</v>
      </c>
      <c r="U10552" s="3">
        <f>Table1[[#This Row],[Emissions (g CO2)]]/(Table1[[#This Row],[Generation (TWh)]]*10^9)</f>
        <v>722.07258604923811</v>
      </c>
    </row>
    <row r="10553" spans="1:21" x14ac:dyDescent="0.35">
      <c r="A10553" t="s">
        <v>2507</v>
      </c>
      <c r="B10553" t="s">
        <v>3243</v>
      </c>
      <c r="C10553" t="str">
        <f>SUBSTITUTE(Table1[[#This Row],[Fuel]],", ",",")</f>
        <v>fossil gas: natural gas,fossil liquids: fuel oil</v>
      </c>
      <c r="D10553" t="s">
        <v>3239</v>
      </c>
      <c r="E10553" t="s">
        <v>3275</v>
      </c>
      <c r="H10553" t="s">
        <v>3436</v>
      </c>
      <c r="I10553">
        <v>50</v>
      </c>
      <c r="J10553" t="s">
        <v>3446</v>
      </c>
      <c r="K10553">
        <v>1972</v>
      </c>
      <c r="L10553" t="s">
        <v>29</v>
      </c>
      <c r="M10553">
        <v>2026</v>
      </c>
      <c r="N10553">
        <v>40.092199999999998</v>
      </c>
      <c r="O10553">
        <v>-104.79600000000001</v>
      </c>
      <c r="P10553" t="s">
        <v>3613</v>
      </c>
      <c r="Q10553" s="3">
        <f>Table1[[#This Row],[Capacity (MW)]]*0.395*8760*10^-6</f>
        <v>0.17301</v>
      </c>
      <c r="R10553" s="3" cm="1">
        <f t="array" ref="R10553">AVERAGE(VLOOKUP(_xlfn.TEXTSPLIT(Table1[[#This Row],[Fuel (no space after comma)]], ","), FuelList_Final_EF!$A$2:$B$65, 2, FALSE))</f>
        <v>65.583341148886291</v>
      </c>
      <c r="S10553" s="3">
        <f>Table1[[#This Row],[Generation (TWh)]]*10^9*VLOOKUP(Table1[[#This Row],[Turbine/Engine Technology]],Technology_HR!$A$2:$B$11,2,FALSE)*10^-6</f>
        <v>1904840.0999999999</v>
      </c>
      <c r="T10553" s="5">
        <f>Table1[[#This Row],[Fuel Consumption (mmBtu)]]*Table1[[#This Row],[Emission Factor (kg CO2/ mmBtu)]]*10^3</f>
        <v>124925778112.37868</v>
      </c>
      <c r="U10553" s="3">
        <f>Table1[[#This Row],[Emissions (g CO2)]]/(Table1[[#This Row],[Generation (TWh)]]*10^9)</f>
        <v>722.07258604923811</v>
      </c>
    </row>
    <row r="10554" spans="1:21" x14ac:dyDescent="0.35">
      <c r="A10554" t="s">
        <v>2554</v>
      </c>
      <c r="B10554" t="s">
        <v>3275</v>
      </c>
      <c r="C10554" t="str">
        <f>SUBSTITUTE(Table1[[#This Row],[Fuel]],", ",",")</f>
        <v>fossil liquids: fuel oil</v>
      </c>
      <c r="D10554" t="s">
        <v>3275</v>
      </c>
      <c r="H10554" t="s">
        <v>3436</v>
      </c>
      <c r="I10554">
        <v>62</v>
      </c>
      <c r="J10554" t="s">
        <v>3446</v>
      </c>
      <c r="K10554">
        <v>1974</v>
      </c>
      <c r="L10554" t="s">
        <v>29</v>
      </c>
      <c r="M10554" t="s">
        <v>29</v>
      </c>
      <c r="N10554">
        <v>26.6967</v>
      </c>
      <c r="O10554">
        <v>-81.783100000000005</v>
      </c>
      <c r="P10554" t="s">
        <v>3613</v>
      </c>
      <c r="Q10554" s="3">
        <f>Table1[[#This Row],[Capacity (MW)]]*0.395*8760*10^-6</f>
        <v>0.21453240000000001</v>
      </c>
      <c r="R10554" s="3" cm="1">
        <f t="array" ref="R10554">AVERAGE(VLOOKUP(_xlfn.TEXTSPLIT(Table1[[#This Row],[Fuel (no space after comma)]], ","), FuelList_Final_EF!$A$2:$B$65, 2, FALSE))</f>
        <v>78.106682297772565</v>
      </c>
      <c r="S10554" s="3">
        <f>Table1[[#This Row],[Generation (TWh)]]*10^9*VLOOKUP(Table1[[#This Row],[Turbine/Engine Technology]],Technology_HR!$A$2:$B$11,2,FALSE)*10^-6</f>
        <v>2362001.7239999999</v>
      </c>
      <c r="T10554" s="5">
        <f>Table1[[#This Row],[Fuel Consumption (mmBtu)]]*Table1[[#This Row],[Emission Factor (kg CO2/ mmBtu)]]*10^3</f>
        <v>184488118243.25906</v>
      </c>
      <c r="U10554" s="3">
        <f>Table1[[#This Row],[Emissions (g CO2)]]/(Table1[[#This Row],[Generation (TWh)]]*10^9)</f>
        <v>859.95457209847586</v>
      </c>
    </row>
    <row r="10555" spans="1:21" x14ac:dyDescent="0.35">
      <c r="A10555" t="s">
        <v>2554</v>
      </c>
      <c r="B10555" t="s">
        <v>3243</v>
      </c>
      <c r="C10555" t="str">
        <f>SUBSTITUTE(Table1[[#This Row],[Fuel]],", ",",")</f>
        <v>fossil gas: natural gas,fossil liquids: fuel oil</v>
      </c>
      <c r="D10555" t="s">
        <v>3239</v>
      </c>
      <c r="E10555" t="s">
        <v>3275</v>
      </c>
      <c r="H10555" t="s">
        <v>3436</v>
      </c>
      <c r="I10555">
        <v>188</v>
      </c>
      <c r="J10555" t="s">
        <v>3446</v>
      </c>
      <c r="K10555">
        <v>2003</v>
      </c>
      <c r="L10555" t="s">
        <v>29</v>
      </c>
      <c r="M10555" t="s">
        <v>29</v>
      </c>
      <c r="N10555">
        <v>26.6967</v>
      </c>
      <c r="O10555">
        <v>-81.783100000000005</v>
      </c>
      <c r="P10555" t="s">
        <v>3613</v>
      </c>
      <c r="Q10555" s="3">
        <f>Table1[[#This Row],[Capacity (MW)]]*0.395*8760*10^-6</f>
        <v>0.65051760000000003</v>
      </c>
      <c r="R10555" s="3" cm="1">
        <f t="array" ref="R10555">AVERAGE(VLOOKUP(_xlfn.TEXTSPLIT(Table1[[#This Row],[Fuel (no space after comma)]], ","), FuelList_Final_EF!$A$2:$B$65, 2, FALSE))</f>
        <v>65.583341148886291</v>
      </c>
      <c r="S10555" s="3">
        <f>Table1[[#This Row],[Generation (TWh)]]*10^9*VLOOKUP(Table1[[#This Row],[Turbine/Engine Technology]],Technology_HR!$A$2:$B$11,2,FALSE)*10^-6</f>
        <v>7162198.7759999996</v>
      </c>
      <c r="T10555" s="5">
        <f>Table1[[#This Row],[Fuel Consumption (mmBtu)]]*Table1[[#This Row],[Emission Factor (kg CO2/ mmBtu)]]*10^3</f>
        <v>469720925702.54382</v>
      </c>
      <c r="U10555" s="3">
        <f>Table1[[#This Row],[Emissions (g CO2)]]/(Table1[[#This Row],[Generation (TWh)]]*10^9)</f>
        <v>722.07258604923811</v>
      </c>
    </row>
    <row r="10556" spans="1:21" x14ac:dyDescent="0.35">
      <c r="A10556" t="s">
        <v>2554</v>
      </c>
      <c r="B10556" t="s">
        <v>3243</v>
      </c>
      <c r="C10556" t="str">
        <f>SUBSTITUTE(Table1[[#This Row],[Fuel]],", ",",")</f>
        <v>fossil gas: natural gas,fossil liquids: fuel oil</v>
      </c>
      <c r="D10556" t="s">
        <v>3239</v>
      </c>
      <c r="E10556" t="s">
        <v>3275</v>
      </c>
      <c r="H10556" t="s">
        <v>3436</v>
      </c>
      <c r="I10556">
        <v>188</v>
      </c>
      <c r="J10556" t="s">
        <v>3446</v>
      </c>
      <c r="K10556">
        <v>2003</v>
      </c>
      <c r="L10556" t="s">
        <v>29</v>
      </c>
      <c r="M10556" t="s">
        <v>29</v>
      </c>
      <c r="N10556">
        <v>26.6967</v>
      </c>
      <c r="O10556">
        <v>-81.783100000000005</v>
      </c>
      <c r="P10556" t="s">
        <v>3613</v>
      </c>
      <c r="Q10556" s="3">
        <f>Table1[[#This Row],[Capacity (MW)]]*0.395*8760*10^-6</f>
        <v>0.65051760000000003</v>
      </c>
      <c r="R10556" s="3" cm="1">
        <f t="array" ref="R10556">AVERAGE(VLOOKUP(_xlfn.TEXTSPLIT(Table1[[#This Row],[Fuel (no space after comma)]], ","), FuelList_Final_EF!$A$2:$B$65, 2, FALSE))</f>
        <v>65.583341148886291</v>
      </c>
      <c r="S10556" s="3">
        <f>Table1[[#This Row],[Generation (TWh)]]*10^9*VLOOKUP(Table1[[#This Row],[Turbine/Engine Technology]],Technology_HR!$A$2:$B$11,2,FALSE)*10^-6</f>
        <v>7162198.7759999996</v>
      </c>
      <c r="T10556" s="5">
        <f>Table1[[#This Row],[Fuel Consumption (mmBtu)]]*Table1[[#This Row],[Emission Factor (kg CO2/ mmBtu)]]*10^3</f>
        <v>469720925702.54382</v>
      </c>
      <c r="U10556" s="3">
        <f>Table1[[#This Row],[Emissions (g CO2)]]/(Table1[[#This Row],[Generation (TWh)]]*10^9)</f>
        <v>722.07258604923811</v>
      </c>
    </row>
    <row r="10557" spans="1:21" x14ac:dyDescent="0.35">
      <c r="A10557" t="s">
        <v>2554</v>
      </c>
      <c r="B10557" t="s">
        <v>3243</v>
      </c>
      <c r="C10557" t="str">
        <f>SUBSTITUTE(Table1[[#This Row],[Fuel]],", ",",")</f>
        <v>fossil gas: natural gas,fossil liquids: fuel oil</v>
      </c>
      <c r="D10557" t="s">
        <v>3239</v>
      </c>
      <c r="E10557" t="s">
        <v>3275</v>
      </c>
      <c r="H10557" t="s">
        <v>3438</v>
      </c>
      <c r="I10557">
        <v>1722</v>
      </c>
      <c r="J10557" t="s">
        <v>3446</v>
      </c>
      <c r="K10557">
        <v>2001</v>
      </c>
      <c r="L10557" t="s">
        <v>29</v>
      </c>
      <c r="M10557" t="s">
        <v>29</v>
      </c>
      <c r="N10557">
        <v>26.6967</v>
      </c>
      <c r="O10557">
        <v>-81.783100000000005</v>
      </c>
      <c r="P10557" t="s">
        <v>3613</v>
      </c>
      <c r="Q10557" s="3">
        <f>Table1[[#This Row],[Capacity (MW)]]*0.395*8760*10^-6</f>
        <v>5.9584644000000004</v>
      </c>
      <c r="R10557" s="3" cm="1">
        <f t="array" ref="R10557">AVERAGE(VLOOKUP(_xlfn.TEXTSPLIT(Table1[[#This Row],[Fuel (no space after comma)]], ","), FuelList_Final_EF!$A$2:$B$65, 2, FALSE))</f>
        <v>65.583341148886291</v>
      </c>
      <c r="S10557" s="3">
        <f>Table1[[#This Row],[Generation (TWh)]]*10^9*VLOOKUP(Table1[[#This Row],[Turbine/Engine Technology]],Technology_HR!$A$2:$B$11,2,FALSE)*10^-6</f>
        <v>44980447.755599998</v>
      </c>
      <c r="T10557" s="5">
        <f>Table1[[#This Row],[Fuel Consumption (mmBtu)]]*Table1[[#This Row],[Emission Factor (kg CO2/ mmBtu)]]*10^3</f>
        <v>2949968050185.1709</v>
      </c>
      <c r="U10557" s="3">
        <f>Table1[[#This Row],[Emissions (g CO2)]]/(Table1[[#This Row],[Generation (TWh)]]*10^9)</f>
        <v>495.08864233294253</v>
      </c>
    </row>
    <row r="10558" spans="1:21" x14ac:dyDescent="0.35">
      <c r="A10558" t="s">
        <v>2554</v>
      </c>
      <c r="B10558" t="s">
        <v>3275</v>
      </c>
      <c r="C10558" t="str">
        <f>SUBSTITUTE(Table1[[#This Row],[Fuel]],", ",",")</f>
        <v>fossil liquids: fuel oil</v>
      </c>
      <c r="D10558" t="s">
        <v>3275</v>
      </c>
      <c r="H10558" t="s">
        <v>3436</v>
      </c>
      <c r="I10558">
        <v>62</v>
      </c>
      <c r="J10558" t="s">
        <v>3446</v>
      </c>
      <c r="K10558">
        <v>1974</v>
      </c>
      <c r="L10558" t="s">
        <v>29</v>
      </c>
      <c r="M10558" t="s">
        <v>29</v>
      </c>
      <c r="N10558">
        <v>26.6967</v>
      </c>
      <c r="O10558">
        <v>-81.783100000000005</v>
      </c>
      <c r="P10558" t="s">
        <v>3613</v>
      </c>
      <c r="Q10558" s="3">
        <f>Table1[[#This Row],[Capacity (MW)]]*0.395*8760*10^-6</f>
        <v>0.21453240000000001</v>
      </c>
      <c r="R10558" s="3" cm="1">
        <f t="array" ref="R10558">AVERAGE(VLOOKUP(_xlfn.TEXTSPLIT(Table1[[#This Row],[Fuel (no space after comma)]], ","), FuelList_Final_EF!$A$2:$B$65, 2, FALSE))</f>
        <v>78.106682297772565</v>
      </c>
      <c r="S10558" s="3">
        <f>Table1[[#This Row],[Generation (TWh)]]*10^9*VLOOKUP(Table1[[#This Row],[Turbine/Engine Technology]],Technology_HR!$A$2:$B$11,2,FALSE)*10^-6</f>
        <v>2362001.7239999999</v>
      </c>
      <c r="T10558" s="5">
        <f>Table1[[#This Row],[Fuel Consumption (mmBtu)]]*Table1[[#This Row],[Emission Factor (kg CO2/ mmBtu)]]*10^3</f>
        <v>184488118243.25906</v>
      </c>
      <c r="U10558" s="3">
        <f>Table1[[#This Row],[Emissions (g CO2)]]/(Table1[[#This Row],[Generation (TWh)]]*10^9)</f>
        <v>859.95457209847586</v>
      </c>
    </row>
    <row r="10559" spans="1:21" x14ac:dyDescent="0.35">
      <c r="A10559" t="s">
        <v>2554</v>
      </c>
      <c r="B10559" t="s">
        <v>3243</v>
      </c>
      <c r="C10559" t="str">
        <f>SUBSTITUTE(Table1[[#This Row],[Fuel]],", ",",")</f>
        <v>fossil gas: natural gas,fossil liquids: fuel oil</v>
      </c>
      <c r="D10559" t="s">
        <v>3239</v>
      </c>
      <c r="E10559" t="s">
        <v>3275</v>
      </c>
      <c r="H10559" t="s">
        <v>3436</v>
      </c>
      <c r="I10559">
        <v>230</v>
      </c>
      <c r="J10559" t="s">
        <v>3446</v>
      </c>
      <c r="K10559">
        <v>2016</v>
      </c>
      <c r="L10559" t="s">
        <v>29</v>
      </c>
      <c r="M10559" t="s">
        <v>29</v>
      </c>
      <c r="N10559">
        <v>26.6967</v>
      </c>
      <c r="O10559">
        <v>-81.783100000000005</v>
      </c>
      <c r="P10559" t="s">
        <v>3613</v>
      </c>
      <c r="Q10559" s="3">
        <f>Table1[[#This Row],[Capacity (MW)]]*0.395*8760*10^-6</f>
        <v>0.79584600000000005</v>
      </c>
      <c r="R10559" s="3" cm="1">
        <f t="array" ref="R10559">AVERAGE(VLOOKUP(_xlfn.TEXTSPLIT(Table1[[#This Row],[Fuel (no space after comma)]], ","), FuelList_Final_EF!$A$2:$B$65, 2, FALSE))</f>
        <v>65.583341148886291</v>
      </c>
      <c r="S10559" s="3">
        <f>Table1[[#This Row],[Generation (TWh)]]*10^9*VLOOKUP(Table1[[#This Row],[Turbine/Engine Technology]],Technology_HR!$A$2:$B$11,2,FALSE)*10^-6</f>
        <v>8762264.459999999</v>
      </c>
      <c r="T10559" s="5">
        <f>Table1[[#This Row],[Fuel Consumption (mmBtu)]]*Table1[[#This Row],[Emission Factor (kg CO2/ mmBtu)]]*10^3</f>
        <v>574658579316.94189</v>
      </c>
      <c r="U10559" s="3">
        <f>Table1[[#This Row],[Emissions (g CO2)]]/(Table1[[#This Row],[Generation (TWh)]]*10^9)</f>
        <v>722.072586049238</v>
      </c>
    </row>
    <row r="10560" spans="1:21" x14ac:dyDescent="0.35">
      <c r="A10560" t="s">
        <v>2554</v>
      </c>
      <c r="B10560" t="s">
        <v>3243</v>
      </c>
      <c r="C10560" t="str">
        <f>SUBSTITUTE(Table1[[#This Row],[Fuel]],", ",",")</f>
        <v>fossil gas: natural gas,fossil liquids: fuel oil</v>
      </c>
      <c r="D10560" t="s">
        <v>3239</v>
      </c>
      <c r="E10560" t="s">
        <v>3275</v>
      </c>
      <c r="H10560" t="s">
        <v>3436</v>
      </c>
      <c r="I10560">
        <v>230</v>
      </c>
      <c r="J10560" t="s">
        <v>3446</v>
      </c>
      <c r="K10560">
        <v>2016</v>
      </c>
      <c r="L10560" t="s">
        <v>29</v>
      </c>
      <c r="M10560" t="s">
        <v>29</v>
      </c>
      <c r="N10560">
        <v>26.6967</v>
      </c>
      <c r="O10560">
        <v>-81.783100000000005</v>
      </c>
      <c r="P10560" t="s">
        <v>3613</v>
      </c>
      <c r="Q10560" s="3">
        <f>Table1[[#This Row],[Capacity (MW)]]*0.395*8760*10^-6</f>
        <v>0.79584600000000005</v>
      </c>
      <c r="R10560" s="3" cm="1">
        <f t="array" ref="R10560">AVERAGE(VLOOKUP(_xlfn.TEXTSPLIT(Table1[[#This Row],[Fuel (no space after comma)]], ","), FuelList_Final_EF!$A$2:$B$65, 2, FALSE))</f>
        <v>65.583341148886291</v>
      </c>
      <c r="S10560" s="3">
        <f>Table1[[#This Row],[Generation (TWh)]]*10^9*VLOOKUP(Table1[[#This Row],[Turbine/Engine Technology]],Technology_HR!$A$2:$B$11,2,FALSE)*10^-6</f>
        <v>8762264.459999999</v>
      </c>
      <c r="T10560" s="5">
        <f>Table1[[#This Row],[Fuel Consumption (mmBtu)]]*Table1[[#This Row],[Emission Factor (kg CO2/ mmBtu)]]*10^3</f>
        <v>574658579316.94189</v>
      </c>
      <c r="U10560" s="3">
        <f>Table1[[#This Row],[Emissions (g CO2)]]/(Table1[[#This Row],[Generation (TWh)]]*10^9)</f>
        <v>722.072586049238</v>
      </c>
    </row>
    <row r="10561" spans="1:21" x14ac:dyDescent="0.35">
      <c r="A10561" t="s">
        <v>2507</v>
      </c>
      <c r="B10561" t="s">
        <v>3239</v>
      </c>
      <c r="C10561" t="str">
        <f>SUBSTITUTE(Table1[[#This Row],[Fuel]],", ",",")</f>
        <v>fossil gas: natural gas</v>
      </c>
      <c r="D10561" t="s">
        <v>3239</v>
      </c>
      <c r="H10561" t="s">
        <v>3436</v>
      </c>
      <c r="I10561">
        <v>140</v>
      </c>
      <c r="J10561" t="s">
        <v>3446</v>
      </c>
      <c r="K10561">
        <v>2009</v>
      </c>
      <c r="L10561" t="s">
        <v>29</v>
      </c>
      <c r="M10561" t="s">
        <v>29</v>
      </c>
      <c r="N10561">
        <v>40.246099999999998</v>
      </c>
      <c r="O10561">
        <v>-104.8742</v>
      </c>
      <c r="P10561" t="s">
        <v>3613</v>
      </c>
      <c r="Q10561" s="3">
        <f>Table1[[#This Row],[Capacity (MW)]]*0.395*8760*10^-6</f>
        <v>0.48442800000000003</v>
      </c>
      <c r="R10561" s="3" cm="1">
        <f t="array" ref="R10561">AVERAGE(VLOOKUP(_xlfn.TEXTSPLIT(Table1[[#This Row],[Fuel (no space after comma)]], ","), FuelList_Final_EF!$A$2:$B$65, 2, FALSE))</f>
        <v>53.06</v>
      </c>
      <c r="S10561" s="3">
        <f>Table1[[#This Row],[Generation (TWh)]]*10^9*VLOOKUP(Table1[[#This Row],[Turbine/Engine Technology]],Technology_HR!$A$2:$B$11,2,FALSE)*10^-6</f>
        <v>5333552.2799999993</v>
      </c>
      <c r="T10561" s="5">
        <f>Table1[[#This Row],[Fuel Consumption (mmBtu)]]*Table1[[#This Row],[Emission Factor (kg CO2/ mmBtu)]]*10^3</f>
        <v>282998283976.79999</v>
      </c>
      <c r="U10561" s="3">
        <f>Table1[[#This Row],[Emissions (g CO2)]]/(Table1[[#This Row],[Generation (TWh)]]*10^9)</f>
        <v>584.19060000000002</v>
      </c>
    </row>
    <row r="10562" spans="1:21" x14ac:dyDescent="0.35">
      <c r="A10562" t="s">
        <v>2507</v>
      </c>
      <c r="B10562" t="s">
        <v>3239</v>
      </c>
      <c r="C10562" t="str">
        <f>SUBSTITUTE(Table1[[#This Row],[Fuel]],", ",",")</f>
        <v>fossil gas: natural gas</v>
      </c>
      <c r="D10562" t="s">
        <v>3239</v>
      </c>
      <c r="H10562" t="s">
        <v>3436</v>
      </c>
      <c r="I10562">
        <v>140</v>
      </c>
      <c r="J10562" t="s">
        <v>3446</v>
      </c>
      <c r="K10562">
        <v>2009</v>
      </c>
      <c r="L10562" t="s">
        <v>29</v>
      </c>
      <c r="M10562" t="s">
        <v>29</v>
      </c>
      <c r="N10562">
        <v>40.246099999999998</v>
      </c>
      <c r="O10562">
        <v>-104.8742</v>
      </c>
      <c r="P10562" t="s">
        <v>3613</v>
      </c>
      <c r="Q10562" s="3">
        <f>Table1[[#This Row],[Capacity (MW)]]*0.395*8760*10^-6</f>
        <v>0.48442800000000003</v>
      </c>
      <c r="R10562" s="3" cm="1">
        <f t="array" ref="R10562">AVERAGE(VLOOKUP(_xlfn.TEXTSPLIT(Table1[[#This Row],[Fuel (no space after comma)]], ","), FuelList_Final_EF!$A$2:$B$65, 2, FALSE))</f>
        <v>53.06</v>
      </c>
      <c r="S10562" s="3">
        <f>Table1[[#This Row],[Generation (TWh)]]*10^9*VLOOKUP(Table1[[#This Row],[Turbine/Engine Technology]],Technology_HR!$A$2:$B$11,2,FALSE)*10^-6</f>
        <v>5333552.2799999993</v>
      </c>
      <c r="T10562" s="5">
        <f>Table1[[#This Row],[Fuel Consumption (mmBtu)]]*Table1[[#This Row],[Emission Factor (kg CO2/ mmBtu)]]*10^3</f>
        <v>282998283976.79999</v>
      </c>
      <c r="U10562" s="3">
        <f>Table1[[#This Row],[Emissions (g CO2)]]/(Table1[[#This Row],[Generation (TWh)]]*10^9)</f>
        <v>584.19060000000002</v>
      </c>
    </row>
    <row r="10563" spans="1:21" x14ac:dyDescent="0.35">
      <c r="A10563" t="s">
        <v>2507</v>
      </c>
      <c r="B10563" t="s">
        <v>3239</v>
      </c>
      <c r="C10563" t="str">
        <f>SUBSTITUTE(Table1[[#This Row],[Fuel]],", ",",")</f>
        <v>fossil gas: natural gas</v>
      </c>
      <c r="D10563" t="s">
        <v>3239</v>
      </c>
      <c r="H10563" t="s">
        <v>3438</v>
      </c>
      <c r="I10563">
        <v>868</v>
      </c>
      <c r="J10563" t="s">
        <v>3446</v>
      </c>
      <c r="K10563">
        <v>2001</v>
      </c>
      <c r="L10563" t="s">
        <v>29</v>
      </c>
      <c r="M10563" t="s">
        <v>29</v>
      </c>
      <c r="N10563">
        <v>40.246099999999998</v>
      </c>
      <c r="O10563">
        <v>-104.8742</v>
      </c>
      <c r="P10563" t="s">
        <v>3613</v>
      </c>
      <c r="Q10563" s="3">
        <f>Table1[[#This Row],[Capacity (MW)]]*0.395*8760*10^-6</f>
        <v>3.0034535999999998</v>
      </c>
      <c r="R10563" s="3" cm="1">
        <f t="array" ref="R10563">AVERAGE(VLOOKUP(_xlfn.TEXTSPLIT(Table1[[#This Row],[Fuel (no space after comma)]], ","), FuelList_Final_EF!$A$2:$B$65, 2, FALSE))</f>
        <v>53.06</v>
      </c>
      <c r="S10563" s="3">
        <f>Table1[[#This Row],[Generation (TWh)]]*10^9*VLOOKUP(Table1[[#This Row],[Turbine/Engine Technology]],Technology_HR!$A$2:$B$11,2,FALSE)*10^-6</f>
        <v>22673071.226399999</v>
      </c>
      <c r="T10563" s="5">
        <f>Table1[[#This Row],[Fuel Consumption (mmBtu)]]*Table1[[#This Row],[Emission Factor (kg CO2/ mmBtu)]]*10^3</f>
        <v>1203033159272.7839</v>
      </c>
      <c r="U10563" s="3">
        <f>Table1[[#This Row],[Emissions (g CO2)]]/(Table1[[#This Row],[Generation (TWh)]]*10^9)</f>
        <v>400.54993999999999</v>
      </c>
    </row>
    <row r="10564" spans="1:21" x14ac:dyDescent="0.35">
      <c r="A10564" t="s">
        <v>2711</v>
      </c>
      <c r="B10564" t="s">
        <v>3243</v>
      </c>
      <c r="C10564" t="str">
        <f>SUBSTITUTE(Table1[[#This Row],[Fuel]],", ",",")</f>
        <v>fossil gas: natural gas,fossil liquids: fuel oil</v>
      </c>
      <c r="D10564" t="s">
        <v>3239</v>
      </c>
      <c r="E10564" t="s">
        <v>3275</v>
      </c>
      <c r="H10564" t="s">
        <v>3438</v>
      </c>
      <c r="I10564">
        <v>66</v>
      </c>
      <c r="J10564" t="s">
        <v>3446</v>
      </c>
      <c r="K10564">
        <v>1993</v>
      </c>
      <c r="L10564" t="s">
        <v>29</v>
      </c>
      <c r="M10564" t="s">
        <v>29</v>
      </c>
      <c r="N10564">
        <v>43.048299999999998</v>
      </c>
      <c r="O10564">
        <v>-78.853899999999996</v>
      </c>
      <c r="P10564" t="s">
        <v>3613</v>
      </c>
      <c r="Q10564" s="3">
        <f>Table1[[#This Row],[Capacity (MW)]]*0.395*8760*10^-6</f>
        <v>0.2283732</v>
      </c>
      <c r="R10564" s="3" cm="1">
        <f t="array" ref="R10564">AVERAGE(VLOOKUP(_xlfn.TEXTSPLIT(Table1[[#This Row],[Fuel (no space after comma)]], ","), FuelList_Final_EF!$A$2:$B$65, 2, FALSE))</f>
        <v>65.583341148886291</v>
      </c>
      <c r="S10564" s="3">
        <f>Table1[[#This Row],[Generation (TWh)]]*10^9*VLOOKUP(Table1[[#This Row],[Turbine/Engine Technology]],Technology_HR!$A$2:$B$11,2,FALSE)*10^-6</f>
        <v>1723989.2867999999</v>
      </c>
      <c r="T10564" s="5">
        <f>Table1[[#This Row],[Fuel Consumption (mmBtu)]]*Table1[[#This Row],[Emission Factor (kg CO2/ mmBtu)]]*10^3</f>
        <v>113064977533.22955</v>
      </c>
      <c r="U10564" s="3">
        <f>Table1[[#This Row],[Emissions (g CO2)]]/(Table1[[#This Row],[Generation (TWh)]]*10^9)</f>
        <v>495.08864233294253</v>
      </c>
    </row>
    <row r="10565" spans="1:21" x14ac:dyDescent="0.35">
      <c r="A10565" t="s">
        <v>2712</v>
      </c>
      <c r="B10565" t="s">
        <v>3239</v>
      </c>
      <c r="C10565" t="str">
        <f>SUBSTITUTE(Table1[[#This Row],[Fuel]],", ",",")</f>
        <v>fossil gas: natural gas</v>
      </c>
      <c r="D10565" t="s">
        <v>3239</v>
      </c>
      <c r="H10565" t="s">
        <v>3438</v>
      </c>
      <c r="I10565">
        <v>114</v>
      </c>
      <c r="J10565" t="s">
        <v>3446</v>
      </c>
      <c r="K10565">
        <v>1987</v>
      </c>
      <c r="L10565" t="s">
        <v>29</v>
      </c>
      <c r="M10565" t="s">
        <v>29</v>
      </c>
      <c r="N10565">
        <v>38.0244</v>
      </c>
      <c r="O10565">
        <v>-122.05889999999999</v>
      </c>
      <c r="P10565" t="s">
        <v>3613</v>
      </c>
      <c r="Q10565" s="3">
        <f>Table1[[#This Row],[Capacity (MW)]]*0.395*8760*10^-6</f>
        <v>0.39446279999999995</v>
      </c>
      <c r="R10565" s="3" cm="1">
        <f t="array" ref="R10565">AVERAGE(VLOOKUP(_xlfn.TEXTSPLIT(Table1[[#This Row],[Fuel (no space after comma)]], ","), FuelList_Final_EF!$A$2:$B$65, 2, FALSE))</f>
        <v>53.06</v>
      </c>
      <c r="S10565" s="3">
        <f>Table1[[#This Row],[Generation (TWh)]]*10^9*VLOOKUP(Table1[[#This Row],[Turbine/Engine Technology]],Technology_HR!$A$2:$B$11,2,FALSE)*10^-6</f>
        <v>2977799.6771999993</v>
      </c>
      <c r="T10565" s="5">
        <f>Table1[[#This Row],[Fuel Consumption (mmBtu)]]*Table1[[#This Row],[Emission Factor (kg CO2/ mmBtu)]]*10^3</f>
        <v>158002050872.23196</v>
      </c>
      <c r="U10565" s="3">
        <f>Table1[[#This Row],[Emissions (g CO2)]]/(Table1[[#This Row],[Generation (TWh)]]*10^9)</f>
        <v>400.54993999999999</v>
      </c>
    </row>
    <row r="10566" spans="1:21" x14ac:dyDescent="0.35">
      <c r="A10566" t="s">
        <v>2641</v>
      </c>
      <c r="B10566" t="s">
        <v>3239</v>
      </c>
      <c r="C10566" t="str">
        <f>SUBSTITUTE(Table1[[#This Row],[Fuel]],", ",",")</f>
        <v>fossil gas: natural gas</v>
      </c>
      <c r="D10566" t="s">
        <v>3239</v>
      </c>
      <c r="H10566" t="s">
        <v>3438</v>
      </c>
      <c r="I10566">
        <v>619</v>
      </c>
      <c r="J10566" t="s">
        <v>3446</v>
      </c>
      <c r="K10566">
        <v>2006</v>
      </c>
      <c r="L10566" t="s">
        <v>29</v>
      </c>
      <c r="M10566" t="s">
        <v>29</v>
      </c>
      <c r="N10566">
        <v>44.320399999999999</v>
      </c>
      <c r="O10566">
        <v>-88.208889999999997</v>
      </c>
      <c r="P10566" t="s">
        <v>3613</v>
      </c>
      <c r="Q10566" s="3">
        <f>Table1[[#This Row],[Capacity (MW)]]*0.395*8760*10^-6</f>
        <v>2.1418638000000003</v>
      </c>
      <c r="R10566" s="3" cm="1">
        <f t="array" ref="R10566">AVERAGE(VLOOKUP(_xlfn.TEXTSPLIT(Table1[[#This Row],[Fuel (no space after comma)]], ","), FuelList_Final_EF!$A$2:$B$65, 2, FALSE))</f>
        <v>53.06</v>
      </c>
      <c r="S10566" s="3">
        <f>Table1[[#This Row],[Generation (TWh)]]*10^9*VLOOKUP(Table1[[#This Row],[Turbine/Engine Technology]],Technology_HR!$A$2:$B$11,2,FALSE)*10^-6</f>
        <v>16168929.826200001</v>
      </c>
      <c r="T10566" s="5">
        <f>Table1[[#This Row],[Fuel Consumption (mmBtu)]]*Table1[[#This Row],[Emission Factor (kg CO2/ mmBtu)]]*10^3</f>
        <v>857923416578.17212</v>
      </c>
      <c r="U10566" s="3">
        <f>Table1[[#This Row],[Emissions (g CO2)]]/(Table1[[#This Row],[Generation (TWh)]]*10^9)</f>
        <v>400.54993999999999</v>
      </c>
    </row>
    <row r="10567" spans="1:21" x14ac:dyDescent="0.35">
      <c r="A10567" t="s">
        <v>2530</v>
      </c>
      <c r="B10567" t="s">
        <v>3243</v>
      </c>
      <c r="C10567" t="str">
        <f>SUBSTITUTE(Table1[[#This Row],[Fuel]],", ",",")</f>
        <v>fossil gas: natural gas,fossil liquids: fuel oil</v>
      </c>
      <c r="D10567" t="s">
        <v>3239</v>
      </c>
      <c r="E10567" t="s">
        <v>3275</v>
      </c>
      <c r="H10567" t="s">
        <v>3436</v>
      </c>
      <c r="I10567">
        <v>77</v>
      </c>
      <c r="J10567" t="s">
        <v>3446</v>
      </c>
      <c r="K10567">
        <v>2002</v>
      </c>
      <c r="L10567" t="s">
        <v>29</v>
      </c>
      <c r="M10567" t="s">
        <v>29</v>
      </c>
      <c r="N10567">
        <v>39.941128999999997</v>
      </c>
      <c r="O10567">
        <v>-104.682</v>
      </c>
      <c r="P10567" t="s">
        <v>3613</v>
      </c>
      <c r="Q10567" s="3">
        <f>Table1[[#This Row],[Capacity (MW)]]*0.395*8760*10^-6</f>
        <v>0.26643539999999999</v>
      </c>
      <c r="R10567" s="3" cm="1">
        <f t="array" ref="R10567">AVERAGE(VLOOKUP(_xlfn.TEXTSPLIT(Table1[[#This Row],[Fuel (no space after comma)]], ","), FuelList_Final_EF!$A$2:$B$65, 2, FALSE))</f>
        <v>65.583341148886291</v>
      </c>
      <c r="S10567" s="3">
        <f>Table1[[#This Row],[Generation (TWh)]]*10^9*VLOOKUP(Table1[[#This Row],[Turbine/Engine Technology]],Technology_HR!$A$2:$B$11,2,FALSE)*10^-6</f>
        <v>2933453.7539999997</v>
      </c>
      <c r="T10567" s="5">
        <f>Table1[[#This Row],[Fuel Consumption (mmBtu)]]*Table1[[#This Row],[Emission Factor (kg CO2/ mmBtu)]]*10^3</f>
        <v>192385698293.06314</v>
      </c>
      <c r="U10567" s="3">
        <f>Table1[[#This Row],[Emissions (g CO2)]]/(Table1[[#This Row],[Generation (TWh)]]*10^9)</f>
        <v>722.072586049238</v>
      </c>
    </row>
    <row r="10568" spans="1:21" x14ac:dyDescent="0.35">
      <c r="A10568" t="s">
        <v>2530</v>
      </c>
      <c r="B10568" t="s">
        <v>3243</v>
      </c>
      <c r="C10568" t="str">
        <f>SUBSTITUTE(Table1[[#This Row],[Fuel]],", ",",")</f>
        <v>fossil gas: natural gas,fossil liquids: fuel oil</v>
      </c>
      <c r="D10568" t="s">
        <v>3239</v>
      </c>
      <c r="E10568" t="s">
        <v>3275</v>
      </c>
      <c r="H10568" t="s">
        <v>3436</v>
      </c>
      <c r="I10568">
        <v>77</v>
      </c>
      <c r="J10568" t="s">
        <v>3446</v>
      </c>
      <c r="K10568">
        <v>2002</v>
      </c>
      <c r="L10568" t="s">
        <v>29</v>
      </c>
      <c r="M10568" t="s">
        <v>29</v>
      </c>
      <c r="N10568">
        <v>39.941128999999997</v>
      </c>
      <c r="O10568">
        <v>-104.682</v>
      </c>
      <c r="P10568" t="s">
        <v>3613</v>
      </c>
      <c r="Q10568" s="3">
        <f>Table1[[#This Row],[Capacity (MW)]]*0.395*8760*10^-6</f>
        <v>0.26643539999999999</v>
      </c>
      <c r="R10568" s="3" cm="1">
        <f t="array" ref="R10568">AVERAGE(VLOOKUP(_xlfn.TEXTSPLIT(Table1[[#This Row],[Fuel (no space after comma)]], ","), FuelList_Final_EF!$A$2:$B$65, 2, FALSE))</f>
        <v>65.583341148886291</v>
      </c>
      <c r="S10568" s="3">
        <f>Table1[[#This Row],[Generation (TWh)]]*10^9*VLOOKUP(Table1[[#This Row],[Turbine/Engine Technology]],Technology_HR!$A$2:$B$11,2,FALSE)*10^-6</f>
        <v>2933453.7539999997</v>
      </c>
      <c r="T10568" s="5">
        <f>Table1[[#This Row],[Fuel Consumption (mmBtu)]]*Table1[[#This Row],[Emission Factor (kg CO2/ mmBtu)]]*10^3</f>
        <v>192385698293.06314</v>
      </c>
      <c r="U10568" s="3">
        <f>Table1[[#This Row],[Emissions (g CO2)]]/(Table1[[#This Row],[Generation (TWh)]]*10^9)</f>
        <v>722.072586049238</v>
      </c>
    </row>
    <row r="10569" spans="1:21" x14ac:dyDescent="0.35">
      <c r="A10569" t="s">
        <v>2713</v>
      </c>
      <c r="B10569" t="s">
        <v>3239</v>
      </c>
      <c r="C10569" t="str">
        <f>SUBSTITUTE(Table1[[#This Row],[Fuel]],", ",",")</f>
        <v>fossil gas: natural gas</v>
      </c>
      <c r="D10569" t="s">
        <v>3239</v>
      </c>
      <c r="H10569" t="s">
        <v>3438</v>
      </c>
      <c r="I10569">
        <v>159</v>
      </c>
      <c r="J10569" t="s">
        <v>3446</v>
      </c>
      <c r="K10569">
        <v>2002</v>
      </c>
      <c r="L10569" t="s">
        <v>29</v>
      </c>
      <c r="M10569" t="s">
        <v>29</v>
      </c>
      <c r="N10569">
        <v>47.086111000000002</v>
      </c>
      <c r="O10569">
        <v>-122.3657</v>
      </c>
      <c r="P10569" t="s">
        <v>3613</v>
      </c>
      <c r="Q10569" s="3">
        <f>Table1[[#This Row],[Capacity (MW)]]*0.395*8760*10^-6</f>
        <v>0.55017179999999999</v>
      </c>
      <c r="R10569" s="3" cm="1">
        <f t="array" ref="R10569">AVERAGE(VLOOKUP(_xlfn.TEXTSPLIT(Table1[[#This Row],[Fuel (no space after comma)]], ","), FuelList_Final_EF!$A$2:$B$65, 2, FALSE))</f>
        <v>53.06</v>
      </c>
      <c r="S10569" s="3">
        <f>Table1[[#This Row],[Generation (TWh)]]*10^9*VLOOKUP(Table1[[#This Row],[Turbine/Engine Technology]],Technology_HR!$A$2:$B$11,2,FALSE)*10^-6</f>
        <v>4153246.9181999997</v>
      </c>
      <c r="T10569" s="5">
        <f>Table1[[#This Row],[Fuel Consumption (mmBtu)]]*Table1[[#This Row],[Emission Factor (kg CO2/ mmBtu)]]*10^3</f>
        <v>220371281479.69199</v>
      </c>
      <c r="U10569" s="3">
        <f>Table1[[#This Row],[Emissions (g CO2)]]/(Table1[[#This Row],[Generation (TWh)]]*10^9)</f>
        <v>400.54993999999999</v>
      </c>
    </row>
    <row r="10570" spans="1:21" x14ac:dyDescent="0.35">
      <c r="A10570" t="s">
        <v>2690</v>
      </c>
      <c r="B10570" t="s">
        <v>3239</v>
      </c>
      <c r="C10570" t="str">
        <f>SUBSTITUTE(Table1[[#This Row],[Fuel]],", ",",")</f>
        <v>fossil gas: natural gas</v>
      </c>
      <c r="D10570" t="s">
        <v>3239</v>
      </c>
      <c r="H10570" t="s">
        <v>3438</v>
      </c>
      <c r="I10570">
        <v>155.82</v>
      </c>
      <c r="J10570" t="s">
        <v>3446</v>
      </c>
      <c r="K10570">
        <v>2002</v>
      </c>
      <c r="L10570" t="s">
        <v>29</v>
      </c>
      <c r="M10570" t="s">
        <v>29</v>
      </c>
      <c r="N10570">
        <v>47.086111000000002</v>
      </c>
      <c r="O10570">
        <v>-122.3657</v>
      </c>
      <c r="P10570" t="s">
        <v>3613</v>
      </c>
      <c r="Q10570" s="3">
        <f>Table1[[#This Row],[Capacity (MW)]]*0.395*8760*10^-6</f>
        <v>0.53916836400000001</v>
      </c>
      <c r="R10570" s="3" cm="1">
        <f t="array" ref="R10570">AVERAGE(VLOOKUP(_xlfn.TEXTSPLIT(Table1[[#This Row],[Fuel (no space after comma)]], ","), FuelList_Final_EF!$A$2:$B$65, 2, FALSE))</f>
        <v>53.06</v>
      </c>
      <c r="S10570" s="3">
        <f>Table1[[#This Row],[Generation (TWh)]]*10^9*VLOOKUP(Table1[[#This Row],[Turbine/Engine Technology]],Technology_HR!$A$2:$B$11,2,FALSE)*10^-6</f>
        <v>4070181.9798359997</v>
      </c>
      <c r="T10570" s="5">
        <f>Table1[[#This Row],[Fuel Consumption (mmBtu)]]*Table1[[#This Row],[Emission Factor (kg CO2/ mmBtu)]]*10^3</f>
        <v>215963855850.09818</v>
      </c>
      <c r="U10570" s="3">
        <f>Table1[[#This Row],[Emissions (g CO2)]]/(Table1[[#This Row],[Generation (TWh)]]*10^9)</f>
        <v>400.54994000000005</v>
      </c>
    </row>
    <row r="10571" spans="1:21" x14ac:dyDescent="0.35">
      <c r="A10571" t="s">
        <v>2690</v>
      </c>
      <c r="B10571" t="s">
        <v>3243</v>
      </c>
      <c r="C10571" t="str">
        <f>SUBSTITUTE(Table1[[#This Row],[Fuel]],", ",",")</f>
        <v>fossil gas: natural gas,fossil liquids: fuel oil</v>
      </c>
      <c r="D10571" t="s">
        <v>3239</v>
      </c>
      <c r="E10571" t="s">
        <v>3275</v>
      </c>
      <c r="H10571" t="s">
        <v>3436</v>
      </c>
      <c r="I10571">
        <v>89</v>
      </c>
      <c r="J10571" t="s">
        <v>3446</v>
      </c>
      <c r="K10571">
        <v>1981</v>
      </c>
      <c r="L10571" t="s">
        <v>29</v>
      </c>
      <c r="M10571" t="s">
        <v>29</v>
      </c>
      <c r="N10571">
        <v>47.079721999999997</v>
      </c>
      <c r="O10571">
        <v>-122.36499999999999</v>
      </c>
      <c r="P10571" t="s">
        <v>3613</v>
      </c>
      <c r="Q10571" s="3">
        <f>Table1[[#This Row],[Capacity (MW)]]*0.395*8760*10^-6</f>
        <v>0.30795779999999995</v>
      </c>
      <c r="R10571" s="3" cm="1">
        <f t="array" ref="R10571">AVERAGE(VLOOKUP(_xlfn.TEXTSPLIT(Table1[[#This Row],[Fuel (no space after comma)]], ","), FuelList_Final_EF!$A$2:$B$65, 2, FALSE))</f>
        <v>65.583341148886291</v>
      </c>
      <c r="S10571" s="3">
        <f>Table1[[#This Row],[Generation (TWh)]]*10^9*VLOOKUP(Table1[[#This Row],[Turbine/Engine Technology]],Technology_HR!$A$2:$B$11,2,FALSE)*10^-6</f>
        <v>3390615.3779999996</v>
      </c>
      <c r="T10571" s="5">
        <f>Table1[[#This Row],[Fuel Consumption (mmBtu)]]*Table1[[#This Row],[Emission Factor (kg CO2/ mmBtu)]]*10^3</f>
        <v>222367885040.03403</v>
      </c>
      <c r="U10571" s="3">
        <f>Table1[[#This Row],[Emissions (g CO2)]]/(Table1[[#This Row],[Generation (TWh)]]*10^9)</f>
        <v>722.07258604923811</v>
      </c>
    </row>
    <row r="10572" spans="1:21" x14ac:dyDescent="0.35">
      <c r="A10572" t="s">
        <v>2690</v>
      </c>
      <c r="B10572" t="s">
        <v>3243</v>
      </c>
      <c r="C10572" t="str">
        <f>SUBSTITUTE(Table1[[#This Row],[Fuel]],", ",",")</f>
        <v>fossil gas: natural gas,fossil liquids: fuel oil</v>
      </c>
      <c r="D10572" t="s">
        <v>3239</v>
      </c>
      <c r="E10572" t="s">
        <v>3275</v>
      </c>
      <c r="H10572" t="s">
        <v>3436</v>
      </c>
      <c r="I10572">
        <v>89</v>
      </c>
      <c r="J10572" t="s">
        <v>3446</v>
      </c>
      <c r="K10572">
        <v>1981</v>
      </c>
      <c r="L10572" t="s">
        <v>29</v>
      </c>
      <c r="M10572" t="s">
        <v>29</v>
      </c>
      <c r="N10572">
        <v>47.079721999999997</v>
      </c>
      <c r="O10572">
        <v>-122.36499999999999</v>
      </c>
      <c r="P10572" t="s">
        <v>3613</v>
      </c>
      <c r="Q10572" s="3">
        <f>Table1[[#This Row],[Capacity (MW)]]*0.395*8760*10^-6</f>
        <v>0.30795779999999995</v>
      </c>
      <c r="R10572" s="3" cm="1">
        <f t="array" ref="R10572">AVERAGE(VLOOKUP(_xlfn.TEXTSPLIT(Table1[[#This Row],[Fuel (no space after comma)]], ","), FuelList_Final_EF!$A$2:$B$65, 2, FALSE))</f>
        <v>65.583341148886291</v>
      </c>
      <c r="S10572" s="3">
        <f>Table1[[#This Row],[Generation (TWh)]]*10^9*VLOOKUP(Table1[[#This Row],[Turbine/Engine Technology]],Technology_HR!$A$2:$B$11,2,FALSE)*10^-6</f>
        <v>3390615.3779999996</v>
      </c>
      <c r="T10572" s="5">
        <f>Table1[[#This Row],[Fuel Consumption (mmBtu)]]*Table1[[#This Row],[Emission Factor (kg CO2/ mmBtu)]]*10^3</f>
        <v>222367885040.03403</v>
      </c>
      <c r="U10572" s="3">
        <f>Table1[[#This Row],[Emissions (g CO2)]]/(Table1[[#This Row],[Generation (TWh)]]*10^9)</f>
        <v>722.07258604923811</v>
      </c>
    </row>
    <row r="10573" spans="1:21" x14ac:dyDescent="0.35">
      <c r="A10573" t="s">
        <v>2690</v>
      </c>
      <c r="B10573" t="s">
        <v>3243</v>
      </c>
      <c r="C10573" t="str">
        <f>SUBSTITUTE(Table1[[#This Row],[Fuel]],", ",",")</f>
        <v>fossil gas: natural gas,fossil liquids: fuel oil</v>
      </c>
      <c r="D10573" t="s">
        <v>3239</v>
      </c>
      <c r="E10573" t="s">
        <v>3275</v>
      </c>
      <c r="H10573" t="s">
        <v>3436</v>
      </c>
      <c r="I10573">
        <v>129</v>
      </c>
      <c r="J10573" t="s">
        <v>3448</v>
      </c>
      <c r="K10573">
        <v>1984</v>
      </c>
      <c r="L10573" t="s">
        <v>29</v>
      </c>
      <c r="M10573" t="s">
        <v>29</v>
      </c>
      <c r="N10573">
        <v>48.455800000000004</v>
      </c>
      <c r="O10573">
        <v>-122.4358</v>
      </c>
      <c r="P10573" t="s">
        <v>3613</v>
      </c>
      <c r="Q10573" s="3">
        <f>Table1[[#This Row],[Capacity (MW)]]*0.395*8760*10^-6</f>
        <v>0.44636580000000003</v>
      </c>
      <c r="R10573" s="3" cm="1">
        <f t="array" ref="R10573">AVERAGE(VLOOKUP(_xlfn.TEXTSPLIT(Table1[[#This Row],[Fuel (no space after comma)]], ","), FuelList_Final_EF!$A$2:$B$65, 2, FALSE))</f>
        <v>65.583341148886291</v>
      </c>
      <c r="S10573" s="3">
        <f>Table1[[#This Row],[Generation (TWh)]]*10^9*VLOOKUP(Table1[[#This Row],[Turbine/Engine Technology]],Technology_HR!$A$2:$B$11,2,FALSE)*10^-6</f>
        <v>4914487.4580000006</v>
      </c>
      <c r="T10573" s="5">
        <f>Table1[[#This Row],[Fuel Consumption (mmBtu)]]*Table1[[#This Row],[Emission Factor (kg CO2/ mmBtu)]]*10^3</f>
        <v>322308507529.93701</v>
      </c>
      <c r="U10573" s="3">
        <f>Table1[[#This Row],[Emissions (g CO2)]]/(Table1[[#This Row],[Generation (TWh)]]*10^9)</f>
        <v>722.072586049238</v>
      </c>
    </row>
    <row r="10574" spans="1:21" x14ac:dyDescent="0.35">
      <c r="A10574" t="s">
        <v>2690</v>
      </c>
      <c r="B10574" t="s">
        <v>3243</v>
      </c>
      <c r="C10574" t="str">
        <f>SUBSTITUTE(Table1[[#This Row],[Fuel]],", ",",")</f>
        <v>fossil gas: natural gas,fossil liquids: fuel oil</v>
      </c>
      <c r="D10574" t="s">
        <v>3239</v>
      </c>
      <c r="E10574" t="s">
        <v>3275</v>
      </c>
      <c r="H10574" t="s">
        <v>3436</v>
      </c>
      <c r="I10574">
        <v>129</v>
      </c>
      <c r="J10574" t="s">
        <v>3448</v>
      </c>
      <c r="K10574">
        <v>1984</v>
      </c>
      <c r="L10574" t="s">
        <v>29</v>
      </c>
      <c r="M10574" t="s">
        <v>29</v>
      </c>
      <c r="N10574">
        <v>48.455800000000004</v>
      </c>
      <c r="O10574">
        <v>-122.4358</v>
      </c>
      <c r="P10574" t="s">
        <v>3613</v>
      </c>
      <c r="Q10574" s="3">
        <f>Table1[[#This Row],[Capacity (MW)]]*0.395*8760*10^-6</f>
        <v>0.44636580000000003</v>
      </c>
      <c r="R10574" s="3" cm="1">
        <f t="array" ref="R10574">AVERAGE(VLOOKUP(_xlfn.TEXTSPLIT(Table1[[#This Row],[Fuel (no space after comma)]], ","), FuelList_Final_EF!$A$2:$B$65, 2, FALSE))</f>
        <v>65.583341148886291</v>
      </c>
      <c r="S10574" s="3">
        <f>Table1[[#This Row],[Generation (TWh)]]*10^9*VLOOKUP(Table1[[#This Row],[Turbine/Engine Technology]],Technology_HR!$A$2:$B$11,2,FALSE)*10^-6</f>
        <v>4914487.4580000006</v>
      </c>
      <c r="T10574" s="5">
        <f>Table1[[#This Row],[Fuel Consumption (mmBtu)]]*Table1[[#This Row],[Emission Factor (kg CO2/ mmBtu)]]*10^3</f>
        <v>322308507529.93701</v>
      </c>
      <c r="U10574" s="3">
        <f>Table1[[#This Row],[Emissions (g CO2)]]/(Table1[[#This Row],[Generation (TWh)]]*10^9)</f>
        <v>722.072586049238</v>
      </c>
    </row>
    <row r="10575" spans="1:21" x14ac:dyDescent="0.35">
      <c r="A10575" t="s">
        <v>2690</v>
      </c>
      <c r="B10575" t="s">
        <v>3243</v>
      </c>
      <c r="C10575" t="str">
        <f>SUBSTITUTE(Table1[[#This Row],[Fuel]],", ",",")</f>
        <v>fossil gas: natural gas,fossil liquids: fuel oil</v>
      </c>
      <c r="D10575" t="s">
        <v>3239</v>
      </c>
      <c r="E10575" t="s">
        <v>3275</v>
      </c>
      <c r="H10575" t="s">
        <v>3436</v>
      </c>
      <c r="I10575">
        <v>59</v>
      </c>
      <c r="J10575" t="s">
        <v>3448</v>
      </c>
      <c r="K10575">
        <v>2001</v>
      </c>
      <c r="L10575" t="s">
        <v>29</v>
      </c>
      <c r="M10575" t="s">
        <v>29</v>
      </c>
      <c r="N10575">
        <v>48.455800000000004</v>
      </c>
      <c r="O10575">
        <v>-122.4358</v>
      </c>
      <c r="P10575" t="s">
        <v>3613</v>
      </c>
      <c r="Q10575" s="3">
        <f>Table1[[#This Row],[Capacity (MW)]]*0.395*8760*10^-6</f>
        <v>0.20415179999999997</v>
      </c>
      <c r="R10575" s="3" cm="1">
        <f t="array" ref="R10575">AVERAGE(VLOOKUP(_xlfn.TEXTSPLIT(Table1[[#This Row],[Fuel (no space after comma)]], ","), FuelList_Final_EF!$A$2:$B$65, 2, FALSE))</f>
        <v>65.583341148886291</v>
      </c>
      <c r="S10575" s="3">
        <f>Table1[[#This Row],[Generation (TWh)]]*10^9*VLOOKUP(Table1[[#This Row],[Turbine/Engine Technology]],Technology_HR!$A$2:$B$11,2,FALSE)*10^-6</f>
        <v>2247711.3179999995</v>
      </c>
      <c r="T10575" s="5">
        <f>Table1[[#This Row],[Fuel Consumption (mmBtu)]]*Table1[[#This Row],[Emission Factor (kg CO2/ mmBtu)]]*10^3</f>
        <v>147412418172.60678</v>
      </c>
      <c r="U10575" s="3">
        <f>Table1[[#This Row],[Emissions (g CO2)]]/(Table1[[#This Row],[Generation (TWh)]]*10^9)</f>
        <v>722.07258604923788</v>
      </c>
    </row>
    <row r="10576" spans="1:21" x14ac:dyDescent="0.35">
      <c r="A10576" t="s">
        <v>2690</v>
      </c>
      <c r="B10576" t="s">
        <v>3243</v>
      </c>
      <c r="C10576" t="str">
        <f>SUBSTITUTE(Table1[[#This Row],[Fuel]],", ",",")</f>
        <v>fossil gas: natural gas,fossil liquids: fuel oil</v>
      </c>
      <c r="D10576" t="s">
        <v>3239</v>
      </c>
      <c r="E10576" t="s">
        <v>3275</v>
      </c>
      <c r="H10576" t="s">
        <v>3436</v>
      </c>
      <c r="I10576">
        <v>59</v>
      </c>
      <c r="J10576" t="s">
        <v>3448</v>
      </c>
      <c r="K10576">
        <v>2001</v>
      </c>
      <c r="L10576" t="s">
        <v>29</v>
      </c>
      <c r="M10576" t="s">
        <v>29</v>
      </c>
      <c r="N10576">
        <v>48.455800000000004</v>
      </c>
      <c r="O10576">
        <v>-122.4358</v>
      </c>
      <c r="P10576" t="s">
        <v>3613</v>
      </c>
      <c r="Q10576" s="3">
        <f>Table1[[#This Row],[Capacity (MW)]]*0.395*8760*10^-6</f>
        <v>0.20415179999999997</v>
      </c>
      <c r="R10576" s="3" cm="1">
        <f t="array" ref="R10576">AVERAGE(VLOOKUP(_xlfn.TEXTSPLIT(Table1[[#This Row],[Fuel (no space after comma)]], ","), FuelList_Final_EF!$A$2:$B$65, 2, FALSE))</f>
        <v>65.583341148886291</v>
      </c>
      <c r="S10576" s="3">
        <f>Table1[[#This Row],[Generation (TWh)]]*10^9*VLOOKUP(Table1[[#This Row],[Turbine/Engine Technology]],Technology_HR!$A$2:$B$11,2,FALSE)*10^-6</f>
        <v>2247711.3179999995</v>
      </c>
      <c r="T10576" s="5">
        <f>Table1[[#This Row],[Fuel Consumption (mmBtu)]]*Table1[[#This Row],[Emission Factor (kg CO2/ mmBtu)]]*10^3</f>
        <v>147412418172.60678</v>
      </c>
      <c r="U10576" s="3">
        <f>Table1[[#This Row],[Emissions (g CO2)]]/(Table1[[#This Row],[Generation (TWh)]]*10^9)</f>
        <v>722.07258604923788</v>
      </c>
    </row>
    <row r="10577" spans="1:21" x14ac:dyDescent="0.35">
      <c r="A10577" t="s">
        <v>375</v>
      </c>
      <c r="B10577" t="s">
        <v>3239</v>
      </c>
      <c r="C10577" t="str">
        <f>SUBSTITUTE(Table1[[#This Row],[Fuel]],", ",",")</f>
        <v>fossil gas: natural gas</v>
      </c>
      <c r="D10577" t="s">
        <v>3239</v>
      </c>
      <c r="H10577" t="s">
        <v>3438</v>
      </c>
      <c r="I10577">
        <v>260</v>
      </c>
      <c r="J10577" t="s">
        <v>3446</v>
      </c>
      <c r="K10577">
        <v>2007</v>
      </c>
      <c r="L10577" t="s">
        <v>29</v>
      </c>
      <c r="M10577" t="s">
        <v>29</v>
      </c>
      <c r="N10577">
        <v>28.988761</v>
      </c>
      <c r="O10577">
        <v>-95.395420000000001</v>
      </c>
      <c r="P10577" t="s">
        <v>3613</v>
      </c>
      <c r="Q10577" s="3">
        <f>Table1[[#This Row],[Capacity (MW)]]*0.395*8760*10^-6</f>
        <v>0.89965200000000001</v>
      </c>
      <c r="R10577" s="3" cm="1">
        <f t="array" ref="R10577">AVERAGE(VLOOKUP(_xlfn.TEXTSPLIT(Table1[[#This Row],[Fuel (no space after comma)]], ","), FuelList_Final_EF!$A$2:$B$65, 2, FALSE))</f>
        <v>53.06</v>
      </c>
      <c r="S10577" s="3">
        <f>Table1[[#This Row],[Generation (TWh)]]*10^9*VLOOKUP(Table1[[#This Row],[Turbine/Engine Technology]],Technology_HR!$A$2:$B$11,2,FALSE)*10^-6</f>
        <v>6791472.9479999999</v>
      </c>
      <c r="T10577" s="5">
        <f>Table1[[#This Row],[Fuel Consumption (mmBtu)]]*Table1[[#This Row],[Emission Factor (kg CO2/ mmBtu)]]*10^3</f>
        <v>360355554620.88</v>
      </c>
      <c r="U10577" s="3">
        <f>Table1[[#This Row],[Emissions (g CO2)]]/(Table1[[#This Row],[Generation (TWh)]]*10^9)</f>
        <v>400.54993999999999</v>
      </c>
    </row>
    <row r="10578" spans="1:21" x14ac:dyDescent="0.35">
      <c r="A10578" t="s">
        <v>2714</v>
      </c>
      <c r="B10578" t="s">
        <v>3239</v>
      </c>
      <c r="C10578" t="str">
        <f>SUBSTITUTE(Table1[[#This Row],[Fuel]],", ",",")</f>
        <v>fossil gas: natural gas</v>
      </c>
      <c r="D10578" t="s">
        <v>3239</v>
      </c>
      <c r="H10578" t="s">
        <v>3436</v>
      </c>
      <c r="I10578">
        <v>75</v>
      </c>
      <c r="J10578" t="s">
        <v>3446</v>
      </c>
      <c r="K10578">
        <v>1978</v>
      </c>
      <c r="L10578" t="s">
        <v>29</v>
      </c>
      <c r="M10578" t="s">
        <v>29</v>
      </c>
      <c r="N10578">
        <v>28.991288999999998</v>
      </c>
      <c r="O10578">
        <v>-95.407480000000007</v>
      </c>
      <c r="P10578" t="s">
        <v>3613</v>
      </c>
      <c r="Q10578" s="3">
        <f>Table1[[#This Row],[Capacity (MW)]]*0.395*8760*10^-6</f>
        <v>0.259515</v>
      </c>
      <c r="R10578" s="3" cm="1">
        <f t="array" ref="R10578">AVERAGE(VLOOKUP(_xlfn.TEXTSPLIT(Table1[[#This Row],[Fuel (no space after comma)]], ","), FuelList_Final_EF!$A$2:$B$65, 2, FALSE))</f>
        <v>53.06</v>
      </c>
      <c r="S10578" s="3">
        <f>Table1[[#This Row],[Generation (TWh)]]*10^9*VLOOKUP(Table1[[#This Row],[Turbine/Engine Technology]],Technology_HR!$A$2:$B$11,2,FALSE)*10^-6</f>
        <v>2857260.15</v>
      </c>
      <c r="T10578" s="5">
        <f>Table1[[#This Row],[Fuel Consumption (mmBtu)]]*Table1[[#This Row],[Emission Factor (kg CO2/ mmBtu)]]*10^3</f>
        <v>151606223559</v>
      </c>
      <c r="U10578" s="3">
        <f>Table1[[#This Row],[Emissions (g CO2)]]/(Table1[[#This Row],[Generation (TWh)]]*10^9)</f>
        <v>584.19060000000002</v>
      </c>
    </row>
    <row r="10579" spans="1:21" x14ac:dyDescent="0.35">
      <c r="A10579" t="s">
        <v>2714</v>
      </c>
      <c r="B10579" t="s">
        <v>3239</v>
      </c>
      <c r="C10579" t="str">
        <f>SUBSTITUTE(Table1[[#This Row],[Fuel]],", ",",")</f>
        <v>fossil gas: natural gas</v>
      </c>
      <c r="D10579" t="s">
        <v>3239</v>
      </c>
      <c r="H10579" t="s">
        <v>3438</v>
      </c>
      <c r="I10579">
        <v>603</v>
      </c>
      <c r="J10579" t="s">
        <v>3446</v>
      </c>
      <c r="K10579">
        <v>1984</v>
      </c>
      <c r="L10579" t="s">
        <v>29</v>
      </c>
      <c r="M10579" t="s">
        <v>29</v>
      </c>
      <c r="N10579">
        <v>28.991288999999998</v>
      </c>
      <c r="O10579">
        <v>-95.407480000000007</v>
      </c>
      <c r="P10579" t="s">
        <v>3613</v>
      </c>
      <c r="Q10579" s="3">
        <f>Table1[[#This Row],[Capacity (MW)]]*0.395*8760*10^-6</f>
        <v>2.0865005999999999</v>
      </c>
      <c r="R10579" s="3" cm="1">
        <f t="array" ref="R10579">AVERAGE(VLOOKUP(_xlfn.TEXTSPLIT(Table1[[#This Row],[Fuel (no space after comma)]], ","), FuelList_Final_EF!$A$2:$B$65, 2, FALSE))</f>
        <v>53.06</v>
      </c>
      <c r="S10579" s="3">
        <f>Table1[[#This Row],[Generation (TWh)]]*10^9*VLOOKUP(Table1[[#This Row],[Turbine/Engine Technology]],Technology_HR!$A$2:$B$11,2,FALSE)*10^-6</f>
        <v>15750993.029399998</v>
      </c>
      <c r="T10579" s="5">
        <f>Table1[[#This Row],[Fuel Consumption (mmBtu)]]*Table1[[#This Row],[Emission Factor (kg CO2/ mmBtu)]]*10^3</f>
        <v>835747690139.96399</v>
      </c>
      <c r="U10579" s="3">
        <f>Table1[[#This Row],[Emissions (g CO2)]]/(Table1[[#This Row],[Generation (TWh)]]*10^9)</f>
        <v>400.54993999999999</v>
      </c>
    </row>
    <row r="10580" spans="1:21" x14ac:dyDescent="0.35">
      <c r="A10580" t="s">
        <v>2715</v>
      </c>
      <c r="B10580" t="s">
        <v>3239</v>
      </c>
      <c r="C10580" t="str">
        <f>SUBSTITUTE(Table1[[#This Row],[Fuel]],", ",",")</f>
        <v>fossil gas: natural gas</v>
      </c>
      <c r="D10580" t="s">
        <v>3239</v>
      </c>
      <c r="H10580" t="s">
        <v>3436</v>
      </c>
      <c r="I10580">
        <v>87</v>
      </c>
      <c r="J10580" t="s">
        <v>3446</v>
      </c>
      <c r="K10580">
        <v>2019</v>
      </c>
      <c r="L10580" t="s">
        <v>29</v>
      </c>
      <c r="M10580" t="s">
        <v>29</v>
      </c>
      <c r="N10580">
        <v>28.979167</v>
      </c>
      <c r="O10580">
        <v>-95.306939999999997</v>
      </c>
      <c r="P10580" t="s">
        <v>3613</v>
      </c>
      <c r="Q10580" s="3">
        <f>Table1[[#This Row],[Capacity (MW)]]*0.395*8760*10^-6</f>
        <v>0.30103740000000001</v>
      </c>
      <c r="R10580" s="3" cm="1">
        <f t="array" ref="R10580">AVERAGE(VLOOKUP(_xlfn.TEXTSPLIT(Table1[[#This Row],[Fuel (no space after comma)]], ","), FuelList_Final_EF!$A$2:$B$65, 2, FALSE))</f>
        <v>53.06</v>
      </c>
      <c r="S10580" s="3">
        <f>Table1[[#This Row],[Generation (TWh)]]*10^9*VLOOKUP(Table1[[#This Row],[Turbine/Engine Technology]],Technology_HR!$A$2:$B$11,2,FALSE)*10^-6</f>
        <v>3314421.7739999997</v>
      </c>
      <c r="T10580" s="5">
        <f>Table1[[#This Row],[Fuel Consumption (mmBtu)]]*Table1[[#This Row],[Emission Factor (kg CO2/ mmBtu)]]*10^3</f>
        <v>175863219328.43997</v>
      </c>
      <c r="U10580" s="3">
        <f>Table1[[#This Row],[Emissions (g CO2)]]/(Table1[[#This Row],[Generation (TWh)]]*10^9)</f>
        <v>584.1905999999999</v>
      </c>
    </row>
    <row r="10581" spans="1:21" x14ac:dyDescent="0.35">
      <c r="A10581" t="s">
        <v>375</v>
      </c>
      <c r="B10581" t="s">
        <v>3239</v>
      </c>
      <c r="C10581" t="str">
        <f>SUBSTITUTE(Table1[[#This Row],[Fuel]],", ",",")</f>
        <v>fossil gas: natural gas</v>
      </c>
      <c r="D10581" t="s">
        <v>3239</v>
      </c>
      <c r="H10581" t="s">
        <v>3436</v>
      </c>
      <c r="I10581">
        <v>222</v>
      </c>
      <c r="J10581" t="s">
        <v>3447</v>
      </c>
      <c r="K10581">
        <v>2026</v>
      </c>
      <c r="L10581" t="s">
        <v>29</v>
      </c>
      <c r="M10581" t="s">
        <v>29</v>
      </c>
      <c r="N10581">
        <v>31.890699999999999</v>
      </c>
      <c r="O10581">
        <v>-96.113100000000003</v>
      </c>
      <c r="P10581" t="s">
        <v>3613</v>
      </c>
      <c r="Q10581" s="3">
        <f>Table1[[#This Row],[Capacity (MW)]]*0.395*8760*10^-6</f>
        <v>0.76816439999999997</v>
      </c>
      <c r="R10581" s="3" cm="1">
        <f t="array" ref="R10581">AVERAGE(VLOOKUP(_xlfn.TEXTSPLIT(Table1[[#This Row],[Fuel (no space after comma)]], ","), FuelList_Final_EF!$A$2:$B$65, 2, FALSE))</f>
        <v>53.06</v>
      </c>
      <c r="S10581" s="3">
        <f>Table1[[#This Row],[Generation (TWh)]]*10^9*VLOOKUP(Table1[[#This Row],[Turbine/Engine Technology]],Technology_HR!$A$2:$B$11,2,FALSE)*10^-6</f>
        <v>8457490.0439999998</v>
      </c>
      <c r="T10581" s="5">
        <f>Table1[[#This Row],[Fuel Consumption (mmBtu)]]*Table1[[#This Row],[Emission Factor (kg CO2/ mmBtu)]]*10^3</f>
        <v>448754421734.64001</v>
      </c>
      <c r="U10581" s="3">
        <f>Table1[[#This Row],[Emissions (g CO2)]]/(Table1[[#This Row],[Generation (TWh)]]*10^9)</f>
        <v>584.19060000000002</v>
      </c>
    </row>
    <row r="10582" spans="1:21" x14ac:dyDescent="0.35">
      <c r="A10582" t="s">
        <v>375</v>
      </c>
      <c r="B10582" t="s">
        <v>3239</v>
      </c>
      <c r="C10582" t="str">
        <f>SUBSTITUTE(Table1[[#This Row],[Fuel]],", ",",")</f>
        <v>fossil gas: natural gas</v>
      </c>
      <c r="D10582" t="s">
        <v>3239</v>
      </c>
      <c r="H10582" t="s">
        <v>3436</v>
      </c>
      <c r="I10582">
        <v>222</v>
      </c>
      <c r="J10582" t="s">
        <v>3447</v>
      </c>
      <c r="K10582">
        <v>2026</v>
      </c>
      <c r="L10582" t="s">
        <v>29</v>
      </c>
      <c r="M10582" t="s">
        <v>29</v>
      </c>
      <c r="N10582">
        <v>31.890699999999999</v>
      </c>
      <c r="O10582">
        <v>-96.113100000000003</v>
      </c>
      <c r="P10582" t="s">
        <v>3613</v>
      </c>
      <c r="Q10582" s="3">
        <f>Table1[[#This Row],[Capacity (MW)]]*0.395*8760*10^-6</f>
        <v>0.76816439999999997</v>
      </c>
      <c r="R10582" s="3" cm="1">
        <f t="array" ref="R10582">AVERAGE(VLOOKUP(_xlfn.TEXTSPLIT(Table1[[#This Row],[Fuel (no space after comma)]], ","), FuelList_Final_EF!$A$2:$B$65, 2, FALSE))</f>
        <v>53.06</v>
      </c>
      <c r="S10582" s="3">
        <f>Table1[[#This Row],[Generation (TWh)]]*10^9*VLOOKUP(Table1[[#This Row],[Turbine/Engine Technology]],Technology_HR!$A$2:$B$11,2,FALSE)*10^-6</f>
        <v>8457490.0439999998</v>
      </c>
      <c r="T10582" s="5">
        <f>Table1[[#This Row],[Fuel Consumption (mmBtu)]]*Table1[[#This Row],[Emission Factor (kg CO2/ mmBtu)]]*10^3</f>
        <v>448754421734.64001</v>
      </c>
      <c r="U10582" s="3">
        <f>Table1[[#This Row],[Emissions (g CO2)]]/(Table1[[#This Row],[Generation (TWh)]]*10^9)</f>
        <v>584.19060000000002</v>
      </c>
    </row>
    <row r="10583" spans="1:21" x14ac:dyDescent="0.35">
      <c r="A10583" t="s">
        <v>375</v>
      </c>
      <c r="B10583" t="s">
        <v>3239</v>
      </c>
      <c r="C10583" t="str">
        <f>SUBSTITUTE(Table1[[#This Row],[Fuel]],", ",",")</f>
        <v>fossil gas: natural gas</v>
      </c>
      <c r="D10583" t="s">
        <v>3239</v>
      </c>
      <c r="H10583" t="s">
        <v>3438</v>
      </c>
      <c r="I10583">
        <v>388.5</v>
      </c>
      <c r="J10583" t="s">
        <v>3446</v>
      </c>
      <c r="K10583">
        <v>2002</v>
      </c>
      <c r="L10583" t="s">
        <v>29</v>
      </c>
      <c r="M10583" t="s">
        <v>29</v>
      </c>
      <c r="N10583">
        <v>31.890699999999999</v>
      </c>
      <c r="O10583">
        <v>-96.113100000000003</v>
      </c>
      <c r="P10583" t="s">
        <v>3613</v>
      </c>
      <c r="Q10583" s="3">
        <f>Table1[[#This Row],[Capacity (MW)]]*0.395*8760*10^-6</f>
        <v>1.3442877000000002</v>
      </c>
      <c r="R10583" s="3" cm="1">
        <f t="array" ref="R10583">AVERAGE(VLOOKUP(_xlfn.TEXTSPLIT(Table1[[#This Row],[Fuel (no space after comma)]], ","), FuelList_Final_EF!$A$2:$B$65, 2, FALSE))</f>
        <v>53.06</v>
      </c>
      <c r="S10583" s="3">
        <f>Table1[[#This Row],[Generation (TWh)]]*10^9*VLOOKUP(Table1[[#This Row],[Turbine/Engine Technology]],Technology_HR!$A$2:$B$11,2,FALSE)*10^-6</f>
        <v>10148027.847300002</v>
      </c>
      <c r="T10583" s="5">
        <f>Table1[[#This Row],[Fuel Consumption (mmBtu)]]*Table1[[#This Row],[Emission Factor (kg CO2/ mmBtu)]]*10^3</f>
        <v>538454357577.73816</v>
      </c>
      <c r="U10583" s="3">
        <f>Table1[[#This Row],[Emissions (g CO2)]]/(Table1[[#This Row],[Generation (TWh)]]*10^9)</f>
        <v>400.54994000000005</v>
      </c>
    </row>
    <row r="10584" spans="1:21" x14ac:dyDescent="0.35">
      <c r="A10584" t="s">
        <v>2716</v>
      </c>
      <c r="B10584" t="s">
        <v>3239</v>
      </c>
      <c r="C10584" t="str">
        <f>SUBSTITUTE(Table1[[#This Row],[Fuel]],", ",",")</f>
        <v>fossil gas: natural gas</v>
      </c>
      <c r="D10584" t="s">
        <v>3239</v>
      </c>
      <c r="H10584" t="s">
        <v>3438</v>
      </c>
      <c r="I10584">
        <v>129.5</v>
      </c>
      <c r="J10584" t="s">
        <v>3446</v>
      </c>
      <c r="K10584">
        <v>2002</v>
      </c>
      <c r="L10584" t="s">
        <v>29</v>
      </c>
      <c r="M10584" t="s">
        <v>29</v>
      </c>
      <c r="N10584">
        <v>31.890699999999999</v>
      </c>
      <c r="O10584">
        <v>-96.113100000000003</v>
      </c>
      <c r="P10584" t="s">
        <v>3613</v>
      </c>
      <c r="Q10584" s="3">
        <f>Table1[[#This Row],[Capacity (MW)]]*0.395*8760*10^-6</f>
        <v>0.44809589999999999</v>
      </c>
      <c r="R10584" s="3" cm="1">
        <f t="array" ref="R10584">AVERAGE(VLOOKUP(_xlfn.TEXTSPLIT(Table1[[#This Row],[Fuel (no space after comma)]], ","), FuelList_Final_EF!$A$2:$B$65, 2, FALSE))</f>
        <v>53.06</v>
      </c>
      <c r="S10584" s="3">
        <f>Table1[[#This Row],[Generation (TWh)]]*10^9*VLOOKUP(Table1[[#This Row],[Turbine/Engine Technology]],Technology_HR!$A$2:$B$11,2,FALSE)*10^-6</f>
        <v>3382675.9490999999</v>
      </c>
      <c r="T10584" s="5">
        <f>Table1[[#This Row],[Fuel Consumption (mmBtu)]]*Table1[[#This Row],[Emission Factor (kg CO2/ mmBtu)]]*10^3</f>
        <v>179484785859.24597</v>
      </c>
      <c r="U10584" s="3">
        <f>Table1[[#This Row],[Emissions (g CO2)]]/(Table1[[#This Row],[Generation (TWh)]]*10^9)</f>
        <v>400.54993999999994</v>
      </c>
    </row>
    <row r="10585" spans="1:21" x14ac:dyDescent="0.35">
      <c r="A10585" t="s">
        <v>2716</v>
      </c>
      <c r="B10585" t="s">
        <v>3239</v>
      </c>
      <c r="C10585" t="str">
        <f>SUBSTITUTE(Table1[[#This Row],[Fuel]],", ",",")</f>
        <v>fossil gas: natural gas</v>
      </c>
      <c r="D10585" t="s">
        <v>3239</v>
      </c>
      <c r="H10585" t="s">
        <v>3438</v>
      </c>
      <c r="I10585">
        <v>129.5</v>
      </c>
      <c r="J10585" t="s">
        <v>3446</v>
      </c>
      <c r="K10585">
        <v>2002</v>
      </c>
      <c r="L10585" t="s">
        <v>29</v>
      </c>
      <c r="M10585" t="s">
        <v>29</v>
      </c>
      <c r="N10585">
        <v>31.890699999999999</v>
      </c>
      <c r="O10585">
        <v>-96.113100000000003</v>
      </c>
      <c r="P10585" t="s">
        <v>3613</v>
      </c>
      <c r="Q10585" s="3">
        <f>Table1[[#This Row],[Capacity (MW)]]*0.395*8760*10^-6</f>
        <v>0.44809589999999999</v>
      </c>
      <c r="R10585" s="3" cm="1">
        <f t="array" ref="R10585">AVERAGE(VLOOKUP(_xlfn.TEXTSPLIT(Table1[[#This Row],[Fuel (no space after comma)]], ","), FuelList_Final_EF!$A$2:$B$65, 2, FALSE))</f>
        <v>53.06</v>
      </c>
      <c r="S10585" s="3">
        <f>Table1[[#This Row],[Generation (TWh)]]*10^9*VLOOKUP(Table1[[#This Row],[Turbine/Engine Technology]],Technology_HR!$A$2:$B$11,2,FALSE)*10^-6</f>
        <v>3382675.9490999999</v>
      </c>
      <c r="T10585" s="5">
        <f>Table1[[#This Row],[Fuel Consumption (mmBtu)]]*Table1[[#This Row],[Emission Factor (kg CO2/ mmBtu)]]*10^3</f>
        <v>179484785859.24597</v>
      </c>
      <c r="U10585" s="3">
        <f>Table1[[#This Row],[Emissions (g CO2)]]/(Table1[[#This Row],[Generation (TWh)]]*10^9)</f>
        <v>400.54993999999994</v>
      </c>
    </row>
    <row r="10586" spans="1:21" x14ac:dyDescent="0.35">
      <c r="A10586" t="s">
        <v>375</v>
      </c>
      <c r="B10586" t="s">
        <v>3239</v>
      </c>
      <c r="C10586" t="str">
        <f>SUBSTITUTE(Table1[[#This Row],[Fuel]],", ",",")</f>
        <v>fossil gas: natural gas</v>
      </c>
      <c r="D10586" t="s">
        <v>3239</v>
      </c>
      <c r="H10586" t="s">
        <v>3438</v>
      </c>
      <c r="I10586">
        <v>388.5</v>
      </c>
      <c r="J10586" t="s">
        <v>3446</v>
      </c>
      <c r="K10586">
        <v>2002</v>
      </c>
      <c r="L10586" t="s">
        <v>29</v>
      </c>
      <c r="M10586" t="s">
        <v>29</v>
      </c>
      <c r="N10586">
        <v>31.890699999999999</v>
      </c>
      <c r="O10586">
        <v>-96.113100000000003</v>
      </c>
      <c r="P10586" t="s">
        <v>3613</v>
      </c>
      <c r="Q10586" s="3">
        <f>Table1[[#This Row],[Capacity (MW)]]*0.395*8760*10^-6</f>
        <v>1.3442877000000002</v>
      </c>
      <c r="R10586" s="3" cm="1">
        <f t="array" ref="R10586">AVERAGE(VLOOKUP(_xlfn.TEXTSPLIT(Table1[[#This Row],[Fuel (no space after comma)]], ","), FuelList_Final_EF!$A$2:$B$65, 2, FALSE))</f>
        <v>53.06</v>
      </c>
      <c r="S10586" s="3">
        <f>Table1[[#This Row],[Generation (TWh)]]*10^9*VLOOKUP(Table1[[#This Row],[Turbine/Engine Technology]],Technology_HR!$A$2:$B$11,2,FALSE)*10^-6</f>
        <v>10148027.847300002</v>
      </c>
      <c r="T10586" s="5">
        <f>Table1[[#This Row],[Fuel Consumption (mmBtu)]]*Table1[[#This Row],[Emission Factor (kg CO2/ mmBtu)]]*10^3</f>
        <v>538454357577.73816</v>
      </c>
      <c r="U10586" s="3">
        <f>Table1[[#This Row],[Emissions (g CO2)]]/(Table1[[#This Row],[Generation (TWh)]]*10^9)</f>
        <v>400.54994000000005</v>
      </c>
    </row>
    <row r="10587" spans="1:21" x14ac:dyDescent="0.35">
      <c r="A10587" t="s">
        <v>2717</v>
      </c>
      <c r="B10587" t="s">
        <v>3239</v>
      </c>
      <c r="C10587" t="str">
        <f>SUBSTITUTE(Table1[[#This Row],[Fuel]],", ",",")</f>
        <v>fossil gas: natural gas</v>
      </c>
      <c r="D10587" t="s">
        <v>3239</v>
      </c>
      <c r="H10587" t="s">
        <v>3438</v>
      </c>
      <c r="I10587">
        <v>740</v>
      </c>
      <c r="J10587" t="s">
        <v>3446</v>
      </c>
      <c r="K10587">
        <v>2012</v>
      </c>
      <c r="L10587" t="s">
        <v>29</v>
      </c>
      <c r="M10587" t="s">
        <v>29</v>
      </c>
      <c r="N10587">
        <v>41.377116000000001</v>
      </c>
      <c r="O10587">
        <v>-83.161389999999997</v>
      </c>
      <c r="P10587" t="s">
        <v>3613</v>
      </c>
      <c r="Q10587" s="3">
        <f>Table1[[#This Row],[Capacity (MW)]]*0.395*8760*10^-6</f>
        <v>2.5605479999999998</v>
      </c>
      <c r="R10587" s="3" cm="1">
        <f t="array" ref="R10587">AVERAGE(VLOOKUP(_xlfn.TEXTSPLIT(Table1[[#This Row],[Fuel (no space after comma)]], ","), FuelList_Final_EF!$A$2:$B$65, 2, FALSE))</f>
        <v>53.06</v>
      </c>
      <c r="S10587" s="3">
        <f>Table1[[#This Row],[Generation (TWh)]]*10^9*VLOOKUP(Table1[[#This Row],[Turbine/Engine Technology]],Technology_HR!$A$2:$B$11,2,FALSE)*10^-6</f>
        <v>19329576.851999998</v>
      </c>
      <c r="T10587" s="5">
        <f>Table1[[#This Row],[Fuel Consumption (mmBtu)]]*Table1[[#This Row],[Emission Factor (kg CO2/ mmBtu)]]*10^3</f>
        <v>1025627347767.1199</v>
      </c>
      <c r="U10587" s="3">
        <f>Table1[[#This Row],[Emissions (g CO2)]]/(Table1[[#This Row],[Generation (TWh)]]*10^9)</f>
        <v>400.54993999999994</v>
      </c>
    </row>
    <row r="10588" spans="1:21" x14ac:dyDescent="0.35">
      <c r="A10588" t="s">
        <v>2443</v>
      </c>
      <c r="B10588" t="s">
        <v>3275</v>
      </c>
      <c r="C10588" t="str">
        <f>SUBSTITUTE(Table1[[#This Row],[Fuel]],", ",",")</f>
        <v>fossil liquids: fuel oil</v>
      </c>
      <c r="D10588" t="s">
        <v>3275</v>
      </c>
      <c r="H10588" t="s">
        <v>3436</v>
      </c>
      <c r="I10588">
        <v>78.8</v>
      </c>
      <c r="J10588" t="s">
        <v>3446</v>
      </c>
      <c r="K10588">
        <v>1974</v>
      </c>
      <c r="L10588" t="s">
        <v>29</v>
      </c>
      <c r="M10588">
        <v>2030</v>
      </c>
      <c r="N10588">
        <v>43.8292</v>
      </c>
      <c r="O10588">
        <v>-91.259699999999995</v>
      </c>
      <c r="P10588" t="s">
        <v>3613</v>
      </c>
      <c r="Q10588" s="3">
        <f>Table1[[#This Row],[Capacity (MW)]]*0.395*8760*10^-6</f>
        <v>0.27266375999999998</v>
      </c>
      <c r="R10588" s="3" cm="1">
        <f t="array" ref="R10588">AVERAGE(VLOOKUP(_xlfn.TEXTSPLIT(Table1[[#This Row],[Fuel (no space after comma)]], ","), FuelList_Final_EF!$A$2:$B$65, 2, FALSE))</f>
        <v>78.106682297772565</v>
      </c>
      <c r="S10588" s="3">
        <f>Table1[[#This Row],[Generation (TWh)]]*10^9*VLOOKUP(Table1[[#This Row],[Turbine/Engine Technology]],Technology_HR!$A$2:$B$11,2,FALSE)*10^-6</f>
        <v>3002027.9975999999</v>
      </c>
      <c r="T10588" s="5">
        <f>Table1[[#This Row],[Fuel Consumption (mmBtu)]]*Table1[[#This Row],[Emission Factor (kg CO2/ mmBtu)]]*10^3</f>
        <v>234478447057.56152</v>
      </c>
      <c r="U10588" s="3">
        <f>Table1[[#This Row],[Emissions (g CO2)]]/(Table1[[#This Row],[Generation (TWh)]]*10^9)</f>
        <v>859.95457209847586</v>
      </c>
    </row>
    <row r="10589" spans="1:21" x14ac:dyDescent="0.35">
      <c r="A10589" t="s">
        <v>2443</v>
      </c>
      <c r="B10589" t="s">
        <v>3275</v>
      </c>
      <c r="C10589" t="str">
        <f>SUBSTITUTE(Table1[[#This Row],[Fuel]],", ",",")</f>
        <v>fossil liquids: fuel oil</v>
      </c>
      <c r="D10589" t="s">
        <v>3275</v>
      </c>
      <c r="H10589" t="s">
        <v>3436</v>
      </c>
      <c r="I10589">
        <v>78.8</v>
      </c>
      <c r="J10589" t="s">
        <v>3446</v>
      </c>
      <c r="K10589">
        <v>1974</v>
      </c>
      <c r="L10589" t="s">
        <v>29</v>
      </c>
      <c r="M10589">
        <v>2030</v>
      </c>
      <c r="N10589">
        <v>43.8292</v>
      </c>
      <c r="O10589">
        <v>-91.259699999999995</v>
      </c>
      <c r="P10589" t="s">
        <v>3613</v>
      </c>
      <c r="Q10589" s="3">
        <f>Table1[[#This Row],[Capacity (MW)]]*0.395*8760*10^-6</f>
        <v>0.27266375999999998</v>
      </c>
      <c r="R10589" s="3" cm="1">
        <f t="array" ref="R10589">AVERAGE(VLOOKUP(_xlfn.TEXTSPLIT(Table1[[#This Row],[Fuel (no space after comma)]], ","), FuelList_Final_EF!$A$2:$B$65, 2, FALSE))</f>
        <v>78.106682297772565</v>
      </c>
      <c r="S10589" s="3">
        <f>Table1[[#This Row],[Generation (TWh)]]*10^9*VLOOKUP(Table1[[#This Row],[Turbine/Engine Technology]],Technology_HR!$A$2:$B$11,2,FALSE)*10^-6</f>
        <v>3002027.9975999999</v>
      </c>
      <c r="T10589" s="5">
        <f>Table1[[#This Row],[Fuel Consumption (mmBtu)]]*Table1[[#This Row],[Emission Factor (kg CO2/ mmBtu)]]*10^3</f>
        <v>234478447057.56152</v>
      </c>
      <c r="U10589" s="3">
        <f>Table1[[#This Row],[Emissions (g CO2)]]/(Table1[[#This Row],[Generation (TWh)]]*10^9)</f>
        <v>859.95457209847586</v>
      </c>
    </row>
    <row r="10590" spans="1:21" x14ac:dyDescent="0.35">
      <c r="A10590" t="s">
        <v>2718</v>
      </c>
      <c r="B10590" t="s">
        <v>3239</v>
      </c>
      <c r="C10590" t="str">
        <f>SUBSTITUTE(Table1[[#This Row],[Fuel]],", ",",")</f>
        <v>fossil gas: natural gas</v>
      </c>
      <c r="D10590" t="s">
        <v>3239</v>
      </c>
      <c r="H10590" t="s">
        <v>3438</v>
      </c>
      <c r="I10590">
        <v>15.5</v>
      </c>
      <c r="J10590" t="s">
        <v>3446</v>
      </c>
      <c r="K10590">
        <v>2004</v>
      </c>
      <c r="L10590" t="s">
        <v>29</v>
      </c>
      <c r="M10590" t="s">
        <v>29</v>
      </c>
      <c r="N10590">
        <v>36.617021999999999</v>
      </c>
      <c r="O10590">
        <v>-120.0998</v>
      </c>
      <c r="P10590" t="s">
        <v>3613</v>
      </c>
      <c r="Q10590" s="3">
        <f>Table1[[#This Row],[Capacity (MW)]]*0.395*8760*10^-6</f>
        <v>5.3633100000000003E-2</v>
      </c>
      <c r="R10590" s="3" cm="1">
        <f t="array" ref="R10590">AVERAGE(VLOOKUP(_xlfn.TEXTSPLIT(Table1[[#This Row],[Fuel (no space after comma)]], ","), FuelList_Final_EF!$A$2:$B$65, 2, FALSE))</f>
        <v>53.06</v>
      </c>
      <c r="S10590" s="3">
        <f>Table1[[#This Row],[Generation (TWh)]]*10^9*VLOOKUP(Table1[[#This Row],[Turbine/Engine Technology]],Technology_HR!$A$2:$B$11,2,FALSE)*10^-6</f>
        <v>404876.27189999999</v>
      </c>
      <c r="T10590" s="5">
        <f>Table1[[#This Row],[Fuel Consumption (mmBtu)]]*Table1[[#This Row],[Emission Factor (kg CO2/ mmBtu)]]*10^3</f>
        <v>21482734987.014</v>
      </c>
      <c r="U10590" s="3">
        <f>Table1[[#This Row],[Emissions (g CO2)]]/(Table1[[#This Row],[Generation (TWh)]]*10^9)</f>
        <v>400.54993999999999</v>
      </c>
    </row>
    <row r="10591" spans="1:21" x14ac:dyDescent="0.35">
      <c r="A10591" t="s">
        <v>2719</v>
      </c>
      <c r="B10591" t="s">
        <v>3239</v>
      </c>
      <c r="C10591" t="str">
        <f>SUBSTITUTE(Table1[[#This Row],[Fuel]],", ",",")</f>
        <v>fossil gas: natural gas</v>
      </c>
      <c r="D10591" t="s">
        <v>3239</v>
      </c>
      <c r="H10591" t="s">
        <v>3438</v>
      </c>
      <c r="I10591">
        <v>46.5</v>
      </c>
      <c r="J10591" t="s">
        <v>3446</v>
      </c>
      <c r="K10591">
        <v>2004</v>
      </c>
      <c r="L10591" t="s">
        <v>29</v>
      </c>
      <c r="M10591" t="s">
        <v>29</v>
      </c>
      <c r="N10591">
        <v>36.617021999999999</v>
      </c>
      <c r="O10591">
        <v>-120.0998</v>
      </c>
      <c r="P10591" t="s">
        <v>3613</v>
      </c>
      <c r="Q10591" s="3">
        <f>Table1[[#This Row],[Capacity (MW)]]*0.395*8760*10^-6</f>
        <v>0.16089929999999997</v>
      </c>
      <c r="R10591" s="3" cm="1">
        <f t="array" ref="R10591">AVERAGE(VLOOKUP(_xlfn.TEXTSPLIT(Table1[[#This Row],[Fuel (no space after comma)]], ","), FuelList_Final_EF!$A$2:$B$65, 2, FALSE))</f>
        <v>53.06</v>
      </c>
      <c r="S10591" s="3">
        <f>Table1[[#This Row],[Generation (TWh)]]*10^9*VLOOKUP(Table1[[#This Row],[Turbine/Engine Technology]],Technology_HR!$A$2:$B$11,2,FALSE)*10^-6</f>
        <v>1214628.8156999997</v>
      </c>
      <c r="T10591" s="5">
        <f>Table1[[#This Row],[Fuel Consumption (mmBtu)]]*Table1[[#This Row],[Emission Factor (kg CO2/ mmBtu)]]*10^3</f>
        <v>64448204961.041985</v>
      </c>
      <c r="U10591" s="3">
        <f>Table1[[#This Row],[Emissions (g CO2)]]/(Table1[[#This Row],[Generation (TWh)]]*10^9)</f>
        <v>400.54993999999999</v>
      </c>
    </row>
    <row r="10592" spans="1:21" x14ac:dyDescent="0.35">
      <c r="A10592" t="s">
        <v>2472</v>
      </c>
      <c r="B10592" t="s">
        <v>3239</v>
      </c>
      <c r="C10592" t="str">
        <f>SUBSTITUTE(Table1[[#This Row],[Fuel]],", ",",")</f>
        <v>fossil gas: natural gas</v>
      </c>
      <c r="D10592" t="s">
        <v>3239</v>
      </c>
      <c r="H10592" t="s">
        <v>3436</v>
      </c>
      <c r="I10592">
        <v>122</v>
      </c>
      <c r="J10592" t="s">
        <v>3446</v>
      </c>
      <c r="K10592">
        <v>2018</v>
      </c>
      <c r="L10592" t="s">
        <v>29</v>
      </c>
      <c r="M10592" t="s">
        <v>29</v>
      </c>
      <c r="N10592">
        <v>29.647266999999999</v>
      </c>
      <c r="O10592">
        <v>-95.451520000000002</v>
      </c>
      <c r="P10592" t="s">
        <v>3613</v>
      </c>
      <c r="Q10592" s="3">
        <f>Table1[[#This Row],[Capacity (MW)]]*0.395*8760*10^-6</f>
        <v>0.42214440000000003</v>
      </c>
      <c r="R10592" s="3" cm="1">
        <f t="array" ref="R10592">AVERAGE(VLOOKUP(_xlfn.TEXTSPLIT(Table1[[#This Row],[Fuel (no space after comma)]], ","), FuelList_Final_EF!$A$2:$B$65, 2, FALSE))</f>
        <v>53.06</v>
      </c>
      <c r="S10592" s="3">
        <f>Table1[[#This Row],[Generation (TWh)]]*10^9*VLOOKUP(Table1[[#This Row],[Turbine/Engine Technology]],Technology_HR!$A$2:$B$11,2,FALSE)*10^-6</f>
        <v>4647809.8440000005</v>
      </c>
      <c r="T10592" s="5">
        <f>Table1[[#This Row],[Fuel Consumption (mmBtu)]]*Table1[[#This Row],[Emission Factor (kg CO2/ mmBtu)]]*10^3</f>
        <v>246612790322.64005</v>
      </c>
      <c r="U10592" s="3">
        <f>Table1[[#This Row],[Emissions (g CO2)]]/(Table1[[#This Row],[Generation (TWh)]]*10^9)</f>
        <v>584.19060000000002</v>
      </c>
    </row>
    <row r="10593" spans="1:21" x14ac:dyDescent="0.35">
      <c r="A10593" t="s">
        <v>2720</v>
      </c>
      <c r="B10593" t="s">
        <v>3239</v>
      </c>
      <c r="C10593" t="str">
        <f>SUBSTITUTE(Table1[[#This Row],[Fuel]],", ",",")</f>
        <v>fossil gas: natural gas</v>
      </c>
      <c r="D10593" t="s">
        <v>3239</v>
      </c>
      <c r="H10593" t="s">
        <v>3438</v>
      </c>
      <c r="I10593">
        <v>554</v>
      </c>
      <c r="J10593" t="s">
        <v>3446</v>
      </c>
      <c r="K10593">
        <v>2003</v>
      </c>
      <c r="L10593" t="s">
        <v>29</v>
      </c>
      <c r="M10593" t="s">
        <v>29</v>
      </c>
      <c r="N10593">
        <v>38.628100000000003</v>
      </c>
      <c r="O10593">
        <v>-104.7069</v>
      </c>
      <c r="P10593" t="s">
        <v>3613</v>
      </c>
      <c r="Q10593" s="3">
        <f>Table1[[#This Row],[Capacity (MW)]]*0.395*8760*10^-6</f>
        <v>1.9169508</v>
      </c>
      <c r="R10593" s="3" cm="1">
        <f t="array" ref="R10593">AVERAGE(VLOOKUP(_xlfn.TEXTSPLIT(Table1[[#This Row],[Fuel (no space after comma)]], ","), FuelList_Final_EF!$A$2:$B$65, 2, FALSE))</f>
        <v>53.06</v>
      </c>
      <c r="S10593" s="3">
        <f>Table1[[#This Row],[Generation (TWh)]]*10^9*VLOOKUP(Table1[[#This Row],[Turbine/Engine Technology]],Technology_HR!$A$2:$B$11,2,FALSE)*10^-6</f>
        <v>14471061.589199999</v>
      </c>
      <c r="T10593" s="5">
        <f>Table1[[#This Row],[Fuel Consumption (mmBtu)]]*Table1[[#This Row],[Emission Factor (kg CO2/ mmBtu)]]*10^3</f>
        <v>767834527922.95203</v>
      </c>
      <c r="U10593" s="3">
        <f>Table1[[#This Row],[Emissions (g CO2)]]/(Table1[[#This Row],[Generation (TWh)]]*10^9)</f>
        <v>400.54993999999999</v>
      </c>
    </row>
    <row r="10594" spans="1:21" x14ac:dyDescent="0.35">
      <c r="A10594" t="s">
        <v>2721</v>
      </c>
      <c r="B10594" t="s">
        <v>3239</v>
      </c>
      <c r="C10594" t="str">
        <f>SUBSTITUTE(Table1[[#This Row],[Fuel]],", ",",")</f>
        <v>fossil gas: natural gas</v>
      </c>
      <c r="D10594" t="s">
        <v>3239</v>
      </c>
      <c r="H10594" t="s">
        <v>3438</v>
      </c>
      <c r="I10594">
        <v>131</v>
      </c>
      <c r="J10594" t="s">
        <v>3446</v>
      </c>
      <c r="K10594">
        <v>1989</v>
      </c>
      <c r="L10594" t="s">
        <v>29</v>
      </c>
      <c r="M10594" t="s">
        <v>29</v>
      </c>
      <c r="N10594">
        <v>35.439722000000003</v>
      </c>
      <c r="O10594">
        <v>-97.625</v>
      </c>
      <c r="P10594" t="s">
        <v>3613</v>
      </c>
      <c r="Q10594" s="3">
        <f>Table1[[#This Row],[Capacity (MW)]]*0.395*8760*10^-6</f>
        <v>0.45328619999999997</v>
      </c>
      <c r="R10594" s="3" cm="1">
        <f t="array" ref="R10594">AVERAGE(VLOOKUP(_xlfn.TEXTSPLIT(Table1[[#This Row],[Fuel (no space after comma)]], ","), FuelList_Final_EF!$A$2:$B$65, 2, FALSE))</f>
        <v>53.06</v>
      </c>
      <c r="S10594" s="3">
        <f>Table1[[#This Row],[Generation (TWh)]]*10^9*VLOOKUP(Table1[[#This Row],[Turbine/Engine Technology]],Technology_HR!$A$2:$B$11,2,FALSE)*10^-6</f>
        <v>3421857.5237999996</v>
      </c>
      <c r="T10594" s="5">
        <f>Table1[[#This Row],[Fuel Consumption (mmBtu)]]*Table1[[#This Row],[Emission Factor (kg CO2/ mmBtu)]]*10^3</f>
        <v>181563760212.82797</v>
      </c>
      <c r="U10594" s="3">
        <f>Table1[[#This Row],[Emissions (g CO2)]]/(Table1[[#This Row],[Generation (TWh)]]*10^9)</f>
        <v>400.54993999999994</v>
      </c>
    </row>
    <row r="10595" spans="1:21" x14ac:dyDescent="0.35">
      <c r="A10595" t="s">
        <v>2555</v>
      </c>
      <c r="B10595" t="s">
        <v>3239</v>
      </c>
      <c r="C10595" t="str">
        <f>SUBSTITUTE(Table1[[#This Row],[Fuel]],", ",",")</f>
        <v>fossil gas: natural gas</v>
      </c>
      <c r="D10595" t="s">
        <v>3239</v>
      </c>
      <c r="H10595" t="s">
        <v>3436</v>
      </c>
      <c r="I10595">
        <v>155</v>
      </c>
      <c r="J10595" t="s">
        <v>3446</v>
      </c>
      <c r="K10595">
        <v>2001</v>
      </c>
      <c r="L10595" t="s">
        <v>29</v>
      </c>
      <c r="M10595" t="s">
        <v>29</v>
      </c>
      <c r="N10595">
        <v>33.609400000000001</v>
      </c>
      <c r="O10595">
        <v>-93.792400000000001</v>
      </c>
      <c r="P10595" t="s">
        <v>3613</v>
      </c>
      <c r="Q10595" s="3">
        <f>Table1[[#This Row],[Capacity (MW)]]*0.395*8760*10^-6</f>
        <v>0.536331</v>
      </c>
      <c r="R10595" s="3" cm="1">
        <f t="array" ref="R10595">AVERAGE(VLOOKUP(_xlfn.TEXTSPLIT(Table1[[#This Row],[Fuel (no space after comma)]], ","), FuelList_Final_EF!$A$2:$B$65, 2, FALSE))</f>
        <v>53.06</v>
      </c>
      <c r="S10595" s="3">
        <f>Table1[[#This Row],[Generation (TWh)]]*10^9*VLOOKUP(Table1[[#This Row],[Turbine/Engine Technology]],Technology_HR!$A$2:$B$11,2,FALSE)*10^-6</f>
        <v>5905004.3099999996</v>
      </c>
      <c r="T10595" s="5">
        <f>Table1[[#This Row],[Fuel Consumption (mmBtu)]]*Table1[[#This Row],[Emission Factor (kg CO2/ mmBtu)]]*10^3</f>
        <v>313319528688.59998</v>
      </c>
      <c r="U10595" s="3">
        <f>Table1[[#This Row],[Emissions (g CO2)]]/(Table1[[#This Row],[Generation (TWh)]]*10^9)</f>
        <v>584.1905999999999</v>
      </c>
    </row>
    <row r="10596" spans="1:21" x14ac:dyDescent="0.35">
      <c r="A10596" t="s">
        <v>2722</v>
      </c>
      <c r="B10596" t="s">
        <v>3239</v>
      </c>
      <c r="C10596" t="str">
        <f>SUBSTITUTE(Table1[[#This Row],[Fuel]],", ",",")</f>
        <v>fossil gas: natural gas</v>
      </c>
      <c r="D10596" t="s">
        <v>3239</v>
      </c>
      <c r="H10596" t="s">
        <v>3442</v>
      </c>
      <c r="I10596">
        <v>300</v>
      </c>
      <c r="J10596" t="s">
        <v>3445</v>
      </c>
      <c r="K10596" t="s">
        <v>29</v>
      </c>
      <c r="L10596" t="s">
        <v>29</v>
      </c>
      <c r="M10596" t="s">
        <v>29</v>
      </c>
      <c r="N10596">
        <v>29.814851000000001</v>
      </c>
      <c r="O10596">
        <v>-93.358485999999999</v>
      </c>
      <c r="P10596" t="s">
        <v>3613</v>
      </c>
      <c r="Q10596" s="3">
        <f>Table1[[#This Row],[Capacity (MW)]]*0.395*8760*10^-6</f>
        <v>1.03806</v>
      </c>
      <c r="R10596" s="3" cm="1">
        <f t="array" ref="R10596">AVERAGE(VLOOKUP(_xlfn.TEXTSPLIT(Table1[[#This Row],[Fuel (no space after comma)]], ","), FuelList_Final_EF!$A$2:$B$65, 2, FALSE))</f>
        <v>53.06</v>
      </c>
      <c r="S10596" s="3">
        <f>Table1[[#This Row],[Generation (TWh)]]*10^9*VLOOKUP(Table1[[#This Row],[Turbine/Engine Technology]],Technology_HR!$A$2:$B$11,2,FALSE)*10^-6</f>
        <v>6200332.3799999999</v>
      </c>
      <c r="T10596" s="5">
        <f>Table1[[#This Row],[Fuel Consumption (mmBtu)]]*Table1[[#This Row],[Emission Factor (kg CO2/ mmBtu)]]*10^3</f>
        <v>328989636082.80005</v>
      </c>
      <c r="U10596" s="3">
        <f>Table1[[#This Row],[Emissions (g CO2)]]/(Table1[[#This Row],[Generation (TWh)]]*10^9)</f>
        <v>316.92738000000003</v>
      </c>
    </row>
    <row r="10597" spans="1:21" x14ac:dyDescent="0.35">
      <c r="A10597" t="s">
        <v>2586</v>
      </c>
      <c r="B10597" t="s">
        <v>3239</v>
      </c>
      <c r="C10597" t="str">
        <f>SUBSTITUTE(Table1[[#This Row],[Fuel]],", ",",")</f>
        <v>fossil gas: natural gas</v>
      </c>
      <c r="D10597" t="s">
        <v>3239</v>
      </c>
      <c r="H10597" t="s">
        <v>3440</v>
      </c>
      <c r="I10597">
        <v>69</v>
      </c>
      <c r="J10597" t="s">
        <v>3446</v>
      </c>
      <c r="K10597">
        <v>1951</v>
      </c>
      <c r="L10597" t="s">
        <v>29</v>
      </c>
      <c r="M10597">
        <v>2032</v>
      </c>
      <c r="N10597">
        <v>40.768599999999999</v>
      </c>
      <c r="O10597">
        <v>-111.9289</v>
      </c>
      <c r="P10597" t="s">
        <v>3613</v>
      </c>
      <c r="Q10597" s="3">
        <f>Table1[[#This Row],[Capacity (MW)]]*0.395*8760*10^-6</f>
        <v>0.23875380000000002</v>
      </c>
      <c r="R10597" s="3" cm="1">
        <f t="array" ref="R10597">AVERAGE(VLOOKUP(_xlfn.TEXTSPLIT(Table1[[#This Row],[Fuel (no space after comma)]], ","), FuelList_Final_EF!$A$2:$B$65, 2, FALSE))</f>
        <v>53.06</v>
      </c>
      <c r="S10597" s="3">
        <f>Table1[[#This Row],[Generation (TWh)]]*10^9*VLOOKUP(Table1[[#This Row],[Turbine/Engine Technology]],Technology_HR!$A$2:$B$11,2,FALSE)*10^-6</f>
        <v>2455582.8330000006</v>
      </c>
      <c r="T10597" s="5">
        <f>Table1[[#This Row],[Fuel Consumption (mmBtu)]]*Table1[[#This Row],[Emission Factor (kg CO2/ mmBtu)]]*10^3</f>
        <v>130293225118.98004</v>
      </c>
      <c r="U10597" s="3">
        <f>Table1[[#This Row],[Emissions (g CO2)]]/(Table1[[#This Row],[Generation (TWh)]]*10^9)</f>
        <v>545.72210000000007</v>
      </c>
    </row>
    <row r="10598" spans="1:21" x14ac:dyDescent="0.35">
      <c r="A10598" t="s">
        <v>2586</v>
      </c>
      <c r="B10598" t="s">
        <v>3239</v>
      </c>
      <c r="C10598" t="str">
        <f>SUBSTITUTE(Table1[[#This Row],[Fuel]],", ",",")</f>
        <v>fossil gas: natural gas</v>
      </c>
      <c r="D10598" t="s">
        <v>3239</v>
      </c>
      <c r="H10598" t="s">
        <v>3440</v>
      </c>
      <c r="I10598">
        <v>69</v>
      </c>
      <c r="J10598" t="s">
        <v>3446</v>
      </c>
      <c r="K10598">
        <v>1952</v>
      </c>
      <c r="L10598" t="s">
        <v>29</v>
      </c>
      <c r="M10598">
        <v>2032</v>
      </c>
      <c r="N10598">
        <v>40.768599999999999</v>
      </c>
      <c r="O10598">
        <v>-111.9289</v>
      </c>
      <c r="P10598" t="s">
        <v>3613</v>
      </c>
      <c r="Q10598" s="3">
        <f>Table1[[#This Row],[Capacity (MW)]]*0.395*8760*10^-6</f>
        <v>0.23875380000000002</v>
      </c>
      <c r="R10598" s="3" cm="1">
        <f t="array" ref="R10598">AVERAGE(VLOOKUP(_xlfn.TEXTSPLIT(Table1[[#This Row],[Fuel (no space after comma)]], ","), FuelList_Final_EF!$A$2:$B$65, 2, FALSE))</f>
        <v>53.06</v>
      </c>
      <c r="S10598" s="3">
        <f>Table1[[#This Row],[Generation (TWh)]]*10^9*VLOOKUP(Table1[[#This Row],[Turbine/Engine Technology]],Technology_HR!$A$2:$B$11,2,FALSE)*10^-6</f>
        <v>2455582.8330000006</v>
      </c>
      <c r="T10598" s="5">
        <f>Table1[[#This Row],[Fuel Consumption (mmBtu)]]*Table1[[#This Row],[Emission Factor (kg CO2/ mmBtu)]]*10^3</f>
        <v>130293225118.98004</v>
      </c>
      <c r="U10598" s="3">
        <f>Table1[[#This Row],[Emissions (g CO2)]]/(Table1[[#This Row],[Generation (TWh)]]*10^9)</f>
        <v>545.72210000000007</v>
      </c>
    </row>
    <row r="10599" spans="1:21" x14ac:dyDescent="0.35">
      <c r="A10599" t="s">
        <v>2586</v>
      </c>
      <c r="B10599" t="s">
        <v>3239</v>
      </c>
      <c r="C10599" t="str">
        <f>SUBSTITUTE(Table1[[#This Row],[Fuel]],", ",",")</f>
        <v>fossil gas: natural gas</v>
      </c>
      <c r="D10599" t="s">
        <v>3239</v>
      </c>
      <c r="H10599" t="s">
        <v>3440</v>
      </c>
      <c r="I10599">
        <v>134</v>
      </c>
      <c r="J10599" t="s">
        <v>3446</v>
      </c>
      <c r="K10599">
        <v>1955</v>
      </c>
      <c r="L10599" t="s">
        <v>29</v>
      </c>
      <c r="M10599">
        <v>2032</v>
      </c>
      <c r="N10599">
        <v>40.768599999999999</v>
      </c>
      <c r="O10599">
        <v>-111.9289</v>
      </c>
      <c r="P10599" t="s">
        <v>3613</v>
      </c>
      <c r="Q10599" s="3">
        <f>Table1[[#This Row],[Capacity (MW)]]*0.395*8760*10^-6</f>
        <v>0.46366679999999999</v>
      </c>
      <c r="R10599" s="3" cm="1">
        <f t="array" ref="R10599">AVERAGE(VLOOKUP(_xlfn.TEXTSPLIT(Table1[[#This Row],[Fuel (no space after comma)]], ","), FuelList_Final_EF!$A$2:$B$65, 2, FALSE))</f>
        <v>53.06</v>
      </c>
      <c r="S10599" s="3">
        <f>Table1[[#This Row],[Generation (TWh)]]*10^9*VLOOKUP(Table1[[#This Row],[Turbine/Engine Technology]],Technology_HR!$A$2:$B$11,2,FALSE)*10^-6</f>
        <v>4768813.0379999997</v>
      </c>
      <c r="T10599" s="5">
        <f>Table1[[#This Row],[Fuel Consumption (mmBtu)]]*Table1[[#This Row],[Emission Factor (kg CO2/ mmBtu)]]*10^3</f>
        <v>253033219796.28</v>
      </c>
      <c r="U10599" s="3">
        <f>Table1[[#This Row],[Emissions (g CO2)]]/(Table1[[#This Row],[Generation (TWh)]]*10^9)</f>
        <v>545.72209999999995</v>
      </c>
    </row>
    <row r="10600" spans="1:21" x14ac:dyDescent="0.35">
      <c r="A10600" t="s">
        <v>2586</v>
      </c>
      <c r="B10600" t="s">
        <v>3239</v>
      </c>
      <c r="C10600" t="str">
        <f>SUBSTITUTE(Table1[[#This Row],[Fuel]],", ",",")</f>
        <v>fossil gas: natural gas</v>
      </c>
      <c r="D10600" t="s">
        <v>3239</v>
      </c>
      <c r="H10600" t="s">
        <v>3436</v>
      </c>
      <c r="I10600">
        <v>71</v>
      </c>
      <c r="J10600" t="s">
        <v>3446</v>
      </c>
      <c r="K10600">
        <v>2002</v>
      </c>
      <c r="L10600" t="s">
        <v>29</v>
      </c>
      <c r="M10600">
        <v>2032</v>
      </c>
      <c r="N10600">
        <v>40.768599999999999</v>
      </c>
      <c r="O10600">
        <v>-111.9289</v>
      </c>
      <c r="P10600" t="s">
        <v>3613</v>
      </c>
      <c r="Q10600" s="3">
        <f>Table1[[#This Row],[Capacity (MW)]]*0.395*8760*10^-6</f>
        <v>0.24567420000000001</v>
      </c>
      <c r="R10600" s="3" cm="1">
        <f t="array" ref="R10600">AVERAGE(VLOOKUP(_xlfn.TEXTSPLIT(Table1[[#This Row],[Fuel (no space after comma)]], ","), FuelList_Final_EF!$A$2:$B$65, 2, FALSE))</f>
        <v>53.06</v>
      </c>
      <c r="S10600" s="3">
        <f>Table1[[#This Row],[Generation (TWh)]]*10^9*VLOOKUP(Table1[[#This Row],[Turbine/Engine Technology]],Technology_HR!$A$2:$B$11,2,FALSE)*10^-6</f>
        <v>2704872.9419999998</v>
      </c>
      <c r="T10600" s="5">
        <f>Table1[[#This Row],[Fuel Consumption (mmBtu)]]*Table1[[#This Row],[Emission Factor (kg CO2/ mmBtu)]]*10^3</f>
        <v>143520558302.52002</v>
      </c>
      <c r="U10600" s="3">
        <f>Table1[[#This Row],[Emissions (g CO2)]]/(Table1[[#This Row],[Generation (TWh)]]*10^9)</f>
        <v>584.19060000000013</v>
      </c>
    </row>
    <row r="10601" spans="1:21" x14ac:dyDescent="0.35">
      <c r="A10601" t="s">
        <v>2586</v>
      </c>
      <c r="B10601" t="s">
        <v>3239</v>
      </c>
      <c r="C10601" t="str">
        <f>SUBSTITUTE(Table1[[#This Row],[Fuel]],", ",",")</f>
        <v>fossil gas: natural gas</v>
      </c>
      <c r="D10601" t="s">
        <v>3239</v>
      </c>
      <c r="H10601" t="s">
        <v>3436</v>
      </c>
      <c r="I10601">
        <v>71</v>
      </c>
      <c r="J10601" t="s">
        <v>3446</v>
      </c>
      <c r="K10601">
        <v>2002</v>
      </c>
      <c r="L10601" t="s">
        <v>29</v>
      </c>
      <c r="M10601">
        <v>2032</v>
      </c>
      <c r="N10601">
        <v>40.768599999999999</v>
      </c>
      <c r="O10601">
        <v>-111.9289</v>
      </c>
      <c r="P10601" t="s">
        <v>3613</v>
      </c>
      <c r="Q10601" s="3">
        <f>Table1[[#This Row],[Capacity (MW)]]*0.395*8760*10^-6</f>
        <v>0.24567420000000001</v>
      </c>
      <c r="R10601" s="3" cm="1">
        <f t="array" ref="R10601">AVERAGE(VLOOKUP(_xlfn.TEXTSPLIT(Table1[[#This Row],[Fuel (no space after comma)]], ","), FuelList_Final_EF!$A$2:$B$65, 2, FALSE))</f>
        <v>53.06</v>
      </c>
      <c r="S10601" s="3">
        <f>Table1[[#This Row],[Generation (TWh)]]*10^9*VLOOKUP(Table1[[#This Row],[Turbine/Engine Technology]],Technology_HR!$A$2:$B$11,2,FALSE)*10^-6</f>
        <v>2704872.9419999998</v>
      </c>
      <c r="T10601" s="5">
        <f>Table1[[#This Row],[Fuel Consumption (mmBtu)]]*Table1[[#This Row],[Emission Factor (kg CO2/ mmBtu)]]*10^3</f>
        <v>143520558302.52002</v>
      </c>
      <c r="U10601" s="3">
        <f>Table1[[#This Row],[Emissions (g CO2)]]/(Table1[[#This Row],[Generation (TWh)]]*10^9)</f>
        <v>584.19060000000013</v>
      </c>
    </row>
    <row r="10602" spans="1:21" x14ac:dyDescent="0.35">
      <c r="A10602" t="s">
        <v>2586</v>
      </c>
      <c r="B10602" t="s">
        <v>3239</v>
      </c>
      <c r="C10602" t="str">
        <f>SUBSTITUTE(Table1[[#This Row],[Fuel]],", ",",")</f>
        <v>fossil gas: natural gas</v>
      </c>
      <c r="D10602" t="s">
        <v>3239</v>
      </c>
      <c r="H10602" t="s">
        <v>3436</v>
      </c>
      <c r="I10602">
        <v>71</v>
      </c>
      <c r="J10602" t="s">
        <v>3446</v>
      </c>
      <c r="K10602">
        <v>2002</v>
      </c>
      <c r="L10602" t="s">
        <v>29</v>
      </c>
      <c r="M10602">
        <v>2032</v>
      </c>
      <c r="N10602">
        <v>40.768599999999999</v>
      </c>
      <c r="O10602">
        <v>-111.9289</v>
      </c>
      <c r="P10602" t="s">
        <v>3613</v>
      </c>
      <c r="Q10602" s="3">
        <f>Table1[[#This Row],[Capacity (MW)]]*0.395*8760*10^-6</f>
        <v>0.24567420000000001</v>
      </c>
      <c r="R10602" s="3" cm="1">
        <f t="array" ref="R10602">AVERAGE(VLOOKUP(_xlfn.TEXTSPLIT(Table1[[#This Row],[Fuel (no space after comma)]], ","), FuelList_Final_EF!$A$2:$B$65, 2, FALSE))</f>
        <v>53.06</v>
      </c>
      <c r="S10602" s="3">
        <f>Table1[[#This Row],[Generation (TWh)]]*10^9*VLOOKUP(Table1[[#This Row],[Turbine/Engine Technology]],Technology_HR!$A$2:$B$11,2,FALSE)*10^-6</f>
        <v>2704872.9419999998</v>
      </c>
      <c r="T10602" s="5">
        <f>Table1[[#This Row],[Fuel Consumption (mmBtu)]]*Table1[[#This Row],[Emission Factor (kg CO2/ mmBtu)]]*10^3</f>
        <v>143520558302.52002</v>
      </c>
      <c r="U10602" s="3">
        <f>Table1[[#This Row],[Emissions (g CO2)]]/(Table1[[#This Row],[Generation (TWh)]]*10^9)</f>
        <v>584.19060000000013</v>
      </c>
    </row>
    <row r="10603" spans="1:21" x14ac:dyDescent="0.35">
      <c r="A10603" t="s">
        <v>2434</v>
      </c>
      <c r="B10603" t="s">
        <v>3243</v>
      </c>
      <c r="C10603" t="str">
        <f>SUBSTITUTE(Table1[[#This Row],[Fuel]],", ",",")</f>
        <v>fossil gas: natural gas,fossil liquids: fuel oil</v>
      </c>
      <c r="D10603" t="s">
        <v>3239</v>
      </c>
      <c r="E10603" t="s">
        <v>3275</v>
      </c>
      <c r="H10603" t="s">
        <v>3436</v>
      </c>
      <c r="I10603">
        <v>81</v>
      </c>
      <c r="J10603" t="s">
        <v>3446</v>
      </c>
      <c r="K10603">
        <v>1975</v>
      </c>
      <c r="L10603" t="s">
        <v>29</v>
      </c>
      <c r="M10603">
        <v>2031</v>
      </c>
      <c r="N10603">
        <v>36.315372000000004</v>
      </c>
      <c r="O10603">
        <v>-86.400783000000004</v>
      </c>
      <c r="P10603" t="s">
        <v>3613</v>
      </c>
      <c r="Q10603" s="3">
        <f>Table1[[#This Row],[Capacity (MW)]]*0.395*8760*10^-6</f>
        <v>0.28027619999999998</v>
      </c>
      <c r="R10603" s="3" cm="1">
        <f t="array" ref="R10603">AVERAGE(VLOOKUP(_xlfn.TEXTSPLIT(Table1[[#This Row],[Fuel (no space after comma)]], ","), FuelList_Final_EF!$A$2:$B$65, 2, FALSE))</f>
        <v>65.583341148886291</v>
      </c>
      <c r="S10603" s="3">
        <f>Table1[[#This Row],[Generation (TWh)]]*10^9*VLOOKUP(Table1[[#This Row],[Turbine/Engine Technology]],Technology_HR!$A$2:$B$11,2,FALSE)*10^-6</f>
        <v>3085840.9619999998</v>
      </c>
      <c r="T10603" s="5">
        <f>Table1[[#This Row],[Fuel Consumption (mmBtu)]]*Table1[[#This Row],[Emission Factor (kg CO2/ mmBtu)]]*10^3</f>
        <v>202379760542.05344</v>
      </c>
      <c r="U10603" s="3">
        <f>Table1[[#This Row],[Emissions (g CO2)]]/(Table1[[#This Row],[Generation (TWh)]]*10^9)</f>
        <v>722.072586049238</v>
      </c>
    </row>
    <row r="10604" spans="1:21" x14ac:dyDescent="0.35">
      <c r="A10604" t="s">
        <v>2434</v>
      </c>
      <c r="B10604" t="s">
        <v>3243</v>
      </c>
      <c r="C10604" t="str">
        <f>SUBSTITUTE(Table1[[#This Row],[Fuel]],", ",",")</f>
        <v>fossil gas: natural gas,fossil liquids: fuel oil</v>
      </c>
      <c r="D10604" t="s">
        <v>3239</v>
      </c>
      <c r="E10604" t="s">
        <v>3275</v>
      </c>
      <c r="H10604" t="s">
        <v>3436</v>
      </c>
      <c r="I10604">
        <v>81</v>
      </c>
      <c r="J10604" t="s">
        <v>3446</v>
      </c>
      <c r="K10604">
        <v>1975</v>
      </c>
      <c r="L10604" t="s">
        <v>29</v>
      </c>
      <c r="M10604">
        <v>2031</v>
      </c>
      <c r="N10604">
        <v>36.315372000000004</v>
      </c>
      <c r="O10604">
        <v>-86.400783000000004</v>
      </c>
      <c r="P10604" t="s">
        <v>3613</v>
      </c>
      <c r="Q10604" s="3">
        <f>Table1[[#This Row],[Capacity (MW)]]*0.395*8760*10^-6</f>
        <v>0.28027619999999998</v>
      </c>
      <c r="R10604" s="3" cm="1">
        <f t="array" ref="R10604">AVERAGE(VLOOKUP(_xlfn.TEXTSPLIT(Table1[[#This Row],[Fuel (no space after comma)]], ","), FuelList_Final_EF!$A$2:$B$65, 2, FALSE))</f>
        <v>65.583341148886291</v>
      </c>
      <c r="S10604" s="3">
        <f>Table1[[#This Row],[Generation (TWh)]]*10^9*VLOOKUP(Table1[[#This Row],[Turbine/Engine Technology]],Technology_HR!$A$2:$B$11,2,FALSE)*10^-6</f>
        <v>3085840.9619999998</v>
      </c>
      <c r="T10604" s="5">
        <f>Table1[[#This Row],[Fuel Consumption (mmBtu)]]*Table1[[#This Row],[Emission Factor (kg CO2/ mmBtu)]]*10^3</f>
        <v>202379760542.05344</v>
      </c>
      <c r="U10604" s="3">
        <f>Table1[[#This Row],[Emissions (g CO2)]]/(Table1[[#This Row],[Generation (TWh)]]*10^9)</f>
        <v>722.072586049238</v>
      </c>
    </row>
    <row r="10605" spans="1:21" x14ac:dyDescent="0.35">
      <c r="A10605" t="s">
        <v>2434</v>
      </c>
      <c r="B10605" t="s">
        <v>3243</v>
      </c>
      <c r="C10605" t="str">
        <f>SUBSTITUTE(Table1[[#This Row],[Fuel]],", ",",")</f>
        <v>fossil gas: natural gas,fossil liquids: fuel oil</v>
      </c>
      <c r="D10605" t="s">
        <v>3239</v>
      </c>
      <c r="E10605" t="s">
        <v>3275</v>
      </c>
      <c r="H10605" t="s">
        <v>3436</v>
      </c>
      <c r="I10605">
        <v>81</v>
      </c>
      <c r="J10605" t="s">
        <v>3446</v>
      </c>
      <c r="K10605">
        <v>1975</v>
      </c>
      <c r="L10605" t="s">
        <v>29</v>
      </c>
      <c r="M10605">
        <v>2031</v>
      </c>
      <c r="N10605">
        <v>36.315372000000004</v>
      </c>
      <c r="O10605">
        <v>-86.400783000000004</v>
      </c>
      <c r="P10605" t="s">
        <v>3613</v>
      </c>
      <c r="Q10605" s="3">
        <f>Table1[[#This Row],[Capacity (MW)]]*0.395*8760*10^-6</f>
        <v>0.28027619999999998</v>
      </c>
      <c r="R10605" s="3" cm="1">
        <f t="array" ref="R10605">AVERAGE(VLOOKUP(_xlfn.TEXTSPLIT(Table1[[#This Row],[Fuel (no space after comma)]], ","), FuelList_Final_EF!$A$2:$B$65, 2, FALSE))</f>
        <v>65.583341148886291</v>
      </c>
      <c r="S10605" s="3">
        <f>Table1[[#This Row],[Generation (TWh)]]*10^9*VLOOKUP(Table1[[#This Row],[Turbine/Engine Technology]],Technology_HR!$A$2:$B$11,2,FALSE)*10^-6</f>
        <v>3085840.9619999998</v>
      </c>
      <c r="T10605" s="5">
        <f>Table1[[#This Row],[Fuel Consumption (mmBtu)]]*Table1[[#This Row],[Emission Factor (kg CO2/ mmBtu)]]*10^3</f>
        <v>202379760542.05344</v>
      </c>
      <c r="U10605" s="3">
        <f>Table1[[#This Row],[Emissions (g CO2)]]/(Table1[[#This Row],[Generation (TWh)]]*10^9)</f>
        <v>722.072586049238</v>
      </c>
    </row>
    <row r="10606" spans="1:21" x14ac:dyDescent="0.35">
      <c r="A10606" t="s">
        <v>2434</v>
      </c>
      <c r="B10606" t="s">
        <v>3243</v>
      </c>
      <c r="C10606" t="str">
        <f>SUBSTITUTE(Table1[[#This Row],[Fuel]],", ",",")</f>
        <v>fossil gas: natural gas,fossil liquids: fuel oil</v>
      </c>
      <c r="D10606" t="s">
        <v>3239</v>
      </c>
      <c r="E10606" t="s">
        <v>3275</v>
      </c>
      <c r="H10606" t="s">
        <v>3436</v>
      </c>
      <c r="I10606">
        <v>81</v>
      </c>
      <c r="J10606" t="s">
        <v>3446</v>
      </c>
      <c r="K10606">
        <v>1975</v>
      </c>
      <c r="L10606" t="s">
        <v>29</v>
      </c>
      <c r="M10606">
        <v>2031</v>
      </c>
      <c r="N10606">
        <v>36.315372000000004</v>
      </c>
      <c r="O10606">
        <v>-86.400783000000004</v>
      </c>
      <c r="P10606" t="s">
        <v>3613</v>
      </c>
      <c r="Q10606" s="3">
        <f>Table1[[#This Row],[Capacity (MW)]]*0.395*8760*10^-6</f>
        <v>0.28027619999999998</v>
      </c>
      <c r="R10606" s="3" cm="1">
        <f t="array" ref="R10606">AVERAGE(VLOOKUP(_xlfn.TEXTSPLIT(Table1[[#This Row],[Fuel (no space after comma)]], ","), FuelList_Final_EF!$A$2:$B$65, 2, FALSE))</f>
        <v>65.583341148886291</v>
      </c>
      <c r="S10606" s="3">
        <f>Table1[[#This Row],[Generation (TWh)]]*10^9*VLOOKUP(Table1[[#This Row],[Turbine/Engine Technology]],Technology_HR!$A$2:$B$11,2,FALSE)*10^-6</f>
        <v>3085840.9619999998</v>
      </c>
      <c r="T10606" s="5">
        <f>Table1[[#This Row],[Fuel Consumption (mmBtu)]]*Table1[[#This Row],[Emission Factor (kg CO2/ mmBtu)]]*10^3</f>
        <v>202379760542.05344</v>
      </c>
      <c r="U10606" s="3">
        <f>Table1[[#This Row],[Emissions (g CO2)]]/(Table1[[#This Row],[Generation (TWh)]]*10^9)</f>
        <v>722.072586049238</v>
      </c>
    </row>
    <row r="10607" spans="1:21" x14ac:dyDescent="0.35">
      <c r="A10607" t="s">
        <v>2434</v>
      </c>
      <c r="B10607" t="s">
        <v>3243</v>
      </c>
      <c r="C10607" t="str">
        <f>SUBSTITUTE(Table1[[#This Row],[Fuel]],", ",",")</f>
        <v>fossil gas: natural gas,fossil liquids: fuel oil</v>
      </c>
      <c r="D10607" t="s">
        <v>3239</v>
      </c>
      <c r="E10607" t="s">
        <v>3275</v>
      </c>
      <c r="H10607" t="s">
        <v>3436</v>
      </c>
      <c r="I10607">
        <v>85</v>
      </c>
      <c r="J10607" t="s">
        <v>3446</v>
      </c>
      <c r="K10607">
        <v>2000</v>
      </c>
      <c r="L10607" t="s">
        <v>29</v>
      </c>
      <c r="M10607">
        <v>2031</v>
      </c>
      <c r="N10607">
        <v>36.315372000000004</v>
      </c>
      <c r="O10607">
        <v>-86.400783000000004</v>
      </c>
      <c r="P10607" t="s">
        <v>3613</v>
      </c>
      <c r="Q10607" s="3">
        <f>Table1[[#This Row],[Capacity (MW)]]*0.395*8760*10^-6</f>
        <v>0.29411699999999996</v>
      </c>
      <c r="R10607" s="3" cm="1">
        <f t="array" ref="R10607">AVERAGE(VLOOKUP(_xlfn.TEXTSPLIT(Table1[[#This Row],[Fuel (no space after comma)]], ","), FuelList_Final_EF!$A$2:$B$65, 2, FALSE))</f>
        <v>65.583341148886291</v>
      </c>
      <c r="S10607" s="3">
        <f>Table1[[#This Row],[Generation (TWh)]]*10^9*VLOOKUP(Table1[[#This Row],[Turbine/Engine Technology]],Technology_HR!$A$2:$B$11,2,FALSE)*10^-6</f>
        <v>3238228.1699999995</v>
      </c>
      <c r="T10607" s="5">
        <f>Table1[[#This Row],[Fuel Consumption (mmBtu)]]*Table1[[#This Row],[Emission Factor (kg CO2/ mmBtu)]]*10^3</f>
        <v>212373822791.04373</v>
      </c>
      <c r="U10607" s="3">
        <f>Table1[[#This Row],[Emissions (g CO2)]]/(Table1[[#This Row],[Generation (TWh)]]*10^9)</f>
        <v>722.07258604923811</v>
      </c>
    </row>
    <row r="10608" spans="1:21" x14ac:dyDescent="0.35">
      <c r="A10608" t="s">
        <v>2434</v>
      </c>
      <c r="B10608" t="s">
        <v>3243</v>
      </c>
      <c r="C10608" t="str">
        <f>SUBSTITUTE(Table1[[#This Row],[Fuel]],", ",",")</f>
        <v>fossil gas: natural gas,fossil liquids: fuel oil</v>
      </c>
      <c r="D10608" t="s">
        <v>3239</v>
      </c>
      <c r="E10608" t="s">
        <v>3275</v>
      </c>
      <c r="H10608" t="s">
        <v>3436</v>
      </c>
      <c r="I10608">
        <v>85</v>
      </c>
      <c r="J10608" t="s">
        <v>3446</v>
      </c>
      <c r="K10608">
        <v>2000</v>
      </c>
      <c r="L10608" t="s">
        <v>29</v>
      </c>
      <c r="M10608">
        <v>2031</v>
      </c>
      <c r="N10608">
        <v>36.315372000000004</v>
      </c>
      <c r="O10608">
        <v>-86.400783000000004</v>
      </c>
      <c r="P10608" t="s">
        <v>3613</v>
      </c>
      <c r="Q10608" s="3">
        <f>Table1[[#This Row],[Capacity (MW)]]*0.395*8760*10^-6</f>
        <v>0.29411699999999996</v>
      </c>
      <c r="R10608" s="3" cm="1">
        <f t="array" ref="R10608">AVERAGE(VLOOKUP(_xlfn.TEXTSPLIT(Table1[[#This Row],[Fuel (no space after comma)]], ","), FuelList_Final_EF!$A$2:$B$65, 2, FALSE))</f>
        <v>65.583341148886291</v>
      </c>
      <c r="S10608" s="3">
        <f>Table1[[#This Row],[Generation (TWh)]]*10^9*VLOOKUP(Table1[[#This Row],[Turbine/Engine Technology]],Technology_HR!$A$2:$B$11,2,FALSE)*10^-6</f>
        <v>3238228.1699999995</v>
      </c>
      <c r="T10608" s="5">
        <f>Table1[[#This Row],[Fuel Consumption (mmBtu)]]*Table1[[#This Row],[Emission Factor (kg CO2/ mmBtu)]]*10^3</f>
        <v>212373822791.04373</v>
      </c>
      <c r="U10608" s="3">
        <f>Table1[[#This Row],[Emissions (g CO2)]]/(Table1[[#This Row],[Generation (TWh)]]*10^9)</f>
        <v>722.07258604923811</v>
      </c>
    </row>
    <row r="10609" spans="1:21" x14ac:dyDescent="0.35">
      <c r="A10609" t="s">
        <v>2434</v>
      </c>
      <c r="B10609" t="s">
        <v>3243</v>
      </c>
      <c r="C10609" t="str">
        <f>SUBSTITUTE(Table1[[#This Row],[Fuel]],", ",",")</f>
        <v>fossil gas: natural gas,fossil liquids: fuel oil</v>
      </c>
      <c r="D10609" t="s">
        <v>3239</v>
      </c>
      <c r="E10609" t="s">
        <v>3275</v>
      </c>
      <c r="H10609" t="s">
        <v>3436</v>
      </c>
      <c r="I10609">
        <v>85</v>
      </c>
      <c r="J10609" t="s">
        <v>3446</v>
      </c>
      <c r="K10609">
        <v>2000</v>
      </c>
      <c r="L10609" t="s">
        <v>29</v>
      </c>
      <c r="M10609">
        <v>2031</v>
      </c>
      <c r="N10609">
        <v>36.315372000000004</v>
      </c>
      <c r="O10609">
        <v>-86.400783000000004</v>
      </c>
      <c r="P10609" t="s">
        <v>3613</v>
      </c>
      <c r="Q10609" s="3">
        <f>Table1[[#This Row],[Capacity (MW)]]*0.395*8760*10^-6</f>
        <v>0.29411699999999996</v>
      </c>
      <c r="R10609" s="3" cm="1">
        <f t="array" ref="R10609">AVERAGE(VLOOKUP(_xlfn.TEXTSPLIT(Table1[[#This Row],[Fuel (no space after comma)]], ","), FuelList_Final_EF!$A$2:$B$65, 2, FALSE))</f>
        <v>65.583341148886291</v>
      </c>
      <c r="S10609" s="3">
        <f>Table1[[#This Row],[Generation (TWh)]]*10^9*VLOOKUP(Table1[[#This Row],[Turbine/Engine Technology]],Technology_HR!$A$2:$B$11,2,FALSE)*10^-6</f>
        <v>3238228.1699999995</v>
      </c>
      <c r="T10609" s="5">
        <f>Table1[[#This Row],[Fuel Consumption (mmBtu)]]*Table1[[#This Row],[Emission Factor (kg CO2/ mmBtu)]]*10^3</f>
        <v>212373822791.04373</v>
      </c>
      <c r="U10609" s="3">
        <f>Table1[[#This Row],[Emissions (g CO2)]]/(Table1[[#This Row],[Generation (TWh)]]*10^9)</f>
        <v>722.07258604923811</v>
      </c>
    </row>
    <row r="10610" spans="1:21" x14ac:dyDescent="0.35">
      <c r="A10610" t="s">
        <v>2434</v>
      </c>
      <c r="B10610" t="s">
        <v>3243</v>
      </c>
      <c r="C10610" t="str">
        <f>SUBSTITUTE(Table1[[#This Row],[Fuel]],", ",",")</f>
        <v>fossil gas: natural gas,fossil liquids: fuel oil</v>
      </c>
      <c r="D10610" t="s">
        <v>3239</v>
      </c>
      <c r="E10610" t="s">
        <v>3275</v>
      </c>
      <c r="H10610" t="s">
        <v>3436</v>
      </c>
      <c r="I10610">
        <v>85</v>
      </c>
      <c r="J10610" t="s">
        <v>3446</v>
      </c>
      <c r="K10610">
        <v>2000</v>
      </c>
      <c r="L10610" t="s">
        <v>29</v>
      </c>
      <c r="M10610">
        <v>2031</v>
      </c>
      <c r="N10610">
        <v>36.315372000000004</v>
      </c>
      <c r="O10610">
        <v>-86.400783000000004</v>
      </c>
      <c r="P10610" t="s">
        <v>3613</v>
      </c>
      <c r="Q10610" s="3">
        <f>Table1[[#This Row],[Capacity (MW)]]*0.395*8760*10^-6</f>
        <v>0.29411699999999996</v>
      </c>
      <c r="R10610" s="3" cm="1">
        <f t="array" ref="R10610">AVERAGE(VLOOKUP(_xlfn.TEXTSPLIT(Table1[[#This Row],[Fuel (no space after comma)]], ","), FuelList_Final_EF!$A$2:$B$65, 2, FALSE))</f>
        <v>65.583341148886291</v>
      </c>
      <c r="S10610" s="3">
        <f>Table1[[#This Row],[Generation (TWh)]]*10^9*VLOOKUP(Table1[[#This Row],[Turbine/Engine Technology]],Technology_HR!$A$2:$B$11,2,FALSE)*10^-6</f>
        <v>3238228.1699999995</v>
      </c>
      <c r="T10610" s="5">
        <f>Table1[[#This Row],[Fuel Consumption (mmBtu)]]*Table1[[#This Row],[Emission Factor (kg CO2/ mmBtu)]]*10^3</f>
        <v>212373822791.04373</v>
      </c>
      <c r="U10610" s="3">
        <f>Table1[[#This Row],[Emissions (g CO2)]]/(Table1[[#This Row],[Generation (TWh)]]*10^9)</f>
        <v>722.07258604923811</v>
      </c>
    </row>
    <row r="10611" spans="1:21" x14ac:dyDescent="0.35">
      <c r="A10611" t="s">
        <v>2723</v>
      </c>
      <c r="B10611" t="s">
        <v>3239</v>
      </c>
      <c r="C10611" t="str">
        <f>SUBSTITUTE(Table1[[#This Row],[Fuel]],", ",",")</f>
        <v>fossil gas: natural gas</v>
      </c>
      <c r="D10611" t="s">
        <v>3239</v>
      </c>
      <c r="H10611" t="s">
        <v>3438</v>
      </c>
      <c r="I10611">
        <v>156.4</v>
      </c>
      <c r="J10611" t="s">
        <v>3446</v>
      </c>
      <c r="K10611">
        <v>1986</v>
      </c>
      <c r="L10611" t="s">
        <v>29</v>
      </c>
      <c r="M10611" t="s">
        <v>29</v>
      </c>
      <c r="N10611">
        <v>29.378164000000002</v>
      </c>
      <c r="O10611">
        <v>-94.921949999999995</v>
      </c>
      <c r="P10611" t="s">
        <v>3613</v>
      </c>
      <c r="Q10611" s="3">
        <f>Table1[[#This Row],[Capacity (MW)]]*0.395*8760*10^-6</f>
        <v>0.54117528000000004</v>
      </c>
      <c r="R10611" s="3" cm="1">
        <f t="array" ref="R10611">AVERAGE(VLOOKUP(_xlfn.TEXTSPLIT(Table1[[#This Row],[Fuel (no space after comma)]], ","), FuelList_Final_EF!$A$2:$B$65, 2, FALSE))</f>
        <v>53.06</v>
      </c>
      <c r="S10611" s="3">
        <f>Table1[[#This Row],[Generation (TWh)]]*10^9*VLOOKUP(Table1[[#This Row],[Turbine/Engine Technology]],Technology_HR!$A$2:$B$11,2,FALSE)*10^-6</f>
        <v>4085332.18872</v>
      </c>
      <c r="T10611" s="5">
        <f>Table1[[#This Row],[Fuel Consumption (mmBtu)]]*Table1[[#This Row],[Emission Factor (kg CO2/ mmBtu)]]*10^3</f>
        <v>216767725933.48322</v>
      </c>
      <c r="U10611" s="3">
        <f>Table1[[#This Row],[Emissions (g CO2)]]/(Table1[[#This Row],[Generation (TWh)]]*10^9)</f>
        <v>400.54994000000005</v>
      </c>
    </row>
    <row r="10612" spans="1:21" x14ac:dyDescent="0.35">
      <c r="A10612" t="s">
        <v>2596</v>
      </c>
      <c r="B10612" t="s">
        <v>3239</v>
      </c>
      <c r="C10612" t="str">
        <f>SUBSTITUTE(Table1[[#This Row],[Fuel]],", ",",")</f>
        <v>fossil gas: natural gas</v>
      </c>
      <c r="D10612" t="s">
        <v>3239</v>
      </c>
      <c r="H10612" t="s">
        <v>3440</v>
      </c>
      <c r="I10612">
        <v>98</v>
      </c>
      <c r="J10612" t="s">
        <v>3446</v>
      </c>
      <c r="K10612">
        <v>1973</v>
      </c>
      <c r="L10612" t="s">
        <v>29</v>
      </c>
      <c r="M10612" t="s">
        <v>29</v>
      </c>
      <c r="N10612">
        <v>37.970300000000002</v>
      </c>
      <c r="O10612">
        <v>-100.8956</v>
      </c>
      <c r="P10612" t="s">
        <v>3613</v>
      </c>
      <c r="Q10612" s="3">
        <f>Table1[[#This Row],[Capacity (MW)]]*0.395*8760*10^-6</f>
        <v>0.3390996</v>
      </c>
      <c r="R10612" s="3" cm="1">
        <f t="array" ref="R10612">AVERAGE(VLOOKUP(_xlfn.TEXTSPLIT(Table1[[#This Row],[Fuel (no space after comma)]], ","), FuelList_Final_EF!$A$2:$B$65, 2, FALSE))</f>
        <v>53.06</v>
      </c>
      <c r="S10612" s="3">
        <f>Table1[[#This Row],[Generation (TWh)]]*10^9*VLOOKUP(Table1[[#This Row],[Turbine/Engine Technology]],Technology_HR!$A$2:$B$11,2,FALSE)*10^-6</f>
        <v>3487639.3859999999</v>
      </c>
      <c r="T10612" s="5">
        <f>Table1[[#This Row],[Fuel Consumption (mmBtu)]]*Table1[[#This Row],[Emission Factor (kg CO2/ mmBtu)]]*10^3</f>
        <v>185054145821.16</v>
      </c>
      <c r="U10612" s="3">
        <f>Table1[[#This Row],[Emissions (g CO2)]]/(Table1[[#This Row],[Generation (TWh)]]*10^9)</f>
        <v>545.72209999999995</v>
      </c>
    </row>
    <row r="10613" spans="1:21" x14ac:dyDescent="0.35">
      <c r="A10613" t="s">
        <v>2596</v>
      </c>
      <c r="B10613" t="s">
        <v>3239</v>
      </c>
      <c r="C10613" t="str">
        <f>SUBSTITUTE(Table1[[#This Row],[Fuel]],", ",",")</f>
        <v>fossil gas: natural gas</v>
      </c>
      <c r="D10613" t="s">
        <v>3239</v>
      </c>
      <c r="H10613" t="s">
        <v>3436</v>
      </c>
      <c r="I10613">
        <v>71</v>
      </c>
      <c r="J10613" t="s">
        <v>3446</v>
      </c>
      <c r="K10613">
        <v>1976</v>
      </c>
      <c r="L10613" t="s">
        <v>29</v>
      </c>
      <c r="M10613" t="s">
        <v>29</v>
      </c>
      <c r="N10613">
        <v>37.970300000000002</v>
      </c>
      <c r="O10613">
        <v>-100.8956</v>
      </c>
      <c r="P10613" t="s">
        <v>3613</v>
      </c>
      <c r="Q10613" s="3">
        <f>Table1[[#This Row],[Capacity (MW)]]*0.395*8760*10^-6</f>
        <v>0.24567420000000001</v>
      </c>
      <c r="R10613" s="3" cm="1">
        <f t="array" ref="R10613">AVERAGE(VLOOKUP(_xlfn.TEXTSPLIT(Table1[[#This Row],[Fuel (no space after comma)]], ","), FuelList_Final_EF!$A$2:$B$65, 2, FALSE))</f>
        <v>53.06</v>
      </c>
      <c r="S10613" s="3">
        <f>Table1[[#This Row],[Generation (TWh)]]*10^9*VLOOKUP(Table1[[#This Row],[Turbine/Engine Technology]],Technology_HR!$A$2:$B$11,2,FALSE)*10^-6</f>
        <v>2704872.9419999998</v>
      </c>
      <c r="T10613" s="5">
        <f>Table1[[#This Row],[Fuel Consumption (mmBtu)]]*Table1[[#This Row],[Emission Factor (kg CO2/ mmBtu)]]*10^3</f>
        <v>143520558302.52002</v>
      </c>
      <c r="U10613" s="3">
        <f>Table1[[#This Row],[Emissions (g CO2)]]/(Table1[[#This Row],[Generation (TWh)]]*10^9)</f>
        <v>584.19060000000013</v>
      </c>
    </row>
    <row r="10614" spans="1:21" x14ac:dyDescent="0.35">
      <c r="A10614" t="s">
        <v>2596</v>
      </c>
      <c r="B10614" t="s">
        <v>3239</v>
      </c>
      <c r="C10614" t="str">
        <f>SUBSTITUTE(Table1[[#This Row],[Fuel]],", ",",")</f>
        <v>fossil gas: natural gas</v>
      </c>
      <c r="D10614" t="s">
        <v>3239</v>
      </c>
      <c r="H10614" t="s">
        <v>3436</v>
      </c>
      <c r="I10614">
        <v>71</v>
      </c>
      <c r="J10614" t="s">
        <v>3446</v>
      </c>
      <c r="K10614">
        <v>1979</v>
      </c>
      <c r="L10614" t="s">
        <v>29</v>
      </c>
      <c r="M10614" t="s">
        <v>29</v>
      </c>
      <c r="N10614">
        <v>37.970300000000002</v>
      </c>
      <c r="O10614">
        <v>-100.8956</v>
      </c>
      <c r="P10614" t="s">
        <v>3613</v>
      </c>
      <c r="Q10614" s="3">
        <f>Table1[[#This Row],[Capacity (MW)]]*0.395*8760*10^-6</f>
        <v>0.24567420000000001</v>
      </c>
      <c r="R10614" s="3" cm="1">
        <f t="array" ref="R10614">AVERAGE(VLOOKUP(_xlfn.TEXTSPLIT(Table1[[#This Row],[Fuel (no space after comma)]], ","), FuelList_Final_EF!$A$2:$B$65, 2, FALSE))</f>
        <v>53.06</v>
      </c>
      <c r="S10614" s="3">
        <f>Table1[[#This Row],[Generation (TWh)]]*10^9*VLOOKUP(Table1[[#This Row],[Turbine/Engine Technology]],Technology_HR!$A$2:$B$11,2,FALSE)*10^-6</f>
        <v>2704872.9419999998</v>
      </c>
      <c r="T10614" s="5">
        <f>Table1[[#This Row],[Fuel Consumption (mmBtu)]]*Table1[[#This Row],[Emission Factor (kg CO2/ mmBtu)]]*10^3</f>
        <v>143520558302.52002</v>
      </c>
      <c r="U10614" s="3">
        <f>Table1[[#This Row],[Emissions (g CO2)]]/(Table1[[#This Row],[Generation (TWh)]]*10^9)</f>
        <v>584.19060000000013</v>
      </c>
    </row>
    <row r="10615" spans="1:21" x14ac:dyDescent="0.35">
      <c r="A10615" t="s">
        <v>2724</v>
      </c>
      <c r="B10615" t="s">
        <v>3243</v>
      </c>
      <c r="C10615" t="str">
        <f>SUBSTITUTE(Table1[[#This Row],[Fuel]],", ",",")</f>
        <v>fossil gas: natural gas,fossil liquids: fuel oil</v>
      </c>
      <c r="D10615" t="s">
        <v>3239</v>
      </c>
      <c r="E10615" t="s">
        <v>3275</v>
      </c>
      <c r="H10615" t="s">
        <v>3438</v>
      </c>
      <c r="I10615">
        <v>361</v>
      </c>
      <c r="J10615" t="s">
        <v>3446</v>
      </c>
      <c r="K10615">
        <v>2015</v>
      </c>
      <c r="L10615" t="s">
        <v>29</v>
      </c>
      <c r="M10615" t="s">
        <v>29</v>
      </c>
      <c r="N10615">
        <v>39.187195000000003</v>
      </c>
      <c r="O10615">
        <v>-75.499399999999994</v>
      </c>
      <c r="P10615" t="s">
        <v>3613</v>
      </c>
      <c r="Q10615" s="3">
        <f>Table1[[#This Row],[Capacity (MW)]]*0.395*8760*10^-6</f>
        <v>1.2491321999999998</v>
      </c>
      <c r="R10615" s="3" cm="1">
        <f t="array" ref="R10615">AVERAGE(VLOOKUP(_xlfn.TEXTSPLIT(Table1[[#This Row],[Fuel (no space after comma)]], ","), FuelList_Final_EF!$A$2:$B$65, 2, FALSE))</f>
        <v>65.583341148886291</v>
      </c>
      <c r="S10615" s="3">
        <f>Table1[[#This Row],[Generation (TWh)]]*10^9*VLOOKUP(Table1[[#This Row],[Turbine/Engine Technology]],Technology_HR!$A$2:$B$11,2,FALSE)*10^-6</f>
        <v>9429698.9777999967</v>
      </c>
      <c r="T10615" s="5">
        <f>Table1[[#This Row],[Fuel Consumption (mmBtu)]]*Table1[[#This Row],[Emission Factor (kg CO2/ mmBtu)]]*10^3</f>
        <v>618431164992.36157</v>
      </c>
      <c r="U10615" s="3">
        <f>Table1[[#This Row],[Emissions (g CO2)]]/(Table1[[#This Row],[Generation (TWh)]]*10^9)</f>
        <v>495.08864233294258</v>
      </c>
    </row>
    <row r="10616" spans="1:21" x14ac:dyDescent="0.35">
      <c r="A10616" t="s">
        <v>2725</v>
      </c>
      <c r="B10616" t="s">
        <v>3410</v>
      </c>
      <c r="C10616" t="str">
        <f>SUBSTITUTE(Table1[[#This Row],[Fuel]],", ",",")</f>
        <v>industrial by-product: blast furnace gas,fossil gas: natural gas,fossil gas: unknown,fossil liquids: fuel oil</v>
      </c>
      <c r="D10616" t="s">
        <v>3274</v>
      </c>
      <c r="E10616" t="s">
        <v>3239</v>
      </c>
      <c r="F10616" t="s">
        <v>3245</v>
      </c>
      <c r="G10616" t="s">
        <v>3275</v>
      </c>
      <c r="H10616" t="s">
        <v>3440</v>
      </c>
      <c r="I10616">
        <v>161</v>
      </c>
      <c r="J10616" t="s">
        <v>3446</v>
      </c>
      <c r="K10616">
        <v>1997</v>
      </c>
      <c r="L10616" t="s">
        <v>29</v>
      </c>
      <c r="M10616" t="s">
        <v>29</v>
      </c>
      <c r="N10616">
        <v>41.622425999999997</v>
      </c>
      <c r="O10616">
        <v>-87.328940000000003</v>
      </c>
      <c r="P10616" t="s">
        <v>3613</v>
      </c>
      <c r="Q10616" s="3">
        <f>Table1[[#This Row],[Capacity (MW)]]*0.395*8760*10^-6</f>
        <v>0.55709220000000004</v>
      </c>
      <c r="R10616" s="3" cm="1">
        <f t="array" ref="R10616">AVERAGE(VLOOKUP(_xlfn.TEXTSPLIT(Table1[[#This Row],[Fuel (no space after comma)]], ","), FuelList_Final_EF!$A$2:$B$65, 2, FALSE))</f>
        <v>116.45146156021015</v>
      </c>
      <c r="S10616" s="3">
        <f>Table1[[#This Row],[Generation (TWh)]]*10^9*VLOOKUP(Table1[[#This Row],[Turbine/Engine Technology]],Technology_HR!$A$2:$B$11,2,FALSE)*10^-6</f>
        <v>5729693.2769999998</v>
      </c>
      <c r="T10616" s="5">
        <f>Table1[[#This Row],[Fuel Consumption (mmBtu)]]*Table1[[#This Row],[Emission Factor (kg CO2/ mmBtu)]]*10^3</f>
        <v>667231156398.35999</v>
      </c>
      <c r="U10616" s="3">
        <f>Table1[[#This Row],[Emissions (g CO2)]]/(Table1[[#This Row],[Generation (TWh)]]*10^9)</f>
        <v>1197.7032821467612</v>
      </c>
    </row>
    <row r="10617" spans="1:21" x14ac:dyDescent="0.35">
      <c r="A10617" t="s">
        <v>2476</v>
      </c>
      <c r="B10617" t="s">
        <v>3281</v>
      </c>
      <c r="C10617" t="str">
        <f>SUBSTITUTE(Table1[[#This Row],[Fuel]],", ",",")</f>
        <v>fossil gas: natural gas,coal: unknown</v>
      </c>
      <c r="D10617" t="s">
        <v>3239</v>
      </c>
      <c r="E10617" t="s">
        <v>3645</v>
      </c>
      <c r="H10617" t="s">
        <v>3440</v>
      </c>
      <c r="I10617">
        <v>136</v>
      </c>
      <c r="J10617" t="s">
        <v>3446</v>
      </c>
      <c r="K10617">
        <v>2016</v>
      </c>
      <c r="L10617" t="s">
        <v>29</v>
      </c>
      <c r="M10617" t="s">
        <v>29</v>
      </c>
      <c r="N10617">
        <v>33.243164</v>
      </c>
      <c r="O10617">
        <v>-86.458935999999994</v>
      </c>
      <c r="P10617" t="s">
        <v>3613</v>
      </c>
      <c r="Q10617" s="3">
        <f>Table1[[#This Row],[Capacity (MW)]]*0.395*8760*10^-6</f>
        <v>0.47058719999999998</v>
      </c>
      <c r="R10617" s="3" cm="1">
        <f t="array" ref="R10617">AVERAGE(VLOOKUP(_xlfn.TEXTSPLIT(Table1[[#This Row],[Fuel (no space after comma)]], ","), FuelList_Final_EF!$A$2:$B$65, 2, FALSE))</f>
        <v>76.661787032156042</v>
      </c>
      <c r="S10617" s="3">
        <f>Table1[[#This Row],[Generation (TWh)]]*10^9*VLOOKUP(Table1[[#This Row],[Turbine/Engine Technology]],Technology_HR!$A$2:$B$11,2,FALSE)*10^-6</f>
        <v>4839989.352</v>
      </c>
      <c r="T10617" s="5">
        <f>Table1[[#This Row],[Fuel Consumption (mmBtu)]]*Table1[[#This Row],[Emission Factor (kg CO2/ mmBtu)]]*10^3</f>
        <v>371042232940.92688</v>
      </c>
      <c r="U10617" s="3">
        <f>Table1[[#This Row],[Emissions (g CO2)]]/(Table1[[#This Row],[Generation (TWh)]]*10^9)</f>
        <v>788.46647962572479</v>
      </c>
    </row>
    <row r="10618" spans="1:21" x14ac:dyDescent="0.35">
      <c r="A10618" t="s">
        <v>2726</v>
      </c>
      <c r="B10618" t="s">
        <v>3281</v>
      </c>
      <c r="C10618" t="str">
        <f>SUBSTITUTE(Table1[[#This Row],[Fuel]],", ",",")</f>
        <v>fossil gas: natural gas,coal: unknown</v>
      </c>
      <c r="D10618" t="s">
        <v>3239</v>
      </c>
      <c r="E10618" t="s">
        <v>3645</v>
      </c>
      <c r="H10618" t="s">
        <v>3440</v>
      </c>
      <c r="I10618">
        <v>136</v>
      </c>
      <c r="J10618" t="s">
        <v>3446</v>
      </c>
      <c r="K10618">
        <v>2016</v>
      </c>
      <c r="L10618" t="s">
        <v>29</v>
      </c>
      <c r="M10618" t="s">
        <v>29</v>
      </c>
      <c r="N10618">
        <v>33.243164</v>
      </c>
      <c r="O10618">
        <v>-86.458935999999994</v>
      </c>
      <c r="P10618" t="s">
        <v>3613</v>
      </c>
      <c r="Q10618" s="3">
        <f>Table1[[#This Row],[Capacity (MW)]]*0.395*8760*10^-6</f>
        <v>0.47058719999999998</v>
      </c>
      <c r="R10618" s="3" cm="1">
        <f t="array" ref="R10618">AVERAGE(VLOOKUP(_xlfn.TEXTSPLIT(Table1[[#This Row],[Fuel (no space after comma)]], ","), FuelList_Final_EF!$A$2:$B$65, 2, FALSE))</f>
        <v>76.661787032156042</v>
      </c>
      <c r="S10618" s="3">
        <f>Table1[[#This Row],[Generation (TWh)]]*10^9*VLOOKUP(Table1[[#This Row],[Turbine/Engine Technology]],Technology_HR!$A$2:$B$11,2,FALSE)*10^-6</f>
        <v>4839989.352</v>
      </c>
      <c r="T10618" s="5">
        <f>Table1[[#This Row],[Fuel Consumption (mmBtu)]]*Table1[[#This Row],[Emission Factor (kg CO2/ mmBtu)]]*10^3</f>
        <v>371042232940.92688</v>
      </c>
      <c r="U10618" s="3">
        <f>Table1[[#This Row],[Emissions (g CO2)]]/(Table1[[#This Row],[Generation (TWh)]]*10^9)</f>
        <v>788.46647962572479</v>
      </c>
    </row>
    <row r="10619" spans="1:21" x14ac:dyDescent="0.35">
      <c r="A10619" t="s">
        <v>2476</v>
      </c>
      <c r="B10619" t="s">
        <v>3281</v>
      </c>
      <c r="C10619" t="str">
        <f>SUBSTITUTE(Table1[[#This Row],[Fuel]],", ",",")</f>
        <v>fossil gas: natural gas,coal: unknown</v>
      </c>
      <c r="D10619" t="s">
        <v>3239</v>
      </c>
      <c r="E10619" t="s">
        <v>3645</v>
      </c>
      <c r="H10619" t="s">
        <v>3440</v>
      </c>
      <c r="I10619">
        <v>136</v>
      </c>
      <c r="J10619" t="s">
        <v>3446</v>
      </c>
      <c r="K10619">
        <v>2016</v>
      </c>
      <c r="L10619" t="s">
        <v>29</v>
      </c>
      <c r="M10619" t="s">
        <v>29</v>
      </c>
      <c r="N10619">
        <v>33.243164</v>
      </c>
      <c r="O10619">
        <v>-86.458935999999994</v>
      </c>
      <c r="P10619" t="s">
        <v>3613</v>
      </c>
      <c r="Q10619" s="3">
        <f>Table1[[#This Row],[Capacity (MW)]]*0.395*8760*10^-6</f>
        <v>0.47058719999999998</v>
      </c>
      <c r="R10619" s="3" cm="1">
        <f t="array" ref="R10619">AVERAGE(VLOOKUP(_xlfn.TEXTSPLIT(Table1[[#This Row],[Fuel (no space after comma)]], ","), FuelList_Final_EF!$A$2:$B$65, 2, FALSE))</f>
        <v>76.661787032156042</v>
      </c>
      <c r="S10619" s="3">
        <f>Table1[[#This Row],[Generation (TWh)]]*10^9*VLOOKUP(Table1[[#This Row],[Turbine/Engine Technology]],Technology_HR!$A$2:$B$11,2,FALSE)*10^-6</f>
        <v>4839989.352</v>
      </c>
      <c r="T10619" s="5">
        <f>Table1[[#This Row],[Fuel Consumption (mmBtu)]]*Table1[[#This Row],[Emission Factor (kg CO2/ mmBtu)]]*10^3</f>
        <v>371042232940.92688</v>
      </c>
      <c r="U10619" s="3">
        <f>Table1[[#This Row],[Emissions (g CO2)]]/(Table1[[#This Row],[Generation (TWh)]]*10^9)</f>
        <v>788.46647962572479</v>
      </c>
    </row>
    <row r="10620" spans="1:21" x14ac:dyDescent="0.35">
      <c r="A10620" t="s">
        <v>2726</v>
      </c>
      <c r="B10620" t="s">
        <v>3281</v>
      </c>
      <c r="C10620" t="str">
        <f>SUBSTITUTE(Table1[[#This Row],[Fuel]],", ",",")</f>
        <v>fossil gas: natural gas,coal: unknown</v>
      </c>
      <c r="D10620" t="s">
        <v>3239</v>
      </c>
      <c r="E10620" t="s">
        <v>3645</v>
      </c>
      <c r="H10620" t="s">
        <v>3440</v>
      </c>
      <c r="I10620">
        <v>136</v>
      </c>
      <c r="J10620" t="s">
        <v>3446</v>
      </c>
      <c r="K10620">
        <v>2016</v>
      </c>
      <c r="L10620" t="s">
        <v>29</v>
      </c>
      <c r="M10620" t="s">
        <v>29</v>
      </c>
      <c r="N10620">
        <v>33.243164</v>
      </c>
      <c r="O10620">
        <v>-86.458935999999994</v>
      </c>
      <c r="P10620" t="s">
        <v>3613</v>
      </c>
      <c r="Q10620" s="3">
        <f>Table1[[#This Row],[Capacity (MW)]]*0.395*8760*10^-6</f>
        <v>0.47058719999999998</v>
      </c>
      <c r="R10620" s="3" cm="1">
        <f t="array" ref="R10620">AVERAGE(VLOOKUP(_xlfn.TEXTSPLIT(Table1[[#This Row],[Fuel (no space after comma)]], ","), FuelList_Final_EF!$A$2:$B$65, 2, FALSE))</f>
        <v>76.661787032156042</v>
      </c>
      <c r="S10620" s="3">
        <f>Table1[[#This Row],[Generation (TWh)]]*10^9*VLOOKUP(Table1[[#This Row],[Turbine/Engine Technology]],Technology_HR!$A$2:$B$11,2,FALSE)*10^-6</f>
        <v>4839989.352</v>
      </c>
      <c r="T10620" s="5">
        <f>Table1[[#This Row],[Fuel Consumption (mmBtu)]]*Table1[[#This Row],[Emission Factor (kg CO2/ mmBtu)]]*10^3</f>
        <v>371042232940.92688</v>
      </c>
      <c r="U10620" s="3">
        <f>Table1[[#This Row],[Emissions (g CO2)]]/(Table1[[#This Row],[Generation (TWh)]]*10^9)</f>
        <v>788.46647962572479</v>
      </c>
    </row>
    <row r="10621" spans="1:21" x14ac:dyDescent="0.35">
      <c r="A10621" t="s">
        <v>2476</v>
      </c>
      <c r="B10621" t="s">
        <v>3281</v>
      </c>
      <c r="C10621" t="str">
        <f>SUBSTITUTE(Table1[[#This Row],[Fuel]],", ",",")</f>
        <v>fossil gas: natural gas,coal: unknown</v>
      </c>
      <c r="D10621" t="s">
        <v>3239</v>
      </c>
      <c r="E10621" t="s">
        <v>3645</v>
      </c>
      <c r="H10621" t="s">
        <v>3440</v>
      </c>
      <c r="I10621">
        <v>136</v>
      </c>
      <c r="J10621" t="s">
        <v>3446</v>
      </c>
      <c r="K10621">
        <v>2016</v>
      </c>
      <c r="L10621" t="s">
        <v>29</v>
      </c>
      <c r="M10621" t="s">
        <v>29</v>
      </c>
      <c r="N10621">
        <v>33.243164</v>
      </c>
      <c r="O10621">
        <v>-86.458935999999994</v>
      </c>
      <c r="P10621" t="s">
        <v>3613</v>
      </c>
      <c r="Q10621" s="3">
        <f>Table1[[#This Row],[Capacity (MW)]]*0.395*8760*10^-6</f>
        <v>0.47058719999999998</v>
      </c>
      <c r="R10621" s="3" cm="1">
        <f t="array" ref="R10621">AVERAGE(VLOOKUP(_xlfn.TEXTSPLIT(Table1[[#This Row],[Fuel (no space after comma)]], ","), FuelList_Final_EF!$A$2:$B$65, 2, FALSE))</f>
        <v>76.661787032156042</v>
      </c>
      <c r="S10621" s="3">
        <f>Table1[[#This Row],[Generation (TWh)]]*10^9*VLOOKUP(Table1[[#This Row],[Turbine/Engine Technology]],Technology_HR!$A$2:$B$11,2,FALSE)*10^-6</f>
        <v>4839989.352</v>
      </c>
      <c r="T10621" s="5">
        <f>Table1[[#This Row],[Fuel Consumption (mmBtu)]]*Table1[[#This Row],[Emission Factor (kg CO2/ mmBtu)]]*10^3</f>
        <v>371042232940.92688</v>
      </c>
      <c r="U10621" s="3">
        <f>Table1[[#This Row],[Emissions (g CO2)]]/(Table1[[#This Row],[Generation (TWh)]]*10^9)</f>
        <v>788.46647962572479</v>
      </c>
    </row>
    <row r="10622" spans="1:21" x14ac:dyDescent="0.35">
      <c r="A10622" t="s">
        <v>2726</v>
      </c>
      <c r="B10622" t="s">
        <v>3281</v>
      </c>
      <c r="C10622" t="str">
        <f>SUBSTITUTE(Table1[[#This Row],[Fuel]],", ",",")</f>
        <v>fossil gas: natural gas,coal: unknown</v>
      </c>
      <c r="D10622" t="s">
        <v>3239</v>
      </c>
      <c r="E10622" t="s">
        <v>3645</v>
      </c>
      <c r="H10622" t="s">
        <v>3440</v>
      </c>
      <c r="I10622">
        <v>136</v>
      </c>
      <c r="J10622" t="s">
        <v>3446</v>
      </c>
      <c r="K10622">
        <v>2016</v>
      </c>
      <c r="L10622" t="s">
        <v>29</v>
      </c>
      <c r="M10622" t="s">
        <v>29</v>
      </c>
      <c r="N10622">
        <v>33.243164</v>
      </c>
      <c r="O10622">
        <v>-86.458935999999994</v>
      </c>
      <c r="P10622" t="s">
        <v>3613</v>
      </c>
      <c r="Q10622" s="3">
        <f>Table1[[#This Row],[Capacity (MW)]]*0.395*8760*10^-6</f>
        <v>0.47058719999999998</v>
      </c>
      <c r="R10622" s="3" cm="1">
        <f t="array" ref="R10622">AVERAGE(VLOOKUP(_xlfn.TEXTSPLIT(Table1[[#This Row],[Fuel (no space after comma)]], ","), FuelList_Final_EF!$A$2:$B$65, 2, FALSE))</f>
        <v>76.661787032156042</v>
      </c>
      <c r="S10622" s="3">
        <f>Table1[[#This Row],[Generation (TWh)]]*10^9*VLOOKUP(Table1[[#This Row],[Turbine/Engine Technology]],Technology_HR!$A$2:$B$11,2,FALSE)*10^-6</f>
        <v>4839989.352</v>
      </c>
      <c r="T10622" s="5">
        <f>Table1[[#This Row],[Fuel Consumption (mmBtu)]]*Table1[[#This Row],[Emission Factor (kg CO2/ mmBtu)]]*10^3</f>
        <v>371042232940.92688</v>
      </c>
      <c r="U10622" s="3">
        <f>Table1[[#This Row],[Emissions (g CO2)]]/(Table1[[#This Row],[Generation (TWh)]]*10^9)</f>
        <v>788.46647962572479</v>
      </c>
    </row>
    <row r="10623" spans="1:21" x14ac:dyDescent="0.35">
      <c r="A10623" t="s">
        <v>2726</v>
      </c>
      <c r="B10623" t="s">
        <v>3281</v>
      </c>
      <c r="C10623" t="str">
        <f>SUBSTITUTE(Table1[[#This Row],[Fuel]],", ",",")</f>
        <v>fossil gas: natural gas,coal: unknown</v>
      </c>
      <c r="D10623" t="s">
        <v>3239</v>
      </c>
      <c r="E10623" t="s">
        <v>3645</v>
      </c>
      <c r="H10623" t="s">
        <v>3440</v>
      </c>
      <c r="I10623">
        <v>122.4</v>
      </c>
      <c r="J10623" t="s">
        <v>3446</v>
      </c>
      <c r="K10623">
        <v>2016</v>
      </c>
      <c r="L10623" t="s">
        <v>29</v>
      </c>
      <c r="M10623" t="s">
        <v>29</v>
      </c>
      <c r="N10623">
        <v>33.243164</v>
      </c>
      <c r="O10623">
        <v>-86.458935999999994</v>
      </c>
      <c r="P10623" t="s">
        <v>3613</v>
      </c>
      <c r="Q10623" s="3">
        <f>Table1[[#This Row],[Capacity (MW)]]*0.395*8760*10^-6</f>
        <v>0.42352848000000004</v>
      </c>
      <c r="R10623" s="3" cm="1">
        <f t="array" ref="R10623">AVERAGE(VLOOKUP(_xlfn.TEXTSPLIT(Table1[[#This Row],[Fuel (no space after comma)]], ","), FuelList_Final_EF!$A$2:$B$65, 2, FALSE))</f>
        <v>76.661787032156042</v>
      </c>
      <c r="S10623" s="3">
        <f>Table1[[#This Row],[Generation (TWh)]]*10^9*VLOOKUP(Table1[[#This Row],[Turbine/Engine Technology]],Technology_HR!$A$2:$B$11,2,FALSE)*10^-6</f>
        <v>4355990.4168000007</v>
      </c>
      <c r="T10623" s="5">
        <f>Table1[[#This Row],[Fuel Consumption (mmBtu)]]*Table1[[#This Row],[Emission Factor (kg CO2/ mmBtu)]]*10^3</f>
        <v>333938009646.83429</v>
      </c>
      <c r="U10623" s="3">
        <f>Table1[[#This Row],[Emissions (g CO2)]]/(Table1[[#This Row],[Generation (TWh)]]*10^9)</f>
        <v>788.4664796257249</v>
      </c>
    </row>
    <row r="10624" spans="1:21" x14ac:dyDescent="0.35">
      <c r="A10624" t="s">
        <v>2476</v>
      </c>
      <c r="B10624" t="s">
        <v>3281</v>
      </c>
      <c r="C10624" t="str">
        <f>SUBSTITUTE(Table1[[#This Row],[Fuel]],", ",",")</f>
        <v>fossil gas: natural gas,coal: unknown</v>
      </c>
      <c r="D10624" t="s">
        <v>3239</v>
      </c>
      <c r="E10624" t="s">
        <v>3645</v>
      </c>
      <c r="H10624" t="s">
        <v>3440</v>
      </c>
      <c r="I10624">
        <v>122.4</v>
      </c>
      <c r="J10624" t="s">
        <v>3446</v>
      </c>
      <c r="K10624">
        <v>2016</v>
      </c>
      <c r="L10624" t="s">
        <v>29</v>
      </c>
      <c r="M10624" t="s">
        <v>29</v>
      </c>
      <c r="N10624">
        <v>33.243164</v>
      </c>
      <c r="O10624">
        <v>-86.458935999999994</v>
      </c>
      <c r="P10624" t="s">
        <v>3613</v>
      </c>
      <c r="Q10624" s="3">
        <f>Table1[[#This Row],[Capacity (MW)]]*0.395*8760*10^-6</f>
        <v>0.42352848000000004</v>
      </c>
      <c r="R10624" s="3" cm="1">
        <f t="array" ref="R10624">AVERAGE(VLOOKUP(_xlfn.TEXTSPLIT(Table1[[#This Row],[Fuel (no space after comma)]], ","), FuelList_Final_EF!$A$2:$B$65, 2, FALSE))</f>
        <v>76.661787032156042</v>
      </c>
      <c r="S10624" s="3">
        <f>Table1[[#This Row],[Generation (TWh)]]*10^9*VLOOKUP(Table1[[#This Row],[Turbine/Engine Technology]],Technology_HR!$A$2:$B$11,2,FALSE)*10^-6</f>
        <v>4355990.4168000007</v>
      </c>
      <c r="T10624" s="5">
        <f>Table1[[#This Row],[Fuel Consumption (mmBtu)]]*Table1[[#This Row],[Emission Factor (kg CO2/ mmBtu)]]*10^3</f>
        <v>333938009646.83429</v>
      </c>
      <c r="U10624" s="3">
        <f>Table1[[#This Row],[Emissions (g CO2)]]/(Table1[[#This Row],[Generation (TWh)]]*10^9)</f>
        <v>788.4664796257249</v>
      </c>
    </row>
    <row r="10625" spans="1:21" x14ac:dyDescent="0.35">
      <c r="A10625" t="s">
        <v>2476</v>
      </c>
      <c r="B10625" t="s">
        <v>3239</v>
      </c>
      <c r="C10625" t="str">
        <f>SUBSTITUTE(Table1[[#This Row],[Fuel]],", ",",")</f>
        <v>fossil gas: natural gas</v>
      </c>
      <c r="D10625" t="s">
        <v>3239</v>
      </c>
      <c r="H10625" t="s">
        <v>3440</v>
      </c>
      <c r="I10625">
        <v>952</v>
      </c>
      <c r="J10625" t="s">
        <v>3450</v>
      </c>
      <c r="K10625">
        <v>2028</v>
      </c>
      <c r="L10625" t="s">
        <v>29</v>
      </c>
      <c r="M10625" t="s">
        <v>29</v>
      </c>
      <c r="N10625">
        <v>33.243164</v>
      </c>
      <c r="O10625">
        <v>-86.458935999999994</v>
      </c>
      <c r="P10625" t="s">
        <v>3613</v>
      </c>
      <c r="Q10625" s="3">
        <f>Table1[[#This Row],[Capacity (MW)]]*0.395*8760*10^-6</f>
        <v>3.2941104000000001</v>
      </c>
      <c r="R10625" s="3" cm="1">
        <f t="array" ref="R10625">AVERAGE(VLOOKUP(_xlfn.TEXTSPLIT(Table1[[#This Row],[Fuel (no space after comma)]], ","), FuelList_Final_EF!$A$2:$B$65, 2, FALSE))</f>
        <v>53.06</v>
      </c>
      <c r="S10625" s="3">
        <f>Table1[[#This Row],[Generation (TWh)]]*10^9*VLOOKUP(Table1[[#This Row],[Turbine/Engine Technology]],Technology_HR!$A$2:$B$11,2,FALSE)*10^-6</f>
        <v>33879925.464000002</v>
      </c>
      <c r="T10625" s="5">
        <f>Table1[[#This Row],[Fuel Consumption (mmBtu)]]*Table1[[#This Row],[Emission Factor (kg CO2/ mmBtu)]]*10^3</f>
        <v>1797668845119.8401</v>
      </c>
      <c r="U10625" s="3">
        <f>Table1[[#This Row],[Emissions (g CO2)]]/(Table1[[#This Row],[Generation (TWh)]]*10^9)</f>
        <v>545.72210000000007</v>
      </c>
    </row>
    <row r="10626" spans="1:21" x14ac:dyDescent="0.35">
      <c r="A10626" t="s">
        <v>2608</v>
      </c>
      <c r="B10626" t="s">
        <v>3239</v>
      </c>
      <c r="C10626" t="str">
        <f>SUBSTITUTE(Table1[[#This Row],[Fuel]],", ",",")</f>
        <v>fossil gas: natural gas</v>
      </c>
      <c r="D10626" t="s">
        <v>3239</v>
      </c>
      <c r="H10626" t="s">
        <v>3438</v>
      </c>
      <c r="I10626">
        <v>620</v>
      </c>
      <c r="J10626" t="s">
        <v>3446</v>
      </c>
      <c r="K10626">
        <v>2009</v>
      </c>
      <c r="L10626" t="s">
        <v>29</v>
      </c>
      <c r="M10626" t="s">
        <v>29</v>
      </c>
      <c r="N10626">
        <v>38.017499999999998</v>
      </c>
      <c r="O10626">
        <v>-121.7587</v>
      </c>
      <c r="P10626" t="s">
        <v>3613</v>
      </c>
      <c r="Q10626" s="3">
        <f>Table1[[#This Row],[Capacity (MW)]]*0.395*8760*10^-6</f>
        <v>2.145324</v>
      </c>
      <c r="R10626" s="3" cm="1">
        <f t="array" ref="R10626">AVERAGE(VLOOKUP(_xlfn.TEXTSPLIT(Table1[[#This Row],[Fuel (no space after comma)]], ","), FuelList_Final_EF!$A$2:$B$65, 2, FALSE))</f>
        <v>53.06</v>
      </c>
      <c r="S10626" s="3">
        <f>Table1[[#This Row],[Generation (TWh)]]*10^9*VLOOKUP(Table1[[#This Row],[Turbine/Engine Technology]],Technology_HR!$A$2:$B$11,2,FALSE)*10^-6</f>
        <v>16195050.876</v>
      </c>
      <c r="T10626" s="5">
        <f>Table1[[#This Row],[Fuel Consumption (mmBtu)]]*Table1[[#This Row],[Emission Factor (kg CO2/ mmBtu)]]*10^3</f>
        <v>859309399480.56006</v>
      </c>
      <c r="U10626" s="3">
        <f>Table1[[#This Row],[Emissions (g CO2)]]/(Table1[[#This Row],[Generation (TWh)]]*10^9)</f>
        <v>400.54994000000005</v>
      </c>
    </row>
    <row r="10627" spans="1:21" x14ac:dyDescent="0.35">
      <c r="A10627" t="s">
        <v>2484</v>
      </c>
      <c r="B10627" t="s">
        <v>3239</v>
      </c>
      <c r="C10627" t="str">
        <f>SUBSTITUTE(Table1[[#This Row],[Fuel]],", ",",")</f>
        <v>fossil gas: natural gas</v>
      </c>
      <c r="D10627" t="s">
        <v>3239</v>
      </c>
      <c r="H10627" t="s">
        <v>3436</v>
      </c>
      <c r="I10627">
        <v>84</v>
      </c>
      <c r="J10627" t="s">
        <v>3446</v>
      </c>
      <c r="K10627">
        <v>2000</v>
      </c>
      <c r="L10627" t="s">
        <v>29</v>
      </c>
      <c r="M10627">
        <v>2030</v>
      </c>
      <c r="N10627">
        <v>30.209</v>
      </c>
      <c r="O10627">
        <v>-90.992099999999994</v>
      </c>
      <c r="P10627" t="s">
        <v>3613</v>
      </c>
      <c r="Q10627" s="3">
        <f>Table1[[#This Row],[Capacity (MW)]]*0.395*8760*10^-6</f>
        <v>0.29065679999999999</v>
      </c>
      <c r="R10627" s="3" cm="1">
        <f t="array" ref="R10627">AVERAGE(VLOOKUP(_xlfn.TEXTSPLIT(Table1[[#This Row],[Fuel (no space after comma)]], ","), FuelList_Final_EF!$A$2:$B$65, 2, FALSE))</f>
        <v>53.06</v>
      </c>
      <c r="S10627" s="3">
        <f>Table1[[#This Row],[Generation (TWh)]]*10^9*VLOOKUP(Table1[[#This Row],[Turbine/Engine Technology]],Technology_HR!$A$2:$B$11,2,FALSE)*10^-6</f>
        <v>3200131.3679999998</v>
      </c>
      <c r="T10627" s="5">
        <f>Table1[[#This Row],[Fuel Consumption (mmBtu)]]*Table1[[#This Row],[Emission Factor (kg CO2/ mmBtu)]]*10^3</f>
        <v>169798970386.07999</v>
      </c>
      <c r="U10627" s="3">
        <f>Table1[[#This Row],[Emissions (g CO2)]]/(Table1[[#This Row],[Generation (TWh)]]*10^9)</f>
        <v>584.1905999999999</v>
      </c>
    </row>
    <row r="10628" spans="1:21" x14ac:dyDescent="0.35">
      <c r="A10628" t="s">
        <v>2477</v>
      </c>
      <c r="B10628" t="s">
        <v>3239</v>
      </c>
      <c r="C10628" t="str">
        <f>SUBSTITUTE(Table1[[#This Row],[Fuel]],", ",",")</f>
        <v>fossil gas: natural gas</v>
      </c>
      <c r="D10628" t="s">
        <v>3239</v>
      </c>
      <c r="H10628" t="s">
        <v>3438</v>
      </c>
      <c r="I10628">
        <v>70</v>
      </c>
      <c r="J10628" t="s">
        <v>3450</v>
      </c>
      <c r="K10628">
        <v>2030</v>
      </c>
      <c r="L10628" t="s">
        <v>29</v>
      </c>
      <c r="M10628" t="s">
        <v>29</v>
      </c>
      <c r="N10628">
        <v>30.2</v>
      </c>
      <c r="O10628">
        <v>-91</v>
      </c>
      <c r="P10628" t="s">
        <v>3613</v>
      </c>
      <c r="Q10628" s="3">
        <f>Table1[[#This Row],[Capacity (MW)]]*0.395*8760*10^-6</f>
        <v>0.24221400000000001</v>
      </c>
      <c r="R10628" s="3" cm="1">
        <f t="array" ref="R10628">AVERAGE(VLOOKUP(_xlfn.TEXTSPLIT(Table1[[#This Row],[Fuel (no space after comma)]], ","), FuelList_Final_EF!$A$2:$B$65, 2, FALSE))</f>
        <v>53.06</v>
      </c>
      <c r="S10628" s="3">
        <f>Table1[[#This Row],[Generation (TWh)]]*10^9*VLOOKUP(Table1[[#This Row],[Turbine/Engine Technology]],Technology_HR!$A$2:$B$11,2,FALSE)*10^-6</f>
        <v>1828473.486</v>
      </c>
      <c r="T10628" s="5">
        <f>Table1[[#This Row],[Fuel Consumption (mmBtu)]]*Table1[[#This Row],[Emission Factor (kg CO2/ mmBtu)]]*10^3</f>
        <v>97018803167.160004</v>
      </c>
      <c r="U10628" s="3">
        <f>Table1[[#This Row],[Emissions (g CO2)]]/(Table1[[#This Row],[Generation (TWh)]]*10^9)</f>
        <v>400.54993999999999</v>
      </c>
    </row>
    <row r="10629" spans="1:21" x14ac:dyDescent="0.35">
      <c r="A10629" t="s">
        <v>2727</v>
      </c>
      <c r="B10629" t="s">
        <v>3400</v>
      </c>
      <c r="C10629" t="str">
        <f>SUBSTITUTE(Table1[[#This Row],[Fuel]],", ",",")</f>
        <v>fossil liquids: kerosene,fossil gas: natural gas</v>
      </c>
      <c r="D10629" t="s">
        <v>3349</v>
      </c>
      <c r="E10629" t="s">
        <v>3239</v>
      </c>
      <c r="H10629" t="s">
        <v>3436</v>
      </c>
      <c r="I10629">
        <v>61</v>
      </c>
      <c r="J10629" t="s">
        <v>3446</v>
      </c>
      <c r="K10629">
        <v>2010</v>
      </c>
      <c r="L10629" t="s">
        <v>29</v>
      </c>
      <c r="M10629" t="s">
        <v>29</v>
      </c>
      <c r="N10629">
        <v>41.210799999999999</v>
      </c>
      <c r="O10629">
        <v>-73.107500000000002</v>
      </c>
      <c r="P10629" t="s">
        <v>3613</v>
      </c>
      <c r="Q10629" s="3">
        <f>Table1[[#This Row],[Capacity (MW)]]*0.395*8760*10^-6</f>
        <v>0.21107220000000002</v>
      </c>
      <c r="R10629" s="3" cm="1">
        <f t="array" ref="R10629">AVERAGE(VLOOKUP(_xlfn.TEXTSPLIT(Table1[[#This Row],[Fuel (no space after comma)]], ","), FuelList_Final_EF!$A$2:$B$65, 2, FALSE))</f>
        <v>64.13</v>
      </c>
      <c r="S10629" s="3">
        <f>Table1[[#This Row],[Generation (TWh)]]*10^9*VLOOKUP(Table1[[#This Row],[Turbine/Engine Technology]],Technology_HR!$A$2:$B$11,2,FALSE)*10^-6</f>
        <v>2323904.9220000003</v>
      </c>
      <c r="T10629" s="5">
        <f>Table1[[#This Row],[Fuel Consumption (mmBtu)]]*Table1[[#This Row],[Emission Factor (kg CO2/ mmBtu)]]*10^3</f>
        <v>149032022647.86002</v>
      </c>
      <c r="U10629" s="3">
        <f>Table1[[#This Row],[Emissions (g CO2)]]/(Table1[[#This Row],[Generation (TWh)]]*10^9)</f>
        <v>706.07129999999995</v>
      </c>
    </row>
    <row r="10630" spans="1:21" x14ac:dyDescent="0.35">
      <c r="A10630" t="s">
        <v>2727</v>
      </c>
      <c r="B10630" t="s">
        <v>3400</v>
      </c>
      <c r="C10630" t="str">
        <f>SUBSTITUTE(Table1[[#This Row],[Fuel]],", ",",")</f>
        <v>fossil liquids: kerosene,fossil gas: natural gas</v>
      </c>
      <c r="D10630" t="s">
        <v>3349</v>
      </c>
      <c r="E10630" t="s">
        <v>3239</v>
      </c>
      <c r="H10630" t="s">
        <v>3436</v>
      </c>
      <c r="I10630">
        <v>61</v>
      </c>
      <c r="J10630" t="s">
        <v>3446</v>
      </c>
      <c r="K10630">
        <v>2010</v>
      </c>
      <c r="L10630" t="s">
        <v>29</v>
      </c>
      <c r="M10630" t="s">
        <v>29</v>
      </c>
      <c r="N10630">
        <v>41.210799999999999</v>
      </c>
      <c r="O10630">
        <v>-73.107500000000002</v>
      </c>
      <c r="P10630" t="s">
        <v>3613</v>
      </c>
      <c r="Q10630" s="3">
        <f>Table1[[#This Row],[Capacity (MW)]]*0.395*8760*10^-6</f>
        <v>0.21107220000000002</v>
      </c>
      <c r="R10630" s="3" cm="1">
        <f t="array" ref="R10630">AVERAGE(VLOOKUP(_xlfn.TEXTSPLIT(Table1[[#This Row],[Fuel (no space after comma)]], ","), FuelList_Final_EF!$A$2:$B$65, 2, FALSE))</f>
        <v>64.13</v>
      </c>
      <c r="S10630" s="3">
        <f>Table1[[#This Row],[Generation (TWh)]]*10^9*VLOOKUP(Table1[[#This Row],[Turbine/Engine Technology]],Technology_HR!$A$2:$B$11,2,FALSE)*10^-6</f>
        <v>2323904.9220000003</v>
      </c>
      <c r="T10630" s="5">
        <f>Table1[[#This Row],[Fuel Consumption (mmBtu)]]*Table1[[#This Row],[Emission Factor (kg CO2/ mmBtu)]]*10^3</f>
        <v>149032022647.86002</v>
      </c>
      <c r="U10630" s="3">
        <f>Table1[[#This Row],[Emissions (g CO2)]]/(Table1[[#This Row],[Generation (TWh)]]*10^9)</f>
        <v>706.07129999999995</v>
      </c>
    </row>
    <row r="10631" spans="1:21" x14ac:dyDescent="0.35">
      <c r="A10631" t="s">
        <v>2727</v>
      </c>
      <c r="B10631" t="s">
        <v>3400</v>
      </c>
      <c r="C10631" t="str">
        <f>SUBSTITUTE(Table1[[#This Row],[Fuel]],", ",",")</f>
        <v>fossil liquids: kerosene,fossil gas: natural gas</v>
      </c>
      <c r="D10631" t="s">
        <v>3349</v>
      </c>
      <c r="E10631" t="s">
        <v>3239</v>
      </c>
      <c r="H10631" t="s">
        <v>3436</v>
      </c>
      <c r="I10631">
        <v>61</v>
      </c>
      <c r="J10631" t="s">
        <v>3446</v>
      </c>
      <c r="K10631">
        <v>2010</v>
      </c>
      <c r="L10631" t="s">
        <v>29</v>
      </c>
      <c r="M10631" t="s">
        <v>29</v>
      </c>
      <c r="N10631">
        <v>41.210799999999999</v>
      </c>
      <c r="O10631">
        <v>-73.107500000000002</v>
      </c>
      <c r="P10631" t="s">
        <v>3613</v>
      </c>
      <c r="Q10631" s="3">
        <f>Table1[[#This Row],[Capacity (MW)]]*0.395*8760*10^-6</f>
        <v>0.21107220000000002</v>
      </c>
      <c r="R10631" s="3" cm="1">
        <f t="array" ref="R10631">AVERAGE(VLOOKUP(_xlfn.TEXTSPLIT(Table1[[#This Row],[Fuel (no space after comma)]], ","), FuelList_Final_EF!$A$2:$B$65, 2, FALSE))</f>
        <v>64.13</v>
      </c>
      <c r="S10631" s="3">
        <f>Table1[[#This Row],[Generation (TWh)]]*10^9*VLOOKUP(Table1[[#This Row],[Turbine/Engine Technology]],Technology_HR!$A$2:$B$11,2,FALSE)*10^-6</f>
        <v>2323904.9220000003</v>
      </c>
      <c r="T10631" s="5">
        <f>Table1[[#This Row],[Fuel Consumption (mmBtu)]]*Table1[[#This Row],[Emission Factor (kg CO2/ mmBtu)]]*10^3</f>
        <v>149032022647.86002</v>
      </c>
      <c r="U10631" s="3">
        <f>Table1[[#This Row],[Emissions (g CO2)]]/(Table1[[#This Row],[Generation (TWh)]]*10^9)</f>
        <v>706.07129999999995</v>
      </c>
    </row>
    <row r="10632" spans="1:21" x14ac:dyDescent="0.35">
      <c r="A10632" t="s">
        <v>2727</v>
      </c>
      <c r="B10632" t="s">
        <v>3400</v>
      </c>
      <c r="C10632" t="str">
        <f>SUBSTITUTE(Table1[[#This Row],[Fuel]],", ",",")</f>
        <v>fossil liquids: kerosene,fossil gas: natural gas</v>
      </c>
      <c r="D10632" t="s">
        <v>3349</v>
      </c>
      <c r="E10632" t="s">
        <v>3239</v>
      </c>
      <c r="H10632" t="s">
        <v>3436</v>
      </c>
      <c r="I10632">
        <v>61</v>
      </c>
      <c r="J10632" t="s">
        <v>3446</v>
      </c>
      <c r="K10632">
        <v>2010</v>
      </c>
      <c r="L10632" t="s">
        <v>29</v>
      </c>
      <c r="M10632" t="s">
        <v>29</v>
      </c>
      <c r="N10632">
        <v>41.210799999999999</v>
      </c>
      <c r="O10632">
        <v>-73.107500000000002</v>
      </c>
      <c r="P10632" t="s">
        <v>3613</v>
      </c>
      <c r="Q10632" s="3">
        <f>Table1[[#This Row],[Capacity (MW)]]*0.395*8760*10^-6</f>
        <v>0.21107220000000002</v>
      </c>
      <c r="R10632" s="3" cm="1">
        <f t="array" ref="R10632">AVERAGE(VLOOKUP(_xlfn.TEXTSPLIT(Table1[[#This Row],[Fuel (no space after comma)]], ","), FuelList_Final_EF!$A$2:$B$65, 2, FALSE))</f>
        <v>64.13</v>
      </c>
      <c r="S10632" s="3">
        <f>Table1[[#This Row],[Generation (TWh)]]*10^9*VLOOKUP(Table1[[#This Row],[Turbine/Engine Technology]],Technology_HR!$A$2:$B$11,2,FALSE)*10^-6</f>
        <v>2323904.9220000003</v>
      </c>
      <c r="T10632" s="5">
        <f>Table1[[#This Row],[Fuel Consumption (mmBtu)]]*Table1[[#This Row],[Emission Factor (kg CO2/ mmBtu)]]*10^3</f>
        <v>149032022647.86002</v>
      </c>
      <c r="U10632" s="3">
        <f>Table1[[#This Row],[Emissions (g CO2)]]/(Table1[[#This Row],[Generation (TWh)]]*10^9)</f>
        <v>706.07129999999995</v>
      </c>
    </row>
    <row r="10633" spans="1:21" x14ac:dyDescent="0.35">
      <c r="A10633" t="s">
        <v>2728</v>
      </c>
      <c r="B10633" t="s">
        <v>3400</v>
      </c>
      <c r="C10633" t="str">
        <f>SUBSTITUTE(Table1[[#This Row],[Fuel]],", ",",")</f>
        <v>fossil liquids: kerosene,fossil gas: natural gas</v>
      </c>
      <c r="D10633" t="s">
        <v>3349</v>
      </c>
      <c r="E10633" t="s">
        <v>3239</v>
      </c>
      <c r="H10633" t="s">
        <v>3436</v>
      </c>
      <c r="I10633">
        <v>61</v>
      </c>
      <c r="J10633" t="s">
        <v>3446</v>
      </c>
      <c r="K10633">
        <v>2011</v>
      </c>
      <c r="L10633" t="s">
        <v>29</v>
      </c>
      <c r="M10633" t="s">
        <v>29</v>
      </c>
      <c r="N10633">
        <v>41.554443999999997</v>
      </c>
      <c r="O10633">
        <v>-72.576669999999993</v>
      </c>
      <c r="P10633" t="s">
        <v>3613</v>
      </c>
      <c r="Q10633" s="3">
        <f>Table1[[#This Row],[Capacity (MW)]]*0.395*8760*10^-6</f>
        <v>0.21107220000000002</v>
      </c>
      <c r="R10633" s="3" cm="1">
        <f t="array" ref="R10633">AVERAGE(VLOOKUP(_xlfn.TEXTSPLIT(Table1[[#This Row],[Fuel (no space after comma)]], ","), FuelList_Final_EF!$A$2:$B$65, 2, FALSE))</f>
        <v>64.13</v>
      </c>
      <c r="S10633" s="3">
        <f>Table1[[#This Row],[Generation (TWh)]]*10^9*VLOOKUP(Table1[[#This Row],[Turbine/Engine Technology]],Technology_HR!$A$2:$B$11,2,FALSE)*10^-6</f>
        <v>2323904.9220000003</v>
      </c>
      <c r="T10633" s="5">
        <f>Table1[[#This Row],[Fuel Consumption (mmBtu)]]*Table1[[#This Row],[Emission Factor (kg CO2/ mmBtu)]]*10^3</f>
        <v>149032022647.86002</v>
      </c>
      <c r="U10633" s="3">
        <f>Table1[[#This Row],[Emissions (g CO2)]]/(Table1[[#This Row],[Generation (TWh)]]*10^9)</f>
        <v>706.07129999999995</v>
      </c>
    </row>
    <row r="10634" spans="1:21" x14ac:dyDescent="0.35">
      <c r="A10634" t="s">
        <v>2728</v>
      </c>
      <c r="B10634" t="s">
        <v>3400</v>
      </c>
      <c r="C10634" t="str">
        <f>SUBSTITUTE(Table1[[#This Row],[Fuel]],", ",",")</f>
        <v>fossil liquids: kerosene,fossil gas: natural gas</v>
      </c>
      <c r="D10634" t="s">
        <v>3349</v>
      </c>
      <c r="E10634" t="s">
        <v>3239</v>
      </c>
      <c r="H10634" t="s">
        <v>3436</v>
      </c>
      <c r="I10634">
        <v>61</v>
      </c>
      <c r="J10634" t="s">
        <v>3446</v>
      </c>
      <c r="K10634">
        <v>2011</v>
      </c>
      <c r="L10634" t="s">
        <v>29</v>
      </c>
      <c r="M10634" t="s">
        <v>29</v>
      </c>
      <c r="N10634">
        <v>41.554443999999997</v>
      </c>
      <c r="O10634">
        <v>-72.576669999999993</v>
      </c>
      <c r="P10634" t="s">
        <v>3613</v>
      </c>
      <c r="Q10634" s="3">
        <f>Table1[[#This Row],[Capacity (MW)]]*0.395*8760*10^-6</f>
        <v>0.21107220000000002</v>
      </c>
      <c r="R10634" s="3" cm="1">
        <f t="array" ref="R10634">AVERAGE(VLOOKUP(_xlfn.TEXTSPLIT(Table1[[#This Row],[Fuel (no space after comma)]], ","), FuelList_Final_EF!$A$2:$B$65, 2, FALSE))</f>
        <v>64.13</v>
      </c>
      <c r="S10634" s="3">
        <f>Table1[[#This Row],[Generation (TWh)]]*10^9*VLOOKUP(Table1[[#This Row],[Turbine/Engine Technology]],Technology_HR!$A$2:$B$11,2,FALSE)*10^-6</f>
        <v>2323904.9220000003</v>
      </c>
      <c r="T10634" s="5">
        <f>Table1[[#This Row],[Fuel Consumption (mmBtu)]]*Table1[[#This Row],[Emission Factor (kg CO2/ mmBtu)]]*10^3</f>
        <v>149032022647.86002</v>
      </c>
      <c r="U10634" s="3">
        <f>Table1[[#This Row],[Emissions (g CO2)]]/(Table1[[#This Row],[Generation (TWh)]]*10^9)</f>
        <v>706.07129999999995</v>
      </c>
    </row>
    <row r="10635" spans="1:21" x14ac:dyDescent="0.35">
      <c r="A10635" t="s">
        <v>2728</v>
      </c>
      <c r="B10635" t="s">
        <v>3400</v>
      </c>
      <c r="C10635" t="str">
        <f>SUBSTITUTE(Table1[[#This Row],[Fuel]],", ",",")</f>
        <v>fossil liquids: kerosene,fossil gas: natural gas</v>
      </c>
      <c r="D10635" t="s">
        <v>3349</v>
      </c>
      <c r="E10635" t="s">
        <v>3239</v>
      </c>
      <c r="H10635" t="s">
        <v>3436</v>
      </c>
      <c r="I10635">
        <v>61</v>
      </c>
      <c r="J10635" t="s">
        <v>3446</v>
      </c>
      <c r="K10635">
        <v>2011</v>
      </c>
      <c r="L10635" t="s">
        <v>29</v>
      </c>
      <c r="M10635" t="s">
        <v>29</v>
      </c>
      <c r="N10635">
        <v>41.554443999999997</v>
      </c>
      <c r="O10635">
        <v>-72.576669999999993</v>
      </c>
      <c r="P10635" t="s">
        <v>3613</v>
      </c>
      <c r="Q10635" s="3">
        <f>Table1[[#This Row],[Capacity (MW)]]*0.395*8760*10^-6</f>
        <v>0.21107220000000002</v>
      </c>
      <c r="R10635" s="3" cm="1">
        <f t="array" ref="R10635">AVERAGE(VLOOKUP(_xlfn.TEXTSPLIT(Table1[[#This Row],[Fuel (no space after comma)]], ","), FuelList_Final_EF!$A$2:$B$65, 2, FALSE))</f>
        <v>64.13</v>
      </c>
      <c r="S10635" s="3">
        <f>Table1[[#This Row],[Generation (TWh)]]*10^9*VLOOKUP(Table1[[#This Row],[Turbine/Engine Technology]],Technology_HR!$A$2:$B$11,2,FALSE)*10^-6</f>
        <v>2323904.9220000003</v>
      </c>
      <c r="T10635" s="5">
        <f>Table1[[#This Row],[Fuel Consumption (mmBtu)]]*Table1[[#This Row],[Emission Factor (kg CO2/ mmBtu)]]*10^3</f>
        <v>149032022647.86002</v>
      </c>
      <c r="U10635" s="3">
        <f>Table1[[#This Row],[Emissions (g CO2)]]/(Table1[[#This Row],[Generation (TWh)]]*10^9)</f>
        <v>706.07129999999995</v>
      </c>
    </row>
    <row r="10636" spans="1:21" x14ac:dyDescent="0.35">
      <c r="A10636" t="s">
        <v>2728</v>
      </c>
      <c r="B10636" t="s">
        <v>3400</v>
      </c>
      <c r="C10636" t="str">
        <f>SUBSTITUTE(Table1[[#This Row],[Fuel]],", ",",")</f>
        <v>fossil liquids: kerosene,fossil gas: natural gas</v>
      </c>
      <c r="D10636" t="s">
        <v>3349</v>
      </c>
      <c r="E10636" t="s">
        <v>3239</v>
      </c>
      <c r="H10636" t="s">
        <v>3436</v>
      </c>
      <c r="I10636">
        <v>61</v>
      </c>
      <c r="J10636" t="s">
        <v>3446</v>
      </c>
      <c r="K10636">
        <v>2011</v>
      </c>
      <c r="L10636" t="s">
        <v>29</v>
      </c>
      <c r="M10636" t="s">
        <v>29</v>
      </c>
      <c r="N10636">
        <v>41.554443999999997</v>
      </c>
      <c r="O10636">
        <v>-72.576669999999993</v>
      </c>
      <c r="P10636" t="s">
        <v>3613</v>
      </c>
      <c r="Q10636" s="3">
        <f>Table1[[#This Row],[Capacity (MW)]]*0.395*8760*10^-6</f>
        <v>0.21107220000000002</v>
      </c>
      <c r="R10636" s="3" cm="1">
        <f t="array" ref="R10636">AVERAGE(VLOOKUP(_xlfn.TEXTSPLIT(Table1[[#This Row],[Fuel (no space after comma)]], ","), FuelList_Final_EF!$A$2:$B$65, 2, FALSE))</f>
        <v>64.13</v>
      </c>
      <c r="S10636" s="3">
        <f>Table1[[#This Row],[Generation (TWh)]]*10^9*VLOOKUP(Table1[[#This Row],[Turbine/Engine Technology]],Technology_HR!$A$2:$B$11,2,FALSE)*10^-6</f>
        <v>2323904.9220000003</v>
      </c>
      <c r="T10636" s="5">
        <f>Table1[[#This Row],[Fuel Consumption (mmBtu)]]*Table1[[#This Row],[Emission Factor (kg CO2/ mmBtu)]]*10^3</f>
        <v>149032022647.86002</v>
      </c>
      <c r="U10636" s="3">
        <f>Table1[[#This Row],[Emissions (g CO2)]]/(Table1[[#This Row],[Generation (TWh)]]*10^9)</f>
        <v>706.07129999999995</v>
      </c>
    </row>
    <row r="10637" spans="1:21" x14ac:dyDescent="0.35">
      <c r="A10637" t="s">
        <v>2476</v>
      </c>
      <c r="B10637" t="s">
        <v>3239</v>
      </c>
      <c r="C10637" t="str">
        <f>SUBSTITUTE(Table1[[#This Row],[Fuel]],", ",",")</f>
        <v>fossil gas: natural gas</v>
      </c>
      <c r="D10637" t="s">
        <v>3239</v>
      </c>
      <c r="H10637" t="s">
        <v>3438</v>
      </c>
      <c r="I10637">
        <v>97</v>
      </c>
      <c r="J10637" t="s">
        <v>3446</v>
      </c>
      <c r="K10637">
        <v>1999</v>
      </c>
      <c r="L10637" t="s">
        <v>29</v>
      </c>
      <c r="M10637" t="s">
        <v>29</v>
      </c>
      <c r="N10637">
        <v>32.310226</v>
      </c>
      <c r="O10637">
        <v>-86.525419999999997</v>
      </c>
      <c r="P10637" t="s">
        <v>3613</v>
      </c>
      <c r="Q10637" s="3">
        <f>Table1[[#This Row],[Capacity (MW)]]*0.395*8760*10^-6</f>
        <v>0.33563940000000003</v>
      </c>
      <c r="R10637" s="3" cm="1">
        <f t="array" ref="R10637">AVERAGE(VLOOKUP(_xlfn.TEXTSPLIT(Table1[[#This Row],[Fuel (no space after comma)]], ","), FuelList_Final_EF!$A$2:$B$65, 2, FALSE))</f>
        <v>53.06</v>
      </c>
      <c r="S10637" s="3">
        <f>Table1[[#This Row],[Generation (TWh)]]*10^9*VLOOKUP(Table1[[#This Row],[Turbine/Engine Technology]],Technology_HR!$A$2:$B$11,2,FALSE)*10^-6</f>
        <v>2533741.8306000005</v>
      </c>
      <c r="T10637" s="5">
        <f>Table1[[#This Row],[Fuel Consumption (mmBtu)]]*Table1[[#This Row],[Emission Factor (kg CO2/ mmBtu)]]*10^3</f>
        <v>134440341531.63603</v>
      </c>
      <c r="U10637" s="3">
        <f>Table1[[#This Row],[Emissions (g CO2)]]/(Table1[[#This Row],[Generation (TWh)]]*10^9)</f>
        <v>400.54994000000005</v>
      </c>
    </row>
    <row r="10638" spans="1:21" x14ac:dyDescent="0.35">
      <c r="A10638" t="s">
        <v>2493</v>
      </c>
      <c r="B10638" t="s">
        <v>3243</v>
      </c>
      <c r="C10638" t="str">
        <f>SUBSTITUTE(Table1[[#This Row],[Fuel]],", ",",")</f>
        <v>fossil gas: natural gas,fossil liquids: fuel oil</v>
      </c>
      <c r="D10638" t="s">
        <v>3239</v>
      </c>
      <c r="E10638" t="s">
        <v>3275</v>
      </c>
      <c r="H10638" t="s">
        <v>3436</v>
      </c>
      <c r="I10638">
        <v>103</v>
      </c>
      <c r="J10638" t="s">
        <v>3446</v>
      </c>
      <c r="K10638">
        <v>1979</v>
      </c>
      <c r="L10638" t="s">
        <v>29</v>
      </c>
      <c r="M10638" t="s">
        <v>29</v>
      </c>
      <c r="N10638">
        <v>61.229712999999997</v>
      </c>
      <c r="O10638">
        <v>-149.7167</v>
      </c>
      <c r="P10638" t="s">
        <v>3613</v>
      </c>
      <c r="Q10638" s="3">
        <f>Table1[[#This Row],[Capacity (MW)]]*0.395*8760*10^-6</f>
        <v>0.35640060000000001</v>
      </c>
      <c r="R10638" s="3" cm="1">
        <f t="array" ref="R10638">AVERAGE(VLOOKUP(_xlfn.TEXTSPLIT(Table1[[#This Row],[Fuel (no space after comma)]], ","), FuelList_Final_EF!$A$2:$B$65, 2, FALSE))</f>
        <v>65.583341148886291</v>
      </c>
      <c r="S10638" s="3">
        <f>Table1[[#This Row],[Generation (TWh)]]*10^9*VLOOKUP(Table1[[#This Row],[Turbine/Engine Technology]],Technology_HR!$A$2:$B$11,2,FALSE)*10^-6</f>
        <v>3923970.6059999997</v>
      </c>
      <c r="T10638" s="5">
        <f>Table1[[#This Row],[Fuel Consumption (mmBtu)]]*Table1[[#This Row],[Emission Factor (kg CO2/ mmBtu)]]*10^3</f>
        <v>257347102911.50006</v>
      </c>
      <c r="U10638" s="3">
        <f>Table1[[#This Row],[Emissions (g CO2)]]/(Table1[[#This Row],[Generation (TWh)]]*10^9)</f>
        <v>722.072586049238</v>
      </c>
    </row>
    <row r="10639" spans="1:21" x14ac:dyDescent="0.35">
      <c r="A10639" t="s">
        <v>2493</v>
      </c>
      <c r="B10639" t="s">
        <v>3239</v>
      </c>
      <c r="C10639" t="str">
        <f>SUBSTITUTE(Table1[[#This Row],[Fuel]],", ",",")</f>
        <v>fossil gas: natural gas</v>
      </c>
      <c r="D10639" t="s">
        <v>3239</v>
      </c>
      <c r="H10639" t="s">
        <v>3438</v>
      </c>
      <c r="I10639">
        <v>152</v>
      </c>
      <c r="J10639" t="s">
        <v>3446</v>
      </c>
      <c r="K10639">
        <v>2017</v>
      </c>
      <c r="L10639" t="s">
        <v>29</v>
      </c>
      <c r="M10639" t="s">
        <v>29</v>
      </c>
      <c r="N10639">
        <v>61.229712999999997</v>
      </c>
      <c r="O10639">
        <v>-149.7167</v>
      </c>
      <c r="P10639" t="s">
        <v>3613</v>
      </c>
      <c r="Q10639" s="3">
        <f>Table1[[#This Row],[Capacity (MW)]]*0.395*8760*10^-6</f>
        <v>0.52595040000000004</v>
      </c>
      <c r="R10639" s="3" cm="1">
        <f t="array" ref="R10639">AVERAGE(VLOOKUP(_xlfn.TEXTSPLIT(Table1[[#This Row],[Fuel (no space after comma)]], ","), FuelList_Final_EF!$A$2:$B$65, 2, FALSE))</f>
        <v>53.06</v>
      </c>
      <c r="S10639" s="3">
        <f>Table1[[#This Row],[Generation (TWh)]]*10^9*VLOOKUP(Table1[[#This Row],[Turbine/Engine Technology]],Technology_HR!$A$2:$B$11,2,FALSE)*10^-6</f>
        <v>3970399.5696000005</v>
      </c>
      <c r="T10639" s="5">
        <f>Table1[[#This Row],[Fuel Consumption (mmBtu)]]*Table1[[#This Row],[Emission Factor (kg CO2/ mmBtu)]]*10^3</f>
        <v>210669401162.97601</v>
      </c>
      <c r="U10639" s="3">
        <f>Table1[[#This Row],[Emissions (g CO2)]]/(Table1[[#This Row],[Generation (TWh)]]*10^9)</f>
        <v>400.54993999999999</v>
      </c>
    </row>
    <row r="10640" spans="1:21" x14ac:dyDescent="0.35">
      <c r="A10640" t="s">
        <v>2493</v>
      </c>
      <c r="B10640" t="s">
        <v>3239</v>
      </c>
      <c r="C10640" t="str">
        <f>SUBSTITUTE(Table1[[#This Row],[Fuel]],", ",",")</f>
        <v>fossil gas: natural gas</v>
      </c>
      <c r="D10640" t="s">
        <v>3239</v>
      </c>
      <c r="H10640" t="s">
        <v>3436</v>
      </c>
      <c r="I10640">
        <v>93</v>
      </c>
      <c r="J10640" t="s">
        <v>3448</v>
      </c>
      <c r="K10640">
        <v>1984</v>
      </c>
      <c r="L10640" t="s">
        <v>29</v>
      </c>
      <c r="M10640" t="s">
        <v>29</v>
      </c>
      <c r="N10640">
        <v>61.229712999999997</v>
      </c>
      <c r="O10640">
        <v>-149.7167</v>
      </c>
      <c r="P10640" t="s">
        <v>3613</v>
      </c>
      <c r="Q10640" s="3">
        <f>Table1[[#This Row],[Capacity (MW)]]*0.395*8760*10^-6</f>
        <v>0.32179859999999993</v>
      </c>
      <c r="R10640" s="3" cm="1">
        <f t="array" ref="R10640">AVERAGE(VLOOKUP(_xlfn.TEXTSPLIT(Table1[[#This Row],[Fuel (no space after comma)]], ","), FuelList_Final_EF!$A$2:$B$65, 2, FALSE))</f>
        <v>53.06</v>
      </c>
      <c r="S10640" s="3">
        <f>Table1[[#This Row],[Generation (TWh)]]*10^9*VLOOKUP(Table1[[#This Row],[Turbine/Engine Technology]],Technology_HR!$A$2:$B$11,2,FALSE)*10^-6</f>
        <v>3543002.5859999992</v>
      </c>
      <c r="T10640" s="5">
        <f>Table1[[#This Row],[Fuel Consumption (mmBtu)]]*Table1[[#This Row],[Emission Factor (kg CO2/ mmBtu)]]*10^3</f>
        <v>187991717213.15997</v>
      </c>
      <c r="U10640" s="3">
        <f>Table1[[#This Row],[Emissions (g CO2)]]/(Table1[[#This Row],[Generation (TWh)]]*10^9)</f>
        <v>584.19060000000002</v>
      </c>
    </row>
    <row r="10641" spans="1:21" x14ac:dyDescent="0.35">
      <c r="A10641" t="s">
        <v>2668</v>
      </c>
      <c r="B10641" t="s">
        <v>3239</v>
      </c>
      <c r="C10641" t="str">
        <f>SUBSTITUTE(Table1[[#This Row],[Fuel]],", ",",")</f>
        <v>fossil gas: natural gas</v>
      </c>
      <c r="D10641" t="s">
        <v>3239</v>
      </c>
      <c r="H10641" t="s">
        <v>3436</v>
      </c>
      <c r="I10641">
        <v>85</v>
      </c>
      <c r="J10641" t="s">
        <v>3446</v>
      </c>
      <c r="K10641">
        <v>2000</v>
      </c>
      <c r="L10641" t="s">
        <v>29</v>
      </c>
      <c r="M10641" t="s">
        <v>29</v>
      </c>
      <c r="N10641">
        <v>39.902555999999997</v>
      </c>
      <c r="O10641">
        <v>-86.244050000000001</v>
      </c>
      <c r="P10641" t="s">
        <v>3613</v>
      </c>
      <c r="Q10641" s="3">
        <f>Table1[[#This Row],[Capacity (MW)]]*0.395*8760*10^-6</f>
        <v>0.29411699999999996</v>
      </c>
      <c r="R10641" s="3" cm="1">
        <f t="array" ref="R10641">AVERAGE(VLOOKUP(_xlfn.TEXTSPLIT(Table1[[#This Row],[Fuel (no space after comma)]], ","), FuelList_Final_EF!$A$2:$B$65, 2, FALSE))</f>
        <v>53.06</v>
      </c>
      <c r="S10641" s="3">
        <f>Table1[[#This Row],[Generation (TWh)]]*10^9*VLOOKUP(Table1[[#This Row],[Turbine/Engine Technology]],Technology_HR!$A$2:$B$11,2,FALSE)*10^-6</f>
        <v>3238228.1699999995</v>
      </c>
      <c r="T10641" s="5">
        <f>Table1[[#This Row],[Fuel Consumption (mmBtu)]]*Table1[[#This Row],[Emission Factor (kg CO2/ mmBtu)]]*10^3</f>
        <v>171820386700.19998</v>
      </c>
      <c r="U10641" s="3">
        <f>Table1[[#This Row],[Emissions (g CO2)]]/(Table1[[#This Row],[Generation (TWh)]]*10^9)</f>
        <v>584.19060000000002</v>
      </c>
    </row>
    <row r="10642" spans="1:21" x14ac:dyDescent="0.35">
      <c r="A10642" t="s">
        <v>2442</v>
      </c>
      <c r="B10642" t="s">
        <v>3239</v>
      </c>
      <c r="C10642" t="str">
        <f>SUBSTITUTE(Table1[[#This Row],[Fuel]],", ",",")</f>
        <v>fossil gas: natural gas</v>
      </c>
      <c r="D10642" t="s">
        <v>3239</v>
      </c>
      <c r="H10642" t="s">
        <v>3436</v>
      </c>
      <c r="I10642">
        <v>85</v>
      </c>
      <c r="J10642" t="s">
        <v>3446</v>
      </c>
      <c r="K10642">
        <v>2000</v>
      </c>
      <c r="L10642" t="s">
        <v>29</v>
      </c>
      <c r="M10642" t="s">
        <v>29</v>
      </c>
      <c r="N10642">
        <v>39.902555999999997</v>
      </c>
      <c r="O10642">
        <v>-86.244050000000001</v>
      </c>
      <c r="P10642" t="s">
        <v>3613</v>
      </c>
      <c r="Q10642" s="3">
        <f>Table1[[#This Row],[Capacity (MW)]]*0.395*8760*10^-6</f>
        <v>0.29411699999999996</v>
      </c>
      <c r="R10642" s="3" cm="1">
        <f t="array" ref="R10642">AVERAGE(VLOOKUP(_xlfn.TEXTSPLIT(Table1[[#This Row],[Fuel (no space after comma)]], ","), FuelList_Final_EF!$A$2:$B$65, 2, FALSE))</f>
        <v>53.06</v>
      </c>
      <c r="S10642" s="3">
        <f>Table1[[#This Row],[Generation (TWh)]]*10^9*VLOOKUP(Table1[[#This Row],[Turbine/Engine Technology]],Technology_HR!$A$2:$B$11,2,FALSE)*10^-6</f>
        <v>3238228.1699999995</v>
      </c>
      <c r="T10642" s="5">
        <f>Table1[[#This Row],[Fuel Consumption (mmBtu)]]*Table1[[#This Row],[Emission Factor (kg CO2/ mmBtu)]]*10^3</f>
        <v>171820386700.19998</v>
      </c>
      <c r="U10642" s="3">
        <f>Table1[[#This Row],[Emissions (g CO2)]]/(Table1[[#This Row],[Generation (TWh)]]*10^9)</f>
        <v>584.19060000000002</v>
      </c>
    </row>
    <row r="10643" spans="1:21" x14ac:dyDescent="0.35">
      <c r="A10643" t="s">
        <v>2442</v>
      </c>
      <c r="B10643" t="s">
        <v>3239</v>
      </c>
      <c r="C10643" t="str">
        <f>SUBSTITUTE(Table1[[#This Row],[Fuel]],", ",",")</f>
        <v>fossil gas: natural gas</v>
      </c>
      <c r="D10643" t="s">
        <v>3239</v>
      </c>
      <c r="H10643" t="s">
        <v>3436</v>
      </c>
      <c r="I10643">
        <v>85</v>
      </c>
      <c r="J10643" t="s">
        <v>3446</v>
      </c>
      <c r="K10643">
        <v>2000</v>
      </c>
      <c r="L10643" t="s">
        <v>29</v>
      </c>
      <c r="M10643" t="s">
        <v>29</v>
      </c>
      <c r="N10643">
        <v>39.902555999999997</v>
      </c>
      <c r="O10643">
        <v>-86.244050000000001</v>
      </c>
      <c r="P10643" t="s">
        <v>3613</v>
      </c>
      <c r="Q10643" s="3">
        <f>Table1[[#This Row],[Capacity (MW)]]*0.395*8760*10^-6</f>
        <v>0.29411699999999996</v>
      </c>
      <c r="R10643" s="3" cm="1">
        <f t="array" ref="R10643">AVERAGE(VLOOKUP(_xlfn.TEXTSPLIT(Table1[[#This Row],[Fuel (no space after comma)]], ","), FuelList_Final_EF!$A$2:$B$65, 2, FALSE))</f>
        <v>53.06</v>
      </c>
      <c r="S10643" s="3">
        <f>Table1[[#This Row],[Generation (TWh)]]*10^9*VLOOKUP(Table1[[#This Row],[Turbine/Engine Technology]],Technology_HR!$A$2:$B$11,2,FALSE)*10^-6</f>
        <v>3238228.1699999995</v>
      </c>
      <c r="T10643" s="5">
        <f>Table1[[#This Row],[Fuel Consumption (mmBtu)]]*Table1[[#This Row],[Emission Factor (kg CO2/ mmBtu)]]*10^3</f>
        <v>171820386700.19998</v>
      </c>
      <c r="U10643" s="3">
        <f>Table1[[#This Row],[Emissions (g CO2)]]/(Table1[[#This Row],[Generation (TWh)]]*10^9)</f>
        <v>584.19060000000002</v>
      </c>
    </row>
    <row r="10644" spans="1:21" x14ac:dyDescent="0.35">
      <c r="A10644" t="s">
        <v>2668</v>
      </c>
      <c r="B10644" t="s">
        <v>3239</v>
      </c>
      <c r="C10644" t="str">
        <f>SUBSTITUTE(Table1[[#This Row],[Fuel]],", ",",")</f>
        <v>fossil gas: natural gas</v>
      </c>
      <c r="D10644" t="s">
        <v>3239</v>
      </c>
      <c r="H10644" t="s">
        <v>3436</v>
      </c>
      <c r="I10644">
        <v>85</v>
      </c>
      <c r="J10644" t="s">
        <v>3446</v>
      </c>
      <c r="K10644">
        <v>2001</v>
      </c>
      <c r="L10644" t="s">
        <v>29</v>
      </c>
      <c r="M10644" t="s">
        <v>29</v>
      </c>
      <c r="N10644">
        <v>39.902555999999997</v>
      </c>
      <c r="O10644">
        <v>-86.244050000000001</v>
      </c>
      <c r="P10644" t="s">
        <v>3613</v>
      </c>
      <c r="Q10644" s="3">
        <f>Table1[[#This Row],[Capacity (MW)]]*0.395*8760*10^-6</f>
        <v>0.29411699999999996</v>
      </c>
      <c r="R10644" s="3" cm="1">
        <f t="array" ref="R10644">AVERAGE(VLOOKUP(_xlfn.TEXTSPLIT(Table1[[#This Row],[Fuel (no space after comma)]], ","), FuelList_Final_EF!$A$2:$B$65, 2, FALSE))</f>
        <v>53.06</v>
      </c>
      <c r="S10644" s="3">
        <f>Table1[[#This Row],[Generation (TWh)]]*10^9*VLOOKUP(Table1[[#This Row],[Turbine/Engine Technology]],Technology_HR!$A$2:$B$11,2,FALSE)*10^-6</f>
        <v>3238228.1699999995</v>
      </c>
      <c r="T10644" s="5">
        <f>Table1[[#This Row],[Fuel Consumption (mmBtu)]]*Table1[[#This Row],[Emission Factor (kg CO2/ mmBtu)]]*10^3</f>
        <v>171820386700.19998</v>
      </c>
      <c r="U10644" s="3">
        <f>Table1[[#This Row],[Emissions (g CO2)]]/(Table1[[#This Row],[Generation (TWh)]]*10^9)</f>
        <v>584.19060000000002</v>
      </c>
    </row>
    <row r="10645" spans="1:21" x14ac:dyDescent="0.35">
      <c r="A10645" t="s">
        <v>2467</v>
      </c>
      <c r="B10645" t="s">
        <v>3239</v>
      </c>
      <c r="C10645" t="str">
        <f>SUBSTITUTE(Table1[[#This Row],[Fuel]],", ",",")</f>
        <v>fossil gas: natural gas</v>
      </c>
      <c r="D10645" t="s">
        <v>3239</v>
      </c>
      <c r="H10645" t="s">
        <v>3440</v>
      </c>
      <c r="I10645">
        <v>781</v>
      </c>
      <c r="J10645" t="s">
        <v>3446</v>
      </c>
      <c r="K10645">
        <v>1975</v>
      </c>
      <c r="L10645" t="s">
        <v>29</v>
      </c>
      <c r="M10645">
        <v>2035</v>
      </c>
      <c r="N10645">
        <v>33.35</v>
      </c>
      <c r="O10645">
        <v>-91.116699999999994</v>
      </c>
      <c r="P10645" t="s">
        <v>3613</v>
      </c>
      <c r="Q10645" s="3">
        <f>Table1[[#This Row],[Capacity (MW)]]*0.395*8760*10^-6</f>
        <v>2.7024162</v>
      </c>
      <c r="R10645" s="3" cm="1">
        <f t="array" ref="R10645">AVERAGE(VLOOKUP(_xlfn.TEXTSPLIT(Table1[[#This Row],[Fuel (no space after comma)]], ","), FuelList_Final_EF!$A$2:$B$65, 2, FALSE))</f>
        <v>53.06</v>
      </c>
      <c r="S10645" s="3">
        <f>Table1[[#This Row],[Generation (TWh)]]*10^9*VLOOKUP(Table1[[#This Row],[Turbine/Engine Technology]],Technology_HR!$A$2:$B$11,2,FALSE)*10^-6</f>
        <v>27794350.616999999</v>
      </c>
      <c r="T10645" s="5">
        <f>Table1[[#This Row],[Fuel Consumption (mmBtu)]]*Table1[[#This Row],[Emission Factor (kg CO2/ mmBtu)]]*10^3</f>
        <v>1474768243738.02</v>
      </c>
      <c r="U10645" s="3">
        <f>Table1[[#This Row],[Emissions (g CO2)]]/(Table1[[#This Row],[Generation (TWh)]]*10^9)</f>
        <v>545.72209999999995</v>
      </c>
    </row>
    <row r="10646" spans="1:21" x14ac:dyDescent="0.35">
      <c r="A10646" t="s">
        <v>2612</v>
      </c>
      <c r="B10646" t="s">
        <v>3275</v>
      </c>
      <c r="C10646" t="str">
        <f>SUBSTITUTE(Table1[[#This Row],[Fuel]],", ",",")</f>
        <v>fossil liquids: fuel oil</v>
      </c>
      <c r="D10646" t="s">
        <v>3275</v>
      </c>
      <c r="H10646" t="s">
        <v>3436</v>
      </c>
      <c r="I10646">
        <v>61.2</v>
      </c>
      <c r="J10646" t="s">
        <v>3446</v>
      </c>
      <c r="K10646">
        <v>1978</v>
      </c>
      <c r="L10646" t="s">
        <v>29</v>
      </c>
      <c r="M10646" t="s">
        <v>29</v>
      </c>
      <c r="N10646">
        <v>43.1952</v>
      </c>
      <c r="O10646">
        <v>-88.149600000000007</v>
      </c>
      <c r="P10646" t="s">
        <v>3613</v>
      </c>
      <c r="Q10646" s="3">
        <f>Table1[[#This Row],[Capacity (MW)]]*0.395*8760*10^-6</f>
        <v>0.21176424000000002</v>
      </c>
      <c r="R10646" s="3" cm="1">
        <f t="array" ref="R10646">AVERAGE(VLOOKUP(_xlfn.TEXTSPLIT(Table1[[#This Row],[Fuel (no space after comma)]], ","), FuelList_Final_EF!$A$2:$B$65, 2, FALSE))</f>
        <v>78.106682297772565</v>
      </c>
      <c r="S10646" s="3">
        <f>Table1[[#This Row],[Generation (TWh)]]*10^9*VLOOKUP(Table1[[#This Row],[Turbine/Engine Technology]],Technology_HR!$A$2:$B$11,2,FALSE)*10^-6</f>
        <v>2331524.2824000004</v>
      </c>
      <c r="T10646" s="5">
        <f>Table1[[#This Row],[Fuel Consumption (mmBtu)]]*Table1[[#This Row],[Emission Factor (kg CO2/ mmBtu)]]*10^3</f>
        <v>182107626394.95901</v>
      </c>
      <c r="U10646" s="3">
        <f>Table1[[#This Row],[Emissions (g CO2)]]/(Table1[[#This Row],[Generation (TWh)]]*10^9)</f>
        <v>859.95457209847609</v>
      </c>
    </row>
    <row r="10647" spans="1:21" x14ac:dyDescent="0.35">
      <c r="A10647" t="s">
        <v>2612</v>
      </c>
      <c r="B10647" t="s">
        <v>3275</v>
      </c>
      <c r="C10647" t="str">
        <f>SUBSTITUTE(Table1[[#This Row],[Fuel]],", ",",")</f>
        <v>fossil liquids: fuel oil</v>
      </c>
      <c r="D10647" t="s">
        <v>3275</v>
      </c>
      <c r="H10647" t="s">
        <v>3436</v>
      </c>
      <c r="I10647">
        <v>61.2</v>
      </c>
      <c r="J10647" t="s">
        <v>3446</v>
      </c>
      <c r="K10647">
        <v>1978</v>
      </c>
      <c r="L10647" t="s">
        <v>29</v>
      </c>
      <c r="M10647" t="s">
        <v>29</v>
      </c>
      <c r="N10647">
        <v>43.1952</v>
      </c>
      <c r="O10647">
        <v>-88.149600000000007</v>
      </c>
      <c r="P10647" t="s">
        <v>3613</v>
      </c>
      <c r="Q10647" s="3">
        <f>Table1[[#This Row],[Capacity (MW)]]*0.395*8760*10^-6</f>
        <v>0.21176424000000002</v>
      </c>
      <c r="R10647" s="3" cm="1">
        <f t="array" ref="R10647">AVERAGE(VLOOKUP(_xlfn.TEXTSPLIT(Table1[[#This Row],[Fuel (no space after comma)]], ","), FuelList_Final_EF!$A$2:$B$65, 2, FALSE))</f>
        <v>78.106682297772565</v>
      </c>
      <c r="S10647" s="3">
        <f>Table1[[#This Row],[Generation (TWh)]]*10^9*VLOOKUP(Table1[[#This Row],[Turbine/Engine Technology]],Technology_HR!$A$2:$B$11,2,FALSE)*10^-6</f>
        <v>2331524.2824000004</v>
      </c>
      <c r="T10647" s="5">
        <f>Table1[[#This Row],[Fuel Consumption (mmBtu)]]*Table1[[#This Row],[Emission Factor (kg CO2/ mmBtu)]]*10^3</f>
        <v>182107626394.95901</v>
      </c>
      <c r="U10647" s="3">
        <f>Table1[[#This Row],[Emissions (g CO2)]]/(Table1[[#This Row],[Generation (TWh)]]*10^9)</f>
        <v>859.95457209847609</v>
      </c>
    </row>
    <row r="10648" spans="1:21" x14ac:dyDescent="0.35">
      <c r="A10648" t="s">
        <v>2612</v>
      </c>
      <c r="B10648" t="s">
        <v>3275</v>
      </c>
      <c r="C10648" t="str">
        <f>SUBSTITUTE(Table1[[#This Row],[Fuel]],", ",",")</f>
        <v>fossil liquids: fuel oil</v>
      </c>
      <c r="D10648" t="s">
        <v>3275</v>
      </c>
      <c r="H10648" t="s">
        <v>3436</v>
      </c>
      <c r="I10648">
        <v>61.2</v>
      </c>
      <c r="J10648" t="s">
        <v>3446</v>
      </c>
      <c r="K10648">
        <v>1978</v>
      </c>
      <c r="L10648" t="s">
        <v>29</v>
      </c>
      <c r="M10648" t="s">
        <v>29</v>
      </c>
      <c r="N10648">
        <v>43.1952</v>
      </c>
      <c r="O10648">
        <v>-88.149600000000007</v>
      </c>
      <c r="P10648" t="s">
        <v>3613</v>
      </c>
      <c r="Q10648" s="3">
        <f>Table1[[#This Row],[Capacity (MW)]]*0.395*8760*10^-6</f>
        <v>0.21176424000000002</v>
      </c>
      <c r="R10648" s="3" cm="1">
        <f t="array" ref="R10648">AVERAGE(VLOOKUP(_xlfn.TEXTSPLIT(Table1[[#This Row],[Fuel (no space after comma)]], ","), FuelList_Final_EF!$A$2:$B$65, 2, FALSE))</f>
        <v>78.106682297772565</v>
      </c>
      <c r="S10648" s="3">
        <f>Table1[[#This Row],[Generation (TWh)]]*10^9*VLOOKUP(Table1[[#This Row],[Turbine/Engine Technology]],Technology_HR!$A$2:$B$11,2,FALSE)*10^-6</f>
        <v>2331524.2824000004</v>
      </c>
      <c r="T10648" s="5">
        <f>Table1[[#This Row],[Fuel Consumption (mmBtu)]]*Table1[[#This Row],[Emission Factor (kg CO2/ mmBtu)]]*10^3</f>
        <v>182107626394.95901</v>
      </c>
      <c r="U10648" s="3">
        <f>Table1[[#This Row],[Emissions (g CO2)]]/(Table1[[#This Row],[Generation (TWh)]]*10^9)</f>
        <v>859.95457209847609</v>
      </c>
    </row>
    <row r="10649" spans="1:21" x14ac:dyDescent="0.35">
      <c r="A10649" t="s">
        <v>2612</v>
      </c>
      <c r="B10649" t="s">
        <v>3275</v>
      </c>
      <c r="C10649" t="str">
        <f>SUBSTITUTE(Table1[[#This Row],[Fuel]],", ",",")</f>
        <v>fossil liquids: fuel oil</v>
      </c>
      <c r="D10649" t="s">
        <v>3275</v>
      </c>
      <c r="H10649" t="s">
        <v>3436</v>
      </c>
      <c r="I10649">
        <v>61.2</v>
      </c>
      <c r="J10649" t="s">
        <v>3446</v>
      </c>
      <c r="K10649">
        <v>1978</v>
      </c>
      <c r="L10649" t="s">
        <v>29</v>
      </c>
      <c r="M10649" t="s">
        <v>29</v>
      </c>
      <c r="N10649">
        <v>43.1952</v>
      </c>
      <c r="O10649">
        <v>-88.149600000000007</v>
      </c>
      <c r="P10649" t="s">
        <v>3613</v>
      </c>
      <c r="Q10649" s="3">
        <f>Table1[[#This Row],[Capacity (MW)]]*0.395*8760*10^-6</f>
        <v>0.21176424000000002</v>
      </c>
      <c r="R10649" s="3" cm="1">
        <f t="array" ref="R10649">AVERAGE(VLOOKUP(_xlfn.TEXTSPLIT(Table1[[#This Row],[Fuel (no space after comma)]], ","), FuelList_Final_EF!$A$2:$B$65, 2, FALSE))</f>
        <v>78.106682297772565</v>
      </c>
      <c r="S10649" s="3">
        <f>Table1[[#This Row],[Generation (TWh)]]*10^9*VLOOKUP(Table1[[#This Row],[Turbine/Engine Technology]],Technology_HR!$A$2:$B$11,2,FALSE)*10^-6</f>
        <v>2331524.2824000004</v>
      </c>
      <c r="T10649" s="5">
        <f>Table1[[#This Row],[Fuel Consumption (mmBtu)]]*Table1[[#This Row],[Emission Factor (kg CO2/ mmBtu)]]*10^3</f>
        <v>182107626394.95901</v>
      </c>
      <c r="U10649" s="3">
        <f>Table1[[#This Row],[Emissions (g CO2)]]/(Table1[[#This Row],[Generation (TWh)]]*10^9)</f>
        <v>859.95457209847609</v>
      </c>
    </row>
    <row r="10650" spans="1:21" x14ac:dyDescent="0.35">
      <c r="A10650" t="s">
        <v>2612</v>
      </c>
      <c r="B10650" t="s">
        <v>3243</v>
      </c>
      <c r="C10650" t="str">
        <f>SUBSTITUTE(Table1[[#This Row],[Fuel]],", ",",")</f>
        <v>fossil gas: natural gas,fossil liquids: fuel oil</v>
      </c>
      <c r="D10650" t="s">
        <v>3239</v>
      </c>
      <c r="E10650" t="s">
        <v>3275</v>
      </c>
      <c r="H10650" t="s">
        <v>3436</v>
      </c>
      <c r="I10650">
        <v>91</v>
      </c>
      <c r="J10650" t="s">
        <v>3446</v>
      </c>
      <c r="K10650">
        <v>2000</v>
      </c>
      <c r="L10650" t="s">
        <v>29</v>
      </c>
      <c r="M10650" t="s">
        <v>29</v>
      </c>
      <c r="N10650">
        <v>43.1952</v>
      </c>
      <c r="O10650">
        <v>-88.149600000000007</v>
      </c>
      <c r="P10650" t="s">
        <v>3613</v>
      </c>
      <c r="Q10650" s="3">
        <f>Table1[[#This Row],[Capacity (MW)]]*0.395*8760*10^-6</f>
        <v>0.3148782</v>
      </c>
      <c r="R10650" s="3" cm="1">
        <f t="array" ref="R10650">AVERAGE(VLOOKUP(_xlfn.TEXTSPLIT(Table1[[#This Row],[Fuel (no space after comma)]], ","), FuelList_Final_EF!$A$2:$B$65, 2, FALSE))</f>
        <v>65.583341148886291</v>
      </c>
      <c r="S10650" s="3">
        <f>Table1[[#This Row],[Generation (TWh)]]*10^9*VLOOKUP(Table1[[#This Row],[Turbine/Engine Technology]],Technology_HR!$A$2:$B$11,2,FALSE)*10^-6</f>
        <v>3466808.9819999998</v>
      </c>
      <c r="T10650" s="5">
        <f>Table1[[#This Row],[Fuel Consumption (mmBtu)]]*Table1[[#This Row],[Emission Factor (kg CO2/ mmBtu)]]*10^3</f>
        <v>227364916164.52917</v>
      </c>
      <c r="U10650" s="3">
        <f>Table1[[#This Row],[Emissions (g CO2)]]/(Table1[[#This Row],[Generation (TWh)]]*10^9)</f>
        <v>722.072586049238</v>
      </c>
    </row>
    <row r="10651" spans="1:21" x14ac:dyDescent="0.35">
      <c r="A10651" t="s">
        <v>2627</v>
      </c>
      <c r="B10651" t="s">
        <v>3239</v>
      </c>
      <c r="C10651" t="str">
        <f>SUBSTITUTE(Table1[[#This Row],[Fuel]],", ",",")</f>
        <v>fossil gas: natural gas</v>
      </c>
      <c r="D10651" t="s">
        <v>3239</v>
      </c>
      <c r="H10651" t="s">
        <v>3436</v>
      </c>
      <c r="I10651">
        <v>135</v>
      </c>
      <c r="J10651" t="s">
        <v>3446</v>
      </c>
      <c r="K10651">
        <v>2000</v>
      </c>
      <c r="L10651" t="s">
        <v>29</v>
      </c>
      <c r="M10651" t="s">
        <v>29</v>
      </c>
      <c r="N10651">
        <v>40.470500000000001</v>
      </c>
      <c r="O10651">
        <v>-88.398700000000005</v>
      </c>
      <c r="P10651" t="s">
        <v>3613</v>
      </c>
      <c r="Q10651" s="3">
        <f>Table1[[#This Row],[Capacity (MW)]]*0.395*8760*10^-6</f>
        <v>0.46712699999999996</v>
      </c>
      <c r="R10651" s="3" cm="1">
        <f t="array" ref="R10651">AVERAGE(VLOOKUP(_xlfn.TEXTSPLIT(Table1[[#This Row],[Fuel (no space after comma)]], ","), FuelList_Final_EF!$A$2:$B$65, 2, FALSE))</f>
        <v>53.06</v>
      </c>
      <c r="S10651" s="3">
        <f>Table1[[#This Row],[Generation (TWh)]]*10^9*VLOOKUP(Table1[[#This Row],[Turbine/Engine Technology]],Technology_HR!$A$2:$B$11,2,FALSE)*10^-6</f>
        <v>5143068.2699999986</v>
      </c>
      <c r="T10651" s="5">
        <f>Table1[[#This Row],[Fuel Consumption (mmBtu)]]*Table1[[#This Row],[Emission Factor (kg CO2/ mmBtu)]]*10^3</f>
        <v>272891202406.19992</v>
      </c>
      <c r="U10651" s="3">
        <f>Table1[[#This Row],[Emissions (g CO2)]]/(Table1[[#This Row],[Generation (TWh)]]*10^9)</f>
        <v>584.1905999999999</v>
      </c>
    </row>
    <row r="10652" spans="1:21" x14ac:dyDescent="0.35">
      <c r="A10652" t="s">
        <v>2627</v>
      </c>
      <c r="B10652" t="s">
        <v>3239</v>
      </c>
      <c r="C10652" t="str">
        <f>SUBSTITUTE(Table1[[#This Row],[Fuel]],", ",",")</f>
        <v>fossil gas: natural gas</v>
      </c>
      <c r="D10652" t="s">
        <v>3239</v>
      </c>
      <c r="H10652" t="s">
        <v>3436</v>
      </c>
      <c r="I10652">
        <v>135</v>
      </c>
      <c r="J10652" t="s">
        <v>3446</v>
      </c>
      <c r="K10652">
        <v>2000</v>
      </c>
      <c r="L10652" t="s">
        <v>29</v>
      </c>
      <c r="M10652" t="s">
        <v>29</v>
      </c>
      <c r="N10652">
        <v>40.470500000000001</v>
      </c>
      <c r="O10652">
        <v>-88.398700000000005</v>
      </c>
      <c r="P10652" t="s">
        <v>3613</v>
      </c>
      <c r="Q10652" s="3">
        <f>Table1[[#This Row],[Capacity (MW)]]*0.395*8760*10^-6</f>
        <v>0.46712699999999996</v>
      </c>
      <c r="R10652" s="3" cm="1">
        <f t="array" ref="R10652">AVERAGE(VLOOKUP(_xlfn.TEXTSPLIT(Table1[[#This Row],[Fuel (no space after comma)]], ","), FuelList_Final_EF!$A$2:$B$65, 2, FALSE))</f>
        <v>53.06</v>
      </c>
      <c r="S10652" s="3">
        <f>Table1[[#This Row],[Generation (TWh)]]*10^9*VLOOKUP(Table1[[#This Row],[Turbine/Engine Technology]],Technology_HR!$A$2:$B$11,2,FALSE)*10^-6</f>
        <v>5143068.2699999986</v>
      </c>
      <c r="T10652" s="5">
        <f>Table1[[#This Row],[Fuel Consumption (mmBtu)]]*Table1[[#This Row],[Emission Factor (kg CO2/ mmBtu)]]*10^3</f>
        <v>272891202406.19992</v>
      </c>
      <c r="U10652" s="3">
        <f>Table1[[#This Row],[Emissions (g CO2)]]/(Table1[[#This Row],[Generation (TWh)]]*10^9)</f>
        <v>584.1905999999999</v>
      </c>
    </row>
    <row r="10653" spans="1:21" x14ac:dyDescent="0.35">
      <c r="A10653" t="s">
        <v>2729</v>
      </c>
      <c r="B10653" t="s">
        <v>3239</v>
      </c>
      <c r="C10653" t="str">
        <f>SUBSTITUTE(Table1[[#This Row],[Fuel]],", ",",")</f>
        <v>fossil gas: natural gas</v>
      </c>
      <c r="D10653" t="s">
        <v>3239</v>
      </c>
      <c r="H10653" t="s">
        <v>3438</v>
      </c>
      <c r="I10653">
        <v>900</v>
      </c>
      <c r="J10653" t="s">
        <v>3452</v>
      </c>
      <c r="K10653" t="s">
        <v>29</v>
      </c>
      <c r="L10653" t="s">
        <v>29</v>
      </c>
      <c r="M10653" t="s">
        <v>29</v>
      </c>
      <c r="N10653">
        <v>32.985976999999998</v>
      </c>
      <c r="O10653">
        <v>-112.81100000000001</v>
      </c>
      <c r="P10653" t="s">
        <v>3613</v>
      </c>
      <c r="Q10653" s="3">
        <f>Table1[[#This Row],[Capacity (MW)]]*0.395*8760*10^-6</f>
        <v>3.1141799999999997</v>
      </c>
      <c r="R10653" s="3" cm="1">
        <f t="array" ref="R10653">AVERAGE(VLOOKUP(_xlfn.TEXTSPLIT(Table1[[#This Row],[Fuel (no space after comma)]], ","), FuelList_Final_EF!$A$2:$B$65, 2, FALSE))</f>
        <v>53.06</v>
      </c>
      <c r="S10653" s="3">
        <f>Table1[[#This Row],[Generation (TWh)]]*10^9*VLOOKUP(Table1[[#This Row],[Turbine/Engine Technology]],Technology_HR!$A$2:$B$11,2,FALSE)*10^-6</f>
        <v>23508944.819999997</v>
      </c>
      <c r="T10653" s="5">
        <f>Table1[[#This Row],[Fuel Consumption (mmBtu)]]*Table1[[#This Row],[Emission Factor (kg CO2/ mmBtu)]]*10^3</f>
        <v>1247384612149.2</v>
      </c>
      <c r="U10653" s="3">
        <f>Table1[[#This Row],[Emissions (g CO2)]]/(Table1[[#This Row],[Generation (TWh)]]*10^9)</f>
        <v>400.54994000000005</v>
      </c>
    </row>
    <row r="10654" spans="1:21" x14ac:dyDescent="0.35">
      <c r="A10654" t="s">
        <v>2505</v>
      </c>
      <c r="B10654" t="s">
        <v>3239</v>
      </c>
      <c r="C10654" t="str">
        <f>SUBSTITUTE(Table1[[#This Row],[Fuel]],", ",",")</f>
        <v>fossil gas: natural gas</v>
      </c>
      <c r="D10654" t="s">
        <v>3239</v>
      </c>
      <c r="H10654" t="s">
        <v>3438</v>
      </c>
      <c r="I10654">
        <v>154.75</v>
      </c>
      <c r="J10654" t="s">
        <v>3446</v>
      </c>
      <c r="K10654">
        <v>2003</v>
      </c>
      <c r="L10654" t="s">
        <v>29</v>
      </c>
      <c r="M10654" t="s">
        <v>29</v>
      </c>
      <c r="N10654">
        <v>32.975000000000001</v>
      </c>
      <c r="O10654">
        <v>-112.6944</v>
      </c>
      <c r="P10654" t="s">
        <v>3613</v>
      </c>
      <c r="Q10654" s="3">
        <f>Table1[[#This Row],[Capacity (MW)]]*0.395*8760*10^-6</f>
        <v>0.53546595000000008</v>
      </c>
      <c r="R10654" s="3" cm="1">
        <f t="array" ref="R10654">AVERAGE(VLOOKUP(_xlfn.TEXTSPLIT(Table1[[#This Row],[Fuel (no space after comma)]], ","), FuelList_Final_EF!$A$2:$B$65, 2, FALSE))</f>
        <v>53.06</v>
      </c>
      <c r="S10654" s="3">
        <f>Table1[[#This Row],[Generation (TWh)]]*10^9*VLOOKUP(Table1[[#This Row],[Turbine/Engine Technology]],Technology_HR!$A$2:$B$11,2,FALSE)*10^-6</f>
        <v>4042232.4565500002</v>
      </c>
      <c r="T10654" s="5">
        <f>Table1[[#This Row],[Fuel Consumption (mmBtu)]]*Table1[[#This Row],[Emission Factor (kg CO2/ mmBtu)]]*10^3</f>
        <v>214480854144.54303</v>
      </c>
      <c r="U10654" s="3">
        <f>Table1[[#This Row],[Emissions (g CO2)]]/(Table1[[#This Row],[Generation (TWh)]]*10^9)</f>
        <v>400.54993999999999</v>
      </c>
    </row>
    <row r="10655" spans="1:21" x14ac:dyDescent="0.35">
      <c r="A10655" t="s">
        <v>2651</v>
      </c>
      <c r="B10655" t="s">
        <v>3239</v>
      </c>
      <c r="C10655" t="str">
        <f>SUBSTITUTE(Table1[[#This Row],[Fuel]],", ",",")</f>
        <v>fossil gas: natural gas</v>
      </c>
      <c r="D10655" t="s">
        <v>3239</v>
      </c>
      <c r="H10655" t="s">
        <v>3438</v>
      </c>
      <c r="I10655">
        <v>464.25</v>
      </c>
      <c r="J10655" t="s">
        <v>3446</v>
      </c>
      <c r="K10655">
        <v>2003</v>
      </c>
      <c r="L10655" t="s">
        <v>29</v>
      </c>
      <c r="M10655" t="s">
        <v>29</v>
      </c>
      <c r="N10655">
        <v>32.975000000000001</v>
      </c>
      <c r="O10655">
        <v>-112.6944</v>
      </c>
      <c r="P10655" t="s">
        <v>3613</v>
      </c>
      <c r="Q10655" s="3">
        <f>Table1[[#This Row],[Capacity (MW)]]*0.395*8760*10^-6</f>
        <v>1.6063978499999998</v>
      </c>
      <c r="R10655" s="3" cm="1">
        <f t="array" ref="R10655">AVERAGE(VLOOKUP(_xlfn.TEXTSPLIT(Table1[[#This Row],[Fuel (no space after comma)]], ","), FuelList_Final_EF!$A$2:$B$65, 2, FALSE))</f>
        <v>53.06</v>
      </c>
      <c r="S10655" s="3">
        <f>Table1[[#This Row],[Generation (TWh)]]*10^9*VLOOKUP(Table1[[#This Row],[Turbine/Engine Technology]],Technology_HR!$A$2:$B$11,2,FALSE)*10^-6</f>
        <v>12126697.369649997</v>
      </c>
      <c r="T10655" s="5">
        <f>Table1[[#This Row],[Fuel Consumption (mmBtu)]]*Table1[[#This Row],[Emission Factor (kg CO2/ mmBtu)]]*10^3</f>
        <v>643442562433.62891</v>
      </c>
      <c r="U10655" s="3">
        <f>Table1[[#This Row],[Emissions (g CO2)]]/(Table1[[#This Row],[Generation (TWh)]]*10^9)</f>
        <v>400.54993999999999</v>
      </c>
    </row>
    <row r="10656" spans="1:21" x14ac:dyDescent="0.35">
      <c r="A10656" t="s">
        <v>2424</v>
      </c>
      <c r="B10656" t="s">
        <v>3239</v>
      </c>
      <c r="C10656" t="str">
        <f>SUBSTITUTE(Table1[[#This Row],[Fuel]],", ",",")</f>
        <v>fossil gas: natural gas</v>
      </c>
      <c r="D10656" t="s">
        <v>3239</v>
      </c>
      <c r="H10656" t="s">
        <v>3438</v>
      </c>
      <c r="I10656">
        <v>619</v>
      </c>
      <c r="J10656" t="s">
        <v>3446</v>
      </c>
      <c r="K10656">
        <v>2003</v>
      </c>
      <c r="L10656" t="s">
        <v>29</v>
      </c>
      <c r="M10656" t="s">
        <v>29</v>
      </c>
      <c r="N10656">
        <v>32.975000000000001</v>
      </c>
      <c r="O10656">
        <v>-112.6944</v>
      </c>
      <c r="P10656" t="s">
        <v>3613</v>
      </c>
      <c r="Q10656" s="3">
        <f>Table1[[#This Row],[Capacity (MW)]]*0.395*8760*10^-6</f>
        <v>2.1418638000000003</v>
      </c>
      <c r="R10656" s="3" cm="1">
        <f t="array" ref="R10656">AVERAGE(VLOOKUP(_xlfn.TEXTSPLIT(Table1[[#This Row],[Fuel (no space after comma)]], ","), FuelList_Final_EF!$A$2:$B$65, 2, FALSE))</f>
        <v>53.06</v>
      </c>
      <c r="S10656" s="3">
        <f>Table1[[#This Row],[Generation (TWh)]]*10^9*VLOOKUP(Table1[[#This Row],[Turbine/Engine Technology]],Technology_HR!$A$2:$B$11,2,FALSE)*10^-6</f>
        <v>16168929.826200001</v>
      </c>
      <c r="T10656" s="5">
        <f>Table1[[#This Row],[Fuel Consumption (mmBtu)]]*Table1[[#This Row],[Emission Factor (kg CO2/ mmBtu)]]*10^3</f>
        <v>857923416578.17212</v>
      </c>
      <c r="U10656" s="3">
        <f>Table1[[#This Row],[Emissions (g CO2)]]/(Table1[[#This Row],[Generation (TWh)]]*10^9)</f>
        <v>400.54993999999999</v>
      </c>
    </row>
    <row r="10657" spans="1:21" x14ac:dyDescent="0.35">
      <c r="A10657" t="s">
        <v>2424</v>
      </c>
      <c r="B10657" t="s">
        <v>3239</v>
      </c>
      <c r="C10657" t="str">
        <f>SUBSTITUTE(Table1[[#This Row],[Fuel]],", ",",")</f>
        <v>fossil gas: natural gas</v>
      </c>
      <c r="D10657" t="s">
        <v>3239</v>
      </c>
      <c r="H10657" t="s">
        <v>3438</v>
      </c>
      <c r="I10657">
        <v>619</v>
      </c>
      <c r="J10657" t="s">
        <v>3446</v>
      </c>
      <c r="K10657">
        <v>2003</v>
      </c>
      <c r="L10657" t="s">
        <v>29</v>
      </c>
      <c r="M10657" t="s">
        <v>29</v>
      </c>
      <c r="N10657">
        <v>32.975000000000001</v>
      </c>
      <c r="O10657">
        <v>-112.6944</v>
      </c>
      <c r="P10657" t="s">
        <v>3613</v>
      </c>
      <c r="Q10657" s="3">
        <f>Table1[[#This Row],[Capacity (MW)]]*0.395*8760*10^-6</f>
        <v>2.1418638000000003</v>
      </c>
      <c r="R10657" s="3" cm="1">
        <f t="array" ref="R10657">AVERAGE(VLOOKUP(_xlfn.TEXTSPLIT(Table1[[#This Row],[Fuel (no space after comma)]], ","), FuelList_Final_EF!$A$2:$B$65, 2, FALSE))</f>
        <v>53.06</v>
      </c>
      <c r="S10657" s="3">
        <f>Table1[[#This Row],[Generation (TWh)]]*10^9*VLOOKUP(Table1[[#This Row],[Turbine/Engine Technology]],Technology_HR!$A$2:$B$11,2,FALSE)*10^-6</f>
        <v>16168929.826200001</v>
      </c>
      <c r="T10657" s="5">
        <f>Table1[[#This Row],[Fuel Consumption (mmBtu)]]*Table1[[#This Row],[Emission Factor (kg CO2/ mmBtu)]]*10^3</f>
        <v>857923416578.17212</v>
      </c>
      <c r="U10657" s="3">
        <f>Table1[[#This Row],[Emissions (g CO2)]]/(Table1[[#This Row],[Generation (TWh)]]*10^9)</f>
        <v>400.54993999999999</v>
      </c>
    </row>
    <row r="10658" spans="1:21" x14ac:dyDescent="0.35">
      <c r="A10658" t="s">
        <v>2424</v>
      </c>
      <c r="B10658" t="s">
        <v>3239</v>
      </c>
      <c r="C10658" t="str">
        <f>SUBSTITUTE(Table1[[#This Row],[Fuel]],", ",",")</f>
        <v>fossil gas: natural gas</v>
      </c>
      <c r="D10658" t="s">
        <v>3239</v>
      </c>
      <c r="H10658" t="s">
        <v>3438</v>
      </c>
      <c r="I10658">
        <v>619</v>
      </c>
      <c r="J10658" t="s">
        <v>3446</v>
      </c>
      <c r="K10658">
        <v>2003</v>
      </c>
      <c r="L10658" t="s">
        <v>29</v>
      </c>
      <c r="M10658" t="s">
        <v>29</v>
      </c>
      <c r="N10658">
        <v>32.975000000000001</v>
      </c>
      <c r="O10658">
        <v>-112.6944</v>
      </c>
      <c r="P10658" t="s">
        <v>3613</v>
      </c>
      <c r="Q10658" s="3">
        <f>Table1[[#This Row],[Capacity (MW)]]*0.395*8760*10^-6</f>
        <v>2.1418638000000003</v>
      </c>
      <c r="R10658" s="3" cm="1">
        <f t="array" ref="R10658">AVERAGE(VLOOKUP(_xlfn.TEXTSPLIT(Table1[[#This Row],[Fuel (no space after comma)]], ","), FuelList_Final_EF!$A$2:$B$65, 2, FALSE))</f>
        <v>53.06</v>
      </c>
      <c r="S10658" s="3">
        <f>Table1[[#This Row],[Generation (TWh)]]*10^9*VLOOKUP(Table1[[#This Row],[Turbine/Engine Technology]],Technology_HR!$A$2:$B$11,2,FALSE)*10^-6</f>
        <v>16168929.826200001</v>
      </c>
      <c r="T10658" s="5">
        <f>Table1[[#This Row],[Fuel Consumption (mmBtu)]]*Table1[[#This Row],[Emission Factor (kg CO2/ mmBtu)]]*10^3</f>
        <v>857923416578.17212</v>
      </c>
      <c r="U10658" s="3">
        <f>Table1[[#This Row],[Emissions (g CO2)]]/(Table1[[#This Row],[Generation (TWh)]]*10^9)</f>
        <v>400.54993999999999</v>
      </c>
    </row>
    <row r="10659" spans="1:21" x14ac:dyDescent="0.35">
      <c r="A10659" t="s">
        <v>2730</v>
      </c>
      <c r="B10659" t="s">
        <v>3243</v>
      </c>
      <c r="C10659" t="str">
        <f>SUBSTITUTE(Table1[[#This Row],[Fuel]],", ",",")</f>
        <v>fossil gas: natural gas,fossil liquids: fuel oil</v>
      </c>
      <c r="D10659" t="s">
        <v>3239</v>
      </c>
      <c r="E10659" t="s">
        <v>3275</v>
      </c>
      <c r="H10659" t="s">
        <v>3436</v>
      </c>
      <c r="I10659">
        <v>161</v>
      </c>
      <c r="J10659" t="s">
        <v>3446</v>
      </c>
      <c r="K10659">
        <v>1996</v>
      </c>
      <c r="L10659" t="s">
        <v>29</v>
      </c>
      <c r="M10659" t="s">
        <v>29</v>
      </c>
      <c r="N10659">
        <v>40.565832999999998</v>
      </c>
      <c r="O10659">
        <v>-75.163889999999995</v>
      </c>
      <c r="P10659" t="s">
        <v>3613</v>
      </c>
      <c r="Q10659" s="3">
        <f>Table1[[#This Row],[Capacity (MW)]]*0.395*8760*10^-6</f>
        <v>0.55709220000000004</v>
      </c>
      <c r="R10659" s="3" cm="1">
        <f t="array" ref="R10659">AVERAGE(VLOOKUP(_xlfn.TEXTSPLIT(Table1[[#This Row],[Fuel (no space after comma)]], ","), FuelList_Final_EF!$A$2:$B$65, 2, FALSE))</f>
        <v>65.583341148886291</v>
      </c>
      <c r="S10659" s="3">
        <f>Table1[[#This Row],[Generation (TWh)]]*10^9*VLOOKUP(Table1[[#This Row],[Turbine/Engine Technology]],Technology_HR!$A$2:$B$11,2,FALSE)*10^-6</f>
        <v>6133585.1219999995</v>
      </c>
      <c r="T10659" s="5">
        <f>Table1[[#This Row],[Fuel Consumption (mmBtu)]]*Table1[[#This Row],[Emission Factor (kg CO2/ mmBtu)]]*10^3</f>
        <v>402261005521.85931</v>
      </c>
      <c r="U10659" s="3">
        <f>Table1[[#This Row],[Emissions (g CO2)]]/(Table1[[#This Row],[Generation (TWh)]]*10^9)</f>
        <v>722.072586049238</v>
      </c>
    </row>
    <row r="10660" spans="1:21" x14ac:dyDescent="0.35">
      <c r="A10660" t="s">
        <v>2730</v>
      </c>
      <c r="B10660" t="s">
        <v>3239</v>
      </c>
      <c r="C10660" t="str">
        <f>SUBSTITUTE(Table1[[#This Row],[Fuel]],", ",",")</f>
        <v>fossil gas: natural gas</v>
      </c>
      <c r="D10660" t="s">
        <v>3239</v>
      </c>
      <c r="H10660" t="s">
        <v>3438</v>
      </c>
      <c r="I10660">
        <v>351</v>
      </c>
      <c r="J10660" t="s">
        <v>3446</v>
      </c>
      <c r="K10660">
        <v>1977</v>
      </c>
      <c r="L10660" t="s">
        <v>29</v>
      </c>
      <c r="M10660" t="s">
        <v>29</v>
      </c>
      <c r="N10660">
        <v>40.565832999999998</v>
      </c>
      <c r="O10660">
        <v>-75.163889999999995</v>
      </c>
      <c r="P10660" t="s">
        <v>3613</v>
      </c>
      <c r="Q10660" s="3">
        <f>Table1[[#This Row],[Capacity (MW)]]*0.395*8760*10^-6</f>
        <v>1.2145302000000002</v>
      </c>
      <c r="R10660" s="3" cm="1">
        <f t="array" ref="R10660">AVERAGE(VLOOKUP(_xlfn.TEXTSPLIT(Table1[[#This Row],[Fuel (no space after comma)]], ","), FuelList_Final_EF!$A$2:$B$65, 2, FALSE))</f>
        <v>53.06</v>
      </c>
      <c r="S10660" s="3">
        <f>Table1[[#This Row],[Generation (TWh)]]*10^9*VLOOKUP(Table1[[#This Row],[Turbine/Engine Technology]],Technology_HR!$A$2:$B$11,2,FALSE)*10^-6</f>
        <v>9168488.4798000008</v>
      </c>
      <c r="T10660" s="5">
        <f>Table1[[#This Row],[Fuel Consumption (mmBtu)]]*Table1[[#This Row],[Emission Factor (kg CO2/ mmBtu)]]*10^3</f>
        <v>486479998738.18811</v>
      </c>
      <c r="U10660" s="3">
        <f>Table1[[#This Row],[Emissions (g CO2)]]/(Table1[[#This Row],[Generation (TWh)]]*10^9)</f>
        <v>400.54993999999999</v>
      </c>
    </row>
    <row r="10661" spans="1:21" x14ac:dyDescent="0.35">
      <c r="A10661" t="s">
        <v>2731</v>
      </c>
      <c r="B10661" t="s">
        <v>3239</v>
      </c>
      <c r="C10661" t="str">
        <f>SUBSTITUTE(Table1[[#This Row],[Fuel]],", ",",")</f>
        <v>fossil gas: natural gas</v>
      </c>
      <c r="D10661" t="s">
        <v>3239</v>
      </c>
      <c r="H10661" t="s">
        <v>3438</v>
      </c>
      <c r="I10661">
        <v>130</v>
      </c>
      <c r="J10661" t="s">
        <v>3446</v>
      </c>
      <c r="K10661">
        <v>1987</v>
      </c>
      <c r="L10661" t="s">
        <v>29</v>
      </c>
      <c r="M10661" t="s">
        <v>29</v>
      </c>
      <c r="N10661">
        <v>37.000100000000003</v>
      </c>
      <c r="O10661">
        <v>-121.5367</v>
      </c>
      <c r="P10661" t="s">
        <v>3613</v>
      </c>
      <c r="Q10661" s="3">
        <f>Table1[[#This Row],[Capacity (MW)]]*0.395*8760*10^-6</f>
        <v>0.449826</v>
      </c>
      <c r="R10661" s="3" cm="1">
        <f t="array" ref="R10661">AVERAGE(VLOOKUP(_xlfn.TEXTSPLIT(Table1[[#This Row],[Fuel (no space after comma)]], ","), FuelList_Final_EF!$A$2:$B$65, 2, FALSE))</f>
        <v>53.06</v>
      </c>
      <c r="S10661" s="3">
        <f>Table1[[#This Row],[Generation (TWh)]]*10^9*VLOOKUP(Table1[[#This Row],[Turbine/Engine Technology]],Technology_HR!$A$2:$B$11,2,FALSE)*10^-6</f>
        <v>3395736.4739999999</v>
      </c>
      <c r="T10661" s="5">
        <f>Table1[[#This Row],[Fuel Consumption (mmBtu)]]*Table1[[#This Row],[Emission Factor (kg CO2/ mmBtu)]]*10^3</f>
        <v>180177777310.44</v>
      </c>
      <c r="U10661" s="3">
        <f>Table1[[#This Row],[Emissions (g CO2)]]/(Table1[[#This Row],[Generation (TWh)]]*10^9)</f>
        <v>400.54993999999999</v>
      </c>
    </row>
    <row r="10662" spans="1:21" x14ac:dyDescent="0.35">
      <c r="A10662" t="s">
        <v>2434</v>
      </c>
      <c r="B10662" t="s">
        <v>3243</v>
      </c>
      <c r="C10662" t="str">
        <f>SUBSTITUTE(Table1[[#This Row],[Fuel]],", ",",")</f>
        <v>fossil gas: natural gas,fossil liquids: fuel oil</v>
      </c>
      <c r="D10662" t="s">
        <v>3239</v>
      </c>
      <c r="E10662" t="s">
        <v>3275</v>
      </c>
      <c r="H10662" t="s">
        <v>3436</v>
      </c>
      <c r="I10662">
        <v>185</v>
      </c>
      <c r="J10662" t="s">
        <v>3446</v>
      </c>
      <c r="K10662">
        <v>2000</v>
      </c>
      <c r="L10662" t="s">
        <v>29</v>
      </c>
      <c r="M10662" t="s">
        <v>29</v>
      </c>
      <c r="N10662">
        <v>36.245399999999997</v>
      </c>
      <c r="O10662">
        <v>-88.611999999999995</v>
      </c>
      <c r="P10662" t="s">
        <v>3613</v>
      </c>
      <c r="Q10662" s="3">
        <f>Table1[[#This Row],[Capacity (MW)]]*0.395*8760*10^-6</f>
        <v>0.64013699999999996</v>
      </c>
      <c r="R10662" s="3" cm="1">
        <f t="array" ref="R10662">AVERAGE(VLOOKUP(_xlfn.TEXTSPLIT(Table1[[#This Row],[Fuel (no space after comma)]], ","), FuelList_Final_EF!$A$2:$B$65, 2, FALSE))</f>
        <v>65.583341148886291</v>
      </c>
      <c r="S10662" s="3">
        <f>Table1[[#This Row],[Generation (TWh)]]*10^9*VLOOKUP(Table1[[#This Row],[Turbine/Engine Technology]],Technology_HR!$A$2:$B$11,2,FALSE)*10^-6</f>
        <v>7047908.3700000001</v>
      </c>
      <c r="T10662" s="5">
        <f>Table1[[#This Row],[Fuel Consumption (mmBtu)]]*Table1[[#This Row],[Emission Factor (kg CO2/ mmBtu)]]*10^3</f>
        <v>462225379015.80115</v>
      </c>
      <c r="U10662" s="3">
        <f>Table1[[#This Row],[Emissions (g CO2)]]/(Table1[[#This Row],[Generation (TWh)]]*10^9)</f>
        <v>722.07258604923811</v>
      </c>
    </row>
    <row r="10663" spans="1:21" x14ac:dyDescent="0.35">
      <c r="A10663" t="s">
        <v>2434</v>
      </c>
      <c r="B10663" t="s">
        <v>3243</v>
      </c>
      <c r="C10663" t="str">
        <f>SUBSTITUTE(Table1[[#This Row],[Fuel]],", ",",")</f>
        <v>fossil gas: natural gas,fossil liquids: fuel oil</v>
      </c>
      <c r="D10663" t="s">
        <v>3239</v>
      </c>
      <c r="E10663" t="s">
        <v>3275</v>
      </c>
      <c r="H10663" t="s">
        <v>3436</v>
      </c>
      <c r="I10663">
        <v>191</v>
      </c>
      <c r="J10663" t="s">
        <v>3446</v>
      </c>
      <c r="K10663">
        <v>2000</v>
      </c>
      <c r="L10663" t="s">
        <v>29</v>
      </c>
      <c r="M10663" t="s">
        <v>29</v>
      </c>
      <c r="N10663">
        <v>36.245399999999997</v>
      </c>
      <c r="O10663">
        <v>-88.611999999999995</v>
      </c>
      <c r="P10663" t="s">
        <v>3613</v>
      </c>
      <c r="Q10663" s="3">
        <f>Table1[[#This Row],[Capacity (MW)]]*0.395*8760*10^-6</f>
        <v>0.66089819999999999</v>
      </c>
      <c r="R10663" s="3" cm="1">
        <f t="array" ref="R10663">AVERAGE(VLOOKUP(_xlfn.TEXTSPLIT(Table1[[#This Row],[Fuel (no space after comma)]], ","), FuelList_Final_EF!$A$2:$B$65, 2, FALSE))</f>
        <v>65.583341148886291</v>
      </c>
      <c r="S10663" s="3">
        <f>Table1[[#This Row],[Generation (TWh)]]*10^9*VLOOKUP(Table1[[#This Row],[Turbine/Engine Technology]],Technology_HR!$A$2:$B$11,2,FALSE)*10^-6</f>
        <v>7276489.182</v>
      </c>
      <c r="T10663" s="5">
        <f>Table1[[#This Row],[Fuel Consumption (mmBtu)]]*Table1[[#This Row],[Emission Factor (kg CO2/ mmBtu)]]*10^3</f>
        <v>477216472389.2865</v>
      </c>
      <c r="U10663" s="3">
        <f>Table1[[#This Row],[Emissions (g CO2)]]/(Table1[[#This Row],[Generation (TWh)]]*10^9)</f>
        <v>722.072586049238</v>
      </c>
    </row>
    <row r="10664" spans="1:21" x14ac:dyDescent="0.35">
      <c r="A10664" t="s">
        <v>2434</v>
      </c>
      <c r="B10664" t="s">
        <v>3243</v>
      </c>
      <c r="C10664" t="str">
        <f>SUBSTITUTE(Table1[[#This Row],[Fuel]],", ",",")</f>
        <v>fossil gas: natural gas,fossil liquids: fuel oil</v>
      </c>
      <c r="D10664" t="s">
        <v>3239</v>
      </c>
      <c r="E10664" t="s">
        <v>3275</v>
      </c>
      <c r="H10664" t="s">
        <v>3436</v>
      </c>
      <c r="I10664">
        <v>191</v>
      </c>
      <c r="J10664" t="s">
        <v>3446</v>
      </c>
      <c r="K10664">
        <v>2000</v>
      </c>
      <c r="L10664" t="s">
        <v>29</v>
      </c>
      <c r="M10664" t="s">
        <v>29</v>
      </c>
      <c r="N10664">
        <v>36.245399999999997</v>
      </c>
      <c r="O10664">
        <v>-88.611999999999995</v>
      </c>
      <c r="P10664" t="s">
        <v>3613</v>
      </c>
      <c r="Q10664" s="3">
        <f>Table1[[#This Row],[Capacity (MW)]]*0.395*8760*10^-6</f>
        <v>0.66089819999999999</v>
      </c>
      <c r="R10664" s="3" cm="1">
        <f t="array" ref="R10664">AVERAGE(VLOOKUP(_xlfn.TEXTSPLIT(Table1[[#This Row],[Fuel (no space after comma)]], ","), FuelList_Final_EF!$A$2:$B$65, 2, FALSE))</f>
        <v>65.583341148886291</v>
      </c>
      <c r="S10664" s="3">
        <f>Table1[[#This Row],[Generation (TWh)]]*10^9*VLOOKUP(Table1[[#This Row],[Turbine/Engine Technology]],Technology_HR!$A$2:$B$11,2,FALSE)*10^-6</f>
        <v>7276489.182</v>
      </c>
      <c r="T10664" s="5">
        <f>Table1[[#This Row],[Fuel Consumption (mmBtu)]]*Table1[[#This Row],[Emission Factor (kg CO2/ mmBtu)]]*10^3</f>
        <v>477216472389.2865</v>
      </c>
      <c r="U10664" s="3">
        <f>Table1[[#This Row],[Emissions (g CO2)]]/(Table1[[#This Row],[Generation (TWh)]]*10^9)</f>
        <v>722.072586049238</v>
      </c>
    </row>
    <row r="10665" spans="1:21" x14ac:dyDescent="0.35">
      <c r="A10665" t="s">
        <v>2732</v>
      </c>
      <c r="B10665" t="s">
        <v>3239</v>
      </c>
      <c r="C10665" t="str">
        <f>SUBSTITUTE(Table1[[#This Row],[Fuel]],", ",",")</f>
        <v>fossil gas: natural gas</v>
      </c>
      <c r="D10665" t="s">
        <v>3239</v>
      </c>
      <c r="H10665" t="s">
        <v>3438</v>
      </c>
      <c r="I10665">
        <v>87</v>
      </c>
      <c r="J10665" t="s">
        <v>3446</v>
      </c>
      <c r="K10665">
        <v>2016</v>
      </c>
      <c r="L10665" t="s">
        <v>29</v>
      </c>
      <c r="M10665" t="s">
        <v>29</v>
      </c>
      <c r="N10665">
        <v>34.125999999999998</v>
      </c>
      <c r="O10665">
        <v>-118.1494</v>
      </c>
      <c r="P10665" t="s">
        <v>3613</v>
      </c>
      <c r="Q10665" s="3">
        <f>Table1[[#This Row],[Capacity (MW)]]*0.395*8760*10^-6</f>
        <v>0.30103740000000001</v>
      </c>
      <c r="R10665" s="3" cm="1">
        <f t="array" ref="R10665">AVERAGE(VLOOKUP(_xlfn.TEXTSPLIT(Table1[[#This Row],[Fuel (no space after comma)]], ","), FuelList_Final_EF!$A$2:$B$65, 2, FALSE))</f>
        <v>53.06</v>
      </c>
      <c r="S10665" s="3">
        <f>Table1[[#This Row],[Generation (TWh)]]*10^9*VLOOKUP(Table1[[#This Row],[Turbine/Engine Technology]],Technology_HR!$A$2:$B$11,2,FALSE)*10^-6</f>
        <v>2272531.3325999998</v>
      </c>
      <c r="T10665" s="5">
        <f>Table1[[#This Row],[Fuel Consumption (mmBtu)]]*Table1[[#This Row],[Emission Factor (kg CO2/ mmBtu)]]*10^3</f>
        <v>120580512507.756</v>
      </c>
      <c r="U10665" s="3">
        <f>Table1[[#This Row],[Emissions (g CO2)]]/(Table1[[#This Row],[Generation (TWh)]]*10^9)</f>
        <v>400.54993999999999</v>
      </c>
    </row>
    <row r="10666" spans="1:21" x14ac:dyDescent="0.35">
      <c r="A10666" t="s">
        <v>2732</v>
      </c>
      <c r="B10666" t="s">
        <v>3239</v>
      </c>
      <c r="C10666" t="str">
        <f>SUBSTITUTE(Table1[[#This Row],[Fuel]],", ",",")</f>
        <v>fossil gas: natural gas</v>
      </c>
      <c r="D10666" t="s">
        <v>3239</v>
      </c>
      <c r="H10666" t="s">
        <v>3436</v>
      </c>
      <c r="I10666">
        <v>61</v>
      </c>
      <c r="J10666" t="s">
        <v>3446</v>
      </c>
      <c r="K10666">
        <v>2004</v>
      </c>
      <c r="L10666" t="s">
        <v>29</v>
      </c>
      <c r="M10666" t="s">
        <v>29</v>
      </c>
      <c r="N10666">
        <v>34.125999999999998</v>
      </c>
      <c r="O10666">
        <v>-118.1494</v>
      </c>
      <c r="P10666" t="s">
        <v>3613</v>
      </c>
      <c r="Q10666" s="3">
        <f>Table1[[#This Row],[Capacity (MW)]]*0.395*8760*10^-6</f>
        <v>0.21107220000000002</v>
      </c>
      <c r="R10666" s="3" cm="1">
        <f t="array" ref="R10666">AVERAGE(VLOOKUP(_xlfn.TEXTSPLIT(Table1[[#This Row],[Fuel (no space after comma)]], ","), FuelList_Final_EF!$A$2:$B$65, 2, FALSE))</f>
        <v>53.06</v>
      </c>
      <c r="S10666" s="3">
        <f>Table1[[#This Row],[Generation (TWh)]]*10^9*VLOOKUP(Table1[[#This Row],[Turbine/Engine Technology]],Technology_HR!$A$2:$B$11,2,FALSE)*10^-6</f>
        <v>2323904.9220000003</v>
      </c>
      <c r="T10666" s="5">
        <f>Table1[[#This Row],[Fuel Consumption (mmBtu)]]*Table1[[#This Row],[Emission Factor (kg CO2/ mmBtu)]]*10^3</f>
        <v>123306395161.32002</v>
      </c>
      <c r="U10666" s="3">
        <f>Table1[[#This Row],[Emissions (g CO2)]]/(Table1[[#This Row],[Generation (TWh)]]*10^9)</f>
        <v>584.19060000000002</v>
      </c>
    </row>
    <row r="10667" spans="1:21" x14ac:dyDescent="0.35">
      <c r="A10667" t="s">
        <v>2732</v>
      </c>
      <c r="B10667" t="s">
        <v>3239</v>
      </c>
      <c r="C10667" t="str">
        <f>SUBSTITUTE(Table1[[#This Row],[Fuel]],", ",",")</f>
        <v>fossil gas: natural gas</v>
      </c>
      <c r="D10667" t="s">
        <v>3239</v>
      </c>
      <c r="H10667" t="s">
        <v>3436</v>
      </c>
      <c r="I10667">
        <v>61</v>
      </c>
      <c r="J10667" t="s">
        <v>3446</v>
      </c>
      <c r="K10667">
        <v>2004</v>
      </c>
      <c r="L10667" t="s">
        <v>29</v>
      </c>
      <c r="M10667" t="s">
        <v>29</v>
      </c>
      <c r="N10667">
        <v>34.125999999999998</v>
      </c>
      <c r="O10667">
        <v>-118.1494</v>
      </c>
      <c r="P10667" t="s">
        <v>3613</v>
      </c>
      <c r="Q10667" s="3">
        <f>Table1[[#This Row],[Capacity (MW)]]*0.395*8760*10^-6</f>
        <v>0.21107220000000002</v>
      </c>
      <c r="R10667" s="3" cm="1">
        <f t="array" ref="R10667">AVERAGE(VLOOKUP(_xlfn.TEXTSPLIT(Table1[[#This Row],[Fuel (no space after comma)]], ","), FuelList_Final_EF!$A$2:$B$65, 2, FALSE))</f>
        <v>53.06</v>
      </c>
      <c r="S10667" s="3">
        <f>Table1[[#This Row],[Generation (TWh)]]*10^9*VLOOKUP(Table1[[#This Row],[Turbine/Engine Technology]],Technology_HR!$A$2:$B$11,2,FALSE)*10^-6</f>
        <v>2323904.9220000003</v>
      </c>
      <c r="T10667" s="5">
        <f>Table1[[#This Row],[Fuel Consumption (mmBtu)]]*Table1[[#This Row],[Emission Factor (kg CO2/ mmBtu)]]*10^3</f>
        <v>123306395161.32002</v>
      </c>
      <c r="U10667" s="3">
        <f>Table1[[#This Row],[Emissions (g CO2)]]/(Table1[[#This Row],[Generation (TWh)]]*10^9)</f>
        <v>584.19060000000002</v>
      </c>
    </row>
    <row r="10668" spans="1:21" x14ac:dyDescent="0.35">
      <c r="A10668" t="s">
        <v>2733</v>
      </c>
      <c r="B10668" t="s">
        <v>3405</v>
      </c>
      <c r="C10668" t="str">
        <f>SUBSTITUTE(Table1[[#This Row],[Fuel]],", ",",")</f>
        <v>fossil gas: natural gas,fossil liquids: kerosene</v>
      </c>
      <c r="D10668" t="s">
        <v>3239</v>
      </c>
      <c r="E10668" t="s">
        <v>3349</v>
      </c>
      <c r="H10668" t="s">
        <v>3436</v>
      </c>
      <c r="I10668">
        <v>53</v>
      </c>
      <c r="J10668" t="s">
        <v>3446</v>
      </c>
      <c r="K10668">
        <v>2002</v>
      </c>
      <c r="L10668" t="s">
        <v>29</v>
      </c>
      <c r="M10668" t="s">
        <v>29</v>
      </c>
      <c r="N10668">
        <v>40.827500000000001</v>
      </c>
      <c r="O10668">
        <v>-73.647800000000004</v>
      </c>
      <c r="P10668" t="s">
        <v>3613</v>
      </c>
      <c r="Q10668" s="3">
        <f>Table1[[#This Row],[Capacity (MW)]]*0.395*8760*10^-6</f>
        <v>0.18339059999999999</v>
      </c>
      <c r="R10668" s="3" cm="1">
        <f t="array" ref="R10668">AVERAGE(VLOOKUP(_xlfn.TEXTSPLIT(Table1[[#This Row],[Fuel (no space after comma)]], ","), FuelList_Final_EF!$A$2:$B$65, 2, FALSE))</f>
        <v>64.13</v>
      </c>
      <c r="S10668" s="3">
        <f>Table1[[#This Row],[Generation (TWh)]]*10^9*VLOOKUP(Table1[[#This Row],[Turbine/Engine Technology]],Technology_HR!$A$2:$B$11,2,FALSE)*10^-6</f>
        <v>2019130.5059999998</v>
      </c>
      <c r="T10668" s="5">
        <f>Table1[[#This Row],[Fuel Consumption (mmBtu)]]*Table1[[#This Row],[Emission Factor (kg CO2/ mmBtu)]]*10^3</f>
        <v>129486839349.77998</v>
      </c>
      <c r="U10668" s="3">
        <f>Table1[[#This Row],[Emissions (g CO2)]]/(Table1[[#This Row],[Generation (TWh)]]*10^9)</f>
        <v>706.07129999999995</v>
      </c>
    </row>
    <row r="10669" spans="1:21" x14ac:dyDescent="0.35">
      <c r="A10669" t="s">
        <v>2733</v>
      </c>
      <c r="B10669" t="s">
        <v>3405</v>
      </c>
      <c r="C10669" t="str">
        <f>SUBSTITUTE(Table1[[#This Row],[Fuel]],", ",",")</f>
        <v>fossil gas: natural gas,fossil liquids: kerosene</v>
      </c>
      <c r="D10669" t="s">
        <v>3239</v>
      </c>
      <c r="E10669" t="s">
        <v>3349</v>
      </c>
      <c r="H10669" t="s">
        <v>3436</v>
      </c>
      <c r="I10669">
        <v>53</v>
      </c>
      <c r="J10669" t="s">
        <v>3446</v>
      </c>
      <c r="K10669">
        <v>2002</v>
      </c>
      <c r="L10669" t="s">
        <v>29</v>
      </c>
      <c r="M10669" t="s">
        <v>29</v>
      </c>
      <c r="N10669">
        <v>40.827500000000001</v>
      </c>
      <c r="O10669">
        <v>-73.647800000000004</v>
      </c>
      <c r="P10669" t="s">
        <v>3613</v>
      </c>
      <c r="Q10669" s="3">
        <f>Table1[[#This Row],[Capacity (MW)]]*0.395*8760*10^-6</f>
        <v>0.18339059999999999</v>
      </c>
      <c r="R10669" s="3" cm="1">
        <f t="array" ref="R10669">AVERAGE(VLOOKUP(_xlfn.TEXTSPLIT(Table1[[#This Row],[Fuel (no space after comma)]], ","), FuelList_Final_EF!$A$2:$B$65, 2, FALSE))</f>
        <v>64.13</v>
      </c>
      <c r="S10669" s="3">
        <f>Table1[[#This Row],[Generation (TWh)]]*10^9*VLOOKUP(Table1[[#This Row],[Turbine/Engine Technology]],Technology_HR!$A$2:$B$11,2,FALSE)*10^-6</f>
        <v>2019130.5059999998</v>
      </c>
      <c r="T10669" s="5">
        <f>Table1[[#This Row],[Fuel Consumption (mmBtu)]]*Table1[[#This Row],[Emission Factor (kg CO2/ mmBtu)]]*10^3</f>
        <v>129486839349.77998</v>
      </c>
      <c r="U10669" s="3">
        <f>Table1[[#This Row],[Emissions (g CO2)]]/(Table1[[#This Row],[Generation (TWh)]]*10^9)</f>
        <v>706.07129999999995</v>
      </c>
    </row>
    <row r="10670" spans="1:21" x14ac:dyDescent="0.35">
      <c r="A10670" t="s">
        <v>2667</v>
      </c>
      <c r="B10670" t="s">
        <v>3275</v>
      </c>
      <c r="C10670" t="str">
        <f>SUBSTITUTE(Table1[[#This Row],[Fuel]],", ",",")</f>
        <v>fossil liquids: fuel oil</v>
      </c>
      <c r="D10670" t="s">
        <v>3275</v>
      </c>
      <c r="H10670" t="s">
        <v>3436</v>
      </c>
      <c r="I10670">
        <v>55</v>
      </c>
      <c r="J10670" t="s">
        <v>3446</v>
      </c>
      <c r="K10670">
        <v>1972</v>
      </c>
      <c r="L10670" t="s">
        <v>29</v>
      </c>
      <c r="M10670" t="s">
        <v>29</v>
      </c>
      <c r="N10670">
        <v>40.827148999999999</v>
      </c>
      <c r="O10670">
        <v>-73.647473000000005</v>
      </c>
      <c r="P10670" t="s">
        <v>3613</v>
      </c>
      <c r="Q10670" s="3">
        <f>Table1[[#This Row],[Capacity (MW)]]*0.395*8760*10^-6</f>
        <v>0.19031099999999998</v>
      </c>
      <c r="R10670" s="3" cm="1">
        <f t="array" ref="R10670">AVERAGE(VLOOKUP(_xlfn.TEXTSPLIT(Table1[[#This Row],[Fuel (no space after comma)]], ","), FuelList_Final_EF!$A$2:$B$65, 2, FALSE))</f>
        <v>78.106682297772565</v>
      </c>
      <c r="S10670" s="3">
        <f>Table1[[#This Row],[Generation (TWh)]]*10^9*VLOOKUP(Table1[[#This Row],[Turbine/Engine Technology]],Technology_HR!$A$2:$B$11,2,FALSE)*10^-6</f>
        <v>2095324.1099999996</v>
      </c>
      <c r="T10670" s="5">
        <f>Table1[[#This Row],[Fuel Consumption (mmBtu)]]*Table1[[#This Row],[Emission Factor (kg CO2/ mmBtu)]]*10^3</f>
        <v>163658814570.63303</v>
      </c>
      <c r="U10670" s="3">
        <f>Table1[[#This Row],[Emissions (g CO2)]]/(Table1[[#This Row],[Generation (TWh)]]*10^9)</f>
        <v>859.95457209847598</v>
      </c>
    </row>
    <row r="10671" spans="1:21" x14ac:dyDescent="0.35">
      <c r="A10671" t="s">
        <v>2667</v>
      </c>
      <c r="B10671" t="s">
        <v>3275</v>
      </c>
      <c r="C10671" t="str">
        <f>SUBSTITUTE(Table1[[#This Row],[Fuel]],", ",",")</f>
        <v>fossil liquids: fuel oil</v>
      </c>
      <c r="D10671" t="s">
        <v>3275</v>
      </c>
      <c r="H10671" t="s">
        <v>3436</v>
      </c>
      <c r="I10671">
        <v>55</v>
      </c>
      <c r="J10671" t="s">
        <v>3446</v>
      </c>
      <c r="K10671">
        <v>1972</v>
      </c>
      <c r="L10671" t="s">
        <v>29</v>
      </c>
      <c r="M10671" t="s">
        <v>29</v>
      </c>
      <c r="N10671">
        <v>40.827148999999999</v>
      </c>
      <c r="O10671">
        <v>-73.647473000000005</v>
      </c>
      <c r="P10671" t="s">
        <v>3613</v>
      </c>
      <c r="Q10671" s="3">
        <f>Table1[[#This Row],[Capacity (MW)]]*0.395*8760*10^-6</f>
        <v>0.19031099999999998</v>
      </c>
      <c r="R10671" s="3" cm="1">
        <f t="array" ref="R10671">AVERAGE(VLOOKUP(_xlfn.TEXTSPLIT(Table1[[#This Row],[Fuel (no space after comma)]], ","), FuelList_Final_EF!$A$2:$B$65, 2, FALSE))</f>
        <v>78.106682297772565</v>
      </c>
      <c r="S10671" s="3">
        <f>Table1[[#This Row],[Generation (TWh)]]*10^9*VLOOKUP(Table1[[#This Row],[Turbine/Engine Technology]],Technology_HR!$A$2:$B$11,2,FALSE)*10^-6</f>
        <v>2095324.1099999996</v>
      </c>
      <c r="T10671" s="5">
        <f>Table1[[#This Row],[Fuel Consumption (mmBtu)]]*Table1[[#This Row],[Emission Factor (kg CO2/ mmBtu)]]*10^3</f>
        <v>163658814570.63303</v>
      </c>
      <c r="U10671" s="3">
        <f>Table1[[#This Row],[Emissions (g CO2)]]/(Table1[[#This Row],[Generation (TWh)]]*10^9)</f>
        <v>859.95457209847598</v>
      </c>
    </row>
    <row r="10672" spans="1:21" x14ac:dyDescent="0.35">
      <c r="A10672" t="s">
        <v>2734</v>
      </c>
      <c r="B10672" t="s">
        <v>3239</v>
      </c>
      <c r="C10672" t="str">
        <f>SUBSTITUTE(Table1[[#This Row],[Fuel]],", ",",")</f>
        <v>fossil gas: natural gas</v>
      </c>
      <c r="D10672" t="s">
        <v>3239</v>
      </c>
      <c r="H10672" t="s">
        <v>3438</v>
      </c>
      <c r="I10672">
        <v>51</v>
      </c>
      <c r="J10672" t="s">
        <v>3446</v>
      </c>
      <c r="K10672">
        <v>1994</v>
      </c>
      <c r="L10672" t="s">
        <v>29</v>
      </c>
      <c r="M10672" t="s">
        <v>29</v>
      </c>
      <c r="N10672">
        <v>33.118499999999997</v>
      </c>
      <c r="O10672">
        <v>-117.09950000000001</v>
      </c>
      <c r="P10672" t="s">
        <v>3613</v>
      </c>
      <c r="Q10672" s="3">
        <f>Table1[[#This Row],[Capacity (MW)]]*0.395*8760*10^-6</f>
        <v>0.17647019999999997</v>
      </c>
      <c r="R10672" s="3" cm="1">
        <f t="array" ref="R10672">AVERAGE(VLOOKUP(_xlfn.TEXTSPLIT(Table1[[#This Row],[Fuel (no space after comma)]], ","), FuelList_Final_EF!$A$2:$B$65, 2, FALSE))</f>
        <v>53.06</v>
      </c>
      <c r="S10672" s="3">
        <f>Table1[[#This Row],[Generation (TWh)]]*10^9*VLOOKUP(Table1[[#This Row],[Turbine/Engine Technology]],Technology_HR!$A$2:$B$11,2,FALSE)*10^-6</f>
        <v>1332173.5397999997</v>
      </c>
      <c r="T10672" s="5">
        <f>Table1[[#This Row],[Fuel Consumption (mmBtu)]]*Table1[[#This Row],[Emission Factor (kg CO2/ mmBtu)]]*10^3</f>
        <v>70685128021.787979</v>
      </c>
      <c r="U10672" s="3">
        <f>Table1[[#This Row],[Emissions (g CO2)]]/(Table1[[#This Row],[Generation (TWh)]]*10^9)</f>
        <v>400.54993999999994</v>
      </c>
    </row>
    <row r="10673" spans="1:21" x14ac:dyDescent="0.35">
      <c r="A10673" t="s">
        <v>2690</v>
      </c>
      <c r="B10673" t="s">
        <v>3239</v>
      </c>
      <c r="C10673" t="str">
        <f>SUBSTITUTE(Table1[[#This Row],[Fuel]],", ",",")</f>
        <v>fossil gas: natural gas</v>
      </c>
      <c r="D10673" t="s">
        <v>3239</v>
      </c>
      <c r="H10673" t="s">
        <v>3438</v>
      </c>
      <c r="I10673">
        <v>303</v>
      </c>
      <c r="J10673" t="s">
        <v>3446</v>
      </c>
      <c r="K10673">
        <v>2004</v>
      </c>
      <c r="L10673" t="s">
        <v>29</v>
      </c>
      <c r="M10673" t="s">
        <v>29</v>
      </c>
      <c r="N10673">
        <v>45.811399999999999</v>
      </c>
      <c r="O10673">
        <v>-120.833</v>
      </c>
      <c r="P10673" t="s">
        <v>3613</v>
      </c>
      <c r="Q10673" s="3">
        <f>Table1[[#This Row],[Capacity (MW)]]*0.395*8760*10^-6</f>
        <v>1.0484405999999999</v>
      </c>
      <c r="R10673" s="3" cm="1">
        <f t="array" ref="R10673">AVERAGE(VLOOKUP(_xlfn.TEXTSPLIT(Table1[[#This Row],[Fuel (no space after comma)]], ","), FuelList_Final_EF!$A$2:$B$65, 2, FALSE))</f>
        <v>53.06</v>
      </c>
      <c r="S10673" s="3">
        <f>Table1[[#This Row],[Generation (TWh)]]*10^9*VLOOKUP(Table1[[#This Row],[Turbine/Engine Technology]],Technology_HR!$A$2:$B$11,2,FALSE)*10^-6</f>
        <v>7914678.0893999999</v>
      </c>
      <c r="T10673" s="5">
        <f>Table1[[#This Row],[Fuel Consumption (mmBtu)]]*Table1[[#This Row],[Emission Factor (kg CO2/ mmBtu)]]*10^3</f>
        <v>419952819423.56403</v>
      </c>
      <c r="U10673" s="3">
        <f>Table1[[#This Row],[Emissions (g CO2)]]/(Table1[[#This Row],[Generation (TWh)]]*10^9)</f>
        <v>400.54994000000005</v>
      </c>
    </row>
    <row r="10674" spans="1:21" x14ac:dyDescent="0.35">
      <c r="A10674" t="s">
        <v>2735</v>
      </c>
      <c r="B10674" t="s">
        <v>3239</v>
      </c>
      <c r="C10674" t="str">
        <f>SUBSTITUTE(Table1[[#This Row],[Fuel]],", ",",")</f>
        <v>fossil gas: natural gas</v>
      </c>
      <c r="D10674" t="s">
        <v>3239</v>
      </c>
      <c r="H10674" t="s">
        <v>3437</v>
      </c>
      <c r="I10674">
        <v>103.5</v>
      </c>
      <c r="J10674" t="s">
        <v>3446</v>
      </c>
      <c r="K10674">
        <v>2008</v>
      </c>
      <c r="L10674" t="s">
        <v>29</v>
      </c>
      <c r="M10674" t="s">
        <v>29</v>
      </c>
      <c r="N10674">
        <v>38.930300000000003</v>
      </c>
      <c r="O10674">
        <v>-99.361699999999999</v>
      </c>
      <c r="P10674" t="s">
        <v>3613</v>
      </c>
      <c r="Q10674" s="3">
        <f>Table1[[#This Row],[Capacity (MW)]]*0.395*8760*10^-6</f>
        <v>0.35813069999999997</v>
      </c>
      <c r="R10674" s="3" cm="1">
        <f t="array" ref="R10674">AVERAGE(VLOOKUP(_xlfn.TEXTSPLIT(Table1[[#This Row],[Fuel (no space after comma)]], ","), FuelList_Final_EF!$A$2:$B$65, 2, FALSE))</f>
        <v>53.06</v>
      </c>
      <c r="S10674" s="3">
        <f>Table1[[#This Row],[Generation (TWh)]]*10^9*VLOOKUP(Table1[[#This Row],[Turbine/Engine Technology]],Technology_HR!$A$2:$B$11,2,FALSE)*10^-6</f>
        <v>3187363.2299999995</v>
      </c>
      <c r="T10674" s="5">
        <f>Table1[[#This Row],[Fuel Consumption (mmBtu)]]*Table1[[#This Row],[Emission Factor (kg CO2/ mmBtu)]]*10^3</f>
        <v>169121492983.79999</v>
      </c>
      <c r="U10674" s="3">
        <f>Table1[[#This Row],[Emissions (g CO2)]]/(Table1[[#This Row],[Generation (TWh)]]*10^9)</f>
        <v>472.23400000000004</v>
      </c>
    </row>
    <row r="10675" spans="1:21" x14ac:dyDescent="0.35">
      <c r="A10675" t="s">
        <v>2468</v>
      </c>
      <c r="B10675" t="s">
        <v>3239</v>
      </c>
      <c r="C10675" t="str">
        <f>SUBSTITUTE(Table1[[#This Row],[Fuel]],", ",",")</f>
        <v>fossil gas: natural gas</v>
      </c>
      <c r="D10675" t="s">
        <v>3239</v>
      </c>
      <c r="H10675" t="s">
        <v>3436</v>
      </c>
      <c r="I10675">
        <v>114</v>
      </c>
      <c r="J10675" t="s">
        <v>3446</v>
      </c>
      <c r="K10675">
        <v>2003</v>
      </c>
      <c r="L10675" t="s">
        <v>29</v>
      </c>
      <c r="M10675" t="s">
        <v>29</v>
      </c>
      <c r="N10675">
        <v>40.106931000000003</v>
      </c>
      <c r="O10675">
        <v>-88.599869999999996</v>
      </c>
      <c r="P10675" t="s">
        <v>3613</v>
      </c>
      <c r="Q10675" s="3">
        <f>Table1[[#This Row],[Capacity (MW)]]*0.395*8760*10^-6</f>
        <v>0.39446279999999995</v>
      </c>
      <c r="R10675" s="3" cm="1">
        <f t="array" ref="R10675">AVERAGE(VLOOKUP(_xlfn.TEXTSPLIT(Table1[[#This Row],[Fuel (no space after comma)]], ","), FuelList_Final_EF!$A$2:$B$65, 2, FALSE))</f>
        <v>53.06</v>
      </c>
      <c r="S10675" s="3">
        <f>Table1[[#This Row],[Generation (TWh)]]*10^9*VLOOKUP(Table1[[#This Row],[Turbine/Engine Technology]],Technology_HR!$A$2:$B$11,2,FALSE)*10^-6</f>
        <v>4343035.4279999994</v>
      </c>
      <c r="T10675" s="5">
        <f>Table1[[#This Row],[Fuel Consumption (mmBtu)]]*Table1[[#This Row],[Emission Factor (kg CO2/ mmBtu)]]*10^3</f>
        <v>230441459809.67999</v>
      </c>
      <c r="U10675" s="3">
        <f>Table1[[#This Row],[Emissions (g CO2)]]/(Table1[[#This Row],[Generation (TWh)]]*10^9)</f>
        <v>584.19060000000002</v>
      </c>
    </row>
    <row r="10676" spans="1:21" x14ac:dyDescent="0.35">
      <c r="A10676" t="s">
        <v>2468</v>
      </c>
      <c r="B10676" t="s">
        <v>3239</v>
      </c>
      <c r="C10676" t="str">
        <f>SUBSTITUTE(Table1[[#This Row],[Fuel]],", ",",")</f>
        <v>fossil gas: natural gas</v>
      </c>
      <c r="D10676" t="s">
        <v>3239</v>
      </c>
      <c r="H10676" t="s">
        <v>3436</v>
      </c>
      <c r="I10676">
        <v>114</v>
      </c>
      <c r="J10676" t="s">
        <v>3446</v>
      </c>
      <c r="K10676">
        <v>2003</v>
      </c>
      <c r="L10676" t="s">
        <v>29</v>
      </c>
      <c r="M10676" t="s">
        <v>29</v>
      </c>
      <c r="N10676">
        <v>40.106931000000003</v>
      </c>
      <c r="O10676">
        <v>-88.599869999999996</v>
      </c>
      <c r="P10676" t="s">
        <v>3613</v>
      </c>
      <c r="Q10676" s="3">
        <f>Table1[[#This Row],[Capacity (MW)]]*0.395*8760*10^-6</f>
        <v>0.39446279999999995</v>
      </c>
      <c r="R10676" s="3" cm="1">
        <f t="array" ref="R10676">AVERAGE(VLOOKUP(_xlfn.TEXTSPLIT(Table1[[#This Row],[Fuel (no space after comma)]], ","), FuelList_Final_EF!$A$2:$B$65, 2, FALSE))</f>
        <v>53.06</v>
      </c>
      <c r="S10676" s="3">
        <f>Table1[[#This Row],[Generation (TWh)]]*10^9*VLOOKUP(Table1[[#This Row],[Turbine/Engine Technology]],Technology_HR!$A$2:$B$11,2,FALSE)*10^-6</f>
        <v>4343035.4279999994</v>
      </c>
      <c r="T10676" s="5">
        <f>Table1[[#This Row],[Fuel Consumption (mmBtu)]]*Table1[[#This Row],[Emission Factor (kg CO2/ mmBtu)]]*10^3</f>
        <v>230441459809.67999</v>
      </c>
      <c r="U10676" s="3">
        <f>Table1[[#This Row],[Emissions (g CO2)]]/(Table1[[#This Row],[Generation (TWh)]]*10^9)</f>
        <v>584.19060000000002</v>
      </c>
    </row>
    <row r="10677" spans="1:21" x14ac:dyDescent="0.35">
      <c r="A10677" t="s">
        <v>2468</v>
      </c>
      <c r="B10677" t="s">
        <v>3239</v>
      </c>
      <c r="C10677" t="str">
        <f>SUBSTITUTE(Table1[[#This Row],[Fuel]],", ",",")</f>
        <v>fossil gas: natural gas</v>
      </c>
      <c r="D10677" t="s">
        <v>3239</v>
      </c>
      <c r="H10677" t="s">
        <v>3436</v>
      </c>
      <c r="I10677">
        <v>114</v>
      </c>
      <c r="J10677" t="s">
        <v>3446</v>
      </c>
      <c r="K10677">
        <v>2003</v>
      </c>
      <c r="L10677" t="s">
        <v>29</v>
      </c>
      <c r="M10677" t="s">
        <v>29</v>
      </c>
      <c r="N10677">
        <v>40.106931000000003</v>
      </c>
      <c r="O10677">
        <v>-88.599869999999996</v>
      </c>
      <c r="P10677" t="s">
        <v>3613</v>
      </c>
      <c r="Q10677" s="3">
        <f>Table1[[#This Row],[Capacity (MW)]]*0.395*8760*10^-6</f>
        <v>0.39446279999999995</v>
      </c>
      <c r="R10677" s="3" cm="1">
        <f t="array" ref="R10677">AVERAGE(VLOOKUP(_xlfn.TEXTSPLIT(Table1[[#This Row],[Fuel (no space after comma)]], ","), FuelList_Final_EF!$A$2:$B$65, 2, FALSE))</f>
        <v>53.06</v>
      </c>
      <c r="S10677" s="3">
        <f>Table1[[#This Row],[Generation (TWh)]]*10^9*VLOOKUP(Table1[[#This Row],[Turbine/Engine Technology]],Technology_HR!$A$2:$B$11,2,FALSE)*10^-6</f>
        <v>4343035.4279999994</v>
      </c>
      <c r="T10677" s="5">
        <f>Table1[[#This Row],[Fuel Consumption (mmBtu)]]*Table1[[#This Row],[Emission Factor (kg CO2/ mmBtu)]]*10^3</f>
        <v>230441459809.67999</v>
      </c>
      <c r="U10677" s="3">
        <f>Table1[[#This Row],[Emissions (g CO2)]]/(Table1[[#This Row],[Generation (TWh)]]*10^9)</f>
        <v>584.19060000000002</v>
      </c>
    </row>
    <row r="10678" spans="1:21" x14ac:dyDescent="0.35">
      <c r="A10678" t="s">
        <v>2468</v>
      </c>
      <c r="B10678" t="s">
        <v>3239</v>
      </c>
      <c r="C10678" t="str">
        <f>SUBSTITUTE(Table1[[#This Row],[Fuel]],", ",",")</f>
        <v>fossil gas: natural gas</v>
      </c>
      <c r="D10678" t="s">
        <v>3239</v>
      </c>
      <c r="H10678" t="s">
        <v>3436</v>
      </c>
      <c r="I10678">
        <v>114</v>
      </c>
      <c r="J10678" t="s">
        <v>3446</v>
      </c>
      <c r="K10678">
        <v>2003</v>
      </c>
      <c r="L10678" t="s">
        <v>29</v>
      </c>
      <c r="M10678" t="s">
        <v>29</v>
      </c>
      <c r="N10678">
        <v>40.106931000000003</v>
      </c>
      <c r="O10678">
        <v>-88.599869999999996</v>
      </c>
      <c r="P10678" t="s">
        <v>3613</v>
      </c>
      <c r="Q10678" s="3">
        <f>Table1[[#This Row],[Capacity (MW)]]*0.395*8760*10^-6</f>
        <v>0.39446279999999995</v>
      </c>
      <c r="R10678" s="3" cm="1">
        <f t="array" ref="R10678">AVERAGE(VLOOKUP(_xlfn.TEXTSPLIT(Table1[[#This Row],[Fuel (no space after comma)]], ","), FuelList_Final_EF!$A$2:$B$65, 2, FALSE))</f>
        <v>53.06</v>
      </c>
      <c r="S10678" s="3">
        <f>Table1[[#This Row],[Generation (TWh)]]*10^9*VLOOKUP(Table1[[#This Row],[Turbine/Engine Technology]],Technology_HR!$A$2:$B$11,2,FALSE)*10^-6</f>
        <v>4343035.4279999994</v>
      </c>
      <c r="T10678" s="5">
        <f>Table1[[#This Row],[Fuel Consumption (mmBtu)]]*Table1[[#This Row],[Emission Factor (kg CO2/ mmBtu)]]*10^3</f>
        <v>230441459809.67999</v>
      </c>
      <c r="U10678" s="3">
        <f>Table1[[#This Row],[Emissions (g CO2)]]/(Table1[[#This Row],[Generation (TWh)]]*10^9)</f>
        <v>584.19060000000002</v>
      </c>
    </row>
    <row r="10679" spans="1:21" x14ac:dyDescent="0.35">
      <c r="A10679" t="s">
        <v>2468</v>
      </c>
      <c r="B10679" t="s">
        <v>3239</v>
      </c>
      <c r="C10679" t="str">
        <f>SUBSTITUTE(Table1[[#This Row],[Fuel]],", ",",")</f>
        <v>fossil gas: natural gas</v>
      </c>
      <c r="D10679" t="s">
        <v>3239</v>
      </c>
      <c r="H10679" t="s">
        <v>3436</v>
      </c>
      <c r="I10679">
        <v>114</v>
      </c>
      <c r="J10679" t="s">
        <v>3446</v>
      </c>
      <c r="K10679">
        <v>2003</v>
      </c>
      <c r="L10679" t="s">
        <v>29</v>
      </c>
      <c r="M10679" t="s">
        <v>29</v>
      </c>
      <c r="N10679">
        <v>40.106931000000003</v>
      </c>
      <c r="O10679">
        <v>-88.599869999999996</v>
      </c>
      <c r="P10679" t="s">
        <v>3613</v>
      </c>
      <c r="Q10679" s="3">
        <f>Table1[[#This Row],[Capacity (MW)]]*0.395*8760*10^-6</f>
        <v>0.39446279999999995</v>
      </c>
      <c r="R10679" s="3" cm="1">
        <f t="array" ref="R10679">AVERAGE(VLOOKUP(_xlfn.TEXTSPLIT(Table1[[#This Row],[Fuel (no space after comma)]], ","), FuelList_Final_EF!$A$2:$B$65, 2, FALSE))</f>
        <v>53.06</v>
      </c>
      <c r="S10679" s="3">
        <f>Table1[[#This Row],[Generation (TWh)]]*10^9*VLOOKUP(Table1[[#This Row],[Turbine/Engine Technology]],Technology_HR!$A$2:$B$11,2,FALSE)*10^-6</f>
        <v>4343035.4279999994</v>
      </c>
      <c r="T10679" s="5">
        <f>Table1[[#This Row],[Fuel Consumption (mmBtu)]]*Table1[[#This Row],[Emission Factor (kg CO2/ mmBtu)]]*10^3</f>
        <v>230441459809.67999</v>
      </c>
      <c r="U10679" s="3">
        <f>Table1[[#This Row],[Emissions (g CO2)]]/(Table1[[#This Row],[Generation (TWh)]]*10^9)</f>
        <v>584.19060000000002</v>
      </c>
    </row>
    <row r="10680" spans="1:21" x14ac:dyDescent="0.35">
      <c r="A10680" t="s">
        <v>2468</v>
      </c>
      <c r="B10680" t="s">
        <v>3239</v>
      </c>
      <c r="C10680" t="str">
        <f>SUBSTITUTE(Table1[[#This Row],[Fuel]],", ",",")</f>
        <v>fossil gas: natural gas</v>
      </c>
      <c r="D10680" t="s">
        <v>3239</v>
      </c>
      <c r="H10680" t="s">
        <v>3436</v>
      </c>
      <c r="I10680">
        <v>114</v>
      </c>
      <c r="J10680" t="s">
        <v>3446</v>
      </c>
      <c r="K10680">
        <v>2003</v>
      </c>
      <c r="L10680" t="s">
        <v>29</v>
      </c>
      <c r="M10680" t="s">
        <v>29</v>
      </c>
      <c r="N10680">
        <v>40.106931000000003</v>
      </c>
      <c r="O10680">
        <v>-88.599869999999996</v>
      </c>
      <c r="P10680" t="s">
        <v>3613</v>
      </c>
      <c r="Q10680" s="3">
        <f>Table1[[#This Row],[Capacity (MW)]]*0.395*8760*10^-6</f>
        <v>0.39446279999999995</v>
      </c>
      <c r="R10680" s="3" cm="1">
        <f t="array" ref="R10680">AVERAGE(VLOOKUP(_xlfn.TEXTSPLIT(Table1[[#This Row],[Fuel (no space after comma)]], ","), FuelList_Final_EF!$A$2:$B$65, 2, FALSE))</f>
        <v>53.06</v>
      </c>
      <c r="S10680" s="3">
        <f>Table1[[#This Row],[Generation (TWh)]]*10^9*VLOOKUP(Table1[[#This Row],[Turbine/Engine Technology]],Technology_HR!$A$2:$B$11,2,FALSE)*10^-6</f>
        <v>4343035.4279999994</v>
      </c>
      <c r="T10680" s="5">
        <f>Table1[[#This Row],[Fuel Consumption (mmBtu)]]*Table1[[#This Row],[Emission Factor (kg CO2/ mmBtu)]]*10^3</f>
        <v>230441459809.67999</v>
      </c>
      <c r="U10680" s="3">
        <f>Table1[[#This Row],[Emissions (g CO2)]]/(Table1[[#This Row],[Generation (TWh)]]*10^9)</f>
        <v>584.19060000000002</v>
      </c>
    </row>
    <row r="10681" spans="1:21" x14ac:dyDescent="0.35">
      <c r="A10681" t="s">
        <v>2736</v>
      </c>
      <c r="B10681" t="s">
        <v>3243</v>
      </c>
      <c r="C10681" t="str">
        <f>SUBSTITUTE(Table1[[#This Row],[Fuel]],", ",",")</f>
        <v>fossil gas: natural gas,fossil liquids: fuel oil</v>
      </c>
      <c r="D10681" t="s">
        <v>3239</v>
      </c>
      <c r="E10681" t="s">
        <v>3275</v>
      </c>
      <c r="H10681" t="s">
        <v>3436</v>
      </c>
      <c r="I10681">
        <v>98</v>
      </c>
      <c r="J10681" t="s">
        <v>3446</v>
      </c>
      <c r="K10681">
        <v>2000</v>
      </c>
      <c r="L10681" t="s">
        <v>29</v>
      </c>
      <c r="M10681" t="s">
        <v>29</v>
      </c>
      <c r="N10681">
        <v>37.790300000000002</v>
      </c>
      <c r="O10681">
        <v>-97.52167</v>
      </c>
      <c r="P10681" t="s">
        <v>3613</v>
      </c>
      <c r="Q10681" s="3">
        <f>Table1[[#This Row],[Capacity (MW)]]*0.395*8760*10^-6</f>
        <v>0.3390996</v>
      </c>
      <c r="R10681" s="3" cm="1">
        <f t="array" ref="R10681">AVERAGE(VLOOKUP(_xlfn.TEXTSPLIT(Table1[[#This Row],[Fuel (no space after comma)]], ","), FuelList_Final_EF!$A$2:$B$65, 2, FALSE))</f>
        <v>65.583341148886291</v>
      </c>
      <c r="S10681" s="3">
        <f>Table1[[#This Row],[Generation (TWh)]]*10^9*VLOOKUP(Table1[[#This Row],[Turbine/Engine Technology]],Technology_HR!$A$2:$B$11,2,FALSE)*10^-6</f>
        <v>3733486.5959999999</v>
      </c>
      <c r="T10681" s="5">
        <f>Table1[[#This Row],[Fuel Consumption (mmBtu)]]*Table1[[#This Row],[Emission Factor (kg CO2/ mmBtu)]]*10^3</f>
        <v>244854525100.26221</v>
      </c>
      <c r="U10681" s="3">
        <f>Table1[[#This Row],[Emissions (g CO2)]]/(Table1[[#This Row],[Generation (TWh)]]*10^9)</f>
        <v>722.07258604923811</v>
      </c>
    </row>
    <row r="10682" spans="1:21" x14ac:dyDescent="0.35">
      <c r="A10682" t="s">
        <v>2736</v>
      </c>
      <c r="B10682" t="s">
        <v>3243</v>
      </c>
      <c r="C10682" t="str">
        <f>SUBSTITUTE(Table1[[#This Row],[Fuel]],", ",",")</f>
        <v>fossil gas: natural gas,fossil liquids: fuel oil</v>
      </c>
      <c r="D10682" t="s">
        <v>3239</v>
      </c>
      <c r="E10682" t="s">
        <v>3275</v>
      </c>
      <c r="H10682" t="s">
        <v>3436</v>
      </c>
      <c r="I10682">
        <v>98</v>
      </c>
      <c r="J10682" t="s">
        <v>3446</v>
      </c>
      <c r="K10682">
        <v>2000</v>
      </c>
      <c r="L10682" t="s">
        <v>29</v>
      </c>
      <c r="M10682" t="s">
        <v>29</v>
      </c>
      <c r="N10682">
        <v>37.790300000000002</v>
      </c>
      <c r="O10682">
        <v>-97.52167</v>
      </c>
      <c r="P10682" t="s">
        <v>3613</v>
      </c>
      <c r="Q10682" s="3">
        <f>Table1[[#This Row],[Capacity (MW)]]*0.395*8760*10^-6</f>
        <v>0.3390996</v>
      </c>
      <c r="R10682" s="3" cm="1">
        <f t="array" ref="R10682">AVERAGE(VLOOKUP(_xlfn.TEXTSPLIT(Table1[[#This Row],[Fuel (no space after comma)]], ","), FuelList_Final_EF!$A$2:$B$65, 2, FALSE))</f>
        <v>65.583341148886291</v>
      </c>
      <c r="S10682" s="3">
        <f>Table1[[#This Row],[Generation (TWh)]]*10^9*VLOOKUP(Table1[[#This Row],[Turbine/Engine Technology]],Technology_HR!$A$2:$B$11,2,FALSE)*10^-6</f>
        <v>3733486.5959999999</v>
      </c>
      <c r="T10682" s="5">
        <f>Table1[[#This Row],[Fuel Consumption (mmBtu)]]*Table1[[#This Row],[Emission Factor (kg CO2/ mmBtu)]]*10^3</f>
        <v>244854525100.26221</v>
      </c>
      <c r="U10682" s="3">
        <f>Table1[[#This Row],[Emissions (g CO2)]]/(Table1[[#This Row],[Generation (TWh)]]*10^9)</f>
        <v>722.07258604923811</v>
      </c>
    </row>
    <row r="10683" spans="1:21" x14ac:dyDescent="0.35">
      <c r="A10683" t="s">
        <v>2736</v>
      </c>
      <c r="B10683" t="s">
        <v>3243</v>
      </c>
      <c r="C10683" t="str">
        <f>SUBSTITUTE(Table1[[#This Row],[Fuel]],", ",",")</f>
        <v>fossil gas: natural gas,fossil liquids: fuel oil</v>
      </c>
      <c r="D10683" t="s">
        <v>3239</v>
      </c>
      <c r="E10683" t="s">
        <v>3275</v>
      </c>
      <c r="H10683" t="s">
        <v>3436</v>
      </c>
      <c r="I10683">
        <v>179</v>
      </c>
      <c r="J10683" t="s">
        <v>3446</v>
      </c>
      <c r="K10683">
        <v>2001</v>
      </c>
      <c r="L10683" t="s">
        <v>29</v>
      </c>
      <c r="M10683" t="s">
        <v>29</v>
      </c>
      <c r="N10683">
        <v>37.790300000000002</v>
      </c>
      <c r="O10683">
        <v>-97.52167</v>
      </c>
      <c r="P10683" t="s">
        <v>3613</v>
      </c>
      <c r="Q10683" s="3">
        <f>Table1[[#This Row],[Capacity (MW)]]*0.395*8760*10^-6</f>
        <v>0.61937579999999992</v>
      </c>
      <c r="R10683" s="3" cm="1">
        <f t="array" ref="R10683">AVERAGE(VLOOKUP(_xlfn.TEXTSPLIT(Table1[[#This Row],[Fuel (no space after comma)]], ","), FuelList_Final_EF!$A$2:$B$65, 2, FALSE))</f>
        <v>65.583341148886291</v>
      </c>
      <c r="S10683" s="3">
        <f>Table1[[#This Row],[Generation (TWh)]]*10^9*VLOOKUP(Table1[[#This Row],[Turbine/Engine Technology]],Technology_HR!$A$2:$B$11,2,FALSE)*10^-6</f>
        <v>6819327.5579999983</v>
      </c>
      <c r="T10683" s="5">
        <f>Table1[[#This Row],[Fuel Consumption (mmBtu)]]*Table1[[#This Row],[Emission Factor (kg CO2/ mmBtu)]]*10^3</f>
        <v>447234285642.31555</v>
      </c>
      <c r="U10683" s="3">
        <f>Table1[[#This Row],[Emissions (g CO2)]]/(Table1[[#This Row],[Generation (TWh)]]*10^9)</f>
        <v>722.072586049238</v>
      </c>
    </row>
    <row r="10684" spans="1:21" x14ac:dyDescent="0.35">
      <c r="A10684" t="s">
        <v>2489</v>
      </c>
      <c r="B10684" t="s">
        <v>3243</v>
      </c>
      <c r="C10684" t="str">
        <f>SUBSTITUTE(Table1[[#This Row],[Fuel]],", ",",")</f>
        <v>fossil gas: natural gas,fossil liquids: fuel oil</v>
      </c>
      <c r="D10684" t="s">
        <v>3239</v>
      </c>
      <c r="E10684" t="s">
        <v>3275</v>
      </c>
      <c r="H10684" t="s">
        <v>3438</v>
      </c>
      <c r="I10684">
        <v>150</v>
      </c>
      <c r="J10684" t="s">
        <v>3446</v>
      </c>
      <c r="K10684">
        <v>1994</v>
      </c>
      <c r="L10684" t="s">
        <v>29</v>
      </c>
      <c r="M10684" t="s">
        <v>29</v>
      </c>
      <c r="N10684">
        <v>38.124687999999999</v>
      </c>
      <c r="O10684">
        <v>-78.203540000000004</v>
      </c>
      <c r="P10684" t="s">
        <v>3613</v>
      </c>
      <c r="Q10684" s="3">
        <f>Table1[[#This Row],[Capacity (MW)]]*0.395*8760*10^-6</f>
        <v>0.51902999999999999</v>
      </c>
      <c r="R10684" s="3" cm="1">
        <f t="array" ref="R10684">AVERAGE(VLOOKUP(_xlfn.TEXTSPLIT(Table1[[#This Row],[Fuel (no space after comma)]], ","), FuelList_Final_EF!$A$2:$B$65, 2, FALSE))</f>
        <v>65.583341148886291</v>
      </c>
      <c r="S10684" s="3">
        <f>Table1[[#This Row],[Generation (TWh)]]*10^9*VLOOKUP(Table1[[#This Row],[Turbine/Engine Technology]],Technology_HR!$A$2:$B$11,2,FALSE)*10^-6</f>
        <v>3918157.4699999997</v>
      </c>
      <c r="T10684" s="5">
        <f>Table1[[#This Row],[Fuel Consumption (mmBtu)]]*Table1[[#This Row],[Emission Factor (kg CO2/ mmBtu)]]*10^3</f>
        <v>256965858030.06717</v>
      </c>
      <c r="U10684" s="3">
        <f>Table1[[#This Row],[Emissions (g CO2)]]/(Table1[[#This Row],[Generation (TWh)]]*10^9)</f>
        <v>495.08864233294253</v>
      </c>
    </row>
    <row r="10685" spans="1:21" x14ac:dyDescent="0.35">
      <c r="A10685" t="s">
        <v>2489</v>
      </c>
      <c r="B10685" t="s">
        <v>3243</v>
      </c>
      <c r="C10685" t="str">
        <f>SUBSTITUTE(Table1[[#This Row],[Fuel]],", ",",")</f>
        <v>fossil gas: natural gas,fossil liquids: fuel oil</v>
      </c>
      <c r="D10685" t="s">
        <v>3239</v>
      </c>
      <c r="E10685" t="s">
        <v>3275</v>
      </c>
      <c r="H10685" t="s">
        <v>3438</v>
      </c>
      <c r="I10685">
        <v>150</v>
      </c>
      <c r="J10685" t="s">
        <v>3446</v>
      </c>
      <c r="K10685">
        <v>1994</v>
      </c>
      <c r="L10685" t="s">
        <v>29</v>
      </c>
      <c r="M10685" t="s">
        <v>29</v>
      </c>
      <c r="N10685">
        <v>38.124687999999999</v>
      </c>
      <c r="O10685">
        <v>-78.203540000000004</v>
      </c>
      <c r="P10685" t="s">
        <v>3613</v>
      </c>
      <c r="Q10685" s="3">
        <f>Table1[[#This Row],[Capacity (MW)]]*0.395*8760*10^-6</f>
        <v>0.51902999999999999</v>
      </c>
      <c r="R10685" s="3" cm="1">
        <f t="array" ref="R10685">AVERAGE(VLOOKUP(_xlfn.TEXTSPLIT(Table1[[#This Row],[Fuel (no space after comma)]], ","), FuelList_Final_EF!$A$2:$B$65, 2, FALSE))</f>
        <v>65.583341148886291</v>
      </c>
      <c r="S10685" s="3">
        <f>Table1[[#This Row],[Generation (TWh)]]*10^9*VLOOKUP(Table1[[#This Row],[Turbine/Engine Technology]],Technology_HR!$A$2:$B$11,2,FALSE)*10^-6</f>
        <v>3918157.4699999997</v>
      </c>
      <c r="T10685" s="5">
        <f>Table1[[#This Row],[Fuel Consumption (mmBtu)]]*Table1[[#This Row],[Emission Factor (kg CO2/ mmBtu)]]*10^3</f>
        <v>256965858030.06717</v>
      </c>
      <c r="U10685" s="3">
        <f>Table1[[#This Row],[Emissions (g CO2)]]/(Table1[[#This Row],[Generation (TWh)]]*10^9)</f>
        <v>495.08864233294253</v>
      </c>
    </row>
    <row r="10686" spans="1:21" x14ac:dyDescent="0.35">
      <c r="A10686" t="s">
        <v>2606</v>
      </c>
      <c r="B10686" t="s">
        <v>3243</v>
      </c>
      <c r="C10686" t="str">
        <f>SUBSTITUTE(Table1[[#This Row],[Fuel]],", ",",")</f>
        <v>fossil gas: natural gas,fossil liquids: fuel oil</v>
      </c>
      <c r="D10686" t="s">
        <v>3239</v>
      </c>
      <c r="E10686" t="s">
        <v>3275</v>
      </c>
      <c r="H10686" t="s">
        <v>3440</v>
      </c>
      <c r="I10686">
        <v>248</v>
      </c>
      <c r="J10686" t="s">
        <v>3446</v>
      </c>
      <c r="K10686">
        <v>1960</v>
      </c>
      <c r="L10686" t="s">
        <v>29</v>
      </c>
      <c r="M10686" t="s">
        <v>29</v>
      </c>
      <c r="N10686">
        <v>33.134399999999999</v>
      </c>
      <c r="O10686">
        <v>-98.611699999999999</v>
      </c>
      <c r="P10686" t="s">
        <v>3613</v>
      </c>
      <c r="Q10686" s="3">
        <f>Table1[[#This Row],[Capacity (MW)]]*0.395*8760*10^-6</f>
        <v>0.85812960000000005</v>
      </c>
      <c r="R10686" s="3" cm="1">
        <f t="array" ref="R10686">AVERAGE(VLOOKUP(_xlfn.TEXTSPLIT(Table1[[#This Row],[Fuel (no space after comma)]], ","), FuelList_Final_EF!$A$2:$B$65, 2, FALSE))</f>
        <v>65.583341148886291</v>
      </c>
      <c r="S10686" s="3">
        <f>Table1[[#This Row],[Generation (TWh)]]*10^9*VLOOKUP(Table1[[#This Row],[Turbine/Engine Technology]],Technology_HR!$A$2:$B$11,2,FALSE)*10^-6</f>
        <v>8825862.9359999988</v>
      </c>
      <c r="T10686" s="5">
        <f>Table1[[#This Row],[Fuel Consumption (mmBtu)]]*Table1[[#This Row],[Emission Factor (kg CO2/ mmBtu)]]*10^3</f>
        <v>578829579864.99902</v>
      </c>
      <c r="U10686" s="3">
        <f>Table1[[#This Row],[Emissions (g CO2)]]/(Table1[[#This Row],[Generation (TWh)]]*10^9)</f>
        <v>674.52466371629532</v>
      </c>
    </row>
    <row r="10687" spans="1:21" x14ac:dyDescent="0.35">
      <c r="A10687" t="s">
        <v>2606</v>
      </c>
      <c r="B10687" t="s">
        <v>3243</v>
      </c>
      <c r="C10687" t="str">
        <f>SUBSTITUTE(Table1[[#This Row],[Fuel]],", ",",")</f>
        <v>fossil gas: natural gas,fossil liquids: fuel oil</v>
      </c>
      <c r="D10687" t="s">
        <v>3239</v>
      </c>
      <c r="E10687" t="s">
        <v>3275</v>
      </c>
      <c r="H10687" t="s">
        <v>3440</v>
      </c>
      <c r="I10687">
        <v>387</v>
      </c>
      <c r="J10687" t="s">
        <v>3446</v>
      </c>
      <c r="K10687">
        <v>1969</v>
      </c>
      <c r="L10687" t="s">
        <v>29</v>
      </c>
      <c r="M10687" t="s">
        <v>29</v>
      </c>
      <c r="N10687">
        <v>33.134399999999999</v>
      </c>
      <c r="O10687">
        <v>-98.611699999999999</v>
      </c>
      <c r="P10687" t="s">
        <v>3613</v>
      </c>
      <c r="Q10687" s="3">
        <f>Table1[[#This Row],[Capacity (MW)]]*0.395*8760*10^-6</f>
        <v>1.3390974</v>
      </c>
      <c r="R10687" s="3" cm="1">
        <f t="array" ref="R10687">AVERAGE(VLOOKUP(_xlfn.TEXTSPLIT(Table1[[#This Row],[Fuel (no space after comma)]], ","), FuelList_Final_EF!$A$2:$B$65, 2, FALSE))</f>
        <v>65.583341148886291</v>
      </c>
      <c r="S10687" s="3">
        <f>Table1[[#This Row],[Generation (TWh)]]*10^9*VLOOKUP(Table1[[#This Row],[Turbine/Engine Technology]],Technology_HR!$A$2:$B$11,2,FALSE)*10^-6</f>
        <v>13772616.759</v>
      </c>
      <c r="T10687" s="5">
        <f>Table1[[#This Row],[Fuel Consumption (mmBtu)]]*Table1[[#This Row],[Emission Factor (kg CO2/ mmBtu)]]*10^3</f>
        <v>903254223418.3656</v>
      </c>
      <c r="U10687" s="3">
        <f>Table1[[#This Row],[Emissions (g CO2)]]/(Table1[[#This Row],[Generation (TWh)]]*10^9)</f>
        <v>674.52466371629544</v>
      </c>
    </row>
    <row r="10688" spans="1:21" x14ac:dyDescent="0.35">
      <c r="A10688" t="s">
        <v>2737</v>
      </c>
      <c r="B10688" t="s">
        <v>3239</v>
      </c>
      <c r="C10688" t="str">
        <f>SUBSTITUTE(Table1[[#This Row],[Fuel]],", ",",")</f>
        <v>fossil gas: natural gas</v>
      </c>
      <c r="D10688" t="s">
        <v>3239</v>
      </c>
      <c r="H10688" t="s">
        <v>3438</v>
      </c>
      <c r="I10688">
        <v>600</v>
      </c>
      <c r="J10688" t="s">
        <v>3446</v>
      </c>
      <c r="K10688">
        <v>2017</v>
      </c>
      <c r="L10688" t="s">
        <v>29</v>
      </c>
      <c r="M10688" t="s">
        <v>29</v>
      </c>
      <c r="N10688">
        <v>36.188702999999997</v>
      </c>
      <c r="O10688">
        <v>-95.289033000000003</v>
      </c>
      <c r="P10688" t="s">
        <v>3613</v>
      </c>
      <c r="Q10688" s="3">
        <f>Table1[[#This Row],[Capacity (MW)]]*0.395*8760*10^-6</f>
        <v>2.07612</v>
      </c>
      <c r="R10688" s="3" cm="1">
        <f t="array" ref="R10688">AVERAGE(VLOOKUP(_xlfn.TEXTSPLIT(Table1[[#This Row],[Fuel (no space after comma)]], ","), FuelList_Final_EF!$A$2:$B$65, 2, FALSE))</f>
        <v>53.06</v>
      </c>
      <c r="S10688" s="3">
        <f>Table1[[#This Row],[Generation (TWh)]]*10^9*VLOOKUP(Table1[[#This Row],[Turbine/Engine Technology]],Technology_HR!$A$2:$B$11,2,FALSE)*10^-6</f>
        <v>15672629.879999999</v>
      </c>
      <c r="T10688" s="5">
        <f>Table1[[#This Row],[Fuel Consumption (mmBtu)]]*Table1[[#This Row],[Emission Factor (kg CO2/ mmBtu)]]*10^3</f>
        <v>831589741432.79993</v>
      </c>
      <c r="U10688" s="3">
        <f>Table1[[#This Row],[Emissions (g CO2)]]/(Table1[[#This Row],[Generation (TWh)]]*10^9)</f>
        <v>400.54993999999999</v>
      </c>
    </row>
    <row r="10689" spans="1:21" x14ac:dyDescent="0.35">
      <c r="A10689" t="s">
        <v>29</v>
      </c>
      <c r="B10689" t="s">
        <v>3239</v>
      </c>
      <c r="C10689" t="str">
        <f>SUBSTITUTE(Table1[[#This Row],[Fuel]],", ",",")</f>
        <v>fossil gas: natural gas</v>
      </c>
      <c r="D10689" t="s">
        <v>3239</v>
      </c>
      <c r="H10689" t="s">
        <v>3436</v>
      </c>
      <c r="I10689">
        <v>433</v>
      </c>
      <c r="J10689" t="s">
        <v>3449</v>
      </c>
      <c r="K10689">
        <v>2026</v>
      </c>
      <c r="L10689" t="s">
        <v>29</v>
      </c>
      <c r="M10689" t="s">
        <v>29</v>
      </c>
      <c r="N10689">
        <v>36.188702999999997</v>
      </c>
      <c r="O10689">
        <v>-95.289033000000003</v>
      </c>
      <c r="P10689" t="s">
        <v>3613</v>
      </c>
      <c r="Q10689" s="3">
        <f>Table1[[#This Row],[Capacity (MW)]]*0.395*8760*10^-6</f>
        <v>1.4982665999999998</v>
      </c>
      <c r="R10689" s="3" cm="1">
        <f t="array" ref="R10689">AVERAGE(VLOOKUP(_xlfn.TEXTSPLIT(Table1[[#This Row],[Fuel (no space after comma)]], ","), FuelList_Final_EF!$A$2:$B$65, 2, FALSE))</f>
        <v>53.06</v>
      </c>
      <c r="S10689" s="3">
        <f>Table1[[#This Row],[Generation (TWh)]]*10^9*VLOOKUP(Table1[[#This Row],[Turbine/Engine Technology]],Technology_HR!$A$2:$B$11,2,FALSE)*10^-6</f>
        <v>16495915.265999997</v>
      </c>
      <c r="T10689" s="5">
        <f>Table1[[#This Row],[Fuel Consumption (mmBtu)]]*Table1[[#This Row],[Emission Factor (kg CO2/ mmBtu)]]*10^3</f>
        <v>875273264013.95984</v>
      </c>
      <c r="U10689" s="3">
        <f>Table1[[#This Row],[Emissions (g CO2)]]/(Table1[[#This Row],[Generation (TWh)]]*10^9)</f>
        <v>584.19060000000002</v>
      </c>
    </row>
    <row r="10690" spans="1:21" x14ac:dyDescent="0.35">
      <c r="A10690" t="s">
        <v>2738</v>
      </c>
      <c r="B10690" t="s">
        <v>3239</v>
      </c>
      <c r="C10690" t="str">
        <f>SUBSTITUTE(Table1[[#This Row],[Fuel]],", ",",")</f>
        <v>fossil gas: natural gas</v>
      </c>
      <c r="D10690" t="s">
        <v>3239</v>
      </c>
      <c r="H10690" t="s">
        <v>3438</v>
      </c>
      <c r="I10690">
        <v>304</v>
      </c>
      <c r="J10690" t="s">
        <v>3448</v>
      </c>
      <c r="K10690">
        <v>2001</v>
      </c>
      <c r="L10690" t="s">
        <v>29</v>
      </c>
      <c r="M10690" t="s">
        <v>29</v>
      </c>
      <c r="N10690">
        <v>37.657699999999998</v>
      </c>
      <c r="O10690">
        <v>-89.511160000000004</v>
      </c>
      <c r="P10690" t="s">
        <v>3613</v>
      </c>
      <c r="Q10690" s="3">
        <f>Table1[[#This Row],[Capacity (MW)]]*0.395*8760*10^-6</f>
        <v>1.0519008000000001</v>
      </c>
      <c r="R10690" s="3" cm="1">
        <f t="array" ref="R10690">AVERAGE(VLOOKUP(_xlfn.TEXTSPLIT(Table1[[#This Row],[Fuel (no space after comma)]], ","), FuelList_Final_EF!$A$2:$B$65, 2, FALSE))</f>
        <v>53.06</v>
      </c>
      <c r="S10690" s="3">
        <f>Table1[[#This Row],[Generation (TWh)]]*10^9*VLOOKUP(Table1[[#This Row],[Turbine/Engine Technology]],Technology_HR!$A$2:$B$11,2,FALSE)*10^-6</f>
        <v>7940799.139200001</v>
      </c>
      <c r="T10690" s="5">
        <f>Table1[[#This Row],[Fuel Consumption (mmBtu)]]*Table1[[#This Row],[Emission Factor (kg CO2/ mmBtu)]]*10^3</f>
        <v>421338802325.95203</v>
      </c>
      <c r="U10690" s="3">
        <f>Table1[[#This Row],[Emissions (g CO2)]]/(Table1[[#This Row],[Generation (TWh)]]*10^9)</f>
        <v>400.54993999999999</v>
      </c>
    </row>
    <row r="10691" spans="1:21" x14ac:dyDescent="0.35">
      <c r="A10691" t="s">
        <v>2738</v>
      </c>
      <c r="B10691" t="s">
        <v>3239</v>
      </c>
      <c r="C10691" t="str">
        <f>SUBSTITUTE(Table1[[#This Row],[Fuel]],", ",",")</f>
        <v>fossil gas: natural gas</v>
      </c>
      <c r="D10691" t="s">
        <v>3239</v>
      </c>
      <c r="H10691" t="s">
        <v>3438</v>
      </c>
      <c r="I10691">
        <v>337</v>
      </c>
      <c r="J10691" t="s">
        <v>3448</v>
      </c>
      <c r="K10691">
        <v>2001</v>
      </c>
      <c r="L10691" t="s">
        <v>29</v>
      </c>
      <c r="M10691" t="s">
        <v>29</v>
      </c>
      <c r="N10691">
        <v>37.657699999999998</v>
      </c>
      <c r="O10691">
        <v>-89.511160000000004</v>
      </c>
      <c r="P10691" t="s">
        <v>3613</v>
      </c>
      <c r="Q10691" s="3">
        <f>Table1[[#This Row],[Capacity (MW)]]*0.395*8760*10^-6</f>
        <v>1.1660874000000001</v>
      </c>
      <c r="R10691" s="3" cm="1">
        <f t="array" ref="R10691">AVERAGE(VLOOKUP(_xlfn.TEXTSPLIT(Table1[[#This Row],[Fuel (no space after comma)]], ","), FuelList_Final_EF!$A$2:$B$65, 2, FALSE))</f>
        <v>53.06</v>
      </c>
      <c r="S10691" s="3">
        <f>Table1[[#This Row],[Generation (TWh)]]*10^9*VLOOKUP(Table1[[#This Row],[Turbine/Engine Technology]],Technology_HR!$A$2:$B$11,2,FALSE)*10^-6</f>
        <v>8802793.7826000005</v>
      </c>
      <c r="T10691" s="5">
        <f>Table1[[#This Row],[Fuel Consumption (mmBtu)]]*Table1[[#This Row],[Emission Factor (kg CO2/ mmBtu)]]*10^3</f>
        <v>467076238104.75604</v>
      </c>
      <c r="U10691" s="3">
        <f>Table1[[#This Row],[Emissions (g CO2)]]/(Table1[[#This Row],[Generation (TWh)]]*10^9)</f>
        <v>400.54994000000005</v>
      </c>
    </row>
    <row r="10692" spans="1:21" x14ac:dyDescent="0.35">
      <c r="A10692" t="s">
        <v>2739</v>
      </c>
      <c r="B10692" t="s">
        <v>3239</v>
      </c>
      <c r="C10692" t="str">
        <f>SUBSTITUTE(Table1[[#This Row],[Fuel]],", ",",")</f>
        <v>fossil gas: natural gas</v>
      </c>
      <c r="D10692" t="s">
        <v>3239</v>
      </c>
      <c r="H10692" t="s">
        <v>3438</v>
      </c>
      <c r="I10692">
        <v>790</v>
      </c>
      <c r="J10692" t="s">
        <v>3446</v>
      </c>
      <c r="K10692">
        <v>2003</v>
      </c>
      <c r="L10692" t="s">
        <v>29</v>
      </c>
      <c r="M10692" t="s">
        <v>29</v>
      </c>
      <c r="N10692">
        <v>42.904200000000003</v>
      </c>
      <c r="O10692">
        <v>-71.426100000000005</v>
      </c>
      <c r="P10692" t="s">
        <v>3613</v>
      </c>
      <c r="Q10692" s="3">
        <f>Table1[[#This Row],[Capacity (MW)]]*0.395*8760*10^-6</f>
        <v>2.7335579999999999</v>
      </c>
      <c r="R10692" s="3" cm="1">
        <f t="array" ref="R10692">AVERAGE(VLOOKUP(_xlfn.TEXTSPLIT(Table1[[#This Row],[Fuel (no space after comma)]], ","), FuelList_Final_EF!$A$2:$B$65, 2, FALSE))</f>
        <v>53.06</v>
      </c>
      <c r="S10692" s="3">
        <f>Table1[[#This Row],[Generation (TWh)]]*10^9*VLOOKUP(Table1[[#This Row],[Turbine/Engine Technology]],Technology_HR!$A$2:$B$11,2,FALSE)*10^-6</f>
        <v>20635629.342</v>
      </c>
      <c r="T10692" s="5">
        <f>Table1[[#This Row],[Fuel Consumption (mmBtu)]]*Table1[[#This Row],[Emission Factor (kg CO2/ mmBtu)]]*10^3</f>
        <v>1094926492886.5201</v>
      </c>
      <c r="U10692" s="3">
        <f>Table1[[#This Row],[Emissions (g CO2)]]/(Table1[[#This Row],[Generation (TWh)]]*10^9)</f>
        <v>400.54994000000005</v>
      </c>
    </row>
    <row r="10693" spans="1:21" x14ac:dyDescent="0.35">
      <c r="A10693" t="s">
        <v>2475</v>
      </c>
      <c r="B10693" t="s">
        <v>3239</v>
      </c>
      <c r="C10693" t="str">
        <f>SUBSTITUTE(Table1[[#This Row],[Fuel]],", ",",")</f>
        <v>fossil gas: natural gas</v>
      </c>
      <c r="D10693" t="s">
        <v>3239</v>
      </c>
      <c r="H10693" t="s">
        <v>3436</v>
      </c>
      <c r="I10693">
        <v>50</v>
      </c>
      <c r="J10693" t="s">
        <v>3446</v>
      </c>
      <c r="K10693">
        <v>2007</v>
      </c>
      <c r="L10693" t="s">
        <v>29</v>
      </c>
      <c r="M10693" t="s">
        <v>29</v>
      </c>
      <c r="N10693">
        <v>34.090299999999999</v>
      </c>
      <c r="O10693">
        <v>-117.5343</v>
      </c>
      <c r="P10693" t="s">
        <v>3613</v>
      </c>
      <c r="Q10693" s="3">
        <f>Table1[[#This Row],[Capacity (MW)]]*0.395*8760*10^-6</f>
        <v>0.17301</v>
      </c>
      <c r="R10693" s="3" cm="1">
        <f t="array" ref="R10693">AVERAGE(VLOOKUP(_xlfn.TEXTSPLIT(Table1[[#This Row],[Fuel (no space after comma)]], ","), FuelList_Final_EF!$A$2:$B$65, 2, FALSE))</f>
        <v>53.06</v>
      </c>
      <c r="S10693" s="3">
        <f>Table1[[#This Row],[Generation (TWh)]]*10^9*VLOOKUP(Table1[[#This Row],[Turbine/Engine Technology]],Technology_HR!$A$2:$B$11,2,FALSE)*10^-6</f>
        <v>1904840.0999999999</v>
      </c>
      <c r="T10693" s="5">
        <f>Table1[[#This Row],[Fuel Consumption (mmBtu)]]*Table1[[#This Row],[Emission Factor (kg CO2/ mmBtu)]]*10^3</f>
        <v>101070815706</v>
      </c>
      <c r="U10693" s="3">
        <f>Table1[[#This Row],[Emissions (g CO2)]]/(Table1[[#This Row],[Generation (TWh)]]*10^9)</f>
        <v>584.19060000000002</v>
      </c>
    </row>
    <row r="10694" spans="1:21" x14ac:dyDescent="0.35">
      <c r="A10694" t="s">
        <v>2489</v>
      </c>
      <c r="B10694" t="s">
        <v>3243</v>
      </c>
      <c r="C10694" t="str">
        <f>SUBSTITUTE(Table1[[#This Row],[Fuel]],", ",",")</f>
        <v>fossil gas: natural gas,fossil liquids: fuel oil</v>
      </c>
      <c r="D10694" t="s">
        <v>3239</v>
      </c>
      <c r="E10694" t="s">
        <v>3275</v>
      </c>
      <c r="H10694" t="s">
        <v>3436</v>
      </c>
      <c r="I10694">
        <v>92</v>
      </c>
      <c r="J10694" t="s">
        <v>3446</v>
      </c>
      <c r="K10694">
        <v>1989</v>
      </c>
      <c r="L10694" t="s">
        <v>29</v>
      </c>
      <c r="M10694" t="s">
        <v>29</v>
      </c>
      <c r="N10694">
        <v>37.157499999999999</v>
      </c>
      <c r="O10694">
        <v>-76.691100000000006</v>
      </c>
      <c r="P10694" t="s">
        <v>3613</v>
      </c>
      <c r="Q10694" s="3">
        <f>Table1[[#This Row],[Capacity (MW)]]*0.395*8760*10^-6</f>
        <v>0.31833840000000002</v>
      </c>
      <c r="R10694" s="3" cm="1">
        <f t="array" ref="R10694">AVERAGE(VLOOKUP(_xlfn.TEXTSPLIT(Table1[[#This Row],[Fuel (no space after comma)]], ","), FuelList_Final_EF!$A$2:$B$65, 2, FALSE))</f>
        <v>65.583341148886291</v>
      </c>
      <c r="S10694" s="3">
        <f>Table1[[#This Row],[Generation (TWh)]]*10^9*VLOOKUP(Table1[[#This Row],[Turbine/Engine Technology]],Technology_HR!$A$2:$B$11,2,FALSE)*10^-6</f>
        <v>3504905.784</v>
      </c>
      <c r="T10694" s="5">
        <f>Table1[[#This Row],[Fuel Consumption (mmBtu)]]*Table1[[#This Row],[Emission Factor (kg CO2/ mmBtu)]]*10^3</f>
        <v>229863431726.77676</v>
      </c>
      <c r="U10694" s="3">
        <f>Table1[[#This Row],[Emissions (g CO2)]]/(Table1[[#This Row],[Generation (TWh)]]*10^9)</f>
        <v>722.07258604923811</v>
      </c>
    </row>
    <row r="10695" spans="1:21" x14ac:dyDescent="0.35">
      <c r="A10695" t="s">
        <v>2489</v>
      </c>
      <c r="B10695" t="s">
        <v>3243</v>
      </c>
      <c r="C10695" t="str">
        <f>SUBSTITUTE(Table1[[#This Row],[Fuel]],", ",",")</f>
        <v>fossil gas: natural gas,fossil liquids: fuel oil</v>
      </c>
      <c r="D10695" t="s">
        <v>3239</v>
      </c>
      <c r="E10695" t="s">
        <v>3275</v>
      </c>
      <c r="H10695" t="s">
        <v>3436</v>
      </c>
      <c r="I10695">
        <v>92</v>
      </c>
      <c r="J10695" t="s">
        <v>3446</v>
      </c>
      <c r="K10695">
        <v>1989</v>
      </c>
      <c r="L10695" t="s">
        <v>29</v>
      </c>
      <c r="M10695" t="s">
        <v>29</v>
      </c>
      <c r="N10695">
        <v>37.157499999999999</v>
      </c>
      <c r="O10695">
        <v>-76.691100000000006</v>
      </c>
      <c r="P10695" t="s">
        <v>3613</v>
      </c>
      <c r="Q10695" s="3">
        <f>Table1[[#This Row],[Capacity (MW)]]*0.395*8760*10^-6</f>
        <v>0.31833840000000002</v>
      </c>
      <c r="R10695" s="3" cm="1">
        <f t="array" ref="R10695">AVERAGE(VLOOKUP(_xlfn.TEXTSPLIT(Table1[[#This Row],[Fuel (no space after comma)]], ","), FuelList_Final_EF!$A$2:$B$65, 2, FALSE))</f>
        <v>65.583341148886291</v>
      </c>
      <c r="S10695" s="3">
        <f>Table1[[#This Row],[Generation (TWh)]]*10^9*VLOOKUP(Table1[[#This Row],[Turbine/Engine Technology]],Technology_HR!$A$2:$B$11,2,FALSE)*10^-6</f>
        <v>3504905.784</v>
      </c>
      <c r="T10695" s="5">
        <f>Table1[[#This Row],[Fuel Consumption (mmBtu)]]*Table1[[#This Row],[Emission Factor (kg CO2/ mmBtu)]]*10^3</f>
        <v>229863431726.77676</v>
      </c>
      <c r="U10695" s="3">
        <f>Table1[[#This Row],[Emissions (g CO2)]]/(Table1[[#This Row],[Generation (TWh)]]*10^9)</f>
        <v>722.07258604923811</v>
      </c>
    </row>
    <row r="10696" spans="1:21" x14ac:dyDescent="0.35">
      <c r="A10696" t="s">
        <v>2489</v>
      </c>
      <c r="B10696" t="s">
        <v>3243</v>
      </c>
      <c r="C10696" t="str">
        <f>SUBSTITUTE(Table1[[#This Row],[Fuel]],", ",",")</f>
        <v>fossil gas: natural gas,fossil liquids: fuel oil</v>
      </c>
      <c r="D10696" t="s">
        <v>3239</v>
      </c>
      <c r="E10696" t="s">
        <v>3275</v>
      </c>
      <c r="H10696" t="s">
        <v>3436</v>
      </c>
      <c r="I10696">
        <v>92</v>
      </c>
      <c r="J10696" t="s">
        <v>3446</v>
      </c>
      <c r="K10696">
        <v>1989</v>
      </c>
      <c r="L10696" t="s">
        <v>29</v>
      </c>
      <c r="M10696" t="s">
        <v>29</v>
      </c>
      <c r="N10696">
        <v>37.157499999999999</v>
      </c>
      <c r="O10696">
        <v>-76.691100000000006</v>
      </c>
      <c r="P10696" t="s">
        <v>3613</v>
      </c>
      <c r="Q10696" s="3">
        <f>Table1[[#This Row],[Capacity (MW)]]*0.395*8760*10^-6</f>
        <v>0.31833840000000002</v>
      </c>
      <c r="R10696" s="3" cm="1">
        <f t="array" ref="R10696">AVERAGE(VLOOKUP(_xlfn.TEXTSPLIT(Table1[[#This Row],[Fuel (no space after comma)]], ","), FuelList_Final_EF!$A$2:$B$65, 2, FALSE))</f>
        <v>65.583341148886291</v>
      </c>
      <c r="S10696" s="3">
        <f>Table1[[#This Row],[Generation (TWh)]]*10^9*VLOOKUP(Table1[[#This Row],[Turbine/Engine Technology]],Technology_HR!$A$2:$B$11,2,FALSE)*10^-6</f>
        <v>3504905.784</v>
      </c>
      <c r="T10696" s="5">
        <f>Table1[[#This Row],[Fuel Consumption (mmBtu)]]*Table1[[#This Row],[Emission Factor (kg CO2/ mmBtu)]]*10^3</f>
        <v>229863431726.77676</v>
      </c>
      <c r="U10696" s="3">
        <f>Table1[[#This Row],[Emissions (g CO2)]]/(Table1[[#This Row],[Generation (TWh)]]*10^9)</f>
        <v>722.07258604923811</v>
      </c>
    </row>
    <row r="10697" spans="1:21" x14ac:dyDescent="0.35">
      <c r="A10697" t="s">
        <v>2489</v>
      </c>
      <c r="B10697" t="s">
        <v>3243</v>
      </c>
      <c r="C10697" t="str">
        <f>SUBSTITUTE(Table1[[#This Row],[Fuel]],", ",",")</f>
        <v>fossil gas: natural gas,fossil liquids: fuel oil</v>
      </c>
      <c r="D10697" t="s">
        <v>3239</v>
      </c>
      <c r="E10697" t="s">
        <v>3275</v>
      </c>
      <c r="H10697" t="s">
        <v>3436</v>
      </c>
      <c r="I10697">
        <v>92</v>
      </c>
      <c r="J10697" t="s">
        <v>3446</v>
      </c>
      <c r="K10697">
        <v>1989</v>
      </c>
      <c r="L10697" t="s">
        <v>29</v>
      </c>
      <c r="M10697" t="s">
        <v>29</v>
      </c>
      <c r="N10697">
        <v>37.157499999999999</v>
      </c>
      <c r="O10697">
        <v>-76.691100000000006</v>
      </c>
      <c r="P10697" t="s">
        <v>3613</v>
      </c>
      <c r="Q10697" s="3">
        <f>Table1[[#This Row],[Capacity (MW)]]*0.395*8760*10^-6</f>
        <v>0.31833840000000002</v>
      </c>
      <c r="R10697" s="3" cm="1">
        <f t="array" ref="R10697">AVERAGE(VLOOKUP(_xlfn.TEXTSPLIT(Table1[[#This Row],[Fuel (no space after comma)]], ","), FuelList_Final_EF!$A$2:$B$65, 2, FALSE))</f>
        <v>65.583341148886291</v>
      </c>
      <c r="S10697" s="3">
        <f>Table1[[#This Row],[Generation (TWh)]]*10^9*VLOOKUP(Table1[[#This Row],[Turbine/Engine Technology]],Technology_HR!$A$2:$B$11,2,FALSE)*10^-6</f>
        <v>3504905.784</v>
      </c>
      <c r="T10697" s="5">
        <f>Table1[[#This Row],[Fuel Consumption (mmBtu)]]*Table1[[#This Row],[Emission Factor (kg CO2/ mmBtu)]]*10^3</f>
        <v>229863431726.77676</v>
      </c>
      <c r="U10697" s="3">
        <f>Table1[[#This Row],[Emissions (g CO2)]]/(Table1[[#This Row],[Generation (TWh)]]*10^9)</f>
        <v>722.07258604923811</v>
      </c>
    </row>
    <row r="10698" spans="1:21" x14ac:dyDescent="0.35">
      <c r="A10698" t="s">
        <v>2740</v>
      </c>
      <c r="B10698" t="s">
        <v>3411</v>
      </c>
      <c r="C10698" t="str">
        <f>SUBSTITUTE(Table1[[#This Row],[Fuel]],", ",",")</f>
        <v>fossil gas: natural gas,bioenergy: unknown,fossil liquids: fuel oil</v>
      </c>
      <c r="D10698" t="s">
        <v>3239</v>
      </c>
      <c r="E10698" t="s">
        <v>3643</v>
      </c>
      <c r="F10698" t="s">
        <v>3275</v>
      </c>
      <c r="H10698" t="s">
        <v>3440</v>
      </c>
      <c r="I10698">
        <v>58</v>
      </c>
      <c r="J10698" t="s">
        <v>3446</v>
      </c>
      <c r="K10698">
        <v>1997</v>
      </c>
      <c r="L10698" t="s">
        <v>29</v>
      </c>
      <c r="M10698" t="s">
        <v>29</v>
      </c>
      <c r="N10698">
        <v>39.942219000000001</v>
      </c>
      <c r="O10698">
        <v>-75.188069999999996</v>
      </c>
      <c r="P10698" t="s">
        <v>3613</v>
      </c>
      <c r="Q10698" s="3">
        <f>Table1[[#This Row],[Capacity (MW)]]*0.395*8760*10^-6</f>
        <v>0.2006916</v>
      </c>
      <c r="R10698" s="3" cm="1">
        <f t="array" ref="R10698">AVERAGE(VLOOKUP(_xlfn.TEXTSPLIT(Table1[[#This Row],[Fuel (no space after comma)]], ","), FuelList_Final_EF!$A$2:$B$65, 2, FALSE))</f>
        <v>68.401394099257516</v>
      </c>
      <c r="S10698" s="3">
        <f>Table1[[#This Row],[Generation (TWh)]]*10^9*VLOOKUP(Table1[[#This Row],[Turbine/Engine Technology]],Technology_HR!$A$2:$B$11,2,FALSE)*10^-6</f>
        <v>2064113.1059999999</v>
      </c>
      <c r="T10698" s="5">
        <f>Table1[[#This Row],[Fuel Consumption (mmBtu)]]*Table1[[#This Row],[Emission Factor (kg CO2/ mmBtu)]]*10^3</f>
        <v>141188214028.94849</v>
      </c>
      <c r="U10698" s="3">
        <f>Table1[[#This Row],[Emissions (g CO2)]]/(Table1[[#This Row],[Generation (TWh)]]*10^9)</f>
        <v>703.50833831086345</v>
      </c>
    </row>
    <row r="10699" spans="1:21" x14ac:dyDescent="0.35">
      <c r="A10699" t="s">
        <v>2740</v>
      </c>
      <c r="B10699" t="s">
        <v>3239</v>
      </c>
      <c r="C10699" t="str">
        <f>SUBSTITUTE(Table1[[#This Row],[Fuel]],", ",",")</f>
        <v>fossil gas: natural gas</v>
      </c>
      <c r="D10699" t="s">
        <v>3239</v>
      </c>
      <c r="H10699" t="s">
        <v>3436</v>
      </c>
      <c r="I10699">
        <v>135</v>
      </c>
      <c r="J10699" t="s">
        <v>3446</v>
      </c>
      <c r="K10699">
        <v>1997</v>
      </c>
      <c r="L10699" t="s">
        <v>29</v>
      </c>
      <c r="M10699" t="s">
        <v>29</v>
      </c>
      <c r="N10699">
        <v>39.942219000000001</v>
      </c>
      <c r="O10699">
        <v>-75.188069999999996</v>
      </c>
      <c r="P10699" t="s">
        <v>3613</v>
      </c>
      <c r="Q10699" s="3">
        <f>Table1[[#This Row],[Capacity (MW)]]*0.395*8760*10^-6</f>
        <v>0.46712699999999996</v>
      </c>
      <c r="R10699" s="3" cm="1">
        <f t="array" ref="R10699">AVERAGE(VLOOKUP(_xlfn.TEXTSPLIT(Table1[[#This Row],[Fuel (no space after comma)]], ","), FuelList_Final_EF!$A$2:$B$65, 2, FALSE))</f>
        <v>53.06</v>
      </c>
      <c r="S10699" s="3">
        <f>Table1[[#This Row],[Generation (TWh)]]*10^9*VLOOKUP(Table1[[#This Row],[Turbine/Engine Technology]],Technology_HR!$A$2:$B$11,2,FALSE)*10^-6</f>
        <v>5143068.2699999986</v>
      </c>
      <c r="T10699" s="5">
        <f>Table1[[#This Row],[Fuel Consumption (mmBtu)]]*Table1[[#This Row],[Emission Factor (kg CO2/ mmBtu)]]*10^3</f>
        <v>272891202406.19992</v>
      </c>
      <c r="U10699" s="3">
        <f>Table1[[#This Row],[Emissions (g CO2)]]/(Table1[[#This Row],[Generation (TWh)]]*10^9)</f>
        <v>584.1905999999999</v>
      </c>
    </row>
    <row r="10700" spans="1:21" x14ac:dyDescent="0.35">
      <c r="A10700" t="s">
        <v>1623</v>
      </c>
      <c r="B10700" t="s">
        <v>3239</v>
      </c>
      <c r="C10700" t="str">
        <f>SUBSTITUTE(Table1[[#This Row],[Fuel]],", ",",")</f>
        <v>fossil gas: natural gas</v>
      </c>
      <c r="D10700" t="s">
        <v>3239</v>
      </c>
      <c r="H10700" t="s">
        <v>3438</v>
      </c>
      <c r="I10700">
        <v>715</v>
      </c>
      <c r="J10700" t="s">
        <v>3446</v>
      </c>
      <c r="K10700">
        <v>2008</v>
      </c>
      <c r="L10700" t="s">
        <v>29</v>
      </c>
      <c r="M10700" t="s">
        <v>29</v>
      </c>
      <c r="N10700">
        <v>46.969200000000001</v>
      </c>
      <c r="O10700">
        <v>-123.48</v>
      </c>
      <c r="P10700" t="s">
        <v>3613</v>
      </c>
      <c r="Q10700" s="3">
        <f>Table1[[#This Row],[Capacity (MW)]]*0.395*8760*10^-6</f>
        <v>2.474043</v>
      </c>
      <c r="R10700" s="3" cm="1">
        <f t="array" ref="R10700">AVERAGE(VLOOKUP(_xlfn.TEXTSPLIT(Table1[[#This Row],[Fuel (no space after comma)]], ","), FuelList_Final_EF!$A$2:$B$65, 2, FALSE))</f>
        <v>53.06</v>
      </c>
      <c r="S10700" s="3">
        <f>Table1[[#This Row],[Generation (TWh)]]*10^9*VLOOKUP(Table1[[#This Row],[Turbine/Engine Technology]],Technology_HR!$A$2:$B$11,2,FALSE)*10^-6</f>
        <v>18676550.607000001</v>
      </c>
      <c r="T10700" s="5">
        <f>Table1[[#This Row],[Fuel Consumption (mmBtu)]]*Table1[[#This Row],[Emission Factor (kg CO2/ mmBtu)]]*10^3</f>
        <v>990977775207.42017</v>
      </c>
      <c r="U10700" s="3">
        <f>Table1[[#This Row],[Emissions (g CO2)]]/(Table1[[#This Row],[Generation (TWh)]]*10^9)</f>
        <v>400.54994000000005</v>
      </c>
    </row>
    <row r="10701" spans="1:21" x14ac:dyDescent="0.35">
      <c r="A10701" t="s">
        <v>2741</v>
      </c>
      <c r="B10701" t="s">
        <v>3412</v>
      </c>
      <c r="C10701" t="str">
        <f>SUBSTITUTE(Table1[[#This Row],[Fuel]],", ",",")</f>
        <v>fossil gas: natural gas,bioenergy: refuse (landfill gas)</v>
      </c>
      <c r="D10701" t="s">
        <v>3239</v>
      </c>
      <c r="E10701" t="s">
        <v>3681</v>
      </c>
      <c r="H10701" t="s">
        <v>3440</v>
      </c>
      <c r="I10701">
        <v>50</v>
      </c>
      <c r="J10701" t="s">
        <v>3446</v>
      </c>
      <c r="K10701">
        <v>1959</v>
      </c>
      <c r="L10701" t="s">
        <v>29</v>
      </c>
      <c r="M10701" t="s">
        <v>29</v>
      </c>
      <c r="N10701">
        <v>34.1556</v>
      </c>
      <c r="O10701">
        <v>-118.2782</v>
      </c>
      <c r="P10701" t="s">
        <v>3613</v>
      </c>
      <c r="Q10701" s="3">
        <f>Table1[[#This Row],[Capacity (MW)]]*0.395*8760*10^-6</f>
        <v>0.17301</v>
      </c>
      <c r="R10701" s="3" cm="1">
        <f t="array" ref="R10701">AVERAGE(VLOOKUP(_xlfn.TEXTSPLIT(Table1[[#This Row],[Fuel (no space after comma)]], ","), FuelList_Final_EF!$A$2:$B$65, 2, FALSE))</f>
        <v>52.564999999999998</v>
      </c>
      <c r="S10701" s="3">
        <f>Table1[[#This Row],[Generation (TWh)]]*10^9*VLOOKUP(Table1[[#This Row],[Turbine/Engine Technology]],Technology_HR!$A$2:$B$11,2,FALSE)*10^-6</f>
        <v>1779407.8499999999</v>
      </c>
      <c r="T10701" s="5">
        <f>Table1[[#This Row],[Fuel Consumption (mmBtu)]]*Table1[[#This Row],[Emission Factor (kg CO2/ mmBtu)]]*10^3</f>
        <v>93534573635.249985</v>
      </c>
      <c r="U10701" s="3">
        <f>Table1[[#This Row],[Emissions (g CO2)]]/(Table1[[#This Row],[Generation (TWh)]]*10^9)</f>
        <v>540.63102499999991</v>
      </c>
    </row>
    <row r="10702" spans="1:21" x14ac:dyDescent="0.35">
      <c r="A10702" t="s">
        <v>2741</v>
      </c>
      <c r="B10702" t="s">
        <v>3412</v>
      </c>
      <c r="C10702" t="str">
        <f>SUBSTITUTE(Table1[[#This Row],[Fuel]],", ",",")</f>
        <v>fossil gas: natural gas,bioenergy: refuse (landfill gas)</v>
      </c>
      <c r="D10702" t="s">
        <v>3239</v>
      </c>
      <c r="E10702" t="s">
        <v>3681</v>
      </c>
      <c r="H10702" t="s">
        <v>3440</v>
      </c>
      <c r="I10702">
        <v>50</v>
      </c>
      <c r="J10702" t="s">
        <v>3446</v>
      </c>
      <c r="K10702">
        <v>1964</v>
      </c>
      <c r="L10702" t="s">
        <v>29</v>
      </c>
      <c r="M10702" t="s">
        <v>29</v>
      </c>
      <c r="N10702">
        <v>34.1556</v>
      </c>
      <c r="O10702">
        <v>-118.2782</v>
      </c>
      <c r="P10702" t="s">
        <v>3613</v>
      </c>
      <c r="Q10702" s="3">
        <f>Table1[[#This Row],[Capacity (MW)]]*0.395*8760*10^-6</f>
        <v>0.17301</v>
      </c>
      <c r="R10702" s="3" cm="1">
        <f t="array" ref="R10702">AVERAGE(VLOOKUP(_xlfn.TEXTSPLIT(Table1[[#This Row],[Fuel (no space after comma)]], ","), FuelList_Final_EF!$A$2:$B$65, 2, FALSE))</f>
        <v>52.564999999999998</v>
      </c>
      <c r="S10702" s="3">
        <f>Table1[[#This Row],[Generation (TWh)]]*10^9*VLOOKUP(Table1[[#This Row],[Turbine/Engine Technology]],Technology_HR!$A$2:$B$11,2,FALSE)*10^-6</f>
        <v>1779407.8499999999</v>
      </c>
      <c r="T10702" s="5">
        <f>Table1[[#This Row],[Fuel Consumption (mmBtu)]]*Table1[[#This Row],[Emission Factor (kg CO2/ mmBtu)]]*10^3</f>
        <v>93534573635.249985</v>
      </c>
      <c r="U10702" s="3">
        <f>Table1[[#This Row],[Emissions (g CO2)]]/(Table1[[#This Row],[Generation (TWh)]]*10^9)</f>
        <v>540.63102499999991</v>
      </c>
    </row>
    <row r="10703" spans="1:21" x14ac:dyDescent="0.35">
      <c r="A10703" t="s">
        <v>2741</v>
      </c>
      <c r="B10703" t="s">
        <v>3239</v>
      </c>
      <c r="C10703" t="str">
        <f>SUBSTITUTE(Table1[[#This Row],[Fuel]],", ",",")</f>
        <v>fossil gas: natural gas</v>
      </c>
      <c r="D10703" t="s">
        <v>3239</v>
      </c>
      <c r="H10703" t="s">
        <v>3436</v>
      </c>
      <c r="I10703">
        <v>57</v>
      </c>
      <c r="J10703" t="s">
        <v>3446</v>
      </c>
      <c r="K10703">
        <v>2004</v>
      </c>
      <c r="L10703" t="s">
        <v>29</v>
      </c>
      <c r="M10703" t="s">
        <v>29</v>
      </c>
      <c r="N10703">
        <v>34.1556</v>
      </c>
      <c r="O10703">
        <v>-118.2782</v>
      </c>
      <c r="P10703" t="s">
        <v>3613</v>
      </c>
      <c r="Q10703" s="3">
        <f>Table1[[#This Row],[Capacity (MW)]]*0.395*8760*10^-6</f>
        <v>0.19723139999999997</v>
      </c>
      <c r="R10703" s="3" cm="1">
        <f t="array" ref="R10703">AVERAGE(VLOOKUP(_xlfn.TEXTSPLIT(Table1[[#This Row],[Fuel (no space after comma)]], ","), FuelList_Final_EF!$A$2:$B$65, 2, FALSE))</f>
        <v>53.06</v>
      </c>
      <c r="S10703" s="3">
        <f>Table1[[#This Row],[Generation (TWh)]]*10^9*VLOOKUP(Table1[[#This Row],[Turbine/Engine Technology]],Technology_HR!$A$2:$B$11,2,FALSE)*10^-6</f>
        <v>2171517.7139999997</v>
      </c>
      <c r="T10703" s="5">
        <f>Table1[[#This Row],[Fuel Consumption (mmBtu)]]*Table1[[#This Row],[Emission Factor (kg CO2/ mmBtu)]]*10^3</f>
        <v>115220729904.84</v>
      </c>
      <c r="U10703" s="3">
        <f>Table1[[#This Row],[Emissions (g CO2)]]/(Table1[[#This Row],[Generation (TWh)]]*10^9)</f>
        <v>584.19060000000002</v>
      </c>
    </row>
    <row r="10704" spans="1:21" x14ac:dyDescent="0.35">
      <c r="A10704" t="s">
        <v>2741</v>
      </c>
      <c r="B10704" t="s">
        <v>3239</v>
      </c>
      <c r="C10704" t="str">
        <f>SUBSTITUTE(Table1[[#This Row],[Fuel]],", ",",")</f>
        <v>fossil gas: natural gas</v>
      </c>
      <c r="D10704" t="s">
        <v>3239</v>
      </c>
      <c r="H10704" t="s">
        <v>3438</v>
      </c>
      <c r="I10704">
        <v>121</v>
      </c>
      <c r="J10704" t="s">
        <v>3446</v>
      </c>
      <c r="K10704">
        <v>1977</v>
      </c>
      <c r="L10704" t="s">
        <v>29</v>
      </c>
      <c r="M10704" t="s">
        <v>29</v>
      </c>
      <c r="N10704">
        <v>34.1556</v>
      </c>
      <c r="O10704">
        <v>-118.2782</v>
      </c>
      <c r="P10704" t="s">
        <v>3613</v>
      </c>
      <c r="Q10704" s="3">
        <f>Table1[[#This Row],[Capacity (MW)]]*0.395*8760*10^-6</f>
        <v>0.41868420000000001</v>
      </c>
      <c r="R10704" s="3" cm="1">
        <f t="array" ref="R10704">AVERAGE(VLOOKUP(_xlfn.TEXTSPLIT(Table1[[#This Row],[Fuel (no space after comma)]], ","), FuelList_Final_EF!$A$2:$B$65, 2, FALSE))</f>
        <v>53.06</v>
      </c>
      <c r="S10704" s="3">
        <f>Table1[[#This Row],[Generation (TWh)]]*10^9*VLOOKUP(Table1[[#This Row],[Turbine/Engine Technology]],Technology_HR!$A$2:$B$11,2,FALSE)*10^-6</f>
        <v>3160647.0257999999</v>
      </c>
      <c r="T10704" s="5">
        <f>Table1[[#This Row],[Fuel Consumption (mmBtu)]]*Table1[[#This Row],[Emission Factor (kg CO2/ mmBtu)]]*10^3</f>
        <v>167703931188.948</v>
      </c>
      <c r="U10704" s="3">
        <f>Table1[[#This Row],[Emissions (g CO2)]]/(Table1[[#This Row],[Generation (TWh)]]*10^9)</f>
        <v>400.54993999999999</v>
      </c>
    </row>
    <row r="10705" spans="1:21" x14ac:dyDescent="0.35">
      <c r="A10705" t="s">
        <v>2596</v>
      </c>
      <c r="B10705" t="s">
        <v>3239</v>
      </c>
      <c r="C10705" t="str">
        <f>SUBSTITUTE(Table1[[#This Row],[Fuel]],", ",",")</f>
        <v>fossil gas: natural gas</v>
      </c>
      <c r="D10705" t="s">
        <v>3239</v>
      </c>
      <c r="H10705" t="s">
        <v>3440</v>
      </c>
      <c r="I10705">
        <v>82</v>
      </c>
      <c r="J10705" t="s">
        <v>3446</v>
      </c>
      <c r="K10705">
        <v>1963</v>
      </c>
      <c r="L10705" t="s">
        <v>29</v>
      </c>
      <c r="M10705" t="s">
        <v>29</v>
      </c>
      <c r="N10705">
        <v>38.409999999999997</v>
      </c>
      <c r="O10705">
        <v>-98.868899999999996</v>
      </c>
      <c r="P10705" t="s">
        <v>3613</v>
      </c>
      <c r="Q10705" s="3">
        <f>Table1[[#This Row],[Capacity (MW)]]*0.395*8760*10^-6</f>
        <v>0.2837364</v>
      </c>
      <c r="R10705" s="3" cm="1">
        <f t="array" ref="R10705">AVERAGE(VLOOKUP(_xlfn.TEXTSPLIT(Table1[[#This Row],[Fuel (no space after comma)]], ","), FuelList_Final_EF!$A$2:$B$65, 2, FALSE))</f>
        <v>53.06</v>
      </c>
      <c r="S10705" s="3">
        <f>Table1[[#This Row],[Generation (TWh)]]*10^9*VLOOKUP(Table1[[#This Row],[Turbine/Engine Technology]],Technology_HR!$A$2:$B$11,2,FALSE)*10^-6</f>
        <v>2918228.8739999998</v>
      </c>
      <c r="T10705" s="5">
        <f>Table1[[#This Row],[Fuel Consumption (mmBtu)]]*Table1[[#This Row],[Emission Factor (kg CO2/ mmBtu)]]*10^3</f>
        <v>154841224054.44</v>
      </c>
      <c r="U10705" s="3">
        <f>Table1[[#This Row],[Emissions (g CO2)]]/(Table1[[#This Row],[Generation (TWh)]]*10^9)</f>
        <v>545.72209999999995</v>
      </c>
    </row>
    <row r="10706" spans="1:21" x14ac:dyDescent="0.35">
      <c r="A10706" t="s">
        <v>2679</v>
      </c>
      <c r="B10706" t="s">
        <v>3239</v>
      </c>
      <c r="C10706" t="str">
        <f>SUBSTITUTE(Table1[[#This Row],[Fuel]],", ",",")</f>
        <v>fossil gas: natural gas</v>
      </c>
      <c r="D10706" t="s">
        <v>3239</v>
      </c>
      <c r="H10706" t="s">
        <v>3438</v>
      </c>
      <c r="I10706">
        <v>576</v>
      </c>
      <c r="J10706" t="s">
        <v>3446</v>
      </c>
      <c r="K10706">
        <v>2004</v>
      </c>
      <c r="L10706" t="s">
        <v>29</v>
      </c>
      <c r="M10706" t="s">
        <v>29</v>
      </c>
      <c r="N10706">
        <v>41.5563</v>
      </c>
      <c r="O10706">
        <v>-93.528300000000002</v>
      </c>
      <c r="P10706" t="s">
        <v>3613</v>
      </c>
      <c r="Q10706" s="3">
        <f>Table1[[#This Row],[Capacity (MW)]]*0.395*8760*10^-6</f>
        <v>1.9930752</v>
      </c>
      <c r="R10706" s="3" cm="1">
        <f t="array" ref="R10706">AVERAGE(VLOOKUP(_xlfn.TEXTSPLIT(Table1[[#This Row],[Fuel (no space after comma)]], ","), FuelList_Final_EF!$A$2:$B$65, 2, FALSE))</f>
        <v>53.06</v>
      </c>
      <c r="S10706" s="3">
        <f>Table1[[#This Row],[Generation (TWh)]]*10^9*VLOOKUP(Table1[[#This Row],[Turbine/Engine Technology]],Technology_HR!$A$2:$B$11,2,FALSE)*10^-6</f>
        <v>15045724.684799999</v>
      </c>
      <c r="T10706" s="5">
        <f>Table1[[#This Row],[Fuel Consumption (mmBtu)]]*Table1[[#This Row],[Emission Factor (kg CO2/ mmBtu)]]*10^3</f>
        <v>798326151775.48804</v>
      </c>
      <c r="U10706" s="3">
        <f>Table1[[#This Row],[Emissions (g CO2)]]/(Table1[[#This Row],[Generation (TWh)]]*10^9)</f>
        <v>400.54993999999999</v>
      </c>
    </row>
    <row r="10707" spans="1:21" x14ac:dyDescent="0.35">
      <c r="A10707" t="s">
        <v>2742</v>
      </c>
      <c r="B10707" t="s">
        <v>3239</v>
      </c>
      <c r="C10707" t="str">
        <f>SUBSTITUTE(Table1[[#This Row],[Fuel]],", ",",")</f>
        <v>fossil gas: natural gas</v>
      </c>
      <c r="D10707" t="s">
        <v>3239</v>
      </c>
      <c r="H10707" t="s">
        <v>3438</v>
      </c>
      <c r="I10707">
        <v>301</v>
      </c>
      <c r="J10707" t="s">
        <v>3446</v>
      </c>
      <c r="K10707">
        <v>2002</v>
      </c>
      <c r="L10707" t="s">
        <v>29</v>
      </c>
      <c r="M10707" t="s">
        <v>29</v>
      </c>
      <c r="N10707">
        <v>35.9833</v>
      </c>
      <c r="O10707">
        <v>-95.934600000000003</v>
      </c>
      <c r="P10707" t="s">
        <v>3613</v>
      </c>
      <c r="Q10707" s="3">
        <f>Table1[[#This Row],[Capacity (MW)]]*0.395*8760*10^-6</f>
        <v>1.0415202000000001</v>
      </c>
      <c r="R10707" s="3" cm="1">
        <f t="array" ref="R10707">AVERAGE(VLOOKUP(_xlfn.TEXTSPLIT(Table1[[#This Row],[Fuel (no space after comma)]], ","), FuelList_Final_EF!$A$2:$B$65, 2, FALSE))</f>
        <v>53.06</v>
      </c>
      <c r="S10707" s="3">
        <f>Table1[[#This Row],[Generation (TWh)]]*10^9*VLOOKUP(Table1[[#This Row],[Turbine/Engine Technology]],Technology_HR!$A$2:$B$11,2,FALSE)*10^-6</f>
        <v>7862435.9898000006</v>
      </c>
      <c r="T10707" s="5">
        <f>Table1[[#This Row],[Fuel Consumption (mmBtu)]]*Table1[[#This Row],[Emission Factor (kg CO2/ mmBtu)]]*10^3</f>
        <v>417180853618.78809</v>
      </c>
      <c r="U10707" s="3">
        <f>Table1[[#This Row],[Emissions (g CO2)]]/(Table1[[#This Row],[Generation (TWh)]]*10^9)</f>
        <v>400.54994000000005</v>
      </c>
    </row>
    <row r="10708" spans="1:21" x14ac:dyDescent="0.35">
      <c r="A10708" t="s">
        <v>2742</v>
      </c>
      <c r="B10708" t="s">
        <v>3239</v>
      </c>
      <c r="C10708" t="str">
        <f>SUBSTITUTE(Table1[[#This Row],[Fuel]],", ",",")</f>
        <v>fossil gas: natural gas</v>
      </c>
      <c r="D10708" t="s">
        <v>3239</v>
      </c>
      <c r="H10708" t="s">
        <v>3438</v>
      </c>
      <c r="I10708">
        <v>301</v>
      </c>
      <c r="J10708" t="s">
        <v>3446</v>
      </c>
      <c r="K10708">
        <v>2002</v>
      </c>
      <c r="L10708" t="s">
        <v>29</v>
      </c>
      <c r="M10708" t="s">
        <v>29</v>
      </c>
      <c r="N10708">
        <v>35.9833</v>
      </c>
      <c r="O10708">
        <v>-95.934600000000003</v>
      </c>
      <c r="P10708" t="s">
        <v>3613</v>
      </c>
      <c r="Q10708" s="3">
        <f>Table1[[#This Row],[Capacity (MW)]]*0.395*8760*10^-6</f>
        <v>1.0415202000000001</v>
      </c>
      <c r="R10708" s="3" cm="1">
        <f t="array" ref="R10708">AVERAGE(VLOOKUP(_xlfn.TEXTSPLIT(Table1[[#This Row],[Fuel (no space after comma)]], ","), FuelList_Final_EF!$A$2:$B$65, 2, FALSE))</f>
        <v>53.06</v>
      </c>
      <c r="S10708" s="3">
        <f>Table1[[#This Row],[Generation (TWh)]]*10^9*VLOOKUP(Table1[[#This Row],[Turbine/Engine Technology]],Technology_HR!$A$2:$B$11,2,FALSE)*10^-6</f>
        <v>7862435.9898000006</v>
      </c>
      <c r="T10708" s="5">
        <f>Table1[[#This Row],[Fuel Consumption (mmBtu)]]*Table1[[#This Row],[Emission Factor (kg CO2/ mmBtu)]]*10^3</f>
        <v>417180853618.78809</v>
      </c>
      <c r="U10708" s="3">
        <f>Table1[[#This Row],[Emissions (g CO2)]]/(Table1[[#This Row],[Generation (TWh)]]*10^9)</f>
        <v>400.54994000000005</v>
      </c>
    </row>
    <row r="10709" spans="1:21" x14ac:dyDescent="0.35">
      <c r="A10709" t="s">
        <v>2742</v>
      </c>
      <c r="B10709" t="s">
        <v>3239</v>
      </c>
      <c r="C10709" t="str">
        <f>SUBSTITUTE(Table1[[#This Row],[Fuel]],", ",",")</f>
        <v>fossil gas: natural gas</v>
      </c>
      <c r="D10709" t="s">
        <v>3239</v>
      </c>
      <c r="H10709" t="s">
        <v>3438</v>
      </c>
      <c r="I10709">
        <v>301</v>
      </c>
      <c r="J10709" t="s">
        <v>3446</v>
      </c>
      <c r="K10709">
        <v>2002</v>
      </c>
      <c r="L10709" t="s">
        <v>29</v>
      </c>
      <c r="M10709" t="s">
        <v>29</v>
      </c>
      <c r="N10709">
        <v>35.9833</v>
      </c>
      <c r="O10709">
        <v>-95.934600000000003</v>
      </c>
      <c r="P10709" t="s">
        <v>3613</v>
      </c>
      <c r="Q10709" s="3">
        <f>Table1[[#This Row],[Capacity (MW)]]*0.395*8760*10^-6</f>
        <v>1.0415202000000001</v>
      </c>
      <c r="R10709" s="3" cm="1">
        <f t="array" ref="R10709">AVERAGE(VLOOKUP(_xlfn.TEXTSPLIT(Table1[[#This Row],[Fuel (no space after comma)]], ","), FuelList_Final_EF!$A$2:$B$65, 2, FALSE))</f>
        <v>53.06</v>
      </c>
      <c r="S10709" s="3">
        <f>Table1[[#This Row],[Generation (TWh)]]*10^9*VLOOKUP(Table1[[#This Row],[Turbine/Engine Technology]],Technology_HR!$A$2:$B$11,2,FALSE)*10^-6</f>
        <v>7862435.9898000006</v>
      </c>
      <c r="T10709" s="5">
        <f>Table1[[#This Row],[Fuel Consumption (mmBtu)]]*Table1[[#This Row],[Emission Factor (kg CO2/ mmBtu)]]*10^3</f>
        <v>417180853618.78809</v>
      </c>
      <c r="U10709" s="3">
        <f>Table1[[#This Row],[Emissions (g CO2)]]/(Table1[[#This Row],[Generation (TWh)]]*10^9)</f>
        <v>400.54994000000005</v>
      </c>
    </row>
    <row r="10710" spans="1:21" x14ac:dyDescent="0.35">
      <c r="A10710" t="s">
        <v>2723</v>
      </c>
      <c r="B10710" t="s">
        <v>3297</v>
      </c>
      <c r="C10710" t="str">
        <f>SUBSTITUTE(Table1[[#This Row],[Fuel]],", ",",")</f>
        <v>fossil gas: natural gas,fossil gas: unknown</v>
      </c>
      <c r="D10710" t="s">
        <v>3239</v>
      </c>
      <c r="E10710" t="s">
        <v>3245</v>
      </c>
      <c r="H10710" t="s">
        <v>3438</v>
      </c>
      <c r="I10710">
        <v>611</v>
      </c>
      <c r="J10710" t="s">
        <v>3446</v>
      </c>
      <c r="K10710">
        <v>2003</v>
      </c>
      <c r="L10710" t="s">
        <v>29</v>
      </c>
      <c r="M10710" t="s">
        <v>29</v>
      </c>
      <c r="N10710">
        <v>29.378097</v>
      </c>
      <c r="O10710">
        <v>-94.932770000000005</v>
      </c>
      <c r="P10710" t="s">
        <v>3613</v>
      </c>
      <c r="Q10710" s="3">
        <f>Table1[[#This Row],[Capacity (MW)]]*0.395*8760*10^-6</f>
        <v>2.1141822000000001</v>
      </c>
      <c r="R10710" s="3" cm="1">
        <f t="array" ref="R10710">AVERAGE(VLOOKUP(_xlfn.TEXTSPLIT(Table1[[#This Row],[Fuel (no space after comma)]], ","), FuelList_Final_EF!$A$2:$B$65, 2, FALSE))</f>
        <v>56.689581971533997</v>
      </c>
      <c r="S10710" s="3">
        <f>Table1[[#This Row],[Generation (TWh)]]*10^9*VLOOKUP(Table1[[#This Row],[Turbine/Engine Technology]],Technology_HR!$A$2:$B$11,2,FALSE)*10^-6</f>
        <v>15959961.427800002</v>
      </c>
      <c r="T10710" s="5">
        <f>Table1[[#This Row],[Fuel Consumption (mmBtu)]]*Table1[[#This Row],[Emission Factor (kg CO2/ mmBtu)]]*10^3</f>
        <v>904763541623.78894</v>
      </c>
      <c r="U10710" s="3">
        <f>Table1[[#This Row],[Emissions (g CO2)]]/(Table1[[#This Row],[Generation (TWh)]]*10^9)</f>
        <v>427.94965430311015</v>
      </c>
    </row>
    <row r="10711" spans="1:21" x14ac:dyDescent="0.35">
      <c r="A10711" t="s">
        <v>2723</v>
      </c>
      <c r="B10711" t="s">
        <v>3297</v>
      </c>
      <c r="C10711" t="str">
        <f>SUBSTITUTE(Table1[[#This Row],[Fuel]],", ",",")</f>
        <v>fossil gas: natural gas,fossil gas: unknown</v>
      </c>
      <c r="D10711" t="s">
        <v>3239</v>
      </c>
      <c r="E10711" t="s">
        <v>3245</v>
      </c>
      <c r="H10711" t="s">
        <v>3440</v>
      </c>
      <c r="I10711">
        <v>250</v>
      </c>
      <c r="J10711" t="s">
        <v>3448</v>
      </c>
      <c r="K10711">
        <v>2009</v>
      </c>
      <c r="L10711" t="s">
        <v>29</v>
      </c>
      <c r="M10711" t="s">
        <v>29</v>
      </c>
      <c r="N10711">
        <v>29.378097</v>
      </c>
      <c r="O10711">
        <v>-94.932770000000005</v>
      </c>
      <c r="P10711" t="s">
        <v>3613</v>
      </c>
      <c r="Q10711" s="3">
        <f>Table1[[#This Row],[Capacity (MW)]]*0.395*8760*10^-6</f>
        <v>0.86504999999999999</v>
      </c>
      <c r="R10711" s="3" cm="1">
        <f t="array" ref="R10711">AVERAGE(VLOOKUP(_xlfn.TEXTSPLIT(Table1[[#This Row],[Fuel (no space after comma)]], ","), FuelList_Final_EF!$A$2:$B$65, 2, FALSE))</f>
        <v>56.689581971533997</v>
      </c>
      <c r="S10711" s="3">
        <f>Table1[[#This Row],[Generation (TWh)]]*10^9*VLOOKUP(Table1[[#This Row],[Turbine/Engine Technology]],Technology_HR!$A$2:$B$11,2,FALSE)*10^-6</f>
        <v>8897039.25</v>
      </c>
      <c r="T10711" s="5">
        <f>Table1[[#This Row],[Fuel Consumption (mmBtu)]]*Table1[[#This Row],[Emission Factor (kg CO2/ mmBtu)]]*10^3</f>
        <v>504369435866.83032</v>
      </c>
      <c r="U10711" s="3">
        <f>Table1[[#This Row],[Emissions (g CO2)]]/(Table1[[#This Row],[Generation (TWh)]]*10^9)</f>
        <v>583.05235057722712</v>
      </c>
    </row>
    <row r="10712" spans="1:21" x14ac:dyDescent="0.35">
      <c r="A10712" t="s">
        <v>2743</v>
      </c>
      <c r="B10712" t="s">
        <v>3239</v>
      </c>
      <c r="C10712" t="str">
        <f>SUBSTITUTE(Table1[[#This Row],[Fuel]],", ",",")</f>
        <v>fossil gas: natural gas</v>
      </c>
      <c r="D10712" t="s">
        <v>3239</v>
      </c>
      <c r="H10712" t="s">
        <v>3440</v>
      </c>
      <c r="I10712">
        <v>293</v>
      </c>
      <c r="J10712" t="s">
        <v>3446</v>
      </c>
      <c r="K10712">
        <v>2022</v>
      </c>
      <c r="L10712" t="s">
        <v>29</v>
      </c>
      <c r="M10712" t="s">
        <v>29</v>
      </c>
      <c r="N10712">
        <v>37.646678000000001</v>
      </c>
      <c r="O10712">
        <v>-87.501402999999996</v>
      </c>
      <c r="P10712" t="s">
        <v>3613</v>
      </c>
      <c r="Q10712" s="3">
        <f>Table1[[#This Row],[Capacity (MW)]]*0.395*8760*10^-6</f>
        <v>1.0138385999999999</v>
      </c>
      <c r="R10712" s="3" cm="1">
        <f t="array" ref="R10712">AVERAGE(VLOOKUP(_xlfn.TEXTSPLIT(Table1[[#This Row],[Fuel (no space after comma)]], ","), FuelList_Final_EF!$A$2:$B$65, 2, FALSE))</f>
        <v>53.06</v>
      </c>
      <c r="S10712" s="3">
        <f>Table1[[#This Row],[Generation (TWh)]]*10^9*VLOOKUP(Table1[[#This Row],[Turbine/Engine Technology]],Technology_HR!$A$2:$B$11,2,FALSE)*10^-6</f>
        <v>10427330.000999998</v>
      </c>
      <c r="T10712" s="5">
        <f>Table1[[#This Row],[Fuel Consumption (mmBtu)]]*Table1[[#This Row],[Emission Factor (kg CO2/ mmBtu)]]*10^3</f>
        <v>553274129853.05994</v>
      </c>
      <c r="U10712" s="3">
        <f>Table1[[#This Row],[Emissions (g CO2)]]/(Table1[[#This Row],[Generation (TWh)]]*10^9)</f>
        <v>545.72209999999995</v>
      </c>
    </row>
    <row r="10713" spans="1:21" x14ac:dyDescent="0.35">
      <c r="A10713" t="s">
        <v>2743</v>
      </c>
      <c r="B10713" t="s">
        <v>3239</v>
      </c>
      <c r="C10713" t="str">
        <f>SUBSTITUTE(Table1[[#This Row],[Fuel]],", ",",")</f>
        <v>fossil gas: natural gas</v>
      </c>
      <c r="D10713" t="s">
        <v>3239</v>
      </c>
      <c r="H10713" t="s">
        <v>3440</v>
      </c>
      <c r="I10713">
        <v>293</v>
      </c>
      <c r="J10713" t="s">
        <v>3446</v>
      </c>
      <c r="K10713">
        <v>2022</v>
      </c>
      <c r="L10713" t="s">
        <v>29</v>
      </c>
      <c r="M10713" t="s">
        <v>29</v>
      </c>
      <c r="N10713">
        <v>37.646678000000001</v>
      </c>
      <c r="O10713">
        <v>-87.501402999999996</v>
      </c>
      <c r="P10713" t="s">
        <v>3613</v>
      </c>
      <c r="Q10713" s="3">
        <f>Table1[[#This Row],[Capacity (MW)]]*0.395*8760*10^-6</f>
        <v>1.0138385999999999</v>
      </c>
      <c r="R10713" s="3" cm="1">
        <f t="array" ref="R10713">AVERAGE(VLOOKUP(_xlfn.TEXTSPLIT(Table1[[#This Row],[Fuel (no space after comma)]], ","), FuelList_Final_EF!$A$2:$B$65, 2, FALSE))</f>
        <v>53.06</v>
      </c>
      <c r="S10713" s="3">
        <f>Table1[[#This Row],[Generation (TWh)]]*10^9*VLOOKUP(Table1[[#This Row],[Turbine/Engine Technology]],Technology_HR!$A$2:$B$11,2,FALSE)*10^-6</f>
        <v>10427330.000999998</v>
      </c>
      <c r="T10713" s="5">
        <f>Table1[[#This Row],[Fuel Consumption (mmBtu)]]*Table1[[#This Row],[Emission Factor (kg CO2/ mmBtu)]]*10^3</f>
        <v>553274129853.05994</v>
      </c>
      <c r="U10713" s="3">
        <f>Table1[[#This Row],[Emissions (g CO2)]]/(Table1[[#This Row],[Generation (TWh)]]*10^9)</f>
        <v>545.72209999999995</v>
      </c>
    </row>
    <row r="10714" spans="1:21" x14ac:dyDescent="0.35">
      <c r="A10714" t="s">
        <v>2476</v>
      </c>
      <c r="B10714" t="s">
        <v>3308</v>
      </c>
      <c r="C10714" t="str">
        <f>SUBSTITUTE(Table1[[#This Row],[Fuel]],", ",",")</f>
        <v>fossil liquids: fuel oil,fossil gas: natural gas</v>
      </c>
      <c r="D10714" t="s">
        <v>3275</v>
      </c>
      <c r="E10714" t="s">
        <v>3239</v>
      </c>
      <c r="H10714" t="s">
        <v>3436</v>
      </c>
      <c r="I10714">
        <v>80</v>
      </c>
      <c r="J10714" t="s">
        <v>3446</v>
      </c>
      <c r="K10714">
        <v>1996</v>
      </c>
      <c r="L10714" t="s">
        <v>29</v>
      </c>
      <c r="M10714" t="s">
        <v>29</v>
      </c>
      <c r="N10714">
        <v>32.601328000000002</v>
      </c>
      <c r="O10714">
        <v>-87.781575000000004</v>
      </c>
      <c r="P10714" t="s">
        <v>3613</v>
      </c>
      <c r="Q10714" s="3">
        <f>Table1[[#This Row],[Capacity (MW)]]*0.395*8760*10^-6</f>
        <v>0.27681600000000001</v>
      </c>
      <c r="R10714" s="3" cm="1">
        <f t="array" ref="R10714">AVERAGE(VLOOKUP(_xlfn.TEXTSPLIT(Table1[[#This Row],[Fuel (no space after comma)]], ","), FuelList_Final_EF!$A$2:$B$65, 2, FALSE))</f>
        <v>65.583341148886291</v>
      </c>
      <c r="S10714" s="3">
        <f>Table1[[#This Row],[Generation (TWh)]]*10^9*VLOOKUP(Table1[[#This Row],[Turbine/Engine Technology]],Technology_HR!$A$2:$B$11,2,FALSE)*10^-6</f>
        <v>3047744.1599999997</v>
      </c>
      <c r="T10714" s="5">
        <f>Table1[[#This Row],[Fuel Consumption (mmBtu)]]*Table1[[#This Row],[Emission Factor (kg CO2/ mmBtu)]]*10^3</f>
        <v>199881244979.80585</v>
      </c>
      <c r="U10714" s="3">
        <f>Table1[[#This Row],[Emissions (g CO2)]]/(Table1[[#This Row],[Generation (TWh)]]*10^9)</f>
        <v>722.07258604923788</v>
      </c>
    </row>
    <row r="10715" spans="1:21" x14ac:dyDescent="0.35">
      <c r="A10715" t="s">
        <v>2476</v>
      </c>
      <c r="B10715" t="s">
        <v>3308</v>
      </c>
      <c r="C10715" t="str">
        <f>SUBSTITUTE(Table1[[#This Row],[Fuel]],", ",",")</f>
        <v>fossil liquids: fuel oil,fossil gas: natural gas</v>
      </c>
      <c r="D10715" t="s">
        <v>3275</v>
      </c>
      <c r="E10715" t="s">
        <v>3239</v>
      </c>
      <c r="H10715" t="s">
        <v>3436</v>
      </c>
      <c r="I10715">
        <v>80</v>
      </c>
      <c r="J10715" t="s">
        <v>3446</v>
      </c>
      <c r="K10715">
        <v>1996</v>
      </c>
      <c r="L10715" t="s">
        <v>29</v>
      </c>
      <c r="M10715" t="s">
        <v>29</v>
      </c>
      <c r="N10715">
        <v>32.601328000000002</v>
      </c>
      <c r="O10715">
        <v>-87.781575000000004</v>
      </c>
      <c r="P10715" t="s">
        <v>3613</v>
      </c>
      <c r="Q10715" s="3">
        <f>Table1[[#This Row],[Capacity (MW)]]*0.395*8760*10^-6</f>
        <v>0.27681600000000001</v>
      </c>
      <c r="R10715" s="3" cm="1">
        <f t="array" ref="R10715">AVERAGE(VLOOKUP(_xlfn.TEXTSPLIT(Table1[[#This Row],[Fuel (no space after comma)]], ","), FuelList_Final_EF!$A$2:$B$65, 2, FALSE))</f>
        <v>65.583341148886291</v>
      </c>
      <c r="S10715" s="3">
        <f>Table1[[#This Row],[Generation (TWh)]]*10^9*VLOOKUP(Table1[[#This Row],[Turbine/Engine Technology]],Technology_HR!$A$2:$B$11,2,FALSE)*10^-6</f>
        <v>3047744.1599999997</v>
      </c>
      <c r="T10715" s="5">
        <f>Table1[[#This Row],[Fuel Consumption (mmBtu)]]*Table1[[#This Row],[Emission Factor (kg CO2/ mmBtu)]]*10^3</f>
        <v>199881244979.80585</v>
      </c>
      <c r="U10715" s="3">
        <f>Table1[[#This Row],[Emissions (g CO2)]]/(Table1[[#This Row],[Generation (TWh)]]*10^9)</f>
        <v>722.07258604923788</v>
      </c>
    </row>
    <row r="10716" spans="1:21" x14ac:dyDescent="0.35">
      <c r="A10716" t="s">
        <v>2476</v>
      </c>
      <c r="B10716" t="s">
        <v>3308</v>
      </c>
      <c r="C10716" t="str">
        <f>SUBSTITUTE(Table1[[#This Row],[Fuel]],", ",",")</f>
        <v>fossil liquids: fuel oil,fossil gas: natural gas</v>
      </c>
      <c r="D10716" t="s">
        <v>3275</v>
      </c>
      <c r="E10716" t="s">
        <v>3239</v>
      </c>
      <c r="H10716" t="s">
        <v>3436</v>
      </c>
      <c r="I10716">
        <v>80</v>
      </c>
      <c r="J10716" t="s">
        <v>3446</v>
      </c>
      <c r="K10716">
        <v>1995</v>
      </c>
      <c r="L10716" t="s">
        <v>29</v>
      </c>
      <c r="M10716" t="s">
        <v>29</v>
      </c>
      <c r="N10716">
        <v>32.601328000000002</v>
      </c>
      <c r="O10716">
        <v>-87.781575000000004</v>
      </c>
      <c r="P10716" t="s">
        <v>3613</v>
      </c>
      <c r="Q10716" s="3">
        <f>Table1[[#This Row],[Capacity (MW)]]*0.395*8760*10^-6</f>
        <v>0.27681600000000001</v>
      </c>
      <c r="R10716" s="3" cm="1">
        <f t="array" ref="R10716">AVERAGE(VLOOKUP(_xlfn.TEXTSPLIT(Table1[[#This Row],[Fuel (no space after comma)]], ","), FuelList_Final_EF!$A$2:$B$65, 2, FALSE))</f>
        <v>65.583341148886291</v>
      </c>
      <c r="S10716" s="3">
        <f>Table1[[#This Row],[Generation (TWh)]]*10^9*VLOOKUP(Table1[[#This Row],[Turbine/Engine Technology]],Technology_HR!$A$2:$B$11,2,FALSE)*10^-6</f>
        <v>3047744.1599999997</v>
      </c>
      <c r="T10716" s="5">
        <f>Table1[[#This Row],[Fuel Consumption (mmBtu)]]*Table1[[#This Row],[Emission Factor (kg CO2/ mmBtu)]]*10^3</f>
        <v>199881244979.80585</v>
      </c>
      <c r="U10716" s="3">
        <f>Table1[[#This Row],[Emissions (g CO2)]]/(Table1[[#This Row],[Generation (TWh)]]*10^9)</f>
        <v>722.07258604923788</v>
      </c>
    </row>
    <row r="10717" spans="1:21" x14ac:dyDescent="0.35">
      <c r="A10717" t="s">
        <v>2476</v>
      </c>
      <c r="B10717" t="s">
        <v>3308</v>
      </c>
      <c r="C10717" t="str">
        <f>SUBSTITUTE(Table1[[#This Row],[Fuel]],", ",",")</f>
        <v>fossil liquids: fuel oil,fossil gas: natural gas</v>
      </c>
      <c r="D10717" t="s">
        <v>3275</v>
      </c>
      <c r="E10717" t="s">
        <v>3239</v>
      </c>
      <c r="H10717" t="s">
        <v>3436</v>
      </c>
      <c r="I10717">
        <v>80</v>
      </c>
      <c r="J10717" t="s">
        <v>3446</v>
      </c>
      <c r="K10717">
        <v>1995</v>
      </c>
      <c r="L10717" t="s">
        <v>29</v>
      </c>
      <c r="M10717" t="s">
        <v>29</v>
      </c>
      <c r="N10717">
        <v>32.601328000000002</v>
      </c>
      <c r="O10717">
        <v>-87.781575000000004</v>
      </c>
      <c r="P10717" t="s">
        <v>3613</v>
      </c>
      <c r="Q10717" s="3">
        <f>Table1[[#This Row],[Capacity (MW)]]*0.395*8760*10^-6</f>
        <v>0.27681600000000001</v>
      </c>
      <c r="R10717" s="3" cm="1">
        <f t="array" ref="R10717">AVERAGE(VLOOKUP(_xlfn.TEXTSPLIT(Table1[[#This Row],[Fuel (no space after comma)]], ","), FuelList_Final_EF!$A$2:$B$65, 2, FALSE))</f>
        <v>65.583341148886291</v>
      </c>
      <c r="S10717" s="3">
        <f>Table1[[#This Row],[Generation (TWh)]]*10^9*VLOOKUP(Table1[[#This Row],[Turbine/Engine Technology]],Technology_HR!$A$2:$B$11,2,FALSE)*10^-6</f>
        <v>3047744.1599999997</v>
      </c>
      <c r="T10717" s="5">
        <f>Table1[[#This Row],[Fuel Consumption (mmBtu)]]*Table1[[#This Row],[Emission Factor (kg CO2/ mmBtu)]]*10^3</f>
        <v>199881244979.80585</v>
      </c>
      <c r="U10717" s="3">
        <f>Table1[[#This Row],[Emissions (g CO2)]]/(Table1[[#This Row],[Generation (TWh)]]*10^9)</f>
        <v>722.07258604923788</v>
      </c>
    </row>
    <row r="10718" spans="1:21" x14ac:dyDescent="0.35">
      <c r="A10718" t="s">
        <v>2476</v>
      </c>
      <c r="B10718" t="s">
        <v>3308</v>
      </c>
      <c r="C10718" t="str">
        <f>SUBSTITUTE(Table1[[#This Row],[Fuel]],", ",",")</f>
        <v>fossil liquids: fuel oil,fossil gas: natural gas</v>
      </c>
      <c r="D10718" t="s">
        <v>3275</v>
      </c>
      <c r="E10718" t="s">
        <v>3239</v>
      </c>
      <c r="H10718" t="s">
        <v>3436</v>
      </c>
      <c r="I10718">
        <v>80</v>
      </c>
      <c r="J10718" t="s">
        <v>3446</v>
      </c>
      <c r="K10718">
        <v>1995</v>
      </c>
      <c r="L10718" t="s">
        <v>29</v>
      </c>
      <c r="M10718" t="s">
        <v>29</v>
      </c>
      <c r="N10718">
        <v>32.601328000000002</v>
      </c>
      <c r="O10718">
        <v>-87.781575000000004</v>
      </c>
      <c r="P10718" t="s">
        <v>3613</v>
      </c>
      <c r="Q10718" s="3">
        <f>Table1[[#This Row],[Capacity (MW)]]*0.395*8760*10^-6</f>
        <v>0.27681600000000001</v>
      </c>
      <c r="R10718" s="3" cm="1">
        <f t="array" ref="R10718">AVERAGE(VLOOKUP(_xlfn.TEXTSPLIT(Table1[[#This Row],[Fuel (no space after comma)]], ","), FuelList_Final_EF!$A$2:$B$65, 2, FALSE))</f>
        <v>65.583341148886291</v>
      </c>
      <c r="S10718" s="3">
        <f>Table1[[#This Row],[Generation (TWh)]]*10^9*VLOOKUP(Table1[[#This Row],[Turbine/Engine Technology]],Technology_HR!$A$2:$B$11,2,FALSE)*10^-6</f>
        <v>3047744.1599999997</v>
      </c>
      <c r="T10718" s="5">
        <f>Table1[[#This Row],[Fuel Consumption (mmBtu)]]*Table1[[#This Row],[Emission Factor (kg CO2/ mmBtu)]]*10^3</f>
        <v>199881244979.80585</v>
      </c>
      <c r="U10718" s="3">
        <f>Table1[[#This Row],[Emissions (g CO2)]]/(Table1[[#This Row],[Generation (TWh)]]*10^9)</f>
        <v>722.07258604923788</v>
      </c>
    </row>
    <row r="10719" spans="1:21" x14ac:dyDescent="0.35">
      <c r="A10719" t="s">
        <v>2476</v>
      </c>
      <c r="B10719" t="s">
        <v>3308</v>
      </c>
      <c r="C10719" t="str">
        <f>SUBSTITUTE(Table1[[#This Row],[Fuel]],", ",",")</f>
        <v>fossil liquids: fuel oil,fossil gas: natural gas</v>
      </c>
      <c r="D10719" t="s">
        <v>3275</v>
      </c>
      <c r="E10719" t="s">
        <v>3239</v>
      </c>
      <c r="H10719" t="s">
        <v>3436</v>
      </c>
      <c r="I10719">
        <v>80</v>
      </c>
      <c r="J10719" t="s">
        <v>3446</v>
      </c>
      <c r="K10719">
        <v>1995</v>
      </c>
      <c r="L10719" t="s">
        <v>29</v>
      </c>
      <c r="M10719" t="s">
        <v>29</v>
      </c>
      <c r="N10719">
        <v>32.601328000000002</v>
      </c>
      <c r="O10719">
        <v>-87.781575000000004</v>
      </c>
      <c r="P10719" t="s">
        <v>3613</v>
      </c>
      <c r="Q10719" s="3">
        <f>Table1[[#This Row],[Capacity (MW)]]*0.395*8760*10^-6</f>
        <v>0.27681600000000001</v>
      </c>
      <c r="R10719" s="3" cm="1">
        <f t="array" ref="R10719">AVERAGE(VLOOKUP(_xlfn.TEXTSPLIT(Table1[[#This Row],[Fuel (no space after comma)]], ","), FuelList_Final_EF!$A$2:$B$65, 2, FALSE))</f>
        <v>65.583341148886291</v>
      </c>
      <c r="S10719" s="3">
        <f>Table1[[#This Row],[Generation (TWh)]]*10^9*VLOOKUP(Table1[[#This Row],[Turbine/Engine Technology]],Technology_HR!$A$2:$B$11,2,FALSE)*10^-6</f>
        <v>3047744.1599999997</v>
      </c>
      <c r="T10719" s="5">
        <f>Table1[[#This Row],[Fuel Consumption (mmBtu)]]*Table1[[#This Row],[Emission Factor (kg CO2/ mmBtu)]]*10^3</f>
        <v>199881244979.80585</v>
      </c>
      <c r="U10719" s="3">
        <f>Table1[[#This Row],[Emissions (g CO2)]]/(Table1[[#This Row],[Generation (TWh)]]*10^9)</f>
        <v>722.07258604923788</v>
      </c>
    </row>
    <row r="10720" spans="1:21" x14ac:dyDescent="0.35">
      <c r="A10720" t="s">
        <v>2476</v>
      </c>
      <c r="B10720" t="s">
        <v>3308</v>
      </c>
      <c r="C10720" t="str">
        <f>SUBSTITUTE(Table1[[#This Row],[Fuel]],", ",",")</f>
        <v>fossil liquids: fuel oil,fossil gas: natural gas</v>
      </c>
      <c r="D10720" t="s">
        <v>3275</v>
      </c>
      <c r="E10720" t="s">
        <v>3239</v>
      </c>
      <c r="H10720" t="s">
        <v>3436</v>
      </c>
      <c r="I10720">
        <v>80</v>
      </c>
      <c r="J10720" t="s">
        <v>3446</v>
      </c>
      <c r="K10720">
        <v>1995</v>
      </c>
      <c r="L10720" t="s">
        <v>29</v>
      </c>
      <c r="M10720" t="s">
        <v>29</v>
      </c>
      <c r="N10720">
        <v>32.601328000000002</v>
      </c>
      <c r="O10720">
        <v>-87.781575000000004</v>
      </c>
      <c r="P10720" t="s">
        <v>3613</v>
      </c>
      <c r="Q10720" s="3">
        <f>Table1[[#This Row],[Capacity (MW)]]*0.395*8760*10^-6</f>
        <v>0.27681600000000001</v>
      </c>
      <c r="R10720" s="3" cm="1">
        <f t="array" ref="R10720">AVERAGE(VLOOKUP(_xlfn.TEXTSPLIT(Table1[[#This Row],[Fuel (no space after comma)]], ","), FuelList_Final_EF!$A$2:$B$65, 2, FALSE))</f>
        <v>65.583341148886291</v>
      </c>
      <c r="S10720" s="3">
        <f>Table1[[#This Row],[Generation (TWh)]]*10^9*VLOOKUP(Table1[[#This Row],[Turbine/Engine Technology]],Technology_HR!$A$2:$B$11,2,FALSE)*10^-6</f>
        <v>3047744.1599999997</v>
      </c>
      <c r="T10720" s="5">
        <f>Table1[[#This Row],[Fuel Consumption (mmBtu)]]*Table1[[#This Row],[Emission Factor (kg CO2/ mmBtu)]]*10^3</f>
        <v>199881244979.80585</v>
      </c>
      <c r="U10720" s="3">
        <f>Table1[[#This Row],[Emissions (g CO2)]]/(Table1[[#This Row],[Generation (TWh)]]*10^9)</f>
        <v>722.07258604923788</v>
      </c>
    </row>
    <row r="10721" spans="1:21" x14ac:dyDescent="0.35">
      <c r="A10721" t="s">
        <v>2476</v>
      </c>
      <c r="B10721" t="s">
        <v>3308</v>
      </c>
      <c r="C10721" t="str">
        <f>SUBSTITUTE(Table1[[#This Row],[Fuel]],", ",",")</f>
        <v>fossil liquids: fuel oil,fossil gas: natural gas</v>
      </c>
      <c r="D10721" t="s">
        <v>3275</v>
      </c>
      <c r="E10721" t="s">
        <v>3239</v>
      </c>
      <c r="H10721" t="s">
        <v>3436</v>
      </c>
      <c r="I10721">
        <v>80</v>
      </c>
      <c r="J10721" t="s">
        <v>3446</v>
      </c>
      <c r="K10721">
        <v>1996</v>
      </c>
      <c r="L10721" t="s">
        <v>29</v>
      </c>
      <c r="M10721" t="s">
        <v>29</v>
      </c>
      <c r="N10721">
        <v>32.601328000000002</v>
      </c>
      <c r="O10721">
        <v>-87.781575000000004</v>
      </c>
      <c r="P10721" t="s">
        <v>3613</v>
      </c>
      <c r="Q10721" s="3">
        <f>Table1[[#This Row],[Capacity (MW)]]*0.395*8760*10^-6</f>
        <v>0.27681600000000001</v>
      </c>
      <c r="R10721" s="3" cm="1">
        <f t="array" ref="R10721">AVERAGE(VLOOKUP(_xlfn.TEXTSPLIT(Table1[[#This Row],[Fuel (no space after comma)]], ","), FuelList_Final_EF!$A$2:$B$65, 2, FALSE))</f>
        <v>65.583341148886291</v>
      </c>
      <c r="S10721" s="3">
        <f>Table1[[#This Row],[Generation (TWh)]]*10^9*VLOOKUP(Table1[[#This Row],[Turbine/Engine Technology]],Technology_HR!$A$2:$B$11,2,FALSE)*10^-6</f>
        <v>3047744.1599999997</v>
      </c>
      <c r="T10721" s="5">
        <f>Table1[[#This Row],[Fuel Consumption (mmBtu)]]*Table1[[#This Row],[Emission Factor (kg CO2/ mmBtu)]]*10^3</f>
        <v>199881244979.80585</v>
      </c>
      <c r="U10721" s="3">
        <f>Table1[[#This Row],[Emissions (g CO2)]]/(Table1[[#This Row],[Generation (TWh)]]*10^9)</f>
        <v>722.07258604923788</v>
      </c>
    </row>
    <row r="10722" spans="1:21" x14ac:dyDescent="0.35">
      <c r="A10722" t="s">
        <v>2476</v>
      </c>
      <c r="B10722" t="s">
        <v>3308</v>
      </c>
      <c r="C10722" t="str">
        <f>SUBSTITUTE(Table1[[#This Row],[Fuel]],", ",",")</f>
        <v>fossil liquids: fuel oil,fossil gas: natural gas</v>
      </c>
      <c r="D10722" t="s">
        <v>3275</v>
      </c>
      <c r="E10722" t="s">
        <v>3239</v>
      </c>
      <c r="H10722" t="s">
        <v>3436</v>
      </c>
      <c r="I10722">
        <v>80</v>
      </c>
      <c r="J10722" t="s">
        <v>3446</v>
      </c>
      <c r="K10722">
        <v>1996</v>
      </c>
      <c r="L10722" t="s">
        <v>29</v>
      </c>
      <c r="M10722" t="s">
        <v>29</v>
      </c>
      <c r="N10722">
        <v>32.601328000000002</v>
      </c>
      <c r="O10722">
        <v>-87.781575000000004</v>
      </c>
      <c r="P10722" t="s">
        <v>3613</v>
      </c>
      <c r="Q10722" s="3">
        <f>Table1[[#This Row],[Capacity (MW)]]*0.395*8760*10^-6</f>
        <v>0.27681600000000001</v>
      </c>
      <c r="R10722" s="3" cm="1">
        <f t="array" ref="R10722">AVERAGE(VLOOKUP(_xlfn.TEXTSPLIT(Table1[[#This Row],[Fuel (no space after comma)]], ","), FuelList_Final_EF!$A$2:$B$65, 2, FALSE))</f>
        <v>65.583341148886291</v>
      </c>
      <c r="S10722" s="3">
        <f>Table1[[#This Row],[Generation (TWh)]]*10^9*VLOOKUP(Table1[[#This Row],[Turbine/Engine Technology]],Technology_HR!$A$2:$B$11,2,FALSE)*10^-6</f>
        <v>3047744.1599999997</v>
      </c>
      <c r="T10722" s="5">
        <f>Table1[[#This Row],[Fuel Consumption (mmBtu)]]*Table1[[#This Row],[Emission Factor (kg CO2/ mmBtu)]]*10^3</f>
        <v>199881244979.80585</v>
      </c>
      <c r="U10722" s="3">
        <f>Table1[[#This Row],[Emissions (g CO2)]]/(Table1[[#This Row],[Generation (TWh)]]*10^9)</f>
        <v>722.07258604923788</v>
      </c>
    </row>
    <row r="10723" spans="1:21" x14ac:dyDescent="0.35">
      <c r="A10723" t="s">
        <v>2476</v>
      </c>
      <c r="B10723" t="s">
        <v>3239</v>
      </c>
      <c r="C10723" t="str">
        <f>SUBSTITUTE(Table1[[#This Row],[Fuel]],", ",",")</f>
        <v>fossil gas: natural gas</v>
      </c>
      <c r="D10723" t="s">
        <v>3239</v>
      </c>
      <c r="H10723" t="s">
        <v>3440</v>
      </c>
      <c r="I10723">
        <v>179.52</v>
      </c>
      <c r="J10723" t="s">
        <v>3446</v>
      </c>
      <c r="K10723">
        <v>2016</v>
      </c>
      <c r="L10723" t="s">
        <v>29</v>
      </c>
      <c r="M10723" t="s">
        <v>29</v>
      </c>
      <c r="N10723">
        <v>32.601328000000002</v>
      </c>
      <c r="O10723">
        <v>-87.781575000000004</v>
      </c>
      <c r="P10723" t="s">
        <v>3613</v>
      </c>
      <c r="Q10723" s="3">
        <f>Table1[[#This Row],[Capacity (MW)]]*0.395*8760*10^-6</f>
        <v>0.62117510399999998</v>
      </c>
      <c r="R10723" s="3" cm="1">
        <f t="array" ref="R10723">AVERAGE(VLOOKUP(_xlfn.TEXTSPLIT(Table1[[#This Row],[Fuel (no space after comma)]], ","), FuelList_Final_EF!$A$2:$B$65, 2, FALSE))</f>
        <v>53.06</v>
      </c>
      <c r="S10723" s="3">
        <f>Table1[[#This Row],[Generation (TWh)]]*10^9*VLOOKUP(Table1[[#This Row],[Turbine/Engine Technology]],Technology_HR!$A$2:$B$11,2,FALSE)*10^-6</f>
        <v>6388785.9446399994</v>
      </c>
      <c r="T10723" s="5">
        <f>Table1[[#This Row],[Fuel Consumption (mmBtu)]]*Table1[[#This Row],[Emission Factor (kg CO2/ mmBtu)]]*10^3</f>
        <v>338988982222.59839</v>
      </c>
      <c r="U10723" s="3">
        <f>Table1[[#This Row],[Emissions (g CO2)]]/(Table1[[#This Row],[Generation (TWh)]]*10^9)</f>
        <v>545.72209999999995</v>
      </c>
    </row>
    <row r="10724" spans="1:21" x14ac:dyDescent="0.35">
      <c r="A10724" t="s">
        <v>2589</v>
      </c>
      <c r="B10724" t="s">
        <v>3239</v>
      </c>
      <c r="C10724" t="str">
        <f>SUBSTITUTE(Table1[[#This Row],[Fuel]],", ",",")</f>
        <v>fossil gas: natural gas</v>
      </c>
      <c r="D10724" t="s">
        <v>3239</v>
      </c>
      <c r="H10724" t="s">
        <v>3440</v>
      </c>
      <c r="I10724">
        <v>119.68</v>
      </c>
      <c r="J10724" t="s">
        <v>3446</v>
      </c>
      <c r="K10724">
        <v>2016</v>
      </c>
      <c r="L10724" t="s">
        <v>29</v>
      </c>
      <c r="M10724" t="s">
        <v>29</v>
      </c>
      <c r="N10724">
        <v>32.601328000000002</v>
      </c>
      <c r="O10724">
        <v>-87.781575000000004</v>
      </c>
      <c r="P10724" t="s">
        <v>3613</v>
      </c>
      <c r="Q10724" s="3">
        <f>Table1[[#This Row],[Capacity (MW)]]*0.395*8760*10^-6</f>
        <v>0.41411673600000004</v>
      </c>
      <c r="R10724" s="3" cm="1">
        <f t="array" ref="R10724">AVERAGE(VLOOKUP(_xlfn.TEXTSPLIT(Table1[[#This Row],[Fuel (no space after comma)]], ","), FuelList_Final_EF!$A$2:$B$65, 2, FALSE))</f>
        <v>53.06</v>
      </c>
      <c r="S10724" s="3">
        <f>Table1[[#This Row],[Generation (TWh)]]*10^9*VLOOKUP(Table1[[#This Row],[Turbine/Engine Technology]],Technology_HR!$A$2:$B$11,2,FALSE)*10^-6</f>
        <v>4259190.6297599999</v>
      </c>
      <c r="T10724" s="5">
        <f>Table1[[#This Row],[Fuel Consumption (mmBtu)]]*Table1[[#This Row],[Emission Factor (kg CO2/ mmBtu)]]*10^3</f>
        <v>225992654815.06558</v>
      </c>
      <c r="U10724" s="3">
        <f>Table1[[#This Row],[Emissions (g CO2)]]/(Table1[[#This Row],[Generation (TWh)]]*10^9)</f>
        <v>545.72209999999984</v>
      </c>
    </row>
    <row r="10725" spans="1:21" x14ac:dyDescent="0.35">
      <c r="A10725" t="s">
        <v>2589</v>
      </c>
      <c r="B10725" t="s">
        <v>3239</v>
      </c>
      <c r="C10725" t="str">
        <f>SUBSTITUTE(Table1[[#This Row],[Fuel]],", ",",")</f>
        <v>fossil gas: natural gas</v>
      </c>
      <c r="D10725" t="s">
        <v>3239</v>
      </c>
      <c r="H10725" t="s">
        <v>3440</v>
      </c>
      <c r="I10725">
        <v>107.68</v>
      </c>
      <c r="J10725" t="s">
        <v>3446</v>
      </c>
      <c r="K10725">
        <v>2016</v>
      </c>
      <c r="L10725" t="s">
        <v>29</v>
      </c>
      <c r="M10725" t="s">
        <v>29</v>
      </c>
      <c r="N10725">
        <v>32.601328000000002</v>
      </c>
      <c r="O10725">
        <v>-87.781575000000004</v>
      </c>
      <c r="P10725" t="s">
        <v>3613</v>
      </c>
      <c r="Q10725" s="3">
        <f>Table1[[#This Row],[Capacity (MW)]]*0.395*8760*10^-6</f>
        <v>0.37259433600000003</v>
      </c>
      <c r="R10725" s="3" cm="1">
        <f t="array" ref="R10725">AVERAGE(VLOOKUP(_xlfn.TEXTSPLIT(Table1[[#This Row],[Fuel (no space after comma)]], ","), FuelList_Final_EF!$A$2:$B$65, 2, FALSE))</f>
        <v>53.06</v>
      </c>
      <c r="S10725" s="3">
        <f>Table1[[#This Row],[Generation (TWh)]]*10^9*VLOOKUP(Table1[[#This Row],[Turbine/Engine Technology]],Technology_HR!$A$2:$B$11,2,FALSE)*10^-6</f>
        <v>3832132.7457599998</v>
      </c>
      <c r="T10725" s="5">
        <f>Table1[[#This Row],[Fuel Consumption (mmBtu)]]*Table1[[#This Row],[Emission Factor (kg CO2/ mmBtu)]]*10^3</f>
        <v>203332963490.0256</v>
      </c>
      <c r="U10725" s="3">
        <f>Table1[[#This Row],[Emissions (g CO2)]]/(Table1[[#This Row],[Generation (TWh)]]*10^9)</f>
        <v>545.72209999999995</v>
      </c>
    </row>
    <row r="10726" spans="1:21" x14ac:dyDescent="0.35">
      <c r="A10726" t="s">
        <v>2476</v>
      </c>
      <c r="B10726" t="s">
        <v>3239</v>
      </c>
      <c r="C10726" t="str">
        <f>SUBSTITUTE(Table1[[#This Row],[Fuel]],", ",",")</f>
        <v>fossil gas: natural gas</v>
      </c>
      <c r="D10726" t="s">
        <v>3239</v>
      </c>
      <c r="H10726" t="s">
        <v>3440</v>
      </c>
      <c r="I10726">
        <v>161.52000000000001</v>
      </c>
      <c r="J10726" t="s">
        <v>3446</v>
      </c>
      <c r="K10726">
        <v>2016</v>
      </c>
      <c r="L10726" t="s">
        <v>29</v>
      </c>
      <c r="M10726" t="s">
        <v>29</v>
      </c>
      <c r="N10726">
        <v>32.601328000000002</v>
      </c>
      <c r="O10726">
        <v>-87.781575000000004</v>
      </c>
      <c r="P10726" t="s">
        <v>3613</v>
      </c>
      <c r="Q10726" s="3">
        <f>Table1[[#This Row],[Capacity (MW)]]*0.395*8760*10^-6</f>
        <v>0.55889150400000009</v>
      </c>
      <c r="R10726" s="3" cm="1">
        <f t="array" ref="R10726">AVERAGE(VLOOKUP(_xlfn.TEXTSPLIT(Table1[[#This Row],[Fuel (no space after comma)]], ","), FuelList_Final_EF!$A$2:$B$65, 2, FALSE))</f>
        <v>53.06</v>
      </c>
      <c r="S10726" s="3">
        <f>Table1[[#This Row],[Generation (TWh)]]*10^9*VLOOKUP(Table1[[#This Row],[Turbine/Engine Technology]],Technology_HR!$A$2:$B$11,2,FALSE)*10^-6</f>
        <v>5748199.1186400009</v>
      </c>
      <c r="T10726" s="5">
        <f>Table1[[#This Row],[Fuel Consumption (mmBtu)]]*Table1[[#This Row],[Emission Factor (kg CO2/ mmBtu)]]*10^3</f>
        <v>304999445235.03845</v>
      </c>
      <c r="U10726" s="3">
        <f>Table1[[#This Row],[Emissions (g CO2)]]/(Table1[[#This Row],[Generation (TWh)]]*10^9)</f>
        <v>545.72209999999995</v>
      </c>
    </row>
    <row r="10727" spans="1:21" x14ac:dyDescent="0.35">
      <c r="A10727" t="s">
        <v>2514</v>
      </c>
      <c r="B10727" t="s">
        <v>3243</v>
      </c>
      <c r="C10727" t="str">
        <f>SUBSTITUTE(Table1[[#This Row],[Fuel]],", ",",")</f>
        <v>fossil gas: natural gas,fossil liquids: fuel oil</v>
      </c>
      <c r="D10727" t="s">
        <v>3239</v>
      </c>
      <c r="E10727" t="s">
        <v>3275</v>
      </c>
      <c r="H10727" t="s">
        <v>3436</v>
      </c>
      <c r="I10727">
        <v>190</v>
      </c>
      <c r="J10727" t="s">
        <v>3446</v>
      </c>
      <c r="K10727">
        <v>2011</v>
      </c>
      <c r="L10727" t="s">
        <v>29</v>
      </c>
      <c r="M10727" t="s">
        <v>29</v>
      </c>
      <c r="N10727">
        <v>30.159130999999999</v>
      </c>
      <c r="O10727">
        <v>-81.518420000000006</v>
      </c>
      <c r="P10727" t="s">
        <v>3613</v>
      </c>
      <c r="Q10727" s="3">
        <f>Table1[[#This Row],[Capacity (MW)]]*0.395*8760*10^-6</f>
        <v>0.65743799999999997</v>
      </c>
      <c r="R10727" s="3" cm="1">
        <f t="array" ref="R10727">AVERAGE(VLOOKUP(_xlfn.TEXTSPLIT(Table1[[#This Row],[Fuel (no space after comma)]], ","), FuelList_Final_EF!$A$2:$B$65, 2, FALSE))</f>
        <v>65.583341148886291</v>
      </c>
      <c r="S10727" s="3">
        <f>Table1[[#This Row],[Generation (TWh)]]*10^9*VLOOKUP(Table1[[#This Row],[Turbine/Engine Technology]],Technology_HR!$A$2:$B$11,2,FALSE)*10^-6</f>
        <v>7238392.3799999999</v>
      </c>
      <c r="T10727" s="5">
        <f>Table1[[#This Row],[Fuel Consumption (mmBtu)]]*Table1[[#This Row],[Emission Factor (kg CO2/ mmBtu)]]*10^3</f>
        <v>474717956827.03894</v>
      </c>
      <c r="U10727" s="3">
        <f>Table1[[#This Row],[Emissions (g CO2)]]/(Table1[[#This Row],[Generation (TWh)]]*10^9)</f>
        <v>722.072586049238</v>
      </c>
    </row>
    <row r="10728" spans="1:21" x14ac:dyDescent="0.35">
      <c r="A10728" t="s">
        <v>2514</v>
      </c>
      <c r="B10728" t="s">
        <v>3243</v>
      </c>
      <c r="C10728" t="str">
        <f>SUBSTITUTE(Table1[[#This Row],[Fuel]],", ",",")</f>
        <v>fossil gas: natural gas,fossil liquids: fuel oil</v>
      </c>
      <c r="D10728" t="s">
        <v>3239</v>
      </c>
      <c r="E10728" t="s">
        <v>3275</v>
      </c>
      <c r="H10728" t="s">
        <v>3436</v>
      </c>
      <c r="I10728">
        <v>190</v>
      </c>
      <c r="J10728" t="s">
        <v>3446</v>
      </c>
      <c r="K10728">
        <v>2011</v>
      </c>
      <c r="L10728" t="s">
        <v>29</v>
      </c>
      <c r="M10728" t="s">
        <v>29</v>
      </c>
      <c r="N10728">
        <v>30.159130999999999</v>
      </c>
      <c r="O10728">
        <v>-81.518420000000006</v>
      </c>
      <c r="P10728" t="s">
        <v>3613</v>
      </c>
      <c r="Q10728" s="3">
        <f>Table1[[#This Row],[Capacity (MW)]]*0.395*8760*10^-6</f>
        <v>0.65743799999999997</v>
      </c>
      <c r="R10728" s="3" cm="1">
        <f t="array" ref="R10728">AVERAGE(VLOOKUP(_xlfn.TEXTSPLIT(Table1[[#This Row],[Fuel (no space after comma)]], ","), FuelList_Final_EF!$A$2:$B$65, 2, FALSE))</f>
        <v>65.583341148886291</v>
      </c>
      <c r="S10728" s="3">
        <f>Table1[[#This Row],[Generation (TWh)]]*10^9*VLOOKUP(Table1[[#This Row],[Turbine/Engine Technology]],Technology_HR!$A$2:$B$11,2,FALSE)*10^-6</f>
        <v>7238392.3799999999</v>
      </c>
      <c r="T10728" s="5">
        <f>Table1[[#This Row],[Fuel Consumption (mmBtu)]]*Table1[[#This Row],[Emission Factor (kg CO2/ mmBtu)]]*10^3</f>
        <v>474717956827.03894</v>
      </c>
      <c r="U10728" s="3">
        <f>Table1[[#This Row],[Emissions (g CO2)]]/(Table1[[#This Row],[Generation (TWh)]]*10^9)</f>
        <v>722.072586049238</v>
      </c>
    </row>
    <row r="10729" spans="1:21" x14ac:dyDescent="0.35">
      <c r="A10729" t="s">
        <v>2744</v>
      </c>
      <c r="B10729" t="s">
        <v>3239</v>
      </c>
      <c r="C10729" t="str">
        <f>SUBSTITUTE(Table1[[#This Row],[Fuel]],", ",",")</f>
        <v>fossil gas: natural gas</v>
      </c>
      <c r="D10729" t="s">
        <v>3239</v>
      </c>
      <c r="H10729" t="s">
        <v>3436</v>
      </c>
      <c r="I10729">
        <v>50</v>
      </c>
      <c r="J10729" t="s">
        <v>3446</v>
      </c>
      <c r="K10729">
        <v>1989</v>
      </c>
      <c r="L10729" t="s">
        <v>29</v>
      </c>
      <c r="M10729" t="s">
        <v>29</v>
      </c>
      <c r="N10729">
        <v>39.136499999999998</v>
      </c>
      <c r="O10729">
        <v>-121.6397</v>
      </c>
      <c r="P10729" t="s">
        <v>3613</v>
      </c>
      <c r="Q10729" s="3">
        <f>Table1[[#This Row],[Capacity (MW)]]*0.395*8760*10^-6</f>
        <v>0.17301</v>
      </c>
      <c r="R10729" s="3" cm="1">
        <f t="array" ref="R10729">AVERAGE(VLOOKUP(_xlfn.TEXTSPLIT(Table1[[#This Row],[Fuel (no space after comma)]], ","), FuelList_Final_EF!$A$2:$B$65, 2, FALSE))</f>
        <v>53.06</v>
      </c>
      <c r="S10729" s="3">
        <f>Table1[[#This Row],[Generation (TWh)]]*10^9*VLOOKUP(Table1[[#This Row],[Turbine/Engine Technology]],Technology_HR!$A$2:$B$11,2,FALSE)*10^-6</f>
        <v>1904840.0999999999</v>
      </c>
      <c r="T10729" s="5">
        <f>Table1[[#This Row],[Fuel Consumption (mmBtu)]]*Table1[[#This Row],[Emission Factor (kg CO2/ mmBtu)]]*10^3</f>
        <v>101070815706</v>
      </c>
      <c r="U10729" s="3">
        <f>Table1[[#This Row],[Emissions (g CO2)]]/(Table1[[#This Row],[Generation (TWh)]]*10^9)</f>
        <v>584.19060000000002</v>
      </c>
    </row>
    <row r="10730" spans="1:21" x14ac:dyDescent="0.35">
      <c r="A10730" t="s">
        <v>2572</v>
      </c>
      <c r="B10730" t="s">
        <v>3239</v>
      </c>
      <c r="C10730" t="str">
        <f>SUBSTITUTE(Table1[[#This Row],[Fuel]],", ",",")</f>
        <v>fossil gas: natural gas</v>
      </c>
      <c r="D10730" t="s">
        <v>3239</v>
      </c>
      <c r="H10730" t="s">
        <v>59</v>
      </c>
      <c r="I10730">
        <v>456</v>
      </c>
      <c r="J10730" t="s">
        <v>3450</v>
      </c>
      <c r="K10730" t="s">
        <v>29</v>
      </c>
      <c r="L10730" t="s">
        <v>29</v>
      </c>
      <c r="M10730" t="s">
        <v>29</v>
      </c>
      <c r="N10730">
        <v>29.822201</v>
      </c>
      <c r="O10730">
        <v>-95.219430000000003</v>
      </c>
      <c r="P10730" t="s">
        <v>3613</v>
      </c>
      <c r="Q10730" s="3">
        <f>Table1[[#This Row],[Capacity (MW)]]*0.395*8760*10^-6</f>
        <v>1.5778511999999998</v>
      </c>
      <c r="R10730" s="3" cm="1">
        <f t="array" ref="R10730">AVERAGE(VLOOKUP(_xlfn.TEXTSPLIT(Table1[[#This Row],[Fuel (no space after comma)]], ","), FuelList_Final_EF!$A$2:$B$65, 2, FALSE))</f>
        <v>53.06</v>
      </c>
      <c r="S10730" s="3">
        <f>Table1[[#This Row],[Generation (TWh)]]*10^9*VLOOKUP(Table1[[#This Row],[Turbine/Engine Technology]],Technology_HR!$A$2:$B$11,2,FALSE)*10^-6</f>
        <v>13089064.629599998</v>
      </c>
      <c r="T10730" s="5">
        <f>Table1[[#This Row],[Fuel Consumption (mmBtu)]]*Table1[[#This Row],[Emission Factor (kg CO2/ mmBtu)]]*10^3</f>
        <v>694505769246.57593</v>
      </c>
      <c r="U10730" s="3">
        <f>Table1[[#This Row],[Emissions (g CO2)]]/(Table1[[#This Row],[Generation (TWh)]]*10^9)</f>
        <v>440.15923000000004</v>
      </c>
    </row>
    <row r="10731" spans="1:21" x14ac:dyDescent="0.35">
      <c r="A10731" t="s">
        <v>2572</v>
      </c>
      <c r="B10731" t="s">
        <v>3239</v>
      </c>
      <c r="C10731" t="str">
        <f>SUBSTITUTE(Table1[[#This Row],[Fuel]],", ",",")</f>
        <v>fossil gas: natural gas</v>
      </c>
      <c r="D10731" t="s">
        <v>3239</v>
      </c>
      <c r="H10731" t="s">
        <v>3436</v>
      </c>
      <c r="I10731">
        <v>72</v>
      </c>
      <c r="J10731" t="s">
        <v>3446</v>
      </c>
      <c r="K10731">
        <v>1976</v>
      </c>
      <c r="L10731" t="s">
        <v>29</v>
      </c>
      <c r="M10731">
        <v>2035</v>
      </c>
      <c r="N10731">
        <v>29.822201</v>
      </c>
      <c r="O10731">
        <v>-95.219430000000003</v>
      </c>
      <c r="P10731" t="s">
        <v>3613</v>
      </c>
      <c r="Q10731" s="3">
        <f>Table1[[#This Row],[Capacity (MW)]]*0.395*8760*10^-6</f>
        <v>0.24913440000000001</v>
      </c>
      <c r="R10731" s="3" cm="1">
        <f t="array" ref="R10731">AVERAGE(VLOOKUP(_xlfn.TEXTSPLIT(Table1[[#This Row],[Fuel (no space after comma)]], ","), FuelList_Final_EF!$A$2:$B$65, 2, FALSE))</f>
        <v>53.06</v>
      </c>
      <c r="S10731" s="3">
        <f>Table1[[#This Row],[Generation (TWh)]]*10^9*VLOOKUP(Table1[[#This Row],[Turbine/Engine Technology]],Technology_HR!$A$2:$B$11,2,FALSE)*10^-6</f>
        <v>2742969.7439999999</v>
      </c>
      <c r="T10731" s="5">
        <f>Table1[[#This Row],[Fuel Consumption (mmBtu)]]*Table1[[#This Row],[Emission Factor (kg CO2/ mmBtu)]]*10^3</f>
        <v>145541974616.64001</v>
      </c>
      <c r="U10731" s="3">
        <f>Table1[[#This Row],[Emissions (g CO2)]]/(Table1[[#This Row],[Generation (TWh)]]*10^9)</f>
        <v>584.19060000000002</v>
      </c>
    </row>
    <row r="10732" spans="1:21" x14ac:dyDescent="0.35">
      <c r="A10732" t="s">
        <v>2572</v>
      </c>
      <c r="B10732" t="s">
        <v>3239</v>
      </c>
      <c r="C10732" t="str">
        <f>SUBSTITUTE(Table1[[#This Row],[Fuel]],", ",",")</f>
        <v>fossil gas: natural gas</v>
      </c>
      <c r="D10732" t="s">
        <v>3239</v>
      </c>
      <c r="H10732" t="s">
        <v>3436</v>
      </c>
      <c r="I10732">
        <v>72</v>
      </c>
      <c r="J10732" t="s">
        <v>3446</v>
      </c>
      <c r="K10732">
        <v>1976</v>
      </c>
      <c r="L10732" t="s">
        <v>29</v>
      </c>
      <c r="M10732">
        <v>2035</v>
      </c>
      <c r="N10732">
        <v>29.822201</v>
      </c>
      <c r="O10732">
        <v>-95.219430000000003</v>
      </c>
      <c r="P10732" t="s">
        <v>3613</v>
      </c>
      <c r="Q10732" s="3">
        <f>Table1[[#This Row],[Capacity (MW)]]*0.395*8760*10^-6</f>
        <v>0.24913440000000001</v>
      </c>
      <c r="R10732" s="3" cm="1">
        <f t="array" ref="R10732">AVERAGE(VLOOKUP(_xlfn.TEXTSPLIT(Table1[[#This Row],[Fuel (no space after comma)]], ","), FuelList_Final_EF!$A$2:$B$65, 2, FALSE))</f>
        <v>53.06</v>
      </c>
      <c r="S10732" s="3">
        <f>Table1[[#This Row],[Generation (TWh)]]*10^9*VLOOKUP(Table1[[#This Row],[Turbine/Engine Technology]],Technology_HR!$A$2:$B$11,2,FALSE)*10^-6</f>
        <v>2742969.7439999999</v>
      </c>
      <c r="T10732" s="5">
        <f>Table1[[#This Row],[Fuel Consumption (mmBtu)]]*Table1[[#This Row],[Emission Factor (kg CO2/ mmBtu)]]*10^3</f>
        <v>145541974616.64001</v>
      </c>
      <c r="U10732" s="3">
        <f>Table1[[#This Row],[Emissions (g CO2)]]/(Table1[[#This Row],[Generation (TWh)]]*10^9)</f>
        <v>584.19060000000002</v>
      </c>
    </row>
    <row r="10733" spans="1:21" x14ac:dyDescent="0.35">
      <c r="A10733" t="s">
        <v>2572</v>
      </c>
      <c r="B10733" t="s">
        <v>3239</v>
      </c>
      <c r="C10733" t="str">
        <f>SUBSTITUTE(Table1[[#This Row],[Fuel]],", ",",")</f>
        <v>fossil gas: natural gas</v>
      </c>
      <c r="D10733" t="s">
        <v>3239</v>
      </c>
      <c r="H10733" t="s">
        <v>3436</v>
      </c>
      <c r="I10733">
        <v>72</v>
      </c>
      <c r="J10733" t="s">
        <v>3446</v>
      </c>
      <c r="K10733">
        <v>1976</v>
      </c>
      <c r="L10733" t="s">
        <v>29</v>
      </c>
      <c r="M10733">
        <v>2035</v>
      </c>
      <c r="N10733">
        <v>29.822201</v>
      </c>
      <c r="O10733">
        <v>-95.219430000000003</v>
      </c>
      <c r="P10733" t="s">
        <v>3613</v>
      </c>
      <c r="Q10733" s="3">
        <f>Table1[[#This Row],[Capacity (MW)]]*0.395*8760*10^-6</f>
        <v>0.24913440000000001</v>
      </c>
      <c r="R10733" s="3" cm="1">
        <f t="array" ref="R10733">AVERAGE(VLOOKUP(_xlfn.TEXTSPLIT(Table1[[#This Row],[Fuel (no space after comma)]], ","), FuelList_Final_EF!$A$2:$B$65, 2, FALSE))</f>
        <v>53.06</v>
      </c>
      <c r="S10733" s="3">
        <f>Table1[[#This Row],[Generation (TWh)]]*10^9*VLOOKUP(Table1[[#This Row],[Turbine/Engine Technology]],Technology_HR!$A$2:$B$11,2,FALSE)*10^-6</f>
        <v>2742969.7439999999</v>
      </c>
      <c r="T10733" s="5">
        <f>Table1[[#This Row],[Fuel Consumption (mmBtu)]]*Table1[[#This Row],[Emission Factor (kg CO2/ mmBtu)]]*10^3</f>
        <v>145541974616.64001</v>
      </c>
      <c r="U10733" s="3">
        <f>Table1[[#This Row],[Emissions (g CO2)]]/(Table1[[#This Row],[Generation (TWh)]]*10^9)</f>
        <v>584.19060000000002</v>
      </c>
    </row>
    <row r="10734" spans="1:21" x14ac:dyDescent="0.35">
      <c r="A10734" t="s">
        <v>2572</v>
      </c>
      <c r="B10734" t="s">
        <v>3239</v>
      </c>
      <c r="C10734" t="str">
        <f>SUBSTITUTE(Table1[[#This Row],[Fuel]],", ",",")</f>
        <v>fossil gas: natural gas</v>
      </c>
      <c r="D10734" t="s">
        <v>3239</v>
      </c>
      <c r="H10734" t="s">
        <v>3436</v>
      </c>
      <c r="I10734">
        <v>72</v>
      </c>
      <c r="J10734" t="s">
        <v>3446</v>
      </c>
      <c r="K10734">
        <v>1976</v>
      </c>
      <c r="L10734" t="s">
        <v>29</v>
      </c>
      <c r="M10734">
        <v>2035</v>
      </c>
      <c r="N10734">
        <v>29.822201</v>
      </c>
      <c r="O10734">
        <v>-95.219430000000003</v>
      </c>
      <c r="P10734" t="s">
        <v>3613</v>
      </c>
      <c r="Q10734" s="3">
        <f>Table1[[#This Row],[Capacity (MW)]]*0.395*8760*10^-6</f>
        <v>0.24913440000000001</v>
      </c>
      <c r="R10734" s="3" cm="1">
        <f t="array" ref="R10734">AVERAGE(VLOOKUP(_xlfn.TEXTSPLIT(Table1[[#This Row],[Fuel (no space after comma)]], ","), FuelList_Final_EF!$A$2:$B$65, 2, FALSE))</f>
        <v>53.06</v>
      </c>
      <c r="S10734" s="3">
        <f>Table1[[#This Row],[Generation (TWh)]]*10^9*VLOOKUP(Table1[[#This Row],[Turbine/Engine Technology]],Technology_HR!$A$2:$B$11,2,FALSE)*10^-6</f>
        <v>2742969.7439999999</v>
      </c>
      <c r="T10734" s="5">
        <f>Table1[[#This Row],[Fuel Consumption (mmBtu)]]*Table1[[#This Row],[Emission Factor (kg CO2/ mmBtu)]]*10^3</f>
        <v>145541974616.64001</v>
      </c>
      <c r="U10734" s="3">
        <f>Table1[[#This Row],[Emissions (g CO2)]]/(Table1[[#This Row],[Generation (TWh)]]*10^9)</f>
        <v>584.19060000000002</v>
      </c>
    </row>
    <row r="10735" spans="1:21" x14ac:dyDescent="0.35">
      <c r="A10735" t="s">
        <v>2572</v>
      </c>
      <c r="B10735" t="s">
        <v>3239</v>
      </c>
      <c r="C10735" t="str">
        <f>SUBSTITUTE(Table1[[#This Row],[Fuel]],", ",",")</f>
        <v>fossil gas: natural gas</v>
      </c>
      <c r="D10735" t="s">
        <v>3239</v>
      </c>
      <c r="H10735" t="s">
        <v>3436</v>
      </c>
      <c r="I10735">
        <v>72</v>
      </c>
      <c r="J10735" t="s">
        <v>3446</v>
      </c>
      <c r="K10735">
        <v>1976</v>
      </c>
      <c r="L10735" t="s">
        <v>29</v>
      </c>
      <c r="M10735">
        <v>2035</v>
      </c>
      <c r="N10735">
        <v>29.822201</v>
      </c>
      <c r="O10735">
        <v>-95.219430000000003</v>
      </c>
      <c r="P10735" t="s">
        <v>3613</v>
      </c>
      <c r="Q10735" s="3">
        <f>Table1[[#This Row],[Capacity (MW)]]*0.395*8760*10^-6</f>
        <v>0.24913440000000001</v>
      </c>
      <c r="R10735" s="3" cm="1">
        <f t="array" ref="R10735">AVERAGE(VLOOKUP(_xlfn.TEXTSPLIT(Table1[[#This Row],[Fuel (no space after comma)]], ","), FuelList_Final_EF!$A$2:$B$65, 2, FALSE))</f>
        <v>53.06</v>
      </c>
      <c r="S10735" s="3">
        <f>Table1[[#This Row],[Generation (TWh)]]*10^9*VLOOKUP(Table1[[#This Row],[Turbine/Engine Technology]],Technology_HR!$A$2:$B$11,2,FALSE)*10^-6</f>
        <v>2742969.7439999999</v>
      </c>
      <c r="T10735" s="5">
        <f>Table1[[#This Row],[Fuel Consumption (mmBtu)]]*Table1[[#This Row],[Emission Factor (kg CO2/ mmBtu)]]*10^3</f>
        <v>145541974616.64001</v>
      </c>
      <c r="U10735" s="3">
        <f>Table1[[#This Row],[Emissions (g CO2)]]/(Table1[[#This Row],[Generation (TWh)]]*10^9)</f>
        <v>584.19060000000002</v>
      </c>
    </row>
    <row r="10736" spans="1:21" x14ac:dyDescent="0.35">
      <c r="A10736" t="s">
        <v>2572</v>
      </c>
      <c r="B10736" t="s">
        <v>3239</v>
      </c>
      <c r="C10736" t="str">
        <f>SUBSTITUTE(Table1[[#This Row],[Fuel]],", ",",")</f>
        <v>fossil gas: natural gas</v>
      </c>
      <c r="D10736" t="s">
        <v>3239</v>
      </c>
      <c r="H10736" t="s">
        <v>3436</v>
      </c>
      <c r="I10736">
        <v>72</v>
      </c>
      <c r="J10736" t="s">
        <v>3446</v>
      </c>
      <c r="K10736">
        <v>1976</v>
      </c>
      <c r="L10736" t="s">
        <v>29</v>
      </c>
      <c r="M10736">
        <v>2035</v>
      </c>
      <c r="N10736">
        <v>29.822201</v>
      </c>
      <c r="O10736">
        <v>-95.219430000000003</v>
      </c>
      <c r="P10736" t="s">
        <v>3613</v>
      </c>
      <c r="Q10736" s="3">
        <f>Table1[[#This Row],[Capacity (MW)]]*0.395*8760*10^-6</f>
        <v>0.24913440000000001</v>
      </c>
      <c r="R10736" s="3" cm="1">
        <f t="array" ref="R10736">AVERAGE(VLOOKUP(_xlfn.TEXTSPLIT(Table1[[#This Row],[Fuel (no space after comma)]], ","), FuelList_Final_EF!$A$2:$B$65, 2, FALSE))</f>
        <v>53.06</v>
      </c>
      <c r="S10736" s="3">
        <f>Table1[[#This Row],[Generation (TWh)]]*10^9*VLOOKUP(Table1[[#This Row],[Turbine/Engine Technology]],Technology_HR!$A$2:$B$11,2,FALSE)*10^-6</f>
        <v>2742969.7439999999</v>
      </c>
      <c r="T10736" s="5">
        <f>Table1[[#This Row],[Fuel Consumption (mmBtu)]]*Table1[[#This Row],[Emission Factor (kg CO2/ mmBtu)]]*10^3</f>
        <v>145541974616.64001</v>
      </c>
      <c r="U10736" s="3">
        <f>Table1[[#This Row],[Emissions (g CO2)]]/(Table1[[#This Row],[Generation (TWh)]]*10^9)</f>
        <v>584.19060000000002</v>
      </c>
    </row>
    <row r="10737" spans="1:21" x14ac:dyDescent="0.35">
      <c r="A10737" t="s">
        <v>2489</v>
      </c>
      <c r="B10737" t="s">
        <v>3239</v>
      </c>
      <c r="C10737" t="str">
        <f>SUBSTITUTE(Table1[[#This Row],[Fuel]],", ",",")</f>
        <v>fossil gas: natural gas</v>
      </c>
      <c r="D10737" t="s">
        <v>3239</v>
      </c>
      <c r="H10737" t="s">
        <v>3438</v>
      </c>
      <c r="I10737">
        <v>1773</v>
      </c>
      <c r="J10737" t="s">
        <v>3446</v>
      </c>
      <c r="K10737">
        <v>2018</v>
      </c>
      <c r="L10737" t="s">
        <v>29</v>
      </c>
      <c r="M10737" t="s">
        <v>29</v>
      </c>
      <c r="N10737">
        <v>36.718235999999997</v>
      </c>
      <c r="O10737">
        <v>-77.649559999999994</v>
      </c>
      <c r="P10737" t="s">
        <v>3613</v>
      </c>
      <c r="Q10737" s="3">
        <f>Table1[[#This Row],[Capacity (MW)]]*0.395*8760*10^-6</f>
        <v>6.1349346000000002</v>
      </c>
      <c r="R10737" s="3" cm="1">
        <f t="array" ref="R10737">AVERAGE(VLOOKUP(_xlfn.TEXTSPLIT(Table1[[#This Row],[Fuel (no space after comma)]], ","), FuelList_Final_EF!$A$2:$B$65, 2, FALSE))</f>
        <v>53.06</v>
      </c>
      <c r="S10737" s="3">
        <f>Table1[[#This Row],[Generation (TWh)]]*10^9*VLOOKUP(Table1[[#This Row],[Turbine/Engine Technology]],Technology_HR!$A$2:$B$11,2,FALSE)*10^-6</f>
        <v>46312621.295400001</v>
      </c>
      <c r="T10737" s="5">
        <f>Table1[[#This Row],[Fuel Consumption (mmBtu)]]*Table1[[#This Row],[Emission Factor (kg CO2/ mmBtu)]]*10^3</f>
        <v>2457347685933.9243</v>
      </c>
      <c r="U10737" s="3">
        <f>Table1[[#This Row],[Emissions (g CO2)]]/(Table1[[#This Row],[Generation (TWh)]]*10^9)</f>
        <v>400.54994000000005</v>
      </c>
    </row>
    <row r="10738" spans="1:21" x14ac:dyDescent="0.35">
      <c r="A10738" t="s">
        <v>2745</v>
      </c>
      <c r="B10738" t="s">
        <v>3243</v>
      </c>
      <c r="C10738" t="str">
        <f>SUBSTITUTE(Table1[[#This Row],[Fuel]],", ",",")</f>
        <v>fossil gas: natural gas,fossil liquids: fuel oil</v>
      </c>
      <c r="D10738" t="s">
        <v>3239</v>
      </c>
      <c r="E10738" t="s">
        <v>3275</v>
      </c>
      <c r="H10738" t="s">
        <v>3436</v>
      </c>
      <c r="I10738">
        <v>59</v>
      </c>
      <c r="J10738" t="s">
        <v>3446</v>
      </c>
      <c r="K10738">
        <v>2000</v>
      </c>
      <c r="L10738" t="s">
        <v>29</v>
      </c>
      <c r="M10738" t="s">
        <v>29</v>
      </c>
      <c r="N10738">
        <v>40.075783000000001</v>
      </c>
      <c r="O10738">
        <v>-84.615139999999997</v>
      </c>
      <c r="P10738" t="s">
        <v>3613</v>
      </c>
      <c r="Q10738" s="3">
        <f>Table1[[#This Row],[Capacity (MW)]]*0.395*8760*10^-6</f>
        <v>0.20415179999999997</v>
      </c>
      <c r="R10738" s="3" cm="1">
        <f t="array" ref="R10738">AVERAGE(VLOOKUP(_xlfn.TEXTSPLIT(Table1[[#This Row],[Fuel (no space after comma)]], ","), FuelList_Final_EF!$A$2:$B$65, 2, FALSE))</f>
        <v>65.583341148886291</v>
      </c>
      <c r="S10738" s="3">
        <f>Table1[[#This Row],[Generation (TWh)]]*10^9*VLOOKUP(Table1[[#This Row],[Turbine/Engine Technology]],Technology_HR!$A$2:$B$11,2,FALSE)*10^-6</f>
        <v>2247711.3179999995</v>
      </c>
      <c r="T10738" s="5">
        <f>Table1[[#This Row],[Fuel Consumption (mmBtu)]]*Table1[[#This Row],[Emission Factor (kg CO2/ mmBtu)]]*10^3</f>
        <v>147412418172.60678</v>
      </c>
      <c r="U10738" s="3">
        <f>Table1[[#This Row],[Emissions (g CO2)]]/(Table1[[#This Row],[Generation (TWh)]]*10^9)</f>
        <v>722.07258604923788</v>
      </c>
    </row>
    <row r="10739" spans="1:21" x14ac:dyDescent="0.35">
      <c r="A10739" t="s">
        <v>2745</v>
      </c>
      <c r="B10739" t="s">
        <v>3243</v>
      </c>
      <c r="C10739" t="str">
        <f>SUBSTITUTE(Table1[[#This Row],[Fuel]],", ",",")</f>
        <v>fossil gas: natural gas,fossil liquids: fuel oil</v>
      </c>
      <c r="D10739" t="s">
        <v>3239</v>
      </c>
      <c r="E10739" t="s">
        <v>3275</v>
      </c>
      <c r="H10739" t="s">
        <v>3436</v>
      </c>
      <c r="I10739">
        <v>59</v>
      </c>
      <c r="J10739" t="s">
        <v>3446</v>
      </c>
      <c r="K10739">
        <v>2000</v>
      </c>
      <c r="L10739" t="s">
        <v>29</v>
      </c>
      <c r="M10739" t="s">
        <v>29</v>
      </c>
      <c r="N10739">
        <v>40.075783000000001</v>
      </c>
      <c r="O10739">
        <v>-84.615139999999997</v>
      </c>
      <c r="P10739" t="s">
        <v>3613</v>
      </c>
      <c r="Q10739" s="3">
        <f>Table1[[#This Row],[Capacity (MW)]]*0.395*8760*10^-6</f>
        <v>0.20415179999999997</v>
      </c>
      <c r="R10739" s="3" cm="1">
        <f t="array" ref="R10739">AVERAGE(VLOOKUP(_xlfn.TEXTSPLIT(Table1[[#This Row],[Fuel (no space after comma)]], ","), FuelList_Final_EF!$A$2:$B$65, 2, FALSE))</f>
        <v>65.583341148886291</v>
      </c>
      <c r="S10739" s="3">
        <f>Table1[[#This Row],[Generation (TWh)]]*10^9*VLOOKUP(Table1[[#This Row],[Turbine/Engine Technology]],Technology_HR!$A$2:$B$11,2,FALSE)*10^-6</f>
        <v>2247711.3179999995</v>
      </c>
      <c r="T10739" s="5">
        <f>Table1[[#This Row],[Fuel Consumption (mmBtu)]]*Table1[[#This Row],[Emission Factor (kg CO2/ mmBtu)]]*10^3</f>
        <v>147412418172.60678</v>
      </c>
      <c r="U10739" s="3">
        <f>Table1[[#This Row],[Emissions (g CO2)]]/(Table1[[#This Row],[Generation (TWh)]]*10^9)</f>
        <v>722.07258604923788</v>
      </c>
    </row>
    <row r="10740" spans="1:21" x14ac:dyDescent="0.35">
      <c r="A10740" t="s">
        <v>2745</v>
      </c>
      <c r="B10740" t="s">
        <v>3243</v>
      </c>
      <c r="C10740" t="str">
        <f>SUBSTITUTE(Table1[[#This Row],[Fuel]],", ",",")</f>
        <v>fossil gas: natural gas,fossil liquids: fuel oil</v>
      </c>
      <c r="D10740" t="s">
        <v>3239</v>
      </c>
      <c r="E10740" t="s">
        <v>3275</v>
      </c>
      <c r="H10740" t="s">
        <v>3436</v>
      </c>
      <c r="I10740">
        <v>59</v>
      </c>
      <c r="J10740" t="s">
        <v>3446</v>
      </c>
      <c r="K10740">
        <v>2000</v>
      </c>
      <c r="L10740" t="s">
        <v>29</v>
      </c>
      <c r="M10740" t="s">
        <v>29</v>
      </c>
      <c r="N10740">
        <v>40.075783000000001</v>
      </c>
      <c r="O10740">
        <v>-84.615139999999997</v>
      </c>
      <c r="P10740" t="s">
        <v>3613</v>
      </c>
      <c r="Q10740" s="3">
        <f>Table1[[#This Row],[Capacity (MW)]]*0.395*8760*10^-6</f>
        <v>0.20415179999999997</v>
      </c>
      <c r="R10740" s="3" cm="1">
        <f t="array" ref="R10740">AVERAGE(VLOOKUP(_xlfn.TEXTSPLIT(Table1[[#This Row],[Fuel (no space after comma)]], ","), FuelList_Final_EF!$A$2:$B$65, 2, FALSE))</f>
        <v>65.583341148886291</v>
      </c>
      <c r="S10740" s="3">
        <f>Table1[[#This Row],[Generation (TWh)]]*10^9*VLOOKUP(Table1[[#This Row],[Turbine/Engine Technology]],Technology_HR!$A$2:$B$11,2,FALSE)*10^-6</f>
        <v>2247711.3179999995</v>
      </c>
      <c r="T10740" s="5">
        <f>Table1[[#This Row],[Fuel Consumption (mmBtu)]]*Table1[[#This Row],[Emission Factor (kg CO2/ mmBtu)]]*10^3</f>
        <v>147412418172.60678</v>
      </c>
      <c r="U10740" s="3">
        <f>Table1[[#This Row],[Emissions (g CO2)]]/(Table1[[#This Row],[Generation (TWh)]]*10^9)</f>
        <v>722.07258604923788</v>
      </c>
    </row>
    <row r="10741" spans="1:21" x14ac:dyDescent="0.35">
      <c r="A10741" t="s">
        <v>2745</v>
      </c>
      <c r="B10741" t="s">
        <v>3243</v>
      </c>
      <c r="C10741" t="str">
        <f>SUBSTITUTE(Table1[[#This Row],[Fuel]],", ",",")</f>
        <v>fossil gas: natural gas,fossil liquids: fuel oil</v>
      </c>
      <c r="D10741" t="s">
        <v>3239</v>
      </c>
      <c r="E10741" t="s">
        <v>3275</v>
      </c>
      <c r="H10741" t="s">
        <v>3436</v>
      </c>
      <c r="I10741">
        <v>59</v>
      </c>
      <c r="J10741" t="s">
        <v>3446</v>
      </c>
      <c r="K10741">
        <v>2000</v>
      </c>
      <c r="L10741" t="s">
        <v>29</v>
      </c>
      <c r="M10741" t="s">
        <v>29</v>
      </c>
      <c r="N10741">
        <v>40.075783000000001</v>
      </c>
      <c r="O10741">
        <v>-84.615139999999997</v>
      </c>
      <c r="P10741" t="s">
        <v>3613</v>
      </c>
      <c r="Q10741" s="3">
        <f>Table1[[#This Row],[Capacity (MW)]]*0.395*8760*10^-6</f>
        <v>0.20415179999999997</v>
      </c>
      <c r="R10741" s="3" cm="1">
        <f t="array" ref="R10741">AVERAGE(VLOOKUP(_xlfn.TEXTSPLIT(Table1[[#This Row],[Fuel (no space after comma)]], ","), FuelList_Final_EF!$A$2:$B$65, 2, FALSE))</f>
        <v>65.583341148886291</v>
      </c>
      <c r="S10741" s="3">
        <f>Table1[[#This Row],[Generation (TWh)]]*10^9*VLOOKUP(Table1[[#This Row],[Turbine/Engine Technology]],Technology_HR!$A$2:$B$11,2,FALSE)*10^-6</f>
        <v>2247711.3179999995</v>
      </c>
      <c r="T10741" s="5">
        <f>Table1[[#This Row],[Fuel Consumption (mmBtu)]]*Table1[[#This Row],[Emission Factor (kg CO2/ mmBtu)]]*10^3</f>
        <v>147412418172.60678</v>
      </c>
      <c r="U10741" s="3">
        <f>Table1[[#This Row],[Emissions (g CO2)]]/(Table1[[#This Row],[Generation (TWh)]]*10^9)</f>
        <v>722.07258604923788</v>
      </c>
    </row>
    <row r="10742" spans="1:21" x14ac:dyDescent="0.35">
      <c r="A10742" t="s">
        <v>2491</v>
      </c>
      <c r="B10742" t="s">
        <v>3413</v>
      </c>
      <c r="C10742" t="str">
        <f>SUBSTITUTE(Table1[[#This Row],[Fuel]],", ",",")</f>
        <v>fossil gas: natural gas,fossil liquids: fuel oil,fossil liquids: waste/other oil</v>
      </c>
      <c r="D10742" t="s">
        <v>3239</v>
      </c>
      <c r="E10742" t="s">
        <v>3275</v>
      </c>
      <c r="F10742" t="s">
        <v>3676</v>
      </c>
      <c r="H10742" t="s">
        <v>3440</v>
      </c>
      <c r="I10742">
        <v>815</v>
      </c>
      <c r="J10742" t="s">
        <v>3446</v>
      </c>
      <c r="K10742">
        <v>1979</v>
      </c>
      <c r="L10742" t="s">
        <v>29</v>
      </c>
      <c r="M10742" t="s">
        <v>29</v>
      </c>
      <c r="N10742">
        <v>43.105600000000003</v>
      </c>
      <c r="O10742">
        <v>-82.696399999999997</v>
      </c>
      <c r="P10742" t="s">
        <v>3613</v>
      </c>
      <c r="Q10742" s="3">
        <f>Table1[[#This Row],[Capacity (MW)]]*0.395*8760*10^-6</f>
        <v>2.8200629999999998</v>
      </c>
      <c r="R10742" s="3" cm="1">
        <f t="array" ref="R10742">AVERAGE(VLOOKUP(_xlfn.TEXTSPLIT(Table1[[#This Row],[Fuel (no space after comma)]], ","), FuelList_Final_EF!$A$2:$B$65, 2, FALSE))</f>
        <v>69.482199318024001</v>
      </c>
      <c r="S10742" s="3">
        <f>Table1[[#This Row],[Generation (TWh)]]*10^9*VLOOKUP(Table1[[#This Row],[Turbine/Engine Technology]],Technology_HR!$A$2:$B$11,2,FALSE)*10^-6</f>
        <v>29004347.954999998</v>
      </c>
      <c r="T10742" s="5">
        <f>Table1[[#This Row],[Fuel Consumption (mmBtu)]]*Table1[[#This Row],[Emission Factor (kg CO2/ mmBtu)]]*10^3</f>
        <v>2015285885698.6318</v>
      </c>
      <c r="U10742" s="3">
        <f>Table1[[#This Row],[Emissions (g CO2)]]/(Table1[[#This Row],[Generation (TWh)]]*10^9)</f>
        <v>714.6244199858769</v>
      </c>
    </row>
    <row r="10743" spans="1:21" x14ac:dyDescent="0.35">
      <c r="A10743" t="s">
        <v>2491</v>
      </c>
      <c r="B10743" t="s">
        <v>3239</v>
      </c>
      <c r="C10743" t="str">
        <f>SUBSTITUTE(Table1[[#This Row],[Fuel]],", ",",")</f>
        <v>fossil gas: natural gas</v>
      </c>
      <c r="D10743" t="s">
        <v>3239</v>
      </c>
      <c r="H10743" t="s">
        <v>3436</v>
      </c>
      <c r="I10743">
        <v>85</v>
      </c>
      <c r="J10743" t="s">
        <v>3446</v>
      </c>
      <c r="K10743">
        <v>1999</v>
      </c>
      <c r="L10743" t="s">
        <v>29</v>
      </c>
      <c r="M10743" t="s">
        <v>29</v>
      </c>
      <c r="N10743">
        <v>43.105600000000003</v>
      </c>
      <c r="O10743">
        <v>-82.696399999999997</v>
      </c>
      <c r="P10743" t="s">
        <v>3613</v>
      </c>
      <c r="Q10743" s="3">
        <f>Table1[[#This Row],[Capacity (MW)]]*0.395*8760*10^-6</f>
        <v>0.29411699999999996</v>
      </c>
      <c r="R10743" s="3" cm="1">
        <f t="array" ref="R10743">AVERAGE(VLOOKUP(_xlfn.TEXTSPLIT(Table1[[#This Row],[Fuel (no space after comma)]], ","), FuelList_Final_EF!$A$2:$B$65, 2, FALSE))</f>
        <v>53.06</v>
      </c>
      <c r="S10743" s="3">
        <f>Table1[[#This Row],[Generation (TWh)]]*10^9*VLOOKUP(Table1[[#This Row],[Turbine/Engine Technology]],Technology_HR!$A$2:$B$11,2,FALSE)*10^-6</f>
        <v>3238228.1699999995</v>
      </c>
      <c r="T10743" s="5">
        <f>Table1[[#This Row],[Fuel Consumption (mmBtu)]]*Table1[[#This Row],[Emission Factor (kg CO2/ mmBtu)]]*10^3</f>
        <v>171820386700.19998</v>
      </c>
      <c r="U10743" s="3">
        <f>Table1[[#This Row],[Emissions (g CO2)]]/(Table1[[#This Row],[Generation (TWh)]]*10^9)</f>
        <v>584.19060000000002</v>
      </c>
    </row>
    <row r="10744" spans="1:21" x14ac:dyDescent="0.35">
      <c r="A10744" t="s">
        <v>2491</v>
      </c>
      <c r="B10744" t="s">
        <v>3239</v>
      </c>
      <c r="C10744" t="str">
        <f>SUBSTITUTE(Table1[[#This Row],[Fuel]],", ",",")</f>
        <v>fossil gas: natural gas</v>
      </c>
      <c r="D10744" t="s">
        <v>3239</v>
      </c>
      <c r="H10744" t="s">
        <v>3436</v>
      </c>
      <c r="I10744">
        <v>85</v>
      </c>
      <c r="J10744" t="s">
        <v>3446</v>
      </c>
      <c r="K10744">
        <v>1999</v>
      </c>
      <c r="L10744" t="s">
        <v>29</v>
      </c>
      <c r="M10744" t="s">
        <v>29</v>
      </c>
      <c r="N10744">
        <v>43.105600000000003</v>
      </c>
      <c r="O10744">
        <v>-82.696399999999997</v>
      </c>
      <c r="P10744" t="s">
        <v>3613</v>
      </c>
      <c r="Q10744" s="3">
        <f>Table1[[#This Row],[Capacity (MW)]]*0.395*8760*10^-6</f>
        <v>0.29411699999999996</v>
      </c>
      <c r="R10744" s="3" cm="1">
        <f t="array" ref="R10744">AVERAGE(VLOOKUP(_xlfn.TEXTSPLIT(Table1[[#This Row],[Fuel (no space after comma)]], ","), FuelList_Final_EF!$A$2:$B$65, 2, FALSE))</f>
        <v>53.06</v>
      </c>
      <c r="S10744" s="3">
        <f>Table1[[#This Row],[Generation (TWh)]]*10^9*VLOOKUP(Table1[[#This Row],[Turbine/Engine Technology]],Technology_HR!$A$2:$B$11,2,FALSE)*10^-6</f>
        <v>3238228.1699999995</v>
      </c>
      <c r="T10744" s="5">
        <f>Table1[[#This Row],[Fuel Consumption (mmBtu)]]*Table1[[#This Row],[Emission Factor (kg CO2/ mmBtu)]]*10^3</f>
        <v>171820386700.19998</v>
      </c>
      <c r="U10744" s="3">
        <f>Table1[[#This Row],[Emissions (g CO2)]]/(Table1[[#This Row],[Generation (TWh)]]*10^9)</f>
        <v>584.19060000000002</v>
      </c>
    </row>
    <row r="10745" spans="1:21" x14ac:dyDescent="0.35">
      <c r="A10745" t="s">
        <v>2491</v>
      </c>
      <c r="B10745" t="s">
        <v>3239</v>
      </c>
      <c r="C10745" t="str">
        <f>SUBSTITUTE(Table1[[#This Row],[Fuel]],", ",",")</f>
        <v>fossil gas: natural gas</v>
      </c>
      <c r="D10745" t="s">
        <v>3239</v>
      </c>
      <c r="H10745" t="s">
        <v>3436</v>
      </c>
      <c r="I10745">
        <v>85</v>
      </c>
      <c r="J10745" t="s">
        <v>3446</v>
      </c>
      <c r="K10745">
        <v>1999</v>
      </c>
      <c r="L10745" t="s">
        <v>29</v>
      </c>
      <c r="M10745" t="s">
        <v>29</v>
      </c>
      <c r="N10745">
        <v>43.105600000000003</v>
      </c>
      <c r="O10745">
        <v>-82.696399999999997</v>
      </c>
      <c r="P10745" t="s">
        <v>3613</v>
      </c>
      <c r="Q10745" s="3">
        <f>Table1[[#This Row],[Capacity (MW)]]*0.395*8760*10^-6</f>
        <v>0.29411699999999996</v>
      </c>
      <c r="R10745" s="3" cm="1">
        <f t="array" ref="R10745">AVERAGE(VLOOKUP(_xlfn.TEXTSPLIT(Table1[[#This Row],[Fuel (no space after comma)]], ","), FuelList_Final_EF!$A$2:$B$65, 2, FALSE))</f>
        <v>53.06</v>
      </c>
      <c r="S10745" s="3">
        <f>Table1[[#This Row],[Generation (TWh)]]*10^9*VLOOKUP(Table1[[#This Row],[Turbine/Engine Technology]],Technology_HR!$A$2:$B$11,2,FALSE)*10^-6</f>
        <v>3238228.1699999995</v>
      </c>
      <c r="T10745" s="5">
        <f>Table1[[#This Row],[Fuel Consumption (mmBtu)]]*Table1[[#This Row],[Emission Factor (kg CO2/ mmBtu)]]*10^3</f>
        <v>171820386700.19998</v>
      </c>
      <c r="U10745" s="3">
        <f>Table1[[#This Row],[Emissions (g CO2)]]/(Table1[[#This Row],[Generation (TWh)]]*10^9)</f>
        <v>584.19060000000002</v>
      </c>
    </row>
    <row r="10746" spans="1:21" x14ac:dyDescent="0.35">
      <c r="A10746" t="s">
        <v>2746</v>
      </c>
      <c r="B10746" t="s">
        <v>3243</v>
      </c>
      <c r="C10746" t="str">
        <f>SUBSTITUTE(Table1[[#This Row],[Fuel]],", ",",")</f>
        <v>fossil gas: natural gas,fossil liquids: fuel oil</v>
      </c>
      <c r="D10746" t="s">
        <v>3239</v>
      </c>
      <c r="E10746" t="s">
        <v>3275</v>
      </c>
      <c r="H10746" t="s">
        <v>3436</v>
      </c>
      <c r="I10746">
        <v>65</v>
      </c>
      <c r="J10746" t="s">
        <v>3446</v>
      </c>
      <c r="K10746">
        <v>1975</v>
      </c>
      <c r="L10746" t="s">
        <v>29</v>
      </c>
      <c r="M10746" t="s">
        <v>29</v>
      </c>
      <c r="N10746">
        <v>38.861499999999999</v>
      </c>
      <c r="O10746">
        <v>-94.298199999999994</v>
      </c>
      <c r="P10746" t="s">
        <v>3613</v>
      </c>
      <c r="Q10746" s="3">
        <f>Table1[[#This Row],[Capacity (MW)]]*0.395*8760*10^-6</f>
        <v>0.224913</v>
      </c>
      <c r="R10746" s="3" cm="1">
        <f t="array" ref="R10746">AVERAGE(VLOOKUP(_xlfn.TEXTSPLIT(Table1[[#This Row],[Fuel (no space after comma)]], ","), FuelList_Final_EF!$A$2:$B$65, 2, FALSE))</f>
        <v>65.583341148886291</v>
      </c>
      <c r="S10746" s="3">
        <f>Table1[[#This Row],[Generation (TWh)]]*10^9*VLOOKUP(Table1[[#This Row],[Turbine/Engine Technology]],Technology_HR!$A$2:$B$11,2,FALSE)*10^-6</f>
        <v>2476292.13</v>
      </c>
      <c r="T10746" s="5">
        <f>Table1[[#This Row],[Fuel Consumption (mmBtu)]]*Table1[[#This Row],[Emission Factor (kg CO2/ mmBtu)]]*10^3</f>
        <v>162403511546.09229</v>
      </c>
      <c r="U10746" s="3">
        <f>Table1[[#This Row],[Emissions (g CO2)]]/(Table1[[#This Row],[Generation (TWh)]]*10^9)</f>
        <v>722.07258604923811</v>
      </c>
    </row>
    <row r="10747" spans="1:21" x14ac:dyDescent="0.35">
      <c r="A10747" t="s">
        <v>2746</v>
      </c>
      <c r="B10747" t="s">
        <v>3243</v>
      </c>
      <c r="C10747" t="str">
        <f>SUBSTITUTE(Table1[[#This Row],[Fuel]],", ",",")</f>
        <v>fossil gas: natural gas,fossil liquids: fuel oil</v>
      </c>
      <c r="D10747" t="s">
        <v>3239</v>
      </c>
      <c r="E10747" t="s">
        <v>3275</v>
      </c>
      <c r="H10747" t="s">
        <v>3436</v>
      </c>
      <c r="I10747">
        <v>65</v>
      </c>
      <c r="J10747" t="s">
        <v>3446</v>
      </c>
      <c r="K10747">
        <v>1975</v>
      </c>
      <c r="L10747" t="s">
        <v>29</v>
      </c>
      <c r="M10747" t="s">
        <v>29</v>
      </c>
      <c r="N10747">
        <v>38.861499999999999</v>
      </c>
      <c r="O10747">
        <v>-94.298199999999994</v>
      </c>
      <c r="P10747" t="s">
        <v>3613</v>
      </c>
      <c r="Q10747" s="3">
        <f>Table1[[#This Row],[Capacity (MW)]]*0.395*8760*10^-6</f>
        <v>0.224913</v>
      </c>
      <c r="R10747" s="3" cm="1">
        <f t="array" ref="R10747">AVERAGE(VLOOKUP(_xlfn.TEXTSPLIT(Table1[[#This Row],[Fuel (no space after comma)]], ","), FuelList_Final_EF!$A$2:$B$65, 2, FALSE))</f>
        <v>65.583341148886291</v>
      </c>
      <c r="S10747" s="3">
        <f>Table1[[#This Row],[Generation (TWh)]]*10^9*VLOOKUP(Table1[[#This Row],[Turbine/Engine Technology]],Technology_HR!$A$2:$B$11,2,FALSE)*10^-6</f>
        <v>2476292.13</v>
      </c>
      <c r="T10747" s="5">
        <f>Table1[[#This Row],[Fuel Consumption (mmBtu)]]*Table1[[#This Row],[Emission Factor (kg CO2/ mmBtu)]]*10^3</f>
        <v>162403511546.09229</v>
      </c>
      <c r="U10747" s="3">
        <f>Table1[[#This Row],[Emissions (g CO2)]]/(Table1[[#This Row],[Generation (TWh)]]*10^9)</f>
        <v>722.07258604923811</v>
      </c>
    </row>
    <row r="10748" spans="1:21" x14ac:dyDescent="0.35">
      <c r="A10748" t="s">
        <v>2746</v>
      </c>
      <c r="B10748" t="s">
        <v>3243</v>
      </c>
      <c r="C10748" t="str">
        <f>SUBSTITUTE(Table1[[#This Row],[Fuel]],", ",",")</f>
        <v>fossil gas: natural gas,fossil liquids: fuel oil</v>
      </c>
      <c r="D10748" t="s">
        <v>3239</v>
      </c>
      <c r="E10748" t="s">
        <v>3275</v>
      </c>
      <c r="H10748" t="s">
        <v>3436</v>
      </c>
      <c r="I10748">
        <v>65</v>
      </c>
      <c r="J10748" t="s">
        <v>3446</v>
      </c>
      <c r="K10748">
        <v>1977</v>
      </c>
      <c r="L10748" t="s">
        <v>29</v>
      </c>
      <c r="M10748" t="s">
        <v>29</v>
      </c>
      <c r="N10748">
        <v>38.861499999999999</v>
      </c>
      <c r="O10748">
        <v>-94.298199999999994</v>
      </c>
      <c r="P10748" t="s">
        <v>3613</v>
      </c>
      <c r="Q10748" s="3">
        <f>Table1[[#This Row],[Capacity (MW)]]*0.395*8760*10^-6</f>
        <v>0.224913</v>
      </c>
      <c r="R10748" s="3" cm="1">
        <f t="array" ref="R10748">AVERAGE(VLOOKUP(_xlfn.TEXTSPLIT(Table1[[#This Row],[Fuel (no space after comma)]], ","), FuelList_Final_EF!$A$2:$B$65, 2, FALSE))</f>
        <v>65.583341148886291</v>
      </c>
      <c r="S10748" s="3">
        <f>Table1[[#This Row],[Generation (TWh)]]*10^9*VLOOKUP(Table1[[#This Row],[Turbine/Engine Technology]],Technology_HR!$A$2:$B$11,2,FALSE)*10^-6</f>
        <v>2476292.13</v>
      </c>
      <c r="T10748" s="5">
        <f>Table1[[#This Row],[Fuel Consumption (mmBtu)]]*Table1[[#This Row],[Emission Factor (kg CO2/ mmBtu)]]*10^3</f>
        <v>162403511546.09229</v>
      </c>
      <c r="U10748" s="3">
        <f>Table1[[#This Row],[Emissions (g CO2)]]/(Table1[[#This Row],[Generation (TWh)]]*10^9)</f>
        <v>722.07258604923811</v>
      </c>
    </row>
    <row r="10749" spans="1:21" x14ac:dyDescent="0.35">
      <c r="A10749" t="s">
        <v>2746</v>
      </c>
      <c r="B10749" t="s">
        <v>3243</v>
      </c>
      <c r="C10749" t="str">
        <f>SUBSTITUTE(Table1[[#This Row],[Fuel]],", ",",")</f>
        <v>fossil gas: natural gas,fossil liquids: fuel oil</v>
      </c>
      <c r="D10749" t="s">
        <v>3239</v>
      </c>
      <c r="E10749" t="s">
        <v>3275</v>
      </c>
      <c r="H10749" t="s">
        <v>3436</v>
      </c>
      <c r="I10749">
        <v>65</v>
      </c>
      <c r="J10749" t="s">
        <v>3446</v>
      </c>
      <c r="K10749">
        <v>1979</v>
      </c>
      <c r="L10749" t="s">
        <v>29</v>
      </c>
      <c r="M10749" t="s">
        <v>29</v>
      </c>
      <c r="N10749">
        <v>38.861499999999999</v>
      </c>
      <c r="O10749">
        <v>-94.298199999999994</v>
      </c>
      <c r="P10749" t="s">
        <v>3613</v>
      </c>
      <c r="Q10749" s="3">
        <f>Table1[[#This Row],[Capacity (MW)]]*0.395*8760*10^-6</f>
        <v>0.224913</v>
      </c>
      <c r="R10749" s="3" cm="1">
        <f t="array" ref="R10749">AVERAGE(VLOOKUP(_xlfn.TEXTSPLIT(Table1[[#This Row],[Fuel (no space after comma)]], ","), FuelList_Final_EF!$A$2:$B$65, 2, FALSE))</f>
        <v>65.583341148886291</v>
      </c>
      <c r="S10749" s="3">
        <f>Table1[[#This Row],[Generation (TWh)]]*10^9*VLOOKUP(Table1[[#This Row],[Turbine/Engine Technology]],Technology_HR!$A$2:$B$11,2,FALSE)*10^-6</f>
        <v>2476292.13</v>
      </c>
      <c r="T10749" s="5">
        <f>Table1[[#This Row],[Fuel Consumption (mmBtu)]]*Table1[[#This Row],[Emission Factor (kg CO2/ mmBtu)]]*10^3</f>
        <v>162403511546.09229</v>
      </c>
      <c r="U10749" s="3">
        <f>Table1[[#This Row],[Emissions (g CO2)]]/(Table1[[#This Row],[Generation (TWh)]]*10^9)</f>
        <v>722.07258604923811</v>
      </c>
    </row>
    <row r="10750" spans="1:21" x14ac:dyDescent="0.35">
      <c r="A10750" t="s">
        <v>2747</v>
      </c>
      <c r="B10750" t="s">
        <v>3239</v>
      </c>
      <c r="C10750" t="str">
        <f>SUBSTITUTE(Table1[[#This Row],[Fuel]],", ",",")</f>
        <v>fossil gas: natural gas</v>
      </c>
      <c r="D10750" t="s">
        <v>3239</v>
      </c>
      <c r="H10750" t="s">
        <v>3438</v>
      </c>
      <c r="I10750">
        <v>432</v>
      </c>
      <c r="J10750" t="s">
        <v>3446</v>
      </c>
      <c r="K10750">
        <v>2000</v>
      </c>
      <c r="L10750" t="s">
        <v>29</v>
      </c>
      <c r="M10750" t="s">
        <v>29</v>
      </c>
      <c r="N10750">
        <v>27.889289999999999</v>
      </c>
      <c r="O10750">
        <v>-97.258420000000001</v>
      </c>
      <c r="P10750" t="s">
        <v>3613</v>
      </c>
      <c r="Q10750" s="3">
        <f>Table1[[#This Row],[Capacity (MW)]]*0.395*8760*10^-6</f>
        <v>1.4948064000000001</v>
      </c>
      <c r="R10750" s="3" cm="1">
        <f t="array" ref="R10750">AVERAGE(VLOOKUP(_xlfn.TEXTSPLIT(Table1[[#This Row],[Fuel (no space after comma)]], ","), FuelList_Final_EF!$A$2:$B$65, 2, FALSE))</f>
        <v>53.06</v>
      </c>
      <c r="S10750" s="3">
        <f>Table1[[#This Row],[Generation (TWh)]]*10^9*VLOOKUP(Table1[[#This Row],[Turbine/Engine Technology]],Technology_HR!$A$2:$B$11,2,FALSE)*10^-6</f>
        <v>11284293.513599999</v>
      </c>
      <c r="T10750" s="5">
        <f>Table1[[#This Row],[Fuel Consumption (mmBtu)]]*Table1[[#This Row],[Emission Factor (kg CO2/ mmBtu)]]*10^3</f>
        <v>598744613831.61609</v>
      </c>
      <c r="U10750" s="3">
        <f>Table1[[#This Row],[Emissions (g CO2)]]/(Table1[[#This Row],[Generation (TWh)]]*10^9)</f>
        <v>400.54994000000005</v>
      </c>
    </row>
    <row r="10751" spans="1:21" x14ac:dyDescent="0.35">
      <c r="A10751" t="s">
        <v>2748</v>
      </c>
      <c r="B10751" t="s">
        <v>3239</v>
      </c>
      <c r="C10751" t="str">
        <f>SUBSTITUTE(Table1[[#This Row],[Fuel]],", ",",")</f>
        <v>fossil gas: natural gas</v>
      </c>
      <c r="D10751" t="s">
        <v>3239</v>
      </c>
      <c r="H10751" t="s">
        <v>3438</v>
      </c>
      <c r="I10751">
        <v>655</v>
      </c>
      <c r="J10751" t="s">
        <v>3446</v>
      </c>
      <c r="K10751">
        <v>2002</v>
      </c>
      <c r="L10751" t="s">
        <v>29</v>
      </c>
      <c r="M10751" t="s">
        <v>29</v>
      </c>
      <c r="N10751">
        <v>35.054029</v>
      </c>
      <c r="O10751">
        <v>-114.13330000000001</v>
      </c>
      <c r="P10751" t="s">
        <v>3613</v>
      </c>
      <c r="Q10751" s="3">
        <f>Table1[[#This Row],[Capacity (MW)]]*0.395*8760*10^-6</f>
        <v>2.2664309999999999</v>
      </c>
      <c r="R10751" s="3" cm="1">
        <f t="array" ref="R10751">AVERAGE(VLOOKUP(_xlfn.TEXTSPLIT(Table1[[#This Row],[Fuel (no space after comma)]], ","), FuelList_Final_EF!$A$2:$B$65, 2, FALSE))</f>
        <v>53.06</v>
      </c>
      <c r="S10751" s="3">
        <f>Table1[[#This Row],[Generation (TWh)]]*10^9*VLOOKUP(Table1[[#This Row],[Turbine/Engine Technology]],Technology_HR!$A$2:$B$11,2,FALSE)*10^-6</f>
        <v>17109287.618999999</v>
      </c>
      <c r="T10751" s="5">
        <f>Table1[[#This Row],[Fuel Consumption (mmBtu)]]*Table1[[#This Row],[Emission Factor (kg CO2/ mmBtu)]]*10^3</f>
        <v>907818801064.14001</v>
      </c>
      <c r="U10751" s="3">
        <f>Table1[[#This Row],[Emissions (g CO2)]]/(Table1[[#This Row],[Generation (TWh)]]*10^9)</f>
        <v>400.54993999999999</v>
      </c>
    </row>
    <row r="10752" spans="1:21" x14ac:dyDescent="0.35">
      <c r="A10752" t="s">
        <v>2633</v>
      </c>
      <c r="B10752" t="s">
        <v>3239</v>
      </c>
      <c r="C10752" t="str">
        <f>SUBSTITUTE(Table1[[#This Row],[Fuel]],", ",",")</f>
        <v>fossil gas: natural gas</v>
      </c>
      <c r="D10752" t="s">
        <v>3239</v>
      </c>
      <c r="H10752" t="s">
        <v>3436</v>
      </c>
      <c r="I10752">
        <v>108</v>
      </c>
      <c r="J10752" t="s">
        <v>3446</v>
      </c>
      <c r="K10752">
        <v>2006</v>
      </c>
      <c r="L10752" t="s">
        <v>29</v>
      </c>
      <c r="M10752" t="s">
        <v>29</v>
      </c>
      <c r="N10752">
        <v>45.3735</v>
      </c>
      <c r="O10752">
        <v>-98.098690000000005</v>
      </c>
      <c r="P10752" t="s">
        <v>3613</v>
      </c>
      <c r="Q10752" s="3">
        <f>Table1[[#This Row],[Capacity (MW)]]*0.395*8760*10^-6</f>
        <v>0.37370160000000002</v>
      </c>
      <c r="R10752" s="3" cm="1">
        <f t="array" ref="R10752">AVERAGE(VLOOKUP(_xlfn.TEXTSPLIT(Table1[[#This Row],[Fuel (no space after comma)]], ","), FuelList_Final_EF!$A$2:$B$65, 2, FALSE))</f>
        <v>53.06</v>
      </c>
      <c r="S10752" s="3">
        <f>Table1[[#This Row],[Generation (TWh)]]*10^9*VLOOKUP(Table1[[#This Row],[Turbine/Engine Technology]],Technology_HR!$A$2:$B$11,2,FALSE)*10^-6</f>
        <v>4114454.6159999999</v>
      </c>
      <c r="T10752" s="5">
        <f>Table1[[#This Row],[Fuel Consumption (mmBtu)]]*Table1[[#This Row],[Emission Factor (kg CO2/ mmBtu)]]*10^3</f>
        <v>218312961924.96002</v>
      </c>
      <c r="U10752" s="3">
        <f>Table1[[#This Row],[Emissions (g CO2)]]/(Table1[[#This Row],[Generation (TWh)]]*10^9)</f>
        <v>584.19060000000002</v>
      </c>
    </row>
    <row r="10753" spans="1:21" x14ac:dyDescent="0.35">
      <c r="A10753" t="s">
        <v>2633</v>
      </c>
      <c r="B10753" t="s">
        <v>3239</v>
      </c>
      <c r="C10753" t="str">
        <f>SUBSTITUTE(Table1[[#This Row],[Fuel]],", ",",")</f>
        <v>fossil gas: natural gas</v>
      </c>
      <c r="D10753" t="s">
        <v>3239</v>
      </c>
      <c r="H10753" t="s">
        <v>3436</v>
      </c>
      <c r="I10753">
        <v>108</v>
      </c>
      <c r="J10753" t="s">
        <v>3446</v>
      </c>
      <c r="K10753">
        <v>2008</v>
      </c>
      <c r="L10753" t="s">
        <v>29</v>
      </c>
      <c r="M10753" t="s">
        <v>29</v>
      </c>
      <c r="N10753">
        <v>45.3735</v>
      </c>
      <c r="O10753">
        <v>-98.098690000000005</v>
      </c>
      <c r="P10753" t="s">
        <v>3613</v>
      </c>
      <c r="Q10753" s="3">
        <f>Table1[[#This Row],[Capacity (MW)]]*0.395*8760*10^-6</f>
        <v>0.37370160000000002</v>
      </c>
      <c r="R10753" s="3" cm="1">
        <f t="array" ref="R10753">AVERAGE(VLOOKUP(_xlfn.TEXTSPLIT(Table1[[#This Row],[Fuel (no space after comma)]], ","), FuelList_Final_EF!$A$2:$B$65, 2, FALSE))</f>
        <v>53.06</v>
      </c>
      <c r="S10753" s="3">
        <f>Table1[[#This Row],[Generation (TWh)]]*10^9*VLOOKUP(Table1[[#This Row],[Turbine/Engine Technology]],Technology_HR!$A$2:$B$11,2,FALSE)*10^-6</f>
        <v>4114454.6159999999</v>
      </c>
      <c r="T10753" s="5">
        <f>Table1[[#This Row],[Fuel Consumption (mmBtu)]]*Table1[[#This Row],[Emission Factor (kg CO2/ mmBtu)]]*10^3</f>
        <v>218312961924.96002</v>
      </c>
      <c r="U10753" s="3">
        <f>Table1[[#This Row],[Emissions (g CO2)]]/(Table1[[#This Row],[Generation (TWh)]]*10^9)</f>
        <v>584.19060000000002</v>
      </c>
    </row>
    <row r="10754" spans="1:21" x14ac:dyDescent="0.35">
      <c r="A10754" t="s">
        <v>375</v>
      </c>
      <c r="B10754" t="s">
        <v>3239</v>
      </c>
      <c r="C10754" t="str">
        <f>SUBSTITUTE(Table1[[#This Row],[Fuel]],", ",",")</f>
        <v>fossil gas: natural gas</v>
      </c>
      <c r="D10754" t="s">
        <v>3239</v>
      </c>
      <c r="H10754" t="s">
        <v>3436</v>
      </c>
      <c r="I10754">
        <v>160</v>
      </c>
      <c r="J10754" t="s">
        <v>3445</v>
      </c>
      <c r="K10754">
        <v>2025</v>
      </c>
      <c r="L10754" t="s">
        <v>29</v>
      </c>
      <c r="M10754" t="s">
        <v>29</v>
      </c>
      <c r="N10754">
        <v>29.624400000000001</v>
      </c>
      <c r="O10754">
        <v>-98.141900000000007</v>
      </c>
      <c r="P10754" t="s">
        <v>3613</v>
      </c>
      <c r="Q10754" s="3">
        <f>Table1[[#This Row],[Capacity (MW)]]*0.395*8760*10^-6</f>
        <v>0.55363200000000001</v>
      </c>
      <c r="R10754" s="3" cm="1">
        <f t="array" ref="R10754">AVERAGE(VLOOKUP(_xlfn.TEXTSPLIT(Table1[[#This Row],[Fuel (no space after comma)]], ","), FuelList_Final_EF!$A$2:$B$65, 2, FALSE))</f>
        <v>53.06</v>
      </c>
      <c r="S10754" s="3">
        <f>Table1[[#This Row],[Generation (TWh)]]*10^9*VLOOKUP(Table1[[#This Row],[Turbine/Engine Technology]],Technology_HR!$A$2:$B$11,2,FALSE)*10^-6</f>
        <v>6095488.3199999994</v>
      </c>
      <c r="T10754" s="5">
        <f>Table1[[#This Row],[Fuel Consumption (mmBtu)]]*Table1[[#This Row],[Emission Factor (kg CO2/ mmBtu)]]*10^3</f>
        <v>323426610259.19995</v>
      </c>
      <c r="U10754" s="3">
        <f>Table1[[#This Row],[Emissions (g CO2)]]/(Table1[[#This Row],[Generation (TWh)]]*10^9)</f>
        <v>584.1905999999999</v>
      </c>
    </row>
    <row r="10755" spans="1:21" x14ac:dyDescent="0.35">
      <c r="A10755" t="s">
        <v>375</v>
      </c>
      <c r="B10755" t="s">
        <v>3239</v>
      </c>
      <c r="C10755" t="str">
        <f>SUBSTITUTE(Table1[[#This Row],[Fuel]],", ",",")</f>
        <v>fossil gas: natural gas</v>
      </c>
      <c r="D10755" t="s">
        <v>3239</v>
      </c>
      <c r="H10755" t="s">
        <v>3436</v>
      </c>
      <c r="I10755">
        <v>160</v>
      </c>
      <c r="J10755" t="s">
        <v>3445</v>
      </c>
      <c r="K10755">
        <v>2025</v>
      </c>
      <c r="L10755" t="s">
        <v>29</v>
      </c>
      <c r="M10755" t="s">
        <v>29</v>
      </c>
      <c r="N10755">
        <v>29.624400000000001</v>
      </c>
      <c r="O10755">
        <v>-98.141900000000007</v>
      </c>
      <c r="P10755" t="s">
        <v>3613</v>
      </c>
      <c r="Q10755" s="3">
        <f>Table1[[#This Row],[Capacity (MW)]]*0.395*8760*10^-6</f>
        <v>0.55363200000000001</v>
      </c>
      <c r="R10755" s="3" cm="1">
        <f t="array" ref="R10755">AVERAGE(VLOOKUP(_xlfn.TEXTSPLIT(Table1[[#This Row],[Fuel (no space after comma)]], ","), FuelList_Final_EF!$A$2:$B$65, 2, FALSE))</f>
        <v>53.06</v>
      </c>
      <c r="S10755" s="3">
        <f>Table1[[#This Row],[Generation (TWh)]]*10^9*VLOOKUP(Table1[[#This Row],[Turbine/Engine Technology]],Technology_HR!$A$2:$B$11,2,FALSE)*10^-6</f>
        <v>6095488.3199999994</v>
      </c>
      <c r="T10755" s="5">
        <f>Table1[[#This Row],[Fuel Consumption (mmBtu)]]*Table1[[#This Row],[Emission Factor (kg CO2/ mmBtu)]]*10^3</f>
        <v>323426610259.19995</v>
      </c>
      <c r="U10755" s="3">
        <f>Table1[[#This Row],[Emissions (g CO2)]]/(Table1[[#This Row],[Generation (TWh)]]*10^9)</f>
        <v>584.1905999999999</v>
      </c>
    </row>
    <row r="10756" spans="1:21" x14ac:dyDescent="0.35">
      <c r="A10756" t="s">
        <v>375</v>
      </c>
      <c r="B10756" t="s">
        <v>3239</v>
      </c>
      <c r="C10756" t="str">
        <f>SUBSTITUTE(Table1[[#This Row],[Fuel]],", ",",")</f>
        <v>fossil gas: natural gas</v>
      </c>
      <c r="D10756" t="s">
        <v>3239</v>
      </c>
      <c r="H10756" t="s">
        <v>3438</v>
      </c>
      <c r="I10756">
        <v>544</v>
      </c>
      <c r="J10756" t="s">
        <v>3446</v>
      </c>
      <c r="K10756">
        <v>2000</v>
      </c>
      <c r="L10756" t="s">
        <v>29</v>
      </c>
      <c r="M10756" t="s">
        <v>29</v>
      </c>
      <c r="N10756">
        <v>29.624400000000001</v>
      </c>
      <c r="O10756">
        <v>-98.141900000000007</v>
      </c>
      <c r="P10756" t="s">
        <v>3613</v>
      </c>
      <c r="Q10756" s="3">
        <f>Table1[[#This Row],[Capacity (MW)]]*0.395*8760*10^-6</f>
        <v>1.8823487999999999</v>
      </c>
      <c r="R10756" s="3" cm="1">
        <f t="array" ref="R10756">AVERAGE(VLOOKUP(_xlfn.TEXTSPLIT(Table1[[#This Row],[Fuel (no space after comma)]], ","), FuelList_Final_EF!$A$2:$B$65, 2, FALSE))</f>
        <v>53.06</v>
      </c>
      <c r="S10756" s="3">
        <f>Table1[[#This Row],[Generation (TWh)]]*10^9*VLOOKUP(Table1[[#This Row],[Turbine/Engine Technology]],Technology_HR!$A$2:$B$11,2,FALSE)*10^-6</f>
        <v>14209851.0912</v>
      </c>
      <c r="T10756" s="5">
        <f>Table1[[#This Row],[Fuel Consumption (mmBtu)]]*Table1[[#This Row],[Emission Factor (kg CO2/ mmBtu)]]*10^3</f>
        <v>753974698899.07202</v>
      </c>
      <c r="U10756" s="3">
        <f>Table1[[#This Row],[Emissions (g CO2)]]/(Table1[[#This Row],[Generation (TWh)]]*10^9)</f>
        <v>400.54993999999999</v>
      </c>
    </row>
    <row r="10757" spans="1:21" x14ac:dyDescent="0.35">
      <c r="A10757" t="s">
        <v>375</v>
      </c>
      <c r="B10757" t="s">
        <v>3239</v>
      </c>
      <c r="C10757" t="str">
        <f>SUBSTITUTE(Table1[[#This Row],[Fuel]],", ",",")</f>
        <v>fossil gas: natural gas</v>
      </c>
      <c r="D10757" t="s">
        <v>3239</v>
      </c>
      <c r="H10757" t="s">
        <v>3438</v>
      </c>
      <c r="I10757">
        <v>544</v>
      </c>
      <c r="J10757" t="s">
        <v>3446</v>
      </c>
      <c r="K10757">
        <v>2000</v>
      </c>
      <c r="L10757" t="s">
        <v>29</v>
      </c>
      <c r="M10757" t="s">
        <v>29</v>
      </c>
      <c r="N10757">
        <v>29.624400000000001</v>
      </c>
      <c r="O10757">
        <v>-98.141900000000007</v>
      </c>
      <c r="P10757" t="s">
        <v>3613</v>
      </c>
      <c r="Q10757" s="3">
        <f>Table1[[#This Row],[Capacity (MW)]]*0.395*8760*10^-6</f>
        <v>1.8823487999999999</v>
      </c>
      <c r="R10757" s="3" cm="1">
        <f t="array" ref="R10757">AVERAGE(VLOOKUP(_xlfn.TEXTSPLIT(Table1[[#This Row],[Fuel (no space after comma)]], ","), FuelList_Final_EF!$A$2:$B$65, 2, FALSE))</f>
        <v>53.06</v>
      </c>
      <c r="S10757" s="3">
        <f>Table1[[#This Row],[Generation (TWh)]]*10^9*VLOOKUP(Table1[[#This Row],[Turbine/Engine Technology]],Technology_HR!$A$2:$B$11,2,FALSE)*10^-6</f>
        <v>14209851.0912</v>
      </c>
      <c r="T10757" s="5">
        <f>Table1[[#This Row],[Fuel Consumption (mmBtu)]]*Table1[[#This Row],[Emission Factor (kg CO2/ mmBtu)]]*10^3</f>
        <v>753974698899.07202</v>
      </c>
      <c r="U10757" s="3">
        <f>Table1[[#This Row],[Emissions (g CO2)]]/(Table1[[#This Row],[Generation (TWh)]]*10^9)</f>
        <v>400.54993999999999</v>
      </c>
    </row>
    <row r="10758" spans="1:21" x14ac:dyDescent="0.35">
      <c r="A10758" t="s">
        <v>2749</v>
      </c>
      <c r="B10758" t="s">
        <v>3239</v>
      </c>
      <c r="C10758" t="str">
        <f>SUBSTITUTE(Table1[[#This Row],[Fuel]],", ",",")</f>
        <v>fossil gas: natural gas</v>
      </c>
      <c r="D10758" t="s">
        <v>3239</v>
      </c>
      <c r="H10758" t="s">
        <v>3438</v>
      </c>
      <c r="I10758">
        <v>685</v>
      </c>
      <c r="J10758" t="s">
        <v>3446</v>
      </c>
      <c r="K10758">
        <v>2023</v>
      </c>
      <c r="L10758" t="s">
        <v>29</v>
      </c>
      <c r="M10758" t="s">
        <v>29</v>
      </c>
      <c r="N10758">
        <v>39.936399999999999</v>
      </c>
      <c r="O10758">
        <v>-81.535399999999996</v>
      </c>
      <c r="P10758" t="s">
        <v>3613</v>
      </c>
      <c r="Q10758" s="3">
        <f>Table1[[#This Row],[Capacity (MW)]]*0.395*8760*10^-6</f>
        <v>2.3702369999999999</v>
      </c>
      <c r="R10758" s="3" cm="1">
        <f t="array" ref="R10758">AVERAGE(VLOOKUP(_xlfn.TEXTSPLIT(Table1[[#This Row],[Fuel (no space after comma)]], ","), FuelList_Final_EF!$A$2:$B$65, 2, FALSE))</f>
        <v>53.06</v>
      </c>
      <c r="S10758" s="3">
        <f>Table1[[#This Row],[Generation (TWh)]]*10^9*VLOOKUP(Table1[[#This Row],[Turbine/Engine Technology]],Technology_HR!$A$2:$B$11,2,FALSE)*10^-6</f>
        <v>17892919.112999998</v>
      </c>
      <c r="T10758" s="5">
        <f>Table1[[#This Row],[Fuel Consumption (mmBtu)]]*Table1[[#This Row],[Emission Factor (kg CO2/ mmBtu)]]*10^3</f>
        <v>949398288135.78003</v>
      </c>
      <c r="U10758" s="3">
        <f>Table1[[#This Row],[Emissions (g CO2)]]/(Table1[[#This Row],[Generation (TWh)]]*10^9)</f>
        <v>400.54993999999999</v>
      </c>
    </row>
    <row r="10759" spans="1:21" x14ac:dyDescent="0.35">
      <c r="A10759" t="s">
        <v>2749</v>
      </c>
      <c r="B10759" t="s">
        <v>3239</v>
      </c>
      <c r="C10759" t="str">
        <f>SUBSTITUTE(Table1[[#This Row],[Fuel]],", ",",")</f>
        <v>fossil gas: natural gas</v>
      </c>
      <c r="D10759" t="s">
        <v>3239</v>
      </c>
      <c r="H10759" t="s">
        <v>3438</v>
      </c>
      <c r="I10759">
        <v>685</v>
      </c>
      <c r="J10759" t="s">
        <v>3446</v>
      </c>
      <c r="K10759">
        <v>2023</v>
      </c>
      <c r="L10759" t="s">
        <v>29</v>
      </c>
      <c r="M10759" t="s">
        <v>29</v>
      </c>
      <c r="N10759">
        <v>39.936399999999999</v>
      </c>
      <c r="O10759">
        <v>-81.535399999999996</v>
      </c>
      <c r="P10759" t="s">
        <v>3613</v>
      </c>
      <c r="Q10759" s="3">
        <f>Table1[[#This Row],[Capacity (MW)]]*0.395*8760*10^-6</f>
        <v>2.3702369999999999</v>
      </c>
      <c r="R10759" s="3" cm="1">
        <f t="array" ref="R10759">AVERAGE(VLOOKUP(_xlfn.TEXTSPLIT(Table1[[#This Row],[Fuel (no space after comma)]], ","), FuelList_Final_EF!$A$2:$B$65, 2, FALSE))</f>
        <v>53.06</v>
      </c>
      <c r="S10759" s="3">
        <f>Table1[[#This Row],[Generation (TWh)]]*10^9*VLOOKUP(Table1[[#This Row],[Turbine/Engine Technology]],Technology_HR!$A$2:$B$11,2,FALSE)*10^-6</f>
        <v>17892919.112999998</v>
      </c>
      <c r="T10759" s="5">
        <f>Table1[[#This Row],[Fuel Consumption (mmBtu)]]*Table1[[#This Row],[Emission Factor (kg CO2/ mmBtu)]]*10^3</f>
        <v>949398288135.78003</v>
      </c>
      <c r="U10759" s="3">
        <f>Table1[[#This Row],[Emissions (g CO2)]]/(Table1[[#This Row],[Generation (TWh)]]*10^9)</f>
        <v>400.54993999999999</v>
      </c>
    </row>
    <row r="10760" spans="1:21" x14ac:dyDescent="0.35">
      <c r="A10760" t="s">
        <v>2749</v>
      </c>
      <c r="B10760" t="s">
        <v>3239</v>
      </c>
      <c r="C10760" t="str">
        <f>SUBSTITUTE(Table1[[#This Row],[Fuel]],", ",",")</f>
        <v>fossil gas: natural gas</v>
      </c>
      <c r="D10760" t="s">
        <v>3239</v>
      </c>
      <c r="H10760" t="s">
        <v>3438</v>
      </c>
      <c r="I10760">
        <v>685</v>
      </c>
      <c r="J10760" t="s">
        <v>3446</v>
      </c>
      <c r="K10760">
        <v>2023</v>
      </c>
      <c r="L10760" t="s">
        <v>29</v>
      </c>
      <c r="M10760" t="s">
        <v>29</v>
      </c>
      <c r="N10760">
        <v>39.936399999999999</v>
      </c>
      <c r="O10760">
        <v>-81.535399999999996</v>
      </c>
      <c r="P10760" t="s">
        <v>3613</v>
      </c>
      <c r="Q10760" s="3">
        <f>Table1[[#This Row],[Capacity (MW)]]*0.395*8760*10^-6</f>
        <v>2.3702369999999999</v>
      </c>
      <c r="R10760" s="3" cm="1">
        <f t="array" ref="R10760">AVERAGE(VLOOKUP(_xlfn.TEXTSPLIT(Table1[[#This Row],[Fuel (no space after comma)]], ","), FuelList_Final_EF!$A$2:$B$65, 2, FALSE))</f>
        <v>53.06</v>
      </c>
      <c r="S10760" s="3">
        <f>Table1[[#This Row],[Generation (TWh)]]*10^9*VLOOKUP(Table1[[#This Row],[Turbine/Engine Technology]],Technology_HR!$A$2:$B$11,2,FALSE)*10^-6</f>
        <v>17892919.112999998</v>
      </c>
      <c r="T10760" s="5">
        <f>Table1[[#This Row],[Fuel Consumption (mmBtu)]]*Table1[[#This Row],[Emission Factor (kg CO2/ mmBtu)]]*10^3</f>
        <v>949398288135.78003</v>
      </c>
      <c r="U10760" s="3">
        <f>Table1[[#This Row],[Emissions (g CO2)]]/(Table1[[#This Row],[Generation (TWh)]]*10^9)</f>
        <v>400.54993999999999</v>
      </c>
    </row>
    <row r="10761" spans="1:21" x14ac:dyDescent="0.35">
      <c r="A10761" t="s">
        <v>2554</v>
      </c>
      <c r="B10761" t="s">
        <v>3243</v>
      </c>
      <c r="C10761" t="str">
        <f>SUBSTITUTE(Table1[[#This Row],[Fuel]],", ",",")</f>
        <v>fossil gas: natural gas,fossil liquids: fuel oil</v>
      </c>
      <c r="D10761" t="s">
        <v>3239</v>
      </c>
      <c r="E10761" t="s">
        <v>3275</v>
      </c>
      <c r="H10761" t="s">
        <v>3436</v>
      </c>
      <c r="I10761">
        <v>243</v>
      </c>
      <c r="J10761" t="s">
        <v>3446</v>
      </c>
      <c r="K10761">
        <v>2021</v>
      </c>
      <c r="L10761" t="s">
        <v>29</v>
      </c>
      <c r="M10761" t="s">
        <v>29</v>
      </c>
      <c r="N10761">
        <v>30.565985999999999</v>
      </c>
      <c r="O10761">
        <v>-87.224511000000007</v>
      </c>
      <c r="P10761" t="s">
        <v>3613</v>
      </c>
      <c r="Q10761" s="3">
        <f>Table1[[#This Row],[Capacity (MW)]]*0.395*8760*10^-6</f>
        <v>0.84082859999999993</v>
      </c>
      <c r="R10761" s="3" cm="1">
        <f t="array" ref="R10761">AVERAGE(VLOOKUP(_xlfn.TEXTSPLIT(Table1[[#This Row],[Fuel (no space after comma)]], ","), FuelList_Final_EF!$A$2:$B$65, 2, FALSE))</f>
        <v>65.583341148886291</v>
      </c>
      <c r="S10761" s="3">
        <f>Table1[[#This Row],[Generation (TWh)]]*10^9*VLOOKUP(Table1[[#This Row],[Turbine/Engine Technology]],Technology_HR!$A$2:$B$11,2,FALSE)*10^-6</f>
        <v>9257522.8859999981</v>
      </c>
      <c r="T10761" s="5">
        <f>Table1[[#This Row],[Fuel Consumption (mmBtu)]]*Table1[[#This Row],[Emission Factor (kg CO2/ mmBtu)]]*10^3</f>
        <v>607139281626.16028</v>
      </c>
      <c r="U10761" s="3">
        <f>Table1[[#This Row],[Emissions (g CO2)]]/(Table1[[#This Row],[Generation (TWh)]]*10^9)</f>
        <v>722.072586049238</v>
      </c>
    </row>
    <row r="10762" spans="1:21" x14ac:dyDescent="0.35">
      <c r="A10762" t="s">
        <v>2554</v>
      </c>
      <c r="B10762" t="s">
        <v>3243</v>
      </c>
      <c r="C10762" t="str">
        <f>SUBSTITUTE(Table1[[#This Row],[Fuel]],", ",",")</f>
        <v>fossil gas: natural gas,fossil liquids: fuel oil</v>
      </c>
      <c r="D10762" t="s">
        <v>3239</v>
      </c>
      <c r="E10762" t="s">
        <v>3275</v>
      </c>
      <c r="H10762" t="s">
        <v>3436</v>
      </c>
      <c r="I10762">
        <v>243</v>
      </c>
      <c r="J10762" t="s">
        <v>3446</v>
      </c>
      <c r="K10762">
        <v>2021</v>
      </c>
      <c r="L10762" t="s">
        <v>29</v>
      </c>
      <c r="M10762" t="s">
        <v>29</v>
      </c>
      <c r="N10762">
        <v>30.565985999999999</v>
      </c>
      <c r="O10762">
        <v>-87.224511000000007</v>
      </c>
      <c r="P10762" t="s">
        <v>3613</v>
      </c>
      <c r="Q10762" s="3">
        <f>Table1[[#This Row],[Capacity (MW)]]*0.395*8760*10^-6</f>
        <v>0.84082859999999993</v>
      </c>
      <c r="R10762" s="3" cm="1">
        <f t="array" ref="R10762">AVERAGE(VLOOKUP(_xlfn.TEXTSPLIT(Table1[[#This Row],[Fuel (no space after comma)]], ","), FuelList_Final_EF!$A$2:$B$65, 2, FALSE))</f>
        <v>65.583341148886291</v>
      </c>
      <c r="S10762" s="3">
        <f>Table1[[#This Row],[Generation (TWh)]]*10^9*VLOOKUP(Table1[[#This Row],[Turbine/Engine Technology]],Technology_HR!$A$2:$B$11,2,FALSE)*10^-6</f>
        <v>9257522.8859999981</v>
      </c>
      <c r="T10762" s="5">
        <f>Table1[[#This Row],[Fuel Consumption (mmBtu)]]*Table1[[#This Row],[Emission Factor (kg CO2/ mmBtu)]]*10^3</f>
        <v>607139281626.16028</v>
      </c>
      <c r="U10762" s="3">
        <f>Table1[[#This Row],[Emissions (g CO2)]]/(Table1[[#This Row],[Generation (TWh)]]*10^9)</f>
        <v>722.072586049238</v>
      </c>
    </row>
    <row r="10763" spans="1:21" x14ac:dyDescent="0.35">
      <c r="A10763" t="s">
        <v>2554</v>
      </c>
      <c r="B10763" t="s">
        <v>3243</v>
      </c>
      <c r="C10763" t="str">
        <f>SUBSTITUTE(Table1[[#This Row],[Fuel]],", ",",")</f>
        <v>fossil gas: natural gas,fossil liquids: fuel oil</v>
      </c>
      <c r="D10763" t="s">
        <v>3239</v>
      </c>
      <c r="E10763" t="s">
        <v>3275</v>
      </c>
      <c r="H10763" t="s">
        <v>3436</v>
      </c>
      <c r="I10763">
        <v>243</v>
      </c>
      <c r="J10763" t="s">
        <v>3446</v>
      </c>
      <c r="K10763">
        <v>2021</v>
      </c>
      <c r="L10763" t="s">
        <v>29</v>
      </c>
      <c r="M10763" t="s">
        <v>29</v>
      </c>
      <c r="N10763">
        <v>30.565985999999999</v>
      </c>
      <c r="O10763">
        <v>-87.224511000000007</v>
      </c>
      <c r="P10763" t="s">
        <v>3613</v>
      </c>
      <c r="Q10763" s="3">
        <f>Table1[[#This Row],[Capacity (MW)]]*0.395*8760*10^-6</f>
        <v>0.84082859999999993</v>
      </c>
      <c r="R10763" s="3" cm="1">
        <f t="array" ref="R10763">AVERAGE(VLOOKUP(_xlfn.TEXTSPLIT(Table1[[#This Row],[Fuel (no space after comma)]], ","), FuelList_Final_EF!$A$2:$B$65, 2, FALSE))</f>
        <v>65.583341148886291</v>
      </c>
      <c r="S10763" s="3">
        <f>Table1[[#This Row],[Generation (TWh)]]*10^9*VLOOKUP(Table1[[#This Row],[Turbine/Engine Technology]],Technology_HR!$A$2:$B$11,2,FALSE)*10^-6</f>
        <v>9257522.8859999981</v>
      </c>
      <c r="T10763" s="5">
        <f>Table1[[#This Row],[Fuel Consumption (mmBtu)]]*Table1[[#This Row],[Emission Factor (kg CO2/ mmBtu)]]*10^3</f>
        <v>607139281626.16028</v>
      </c>
      <c r="U10763" s="3">
        <f>Table1[[#This Row],[Emissions (g CO2)]]/(Table1[[#This Row],[Generation (TWh)]]*10^9)</f>
        <v>722.072586049238</v>
      </c>
    </row>
    <row r="10764" spans="1:21" x14ac:dyDescent="0.35">
      <c r="A10764" t="s">
        <v>2554</v>
      </c>
      <c r="B10764" t="s">
        <v>3243</v>
      </c>
      <c r="C10764" t="str">
        <f>SUBSTITUTE(Table1[[#This Row],[Fuel]],", ",",")</f>
        <v>fossil gas: natural gas,fossil liquids: fuel oil</v>
      </c>
      <c r="D10764" t="s">
        <v>3239</v>
      </c>
      <c r="E10764" t="s">
        <v>3275</v>
      </c>
      <c r="H10764" t="s">
        <v>3436</v>
      </c>
      <c r="I10764">
        <v>243</v>
      </c>
      <c r="J10764" t="s">
        <v>3446</v>
      </c>
      <c r="K10764">
        <v>2021</v>
      </c>
      <c r="L10764" t="s">
        <v>29</v>
      </c>
      <c r="M10764" t="s">
        <v>29</v>
      </c>
      <c r="N10764">
        <v>30.565985999999999</v>
      </c>
      <c r="O10764">
        <v>-87.224511000000007</v>
      </c>
      <c r="P10764" t="s">
        <v>3613</v>
      </c>
      <c r="Q10764" s="3">
        <f>Table1[[#This Row],[Capacity (MW)]]*0.395*8760*10^-6</f>
        <v>0.84082859999999993</v>
      </c>
      <c r="R10764" s="3" cm="1">
        <f t="array" ref="R10764">AVERAGE(VLOOKUP(_xlfn.TEXTSPLIT(Table1[[#This Row],[Fuel (no space after comma)]], ","), FuelList_Final_EF!$A$2:$B$65, 2, FALSE))</f>
        <v>65.583341148886291</v>
      </c>
      <c r="S10764" s="3">
        <f>Table1[[#This Row],[Generation (TWh)]]*10^9*VLOOKUP(Table1[[#This Row],[Turbine/Engine Technology]],Technology_HR!$A$2:$B$11,2,FALSE)*10^-6</f>
        <v>9257522.8859999981</v>
      </c>
      <c r="T10764" s="5">
        <f>Table1[[#This Row],[Fuel Consumption (mmBtu)]]*Table1[[#This Row],[Emission Factor (kg CO2/ mmBtu)]]*10^3</f>
        <v>607139281626.16028</v>
      </c>
      <c r="U10764" s="3">
        <f>Table1[[#This Row],[Emissions (g CO2)]]/(Table1[[#This Row],[Generation (TWh)]]*10^9)</f>
        <v>722.072586049238</v>
      </c>
    </row>
    <row r="10765" spans="1:21" x14ac:dyDescent="0.35">
      <c r="A10765" t="s">
        <v>2554</v>
      </c>
      <c r="B10765" t="s">
        <v>3239</v>
      </c>
      <c r="C10765" t="str">
        <f>SUBSTITUTE(Table1[[#This Row],[Fuel]],", ",",")</f>
        <v>fossil gas: natural gas</v>
      </c>
      <c r="D10765" t="s">
        <v>3239</v>
      </c>
      <c r="H10765" t="s">
        <v>3440</v>
      </c>
      <c r="I10765">
        <v>93.7</v>
      </c>
      <c r="J10765" t="s">
        <v>3446</v>
      </c>
      <c r="K10765">
        <v>2021</v>
      </c>
      <c r="L10765" t="s">
        <v>29</v>
      </c>
      <c r="M10765" t="s">
        <v>29</v>
      </c>
      <c r="N10765">
        <v>30.565985999999999</v>
      </c>
      <c r="O10765">
        <v>-87.224511000000007</v>
      </c>
      <c r="P10765" t="s">
        <v>3613</v>
      </c>
      <c r="Q10765" s="3">
        <f>Table1[[#This Row],[Capacity (MW)]]*0.395*8760*10^-6</f>
        <v>0.32422074000000001</v>
      </c>
      <c r="R10765" s="3" cm="1">
        <f t="array" ref="R10765">AVERAGE(VLOOKUP(_xlfn.TEXTSPLIT(Table1[[#This Row],[Fuel (no space after comma)]], ","), FuelList_Final_EF!$A$2:$B$65, 2, FALSE))</f>
        <v>53.06</v>
      </c>
      <c r="S10765" s="3">
        <f>Table1[[#This Row],[Generation (TWh)]]*10^9*VLOOKUP(Table1[[#This Row],[Turbine/Engine Technology]],Technology_HR!$A$2:$B$11,2,FALSE)*10^-6</f>
        <v>3334610.3108999999</v>
      </c>
      <c r="T10765" s="5">
        <f>Table1[[#This Row],[Fuel Consumption (mmBtu)]]*Table1[[#This Row],[Emission Factor (kg CO2/ mmBtu)]]*10^3</f>
        <v>176934423096.354</v>
      </c>
      <c r="U10765" s="3">
        <f>Table1[[#This Row],[Emissions (g CO2)]]/(Table1[[#This Row],[Generation (TWh)]]*10^9)</f>
        <v>545.72210000000007</v>
      </c>
    </row>
    <row r="10766" spans="1:21" x14ac:dyDescent="0.35">
      <c r="A10766" t="s">
        <v>2554</v>
      </c>
      <c r="B10766" t="s">
        <v>3239</v>
      </c>
      <c r="C10766" t="str">
        <f>SUBSTITUTE(Table1[[#This Row],[Fuel]],", ",",")</f>
        <v>fossil gas: natural gas</v>
      </c>
      <c r="D10766" t="s">
        <v>3239</v>
      </c>
      <c r="H10766" t="s">
        <v>3440</v>
      </c>
      <c r="I10766">
        <v>93.7</v>
      </c>
      <c r="J10766" t="s">
        <v>3446</v>
      </c>
      <c r="K10766">
        <v>2021</v>
      </c>
      <c r="L10766" t="s">
        <v>29</v>
      </c>
      <c r="M10766" t="s">
        <v>29</v>
      </c>
      <c r="N10766">
        <v>30.565985999999999</v>
      </c>
      <c r="O10766">
        <v>-87.224511000000007</v>
      </c>
      <c r="P10766" t="s">
        <v>3613</v>
      </c>
      <c r="Q10766" s="3">
        <f>Table1[[#This Row],[Capacity (MW)]]*0.395*8760*10^-6</f>
        <v>0.32422074000000001</v>
      </c>
      <c r="R10766" s="3" cm="1">
        <f t="array" ref="R10766">AVERAGE(VLOOKUP(_xlfn.TEXTSPLIT(Table1[[#This Row],[Fuel (no space after comma)]], ","), FuelList_Final_EF!$A$2:$B$65, 2, FALSE))</f>
        <v>53.06</v>
      </c>
      <c r="S10766" s="3">
        <f>Table1[[#This Row],[Generation (TWh)]]*10^9*VLOOKUP(Table1[[#This Row],[Turbine/Engine Technology]],Technology_HR!$A$2:$B$11,2,FALSE)*10^-6</f>
        <v>3334610.3108999999</v>
      </c>
      <c r="T10766" s="5">
        <f>Table1[[#This Row],[Fuel Consumption (mmBtu)]]*Table1[[#This Row],[Emission Factor (kg CO2/ mmBtu)]]*10^3</f>
        <v>176934423096.354</v>
      </c>
      <c r="U10766" s="3">
        <f>Table1[[#This Row],[Emissions (g CO2)]]/(Table1[[#This Row],[Generation (TWh)]]*10^9)</f>
        <v>545.72210000000007</v>
      </c>
    </row>
    <row r="10767" spans="1:21" x14ac:dyDescent="0.35">
      <c r="A10767" t="s">
        <v>2554</v>
      </c>
      <c r="B10767" t="s">
        <v>3239</v>
      </c>
      <c r="C10767" t="str">
        <f>SUBSTITUTE(Table1[[#This Row],[Fuel]],", ",",")</f>
        <v>fossil gas: natural gas</v>
      </c>
      <c r="D10767" t="s">
        <v>3239</v>
      </c>
      <c r="H10767" t="s">
        <v>3440</v>
      </c>
      <c r="I10767">
        <v>369.7</v>
      </c>
      <c r="J10767" t="s">
        <v>3446</v>
      </c>
      <c r="K10767">
        <v>2021</v>
      </c>
      <c r="L10767" t="s">
        <v>29</v>
      </c>
      <c r="M10767" t="s">
        <v>29</v>
      </c>
      <c r="N10767">
        <v>30.565985999999999</v>
      </c>
      <c r="O10767">
        <v>-87.224511000000007</v>
      </c>
      <c r="P10767" t="s">
        <v>3613</v>
      </c>
      <c r="Q10767" s="3">
        <f>Table1[[#This Row],[Capacity (MW)]]*0.395*8760*10^-6</f>
        <v>1.27923594</v>
      </c>
      <c r="R10767" s="3" cm="1">
        <f t="array" ref="R10767">AVERAGE(VLOOKUP(_xlfn.TEXTSPLIT(Table1[[#This Row],[Fuel (no space after comma)]], ","), FuelList_Final_EF!$A$2:$B$65, 2, FALSE))</f>
        <v>53.06</v>
      </c>
      <c r="S10767" s="3">
        <f>Table1[[#This Row],[Generation (TWh)]]*10^9*VLOOKUP(Table1[[#This Row],[Turbine/Engine Technology]],Technology_HR!$A$2:$B$11,2,FALSE)*10^-6</f>
        <v>13156941.642899999</v>
      </c>
      <c r="T10767" s="5">
        <f>Table1[[#This Row],[Fuel Consumption (mmBtu)]]*Table1[[#This Row],[Emission Factor (kg CO2/ mmBtu)]]*10^3</f>
        <v>698107323572.27393</v>
      </c>
      <c r="U10767" s="3">
        <f>Table1[[#This Row],[Emissions (g CO2)]]/(Table1[[#This Row],[Generation (TWh)]]*10^9)</f>
        <v>545.72209999999995</v>
      </c>
    </row>
    <row r="10768" spans="1:21" x14ac:dyDescent="0.35">
      <c r="A10768" t="s">
        <v>2554</v>
      </c>
      <c r="B10768" t="s">
        <v>3239</v>
      </c>
      <c r="C10768" t="str">
        <f>SUBSTITUTE(Table1[[#This Row],[Fuel]],", ",",")</f>
        <v>fossil gas: natural gas</v>
      </c>
      <c r="D10768" t="s">
        <v>3239</v>
      </c>
      <c r="H10768" t="s">
        <v>3440</v>
      </c>
      <c r="I10768">
        <v>578</v>
      </c>
      <c r="J10768" t="s">
        <v>3446</v>
      </c>
      <c r="K10768">
        <v>2021</v>
      </c>
      <c r="L10768" t="s">
        <v>29</v>
      </c>
      <c r="M10768" t="s">
        <v>29</v>
      </c>
      <c r="N10768">
        <v>30.565985999999999</v>
      </c>
      <c r="O10768">
        <v>-87.224511000000007</v>
      </c>
      <c r="P10768" t="s">
        <v>3613</v>
      </c>
      <c r="Q10768" s="3">
        <f>Table1[[#This Row],[Capacity (MW)]]*0.395*8760*10^-6</f>
        <v>1.9999956000000001</v>
      </c>
      <c r="R10768" s="3" cm="1">
        <f t="array" ref="R10768">AVERAGE(VLOOKUP(_xlfn.TEXTSPLIT(Table1[[#This Row],[Fuel (no space after comma)]], ","), FuelList_Final_EF!$A$2:$B$65, 2, FALSE))</f>
        <v>53.06</v>
      </c>
      <c r="S10768" s="3">
        <f>Table1[[#This Row],[Generation (TWh)]]*10^9*VLOOKUP(Table1[[#This Row],[Turbine/Engine Technology]],Technology_HR!$A$2:$B$11,2,FALSE)*10^-6</f>
        <v>20569954.745999999</v>
      </c>
      <c r="T10768" s="5">
        <f>Table1[[#This Row],[Fuel Consumption (mmBtu)]]*Table1[[#This Row],[Emission Factor (kg CO2/ mmBtu)]]*10^3</f>
        <v>1091441798822.7601</v>
      </c>
      <c r="U10768" s="3">
        <f>Table1[[#This Row],[Emissions (g CO2)]]/(Table1[[#This Row],[Generation (TWh)]]*10^9)</f>
        <v>545.72210000000007</v>
      </c>
    </row>
    <row r="10769" spans="1:21" x14ac:dyDescent="0.35">
      <c r="A10769" t="s">
        <v>2604</v>
      </c>
      <c r="B10769" t="s">
        <v>3239</v>
      </c>
      <c r="C10769" t="str">
        <f>SUBSTITUTE(Table1[[#This Row],[Fuel]],", ",",")</f>
        <v>fossil gas: natural gas</v>
      </c>
      <c r="D10769" t="s">
        <v>3239</v>
      </c>
      <c r="H10769" t="s">
        <v>3438</v>
      </c>
      <c r="I10769">
        <v>688</v>
      </c>
      <c r="J10769" t="s">
        <v>3446</v>
      </c>
      <c r="K10769">
        <v>2008</v>
      </c>
      <c r="L10769" t="s">
        <v>29</v>
      </c>
      <c r="M10769" t="s">
        <v>29</v>
      </c>
      <c r="N10769">
        <v>32.607799999999997</v>
      </c>
      <c r="O10769">
        <v>-85.097499999999997</v>
      </c>
      <c r="P10769" t="s">
        <v>3613</v>
      </c>
      <c r="Q10769" s="3">
        <f>Table1[[#This Row],[Capacity (MW)]]*0.395*8760*10^-6</f>
        <v>2.3806175999999999</v>
      </c>
      <c r="R10769" s="3" cm="1">
        <f t="array" ref="R10769">AVERAGE(VLOOKUP(_xlfn.TEXTSPLIT(Table1[[#This Row],[Fuel (no space after comma)]], ","), FuelList_Final_EF!$A$2:$B$65, 2, FALSE))</f>
        <v>53.06</v>
      </c>
      <c r="S10769" s="3">
        <f>Table1[[#This Row],[Generation (TWh)]]*10^9*VLOOKUP(Table1[[#This Row],[Turbine/Engine Technology]],Technology_HR!$A$2:$B$11,2,FALSE)*10^-6</f>
        <v>17971282.262399998</v>
      </c>
      <c r="T10769" s="5">
        <f>Table1[[#This Row],[Fuel Consumption (mmBtu)]]*Table1[[#This Row],[Emission Factor (kg CO2/ mmBtu)]]*10^3</f>
        <v>953556236842.94385</v>
      </c>
      <c r="U10769" s="3">
        <f>Table1[[#This Row],[Emissions (g CO2)]]/(Table1[[#This Row],[Generation (TWh)]]*10^9)</f>
        <v>400.54993999999994</v>
      </c>
    </row>
    <row r="10770" spans="1:21" x14ac:dyDescent="0.35">
      <c r="A10770" t="s">
        <v>2604</v>
      </c>
      <c r="B10770" t="s">
        <v>3239</v>
      </c>
      <c r="C10770" t="str">
        <f>SUBSTITUTE(Table1[[#This Row],[Fuel]],", ",",")</f>
        <v>fossil gas: natural gas</v>
      </c>
      <c r="D10770" t="s">
        <v>3239</v>
      </c>
      <c r="H10770" t="s">
        <v>3438</v>
      </c>
      <c r="I10770">
        <v>620</v>
      </c>
      <c r="J10770" t="s">
        <v>3446</v>
      </c>
      <c r="K10770">
        <v>2002</v>
      </c>
      <c r="L10770" t="s">
        <v>29</v>
      </c>
      <c r="M10770" t="s">
        <v>29</v>
      </c>
      <c r="N10770">
        <v>32.607799999999997</v>
      </c>
      <c r="O10770">
        <v>-85.097499999999997</v>
      </c>
      <c r="P10770" t="s">
        <v>3613</v>
      </c>
      <c r="Q10770" s="3">
        <f>Table1[[#This Row],[Capacity (MW)]]*0.395*8760*10^-6</f>
        <v>2.145324</v>
      </c>
      <c r="R10770" s="3" cm="1">
        <f t="array" ref="R10770">AVERAGE(VLOOKUP(_xlfn.TEXTSPLIT(Table1[[#This Row],[Fuel (no space after comma)]], ","), FuelList_Final_EF!$A$2:$B$65, 2, FALSE))</f>
        <v>53.06</v>
      </c>
      <c r="S10770" s="3">
        <f>Table1[[#This Row],[Generation (TWh)]]*10^9*VLOOKUP(Table1[[#This Row],[Turbine/Engine Technology]],Technology_HR!$A$2:$B$11,2,FALSE)*10^-6</f>
        <v>16195050.876</v>
      </c>
      <c r="T10770" s="5">
        <f>Table1[[#This Row],[Fuel Consumption (mmBtu)]]*Table1[[#This Row],[Emission Factor (kg CO2/ mmBtu)]]*10^3</f>
        <v>859309399480.56006</v>
      </c>
      <c r="U10770" s="3">
        <f>Table1[[#This Row],[Emissions (g CO2)]]/(Table1[[#This Row],[Generation (TWh)]]*10^9)</f>
        <v>400.54994000000005</v>
      </c>
    </row>
    <row r="10771" spans="1:21" x14ac:dyDescent="0.35">
      <c r="A10771" t="s">
        <v>2604</v>
      </c>
      <c r="B10771" t="s">
        <v>3239</v>
      </c>
      <c r="C10771" t="str">
        <f>SUBSTITUTE(Table1[[#This Row],[Fuel]],", ",",")</f>
        <v>fossil gas: natural gas</v>
      </c>
      <c r="D10771" t="s">
        <v>3239</v>
      </c>
      <c r="H10771" t="s">
        <v>3438</v>
      </c>
      <c r="I10771">
        <v>688</v>
      </c>
      <c r="J10771" t="s">
        <v>3446</v>
      </c>
      <c r="K10771">
        <v>2002</v>
      </c>
      <c r="L10771" t="s">
        <v>29</v>
      </c>
      <c r="M10771" t="s">
        <v>29</v>
      </c>
      <c r="N10771">
        <v>32.607799999999997</v>
      </c>
      <c r="O10771">
        <v>-85.097499999999997</v>
      </c>
      <c r="P10771" t="s">
        <v>3613</v>
      </c>
      <c r="Q10771" s="3">
        <f>Table1[[#This Row],[Capacity (MW)]]*0.395*8760*10^-6</f>
        <v>2.3806175999999999</v>
      </c>
      <c r="R10771" s="3" cm="1">
        <f t="array" ref="R10771">AVERAGE(VLOOKUP(_xlfn.TEXTSPLIT(Table1[[#This Row],[Fuel (no space after comma)]], ","), FuelList_Final_EF!$A$2:$B$65, 2, FALSE))</f>
        <v>53.06</v>
      </c>
      <c r="S10771" s="3">
        <f>Table1[[#This Row],[Generation (TWh)]]*10^9*VLOOKUP(Table1[[#This Row],[Turbine/Engine Technology]],Technology_HR!$A$2:$B$11,2,FALSE)*10^-6</f>
        <v>17971282.262399998</v>
      </c>
      <c r="T10771" s="5">
        <f>Table1[[#This Row],[Fuel Consumption (mmBtu)]]*Table1[[#This Row],[Emission Factor (kg CO2/ mmBtu)]]*10^3</f>
        <v>953556236842.94385</v>
      </c>
      <c r="U10771" s="3">
        <f>Table1[[#This Row],[Emissions (g CO2)]]/(Table1[[#This Row],[Generation (TWh)]]*10^9)</f>
        <v>400.54993999999994</v>
      </c>
    </row>
    <row r="10772" spans="1:21" x14ac:dyDescent="0.35">
      <c r="A10772" t="s">
        <v>2499</v>
      </c>
      <c r="B10772" t="s">
        <v>3239</v>
      </c>
      <c r="C10772" t="str">
        <f>SUBSTITUTE(Table1[[#This Row],[Fuel]],", ",",")</f>
        <v>fossil gas: natural gas</v>
      </c>
      <c r="D10772" t="s">
        <v>3239</v>
      </c>
      <c r="H10772" t="s">
        <v>3436</v>
      </c>
      <c r="I10772">
        <v>70</v>
      </c>
      <c r="J10772" t="s">
        <v>3446</v>
      </c>
      <c r="K10772">
        <v>2009</v>
      </c>
      <c r="L10772" t="s">
        <v>29</v>
      </c>
      <c r="M10772" t="s">
        <v>29</v>
      </c>
      <c r="N10772">
        <v>27.9072</v>
      </c>
      <c r="O10772">
        <v>-82.423100000000005</v>
      </c>
      <c r="P10772" t="s">
        <v>3613</v>
      </c>
      <c r="Q10772" s="3">
        <f>Table1[[#This Row],[Capacity (MW)]]*0.395*8760*10^-6</f>
        <v>0.24221400000000001</v>
      </c>
      <c r="R10772" s="3" cm="1">
        <f t="array" ref="R10772">AVERAGE(VLOOKUP(_xlfn.TEXTSPLIT(Table1[[#This Row],[Fuel (no space after comma)]], ","), FuelList_Final_EF!$A$2:$B$65, 2, FALSE))</f>
        <v>53.06</v>
      </c>
      <c r="S10772" s="3">
        <f>Table1[[#This Row],[Generation (TWh)]]*10^9*VLOOKUP(Table1[[#This Row],[Turbine/Engine Technology]],Technology_HR!$A$2:$B$11,2,FALSE)*10^-6</f>
        <v>2666776.1399999997</v>
      </c>
      <c r="T10772" s="5">
        <f>Table1[[#This Row],[Fuel Consumption (mmBtu)]]*Table1[[#This Row],[Emission Factor (kg CO2/ mmBtu)]]*10^3</f>
        <v>141499141988.39999</v>
      </c>
      <c r="U10772" s="3">
        <f>Table1[[#This Row],[Emissions (g CO2)]]/(Table1[[#This Row],[Generation (TWh)]]*10^9)</f>
        <v>584.19060000000002</v>
      </c>
    </row>
    <row r="10773" spans="1:21" x14ac:dyDescent="0.35">
      <c r="A10773" t="s">
        <v>2499</v>
      </c>
      <c r="B10773" t="s">
        <v>3239</v>
      </c>
      <c r="C10773" t="str">
        <f>SUBSTITUTE(Table1[[#This Row],[Fuel]],", ",",")</f>
        <v>fossil gas: natural gas</v>
      </c>
      <c r="D10773" t="s">
        <v>3239</v>
      </c>
      <c r="H10773" t="s">
        <v>3436</v>
      </c>
      <c r="I10773">
        <v>70</v>
      </c>
      <c r="J10773" t="s">
        <v>3446</v>
      </c>
      <c r="K10773">
        <v>2009</v>
      </c>
      <c r="L10773" t="s">
        <v>29</v>
      </c>
      <c r="M10773" t="s">
        <v>29</v>
      </c>
      <c r="N10773">
        <v>27.9072</v>
      </c>
      <c r="O10773">
        <v>-82.423100000000005</v>
      </c>
      <c r="P10773" t="s">
        <v>3613</v>
      </c>
      <c r="Q10773" s="3">
        <f>Table1[[#This Row],[Capacity (MW)]]*0.395*8760*10^-6</f>
        <v>0.24221400000000001</v>
      </c>
      <c r="R10773" s="3" cm="1">
        <f t="array" ref="R10773">AVERAGE(VLOOKUP(_xlfn.TEXTSPLIT(Table1[[#This Row],[Fuel (no space after comma)]], ","), FuelList_Final_EF!$A$2:$B$65, 2, FALSE))</f>
        <v>53.06</v>
      </c>
      <c r="S10773" s="3">
        <f>Table1[[#This Row],[Generation (TWh)]]*10^9*VLOOKUP(Table1[[#This Row],[Turbine/Engine Technology]],Technology_HR!$A$2:$B$11,2,FALSE)*10^-6</f>
        <v>2666776.1399999997</v>
      </c>
      <c r="T10773" s="5">
        <f>Table1[[#This Row],[Fuel Consumption (mmBtu)]]*Table1[[#This Row],[Emission Factor (kg CO2/ mmBtu)]]*10^3</f>
        <v>141499141988.39999</v>
      </c>
      <c r="U10773" s="3">
        <f>Table1[[#This Row],[Emissions (g CO2)]]/(Table1[[#This Row],[Generation (TWh)]]*10^9)</f>
        <v>584.19060000000002</v>
      </c>
    </row>
    <row r="10774" spans="1:21" x14ac:dyDescent="0.35">
      <c r="A10774" t="s">
        <v>2499</v>
      </c>
      <c r="B10774" t="s">
        <v>3239</v>
      </c>
      <c r="C10774" t="str">
        <f>SUBSTITUTE(Table1[[#This Row],[Fuel]],", ",",")</f>
        <v>fossil gas: natural gas</v>
      </c>
      <c r="D10774" t="s">
        <v>3239</v>
      </c>
      <c r="H10774" t="s">
        <v>3436</v>
      </c>
      <c r="I10774">
        <v>70</v>
      </c>
      <c r="J10774" t="s">
        <v>3446</v>
      </c>
      <c r="K10774">
        <v>2009</v>
      </c>
      <c r="L10774" t="s">
        <v>29</v>
      </c>
      <c r="M10774" t="s">
        <v>29</v>
      </c>
      <c r="N10774">
        <v>27.9072</v>
      </c>
      <c r="O10774">
        <v>-82.423100000000005</v>
      </c>
      <c r="P10774" t="s">
        <v>3613</v>
      </c>
      <c r="Q10774" s="3">
        <f>Table1[[#This Row],[Capacity (MW)]]*0.395*8760*10^-6</f>
        <v>0.24221400000000001</v>
      </c>
      <c r="R10774" s="3" cm="1">
        <f t="array" ref="R10774">AVERAGE(VLOOKUP(_xlfn.TEXTSPLIT(Table1[[#This Row],[Fuel (no space after comma)]], ","), FuelList_Final_EF!$A$2:$B$65, 2, FALSE))</f>
        <v>53.06</v>
      </c>
      <c r="S10774" s="3">
        <f>Table1[[#This Row],[Generation (TWh)]]*10^9*VLOOKUP(Table1[[#This Row],[Turbine/Engine Technology]],Technology_HR!$A$2:$B$11,2,FALSE)*10^-6</f>
        <v>2666776.1399999997</v>
      </c>
      <c r="T10774" s="5">
        <f>Table1[[#This Row],[Fuel Consumption (mmBtu)]]*Table1[[#This Row],[Emission Factor (kg CO2/ mmBtu)]]*10^3</f>
        <v>141499141988.39999</v>
      </c>
      <c r="U10774" s="3">
        <f>Table1[[#This Row],[Emissions (g CO2)]]/(Table1[[#This Row],[Generation (TWh)]]*10^9)</f>
        <v>584.19060000000002</v>
      </c>
    </row>
    <row r="10775" spans="1:21" x14ac:dyDescent="0.35">
      <c r="A10775" t="s">
        <v>2499</v>
      </c>
      <c r="B10775" t="s">
        <v>3239</v>
      </c>
      <c r="C10775" t="str">
        <f>SUBSTITUTE(Table1[[#This Row],[Fuel]],", ",",")</f>
        <v>fossil gas: natural gas</v>
      </c>
      <c r="D10775" t="s">
        <v>3239</v>
      </c>
      <c r="H10775" t="s">
        <v>3436</v>
      </c>
      <c r="I10775">
        <v>70</v>
      </c>
      <c r="J10775" t="s">
        <v>3446</v>
      </c>
      <c r="K10775">
        <v>2009</v>
      </c>
      <c r="L10775" t="s">
        <v>29</v>
      </c>
      <c r="M10775" t="s">
        <v>29</v>
      </c>
      <c r="N10775">
        <v>27.9072</v>
      </c>
      <c r="O10775">
        <v>-82.423100000000005</v>
      </c>
      <c r="P10775" t="s">
        <v>3613</v>
      </c>
      <c r="Q10775" s="3">
        <f>Table1[[#This Row],[Capacity (MW)]]*0.395*8760*10^-6</f>
        <v>0.24221400000000001</v>
      </c>
      <c r="R10775" s="3" cm="1">
        <f t="array" ref="R10775">AVERAGE(VLOOKUP(_xlfn.TEXTSPLIT(Table1[[#This Row],[Fuel (no space after comma)]], ","), FuelList_Final_EF!$A$2:$B$65, 2, FALSE))</f>
        <v>53.06</v>
      </c>
      <c r="S10775" s="3">
        <f>Table1[[#This Row],[Generation (TWh)]]*10^9*VLOOKUP(Table1[[#This Row],[Turbine/Engine Technology]],Technology_HR!$A$2:$B$11,2,FALSE)*10^-6</f>
        <v>2666776.1399999997</v>
      </c>
      <c r="T10775" s="5">
        <f>Table1[[#This Row],[Fuel Consumption (mmBtu)]]*Table1[[#This Row],[Emission Factor (kg CO2/ mmBtu)]]*10^3</f>
        <v>141499141988.39999</v>
      </c>
      <c r="U10775" s="3">
        <f>Table1[[#This Row],[Emissions (g CO2)]]/(Table1[[#This Row],[Generation (TWh)]]*10^9)</f>
        <v>584.19060000000002</v>
      </c>
    </row>
    <row r="10776" spans="1:21" x14ac:dyDescent="0.35">
      <c r="A10776" t="s">
        <v>2499</v>
      </c>
      <c r="B10776" t="s">
        <v>3239</v>
      </c>
      <c r="C10776" t="str">
        <f>SUBSTITUTE(Table1[[#This Row],[Fuel]],", ",",")</f>
        <v>fossil gas: natural gas</v>
      </c>
      <c r="D10776" t="s">
        <v>3239</v>
      </c>
      <c r="H10776" t="s">
        <v>3438</v>
      </c>
      <c r="I10776">
        <v>809</v>
      </c>
      <c r="J10776" t="s">
        <v>3446</v>
      </c>
      <c r="K10776">
        <v>2003</v>
      </c>
      <c r="L10776" t="s">
        <v>29</v>
      </c>
      <c r="M10776" t="s">
        <v>29</v>
      </c>
      <c r="N10776">
        <v>27.9072</v>
      </c>
      <c r="O10776">
        <v>-82.423100000000005</v>
      </c>
      <c r="P10776" t="s">
        <v>3613</v>
      </c>
      <c r="Q10776" s="3">
        <f>Table1[[#This Row],[Capacity (MW)]]*0.395*8760*10^-6</f>
        <v>2.7993018000000003</v>
      </c>
      <c r="R10776" s="3" cm="1">
        <f t="array" ref="R10776">AVERAGE(VLOOKUP(_xlfn.TEXTSPLIT(Table1[[#This Row],[Fuel (no space after comma)]], ","), FuelList_Final_EF!$A$2:$B$65, 2, FALSE))</f>
        <v>53.06</v>
      </c>
      <c r="S10776" s="3">
        <f>Table1[[#This Row],[Generation (TWh)]]*10^9*VLOOKUP(Table1[[#This Row],[Turbine/Engine Technology]],Technology_HR!$A$2:$B$11,2,FALSE)*10^-6</f>
        <v>21131929.288200002</v>
      </c>
      <c r="T10776" s="5">
        <f>Table1[[#This Row],[Fuel Consumption (mmBtu)]]*Table1[[#This Row],[Emission Factor (kg CO2/ mmBtu)]]*10^3</f>
        <v>1121260168031.8921</v>
      </c>
      <c r="U10776" s="3">
        <f>Table1[[#This Row],[Emissions (g CO2)]]/(Table1[[#This Row],[Generation (TWh)]]*10^9)</f>
        <v>400.54993999999994</v>
      </c>
    </row>
    <row r="10777" spans="1:21" x14ac:dyDescent="0.35">
      <c r="A10777" t="s">
        <v>2499</v>
      </c>
      <c r="B10777" t="s">
        <v>3239</v>
      </c>
      <c r="C10777" t="str">
        <f>SUBSTITUTE(Table1[[#This Row],[Fuel]],", ",",")</f>
        <v>fossil gas: natural gas</v>
      </c>
      <c r="D10777" t="s">
        <v>3239</v>
      </c>
      <c r="H10777" t="s">
        <v>3438</v>
      </c>
      <c r="I10777">
        <v>1205</v>
      </c>
      <c r="J10777" t="s">
        <v>3446</v>
      </c>
      <c r="K10777">
        <v>2004</v>
      </c>
      <c r="L10777" t="s">
        <v>29</v>
      </c>
      <c r="M10777" t="s">
        <v>29</v>
      </c>
      <c r="N10777">
        <v>27.9072</v>
      </c>
      <c r="O10777">
        <v>-82.423100000000005</v>
      </c>
      <c r="P10777" t="s">
        <v>3613</v>
      </c>
      <c r="Q10777" s="3">
        <f>Table1[[#This Row],[Capacity (MW)]]*0.395*8760*10^-6</f>
        <v>4.1695409999999997</v>
      </c>
      <c r="R10777" s="3" cm="1">
        <f t="array" ref="R10777">AVERAGE(VLOOKUP(_xlfn.TEXTSPLIT(Table1[[#This Row],[Fuel (no space after comma)]], ","), FuelList_Final_EF!$A$2:$B$65, 2, FALSE))</f>
        <v>53.06</v>
      </c>
      <c r="S10777" s="3">
        <f>Table1[[#This Row],[Generation (TWh)]]*10^9*VLOOKUP(Table1[[#This Row],[Turbine/Engine Technology]],Technology_HR!$A$2:$B$11,2,FALSE)*10^-6</f>
        <v>31475865.008999996</v>
      </c>
      <c r="T10777" s="5">
        <f>Table1[[#This Row],[Fuel Consumption (mmBtu)]]*Table1[[#This Row],[Emission Factor (kg CO2/ mmBtu)]]*10^3</f>
        <v>1670109397377.5398</v>
      </c>
      <c r="U10777" s="3">
        <f>Table1[[#This Row],[Emissions (g CO2)]]/(Table1[[#This Row],[Generation (TWh)]]*10^9)</f>
        <v>400.54993999999999</v>
      </c>
    </row>
    <row r="10778" spans="1:21" x14ac:dyDescent="0.35">
      <c r="A10778" t="s">
        <v>2651</v>
      </c>
      <c r="B10778" t="s">
        <v>3239</v>
      </c>
      <c r="C10778" t="str">
        <f>SUBSTITUTE(Table1[[#This Row],[Fuel]],", ",",")</f>
        <v>fossil gas: natural gas</v>
      </c>
      <c r="D10778" t="s">
        <v>3239</v>
      </c>
      <c r="H10778" t="s">
        <v>3437</v>
      </c>
      <c r="I10778">
        <v>188</v>
      </c>
      <c r="J10778" t="s">
        <v>3446</v>
      </c>
      <c r="K10778">
        <v>2020</v>
      </c>
      <c r="L10778" t="s">
        <v>29</v>
      </c>
      <c r="M10778" t="s">
        <v>29</v>
      </c>
      <c r="N10778">
        <v>32.159761000000003</v>
      </c>
      <c r="O10778">
        <v>-110.905125</v>
      </c>
      <c r="P10778" t="s">
        <v>3613</v>
      </c>
      <c r="Q10778" s="3">
        <f>Table1[[#This Row],[Capacity (MW)]]*0.395*8760*10^-6</f>
        <v>0.65051760000000003</v>
      </c>
      <c r="R10778" s="3" cm="1">
        <f t="array" ref="R10778">AVERAGE(VLOOKUP(_xlfn.TEXTSPLIT(Table1[[#This Row],[Fuel (no space after comma)]], ","), FuelList_Final_EF!$A$2:$B$65, 2, FALSE))</f>
        <v>53.06</v>
      </c>
      <c r="S10778" s="3">
        <f>Table1[[#This Row],[Generation (TWh)]]*10^9*VLOOKUP(Table1[[#This Row],[Turbine/Engine Technology]],Technology_HR!$A$2:$B$11,2,FALSE)*10^-6</f>
        <v>5789606.6399999997</v>
      </c>
      <c r="T10778" s="5">
        <f>Table1[[#This Row],[Fuel Consumption (mmBtu)]]*Table1[[#This Row],[Emission Factor (kg CO2/ mmBtu)]]*10^3</f>
        <v>307196528318.39996</v>
      </c>
      <c r="U10778" s="3">
        <f>Table1[[#This Row],[Emissions (g CO2)]]/(Table1[[#This Row],[Generation (TWh)]]*10^9)</f>
        <v>472.23399999999992</v>
      </c>
    </row>
    <row r="10779" spans="1:21" x14ac:dyDescent="0.35">
      <c r="A10779" t="s">
        <v>2651</v>
      </c>
      <c r="B10779" t="s">
        <v>3239</v>
      </c>
      <c r="C10779" t="str">
        <f>SUBSTITUTE(Table1[[#This Row],[Fuel]],", ",",")</f>
        <v>fossil gas: natural gas</v>
      </c>
      <c r="D10779" t="s">
        <v>3239</v>
      </c>
      <c r="H10779" t="s">
        <v>3440</v>
      </c>
      <c r="I10779">
        <v>114</v>
      </c>
      <c r="J10779" t="s">
        <v>3446</v>
      </c>
      <c r="K10779">
        <v>1962</v>
      </c>
      <c r="L10779" t="s">
        <v>29</v>
      </c>
      <c r="M10779" t="s">
        <v>29</v>
      </c>
      <c r="N10779">
        <v>32.159761000000003</v>
      </c>
      <c r="O10779">
        <v>-110.905125</v>
      </c>
      <c r="P10779" t="s">
        <v>3613</v>
      </c>
      <c r="Q10779" s="3">
        <f>Table1[[#This Row],[Capacity (MW)]]*0.395*8760*10^-6</f>
        <v>0.39446279999999995</v>
      </c>
      <c r="R10779" s="3" cm="1">
        <f t="array" ref="R10779">AVERAGE(VLOOKUP(_xlfn.TEXTSPLIT(Table1[[#This Row],[Fuel (no space after comma)]], ","), FuelList_Final_EF!$A$2:$B$65, 2, FALSE))</f>
        <v>53.06</v>
      </c>
      <c r="S10779" s="3">
        <f>Table1[[#This Row],[Generation (TWh)]]*10^9*VLOOKUP(Table1[[#This Row],[Turbine/Engine Technology]],Technology_HR!$A$2:$B$11,2,FALSE)*10^-6</f>
        <v>4057049.8979999991</v>
      </c>
      <c r="T10779" s="5">
        <f>Table1[[#This Row],[Fuel Consumption (mmBtu)]]*Table1[[#This Row],[Emission Factor (kg CO2/ mmBtu)]]*10^3</f>
        <v>215267067587.87994</v>
      </c>
      <c r="U10779" s="3">
        <f>Table1[[#This Row],[Emissions (g CO2)]]/(Table1[[#This Row],[Generation (TWh)]]*10^9)</f>
        <v>545.72209999999995</v>
      </c>
    </row>
    <row r="10780" spans="1:21" x14ac:dyDescent="0.35">
      <c r="A10780" t="s">
        <v>2651</v>
      </c>
      <c r="B10780" t="s">
        <v>3412</v>
      </c>
      <c r="C10780" t="str">
        <f>SUBSTITUTE(Table1[[#This Row],[Fuel]],", ",",")</f>
        <v>fossil gas: natural gas,bioenergy: refuse (landfill gas)</v>
      </c>
      <c r="D10780" t="s">
        <v>3239</v>
      </c>
      <c r="E10780" t="s">
        <v>3681</v>
      </c>
      <c r="H10780" t="s">
        <v>3440</v>
      </c>
      <c r="I10780">
        <v>173.3</v>
      </c>
      <c r="J10780" t="s">
        <v>3446</v>
      </c>
      <c r="K10780">
        <v>2015</v>
      </c>
      <c r="L10780" t="s">
        <v>29</v>
      </c>
      <c r="M10780" t="s">
        <v>29</v>
      </c>
      <c r="N10780">
        <v>32.159761000000003</v>
      </c>
      <c r="O10780">
        <v>-110.905125</v>
      </c>
      <c r="P10780" t="s">
        <v>3613</v>
      </c>
      <c r="Q10780" s="3">
        <f>Table1[[#This Row],[Capacity (MW)]]*0.395*8760*10^-6</f>
        <v>0.59965266000000006</v>
      </c>
      <c r="R10780" s="3" cm="1">
        <f t="array" ref="R10780">AVERAGE(VLOOKUP(_xlfn.TEXTSPLIT(Table1[[#This Row],[Fuel (no space after comma)]], ","), FuelList_Final_EF!$A$2:$B$65, 2, FALSE))</f>
        <v>52.564999999999998</v>
      </c>
      <c r="S10780" s="3">
        <f>Table1[[#This Row],[Generation (TWh)]]*10^9*VLOOKUP(Table1[[#This Row],[Turbine/Engine Technology]],Technology_HR!$A$2:$B$11,2,FALSE)*10^-6</f>
        <v>6167427.6080999998</v>
      </c>
      <c r="T10780" s="5">
        <f>Table1[[#This Row],[Fuel Consumption (mmBtu)]]*Table1[[#This Row],[Emission Factor (kg CO2/ mmBtu)]]*10^3</f>
        <v>324190832219.77643</v>
      </c>
      <c r="U10780" s="3">
        <f>Table1[[#This Row],[Emissions (g CO2)]]/(Table1[[#This Row],[Generation (TWh)]]*10^9)</f>
        <v>540.63102499999991</v>
      </c>
    </row>
    <row r="10781" spans="1:21" x14ac:dyDescent="0.35">
      <c r="A10781" t="s">
        <v>2532</v>
      </c>
      <c r="B10781" t="s">
        <v>3243</v>
      </c>
      <c r="C10781" t="str">
        <f>SUBSTITUTE(Table1[[#This Row],[Fuel]],", ",",")</f>
        <v>fossil gas: natural gas,fossil liquids: fuel oil</v>
      </c>
      <c r="D10781" t="s">
        <v>3239</v>
      </c>
      <c r="E10781" t="s">
        <v>3275</v>
      </c>
      <c r="H10781" t="s">
        <v>3436</v>
      </c>
      <c r="I10781">
        <v>122</v>
      </c>
      <c r="J10781" t="s">
        <v>3446</v>
      </c>
      <c r="K10781">
        <v>1991</v>
      </c>
      <c r="L10781" t="s">
        <v>29</v>
      </c>
      <c r="M10781" t="s">
        <v>29</v>
      </c>
      <c r="N10781">
        <v>32.826500000000003</v>
      </c>
      <c r="O10781">
        <v>-79.963399999999993</v>
      </c>
      <c r="P10781" t="s">
        <v>3613</v>
      </c>
      <c r="Q10781" s="3">
        <f>Table1[[#This Row],[Capacity (MW)]]*0.395*8760*10^-6</f>
        <v>0.42214440000000003</v>
      </c>
      <c r="R10781" s="3" cm="1">
        <f t="array" ref="R10781">AVERAGE(VLOOKUP(_xlfn.TEXTSPLIT(Table1[[#This Row],[Fuel (no space after comma)]], ","), FuelList_Final_EF!$A$2:$B$65, 2, FALSE))</f>
        <v>65.583341148886291</v>
      </c>
      <c r="S10781" s="3">
        <f>Table1[[#This Row],[Generation (TWh)]]*10^9*VLOOKUP(Table1[[#This Row],[Turbine/Engine Technology]],Technology_HR!$A$2:$B$11,2,FALSE)*10^-6</f>
        <v>4647809.8440000005</v>
      </c>
      <c r="T10781" s="5">
        <f>Table1[[#This Row],[Fuel Consumption (mmBtu)]]*Table1[[#This Row],[Emission Factor (kg CO2/ mmBtu)]]*10^3</f>
        <v>304818898594.20398</v>
      </c>
      <c r="U10781" s="3">
        <f>Table1[[#This Row],[Emissions (g CO2)]]/(Table1[[#This Row],[Generation (TWh)]]*10^9)</f>
        <v>722.072586049238</v>
      </c>
    </row>
    <row r="10782" spans="1:21" x14ac:dyDescent="0.35">
      <c r="A10782" t="s">
        <v>2750</v>
      </c>
      <c r="B10782" t="s">
        <v>3239</v>
      </c>
      <c r="C10782" t="str">
        <f>SUBSTITUTE(Table1[[#This Row],[Fuel]],", ",",")</f>
        <v>fossil gas: natural gas</v>
      </c>
      <c r="D10782" t="s">
        <v>3239</v>
      </c>
      <c r="H10782" t="s">
        <v>3438</v>
      </c>
      <c r="I10782">
        <v>110</v>
      </c>
      <c r="J10782" t="s">
        <v>3446</v>
      </c>
      <c r="K10782">
        <v>2010</v>
      </c>
      <c r="L10782" t="s">
        <v>29</v>
      </c>
      <c r="M10782" t="s">
        <v>29</v>
      </c>
      <c r="N10782">
        <v>30.2867</v>
      </c>
      <c r="O10782">
        <v>-97.735600000000005</v>
      </c>
      <c r="P10782" t="s">
        <v>3613</v>
      </c>
      <c r="Q10782" s="3">
        <f>Table1[[#This Row],[Capacity (MW)]]*0.395*8760*10^-6</f>
        <v>0.38062199999999996</v>
      </c>
      <c r="R10782" s="3" cm="1">
        <f t="array" ref="R10782">AVERAGE(VLOOKUP(_xlfn.TEXTSPLIT(Table1[[#This Row],[Fuel (no space after comma)]], ","), FuelList_Final_EF!$A$2:$B$65, 2, FALSE))</f>
        <v>53.06</v>
      </c>
      <c r="S10782" s="3">
        <f>Table1[[#This Row],[Generation (TWh)]]*10^9*VLOOKUP(Table1[[#This Row],[Turbine/Engine Technology]],Technology_HR!$A$2:$B$11,2,FALSE)*10^-6</f>
        <v>2873315.4779999992</v>
      </c>
      <c r="T10782" s="5">
        <f>Table1[[#This Row],[Fuel Consumption (mmBtu)]]*Table1[[#This Row],[Emission Factor (kg CO2/ mmBtu)]]*10^3</f>
        <v>152458119262.67996</v>
      </c>
      <c r="U10782" s="3">
        <f>Table1[[#This Row],[Emissions (g CO2)]]/(Table1[[#This Row],[Generation (TWh)]]*10^9)</f>
        <v>400.54993999999994</v>
      </c>
    </row>
    <row r="10783" spans="1:21" x14ac:dyDescent="0.35">
      <c r="A10783" t="s">
        <v>2490</v>
      </c>
      <c r="B10783" t="s">
        <v>3243</v>
      </c>
      <c r="C10783" t="str">
        <f>SUBSTITUTE(Table1[[#This Row],[Fuel]],", ",",")</f>
        <v>fossil gas: natural gas,fossil liquids: fuel oil</v>
      </c>
      <c r="D10783" t="s">
        <v>3239</v>
      </c>
      <c r="E10783" t="s">
        <v>3275</v>
      </c>
      <c r="H10783" t="s">
        <v>3436</v>
      </c>
      <c r="I10783">
        <v>57</v>
      </c>
      <c r="J10783" t="s">
        <v>3446</v>
      </c>
      <c r="K10783">
        <v>1973</v>
      </c>
      <c r="L10783" t="s">
        <v>29</v>
      </c>
      <c r="M10783" t="s">
        <v>29</v>
      </c>
      <c r="N10783">
        <v>40.558652000000002</v>
      </c>
      <c r="O10783">
        <v>-96.786180000000002</v>
      </c>
      <c r="P10783" t="s">
        <v>3613</v>
      </c>
      <c r="Q10783" s="3">
        <f>Table1[[#This Row],[Capacity (MW)]]*0.395*8760*10^-6</f>
        <v>0.19723139999999997</v>
      </c>
      <c r="R10783" s="3" cm="1">
        <f t="array" ref="R10783">AVERAGE(VLOOKUP(_xlfn.TEXTSPLIT(Table1[[#This Row],[Fuel (no space after comma)]], ","), FuelList_Final_EF!$A$2:$B$65, 2, FALSE))</f>
        <v>65.583341148886291</v>
      </c>
      <c r="S10783" s="3">
        <f>Table1[[#This Row],[Generation (TWh)]]*10^9*VLOOKUP(Table1[[#This Row],[Turbine/Engine Technology]],Technology_HR!$A$2:$B$11,2,FALSE)*10^-6</f>
        <v>2171517.7139999997</v>
      </c>
      <c r="T10783" s="5">
        <f>Table1[[#This Row],[Fuel Consumption (mmBtu)]]*Table1[[#This Row],[Emission Factor (kg CO2/ mmBtu)]]*10^3</f>
        <v>142415387048.11166</v>
      </c>
      <c r="U10783" s="3">
        <f>Table1[[#This Row],[Emissions (g CO2)]]/(Table1[[#This Row],[Generation (TWh)]]*10^9)</f>
        <v>722.072586049238</v>
      </c>
    </row>
    <row r="10784" spans="1:21" x14ac:dyDescent="0.35">
      <c r="A10784" t="s">
        <v>2751</v>
      </c>
      <c r="B10784" t="s">
        <v>3239</v>
      </c>
      <c r="C10784" t="str">
        <f>SUBSTITUTE(Table1[[#This Row],[Fuel]],", ",",")</f>
        <v>fossil gas: natural gas</v>
      </c>
      <c r="D10784" t="s">
        <v>3239</v>
      </c>
      <c r="H10784" t="s">
        <v>3436</v>
      </c>
      <c r="I10784">
        <v>232</v>
      </c>
      <c r="J10784" t="s">
        <v>3452</v>
      </c>
      <c r="K10784" t="s">
        <v>29</v>
      </c>
      <c r="L10784" t="s">
        <v>29</v>
      </c>
      <c r="M10784" t="s">
        <v>29</v>
      </c>
      <c r="N10784">
        <v>32.07</v>
      </c>
      <c r="O10784">
        <v>-95.68347</v>
      </c>
      <c r="P10784" t="s">
        <v>3613</v>
      </c>
      <c r="Q10784" s="3">
        <f>Table1[[#This Row],[Capacity (MW)]]*0.395*8760*10^-6</f>
        <v>0.80276639999999999</v>
      </c>
      <c r="R10784" s="3" cm="1">
        <f t="array" ref="R10784">AVERAGE(VLOOKUP(_xlfn.TEXTSPLIT(Table1[[#This Row],[Fuel (no space after comma)]], ","), FuelList_Final_EF!$A$2:$B$65, 2, FALSE))</f>
        <v>53.06</v>
      </c>
      <c r="S10784" s="3">
        <f>Table1[[#This Row],[Generation (TWh)]]*10^9*VLOOKUP(Table1[[#This Row],[Turbine/Engine Technology]],Technology_HR!$A$2:$B$11,2,FALSE)*10^-6</f>
        <v>8838458.0639999993</v>
      </c>
      <c r="T10784" s="5">
        <f>Table1[[#This Row],[Fuel Consumption (mmBtu)]]*Table1[[#This Row],[Emission Factor (kg CO2/ mmBtu)]]*10^3</f>
        <v>468968584875.84003</v>
      </c>
      <c r="U10784" s="3">
        <f>Table1[[#This Row],[Emissions (g CO2)]]/(Table1[[#This Row],[Generation (TWh)]]*10^9)</f>
        <v>584.19060000000002</v>
      </c>
    </row>
    <row r="10785" spans="1:21" x14ac:dyDescent="0.35">
      <c r="A10785" t="s">
        <v>2751</v>
      </c>
      <c r="B10785" t="s">
        <v>3239</v>
      </c>
      <c r="C10785" t="str">
        <f>SUBSTITUTE(Table1[[#This Row],[Fuel]],", ",",")</f>
        <v>fossil gas: natural gas</v>
      </c>
      <c r="D10785" t="s">
        <v>3239</v>
      </c>
      <c r="H10785" t="s">
        <v>3436</v>
      </c>
      <c r="I10785">
        <v>232</v>
      </c>
      <c r="J10785" t="s">
        <v>3452</v>
      </c>
      <c r="K10785" t="s">
        <v>29</v>
      </c>
      <c r="L10785" t="s">
        <v>29</v>
      </c>
      <c r="M10785" t="s">
        <v>29</v>
      </c>
      <c r="N10785">
        <v>32.07</v>
      </c>
      <c r="O10785">
        <v>-95.68347</v>
      </c>
      <c r="P10785" t="s">
        <v>3613</v>
      </c>
      <c r="Q10785" s="3">
        <f>Table1[[#This Row],[Capacity (MW)]]*0.395*8760*10^-6</f>
        <v>0.80276639999999999</v>
      </c>
      <c r="R10785" s="3" cm="1">
        <f t="array" ref="R10785">AVERAGE(VLOOKUP(_xlfn.TEXTSPLIT(Table1[[#This Row],[Fuel (no space after comma)]], ","), FuelList_Final_EF!$A$2:$B$65, 2, FALSE))</f>
        <v>53.06</v>
      </c>
      <c r="S10785" s="3">
        <f>Table1[[#This Row],[Generation (TWh)]]*10^9*VLOOKUP(Table1[[#This Row],[Turbine/Engine Technology]],Technology_HR!$A$2:$B$11,2,FALSE)*10^-6</f>
        <v>8838458.0639999993</v>
      </c>
      <c r="T10785" s="5">
        <f>Table1[[#This Row],[Fuel Consumption (mmBtu)]]*Table1[[#This Row],[Emission Factor (kg CO2/ mmBtu)]]*10^3</f>
        <v>468968584875.84003</v>
      </c>
      <c r="U10785" s="3">
        <f>Table1[[#This Row],[Emissions (g CO2)]]/(Table1[[#This Row],[Generation (TWh)]]*10^9)</f>
        <v>584.19060000000002</v>
      </c>
    </row>
    <row r="10786" spans="1:21" x14ac:dyDescent="0.35">
      <c r="A10786" t="s">
        <v>2752</v>
      </c>
      <c r="B10786" t="s">
        <v>3239</v>
      </c>
      <c r="C10786" t="str">
        <f>SUBSTITUTE(Table1[[#This Row],[Fuel]],", ",",")</f>
        <v>fossil gas: natural gas</v>
      </c>
      <c r="D10786" t="s">
        <v>3239</v>
      </c>
      <c r="H10786" t="s">
        <v>3436</v>
      </c>
      <c r="I10786">
        <v>177</v>
      </c>
      <c r="J10786" t="s">
        <v>3452</v>
      </c>
      <c r="K10786" t="s">
        <v>29</v>
      </c>
      <c r="L10786" t="s">
        <v>29</v>
      </c>
      <c r="M10786" t="s">
        <v>29</v>
      </c>
      <c r="N10786">
        <v>29.265000000000001</v>
      </c>
      <c r="O10786">
        <v>-96.396299999999997</v>
      </c>
      <c r="P10786" t="s">
        <v>3613</v>
      </c>
      <c r="Q10786" s="3">
        <f>Table1[[#This Row],[Capacity (MW)]]*0.395*8760*10^-6</f>
        <v>0.61245539999999998</v>
      </c>
      <c r="R10786" s="3" cm="1">
        <f t="array" ref="R10786">AVERAGE(VLOOKUP(_xlfn.TEXTSPLIT(Table1[[#This Row],[Fuel (no space after comma)]], ","), FuelList_Final_EF!$A$2:$B$65, 2, FALSE))</f>
        <v>53.06</v>
      </c>
      <c r="S10786" s="3">
        <f>Table1[[#This Row],[Generation (TWh)]]*10^9*VLOOKUP(Table1[[#This Row],[Turbine/Engine Technology]],Technology_HR!$A$2:$B$11,2,FALSE)*10^-6</f>
        <v>6743133.9539999999</v>
      </c>
      <c r="T10786" s="5">
        <f>Table1[[#This Row],[Fuel Consumption (mmBtu)]]*Table1[[#This Row],[Emission Factor (kg CO2/ mmBtu)]]*10^3</f>
        <v>357790687599.23999</v>
      </c>
      <c r="U10786" s="3">
        <f>Table1[[#This Row],[Emissions (g CO2)]]/(Table1[[#This Row],[Generation (TWh)]]*10^9)</f>
        <v>584.19060000000002</v>
      </c>
    </row>
    <row r="10787" spans="1:21" x14ac:dyDescent="0.35">
      <c r="A10787" t="s">
        <v>2752</v>
      </c>
      <c r="B10787" t="s">
        <v>3239</v>
      </c>
      <c r="C10787" t="str">
        <f>SUBSTITUTE(Table1[[#This Row],[Fuel]],", ",",")</f>
        <v>fossil gas: natural gas</v>
      </c>
      <c r="D10787" t="s">
        <v>3239</v>
      </c>
      <c r="H10787" t="s">
        <v>3436</v>
      </c>
      <c r="I10787">
        <v>177</v>
      </c>
      <c r="J10787" t="s">
        <v>3452</v>
      </c>
      <c r="K10787" t="s">
        <v>29</v>
      </c>
      <c r="L10787" t="s">
        <v>29</v>
      </c>
      <c r="M10787" t="s">
        <v>29</v>
      </c>
      <c r="N10787">
        <v>29.265000000000001</v>
      </c>
      <c r="O10787">
        <v>-96.396299999999997</v>
      </c>
      <c r="P10787" t="s">
        <v>3613</v>
      </c>
      <c r="Q10787" s="3">
        <f>Table1[[#This Row],[Capacity (MW)]]*0.395*8760*10^-6</f>
        <v>0.61245539999999998</v>
      </c>
      <c r="R10787" s="3" cm="1">
        <f t="array" ref="R10787">AVERAGE(VLOOKUP(_xlfn.TEXTSPLIT(Table1[[#This Row],[Fuel (no space after comma)]], ","), FuelList_Final_EF!$A$2:$B$65, 2, FALSE))</f>
        <v>53.06</v>
      </c>
      <c r="S10787" s="3">
        <f>Table1[[#This Row],[Generation (TWh)]]*10^9*VLOOKUP(Table1[[#This Row],[Turbine/Engine Technology]],Technology_HR!$A$2:$B$11,2,FALSE)*10^-6</f>
        <v>6743133.9539999999</v>
      </c>
      <c r="T10787" s="5">
        <f>Table1[[#This Row],[Fuel Consumption (mmBtu)]]*Table1[[#This Row],[Emission Factor (kg CO2/ mmBtu)]]*10^3</f>
        <v>357790687599.23999</v>
      </c>
      <c r="U10787" s="3">
        <f>Table1[[#This Row],[Emissions (g CO2)]]/(Table1[[#This Row],[Generation (TWh)]]*10^9)</f>
        <v>584.19060000000002</v>
      </c>
    </row>
    <row r="10788" spans="1:21" x14ac:dyDescent="0.35">
      <c r="A10788" t="s">
        <v>2753</v>
      </c>
      <c r="B10788" t="s">
        <v>3414</v>
      </c>
      <c r="C10788" t="str">
        <f>SUBSTITUTE(Table1[[#This Row],[Fuel]],", ",",")</f>
        <v>fossil liquids: fuel oil,bioenergy: unknown,fossil liquids: waste/other oil</v>
      </c>
      <c r="D10788" t="s">
        <v>3275</v>
      </c>
      <c r="E10788" t="s">
        <v>3643</v>
      </c>
      <c r="F10788" t="s">
        <v>3676</v>
      </c>
      <c r="H10788" t="s">
        <v>3438</v>
      </c>
      <c r="I10788">
        <v>66</v>
      </c>
      <c r="J10788" t="s">
        <v>3446</v>
      </c>
      <c r="K10788">
        <v>2000</v>
      </c>
      <c r="L10788" t="s">
        <v>29</v>
      </c>
      <c r="M10788" t="s">
        <v>29</v>
      </c>
      <c r="N10788">
        <v>20.093900000000001</v>
      </c>
      <c r="O10788">
        <v>-155.47110000000001</v>
      </c>
      <c r="P10788" t="s">
        <v>3613</v>
      </c>
      <c r="Q10788" s="3">
        <f>Table1[[#This Row],[Capacity (MW)]]*0.395*8760*10^-6</f>
        <v>0.2283732</v>
      </c>
      <c r="R10788" s="3" cm="1">
        <f t="array" ref="R10788">AVERAGE(VLOOKUP(_xlfn.TEXTSPLIT(Table1[[#This Row],[Fuel (no space after comma)]], ","), FuelList_Final_EF!$A$2:$B$65, 2, FALSE))</f>
        <v>76.47469931802398</v>
      </c>
      <c r="S10788" s="3">
        <f>Table1[[#This Row],[Generation (TWh)]]*10^9*VLOOKUP(Table1[[#This Row],[Turbine/Engine Technology]],Technology_HR!$A$2:$B$11,2,FALSE)*10^-6</f>
        <v>1723989.2867999999</v>
      </c>
      <c r="T10788" s="5">
        <f>Table1[[#This Row],[Fuel Consumption (mmBtu)]]*Table1[[#This Row],[Emission Factor (kg CO2/ mmBtu)]]*10^3</f>
        <v>131841562335.5246</v>
      </c>
      <c r="U10788" s="3">
        <f>Table1[[#This Row],[Emissions (g CO2)]]/(Table1[[#This Row],[Generation (TWh)]]*10^9)</f>
        <v>577.30750515176294</v>
      </c>
    </row>
    <row r="10789" spans="1:21" x14ac:dyDescent="0.35">
      <c r="A10789" t="s">
        <v>2446</v>
      </c>
      <c r="B10789" t="s">
        <v>3243</v>
      </c>
      <c r="C10789" t="str">
        <f>SUBSTITUTE(Table1[[#This Row],[Fuel]],", ",",")</f>
        <v>fossil gas: natural gas,fossil liquids: fuel oil</v>
      </c>
      <c r="D10789" t="s">
        <v>3239</v>
      </c>
      <c r="E10789" t="s">
        <v>3275</v>
      </c>
      <c r="H10789" t="s">
        <v>3436</v>
      </c>
      <c r="I10789">
        <v>57</v>
      </c>
      <c r="J10789" t="s">
        <v>3446</v>
      </c>
      <c r="K10789">
        <v>2007</v>
      </c>
      <c r="L10789" t="s">
        <v>29</v>
      </c>
      <c r="M10789" t="s">
        <v>29</v>
      </c>
      <c r="N10789">
        <v>34.842311000000002</v>
      </c>
      <c r="O10789">
        <v>-79.736090000000004</v>
      </c>
      <c r="P10789" t="s">
        <v>3613</v>
      </c>
      <c r="Q10789" s="3">
        <f>Table1[[#This Row],[Capacity (MW)]]*0.395*8760*10^-6</f>
        <v>0.19723139999999997</v>
      </c>
      <c r="R10789" s="3" cm="1">
        <f t="array" ref="R10789">AVERAGE(VLOOKUP(_xlfn.TEXTSPLIT(Table1[[#This Row],[Fuel (no space after comma)]], ","), FuelList_Final_EF!$A$2:$B$65, 2, FALSE))</f>
        <v>65.583341148886291</v>
      </c>
      <c r="S10789" s="3">
        <f>Table1[[#This Row],[Generation (TWh)]]*10^9*VLOOKUP(Table1[[#This Row],[Turbine/Engine Technology]],Technology_HR!$A$2:$B$11,2,FALSE)*10^-6</f>
        <v>2171517.7139999997</v>
      </c>
      <c r="T10789" s="5">
        <f>Table1[[#This Row],[Fuel Consumption (mmBtu)]]*Table1[[#This Row],[Emission Factor (kg CO2/ mmBtu)]]*10^3</f>
        <v>142415387048.11166</v>
      </c>
      <c r="U10789" s="3">
        <f>Table1[[#This Row],[Emissions (g CO2)]]/(Table1[[#This Row],[Generation (TWh)]]*10^9)</f>
        <v>722.072586049238</v>
      </c>
    </row>
    <row r="10790" spans="1:21" x14ac:dyDescent="0.35">
      <c r="A10790" t="s">
        <v>2446</v>
      </c>
      <c r="B10790" t="s">
        <v>3243</v>
      </c>
      <c r="C10790" t="str">
        <f>SUBSTITUTE(Table1[[#This Row],[Fuel]],", ",",")</f>
        <v>fossil gas: natural gas,fossil liquids: fuel oil</v>
      </c>
      <c r="D10790" t="s">
        <v>3239</v>
      </c>
      <c r="E10790" t="s">
        <v>3275</v>
      </c>
      <c r="H10790" t="s">
        <v>3436</v>
      </c>
      <c r="I10790">
        <v>57</v>
      </c>
      <c r="J10790" t="s">
        <v>3446</v>
      </c>
      <c r="K10790">
        <v>2007</v>
      </c>
      <c r="L10790" t="s">
        <v>29</v>
      </c>
      <c r="M10790" t="s">
        <v>29</v>
      </c>
      <c r="N10790">
        <v>34.842311000000002</v>
      </c>
      <c r="O10790">
        <v>-79.736090000000004</v>
      </c>
      <c r="P10790" t="s">
        <v>3613</v>
      </c>
      <c r="Q10790" s="3">
        <f>Table1[[#This Row],[Capacity (MW)]]*0.395*8760*10^-6</f>
        <v>0.19723139999999997</v>
      </c>
      <c r="R10790" s="3" cm="1">
        <f t="array" ref="R10790">AVERAGE(VLOOKUP(_xlfn.TEXTSPLIT(Table1[[#This Row],[Fuel (no space after comma)]], ","), FuelList_Final_EF!$A$2:$B$65, 2, FALSE))</f>
        <v>65.583341148886291</v>
      </c>
      <c r="S10790" s="3">
        <f>Table1[[#This Row],[Generation (TWh)]]*10^9*VLOOKUP(Table1[[#This Row],[Turbine/Engine Technology]],Technology_HR!$A$2:$B$11,2,FALSE)*10^-6</f>
        <v>2171517.7139999997</v>
      </c>
      <c r="T10790" s="5">
        <f>Table1[[#This Row],[Fuel Consumption (mmBtu)]]*Table1[[#This Row],[Emission Factor (kg CO2/ mmBtu)]]*10^3</f>
        <v>142415387048.11166</v>
      </c>
      <c r="U10790" s="3">
        <f>Table1[[#This Row],[Emissions (g CO2)]]/(Table1[[#This Row],[Generation (TWh)]]*10^9)</f>
        <v>722.072586049238</v>
      </c>
    </row>
    <row r="10791" spans="1:21" x14ac:dyDescent="0.35">
      <c r="A10791" t="s">
        <v>2446</v>
      </c>
      <c r="B10791" t="s">
        <v>3243</v>
      </c>
      <c r="C10791" t="str">
        <f>SUBSTITUTE(Table1[[#This Row],[Fuel]],", ",",")</f>
        <v>fossil gas: natural gas,fossil liquids: fuel oil</v>
      </c>
      <c r="D10791" t="s">
        <v>3239</v>
      </c>
      <c r="E10791" t="s">
        <v>3275</v>
      </c>
      <c r="H10791" t="s">
        <v>3436</v>
      </c>
      <c r="I10791">
        <v>57</v>
      </c>
      <c r="J10791" t="s">
        <v>3446</v>
      </c>
      <c r="K10791">
        <v>2007</v>
      </c>
      <c r="L10791" t="s">
        <v>29</v>
      </c>
      <c r="M10791" t="s">
        <v>29</v>
      </c>
      <c r="N10791">
        <v>34.842311000000002</v>
      </c>
      <c r="O10791">
        <v>-79.736090000000004</v>
      </c>
      <c r="P10791" t="s">
        <v>3613</v>
      </c>
      <c r="Q10791" s="3">
        <f>Table1[[#This Row],[Capacity (MW)]]*0.395*8760*10^-6</f>
        <v>0.19723139999999997</v>
      </c>
      <c r="R10791" s="3" cm="1">
        <f t="array" ref="R10791">AVERAGE(VLOOKUP(_xlfn.TEXTSPLIT(Table1[[#This Row],[Fuel (no space after comma)]], ","), FuelList_Final_EF!$A$2:$B$65, 2, FALSE))</f>
        <v>65.583341148886291</v>
      </c>
      <c r="S10791" s="3">
        <f>Table1[[#This Row],[Generation (TWh)]]*10^9*VLOOKUP(Table1[[#This Row],[Turbine/Engine Technology]],Technology_HR!$A$2:$B$11,2,FALSE)*10^-6</f>
        <v>2171517.7139999997</v>
      </c>
      <c r="T10791" s="5">
        <f>Table1[[#This Row],[Fuel Consumption (mmBtu)]]*Table1[[#This Row],[Emission Factor (kg CO2/ mmBtu)]]*10^3</f>
        <v>142415387048.11166</v>
      </c>
      <c r="U10791" s="3">
        <f>Table1[[#This Row],[Emissions (g CO2)]]/(Table1[[#This Row],[Generation (TWh)]]*10^9)</f>
        <v>722.072586049238</v>
      </c>
    </row>
    <row r="10792" spans="1:21" x14ac:dyDescent="0.35">
      <c r="A10792" t="s">
        <v>2446</v>
      </c>
      <c r="B10792" t="s">
        <v>3243</v>
      </c>
      <c r="C10792" t="str">
        <f>SUBSTITUTE(Table1[[#This Row],[Fuel]],", ",",")</f>
        <v>fossil gas: natural gas,fossil liquids: fuel oil</v>
      </c>
      <c r="D10792" t="s">
        <v>3239</v>
      </c>
      <c r="E10792" t="s">
        <v>3275</v>
      </c>
      <c r="H10792" t="s">
        <v>3436</v>
      </c>
      <c r="I10792">
        <v>57</v>
      </c>
      <c r="J10792" t="s">
        <v>3446</v>
      </c>
      <c r="K10792">
        <v>2007</v>
      </c>
      <c r="L10792" t="s">
        <v>29</v>
      </c>
      <c r="M10792" t="s">
        <v>29</v>
      </c>
      <c r="N10792">
        <v>34.842311000000002</v>
      </c>
      <c r="O10792">
        <v>-79.736090000000004</v>
      </c>
      <c r="P10792" t="s">
        <v>3613</v>
      </c>
      <c r="Q10792" s="3">
        <f>Table1[[#This Row],[Capacity (MW)]]*0.395*8760*10^-6</f>
        <v>0.19723139999999997</v>
      </c>
      <c r="R10792" s="3" cm="1">
        <f t="array" ref="R10792">AVERAGE(VLOOKUP(_xlfn.TEXTSPLIT(Table1[[#This Row],[Fuel (no space after comma)]], ","), FuelList_Final_EF!$A$2:$B$65, 2, FALSE))</f>
        <v>65.583341148886291</v>
      </c>
      <c r="S10792" s="3">
        <f>Table1[[#This Row],[Generation (TWh)]]*10^9*VLOOKUP(Table1[[#This Row],[Turbine/Engine Technology]],Technology_HR!$A$2:$B$11,2,FALSE)*10^-6</f>
        <v>2171517.7139999997</v>
      </c>
      <c r="T10792" s="5">
        <f>Table1[[#This Row],[Fuel Consumption (mmBtu)]]*Table1[[#This Row],[Emission Factor (kg CO2/ mmBtu)]]*10^3</f>
        <v>142415387048.11166</v>
      </c>
      <c r="U10792" s="3">
        <f>Table1[[#This Row],[Emissions (g CO2)]]/(Table1[[#This Row],[Generation (TWh)]]*10^9)</f>
        <v>722.072586049238</v>
      </c>
    </row>
    <row r="10793" spans="1:21" x14ac:dyDescent="0.35">
      <c r="A10793" t="s">
        <v>2446</v>
      </c>
      <c r="B10793" t="s">
        <v>3243</v>
      </c>
      <c r="C10793" t="str">
        <f>SUBSTITUTE(Table1[[#This Row],[Fuel]],", ",",")</f>
        <v>fossil gas: natural gas,fossil liquids: fuel oil</v>
      </c>
      <c r="D10793" t="s">
        <v>3239</v>
      </c>
      <c r="E10793" t="s">
        <v>3275</v>
      </c>
      <c r="H10793" t="s">
        <v>3436</v>
      </c>
      <c r="I10793">
        <v>57</v>
      </c>
      <c r="J10793" t="s">
        <v>3446</v>
      </c>
      <c r="K10793">
        <v>2007</v>
      </c>
      <c r="L10793" t="s">
        <v>29</v>
      </c>
      <c r="M10793" t="s">
        <v>29</v>
      </c>
      <c r="N10793">
        <v>34.842311000000002</v>
      </c>
      <c r="O10793">
        <v>-79.736090000000004</v>
      </c>
      <c r="P10793" t="s">
        <v>3613</v>
      </c>
      <c r="Q10793" s="3">
        <f>Table1[[#This Row],[Capacity (MW)]]*0.395*8760*10^-6</f>
        <v>0.19723139999999997</v>
      </c>
      <c r="R10793" s="3" cm="1">
        <f t="array" ref="R10793">AVERAGE(VLOOKUP(_xlfn.TEXTSPLIT(Table1[[#This Row],[Fuel (no space after comma)]], ","), FuelList_Final_EF!$A$2:$B$65, 2, FALSE))</f>
        <v>65.583341148886291</v>
      </c>
      <c r="S10793" s="3">
        <f>Table1[[#This Row],[Generation (TWh)]]*10^9*VLOOKUP(Table1[[#This Row],[Turbine/Engine Technology]],Technology_HR!$A$2:$B$11,2,FALSE)*10^-6</f>
        <v>2171517.7139999997</v>
      </c>
      <c r="T10793" s="5">
        <f>Table1[[#This Row],[Fuel Consumption (mmBtu)]]*Table1[[#This Row],[Emission Factor (kg CO2/ mmBtu)]]*10^3</f>
        <v>142415387048.11166</v>
      </c>
      <c r="U10793" s="3">
        <f>Table1[[#This Row],[Emissions (g CO2)]]/(Table1[[#This Row],[Generation (TWh)]]*10^9)</f>
        <v>722.072586049238</v>
      </c>
    </row>
    <row r="10794" spans="1:21" x14ac:dyDescent="0.35">
      <c r="A10794" t="s">
        <v>2446</v>
      </c>
      <c r="B10794" t="s">
        <v>3243</v>
      </c>
      <c r="C10794" t="str">
        <f>SUBSTITUTE(Table1[[#This Row],[Fuel]],", ",",")</f>
        <v>fossil gas: natural gas,fossil liquids: fuel oil</v>
      </c>
      <c r="D10794" t="s">
        <v>3239</v>
      </c>
      <c r="E10794" t="s">
        <v>3275</v>
      </c>
      <c r="H10794" t="s">
        <v>3436</v>
      </c>
      <c r="I10794">
        <v>57</v>
      </c>
      <c r="J10794" t="s">
        <v>3446</v>
      </c>
      <c r="K10794">
        <v>2013</v>
      </c>
      <c r="L10794" t="s">
        <v>29</v>
      </c>
      <c r="M10794" t="s">
        <v>29</v>
      </c>
      <c r="N10794">
        <v>34.842311000000002</v>
      </c>
      <c r="O10794">
        <v>-79.736090000000004</v>
      </c>
      <c r="P10794" t="s">
        <v>3613</v>
      </c>
      <c r="Q10794" s="3">
        <f>Table1[[#This Row],[Capacity (MW)]]*0.395*8760*10^-6</f>
        <v>0.19723139999999997</v>
      </c>
      <c r="R10794" s="3" cm="1">
        <f t="array" ref="R10794">AVERAGE(VLOOKUP(_xlfn.TEXTSPLIT(Table1[[#This Row],[Fuel (no space after comma)]], ","), FuelList_Final_EF!$A$2:$B$65, 2, FALSE))</f>
        <v>65.583341148886291</v>
      </c>
      <c r="S10794" s="3">
        <f>Table1[[#This Row],[Generation (TWh)]]*10^9*VLOOKUP(Table1[[#This Row],[Turbine/Engine Technology]],Technology_HR!$A$2:$B$11,2,FALSE)*10^-6</f>
        <v>2171517.7139999997</v>
      </c>
      <c r="T10794" s="5">
        <f>Table1[[#This Row],[Fuel Consumption (mmBtu)]]*Table1[[#This Row],[Emission Factor (kg CO2/ mmBtu)]]*10^3</f>
        <v>142415387048.11166</v>
      </c>
      <c r="U10794" s="3">
        <f>Table1[[#This Row],[Emissions (g CO2)]]/(Table1[[#This Row],[Generation (TWh)]]*10^9)</f>
        <v>722.072586049238</v>
      </c>
    </row>
    <row r="10795" spans="1:21" x14ac:dyDescent="0.35">
      <c r="A10795" t="s">
        <v>2607</v>
      </c>
      <c r="B10795" t="s">
        <v>3239</v>
      </c>
      <c r="C10795" t="str">
        <f>SUBSTITUTE(Table1[[#This Row],[Fuel]],", ",",")</f>
        <v>fossil gas: natural gas</v>
      </c>
      <c r="D10795" t="s">
        <v>3239</v>
      </c>
      <c r="H10795" t="s">
        <v>3440</v>
      </c>
      <c r="I10795">
        <v>405</v>
      </c>
      <c r="J10795" t="s">
        <v>3446</v>
      </c>
      <c r="K10795">
        <v>1963</v>
      </c>
      <c r="L10795" t="s">
        <v>29</v>
      </c>
      <c r="M10795" t="s">
        <v>29</v>
      </c>
      <c r="N10795">
        <v>32.728299999999997</v>
      </c>
      <c r="O10795">
        <v>-97.219200000000001</v>
      </c>
      <c r="P10795" t="s">
        <v>3613</v>
      </c>
      <c r="Q10795" s="3">
        <f>Table1[[#This Row],[Capacity (MW)]]*0.395*8760*10^-6</f>
        <v>1.401381</v>
      </c>
      <c r="R10795" s="3" cm="1">
        <f t="array" ref="R10795">AVERAGE(VLOOKUP(_xlfn.TEXTSPLIT(Table1[[#This Row],[Fuel (no space after comma)]], ","), FuelList_Final_EF!$A$2:$B$65, 2, FALSE))</f>
        <v>53.06</v>
      </c>
      <c r="S10795" s="3">
        <f>Table1[[#This Row],[Generation (TWh)]]*10^9*VLOOKUP(Table1[[#This Row],[Turbine/Engine Technology]],Technology_HR!$A$2:$B$11,2,FALSE)*10^-6</f>
        <v>14413203.584999999</v>
      </c>
      <c r="T10795" s="5">
        <f>Table1[[#This Row],[Fuel Consumption (mmBtu)]]*Table1[[#This Row],[Emission Factor (kg CO2/ mmBtu)]]*10^3</f>
        <v>764764582220.09998</v>
      </c>
      <c r="U10795" s="3">
        <f>Table1[[#This Row],[Emissions (g CO2)]]/(Table1[[#This Row],[Generation (TWh)]]*10^9)</f>
        <v>545.72209999999995</v>
      </c>
    </row>
    <row r="10796" spans="1:21" x14ac:dyDescent="0.35">
      <c r="A10796" t="s">
        <v>2607</v>
      </c>
      <c r="B10796" t="s">
        <v>3239</v>
      </c>
      <c r="C10796" t="str">
        <f>SUBSTITUTE(Table1[[#This Row],[Fuel]],", ",",")</f>
        <v>fossil gas: natural gas</v>
      </c>
      <c r="D10796" t="s">
        <v>3239</v>
      </c>
      <c r="H10796" t="s">
        <v>3440</v>
      </c>
      <c r="I10796">
        <v>455</v>
      </c>
      <c r="J10796" t="s">
        <v>3446</v>
      </c>
      <c r="K10796">
        <v>1976</v>
      </c>
      <c r="L10796" t="s">
        <v>29</v>
      </c>
      <c r="M10796" t="s">
        <v>29</v>
      </c>
      <c r="N10796">
        <v>32.728299999999997</v>
      </c>
      <c r="O10796">
        <v>-97.219200000000001</v>
      </c>
      <c r="P10796" t="s">
        <v>3613</v>
      </c>
      <c r="Q10796" s="3">
        <f>Table1[[#This Row],[Capacity (MW)]]*0.395*8760*10^-6</f>
        <v>1.5743909999999999</v>
      </c>
      <c r="R10796" s="3" cm="1">
        <f t="array" ref="R10796">AVERAGE(VLOOKUP(_xlfn.TEXTSPLIT(Table1[[#This Row],[Fuel (no space after comma)]], ","), FuelList_Final_EF!$A$2:$B$65, 2, FALSE))</f>
        <v>53.06</v>
      </c>
      <c r="S10796" s="3">
        <f>Table1[[#This Row],[Generation (TWh)]]*10^9*VLOOKUP(Table1[[#This Row],[Turbine/Engine Technology]],Technology_HR!$A$2:$B$11,2,FALSE)*10^-6</f>
        <v>16192611.434999997</v>
      </c>
      <c r="T10796" s="5">
        <f>Table1[[#This Row],[Fuel Consumption (mmBtu)]]*Table1[[#This Row],[Emission Factor (kg CO2/ mmBtu)]]*10^3</f>
        <v>859179962741.09985</v>
      </c>
      <c r="U10796" s="3">
        <f>Table1[[#This Row],[Emissions (g CO2)]]/(Table1[[#This Row],[Generation (TWh)]]*10^9)</f>
        <v>545.72209999999995</v>
      </c>
    </row>
    <row r="10797" spans="1:21" x14ac:dyDescent="0.35">
      <c r="A10797" t="s">
        <v>2607</v>
      </c>
      <c r="B10797" t="s">
        <v>3239</v>
      </c>
      <c r="C10797" t="str">
        <f>SUBSTITUTE(Table1[[#This Row],[Fuel]],", ",",")</f>
        <v>fossil gas: natural gas</v>
      </c>
      <c r="D10797" t="s">
        <v>3239</v>
      </c>
      <c r="H10797" t="s">
        <v>3440</v>
      </c>
      <c r="I10797">
        <v>455</v>
      </c>
      <c r="J10797" t="s">
        <v>3446</v>
      </c>
      <c r="K10797">
        <v>1977</v>
      </c>
      <c r="L10797" t="s">
        <v>29</v>
      </c>
      <c r="M10797" t="s">
        <v>29</v>
      </c>
      <c r="N10797">
        <v>32.728299999999997</v>
      </c>
      <c r="O10797">
        <v>-97.219200000000001</v>
      </c>
      <c r="P10797" t="s">
        <v>3613</v>
      </c>
      <c r="Q10797" s="3">
        <f>Table1[[#This Row],[Capacity (MW)]]*0.395*8760*10^-6</f>
        <v>1.5743909999999999</v>
      </c>
      <c r="R10797" s="3" cm="1">
        <f t="array" ref="R10797">AVERAGE(VLOOKUP(_xlfn.TEXTSPLIT(Table1[[#This Row],[Fuel (no space after comma)]], ","), FuelList_Final_EF!$A$2:$B$65, 2, FALSE))</f>
        <v>53.06</v>
      </c>
      <c r="S10797" s="3">
        <f>Table1[[#This Row],[Generation (TWh)]]*10^9*VLOOKUP(Table1[[#This Row],[Turbine/Engine Technology]],Technology_HR!$A$2:$B$11,2,FALSE)*10^-6</f>
        <v>16192611.434999997</v>
      </c>
      <c r="T10797" s="5">
        <f>Table1[[#This Row],[Fuel Consumption (mmBtu)]]*Table1[[#This Row],[Emission Factor (kg CO2/ mmBtu)]]*10^3</f>
        <v>859179962741.09985</v>
      </c>
      <c r="U10797" s="3">
        <f>Table1[[#This Row],[Emissions (g CO2)]]/(Table1[[#This Row],[Generation (TWh)]]*10^9)</f>
        <v>545.72209999999995</v>
      </c>
    </row>
    <row r="10798" spans="1:21" x14ac:dyDescent="0.35">
      <c r="A10798" t="s">
        <v>2754</v>
      </c>
      <c r="B10798" t="s">
        <v>3239</v>
      </c>
      <c r="C10798" t="str">
        <f>SUBSTITUTE(Table1[[#This Row],[Fuel]],", ",",")</f>
        <v>fossil gas: natural gas</v>
      </c>
      <c r="D10798" t="s">
        <v>3239</v>
      </c>
      <c r="H10798" t="s">
        <v>3436</v>
      </c>
      <c r="I10798">
        <v>59</v>
      </c>
      <c r="J10798" t="s">
        <v>3446</v>
      </c>
      <c r="K10798">
        <v>2001</v>
      </c>
      <c r="L10798" t="s">
        <v>29</v>
      </c>
      <c r="M10798" t="s">
        <v>29</v>
      </c>
      <c r="N10798">
        <v>41.290799999999997</v>
      </c>
      <c r="O10798">
        <v>-79.806100000000001</v>
      </c>
      <c r="P10798" t="s">
        <v>3613</v>
      </c>
      <c r="Q10798" s="3">
        <f>Table1[[#This Row],[Capacity (MW)]]*0.395*8760*10^-6</f>
        <v>0.20415179999999997</v>
      </c>
      <c r="R10798" s="3" cm="1">
        <f t="array" ref="R10798">AVERAGE(VLOOKUP(_xlfn.TEXTSPLIT(Table1[[#This Row],[Fuel (no space after comma)]], ","), FuelList_Final_EF!$A$2:$B$65, 2, FALSE))</f>
        <v>53.06</v>
      </c>
      <c r="S10798" s="3">
        <f>Table1[[#This Row],[Generation (TWh)]]*10^9*VLOOKUP(Table1[[#This Row],[Turbine/Engine Technology]],Technology_HR!$A$2:$B$11,2,FALSE)*10^-6</f>
        <v>2247711.3179999995</v>
      </c>
      <c r="T10798" s="5">
        <f>Table1[[#This Row],[Fuel Consumption (mmBtu)]]*Table1[[#This Row],[Emission Factor (kg CO2/ mmBtu)]]*10^3</f>
        <v>119263562533.07999</v>
      </c>
      <c r="U10798" s="3">
        <f>Table1[[#This Row],[Emissions (g CO2)]]/(Table1[[#This Row],[Generation (TWh)]]*10^9)</f>
        <v>584.19060000000002</v>
      </c>
    </row>
    <row r="10799" spans="1:21" x14ac:dyDescent="0.35">
      <c r="A10799" t="s">
        <v>2754</v>
      </c>
      <c r="B10799" t="s">
        <v>3239</v>
      </c>
      <c r="C10799" t="str">
        <f>SUBSTITUTE(Table1[[#This Row],[Fuel]],", ",",")</f>
        <v>fossil gas: natural gas</v>
      </c>
      <c r="D10799" t="s">
        <v>3239</v>
      </c>
      <c r="H10799" t="s">
        <v>3436</v>
      </c>
      <c r="I10799">
        <v>59</v>
      </c>
      <c r="J10799" t="s">
        <v>3446</v>
      </c>
      <c r="K10799">
        <v>2001</v>
      </c>
      <c r="L10799" t="s">
        <v>29</v>
      </c>
      <c r="M10799" t="s">
        <v>29</v>
      </c>
      <c r="N10799">
        <v>41.290799999999997</v>
      </c>
      <c r="O10799">
        <v>-79.806100000000001</v>
      </c>
      <c r="P10799" t="s">
        <v>3613</v>
      </c>
      <c r="Q10799" s="3">
        <f>Table1[[#This Row],[Capacity (MW)]]*0.395*8760*10^-6</f>
        <v>0.20415179999999997</v>
      </c>
      <c r="R10799" s="3" cm="1">
        <f t="array" ref="R10799">AVERAGE(VLOOKUP(_xlfn.TEXTSPLIT(Table1[[#This Row],[Fuel (no space after comma)]], ","), FuelList_Final_EF!$A$2:$B$65, 2, FALSE))</f>
        <v>53.06</v>
      </c>
      <c r="S10799" s="3">
        <f>Table1[[#This Row],[Generation (TWh)]]*10^9*VLOOKUP(Table1[[#This Row],[Turbine/Engine Technology]],Technology_HR!$A$2:$B$11,2,FALSE)*10^-6</f>
        <v>2247711.3179999995</v>
      </c>
      <c r="T10799" s="5">
        <f>Table1[[#This Row],[Fuel Consumption (mmBtu)]]*Table1[[#This Row],[Emission Factor (kg CO2/ mmBtu)]]*10^3</f>
        <v>119263562533.07999</v>
      </c>
      <c r="U10799" s="3">
        <f>Table1[[#This Row],[Emissions (g CO2)]]/(Table1[[#This Row],[Generation (TWh)]]*10^9)</f>
        <v>584.19060000000002</v>
      </c>
    </row>
    <row r="10800" spans="1:21" x14ac:dyDescent="0.35">
      <c r="A10800" t="s">
        <v>2754</v>
      </c>
      <c r="B10800" t="s">
        <v>3239</v>
      </c>
      <c r="C10800" t="str">
        <f>SUBSTITUTE(Table1[[#This Row],[Fuel]],", ",",")</f>
        <v>fossil gas: natural gas</v>
      </c>
      <c r="D10800" t="s">
        <v>3239</v>
      </c>
      <c r="H10800" t="s">
        <v>3436</v>
      </c>
      <c r="I10800">
        <v>59</v>
      </c>
      <c r="J10800" t="s">
        <v>3446</v>
      </c>
      <c r="K10800">
        <v>2001</v>
      </c>
      <c r="L10800" t="s">
        <v>29</v>
      </c>
      <c r="M10800" t="s">
        <v>29</v>
      </c>
      <c r="N10800">
        <v>41.290799999999997</v>
      </c>
      <c r="O10800">
        <v>-79.806100000000001</v>
      </c>
      <c r="P10800" t="s">
        <v>3613</v>
      </c>
      <c r="Q10800" s="3">
        <f>Table1[[#This Row],[Capacity (MW)]]*0.395*8760*10^-6</f>
        <v>0.20415179999999997</v>
      </c>
      <c r="R10800" s="3" cm="1">
        <f t="array" ref="R10800">AVERAGE(VLOOKUP(_xlfn.TEXTSPLIT(Table1[[#This Row],[Fuel (no space after comma)]], ","), FuelList_Final_EF!$A$2:$B$65, 2, FALSE))</f>
        <v>53.06</v>
      </c>
      <c r="S10800" s="3">
        <f>Table1[[#This Row],[Generation (TWh)]]*10^9*VLOOKUP(Table1[[#This Row],[Turbine/Engine Technology]],Technology_HR!$A$2:$B$11,2,FALSE)*10^-6</f>
        <v>2247711.3179999995</v>
      </c>
      <c r="T10800" s="5">
        <f>Table1[[#This Row],[Fuel Consumption (mmBtu)]]*Table1[[#This Row],[Emission Factor (kg CO2/ mmBtu)]]*10^3</f>
        <v>119263562533.07999</v>
      </c>
      <c r="U10800" s="3">
        <f>Table1[[#This Row],[Emissions (g CO2)]]/(Table1[[#This Row],[Generation (TWh)]]*10^9)</f>
        <v>584.19060000000002</v>
      </c>
    </row>
    <row r="10801" spans="1:21" x14ac:dyDescent="0.35">
      <c r="A10801" t="s">
        <v>2754</v>
      </c>
      <c r="B10801" t="s">
        <v>3239</v>
      </c>
      <c r="C10801" t="str">
        <f>SUBSTITUTE(Table1[[#This Row],[Fuel]],", ",",")</f>
        <v>fossil gas: natural gas</v>
      </c>
      <c r="D10801" t="s">
        <v>3239</v>
      </c>
      <c r="H10801" t="s">
        <v>3436</v>
      </c>
      <c r="I10801">
        <v>59</v>
      </c>
      <c r="J10801" t="s">
        <v>3446</v>
      </c>
      <c r="K10801">
        <v>2001</v>
      </c>
      <c r="L10801" t="s">
        <v>29</v>
      </c>
      <c r="M10801" t="s">
        <v>29</v>
      </c>
      <c r="N10801">
        <v>41.290799999999997</v>
      </c>
      <c r="O10801">
        <v>-79.806100000000001</v>
      </c>
      <c r="P10801" t="s">
        <v>3613</v>
      </c>
      <c r="Q10801" s="3">
        <f>Table1[[#This Row],[Capacity (MW)]]*0.395*8760*10^-6</f>
        <v>0.20415179999999997</v>
      </c>
      <c r="R10801" s="3" cm="1">
        <f t="array" ref="R10801">AVERAGE(VLOOKUP(_xlfn.TEXTSPLIT(Table1[[#This Row],[Fuel (no space after comma)]], ","), FuelList_Final_EF!$A$2:$B$65, 2, FALSE))</f>
        <v>53.06</v>
      </c>
      <c r="S10801" s="3">
        <f>Table1[[#This Row],[Generation (TWh)]]*10^9*VLOOKUP(Table1[[#This Row],[Turbine/Engine Technology]],Technology_HR!$A$2:$B$11,2,FALSE)*10^-6</f>
        <v>2247711.3179999995</v>
      </c>
      <c r="T10801" s="5">
        <f>Table1[[#This Row],[Fuel Consumption (mmBtu)]]*Table1[[#This Row],[Emission Factor (kg CO2/ mmBtu)]]*10^3</f>
        <v>119263562533.07999</v>
      </c>
      <c r="U10801" s="3">
        <f>Table1[[#This Row],[Emissions (g CO2)]]/(Table1[[#This Row],[Generation (TWh)]]*10^9)</f>
        <v>584.19060000000002</v>
      </c>
    </row>
    <row r="10802" spans="1:21" x14ac:dyDescent="0.35">
      <c r="A10802" t="s">
        <v>2754</v>
      </c>
      <c r="B10802" t="s">
        <v>3239</v>
      </c>
      <c r="C10802" t="str">
        <f>SUBSTITUTE(Table1[[#This Row],[Fuel]],", ",",")</f>
        <v>fossil gas: natural gas</v>
      </c>
      <c r="D10802" t="s">
        <v>3239</v>
      </c>
      <c r="H10802" t="s">
        <v>3436</v>
      </c>
      <c r="I10802">
        <v>59</v>
      </c>
      <c r="J10802" t="s">
        <v>3446</v>
      </c>
      <c r="K10802">
        <v>2001</v>
      </c>
      <c r="L10802" t="s">
        <v>29</v>
      </c>
      <c r="M10802" t="s">
        <v>29</v>
      </c>
      <c r="N10802">
        <v>41.290799999999997</v>
      </c>
      <c r="O10802">
        <v>-79.806100000000001</v>
      </c>
      <c r="P10802" t="s">
        <v>3613</v>
      </c>
      <c r="Q10802" s="3">
        <f>Table1[[#This Row],[Capacity (MW)]]*0.395*8760*10^-6</f>
        <v>0.20415179999999997</v>
      </c>
      <c r="R10802" s="3" cm="1">
        <f t="array" ref="R10802">AVERAGE(VLOOKUP(_xlfn.TEXTSPLIT(Table1[[#This Row],[Fuel (no space after comma)]], ","), FuelList_Final_EF!$A$2:$B$65, 2, FALSE))</f>
        <v>53.06</v>
      </c>
      <c r="S10802" s="3">
        <f>Table1[[#This Row],[Generation (TWh)]]*10^9*VLOOKUP(Table1[[#This Row],[Turbine/Engine Technology]],Technology_HR!$A$2:$B$11,2,FALSE)*10^-6</f>
        <v>2247711.3179999995</v>
      </c>
      <c r="T10802" s="5">
        <f>Table1[[#This Row],[Fuel Consumption (mmBtu)]]*Table1[[#This Row],[Emission Factor (kg CO2/ mmBtu)]]*10^3</f>
        <v>119263562533.07999</v>
      </c>
      <c r="U10802" s="3">
        <f>Table1[[#This Row],[Emissions (g CO2)]]/(Table1[[#This Row],[Generation (TWh)]]*10^9)</f>
        <v>584.19060000000002</v>
      </c>
    </row>
    <row r="10803" spans="1:21" x14ac:dyDescent="0.35">
      <c r="A10803" t="s">
        <v>2755</v>
      </c>
      <c r="B10803" t="s">
        <v>3239</v>
      </c>
      <c r="C10803" t="str">
        <f>SUBSTITUTE(Table1[[#This Row],[Fuel]],", ",",")</f>
        <v>fossil gas: natural gas</v>
      </c>
      <c r="D10803" t="s">
        <v>3239</v>
      </c>
      <c r="H10803" t="s">
        <v>3436</v>
      </c>
      <c r="I10803">
        <v>95</v>
      </c>
      <c r="J10803" t="s">
        <v>3446</v>
      </c>
      <c r="K10803">
        <v>2001</v>
      </c>
      <c r="L10803" t="s">
        <v>29</v>
      </c>
      <c r="M10803" t="s">
        <v>29</v>
      </c>
      <c r="N10803">
        <v>36.331569000000002</v>
      </c>
      <c r="O10803">
        <v>-119.646188</v>
      </c>
      <c r="P10803" t="s">
        <v>3613</v>
      </c>
      <c r="Q10803" s="3">
        <f>Table1[[#This Row],[Capacity (MW)]]*0.395*8760*10^-6</f>
        <v>0.32871899999999998</v>
      </c>
      <c r="R10803" s="3" cm="1">
        <f t="array" ref="R10803">AVERAGE(VLOOKUP(_xlfn.TEXTSPLIT(Table1[[#This Row],[Fuel (no space after comma)]], ","), FuelList_Final_EF!$A$2:$B$65, 2, FALSE))</f>
        <v>53.06</v>
      </c>
      <c r="S10803" s="3">
        <f>Table1[[#This Row],[Generation (TWh)]]*10^9*VLOOKUP(Table1[[#This Row],[Turbine/Engine Technology]],Technology_HR!$A$2:$B$11,2,FALSE)*10^-6</f>
        <v>3619196.19</v>
      </c>
      <c r="T10803" s="5">
        <f>Table1[[#This Row],[Fuel Consumption (mmBtu)]]*Table1[[#This Row],[Emission Factor (kg CO2/ mmBtu)]]*10^3</f>
        <v>192034549841.39999</v>
      </c>
      <c r="U10803" s="3">
        <f>Table1[[#This Row],[Emissions (g CO2)]]/(Table1[[#This Row],[Generation (TWh)]]*10^9)</f>
        <v>584.19060000000002</v>
      </c>
    </row>
    <row r="10804" spans="1:21" x14ac:dyDescent="0.35">
      <c r="A10804" t="s">
        <v>2756</v>
      </c>
      <c r="B10804" t="s">
        <v>3239</v>
      </c>
      <c r="C10804" t="str">
        <f>SUBSTITUTE(Table1[[#This Row],[Fuel]],", ",",")</f>
        <v>fossil gas: natural gas</v>
      </c>
      <c r="D10804" t="s">
        <v>3239</v>
      </c>
      <c r="H10804" t="s">
        <v>3438</v>
      </c>
      <c r="I10804">
        <v>715</v>
      </c>
      <c r="J10804" t="s">
        <v>3446</v>
      </c>
      <c r="K10804">
        <v>2003</v>
      </c>
      <c r="L10804" t="s">
        <v>29</v>
      </c>
      <c r="M10804" t="s">
        <v>29</v>
      </c>
      <c r="N10804">
        <v>38.573099999999997</v>
      </c>
      <c r="O10804">
        <v>-82.783299999999997</v>
      </c>
      <c r="P10804" t="s">
        <v>3613</v>
      </c>
      <c r="Q10804" s="3">
        <f>Table1[[#This Row],[Capacity (MW)]]*0.395*8760*10^-6</f>
        <v>2.474043</v>
      </c>
      <c r="R10804" s="3" cm="1">
        <f t="array" ref="R10804">AVERAGE(VLOOKUP(_xlfn.TEXTSPLIT(Table1[[#This Row],[Fuel (no space after comma)]], ","), FuelList_Final_EF!$A$2:$B$65, 2, FALSE))</f>
        <v>53.06</v>
      </c>
      <c r="S10804" s="3">
        <f>Table1[[#This Row],[Generation (TWh)]]*10^9*VLOOKUP(Table1[[#This Row],[Turbine/Engine Technology]],Technology_HR!$A$2:$B$11,2,FALSE)*10^-6</f>
        <v>18676550.607000001</v>
      </c>
      <c r="T10804" s="5">
        <f>Table1[[#This Row],[Fuel Consumption (mmBtu)]]*Table1[[#This Row],[Emission Factor (kg CO2/ mmBtu)]]*10^3</f>
        <v>990977775207.42017</v>
      </c>
      <c r="U10804" s="3">
        <f>Table1[[#This Row],[Emissions (g CO2)]]/(Table1[[#This Row],[Generation (TWh)]]*10^9)</f>
        <v>400.54994000000005</v>
      </c>
    </row>
    <row r="10805" spans="1:21" x14ac:dyDescent="0.35">
      <c r="A10805" t="s">
        <v>2756</v>
      </c>
      <c r="B10805" t="s">
        <v>3239</v>
      </c>
      <c r="C10805" t="str">
        <f>SUBSTITUTE(Table1[[#This Row],[Fuel]],", ",",")</f>
        <v>fossil gas: natural gas</v>
      </c>
      <c r="D10805" t="s">
        <v>3239</v>
      </c>
      <c r="H10805" t="s">
        <v>3438</v>
      </c>
      <c r="I10805">
        <v>715</v>
      </c>
      <c r="J10805" t="s">
        <v>3446</v>
      </c>
      <c r="K10805">
        <v>2003</v>
      </c>
      <c r="L10805" t="s">
        <v>29</v>
      </c>
      <c r="M10805" t="s">
        <v>29</v>
      </c>
      <c r="N10805">
        <v>38.573099999999997</v>
      </c>
      <c r="O10805">
        <v>-82.783299999999997</v>
      </c>
      <c r="P10805" t="s">
        <v>3613</v>
      </c>
      <c r="Q10805" s="3">
        <f>Table1[[#This Row],[Capacity (MW)]]*0.395*8760*10^-6</f>
        <v>2.474043</v>
      </c>
      <c r="R10805" s="3" cm="1">
        <f t="array" ref="R10805">AVERAGE(VLOOKUP(_xlfn.TEXTSPLIT(Table1[[#This Row],[Fuel (no space after comma)]], ","), FuelList_Final_EF!$A$2:$B$65, 2, FALSE))</f>
        <v>53.06</v>
      </c>
      <c r="S10805" s="3">
        <f>Table1[[#This Row],[Generation (TWh)]]*10^9*VLOOKUP(Table1[[#This Row],[Turbine/Engine Technology]],Technology_HR!$A$2:$B$11,2,FALSE)*10^-6</f>
        <v>18676550.607000001</v>
      </c>
      <c r="T10805" s="5">
        <f>Table1[[#This Row],[Fuel Consumption (mmBtu)]]*Table1[[#This Row],[Emission Factor (kg CO2/ mmBtu)]]*10^3</f>
        <v>990977775207.42017</v>
      </c>
      <c r="U10805" s="3">
        <f>Table1[[#This Row],[Emissions (g CO2)]]/(Table1[[#This Row],[Generation (TWh)]]*10^9)</f>
        <v>400.54994000000005</v>
      </c>
    </row>
    <row r="10806" spans="1:21" x14ac:dyDescent="0.35">
      <c r="A10806" t="s">
        <v>2757</v>
      </c>
      <c r="B10806" t="s">
        <v>3239</v>
      </c>
      <c r="C10806" t="str">
        <f>SUBSTITUTE(Table1[[#This Row],[Fuel]],", ",",")</f>
        <v>fossil gas: natural gas</v>
      </c>
      <c r="D10806" t="s">
        <v>3239</v>
      </c>
      <c r="H10806" t="s">
        <v>3438</v>
      </c>
      <c r="I10806">
        <v>107</v>
      </c>
      <c r="J10806" t="s">
        <v>3446</v>
      </c>
      <c r="K10806">
        <v>2001</v>
      </c>
      <c r="L10806" t="s">
        <v>29</v>
      </c>
      <c r="M10806" t="s">
        <v>29</v>
      </c>
      <c r="N10806">
        <v>33.777099999999997</v>
      </c>
      <c r="O10806">
        <v>-118.2303</v>
      </c>
      <c r="P10806" t="s">
        <v>3613</v>
      </c>
      <c r="Q10806" s="3">
        <f>Table1[[#This Row],[Capacity (MW)]]*0.395*8760*10^-6</f>
        <v>0.3702414</v>
      </c>
      <c r="R10806" s="3" cm="1">
        <f t="array" ref="R10806">AVERAGE(VLOOKUP(_xlfn.TEXTSPLIT(Table1[[#This Row],[Fuel (no space after comma)]], ","), FuelList_Final_EF!$A$2:$B$65, 2, FALSE))</f>
        <v>53.06</v>
      </c>
      <c r="S10806" s="3">
        <f>Table1[[#This Row],[Generation (TWh)]]*10^9*VLOOKUP(Table1[[#This Row],[Turbine/Engine Technology]],Technology_HR!$A$2:$B$11,2,FALSE)*10^-6</f>
        <v>2794952.3285999997</v>
      </c>
      <c r="T10806" s="5">
        <f>Table1[[#This Row],[Fuel Consumption (mmBtu)]]*Table1[[#This Row],[Emission Factor (kg CO2/ mmBtu)]]*10^3</f>
        <v>148300170555.51596</v>
      </c>
      <c r="U10806" s="3">
        <f>Table1[[#This Row],[Emissions (g CO2)]]/(Table1[[#This Row],[Generation (TWh)]]*10^9)</f>
        <v>400.54993999999988</v>
      </c>
    </row>
    <row r="10807" spans="1:21" x14ac:dyDescent="0.35">
      <c r="A10807" t="s">
        <v>2449</v>
      </c>
      <c r="B10807" t="s">
        <v>3243</v>
      </c>
      <c r="C10807" t="str">
        <f>SUBSTITUTE(Table1[[#This Row],[Fuel]],", ",",")</f>
        <v>fossil gas: natural gas,fossil liquids: fuel oil</v>
      </c>
      <c r="D10807" t="s">
        <v>3239</v>
      </c>
      <c r="E10807" t="s">
        <v>3275</v>
      </c>
      <c r="H10807" t="s">
        <v>3438</v>
      </c>
      <c r="I10807">
        <v>246</v>
      </c>
      <c r="J10807" t="s">
        <v>3446</v>
      </c>
      <c r="K10807">
        <v>1995</v>
      </c>
      <c r="L10807" t="s">
        <v>29</v>
      </c>
      <c r="M10807">
        <v>2029</v>
      </c>
      <c r="N10807">
        <v>33.770600000000002</v>
      </c>
      <c r="O10807">
        <v>-118.26560000000001</v>
      </c>
      <c r="P10807" t="s">
        <v>3613</v>
      </c>
      <c r="Q10807" s="3">
        <f>Table1[[#This Row],[Capacity (MW)]]*0.395*8760*10^-6</f>
        <v>0.8512092</v>
      </c>
      <c r="R10807" s="3" cm="1">
        <f t="array" ref="R10807">AVERAGE(VLOOKUP(_xlfn.TEXTSPLIT(Table1[[#This Row],[Fuel (no space after comma)]], ","), FuelList_Final_EF!$A$2:$B$65, 2, FALSE))</f>
        <v>65.583341148886291</v>
      </c>
      <c r="S10807" s="3">
        <f>Table1[[#This Row],[Generation (TWh)]]*10^9*VLOOKUP(Table1[[#This Row],[Turbine/Engine Technology]],Technology_HR!$A$2:$B$11,2,FALSE)*10^-6</f>
        <v>6425778.2507999996</v>
      </c>
      <c r="T10807" s="5">
        <f>Table1[[#This Row],[Fuel Consumption (mmBtu)]]*Table1[[#This Row],[Emission Factor (kg CO2/ mmBtu)]]*10^3</f>
        <v>421424007169.31024</v>
      </c>
      <c r="U10807" s="3">
        <f>Table1[[#This Row],[Emissions (g CO2)]]/(Table1[[#This Row],[Generation (TWh)]]*10^9)</f>
        <v>495.08864233294264</v>
      </c>
    </row>
    <row r="10808" spans="1:21" x14ac:dyDescent="0.35">
      <c r="A10808" t="s">
        <v>2449</v>
      </c>
      <c r="B10808" t="s">
        <v>3243</v>
      </c>
      <c r="C10808" t="str">
        <f>SUBSTITUTE(Table1[[#This Row],[Fuel]],", ",",")</f>
        <v>fossil gas: natural gas,fossil liquids: fuel oil</v>
      </c>
      <c r="D10808" t="s">
        <v>3239</v>
      </c>
      <c r="E10808" t="s">
        <v>3275</v>
      </c>
      <c r="H10808" t="s">
        <v>3436</v>
      </c>
      <c r="I10808">
        <v>61</v>
      </c>
      <c r="J10808" t="s">
        <v>3446</v>
      </c>
      <c r="K10808">
        <v>2002</v>
      </c>
      <c r="L10808" t="s">
        <v>29</v>
      </c>
      <c r="M10808" t="s">
        <v>29</v>
      </c>
      <c r="N10808">
        <v>33.770600000000002</v>
      </c>
      <c r="O10808">
        <v>-118.26560000000001</v>
      </c>
      <c r="P10808" t="s">
        <v>3613</v>
      </c>
      <c r="Q10808" s="3">
        <f>Table1[[#This Row],[Capacity (MW)]]*0.395*8760*10^-6</f>
        <v>0.21107220000000002</v>
      </c>
      <c r="R10808" s="3" cm="1">
        <f t="array" ref="R10808">AVERAGE(VLOOKUP(_xlfn.TEXTSPLIT(Table1[[#This Row],[Fuel (no space after comma)]], ","), FuelList_Final_EF!$A$2:$B$65, 2, FALSE))</f>
        <v>65.583341148886291</v>
      </c>
      <c r="S10808" s="3">
        <f>Table1[[#This Row],[Generation (TWh)]]*10^9*VLOOKUP(Table1[[#This Row],[Turbine/Engine Technology]],Technology_HR!$A$2:$B$11,2,FALSE)*10^-6</f>
        <v>2323904.9220000003</v>
      </c>
      <c r="T10808" s="5">
        <f>Table1[[#This Row],[Fuel Consumption (mmBtu)]]*Table1[[#This Row],[Emission Factor (kg CO2/ mmBtu)]]*10^3</f>
        <v>152409449297.10199</v>
      </c>
      <c r="U10808" s="3">
        <f>Table1[[#This Row],[Emissions (g CO2)]]/(Table1[[#This Row],[Generation (TWh)]]*10^9)</f>
        <v>722.072586049238</v>
      </c>
    </row>
    <row r="10809" spans="1:21" x14ac:dyDescent="0.35">
      <c r="A10809" t="s">
        <v>2449</v>
      </c>
      <c r="B10809" t="s">
        <v>3243</v>
      </c>
      <c r="C10809" t="str">
        <f>SUBSTITUTE(Table1[[#This Row],[Fuel]],", ",",")</f>
        <v>fossil gas: natural gas,fossil liquids: fuel oil</v>
      </c>
      <c r="D10809" t="s">
        <v>3239</v>
      </c>
      <c r="E10809" t="s">
        <v>3275</v>
      </c>
      <c r="H10809" t="s">
        <v>3436</v>
      </c>
      <c r="I10809">
        <v>61</v>
      </c>
      <c r="J10809" t="s">
        <v>3446</v>
      </c>
      <c r="K10809">
        <v>2002</v>
      </c>
      <c r="L10809" t="s">
        <v>29</v>
      </c>
      <c r="M10809" t="s">
        <v>29</v>
      </c>
      <c r="N10809">
        <v>33.770600000000002</v>
      </c>
      <c r="O10809">
        <v>-118.26560000000001</v>
      </c>
      <c r="P10809" t="s">
        <v>3613</v>
      </c>
      <c r="Q10809" s="3">
        <f>Table1[[#This Row],[Capacity (MW)]]*0.395*8760*10^-6</f>
        <v>0.21107220000000002</v>
      </c>
      <c r="R10809" s="3" cm="1">
        <f t="array" ref="R10809">AVERAGE(VLOOKUP(_xlfn.TEXTSPLIT(Table1[[#This Row],[Fuel (no space after comma)]], ","), FuelList_Final_EF!$A$2:$B$65, 2, FALSE))</f>
        <v>65.583341148886291</v>
      </c>
      <c r="S10809" s="3">
        <f>Table1[[#This Row],[Generation (TWh)]]*10^9*VLOOKUP(Table1[[#This Row],[Turbine/Engine Technology]],Technology_HR!$A$2:$B$11,2,FALSE)*10^-6</f>
        <v>2323904.9220000003</v>
      </c>
      <c r="T10809" s="5">
        <f>Table1[[#This Row],[Fuel Consumption (mmBtu)]]*Table1[[#This Row],[Emission Factor (kg CO2/ mmBtu)]]*10^3</f>
        <v>152409449297.10199</v>
      </c>
      <c r="U10809" s="3">
        <f>Table1[[#This Row],[Emissions (g CO2)]]/(Table1[[#This Row],[Generation (TWh)]]*10^9)</f>
        <v>722.072586049238</v>
      </c>
    </row>
    <row r="10810" spans="1:21" x14ac:dyDescent="0.35">
      <c r="A10810" t="s">
        <v>2449</v>
      </c>
      <c r="B10810" t="s">
        <v>3243</v>
      </c>
      <c r="C10810" t="str">
        <f>SUBSTITUTE(Table1[[#This Row],[Fuel]],", ",",")</f>
        <v>fossil gas: natural gas,fossil liquids: fuel oil</v>
      </c>
      <c r="D10810" t="s">
        <v>3239</v>
      </c>
      <c r="E10810" t="s">
        <v>3275</v>
      </c>
      <c r="H10810" t="s">
        <v>3436</v>
      </c>
      <c r="I10810">
        <v>61</v>
      </c>
      <c r="J10810" t="s">
        <v>3446</v>
      </c>
      <c r="K10810">
        <v>2002</v>
      </c>
      <c r="L10810" t="s">
        <v>29</v>
      </c>
      <c r="M10810" t="s">
        <v>29</v>
      </c>
      <c r="N10810">
        <v>33.770600000000002</v>
      </c>
      <c r="O10810">
        <v>-118.26560000000001</v>
      </c>
      <c r="P10810" t="s">
        <v>3613</v>
      </c>
      <c r="Q10810" s="3">
        <f>Table1[[#This Row],[Capacity (MW)]]*0.395*8760*10^-6</f>
        <v>0.21107220000000002</v>
      </c>
      <c r="R10810" s="3" cm="1">
        <f t="array" ref="R10810">AVERAGE(VLOOKUP(_xlfn.TEXTSPLIT(Table1[[#This Row],[Fuel (no space after comma)]], ","), FuelList_Final_EF!$A$2:$B$65, 2, FALSE))</f>
        <v>65.583341148886291</v>
      </c>
      <c r="S10810" s="3">
        <f>Table1[[#This Row],[Generation (TWh)]]*10^9*VLOOKUP(Table1[[#This Row],[Turbine/Engine Technology]],Technology_HR!$A$2:$B$11,2,FALSE)*10^-6</f>
        <v>2323904.9220000003</v>
      </c>
      <c r="T10810" s="5">
        <f>Table1[[#This Row],[Fuel Consumption (mmBtu)]]*Table1[[#This Row],[Emission Factor (kg CO2/ mmBtu)]]*10^3</f>
        <v>152409449297.10199</v>
      </c>
      <c r="U10810" s="3">
        <f>Table1[[#This Row],[Emissions (g CO2)]]/(Table1[[#This Row],[Generation (TWh)]]*10^9)</f>
        <v>722.072586049238</v>
      </c>
    </row>
    <row r="10811" spans="1:21" x14ac:dyDescent="0.35">
      <c r="A10811" t="s">
        <v>2449</v>
      </c>
      <c r="B10811" t="s">
        <v>3243</v>
      </c>
      <c r="C10811" t="str">
        <f>SUBSTITUTE(Table1[[#This Row],[Fuel]],", ",",")</f>
        <v>fossil gas: natural gas,fossil liquids: fuel oil</v>
      </c>
      <c r="D10811" t="s">
        <v>3239</v>
      </c>
      <c r="E10811" t="s">
        <v>3275</v>
      </c>
      <c r="H10811" t="s">
        <v>3436</v>
      </c>
      <c r="I10811">
        <v>61</v>
      </c>
      <c r="J10811" t="s">
        <v>3446</v>
      </c>
      <c r="K10811">
        <v>2002</v>
      </c>
      <c r="L10811" t="s">
        <v>29</v>
      </c>
      <c r="M10811" t="s">
        <v>29</v>
      </c>
      <c r="N10811">
        <v>33.770600000000002</v>
      </c>
      <c r="O10811">
        <v>-118.26560000000001</v>
      </c>
      <c r="P10811" t="s">
        <v>3613</v>
      </c>
      <c r="Q10811" s="3">
        <f>Table1[[#This Row],[Capacity (MW)]]*0.395*8760*10^-6</f>
        <v>0.21107220000000002</v>
      </c>
      <c r="R10811" s="3" cm="1">
        <f t="array" ref="R10811">AVERAGE(VLOOKUP(_xlfn.TEXTSPLIT(Table1[[#This Row],[Fuel (no space after comma)]], ","), FuelList_Final_EF!$A$2:$B$65, 2, FALSE))</f>
        <v>65.583341148886291</v>
      </c>
      <c r="S10811" s="3">
        <f>Table1[[#This Row],[Generation (TWh)]]*10^9*VLOOKUP(Table1[[#This Row],[Turbine/Engine Technology]],Technology_HR!$A$2:$B$11,2,FALSE)*10^-6</f>
        <v>2323904.9220000003</v>
      </c>
      <c r="T10811" s="5">
        <f>Table1[[#This Row],[Fuel Consumption (mmBtu)]]*Table1[[#This Row],[Emission Factor (kg CO2/ mmBtu)]]*10^3</f>
        <v>152409449297.10199</v>
      </c>
      <c r="U10811" s="3">
        <f>Table1[[#This Row],[Emissions (g CO2)]]/(Table1[[#This Row],[Generation (TWh)]]*10^9)</f>
        <v>722.072586049238</v>
      </c>
    </row>
    <row r="10812" spans="1:21" x14ac:dyDescent="0.35">
      <c r="A10812" t="s">
        <v>2449</v>
      </c>
      <c r="B10812" t="s">
        <v>3243</v>
      </c>
      <c r="C10812" t="str">
        <f>SUBSTITUTE(Table1[[#This Row],[Fuel]],", ",",")</f>
        <v>fossil gas: natural gas,fossil liquids: fuel oil</v>
      </c>
      <c r="D10812" t="s">
        <v>3239</v>
      </c>
      <c r="E10812" t="s">
        <v>3275</v>
      </c>
      <c r="H10812" t="s">
        <v>3436</v>
      </c>
      <c r="I10812">
        <v>61</v>
      </c>
      <c r="J10812" t="s">
        <v>3446</v>
      </c>
      <c r="K10812">
        <v>2002</v>
      </c>
      <c r="L10812" t="s">
        <v>29</v>
      </c>
      <c r="M10812" t="s">
        <v>29</v>
      </c>
      <c r="N10812">
        <v>33.770600000000002</v>
      </c>
      <c r="O10812">
        <v>-118.26560000000001</v>
      </c>
      <c r="P10812" t="s">
        <v>3613</v>
      </c>
      <c r="Q10812" s="3">
        <f>Table1[[#This Row],[Capacity (MW)]]*0.395*8760*10^-6</f>
        <v>0.21107220000000002</v>
      </c>
      <c r="R10812" s="3" cm="1">
        <f t="array" ref="R10812">AVERAGE(VLOOKUP(_xlfn.TEXTSPLIT(Table1[[#This Row],[Fuel (no space after comma)]], ","), FuelList_Final_EF!$A$2:$B$65, 2, FALSE))</f>
        <v>65.583341148886291</v>
      </c>
      <c r="S10812" s="3">
        <f>Table1[[#This Row],[Generation (TWh)]]*10^9*VLOOKUP(Table1[[#This Row],[Turbine/Engine Technology]],Technology_HR!$A$2:$B$11,2,FALSE)*10^-6</f>
        <v>2323904.9220000003</v>
      </c>
      <c r="T10812" s="5">
        <f>Table1[[#This Row],[Fuel Consumption (mmBtu)]]*Table1[[#This Row],[Emission Factor (kg CO2/ mmBtu)]]*10^3</f>
        <v>152409449297.10199</v>
      </c>
      <c r="U10812" s="3">
        <f>Table1[[#This Row],[Emissions (g CO2)]]/(Table1[[#This Row],[Generation (TWh)]]*10^9)</f>
        <v>722.072586049238</v>
      </c>
    </row>
    <row r="10813" spans="1:21" x14ac:dyDescent="0.35">
      <c r="A10813" t="s">
        <v>2758</v>
      </c>
      <c r="B10813" t="s">
        <v>3243</v>
      </c>
      <c r="C10813" t="str">
        <f>SUBSTITUTE(Table1[[#This Row],[Fuel]],", ",",")</f>
        <v>fossil gas: natural gas,fossil liquids: fuel oil</v>
      </c>
      <c r="D10813" t="s">
        <v>3239</v>
      </c>
      <c r="E10813" t="s">
        <v>3275</v>
      </c>
      <c r="H10813" t="s">
        <v>3438</v>
      </c>
      <c r="I10813">
        <v>288</v>
      </c>
      <c r="J10813" t="s">
        <v>3446</v>
      </c>
      <c r="K10813">
        <v>1993</v>
      </c>
      <c r="L10813" t="s">
        <v>29</v>
      </c>
      <c r="M10813" t="s">
        <v>29</v>
      </c>
      <c r="N10813">
        <v>27.636399999999998</v>
      </c>
      <c r="O10813">
        <v>-81.9636</v>
      </c>
      <c r="P10813" t="s">
        <v>3613</v>
      </c>
      <c r="Q10813" s="3">
        <f>Table1[[#This Row],[Capacity (MW)]]*0.395*8760*10^-6</f>
        <v>0.99653760000000002</v>
      </c>
      <c r="R10813" s="3" cm="1">
        <f t="array" ref="R10813">AVERAGE(VLOOKUP(_xlfn.TEXTSPLIT(Table1[[#This Row],[Fuel (no space after comma)]], ","), FuelList_Final_EF!$A$2:$B$65, 2, FALSE))</f>
        <v>65.583341148886291</v>
      </c>
      <c r="S10813" s="3">
        <f>Table1[[#This Row],[Generation (TWh)]]*10^9*VLOOKUP(Table1[[#This Row],[Turbine/Engine Technology]],Technology_HR!$A$2:$B$11,2,FALSE)*10^-6</f>
        <v>7522862.3423999995</v>
      </c>
      <c r="T10813" s="5">
        <f>Table1[[#This Row],[Fuel Consumption (mmBtu)]]*Table1[[#This Row],[Emission Factor (kg CO2/ mmBtu)]]*10^3</f>
        <v>493374447417.729</v>
      </c>
      <c r="U10813" s="3">
        <f>Table1[[#This Row],[Emissions (g CO2)]]/(Table1[[#This Row],[Generation (TWh)]]*10^9)</f>
        <v>495.08864233294258</v>
      </c>
    </row>
    <row r="10814" spans="1:21" x14ac:dyDescent="0.35">
      <c r="A10814" t="s">
        <v>2758</v>
      </c>
      <c r="B10814" t="s">
        <v>3243</v>
      </c>
      <c r="C10814" t="str">
        <f>SUBSTITUTE(Table1[[#This Row],[Fuel]],", ",",")</f>
        <v>fossil gas: natural gas,fossil liquids: fuel oil</v>
      </c>
      <c r="D10814" t="s">
        <v>3239</v>
      </c>
      <c r="E10814" t="s">
        <v>3275</v>
      </c>
      <c r="H10814" t="s">
        <v>3436</v>
      </c>
      <c r="I10814">
        <v>87</v>
      </c>
      <c r="J10814" t="s">
        <v>3446</v>
      </c>
      <c r="K10814">
        <v>1993</v>
      </c>
      <c r="L10814" t="s">
        <v>29</v>
      </c>
      <c r="M10814" t="s">
        <v>29</v>
      </c>
      <c r="N10814">
        <v>27.636399999999998</v>
      </c>
      <c r="O10814">
        <v>-81.9636</v>
      </c>
      <c r="P10814" t="s">
        <v>3613</v>
      </c>
      <c r="Q10814" s="3">
        <f>Table1[[#This Row],[Capacity (MW)]]*0.395*8760*10^-6</f>
        <v>0.30103740000000001</v>
      </c>
      <c r="R10814" s="3" cm="1">
        <f t="array" ref="R10814">AVERAGE(VLOOKUP(_xlfn.TEXTSPLIT(Table1[[#This Row],[Fuel (no space after comma)]], ","), FuelList_Final_EF!$A$2:$B$65, 2, FALSE))</f>
        <v>65.583341148886291</v>
      </c>
      <c r="S10814" s="3">
        <f>Table1[[#This Row],[Generation (TWh)]]*10^9*VLOOKUP(Table1[[#This Row],[Turbine/Engine Technology]],Technology_HR!$A$2:$B$11,2,FALSE)*10^-6</f>
        <v>3314421.7739999997</v>
      </c>
      <c r="T10814" s="5">
        <f>Table1[[#This Row],[Fuel Consumption (mmBtu)]]*Table1[[#This Row],[Emission Factor (kg CO2/ mmBtu)]]*10^3</f>
        <v>217370853915.53888</v>
      </c>
      <c r="U10814" s="3">
        <f>Table1[[#This Row],[Emissions (g CO2)]]/(Table1[[#This Row],[Generation (TWh)]]*10^9)</f>
        <v>722.072586049238</v>
      </c>
    </row>
    <row r="10815" spans="1:21" x14ac:dyDescent="0.35">
      <c r="A10815" t="s">
        <v>2758</v>
      </c>
      <c r="B10815" t="s">
        <v>3243</v>
      </c>
      <c r="C10815" t="str">
        <f>SUBSTITUTE(Table1[[#This Row],[Fuel]],", ",",")</f>
        <v>fossil gas: natural gas,fossil liquids: fuel oil</v>
      </c>
      <c r="D10815" t="s">
        <v>3239</v>
      </c>
      <c r="E10815" t="s">
        <v>3275</v>
      </c>
      <c r="H10815" t="s">
        <v>3436</v>
      </c>
      <c r="I10815">
        <v>96</v>
      </c>
      <c r="J10815" t="s">
        <v>3446</v>
      </c>
      <c r="K10815">
        <v>2000</v>
      </c>
      <c r="L10815" t="s">
        <v>29</v>
      </c>
      <c r="M10815" t="s">
        <v>29</v>
      </c>
      <c r="N10815">
        <v>27.636399999999998</v>
      </c>
      <c r="O10815">
        <v>-81.9636</v>
      </c>
      <c r="P10815" t="s">
        <v>3613</v>
      </c>
      <c r="Q10815" s="3">
        <f>Table1[[#This Row],[Capacity (MW)]]*0.395*8760*10^-6</f>
        <v>0.33217920000000001</v>
      </c>
      <c r="R10815" s="3" cm="1">
        <f t="array" ref="R10815">AVERAGE(VLOOKUP(_xlfn.TEXTSPLIT(Table1[[#This Row],[Fuel (no space after comma)]], ","), FuelList_Final_EF!$A$2:$B$65, 2, FALSE))</f>
        <v>65.583341148886291</v>
      </c>
      <c r="S10815" s="3">
        <f>Table1[[#This Row],[Generation (TWh)]]*10^9*VLOOKUP(Table1[[#This Row],[Turbine/Engine Technology]],Technology_HR!$A$2:$B$11,2,FALSE)*10^-6</f>
        <v>3657292.9919999996</v>
      </c>
      <c r="T10815" s="5">
        <f>Table1[[#This Row],[Fuel Consumption (mmBtu)]]*Table1[[#This Row],[Emission Factor (kg CO2/ mmBtu)]]*10^3</f>
        <v>239857493975.76706</v>
      </c>
      <c r="U10815" s="3">
        <f>Table1[[#This Row],[Emissions (g CO2)]]/(Table1[[#This Row],[Generation (TWh)]]*10^9)</f>
        <v>722.07258604923811</v>
      </c>
    </row>
    <row r="10816" spans="1:21" x14ac:dyDescent="0.35">
      <c r="A10816" t="s">
        <v>2759</v>
      </c>
      <c r="B10816" t="s">
        <v>3239</v>
      </c>
      <c r="C10816" t="str">
        <f>SUBSTITUTE(Table1[[#This Row],[Fuel]],", ",",")</f>
        <v>fossil gas: natural gas</v>
      </c>
      <c r="D10816" t="s">
        <v>3239</v>
      </c>
      <c r="H10816" t="s">
        <v>3436</v>
      </c>
      <c r="I10816">
        <v>87</v>
      </c>
      <c r="J10816" t="s">
        <v>3446</v>
      </c>
      <c r="K10816">
        <v>2001</v>
      </c>
      <c r="L10816" t="s">
        <v>29</v>
      </c>
      <c r="M10816" t="s">
        <v>29</v>
      </c>
      <c r="N10816">
        <v>30.303799999999999</v>
      </c>
      <c r="O10816">
        <v>-94.252600000000001</v>
      </c>
      <c r="P10816" t="s">
        <v>3613</v>
      </c>
      <c r="Q10816" s="3">
        <f>Table1[[#This Row],[Capacity (MW)]]*0.395*8760*10^-6</f>
        <v>0.30103740000000001</v>
      </c>
      <c r="R10816" s="3" cm="1">
        <f t="array" ref="R10816">AVERAGE(VLOOKUP(_xlfn.TEXTSPLIT(Table1[[#This Row],[Fuel (no space after comma)]], ","), FuelList_Final_EF!$A$2:$B$65, 2, FALSE))</f>
        <v>53.06</v>
      </c>
      <c r="S10816" s="3">
        <f>Table1[[#This Row],[Generation (TWh)]]*10^9*VLOOKUP(Table1[[#This Row],[Turbine/Engine Technology]],Technology_HR!$A$2:$B$11,2,FALSE)*10^-6</f>
        <v>3314421.7739999997</v>
      </c>
      <c r="T10816" s="5">
        <f>Table1[[#This Row],[Fuel Consumption (mmBtu)]]*Table1[[#This Row],[Emission Factor (kg CO2/ mmBtu)]]*10^3</f>
        <v>175863219328.43997</v>
      </c>
      <c r="U10816" s="3">
        <f>Table1[[#This Row],[Emissions (g CO2)]]/(Table1[[#This Row],[Generation (TWh)]]*10^9)</f>
        <v>584.1905999999999</v>
      </c>
    </row>
    <row r="10817" spans="1:21" x14ac:dyDescent="0.35">
      <c r="A10817" t="s">
        <v>2759</v>
      </c>
      <c r="B10817" t="s">
        <v>3239</v>
      </c>
      <c r="C10817" t="str">
        <f>SUBSTITUTE(Table1[[#This Row],[Fuel]],", ",",")</f>
        <v>fossil gas: natural gas</v>
      </c>
      <c r="D10817" t="s">
        <v>3239</v>
      </c>
      <c r="H10817" t="s">
        <v>3436</v>
      </c>
      <c r="I10817">
        <v>87</v>
      </c>
      <c r="J10817" t="s">
        <v>3446</v>
      </c>
      <c r="K10817">
        <v>2001</v>
      </c>
      <c r="L10817" t="s">
        <v>29</v>
      </c>
      <c r="M10817" t="s">
        <v>29</v>
      </c>
      <c r="N10817">
        <v>30.303799999999999</v>
      </c>
      <c r="O10817">
        <v>-94.252600000000001</v>
      </c>
      <c r="P10817" t="s">
        <v>3613</v>
      </c>
      <c r="Q10817" s="3">
        <f>Table1[[#This Row],[Capacity (MW)]]*0.395*8760*10^-6</f>
        <v>0.30103740000000001</v>
      </c>
      <c r="R10817" s="3" cm="1">
        <f t="array" ref="R10817">AVERAGE(VLOOKUP(_xlfn.TEXTSPLIT(Table1[[#This Row],[Fuel (no space after comma)]], ","), FuelList_Final_EF!$A$2:$B$65, 2, FALSE))</f>
        <v>53.06</v>
      </c>
      <c r="S10817" s="3">
        <f>Table1[[#This Row],[Generation (TWh)]]*10^9*VLOOKUP(Table1[[#This Row],[Turbine/Engine Technology]],Technology_HR!$A$2:$B$11,2,FALSE)*10^-6</f>
        <v>3314421.7739999997</v>
      </c>
      <c r="T10817" s="5">
        <f>Table1[[#This Row],[Fuel Consumption (mmBtu)]]*Table1[[#This Row],[Emission Factor (kg CO2/ mmBtu)]]*10^3</f>
        <v>175863219328.43997</v>
      </c>
      <c r="U10817" s="3">
        <f>Table1[[#This Row],[Emissions (g CO2)]]/(Table1[[#This Row],[Generation (TWh)]]*10^9)</f>
        <v>584.1905999999999</v>
      </c>
    </row>
    <row r="10818" spans="1:21" x14ac:dyDescent="0.35">
      <c r="A10818" t="s">
        <v>2668</v>
      </c>
      <c r="B10818" t="s">
        <v>3243</v>
      </c>
      <c r="C10818" t="str">
        <f>SUBSTITUTE(Table1[[#This Row],[Fuel]],", ",",")</f>
        <v>fossil gas: natural gas,fossil liquids: fuel oil</v>
      </c>
      <c r="D10818" t="s">
        <v>3239</v>
      </c>
      <c r="E10818" t="s">
        <v>3275</v>
      </c>
      <c r="H10818" t="s">
        <v>3440</v>
      </c>
      <c r="I10818">
        <v>100</v>
      </c>
      <c r="J10818" t="s">
        <v>3446</v>
      </c>
      <c r="K10818">
        <v>1958</v>
      </c>
      <c r="L10818" t="s">
        <v>29</v>
      </c>
      <c r="M10818" t="s">
        <v>29</v>
      </c>
      <c r="N10818">
        <v>39.711319000000003</v>
      </c>
      <c r="O10818">
        <v>-86.196870000000004</v>
      </c>
      <c r="P10818" t="s">
        <v>3613</v>
      </c>
      <c r="Q10818" s="3">
        <f>Table1[[#This Row],[Capacity (MW)]]*0.395*8760*10^-6</f>
        <v>0.34601999999999999</v>
      </c>
      <c r="R10818" s="3" cm="1">
        <f t="array" ref="R10818">AVERAGE(VLOOKUP(_xlfn.TEXTSPLIT(Table1[[#This Row],[Fuel (no space after comma)]], ","), FuelList_Final_EF!$A$2:$B$65, 2, FALSE))</f>
        <v>65.583341148886291</v>
      </c>
      <c r="S10818" s="3">
        <f>Table1[[#This Row],[Generation (TWh)]]*10^9*VLOOKUP(Table1[[#This Row],[Turbine/Engine Technology]],Technology_HR!$A$2:$B$11,2,FALSE)*10^-6</f>
        <v>3558815.6999999997</v>
      </c>
      <c r="T10818" s="5">
        <f>Table1[[#This Row],[Fuel Consumption (mmBtu)]]*Table1[[#This Row],[Emission Factor (kg CO2/ mmBtu)]]*10^3</f>
        <v>233399024139.11255</v>
      </c>
      <c r="U10818" s="3">
        <f>Table1[[#This Row],[Emissions (g CO2)]]/(Table1[[#This Row],[Generation (TWh)]]*10^9)</f>
        <v>674.52466371629544</v>
      </c>
    </row>
    <row r="10819" spans="1:21" x14ac:dyDescent="0.35">
      <c r="A10819" t="s">
        <v>2668</v>
      </c>
      <c r="B10819" t="s">
        <v>3243</v>
      </c>
      <c r="C10819" t="str">
        <f>SUBSTITUTE(Table1[[#This Row],[Fuel]],", ",",")</f>
        <v>fossil gas: natural gas,fossil liquids: fuel oil</v>
      </c>
      <c r="D10819" t="s">
        <v>3239</v>
      </c>
      <c r="E10819" t="s">
        <v>3275</v>
      </c>
      <c r="H10819" t="s">
        <v>3440</v>
      </c>
      <c r="I10819">
        <v>100</v>
      </c>
      <c r="J10819" t="s">
        <v>3446</v>
      </c>
      <c r="K10819">
        <v>1961</v>
      </c>
      <c r="L10819" t="s">
        <v>29</v>
      </c>
      <c r="M10819" t="s">
        <v>29</v>
      </c>
      <c r="N10819">
        <v>39.711319000000003</v>
      </c>
      <c r="O10819">
        <v>-86.196870000000004</v>
      </c>
      <c r="P10819" t="s">
        <v>3613</v>
      </c>
      <c r="Q10819" s="3">
        <f>Table1[[#This Row],[Capacity (MW)]]*0.395*8760*10^-6</f>
        <v>0.34601999999999999</v>
      </c>
      <c r="R10819" s="3" cm="1">
        <f t="array" ref="R10819">AVERAGE(VLOOKUP(_xlfn.TEXTSPLIT(Table1[[#This Row],[Fuel (no space after comma)]], ","), FuelList_Final_EF!$A$2:$B$65, 2, FALSE))</f>
        <v>65.583341148886291</v>
      </c>
      <c r="S10819" s="3">
        <f>Table1[[#This Row],[Generation (TWh)]]*10^9*VLOOKUP(Table1[[#This Row],[Turbine/Engine Technology]],Technology_HR!$A$2:$B$11,2,FALSE)*10^-6</f>
        <v>3558815.6999999997</v>
      </c>
      <c r="T10819" s="5">
        <f>Table1[[#This Row],[Fuel Consumption (mmBtu)]]*Table1[[#This Row],[Emission Factor (kg CO2/ mmBtu)]]*10^3</f>
        <v>233399024139.11255</v>
      </c>
      <c r="U10819" s="3">
        <f>Table1[[#This Row],[Emissions (g CO2)]]/(Table1[[#This Row],[Generation (TWh)]]*10^9)</f>
        <v>674.52466371629544</v>
      </c>
    </row>
    <row r="10820" spans="1:21" x14ac:dyDescent="0.35">
      <c r="A10820" t="s">
        <v>2668</v>
      </c>
      <c r="B10820" t="s">
        <v>3243</v>
      </c>
      <c r="C10820" t="str">
        <f>SUBSTITUTE(Table1[[#This Row],[Fuel]],", ",",")</f>
        <v>fossil gas: natural gas,fossil liquids: fuel oil</v>
      </c>
      <c r="D10820" t="s">
        <v>3239</v>
      </c>
      <c r="E10820" t="s">
        <v>3275</v>
      </c>
      <c r="H10820" t="s">
        <v>3440</v>
      </c>
      <c r="I10820">
        <v>463</v>
      </c>
      <c r="J10820" t="s">
        <v>3446</v>
      </c>
      <c r="K10820">
        <v>1973</v>
      </c>
      <c r="L10820" t="s">
        <v>29</v>
      </c>
      <c r="M10820" t="s">
        <v>29</v>
      </c>
      <c r="N10820">
        <v>39.711319000000003</v>
      </c>
      <c r="O10820">
        <v>-86.196870000000004</v>
      </c>
      <c r="P10820" t="s">
        <v>3613</v>
      </c>
      <c r="Q10820" s="3">
        <f>Table1[[#This Row],[Capacity (MW)]]*0.395*8760*10^-6</f>
        <v>1.6020726000000001</v>
      </c>
      <c r="R10820" s="3" cm="1">
        <f t="array" ref="R10820">AVERAGE(VLOOKUP(_xlfn.TEXTSPLIT(Table1[[#This Row],[Fuel (no space after comma)]], ","), FuelList_Final_EF!$A$2:$B$65, 2, FALSE))</f>
        <v>65.583341148886291</v>
      </c>
      <c r="S10820" s="3">
        <f>Table1[[#This Row],[Generation (TWh)]]*10^9*VLOOKUP(Table1[[#This Row],[Turbine/Engine Technology]],Technology_HR!$A$2:$B$11,2,FALSE)*10^-6</f>
        <v>16477316.691</v>
      </c>
      <c r="T10820" s="5">
        <f>Table1[[#This Row],[Fuel Consumption (mmBtu)]]*Table1[[#This Row],[Emission Factor (kg CO2/ mmBtu)]]*10^3</f>
        <v>1080637481764.0913</v>
      </c>
      <c r="U10820" s="3">
        <f>Table1[[#This Row],[Emissions (g CO2)]]/(Table1[[#This Row],[Generation (TWh)]]*10^9)</f>
        <v>674.52466371629555</v>
      </c>
    </row>
    <row r="10821" spans="1:21" x14ac:dyDescent="0.35">
      <c r="A10821" t="s">
        <v>2668</v>
      </c>
      <c r="B10821" t="s">
        <v>3243</v>
      </c>
      <c r="C10821" t="str">
        <f>SUBSTITUTE(Table1[[#This Row],[Fuel]],", ",",")</f>
        <v>fossil gas: natural gas,fossil liquids: fuel oil</v>
      </c>
      <c r="D10821" t="s">
        <v>3239</v>
      </c>
      <c r="E10821" t="s">
        <v>3275</v>
      </c>
      <c r="H10821" t="s">
        <v>3436</v>
      </c>
      <c r="I10821">
        <v>83</v>
      </c>
      <c r="J10821" t="s">
        <v>3446</v>
      </c>
      <c r="K10821">
        <v>1994</v>
      </c>
      <c r="L10821" t="s">
        <v>29</v>
      </c>
      <c r="M10821" t="s">
        <v>29</v>
      </c>
      <c r="N10821">
        <v>39.711319000000003</v>
      </c>
      <c r="O10821">
        <v>-86.196870000000004</v>
      </c>
      <c r="P10821" t="s">
        <v>3613</v>
      </c>
      <c r="Q10821" s="3">
        <f>Table1[[#This Row],[Capacity (MW)]]*0.395*8760*10^-6</f>
        <v>0.28719660000000002</v>
      </c>
      <c r="R10821" s="3" cm="1">
        <f t="array" ref="R10821">AVERAGE(VLOOKUP(_xlfn.TEXTSPLIT(Table1[[#This Row],[Fuel (no space after comma)]], ","), FuelList_Final_EF!$A$2:$B$65, 2, FALSE))</f>
        <v>65.583341148886291</v>
      </c>
      <c r="S10821" s="3">
        <f>Table1[[#This Row],[Generation (TWh)]]*10^9*VLOOKUP(Table1[[#This Row],[Turbine/Engine Technology]],Technology_HR!$A$2:$B$11,2,FALSE)*10^-6</f>
        <v>3162034.5659999996</v>
      </c>
      <c r="T10821" s="5">
        <f>Table1[[#This Row],[Fuel Consumption (mmBtu)]]*Table1[[#This Row],[Emission Factor (kg CO2/ mmBtu)]]*10^3</f>
        <v>207376791666.54858</v>
      </c>
      <c r="U10821" s="3">
        <f>Table1[[#This Row],[Emissions (g CO2)]]/(Table1[[#This Row],[Generation (TWh)]]*10^9)</f>
        <v>722.072586049238</v>
      </c>
    </row>
    <row r="10822" spans="1:21" x14ac:dyDescent="0.35">
      <c r="A10822" t="s">
        <v>2668</v>
      </c>
      <c r="B10822" t="s">
        <v>3243</v>
      </c>
      <c r="C10822" t="str">
        <f>SUBSTITUTE(Table1[[#This Row],[Fuel]],", ",",")</f>
        <v>fossil gas: natural gas,fossil liquids: fuel oil</v>
      </c>
      <c r="D10822" t="s">
        <v>3239</v>
      </c>
      <c r="E10822" t="s">
        <v>3275</v>
      </c>
      <c r="H10822" t="s">
        <v>3436</v>
      </c>
      <c r="I10822">
        <v>83</v>
      </c>
      <c r="J10822" t="s">
        <v>3446</v>
      </c>
      <c r="K10822">
        <v>1995</v>
      </c>
      <c r="L10822" t="s">
        <v>29</v>
      </c>
      <c r="M10822" t="s">
        <v>29</v>
      </c>
      <c r="N10822">
        <v>39.711319000000003</v>
      </c>
      <c r="O10822">
        <v>-86.196870000000004</v>
      </c>
      <c r="P10822" t="s">
        <v>3613</v>
      </c>
      <c r="Q10822" s="3">
        <f>Table1[[#This Row],[Capacity (MW)]]*0.395*8760*10^-6</f>
        <v>0.28719660000000002</v>
      </c>
      <c r="R10822" s="3" cm="1">
        <f t="array" ref="R10822">AVERAGE(VLOOKUP(_xlfn.TEXTSPLIT(Table1[[#This Row],[Fuel (no space after comma)]], ","), FuelList_Final_EF!$A$2:$B$65, 2, FALSE))</f>
        <v>65.583341148886291</v>
      </c>
      <c r="S10822" s="3">
        <f>Table1[[#This Row],[Generation (TWh)]]*10^9*VLOOKUP(Table1[[#This Row],[Turbine/Engine Technology]],Technology_HR!$A$2:$B$11,2,FALSE)*10^-6</f>
        <v>3162034.5659999996</v>
      </c>
      <c r="T10822" s="5">
        <f>Table1[[#This Row],[Fuel Consumption (mmBtu)]]*Table1[[#This Row],[Emission Factor (kg CO2/ mmBtu)]]*10^3</f>
        <v>207376791666.54858</v>
      </c>
      <c r="U10822" s="3">
        <f>Table1[[#This Row],[Emissions (g CO2)]]/(Table1[[#This Row],[Generation (TWh)]]*10^9)</f>
        <v>722.072586049238</v>
      </c>
    </row>
    <row r="10823" spans="1:21" x14ac:dyDescent="0.35">
      <c r="A10823" t="s">
        <v>2668</v>
      </c>
      <c r="B10823" t="s">
        <v>3239</v>
      </c>
      <c r="C10823" t="str">
        <f>SUBSTITUTE(Table1[[#This Row],[Fuel]],", ",",")</f>
        <v>fossil gas: natural gas</v>
      </c>
      <c r="D10823" t="s">
        <v>3239</v>
      </c>
      <c r="H10823" t="s">
        <v>3436</v>
      </c>
      <c r="I10823">
        <v>161</v>
      </c>
      <c r="J10823" t="s">
        <v>3446</v>
      </c>
      <c r="K10823">
        <v>2002</v>
      </c>
      <c r="L10823" t="s">
        <v>29</v>
      </c>
      <c r="M10823" t="s">
        <v>29</v>
      </c>
      <c r="N10823">
        <v>39.711319000000003</v>
      </c>
      <c r="O10823">
        <v>-86.196870000000004</v>
      </c>
      <c r="P10823" t="s">
        <v>3613</v>
      </c>
      <c r="Q10823" s="3">
        <f>Table1[[#This Row],[Capacity (MW)]]*0.395*8760*10^-6</f>
        <v>0.55709220000000004</v>
      </c>
      <c r="R10823" s="3" cm="1">
        <f t="array" ref="R10823">AVERAGE(VLOOKUP(_xlfn.TEXTSPLIT(Table1[[#This Row],[Fuel (no space after comma)]], ","), FuelList_Final_EF!$A$2:$B$65, 2, FALSE))</f>
        <v>53.06</v>
      </c>
      <c r="S10823" s="3">
        <f>Table1[[#This Row],[Generation (TWh)]]*10^9*VLOOKUP(Table1[[#This Row],[Turbine/Engine Technology]],Technology_HR!$A$2:$B$11,2,FALSE)*10^-6</f>
        <v>6133585.1219999995</v>
      </c>
      <c r="T10823" s="5">
        <f>Table1[[#This Row],[Fuel Consumption (mmBtu)]]*Table1[[#This Row],[Emission Factor (kg CO2/ mmBtu)]]*10^3</f>
        <v>325448026573.31995</v>
      </c>
      <c r="U10823" s="3">
        <f>Table1[[#This Row],[Emissions (g CO2)]]/(Table1[[#This Row],[Generation (TWh)]]*10^9)</f>
        <v>584.1905999999999</v>
      </c>
    </row>
    <row r="10824" spans="1:21" x14ac:dyDescent="0.35">
      <c r="A10824" t="s">
        <v>2760</v>
      </c>
      <c r="B10824" t="s">
        <v>3239</v>
      </c>
      <c r="C10824" t="str">
        <f>SUBSTITUTE(Table1[[#This Row],[Fuel]],", ",",")</f>
        <v>fossil gas: natural gas</v>
      </c>
      <c r="D10824" t="s">
        <v>3239</v>
      </c>
      <c r="H10824" t="s">
        <v>3436</v>
      </c>
      <c r="I10824">
        <v>50</v>
      </c>
      <c r="J10824" t="s">
        <v>3446</v>
      </c>
      <c r="K10824">
        <v>2006</v>
      </c>
      <c r="L10824" t="s">
        <v>29</v>
      </c>
      <c r="M10824" t="s">
        <v>29</v>
      </c>
      <c r="N10824">
        <v>30.1694</v>
      </c>
      <c r="O10824">
        <v>-91.9923</v>
      </c>
      <c r="P10824" t="s">
        <v>3613</v>
      </c>
      <c r="Q10824" s="3">
        <f>Table1[[#This Row],[Capacity (MW)]]*0.395*8760*10^-6</f>
        <v>0.17301</v>
      </c>
      <c r="R10824" s="3" cm="1">
        <f t="array" ref="R10824">AVERAGE(VLOOKUP(_xlfn.TEXTSPLIT(Table1[[#This Row],[Fuel (no space after comma)]], ","), FuelList_Final_EF!$A$2:$B$65, 2, FALSE))</f>
        <v>53.06</v>
      </c>
      <c r="S10824" s="3">
        <f>Table1[[#This Row],[Generation (TWh)]]*10^9*VLOOKUP(Table1[[#This Row],[Turbine/Engine Technology]],Technology_HR!$A$2:$B$11,2,FALSE)*10^-6</f>
        <v>1904840.0999999999</v>
      </c>
      <c r="T10824" s="5">
        <f>Table1[[#This Row],[Fuel Consumption (mmBtu)]]*Table1[[#This Row],[Emission Factor (kg CO2/ mmBtu)]]*10^3</f>
        <v>101070815706</v>
      </c>
      <c r="U10824" s="3">
        <f>Table1[[#This Row],[Emissions (g CO2)]]/(Table1[[#This Row],[Generation (TWh)]]*10^9)</f>
        <v>584.19060000000002</v>
      </c>
    </row>
    <row r="10825" spans="1:21" x14ac:dyDescent="0.35">
      <c r="A10825" t="s">
        <v>2760</v>
      </c>
      <c r="B10825" t="s">
        <v>3239</v>
      </c>
      <c r="C10825" t="str">
        <f>SUBSTITUTE(Table1[[#This Row],[Fuel]],", ",",")</f>
        <v>fossil gas: natural gas</v>
      </c>
      <c r="D10825" t="s">
        <v>3239</v>
      </c>
      <c r="H10825" t="s">
        <v>3436</v>
      </c>
      <c r="I10825">
        <v>50</v>
      </c>
      <c r="J10825" t="s">
        <v>3446</v>
      </c>
      <c r="K10825">
        <v>2006</v>
      </c>
      <c r="L10825" t="s">
        <v>29</v>
      </c>
      <c r="M10825" t="s">
        <v>29</v>
      </c>
      <c r="N10825">
        <v>30.1694</v>
      </c>
      <c r="O10825">
        <v>-91.9923</v>
      </c>
      <c r="P10825" t="s">
        <v>3613</v>
      </c>
      <c r="Q10825" s="3">
        <f>Table1[[#This Row],[Capacity (MW)]]*0.395*8760*10^-6</f>
        <v>0.17301</v>
      </c>
      <c r="R10825" s="3" cm="1">
        <f t="array" ref="R10825">AVERAGE(VLOOKUP(_xlfn.TEXTSPLIT(Table1[[#This Row],[Fuel (no space after comma)]], ","), FuelList_Final_EF!$A$2:$B$65, 2, FALSE))</f>
        <v>53.06</v>
      </c>
      <c r="S10825" s="3">
        <f>Table1[[#This Row],[Generation (TWh)]]*10^9*VLOOKUP(Table1[[#This Row],[Turbine/Engine Technology]],Technology_HR!$A$2:$B$11,2,FALSE)*10^-6</f>
        <v>1904840.0999999999</v>
      </c>
      <c r="T10825" s="5">
        <f>Table1[[#This Row],[Fuel Consumption (mmBtu)]]*Table1[[#This Row],[Emission Factor (kg CO2/ mmBtu)]]*10^3</f>
        <v>101070815706</v>
      </c>
      <c r="U10825" s="3">
        <f>Table1[[#This Row],[Emissions (g CO2)]]/(Table1[[#This Row],[Generation (TWh)]]*10^9)</f>
        <v>584.19060000000002</v>
      </c>
    </row>
    <row r="10826" spans="1:21" x14ac:dyDescent="0.35">
      <c r="A10826" t="s">
        <v>2761</v>
      </c>
      <c r="B10826" t="s">
        <v>3239</v>
      </c>
      <c r="C10826" t="str">
        <f>SUBSTITUTE(Table1[[#This Row],[Fuel]],", ",",")</f>
        <v>fossil gas: natural gas</v>
      </c>
      <c r="D10826" t="s">
        <v>3239</v>
      </c>
      <c r="H10826" t="s">
        <v>3438</v>
      </c>
      <c r="I10826">
        <v>426</v>
      </c>
      <c r="J10826" t="s">
        <v>3446</v>
      </c>
      <c r="K10826">
        <v>2004</v>
      </c>
      <c r="L10826" t="s">
        <v>29</v>
      </c>
      <c r="M10826" t="s">
        <v>29</v>
      </c>
      <c r="N10826">
        <v>33.475960000000001</v>
      </c>
      <c r="O10826">
        <v>-113.1134</v>
      </c>
      <c r="P10826" t="s">
        <v>3613</v>
      </c>
      <c r="Q10826" s="3">
        <f>Table1[[#This Row],[Capacity (MW)]]*0.395*8760*10^-6</f>
        <v>1.4740452000000002</v>
      </c>
      <c r="R10826" s="3" cm="1">
        <f t="array" ref="R10826">AVERAGE(VLOOKUP(_xlfn.TEXTSPLIT(Table1[[#This Row],[Fuel (no space after comma)]], ","), FuelList_Final_EF!$A$2:$B$65, 2, FALSE))</f>
        <v>53.06</v>
      </c>
      <c r="S10826" s="3">
        <f>Table1[[#This Row],[Generation (TWh)]]*10^9*VLOOKUP(Table1[[#This Row],[Turbine/Engine Technology]],Technology_HR!$A$2:$B$11,2,FALSE)*10^-6</f>
        <v>11127567.214800002</v>
      </c>
      <c r="T10826" s="5">
        <f>Table1[[#This Row],[Fuel Consumption (mmBtu)]]*Table1[[#This Row],[Emission Factor (kg CO2/ mmBtu)]]*10^3</f>
        <v>590428716417.28821</v>
      </c>
      <c r="U10826" s="3">
        <f>Table1[[#This Row],[Emissions (g CO2)]]/(Table1[[#This Row],[Generation (TWh)]]*10^9)</f>
        <v>400.54994000000005</v>
      </c>
    </row>
    <row r="10827" spans="1:21" x14ac:dyDescent="0.35">
      <c r="A10827" t="s">
        <v>2761</v>
      </c>
      <c r="B10827" t="s">
        <v>3239</v>
      </c>
      <c r="C10827" t="str">
        <f>SUBSTITUTE(Table1[[#This Row],[Fuel]],", ",",")</f>
        <v>fossil gas: natural gas</v>
      </c>
      <c r="D10827" t="s">
        <v>3239</v>
      </c>
      <c r="H10827" t="s">
        <v>3438</v>
      </c>
      <c r="I10827">
        <v>426</v>
      </c>
      <c r="J10827" t="s">
        <v>3446</v>
      </c>
      <c r="K10827">
        <v>2004</v>
      </c>
      <c r="L10827" t="s">
        <v>29</v>
      </c>
      <c r="M10827" t="s">
        <v>29</v>
      </c>
      <c r="N10827">
        <v>33.475960000000001</v>
      </c>
      <c r="O10827">
        <v>-113.1134</v>
      </c>
      <c r="P10827" t="s">
        <v>3613</v>
      </c>
      <c r="Q10827" s="3">
        <f>Table1[[#This Row],[Capacity (MW)]]*0.395*8760*10^-6</f>
        <v>1.4740452000000002</v>
      </c>
      <c r="R10827" s="3" cm="1">
        <f t="array" ref="R10827">AVERAGE(VLOOKUP(_xlfn.TEXTSPLIT(Table1[[#This Row],[Fuel (no space after comma)]], ","), FuelList_Final_EF!$A$2:$B$65, 2, FALSE))</f>
        <v>53.06</v>
      </c>
      <c r="S10827" s="3">
        <f>Table1[[#This Row],[Generation (TWh)]]*10^9*VLOOKUP(Table1[[#This Row],[Turbine/Engine Technology]],Technology_HR!$A$2:$B$11,2,FALSE)*10^-6</f>
        <v>11127567.214800002</v>
      </c>
      <c r="T10827" s="5">
        <f>Table1[[#This Row],[Fuel Consumption (mmBtu)]]*Table1[[#This Row],[Emission Factor (kg CO2/ mmBtu)]]*10^3</f>
        <v>590428716417.28821</v>
      </c>
      <c r="U10827" s="3">
        <f>Table1[[#This Row],[Emissions (g CO2)]]/(Table1[[#This Row],[Generation (TWh)]]*10^9)</f>
        <v>400.54994000000005</v>
      </c>
    </row>
    <row r="10828" spans="1:21" x14ac:dyDescent="0.35">
      <c r="A10828" t="s">
        <v>2761</v>
      </c>
      <c r="B10828" t="s">
        <v>3239</v>
      </c>
      <c r="C10828" t="str">
        <f>SUBSTITUTE(Table1[[#This Row],[Fuel]],", ",",")</f>
        <v>fossil gas: natural gas</v>
      </c>
      <c r="D10828" t="s">
        <v>3239</v>
      </c>
      <c r="H10828" t="s">
        <v>3438</v>
      </c>
      <c r="I10828">
        <v>426</v>
      </c>
      <c r="J10828" t="s">
        <v>3446</v>
      </c>
      <c r="K10828">
        <v>2004</v>
      </c>
      <c r="L10828" t="s">
        <v>29</v>
      </c>
      <c r="M10828" t="s">
        <v>29</v>
      </c>
      <c r="N10828">
        <v>33.475960000000001</v>
      </c>
      <c r="O10828">
        <v>-113.1134</v>
      </c>
      <c r="P10828" t="s">
        <v>3613</v>
      </c>
      <c r="Q10828" s="3">
        <f>Table1[[#This Row],[Capacity (MW)]]*0.395*8760*10^-6</f>
        <v>1.4740452000000002</v>
      </c>
      <c r="R10828" s="3" cm="1">
        <f t="array" ref="R10828">AVERAGE(VLOOKUP(_xlfn.TEXTSPLIT(Table1[[#This Row],[Fuel (no space after comma)]], ","), FuelList_Final_EF!$A$2:$B$65, 2, FALSE))</f>
        <v>53.06</v>
      </c>
      <c r="S10828" s="3">
        <f>Table1[[#This Row],[Generation (TWh)]]*10^9*VLOOKUP(Table1[[#This Row],[Turbine/Engine Technology]],Technology_HR!$A$2:$B$11,2,FALSE)*10^-6</f>
        <v>11127567.214800002</v>
      </c>
      <c r="T10828" s="5">
        <f>Table1[[#This Row],[Fuel Consumption (mmBtu)]]*Table1[[#This Row],[Emission Factor (kg CO2/ mmBtu)]]*10^3</f>
        <v>590428716417.28821</v>
      </c>
      <c r="U10828" s="3">
        <f>Table1[[#This Row],[Emissions (g CO2)]]/(Table1[[#This Row],[Generation (TWh)]]*10^9)</f>
        <v>400.54994000000005</v>
      </c>
    </row>
    <row r="10829" spans="1:21" x14ac:dyDescent="0.35">
      <c r="A10829" t="s">
        <v>2635</v>
      </c>
      <c r="B10829" t="s">
        <v>3239</v>
      </c>
      <c r="C10829" t="str">
        <f>SUBSTITUTE(Table1[[#This Row],[Fuel]],", ",",")</f>
        <v>fossil gas: natural gas</v>
      </c>
      <c r="D10829" t="s">
        <v>3239</v>
      </c>
      <c r="H10829" t="s">
        <v>3440</v>
      </c>
      <c r="I10829">
        <v>360</v>
      </c>
      <c r="J10829" t="s">
        <v>3449</v>
      </c>
      <c r="K10829">
        <v>2025</v>
      </c>
      <c r="L10829" t="s">
        <v>29</v>
      </c>
      <c r="M10829">
        <v>2036</v>
      </c>
      <c r="N10829">
        <v>35.299289000000002</v>
      </c>
      <c r="O10829">
        <v>-101.747361</v>
      </c>
      <c r="P10829" t="s">
        <v>3613</v>
      </c>
      <c r="Q10829" s="3">
        <f>Table1[[#This Row],[Capacity (MW)]]*0.395*8760*10^-6</f>
        <v>1.2456720000000001</v>
      </c>
      <c r="R10829" s="3" cm="1">
        <f t="array" ref="R10829">AVERAGE(VLOOKUP(_xlfn.TEXTSPLIT(Table1[[#This Row],[Fuel (no space after comma)]], ","), FuelList_Final_EF!$A$2:$B$65, 2, FALSE))</f>
        <v>53.06</v>
      </c>
      <c r="S10829" s="3">
        <f>Table1[[#This Row],[Generation (TWh)]]*10^9*VLOOKUP(Table1[[#This Row],[Turbine/Engine Technology]],Technology_HR!$A$2:$B$11,2,FALSE)*10^-6</f>
        <v>12811736.52</v>
      </c>
      <c r="T10829" s="5">
        <f>Table1[[#This Row],[Fuel Consumption (mmBtu)]]*Table1[[#This Row],[Emission Factor (kg CO2/ mmBtu)]]*10^3</f>
        <v>679790739751.19995</v>
      </c>
      <c r="U10829" s="3">
        <f>Table1[[#This Row],[Emissions (g CO2)]]/(Table1[[#This Row],[Generation (TWh)]]*10^9)</f>
        <v>545.72209999999995</v>
      </c>
    </row>
    <row r="10830" spans="1:21" x14ac:dyDescent="0.35">
      <c r="A10830" t="s">
        <v>2635</v>
      </c>
      <c r="B10830" t="s">
        <v>3239</v>
      </c>
      <c r="C10830" t="str">
        <f>SUBSTITUTE(Table1[[#This Row],[Fuel]],", ",",")</f>
        <v>fossil gas: natural gas</v>
      </c>
      <c r="D10830" t="s">
        <v>3239</v>
      </c>
      <c r="H10830" t="s">
        <v>3440</v>
      </c>
      <c r="I10830">
        <v>360</v>
      </c>
      <c r="J10830" t="s">
        <v>3449</v>
      </c>
      <c r="K10830">
        <v>2025</v>
      </c>
      <c r="L10830" t="s">
        <v>29</v>
      </c>
      <c r="M10830">
        <v>2038</v>
      </c>
      <c r="N10830">
        <v>35.299289000000002</v>
      </c>
      <c r="O10830">
        <v>-101.747361</v>
      </c>
      <c r="P10830" t="s">
        <v>3613</v>
      </c>
      <c r="Q10830" s="3">
        <f>Table1[[#This Row],[Capacity (MW)]]*0.395*8760*10^-6</f>
        <v>1.2456720000000001</v>
      </c>
      <c r="R10830" s="3" cm="1">
        <f t="array" ref="R10830">AVERAGE(VLOOKUP(_xlfn.TEXTSPLIT(Table1[[#This Row],[Fuel (no space after comma)]], ","), FuelList_Final_EF!$A$2:$B$65, 2, FALSE))</f>
        <v>53.06</v>
      </c>
      <c r="S10830" s="3">
        <f>Table1[[#This Row],[Generation (TWh)]]*10^9*VLOOKUP(Table1[[#This Row],[Turbine/Engine Technology]],Technology_HR!$A$2:$B$11,2,FALSE)*10^-6</f>
        <v>12811736.52</v>
      </c>
      <c r="T10830" s="5">
        <f>Table1[[#This Row],[Fuel Consumption (mmBtu)]]*Table1[[#This Row],[Emission Factor (kg CO2/ mmBtu)]]*10^3</f>
        <v>679790739751.19995</v>
      </c>
      <c r="U10830" s="3">
        <f>Table1[[#This Row],[Emissions (g CO2)]]/(Table1[[#This Row],[Generation (TWh)]]*10^9)</f>
        <v>545.72209999999995</v>
      </c>
    </row>
    <row r="10831" spans="1:21" x14ac:dyDescent="0.35">
      <c r="A10831" t="s">
        <v>2635</v>
      </c>
      <c r="B10831" t="s">
        <v>3239</v>
      </c>
      <c r="C10831" t="str">
        <f>SUBSTITUTE(Table1[[#This Row],[Fuel]],", ",",")</f>
        <v>fossil gas: natural gas</v>
      </c>
      <c r="D10831" t="s">
        <v>3239</v>
      </c>
      <c r="H10831" t="s">
        <v>3440</v>
      </c>
      <c r="I10831">
        <v>360</v>
      </c>
      <c r="J10831" t="s">
        <v>3449</v>
      </c>
      <c r="K10831">
        <v>2025</v>
      </c>
      <c r="L10831" t="s">
        <v>29</v>
      </c>
      <c r="M10831">
        <v>2040</v>
      </c>
      <c r="N10831">
        <v>35.299289000000002</v>
      </c>
      <c r="O10831">
        <v>-101.747361</v>
      </c>
      <c r="P10831" t="s">
        <v>3613</v>
      </c>
      <c r="Q10831" s="3">
        <f>Table1[[#This Row],[Capacity (MW)]]*0.395*8760*10^-6</f>
        <v>1.2456720000000001</v>
      </c>
      <c r="R10831" s="3" cm="1">
        <f t="array" ref="R10831">AVERAGE(VLOOKUP(_xlfn.TEXTSPLIT(Table1[[#This Row],[Fuel (no space after comma)]], ","), FuelList_Final_EF!$A$2:$B$65, 2, FALSE))</f>
        <v>53.06</v>
      </c>
      <c r="S10831" s="3">
        <f>Table1[[#This Row],[Generation (TWh)]]*10^9*VLOOKUP(Table1[[#This Row],[Turbine/Engine Technology]],Technology_HR!$A$2:$B$11,2,FALSE)*10^-6</f>
        <v>12811736.52</v>
      </c>
      <c r="T10831" s="5">
        <f>Table1[[#This Row],[Fuel Consumption (mmBtu)]]*Table1[[#This Row],[Emission Factor (kg CO2/ mmBtu)]]*10^3</f>
        <v>679790739751.19995</v>
      </c>
      <c r="U10831" s="3">
        <f>Table1[[#This Row],[Emissions (g CO2)]]/(Table1[[#This Row],[Generation (TWh)]]*10^9)</f>
        <v>545.72209999999995</v>
      </c>
    </row>
    <row r="10832" spans="1:21" x14ac:dyDescent="0.35">
      <c r="A10832" t="s">
        <v>2762</v>
      </c>
      <c r="B10832" t="s">
        <v>3239</v>
      </c>
      <c r="C10832" t="str">
        <f>SUBSTITUTE(Table1[[#This Row],[Fuel]],", ",",")</f>
        <v>fossil gas: natural gas</v>
      </c>
      <c r="D10832" t="s">
        <v>3239</v>
      </c>
      <c r="H10832" t="s">
        <v>3438</v>
      </c>
      <c r="I10832">
        <v>256.5</v>
      </c>
      <c r="J10832" t="s">
        <v>3446</v>
      </c>
      <c r="K10832">
        <v>2003</v>
      </c>
      <c r="L10832" t="s">
        <v>29</v>
      </c>
      <c r="M10832" t="s">
        <v>29</v>
      </c>
      <c r="N10832">
        <v>32.395800000000001</v>
      </c>
      <c r="O10832">
        <v>-94.436700000000002</v>
      </c>
      <c r="P10832" t="s">
        <v>3613</v>
      </c>
      <c r="Q10832" s="3">
        <f>Table1[[#This Row],[Capacity (MW)]]*0.395*8760*10^-6</f>
        <v>0.88754129999999998</v>
      </c>
      <c r="R10832" s="3" cm="1">
        <f t="array" ref="R10832">AVERAGE(VLOOKUP(_xlfn.TEXTSPLIT(Table1[[#This Row],[Fuel (no space after comma)]], ","), FuelList_Final_EF!$A$2:$B$65, 2, FALSE))</f>
        <v>53.06</v>
      </c>
      <c r="S10832" s="3">
        <f>Table1[[#This Row],[Generation (TWh)]]*10^9*VLOOKUP(Table1[[#This Row],[Turbine/Engine Technology]],Technology_HR!$A$2:$B$11,2,FALSE)*10^-6</f>
        <v>6700049.2736999998</v>
      </c>
      <c r="T10832" s="5">
        <f>Table1[[#This Row],[Fuel Consumption (mmBtu)]]*Table1[[#This Row],[Emission Factor (kg CO2/ mmBtu)]]*10^3</f>
        <v>355504614462.52203</v>
      </c>
      <c r="U10832" s="3">
        <f>Table1[[#This Row],[Emissions (g CO2)]]/(Table1[[#This Row],[Generation (TWh)]]*10^9)</f>
        <v>400.54994000000005</v>
      </c>
    </row>
    <row r="10833" spans="1:21" x14ac:dyDescent="0.35">
      <c r="A10833" t="s">
        <v>2762</v>
      </c>
      <c r="B10833" t="s">
        <v>3239</v>
      </c>
      <c r="C10833" t="str">
        <f>SUBSTITUTE(Table1[[#This Row],[Fuel]],", ",",")</f>
        <v>fossil gas: natural gas</v>
      </c>
      <c r="D10833" t="s">
        <v>3239</v>
      </c>
      <c r="H10833" t="s">
        <v>3438</v>
      </c>
      <c r="I10833">
        <v>313.5</v>
      </c>
      <c r="J10833" t="s">
        <v>3446</v>
      </c>
      <c r="K10833">
        <v>2003</v>
      </c>
      <c r="L10833" t="s">
        <v>29</v>
      </c>
      <c r="M10833" t="s">
        <v>29</v>
      </c>
      <c r="N10833">
        <v>32.395800000000001</v>
      </c>
      <c r="O10833">
        <v>-94.436700000000002</v>
      </c>
      <c r="P10833" t="s">
        <v>3613</v>
      </c>
      <c r="Q10833" s="3">
        <f>Table1[[#This Row],[Capacity (MW)]]*0.395*8760*10^-6</f>
        <v>1.0847727</v>
      </c>
      <c r="R10833" s="3" cm="1">
        <f t="array" ref="R10833">AVERAGE(VLOOKUP(_xlfn.TEXTSPLIT(Table1[[#This Row],[Fuel (no space after comma)]], ","), FuelList_Final_EF!$A$2:$B$65, 2, FALSE))</f>
        <v>53.06</v>
      </c>
      <c r="S10833" s="3">
        <f>Table1[[#This Row],[Generation (TWh)]]*10^9*VLOOKUP(Table1[[#This Row],[Turbine/Engine Technology]],Technology_HR!$A$2:$B$11,2,FALSE)*10^-6</f>
        <v>8188949.1122999992</v>
      </c>
      <c r="T10833" s="5">
        <f>Table1[[#This Row],[Fuel Consumption (mmBtu)]]*Table1[[#This Row],[Emission Factor (kg CO2/ mmBtu)]]*10^3</f>
        <v>434505639898.63794</v>
      </c>
      <c r="U10833" s="3">
        <f>Table1[[#This Row],[Emissions (g CO2)]]/(Table1[[#This Row],[Generation (TWh)]]*10^9)</f>
        <v>400.54993999999994</v>
      </c>
    </row>
    <row r="10834" spans="1:21" x14ac:dyDescent="0.35">
      <c r="A10834" t="s">
        <v>2595</v>
      </c>
      <c r="B10834" t="s">
        <v>3239</v>
      </c>
      <c r="C10834" t="str">
        <f>SUBSTITUTE(Table1[[#This Row],[Fuel]],", ",",")</f>
        <v>fossil gas: natural gas</v>
      </c>
      <c r="D10834" t="s">
        <v>3239</v>
      </c>
      <c r="H10834" t="s">
        <v>3436</v>
      </c>
      <c r="I10834">
        <v>102</v>
      </c>
      <c r="J10834" t="s">
        <v>3446</v>
      </c>
      <c r="K10834">
        <v>1995</v>
      </c>
      <c r="L10834" t="s">
        <v>29</v>
      </c>
      <c r="M10834" t="s">
        <v>29</v>
      </c>
      <c r="N10834">
        <v>36.430554000000001</v>
      </c>
      <c r="O10834">
        <v>-114.9024</v>
      </c>
      <c r="P10834" t="s">
        <v>3613</v>
      </c>
      <c r="Q10834" s="3">
        <f>Table1[[#This Row],[Capacity (MW)]]*0.395*8760*10^-6</f>
        <v>0.35294039999999993</v>
      </c>
      <c r="R10834" s="3" cm="1">
        <f t="array" ref="R10834">AVERAGE(VLOOKUP(_xlfn.TEXTSPLIT(Table1[[#This Row],[Fuel (no space after comma)]], ","), FuelList_Final_EF!$A$2:$B$65, 2, FALSE))</f>
        <v>53.06</v>
      </c>
      <c r="S10834" s="3">
        <f>Table1[[#This Row],[Generation (TWh)]]*10^9*VLOOKUP(Table1[[#This Row],[Turbine/Engine Technology]],Technology_HR!$A$2:$B$11,2,FALSE)*10^-6</f>
        <v>3885873.8039999995</v>
      </c>
      <c r="T10834" s="5">
        <f>Table1[[#This Row],[Fuel Consumption (mmBtu)]]*Table1[[#This Row],[Emission Factor (kg CO2/ mmBtu)]]*10^3</f>
        <v>206184464040.23999</v>
      </c>
      <c r="U10834" s="3">
        <f>Table1[[#This Row],[Emissions (g CO2)]]/(Table1[[#This Row],[Generation (TWh)]]*10^9)</f>
        <v>584.19060000000002</v>
      </c>
    </row>
    <row r="10835" spans="1:21" x14ac:dyDescent="0.35">
      <c r="A10835" t="s">
        <v>2595</v>
      </c>
      <c r="B10835" t="s">
        <v>3239</v>
      </c>
      <c r="C10835" t="str">
        <f>SUBSTITUTE(Table1[[#This Row],[Fuel]],", ",",")</f>
        <v>fossil gas: natural gas</v>
      </c>
      <c r="D10835" t="s">
        <v>3239</v>
      </c>
      <c r="H10835" t="s">
        <v>3436</v>
      </c>
      <c r="I10835">
        <v>85</v>
      </c>
      <c r="J10835" t="s">
        <v>3446</v>
      </c>
      <c r="K10835">
        <v>2006</v>
      </c>
      <c r="L10835" t="s">
        <v>29</v>
      </c>
      <c r="M10835" t="s">
        <v>29</v>
      </c>
      <c r="N10835">
        <v>36.430554000000001</v>
      </c>
      <c r="O10835">
        <v>-114.9024</v>
      </c>
      <c r="P10835" t="s">
        <v>3613</v>
      </c>
      <c r="Q10835" s="3">
        <f>Table1[[#This Row],[Capacity (MW)]]*0.395*8760*10^-6</f>
        <v>0.29411699999999996</v>
      </c>
      <c r="R10835" s="3" cm="1">
        <f t="array" ref="R10835">AVERAGE(VLOOKUP(_xlfn.TEXTSPLIT(Table1[[#This Row],[Fuel (no space after comma)]], ","), FuelList_Final_EF!$A$2:$B$65, 2, FALSE))</f>
        <v>53.06</v>
      </c>
      <c r="S10835" s="3">
        <f>Table1[[#This Row],[Generation (TWh)]]*10^9*VLOOKUP(Table1[[#This Row],[Turbine/Engine Technology]],Technology_HR!$A$2:$B$11,2,FALSE)*10^-6</f>
        <v>3238228.1699999995</v>
      </c>
      <c r="T10835" s="5">
        <f>Table1[[#This Row],[Fuel Consumption (mmBtu)]]*Table1[[#This Row],[Emission Factor (kg CO2/ mmBtu)]]*10^3</f>
        <v>171820386700.19998</v>
      </c>
      <c r="U10835" s="3">
        <f>Table1[[#This Row],[Emissions (g CO2)]]/(Table1[[#This Row],[Generation (TWh)]]*10^9)</f>
        <v>584.19060000000002</v>
      </c>
    </row>
    <row r="10836" spans="1:21" x14ac:dyDescent="0.35">
      <c r="A10836" t="s">
        <v>2595</v>
      </c>
      <c r="B10836" t="s">
        <v>3239</v>
      </c>
      <c r="C10836" t="str">
        <f>SUBSTITUTE(Table1[[#This Row],[Fuel]],", ",",")</f>
        <v>fossil gas: natural gas</v>
      </c>
      <c r="D10836" t="s">
        <v>3239</v>
      </c>
      <c r="H10836" t="s">
        <v>3438</v>
      </c>
      <c r="I10836">
        <v>559</v>
      </c>
      <c r="J10836" t="s">
        <v>3446</v>
      </c>
      <c r="K10836">
        <v>2011</v>
      </c>
      <c r="L10836" t="s">
        <v>29</v>
      </c>
      <c r="M10836" t="s">
        <v>29</v>
      </c>
      <c r="N10836">
        <v>36.430554000000001</v>
      </c>
      <c r="O10836">
        <v>-114.9024</v>
      </c>
      <c r="P10836" t="s">
        <v>3613</v>
      </c>
      <c r="Q10836" s="3">
        <f>Table1[[#This Row],[Capacity (MW)]]*0.395*8760*10^-6</f>
        <v>1.9342518</v>
      </c>
      <c r="R10836" s="3" cm="1">
        <f t="array" ref="R10836">AVERAGE(VLOOKUP(_xlfn.TEXTSPLIT(Table1[[#This Row],[Fuel (no space after comma)]], ","), FuelList_Final_EF!$A$2:$B$65, 2, FALSE))</f>
        <v>53.06</v>
      </c>
      <c r="S10836" s="3">
        <f>Table1[[#This Row],[Generation (TWh)]]*10^9*VLOOKUP(Table1[[#This Row],[Turbine/Engine Technology]],Technology_HR!$A$2:$B$11,2,FALSE)*10^-6</f>
        <v>14601666.838199999</v>
      </c>
      <c r="T10836" s="5">
        <f>Table1[[#This Row],[Fuel Consumption (mmBtu)]]*Table1[[#This Row],[Emission Factor (kg CO2/ mmBtu)]]*10^3</f>
        <v>774764442434.89197</v>
      </c>
      <c r="U10836" s="3">
        <f>Table1[[#This Row],[Emissions (g CO2)]]/(Table1[[#This Row],[Generation (TWh)]]*10^9)</f>
        <v>400.54993999999999</v>
      </c>
    </row>
    <row r="10837" spans="1:21" x14ac:dyDescent="0.35">
      <c r="A10837" t="s">
        <v>2457</v>
      </c>
      <c r="B10837" t="s">
        <v>3239</v>
      </c>
      <c r="C10837" t="str">
        <f>SUBSTITUTE(Table1[[#This Row],[Fuel]],", ",",")</f>
        <v>fossil gas: natural gas</v>
      </c>
      <c r="D10837" t="s">
        <v>3239</v>
      </c>
      <c r="H10837" t="s">
        <v>3436</v>
      </c>
      <c r="I10837">
        <v>87</v>
      </c>
      <c r="J10837" t="s">
        <v>3448</v>
      </c>
      <c r="K10837">
        <v>2007</v>
      </c>
      <c r="L10837" t="s">
        <v>29</v>
      </c>
      <c r="M10837" t="s">
        <v>29</v>
      </c>
      <c r="N10837">
        <v>36.185499999999998</v>
      </c>
      <c r="O10837">
        <v>-94.284099999999995</v>
      </c>
      <c r="P10837" t="s">
        <v>3613</v>
      </c>
      <c r="Q10837" s="3">
        <f>Table1[[#This Row],[Capacity (MW)]]*0.395*8760*10^-6</f>
        <v>0.30103740000000001</v>
      </c>
      <c r="R10837" s="3" cm="1">
        <f t="array" ref="R10837">AVERAGE(VLOOKUP(_xlfn.TEXTSPLIT(Table1[[#This Row],[Fuel (no space after comma)]], ","), FuelList_Final_EF!$A$2:$B$65, 2, FALSE))</f>
        <v>53.06</v>
      </c>
      <c r="S10837" s="3">
        <f>Table1[[#This Row],[Generation (TWh)]]*10^9*VLOOKUP(Table1[[#This Row],[Turbine/Engine Technology]],Technology_HR!$A$2:$B$11,2,FALSE)*10^-6</f>
        <v>3314421.7739999997</v>
      </c>
      <c r="T10837" s="5">
        <f>Table1[[#This Row],[Fuel Consumption (mmBtu)]]*Table1[[#This Row],[Emission Factor (kg CO2/ mmBtu)]]*10^3</f>
        <v>175863219328.43997</v>
      </c>
      <c r="U10837" s="3">
        <f>Table1[[#This Row],[Emissions (g CO2)]]/(Table1[[#This Row],[Generation (TWh)]]*10^9)</f>
        <v>584.1905999999999</v>
      </c>
    </row>
    <row r="10838" spans="1:21" x14ac:dyDescent="0.35">
      <c r="A10838" t="s">
        <v>2457</v>
      </c>
      <c r="B10838" t="s">
        <v>3239</v>
      </c>
      <c r="C10838" t="str">
        <f>SUBSTITUTE(Table1[[#This Row],[Fuel]],", ",",")</f>
        <v>fossil gas: natural gas</v>
      </c>
      <c r="D10838" t="s">
        <v>3239</v>
      </c>
      <c r="H10838" t="s">
        <v>3436</v>
      </c>
      <c r="I10838">
        <v>87</v>
      </c>
      <c r="J10838" t="s">
        <v>3448</v>
      </c>
      <c r="K10838">
        <v>2007</v>
      </c>
      <c r="L10838" t="s">
        <v>29</v>
      </c>
      <c r="M10838" t="s">
        <v>29</v>
      </c>
      <c r="N10838">
        <v>36.185499999999998</v>
      </c>
      <c r="O10838">
        <v>-94.284099999999995</v>
      </c>
      <c r="P10838" t="s">
        <v>3613</v>
      </c>
      <c r="Q10838" s="3">
        <f>Table1[[#This Row],[Capacity (MW)]]*0.395*8760*10^-6</f>
        <v>0.30103740000000001</v>
      </c>
      <c r="R10838" s="3" cm="1">
        <f t="array" ref="R10838">AVERAGE(VLOOKUP(_xlfn.TEXTSPLIT(Table1[[#This Row],[Fuel (no space after comma)]], ","), FuelList_Final_EF!$A$2:$B$65, 2, FALSE))</f>
        <v>53.06</v>
      </c>
      <c r="S10838" s="3">
        <f>Table1[[#This Row],[Generation (TWh)]]*10^9*VLOOKUP(Table1[[#This Row],[Turbine/Engine Technology]],Technology_HR!$A$2:$B$11,2,FALSE)*10^-6</f>
        <v>3314421.7739999997</v>
      </c>
      <c r="T10838" s="5">
        <f>Table1[[#This Row],[Fuel Consumption (mmBtu)]]*Table1[[#This Row],[Emission Factor (kg CO2/ mmBtu)]]*10^3</f>
        <v>175863219328.43997</v>
      </c>
      <c r="U10838" s="3">
        <f>Table1[[#This Row],[Emissions (g CO2)]]/(Table1[[#This Row],[Generation (TWh)]]*10^9)</f>
        <v>584.1905999999999</v>
      </c>
    </row>
    <row r="10839" spans="1:21" x14ac:dyDescent="0.35">
      <c r="A10839" t="s">
        <v>2457</v>
      </c>
      <c r="B10839" t="s">
        <v>3239</v>
      </c>
      <c r="C10839" t="str">
        <f>SUBSTITUTE(Table1[[#This Row],[Fuel]],", ",",")</f>
        <v>fossil gas: natural gas</v>
      </c>
      <c r="D10839" t="s">
        <v>3239</v>
      </c>
      <c r="H10839" t="s">
        <v>3436</v>
      </c>
      <c r="I10839">
        <v>88</v>
      </c>
      <c r="J10839" t="s">
        <v>3448</v>
      </c>
      <c r="K10839">
        <v>2007</v>
      </c>
      <c r="L10839" t="s">
        <v>29</v>
      </c>
      <c r="M10839" t="s">
        <v>29</v>
      </c>
      <c r="N10839">
        <v>36.185499999999998</v>
      </c>
      <c r="O10839">
        <v>-94.284099999999995</v>
      </c>
      <c r="P10839" t="s">
        <v>3613</v>
      </c>
      <c r="Q10839" s="3">
        <f>Table1[[#This Row],[Capacity (MW)]]*0.395*8760*10^-6</f>
        <v>0.30449760000000003</v>
      </c>
      <c r="R10839" s="3" cm="1">
        <f t="array" ref="R10839">AVERAGE(VLOOKUP(_xlfn.TEXTSPLIT(Table1[[#This Row],[Fuel (no space after comma)]], ","), FuelList_Final_EF!$A$2:$B$65, 2, FALSE))</f>
        <v>53.06</v>
      </c>
      <c r="S10839" s="3">
        <f>Table1[[#This Row],[Generation (TWh)]]*10^9*VLOOKUP(Table1[[#This Row],[Turbine/Engine Technology]],Technology_HR!$A$2:$B$11,2,FALSE)*10^-6</f>
        <v>3352518.5760000004</v>
      </c>
      <c r="T10839" s="5">
        <f>Table1[[#This Row],[Fuel Consumption (mmBtu)]]*Table1[[#This Row],[Emission Factor (kg CO2/ mmBtu)]]*10^3</f>
        <v>177884635642.56003</v>
      </c>
      <c r="U10839" s="3">
        <f>Table1[[#This Row],[Emissions (g CO2)]]/(Table1[[#This Row],[Generation (TWh)]]*10^9)</f>
        <v>584.19060000000002</v>
      </c>
    </row>
    <row r="10840" spans="1:21" x14ac:dyDescent="0.35">
      <c r="A10840" t="s">
        <v>2457</v>
      </c>
      <c r="B10840" t="s">
        <v>3239</v>
      </c>
      <c r="C10840" t="str">
        <f>SUBSTITUTE(Table1[[#This Row],[Fuel]],", ",",")</f>
        <v>fossil gas: natural gas</v>
      </c>
      <c r="D10840" t="s">
        <v>3239</v>
      </c>
      <c r="H10840" t="s">
        <v>3436</v>
      </c>
      <c r="I10840">
        <v>88</v>
      </c>
      <c r="J10840" t="s">
        <v>3448</v>
      </c>
      <c r="K10840">
        <v>2007</v>
      </c>
      <c r="L10840" t="s">
        <v>29</v>
      </c>
      <c r="M10840" t="s">
        <v>29</v>
      </c>
      <c r="N10840">
        <v>36.185499999999998</v>
      </c>
      <c r="O10840">
        <v>-94.284099999999995</v>
      </c>
      <c r="P10840" t="s">
        <v>3613</v>
      </c>
      <c r="Q10840" s="3">
        <f>Table1[[#This Row],[Capacity (MW)]]*0.395*8760*10^-6</f>
        <v>0.30449760000000003</v>
      </c>
      <c r="R10840" s="3" cm="1">
        <f t="array" ref="R10840">AVERAGE(VLOOKUP(_xlfn.TEXTSPLIT(Table1[[#This Row],[Fuel (no space after comma)]], ","), FuelList_Final_EF!$A$2:$B$65, 2, FALSE))</f>
        <v>53.06</v>
      </c>
      <c r="S10840" s="3">
        <f>Table1[[#This Row],[Generation (TWh)]]*10^9*VLOOKUP(Table1[[#This Row],[Turbine/Engine Technology]],Technology_HR!$A$2:$B$11,2,FALSE)*10^-6</f>
        <v>3352518.5760000004</v>
      </c>
      <c r="T10840" s="5">
        <f>Table1[[#This Row],[Fuel Consumption (mmBtu)]]*Table1[[#This Row],[Emission Factor (kg CO2/ mmBtu)]]*10^3</f>
        <v>177884635642.56003</v>
      </c>
      <c r="U10840" s="3">
        <f>Table1[[#This Row],[Emissions (g CO2)]]/(Table1[[#This Row],[Generation (TWh)]]*10^9)</f>
        <v>584.19060000000002</v>
      </c>
    </row>
    <row r="10841" spans="1:21" x14ac:dyDescent="0.35">
      <c r="A10841" t="s">
        <v>2555</v>
      </c>
      <c r="B10841" t="s">
        <v>3239</v>
      </c>
      <c r="C10841" t="str">
        <f>SUBSTITUTE(Table1[[#This Row],[Fuel]],", ",",")</f>
        <v>fossil gas: natural gas</v>
      </c>
      <c r="D10841" t="s">
        <v>3239</v>
      </c>
      <c r="H10841" t="s">
        <v>3438</v>
      </c>
      <c r="I10841">
        <v>600</v>
      </c>
      <c r="J10841" t="s">
        <v>3446</v>
      </c>
      <c r="K10841">
        <v>2002</v>
      </c>
      <c r="L10841" t="s">
        <v>29</v>
      </c>
      <c r="M10841" t="s">
        <v>29</v>
      </c>
      <c r="N10841">
        <v>34.592300000000002</v>
      </c>
      <c r="O10841">
        <v>-92.2166</v>
      </c>
      <c r="P10841" t="s">
        <v>3613</v>
      </c>
      <c r="Q10841" s="3">
        <f>Table1[[#This Row],[Capacity (MW)]]*0.395*8760*10^-6</f>
        <v>2.07612</v>
      </c>
      <c r="R10841" s="3" cm="1">
        <f t="array" ref="R10841">AVERAGE(VLOOKUP(_xlfn.TEXTSPLIT(Table1[[#This Row],[Fuel (no space after comma)]], ","), FuelList_Final_EF!$A$2:$B$65, 2, FALSE))</f>
        <v>53.06</v>
      </c>
      <c r="S10841" s="3">
        <f>Table1[[#This Row],[Generation (TWh)]]*10^9*VLOOKUP(Table1[[#This Row],[Turbine/Engine Technology]],Technology_HR!$A$2:$B$11,2,FALSE)*10^-6</f>
        <v>15672629.879999999</v>
      </c>
      <c r="T10841" s="5">
        <f>Table1[[#This Row],[Fuel Consumption (mmBtu)]]*Table1[[#This Row],[Emission Factor (kg CO2/ mmBtu)]]*10^3</f>
        <v>831589741432.79993</v>
      </c>
      <c r="U10841" s="3">
        <f>Table1[[#This Row],[Emissions (g CO2)]]/(Table1[[#This Row],[Generation (TWh)]]*10^9)</f>
        <v>400.54993999999999</v>
      </c>
    </row>
    <row r="10842" spans="1:21" x14ac:dyDescent="0.35">
      <c r="A10842" t="s">
        <v>2585</v>
      </c>
      <c r="B10842" t="s">
        <v>3243</v>
      </c>
      <c r="C10842" t="str">
        <f>SUBSTITUTE(Table1[[#This Row],[Fuel]],", ",",")</f>
        <v>fossil gas: natural gas,fossil liquids: fuel oil</v>
      </c>
      <c r="D10842" t="s">
        <v>3239</v>
      </c>
      <c r="E10842" t="s">
        <v>3275</v>
      </c>
      <c r="H10842" t="s">
        <v>3436</v>
      </c>
      <c r="I10842">
        <v>180</v>
      </c>
      <c r="J10842" t="s">
        <v>3446</v>
      </c>
      <c r="K10842">
        <v>1994</v>
      </c>
      <c r="L10842" t="s">
        <v>29</v>
      </c>
      <c r="M10842" t="s">
        <v>29</v>
      </c>
      <c r="N10842">
        <v>34.339587999999999</v>
      </c>
      <c r="O10842">
        <v>-82.819869999999995</v>
      </c>
      <c r="P10842" t="s">
        <v>3613</v>
      </c>
      <c r="Q10842" s="3">
        <f>Table1[[#This Row],[Capacity (MW)]]*0.395*8760*10^-6</f>
        <v>0.62283600000000006</v>
      </c>
      <c r="R10842" s="3" cm="1">
        <f t="array" ref="R10842">AVERAGE(VLOOKUP(_xlfn.TEXTSPLIT(Table1[[#This Row],[Fuel (no space after comma)]], ","), FuelList_Final_EF!$A$2:$B$65, 2, FALSE))</f>
        <v>65.583341148886291</v>
      </c>
      <c r="S10842" s="3">
        <f>Table1[[#This Row],[Generation (TWh)]]*10^9*VLOOKUP(Table1[[#This Row],[Turbine/Engine Technology]],Technology_HR!$A$2:$B$11,2,FALSE)*10^-6</f>
        <v>6857424.3599999994</v>
      </c>
      <c r="T10842" s="5">
        <f>Table1[[#This Row],[Fuel Consumption (mmBtu)]]*Table1[[#This Row],[Emission Factor (kg CO2/ mmBtu)]]*10^3</f>
        <v>449732801204.56317</v>
      </c>
      <c r="U10842" s="3">
        <f>Table1[[#This Row],[Emissions (g CO2)]]/(Table1[[#This Row],[Generation (TWh)]]*10^9)</f>
        <v>722.072586049238</v>
      </c>
    </row>
    <row r="10843" spans="1:21" x14ac:dyDescent="0.35">
      <c r="A10843" t="s">
        <v>2585</v>
      </c>
      <c r="B10843" t="s">
        <v>3243</v>
      </c>
      <c r="C10843" t="str">
        <f>SUBSTITUTE(Table1[[#This Row],[Fuel]],", ",",")</f>
        <v>fossil gas: natural gas,fossil liquids: fuel oil</v>
      </c>
      <c r="D10843" t="s">
        <v>3239</v>
      </c>
      <c r="E10843" t="s">
        <v>3275</v>
      </c>
      <c r="H10843" t="s">
        <v>3436</v>
      </c>
      <c r="I10843">
        <v>180</v>
      </c>
      <c r="J10843" t="s">
        <v>3446</v>
      </c>
      <c r="K10843">
        <v>1994</v>
      </c>
      <c r="L10843" t="s">
        <v>29</v>
      </c>
      <c r="M10843" t="s">
        <v>29</v>
      </c>
      <c r="N10843">
        <v>34.339587999999999</v>
      </c>
      <c r="O10843">
        <v>-82.819869999999995</v>
      </c>
      <c r="P10843" t="s">
        <v>3613</v>
      </c>
      <c r="Q10843" s="3">
        <f>Table1[[#This Row],[Capacity (MW)]]*0.395*8760*10^-6</f>
        <v>0.62283600000000006</v>
      </c>
      <c r="R10843" s="3" cm="1">
        <f t="array" ref="R10843">AVERAGE(VLOOKUP(_xlfn.TEXTSPLIT(Table1[[#This Row],[Fuel (no space after comma)]], ","), FuelList_Final_EF!$A$2:$B$65, 2, FALSE))</f>
        <v>65.583341148886291</v>
      </c>
      <c r="S10843" s="3">
        <f>Table1[[#This Row],[Generation (TWh)]]*10^9*VLOOKUP(Table1[[#This Row],[Turbine/Engine Technology]],Technology_HR!$A$2:$B$11,2,FALSE)*10^-6</f>
        <v>6857424.3599999994</v>
      </c>
      <c r="T10843" s="5">
        <f>Table1[[#This Row],[Fuel Consumption (mmBtu)]]*Table1[[#This Row],[Emission Factor (kg CO2/ mmBtu)]]*10^3</f>
        <v>449732801204.56317</v>
      </c>
      <c r="U10843" s="3">
        <f>Table1[[#This Row],[Emissions (g CO2)]]/(Table1[[#This Row],[Generation (TWh)]]*10^9)</f>
        <v>722.072586049238</v>
      </c>
    </row>
    <row r="10844" spans="1:21" x14ac:dyDescent="0.35">
      <c r="A10844" t="s">
        <v>367</v>
      </c>
      <c r="B10844" t="s">
        <v>3245</v>
      </c>
      <c r="C10844" t="str">
        <f>SUBSTITUTE(Table1[[#This Row],[Fuel]],", ",",")</f>
        <v>fossil gas: unknown</v>
      </c>
      <c r="D10844" t="s">
        <v>3245</v>
      </c>
      <c r="H10844" t="s">
        <v>3440</v>
      </c>
      <c r="I10844">
        <v>67</v>
      </c>
      <c r="J10844" t="s">
        <v>3446</v>
      </c>
      <c r="K10844">
        <v>2008</v>
      </c>
      <c r="L10844" t="s">
        <v>29</v>
      </c>
      <c r="M10844" t="s">
        <v>29</v>
      </c>
      <c r="N10844">
        <v>38.596657</v>
      </c>
      <c r="O10844">
        <v>-82.828642000000002</v>
      </c>
      <c r="P10844" t="s">
        <v>3613</v>
      </c>
      <c r="Q10844" s="3">
        <f>Table1[[#This Row],[Capacity (MW)]]*0.395*8760*10^-6</f>
        <v>0.2318334</v>
      </c>
      <c r="R10844" s="3" cm="1">
        <f t="array" ref="R10844">AVERAGE(VLOOKUP(_xlfn.TEXTSPLIT(Table1[[#This Row],[Fuel (no space after comma)]], ","), FuelList_Final_EF!$A$2:$B$65, 2, FALSE))</f>
        <v>60.319163943067998</v>
      </c>
      <c r="S10844" s="3">
        <f>Table1[[#This Row],[Generation (TWh)]]*10^9*VLOOKUP(Table1[[#This Row],[Turbine/Engine Technology]],Technology_HR!$A$2:$B$11,2,FALSE)*10^-6</f>
        <v>2384406.5189999999</v>
      </c>
      <c r="T10844" s="5">
        <f>Table1[[#This Row],[Fuel Consumption (mmBtu)]]*Table1[[#This Row],[Emission Factor (kg CO2/ mmBtu)]]*10^3</f>
        <v>143825407726.48108</v>
      </c>
      <c r="U10844" s="3">
        <f>Table1[[#This Row],[Emissions (g CO2)]]/(Table1[[#This Row],[Generation (TWh)]]*10^9)</f>
        <v>620.38260115445439</v>
      </c>
    </row>
    <row r="10845" spans="1:21" x14ac:dyDescent="0.35">
      <c r="A10845" t="s">
        <v>2585</v>
      </c>
      <c r="B10845" t="s">
        <v>3239</v>
      </c>
      <c r="C10845" t="str">
        <f>SUBSTITUTE(Table1[[#This Row],[Fuel]],", ",",")</f>
        <v>fossil gas: natural gas</v>
      </c>
      <c r="D10845" t="s">
        <v>3239</v>
      </c>
      <c r="H10845" t="s">
        <v>3436</v>
      </c>
      <c r="I10845">
        <v>165</v>
      </c>
      <c r="J10845" t="s">
        <v>3446</v>
      </c>
      <c r="K10845">
        <v>2001</v>
      </c>
      <c r="L10845" t="s">
        <v>29</v>
      </c>
      <c r="M10845" t="s">
        <v>29</v>
      </c>
      <c r="N10845">
        <v>33.358471999999999</v>
      </c>
      <c r="O10845">
        <v>-84.991389999999996</v>
      </c>
      <c r="P10845" t="s">
        <v>3613</v>
      </c>
      <c r="Q10845" s="3">
        <f>Table1[[#This Row],[Capacity (MW)]]*0.395*8760*10^-6</f>
        <v>0.57093300000000002</v>
      </c>
      <c r="R10845" s="3" cm="1">
        <f t="array" ref="R10845">AVERAGE(VLOOKUP(_xlfn.TEXTSPLIT(Table1[[#This Row],[Fuel (no space after comma)]], ","), FuelList_Final_EF!$A$2:$B$65, 2, FALSE))</f>
        <v>53.06</v>
      </c>
      <c r="S10845" s="3">
        <f>Table1[[#This Row],[Generation (TWh)]]*10^9*VLOOKUP(Table1[[#This Row],[Turbine/Engine Technology]],Technology_HR!$A$2:$B$11,2,FALSE)*10^-6</f>
        <v>6285972.3300000001</v>
      </c>
      <c r="T10845" s="5">
        <f>Table1[[#This Row],[Fuel Consumption (mmBtu)]]*Table1[[#This Row],[Emission Factor (kg CO2/ mmBtu)]]*10^3</f>
        <v>333533691829.79999</v>
      </c>
      <c r="U10845" s="3">
        <f>Table1[[#This Row],[Emissions (g CO2)]]/(Table1[[#This Row],[Generation (TWh)]]*10^9)</f>
        <v>584.19060000000002</v>
      </c>
    </row>
    <row r="10846" spans="1:21" x14ac:dyDescent="0.35">
      <c r="A10846" t="s">
        <v>2585</v>
      </c>
      <c r="B10846" t="s">
        <v>3239</v>
      </c>
      <c r="C10846" t="str">
        <f>SUBSTITUTE(Table1[[#This Row],[Fuel]],", ",",")</f>
        <v>fossil gas: natural gas</v>
      </c>
      <c r="D10846" t="s">
        <v>3239</v>
      </c>
      <c r="H10846" t="s">
        <v>3436</v>
      </c>
      <c r="I10846">
        <v>165</v>
      </c>
      <c r="J10846" t="s">
        <v>3446</v>
      </c>
      <c r="K10846">
        <v>2001</v>
      </c>
      <c r="L10846" t="s">
        <v>29</v>
      </c>
      <c r="M10846" t="s">
        <v>29</v>
      </c>
      <c r="N10846">
        <v>33.358471999999999</v>
      </c>
      <c r="O10846">
        <v>-84.991389999999996</v>
      </c>
      <c r="P10846" t="s">
        <v>3613</v>
      </c>
      <c r="Q10846" s="3">
        <f>Table1[[#This Row],[Capacity (MW)]]*0.395*8760*10^-6</f>
        <v>0.57093300000000002</v>
      </c>
      <c r="R10846" s="3" cm="1">
        <f t="array" ref="R10846">AVERAGE(VLOOKUP(_xlfn.TEXTSPLIT(Table1[[#This Row],[Fuel (no space after comma)]], ","), FuelList_Final_EF!$A$2:$B$65, 2, FALSE))</f>
        <v>53.06</v>
      </c>
      <c r="S10846" s="3">
        <f>Table1[[#This Row],[Generation (TWh)]]*10^9*VLOOKUP(Table1[[#This Row],[Turbine/Engine Technology]],Technology_HR!$A$2:$B$11,2,FALSE)*10^-6</f>
        <v>6285972.3300000001</v>
      </c>
      <c r="T10846" s="5">
        <f>Table1[[#This Row],[Fuel Consumption (mmBtu)]]*Table1[[#This Row],[Emission Factor (kg CO2/ mmBtu)]]*10^3</f>
        <v>333533691829.79999</v>
      </c>
      <c r="U10846" s="3">
        <f>Table1[[#This Row],[Emissions (g CO2)]]/(Table1[[#This Row],[Generation (TWh)]]*10^9)</f>
        <v>584.19060000000002</v>
      </c>
    </row>
    <row r="10847" spans="1:21" x14ac:dyDescent="0.35">
      <c r="A10847" t="s">
        <v>2585</v>
      </c>
      <c r="B10847" t="s">
        <v>3239</v>
      </c>
      <c r="C10847" t="str">
        <f>SUBSTITUTE(Table1[[#This Row],[Fuel]],", ",",")</f>
        <v>fossil gas: natural gas</v>
      </c>
      <c r="D10847" t="s">
        <v>3239</v>
      </c>
      <c r="H10847" t="s">
        <v>3436</v>
      </c>
      <c r="I10847">
        <v>165</v>
      </c>
      <c r="J10847" t="s">
        <v>3446</v>
      </c>
      <c r="K10847">
        <v>2001</v>
      </c>
      <c r="L10847" t="s">
        <v>29</v>
      </c>
      <c r="M10847" t="s">
        <v>29</v>
      </c>
      <c r="N10847">
        <v>33.358471999999999</v>
      </c>
      <c r="O10847">
        <v>-84.991389999999996</v>
      </c>
      <c r="P10847" t="s">
        <v>3613</v>
      </c>
      <c r="Q10847" s="3">
        <f>Table1[[#This Row],[Capacity (MW)]]*0.395*8760*10^-6</f>
        <v>0.57093300000000002</v>
      </c>
      <c r="R10847" s="3" cm="1">
        <f t="array" ref="R10847">AVERAGE(VLOOKUP(_xlfn.TEXTSPLIT(Table1[[#This Row],[Fuel (no space after comma)]], ","), FuelList_Final_EF!$A$2:$B$65, 2, FALSE))</f>
        <v>53.06</v>
      </c>
      <c r="S10847" s="3">
        <f>Table1[[#This Row],[Generation (TWh)]]*10^9*VLOOKUP(Table1[[#This Row],[Turbine/Engine Technology]],Technology_HR!$A$2:$B$11,2,FALSE)*10^-6</f>
        <v>6285972.3300000001</v>
      </c>
      <c r="T10847" s="5">
        <f>Table1[[#This Row],[Fuel Consumption (mmBtu)]]*Table1[[#This Row],[Emission Factor (kg CO2/ mmBtu)]]*10^3</f>
        <v>333533691829.79999</v>
      </c>
      <c r="U10847" s="3">
        <f>Table1[[#This Row],[Emissions (g CO2)]]/(Table1[[#This Row],[Generation (TWh)]]*10^9)</f>
        <v>584.19060000000002</v>
      </c>
    </row>
    <row r="10848" spans="1:21" x14ac:dyDescent="0.35">
      <c r="A10848" t="s">
        <v>2763</v>
      </c>
      <c r="B10848" t="s">
        <v>3349</v>
      </c>
      <c r="C10848" t="str">
        <f>SUBSTITUTE(Table1[[#This Row],[Fuel]],", ",",")</f>
        <v>fossil liquids: kerosene</v>
      </c>
      <c r="D10848" t="s">
        <v>3349</v>
      </c>
      <c r="H10848" t="s">
        <v>3436</v>
      </c>
      <c r="I10848">
        <v>54</v>
      </c>
      <c r="J10848" t="s">
        <v>3446</v>
      </c>
      <c r="K10848">
        <v>2003</v>
      </c>
      <c r="L10848" t="s">
        <v>29</v>
      </c>
      <c r="M10848" t="s">
        <v>29</v>
      </c>
      <c r="N10848">
        <v>41.106029999999997</v>
      </c>
      <c r="O10848">
        <v>-72.376154999999997</v>
      </c>
      <c r="P10848" t="s">
        <v>3613</v>
      </c>
      <c r="Q10848" s="3">
        <f>Table1[[#This Row],[Capacity (MW)]]*0.395*8760*10^-6</f>
        <v>0.18685080000000001</v>
      </c>
      <c r="R10848" s="3" cm="1">
        <f t="array" ref="R10848">AVERAGE(VLOOKUP(_xlfn.TEXTSPLIT(Table1[[#This Row],[Fuel (no space after comma)]], ","), FuelList_Final_EF!$A$2:$B$65, 2, FALSE))</f>
        <v>75.2</v>
      </c>
      <c r="S10848" s="3">
        <f>Table1[[#This Row],[Generation (TWh)]]*10^9*VLOOKUP(Table1[[#This Row],[Turbine/Engine Technology]],Technology_HR!$A$2:$B$11,2,FALSE)*10^-6</f>
        <v>2057227.308</v>
      </c>
      <c r="T10848" s="5">
        <f>Table1[[#This Row],[Fuel Consumption (mmBtu)]]*Table1[[#This Row],[Emission Factor (kg CO2/ mmBtu)]]*10^3</f>
        <v>154703493561.60001</v>
      </c>
      <c r="U10848" s="3">
        <f>Table1[[#This Row],[Emissions (g CO2)]]/(Table1[[#This Row],[Generation (TWh)]]*10^9)</f>
        <v>827.952</v>
      </c>
    </row>
    <row r="10849" spans="1:21" x14ac:dyDescent="0.35">
      <c r="A10849" t="s">
        <v>2764</v>
      </c>
      <c r="B10849" t="s">
        <v>3239</v>
      </c>
      <c r="C10849" t="str">
        <f>SUBSTITUTE(Table1[[#This Row],[Fuel]],", ",",")</f>
        <v>fossil gas: natural gas</v>
      </c>
      <c r="D10849" t="s">
        <v>3239</v>
      </c>
      <c r="H10849" t="s">
        <v>3436</v>
      </c>
      <c r="I10849">
        <v>82</v>
      </c>
      <c r="J10849" t="s">
        <v>3446</v>
      </c>
      <c r="K10849">
        <v>2000</v>
      </c>
      <c r="L10849" t="s">
        <v>29</v>
      </c>
      <c r="M10849" t="s">
        <v>29</v>
      </c>
      <c r="N10849">
        <v>39.130682999999998</v>
      </c>
      <c r="O10849">
        <v>-94.477800000000002</v>
      </c>
      <c r="P10849" t="s">
        <v>3613</v>
      </c>
      <c r="Q10849" s="3">
        <f>Table1[[#This Row],[Capacity (MW)]]*0.395*8760*10^-6</f>
        <v>0.2837364</v>
      </c>
      <c r="R10849" s="3" cm="1">
        <f t="array" ref="R10849">AVERAGE(VLOOKUP(_xlfn.TEXTSPLIT(Table1[[#This Row],[Fuel (no space after comma)]], ","), FuelList_Final_EF!$A$2:$B$65, 2, FALSE))</f>
        <v>53.06</v>
      </c>
      <c r="S10849" s="3">
        <f>Table1[[#This Row],[Generation (TWh)]]*10^9*VLOOKUP(Table1[[#This Row],[Turbine/Engine Technology]],Technology_HR!$A$2:$B$11,2,FALSE)*10^-6</f>
        <v>3123937.764</v>
      </c>
      <c r="T10849" s="5">
        <f>Table1[[#This Row],[Fuel Consumption (mmBtu)]]*Table1[[#This Row],[Emission Factor (kg CO2/ mmBtu)]]*10^3</f>
        <v>165756137757.84</v>
      </c>
      <c r="U10849" s="3">
        <f>Table1[[#This Row],[Emissions (g CO2)]]/(Table1[[#This Row],[Generation (TWh)]]*10^9)</f>
        <v>584.19060000000002</v>
      </c>
    </row>
    <row r="10850" spans="1:21" x14ac:dyDescent="0.35">
      <c r="A10850" t="s">
        <v>2764</v>
      </c>
      <c r="B10850" t="s">
        <v>3239</v>
      </c>
      <c r="C10850" t="str">
        <f>SUBSTITUTE(Table1[[#This Row],[Fuel]],", ",",")</f>
        <v>fossil gas: natural gas</v>
      </c>
      <c r="D10850" t="s">
        <v>3239</v>
      </c>
      <c r="H10850" t="s">
        <v>3436</v>
      </c>
      <c r="I10850">
        <v>82</v>
      </c>
      <c r="J10850" t="s">
        <v>3446</v>
      </c>
      <c r="K10850">
        <v>2000</v>
      </c>
      <c r="L10850" t="s">
        <v>29</v>
      </c>
      <c r="M10850" t="s">
        <v>29</v>
      </c>
      <c r="N10850">
        <v>39.130682999999998</v>
      </c>
      <c r="O10850">
        <v>-94.477800000000002</v>
      </c>
      <c r="P10850" t="s">
        <v>3613</v>
      </c>
      <c r="Q10850" s="3">
        <f>Table1[[#This Row],[Capacity (MW)]]*0.395*8760*10^-6</f>
        <v>0.2837364</v>
      </c>
      <c r="R10850" s="3" cm="1">
        <f t="array" ref="R10850">AVERAGE(VLOOKUP(_xlfn.TEXTSPLIT(Table1[[#This Row],[Fuel (no space after comma)]], ","), FuelList_Final_EF!$A$2:$B$65, 2, FALSE))</f>
        <v>53.06</v>
      </c>
      <c r="S10850" s="3">
        <f>Table1[[#This Row],[Generation (TWh)]]*10^9*VLOOKUP(Table1[[#This Row],[Turbine/Engine Technology]],Technology_HR!$A$2:$B$11,2,FALSE)*10^-6</f>
        <v>3123937.764</v>
      </c>
      <c r="T10850" s="5">
        <f>Table1[[#This Row],[Fuel Consumption (mmBtu)]]*Table1[[#This Row],[Emission Factor (kg CO2/ mmBtu)]]*10^3</f>
        <v>165756137757.84</v>
      </c>
      <c r="U10850" s="3">
        <f>Table1[[#This Row],[Emissions (g CO2)]]/(Table1[[#This Row],[Generation (TWh)]]*10^9)</f>
        <v>584.19060000000002</v>
      </c>
    </row>
    <row r="10851" spans="1:21" x14ac:dyDescent="0.35">
      <c r="A10851" t="s">
        <v>2764</v>
      </c>
      <c r="B10851" t="s">
        <v>3281</v>
      </c>
      <c r="C10851" t="str">
        <f>SUBSTITUTE(Table1[[#This Row],[Fuel]],", ",",")</f>
        <v>fossil gas: natural gas,coal: unknown</v>
      </c>
      <c r="D10851" t="s">
        <v>3239</v>
      </c>
      <c r="E10851" t="s">
        <v>3645</v>
      </c>
      <c r="H10851" t="s">
        <v>3438</v>
      </c>
      <c r="I10851">
        <v>313</v>
      </c>
      <c r="J10851" t="s">
        <v>3446</v>
      </c>
      <c r="K10851">
        <v>2000</v>
      </c>
      <c r="L10851" t="s">
        <v>29</v>
      </c>
      <c r="M10851" t="s">
        <v>29</v>
      </c>
      <c r="N10851">
        <v>39.130682999999998</v>
      </c>
      <c r="O10851">
        <v>-94.477800000000002</v>
      </c>
      <c r="P10851" t="s">
        <v>3613</v>
      </c>
      <c r="Q10851" s="3">
        <f>Table1[[#This Row],[Capacity (MW)]]*0.395*8760*10^-6</f>
        <v>1.0830426</v>
      </c>
      <c r="R10851" s="3" cm="1">
        <f t="array" ref="R10851">AVERAGE(VLOOKUP(_xlfn.TEXTSPLIT(Table1[[#This Row],[Fuel (no space after comma)]], ","), FuelList_Final_EF!$A$2:$B$65, 2, FALSE))</f>
        <v>76.661787032156042</v>
      </c>
      <c r="S10851" s="3">
        <f>Table1[[#This Row],[Generation (TWh)]]*10^9*VLOOKUP(Table1[[#This Row],[Turbine/Engine Technology]],Technology_HR!$A$2:$B$11,2,FALSE)*10^-6</f>
        <v>8175888.5873999996</v>
      </c>
      <c r="T10851" s="5">
        <f>Table1[[#This Row],[Fuel Consumption (mmBtu)]]*Table1[[#This Row],[Emission Factor (kg CO2/ mmBtu)]]*10^3</f>
        <v>626778229685.89392</v>
      </c>
      <c r="U10851" s="3">
        <f>Table1[[#This Row],[Emissions (g CO2)]]/(Table1[[#This Row],[Generation (TWh)]]*10^9)</f>
        <v>578.71983030574597</v>
      </c>
    </row>
    <row r="10852" spans="1:21" x14ac:dyDescent="0.35">
      <c r="A10852" t="s">
        <v>2673</v>
      </c>
      <c r="B10852" t="s">
        <v>3243</v>
      </c>
      <c r="C10852" t="str">
        <f>SUBSTITUTE(Table1[[#This Row],[Fuel]],", ",",")</f>
        <v>fossil gas: natural gas,fossil liquids: fuel oil</v>
      </c>
      <c r="D10852" t="s">
        <v>3239</v>
      </c>
      <c r="E10852" t="s">
        <v>3275</v>
      </c>
      <c r="H10852" t="s">
        <v>3438</v>
      </c>
      <c r="I10852">
        <v>566</v>
      </c>
      <c r="J10852" t="s">
        <v>3446</v>
      </c>
      <c r="K10852">
        <v>1993</v>
      </c>
      <c r="L10852" t="s">
        <v>29</v>
      </c>
      <c r="M10852" t="s">
        <v>29</v>
      </c>
      <c r="N10852">
        <v>39.743600000000001</v>
      </c>
      <c r="O10852">
        <v>-75.507199999999997</v>
      </c>
      <c r="P10852" t="s">
        <v>3613</v>
      </c>
      <c r="Q10852" s="3">
        <f>Table1[[#This Row],[Capacity (MW)]]*0.395*8760*10^-6</f>
        <v>1.9584732</v>
      </c>
      <c r="R10852" s="3" cm="1">
        <f t="array" ref="R10852">AVERAGE(VLOOKUP(_xlfn.TEXTSPLIT(Table1[[#This Row],[Fuel (no space after comma)]], ","), FuelList_Final_EF!$A$2:$B$65, 2, FALSE))</f>
        <v>65.583341148886291</v>
      </c>
      <c r="S10852" s="3">
        <f>Table1[[#This Row],[Generation (TWh)]]*10^9*VLOOKUP(Table1[[#This Row],[Turbine/Engine Technology]],Technology_HR!$A$2:$B$11,2,FALSE)*10^-6</f>
        <v>14784514.186799999</v>
      </c>
      <c r="T10852" s="5">
        <f>Table1[[#This Row],[Fuel Consumption (mmBtu)]]*Table1[[#This Row],[Emission Factor (kg CO2/ mmBtu)]]*10^3</f>
        <v>969617837633.45349</v>
      </c>
      <c r="U10852" s="3">
        <f>Table1[[#This Row],[Emissions (g CO2)]]/(Table1[[#This Row],[Generation (TWh)]]*10^9)</f>
        <v>495.08864233294258</v>
      </c>
    </row>
    <row r="10853" spans="1:21" x14ac:dyDescent="0.35">
      <c r="A10853" t="s">
        <v>2673</v>
      </c>
      <c r="B10853" t="s">
        <v>3243</v>
      </c>
      <c r="C10853" t="str">
        <f>SUBSTITUTE(Table1[[#This Row],[Fuel]],", ",",")</f>
        <v>fossil gas: natural gas,fossil liquids: fuel oil</v>
      </c>
      <c r="D10853" t="s">
        <v>3239</v>
      </c>
      <c r="E10853" t="s">
        <v>3275</v>
      </c>
      <c r="H10853" t="s">
        <v>3438</v>
      </c>
      <c r="I10853">
        <v>627</v>
      </c>
      <c r="J10853" t="s">
        <v>3446</v>
      </c>
      <c r="K10853">
        <v>2002</v>
      </c>
      <c r="L10853" t="s">
        <v>29</v>
      </c>
      <c r="M10853" t="s">
        <v>29</v>
      </c>
      <c r="N10853">
        <v>39.743600000000001</v>
      </c>
      <c r="O10853">
        <v>-75.507199999999997</v>
      </c>
      <c r="P10853" t="s">
        <v>3613</v>
      </c>
      <c r="Q10853" s="3">
        <f>Table1[[#This Row],[Capacity (MW)]]*0.395*8760*10^-6</f>
        <v>2.1695454000000001</v>
      </c>
      <c r="R10853" s="3" cm="1">
        <f t="array" ref="R10853">AVERAGE(VLOOKUP(_xlfn.TEXTSPLIT(Table1[[#This Row],[Fuel (no space after comma)]], ","), FuelList_Final_EF!$A$2:$B$65, 2, FALSE))</f>
        <v>65.583341148886291</v>
      </c>
      <c r="S10853" s="3">
        <f>Table1[[#This Row],[Generation (TWh)]]*10^9*VLOOKUP(Table1[[#This Row],[Turbine/Engine Technology]],Technology_HR!$A$2:$B$11,2,FALSE)*10^-6</f>
        <v>16377898.224599998</v>
      </c>
      <c r="T10853" s="5">
        <f>Table1[[#This Row],[Fuel Consumption (mmBtu)]]*Table1[[#This Row],[Emission Factor (kg CO2/ mmBtu)]]*10^3</f>
        <v>1074117286565.6808</v>
      </c>
      <c r="U10853" s="3">
        <f>Table1[[#This Row],[Emissions (g CO2)]]/(Table1[[#This Row],[Generation (TWh)]]*10^9)</f>
        <v>495.08864233294253</v>
      </c>
    </row>
    <row r="10854" spans="1:21" x14ac:dyDescent="0.35">
      <c r="A10854" t="s">
        <v>2449</v>
      </c>
      <c r="B10854" t="s">
        <v>3239</v>
      </c>
      <c r="C10854" t="str">
        <f>SUBSTITUTE(Table1[[#This Row],[Fuel]],", ",",")</f>
        <v>fossil gas: natural gas</v>
      </c>
      <c r="D10854" t="s">
        <v>3239</v>
      </c>
      <c r="H10854" t="s">
        <v>3440</v>
      </c>
      <c r="I10854">
        <v>230</v>
      </c>
      <c r="J10854" t="s">
        <v>3446</v>
      </c>
      <c r="K10854">
        <v>1962</v>
      </c>
      <c r="L10854" t="s">
        <v>29</v>
      </c>
      <c r="M10854" t="s">
        <v>29</v>
      </c>
      <c r="N10854">
        <v>33.764741000000001</v>
      </c>
      <c r="O10854">
        <v>-118.09910000000001</v>
      </c>
      <c r="P10854" t="s">
        <v>3613</v>
      </c>
      <c r="Q10854" s="3">
        <f>Table1[[#This Row],[Capacity (MW)]]*0.395*8760*10^-6</f>
        <v>0.79584600000000005</v>
      </c>
      <c r="R10854" s="3" cm="1">
        <f t="array" ref="R10854">AVERAGE(VLOOKUP(_xlfn.TEXTSPLIT(Table1[[#This Row],[Fuel (no space after comma)]], ","), FuelList_Final_EF!$A$2:$B$65, 2, FALSE))</f>
        <v>53.06</v>
      </c>
      <c r="S10854" s="3">
        <f>Table1[[#This Row],[Generation (TWh)]]*10^9*VLOOKUP(Table1[[#This Row],[Turbine/Engine Technology]],Technology_HR!$A$2:$B$11,2,FALSE)*10^-6</f>
        <v>8185276.1099999994</v>
      </c>
      <c r="T10854" s="5">
        <f>Table1[[#This Row],[Fuel Consumption (mmBtu)]]*Table1[[#This Row],[Emission Factor (kg CO2/ mmBtu)]]*10^3</f>
        <v>434310750396.60004</v>
      </c>
      <c r="U10854" s="3">
        <f>Table1[[#This Row],[Emissions (g CO2)]]/(Table1[[#This Row],[Generation (TWh)]]*10^9)</f>
        <v>545.72210000000007</v>
      </c>
    </row>
    <row r="10855" spans="1:21" x14ac:dyDescent="0.35">
      <c r="A10855" t="s">
        <v>2449</v>
      </c>
      <c r="B10855" t="s">
        <v>3239</v>
      </c>
      <c r="C10855" t="str">
        <f>SUBSTITUTE(Table1[[#This Row],[Fuel]],", ",",")</f>
        <v>fossil gas: natural gas</v>
      </c>
      <c r="D10855" t="s">
        <v>3239</v>
      </c>
      <c r="H10855" t="s">
        <v>3440</v>
      </c>
      <c r="I10855">
        <v>230</v>
      </c>
      <c r="J10855" t="s">
        <v>3446</v>
      </c>
      <c r="K10855">
        <v>1963</v>
      </c>
      <c r="L10855" t="s">
        <v>29</v>
      </c>
      <c r="M10855" t="s">
        <v>29</v>
      </c>
      <c r="N10855">
        <v>33.764741000000001</v>
      </c>
      <c r="O10855">
        <v>-118.09910000000001</v>
      </c>
      <c r="P10855" t="s">
        <v>3613</v>
      </c>
      <c r="Q10855" s="3">
        <f>Table1[[#This Row],[Capacity (MW)]]*0.395*8760*10^-6</f>
        <v>0.79584600000000005</v>
      </c>
      <c r="R10855" s="3" cm="1">
        <f t="array" ref="R10855">AVERAGE(VLOOKUP(_xlfn.TEXTSPLIT(Table1[[#This Row],[Fuel (no space after comma)]], ","), FuelList_Final_EF!$A$2:$B$65, 2, FALSE))</f>
        <v>53.06</v>
      </c>
      <c r="S10855" s="3">
        <f>Table1[[#This Row],[Generation (TWh)]]*10^9*VLOOKUP(Table1[[#This Row],[Turbine/Engine Technology]],Technology_HR!$A$2:$B$11,2,FALSE)*10^-6</f>
        <v>8185276.1099999994</v>
      </c>
      <c r="T10855" s="5">
        <f>Table1[[#This Row],[Fuel Consumption (mmBtu)]]*Table1[[#This Row],[Emission Factor (kg CO2/ mmBtu)]]*10^3</f>
        <v>434310750396.60004</v>
      </c>
      <c r="U10855" s="3">
        <f>Table1[[#This Row],[Emissions (g CO2)]]/(Table1[[#This Row],[Generation (TWh)]]*10^9)</f>
        <v>545.72210000000007</v>
      </c>
    </row>
    <row r="10856" spans="1:21" x14ac:dyDescent="0.35">
      <c r="A10856" t="s">
        <v>2449</v>
      </c>
      <c r="B10856" t="s">
        <v>3239</v>
      </c>
      <c r="C10856" t="str">
        <f>SUBSTITUTE(Table1[[#This Row],[Fuel]],", ",",")</f>
        <v>fossil gas: natural gas</v>
      </c>
      <c r="D10856" t="s">
        <v>3239</v>
      </c>
      <c r="H10856" t="s">
        <v>3436</v>
      </c>
      <c r="I10856">
        <v>108</v>
      </c>
      <c r="J10856" t="s">
        <v>3446</v>
      </c>
      <c r="K10856">
        <v>2013</v>
      </c>
      <c r="L10856" t="s">
        <v>29</v>
      </c>
      <c r="M10856" t="s">
        <v>29</v>
      </c>
      <c r="N10856">
        <v>33.764741000000001</v>
      </c>
      <c r="O10856">
        <v>-118.09910000000001</v>
      </c>
      <c r="P10856" t="s">
        <v>3613</v>
      </c>
      <c r="Q10856" s="3">
        <f>Table1[[#This Row],[Capacity (MW)]]*0.395*8760*10^-6</f>
        <v>0.37370160000000002</v>
      </c>
      <c r="R10856" s="3" cm="1">
        <f t="array" ref="R10856">AVERAGE(VLOOKUP(_xlfn.TEXTSPLIT(Table1[[#This Row],[Fuel (no space after comma)]], ","), FuelList_Final_EF!$A$2:$B$65, 2, FALSE))</f>
        <v>53.06</v>
      </c>
      <c r="S10856" s="3">
        <f>Table1[[#This Row],[Generation (TWh)]]*10^9*VLOOKUP(Table1[[#This Row],[Turbine/Engine Technology]],Technology_HR!$A$2:$B$11,2,FALSE)*10^-6</f>
        <v>4114454.6159999999</v>
      </c>
      <c r="T10856" s="5">
        <f>Table1[[#This Row],[Fuel Consumption (mmBtu)]]*Table1[[#This Row],[Emission Factor (kg CO2/ mmBtu)]]*10^3</f>
        <v>218312961924.96002</v>
      </c>
      <c r="U10856" s="3">
        <f>Table1[[#This Row],[Emissions (g CO2)]]/(Table1[[#This Row],[Generation (TWh)]]*10^9)</f>
        <v>584.19060000000002</v>
      </c>
    </row>
    <row r="10857" spans="1:21" x14ac:dyDescent="0.35">
      <c r="A10857" t="s">
        <v>2449</v>
      </c>
      <c r="B10857" t="s">
        <v>3239</v>
      </c>
      <c r="C10857" t="str">
        <f>SUBSTITUTE(Table1[[#This Row],[Fuel]],", ",",")</f>
        <v>fossil gas: natural gas</v>
      </c>
      <c r="D10857" t="s">
        <v>3239</v>
      </c>
      <c r="H10857" t="s">
        <v>3436</v>
      </c>
      <c r="I10857">
        <v>108</v>
      </c>
      <c r="J10857" t="s">
        <v>3446</v>
      </c>
      <c r="K10857">
        <v>2013</v>
      </c>
      <c r="L10857" t="s">
        <v>29</v>
      </c>
      <c r="M10857" t="s">
        <v>29</v>
      </c>
      <c r="N10857">
        <v>33.764741000000001</v>
      </c>
      <c r="O10857">
        <v>-118.09910000000001</v>
      </c>
      <c r="P10857" t="s">
        <v>3613</v>
      </c>
      <c r="Q10857" s="3">
        <f>Table1[[#This Row],[Capacity (MW)]]*0.395*8760*10^-6</f>
        <v>0.37370160000000002</v>
      </c>
      <c r="R10857" s="3" cm="1">
        <f t="array" ref="R10857">AVERAGE(VLOOKUP(_xlfn.TEXTSPLIT(Table1[[#This Row],[Fuel (no space after comma)]], ","), FuelList_Final_EF!$A$2:$B$65, 2, FALSE))</f>
        <v>53.06</v>
      </c>
      <c r="S10857" s="3">
        <f>Table1[[#This Row],[Generation (TWh)]]*10^9*VLOOKUP(Table1[[#This Row],[Turbine/Engine Technology]],Technology_HR!$A$2:$B$11,2,FALSE)*10^-6</f>
        <v>4114454.6159999999</v>
      </c>
      <c r="T10857" s="5">
        <f>Table1[[#This Row],[Fuel Consumption (mmBtu)]]*Table1[[#This Row],[Emission Factor (kg CO2/ mmBtu)]]*10^3</f>
        <v>218312961924.96002</v>
      </c>
      <c r="U10857" s="3">
        <f>Table1[[#This Row],[Emissions (g CO2)]]/(Table1[[#This Row],[Generation (TWh)]]*10^9)</f>
        <v>584.19060000000002</v>
      </c>
    </row>
    <row r="10858" spans="1:21" x14ac:dyDescent="0.35">
      <c r="A10858" t="s">
        <v>2449</v>
      </c>
      <c r="B10858" t="s">
        <v>3239</v>
      </c>
      <c r="C10858" t="str">
        <f>SUBSTITUTE(Table1[[#This Row],[Fuel]],", ",",")</f>
        <v>fossil gas: natural gas</v>
      </c>
      <c r="D10858" t="s">
        <v>3239</v>
      </c>
      <c r="H10858" t="s">
        <v>3436</v>
      </c>
      <c r="I10858">
        <v>108</v>
      </c>
      <c r="J10858" t="s">
        <v>3446</v>
      </c>
      <c r="K10858">
        <v>2013</v>
      </c>
      <c r="L10858" t="s">
        <v>29</v>
      </c>
      <c r="M10858" t="s">
        <v>29</v>
      </c>
      <c r="N10858">
        <v>33.764741000000001</v>
      </c>
      <c r="O10858">
        <v>-118.09910000000001</v>
      </c>
      <c r="P10858" t="s">
        <v>3613</v>
      </c>
      <c r="Q10858" s="3">
        <f>Table1[[#This Row],[Capacity (MW)]]*0.395*8760*10^-6</f>
        <v>0.37370160000000002</v>
      </c>
      <c r="R10858" s="3" cm="1">
        <f t="array" ref="R10858">AVERAGE(VLOOKUP(_xlfn.TEXTSPLIT(Table1[[#This Row],[Fuel (no space after comma)]], ","), FuelList_Final_EF!$A$2:$B$65, 2, FALSE))</f>
        <v>53.06</v>
      </c>
      <c r="S10858" s="3">
        <f>Table1[[#This Row],[Generation (TWh)]]*10^9*VLOOKUP(Table1[[#This Row],[Turbine/Engine Technology]],Technology_HR!$A$2:$B$11,2,FALSE)*10^-6</f>
        <v>4114454.6159999999</v>
      </c>
      <c r="T10858" s="5">
        <f>Table1[[#This Row],[Fuel Consumption (mmBtu)]]*Table1[[#This Row],[Emission Factor (kg CO2/ mmBtu)]]*10^3</f>
        <v>218312961924.96002</v>
      </c>
      <c r="U10858" s="3">
        <f>Table1[[#This Row],[Emissions (g CO2)]]/(Table1[[#This Row],[Generation (TWh)]]*10^9)</f>
        <v>584.19060000000002</v>
      </c>
    </row>
    <row r="10859" spans="1:21" x14ac:dyDescent="0.35">
      <c r="A10859" t="s">
        <v>2449</v>
      </c>
      <c r="B10859" t="s">
        <v>3239</v>
      </c>
      <c r="C10859" t="str">
        <f>SUBSTITUTE(Table1[[#This Row],[Fuel]],", ",",")</f>
        <v>fossil gas: natural gas</v>
      </c>
      <c r="D10859" t="s">
        <v>3239</v>
      </c>
      <c r="H10859" t="s">
        <v>3436</v>
      </c>
      <c r="I10859">
        <v>108</v>
      </c>
      <c r="J10859" t="s">
        <v>3446</v>
      </c>
      <c r="K10859">
        <v>2013</v>
      </c>
      <c r="L10859" t="s">
        <v>29</v>
      </c>
      <c r="M10859" t="s">
        <v>29</v>
      </c>
      <c r="N10859">
        <v>33.764741000000001</v>
      </c>
      <c r="O10859">
        <v>-118.09910000000001</v>
      </c>
      <c r="P10859" t="s">
        <v>3613</v>
      </c>
      <c r="Q10859" s="3">
        <f>Table1[[#This Row],[Capacity (MW)]]*0.395*8760*10^-6</f>
        <v>0.37370160000000002</v>
      </c>
      <c r="R10859" s="3" cm="1">
        <f t="array" ref="R10859">AVERAGE(VLOOKUP(_xlfn.TEXTSPLIT(Table1[[#This Row],[Fuel (no space after comma)]], ","), FuelList_Final_EF!$A$2:$B$65, 2, FALSE))</f>
        <v>53.06</v>
      </c>
      <c r="S10859" s="3">
        <f>Table1[[#This Row],[Generation (TWh)]]*10^9*VLOOKUP(Table1[[#This Row],[Turbine/Engine Technology]],Technology_HR!$A$2:$B$11,2,FALSE)*10^-6</f>
        <v>4114454.6159999999</v>
      </c>
      <c r="T10859" s="5">
        <f>Table1[[#This Row],[Fuel Consumption (mmBtu)]]*Table1[[#This Row],[Emission Factor (kg CO2/ mmBtu)]]*10^3</f>
        <v>218312961924.96002</v>
      </c>
      <c r="U10859" s="3">
        <f>Table1[[#This Row],[Emissions (g CO2)]]/(Table1[[#This Row],[Generation (TWh)]]*10^9)</f>
        <v>584.19060000000002</v>
      </c>
    </row>
    <row r="10860" spans="1:21" x14ac:dyDescent="0.35">
      <c r="A10860" t="s">
        <v>2449</v>
      </c>
      <c r="B10860" t="s">
        <v>3239</v>
      </c>
      <c r="C10860" t="str">
        <f>SUBSTITUTE(Table1[[#This Row],[Fuel]],", ",",")</f>
        <v>fossil gas: natural gas</v>
      </c>
      <c r="D10860" t="s">
        <v>3239</v>
      </c>
      <c r="H10860" t="s">
        <v>3436</v>
      </c>
      <c r="I10860">
        <v>108</v>
      </c>
      <c r="J10860" t="s">
        <v>3446</v>
      </c>
      <c r="K10860">
        <v>2013</v>
      </c>
      <c r="L10860" t="s">
        <v>29</v>
      </c>
      <c r="M10860" t="s">
        <v>29</v>
      </c>
      <c r="N10860">
        <v>33.764741000000001</v>
      </c>
      <c r="O10860">
        <v>-118.09910000000001</v>
      </c>
      <c r="P10860" t="s">
        <v>3613</v>
      </c>
      <c r="Q10860" s="3">
        <f>Table1[[#This Row],[Capacity (MW)]]*0.395*8760*10^-6</f>
        <v>0.37370160000000002</v>
      </c>
      <c r="R10860" s="3" cm="1">
        <f t="array" ref="R10860">AVERAGE(VLOOKUP(_xlfn.TEXTSPLIT(Table1[[#This Row],[Fuel (no space after comma)]], ","), FuelList_Final_EF!$A$2:$B$65, 2, FALSE))</f>
        <v>53.06</v>
      </c>
      <c r="S10860" s="3">
        <f>Table1[[#This Row],[Generation (TWh)]]*10^9*VLOOKUP(Table1[[#This Row],[Turbine/Engine Technology]],Technology_HR!$A$2:$B$11,2,FALSE)*10^-6</f>
        <v>4114454.6159999999</v>
      </c>
      <c r="T10860" s="5">
        <f>Table1[[#This Row],[Fuel Consumption (mmBtu)]]*Table1[[#This Row],[Emission Factor (kg CO2/ mmBtu)]]*10^3</f>
        <v>218312961924.96002</v>
      </c>
      <c r="U10860" s="3">
        <f>Table1[[#This Row],[Emissions (g CO2)]]/(Table1[[#This Row],[Generation (TWh)]]*10^9)</f>
        <v>584.19060000000002</v>
      </c>
    </row>
    <row r="10861" spans="1:21" x14ac:dyDescent="0.35">
      <c r="A10861" t="s">
        <v>2449</v>
      </c>
      <c r="B10861" t="s">
        <v>3239</v>
      </c>
      <c r="C10861" t="str">
        <f>SUBSTITUTE(Table1[[#This Row],[Fuel]],", ",",")</f>
        <v>fossil gas: natural gas</v>
      </c>
      <c r="D10861" t="s">
        <v>3239</v>
      </c>
      <c r="H10861" t="s">
        <v>3436</v>
      </c>
      <c r="I10861">
        <v>108</v>
      </c>
      <c r="J10861" t="s">
        <v>3446</v>
      </c>
      <c r="K10861">
        <v>2013</v>
      </c>
      <c r="L10861" t="s">
        <v>29</v>
      </c>
      <c r="M10861" t="s">
        <v>29</v>
      </c>
      <c r="N10861">
        <v>33.764741000000001</v>
      </c>
      <c r="O10861">
        <v>-118.09910000000001</v>
      </c>
      <c r="P10861" t="s">
        <v>3613</v>
      </c>
      <c r="Q10861" s="3">
        <f>Table1[[#This Row],[Capacity (MW)]]*0.395*8760*10^-6</f>
        <v>0.37370160000000002</v>
      </c>
      <c r="R10861" s="3" cm="1">
        <f t="array" ref="R10861">AVERAGE(VLOOKUP(_xlfn.TEXTSPLIT(Table1[[#This Row],[Fuel (no space after comma)]], ","), FuelList_Final_EF!$A$2:$B$65, 2, FALSE))</f>
        <v>53.06</v>
      </c>
      <c r="S10861" s="3">
        <f>Table1[[#This Row],[Generation (TWh)]]*10^9*VLOOKUP(Table1[[#This Row],[Turbine/Engine Technology]],Technology_HR!$A$2:$B$11,2,FALSE)*10^-6</f>
        <v>4114454.6159999999</v>
      </c>
      <c r="T10861" s="5">
        <f>Table1[[#This Row],[Fuel Consumption (mmBtu)]]*Table1[[#This Row],[Emission Factor (kg CO2/ mmBtu)]]*10^3</f>
        <v>218312961924.96002</v>
      </c>
      <c r="U10861" s="3">
        <f>Table1[[#This Row],[Emissions (g CO2)]]/(Table1[[#This Row],[Generation (TWh)]]*10^9)</f>
        <v>584.19060000000002</v>
      </c>
    </row>
    <row r="10862" spans="1:21" x14ac:dyDescent="0.35">
      <c r="A10862" t="s">
        <v>2449</v>
      </c>
      <c r="B10862" t="s">
        <v>3239</v>
      </c>
      <c r="C10862" t="str">
        <f>SUBSTITUTE(Table1[[#This Row],[Fuel]],", ",",")</f>
        <v>fossil gas: natural gas</v>
      </c>
      <c r="D10862" t="s">
        <v>3239</v>
      </c>
      <c r="H10862" t="s">
        <v>3438</v>
      </c>
      <c r="I10862">
        <v>630</v>
      </c>
      <c r="J10862" t="s">
        <v>3446</v>
      </c>
      <c r="K10862">
        <v>2005</v>
      </c>
      <c r="L10862" t="s">
        <v>29</v>
      </c>
      <c r="M10862">
        <v>2029</v>
      </c>
      <c r="N10862">
        <v>33.764741000000001</v>
      </c>
      <c r="O10862">
        <v>-118.09910000000001</v>
      </c>
      <c r="P10862" t="s">
        <v>3613</v>
      </c>
      <c r="Q10862" s="3">
        <f>Table1[[#This Row],[Capacity (MW)]]*0.395*8760*10^-6</f>
        <v>2.179926</v>
      </c>
      <c r="R10862" s="3" cm="1">
        <f t="array" ref="R10862">AVERAGE(VLOOKUP(_xlfn.TEXTSPLIT(Table1[[#This Row],[Fuel (no space after comma)]], ","), FuelList_Final_EF!$A$2:$B$65, 2, FALSE))</f>
        <v>53.06</v>
      </c>
      <c r="S10862" s="3">
        <f>Table1[[#This Row],[Generation (TWh)]]*10^9*VLOOKUP(Table1[[#This Row],[Turbine/Engine Technology]],Technology_HR!$A$2:$B$11,2,FALSE)*10^-6</f>
        <v>16456261.374</v>
      </c>
      <c r="T10862" s="5">
        <f>Table1[[#This Row],[Fuel Consumption (mmBtu)]]*Table1[[#This Row],[Emission Factor (kg CO2/ mmBtu)]]*10^3</f>
        <v>873169228504.44006</v>
      </c>
      <c r="U10862" s="3">
        <f>Table1[[#This Row],[Emissions (g CO2)]]/(Table1[[#This Row],[Generation (TWh)]]*10^9)</f>
        <v>400.54994000000005</v>
      </c>
    </row>
    <row r="10863" spans="1:21" x14ac:dyDescent="0.35">
      <c r="A10863" t="s">
        <v>2765</v>
      </c>
      <c r="B10863" t="s">
        <v>3239</v>
      </c>
      <c r="C10863" t="str">
        <f>SUBSTITUTE(Table1[[#This Row],[Fuel]],", ",",")</f>
        <v>fossil gas: natural gas</v>
      </c>
      <c r="D10863" t="s">
        <v>3239</v>
      </c>
      <c r="H10863" t="s">
        <v>3438</v>
      </c>
      <c r="I10863">
        <v>242</v>
      </c>
      <c r="J10863" t="s">
        <v>3446</v>
      </c>
      <c r="K10863">
        <v>2002</v>
      </c>
      <c r="L10863" t="s">
        <v>29</v>
      </c>
      <c r="M10863" t="s">
        <v>29</v>
      </c>
      <c r="N10863">
        <v>29.7806</v>
      </c>
      <c r="O10863">
        <v>-97.989400000000003</v>
      </c>
      <c r="P10863" t="s">
        <v>3613</v>
      </c>
      <c r="Q10863" s="3">
        <f>Table1[[#This Row],[Capacity (MW)]]*0.395*8760*10^-6</f>
        <v>0.83736840000000001</v>
      </c>
      <c r="R10863" s="3" cm="1">
        <f t="array" ref="R10863">AVERAGE(VLOOKUP(_xlfn.TEXTSPLIT(Table1[[#This Row],[Fuel (no space after comma)]], ","), FuelList_Final_EF!$A$2:$B$65, 2, FALSE))</f>
        <v>53.06</v>
      </c>
      <c r="S10863" s="3">
        <f>Table1[[#This Row],[Generation (TWh)]]*10^9*VLOOKUP(Table1[[#This Row],[Turbine/Engine Technology]],Technology_HR!$A$2:$B$11,2,FALSE)*10^-6</f>
        <v>6321294.0515999999</v>
      </c>
      <c r="T10863" s="5">
        <f>Table1[[#This Row],[Fuel Consumption (mmBtu)]]*Table1[[#This Row],[Emission Factor (kg CO2/ mmBtu)]]*10^3</f>
        <v>335407862377.896</v>
      </c>
      <c r="U10863" s="3">
        <f>Table1[[#This Row],[Emissions (g CO2)]]/(Table1[[#This Row],[Generation (TWh)]]*10^9)</f>
        <v>400.54993999999999</v>
      </c>
    </row>
    <row r="10864" spans="1:21" x14ac:dyDescent="0.35">
      <c r="A10864" t="s">
        <v>2765</v>
      </c>
      <c r="B10864" t="s">
        <v>3239</v>
      </c>
      <c r="C10864" t="str">
        <f>SUBSTITUTE(Table1[[#This Row],[Fuel]],", ",",")</f>
        <v>fossil gas: natural gas</v>
      </c>
      <c r="D10864" t="s">
        <v>3239</v>
      </c>
      <c r="H10864" t="s">
        <v>3438</v>
      </c>
      <c r="I10864">
        <v>242</v>
      </c>
      <c r="J10864" t="s">
        <v>3446</v>
      </c>
      <c r="K10864">
        <v>2002</v>
      </c>
      <c r="L10864" t="s">
        <v>29</v>
      </c>
      <c r="M10864" t="s">
        <v>29</v>
      </c>
      <c r="N10864">
        <v>29.7806</v>
      </c>
      <c r="O10864">
        <v>-97.989400000000003</v>
      </c>
      <c r="P10864" t="s">
        <v>3613</v>
      </c>
      <c r="Q10864" s="3">
        <f>Table1[[#This Row],[Capacity (MW)]]*0.395*8760*10^-6</f>
        <v>0.83736840000000001</v>
      </c>
      <c r="R10864" s="3" cm="1">
        <f t="array" ref="R10864">AVERAGE(VLOOKUP(_xlfn.TEXTSPLIT(Table1[[#This Row],[Fuel (no space after comma)]], ","), FuelList_Final_EF!$A$2:$B$65, 2, FALSE))</f>
        <v>53.06</v>
      </c>
      <c r="S10864" s="3">
        <f>Table1[[#This Row],[Generation (TWh)]]*10^9*VLOOKUP(Table1[[#This Row],[Turbine/Engine Technology]],Technology_HR!$A$2:$B$11,2,FALSE)*10^-6</f>
        <v>6321294.0515999999</v>
      </c>
      <c r="T10864" s="5">
        <f>Table1[[#This Row],[Fuel Consumption (mmBtu)]]*Table1[[#This Row],[Emission Factor (kg CO2/ mmBtu)]]*10^3</f>
        <v>335407862377.896</v>
      </c>
      <c r="U10864" s="3">
        <f>Table1[[#This Row],[Emissions (g CO2)]]/(Table1[[#This Row],[Generation (TWh)]]*10^9)</f>
        <v>400.54993999999999</v>
      </c>
    </row>
    <row r="10865" spans="1:21" x14ac:dyDescent="0.35">
      <c r="A10865" t="s">
        <v>2765</v>
      </c>
      <c r="B10865" t="s">
        <v>3239</v>
      </c>
      <c r="C10865" t="str">
        <f>SUBSTITUTE(Table1[[#This Row],[Fuel]],", ",",")</f>
        <v>fossil gas: natural gas</v>
      </c>
      <c r="D10865" t="s">
        <v>3239</v>
      </c>
      <c r="H10865" t="s">
        <v>3438</v>
      </c>
      <c r="I10865">
        <v>253</v>
      </c>
      <c r="J10865" t="s">
        <v>3446</v>
      </c>
      <c r="K10865">
        <v>2002</v>
      </c>
      <c r="L10865" t="s">
        <v>29</v>
      </c>
      <c r="M10865" t="s">
        <v>29</v>
      </c>
      <c r="N10865">
        <v>29.7806</v>
      </c>
      <c r="O10865">
        <v>-97.989400000000003</v>
      </c>
      <c r="P10865" t="s">
        <v>3613</v>
      </c>
      <c r="Q10865" s="3">
        <f>Table1[[#This Row],[Capacity (MW)]]*0.395*8760*10^-6</f>
        <v>0.87543059999999995</v>
      </c>
      <c r="R10865" s="3" cm="1">
        <f t="array" ref="R10865">AVERAGE(VLOOKUP(_xlfn.TEXTSPLIT(Table1[[#This Row],[Fuel (no space after comma)]], ","), FuelList_Final_EF!$A$2:$B$65, 2, FALSE))</f>
        <v>53.06</v>
      </c>
      <c r="S10865" s="3">
        <f>Table1[[#This Row],[Generation (TWh)]]*10^9*VLOOKUP(Table1[[#This Row],[Turbine/Engine Technology]],Technology_HR!$A$2:$B$11,2,FALSE)*10^-6</f>
        <v>6608625.5993999997</v>
      </c>
      <c r="T10865" s="5">
        <f>Table1[[#This Row],[Fuel Consumption (mmBtu)]]*Table1[[#This Row],[Emission Factor (kg CO2/ mmBtu)]]*10^3</f>
        <v>350653674304.164</v>
      </c>
      <c r="U10865" s="3">
        <f>Table1[[#This Row],[Emissions (g CO2)]]/(Table1[[#This Row],[Generation (TWh)]]*10^9)</f>
        <v>400.54993999999999</v>
      </c>
    </row>
    <row r="10866" spans="1:21" x14ac:dyDescent="0.35">
      <c r="A10866" t="s">
        <v>2765</v>
      </c>
      <c r="B10866" t="s">
        <v>3239</v>
      </c>
      <c r="C10866" t="str">
        <f>SUBSTITUTE(Table1[[#This Row],[Fuel]],", ",",")</f>
        <v>fossil gas: natural gas</v>
      </c>
      <c r="D10866" t="s">
        <v>3239</v>
      </c>
      <c r="H10866" t="s">
        <v>3438</v>
      </c>
      <c r="I10866">
        <v>253</v>
      </c>
      <c r="J10866" t="s">
        <v>3446</v>
      </c>
      <c r="K10866">
        <v>2002</v>
      </c>
      <c r="L10866" t="s">
        <v>29</v>
      </c>
      <c r="M10866" t="s">
        <v>29</v>
      </c>
      <c r="N10866">
        <v>29.7806</v>
      </c>
      <c r="O10866">
        <v>-97.989400000000003</v>
      </c>
      <c r="P10866" t="s">
        <v>3613</v>
      </c>
      <c r="Q10866" s="3">
        <f>Table1[[#This Row],[Capacity (MW)]]*0.395*8760*10^-6</f>
        <v>0.87543059999999995</v>
      </c>
      <c r="R10866" s="3" cm="1">
        <f t="array" ref="R10866">AVERAGE(VLOOKUP(_xlfn.TEXTSPLIT(Table1[[#This Row],[Fuel (no space after comma)]], ","), FuelList_Final_EF!$A$2:$B$65, 2, FALSE))</f>
        <v>53.06</v>
      </c>
      <c r="S10866" s="3">
        <f>Table1[[#This Row],[Generation (TWh)]]*10^9*VLOOKUP(Table1[[#This Row],[Turbine/Engine Technology]],Technology_HR!$A$2:$B$11,2,FALSE)*10^-6</f>
        <v>6608625.5993999997</v>
      </c>
      <c r="T10866" s="5">
        <f>Table1[[#This Row],[Fuel Consumption (mmBtu)]]*Table1[[#This Row],[Emission Factor (kg CO2/ mmBtu)]]*10^3</f>
        <v>350653674304.164</v>
      </c>
      <c r="U10866" s="3">
        <f>Table1[[#This Row],[Emissions (g CO2)]]/(Table1[[#This Row],[Generation (TWh)]]*10^9)</f>
        <v>400.54993999999999</v>
      </c>
    </row>
    <row r="10867" spans="1:21" x14ac:dyDescent="0.35">
      <c r="A10867" t="s">
        <v>2766</v>
      </c>
      <c r="B10867" t="s">
        <v>3243</v>
      </c>
      <c r="C10867" t="str">
        <f>SUBSTITUTE(Table1[[#This Row],[Fuel]],", ",",")</f>
        <v>fossil gas: natural gas,fossil liquids: fuel oil</v>
      </c>
      <c r="D10867" t="s">
        <v>3239</v>
      </c>
      <c r="E10867" t="s">
        <v>3275</v>
      </c>
      <c r="H10867" t="s">
        <v>3436</v>
      </c>
      <c r="I10867">
        <v>73</v>
      </c>
      <c r="J10867" t="s">
        <v>3448</v>
      </c>
      <c r="K10867">
        <v>1989</v>
      </c>
      <c r="L10867" t="s">
        <v>29</v>
      </c>
      <c r="M10867" t="s">
        <v>29</v>
      </c>
      <c r="N10867">
        <v>40.928161000000003</v>
      </c>
      <c r="O10867">
        <v>-76.040930000000003</v>
      </c>
      <c r="P10867" t="s">
        <v>3613</v>
      </c>
      <c r="Q10867" s="3">
        <f>Table1[[#This Row],[Capacity (MW)]]*0.395*8760*10^-6</f>
        <v>0.2525946</v>
      </c>
      <c r="R10867" s="3" cm="1">
        <f t="array" ref="R10867">AVERAGE(VLOOKUP(_xlfn.TEXTSPLIT(Table1[[#This Row],[Fuel (no space after comma)]], ","), FuelList_Final_EF!$A$2:$B$65, 2, FALSE))</f>
        <v>65.583341148886291</v>
      </c>
      <c r="S10867" s="3">
        <f>Table1[[#This Row],[Generation (TWh)]]*10^9*VLOOKUP(Table1[[#This Row],[Turbine/Engine Technology]],Technology_HR!$A$2:$B$11,2,FALSE)*10^-6</f>
        <v>2781066.5460000001</v>
      </c>
      <c r="T10867" s="5">
        <f>Table1[[#This Row],[Fuel Consumption (mmBtu)]]*Table1[[#This Row],[Emission Factor (kg CO2/ mmBtu)]]*10^3</f>
        <v>182391636044.07288</v>
      </c>
      <c r="U10867" s="3">
        <f>Table1[[#This Row],[Emissions (g CO2)]]/(Table1[[#This Row],[Generation (TWh)]]*10^9)</f>
        <v>722.07258604923811</v>
      </c>
    </row>
    <row r="10868" spans="1:21" x14ac:dyDescent="0.35">
      <c r="A10868" t="s">
        <v>2490</v>
      </c>
      <c r="B10868" t="s">
        <v>3275</v>
      </c>
      <c r="C10868" t="str">
        <f>SUBSTITUTE(Table1[[#This Row],[Fuel]],", ",",")</f>
        <v>fossil liquids: fuel oil</v>
      </c>
      <c r="D10868" t="s">
        <v>3275</v>
      </c>
      <c r="H10868" t="s">
        <v>3436</v>
      </c>
      <c r="I10868">
        <v>56.7</v>
      </c>
      <c r="J10868" t="s">
        <v>3446</v>
      </c>
      <c r="K10868">
        <v>1973</v>
      </c>
      <c r="L10868" t="s">
        <v>29</v>
      </c>
      <c r="M10868" t="s">
        <v>29</v>
      </c>
      <c r="N10868">
        <v>40.187927999999999</v>
      </c>
      <c r="O10868">
        <v>-97.577856999999995</v>
      </c>
      <c r="P10868" t="s">
        <v>3613</v>
      </c>
      <c r="Q10868" s="3">
        <f>Table1[[#This Row],[Capacity (MW)]]*0.395*8760*10^-6</f>
        <v>0.19619334000000002</v>
      </c>
      <c r="R10868" s="3" cm="1">
        <f t="array" ref="R10868">AVERAGE(VLOOKUP(_xlfn.TEXTSPLIT(Table1[[#This Row],[Fuel (no space after comma)]], ","), FuelList_Final_EF!$A$2:$B$65, 2, FALSE))</f>
        <v>78.106682297772565</v>
      </c>
      <c r="S10868" s="3">
        <f>Table1[[#This Row],[Generation (TWh)]]*10^9*VLOOKUP(Table1[[#This Row],[Turbine/Engine Technology]],Technology_HR!$A$2:$B$11,2,FALSE)*10^-6</f>
        <v>2160088.6734000002</v>
      </c>
      <c r="T10868" s="5">
        <f>Table1[[#This Row],[Fuel Consumption (mmBtu)]]*Table1[[#This Row],[Emission Factor (kg CO2/ mmBtu)]]*10^3</f>
        <v>168717359748.27081</v>
      </c>
      <c r="U10868" s="3">
        <f>Table1[[#This Row],[Emissions (g CO2)]]/(Table1[[#This Row],[Generation (TWh)]]*10^9)</f>
        <v>859.95457209847586</v>
      </c>
    </row>
    <row r="10869" spans="1:21" x14ac:dyDescent="0.35">
      <c r="A10869" t="s">
        <v>2767</v>
      </c>
      <c r="B10869" t="s">
        <v>3239</v>
      </c>
      <c r="C10869" t="str">
        <f>SUBSTITUTE(Table1[[#This Row],[Fuel]],", ",",")</f>
        <v>fossil gas: natural gas</v>
      </c>
      <c r="D10869" t="s">
        <v>3239</v>
      </c>
      <c r="H10869" t="s">
        <v>3436</v>
      </c>
      <c r="I10869">
        <v>95</v>
      </c>
      <c r="J10869" t="s">
        <v>3446</v>
      </c>
      <c r="K10869">
        <v>2002</v>
      </c>
      <c r="L10869" t="s">
        <v>29</v>
      </c>
      <c r="M10869" t="s">
        <v>29</v>
      </c>
      <c r="N10869">
        <v>36.349184000000001</v>
      </c>
      <c r="O10869">
        <v>-119.784643</v>
      </c>
      <c r="P10869" t="s">
        <v>3613</v>
      </c>
      <c r="Q10869" s="3">
        <f>Table1[[#This Row],[Capacity (MW)]]*0.395*8760*10^-6</f>
        <v>0.32871899999999998</v>
      </c>
      <c r="R10869" s="3" cm="1">
        <f t="array" ref="R10869">AVERAGE(VLOOKUP(_xlfn.TEXTSPLIT(Table1[[#This Row],[Fuel (no space after comma)]], ","), FuelList_Final_EF!$A$2:$B$65, 2, FALSE))</f>
        <v>53.06</v>
      </c>
      <c r="S10869" s="3">
        <f>Table1[[#This Row],[Generation (TWh)]]*10^9*VLOOKUP(Table1[[#This Row],[Turbine/Engine Technology]],Technology_HR!$A$2:$B$11,2,FALSE)*10^-6</f>
        <v>3619196.19</v>
      </c>
      <c r="T10869" s="5">
        <f>Table1[[#This Row],[Fuel Consumption (mmBtu)]]*Table1[[#This Row],[Emission Factor (kg CO2/ mmBtu)]]*10^3</f>
        <v>192034549841.39999</v>
      </c>
      <c r="U10869" s="3">
        <f>Table1[[#This Row],[Emissions (g CO2)]]/(Table1[[#This Row],[Generation (TWh)]]*10^9)</f>
        <v>584.19060000000002</v>
      </c>
    </row>
    <row r="10870" spans="1:21" x14ac:dyDescent="0.35">
      <c r="A10870" t="s">
        <v>2567</v>
      </c>
      <c r="B10870" t="s">
        <v>3239</v>
      </c>
      <c r="C10870" t="str">
        <f>SUBSTITUTE(Table1[[#This Row],[Fuel]],", ",",")</f>
        <v>fossil gas: natural gas</v>
      </c>
      <c r="D10870" t="s">
        <v>3239</v>
      </c>
      <c r="H10870" t="s">
        <v>3436</v>
      </c>
      <c r="I10870">
        <v>61</v>
      </c>
      <c r="J10870" t="s">
        <v>3446</v>
      </c>
      <c r="K10870">
        <v>2001</v>
      </c>
      <c r="L10870" t="s">
        <v>29</v>
      </c>
      <c r="M10870" t="s">
        <v>29</v>
      </c>
      <c r="N10870">
        <v>39.952800000000003</v>
      </c>
      <c r="O10870">
        <v>-85.503900000000002</v>
      </c>
      <c r="P10870" t="s">
        <v>3613</v>
      </c>
      <c r="Q10870" s="3">
        <f>Table1[[#This Row],[Capacity (MW)]]*0.395*8760*10^-6</f>
        <v>0.21107220000000002</v>
      </c>
      <c r="R10870" s="3" cm="1">
        <f t="array" ref="R10870">AVERAGE(VLOOKUP(_xlfn.TEXTSPLIT(Table1[[#This Row],[Fuel (no space after comma)]], ","), FuelList_Final_EF!$A$2:$B$65, 2, FALSE))</f>
        <v>53.06</v>
      </c>
      <c r="S10870" s="3">
        <f>Table1[[#This Row],[Generation (TWh)]]*10^9*VLOOKUP(Table1[[#This Row],[Turbine/Engine Technology]],Technology_HR!$A$2:$B$11,2,FALSE)*10^-6</f>
        <v>2323904.9220000003</v>
      </c>
      <c r="T10870" s="5">
        <f>Table1[[#This Row],[Fuel Consumption (mmBtu)]]*Table1[[#This Row],[Emission Factor (kg CO2/ mmBtu)]]*10^3</f>
        <v>123306395161.32002</v>
      </c>
      <c r="U10870" s="3">
        <f>Table1[[#This Row],[Emissions (g CO2)]]/(Table1[[#This Row],[Generation (TWh)]]*10^9)</f>
        <v>584.19060000000002</v>
      </c>
    </row>
    <row r="10871" spans="1:21" x14ac:dyDescent="0.35">
      <c r="A10871" t="s">
        <v>2567</v>
      </c>
      <c r="B10871" t="s">
        <v>3239</v>
      </c>
      <c r="C10871" t="str">
        <f>SUBSTITUTE(Table1[[#This Row],[Fuel]],", ",",")</f>
        <v>fossil gas: natural gas</v>
      </c>
      <c r="D10871" t="s">
        <v>3239</v>
      </c>
      <c r="H10871" t="s">
        <v>3436</v>
      </c>
      <c r="I10871">
        <v>61</v>
      </c>
      <c r="J10871" t="s">
        <v>3446</v>
      </c>
      <c r="K10871">
        <v>2001</v>
      </c>
      <c r="L10871" t="s">
        <v>29</v>
      </c>
      <c r="M10871" t="s">
        <v>29</v>
      </c>
      <c r="N10871">
        <v>39.952800000000003</v>
      </c>
      <c r="O10871">
        <v>-85.503900000000002</v>
      </c>
      <c r="P10871" t="s">
        <v>3613</v>
      </c>
      <c r="Q10871" s="3">
        <f>Table1[[#This Row],[Capacity (MW)]]*0.395*8760*10^-6</f>
        <v>0.21107220000000002</v>
      </c>
      <c r="R10871" s="3" cm="1">
        <f t="array" ref="R10871">AVERAGE(VLOOKUP(_xlfn.TEXTSPLIT(Table1[[#This Row],[Fuel (no space after comma)]], ","), FuelList_Final_EF!$A$2:$B$65, 2, FALSE))</f>
        <v>53.06</v>
      </c>
      <c r="S10871" s="3">
        <f>Table1[[#This Row],[Generation (TWh)]]*10^9*VLOOKUP(Table1[[#This Row],[Turbine/Engine Technology]],Technology_HR!$A$2:$B$11,2,FALSE)*10^-6</f>
        <v>2323904.9220000003</v>
      </c>
      <c r="T10871" s="5">
        <f>Table1[[#This Row],[Fuel Consumption (mmBtu)]]*Table1[[#This Row],[Emission Factor (kg CO2/ mmBtu)]]*10^3</f>
        <v>123306395161.32002</v>
      </c>
      <c r="U10871" s="3">
        <f>Table1[[#This Row],[Emissions (g CO2)]]/(Table1[[#This Row],[Generation (TWh)]]*10^9)</f>
        <v>584.19060000000002</v>
      </c>
    </row>
    <row r="10872" spans="1:21" x14ac:dyDescent="0.35">
      <c r="A10872" t="s">
        <v>2567</v>
      </c>
      <c r="B10872" t="s">
        <v>3239</v>
      </c>
      <c r="C10872" t="str">
        <f>SUBSTITUTE(Table1[[#This Row],[Fuel]],", ",",")</f>
        <v>fossil gas: natural gas</v>
      </c>
      <c r="D10872" t="s">
        <v>3239</v>
      </c>
      <c r="H10872" t="s">
        <v>3436</v>
      </c>
      <c r="I10872">
        <v>61</v>
      </c>
      <c r="J10872" t="s">
        <v>3446</v>
      </c>
      <c r="K10872">
        <v>2001</v>
      </c>
      <c r="L10872" t="s">
        <v>29</v>
      </c>
      <c r="M10872" t="s">
        <v>29</v>
      </c>
      <c r="N10872">
        <v>39.952800000000003</v>
      </c>
      <c r="O10872">
        <v>-85.503900000000002</v>
      </c>
      <c r="P10872" t="s">
        <v>3613</v>
      </c>
      <c r="Q10872" s="3">
        <f>Table1[[#This Row],[Capacity (MW)]]*0.395*8760*10^-6</f>
        <v>0.21107220000000002</v>
      </c>
      <c r="R10872" s="3" cm="1">
        <f t="array" ref="R10872">AVERAGE(VLOOKUP(_xlfn.TEXTSPLIT(Table1[[#This Row],[Fuel (no space after comma)]], ","), FuelList_Final_EF!$A$2:$B$65, 2, FALSE))</f>
        <v>53.06</v>
      </c>
      <c r="S10872" s="3">
        <f>Table1[[#This Row],[Generation (TWh)]]*10^9*VLOOKUP(Table1[[#This Row],[Turbine/Engine Technology]],Technology_HR!$A$2:$B$11,2,FALSE)*10^-6</f>
        <v>2323904.9220000003</v>
      </c>
      <c r="T10872" s="5">
        <f>Table1[[#This Row],[Fuel Consumption (mmBtu)]]*Table1[[#This Row],[Emission Factor (kg CO2/ mmBtu)]]*10^3</f>
        <v>123306395161.32002</v>
      </c>
      <c r="U10872" s="3">
        <f>Table1[[#This Row],[Emissions (g CO2)]]/(Table1[[#This Row],[Generation (TWh)]]*10^9)</f>
        <v>584.19060000000002</v>
      </c>
    </row>
    <row r="10873" spans="1:21" x14ac:dyDescent="0.35">
      <c r="A10873" t="s">
        <v>2768</v>
      </c>
      <c r="B10873" t="s">
        <v>3243</v>
      </c>
      <c r="C10873" t="str">
        <f>SUBSTITUTE(Table1[[#This Row],[Fuel]],", ",",")</f>
        <v>fossil gas: natural gas,fossil liquids: fuel oil</v>
      </c>
      <c r="D10873" t="s">
        <v>3239</v>
      </c>
      <c r="E10873" t="s">
        <v>3275</v>
      </c>
      <c r="H10873" t="s">
        <v>3440</v>
      </c>
      <c r="I10873">
        <v>133</v>
      </c>
      <c r="J10873" t="s">
        <v>3446</v>
      </c>
      <c r="K10873">
        <v>1956</v>
      </c>
      <c r="L10873" t="s">
        <v>29</v>
      </c>
      <c r="M10873">
        <v>2025</v>
      </c>
      <c r="N10873">
        <v>39.178832999999997</v>
      </c>
      <c r="O10873">
        <v>-76.527330000000006</v>
      </c>
      <c r="P10873" t="s">
        <v>3613</v>
      </c>
      <c r="Q10873" s="3">
        <f>Table1[[#This Row],[Capacity (MW)]]*0.395*8760*10^-6</f>
        <v>0.46020660000000002</v>
      </c>
      <c r="R10873" s="3" cm="1">
        <f t="array" ref="R10873">AVERAGE(VLOOKUP(_xlfn.TEXTSPLIT(Table1[[#This Row],[Fuel (no space after comma)]], ","), FuelList_Final_EF!$A$2:$B$65, 2, FALSE))</f>
        <v>65.583341148886291</v>
      </c>
      <c r="S10873" s="3">
        <f>Table1[[#This Row],[Generation (TWh)]]*10^9*VLOOKUP(Table1[[#This Row],[Turbine/Engine Technology]],Technology_HR!$A$2:$B$11,2,FALSE)*10^-6</f>
        <v>4733224.8810000001</v>
      </c>
      <c r="T10873" s="5">
        <f>Table1[[#This Row],[Fuel Consumption (mmBtu)]]*Table1[[#This Row],[Emission Factor (kg CO2/ mmBtu)]]*10^3</f>
        <v>310420702105.01978</v>
      </c>
      <c r="U10873" s="3">
        <f>Table1[[#This Row],[Emissions (g CO2)]]/(Table1[[#This Row],[Generation (TWh)]]*10^9)</f>
        <v>674.52466371629566</v>
      </c>
    </row>
    <row r="10874" spans="1:21" x14ac:dyDescent="0.35">
      <c r="A10874" t="s">
        <v>2768</v>
      </c>
      <c r="B10874" t="s">
        <v>3275</v>
      </c>
      <c r="C10874" t="str">
        <f>SUBSTITUTE(Table1[[#This Row],[Fuel]],", ",",")</f>
        <v>fossil liquids: fuel oil</v>
      </c>
      <c r="D10874" t="s">
        <v>3275</v>
      </c>
      <c r="H10874" t="s">
        <v>3440</v>
      </c>
      <c r="I10874">
        <v>414.7</v>
      </c>
      <c r="J10874" t="s">
        <v>3446</v>
      </c>
      <c r="K10874">
        <v>1972</v>
      </c>
      <c r="L10874" t="s">
        <v>29</v>
      </c>
      <c r="M10874">
        <v>2025</v>
      </c>
      <c r="N10874">
        <v>39.178832999999997</v>
      </c>
      <c r="O10874">
        <v>-76.527330000000006</v>
      </c>
      <c r="P10874" t="s">
        <v>3613</v>
      </c>
      <c r="Q10874" s="3">
        <f>Table1[[#This Row],[Capacity (MW)]]*0.395*8760*10^-6</f>
        <v>1.4349449399999998</v>
      </c>
      <c r="R10874" s="3" cm="1">
        <f t="array" ref="R10874">AVERAGE(VLOOKUP(_xlfn.TEXTSPLIT(Table1[[#This Row],[Fuel (no space after comma)]], ","), FuelList_Final_EF!$A$2:$B$65, 2, FALSE))</f>
        <v>78.106682297772565</v>
      </c>
      <c r="S10874" s="3">
        <f>Table1[[#This Row],[Generation (TWh)]]*10^9*VLOOKUP(Table1[[#This Row],[Turbine/Engine Technology]],Technology_HR!$A$2:$B$11,2,FALSE)*10^-6</f>
        <v>14758408.707899997</v>
      </c>
      <c r="T10874" s="5">
        <f>Table1[[#This Row],[Fuel Consumption (mmBtu)]]*Table1[[#This Row],[Emission Factor (kg CO2/ mmBtu)]]*10^3</f>
        <v>1152730340168.625</v>
      </c>
      <c r="U10874" s="3">
        <f>Table1[[#This Row],[Emissions (g CO2)]]/(Table1[[#This Row],[Generation (TWh)]]*10^9)</f>
        <v>803.32722743259069</v>
      </c>
    </row>
    <row r="10875" spans="1:21" x14ac:dyDescent="0.35">
      <c r="A10875" t="s">
        <v>2768</v>
      </c>
      <c r="B10875" t="s">
        <v>3275</v>
      </c>
      <c r="C10875" t="str">
        <f>SUBSTITUTE(Table1[[#This Row],[Fuel]],", ",",")</f>
        <v>fossil liquids: fuel oil</v>
      </c>
      <c r="D10875" t="s">
        <v>3275</v>
      </c>
      <c r="H10875" t="s">
        <v>59</v>
      </c>
      <c r="I10875">
        <v>359</v>
      </c>
      <c r="J10875" t="s">
        <v>3446</v>
      </c>
      <c r="K10875">
        <v>2023</v>
      </c>
      <c r="L10875" t="s">
        <v>29</v>
      </c>
      <c r="M10875">
        <v>2025</v>
      </c>
      <c r="N10875">
        <v>39.178832999999997</v>
      </c>
      <c r="O10875">
        <v>-76.527330000000006</v>
      </c>
      <c r="P10875" t="s">
        <v>3613</v>
      </c>
      <c r="Q10875" s="3">
        <f>Table1[[#This Row],[Capacity (MW)]]*0.395*8760*10^-6</f>
        <v>1.2422118</v>
      </c>
      <c r="R10875" s="3" cm="1">
        <f t="array" ref="R10875">AVERAGE(VLOOKUP(_xlfn.TEXTSPLIT(Table1[[#This Row],[Fuel (no space after comma)]], ","), FuelList_Final_EF!$A$2:$B$65, 2, FALSE))</f>
        <v>78.106682297772565</v>
      </c>
      <c r="S10875" s="3">
        <f>Table1[[#This Row],[Generation (TWh)]]*10^9*VLOOKUP(Table1[[#This Row],[Turbine/Engine Technology]],Technology_HR!$A$2:$B$11,2,FALSE)*10^-6</f>
        <v>10304767.9869</v>
      </c>
      <c r="T10875" s="5">
        <f>Table1[[#This Row],[Fuel Consumption (mmBtu)]]*Table1[[#This Row],[Emission Factor (kg CO2/ mmBtu)]]*10^3</f>
        <v>804871239305.05566</v>
      </c>
      <c r="U10875" s="3">
        <f>Table1[[#This Row],[Emissions (g CO2)]]/(Table1[[#This Row],[Generation (TWh)]]*10^9)</f>
        <v>647.93398300117235</v>
      </c>
    </row>
    <row r="10876" spans="1:21" x14ac:dyDescent="0.35">
      <c r="A10876" t="s">
        <v>2586</v>
      </c>
      <c r="B10876" t="s">
        <v>3239</v>
      </c>
      <c r="C10876" t="str">
        <f>SUBSTITUTE(Table1[[#This Row],[Fuel]],", ",",")</f>
        <v>fossil gas: natural gas</v>
      </c>
      <c r="D10876" t="s">
        <v>3239</v>
      </c>
      <c r="H10876" t="s">
        <v>3438</v>
      </c>
      <c r="I10876">
        <v>155.5</v>
      </c>
      <c r="J10876" t="s">
        <v>3446</v>
      </c>
      <c r="K10876">
        <v>1996</v>
      </c>
      <c r="L10876" t="s">
        <v>29</v>
      </c>
      <c r="M10876" t="s">
        <v>29</v>
      </c>
      <c r="N10876">
        <v>45.804200000000002</v>
      </c>
      <c r="O10876">
        <v>-119.37</v>
      </c>
      <c r="P10876" t="s">
        <v>3613</v>
      </c>
      <c r="Q10876" s="3">
        <f>Table1[[#This Row],[Capacity (MW)]]*0.395*8760*10^-6</f>
        <v>0.53806109999999996</v>
      </c>
      <c r="R10876" s="3" cm="1">
        <f t="array" ref="R10876">AVERAGE(VLOOKUP(_xlfn.TEXTSPLIT(Table1[[#This Row],[Fuel (no space after comma)]], ","), FuelList_Final_EF!$A$2:$B$65, 2, FALSE))</f>
        <v>53.06</v>
      </c>
      <c r="S10876" s="3">
        <f>Table1[[#This Row],[Generation (TWh)]]*10^9*VLOOKUP(Table1[[#This Row],[Turbine/Engine Technology]],Technology_HR!$A$2:$B$11,2,FALSE)*10^-6</f>
        <v>4061823.2438999997</v>
      </c>
      <c r="T10876" s="5">
        <f>Table1[[#This Row],[Fuel Consumption (mmBtu)]]*Table1[[#This Row],[Emission Factor (kg CO2/ mmBtu)]]*10^3</f>
        <v>215520341321.33401</v>
      </c>
      <c r="U10876" s="3">
        <f>Table1[[#This Row],[Emissions (g CO2)]]/(Table1[[#This Row],[Generation (TWh)]]*10^9)</f>
        <v>400.54994000000005</v>
      </c>
    </row>
    <row r="10877" spans="1:21" x14ac:dyDescent="0.35">
      <c r="A10877" t="s">
        <v>2769</v>
      </c>
      <c r="B10877" t="s">
        <v>3239</v>
      </c>
      <c r="C10877" t="str">
        <f>SUBSTITUTE(Table1[[#This Row],[Fuel]],", ",",")</f>
        <v>fossil gas: natural gas</v>
      </c>
      <c r="D10877" t="s">
        <v>3239</v>
      </c>
      <c r="H10877" t="s">
        <v>3438</v>
      </c>
      <c r="I10877">
        <v>155.5</v>
      </c>
      <c r="J10877" t="s">
        <v>3446</v>
      </c>
      <c r="K10877">
        <v>1996</v>
      </c>
      <c r="L10877" t="s">
        <v>29</v>
      </c>
      <c r="M10877" t="s">
        <v>29</v>
      </c>
      <c r="N10877">
        <v>45.804200000000002</v>
      </c>
      <c r="O10877">
        <v>-119.37</v>
      </c>
      <c r="P10877" t="s">
        <v>3613</v>
      </c>
      <c r="Q10877" s="3">
        <f>Table1[[#This Row],[Capacity (MW)]]*0.395*8760*10^-6</f>
        <v>0.53806109999999996</v>
      </c>
      <c r="R10877" s="3" cm="1">
        <f t="array" ref="R10877">AVERAGE(VLOOKUP(_xlfn.TEXTSPLIT(Table1[[#This Row],[Fuel (no space after comma)]], ","), FuelList_Final_EF!$A$2:$B$65, 2, FALSE))</f>
        <v>53.06</v>
      </c>
      <c r="S10877" s="3">
        <f>Table1[[#This Row],[Generation (TWh)]]*10^9*VLOOKUP(Table1[[#This Row],[Turbine/Engine Technology]],Technology_HR!$A$2:$B$11,2,FALSE)*10^-6</f>
        <v>4061823.2438999997</v>
      </c>
      <c r="T10877" s="5">
        <f>Table1[[#This Row],[Fuel Consumption (mmBtu)]]*Table1[[#This Row],[Emission Factor (kg CO2/ mmBtu)]]*10^3</f>
        <v>215520341321.33401</v>
      </c>
      <c r="U10877" s="3">
        <f>Table1[[#This Row],[Emissions (g CO2)]]/(Table1[[#This Row],[Generation (TWh)]]*10^9)</f>
        <v>400.54994000000005</v>
      </c>
    </row>
    <row r="10878" spans="1:21" x14ac:dyDescent="0.35">
      <c r="A10878" t="s">
        <v>2586</v>
      </c>
      <c r="B10878" t="s">
        <v>3239</v>
      </c>
      <c r="C10878" t="str">
        <f>SUBSTITUTE(Table1[[#This Row],[Fuel]],", ",",")</f>
        <v>fossil gas: natural gas</v>
      </c>
      <c r="D10878" t="s">
        <v>3239</v>
      </c>
      <c r="H10878" t="s">
        <v>3438</v>
      </c>
      <c r="I10878">
        <v>155.5</v>
      </c>
      <c r="J10878" t="s">
        <v>3446</v>
      </c>
      <c r="K10878">
        <v>1996</v>
      </c>
      <c r="L10878" t="s">
        <v>29</v>
      </c>
      <c r="M10878" t="s">
        <v>29</v>
      </c>
      <c r="N10878">
        <v>45.804200000000002</v>
      </c>
      <c r="O10878">
        <v>-119.37</v>
      </c>
      <c r="P10878" t="s">
        <v>3613</v>
      </c>
      <c r="Q10878" s="3">
        <f>Table1[[#This Row],[Capacity (MW)]]*0.395*8760*10^-6</f>
        <v>0.53806109999999996</v>
      </c>
      <c r="R10878" s="3" cm="1">
        <f t="array" ref="R10878">AVERAGE(VLOOKUP(_xlfn.TEXTSPLIT(Table1[[#This Row],[Fuel (no space after comma)]], ","), FuelList_Final_EF!$A$2:$B$65, 2, FALSE))</f>
        <v>53.06</v>
      </c>
      <c r="S10878" s="3">
        <f>Table1[[#This Row],[Generation (TWh)]]*10^9*VLOOKUP(Table1[[#This Row],[Turbine/Engine Technology]],Technology_HR!$A$2:$B$11,2,FALSE)*10^-6</f>
        <v>4061823.2438999997</v>
      </c>
      <c r="T10878" s="5">
        <f>Table1[[#This Row],[Fuel Consumption (mmBtu)]]*Table1[[#This Row],[Emission Factor (kg CO2/ mmBtu)]]*10^3</f>
        <v>215520341321.33401</v>
      </c>
      <c r="U10878" s="3">
        <f>Table1[[#This Row],[Emissions (g CO2)]]/(Table1[[#This Row],[Generation (TWh)]]*10^9)</f>
        <v>400.54994000000005</v>
      </c>
    </row>
    <row r="10879" spans="1:21" x14ac:dyDescent="0.35">
      <c r="A10879" t="s">
        <v>2769</v>
      </c>
      <c r="B10879" t="s">
        <v>3239</v>
      </c>
      <c r="C10879" t="str">
        <f>SUBSTITUTE(Table1[[#This Row],[Fuel]],", ",",")</f>
        <v>fossil gas: natural gas</v>
      </c>
      <c r="D10879" t="s">
        <v>3239</v>
      </c>
      <c r="H10879" t="s">
        <v>3438</v>
      </c>
      <c r="I10879">
        <v>155.5</v>
      </c>
      <c r="J10879" t="s">
        <v>3446</v>
      </c>
      <c r="K10879">
        <v>1996</v>
      </c>
      <c r="L10879" t="s">
        <v>29</v>
      </c>
      <c r="M10879" t="s">
        <v>29</v>
      </c>
      <c r="N10879">
        <v>45.804200000000002</v>
      </c>
      <c r="O10879">
        <v>-119.37</v>
      </c>
      <c r="P10879" t="s">
        <v>3613</v>
      </c>
      <c r="Q10879" s="3">
        <f>Table1[[#This Row],[Capacity (MW)]]*0.395*8760*10^-6</f>
        <v>0.53806109999999996</v>
      </c>
      <c r="R10879" s="3" cm="1">
        <f t="array" ref="R10879">AVERAGE(VLOOKUP(_xlfn.TEXTSPLIT(Table1[[#This Row],[Fuel (no space after comma)]], ","), FuelList_Final_EF!$A$2:$B$65, 2, FALSE))</f>
        <v>53.06</v>
      </c>
      <c r="S10879" s="3">
        <f>Table1[[#This Row],[Generation (TWh)]]*10^9*VLOOKUP(Table1[[#This Row],[Turbine/Engine Technology]],Technology_HR!$A$2:$B$11,2,FALSE)*10^-6</f>
        <v>4061823.2438999997</v>
      </c>
      <c r="T10879" s="5">
        <f>Table1[[#This Row],[Fuel Consumption (mmBtu)]]*Table1[[#This Row],[Emission Factor (kg CO2/ mmBtu)]]*10^3</f>
        <v>215520341321.33401</v>
      </c>
      <c r="U10879" s="3">
        <f>Table1[[#This Row],[Emissions (g CO2)]]/(Table1[[#This Row],[Generation (TWh)]]*10^9)</f>
        <v>400.54994000000005</v>
      </c>
    </row>
    <row r="10880" spans="1:21" x14ac:dyDescent="0.35">
      <c r="A10880" t="s">
        <v>2770</v>
      </c>
      <c r="B10880" t="s">
        <v>3239</v>
      </c>
      <c r="C10880" t="str">
        <f>SUBSTITUTE(Table1[[#This Row],[Fuel]],", ",",")</f>
        <v>fossil gas: natural gas</v>
      </c>
      <c r="D10880" t="s">
        <v>3239</v>
      </c>
      <c r="H10880" t="s">
        <v>3438</v>
      </c>
      <c r="I10880">
        <v>689</v>
      </c>
      <c r="J10880" t="s">
        <v>3446</v>
      </c>
      <c r="K10880">
        <v>2002</v>
      </c>
      <c r="L10880" t="s">
        <v>29</v>
      </c>
      <c r="M10880" t="s">
        <v>29</v>
      </c>
      <c r="N10880">
        <v>45.794046000000002</v>
      </c>
      <c r="O10880">
        <v>-119.3133</v>
      </c>
      <c r="P10880" t="s">
        <v>3613</v>
      </c>
      <c r="Q10880" s="3">
        <f>Table1[[#This Row],[Capacity (MW)]]*0.395*8760*10^-6</f>
        <v>2.3840778</v>
      </c>
      <c r="R10880" s="3" cm="1">
        <f t="array" ref="R10880">AVERAGE(VLOOKUP(_xlfn.TEXTSPLIT(Table1[[#This Row],[Fuel (no space after comma)]], ","), FuelList_Final_EF!$A$2:$B$65, 2, FALSE))</f>
        <v>53.06</v>
      </c>
      <c r="S10880" s="3">
        <f>Table1[[#This Row],[Generation (TWh)]]*10^9*VLOOKUP(Table1[[#This Row],[Turbine/Engine Technology]],Technology_HR!$A$2:$B$11,2,FALSE)*10^-6</f>
        <v>17997403.312199999</v>
      </c>
      <c r="T10880" s="5">
        <f>Table1[[#This Row],[Fuel Consumption (mmBtu)]]*Table1[[#This Row],[Emission Factor (kg CO2/ mmBtu)]]*10^3</f>
        <v>954942219745.33203</v>
      </c>
      <c r="U10880" s="3">
        <f>Table1[[#This Row],[Emissions (g CO2)]]/(Table1[[#This Row],[Generation (TWh)]]*10^9)</f>
        <v>400.54993999999999</v>
      </c>
    </row>
    <row r="10881" spans="1:21" x14ac:dyDescent="0.35">
      <c r="A10881" t="s">
        <v>2771</v>
      </c>
      <c r="B10881" t="s">
        <v>3239</v>
      </c>
      <c r="C10881" t="str">
        <f>SUBSTITUTE(Table1[[#This Row],[Fuel]],", ",",")</f>
        <v>fossil gas: natural gas</v>
      </c>
      <c r="D10881" t="s">
        <v>3239</v>
      </c>
      <c r="H10881" t="s">
        <v>3436</v>
      </c>
      <c r="I10881">
        <v>88</v>
      </c>
      <c r="J10881" t="s">
        <v>3446</v>
      </c>
      <c r="K10881">
        <v>2014</v>
      </c>
      <c r="L10881" t="s">
        <v>29</v>
      </c>
      <c r="M10881" t="s">
        <v>29</v>
      </c>
      <c r="N10881">
        <v>46.866824999999999</v>
      </c>
      <c r="O10881">
        <v>-100.883781</v>
      </c>
      <c r="P10881" t="s">
        <v>3613</v>
      </c>
      <c r="Q10881" s="3">
        <f>Table1[[#This Row],[Capacity (MW)]]*0.395*8760*10^-6</f>
        <v>0.30449760000000003</v>
      </c>
      <c r="R10881" s="3" cm="1">
        <f t="array" ref="R10881">AVERAGE(VLOOKUP(_xlfn.TEXTSPLIT(Table1[[#This Row],[Fuel (no space after comma)]], ","), FuelList_Final_EF!$A$2:$B$65, 2, FALSE))</f>
        <v>53.06</v>
      </c>
      <c r="S10881" s="3">
        <f>Table1[[#This Row],[Generation (TWh)]]*10^9*VLOOKUP(Table1[[#This Row],[Turbine/Engine Technology]],Technology_HR!$A$2:$B$11,2,FALSE)*10^-6</f>
        <v>3352518.5760000004</v>
      </c>
      <c r="T10881" s="5">
        <f>Table1[[#This Row],[Fuel Consumption (mmBtu)]]*Table1[[#This Row],[Emission Factor (kg CO2/ mmBtu)]]*10^3</f>
        <v>177884635642.56003</v>
      </c>
      <c r="U10881" s="3">
        <f>Table1[[#This Row],[Emissions (g CO2)]]/(Table1[[#This Row],[Generation (TWh)]]*10^9)</f>
        <v>584.19060000000002</v>
      </c>
    </row>
    <row r="10882" spans="1:21" x14ac:dyDescent="0.35">
      <c r="A10882" t="s">
        <v>2771</v>
      </c>
      <c r="B10882" t="s">
        <v>3239</v>
      </c>
      <c r="C10882" t="str">
        <f>SUBSTITUTE(Table1[[#This Row],[Fuel]],", ",",")</f>
        <v>fossil gas: natural gas</v>
      </c>
      <c r="D10882" t="s">
        <v>3239</v>
      </c>
      <c r="H10882" t="s">
        <v>3436</v>
      </c>
      <c r="I10882">
        <v>88</v>
      </c>
      <c r="J10882" t="s">
        <v>3446</v>
      </c>
      <c r="K10882">
        <v>2024</v>
      </c>
      <c r="L10882" t="s">
        <v>29</v>
      </c>
      <c r="M10882" t="s">
        <v>29</v>
      </c>
      <c r="N10882">
        <v>46.866824999999999</v>
      </c>
      <c r="O10882">
        <v>-100.883781</v>
      </c>
      <c r="P10882" t="s">
        <v>3613</v>
      </c>
      <c r="Q10882" s="3">
        <f>Table1[[#This Row],[Capacity (MW)]]*0.395*8760*10^-6</f>
        <v>0.30449760000000003</v>
      </c>
      <c r="R10882" s="3" cm="1">
        <f t="array" ref="R10882">AVERAGE(VLOOKUP(_xlfn.TEXTSPLIT(Table1[[#This Row],[Fuel (no space after comma)]], ","), FuelList_Final_EF!$A$2:$B$65, 2, FALSE))</f>
        <v>53.06</v>
      </c>
      <c r="S10882" s="3">
        <f>Table1[[#This Row],[Generation (TWh)]]*10^9*VLOOKUP(Table1[[#This Row],[Turbine/Engine Technology]],Technology_HR!$A$2:$B$11,2,FALSE)*10^-6</f>
        <v>3352518.5760000004</v>
      </c>
      <c r="T10882" s="5">
        <f>Table1[[#This Row],[Fuel Consumption (mmBtu)]]*Table1[[#This Row],[Emission Factor (kg CO2/ mmBtu)]]*10^3</f>
        <v>177884635642.56003</v>
      </c>
      <c r="U10882" s="3">
        <f>Table1[[#This Row],[Emissions (g CO2)]]/(Table1[[#This Row],[Generation (TWh)]]*10^9)</f>
        <v>584.19060000000002</v>
      </c>
    </row>
    <row r="10883" spans="1:21" x14ac:dyDescent="0.35">
      <c r="A10883" t="s">
        <v>2772</v>
      </c>
      <c r="B10883" t="s">
        <v>3239</v>
      </c>
      <c r="C10883" t="str">
        <f>SUBSTITUTE(Table1[[#This Row],[Fuel]],", ",",")</f>
        <v>fossil gas: natural gas</v>
      </c>
      <c r="D10883" t="s">
        <v>3239</v>
      </c>
      <c r="H10883" t="s">
        <v>3438</v>
      </c>
      <c r="I10883">
        <v>1034</v>
      </c>
      <c r="J10883" t="s">
        <v>3446</v>
      </c>
      <c r="K10883">
        <v>2020</v>
      </c>
      <c r="L10883" t="s">
        <v>29</v>
      </c>
      <c r="M10883" t="s">
        <v>29</v>
      </c>
      <c r="N10883">
        <v>40.994444000000001</v>
      </c>
      <c r="O10883">
        <v>-80.430000000000007</v>
      </c>
      <c r="P10883" t="s">
        <v>3613</v>
      </c>
      <c r="Q10883" s="3">
        <f>Table1[[#This Row],[Capacity (MW)]]*0.395*8760*10^-6</f>
        <v>3.5778468000000001</v>
      </c>
      <c r="R10883" s="3" cm="1">
        <f t="array" ref="R10883">AVERAGE(VLOOKUP(_xlfn.TEXTSPLIT(Table1[[#This Row],[Fuel (no space after comma)]], ","), FuelList_Final_EF!$A$2:$B$65, 2, FALSE))</f>
        <v>53.06</v>
      </c>
      <c r="S10883" s="3">
        <f>Table1[[#This Row],[Generation (TWh)]]*10^9*VLOOKUP(Table1[[#This Row],[Turbine/Engine Technology]],Technology_HR!$A$2:$B$11,2,FALSE)*10^-6</f>
        <v>27009165.4932</v>
      </c>
      <c r="T10883" s="5">
        <f>Table1[[#This Row],[Fuel Consumption (mmBtu)]]*Table1[[#This Row],[Emission Factor (kg CO2/ mmBtu)]]*10^3</f>
        <v>1433106321069.1921</v>
      </c>
      <c r="U10883" s="3">
        <f>Table1[[#This Row],[Emissions (g CO2)]]/(Table1[[#This Row],[Generation (TWh)]]*10^9)</f>
        <v>400.54994000000005</v>
      </c>
    </row>
    <row r="10884" spans="1:21" x14ac:dyDescent="0.35">
      <c r="A10884" t="s">
        <v>2773</v>
      </c>
      <c r="B10884" t="s">
        <v>3239</v>
      </c>
      <c r="C10884" t="str">
        <f>SUBSTITUTE(Table1[[#This Row],[Fuel]],", ",",")</f>
        <v>fossil gas: natural gas</v>
      </c>
      <c r="D10884" t="s">
        <v>3239</v>
      </c>
      <c r="H10884" t="s">
        <v>3438</v>
      </c>
      <c r="I10884">
        <v>435.29</v>
      </c>
      <c r="J10884" t="s">
        <v>3446</v>
      </c>
      <c r="K10884">
        <v>2000</v>
      </c>
      <c r="L10884" t="s">
        <v>29</v>
      </c>
      <c r="M10884" t="s">
        <v>29</v>
      </c>
      <c r="N10884">
        <v>26.341719999999999</v>
      </c>
      <c r="O10884">
        <v>-98.175759999999997</v>
      </c>
      <c r="P10884" t="s">
        <v>3613</v>
      </c>
      <c r="Q10884" s="3">
        <f>Table1[[#This Row],[Capacity (MW)]]*0.395*8760*10^-6</f>
        <v>1.5061904580000003</v>
      </c>
      <c r="R10884" s="3" cm="1">
        <f t="array" ref="R10884">AVERAGE(VLOOKUP(_xlfn.TEXTSPLIT(Table1[[#This Row],[Fuel (no space after comma)]], ","), FuelList_Final_EF!$A$2:$B$65, 2, FALSE))</f>
        <v>53.06</v>
      </c>
      <c r="S10884" s="3">
        <f>Table1[[#This Row],[Generation (TWh)]]*10^9*VLOOKUP(Table1[[#This Row],[Turbine/Engine Technology]],Technology_HR!$A$2:$B$11,2,FALSE)*10^-6</f>
        <v>11370231.767442001</v>
      </c>
      <c r="T10884" s="5">
        <f>Table1[[#This Row],[Fuel Consumption (mmBtu)]]*Table1[[#This Row],[Emission Factor (kg CO2/ mmBtu)]]*10^3</f>
        <v>603304497580.47253</v>
      </c>
      <c r="U10884" s="3">
        <f>Table1[[#This Row],[Emissions (g CO2)]]/(Table1[[#This Row],[Generation (TWh)]]*10^9)</f>
        <v>400.54993999999994</v>
      </c>
    </row>
    <row r="10885" spans="1:21" x14ac:dyDescent="0.35">
      <c r="A10885" t="s">
        <v>2774</v>
      </c>
      <c r="B10885" t="s">
        <v>3239</v>
      </c>
      <c r="C10885" t="str">
        <f>SUBSTITUTE(Table1[[#This Row],[Fuel]],", ",",")</f>
        <v>fossil gas: natural gas</v>
      </c>
      <c r="D10885" t="s">
        <v>3239</v>
      </c>
      <c r="H10885" t="s">
        <v>3438</v>
      </c>
      <c r="I10885">
        <v>115.71</v>
      </c>
      <c r="J10885" t="s">
        <v>3446</v>
      </c>
      <c r="K10885">
        <v>2000</v>
      </c>
      <c r="L10885" t="s">
        <v>29</v>
      </c>
      <c r="M10885" t="s">
        <v>29</v>
      </c>
      <c r="N10885">
        <v>26.341719999999999</v>
      </c>
      <c r="O10885">
        <v>-98.175759999999997</v>
      </c>
      <c r="P10885" t="s">
        <v>3613</v>
      </c>
      <c r="Q10885" s="3">
        <f>Table1[[#This Row],[Capacity (MW)]]*0.395*8760*10^-6</f>
        <v>0.40037974199999993</v>
      </c>
      <c r="R10885" s="3" cm="1">
        <f t="array" ref="R10885">AVERAGE(VLOOKUP(_xlfn.TEXTSPLIT(Table1[[#This Row],[Fuel (no space after comma)]], ","), FuelList_Final_EF!$A$2:$B$65, 2, FALSE))</f>
        <v>53.06</v>
      </c>
      <c r="S10885" s="3">
        <f>Table1[[#This Row],[Generation (TWh)]]*10^9*VLOOKUP(Table1[[#This Row],[Turbine/Engine Technology]],Technology_HR!$A$2:$B$11,2,FALSE)*10^-6</f>
        <v>3022466.6723579993</v>
      </c>
      <c r="T10885" s="5">
        <f>Table1[[#This Row],[Fuel Consumption (mmBtu)]]*Table1[[#This Row],[Emission Factor (kg CO2/ mmBtu)]]*10^3</f>
        <v>160372081635.31546</v>
      </c>
      <c r="U10885" s="3">
        <f>Table1[[#This Row],[Emissions (g CO2)]]/(Table1[[#This Row],[Generation (TWh)]]*10^9)</f>
        <v>400.54993999999999</v>
      </c>
    </row>
    <row r="10886" spans="1:21" x14ac:dyDescent="0.35">
      <c r="A10886" t="s">
        <v>2595</v>
      </c>
      <c r="B10886" t="s">
        <v>3239</v>
      </c>
      <c r="C10886" t="str">
        <f>SUBSTITUTE(Table1[[#This Row],[Fuel]],", ",",")</f>
        <v>fossil gas: natural gas</v>
      </c>
      <c r="D10886" t="s">
        <v>3239</v>
      </c>
      <c r="H10886" t="s">
        <v>3438</v>
      </c>
      <c r="I10886">
        <v>688</v>
      </c>
      <c r="J10886" t="s">
        <v>3446</v>
      </c>
      <c r="K10886">
        <v>2004</v>
      </c>
      <c r="L10886" t="s">
        <v>29</v>
      </c>
      <c r="M10886" t="s">
        <v>29</v>
      </c>
      <c r="N10886">
        <v>35.613900000000001</v>
      </c>
      <c r="O10886">
        <v>-115.3561</v>
      </c>
      <c r="P10886" t="s">
        <v>3613</v>
      </c>
      <c r="Q10886" s="3">
        <f>Table1[[#This Row],[Capacity (MW)]]*0.395*8760*10^-6</f>
        <v>2.3806175999999999</v>
      </c>
      <c r="R10886" s="3" cm="1">
        <f t="array" ref="R10886">AVERAGE(VLOOKUP(_xlfn.TEXTSPLIT(Table1[[#This Row],[Fuel (no space after comma)]], ","), FuelList_Final_EF!$A$2:$B$65, 2, FALSE))</f>
        <v>53.06</v>
      </c>
      <c r="S10886" s="3">
        <f>Table1[[#This Row],[Generation (TWh)]]*10^9*VLOOKUP(Table1[[#This Row],[Turbine/Engine Technology]],Technology_HR!$A$2:$B$11,2,FALSE)*10^-6</f>
        <v>17971282.262399998</v>
      </c>
      <c r="T10886" s="5">
        <f>Table1[[#This Row],[Fuel Consumption (mmBtu)]]*Table1[[#This Row],[Emission Factor (kg CO2/ mmBtu)]]*10^3</f>
        <v>953556236842.94385</v>
      </c>
      <c r="U10886" s="3">
        <f>Table1[[#This Row],[Emissions (g CO2)]]/(Table1[[#This Row],[Generation (TWh)]]*10^9)</f>
        <v>400.54993999999994</v>
      </c>
    </row>
    <row r="10887" spans="1:21" x14ac:dyDescent="0.35">
      <c r="A10887" t="s">
        <v>2443</v>
      </c>
      <c r="B10887" t="s">
        <v>3239</v>
      </c>
      <c r="C10887" t="str">
        <f>SUBSTITUTE(Table1[[#This Row],[Fuel]],", ",",")</f>
        <v>fossil gas: natural gas</v>
      </c>
      <c r="D10887" t="s">
        <v>3239</v>
      </c>
      <c r="H10887" t="s">
        <v>3438</v>
      </c>
      <c r="I10887">
        <v>644</v>
      </c>
      <c r="J10887" t="s">
        <v>3446</v>
      </c>
      <c r="K10887">
        <v>2008</v>
      </c>
      <c r="L10887" t="s">
        <v>29</v>
      </c>
      <c r="M10887" t="s">
        <v>29</v>
      </c>
      <c r="N10887">
        <v>44.931457000000002</v>
      </c>
      <c r="O10887">
        <v>-93.111389000000003</v>
      </c>
      <c r="P10887" t="s">
        <v>3613</v>
      </c>
      <c r="Q10887" s="3">
        <f>Table1[[#This Row],[Capacity (MW)]]*0.395*8760*10^-6</f>
        <v>2.2283688000000001</v>
      </c>
      <c r="R10887" s="3" cm="1">
        <f t="array" ref="R10887">AVERAGE(VLOOKUP(_xlfn.TEXTSPLIT(Table1[[#This Row],[Fuel (no space after comma)]], ","), FuelList_Final_EF!$A$2:$B$65, 2, FALSE))</f>
        <v>53.06</v>
      </c>
      <c r="S10887" s="3">
        <f>Table1[[#This Row],[Generation (TWh)]]*10^9*VLOOKUP(Table1[[#This Row],[Turbine/Engine Technology]],Technology_HR!$A$2:$B$11,2,FALSE)*10^-6</f>
        <v>16821956.071199998</v>
      </c>
      <c r="T10887" s="5">
        <f>Table1[[#This Row],[Fuel Consumption (mmBtu)]]*Table1[[#This Row],[Emission Factor (kg CO2/ mmBtu)]]*10^3</f>
        <v>892572989137.87195</v>
      </c>
      <c r="U10887" s="3">
        <f>Table1[[#This Row],[Emissions (g CO2)]]/(Table1[[#This Row],[Generation (TWh)]]*10^9)</f>
        <v>400.54993999999999</v>
      </c>
    </row>
    <row r="10888" spans="1:21" x14ac:dyDescent="0.35">
      <c r="A10888" t="s">
        <v>2775</v>
      </c>
      <c r="B10888" t="s">
        <v>3239</v>
      </c>
      <c r="C10888" t="str">
        <f>SUBSTITUTE(Table1[[#This Row],[Fuel]],", ",",")</f>
        <v>fossil gas: natural gas</v>
      </c>
      <c r="D10888" t="s">
        <v>3239</v>
      </c>
      <c r="H10888" t="s">
        <v>3438</v>
      </c>
      <c r="I10888">
        <v>852</v>
      </c>
      <c r="J10888" t="s">
        <v>3446</v>
      </c>
      <c r="K10888">
        <v>2003</v>
      </c>
      <c r="L10888" t="s">
        <v>29</v>
      </c>
      <c r="M10888" t="s">
        <v>29</v>
      </c>
      <c r="N10888">
        <v>34.595300000000002</v>
      </c>
      <c r="O10888">
        <v>-117.3647</v>
      </c>
      <c r="P10888" t="s">
        <v>3613</v>
      </c>
      <c r="Q10888" s="3">
        <f>Table1[[#This Row],[Capacity (MW)]]*0.395*8760*10^-6</f>
        <v>2.9480904000000003</v>
      </c>
      <c r="R10888" s="3" cm="1">
        <f t="array" ref="R10888">AVERAGE(VLOOKUP(_xlfn.TEXTSPLIT(Table1[[#This Row],[Fuel (no space after comma)]], ","), FuelList_Final_EF!$A$2:$B$65, 2, FALSE))</f>
        <v>53.06</v>
      </c>
      <c r="S10888" s="3">
        <f>Table1[[#This Row],[Generation (TWh)]]*10^9*VLOOKUP(Table1[[#This Row],[Turbine/Engine Technology]],Technology_HR!$A$2:$B$11,2,FALSE)*10^-6</f>
        <v>22255134.429600004</v>
      </c>
      <c r="T10888" s="5">
        <f>Table1[[#This Row],[Fuel Consumption (mmBtu)]]*Table1[[#This Row],[Emission Factor (kg CO2/ mmBtu)]]*10^3</f>
        <v>1180857432834.5764</v>
      </c>
      <c r="U10888" s="3">
        <f>Table1[[#This Row],[Emissions (g CO2)]]/(Table1[[#This Row],[Generation (TWh)]]*10^9)</f>
        <v>400.54994000000005</v>
      </c>
    </row>
    <row r="10889" spans="1:21" x14ac:dyDescent="0.35">
      <c r="A10889" t="s">
        <v>2776</v>
      </c>
      <c r="B10889" t="s">
        <v>3239</v>
      </c>
      <c r="C10889" t="str">
        <f>SUBSTITUTE(Table1[[#This Row],[Fuel]],", ",",")</f>
        <v>fossil gas: natural gas</v>
      </c>
      <c r="D10889" t="s">
        <v>3239</v>
      </c>
      <c r="H10889" t="s">
        <v>3438</v>
      </c>
      <c r="I10889">
        <v>665</v>
      </c>
      <c r="J10889" t="s">
        <v>3446</v>
      </c>
      <c r="K10889">
        <v>2021</v>
      </c>
      <c r="L10889" t="s">
        <v>29</v>
      </c>
      <c r="M10889" t="s">
        <v>29</v>
      </c>
      <c r="N10889">
        <v>39.894212000000003</v>
      </c>
      <c r="O10889">
        <v>-79.938199999999995</v>
      </c>
      <c r="P10889" t="s">
        <v>3613</v>
      </c>
      <c r="Q10889" s="3">
        <f>Table1[[#This Row],[Capacity (MW)]]*0.395*8760*10^-6</f>
        <v>2.3010329999999999</v>
      </c>
      <c r="R10889" s="3" cm="1">
        <f t="array" ref="R10889">AVERAGE(VLOOKUP(_xlfn.TEXTSPLIT(Table1[[#This Row],[Fuel (no space after comma)]], ","), FuelList_Final_EF!$A$2:$B$65, 2, FALSE))</f>
        <v>53.06</v>
      </c>
      <c r="S10889" s="3">
        <f>Table1[[#This Row],[Generation (TWh)]]*10^9*VLOOKUP(Table1[[#This Row],[Turbine/Engine Technology]],Technology_HR!$A$2:$B$11,2,FALSE)*10^-6</f>
        <v>17370498.116999999</v>
      </c>
      <c r="T10889" s="5">
        <f>Table1[[#This Row],[Fuel Consumption (mmBtu)]]*Table1[[#This Row],[Emission Factor (kg CO2/ mmBtu)]]*10^3</f>
        <v>921678630088.02002</v>
      </c>
      <c r="U10889" s="3">
        <f>Table1[[#This Row],[Emissions (g CO2)]]/(Table1[[#This Row],[Generation (TWh)]]*10^9)</f>
        <v>400.54993999999999</v>
      </c>
    </row>
    <row r="10890" spans="1:21" x14ac:dyDescent="0.35">
      <c r="A10890" t="s">
        <v>2777</v>
      </c>
      <c r="B10890" t="s">
        <v>3239</v>
      </c>
      <c r="C10890" t="str">
        <f>SUBSTITUTE(Table1[[#This Row],[Fuel]],", ",",")</f>
        <v>fossil gas: natural gas</v>
      </c>
      <c r="D10890" t="s">
        <v>3239</v>
      </c>
      <c r="H10890" t="s">
        <v>3438</v>
      </c>
      <c r="I10890">
        <v>823</v>
      </c>
      <c r="J10890" t="s">
        <v>3446</v>
      </c>
      <c r="K10890">
        <v>2010</v>
      </c>
      <c r="L10890" t="s">
        <v>29</v>
      </c>
      <c r="M10890" t="s">
        <v>29</v>
      </c>
      <c r="N10890">
        <v>33.000669000000002</v>
      </c>
      <c r="O10890">
        <v>-85.903279999999995</v>
      </c>
      <c r="P10890" t="s">
        <v>3613</v>
      </c>
      <c r="Q10890" s="3">
        <f>Table1[[#This Row],[Capacity (MW)]]*0.395*8760*10^-6</f>
        <v>2.8477446</v>
      </c>
      <c r="R10890" s="3" cm="1">
        <f t="array" ref="R10890">AVERAGE(VLOOKUP(_xlfn.TEXTSPLIT(Table1[[#This Row],[Fuel (no space after comma)]], ","), FuelList_Final_EF!$A$2:$B$65, 2, FALSE))</f>
        <v>53.06</v>
      </c>
      <c r="S10890" s="3">
        <f>Table1[[#This Row],[Generation (TWh)]]*10^9*VLOOKUP(Table1[[#This Row],[Turbine/Engine Technology]],Technology_HR!$A$2:$B$11,2,FALSE)*10^-6</f>
        <v>21497623.985399999</v>
      </c>
      <c r="T10890" s="5">
        <f>Table1[[#This Row],[Fuel Consumption (mmBtu)]]*Table1[[#This Row],[Emission Factor (kg CO2/ mmBtu)]]*10^3</f>
        <v>1140663928665.324</v>
      </c>
      <c r="U10890" s="3">
        <f>Table1[[#This Row],[Emissions (g CO2)]]/(Table1[[#This Row],[Generation (TWh)]]*10^9)</f>
        <v>400.54993999999999</v>
      </c>
    </row>
    <row r="10891" spans="1:21" x14ac:dyDescent="0.35">
      <c r="A10891" t="s">
        <v>2778</v>
      </c>
      <c r="B10891" t="s">
        <v>3275</v>
      </c>
      <c r="C10891" t="str">
        <f>SUBSTITUTE(Table1[[#This Row],[Fuel]],", ",",")</f>
        <v>fossil liquids: fuel oil</v>
      </c>
      <c r="D10891" t="s">
        <v>3275</v>
      </c>
      <c r="H10891" t="s">
        <v>3436</v>
      </c>
      <c r="I10891">
        <v>64.7</v>
      </c>
      <c r="J10891" t="s">
        <v>3446</v>
      </c>
      <c r="K10891">
        <v>1979</v>
      </c>
      <c r="L10891" t="s">
        <v>29</v>
      </c>
      <c r="M10891" t="s">
        <v>29</v>
      </c>
      <c r="N10891">
        <v>32.208871000000002</v>
      </c>
      <c r="O10891">
        <v>-80.698753999999994</v>
      </c>
      <c r="P10891" t="s">
        <v>3613</v>
      </c>
      <c r="Q10891" s="3">
        <f>Table1[[#This Row],[Capacity (MW)]]*0.395*8760*10^-6</f>
        <v>0.22387494000000002</v>
      </c>
      <c r="R10891" s="3" cm="1">
        <f t="array" ref="R10891">AVERAGE(VLOOKUP(_xlfn.TEXTSPLIT(Table1[[#This Row],[Fuel (no space after comma)]], ","), FuelList_Final_EF!$A$2:$B$65, 2, FALSE))</f>
        <v>78.106682297772565</v>
      </c>
      <c r="S10891" s="3">
        <f>Table1[[#This Row],[Generation (TWh)]]*10^9*VLOOKUP(Table1[[#This Row],[Turbine/Engine Technology]],Technology_HR!$A$2:$B$11,2,FALSE)*10^-6</f>
        <v>2464863.0894000004</v>
      </c>
      <c r="T10891" s="5">
        <f>Table1[[#This Row],[Fuel Consumption (mmBtu)]]*Table1[[#This Row],[Emission Factor (kg CO2/ mmBtu)]]*10^3</f>
        <v>192522278231.272</v>
      </c>
      <c r="U10891" s="3">
        <f>Table1[[#This Row],[Emissions (g CO2)]]/(Table1[[#This Row],[Generation (TWh)]]*10^9)</f>
        <v>859.95457209847598</v>
      </c>
    </row>
    <row r="10892" spans="1:21" x14ac:dyDescent="0.35">
      <c r="A10892" t="s">
        <v>2467</v>
      </c>
      <c r="B10892" t="s">
        <v>3239</v>
      </c>
      <c r="C10892" t="str">
        <f>SUBSTITUTE(Table1[[#This Row],[Fuel]],", ",",")</f>
        <v>fossil gas: natural gas</v>
      </c>
      <c r="D10892" t="s">
        <v>3239</v>
      </c>
      <c r="H10892" t="s">
        <v>3438</v>
      </c>
      <c r="I10892">
        <v>551</v>
      </c>
      <c r="J10892" t="s">
        <v>3446</v>
      </c>
      <c r="K10892">
        <v>2001</v>
      </c>
      <c r="L10892" t="s">
        <v>29</v>
      </c>
      <c r="M10892" t="s">
        <v>29</v>
      </c>
      <c r="N10892">
        <v>32.378968999999998</v>
      </c>
      <c r="O10892">
        <v>-90.219909999999999</v>
      </c>
      <c r="P10892" t="s">
        <v>3613</v>
      </c>
      <c r="Q10892" s="3">
        <f>Table1[[#This Row],[Capacity (MW)]]*0.395*8760*10^-6</f>
        <v>1.9065702</v>
      </c>
      <c r="R10892" s="3" cm="1">
        <f t="array" ref="R10892">AVERAGE(VLOOKUP(_xlfn.TEXTSPLIT(Table1[[#This Row],[Fuel (no space after comma)]], ","), FuelList_Final_EF!$A$2:$B$65, 2, FALSE))</f>
        <v>53.06</v>
      </c>
      <c r="S10892" s="3">
        <f>Table1[[#This Row],[Generation (TWh)]]*10^9*VLOOKUP(Table1[[#This Row],[Turbine/Engine Technology]],Technology_HR!$A$2:$B$11,2,FALSE)*10^-6</f>
        <v>14392698.4398</v>
      </c>
      <c r="T10892" s="5">
        <f>Table1[[#This Row],[Fuel Consumption (mmBtu)]]*Table1[[#This Row],[Emission Factor (kg CO2/ mmBtu)]]*10^3</f>
        <v>763676579215.78796</v>
      </c>
      <c r="U10892" s="3">
        <f>Table1[[#This Row],[Emissions (g CO2)]]/(Table1[[#This Row],[Generation (TWh)]]*10^9)</f>
        <v>400.54993999999999</v>
      </c>
    </row>
    <row r="10893" spans="1:21" x14ac:dyDescent="0.35">
      <c r="A10893" t="s">
        <v>2441</v>
      </c>
      <c r="B10893" t="s">
        <v>3243</v>
      </c>
      <c r="C10893" t="str">
        <f>SUBSTITUTE(Table1[[#This Row],[Fuel]],", ",",")</f>
        <v>fossil gas: natural gas,fossil liquids: fuel oil</v>
      </c>
      <c r="D10893" t="s">
        <v>3239</v>
      </c>
      <c r="E10893" t="s">
        <v>3275</v>
      </c>
      <c r="H10893" t="s">
        <v>3438</v>
      </c>
      <c r="I10893">
        <v>547</v>
      </c>
      <c r="J10893" t="s">
        <v>3446</v>
      </c>
      <c r="K10893">
        <v>1999</v>
      </c>
      <c r="L10893" t="s">
        <v>29</v>
      </c>
      <c r="M10893" t="s">
        <v>29</v>
      </c>
      <c r="N10893">
        <v>27.788215000000001</v>
      </c>
      <c r="O10893">
        <v>-81.869979999999998</v>
      </c>
      <c r="P10893" t="s">
        <v>3613</v>
      </c>
      <c r="Q10893" s="3">
        <f>Table1[[#This Row],[Capacity (MW)]]*0.395*8760*10^-6</f>
        <v>1.8927293999999999</v>
      </c>
      <c r="R10893" s="3" cm="1">
        <f t="array" ref="R10893">AVERAGE(VLOOKUP(_xlfn.TEXTSPLIT(Table1[[#This Row],[Fuel (no space after comma)]], ","), FuelList_Final_EF!$A$2:$B$65, 2, FALSE))</f>
        <v>65.583341148886291</v>
      </c>
      <c r="S10893" s="3">
        <f>Table1[[#This Row],[Generation (TWh)]]*10^9*VLOOKUP(Table1[[#This Row],[Turbine/Engine Technology]],Technology_HR!$A$2:$B$11,2,FALSE)*10^-6</f>
        <v>14288214.240599999</v>
      </c>
      <c r="T10893" s="5">
        <f>Table1[[#This Row],[Fuel Consumption (mmBtu)]]*Table1[[#This Row],[Emission Factor (kg CO2/ mmBtu)]]*10^3</f>
        <v>937068828949.64502</v>
      </c>
      <c r="U10893" s="3">
        <f>Table1[[#This Row],[Emissions (g CO2)]]/(Table1[[#This Row],[Generation (TWh)]]*10^9)</f>
        <v>495.08864233294258</v>
      </c>
    </row>
    <row r="10894" spans="1:21" x14ac:dyDescent="0.35">
      <c r="A10894" t="s">
        <v>2441</v>
      </c>
      <c r="B10894" t="s">
        <v>3243</v>
      </c>
      <c r="C10894" t="str">
        <f>SUBSTITUTE(Table1[[#This Row],[Fuel]],", ",",")</f>
        <v>fossil gas: natural gas,fossil liquids: fuel oil</v>
      </c>
      <c r="D10894" t="s">
        <v>3239</v>
      </c>
      <c r="E10894" t="s">
        <v>3275</v>
      </c>
      <c r="H10894" t="s">
        <v>3438</v>
      </c>
      <c r="I10894">
        <v>548</v>
      </c>
      <c r="J10894" t="s">
        <v>3446</v>
      </c>
      <c r="K10894">
        <v>2003</v>
      </c>
      <c r="L10894" t="s">
        <v>29</v>
      </c>
      <c r="M10894" t="s">
        <v>29</v>
      </c>
      <c r="N10894">
        <v>27.788215000000001</v>
      </c>
      <c r="O10894">
        <v>-81.869979999999998</v>
      </c>
      <c r="P10894" t="s">
        <v>3613</v>
      </c>
      <c r="Q10894" s="3">
        <f>Table1[[#This Row],[Capacity (MW)]]*0.395*8760*10^-6</f>
        <v>1.8961896</v>
      </c>
      <c r="R10894" s="3" cm="1">
        <f t="array" ref="R10894">AVERAGE(VLOOKUP(_xlfn.TEXTSPLIT(Table1[[#This Row],[Fuel (no space after comma)]], ","), FuelList_Final_EF!$A$2:$B$65, 2, FALSE))</f>
        <v>65.583341148886291</v>
      </c>
      <c r="S10894" s="3">
        <f>Table1[[#This Row],[Generation (TWh)]]*10^9*VLOOKUP(Table1[[#This Row],[Turbine/Engine Technology]],Technology_HR!$A$2:$B$11,2,FALSE)*10^-6</f>
        <v>14314335.290399998</v>
      </c>
      <c r="T10894" s="5">
        <f>Table1[[#This Row],[Fuel Consumption (mmBtu)]]*Table1[[#This Row],[Emission Factor (kg CO2/ mmBtu)]]*10^3</f>
        <v>938781934669.84546</v>
      </c>
      <c r="U10894" s="3">
        <f>Table1[[#This Row],[Emissions (g CO2)]]/(Table1[[#This Row],[Generation (TWh)]]*10^9)</f>
        <v>495.08864233294258</v>
      </c>
    </row>
    <row r="10895" spans="1:21" x14ac:dyDescent="0.35">
      <c r="A10895" t="s">
        <v>2441</v>
      </c>
      <c r="B10895" t="s">
        <v>3243</v>
      </c>
      <c r="C10895" t="str">
        <f>SUBSTITUTE(Table1[[#This Row],[Fuel]],", ",",")</f>
        <v>fossil gas: natural gas,fossil liquids: fuel oil</v>
      </c>
      <c r="D10895" t="s">
        <v>3239</v>
      </c>
      <c r="E10895" t="s">
        <v>3275</v>
      </c>
      <c r="H10895" t="s">
        <v>3438</v>
      </c>
      <c r="I10895">
        <v>561</v>
      </c>
      <c r="J10895" t="s">
        <v>3446</v>
      </c>
      <c r="K10895">
        <v>2005</v>
      </c>
      <c r="L10895" t="s">
        <v>29</v>
      </c>
      <c r="M10895" t="s">
        <v>29</v>
      </c>
      <c r="N10895">
        <v>27.788215000000001</v>
      </c>
      <c r="O10895">
        <v>-81.869979999999998</v>
      </c>
      <c r="P10895" t="s">
        <v>3613</v>
      </c>
      <c r="Q10895" s="3">
        <f>Table1[[#This Row],[Capacity (MW)]]*0.395*8760*10^-6</f>
        <v>1.9411721999999998</v>
      </c>
      <c r="R10895" s="3" cm="1">
        <f t="array" ref="R10895">AVERAGE(VLOOKUP(_xlfn.TEXTSPLIT(Table1[[#This Row],[Fuel (no space after comma)]], ","), FuelList_Final_EF!$A$2:$B$65, 2, FALSE))</f>
        <v>65.583341148886291</v>
      </c>
      <c r="S10895" s="3">
        <f>Table1[[#This Row],[Generation (TWh)]]*10^9*VLOOKUP(Table1[[#This Row],[Turbine/Engine Technology]],Technology_HR!$A$2:$B$11,2,FALSE)*10^-6</f>
        <v>14653908.937799998</v>
      </c>
      <c r="T10895" s="5">
        <f>Table1[[#This Row],[Fuel Consumption (mmBtu)]]*Table1[[#This Row],[Emission Factor (kg CO2/ mmBtu)]]*10^3</f>
        <v>961052309032.45117</v>
      </c>
      <c r="U10895" s="3">
        <f>Table1[[#This Row],[Emissions (g CO2)]]/(Table1[[#This Row],[Generation (TWh)]]*10^9)</f>
        <v>495.08864233294258</v>
      </c>
    </row>
    <row r="10896" spans="1:21" x14ac:dyDescent="0.35">
      <c r="A10896" t="s">
        <v>2441</v>
      </c>
      <c r="B10896" t="s">
        <v>3243</v>
      </c>
      <c r="C10896" t="str">
        <f>SUBSTITUTE(Table1[[#This Row],[Fuel]],", ",",")</f>
        <v>fossil gas: natural gas,fossil liquids: fuel oil</v>
      </c>
      <c r="D10896" t="s">
        <v>3239</v>
      </c>
      <c r="E10896" t="s">
        <v>3275</v>
      </c>
      <c r="H10896" t="s">
        <v>3438</v>
      </c>
      <c r="I10896">
        <v>611</v>
      </c>
      <c r="J10896" t="s">
        <v>3446</v>
      </c>
      <c r="K10896">
        <v>2007</v>
      </c>
      <c r="L10896" t="s">
        <v>29</v>
      </c>
      <c r="M10896" t="s">
        <v>29</v>
      </c>
      <c r="N10896">
        <v>27.788215000000001</v>
      </c>
      <c r="O10896">
        <v>-81.869979999999998</v>
      </c>
      <c r="P10896" t="s">
        <v>3613</v>
      </c>
      <c r="Q10896" s="3">
        <f>Table1[[#This Row],[Capacity (MW)]]*0.395*8760*10^-6</f>
        <v>2.1141822000000001</v>
      </c>
      <c r="R10896" s="3" cm="1">
        <f t="array" ref="R10896">AVERAGE(VLOOKUP(_xlfn.TEXTSPLIT(Table1[[#This Row],[Fuel (no space after comma)]], ","), FuelList_Final_EF!$A$2:$B$65, 2, FALSE))</f>
        <v>65.583341148886291</v>
      </c>
      <c r="S10896" s="3">
        <f>Table1[[#This Row],[Generation (TWh)]]*10^9*VLOOKUP(Table1[[#This Row],[Turbine/Engine Technology]],Technology_HR!$A$2:$B$11,2,FALSE)*10^-6</f>
        <v>15959961.427800002</v>
      </c>
      <c r="T10896" s="5">
        <f>Table1[[#This Row],[Fuel Consumption (mmBtu)]]*Table1[[#This Row],[Emission Factor (kg CO2/ mmBtu)]]*10^3</f>
        <v>1046707595042.4738</v>
      </c>
      <c r="U10896" s="3">
        <f>Table1[[#This Row],[Emissions (g CO2)]]/(Table1[[#This Row],[Generation (TWh)]]*10^9)</f>
        <v>495.08864233294258</v>
      </c>
    </row>
    <row r="10897" spans="1:21" x14ac:dyDescent="0.35">
      <c r="A10897" t="s">
        <v>2779</v>
      </c>
      <c r="B10897" t="s">
        <v>3239</v>
      </c>
      <c r="C10897" t="str">
        <f>SUBSTITUTE(Table1[[#This Row],[Fuel]],", ",",")</f>
        <v>fossil gas: natural gas</v>
      </c>
      <c r="D10897" t="s">
        <v>3239</v>
      </c>
      <c r="H10897" t="s">
        <v>3436</v>
      </c>
      <c r="I10897">
        <v>61</v>
      </c>
      <c r="J10897" t="s">
        <v>3446</v>
      </c>
      <c r="K10897">
        <v>2021</v>
      </c>
      <c r="L10897" t="s">
        <v>29</v>
      </c>
      <c r="M10897" t="s">
        <v>29</v>
      </c>
      <c r="N10897">
        <v>29.64536</v>
      </c>
      <c r="O10897">
        <v>-95.451689999999999</v>
      </c>
      <c r="P10897" t="s">
        <v>3613</v>
      </c>
      <c r="Q10897" s="3">
        <f>Table1[[#This Row],[Capacity (MW)]]*0.395*8760*10^-6</f>
        <v>0.21107220000000002</v>
      </c>
      <c r="R10897" s="3" cm="1">
        <f t="array" ref="R10897">AVERAGE(VLOOKUP(_xlfn.TEXTSPLIT(Table1[[#This Row],[Fuel (no space after comma)]], ","), FuelList_Final_EF!$A$2:$B$65, 2, FALSE))</f>
        <v>53.06</v>
      </c>
      <c r="S10897" s="3">
        <f>Table1[[#This Row],[Generation (TWh)]]*10^9*VLOOKUP(Table1[[#This Row],[Turbine/Engine Technology]],Technology_HR!$A$2:$B$11,2,FALSE)*10^-6</f>
        <v>2323904.9220000003</v>
      </c>
      <c r="T10897" s="5">
        <f>Table1[[#This Row],[Fuel Consumption (mmBtu)]]*Table1[[#This Row],[Emission Factor (kg CO2/ mmBtu)]]*10^3</f>
        <v>123306395161.32002</v>
      </c>
      <c r="U10897" s="3">
        <f>Table1[[#This Row],[Emissions (g CO2)]]/(Table1[[#This Row],[Generation (TWh)]]*10^9)</f>
        <v>584.19060000000002</v>
      </c>
    </row>
    <row r="10898" spans="1:21" x14ac:dyDescent="0.35">
      <c r="A10898" t="s">
        <v>2779</v>
      </c>
      <c r="B10898" t="s">
        <v>3239</v>
      </c>
      <c r="C10898" t="str">
        <f>SUBSTITUTE(Table1[[#This Row],[Fuel]],", ",",")</f>
        <v>fossil gas: natural gas</v>
      </c>
      <c r="D10898" t="s">
        <v>3239</v>
      </c>
      <c r="H10898" t="s">
        <v>3436</v>
      </c>
      <c r="I10898">
        <v>61</v>
      </c>
      <c r="J10898" t="s">
        <v>3446</v>
      </c>
      <c r="K10898">
        <v>2021</v>
      </c>
      <c r="L10898" t="s">
        <v>29</v>
      </c>
      <c r="M10898" t="s">
        <v>29</v>
      </c>
      <c r="N10898">
        <v>29.64536</v>
      </c>
      <c r="O10898">
        <v>-95.451689999999999</v>
      </c>
      <c r="P10898" t="s">
        <v>3613</v>
      </c>
      <c r="Q10898" s="3">
        <f>Table1[[#This Row],[Capacity (MW)]]*0.395*8760*10^-6</f>
        <v>0.21107220000000002</v>
      </c>
      <c r="R10898" s="3" cm="1">
        <f t="array" ref="R10898">AVERAGE(VLOOKUP(_xlfn.TEXTSPLIT(Table1[[#This Row],[Fuel (no space after comma)]], ","), FuelList_Final_EF!$A$2:$B$65, 2, FALSE))</f>
        <v>53.06</v>
      </c>
      <c r="S10898" s="3">
        <f>Table1[[#This Row],[Generation (TWh)]]*10^9*VLOOKUP(Table1[[#This Row],[Turbine/Engine Technology]],Technology_HR!$A$2:$B$11,2,FALSE)*10^-6</f>
        <v>2323904.9220000003</v>
      </c>
      <c r="T10898" s="5">
        <f>Table1[[#This Row],[Fuel Consumption (mmBtu)]]*Table1[[#This Row],[Emission Factor (kg CO2/ mmBtu)]]*10^3</f>
        <v>123306395161.32002</v>
      </c>
      <c r="U10898" s="3">
        <f>Table1[[#This Row],[Emissions (g CO2)]]/(Table1[[#This Row],[Generation (TWh)]]*10^9)</f>
        <v>584.19060000000002</v>
      </c>
    </row>
    <row r="10899" spans="1:21" x14ac:dyDescent="0.35">
      <c r="A10899" t="s">
        <v>2779</v>
      </c>
      <c r="B10899" t="s">
        <v>3239</v>
      </c>
      <c r="C10899" t="str">
        <f>SUBSTITUTE(Table1[[#This Row],[Fuel]],", ",",")</f>
        <v>fossil gas: natural gas</v>
      </c>
      <c r="D10899" t="s">
        <v>3239</v>
      </c>
      <c r="H10899" t="s">
        <v>3436</v>
      </c>
      <c r="I10899">
        <v>61</v>
      </c>
      <c r="J10899" t="s">
        <v>3446</v>
      </c>
      <c r="K10899">
        <v>2021</v>
      </c>
      <c r="L10899" t="s">
        <v>29</v>
      </c>
      <c r="M10899" t="s">
        <v>29</v>
      </c>
      <c r="N10899">
        <v>29.64536</v>
      </c>
      <c r="O10899">
        <v>-95.451689999999999</v>
      </c>
      <c r="P10899" t="s">
        <v>3613</v>
      </c>
      <c r="Q10899" s="3">
        <f>Table1[[#This Row],[Capacity (MW)]]*0.395*8760*10^-6</f>
        <v>0.21107220000000002</v>
      </c>
      <c r="R10899" s="3" cm="1">
        <f t="array" ref="R10899">AVERAGE(VLOOKUP(_xlfn.TEXTSPLIT(Table1[[#This Row],[Fuel (no space after comma)]], ","), FuelList_Final_EF!$A$2:$B$65, 2, FALSE))</f>
        <v>53.06</v>
      </c>
      <c r="S10899" s="3">
        <f>Table1[[#This Row],[Generation (TWh)]]*10^9*VLOOKUP(Table1[[#This Row],[Turbine/Engine Technology]],Technology_HR!$A$2:$B$11,2,FALSE)*10^-6</f>
        <v>2323904.9220000003</v>
      </c>
      <c r="T10899" s="5">
        <f>Table1[[#This Row],[Fuel Consumption (mmBtu)]]*Table1[[#This Row],[Emission Factor (kg CO2/ mmBtu)]]*10^3</f>
        <v>123306395161.32002</v>
      </c>
      <c r="U10899" s="3">
        <f>Table1[[#This Row],[Emissions (g CO2)]]/(Table1[[#This Row],[Generation (TWh)]]*10^9)</f>
        <v>584.19060000000002</v>
      </c>
    </row>
    <row r="10900" spans="1:21" x14ac:dyDescent="0.35">
      <c r="A10900" t="s">
        <v>2779</v>
      </c>
      <c r="B10900" t="s">
        <v>3239</v>
      </c>
      <c r="C10900" t="str">
        <f>SUBSTITUTE(Table1[[#This Row],[Fuel]],", ",",")</f>
        <v>fossil gas: natural gas</v>
      </c>
      <c r="D10900" t="s">
        <v>3239</v>
      </c>
      <c r="H10900" t="s">
        <v>3436</v>
      </c>
      <c r="I10900">
        <v>61</v>
      </c>
      <c r="J10900" t="s">
        <v>3446</v>
      </c>
      <c r="K10900">
        <v>2021</v>
      </c>
      <c r="L10900" t="s">
        <v>29</v>
      </c>
      <c r="M10900" t="s">
        <v>29</v>
      </c>
      <c r="N10900">
        <v>29.64536</v>
      </c>
      <c r="O10900">
        <v>-95.451689999999999</v>
      </c>
      <c r="P10900" t="s">
        <v>3613</v>
      </c>
      <c r="Q10900" s="3">
        <f>Table1[[#This Row],[Capacity (MW)]]*0.395*8760*10^-6</f>
        <v>0.21107220000000002</v>
      </c>
      <c r="R10900" s="3" cm="1">
        <f t="array" ref="R10900">AVERAGE(VLOOKUP(_xlfn.TEXTSPLIT(Table1[[#This Row],[Fuel (no space after comma)]], ","), FuelList_Final_EF!$A$2:$B$65, 2, FALSE))</f>
        <v>53.06</v>
      </c>
      <c r="S10900" s="3">
        <f>Table1[[#This Row],[Generation (TWh)]]*10^9*VLOOKUP(Table1[[#This Row],[Turbine/Engine Technology]],Technology_HR!$A$2:$B$11,2,FALSE)*10^-6</f>
        <v>2323904.9220000003</v>
      </c>
      <c r="T10900" s="5">
        <f>Table1[[#This Row],[Fuel Consumption (mmBtu)]]*Table1[[#This Row],[Emission Factor (kg CO2/ mmBtu)]]*10^3</f>
        <v>123306395161.32002</v>
      </c>
      <c r="U10900" s="3">
        <f>Table1[[#This Row],[Emissions (g CO2)]]/(Table1[[#This Row],[Generation (TWh)]]*10^9)</f>
        <v>584.19060000000002</v>
      </c>
    </row>
    <row r="10901" spans="1:21" x14ac:dyDescent="0.35">
      <c r="A10901" t="s">
        <v>2779</v>
      </c>
      <c r="B10901" t="s">
        <v>3239</v>
      </c>
      <c r="C10901" t="str">
        <f>SUBSTITUTE(Table1[[#This Row],[Fuel]],", ",",")</f>
        <v>fossil gas: natural gas</v>
      </c>
      <c r="D10901" t="s">
        <v>3239</v>
      </c>
      <c r="H10901" t="s">
        <v>3436</v>
      </c>
      <c r="I10901">
        <v>61</v>
      </c>
      <c r="J10901" t="s">
        <v>3446</v>
      </c>
      <c r="K10901">
        <v>2021</v>
      </c>
      <c r="L10901" t="s">
        <v>29</v>
      </c>
      <c r="M10901" t="s">
        <v>29</v>
      </c>
      <c r="N10901">
        <v>29.64536</v>
      </c>
      <c r="O10901">
        <v>-95.451689999999999</v>
      </c>
      <c r="P10901" t="s">
        <v>3613</v>
      </c>
      <c r="Q10901" s="3">
        <f>Table1[[#This Row],[Capacity (MW)]]*0.395*8760*10^-6</f>
        <v>0.21107220000000002</v>
      </c>
      <c r="R10901" s="3" cm="1">
        <f t="array" ref="R10901">AVERAGE(VLOOKUP(_xlfn.TEXTSPLIT(Table1[[#This Row],[Fuel (no space after comma)]], ","), FuelList_Final_EF!$A$2:$B$65, 2, FALSE))</f>
        <v>53.06</v>
      </c>
      <c r="S10901" s="3">
        <f>Table1[[#This Row],[Generation (TWh)]]*10^9*VLOOKUP(Table1[[#This Row],[Turbine/Engine Technology]],Technology_HR!$A$2:$B$11,2,FALSE)*10^-6</f>
        <v>2323904.9220000003</v>
      </c>
      <c r="T10901" s="5">
        <f>Table1[[#This Row],[Fuel Consumption (mmBtu)]]*Table1[[#This Row],[Emission Factor (kg CO2/ mmBtu)]]*10^3</f>
        <v>123306395161.32002</v>
      </c>
      <c r="U10901" s="3">
        <f>Table1[[#This Row],[Emissions (g CO2)]]/(Table1[[#This Row],[Generation (TWh)]]*10^9)</f>
        <v>584.19060000000002</v>
      </c>
    </row>
    <row r="10902" spans="1:21" x14ac:dyDescent="0.35">
      <c r="A10902" t="s">
        <v>2779</v>
      </c>
      <c r="B10902" t="s">
        <v>3239</v>
      </c>
      <c r="C10902" t="str">
        <f>SUBSTITUTE(Table1[[#This Row],[Fuel]],", ",",")</f>
        <v>fossil gas: natural gas</v>
      </c>
      <c r="D10902" t="s">
        <v>3239</v>
      </c>
      <c r="H10902" t="s">
        <v>3436</v>
      </c>
      <c r="I10902">
        <v>61</v>
      </c>
      <c r="J10902" t="s">
        <v>3446</v>
      </c>
      <c r="K10902">
        <v>2021</v>
      </c>
      <c r="L10902" t="s">
        <v>29</v>
      </c>
      <c r="M10902" t="s">
        <v>29</v>
      </c>
      <c r="N10902">
        <v>29.64536</v>
      </c>
      <c r="O10902">
        <v>-95.451689999999999</v>
      </c>
      <c r="P10902" t="s">
        <v>3613</v>
      </c>
      <c r="Q10902" s="3">
        <f>Table1[[#This Row],[Capacity (MW)]]*0.395*8760*10^-6</f>
        <v>0.21107220000000002</v>
      </c>
      <c r="R10902" s="3" cm="1">
        <f t="array" ref="R10902">AVERAGE(VLOOKUP(_xlfn.TEXTSPLIT(Table1[[#This Row],[Fuel (no space after comma)]], ","), FuelList_Final_EF!$A$2:$B$65, 2, FALSE))</f>
        <v>53.06</v>
      </c>
      <c r="S10902" s="3">
        <f>Table1[[#This Row],[Generation (TWh)]]*10^9*VLOOKUP(Table1[[#This Row],[Turbine/Engine Technology]],Technology_HR!$A$2:$B$11,2,FALSE)*10^-6</f>
        <v>2323904.9220000003</v>
      </c>
      <c r="T10902" s="5">
        <f>Table1[[#This Row],[Fuel Consumption (mmBtu)]]*Table1[[#This Row],[Emission Factor (kg CO2/ mmBtu)]]*10^3</f>
        <v>123306395161.32002</v>
      </c>
      <c r="U10902" s="3">
        <f>Table1[[#This Row],[Emissions (g CO2)]]/(Table1[[#This Row],[Generation (TWh)]]*10^9)</f>
        <v>584.19060000000002</v>
      </c>
    </row>
    <row r="10903" spans="1:21" x14ac:dyDescent="0.35">
      <c r="A10903" t="s">
        <v>2780</v>
      </c>
      <c r="B10903" t="s">
        <v>3239</v>
      </c>
      <c r="C10903" t="str">
        <f>SUBSTITUTE(Table1[[#This Row],[Fuel]],", ",",")</f>
        <v>fossil gas: natural gas</v>
      </c>
      <c r="D10903" t="s">
        <v>3239</v>
      </c>
      <c r="H10903" t="s">
        <v>3436</v>
      </c>
      <c r="I10903">
        <v>61</v>
      </c>
      <c r="J10903" t="s">
        <v>3446</v>
      </c>
      <c r="K10903">
        <v>2021</v>
      </c>
      <c r="L10903" t="s">
        <v>29</v>
      </c>
      <c r="M10903" t="s">
        <v>29</v>
      </c>
      <c r="N10903">
        <v>29.64536</v>
      </c>
      <c r="O10903">
        <v>-95.451689999999999</v>
      </c>
      <c r="P10903" t="s">
        <v>3613</v>
      </c>
      <c r="Q10903" s="3">
        <f>Table1[[#This Row],[Capacity (MW)]]*0.395*8760*10^-6</f>
        <v>0.21107220000000002</v>
      </c>
      <c r="R10903" s="3" cm="1">
        <f t="array" ref="R10903">AVERAGE(VLOOKUP(_xlfn.TEXTSPLIT(Table1[[#This Row],[Fuel (no space after comma)]], ","), FuelList_Final_EF!$A$2:$B$65, 2, FALSE))</f>
        <v>53.06</v>
      </c>
      <c r="S10903" s="3">
        <f>Table1[[#This Row],[Generation (TWh)]]*10^9*VLOOKUP(Table1[[#This Row],[Turbine/Engine Technology]],Technology_HR!$A$2:$B$11,2,FALSE)*10^-6</f>
        <v>2323904.9220000003</v>
      </c>
      <c r="T10903" s="5">
        <f>Table1[[#This Row],[Fuel Consumption (mmBtu)]]*Table1[[#This Row],[Emission Factor (kg CO2/ mmBtu)]]*10^3</f>
        <v>123306395161.32002</v>
      </c>
      <c r="U10903" s="3">
        <f>Table1[[#This Row],[Emissions (g CO2)]]/(Table1[[#This Row],[Generation (TWh)]]*10^9)</f>
        <v>584.19060000000002</v>
      </c>
    </row>
    <row r="10904" spans="1:21" x14ac:dyDescent="0.35">
      <c r="A10904" t="s">
        <v>2780</v>
      </c>
      <c r="B10904" t="s">
        <v>3239</v>
      </c>
      <c r="C10904" t="str">
        <f>SUBSTITUTE(Table1[[#This Row],[Fuel]],", ",",")</f>
        <v>fossil gas: natural gas</v>
      </c>
      <c r="D10904" t="s">
        <v>3239</v>
      </c>
      <c r="H10904" t="s">
        <v>3436</v>
      </c>
      <c r="I10904">
        <v>61</v>
      </c>
      <c r="J10904" t="s">
        <v>3446</v>
      </c>
      <c r="K10904">
        <v>2021</v>
      </c>
      <c r="L10904" t="s">
        <v>29</v>
      </c>
      <c r="M10904" t="s">
        <v>29</v>
      </c>
      <c r="N10904">
        <v>29.64536</v>
      </c>
      <c r="O10904">
        <v>-95.451689999999999</v>
      </c>
      <c r="P10904" t="s">
        <v>3613</v>
      </c>
      <c r="Q10904" s="3">
        <f>Table1[[#This Row],[Capacity (MW)]]*0.395*8760*10^-6</f>
        <v>0.21107220000000002</v>
      </c>
      <c r="R10904" s="3" cm="1">
        <f t="array" ref="R10904">AVERAGE(VLOOKUP(_xlfn.TEXTSPLIT(Table1[[#This Row],[Fuel (no space after comma)]], ","), FuelList_Final_EF!$A$2:$B$65, 2, FALSE))</f>
        <v>53.06</v>
      </c>
      <c r="S10904" s="3">
        <f>Table1[[#This Row],[Generation (TWh)]]*10^9*VLOOKUP(Table1[[#This Row],[Turbine/Engine Technology]],Technology_HR!$A$2:$B$11,2,FALSE)*10^-6</f>
        <v>2323904.9220000003</v>
      </c>
      <c r="T10904" s="5">
        <f>Table1[[#This Row],[Fuel Consumption (mmBtu)]]*Table1[[#This Row],[Emission Factor (kg CO2/ mmBtu)]]*10^3</f>
        <v>123306395161.32002</v>
      </c>
      <c r="U10904" s="3">
        <f>Table1[[#This Row],[Emissions (g CO2)]]/(Table1[[#This Row],[Generation (TWh)]]*10^9)</f>
        <v>584.19060000000002</v>
      </c>
    </row>
    <row r="10905" spans="1:21" x14ac:dyDescent="0.35">
      <c r="A10905" t="s">
        <v>2781</v>
      </c>
      <c r="B10905" t="s">
        <v>3239</v>
      </c>
      <c r="C10905" t="str">
        <f>SUBSTITUTE(Table1[[#This Row],[Fuel]],", ",",")</f>
        <v>fossil gas: natural gas</v>
      </c>
      <c r="D10905" t="s">
        <v>3239</v>
      </c>
      <c r="H10905" t="s">
        <v>3438</v>
      </c>
      <c r="I10905">
        <v>682</v>
      </c>
      <c r="J10905" t="s">
        <v>3446</v>
      </c>
      <c r="K10905">
        <v>2008</v>
      </c>
      <c r="L10905" t="s">
        <v>29</v>
      </c>
      <c r="M10905" t="s">
        <v>29</v>
      </c>
      <c r="N10905">
        <v>32.728332999999999</v>
      </c>
      <c r="O10905">
        <v>-103.3094</v>
      </c>
      <c r="P10905" t="s">
        <v>3613</v>
      </c>
      <c r="Q10905" s="3">
        <f>Table1[[#This Row],[Capacity (MW)]]*0.395*8760*10^-6</f>
        <v>2.3598564</v>
      </c>
      <c r="R10905" s="3" cm="1">
        <f t="array" ref="R10905">AVERAGE(VLOOKUP(_xlfn.TEXTSPLIT(Table1[[#This Row],[Fuel (no space after comma)]], ","), FuelList_Final_EF!$A$2:$B$65, 2, FALSE))</f>
        <v>53.06</v>
      </c>
      <c r="S10905" s="3">
        <f>Table1[[#This Row],[Generation (TWh)]]*10^9*VLOOKUP(Table1[[#This Row],[Turbine/Engine Technology]],Technology_HR!$A$2:$B$11,2,FALSE)*10^-6</f>
        <v>17814555.963599999</v>
      </c>
      <c r="T10905" s="5">
        <f>Table1[[#This Row],[Fuel Consumption (mmBtu)]]*Table1[[#This Row],[Emission Factor (kg CO2/ mmBtu)]]*10^3</f>
        <v>945240339428.61597</v>
      </c>
      <c r="U10905" s="3">
        <f>Table1[[#This Row],[Emissions (g CO2)]]/(Table1[[#This Row],[Generation (TWh)]]*10^9)</f>
        <v>400.54993999999999</v>
      </c>
    </row>
    <row r="10906" spans="1:21" x14ac:dyDescent="0.35">
      <c r="A10906" t="s">
        <v>2782</v>
      </c>
      <c r="B10906" t="s">
        <v>3243</v>
      </c>
      <c r="C10906" t="str">
        <f>SUBSTITUTE(Table1[[#This Row],[Fuel]],", ",",")</f>
        <v>fossil gas: natural gas,fossil liquids: fuel oil</v>
      </c>
      <c r="D10906" t="s">
        <v>3239</v>
      </c>
      <c r="E10906" t="s">
        <v>3275</v>
      </c>
      <c r="H10906" t="s">
        <v>3438</v>
      </c>
      <c r="I10906">
        <v>280</v>
      </c>
      <c r="J10906" t="s">
        <v>3446</v>
      </c>
      <c r="K10906">
        <v>2001</v>
      </c>
      <c r="L10906" t="s">
        <v>29</v>
      </c>
      <c r="M10906" t="s">
        <v>29</v>
      </c>
      <c r="N10906">
        <v>30.747800000000002</v>
      </c>
      <c r="O10906">
        <v>-88.057500000000005</v>
      </c>
      <c r="P10906" t="s">
        <v>3613</v>
      </c>
      <c r="Q10906" s="3">
        <f>Table1[[#This Row],[Capacity (MW)]]*0.395*8760*10^-6</f>
        <v>0.96885600000000005</v>
      </c>
      <c r="R10906" s="3" cm="1">
        <f t="array" ref="R10906">AVERAGE(VLOOKUP(_xlfn.TEXTSPLIT(Table1[[#This Row],[Fuel (no space after comma)]], ","), FuelList_Final_EF!$A$2:$B$65, 2, FALSE))</f>
        <v>65.583341148886291</v>
      </c>
      <c r="S10906" s="3">
        <f>Table1[[#This Row],[Generation (TWh)]]*10^9*VLOOKUP(Table1[[#This Row],[Turbine/Engine Technology]],Technology_HR!$A$2:$B$11,2,FALSE)*10^-6</f>
        <v>7313893.9440000001</v>
      </c>
      <c r="T10906" s="5">
        <f>Table1[[#This Row],[Fuel Consumption (mmBtu)]]*Table1[[#This Row],[Emission Factor (kg CO2/ mmBtu)]]*10^3</f>
        <v>479669601656.12543</v>
      </c>
      <c r="U10906" s="3">
        <f>Table1[[#This Row],[Emissions (g CO2)]]/(Table1[[#This Row],[Generation (TWh)]]*10^9)</f>
        <v>495.08864233294258</v>
      </c>
    </row>
    <row r="10907" spans="1:21" x14ac:dyDescent="0.35">
      <c r="A10907" t="s">
        <v>2594</v>
      </c>
      <c r="B10907" t="s">
        <v>3243</v>
      </c>
      <c r="C10907" t="str">
        <f>SUBSTITUTE(Table1[[#This Row],[Fuel]],", ",",")</f>
        <v>fossil gas: natural gas,fossil liquids: fuel oil</v>
      </c>
      <c r="D10907" t="s">
        <v>3239</v>
      </c>
      <c r="E10907" t="s">
        <v>3275</v>
      </c>
      <c r="H10907" t="s">
        <v>3436</v>
      </c>
      <c r="I10907">
        <v>107</v>
      </c>
      <c r="J10907" t="s">
        <v>3446</v>
      </c>
      <c r="K10907">
        <v>2002</v>
      </c>
      <c r="L10907" t="s">
        <v>29</v>
      </c>
      <c r="M10907" t="s">
        <v>29</v>
      </c>
      <c r="N10907">
        <v>38.753799999999998</v>
      </c>
      <c r="O10907">
        <v>-93.9983</v>
      </c>
      <c r="P10907" t="s">
        <v>3613</v>
      </c>
      <c r="Q10907" s="3">
        <f>Table1[[#This Row],[Capacity (MW)]]*0.395*8760*10^-6</f>
        <v>0.3702414</v>
      </c>
      <c r="R10907" s="3" cm="1">
        <f t="array" ref="R10907">AVERAGE(VLOOKUP(_xlfn.TEXTSPLIT(Table1[[#This Row],[Fuel (no space after comma)]], ","), FuelList_Final_EF!$A$2:$B$65, 2, FALSE))</f>
        <v>65.583341148886291</v>
      </c>
      <c r="S10907" s="3">
        <f>Table1[[#This Row],[Generation (TWh)]]*10^9*VLOOKUP(Table1[[#This Row],[Turbine/Engine Technology]],Technology_HR!$A$2:$B$11,2,FALSE)*10^-6</f>
        <v>4076357.8139999998</v>
      </c>
      <c r="T10907" s="5">
        <f>Table1[[#This Row],[Fuel Consumption (mmBtu)]]*Table1[[#This Row],[Emission Factor (kg CO2/ mmBtu)]]*10^3</f>
        <v>267341165160.49036</v>
      </c>
      <c r="U10907" s="3">
        <f>Table1[[#This Row],[Emissions (g CO2)]]/(Table1[[#This Row],[Generation (TWh)]]*10^9)</f>
        <v>722.072586049238</v>
      </c>
    </row>
    <row r="10908" spans="1:21" x14ac:dyDescent="0.35">
      <c r="A10908" t="s">
        <v>2594</v>
      </c>
      <c r="B10908" t="s">
        <v>3243</v>
      </c>
      <c r="C10908" t="str">
        <f>SUBSTITUTE(Table1[[#This Row],[Fuel]],", ",",")</f>
        <v>fossil gas: natural gas,fossil liquids: fuel oil</v>
      </c>
      <c r="D10908" t="s">
        <v>3239</v>
      </c>
      <c r="E10908" t="s">
        <v>3275</v>
      </c>
      <c r="H10908" t="s">
        <v>3436</v>
      </c>
      <c r="I10908">
        <v>107</v>
      </c>
      <c r="J10908" t="s">
        <v>3446</v>
      </c>
      <c r="K10908">
        <v>2002</v>
      </c>
      <c r="L10908" t="s">
        <v>29</v>
      </c>
      <c r="M10908" t="s">
        <v>29</v>
      </c>
      <c r="N10908">
        <v>38.753799999999998</v>
      </c>
      <c r="O10908">
        <v>-93.9983</v>
      </c>
      <c r="P10908" t="s">
        <v>3613</v>
      </c>
      <c r="Q10908" s="3">
        <f>Table1[[#This Row],[Capacity (MW)]]*0.395*8760*10^-6</f>
        <v>0.3702414</v>
      </c>
      <c r="R10908" s="3" cm="1">
        <f t="array" ref="R10908">AVERAGE(VLOOKUP(_xlfn.TEXTSPLIT(Table1[[#This Row],[Fuel (no space after comma)]], ","), FuelList_Final_EF!$A$2:$B$65, 2, FALSE))</f>
        <v>65.583341148886291</v>
      </c>
      <c r="S10908" s="3">
        <f>Table1[[#This Row],[Generation (TWh)]]*10^9*VLOOKUP(Table1[[#This Row],[Turbine/Engine Technology]],Technology_HR!$A$2:$B$11,2,FALSE)*10^-6</f>
        <v>4076357.8139999998</v>
      </c>
      <c r="T10908" s="5">
        <f>Table1[[#This Row],[Fuel Consumption (mmBtu)]]*Table1[[#This Row],[Emission Factor (kg CO2/ mmBtu)]]*10^3</f>
        <v>267341165160.49036</v>
      </c>
      <c r="U10908" s="3">
        <f>Table1[[#This Row],[Emissions (g CO2)]]/(Table1[[#This Row],[Generation (TWh)]]*10^9)</f>
        <v>722.072586049238</v>
      </c>
    </row>
    <row r="10909" spans="1:21" x14ac:dyDescent="0.35">
      <c r="A10909" t="s">
        <v>2594</v>
      </c>
      <c r="B10909" t="s">
        <v>3243</v>
      </c>
      <c r="C10909" t="str">
        <f>SUBSTITUTE(Table1[[#This Row],[Fuel]],", ",",")</f>
        <v>fossil gas: natural gas,fossil liquids: fuel oil</v>
      </c>
      <c r="D10909" t="s">
        <v>3239</v>
      </c>
      <c r="E10909" t="s">
        <v>3275</v>
      </c>
      <c r="H10909" t="s">
        <v>3436</v>
      </c>
      <c r="I10909">
        <v>107</v>
      </c>
      <c r="J10909" t="s">
        <v>3446</v>
      </c>
      <c r="K10909">
        <v>2002</v>
      </c>
      <c r="L10909" t="s">
        <v>29</v>
      </c>
      <c r="M10909" t="s">
        <v>29</v>
      </c>
      <c r="N10909">
        <v>38.753799999999998</v>
      </c>
      <c r="O10909">
        <v>-93.9983</v>
      </c>
      <c r="P10909" t="s">
        <v>3613</v>
      </c>
      <c r="Q10909" s="3">
        <f>Table1[[#This Row],[Capacity (MW)]]*0.395*8760*10^-6</f>
        <v>0.3702414</v>
      </c>
      <c r="R10909" s="3" cm="1">
        <f t="array" ref="R10909">AVERAGE(VLOOKUP(_xlfn.TEXTSPLIT(Table1[[#This Row],[Fuel (no space after comma)]], ","), FuelList_Final_EF!$A$2:$B$65, 2, FALSE))</f>
        <v>65.583341148886291</v>
      </c>
      <c r="S10909" s="3">
        <f>Table1[[#This Row],[Generation (TWh)]]*10^9*VLOOKUP(Table1[[#This Row],[Turbine/Engine Technology]],Technology_HR!$A$2:$B$11,2,FALSE)*10^-6</f>
        <v>4076357.8139999998</v>
      </c>
      <c r="T10909" s="5">
        <f>Table1[[#This Row],[Fuel Consumption (mmBtu)]]*Table1[[#This Row],[Emission Factor (kg CO2/ mmBtu)]]*10^3</f>
        <v>267341165160.49036</v>
      </c>
      <c r="U10909" s="3">
        <f>Table1[[#This Row],[Emissions (g CO2)]]/(Table1[[#This Row],[Generation (TWh)]]*10^9)</f>
        <v>722.072586049238</v>
      </c>
    </row>
    <row r="10910" spans="1:21" x14ac:dyDescent="0.35">
      <c r="A10910" t="s">
        <v>2783</v>
      </c>
      <c r="B10910" t="s">
        <v>3239</v>
      </c>
      <c r="C10910" t="str">
        <f>SUBSTITUTE(Table1[[#This Row],[Fuel]],", ",",")</f>
        <v>fossil gas: natural gas</v>
      </c>
      <c r="D10910" t="s">
        <v>3239</v>
      </c>
      <c r="H10910" t="s">
        <v>3438</v>
      </c>
      <c r="I10910">
        <v>702</v>
      </c>
      <c r="J10910" t="s">
        <v>3446</v>
      </c>
      <c r="K10910">
        <v>2002</v>
      </c>
      <c r="L10910" t="s">
        <v>29</v>
      </c>
      <c r="M10910" t="s">
        <v>29</v>
      </c>
      <c r="N10910">
        <v>39.223143999999998</v>
      </c>
      <c r="O10910">
        <v>-88.758409999999998</v>
      </c>
      <c r="P10910" t="s">
        <v>3613</v>
      </c>
      <c r="Q10910" s="3">
        <f>Table1[[#This Row],[Capacity (MW)]]*0.395*8760*10^-6</f>
        <v>2.4290604000000005</v>
      </c>
      <c r="R10910" s="3" cm="1">
        <f t="array" ref="R10910">AVERAGE(VLOOKUP(_xlfn.TEXTSPLIT(Table1[[#This Row],[Fuel (no space after comma)]], ","), FuelList_Final_EF!$A$2:$B$65, 2, FALSE))</f>
        <v>53.06</v>
      </c>
      <c r="S10910" s="3">
        <f>Table1[[#This Row],[Generation (TWh)]]*10^9*VLOOKUP(Table1[[#This Row],[Turbine/Engine Technology]],Technology_HR!$A$2:$B$11,2,FALSE)*10^-6</f>
        <v>18336976.959600002</v>
      </c>
      <c r="T10910" s="5">
        <f>Table1[[#This Row],[Fuel Consumption (mmBtu)]]*Table1[[#This Row],[Emission Factor (kg CO2/ mmBtu)]]*10^3</f>
        <v>972959997476.37622</v>
      </c>
      <c r="U10910" s="3">
        <f>Table1[[#This Row],[Emissions (g CO2)]]/(Table1[[#This Row],[Generation (TWh)]]*10^9)</f>
        <v>400.54993999999999</v>
      </c>
    </row>
    <row r="10911" spans="1:21" x14ac:dyDescent="0.35">
      <c r="A10911" t="s">
        <v>2414</v>
      </c>
      <c r="B10911" t="s">
        <v>3239</v>
      </c>
      <c r="C10911" t="str">
        <f>SUBSTITUTE(Table1[[#This Row],[Fuel]],", ",",")</f>
        <v>fossil gas: natural gas</v>
      </c>
      <c r="D10911" t="s">
        <v>3239</v>
      </c>
      <c r="H10911" t="s">
        <v>3438</v>
      </c>
      <c r="I10911">
        <v>149</v>
      </c>
      <c r="J10911" t="s">
        <v>3446</v>
      </c>
      <c r="K10911">
        <v>2017</v>
      </c>
      <c r="L10911" t="s">
        <v>29</v>
      </c>
      <c r="M10911" t="s">
        <v>29</v>
      </c>
      <c r="N10911">
        <v>42.792499999999997</v>
      </c>
      <c r="O10911">
        <v>-86.092219999999998</v>
      </c>
      <c r="P10911" t="s">
        <v>3613</v>
      </c>
      <c r="Q10911" s="3">
        <f>Table1[[#This Row],[Capacity (MW)]]*0.395*8760*10^-6</f>
        <v>0.51556980000000008</v>
      </c>
      <c r="R10911" s="3" cm="1">
        <f t="array" ref="R10911">AVERAGE(VLOOKUP(_xlfn.TEXTSPLIT(Table1[[#This Row],[Fuel (no space after comma)]], ","), FuelList_Final_EF!$A$2:$B$65, 2, FALSE))</f>
        <v>53.06</v>
      </c>
      <c r="S10911" s="3">
        <f>Table1[[#This Row],[Generation (TWh)]]*10^9*VLOOKUP(Table1[[#This Row],[Turbine/Engine Technology]],Technology_HR!$A$2:$B$11,2,FALSE)*10^-6</f>
        <v>3892036.4202000005</v>
      </c>
      <c r="T10911" s="5">
        <f>Table1[[#This Row],[Fuel Consumption (mmBtu)]]*Table1[[#This Row],[Emission Factor (kg CO2/ mmBtu)]]*10^3</f>
        <v>206511452455.81204</v>
      </c>
      <c r="U10911" s="3">
        <f>Table1[[#This Row],[Emissions (g CO2)]]/(Table1[[#This Row],[Generation (TWh)]]*10^9)</f>
        <v>400.54994000000005</v>
      </c>
    </row>
    <row r="10912" spans="1:21" x14ac:dyDescent="0.35">
      <c r="A10912" t="s">
        <v>2667</v>
      </c>
      <c r="B10912" t="s">
        <v>3349</v>
      </c>
      <c r="C10912" t="str">
        <f>SUBSTITUTE(Table1[[#This Row],[Fuel]],", ",",")</f>
        <v>fossil liquids: kerosene</v>
      </c>
      <c r="D10912" t="s">
        <v>3349</v>
      </c>
      <c r="H10912" t="s">
        <v>3436</v>
      </c>
      <c r="I10912">
        <v>56.7</v>
      </c>
      <c r="J10912" t="s">
        <v>3446</v>
      </c>
      <c r="K10912">
        <v>1974</v>
      </c>
      <c r="L10912" t="s">
        <v>29</v>
      </c>
      <c r="M10912" t="s">
        <v>29</v>
      </c>
      <c r="N10912">
        <v>40.817036999999999</v>
      </c>
      <c r="O10912">
        <v>-73.066265000000001</v>
      </c>
      <c r="P10912" t="s">
        <v>3613</v>
      </c>
      <c r="Q10912" s="3">
        <f>Table1[[#This Row],[Capacity (MW)]]*0.395*8760*10^-6</f>
        <v>0.19619334000000002</v>
      </c>
      <c r="R10912" s="3" cm="1">
        <f t="array" ref="R10912">AVERAGE(VLOOKUP(_xlfn.TEXTSPLIT(Table1[[#This Row],[Fuel (no space after comma)]], ","), FuelList_Final_EF!$A$2:$B$65, 2, FALSE))</f>
        <v>75.2</v>
      </c>
      <c r="S10912" s="3">
        <f>Table1[[#This Row],[Generation (TWh)]]*10^9*VLOOKUP(Table1[[#This Row],[Turbine/Engine Technology]],Technology_HR!$A$2:$B$11,2,FALSE)*10^-6</f>
        <v>2160088.6734000002</v>
      </c>
      <c r="T10912" s="5">
        <f>Table1[[#This Row],[Fuel Consumption (mmBtu)]]*Table1[[#This Row],[Emission Factor (kg CO2/ mmBtu)]]*10^3</f>
        <v>162438668239.68002</v>
      </c>
      <c r="U10912" s="3">
        <f>Table1[[#This Row],[Emissions (g CO2)]]/(Table1[[#This Row],[Generation (TWh)]]*10^9)</f>
        <v>827.952</v>
      </c>
    </row>
    <row r="10913" spans="1:21" x14ac:dyDescent="0.35">
      <c r="A10913" t="s">
        <v>2667</v>
      </c>
      <c r="B10913" t="s">
        <v>3349</v>
      </c>
      <c r="C10913" t="str">
        <f>SUBSTITUTE(Table1[[#This Row],[Fuel]],", ",",")</f>
        <v>fossil liquids: kerosene</v>
      </c>
      <c r="D10913" t="s">
        <v>3349</v>
      </c>
      <c r="H10913" t="s">
        <v>3436</v>
      </c>
      <c r="I10913">
        <v>56.7</v>
      </c>
      <c r="J10913" t="s">
        <v>3446</v>
      </c>
      <c r="K10913">
        <v>1974</v>
      </c>
      <c r="L10913" t="s">
        <v>29</v>
      </c>
      <c r="M10913" t="s">
        <v>29</v>
      </c>
      <c r="N10913">
        <v>40.817036999999999</v>
      </c>
      <c r="O10913">
        <v>-73.066265000000001</v>
      </c>
      <c r="P10913" t="s">
        <v>3613</v>
      </c>
      <c r="Q10913" s="3">
        <f>Table1[[#This Row],[Capacity (MW)]]*0.395*8760*10^-6</f>
        <v>0.19619334000000002</v>
      </c>
      <c r="R10913" s="3" cm="1">
        <f t="array" ref="R10913">AVERAGE(VLOOKUP(_xlfn.TEXTSPLIT(Table1[[#This Row],[Fuel (no space after comma)]], ","), FuelList_Final_EF!$A$2:$B$65, 2, FALSE))</f>
        <v>75.2</v>
      </c>
      <c r="S10913" s="3">
        <f>Table1[[#This Row],[Generation (TWh)]]*10^9*VLOOKUP(Table1[[#This Row],[Turbine/Engine Technology]],Technology_HR!$A$2:$B$11,2,FALSE)*10^-6</f>
        <v>2160088.6734000002</v>
      </c>
      <c r="T10913" s="5">
        <f>Table1[[#This Row],[Fuel Consumption (mmBtu)]]*Table1[[#This Row],[Emission Factor (kg CO2/ mmBtu)]]*10^3</f>
        <v>162438668239.68002</v>
      </c>
      <c r="U10913" s="3">
        <f>Table1[[#This Row],[Emissions (g CO2)]]/(Table1[[#This Row],[Generation (TWh)]]*10^9)</f>
        <v>827.952</v>
      </c>
    </row>
    <row r="10914" spans="1:21" x14ac:dyDescent="0.35">
      <c r="A10914" t="s">
        <v>2667</v>
      </c>
      <c r="B10914" t="s">
        <v>3349</v>
      </c>
      <c r="C10914" t="str">
        <f>SUBSTITUTE(Table1[[#This Row],[Fuel]],", ",",")</f>
        <v>fossil liquids: kerosene</v>
      </c>
      <c r="D10914" t="s">
        <v>3349</v>
      </c>
      <c r="H10914" t="s">
        <v>3436</v>
      </c>
      <c r="I10914">
        <v>56.7</v>
      </c>
      <c r="J10914" t="s">
        <v>3446</v>
      </c>
      <c r="K10914">
        <v>1974</v>
      </c>
      <c r="L10914" t="s">
        <v>29</v>
      </c>
      <c r="M10914" t="s">
        <v>29</v>
      </c>
      <c r="N10914">
        <v>40.817036999999999</v>
      </c>
      <c r="O10914">
        <v>-73.066265000000001</v>
      </c>
      <c r="P10914" t="s">
        <v>3613</v>
      </c>
      <c r="Q10914" s="3">
        <f>Table1[[#This Row],[Capacity (MW)]]*0.395*8760*10^-6</f>
        <v>0.19619334000000002</v>
      </c>
      <c r="R10914" s="3" cm="1">
        <f t="array" ref="R10914">AVERAGE(VLOOKUP(_xlfn.TEXTSPLIT(Table1[[#This Row],[Fuel (no space after comma)]], ","), FuelList_Final_EF!$A$2:$B$65, 2, FALSE))</f>
        <v>75.2</v>
      </c>
      <c r="S10914" s="3">
        <f>Table1[[#This Row],[Generation (TWh)]]*10^9*VLOOKUP(Table1[[#This Row],[Turbine/Engine Technology]],Technology_HR!$A$2:$B$11,2,FALSE)*10^-6</f>
        <v>2160088.6734000002</v>
      </c>
      <c r="T10914" s="5">
        <f>Table1[[#This Row],[Fuel Consumption (mmBtu)]]*Table1[[#This Row],[Emission Factor (kg CO2/ mmBtu)]]*10^3</f>
        <v>162438668239.68002</v>
      </c>
      <c r="U10914" s="3">
        <f>Table1[[#This Row],[Emissions (g CO2)]]/(Table1[[#This Row],[Generation (TWh)]]*10^9)</f>
        <v>827.952</v>
      </c>
    </row>
    <row r="10915" spans="1:21" x14ac:dyDescent="0.35">
      <c r="A10915" t="s">
        <v>2667</v>
      </c>
      <c r="B10915" t="s">
        <v>3349</v>
      </c>
      <c r="C10915" t="str">
        <f>SUBSTITUTE(Table1[[#This Row],[Fuel]],", ",",")</f>
        <v>fossil liquids: kerosene</v>
      </c>
      <c r="D10915" t="s">
        <v>3349</v>
      </c>
      <c r="H10915" t="s">
        <v>3436</v>
      </c>
      <c r="I10915">
        <v>56.7</v>
      </c>
      <c r="J10915" t="s">
        <v>3446</v>
      </c>
      <c r="K10915">
        <v>1974</v>
      </c>
      <c r="L10915" t="s">
        <v>29</v>
      </c>
      <c r="M10915" t="s">
        <v>29</v>
      </c>
      <c r="N10915">
        <v>40.817036999999999</v>
      </c>
      <c r="O10915">
        <v>-73.066265000000001</v>
      </c>
      <c r="P10915" t="s">
        <v>3613</v>
      </c>
      <c r="Q10915" s="3">
        <f>Table1[[#This Row],[Capacity (MW)]]*0.395*8760*10^-6</f>
        <v>0.19619334000000002</v>
      </c>
      <c r="R10915" s="3" cm="1">
        <f t="array" ref="R10915">AVERAGE(VLOOKUP(_xlfn.TEXTSPLIT(Table1[[#This Row],[Fuel (no space after comma)]], ","), FuelList_Final_EF!$A$2:$B$65, 2, FALSE))</f>
        <v>75.2</v>
      </c>
      <c r="S10915" s="3">
        <f>Table1[[#This Row],[Generation (TWh)]]*10^9*VLOOKUP(Table1[[#This Row],[Turbine/Engine Technology]],Technology_HR!$A$2:$B$11,2,FALSE)*10^-6</f>
        <v>2160088.6734000002</v>
      </c>
      <c r="T10915" s="5">
        <f>Table1[[#This Row],[Fuel Consumption (mmBtu)]]*Table1[[#This Row],[Emission Factor (kg CO2/ mmBtu)]]*10^3</f>
        <v>162438668239.68002</v>
      </c>
      <c r="U10915" s="3">
        <f>Table1[[#This Row],[Emissions (g CO2)]]/(Table1[[#This Row],[Generation (TWh)]]*10^9)</f>
        <v>827.952</v>
      </c>
    </row>
    <row r="10916" spans="1:21" x14ac:dyDescent="0.35">
      <c r="A10916" t="s">
        <v>2667</v>
      </c>
      <c r="B10916" t="s">
        <v>3349</v>
      </c>
      <c r="C10916" t="str">
        <f>SUBSTITUTE(Table1[[#This Row],[Fuel]],", ",",")</f>
        <v>fossil liquids: kerosene</v>
      </c>
      <c r="D10916" t="s">
        <v>3349</v>
      </c>
      <c r="H10916" t="s">
        <v>3436</v>
      </c>
      <c r="I10916">
        <v>56.7</v>
      </c>
      <c r="J10916" t="s">
        <v>3446</v>
      </c>
      <c r="K10916">
        <v>1974</v>
      </c>
      <c r="L10916" t="s">
        <v>29</v>
      </c>
      <c r="M10916" t="s">
        <v>29</v>
      </c>
      <c r="N10916">
        <v>40.817036999999999</v>
      </c>
      <c r="O10916">
        <v>-73.066265000000001</v>
      </c>
      <c r="P10916" t="s">
        <v>3613</v>
      </c>
      <c r="Q10916" s="3">
        <f>Table1[[#This Row],[Capacity (MW)]]*0.395*8760*10^-6</f>
        <v>0.19619334000000002</v>
      </c>
      <c r="R10916" s="3" cm="1">
        <f t="array" ref="R10916">AVERAGE(VLOOKUP(_xlfn.TEXTSPLIT(Table1[[#This Row],[Fuel (no space after comma)]], ","), FuelList_Final_EF!$A$2:$B$65, 2, FALSE))</f>
        <v>75.2</v>
      </c>
      <c r="S10916" s="3">
        <f>Table1[[#This Row],[Generation (TWh)]]*10^9*VLOOKUP(Table1[[#This Row],[Turbine/Engine Technology]],Technology_HR!$A$2:$B$11,2,FALSE)*10^-6</f>
        <v>2160088.6734000002</v>
      </c>
      <c r="T10916" s="5">
        <f>Table1[[#This Row],[Fuel Consumption (mmBtu)]]*Table1[[#This Row],[Emission Factor (kg CO2/ mmBtu)]]*10^3</f>
        <v>162438668239.68002</v>
      </c>
      <c r="U10916" s="3">
        <f>Table1[[#This Row],[Emissions (g CO2)]]/(Table1[[#This Row],[Generation (TWh)]]*10^9)</f>
        <v>827.952</v>
      </c>
    </row>
    <row r="10917" spans="1:21" x14ac:dyDescent="0.35">
      <c r="A10917" t="s">
        <v>2667</v>
      </c>
      <c r="B10917" t="s">
        <v>3349</v>
      </c>
      <c r="C10917" t="str">
        <f>SUBSTITUTE(Table1[[#This Row],[Fuel]],", ",",")</f>
        <v>fossil liquids: kerosene</v>
      </c>
      <c r="D10917" t="s">
        <v>3349</v>
      </c>
      <c r="H10917" t="s">
        <v>3436</v>
      </c>
      <c r="I10917">
        <v>56.7</v>
      </c>
      <c r="J10917" t="s">
        <v>3446</v>
      </c>
      <c r="K10917">
        <v>1975</v>
      </c>
      <c r="L10917" t="s">
        <v>29</v>
      </c>
      <c r="M10917" t="s">
        <v>29</v>
      </c>
      <c r="N10917">
        <v>40.817036999999999</v>
      </c>
      <c r="O10917">
        <v>-73.066265000000001</v>
      </c>
      <c r="P10917" t="s">
        <v>3613</v>
      </c>
      <c r="Q10917" s="3">
        <f>Table1[[#This Row],[Capacity (MW)]]*0.395*8760*10^-6</f>
        <v>0.19619334000000002</v>
      </c>
      <c r="R10917" s="3" cm="1">
        <f t="array" ref="R10917">AVERAGE(VLOOKUP(_xlfn.TEXTSPLIT(Table1[[#This Row],[Fuel (no space after comma)]], ","), FuelList_Final_EF!$A$2:$B$65, 2, FALSE))</f>
        <v>75.2</v>
      </c>
      <c r="S10917" s="3">
        <f>Table1[[#This Row],[Generation (TWh)]]*10^9*VLOOKUP(Table1[[#This Row],[Turbine/Engine Technology]],Technology_HR!$A$2:$B$11,2,FALSE)*10^-6</f>
        <v>2160088.6734000002</v>
      </c>
      <c r="T10917" s="5">
        <f>Table1[[#This Row],[Fuel Consumption (mmBtu)]]*Table1[[#This Row],[Emission Factor (kg CO2/ mmBtu)]]*10^3</f>
        <v>162438668239.68002</v>
      </c>
      <c r="U10917" s="3">
        <f>Table1[[#This Row],[Emissions (g CO2)]]/(Table1[[#This Row],[Generation (TWh)]]*10^9)</f>
        <v>827.952</v>
      </c>
    </row>
    <row r="10918" spans="1:21" x14ac:dyDescent="0.35">
      <c r="A10918" t="s">
        <v>2667</v>
      </c>
      <c r="B10918" t="s">
        <v>3349</v>
      </c>
      <c r="C10918" t="str">
        <f>SUBSTITUTE(Table1[[#This Row],[Fuel]],", ",",")</f>
        <v>fossil liquids: kerosene</v>
      </c>
      <c r="D10918" t="s">
        <v>3349</v>
      </c>
      <c r="H10918" t="s">
        <v>3436</v>
      </c>
      <c r="I10918">
        <v>56.7</v>
      </c>
      <c r="J10918" t="s">
        <v>3446</v>
      </c>
      <c r="K10918">
        <v>1975</v>
      </c>
      <c r="L10918" t="s">
        <v>29</v>
      </c>
      <c r="M10918" t="s">
        <v>29</v>
      </c>
      <c r="N10918">
        <v>40.817036999999999</v>
      </c>
      <c r="O10918">
        <v>-73.066265000000001</v>
      </c>
      <c r="P10918" t="s">
        <v>3613</v>
      </c>
      <c r="Q10918" s="3">
        <f>Table1[[#This Row],[Capacity (MW)]]*0.395*8760*10^-6</f>
        <v>0.19619334000000002</v>
      </c>
      <c r="R10918" s="3" cm="1">
        <f t="array" ref="R10918">AVERAGE(VLOOKUP(_xlfn.TEXTSPLIT(Table1[[#This Row],[Fuel (no space after comma)]], ","), FuelList_Final_EF!$A$2:$B$65, 2, FALSE))</f>
        <v>75.2</v>
      </c>
      <c r="S10918" s="3">
        <f>Table1[[#This Row],[Generation (TWh)]]*10^9*VLOOKUP(Table1[[#This Row],[Turbine/Engine Technology]],Technology_HR!$A$2:$B$11,2,FALSE)*10^-6</f>
        <v>2160088.6734000002</v>
      </c>
      <c r="T10918" s="5">
        <f>Table1[[#This Row],[Fuel Consumption (mmBtu)]]*Table1[[#This Row],[Emission Factor (kg CO2/ mmBtu)]]*10^3</f>
        <v>162438668239.68002</v>
      </c>
      <c r="U10918" s="3">
        <f>Table1[[#This Row],[Emissions (g CO2)]]/(Table1[[#This Row],[Generation (TWh)]]*10^9)</f>
        <v>827.952</v>
      </c>
    </row>
    <row r="10919" spans="1:21" x14ac:dyDescent="0.35">
      <c r="A10919" t="s">
        <v>2667</v>
      </c>
      <c r="B10919" t="s">
        <v>3349</v>
      </c>
      <c r="C10919" t="str">
        <f>SUBSTITUTE(Table1[[#This Row],[Fuel]],", ",",")</f>
        <v>fossil liquids: kerosene</v>
      </c>
      <c r="D10919" t="s">
        <v>3349</v>
      </c>
      <c r="H10919" t="s">
        <v>3436</v>
      </c>
      <c r="I10919">
        <v>56.7</v>
      </c>
      <c r="J10919" t="s">
        <v>3446</v>
      </c>
      <c r="K10919">
        <v>1975</v>
      </c>
      <c r="L10919" t="s">
        <v>29</v>
      </c>
      <c r="M10919" t="s">
        <v>29</v>
      </c>
      <c r="N10919">
        <v>40.817036999999999</v>
      </c>
      <c r="O10919">
        <v>-73.066265000000001</v>
      </c>
      <c r="P10919" t="s">
        <v>3613</v>
      </c>
      <c r="Q10919" s="3">
        <f>Table1[[#This Row],[Capacity (MW)]]*0.395*8760*10^-6</f>
        <v>0.19619334000000002</v>
      </c>
      <c r="R10919" s="3" cm="1">
        <f t="array" ref="R10919">AVERAGE(VLOOKUP(_xlfn.TEXTSPLIT(Table1[[#This Row],[Fuel (no space after comma)]], ","), FuelList_Final_EF!$A$2:$B$65, 2, FALSE))</f>
        <v>75.2</v>
      </c>
      <c r="S10919" s="3">
        <f>Table1[[#This Row],[Generation (TWh)]]*10^9*VLOOKUP(Table1[[#This Row],[Turbine/Engine Technology]],Technology_HR!$A$2:$B$11,2,FALSE)*10^-6</f>
        <v>2160088.6734000002</v>
      </c>
      <c r="T10919" s="5">
        <f>Table1[[#This Row],[Fuel Consumption (mmBtu)]]*Table1[[#This Row],[Emission Factor (kg CO2/ mmBtu)]]*10^3</f>
        <v>162438668239.68002</v>
      </c>
      <c r="U10919" s="3">
        <f>Table1[[#This Row],[Emissions (g CO2)]]/(Table1[[#This Row],[Generation (TWh)]]*10^9)</f>
        <v>827.952</v>
      </c>
    </row>
    <row r="10920" spans="1:21" x14ac:dyDescent="0.35">
      <c r="A10920" t="s">
        <v>2667</v>
      </c>
      <c r="B10920" t="s">
        <v>3349</v>
      </c>
      <c r="C10920" t="str">
        <f>SUBSTITUTE(Table1[[#This Row],[Fuel]],", ",",")</f>
        <v>fossil liquids: kerosene</v>
      </c>
      <c r="D10920" t="s">
        <v>3349</v>
      </c>
      <c r="H10920" t="s">
        <v>3436</v>
      </c>
      <c r="I10920">
        <v>56.7</v>
      </c>
      <c r="J10920" t="s">
        <v>3446</v>
      </c>
      <c r="K10920">
        <v>1975</v>
      </c>
      <c r="L10920" t="s">
        <v>29</v>
      </c>
      <c r="M10920" t="s">
        <v>29</v>
      </c>
      <c r="N10920">
        <v>40.817036999999999</v>
      </c>
      <c r="O10920">
        <v>-73.066265000000001</v>
      </c>
      <c r="P10920" t="s">
        <v>3613</v>
      </c>
      <c r="Q10920" s="3">
        <f>Table1[[#This Row],[Capacity (MW)]]*0.395*8760*10^-6</f>
        <v>0.19619334000000002</v>
      </c>
      <c r="R10920" s="3" cm="1">
        <f t="array" ref="R10920">AVERAGE(VLOOKUP(_xlfn.TEXTSPLIT(Table1[[#This Row],[Fuel (no space after comma)]], ","), FuelList_Final_EF!$A$2:$B$65, 2, FALSE))</f>
        <v>75.2</v>
      </c>
      <c r="S10920" s="3">
        <f>Table1[[#This Row],[Generation (TWh)]]*10^9*VLOOKUP(Table1[[#This Row],[Turbine/Engine Technology]],Technology_HR!$A$2:$B$11,2,FALSE)*10^-6</f>
        <v>2160088.6734000002</v>
      </c>
      <c r="T10920" s="5">
        <f>Table1[[#This Row],[Fuel Consumption (mmBtu)]]*Table1[[#This Row],[Emission Factor (kg CO2/ mmBtu)]]*10^3</f>
        <v>162438668239.68002</v>
      </c>
      <c r="U10920" s="3">
        <f>Table1[[#This Row],[Emissions (g CO2)]]/(Table1[[#This Row],[Generation (TWh)]]*10^9)</f>
        <v>827.952</v>
      </c>
    </row>
    <row r="10921" spans="1:21" x14ac:dyDescent="0.35">
      <c r="A10921" t="s">
        <v>2667</v>
      </c>
      <c r="B10921" t="s">
        <v>3349</v>
      </c>
      <c r="C10921" t="str">
        <f>SUBSTITUTE(Table1[[#This Row],[Fuel]],", ",",")</f>
        <v>fossil liquids: kerosene</v>
      </c>
      <c r="D10921" t="s">
        <v>3349</v>
      </c>
      <c r="H10921" t="s">
        <v>3436</v>
      </c>
      <c r="I10921">
        <v>56.7</v>
      </c>
      <c r="J10921" t="s">
        <v>3446</v>
      </c>
      <c r="K10921">
        <v>1975</v>
      </c>
      <c r="L10921" t="s">
        <v>29</v>
      </c>
      <c r="M10921" t="s">
        <v>29</v>
      </c>
      <c r="N10921">
        <v>40.817036999999999</v>
      </c>
      <c r="O10921">
        <v>-73.066265000000001</v>
      </c>
      <c r="P10921" t="s">
        <v>3613</v>
      </c>
      <c r="Q10921" s="3">
        <f>Table1[[#This Row],[Capacity (MW)]]*0.395*8760*10^-6</f>
        <v>0.19619334000000002</v>
      </c>
      <c r="R10921" s="3" cm="1">
        <f t="array" ref="R10921">AVERAGE(VLOOKUP(_xlfn.TEXTSPLIT(Table1[[#This Row],[Fuel (no space after comma)]], ","), FuelList_Final_EF!$A$2:$B$65, 2, FALSE))</f>
        <v>75.2</v>
      </c>
      <c r="S10921" s="3">
        <f>Table1[[#This Row],[Generation (TWh)]]*10^9*VLOOKUP(Table1[[#This Row],[Turbine/Engine Technology]],Technology_HR!$A$2:$B$11,2,FALSE)*10^-6</f>
        <v>2160088.6734000002</v>
      </c>
      <c r="T10921" s="5">
        <f>Table1[[#This Row],[Fuel Consumption (mmBtu)]]*Table1[[#This Row],[Emission Factor (kg CO2/ mmBtu)]]*10^3</f>
        <v>162438668239.68002</v>
      </c>
      <c r="U10921" s="3">
        <f>Table1[[#This Row],[Emissions (g CO2)]]/(Table1[[#This Row],[Generation (TWh)]]*10^9)</f>
        <v>827.952</v>
      </c>
    </row>
    <row r="10922" spans="1:21" x14ac:dyDescent="0.35">
      <c r="A10922" t="s">
        <v>29</v>
      </c>
      <c r="B10922" t="s">
        <v>3239</v>
      </c>
      <c r="C10922" t="str">
        <f>SUBSTITUTE(Table1[[#This Row],[Fuel]],", ",",")</f>
        <v>fossil gas: natural gas</v>
      </c>
      <c r="D10922" t="s">
        <v>3239</v>
      </c>
      <c r="H10922" t="s">
        <v>59</v>
      </c>
      <c r="I10922">
        <v>2012</v>
      </c>
      <c r="J10922" t="s">
        <v>3450</v>
      </c>
      <c r="K10922" t="s">
        <v>29</v>
      </c>
      <c r="L10922" t="s">
        <v>29</v>
      </c>
      <c r="M10922" t="s">
        <v>29</v>
      </c>
      <c r="N10922">
        <v>40.513131000000001</v>
      </c>
      <c r="O10922">
        <v>-79.197046999999998</v>
      </c>
      <c r="P10922" t="s">
        <v>3613</v>
      </c>
      <c r="Q10922" s="3">
        <f>Table1[[#This Row],[Capacity (MW)]]*0.395*8760*10^-6</f>
        <v>6.9619223999999997</v>
      </c>
      <c r="R10922" s="3" cm="1">
        <f t="array" ref="R10922">AVERAGE(VLOOKUP(_xlfn.TEXTSPLIT(Table1[[#This Row],[Fuel (no space after comma)]], ","), FuelList_Final_EF!$A$2:$B$65, 2, FALSE))</f>
        <v>53.06</v>
      </c>
      <c r="S10922" s="3">
        <f>Table1[[#This Row],[Generation (TWh)]]*10^9*VLOOKUP(Table1[[#This Row],[Turbine/Engine Technology]],Technology_HR!$A$2:$B$11,2,FALSE)*10^-6</f>
        <v>57752627.269199997</v>
      </c>
      <c r="T10922" s="5">
        <f>Table1[[#This Row],[Fuel Consumption (mmBtu)]]*Table1[[#This Row],[Emission Factor (kg CO2/ mmBtu)]]*10^3</f>
        <v>3064354402903.752</v>
      </c>
      <c r="U10922" s="3">
        <f>Table1[[#This Row],[Emissions (g CO2)]]/(Table1[[#This Row],[Generation (TWh)]]*10^9)</f>
        <v>440.15922999999998</v>
      </c>
    </row>
    <row r="10923" spans="1:21" x14ac:dyDescent="0.35">
      <c r="A10923" t="s">
        <v>2606</v>
      </c>
      <c r="B10923" t="s">
        <v>3243</v>
      </c>
      <c r="C10923" t="str">
        <f>SUBSTITUTE(Table1[[#This Row],[Fuel]],", ",",")</f>
        <v>fossil gas: natural gas,fossil liquids: fuel oil</v>
      </c>
      <c r="D10923" t="s">
        <v>3239</v>
      </c>
      <c r="E10923" t="s">
        <v>3275</v>
      </c>
      <c r="H10923" t="s">
        <v>3438</v>
      </c>
      <c r="I10923">
        <v>399</v>
      </c>
      <c r="J10923" t="s">
        <v>3446</v>
      </c>
      <c r="K10923">
        <v>1990</v>
      </c>
      <c r="L10923" t="s">
        <v>29</v>
      </c>
      <c r="M10923" t="s">
        <v>29</v>
      </c>
      <c r="N10923">
        <v>37.291666999999997</v>
      </c>
      <c r="O10923">
        <v>-77.281109999999998</v>
      </c>
      <c r="P10923" t="s">
        <v>3613</v>
      </c>
      <c r="Q10923" s="3">
        <f>Table1[[#This Row],[Capacity (MW)]]*0.395*8760*10^-6</f>
        <v>1.3806198000000001</v>
      </c>
      <c r="R10923" s="3" cm="1">
        <f t="array" ref="R10923">AVERAGE(VLOOKUP(_xlfn.TEXTSPLIT(Table1[[#This Row],[Fuel (no space after comma)]], ","), FuelList_Final_EF!$A$2:$B$65, 2, FALSE))</f>
        <v>65.583341148886291</v>
      </c>
      <c r="S10923" s="3">
        <f>Table1[[#This Row],[Generation (TWh)]]*10^9*VLOOKUP(Table1[[#This Row],[Turbine/Engine Technology]],Technology_HR!$A$2:$B$11,2,FALSE)*10^-6</f>
        <v>10422298.870199999</v>
      </c>
      <c r="T10923" s="5">
        <f>Table1[[#This Row],[Fuel Consumption (mmBtu)]]*Table1[[#This Row],[Emission Factor (kg CO2/ mmBtu)]]*10^3</f>
        <v>683529182359.97864</v>
      </c>
      <c r="U10923" s="3">
        <f>Table1[[#This Row],[Emissions (g CO2)]]/(Table1[[#This Row],[Generation (TWh)]]*10^9)</f>
        <v>495.08864233294253</v>
      </c>
    </row>
    <row r="10924" spans="1:21" x14ac:dyDescent="0.35">
      <c r="A10924" t="s">
        <v>2721</v>
      </c>
      <c r="B10924" t="s">
        <v>3243</v>
      </c>
      <c r="C10924" t="str">
        <f>SUBSTITUTE(Table1[[#This Row],[Fuel]],", ",",")</f>
        <v>fossil gas: natural gas,fossil liquids: fuel oil</v>
      </c>
      <c r="D10924" t="s">
        <v>3239</v>
      </c>
      <c r="E10924" t="s">
        <v>3275</v>
      </c>
      <c r="H10924" t="s">
        <v>3440</v>
      </c>
      <c r="I10924">
        <v>163</v>
      </c>
      <c r="J10924" t="s">
        <v>3446</v>
      </c>
      <c r="K10924">
        <v>1958</v>
      </c>
      <c r="L10924" t="s">
        <v>29</v>
      </c>
      <c r="M10924" t="s">
        <v>29</v>
      </c>
      <c r="N10924">
        <v>35.508659999999999</v>
      </c>
      <c r="O10924">
        <v>-97.179689999999994</v>
      </c>
      <c r="P10924" t="s">
        <v>3613</v>
      </c>
      <c r="Q10924" s="3">
        <f>Table1[[#This Row],[Capacity (MW)]]*0.395*8760*10^-6</f>
        <v>0.56401260000000009</v>
      </c>
      <c r="R10924" s="3" cm="1">
        <f t="array" ref="R10924">AVERAGE(VLOOKUP(_xlfn.TEXTSPLIT(Table1[[#This Row],[Fuel (no space after comma)]], ","), FuelList_Final_EF!$A$2:$B$65, 2, FALSE))</f>
        <v>65.583341148886291</v>
      </c>
      <c r="S10924" s="3">
        <f>Table1[[#This Row],[Generation (TWh)]]*10^9*VLOOKUP(Table1[[#This Row],[Turbine/Engine Technology]],Technology_HR!$A$2:$B$11,2,FALSE)*10^-6</f>
        <v>5800869.5910000009</v>
      </c>
      <c r="T10924" s="5">
        <f>Table1[[#This Row],[Fuel Consumption (mmBtu)]]*Table1[[#This Row],[Emission Factor (kg CO2/ mmBtu)]]*10^3</f>
        <v>380440409346.75354</v>
      </c>
      <c r="U10924" s="3">
        <f>Table1[[#This Row],[Emissions (g CO2)]]/(Table1[[#This Row],[Generation (TWh)]]*10^9)</f>
        <v>674.52466371629544</v>
      </c>
    </row>
    <row r="10925" spans="1:21" x14ac:dyDescent="0.35">
      <c r="A10925" t="s">
        <v>2721</v>
      </c>
      <c r="B10925" t="s">
        <v>3239</v>
      </c>
      <c r="C10925" t="str">
        <f>SUBSTITUTE(Table1[[#This Row],[Fuel]],", ",",")</f>
        <v>fossil gas: natural gas</v>
      </c>
      <c r="D10925" t="s">
        <v>3239</v>
      </c>
      <c r="H10925" t="s">
        <v>3440</v>
      </c>
      <c r="I10925">
        <v>443</v>
      </c>
      <c r="J10925" t="s">
        <v>3446</v>
      </c>
      <c r="K10925">
        <v>1969</v>
      </c>
      <c r="L10925" t="s">
        <v>29</v>
      </c>
      <c r="M10925" t="s">
        <v>29</v>
      </c>
      <c r="N10925">
        <v>35.508659999999999</v>
      </c>
      <c r="O10925">
        <v>-97.179689999999994</v>
      </c>
      <c r="P10925" t="s">
        <v>3613</v>
      </c>
      <c r="Q10925" s="3">
        <f>Table1[[#This Row],[Capacity (MW)]]*0.395*8760*10^-6</f>
        <v>1.5328686</v>
      </c>
      <c r="R10925" s="3" cm="1">
        <f t="array" ref="R10925">AVERAGE(VLOOKUP(_xlfn.TEXTSPLIT(Table1[[#This Row],[Fuel (no space after comma)]], ","), FuelList_Final_EF!$A$2:$B$65, 2, FALSE))</f>
        <v>53.06</v>
      </c>
      <c r="S10925" s="3">
        <f>Table1[[#This Row],[Generation (TWh)]]*10^9*VLOOKUP(Table1[[#This Row],[Turbine/Engine Technology]],Technology_HR!$A$2:$B$11,2,FALSE)*10^-6</f>
        <v>15765553.550999999</v>
      </c>
      <c r="T10925" s="5">
        <f>Table1[[#This Row],[Fuel Consumption (mmBtu)]]*Table1[[#This Row],[Emission Factor (kg CO2/ mmBtu)]]*10^3</f>
        <v>836520271416.05994</v>
      </c>
      <c r="U10925" s="3">
        <f>Table1[[#This Row],[Emissions (g CO2)]]/(Table1[[#This Row],[Generation (TWh)]]*10^9)</f>
        <v>545.72209999999995</v>
      </c>
    </row>
    <row r="10926" spans="1:21" x14ac:dyDescent="0.35">
      <c r="A10926" t="s">
        <v>2721</v>
      </c>
      <c r="B10926" t="s">
        <v>3239</v>
      </c>
      <c r="C10926" t="str">
        <f>SUBSTITUTE(Table1[[#This Row],[Fuel]],", ",",")</f>
        <v>fossil gas: natural gas</v>
      </c>
      <c r="D10926" t="s">
        <v>3239</v>
      </c>
      <c r="H10926" t="s">
        <v>3436</v>
      </c>
      <c r="I10926">
        <v>61</v>
      </c>
      <c r="J10926" t="s">
        <v>3446</v>
      </c>
      <c r="K10926">
        <v>2001</v>
      </c>
      <c r="L10926" t="s">
        <v>29</v>
      </c>
      <c r="M10926" t="s">
        <v>29</v>
      </c>
      <c r="N10926">
        <v>35.508659999999999</v>
      </c>
      <c r="O10926">
        <v>-97.179689999999994</v>
      </c>
      <c r="P10926" t="s">
        <v>3613</v>
      </c>
      <c r="Q10926" s="3">
        <f>Table1[[#This Row],[Capacity (MW)]]*0.395*8760*10^-6</f>
        <v>0.21107220000000002</v>
      </c>
      <c r="R10926" s="3" cm="1">
        <f t="array" ref="R10926">AVERAGE(VLOOKUP(_xlfn.TEXTSPLIT(Table1[[#This Row],[Fuel (no space after comma)]], ","), FuelList_Final_EF!$A$2:$B$65, 2, FALSE))</f>
        <v>53.06</v>
      </c>
      <c r="S10926" s="3">
        <f>Table1[[#This Row],[Generation (TWh)]]*10^9*VLOOKUP(Table1[[#This Row],[Turbine/Engine Technology]],Technology_HR!$A$2:$B$11,2,FALSE)*10^-6</f>
        <v>2323904.9220000003</v>
      </c>
      <c r="T10926" s="5">
        <f>Table1[[#This Row],[Fuel Consumption (mmBtu)]]*Table1[[#This Row],[Emission Factor (kg CO2/ mmBtu)]]*10^3</f>
        <v>123306395161.32002</v>
      </c>
      <c r="U10926" s="3">
        <f>Table1[[#This Row],[Emissions (g CO2)]]/(Table1[[#This Row],[Generation (TWh)]]*10^9)</f>
        <v>584.19060000000002</v>
      </c>
    </row>
    <row r="10927" spans="1:21" x14ac:dyDescent="0.35">
      <c r="A10927" t="s">
        <v>2721</v>
      </c>
      <c r="B10927" t="s">
        <v>3239</v>
      </c>
      <c r="C10927" t="str">
        <f>SUBSTITUTE(Table1[[#This Row],[Fuel]],", ",",")</f>
        <v>fossil gas: natural gas</v>
      </c>
      <c r="D10927" t="s">
        <v>3239</v>
      </c>
      <c r="H10927" t="s">
        <v>3436</v>
      </c>
      <c r="I10927">
        <v>61</v>
      </c>
      <c r="J10927" t="s">
        <v>3446</v>
      </c>
      <c r="K10927">
        <v>2001</v>
      </c>
      <c r="L10927" t="s">
        <v>29</v>
      </c>
      <c r="M10927" t="s">
        <v>29</v>
      </c>
      <c r="N10927">
        <v>35.508659999999999</v>
      </c>
      <c r="O10927">
        <v>-97.179689999999994</v>
      </c>
      <c r="P10927" t="s">
        <v>3613</v>
      </c>
      <c r="Q10927" s="3">
        <f>Table1[[#This Row],[Capacity (MW)]]*0.395*8760*10^-6</f>
        <v>0.21107220000000002</v>
      </c>
      <c r="R10927" s="3" cm="1">
        <f t="array" ref="R10927">AVERAGE(VLOOKUP(_xlfn.TEXTSPLIT(Table1[[#This Row],[Fuel (no space after comma)]], ","), FuelList_Final_EF!$A$2:$B$65, 2, FALSE))</f>
        <v>53.06</v>
      </c>
      <c r="S10927" s="3">
        <f>Table1[[#This Row],[Generation (TWh)]]*10^9*VLOOKUP(Table1[[#This Row],[Turbine/Engine Technology]],Technology_HR!$A$2:$B$11,2,FALSE)*10^-6</f>
        <v>2323904.9220000003</v>
      </c>
      <c r="T10927" s="5">
        <f>Table1[[#This Row],[Fuel Consumption (mmBtu)]]*Table1[[#This Row],[Emission Factor (kg CO2/ mmBtu)]]*10^3</f>
        <v>123306395161.32002</v>
      </c>
      <c r="U10927" s="3">
        <f>Table1[[#This Row],[Emissions (g CO2)]]/(Table1[[#This Row],[Generation (TWh)]]*10^9)</f>
        <v>584.19060000000002</v>
      </c>
    </row>
    <row r="10928" spans="1:21" x14ac:dyDescent="0.35">
      <c r="A10928" t="s">
        <v>2721</v>
      </c>
      <c r="B10928" t="s">
        <v>3239</v>
      </c>
      <c r="C10928" t="str">
        <f>SUBSTITUTE(Table1[[#This Row],[Fuel]],", ",",")</f>
        <v>fossil gas: natural gas</v>
      </c>
      <c r="D10928" t="s">
        <v>3239</v>
      </c>
      <c r="H10928" t="s">
        <v>3436</v>
      </c>
      <c r="I10928">
        <v>224</v>
      </c>
      <c r="J10928" t="s">
        <v>3449</v>
      </c>
      <c r="K10928">
        <v>2027</v>
      </c>
      <c r="L10928" t="s">
        <v>29</v>
      </c>
      <c r="M10928" t="s">
        <v>29</v>
      </c>
      <c r="N10928">
        <v>35.508659999999999</v>
      </c>
      <c r="O10928">
        <v>-97.179689999999994</v>
      </c>
      <c r="P10928" t="s">
        <v>3613</v>
      </c>
      <c r="Q10928" s="3">
        <f>Table1[[#This Row],[Capacity (MW)]]*0.395*8760*10^-6</f>
        <v>0.77508480000000002</v>
      </c>
      <c r="R10928" s="3" cm="1">
        <f t="array" ref="R10928">AVERAGE(VLOOKUP(_xlfn.TEXTSPLIT(Table1[[#This Row],[Fuel (no space after comma)]], ","), FuelList_Final_EF!$A$2:$B$65, 2, FALSE))</f>
        <v>53.06</v>
      </c>
      <c r="S10928" s="3">
        <f>Table1[[#This Row],[Generation (TWh)]]*10^9*VLOOKUP(Table1[[#This Row],[Turbine/Engine Technology]],Technology_HR!$A$2:$B$11,2,FALSE)*10^-6</f>
        <v>8533683.648</v>
      </c>
      <c r="T10928" s="5">
        <f>Table1[[#This Row],[Fuel Consumption (mmBtu)]]*Table1[[#This Row],[Emission Factor (kg CO2/ mmBtu)]]*10^3</f>
        <v>452797254362.88007</v>
      </c>
      <c r="U10928" s="3">
        <f>Table1[[#This Row],[Emissions (g CO2)]]/(Table1[[#This Row],[Generation (TWh)]]*10^9)</f>
        <v>584.19060000000013</v>
      </c>
    </row>
    <row r="10929" spans="1:21" x14ac:dyDescent="0.35">
      <c r="A10929" t="s">
        <v>2721</v>
      </c>
      <c r="B10929" t="s">
        <v>3239</v>
      </c>
      <c r="C10929" t="str">
        <f>SUBSTITUTE(Table1[[#This Row],[Fuel]],", ",",")</f>
        <v>fossil gas: natural gas</v>
      </c>
      <c r="D10929" t="s">
        <v>3239</v>
      </c>
      <c r="H10929" t="s">
        <v>3436</v>
      </c>
      <c r="I10929">
        <v>224</v>
      </c>
      <c r="J10929" t="s">
        <v>3449</v>
      </c>
      <c r="K10929">
        <v>2027</v>
      </c>
      <c r="L10929" t="s">
        <v>29</v>
      </c>
      <c r="M10929" t="s">
        <v>29</v>
      </c>
      <c r="N10929">
        <v>35.508659999999999</v>
      </c>
      <c r="O10929">
        <v>-97.179689999999994</v>
      </c>
      <c r="P10929" t="s">
        <v>3613</v>
      </c>
      <c r="Q10929" s="3">
        <f>Table1[[#This Row],[Capacity (MW)]]*0.395*8760*10^-6</f>
        <v>0.77508480000000002</v>
      </c>
      <c r="R10929" s="3" cm="1">
        <f t="array" ref="R10929">AVERAGE(VLOOKUP(_xlfn.TEXTSPLIT(Table1[[#This Row],[Fuel (no space after comma)]], ","), FuelList_Final_EF!$A$2:$B$65, 2, FALSE))</f>
        <v>53.06</v>
      </c>
      <c r="S10929" s="3">
        <f>Table1[[#This Row],[Generation (TWh)]]*10^9*VLOOKUP(Table1[[#This Row],[Turbine/Engine Technology]],Technology_HR!$A$2:$B$11,2,FALSE)*10^-6</f>
        <v>8533683.648</v>
      </c>
      <c r="T10929" s="5">
        <f>Table1[[#This Row],[Fuel Consumption (mmBtu)]]*Table1[[#This Row],[Emission Factor (kg CO2/ mmBtu)]]*10^3</f>
        <v>452797254362.88007</v>
      </c>
      <c r="U10929" s="3">
        <f>Table1[[#This Row],[Emissions (g CO2)]]/(Table1[[#This Row],[Generation (TWh)]]*10^9)</f>
        <v>584.19060000000013</v>
      </c>
    </row>
    <row r="10930" spans="1:21" x14ac:dyDescent="0.35">
      <c r="A10930" t="s">
        <v>2721</v>
      </c>
      <c r="B10930" t="s">
        <v>3243</v>
      </c>
      <c r="C10930" t="str">
        <f>SUBSTITUTE(Table1[[#This Row],[Fuel]],", ",",")</f>
        <v>fossil gas: natural gas,fossil liquids: fuel oil</v>
      </c>
      <c r="D10930" t="s">
        <v>3239</v>
      </c>
      <c r="E10930" t="s">
        <v>3275</v>
      </c>
      <c r="H10930" t="s">
        <v>3440</v>
      </c>
      <c r="I10930">
        <v>220</v>
      </c>
      <c r="J10930" t="s">
        <v>3446</v>
      </c>
      <c r="K10930">
        <v>1963</v>
      </c>
      <c r="L10930" t="s">
        <v>29</v>
      </c>
      <c r="M10930" t="s">
        <v>29</v>
      </c>
      <c r="N10930">
        <v>35.508659999999999</v>
      </c>
      <c r="O10930">
        <v>-97.179689999999994</v>
      </c>
      <c r="P10930" t="s">
        <v>3613</v>
      </c>
      <c r="Q10930" s="3">
        <f>Table1[[#This Row],[Capacity (MW)]]*0.395*8760*10^-6</f>
        <v>0.76124399999999992</v>
      </c>
      <c r="R10930" s="3" cm="1">
        <f t="array" ref="R10930">AVERAGE(VLOOKUP(_xlfn.TEXTSPLIT(Table1[[#This Row],[Fuel (no space after comma)]], ","), FuelList_Final_EF!$A$2:$B$65, 2, FALSE))</f>
        <v>65.583341148886291</v>
      </c>
      <c r="S10930" s="3">
        <f>Table1[[#This Row],[Generation (TWh)]]*10^9*VLOOKUP(Table1[[#This Row],[Turbine/Engine Technology]],Technology_HR!$A$2:$B$11,2,FALSE)*10^-6</f>
        <v>7829394.5399999991</v>
      </c>
      <c r="T10930" s="5">
        <f>Table1[[#This Row],[Fuel Consumption (mmBtu)]]*Table1[[#This Row],[Emission Factor (kg CO2/ mmBtu)]]*10^3</f>
        <v>513477853106.04755</v>
      </c>
      <c r="U10930" s="3">
        <f>Table1[[#This Row],[Emissions (g CO2)]]/(Table1[[#This Row],[Generation (TWh)]]*10^9)</f>
        <v>674.52466371629544</v>
      </c>
    </row>
    <row r="10931" spans="1:21" x14ac:dyDescent="0.35">
      <c r="A10931" t="s">
        <v>2784</v>
      </c>
      <c r="B10931" t="s">
        <v>3239</v>
      </c>
      <c r="C10931" t="str">
        <f>SUBSTITUTE(Table1[[#This Row],[Fuel]],", ",",")</f>
        <v>fossil gas: natural gas</v>
      </c>
      <c r="D10931" t="s">
        <v>3239</v>
      </c>
      <c r="H10931" t="s">
        <v>3438</v>
      </c>
      <c r="I10931">
        <v>715</v>
      </c>
      <c r="J10931" t="s">
        <v>3446</v>
      </c>
      <c r="K10931">
        <v>2002</v>
      </c>
      <c r="L10931" t="s">
        <v>29</v>
      </c>
      <c r="M10931" t="s">
        <v>29</v>
      </c>
      <c r="N10931">
        <v>34.29759</v>
      </c>
      <c r="O10931">
        <v>-92.868340000000003</v>
      </c>
      <c r="P10931" t="s">
        <v>3613</v>
      </c>
      <c r="Q10931" s="3">
        <f>Table1[[#This Row],[Capacity (MW)]]*0.395*8760*10^-6</f>
        <v>2.474043</v>
      </c>
      <c r="R10931" s="3" cm="1">
        <f t="array" ref="R10931">AVERAGE(VLOOKUP(_xlfn.TEXTSPLIT(Table1[[#This Row],[Fuel (no space after comma)]], ","), FuelList_Final_EF!$A$2:$B$65, 2, FALSE))</f>
        <v>53.06</v>
      </c>
      <c r="S10931" s="3">
        <f>Table1[[#This Row],[Generation (TWh)]]*10^9*VLOOKUP(Table1[[#This Row],[Turbine/Engine Technology]],Technology_HR!$A$2:$B$11,2,FALSE)*10^-6</f>
        <v>18676550.607000001</v>
      </c>
      <c r="T10931" s="5">
        <f>Table1[[#This Row],[Fuel Consumption (mmBtu)]]*Table1[[#This Row],[Emission Factor (kg CO2/ mmBtu)]]*10^3</f>
        <v>990977775207.42017</v>
      </c>
      <c r="U10931" s="3">
        <f>Table1[[#This Row],[Emissions (g CO2)]]/(Table1[[#This Row],[Generation (TWh)]]*10^9)</f>
        <v>400.54994000000005</v>
      </c>
    </row>
    <row r="10932" spans="1:21" x14ac:dyDescent="0.35">
      <c r="A10932" t="s">
        <v>2785</v>
      </c>
      <c r="B10932" t="s">
        <v>3239</v>
      </c>
      <c r="C10932" t="str">
        <f>SUBSTITUTE(Table1[[#This Row],[Fuel]],", ",",")</f>
        <v>fossil gas: natural gas</v>
      </c>
      <c r="D10932" t="s">
        <v>3239</v>
      </c>
      <c r="H10932" t="s">
        <v>3438</v>
      </c>
      <c r="I10932">
        <v>381</v>
      </c>
      <c r="J10932" t="s">
        <v>3446</v>
      </c>
      <c r="K10932">
        <v>2005</v>
      </c>
      <c r="L10932" t="s">
        <v>29</v>
      </c>
      <c r="M10932" t="s">
        <v>29</v>
      </c>
      <c r="N10932">
        <v>29.731400000000001</v>
      </c>
      <c r="O10932">
        <v>-95.0839</v>
      </c>
      <c r="P10932" t="s">
        <v>3613</v>
      </c>
      <c r="Q10932" s="3">
        <f>Table1[[#This Row],[Capacity (MW)]]*0.395*8760*10^-6</f>
        <v>1.3183361999999998</v>
      </c>
      <c r="R10932" s="3" cm="1">
        <f t="array" ref="R10932">AVERAGE(VLOOKUP(_xlfn.TEXTSPLIT(Table1[[#This Row],[Fuel (no space after comma)]], ","), FuelList_Final_EF!$A$2:$B$65, 2, FALSE))</f>
        <v>53.06</v>
      </c>
      <c r="S10932" s="3">
        <f>Table1[[#This Row],[Generation (TWh)]]*10^9*VLOOKUP(Table1[[#This Row],[Turbine/Engine Technology]],Technology_HR!$A$2:$B$11,2,FALSE)*10^-6</f>
        <v>9952119.9737999979</v>
      </c>
      <c r="T10932" s="5">
        <f>Table1[[#This Row],[Fuel Consumption (mmBtu)]]*Table1[[#This Row],[Emission Factor (kg CO2/ mmBtu)]]*10^3</f>
        <v>528059485809.82794</v>
      </c>
      <c r="U10932" s="3">
        <f>Table1[[#This Row],[Emissions (g CO2)]]/(Table1[[#This Row],[Generation (TWh)]]*10^9)</f>
        <v>400.54994000000005</v>
      </c>
    </row>
    <row r="10933" spans="1:21" x14ac:dyDescent="0.35">
      <c r="A10933" t="s">
        <v>2597</v>
      </c>
      <c r="B10933" t="s">
        <v>3243</v>
      </c>
      <c r="C10933" t="str">
        <f>SUBSTITUTE(Table1[[#This Row],[Fuel]],", ",",")</f>
        <v>fossil gas: natural gas,fossil liquids: fuel oil</v>
      </c>
      <c r="D10933" t="s">
        <v>3239</v>
      </c>
      <c r="E10933" t="s">
        <v>3275</v>
      </c>
      <c r="H10933" t="s">
        <v>3436</v>
      </c>
      <c r="I10933">
        <v>68</v>
      </c>
      <c r="J10933" t="s">
        <v>3446</v>
      </c>
      <c r="K10933">
        <v>2012</v>
      </c>
      <c r="L10933" t="s">
        <v>29</v>
      </c>
      <c r="M10933" t="s">
        <v>29</v>
      </c>
      <c r="N10933">
        <v>39.488900000000001</v>
      </c>
      <c r="O10933">
        <v>-75.034700000000001</v>
      </c>
      <c r="P10933" t="s">
        <v>3613</v>
      </c>
      <c r="Q10933" s="3">
        <f>Table1[[#This Row],[Capacity (MW)]]*0.395*8760*10^-6</f>
        <v>0.23529359999999999</v>
      </c>
      <c r="R10933" s="3" cm="1">
        <f t="array" ref="R10933">AVERAGE(VLOOKUP(_xlfn.TEXTSPLIT(Table1[[#This Row],[Fuel (no space after comma)]], ","), FuelList_Final_EF!$A$2:$B$65, 2, FALSE))</f>
        <v>65.583341148886291</v>
      </c>
      <c r="S10933" s="3">
        <f>Table1[[#This Row],[Generation (TWh)]]*10^9*VLOOKUP(Table1[[#This Row],[Turbine/Engine Technology]],Technology_HR!$A$2:$B$11,2,FALSE)*10^-6</f>
        <v>2590582.5359999998</v>
      </c>
      <c r="T10933" s="5">
        <f>Table1[[#This Row],[Fuel Consumption (mmBtu)]]*Table1[[#This Row],[Emission Factor (kg CO2/ mmBtu)]]*10^3</f>
        <v>169899058232.83499</v>
      </c>
      <c r="U10933" s="3">
        <f>Table1[[#This Row],[Emissions (g CO2)]]/(Table1[[#This Row],[Generation (TWh)]]*10^9)</f>
        <v>722.072586049238</v>
      </c>
    </row>
    <row r="10934" spans="1:21" x14ac:dyDescent="0.35">
      <c r="A10934" t="s">
        <v>2608</v>
      </c>
      <c r="B10934" t="s">
        <v>3415</v>
      </c>
      <c r="C10934" t="str">
        <f>SUBSTITUTE(Table1[[#This Row],[Fuel]],", ",",")</f>
        <v>fossil gas: natural gas,bioenergy: agricultural waste (biogas),fossil liquids: fuel oil</v>
      </c>
      <c r="D10934" t="s">
        <v>3239</v>
      </c>
      <c r="E10934" t="s">
        <v>3682</v>
      </c>
      <c r="F10934" t="s">
        <v>3275</v>
      </c>
      <c r="H10934" t="s">
        <v>3437</v>
      </c>
      <c r="I10934">
        <v>167</v>
      </c>
      <c r="J10934" t="s">
        <v>3446</v>
      </c>
      <c r="K10934">
        <v>2010</v>
      </c>
      <c r="L10934" t="s">
        <v>29</v>
      </c>
      <c r="M10934" t="s">
        <v>29</v>
      </c>
      <c r="N10934">
        <v>40.741500000000002</v>
      </c>
      <c r="O10934">
        <v>-124.2103</v>
      </c>
      <c r="P10934" t="s">
        <v>3613</v>
      </c>
      <c r="Q10934" s="3">
        <f>Table1[[#This Row],[Capacity (MW)]]*0.395*8760*10^-6</f>
        <v>0.57785339999999996</v>
      </c>
      <c r="R10934" s="3" cm="1">
        <f t="array" ref="R10934">AVERAGE(VLOOKUP(_xlfn.TEXTSPLIT(Table1[[#This Row],[Fuel (no space after comma)]], ","), FuelList_Final_EF!$A$2:$B$65, 2, FALSE))</f>
        <v>61.078894099257525</v>
      </c>
      <c r="S10934" s="3">
        <f>Table1[[#This Row],[Generation (TWh)]]*10^9*VLOOKUP(Table1[[#This Row],[Turbine/Engine Technology]],Technology_HR!$A$2:$B$11,2,FALSE)*10^-6</f>
        <v>5142895.26</v>
      </c>
      <c r="T10934" s="5">
        <f>Table1[[#This Row],[Fuel Consumption (mmBtu)]]*Table1[[#This Row],[Emission Factor (kg CO2/ mmBtu)]]*10^3</f>
        <v>314122354949.11346</v>
      </c>
      <c r="U10934" s="3">
        <f>Table1[[#This Row],[Emissions (g CO2)]]/(Table1[[#This Row],[Generation (TWh)]]*10^9)</f>
        <v>543.60215748339192</v>
      </c>
    </row>
    <row r="10935" spans="1:21" x14ac:dyDescent="0.35">
      <c r="A10935" t="s">
        <v>2786</v>
      </c>
      <c r="B10935" t="s">
        <v>3239</v>
      </c>
      <c r="C10935" t="str">
        <f>SUBSTITUTE(Table1[[#This Row],[Fuel]],", ",",")</f>
        <v>fossil gas: natural gas</v>
      </c>
      <c r="D10935" t="s">
        <v>3239</v>
      </c>
      <c r="H10935" t="s">
        <v>3438</v>
      </c>
      <c r="I10935">
        <v>146</v>
      </c>
      <c r="J10935" t="s">
        <v>3446</v>
      </c>
      <c r="K10935">
        <v>2011</v>
      </c>
      <c r="L10935" t="s">
        <v>29</v>
      </c>
      <c r="M10935" t="s">
        <v>29</v>
      </c>
      <c r="N10935">
        <v>41.201537999999999</v>
      </c>
      <c r="O10935">
        <v>-76.069648000000001</v>
      </c>
      <c r="P10935" t="s">
        <v>3613</v>
      </c>
      <c r="Q10935" s="3">
        <f>Table1[[#This Row],[Capacity (MW)]]*0.395*8760*10^-6</f>
        <v>0.5051892</v>
      </c>
      <c r="R10935" s="3" cm="1">
        <f t="array" ref="R10935">AVERAGE(VLOOKUP(_xlfn.TEXTSPLIT(Table1[[#This Row],[Fuel (no space after comma)]], ","), FuelList_Final_EF!$A$2:$B$65, 2, FALSE))</f>
        <v>53.06</v>
      </c>
      <c r="S10935" s="3">
        <f>Table1[[#This Row],[Generation (TWh)]]*10^9*VLOOKUP(Table1[[#This Row],[Turbine/Engine Technology]],Technology_HR!$A$2:$B$11,2,FALSE)*10^-6</f>
        <v>3813673.2708000001</v>
      </c>
      <c r="T10935" s="5">
        <f>Table1[[#This Row],[Fuel Consumption (mmBtu)]]*Table1[[#This Row],[Emission Factor (kg CO2/ mmBtu)]]*10^3</f>
        <v>202353503748.64801</v>
      </c>
      <c r="U10935" s="3">
        <f>Table1[[#This Row],[Emissions (g CO2)]]/(Table1[[#This Row],[Generation (TWh)]]*10^9)</f>
        <v>400.54993999999999</v>
      </c>
    </row>
    <row r="10936" spans="1:21" x14ac:dyDescent="0.35">
      <c r="A10936" t="s">
        <v>2787</v>
      </c>
      <c r="B10936" t="s">
        <v>3239</v>
      </c>
      <c r="C10936" t="str">
        <f>SUBSTITUTE(Table1[[#This Row],[Fuel]],", ",",")</f>
        <v>fossil gas: natural gas</v>
      </c>
      <c r="D10936" t="s">
        <v>3239</v>
      </c>
      <c r="H10936" t="s">
        <v>3438</v>
      </c>
      <c r="I10936">
        <v>898</v>
      </c>
      <c r="J10936" t="s">
        <v>3446</v>
      </c>
      <c r="K10936">
        <v>2003</v>
      </c>
      <c r="L10936" t="s">
        <v>29</v>
      </c>
      <c r="M10936" t="s">
        <v>29</v>
      </c>
      <c r="N10936">
        <v>39.872500000000002</v>
      </c>
      <c r="O10936">
        <v>-77.167199999999994</v>
      </c>
      <c r="P10936" t="s">
        <v>3613</v>
      </c>
      <c r="Q10936" s="3">
        <f>Table1[[#This Row],[Capacity (MW)]]*0.395*8760*10^-6</f>
        <v>3.1072595999999999</v>
      </c>
      <c r="R10936" s="3" cm="1">
        <f t="array" ref="R10936">AVERAGE(VLOOKUP(_xlfn.TEXTSPLIT(Table1[[#This Row],[Fuel (no space after comma)]], ","), FuelList_Final_EF!$A$2:$B$65, 2, FALSE))</f>
        <v>53.06</v>
      </c>
      <c r="S10936" s="3">
        <f>Table1[[#This Row],[Generation (TWh)]]*10^9*VLOOKUP(Table1[[#This Row],[Turbine/Engine Technology]],Technology_HR!$A$2:$B$11,2,FALSE)*10^-6</f>
        <v>23456702.720399998</v>
      </c>
      <c r="T10936" s="5">
        <f>Table1[[#This Row],[Fuel Consumption (mmBtu)]]*Table1[[#This Row],[Emission Factor (kg CO2/ mmBtu)]]*10^3</f>
        <v>1244612646344.4241</v>
      </c>
      <c r="U10936" s="3">
        <f>Table1[[#This Row],[Emissions (g CO2)]]/(Table1[[#This Row],[Generation (TWh)]]*10^9)</f>
        <v>400.54994000000005</v>
      </c>
    </row>
    <row r="10937" spans="1:21" x14ac:dyDescent="0.35">
      <c r="A10937" t="s">
        <v>2788</v>
      </c>
      <c r="B10937" t="s">
        <v>3239</v>
      </c>
      <c r="C10937" t="str">
        <f>SUBSTITUTE(Table1[[#This Row],[Fuel]],", ",",")</f>
        <v>fossil gas: natural gas</v>
      </c>
      <c r="D10937" t="s">
        <v>3239</v>
      </c>
      <c r="H10937" t="s">
        <v>3440</v>
      </c>
      <c r="I10937">
        <v>218</v>
      </c>
      <c r="J10937" t="s">
        <v>3446</v>
      </c>
      <c r="K10937">
        <v>1958</v>
      </c>
      <c r="L10937" t="s">
        <v>29</v>
      </c>
      <c r="M10937">
        <v>2026</v>
      </c>
      <c r="N10937">
        <v>33.645617999999999</v>
      </c>
      <c r="O10937">
        <v>-117.9794</v>
      </c>
      <c r="P10937" t="s">
        <v>3613</v>
      </c>
      <c r="Q10937" s="3">
        <f>Table1[[#This Row],[Capacity (MW)]]*0.395*8760*10^-6</f>
        <v>0.75432359999999998</v>
      </c>
      <c r="R10937" s="3" cm="1">
        <f t="array" ref="R10937">AVERAGE(VLOOKUP(_xlfn.TEXTSPLIT(Table1[[#This Row],[Fuel (no space after comma)]], ","), FuelList_Final_EF!$A$2:$B$65, 2, FALSE))</f>
        <v>53.06</v>
      </c>
      <c r="S10937" s="3">
        <f>Table1[[#This Row],[Generation (TWh)]]*10^9*VLOOKUP(Table1[[#This Row],[Turbine/Engine Technology]],Technology_HR!$A$2:$B$11,2,FALSE)*10^-6</f>
        <v>7758218.2259999998</v>
      </c>
      <c r="T10937" s="5">
        <f>Table1[[#This Row],[Fuel Consumption (mmBtu)]]*Table1[[#This Row],[Emission Factor (kg CO2/ mmBtu)]]*10^3</f>
        <v>411651059071.56</v>
      </c>
      <c r="U10937" s="3">
        <f>Table1[[#This Row],[Emissions (g CO2)]]/(Table1[[#This Row],[Generation (TWh)]]*10^9)</f>
        <v>545.72209999999995</v>
      </c>
    </row>
    <row r="10938" spans="1:21" x14ac:dyDescent="0.35">
      <c r="A10938" t="s">
        <v>2788</v>
      </c>
      <c r="B10938" t="s">
        <v>3239</v>
      </c>
      <c r="C10938" t="str">
        <f>SUBSTITUTE(Table1[[#This Row],[Fuel]],", ",",")</f>
        <v>fossil gas: natural gas</v>
      </c>
      <c r="D10938" t="s">
        <v>3239</v>
      </c>
      <c r="H10938" t="s">
        <v>3438</v>
      </c>
      <c r="I10938">
        <v>454.35</v>
      </c>
      <c r="J10938" t="s">
        <v>3446</v>
      </c>
      <c r="K10938">
        <v>2020</v>
      </c>
      <c r="L10938" t="s">
        <v>29</v>
      </c>
      <c r="M10938" t="s">
        <v>29</v>
      </c>
      <c r="N10938">
        <v>33.645617999999999</v>
      </c>
      <c r="O10938">
        <v>-117.9794</v>
      </c>
      <c r="P10938" t="s">
        <v>3613</v>
      </c>
      <c r="Q10938" s="3">
        <f>Table1[[#This Row],[Capacity (MW)]]*0.395*8760*10^-6</f>
        <v>1.5721418700000001</v>
      </c>
      <c r="R10938" s="3" cm="1">
        <f t="array" ref="R10938">AVERAGE(VLOOKUP(_xlfn.TEXTSPLIT(Table1[[#This Row],[Fuel (no space after comma)]], ","), FuelList_Final_EF!$A$2:$B$65, 2, FALSE))</f>
        <v>53.06</v>
      </c>
      <c r="S10938" s="3">
        <f>Table1[[#This Row],[Generation (TWh)]]*10^9*VLOOKUP(Table1[[#This Row],[Turbine/Engine Technology]],Technology_HR!$A$2:$B$11,2,FALSE)*10^-6</f>
        <v>11868098.976629999</v>
      </c>
      <c r="T10938" s="5">
        <f>Table1[[#This Row],[Fuel Consumption (mmBtu)]]*Table1[[#This Row],[Emission Factor (kg CO2/ mmBtu)]]*10^3</f>
        <v>629721331699.98779</v>
      </c>
      <c r="U10938" s="3">
        <f>Table1[[#This Row],[Emissions (g CO2)]]/(Table1[[#This Row],[Generation (TWh)]]*10^9)</f>
        <v>400.54993999999999</v>
      </c>
    </row>
    <row r="10939" spans="1:21" x14ac:dyDescent="0.35">
      <c r="A10939" t="s">
        <v>2429</v>
      </c>
      <c r="B10939" t="s">
        <v>3239</v>
      </c>
      <c r="C10939" t="str">
        <f>SUBSTITUTE(Table1[[#This Row],[Fuel]],", ",",")</f>
        <v>fossil gas: natural gas</v>
      </c>
      <c r="D10939" t="s">
        <v>3239</v>
      </c>
      <c r="H10939" t="s">
        <v>3438</v>
      </c>
      <c r="I10939">
        <v>244.65</v>
      </c>
      <c r="J10939" t="s">
        <v>3446</v>
      </c>
      <c r="K10939">
        <v>2020</v>
      </c>
      <c r="L10939" t="s">
        <v>29</v>
      </c>
      <c r="M10939" t="s">
        <v>29</v>
      </c>
      <c r="N10939">
        <v>33.645617999999999</v>
      </c>
      <c r="O10939">
        <v>-117.9794</v>
      </c>
      <c r="P10939" t="s">
        <v>3613</v>
      </c>
      <c r="Q10939" s="3">
        <f>Table1[[#This Row],[Capacity (MW)]]*0.395*8760*10^-6</f>
        <v>0.84653792999999999</v>
      </c>
      <c r="R10939" s="3" cm="1">
        <f t="array" ref="R10939">AVERAGE(VLOOKUP(_xlfn.TEXTSPLIT(Table1[[#This Row],[Fuel (no space after comma)]], ","), FuelList_Final_EF!$A$2:$B$65, 2, FALSE))</f>
        <v>53.06</v>
      </c>
      <c r="S10939" s="3">
        <f>Table1[[#This Row],[Generation (TWh)]]*10^9*VLOOKUP(Table1[[#This Row],[Turbine/Engine Technology]],Technology_HR!$A$2:$B$11,2,FALSE)*10^-6</f>
        <v>6390514.8335699998</v>
      </c>
      <c r="T10939" s="5">
        <f>Table1[[#This Row],[Fuel Consumption (mmBtu)]]*Table1[[#This Row],[Emission Factor (kg CO2/ mmBtu)]]*10^3</f>
        <v>339080717069.22418</v>
      </c>
      <c r="U10939" s="3">
        <f>Table1[[#This Row],[Emissions (g CO2)]]/(Table1[[#This Row],[Generation (TWh)]]*10^9)</f>
        <v>400.54993999999999</v>
      </c>
    </row>
    <row r="10940" spans="1:21" x14ac:dyDescent="0.35">
      <c r="A10940" t="s">
        <v>2689</v>
      </c>
      <c r="B10940" t="s">
        <v>3243</v>
      </c>
      <c r="C10940" t="str">
        <f>SUBSTITUTE(Table1[[#This Row],[Fuel]],", ",",")</f>
        <v>fossil gas: natural gas,fossil liquids: fuel oil</v>
      </c>
      <c r="D10940" t="s">
        <v>3239</v>
      </c>
      <c r="E10940" t="s">
        <v>3275</v>
      </c>
      <c r="H10940" t="s">
        <v>3436</v>
      </c>
      <c r="I10940">
        <v>71</v>
      </c>
      <c r="J10940" t="s">
        <v>3446</v>
      </c>
      <c r="K10940">
        <v>1974</v>
      </c>
      <c r="L10940" t="s">
        <v>29</v>
      </c>
      <c r="M10940" t="s">
        <v>29</v>
      </c>
      <c r="N10940">
        <v>38.090600000000002</v>
      </c>
      <c r="O10940">
        <v>-97.874719999999996</v>
      </c>
      <c r="P10940" t="s">
        <v>3613</v>
      </c>
      <c r="Q10940" s="3">
        <f>Table1[[#This Row],[Capacity (MW)]]*0.395*8760*10^-6</f>
        <v>0.24567420000000001</v>
      </c>
      <c r="R10940" s="3" cm="1">
        <f t="array" ref="R10940">AVERAGE(VLOOKUP(_xlfn.TEXTSPLIT(Table1[[#This Row],[Fuel (no space after comma)]], ","), FuelList_Final_EF!$A$2:$B$65, 2, FALSE))</f>
        <v>65.583341148886291</v>
      </c>
      <c r="S10940" s="3">
        <f>Table1[[#This Row],[Generation (TWh)]]*10^9*VLOOKUP(Table1[[#This Row],[Turbine/Engine Technology]],Technology_HR!$A$2:$B$11,2,FALSE)*10^-6</f>
        <v>2704872.9419999998</v>
      </c>
      <c r="T10940" s="5">
        <f>Table1[[#This Row],[Fuel Consumption (mmBtu)]]*Table1[[#This Row],[Emission Factor (kg CO2/ mmBtu)]]*10^3</f>
        <v>177394604919.57773</v>
      </c>
      <c r="U10940" s="3">
        <f>Table1[[#This Row],[Emissions (g CO2)]]/(Table1[[#This Row],[Generation (TWh)]]*10^9)</f>
        <v>722.07258604923811</v>
      </c>
    </row>
    <row r="10941" spans="1:21" x14ac:dyDescent="0.35">
      <c r="A10941" t="s">
        <v>2689</v>
      </c>
      <c r="B10941" t="s">
        <v>3243</v>
      </c>
      <c r="C10941" t="str">
        <f>SUBSTITUTE(Table1[[#This Row],[Fuel]],", ",",")</f>
        <v>fossil gas: natural gas,fossil liquids: fuel oil</v>
      </c>
      <c r="D10941" t="s">
        <v>3239</v>
      </c>
      <c r="E10941" t="s">
        <v>3275</v>
      </c>
      <c r="H10941" t="s">
        <v>3436</v>
      </c>
      <c r="I10941">
        <v>71</v>
      </c>
      <c r="J10941" t="s">
        <v>3446</v>
      </c>
      <c r="K10941">
        <v>1974</v>
      </c>
      <c r="L10941" t="s">
        <v>29</v>
      </c>
      <c r="M10941" t="s">
        <v>29</v>
      </c>
      <c r="N10941">
        <v>38.090600000000002</v>
      </c>
      <c r="O10941">
        <v>-97.874719999999996</v>
      </c>
      <c r="P10941" t="s">
        <v>3613</v>
      </c>
      <c r="Q10941" s="3">
        <f>Table1[[#This Row],[Capacity (MW)]]*0.395*8760*10^-6</f>
        <v>0.24567420000000001</v>
      </c>
      <c r="R10941" s="3" cm="1">
        <f t="array" ref="R10941">AVERAGE(VLOOKUP(_xlfn.TEXTSPLIT(Table1[[#This Row],[Fuel (no space after comma)]], ","), FuelList_Final_EF!$A$2:$B$65, 2, FALSE))</f>
        <v>65.583341148886291</v>
      </c>
      <c r="S10941" s="3">
        <f>Table1[[#This Row],[Generation (TWh)]]*10^9*VLOOKUP(Table1[[#This Row],[Turbine/Engine Technology]],Technology_HR!$A$2:$B$11,2,FALSE)*10^-6</f>
        <v>2704872.9419999998</v>
      </c>
      <c r="T10941" s="5">
        <f>Table1[[#This Row],[Fuel Consumption (mmBtu)]]*Table1[[#This Row],[Emission Factor (kg CO2/ mmBtu)]]*10^3</f>
        <v>177394604919.57773</v>
      </c>
      <c r="U10941" s="3">
        <f>Table1[[#This Row],[Emissions (g CO2)]]/(Table1[[#This Row],[Generation (TWh)]]*10^9)</f>
        <v>722.07258604923811</v>
      </c>
    </row>
    <row r="10942" spans="1:21" x14ac:dyDescent="0.35">
      <c r="A10942" t="s">
        <v>2689</v>
      </c>
      <c r="B10942" t="s">
        <v>3243</v>
      </c>
      <c r="C10942" t="str">
        <f>SUBSTITUTE(Table1[[#This Row],[Fuel]],", ",",")</f>
        <v>fossil gas: natural gas,fossil liquids: fuel oil</v>
      </c>
      <c r="D10942" t="s">
        <v>3239</v>
      </c>
      <c r="E10942" t="s">
        <v>3275</v>
      </c>
      <c r="H10942" t="s">
        <v>3436</v>
      </c>
      <c r="I10942">
        <v>71</v>
      </c>
      <c r="J10942" t="s">
        <v>3446</v>
      </c>
      <c r="K10942">
        <v>1974</v>
      </c>
      <c r="L10942" t="s">
        <v>29</v>
      </c>
      <c r="M10942" t="s">
        <v>29</v>
      </c>
      <c r="N10942">
        <v>38.090600000000002</v>
      </c>
      <c r="O10942">
        <v>-97.874719999999996</v>
      </c>
      <c r="P10942" t="s">
        <v>3613</v>
      </c>
      <c r="Q10942" s="3">
        <f>Table1[[#This Row],[Capacity (MW)]]*0.395*8760*10^-6</f>
        <v>0.24567420000000001</v>
      </c>
      <c r="R10942" s="3" cm="1">
        <f t="array" ref="R10942">AVERAGE(VLOOKUP(_xlfn.TEXTSPLIT(Table1[[#This Row],[Fuel (no space after comma)]], ","), FuelList_Final_EF!$A$2:$B$65, 2, FALSE))</f>
        <v>65.583341148886291</v>
      </c>
      <c r="S10942" s="3">
        <f>Table1[[#This Row],[Generation (TWh)]]*10^9*VLOOKUP(Table1[[#This Row],[Turbine/Engine Technology]],Technology_HR!$A$2:$B$11,2,FALSE)*10^-6</f>
        <v>2704872.9419999998</v>
      </c>
      <c r="T10942" s="5">
        <f>Table1[[#This Row],[Fuel Consumption (mmBtu)]]*Table1[[#This Row],[Emission Factor (kg CO2/ mmBtu)]]*10^3</f>
        <v>177394604919.57773</v>
      </c>
      <c r="U10942" s="3">
        <f>Table1[[#This Row],[Emissions (g CO2)]]/(Table1[[#This Row],[Generation (TWh)]]*10^9)</f>
        <v>722.07258604923811</v>
      </c>
    </row>
    <row r="10943" spans="1:21" x14ac:dyDescent="0.35">
      <c r="A10943" t="s">
        <v>2689</v>
      </c>
      <c r="B10943" t="s">
        <v>3275</v>
      </c>
      <c r="C10943" t="str">
        <f>SUBSTITUTE(Table1[[#This Row],[Fuel]],", ",",")</f>
        <v>fossil liquids: fuel oil</v>
      </c>
      <c r="D10943" t="s">
        <v>3275</v>
      </c>
      <c r="H10943" t="s">
        <v>3436</v>
      </c>
      <c r="I10943">
        <v>70</v>
      </c>
      <c r="J10943" t="s">
        <v>3446</v>
      </c>
      <c r="K10943">
        <v>1975</v>
      </c>
      <c r="L10943" t="s">
        <v>29</v>
      </c>
      <c r="M10943" t="s">
        <v>29</v>
      </c>
      <c r="N10943">
        <v>38.090600000000002</v>
      </c>
      <c r="O10943">
        <v>-97.874722000000006</v>
      </c>
      <c r="P10943" t="s">
        <v>3613</v>
      </c>
      <c r="Q10943" s="3">
        <f>Table1[[#This Row],[Capacity (MW)]]*0.395*8760*10^-6</f>
        <v>0.24221400000000001</v>
      </c>
      <c r="R10943" s="3" cm="1">
        <f t="array" ref="R10943">AVERAGE(VLOOKUP(_xlfn.TEXTSPLIT(Table1[[#This Row],[Fuel (no space after comma)]], ","), FuelList_Final_EF!$A$2:$B$65, 2, FALSE))</f>
        <v>78.106682297772565</v>
      </c>
      <c r="S10943" s="3">
        <f>Table1[[#This Row],[Generation (TWh)]]*10^9*VLOOKUP(Table1[[#This Row],[Turbine/Engine Technology]],Technology_HR!$A$2:$B$11,2,FALSE)*10^-6</f>
        <v>2666776.1399999997</v>
      </c>
      <c r="T10943" s="5">
        <f>Table1[[#This Row],[Fuel Consumption (mmBtu)]]*Table1[[#This Row],[Emission Factor (kg CO2/ mmBtu)]]*10^3</f>
        <v>208293036726.26022</v>
      </c>
      <c r="U10943" s="3">
        <f>Table1[[#This Row],[Emissions (g CO2)]]/(Table1[[#This Row],[Generation (TWh)]]*10^9)</f>
        <v>859.95457209847586</v>
      </c>
    </row>
    <row r="10944" spans="1:21" x14ac:dyDescent="0.35">
      <c r="A10944" t="s">
        <v>2789</v>
      </c>
      <c r="B10944" t="s">
        <v>3239</v>
      </c>
      <c r="C10944" t="str">
        <f>SUBSTITUTE(Table1[[#This Row],[Fuel]],", ",",")</f>
        <v>fossil gas: natural gas</v>
      </c>
      <c r="D10944" t="s">
        <v>3239</v>
      </c>
      <c r="H10944" t="s">
        <v>3438</v>
      </c>
      <c r="I10944">
        <v>66</v>
      </c>
      <c r="J10944" t="s">
        <v>3446</v>
      </c>
      <c r="K10944">
        <v>1994</v>
      </c>
      <c r="L10944" t="s">
        <v>29</v>
      </c>
      <c r="M10944" t="s">
        <v>29</v>
      </c>
      <c r="N10944">
        <v>44.888880999999998</v>
      </c>
      <c r="O10944">
        <v>-94.349350000000001</v>
      </c>
      <c r="P10944" t="s">
        <v>3613</v>
      </c>
      <c r="Q10944" s="3">
        <f>Table1[[#This Row],[Capacity (MW)]]*0.395*8760*10^-6</f>
        <v>0.2283732</v>
      </c>
      <c r="R10944" s="3" cm="1">
        <f t="array" ref="R10944">AVERAGE(VLOOKUP(_xlfn.TEXTSPLIT(Table1[[#This Row],[Fuel (no space after comma)]], ","), FuelList_Final_EF!$A$2:$B$65, 2, FALSE))</f>
        <v>53.06</v>
      </c>
      <c r="S10944" s="3">
        <f>Table1[[#This Row],[Generation (TWh)]]*10^9*VLOOKUP(Table1[[#This Row],[Turbine/Engine Technology]],Technology_HR!$A$2:$B$11,2,FALSE)*10^-6</f>
        <v>1723989.2867999999</v>
      </c>
      <c r="T10944" s="5">
        <f>Table1[[#This Row],[Fuel Consumption (mmBtu)]]*Table1[[#This Row],[Emission Factor (kg CO2/ mmBtu)]]*10^3</f>
        <v>91474871557.607986</v>
      </c>
      <c r="U10944" s="3">
        <f>Table1[[#This Row],[Emissions (g CO2)]]/(Table1[[#This Row],[Generation (TWh)]]*10^9)</f>
        <v>400.54993999999994</v>
      </c>
    </row>
    <row r="10945" spans="1:21" x14ac:dyDescent="0.35">
      <c r="A10945" t="s">
        <v>29</v>
      </c>
      <c r="B10945" t="s">
        <v>3239</v>
      </c>
      <c r="C10945" t="str">
        <f>SUBSTITUTE(Table1[[#This Row],[Fuel]],", ",",")</f>
        <v>fossil gas: natural gas</v>
      </c>
      <c r="D10945" t="s">
        <v>3239</v>
      </c>
      <c r="H10945" t="s">
        <v>3437</v>
      </c>
      <c r="I10945">
        <v>148</v>
      </c>
      <c r="J10945" t="s">
        <v>3450</v>
      </c>
      <c r="K10945">
        <v>2027</v>
      </c>
      <c r="L10945" t="s">
        <v>29</v>
      </c>
      <c r="M10945" t="s">
        <v>29</v>
      </c>
      <c r="N10945">
        <v>29.621092048411199</v>
      </c>
      <c r="O10945">
        <v>-95.660579528835797</v>
      </c>
      <c r="P10945" t="s">
        <v>3613</v>
      </c>
      <c r="Q10945" s="3">
        <f>Table1[[#This Row],[Capacity (MW)]]*0.395*8760*10^-6</f>
        <v>0.51210960000000005</v>
      </c>
      <c r="R10945" s="3" cm="1">
        <f t="array" ref="R10945">AVERAGE(VLOOKUP(_xlfn.TEXTSPLIT(Table1[[#This Row],[Fuel (no space after comma)]], ","), FuelList_Final_EF!$A$2:$B$65, 2, FALSE))</f>
        <v>53.06</v>
      </c>
      <c r="S10945" s="3">
        <f>Table1[[#This Row],[Generation (TWh)]]*10^9*VLOOKUP(Table1[[#This Row],[Turbine/Engine Technology]],Technology_HR!$A$2:$B$11,2,FALSE)*10^-6</f>
        <v>4557775.4400000004</v>
      </c>
      <c r="T10945" s="5">
        <f>Table1[[#This Row],[Fuel Consumption (mmBtu)]]*Table1[[#This Row],[Emission Factor (kg CO2/ mmBtu)]]*10^3</f>
        <v>241835564846.40002</v>
      </c>
      <c r="U10945" s="3">
        <f>Table1[[#This Row],[Emissions (g CO2)]]/(Table1[[#This Row],[Generation (TWh)]]*10^9)</f>
        <v>472.23399999999998</v>
      </c>
    </row>
    <row r="10946" spans="1:21" x14ac:dyDescent="0.35">
      <c r="A10946" t="s">
        <v>2790</v>
      </c>
      <c r="B10946" t="s">
        <v>3416</v>
      </c>
      <c r="C10946" t="str">
        <f>SUBSTITUTE(Table1[[#This Row],[Fuel]],", ",",")</f>
        <v>fossil gas: natural gas,fossil liquids: fuel oil,fossil liquids: kerosene</v>
      </c>
      <c r="D10946" t="s">
        <v>3239</v>
      </c>
      <c r="E10946" t="s">
        <v>3275</v>
      </c>
      <c r="F10946" t="s">
        <v>3349</v>
      </c>
      <c r="H10946" t="s">
        <v>3438</v>
      </c>
      <c r="I10946">
        <v>147</v>
      </c>
      <c r="J10946" t="s">
        <v>3446</v>
      </c>
      <c r="K10946">
        <v>1995</v>
      </c>
      <c r="L10946" t="s">
        <v>29</v>
      </c>
      <c r="M10946" t="s">
        <v>29</v>
      </c>
      <c r="N10946">
        <v>43.25</v>
      </c>
      <c r="O10946">
        <v>-73.8125</v>
      </c>
      <c r="P10946" t="s">
        <v>3613</v>
      </c>
      <c r="Q10946" s="3">
        <f>Table1[[#This Row],[Capacity (MW)]]*0.395*8760*10^-6</f>
        <v>0.50864940000000003</v>
      </c>
      <c r="R10946" s="3" cm="1">
        <f t="array" ref="R10946">AVERAGE(VLOOKUP(_xlfn.TEXTSPLIT(Table1[[#This Row],[Fuel (no space after comma)]], ","), FuelList_Final_EF!$A$2:$B$65, 2, FALSE))</f>
        <v>68.788894099257519</v>
      </c>
      <c r="S10946" s="3">
        <f>Table1[[#This Row],[Generation (TWh)]]*10^9*VLOOKUP(Table1[[#This Row],[Turbine/Engine Technology]],Technology_HR!$A$2:$B$11,2,FALSE)*10^-6</f>
        <v>3839794.3205999997</v>
      </c>
      <c r="T10946" s="5">
        <f>Table1[[#This Row],[Fuel Consumption (mmBtu)]]*Table1[[#This Row],[Emission Factor (kg CO2/ mmBtu)]]*10^3</f>
        <v>264135204882.68384</v>
      </c>
      <c r="U10946" s="3">
        <f>Table1[[#This Row],[Emissions (g CO2)]]/(Table1[[#This Row],[Generation (TWh)]]*10^9)</f>
        <v>519.28736155529498</v>
      </c>
    </row>
    <row r="10947" spans="1:21" x14ac:dyDescent="0.35">
      <c r="A10947" t="s">
        <v>2791</v>
      </c>
      <c r="B10947" t="s">
        <v>3239</v>
      </c>
      <c r="C10947" t="str">
        <f>SUBSTITUTE(Table1[[#This Row],[Fuel]],", ",",")</f>
        <v>fossil gas: natural gas</v>
      </c>
      <c r="D10947" t="s">
        <v>3239</v>
      </c>
      <c r="H10947" t="s">
        <v>3438</v>
      </c>
      <c r="I10947">
        <v>234.8</v>
      </c>
      <c r="J10947" t="s">
        <v>3446</v>
      </c>
      <c r="K10947">
        <v>2022</v>
      </c>
      <c r="L10947" t="s">
        <v>29</v>
      </c>
      <c r="M10947" t="s">
        <v>29</v>
      </c>
      <c r="N10947">
        <v>41.862113999999998</v>
      </c>
      <c r="O10947">
        <v>-86.22139</v>
      </c>
      <c r="P10947" t="s">
        <v>3613</v>
      </c>
      <c r="Q10947" s="3">
        <f>Table1[[#This Row],[Capacity (MW)]]*0.395*8760*10^-6</f>
        <v>0.81245496000000006</v>
      </c>
      <c r="R10947" s="3" cm="1">
        <f t="array" ref="R10947">AVERAGE(VLOOKUP(_xlfn.TEXTSPLIT(Table1[[#This Row],[Fuel (no space after comma)]], ","), FuelList_Final_EF!$A$2:$B$65, 2, FALSE))</f>
        <v>53.06</v>
      </c>
      <c r="S10947" s="3">
        <f>Table1[[#This Row],[Generation (TWh)]]*10^9*VLOOKUP(Table1[[#This Row],[Turbine/Engine Technology]],Technology_HR!$A$2:$B$11,2,FALSE)*10^-6</f>
        <v>6133222.4930400001</v>
      </c>
      <c r="T10947" s="5">
        <f>Table1[[#This Row],[Fuel Consumption (mmBtu)]]*Table1[[#This Row],[Emission Factor (kg CO2/ mmBtu)]]*10^3</f>
        <v>325428785480.70239</v>
      </c>
      <c r="U10947" s="3">
        <f>Table1[[#This Row],[Emissions (g CO2)]]/(Table1[[#This Row],[Generation (TWh)]]*10^9)</f>
        <v>400.54993999999999</v>
      </c>
    </row>
    <row r="10948" spans="1:21" x14ac:dyDescent="0.35">
      <c r="A10948" t="s">
        <v>2792</v>
      </c>
      <c r="B10948" t="s">
        <v>3239</v>
      </c>
      <c r="C10948" t="str">
        <f>SUBSTITUTE(Table1[[#This Row],[Fuel]],", ",",")</f>
        <v>fossil gas: natural gas</v>
      </c>
      <c r="D10948" t="s">
        <v>3239</v>
      </c>
      <c r="H10948" t="s">
        <v>3438</v>
      </c>
      <c r="I10948">
        <v>352.2</v>
      </c>
      <c r="J10948" t="s">
        <v>3446</v>
      </c>
      <c r="K10948">
        <v>2022</v>
      </c>
      <c r="L10948" t="s">
        <v>29</v>
      </c>
      <c r="M10948" t="s">
        <v>29</v>
      </c>
      <c r="N10948">
        <v>41.862113999999998</v>
      </c>
      <c r="O10948">
        <v>-86.22139</v>
      </c>
      <c r="P10948" t="s">
        <v>3613</v>
      </c>
      <c r="Q10948" s="3">
        <f>Table1[[#This Row],[Capacity (MW)]]*0.395*8760*10^-6</f>
        <v>1.2186824399999998</v>
      </c>
      <c r="R10948" s="3" cm="1">
        <f t="array" ref="R10948">AVERAGE(VLOOKUP(_xlfn.TEXTSPLIT(Table1[[#This Row],[Fuel (no space after comma)]], ","), FuelList_Final_EF!$A$2:$B$65, 2, FALSE))</f>
        <v>53.06</v>
      </c>
      <c r="S10948" s="3">
        <f>Table1[[#This Row],[Generation (TWh)]]*10^9*VLOOKUP(Table1[[#This Row],[Turbine/Engine Technology]],Technology_HR!$A$2:$B$11,2,FALSE)*10^-6</f>
        <v>9199833.7395599969</v>
      </c>
      <c r="T10948" s="5">
        <f>Table1[[#This Row],[Fuel Consumption (mmBtu)]]*Table1[[#This Row],[Emission Factor (kg CO2/ mmBtu)]]*10^3</f>
        <v>488143178221.05347</v>
      </c>
      <c r="U10948" s="3">
        <f>Table1[[#This Row],[Emissions (g CO2)]]/(Table1[[#This Row],[Generation (TWh)]]*10^9)</f>
        <v>400.54993999999999</v>
      </c>
    </row>
    <row r="10949" spans="1:21" x14ac:dyDescent="0.35">
      <c r="A10949" t="s">
        <v>2793</v>
      </c>
      <c r="B10949" t="s">
        <v>3239</v>
      </c>
      <c r="C10949" t="str">
        <f>SUBSTITUTE(Table1[[#This Row],[Fuel]],", ",",")</f>
        <v>fossil gas: natural gas</v>
      </c>
      <c r="D10949" t="s">
        <v>3239</v>
      </c>
      <c r="H10949" t="s">
        <v>3438</v>
      </c>
      <c r="I10949">
        <v>587</v>
      </c>
      <c r="J10949" t="s">
        <v>3446</v>
      </c>
      <c r="K10949">
        <v>2022</v>
      </c>
      <c r="L10949" t="s">
        <v>29</v>
      </c>
      <c r="M10949" t="s">
        <v>29</v>
      </c>
      <c r="N10949">
        <v>41.862113999999998</v>
      </c>
      <c r="O10949">
        <v>-86.22139</v>
      </c>
      <c r="P10949" t="s">
        <v>3613</v>
      </c>
      <c r="Q10949" s="3">
        <f>Table1[[#This Row],[Capacity (MW)]]*0.395*8760*10^-6</f>
        <v>2.0311374</v>
      </c>
      <c r="R10949" s="3" cm="1">
        <f t="array" ref="R10949">AVERAGE(VLOOKUP(_xlfn.TEXTSPLIT(Table1[[#This Row],[Fuel (no space after comma)]], ","), FuelList_Final_EF!$A$2:$B$65, 2, FALSE))</f>
        <v>53.06</v>
      </c>
      <c r="S10949" s="3">
        <f>Table1[[#This Row],[Generation (TWh)]]*10^9*VLOOKUP(Table1[[#This Row],[Turbine/Engine Technology]],Technology_HR!$A$2:$B$11,2,FALSE)*10^-6</f>
        <v>15333056.2326</v>
      </c>
      <c r="T10949" s="5">
        <f>Table1[[#This Row],[Fuel Consumption (mmBtu)]]*Table1[[#This Row],[Emission Factor (kg CO2/ mmBtu)]]*10^3</f>
        <v>813571963701.75598</v>
      </c>
      <c r="U10949" s="3">
        <f>Table1[[#This Row],[Emissions (g CO2)]]/(Table1[[#This Row],[Generation (TWh)]]*10^9)</f>
        <v>400.54993999999999</v>
      </c>
    </row>
    <row r="10950" spans="1:21" x14ac:dyDescent="0.35">
      <c r="A10950" t="s">
        <v>2794</v>
      </c>
      <c r="B10950" t="s">
        <v>3243</v>
      </c>
      <c r="C10950" t="str">
        <f>SUBSTITUTE(Table1[[#This Row],[Fuel]],", ",",")</f>
        <v>fossil gas: natural gas,fossil liquids: fuel oil</v>
      </c>
      <c r="D10950" t="s">
        <v>3239</v>
      </c>
      <c r="E10950" t="s">
        <v>3275</v>
      </c>
      <c r="H10950" t="s">
        <v>3438</v>
      </c>
      <c r="I10950">
        <v>91</v>
      </c>
      <c r="J10950" t="s">
        <v>3446</v>
      </c>
      <c r="K10950">
        <v>1994</v>
      </c>
      <c r="L10950" t="s">
        <v>29</v>
      </c>
      <c r="M10950" t="s">
        <v>29</v>
      </c>
      <c r="N10950">
        <v>42.085943999999998</v>
      </c>
      <c r="O10950">
        <v>-78.454250000000002</v>
      </c>
      <c r="P10950" t="s">
        <v>3613</v>
      </c>
      <c r="Q10950" s="3">
        <f>Table1[[#This Row],[Capacity (MW)]]*0.395*8760*10^-6</f>
        <v>0.3148782</v>
      </c>
      <c r="R10950" s="3" cm="1">
        <f t="array" ref="R10950">AVERAGE(VLOOKUP(_xlfn.TEXTSPLIT(Table1[[#This Row],[Fuel (no space after comma)]], ","), FuelList_Final_EF!$A$2:$B$65, 2, FALSE))</f>
        <v>65.583341148886291</v>
      </c>
      <c r="S10950" s="3">
        <f>Table1[[#This Row],[Generation (TWh)]]*10^9*VLOOKUP(Table1[[#This Row],[Turbine/Engine Technology]],Technology_HR!$A$2:$B$11,2,FALSE)*10^-6</f>
        <v>2377015.5318</v>
      </c>
      <c r="T10950" s="5">
        <f>Table1[[#This Row],[Fuel Consumption (mmBtu)]]*Table1[[#This Row],[Emission Factor (kg CO2/ mmBtu)]]*10^3</f>
        <v>155892620538.24075</v>
      </c>
      <c r="U10950" s="3">
        <f>Table1[[#This Row],[Emissions (g CO2)]]/(Table1[[#This Row],[Generation (TWh)]]*10^9)</f>
        <v>495.08864233294258</v>
      </c>
    </row>
    <row r="10951" spans="1:21" x14ac:dyDescent="0.35">
      <c r="A10951" t="s">
        <v>2795</v>
      </c>
      <c r="B10951" t="s">
        <v>3243</v>
      </c>
      <c r="C10951" t="str">
        <f>SUBSTITUTE(Table1[[#This Row],[Fuel]],", ",",")</f>
        <v>fossil gas: natural gas,fossil liquids: fuel oil</v>
      </c>
      <c r="D10951" t="s">
        <v>3239</v>
      </c>
      <c r="E10951" t="s">
        <v>3275</v>
      </c>
      <c r="H10951" t="s">
        <v>3438</v>
      </c>
      <c r="I10951">
        <v>57</v>
      </c>
      <c r="J10951" t="s">
        <v>3446</v>
      </c>
      <c r="K10951">
        <v>1990</v>
      </c>
      <c r="L10951" t="s">
        <v>29</v>
      </c>
      <c r="M10951" t="s">
        <v>29</v>
      </c>
      <c r="N10951">
        <v>43.471744999999999</v>
      </c>
      <c r="O10951">
        <v>-76.493470000000002</v>
      </c>
      <c r="P10951" t="s">
        <v>3613</v>
      </c>
      <c r="Q10951" s="3">
        <f>Table1[[#This Row],[Capacity (MW)]]*0.395*8760*10^-6</f>
        <v>0.19723139999999997</v>
      </c>
      <c r="R10951" s="3" cm="1">
        <f t="array" ref="R10951">AVERAGE(VLOOKUP(_xlfn.TEXTSPLIT(Table1[[#This Row],[Fuel (no space after comma)]], ","), FuelList_Final_EF!$A$2:$B$65, 2, FALSE))</f>
        <v>65.583341148886291</v>
      </c>
      <c r="S10951" s="3">
        <f>Table1[[#This Row],[Generation (TWh)]]*10^9*VLOOKUP(Table1[[#This Row],[Turbine/Engine Technology]],Technology_HR!$A$2:$B$11,2,FALSE)*10^-6</f>
        <v>1488899.8385999997</v>
      </c>
      <c r="T10951" s="5">
        <f>Table1[[#This Row],[Fuel Consumption (mmBtu)]]*Table1[[#This Row],[Emission Factor (kg CO2/ mmBtu)]]*10^3</f>
        <v>97647026051.425522</v>
      </c>
      <c r="U10951" s="3">
        <f>Table1[[#This Row],[Emissions (g CO2)]]/(Table1[[#This Row],[Generation (TWh)]]*10^9)</f>
        <v>495.08864233294258</v>
      </c>
    </row>
    <row r="10952" spans="1:21" x14ac:dyDescent="0.35">
      <c r="A10952" t="s">
        <v>2796</v>
      </c>
      <c r="B10952" t="s">
        <v>3243</v>
      </c>
      <c r="C10952" t="str">
        <f>SUBSTITUTE(Table1[[#This Row],[Fuel]],", ",",")</f>
        <v>fossil gas: natural gas,fossil liquids: fuel oil</v>
      </c>
      <c r="D10952" t="s">
        <v>3239</v>
      </c>
      <c r="E10952" t="s">
        <v>3275</v>
      </c>
      <c r="H10952" t="s">
        <v>3438</v>
      </c>
      <c r="I10952">
        <v>57</v>
      </c>
      <c r="J10952" t="s">
        <v>3446</v>
      </c>
      <c r="K10952">
        <v>1991</v>
      </c>
      <c r="L10952" t="s">
        <v>29</v>
      </c>
      <c r="M10952" t="s">
        <v>29</v>
      </c>
      <c r="N10952">
        <v>42.654400000000003</v>
      </c>
      <c r="O10952">
        <v>-78.077200000000005</v>
      </c>
      <c r="P10952" t="s">
        <v>3613</v>
      </c>
      <c r="Q10952" s="3">
        <f>Table1[[#This Row],[Capacity (MW)]]*0.395*8760*10^-6</f>
        <v>0.19723139999999997</v>
      </c>
      <c r="R10952" s="3" cm="1">
        <f t="array" ref="R10952">AVERAGE(VLOOKUP(_xlfn.TEXTSPLIT(Table1[[#This Row],[Fuel (no space after comma)]], ","), FuelList_Final_EF!$A$2:$B$65, 2, FALSE))</f>
        <v>65.583341148886291</v>
      </c>
      <c r="S10952" s="3">
        <f>Table1[[#This Row],[Generation (TWh)]]*10^9*VLOOKUP(Table1[[#This Row],[Turbine/Engine Technology]],Technology_HR!$A$2:$B$11,2,FALSE)*10^-6</f>
        <v>1488899.8385999997</v>
      </c>
      <c r="T10952" s="5">
        <f>Table1[[#This Row],[Fuel Consumption (mmBtu)]]*Table1[[#This Row],[Emission Factor (kg CO2/ mmBtu)]]*10^3</f>
        <v>97647026051.425522</v>
      </c>
      <c r="U10952" s="3">
        <f>Table1[[#This Row],[Emissions (g CO2)]]/(Table1[[#This Row],[Generation (TWh)]]*10^9)</f>
        <v>495.08864233294258</v>
      </c>
    </row>
    <row r="10953" spans="1:21" x14ac:dyDescent="0.35">
      <c r="A10953" t="s">
        <v>2797</v>
      </c>
      <c r="B10953" t="s">
        <v>3243</v>
      </c>
      <c r="C10953" t="str">
        <f>SUBSTITUTE(Table1[[#This Row],[Fuel]],", ",",")</f>
        <v>fossil gas: natural gas,fossil liquids: fuel oil</v>
      </c>
      <c r="D10953" t="s">
        <v>3239</v>
      </c>
      <c r="E10953" t="s">
        <v>3275</v>
      </c>
      <c r="H10953" t="s">
        <v>3438</v>
      </c>
      <c r="I10953">
        <v>60</v>
      </c>
      <c r="J10953" t="s">
        <v>3446</v>
      </c>
      <c r="K10953">
        <v>1989</v>
      </c>
      <c r="L10953" t="s">
        <v>29</v>
      </c>
      <c r="M10953" t="s">
        <v>29</v>
      </c>
      <c r="N10953">
        <v>42.967100000000002</v>
      </c>
      <c r="O10953">
        <v>-78.918199999999999</v>
      </c>
      <c r="P10953" t="s">
        <v>3613</v>
      </c>
      <c r="Q10953" s="3">
        <f>Table1[[#This Row],[Capacity (MW)]]*0.395*8760*10^-6</f>
        <v>0.20761200000000002</v>
      </c>
      <c r="R10953" s="3" cm="1">
        <f t="array" ref="R10953">AVERAGE(VLOOKUP(_xlfn.TEXTSPLIT(Table1[[#This Row],[Fuel (no space after comma)]], ","), FuelList_Final_EF!$A$2:$B$65, 2, FALSE))</f>
        <v>65.583341148886291</v>
      </c>
      <c r="S10953" s="3">
        <f>Table1[[#This Row],[Generation (TWh)]]*10^9*VLOOKUP(Table1[[#This Row],[Turbine/Engine Technology]],Technology_HR!$A$2:$B$11,2,FALSE)*10^-6</f>
        <v>1567262.9880000001</v>
      </c>
      <c r="T10953" s="5">
        <f>Table1[[#This Row],[Fuel Consumption (mmBtu)]]*Table1[[#This Row],[Emission Factor (kg CO2/ mmBtu)]]*10^3</f>
        <v>102786343212.0269</v>
      </c>
      <c r="U10953" s="3">
        <f>Table1[[#This Row],[Emissions (g CO2)]]/(Table1[[#This Row],[Generation (TWh)]]*10^9)</f>
        <v>495.08864233294264</v>
      </c>
    </row>
    <row r="10954" spans="1:21" x14ac:dyDescent="0.35">
      <c r="A10954" t="s">
        <v>2798</v>
      </c>
      <c r="B10954" t="s">
        <v>3313</v>
      </c>
      <c r="C10954" t="str">
        <f>SUBSTITUTE(Table1[[#This Row],[Fuel]],", ",",")</f>
        <v>fossil gas: natural gas,fossil gas: gaseous propane</v>
      </c>
      <c r="D10954" t="s">
        <v>3239</v>
      </c>
      <c r="E10954" t="s">
        <v>3661</v>
      </c>
      <c r="H10954" t="s">
        <v>3440</v>
      </c>
      <c r="I10954">
        <v>79</v>
      </c>
      <c r="J10954" t="s">
        <v>3448</v>
      </c>
      <c r="K10954">
        <v>1960</v>
      </c>
      <c r="L10954" t="s">
        <v>29</v>
      </c>
      <c r="M10954" t="s">
        <v>29</v>
      </c>
      <c r="N10954">
        <v>28.493231999999999</v>
      </c>
      <c r="O10954">
        <v>-80.780119999999997</v>
      </c>
      <c r="P10954" t="s">
        <v>3613</v>
      </c>
      <c r="Q10954" s="3">
        <f>Table1[[#This Row],[Capacity (MW)]]*0.395*8760*10^-6</f>
        <v>0.27335579999999998</v>
      </c>
      <c r="R10954" s="3" cm="1">
        <f t="array" ref="R10954">AVERAGE(VLOOKUP(_xlfn.TEXTSPLIT(Table1[[#This Row],[Fuel (no space after comma)]], ","), FuelList_Final_EF!$A$2:$B$65, 2, FALSE))</f>
        <v>57.260000000000005</v>
      </c>
      <c r="S10954" s="3">
        <f>Table1[[#This Row],[Generation (TWh)]]*10^9*VLOOKUP(Table1[[#This Row],[Turbine/Engine Technology]],Technology_HR!$A$2:$B$11,2,FALSE)*10^-6</f>
        <v>2811464.4029999999</v>
      </c>
      <c r="T10954" s="5">
        <f>Table1[[#This Row],[Fuel Consumption (mmBtu)]]*Table1[[#This Row],[Emission Factor (kg CO2/ mmBtu)]]*10^3</f>
        <v>160984451715.78003</v>
      </c>
      <c r="U10954" s="3">
        <f>Table1[[#This Row],[Emissions (g CO2)]]/(Table1[[#This Row],[Generation (TWh)]]*10^9)</f>
        <v>588.91910000000007</v>
      </c>
    </row>
    <row r="10955" spans="1:21" x14ac:dyDescent="0.35">
      <c r="A10955" t="s">
        <v>2798</v>
      </c>
      <c r="B10955" t="s">
        <v>3313</v>
      </c>
      <c r="C10955" t="str">
        <f>SUBSTITUTE(Table1[[#This Row],[Fuel]],", ",",")</f>
        <v>fossil gas: natural gas,fossil gas: gaseous propane</v>
      </c>
      <c r="D10955" t="s">
        <v>3239</v>
      </c>
      <c r="E10955" t="s">
        <v>3661</v>
      </c>
      <c r="H10955" t="s">
        <v>3440</v>
      </c>
      <c r="I10955">
        <v>213</v>
      </c>
      <c r="J10955" t="s">
        <v>3448</v>
      </c>
      <c r="K10955">
        <v>1964</v>
      </c>
      <c r="L10955" t="s">
        <v>29</v>
      </c>
      <c r="M10955" t="s">
        <v>29</v>
      </c>
      <c r="N10955">
        <v>28.493231999999999</v>
      </c>
      <c r="O10955">
        <v>-80.780119999999997</v>
      </c>
      <c r="P10955" t="s">
        <v>3613</v>
      </c>
      <c r="Q10955" s="3">
        <f>Table1[[#This Row],[Capacity (MW)]]*0.395*8760*10^-6</f>
        <v>0.73702260000000008</v>
      </c>
      <c r="R10955" s="3" cm="1">
        <f t="array" ref="R10955">AVERAGE(VLOOKUP(_xlfn.TEXTSPLIT(Table1[[#This Row],[Fuel (no space after comma)]], ","), FuelList_Final_EF!$A$2:$B$65, 2, FALSE))</f>
        <v>57.260000000000005</v>
      </c>
      <c r="S10955" s="3">
        <f>Table1[[#This Row],[Generation (TWh)]]*10^9*VLOOKUP(Table1[[#This Row],[Turbine/Engine Technology]],Technology_HR!$A$2:$B$11,2,FALSE)*10^-6</f>
        <v>7580277.4410000006</v>
      </c>
      <c r="T10955" s="5">
        <f>Table1[[#This Row],[Fuel Consumption (mmBtu)]]*Table1[[#This Row],[Emission Factor (kg CO2/ mmBtu)]]*10^3</f>
        <v>434046686271.6601</v>
      </c>
      <c r="U10955" s="3">
        <f>Table1[[#This Row],[Emissions (g CO2)]]/(Table1[[#This Row],[Generation (TWh)]]*10^9)</f>
        <v>588.91910000000007</v>
      </c>
    </row>
    <row r="10956" spans="1:21" x14ac:dyDescent="0.35">
      <c r="A10956" t="s">
        <v>2798</v>
      </c>
      <c r="B10956" t="s">
        <v>3313</v>
      </c>
      <c r="C10956" t="str">
        <f>SUBSTITUTE(Table1[[#This Row],[Fuel]],", ",",")</f>
        <v>fossil gas: natural gas,fossil gas: gaseous propane</v>
      </c>
      <c r="D10956" t="s">
        <v>3239</v>
      </c>
      <c r="E10956" t="s">
        <v>3661</v>
      </c>
      <c r="H10956" t="s">
        <v>3440</v>
      </c>
      <c r="I10956">
        <v>317</v>
      </c>
      <c r="J10956" t="s">
        <v>3448</v>
      </c>
      <c r="K10956">
        <v>1974</v>
      </c>
      <c r="L10956" t="s">
        <v>29</v>
      </c>
      <c r="M10956" t="s">
        <v>29</v>
      </c>
      <c r="N10956">
        <v>28.493231999999999</v>
      </c>
      <c r="O10956">
        <v>-80.780119999999997</v>
      </c>
      <c r="P10956" t="s">
        <v>3613</v>
      </c>
      <c r="Q10956" s="3">
        <f>Table1[[#This Row],[Capacity (MW)]]*0.395*8760*10^-6</f>
        <v>1.0968834000000001</v>
      </c>
      <c r="R10956" s="3" cm="1">
        <f t="array" ref="R10956">AVERAGE(VLOOKUP(_xlfn.TEXTSPLIT(Table1[[#This Row],[Fuel (no space after comma)]], ","), FuelList_Final_EF!$A$2:$B$65, 2, FALSE))</f>
        <v>57.260000000000005</v>
      </c>
      <c r="S10956" s="3">
        <f>Table1[[#This Row],[Generation (TWh)]]*10^9*VLOOKUP(Table1[[#This Row],[Turbine/Engine Technology]],Technology_HR!$A$2:$B$11,2,FALSE)*10^-6</f>
        <v>11281445.768999999</v>
      </c>
      <c r="T10956" s="5">
        <f>Table1[[#This Row],[Fuel Consumption (mmBtu)]]*Table1[[#This Row],[Emission Factor (kg CO2/ mmBtu)]]*10^3</f>
        <v>645975584732.94006</v>
      </c>
      <c r="U10956" s="3">
        <f>Table1[[#This Row],[Emissions (g CO2)]]/(Table1[[#This Row],[Generation (TWh)]]*10^9)</f>
        <v>588.91910000000007</v>
      </c>
    </row>
    <row r="10957" spans="1:21" x14ac:dyDescent="0.35">
      <c r="A10957" t="s">
        <v>2550</v>
      </c>
      <c r="B10957" t="s">
        <v>3243</v>
      </c>
      <c r="C10957" t="str">
        <f>SUBSTITUTE(Table1[[#This Row],[Fuel]],", ",",")</f>
        <v>fossil gas: natural gas,fossil liquids: fuel oil</v>
      </c>
      <c r="D10957" t="s">
        <v>3239</v>
      </c>
      <c r="E10957" t="s">
        <v>3275</v>
      </c>
      <c r="H10957" t="s">
        <v>3436</v>
      </c>
      <c r="I10957">
        <v>27.3</v>
      </c>
      <c r="J10957" t="s">
        <v>3446</v>
      </c>
      <c r="K10957">
        <v>1992</v>
      </c>
      <c r="L10957" t="s">
        <v>29</v>
      </c>
      <c r="M10957" t="s">
        <v>29</v>
      </c>
      <c r="N10957">
        <v>28.493231999999999</v>
      </c>
      <c r="O10957">
        <v>-80.780119999999997</v>
      </c>
      <c r="P10957" t="s">
        <v>3613</v>
      </c>
      <c r="Q10957" s="3">
        <f>Table1[[#This Row],[Capacity (MW)]]*0.395*8760*10^-6</f>
        <v>9.4463459999999999E-2</v>
      </c>
      <c r="R10957" s="3" cm="1">
        <f t="array" ref="R10957">AVERAGE(VLOOKUP(_xlfn.TEXTSPLIT(Table1[[#This Row],[Fuel (no space after comma)]], ","), FuelList_Final_EF!$A$2:$B$65, 2, FALSE))</f>
        <v>65.583341148886291</v>
      </c>
      <c r="S10957" s="3">
        <f>Table1[[#This Row],[Generation (TWh)]]*10^9*VLOOKUP(Table1[[#This Row],[Turbine/Engine Technology]],Technology_HR!$A$2:$B$11,2,FALSE)*10^-6</f>
        <v>1040042.6945999999</v>
      </c>
      <c r="T10957" s="5">
        <f>Table1[[#This Row],[Fuel Consumption (mmBtu)]]*Table1[[#This Row],[Emission Factor (kg CO2/ mmBtu)]]*10^3</f>
        <v>68209474849.358749</v>
      </c>
      <c r="U10957" s="3">
        <f>Table1[[#This Row],[Emissions (g CO2)]]/(Table1[[#This Row],[Generation (TWh)]]*10^9)</f>
        <v>722.072586049238</v>
      </c>
    </row>
    <row r="10958" spans="1:21" x14ac:dyDescent="0.35">
      <c r="A10958" t="s">
        <v>2798</v>
      </c>
      <c r="B10958" t="s">
        <v>3243</v>
      </c>
      <c r="C10958" t="str">
        <f>SUBSTITUTE(Table1[[#This Row],[Fuel]],", ",",")</f>
        <v>fossil gas: natural gas,fossil liquids: fuel oil</v>
      </c>
      <c r="D10958" t="s">
        <v>3239</v>
      </c>
      <c r="E10958" t="s">
        <v>3275</v>
      </c>
      <c r="H10958" t="s">
        <v>3436</v>
      </c>
      <c r="I10958">
        <v>102.7</v>
      </c>
      <c r="J10958" t="s">
        <v>3446</v>
      </c>
      <c r="K10958">
        <v>1992</v>
      </c>
      <c r="L10958" t="s">
        <v>29</v>
      </c>
      <c r="M10958" t="s">
        <v>29</v>
      </c>
      <c r="N10958">
        <v>28.493231999999999</v>
      </c>
      <c r="O10958">
        <v>-80.780119999999997</v>
      </c>
      <c r="P10958" t="s">
        <v>3613</v>
      </c>
      <c r="Q10958" s="3">
        <f>Table1[[#This Row],[Capacity (MW)]]*0.395*8760*10^-6</f>
        <v>0.35536254</v>
      </c>
      <c r="R10958" s="3" cm="1">
        <f t="array" ref="R10958">AVERAGE(VLOOKUP(_xlfn.TEXTSPLIT(Table1[[#This Row],[Fuel (no space after comma)]], ","), FuelList_Final_EF!$A$2:$B$65, 2, FALSE))</f>
        <v>65.583341148886291</v>
      </c>
      <c r="S10958" s="3">
        <f>Table1[[#This Row],[Generation (TWh)]]*10^9*VLOOKUP(Table1[[#This Row],[Turbine/Engine Technology]],Technology_HR!$A$2:$B$11,2,FALSE)*10^-6</f>
        <v>3912541.5653999997</v>
      </c>
      <c r="T10958" s="5">
        <f>Table1[[#This Row],[Fuel Consumption (mmBtu)]]*Table1[[#This Row],[Emission Factor (kg CO2/ mmBtu)]]*10^3</f>
        <v>256597548242.82578</v>
      </c>
      <c r="U10958" s="3">
        <f>Table1[[#This Row],[Emissions (g CO2)]]/(Table1[[#This Row],[Generation (TWh)]]*10^9)</f>
        <v>722.072586049238</v>
      </c>
    </row>
    <row r="10959" spans="1:21" x14ac:dyDescent="0.35">
      <c r="A10959" t="s">
        <v>2550</v>
      </c>
      <c r="B10959" t="s">
        <v>3243</v>
      </c>
      <c r="C10959" t="str">
        <f>SUBSTITUTE(Table1[[#This Row],[Fuel]],", ",",")</f>
        <v>fossil gas: natural gas,fossil liquids: fuel oil</v>
      </c>
      <c r="D10959" t="s">
        <v>3239</v>
      </c>
      <c r="E10959" t="s">
        <v>3275</v>
      </c>
      <c r="H10959" t="s">
        <v>3436</v>
      </c>
      <c r="I10959">
        <v>27.3</v>
      </c>
      <c r="J10959" t="s">
        <v>3446</v>
      </c>
      <c r="K10959">
        <v>1992</v>
      </c>
      <c r="L10959" t="s">
        <v>29</v>
      </c>
      <c r="M10959" t="s">
        <v>29</v>
      </c>
      <c r="N10959">
        <v>28.493231999999999</v>
      </c>
      <c r="O10959">
        <v>-80.780119999999997</v>
      </c>
      <c r="P10959" t="s">
        <v>3613</v>
      </c>
      <c r="Q10959" s="3">
        <f>Table1[[#This Row],[Capacity (MW)]]*0.395*8760*10^-6</f>
        <v>9.4463459999999999E-2</v>
      </c>
      <c r="R10959" s="3" cm="1">
        <f t="array" ref="R10959">AVERAGE(VLOOKUP(_xlfn.TEXTSPLIT(Table1[[#This Row],[Fuel (no space after comma)]], ","), FuelList_Final_EF!$A$2:$B$65, 2, FALSE))</f>
        <v>65.583341148886291</v>
      </c>
      <c r="S10959" s="3">
        <f>Table1[[#This Row],[Generation (TWh)]]*10^9*VLOOKUP(Table1[[#This Row],[Turbine/Engine Technology]],Technology_HR!$A$2:$B$11,2,FALSE)*10^-6</f>
        <v>1040042.6945999999</v>
      </c>
      <c r="T10959" s="5">
        <f>Table1[[#This Row],[Fuel Consumption (mmBtu)]]*Table1[[#This Row],[Emission Factor (kg CO2/ mmBtu)]]*10^3</f>
        <v>68209474849.358749</v>
      </c>
      <c r="U10959" s="3">
        <f>Table1[[#This Row],[Emissions (g CO2)]]/(Table1[[#This Row],[Generation (TWh)]]*10^9)</f>
        <v>722.072586049238</v>
      </c>
    </row>
    <row r="10960" spans="1:21" x14ac:dyDescent="0.35">
      <c r="A10960" t="s">
        <v>2798</v>
      </c>
      <c r="B10960" t="s">
        <v>3243</v>
      </c>
      <c r="C10960" t="str">
        <f>SUBSTITUTE(Table1[[#This Row],[Fuel]],", ",",")</f>
        <v>fossil gas: natural gas,fossil liquids: fuel oil</v>
      </c>
      <c r="D10960" t="s">
        <v>3239</v>
      </c>
      <c r="E10960" t="s">
        <v>3275</v>
      </c>
      <c r="H10960" t="s">
        <v>3436</v>
      </c>
      <c r="I10960">
        <v>102.7</v>
      </c>
      <c r="J10960" t="s">
        <v>3446</v>
      </c>
      <c r="K10960">
        <v>1992</v>
      </c>
      <c r="L10960" t="s">
        <v>29</v>
      </c>
      <c r="M10960" t="s">
        <v>29</v>
      </c>
      <c r="N10960">
        <v>28.493231999999999</v>
      </c>
      <c r="O10960">
        <v>-80.780119999999997</v>
      </c>
      <c r="P10960" t="s">
        <v>3613</v>
      </c>
      <c r="Q10960" s="3">
        <f>Table1[[#This Row],[Capacity (MW)]]*0.395*8760*10^-6</f>
        <v>0.35536254</v>
      </c>
      <c r="R10960" s="3" cm="1">
        <f t="array" ref="R10960">AVERAGE(VLOOKUP(_xlfn.TEXTSPLIT(Table1[[#This Row],[Fuel (no space after comma)]], ","), FuelList_Final_EF!$A$2:$B$65, 2, FALSE))</f>
        <v>65.583341148886291</v>
      </c>
      <c r="S10960" s="3">
        <f>Table1[[#This Row],[Generation (TWh)]]*10^9*VLOOKUP(Table1[[#This Row],[Turbine/Engine Technology]],Technology_HR!$A$2:$B$11,2,FALSE)*10^-6</f>
        <v>3912541.5653999997</v>
      </c>
      <c r="T10960" s="5">
        <f>Table1[[#This Row],[Fuel Consumption (mmBtu)]]*Table1[[#This Row],[Emission Factor (kg CO2/ mmBtu)]]*10^3</f>
        <v>256597548242.82578</v>
      </c>
      <c r="U10960" s="3">
        <f>Table1[[#This Row],[Emissions (g CO2)]]/(Table1[[#This Row],[Generation (TWh)]]*10^9)</f>
        <v>722.072586049238</v>
      </c>
    </row>
    <row r="10961" spans="1:21" x14ac:dyDescent="0.35">
      <c r="A10961" t="s">
        <v>2799</v>
      </c>
      <c r="B10961" t="s">
        <v>3239</v>
      </c>
      <c r="C10961" t="str">
        <f>SUBSTITUTE(Table1[[#This Row],[Fuel]],", ",",")</f>
        <v>fossil gas: natural gas</v>
      </c>
      <c r="D10961" t="s">
        <v>3239</v>
      </c>
      <c r="H10961" t="s">
        <v>3436</v>
      </c>
      <c r="I10961">
        <v>50</v>
      </c>
      <c r="J10961" t="s">
        <v>3446</v>
      </c>
      <c r="K10961">
        <v>2001</v>
      </c>
      <c r="L10961" t="s">
        <v>29</v>
      </c>
      <c r="M10961" t="s">
        <v>29</v>
      </c>
      <c r="N10961">
        <v>33.910873000000002</v>
      </c>
      <c r="O10961">
        <v>-116.553</v>
      </c>
      <c r="P10961" t="s">
        <v>3613</v>
      </c>
      <c r="Q10961" s="3">
        <f>Table1[[#This Row],[Capacity (MW)]]*0.395*8760*10^-6</f>
        <v>0.17301</v>
      </c>
      <c r="R10961" s="3" cm="1">
        <f t="array" ref="R10961">AVERAGE(VLOOKUP(_xlfn.TEXTSPLIT(Table1[[#This Row],[Fuel (no space after comma)]], ","), FuelList_Final_EF!$A$2:$B$65, 2, FALSE))</f>
        <v>53.06</v>
      </c>
      <c r="S10961" s="3">
        <f>Table1[[#This Row],[Generation (TWh)]]*10^9*VLOOKUP(Table1[[#This Row],[Turbine/Engine Technology]],Technology_HR!$A$2:$B$11,2,FALSE)*10^-6</f>
        <v>1904840.0999999999</v>
      </c>
      <c r="T10961" s="5">
        <f>Table1[[#This Row],[Fuel Consumption (mmBtu)]]*Table1[[#This Row],[Emission Factor (kg CO2/ mmBtu)]]*10^3</f>
        <v>101070815706</v>
      </c>
      <c r="U10961" s="3">
        <f>Table1[[#This Row],[Emissions (g CO2)]]/(Table1[[#This Row],[Generation (TWh)]]*10^9)</f>
        <v>584.19060000000002</v>
      </c>
    </row>
    <row r="10962" spans="1:21" x14ac:dyDescent="0.35">
      <c r="A10962" t="s">
        <v>2799</v>
      </c>
      <c r="B10962" t="s">
        <v>3239</v>
      </c>
      <c r="C10962" t="str">
        <f>SUBSTITUTE(Table1[[#This Row],[Fuel]],", ",",")</f>
        <v>fossil gas: natural gas</v>
      </c>
      <c r="D10962" t="s">
        <v>3239</v>
      </c>
      <c r="H10962" t="s">
        <v>3436</v>
      </c>
      <c r="I10962">
        <v>50</v>
      </c>
      <c r="J10962" t="s">
        <v>3446</v>
      </c>
      <c r="K10962">
        <v>2001</v>
      </c>
      <c r="L10962" t="s">
        <v>29</v>
      </c>
      <c r="M10962" t="s">
        <v>29</v>
      </c>
      <c r="N10962">
        <v>33.910873000000002</v>
      </c>
      <c r="O10962">
        <v>-116.553</v>
      </c>
      <c r="P10962" t="s">
        <v>3613</v>
      </c>
      <c r="Q10962" s="3">
        <f>Table1[[#This Row],[Capacity (MW)]]*0.395*8760*10^-6</f>
        <v>0.17301</v>
      </c>
      <c r="R10962" s="3" cm="1">
        <f t="array" ref="R10962">AVERAGE(VLOOKUP(_xlfn.TEXTSPLIT(Table1[[#This Row],[Fuel (no space after comma)]], ","), FuelList_Final_EF!$A$2:$B$65, 2, FALSE))</f>
        <v>53.06</v>
      </c>
      <c r="S10962" s="3">
        <f>Table1[[#This Row],[Generation (TWh)]]*10^9*VLOOKUP(Table1[[#This Row],[Turbine/Engine Technology]],Technology_HR!$A$2:$B$11,2,FALSE)*10^-6</f>
        <v>1904840.0999999999</v>
      </c>
      <c r="T10962" s="5">
        <f>Table1[[#This Row],[Fuel Consumption (mmBtu)]]*Table1[[#This Row],[Emission Factor (kg CO2/ mmBtu)]]*10^3</f>
        <v>101070815706</v>
      </c>
      <c r="U10962" s="3">
        <f>Table1[[#This Row],[Emissions (g CO2)]]/(Table1[[#This Row],[Generation (TWh)]]*10^9)</f>
        <v>584.19060000000002</v>
      </c>
    </row>
    <row r="10963" spans="1:21" x14ac:dyDescent="0.35">
      <c r="A10963" t="s">
        <v>2799</v>
      </c>
      <c r="B10963" t="s">
        <v>3239</v>
      </c>
      <c r="C10963" t="str">
        <f>SUBSTITUTE(Table1[[#This Row],[Fuel]],", ",",")</f>
        <v>fossil gas: natural gas</v>
      </c>
      <c r="D10963" t="s">
        <v>3239</v>
      </c>
      <c r="H10963" t="s">
        <v>3436</v>
      </c>
      <c r="I10963">
        <v>50</v>
      </c>
      <c r="J10963" t="s">
        <v>3446</v>
      </c>
      <c r="K10963">
        <v>2001</v>
      </c>
      <c r="L10963" t="s">
        <v>29</v>
      </c>
      <c r="M10963" t="s">
        <v>29</v>
      </c>
      <c r="N10963">
        <v>33.910873000000002</v>
      </c>
      <c r="O10963">
        <v>-116.553</v>
      </c>
      <c r="P10963" t="s">
        <v>3613</v>
      </c>
      <c r="Q10963" s="3">
        <f>Table1[[#This Row],[Capacity (MW)]]*0.395*8760*10^-6</f>
        <v>0.17301</v>
      </c>
      <c r="R10963" s="3" cm="1">
        <f t="array" ref="R10963">AVERAGE(VLOOKUP(_xlfn.TEXTSPLIT(Table1[[#This Row],[Fuel (no space after comma)]], ","), FuelList_Final_EF!$A$2:$B$65, 2, FALSE))</f>
        <v>53.06</v>
      </c>
      <c r="S10963" s="3">
        <f>Table1[[#This Row],[Generation (TWh)]]*10^9*VLOOKUP(Table1[[#This Row],[Turbine/Engine Technology]],Technology_HR!$A$2:$B$11,2,FALSE)*10^-6</f>
        <v>1904840.0999999999</v>
      </c>
      <c r="T10963" s="5">
        <f>Table1[[#This Row],[Fuel Consumption (mmBtu)]]*Table1[[#This Row],[Emission Factor (kg CO2/ mmBtu)]]*10^3</f>
        <v>101070815706</v>
      </c>
      <c r="U10963" s="3">
        <f>Table1[[#This Row],[Emissions (g CO2)]]/(Table1[[#This Row],[Generation (TWh)]]*10^9)</f>
        <v>584.19060000000002</v>
      </c>
    </row>
    <row r="10964" spans="1:21" x14ac:dyDescent="0.35">
      <c r="A10964" t="s">
        <v>2800</v>
      </c>
      <c r="B10964" t="s">
        <v>3417</v>
      </c>
      <c r="C10964" t="str">
        <f>SUBSTITUTE(Table1[[#This Row],[Fuel]],", ",",")</f>
        <v>other: other,fossil gas: natural gas,fossil gas: unknown</v>
      </c>
      <c r="D10964" t="s">
        <v>3432</v>
      </c>
      <c r="E10964" t="s">
        <v>3239</v>
      </c>
      <c r="F10964" t="s">
        <v>3245</v>
      </c>
      <c r="H10964" t="s">
        <v>3438</v>
      </c>
      <c r="I10964">
        <v>10.34</v>
      </c>
      <c r="J10964" t="s">
        <v>3446</v>
      </c>
      <c r="K10964">
        <v>1999</v>
      </c>
      <c r="L10964" t="s">
        <v>29</v>
      </c>
      <c r="M10964" t="s">
        <v>29</v>
      </c>
      <c r="N10964">
        <v>27.882777999999998</v>
      </c>
      <c r="O10964">
        <v>-97.242779999999996</v>
      </c>
      <c r="P10964" t="s">
        <v>3613</v>
      </c>
      <c r="Q10964" s="3">
        <f>Table1[[#This Row],[Capacity (MW)]]*0.395*8760*10^-6</f>
        <v>3.5778468000000001E-2</v>
      </c>
      <c r="R10964" s="3" cm="1">
        <f t="array" ref="R10964">AVERAGE(VLOOKUP(_xlfn.TEXTSPLIT(Table1[[#This Row],[Fuel (no space after comma)]], ","), FuelList_Final_EF!$A$2:$B$65, 2, FALSE))</f>
        <v>37.793054647689331</v>
      </c>
      <c r="S10964" s="3">
        <f>Table1[[#This Row],[Generation (TWh)]]*10^9*VLOOKUP(Table1[[#This Row],[Turbine/Engine Technology]],Technology_HR!$A$2:$B$11,2,FALSE)*10^-6</f>
        <v>270091.65493199998</v>
      </c>
      <c r="T10964" s="5">
        <f>Table1[[#This Row],[Fuel Consumption (mmBtu)]]*Table1[[#This Row],[Emission Factor (kg CO2/ mmBtu)]]*10^3</f>
        <v>10207588674.729925</v>
      </c>
      <c r="U10964" s="3">
        <f>Table1[[#This Row],[Emissions (g CO2)]]/(Table1[[#This Row],[Generation (TWh)]]*10^9)</f>
        <v>285.29976953540677</v>
      </c>
    </row>
    <row r="10965" spans="1:21" x14ac:dyDescent="0.35">
      <c r="A10965" t="s">
        <v>2801</v>
      </c>
      <c r="B10965" t="s">
        <v>3417</v>
      </c>
      <c r="C10965" t="str">
        <f>SUBSTITUTE(Table1[[#This Row],[Fuel]],", ",",")</f>
        <v>other: other,fossil gas: natural gas,fossil gas: unknown</v>
      </c>
      <c r="D10965" t="s">
        <v>3432</v>
      </c>
      <c r="E10965" t="s">
        <v>3239</v>
      </c>
      <c r="F10965" t="s">
        <v>3245</v>
      </c>
      <c r="H10965" t="s">
        <v>3438</v>
      </c>
      <c r="I10965">
        <v>506.66</v>
      </c>
      <c r="J10965" t="s">
        <v>3446</v>
      </c>
      <c r="K10965">
        <v>1999</v>
      </c>
      <c r="L10965" t="s">
        <v>29</v>
      </c>
      <c r="M10965" t="s">
        <v>29</v>
      </c>
      <c r="N10965">
        <v>27.882777999999998</v>
      </c>
      <c r="O10965">
        <v>-97.242779999999996</v>
      </c>
      <c r="P10965" t="s">
        <v>3613</v>
      </c>
      <c r="Q10965" s="3">
        <f>Table1[[#This Row],[Capacity (MW)]]*0.395*8760*10^-6</f>
        <v>1.7531449320000001</v>
      </c>
      <c r="R10965" s="3" cm="1">
        <f t="array" ref="R10965">AVERAGE(VLOOKUP(_xlfn.TEXTSPLIT(Table1[[#This Row],[Fuel (no space after comma)]], ","), FuelList_Final_EF!$A$2:$B$65, 2, FALSE))</f>
        <v>37.793054647689331</v>
      </c>
      <c r="S10965" s="3">
        <f>Table1[[#This Row],[Generation (TWh)]]*10^9*VLOOKUP(Table1[[#This Row],[Turbine/Engine Technology]],Technology_HR!$A$2:$B$11,2,FALSE)*10^-6</f>
        <v>13234491.091667999</v>
      </c>
      <c r="T10965" s="5">
        <f>Table1[[#This Row],[Fuel Consumption (mmBtu)]]*Table1[[#This Row],[Emission Factor (kg CO2/ mmBtu)]]*10^3</f>
        <v>500171845061.7663</v>
      </c>
      <c r="U10965" s="3">
        <f>Table1[[#This Row],[Emissions (g CO2)]]/(Table1[[#This Row],[Generation (TWh)]]*10^9)</f>
        <v>285.29976953540671</v>
      </c>
    </row>
    <row r="10966" spans="1:21" x14ac:dyDescent="0.35">
      <c r="A10966" t="s">
        <v>2441</v>
      </c>
      <c r="B10966" t="s">
        <v>3275</v>
      </c>
      <c r="C10966" t="str">
        <f>SUBSTITUTE(Table1[[#This Row],[Fuel]],", ",",")</f>
        <v>fossil liquids: fuel oil</v>
      </c>
      <c r="D10966" t="s">
        <v>3275</v>
      </c>
      <c r="H10966" t="s">
        <v>3436</v>
      </c>
      <c r="I10966">
        <v>56.7</v>
      </c>
      <c r="J10966" t="s">
        <v>3446</v>
      </c>
      <c r="K10966">
        <v>1974</v>
      </c>
      <c r="L10966" t="s">
        <v>29</v>
      </c>
      <c r="M10966" t="s">
        <v>29</v>
      </c>
      <c r="N10966">
        <v>28.262778000000001</v>
      </c>
      <c r="O10966">
        <v>-81.548610999999994</v>
      </c>
      <c r="P10966" t="s">
        <v>3613</v>
      </c>
      <c r="Q10966" s="3">
        <f>Table1[[#This Row],[Capacity (MW)]]*0.395*8760*10^-6</f>
        <v>0.19619334000000002</v>
      </c>
      <c r="R10966" s="3" cm="1">
        <f t="array" ref="R10966">AVERAGE(VLOOKUP(_xlfn.TEXTSPLIT(Table1[[#This Row],[Fuel (no space after comma)]], ","), FuelList_Final_EF!$A$2:$B$65, 2, FALSE))</f>
        <v>78.106682297772565</v>
      </c>
      <c r="S10966" s="3">
        <f>Table1[[#This Row],[Generation (TWh)]]*10^9*VLOOKUP(Table1[[#This Row],[Turbine/Engine Technology]],Technology_HR!$A$2:$B$11,2,FALSE)*10^-6</f>
        <v>2160088.6734000002</v>
      </c>
      <c r="T10966" s="5">
        <f>Table1[[#This Row],[Fuel Consumption (mmBtu)]]*Table1[[#This Row],[Emission Factor (kg CO2/ mmBtu)]]*10^3</f>
        <v>168717359748.27081</v>
      </c>
      <c r="U10966" s="3">
        <f>Table1[[#This Row],[Emissions (g CO2)]]/(Table1[[#This Row],[Generation (TWh)]]*10^9)</f>
        <v>859.95457209847586</v>
      </c>
    </row>
    <row r="10967" spans="1:21" x14ac:dyDescent="0.35">
      <c r="A10967" t="s">
        <v>2441</v>
      </c>
      <c r="B10967" t="s">
        <v>3243</v>
      </c>
      <c r="C10967" t="str">
        <f>SUBSTITUTE(Table1[[#This Row],[Fuel]],", ",",")</f>
        <v>fossil gas: natural gas,fossil liquids: fuel oil</v>
      </c>
      <c r="D10967" t="s">
        <v>3239</v>
      </c>
      <c r="E10967" t="s">
        <v>3275</v>
      </c>
      <c r="H10967" t="s">
        <v>3436</v>
      </c>
      <c r="I10967">
        <v>104</v>
      </c>
      <c r="J10967" t="s">
        <v>3446</v>
      </c>
      <c r="K10967">
        <v>1993</v>
      </c>
      <c r="L10967" t="s">
        <v>29</v>
      </c>
      <c r="M10967" t="s">
        <v>29</v>
      </c>
      <c r="N10967">
        <v>28.262778000000001</v>
      </c>
      <c r="O10967">
        <v>-81.548609999999996</v>
      </c>
      <c r="P10967" t="s">
        <v>3613</v>
      </c>
      <c r="Q10967" s="3">
        <f>Table1[[#This Row],[Capacity (MW)]]*0.395*8760*10^-6</f>
        <v>0.35986079999999998</v>
      </c>
      <c r="R10967" s="3" cm="1">
        <f t="array" ref="R10967">AVERAGE(VLOOKUP(_xlfn.TEXTSPLIT(Table1[[#This Row],[Fuel (no space after comma)]], ","), FuelList_Final_EF!$A$2:$B$65, 2, FALSE))</f>
        <v>65.583341148886291</v>
      </c>
      <c r="S10967" s="3">
        <f>Table1[[#This Row],[Generation (TWh)]]*10^9*VLOOKUP(Table1[[#This Row],[Turbine/Engine Technology]],Technology_HR!$A$2:$B$11,2,FALSE)*10^-6</f>
        <v>3962067.4079999998</v>
      </c>
      <c r="T10967" s="5">
        <f>Table1[[#This Row],[Fuel Consumption (mmBtu)]]*Table1[[#This Row],[Emission Factor (kg CO2/ mmBtu)]]*10^3</f>
        <v>259845618473.74765</v>
      </c>
      <c r="U10967" s="3">
        <f>Table1[[#This Row],[Emissions (g CO2)]]/(Table1[[#This Row],[Generation (TWh)]]*10^9)</f>
        <v>722.07258604923811</v>
      </c>
    </row>
    <row r="10968" spans="1:21" x14ac:dyDescent="0.35">
      <c r="A10968" t="s">
        <v>2441</v>
      </c>
      <c r="B10968" t="s">
        <v>3275</v>
      </c>
      <c r="C10968" t="str">
        <f>SUBSTITUTE(Table1[[#This Row],[Fuel]],", ",",")</f>
        <v>fossil liquids: fuel oil</v>
      </c>
      <c r="D10968" t="s">
        <v>3275</v>
      </c>
      <c r="H10968" t="s">
        <v>3436</v>
      </c>
      <c r="I10968">
        <v>98.01</v>
      </c>
      <c r="J10968" t="s">
        <v>3446</v>
      </c>
      <c r="K10968">
        <v>1997</v>
      </c>
      <c r="L10968" t="s">
        <v>29</v>
      </c>
      <c r="M10968" t="s">
        <v>29</v>
      </c>
      <c r="N10968">
        <v>28.262778000000001</v>
      </c>
      <c r="O10968">
        <v>-81.548610999999994</v>
      </c>
      <c r="P10968" t="s">
        <v>3613</v>
      </c>
      <c r="Q10968" s="3">
        <f>Table1[[#This Row],[Capacity (MW)]]*0.395*8760*10^-6</f>
        <v>0.33913420200000005</v>
      </c>
      <c r="R10968" s="3" cm="1">
        <f t="array" ref="R10968">AVERAGE(VLOOKUP(_xlfn.TEXTSPLIT(Table1[[#This Row],[Fuel (no space after comma)]], ","), FuelList_Final_EF!$A$2:$B$65, 2, FALSE))</f>
        <v>78.106682297772565</v>
      </c>
      <c r="S10968" s="3">
        <f>Table1[[#This Row],[Generation (TWh)]]*10^9*VLOOKUP(Table1[[#This Row],[Turbine/Engine Technology]],Technology_HR!$A$2:$B$11,2,FALSE)*10^-6</f>
        <v>3733867.5640200004</v>
      </c>
      <c r="T10968" s="5">
        <f>Table1[[#This Row],[Fuel Consumption (mmBtu)]]*Table1[[#This Row],[Emission Factor (kg CO2/ mmBtu)]]*10^3</f>
        <v>291640007564.86816</v>
      </c>
      <c r="U10968" s="3">
        <f>Table1[[#This Row],[Emissions (g CO2)]]/(Table1[[#This Row],[Generation (TWh)]]*10^9)</f>
        <v>859.95457209847598</v>
      </c>
    </row>
    <row r="10969" spans="1:21" x14ac:dyDescent="0.35">
      <c r="A10969" t="s">
        <v>2726</v>
      </c>
      <c r="B10969" t="s">
        <v>3275</v>
      </c>
      <c r="C10969" t="str">
        <f>SUBSTITUTE(Table1[[#This Row],[Fuel]],", ",",")</f>
        <v>fossil liquids: fuel oil</v>
      </c>
      <c r="D10969" t="s">
        <v>3275</v>
      </c>
      <c r="H10969" t="s">
        <v>3436</v>
      </c>
      <c r="I10969">
        <v>49.005000000000003</v>
      </c>
      <c r="J10969" t="s">
        <v>3446</v>
      </c>
      <c r="K10969">
        <v>1997</v>
      </c>
      <c r="L10969" t="s">
        <v>29</v>
      </c>
      <c r="M10969" t="s">
        <v>29</v>
      </c>
      <c r="N10969">
        <v>28.262778000000001</v>
      </c>
      <c r="O10969">
        <v>-81.548610999999994</v>
      </c>
      <c r="P10969" t="s">
        <v>3613</v>
      </c>
      <c r="Q10969" s="3">
        <f>Table1[[#This Row],[Capacity (MW)]]*0.395*8760*10^-6</f>
        <v>0.16956710100000003</v>
      </c>
      <c r="R10969" s="3" cm="1">
        <f t="array" ref="R10969">AVERAGE(VLOOKUP(_xlfn.TEXTSPLIT(Table1[[#This Row],[Fuel (no space after comma)]], ","), FuelList_Final_EF!$A$2:$B$65, 2, FALSE))</f>
        <v>78.106682297772565</v>
      </c>
      <c r="S10969" s="3">
        <f>Table1[[#This Row],[Generation (TWh)]]*10^9*VLOOKUP(Table1[[#This Row],[Turbine/Engine Technology]],Technology_HR!$A$2:$B$11,2,FALSE)*10^-6</f>
        <v>1866933.7820100002</v>
      </c>
      <c r="T10969" s="5">
        <f>Table1[[#This Row],[Fuel Consumption (mmBtu)]]*Table1[[#This Row],[Emission Factor (kg CO2/ mmBtu)]]*10^3</f>
        <v>145820003782.43408</v>
      </c>
      <c r="U10969" s="3">
        <f>Table1[[#This Row],[Emissions (g CO2)]]/(Table1[[#This Row],[Generation (TWh)]]*10^9)</f>
        <v>859.95457209847598</v>
      </c>
    </row>
    <row r="10970" spans="1:21" x14ac:dyDescent="0.35">
      <c r="A10970" t="s">
        <v>2441</v>
      </c>
      <c r="B10970" t="s">
        <v>3243</v>
      </c>
      <c r="C10970" t="str">
        <f>SUBSTITUTE(Table1[[#This Row],[Fuel]],", ",",")</f>
        <v>fossil gas: natural gas,fossil liquids: fuel oil</v>
      </c>
      <c r="D10970" t="s">
        <v>3239</v>
      </c>
      <c r="E10970" t="s">
        <v>3275</v>
      </c>
      <c r="H10970" t="s">
        <v>3436</v>
      </c>
      <c r="I10970">
        <v>98</v>
      </c>
      <c r="J10970" t="s">
        <v>3446</v>
      </c>
      <c r="K10970">
        <v>2000</v>
      </c>
      <c r="L10970" t="s">
        <v>29</v>
      </c>
      <c r="M10970" t="s">
        <v>29</v>
      </c>
      <c r="N10970">
        <v>28.262778000000001</v>
      </c>
      <c r="O10970">
        <v>-81.548609999999996</v>
      </c>
      <c r="P10970" t="s">
        <v>3613</v>
      </c>
      <c r="Q10970" s="3">
        <f>Table1[[#This Row],[Capacity (MW)]]*0.395*8760*10^-6</f>
        <v>0.3390996</v>
      </c>
      <c r="R10970" s="3" cm="1">
        <f t="array" ref="R10970">AVERAGE(VLOOKUP(_xlfn.TEXTSPLIT(Table1[[#This Row],[Fuel (no space after comma)]], ","), FuelList_Final_EF!$A$2:$B$65, 2, FALSE))</f>
        <v>65.583341148886291</v>
      </c>
      <c r="S10970" s="3">
        <f>Table1[[#This Row],[Generation (TWh)]]*10^9*VLOOKUP(Table1[[#This Row],[Turbine/Engine Technology]],Technology_HR!$A$2:$B$11,2,FALSE)*10^-6</f>
        <v>3733486.5959999999</v>
      </c>
      <c r="T10970" s="5">
        <f>Table1[[#This Row],[Fuel Consumption (mmBtu)]]*Table1[[#This Row],[Emission Factor (kg CO2/ mmBtu)]]*10^3</f>
        <v>244854525100.26221</v>
      </c>
      <c r="U10970" s="3">
        <f>Table1[[#This Row],[Emissions (g CO2)]]/(Table1[[#This Row],[Generation (TWh)]]*10^9)</f>
        <v>722.07258604923811</v>
      </c>
    </row>
    <row r="10971" spans="1:21" x14ac:dyDescent="0.35">
      <c r="A10971" t="s">
        <v>2441</v>
      </c>
      <c r="B10971" t="s">
        <v>3243</v>
      </c>
      <c r="C10971" t="str">
        <f>SUBSTITUTE(Table1[[#This Row],[Fuel]],", ",",")</f>
        <v>fossil gas: natural gas,fossil liquids: fuel oil</v>
      </c>
      <c r="D10971" t="s">
        <v>3239</v>
      </c>
      <c r="E10971" t="s">
        <v>3275</v>
      </c>
      <c r="H10971" t="s">
        <v>3436</v>
      </c>
      <c r="I10971">
        <v>98</v>
      </c>
      <c r="J10971" t="s">
        <v>3446</v>
      </c>
      <c r="K10971">
        <v>2000</v>
      </c>
      <c r="L10971" t="s">
        <v>29</v>
      </c>
      <c r="M10971" t="s">
        <v>29</v>
      </c>
      <c r="N10971">
        <v>28.262778000000001</v>
      </c>
      <c r="O10971">
        <v>-81.548609999999996</v>
      </c>
      <c r="P10971" t="s">
        <v>3613</v>
      </c>
      <c r="Q10971" s="3">
        <f>Table1[[#This Row],[Capacity (MW)]]*0.395*8760*10^-6</f>
        <v>0.3390996</v>
      </c>
      <c r="R10971" s="3" cm="1">
        <f t="array" ref="R10971">AVERAGE(VLOOKUP(_xlfn.TEXTSPLIT(Table1[[#This Row],[Fuel (no space after comma)]], ","), FuelList_Final_EF!$A$2:$B$65, 2, FALSE))</f>
        <v>65.583341148886291</v>
      </c>
      <c r="S10971" s="3">
        <f>Table1[[#This Row],[Generation (TWh)]]*10^9*VLOOKUP(Table1[[#This Row],[Turbine/Engine Technology]],Technology_HR!$A$2:$B$11,2,FALSE)*10^-6</f>
        <v>3733486.5959999999</v>
      </c>
      <c r="T10971" s="5">
        <f>Table1[[#This Row],[Fuel Consumption (mmBtu)]]*Table1[[#This Row],[Emission Factor (kg CO2/ mmBtu)]]*10^3</f>
        <v>244854525100.26221</v>
      </c>
      <c r="U10971" s="3">
        <f>Table1[[#This Row],[Emissions (g CO2)]]/(Table1[[#This Row],[Generation (TWh)]]*10^9)</f>
        <v>722.07258604923811</v>
      </c>
    </row>
    <row r="10972" spans="1:21" x14ac:dyDescent="0.35">
      <c r="A10972" t="s">
        <v>2441</v>
      </c>
      <c r="B10972" t="s">
        <v>3243</v>
      </c>
      <c r="C10972" t="str">
        <f>SUBSTITUTE(Table1[[#This Row],[Fuel]],", ",",")</f>
        <v>fossil gas: natural gas,fossil liquids: fuel oil</v>
      </c>
      <c r="D10972" t="s">
        <v>3239</v>
      </c>
      <c r="E10972" t="s">
        <v>3275</v>
      </c>
      <c r="H10972" t="s">
        <v>3436</v>
      </c>
      <c r="I10972">
        <v>98</v>
      </c>
      <c r="J10972" t="s">
        <v>3446</v>
      </c>
      <c r="K10972">
        <v>2000</v>
      </c>
      <c r="L10972" t="s">
        <v>29</v>
      </c>
      <c r="M10972" t="s">
        <v>29</v>
      </c>
      <c r="N10972">
        <v>28.262778000000001</v>
      </c>
      <c r="O10972">
        <v>-81.548609999999996</v>
      </c>
      <c r="P10972" t="s">
        <v>3613</v>
      </c>
      <c r="Q10972" s="3">
        <f>Table1[[#This Row],[Capacity (MW)]]*0.395*8760*10^-6</f>
        <v>0.3390996</v>
      </c>
      <c r="R10972" s="3" cm="1">
        <f t="array" ref="R10972">AVERAGE(VLOOKUP(_xlfn.TEXTSPLIT(Table1[[#This Row],[Fuel (no space after comma)]], ","), FuelList_Final_EF!$A$2:$B$65, 2, FALSE))</f>
        <v>65.583341148886291</v>
      </c>
      <c r="S10972" s="3">
        <f>Table1[[#This Row],[Generation (TWh)]]*10^9*VLOOKUP(Table1[[#This Row],[Turbine/Engine Technology]],Technology_HR!$A$2:$B$11,2,FALSE)*10^-6</f>
        <v>3733486.5959999999</v>
      </c>
      <c r="T10972" s="5">
        <f>Table1[[#This Row],[Fuel Consumption (mmBtu)]]*Table1[[#This Row],[Emission Factor (kg CO2/ mmBtu)]]*10^3</f>
        <v>244854525100.26221</v>
      </c>
      <c r="U10972" s="3">
        <f>Table1[[#This Row],[Emissions (g CO2)]]/(Table1[[#This Row],[Generation (TWh)]]*10^9)</f>
        <v>722.07258604923811</v>
      </c>
    </row>
    <row r="10973" spans="1:21" x14ac:dyDescent="0.35">
      <c r="A10973" t="s">
        <v>2441</v>
      </c>
      <c r="B10973" t="s">
        <v>3275</v>
      </c>
      <c r="C10973" t="str">
        <f>SUBSTITUTE(Table1[[#This Row],[Fuel]],", ",",")</f>
        <v>fossil liquids: fuel oil</v>
      </c>
      <c r="D10973" t="s">
        <v>3275</v>
      </c>
      <c r="H10973" t="s">
        <v>3436</v>
      </c>
      <c r="I10973">
        <v>56.7</v>
      </c>
      <c r="J10973" t="s">
        <v>3446</v>
      </c>
      <c r="K10973">
        <v>1974</v>
      </c>
      <c r="L10973" t="s">
        <v>29</v>
      </c>
      <c r="M10973" t="s">
        <v>29</v>
      </c>
      <c r="N10973">
        <v>28.262778000000001</v>
      </c>
      <c r="O10973">
        <v>-81.548610999999994</v>
      </c>
      <c r="P10973" t="s">
        <v>3613</v>
      </c>
      <c r="Q10973" s="3">
        <f>Table1[[#This Row],[Capacity (MW)]]*0.395*8760*10^-6</f>
        <v>0.19619334000000002</v>
      </c>
      <c r="R10973" s="3" cm="1">
        <f t="array" ref="R10973">AVERAGE(VLOOKUP(_xlfn.TEXTSPLIT(Table1[[#This Row],[Fuel (no space after comma)]], ","), FuelList_Final_EF!$A$2:$B$65, 2, FALSE))</f>
        <v>78.106682297772565</v>
      </c>
      <c r="S10973" s="3">
        <f>Table1[[#This Row],[Generation (TWh)]]*10^9*VLOOKUP(Table1[[#This Row],[Turbine/Engine Technology]],Technology_HR!$A$2:$B$11,2,FALSE)*10^-6</f>
        <v>2160088.6734000002</v>
      </c>
      <c r="T10973" s="5">
        <f>Table1[[#This Row],[Fuel Consumption (mmBtu)]]*Table1[[#This Row],[Emission Factor (kg CO2/ mmBtu)]]*10^3</f>
        <v>168717359748.27081</v>
      </c>
      <c r="U10973" s="3">
        <f>Table1[[#This Row],[Emissions (g CO2)]]/(Table1[[#This Row],[Generation (TWh)]]*10^9)</f>
        <v>859.95457209847586</v>
      </c>
    </row>
    <row r="10974" spans="1:21" x14ac:dyDescent="0.35">
      <c r="A10974" t="s">
        <v>2441</v>
      </c>
      <c r="B10974" t="s">
        <v>3275</v>
      </c>
      <c r="C10974" t="str">
        <f>SUBSTITUTE(Table1[[#This Row],[Fuel]],", ",",")</f>
        <v>fossil liquids: fuel oil</v>
      </c>
      <c r="D10974" t="s">
        <v>3275</v>
      </c>
      <c r="H10974" t="s">
        <v>3436</v>
      </c>
      <c r="I10974">
        <v>56.7</v>
      </c>
      <c r="J10974" t="s">
        <v>3446</v>
      </c>
      <c r="K10974">
        <v>1974</v>
      </c>
      <c r="L10974" t="s">
        <v>29</v>
      </c>
      <c r="M10974" t="s">
        <v>29</v>
      </c>
      <c r="N10974">
        <v>28.262778000000001</v>
      </c>
      <c r="O10974">
        <v>-81.548610999999994</v>
      </c>
      <c r="P10974" t="s">
        <v>3613</v>
      </c>
      <c r="Q10974" s="3">
        <f>Table1[[#This Row],[Capacity (MW)]]*0.395*8760*10^-6</f>
        <v>0.19619334000000002</v>
      </c>
      <c r="R10974" s="3" cm="1">
        <f t="array" ref="R10974">AVERAGE(VLOOKUP(_xlfn.TEXTSPLIT(Table1[[#This Row],[Fuel (no space after comma)]], ","), FuelList_Final_EF!$A$2:$B$65, 2, FALSE))</f>
        <v>78.106682297772565</v>
      </c>
      <c r="S10974" s="3">
        <f>Table1[[#This Row],[Generation (TWh)]]*10^9*VLOOKUP(Table1[[#This Row],[Turbine/Engine Technology]],Technology_HR!$A$2:$B$11,2,FALSE)*10^-6</f>
        <v>2160088.6734000002</v>
      </c>
      <c r="T10974" s="5">
        <f>Table1[[#This Row],[Fuel Consumption (mmBtu)]]*Table1[[#This Row],[Emission Factor (kg CO2/ mmBtu)]]*10^3</f>
        <v>168717359748.27081</v>
      </c>
      <c r="U10974" s="3">
        <f>Table1[[#This Row],[Emissions (g CO2)]]/(Table1[[#This Row],[Generation (TWh)]]*10^9)</f>
        <v>859.95457209847586</v>
      </c>
    </row>
    <row r="10975" spans="1:21" x14ac:dyDescent="0.35">
      <c r="A10975" t="s">
        <v>2441</v>
      </c>
      <c r="B10975" t="s">
        <v>3275</v>
      </c>
      <c r="C10975" t="str">
        <f>SUBSTITUTE(Table1[[#This Row],[Fuel]],", ",",")</f>
        <v>fossil liquids: fuel oil</v>
      </c>
      <c r="D10975" t="s">
        <v>3275</v>
      </c>
      <c r="H10975" t="s">
        <v>3436</v>
      </c>
      <c r="I10975">
        <v>56.7</v>
      </c>
      <c r="J10975" t="s">
        <v>3446</v>
      </c>
      <c r="K10975">
        <v>1974</v>
      </c>
      <c r="L10975" t="s">
        <v>29</v>
      </c>
      <c r="M10975" t="s">
        <v>29</v>
      </c>
      <c r="N10975">
        <v>28.262778000000001</v>
      </c>
      <c r="O10975">
        <v>-81.548610999999994</v>
      </c>
      <c r="P10975" t="s">
        <v>3613</v>
      </c>
      <c r="Q10975" s="3">
        <f>Table1[[#This Row],[Capacity (MW)]]*0.395*8760*10^-6</f>
        <v>0.19619334000000002</v>
      </c>
      <c r="R10975" s="3" cm="1">
        <f t="array" ref="R10975">AVERAGE(VLOOKUP(_xlfn.TEXTSPLIT(Table1[[#This Row],[Fuel (no space after comma)]], ","), FuelList_Final_EF!$A$2:$B$65, 2, FALSE))</f>
        <v>78.106682297772565</v>
      </c>
      <c r="S10975" s="3">
        <f>Table1[[#This Row],[Generation (TWh)]]*10^9*VLOOKUP(Table1[[#This Row],[Turbine/Engine Technology]],Technology_HR!$A$2:$B$11,2,FALSE)*10^-6</f>
        <v>2160088.6734000002</v>
      </c>
      <c r="T10975" s="5">
        <f>Table1[[#This Row],[Fuel Consumption (mmBtu)]]*Table1[[#This Row],[Emission Factor (kg CO2/ mmBtu)]]*10^3</f>
        <v>168717359748.27081</v>
      </c>
      <c r="U10975" s="3">
        <f>Table1[[#This Row],[Emissions (g CO2)]]/(Table1[[#This Row],[Generation (TWh)]]*10^9)</f>
        <v>859.95457209847586</v>
      </c>
    </row>
    <row r="10976" spans="1:21" x14ac:dyDescent="0.35">
      <c r="A10976" t="s">
        <v>2441</v>
      </c>
      <c r="B10976" t="s">
        <v>3275</v>
      </c>
      <c r="C10976" t="str">
        <f>SUBSTITUTE(Table1[[#This Row],[Fuel]],", ",",")</f>
        <v>fossil liquids: fuel oil</v>
      </c>
      <c r="D10976" t="s">
        <v>3275</v>
      </c>
      <c r="H10976" t="s">
        <v>3436</v>
      </c>
      <c r="I10976">
        <v>56.7</v>
      </c>
      <c r="J10976" t="s">
        <v>3446</v>
      </c>
      <c r="K10976">
        <v>1974</v>
      </c>
      <c r="L10976" t="s">
        <v>29</v>
      </c>
      <c r="M10976" t="s">
        <v>29</v>
      </c>
      <c r="N10976">
        <v>28.262778000000001</v>
      </c>
      <c r="O10976">
        <v>-81.548610999999994</v>
      </c>
      <c r="P10976" t="s">
        <v>3613</v>
      </c>
      <c r="Q10976" s="3">
        <f>Table1[[#This Row],[Capacity (MW)]]*0.395*8760*10^-6</f>
        <v>0.19619334000000002</v>
      </c>
      <c r="R10976" s="3" cm="1">
        <f t="array" ref="R10976">AVERAGE(VLOOKUP(_xlfn.TEXTSPLIT(Table1[[#This Row],[Fuel (no space after comma)]], ","), FuelList_Final_EF!$A$2:$B$65, 2, FALSE))</f>
        <v>78.106682297772565</v>
      </c>
      <c r="S10976" s="3">
        <f>Table1[[#This Row],[Generation (TWh)]]*10^9*VLOOKUP(Table1[[#This Row],[Turbine/Engine Technology]],Technology_HR!$A$2:$B$11,2,FALSE)*10^-6</f>
        <v>2160088.6734000002</v>
      </c>
      <c r="T10976" s="5">
        <f>Table1[[#This Row],[Fuel Consumption (mmBtu)]]*Table1[[#This Row],[Emission Factor (kg CO2/ mmBtu)]]*10^3</f>
        <v>168717359748.27081</v>
      </c>
      <c r="U10976" s="3">
        <f>Table1[[#This Row],[Emissions (g CO2)]]/(Table1[[#This Row],[Generation (TWh)]]*10^9)</f>
        <v>859.95457209847586</v>
      </c>
    </row>
    <row r="10977" spans="1:21" x14ac:dyDescent="0.35">
      <c r="A10977" t="s">
        <v>2441</v>
      </c>
      <c r="B10977" t="s">
        <v>3275</v>
      </c>
      <c r="C10977" t="str">
        <f>SUBSTITUTE(Table1[[#This Row],[Fuel]],", ",",")</f>
        <v>fossil liquids: fuel oil</v>
      </c>
      <c r="D10977" t="s">
        <v>3275</v>
      </c>
      <c r="H10977" t="s">
        <v>3436</v>
      </c>
      <c r="I10977">
        <v>56.7</v>
      </c>
      <c r="J10977" t="s">
        <v>3446</v>
      </c>
      <c r="K10977">
        <v>1974</v>
      </c>
      <c r="L10977" t="s">
        <v>29</v>
      </c>
      <c r="M10977" t="s">
        <v>29</v>
      </c>
      <c r="N10977">
        <v>28.262778000000001</v>
      </c>
      <c r="O10977">
        <v>-81.548610999999994</v>
      </c>
      <c r="P10977" t="s">
        <v>3613</v>
      </c>
      <c r="Q10977" s="3">
        <f>Table1[[#This Row],[Capacity (MW)]]*0.395*8760*10^-6</f>
        <v>0.19619334000000002</v>
      </c>
      <c r="R10977" s="3" cm="1">
        <f t="array" ref="R10977">AVERAGE(VLOOKUP(_xlfn.TEXTSPLIT(Table1[[#This Row],[Fuel (no space after comma)]], ","), FuelList_Final_EF!$A$2:$B$65, 2, FALSE))</f>
        <v>78.106682297772565</v>
      </c>
      <c r="S10977" s="3">
        <f>Table1[[#This Row],[Generation (TWh)]]*10^9*VLOOKUP(Table1[[#This Row],[Turbine/Engine Technology]],Technology_HR!$A$2:$B$11,2,FALSE)*10^-6</f>
        <v>2160088.6734000002</v>
      </c>
      <c r="T10977" s="5">
        <f>Table1[[#This Row],[Fuel Consumption (mmBtu)]]*Table1[[#This Row],[Emission Factor (kg CO2/ mmBtu)]]*10^3</f>
        <v>168717359748.27081</v>
      </c>
      <c r="U10977" s="3">
        <f>Table1[[#This Row],[Emissions (g CO2)]]/(Table1[[#This Row],[Generation (TWh)]]*10^9)</f>
        <v>859.95457209847586</v>
      </c>
    </row>
    <row r="10978" spans="1:21" x14ac:dyDescent="0.35">
      <c r="A10978" t="s">
        <v>2441</v>
      </c>
      <c r="B10978" t="s">
        <v>3243</v>
      </c>
      <c r="C10978" t="str">
        <f>SUBSTITUTE(Table1[[#This Row],[Fuel]],", ",",")</f>
        <v>fossil gas: natural gas,fossil liquids: fuel oil</v>
      </c>
      <c r="D10978" t="s">
        <v>3239</v>
      </c>
      <c r="E10978" t="s">
        <v>3275</v>
      </c>
      <c r="H10978" t="s">
        <v>3436</v>
      </c>
      <c r="I10978">
        <v>104</v>
      </c>
      <c r="J10978" t="s">
        <v>3446</v>
      </c>
      <c r="K10978">
        <v>1993</v>
      </c>
      <c r="L10978" t="s">
        <v>29</v>
      </c>
      <c r="M10978" t="s">
        <v>29</v>
      </c>
      <c r="N10978">
        <v>28.262778000000001</v>
      </c>
      <c r="O10978">
        <v>-81.548609999999996</v>
      </c>
      <c r="P10978" t="s">
        <v>3613</v>
      </c>
      <c r="Q10978" s="3">
        <f>Table1[[#This Row],[Capacity (MW)]]*0.395*8760*10^-6</f>
        <v>0.35986079999999998</v>
      </c>
      <c r="R10978" s="3" cm="1">
        <f t="array" ref="R10978">AVERAGE(VLOOKUP(_xlfn.TEXTSPLIT(Table1[[#This Row],[Fuel (no space after comma)]], ","), FuelList_Final_EF!$A$2:$B$65, 2, FALSE))</f>
        <v>65.583341148886291</v>
      </c>
      <c r="S10978" s="3">
        <f>Table1[[#This Row],[Generation (TWh)]]*10^9*VLOOKUP(Table1[[#This Row],[Turbine/Engine Technology]],Technology_HR!$A$2:$B$11,2,FALSE)*10^-6</f>
        <v>3962067.4079999998</v>
      </c>
      <c r="T10978" s="5">
        <f>Table1[[#This Row],[Fuel Consumption (mmBtu)]]*Table1[[#This Row],[Emission Factor (kg CO2/ mmBtu)]]*10^3</f>
        <v>259845618473.74765</v>
      </c>
      <c r="U10978" s="3">
        <f>Table1[[#This Row],[Emissions (g CO2)]]/(Table1[[#This Row],[Generation (TWh)]]*10^9)</f>
        <v>722.07258604923811</v>
      </c>
    </row>
    <row r="10979" spans="1:21" x14ac:dyDescent="0.35">
      <c r="A10979" t="s">
        <v>2441</v>
      </c>
      <c r="B10979" t="s">
        <v>3243</v>
      </c>
      <c r="C10979" t="str">
        <f>SUBSTITUTE(Table1[[#This Row],[Fuel]],", ",",")</f>
        <v>fossil gas: natural gas,fossil liquids: fuel oil</v>
      </c>
      <c r="D10979" t="s">
        <v>3239</v>
      </c>
      <c r="E10979" t="s">
        <v>3275</v>
      </c>
      <c r="H10979" t="s">
        <v>3436</v>
      </c>
      <c r="I10979">
        <v>104</v>
      </c>
      <c r="J10979" t="s">
        <v>3446</v>
      </c>
      <c r="K10979">
        <v>1993</v>
      </c>
      <c r="L10979" t="s">
        <v>29</v>
      </c>
      <c r="M10979" t="s">
        <v>29</v>
      </c>
      <c r="N10979">
        <v>28.262778000000001</v>
      </c>
      <c r="O10979">
        <v>-81.548609999999996</v>
      </c>
      <c r="P10979" t="s">
        <v>3613</v>
      </c>
      <c r="Q10979" s="3">
        <f>Table1[[#This Row],[Capacity (MW)]]*0.395*8760*10^-6</f>
        <v>0.35986079999999998</v>
      </c>
      <c r="R10979" s="3" cm="1">
        <f t="array" ref="R10979">AVERAGE(VLOOKUP(_xlfn.TEXTSPLIT(Table1[[#This Row],[Fuel (no space after comma)]], ","), FuelList_Final_EF!$A$2:$B$65, 2, FALSE))</f>
        <v>65.583341148886291</v>
      </c>
      <c r="S10979" s="3">
        <f>Table1[[#This Row],[Generation (TWh)]]*10^9*VLOOKUP(Table1[[#This Row],[Turbine/Engine Technology]],Technology_HR!$A$2:$B$11,2,FALSE)*10^-6</f>
        <v>3962067.4079999998</v>
      </c>
      <c r="T10979" s="5">
        <f>Table1[[#This Row],[Fuel Consumption (mmBtu)]]*Table1[[#This Row],[Emission Factor (kg CO2/ mmBtu)]]*10^3</f>
        <v>259845618473.74765</v>
      </c>
      <c r="U10979" s="3">
        <f>Table1[[#This Row],[Emissions (g CO2)]]/(Table1[[#This Row],[Generation (TWh)]]*10^9)</f>
        <v>722.07258604923811</v>
      </c>
    </row>
    <row r="10980" spans="1:21" x14ac:dyDescent="0.35">
      <c r="A10980" t="s">
        <v>2441</v>
      </c>
      <c r="B10980" t="s">
        <v>3243</v>
      </c>
      <c r="C10980" t="str">
        <f>SUBSTITUTE(Table1[[#This Row],[Fuel]],", ",",")</f>
        <v>fossil gas: natural gas,fossil liquids: fuel oil</v>
      </c>
      <c r="D10980" t="s">
        <v>3239</v>
      </c>
      <c r="E10980" t="s">
        <v>3275</v>
      </c>
      <c r="H10980" t="s">
        <v>3436</v>
      </c>
      <c r="I10980">
        <v>104</v>
      </c>
      <c r="J10980" t="s">
        <v>3446</v>
      </c>
      <c r="K10980">
        <v>1993</v>
      </c>
      <c r="L10980" t="s">
        <v>29</v>
      </c>
      <c r="M10980" t="s">
        <v>29</v>
      </c>
      <c r="N10980">
        <v>28.262778000000001</v>
      </c>
      <c r="O10980">
        <v>-81.548609999999996</v>
      </c>
      <c r="P10980" t="s">
        <v>3613</v>
      </c>
      <c r="Q10980" s="3">
        <f>Table1[[#This Row],[Capacity (MW)]]*0.395*8760*10^-6</f>
        <v>0.35986079999999998</v>
      </c>
      <c r="R10980" s="3" cm="1">
        <f t="array" ref="R10980">AVERAGE(VLOOKUP(_xlfn.TEXTSPLIT(Table1[[#This Row],[Fuel (no space after comma)]], ","), FuelList_Final_EF!$A$2:$B$65, 2, FALSE))</f>
        <v>65.583341148886291</v>
      </c>
      <c r="S10980" s="3">
        <f>Table1[[#This Row],[Generation (TWh)]]*10^9*VLOOKUP(Table1[[#This Row],[Turbine/Engine Technology]],Technology_HR!$A$2:$B$11,2,FALSE)*10^-6</f>
        <v>3962067.4079999998</v>
      </c>
      <c r="T10980" s="5">
        <f>Table1[[#This Row],[Fuel Consumption (mmBtu)]]*Table1[[#This Row],[Emission Factor (kg CO2/ mmBtu)]]*10^3</f>
        <v>259845618473.74765</v>
      </c>
      <c r="U10980" s="3">
        <f>Table1[[#This Row],[Emissions (g CO2)]]/(Table1[[#This Row],[Generation (TWh)]]*10^9)</f>
        <v>722.07258604923811</v>
      </c>
    </row>
    <row r="10981" spans="1:21" x14ac:dyDescent="0.35">
      <c r="A10981" t="s">
        <v>2802</v>
      </c>
      <c r="B10981" t="s">
        <v>3239</v>
      </c>
      <c r="C10981" t="str">
        <f>SUBSTITUTE(Table1[[#This Row],[Fuel]],", ",",")</f>
        <v>fossil gas: natural gas</v>
      </c>
      <c r="D10981" t="s">
        <v>3239</v>
      </c>
      <c r="H10981" t="s">
        <v>3438</v>
      </c>
      <c r="I10981">
        <v>420</v>
      </c>
      <c r="J10981" t="s">
        <v>3449</v>
      </c>
      <c r="K10981">
        <v>2025</v>
      </c>
      <c r="L10981" t="s">
        <v>29</v>
      </c>
      <c r="M10981" t="s">
        <v>29</v>
      </c>
      <c r="N10981">
        <v>39.510950000000001</v>
      </c>
      <c r="O10981">
        <v>-112.580122</v>
      </c>
      <c r="P10981" t="s">
        <v>3613</v>
      </c>
      <c r="Q10981" s="3">
        <f>Table1[[#This Row],[Capacity (MW)]]*0.395*8760*10^-6</f>
        <v>1.453284</v>
      </c>
      <c r="R10981" s="3" cm="1">
        <f t="array" ref="R10981">AVERAGE(VLOOKUP(_xlfn.TEXTSPLIT(Table1[[#This Row],[Fuel (no space after comma)]], ","), FuelList_Final_EF!$A$2:$B$65, 2, FALSE))</f>
        <v>53.06</v>
      </c>
      <c r="S10981" s="3">
        <f>Table1[[#This Row],[Generation (TWh)]]*10^9*VLOOKUP(Table1[[#This Row],[Turbine/Engine Technology]],Technology_HR!$A$2:$B$11,2,FALSE)*10^-6</f>
        <v>10970840.915999999</v>
      </c>
      <c r="T10981" s="5">
        <f>Table1[[#This Row],[Fuel Consumption (mmBtu)]]*Table1[[#This Row],[Emission Factor (kg CO2/ mmBtu)]]*10^3</f>
        <v>582112819002.95996</v>
      </c>
      <c r="U10981" s="3">
        <f>Table1[[#This Row],[Emissions (g CO2)]]/(Table1[[#This Row],[Generation (TWh)]]*10^9)</f>
        <v>400.54993999999999</v>
      </c>
    </row>
    <row r="10982" spans="1:21" x14ac:dyDescent="0.35">
      <c r="A10982" t="s">
        <v>2802</v>
      </c>
      <c r="B10982" t="s">
        <v>3239</v>
      </c>
      <c r="C10982" t="str">
        <f>SUBSTITUTE(Table1[[#This Row],[Fuel]],", ",",")</f>
        <v>fossil gas: natural gas</v>
      </c>
      <c r="D10982" t="s">
        <v>3239</v>
      </c>
      <c r="H10982" t="s">
        <v>3438</v>
      </c>
      <c r="I10982">
        <v>420</v>
      </c>
      <c r="J10982" t="s">
        <v>3449</v>
      </c>
      <c r="K10982">
        <v>2025</v>
      </c>
      <c r="L10982" t="s">
        <v>29</v>
      </c>
      <c r="M10982" t="s">
        <v>29</v>
      </c>
      <c r="N10982">
        <v>39.510950000000001</v>
      </c>
      <c r="O10982">
        <v>-112.580122</v>
      </c>
      <c r="P10982" t="s">
        <v>3613</v>
      </c>
      <c r="Q10982" s="3">
        <f>Table1[[#This Row],[Capacity (MW)]]*0.395*8760*10^-6</f>
        <v>1.453284</v>
      </c>
      <c r="R10982" s="3" cm="1">
        <f t="array" ref="R10982">AVERAGE(VLOOKUP(_xlfn.TEXTSPLIT(Table1[[#This Row],[Fuel (no space after comma)]], ","), FuelList_Final_EF!$A$2:$B$65, 2, FALSE))</f>
        <v>53.06</v>
      </c>
      <c r="S10982" s="3">
        <f>Table1[[#This Row],[Generation (TWh)]]*10^9*VLOOKUP(Table1[[#This Row],[Turbine/Engine Technology]],Technology_HR!$A$2:$B$11,2,FALSE)*10^-6</f>
        <v>10970840.915999999</v>
      </c>
      <c r="T10982" s="5">
        <f>Table1[[#This Row],[Fuel Consumption (mmBtu)]]*Table1[[#This Row],[Emission Factor (kg CO2/ mmBtu)]]*10^3</f>
        <v>582112819002.95996</v>
      </c>
      <c r="U10982" s="3">
        <f>Table1[[#This Row],[Emissions (g CO2)]]/(Table1[[#This Row],[Generation (TWh)]]*10^9)</f>
        <v>400.54993999999999</v>
      </c>
    </row>
    <row r="10983" spans="1:21" x14ac:dyDescent="0.35">
      <c r="A10983" t="s">
        <v>2172</v>
      </c>
      <c r="B10983" t="s">
        <v>3239</v>
      </c>
      <c r="C10983" t="str">
        <f>SUBSTITUTE(Table1[[#This Row],[Fuel]],", ",",")</f>
        <v>fossil gas: natural gas</v>
      </c>
      <c r="D10983" t="s">
        <v>3239</v>
      </c>
      <c r="H10983" t="s">
        <v>3440</v>
      </c>
      <c r="I10983">
        <v>71.2</v>
      </c>
      <c r="J10983" t="s">
        <v>3446</v>
      </c>
      <c r="K10983">
        <v>2015</v>
      </c>
      <c r="L10983" t="s">
        <v>29</v>
      </c>
      <c r="M10983" t="s">
        <v>29</v>
      </c>
      <c r="N10983">
        <v>32.102122999999999</v>
      </c>
      <c r="O10983">
        <v>-81.126383000000004</v>
      </c>
      <c r="P10983" t="s">
        <v>3613</v>
      </c>
      <c r="Q10983" s="3">
        <f>Table1[[#This Row],[Capacity (MW)]]*0.395*8760*10^-6</f>
        <v>0.24636624000000001</v>
      </c>
      <c r="R10983" s="3" cm="1">
        <f t="array" ref="R10983">AVERAGE(VLOOKUP(_xlfn.TEXTSPLIT(Table1[[#This Row],[Fuel (no space after comma)]], ","), FuelList_Final_EF!$A$2:$B$65, 2, FALSE))</f>
        <v>53.06</v>
      </c>
      <c r="S10983" s="3">
        <f>Table1[[#This Row],[Generation (TWh)]]*10^9*VLOOKUP(Table1[[#This Row],[Turbine/Engine Technology]],Technology_HR!$A$2:$B$11,2,FALSE)*10^-6</f>
        <v>2533876.7783999997</v>
      </c>
      <c r="T10983" s="5">
        <f>Table1[[#This Row],[Fuel Consumption (mmBtu)]]*Table1[[#This Row],[Emission Factor (kg CO2/ mmBtu)]]*10^3</f>
        <v>134447501861.90399</v>
      </c>
      <c r="U10983" s="3">
        <f>Table1[[#This Row],[Emissions (g CO2)]]/(Table1[[#This Row],[Generation (TWh)]]*10^9)</f>
        <v>545.72209999999995</v>
      </c>
    </row>
    <row r="10984" spans="1:21" x14ac:dyDescent="0.35">
      <c r="A10984" t="s">
        <v>2803</v>
      </c>
      <c r="B10984" t="s">
        <v>3243</v>
      </c>
      <c r="C10984" t="str">
        <f>SUBSTITUTE(Table1[[#This Row],[Fuel]],", ",",")</f>
        <v>fossil gas: natural gas,fossil liquids: fuel oil</v>
      </c>
      <c r="D10984" t="s">
        <v>3239</v>
      </c>
      <c r="E10984" t="s">
        <v>3275</v>
      </c>
      <c r="H10984" t="s">
        <v>3436</v>
      </c>
      <c r="I10984">
        <v>139</v>
      </c>
      <c r="J10984" t="s">
        <v>3446</v>
      </c>
      <c r="K10984">
        <v>1997</v>
      </c>
      <c r="L10984" t="s">
        <v>29</v>
      </c>
      <c r="M10984" t="s">
        <v>29</v>
      </c>
      <c r="N10984">
        <v>39.823300000000003</v>
      </c>
      <c r="O10984">
        <v>-89.589100000000002</v>
      </c>
      <c r="P10984" t="s">
        <v>3613</v>
      </c>
      <c r="Q10984" s="3">
        <f>Table1[[#This Row],[Capacity (MW)]]*0.395*8760*10^-6</f>
        <v>0.48096779999999995</v>
      </c>
      <c r="R10984" s="3" cm="1">
        <f t="array" ref="R10984">AVERAGE(VLOOKUP(_xlfn.TEXTSPLIT(Table1[[#This Row],[Fuel (no space after comma)]], ","), FuelList_Final_EF!$A$2:$B$65, 2, FALSE))</f>
        <v>65.583341148886291</v>
      </c>
      <c r="S10984" s="3">
        <f>Table1[[#This Row],[Generation (TWh)]]*10^9*VLOOKUP(Table1[[#This Row],[Turbine/Engine Technology]],Technology_HR!$A$2:$B$11,2,FALSE)*10^-6</f>
        <v>5295455.4779999992</v>
      </c>
      <c r="T10984" s="5">
        <f>Table1[[#This Row],[Fuel Consumption (mmBtu)]]*Table1[[#This Row],[Emission Factor (kg CO2/ mmBtu)]]*10^3</f>
        <v>347293663152.41266</v>
      </c>
      <c r="U10984" s="3">
        <f>Table1[[#This Row],[Emissions (g CO2)]]/(Table1[[#This Row],[Generation (TWh)]]*10^9)</f>
        <v>722.072586049238</v>
      </c>
    </row>
    <row r="10985" spans="1:21" x14ac:dyDescent="0.35">
      <c r="A10985" t="s">
        <v>2804</v>
      </c>
      <c r="B10985" t="s">
        <v>3348</v>
      </c>
      <c r="C10985" t="str">
        <f>SUBSTITUTE(Table1[[#This Row],[Fuel]],", ",",")</f>
        <v>fossil gas: natural gas,industrial by-product: blast furnace gas</v>
      </c>
      <c r="D10985" t="s">
        <v>3239</v>
      </c>
      <c r="E10985" t="s">
        <v>3274</v>
      </c>
      <c r="H10985" t="s">
        <v>3440</v>
      </c>
      <c r="I10985">
        <v>55</v>
      </c>
      <c r="J10985" t="s">
        <v>3446</v>
      </c>
      <c r="K10985">
        <v>2002</v>
      </c>
      <c r="L10985" t="s">
        <v>29</v>
      </c>
      <c r="M10985" t="s">
        <v>29</v>
      </c>
      <c r="N10985">
        <v>41.663764999999998</v>
      </c>
      <c r="O10985">
        <v>-87.452330000000003</v>
      </c>
      <c r="P10985" t="s">
        <v>3613</v>
      </c>
      <c r="Q10985" s="3">
        <f>Table1[[#This Row],[Capacity (MW)]]*0.395*8760*10^-6</f>
        <v>0.19031099999999998</v>
      </c>
      <c r="R10985" s="3" cm="1">
        <f t="array" ref="R10985">AVERAGE(VLOOKUP(_xlfn.TEXTSPLIT(Table1[[#This Row],[Fuel (no space after comma)]], ","), FuelList_Final_EF!$A$2:$B$65, 2, FALSE))</f>
        <v>163.69</v>
      </c>
      <c r="S10985" s="3">
        <f>Table1[[#This Row],[Generation (TWh)]]*10^9*VLOOKUP(Table1[[#This Row],[Turbine/Engine Technology]],Technology_HR!$A$2:$B$11,2,FALSE)*10^-6</f>
        <v>1957348.6349999998</v>
      </c>
      <c r="T10985" s="5">
        <f>Table1[[#This Row],[Fuel Consumption (mmBtu)]]*Table1[[#This Row],[Emission Factor (kg CO2/ mmBtu)]]*10^3</f>
        <v>320398398063.14996</v>
      </c>
      <c r="U10985" s="3">
        <f>Table1[[#This Row],[Emissions (g CO2)]]/(Table1[[#This Row],[Generation (TWh)]]*10^9)</f>
        <v>1683.5516500000001</v>
      </c>
    </row>
    <row r="10986" spans="1:21" x14ac:dyDescent="0.35">
      <c r="A10986" t="s">
        <v>2805</v>
      </c>
      <c r="B10986" t="s">
        <v>3239</v>
      </c>
      <c r="C10986" t="str">
        <f>SUBSTITUTE(Table1[[#This Row],[Fuel]],", ",",")</f>
        <v>fossil gas: natural gas</v>
      </c>
      <c r="D10986" t="s">
        <v>3239</v>
      </c>
      <c r="H10986" t="s">
        <v>3438</v>
      </c>
      <c r="I10986">
        <v>778</v>
      </c>
      <c r="J10986" t="s">
        <v>3446</v>
      </c>
      <c r="K10986">
        <v>2001</v>
      </c>
      <c r="L10986" t="s">
        <v>29</v>
      </c>
      <c r="M10986" t="s">
        <v>29</v>
      </c>
      <c r="N10986">
        <v>40.350900000000003</v>
      </c>
      <c r="O10986">
        <v>-76.365799999999993</v>
      </c>
      <c r="P10986" t="s">
        <v>3613</v>
      </c>
      <c r="Q10986" s="3">
        <f>Table1[[#This Row],[Capacity (MW)]]*0.395*8760*10^-6</f>
        <v>2.6920356000000001</v>
      </c>
      <c r="R10986" s="3" cm="1">
        <f t="array" ref="R10986">AVERAGE(VLOOKUP(_xlfn.TEXTSPLIT(Table1[[#This Row],[Fuel (no space after comma)]], ","), FuelList_Final_EF!$A$2:$B$65, 2, FALSE))</f>
        <v>53.06</v>
      </c>
      <c r="S10986" s="3">
        <f>Table1[[#This Row],[Generation (TWh)]]*10^9*VLOOKUP(Table1[[#This Row],[Turbine/Engine Technology]],Technology_HR!$A$2:$B$11,2,FALSE)*10^-6</f>
        <v>20322176.744399998</v>
      </c>
      <c r="T10986" s="5">
        <f>Table1[[#This Row],[Fuel Consumption (mmBtu)]]*Table1[[#This Row],[Emission Factor (kg CO2/ mmBtu)]]*10^3</f>
        <v>1078294698057.8639</v>
      </c>
      <c r="U10986" s="3">
        <f>Table1[[#This Row],[Emissions (g CO2)]]/(Table1[[#This Row],[Generation (TWh)]]*10^9)</f>
        <v>400.54993999999994</v>
      </c>
    </row>
    <row r="10987" spans="1:21" x14ac:dyDescent="0.35">
      <c r="A10987" t="s">
        <v>2683</v>
      </c>
      <c r="B10987" t="s">
        <v>3243</v>
      </c>
      <c r="C10987" t="str">
        <f>SUBSTITUTE(Table1[[#This Row],[Fuel]],", ",",")</f>
        <v>fossil gas: natural gas,fossil liquids: fuel oil</v>
      </c>
      <c r="D10987" t="s">
        <v>3239</v>
      </c>
      <c r="E10987" t="s">
        <v>3275</v>
      </c>
      <c r="H10987" t="s">
        <v>3436</v>
      </c>
      <c r="I10987">
        <v>61</v>
      </c>
      <c r="J10987" t="s">
        <v>3446</v>
      </c>
      <c r="K10987">
        <v>2004</v>
      </c>
      <c r="L10987" t="s">
        <v>29</v>
      </c>
      <c r="M10987" t="s">
        <v>29</v>
      </c>
      <c r="N10987">
        <v>44.2761</v>
      </c>
      <c r="O10987">
        <v>-88.265799999999999</v>
      </c>
      <c r="P10987" t="s">
        <v>3613</v>
      </c>
      <c r="Q10987" s="3">
        <f>Table1[[#This Row],[Capacity (MW)]]*0.395*8760*10^-6</f>
        <v>0.21107220000000002</v>
      </c>
      <c r="R10987" s="3" cm="1">
        <f t="array" ref="R10987">AVERAGE(VLOOKUP(_xlfn.TEXTSPLIT(Table1[[#This Row],[Fuel (no space after comma)]], ","), FuelList_Final_EF!$A$2:$B$65, 2, FALSE))</f>
        <v>65.583341148886291</v>
      </c>
      <c r="S10987" s="3">
        <f>Table1[[#This Row],[Generation (TWh)]]*10^9*VLOOKUP(Table1[[#This Row],[Turbine/Engine Technology]],Technology_HR!$A$2:$B$11,2,FALSE)*10^-6</f>
        <v>2323904.9220000003</v>
      </c>
      <c r="T10987" s="5">
        <f>Table1[[#This Row],[Fuel Consumption (mmBtu)]]*Table1[[#This Row],[Emission Factor (kg CO2/ mmBtu)]]*10^3</f>
        <v>152409449297.10199</v>
      </c>
      <c r="U10987" s="3">
        <f>Table1[[#This Row],[Emissions (g CO2)]]/(Table1[[#This Row],[Generation (TWh)]]*10^9)</f>
        <v>722.072586049238</v>
      </c>
    </row>
    <row r="10988" spans="1:21" x14ac:dyDescent="0.35">
      <c r="A10988" t="s">
        <v>2806</v>
      </c>
      <c r="B10988" t="s">
        <v>3244</v>
      </c>
      <c r="C10988" t="str">
        <f>SUBSTITUTE(Table1[[#This Row],[Fuel]],", ",",")</f>
        <v>fossil gas: natural gas,other: other</v>
      </c>
      <c r="D10988" t="s">
        <v>3239</v>
      </c>
      <c r="E10988" t="s">
        <v>3432</v>
      </c>
      <c r="H10988" t="s">
        <v>3440</v>
      </c>
      <c r="I10988">
        <v>126</v>
      </c>
      <c r="J10988" t="s">
        <v>3446</v>
      </c>
      <c r="K10988">
        <v>2013</v>
      </c>
      <c r="L10988" t="s">
        <v>29</v>
      </c>
      <c r="M10988" t="s">
        <v>29</v>
      </c>
      <c r="N10988">
        <v>35.533056000000002</v>
      </c>
      <c r="O10988">
        <v>-115.4525</v>
      </c>
      <c r="P10988" t="s">
        <v>3613</v>
      </c>
      <c r="Q10988" s="3">
        <f>Table1[[#This Row],[Capacity (MW)]]*0.395*8760*10^-6</f>
        <v>0.43598520000000002</v>
      </c>
      <c r="R10988" s="3" cm="1">
        <f t="array" ref="R10988">AVERAGE(VLOOKUP(_xlfn.TEXTSPLIT(Table1[[#This Row],[Fuel (no space after comma)]], ","), FuelList_Final_EF!$A$2:$B$65, 2, FALSE))</f>
        <v>26.53</v>
      </c>
      <c r="S10988" s="3">
        <f>Table1[[#This Row],[Generation (TWh)]]*10^9*VLOOKUP(Table1[[#This Row],[Turbine/Engine Technology]],Technology_HR!$A$2:$B$11,2,FALSE)*10^-6</f>
        <v>4484107.7819999997</v>
      </c>
      <c r="T10988" s="5">
        <f>Table1[[#This Row],[Fuel Consumption (mmBtu)]]*Table1[[#This Row],[Emission Factor (kg CO2/ mmBtu)]]*10^3</f>
        <v>118963379456.45999</v>
      </c>
      <c r="U10988" s="3">
        <f>Table1[[#This Row],[Emissions (g CO2)]]/(Table1[[#This Row],[Generation (TWh)]]*10^9)</f>
        <v>272.86104999999998</v>
      </c>
    </row>
    <row r="10989" spans="1:21" x14ac:dyDescent="0.35">
      <c r="A10989" t="s">
        <v>2806</v>
      </c>
      <c r="B10989" t="s">
        <v>3244</v>
      </c>
      <c r="C10989" t="str">
        <f>SUBSTITUTE(Table1[[#This Row],[Fuel]],", ",",")</f>
        <v>fossil gas: natural gas,other: other</v>
      </c>
      <c r="D10989" t="s">
        <v>3239</v>
      </c>
      <c r="E10989" t="s">
        <v>3432</v>
      </c>
      <c r="H10989" t="s">
        <v>3440</v>
      </c>
      <c r="I10989">
        <v>133</v>
      </c>
      <c r="J10989" t="s">
        <v>3446</v>
      </c>
      <c r="K10989">
        <v>2013</v>
      </c>
      <c r="L10989" t="s">
        <v>29</v>
      </c>
      <c r="M10989" t="s">
        <v>29</v>
      </c>
      <c r="N10989">
        <v>35.556111000000001</v>
      </c>
      <c r="O10989">
        <v>-115.4686</v>
      </c>
      <c r="P10989" t="s">
        <v>3613</v>
      </c>
      <c r="Q10989" s="3">
        <f>Table1[[#This Row],[Capacity (MW)]]*0.395*8760*10^-6</f>
        <v>0.46020660000000002</v>
      </c>
      <c r="R10989" s="3" cm="1">
        <f t="array" ref="R10989">AVERAGE(VLOOKUP(_xlfn.TEXTSPLIT(Table1[[#This Row],[Fuel (no space after comma)]], ","), FuelList_Final_EF!$A$2:$B$65, 2, FALSE))</f>
        <v>26.53</v>
      </c>
      <c r="S10989" s="3">
        <f>Table1[[#This Row],[Generation (TWh)]]*10^9*VLOOKUP(Table1[[#This Row],[Turbine/Engine Technology]],Technology_HR!$A$2:$B$11,2,FALSE)*10^-6</f>
        <v>4733224.8810000001</v>
      </c>
      <c r="T10989" s="5">
        <f>Table1[[#This Row],[Fuel Consumption (mmBtu)]]*Table1[[#This Row],[Emission Factor (kg CO2/ mmBtu)]]*10^3</f>
        <v>125572456092.93001</v>
      </c>
      <c r="U10989" s="3">
        <f>Table1[[#This Row],[Emissions (g CO2)]]/(Table1[[#This Row],[Generation (TWh)]]*10^9)</f>
        <v>272.86105000000003</v>
      </c>
    </row>
    <row r="10990" spans="1:21" x14ac:dyDescent="0.35">
      <c r="A10990" t="s">
        <v>2806</v>
      </c>
      <c r="B10990" t="s">
        <v>3244</v>
      </c>
      <c r="C10990" t="str">
        <f>SUBSTITUTE(Table1[[#This Row],[Fuel]],", ",",")</f>
        <v>fossil gas: natural gas,other: other</v>
      </c>
      <c r="D10990" t="s">
        <v>3239</v>
      </c>
      <c r="E10990" t="s">
        <v>3432</v>
      </c>
      <c r="H10990" t="s">
        <v>3440</v>
      </c>
      <c r="I10990">
        <v>133</v>
      </c>
      <c r="J10990" t="s">
        <v>3446</v>
      </c>
      <c r="K10990">
        <v>2013</v>
      </c>
      <c r="L10990" t="s">
        <v>29</v>
      </c>
      <c r="M10990" t="s">
        <v>29</v>
      </c>
      <c r="N10990">
        <v>35.580832999999998</v>
      </c>
      <c r="O10990">
        <v>-115.4825</v>
      </c>
      <c r="P10990" t="s">
        <v>3613</v>
      </c>
      <c r="Q10990" s="3">
        <f>Table1[[#This Row],[Capacity (MW)]]*0.395*8760*10^-6</f>
        <v>0.46020660000000002</v>
      </c>
      <c r="R10990" s="3" cm="1">
        <f t="array" ref="R10990">AVERAGE(VLOOKUP(_xlfn.TEXTSPLIT(Table1[[#This Row],[Fuel (no space after comma)]], ","), FuelList_Final_EF!$A$2:$B$65, 2, FALSE))</f>
        <v>26.53</v>
      </c>
      <c r="S10990" s="3">
        <f>Table1[[#This Row],[Generation (TWh)]]*10^9*VLOOKUP(Table1[[#This Row],[Turbine/Engine Technology]],Technology_HR!$A$2:$B$11,2,FALSE)*10^-6</f>
        <v>4733224.8810000001</v>
      </c>
      <c r="T10990" s="5">
        <f>Table1[[#This Row],[Fuel Consumption (mmBtu)]]*Table1[[#This Row],[Emission Factor (kg CO2/ mmBtu)]]*10^3</f>
        <v>125572456092.93001</v>
      </c>
      <c r="U10990" s="3">
        <f>Table1[[#This Row],[Emissions (g CO2)]]/(Table1[[#This Row],[Generation (TWh)]]*10^9)</f>
        <v>272.86105000000003</v>
      </c>
    </row>
    <row r="10991" spans="1:21" x14ac:dyDescent="0.35">
      <c r="A10991" t="s">
        <v>2514</v>
      </c>
      <c r="B10991" t="s">
        <v>3243</v>
      </c>
      <c r="C10991" t="str">
        <f>SUBSTITUTE(Table1[[#This Row],[Fuel]],", ",",")</f>
        <v>fossil gas: natural gas,fossil liquids: fuel oil</v>
      </c>
      <c r="D10991" t="s">
        <v>3239</v>
      </c>
      <c r="E10991" t="s">
        <v>3275</v>
      </c>
      <c r="H10991" t="s">
        <v>3436</v>
      </c>
      <c r="I10991">
        <v>185</v>
      </c>
      <c r="J10991" t="s">
        <v>3446</v>
      </c>
      <c r="K10991">
        <v>2000</v>
      </c>
      <c r="L10991" t="s">
        <v>29</v>
      </c>
      <c r="M10991" t="s">
        <v>29</v>
      </c>
      <c r="N10991">
        <v>30.364818</v>
      </c>
      <c r="O10991">
        <v>-81.625969999999995</v>
      </c>
      <c r="P10991" t="s">
        <v>3613</v>
      </c>
      <c r="Q10991" s="3">
        <f>Table1[[#This Row],[Capacity (MW)]]*0.395*8760*10^-6</f>
        <v>0.64013699999999996</v>
      </c>
      <c r="R10991" s="3" cm="1">
        <f t="array" ref="R10991">AVERAGE(VLOOKUP(_xlfn.TEXTSPLIT(Table1[[#This Row],[Fuel (no space after comma)]], ","), FuelList_Final_EF!$A$2:$B$65, 2, FALSE))</f>
        <v>65.583341148886291</v>
      </c>
      <c r="S10991" s="3">
        <f>Table1[[#This Row],[Generation (TWh)]]*10^9*VLOOKUP(Table1[[#This Row],[Turbine/Engine Technology]],Technology_HR!$A$2:$B$11,2,FALSE)*10^-6</f>
        <v>7047908.3700000001</v>
      </c>
      <c r="T10991" s="5">
        <f>Table1[[#This Row],[Fuel Consumption (mmBtu)]]*Table1[[#This Row],[Emission Factor (kg CO2/ mmBtu)]]*10^3</f>
        <v>462225379015.80115</v>
      </c>
      <c r="U10991" s="3">
        <f>Table1[[#This Row],[Emissions (g CO2)]]/(Table1[[#This Row],[Generation (TWh)]]*10^9)</f>
        <v>722.07258604923811</v>
      </c>
    </row>
    <row r="10992" spans="1:21" x14ac:dyDescent="0.35">
      <c r="A10992" t="s">
        <v>2514</v>
      </c>
      <c r="B10992" t="s">
        <v>3243</v>
      </c>
      <c r="C10992" t="str">
        <f>SUBSTITUTE(Table1[[#This Row],[Fuel]],", ",",")</f>
        <v>fossil gas: natural gas,fossil liquids: fuel oil</v>
      </c>
      <c r="D10992" t="s">
        <v>3239</v>
      </c>
      <c r="E10992" t="s">
        <v>3275</v>
      </c>
      <c r="H10992" t="s">
        <v>3436</v>
      </c>
      <c r="I10992">
        <v>185</v>
      </c>
      <c r="J10992" t="s">
        <v>3446</v>
      </c>
      <c r="K10992">
        <v>2009</v>
      </c>
      <c r="L10992" t="s">
        <v>29</v>
      </c>
      <c r="M10992" t="s">
        <v>29</v>
      </c>
      <c r="N10992">
        <v>30.364818</v>
      </c>
      <c r="O10992">
        <v>-81.625969999999995</v>
      </c>
      <c r="P10992" t="s">
        <v>3613</v>
      </c>
      <c r="Q10992" s="3">
        <f>Table1[[#This Row],[Capacity (MW)]]*0.395*8760*10^-6</f>
        <v>0.64013699999999996</v>
      </c>
      <c r="R10992" s="3" cm="1">
        <f t="array" ref="R10992">AVERAGE(VLOOKUP(_xlfn.TEXTSPLIT(Table1[[#This Row],[Fuel (no space after comma)]], ","), FuelList_Final_EF!$A$2:$B$65, 2, FALSE))</f>
        <v>65.583341148886291</v>
      </c>
      <c r="S10992" s="3">
        <f>Table1[[#This Row],[Generation (TWh)]]*10^9*VLOOKUP(Table1[[#This Row],[Turbine/Engine Technology]],Technology_HR!$A$2:$B$11,2,FALSE)*10^-6</f>
        <v>7047908.3700000001</v>
      </c>
      <c r="T10992" s="5">
        <f>Table1[[#This Row],[Fuel Consumption (mmBtu)]]*Table1[[#This Row],[Emission Factor (kg CO2/ mmBtu)]]*10^3</f>
        <v>462225379015.80115</v>
      </c>
      <c r="U10992" s="3">
        <f>Table1[[#This Row],[Emissions (g CO2)]]/(Table1[[#This Row],[Generation (TWh)]]*10^9)</f>
        <v>722.07258604923811</v>
      </c>
    </row>
    <row r="10993" spans="1:21" x14ac:dyDescent="0.35">
      <c r="A10993" t="s">
        <v>2508</v>
      </c>
      <c r="B10993" t="s">
        <v>3243</v>
      </c>
      <c r="C10993" t="str">
        <f>SUBSTITUTE(Table1[[#This Row],[Fuel]],", ",",")</f>
        <v>fossil gas: natural gas,fossil liquids: fuel oil</v>
      </c>
      <c r="D10993" t="s">
        <v>3239</v>
      </c>
      <c r="E10993" t="s">
        <v>3275</v>
      </c>
      <c r="H10993" t="s">
        <v>3436</v>
      </c>
      <c r="I10993">
        <v>149</v>
      </c>
      <c r="J10993" t="s">
        <v>3446</v>
      </c>
      <c r="K10993">
        <v>1999</v>
      </c>
      <c r="L10993" t="s">
        <v>29</v>
      </c>
      <c r="M10993" t="s">
        <v>29</v>
      </c>
      <c r="N10993">
        <v>37.883299999999998</v>
      </c>
      <c r="O10993">
        <v>-84.101699999999994</v>
      </c>
      <c r="P10993" t="s">
        <v>3613</v>
      </c>
      <c r="Q10993" s="3">
        <f>Table1[[#This Row],[Capacity (MW)]]*0.395*8760*10^-6</f>
        <v>0.51556980000000008</v>
      </c>
      <c r="R10993" s="3" cm="1">
        <f t="array" ref="R10993">AVERAGE(VLOOKUP(_xlfn.TEXTSPLIT(Table1[[#This Row],[Fuel (no space after comma)]], ","), FuelList_Final_EF!$A$2:$B$65, 2, FALSE))</f>
        <v>65.583341148886291</v>
      </c>
      <c r="S10993" s="3">
        <f>Table1[[#This Row],[Generation (TWh)]]*10^9*VLOOKUP(Table1[[#This Row],[Turbine/Engine Technology]],Technology_HR!$A$2:$B$11,2,FALSE)*10^-6</f>
        <v>5676423.4980000006</v>
      </c>
      <c r="T10993" s="5">
        <f>Table1[[#This Row],[Fuel Consumption (mmBtu)]]*Table1[[#This Row],[Emission Factor (kg CO2/ mmBtu)]]*10^3</f>
        <v>372278818774.88849</v>
      </c>
      <c r="U10993" s="3">
        <f>Table1[[#This Row],[Emissions (g CO2)]]/(Table1[[#This Row],[Generation (TWh)]]*10^9)</f>
        <v>722.072586049238</v>
      </c>
    </row>
    <row r="10994" spans="1:21" x14ac:dyDescent="0.35">
      <c r="A10994" t="s">
        <v>2508</v>
      </c>
      <c r="B10994" t="s">
        <v>3239</v>
      </c>
      <c r="C10994" t="str">
        <f>SUBSTITUTE(Table1[[#This Row],[Fuel]],", ",",")</f>
        <v>fossil gas: natural gas</v>
      </c>
      <c r="D10994" t="s">
        <v>3239</v>
      </c>
      <c r="H10994" t="s">
        <v>3436</v>
      </c>
      <c r="I10994">
        <v>98</v>
      </c>
      <c r="J10994" t="s">
        <v>3446</v>
      </c>
      <c r="K10994">
        <v>2010</v>
      </c>
      <c r="L10994" t="s">
        <v>29</v>
      </c>
      <c r="M10994" t="s">
        <v>29</v>
      </c>
      <c r="N10994">
        <v>37.883299999999998</v>
      </c>
      <c r="O10994">
        <v>-84.101699999999994</v>
      </c>
      <c r="P10994" t="s">
        <v>3613</v>
      </c>
      <c r="Q10994" s="3">
        <f>Table1[[#This Row],[Capacity (MW)]]*0.395*8760*10^-6</f>
        <v>0.3390996</v>
      </c>
      <c r="R10994" s="3" cm="1">
        <f t="array" ref="R10994">AVERAGE(VLOOKUP(_xlfn.TEXTSPLIT(Table1[[#This Row],[Fuel (no space after comma)]], ","), FuelList_Final_EF!$A$2:$B$65, 2, FALSE))</f>
        <v>53.06</v>
      </c>
      <c r="S10994" s="3">
        <f>Table1[[#This Row],[Generation (TWh)]]*10^9*VLOOKUP(Table1[[#This Row],[Turbine/Engine Technology]],Technology_HR!$A$2:$B$11,2,FALSE)*10^-6</f>
        <v>3733486.5959999999</v>
      </c>
      <c r="T10994" s="5">
        <f>Table1[[#This Row],[Fuel Consumption (mmBtu)]]*Table1[[#This Row],[Emission Factor (kg CO2/ mmBtu)]]*10^3</f>
        <v>198098798783.76001</v>
      </c>
      <c r="U10994" s="3">
        <f>Table1[[#This Row],[Emissions (g CO2)]]/(Table1[[#This Row],[Generation (TWh)]]*10^9)</f>
        <v>584.19060000000002</v>
      </c>
    </row>
    <row r="10995" spans="1:21" x14ac:dyDescent="0.35">
      <c r="A10995" t="s">
        <v>2508</v>
      </c>
      <c r="B10995" t="s">
        <v>3243</v>
      </c>
      <c r="C10995" t="str">
        <f>SUBSTITUTE(Table1[[#This Row],[Fuel]],", ",",")</f>
        <v>fossil gas: natural gas,fossil liquids: fuel oil</v>
      </c>
      <c r="D10995" t="s">
        <v>3239</v>
      </c>
      <c r="E10995" t="s">
        <v>3275</v>
      </c>
      <c r="H10995" t="s">
        <v>3436</v>
      </c>
      <c r="I10995">
        <v>149</v>
      </c>
      <c r="J10995" t="s">
        <v>3446</v>
      </c>
      <c r="K10995">
        <v>1999</v>
      </c>
      <c r="L10995" t="s">
        <v>29</v>
      </c>
      <c r="M10995" t="s">
        <v>29</v>
      </c>
      <c r="N10995">
        <v>37.883299999999998</v>
      </c>
      <c r="O10995">
        <v>-84.101699999999994</v>
      </c>
      <c r="P10995" t="s">
        <v>3613</v>
      </c>
      <c r="Q10995" s="3">
        <f>Table1[[#This Row],[Capacity (MW)]]*0.395*8760*10^-6</f>
        <v>0.51556980000000008</v>
      </c>
      <c r="R10995" s="3" cm="1">
        <f t="array" ref="R10995">AVERAGE(VLOOKUP(_xlfn.TEXTSPLIT(Table1[[#This Row],[Fuel (no space after comma)]], ","), FuelList_Final_EF!$A$2:$B$65, 2, FALSE))</f>
        <v>65.583341148886291</v>
      </c>
      <c r="S10995" s="3">
        <f>Table1[[#This Row],[Generation (TWh)]]*10^9*VLOOKUP(Table1[[#This Row],[Turbine/Engine Technology]],Technology_HR!$A$2:$B$11,2,FALSE)*10^-6</f>
        <v>5676423.4980000006</v>
      </c>
      <c r="T10995" s="5">
        <f>Table1[[#This Row],[Fuel Consumption (mmBtu)]]*Table1[[#This Row],[Emission Factor (kg CO2/ mmBtu)]]*10^3</f>
        <v>372278818774.88849</v>
      </c>
      <c r="U10995" s="3">
        <f>Table1[[#This Row],[Emissions (g CO2)]]/(Table1[[#This Row],[Generation (TWh)]]*10^9)</f>
        <v>722.072586049238</v>
      </c>
    </row>
    <row r="10996" spans="1:21" x14ac:dyDescent="0.35">
      <c r="A10996" t="s">
        <v>2508</v>
      </c>
      <c r="B10996" t="s">
        <v>3243</v>
      </c>
      <c r="C10996" t="str">
        <f>SUBSTITUTE(Table1[[#This Row],[Fuel]],", ",",")</f>
        <v>fossil gas: natural gas,fossil liquids: fuel oil</v>
      </c>
      <c r="D10996" t="s">
        <v>3239</v>
      </c>
      <c r="E10996" t="s">
        <v>3275</v>
      </c>
      <c r="H10996" t="s">
        <v>3436</v>
      </c>
      <c r="I10996">
        <v>149</v>
      </c>
      <c r="J10996" t="s">
        <v>3446</v>
      </c>
      <c r="K10996">
        <v>1999</v>
      </c>
      <c r="L10996" t="s">
        <v>29</v>
      </c>
      <c r="M10996" t="s">
        <v>29</v>
      </c>
      <c r="N10996">
        <v>37.883299999999998</v>
      </c>
      <c r="O10996">
        <v>-84.101699999999994</v>
      </c>
      <c r="P10996" t="s">
        <v>3613</v>
      </c>
      <c r="Q10996" s="3">
        <f>Table1[[#This Row],[Capacity (MW)]]*0.395*8760*10^-6</f>
        <v>0.51556980000000008</v>
      </c>
      <c r="R10996" s="3" cm="1">
        <f t="array" ref="R10996">AVERAGE(VLOOKUP(_xlfn.TEXTSPLIT(Table1[[#This Row],[Fuel (no space after comma)]], ","), FuelList_Final_EF!$A$2:$B$65, 2, FALSE))</f>
        <v>65.583341148886291</v>
      </c>
      <c r="S10996" s="3">
        <f>Table1[[#This Row],[Generation (TWh)]]*10^9*VLOOKUP(Table1[[#This Row],[Turbine/Engine Technology]],Technology_HR!$A$2:$B$11,2,FALSE)*10^-6</f>
        <v>5676423.4980000006</v>
      </c>
      <c r="T10996" s="5">
        <f>Table1[[#This Row],[Fuel Consumption (mmBtu)]]*Table1[[#This Row],[Emission Factor (kg CO2/ mmBtu)]]*10^3</f>
        <v>372278818774.88849</v>
      </c>
      <c r="U10996" s="3">
        <f>Table1[[#This Row],[Emissions (g CO2)]]/(Table1[[#This Row],[Generation (TWh)]]*10^9)</f>
        <v>722.072586049238</v>
      </c>
    </row>
    <row r="10997" spans="1:21" x14ac:dyDescent="0.35">
      <c r="A10997" t="s">
        <v>2508</v>
      </c>
      <c r="B10997" t="s">
        <v>3243</v>
      </c>
      <c r="C10997" t="str">
        <f>SUBSTITUTE(Table1[[#This Row],[Fuel]],", ",",")</f>
        <v>fossil gas: natural gas,fossil liquids: fuel oil</v>
      </c>
      <c r="D10997" t="s">
        <v>3239</v>
      </c>
      <c r="E10997" t="s">
        <v>3275</v>
      </c>
      <c r="H10997" t="s">
        <v>3436</v>
      </c>
      <c r="I10997">
        <v>108</v>
      </c>
      <c r="J10997" t="s">
        <v>3446</v>
      </c>
      <c r="K10997">
        <v>2001</v>
      </c>
      <c r="L10997" t="s">
        <v>29</v>
      </c>
      <c r="M10997" t="s">
        <v>29</v>
      </c>
      <c r="N10997">
        <v>37.883299999999998</v>
      </c>
      <c r="O10997">
        <v>-84.101699999999994</v>
      </c>
      <c r="P10997" t="s">
        <v>3613</v>
      </c>
      <c r="Q10997" s="3">
        <f>Table1[[#This Row],[Capacity (MW)]]*0.395*8760*10^-6</f>
        <v>0.37370160000000002</v>
      </c>
      <c r="R10997" s="3" cm="1">
        <f t="array" ref="R10997">AVERAGE(VLOOKUP(_xlfn.TEXTSPLIT(Table1[[#This Row],[Fuel (no space after comma)]], ","), FuelList_Final_EF!$A$2:$B$65, 2, FALSE))</f>
        <v>65.583341148886291</v>
      </c>
      <c r="S10997" s="3">
        <f>Table1[[#This Row],[Generation (TWh)]]*10^9*VLOOKUP(Table1[[#This Row],[Turbine/Engine Technology]],Technology_HR!$A$2:$B$11,2,FALSE)*10^-6</f>
        <v>4114454.6159999999</v>
      </c>
      <c r="T10997" s="5">
        <f>Table1[[#This Row],[Fuel Consumption (mmBtu)]]*Table1[[#This Row],[Emission Factor (kg CO2/ mmBtu)]]*10^3</f>
        <v>269839680722.73792</v>
      </c>
      <c r="U10997" s="3">
        <f>Table1[[#This Row],[Emissions (g CO2)]]/(Table1[[#This Row],[Generation (TWh)]]*10^9)</f>
        <v>722.072586049238</v>
      </c>
    </row>
    <row r="10998" spans="1:21" x14ac:dyDescent="0.35">
      <c r="A10998" t="s">
        <v>2508</v>
      </c>
      <c r="B10998" t="s">
        <v>3243</v>
      </c>
      <c r="C10998" t="str">
        <f>SUBSTITUTE(Table1[[#This Row],[Fuel]],", ",",")</f>
        <v>fossil gas: natural gas,fossil liquids: fuel oil</v>
      </c>
      <c r="D10998" t="s">
        <v>3239</v>
      </c>
      <c r="E10998" t="s">
        <v>3275</v>
      </c>
      <c r="H10998" t="s">
        <v>3436</v>
      </c>
      <c r="I10998">
        <v>108</v>
      </c>
      <c r="J10998" t="s">
        <v>3446</v>
      </c>
      <c r="K10998">
        <v>2001</v>
      </c>
      <c r="L10998" t="s">
        <v>29</v>
      </c>
      <c r="M10998" t="s">
        <v>29</v>
      </c>
      <c r="N10998">
        <v>37.883299999999998</v>
      </c>
      <c r="O10998">
        <v>-84.101699999999994</v>
      </c>
      <c r="P10998" t="s">
        <v>3613</v>
      </c>
      <c r="Q10998" s="3">
        <f>Table1[[#This Row],[Capacity (MW)]]*0.395*8760*10^-6</f>
        <v>0.37370160000000002</v>
      </c>
      <c r="R10998" s="3" cm="1">
        <f t="array" ref="R10998">AVERAGE(VLOOKUP(_xlfn.TEXTSPLIT(Table1[[#This Row],[Fuel (no space after comma)]], ","), FuelList_Final_EF!$A$2:$B$65, 2, FALSE))</f>
        <v>65.583341148886291</v>
      </c>
      <c r="S10998" s="3">
        <f>Table1[[#This Row],[Generation (TWh)]]*10^9*VLOOKUP(Table1[[#This Row],[Turbine/Engine Technology]],Technology_HR!$A$2:$B$11,2,FALSE)*10^-6</f>
        <v>4114454.6159999999</v>
      </c>
      <c r="T10998" s="5">
        <f>Table1[[#This Row],[Fuel Consumption (mmBtu)]]*Table1[[#This Row],[Emission Factor (kg CO2/ mmBtu)]]*10^3</f>
        <v>269839680722.73792</v>
      </c>
      <c r="U10998" s="3">
        <f>Table1[[#This Row],[Emissions (g CO2)]]/(Table1[[#This Row],[Generation (TWh)]]*10^9)</f>
        <v>722.072586049238</v>
      </c>
    </row>
    <row r="10999" spans="1:21" x14ac:dyDescent="0.35">
      <c r="A10999" t="s">
        <v>2508</v>
      </c>
      <c r="B10999" t="s">
        <v>3243</v>
      </c>
      <c r="C10999" t="str">
        <f>SUBSTITUTE(Table1[[#This Row],[Fuel]],", ",",")</f>
        <v>fossil gas: natural gas,fossil liquids: fuel oil</v>
      </c>
      <c r="D10999" t="s">
        <v>3239</v>
      </c>
      <c r="E10999" t="s">
        <v>3275</v>
      </c>
      <c r="H10999" t="s">
        <v>3436</v>
      </c>
      <c r="I10999">
        <v>98</v>
      </c>
      <c r="J10999" t="s">
        <v>3446</v>
      </c>
      <c r="K10999">
        <v>2005</v>
      </c>
      <c r="L10999" t="s">
        <v>29</v>
      </c>
      <c r="M10999" t="s">
        <v>29</v>
      </c>
      <c r="N10999">
        <v>37.883299999999998</v>
      </c>
      <c r="O10999">
        <v>-84.101699999999994</v>
      </c>
      <c r="P10999" t="s">
        <v>3613</v>
      </c>
      <c r="Q10999" s="3">
        <f>Table1[[#This Row],[Capacity (MW)]]*0.395*8760*10^-6</f>
        <v>0.3390996</v>
      </c>
      <c r="R10999" s="3" cm="1">
        <f t="array" ref="R10999">AVERAGE(VLOOKUP(_xlfn.TEXTSPLIT(Table1[[#This Row],[Fuel (no space after comma)]], ","), FuelList_Final_EF!$A$2:$B$65, 2, FALSE))</f>
        <v>65.583341148886291</v>
      </c>
      <c r="S10999" s="3">
        <f>Table1[[#This Row],[Generation (TWh)]]*10^9*VLOOKUP(Table1[[#This Row],[Turbine/Engine Technology]],Technology_HR!$A$2:$B$11,2,FALSE)*10^-6</f>
        <v>3733486.5959999999</v>
      </c>
      <c r="T10999" s="5">
        <f>Table1[[#This Row],[Fuel Consumption (mmBtu)]]*Table1[[#This Row],[Emission Factor (kg CO2/ mmBtu)]]*10^3</f>
        <v>244854525100.26221</v>
      </c>
      <c r="U10999" s="3">
        <f>Table1[[#This Row],[Emissions (g CO2)]]/(Table1[[#This Row],[Generation (TWh)]]*10^9)</f>
        <v>722.07258604923811</v>
      </c>
    </row>
    <row r="11000" spans="1:21" x14ac:dyDescent="0.35">
      <c r="A11000" t="s">
        <v>2508</v>
      </c>
      <c r="B11000" t="s">
        <v>3243</v>
      </c>
      <c r="C11000" t="str">
        <f>SUBSTITUTE(Table1[[#This Row],[Fuel]],", ",",")</f>
        <v>fossil gas: natural gas,fossil liquids: fuel oil</v>
      </c>
      <c r="D11000" t="s">
        <v>3239</v>
      </c>
      <c r="E11000" t="s">
        <v>3275</v>
      </c>
      <c r="H11000" t="s">
        <v>3436</v>
      </c>
      <c r="I11000">
        <v>98</v>
      </c>
      <c r="J11000" t="s">
        <v>3446</v>
      </c>
      <c r="K11000">
        <v>2005</v>
      </c>
      <c r="L11000" t="s">
        <v>29</v>
      </c>
      <c r="M11000" t="s">
        <v>29</v>
      </c>
      <c r="N11000">
        <v>37.883299999999998</v>
      </c>
      <c r="O11000">
        <v>-84.101699999999994</v>
      </c>
      <c r="P11000" t="s">
        <v>3613</v>
      </c>
      <c r="Q11000" s="3">
        <f>Table1[[#This Row],[Capacity (MW)]]*0.395*8760*10^-6</f>
        <v>0.3390996</v>
      </c>
      <c r="R11000" s="3" cm="1">
        <f t="array" ref="R11000">AVERAGE(VLOOKUP(_xlfn.TEXTSPLIT(Table1[[#This Row],[Fuel (no space after comma)]], ","), FuelList_Final_EF!$A$2:$B$65, 2, FALSE))</f>
        <v>65.583341148886291</v>
      </c>
      <c r="S11000" s="3">
        <f>Table1[[#This Row],[Generation (TWh)]]*10^9*VLOOKUP(Table1[[#This Row],[Turbine/Engine Technology]],Technology_HR!$A$2:$B$11,2,FALSE)*10^-6</f>
        <v>3733486.5959999999</v>
      </c>
      <c r="T11000" s="5">
        <f>Table1[[#This Row],[Fuel Consumption (mmBtu)]]*Table1[[#This Row],[Emission Factor (kg CO2/ mmBtu)]]*10^3</f>
        <v>244854525100.26221</v>
      </c>
      <c r="U11000" s="3">
        <f>Table1[[#This Row],[Emissions (g CO2)]]/(Table1[[#This Row],[Generation (TWh)]]*10^9)</f>
        <v>722.07258604923811</v>
      </c>
    </row>
    <row r="11001" spans="1:21" x14ac:dyDescent="0.35">
      <c r="A11001" t="s">
        <v>2508</v>
      </c>
      <c r="B11001" t="s">
        <v>3239</v>
      </c>
      <c r="C11001" t="str">
        <f>SUBSTITUTE(Table1[[#This Row],[Fuel]],", ",",")</f>
        <v>fossil gas: natural gas</v>
      </c>
      <c r="D11001" t="s">
        <v>3239</v>
      </c>
      <c r="H11001" t="s">
        <v>3436</v>
      </c>
      <c r="I11001">
        <v>98</v>
      </c>
      <c r="J11001" t="s">
        <v>3446</v>
      </c>
      <c r="K11001">
        <v>2010</v>
      </c>
      <c r="L11001" t="s">
        <v>29</v>
      </c>
      <c r="M11001" t="s">
        <v>29</v>
      </c>
      <c r="N11001">
        <v>37.883299999999998</v>
      </c>
      <c r="O11001">
        <v>-84.101699999999994</v>
      </c>
      <c r="P11001" t="s">
        <v>3613</v>
      </c>
      <c r="Q11001" s="3">
        <f>Table1[[#This Row],[Capacity (MW)]]*0.395*8760*10^-6</f>
        <v>0.3390996</v>
      </c>
      <c r="R11001" s="3" cm="1">
        <f t="array" ref="R11001">AVERAGE(VLOOKUP(_xlfn.TEXTSPLIT(Table1[[#This Row],[Fuel (no space after comma)]], ","), FuelList_Final_EF!$A$2:$B$65, 2, FALSE))</f>
        <v>53.06</v>
      </c>
      <c r="S11001" s="3">
        <f>Table1[[#This Row],[Generation (TWh)]]*10^9*VLOOKUP(Table1[[#This Row],[Turbine/Engine Technology]],Technology_HR!$A$2:$B$11,2,FALSE)*10^-6</f>
        <v>3733486.5959999999</v>
      </c>
      <c r="T11001" s="5">
        <f>Table1[[#This Row],[Fuel Consumption (mmBtu)]]*Table1[[#This Row],[Emission Factor (kg CO2/ mmBtu)]]*10^3</f>
        <v>198098798783.76001</v>
      </c>
      <c r="U11001" s="3">
        <f>Table1[[#This Row],[Emissions (g CO2)]]/(Table1[[#This Row],[Generation (TWh)]]*10^9)</f>
        <v>584.19060000000002</v>
      </c>
    </row>
    <row r="11002" spans="1:21" x14ac:dyDescent="0.35">
      <c r="A11002" t="s">
        <v>2457</v>
      </c>
      <c r="B11002" t="s">
        <v>3239</v>
      </c>
      <c r="C11002" t="str">
        <f>SUBSTITUTE(Table1[[#This Row],[Fuel]],", ",",")</f>
        <v>fossil gas: natural gas</v>
      </c>
      <c r="D11002" t="s">
        <v>3239</v>
      </c>
      <c r="H11002" t="s">
        <v>3438</v>
      </c>
      <c r="I11002">
        <v>624</v>
      </c>
      <c r="J11002" t="s">
        <v>3446</v>
      </c>
      <c r="K11002">
        <v>2010</v>
      </c>
      <c r="L11002" t="s">
        <v>29</v>
      </c>
      <c r="M11002" t="s">
        <v>29</v>
      </c>
      <c r="N11002">
        <v>32.519469999999998</v>
      </c>
      <c r="O11002">
        <v>-93.760130000000004</v>
      </c>
      <c r="P11002" t="s">
        <v>3613</v>
      </c>
      <c r="Q11002" s="3">
        <f>Table1[[#This Row],[Capacity (MW)]]*0.395*8760*10^-6</f>
        <v>2.1591648000000001</v>
      </c>
      <c r="R11002" s="3" cm="1">
        <f t="array" ref="R11002">AVERAGE(VLOOKUP(_xlfn.TEXTSPLIT(Table1[[#This Row],[Fuel (no space after comma)]], ","), FuelList_Final_EF!$A$2:$B$65, 2, FALSE))</f>
        <v>53.06</v>
      </c>
      <c r="S11002" s="3">
        <f>Table1[[#This Row],[Generation (TWh)]]*10^9*VLOOKUP(Table1[[#This Row],[Turbine/Engine Technology]],Technology_HR!$A$2:$B$11,2,FALSE)*10^-6</f>
        <v>16299535.075199999</v>
      </c>
      <c r="T11002" s="5">
        <f>Table1[[#This Row],[Fuel Consumption (mmBtu)]]*Table1[[#This Row],[Emission Factor (kg CO2/ mmBtu)]]*10^3</f>
        <v>864853331090.11194</v>
      </c>
      <c r="U11002" s="3">
        <f>Table1[[#This Row],[Emissions (g CO2)]]/(Table1[[#This Row],[Generation (TWh)]]*10^9)</f>
        <v>400.54993999999999</v>
      </c>
    </row>
    <row r="11003" spans="1:21" x14ac:dyDescent="0.35">
      <c r="A11003" t="s">
        <v>2807</v>
      </c>
      <c r="B11003" t="s">
        <v>3239</v>
      </c>
      <c r="C11003" t="str">
        <f>SUBSTITUTE(Table1[[#This Row],[Fuel]],", ",",")</f>
        <v>fossil gas: natural gas</v>
      </c>
      <c r="D11003" t="s">
        <v>3239</v>
      </c>
      <c r="H11003" t="s">
        <v>3438</v>
      </c>
      <c r="I11003">
        <v>84</v>
      </c>
      <c r="J11003" t="s">
        <v>3446</v>
      </c>
      <c r="K11003">
        <v>2000</v>
      </c>
      <c r="L11003" t="s">
        <v>29</v>
      </c>
      <c r="M11003" t="s">
        <v>29</v>
      </c>
      <c r="N11003">
        <v>33.603900000000003</v>
      </c>
      <c r="O11003">
        <v>-101.8408</v>
      </c>
      <c r="P11003" t="s">
        <v>3613</v>
      </c>
      <c r="Q11003" s="3">
        <f>Table1[[#This Row],[Capacity (MW)]]*0.395*8760*10^-6</f>
        <v>0.29065679999999999</v>
      </c>
      <c r="R11003" s="3" cm="1">
        <f t="array" ref="R11003">AVERAGE(VLOOKUP(_xlfn.TEXTSPLIT(Table1[[#This Row],[Fuel (no space after comma)]], ","), FuelList_Final_EF!$A$2:$B$65, 2, FALSE))</f>
        <v>53.06</v>
      </c>
      <c r="S11003" s="3">
        <f>Table1[[#This Row],[Generation (TWh)]]*10^9*VLOOKUP(Table1[[#This Row],[Turbine/Engine Technology]],Technology_HR!$A$2:$B$11,2,FALSE)*10^-6</f>
        <v>2194168.1831999999</v>
      </c>
      <c r="T11003" s="5">
        <f>Table1[[#This Row],[Fuel Consumption (mmBtu)]]*Table1[[#This Row],[Emission Factor (kg CO2/ mmBtu)]]*10^3</f>
        <v>116422563800.592</v>
      </c>
      <c r="U11003" s="3">
        <f>Table1[[#This Row],[Emissions (g CO2)]]/(Table1[[#This Row],[Generation (TWh)]]*10^9)</f>
        <v>400.54993999999999</v>
      </c>
    </row>
    <row r="11004" spans="1:21" x14ac:dyDescent="0.35">
      <c r="A11004" t="s">
        <v>2459</v>
      </c>
      <c r="B11004" t="s">
        <v>3281</v>
      </c>
      <c r="C11004" t="str">
        <f>SUBSTITUTE(Table1[[#This Row],[Fuel]],", ",",")</f>
        <v>fossil gas: natural gas,coal: unknown</v>
      </c>
      <c r="D11004" t="s">
        <v>3239</v>
      </c>
      <c r="E11004" t="s">
        <v>3645</v>
      </c>
      <c r="H11004" t="s">
        <v>3440</v>
      </c>
      <c r="I11004">
        <v>922.5</v>
      </c>
      <c r="J11004" t="s">
        <v>3450</v>
      </c>
      <c r="K11004">
        <v>2028</v>
      </c>
      <c r="L11004" t="s">
        <v>29</v>
      </c>
      <c r="M11004" t="s">
        <v>29</v>
      </c>
      <c r="N11004">
        <v>29.307203000000001</v>
      </c>
      <c r="O11004">
        <v>-98.320198000000005</v>
      </c>
      <c r="P11004" t="s">
        <v>3613</v>
      </c>
      <c r="Q11004" s="3">
        <f>Table1[[#This Row],[Capacity (MW)]]*0.395*8760*10^-6</f>
        <v>3.1920344999999997</v>
      </c>
      <c r="R11004" s="3" cm="1">
        <f t="array" ref="R11004">AVERAGE(VLOOKUP(_xlfn.TEXTSPLIT(Table1[[#This Row],[Fuel (no space after comma)]], ","), FuelList_Final_EF!$A$2:$B$65, 2, FALSE))</f>
        <v>76.661787032156042</v>
      </c>
      <c r="S11004" s="3">
        <f>Table1[[#This Row],[Generation (TWh)]]*10^9*VLOOKUP(Table1[[#This Row],[Turbine/Engine Technology]],Technology_HR!$A$2:$B$11,2,FALSE)*10^-6</f>
        <v>32830074.832499996</v>
      </c>
      <c r="T11004" s="5">
        <f>Table1[[#This Row],[Fuel Consumption (mmBtu)]]*Table1[[#This Row],[Emission Factor (kg CO2/ mmBtu)]]*10^3</f>
        <v>2516812205058.8608</v>
      </c>
      <c r="U11004" s="3">
        <f>Table1[[#This Row],[Emissions (g CO2)]]/(Table1[[#This Row],[Generation (TWh)]]*10^9)</f>
        <v>788.46647962572501</v>
      </c>
    </row>
    <row r="11005" spans="1:21" x14ac:dyDescent="0.35">
      <c r="A11005" t="s">
        <v>2808</v>
      </c>
      <c r="B11005" t="s">
        <v>3239</v>
      </c>
      <c r="C11005" t="str">
        <f>SUBSTITUTE(Table1[[#This Row],[Fuel]],", ",",")</f>
        <v>fossil gas: natural gas</v>
      </c>
      <c r="D11005" t="s">
        <v>3239</v>
      </c>
      <c r="H11005" t="s">
        <v>59</v>
      </c>
      <c r="I11005">
        <v>527</v>
      </c>
      <c r="J11005" t="s">
        <v>3450</v>
      </c>
      <c r="K11005" t="s">
        <v>29</v>
      </c>
      <c r="L11005" t="s">
        <v>29</v>
      </c>
      <c r="M11005" t="s">
        <v>29</v>
      </c>
      <c r="N11005">
        <v>33.234206400312686</v>
      </c>
      <c r="O11005">
        <v>-98.175773684402202</v>
      </c>
      <c r="P11005" t="s">
        <v>3613</v>
      </c>
      <c r="Q11005" s="3">
        <f>Table1[[#This Row],[Capacity (MW)]]*0.395*8760*10^-6</f>
        <v>1.8235254000000001</v>
      </c>
      <c r="R11005" s="3" cm="1">
        <f t="array" ref="R11005">AVERAGE(VLOOKUP(_xlfn.TEXTSPLIT(Table1[[#This Row],[Fuel (no space after comma)]], ","), FuelList_Final_EF!$A$2:$B$65, 2, FALSE))</f>
        <v>53.06</v>
      </c>
      <c r="S11005" s="3">
        <f>Table1[[#This Row],[Generation (TWh)]]*10^9*VLOOKUP(Table1[[#This Row],[Turbine/Engine Technology]],Technology_HR!$A$2:$B$11,2,FALSE)*10^-6</f>
        <v>15127054.955699999</v>
      </c>
      <c r="T11005" s="5">
        <f>Table1[[#This Row],[Fuel Consumption (mmBtu)]]*Table1[[#This Row],[Emission Factor (kg CO2/ mmBtu)]]*10^3</f>
        <v>802641535949.44202</v>
      </c>
      <c r="U11005" s="3">
        <f>Table1[[#This Row],[Emissions (g CO2)]]/(Table1[[#This Row],[Generation (TWh)]]*10^9)</f>
        <v>440.15923000000004</v>
      </c>
    </row>
    <row r="11006" spans="1:21" x14ac:dyDescent="0.35">
      <c r="A11006" t="s">
        <v>2809</v>
      </c>
      <c r="B11006" t="s">
        <v>3239</v>
      </c>
      <c r="C11006" t="str">
        <f>SUBSTITUTE(Table1[[#This Row],[Fuel]],", ",",")</f>
        <v>fossil gas: natural gas</v>
      </c>
      <c r="D11006" t="s">
        <v>3239</v>
      </c>
      <c r="H11006" t="s">
        <v>3438</v>
      </c>
      <c r="I11006">
        <v>640</v>
      </c>
      <c r="J11006" t="s">
        <v>3446</v>
      </c>
      <c r="K11006">
        <v>2006</v>
      </c>
      <c r="L11006" t="s">
        <v>29</v>
      </c>
      <c r="M11006" t="s">
        <v>29</v>
      </c>
      <c r="N11006">
        <v>33.100999999999999</v>
      </c>
      <c r="O11006">
        <v>-97.957400000000007</v>
      </c>
      <c r="P11006" t="s">
        <v>3613</v>
      </c>
      <c r="Q11006" s="3">
        <f>Table1[[#This Row],[Capacity (MW)]]*0.395*8760*10^-6</f>
        <v>2.2145280000000001</v>
      </c>
      <c r="R11006" s="3" cm="1">
        <f t="array" ref="R11006">AVERAGE(VLOOKUP(_xlfn.TEXTSPLIT(Table1[[#This Row],[Fuel (no space after comma)]], ","), FuelList_Final_EF!$A$2:$B$65, 2, FALSE))</f>
        <v>53.06</v>
      </c>
      <c r="S11006" s="3">
        <f>Table1[[#This Row],[Generation (TWh)]]*10^9*VLOOKUP(Table1[[#This Row],[Turbine/Engine Technology]],Technology_HR!$A$2:$B$11,2,FALSE)*10^-6</f>
        <v>16717471.872</v>
      </c>
      <c r="T11006" s="5">
        <f>Table1[[#This Row],[Fuel Consumption (mmBtu)]]*Table1[[#This Row],[Emission Factor (kg CO2/ mmBtu)]]*10^3</f>
        <v>887029057528.31995</v>
      </c>
      <c r="U11006" s="3">
        <f>Table1[[#This Row],[Emissions (g CO2)]]/(Table1[[#This Row],[Generation (TWh)]]*10^9)</f>
        <v>400.54993999999999</v>
      </c>
    </row>
    <row r="11007" spans="1:21" x14ac:dyDescent="0.35">
      <c r="A11007" t="s">
        <v>2809</v>
      </c>
      <c r="B11007" t="s">
        <v>3239</v>
      </c>
      <c r="C11007" t="str">
        <f>SUBSTITUTE(Table1[[#This Row],[Fuel]],", ",",")</f>
        <v>fossil gas: natural gas</v>
      </c>
      <c r="D11007" t="s">
        <v>3239</v>
      </c>
      <c r="H11007" t="s">
        <v>3438</v>
      </c>
      <c r="I11007">
        <v>640</v>
      </c>
      <c r="J11007" t="s">
        <v>3446</v>
      </c>
      <c r="K11007">
        <v>2011</v>
      </c>
      <c r="L11007" t="s">
        <v>29</v>
      </c>
      <c r="M11007" t="s">
        <v>29</v>
      </c>
      <c r="N11007">
        <v>33.100999999999999</v>
      </c>
      <c r="O11007">
        <v>-97.957400000000007</v>
      </c>
      <c r="P11007" t="s">
        <v>3613</v>
      </c>
      <c r="Q11007" s="3">
        <f>Table1[[#This Row],[Capacity (MW)]]*0.395*8760*10^-6</f>
        <v>2.2145280000000001</v>
      </c>
      <c r="R11007" s="3" cm="1">
        <f t="array" ref="R11007">AVERAGE(VLOOKUP(_xlfn.TEXTSPLIT(Table1[[#This Row],[Fuel (no space after comma)]], ","), FuelList_Final_EF!$A$2:$B$65, 2, FALSE))</f>
        <v>53.06</v>
      </c>
      <c r="S11007" s="3">
        <f>Table1[[#This Row],[Generation (TWh)]]*10^9*VLOOKUP(Table1[[#This Row],[Turbine/Engine Technology]],Technology_HR!$A$2:$B$11,2,FALSE)*10^-6</f>
        <v>16717471.872</v>
      </c>
      <c r="T11007" s="5">
        <f>Table1[[#This Row],[Fuel Consumption (mmBtu)]]*Table1[[#This Row],[Emission Factor (kg CO2/ mmBtu)]]*10^3</f>
        <v>887029057528.31995</v>
      </c>
      <c r="U11007" s="3">
        <f>Table1[[#This Row],[Emissions (g CO2)]]/(Table1[[#This Row],[Generation (TWh)]]*10^9)</f>
        <v>400.54993999999999</v>
      </c>
    </row>
    <row r="11008" spans="1:21" x14ac:dyDescent="0.35">
      <c r="A11008" t="s">
        <v>2810</v>
      </c>
      <c r="B11008" t="s">
        <v>3239</v>
      </c>
      <c r="C11008" t="str">
        <f>SUBSTITUTE(Table1[[#This Row],[Fuel]],", ",",")</f>
        <v>fossil gas: natural gas</v>
      </c>
      <c r="D11008" t="s">
        <v>3239</v>
      </c>
      <c r="H11008" t="s">
        <v>3438</v>
      </c>
      <c r="I11008">
        <v>676</v>
      </c>
      <c r="J11008" t="s">
        <v>3446</v>
      </c>
      <c r="K11008">
        <v>2003</v>
      </c>
      <c r="L11008" t="s">
        <v>29</v>
      </c>
      <c r="M11008" t="s">
        <v>29</v>
      </c>
      <c r="N11008">
        <v>29.473099999999999</v>
      </c>
      <c r="O11008">
        <v>-95.624399999999994</v>
      </c>
      <c r="P11008" t="s">
        <v>3613</v>
      </c>
      <c r="Q11008" s="3">
        <f>Table1[[#This Row],[Capacity (MW)]]*0.395*8760*10^-6</f>
        <v>2.3390952</v>
      </c>
      <c r="R11008" s="3" cm="1">
        <f t="array" ref="R11008">AVERAGE(VLOOKUP(_xlfn.TEXTSPLIT(Table1[[#This Row],[Fuel (no space after comma)]], ","), FuelList_Final_EF!$A$2:$B$65, 2, FALSE))</f>
        <v>53.06</v>
      </c>
      <c r="S11008" s="3">
        <f>Table1[[#This Row],[Generation (TWh)]]*10^9*VLOOKUP(Table1[[#This Row],[Turbine/Engine Technology]],Technology_HR!$A$2:$B$11,2,FALSE)*10^-6</f>
        <v>17657829.664799999</v>
      </c>
      <c r="T11008" s="5">
        <f>Table1[[#This Row],[Fuel Consumption (mmBtu)]]*Table1[[#This Row],[Emission Factor (kg CO2/ mmBtu)]]*10^3</f>
        <v>936924442014.28809</v>
      </c>
      <c r="U11008" s="3">
        <f>Table1[[#This Row],[Emissions (g CO2)]]/(Table1[[#This Row],[Generation (TWh)]]*10^9)</f>
        <v>400.54994000000005</v>
      </c>
    </row>
    <row r="11009" spans="1:21" x14ac:dyDescent="0.35">
      <c r="A11009" t="s">
        <v>2589</v>
      </c>
      <c r="B11009" t="s">
        <v>3239</v>
      </c>
      <c r="C11009" t="str">
        <f>SUBSTITUTE(Table1[[#This Row],[Fuel]],", ",",")</f>
        <v>fossil gas: natural gas</v>
      </c>
      <c r="D11009" t="s">
        <v>3239</v>
      </c>
      <c r="H11009" t="s">
        <v>3440</v>
      </c>
      <c r="I11009">
        <v>299.2</v>
      </c>
      <c r="J11009" t="s">
        <v>3446</v>
      </c>
      <c r="K11009">
        <v>2015</v>
      </c>
      <c r="L11009" t="s">
        <v>29</v>
      </c>
      <c r="M11009" t="s">
        <v>29</v>
      </c>
      <c r="N11009">
        <v>30.439233000000002</v>
      </c>
      <c r="O11009">
        <v>-89.026105999999999</v>
      </c>
      <c r="P11009" t="s">
        <v>3613</v>
      </c>
      <c r="Q11009" s="3">
        <f>Table1[[#This Row],[Capacity (MW)]]*0.395*8760*10^-6</f>
        <v>1.03529184</v>
      </c>
      <c r="R11009" s="3" cm="1">
        <f t="array" ref="R11009">AVERAGE(VLOOKUP(_xlfn.TEXTSPLIT(Table1[[#This Row],[Fuel (no space after comma)]], ","), FuelList_Final_EF!$A$2:$B$65, 2, FALSE))</f>
        <v>53.06</v>
      </c>
      <c r="S11009" s="3">
        <f>Table1[[#This Row],[Generation (TWh)]]*10^9*VLOOKUP(Table1[[#This Row],[Turbine/Engine Technology]],Technology_HR!$A$2:$B$11,2,FALSE)*10^-6</f>
        <v>10647976.5744</v>
      </c>
      <c r="T11009" s="5">
        <f>Table1[[#This Row],[Fuel Consumption (mmBtu)]]*Table1[[#This Row],[Emission Factor (kg CO2/ mmBtu)]]*10^3</f>
        <v>564981637037.66406</v>
      </c>
      <c r="U11009" s="3">
        <f>Table1[[#This Row],[Emissions (g CO2)]]/(Table1[[#This Row],[Generation (TWh)]]*10^9)</f>
        <v>545.72210000000007</v>
      </c>
    </row>
    <row r="11010" spans="1:21" x14ac:dyDescent="0.35">
      <c r="A11010" t="s">
        <v>2589</v>
      </c>
      <c r="B11010" t="s">
        <v>3239</v>
      </c>
      <c r="C11010" t="str">
        <f>SUBSTITUTE(Table1[[#This Row],[Fuel]],", ",",")</f>
        <v>fossil gas: natural gas</v>
      </c>
      <c r="D11010" t="s">
        <v>3239</v>
      </c>
      <c r="H11010" t="s">
        <v>3440</v>
      </c>
      <c r="I11010">
        <v>578</v>
      </c>
      <c r="J11010" t="s">
        <v>3446</v>
      </c>
      <c r="K11010">
        <v>2015</v>
      </c>
      <c r="L11010" t="s">
        <v>29</v>
      </c>
      <c r="M11010" t="s">
        <v>29</v>
      </c>
      <c r="N11010">
        <v>30.439233000000002</v>
      </c>
      <c r="O11010">
        <v>-89.026105999999999</v>
      </c>
      <c r="P11010" t="s">
        <v>3613</v>
      </c>
      <c r="Q11010" s="3">
        <f>Table1[[#This Row],[Capacity (MW)]]*0.395*8760*10^-6</f>
        <v>1.9999956000000001</v>
      </c>
      <c r="R11010" s="3" cm="1">
        <f t="array" ref="R11010">AVERAGE(VLOOKUP(_xlfn.TEXTSPLIT(Table1[[#This Row],[Fuel (no space after comma)]], ","), FuelList_Final_EF!$A$2:$B$65, 2, FALSE))</f>
        <v>53.06</v>
      </c>
      <c r="S11010" s="3">
        <f>Table1[[#This Row],[Generation (TWh)]]*10^9*VLOOKUP(Table1[[#This Row],[Turbine/Engine Technology]],Technology_HR!$A$2:$B$11,2,FALSE)*10^-6</f>
        <v>20569954.745999999</v>
      </c>
      <c r="T11010" s="5">
        <f>Table1[[#This Row],[Fuel Consumption (mmBtu)]]*Table1[[#This Row],[Emission Factor (kg CO2/ mmBtu)]]*10^3</f>
        <v>1091441798822.7601</v>
      </c>
      <c r="U11010" s="3">
        <f>Table1[[#This Row],[Emissions (g CO2)]]/(Table1[[#This Row],[Generation (TWh)]]*10^9)</f>
        <v>545.72210000000007</v>
      </c>
    </row>
    <row r="11011" spans="1:21" x14ac:dyDescent="0.35">
      <c r="A11011" t="s">
        <v>2636</v>
      </c>
      <c r="B11011" t="s">
        <v>3239</v>
      </c>
      <c r="C11011" t="str">
        <f>SUBSTITUTE(Table1[[#This Row],[Fuel]],", ",",")</f>
        <v>fossil gas: natural gas</v>
      </c>
      <c r="D11011" t="s">
        <v>3239</v>
      </c>
      <c r="H11011" t="s">
        <v>3438</v>
      </c>
      <c r="I11011">
        <v>649</v>
      </c>
      <c r="J11011" t="s">
        <v>3446</v>
      </c>
      <c r="K11011">
        <v>2002</v>
      </c>
      <c r="L11011" t="s">
        <v>29</v>
      </c>
      <c r="M11011" t="s">
        <v>29</v>
      </c>
      <c r="N11011">
        <v>42.248800000000003</v>
      </c>
      <c r="O11011">
        <v>-84.3767</v>
      </c>
      <c r="P11011" t="s">
        <v>3613</v>
      </c>
      <c r="Q11011" s="3">
        <f>Table1[[#This Row],[Capacity (MW)]]*0.395*8760*10^-6</f>
        <v>2.2456698000000004</v>
      </c>
      <c r="R11011" s="3" cm="1">
        <f t="array" ref="R11011">AVERAGE(VLOOKUP(_xlfn.TEXTSPLIT(Table1[[#This Row],[Fuel (no space after comma)]], ","), FuelList_Final_EF!$A$2:$B$65, 2, FALSE))</f>
        <v>53.06</v>
      </c>
      <c r="S11011" s="3">
        <f>Table1[[#This Row],[Generation (TWh)]]*10^9*VLOOKUP(Table1[[#This Row],[Turbine/Engine Technology]],Technology_HR!$A$2:$B$11,2,FALSE)*10^-6</f>
        <v>16952561.320200004</v>
      </c>
      <c r="T11011" s="5">
        <f>Table1[[#This Row],[Fuel Consumption (mmBtu)]]*Table1[[#This Row],[Emission Factor (kg CO2/ mmBtu)]]*10^3</f>
        <v>899502903649.81226</v>
      </c>
      <c r="U11011" s="3">
        <f>Table1[[#This Row],[Emissions (g CO2)]]/(Table1[[#This Row],[Generation (TWh)]]*10^9)</f>
        <v>400.54994000000005</v>
      </c>
    </row>
    <row r="11012" spans="1:21" x14ac:dyDescent="0.35">
      <c r="A11012" t="s">
        <v>2811</v>
      </c>
      <c r="B11012" t="s">
        <v>3239</v>
      </c>
      <c r="C11012" t="str">
        <f>SUBSTITUTE(Table1[[#This Row],[Fuel]],", ",",")</f>
        <v>fossil gas: natural gas</v>
      </c>
      <c r="D11012" t="s">
        <v>3239</v>
      </c>
      <c r="H11012" t="s">
        <v>3438</v>
      </c>
      <c r="I11012">
        <v>644</v>
      </c>
      <c r="J11012" t="s">
        <v>3446</v>
      </c>
      <c r="K11012">
        <v>2022</v>
      </c>
      <c r="L11012" t="s">
        <v>29</v>
      </c>
      <c r="M11012" t="s">
        <v>29</v>
      </c>
      <c r="N11012">
        <v>41.438535999999999</v>
      </c>
      <c r="O11012">
        <v>-88.11063</v>
      </c>
      <c r="P11012" t="s">
        <v>3613</v>
      </c>
      <c r="Q11012" s="3">
        <f>Table1[[#This Row],[Capacity (MW)]]*0.395*8760*10^-6</f>
        <v>2.2283688000000001</v>
      </c>
      <c r="R11012" s="3" cm="1">
        <f t="array" ref="R11012">AVERAGE(VLOOKUP(_xlfn.TEXTSPLIT(Table1[[#This Row],[Fuel (no space after comma)]], ","), FuelList_Final_EF!$A$2:$B$65, 2, FALSE))</f>
        <v>53.06</v>
      </c>
      <c r="S11012" s="3">
        <f>Table1[[#This Row],[Generation (TWh)]]*10^9*VLOOKUP(Table1[[#This Row],[Turbine/Engine Technology]],Technology_HR!$A$2:$B$11,2,FALSE)*10^-6</f>
        <v>16821956.071199998</v>
      </c>
      <c r="T11012" s="5">
        <f>Table1[[#This Row],[Fuel Consumption (mmBtu)]]*Table1[[#This Row],[Emission Factor (kg CO2/ mmBtu)]]*10^3</f>
        <v>892572989137.87195</v>
      </c>
      <c r="U11012" s="3">
        <f>Table1[[#This Row],[Emissions (g CO2)]]/(Table1[[#This Row],[Generation (TWh)]]*10^9)</f>
        <v>400.54993999999999</v>
      </c>
    </row>
    <row r="11013" spans="1:21" x14ac:dyDescent="0.35">
      <c r="A11013" t="s">
        <v>2811</v>
      </c>
      <c r="B11013" t="s">
        <v>3239</v>
      </c>
      <c r="C11013" t="str">
        <f>SUBSTITUTE(Table1[[#This Row],[Fuel]],", ",",")</f>
        <v>fossil gas: natural gas</v>
      </c>
      <c r="D11013" t="s">
        <v>3239</v>
      </c>
      <c r="H11013" t="s">
        <v>3438</v>
      </c>
      <c r="I11013">
        <v>644</v>
      </c>
      <c r="J11013" t="s">
        <v>3446</v>
      </c>
      <c r="K11013">
        <v>2022</v>
      </c>
      <c r="L11013" t="s">
        <v>29</v>
      </c>
      <c r="M11013" t="s">
        <v>29</v>
      </c>
      <c r="N11013">
        <v>41.438535999999999</v>
      </c>
      <c r="O11013">
        <v>-88.11063</v>
      </c>
      <c r="P11013" t="s">
        <v>3613</v>
      </c>
      <c r="Q11013" s="3">
        <f>Table1[[#This Row],[Capacity (MW)]]*0.395*8760*10^-6</f>
        <v>2.2283688000000001</v>
      </c>
      <c r="R11013" s="3" cm="1">
        <f t="array" ref="R11013">AVERAGE(VLOOKUP(_xlfn.TEXTSPLIT(Table1[[#This Row],[Fuel (no space after comma)]], ","), FuelList_Final_EF!$A$2:$B$65, 2, FALSE))</f>
        <v>53.06</v>
      </c>
      <c r="S11013" s="3">
        <f>Table1[[#This Row],[Generation (TWh)]]*10^9*VLOOKUP(Table1[[#This Row],[Turbine/Engine Technology]],Technology_HR!$A$2:$B$11,2,FALSE)*10^-6</f>
        <v>16821956.071199998</v>
      </c>
      <c r="T11013" s="5">
        <f>Table1[[#This Row],[Fuel Consumption (mmBtu)]]*Table1[[#This Row],[Emission Factor (kg CO2/ mmBtu)]]*10^3</f>
        <v>892572989137.87195</v>
      </c>
      <c r="U11013" s="3">
        <f>Table1[[#This Row],[Emissions (g CO2)]]/(Table1[[#This Row],[Generation (TWh)]]*10^9)</f>
        <v>400.54993999999999</v>
      </c>
    </row>
    <row r="11014" spans="1:21" x14ac:dyDescent="0.35">
      <c r="A11014" t="s">
        <v>2812</v>
      </c>
      <c r="B11014" t="s">
        <v>3405</v>
      </c>
      <c r="C11014" t="str">
        <f>SUBSTITUTE(Table1[[#This Row],[Fuel]],", ",",")</f>
        <v>fossil gas: natural gas,fossil liquids: kerosene</v>
      </c>
      <c r="D11014" t="s">
        <v>3239</v>
      </c>
      <c r="E11014" t="s">
        <v>3349</v>
      </c>
      <c r="H11014" t="s">
        <v>3436</v>
      </c>
      <c r="I11014">
        <v>61</v>
      </c>
      <c r="J11014" t="s">
        <v>3446</v>
      </c>
      <c r="K11014">
        <v>2003</v>
      </c>
      <c r="L11014" t="s">
        <v>29</v>
      </c>
      <c r="M11014" t="s">
        <v>29</v>
      </c>
      <c r="N11014">
        <v>40.609699999999997</v>
      </c>
      <c r="O11014">
        <v>-73.762200000000007</v>
      </c>
      <c r="P11014" t="s">
        <v>3613</v>
      </c>
      <c r="Q11014" s="3">
        <f>Table1[[#This Row],[Capacity (MW)]]*0.395*8760*10^-6</f>
        <v>0.21107220000000002</v>
      </c>
      <c r="R11014" s="3" cm="1">
        <f t="array" ref="R11014">AVERAGE(VLOOKUP(_xlfn.TEXTSPLIT(Table1[[#This Row],[Fuel (no space after comma)]], ","), FuelList_Final_EF!$A$2:$B$65, 2, FALSE))</f>
        <v>64.13</v>
      </c>
      <c r="S11014" s="3">
        <f>Table1[[#This Row],[Generation (TWh)]]*10^9*VLOOKUP(Table1[[#This Row],[Turbine/Engine Technology]],Technology_HR!$A$2:$B$11,2,FALSE)*10^-6</f>
        <v>2323904.9220000003</v>
      </c>
      <c r="T11014" s="5">
        <f>Table1[[#This Row],[Fuel Consumption (mmBtu)]]*Table1[[#This Row],[Emission Factor (kg CO2/ mmBtu)]]*10^3</f>
        <v>149032022647.86002</v>
      </c>
      <c r="U11014" s="3">
        <f>Table1[[#This Row],[Emissions (g CO2)]]/(Table1[[#This Row],[Generation (TWh)]]*10^9)</f>
        <v>706.07129999999995</v>
      </c>
    </row>
    <row r="11015" spans="1:21" x14ac:dyDescent="0.35">
      <c r="A11015" t="s">
        <v>2528</v>
      </c>
      <c r="B11015" t="s">
        <v>3418</v>
      </c>
      <c r="C11015" t="str">
        <f>SUBSTITUTE(Table1[[#This Row],[Fuel]],", ",",")</f>
        <v>fossil gas: lng,coal: bituminous</v>
      </c>
      <c r="D11015" t="s">
        <v>3242</v>
      </c>
      <c r="E11015" t="s">
        <v>3677</v>
      </c>
      <c r="H11015" t="s">
        <v>3440</v>
      </c>
      <c r="I11015">
        <v>909.5</v>
      </c>
      <c r="J11015" t="s">
        <v>3446</v>
      </c>
      <c r="K11015">
        <v>2018</v>
      </c>
      <c r="L11015" t="s">
        <v>29</v>
      </c>
      <c r="M11015">
        <v>2049</v>
      </c>
      <c r="N11015">
        <v>35.216366999999998</v>
      </c>
      <c r="O11015">
        <v>-81.762405999999999</v>
      </c>
      <c r="P11015" t="s">
        <v>3613</v>
      </c>
      <c r="Q11015" s="3">
        <f>Table1[[#This Row],[Capacity (MW)]]*0.395*8760*10^-6</f>
        <v>3.1470518999999997</v>
      </c>
      <c r="R11015" s="3" cm="1">
        <f t="array" ref="R11015">AVERAGE(VLOOKUP(_xlfn.TEXTSPLIT(Table1[[#This Row],[Fuel (no space after comma)]], ","), FuelList_Final_EF!$A$2:$B$65, 2, FALSE))</f>
        <v>83.711122825513968</v>
      </c>
      <c r="S11015" s="3">
        <f>Table1[[#This Row],[Generation (TWh)]]*10^9*VLOOKUP(Table1[[#This Row],[Turbine/Engine Technology]],Technology_HR!$A$2:$B$11,2,FALSE)*10^-6</f>
        <v>32367428.791499995</v>
      </c>
      <c r="T11015" s="5">
        <f>Table1[[#This Row],[Fuel Consumption (mmBtu)]]*Table1[[#This Row],[Emission Factor (kg CO2/ mmBtu)]]*10^3</f>
        <v>2709513807111.3335</v>
      </c>
      <c r="U11015" s="3">
        <f>Table1[[#This Row],[Emissions (g CO2)]]/(Table1[[#This Row],[Generation (TWh)]]*10^9)</f>
        <v>860.96889826041127</v>
      </c>
    </row>
    <row r="11016" spans="1:21" x14ac:dyDescent="0.35">
      <c r="A11016" t="s">
        <v>2813</v>
      </c>
      <c r="B11016" t="s">
        <v>3243</v>
      </c>
      <c r="C11016" t="str">
        <f>SUBSTITUTE(Table1[[#This Row],[Fuel]],", ",",")</f>
        <v>fossil gas: natural gas,fossil liquids: fuel oil</v>
      </c>
      <c r="D11016" t="s">
        <v>3239</v>
      </c>
      <c r="E11016" t="s">
        <v>3275</v>
      </c>
      <c r="H11016" t="s">
        <v>3436</v>
      </c>
      <c r="I11016">
        <v>96</v>
      </c>
      <c r="J11016" t="s">
        <v>3446</v>
      </c>
      <c r="K11016">
        <v>1989</v>
      </c>
      <c r="L11016" t="s">
        <v>29</v>
      </c>
      <c r="M11016" t="s">
        <v>29</v>
      </c>
      <c r="N11016">
        <v>37.108339000000001</v>
      </c>
      <c r="O11016">
        <v>-93.260081</v>
      </c>
      <c r="P11016" t="s">
        <v>3613</v>
      </c>
      <c r="Q11016" s="3">
        <f>Table1[[#This Row],[Capacity (MW)]]*0.395*8760*10^-6</f>
        <v>0.33217920000000001</v>
      </c>
      <c r="R11016" s="3" cm="1">
        <f t="array" ref="R11016">AVERAGE(VLOOKUP(_xlfn.TEXTSPLIT(Table1[[#This Row],[Fuel (no space after comma)]], ","), FuelList_Final_EF!$A$2:$B$65, 2, FALSE))</f>
        <v>65.583341148886291</v>
      </c>
      <c r="S11016" s="3">
        <f>Table1[[#This Row],[Generation (TWh)]]*10^9*VLOOKUP(Table1[[#This Row],[Turbine/Engine Technology]],Technology_HR!$A$2:$B$11,2,FALSE)*10^-6</f>
        <v>3657292.9919999996</v>
      </c>
      <c r="T11016" s="5">
        <f>Table1[[#This Row],[Fuel Consumption (mmBtu)]]*Table1[[#This Row],[Emission Factor (kg CO2/ mmBtu)]]*10^3</f>
        <v>239857493975.76706</v>
      </c>
      <c r="U11016" s="3">
        <f>Table1[[#This Row],[Emissions (g CO2)]]/(Table1[[#This Row],[Generation (TWh)]]*10^9)</f>
        <v>722.07258604923811</v>
      </c>
    </row>
    <row r="11017" spans="1:21" x14ac:dyDescent="0.35">
      <c r="A11017" t="s">
        <v>2813</v>
      </c>
      <c r="B11017" t="s">
        <v>3243</v>
      </c>
      <c r="C11017" t="str">
        <f>SUBSTITUTE(Table1[[#This Row],[Fuel]],", ",",")</f>
        <v>fossil gas: natural gas,fossil liquids: fuel oil</v>
      </c>
      <c r="D11017" t="s">
        <v>3239</v>
      </c>
      <c r="E11017" t="s">
        <v>3275</v>
      </c>
      <c r="H11017" t="s">
        <v>3436</v>
      </c>
      <c r="I11017">
        <v>102</v>
      </c>
      <c r="J11017" t="s">
        <v>3446</v>
      </c>
      <c r="K11017">
        <v>1992</v>
      </c>
      <c r="L11017" t="s">
        <v>29</v>
      </c>
      <c r="M11017" t="s">
        <v>29</v>
      </c>
      <c r="N11017">
        <v>37.108339000000001</v>
      </c>
      <c r="O11017">
        <v>-93.260081</v>
      </c>
      <c r="P11017" t="s">
        <v>3613</v>
      </c>
      <c r="Q11017" s="3">
        <f>Table1[[#This Row],[Capacity (MW)]]*0.395*8760*10^-6</f>
        <v>0.35294039999999993</v>
      </c>
      <c r="R11017" s="3" cm="1">
        <f t="array" ref="R11017">AVERAGE(VLOOKUP(_xlfn.TEXTSPLIT(Table1[[#This Row],[Fuel (no space after comma)]], ","), FuelList_Final_EF!$A$2:$B$65, 2, FALSE))</f>
        <v>65.583341148886291</v>
      </c>
      <c r="S11017" s="3">
        <f>Table1[[#This Row],[Generation (TWh)]]*10^9*VLOOKUP(Table1[[#This Row],[Turbine/Engine Technology]],Technology_HR!$A$2:$B$11,2,FALSE)*10^-6</f>
        <v>3885873.8039999995</v>
      </c>
      <c r="T11017" s="5">
        <f>Table1[[#This Row],[Fuel Consumption (mmBtu)]]*Table1[[#This Row],[Emission Factor (kg CO2/ mmBtu)]]*10^3</f>
        <v>254848587349.25247</v>
      </c>
      <c r="U11017" s="3">
        <f>Table1[[#This Row],[Emissions (g CO2)]]/(Table1[[#This Row],[Generation (TWh)]]*10^9)</f>
        <v>722.07258604923811</v>
      </c>
    </row>
    <row r="11018" spans="1:21" x14ac:dyDescent="0.35">
      <c r="A11018" t="s">
        <v>2532</v>
      </c>
      <c r="B11018" t="s">
        <v>3243</v>
      </c>
      <c r="C11018" t="str">
        <f>SUBSTITUTE(Table1[[#This Row],[Fuel]],", ",",")</f>
        <v>fossil gas: natural gas,fossil liquids: fuel oil</v>
      </c>
      <c r="D11018" t="s">
        <v>3239</v>
      </c>
      <c r="E11018" t="s">
        <v>3275</v>
      </c>
      <c r="H11018" t="s">
        <v>3438</v>
      </c>
      <c r="I11018">
        <v>1068</v>
      </c>
      <c r="J11018" t="s">
        <v>3446</v>
      </c>
      <c r="K11018">
        <v>2004</v>
      </c>
      <c r="L11018" t="s">
        <v>29</v>
      </c>
      <c r="M11018" t="s">
        <v>29</v>
      </c>
      <c r="N11018">
        <v>32.359400000000001</v>
      </c>
      <c r="O11018">
        <v>-81.124200000000002</v>
      </c>
      <c r="P11018" t="s">
        <v>3613</v>
      </c>
      <c r="Q11018" s="3">
        <f>Table1[[#This Row],[Capacity (MW)]]*0.395*8760*10^-6</f>
        <v>3.6954935999999998</v>
      </c>
      <c r="R11018" s="3" cm="1">
        <f t="array" ref="R11018">AVERAGE(VLOOKUP(_xlfn.TEXTSPLIT(Table1[[#This Row],[Fuel (no space after comma)]], ","), FuelList_Final_EF!$A$2:$B$65, 2, FALSE))</f>
        <v>65.583341148886291</v>
      </c>
      <c r="S11018" s="3">
        <f>Table1[[#This Row],[Generation (TWh)]]*10^9*VLOOKUP(Table1[[#This Row],[Turbine/Engine Technology]],Technology_HR!$A$2:$B$11,2,FALSE)*10^-6</f>
        <v>27897281.1864</v>
      </c>
      <c r="T11018" s="5">
        <f>Table1[[#This Row],[Fuel Consumption (mmBtu)]]*Table1[[#This Row],[Emission Factor (kg CO2/ mmBtu)]]*10^3</f>
        <v>1829596909174.0784</v>
      </c>
      <c r="U11018" s="3">
        <f>Table1[[#This Row],[Emissions (g CO2)]]/(Table1[[#This Row],[Generation (TWh)]]*10^9)</f>
        <v>495.08864233294258</v>
      </c>
    </row>
    <row r="11019" spans="1:21" x14ac:dyDescent="0.35">
      <c r="A11019" t="s">
        <v>2814</v>
      </c>
      <c r="B11019" t="s">
        <v>3297</v>
      </c>
      <c r="C11019" t="str">
        <f>SUBSTITUTE(Table1[[#This Row],[Fuel]],", ",",")</f>
        <v>fossil gas: natural gas,fossil gas: unknown</v>
      </c>
      <c r="D11019" t="s">
        <v>3239</v>
      </c>
      <c r="E11019" t="s">
        <v>3245</v>
      </c>
      <c r="H11019" t="s">
        <v>29</v>
      </c>
      <c r="I11019">
        <v>326</v>
      </c>
      <c r="J11019" t="s">
        <v>3450</v>
      </c>
      <c r="K11019" t="s">
        <v>29</v>
      </c>
      <c r="L11019" t="s">
        <v>29</v>
      </c>
      <c r="M11019" t="s">
        <v>29</v>
      </c>
      <c r="N11019" t="s">
        <v>29</v>
      </c>
      <c r="O11019" t="s">
        <v>29</v>
      </c>
      <c r="P11019" t="s">
        <v>3613</v>
      </c>
      <c r="Q11019" s="3">
        <f>Table1[[#This Row],[Capacity (MW)]]*0.395*8760*10^-6</f>
        <v>1.1280252000000002</v>
      </c>
      <c r="R11019" s="3" cm="1">
        <f t="array" ref="R11019">AVERAGE(VLOOKUP(_xlfn.TEXTSPLIT(Table1[[#This Row],[Fuel (no space after comma)]], ","), FuelList_Final_EF!$A$2:$B$65, 2, FALSE))</f>
        <v>56.689581971533997</v>
      </c>
      <c r="S11019" s="3">
        <f>Table1[[#This Row],[Generation (TWh)]]*10^9*VLOOKUP(Table1[[#This Row],[Turbine/Engine Technology]],Technology_HR!$A$2:$B$11,2,FALSE)*10^-6</f>
        <v>9357533.0466000009</v>
      </c>
      <c r="T11019" s="5">
        <f>Table1[[#This Row],[Fuel Consumption (mmBtu)]]*Table1[[#This Row],[Emission Factor (kg CO2/ mmBtu)]]*10^3</f>
        <v>530474636696.56903</v>
      </c>
      <c r="U11019" s="3">
        <f>Table1[[#This Row],[Emissions (g CO2)]]/(Table1[[#This Row],[Generation (TWh)]]*10^9)</f>
        <v>470.26842724486022</v>
      </c>
    </row>
    <row r="11020" spans="1:21" x14ac:dyDescent="0.35">
      <c r="A11020" t="s">
        <v>2494</v>
      </c>
      <c r="B11020" t="s">
        <v>3239</v>
      </c>
      <c r="C11020" t="str">
        <f>SUBSTITUTE(Table1[[#This Row],[Fuel]],", ",",")</f>
        <v>fossil gas: natural gas</v>
      </c>
      <c r="D11020" t="s">
        <v>3239</v>
      </c>
      <c r="H11020" t="s">
        <v>3440</v>
      </c>
      <c r="I11020">
        <v>190.74</v>
      </c>
      <c r="J11020" t="s">
        <v>3447</v>
      </c>
      <c r="K11020">
        <v>2024</v>
      </c>
      <c r="L11020" t="s">
        <v>29</v>
      </c>
      <c r="M11020">
        <v>2037</v>
      </c>
      <c r="N11020">
        <v>41.738081000000001</v>
      </c>
      <c r="O11020">
        <v>-108.786556</v>
      </c>
      <c r="P11020" t="s">
        <v>3613</v>
      </c>
      <c r="Q11020" s="3">
        <f>Table1[[#This Row],[Capacity (MW)]]*0.395*8760*10^-6</f>
        <v>0.65999854800000002</v>
      </c>
      <c r="R11020" s="3" cm="1">
        <f t="array" ref="R11020">AVERAGE(VLOOKUP(_xlfn.TEXTSPLIT(Table1[[#This Row],[Fuel (no space after comma)]], ","), FuelList_Final_EF!$A$2:$B$65, 2, FALSE))</f>
        <v>53.06</v>
      </c>
      <c r="S11020" s="3">
        <f>Table1[[#This Row],[Generation (TWh)]]*10^9*VLOOKUP(Table1[[#This Row],[Turbine/Engine Technology]],Technology_HR!$A$2:$B$11,2,FALSE)*10^-6</f>
        <v>6788085.0661800001</v>
      </c>
      <c r="T11020" s="5">
        <f>Table1[[#This Row],[Fuel Consumption (mmBtu)]]*Table1[[#This Row],[Emission Factor (kg CO2/ mmBtu)]]*10^3</f>
        <v>360175793611.5108</v>
      </c>
      <c r="U11020" s="3">
        <f>Table1[[#This Row],[Emissions (g CO2)]]/(Table1[[#This Row],[Generation (TWh)]]*10^9)</f>
        <v>545.72209999999995</v>
      </c>
    </row>
    <row r="11021" spans="1:21" x14ac:dyDescent="0.35">
      <c r="A11021" t="s">
        <v>2586</v>
      </c>
      <c r="B11021" t="s">
        <v>3239</v>
      </c>
      <c r="C11021" t="str">
        <f>SUBSTITUTE(Table1[[#This Row],[Fuel]],", ",",")</f>
        <v>fossil gas: natural gas</v>
      </c>
      <c r="D11021" t="s">
        <v>3239</v>
      </c>
      <c r="H11021" t="s">
        <v>3440</v>
      </c>
      <c r="I11021">
        <v>381.48</v>
      </c>
      <c r="J11021" t="s">
        <v>3447</v>
      </c>
      <c r="K11021">
        <v>2024</v>
      </c>
      <c r="L11021" t="s">
        <v>29</v>
      </c>
      <c r="M11021">
        <v>2037</v>
      </c>
      <c r="N11021">
        <v>41.738081000000001</v>
      </c>
      <c r="O11021">
        <v>-108.786556</v>
      </c>
      <c r="P11021" t="s">
        <v>3613</v>
      </c>
      <c r="Q11021" s="3">
        <f>Table1[[#This Row],[Capacity (MW)]]*0.395*8760*10^-6</f>
        <v>1.319997096</v>
      </c>
      <c r="R11021" s="3" cm="1">
        <f t="array" ref="R11021">AVERAGE(VLOOKUP(_xlfn.TEXTSPLIT(Table1[[#This Row],[Fuel (no space after comma)]], ","), FuelList_Final_EF!$A$2:$B$65, 2, FALSE))</f>
        <v>53.06</v>
      </c>
      <c r="S11021" s="3">
        <f>Table1[[#This Row],[Generation (TWh)]]*10^9*VLOOKUP(Table1[[#This Row],[Turbine/Engine Technology]],Technology_HR!$A$2:$B$11,2,FALSE)*10^-6</f>
        <v>13576170.13236</v>
      </c>
      <c r="T11021" s="5">
        <f>Table1[[#This Row],[Fuel Consumption (mmBtu)]]*Table1[[#This Row],[Emission Factor (kg CO2/ mmBtu)]]*10^3</f>
        <v>720351587223.02161</v>
      </c>
      <c r="U11021" s="3">
        <f>Table1[[#This Row],[Emissions (g CO2)]]/(Table1[[#This Row],[Generation (TWh)]]*10^9)</f>
        <v>545.72209999999995</v>
      </c>
    </row>
    <row r="11022" spans="1:21" x14ac:dyDescent="0.35">
      <c r="A11022" t="s">
        <v>2494</v>
      </c>
      <c r="B11022" t="s">
        <v>3239</v>
      </c>
      <c r="C11022" t="str">
        <f>SUBSTITUTE(Table1[[#This Row],[Fuel]],", ",",")</f>
        <v>fossil gas: natural gas</v>
      </c>
      <c r="D11022" t="s">
        <v>3239</v>
      </c>
      <c r="H11022" t="s">
        <v>3440</v>
      </c>
      <c r="I11022">
        <v>193.38</v>
      </c>
      <c r="J11022" t="s">
        <v>3447</v>
      </c>
      <c r="K11022">
        <v>2024</v>
      </c>
      <c r="L11022" t="s">
        <v>29</v>
      </c>
      <c r="M11022">
        <v>2037</v>
      </c>
      <c r="N11022">
        <v>41.738081000000001</v>
      </c>
      <c r="O11022">
        <v>-108.786556</v>
      </c>
      <c r="P11022" t="s">
        <v>3613</v>
      </c>
      <c r="Q11022" s="3">
        <f>Table1[[#This Row],[Capacity (MW)]]*0.395*8760*10^-6</f>
        <v>0.66913347599999995</v>
      </c>
      <c r="R11022" s="3" cm="1">
        <f t="array" ref="R11022">AVERAGE(VLOOKUP(_xlfn.TEXTSPLIT(Table1[[#This Row],[Fuel (no space after comma)]], ","), FuelList_Final_EF!$A$2:$B$65, 2, FALSE))</f>
        <v>53.06</v>
      </c>
      <c r="S11022" s="3">
        <f>Table1[[#This Row],[Generation (TWh)]]*10^9*VLOOKUP(Table1[[#This Row],[Turbine/Engine Technology]],Technology_HR!$A$2:$B$11,2,FALSE)*10^-6</f>
        <v>6882037.8006599993</v>
      </c>
      <c r="T11022" s="5">
        <f>Table1[[#This Row],[Fuel Consumption (mmBtu)]]*Table1[[#This Row],[Emission Factor (kg CO2/ mmBtu)]]*10^3</f>
        <v>365160925703.01953</v>
      </c>
      <c r="U11022" s="3">
        <f>Table1[[#This Row],[Emissions (g CO2)]]/(Table1[[#This Row],[Generation (TWh)]]*10^9)</f>
        <v>545.72209999999984</v>
      </c>
    </row>
    <row r="11023" spans="1:21" x14ac:dyDescent="0.35">
      <c r="A11023" t="s">
        <v>2586</v>
      </c>
      <c r="B11023" t="s">
        <v>3239</v>
      </c>
      <c r="C11023" t="str">
        <f>SUBSTITUTE(Table1[[#This Row],[Fuel]],", ",",")</f>
        <v>fossil gas: natural gas</v>
      </c>
      <c r="D11023" t="s">
        <v>3239</v>
      </c>
      <c r="H11023" t="s">
        <v>3440</v>
      </c>
      <c r="I11023">
        <v>386.76</v>
      </c>
      <c r="J11023" t="s">
        <v>3447</v>
      </c>
      <c r="K11023">
        <v>2024</v>
      </c>
      <c r="L11023" t="s">
        <v>29</v>
      </c>
      <c r="M11023">
        <v>2037</v>
      </c>
      <c r="N11023">
        <v>41.738081000000001</v>
      </c>
      <c r="O11023">
        <v>-108.786556</v>
      </c>
      <c r="P11023" t="s">
        <v>3613</v>
      </c>
      <c r="Q11023" s="3">
        <f>Table1[[#This Row],[Capacity (MW)]]*0.395*8760*10^-6</f>
        <v>1.3382669519999999</v>
      </c>
      <c r="R11023" s="3" cm="1">
        <f t="array" ref="R11023">AVERAGE(VLOOKUP(_xlfn.TEXTSPLIT(Table1[[#This Row],[Fuel (no space after comma)]], ","), FuelList_Final_EF!$A$2:$B$65, 2, FALSE))</f>
        <v>53.06</v>
      </c>
      <c r="S11023" s="3">
        <f>Table1[[#This Row],[Generation (TWh)]]*10^9*VLOOKUP(Table1[[#This Row],[Turbine/Engine Technology]],Technology_HR!$A$2:$B$11,2,FALSE)*10^-6</f>
        <v>13764075.601319999</v>
      </c>
      <c r="T11023" s="5">
        <f>Table1[[#This Row],[Fuel Consumption (mmBtu)]]*Table1[[#This Row],[Emission Factor (kg CO2/ mmBtu)]]*10^3</f>
        <v>730321851406.03906</v>
      </c>
      <c r="U11023" s="3">
        <f>Table1[[#This Row],[Emissions (g CO2)]]/(Table1[[#This Row],[Generation (TWh)]]*10^9)</f>
        <v>545.72209999999984</v>
      </c>
    </row>
    <row r="11024" spans="1:21" x14ac:dyDescent="0.35">
      <c r="A11024" t="s">
        <v>2586</v>
      </c>
      <c r="B11024" t="s">
        <v>3239</v>
      </c>
      <c r="C11024" t="str">
        <f>SUBSTITUTE(Table1[[#This Row],[Fuel]],", ",",")</f>
        <v>fossil gas: natural gas</v>
      </c>
      <c r="D11024" t="s">
        <v>3239</v>
      </c>
      <c r="H11024" t="s">
        <v>3440</v>
      </c>
      <c r="I11024">
        <v>381.48</v>
      </c>
      <c r="J11024" t="s">
        <v>3452</v>
      </c>
      <c r="K11024" t="s">
        <v>29</v>
      </c>
      <c r="L11024" t="s">
        <v>29</v>
      </c>
      <c r="M11024" t="s">
        <v>29</v>
      </c>
      <c r="N11024">
        <v>41.738081000000001</v>
      </c>
      <c r="O11024">
        <v>-108.786556</v>
      </c>
      <c r="P11024" t="s">
        <v>3613</v>
      </c>
      <c r="Q11024" s="3">
        <f>Table1[[#This Row],[Capacity (MW)]]*0.395*8760*10^-6</f>
        <v>1.319997096</v>
      </c>
      <c r="R11024" s="3" cm="1">
        <f t="array" ref="R11024">AVERAGE(VLOOKUP(_xlfn.TEXTSPLIT(Table1[[#This Row],[Fuel (no space after comma)]], ","), FuelList_Final_EF!$A$2:$B$65, 2, FALSE))</f>
        <v>53.06</v>
      </c>
      <c r="S11024" s="3">
        <f>Table1[[#This Row],[Generation (TWh)]]*10^9*VLOOKUP(Table1[[#This Row],[Turbine/Engine Technology]],Technology_HR!$A$2:$B$11,2,FALSE)*10^-6</f>
        <v>13576170.13236</v>
      </c>
      <c r="T11024" s="5">
        <f>Table1[[#This Row],[Fuel Consumption (mmBtu)]]*Table1[[#This Row],[Emission Factor (kg CO2/ mmBtu)]]*10^3</f>
        <v>720351587223.02161</v>
      </c>
      <c r="U11024" s="3">
        <f>Table1[[#This Row],[Emissions (g CO2)]]/(Table1[[#This Row],[Generation (TWh)]]*10^9)</f>
        <v>545.72209999999995</v>
      </c>
    </row>
    <row r="11025" spans="1:21" x14ac:dyDescent="0.35">
      <c r="A11025" t="s">
        <v>2494</v>
      </c>
      <c r="B11025" t="s">
        <v>3239</v>
      </c>
      <c r="C11025" t="str">
        <f>SUBSTITUTE(Table1[[#This Row],[Fuel]],", ",",")</f>
        <v>fossil gas: natural gas</v>
      </c>
      <c r="D11025" t="s">
        <v>3239</v>
      </c>
      <c r="H11025" t="s">
        <v>3440</v>
      </c>
      <c r="I11025">
        <v>190.74</v>
      </c>
      <c r="J11025" t="s">
        <v>3452</v>
      </c>
      <c r="K11025" t="s">
        <v>29</v>
      </c>
      <c r="L11025" t="s">
        <v>29</v>
      </c>
      <c r="M11025" t="s">
        <v>29</v>
      </c>
      <c r="N11025">
        <v>41.738081000000001</v>
      </c>
      <c r="O11025">
        <v>-108.786556</v>
      </c>
      <c r="P11025" t="s">
        <v>3613</v>
      </c>
      <c r="Q11025" s="3">
        <f>Table1[[#This Row],[Capacity (MW)]]*0.395*8760*10^-6</f>
        <v>0.65999854800000002</v>
      </c>
      <c r="R11025" s="3" cm="1">
        <f t="array" ref="R11025">AVERAGE(VLOOKUP(_xlfn.TEXTSPLIT(Table1[[#This Row],[Fuel (no space after comma)]], ","), FuelList_Final_EF!$A$2:$B$65, 2, FALSE))</f>
        <v>53.06</v>
      </c>
      <c r="S11025" s="3">
        <f>Table1[[#This Row],[Generation (TWh)]]*10^9*VLOOKUP(Table1[[#This Row],[Turbine/Engine Technology]],Technology_HR!$A$2:$B$11,2,FALSE)*10^-6</f>
        <v>6788085.0661800001</v>
      </c>
      <c r="T11025" s="5">
        <f>Table1[[#This Row],[Fuel Consumption (mmBtu)]]*Table1[[#This Row],[Emission Factor (kg CO2/ mmBtu)]]*10^3</f>
        <v>360175793611.5108</v>
      </c>
      <c r="U11025" s="3">
        <f>Table1[[#This Row],[Emissions (g CO2)]]/(Table1[[#This Row],[Generation (TWh)]]*10^9)</f>
        <v>545.72209999999995</v>
      </c>
    </row>
    <row r="11026" spans="1:21" x14ac:dyDescent="0.35">
      <c r="A11026" t="s">
        <v>2586</v>
      </c>
      <c r="B11026" t="s">
        <v>3239</v>
      </c>
      <c r="C11026" t="str">
        <f>SUBSTITUTE(Table1[[#This Row],[Fuel]],", ",",")</f>
        <v>fossil gas: natural gas</v>
      </c>
      <c r="D11026" t="s">
        <v>3239</v>
      </c>
      <c r="H11026" t="s">
        <v>3440</v>
      </c>
      <c r="I11026">
        <v>385.44</v>
      </c>
      <c r="J11026" t="s">
        <v>3452</v>
      </c>
      <c r="K11026" t="s">
        <v>29</v>
      </c>
      <c r="L11026" t="s">
        <v>29</v>
      </c>
      <c r="M11026" t="s">
        <v>29</v>
      </c>
      <c r="N11026">
        <v>41.738081000000001</v>
      </c>
      <c r="O11026">
        <v>-108.786556</v>
      </c>
      <c r="P11026" t="s">
        <v>3613</v>
      </c>
      <c r="Q11026" s="3">
        <f>Table1[[#This Row],[Capacity (MW)]]*0.395*8760*10^-6</f>
        <v>1.3336994880000002</v>
      </c>
      <c r="R11026" s="3" cm="1">
        <f t="array" ref="R11026">AVERAGE(VLOOKUP(_xlfn.TEXTSPLIT(Table1[[#This Row],[Fuel (no space after comma)]], ","), FuelList_Final_EF!$A$2:$B$65, 2, FALSE))</f>
        <v>53.06</v>
      </c>
      <c r="S11026" s="3">
        <f>Table1[[#This Row],[Generation (TWh)]]*10^9*VLOOKUP(Table1[[#This Row],[Turbine/Engine Technology]],Technology_HR!$A$2:$B$11,2,FALSE)*10^-6</f>
        <v>13717099.234080002</v>
      </c>
      <c r="T11026" s="5">
        <f>Table1[[#This Row],[Fuel Consumption (mmBtu)]]*Table1[[#This Row],[Emission Factor (kg CO2/ mmBtu)]]*10^3</f>
        <v>727829285360.28491</v>
      </c>
      <c r="U11026" s="3">
        <f>Table1[[#This Row],[Emissions (g CO2)]]/(Table1[[#This Row],[Generation (TWh)]]*10^9)</f>
        <v>545.72209999999995</v>
      </c>
    </row>
    <row r="11027" spans="1:21" x14ac:dyDescent="0.35">
      <c r="A11027" t="s">
        <v>2494</v>
      </c>
      <c r="B11027" t="s">
        <v>3239</v>
      </c>
      <c r="C11027" t="str">
        <f>SUBSTITUTE(Table1[[#This Row],[Fuel]],", ",",")</f>
        <v>fossil gas: natural gas</v>
      </c>
      <c r="D11027" t="s">
        <v>3239</v>
      </c>
      <c r="H11027" t="s">
        <v>3440</v>
      </c>
      <c r="I11027">
        <v>192.72</v>
      </c>
      <c r="J11027" t="s">
        <v>3452</v>
      </c>
      <c r="K11027" t="s">
        <v>29</v>
      </c>
      <c r="L11027" t="s">
        <v>29</v>
      </c>
      <c r="M11027" t="s">
        <v>29</v>
      </c>
      <c r="N11027">
        <v>41.738081000000001</v>
      </c>
      <c r="O11027">
        <v>-108.786556</v>
      </c>
      <c r="P11027" t="s">
        <v>3613</v>
      </c>
      <c r="Q11027" s="3">
        <f>Table1[[#This Row],[Capacity (MW)]]*0.395*8760*10^-6</f>
        <v>0.66684974400000008</v>
      </c>
      <c r="R11027" s="3" cm="1">
        <f t="array" ref="R11027">AVERAGE(VLOOKUP(_xlfn.TEXTSPLIT(Table1[[#This Row],[Fuel (no space after comma)]], ","), FuelList_Final_EF!$A$2:$B$65, 2, FALSE))</f>
        <v>53.06</v>
      </c>
      <c r="S11027" s="3">
        <f>Table1[[#This Row],[Generation (TWh)]]*10^9*VLOOKUP(Table1[[#This Row],[Turbine/Engine Technology]],Technology_HR!$A$2:$B$11,2,FALSE)*10^-6</f>
        <v>6858549.6170400009</v>
      </c>
      <c r="T11027" s="5">
        <f>Table1[[#This Row],[Fuel Consumption (mmBtu)]]*Table1[[#This Row],[Emission Factor (kg CO2/ mmBtu)]]*10^3</f>
        <v>363914642680.14246</v>
      </c>
      <c r="U11027" s="3">
        <f>Table1[[#This Row],[Emissions (g CO2)]]/(Table1[[#This Row],[Generation (TWh)]]*10^9)</f>
        <v>545.72209999999995</v>
      </c>
    </row>
    <row r="11028" spans="1:21" x14ac:dyDescent="0.35">
      <c r="A11028" t="s">
        <v>2530</v>
      </c>
      <c r="B11028" t="s">
        <v>3239</v>
      </c>
      <c r="C11028" t="str">
        <f>SUBSTITUTE(Table1[[#This Row],[Fuel]],", ",",")</f>
        <v>fossil gas: natural gas</v>
      </c>
      <c r="D11028" t="s">
        <v>3239</v>
      </c>
      <c r="H11028" t="s">
        <v>3438</v>
      </c>
      <c r="I11028">
        <v>397</v>
      </c>
      <c r="J11028" t="s">
        <v>3446</v>
      </c>
      <c r="K11028">
        <v>1994</v>
      </c>
      <c r="L11028" t="s">
        <v>29</v>
      </c>
      <c r="M11028" t="s">
        <v>29</v>
      </c>
      <c r="N11028">
        <v>40.098599999999998</v>
      </c>
      <c r="O11028">
        <v>-104.7736</v>
      </c>
      <c r="P11028" t="s">
        <v>3613</v>
      </c>
      <c r="Q11028" s="3">
        <f>Table1[[#This Row],[Capacity (MW)]]*0.395*8760*10^-6</f>
        <v>1.3736993999999998</v>
      </c>
      <c r="R11028" s="3" cm="1">
        <f t="array" ref="R11028">AVERAGE(VLOOKUP(_xlfn.TEXTSPLIT(Table1[[#This Row],[Fuel (no space after comma)]], ","), FuelList_Final_EF!$A$2:$B$65, 2, FALSE))</f>
        <v>53.06</v>
      </c>
      <c r="S11028" s="3">
        <f>Table1[[#This Row],[Generation (TWh)]]*10^9*VLOOKUP(Table1[[#This Row],[Turbine/Engine Technology]],Technology_HR!$A$2:$B$11,2,FALSE)*10^-6</f>
        <v>10370056.770599997</v>
      </c>
      <c r="T11028" s="5">
        <f>Table1[[#This Row],[Fuel Consumption (mmBtu)]]*Table1[[#This Row],[Emission Factor (kg CO2/ mmBtu)]]*10^3</f>
        <v>550235212248.03577</v>
      </c>
      <c r="U11028" s="3">
        <f>Table1[[#This Row],[Emissions (g CO2)]]/(Table1[[#This Row],[Generation (TWh)]]*10^9)</f>
        <v>400.54993999999988</v>
      </c>
    </row>
    <row r="11029" spans="1:21" x14ac:dyDescent="0.35">
      <c r="A11029" t="s">
        <v>2647</v>
      </c>
      <c r="B11029" t="s">
        <v>3243</v>
      </c>
      <c r="C11029" t="str">
        <f>SUBSTITUTE(Table1[[#This Row],[Fuel]],", ",",")</f>
        <v>fossil gas: natural gas,fossil liquids: fuel oil</v>
      </c>
      <c r="D11029" t="s">
        <v>3239</v>
      </c>
      <c r="E11029" t="s">
        <v>3275</v>
      </c>
      <c r="H11029" t="s">
        <v>3438</v>
      </c>
      <c r="I11029">
        <v>142</v>
      </c>
      <c r="J11029" t="s">
        <v>3446</v>
      </c>
      <c r="K11029">
        <v>2021</v>
      </c>
      <c r="L11029" t="s">
        <v>29</v>
      </c>
      <c r="M11029" t="s">
        <v>29</v>
      </c>
      <c r="N11029">
        <v>29.646100000000001</v>
      </c>
      <c r="O11029">
        <v>-82.320800000000006</v>
      </c>
      <c r="P11029" t="s">
        <v>3613</v>
      </c>
      <c r="Q11029" s="3">
        <f>Table1[[#This Row],[Capacity (MW)]]*0.395*8760*10^-6</f>
        <v>0.49134840000000002</v>
      </c>
      <c r="R11029" s="3" cm="1">
        <f t="array" ref="R11029">AVERAGE(VLOOKUP(_xlfn.TEXTSPLIT(Table1[[#This Row],[Fuel (no space after comma)]], ","), FuelList_Final_EF!$A$2:$B$65, 2, FALSE))</f>
        <v>65.583341148886291</v>
      </c>
      <c r="S11029" s="3">
        <f>Table1[[#This Row],[Generation (TWh)]]*10^9*VLOOKUP(Table1[[#This Row],[Turbine/Engine Technology]],Technology_HR!$A$2:$B$11,2,FALSE)*10^-6</f>
        <v>3709189.0715999999</v>
      </c>
      <c r="T11029" s="5">
        <f>Table1[[#This Row],[Fuel Consumption (mmBtu)]]*Table1[[#This Row],[Emission Factor (kg CO2/ mmBtu)]]*10^3</f>
        <v>243261012268.46362</v>
      </c>
      <c r="U11029" s="3">
        <f>Table1[[#This Row],[Emissions (g CO2)]]/(Table1[[#This Row],[Generation (TWh)]]*10^9)</f>
        <v>495.08864233294264</v>
      </c>
    </row>
    <row r="11030" spans="1:21" x14ac:dyDescent="0.35">
      <c r="A11030" t="s">
        <v>2778</v>
      </c>
      <c r="B11030" t="s">
        <v>3243</v>
      </c>
      <c r="C11030" t="str">
        <f>SUBSTITUTE(Table1[[#This Row],[Fuel]],", ",",")</f>
        <v>fossil gas: natural gas,fossil liquids: fuel oil</v>
      </c>
      <c r="D11030" t="s">
        <v>3239</v>
      </c>
      <c r="E11030" t="s">
        <v>3275</v>
      </c>
      <c r="H11030" t="s">
        <v>3438</v>
      </c>
      <c r="I11030">
        <v>360</v>
      </c>
      <c r="J11030" t="s">
        <v>3445</v>
      </c>
      <c r="K11030" t="s">
        <v>29</v>
      </c>
      <c r="L11030" t="s">
        <v>29</v>
      </c>
      <c r="M11030" t="s">
        <v>29</v>
      </c>
      <c r="N11030">
        <v>34.347734000000003</v>
      </c>
      <c r="O11030">
        <v>-82.774479999999997</v>
      </c>
      <c r="P11030" t="s">
        <v>3613</v>
      </c>
      <c r="Q11030" s="3">
        <f>Table1[[#This Row],[Capacity (MW)]]*0.395*8760*10^-6</f>
        <v>1.2456720000000001</v>
      </c>
      <c r="R11030" s="3" cm="1">
        <f t="array" ref="R11030">AVERAGE(VLOOKUP(_xlfn.TEXTSPLIT(Table1[[#This Row],[Fuel (no space after comma)]], ","), FuelList_Final_EF!$A$2:$B$65, 2, FALSE))</f>
        <v>65.583341148886291</v>
      </c>
      <c r="S11030" s="3">
        <f>Table1[[#This Row],[Generation (TWh)]]*10^9*VLOOKUP(Table1[[#This Row],[Turbine/Engine Technology]],Technology_HR!$A$2:$B$11,2,FALSE)*10^-6</f>
        <v>9403577.9279999994</v>
      </c>
      <c r="T11030" s="5">
        <f>Table1[[#This Row],[Fuel Consumption (mmBtu)]]*Table1[[#This Row],[Emission Factor (kg CO2/ mmBtu)]]*10^3</f>
        <v>616718059272.16125</v>
      </c>
      <c r="U11030" s="3">
        <f>Table1[[#This Row],[Emissions (g CO2)]]/(Table1[[#This Row],[Generation (TWh)]]*10^9)</f>
        <v>495.08864233294258</v>
      </c>
    </row>
    <row r="11031" spans="1:21" x14ac:dyDescent="0.35">
      <c r="A11031" t="s">
        <v>2778</v>
      </c>
      <c r="B11031" t="s">
        <v>3243</v>
      </c>
      <c r="C11031" t="str">
        <f>SUBSTITUTE(Table1[[#This Row],[Fuel]],", ",",")</f>
        <v>fossil gas: natural gas,fossil liquids: fuel oil</v>
      </c>
      <c r="D11031" t="s">
        <v>3239</v>
      </c>
      <c r="E11031" t="s">
        <v>3275</v>
      </c>
      <c r="H11031" t="s">
        <v>3436</v>
      </c>
      <c r="I11031">
        <v>165</v>
      </c>
      <c r="J11031" t="s">
        <v>3446</v>
      </c>
      <c r="K11031">
        <v>2002</v>
      </c>
      <c r="L11031" t="s">
        <v>29</v>
      </c>
      <c r="M11031" t="s">
        <v>29</v>
      </c>
      <c r="N11031">
        <v>34.347734000000003</v>
      </c>
      <c r="O11031">
        <v>-82.774479999999997</v>
      </c>
      <c r="P11031" t="s">
        <v>3613</v>
      </c>
      <c r="Q11031" s="3">
        <f>Table1[[#This Row],[Capacity (MW)]]*0.395*8760*10^-6</f>
        <v>0.57093300000000002</v>
      </c>
      <c r="R11031" s="3" cm="1">
        <f t="array" ref="R11031">AVERAGE(VLOOKUP(_xlfn.TEXTSPLIT(Table1[[#This Row],[Fuel (no space after comma)]], ","), FuelList_Final_EF!$A$2:$B$65, 2, FALSE))</f>
        <v>65.583341148886291</v>
      </c>
      <c r="S11031" s="3">
        <f>Table1[[#This Row],[Generation (TWh)]]*10^9*VLOOKUP(Table1[[#This Row],[Turbine/Engine Technology]],Technology_HR!$A$2:$B$11,2,FALSE)*10^-6</f>
        <v>6285972.3300000001</v>
      </c>
      <c r="T11031" s="5">
        <f>Table1[[#This Row],[Fuel Consumption (mmBtu)]]*Table1[[#This Row],[Emission Factor (kg CO2/ mmBtu)]]*10^3</f>
        <v>412255067770.84967</v>
      </c>
      <c r="U11031" s="3">
        <f>Table1[[#This Row],[Emissions (g CO2)]]/(Table1[[#This Row],[Generation (TWh)]]*10^9)</f>
        <v>722.07258604923811</v>
      </c>
    </row>
    <row r="11032" spans="1:21" x14ac:dyDescent="0.35">
      <c r="A11032" t="s">
        <v>2778</v>
      </c>
      <c r="B11032" t="s">
        <v>3243</v>
      </c>
      <c r="C11032" t="str">
        <f>SUBSTITUTE(Table1[[#This Row],[Fuel]],", ",",")</f>
        <v>fossil gas: natural gas,fossil liquids: fuel oil</v>
      </c>
      <c r="D11032" t="s">
        <v>3239</v>
      </c>
      <c r="E11032" t="s">
        <v>3275</v>
      </c>
      <c r="H11032" t="s">
        <v>3436</v>
      </c>
      <c r="I11032">
        <v>165</v>
      </c>
      <c r="J11032" t="s">
        <v>3446</v>
      </c>
      <c r="K11032">
        <v>2002</v>
      </c>
      <c r="L11032" t="s">
        <v>29</v>
      </c>
      <c r="M11032" t="s">
        <v>29</v>
      </c>
      <c r="N11032">
        <v>34.347734000000003</v>
      </c>
      <c r="O11032">
        <v>-82.774479999999997</v>
      </c>
      <c r="P11032" t="s">
        <v>3613</v>
      </c>
      <c r="Q11032" s="3">
        <f>Table1[[#This Row],[Capacity (MW)]]*0.395*8760*10^-6</f>
        <v>0.57093300000000002</v>
      </c>
      <c r="R11032" s="3" cm="1">
        <f t="array" ref="R11032">AVERAGE(VLOOKUP(_xlfn.TEXTSPLIT(Table1[[#This Row],[Fuel (no space after comma)]], ","), FuelList_Final_EF!$A$2:$B$65, 2, FALSE))</f>
        <v>65.583341148886291</v>
      </c>
      <c r="S11032" s="3">
        <f>Table1[[#This Row],[Generation (TWh)]]*10^9*VLOOKUP(Table1[[#This Row],[Turbine/Engine Technology]],Technology_HR!$A$2:$B$11,2,FALSE)*10^-6</f>
        <v>6285972.3300000001</v>
      </c>
      <c r="T11032" s="5">
        <f>Table1[[#This Row],[Fuel Consumption (mmBtu)]]*Table1[[#This Row],[Emission Factor (kg CO2/ mmBtu)]]*10^3</f>
        <v>412255067770.84967</v>
      </c>
      <c r="U11032" s="3">
        <f>Table1[[#This Row],[Emissions (g CO2)]]/(Table1[[#This Row],[Generation (TWh)]]*10^9)</f>
        <v>722.07258604923811</v>
      </c>
    </row>
    <row r="11033" spans="1:21" x14ac:dyDescent="0.35">
      <c r="A11033" t="s">
        <v>2778</v>
      </c>
      <c r="B11033" t="s">
        <v>3239</v>
      </c>
      <c r="C11033" t="str">
        <f>SUBSTITUTE(Table1[[#This Row],[Fuel]],", ",",")</f>
        <v>fossil gas: natural gas</v>
      </c>
      <c r="D11033" t="s">
        <v>3239</v>
      </c>
      <c r="H11033" t="s">
        <v>3436</v>
      </c>
      <c r="I11033">
        <v>84</v>
      </c>
      <c r="J11033" t="s">
        <v>3446</v>
      </c>
      <c r="K11033">
        <v>2004</v>
      </c>
      <c r="L11033" t="s">
        <v>29</v>
      </c>
      <c r="M11033" t="s">
        <v>29</v>
      </c>
      <c r="N11033">
        <v>34.347734000000003</v>
      </c>
      <c r="O11033">
        <v>-82.774479999999997</v>
      </c>
      <c r="P11033" t="s">
        <v>3613</v>
      </c>
      <c r="Q11033" s="3">
        <f>Table1[[#This Row],[Capacity (MW)]]*0.395*8760*10^-6</f>
        <v>0.29065679999999999</v>
      </c>
      <c r="R11033" s="3" cm="1">
        <f t="array" ref="R11033">AVERAGE(VLOOKUP(_xlfn.TEXTSPLIT(Table1[[#This Row],[Fuel (no space after comma)]], ","), FuelList_Final_EF!$A$2:$B$65, 2, FALSE))</f>
        <v>53.06</v>
      </c>
      <c r="S11033" s="3">
        <f>Table1[[#This Row],[Generation (TWh)]]*10^9*VLOOKUP(Table1[[#This Row],[Turbine/Engine Technology]],Technology_HR!$A$2:$B$11,2,FALSE)*10^-6</f>
        <v>3200131.3679999998</v>
      </c>
      <c r="T11033" s="5">
        <f>Table1[[#This Row],[Fuel Consumption (mmBtu)]]*Table1[[#This Row],[Emission Factor (kg CO2/ mmBtu)]]*10^3</f>
        <v>169798970386.07999</v>
      </c>
      <c r="U11033" s="3">
        <f>Table1[[#This Row],[Emissions (g CO2)]]/(Table1[[#This Row],[Generation (TWh)]]*10^9)</f>
        <v>584.1905999999999</v>
      </c>
    </row>
    <row r="11034" spans="1:21" x14ac:dyDescent="0.35">
      <c r="A11034" t="s">
        <v>2778</v>
      </c>
      <c r="B11034" t="s">
        <v>3239</v>
      </c>
      <c r="C11034" t="str">
        <f>SUBSTITUTE(Table1[[#This Row],[Fuel]],", ",",")</f>
        <v>fossil gas: natural gas</v>
      </c>
      <c r="D11034" t="s">
        <v>3239</v>
      </c>
      <c r="H11034" t="s">
        <v>3436</v>
      </c>
      <c r="I11034">
        <v>84</v>
      </c>
      <c r="J11034" t="s">
        <v>3446</v>
      </c>
      <c r="K11034">
        <v>2004</v>
      </c>
      <c r="L11034" t="s">
        <v>29</v>
      </c>
      <c r="M11034" t="s">
        <v>29</v>
      </c>
      <c r="N11034">
        <v>34.347734000000003</v>
      </c>
      <c r="O11034">
        <v>-82.774479999999997</v>
      </c>
      <c r="P11034" t="s">
        <v>3613</v>
      </c>
      <c r="Q11034" s="3">
        <f>Table1[[#This Row],[Capacity (MW)]]*0.395*8760*10^-6</f>
        <v>0.29065679999999999</v>
      </c>
      <c r="R11034" s="3" cm="1">
        <f t="array" ref="R11034">AVERAGE(VLOOKUP(_xlfn.TEXTSPLIT(Table1[[#This Row],[Fuel (no space after comma)]], ","), FuelList_Final_EF!$A$2:$B$65, 2, FALSE))</f>
        <v>53.06</v>
      </c>
      <c r="S11034" s="3">
        <f>Table1[[#This Row],[Generation (TWh)]]*10^9*VLOOKUP(Table1[[#This Row],[Turbine/Engine Technology]],Technology_HR!$A$2:$B$11,2,FALSE)*10^-6</f>
        <v>3200131.3679999998</v>
      </c>
      <c r="T11034" s="5">
        <f>Table1[[#This Row],[Fuel Consumption (mmBtu)]]*Table1[[#This Row],[Emission Factor (kg CO2/ mmBtu)]]*10^3</f>
        <v>169798970386.07999</v>
      </c>
      <c r="U11034" s="3">
        <f>Table1[[#This Row],[Emissions (g CO2)]]/(Table1[[#This Row],[Generation (TWh)]]*10^9)</f>
        <v>584.1905999999999</v>
      </c>
    </row>
    <row r="11035" spans="1:21" x14ac:dyDescent="0.35">
      <c r="A11035" t="s">
        <v>2778</v>
      </c>
      <c r="B11035" t="s">
        <v>3239</v>
      </c>
      <c r="C11035" t="str">
        <f>SUBSTITUTE(Table1[[#This Row],[Fuel]],", ",",")</f>
        <v>fossil gas: natural gas</v>
      </c>
      <c r="D11035" t="s">
        <v>3239</v>
      </c>
      <c r="H11035" t="s">
        <v>3436</v>
      </c>
      <c r="I11035">
        <v>84</v>
      </c>
      <c r="J11035" t="s">
        <v>3446</v>
      </c>
      <c r="K11035">
        <v>2004</v>
      </c>
      <c r="L11035" t="s">
        <v>29</v>
      </c>
      <c r="M11035" t="s">
        <v>29</v>
      </c>
      <c r="N11035">
        <v>34.347734000000003</v>
      </c>
      <c r="O11035">
        <v>-82.774479999999997</v>
      </c>
      <c r="P11035" t="s">
        <v>3613</v>
      </c>
      <c r="Q11035" s="3">
        <f>Table1[[#This Row],[Capacity (MW)]]*0.395*8760*10^-6</f>
        <v>0.29065679999999999</v>
      </c>
      <c r="R11035" s="3" cm="1">
        <f t="array" ref="R11035">AVERAGE(VLOOKUP(_xlfn.TEXTSPLIT(Table1[[#This Row],[Fuel (no space after comma)]], ","), FuelList_Final_EF!$A$2:$B$65, 2, FALSE))</f>
        <v>53.06</v>
      </c>
      <c r="S11035" s="3">
        <f>Table1[[#This Row],[Generation (TWh)]]*10^9*VLOOKUP(Table1[[#This Row],[Turbine/Engine Technology]],Technology_HR!$A$2:$B$11,2,FALSE)*10^-6</f>
        <v>3200131.3679999998</v>
      </c>
      <c r="T11035" s="5">
        <f>Table1[[#This Row],[Fuel Consumption (mmBtu)]]*Table1[[#This Row],[Emission Factor (kg CO2/ mmBtu)]]*10^3</f>
        <v>169798970386.07999</v>
      </c>
      <c r="U11035" s="3">
        <f>Table1[[#This Row],[Emissions (g CO2)]]/(Table1[[#This Row],[Generation (TWh)]]*10^9)</f>
        <v>584.1905999999999</v>
      </c>
    </row>
    <row r="11036" spans="1:21" x14ac:dyDescent="0.35">
      <c r="A11036" t="s">
        <v>2778</v>
      </c>
      <c r="B11036" t="s">
        <v>3243</v>
      </c>
      <c r="C11036" t="str">
        <f>SUBSTITUTE(Table1[[#This Row],[Fuel]],", ",",")</f>
        <v>fossil gas: natural gas,fossil liquids: fuel oil</v>
      </c>
      <c r="D11036" t="s">
        <v>3239</v>
      </c>
      <c r="E11036" t="s">
        <v>3275</v>
      </c>
      <c r="H11036" t="s">
        <v>3436</v>
      </c>
      <c r="I11036">
        <v>170</v>
      </c>
      <c r="J11036" t="s">
        <v>3445</v>
      </c>
      <c r="K11036" t="s">
        <v>29</v>
      </c>
      <c r="L11036" t="s">
        <v>29</v>
      </c>
      <c r="M11036" t="s">
        <v>29</v>
      </c>
      <c r="N11036">
        <v>34.347734000000003</v>
      </c>
      <c r="O11036">
        <v>-82.774479999999997</v>
      </c>
      <c r="P11036" t="s">
        <v>3613</v>
      </c>
      <c r="Q11036" s="3">
        <f>Table1[[#This Row],[Capacity (MW)]]*0.395*8760*10^-6</f>
        <v>0.58823399999999992</v>
      </c>
      <c r="R11036" s="3" cm="1">
        <f t="array" ref="R11036">AVERAGE(VLOOKUP(_xlfn.TEXTSPLIT(Table1[[#This Row],[Fuel (no space after comma)]], ","), FuelList_Final_EF!$A$2:$B$65, 2, FALSE))</f>
        <v>65.583341148886291</v>
      </c>
      <c r="S11036" s="3">
        <f>Table1[[#This Row],[Generation (TWh)]]*10^9*VLOOKUP(Table1[[#This Row],[Turbine/Engine Technology]],Technology_HR!$A$2:$B$11,2,FALSE)*10^-6</f>
        <v>6476456.3399999989</v>
      </c>
      <c r="T11036" s="5">
        <f>Table1[[#This Row],[Fuel Consumption (mmBtu)]]*Table1[[#This Row],[Emission Factor (kg CO2/ mmBtu)]]*10^3</f>
        <v>424747645582.08746</v>
      </c>
      <c r="U11036" s="3">
        <f>Table1[[#This Row],[Emissions (g CO2)]]/(Table1[[#This Row],[Generation (TWh)]]*10^9)</f>
        <v>722.07258604923811</v>
      </c>
    </row>
    <row r="11037" spans="1:21" x14ac:dyDescent="0.35">
      <c r="A11037" t="s">
        <v>2778</v>
      </c>
      <c r="B11037" t="s">
        <v>3243</v>
      </c>
      <c r="C11037" t="str">
        <f>SUBSTITUTE(Table1[[#This Row],[Fuel]],", ",",")</f>
        <v>fossil gas: natural gas,fossil liquids: fuel oil</v>
      </c>
      <c r="D11037" t="s">
        <v>3239</v>
      </c>
      <c r="E11037" t="s">
        <v>3275</v>
      </c>
      <c r="H11037" t="s">
        <v>3438</v>
      </c>
      <c r="I11037">
        <v>520</v>
      </c>
      <c r="J11037" t="s">
        <v>3446</v>
      </c>
      <c r="K11037">
        <v>2001</v>
      </c>
      <c r="L11037" t="s">
        <v>29</v>
      </c>
      <c r="M11037" t="s">
        <v>29</v>
      </c>
      <c r="N11037">
        <v>34.347734000000003</v>
      </c>
      <c r="O11037">
        <v>-82.774479999999997</v>
      </c>
      <c r="P11037" t="s">
        <v>3613</v>
      </c>
      <c r="Q11037" s="3">
        <f>Table1[[#This Row],[Capacity (MW)]]*0.395*8760*10^-6</f>
        <v>1.799304</v>
      </c>
      <c r="R11037" s="3" cm="1">
        <f t="array" ref="R11037">AVERAGE(VLOOKUP(_xlfn.TEXTSPLIT(Table1[[#This Row],[Fuel (no space after comma)]], ","), FuelList_Final_EF!$A$2:$B$65, 2, FALSE))</f>
        <v>65.583341148886291</v>
      </c>
      <c r="S11037" s="3">
        <f>Table1[[#This Row],[Generation (TWh)]]*10^9*VLOOKUP(Table1[[#This Row],[Turbine/Engine Technology]],Technology_HR!$A$2:$B$11,2,FALSE)*10^-6</f>
        <v>13582945.896</v>
      </c>
      <c r="T11037" s="5">
        <f>Table1[[#This Row],[Fuel Consumption (mmBtu)]]*Table1[[#This Row],[Emission Factor (kg CO2/ mmBtu)]]*10^3</f>
        <v>890814974504.23303</v>
      </c>
      <c r="U11037" s="3">
        <f>Table1[[#This Row],[Emissions (g CO2)]]/(Table1[[#This Row],[Generation (TWh)]]*10^9)</f>
        <v>495.08864233294264</v>
      </c>
    </row>
    <row r="11038" spans="1:21" x14ac:dyDescent="0.35">
      <c r="A11038" t="s">
        <v>29</v>
      </c>
      <c r="B11038" t="s">
        <v>3249</v>
      </c>
      <c r="C11038" t="str">
        <f>SUBSTITUTE(Table1[[#This Row],[Fuel]],", ",",")</f>
        <v>fossil gas: waste heat from natural gas</v>
      </c>
      <c r="D11038" t="s">
        <v>3249</v>
      </c>
      <c r="H11038" t="s">
        <v>3440</v>
      </c>
      <c r="I11038">
        <v>180</v>
      </c>
      <c r="J11038" t="s">
        <v>3447</v>
      </c>
      <c r="K11038" t="s">
        <v>29</v>
      </c>
      <c r="L11038" t="s">
        <v>29</v>
      </c>
      <c r="M11038" t="s">
        <v>29</v>
      </c>
      <c r="N11038">
        <v>34.347734000000003</v>
      </c>
      <c r="O11038">
        <v>-82.774479999999997</v>
      </c>
      <c r="P11038" t="s">
        <v>3613</v>
      </c>
      <c r="Q11038" s="3">
        <f>Table1[[#This Row],[Capacity (MW)]]*0.395*8760*10^-6</f>
        <v>0.62283600000000006</v>
      </c>
      <c r="R11038" s="3" cm="1">
        <f t="array" ref="R11038">AVERAGE(VLOOKUP(_xlfn.TEXTSPLIT(Table1[[#This Row],[Fuel (no space after comma)]], ","), FuelList_Final_EF!$A$2:$B$65, 2, FALSE))</f>
        <v>66.33</v>
      </c>
      <c r="S11038" s="3">
        <f>Table1[[#This Row],[Generation (TWh)]]*10^9*VLOOKUP(Table1[[#This Row],[Turbine/Engine Technology]],Technology_HR!$A$2:$B$11,2,FALSE)*10^-6</f>
        <v>6405868.2599999998</v>
      </c>
      <c r="T11038" s="5">
        <f>Table1[[#This Row],[Fuel Consumption (mmBtu)]]*Table1[[#This Row],[Emission Factor (kg CO2/ mmBtu)]]*10^3</f>
        <v>424901241685.79993</v>
      </c>
      <c r="U11038" s="3">
        <f>Table1[[#This Row],[Emissions (g CO2)]]/(Table1[[#This Row],[Generation (TWh)]]*10^9)</f>
        <v>682.20404999999994</v>
      </c>
    </row>
    <row r="11039" spans="1:21" x14ac:dyDescent="0.35">
      <c r="A11039" t="s">
        <v>2434</v>
      </c>
      <c r="B11039" t="s">
        <v>3239</v>
      </c>
      <c r="C11039" t="str">
        <f>SUBSTITUTE(Table1[[#This Row],[Fuel]],", ",",")</f>
        <v>fossil gas: natural gas</v>
      </c>
      <c r="D11039" t="s">
        <v>3239</v>
      </c>
      <c r="H11039" t="s">
        <v>3438</v>
      </c>
      <c r="I11039">
        <v>997</v>
      </c>
      <c r="J11039" t="s">
        <v>3446</v>
      </c>
      <c r="K11039">
        <v>2012</v>
      </c>
      <c r="L11039" t="s">
        <v>29</v>
      </c>
      <c r="M11039" t="s">
        <v>29</v>
      </c>
      <c r="N11039">
        <v>36.376897</v>
      </c>
      <c r="O11039">
        <v>-82.963830999999999</v>
      </c>
      <c r="P11039" t="s">
        <v>3613</v>
      </c>
      <c r="Q11039" s="3">
        <f>Table1[[#This Row],[Capacity (MW)]]*0.395*8760*10^-6</f>
        <v>3.4498193999999995</v>
      </c>
      <c r="R11039" s="3" cm="1">
        <f t="array" ref="R11039">AVERAGE(VLOOKUP(_xlfn.TEXTSPLIT(Table1[[#This Row],[Fuel (no space after comma)]], ","), FuelList_Final_EF!$A$2:$B$65, 2, FALSE))</f>
        <v>53.06</v>
      </c>
      <c r="S11039" s="3">
        <f>Table1[[#This Row],[Generation (TWh)]]*10^9*VLOOKUP(Table1[[#This Row],[Turbine/Engine Technology]],Technology_HR!$A$2:$B$11,2,FALSE)*10^-6</f>
        <v>26042686.650599994</v>
      </c>
      <c r="T11039" s="5">
        <f>Table1[[#This Row],[Fuel Consumption (mmBtu)]]*Table1[[#This Row],[Emission Factor (kg CO2/ mmBtu)]]*10^3</f>
        <v>1381824953680.8357</v>
      </c>
      <c r="U11039" s="3">
        <f>Table1[[#This Row],[Emissions (g CO2)]]/(Table1[[#This Row],[Generation (TWh)]]*10^9)</f>
        <v>400.54993999999999</v>
      </c>
    </row>
    <row r="11040" spans="1:21" x14ac:dyDescent="0.35">
      <c r="A11040" t="s">
        <v>2813</v>
      </c>
      <c r="B11040" t="s">
        <v>3243</v>
      </c>
      <c r="C11040" t="str">
        <f>SUBSTITUTE(Table1[[#This Row],[Fuel]],", ",",")</f>
        <v>fossil gas: natural gas,fossil liquids: fuel oil</v>
      </c>
      <c r="D11040" t="s">
        <v>3239</v>
      </c>
      <c r="E11040" t="s">
        <v>3275</v>
      </c>
      <c r="H11040" t="s">
        <v>3436</v>
      </c>
      <c r="I11040">
        <v>57</v>
      </c>
      <c r="J11040" t="s">
        <v>3446</v>
      </c>
      <c r="K11040">
        <v>1983</v>
      </c>
      <c r="L11040" t="s">
        <v>29</v>
      </c>
      <c r="M11040" t="s">
        <v>29</v>
      </c>
      <c r="N11040">
        <v>37.150882000000003</v>
      </c>
      <c r="O11040">
        <v>-93.389741000000001</v>
      </c>
      <c r="P11040" t="s">
        <v>3613</v>
      </c>
      <c r="Q11040" s="3">
        <f>Table1[[#This Row],[Capacity (MW)]]*0.395*8760*10^-6</f>
        <v>0.19723139999999997</v>
      </c>
      <c r="R11040" s="3" cm="1">
        <f t="array" ref="R11040">AVERAGE(VLOOKUP(_xlfn.TEXTSPLIT(Table1[[#This Row],[Fuel (no space after comma)]], ","), FuelList_Final_EF!$A$2:$B$65, 2, FALSE))</f>
        <v>65.583341148886291</v>
      </c>
      <c r="S11040" s="3">
        <f>Table1[[#This Row],[Generation (TWh)]]*10^9*VLOOKUP(Table1[[#This Row],[Turbine/Engine Technology]],Technology_HR!$A$2:$B$11,2,FALSE)*10^-6</f>
        <v>2171517.7139999997</v>
      </c>
      <c r="T11040" s="5">
        <f>Table1[[#This Row],[Fuel Consumption (mmBtu)]]*Table1[[#This Row],[Emission Factor (kg CO2/ mmBtu)]]*10^3</f>
        <v>142415387048.11166</v>
      </c>
      <c r="U11040" s="3">
        <f>Table1[[#This Row],[Emissions (g CO2)]]/(Table1[[#This Row],[Generation (TWh)]]*10^9)</f>
        <v>722.072586049238</v>
      </c>
    </row>
    <row r="11041" spans="1:21" x14ac:dyDescent="0.35">
      <c r="A11041" t="s">
        <v>2813</v>
      </c>
      <c r="B11041" t="s">
        <v>3243</v>
      </c>
      <c r="C11041" t="str">
        <f>SUBSTITUTE(Table1[[#This Row],[Fuel]],", ",",")</f>
        <v>fossil gas: natural gas,fossil liquids: fuel oil</v>
      </c>
      <c r="D11041" t="s">
        <v>3239</v>
      </c>
      <c r="E11041" t="s">
        <v>3275</v>
      </c>
      <c r="H11041" t="s">
        <v>3436</v>
      </c>
      <c r="I11041">
        <v>52</v>
      </c>
      <c r="J11041" t="s">
        <v>3446</v>
      </c>
      <c r="K11041">
        <v>1983</v>
      </c>
      <c r="L11041" t="s">
        <v>29</v>
      </c>
      <c r="M11041" t="s">
        <v>29</v>
      </c>
      <c r="N11041">
        <v>37.150882000000003</v>
      </c>
      <c r="O11041">
        <v>-93.389741000000001</v>
      </c>
      <c r="P11041" t="s">
        <v>3613</v>
      </c>
      <c r="Q11041" s="3">
        <f>Table1[[#This Row],[Capacity (MW)]]*0.395*8760*10^-6</f>
        <v>0.17993039999999999</v>
      </c>
      <c r="R11041" s="3" cm="1">
        <f t="array" ref="R11041">AVERAGE(VLOOKUP(_xlfn.TEXTSPLIT(Table1[[#This Row],[Fuel (no space after comma)]], ","), FuelList_Final_EF!$A$2:$B$65, 2, FALSE))</f>
        <v>65.583341148886291</v>
      </c>
      <c r="S11041" s="3">
        <f>Table1[[#This Row],[Generation (TWh)]]*10^9*VLOOKUP(Table1[[#This Row],[Turbine/Engine Technology]],Technology_HR!$A$2:$B$11,2,FALSE)*10^-6</f>
        <v>1981033.7039999999</v>
      </c>
      <c r="T11041" s="5">
        <f>Table1[[#This Row],[Fuel Consumption (mmBtu)]]*Table1[[#This Row],[Emission Factor (kg CO2/ mmBtu)]]*10^3</f>
        <v>129922809236.87383</v>
      </c>
      <c r="U11041" s="3">
        <f>Table1[[#This Row],[Emissions (g CO2)]]/(Table1[[#This Row],[Generation (TWh)]]*10^9)</f>
        <v>722.07258604923811</v>
      </c>
    </row>
    <row r="11042" spans="1:21" x14ac:dyDescent="0.35">
      <c r="A11042" t="s">
        <v>2809</v>
      </c>
      <c r="B11042" t="s">
        <v>3243</v>
      </c>
      <c r="C11042" t="str">
        <f>SUBSTITUTE(Table1[[#This Row],[Fuel]],", ",",")</f>
        <v>fossil gas: natural gas,fossil liquids: fuel oil</v>
      </c>
      <c r="D11042" t="s">
        <v>3239</v>
      </c>
      <c r="E11042" t="s">
        <v>3275</v>
      </c>
      <c r="H11042" t="s">
        <v>3438</v>
      </c>
      <c r="I11042">
        <v>283</v>
      </c>
      <c r="J11042" t="s">
        <v>3446</v>
      </c>
      <c r="K11042">
        <v>1996</v>
      </c>
      <c r="L11042" t="s">
        <v>29</v>
      </c>
      <c r="M11042" t="s">
        <v>29</v>
      </c>
      <c r="N11042">
        <v>32.3994</v>
      </c>
      <c r="O11042">
        <v>-97.407799999999995</v>
      </c>
      <c r="P11042" t="s">
        <v>3613</v>
      </c>
      <c r="Q11042" s="3">
        <f>Table1[[#This Row],[Capacity (MW)]]*0.395*8760*10^-6</f>
        <v>0.97923660000000001</v>
      </c>
      <c r="R11042" s="3" cm="1">
        <f t="array" ref="R11042">AVERAGE(VLOOKUP(_xlfn.TEXTSPLIT(Table1[[#This Row],[Fuel (no space after comma)]], ","), FuelList_Final_EF!$A$2:$B$65, 2, FALSE))</f>
        <v>65.583341148886291</v>
      </c>
      <c r="S11042" s="3">
        <f>Table1[[#This Row],[Generation (TWh)]]*10^9*VLOOKUP(Table1[[#This Row],[Turbine/Engine Technology]],Technology_HR!$A$2:$B$11,2,FALSE)*10^-6</f>
        <v>7392257.0933999997</v>
      </c>
      <c r="T11042" s="5">
        <f>Table1[[#This Row],[Fuel Consumption (mmBtu)]]*Table1[[#This Row],[Emission Factor (kg CO2/ mmBtu)]]*10^3</f>
        <v>484808918816.72675</v>
      </c>
      <c r="U11042" s="3">
        <f>Table1[[#This Row],[Emissions (g CO2)]]/(Table1[[#This Row],[Generation (TWh)]]*10^9)</f>
        <v>495.08864233294258</v>
      </c>
    </row>
    <row r="11043" spans="1:21" x14ac:dyDescent="0.35">
      <c r="A11043" t="s">
        <v>2434</v>
      </c>
      <c r="B11043" t="s">
        <v>3239</v>
      </c>
      <c r="C11043" t="str">
        <f>SUBSTITUTE(Table1[[#This Row],[Fuel]],", ",",")</f>
        <v>fossil gas: natural gas</v>
      </c>
      <c r="D11043" t="s">
        <v>3239</v>
      </c>
      <c r="H11043" t="s">
        <v>3436</v>
      </c>
      <c r="I11043">
        <v>55</v>
      </c>
      <c r="J11043" t="s">
        <v>3449</v>
      </c>
      <c r="K11043">
        <v>2025</v>
      </c>
      <c r="L11043" t="s">
        <v>29</v>
      </c>
      <c r="M11043" t="s">
        <v>29</v>
      </c>
      <c r="N11043">
        <v>36.034545000000001</v>
      </c>
      <c r="O11043">
        <v>-87.978969000000006</v>
      </c>
      <c r="P11043" t="s">
        <v>3613</v>
      </c>
      <c r="Q11043" s="3">
        <f>Table1[[#This Row],[Capacity (MW)]]*0.395*8760*10^-6</f>
        <v>0.19031099999999998</v>
      </c>
      <c r="R11043" s="3" cm="1">
        <f t="array" ref="R11043">AVERAGE(VLOOKUP(_xlfn.TEXTSPLIT(Table1[[#This Row],[Fuel (no space after comma)]], ","), FuelList_Final_EF!$A$2:$B$65, 2, FALSE))</f>
        <v>53.06</v>
      </c>
      <c r="S11043" s="3">
        <f>Table1[[#This Row],[Generation (TWh)]]*10^9*VLOOKUP(Table1[[#This Row],[Turbine/Engine Technology]],Technology_HR!$A$2:$B$11,2,FALSE)*10^-6</f>
        <v>2095324.1099999996</v>
      </c>
      <c r="T11043" s="5">
        <f>Table1[[#This Row],[Fuel Consumption (mmBtu)]]*Table1[[#This Row],[Emission Factor (kg CO2/ mmBtu)]]*10^3</f>
        <v>111177897276.59999</v>
      </c>
      <c r="U11043" s="3">
        <f>Table1[[#This Row],[Emissions (g CO2)]]/(Table1[[#This Row],[Generation (TWh)]]*10^9)</f>
        <v>584.19060000000002</v>
      </c>
    </row>
    <row r="11044" spans="1:21" x14ac:dyDescent="0.35">
      <c r="A11044" t="s">
        <v>2434</v>
      </c>
      <c r="B11044" t="s">
        <v>3239</v>
      </c>
      <c r="C11044" t="str">
        <f>SUBSTITUTE(Table1[[#This Row],[Fuel]],", ",",")</f>
        <v>fossil gas: natural gas</v>
      </c>
      <c r="D11044" t="s">
        <v>3239</v>
      </c>
      <c r="H11044" t="s">
        <v>3436</v>
      </c>
      <c r="I11044">
        <v>55</v>
      </c>
      <c r="J11044" t="s">
        <v>3449</v>
      </c>
      <c r="K11044">
        <v>2025</v>
      </c>
      <c r="L11044" t="s">
        <v>29</v>
      </c>
      <c r="M11044" t="s">
        <v>29</v>
      </c>
      <c r="N11044">
        <v>36.034545000000001</v>
      </c>
      <c r="O11044">
        <v>-87.978969000000006</v>
      </c>
      <c r="P11044" t="s">
        <v>3613</v>
      </c>
      <c r="Q11044" s="3">
        <f>Table1[[#This Row],[Capacity (MW)]]*0.395*8760*10^-6</f>
        <v>0.19031099999999998</v>
      </c>
      <c r="R11044" s="3" cm="1">
        <f t="array" ref="R11044">AVERAGE(VLOOKUP(_xlfn.TEXTSPLIT(Table1[[#This Row],[Fuel (no space after comma)]], ","), FuelList_Final_EF!$A$2:$B$65, 2, FALSE))</f>
        <v>53.06</v>
      </c>
      <c r="S11044" s="3">
        <f>Table1[[#This Row],[Generation (TWh)]]*10^9*VLOOKUP(Table1[[#This Row],[Turbine/Engine Technology]],Technology_HR!$A$2:$B$11,2,FALSE)*10^-6</f>
        <v>2095324.1099999996</v>
      </c>
      <c r="T11044" s="5">
        <f>Table1[[#This Row],[Fuel Consumption (mmBtu)]]*Table1[[#This Row],[Emission Factor (kg CO2/ mmBtu)]]*10^3</f>
        <v>111177897276.59999</v>
      </c>
      <c r="U11044" s="3">
        <f>Table1[[#This Row],[Emissions (g CO2)]]/(Table1[[#This Row],[Generation (TWh)]]*10^9)</f>
        <v>584.19060000000002</v>
      </c>
    </row>
    <row r="11045" spans="1:21" x14ac:dyDescent="0.35">
      <c r="A11045" t="s">
        <v>2434</v>
      </c>
      <c r="B11045" t="s">
        <v>3239</v>
      </c>
      <c r="C11045" t="str">
        <f>SUBSTITUTE(Table1[[#This Row],[Fuel]],", ",",")</f>
        <v>fossil gas: natural gas</v>
      </c>
      <c r="D11045" t="s">
        <v>3239</v>
      </c>
      <c r="H11045" t="s">
        <v>3436</v>
      </c>
      <c r="I11045">
        <v>55</v>
      </c>
      <c r="J11045" t="s">
        <v>3449</v>
      </c>
      <c r="K11045">
        <v>2025</v>
      </c>
      <c r="L11045" t="s">
        <v>29</v>
      </c>
      <c r="M11045" t="s">
        <v>29</v>
      </c>
      <c r="N11045">
        <v>36.034545000000001</v>
      </c>
      <c r="O11045">
        <v>-87.978969000000006</v>
      </c>
      <c r="P11045" t="s">
        <v>3613</v>
      </c>
      <c r="Q11045" s="3">
        <f>Table1[[#This Row],[Capacity (MW)]]*0.395*8760*10^-6</f>
        <v>0.19031099999999998</v>
      </c>
      <c r="R11045" s="3" cm="1">
        <f t="array" ref="R11045">AVERAGE(VLOOKUP(_xlfn.TEXTSPLIT(Table1[[#This Row],[Fuel (no space after comma)]], ","), FuelList_Final_EF!$A$2:$B$65, 2, FALSE))</f>
        <v>53.06</v>
      </c>
      <c r="S11045" s="3">
        <f>Table1[[#This Row],[Generation (TWh)]]*10^9*VLOOKUP(Table1[[#This Row],[Turbine/Engine Technology]],Technology_HR!$A$2:$B$11,2,FALSE)*10^-6</f>
        <v>2095324.1099999996</v>
      </c>
      <c r="T11045" s="5">
        <f>Table1[[#This Row],[Fuel Consumption (mmBtu)]]*Table1[[#This Row],[Emission Factor (kg CO2/ mmBtu)]]*10^3</f>
        <v>111177897276.59999</v>
      </c>
      <c r="U11045" s="3">
        <f>Table1[[#This Row],[Emissions (g CO2)]]/(Table1[[#This Row],[Generation (TWh)]]*10^9)</f>
        <v>584.19060000000002</v>
      </c>
    </row>
    <row r="11046" spans="1:21" x14ac:dyDescent="0.35">
      <c r="A11046" t="s">
        <v>2434</v>
      </c>
      <c r="B11046" t="s">
        <v>3239</v>
      </c>
      <c r="C11046" t="str">
        <f>SUBSTITUTE(Table1[[#This Row],[Fuel]],", ",",")</f>
        <v>fossil gas: natural gas</v>
      </c>
      <c r="D11046" t="s">
        <v>3239</v>
      </c>
      <c r="H11046" t="s">
        <v>3436</v>
      </c>
      <c r="I11046">
        <v>55</v>
      </c>
      <c r="J11046" t="s">
        <v>3449</v>
      </c>
      <c r="K11046">
        <v>2025</v>
      </c>
      <c r="L11046" t="s">
        <v>29</v>
      </c>
      <c r="M11046" t="s">
        <v>29</v>
      </c>
      <c r="N11046">
        <v>36.034545000000001</v>
      </c>
      <c r="O11046">
        <v>-87.978969000000006</v>
      </c>
      <c r="P11046" t="s">
        <v>3613</v>
      </c>
      <c r="Q11046" s="3">
        <f>Table1[[#This Row],[Capacity (MW)]]*0.395*8760*10^-6</f>
        <v>0.19031099999999998</v>
      </c>
      <c r="R11046" s="3" cm="1">
        <f t="array" ref="R11046">AVERAGE(VLOOKUP(_xlfn.TEXTSPLIT(Table1[[#This Row],[Fuel (no space after comma)]], ","), FuelList_Final_EF!$A$2:$B$65, 2, FALSE))</f>
        <v>53.06</v>
      </c>
      <c r="S11046" s="3">
        <f>Table1[[#This Row],[Generation (TWh)]]*10^9*VLOOKUP(Table1[[#This Row],[Turbine/Engine Technology]],Technology_HR!$A$2:$B$11,2,FALSE)*10^-6</f>
        <v>2095324.1099999996</v>
      </c>
      <c r="T11046" s="5">
        <f>Table1[[#This Row],[Fuel Consumption (mmBtu)]]*Table1[[#This Row],[Emission Factor (kg CO2/ mmBtu)]]*10^3</f>
        <v>111177897276.59999</v>
      </c>
      <c r="U11046" s="3">
        <f>Table1[[#This Row],[Emissions (g CO2)]]/(Table1[[#This Row],[Generation (TWh)]]*10^9)</f>
        <v>584.19060000000002</v>
      </c>
    </row>
    <row r="11047" spans="1:21" x14ac:dyDescent="0.35">
      <c r="A11047" t="s">
        <v>2434</v>
      </c>
      <c r="B11047" t="s">
        <v>3239</v>
      </c>
      <c r="C11047" t="str">
        <f>SUBSTITUTE(Table1[[#This Row],[Fuel]],", ",",")</f>
        <v>fossil gas: natural gas</v>
      </c>
      <c r="D11047" t="s">
        <v>3239</v>
      </c>
      <c r="H11047" t="s">
        <v>3436</v>
      </c>
      <c r="I11047">
        <v>55</v>
      </c>
      <c r="J11047" t="s">
        <v>3449</v>
      </c>
      <c r="K11047">
        <v>2025</v>
      </c>
      <c r="L11047" t="s">
        <v>29</v>
      </c>
      <c r="M11047" t="s">
        <v>29</v>
      </c>
      <c r="N11047">
        <v>36.034545000000001</v>
      </c>
      <c r="O11047">
        <v>-87.978969000000006</v>
      </c>
      <c r="P11047" t="s">
        <v>3613</v>
      </c>
      <c r="Q11047" s="3">
        <f>Table1[[#This Row],[Capacity (MW)]]*0.395*8760*10^-6</f>
        <v>0.19031099999999998</v>
      </c>
      <c r="R11047" s="3" cm="1">
        <f t="array" ref="R11047">AVERAGE(VLOOKUP(_xlfn.TEXTSPLIT(Table1[[#This Row],[Fuel (no space after comma)]], ","), FuelList_Final_EF!$A$2:$B$65, 2, FALSE))</f>
        <v>53.06</v>
      </c>
      <c r="S11047" s="3">
        <f>Table1[[#This Row],[Generation (TWh)]]*10^9*VLOOKUP(Table1[[#This Row],[Turbine/Engine Technology]],Technology_HR!$A$2:$B$11,2,FALSE)*10^-6</f>
        <v>2095324.1099999996</v>
      </c>
      <c r="T11047" s="5">
        <f>Table1[[#This Row],[Fuel Consumption (mmBtu)]]*Table1[[#This Row],[Emission Factor (kg CO2/ mmBtu)]]*10^3</f>
        <v>111177897276.59999</v>
      </c>
      <c r="U11047" s="3">
        <f>Table1[[#This Row],[Emissions (g CO2)]]/(Table1[[#This Row],[Generation (TWh)]]*10^9)</f>
        <v>584.19060000000002</v>
      </c>
    </row>
    <row r="11048" spans="1:21" x14ac:dyDescent="0.35">
      <c r="A11048" t="s">
        <v>2434</v>
      </c>
      <c r="B11048" t="s">
        <v>3239</v>
      </c>
      <c r="C11048" t="str">
        <f>SUBSTITUTE(Table1[[#This Row],[Fuel]],", ",",")</f>
        <v>fossil gas: natural gas</v>
      </c>
      <c r="D11048" t="s">
        <v>3239</v>
      </c>
      <c r="H11048" t="s">
        <v>3436</v>
      </c>
      <c r="I11048">
        <v>55</v>
      </c>
      <c r="J11048" t="s">
        <v>3449</v>
      </c>
      <c r="K11048">
        <v>2025</v>
      </c>
      <c r="L11048" t="s">
        <v>29</v>
      </c>
      <c r="M11048" t="s">
        <v>29</v>
      </c>
      <c r="N11048">
        <v>36.034545000000001</v>
      </c>
      <c r="O11048">
        <v>-87.978969000000006</v>
      </c>
      <c r="P11048" t="s">
        <v>3613</v>
      </c>
      <c r="Q11048" s="3">
        <f>Table1[[#This Row],[Capacity (MW)]]*0.395*8760*10^-6</f>
        <v>0.19031099999999998</v>
      </c>
      <c r="R11048" s="3" cm="1">
        <f t="array" ref="R11048">AVERAGE(VLOOKUP(_xlfn.TEXTSPLIT(Table1[[#This Row],[Fuel (no space after comma)]], ","), FuelList_Final_EF!$A$2:$B$65, 2, FALSE))</f>
        <v>53.06</v>
      </c>
      <c r="S11048" s="3">
        <f>Table1[[#This Row],[Generation (TWh)]]*10^9*VLOOKUP(Table1[[#This Row],[Turbine/Engine Technology]],Technology_HR!$A$2:$B$11,2,FALSE)*10^-6</f>
        <v>2095324.1099999996</v>
      </c>
      <c r="T11048" s="5">
        <f>Table1[[#This Row],[Fuel Consumption (mmBtu)]]*Table1[[#This Row],[Emission Factor (kg CO2/ mmBtu)]]*10^3</f>
        <v>111177897276.59999</v>
      </c>
      <c r="U11048" s="3">
        <f>Table1[[#This Row],[Emissions (g CO2)]]/(Table1[[#This Row],[Generation (TWh)]]*10^9)</f>
        <v>584.19060000000002</v>
      </c>
    </row>
    <row r="11049" spans="1:21" x14ac:dyDescent="0.35">
      <c r="A11049" t="s">
        <v>2434</v>
      </c>
      <c r="B11049" t="s">
        <v>3239</v>
      </c>
      <c r="C11049" t="str">
        <f>SUBSTITUTE(Table1[[#This Row],[Fuel]],", ",",")</f>
        <v>fossil gas: natural gas</v>
      </c>
      <c r="D11049" t="s">
        <v>3239</v>
      </c>
      <c r="H11049" t="s">
        <v>3436</v>
      </c>
      <c r="I11049">
        <v>55</v>
      </c>
      <c r="J11049" t="s">
        <v>3449</v>
      </c>
      <c r="K11049">
        <v>2025</v>
      </c>
      <c r="L11049" t="s">
        <v>29</v>
      </c>
      <c r="M11049" t="s">
        <v>29</v>
      </c>
      <c r="N11049">
        <v>36.034545000000001</v>
      </c>
      <c r="O11049">
        <v>-87.978969000000006</v>
      </c>
      <c r="P11049" t="s">
        <v>3613</v>
      </c>
      <c r="Q11049" s="3">
        <f>Table1[[#This Row],[Capacity (MW)]]*0.395*8760*10^-6</f>
        <v>0.19031099999999998</v>
      </c>
      <c r="R11049" s="3" cm="1">
        <f t="array" ref="R11049">AVERAGE(VLOOKUP(_xlfn.TEXTSPLIT(Table1[[#This Row],[Fuel (no space after comma)]], ","), FuelList_Final_EF!$A$2:$B$65, 2, FALSE))</f>
        <v>53.06</v>
      </c>
      <c r="S11049" s="3">
        <f>Table1[[#This Row],[Generation (TWh)]]*10^9*VLOOKUP(Table1[[#This Row],[Turbine/Engine Technology]],Technology_HR!$A$2:$B$11,2,FALSE)*10^-6</f>
        <v>2095324.1099999996</v>
      </c>
      <c r="T11049" s="5">
        <f>Table1[[#This Row],[Fuel Consumption (mmBtu)]]*Table1[[#This Row],[Emission Factor (kg CO2/ mmBtu)]]*10^3</f>
        <v>111177897276.59999</v>
      </c>
      <c r="U11049" s="3">
        <f>Table1[[#This Row],[Emissions (g CO2)]]/(Table1[[#This Row],[Generation (TWh)]]*10^9)</f>
        <v>584.19060000000002</v>
      </c>
    </row>
    <row r="11050" spans="1:21" x14ac:dyDescent="0.35">
      <c r="A11050" t="s">
        <v>2434</v>
      </c>
      <c r="B11050" t="s">
        <v>3239</v>
      </c>
      <c r="C11050" t="str">
        <f>SUBSTITUTE(Table1[[#This Row],[Fuel]],", ",",")</f>
        <v>fossil gas: natural gas</v>
      </c>
      <c r="D11050" t="s">
        <v>3239</v>
      </c>
      <c r="H11050" t="s">
        <v>3436</v>
      </c>
      <c r="I11050">
        <v>55</v>
      </c>
      <c r="J11050" t="s">
        <v>3449</v>
      </c>
      <c r="K11050">
        <v>2025</v>
      </c>
      <c r="L11050" t="s">
        <v>29</v>
      </c>
      <c r="M11050" t="s">
        <v>29</v>
      </c>
      <c r="N11050">
        <v>36.034545000000001</v>
      </c>
      <c r="O11050">
        <v>-87.978969000000006</v>
      </c>
      <c r="P11050" t="s">
        <v>3613</v>
      </c>
      <c r="Q11050" s="3">
        <f>Table1[[#This Row],[Capacity (MW)]]*0.395*8760*10^-6</f>
        <v>0.19031099999999998</v>
      </c>
      <c r="R11050" s="3" cm="1">
        <f t="array" ref="R11050">AVERAGE(VLOOKUP(_xlfn.TEXTSPLIT(Table1[[#This Row],[Fuel (no space after comma)]], ","), FuelList_Final_EF!$A$2:$B$65, 2, FALSE))</f>
        <v>53.06</v>
      </c>
      <c r="S11050" s="3">
        <f>Table1[[#This Row],[Generation (TWh)]]*10^9*VLOOKUP(Table1[[#This Row],[Turbine/Engine Technology]],Technology_HR!$A$2:$B$11,2,FALSE)*10^-6</f>
        <v>2095324.1099999996</v>
      </c>
      <c r="T11050" s="5">
        <f>Table1[[#This Row],[Fuel Consumption (mmBtu)]]*Table1[[#This Row],[Emission Factor (kg CO2/ mmBtu)]]*10^3</f>
        <v>111177897276.59999</v>
      </c>
      <c r="U11050" s="3">
        <f>Table1[[#This Row],[Emissions (g CO2)]]/(Table1[[#This Row],[Generation (TWh)]]*10^9)</f>
        <v>584.19060000000002</v>
      </c>
    </row>
    <row r="11051" spans="1:21" x14ac:dyDescent="0.35">
      <c r="A11051" t="s">
        <v>2434</v>
      </c>
      <c r="B11051" t="s">
        <v>3239</v>
      </c>
      <c r="C11051" t="str">
        <f>SUBSTITUTE(Table1[[#This Row],[Fuel]],", ",",")</f>
        <v>fossil gas: natural gas</v>
      </c>
      <c r="D11051" t="s">
        <v>3239</v>
      </c>
      <c r="H11051" t="s">
        <v>3436</v>
      </c>
      <c r="I11051">
        <v>55</v>
      </c>
      <c r="J11051" t="s">
        <v>3449</v>
      </c>
      <c r="K11051">
        <v>2025</v>
      </c>
      <c r="L11051" t="s">
        <v>29</v>
      </c>
      <c r="M11051" t="s">
        <v>29</v>
      </c>
      <c r="N11051">
        <v>36.034545000000001</v>
      </c>
      <c r="O11051">
        <v>-87.978969000000006</v>
      </c>
      <c r="P11051" t="s">
        <v>3613</v>
      </c>
      <c r="Q11051" s="3">
        <f>Table1[[#This Row],[Capacity (MW)]]*0.395*8760*10^-6</f>
        <v>0.19031099999999998</v>
      </c>
      <c r="R11051" s="3" cm="1">
        <f t="array" ref="R11051">AVERAGE(VLOOKUP(_xlfn.TEXTSPLIT(Table1[[#This Row],[Fuel (no space after comma)]], ","), FuelList_Final_EF!$A$2:$B$65, 2, FALSE))</f>
        <v>53.06</v>
      </c>
      <c r="S11051" s="3">
        <f>Table1[[#This Row],[Generation (TWh)]]*10^9*VLOOKUP(Table1[[#This Row],[Turbine/Engine Technology]],Technology_HR!$A$2:$B$11,2,FALSE)*10^-6</f>
        <v>2095324.1099999996</v>
      </c>
      <c r="T11051" s="5">
        <f>Table1[[#This Row],[Fuel Consumption (mmBtu)]]*Table1[[#This Row],[Emission Factor (kg CO2/ mmBtu)]]*10^3</f>
        <v>111177897276.59999</v>
      </c>
      <c r="U11051" s="3">
        <f>Table1[[#This Row],[Emissions (g CO2)]]/(Table1[[#This Row],[Generation (TWh)]]*10^9)</f>
        <v>584.19060000000002</v>
      </c>
    </row>
    <row r="11052" spans="1:21" x14ac:dyDescent="0.35">
      <c r="A11052" t="s">
        <v>2434</v>
      </c>
      <c r="B11052" t="s">
        <v>3239</v>
      </c>
      <c r="C11052" t="str">
        <f>SUBSTITUTE(Table1[[#This Row],[Fuel]],", ",",")</f>
        <v>fossil gas: natural gas</v>
      </c>
      <c r="D11052" t="s">
        <v>3239</v>
      </c>
      <c r="H11052" t="s">
        <v>3436</v>
      </c>
      <c r="I11052">
        <v>55</v>
      </c>
      <c r="J11052" t="s">
        <v>3449</v>
      </c>
      <c r="K11052">
        <v>2025</v>
      </c>
      <c r="L11052" t="s">
        <v>29</v>
      </c>
      <c r="M11052" t="s">
        <v>29</v>
      </c>
      <c r="N11052">
        <v>36.034545000000001</v>
      </c>
      <c r="O11052">
        <v>-87.978969000000006</v>
      </c>
      <c r="P11052" t="s">
        <v>3613</v>
      </c>
      <c r="Q11052" s="3">
        <f>Table1[[#This Row],[Capacity (MW)]]*0.395*8760*10^-6</f>
        <v>0.19031099999999998</v>
      </c>
      <c r="R11052" s="3" cm="1">
        <f t="array" ref="R11052">AVERAGE(VLOOKUP(_xlfn.TEXTSPLIT(Table1[[#This Row],[Fuel (no space after comma)]], ","), FuelList_Final_EF!$A$2:$B$65, 2, FALSE))</f>
        <v>53.06</v>
      </c>
      <c r="S11052" s="3">
        <f>Table1[[#This Row],[Generation (TWh)]]*10^9*VLOOKUP(Table1[[#This Row],[Turbine/Engine Technology]],Technology_HR!$A$2:$B$11,2,FALSE)*10^-6</f>
        <v>2095324.1099999996</v>
      </c>
      <c r="T11052" s="5">
        <f>Table1[[#This Row],[Fuel Consumption (mmBtu)]]*Table1[[#This Row],[Emission Factor (kg CO2/ mmBtu)]]*10^3</f>
        <v>111177897276.59999</v>
      </c>
      <c r="U11052" s="3">
        <f>Table1[[#This Row],[Emissions (g CO2)]]/(Table1[[#This Row],[Generation (TWh)]]*10^9)</f>
        <v>584.19060000000002</v>
      </c>
    </row>
    <row r="11053" spans="1:21" x14ac:dyDescent="0.35">
      <c r="A11053" t="s">
        <v>2434</v>
      </c>
      <c r="B11053" t="s">
        <v>3243</v>
      </c>
      <c r="C11053" t="str">
        <f>SUBSTITUTE(Table1[[#This Row],[Fuel]],", ",",")</f>
        <v>fossil gas: natural gas,fossil liquids: fuel oil</v>
      </c>
      <c r="D11053" t="s">
        <v>3239</v>
      </c>
      <c r="E11053" t="s">
        <v>3275</v>
      </c>
      <c r="H11053" t="s">
        <v>3436</v>
      </c>
      <c r="I11053">
        <v>68</v>
      </c>
      <c r="J11053" t="s">
        <v>3446</v>
      </c>
      <c r="K11053">
        <v>1975</v>
      </c>
      <c r="L11053" t="s">
        <v>29</v>
      </c>
      <c r="M11053">
        <v>2025</v>
      </c>
      <c r="N11053">
        <v>36.029775000000001</v>
      </c>
      <c r="O11053">
        <v>-87.985710999999995</v>
      </c>
      <c r="P11053" t="s">
        <v>3613</v>
      </c>
      <c r="Q11053" s="3">
        <f>Table1[[#This Row],[Capacity (MW)]]*0.395*8760*10^-6</f>
        <v>0.23529359999999999</v>
      </c>
      <c r="R11053" s="3" cm="1">
        <f t="array" ref="R11053">AVERAGE(VLOOKUP(_xlfn.TEXTSPLIT(Table1[[#This Row],[Fuel (no space after comma)]], ","), FuelList_Final_EF!$A$2:$B$65, 2, FALSE))</f>
        <v>65.583341148886291</v>
      </c>
      <c r="S11053" s="3">
        <f>Table1[[#This Row],[Generation (TWh)]]*10^9*VLOOKUP(Table1[[#This Row],[Turbine/Engine Technology]],Technology_HR!$A$2:$B$11,2,FALSE)*10^-6</f>
        <v>2590582.5359999998</v>
      </c>
      <c r="T11053" s="5">
        <f>Table1[[#This Row],[Fuel Consumption (mmBtu)]]*Table1[[#This Row],[Emission Factor (kg CO2/ mmBtu)]]*10^3</f>
        <v>169899058232.83499</v>
      </c>
      <c r="U11053" s="3">
        <f>Table1[[#This Row],[Emissions (g CO2)]]/(Table1[[#This Row],[Generation (TWh)]]*10^9)</f>
        <v>722.072586049238</v>
      </c>
    </row>
    <row r="11054" spans="1:21" x14ac:dyDescent="0.35">
      <c r="A11054" t="s">
        <v>2434</v>
      </c>
      <c r="B11054" t="s">
        <v>3243</v>
      </c>
      <c r="C11054" t="str">
        <f>SUBSTITUTE(Table1[[#This Row],[Fuel]],", ",",")</f>
        <v>fossil gas: natural gas,fossil liquids: fuel oil</v>
      </c>
      <c r="D11054" t="s">
        <v>3239</v>
      </c>
      <c r="E11054" t="s">
        <v>3275</v>
      </c>
      <c r="H11054" t="s">
        <v>3436</v>
      </c>
      <c r="I11054">
        <v>68</v>
      </c>
      <c r="J11054" t="s">
        <v>3446</v>
      </c>
      <c r="K11054">
        <v>1975</v>
      </c>
      <c r="L11054" t="s">
        <v>29</v>
      </c>
      <c r="M11054">
        <v>2025</v>
      </c>
      <c r="N11054">
        <v>36.029775000000001</v>
      </c>
      <c r="O11054">
        <v>-87.985710999999995</v>
      </c>
      <c r="P11054" t="s">
        <v>3613</v>
      </c>
      <c r="Q11054" s="3">
        <f>Table1[[#This Row],[Capacity (MW)]]*0.395*8760*10^-6</f>
        <v>0.23529359999999999</v>
      </c>
      <c r="R11054" s="3" cm="1">
        <f t="array" ref="R11054">AVERAGE(VLOOKUP(_xlfn.TEXTSPLIT(Table1[[#This Row],[Fuel (no space after comma)]], ","), FuelList_Final_EF!$A$2:$B$65, 2, FALSE))</f>
        <v>65.583341148886291</v>
      </c>
      <c r="S11054" s="3">
        <f>Table1[[#This Row],[Generation (TWh)]]*10^9*VLOOKUP(Table1[[#This Row],[Turbine/Engine Technology]],Technology_HR!$A$2:$B$11,2,FALSE)*10^-6</f>
        <v>2590582.5359999998</v>
      </c>
      <c r="T11054" s="5">
        <f>Table1[[#This Row],[Fuel Consumption (mmBtu)]]*Table1[[#This Row],[Emission Factor (kg CO2/ mmBtu)]]*10^3</f>
        <v>169899058232.83499</v>
      </c>
      <c r="U11054" s="3">
        <f>Table1[[#This Row],[Emissions (g CO2)]]/(Table1[[#This Row],[Generation (TWh)]]*10^9)</f>
        <v>722.072586049238</v>
      </c>
    </row>
    <row r="11055" spans="1:21" x14ac:dyDescent="0.35">
      <c r="A11055" t="s">
        <v>2434</v>
      </c>
      <c r="B11055" t="s">
        <v>3243</v>
      </c>
      <c r="C11055" t="str">
        <f>SUBSTITUTE(Table1[[#This Row],[Fuel]],", ",",")</f>
        <v>fossil gas: natural gas,fossil liquids: fuel oil</v>
      </c>
      <c r="D11055" t="s">
        <v>3239</v>
      </c>
      <c r="E11055" t="s">
        <v>3275</v>
      </c>
      <c r="H11055" t="s">
        <v>3436</v>
      </c>
      <c r="I11055">
        <v>68</v>
      </c>
      <c r="J11055" t="s">
        <v>3446</v>
      </c>
      <c r="K11055">
        <v>1975</v>
      </c>
      <c r="L11055" t="s">
        <v>29</v>
      </c>
      <c r="M11055">
        <v>2025</v>
      </c>
      <c r="N11055">
        <v>36.029775000000001</v>
      </c>
      <c r="O11055">
        <v>-87.985710999999995</v>
      </c>
      <c r="P11055" t="s">
        <v>3613</v>
      </c>
      <c r="Q11055" s="3">
        <f>Table1[[#This Row],[Capacity (MW)]]*0.395*8760*10^-6</f>
        <v>0.23529359999999999</v>
      </c>
      <c r="R11055" s="3" cm="1">
        <f t="array" ref="R11055">AVERAGE(VLOOKUP(_xlfn.TEXTSPLIT(Table1[[#This Row],[Fuel (no space after comma)]], ","), FuelList_Final_EF!$A$2:$B$65, 2, FALSE))</f>
        <v>65.583341148886291</v>
      </c>
      <c r="S11055" s="3">
        <f>Table1[[#This Row],[Generation (TWh)]]*10^9*VLOOKUP(Table1[[#This Row],[Turbine/Engine Technology]],Technology_HR!$A$2:$B$11,2,FALSE)*10^-6</f>
        <v>2590582.5359999998</v>
      </c>
      <c r="T11055" s="5">
        <f>Table1[[#This Row],[Fuel Consumption (mmBtu)]]*Table1[[#This Row],[Emission Factor (kg CO2/ mmBtu)]]*10^3</f>
        <v>169899058232.83499</v>
      </c>
      <c r="U11055" s="3">
        <f>Table1[[#This Row],[Emissions (g CO2)]]/(Table1[[#This Row],[Generation (TWh)]]*10^9)</f>
        <v>722.072586049238</v>
      </c>
    </row>
    <row r="11056" spans="1:21" x14ac:dyDescent="0.35">
      <c r="A11056" t="s">
        <v>2434</v>
      </c>
      <c r="B11056" t="s">
        <v>3243</v>
      </c>
      <c r="C11056" t="str">
        <f>SUBSTITUTE(Table1[[#This Row],[Fuel]],", ",",")</f>
        <v>fossil gas: natural gas,fossil liquids: fuel oil</v>
      </c>
      <c r="D11056" t="s">
        <v>3239</v>
      </c>
      <c r="E11056" t="s">
        <v>3275</v>
      </c>
      <c r="H11056" t="s">
        <v>3436</v>
      </c>
      <c r="I11056">
        <v>68</v>
      </c>
      <c r="J11056" t="s">
        <v>3446</v>
      </c>
      <c r="K11056">
        <v>1975</v>
      </c>
      <c r="L11056" t="s">
        <v>29</v>
      </c>
      <c r="M11056">
        <v>2025</v>
      </c>
      <c r="N11056">
        <v>36.029775000000001</v>
      </c>
      <c r="O11056">
        <v>-87.985710999999995</v>
      </c>
      <c r="P11056" t="s">
        <v>3613</v>
      </c>
      <c r="Q11056" s="3">
        <f>Table1[[#This Row],[Capacity (MW)]]*0.395*8760*10^-6</f>
        <v>0.23529359999999999</v>
      </c>
      <c r="R11056" s="3" cm="1">
        <f t="array" ref="R11056">AVERAGE(VLOOKUP(_xlfn.TEXTSPLIT(Table1[[#This Row],[Fuel (no space after comma)]], ","), FuelList_Final_EF!$A$2:$B$65, 2, FALSE))</f>
        <v>65.583341148886291</v>
      </c>
      <c r="S11056" s="3">
        <f>Table1[[#This Row],[Generation (TWh)]]*10^9*VLOOKUP(Table1[[#This Row],[Turbine/Engine Technology]],Technology_HR!$A$2:$B$11,2,FALSE)*10^-6</f>
        <v>2590582.5359999998</v>
      </c>
      <c r="T11056" s="5">
        <f>Table1[[#This Row],[Fuel Consumption (mmBtu)]]*Table1[[#This Row],[Emission Factor (kg CO2/ mmBtu)]]*10^3</f>
        <v>169899058232.83499</v>
      </c>
      <c r="U11056" s="3">
        <f>Table1[[#This Row],[Emissions (g CO2)]]/(Table1[[#This Row],[Generation (TWh)]]*10^9)</f>
        <v>722.072586049238</v>
      </c>
    </row>
    <row r="11057" spans="1:21" x14ac:dyDescent="0.35">
      <c r="A11057" t="s">
        <v>2434</v>
      </c>
      <c r="B11057" t="s">
        <v>3243</v>
      </c>
      <c r="C11057" t="str">
        <f>SUBSTITUTE(Table1[[#This Row],[Fuel]],", ",",")</f>
        <v>fossil gas: natural gas,fossil liquids: fuel oil</v>
      </c>
      <c r="D11057" t="s">
        <v>3239</v>
      </c>
      <c r="E11057" t="s">
        <v>3275</v>
      </c>
      <c r="H11057" t="s">
        <v>3436</v>
      </c>
      <c r="I11057">
        <v>68</v>
      </c>
      <c r="J11057" t="s">
        <v>3446</v>
      </c>
      <c r="K11057">
        <v>1975</v>
      </c>
      <c r="L11057" t="s">
        <v>29</v>
      </c>
      <c r="M11057">
        <v>2025</v>
      </c>
      <c r="N11057">
        <v>36.029775000000001</v>
      </c>
      <c r="O11057">
        <v>-87.985710999999995</v>
      </c>
      <c r="P11057" t="s">
        <v>3613</v>
      </c>
      <c r="Q11057" s="3">
        <f>Table1[[#This Row],[Capacity (MW)]]*0.395*8760*10^-6</f>
        <v>0.23529359999999999</v>
      </c>
      <c r="R11057" s="3" cm="1">
        <f t="array" ref="R11057">AVERAGE(VLOOKUP(_xlfn.TEXTSPLIT(Table1[[#This Row],[Fuel (no space after comma)]], ","), FuelList_Final_EF!$A$2:$B$65, 2, FALSE))</f>
        <v>65.583341148886291</v>
      </c>
      <c r="S11057" s="3">
        <f>Table1[[#This Row],[Generation (TWh)]]*10^9*VLOOKUP(Table1[[#This Row],[Turbine/Engine Technology]],Technology_HR!$A$2:$B$11,2,FALSE)*10^-6</f>
        <v>2590582.5359999998</v>
      </c>
      <c r="T11057" s="5">
        <f>Table1[[#This Row],[Fuel Consumption (mmBtu)]]*Table1[[#This Row],[Emission Factor (kg CO2/ mmBtu)]]*10^3</f>
        <v>169899058232.83499</v>
      </c>
      <c r="U11057" s="3">
        <f>Table1[[#This Row],[Emissions (g CO2)]]/(Table1[[#This Row],[Generation (TWh)]]*10^9)</f>
        <v>722.072586049238</v>
      </c>
    </row>
    <row r="11058" spans="1:21" x14ac:dyDescent="0.35">
      <c r="A11058" t="s">
        <v>2434</v>
      </c>
      <c r="B11058" t="s">
        <v>3243</v>
      </c>
      <c r="C11058" t="str">
        <f>SUBSTITUTE(Table1[[#This Row],[Fuel]],", ",",")</f>
        <v>fossil gas: natural gas,fossil liquids: fuel oil</v>
      </c>
      <c r="D11058" t="s">
        <v>3239</v>
      </c>
      <c r="E11058" t="s">
        <v>3275</v>
      </c>
      <c r="H11058" t="s">
        <v>3436</v>
      </c>
      <c r="I11058">
        <v>68</v>
      </c>
      <c r="J11058" t="s">
        <v>3446</v>
      </c>
      <c r="K11058">
        <v>1975</v>
      </c>
      <c r="L11058" t="s">
        <v>29</v>
      </c>
      <c r="M11058">
        <v>2025</v>
      </c>
      <c r="N11058">
        <v>36.029775000000001</v>
      </c>
      <c r="O11058">
        <v>-87.985710999999995</v>
      </c>
      <c r="P11058" t="s">
        <v>3613</v>
      </c>
      <c r="Q11058" s="3">
        <f>Table1[[#This Row],[Capacity (MW)]]*0.395*8760*10^-6</f>
        <v>0.23529359999999999</v>
      </c>
      <c r="R11058" s="3" cm="1">
        <f t="array" ref="R11058">AVERAGE(VLOOKUP(_xlfn.TEXTSPLIT(Table1[[#This Row],[Fuel (no space after comma)]], ","), FuelList_Final_EF!$A$2:$B$65, 2, FALSE))</f>
        <v>65.583341148886291</v>
      </c>
      <c r="S11058" s="3">
        <f>Table1[[#This Row],[Generation (TWh)]]*10^9*VLOOKUP(Table1[[#This Row],[Turbine/Engine Technology]],Technology_HR!$A$2:$B$11,2,FALSE)*10^-6</f>
        <v>2590582.5359999998</v>
      </c>
      <c r="T11058" s="5">
        <f>Table1[[#This Row],[Fuel Consumption (mmBtu)]]*Table1[[#This Row],[Emission Factor (kg CO2/ mmBtu)]]*10^3</f>
        <v>169899058232.83499</v>
      </c>
      <c r="U11058" s="3">
        <f>Table1[[#This Row],[Emissions (g CO2)]]/(Table1[[#This Row],[Generation (TWh)]]*10^9)</f>
        <v>722.072586049238</v>
      </c>
    </row>
    <row r="11059" spans="1:21" x14ac:dyDescent="0.35">
      <c r="A11059" t="s">
        <v>2434</v>
      </c>
      <c r="B11059" t="s">
        <v>3243</v>
      </c>
      <c r="C11059" t="str">
        <f>SUBSTITUTE(Table1[[#This Row],[Fuel]],", ",",")</f>
        <v>fossil gas: natural gas,fossil liquids: fuel oil</v>
      </c>
      <c r="D11059" t="s">
        <v>3239</v>
      </c>
      <c r="E11059" t="s">
        <v>3275</v>
      </c>
      <c r="H11059" t="s">
        <v>3436</v>
      </c>
      <c r="I11059">
        <v>68</v>
      </c>
      <c r="J11059" t="s">
        <v>3446</v>
      </c>
      <c r="K11059">
        <v>1975</v>
      </c>
      <c r="L11059" t="s">
        <v>29</v>
      </c>
      <c r="M11059">
        <v>2025</v>
      </c>
      <c r="N11059">
        <v>36.029775000000001</v>
      </c>
      <c r="O11059">
        <v>-87.985710999999995</v>
      </c>
      <c r="P11059" t="s">
        <v>3613</v>
      </c>
      <c r="Q11059" s="3">
        <f>Table1[[#This Row],[Capacity (MW)]]*0.395*8760*10^-6</f>
        <v>0.23529359999999999</v>
      </c>
      <c r="R11059" s="3" cm="1">
        <f t="array" ref="R11059">AVERAGE(VLOOKUP(_xlfn.TEXTSPLIT(Table1[[#This Row],[Fuel (no space after comma)]], ","), FuelList_Final_EF!$A$2:$B$65, 2, FALSE))</f>
        <v>65.583341148886291</v>
      </c>
      <c r="S11059" s="3">
        <f>Table1[[#This Row],[Generation (TWh)]]*10^9*VLOOKUP(Table1[[#This Row],[Turbine/Engine Technology]],Technology_HR!$A$2:$B$11,2,FALSE)*10^-6</f>
        <v>2590582.5359999998</v>
      </c>
      <c r="T11059" s="5">
        <f>Table1[[#This Row],[Fuel Consumption (mmBtu)]]*Table1[[#This Row],[Emission Factor (kg CO2/ mmBtu)]]*10^3</f>
        <v>169899058232.83499</v>
      </c>
      <c r="U11059" s="3">
        <f>Table1[[#This Row],[Emissions (g CO2)]]/(Table1[[#This Row],[Generation (TWh)]]*10^9)</f>
        <v>722.072586049238</v>
      </c>
    </row>
    <row r="11060" spans="1:21" x14ac:dyDescent="0.35">
      <c r="A11060" t="s">
        <v>2434</v>
      </c>
      <c r="B11060" t="s">
        <v>3243</v>
      </c>
      <c r="C11060" t="str">
        <f>SUBSTITUTE(Table1[[#This Row],[Fuel]],", ",",")</f>
        <v>fossil gas: natural gas,fossil liquids: fuel oil</v>
      </c>
      <c r="D11060" t="s">
        <v>3239</v>
      </c>
      <c r="E11060" t="s">
        <v>3275</v>
      </c>
      <c r="H11060" t="s">
        <v>3436</v>
      </c>
      <c r="I11060">
        <v>85</v>
      </c>
      <c r="J11060" t="s">
        <v>3446</v>
      </c>
      <c r="K11060">
        <v>2000</v>
      </c>
      <c r="L11060" t="s">
        <v>29</v>
      </c>
      <c r="M11060" t="s">
        <v>29</v>
      </c>
      <c r="N11060">
        <v>36.029775000000001</v>
      </c>
      <c r="O11060">
        <v>-87.985710999999995</v>
      </c>
      <c r="P11060" t="s">
        <v>3613</v>
      </c>
      <c r="Q11060" s="3">
        <f>Table1[[#This Row],[Capacity (MW)]]*0.395*8760*10^-6</f>
        <v>0.29411699999999996</v>
      </c>
      <c r="R11060" s="3" cm="1">
        <f t="array" ref="R11060">AVERAGE(VLOOKUP(_xlfn.TEXTSPLIT(Table1[[#This Row],[Fuel (no space after comma)]], ","), FuelList_Final_EF!$A$2:$B$65, 2, FALSE))</f>
        <v>65.583341148886291</v>
      </c>
      <c r="S11060" s="3">
        <f>Table1[[#This Row],[Generation (TWh)]]*10^9*VLOOKUP(Table1[[#This Row],[Turbine/Engine Technology]],Technology_HR!$A$2:$B$11,2,FALSE)*10^-6</f>
        <v>3238228.1699999995</v>
      </c>
      <c r="T11060" s="5">
        <f>Table1[[#This Row],[Fuel Consumption (mmBtu)]]*Table1[[#This Row],[Emission Factor (kg CO2/ mmBtu)]]*10^3</f>
        <v>212373822791.04373</v>
      </c>
      <c r="U11060" s="3">
        <f>Table1[[#This Row],[Emissions (g CO2)]]/(Table1[[#This Row],[Generation (TWh)]]*10^9)</f>
        <v>722.07258604923811</v>
      </c>
    </row>
    <row r="11061" spans="1:21" x14ac:dyDescent="0.35">
      <c r="A11061" t="s">
        <v>2434</v>
      </c>
      <c r="B11061" t="s">
        <v>3243</v>
      </c>
      <c r="C11061" t="str">
        <f>SUBSTITUTE(Table1[[#This Row],[Fuel]],", ",",")</f>
        <v>fossil gas: natural gas,fossil liquids: fuel oil</v>
      </c>
      <c r="D11061" t="s">
        <v>3239</v>
      </c>
      <c r="E11061" t="s">
        <v>3275</v>
      </c>
      <c r="H11061" t="s">
        <v>3436</v>
      </c>
      <c r="I11061">
        <v>85</v>
      </c>
      <c r="J11061" t="s">
        <v>3446</v>
      </c>
      <c r="K11061">
        <v>2000</v>
      </c>
      <c r="L11061" t="s">
        <v>29</v>
      </c>
      <c r="M11061" t="s">
        <v>29</v>
      </c>
      <c r="N11061">
        <v>36.029775000000001</v>
      </c>
      <c r="O11061">
        <v>-87.985710999999995</v>
      </c>
      <c r="P11061" t="s">
        <v>3613</v>
      </c>
      <c r="Q11061" s="3">
        <f>Table1[[#This Row],[Capacity (MW)]]*0.395*8760*10^-6</f>
        <v>0.29411699999999996</v>
      </c>
      <c r="R11061" s="3" cm="1">
        <f t="array" ref="R11061">AVERAGE(VLOOKUP(_xlfn.TEXTSPLIT(Table1[[#This Row],[Fuel (no space after comma)]], ","), FuelList_Final_EF!$A$2:$B$65, 2, FALSE))</f>
        <v>65.583341148886291</v>
      </c>
      <c r="S11061" s="3">
        <f>Table1[[#This Row],[Generation (TWh)]]*10^9*VLOOKUP(Table1[[#This Row],[Turbine/Engine Technology]],Technology_HR!$A$2:$B$11,2,FALSE)*10^-6</f>
        <v>3238228.1699999995</v>
      </c>
      <c r="T11061" s="5">
        <f>Table1[[#This Row],[Fuel Consumption (mmBtu)]]*Table1[[#This Row],[Emission Factor (kg CO2/ mmBtu)]]*10^3</f>
        <v>212373822791.04373</v>
      </c>
      <c r="U11061" s="3">
        <f>Table1[[#This Row],[Emissions (g CO2)]]/(Table1[[#This Row],[Generation (TWh)]]*10^9)</f>
        <v>722.07258604923811</v>
      </c>
    </row>
    <row r="11062" spans="1:21" x14ac:dyDescent="0.35">
      <c r="A11062" t="s">
        <v>2434</v>
      </c>
      <c r="B11062" t="s">
        <v>3243</v>
      </c>
      <c r="C11062" t="str">
        <f>SUBSTITUTE(Table1[[#This Row],[Fuel]],", ",",")</f>
        <v>fossil gas: natural gas,fossil liquids: fuel oil</v>
      </c>
      <c r="D11062" t="s">
        <v>3239</v>
      </c>
      <c r="E11062" t="s">
        <v>3275</v>
      </c>
      <c r="H11062" t="s">
        <v>3436</v>
      </c>
      <c r="I11062">
        <v>85</v>
      </c>
      <c r="J11062" t="s">
        <v>3446</v>
      </c>
      <c r="K11062">
        <v>2000</v>
      </c>
      <c r="L11062" t="s">
        <v>29</v>
      </c>
      <c r="M11062" t="s">
        <v>29</v>
      </c>
      <c r="N11062">
        <v>36.029775000000001</v>
      </c>
      <c r="O11062">
        <v>-87.985710999999995</v>
      </c>
      <c r="P11062" t="s">
        <v>3613</v>
      </c>
      <c r="Q11062" s="3">
        <f>Table1[[#This Row],[Capacity (MW)]]*0.395*8760*10^-6</f>
        <v>0.29411699999999996</v>
      </c>
      <c r="R11062" s="3" cm="1">
        <f t="array" ref="R11062">AVERAGE(VLOOKUP(_xlfn.TEXTSPLIT(Table1[[#This Row],[Fuel (no space after comma)]], ","), FuelList_Final_EF!$A$2:$B$65, 2, FALSE))</f>
        <v>65.583341148886291</v>
      </c>
      <c r="S11062" s="3">
        <f>Table1[[#This Row],[Generation (TWh)]]*10^9*VLOOKUP(Table1[[#This Row],[Turbine/Engine Technology]],Technology_HR!$A$2:$B$11,2,FALSE)*10^-6</f>
        <v>3238228.1699999995</v>
      </c>
      <c r="T11062" s="5">
        <f>Table1[[#This Row],[Fuel Consumption (mmBtu)]]*Table1[[#This Row],[Emission Factor (kg CO2/ mmBtu)]]*10^3</f>
        <v>212373822791.04373</v>
      </c>
      <c r="U11062" s="3">
        <f>Table1[[#This Row],[Emissions (g CO2)]]/(Table1[[#This Row],[Generation (TWh)]]*10^9)</f>
        <v>722.07258604923811</v>
      </c>
    </row>
    <row r="11063" spans="1:21" x14ac:dyDescent="0.35">
      <c r="A11063" t="s">
        <v>2434</v>
      </c>
      <c r="B11063" t="s">
        <v>3243</v>
      </c>
      <c r="C11063" t="str">
        <f>SUBSTITUTE(Table1[[#This Row],[Fuel]],", ",",")</f>
        <v>fossil gas: natural gas,fossil liquids: fuel oil</v>
      </c>
      <c r="D11063" t="s">
        <v>3239</v>
      </c>
      <c r="E11063" t="s">
        <v>3275</v>
      </c>
      <c r="H11063" t="s">
        <v>3436</v>
      </c>
      <c r="I11063">
        <v>85</v>
      </c>
      <c r="J11063" t="s">
        <v>3446</v>
      </c>
      <c r="K11063">
        <v>2000</v>
      </c>
      <c r="L11063" t="s">
        <v>29</v>
      </c>
      <c r="M11063" t="s">
        <v>29</v>
      </c>
      <c r="N11063">
        <v>36.029775000000001</v>
      </c>
      <c r="O11063">
        <v>-87.985710999999995</v>
      </c>
      <c r="P11063" t="s">
        <v>3613</v>
      </c>
      <c r="Q11063" s="3">
        <f>Table1[[#This Row],[Capacity (MW)]]*0.395*8760*10^-6</f>
        <v>0.29411699999999996</v>
      </c>
      <c r="R11063" s="3" cm="1">
        <f t="array" ref="R11063">AVERAGE(VLOOKUP(_xlfn.TEXTSPLIT(Table1[[#This Row],[Fuel (no space after comma)]], ","), FuelList_Final_EF!$A$2:$B$65, 2, FALSE))</f>
        <v>65.583341148886291</v>
      </c>
      <c r="S11063" s="3">
        <f>Table1[[#This Row],[Generation (TWh)]]*10^9*VLOOKUP(Table1[[#This Row],[Turbine/Engine Technology]],Technology_HR!$A$2:$B$11,2,FALSE)*10^-6</f>
        <v>3238228.1699999995</v>
      </c>
      <c r="T11063" s="5">
        <f>Table1[[#This Row],[Fuel Consumption (mmBtu)]]*Table1[[#This Row],[Emission Factor (kg CO2/ mmBtu)]]*10^3</f>
        <v>212373822791.04373</v>
      </c>
      <c r="U11063" s="3">
        <f>Table1[[#This Row],[Emissions (g CO2)]]/(Table1[[#This Row],[Generation (TWh)]]*10^9)</f>
        <v>722.07258604923811</v>
      </c>
    </row>
    <row r="11064" spans="1:21" x14ac:dyDescent="0.35">
      <c r="A11064" t="s">
        <v>2434</v>
      </c>
      <c r="B11064" t="s">
        <v>3243</v>
      </c>
      <c r="C11064" t="str">
        <f>SUBSTITUTE(Table1[[#This Row],[Fuel]],", ",",")</f>
        <v>fossil gas: natural gas,fossil liquids: fuel oil</v>
      </c>
      <c r="D11064" t="s">
        <v>3239</v>
      </c>
      <c r="E11064" t="s">
        <v>3275</v>
      </c>
      <c r="H11064" t="s">
        <v>3436</v>
      </c>
      <c r="I11064">
        <v>68</v>
      </c>
      <c r="J11064" t="s">
        <v>3446</v>
      </c>
      <c r="K11064">
        <v>1975</v>
      </c>
      <c r="L11064" t="s">
        <v>29</v>
      </c>
      <c r="M11064">
        <v>2025</v>
      </c>
      <c r="N11064">
        <v>36.029775000000001</v>
      </c>
      <c r="O11064">
        <v>-87.985710999999995</v>
      </c>
      <c r="P11064" t="s">
        <v>3613</v>
      </c>
      <c r="Q11064" s="3">
        <f>Table1[[#This Row],[Capacity (MW)]]*0.395*8760*10^-6</f>
        <v>0.23529359999999999</v>
      </c>
      <c r="R11064" s="3" cm="1">
        <f t="array" ref="R11064">AVERAGE(VLOOKUP(_xlfn.TEXTSPLIT(Table1[[#This Row],[Fuel (no space after comma)]], ","), FuelList_Final_EF!$A$2:$B$65, 2, FALSE))</f>
        <v>65.583341148886291</v>
      </c>
      <c r="S11064" s="3">
        <f>Table1[[#This Row],[Generation (TWh)]]*10^9*VLOOKUP(Table1[[#This Row],[Turbine/Engine Technology]],Technology_HR!$A$2:$B$11,2,FALSE)*10^-6</f>
        <v>2590582.5359999998</v>
      </c>
      <c r="T11064" s="5">
        <f>Table1[[#This Row],[Fuel Consumption (mmBtu)]]*Table1[[#This Row],[Emission Factor (kg CO2/ mmBtu)]]*10^3</f>
        <v>169899058232.83499</v>
      </c>
      <c r="U11064" s="3">
        <f>Table1[[#This Row],[Emissions (g CO2)]]/(Table1[[#This Row],[Generation (TWh)]]*10^9)</f>
        <v>722.072586049238</v>
      </c>
    </row>
    <row r="11065" spans="1:21" x14ac:dyDescent="0.35">
      <c r="A11065" t="s">
        <v>2434</v>
      </c>
      <c r="B11065" t="s">
        <v>3243</v>
      </c>
      <c r="C11065" t="str">
        <f>SUBSTITUTE(Table1[[#This Row],[Fuel]],", ",",")</f>
        <v>fossil gas: natural gas,fossil liquids: fuel oil</v>
      </c>
      <c r="D11065" t="s">
        <v>3239</v>
      </c>
      <c r="E11065" t="s">
        <v>3275</v>
      </c>
      <c r="H11065" t="s">
        <v>3436</v>
      </c>
      <c r="I11065">
        <v>68</v>
      </c>
      <c r="J11065" t="s">
        <v>3446</v>
      </c>
      <c r="K11065">
        <v>1975</v>
      </c>
      <c r="L11065" t="s">
        <v>29</v>
      </c>
      <c r="M11065">
        <v>2025</v>
      </c>
      <c r="N11065">
        <v>36.029775000000001</v>
      </c>
      <c r="O11065">
        <v>-87.985710999999995</v>
      </c>
      <c r="P11065" t="s">
        <v>3613</v>
      </c>
      <c r="Q11065" s="3">
        <f>Table1[[#This Row],[Capacity (MW)]]*0.395*8760*10^-6</f>
        <v>0.23529359999999999</v>
      </c>
      <c r="R11065" s="3" cm="1">
        <f t="array" ref="R11065">AVERAGE(VLOOKUP(_xlfn.TEXTSPLIT(Table1[[#This Row],[Fuel (no space after comma)]], ","), FuelList_Final_EF!$A$2:$B$65, 2, FALSE))</f>
        <v>65.583341148886291</v>
      </c>
      <c r="S11065" s="3">
        <f>Table1[[#This Row],[Generation (TWh)]]*10^9*VLOOKUP(Table1[[#This Row],[Turbine/Engine Technology]],Technology_HR!$A$2:$B$11,2,FALSE)*10^-6</f>
        <v>2590582.5359999998</v>
      </c>
      <c r="T11065" s="5">
        <f>Table1[[#This Row],[Fuel Consumption (mmBtu)]]*Table1[[#This Row],[Emission Factor (kg CO2/ mmBtu)]]*10^3</f>
        <v>169899058232.83499</v>
      </c>
      <c r="U11065" s="3">
        <f>Table1[[#This Row],[Emissions (g CO2)]]/(Table1[[#This Row],[Generation (TWh)]]*10^9)</f>
        <v>722.072586049238</v>
      </c>
    </row>
    <row r="11066" spans="1:21" x14ac:dyDescent="0.35">
      <c r="A11066" t="s">
        <v>2434</v>
      </c>
      <c r="B11066" t="s">
        <v>3243</v>
      </c>
      <c r="C11066" t="str">
        <f>SUBSTITUTE(Table1[[#This Row],[Fuel]],", ",",")</f>
        <v>fossil gas: natural gas,fossil liquids: fuel oil</v>
      </c>
      <c r="D11066" t="s">
        <v>3239</v>
      </c>
      <c r="E11066" t="s">
        <v>3275</v>
      </c>
      <c r="H11066" t="s">
        <v>3436</v>
      </c>
      <c r="I11066">
        <v>68</v>
      </c>
      <c r="J11066" t="s">
        <v>3446</v>
      </c>
      <c r="K11066">
        <v>1975</v>
      </c>
      <c r="L11066" t="s">
        <v>29</v>
      </c>
      <c r="M11066">
        <v>2025</v>
      </c>
      <c r="N11066">
        <v>36.029775000000001</v>
      </c>
      <c r="O11066">
        <v>-87.985710999999995</v>
      </c>
      <c r="P11066" t="s">
        <v>3613</v>
      </c>
      <c r="Q11066" s="3">
        <f>Table1[[#This Row],[Capacity (MW)]]*0.395*8760*10^-6</f>
        <v>0.23529359999999999</v>
      </c>
      <c r="R11066" s="3" cm="1">
        <f t="array" ref="R11066">AVERAGE(VLOOKUP(_xlfn.TEXTSPLIT(Table1[[#This Row],[Fuel (no space after comma)]], ","), FuelList_Final_EF!$A$2:$B$65, 2, FALSE))</f>
        <v>65.583341148886291</v>
      </c>
      <c r="S11066" s="3">
        <f>Table1[[#This Row],[Generation (TWh)]]*10^9*VLOOKUP(Table1[[#This Row],[Turbine/Engine Technology]],Technology_HR!$A$2:$B$11,2,FALSE)*10^-6</f>
        <v>2590582.5359999998</v>
      </c>
      <c r="T11066" s="5">
        <f>Table1[[#This Row],[Fuel Consumption (mmBtu)]]*Table1[[#This Row],[Emission Factor (kg CO2/ mmBtu)]]*10^3</f>
        <v>169899058232.83499</v>
      </c>
      <c r="U11066" s="3">
        <f>Table1[[#This Row],[Emissions (g CO2)]]/(Table1[[#This Row],[Generation (TWh)]]*10^9)</f>
        <v>722.072586049238</v>
      </c>
    </row>
    <row r="11067" spans="1:21" x14ac:dyDescent="0.35">
      <c r="A11067" t="s">
        <v>2434</v>
      </c>
      <c r="B11067" t="s">
        <v>3243</v>
      </c>
      <c r="C11067" t="str">
        <f>SUBSTITUTE(Table1[[#This Row],[Fuel]],", ",",")</f>
        <v>fossil gas: natural gas,fossil liquids: fuel oil</v>
      </c>
      <c r="D11067" t="s">
        <v>3239</v>
      </c>
      <c r="E11067" t="s">
        <v>3275</v>
      </c>
      <c r="H11067" t="s">
        <v>3436</v>
      </c>
      <c r="I11067">
        <v>68</v>
      </c>
      <c r="J11067" t="s">
        <v>3446</v>
      </c>
      <c r="K11067">
        <v>1975</v>
      </c>
      <c r="L11067" t="s">
        <v>29</v>
      </c>
      <c r="M11067">
        <v>2025</v>
      </c>
      <c r="N11067">
        <v>36.029775000000001</v>
      </c>
      <c r="O11067">
        <v>-87.985710999999995</v>
      </c>
      <c r="P11067" t="s">
        <v>3613</v>
      </c>
      <c r="Q11067" s="3">
        <f>Table1[[#This Row],[Capacity (MW)]]*0.395*8760*10^-6</f>
        <v>0.23529359999999999</v>
      </c>
      <c r="R11067" s="3" cm="1">
        <f t="array" ref="R11067">AVERAGE(VLOOKUP(_xlfn.TEXTSPLIT(Table1[[#This Row],[Fuel (no space after comma)]], ","), FuelList_Final_EF!$A$2:$B$65, 2, FALSE))</f>
        <v>65.583341148886291</v>
      </c>
      <c r="S11067" s="3">
        <f>Table1[[#This Row],[Generation (TWh)]]*10^9*VLOOKUP(Table1[[#This Row],[Turbine/Engine Technology]],Technology_HR!$A$2:$B$11,2,FALSE)*10^-6</f>
        <v>2590582.5359999998</v>
      </c>
      <c r="T11067" s="5">
        <f>Table1[[#This Row],[Fuel Consumption (mmBtu)]]*Table1[[#This Row],[Emission Factor (kg CO2/ mmBtu)]]*10^3</f>
        <v>169899058232.83499</v>
      </c>
      <c r="U11067" s="3">
        <f>Table1[[#This Row],[Emissions (g CO2)]]/(Table1[[#This Row],[Generation (TWh)]]*10^9)</f>
        <v>722.072586049238</v>
      </c>
    </row>
    <row r="11068" spans="1:21" x14ac:dyDescent="0.35">
      <c r="A11068" t="s">
        <v>2434</v>
      </c>
      <c r="B11068" t="s">
        <v>3243</v>
      </c>
      <c r="C11068" t="str">
        <f>SUBSTITUTE(Table1[[#This Row],[Fuel]],", ",",")</f>
        <v>fossil gas: natural gas,fossil liquids: fuel oil</v>
      </c>
      <c r="D11068" t="s">
        <v>3239</v>
      </c>
      <c r="E11068" t="s">
        <v>3275</v>
      </c>
      <c r="H11068" t="s">
        <v>3436</v>
      </c>
      <c r="I11068">
        <v>68</v>
      </c>
      <c r="J11068" t="s">
        <v>3446</v>
      </c>
      <c r="K11068">
        <v>1975</v>
      </c>
      <c r="L11068" t="s">
        <v>29</v>
      </c>
      <c r="M11068">
        <v>2025</v>
      </c>
      <c r="N11068">
        <v>36.029775000000001</v>
      </c>
      <c r="O11068">
        <v>-87.985710999999995</v>
      </c>
      <c r="P11068" t="s">
        <v>3613</v>
      </c>
      <c r="Q11068" s="3">
        <f>Table1[[#This Row],[Capacity (MW)]]*0.395*8760*10^-6</f>
        <v>0.23529359999999999</v>
      </c>
      <c r="R11068" s="3" cm="1">
        <f t="array" ref="R11068">AVERAGE(VLOOKUP(_xlfn.TEXTSPLIT(Table1[[#This Row],[Fuel (no space after comma)]], ","), FuelList_Final_EF!$A$2:$B$65, 2, FALSE))</f>
        <v>65.583341148886291</v>
      </c>
      <c r="S11068" s="3">
        <f>Table1[[#This Row],[Generation (TWh)]]*10^9*VLOOKUP(Table1[[#This Row],[Turbine/Engine Technology]],Technology_HR!$A$2:$B$11,2,FALSE)*10^-6</f>
        <v>2590582.5359999998</v>
      </c>
      <c r="T11068" s="5">
        <f>Table1[[#This Row],[Fuel Consumption (mmBtu)]]*Table1[[#This Row],[Emission Factor (kg CO2/ mmBtu)]]*10^3</f>
        <v>169899058232.83499</v>
      </c>
      <c r="U11068" s="3">
        <f>Table1[[#This Row],[Emissions (g CO2)]]/(Table1[[#This Row],[Generation (TWh)]]*10^9)</f>
        <v>722.072586049238</v>
      </c>
    </row>
    <row r="11069" spans="1:21" x14ac:dyDescent="0.35">
      <c r="A11069" t="s">
        <v>2434</v>
      </c>
      <c r="B11069" t="s">
        <v>3243</v>
      </c>
      <c r="C11069" t="str">
        <f>SUBSTITUTE(Table1[[#This Row],[Fuel]],", ",",")</f>
        <v>fossil gas: natural gas,fossil liquids: fuel oil</v>
      </c>
      <c r="D11069" t="s">
        <v>3239</v>
      </c>
      <c r="E11069" t="s">
        <v>3275</v>
      </c>
      <c r="H11069" t="s">
        <v>3436</v>
      </c>
      <c r="I11069">
        <v>68</v>
      </c>
      <c r="J11069" t="s">
        <v>3446</v>
      </c>
      <c r="K11069">
        <v>1975</v>
      </c>
      <c r="L11069" t="s">
        <v>29</v>
      </c>
      <c r="M11069">
        <v>2025</v>
      </c>
      <c r="N11069">
        <v>36.029775000000001</v>
      </c>
      <c r="O11069">
        <v>-87.985710999999995</v>
      </c>
      <c r="P11069" t="s">
        <v>3613</v>
      </c>
      <c r="Q11069" s="3">
        <f>Table1[[#This Row],[Capacity (MW)]]*0.395*8760*10^-6</f>
        <v>0.23529359999999999</v>
      </c>
      <c r="R11069" s="3" cm="1">
        <f t="array" ref="R11069">AVERAGE(VLOOKUP(_xlfn.TEXTSPLIT(Table1[[#This Row],[Fuel (no space after comma)]], ","), FuelList_Final_EF!$A$2:$B$65, 2, FALSE))</f>
        <v>65.583341148886291</v>
      </c>
      <c r="S11069" s="3">
        <f>Table1[[#This Row],[Generation (TWh)]]*10^9*VLOOKUP(Table1[[#This Row],[Turbine/Engine Technology]],Technology_HR!$A$2:$B$11,2,FALSE)*10^-6</f>
        <v>2590582.5359999998</v>
      </c>
      <c r="T11069" s="5">
        <f>Table1[[#This Row],[Fuel Consumption (mmBtu)]]*Table1[[#This Row],[Emission Factor (kg CO2/ mmBtu)]]*10^3</f>
        <v>169899058232.83499</v>
      </c>
      <c r="U11069" s="3">
        <f>Table1[[#This Row],[Emissions (g CO2)]]/(Table1[[#This Row],[Generation (TWh)]]*10^9)</f>
        <v>722.072586049238</v>
      </c>
    </row>
    <row r="11070" spans="1:21" x14ac:dyDescent="0.35">
      <c r="A11070" t="s">
        <v>2434</v>
      </c>
      <c r="B11070" t="s">
        <v>3243</v>
      </c>
      <c r="C11070" t="str">
        <f>SUBSTITUTE(Table1[[#This Row],[Fuel]],", ",",")</f>
        <v>fossil gas: natural gas,fossil liquids: fuel oil</v>
      </c>
      <c r="D11070" t="s">
        <v>3239</v>
      </c>
      <c r="E11070" t="s">
        <v>3275</v>
      </c>
      <c r="H11070" t="s">
        <v>3436</v>
      </c>
      <c r="I11070">
        <v>68</v>
      </c>
      <c r="J11070" t="s">
        <v>3446</v>
      </c>
      <c r="K11070">
        <v>1975</v>
      </c>
      <c r="L11070" t="s">
        <v>29</v>
      </c>
      <c r="M11070">
        <v>2025</v>
      </c>
      <c r="N11070">
        <v>36.029775000000001</v>
      </c>
      <c r="O11070">
        <v>-87.985710999999995</v>
      </c>
      <c r="P11070" t="s">
        <v>3613</v>
      </c>
      <c r="Q11070" s="3">
        <f>Table1[[#This Row],[Capacity (MW)]]*0.395*8760*10^-6</f>
        <v>0.23529359999999999</v>
      </c>
      <c r="R11070" s="3" cm="1">
        <f t="array" ref="R11070">AVERAGE(VLOOKUP(_xlfn.TEXTSPLIT(Table1[[#This Row],[Fuel (no space after comma)]], ","), FuelList_Final_EF!$A$2:$B$65, 2, FALSE))</f>
        <v>65.583341148886291</v>
      </c>
      <c r="S11070" s="3">
        <f>Table1[[#This Row],[Generation (TWh)]]*10^9*VLOOKUP(Table1[[#This Row],[Turbine/Engine Technology]],Technology_HR!$A$2:$B$11,2,FALSE)*10^-6</f>
        <v>2590582.5359999998</v>
      </c>
      <c r="T11070" s="5">
        <f>Table1[[#This Row],[Fuel Consumption (mmBtu)]]*Table1[[#This Row],[Emission Factor (kg CO2/ mmBtu)]]*10^3</f>
        <v>169899058232.83499</v>
      </c>
      <c r="U11070" s="3">
        <f>Table1[[#This Row],[Emissions (g CO2)]]/(Table1[[#This Row],[Generation (TWh)]]*10^9)</f>
        <v>722.072586049238</v>
      </c>
    </row>
    <row r="11071" spans="1:21" x14ac:dyDescent="0.35">
      <c r="A11071" t="s">
        <v>2434</v>
      </c>
      <c r="B11071" t="s">
        <v>3243</v>
      </c>
      <c r="C11071" t="str">
        <f>SUBSTITUTE(Table1[[#This Row],[Fuel]],", ",",")</f>
        <v>fossil gas: natural gas,fossil liquids: fuel oil</v>
      </c>
      <c r="D11071" t="s">
        <v>3239</v>
      </c>
      <c r="E11071" t="s">
        <v>3275</v>
      </c>
      <c r="H11071" t="s">
        <v>3436</v>
      </c>
      <c r="I11071">
        <v>68</v>
      </c>
      <c r="J11071" t="s">
        <v>3446</v>
      </c>
      <c r="K11071">
        <v>1975</v>
      </c>
      <c r="L11071" t="s">
        <v>29</v>
      </c>
      <c r="M11071">
        <v>2025</v>
      </c>
      <c r="N11071">
        <v>36.029775000000001</v>
      </c>
      <c r="O11071">
        <v>-87.985710999999995</v>
      </c>
      <c r="P11071" t="s">
        <v>3613</v>
      </c>
      <c r="Q11071" s="3">
        <f>Table1[[#This Row],[Capacity (MW)]]*0.395*8760*10^-6</f>
        <v>0.23529359999999999</v>
      </c>
      <c r="R11071" s="3" cm="1">
        <f t="array" ref="R11071">AVERAGE(VLOOKUP(_xlfn.TEXTSPLIT(Table1[[#This Row],[Fuel (no space after comma)]], ","), FuelList_Final_EF!$A$2:$B$65, 2, FALSE))</f>
        <v>65.583341148886291</v>
      </c>
      <c r="S11071" s="3">
        <f>Table1[[#This Row],[Generation (TWh)]]*10^9*VLOOKUP(Table1[[#This Row],[Turbine/Engine Technology]],Technology_HR!$A$2:$B$11,2,FALSE)*10^-6</f>
        <v>2590582.5359999998</v>
      </c>
      <c r="T11071" s="5">
        <f>Table1[[#This Row],[Fuel Consumption (mmBtu)]]*Table1[[#This Row],[Emission Factor (kg CO2/ mmBtu)]]*10^3</f>
        <v>169899058232.83499</v>
      </c>
      <c r="U11071" s="3">
        <f>Table1[[#This Row],[Emissions (g CO2)]]/(Table1[[#This Row],[Generation (TWh)]]*10^9)</f>
        <v>722.072586049238</v>
      </c>
    </row>
    <row r="11072" spans="1:21" x14ac:dyDescent="0.35">
      <c r="A11072" t="s">
        <v>2434</v>
      </c>
      <c r="B11072" t="s">
        <v>3243</v>
      </c>
      <c r="C11072" t="str">
        <f>SUBSTITUTE(Table1[[#This Row],[Fuel]],", ",",")</f>
        <v>fossil gas: natural gas,fossil liquids: fuel oil</v>
      </c>
      <c r="D11072" t="s">
        <v>3239</v>
      </c>
      <c r="E11072" t="s">
        <v>3275</v>
      </c>
      <c r="H11072" t="s">
        <v>3436</v>
      </c>
      <c r="I11072">
        <v>68</v>
      </c>
      <c r="J11072" t="s">
        <v>3446</v>
      </c>
      <c r="K11072">
        <v>1975</v>
      </c>
      <c r="L11072" t="s">
        <v>29</v>
      </c>
      <c r="M11072">
        <v>2025</v>
      </c>
      <c r="N11072">
        <v>36.029775000000001</v>
      </c>
      <c r="O11072">
        <v>-87.985710999999995</v>
      </c>
      <c r="P11072" t="s">
        <v>3613</v>
      </c>
      <c r="Q11072" s="3">
        <f>Table1[[#This Row],[Capacity (MW)]]*0.395*8760*10^-6</f>
        <v>0.23529359999999999</v>
      </c>
      <c r="R11072" s="3" cm="1">
        <f t="array" ref="R11072">AVERAGE(VLOOKUP(_xlfn.TEXTSPLIT(Table1[[#This Row],[Fuel (no space after comma)]], ","), FuelList_Final_EF!$A$2:$B$65, 2, FALSE))</f>
        <v>65.583341148886291</v>
      </c>
      <c r="S11072" s="3">
        <f>Table1[[#This Row],[Generation (TWh)]]*10^9*VLOOKUP(Table1[[#This Row],[Turbine/Engine Technology]],Technology_HR!$A$2:$B$11,2,FALSE)*10^-6</f>
        <v>2590582.5359999998</v>
      </c>
      <c r="T11072" s="5">
        <f>Table1[[#This Row],[Fuel Consumption (mmBtu)]]*Table1[[#This Row],[Emission Factor (kg CO2/ mmBtu)]]*10^3</f>
        <v>169899058232.83499</v>
      </c>
      <c r="U11072" s="3">
        <f>Table1[[#This Row],[Emissions (g CO2)]]/(Table1[[#This Row],[Generation (TWh)]]*10^9)</f>
        <v>722.072586049238</v>
      </c>
    </row>
    <row r="11073" spans="1:21" x14ac:dyDescent="0.35">
      <c r="A11073" t="s">
        <v>2635</v>
      </c>
      <c r="B11073" t="s">
        <v>3243</v>
      </c>
      <c r="C11073" t="str">
        <f>SUBSTITUTE(Table1[[#This Row],[Fuel]],", ",",")</f>
        <v>fossil gas: natural gas,fossil liquids: fuel oil</v>
      </c>
      <c r="D11073" t="s">
        <v>3239</v>
      </c>
      <c r="E11073" t="s">
        <v>3275</v>
      </c>
      <c r="H11073" t="s">
        <v>3440</v>
      </c>
      <c r="I11073">
        <v>248</v>
      </c>
      <c r="J11073" t="s">
        <v>3446</v>
      </c>
      <c r="K11073">
        <v>1971</v>
      </c>
      <c r="L11073" t="s">
        <v>29</v>
      </c>
      <c r="M11073">
        <v>2031</v>
      </c>
      <c r="N11073">
        <v>33.523899999999998</v>
      </c>
      <c r="O11073">
        <v>-101.7392</v>
      </c>
      <c r="P11073" t="s">
        <v>3613</v>
      </c>
      <c r="Q11073" s="3">
        <f>Table1[[#This Row],[Capacity (MW)]]*0.395*8760*10^-6</f>
        <v>0.85812960000000005</v>
      </c>
      <c r="R11073" s="3" cm="1">
        <f t="array" ref="R11073">AVERAGE(VLOOKUP(_xlfn.TEXTSPLIT(Table1[[#This Row],[Fuel (no space after comma)]], ","), FuelList_Final_EF!$A$2:$B$65, 2, FALSE))</f>
        <v>65.583341148886291</v>
      </c>
      <c r="S11073" s="3">
        <f>Table1[[#This Row],[Generation (TWh)]]*10^9*VLOOKUP(Table1[[#This Row],[Turbine/Engine Technology]],Technology_HR!$A$2:$B$11,2,FALSE)*10^-6</f>
        <v>8825862.9359999988</v>
      </c>
      <c r="T11073" s="5">
        <f>Table1[[#This Row],[Fuel Consumption (mmBtu)]]*Table1[[#This Row],[Emission Factor (kg CO2/ mmBtu)]]*10^3</f>
        <v>578829579864.99902</v>
      </c>
      <c r="U11073" s="3">
        <f>Table1[[#This Row],[Emissions (g CO2)]]/(Table1[[#This Row],[Generation (TWh)]]*10^9)</f>
        <v>674.52466371629532</v>
      </c>
    </row>
    <row r="11074" spans="1:21" x14ac:dyDescent="0.35">
      <c r="A11074" t="s">
        <v>2635</v>
      </c>
      <c r="B11074" t="s">
        <v>3243</v>
      </c>
      <c r="C11074" t="str">
        <f>SUBSTITUTE(Table1[[#This Row],[Fuel]],", ",",")</f>
        <v>fossil gas: natural gas,fossil liquids: fuel oil</v>
      </c>
      <c r="D11074" t="s">
        <v>3239</v>
      </c>
      <c r="E11074" t="s">
        <v>3275</v>
      </c>
      <c r="H11074" t="s">
        <v>3440</v>
      </c>
      <c r="I11074">
        <v>248</v>
      </c>
      <c r="J11074" t="s">
        <v>3446</v>
      </c>
      <c r="K11074">
        <v>1974</v>
      </c>
      <c r="L11074" t="s">
        <v>29</v>
      </c>
      <c r="M11074">
        <v>2034</v>
      </c>
      <c r="N11074">
        <v>33.523899999999998</v>
      </c>
      <c r="O11074">
        <v>-101.7392</v>
      </c>
      <c r="P11074" t="s">
        <v>3613</v>
      </c>
      <c r="Q11074" s="3">
        <f>Table1[[#This Row],[Capacity (MW)]]*0.395*8760*10^-6</f>
        <v>0.85812960000000005</v>
      </c>
      <c r="R11074" s="3" cm="1">
        <f t="array" ref="R11074">AVERAGE(VLOOKUP(_xlfn.TEXTSPLIT(Table1[[#This Row],[Fuel (no space after comma)]], ","), FuelList_Final_EF!$A$2:$B$65, 2, FALSE))</f>
        <v>65.583341148886291</v>
      </c>
      <c r="S11074" s="3">
        <f>Table1[[#This Row],[Generation (TWh)]]*10^9*VLOOKUP(Table1[[#This Row],[Turbine/Engine Technology]],Technology_HR!$A$2:$B$11,2,FALSE)*10^-6</f>
        <v>8825862.9359999988</v>
      </c>
      <c r="T11074" s="5">
        <f>Table1[[#This Row],[Fuel Consumption (mmBtu)]]*Table1[[#This Row],[Emission Factor (kg CO2/ mmBtu)]]*10^3</f>
        <v>578829579864.99902</v>
      </c>
      <c r="U11074" s="3">
        <f>Table1[[#This Row],[Emissions (g CO2)]]/(Table1[[#This Row],[Generation (TWh)]]*10^9)</f>
        <v>674.52466371629532</v>
      </c>
    </row>
    <row r="11075" spans="1:21" x14ac:dyDescent="0.35">
      <c r="A11075" t="s">
        <v>2635</v>
      </c>
      <c r="B11075" t="s">
        <v>3239</v>
      </c>
      <c r="C11075" t="str">
        <f>SUBSTITUTE(Table1[[#This Row],[Fuel]],", ",",")</f>
        <v>fossil gas: natural gas</v>
      </c>
      <c r="D11075" t="s">
        <v>3239</v>
      </c>
      <c r="H11075" t="s">
        <v>3436</v>
      </c>
      <c r="I11075">
        <v>183</v>
      </c>
      <c r="J11075" t="s">
        <v>3446</v>
      </c>
      <c r="K11075">
        <v>2011</v>
      </c>
      <c r="L11075" t="s">
        <v>29</v>
      </c>
      <c r="M11075">
        <v>2056</v>
      </c>
      <c r="N11075">
        <v>33.523899999999998</v>
      </c>
      <c r="O11075">
        <v>-101.7392</v>
      </c>
      <c r="P11075" t="s">
        <v>3613</v>
      </c>
      <c r="Q11075" s="3">
        <f>Table1[[#This Row],[Capacity (MW)]]*0.395*8760*10^-6</f>
        <v>0.63321659999999991</v>
      </c>
      <c r="R11075" s="3" cm="1">
        <f t="array" ref="R11075">AVERAGE(VLOOKUP(_xlfn.TEXTSPLIT(Table1[[#This Row],[Fuel (no space after comma)]], ","), FuelList_Final_EF!$A$2:$B$65, 2, FALSE))</f>
        <v>53.06</v>
      </c>
      <c r="S11075" s="3">
        <f>Table1[[#This Row],[Generation (TWh)]]*10^9*VLOOKUP(Table1[[#This Row],[Turbine/Engine Technology]],Technology_HR!$A$2:$B$11,2,FALSE)*10^-6</f>
        <v>6971714.7659999989</v>
      </c>
      <c r="T11075" s="5">
        <f>Table1[[#This Row],[Fuel Consumption (mmBtu)]]*Table1[[#This Row],[Emission Factor (kg CO2/ mmBtu)]]*10^3</f>
        <v>369919185483.95996</v>
      </c>
      <c r="U11075" s="3">
        <f>Table1[[#This Row],[Emissions (g CO2)]]/(Table1[[#This Row],[Generation (TWh)]]*10^9)</f>
        <v>584.19060000000002</v>
      </c>
    </row>
    <row r="11076" spans="1:21" x14ac:dyDescent="0.35">
      <c r="A11076" t="s">
        <v>2635</v>
      </c>
      <c r="B11076" t="s">
        <v>3239</v>
      </c>
      <c r="C11076" t="str">
        <f>SUBSTITUTE(Table1[[#This Row],[Fuel]],", ",",")</f>
        <v>fossil gas: natural gas</v>
      </c>
      <c r="D11076" t="s">
        <v>3239</v>
      </c>
      <c r="H11076" t="s">
        <v>3436</v>
      </c>
      <c r="I11076">
        <v>183</v>
      </c>
      <c r="J11076" t="s">
        <v>3446</v>
      </c>
      <c r="K11076">
        <v>2013</v>
      </c>
      <c r="L11076" t="s">
        <v>29</v>
      </c>
      <c r="M11076">
        <v>2058</v>
      </c>
      <c r="N11076">
        <v>33.523899999999998</v>
      </c>
      <c r="O11076">
        <v>-101.7392</v>
      </c>
      <c r="P11076" t="s">
        <v>3613</v>
      </c>
      <c r="Q11076" s="3">
        <f>Table1[[#This Row],[Capacity (MW)]]*0.395*8760*10^-6</f>
        <v>0.63321659999999991</v>
      </c>
      <c r="R11076" s="3" cm="1">
        <f t="array" ref="R11076">AVERAGE(VLOOKUP(_xlfn.TEXTSPLIT(Table1[[#This Row],[Fuel (no space after comma)]], ","), FuelList_Final_EF!$A$2:$B$65, 2, FALSE))</f>
        <v>53.06</v>
      </c>
      <c r="S11076" s="3">
        <f>Table1[[#This Row],[Generation (TWh)]]*10^9*VLOOKUP(Table1[[#This Row],[Turbine/Engine Technology]],Technology_HR!$A$2:$B$11,2,FALSE)*10^-6</f>
        <v>6971714.7659999989</v>
      </c>
      <c r="T11076" s="5">
        <f>Table1[[#This Row],[Fuel Consumption (mmBtu)]]*Table1[[#This Row],[Emission Factor (kg CO2/ mmBtu)]]*10^3</f>
        <v>369919185483.95996</v>
      </c>
      <c r="U11076" s="3">
        <f>Table1[[#This Row],[Emissions (g CO2)]]/(Table1[[#This Row],[Generation (TWh)]]*10^9)</f>
        <v>584.19060000000002</v>
      </c>
    </row>
    <row r="11077" spans="1:21" x14ac:dyDescent="0.35">
      <c r="A11077" t="s">
        <v>2564</v>
      </c>
      <c r="B11077" t="s">
        <v>3241</v>
      </c>
      <c r="C11077" t="str">
        <f>SUBSTITUTE(Table1[[#This Row],[Fuel]],", ",",")</f>
        <v>fossil liquids: heavy fuel oil</v>
      </c>
      <c r="D11077" t="s">
        <v>3241</v>
      </c>
      <c r="H11077" t="s">
        <v>3436</v>
      </c>
      <c r="I11077">
        <v>65</v>
      </c>
      <c r="J11077" t="s">
        <v>3446</v>
      </c>
      <c r="K11077">
        <v>1973</v>
      </c>
      <c r="L11077" t="s">
        <v>29</v>
      </c>
      <c r="M11077" t="s">
        <v>29</v>
      </c>
      <c r="N11077">
        <v>41.251488000000002</v>
      </c>
      <c r="O11077">
        <v>-95.92268</v>
      </c>
      <c r="P11077" t="s">
        <v>3613</v>
      </c>
      <c r="Q11077" s="3">
        <f>Table1[[#This Row],[Capacity (MW)]]*0.395*8760*10^-6</f>
        <v>0.224913</v>
      </c>
      <c r="R11077" s="3" cm="1">
        <f t="array" ref="R11077">AVERAGE(VLOOKUP(_xlfn.TEXTSPLIT(Table1[[#This Row],[Fuel (no space after comma)]], ","), FuelList_Final_EF!$A$2:$B$65, 2, FALSE))</f>
        <v>81.602530311017389</v>
      </c>
      <c r="S11077" s="3">
        <f>Table1[[#This Row],[Generation (TWh)]]*10^9*VLOOKUP(Table1[[#This Row],[Turbine/Engine Technology]],Technology_HR!$A$2:$B$11,2,FALSE)*10^-6</f>
        <v>2476292.13</v>
      </c>
      <c r="T11077" s="5">
        <f>Table1[[#This Row],[Fuel Consumption (mmBtu)]]*Table1[[#This Row],[Emission Factor (kg CO2/ mmBtu)]]*10^3</f>
        <v>202071703597.25882</v>
      </c>
      <c r="U11077" s="3">
        <f>Table1[[#This Row],[Emissions (g CO2)]]/(Table1[[#This Row],[Generation (TWh)]]*10^9)</f>
        <v>898.44385872430144</v>
      </c>
    </row>
    <row r="11078" spans="1:21" x14ac:dyDescent="0.35">
      <c r="A11078" t="s">
        <v>2564</v>
      </c>
      <c r="B11078" t="s">
        <v>3241</v>
      </c>
      <c r="C11078" t="str">
        <f>SUBSTITUTE(Table1[[#This Row],[Fuel]],", ",",")</f>
        <v>fossil liquids: heavy fuel oil</v>
      </c>
      <c r="D11078" t="s">
        <v>3241</v>
      </c>
      <c r="H11078" t="s">
        <v>3436</v>
      </c>
      <c r="I11078">
        <v>65</v>
      </c>
      <c r="J11078" t="s">
        <v>3446</v>
      </c>
      <c r="K11078">
        <v>1973</v>
      </c>
      <c r="L11078" t="s">
        <v>29</v>
      </c>
      <c r="M11078" t="s">
        <v>29</v>
      </c>
      <c r="N11078">
        <v>41.251488000000002</v>
      </c>
      <c r="O11078">
        <v>-95.92268</v>
      </c>
      <c r="P11078" t="s">
        <v>3613</v>
      </c>
      <c r="Q11078" s="3">
        <f>Table1[[#This Row],[Capacity (MW)]]*0.395*8760*10^-6</f>
        <v>0.224913</v>
      </c>
      <c r="R11078" s="3" cm="1">
        <f t="array" ref="R11078">AVERAGE(VLOOKUP(_xlfn.TEXTSPLIT(Table1[[#This Row],[Fuel (no space after comma)]], ","), FuelList_Final_EF!$A$2:$B$65, 2, FALSE))</f>
        <v>81.602530311017389</v>
      </c>
      <c r="S11078" s="3">
        <f>Table1[[#This Row],[Generation (TWh)]]*10^9*VLOOKUP(Table1[[#This Row],[Turbine/Engine Technology]],Technology_HR!$A$2:$B$11,2,FALSE)*10^-6</f>
        <v>2476292.13</v>
      </c>
      <c r="T11078" s="5">
        <f>Table1[[#This Row],[Fuel Consumption (mmBtu)]]*Table1[[#This Row],[Emission Factor (kg CO2/ mmBtu)]]*10^3</f>
        <v>202071703597.25882</v>
      </c>
      <c r="U11078" s="3">
        <f>Table1[[#This Row],[Emissions (g CO2)]]/(Table1[[#This Row],[Generation (TWh)]]*10^9)</f>
        <v>898.44385872430144</v>
      </c>
    </row>
    <row r="11079" spans="1:21" x14ac:dyDescent="0.35">
      <c r="A11079" t="s">
        <v>2815</v>
      </c>
      <c r="B11079" t="s">
        <v>3243</v>
      </c>
      <c r="C11079" t="str">
        <f>SUBSTITUTE(Table1[[#This Row],[Fuel]],", ",",")</f>
        <v>fossil gas: natural gas,fossil liquids: fuel oil</v>
      </c>
      <c r="D11079" t="s">
        <v>3239</v>
      </c>
      <c r="E11079" t="s">
        <v>3275</v>
      </c>
      <c r="H11079" t="s">
        <v>3436</v>
      </c>
      <c r="I11079">
        <v>61</v>
      </c>
      <c r="J11079" t="s">
        <v>3446</v>
      </c>
      <c r="K11079">
        <v>2000</v>
      </c>
      <c r="L11079" t="s">
        <v>29</v>
      </c>
      <c r="M11079" t="s">
        <v>29</v>
      </c>
      <c r="N11079">
        <v>35.848560999999997</v>
      </c>
      <c r="O11079">
        <v>-90.725380000000001</v>
      </c>
      <c r="P11079" t="s">
        <v>3613</v>
      </c>
      <c r="Q11079" s="3">
        <f>Table1[[#This Row],[Capacity (MW)]]*0.395*8760*10^-6</f>
        <v>0.21107220000000002</v>
      </c>
      <c r="R11079" s="3" cm="1">
        <f t="array" ref="R11079">AVERAGE(VLOOKUP(_xlfn.TEXTSPLIT(Table1[[#This Row],[Fuel (no space after comma)]], ","), FuelList_Final_EF!$A$2:$B$65, 2, FALSE))</f>
        <v>65.583341148886291</v>
      </c>
      <c r="S11079" s="3">
        <f>Table1[[#This Row],[Generation (TWh)]]*10^9*VLOOKUP(Table1[[#This Row],[Turbine/Engine Technology]],Technology_HR!$A$2:$B$11,2,FALSE)*10^-6</f>
        <v>2323904.9220000003</v>
      </c>
      <c r="T11079" s="5">
        <f>Table1[[#This Row],[Fuel Consumption (mmBtu)]]*Table1[[#This Row],[Emission Factor (kg CO2/ mmBtu)]]*10^3</f>
        <v>152409449297.10199</v>
      </c>
      <c r="U11079" s="3">
        <f>Table1[[#This Row],[Emissions (g CO2)]]/(Table1[[#This Row],[Generation (TWh)]]*10^9)</f>
        <v>722.072586049238</v>
      </c>
    </row>
    <row r="11080" spans="1:21" x14ac:dyDescent="0.35">
      <c r="A11080" t="s">
        <v>2815</v>
      </c>
      <c r="B11080" t="s">
        <v>3243</v>
      </c>
      <c r="C11080" t="str">
        <f>SUBSTITUTE(Table1[[#This Row],[Fuel]],", ",",")</f>
        <v>fossil gas: natural gas,fossil liquids: fuel oil</v>
      </c>
      <c r="D11080" t="s">
        <v>3239</v>
      </c>
      <c r="E11080" t="s">
        <v>3275</v>
      </c>
      <c r="H11080" t="s">
        <v>3436</v>
      </c>
      <c r="I11080">
        <v>57</v>
      </c>
      <c r="J11080" t="s">
        <v>3446</v>
      </c>
      <c r="K11080">
        <v>2003</v>
      </c>
      <c r="L11080" t="s">
        <v>29</v>
      </c>
      <c r="M11080" t="s">
        <v>29</v>
      </c>
      <c r="N11080">
        <v>35.848560999999997</v>
      </c>
      <c r="O11080">
        <v>-90.725380000000001</v>
      </c>
      <c r="P11080" t="s">
        <v>3613</v>
      </c>
      <c r="Q11080" s="3">
        <f>Table1[[#This Row],[Capacity (MW)]]*0.395*8760*10^-6</f>
        <v>0.19723139999999997</v>
      </c>
      <c r="R11080" s="3" cm="1">
        <f t="array" ref="R11080">AVERAGE(VLOOKUP(_xlfn.TEXTSPLIT(Table1[[#This Row],[Fuel (no space after comma)]], ","), FuelList_Final_EF!$A$2:$B$65, 2, FALSE))</f>
        <v>65.583341148886291</v>
      </c>
      <c r="S11080" s="3">
        <f>Table1[[#This Row],[Generation (TWh)]]*10^9*VLOOKUP(Table1[[#This Row],[Turbine/Engine Technology]],Technology_HR!$A$2:$B$11,2,FALSE)*10^-6</f>
        <v>2171517.7139999997</v>
      </c>
      <c r="T11080" s="5">
        <f>Table1[[#This Row],[Fuel Consumption (mmBtu)]]*Table1[[#This Row],[Emission Factor (kg CO2/ mmBtu)]]*10^3</f>
        <v>142415387048.11166</v>
      </c>
      <c r="U11080" s="3">
        <f>Table1[[#This Row],[Emissions (g CO2)]]/(Table1[[#This Row],[Generation (TWh)]]*10^9)</f>
        <v>722.072586049238</v>
      </c>
    </row>
    <row r="11081" spans="1:21" x14ac:dyDescent="0.35">
      <c r="A11081" t="s">
        <v>2815</v>
      </c>
      <c r="B11081" t="s">
        <v>3239</v>
      </c>
      <c r="C11081" t="str">
        <f>SUBSTITUTE(Table1[[#This Row],[Fuel]],", ",",")</f>
        <v>fossil gas: natural gas</v>
      </c>
      <c r="D11081" t="s">
        <v>3239</v>
      </c>
      <c r="H11081" t="s">
        <v>3436</v>
      </c>
      <c r="I11081">
        <v>61</v>
      </c>
      <c r="J11081" t="s">
        <v>3446</v>
      </c>
      <c r="K11081">
        <v>2007</v>
      </c>
      <c r="L11081" t="s">
        <v>29</v>
      </c>
      <c r="M11081" t="s">
        <v>29</v>
      </c>
      <c r="N11081">
        <v>35.848560999999997</v>
      </c>
      <c r="O11081">
        <v>-90.725380000000001</v>
      </c>
      <c r="P11081" t="s">
        <v>3613</v>
      </c>
      <c r="Q11081" s="3">
        <f>Table1[[#This Row],[Capacity (MW)]]*0.395*8760*10^-6</f>
        <v>0.21107220000000002</v>
      </c>
      <c r="R11081" s="3" cm="1">
        <f t="array" ref="R11081">AVERAGE(VLOOKUP(_xlfn.TEXTSPLIT(Table1[[#This Row],[Fuel (no space after comma)]], ","), FuelList_Final_EF!$A$2:$B$65, 2, FALSE))</f>
        <v>53.06</v>
      </c>
      <c r="S11081" s="3">
        <f>Table1[[#This Row],[Generation (TWh)]]*10^9*VLOOKUP(Table1[[#This Row],[Turbine/Engine Technology]],Technology_HR!$A$2:$B$11,2,FALSE)*10^-6</f>
        <v>2323904.9220000003</v>
      </c>
      <c r="T11081" s="5">
        <f>Table1[[#This Row],[Fuel Consumption (mmBtu)]]*Table1[[#This Row],[Emission Factor (kg CO2/ mmBtu)]]*10^3</f>
        <v>123306395161.32002</v>
      </c>
      <c r="U11081" s="3">
        <f>Table1[[#This Row],[Emissions (g CO2)]]/(Table1[[#This Row],[Generation (TWh)]]*10^9)</f>
        <v>584.19060000000002</v>
      </c>
    </row>
    <row r="11082" spans="1:21" x14ac:dyDescent="0.35">
      <c r="A11082" t="s">
        <v>2548</v>
      </c>
      <c r="B11082" t="s">
        <v>3241</v>
      </c>
      <c r="C11082" t="str">
        <f>SUBSTITUTE(Table1[[#This Row],[Fuel]],", ",",")</f>
        <v>fossil liquids: heavy fuel oil</v>
      </c>
      <c r="D11082" t="s">
        <v>3241</v>
      </c>
      <c r="H11082" t="s">
        <v>3440</v>
      </c>
      <c r="I11082">
        <v>81.599999999999994</v>
      </c>
      <c r="J11082" t="s">
        <v>3446</v>
      </c>
      <c r="K11082">
        <v>1963</v>
      </c>
      <c r="L11082" t="s">
        <v>29</v>
      </c>
      <c r="M11082" t="s">
        <v>29</v>
      </c>
      <c r="N11082">
        <v>21.356394999999999</v>
      </c>
      <c r="O11082">
        <v>-158.12885299999999</v>
      </c>
      <c r="P11082" t="s">
        <v>3613</v>
      </c>
      <c r="Q11082" s="3">
        <f>Table1[[#This Row],[Capacity (MW)]]*0.395*8760*10^-6</f>
        <v>0.28235231999999999</v>
      </c>
      <c r="R11082" s="3" cm="1">
        <f t="array" ref="R11082">AVERAGE(VLOOKUP(_xlfn.TEXTSPLIT(Table1[[#This Row],[Fuel (no space after comma)]], ","), FuelList_Final_EF!$A$2:$B$65, 2, FALSE))</f>
        <v>81.602530311017389</v>
      </c>
      <c r="S11082" s="3">
        <f>Table1[[#This Row],[Generation (TWh)]]*10^9*VLOOKUP(Table1[[#This Row],[Turbine/Engine Technology]],Technology_HR!$A$2:$B$11,2,FALSE)*10^-6</f>
        <v>2903993.6111999997</v>
      </c>
      <c r="T11082" s="5">
        <f>Table1[[#This Row],[Fuel Consumption (mmBtu)]]*Table1[[#This Row],[Emission Factor (kg CO2/ mmBtu)]]*10^3</f>
        <v>236973226680.94882</v>
      </c>
      <c r="U11082" s="3">
        <f>Table1[[#This Row],[Emissions (g CO2)]]/(Table1[[#This Row],[Generation (TWh)]]*10^9)</f>
        <v>839.28202424881374</v>
      </c>
    </row>
    <row r="11083" spans="1:21" x14ac:dyDescent="0.35">
      <c r="A11083" t="s">
        <v>2548</v>
      </c>
      <c r="B11083" t="s">
        <v>3241</v>
      </c>
      <c r="C11083" t="str">
        <f>SUBSTITUTE(Table1[[#This Row],[Fuel]],", ",",")</f>
        <v>fossil liquids: heavy fuel oil</v>
      </c>
      <c r="D11083" t="s">
        <v>3241</v>
      </c>
      <c r="H11083" t="s">
        <v>3440</v>
      </c>
      <c r="I11083">
        <v>81.599999999999994</v>
      </c>
      <c r="J11083" t="s">
        <v>3446</v>
      </c>
      <c r="K11083">
        <v>1964</v>
      </c>
      <c r="L11083" t="s">
        <v>29</v>
      </c>
      <c r="M11083" t="s">
        <v>29</v>
      </c>
      <c r="N11083">
        <v>21.356394999999999</v>
      </c>
      <c r="O11083">
        <v>-158.12885299999999</v>
      </c>
      <c r="P11083" t="s">
        <v>3613</v>
      </c>
      <c r="Q11083" s="3">
        <f>Table1[[#This Row],[Capacity (MW)]]*0.395*8760*10^-6</f>
        <v>0.28235231999999999</v>
      </c>
      <c r="R11083" s="3" cm="1">
        <f t="array" ref="R11083">AVERAGE(VLOOKUP(_xlfn.TEXTSPLIT(Table1[[#This Row],[Fuel (no space after comma)]], ","), FuelList_Final_EF!$A$2:$B$65, 2, FALSE))</f>
        <v>81.602530311017389</v>
      </c>
      <c r="S11083" s="3">
        <f>Table1[[#This Row],[Generation (TWh)]]*10^9*VLOOKUP(Table1[[#This Row],[Turbine/Engine Technology]],Technology_HR!$A$2:$B$11,2,FALSE)*10^-6</f>
        <v>2903993.6111999997</v>
      </c>
      <c r="T11083" s="5">
        <f>Table1[[#This Row],[Fuel Consumption (mmBtu)]]*Table1[[#This Row],[Emission Factor (kg CO2/ mmBtu)]]*10^3</f>
        <v>236973226680.94882</v>
      </c>
      <c r="U11083" s="3">
        <f>Table1[[#This Row],[Emissions (g CO2)]]/(Table1[[#This Row],[Generation (TWh)]]*10^9)</f>
        <v>839.28202424881374</v>
      </c>
    </row>
    <row r="11084" spans="1:21" x14ac:dyDescent="0.35">
      <c r="A11084" t="s">
        <v>2548</v>
      </c>
      <c r="B11084" t="s">
        <v>3241</v>
      </c>
      <c r="C11084" t="str">
        <f>SUBSTITUTE(Table1[[#This Row],[Fuel]],", ",",")</f>
        <v>fossil liquids: heavy fuel oil</v>
      </c>
      <c r="D11084" t="s">
        <v>3241</v>
      </c>
      <c r="H11084" t="s">
        <v>3440</v>
      </c>
      <c r="I11084">
        <v>85.8</v>
      </c>
      <c r="J11084" t="s">
        <v>3446</v>
      </c>
      <c r="K11084">
        <v>1970</v>
      </c>
      <c r="L11084" t="s">
        <v>29</v>
      </c>
      <c r="M11084" t="s">
        <v>29</v>
      </c>
      <c r="N11084">
        <v>21.356394999999999</v>
      </c>
      <c r="O11084">
        <v>-158.12885299999999</v>
      </c>
      <c r="P11084" t="s">
        <v>3613</v>
      </c>
      <c r="Q11084" s="3">
        <f>Table1[[#This Row],[Capacity (MW)]]*0.395*8760*10^-6</f>
        <v>0.29688515999999998</v>
      </c>
      <c r="R11084" s="3" cm="1">
        <f t="array" ref="R11084">AVERAGE(VLOOKUP(_xlfn.TEXTSPLIT(Table1[[#This Row],[Fuel (no space after comma)]], ","), FuelList_Final_EF!$A$2:$B$65, 2, FALSE))</f>
        <v>81.602530311017389</v>
      </c>
      <c r="S11084" s="3">
        <f>Table1[[#This Row],[Generation (TWh)]]*10^9*VLOOKUP(Table1[[#This Row],[Turbine/Engine Technology]],Technology_HR!$A$2:$B$11,2,FALSE)*10^-6</f>
        <v>3053463.8706</v>
      </c>
      <c r="T11084" s="5">
        <f>Table1[[#This Row],[Fuel Consumption (mmBtu)]]*Table1[[#This Row],[Emission Factor (kg CO2/ mmBtu)]]*10^3</f>
        <v>249170378054.23297</v>
      </c>
      <c r="U11084" s="3">
        <f>Table1[[#This Row],[Emissions (g CO2)]]/(Table1[[#This Row],[Generation (TWh)]]*10^9)</f>
        <v>839.28202424881385</v>
      </c>
    </row>
    <row r="11085" spans="1:21" x14ac:dyDescent="0.35">
      <c r="A11085" t="s">
        <v>2548</v>
      </c>
      <c r="B11085" t="s">
        <v>3241</v>
      </c>
      <c r="C11085" t="str">
        <f>SUBSTITUTE(Table1[[#This Row],[Fuel]],", ",",")</f>
        <v>fossil liquids: heavy fuel oil</v>
      </c>
      <c r="D11085" t="s">
        <v>3241</v>
      </c>
      <c r="H11085" t="s">
        <v>3440</v>
      </c>
      <c r="I11085">
        <v>90.9</v>
      </c>
      <c r="J11085" t="s">
        <v>3446</v>
      </c>
      <c r="K11085">
        <v>1972</v>
      </c>
      <c r="L11085" t="s">
        <v>29</v>
      </c>
      <c r="M11085" t="s">
        <v>29</v>
      </c>
      <c r="N11085">
        <v>21.356394999999999</v>
      </c>
      <c r="O11085">
        <v>-158.12885299999999</v>
      </c>
      <c r="P11085" t="s">
        <v>3613</v>
      </c>
      <c r="Q11085" s="3">
        <f>Table1[[#This Row],[Capacity (MW)]]*0.395*8760*10^-6</f>
        <v>0.31453218000000005</v>
      </c>
      <c r="R11085" s="3" cm="1">
        <f t="array" ref="R11085">AVERAGE(VLOOKUP(_xlfn.TEXTSPLIT(Table1[[#This Row],[Fuel (no space after comma)]], ","), FuelList_Final_EF!$A$2:$B$65, 2, FALSE))</f>
        <v>81.602530311017389</v>
      </c>
      <c r="S11085" s="3">
        <f>Table1[[#This Row],[Generation (TWh)]]*10^9*VLOOKUP(Table1[[#This Row],[Turbine/Engine Technology]],Technology_HR!$A$2:$B$11,2,FALSE)*10^-6</f>
        <v>3234963.4713000003</v>
      </c>
      <c r="T11085" s="5">
        <f>Table1[[#This Row],[Fuel Consumption (mmBtu)]]*Table1[[#This Row],[Emission Factor (kg CO2/ mmBtu)]]*10^3</f>
        <v>263981204721.7923</v>
      </c>
      <c r="U11085" s="3">
        <f>Table1[[#This Row],[Emissions (g CO2)]]/(Table1[[#This Row],[Generation (TWh)]]*10^9)</f>
        <v>839.28202424881374</v>
      </c>
    </row>
    <row r="11086" spans="1:21" x14ac:dyDescent="0.35">
      <c r="A11086" t="s">
        <v>2548</v>
      </c>
      <c r="B11086" t="s">
        <v>3241</v>
      </c>
      <c r="C11086" t="str">
        <f>SUBSTITUTE(Table1[[#This Row],[Fuel]],", ",",")</f>
        <v>fossil liquids: heavy fuel oil</v>
      </c>
      <c r="D11086" t="s">
        <v>3241</v>
      </c>
      <c r="H11086" t="s">
        <v>3440</v>
      </c>
      <c r="I11086">
        <v>134.9</v>
      </c>
      <c r="J11086" t="s">
        <v>3446</v>
      </c>
      <c r="K11086">
        <v>1974</v>
      </c>
      <c r="L11086" t="s">
        <v>29</v>
      </c>
      <c r="M11086" t="s">
        <v>29</v>
      </c>
      <c r="N11086">
        <v>21.356394999999999</v>
      </c>
      <c r="O11086">
        <v>-158.12885299999999</v>
      </c>
      <c r="P11086" t="s">
        <v>3613</v>
      </c>
      <c r="Q11086" s="3">
        <f>Table1[[#This Row],[Capacity (MW)]]*0.395*8760*10^-6</f>
        <v>0.46678098000000001</v>
      </c>
      <c r="R11086" s="3" cm="1">
        <f t="array" ref="R11086">AVERAGE(VLOOKUP(_xlfn.TEXTSPLIT(Table1[[#This Row],[Fuel (no space after comma)]], ","), FuelList_Final_EF!$A$2:$B$65, 2, FALSE))</f>
        <v>81.602530311017389</v>
      </c>
      <c r="S11086" s="3">
        <f>Table1[[#This Row],[Generation (TWh)]]*10^9*VLOOKUP(Table1[[#This Row],[Turbine/Engine Technology]],Technology_HR!$A$2:$B$11,2,FALSE)*10^-6</f>
        <v>4800842.3793000001</v>
      </c>
      <c r="T11086" s="5">
        <f>Table1[[#This Row],[Fuel Consumption (mmBtu)]]*Table1[[#This Row],[Emission Factor (kg CO2/ mmBtu)]]*10^3</f>
        <v>391760885775.24512</v>
      </c>
      <c r="U11086" s="3">
        <f>Table1[[#This Row],[Emissions (g CO2)]]/(Table1[[#This Row],[Generation (TWh)]]*10^9)</f>
        <v>839.28202424881385</v>
      </c>
    </row>
    <row r="11087" spans="1:21" x14ac:dyDescent="0.35">
      <c r="A11087" t="s">
        <v>2548</v>
      </c>
      <c r="B11087" t="s">
        <v>3241</v>
      </c>
      <c r="C11087" t="str">
        <f>SUBSTITUTE(Table1[[#This Row],[Fuel]],", ",",")</f>
        <v>fossil liquids: heavy fuel oil</v>
      </c>
      <c r="D11087" t="s">
        <v>3241</v>
      </c>
      <c r="H11087" t="s">
        <v>3440</v>
      </c>
      <c r="I11087">
        <v>134.9</v>
      </c>
      <c r="J11087" t="s">
        <v>3446</v>
      </c>
      <c r="K11087">
        <v>1981</v>
      </c>
      <c r="L11087" t="s">
        <v>29</v>
      </c>
      <c r="M11087" t="s">
        <v>29</v>
      </c>
      <c r="N11087">
        <v>21.356394999999999</v>
      </c>
      <c r="O11087">
        <v>-158.12885299999999</v>
      </c>
      <c r="P11087" t="s">
        <v>3613</v>
      </c>
      <c r="Q11087" s="3">
        <f>Table1[[#This Row],[Capacity (MW)]]*0.395*8760*10^-6</f>
        <v>0.46678098000000001</v>
      </c>
      <c r="R11087" s="3" cm="1">
        <f t="array" ref="R11087">AVERAGE(VLOOKUP(_xlfn.TEXTSPLIT(Table1[[#This Row],[Fuel (no space after comma)]], ","), FuelList_Final_EF!$A$2:$B$65, 2, FALSE))</f>
        <v>81.602530311017389</v>
      </c>
      <c r="S11087" s="3">
        <f>Table1[[#This Row],[Generation (TWh)]]*10^9*VLOOKUP(Table1[[#This Row],[Turbine/Engine Technology]],Technology_HR!$A$2:$B$11,2,FALSE)*10^-6</f>
        <v>4800842.3793000001</v>
      </c>
      <c r="T11087" s="5">
        <f>Table1[[#This Row],[Fuel Consumption (mmBtu)]]*Table1[[#This Row],[Emission Factor (kg CO2/ mmBtu)]]*10^3</f>
        <v>391760885775.24512</v>
      </c>
      <c r="U11087" s="3">
        <f>Table1[[#This Row],[Emissions (g CO2)]]/(Table1[[#This Row],[Generation (TWh)]]*10^9)</f>
        <v>839.28202424881385</v>
      </c>
    </row>
    <row r="11088" spans="1:21" x14ac:dyDescent="0.35">
      <c r="A11088" t="s">
        <v>2816</v>
      </c>
      <c r="B11088" t="s">
        <v>3419</v>
      </c>
      <c r="C11088" t="str">
        <f>SUBSTITUTE(Table1[[#This Row],[Fuel]],", ",",")</f>
        <v>fossil liquids: fuel oil,fossil liquids: heavy fuel oil</v>
      </c>
      <c r="D11088" t="s">
        <v>3275</v>
      </c>
      <c r="E11088" t="s">
        <v>3241</v>
      </c>
      <c r="H11088" t="s">
        <v>3438</v>
      </c>
      <c r="I11088">
        <v>299.39999999999998</v>
      </c>
      <c r="J11088" t="s">
        <v>3446</v>
      </c>
      <c r="K11088">
        <v>1991</v>
      </c>
      <c r="L11088" t="s">
        <v>29</v>
      </c>
      <c r="M11088" t="s">
        <v>29</v>
      </c>
      <c r="N11088">
        <v>21.302105999999998</v>
      </c>
      <c r="O11088">
        <v>-158.096318</v>
      </c>
      <c r="P11088" t="s">
        <v>3613</v>
      </c>
      <c r="Q11088" s="3">
        <f>Table1[[#This Row],[Capacity (MW)]]*0.395*8760*10^-6</f>
        <v>1.0359838799999999</v>
      </c>
      <c r="R11088" s="3" cm="1">
        <f t="array" ref="R11088">AVERAGE(VLOOKUP(_xlfn.TEXTSPLIT(Table1[[#This Row],[Fuel (no space after comma)]], ","), FuelList_Final_EF!$A$2:$B$65, 2, FALSE))</f>
        <v>79.854606304394977</v>
      </c>
      <c r="S11088" s="3">
        <f>Table1[[#This Row],[Generation (TWh)]]*10^9*VLOOKUP(Table1[[#This Row],[Turbine/Engine Technology]],Technology_HR!$A$2:$B$11,2,FALSE)*10^-6</f>
        <v>7820642.3101199986</v>
      </c>
      <c r="T11088" s="5">
        <f>Table1[[#This Row],[Fuel Consumption (mmBtu)]]*Table1[[#This Row],[Emission Factor (kg CO2/ mmBtu)]]*10^3</f>
        <v>624514312722.12646</v>
      </c>
      <c r="U11088" s="3">
        <f>Table1[[#This Row],[Emissions (g CO2)]]/(Table1[[#This Row],[Generation (TWh)]]*10^9)</f>
        <v>602.8224229918776</v>
      </c>
    </row>
    <row r="11089" spans="1:21" x14ac:dyDescent="0.35">
      <c r="A11089" t="s">
        <v>2817</v>
      </c>
      <c r="B11089" t="s">
        <v>3239</v>
      </c>
      <c r="C11089" t="str">
        <f>SUBSTITUTE(Table1[[#This Row],[Fuel]],", ",",")</f>
        <v>fossil gas: natural gas</v>
      </c>
      <c r="D11089" t="s">
        <v>3239</v>
      </c>
      <c r="H11089" t="s">
        <v>3436</v>
      </c>
      <c r="I11089">
        <v>77</v>
      </c>
      <c r="J11089" t="s">
        <v>3446</v>
      </c>
      <c r="K11089">
        <v>1999</v>
      </c>
      <c r="L11089" t="s">
        <v>29</v>
      </c>
      <c r="M11089" t="s">
        <v>29</v>
      </c>
      <c r="N11089">
        <v>42.281345000000002</v>
      </c>
      <c r="O11089">
        <v>-85.494960000000006</v>
      </c>
      <c r="P11089" t="s">
        <v>3613</v>
      </c>
      <c r="Q11089" s="3">
        <f>Table1[[#This Row],[Capacity (MW)]]*0.395*8760*10^-6</f>
        <v>0.26643539999999999</v>
      </c>
      <c r="R11089" s="3" cm="1">
        <f t="array" ref="R11089">AVERAGE(VLOOKUP(_xlfn.TEXTSPLIT(Table1[[#This Row],[Fuel (no space after comma)]], ","), FuelList_Final_EF!$A$2:$B$65, 2, FALSE))</f>
        <v>53.06</v>
      </c>
      <c r="S11089" s="3">
        <f>Table1[[#This Row],[Generation (TWh)]]*10^9*VLOOKUP(Table1[[#This Row],[Turbine/Engine Technology]],Technology_HR!$A$2:$B$11,2,FALSE)*10^-6</f>
        <v>2933453.7539999997</v>
      </c>
      <c r="T11089" s="5">
        <f>Table1[[#This Row],[Fuel Consumption (mmBtu)]]*Table1[[#This Row],[Emission Factor (kg CO2/ mmBtu)]]*10^3</f>
        <v>155649056187.23999</v>
      </c>
      <c r="U11089" s="3">
        <f>Table1[[#This Row],[Emissions (g CO2)]]/(Table1[[#This Row],[Generation (TWh)]]*10^9)</f>
        <v>584.19060000000002</v>
      </c>
    </row>
    <row r="11090" spans="1:21" x14ac:dyDescent="0.35">
      <c r="A11090" t="s">
        <v>2492</v>
      </c>
      <c r="B11090" t="s">
        <v>3239</v>
      </c>
      <c r="C11090" t="str">
        <f>SUBSTITUTE(Table1[[#This Row],[Fuel]],", ",",")</f>
        <v>fossil gas: natural gas</v>
      </c>
      <c r="D11090" t="s">
        <v>3239</v>
      </c>
      <c r="H11090" t="s">
        <v>3436</v>
      </c>
      <c r="I11090">
        <v>61</v>
      </c>
      <c r="J11090" t="s">
        <v>3446</v>
      </c>
      <c r="K11090">
        <v>2002</v>
      </c>
      <c r="L11090" t="s">
        <v>29</v>
      </c>
      <c r="M11090" t="s">
        <v>29</v>
      </c>
      <c r="N11090">
        <v>44.688899999999997</v>
      </c>
      <c r="O11090">
        <v>-85.201899999999995</v>
      </c>
      <c r="P11090" t="s">
        <v>3613</v>
      </c>
      <c r="Q11090" s="3">
        <f>Table1[[#This Row],[Capacity (MW)]]*0.395*8760*10^-6</f>
        <v>0.21107220000000002</v>
      </c>
      <c r="R11090" s="3" cm="1">
        <f t="array" ref="R11090">AVERAGE(VLOOKUP(_xlfn.TEXTSPLIT(Table1[[#This Row],[Fuel (no space after comma)]], ","), FuelList_Final_EF!$A$2:$B$65, 2, FALSE))</f>
        <v>53.06</v>
      </c>
      <c r="S11090" s="3">
        <f>Table1[[#This Row],[Generation (TWh)]]*10^9*VLOOKUP(Table1[[#This Row],[Turbine/Engine Technology]],Technology_HR!$A$2:$B$11,2,FALSE)*10^-6</f>
        <v>2323904.9220000003</v>
      </c>
      <c r="T11090" s="5">
        <f>Table1[[#This Row],[Fuel Consumption (mmBtu)]]*Table1[[#This Row],[Emission Factor (kg CO2/ mmBtu)]]*10^3</f>
        <v>123306395161.32002</v>
      </c>
      <c r="U11090" s="3">
        <f>Table1[[#This Row],[Emissions (g CO2)]]/(Table1[[#This Row],[Generation (TWh)]]*10^9)</f>
        <v>584.19060000000002</v>
      </c>
    </row>
    <row r="11091" spans="1:21" x14ac:dyDescent="0.35">
      <c r="A11091" t="s">
        <v>2818</v>
      </c>
      <c r="B11091" t="s">
        <v>3239</v>
      </c>
      <c r="C11091" t="str">
        <f>SUBSTITUTE(Table1[[#This Row],[Fuel]],", ",",")</f>
        <v>fossil gas: natural gas</v>
      </c>
      <c r="D11091" t="s">
        <v>3239</v>
      </c>
      <c r="H11091" t="s">
        <v>3440</v>
      </c>
      <c r="I11091">
        <v>50</v>
      </c>
      <c r="J11091" t="s">
        <v>3448</v>
      </c>
      <c r="K11091">
        <v>1955</v>
      </c>
      <c r="L11091" t="s">
        <v>29</v>
      </c>
      <c r="M11091" t="s">
        <v>29</v>
      </c>
      <c r="N11091">
        <v>39.0867</v>
      </c>
      <c r="O11091">
        <v>-94.651390000000006</v>
      </c>
      <c r="P11091" t="s">
        <v>3613</v>
      </c>
      <c r="Q11091" s="3">
        <f>Table1[[#This Row],[Capacity (MW)]]*0.395*8760*10^-6</f>
        <v>0.17301</v>
      </c>
      <c r="R11091" s="3" cm="1">
        <f t="array" ref="R11091">AVERAGE(VLOOKUP(_xlfn.TEXTSPLIT(Table1[[#This Row],[Fuel (no space after comma)]], ","), FuelList_Final_EF!$A$2:$B$65, 2, FALSE))</f>
        <v>53.06</v>
      </c>
      <c r="S11091" s="3">
        <f>Table1[[#This Row],[Generation (TWh)]]*10^9*VLOOKUP(Table1[[#This Row],[Turbine/Engine Technology]],Technology_HR!$A$2:$B$11,2,FALSE)*10^-6</f>
        <v>1779407.8499999999</v>
      </c>
      <c r="T11091" s="5">
        <f>Table1[[#This Row],[Fuel Consumption (mmBtu)]]*Table1[[#This Row],[Emission Factor (kg CO2/ mmBtu)]]*10^3</f>
        <v>94415380521</v>
      </c>
      <c r="U11091" s="3">
        <f>Table1[[#This Row],[Emissions (g CO2)]]/(Table1[[#This Row],[Generation (TWh)]]*10^9)</f>
        <v>545.72209999999995</v>
      </c>
    </row>
    <row r="11092" spans="1:21" x14ac:dyDescent="0.35">
      <c r="A11092" t="s">
        <v>2818</v>
      </c>
      <c r="B11092" t="s">
        <v>3239</v>
      </c>
      <c r="C11092" t="str">
        <f>SUBSTITUTE(Table1[[#This Row],[Fuel]],", ",",")</f>
        <v>fossil gas: natural gas</v>
      </c>
      <c r="D11092" t="s">
        <v>3239</v>
      </c>
      <c r="H11092" t="s">
        <v>3440</v>
      </c>
      <c r="I11092">
        <v>50</v>
      </c>
      <c r="J11092" t="s">
        <v>3448</v>
      </c>
      <c r="K11092">
        <v>1957</v>
      </c>
      <c r="L11092" t="s">
        <v>29</v>
      </c>
      <c r="M11092" t="s">
        <v>29</v>
      </c>
      <c r="N11092">
        <v>39.0867</v>
      </c>
      <c r="O11092">
        <v>-94.651390000000006</v>
      </c>
      <c r="P11092" t="s">
        <v>3613</v>
      </c>
      <c r="Q11092" s="3">
        <f>Table1[[#This Row],[Capacity (MW)]]*0.395*8760*10^-6</f>
        <v>0.17301</v>
      </c>
      <c r="R11092" s="3" cm="1">
        <f t="array" ref="R11092">AVERAGE(VLOOKUP(_xlfn.TEXTSPLIT(Table1[[#This Row],[Fuel (no space after comma)]], ","), FuelList_Final_EF!$A$2:$B$65, 2, FALSE))</f>
        <v>53.06</v>
      </c>
      <c r="S11092" s="3">
        <f>Table1[[#This Row],[Generation (TWh)]]*10^9*VLOOKUP(Table1[[#This Row],[Turbine/Engine Technology]],Technology_HR!$A$2:$B$11,2,FALSE)*10^-6</f>
        <v>1779407.8499999999</v>
      </c>
      <c r="T11092" s="5">
        <f>Table1[[#This Row],[Fuel Consumption (mmBtu)]]*Table1[[#This Row],[Emission Factor (kg CO2/ mmBtu)]]*10^3</f>
        <v>94415380521</v>
      </c>
      <c r="U11092" s="3">
        <f>Table1[[#This Row],[Emissions (g CO2)]]/(Table1[[#This Row],[Generation (TWh)]]*10^9)</f>
        <v>545.72209999999995</v>
      </c>
    </row>
    <row r="11093" spans="1:21" x14ac:dyDescent="0.35">
      <c r="A11093" t="s">
        <v>2818</v>
      </c>
      <c r="B11093" t="s">
        <v>3239</v>
      </c>
      <c r="C11093" t="str">
        <f>SUBSTITUTE(Table1[[#This Row],[Fuel]],", ",",")</f>
        <v>fossil gas: natural gas</v>
      </c>
      <c r="D11093" t="s">
        <v>3239</v>
      </c>
      <c r="H11093" t="s">
        <v>3440</v>
      </c>
      <c r="I11093">
        <v>66</v>
      </c>
      <c r="J11093" t="s">
        <v>3448</v>
      </c>
      <c r="K11093">
        <v>1962</v>
      </c>
      <c r="L11093" t="s">
        <v>29</v>
      </c>
      <c r="M11093" t="s">
        <v>29</v>
      </c>
      <c r="N11093">
        <v>39.0867</v>
      </c>
      <c r="O11093">
        <v>-94.651390000000006</v>
      </c>
      <c r="P11093" t="s">
        <v>3613</v>
      </c>
      <c r="Q11093" s="3">
        <f>Table1[[#This Row],[Capacity (MW)]]*0.395*8760*10^-6</f>
        <v>0.2283732</v>
      </c>
      <c r="R11093" s="3" cm="1">
        <f t="array" ref="R11093">AVERAGE(VLOOKUP(_xlfn.TEXTSPLIT(Table1[[#This Row],[Fuel (no space after comma)]], ","), FuelList_Final_EF!$A$2:$B$65, 2, FALSE))</f>
        <v>53.06</v>
      </c>
      <c r="S11093" s="3">
        <f>Table1[[#This Row],[Generation (TWh)]]*10^9*VLOOKUP(Table1[[#This Row],[Turbine/Engine Technology]],Technology_HR!$A$2:$B$11,2,FALSE)*10^-6</f>
        <v>2348818.3619999997</v>
      </c>
      <c r="T11093" s="5">
        <f>Table1[[#This Row],[Fuel Consumption (mmBtu)]]*Table1[[#This Row],[Emission Factor (kg CO2/ mmBtu)]]*10^3</f>
        <v>124628302287.72</v>
      </c>
      <c r="U11093" s="3">
        <f>Table1[[#This Row],[Emissions (g CO2)]]/(Table1[[#This Row],[Generation (TWh)]]*10^9)</f>
        <v>545.72209999999995</v>
      </c>
    </row>
    <row r="11094" spans="1:21" x14ac:dyDescent="0.35">
      <c r="A11094" t="s">
        <v>2819</v>
      </c>
      <c r="B11094" t="s">
        <v>3275</v>
      </c>
      <c r="C11094" t="str">
        <f>SUBSTITUTE(Table1[[#This Row],[Fuel]],", ",",")</f>
        <v>fossil liquids: fuel oil</v>
      </c>
      <c r="D11094" t="s">
        <v>3275</v>
      </c>
      <c r="H11094" t="s">
        <v>3438</v>
      </c>
      <c r="I11094">
        <v>64</v>
      </c>
      <c r="J11094" t="s">
        <v>3446</v>
      </c>
      <c r="K11094">
        <v>2009</v>
      </c>
      <c r="L11094" t="s">
        <v>29</v>
      </c>
      <c r="M11094" t="s">
        <v>29</v>
      </c>
      <c r="N11094">
        <v>19.7317</v>
      </c>
      <c r="O11094">
        <v>-156.0283</v>
      </c>
      <c r="P11094" t="s">
        <v>3613</v>
      </c>
      <c r="Q11094" s="3">
        <f>Table1[[#This Row],[Capacity (MW)]]*0.395*8760*10^-6</f>
        <v>0.22145280000000001</v>
      </c>
      <c r="R11094" s="3" cm="1">
        <f t="array" ref="R11094">AVERAGE(VLOOKUP(_xlfn.TEXTSPLIT(Table1[[#This Row],[Fuel (no space after comma)]], ","), FuelList_Final_EF!$A$2:$B$65, 2, FALSE))</f>
        <v>78.106682297772565</v>
      </c>
      <c r="S11094" s="3">
        <f>Table1[[#This Row],[Generation (TWh)]]*10^9*VLOOKUP(Table1[[#This Row],[Turbine/Engine Technology]],Technology_HR!$A$2:$B$11,2,FALSE)*10^-6</f>
        <v>1671747.1871999998</v>
      </c>
      <c r="T11094" s="5">
        <f>Table1[[#This Row],[Fuel Consumption (mmBtu)]]*Table1[[#This Row],[Emission Factor (kg CO2/ mmBtu)]]*10^3</f>
        <v>130574626432.8253</v>
      </c>
      <c r="U11094" s="3">
        <f>Table1[[#This Row],[Emissions (g CO2)]]/(Table1[[#This Row],[Generation (TWh)]]*10^9)</f>
        <v>589.62734466588506</v>
      </c>
    </row>
    <row r="11095" spans="1:21" x14ac:dyDescent="0.35">
      <c r="A11095" t="s">
        <v>2434</v>
      </c>
      <c r="B11095" t="s">
        <v>3243</v>
      </c>
      <c r="C11095" t="str">
        <f>SUBSTITUTE(Table1[[#This Row],[Fuel]],", ",",")</f>
        <v>fossil gas: natural gas,fossil liquids: fuel oil</v>
      </c>
      <c r="D11095" t="s">
        <v>3239</v>
      </c>
      <c r="E11095" t="s">
        <v>3275</v>
      </c>
      <c r="H11095" t="s">
        <v>3436</v>
      </c>
      <c r="I11095">
        <v>93</v>
      </c>
      <c r="J11095" t="s">
        <v>3446</v>
      </c>
      <c r="K11095">
        <v>2002</v>
      </c>
      <c r="L11095" t="s">
        <v>29</v>
      </c>
      <c r="M11095" t="s">
        <v>29</v>
      </c>
      <c r="N11095">
        <v>32.797600000000003</v>
      </c>
      <c r="O11095">
        <v>-88.605999999999995</v>
      </c>
      <c r="P11095" t="s">
        <v>3613</v>
      </c>
      <c r="Q11095" s="3">
        <f>Table1[[#This Row],[Capacity (MW)]]*0.395*8760*10^-6</f>
        <v>0.32179859999999993</v>
      </c>
      <c r="R11095" s="3" cm="1">
        <f t="array" ref="R11095">AVERAGE(VLOOKUP(_xlfn.TEXTSPLIT(Table1[[#This Row],[Fuel (no space after comma)]], ","), FuelList_Final_EF!$A$2:$B$65, 2, FALSE))</f>
        <v>65.583341148886291</v>
      </c>
      <c r="S11095" s="3">
        <f>Table1[[#This Row],[Generation (TWh)]]*10^9*VLOOKUP(Table1[[#This Row],[Turbine/Engine Technology]],Technology_HR!$A$2:$B$11,2,FALSE)*10^-6</f>
        <v>3543002.5859999992</v>
      </c>
      <c r="T11095" s="5">
        <f>Table1[[#This Row],[Fuel Consumption (mmBtu)]]*Table1[[#This Row],[Emission Factor (kg CO2/ mmBtu)]]*10^3</f>
        <v>232361947289.02429</v>
      </c>
      <c r="U11095" s="3">
        <f>Table1[[#This Row],[Emissions (g CO2)]]/(Table1[[#This Row],[Generation (TWh)]]*10^9)</f>
        <v>722.072586049238</v>
      </c>
    </row>
    <row r="11096" spans="1:21" x14ac:dyDescent="0.35">
      <c r="A11096" t="s">
        <v>2434</v>
      </c>
      <c r="B11096" t="s">
        <v>3243</v>
      </c>
      <c r="C11096" t="str">
        <f>SUBSTITUTE(Table1[[#This Row],[Fuel]],", ",",")</f>
        <v>fossil gas: natural gas,fossil liquids: fuel oil</v>
      </c>
      <c r="D11096" t="s">
        <v>3239</v>
      </c>
      <c r="E11096" t="s">
        <v>3275</v>
      </c>
      <c r="H11096" t="s">
        <v>3436</v>
      </c>
      <c r="I11096">
        <v>93</v>
      </c>
      <c r="J11096" t="s">
        <v>3446</v>
      </c>
      <c r="K11096">
        <v>2002</v>
      </c>
      <c r="L11096" t="s">
        <v>29</v>
      </c>
      <c r="M11096" t="s">
        <v>29</v>
      </c>
      <c r="N11096">
        <v>32.797600000000003</v>
      </c>
      <c r="O11096">
        <v>-88.605999999999995</v>
      </c>
      <c r="P11096" t="s">
        <v>3613</v>
      </c>
      <c r="Q11096" s="3">
        <f>Table1[[#This Row],[Capacity (MW)]]*0.395*8760*10^-6</f>
        <v>0.32179859999999993</v>
      </c>
      <c r="R11096" s="3" cm="1">
        <f t="array" ref="R11096">AVERAGE(VLOOKUP(_xlfn.TEXTSPLIT(Table1[[#This Row],[Fuel (no space after comma)]], ","), FuelList_Final_EF!$A$2:$B$65, 2, FALSE))</f>
        <v>65.583341148886291</v>
      </c>
      <c r="S11096" s="3">
        <f>Table1[[#This Row],[Generation (TWh)]]*10^9*VLOOKUP(Table1[[#This Row],[Turbine/Engine Technology]],Technology_HR!$A$2:$B$11,2,FALSE)*10^-6</f>
        <v>3543002.5859999992</v>
      </c>
      <c r="T11096" s="5">
        <f>Table1[[#This Row],[Fuel Consumption (mmBtu)]]*Table1[[#This Row],[Emission Factor (kg CO2/ mmBtu)]]*10^3</f>
        <v>232361947289.02429</v>
      </c>
      <c r="U11096" s="3">
        <f>Table1[[#This Row],[Emissions (g CO2)]]/(Table1[[#This Row],[Generation (TWh)]]*10^9)</f>
        <v>722.072586049238</v>
      </c>
    </row>
    <row r="11097" spans="1:21" x14ac:dyDescent="0.35">
      <c r="A11097" t="s">
        <v>2434</v>
      </c>
      <c r="B11097" t="s">
        <v>3243</v>
      </c>
      <c r="C11097" t="str">
        <f>SUBSTITUTE(Table1[[#This Row],[Fuel]],", ",",")</f>
        <v>fossil gas: natural gas,fossil liquids: fuel oil</v>
      </c>
      <c r="D11097" t="s">
        <v>3239</v>
      </c>
      <c r="E11097" t="s">
        <v>3275</v>
      </c>
      <c r="H11097" t="s">
        <v>3436</v>
      </c>
      <c r="I11097">
        <v>93</v>
      </c>
      <c r="J11097" t="s">
        <v>3446</v>
      </c>
      <c r="K11097">
        <v>2002</v>
      </c>
      <c r="L11097" t="s">
        <v>29</v>
      </c>
      <c r="M11097" t="s">
        <v>29</v>
      </c>
      <c r="N11097">
        <v>32.797600000000003</v>
      </c>
      <c r="O11097">
        <v>-88.605999999999995</v>
      </c>
      <c r="P11097" t="s">
        <v>3613</v>
      </c>
      <c r="Q11097" s="3">
        <f>Table1[[#This Row],[Capacity (MW)]]*0.395*8760*10^-6</f>
        <v>0.32179859999999993</v>
      </c>
      <c r="R11097" s="3" cm="1">
        <f t="array" ref="R11097">AVERAGE(VLOOKUP(_xlfn.TEXTSPLIT(Table1[[#This Row],[Fuel (no space after comma)]], ","), FuelList_Final_EF!$A$2:$B$65, 2, FALSE))</f>
        <v>65.583341148886291</v>
      </c>
      <c r="S11097" s="3">
        <f>Table1[[#This Row],[Generation (TWh)]]*10^9*VLOOKUP(Table1[[#This Row],[Turbine/Engine Technology]],Technology_HR!$A$2:$B$11,2,FALSE)*10^-6</f>
        <v>3543002.5859999992</v>
      </c>
      <c r="T11097" s="5">
        <f>Table1[[#This Row],[Fuel Consumption (mmBtu)]]*Table1[[#This Row],[Emission Factor (kg CO2/ mmBtu)]]*10^3</f>
        <v>232361947289.02429</v>
      </c>
      <c r="U11097" s="3">
        <f>Table1[[#This Row],[Emissions (g CO2)]]/(Table1[[#This Row],[Generation (TWh)]]*10^9)</f>
        <v>722.072586049238</v>
      </c>
    </row>
    <row r="11098" spans="1:21" x14ac:dyDescent="0.35">
      <c r="A11098" t="s">
        <v>2434</v>
      </c>
      <c r="B11098" t="s">
        <v>3243</v>
      </c>
      <c r="C11098" t="str">
        <f>SUBSTITUTE(Table1[[#This Row],[Fuel]],", ",",")</f>
        <v>fossil gas: natural gas,fossil liquids: fuel oil</v>
      </c>
      <c r="D11098" t="s">
        <v>3239</v>
      </c>
      <c r="E11098" t="s">
        <v>3275</v>
      </c>
      <c r="H11098" t="s">
        <v>3436</v>
      </c>
      <c r="I11098">
        <v>93</v>
      </c>
      <c r="J11098" t="s">
        <v>3446</v>
      </c>
      <c r="K11098">
        <v>2002</v>
      </c>
      <c r="L11098" t="s">
        <v>29</v>
      </c>
      <c r="M11098" t="s">
        <v>29</v>
      </c>
      <c r="N11098">
        <v>32.797600000000003</v>
      </c>
      <c r="O11098">
        <v>-88.605999999999995</v>
      </c>
      <c r="P11098" t="s">
        <v>3613</v>
      </c>
      <c r="Q11098" s="3">
        <f>Table1[[#This Row],[Capacity (MW)]]*0.395*8760*10^-6</f>
        <v>0.32179859999999993</v>
      </c>
      <c r="R11098" s="3" cm="1">
        <f t="array" ref="R11098">AVERAGE(VLOOKUP(_xlfn.TEXTSPLIT(Table1[[#This Row],[Fuel (no space after comma)]], ","), FuelList_Final_EF!$A$2:$B$65, 2, FALSE))</f>
        <v>65.583341148886291</v>
      </c>
      <c r="S11098" s="3">
        <f>Table1[[#This Row],[Generation (TWh)]]*10^9*VLOOKUP(Table1[[#This Row],[Turbine/Engine Technology]],Technology_HR!$A$2:$B$11,2,FALSE)*10^-6</f>
        <v>3543002.5859999992</v>
      </c>
      <c r="T11098" s="5">
        <f>Table1[[#This Row],[Fuel Consumption (mmBtu)]]*Table1[[#This Row],[Emission Factor (kg CO2/ mmBtu)]]*10^3</f>
        <v>232361947289.02429</v>
      </c>
      <c r="U11098" s="3">
        <f>Table1[[#This Row],[Emissions (g CO2)]]/(Table1[[#This Row],[Generation (TWh)]]*10^9)</f>
        <v>722.072586049238</v>
      </c>
    </row>
    <row r="11099" spans="1:21" x14ac:dyDescent="0.35">
      <c r="A11099" t="s">
        <v>2820</v>
      </c>
      <c r="B11099" t="s">
        <v>3239</v>
      </c>
      <c r="C11099" t="str">
        <f>SUBSTITUTE(Table1[[#This Row],[Fuel]],", ",",")</f>
        <v>fossil gas: natural gas</v>
      </c>
      <c r="D11099" t="s">
        <v>3239</v>
      </c>
      <c r="H11099" t="s">
        <v>3438</v>
      </c>
      <c r="I11099">
        <v>314</v>
      </c>
      <c r="J11099" t="s">
        <v>3446</v>
      </c>
      <c r="K11099">
        <v>2002</v>
      </c>
      <c r="L11099" t="s">
        <v>29</v>
      </c>
      <c r="M11099" t="s">
        <v>29</v>
      </c>
      <c r="N11099">
        <v>41.479700000000001</v>
      </c>
      <c r="O11099">
        <v>-88.258099999999999</v>
      </c>
      <c r="P11099" t="s">
        <v>3613</v>
      </c>
      <c r="Q11099" s="3">
        <f>Table1[[#This Row],[Capacity (MW)]]*0.395*8760*10^-6</f>
        <v>1.0865028000000001</v>
      </c>
      <c r="R11099" s="3" cm="1">
        <f t="array" ref="R11099">AVERAGE(VLOOKUP(_xlfn.TEXTSPLIT(Table1[[#This Row],[Fuel (no space after comma)]], ","), FuelList_Final_EF!$A$2:$B$65, 2, FALSE))</f>
        <v>53.06</v>
      </c>
      <c r="S11099" s="3">
        <f>Table1[[#This Row],[Generation (TWh)]]*10^9*VLOOKUP(Table1[[#This Row],[Turbine/Engine Technology]],Technology_HR!$A$2:$B$11,2,FALSE)*10^-6</f>
        <v>8202009.6371999998</v>
      </c>
      <c r="T11099" s="5">
        <f>Table1[[#This Row],[Fuel Consumption (mmBtu)]]*Table1[[#This Row],[Emission Factor (kg CO2/ mmBtu)]]*10^3</f>
        <v>435198631349.83197</v>
      </c>
      <c r="U11099" s="3">
        <f>Table1[[#This Row],[Emissions (g CO2)]]/(Table1[[#This Row],[Generation (TWh)]]*10^9)</f>
        <v>400.54993999999999</v>
      </c>
    </row>
    <row r="11100" spans="1:21" x14ac:dyDescent="0.35">
      <c r="A11100" t="s">
        <v>2820</v>
      </c>
      <c r="B11100" t="s">
        <v>3239</v>
      </c>
      <c r="C11100" t="str">
        <f>SUBSTITUTE(Table1[[#This Row],[Fuel]],", ",",")</f>
        <v>fossil gas: natural gas</v>
      </c>
      <c r="D11100" t="s">
        <v>3239</v>
      </c>
      <c r="H11100" t="s">
        <v>3438</v>
      </c>
      <c r="I11100">
        <v>314</v>
      </c>
      <c r="J11100" t="s">
        <v>3446</v>
      </c>
      <c r="K11100">
        <v>2002</v>
      </c>
      <c r="L11100" t="s">
        <v>29</v>
      </c>
      <c r="M11100" t="s">
        <v>29</v>
      </c>
      <c r="N11100">
        <v>41.479700000000001</v>
      </c>
      <c r="O11100">
        <v>-88.258099999999999</v>
      </c>
      <c r="P11100" t="s">
        <v>3613</v>
      </c>
      <c r="Q11100" s="3">
        <f>Table1[[#This Row],[Capacity (MW)]]*0.395*8760*10^-6</f>
        <v>1.0865028000000001</v>
      </c>
      <c r="R11100" s="3" cm="1">
        <f t="array" ref="R11100">AVERAGE(VLOOKUP(_xlfn.TEXTSPLIT(Table1[[#This Row],[Fuel (no space after comma)]], ","), FuelList_Final_EF!$A$2:$B$65, 2, FALSE))</f>
        <v>53.06</v>
      </c>
      <c r="S11100" s="3">
        <f>Table1[[#This Row],[Generation (TWh)]]*10^9*VLOOKUP(Table1[[#This Row],[Turbine/Engine Technology]],Technology_HR!$A$2:$B$11,2,FALSE)*10^-6</f>
        <v>8202009.6371999998</v>
      </c>
      <c r="T11100" s="5">
        <f>Table1[[#This Row],[Fuel Consumption (mmBtu)]]*Table1[[#This Row],[Emission Factor (kg CO2/ mmBtu)]]*10^3</f>
        <v>435198631349.83197</v>
      </c>
      <c r="U11100" s="3">
        <f>Table1[[#This Row],[Emissions (g CO2)]]/(Table1[[#This Row],[Generation (TWh)]]*10^9)</f>
        <v>400.54993999999999</v>
      </c>
    </row>
    <row r="11101" spans="1:21" x14ac:dyDescent="0.35">
      <c r="A11101" t="s">
        <v>2820</v>
      </c>
      <c r="B11101" t="s">
        <v>3239</v>
      </c>
      <c r="C11101" t="str">
        <f>SUBSTITUTE(Table1[[#This Row],[Fuel]],", ",",")</f>
        <v>fossil gas: natural gas</v>
      </c>
      <c r="D11101" t="s">
        <v>3239</v>
      </c>
      <c r="H11101" t="s">
        <v>3438</v>
      </c>
      <c r="I11101">
        <v>314</v>
      </c>
      <c r="J11101" t="s">
        <v>3446</v>
      </c>
      <c r="K11101">
        <v>2002</v>
      </c>
      <c r="L11101" t="s">
        <v>29</v>
      </c>
      <c r="M11101" t="s">
        <v>29</v>
      </c>
      <c r="N11101">
        <v>41.479700000000001</v>
      </c>
      <c r="O11101">
        <v>-88.258099999999999</v>
      </c>
      <c r="P11101" t="s">
        <v>3613</v>
      </c>
      <c r="Q11101" s="3">
        <f>Table1[[#This Row],[Capacity (MW)]]*0.395*8760*10^-6</f>
        <v>1.0865028000000001</v>
      </c>
      <c r="R11101" s="3" cm="1">
        <f t="array" ref="R11101">AVERAGE(VLOOKUP(_xlfn.TEXTSPLIT(Table1[[#This Row],[Fuel (no space after comma)]], ","), FuelList_Final_EF!$A$2:$B$65, 2, FALSE))</f>
        <v>53.06</v>
      </c>
      <c r="S11101" s="3">
        <f>Table1[[#This Row],[Generation (TWh)]]*10^9*VLOOKUP(Table1[[#This Row],[Turbine/Engine Technology]],Technology_HR!$A$2:$B$11,2,FALSE)*10^-6</f>
        <v>8202009.6371999998</v>
      </c>
      <c r="T11101" s="5">
        <f>Table1[[#This Row],[Fuel Consumption (mmBtu)]]*Table1[[#This Row],[Emission Factor (kg CO2/ mmBtu)]]*10^3</f>
        <v>435198631349.83197</v>
      </c>
      <c r="U11101" s="3">
        <f>Table1[[#This Row],[Emissions (g CO2)]]/(Table1[[#This Row],[Generation (TWh)]]*10^9)</f>
        <v>400.54993999999999</v>
      </c>
    </row>
    <row r="11102" spans="1:21" x14ac:dyDescent="0.35">
      <c r="A11102" t="s">
        <v>2820</v>
      </c>
      <c r="B11102" t="s">
        <v>3239</v>
      </c>
      <c r="C11102" t="str">
        <f>SUBSTITUTE(Table1[[#This Row],[Fuel]],", ",",")</f>
        <v>fossil gas: natural gas</v>
      </c>
      <c r="D11102" t="s">
        <v>3239</v>
      </c>
      <c r="H11102" t="s">
        <v>3438</v>
      </c>
      <c r="I11102">
        <v>314</v>
      </c>
      <c r="J11102" t="s">
        <v>3446</v>
      </c>
      <c r="K11102">
        <v>2002</v>
      </c>
      <c r="L11102" t="s">
        <v>29</v>
      </c>
      <c r="M11102" t="s">
        <v>29</v>
      </c>
      <c r="N11102">
        <v>41.479700000000001</v>
      </c>
      <c r="O11102">
        <v>-88.258099999999999</v>
      </c>
      <c r="P11102" t="s">
        <v>3613</v>
      </c>
      <c r="Q11102" s="3">
        <f>Table1[[#This Row],[Capacity (MW)]]*0.395*8760*10^-6</f>
        <v>1.0865028000000001</v>
      </c>
      <c r="R11102" s="3" cm="1">
        <f t="array" ref="R11102">AVERAGE(VLOOKUP(_xlfn.TEXTSPLIT(Table1[[#This Row],[Fuel (no space after comma)]], ","), FuelList_Final_EF!$A$2:$B$65, 2, FALSE))</f>
        <v>53.06</v>
      </c>
      <c r="S11102" s="3">
        <f>Table1[[#This Row],[Generation (TWh)]]*10^9*VLOOKUP(Table1[[#This Row],[Turbine/Engine Technology]],Technology_HR!$A$2:$B$11,2,FALSE)*10^-6</f>
        <v>8202009.6371999998</v>
      </c>
      <c r="T11102" s="5">
        <f>Table1[[#This Row],[Fuel Consumption (mmBtu)]]*Table1[[#This Row],[Emission Factor (kg CO2/ mmBtu)]]*10^3</f>
        <v>435198631349.83197</v>
      </c>
      <c r="U11102" s="3">
        <f>Table1[[#This Row],[Emissions (g CO2)]]/(Table1[[#This Row],[Generation (TWh)]]*10^9)</f>
        <v>400.54993999999999</v>
      </c>
    </row>
    <row r="11103" spans="1:21" x14ac:dyDescent="0.35">
      <c r="A11103" t="s">
        <v>2821</v>
      </c>
      <c r="B11103" t="s">
        <v>3239</v>
      </c>
      <c r="C11103" t="str">
        <f>SUBSTITUTE(Table1[[#This Row],[Fuel]],", ",",")</f>
        <v>fossil gas: natural gas</v>
      </c>
      <c r="D11103" t="s">
        <v>3239</v>
      </c>
      <c r="H11103" t="s">
        <v>3438</v>
      </c>
      <c r="I11103">
        <v>213</v>
      </c>
      <c r="J11103" t="s">
        <v>3446</v>
      </c>
      <c r="K11103">
        <v>2002</v>
      </c>
      <c r="L11103" t="s">
        <v>29</v>
      </c>
      <c r="M11103" t="s">
        <v>29</v>
      </c>
      <c r="N11103">
        <v>42.363300000000002</v>
      </c>
      <c r="O11103">
        <v>-71.0792</v>
      </c>
      <c r="P11103" t="s">
        <v>3613</v>
      </c>
      <c r="Q11103" s="3">
        <f>Table1[[#This Row],[Capacity (MW)]]*0.395*8760*10^-6</f>
        <v>0.73702260000000008</v>
      </c>
      <c r="R11103" s="3" cm="1">
        <f t="array" ref="R11103">AVERAGE(VLOOKUP(_xlfn.TEXTSPLIT(Table1[[#This Row],[Fuel (no space after comma)]], ","), FuelList_Final_EF!$A$2:$B$65, 2, FALSE))</f>
        <v>53.06</v>
      </c>
      <c r="S11103" s="3">
        <f>Table1[[#This Row],[Generation (TWh)]]*10^9*VLOOKUP(Table1[[#This Row],[Turbine/Engine Technology]],Technology_HR!$A$2:$B$11,2,FALSE)*10^-6</f>
        <v>5563783.607400001</v>
      </c>
      <c r="T11103" s="5">
        <f>Table1[[#This Row],[Fuel Consumption (mmBtu)]]*Table1[[#This Row],[Emission Factor (kg CO2/ mmBtu)]]*10^3</f>
        <v>295214358208.6441</v>
      </c>
      <c r="U11103" s="3">
        <f>Table1[[#This Row],[Emissions (g CO2)]]/(Table1[[#This Row],[Generation (TWh)]]*10^9)</f>
        <v>400.54994000000005</v>
      </c>
    </row>
    <row r="11104" spans="1:21" x14ac:dyDescent="0.35">
      <c r="A11104" t="s">
        <v>375</v>
      </c>
      <c r="B11104" t="s">
        <v>3243</v>
      </c>
      <c r="C11104" t="str">
        <f>SUBSTITUTE(Table1[[#This Row],[Fuel]],", ",",")</f>
        <v>fossil gas: natural gas,fossil liquids: fuel oil</v>
      </c>
      <c r="D11104" t="s">
        <v>3239</v>
      </c>
      <c r="E11104" t="s">
        <v>3275</v>
      </c>
      <c r="H11104" t="s">
        <v>3438</v>
      </c>
      <c r="I11104">
        <v>121</v>
      </c>
      <c r="J11104" t="s">
        <v>3446</v>
      </c>
      <c r="K11104">
        <v>1995</v>
      </c>
      <c r="L11104" t="s">
        <v>29</v>
      </c>
      <c r="M11104" t="s">
        <v>29</v>
      </c>
      <c r="N11104">
        <v>40.6417</v>
      </c>
      <c r="O11104">
        <v>-73.777799999999999</v>
      </c>
      <c r="P11104" t="s">
        <v>3613</v>
      </c>
      <c r="Q11104" s="3">
        <f>Table1[[#This Row],[Capacity (MW)]]*0.395*8760*10^-6</f>
        <v>0.41868420000000001</v>
      </c>
      <c r="R11104" s="3" cm="1">
        <f t="array" ref="R11104">AVERAGE(VLOOKUP(_xlfn.TEXTSPLIT(Table1[[#This Row],[Fuel (no space after comma)]], ","), FuelList_Final_EF!$A$2:$B$65, 2, FALSE))</f>
        <v>65.583341148886291</v>
      </c>
      <c r="S11104" s="3">
        <f>Table1[[#This Row],[Generation (TWh)]]*10^9*VLOOKUP(Table1[[#This Row],[Turbine/Engine Technology]],Technology_HR!$A$2:$B$11,2,FALSE)*10^-6</f>
        <v>3160647.0257999999</v>
      </c>
      <c r="T11104" s="5">
        <f>Table1[[#This Row],[Fuel Consumption (mmBtu)]]*Table1[[#This Row],[Emission Factor (kg CO2/ mmBtu)]]*10^3</f>
        <v>207285792144.25421</v>
      </c>
      <c r="U11104" s="3">
        <f>Table1[[#This Row],[Emissions (g CO2)]]/(Table1[[#This Row],[Generation (TWh)]]*10^9)</f>
        <v>495.08864233294264</v>
      </c>
    </row>
    <row r="11105" spans="1:21" x14ac:dyDescent="0.35">
      <c r="A11105" t="s">
        <v>2822</v>
      </c>
      <c r="B11105" t="s">
        <v>3239</v>
      </c>
      <c r="C11105" t="str">
        <f>SUBSTITUTE(Table1[[#This Row],[Fuel]],", ",",")</f>
        <v>fossil gas: natural gas</v>
      </c>
      <c r="D11105" t="s">
        <v>3239</v>
      </c>
      <c r="H11105" t="s">
        <v>3436</v>
      </c>
      <c r="I11105">
        <v>75</v>
      </c>
      <c r="J11105" t="s">
        <v>3446</v>
      </c>
      <c r="K11105">
        <v>1985</v>
      </c>
      <c r="L11105" t="s">
        <v>29</v>
      </c>
      <c r="M11105" t="s">
        <v>29</v>
      </c>
      <c r="N11105">
        <v>35.451500000000003</v>
      </c>
      <c r="O11105">
        <v>-118.9849</v>
      </c>
      <c r="P11105" t="s">
        <v>3613</v>
      </c>
      <c r="Q11105" s="3">
        <f>Table1[[#This Row],[Capacity (MW)]]*0.395*8760*10^-6</f>
        <v>0.259515</v>
      </c>
      <c r="R11105" s="3" cm="1">
        <f t="array" ref="R11105">AVERAGE(VLOOKUP(_xlfn.TEXTSPLIT(Table1[[#This Row],[Fuel (no space after comma)]], ","), FuelList_Final_EF!$A$2:$B$65, 2, FALSE))</f>
        <v>53.06</v>
      </c>
      <c r="S11105" s="3">
        <f>Table1[[#This Row],[Generation (TWh)]]*10^9*VLOOKUP(Table1[[#This Row],[Turbine/Engine Technology]],Technology_HR!$A$2:$B$11,2,FALSE)*10^-6</f>
        <v>2857260.15</v>
      </c>
      <c r="T11105" s="5">
        <f>Table1[[#This Row],[Fuel Consumption (mmBtu)]]*Table1[[#This Row],[Emission Factor (kg CO2/ mmBtu)]]*10^3</f>
        <v>151606223559</v>
      </c>
      <c r="U11105" s="3">
        <f>Table1[[#This Row],[Emissions (g CO2)]]/(Table1[[#This Row],[Generation (TWh)]]*10^9)</f>
        <v>584.19060000000002</v>
      </c>
    </row>
    <row r="11106" spans="1:21" x14ac:dyDescent="0.35">
      <c r="A11106" t="s">
        <v>2822</v>
      </c>
      <c r="B11106" t="s">
        <v>3239</v>
      </c>
      <c r="C11106" t="str">
        <f>SUBSTITUTE(Table1[[#This Row],[Fuel]],", ",",")</f>
        <v>fossil gas: natural gas</v>
      </c>
      <c r="D11106" t="s">
        <v>3239</v>
      </c>
      <c r="H11106" t="s">
        <v>3436</v>
      </c>
      <c r="I11106">
        <v>75</v>
      </c>
      <c r="J11106" t="s">
        <v>3446</v>
      </c>
      <c r="K11106">
        <v>1985</v>
      </c>
      <c r="L11106" t="s">
        <v>29</v>
      </c>
      <c r="M11106" t="s">
        <v>29</v>
      </c>
      <c r="N11106">
        <v>35.451500000000003</v>
      </c>
      <c r="O11106">
        <v>-118.9849</v>
      </c>
      <c r="P11106" t="s">
        <v>3613</v>
      </c>
      <c r="Q11106" s="3">
        <f>Table1[[#This Row],[Capacity (MW)]]*0.395*8760*10^-6</f>
        <v>0.259515</v>
      </c>
      <c r="R11106" s="3" cm="1">
        <f t="array" ref="R11106">AVERAGE(VLOOKUP(_xlfn.TEXTSPLIT(Table1[[#This Row],[Fuel (no space after comma)]], ","), FuelList_Final_EF!$A$2:$B$65, 2, FALSE))</f>
        <v>53.06</v>
      </c>
      <c r="S11106" s="3">
        <f>Table1[[#This Row],[Generation (TWh)]]*10^9*VLOOKUP(Table1[[#This Row],[Turbine/Engine Technology]],Technology_HR!$A$2:$B$11,2,FALSE)*10^-6</f>
        <v>2857260.15</v>
      </c>
      <c r="T11106" s="5">
        <f>Table1[[#This Row],[Fuel Consumption (mmBtu)]]*Table1[[#This Row],[Emission Factor (kg CO2/ mmBtu)]]*10^3</f>
        <v>151606223559</v>
      </c>
      <c r="U11106" s="3">
        <f>Table1[[#This Row],[Emissions (g CO2)]]/(Table1[[#This Row],[Generation (TWh)]]*10^9)</f>
        <v>584.19060000000002</v>
      </c>
    </row>
    <row r="11107" spans="1:21" x14ac:dyDescent="0.35">
      <c r="A11107" t="s">
        <v>2822</v>
      </c>
      <c r="B11107" t="s">
        <v>3239</v>
      </c>
      <c r="C11107" t="str">
        <f>SUBSTITUTE(Table1[[#This Row],[Fuel]],", ",",")</f>
        <v>fossil gas: natural gas</v>
      </c>
      <c r="D11107" t="s">
        <v>3239</v>
      </c>
      <c r="H11107" t="s">
        <v>3436</v>
      </c>
      <c r="I11107">
        <v>75</v>
      </c>
      <c r="J11107" t="s">
        <v>3446</v>
      </c>
      <c r="K11107">
        <v>1985</v>
      </c>
      <c r="L11107" t="s">
        <v>29</v>
      </c>
      <c r="M11107" t="s">
        <v>29</v>
      </c>
      <c r="N11107">
        <v>35.451500000000003</v>
      </c>
      <c r="O11107">
        <v>-118.9849</v>
      </c>
      <c r="P11107" t="s">
        <v>3613</v>
      </c>
      <c r="Q11107" s="3">
        <f>Table1[[#This Row],[Capacity (MW)]]*0.395*8760*10^-6</f>
        <v>0.259515</v>
      </c>
      <c r="R11107" s="3" cm="1">
        <f t="array" ref="R11107">AVERAGE(VLOOKUP(_xlfn.TEXTSPLIT(Table1[[#This Row],[Fuel (no space after comma)]], ","), FuelList_Final_EF!$A$2:$B$65, 2, FALSE))</f>
        <v>53.06</v>
      </c>
      <c r="S11107" s="3">
        <f>Table1[[#This Row],[Generation (TWh)]]*10^9*VLOOKUP(Table1[[#This Row],[Turbine/Engine Technology]],Technology_HR!$A$2:$B$11,2,FALSE)*10^-6</f>
        <v>2857260.15</v>
      </c>
      <c r="T11107" s="5">
        <f>Table1[[#This Row],[Fuel Consumption (mmBtu)]]*Table1[[#This Row],[Emission Factor (kg CO2/ mmBtu)]]*10^3</f>
        <v>151606223559</v>
      </c>
      <c r="U11107" s="3">
        <f>Table1[[#This Row],[Emissions (g CO2)]]/(Table1[[#This Row],[Generation (TWh)]]*10^9)</f>
        <v>584.19060000000002</v>
      </c>
    </row>
    <row r="11108" spans="1:21" x14ac:dyDescent="0.35">
      <c r="A11108" t="s">
        <v>2822</v>
      </c>
      <c r="B11108" t="s">
        <v>3239</v>
      </c>
      <c r="C11108" t="str">
        <f>SUBSTITUTE(Table1[[#This Row],[Fuel]],", ",",")</f>
        <v>fossil gas: natural gas</v>
      </c>
      <c r="D11108" t="s">
        <v>3239</v>
      </c>
      <c r="H11108" t="s">
        <v>3436</v>
      </c>
      <c r="I11108">
        <v>75</v>
      </c>
      <c r="J11108" t="s">
        <v>3446</v>
      </c>
      <c r="K11108">
        <v>1985</v>
      </c>
      <c r="L11108" t="s">
        <v>29</v>
      </c>
      <c r="M11108" t="s">
        <v>29</v>
      </c>
      <c r="N11108">
        <v>35.451500000000003</v>
      </c>
      <c r="O11108">
        <v>-118.9849</v>
      </c>
      <c r="P11108" t="s">
        <v>3613</v>
      </c>
      <c r="Q11108" s="3">
        <f>Table1[[#This Row],[Capacity (MW)]]*0.395*8760*10^-6</f>
        <v>0.259515</v>
      </c>
      <c r="R11108" s="3" cm="1">
        <f t="array" ref="R11108">AVERAGE(VLOOKUP(_xlfn.TEXTSPLIT(Table1[[#This Row],[Fuel (no space after comma)]], ","), FuelList_Final_EF!$A$2:$B$65, 2, FALSE))</f>
        <v>53.06</v>
      </c>
      <c r="S11108" s="3">
        <f>Table1[[#This Row],[Generation (TWh)]]*10^9*VLOOKUP(Table1[[#This Row],[Turbine/Engine Technology]],Technology_HR!$A$2:$B$11,2,FALSE)*10^-6</f>
        <v>2857260.15</v>
      </c>
      <c r="T11108" s="5">
        <f>Table1[[#This Row],[Fuel Consumption (mmBtu)]]*Table1[[#This Row],[Emission Factor (kg CO2/ mmBtu)]]*10^3</f>
        <v>151606223559</v>
      </c>
      <c r="U11108" s="3">
        <f>Table1[[#This Row],[Emissions (g CO2)]]/(Table1[[#This Row],[Generation (TWh)]]*10^9)</f>
        <v>584.19060000000002</v>
      </c>
    </row>
    <row r="11109" spans="1:21" x14ac:dyDescent="0.35">
      <c r="A11109" t="s">
        <v>2823</v>
      </c>
      <c r="B11109" t="s">
        <v>3239</v>
      </c>
      <c r="C11109" t="str">
        <f>SUBSTITUTE(Table1[[#This Row],[Fuel]],", ",",")</f>
        <v>fossil gas: natural gas</v>
      </c>
      <c r="D11109" t="s">
        <v>3239</v>
      </c>
      <c r="H11109" t="s">
        <v>3436</v>
      </c>
      <c r="I11109">
        <v>122</v>
      </c>
      <c r="J11109" t="s">
        <v>3450</v>
      </c>
      <c r="K11109" t="s">
        <v>29</v>
      </c>
      <c r="L11109" t="s">
        <v>29</v>
      </c>
      <c r="M11109" t="s">
        <v>29</v>
      </c>
      <c r="N11109">
        <v>30.048303600000001</v>
      </c>
      <c r="O11109">
        <v>-99.139416400000002</v>
      </c>
      <c r="P11109" t="s">
        <v>3613</v>
      </c>
      <c r="Q11109" s="3">
        <f>Table1[[#This Row],[Capacity (MW)]]*0.395*8760*10^-6</f>
        <v>0.42214440000000003</v>
      </c>
      <c r="R11109" s="3" cm="1">
        <f t="array" ref="R11109">AVERAGE(VLOOKUP(_xlfn.TEXTSPLIT(Table1[[#This Row],[Fuel (no space after comma)]], ","), FuelList_Final_EF!$A$2:$B$65, 2, FALSE))</f>
        <v>53.06</v>
      </c>
      <c r="S11109" s="3">
        <f>Table1[[#This Row],[Generation (TWh)]]*10^9*VLOOKUP(Table1[[#This Row],[Turbine/Engine Technology]],Technology_HR!$A$2:$B$11,2,FALSE)*10^-6</f>
        <v>4647809.8440000005</v>
      </c>
      <c r="T11109" s="5">
        <f>Table1[[#This Row],[Fuel Consumption (mmBtu)]]*Table1[[#This Row],[Emission Factor (kg CO2/ mmBtu)]]*10^3</f>
        <v>246612790322.64005</v>
      </c>
      <c r="U11109" s="3">
        <f>Table1[[#This Row],[Emissions (g CO2)]]/(Table1[[#This Row],[Generation (TWh)]]*10^9)</f>
        <v>584.19060000000002</v>
      </c>
    </row>
    <row r="11110" spans="1:21" x14ac:dyDescent="0.35">
      <c r="A11110" t="s">
        <v>2495</v>
      </c>
      <c r="B11110" t="s">
        <v>3239</v>
      </c>
      <c r="C11110" t="str">
        <f>SUBSTITUTE(Table1[[#This Row],[Fuel]],", ",",")</f>
        <v>fossil gas: natural gas</v>
      </c>
      <c r="D11110" t="s">
        <v>3239</v>
      </c>
      <c r="H11110" t="s">
        <v>3438</v>
      </c>
      <c r="I11110">
        <v>831</v>
      </c>
      <c r="J11110" t="s">
        <v>3446</v>
      </c>
      <c r="K11110">
        <v>2018</v>
      </c>
      <c r="L11110" t="s">
        <v>29</v>
      </c>
      <c r="M11110" t="s">
        <v>29</v>
      </c>
      <c r="N11110">
        <v>38.695518999999997</v>
      </c>
      <c r="O11110">
        <v>-76.827789999999993</v>
      </c>
      <c r="P11110" t="s">
        <v>3613</v>
      </c>
      <c r="Q11110" s="3">
        <f>Table1[[#This Row],[Capacity (MW)]]*0.395*8760*10^-6</f>
        <v>2.8754262000000002</v>
      </c>
      <c r="R11110" s="3" cm="1">
        <f t="array" ref="R11110">AVERAGE(VLOOKUP(_xlfn.TEXTSPLIT(Table1[[#This Row],[Fuel (no space after comma)]], ","), FuelList_Final_EF!$A$2:$B$65, 2, FALSE))</f>
        <v>53.06</v>
      </c>
      <c r="S11110" s="3">
        <f>Table1[[#This Row],[Generation (TWh)]]*10^9*VLOOKUP(Table1[[#This Row],[Turbine/Engine Technology]],Technology_HR!$A$2:$B$11,2,FALSE)*10^-6</f>
        <v>21706592.3838</v>
      </c>
      <c r="T11110" s="5">
        <f>Table1[[#This Row],[Fuel Consumption (mmBtu)]]*Table1[[#This Row],[Emission Factor (kg CO2/ mmBtu)]]*10^3</f>
        <v>1151751791884.428</v>
      </c>
      <c r="U11110" s="3">
        <f>Table1[[#This Row],[Emissions (g CO2)]]/(Table1[[#This Row],[Generation (TWh)]]*10^9)</f>
        <v>400.54993999999999</v>
      </c>
    </row>
    <row r="11111" spans="1:21" x14ac:dyDescent="0.35">
      <c r="A11111" t="s">
        <v>2824</v>
      </c>
      <c r="B11111" t="s">
        <v>3239</v>
      </c>
      <c r="C11111" t="str">
        <f>SUBSTITUTE(Table1[[#This Row],[Fuel]],", ",",")</f>
        <v>fossil gas: natural gas</v>
      </c>
      <c r="D11111" t="s">
        <v>3239</v>
      </c>
      <c r="H11111" t="s">
        <v>3438</v>
      </c>
      <c r="I11111">
        <v>685</v>
      </c>
      <c r="J11111" t="s">
        <v>3446</v>
      </c>
      <c r="K11111">
        <v>2003</v>
      </c>
      <c r="L11111" t="s">
        <v>29</v>
      </c>
      <c r="M11111" t="s">
        <v>29</v>
      </c>
      <c r="N11111">
        <v>34.683100000000003</v>
      </c>
      <c r="O11111">
        <v>-95.934899999999999</v>
      </c>
      <c r="P11111" t="s">
        <v>3613</v>
      </c>
      <c r="Q11111" s="3">
        <f>Table1[[#This Row],[Capacity (MW)]]*0.395*8760*10^-6</f>
        <v>2.3702369999999999</v>
      </c>
      <c r="R11111" s="3" cm="1">
        <f t="array" ref="R11111">AVERAGE(VLOOKUP(_xlfn.TEXTSPLIT(Table1[[#This Row],[Fuel (no space after comma)]], ","), FuelList_Final_EF!$A$2:$B$65, 2, FALSE))</f>
        <v>53.06</v>
      </c>
      <c r="S11111" s="3">
        <f>Table1[[#This Row],[Generation (TWh)]]*10^9*VLOOKUP(Table1[[#This Row],[Turbine/Engine Technology]],Technology_HR!$A$2:$B$11,2,FALSE)*10^-6</f>
        <v>17892919.112999998</v>
      </c>
      <c r="T11111" s="5">
        <f>Table1[[#This Row],[Fuel Consumption (mmBtu)]]*Table1[[#This Row],[Emission Factor (kg CO2/ mmBtu)]]*10^3</f>
        <v>949398288135.78003</v>
      </c>
      <c r="U11111" s="3">
        <f>Table1[[#This Row],[Emissions (g CO2)]]/(Table1[[#This Row],[Generation (TWh)]]*10^9)</f>
        <v>400.54993999999999</v>
      </c>
    </row>
    <row r="11112" spans="1:21" x14ac:dyDescent="0.35">
      <c r="A11112" t="s">
        <v>2824</v>
      </c>
      <c r="B11112" t="s">
        <v>3239</v>
      </c>
      <c r="C11112" t="str">
        <f>SUBSTITUTE(Table1[[#This Row],[Fuel]],", ",",")</f>
        <v>fossil gas: natural gas</v>
      </c>
      <c r="D11112" t="s">
        <v>3239</v>
      </c>
      <c r="H11112" t="s">
        <v>3438</v>
      </c>
      <c r="I11112">
        <v>685</v>
      </c>
      <c r="J11112" t="s">
        <v>3446</v>
      </c>
      <c r="K11112">
        <v>2003</v>
      </c>
      <c r="L11112" t="s">
        <v>29</v>
      </c>
      <c r="M11112" t="s">
        <v>29</v>
      </c>
      <c r="N11112">
        <v>34.683100000000003</v>
      </c>
      <c r="O11112">
        <v>-95.934899999999999</v>
      </c>
      <c r="P11112" t="s">
        <v>3613</v>
      </c>
      <c r="Q11112" s="3">
        <f>Table1[[#This Row],[Capacity (MW)]]*0.395*8760*10^-6</f>
        <v>2.3702369999999999</v>
      </c>
      <c r="R11112" s="3" cm="1">
        <f t="array" ref="R11112">AVERAGE(VLOOKUP(_xlfn.TEXTSPLIT(Table1[[#This Row],[Fuel (no space after comma)]], ","), FuelList_Final_EF!$A$2:$B$65, 2, FALSE))</f>
        <v>53.06</v>
      </c>
      <c r="S11112" s="3">
        <f>Table1[[#This Row],[Generation (TWh)]]*10^9*VLOOKUP(Table1[[#This Row],[Turbine/Engine Technology]],Technology_HR!$A$2:$B$11,2,FALSE)*10^-6</f>
        <v>17892919.112999998</v>
      </c>
      <c r="T11112" s="5">
        <f>Table1[[#This Row],[Fuel Consumption (mmBtu)]]*Table1[[#This Row],[Emission Factor (kg CO2/ mmBtu)]]*10^3</f>
        <v>949398288135.78003</v>
      </c>
      <c r="U11112" s="3">
        <f>Table1[[#This Row],[Emissions (g CO2)]]/(Table1[[#This Row],[Generation (TWh)]]*10^9)</f>
        <v>400.54993999999999</v>
      </c>
    </row>
    <row r="11113" spans="1:21" x14ac:dyDescent="0.35">
      <c r="A11113" t="s">
        <v>2825</v>
      </c>
      <c r="B11113" t="s">
        <v>3243</v>
      </c>
      <c r="C11113" t="str">
        <f>SUBSTITUTE(Table1[[#This Row],[Fuel]],", ",",")</f>
        <v>fossil gas: natural gas,fossil liquids: fuel oil</v>
      </c>
      <c r="D11113" t="s">
        <v>3239</v>
      </c>
      <c r="E11113" t="s">
        <v>3275</v>
      </c>
      <c r="H11113" t="s">
        <v>3438</v>
      </c>
      <c r="I11113">
        <v>843</v>
      </c>
      <c r="J11113" t="s">
        <v>3452</v>
      </c>
      <c r="K11113" t="s">
        <v>29</v>
      </c>
      <c r="L11113" t="s">
        <v>29</v>
      </c>
      <c r="M11113" t="s">
        <v>29</v>
      </c>
      <c r="N11113">
        <v>41.863731999999999</v>
      </c>
      <c r="O11113">
        <v>-71.916839999999993</v>
      </c>
      <c r="P11113" t="s">
        <v>3613</v>
      </c>
      <c r="Q11113" s="3">
        <f>Table1[[#This Row],[Capacity (MW)]]*0.395*8760*10^-6</f>
        <v>2.9169486</v>
      </c>
      <c r="R11113" s="3" cm="1">
        <f t="array" ref="R11113">AVERAGE(VLOOKUP(_xlfn.TEXTSPLIT(Table1[[#This Row],[Fuel (no space after comma)]], ","), FuelList_Final_EF!$A$2:$B$65, 2, FALSE))</f>
        <v>65.583341148886291</v>
      </c>
      <c r="S11113" s="3">
        <f>Table1[[#This Row],[Generation (TWh)]]*10^9*VLOOKUP(Table1[[#This Row],[Turbine/Engine Technology]],Technology_HR!$A$2:$B$11,2,FALSE)*10^-6</f>
        <v>22020044.981399998</v>
      </c>
      <c r="T11113" s="5">
        <f>Table1[[#This Row],[Fuel Consumption (mmBtu)]]*Table1[[#This Row],[Emission Factor (kg CO2/ mmBtu)]]*10^3</f>
        <v>1444148122128.9775</v>
      </c>
      <c r="U11113" s="3">
        <f>Table1[[#This Row],[Emissions (g CO2)]]/(Table1[[#This Row],[Generation (TWh)]]*10^9)</f>
        <v>495.08864233294258</v>
      </c>
    </row>
    <row r="11114" spans="1:21" x14ac:dyDescent="0.35">
      <c r="A11114" t="s">
        <v>2826</v>
      </c>
      <c r="B11114" t="s">
        <v>3239</v>
      </c>
      <c r="C11114" t="str">
        <f>SUBSTITUTE(Table1[[#This Row],[Fuel]],", ",",")</f>
        <v>fossil gas: natural gas</v>
      </c>
      <c r="D11114" t="s">
        <v>3239</v>
      </c>
      <c r="H11114" t="s">
        <v>3438</v>
      </c>
      <c r="I11114">
        <v>700</v>
      </c>
      <c r="J11114" t="s">
        <v>3449</v>
      </c>
      <c r="K11114">
        <v>2025</v>
      </c>
      <c r="L11114" t="s">
        <v>29</v>
      </c>
      <c r="M11114" t="s">
        <v>29</v>
      </c>
      <c r="N11114">
        <v>30.253958999999998</v>
      </c>
      <c r="O11114">
        <v>-91.162786190000006</v>
      </c>
      <c r="P11114" t="s">
        <v>3613</v>
      </c>
      <c r="Q11114" s="3">
        <f>Table1[[#This Row],[Capacity (MW)]]*0.395*8760*10^-6</f>
        <v>2.4221399999999997</v>
      </c>
      <c r="R11114" s="3" cm="1">
        <f t="array" ref="R11114">AVERAGE(VLOOKUP(_xlfn.TEXTSPLIT(Table1[[#This Row],[Fuel (no space after comma)]], ","), FuelList_Final_EF!$A$2:$B$65, 2, FALSE))</f>
        <v>53.06</v>
      </c>
      <c r="S11114" s="3">
        <f>Table1[[#This Row],[Generation (TWh)]]*10^9*VLOOKUP(Table1[[#This Row],[Turbine/Engine Technology]],Technology_HR!$A$2:$B$11,2,FALSE)*10^-6</f>
        <v>18284734.859999996</v>
      </c>
      <c r="T11114" s="5">
        <f>Table1[[#This Row],[Fuel Consumption (mmBtu)]]*Table1[[#This Row],[Emission Factor (kg CO2/ mmBtu)]]*10^3</f>
        <v>970188031671.59985</v>
      </c>
      <c r="U11114" s="3">
        <f>Table1[[#This Row],[Emissions (g CO2)]]/(Table1[[#This Row],[Generation (TWh)]]*10^9)</f>
        <v>400.54993999999999</v>
      </c>
    </row>
    <row r="11115" spans="1:21" x14ac:dyDescent="0.35">
      <c r="A11115" t="s">
        <v>2827</v>
      </c>
      <c r="B11115" t="s">
        <v>3239</v>
      </c>
      <c r="C11115" t="str">
        <f>SUBSTITUTE(Table1[[#This Row],[Fuel]],", ",",")</f>
        <v>fossil gas: natural gas</v>
      </c>
      <c r="D11115" t="s">
        <v>3239</v>
      </c>
      <c r="H11115" t="s">
        <v>3438</v>
      </c>
      <c r="I11115">
        <v>133</v>
      </c>
      <c r="J11115" t="s">
        <v>3446</v>
      </c>
      <c r="K11115">
        <v>1989</v>
      </c>
      <c r="L11115" t="s">
        <v>29</v>
      </c>
      <c r="M11115" t="s">
        <v>29</v>
      </c>
      <c r="N11115">
        <v>36.225000000000001</v>
      </c>
      <c r="O11115">
        <v>-121.12779999999999</v>
      </c>
      <c r="P11115" t="s">
        <v>3613</v>
      </c>
      <c r="Q11115" s="3">
        <f>Table1[[#This Row],[Capacity (MW)]]*0.395*8760*10^-6</f>
        <v>0.46020660000000002</v>
      </c>
      <c r="R11115" s="3" cm="1">
        <f t="array" ref="R11115">AVERAGE(VLOOKUP(_xlfn.TEXTSPLIT(Table1[[#This Row],[Fuel (no space after comma)]], ","), FuelList_Final_EF!$A$2:$B$65, 2, FALSE))</f>
        <v>53.06</v>
      </c>
      <c r="S11115" s="3">
        <f>Table1[[#This Row],[Generation (TWh)]]*10^9*VLOOKUP(Table1[[#This Row],[Turbine/Engine Technology]],Technology_HR!$A$2:$B$11,2,FALSE)*10^-6</f>
        <v>3474099.6233999999</v>
      </c>
      <c r="T11115" s="5">
        <f>Table1[[#This Row],[Fuel Consumption (mmBtu)]]*Table1[[#This Row],[Emission Factor (kg CO2/ mmBtu)]]*10^3</f>
        <v>184335726017.604</v>
      </c>
      <c r="U11115" s="3">
        <f>Table1[[#This Row],[Emissions (g CO2)]]/(Table1[[#This Row],[Generation (TWh)]]*10^9)</f>
        <v>400.54993999999999</v>
      </c>
    </row>
    <row r="11116" spans="1:21" x14ac:dyDescent="0.35">
      <c r="A11116" t="s">
        <v>2828</v>
      </c>
      <c r="B11116" t="s">
        <v>3239</v>
      </c>
      <c r="C11116" t="str">
        <f>SUBSTITUTE(Table1[[#This Row],[Fuel]],", ",",")</f>
        <v>fossil gas: natural gas</v>
      </c>
      <c r="D11116" t="s">
        <v>3239</v>
      </c>
      <c r="H11116" t="s">
        <v>3438</v>
      </c>
      <c r="I11116">
        <v>544</v>
      </c>
      <c r="J11116" t="s">
        <v>3446</v>
      </c>
      <c r="K11116">
        <v>2018</v>
      </c>
      <c r="L11116" t="s">
        <v>29</v>
      </c>
      <c r="M11116" t="s">
        <v>29</v>
      </c>
      <c r="N11116">
        <v>35.202500000000001</v>
      </c>
      <c r="O11116">
        <v>-81.363060000000004</v>
      </c>
      <c r="P11116" t="s">
        <v>3613</v>
      </c>
      <c r="Q11116" s="3">
        <f>Table1[[#This Row],[Capacity (MW)]]*0.395*8760*10^-6</f>
        <v>1.8823487999999999</v>
      </c>
      <c r="R11116" s="3" cm="1">
        <f t="array" ref="R11116">AVERAGE(VLOOKUP(_xlfn.TEXTSPLIT(Table1[[#This Row],[Fuel (no space after comma)]], ","), FuelList_Final_EF!$A$2:$B$65, 2, FALSE))</f>
        <v>53.06</v>
      </c>
      <c r="S11116" s="3">
        <f>Table1[[#This Row],[Generation (TWh)]]*10^9*VLOOKUP(Table1[[#This Row],[Turbine/Engine Technology]],Technology_HR!$A$2:$B$11,2,FALSE)*10^-6</f>
        <v>14209851.0912</v>
      </c>
      <c r="T11116" s="5">
        <f>Table1[[#This Row],[Fuel Consumption (mmBtu)]]*Table1[[#This Row],[Emission Factor (kg CO2/ mmBtu)]]*10^3</f>
        <v>753974698899.07202</v>
      </c>
      <c r="U11116" s="3">
        <f>Table1[[#This Row],[Emissions (g CO2)]]/(Table1[[#This Row],[Generation (TWh)]]*10^9)</f>
        <v>400.54993999999999</v>
      </c>
    </row>
    <row r="11117" spans="1:21" x14ac:dyDescent="0.35">
      <c r="A11117" t="s">
        <v>2434</v>
      </c>
      <c r="B11117" t="s">
        <v>3239</v>
      </c>
      <c r="C11117" t="str">
        <f>SUBSTITUTE(Table1[[#This Row],[Fuel]],", ",",")</f>
        <v>fossil gas: natural gas</v>
      </c>
      <c r="D11117" t="s">
        <v>3239</v>
      </c>
      <c r="H11117" t="s">
        <v>3438</v>
      </c>
      <c r="I11117">
        <v>1500</v>
      </c>
      <c r="J11117" t="s">
        <v>3447</v>
      </c>
      <c r="K11117">
        <v>2027</v>
      </c>
      <c r="L11117" t="s">
        <v>29</v>
      </c>
      <c r="M11117" t="s">
        <v>29</v>
      </c>
      <c r="N11117">
        <v>35.898857999999997</v>
      </c>
      <c r="O11117">
        <v>-84.519850000000005</v>
      </c>
      <c r="P11117" t="s">
        <v>3613</v>
      </c>
      <c r="Q11117" s="3">
        <f>Table1[[#This Row],[Capacity (MW)]]*0.395*8760*10^-6</f>
        <v>5.1902999999999997</v>
      </c>
      <c r="R11117" s="3" cm="1">
        <f t="array" ref="R11117">AVERAGE(VLOOKUP(_xlfn.TEXTSPLIT(Table1[[#This Row],[Fuel (no space after comma)]], ","), FuelList_Final_EF!$A$2:$B$65, 2, FALSE))</f>
        <v>53.06</v>
      </c>
      <c r="S11117" s="3">
        <f>Table1[[#This Row],[Generation (TWh)]]*10^9*VLOOKUP(Table1[[#This Row],[Turbine/Engine Technology]],Technology_HR!$A$2:$B$11,2,FALSE)*10^-6</f>
        <v>39181574.699999996</v>
      </c>
      <c r="T11117" s="5">
        <f>Table1[[#This Row],[Fuel Consumption (mmBtu)]]*Table1[[#This Row],[Emission Factor (kg CO2/ mmBtu)]]*10^3</f>
        <v>2078974353581.9998</v>
      </c>
      <c r="U11117" s="3">
        <f>Table1[[#This Row],[Emissions (g CO2)]]/(Table1[[#This Row],[Generation (TWh)]]*10^9)</f>
        <v>400.54993999999994</v>
      </c>
    </row>
    <row r="11118" spans="1:21" x14ac:dyDescent="0.35">
      <c r="A11118" t="s">
        <v>2468</v>
      </c>
      <c r="B11118" t="s">
        <v>3239</v>
      </c>
      <c r="C11118" t="str">
        <f>SUBSTITUTE(Table1[[#This Row],[Fuel]],", ",",")</f>
        <v>fossil gas: natural gas</v>
      </c>
      <c r="D11118" t="s">
        <v>3239</v>
      </c>
      <c r="H11118" t="s">
        <v>3436</v>
      </c>
      <c r="I11118">
        <v>135</v>
      </c>
      <c r="J11118" t="s">
        <v>3446</v>
      </c>
      <c r="K11118">
        <v>2001</v>
      </c>
      <c r="L11118" t="s">
        <v>29</v>
      </c>
      <c r="M11118" t="s">
        <v>29</v>
      </c>
      <c r="N11118">
        <v>38.761899999999997</v>
      </c>
      <c r="O11118">
        <v>-89.012799999999999</v>
      </c>
      <c r="P11118" t="s">
        <v>3613</v>
      </c>
      <c r="Q11118" s="3">
        <f>Table1[[#This Row],[Capacity (MW)]]*0.395*8760*10^-6</f>
        <v>0.46712699999999996</v>
      </c>
      <c r="R11118" s="3" cm="1">
        <f t="array" ref="R11118">AVERAGE(VLOOKUP(_xlfn.TEXTSPLIT(Table1[[#This Row],[Fuel (no space after comma)]], ","), FuelList_Final_EF!$A$2:$B$65, 2, FALSE))</f>
        <v>53.06</v>
      </c>
      <c r="S11118" s="3">
        <f>Table1[[#This Row],[Generation (TWh)]]*10^9*VLOOKUP(Table1[[#This Row],[Turbine/Engine Technology]],Technology_HR!$A$2:$B$11,2,FALSE)*10^-6</f>
        <v>5143068.2699999986</v>
      </c>
      <c r="T11118" s="5">
        <f>Table1[[#This Row],[Fuel Consumption (mmBtu)]]*Table1[[#This Row],[Emission Factor (kg CO2/ mmBtu)]]*10^3</f>
        <v>272891202406.19992</v>
      </c>
      <c r="U11118" s="3">
        <f>Table1[[#This Row],[Emissions (g CO2)]]/(Table1[[#This Row],[Generation (TWh)]]*10^9)</f>
        <v>584.1905999999999</v>
      </c>
    </row>
    <row r="11119" spans="1:21" x14ac:dyDescent="0.35">
      <c r="A11119" t="s">
        <v>2468</v>
      </c>
      <c r="B11119" t="s">
        <v>3239</v>
      </c>
      <c r="C11119" t="str">
        <f>SUBSTITUTE(Table1[[#This Row],[Fuel]],", ",",")</f>
        <v>fossil gas: natural gas</v>
      </c>
      <c r="D11119" t="s">
        <v>3239</v>
      </c>
      <c r="H11119" t="s">
        <v>3436</v>
      </c>
      <c r="I11119">
        <v>135</v>
      </c>
      <c r="J11119" t="s">
        <v>3446</v>
      </c>
      <c r="K11119">
        <v>2001</v>
      </c>
      <c r="L11119" t="s">
        <v>29</v>
      </c>
      <c r="M11119" t="s">
        <v>29</v>
      </c>
      <c r="N11119">
        <v>38.761899999999997</v>
      </c>
      <c r="O11119">
        <v>-89.012799999999999</v>
      </c>
      <c r="P11119" t="s">
        <v>3613</v>
      </c>
      <c r="Q11119" s="3">
        <f>Table1[[#This Row],[Capacity (MW)]]*0.395*8760*10^-6</f>
        <v>0.46712699999999996</v>
      </c>
      <c r="R11119" s="3" cm="1">
        <f t="array" ref="R11119">AVERAGE(VLOOKUP(_xlfn.TEXTSPLIT(Table1[[#This Row],[Fuel (no space after comma)]], ","), FuelList_Final_EF!$A$2:$B$65, 2, FALSE))</f>
        <v>53.06</v>
      </c>
      <c r="S11119" s="3">
        <f>Table1[[#This Row],[Generation (TWh)]]*10^9*VLOOKUP(Table1[[#This Row],[Turbine/Engine Technology]],Technology_HR!$A$2:$B$11,2,FALSE)*10^-6</f>
        <v>5143068.2699999986</v>
      </c>
      <c r="T11119" s="5">
        <f>Table1[[#This Row],[Fuel Consumption (mmBtu)]]*Table1[[#This Row],[Emission Factor (kg CO2/ mmBtu)]]*10^3</f>
        <v>272891202406.19992</v>
      </c>
      <c r="U11119" s="3">
        <f>Table1[[#This Row],[Emissions (g CO2)]]/(Table1[[#This Row],[Generation (TWh)]]*10^9)</f>
        <v>584.1905999999999</v>
      </c>
    </row>
    <row r="11120" spans="1:21" x14ac:dyDescent="0.35">
      <c r="A11120" t="s">
        <v>2829</v>
      </c>
      <c r="B11120" t="s">
        <v>3239</v>
      </c>
      <c r="C11120" t="str">
        <f>SUBSTITUTE(Table1[[#This Row],[Fuel]],", ",",")</f>
        <v>fossil gas: natural gas</v>
      </c>
      <c r="D11120" t="s">
        <v>3239</v>
      </c>
      <c r="H11120" t="s">
        <v>3438</v>
      </c>
      <c r="I11120">
        <v>502</v>
      </c>
      <c r="J11120" t="s">
        <v>3446</v>
      </c>
      <c r="K11120">
        <v>2001</v>
      </c>
      <c r="L11120" t="s">
        <v>29</v>
      </c>
      <c r="M11120" t="s">
        <v>29</v>
      </c>
      <c r="N11120">
        <v>42.173889000000003</v>
      </c>
      <c r="O11120">
        <v>-121.81059999999999</v>
      </c>
      <c r="P11120" t="s">
        <v>3613</v>
      </c>
      <c r="Q11120" s="3">
        <f>Table1[[#This Row],[Capacity (MW)]]*0.395*8760*10^-6</f>
        <v>1.7370204</v>
      </c>
      <c r="R11120" s="3" cm="1">
        <f t="array" ref="R11120">AVERAGE(VLOOKUP(_xlfn.TEXTSPLIT(Table1[[#This Row],[Fuel (no space after comma)]], ","), FuelList_Final_EF!$A$2:$B$65, 2, FALSE))</f>
        <v>53.06</v>
      </c>
      <c r="S11120" s="3">
        <f>Table1[[#This Row],[Generation (TWh)]]*10^9*VLOOKUP(Table1[[#This Row],[Turbine/Engine Technology]],Technology_HR!$A$2:$B$11,2,FALSE)*10^-6</f>
        <v>13112766.999599999</v>
      </c>
      <c r="T11120" s="5">
        <f>Table1[[#This Row],[Fuel Consumption (mmBtu)]]*Table1[[#This Row],[Emission Factor (kg CO2/ mmBtu)]]*10^3</f>
        <v>695763416998.776</v>
      </c>
      <c r="U11120" s="3">
        <f>Table1[[#This Row],[Emissions (g CO2)]]/(Table1[[#This Row],[Generation (TWh)]]*10^9)</f>
        <v>400.54993999999999</v>
      </c>
    </row>
    <row r="11121" spans="1:21" x14ac:dyDescent="0.35">
      <c r="A11121" t="s">
        <v>2830</v>
      </c>
      <c r="B11121" t="s">
        <v>3239</v>
      </c>
      <c r="C11121" t="str">
        <f>SUBSTITUTE(Table1[[#This Row],[Fuel]],", ",",")</f>
        <v>fossil gas: natural gas</v>
      </c>
      <c r="D11121" t="s">
        <v>3239</v>
      </c>
      <c r="H11121" t="s">
        <v>3438</v>
      </c>
      <c r="I11121">
        <v>693</v>
      </c>
      <c r="J11121" t="s">
        <v>3446</v>
      </c>
      <c r="K11121">
        <v>2011</v>
      </c>
      <c r="L11121" t="s">
        <v>29</v>
      </c>
      <c r="M11121" t="s">
        <v>29</v>
      </c>
      <c r="N11121">
        <v>41.553227</v>
      </c>
      <c r="O11121">
        <v>-72.596869999999996</v>
      </c>
      <c r="P11121" t="s">
        <v>3613</v>
      </c>
      <c r="Q11121" s="3">
        <f>Table1[[#This Row],[Capacity (MW)]]*0.395*8760*10^-6</f>
        <v>2.3979186000000001</v>
      </c>
      <c r="R11121" s="3" cm="1">
        <f t="array" ref="R11121">AVERAGE(VLOOKUP(_xlfn.TEXTSPLIT(Table1[[#This Row],[Fuel (no space after comma)]], ","), FuelList_Final_EF!$A$2:$B$65, 2, FALSE))</f>
        <v>53.06</v>
      </c>
      <c r="S11121" s="3">
        <f>Table1[[#This Row],[Generation (TWh)]]*10^9*VLOOKUP(Table1[[#This Row],[Turbine/Engine Technology]],Technology_HR!$A$2:$B$11,2,FALSE)*10^-6</f>
        <v>18101887.511399999</v>
      </c>
      <c r="T11121" s="5">
        <f>Table1[[#This Row],[Fuel Consumption (mmBtu)]]*Table1[[#This Row],[Emission Factor (kg CO2/ mmBtu)]]*10^3</f>
        <v>960486151354.88403</v>
      </c>
      <c r="U11121" s="3">
        <f>Table1[[#This Row],[Emissions (g CO2)]]/(Table1[[#This Row],[Generation (TWh)]]*10^9)</f>
        <v>400.54993999999999</v>
      </c>
    </row>
    <row r="11122" spans="1:21" x14ac:dyDescent="0.35">
      <c r="A11122" t="s">
        <v>2457</v>
      </c>
      <c r="B11122" t="s">
        <v>3243</v>
      </c>
      <c r="C11122" t="str">
        <f>SUBSTITUTE(Table1[[#This Row],[Fuel]],", ",",")</f>
        <v>fossil gas: natural gas,fossil liquids: fuel oil</v>
      </c>
      <c r="D11122" t="s">
        <v>3239</v>
      </c>
      <c r="E11122" t="s">
        <v>3275</v>
      </c>
      <c r="H11122" t="s">
        <v>3440</v>
      </c>
      <c r="I11122">
        <v>351</v>
      </c>
      <c r="J11122" t="s">
        <v>3446</v>
      </c>
      <c r="K11122">
        <v>1974</v>
      </c>
      <c r="L11122" t="s">
        <v>29</v>
      </c>
      <c r="M11122" t="s">
        <v>29</v>
      </c>
      <c r="N11122">
        <v>32.376600000000003</v>
      </c>
      <c r="O11122">
        <v>-94.641499999999994</v>
      </c>
      <c r="P11122" t="s">
        <v>3613</v>
      </c>
      <c r="Q11122" s="3">
        <f>Table1[[#This Row],[Capacity (MW)]]*0.395*8760*10^-6</f>
        <v>1.2145302000000002</v>
      </c>
      <c r="R11122" s="3" cm="1">
        <f t="array" ref="R11122">AVERAGE(VLOOKUP(_xlfn.TEXTSPLIT(Table1[[#This Row],[Fuel (no space after comma)]], ","), FuelList_Final_EF!$A$2:$B$65, 2, FALSE))</f>
        <v>65.583341148886291</v>
      </c>
      <c r="S11122" s="3">
        <f>Table1[[#This Row],[Generation (TWh)]]*10^9*VLOOKUP(Table1[[#This Row],[Turbine/Engine Technology]],Technology_HR!$A$2:$B$11,2,FALSE)*10^-6</f>
        <v>12491443.107000001</v>
      </c>
      <c r="T11122" s="5">
        <f>Table1[[#This Row],[Fuel Consumption (mmBtu)]]*Table1[[#This Row],[Emission Factor (kg CO2/ mmBtu)]]*10^3</f>
        <v>819230574728.28516</v>
      </c>
      <c r="U11122" s="3">
        <f>Table1[[#This Row],[Emissions (g CO2)]]/(Table1[[#This Row],[Generation (TWh)]]*10^9)</f>
        <v>674.52466371629544</v>
      </c>
    </row>
    <row r="11123" spans="1:21" x14ac:dyDescent="0.35">
      <c r="A11123" t="s">
        <v>2831</v>
      </c>
      <c r="B11123" t="s">
        <v>3239</v>
      </c>
      <c r="C11123" t="str">
        <f>SUBSTITUTE(Table1[[#This Row],[Fuel]],", ",",")</f>
        <v>fossil gas: natural gas</v>
      </c>
      <c r="D11123" t="s">
        <v>3239</v>
      </c>
      <c r="H11123" t="s">
        <v>3437</v>
      </c>
      <c r="I11123">
        <v>75.2</v>
      </c>
      <c r="J11123" t="s">
        <v>3450</v>
      </c>
      <c r="K11123">
        <v>2027</v>
      </c>
      <c r="L11123" t="s">
        <v>29</v>
      </c>
      <c r="M11123" t="s">
        <v>29</v>
      </c>
      <c r="N11123">
        <v>37.340000000000003</v>
      </c>
      <c r="O11123">
        <v>-87.53</v>
      </c>
      <c r="P11123" t="s">
        <v>3613</v>
      </c>
      <c r="Q11123" s="3">
        <f>Table1[[#This Row],[Capacity (MW)]]*0.395*8760*10^-6</f>
        <v>0.26020704</v>
      </c>
      <c r="R11123" s="3" cm="1">
        <f t="array" ref="R11123">AVERAGE(VLOOKUP(_xlfn.TEXTSPLIT(Table1[[#This Row],[Fuel (no space after comma)]], ","), FuelList_Final_EF!$A$2:$B$65, 2, FALSE))</f>
        <v>53.06</v>
      </c>
      <c r="S11123" s="3">
        <f>Table1[[#This Row],[Generation (TWh)]]*10^9*VLOOKUP(Table1[[#This Row],[Turbine/Engine Technology]],Technology_HR!$A$2:$B$11,2,FALSE)*10^-6</f>
        <v>2315842.656</v>
      </c>
      <c r="T11123" s="5">
        <f>Table1[[#This Row],[Fuel Consumption (mmBtu)]]*Table1[[#This Row],[Emission Factor (kg CO2/ mmBtu)]]*10^3</f>
        <v>122878611327.36</v>
      </c>
      <c r="U11123" s="3">
        <f>Table1[[#This Row],[Emissions (g CO2)]]/(Table1[[#This Row],[Generation (TWh)]]*10^9)</f>
        <v>472.23399999999998</v>
      </c>
    </row>
    <row r="11124" spans="1:21" x14ac:dyDescent="0.35">
      <c r="A11124" t="s">
        <v>2424</v>
      </c>
      <c r="B11124" t="s">
        <v>3243</v>
      </c>
      <c r="C11124" t="str">
        <f>SUBSTITUTE(Table1[[#This Row],[Fuel]],", ",",")</f>
        <v>fossil gas: natural gas,fossil liquids: fuel oil</v>
      </c>
      <c r="D11124" t="s">
        <v>3239</v>
      </c>
      <c r="E11124" t="s">
        <v>3275</v>
      </c>
      <c r="H11124" t="s">
        <v>3440</v>
      </c>
      <c r="I11124">
        <v>74</v>
      </c>
      <c r="J11124" t="s">
        <v>3448</v>
      </c>
      <c r="K11124">
        <v>1954</v>
      </c>
      <c r="L11124" t="s">
        <v>29</v>
      </c>
      <c r="M11124" t="s">
        <v>29</v>
      </c>
      <c r="N11124">
        <v>33.355600000000003</v>
      </c>
      <c r="O11124">
        <v>-111.9353</v>
      </c>
      <c r="P11124" t="s">
        <v>3613</v>
      </c>
      <c r="Q11124" s="3">
        <f>Table1[[#This Row],[Capacity (MW)]]*0.395*8760*10^-6</f>
        <v>0.25605480000000003</v>
      </c>
      <c r="R11124" s="3" cm="1">
        <f t="array" ref="R11124">AVERAGE(VLOOKUP(_xlfn.TEXTSPLIT(Table1[[#This Row],[Fuel (no space after comma)]], ","), FuelList_Final_EF!$A$2:$B$65, 2, FALSE))</f>
        <v>65.583341148886291</v>
      </c>
      <c r="S11124" s="3">
        <f>Table1[[#This Row],[Generation (TWh)]]*10^9*VLOOKUP(Table1[[#This Row],[Turbine/Engine Technology]],Technology_HR!$A$2:$B$11,2,FALSE)*10^-6</f>
        <v>2633523.6180000002</v>
      </c>
      <c r="T11124" s="5">
        <f>Table1[[#This Row],[Fuel Consumption (mmBtu)]]*Table1[[#This Row],[Emission Factor (kg CO2/ mmBtu)]]*10^3</f>
        <v>172715277862.94333</v>
      </c>
      <c r="U11124" s="3">
        <f>Table1[[#This Row],[Emissions (g CO2)]]/(Table1[[#This Row],[Generation (TWh)]]*10^9)</f>
        <v>674.52466371629555</v>
      </c>
    </row>
    <row r="11125" spans="1:21" x14ac:dyDescent="0.35">
      <c r="A11125" t="s">
        <v>2424</v>
      </c>
      <c r="B11125" t="s">
        <v>3243</v>
      </c>
      <c r="C11125" t="str">
        <f>SUBSTITUTE(Table1[[#This Row],[Fuel]],", ",",")</f>
        <v>fossil gas: natural gas,fossil liquids: fuel oil</v>
      </c>
      <c r="D11125" t="s">
        <v>3239</v>
      </c>
      <c r="E11125" t="s">
        <v>3275</v>
      </c>
      <c r="H11125" t="s">
        <v>3436</v>
      </c>
      <c r="I11125">
        <v>53</v>
      </c>
      <c r="J11125" t="s">
        <v>3446</v>
      </c>
      <c r="K11125">
        <v>1971</v>
      </c>
      <c r="L11125" t="s">
        <v>29</v>
      </c>
      <c r="M11125" t="s">
        <v>29</v>
      </c>
      <c r="N11125">
        <v>33.355600000000003</v>
      </c>
      <c r="O11125">
        <v>-111.9353</v>
      </c>
      <c r="P11125" t="s">
        <v>3613</v>
      </c>
      <c r="Q11125" s="3">
        <f>Table1[[#This Row],[Capacity (MW)]]*0.395*8760*10^-6</f>
        <v>0.18339059999999999</v>
      </c>
      <c r="R11125" s="3" cm="1">
        <f t="array" ref="R11125">AVERAGE(VLOOKUP(_xlfn.TEXTSPLIT(Table1[[#This Row],[Fuel (no space after comma)]], ","), FuelList_Final_EF!$A$2:$B$65, 2, FALSE))</f>
        <v>65.583341148886291</v>
      </c>
      <c r="S11125" s="3">
        <f>Table1[[#This Row],[Generation (TWh)]]*10^9*VLOOKUP(Table1[[#This Row],[Turbine/Engine Technology]],Technology_HR!$A$2:$B$11,2,FALSE)*10^-6</f>
        <v>2019130.5059999998</v>
      </c>
      <c r="T11125" s="5">
        <f>Table1[[#This Row],[Fuel Consumption (mmBtu)]]*Table1[[#This Row],[Emission Factor (kg CO2/ mmBtu)]]*10^3</f>
        <v>132421324799.12138</v>
      </c>
      <c r="U11125" s="3">
        <f>Table1[[#This Row],[Emissions (g CO2)]]/(Table1[[#This Row],[Generation (TWh)]]*10^9)</f>
        <v>722.072586049238</v>
      </c>
    </row>
    <row r="11126" spans="1:21" x14ac:dyDescent="0.35">
      <c r="A11126" t="s">
        <v>2424</v>
      </c>
      <c r="B11126" t="s">
        <v>3243</v>
      </c>
      <c r="C11126" t="str">
        <f>SUBSTITUTE(Table1[[#This Row],[Fuel]],", ",",")</f>
        <v>fossil gas: natural gas,fossil liquids: fuel oil</v>
      </c>
      <c r="D11126" t="s">
        <v>3239</v>
      </c>
      <c r="E11126" t="s">
        <v>3275</v>
      </c>
      <c r="H11126" t="s">
        <v>3436</v>
      </c>
      <c r="I11126">
        <v>60</v>
      </c>
      <c r="J11126" t="s">
        <v>3446</v>
      </c>
      <c r="K11126">
        <v>1973</v>
      </c>
      <c r="L11126" t="s">
        <v>29</v>
      </c>
      <c r="M11126" t="s">
        <v>29</v>
      </c>
      <c r="N11126">
        <v>33.355600000000003</v>
      </c>
      <c r="O11126">
        <v>-111.9353</v>
      </c>
      <c r="P11126" t="s">
        <v>3613</v>
      </c>
      <c r="Q11126" s="3">
        <f>Table1[[#This Row],[Capacity (MW)]]*0.395*8760*10^-6</f>
        <v>0.20761200000000002</v>
      </c>
      <c r="R11126" s="3" cm="1">
        <f t="array" ref="R11126">AVERAGE(VLOOKUP(_xlfn.TEXTSPLIT(Table1[[#This Row],[Fuel (no space after comma)]], ","), FuelList_Final_EF!$A$2:$B$65, 2, FALSE))</f>
        <v>65.583341148886291</v>
      </c>
      <c r="S11126" s="3">
        <f>Table1[[#This Row],[Generation (TWh)]]*10^9*VLOOKUP(Table1[[#This Row],[Turbine/Engine Technology]],Technology_HR!$A$2:$B$11,2,FALSE)*10^-6</f>
        <v>2285808.1200000006</v>
      </c>
      <c r="T11126" s="5">
        <f>Table1[[#This Row],[Fuel Consumption (mmBtu)]]*Table1[[#This Row],[Emission Factor (kg CO2/ mmBtu)]]*10^3</f>
        <v>149910933734.85446</v>
      </c>
      <c r="U11126" s="3">
        <f>Table1[[#This Row],[Emissions (g CO2)]]/(Table1[[#This Row],[Generation (TWh)]]*10^9)</f>
        <v>722.07258604923823</v>
      </c>
    </row>
    <row r="11127" spans="1:21" x14ac:dyDescent="0.35">
      <c r="A11127" t="s">
        <v>2424</v>
      </c>
      <c r="B11127" t="s">
        <v>3243</v>
      </c>
      <c r="C11127" t="str">
        <f>SUBSTITUTE(Table1[[#This Row],[Fuel]],", ",",")</f>
        <v>fossil gas: natural gas,fossil liquids: fuel oil</v>
      </c>
      <c r="D11127" t="s">
        <v>3239</v>
      </c>
      <c r="E11127" t="s">
        <v>3275</v>
      </c>
      <c r="H11127" t="s">
        <v>3436</v>
      </c>
      <c r="I11127">
        <v>60</v>
      </c>
      <c r="J11127" t="s">
        <v>3446</v>
      </c>
      <c r="K11127">
        <v>1973</v>
      </c>
      <c r="L11127" t="s">
        <v>29</v>
      </c>
      <c r="M11127" t="s">
        <v>29</v>
      </c>
      <c r="N11127">
        <v>33.355600000000003</v>
      </c>
      <c r="O11127">
        <v>-111.9353</v>
      </c>
      <c r="P11127" t="s">
        <v>3613</v>
      </c>
      <c r="Q11127" s="3">
        <f>Table1[[#This Row],[Capacity (MW)]]*0.395*8760*10^-6</f>
        <v>0.20761200000000002</v>
      </c>
      <c r="R11127" s="3" cm="1">
        <f t="array" ref="R11127">AVERAGE(VLOOKUP(_xlfn.TEXTSPLIT(Table1[[#This Row],[Fuel (no space after comma)]], ","), FuelList_Final_EF!$A$2:$B$65, 2, FALSE))</f>
        <v>65.583341148886291</v>
      </c>
      <c r="S11127" s="3">
        <f>Table1[[#This Row],[Generation (TWh)]]*10^9*VLOOKUP(Table1[[#This Row],[Turbine/Engine Technology]],Technology_HR!$A$2:$B$11,2,FALSE)*10^-6</f>
        <v>2285808.1200000006</v>
      </c>
      <c r="T11127" s="5">
        <f>Table1[[#This Row],[Fuel Consumption (mmBtu)]]*Table1[[#This Row],[Emission Factor (kg CO2/ mmBtu)]]*10^3</f>
        <v>149910933734.85446</v>
      </c>
      <c r="U11127" s="3">
        <f>Table1[[#This Row],[Emissions (g CO2)]]/(Table1[[#This Row],[Generation (TWh)]]*10^9)</f>
        <v>722.07258604923823</v>
      </c>
    </row>
    <row r="11128" spans="1:21" x14ac:dyDescent="0.35">
      <c r="A11128" t="s">
        <v>2424</v>
      </c>
      <c r="B11128" t="s">
        <v>3243</v>
      </c>
      <c r="C11128" t="str">
        <f>SUBSTITUTE(Table1[[#This Row],[Fuel]],", ",",")</f>
        <v>fossil gas: natural gas,fossil liquids: fuel oil</v>
      </c>
      <c r="D11128" t="s">
        <v>3239</v>
      </c>
      <c r="E11128" t="s">
        <v>3275</v>
      </c>
      <c r="H11128" t="s">
        <v>3438</v>
      </c>
      <c r="I11128">
        <v>292</v>
      </c>
      <c r="J11128" t="s">
        <v>3446</v>
      </c>
      <c r="K11128">
        <v>2002</v>
      </c>
      <c r="L11128" t="s">
        <v>29</v>
      </c>
      <c r="M11128" t="s">
        <v>29</v>
      </c>
      <c r="N11128">
        <v>33.355600000000003</v>
      </c>
      <c r="O11128">
        <v>-111.9353</v>
      </c>
      <c r="P11128" t="s">
        <v>3613</v>
      </c>
      <c r="Q11128" s="3">
        <f>Table1[[#This Row],[Capacity (MW)]]*0.395*8760*10^-6</f>
        <v>1.0103784</v>
      </c>
      <c r="R11128" s="3" cm="1">
        <f t="array" ref="R11128">AVERAGE(VLOOKUP(_xlfn.TEXTSPLIT(Table1[[#This Row],[Fuel (no space after comma)]], ","), FuelList_Final_EF!$A$2:$B$65, 2, FALSE))</f>
        <v>65.583341148886291</v>
      </c>
      <c r="S11128" s="3">
        <f>Table1[[#This Row],[Generation (TWh)]]*10^9*VLOOKUP(Table1[[#This Row],[Turbine/Engine Technology]],Technology_HR!$A$2:$B$11,2,FALSE)*10^-6</f>
        <v>7627346.5416000001</v>
      </c>
      <c r="T11128" s="5">
        <f>Table1[[#This Row],[Fuel Consumption (mmBtu)]]*Table1[[#This Row],[Emission Factor (kg CO2/ mmBtu)]]*10^3</f>
        <v>500226870298.53082</v>
      </c>
      <c r="U11128" s="3">
        <f>Table1[[#This Row],[Emissions (g CO2)]]/(Table1[[#This Row],[Generation (TWh)]]*10^9)</f>
        <v>495.08864233294258</v>
      </c>
    </row>
    <row r="11129" spans="1:21" x14ac:dyDescent="0.35">
      <c r="A11129" t="s">
        <v>2461</v>
      </c>
      <c r="B11129" t="s">
        <v>3243</v>
      </c>
      <c r="C11129" t="str">
        <f>SUBSTITUTE(Table1[[#This Row],[Fuel]],", ",",")</f>
        <v>fossil gas: natural gas,fossil liquids: fuel oil</v>
      </c>
      <c r="D11129" t="s">
        <v>3239</v>
      </c>
      <c r="E11129" t="s">
        <v>3275</v>
      </c>
      <c r="H11129" t="s">
        <v>3438</v>
      </c>
      <c r="I11129">
        <v>730</v>
      </c>
      <c r="J11129" t="s">
        <v>3446</v>
      </c>
      <c r="K11129">
        <v>2013</v>
      </c>
      <c r="L11129" t="s">
        <v>29</v>
      </c>
      <c r="M11129" t="s">
        <v>29</v>
      </c>
      <c r="N11129">
        <v>34.283056000000002</v>
      </c>
      <c r="O11129">
        <v>-77.985280000000003</v>
      </c>
      <c r="P11129" t="s">
        <v>3613</v>
      </c>
      <c r="Q11129" s="3">
        <f>Table1[[#This Row],[Capacity (MW)]]*0.395*8760*10^-6</f>
        <v>2.5259459999999998</v>
      </c>
      <c r="R11129" s="3" cm="1">
        <f t="array" ref="R11129">AVERAGE(VLOOKUP(_xlfn.TEXTSPLIT(Table1[[#This Row],[Fuel (no space after comma)]], ","), FuelList_Final_EF!$A$2:$B$65, 2, FALSE))</f>
        <v>65.583341148886291</v>
      </c>
      <c r="S11129" s="3">
        <f>Table1[[#This Row],[Generation (TWh)]]*10^9*VLOOKUP(Table1[[#This Row],[Turbine/Engine Technology]],Technology_HR!$A$2:$B$11,2,FALSE)*10^-6</f>
        <v>19068366.353999998</v>
      </c>
      <c r="T11129" s="5">
        <f>Table1[[#This Row],[Fuel Consumption (mmBtu)]]*Table1[[#This Row],[Emission Factor (kg CO2/ mmBtu)]]*10^3</f>
        <v>1250567175746.3269</v>
      </c>
      <c r="U11129" s="3">
        <f>Table1[[#This Row],[Emissions (g CO2)]]/(Table1[[#This Row],[Generation (TWh)]]*10^9)</f>
        <v>495.08864233294253</v>
      </c>
    </row>
    <row r="11130" spans="1:21" x14ac:dyDescent="0.35">
      <c r="A11130" t="s">
        <v>2461</v>
      </c>
      <c r="B11130" t="s">
        <v>3243</v>
      </c>
      <c r="C11130" t="str">
        <f>SUBSTITUTE(Table1[[#This Row],[Fuel]],", ",",")</f>
        <v>fossil gas: natural gas,fossil liquids: fuel oil</v>
      </c>
      <c r="D11130" t="s">
        <v>3239</v>
      </c>
      <c r="E11130" t="s">
        <v>3275</v>
      </c>
      <c r="H11130" t="s">
        <v>3436</v>
      </c>
      <c r="I11130">
        <v>61</v>
      </c>
      <c r="J11130" t="s">
        <v>3446</v>
      </c>
      <c r="K11130">
        <v>2017</v>
      </c>
      <c r="L11130" t="s">
        <v>29</v>
      </c>
      <c r="M11130" t="s">
        <v>29</v>
      </c>
      <c r="N11130">
        <v>34.283056000000002</v>
      </c>
      <c r="O11130">
        <v>-77.985280000000003</v>
      </c>
      <c r="P11130" t="s">
        <v>3613</v>
      </c>
      <c r="Q11130" s="3">
        <f>Table1[[#This Row],[Capacity (MW)]]*0.395*8760*10^-6</f>
        <v>0.21107220000000002</v>
      </c>
      <c r="R11130" s="3" cm="1">
        <f t="array" ref="R11130">AVERAGE(VLOOKUP(_xlfn.TEXTSPLIT(Table1[[#This Row],[Fuel (no space after comma)]], ","), FuelList_Final_EF!$A$2:$B$65, 2, FALSE))</f>
        <v>65.583341148886291</v>
      </c>
      <c r="S11130" s="3">
        <f>Table1[[#This Row],[Generation (TWh)]]*10^9*VLOOKUP(Table1[[#This Row],[Turbine/Engine Technology]],Technology_HR!$A$2:$B$11,2,FALSE)*10^-6</f>
        <v>2323904.9220000003</v>
      </c>
      <c r="T11130" s="5">
        <f>Table1[[#This Row],[Fuel Consumption (mmBtu)]]*Table1[[#This Row],[Emission Factor (kg CO2/ mmBtu)]]*10^3</f>
        <v>152409449297.10199</v>
      </c>
      <c r="U11130" s="3">
        <f>Table1[[#This Row],[Emissions (g CO2)]]/(Table1[[#This Row],[Generation (TWh)]]*10^9)</f>
        <v>722.072586049238</v>
      </c>
    </row>
    <row r="11131" spans="1:21" x14ac:dyDescent="0.35">
      <c r="A11131" t="s">
        <v>2461</v>
      </c>
      <c r="B11131" t="s">
        <v>3243</v>
      </c>
      <c r="C11131" t="str">
        <f>SUBSTITUTE(Table1[[#This Row],[Fuel]],", ",",")</f>
        <v>fossil gas: natural gas,fossil liquids: fuel oil</v>
      </c>
      <c r="D11131" t="s">
        <v>3239</v>
      </c>
      <c r="E11131" t="s">
        <v>3275</v>
      </c>
      <c r="H11131" t="s">
        <v>3436</v>
      </c>
      <c r="I11131">
        <v>61</v>
      </c>
      <c r="J11131" t="s">
        <v>3446</v>
      </c>
      <c r="K11131">
        <v>2017</v>
      </c>
      <c r="L11131" t="s">
        <v>29</v>
      </c>
      <c r="M11131" t="s">
        <v>29</v>
      </c>
      <c r="N11131">
        <v>34.283056000000002</v>
      </c>
      <c r="O11131">
        <v>-77.985280000000003</v>
      </c>
      <c r="P11131" t="s">
        <v>3613</v>
      </c>
      <c r="Q11131" s="3">
        <f>Table1[[#This Row],[Capacity (MW)]]*0.395*8760*10^-6</f>
        <v>0.21107220000000002</v>
      </c>
      <c r="R11131" s="3" cm="1">
        <f t="array" ref="R11131">AVERAGE(VLOOKUP(_xlfn.TEXTSPLIT(Table1[[#This Row],[Fuel (no space after comma)]], ","), FuelList_Final_EF!$A$2:$B$65, 2, FALSE))</f>
        <v>65.583341148886291</v>
      </c>
      <c r="S11131" s="3">
        <f>Table1[[#This Row],[Generation (TWh)]]*10^9*VLOOKUP(Table1[[#This Row],[Turbine/Engine Technology]],Technology_HR!$A$2:$B$11,2,FALSE)*10^-6</f>
        <v>2323904.9220000003</v>
      </c>
      <c r="T11131" s="5">
        <f>Table1[[#This Row],[Fuel Consumption (mmBtu)]]*Table1[[#This Row],[Emission Factor (kg CO2/ mmBtu)]]*10^3</f>
        <v>152409449297.10199</v>
      </c>
      <c r="U11131" s="3">
        <f>Table1[[#This Row],[Emissions (g CO2)]]/(Table1[[#This Row],[Generation (TWh)]]*10^9)</f>
        <v>722.072586049238</v>
      </c>
    </row>
    <row r="11132" spans="1:21" x14ac:dyDescent="0.35">
      <c r="A11132" t="s">
        <v>2832</v>
      </c>
      <c r="B11132" t="s">
        <v>3239</v>
      </c>
      <c r="C11132" t="str">
        <f>SUBSTITUTE(Table1[[#This Row],[Fuel]],", ",",")</f>
        <v>fossil gas: natural gas</v>
      </c>
      <c r="D11132" t="s">
        <v>3239</v>
      </c>
      <c r="H11132" t="s">
        <v>3438</v>
      </c>
      <c r="I11132">
        <v>289</v>
      </c>
      <c r="J11132" t="s">
        <v>3446</v>
      </c>
      <c r="K11132">
        <v>2003</v>
      </c>
      <c r="L11132" t="s">
        <v>29</v>
      </c>
      <c r="M11132" t="s">
        <v>29</v>
      </c>
      <c r="N11132">
        <v>35.2956</v>
      </c>
      <c r="O11132">
        <v>-119.5919</v>
      </c>
      <c r="P11132" t="s">
        <v>3613</v>
      </c>
      <c r="Q11132" s="3">
        <f>Table1[[#This Row],[Capacity (MW)]]*0.395*8760*10^-6</f>
        <v>0.99999780000000005</v>
      </c>
      <c r="R11132" s="3" cm="1">
        <f t="array" ref="R11132">AVERAGE(VLOOKUP(_xlfn.TEXTSPLIT(Table1[[#This Row],[Fuel (no space after comma)]], ","), FuelList_Final_EF!$A$2:$B$65, 2, FALSE))</f>
        <v>53.06</v>
      </c>
      <c r="S11132" s="3">
        <f>Table1[[#This Row],[Generation (TWh)]]*10^9*VLOOKUP(Table1[[#This Row],[Turbine/Engine Technology]],Technology_HR!$A$2:$B$11,2,FALSE)*10^-6</f>
        <v>7548983.3921999997</v>
      </c>
      <c r="T11132" s="5">
        <f>Table1[[#This Row],[Fuel Consumption (mmBtu)]]*Table1[[#This Row],[Emission Factor (kg CO2/ mmBtu)]]*10^3</f>
        <v>400549058790.13196</v>
      </c>
      <c r="U11132" s="3">
        <f>Table1[[#This Row],[Emissions (g CO2)]]/(Table1[[#This Row],[Generation (TWh)]]*10^9)</f>
        <v>400.54993999999994</v>
      </c>
    </row>
    <row r="11133" spans="1:21" x14ac:dyDescent="0.35">
      <c r="A11133" t="s">
        <v>2832</v>
      </c>
      <c r="B11133" t="s">
        <v>3239</v>
      </c>
      <c r="C11133" t="str">
        <f>SUBSTITUTE(Table1[[#This Row],[Fuel]],", ",",")</f>
        <v>fossil gas: natural gas</v>
      </c>
      <c r="D11133" t="s">
        <v>3239</v>
      </c>
      <c r="H11133" t="s">
        <v>3438</v>
      </c>
      <c r="I11133">
        <v>289</v>
      </c>
      <c r="J11133" t="s">
        <v>3446</v>
      </c>
      <c r="K11133">
        <v>2003</v>
      </c>
      <c r="L11133" t="s">
        <v>29</v>
      </c>
      <c r="M11133" t="s">
        <v>29</v>
      </c>
      <c r="N11133">
        <v>35.2956</v>
      </c>
      <c r="O11133">
        <v>-119.5919</v>
      </c>
      <c r="P11133" t="s">
        <v>3613</v>
      </c>
      <c r="Q11133" s="3">
        <f>Table1[[#This Row],[Capacity (MW)]]*0.395*8760*10^-6</f>
        <v>0.99999780000000005</v>
      </c>
      <c r="R11133" s="3" cm="1">
        <f t="array" ref="R11133">AVERAGE(VLOOKUP(_xlfn.TEXTSPLIT(Table1[[#This Row],[Fuel (no space after comma)]], ","), FuelList_Final_EF!$A$2:$B$65, 2, FALSE))</f>
        <v>53.06</v>
      </c>
      <c r="S11133" s="3">
        <f>Table1[[#This Row],[Generation (TWh)]]*10^9*VLOOKUP(Table1[[#This Row],[Turbine/Engine Technology]],Technology_HR!$A$2:$B$11,2,FALSE)*10^-6</f>
        <v>7548983.3921999997</v>
      </c>
      <c r="T11133" s="5">
        <f>Table1[[#This Row],[Fuel Consumption (mmBtu)]]*Table1[[#This Row],[Emission Factor (kg CO2/ mmBtu)]]*10^3</f>
        <v>400549058790.13196</v>
      </c>
      <c r="U11133" s="3">
        <f>Table1[[#This Row],[Emissions (g CO2)]]/(Table1[[#This Row],[Generation (TWh)]]*10^9)</f>
        <v>400.54993999999994</v>
      </c>
    </row>
    <row r="11134" spans="1:21" x14ac:dyDescent="0.35">
      <c r="A11134" t="s">
        <v>2832</v>
      </c>
      <c r="B11134" t="s">
        <v>3239</v>
      </c>
      <c r="C11134" t="str">
        <f>SUBSTITUTE(Table1[[#This Row],[Fuel]],", ",",")</f>
        <v>fossil gas: natural gas</v>
      </c>
      <c r="D11134" t="s">
        <v>3239</v>
      </c>
      <c r="H11134" t="s">
        <v>3438</v>
      </c>
      <c r="I11134">
        <v>289</v>
      </c>
      <c r="J11134" t="s">
        <v>3446</v>
      </c>
      <c r="K11134">
        <v>2003</v>
      </c>
      <c r="L11134" t="s">
        <v>29</v>
      </c>
      <c r="M11134" t="s">
        <v>29</v>
      </c>
      <c r="N11134">
        <v>35.2956</v>
      </c>
      <c r="O11134">
        <v>-119.5919</v>
      </c>
      <c r="P11134" t="s">
        <v>3613</v>
      </c>
      <c r="Q11134" s="3">
        <f>Table1[[#This Row],[Capacity (MW)]]*0.395*8760*10^-6</f>
        <v>0.99999780000000005</v>
      </c>
      <c r="R11134" s="3" cm="1">
        <f t="array" ref="R11134">AVERAGE(VLOOKUP(_xlfn.TEXTSPLIT(Table1[[#This Row],[Fuel (no space after comma)]], ","), FuelList_Final_EF!$A$2:$B$65, 2, FALSE))</f>
        <v>53.06</v>
      </c>
      <c r="S11134" s="3">
        <f>Table1[[#This Row],[Generation (TWh)]]*10^9*VLOOKUP(Table1[[#This Row],[Turbine/Engine Technology]],Technology_HR!$A$2:$B$11,2,FALSE)*10^-6</f>
        <v>7548983.3921999997</v>
      </c>
      <c r="T11134" s="5">
        <f>Table1[[#This Row],[Fuel Consumption (mmBtu)]]*Table1[[#This Row],[Emission Factor (kg CO2/ mmBtu)]]*10^3</f>
        <v>400549058790.13196</v>
      </c>
      <c r="U11134" s="3">
        <f>Table1[[#This Row],[Emissions (g CO2)]]/(Table1[[#This Row],[Generation (TWh)]]*10^9)</f>
        <v>400.54993999999994</v>
      </c>
    </row>
    <row r="11135" spans="1:21" x14ac:dyDescent="0.35">
      <c r="A11135" t="s">
        <v>2832</v>
      </c>
      <c r="B11135" t="s">
        <v>3239</v>
      </c>
      <c r="C11135" t="str">
        <f>SUBSTITUTE(Table1[[#This Row],[Fuel]],", ",",")</f>
        <v>fossil gas: natural gas</v>
      </c>
      <c r="D11135" t="s">
        <v>3239</v>
      </c>
      <c r="H11135" t="s">
        <v>3438</v>
      </c>
      <c r="I11135">
        <v>289</v>
      </c>
      <c r="J11135" t="s">
        <v>3446</v>
      </c>
      <c r="K11135">
        <v>2003</v>
      </c>
      <c r="L11135" t="s">
        <v>29</v>
      </c>
      <c r="M11135" t="s">
        <v>29</v>
      </c>
      <c r="N11135">
        <v>35.2956</v>
      </c>
      <c r="O11135">
        <v>-119.5919</v>
      </c>
      <c r="P11135" t="s">
        <v>3613</v>
      </c>
      <c r="Q11135" s="3">
        <f>Table1[[#This Row],[Capacity (MW)]]*0.395*8760*10^-6</f>
        <v>0.99999780000000005</v>
      </c>
      <c r="R11135" s="3" cm="1">
        <f t="array" ref="R11135">AVERAGE(VLOOKUP(_xlfn.TEXTSPLIT(Table1[[#This Row],[Fuel (no space after comma)]], ","), FuelList_Final_EF!$A$2:$B$65, 2, FALSE))</f>
        <v>53.06</v>
      </c>
      <c r="S11135" s="3">
        <f>Table1[[#This Row],[Generation (TWh)]]*10^9*VLOOKUP(Table1[[#This Row],[Turbine/Engine Technology]],Technology_HR!$A$2:$B$11,2,FALSE)*10^-6</f>
        <v>7548983.3921999997</v>
      </c>
      <c r="T11135" s="5">
        <f>Table1[[#This Row],[Fuel Consumption (mmBtu)]]*Table1[[#This Row],[Emission Factor (kg CO2/ mmBtu)]]*10^3</f>
        <v>400549058790.13196</v>
      </c>
      <c r="U11135" s="3">
        <f>Table1[[#This Row],[Emissions (g CO2)]]/(Table1[[#This Row],[Generation (TWh)]]*10^9)</f>
        <v>400.54993999999994</v>
      </c>
    </row>
    <row r="11136" spans="1:21" x14ac:dyDescent="0.35">
      <c r="A11136" t="s">
        <v>1623</v>
      </c>
      <c r="B11136" t="s">
        <v>3239</v>
      </c>
      <c r="C11136" t="str">
        <f>SUBSTITUTE(Table1[[#This Row],[Fuel]],", ",",")</f>
        <v>fossil gas: natural gas</v>
      </c>
      <c r="D11136" t="s">
        <v>3239</v>
      </c>
      <c r="H11136" t="s">
        <v>3438</v>
      </c>
      <c r="I11136">
        <v>500</v>
      </c>
      <c r="J11136" t="s">
        <v>3446</v>
      </c>
      <c r="K11136">
        <v>2018</v>
      </c>
      <c r="L11136" t="s">
        <v>29</v>
      </c>
      <c r="M11136" t="s">
        <v>29</v>
      </c>
      <c r="N11136">
        <v>41.471389000000002</v>
      </c>
      <c r="O11136">
        <v>-75.544169999999994</v>
      </c>
      <c r="P11136" t="s">
        <v>3613</v>
      </c>
      <c r="Q11136" s="3">
        <f>Table1[[#This Row],[Capacity (MW)]]*0.395*8760*10^-6</f>
        <v>1.7301</v>
      </c>
      <c r="R11136" s="3" cm="1">
        <f t="array" ref="R11136">AVERAGE(VLOOKUP(_xlfn.TEXTSPLIT(Table1[[#This Row],[Fuel (no space after comma)]], ","), FuelList_Final_EF!$A$2:$B$65, 2, FALSE))</f>
        <v>53.06</v>
      </c>
      <c r="S11136" s="3">
        <f>Table1[[#This Row],[Generation (TWh)]]*10^9*VLOOKUP(Table1[[#This Row],[Turbine/Engine Technology]],Technology_HR!$A$2:$B$11,2,FALSE)*10^-6</f>
        <v>13060524.899999999</v>
      </c>
      <c r="T11136" s="5">
        <f>Table1[[#This Row],[Fuel Consumption (mmBtu)]]*Table1[[#This Row],[Emission Factor (kg CO2/ mmBtu)]]*10^3</f>
        <v>692991451194</v>
      </c>
      <c r="U11136" s="3">
        <f>Table1[[#This Row],[Emissions (g CO2)]]/(Table1[[#This Row],[Generation (TWh)]]*10^9)</f>
        <v>400.54993999999999</v>
      </c>
    </row>
    <row r="11137" spans="1:21" x14ac:dyDescent="0.35">
      <c r="A11137" t="s">
        <v>1623</v>
      </c>
      <c r="B11137" t="s">
        <v>3239</v>
      </c>
      <c r="C11137" t="str">
        <f>SUBSTITUTE(Table1[[#This Row],[Fuel]],", ",",")</f>
        <v>fossil gas: natural gas</v>
      </c>
      <c r="D11137" t="s">
        <v>3239</v>
      </c>
      <c r="H11137" t="s">
        <v>3438</v>
      </c>
      <c r="I11137">
        <v>500</v>
      </c>
      <c r="J11137" t="s">
        <v>3446</v>
      </c>
      <c r="K11137">
        <v>2018</v>
      </c>
      <c r="L11137" t="s">
        <v>29</v>
      </c>
      <c r="M11137" t="s">
        <v>29</v>
      </c>
      <c r="N11137">
        <v>41.471389000000002</v>
      </c>
      <c r="O11137">
        <v>-75.544169999999994</v>
      </c>
      <c r="P11137" t="s">
        <v>3613</v>
      </c>
      <c r="Q11137" s="3">
        <f>Table1[[#This Row],[Capacity (MW)]]*0.395*8760*10^-6</f>
        <v>1.7301</v>
      </c>
      <c r="R11137" s="3" cm="1">
        <f t="array" ref="R11137">AVERAGE(VLOOKUP(_xlfn.TEXTSPLIT(Table1[[#This Row],[Fuel (no space after comma)]], ","), FuelList_Final_EF!$A$2:$B$65, 2, FALSE))</f>
        <v>53.06</v>
      </c>
      <c r="S11137" s="3">
        <f>Table1[[#This Row],[Generation (TWh)]]*10^9*VLOOKUP(Table1[[#This Row],[Turbine/Engine Technology]],Technology_HR!$A$2:$B$11,2,FALSE)*10^-6</f>
        <v>13060524.899999999</v>
      </c>
      <c r="T11137" s="5">
        <f>Table1[[#This Row],[Fuel Consumption (mmBtu)]]*Table1[[#This Row],[Emission Factor (kg CO2/ mmBtu)]]*10^3</f>
        <v>692991451194</v>
      </c>
      <c r="U11137" s="3">
        <f>Table1[[#This Row],[Emissions (g CO2)]]/(Table1[[#This Row],[Generation (TWh)]]*10^9)</f>
        <v>400.54993999999999</v>
      </c>
    </row>
    <row r="11138" spans="1:21" x14ac:dyDescent="0.35">
      <c r="A11138" t="s">
        <v>1623</v>
      </c>
      <c r="B11138" t="s">
        <v>3239</v>
      </c>
      <c r="C11138" t="str">
        <f>SUBSTITUTE(Table1[[#This Row],[Fuel]],", ",",")</f>
        <v>fossil gas: natural gas</v>
      </c>
      <c r="D11138" t="s">
        <v>3239</v>
      </c>
      <c r="H11138" t="s">
        <v>3438</v>
      </c>
      <c r="I11138">
        <v>500</v>
      </c>
      <c r="J11138" t="s">
        <v>3446</v>
      </c>
      <c r="K11138">
        <v>2018</v>
      </c>
      <c r="L11138" t="s">
        <v>29</v>
      </c>
      <c r="M11138" t="s">
        <v>29</v>
      </c>
      <c r="N11138">
        <v>41.471389000000002</v>
      </c>
      <c r="O11138">
        <v>-75.544169999999994</v>
      </c>
      <c r="P11138" t="s">
        <v>3613</v>
      </c>
      <c r="Q11138" s="3">
        <f>Table1[[#This Row],[Capacity (MW)]]*0.395*8760*10^-6</f>
        <v>1.7301</v>
      </c>
      <c r="R11138" s="3" cm="1">
        <f t="array" ref="R11138">AVERAGE(VLOOKUP(_xlfn.TEXTSPLIT(Table1[[#This Row],[Fuel (no space after comma)]], ","), FuelList_Final_EF!$A$2:$B$65, 2, FALSE))</f>
        <v>53.06</v>
      </c>
      <c r="S11138" s="3">
        <f>Table1[[#This Row],[Generation (TWh)]]*10^9*VLOOKUP(Table1[[#This Row],[Turbine/Engine Technology]],Technology_HR!$A$2:$B$11,2,FALSE)*10^-6</f>
        <v>13060524.899999999</v>
      </c>
      <c r="T11138" s="5">
        <f>Table1[[#This Row],[Fuel Consumption (mmBtu)]]*Table1[[#This Row],[Emission Factor (kg CO2/ mmBtu)]]*10^3</f>
        <v>692991451194</v>
      </c>
      <c r="U11138" s="3">
        <f>Table1[[#This Row],[Emissions (g CO2)]]/(Table1[[#This Row],[Generation (TWh)]]*10^9)</f>
        <v>400.54993999999999</v>
      </c>
    </row>
    <row r="11139" spans="1:21" x14ac:dyDescent="0.35">
      <c r="A11139" t="s">
        <v>2489</v>
      </c>
      <c r="B11139" t="s">
        <v>3243</v>
      </c>
      <c r="C11139" t="str">
        <f>SUBSTITUTE(Table1[[#This Row],[Fuel]],", ",",")</f>
        <v>fossil gas: natural gas,fossil liquids: fuel oil</v>
      </c>
      <c r="D11139" t="s">
        <v>3239</v>
      </c>
      <c r="E11139" t="s">
        <v>3275</v>
      </c>
      <c r="H11139" t="s">
        <v>3436</v>
      </c>
      <c r="I11139">
        <v>179</v>
      </c>
      <c r="J11139" t="s">
        <v>3446</v>
      </c>
      <c r="K11139">
        <v>2001</v>
      </c>
      <c r="L11139" t="s">
        <v>29</v>
      </c>
      <c r="M11139" t="s">
        <v>29</v>
      </c>
      <c r="N11139">
        <v>38.072200000000002</v>
      </c>
      <c r="O11139">
        <v>-77.513300000000001</v>
      </c>
      <c r="P11139" t="s">
        <v>3613</v>
      </c>
      <c r="Q11139" s="3">
        <f>Table1[[#This Row],[Capacity (MW)]]*0.395*8760*10^-6</f>
        <v>0.61937579999999992</v>
      </c>
      <c r="R11139" s="3" cm="1">
        <f t="array" ref="R11139">AVERAGE(VLOOKUP(_xlfn.TEXTSPLIT(Table1[[#This Row],[Fuel (no space after comma)]], ","), FuelList_Final_EF!$A$2:$B$65, 2, FALSE))</f>
        <v>65.583341148886291</v>
      </c>
      <c r="S11139" s="3">
        <f>Table1[[#This Row],[Generation (TWh)]]*10^9*VLOOKUP(Table1[[#This Row],[Turbine/Engine Technology]],Technology_HR!$A$2:$B$11,2,FALSE)*10^-6</f>
        <v>6819327.5579999983</v>
      </c>
      <c r="T11139" s="5">
        <f>Table1[[#This Row],[Fuel Consumption (mmBtu)]]*Table1[[#This Row],[Emission Factor (kg CO2/ mmBtu)]]*10^3</f>
        <v>447234285642.31555</v>
      </c>
      <c r="U11139" s="3">
        <f>Table1[[#This Row],[Emissions (g CO2)]]/(Table1[[#This Row],[Generation (TWh)]]*10^9)</f>
        <v>722.072586049238</v>
      </c>
    </row>
    <row r="11140" spans="1:21" x14ac:dyDescent="0.35">
      <c r="A11140" t="s">
        <v>2489</v>
      </c>
      <c r="B11140" t="s">
        <v>3243</v>
      </c>
      <c r="C11140" t="str">
        <f>SUBSTITUTE(Table1[[#This Row],[Fuel]],", ",",")</f>
        <v>fossil gas: natural gas,fossil liquids: fuel oil</v>
      </c>
      <c r="D11140" t="s">
        <v>3239</v>
      </c>
      <c r="E11140" t="s">
        <v>3275</v>
      </c>
      <c r="H11140" t="s">
        <v>3436</v>
      </c>
      <c r="I11140">
        <v>179</v>
      </c>
      <c r="J11140" t="s">
        <v>3446</v>
      </c>
      <c r="K11140">
        <v>2001</v>
      </c>
      <c r="L11140" t="s">
        <v>29</v>
      </c>
      <c r="M11140" t="s">
        <v>29</v>
      </c>
      <c r="N11140">
        <v>38.072200000000002</v>
      </c>
      <c r="O11140">
        <v>-77.513300000000001</v>
      </c>
      <c r="P11140" t="s">
        <v>3613</v>
      </c>
      <c r="Q11140" s="3">
        <f>Table1[[#This Row],[Capacity (MW)]]*0.395*8760*10^-6</f>
        <v>0.61937579999999992</v>
      </c>
      <c r="R11140" s="3" cm="1">
        <f t="array" ref="R11140">AVERAGE(VLOOKUP(_xlfn.TEXTSPLIT(Table1[[#This Row],[Fuel (no space after comma)]], ","), FuelList_Final_EF!$A$2:$B$65, 2, FALSE))</f>
        <v>65.583341148886291</v>
      </c>
      <c r="S11140" s="3">
        <f>Table1[[#This Row],[Generation (TWh)]]*10^9*VLOOKUP(Table1[[#This Row],[Turbine/Engine Technology]],Technology_HR!$A$2:$B$11,2,FALSE)*10^-6</f>
        <v>6819327.5579999983</v>
      </c>
      <c r="T11140" s="5">
        <f>Table1[[#This Row],[Fuel Consumption (mmBtu)]]*Table1[[#This Row],[Emission Factor (kg CO2/ mmBtu)]]*10^3</f>
        <v>447234285642.31555</v>
      </c>
      <c r="U11140" s="3">
        <f>Table1[[#This Row],[Emissions (g CO2)]]/(Table1[[#This Row],[Generation (TWh)]]*10^9)</f>
        <v>722.072586049238</v>
      </c>
    </row>
    <row r="11141" spans="1:21" x14ac:dyDescent="0.35">
      <c r="A11141" t="s">
        <v>2489</v>
      </c>
      <c r="B11141" t="s">
        <v>3243</v>
      </c>
      <c r="C11141" t="str">
        <f>SUBSTITUTE(Table1[[#This Row],[Fuel]],", ",",")</f>
        <v>fossil gas: natural gas,fossil liquids: fuel oil</v>
      </c>
      <c r="D11141" t="s">
        <v>3239</v>
      </c>
      <c r="E11141" t="s">
        <v>3275</v>
      </c>
      <c r="H11141" t="s">
        <v>3436</v>
      </c>
      <c r="I11141">
        <v>179</v>
      </c>
      <c r="J11141" t="s">
        <v>3446</v>
      </c>
      <c r="K11141">
        <v>2008</v>
      </c>
      <c r="L11141" t="s">
        <v>29</v>
      </c>
      <c r="M11141" t="s">
        <v>29</v>
      </c>
      <c r="N11141">
        <v>38.072200000000002</v>
      </c>
      <c r="O11141">
        <v>-77.513300000000001</v>
      </c>
      <c r="P11141" t="s">
        <v>3613</v>
      </c>
      <c r="Q11141" s="3">
        <f>Table1[[#This Row],[Capacity (MW)]]*0.395*8760*10^-6</f>
        <v>0.61937579999999992</v>
      </c>
      <c r="R11141" s="3" cm="1">
        <f t="array" ref="R11141">AVERAGE(VLOOKUP(_xlfn.TEXTSPLIT(Table1[[#This Row],[Fuel (no space after comma)]], ","), FuelList_Final_EF!$A$2:$B$65, 2, FALSE))</f>
        <v>65.583341148886291</v>
      </c>
      <c r="S11141" s="3">
        <f>Table1[[#This Row],[Generation (TWh)]]*10^9*VLOOKUP(Table1[[#This Row],[Turbine/Engine Technology]],Technology_HR!$A$2:$B$11,2,FALSE)*10^-6</f>
        <v>6819327.5579999983</v>
      </c>
      <c r="T11141" s="5">
        <f>Table1[[#This Row],[Fuel Consumption (mmBtu)]]*Table1[[#This Row],[Emission Factor (kg CO2/ mmBtu)]]*10^3</f>
        <v>447234285642.31555</v>
      </c>
      <c r="U11141" s="3">
        <f>Table1[[#This Row],[Emissions (g CO2)]]/(Table1[[#This Row],[Generation (TWh)]]*10^9)</f>
        <v>722.072586049238</v>
      </c>
    </row>
    <row r="11142" spans="1:21" x14ac:dyDescent="0.35">
      <c r="A11142" t="s">
        <v>2489</v>
      </c>
      <c r="B11142" t="s">
        <v>3243</v>
      </c>
      <c r="C11142" t="str">
        <f>SUBSTITUTE(Table1[[#This Row],[Fuel]],", ",",")</f>
        <v>fossil gas: natural gas,fossil liquids: fuel oil</v>
      </c>
      <c r="D11142" t="s">
        <v>3239</v>
      </c>
      <c r="E11142" t="s">
        <v>3275</v>
      </c>
      <c r="H11142" t="s">
        <v>3436</v>
      </c>
      <c r="I11142">
        <v>179</v>
      </c>
      <c r="J11142" t="s">
        <v>3446</v>
      </c>
      <c r="K11142">
        <v>2008</v>
      </c>
      <c r="L11142" t="s">
        <v>29</v>
      </c>
      <c r="M11142" t="s">
        <v>29</v>
      </c>
      <c r="N11142">
        <v>38.072200000000002</v>
      </c>
      <c r="O11142">
        <v>-77.513300000000001</v>
      </c>
      <c r="P11142" t="s">
        <v>3613</v>
      </c>
      <c r="Q11142" s="3">
        <f>Table1[[#This Row],[Capacity (MW)]]*0.395*8760*10^-6</f>
        <v>0.61937579999999992</v>
      </c>
      <c r="R11142" s="3" cm="1">
        <f t="array" ref="R11142">AVERAGE(VLOOKUP(_xlfn.TEXTSPLIT(Table1[[#This Row],[Fuel (no space after comma)]], ","), FuelList_Final_EF!$A$2:$B$65, 2, FALSE))</f>
        <v>65.583341148886291</v>
      </c>
      <c r="S11142" s="3">
        <f>Table1[[#This Row],[Generation (TWh)]]*10^9*VLOOKUP(Table1[[#This Row],[Turbine/Engine Technology]],Technology_HR!$A$2:$B$11,2,FALSE)*10^-6</f>
        <v>6819327.5579999983</v>
      </c>
      <c r="T11142" s="5">
        <f>Table1[[#This Row],[Fuel Consumption (mmBtu)]]*Table1[[#This Row],[Emission Factor (kg CO2/ mmBtu)]]*10^3</f>
        <v>447234285642.31555</v>
      </c>
      <c r="U11142" s="3">
        <f>Table1[[#This Row],[Emissions (g CO2)]]/(Table1[[#This Row],[Generation (TWh)]]*10^9)</f>
        <v>722.072586049238</v>
      </c>
    </row>
    <row r="11143" spans="1:21" x14ac:dyDescent="0.35">
      <c r="A11143" t="s">
        <v>2489</v>
      </c>
      <c r="B11143" t="s">
        <v>3243</v>
      </c>
      <c r="C11143" t="str">
        <f>SUBSTITUTE(Table1[[#This Row],[Fuel]],", ",",")</f>
        <v>fossil gas: natural gas,fossil liquids: fuel oil</v>
      </c>
      <c r="D11143" t="s">
        <v>3239</v>
      </c>
      <c r="E11143" t="s">
        <v>3275</v>
      </c>
      <c r="H11143" t="s">
        <v>3436</v>
      </c>
      <c r="I11143">
        <v>179</v>
      </c>
      <c r="J11143" t="s">
        <v>3446</v>
      </c>
      <c r="K11143">
        <v>2009</v>
      </c>
      <c r="L11143" t="s">
        <v>29</v>
      </c>
      <c r="M11143" t="s">
        <v>29</v>
      </c>
      <c r="N11143">
        <v>38.072200000000002</v>
      </c>
      <c r="O11143">
        <v>-77.513300000000001</v>
      </c>
      <c r="P11143" t="s">
        <v>3613</v>
      </c>
      <c r="Q11143" s="3">
        <f>Table1[[#This Row],[Capacity (MW)]]*0.395*8760*10^-6</f>
        <v>0.61937579999999992</v>
      </c>
      <c r="R11143" s="3" cm="1">
        <f t="array" ref="R11143">AVERAGE(VLOOKUP(_xlfn.TEXTSPLIT(Table1[[#This Row],[Fuel (no space after comma)]], ","), FuelList_Final_EF!$A$2:$B$65, 2, FALSE))</f>
        <v>65.583341148886291</v>
      </c>
      <c r="S11143" s="3">
        <f>Table1[[#This Row],[Generation (TWh)]]*10^9*VLOOKUP(Table1[[#This Row],[Turbine/Engine Technology]],Technology_HR!$A$2:$B$11,2,FALSE)*10^-6</f>
        <v>6819327.5579999983</v>
      </c>
      <c r="T11143" s="5">
        <f>Table1[[#This Row],[Fuel Consumption (mmBtu)]]*Table1[[#This Row],[Emission Factor (kg CO2/ mmBtu)]]*10^3</f>
        <v>447234285642.31555</v>
      </c>
      <c r="U11143" s="3">
        <f>Table1[[#This Row],[Emissions (g CO2)]]/(Table1[[#This Row],[Generation (TWh)]]*10^9)</f>
        <v>722.072586049238</v>
      </c>
    </row>
    <row r="11144" spans="1:21" x14ac:dyDescent="0.35">
      <c r="A11144" t="s">
        <v>2434</v>
      </c>
      <c r="B11144" t="s">
        <v>3239</v>
      </c>
      <c r="C11144" t="str">
        <f>SUBSTITUTE(Table1[[#This Row],[Fuel]],", ",",")</f>
        <v>fossil gas: natural gas</v>
      </c>
      <c r="D11144" t="s">
        <v>3239</v>
      </c>
      <c r="H11144" t="s">
        <v>3438</v>
      </c>
      <c r="I11144">
        <v>604</v>
      </c>
      <c r="J11144" t="s">
        <v>3446</v>
      </c>
      <c r="K11144">
        <v>2010</v>
      </c>
      <c r="L11144" t="s">
        <v>29</v>
      </c>
      <c r="M11144" t="s">
        <v>29</v>
      </c>
      <c r="N11144">
        <v>35.657800000000002</v>
      </c>
      <c r="O11144">
        <v>-89.3964</v>
      </c>
      <c r="P11144" t="s">
        <v>3613</v>
      </c>
      <c r="Q11144" s="3">
        <f>Table1[[#This Row],[Capacity (MW)]]*0.395*8760*10^-6</f>
        <v>2.0899608000000001</v>
      </c>
      <c r="R11144" s="3" cm="1">
        <f t="array" ref="R11144">AVERAGE(VLOOKUP(_xlfn.TEXTSPLIT(Table1[[#This Row],[Fuel (no space after comma)]], ","), FuelList_Final_EF!$A$2:$B$65, 2, FALSE))</f>
        <v>53.06</v>
      </c>
      <c r="S11144" s="3">
        <f>Table1[[#This Row],[Generation (TWh)]]*10^9*VLOOKUP(Table1[[#This Row],[Turbine/Engine Technology]],Technology_HR!$A$2:$B$11,2,FALSE)*10^-6</f>
        <v>15777114.0792</v>
      </c>
      <c r="T11144" s="5">
        <f>Table1[[#This Row],[Fuel Consumption (mmBtu)]]*Table1[[#This Row],[Emission Factor (kg CO2/ mmBtu)]]*10^3</f>
        <v>837133673042.35193</v>
      </c>
      <c r="U11144" s="3">
        <f>Table1[[#This Row],[Emissions (g CO2)]]/(Table1[[#This Row],[Generation (TWh)]]*10^9)</f>
        <v>400.54993999999999</v>
      </c>
    </row>
    <row r="11145" spans="1:21" x14ac:dyDescent="0.35">
      <c r="A11145" t="s">
        <v>2434</v>
      </c>
      <c r="B11145" t="s">
        <v>3243</v>
      </c>
      <c r="C11145" t="str">
        <f>SUBSTITUTE(Table1[[#This Row],[Fuel]],", ",",")</f>
        <v>fossil gas: natural gas,fossil liquids: fuel oil</v>
      </c>
      <c r="D11145" t="s">
        <v>3239</v>
      </c>
      <c r="E11145" t="s">
        <v>3275</v>
      </c>
      <c r="H11145" t="s">
        <v>3436</v>
      </c>
      <c r="I11145">
        <v>85</v>
      </c>
      <c r="J11145" t="s">
        <v>3446</v>
      </c>
      <c r="K11145">
        <v>2001</v>
      </c>
      <c r="L11145" t="s">
        <v>29</v>
      </c>
      <c r="M11145" t="s">
        <v>29</v>
      </c>
      <c r="N11145">
        <v>35.657800000000002</v>
      </c>
      <c r="O11145">
        <v>-89.3964</v>
      </c>
      <c r="P11145" t="s">
        <v>3613</v>
      </c>
      <c r="Q11145" s="3">
        <f>Table1[[#This Row],[Capacity (MW)]]*0.395*8760*10^-6</f>
        <v>0.29411699999999996</v>
      </c>
      <c r="R11145" s="3" cm="1">
        <f t="array" ref="R11145">AVERAGE(VLOOKUP(_xlfn.TEXTSPLIT(Table1[[#This Row],[Fuel (no space after comma)]], ","), FuelList_Final_EF!$A$2:$B$65, 2, FALSE))</f>
        <v>65.583341148886291</v>
      </c>
      <c r="S11145" s="3">
        <f>Table1[[#This Row],[Generation (TWh)]]*10^9*VLOOKUP(Table1[[#This Row],[Turbine/Engine Technology]],Technology_HR!$A$2:$B$11,2,FALSE)*10^-6</f>
        <v>3238228.1699999995</v>
      </c>
      <c r="T11145" s="5">
        <f>Table1[[#This Row],[Fuel Consumption (mmBtu)]]*Table1[[#This Row],[Emission Factor (kg CO2/ mmBtu)]]*10^3</f>
        <v>212373822791.04373</v>
      </c>
      <c r="U11145" s="3">
        <f>Table1[[#This Row],[Emissions (g CO2)]]/(Table1[[#This Row],[Generation (TWh)]]*10^9)</f>
        <v>722.07258604923811</v>
      </c>
    </row>
    <row r="11146" spans="1:21" x14ac:dyDescent="0.35">
      <c r="A11146" t="s">
        <v>2434</v>
      </c>
      <c r="B11146" t="s">
        <v>3243</v>
      </c>
      <c r="C11146" t="str">
        <f>SUBSTITUTE(Table1[[#This Row],[Fuel]],", ",",")</f>
        <v>fossil gas: natural gas,fossil liquids: fuel oil</v>
      </c>
      <c r="D11146" t="s">
        <v>3239</v>
      </c>
      <c r="E11146" t="s">
        <v>3275</v>
      </c>
      <c r="H11146" t="s">
        <v>3436</v>
      </c>
      <c r="I11146">
        <v>86</v>
      </c>
      <c r="J11146" t="s">
        <v>3446</v>
      </c>
      <c r="K11146">
        <v>2002</v>
      </c>
      <c r="L11146" t="s">
        <v>29</v>
      </c>
      <c r="M11146" t="s">
        <v>29</v>
      </c>
      <c r="N11146">
        <v>35.657800000000002</v>
      </c>
      <c r="O11146">
        <v>-89.3964</v>
      </c>
      <c r="P11146" t="s">
        <v>3613</v>
      </c>
      <c r="Q11146" s="3">
        <f>Table1[[#This Row],[Capacity (MW)]]*0.395*8760*10^-6</f>
        <v>0.29757719999999999</v>
      </c>
      <c r="R11146" s="3" cm="1">
        <f t="array" ref="R11146">AVERAGE(VLOOKUP(_xlfn.TEXTSPLIT(Table1[[#This Row],[Fuel (no space after comma)]], ","), FuelList_Final_EF!$A$2:$B$65, 2, FALSE))</f>
        <v>65.583341148886291</v>
      </c>
      <c r="S11146" s="3">
        <f>Table1[[#This Row],[Generation (TWh)]]*10^9*VLOOKUP(Table1[[#This Row],[Turbine/Engine Technology]],Technology_HR!$A$2:$B$11,2,FALSE)*10^-6</f>
        <v>3276324.9720000001</v>
      </c>
      <c r="T11146" s="5">
        <f>Table1[[#This Row],[Fuel Consumption (mmBtu)]]*Table1[[#This Row],[Emission Factor (kg CO2/ mmBtu)]]*10^3</f>
        <v>214872338353.29132</v>
      </c>
      <c r="U11146" s="3">
        <f>Table1[[#This Row],[Emissions (g CO2)]]/(Table1[[#This Row],[Generation (TWh)]]*10^9)</f>
        <v>722.072586049238</v>
      </c>
    </row>
    <row r="11147" spans="1:21" x14ac:dyDescent="0.35">
      <c r="A11147" t="s">
        <v>2434</v>
      </c>
      <c r="B11147" t="s">
        <v>3243</v>
      </c>
      <c r="C11147" t="str">
        <f>SUBSTITUTE(Table1[[#This Row],[Fuel]],", ",",")</f>
        <v>fossil gas: natural gas,fossil liquids: fuel oil</v>
      </c>
      <c r="D11147" t="s">
        <v>3239</v>
      </c>
      <c r="E11147" t="s">
        <v>3275</v>
      </c>
      <c r="H11147" t="s">
        <v>3436</v>
      </c>
      <c r="I11147">
        <v>86</v>
      </c>
      <c r="J11147" t="s">
        <v>3446</v>
      </c>
      <c r="K11147">
        <v>2002</v>
      </c>
      <c r="L11147" t="s">
        <v>29</v>
      </c>
      <c r="M11147" t="s">
        <v>29</v>
      </c>
      <c r="N11147">
        <v>35.657800000000002</v>
      </c>
      <c r="O11147">
        <v>-89.3964</v>
      </c>
      <c r="P11147" t="s">
        <v>3613</v>
      </c>
      <c r="Q11147" s="3">
        <f>Table1[[#This Row],[Capacity (MW)]]*0.395*8760*10^-6</f>
        <v>0.29757719999999999</v>
      </c>
      <c r="R11147" s="3" cm="1">
        <f t="array" ref="R11147">AVERAGE(VLOOKUP(_xlfn.TEXTSPLIT(Table1[[#This Row],[Fuel (no space after comma)]], ","), FuelList_Final_EF!$A$2:$B$65, 2, FALSE))</f>
        <v>65.583341148886291</v>
      </c>
      <c r="S11147" s="3">
        <f>Table1[[#This Row],[Generation (TWh)]]*10^9*VLOOKUP(Table1[[#This Row],[Turbine/Engine Technology]],Technology_HR!$A$2:$B$11,2,FALSE)*10^-6</f>
        <v>3276324.9720000001</v>
      </c>
      <c r="T11147" s="5">
        <f>Table1[[#This Row],[Fuel Consumption (mmBtu)]]*Table1[[#This Row],[Emission Factor (kg CO2/ mmBtu)]]*10^3</f>
        <v>214872338353.29132</v>
      </c>
      <c r="U11147" s="3">
        <f>Table1[[#This Row],[Emissions (g CO2)]]/(Table1[[#This Row],[Generation (TWh)]]*10^9)</f>
        <v>722.072586049238</v>
      </c>
    </row>
    <row r="11148" spans="1:21" x14ac:dyDescent="0.35">
      <c r="A11148" t="s">
        <v>2434</v>
      </c>
      <c r="B11148" t="s">
        <v>3243</v>
      </c>
      <c r="C11148" t="str">
        <f>SUBSTITUTE(Table1[[#This Row],[Fuel]],", ",",")</f>
        <v>fossil gas: natural gas,fossil liquids: fuel oil</v>
      </c>
      <c r="D11148" t="s">
        <v>3239</v>
      </c>
      <c r="E11148" t="s">
        <v>3275</v>
      </c>
      <c r="H11148" t="s">
        <v>3436</v>
      </c>
      <c r="I11148">
        <v>86</v>
      </c>
      <c r="J11148" t="s">
        <v>3446</v>
      </c>
      <c r="K11148">
        <v>2002</v>
      </c>
      <c r="L11148" t="s">
        <v>29</v>
      </c>
      <c r="M11148" t="s">
        <v>29</v>
      </c>
      <c r="N11148">
        <v>35.657800000000002</v>
      </c>
      <c r="O11148">
        <v>-89.3964</v>
      </c>
      <c r="P11148" t="s">
        <v>3613</v>
      </c>
      <c r="Q11148" s="3">
        <f>Table1[[#This Row],[Capacity (MW)]]*0.395*8760*10^-6</f>
        <v>0.29757719999999999</v>
      </c>
      <c r="R11148" s="3" cm="1">
        <f t="array" ref="R11148">AVERAGE(VLOOKUP(_xlfn.TEXTSPLIT(Table1[[#This Row],[Fuel (no space after comma)]], ","), FuelList_Final_EF!$A$2:$B$65, 2, FALSE))</f>
        <v>65.583341148886291</v>
      </c>
      <c r="S11148" s="3">
        <f>Table1[[#This Row],[Generation (TWh)]]*10^9*VLOOKUP(Table1[[#This Row],[Turbine/Engine Technology]],Technology_HR!$A$2:$B$11,2,FALSE)*10^-6</f>
        <v>3276324.9720000001</v>
      </c>
      <c r="T11148" s="5">
        <f>Table1[[#This Row],[Fuel Consumption (mmBtu)]]*Table1[[#This Row],[Emission Factor (kg CO2/ mmBtu)]]*10^3</f>
        <v>214872338353.29132</v>
      </c>
      <c r="U11148" s="3">
        <f>Table1[[#This Row],[Emissions (g CO2)]]/(Table1[[#This Row],[Generation (TWh)]]*10^9)</f>
        <v>722.072586049238</v>
      </c>
    </row>
    <row r="11149" spans="1:21" x14ac:dyDescent="0.35">
      <c r="A11149" t="s">
        <v>2434</v>
      </c>
      <c r="B11149" t="s">
        <v>3243</v>
      </c>
      <c r="C11149" t="str">
        <f>SUBSTITUTE(Table1[[#This Row],[Fuel]],", ",",")</f>
        <v>fossil gas: natural gas,fossil liquids: fuel oil</v>
      </c>
      <c r="D11149" t="s">
        <v>3239</v>
      </c>
      <c r="E11149" t="s">
        <v>3275</v>
      </c>
      <c r="H11149" t="s">
        <v>3436</v>
      </c>
      <c r="I11149">
        <v>85</v>
      </c>
      <c r="J11149" t="s">
        <v>3446</v>
      </c>
      <c r="K11149">
        <v>2001</v>
      </c>
      <c r="L11149" t="s">
        <v>29</v>
      </c>
      <c r="M11149" t="s">
        <v>29</v>
      </c>
      <c r="N11149">
        <v>35.657800000000002</v>
      </c>
      <c r="O11149">
        <v>-89.3964</v>
      </c>
      <c r="P11149" t="s">
        <v>3613</v>
      </c>
      <c r="Q11149" s="3">
        <f>Table1[[#This Row],[Capacity (MW)]]*0.395*8760*10^-6</f>
        <v>0.29411699999999996</v>
      </c>
      <c r="R11149" s="3" cm="1">
        <f t="array" ref="R11149">AVERAGE(VLOOKUP(_xlfn.TEXTSPLIT(Table1[[#This Row],[Fuel (no space after comma)]], ","), FuelList_Final_EF!$A$2:$B$65, 2, FALSE))</f>
        <v>65.583341148886291</v>
      </c>
      <c r="S11149" s="3">
        <f>Table1[[#This Row],[Generation (TWh)]]*10^9*VLOOKUP(Table1[[#This Row],[Turbine/Engine Technology]],Technology_HR!$A$2:$B$11,2,FALSE)*10^-6</f>
        <v>3238228.1699999995</v>
      </c>
      <c r="T11149" s="5">
        <f>Table1[[#This Row],[Fuel Consumption (mmBtu)]]*Table1[[#This Row],[Emission Factor (kg CO2/ mmBtu)]]*10^3</f>
        <v>212373822791.04373</v>
      </c>
      <c r="U11149" s="3">
        <f>Table1[[#This Row],[Emissions (g CO2)]]/(Table1[[#This Row],[Generation (TWh)]]*10^9)</f>
        <v>722.07258604923811</v>
      </c>
    </row>
    <row r="11150" spans="1:21" x14ac:dyDescent="0.35">
      <c r="A11150" t="s">
        <v>2434</v>
      </c>
      <c r="B11150" t="s">
        <v>3243</v>
      </c>
      <c r="C11150" t="str">
        <f>SUBSTITUTE(Table1[[#This Row],[Fuel]],", ",",")</f>
        <v>fossil gas: natural gas,fossil liquids: fuel oil</v>
      </c>
      <c r="D11150" t="s">
        <v>3239</v>
      </c>
      <c r="E11150" t="s">
        <v>3275</v>
      </c>
      <c r="H11150" t="s">
        <v>3436</v>
      </c>
      <c r="I11150">
        <v>85</v>
      </c>
      <c r="J11150" t="s">
        <v>3446</v>
      </c>
      <c r="K11150">
        <v>2001</v>
      </c>
      <c r="L11150" t="s">
        <v>29</v>
      </c>
      <c r="M11150" t="s">
        <v>29</v>
      </c>
      <c r="N11150">
        <v>35.657800000000002</v>
      </c>
      <c r="O11150">
        <v>-89.3964</v>
      </c>
      <c r="P11150" t="s">
        <v>3613</v>
      </c>
      <c r="Q11150" s="3">
        <f>Table1[[#This Row],[Capacity (MW)]]*0.395*8760*10^-6</f>
        <v>0.29411699999999996</v>
      </c>
      <c r="R11150" s="3" cm="1">
        <f t="array" ref="R11150">AVERAGE(VLOOKUP(_xlfn.TEXTSPLIT(Table1[[#This Row],[Fuel (no space after comma)]], ","), FuelList_Final_EF!$A$2:$B$65, 2, FALSE))</f>
        <v>65.583341148886291</v>
      </c>
      <c r="S11150" s="3">
        <f>Table1[[#This Row],[Generation (TWh)]]*10^9*VLOOKUP(Table1[[#This Row],[Turbine/Engine Technology]],Technology_HR!$A$2:$B$11,2,FALSE)*10^-6</f>
        <v>3238228.1699999995</v>
      </c>
      <c r="T11150" s="5">
        <f>Table1[[#This Row],[Fuel Consumption (mmBtu)]]*Table1[[#This Row],[Emission Factor (kg CO2/ mmBtu)]]*10^3</f>
        <v>212373822791.04373</v>
      </c>
      <c r="U11150" s="3">
        <f>Table1[[#This Row],[Emissions (g CO2)]]/(Table1[[#This Row],[Generation (TWh)]]*10^9)</f>
        <v>722.07258604923811</v>
      </c>
    </row>
    <row r="11151" spans="1:21" x14ac:dyDescent="0.35">
      <c r="A11151" t="s">
        <v>2434</v>
      </c>
      <c r="B11151" t="s">
        <v>3243</v>
      </c>
      <c r="C11151" t="str">
        <f>SUBSTITUTE(Table1[[#This Row],[Fuel]],", ",",")</f>
        <v>fossil gas: natural gas,fossil liquids: fuel oil</v>
      </c>
      <c r="D11151" t="s">
        <v>3239</v>
      </c>
      <c r="E11151" t="s">
        <v>3275</v>
      </c>
      <c r="H11151" t="s">
        <v>3436</v>
      </c>
      <c r="I11151">
        <v>85</v>
      </c>
      <c r="J11151" t="s">
        <v>3446</v>
      </c>
      <c r="K11151">
        <v>2001</v>
      </c>
      <c r="L11151" t="s">
        <v>29</v>
      </c>
      <c r="M11151" t="s">
        <v>29</v>
      </c>
      <c r="N11151">
        <v>35.657800000000002</v>
      </c>
      <c r="O11151">
        <v>-89.3964</v>
      </c>
      <c r="P11151" t="s">
        <v>3613</v>
      </c>
      <c r="Q11151" s="3">
        <f>Table1[[#This Row],[Capacity (MW)]]*0.395*8760*10^-6</f>
        <v>0.29411699999999996</v>
      </c>
      <c r="R11151" s="3" cm="1">
        <f t="array" ref="R11151">AVERAGE(VLOOKUP(_xlfn.TEXTSPLIT(Table1[[#This Row],[Fuel (no space after comma)]], ","), FuelList_Final_EF!$A$2:$B$65, 2, FALSE))</f>
        <v>65.583341148886291</v>
      </c>
      <c r="S11151" s="3">
        <f>Table1[[#This Row],[Generation (TWh)]]*10^9*VLOOKUP(Table1[[#This Row],[Turbine/Engine Technology]],Technology_HR!$A$2:$B$11,2,FALSE)*10^-6</f>
        <v>3238228.1699999995</v>
      </c>
      <c r="T11151" s="5">
        <f>Table1[[#This Row],[Fuel Consumption (mmBtu)]]*Table1[[#This Row],[Emission Factor (kg CO2/ mmBtu)]]*10^3</f>
        <v>212373822791.04373</v>
      </c>
      <c r="U11151" s="3">
        <f>Table1[[#This Row],[Emissions (g CO2)]]/(Table1[[#This Row],[Generation (TWh)]]*10^9)</f>
        <v>722.07258604923811</v>
      </c>
    </row>
    <row r="11152" spans="1:21" x14ac:dyDescent="0.35">
      <c r="A11152" t="s">
        <v>2434</v>
      </c>
      <c r="B11152" t="s">
        <v>3243</v>
      </c>
      <c r="C11152" t="str">
        <f>SUBSTITUTE(Table1[[#This Row],[Fuel]],", ",",")</f>
        <v>fossil gas: natural gas,fossil liquids: fuel oil</v>
      </c>
      <c r="D11152" t="s">
        <v>3239</v>
      </c>
      <c r="E11152" t="s">
        <v>3275</v>
      </c>
      <c r="H11152" t="s">
        <v>3436</v>
      </c>
      <c r="I11152">
        <v>85</v>
      </c>
      <c r="J11152" t="s">
        <v>3446</v>
      </c>
      <c r="K11152">
        <v>2001</v>
      </c>
      <c r="L11152" t="s">
        <v>29</v>
      </c>
      <c r="M11152" t="s">
        <v>29</v>
      </c>
      <c r="N11152">
        <v>35.657800000000002</v>
      </c>
      <c r="O11152">
        <v>-89.3964</v>
      </c>
      <c r="P11152" t="s">
        <v>3613</v>
      </c>
      <c r="Q11152" s="3">
        <f>Table1[[#This Row],[Capacity (MW)]]*0.395*8760*10^-6</f>
        <v>0.29411699999999996</v>
      </c>
      <c r="R11152" s="3" cm="1">
        <f t="array" ref="R11152">AVERAGE(VLOOKUP(_xlfn.TEXTSPLIT(Table1[[#This Row],[Fuel (no space after comma)]], ","), FuelList_Final_EF!$A$2:$B$65, 2, FALSE))</f>
        <v>65.583341148886291</v>
      </c>
      <c r="S11152" s="3">
        <f>Table1[[#This Row],[Generation (TWh)]]*10^9*VLOOKUP(Table1[[#This Row],[Turbine/Engine Technology]],Technology_HR!$A$2:$B$11,2,FALSE)*10^-6</f>
        <v>3238228.1699999995</v>
      </c>
      <c r="T11152" s="5">
        <f>Table1[[#This Row],[Fuel Consumption (mmBtu)]]*Table1[[#This Row],[Emission Factor (kg CO2/ mmBtu)]]*10^3</f>
        <v>212373822791.04373</v>
      </c>
      <c r="U11152" s="3">
        <f>Table1[[#This Row],[Emissions (g CO2)]]/(Table1[[#This Row],[Generation (TWh)]]*10^9)</f>
        <v>722.07258604923811</v>
      </c>
    </row>
    <row r="11153" spans="1:21" x14ac:dyDescent="0.35">
      <c r="A11153" t="s">
        <v>2434</v>
      </c>
      <c r="B11153" t="s">
        <v>3243</v>
      </c>
      <c r="C11153" t="str">
        <f>SUBSTITUTE(Table1[[#This Row],[Fuel]],", ",",")</f>
        <v>fossil gas: natural gas,fossil liquids: fuel oil</v>
      </c>
      <c r="D11153" t="s">
        <v>3239</v>
      </c>
      <c r="E11153" t="s">
        <v>3275</v>
      </c>
      <c r="H11153" t="s">
        <v>3436</v>
      </c>
      <c r="I11153">
        <v>85</v>
      </c>
      <c r="J11153" t="s">
        <v>3446</v>
      </c>
      <c r="K11153">
        <v>2001</v>
      </c>
      <c r="L11153" t="s">
        <v>29</v>
      </c>
      <c r="M11153" t="s">
        <v>29</v>
      </c>
      <c r="N11153">
        <v>35.657800000000002</v>
      </c>
      <c r="O11153">
        <v>-89.3964</v>
      </c>
      <c r="P11153" t="s">
        <v>3613</v>
      </c>
      <c r="Q11153" s="3">
        <f>Table1[[#This Row],[Capacity (MW)]]*0.395*8760*10^-6</f>
        <v>0.29411699999999996</v>
      </c>
      <c r="R11153" s="3" cm="1">
        <f t="array" ref="R11153">AVERAGE(VLOOKUP(_xlfn.TEXTSPLIT(Table1[[#This Row],[Fuel (no space after comma)]], ","), FuelList_Final_EF!$A$2:$B$65, 2, FALSE))</f>
        <v>65.583341148886291</v>
      </c>
      <c r="S11153" s="3">
        <f>Table1[[#This Row],[Generation (TWh)]]*10^9*VLOOKUP(Table1[[#This Row],[Turbine/Engine Technology]],Technology_HR!$A$2:$B$11,2,FALSE)*10^-6</f>
        <v>3238228.1699999995</v>
      </c>
      <c r="T11153" s="5">
        <f>Table1[[#This Row],[Fuel Consumption (mmBtu)]]*Table1[[#This Row],[Emission Factor (kg CO2/ mmBtu)]]*10^3</f>
        <v>212373822791.04373</v>
      </c>
      <c r="U11153" s="3">
        <f>Table1[[#This Row],[Emissions (g CO2)]]/(Table1[[#This Row],[Generation (TWh)]]*10^9)</f>
        <v>722.07258604923811</v>
      </c>
    </row>
    <row r="11154" spans="1:21" x14ac:dyDescent="0.35">
      <c r="A11154" t="s">
        <v>2434</v>
      </c>
      <c r="B11154" t="s">
        <v>3243</v>
      </c>
      <c r="C11154" t="str">
        <f>SUBSTITUTE(Table1[[#This Row],[Fuel]],", ",",")</f>
        <v>fossil gas: natural gas,fossil liquids: fuel oil</v>
      </c>
      <c r="D11154" t="s">
        <v>3239</v>
      </c>
      <c r="E11154" t="s">
        <v>3275</v>
      </c>
      <c r="H11154" t="s">
        <v>3436</v>
      </c>
      <c r="I11154">
        <v>85</v>
      </c>
      <c r="J11154" t="s">
        <v>3446</v>
      </c>
      <c r="K11154">
        <v>2001</v>
      </c>
      <c r="L11154" t="s">
        <v>29</v>
      </c>
      <c r="M11154" t="s">
        <v>29</v>
      </c>
      <c r="N11154">
        <v>35.657800000000002</v>
      </c>
      <c r="O11154">
        <v>-89.3964</v>
      </c>
      <c r="P11154" t="s">
        <v>3613</v>
      </c>
      <c r="Q11154" s="3">
        <f>Table1[[#This Row],[Capacity (MW)]]*0.395*8760*10^-6</f>
        <v>0.29411699999999996</v>
      </c>
      <c r="R11154" s="3" cm="1">
        <f t="array" ref="R11154">AVERAGE(VLOOKUP(_xlfn.TEXTSPLIT(Table1[[#This Row],[Fuel (no space after comma)]], ","), FuelList_Final_EF!$A$2:$B$65, 2, FALSE))</f>
        <v>65.583341148886291</v>
      </c>
      <c r="S11154" s="3">
        <f>Table1[[#This Row],[Generation (TWh)]]*10^9*VLOOKUP(Table1[[#This Row],[Turbine/Engine Technology]],Technology_HR!$A$2:$B$11,2,FALSE)*10^-6</f>
        <v>3238228.1699999995</v>
      </c>
      <c r="T11154" s="5">
        <f>Table1[[#This Row],[Fuel Consumption (mmBtu)]]*Table1[[#This Row],[Emission Factor (kg CO2/ mmBtu)]]*10^3</f>
        <v>212373822791.04373</v>
      </c>
      <c r="U11154" s="3">
        <f>Table1[[#This Row],[Emissions (g CO2)]]/(Table1[[#This Row],[Generation (TWh)]]*10^9)</f>
        <v>722.07258604923811</v>
      </c>
    </row>
    <row r="11155" spans="1:21" x14ac:dyDescent="0.35">
      <c r="A11155" t="s">
        <v>2434</v>
      </c>
      <c r="B11155" t="s">
        <v>3243</v>
      </c>
      <c r="C11155" t="str">
        <f>SUBSTITUTE(Table1[[#This Row],[Fuel]],", ",",")</f>
        <v>fossil gas: natural gas,fossil liquids: fuel oil</v>
      </c>
      <c r="D11155" t="s">
        <v>3239</v>
      </c>
      <c r="E11155" t="s">
        <v>3275</v>
      </c>
      <c r="H11155" t="s">
        <v>3436</v>
      </c>
      <c r="I11155">
        <v>85</v>
      </c>
      <c r="J11155" t="s">
        <v>3446</v>
      </c>
      <c r="K11155">
        <v>2001</v>
      </c>
      <c r="L11155" t="s">
        <v>29</v>
      </c>
      <c r="M11155" t="s">
        <v>29</v>
      </c>
      <c r="N11155">
        <v>35.657800000000002</v>
      </c>
      <c r="O11155">
        <v>-89.3964</v>
      </c>
      <c r="P11155" t="s">
        <v>3613</v>
      </c>
      <c r="Q11155" s="3">
        <f>Table1[[#This Row],[Capacity (MW)]]*0.395*8760*10^-6</f>
        <v>0.29411699999999996</v>
      </c>
      <c r="R11155" s="3" cm="1">
        <f t="array" ref="R11155">AVERAGE(VLOOKUP(_xlfn.TEXTSPLIT(Table1[[#This Row],[Fuel (no space after comma)]], ","), FuelList_Final_EF!$A$2:$B$65, 2, FALSE))</f>
        <v>65.583341148886291</v>
      </c>
      <c r="S11155" s="3">
        <f>Table1[[#This Row],[Generation (TWh)]]*10^9*VLOOKUP(Table1[[#This Row],[Turbine/Engine Technology]],Technology_HR!$A$2:$B$11,2,FALSE)*10^-6</f>
        <v>3238228.1699999995</v>
      </c>
      <c r="T11155" s="5">
        <f>Table1[[#This Row],[Fuel Consumption (mmBtu)]]*Table1[[#This Row],[Emission Factor (kg CO2/ mmBtu)]]*10^3</f>
        <v>212373822791.04373</v>
      </c>
      <c r="U11155" s="3">
        <f>Table1[[#This Row],[Emissions (g CO2)]]/(Table1[[#This Row],[Generation (TWh)]]*10^9)</f>
        <v>722.07258604923811</v>
      </c>
    </row>
    <row r="11156" spans="1:21" x14ac:dyDescent="0.35">
      <c r="A11156" t="s">
        <v>2434</v>
      </c>
      <c r="B11156" t="s">
        <v>3243</v>
      </c>
      <c r="C11156" t="str">
        <f>SUBSTITUTE(Table1[[#This Row],[Fuel]],", ",",")</f>
        <v>fossil gas: natural gas,fossil liquids: fuel oil</v>
      </c>
      <c r="D11156" t="s">
        <v>3239</v>
      </c>
      <c r="E11156" t="s">
        <v>3275</v>
      </c>
      <c r="H11156" t="s">
        <v>3436</v>
      </c>
      <c r="I11156">
        <v>86</v>
      </c>
      <c r="J11156" t="s">
        <v>3446</v>
      </c>
      <c r="K11156">
        <v>2002</v>
      </c>
      <c r="L11156" t="s">
        <v>29</v>
      </c>
      <c r="M11156" t="s">
        <v>29</v>
      </c>
      <c r="N11156">
        <v>35.657800000000002</v>
      </c>
      <c r="O11156">
        <v>-89.3964</v>
      </c>
      <c r="P11156" t="s">
        <v>3613</v>
      </c>
      <c r="Q11156" s="3">
        <f>Table1[[#This Row],[Capacity (MW)]]*0.395*8760*10^-6</f>
        <v>0.29757719999999999</v>
      </c>
      <c r="R11156" s="3" cm="1">
        <f t="array" ref="R11156">AVERAGE(VLOOKUP(_xlfn.TEXTSPLIT(Table1[[#This Row],[Fuel (no space after comma)]], ","), FuelList_Final_EF!$A$2:$B$65, 2, FALSE))</f>
        <v>65.583341148886291</v>
      </c>
      <c r="S11156" s="3">
        <f>Table1[[#This Row],[Generation (TWh)]]*10^9*VLOOKUP(Table1[[#This Row],[Turbine/Engine Technology]],Technology_HR!$A$2:$B$11,2,FALSE)*10^-6</f>
        <v>3276324.9720000001</v>
      </c>
      <c r="T11156" s="5">
        <f>Table1[[#This Row],[Fuel Consumption (mmBtu)]]*Table1[[#This Row],[Emission Factor (kg CO2/ mmBtu)]]*10^3</f>
        <v>214872338353.29132</v>
      </c>
      <c r="U11156" s="3">
        <f>Table1[[#This Row],[Emissions (g CO2)]]/(Table1[[#This Row],[Generation (TWh)]]*10^9)</f>
        <v>722.072586049238</v>
      </c>
    </row>
    <row r="11157" spans="1:21" x14ac:dyDescent="0.35">
      <c r="A11157" t="s">
        <v>2784</v>
      </c>
      <c r="B11157" t="s">
        <v>3239</v>
      </c>
      <c r="C11157" t="str">
        <f>SUBSTITUTE(Table1[[#This Row],[Fuel]],", ",",")</f>
        <v>fossil gas: natural gas</v>
      </c>
      <c r="D11157" t="s">
        <v>3239</v>
      </c>
      <c r="H11157" t="s">
        <v>3440</v>
      </c>
      <c r="I11157">
        <v>553</v>
      </c>
      <c r="J11157" t="s">
        <v>3446</v>
      </c>
      <c r="K11157">
        <v>1970</v>
      </c>
      <c r="L11157" t="s">
        <v>29</v>
      </c>
      <c r="M11157">
        <v>2025</v>
      </c>
      <c r="N11157">
        <v>34.434100000000001</v>
      </c>
      <c r="O11157">
        <v>-92.904899999999998</v>
      </c>
      <c r="P11157" t="s">
        <v>3613</v>
      </c>
      <c r="Q11157" s="3">
        <f>Table1[[#This Row],[Capacity (MW)]]*0.395*8760*10^-6</f>
        <v>1.9134906</v>
      </c>
      <c r="R11157" s="3" cm="1">
        <f t="array" ref="R11157">AVERAGE(VLOOKUP(_xlfn.TEXTSPLIT(Table1[[#This Row],[Fuel (no space after comma)]], ","), FuelList_Final_EF!$A$2:$B$65, 2, FALSE))</f>
        <v>53.06</v>
      </c>
      <c r="S11157" s="3">
        <f>Table1[[#This Row],[Generation (TWh)]]*10^9*VLOOKUP(Table1[[#This Row],[Turbine/Engine Technology]],Technology_HR!$A$2:$B$11,2,FALSE)*10^-6</f>
        <v>19680250.820999999</v>
      </c>
      <c r="T11157" s="5">
        <f>Table1[[#This Row],[Fuel Consumption (mmBtu)]]*Table1[[#This Row],[Emission Factor (kg CO2/ mmBtu)]]*10^3</f>
        <v>1044234108562.2599</v>
      </c>
      <c r="U11157" s="3">
        <f>Table1[[#This Row],[Emissions (g CO2)]]/(Table1[[#This Row],[Generation (TWh)]]*10^9)</f>
        <v>545.72209999999995</v>
      </c>
    </row>
    <row r="11158" spans="1:21" x14ac:dyDescent="0.35">
      <c r="A11158" t="s">
        <v>2487</v>
      </c>
      <c r="B11158" t="s">
        <v>3239</v>
      </c>
      <c r="C11158" t="str">
        <f>SUBSTITUTE(Table1[[#This Row],[Fuel]],", ",",")</f>
        <v>fossil gas: natural gas</v>
      </c>
      <c r="D11158" t="s">
        <v>3239</v>
      </c>
      <c r="H11158" t="s">
        <v>3438</v>
      </c>
      <c r="I11158">
        <v>1000</v>
      </c>
      <c r="J11158" t="s">
        <v>3446</v>
      </c>
      <c r="K11158">
        <v>2020</v>
      </c>
      <c r="L11158" t="s">
        <v>29</v>
      </c>
      <c r="M11158" t="s">
        <v>29</v>
      </c>
      <c r="N11158">
        <v>30.272631000000001</v>
      </c>
      <c r="O11158">
        <v>-93.299059999999997</v>
      </c>
      <c r="P11158" t="s">
        <v>3613</v>
      </c>
      <c r="Q11158" s="3">
        <f>Table1[[#This Row],[Capacity (MW)]]*0.395*8760*10^-6</f>
        <v>3.4601999999999999</v>
      </c>
      <c r="R11158" s="3" cm="1">
        <f t="array" ref="R11158">AVERAGE(VLOOKUP(_xlfn.TEXTSPLIT(Table1[[#This Row],[Fuel (no space after comma)]], ","), FuelList_Final_EF!$A$2:$B$65, 2, FALSE))</f>
        <v>53.06</v>
      </c>
      <c r="S11158" s="3">
        <f>Table1[[#This Row],[Generation (TWh)]]*10^9*VLOOKUP(Table1[[#This Row],[Turbine/Engine Technology]],Technology_HR!$A$2:$B$11,2,FALSE)*10^-6</f>
        <v>26121049.799999997</v>
      </c>
      <c r="T11158" s="5">
        <f>Table1[[#This Row],[Fuel Consumption (mmBtu)]]*Table1[[#This Row],[Emission Factor (kg CO2/ mmBtu)]]*10^3</f>
        <v>1385982902388</v>
      </c>
      <c r="U11158" s="3">
        <f>Table1[[#This Row],[Emissions (g CO2)]]/(Table1[[#This Row],[Generation (TWh)]]*10^9)</f>
        <v>400.54993999999999</v>
      </c>
    </row>
    <row r="11159" spans="1:21" x14ac:dyDescent="0.35">
      <c r="A11159" t="s">
        <v>2606</v>
      </c>
      <c r="B11159" t="s">
        <v>3243</v>
      </c>
      <c r="C11159" t="str">
        <f>SUBSTITUTE(Table1[[#This Row],[Fuel]],", ",",")</f>
        <v>fossil gas: natural gas,fossil liquids: fuel oil</v>
      </c>
      <c r="D11159" t="s">
        <v>3239</v>
      </c>
      <c r="E11159" t="s">
        <v>3275</v>
      </c>
      <c r="H11159" t="s">
        <v>3440</v>
      </c>
      <c r="I11159">
        <v>397</v>
      </c>
      <c r="J11159" t="s">
        <v>3446</v>
      </c>
      <c r="K11159">
        <v>1970</v>
      </c>
      <c r="L11159" t="s">
        <v>29</v>
      </c>
      <c r="M11159" t="s">
        <v>29</v>
      </c>
      <c r="N11159">
        <v>32.835799999999999</v>
      </c>
      <c r="O11159">
        <v>-96.5458</v>
      </c>
      <c r="P11159" t="s">
        <v>3613</v>
      </c>
      <c r="Q11159" s="3">
        <f>Table1[[#This Row],[Capacity (MW)]]*0.395*8760*10^-6</f>
        <v>1.3736993999999998</v>
      </c>
      <c r="R11159" s="3" cm="1">
        <f t="array" ref="R11159">AVERAGE(VLOOKUP(_xlfn.TEXTSPLIT(Table1[[#This Row],[Fuel (no space after comma)]], ","), FuelList_Final_EF!$A$2:$B$65, 2, FALSE))</f>
        <v>65.583341148886291</v>
      </c>
      <c r="S11159" s="3">
        <f>Table1[[#This Row],[Generation (TWh)]]*10^9*VLOOKUP(Table1[[#This Row],[Turbine/Engine Technology]],Technology_HR!$A$2:$B$11,2,FALSE)*10^-6</f>
        <v>14128498.328999998</v>
      </c>
      <c r="T11159" s="5">
        <f>Table1[[#This Row],[Fuel Consumption (mmBtu)]]*Table1[[#This Row],[Emission Factor (kg CO2/ mmBtu)]]*10^3</f>
        <v>926594125832.27686</v>
      </c>
      <c r="U11159" s="3">
        <f>Table1[[#This Row],[Emissions (g CO2)]]/(Table1[[#This Row],[Generation (TWh)]]*10^9)</f>
        <v>674.52466371629555</v>
      </c>
    </row>
    <row r="11160" spans="1:21" x14ac:dyDescent="0.35">
      <c r="A11160" t="s">
        <v>2606</v>
      </c>
      <c r="B11160" t="s">
        <v>3243</v>
      </c>
      <c r="C11160" t="str">
        <f>SUBSTITUTE(Table1[[#This Row],[Fuel]],", ",",")</f>
        <v>fossil gas: natural gas,fossil liquids: fuel oil</v>
      </c>
      <c r="D11160" t="s">
        <v>3239</v>
      </c>
      <c r="E11160" t="s">
        <v>3275</v>
      </c>
      <c r="H11160" t="s">
        <v>3440</v>
      </c>
      <c r="I11160">
        <v>531</v>
      </c>
      <c r="J11160" t="s">
        <v>3446</v>
      </c>
      <c r="K11160">
        <v>1973</v>
      </c>
      <c r="L11160" t="s">
        <v>29</v>
      </c>
      <c r="M11160" t="s">
        <v>29</v>
      </c>
      <c r="N11160">
        <v>32.835799999999999</v>
      </c>
      <c r="O11160">
        <v>-96.5458</v>
      </c>
      <c r="P11160" t="s">
        <v>3613</v>
      </c>
      <c r="Q11160" s="3">
        <f>Table1[[#This Row],[Capacity (MW)]]*0.395*8760*10^-6</f>
        <v>1.8373661999999999</v>
      </c>
      <c r="R11160" s="3" cm="1">
        <f t="array" ref="R11160">AVERAGE(VLOOKUP(_xlfn.TEXTSPLIT(Table1[[#This Row],[Fuel (no space after comma)]], ","), FuelList_Final_EF!$A$2:$B$65, 2, FALSE))</f>
        <v>65.583341148886291</v>
      </c>
      <c r="S11160" s="3">
        <f>Table1[[#This Row],[Generation (TWh)]]*10^9*VLOOKUP(Table1[[#This Row],[Turbine/Engine Technology]],Technology_HR!$A$2:$B$11,2,FALSE)*10^-6</f>
        <v>18897311.366999999</v>
      </c>
      <c r="T11160" s="5">
        <f>Table1[[#This Row],[Fuel Consumption (mmBtu)]]*Table1[[#This Row],[Emission Factor (kg CO2/ mmBtu)]]*10^3</f>
        <v>1239348818178.6875</v>
      </c>
      <c r="U11160" s="3">
        <f>Table1[[#This Row],[Emissions (g CO2)]]/(Table1[[#This Row],[Generation (TWh)]]*10^9)</f>
        <v>674.52466371629532</v>
      </c>
    </row>
    <row r="11161" spans="1:21" x14ac:dyDescent="0.35">
      <c r="A11161" t="s">
        <v>2833</v>
      </c>
      <c r="B11161" t="s">
        <v>3239</v>
      </c>
      <c r="C11161" t="str">
        <f>SUBSTITUTE(Table1[[#This Row],[Fuel]],", ",",")</f>
        <v>fossil gas: natural gas</v>
      </c>
      <c r="D11161" t="s">
        <v>3239</v>
      </c>
      <c r="H11161" t="s">
        <v>3436</v>
      </c>
      <c r="I11161">
        <v>61</v>
      </c>
      <c r="J11161" t="s">
        <v>3446</v>
      </c>
      <c r="K11161">
        <v>2002</v>
      </c>
      <c r="L11161" t="s">
        <v>29</v>
      </c>
      <c r="M11161" t="s">
        <v>29</v>
      </c>
      <c r="N11161">
        <v>34.177199999999999</v>
      </c>
      <c r="O11161">
        <v>-118.3147</v>
      </c>
      <c r="P11161" t="s">
        <v>3613</v>
      </c>
      <c r="Q11161" s="3">
        <f>Table1[[#This Row],[Capacity (MW)]]*0.395*8760*10^-6</f>
        <v>0.21107220000000002</v>
      </c>
      <c r="R11161" s="3" cm="1">
        <f t="array" ref="R11161">AVERAGE(VLOOKUP(_xlfn.TEXTSPLIT(Table1[[#This Row],[Fuel (no space after comma)]], ","), FuelList_Final_EF!$A$2:$B$65, 2, FALSE))</f>
        <v>53.06</v>
      </c>
      <c r="S11161" s="3">
        <f>Table1[[#This Row],[Generation (TWh)]]*10^9*VLOOKUP(Table1[[#This Row],[Turbine/Engine Technology]],Technology_HR!$A$2:$B$11,2,FALSE)*10^-6</f>
        <v>2323904.9220000003</v>
      </c>
      <c r="T11161" s="5">
        <f>Table1[[#This Row],[Fuel Consumption (mmBtu)]]*Table1[[#This Row],[Emission Factor (kg CO2/ mmBtu)]]*10^3</f>
        <v>123306395161.32002</v>
      </c>
      <c r="U11161" s="3">
        <f>Table1[[#This Row],[Emissions (g CO2)]]/(Table1[[#This Row],[Generation (TWh)]]*10^9)</f>
        <v>584.19060000000002</v>
      </c>
    </row>
    <row r="11162" spans="1:21" x14ac:dyDescent="0.35">
      <c r="A11162" t="s">
        <v>2746</v>
      </c>
      <c r="B11162" t="s">
        <v>3313</v>
      </c>
      <c r="C11162" t="str">
        <f>SUBSTITUTE(Table1[[#This Row],[Fuel]],", ",",")</f>
        <v>fossil gas: natural gas,fossil gas: gaseous propane</v>
      </c>
      <c r="D11162" t="s">
        <v>3239</v>
      </c>
      <c r="E11162" t="s">
        <v>3661</v>
      </c>
      <c r="H11162" t="s">
        <v>3436</v>
      </c>
      <c r="I11162">
        <v>85</v>
      </c>
      <c r="J11162" t="s">
        <v>3446</v>
      </c>
      <c r="K11162">
        <v>1974</v>
      </c>
      <c r="L11162" t="s">
        <v>29</v>
      </c>
      <c r="M11162" t="s">
        <v>29</v>
      </c>
      <c r="N11162">
        <v>39.724871999999998</v>
      </c>
      <c r="O11162">
        <v>-94.878187999999994</v>
      </c>
      <c r="P11162" t="s">
        <v>3613</v>
      </c>
      <c r="Q11162" s="3">
        <f>Table1[[#This Row],[Capacity (MW)]]*0.395*8760*10^-6</f>
        <v>0.29411699999999996</v>
      </c>
      <c r="R11162" s="3" cm="1">
        <f t="array" ref="R11162">AVERAGE(VLOOKUP(_xlfn.TEXTSPLIT(Table1[[#This Row],[Fuel (no space after comma)]], ","), FuelList_Final_EF!$A$2:$B$65, 2, FALSE))</f>
        <v>57.260000000000005</v>
      </c>
      <c r="S11162" s="3">
        <f>Table1[[#This Row],[Generation (TWh)]]*10^9*VLOOKUP(Table1[[#This Row],[Turbine/Engine Technology]],Technology_HR!$A$2:$B$11,2,FALSE)*10^-6</f>
        <v>3238228.1699999995</v>
      </c>
      <c r="T11162" s="5">
        <f>Table1[[#This Row],[Fuel Consumption (mmBtu)]]*Table1[[#This Row],[Emission Factor (kg CO2/ mmBtu)]]*10^3</f>
        <v>185420945014.19998</v>
      </c>
      <c r="U11162" s="3">
        <f>Table1[[#This Row],[Emissions (g CO2)]]/(Table1[[#This Row],[Generation (TWh)]]*10^9)</f>
        <v>630.43260000000009</v>
      </c>
    </row>
    <row r="11163" spans="1:21" x14ac:dyDescent="0.35">
      <c r="A11163" t="s">
        <v>2746</v>
      </c>
      <c r="B11163" t="s">
        <v>3239</v>
      </c>
      <c r="C11163" t="str">
        <f>SUBSTITUTE(Table1[[#This Row],[Fuel]],", ",",")</f>
        <v>fossil gas: natural gas</v>
      </c>
      <c r="D11163" t="s">
        <v>3239</v>
      </c>
      <c r="H11163" t="s">
        <v>3440</v>
      </c>
      <c r="I11163">
        <v>90</v>
      </c>
      <c r="J11163" t="s">
        <v>3446</v>
      </c>
      <c r="K11163">
        <v>2018</v>
      </c>
      <c r="L11163" t="s">
        <v>29</v>
      </c>
      <c r="M11163">
        <v>2030</v>
      </c>
      <c r="N11163">
        <v>39.724871999999998</v>
      </c>
      <c r="O11163">
        <v>-94.878187999999994</v>
      </c>
      <c r="P11163" t="s">
        <v>3613</v>
      </c>
      <c r="Q11163" s="3">
        <f>Table1[[#This Row],[Capacity (MW)]]*0.395*8760*10^-6</f>
        <v>0.31141800000000003</v>
      </c>
      <c r="R11163" s="3" cm="1">
        <f t="array" ref="R11163">AVERAGE(VLOOKUP(_xlfn.TEXTSPLIT(Table1[[#This Row],[Fuel (no space after comma)]], ","), FuelList_Final_EF!$A$2:$B$65, 2, FALSE))</f>
        <v>53.06</v>
      </c>
      <c r="S11163" s="3">
        <f>Table1[[#This Row],[Generation (TWh)]]*10^9*VLOOKUP(Table1[[#This Row],[Turbine/Engine Technology]],Technology_HR!$A$2:$B$11,2,FALSE)*10^-6</f>
        <v>3202934.13</v>
      </c>
      <c r="T11163" s="5">
        <f>Table1[[#This Row],[Fuel Consumption (mmBtu)]]*Table1[[#This Row],[Emission Factor (kg CO2/ mmBtu)]]*10^3</f>
        <v>169947684937.79999</v>
      </c>
      <c r="U11163" s="3">
        <f>Table1[[#This Row],[Emissions (g CO2)]]/(Table1[[#This Row],[Generation (TWh)]]*10^9)</f>
        <v>545.72209999999995</v>
      </c>
    </row>
    <row r="11164" spans="1:21" x14ac:dyDescent="0.35">
      <c r="A11164" t="s">
        <v>2834</v>
      </c>
      <c r="B11164" t="s">
        <v>3239</v>
      </c>
      <c r="C11164" t="str">
        <f>SUBSTITUTE(Table1[[#This Row],[Fuel]],", ",",")</f>
        <v>fossil gas: natural gas</v>
      </c>
      <c r="D11164" t="s">
        <v>3239</v>
      </c>
      <c r="H11164" t="s">
        <v>3438</v>
      </c>
      <c r="I11164">
        <v>280</v>
      </c>
      <c r="J11164" t="s">
        <v>3446</v>
      </c>
      <c r="K11164">
        <v>2002</v>
      </c>
      <c r="L11164" t="s">
        <v>29</v>
      </c>
      <c r="M11164" t="s">
        <v>29</v>
      </c>
      <c r="N11164">
        <v>41.872042999999998</v>
      </c>
      <c r="O11164">
        <v>-71.895799999999994</v>
      </c>
      <c r="P11164" t="s">
        <v>3613</v>
      </c>
      <c r="Q11164" s="3">
        <f>Table1[[#This Row],[Capacity (MW)]]*0.395*8760*10^-6</f>
        <v>0.96885600000000005</v>
      </c>
      <c r="R11164" s="3" cm="1">
        <f t="array" ref="R11164">AVERAGE(VLOOKUP(_xlfn.TEXTSPLIT(Table1[[#This Row],[Fuel (no space after comma)]], ","), FuelList_Final_EF!$A$2:$B$65, 2, FALSE))</f>
        <v>53.06</v>
      </c>
      <c r="S11164" s="3">
        <f>Table1[[#This Row],[Generation (TWh)]]*10^9*VLOOKUP(Table1[[#This Row],[Turbine/Engine Technology]],Technology_HR!$A$2:$B$11,2,FALSE)*10^-6</f>
        <v>7313893.9440000001</v>
      </c>
      <c r="T11164" s="5">
        <f>Table1[[#This Row],[Fuel Consumption (mmBtu)]]*Table1[[#This Row],[Emission Factor (kg CO2/ mmBtu)]]*10^3</f>
        <v>388075212668.64001</v>
      </c>
      <c r="U11164" s="3">
        <f>Table1[[#This Row],[Emissions (g CO2)]]/(Table1[[#This Row],[Generation (TWh)]]*10^9)</f>
        <v>400.54993999999999</v>
      </c>
    </row>
    <row r="11165" spans="1:21" x14ac:dyDescent="0.35">
      <c r="A11165" t="s">
        <v>2834</v>
      </c>
      <c r="B11165" t="s">
        <v>3239</v>
      </c>
      <c r="C11165" t="str">
        <f>SUBSTITUTE(Table1[[#This Row],[Fuel]],", ",",")</f>
        <v>fossil gas: natural gas</v>
      </c>
      <c r="D11165" t="s">
        <v>3239</v>
      </c>
      <c r="H11165" t="s">
        <v>3438</v>
      </c>
      <c r="I11165">
        <v>280</v>
      </c>
      <c r="J11165" t="s">
        <v>3446</v>
      </c>
      <c r="K11165">
        <v>2002</v>
      </c>
      <c r="L11165" t="s">
        <v>29</v>
      </c>
      <c r="M11165" t="s">
        <v>29</v>
      </c>
      <c r="N11165">
        <v>41.872042999999998</v>
      </c>
      <c r="O11165">
        <v>-71.895799999999994</v>
      </c>
      <c r="P11165" t="s">
        <v>3613</v>
      </c>
      <c r="Q11165" s="3">
        <f>Table1[[#This Row],[Capacity (MW)]]*0.395*8760*10^-6</f>
        <v>0.96885600000000005</v>
      </c>
      <c r="R11165" s="3" cm="1">
        <f t="array" ref="R11165">AVERAGE(VLOOKUP(_xlfn.TEXTSPLIT(Table1[[#This Row],[Fuel (no space after comma)]], ","), FuelList_Final_EF!$A$2:$B$65, 2, FALSE))</f>
        <v>53.06</v>
      </c>
      <c r="S11165" s="3">
        <f>Table1[[#This Row],[Generation (TWh)]]*10^9*VLOOKUP(Table1[[#This Row],[Turbine/Engine Technology]],Technology_HR!$A$2:$B$11,2,FALSE)*10^-6</f>
        <v>7313893.9440000001</v>
      </c>
      <c r="T11165" s="5">
        <f>Table1[[#This Row],[Fuel Consumption (mmBtu)]]*Table1[[#This Row],[Emission Factor (kg CO2/ mmBtu)]]*10^3</f>
        <v>388075212668.64001</v>
      </c>
      <c r="U11165" s="3">
        <f>Table1[[#This Row],[Emissions (g CO2)]]/(Table1[[#This Row],[Generation (TWh)]]*10^9)</f>
        <v>400.54993999999999</v>
      </c>
    </row>
    <row r="11166" spans="1:21" x14ac:dyDescent="0.35">
      <c r="A11166" t="s">
        <v>2834</v>
      </c>
      <c r="B11166" t="s">
        <v>3239</v>
      </c>
      <c r="C11166" t="str">
        <f>SUBSTITUTE(Table1[[#This Row],[Fuel]],", ",",")</f>
        <v>fossil gas: natural gas</v>
      </c>
      <c r="D11166" t="s">
        <v>3239</v>
      </c>
      <c r="H11166" t="s">
        <v>3438</v>
      </c>
      <c r="I11166">
        <v>280</v>
      </c>
      <c r="J11166" t="s">
        <v>3446</v>
      </c>
      <c r="K11166">
        <v>2002</v>
      </c>
      <c r="L11166" t="s">
        <v>29</v>
      </c>
      <c r="M11166" t="s">
        <v>29</v>
      </c>
      <c r="N11166">
        <v>41.872042999999998</v>
      </c>
      <c r="O11166">
        <v>-71.895799999999994</v>
      </c>
      <c r="P11166" t="s">
        <v>3613</v>
      </c>
      <c r="Q11166" s="3">
        <f>Table1[[#This Row],[Capacity (MW)]]*0.395*8760*10^-6</f>
        <v>0.96885600000000005</v>
      </c>
      <c r="R11166" s="3" cm="1">
        <f t="array" ref="R11166">AVERAGE(VLOOKUP(_xlfn.TEXTSPLIT(Table1[[#This Row],[Fuel (no space after comma)]], ","), FuelList_Final_EF!$A$2:$B$65, 2, FALSE))</f>
        <v>53.06</v>
      </c>
      <c r="S11166" s="3">
        <f>Table1[[#This Row],[Generation (TWh)]]*10^9*VLOOKUP(Table1[[#This Row],[Turbine/Engine Technology]],Technology_HR!$A$2:$B$11,2,FALSE)*10^-6</f>
        <v>7313893.9440000001</v>
      </c>
      <c r="T11166" s="5">
        <f>Table1[[#This Row],[Fuel Consumption (mmBtu)]]*Table1[[#This Row],[Emission Factor (kg CO2/ mmBtu)]]*10^3</f>
        <v>388075212668.64001</v>
      </c>
      <c r="U11166" s="3">
        <f>Table1[[#This Row],[Emissions (g CO2)]]/(Table1[[#This Row],[Generation (TWh)]]*10^9)</f>
        <v>400.54993999999999</v>
      </c>
    </row>
    <row r="11167" spans="1:21" x14ac:dyDescent="0.35">
      <c r="A11167" t="s">
        <v>2586</v>
      </c>
      <c r="B11167" t="s">
        <v>3239</v>
      </c>
      <c r="C11167" t="str">
        <f>SUBSTITUTE(Table1[[#This Row],[Fuel]],", ",",")</f>
        <v>fossil gas: natural gas</v>
      </c>
      <c r="D11167" t="s">
        <v>3239</v>
      </c>
      <c r="H11167" t="s">
        <v>3438</v>
      </c>
      <c r="I11167">
        <v>657</v>
      </c>
      <c r="J11167" t="s">
        <v>3446</v>
      </c>
      <c r="K11167">
        <v>2007</v>
      </c>
      <c r="L11167" t="s">
        <v>29</v>
      </c>
      <c r="M11167" t="s">
        <v>29</v>
      </c>
      <c r="N11167">
        <v>40.331667000000003</v>
      </c>
      <c r="O11167">
        <v>-111.7542</v>
      </c>
      <c r="P11167" t="s">
        <v>3613</v>
      </c>
      <c r="Q11167" s="3">
        <f>Table1[[#This Row],[Capacity (MW)]]*0.395*8760*10^-6</f>
        <v>2.2733513999999997</v>
      </c>
      <c r="R11167" s="3" cm="1">
        <f t="array" ref="R11167">AVERAGE(VLOOKUP(_xlfn.TEXTSPLIT(Table1[[#This Row],[Fuel (no space after comma)]], ","), FuelList_Final_EF!$A$2:$B$65, 2, FALSE))</f>
        <v>53.06</v>
      </c>
      <c r="S11167" s="3">
        <f>Table1[[#This Row],[Generation (TWh)]]*10^9*VLOOKUP(Table1[[#This Row],[Turbine/Engine Technology]],Technology_HR!$A$2:$B$11,2,FALSE)*10^-6</f>
        <v>17161529.718599994</v>
      </c>
      <c r="T11167" s="5">
        <f>Table1[[#This Row],[Fuel Consumption (mmBtu)]]*Table1[[#This Row],[Emission Factor (kg CO2/ mmBtu)]]*10^3</f>
        <v>910590766868.91565</v>
      </c>
      <c r="U11167" s="3">
        <f>Table1[[#This Row],[Emissions (g CO2)]]/(Table1[[#This Row],[Generation (TWh)]]*10^9)</f>
        <v>400.54993999999994</v>
      </c>
    </row>
    <row r="11168" spans="1:21" x14ac:dyDescent="0.35">
      <c r="A11168" t="s">
        <v>2586</v>
      </c>
      <c r="B11168" t="s">
        <v>3239</v>
      </c>
      <c r="C11168" t="str">
        <f>SUBSTITUTE(Table1[[#This Row],[Fuel]],", ",",")</f>
        <v>fossil gas: natural gas</v>
      </c>
      <c r="D11168" t="s">
        <v>3239</v>
      </c>
      <c r="H11168" t="s">
        <v>3438</v>
      </c>
      <c r="I11168">
        <v>728</v>
      </c>
      <c r="J11168" t="s">
        <v>3446</v>
      </c>
      <c r="K11168">
        <v>2014</v>
      </c>
      <c r="L11168" t="s">
        <v>29</v>
      </c>
      <c r="M11168" t="s">
        <v>29</v>
      </c>
      <c r="N11168">
        <v>40.331667000000003</v>
      </c>
      <c r="O11168">
        <v>-111.7542</v>
      </c>
      <c r="P11168" t="s">
        <v>3613</v>
      </c>
      <c r="Q11168" s="3">
        <f>Table1[[#This Row],[Capacity (MW)]]*0.395*8760*10^-6</f>
        <v>2.5190256</v>
      </c>
      <c r="R11168" s="3" cm="1">
        <f t="array" ref="R11168">AVERAGE(VLOOKUP(_xlfn.TEXTSPLIT(Table1[[#This Row],[Fuel (no space after comma)]], ","), FuelList_Final_EF!$A$2:$B$65, 2, FALSE))</f>
        <v>53.06</v>
      </c>
      <c r="S11168" s="3">
        <f>Table1[[#This Row],[Generation (TWh)]]*10^9*VLOOKUP(Table1[[#This Row],[Turbine/Engine Technology]],Technology_HR!$A$2:$B$11,2,FALSE)*10^-6</f>
        <v>19016124.2544</v>
      </c>
      <c r="T11168" s="5">
        <f>Table1[[#This Row],[Fuel Consumption (mmBtu)]]*Table1[[#This Row],[Emission Factor (kg CO2/ mmBtu)]]*10^3</f>
        <v>1008995552938.464</v>
      </c>
      <c r="U11168" s="3">
        <f>Table1[[#This Row],[Emissions (g CO2)]]/(Table1[[#This Row],[Generation (TWh)]]*10^9)</f>
        <v>400.54993999999999</v>
      </c>
    </row>
    <row r="11169" spans="1:21" x14ac:dyDescent="0.35">
      <c r="A11169" t="s">
        <v>2546</v>
      </c>
      <c r="B11169" t="s">
        <v>3243</v>
      </c>
      <c r="C11169" t="str">
        <f>SUBSTITUTE(Table1[[#This Row],[Fuel]],", ",",")</f>
        <v>fossil gas: natural gas,fossil liquids: fuel oil</v>
      </c>
      <c r="D11169" t="s">
        <v>3239</v>
      </c>
      <c r="E11169" t="s">
        <v>3275</v>
      </c>
      <c r="H11169" t="s">
        <v>3436</v>
      </c>
      <c r="I11169">
        <v>89</v>
      </c>
      <c r="J11169" t="s">
        <v>3446</v>
      </c>
      <c r="K11169">
        <v>2001</v>
      </c>
      <c r="L11169" t="s">
        <v>29</v>
      </c>
      <c r="M11169" t="s">
        <v>29</v>
      </c>
      <c r="N11169">
        <v>43.798439000000002</v>
      </c>
      <c r="O11169">
        <v>-94.841449999999995</v>
      </c>
      <c r="P11169" t="s">
        <v>3613</v>
      </c>
      <c r="Q11169" s="3">
        <f>Table1[[#This Row],[Capacity (MW)]]*0.395*8760*10^-6</f>
        <v>0.30795779999999995</v>
      </c>
      <c r="R11169" s="3" cm="1">
        <f t="array" ref="R11169">AVERAGE(VLOOKUP(_xlfn.TEXTSPLIT(Table1[[#This Row],[Fuel (no space after comma)]], ","), FuelList_Final_EF!$A$2:$B$65, 2, FALSE))</f>
        <v>65.583341148886291</v>
      </c>
      <c r="S11169" s="3">
        <f>Table1[[#This Row],[Generation (TWh)]]*10^9*VLOOKUP(Table1[[#This Row],[Turbine/Engine Technology]],Technology_HR!$A$2:$B$11,2,FALSE)*10^-6</f>
        <v>3390615.3779999996</v>
      </c>
      <c r="T11169" s="5">
        <f>Table1[[#This Row],[Fuel Consumption (mmBtu)]]*Table1[[#This Row],[Emission Factor (kg CO2/ mmBtu)]]*10^3</f>
        <v>222367885040.03403</v>
      </c>
      <c r="U11169" s="3">
        <f>Table1[[#This Row],[Emissions (g CO2)]]/(Table1[[#This Row],[Generation (TWh)]]*10^9)</f>
        <v>722.07258604923811</v>
      </c>
    </row>
    <row r="11170" spans="1:21" x14ac:dyDescent="0.35">
      <c r="A11170" t="s">
        <v>2546</v>
      </c>
      <c r="B11170" t="s">
        <v>3243</v>
      </c>
      <c r="C11170" t="str">
        <f>SUBSTITUTE(Table1[[#This Row],[Fuel]],", ",",")</f>
        <v>fossil gas: natural gas,fossil liquids: fuel oil</v>
      </c>
      <c r="D11170" t="s">
        <v>3239</v>
      </c>
      <c r="E11170" t="s">
        <v>3275</v>
      </c>
      <c r="H11170" t="s">
        <v>3436</v>
      </c>
      <c r="I11170">
        <v>89</v>
      </c>
      <c r="J11170" t="s">
        <v>3446</v>
      </c>
      <c r="K11170">
        <v>2001</v>
      </c>
      <c r="L11170" t="s">
        <v>29</v>
      </c>
      <c r="M11170" t="s">
        <v>29</v>
      </c>
      <c r="N11170">
        <v>43.798439000000002</v>
      </c>
      <c r="O11170">
        <v>-94.841449999999995</v>
      </c>
      <c r="P11170" t="s">
        <v>3613</v>
      </c>
      <c r="Q11170" s="3">
        <f>Table1[[#This Row],[Capacity (MW)]]*0.395*8760*10^-6</f>
        <v>0.30795779999999995</v>
      </c>
      <c r="R11170" s="3" cm="1">
        <f t="array" ref="R11170">AVERAGE(VLOOKUP(_xlfn.TEXTSPLIT(Table1[[#This Row],[Fuel (no space after comma)]], ","), FuelList_Final_EF!$A$2:$B$65, 2, FALSE))</f>
        <v>65.583341148886291</v>
      </c>
      <c r="S11170" s="3">
        <f>Table1[[#This Row],[Generation (TWh)]]*10^9*VLOOKUP(Table1[[#This Row],[Turbine/Engine Technology]],Technology_HR!$A$2:$B$11,2,FALSE)*10^-6</f>
        <v>3390615.3779999996</v>
      </c>
      <c r="T11170" s="5">
        <f>Table1[[#This Row],[Fuel Consumption (mmBtu)]]*Table1[[#This Row],[Emission Factor (kg CO2/ mmBtu)]]*10^3</f>
        <v>222367885040.03403</v>
      </c>
      <c r="U11170" s="3">
        <f>Table1[[#This Row],[Emissions (g CO2)]]/(Table1[[#This Row],[Generation (TWh)]]*10^9)</f>
        <v>722.07258604923811</v>
      </c>
    </row>
    <row r="11171" spans="1:21" x14ac:dyDescent="0.35">
      <c r="A11171" t="s">
        <v>2546</v>
      </c>
      <c r="B11171" t="s">
        <v>3243</v>
      </c>
      <c r="C11171" t="str">
        <f>SUBSTITUTE(Table1[[#This Row],[Fuel]],", ",",")</f>
        <v>fossil gas: natural gas,fossil liquids: fuel oil</v>
      </c>
      <c r="D11171" t="s">
        <v>3239</v>
      </c>
      <c r="E11171" t="s">
        <v>3275</v>
      </c>
      <c r="H11171" t="s">
        <v>3436</v>
      </c>
      <c r="I11171">
        <v>89</v>
      </c>
      <c r="J11171" t="s">
        <v>3446</v>
      </c>
      <c r="K11171">
        <v>2001</v>
      </c>
      <c r="L11171" t="s">
        <v>29</v>
      </c>
      <c r="M11171" t="s">
        <v>29</v>
      </c>
      <c r="N11171">
        <v>43.798439000000002</v>
      </c>
      <c r="O11171">
        <v>-94.841449999999995</v>
      </c>
      <c r="P11171" t="s">
        <v>3613</v>
      </c>
      <c r="Q11171" s="3">
        <f>Table1[[#This Row],[Capacity (MW)]]*0.395*8760*10^-6</f>
        <v>0.30795779999999995</v>
      </c>
      <c r="R11171" s="3" cm="1">
        <f t="array" ref="R11171">AVERAGE(VLOOKUP(_xlfn.TEXTSPLIT(Table1[[#This Row],[Fuel (no space after comma)]], ","), FuelList_Final_EF!$A$2:$B$65, 2, FALSE))</f>
        <v>65.583341148886291</v>
      </c>
      <c r="S11171" s="3">
        <f>Table1[[#This Row],[Generation (TWh)]]*10^9*VLOOKUP(Table1[[#This Row],[Turbine/Engine Technology]],Technology_HR!$A$2:$B$11,2,FALSE)*10^-6</f>
        <v>3390615.3779999996</v>
      </c>
      <c r="T11171" s="5">
        <f>Table1[[#This Row],[Fuel Consumption (mmBtu)]]*Table1[[#This Row],[Emission Factor (kg CO2/ mmBtu)]]*10^3</f>
        <v>222367885040.03403</v>
      </c>
      <c r="U11171" s="3">
        <f>Table1[[#This Row],[Emissions (g CO2)]]/(Table1[[#This Row],[Generation (TWh)]]*10^9)</f>
        <v>722.07258604923811</v>
      </c>
    </row>
    <row r="11172" spans="1:21" x14ac:dyDescent="0.35">
      <c r="A11172" t="s">
        <v>2546</v>
      </c>
      <c r="B11172" t="s">
        <v>3243</v>
      </c>
      <c r="C11172" t="str">
        <f>SUBSTITUTE(Table1[[#This Row],[Fuel]],", ",",")</f>
        <v>fossil gas: natural gas,fossil liquids: fuel oil</v>
      </c>
      <c r="D11172" t="s">
        <v>3239</v>
      </c>
      <c r="E11172" t="s">
        <v>3275</v>
      </c>
      <c r="H11172" t="s">
        <v>3436</v>
      </c>
      <c r="I11172">
        <v>89</v>
      </c>
      <c r="J11172" t="s">
        <v>3446</v>
      </c>
      <c r="K11172">
        <v>2001</v>
      </c>
      <c r="L11172" t="s">
        <v>29</v>
      </c>
      <c r="M11172" t="s">
        <v>29</v>
      </c>
      <c r="N11172">
        <v>43.798439000000002</v>
      </c>
      <c r="O11172">
        <v>-94.841449999999995</v>
      </c>
      <c r="P11172" t="s">
        <v>3613</v>
      </c>
      <c r="Q11172" s="3">
        <f>Table1[[#This Row],[Capacity (MW)]]*0.395*8760*10^-6</f>
        <v>0.30795779999999995</v>
      </c>
      <c r="R11172" s="3" cm="1">
        <f t="array" ref="R11172">AVERAGE(VLOOKUP(_xlfn.TEXTSPLIT(Table1[[#This Row],[Fuel (no space after comma)]], ","), FuelList_Final_EF!$A$2:$B$65, 2, FALSE))</f>
        <v>65.583341148886291</v>
      </c>
      <c r="S11172" s="3">
        <f>Table1[[#This Row],[Generation (TWh)]]*10^9*VLOOKUP(Table1[[#This Row],[Turbine/Engine Technology]],Technology_HR!$A$2:$B$11,2,FALSE)*10^-6</f>
        <v>3390615.3779999996</v>
      </c>
      <c r="T11172" s="5">
        <f>Table1[[#This Row],[Fuel Consumption (mmBtu)]]*Table1[[#This Row],[Emission Factor (kg CO2/ mmBtu)]]*10^3</f>
        <v>222367885040.03403</v>
      </c>
      <c r="U11172" s="3">
        <f>Table1[[#This Row],[Emissions (g CO2)]]/(Table1[[#This Row],[Generation (TWh)]]*10^9)</f>
        <v>722.07258604923811</v>
      </c>
    </row>
    <row r="11173" spans="1:21" x14ac:dyDescent="0.35">
      <c r="A11173" t="s">
        <v>2546</v>
      </c>
      <c r="B11173" t="s">
        <v>3243</v>
      </c>
      <c r="C11173" t="str">
        <f>SUBSTITUTE(Table1[[#This Row],[Fuel]],", ",",")</f>
        <v>fossil gas: natural gas,fossil liquids: fuel oil</v>
      </c>
      <c r="D11173" t="s">
        <v>3239</v>
      </c>
      <c r="E11173" t="s">
        <v>3275</v>
      </c>
      <c r="H11173" t="s">
        <v>3436</v>
      </c>
      <c r="I11173">
        <v>89</v>
      </c>
      <c r="J11173" t="s">
        <v>3446</v>
      </c>
      <c r="K11173">
        <v>2001</v>
      </c>
      <c r="L11173" t="s">
        <v>29</v>
      </c>
      <c r="M11173" t="s">
        <v>29</v>
      </c>
      <c r="N11173">
        <v>43.798439000000002</v>
      </c>
      <c r="O11173">
        <v>-94.841449999999995</v>
      </c>
      <c r="P11173" t="s">
        <v>3613</v>
      </c>
      <c r="Q11173" s="3">
        <f>Table1[[#This Row],[Capacity (MW)]]*0.395*8760*10^-6</f>
        <v>0.30795779999999995</v>
      </c>
      <c r="R11173" s="3" cm="1">
        <f t="array" ref="R11173">AVERAGE(VLOOKUP(_xlfn.TEXTSPLIT(Table1[[#This Row],[Fuel (no space after comma)]], ","), FuelList_Final_EF!$A$2:$B$65, 2, FALSE))</f>
        <v>65.583341148886291</v>
      </c>
      <c r="S11173" s="3">
        <f>Table1[[#This Row],[Generation (TWh)]]*10^9*VLOOKUP(Table1[[#This Row],[Turbine/Engine Technology]],Technology_HR!$A$2:$B$11,2,FALSE)*10^-6</f>
        <v>3390615.3779999996</v>
      </c>
      <c r="T11173" s="5">
        <f>Table1[[#This Row],[Fuel Consumption (mmBtu)]]*Table1[[#This Row],[Emission Factor (kg CO2/ mmBtu)]]*10^3</f>
        <v>222367885040.03403</v>
      </c>
      <c r="U11173" s="3">
        <f>Table1[[#This Row],[Emissions (g CO2)]]/(Table1[[#This Row],[Generation (TWh)]]*10^9)</f>
        <v>722.07258604923811</v>
      </c>
    </row>
    <row r="11174" spans="1:21" x14ac:dyDescent="0.35">
      <c r="A11174" t="s">
        <v>2546</v>
      </c>
      <c r="B11174" t="s">
        <v>3243</v>
      </c>
      <c r="C11174" t="str">
        <f>SUBSTITUTE(Table1[[#This Row],[Fuel]],", ",",")</f>
        <v>fossil gas: natural gas,fossil liquids: fuel oil</v>
      </c>
      <c r="D11174" t="s">
        <v>3239</v>
      </c>
      <c r="E11174" t="s">
        <v>3275</v>
      </c>
      <c r="H11174" t="s">
        <v>3436</v>
      </c>
      <c r="I11174">
        <v>89</v>
      </c>
      <c r="J11174" t="s">
        <v>3446</v>
      </c>
      <c r="K11174">
        <v>2001</v>
      </c>
      <c r="L11174" t="s">
        <v>29</v>
      </c>
      <c r="M11174" t="s">
        <v>29</v>
      </c>
      <c r="N11174">
        <v>43.798439000000002</v>
      </c>
      <c r="O11174">
        <v>-94.841449999999995</v>
      </c>
      <c r="P11174" t="s">
        <v>3613</v>
      </c>
      <c r="Q11174" s="3">
        <f>Table1[[#This Row],[Capacity (MW)]]*0.395*8760*10^-6</f>
        <v>0.30795779999999995</v>
      </c>
      <c r="R11174" s="3" cm="1">
        <f t="array" ref="R11174">AVERAGE(VLOOKUP(_xlfn.TEXTSPLIT(Table1[[#This Row],[Fuel (no space after comma)]], ","), FuelList_Final_EF!$A$2:$B$65, 2, FALSE))</f>
        <v>65.583341148886291</v>
      </c>
      <c r="S11174" s="3">
        <f>Table1[[#This Row],[Generation (TWh)]]*10^9*VLOOKUP(Table1[[#This Row],[Turbine/Engine Technology]],Technology_HR!$A$2:$B$11,2,FALSE)*10^-6</f>
        <v>3390615.3779999996</v>
      </c>
      <c r="T11174" s="5">
        <f>Table1[[#This Row],[Fuel Consumption (mmBtu)]]*Table1[[#This Row],[Emission Factor (kg CO2/ mmBtu)]]*10^3</f>
        <v>222367885040.03403</v>
      </c>
      <c r="U11174" s="3">
        <f>Table1[[#This Row],[Emissions (g CO2)]]/(Table1[[#This Row],[Generation (TWh)]]*10^9)</f>
        <v>722.07258604923811</v>
      </c>
    </row>
    <row r="11175" spans="1:21" x14ac:dyDescent="0.35">
      <c r="A11175" t="s">
        <v>2710</v>
      </c>
      <c r="B11175" t="s">
        <v>3239</v>
      </c>
      <c r="C11175" t="str">
        <f>SUBSTITUTE(Table1[[#This Row],[Fuel]],", ",",")</f>
        <v>fossil gas: natural gas</v>
      </c>
      <c r="D11175" t="s">
        <v>3239</v>
      </c>
      <c r="H11175" t="s">
        <v>3438</v>
      </c>
      <c r="I11175">
        <v>556</v>
      </c>
      <c r="J11175" t="s">
        <v>3446</v>
      </c>
      <c r="K11175">
        <v>2000</v>
      </c>
      <c r="L11175" t="s">
        <v>29</v>
      </c>
      <c r="M11175" t="s">
        <v>29</v>
      </c>
      <c r="N11175">
        <v>33.630800000000001</v>
      </c>
      <c r="O11175">
        <v>-95.59</v>
      </c>
      <c r="P11175" t="s">
        <v>3613</v>
      </c>
      <c r="Q11175" s="3">
        <f>Table1[[#This Row],[Capacity (MW)]]*0.395*8760*10^-6</f>
        <v>1.9238711999999998</v>
      </c>
      <c r="R11175" s="3" cm="1">
        <f t="array" ref="R11175">AVERAGE(VLOOKUP(_xlfn.TEXTSPLIT(Table1[[#This Row],[Fuel (no space after comma)]], ","), FuelList_Final_EF!$A$2:$B$65, 2, FALSE))</f>
        <v>53.06</v>
      </c>
      <c r="S11175" s="3">
        <f>Table1[[#This Row],[Generation (TWh)]]*10^9*VLOOKUP(Table1[[#This Row],[Turbine/Engine Technology]],Technology_HR!$A$2:$B$11,2,FALSE)*10^-6</f>
        <v>14523303.688799998</v>
      </c>
      <c r="T11175" s="5">
        <f>Table1[[#This Row],[Fuel Consumption (mmBtu)]]*Table1[[#This Row],[Emission Factor (kg CO2/ mmBtu)]]*10^3</f>
        <v>770606493727.72791</v>
      </c>
      <c r="U11175" s="3">
        <f>Table1[[#This Row],[Emissions (g CO2)]]/(Table1[[#This Row],[Generation (TWh)]]*10^9)</f>
        <v>400.54993999999999</v>
      </c>
    </row>
    <row r="11176" spans="1:21" x14ac:dyDescent="0.35">
      <c r="A11176" t="s">
        <v>2710</v>
      </c>
      <c r="B11176" t="s">
        <v>3239</v>
      </c>
      <c r="C11176" t="str">
        <f>SUBSTITUTE(Table1[[#This Row],[Fuel]],", ",",")</f>
        <v>fossil gas: natural gas</v>
      </c>
      <c r="D11176" t="s">
        <v>3239</v>
      </c>
      <c r="H11176" t="s">
        <v>3438</v>
      </c>
      <c r="I11176">
        <v>556</v>
      </c>
      <c r="J11176" t="s">
        <v>3446</v>
      </c>
      <c r="K11176">
        <v>2000</v>
      </c>
      <c r="L11176" t="s">
        <v>29</v>
      </c>
      <c r="M11176" t="s">
        <v>29</v>
      </c>
      <c r="N11176">
        <v>33.630800000000001</v>
      </c>
      <c r="O11176">
        <v>-95.59</v>
      </c>
      <c r="P11176" t="s">
        <v>3613</v>
      </c>
      <c r="Q11176" s="3">
        <f>Table1[[#This Row],[Capacity (MW)]]*0.395*8760*10^-6</f>
        <v>1.9238711999999998</v>
      </c>
      <c r="R11176" s="3" cm="1">
        <f t="array" ref="R11176">AVERAGE(VLOOKUP(_xlfn.TEXTSPLIT(Table1[[#This Row],[Fuel (no space after comma)]], ","), FuelList_Final_EF!$A$2:$B$65, 2, FALSE))</f>
        <v>53.06</v>
      </c>
      <c r="S11176" s="3">
        <f>Table1[[#This Row],[Generation (TWh)]]*10^9*VLOOKUP(Table1[[#This Row],[Turbine/Engine Technology]],Technology_HR!$A$2:$B$11,2,FALSE)*10^-6</f>
        <v>14523303.688799998</v>
      </c>
      <c r="T11176" s="5">
        <f>Table1[[#This Row],[Fuel Consumption (mmBtu)]]*Table1[[#This Row],[Emission Factor (kg CO2/ mmBtu)]]*10^3</f>
        <v>770606493727.72791</v>
      </c>
      <c r="U11176" s="3">
        <f>Table1[[#This Row],[Emissions (g CO2)]]/(Table1[[#This Row],[Generation (TWh)]]*10^9)</f>
        <v>400.54993999999999</v>
      </c>
    </row>
    <row r="11177" spans="1:21" x14ac:dyDescent="0.35">
      <c r="A11177" t="s">
        <v>2835</v>
      </c>
      <c r="B11177" t="s">
        <v>3239</v>
      </c>
      <c r="C11177" t="str">
        <f>SUBSTITUTE(Table1[[#This Row],[Fuel]],", ",",")</f>
        <v>fossil gas: natural gas</v>
      </c>
      <c r="D11177" t="s">
        <v>3239</v>
      </c>
      <c r="H11177" t="s">
        <v>3437</v>
      </c>
      <c r="I11177">
        <v>99.9</v>
      </c>
      <c r="J11177" t="s">
        <v>3450</v>
      </c>
      <c r="K11177">
        <v>2026</v>
      </c>
      <c r="L11177" t="s">
        <v>29</v>
      </c>
      <c r="M11177" t="s">
        <v>29</v>
      </c>
      <c r="N11177">
        <v>44.12</v>
      </c>
      <c r="O11177">
        <v>-103.27</v>
      </c>
      <c r="P11177" t="s">
        <v>3613</v>
      </c>
      <c r="Q11177" s="3">
        <f>Table1[[#This Row],[Capacity (MW)]]*0.395*8760*10^-6</f>
        <v>0.34567398000000005</v>
      </c>
      <c r="R11177" s="3" cm="1">
        <f t="array" ref="R11177">AVERAGE(VLOOKUP(_xlfn.TEXTSPLIT(Table1[[#This Row],[Fuel (no space after comma)]], ","), FuelList_Final_EF!$A$2:$B$65, 2, FALSE))</f>
        <v>53.06</v>
      </c>
      <c r="S11177" s="3">
        <f>Table1[[#This Row],[Generation (TWh)]]*10^9*VLOOKUP(Table1[[#This Row],[Turbine/Engine Technology]],Technology_HR!$A$2:$B$11,2,FALSE)*10^-6</f>
        <v>3076498.4220000003</v>
      </c>
      <c r="T11177" s="5">
        <f>Table1[[#This Row],[Fuel Consumption (mmBtu)]]*Table1[[#This Row],[Emission Factor (kg CO2/ mmBtu)]]*10^3</f>
        <v>163239006271.32001</v>
      </c>
      <c r="U11177" s="3">
        <f>Table1[[#This Row],[Emissions (g CO2)]]/(Table1[[#This Row],[Generation (TWh)]]*10^9)</f>
        <v>472.23399999999992</v>
      </c>
    </row>
    <row r="11178" spans="1:21" x14ac:dyDescent="0.35">
      <c r="A11178" t="s">
        <v>2494</v>
      </c>
      <c r="B11178" t="s">
        <v>3239</v>
      </c>
      <c r="C11178" t="str">
        <f>SUBSTITUTE(Table1[[#This Row],[Fuel]],", ",",")</f>
        <v>fossil gas: natural gas</v>
      </c>
      <c r="D11178" t="s">
        <v>3239</v>
      </c>
      <c r="H11178" t="s">
        <v>3438</v>
      </c>
      <c r="I11178">
        <v>319</v>
      </c>
      <c r="J11178" t="s">
        <v>3446</v>
      </c>
      <c r="K11178">
        <v>2012</v>
      </c>
      <c r="L11178" t="s">
        <v>29</v>
      </c>
      <c r="M11178" t="s">
        <v>29</v>
      </c>
      <c r="N11178">
        <v>43.904443999999998</v>
      </c>
      <c r="O11178">
        <v>-116.8197</v>
      </c>
      <c r="P11178" t="s">
        <v>3613</v>
      </c>
      <c r="Q11178" s="3">
        <f>Table1[[#This Row],[Capacity (MW)]]*0.395*8760*10^-6</f>
        <v>1.1038037999999999</v>
      </c>
      <c r="R11178" s="3" cm="1">
        <f t="array" ref="R11178">AVERAGE(VLOOKUP(_xlfn.TEXTSPLIT(Table1[[#This Row],[Fuel (no space after comma)]], ","), FuelList_Final_EF!$A$2:$B$65, 2, FALSE))</f>
        <v>53.06</v>
      </c>
      <c r="S11178" s="3">
        <f>Table1[[#This Row],[Generation (TWh)]]*10^9*VLOOKUP(Table1[[#This Row],[Turbine/Engine Technology]],Technology_HR!$A$2:$B$11,2,FALSE)*10^-6</f>
        <v>8332614.8861999996</v>
      </c>
      <c r="T11178" s="5">
        <f>Table1[[#This Row],[Fuel Consumption (mmBtu)]]*Table1[[#This Row],[Emission Factor (kg CO2/ mmBtu)]]*10^3</f>
        <v>442128545861.77197</v>
      </c>
      <c r="U11178" s="3">
        <f>Table1[[#This Row],[Emissions (g CO2)]]/(Table1[[#This Row],[Generation (TWh)]]*10^9)</f>
        <v>400.54993999999999</v>
      </c>
    </row>
    <row r="11179" spans="1:21" x14ac:dyDescent="0.35">
      <c r="A11179" t="s">
        <v>2650</v>
      </c>
      <c r="B11179" t="s">
        <v>3239</v>
      </c>
      <c r="C11179" t="str">
        <f>SUBSTITUTE(Table1[[#This Row],[Fuel]],", ",",")</f>
        <v>fossil gas: natural gas</v>
      </c>
      <c r="D11179" t="s">
        <v>3239</v>
      </c>
      <c r="H11179" t="s">
        <v>3438</v>
      </c>
      <c r="I11179">
        <v>98</v>
      </c>
      <c r="J11179" t="s">
        <v>3446</v>
      </c>
      <c r="K11179">
        <v>2013</v>
      </c>
      <c r="L11179" t="s">
        <v>29</v>
      </c>
      <c r="M11179" t="s">
        <v>29</v>
      </c>
      <c r="N11179">
        <v>42.726515999999997</v>
      </c>
      <c r="O11179">
        <v>-84.661395999999996</v>
      </c>
      <c r="P11179" t="s">
        <v>3613</v>
      </c>
      <c r="Q11179" s="3">
        <f>Table1[[#This Row],[Capacity (MW)]]*0.395*8760*10^-6</f>
        <v>0.3390996</v>
      </c>
      <c r="R11179" s="3" cm="1">
        <f t="array" ref="R11179">AVERAGE(VLOOKUP(_xlfn.TEXTSPLIT(Table1[[#This Row],[Fuel (no space after comma)]], ","), FuelList_Final_EF!$A$2:$B$65, 2, FALSE))</f>
        <v>53.06</v>
      </c>
      <c r="S11179" s="3">
        <f>Table1[[#This Row],[Generation (TWh)]]*10^9*VLOOKUP(Table1[[#This Row],[Turbine/Engine Technology]],Technology_HR!$A$2:$B$11,2,FALSE)*10^-6</f>
        <v>2559862.8803999997</v>
      </c>
      <c r="T11179" s="5">
        <f>Table1[[#This Row],[Fuel Consumption (mmBtu)]]*Table1[[#This Row],[Emission Factor (kg CO2/ mmBtu)]]*10^3</f>
        <v>135826324434.02397</v>
      </c>
      <c r="U11179" s="3">
        <f>Table1[[#This Row],[Emissions (g CO2)]]/(Table1[[#This Row],[Generation (TWh)]]*10^9)</f>
        <v>400.54993999999994</v>
      </c>
    </row>
    <row r="11180" spans="1:21" x14ac:dyDescent="0.35">
      <c r="A11180" t="s">
        <v>2554</v>
      </c>
      <c r="B11180" t="s">
        <v>3239</v>
      </c>
      <c r="C11180" t="str">
        <f>SUBSTITUTE(Table1[[#This Row],[Fuel]],", ",",")</f>
        <v>fossil gas: natural gas</v>
      </c>
      <c r="D11180" t="s">
        <v>3239</v>
      </c>
      <c r="H11180" t="s">
        <v>3438</v>
      </c>
      <c r="I11180">
        <v>620</v>
      </c>
      <c r="J11180" t="s">
        <v>3446</v>
      </c>
      <c r="K11180">
        <v>2002</v>
      </c>
      <c r="L11180" t="s">
        <v>29</v>
      </c>
      <c r="M11180" t="s">
        <v>29</v>
      </c>
      <c r="N11180">
        <v>30.268528</v>
      </c>
      <c r="O11180">
        <v>-85.700024999999997</v>
      </c>
      <c r="P11180" t="s">
        <v>3613</v>
      </c>
      <c r="Q11180" s="3">
        <f>Table1[[#This Row],[Capacity (MW)]]*0.395*8760*10^-6</f>
        <v>2.145324</v>
      </c>
      <c r="R11180" s="3" cm="1">
        <f t="array" ref="R11180">AVERAGE(VLOOKUP(_xlfn.TEXTSPLIT(Table1[[#This Row],[Fuel (no space after comma)]], ","), FuelList_Final_EF!$A$2:$B$65, 2, FALSE))</f>
        <v>53.06</v>
      </c>
      <c r="S11180" s="3">
        <f>Table1[[#This Row],[Generation (TWh)]]*10^9*VLOOKUP(Table1[[#This Row],[Turbine/Engine Technology]],Technology_HR!$A$2:$B$11,2,FALSE)*10^-6</f>
        <v>16195050.876</v>
      </c>
      <c r="T11180" s="5">
        <f>Table1[[#This Row],[Fuel Consumption (mmBtu)]]*Table1[[#This Row],[Emission Factor (kg CO2/ mmBtu)]]*10^3</f>
        <v>859309399480.56006</v>
      </c>
      <c r="U11180" s="3">
        <f>Table1[[#This Row],[Emissions (g CO2)]]/(Table1[[#This Row],[Generation (TWh)]]*10^9)</f>
        <v>400.54994000000005</v>
      </c>
    </row>
    <row r="11181" spans="1:21" x14ac:dyDescent="0.35">
      <c r="A11181" t="s">
        <v>2474</v>
      </c>
      <c r="B11181" t="s">
        <v>3239</v>
      </c>
      <c r="C11181" t="str">
        <f>SUBSTITUTE(Table1[[#This Row],[Fuel]],", ",",")</f>
        <v>fossil gas: natural gas</v>
      </c>
      <c r="D11181" t="s">
        <v>3239</v>
      </c>
      <c r="H11181" t="s">
        <v>3436</v>
      </c>
      <c r="I11181">
        <v>132</v>
      </c>
      <c r="J11181" t="s">
        <v>3446</v>
      </c>
      <c r="K11181">
        <v>2008</v>
      </c>
      <c r="L11181" t="s">
        <v>29</v>
      </c>
      <c r="M11181" t="s">
        <v>29</v>
      </c>
      <c r="N11181">
        <v>27.566700000000001</v>
      </c>
      <c r="O11181">
        <v>-99.508899999999997</v>
      </c>
      <c r="P11181" t="s">
        <v>3613</v>
      </c>
      <c r="Q11181" s="3">
        <f>Table1[[#This Row],[Capacity (MW)]]*0.395*8760*10^-6</f>
        <v>0.4567464</v>
      </c>
      <c r="R11181" s="3" cm="1">
        <f t="array" ref="R11181">AVERAGE(VLOOKUP(_xlfn.TEXTSPLIT(Table1[[#This Row],[Fuel (no space after comma)]], ","), FuelList_Final_EF!$A$2:$B$65, 2, FALSE))</f>
        <v>53.06</v>
      </c>
      <c r="S11181" s="3">
        <f>Table1[[#This Row],[Generation (TWh)]]*10^9*VLOOKUP(Table1[[#This Row],[Turbine/Engine Technology]],Technology_HR!$A$2:$B$11,2,FALSE)*10^-6</f>
        <v>5028777.8640000001</v>
      </c>
      <c r="T11181" s="5">
        <f>Table1[[#This Row],[Fuel Consumption (mmBtu)]]*Table1[[#This Row],[Emission Factor (kg CO2/ mmBtu)]]*10^3</f>
        <v>266826953463.84</v>
      </c>
      <c r="U11181" s="3">
        <f>Table1[[#This Row],[Emissions (g CO2)]]/(Table1[[#This Row],[Generation (TWh)]]*10^9)</f>
        <v>584.19060000000002</v>
      </c>
    </row>
    <row r="11182" spans="1:21" x14ac:dyDescent="0.35">
      <c r="A11182" t="s">
        <v>2474</v>
      </c>
      <c r="B11182" t="s">
        <v>3239</v>
      </c>
      <c r="C11182" t="str">
        <f>SUBSTITUTE(Table1[[#This Row],[Fuel]],", ",",")</f>
        <v>fossil gas: natural gas</v>
      </c>
      <c r="D11182" t="s">
        <v>3239</v>
      </c>
      <c r="H11182" t="s">
        <v>3436</v>
      </c>
      <c r="I11182">
        <v>132</v>
      </c>
      <c r="J11182" t="s">
        <v>3446</v>
      </c>
      <c r="K11182">
        <v>2008</v>
      </c>
      <c r="L11182" t="s">
        <v>29</v>
      </c>
      <c r="M11182" t="s">
        <v>29</v>
      </c>
      <c r="N11182">
        <v>27.566700000000001</v>
      </c>
      <c r="O11182">
        <v>-99.508899999999997</v>
      </c>
      <c r="P11182" t="s">
        <v>3613</v>
      </c>
      <c r="Q11182" s="3">
        <f>Table1[[#This Row],[Capacity (MW)]]*0.395*8760*10^-6</f>
        <v>0.4567464</v>
      </c>
      <c r="R11182" s="3" cm="1">
        <f t="array" ref="R11182">AVERAGE(VLOOKUP(_xlfn.TEXTSPLIT(Table1[[#This Row],[Fuel (no space after comma)]], ","), FuelList_Final_EF!$A$2:$B$65, 2, FALSE))</f>
        <v>53.06</v>
      </c>
      <c r="S11182" s="3">
        <f>Table1[[#This Row],[Generation (TWh)]]*10^9*VLOOKUP(Table1[[#This Row],[Turbine/Engine Technology]],Technology_HR!$A$2:$B$11,2,FALSE)*10^-6</f>
        <v>5028777.8640000001</v>
      </c>
      <c r="T11182" s="5">
        <f>Table1[[#This Row],[Fuel Consumption (mmBtu)]]*Table1[[#This Row],[Emission Factor (kg CO2/ mmBtu)]]*10^3</f>
        <v>266826953463.84</v>
      </c>
      <c r="U11182" s="3">
        <f>Table1[[#This Row],[Emissions (g CO2)]]/(Table1[[#This Row],[Generation (TWh)]]*10^9)</f>
        <v>584.19060000000002</v>
      </c>
    </row>
    <row r="11183" spans="1:21" x14ac:dyDescent="0.35">
      <c r="A11183" t="s">
        <v>2799</v>
      </c>
      <c r="B11183" t="s">
        <v>3243</v>
      </c>
      <c r="C11183" t="str">
        <f>SUBSTITUTE(Table1[[#This Row],[Fuel]],", ",",")</f>
        <v>fossil gas: natural gas,fossil liquids: fuel oil</v>
      </c>
      <c r="D11183" t="s">
        <v>3239</v>
      </c>
      <c r="E11183" t="s">
        <v>3275</v>
      </c>
      <c r="H11183" t="s">
        <v>3436</v>
      </c>
      <c r="I11183">
        <v>50</v>
      </c>
      <c r="J11183" t="s">
        <v>3446</v>
      </c>
      <c r="K11183">
        <v>2001</v>
      </c>
      <c r="L11183" t="s">
        <v>29</v>
      </c>
      <c r="M11183" t="s">
        <v>29</v>
      </c>
      <c r="N11183">
        <v>32.567041000000003</v>
      </c>
      <c r="O11183">
        <v>-116.9442</v>
      </c>
      <c r="P11183" t="s">
        <v>3613</v>
      </c>
      <c r="Q11183" s="3">
        <f>Table1[[#This Row],[Capacity (MW)]]*0.395*8760*10^-6</f>
        <v>0.17301</v>
      </c>
      <c r="R11183" s="3" cm="1">
        <f t="array" ref="R11183">AVERAGE(VLOOKUP(_xlfn.TEXTSPLIT(Table1[[#This Row],[Fuel (no space after comma)]], ","), FuelList_Final_EF!$A$2:$B$65, 2, FALSE))</f>
        <v>65.583341148886291</v>
      </c>
      <c r="S11183" s="3">
        <f>Table1[[#This Row],[Generation (TWh)]]*10^9*VLOOKUP(Table1[[#This Row],[Turbine/Engine Technology]],Technology_HR!$A$2:$B$11,2,FALSE)*10^-6</f>
        <v>1904840.0999999999</v>
      </c>
      <c r="T11183" s="5">
        <f>Table1[[#This Row],[Fuel Consumption (mmBtu)]]*Table1[[#This Row],[Emission Factor (kg CO2/ mmBtu)]]*10^3</f>
        <v>124925778112.37868</v>
      </c>
      <c r="U11183" s="3">
        <f>Table1[[#This Row],[Emissions (g CO2)]]/(Table1[[#This Row],[Generation (TWh)]]*10^9)</f>
        <v>722.07258604923811</v>
      </c>
    </row>
    <row r="11184" spans="1:21" x14ac:dyDescent="0.35">
      <c r="A11184" t="s">
        <v>2799</v>
      </c>
      <c r="B11184" t="s">
        <v>3243</v>
      </c>
      <c r="C11184" t="str">
        <f>SUBSTITUTE(Table1[[#This Row],[Fuel]],", ",",")</f>
        <v>fossil gas: natural gas,fossil liquids: fuel oil</v>
      </c>
      <c r="D11184" t="s">
        <v>3239</v>
      </c>
      <c r="E11184" t="s">
        <v>3275</v>
      </c>
      <c r="H11184" t="s">
        <v>3436</v>
      </c>
      <c r="I11184">
        <v>50</v>
      </c>
      <c r="J11184" t="s">
        <v>3446</v>
      </c>
      <c r="K11184">
        <v>2001</v>
      </c>
      <c r="L11184" t="s">
        <v>29</v>
      </c>
      <c r="M11184" t="s">
        <v>29</v>
      </c>
      <c r="N11184">
        <v>32.567041000000003</v>
      </c>
      <c r="O11184">
        <v>-116.9442</v>
      </c>
      <c r="P11184" t="s">
        <v>3613</v>
      </c>
      <c r="Q11184" s="3">
        <f>Table1[[#This Row],[Capacity (MW)]]*0.395*8760*10^-6</f>
        <v>0.17301</v>
      </c>
      <c r="R11184" s="3" cm="1">
        <f t="array" ref="R11184">AVERAGE(VLOOKUP(_xlfn.TEXTSPLIT(Table1[[#This Row],[Fuel (no space after comma)]], ","), FuelList_Final_EF!$A$2:$B$65, 2, FALSE))</f>
        <v>65.583341148886291</v>
      </c>
      <c r="S11184" s="3">
        <f>Table1[[#This Row],[Generation (TWh)]]*10^9*VLOOKUP(Table1[[#This Row],[Turbine/Engine Technology]],Technology_HR!$A$2:$B$11,2,FALSE)*10^-6</f>
        <v>1904840.0999999999</v>
      </c>
      <c r="T11184" s="5">
        <f>Table1[[#This Row],[Fuel Consumption (mmBtu)]]*Table1[[#This Row],[Emission Factor (kg CO2/ mmBtu)]]*10^3</f>
        <v>124925778112.37868</v>
      </c>
      <c r="U11184" s="3">
        <f>Table1[[#This Row],[Emissions (g CO2)]]/(Table1[[#This Row],[Generation (TWh)]]*10^9)</f>
        <v>722.07258604923811</v>
      </c>
    </row>
    <row r="11185" spans="1:21" x14ac:dyDescent="0.35">
      <c r="A11185" t="s">
        <v>2536</v>
      </c>
      <c r="B11185" t="s">
        <v>3243</v>
      </c>
      <c r="C11185" t="str">
        <f>SUBSTITUTE(Table1[[#This Row],[Fuel]],", ",",")</f>
        <v>fossil gas: natural gas,fossil liquids: fuel oil</v>
      </c>
      <c r="D11185" t="s">
        <v>3239</v>
      </c>
      <c r="E11185" t="s">
        <v>3275</v>
      </c>
      <c r="H11185" t="s">
        <v>3438</v>
      </c>
      <c r="I11185">
        <v>111</v>
      </c>
      <c r="J11185" t="s">
        <v>3446</v>
      </c>
      <c r="K11185">
        <v>1992</v>
      </c>
      <c r="L11185" t="s">
        <v>29</v>
      </c>
      <c r="M11185" t="s">
        <v>29</v>
      </c>
      <c r="N11185">
        <v>28.079699999999999</v>
      </c>
      <c r="O11185">
        <v>-81.922799999999995</v>
      </c>
      <c r="P11185" t="s">
        <v>3613</v>
      </c>
      <c r="Q11185" s="3">
        <f>Table1[[#This Row],[Capacity (MW)]]*0.395*8760*10^-6</f>
        <v>0.38408219999999998</v>
      </c>
      <c r="R11185" s="3" cm="1">
        <f t="array" ref="R11185">AVERAGE(VLOOKUP(_xlfn.TEXTSPLIT(Table1[[#This Row],[Fuel (no space after comma)]], ","), FuelList_Final_EF!$A$2:$B$65, 2, FALSE))</f>
        <v>65.583341148886291</v>
      </c>
      <c r="S11185" s="3">
        <f>Table1[[#This Row],[Generation (TWh)]]*10^9*VLOOKUP(Table1[[#This Row],[Turbine/Engine Technology]],Technology_HR!$A$2:$B$11,2,FALSE)*10^-6</f>
        <v>2899436.5277999998</v>
      </c>
      <c r="T11185" s="5">
        <f>Table1[[#This Row],[Fuel Consumption (mmBtu)]]*Table1[[#This Row],[Emission Factor (kg CO2/ mmBtu)]]*10^3</f>
        <v>190154734942.24973</v>
      </c>
      <c r="U11185" s="3">
        <f>Table1[[#This Row],[Emissions (g CO2)]]/(Table1[[#This Row],[Generation (TWh)]]*10^9)</f>
        <v>495.08864233294258</v>
      </c>
    </row>
    <row r="11186" spans="1:21" x14ac:dyDescent="0.35">
      <c r="A11186" t="s">
        <v>2595</v>
      </c>
      <c r="B11186" t="s">
        <v>3239</v>
      </c>
      <c r="C11186" t="str">
        <f>SUBSTITUTE(Table1[[#This Row],[Fuel]],", ",",")</f>
        <v>fossil gas: natural gas</v>
      </c>
      <c r="D11186" t="s">
        <v>3239</v>
      </c>
      <c r="H11186" t="s">
        <v>3438</v>
      </c>
      <c r="I11186">
        <v>61</v>
      </c>
      <c r="J11186" t="s">
        <v>3446</v>
      </c>
      <c r="K11186">
        <v>1994</v>
      </c>
      <c r="L11186" t="s">
        <v>29</v>
      </c>
      <c r="M11186" t="s">
        <v>29</v>
      </c>
      <c r="N11186">
        <v>36.231900000000003</v>
      </c>
      <c r="O11186">
        <v>-115.12220000000001</v>
      </c>
      <c r="P11186" t="s">
        <v>3613</v>
      </c>
      <c r="Q11186" s="3">
        <f>Table1[[#This Row],[Capacity (MW)]]*0.395*8760*10^-6</f>
        <v>0.21107220000000002</v>
      </c>
      <c r="R11186" s="3" cm="1">
        <f t="array" ref="R11186">AVERAGE(VLOOKUP(_xlfn.TEXTSPLIT(Table1[[#This Row],[Fuel (no space after comma)]], ","), FuelList_Final_EF!$A$2:$B$65, 2, FALSE))</f>
        <v>53.06</v>
      </c>
      <c r="S11186" s="3">
        <f>Table1[[#This Row],[Generation (TWh)]]*10^9*VLOOKUP(Table1[[#This Row],[Turbine/Engine Technology]],Technology_HR!$A$2:$B$11,2,FALSE)*10^-6</f>
        <v>1593384.0378000003</v>
      </c>
      <c r="T11186" s="5">
        <f>Table1[[#This Row],[Fuel Consumption (mmBtu)]]*Table1[[#This Row],[Emission Factor (kg CO2/ mmBtu)]]*10^3</f>
        <v>84544957045.668015</v>
      </c>
      <c r="U11186" s="3">
        <f>Table1[[#This Row],[Emissions (g CO2)]]/(Table1[[#This Row],[Generation (TWh)]]*10^9)</f>
        <v>400.54993999999999</v>
      </c>
    </row>
    <row r="11187" spans="1:21" x14ac:dyDescent="0.35">
      <c r="A11187" t="s">
        <v>2595</v>
      </c>
      <c r="B11187" t="s">
        <v>3239</v>
      </c>
      <c r="C11187" t="str">
        <f>SUBSTITUTE(Table1[[#This Row],[Fuel]],", ",",")</f>
        <v>fossil gas: natural gas</v>
      </c>
      <c r="D11187" t="s">
        <v>3239</v>
      </c>
      <c r="H11187" t="s">
        <v>3438</v>
      </c>
      <c r="I11187">
        <v>149</v>
      </c>
      <c r="J11187" t="s">
        <v>3446</v>
      </c>
      <c r="K11187">
        <v>2003</v>
      </c>
      <c r="L11187" t="s">
        <v>29</v>
      </c>
      <c r="M11187" t="s">
        <v>29</v>
      </c>
      <c r="N11187">
        <v>36.231900000000003</v>
      </c>
      <c r="O11187">
        <v>-115.12220000000001</v>
      </c>
      <c r="P11187" t="s">
        <v>3613</v>
      </c>
      <c r="Q11187" s="3">
        <f>Table1[[#This Row],[Capacity (MW)]]*0.395*8760*10^-6</f>
        <v>0.51556980000000008</v>
      </c>
      <c r="R11187" s="3" cm="1">
        <f t="array" ref="R11187">AVERAGE(VLOOKUP(_xlfn.TEXTSPLIT(Table1[[#This Row],[Fuel (no space after comma)]], ","), FuelList_Final_EF!$A$2:$B$65, 2, FALSE))</f>
        <v>53.06</v>
      </c>
      <c r="S11187" s="3">
        <f>Table1[[#This Row],[Generation (TWh)]]*10^9*VLOOKUP(Table1[[#This Row],[Turbine/Engine Technology]],Technology_HR!$A$2:$B$11,2,FALSE)*10^-6</f>
        <v>3892036.4202000005</v>
      </c>
      <c r="T11187" s="5">
        <f>Table1[[#This Row],[Fuel Consumption (mmBtu)]]*Table1[[#This Row],[Emission Factor (kg CO2/ mmBtu)]]*10^3</f>
        <v>206511452455.81204</v>
      </c>
      <c r="U11187" s="3">
        <f>Table1[[#This Row],[Emissions (g CO2)]]/(Table1[[#This Row],[Generation (TWh)]]*10^9)</f>
        <v>400.54994000000005</v>
      </c>
    </row>
    <row r="11188" spans="1:21" x14ac:dyDescent="0.35">
      <c r="A11188" t="s">
        <v>2595</v>
      </c>
      <c r="B11188" t="s">
        <v>3239</v>
      </c>
      <c r="C11188" t="str">
        <f>SUBSTITUTE(Table1[[#This Row],[Fuel]],", ",",")</f>
        <v>fossil gas: natural gas</v>
      </c>
      <c r="D11188" t="s">
        <v>3239</v>
      </c>
      <c r="H11188" t="s">
        <v>3438</v>
      </c>
      <c r="I11188">
        <v>149</v>
      </c>
      <c r="J11188" t="s">
        <v>3446</v>
      </c>
      <c r="K11188">
        <v>2003</v>
      </c>
      <c r="L11188" t="s">
        <v>29</v>
      </c>
      <c r="M11188" t="s">
        <v>29</v>
      </c>
      <c r="N11188">
        <v>36.231900000000003</v>
      </c>
      <c r="O11188">
        <v>-115.12220000000001</v>
      </c>
      <c r="P11188" t="s">
        <v>3613</v>
      </c>
      <c r="Q11188" s="3">
        <f>Table1[[#This Row],[Capacity (MW)]]*0.395*8760*10^-6</f>
        <v>0.51556980000000008</v>
      </c>
      <c r="R11188" s="3" cm="1">
        <f t="array" ref="R11188">AVERAGE(VLOOKUP(_xlfn.TEXTSPLIT(Table1[[#This Row],[Fuel (no space after comma)]], ","), FuelList_Final_EF!$A$2:$B$65, 2, FALSE))</f>
        <v>53.06</v>
      </c>
      <c r="S11188" s="3">
        <f>Table1[[#This Row],[Generation (TWh)]]*10^9*VLOOKUP(Table1[[#This Row],[Turbine/Engine Technology]],Technology_HR!$A$2:$B$11,2,FALSE)*10^-6</f>
        <v>3892036.4202000005</v>
      </c>
      <c r="T11188" s="5">
        <f>Table1[[#This Row],[Fuel Consumption (mmBtu)]]*Table1[[#This Row],[Emission Factor (kg CO2/ mmBtu)]]*10^3</f>
        <v>206511452455.81204</v>
      </c>
      <c r="U11188" s="3">
        <f>Table1[[#This Row],[Emissions (g CO2)]]/(Table1[[#This Row],[Generation (TWh)]]*10^9)</f>
        <v>400.54994000000005</v>
      </c>
    </row>
    <row r="11189" spans="1:21" x14ac:dyDescent="0.35">
      <c r="A11189" t="s">
        <v>2554</v>
      </c>
      <c r="B11189" t="s">
        <v>3243</v>
      </c>
      <c r="C11189" t="str">
        <f>SUBSTITUTE(Table1[[#This Row],[Fuel]],", ",",")</f>
        <v>fossil gas: natural gas,fossil liquids: fuel oil</v>
      </c>
      <c r="D11189" t="s">
        <v>3239</v>
      </c>
      <c r="E11189" t="s">
        <v>3275</v>
      </c>
      <c r="H11189" t="s">
        <v>3436</v>
      </c>
      <c r="I11189">
        <v>230</v>
      </c>
      <c r="J11189" t="s">
        <v>3446</v>
      </c>
      <c r="K11189">
        <v>2016</v>
      </c>
      <c r="L11189" t="s">
        <v>29</v>
      </c>
      <c r="M11189" t="s">
        <v>29</v>
      </c>
      <c r="N11189">
        <v>26.0686</v>
      </c>
      <c r="O11189">
        <v>-80.198400000000007</v>
      </c>
      <c r="P11189" t="s">
        <v>3613</v>
      </c>
      <c r="Q11189" s="3">
        <f>Table1[[#This Row],[Capacity (MW)]]*0.395*8760*10^-6</f>
        <v>0.79584600000000005</v>
      </c>
      <c r="R11189" s="3" cm="1">
        <f t="array" ref="R11189">AVERAGE(VLOOKUP(_xlfn.TEXTSPLIT(Table1[[#This Row],[Fuel (no space after comma)]], ","), FuelList_Final_EF!$A$2:$B$65, 2, FALSE))</f>
        <v>65.583341148886291</v>
      </c>
      <c r="S11189" s="3">
        <f>Table1[[#This Row],[Generation (TWh)]]*10^9*VLOOKUP(Table1[[#This Row],[Turbine/Engine Technology]],Technology_HR!$A$2:$B$11,2,FALSE)*10^-6</f>
        <v>8762264.459999999</v>
      </c>
      <c r="T11189" s="5">
        <f>Table1[[#This Row],[Fuel Consumption (mmBtu)]]*Table1[[#This Row],[Emission Factor (kg CO2/ mmBtu)]]*10^3</f>
        <v>574658579316.94189</v>
      </c>
      <c r="U11189" s="3">
        <f>Table1[[#This Row],[Emissions (g CO2)]]/(Table1[[#This Row],[Generation (TWh)]]*10^9)</f>
        <v>722.072586049238</v>
      </c>
    </row>
    <row r="11190" spans="1:21" x14ac:dyDescent="0.35">
      <c r="A11190" t="s">
        <v>2554</v>
      </c>
      <c r="B11190" t="s">
        <v>3243</v>
      </c>
      <c r="C11190" t="str">
        <f>SUBSTITUTE(Table1[[#This Row],[Fuel]],", ",",")</f>
        <v>fossil gas: natural gas,fossil liquids: fuel oil</v>
      </c>
      <c r="D11190" t="s">
        <v>3239</v>
      </c>
      <c r="E11190" t="s">
        <v>3275</v>
      </c>
      <c r="H11190" t="s">
        <v>3436</v>
      </c>
      <c r="I11190">
        <v>230</v>
      </c>
      <c r="J11190" t="s">
        <v>3446</v>
      </c>
      <c r="K11190">
        <v>2016</v>
      </c>
      <c r="L11190" t="s">
        <v>29</v>
      </c>
      <c r="M11190" t="s">
        <v>29</v>
      </c>
      <c r="N11190">
        <v>26.0686</v>
      </c>
      <c r="O11190">
        <v>-80.198400000000007</v>
      </c>
      <c r="P11190" t="s">
        <v>3613</v>
      </c>
      <c r="Q11190" s="3">
        <f>Table1[[#This Row],[Capacity (MW)]]*0.395*8760*10^-6</f>
        <v>0.79584600000000005</v>
      </c>
      <c r="R11190" s="3" cm="1">
        <f t="array" ref="R11190">AVERAGE(VLOOKUP(_xlfn.TEXTSPLIT(Table1[[#This Row],[Fuel (no space after comma)]], ","), FuelList_Final_EF!$A$2:$B$65, 2, FALSE))</f>
        <v>65.583341148886291</v>
      </c>
      <c r="S11190" s="3">
        <f>Table1[[#This Row],[Generation (TWh)]]*10^9*VLOOKUP(Table1[[#This Row],[Turbine/Engine Technology]],Technology_HR!$A$2:$B$11,2,FALSE)*10^-6</f>
        <v>8762264.459999999</v>
      </c>
      <c r="T11190" s="5">
        <f>Table1[[#This Row],[Fuel Consumption (mmBtu)]]*Table1[[#This Row],[Emission Factor (kg CO2/ mmBtu)]]*10^3</f>
        <v>574658579316.94189</v>
      </c>
      <c r="U11190" s="3">
        <f>Table1[[#This Row],[Emissions (g CO2)]]/(Table1[[#This Row],[Generation (TWh)]]*10^9)</f>
        <v>722.072586049238</v>
      </c>
    </row>
    <row r="11191" spans="1:21" x14ac:dyDescent="0.35">
      <c r="A11191" t="s">
        <v>2554</v>
      </c>
      <c r="B11191" t="s">
        <v>3243</v>
      </c>
      <c r="C11191" t="str">
        <f>SUBSTITUTE(Table1[[#This Row],[Fuel]],", ",",")</f>
        <v>fossil gas: natural gas,fossil liquids: fuel oil</v>
      </c>
      <c r="D11191" t="s">
        <v>3239</v>
      </c>
      <c r="E11191" t="s">
        <v>3275</v>
      </c>
      <c r="H11191" t="s">
        <v>3436</v>
      </c>
      <c r="I11191">
        <v>230</v>
      </c>
      <c r="J11191" t="s">
        <v>3446</v>
      </c>
      <c r="K11191">
        <v>2016</v>
      </c>
      <c r="L11191" t="s">
        <v>29</v>
      </c>
      <c r="M11191" t="s">
        <v>29</v>
      </c>
      <c r="N11191">
        <v>26.0686</v>
      </c>
      <c r="O11191">
        <v>-80.198400000000007</v>
      </c>
      <c r="P11191" t="s">
        <v>3613</v>
      </c>
      <c r="Q11191" s="3">
        <f>Table1[[#This Row],[Capacity (MW)]]*0.395*8760*10^-6</f>
        <v>0.79584600000000005</v>
      </c>
      <c r="R11191" s="3" cm="1">
        <f t="array" ref="R11191">AVERAGE(VLOOKUP(_xlfn.TEXTSPLIT(Table1[[#This Row],[Fuel (no space after comma)]], ","), FuelList_Final_EF!$A$2:$B$65, 2, FALSE))</f>
        <v>65.583341148886291</v>
      </c>
      <c r="S11191" s="3">
        <f>Table1[[#This Row],[Generation (TWh)]]*10^9*VLOOKUP(Table1[[#This Row],[Turbine/Engine Technology]],Technology_HR!$A$2:$B$11,2,FALSE)*10^-6</f>
        <v>8762264.459999999</v>
      </c>
      <c r="T11191" s="5">
        <f>Table1[[#This Row],[Fuel Consumption (mmBtu)]]*Table1[[#This Row],[Emission Factor (kg CO2/ mmBtu)]]*10^3</f>
        <v>574658579316.94189</v>
      </c>
      <c r="U11191" s="3">
        <f>Table1[[#This Row],[Emissions (g CO2)]]/(Table1[[#This Row],[Generation (TWh)]]*10^9)</f>
        <v>722.072586049238</v>
      </c>
    </row>
    <row r="11192" spans="1:21" x14ac:dyDescent="0.35">
      <c r="A11192" t="s">
        <v>2554</v>
      </c>
      <c r="B11192" t="s">
        <v>3243</v>
      </c>
      <c r="C11192" t="str">
        <f>SUBSTITUTE(Table1[[#This Row],[Fuel]],", ",",")</f>
        <v>fossil gas: natural gas,fossil liquids: fuel oil</v>
      </c>
      <c r="D11192" t="s">
        <v>3239</v>
      </c>
      <c r="E11192" t="s">
        <v>3275</v>
      </c>
      <c r="H11192" t="s">
        <v>3436</v>
      </c>
      <c r="I11192">
        <v>230</v>
      </c>
      <c r="J11192" t="s">
        <v>3446</v>
      </c>
      <c r="K11192">
        <v>2016</v>
      </c>
      <c r="L11192" t="s">
        <v>29</v>
      </c>
      <c r="M11192" t="s">
        <v>29</v>
      </c>
      <c r="N11192">
        <v>26.0686</v>
      </c>
      <c r="O11192">
        <v>-80.198400000000007</v>
      </c>
      <c r="P11192" t="s">
        <v>3613</v>
      </c>
      <c r="Q11192" s="3">
        <f>Table1[[#This Row],[Capacity (MW)]]*0.395*8760*10^-6</f>
        <v>0.79584600000000005</v>
      </c>
      <c r="R11192" s="3" cm="1">
        <f t="array" ref="R11192">AVERAGE(VLOOKUP(_xlfn.TEXTSPLIT(Table1[[#This Row],[Fuel (no space after comma)]], ","), FuelList_Final_EF!$A$2:$B$65, 2, FALSE))</f>
        <v>65.583341148886291</v>
      </c>
      <c r="S11192" s="3">
        <f>Table1[[#This Row],[Generation (TWh)]]*10^9*VLOOKUP(Table1[[#This Row],[Turbine/Engine Technology]],Technology_HR!$A$2:$B$11,2,FALSE)*10^-6</f>
        <v>8762264.459999999</v>
      </c>
      <c r="T11192" s="5">
        <f>Table1[[#This Row],[Fuel Consumption (mmBtu)]]*Table1[[#This Row],[Emission Factor (kg CO2/ mmBtu)]]*10^3</f>
        <v>574658579316.94189</v>
      </c>
      <c r="U11192" s="3">
        <f>Table1[[#This Row],[Emissions (g CO2)]]/(Table1[[#This Row],[Generation (TWh)]]*10^9)</f>
        <v>722.072586049238</v>
      </c>
    </row>
    <row r="11193" spans="1:21" x14ac:dyDescent="0.35">
      <c r="A11193" t="s">
        <v>2554</v>
      </c>
      <c r="B11193" t="s">
        <v>3243</v>
      </c>
      <c r="C11193" t="str">
        <f>SUBSTITUTE(Table1[[#This Row],[Fuel]],", ",",")</f>
        <v>fossil gas: natural gas,fossil liquids: fuel oil</v>
      </c>
      <c r="D11193" t="s">
        <v>3239</v>
      </c>
      <c r="E11193" t="s">
        <v>3275</v>
      </c>
      <c r="H11193" t="s">
        <v>3436</v>
      </c>
      <c r="I11193">
        <v>230</v>
      </c>
      <c r="J11193" t="s">
        <v>3446</v>
      </c>
      <c r="K11193">
        <v>2016</v>
      </c>
      <c r="L11193" t="s">
        <v>29</v>
      </c>
      <c r="M11193" t="s">
        <v>29</v>
      </c>
      <c r="N11193">
        <v>26.0686</v>
      </c>
      <c r="O11193">
        <v>-80.198400000000007</v>
      </c>
      <c r="P11193" t="s">
        <v>3613</v>
      </c>
      <c r="Q11193" s="3">
        <f>Table1[[#This Row],[Capacity (MW)]]*0.395*8760*10^-6</f>
        <v>0.79584600000000005</v>
      </c>
      <c r="R11193" s="3" cm="1">
        <f t="array" ref="R11193">AVERAGE(VLOOKUP(_xlfn.TEXTSPLIT(Table1[[#This Row],[Fuel (no space after comma)]], ","), FuelList_Final_EF!$A$2:$B$65, 2, FALSE))</f>
        <v>65.583341148886291</v>
      </c>
      <c r="S11193" s="3">
        <f>Table1[[#This Row],[Generation (TWh)]]*10^9*VLOOKUP(Table1[[#This Row],[Turbine/Engine Technology]],Technology_HR!$A$2:$B$11,2,FALSE)*10^-6</f>
        <v>8762264.459999999</v>
      </c>
      <c r="T11193" s="5">
        <f>Table1[[#This Row],[Fuel Consumption (mmBtu)]]*Table1[[#This Row],[Emission Factor (kg CO2/ mmBtu)]]*10^3</f>
        <v>574658579316.94189</v>
      </c>
      <c r="U11193" s="3">
        <f>Table1[[#This Row],[Emissions (g CO2)]]/(Table1[[#This Row],[Generation (TWh)]]*10^9)</f>
        <v>722.072586049238</v>
      </c>
    </row>
    <row r="11194" spans="1:21" x14ac:dyDescent="0.35">
      <c r="A11194" t="s">
        <v>2554</v>
      </c>
      <c r="B11194" t="s">
        <v>3243</v>
      </c>
      <c r="C11194" t="str">
        <f>SUBSTITUTE(Table1[[#This Row],[Fuel]],", ",",")</f>
        <v>fossil gas: natural gas,fossil liquids: fuel oil</v>
      </c>
      <c r="D11194" t="s">
        <v>3239</v>
      </c>
      <c r="E11194" t="s">
        <v>3275</v>
      </c>
      <c r="H11194" t="s">
        <v>3438</v>
      </c>
      <c r="I11194">
        <v>1163</v>
      </c>
      <c r="J11194" t="s">
        <v>3446</v>
      </c>
      <c r="K11194">
        <v>2022</v>
      </c>
      <c r="L11194" t="s">
        <v>29</v>
      </c>
      <c r="M11194" t="s">
        <v>29</v>
      </c>
      <c r="N11194">
        <v>26.0686</v>
      </c>
      <c r="O11194">
        <v>-80.198400000000007</v>
      </c>
      <c r="P11194" t="s">
        <v>3613</v>
      </c>
      <c r="Q11194" s="3">
        <f>Table1[[#This Row],[Capacity (MW)]]*0.395*8760*10^-6</f>
        <v>4.0242126000000003</v>
      </c>
      <c r="R11194" s="3" cm="1">
        <f t="array" ref="R11194">AVERAGE(VLOOKUP(_xlfn.TEXTSPLIT(Table1[[#This Row],[Fuel (no space after comma)]], ","), FuelList_Final_EF!$A$2:$B$65, 2, FALSE))</f>
        <v>65.583341148886291</v>
      </c>
      <c r="S11194" s="3">
        <f>Table1[[#This Row],[Generation (TWh)]]*10^9*VLOOKUP(Table1[[#This Row],[Turbine/Engine Technology]],Technology_HR!$A$2:$B$11,2,FALSE)*10^-6</f>
        <v>30378780.917400002</v>
      </c>
      <c r="T11194" s="5">
        <f>Table1[[#This Row],[Fuel Consumption (mmBtu)]]*Table1[[#This Row],[Emission Factor (kg CO2/ mmBtu)]]*10^3</f>
        <v>1992341952593.1213</v>
      </c>
      <c r="U11194" s="3">
        <f>Table1[[#This Row],[Emissions (g CO2)]]/(Table1[[#This Row],[Generation (TWh)]]*10^9)</f>
        <v>495.08864233294264</v>
      </c>
    </row>
    <row r="11195" spans="1:21" x14ac:dyDescent="0.35">
      <c r="A11195" t="s">
        <v>2836</v>
      </c>
      <c r="B11195" t="s">
        <v>3239</v>
      </c>
      <c r="C11195" t="str">
        <f>SUBSTITUTE(Table1[[#This Row],[Fuel]],", ",",")</f>
        <v>fossil gas: natural gas</v>
      </c>
      <c r="D11195" t="s">
        <v>3239</v>
      </c>
      <c r="H11195" t="s">
        <v>3436</v>
      </c>
      <c r="I11195">
        <v>67</v>
      </c>
      <c r="J11195" t="s">
        <v>3446</v>
      </c>
      <c r="K11195">
        <v>2005</v>
      </c>
      <c r="L11195" t="s">
        <v>29</v>
      </c>
      <c r="M11195" t="s">
        <v>29</v>
      </c>
      <c r="N11195">
        <v>38.8003</v>
      </c>
      <c r="O11195">
        <v>-86.451099999999997</v>
      </c>
      <c r="P11195" t="s">
        <v>3613</v>
      </c>
      <c r="Q11195" s="3">
        <f>Table1[[#This Row],[Capacity (MW)]]*0.395*8760*10^-6</f>
        <v>0.2318334</v>
      </c>
      <c r="R11195" s="3" cm="1">
        <f t="array" ref="R11195">AVERAGE(VLOOKUP(_xlfn.TEXTSPLIT(Table1[[#This Row],[Fuel (no space after comma)]], ","), FuelList_Final_EF!$A$2:$B$65, 2, FALSE))</f>
        <v>53.06</v>
      </c>
      <c r="S11195" s="3">
        <f>Table1[[#This Row],[Generation (TWh)]]*10^9*VLOOKUP(Table1[[#This Row],[Turbine/Engine Technology]],Technology_HR!$A$2:$B$11,2,FALSE)*10^-6</f>
        <v>2552485.7339999997</v>
      </c>
      <c r="T11195" s="5">
        <f>Table1[[#This Row],[Fuel Consumption (mmBtu)]]*Table1[[#This Row],[Emission Factor (kg CO2/ mmBtu)]]*10^3</f>
        <v>135434893046.03999</v>
      </c>
      <c r="U11195" s="3">
        <f>Table1[[#This Row],[Emissions (g CO2)]]/(Table1[[#This Row],[Generation (TWh)]]*10^9)</f>
        <v>584.19060000000002</v>
      </c>
    </row>
    <row r="11196" spans="1:21" x14ac:dyDescent="0.35">
      <c r="A11196" t="s">
        <v>2836</v>
      </c>
      <c r="B11196" t="s">
        <v>3239</v>
      </c>
      <c r="C11196" t="str">
        <f>SUBSTITUTE(Table1[[#This Row],[Fuel]],", ",",")</f>
        <v>fossil gas: natural gas</v>
      </c>
      <c r="D11196" t="s">
        <v>3239</v>
      </c>
      <c r="H11196" t="s">
        <v>3436</v>
      </c>
      <c r="I11196">
        <v>67</v>
      </c>
      <c r="J11196" t="s">
        <v>3446</v>
      </c>
      <c r="K11196">
        <v>2005</v>
      </c>
      <c r="L11196" t="s">
        <v>29</v>
      </c>
      <c r="M11196" t="s">
        <v>29</v>
      </c>
      <c r="N11196">
        <v>38.8003</v>
      </c>
      <c r="O11196">
        <v>-86.451099999999997</v>
      </c>
      <c r="P11196" t="s">
        <v>3613</v>
      </c>
      <c r="Q11196" s="3">
        <f>Table1[[#This Row],[Capacity (MW)]]*0.395*8760*10^-6</f>
        <v>0.2318334</v>
      </c>
      <c r="R11196" s="3" cm="1">
        <f t="array" ref="R11196">AVERAGE(VLOOKUP(_xlfn.TEXTSPLIT(Table1[[#This Row],[Fuel (no space after comma)]], ","), FuelList_Final_EF!$A$2:$B$65, 2, FALSE))</f>
        <v>53.06</v>
      </c>
      <c r="S11196" s="3">
        <f>Table1[[#This Row],[Generation (TWh)]]*10^9*VLOOKUP(Table1[[#This Row],[Turbine/Engine Technology]],Technology_HR!$A$2:$B$11,2,FALSE)*10^-6</f>
        <v>2552485.7339999997</v>
      </c>
      <c r="T11196" s="5">
        <f>Table1[[#This Row],[Fuel Consumption (mmBtu)]]*Table1[[#This Row],[Emission Factor (kg CO2/ mmBtu)]]*10^3</f>
        <v>135434893046.03999</v>
      </c>
      <c r="U11196" s="3">
        <f>Table1[[#This Row],[Emissions (g CO2)]]/(Table1[[#This Row],[Generation (TWh)]]*10^9)</f>
        <v>584.19060000000002</v>
      </c>
    </row>
    <row r="11197" spans="1:21" x14ac:dyDescent="0.35">
      <c r="A11197" t="s">
        <v>2836</v>
      </c>
      <c r="B11197" t="s">
        <v>3239</v>
      </c>
      <c r="C11197" t="str">
        <f>SUBSTITUTE(Table1[[#This Row],[Fuel]],", ",",")</f>
        <v>fossil gas: natural gas</v>
      </c>
      <c r="D11197" t="s">
        <v>3239</v>
      </c>
      <c r="H11197" t="s">
        <v>3436</v>
      </c>
      <c r="I11197">
        <v>67</v>
      </c>
      <c r="J11197" t="s">
        <v>3446</v>
      </c>
      <c r="K11197">
        <v>2005</v>
      </c>
      <c r="L11197" t="s">
        <v>29</v>
      </c>
      <c r="M11197" t="s">
        <v>29</v>
      </c>
      <c r="N11197">
        <v>38.8003</v>
      </c>
      <c r="O11197">
        <v>-86.451099999999997</v>
      </c>
      <c r="P11197" t="s">
        <v>3613</v>
      </c>
      <c r="Q11197" s="3">
        <f>Table1[[#This Row],[Capacity (MW)]]*0.395*8760*10^-6</f>
        <v>0.2318334</v>
      </c>
      <c r="R11197" s="3" cm="1">
        <f t="array" ref="R11197">AVERAGE(VLOOKUP(_xlfn.TEXTSPLIT(Table1[[#This Row],[Fuel (no space after comma)]], ","), FuelList_Final_EF!$A$2:$B$65, 2, FALSE))</f>
        <v>53.06</v>
      </c>
      <c r="S11197" s="3">
        <f>Table1[[#This Row],[Generation (TWh)]]*10^9*VLOOKUP(Table1[[#This Row],[Turbine/Engine Technology]],Technology_HR!$A$2:$B$11,2,FALSE)*10^-6</f>
        <v>2552485.7339999997</v>
      </c>
      <c r="T11197" s="5">
        <f>Table1[[#This Row],[Fuel Consumption (mmBtu)]]*Table1[[#This Row],[Emission Factor (kg CO2/ mmBtu)]]*10^3</f>
        <v>135434893046.03999</v>
      </c>
      <c r="U11197" s="3">
        <f>Table1[[#This Row],[Emissions (g CO2)]]/(Table1[[#This Row],[Generation (TWh)]]*10^9)</f>
        <v>584.19060000000002</v>
      </c>
    </row>
    <row r="11198" spans="1:21" x14ac:dyDescent="0.35">
      <c r="A11198" t="s">
        <v>2836</v>
      </c>
      <c r="B11198" t="s">
        <v>3239</v>
      </c>
      <c r="C11198" t="str">
        <f>SUBSTITUTE(Table1[[#This Row],[Fuel]],", ",",")</f>
        <v>fossil gas: natural gas</v>
      </c>
      <c r="D11198" t="s">
        <v>3239</v>
      </c>
      <c r="H11198" t="s">
        <v>3436</v>
      </c>
      <c r="I11198">
        <v>67</v>
      </c>
      <c r="J11198" t="s">
        <v>3446</v>
      </c>
      <c r="K11198">
        <v>2005</v>
      </c>
      <c r="L11198" t="s">
        <v>29</v>
      </c>
      <c r="M11198" t="s">
        <v>29</v>
      </c>
      <c r="N11198">
        <v>38.8003</v>
      </c>
      <c r="O11198">
        <v>-86.451099999999997</v>
      </c>
      <c r="P11198" t="s">
        <v>3613</v>
      </c>
      <c r="Q11198" s="3">
        <f>Table1[[#This Row],[Capacity (MW)]]*0.395*8760*10^-6</f>
        <v>0.2318334</v>
      </c>
      <c r="R11198" s="3" cm="1">
        <f t="array" ref="R11198">AVERAGE(VLOOKUP(_xlfn.TEXTSPLIT(Table1[[#This Row],[Fuel (no space after comma)]], ","), FuelList_Final_EF!$A$2:$B$65, 2, FALSE))</f>
        <v>53.06</v>
      </c>
      <c r="S11198" s="3">
        <f>Table1[[#This Row],[Generation (TWh)]]*10^9*VLOOKUP(Table1[[#This Row],[Turbine/Engine Technology]],Technology_HR!$A$2:$B$11,2,FALSE)*10^-6</f>
        <v>2552485.7339999997</v>
      </c>
      <c r="T11198" s="5">
        <f>Table1[[#This Row],[Fuel Consumption (mmBtu)]]*Table1[[#This Row],[Emission Factor (kg CO2/ mmBtu)]]*10^3</f>
        <v>135434893046.03999</v>
      </c>
      <c r="U11198" s="3">
        <f>Table1[[#This Row],[Emissions (g CO2)]]/(Table1[[#This Row],[Generation (TWh)]]*10^9)</f>
        <v>584.19060000000002</v>
      </c>
    </row>
    <row r="11199" spans="1:21" x14ac:dyDescent="0.35">
      <c r="A11199" t="s">
        <v>2837</v>
      </c>
      <c r="B11199" t="s">
        <v>3239</v>
      </c>
      <c r="C11199" t="str">
        <f>SUBSTITUTE(Table1[[#This Row],[Fuel]],", ",",")</f>
        <v>fossil gas: natural gas</v>
      </c>
      <c r="D11199" t="s">
        <v>3239</v>
      </c>
      <c r="H11199" t="s">
        <v>3436</v>
      </c>
      <c r="I11199">
        <v>67</v>
      </c>
      <c r="J11199" t="s">
        <v>3446</v>
      </c>
      <c r="K11199">
        <v>2005</v>
      </c>
      <c r="L11199" t="s">
        <v>29</v>
      </c>
      <c r="M11199" t="s">
        <v>29</v>
      </c>
      <c r="N11199">
        <v>38.8003</v>
      </c>
      <c r="O11199">
        <v>-86.451099999999997</v>
      </c>
      <c r="P11199" t="s">
        <v>3613</v>
      </c>
      <c r="Q11199" s="3">
        <f>Table1[[#This Row],[Capacity (MW)]]*0.395*8760*10^-6</f>
        <v>0.2318334</v>
      </c>
      <c r="R11199" s="3" cm="1">
        <f t="array" ref="R11199">AVERAGE(VLOOKUP(_xlfn.TEXTSPLIT(Table1[[#This Row],[Fuel (no space after comma)]], ","), FuelList_Final_EF!$A$2:$B$65, 2, FALSE))</f>
        <v>53.06</v>
      </c>
      <c r="S11199" s="3">
        <f>Table1[[#This Row],[Generation (TWh)]]*10^9*VLOOKUP(Table1[[#This Row],[Turbine/Engine Technology]],Technology_HR!$A$2:$B$11,2,FALSE)*10^-6</f>
        <v>2552485.7339999997</v>
      </c>
      <c r="T11199" s="5">
        <f>Table1[[#This Row],[Fuel Consumption (mmBtu)]]*Table1[[#This Row],[Emission Factor (kg CO2/ mmBtu)]]*10^3</f>
        <v>135434893046.03999</v>
      </c>
      <c r="U11199" s="3">
        <f>Table1[[#This Row],[Emissions (g CO2)]]/(Table1[[#This Row],[Generation (TWh)]]*10^9)</f>
        <v>584.19060000000002</v>
      </c>
    </row>
    <row r="11200" spans="1:21" x14ac:dyDescent="0.35">
      <c r="A11200" t="s">
        <v>2837</v>
      </c>
      <c r="B11200" t="s">
        <v>3239</v>
      </c>
      <c r="C11200" t="str">
        <f>SUBSTITUTE(Table1[[#This Row],[Fuel]],", ",",")</f>
        <v>fossil gas: natural gas</v>
      </c>
      <c r="D11200" t="s">
        <v>3239</v>
      </c>
      <c r="H11200" t="s">
        <v>3436</v>
      </c>
      <c r="I11200">
        <v>67</v>
      </c>
      <c r="J11200" t="s">
        <v>3446</v>
      </c>
      <c r="K11200">
        <v>2005</v>
      </c>
      <c r="L11200" t="s">
        <v>29</v>
      </c>
      <c r="M11200" t="s">
        <v>29</v>
      </c>
      <c r="N11200">
        <v>38.8003</v>
      </c>
      <c r="O11200">
        <v>-86.451099999999997</v>
      </c>
      <c r="P11200" t="s">
        <v>3613</v>
      </c>
      <c r="Q11200" s="3">
        <f>Table1[[#This Row],[Capacity (MW)]]*0.395*8760*10^-6</f>
        <v>0.2318334</v>
      </c>
      <c r="R11200" s="3" cm="1">
        <f t="array" ref="R11200">AVERAGE(VLOOKUP(_xlfn.TEXTSPLIT(Table1[[#This Row],[Fuel (no space after comma)]], ","), FuelList_Final_EF!$A$2:$B$65, 2, FALSE))</f>
        <v>53.06</v>
      </c>
      <c r="S11200" s="3">
        <f>Table1[[#This Row],[Generation (TWh)]]*10^9*VLOOKUP(Table1[[#This Row],[Turbine/Engine Technology]],Technology_HR!$A$2:$B$11,2,FALSE)*10^-6</f>
        <v>2552485.7339999997</v>
      </c>
      <c r="T11200" s="5">
        <f>Table1[[#This Row],[Fuel Consumption (mmBtu)]]*Table1[[#This Row],[Emission Factor (kg CO2/ mmBtu)]]*10^3</f>
        <v>135434893046.03999</v>
      </c>
      <c r="U11200" s="3">
        <f>Table1[[#This Row],[Emissions (g CO2)]]/(Table1[[#This Row],[Generation (TWh)]]*10^9)</f>
        <v>584.19060000000002</v>
      </c>
    </row>
    <row r="11201" spans="1:21" x14ac:dyDescent="0.35">
      <c r="A11201" t="s">
        <v>2689</v>
      </c>
      <c r="B11201" t="s">
        <v>3239</v>
      </c>
      <c r="C11201" t="str">
        <f>SUBSTITUTE(Table1[[#This Row],[Fuel]],", ",",")</f>
        <v>fossil gas: natural gas</v>
      </c>
      <c r="D11201" t="s">
        <v>3239</v>
      </c>
      <c r="H11201" t="s">
        <v>3440</v>
      </c>
      <c r="I11201">
        <v>403</v>
      </c>
      <c r="J11201" t="s">
        <v>3445</v>
      </c>
      <c r="K11201" t="s">
        <v>29</v>
      </c>
      <c r="L11201" t="s">
        <v>29</v>
      </c>
      <c r="M11201" t="s">
        <v>29</v>
      </c>
      <c r="N11201">
        <v>39.008450000000003</v>
      </c>
      <c r="O11201">
        <v>-95.269735999999995</v>
      </c>
      <c r="P11201" t="s">
        <v>3613</v>
      </c>
      <c r="Q11201" s="3">
        <f>Table1[[#This Row],[Capacity (MW)]]*0.395*8760*10^-6</f>
        <v>1.3944605999999999</v>
      </c>
      <c r="R11201" s="3" cm="1">
        <f t="array" ref="R11201">AVERAGE(VLOOKUP(_xlfn.TEXTSPLIT(Table1[[#This Row],[Fuel (no space after comma)]], ","), FuelList_Final_EF!$A$2:$B$65, 2, FALSE))</f>
        <v>53.06</v>
      </c>
      <c r="S11201" s="3">
        <f>Table1[[#This Row],[Generation (TWh)]]*10^9*VLOOKUP(Table1[[#This Row],[Turbine/Engine Technology]],Technology_HR!$A$2:$B$11,2,FALSE)*10^-6</f>
        <v>14342027.271</v>
      </c>
      <c r="T11201" s="5">
        <f>Table1[[#This Row],[Fuel Consumption (mmBtu)]]*Table1[[#This Row],[Emission Factor (kg CO2/ mmBtu)]]*10^3</f>
        <v>760987966999.26001</v>
      </c>
      <c r="U11201" s="3">
        <f>Table1[[#This Row],[Emissions (g CO2)]]/(Table1[[#This Row],[Generation (TWh)]]*10^9)</f>
        <v>545.72209999999995</v>
      </c>
    </row>
    <row r="11202" spans="1:21" x14ac:dyDescent="0.35">
      <c r="A11202" t="s">
        <v>2639</v>
      </c>
      <c r="B11202" t="s">
        <v>3239</v>
      </c>
      <c r="C11202" t="str">
        <f>SUBSTITUTE(Table1[[#This Row],[Fuel]],", ",",")</f>
        <v>fossil gas: natural gas</v>
      </c>
      <c r="D11202" t="s">
        <v>3239</v>
      </c>
      <c r="H11202" t="s">
        <v>3438</v>
      </c>
      <c r="I11202">
        <v>616</v>
      </c>
      <c r="J11202" t="s">
        <v>3446</v>
      </c>
      <c r="K11202">
        <v>2004</v>
      </c>
      <c r="L11202" t="s">
        <v>29</v>
      </c>
      <c r="M11202" t="s">
        <v>29</v>
      </c>
      <c r="N11202">
        <v>39.091099999999997</v>
      </c>
      <c r="O11202">
        <v>-84.866900000000001</v>
      </c>
      <c r="P11202" t="s">
        <v>3613</v>
      </c>
      <c r="Q11202" s="3">
        <f>Table1[[#This Row],[Capacity (MW)]]*0.395*8760*10^-6</f>
        <v>2.1314831999999999</v>
      </c>
      <c r="R11202" s="3" cm="1">
        <f t="array" ref="R11202">AVERAGE(VLOOKUP(_xlfn.TEXTSPLIT(Table1[[#This Row],[Fuel (no space after comma)]], ","), FuelList_Final_EF!$A$2:$B$65, 2, FALSE))</f>
        <v>53.06</v>
      </c>
      <c r="S11202" s="3">
        <f>Table1[[#This Row],[Generation (TWh)]]*10^9*VLOOKUP(Table1[[#This Row],[Turbine/Engine Technology]],Technology_HR!$A$2:$B$11,2,FALSE)*10^-6</f>
        <v>16090566.6768</v>
      </c>
      <c r="T11202" s="5">
        <f>Table1[[#This Row],[Fuel Consumption (mmBtu)]]*Table1[[#This Row],[Emission Factor (kg CO2/ mmBtu)]]*10^3</f>
        <v>853765467871.00806</v>
      </c>
      <c r="U11202" s="3">
        <f>Table1[[#This Row],[Emissions (g CO2)]]/(Table1[[#This Row],[Generation (TWh)]]*10^9)</f>
        <v>400.54994000000005</v>
      </c>
    </row>
    <row r="11203" spans="1:21" x14ac:dyDescent="0.35">
      <c r="A11203" t="s">
        <v>2639</v>
      </c>
      <c r="B11203" t="s">
        <v>3239</v>
      </c>
      <c r="C11203" t="str">
        <f>SUBSTITUTE(Table1[[#This Row],[Fuel]],", ",",")</f>
        <v>fossil gas: natural gas</v>
      </c>
      <c r="D11203" t="s">
        <v>3239</v>
      </c>
      <c r="H11203" t="s">
        <v>3438</v>
      </c>
      <c r="I11203">
        <v>616</v>
      </c>
      <c r="J11203" t="s">
        <v>3446</v>
      </c>
      <c r="K11203">
        <v>2004</v>
      </c>
      <c r="L11203" t="s">
        <v>29</v>
      </c>
      <c r="M11203" t="s">
        <v>29</v>
      </c>
      <c r="N11203">
        <v>39.091099999999997</v>
      </c>
      <c r="O11203">
        <v>-84.866900000000001</v>
      </c>
      <c r="P11203" t="s">
        <v>3613</v>
      </c>
      <c r="Q11203" s="3">
        <f>Table1[[#This Row],[Capacity (MW)]]*0.395*8760*10^-6</f>
        <v>2.1314831999999999</v>
      </c>
      <c r="R11203" s="3" cm="1">
        <f t="array" ref="R11203">AVERAGE(VLOOKUP(_xlfn.TEXTSPLIT(Table1[[#This Row],[Fuel (no space after comma)]], ","), FuelList_Final_EF!$A$2:$B$65, 2, FALSE))</f>
        <v>53.06</v>
      </c>
      <c r="S11203" s="3">
        <f>Table1[[#This Row],[Generation (TWh)]]*10^9*VLOOKUP(Table1[[#This Row],[Turbine/Engine Technology]],Technology_HR!$A$2:$B$11,2,FALSE)*10^-6</f>
        <v>16090566.6768</v>
      </c>
      <c r="T11203" s="5">
        <f>Table1[[#This Row],[Fuel Consumption (mmBtu)]]*Table1[[#This Row],[Emission Factor (kg CO2/ mmBtu)]]*10^3</f>
        <v>853765467871.00806</v>
      </c>
      <c r="U11203" s="3">
        <f>Table1[[#This Row],[Emissions (g CO2)]]/(Table1[[#This Row],[Generation (TWh)]]*10^9)</f>
        <v>400.54994000000005</v>
      </c>
    </row>
    <row r="11204" spans="1:21" x14ac:dyDescent="0.35">
      <c r="A11204" t="s">
        <v>2370</v>
      </c>
      <c r="B11204" t="s">
        <v>3239</v>
      </c>
      <c r="C11204" t="str">
        <f>SUBSTITUTE(Table1[[#This Row],[Fuel]],", ",",")</f>
        <v>fossil gas: natural gas</v>
      </c>
      <c r="D11204" t="s">
        <v>3239</v>
      </c>
      <c r="H11204" t="s">
        <v>3436</v>
      </c>
      <c r="I11204">
        <v>87</v>
      </c>
      <c r="J11204" t="s">
        <v>3446</v>
      </c>
      <c r="K11204">
        <v>2001</v>
      </c>
      <c r="L11204" t="s">
        <v>29</v>
      </c>
      <c r="M11204" t="s">
        <v>29</v>
      </c>
      <c r="N11204">
        <v>41.828699999999998</v>
      </c>
      <c r="O11204">
        <v>-89.4054</v>
      </c>
      <c r="P11204" t="s">
        <v>3613</v>
      </c>
      <c r="Q11204" s="3">
        <f>Table1[[#This Row],[Capacity (MW)]]*0.395*8760*10^-6</f>
        <v>0.30103740000000001</v>
      </c>
      <c r="R11204" s="3" cm="1">
        <f t="array" ref="R11204">AVERAGE(VLOOKUP(_xlfn.TEXTSPLIT(Table1[[#This Row],[Fuel (no space after comma)]], ","), FuelList_Final_EF!$A$2:$B$65, 2, FALSE))</f>
        <v>53.06</v>
      </c>
      <c r="S11204" s="3">
        <f>Table1[[#This Row],[Generation (TWh)]]*10^9*VLOOKUP(Table1[[#This Row],[Turbine/Engine Technology]],Technology_HR!$A$2:$B$11,2,FALSE)*10^-6</f>
        <v>3314421.7739999997</v>
      </c>
      <c r="T11204" s="5">
        <f>Table1[[#This Row],[Fuel Consumption (mmBtu)]]*Table1[[#This Row],[Emission Factor (kg CO2/ mmBtu)]]*10^3</f>
        <v>175863219328.43997</v>
      </c>
      <c r="U11204" s="3">
        <f>Table1[[#This Row],[Emissions (g CO2)]]/(Table1[[#This Row],[Generation (TWh)]]*10^9)</f>
        <v>584.1905999999999</v>
      </c>
    </row>
    <row r="11205" spans="1:21" x14ac:dyDescent="0.35">
      <c r="A11205" t="s">
        <v>2370</v>
      </c>
      <c r="B11205" t="s">
        <v>3239</v>
      </c>
      <c r="C11205" t="str">
        <f>SUBSTITUTE(Table1[[#This Row],[Fuel]],", ",",")</f>
        <v>fossil gas: natural gas</v>
      </c>
      <c r="D11205" t="s">
        <v>3239</v>
      </c>
      <c r="H11205" t="s">
        <v>3436</v>
      </c>
      <c r="I11205">
        <v>87</v>
      </c>
      <c r="J11205" t="s">
        <v>3446</v>
      </c>
      <c r="K11205">
        <v>2001</v>
      </c>
      <c r="L11205" t="s">
        <v>29</v>
      </c>
      <c r="M11205" t="s">
        <v>29</v>
      </c>
      <c r="N11205">
        <v>41.828699999999998</v>
      </c>
      <c r="O11205">
        <v>-89.4054</v>
      </c>
      <c r="P11205" t="s">
        <v>3613</v>
      </c>
      <c r="Q11205" s="3">
        <f>Table1[[#This Row],[Capacity (MW)]]*0.395*8760*10^-6</f>
        <v>0.30103740000000001</v>
      </c>
      <c r="R11205" s="3" cm="1">
        <f t="array" ref="R11205">AVERAGE(VLOOKUP(_xlfn.TEXTSPLIT(Table1[[#This Row],[Fuel (no space after comma)]], ","), FuelList_Final_EF!$A$2:$B$65, 2, FALSE))</f>
        <v>53.06</v>
      </c>
      <c r="S11205" s="3">
        <f>Table1[[#This Row],[Generation (TWh)]]*10^9*VLOOKUP(Table1[[#This Row],[Turbine/Engine Technology]],Technology_HR!$A$2:$B$11,2,FALSE)*10^-6</f>
        <v>3314421.7739999997</v>
      </c>
      <c r="T11205" s="5">
        <f>Table1[[#This Row],[Fuel Consumption (mmBtu)]]*Table1[[#This Row],[Emission Factor (kg CO2/ mmBtu)]]*10^3</f>
        <v>175863219328.43997</v>
      </c>
      <c r="U11205" s="3">
        <f>Table1[[#This Row],[Emissions (g CO2)]]/(Table1[[#This Row],[Generation (TWh)]]*10^9)</f>
        <v>584.1905999999999</v>
      </c>
    </row>
    <row r="11206" spans="1:21" x14ac:dyDescent="0.35">
      <c r="A11206" t="s">
        <v>2370</v>
      </c>
      <c r="B11206" t="s">
        <v>3239</v>
      </c>
      <c r="C11206" t="str">
        <f>SUBSTITUTE(Table1[[#This Row],[Fuel]],", ",",")</f>
        <v>fossil gas: natural gas</v>
      </c>
      <c r="D11206" t="s">
        <v>3239</v>
      </c>
      <c r="H11206" t="s">
        <v>3436</v>
      </c>
      <c r="I11206">
        <v>87</v>
      </c>
      <c r="J11206" t="s">
        <v>3446</v>
      </c>
      <c r="K11206">
        <v>2001</v>
      </c>
      <c r="L11206" t="s">
        <v>29</v>
      </c>
      <c r="M11206" t="s">
        <v>29</v>
      </c>
      <c r="N11206">
        <v>41.828699999999998</v>
      </c>
      <c r="O11206">
        <v>-89.4054</v>
      </c>
      <c r="P11206" t="s">
        <v>3613</v>
      </c>
      <c r="Q11206" s="3">
        <f>Table1[[#This Row],[Capacity (MW)]]*0.395*8760*10^-6</f>
        <v>0.30103740000000001</v>
      </c>
      <c r="R11206" s="3" cm="1">
        <f t="array" ref="R11206">AVERAGE(VLOOKUP(_xlfn.TEXTSPLIT(Table1[[#This Row],[Fuel (no space after comma)]], ","), FuelList_Final_EF!$A$2:$B$65, 2, FALSE))</f>
        <v>53.06</v>
      </c>
      <c r="S11206" s="3">
        <f>Table1[[#This Row],[Generation (TWh)]]*10^9*VLOOKUP(Table1[[#This Row],[Turbine/Engine Technology]],Technology_HR!$A$2:$B$11,2,FALSE)*10^-6</f>
        <v>3314421.7739999997</v>
      </c>
      <c r="T11206" s="5">
        <f>Table1[[#This Row],[Fuel Consumption (mmBtu)]]*Table1[[#This Row],[Emission Factor (kg CO2/ mmBtu)]]*10^3</f>
        <v>175863219328.43997</v>
      </c>
      <c r="U11206" s="3">
        <f>Table1[[#This Row],[Emissions (g CO2)]]/(Table1[[#This Row],[Generation (TWh)]]*10^9)</f>
        <v>584.1905999999999</v>
      </c>
    </row>
    <row r="11207" spans="1:21" x14ac:dyDescent="0.35">
      <c r="A11207" t="s">
        <v>2370</v>
      </c>
      <c r="B11207" t="s">
        <v>3239</v>
      </c>
      <c r="C11207" t="str">
        <f>SUBSTITUTE(Table1[[#This Row],[Fuel]],", ",",")</f>
        <v>fossil gas: natural gas</v>
      </c>
      <c r="D11207" t="s">
        <v>3239</v>
      </c>
      <c r="H11207" t="s">
        <v>3436</v>
      </c>
      <c r="I11207">
        <v>87</v>
      </c>
      <c r="J11207" t="s">
        <v>3446</v>
      </c>
      <c r="K11207">
        <v>2001</v>
      </c>
      <c r="L11207" t="s">
        <v>29</v>
      </c>
      <c r="M11207" t="s">
        <v>29</v>
      </c>
      <c r="N11207">
        <v>41.828699999999998</v>
      </c>
      <c r="O11207">
        <v>-89.4054</v>
      </c>
      <c r="P11207" t="s">
        <v>3613</v>
      </c>
      <c r="Q11207" s="3">
        <f>Table1[[#This Row],[Capacity (MW)]]*0.395*8760*10^-6</f>
        <v>0.30103740000000001</v>
      </c>
      <c r="R11207" s="3" cm="1">
        <f t="array" ref="R11207">AVERAGE(VLOOKUP(_xlfn.TEXTSPLIT(Table1[[#This Row],[Fuel (no space after comma)]], ","), FuelList_Final_EF!$A$2:$B$65, 2, FALSE))</f>
        <v>53.06</v>
      </c>
      <c r="S11207" s="3">
        <f>Table1[[#This Row],[Generation (TWh)]]*10^9*VLOOKUP(Table1[[#This Row],[Turbine/Engine Technology]],Technology_HR!$A$2:$B$11,2,FALSE)*10^-6</f>
        <v>3314421.7739999997</v>
      </c>
      <c r="T11207" s="5">
        <f>Table1[[#This Row],[Fuel Consumption (mmBtu)]]*Table1[[#This Row],[Emission Factor (kg CO2/ mmBtu)]]*10^3</f>
        <v>175863219328.43997</v>
      </c>
      <c r="U11207" s="3">
        <f>Table1[[#This Row],[Emissions (g CO2)]]/(Table1[[#This Row],[Generation (TWh)]]*10^9)</f>
        <v>584.1905999999999</v>
      </c>
    </row>
    <row r="11208" spans="1:21" x14ac:dyDescent="0.35">
      <c r="A11208" t="s">
        <v>2370</v>
      </c>
      <c r="B11208" t="s">
        <v>3239</v>
      </c>
      <c r="C11208" t="str">
        <f>SUBSTITUTE(Table1[[#This Row],[Fuel]],", ",",")</f>
        <v>fossil gas: natural gas</v>
      </c>
      <c r="D11208" t="s">
        <v>3239</v>
      </c>
      <c r="H11208" t="s">
        <v>3436</v>
      </c>
      <c r="I11208">
        <v>87</v>
      </c>
      <c r="J11208" t="s">
        <v>3446</v>
      </c>
      <c r="K11208">
        <v>2001</v>
      </c>
      <c r="L11208" t="s">
        <v>29</v>
      </c>
      <c r="M11208" t="s">
        <v>29</v>
      </c>
      <c r="N11208">
        <v>41.828699999999998</v>
      </c>
      <c r="O11208">
        <v>-89.4054</v>
      </c>
      <c r="P11208" t="s">
        <v>3613</v>
      </c>
      <c r="Q11208" s="3">
        <f>Table1[[#This Row],[Capacity (MW)]]*0.395*8760*10^-6</f>
        <v>0.30103740000000001</v>
      </c>
      <c r="R11208" s="3" cm="1">
        <f t="array" ref="R11208">AVERAGE(VLOOKUP(_xlfn.TEXTSPLIT(Table1[[#This Row],[Fuel (no space after comma)]], ","), FuelList_Final_EF!$A$2:$B$65, 2, FALSE))</f>
        <v>53.06</v>
      </c>
      <c r="S11208" s="3">
        <f>Table1[[#This Row],[Generation (TWh)]]*10^9*VLOOKUP(Table1[[#This Row],[Turbine/Engine Technology]],Technology_HR!$A$2:$B$11,2,FALSE)*10^-6</f>
        <v>3314421.7739999997</v>
      </c>
      <c r="T11208" s="5">
        <f>Table1[[#This Row],[Fuel Consumption (mmBtu)]]*Table1[[#This Row],[Emission Factor (kg CO2/ mmBtu)]]*10^3</f>
        <v>175863219328.43997</v>
      </c>
      <c r="U11208" s="3">
        <f>Table1[[#This Row],[Emissions (g CO2)]]/(Table1[[#This Row],[Generation (TWh)]]*10^9)</f>
        <v>584.1905999999999</v>
      </c>
    </row>
    <row r="11209" spans="1:21" x14ac:dyDescent="0.35">
      <c r="A11209" t="s">
        <v>2370</v>
      </c>
      <c r="B11209" t="s">
        <v>3239</v>
      </c>
      <c r="C11209" t="str">
        <f>SUBSTITUTE(Table1[[#This Row],[Fuel]],", ",",")</f>
        <v>fossil gas: natural gas</v>
      </c>
      <c r="D11209" t="s">
        <v>3239</v>
      </c>
      <c r="H11209" t="s">
        <v>3436</v>
      </c>
      <c r="I11209">
        <v>87</v>
      </c>
      <c r="J11209" t="s">
        <v>3446</v>
      </c>
      <c r="K11209">
        <v>2001</v>
      </c>
      <c r="L11209" t="s">
        <v>29</v>
      </c>
      <c r="M11209" t="s">
        <v>29</v>
      </c>
      <c r="N11209">
        <v>41.828699999999998</v>
      </c>
      <c r="O11209">
        <v>-89.4054</v>
      </c>
      <c r="P11209" t="s">
        <v>3613</v>
      </c>
      <c r="Q11209" s="3">
        <f>Table1[[#This Row],[Capacity (MW)]]*0.395*8760*10^-6</f>
        <v>0.30103740000000001</v>
      </c>
      <c r="R11209" s="3" cm="1">
        <f t="array" ref="R11209">AVERAGE(VLOOKUP(_xlfn.TEXTSPLIT(Table1[[#This Row],[Fuel (no space after comma)]], ","), FuelList_Final_EF!$A$2:$B$65, 2, FALSE))</f>
        <v>53.06</v>
      </c>
      <c r="S11209" s="3">
        <f>Table1[[#This Row],[Generation (TWh)]]*10^9*VLOOKUP(Table1[[#This Row],[Turbine/Engine Technology]],Technology_HR!$A$2:$B$11,2,FALSE)*10^-6</f>
        <v>3314421.7739999997</v>
      </c>
      <c r="T11209" s="5">
        <f>Table1[[#This Row],[Fuel Consumption (mmBtu)]]*Table1[[#This Row],[Emission Factor (kg CO2/ mmBtu)]]*10^3</f>
        <v>175863219328.43997</v>
      </c>
      <c r="U11209" s="3">
        <f>Table1[[#This Row],[Emissions (g CO2)]]/(Table1[[#This Row],[Generation (TWh)]]*10^9)</f>
        <v>584.1905999999999</v>
      </c>
    </row>
    <row r="11210" spans="1:21" x14ac:dyDescent="0.35">
      <c r="A11210" t="s">
        <v>2370</v>
      </c>
      <c r="B11210" t="s">
        <v>3239</v>
      </c>
      <c r="C11210" t="str">
        <f>SUBSTITUTE(Table1[[#This Row],[Fuel]],", ",",")</f>
        <v>fossil gas: natural gas</v>
      </c>
      <c r="D11210" t="s">
        <v>3239</v>
      </c>
      <c r="H11210" t="s">
        <v>3436</v>
      </c>
      <c r="I11210">
        <v>87</v>
      </c>
      <c r="J11210" t="s">
        <v>3446</v>
      </c>
      <c r="K11210">
        <v>2001</v>
      </c>
      <c r="L11210" t="s">
        <v>29</v>
      </c>
      <c r="M11210" t="s">
        <v>29</v>
      </c>
      <c r="N11210">
        <v>41.828699999999998</v>
      </c>
      <c r="O11210">
        <v>-89.4054</v>
      </c>
      <c r="P11210" t="s">
        <v>3613</v>
      </c>
      <c r="Q11210" s="3">
        <f>Table1[[#This Row],[Capacity (MW)]]*0.395*8760*10^-6</f>
        <v>0.30103740000000001</v>
      </c>
      <c r="R11210" s="3" cm="1">
        <f t="array" ref="R11210">AVERAGE(VLOOKUP(_xlfn.TEXTSPLIT(Table1[[#This Row],[Fuel (no space after comma)]], ","), FuelList_Final_EF!$A$2:$B$65, 2, FALSE))</f>
        <v>53.06</v>
      </c>
      <c r="S11210" s="3">
        <f>Table1[[#This Row],[Generation (TWh)]]*10^9*VLOOKUP(Table1[[#This Row],[Turbine/Engine Technology]],Technology_HR!$A$2:$B$11,2,FALSE)*10^-6</f>
        <v>3314421.7739999997</v>
      </c>
      <c r="T11210" s="5">
        <f>Table1[[#This Row],[Fuel Consumption (mmBtu)]]*Table1[[#This Row],[Emission Factor (kg CO2/ mmBtu)]]*10^3</f>
        <v>175863219328.43997</v>
      </c>
      <c r="U11210" s="3">
        <f>Table1[[#This Row],[Emissions (g CO2)]]/(Table1[[#This Row],[Generation (TWh)]]*10^9)</f>
        <v>584.1905999999999</v>
      </c>
    </row>
    <row r="11211" spans="1:21" x14ac:dyDescent="0.35">
      <c r="A11211" t="s">
        <v>2370</v>
      </c>
      <c r="B11211" t="s">
        <v>3239</v>
      </c>
      <c r="C11211" t="str">
        <f>SUBSTITUTE(Table1[[#This Row],[Fuel]],", ",",")</f>
        <v>fossil gas: natural gas</v>
      </c>
      <c r="D11211" t="s">
        <v>3239</v>
      </c>
      <c r="H11211" t="s">
        <v>3436</v>
      </c>
      <c r="I11211">
        <v>87</v>
      </c>
      <c r="J11211" t="s">
        <v>3446</v>
      </c>
      <c r="K11211">
        <v>2001</v>
      </c>
      <c r="L11211" t="s">
        <v>29</v>
      </c>
      <c r="M11211" t="s">
        <v>29</v>
      </c>
      <c r="N11211">
        <v>41.828699999999998</v>
      </c>
      <c r="O11211">
        <v>-89.4054</v>
      </c>
      <c r="P11211" t="s">
        <v>3613</v>
      </c>
      <c r="Q11211" s="3">
        <f>Table1[[#This Row],[Capacity (MW)]]*0.395*8760*10^-6</f>
        <v>0.30103740000000001</v>
      </c>
      <c r="R11211" s="3" cm="1">
        <f t="array" ref="R11211">AVERAGE(VLOOKUP(_xlfn.TEXTSPLIT(Table1[[#This Row],[Fuel (no space after comma)]], ","), FuelList_Final_EF!$A$2:$B$65, 2, FALSE))</f>
        <v>53.06</v>
      </c>
      <c r="S11211" s="3">
        <f>Table1[[#This Row],[Generation (TWh)]]*10^9*VLOOKUP(Table1[[#This Row],[Turbine/Engine Technology]],Technology_HR!$A$2:$B$11,2,FALSE)*10^-6</f>
        <v>3314421.7739999997</v>
      </c>
      <c r="T11211" s="5">
        <f>Table1[[#This Row],[Fuel Consumption (mmBtu)]]*Table1[[#This Row],[Emission Factor (kg CO2/ mmBtu)]]*10^3</f>
        <v>175863219328.43997</v>
      </c>
      <c r="U11211" s="3">
        <f>Table1[[#This Row],[Emissions (g CO2)]]/(Table1[[#This Row],[Generation (TWh)]]*10^9)</f>
        <v>584.1905999999999</v>
      </c>
    </row>
    <row r="11212" spans="1:21" x14ac:dyDescent="0.35">
      <c r="A11212" t="s">
        <v>2461</v>
      </c>
      <c r="B11212" t="s">
        <v>3243</v>
      </c>
      <c r="C11212" t="str">
        <f>SUBSTITUTE(Table1[[#This Row],[Fuel]],", ",",")</f>
        <v>fossil gas: natural gas,fossil liquids: fuel oil</v>
      </c>
      <c r="D11212" t="s">
        <v>3239</v>
      </c>
      <c r="E11212" t="s">
        <v>3275</v>
      </c>
      <c r="H11212" t="s">
        <v>3438</v>
      </c>
      <c r="I11212">
        <v>1068</v>
      </c>
      <c r="J11212" t="s">
        <v>3446</v>
      </c>
      <c r="K11212">
        <v>2012</v>
      </c>
      <c r="L11212" t="s">
        <v>29</v>
      </c>
      <c r="M11212" t="s">
        <v>29</v>
      </c>
      <c r="N11212">
        <v>35.379772000000003</v>
      </c>
      <c r="O11212">
        <v>-78.087249999999997</v>
      </c>
      <c r="P11212" t="s">
        <v>3613</v>
      </c>
      <c r="Q11212" s="3">
        <f>Table1[[#This Row],[Capacity (MW)]]*0.395*8760*10^-6</f>
        <v>3.6954935999999998</v>
      </c>
      <c r="R11212" s="3" cm="1">
        <f t="array" ref="R11212">AVERAGE(VLOOKUP(_xlfn.TEXTSPLIT(Table1[[#This Row],[Fuel (no space after comma)]], ","), FuelList_Final_EF!$A$2:$B$65, 2, FALSE))</f>
        <v>65.583341148886291</v>
      </c>
      <c r="S11212" s="3">
        <f>Table1[[#This Row],[Generation (TWh)]]*10^9*VLOOKUP(Table1[[#This Row],[Turbine/Engine Technology]],Technology_HR!$A$2:$B$11,2,FALSE)*10^-6</f>
        <v>27897281.1864</v>
      </c>
      <c r="T11212" s="5">
        <f>Table1[[#This Row],[Fuel Consumption (mmBtu)]]*Table1[[#This Row],[Emission Factor (kg CO2/ mmBtu)]]*10^3</f>
        <v>1829596909174.0784</v>
      </c>
      <c r="U11212" s="3">
        <f>Table1[[#This Row],[Emissions (g CO2)]]/(Table1[[#This Row],[Generation (TWh)]]*10^9)</f>
        <v>495.08864233294258</v>
      </c>
    </row>
    <row r="11213" spans="1:21" x14ac:dyDescent="0.35">
      <c r="A11213" t="s">
        <v>2759</v>
      </c>
      <c r="B11213" t="s">
        <v>3280</v>
      </c>
      <c r="C11213" t="str">
        <f>SUBSTITUTE(Table1[[#This Row],[Fuel]],", ",",")</f>
        <v>fossil gas: natural gas,other: hydrogen (unknown)</v>
      </c>
      <c r="D11213" t="s">
        <v>3239</v>
      </c>
      <c r="E11213" t="s">
        <v>3644</v>
      </c>
      <c r="H11213" t="s">
        <v>3438</v>
      </c>
      <c r="I11213">
        <v>754</v>
      </c>
      <c r="J11213" t="s">
        <v>3447</v>
      </c>
      <c r="K11213">
        <v>2028</v>
      </c>
      <c r="L11213" t="s">
        <v>29</v>
      </c>
      <c r="M11213" t="s">
        <v>29</v>
      </c>
      <c r="N11213">
        <v>29.940422000000002</v>
      </c>
      <c r="O11213">
        <v>-93.876195999999993</v>
      </c>
      <c r="P11213" t="s">
        <v>3613</v>
      </c>
      <c r="Q11213" s="3">
        <f>Table1[[#This Row],[Capacity (MW)]]*0.395*8760*10^-6</f>
        <v>2.6089907999999999</v>
      </c>
      <c r="R11213" s="3" cm="1">
        <f t="array" ref="R11213">AVERAGE(VLOOKUP(_xlfn.TEXTSPLIT(Table1[[#This Row],[Fuel (no space after comma)]], ","), FuelList_Final_EF!$A$2:$B$65, 2, FALSE))</f>
        <v>26.53</v>
      </c>
      <c r="S11213" s="3">
        <f>Table1[[#This Row],[Generation (TWh)]]*10^9*VLOOKUP(Table1[[#This Row],[Turbine/Engine Technology]],Technology_HR!$A$2:$B$11,2,FALSE)*10^-6</f>
        <v>19695271.549199998</v>
      </c>
      <c r="T11213" s="5">
        <f>Table1[[#This Row],[Fuel Consumption (mmBtu)]]*Table1[[#This Row],[Emission Factor (kg CO2/ mmBtu)]]*10^3</f>
        <v>522515554200.27594</v>
      </c>
      <c r="U11213" s="3">
        <f>Table1[[#This Row],[Emissions (g CO2)]]/(Table1[[#This Row],[Generation (TWh)]]*10^9)</f>
        <v>200.27496999999997</v>
      </c>
    </row>
    <row r="11214" spans="1:21" x14ac:dyDescent="0.35">
      <c r="A11214" t="s">
        <v>2459</v>
      </c>
      <c r="B11214" t="s">
        <v>3239</v>
      </c>
      <c r="C11214" t="str">
        <f>SUBSTITUTE(Table1[[#This Row],[Fuel]],", ",",")</f>
        <v>fossil gas: natural gas</v>
      </c>
      <c r="D11214" t="s">
        <v>3239</v>
      </c>
      <c r="H11214" t="s">
        <v>3436</v>
      </c>
      <c r="I11214">
        <v>57</v>
      </c>
      <c r="J11214" t="s">
        <v>3446</v>
      </c>
      <c r="K11214">
        <v>2004</v>
      </c>
      <c r="L11214" t="s">
        <v>29</v>
      </c>
      <c r="M11214" t="s">
        <v>29</v>
      </c>
      <c r="N11214">
        <v>29.352499999999999</v>
      </c>
      <c r="O11214">
        <v>-98.576099999999997</v>
      </c>
      <c r="P11214" t="s">
        <v>3613</v>
      </c>
      <c r="Q11214" s="3">
        <f>Table1[[#This Row],[Capacity (MW)]]*0.395*8760*10^-6</f>
        <v>0.19723139999999997</v>
      </c>
      <c r="R11214" s="3" cm="1">
        <f t="array" ref="R11214">AVERAGE(VLOOKUP(_xlfn.TEXTSPLIT(Table1[[#This Row],[Fuel (no space after comma)]], ","), FuelList_Final_EF!$A$2:$B$65, 2, FALSE))</f>
        <v>53.06</v>
      </c>
      <c r="S11214" s="3">
        <f>Table1[[#This Row],[Generation (TWh)]]*10^9*VLOOKUP(Table1[[#This Row],[Turbine/Engine Technology]],Technology_HR!$A$2:$B$11,2,FALSE)*10^-6</f>
        <v>2171517.7139999997</v>
      </c>
      <c r="T11214" s="5">
        <f>Table1[[#This Row],[Fuel Consumption (mmBtu)]]*Table1[[#This Row],[Emission Factor (kg CO2/ mmBtu)]]*10^3</f>
        <v>115220729904.84</v>
      </c>
      <c r="U11214" s="3">
        <f>Table1[[#This Row],[Emissions (g CO2)]]/(Table1[[#This Row],[Generation (TWh)]]*10^9)</f>
        <v>584.19060000000002</v>
      </c>
    </row>
    <row r="11215" spans="1:21" x14ac:dyDescent="0.35">
      <c r="A11215" t="s">
        <v>2459</v>
      </c>
      <c r="B11215" t="s">
        <v>3239</v>
      </c>
      <c r="C11215" t="str">
        <f>SUBSTITUTE(Table1[[#This Row],[Fuel]],", ",",")</f>
        <v>fossil gas: natural gas</v>
      </c>
      <c r="D11215" t="s">
        <v>3239</v>
      </c>
      <c r="H11215" t="s">
        <v>3436</v>
      </c>
      <c r="I11215">
        <v>57</v>
      </c>
      <c r="J11215" t="s">
        <v>3446</v>
      </c>
      <c r="K11215">
        <v>2004</v>
      </c>
      <c r="L11215" t="s">
        <v>29</v>
      </c>
      <c r="M11215" t="s">
        <v>29</v>
      </c>
      <c r="N11215">
        <v>29.352499999999999</v>
      </c>
      <c r="O11215">
        <v>-98.576099999999997</v>
      </c>
      <c r="P11215" t="s">
        <v>3613</v>
      </c>
      <c r="Q11215" s="3">
        <f>Table1[[#This Row],[Capacity (MW)]]*0.395*8760*10^-6</f>
        <v>0.19723139999999997</v>
      </c>
      <c r="R11215" s="3" cm="1">
        <f t="array" ref="R11215">AVERAGE(VLOOKUP(_xlfn.TEXTSPLIT(Table1[[#This Row],[Fuel (no space after comma)]], ","), FuelList_Final_EF!$A$2:$B$65, 2, FALSE))</f>
        <v>53.06</v>
      </c>
      <c r="S11215" s="3">
        <f>Table1[[#This Row],[Generation (TWh)]]*10^9*VLOOKUP(Table1[[#This Row],[Turbine/Engine Technology]],Technology_HR!$A$2:$B$11,2,FALSE)*10^-6</f>
        <v>2171517.7139999997</v>
      </c>
      <c r="T11215" s="5">
        <f>Table1[[#This Row],[Fuel Consumption (mmBtu)]]*Table1[[#This Row],[Emission Factor (kg CO2/ mmBtu)]]*10^3</f>
        <v>115220729904.84</v>
      </c>
      <c r="U11215" s="3">
        <f>Table1[[#This Row],[Emissions (g CO2)]]/(Table1[[#This Row],[Generation (TWh)]]*10^9)</f>
        <v>584.19060000000002</v>
      </c>
    </row>
    <row r="11216" spans="1:21" x14ac:dyDescent="0.35">
      <c r="A11216" t="s">
        <v>2459</v>
      </c>
      <c r="B11216" t="s">
        <v>3239</v>
      </c>
      <c r="C11216" t="str">
        <f>SUBSTITUTE(Table1[[#This Row],[Fuel]],", ",",")</f>
        <v>fossil gas: natural gas</v>
      </c>
      <c r="D11216" t="s">
        <v>3239</v>
      </c>
      <c r="H11216" t="s">
        <v>3436</v>
      </c>
      <c r="I11216">
        <v>57</v>
      </c>
      <c r="J11216" t="s">
        <v>3446</v>
      </c>
      <c r="K11216">
        <v>2004</v>
      </c>
      <c r="L11216" t="s">
        <v>29</v>
      </c>
      <c r="M11216" t="s">
        <v>29</v>
      </c>
      <c r="N11216">
        <v>29.352499999999999</v>
      </c>
      <c r="O11216">
        <v>-98.576099999999997</v>
      </c>
      <c r="P11216" t="s">
        <v>3613</v>
      </c>
      <c r="Q11216" s="3">
        <f>Table1[[#This Row],[Capacity (MW)]]*0.395*8760*10^-6</f>
        <v>0.19723139999999997</v>
      </c>
      <c r="R11216" s="3" cm="1">
        <f t="array" ref="R11216">AVERAGE(VLOOKUP(_xlfn.TEXTSPLIT(Table1[[#This Row],[Fuel (no space after comma)]], ","), FuelList_Final_EF!$A$2:$B$65, 2, FALSE))</f>
        <v>53.06</v>
      </c>
      <c r="S11216" s="3">
        <f>Table1[[#This Row],[Generation (TWh)]]*10^9*VLOOKUP(Table1[[#This Row],[Turbine/Engine Technology]],Technology_HR!$A$2:$B$11,2,FALSE)*10^-6</f>
        <v>2171517.7139999997</v>
      </c>
      <c r="T11216" s="5">
        <f>Table1[[#This Row],[Fuel Consumption (mmBtu)]]*Table1[[#This Row],[Emission Factor (kg CO2/ mmBtu)]]*10^3</f>
        <v>115220729904.84</v>
      </c>
      <c r="U11216" s="3">
        <f>Table1[[#This Row],[Emissions (g CO2)]]/(Table1[[#This Row],[Generation (TWh)]]*10^9)</f>
        <v>584.19060000000002</v>
      </c>
    </row>
    <row r="11217" spans="1:21" x14ac:dyDescent="0.35">
      <c r="A11217" t="s">
        <v>2459</v>
      </c>
      <c r="B11217" t="s">
        <v>3239</v>
      </c>
      <c r="C11217" t="str">
        <f>SUBSTITUTE(Table1[[#This Row],[Fuel]],", ",",")</f>
        <v>fossil gas: natural gas</v>
      </c>
      <c r="D11217" t="s">
        <v>3239</v>
      </c>
      <c r="H11217" t="s">
        <v>3436</v>
      </c>
      <c r="I11217">
        <v>57</v>
      </c>
      <c r="J11217" t="s">
        <v>3446</v>
      </c>
      <c r="K11217">
        <v>2004</v>
      </c>
      <c r="L11217" t="s">
        <v>29</v>
      </c>
      <c r="M11217" t="s">
        <v>29</v>
      </c>
      <c r="N11217">
        <v>29.352499999999999</v>
      </c>
      <c r="O11217">
        <v>-98.576099999999997</v>
      </c>
      <c r="P11217" t="s">
        <v>3613</v>
      </c>
      <c r="Q11217" s="3">
        <f>Table1[[#This Row],[Capacity (MW)]]*0.395*8760*10^-6</f>
        <v>0.19723139999999997</v>
      </c>
      <c r="R11217" s="3" cm="1">
        <f t="array" ref="R11217">AVERAGE(VLOOKUP(_xlfn.TEXTSPLIT(Table1[[#This Row],[Fuel (no space after comma)]], ","), FuelList_Final_EF!$A$2:$B$65, 2, FALSE))</f>
        <v>53.06</v>
      </c>
      <c r="S11217" s="3">
        <f>Table1[[#This Row],[Generation (TWh)]]*10^9*VLOOKUP(Table1[[#This Row],[Turbine/Engine Technology]],Technology_HR!$A$2:$B$11,2,FALSE)*10^-6</f>
        <v>2171517.7139999997</v>
      </c>
      <c r="T11217" s="5">
        <f>Table1[[#This Row],[Fuel Consumption (mmBtu)]]*Table1[[#This Row],[Emission Factor (kg CO2/ mmBtu)]]*10^3</f>
        <v>115220729904.84</v>
      </c>
      <c r="U11217" s="3">
        <f>Table1[[#This Row],[Emissions (g CO2)]]/(Table1[[#This Row],[Generation (TWh)]]*10^9)</f>
        <v>584.19060000000002</v>
      </c>
    </row>
    <row r="11218" spans="1:21" x14ac:dyDescent="0.35">
      <c r="A11218" t="s">
        <v>2838</v>
      </c>
      <c r="B11218" t="s">
        <v>3239</v>
      </c>
      <c r="C11218" t="str">
        <f>SUBSTITUTE(Table1[[#This Row],[Fuel]],", ",",")</f>
        <v>fossil gas: natural gas</v>
      </c>
      <c r="D11218" t="s">
        <v>3239</v>
      </c>
      <c r="H11218" t="s">
        <v>3438</v>
      </c>
      <c r="I11218">
        <v>74</v>
      </c>
      <c r="J11218" t="s">
        <v>3446</v>
      </c>
      <c r="K11218">
        <v>2016</v>
      </c>
      <c r="L11218" t="s">
        <v>29</v>
      </c>
      <c r="M11218" t="s">
        <v>29</v>
      </c>
      <c r="N11218">
        <v>29.691110999999999</v>
      </c>
      <c r="O11218">
        <v>-91.192779999999999</v>
      </c>
      <c r="P11218" t="s">
        <v>3613</v>
      </c>
      <c r="Q11218" s="3">
        <f>Table1[[#This Row],[Capacity (MW)]]*0.395*8760*10^-6</f>
        <v>0.25605480000000003</v>
      </c>
      <c r="R11218" s="3" cm="1">
        <f t="array" ref="R11218">AVERAGE(VLOOKUP(_xlfn.TEXTSPLIT(Table1[[#This Row],[Fuel (no space after comma)]], ","), FuelList_Final_EF!$A$2:$B$65, 2, FALSE))</f>
        <v>53.06</v>
      </c>
      <c r="S11218" s="3">
        <f>Table1[[#This Row],[Generation (TWh)]]*10^9*VLOOKUP(Table1[[#This Row],[Turbine/Engine Technology]],Technology_HR!$A$2:$B$11,2,FALSE)*10^-6</f>
        <v>1932957.6852000002</v>
      </c>
      <c r="T11218" s="5">
        <f>Table1[[#This Row],[Fuel Consumption (mmBtu)]]*Table1[[#This Row],[Emission Factor (kg CO2/ mmBtu)]]*10^3</f>
        <v>102562734776.71202</v>
      </c>
      <c r="U11218" s="3">
        <f>Table1[[#This Row],[Emissions (g CO2)]]/(Table1[[#This Row],[Generation (TWh)]]*10^9)</f>
        <v>400.54994000000005</v>
      </c>
    </row>
    <row r="11219" spans="1:21" x14ac:dyDescent="0.35">
      <c r="A11219" t="s">
        <v>2759</v>
      </c>
      <c r="B11219" t="s">
        <v>3239</v>
      </c>
      <c r="C11219" t="str">
        <f>SUBSTITUTE(Table1[[#This Row],[Fuel]],", ",",")</f>
        <v>fossil gas: natural gas</v>
      </c>
      <c r="D11219" t="s">
        <v>3239</v>
      </c>
      <c r="H11219" t="s">
        <v>3440</v>
      </c>
      <c r="I11219">
        <v>271</v>
      </c>
      <c r="J11219" t="s">
        <v>3446</v>
      </c>
      <c r="K11219">
        <v>1970</v>
      </c>
      <c r="L11219" t="s">
        <v>29</v>
      </c>
      <c r="M11219">
        <v>2034</v>
      </c>
      <c r="N11219">
        <v>30.435600000000001</v>
      </c>
      <c r="O11219">
        <v>-95.5214</v>
      </c>
      <c r="P11219" t="s">
        <v>3613</v>
      </c>
      <c r="Q11219" s="3">
        <f>Table1[[#This Row],[Capacity (MW)]]*0.395*8760*10^-6</f>
        <v>0.93771420000000005</v>
      </c>
      <c r="R11219" s="3" cm="1">
        <f t="array" ref="R11219">AVERAGE(VLOOKUP(_xlfn.TEXTSPLIT(Table1[[#This Row],[Fuel (no space after comma)]], ","), FuelList_Final_EF!$A$2:$B$65, 2, FALSE))</f>
        <v>53.06</v>
      </c>
      <c r="S11219" s="3">
        <f>Table1[[#This Row],[Generation (TWh)]]*10^9*VLOOKUP(Table1[[#This Row],[Turbine/Engine Technology]],Technology_HR!$A$2:$B$11,2,FALSE)*10^-6</f>
        <v>9644390.5470000003</v>
      </c>
      <c r="T11219" s="5">
        <f>Table1[[#This Row],[Fuel Consumption (mmBtu)]]*Table1[[#This Row],[Emission Factor (kg CO2/ mmBtu)]]*10^3</f>
        <v>511731362423.82001</v>
      </c>
      <c r="U11219" s="3">
        <f>Table1[[#This Row],[Emissions (g CO2)]]/(Table1[[#This Row],[Generation (TWh)]]*10^9)</f>
        <v>545.72209999999995</v>
      </c>
    </row>
    <row r="11220" spans="1:21" x14ac:dyDescent="0.35">
      <c r="A11220" t="s">
        <v>2759</v>
      </c>
      <c r="B11220" t="s">
        <v>3239</v>
      </c>
      <c r="C11220" t="str">
        <f>SUBSTITUTE(Table1[[#This Row],[Fuel]],", ",",")</f>
        <v>fossil gas: natural gas</v>
      </c>
      <c r="D11220" t="s">
        <v>3239</v>
      </c>
      <c r="H11220" t="s">
        <v>3440</v>
      </c>
      <c r="I11220">
        <v>271</v>
      </c>
      <c r="J11220" t="s">
        <v>3446</v>
      </c>
      <c r="K11220">
        <v>1971</v>
      </c>
      <c r="L11220" t="s">
        <v>29</v>
      </c>
      <c r="M11220">
        <v>2034</v>
      </c>
      <c r="N11220">
        <v>30.435600000000001</v>
      </c>
      <c r="O11220">
        <v>-95.5214</v>
      </c>
      <c r="P11220" t="s">
        <v>3613</v>
      </c>
      <c r="Q11220" s="3">
        <f>Table1[[#This Row],[Capacity (MW)]]*0.395*8760*10^-6</f>
        <v>0.93771420000000005</v>
      </c>
      <c r="R11220" s="3" cm="1">
        <f t="array" ref="R11220">AVERAGE(VLOOKUP(_xlfn.TEXTSPLIT(Table1[[#This Row],[Fuel (no space after comma)]], ","), FuelList_Final_EF!$A$2:$B$65, 2, FALSE))</f>
        <v>53.06</v>
      </c>
      <c r="S11220" s="3">
        <f>Table1[[#This Row],[Generation (TWh)]]*10^9*VLOOKUP(Table1[[#This Row],[Turbine/Engine Technology]],Technology_HR!$A$2:$B$11,2,FALSE)*10^-6</f>
        <v>9644390.5470000003</v>
      </c>
      <c r="T11220" s="5">
        <f>Table1[[#This Row],[Fuel Consumption (mmBtu)]]*Table1[[#This Row],[Emission Factor (kg CO2/ mmBtu)]]*10^3</f>
        <v>511731362423.82001</v>
      </c>
      <c r="U11220" s="3">
        <f>Table1[[#This Row],[Emissions (g CO2)]]/(Table1[[#This Row],[Generation (TWh)]]*10^9)</f>
        <v>545.72209999999995</v>
      </c>
    </row>
    <row r="11221" spans="1:21" x14ac:dyDescent="0.35">
      <c r="A11221" t="s">
        <v>2839</v>
      </c>
      <c r="B11221" t="s">
        <v>3239</v>
      </c>
      <c r="C11221" t="str">
        <f>SUBSTITUTE(Table1[[#This Row],[Fuel]],", ",",")</f>
        <v>fossil gas: natural gas</v>
      </c>
      <c r="D11221" t="s">
        <v>3239</v>
      </c>
      <c r="H11221" t="s">
        <v>3438</v>
      </c>
      <c r="I11221">
        <v>614</v>
      </c>
      <c r="J11221" t="s">
        <v>3446</v>
      </c>
      <c r="K11221">
        <v>2002</v>
      </c>
      <c r="L11221" t="s">
        <v>29</v>
      </c>
      <c r="M11221" t="s">
        <v>29</v>
      </c>
      <c r="N11221">
        <v>39.861400000000003</v>
      </c>
      <c r="O11221">
        <v>-75.335800000000006</v>
      </c>
      <c r="P11221" t="s">
        <v>3613</v>
      </c>
      <c r="Q11221" s="3">
        <f>Table1[[#This Row],[Capacity (MW)]]*0.395*8760*10^-6</f>
        <v>2.1245627999999996</v>
      </c>
      <c r="R11221" s="3" cm="1">
        <f t="array" ref="R11221">AVERAGE(VLOOKUP(_xlfn.TEXTSPLIT(Table1[[#This Row],[Fuel (no space after comma)]], ","), FuelList_Final_EF!$A$2:$B$65, 2, FALSE))</f>
        <v>53.06</v>
      </c>
      <c r="S11221" s="3">
        <f>Table1[[#This Row],[Generation (TWh)]]*10^9*VLOOKUP(Table1[[#This Row],[Turbine/Engine Technology]],Technology_HR!$A$2:$B$11,2,FALSE)*10^-6</f>
        <v>16038324.577199996</v>
      </c>
      <c r="T11221" s="5">
        <f>Table1[[#This Row],[Fuel Consumption (mmBtu)]]*Table1[[#This Row],[Emission Factor (kg CO2/ mmBtu)]]*10^3</f>
        <v>850993502066.23181</v>
      </c>
      <c r="U11221" s="3">
        <f>Table1[[#This Row],[Emissions (g CO2)]]/(Table1[[#This Row],[Generation (TWh)]]*10^9)</f>
        <v>400.54993999999999</v>
      </c>
    </row>
    <row r="11222" spans="1:21" x14ac:dyDescent="0.35">
      <c r="A11222" t="s">
        <v>2508</v>
      </c>
      <c r="B11222" t="s">
        <v>3239</v>
      </c>
      <c r="C11222" t="str">
        <f>SUBSTITUTE(Table1[[#This Row],[Fuel]],", ",",")</f>
        <v>fossil gas: natural gas</v>
      </c>
      <c r="D11222" t="s">
        <v>3239</v>
      </c>
      <c r="H11222" t="s">
        <v>3437</v>
      </c>
      <c r="I11222">
        <v>214</v>
      </c>
      <c r="J11222" t="s">
        <v>3450</v>
      </c>
      <c r="K11222">
        <v>2028</v>
      </c>
      <c r="L11222" t="s">
        <v>29</v>
      </c>
      <c r="M11222" t="s">
        <v>29</v>
      </c>
      <c r="N11222">
        <v>37.319000000000003</v>
      </c>
      <c r="O11222">
        <v>-84.936999999999998</v>
      </c>
      <c r="P11222" t="s">
        <v>3613</v>
      </c>
      <c r="Q11222" s="3">
        <f>Table1[[#This Row],[Capacity (MW)]]*0.395*8760*10^-6</f>
        <v>0.7404828</v>
      </c>
      <c r="R11222" s="3" cm="1">
        <f t="array" ref="R11222">AVERAGE(VLOOKUP(_xlfn.TEXTSPLIT(Table1[[#This Row],[Fuel (no space after comma)]], ","), FuelList_Final_EF!$A$2:$B$65, 2, FALSE))</f>
        <v>53.06</v>
      </c>
      <c r="S11222" s="3">
        <f>Table1[[#This Row],[Generation (TWh)]]*10^9*VLOOKUP(Table1[[#This Row],[Turbine/Engine Technology]],Technology_HR!$A$2:$B$11,2,FALSE)*10^-6</f>
        <v>6590296.9199999999</v>
      </c>
      <c r="T11222" s="5">
        <f>Table1[[#This Row],[Fuel Consumption (mmBtu)]]*Table1[[#This Row],[Emission Factor (kg CO2/ mmBtu)]]*10^3</f>
        <v>349681154575.20001</v>
      </c>
      <c r="U11222" s="3">
        <f>Table1[[#This Row],[Emissions (g CO2)]]/(Table1[[#This Row],[Generation (TWh)]]*10^9)</f>
        <v>472.23400000000004</v>
      </c>
    </row>
    <row r="11223" spans="1:21" x14ac:dyDescent="0.35">
      <c r="A11223" t="s">
        <v>2457</v>
      </c>
      <c r="B11223" t="s">
        <v>3239</v>
      </c>
      <c r="C11223" t="str">
        <f>SUBSTITUTE(Table1[[#This Row],[Fuel]],", ",",")</f>
        <v>fossil gas: natural gas</v>
      </c>
      <c r="D11223" t="s">
        <v>3239</v>
      </c>
      <c r="H11223" t="s">
        <v>3440</v>
      </c>
      <c r="I11223">
        <v>114</v>
      </c>
      <c r="J11223" t="s">
        <v>3446</v>
      </c>
      <c r="K11223">
        <v>1957</v>
      </c>
      <c r="L11223" t="s">
        <v>29</v>
      </c>
      <c r="M11223" t="s">
        <v>29</v>
      </c>
      <c r="N11223">
        <v>32.704700000000003</v>
      </c>
      <c r="O11223">
        <v>-93.959699999999998</v>
      </c>
      <c r="P11223" t="s">
        <v>3613</v>
      </c>
      <c r="Q11223" s="3">
        <f>Table1[[#This Row],[Capacity (MW)]]*0.395*8760*10^-6</f>
        <v>0.39446279999999995</v>
      </c>
      <c r="R11223" s="3" cm="1">
        <f t="array" ref="R11223">AVERAGE(VLOOKUP(_xlfn.TEXTSPLIT(Table1[[#This Row],[Fuel (no space after comma)]], ","), FuelList_Final_EF!$A$2:$B$65, 2, FALSE))</f>
        <v>53.06</v>
      </c>
      <c r="S11223" s="3">
        <f>Table1[[#This Row],[Generation (TWh)]]*10^9*VLOOKUP(Table1[[#This Row],[Turbine/Engine Technology]],Technology_HR!$A$2:$B$11,2,FALSE)*10^-6</f>
        <v>4057049.8979999991</v>
      </c>
      <c r="T11223" s="5">
        <f>Table1[[#This Row],[Fuel Consumption (mmBtu)]]*Table1[[#This Row],[Emission Factor (kg CO2/ mmBtu)]]*10^3</f>
        <v>215267067587.87994</v>
      </c>
      <c r="U11223" s="3">
        <f>Table1[[#This Row],[Emissions (g CO2)]]/(Table1[[#This Row],[Generation (TWh)]]*10^9)</f>
        <v>545.72209999999995</v>
      </c>
    </row>
    <row r="11224" spans="1:21" x14ac:dyDescent="0.35">
      <c r="A11224" t="s">
        <v>2457</v>
      </c>
      <c r="B11224" t="s">
        <v>3239</v>
      </c>
      <c r="C11224" t="str">
        <f>SUBSTITUTE(Table1[[#This Row],[Fuel]],", ",",")</f>
        <v>fossil gas: natural gas</v>
      </c>
      <c r="D11224" t="s">
        <v>3239</v>
      </c>
      <c r="H11224" t="s">
        <v>3440</v>
      </c>
      <c r="I11224">
        <v>114</v>
      </c>
      <c r="J11224" t="s">
        <v>3446</v>
      </c>
      <c r="K11224">
        <v>1959</v>
      </c>
      <c r="L11224" t="s">
        <v>29</v>
      </c>
      <c r="M11224" t="s">
        <v>29</v>
      </c>
      <c r="N11224">
        <v>32.704700000000003</v>
      </c>
      <c r="O11224">
        <v>-93.959699999999998</v>
      </c>
      <c r="P11224" t="s">
        <v>3613</v>
      </c>
      <c r="Q11224" s="3">
        <f>Table1[[#This Row],[Capacity (MW)]]*0.395*8760*10^-6</f>
        <v>0.39446279999999995</v>
      </c>
      <c r="R11224" s="3" cm="1">
        <f t="array" ref="R11224">AVERAGE(VLOOKUP(_xlfn.TEXTSPLIT(Table1[[#This Row],[Fuel (no space after comma)]], ","), FuelList_Final_EF!$A$2:$B$65, 2, FALSE))</f>
        <v>53.06</v>
      </c>
      <c r="S11224" s="3">
        <f>Table1[[#This Row],[Generation (TWh)]]*10^9*VLOOKUP(Table1[[#This Row],[Turbine/Engine Technology]],Technology_HR!$A$2:$B$11,2,FALSE)*10^-6</f>
        <v>4057049.8979999991</v>
      </c>
      <c r="T11224" s="5">
        <f>Table1[[#This Row],[Fuel Consumption (mmBtu)]]*Table1[[#This Row],[Emission Factor (kg CO2/ mmBtu)]]*10^3</f>
        <v>215267067587.87994</v>
      </c>
      <c r="U11224" s="3">
        <f>Table1[[#This Row],[Emissions (g CO2)]]/(Table1[[#This Row],[Generation (TWh)]]*10^9)</f>
        <v>545.72209999999995</v>
      </c>
    </row>
    <row r="11225" spans="1:21" x14ac:dyDescent="0.35">
      <c r="A11225" t="s">
        <v>2530</v>
      </c>
      <c r="B11225" t="s">
        <v>3243</v>
      </c>
      <c r="C11225" t="str">
        <f>SUBSTITUTE(Table1[[#This Row],[Fuel]],", ",",")</f>
        <v>fossil gas: natural gas,fossil liquids: fuel oil</v>
      </c>
      <c r="D11225" t="s">
        <v>3239</v>
      </c>
      <c r="E11225" t="s">
        <v>3275</v>
      </c>
      <c r="H11225" t="s">
        <v>3436</v>
      </c>
      <c r="I11225">
        <v>77</v>
      </c>
      <c r="J11225" t="s">
        <v>3446</v>
      </c>
      <c r="K11225">
        <v>2002</v>
      </c>
      <c r="L11225" t="s">
        <v>29</v>
      </c>
      <c r="M11225" t="s">
        <v>29</v>
      </c>
      <c r="N11225">
        <v>39.203800000000001</v>
      </c>
      <c r="O11225">
        <v>-103.70050000000001</v>
      </c>
      <c r="P11225" t="s">
        <v>3613</v>
      </c>
      <c r="Q11225" s="3">
        <f>Table1[[#This Row],[Capacity (MW)]]*0.395*8760*10^-6</f>
        <v>0.26643539999999999</v>
      </c>
      <c r="R11225" s="3" cm="1">
        <f t="array" ref="R11225">AVERAGE(VLOOKUP(_xlfn.TEXTSPLIT(Table1[[#This Row],[Fuel (no space after comma)]], ","), FuelList_Final_EF!$A$2:$B$65, 2, FALSE))</f>
        <v>65.583341148886291</v>
      </c>
      <c r="S11225" s="3">
        <f>Table1[[#This Row],[Generation (TWh)]]*10^9*VLOOKUP(Table1[[#This Row],[Turbine/Engine Technology]],Technology_HR!$A$2:$B$11,2,FALSE)*10^-6</f>
        <v>2933453.7539999997</v>
      </c>
      <c r="T11225" s="5">
        <f>Table1[[#This Row],[Fuel Consumption (mmBtu)]]*Table1[[#This Row],[Emission Factor (kg CO2/ mmBtu)]]*10^3</f>
        <v>192385698293.06314</v>
      </c>
      <c r="U11225" s="3">
        <f>Table1[[#This Row],[Emissions (g CO2)]]/(Table1[[#This Row],[Generation (TWh)]]*10^9)</f>
        <v>722.072586049238</v>
      </c>
    </row>
    <row r="11226" spans="1:21" x14ac:dyDescent="0.35">
      <c r="A11226" t="s">
        <v>2530</v>
      </c>
      <c r="B11226" t="s">
        <v>3243</v>
      </c>
      <c r="C11226" t="str">
        <f>SUBSTITUTE(Table1[[#This Row],[Fuel]],", ",",")</f>
        <v>fossil gas: natural gas,fossil liquids: fuel oil</v>
      </c>
      <c r="D11226" t="s">
        <v>3239</v>
      </c>
      <c r="E11226" t="s">
        <v>3275</v>
      </c>
      <c r="H11226" t="s">
        <v>3436</v>
      </c>
      <c r="I11226">
        <v>77</v>
      </c>
      <c r="J11226" t="s">
        <v>3446</v>
      </c>
      <c r="K11226">
        <v>2002</v>
      </c>
      <c r="L11226" t="s">
        <v>29</v>
      </c>
      <c r="M11226" t="s">
        <v>29</v>
      </c>
      <c r="N11226">
        <v>39.203800000000001</v>
      </c>
      <c r="O11226">
        <v>-103.70050000000001</v>
      </c>
      <c r="P11226" t="s">
        <v>3613</v>
      </c>
      <c r="Q11226" s="3">
        <f>Table1[[#This Row],[Capacity (MW)]]*0.395*8760*10^-6</f>
        <v>0.26643539999999999</v>
      </c>
      <c r="R11226" s="3" cm="1">
        <f t="array" ref="R11226">AVERAGE(VLOOKUP(_xlfn.TEXTSPLIT(Table1[[#This Row],[Fuel (no space after comma)]], ","), FuelList_Final_EF!$A$2:$B$65, 2, FALSE))</f>
        <v>65.583341148886291</v>
      </c>
      <c r="S11226" s="3">
        <f>Table1[[#This Row],[Generation (TWh)]]*10^9*VLOOKUP(Table1[[#This Row],[Turbine/Engine Technology]],Technology_HR!$A$2:$B$11,2,FALSE)*10^-6</f>
        <v>2933453.7539999997</v>
      </c>
      <c r="T11226" s="5">
        <f>Table1[[#This Row],[Fuel Consumption (mmBtu)]]*Table1[[#This Row],[Emission Factor (kg CO2/ mmBtu)]]*10^3</f>
        <v>192385698293.06314</v>
      </c>
      <c r="U11226" s="3">
        <f>Table1[[#This Row],[Emissions (g CO2)]]/(Table1[[#This Row],[Generation (TWh)]]*10^9)</f>
        <v>722.072586049238</v>
      </c>
    </row>
    <row r="11227" spans="1:21" x14ac:dyDescent="0.35">
      <c r="A11227" t="s">
        <v>2528</v>
      </c>
      <c r="B11227" t="s">
        <v>3243</v>
      </c>
      <c r="C11227" t="str">
        <f>SUBSTITUTE(Table1[[#This Row],[Fuel]],", ",",")</f>
        <v>fossil gas: natural gas,fossil liquids: fuel oil</v>
      </c>
      <c r="D11227" t="s">
        <v>3239</v>
      </c>
      <c r="E11227" t="s">
        <v>3275</v>
      </c>
      <c r="H11227" t="s">
        <v>3436</v>
      </c>
      <c r="I11227">
        <v>110</v>
      </c>
      <c r="J11227" t="s">
        <v>3446</v>
      </c>
      <c r="K11227">
        <v>1995</v>
      </c>
      <c r="L11227" t="s">
        <v>29</v>
      </c>
      <c r="M11227" t="s">
        <v>29</v>
      </c>
      <c r="N11227">
        <v>35.431699999999999</v>
      </c>
      <c r="O11227">
        <v>-81.034700000000001</v>
      </c>
      <c r="P11227" t="s">
        <v>3613</v>
      </c>
      <c r="Q11227" s="3">
        <f>Table1[[#This Row],[Capacity (MW)]]*0.395*8760*10^-6</f>
        <v>0.38062199999999996</v>
      </c>
      <c r="R11227" s="3" cm="1">
        <f t="array" ref="R11227">AVERAGE(VLOOKUP(_xlfn.TEXTSPLIT(Table1[[#This Row],[Fuel (no space after comma)]], ","), FuelList_Final_EF!$A$2:$B$65, 2, FALSE))</f>
        <v>65.583341148886291</v>
      </c>
      <c r="S11227" s="3">
        <f>Table1[[#This Row],[Generation (TWh)]]*10^9*VLOOKUP(Table1[[#This Row],[Turbine/Engine Technology]],Technology_HR!$A$2:$B$11,2,FALSE)*10^-6</f>
        <v>4190648.2199999993</v>
      </c>
      <c r="T11227" s="5">
        <f>Table1[[#This Row],[Fuel Consumption (mmBtu)]]*Table1[[#This Row],[Emission Factor (kg CO2/ mmBtu)]]*10^3</f>
        <v>274836711847.23306</v>
      </c>
      <c r="U11227" s="3">
        <f>Table1[[#This Row],[Emissions (g CO2)]]/(Table1[[#This Row],[Generation (TWh)]]*10^9)</f>
        <v>722.07258604923811</v>
      </c>
    </row>
    <row r="11228" spans="1:21" x14ac:dyDescent="0.35">
      <c r="A11228" t="s">
        <v>2528</v>
      </c>
      <c r="B11228" t="s">
        <v>3243</v>
      </c>
      <c r="C11228" t="str">
        <f>SUBSTITUTE(Table1[[#This Row],[Fuel]],", ",",")</f>
        <v>fossil gas: natural gas,fossil liquids: fuel oil</v>
      </c>
      <c r="D11228" t="s">
        <v>3239</v>
      </c>
      <c r="E11228" t="s">
        <v>3275</v>
      </c>
      <c r="H11228" t="s">
        <v>3436</v>
      </c>
      <c r="I11228">
        <v>110</v>
      </c>
      <c r="J11228" t="s">
        <v>3446</v>
      </c>
      <c r="K11228">
        <v>1995</v>
      </c>
      <c r="L11228" t="s">
        <v>29</v>
      </c>
      <c r="M11228" t="s">
        <v>29</v>
      </c>
      <c r="N11228">
        <v>35.431699999999999</v>
      </c>
      <c r="O11228">
        <v>-81.034700000000001</v>
      </c>
      <c r="P11228" t="s">
        <v>3613</v>
      </c>
      <c r="Q11228" s="3">
        <f>Table1[[#This Row],[Capacity (MW)]]*0.395*8760*10^-6</f>
        <v>0.38062199999999996</v>
      </c>
      <c r="R11228" s="3" cm="1">
        <f t="array" ref="R11228">AVERAGE(VLOOKUP(_xlfn.TEXTSPLIT(Table1[[#This Row],[Fuel (no space after comma)]], ","), FuelList_Final_EF!$A$2:$B$65, 2, FALSE))</f>
        <v>65.583341148886291</v>
      </c>
      <c r="S11228" s="3">
        <f>Table1[[#This Row],[Generation (TWh)]]*10^9*VLOOKUP(Table1[[#This Row],[Turbine/Engine Technology]],Technology_HR!$A$2:$B$11,2,FALSE)*10^-6</f>
        <v>4190648.2199999993</v>
      </c>
      <c r="T11228" s="5">
        <f>Table1[[#This Row],[Fuel Consumption (mmBtu)]]*Table1[[#This Row],[Emission Factor (kg CO2/ mmBtu)]]*10^3</f>
        <v>274836711847.23306</v>
      </c>
      <c r="U11228" s="3">
        <f>Table1[[#This Row],[Emissions (g CO2)]]/(Table1[[#This Row],[Generation (TWh)]]*10^9)</f>
        <v>722.07258604923811</v>
      </c>
    </row>
    <row r="11229" spans="1:21" x14ac:dyDescent="0.35">
      <c r="A11229" t="s">
        <v>2528</v>
      </c>
      <c r="B11229" t="s">
        <v>3243</v>
      </c>
      <c r="C11229" t="str">
        <f>SUBSTITUTE(Table1[[#This Row],[Fuel]],", ",",")</f>
        <v>fossil gas: natural gas,fossil liquids: fuel oil</v>
      </c>
      <c r="D11229" t="s">
        <v>3239</v>
      </c>
      <c r="E11229" t="s">
        <v>3275</v>
      </c>
      <c r="H11229" t="s">
        <v>3436</v>
      </c>
      <c r="I11229">
        <v>110</v>
      </c>
      <c r="J11229" t="s">
        <v>3446</v>
      </c>
      <c r="K11229">
        <v>1995</v>
      </c>
      <c r="L11229" t="s">
        <v>29</v>
      </c>
      <c r="M11229" t="s">
        <v>29</v>
      </c>
      <c r="N11229">
        <v>35.431699999999999</v>
      </c>
      <c r="O11229">
        <v>-81.034700000000001</v>
      </c>
      <c r="P11229" t="s">
        <v>3613</v>
      </c>
      <c r="Q11229" s="3">
        <f>Table1[[#This Row],[Capacity (MW)]]*0.395*8760*10^-6</f>
        <v>0.38062199999999996</v>
      </c>
      <c r="R11229" s="3" cm="1">
        <f t="array" ref="R11229">AVERAGE(VLOOKUP(_xlfn.TEXTSPLIT(Table1[[#This Row],[Fuel (no space after comma)]], ","), FuelList_Final_EF!$A$2:$B$65, 2, FALSE))</f>
        <v>65.583341148886291</v>
      </c>
      <c r="S11229" s="3">
        <f>Table1[[#This Row],[Generation (TWh)]]*10^9*VLOOKUP(Table1[[#This Row],[Turbine/Engine Technology]],Technology_HR!$A$2:$B$11,2,FALSE)*10^-6</f>
        <v>4190648.2199999993</v>
      </c>
      <c r="T11229" s="5">
        <f>Table1[[#This Row],[Fuel Consumption (mmBtu)]]*Table1[[#This Row],[Emission Factor (kg CO2/ mmBtu)]]*10^3</f>
        <v>274836711847.23306</v>
      </c>
      <c r="U11229" s="3">
        <f>Table1[[#This Row],[Emissions (g CO2)]]/(Table1[[#This Row],[Generation (TWh)]]*10^9)</f>
        <v>722.07258604923811</v>
      </c>
    </row>
    <row r="11230" spans="1:21" x14ac:dyDescent="0.35">
      <c r="A11230" t="s">
        <v>2528</v>
      </c>
      <c r="B11230" t="s">
        <v>3243</v>
      </c>
      <c r="C11230" t="str">
        <f>SUBSTITUTE(Table1[[#This Row],[Fuel]],", ",",")</f>
        <v>fossil gas: natural gas,fossil liquids: fuel oil</v>
      </c>
      <c r="D11230" t="s">
        <v>3239</v>
      </c>
      <c r="E11230" t="s">
        <v>3275</v>
      </c>
      <c r="H11230" t="s">
        <v>3436</v>
      </c>
      <c r="I11230">
        <v>110</v>
      </c>
      <c r="J11230" t="s">
        <v>3446</v>
      </c>
      <c r="K11230">
        <v>1995</v>
      </c>
      <c r="L11230" t="s">
        <v>29</v>
      </c>
      <c r="M11230" t="s">
        <v>29</v>
      </c>
      <c r="N11230">
        <v>35.431699999999999</v>
      </c>
      <c r="O11230">
        <v>-81.034700000000001</v>
      </c>
      <c r="P11230" t="s">
        <v>3613</v>
      </c>
      <c r="Q11230" s="3">
        <f>Table1[[#This Row],[Capacity (MW)]]*0.395*8760*10^-6</f>
        <v>0.38062199999999996</v>
      </c>
      <c r="R11230" s="3" cm="1">
        <f t="array" ref="R11230">AVERAGE(VLOOKUP(_xlfn.TEXTSPLIT(Table1[[#This Row],[Fuel (no space after comma)]], ","), FuelList_Final_EF!$A$2:$B$65, 2, FALSE))</f>
        <v>65.583341148886291</v>
      </c>
      <c r="S11230" s="3">
        <f>Table1[[#This Row],[Generation (TWh)]]*10^9*VLOOKUP(Table1[[#This Row],[Turbine/Engine Technology]],Technology_HR!$A$2:$B$11,2,FALSE)*10^-6</f>
        <v>4190648.2199999993</v>
      </c>
      <c r="T11230" s="5">
        <f>Table1[[#This Row],[Fuel Consumption (mmBtu)]]*Table1[[#This Row],[Emission Factor (kg CO2/ mmBtu)]]*10^3</f>
        <v>274836711847.23306</v>
      </c>
      <c r="U11230" s="3">
        <f>Table1[[#This Row],[Emissions (g CO2)]]/(Table1[[#This Row],[Generation (TWh)]]*10^9)</f>
        <v>722.07258604923811</v>
      </c>
    </row>
    <row r="11231" spans="1:21" x14ac:dyDescent="0.35">
      <c r="A11231" t="s">
        <v>2528</v>
      </c>
      <c r="B11231" t="s">
        <v>3243</v>
      </c>
      <c r="C11231" t="str">
        <f>SUBSTITUTE(Table1[[#This Row],[Fuel]],", ",",")</f>
        <v>fossil gas: natural gas,fossil liquids: fuel oil</v>
      </c>
      <c r="D11231" t="s">
        <v>3239</v>
      </c>
      <c r="E11231" t="s">
        <v>3275</v>
      </c>
      <c r="H11231" t="s">
        <v>3436</v>
      </c>
      <c r="I11231">
        <v>110</v>
      </c>
      <c r="J11231" t="s">
        <v>3446</v>
      </c>
      <c r="K11231">
        <v>1995</v>
      </c>
      <c r="L11231" t="s">
        <v>29</v>
      </c>
      <c r="M11231" t="s">
        <v>29</v>
      </c>
      <c r="N11231">
        <v>35.431699999999999</v>
      </c>
      <c r="O11231">
        <v>-81.034700000000001</v>
      </c>
      <c r="P11231" t="s">
        <v>3613</v>
      </c>
      <c r="Q11231" s="3">
        <f>Table1[[#This Row],[Capacity (MW)]]*0.395*8760*10^-6</f>
        <v>0.38062199999999996</v>
      </c>
      <c r="R11231" s="3" cm="1">
        <f t="array" ref="R11231">AVERAGE(VLOOKUP(_xlfn.TEXTSPLIT(Table1[[#This Row],[Fuel (no space after comma)]], ","), FuelList_Final_EF!$A$2:$B$65, 2, FALSE))</f>
        <v>65.583341148886291</v>
      </c>
      <c r="S11231" s="3">
        <f>Table1[[#This Row],[Generation (TWh)]]*10^9*VLOOKUP(Table1[[#This Row],[Turbine/Engine Technology]],Technology_HR!$A$2:$B$11,2,FALSE)*10^-6</f>
        <v>4190648.2199999993</v>
      </c>
      <c r="T11231" s="5">
        <f>Table1[[#This Row],[Fuel Consumption (mmBtu)]]*Table1[[#This Row],[Emission Factor (kg CO2/ mmBtu)]]*10^3</f>
        <v>274836711847.23306</v>
      </c>
      <c r="U11231" s="3">
        <f>Table1[[#This Row],[Emissions (g CO2)]]/(Table1[[#This Row],[Generation (TWh)]]*10^9)</f>
        <v>722.07258604923811</v>
      </c>
    </row>
    <row r="11232" spans="1:21" x14ac:dyDescent="0.35">
      <c r="A11232" t="s">
        <v>2528</v>
      </c>
      <c r="B11232" t="s">
        <v>3243</v>
      </c>
      <c r="C11232" t="str">
        <f>SUBSTITUTE(Table1[[#This Row],[Fuel]],", ",",")</f>
        <v>fossil gas: natural gas,fossil liquids: fuel oil</v>
      </c>
      <c r="D11232" t="s">
        <v>3239</v>
      </c>
      <c r="E11232" t="s">
        <v>3275</v>
      </c>
      <c r="H11232" t="s">
        <v>3436</v>
      </c>
      <c r="I11232">
        <v>110</v>
      </c>
      <c r="J11232" t="s">
        <v>3446</v>
      </c>
      <c r="K11232">
        <v>1995</v>
      </c>
      <c r="L11232" t="s">
        <v>29</v>
      </c>
      <c r="M11232" t="s">
        <v>29</v>
      </c>
      <c r="N11232">
        <v>35.431699999999999</v>
      </c>
      <c r="O11232">
        <v>-81.034700000000001</v>
      </c>
      <c r="P11232" t="s">
        <v>3613</v>
      </c>
      <c r="Q11232" s="3">
        <f>Table1[[#This Row],[Capacity (MW)]]*0.395*8760*10^-6</f>
        <v>0.38062199999999996</v>
      </c>
      <c r="R11232" s="3" cm="1">
        <f t="array" ref="R11232">AVERAGE(VLOOKUP(_xlfn.TEXTSPLIT(Table1[[#This Row],[Fuel (no space after comma)]], ","), FuelList_Final_EF!$A$2:$B$65, 2, FALSE))</f>
        <v>65.583341148886291</v>
      </c>
      <c r="S11232" s="3">
        <f>Table1[[#This Row],[Generation (TWh)]]*10^9*VLOOKUP(Table1[[#This Row],[Turbine/Engine Technology]],Technology_HR!$A$2:$B$11,2,FALSE)*10^-6</f>
        <v>4190648.2199999993</v>
      </c>
      <c r="T11232" s="5">
        <f>Table1[[#This Row],[Fuel Consumption (mmBtu)]]*Table1[[#This Row],[Emission Factor (kg CO2/ mmBtu)]]*10^3</f>
        <v>274836711847.23306</v>
      </c>
      <c r="U11232" s="3">
        <f>Table1[[#This Row],[Emissions (g CO2)]]/(Table1[[#This Row],[Generation (TWh)]]*10^9)</f>
        <v>722.07258604923811</v>
      </c>
    </row>
    <row r="11233" spans="1:21" x14ac:dyDescent="0.35">
      <c r="A11233" t="s">
        <v>2528</v>
      </c>
      <c r="B11233" t="s">
        <v>3243</v>
      </c>
      <c r="C11233" t="str">
        <f>SUBSTITUTE(Table1[[#This Row],[Fuel]],", ",",")</f>
        <v>fossil gas: natural gas,fossil liquids: fuel oil</v>
      </c>
      <c r="D11233" t="s">
        <v>3239</v>
      </c>
      <c r="E11233" t="s">
        <v>3275</v>
      </c>
      <c r="H11233" t="s">
        <v>3436</v>
      </c>
      <c r="I11233">
        <v>110</v>
      </c>
      <c r="J11233" t="s">
        <v>3446</v>
      </c>
      <c r="K11233">
        <v>1995</v>
      </c>
      <c r="L11233" t="s">
        <v>29</v>
      </c>
      <c r="M11233" t="s">
        <v>29</v>
      </c>
      <c r="N11233">
        <v>35.431699999999999</v>
      </c>
      <c r="O11233">
        <v>-81.034700000000001</v>
      </c>
      <c r="P11233" t="s">
        <v>3613</v>
      </c>
      <c r="Q11233" s="3">
        <f>Table1[[#This Row],[Capacity (MW)]]*0.395*8760*10^-6</f>
        <v>0.38062199999999996</v>
      </c>
      <c r="R11233" s="3" cm="1">
        <f t="array" ref="R11233">AVERAGE(VLOOKUP(_xlfn.TEXTSPLIT(Table1[[#This Row],[Fuel (no space after comma)]], ","), FuelList_Final_EF!$A$2:$B$65, 2, FALSE))</f>
        <v>65.583341148886291</v>
      </c>
      <c r="S11233" s="3">
        <f>Table1[[#This Row],[Generation (TWh)]]*10^9*VLOOKUP(Table1[[#This Row],[Turbine/Engine Technology]],Technology_HR!$A$2:$B$11,2,FALSE)*10^-6</f>
        <v>4190648.2199999993</v>
      </c>
      <c r="T11233" s="5">
        <f>Table1[[#This Row],[Fuel Consumption (mmBtu)]]*Table1[[#This Row],[Emission Factor (kg CO2/ mmBtu)]]*10^3</f>
        <v>274836711847.23306</v>
      </c>
      <c r="U11233" s="3">
        <f>Table1[[#This Row],[Emissions (g CO2)]]/(Table1[[#This Row],[Generation (TWh)]]*10^9)</f>
        <v>722.07258604923811</v>
      </c>
    </row>
    <row r="11234" spans="1:21" x14ac:dyDescent="0.35">
      <c r="A11234" t="s">
        <v>2528</v>
      </c>
      <c r="B11234" t="s">
        <v>3243</v>
      </c>
      <c r="C11234" t="str">
        <f>SUBSTITUTE(Table1[[#This Row],[Fuel]],", ",",")</f>
        <v>fossil gas: natural gas,fossil liquids: fuel oil</v>
      </c>
      <c r="D11234" t="s">
        <v>3239</v>
      </c>
      <c r="E11234" t="s">
        <v>3275</v>
      </c>
      <c r="H11234" t="s">
        <v>3436</v>
      </c>
      <c r="I11234">
        <v>110</v>
      </c>
      <c r="J11234" t="s">
        <v>3446</v>
      </c>
      <c r="K11234">
        <v>1995</v>
      </c>
      <c r="L11234" t="s">
        <v>29</v>
      </c>
      <c r="M11234" t="s">
        <v>29</v>
      </c>
      <c r="N11234">
        <v>35.431699999999999</v>
      </c>
      <c r="O11234">
        <v>-81.034700000000001</v>
      </c>
      <c r="P11234" t="s">
        <v>3613</v>
      </c>
      <c r="Q11234" s="3">
        <f>Table1[[#This Row],[Capacity (MW)]]*0.395*8760*10^-6</f>
        <v>0.38062199999999996</v>
      </c>
      <c r="R11234" s="3" cm="1">
        <f t="array" ref="R11234">AVERAGE(VLOOKUP(_xlfn.TEXTSPLIT(Table1[[#This Row],[Fuel (no space after comma)]], ","), FuelList_Final_EF!$A$2:$B$65, 2, FALSE))</f>
        <v>65.583341148886291</v>
      </c>
      <c r="S11234" s="3">
        <f>Table1[[#This Row],[Generation (TWh)]]*10^9*VLOOKUP(Table1[[#This Row],[Turbine/Engine Technology]],Technology_HR!$A$2:$B$11,2,FALSE)*10^-6</f>
        <v>4190648.2199999993</v>
      </c>
      <c r="T11234" s="5">
        <f>Table1[[#This Row],[Fuel Consumption (mmBtu)]]*Table1[[#This Row],[Emission Factor (kg CO2/ mmBtu)]]*10^3</f>
        <v>274836711847.23306</v>
      </c>
      <c r="U11234" s="3">
        <f>Table1[[#This Row],[Emissions (g CO2)]]/(Table1[[#This Row],[Generation (TWh)]]*10^9)</f>
        <v>722.07258604923811</v>
      </c>
    </row>
    <row r="11235" spans="1:21" x14ac:dyDescent="0.35">
      <c r="A11235" t="s">
        <v>2528</v>
      </c>
      <c r="B11235" t="s">
        <v>3243</v>
      </c>
      <c r="C11235" t="str">
        <f>SUBSTITUTE(Table1[[#This Row],[Fuel]],", ",",")</f>
        <v>fossil gas: natural gas,fossil liquids: fuel oil</v>
      </c>
      <c r="D11235" t="s">
        <v>3239</v>
      </c>
      <c r="E11235" t="s">
        <v>3275</v>
      </c>
      <c r="H11235" t="s">
        <v>3436</v>
      </c>
      <c r="I11235">
        <v>110</v>
      </c>
      <c r="J11235" t="s">
        <v>3446</v>
      </c>
      <c r="K11235">
        <v>1995</v>
      </c>
      <c r="L11235" t="s">
        <v>29</v>
      </c>
      <c r="M11235" t="s">
        <v>29</v>
      </c>
      <c r="N11235">
        <v>35.431699999999999</v>
      </c>
      <c r="O11235">
        <v>-81.034700000000001</v>
      </c>
      <c r="P11235" t="s">
        <v>3613</v>
      </c>
      <c r="Q11235" s="3">
        <f>Table1[[#This Row],[Capacity (MW)]]*0.395*8760*10^-6</f>
        <v>0.38062199999999996</v>
      </c>
      <c r="R11235" s="3" cm="1">
        <f t="array" ref="R11235">AVERAGE(VLOOKUP(_xlfn.TEXTSPLIT(Table1[[#This Row],[Fuel (no space after comma)]], ","), FuelList_Final_EF!$A$2:$B$65, 2, FALSE))</f>
        <v>65.583341148886291</v>
      </c>
      <c r="S11235" s="3">
        <f>Table1[[#This Row],[Generation (TWh)]]*10^9*VLOOKUP(Table1[[#This Row],[Turbine/Engine Technology]],Technology_HR!$A$2:$B$11,2,FALSE)*10^-6</f>
        <v>4190648.2199999993</v>
      </c>
      <c r="T11235" s="5">
        <f>Table1[[#This Row],[Fuel Consumption (mmBtu)]]*Table1[[#This Row],[Emission Factor (kg CO2/ mmBtu)]]*10^3</f>
        <v>274836711847.23306</v>
      </c>
      <c r="U11235" s="3">
        <f>Table1[[#This Row],[Emissions (g CO2)]]/(Table1[[#This Row],[Generation (TWh)]]*10^9)</f>
        <v>722.07258604923811</v>
      </c>
    </row>
    <row r="11236" spans="1:21" x14ac:dyDescent="0.35">
      <c r="A11236" t="s">
        <v>2528</v>
      </c>
      <c r="B11236" t="s">
        <v>3243</v>
      </c>
      <c r="C11236" t="str">
        <f>SUBSTITUTE(Table1[[#This Row],[Fuel]],", ",",")</f>
        <v>fossil gas: natural gas,fossil liquids: fuel oil</v>
      </c>
      <c r="D11236" t="s">
        <v>3239</v>
      </c>
      <c r="E11236" t="s">
        <v>3275</v>
      </c>
      <c r="H11236" t="s">
        <v>3436</v>
      </c>
      <c r="I11236">
        <v>110</v>
      </c>
      <c r="J11236" t="s">
        <v>3446</v>
      </c>
      <c r="K11236">
        <v>1995</v>
      </c>
      <c r="L11236" t="s">
        <v>29</v>
      </c>
      <c r="M11236" t="s">
        <v>29</v>
      </c>
      <c r="N11236">
        <v>35.431699999999999</v>
      </c>
      <c r="O11236">
        <v>-81.034700000000001</v>
      </c>
      <c r="P11236" t="s">
        <v>3613</v>
      </c>
      <c r="Q11236" s="3">
        <f>Table1[[#This Row],[Capacity (MW)]]*0.395*8760*10^-6</f>
        <v>0.38062199999999996</v>
      </c>
      <c r="R11236" s="3" cm="1">
        <f t="array" ref="R11236">AVERAGE(VLOOKUP(_xlfn.TEXTSPLIT(Table1[[#This Row],[Fuel (no space after comma)]], ","), FuelList_Final_EF!$A$2:$B$65, 2, FALSE))</f>
        <v>65.583341148886291</v>
      </c>
      <c r="S11236" s="3">
        <f>Table1[[#This Row],[Generation (TWh)]]*10^9*VLOOKUP(Table1[[#This Row],[Turbine/Engine Technology]],Technology_HR!$A$2:$B$11,2,FALSE)*10^-6</f>
        <v>4190648.2199999993</v>
      </c>
      <c r="T11236" s="5">
        <f>Table1[[#This Row],[Fuel Consumption (mmBtu)]]*Table1[[#This Row],[Emission Factor (kg CO2/ mmBtu)]]*10^3</f>
        <v>274836711847.23306</v>
      </c>
      <c r="U11236" s="3">
        <f>Table1[[#This Row],[Emissions (g CO2)]]/(Table1[[#This Row],[Generation (TWh)]]*10^9)</f>
        <v>722.07258604923811</v>
      </c>
    </row>
    <row r="11237" spans="1:21" x14ac:dyDescent="0.35">
      <c r="A11237" t="s">
        <v>2528</v>
      </c>
      <c r="B11237" t="s">
        <v>3243</v>
      </c>
      <c r="C11237" t="str">
        <f>SUBSTITUTE(Table1[[#This Row],[Fuel]],", ",",")</f>
        <v>fossil gas: natural gas,fossil liquids: fuel oil</v>
      </c>
      <c r="D11237" t="s">
        <v>3239</v>
      </c>
      <c r="E11237" t="s">
        <v>3275</v>
      </c>
      <c r="H11237" t="s">
        <v>3436</v>
      </c>
      <c r="I11237">
        <v>110</v>
      </c>
      <c r="J11237" t="s">
        <v>3446</v>
      </c>
      <c r="K11237">
        <v>1995</v>
      </c>
      <c r="L11237" t="s">
        <v>29</v>
      </c>
      <c r="M11237" t="s">
        <v>29</v>
      </c>
      <c r="N11237">
        <v>35.431699999999999</v>
      </c>
      <c r="O11237">
        <v>-81.034700000000001</v>
      </c>
      <c r="P11237" t="s">
        <v>3613</v>
      </c>
      <c r="Q11237" s="3">
        <f>Table1[[#This Row],[Capacity (MW)]]*0.395*8760*10^-6</f>
        <v>0.38062199999999996</v>
      </c>
      <c r="R11237" s="3" cm="1">
        <f t="array" ref="R11237">AVERAGE(VLOOKUP(_xlfn.TEXTSPLIT(Table1[[#This Row],[Fuel (no space after comma)]], ","), FuelList_Final_EF!$A$2:$B$65, 2, FALSE))</f>
        <v>65.583341148886291</v>
      </c>
      <c r="S11237" s="3">
        <f>Table1[[#This Row],[Generation (TWh)]]*10^9*VLOOKUP(Table1[[#This Row],[Turbine/Engine Technology]],Technology_HR!$A$2:$B$11,2,FALSE)*10^-6</f>
        <v>4190648.2199999993</v>
      </c>
      <c r="T11237" s="5">
        <f>Table1[[#This Row],[Fuel Consumption (mmBtu)]]*Table1[[#This Row],[Emission Factor (kg CO2/ mmBtu)]]*10^3</f>
        <v>274836711847.23306</v>
      </c>
      <c r="U11237" s="3">
        <f>Table1[[#This Row],[Emissions (g CO2)]]/(Table1[[#This Row],[Generation (TWh)]]*10^9)</f>
        <v>722.07258604923811</v>
      </c>
    </row>
    <row r="11238" spans="1:21" x14ac:dyDescent="0.35">
      <c r="A11238" t="s">
        <v>2528</v>
      </c>
      <c r="B11238" t="s">
        <v>3243</v>
      </c>
      <c r="C11238" t="str">
        <f>SUBSTITUTE(Table1[[#This Row],[Fuel]],", ",",")</f>
        <v>fossil gas: natural gas,fossil liquids: fuel oil</v>
      </c>
      <c r="D11238" t="s">
        <v>3239</v>
      </c>
      <c r="E11238" t="s">
        <v>3275</v>
      </c>
      <c r="H11238" t="s">
        <v>3436</v>
      </c>
      <c r="I11238">
        <v>110</v>
      </c>
      <c r="J11238" t="s">
        <v>3446</v>
      </c>
      <c r="K11238">
        <v>1995</v>
      </c>
      <c r="L11238" t="s">
        <v>29</v>
      </c>
      <c r="M11238" t="s">
        <v>29</v>
      </c>
      <c r="N11238">
        <v>35.431699999999999</v>
      </c>
      <c r="O11238">
        <v>-81.034700000000001</v>
      </c>
      <c r="P11238" t="s">
        <v>3613</v>
      </c>
      <c r="Q11238" s="3">
        <f>Table1[[#This Row],[Capacity (MW)]]*0.395*8760*10^-6</f>
        <v>0.38062199999999996</v>
      </c>
      <c r="R11238" s="3" cm="1">
        <f t="array" ref="R11238">AVERAGE(VLOOKUP(_xlfn.TEXTSPLIT(Table1[[#This Row],[Fuel (no space after comma)]], ","), FuelList_Final_EF!$A$2:$B$65, 2, FALSE))</f>
        <v>65.583341148886291</v>
      </c>
      <c r="S11238" s="3">
        <f>Table1[[#This Row],[Generation (TWh)]]*10^9*VLOOKUP(Table1[[#This Row],[Turbine/Engine Technology]],Technology_HR!$A$2:$B$11,2,FALSE)*10^-6</f>
        <v>4190648.2199999993</v>
      </c>
      <c r="T11238" s="5">
        <f>Table1[[#This Row],[Fuel Consumption (mmBtu)]]*Table1[[#This Row],[Emission Factor (kg CO2/ mmBtu)]]*10^3</f>
        <v>274836711847.23306</v>
      </c>
      <c r="U11238" s="3">
        <f>Table1[[#This Row],[Emissions (g CO2)]]/(Table1[[#This Row],[Generation (TWh)]]*10^9)</f>
        <v>722.07258604923811</v>
      </c>
    </row>
    <row r="11239" spans="1:21" x14ac:dyDescent="0.35">
      <c r="A11239" t="s">
        <v>2528</v>
      </c>
      <c r="B11239" t="s">
        <v>3243</v>
      </c>
      <c r="C11239" t="str">
        <f>SUBSTITUTE(Table1[[#This Row],[Fuel]],", ",",")</f>
        <v>fossil gas: natural gas,fossil liquids: fuel oil</v>
      </c>
      <c r="D11239" t="s">
        <v>3239</v>
      </c>
      <c r="E11239" t="s">
        <v>3275</v>
      </c>
      <c r="H11239" t="s">
        <v>3436</v>
      </c>
      <c r="I11239">
        <v>110</v>
      </c>
      <c r="J11239" t="s">
        <v>3446</v>
      </c>
      <c r="K11239">
        <v>1996</v>
      </c>
      <c r="L11239" t="s">
        <v>29</v>
      </c>
      <c r="M11239" t="s">
        <v>29</v>
      </c>
      <c r="N11239">
        <v>35.431699999999999</v>
      </c>
      <c r="O11239">
        <v>-81.034700000000001</v>
      </c>
      <c r="P11239" t="s">
        <v>3613</v>
      </c>
      <c r="Q11239" s="3">
        <f>Table1[[#This Row],[Capacity (MW)]]*0.395*8760*10^-6</f>
        <v>0.38062199999999996</v>
      </c>
      <c r="R11239" s="3" cm="1">
        <f t="array" ref="R11239">AVERAGE(VLOOKUP(_xlfn.TEXTSPLIT(Table1[[#This Row],[Fuel (no space after comma)]], ","), FuelList_Final_EF!$A$2:$B$65, 2, FALSE))</f>
        <v>65.583341148886291</v>
      </c>
      <c r="S11239" s="3">
        <f>Table1[[#This Row],[Generation (TWh)]]*10^9*VLOOKUP(Table1[[#This Row],[Turbine/Engine Technology]],Technology_HR!$A$2:$B$11,2,FALSE)*10^-6</f>
        <v>4190648.2199999993</v>
      </c>
      <c r="T11239" s="5">
        <f>Table1[[#This Row],[Fuel Consumption (mmBtu)]]*Table1[[#This Row],[Emission Factor (kg CO2/ mmBtu)]]*10^3</f>
        <v>274836711847.23306</v>
      </c>
      <c r="U11239" s="3">
        <f>Table1[[#This Row],[Emissions (g CO2)]]/(Table1[[#This Row],[Generation (TWh)]]*10^9)</f>
        <v>722.07258604923811</v>
      </c>
    </row>
    <row r="11240" spans="1:21" x14ac:dyDescent="0.35">
      <c r="A11240" t="s">
        <v>2528</v>
      </c>
      <c r="B11240" t="s">
        <v>3243</v>
      </c>
      <c r="C11240" t="str">
        <f>SUBSTITUTE(Table1[[#This Row],[Fuel]],", ",",")</f>
        <v>fossil gas: natural gas,fossil liquids: fuel oil</v>
      </c>
      <c r="D11240" t="s">
        <v>3239</v>
      </c>
      <c r="E11240" t="s">
        <v>3275</v>
      </c>
      <c r="H11240" t="s">
        <v>3436</v>
      </c>
      <c r="I11240">
        <v>110</v>
      </c>
      <c r="J11240" t="s">
        <v>3446</v>
      </c>
      <c r="K11240">
        <v>1996</v>
      </c>
      <c r="L11240" t="s">
        <v>29</v>
      </c>
      <c r="M11240" t="s">
        <v>29</v>
      </c>
      <c r="N11240">
        <v>35.431699999999999</v>
      </c>
      <c r="O11240">
        <v>-81.034700000000001</v>
      </c>
      <c r="P11240" t="s">
        <v>3613</v>
      </c>
      <c r="Q11240" s="3">
        <f>Table1[[#This Row],[Capacity (MW)]]*0.395*8760*10^-6</f>
        <v>0.38062199999999996</v>
      </c>
      <c r="R11240" s="3" cm="1">
        <f t="array" ref="R11240">AVERAGE(VLOOKUP(_xlfn.TEXTSPLIT(Table1[[#This Row],[Fuel (no space after comma)]], ","), FuelList_Final_EF!$A$2:$B$65, 2, FALSE))</f>
        <v>65.583341148886291</v>
      </c>
      <c r="S11240" s="3">
        <f>Table1[[#This Row],[Generation (TWh)]]*10^9*VLOOKUP(Table1[[#This Row],[Turbine/Engine Technology]],Technology_HR!$A$2:$B$11,2,FALSE)*10^-6</f>
        <v>4190648.2199999993</v>
      </c>
      <c r="T11240" s="5">
        <f>Table1[[#This Row],[Fuel Consumption (mmBtu)]]*Table1[[#This Row],[Emission Factor (kg CO2/ mmBtu)]]*10^3</f>
        <v>274836711847.23306</v>
      </c>
      <c r="U11240" s="3">
        <f>Table1[[#This Row],[Emissions (g CO2)]]/(Table1[[#This Row],[Generation (TWh)]]*10^9)</f>
        <v>722.07258604923811</v>
      </c>
    </row>
    <row r="11241" spans="1:21" x14ac:dyDescent="0.35">
      <c r="A11241" t="s">
        <v>2528</v>
      </c>
      <c r="B11241" t="s">
        <v>3243</v>
      </c>
      <c r="C11241" t="str">
        <f>SUBSTITUTE(Table1[[#This Row],[Fuel]],", ",",")</f>
        <v>fossil gas: natural gas,fossil liquids: fuel oil</v>
      </c>
      <c r="D11241" t="s">
        <v>3239</v>
      </c>
      <c r="E11241" t="s">
        <v>3275</v>
      </c>
      <c r="H11241" t="s">
        <v>3436</v>
      </c>
      <c r="I11241">
        <v>110</v>
      </c>
      <c r="J11241" t="s">
        <v>3446</v>
      </c>
      <c r="K11241">
        <v>1996</v>
      </c>
      <c r="L11241" t="s">
        <v>29</v>
      </c>
      <c r="M11241" t="s">
        <v>29</v>
      </c>
      <c r="N11241">
        <v>35.431699999999999</v>
      </c>
      <c r="O11241">
        <v>-81.034700000000001</v>
      </c>
      <c r="P11241" t="s">
        <v>3613</v>
      </c>
      <c r="Q11241" s="3">
        <f>Table1[[#This Row],[Capacity (MW)]]*0.395*8760*10^-6</f>
        <v>0.38062199999999996</v>
      </c>
      <c r="R11241" s="3" cm="1">
        <f t="array" ref="R11241">AVERAGE(VLOOKUP(_xlfn.TEXTSPLIT(Table1[[#This Row],[Fuel (no space after comma)]], ","), FuelList_Final_EF!$A$2:$B$65, 2, FALSE))</f>
        <v>65.583341148886291</v>
      </c>
      <c r="S11241" s="3">
        <f>Table1[[#This Row],[Generation (TWh)]]*10^9*VLOOKUP(Table1[[#This Row],[Turbine/Engine Technology]],Technology_HR!$A$2:$B$11,2,FALSE)*10^-6</f>
        <v>4190648.2199999993</v>
      </c>
      <c r="T11241" s="5">
        <f>Table1[[#This Row],[Fuel Consumption (mmBtu)]]*Table1[[#This Row],[Emission Factor (kg CO2/ mmBtu)]]*10^3</f>
        <v>274836711847.23306</v>
      </c>
      <c r="U11241" s="3">
        <f>Table1[[#This Row],[Emissions (g CO2)]]/(Table1[[#This Row],[Generation (TWh)]]*10^9)</f>
        <v>722.07258604923811</v>
      </c>
    </row>
    <row r="11242" spans="1:21" x14ac:dyDescent="0.35">
      <c r="A11242" t="s">
        <v>2528</v>
      </c>
      <c r="B11242" t="s">
        <v>3243</v>
      </c>
      <c r="C11242" t="str">
        <f>SUBSTITUTE(Table1[[#This Row],[Fuel]],", ",",")</f>
        <v>fossil gas: natural gas,fossil liquids: fuel oil</v>
      </c>
      <c r="D11242" t="s">
        <v>3239</v>
      </c>
      <c r="E11242" t="s">
        <v>3275</v>
      </c>
      <c r="H11242" t="s">
        <v>3436</v>
      </c>
      <c r="I11242">
        <v>110</v>
      </c>
      <c r="J11242" t="s">
        <v>3446</v>
      </c>
      <c r="K11242">
        <v>1996</v>
      </c>
      <c r="L11242" t="s">
        <v>29</v>
      </c>
      <c r="M11242" t="s">
        <v>29</v>
      </c>
      <c r="N11242">
        <v>35.431699999999999</v>
      </c>
      <c r="O11242">
        <v>-81.034700000000001</v>
      </c>
      <c r="P11242" t="s">
        <v>3613</v>
      </c>
      <c r="Q11242" s="3">
        <f>Table1[[#This Row],[Capacity (MW)]]*0.395*8760*10^-6</f>
        <v>0.38062199999999996</v>
      </c>
      <c r="R11242" s="3" cm="1">
        <f t="array" ref="R11242">AVERAGE(VLOOKUP(_xlfn.TEXTSPLIT(Table1[[#This Row],[Fuel (no space after comma)]], ","), FuelList_Final_EF!$A$2:$B$65, 2, FALSE))</f>
        <v>65.583341148886291</v>
      </c>
      <c r="S11242" s="3">
        <f>Table1[[#This Row],[Generation (TWh)]]*10^9*VLOOKUP(Table1[[#This Row],[Turbine/Engine Technology]],Technology_HR!$A$2:$B$11,2,FALSE)*10^-6</f>
        <v>4190648.2199999993</v>
      </c>
      <c r="T11242" s="5">
        <f>Table1[[#This Row],[Fuel Consumption (mmBtu)]]*Table1[[#This Row],[Emission Factor (kg CO2/ mmBtu)]]*10^3</f>
        <v>274836711847.23306</v>
      </c>
      <c r="U11242" s="3">
        <f>Table1[[#This Row],[Emissions (g CO2)]]/(Table1[[#This Row],[Generation (TWh)]]*10^9)</f>
        <v>722.07258604923811</v>
      </c>
    </row>
    <row r="11243" spans="1:21" x14ac:dyDescent="0.35">
      <c r="A11243" t="s">
        <v>2528</v>
      </c>
      <c r="B11243" t="s">
        <v>3243</v>
      </c>
      <c r="C11243" t="str">
        <f>SUBSTITUTE(Table1[[#This Row],[Fuel]],", ",",")</f>
        <v>fossil gas: natural gas,fossil liquids: fuel oil</v>
      </c>
      <c r="D11243" t="s">
        <v>3239</v>
      </c>
      <c r="E11243" t="s">
        <v>3275</v>
      </c>
      <c r="H11243" t="s">
        <v>3436</v>
      </c>
      <c r="I11243">
        <v>536</v>
      </c>
      <c r="J11243" t="s">
        <v>3449</v>
      </c>
      <c r="K11243">
        <v>2024</v>
      </c>
      <c r="L11243" t="s">
        <v>29</v>
      </c>
      <c r="M11243" t="s">
        <v>29</v>
      </c>
      <c r="N11243">
        <v>35.431699999999999</v>
      </c>
      <c r="O11243">
        <v>-81.034700000000001</v>
      </c>
      <c r="P11243" t="s">
        <v>3613</v>
      </c>
      <c r="Q11243" s="3">
        <f>Table1[[#This Row],[Capacity (MW)]]*0.395*8760*10^-6</f>
        <v>1.8546672</v>
      </c>
      <c r="R11243" s="3" cm="1">
        <f t="array" ref="R11243">AVERAGE(VLOOKUP(_xlfn.TEXTSPLIT(Table1[[#This Row],[Fuel (no space after comma)]], ","), FuelList_Final_EF!$A$2:$B$65, 2, FALSE))</f>
        <v>65.583341148886291</v>
      </c>
      <c r="S11243" s="3">
        <f>Table1[[#This Row],[Generation (TWh)]]*10^9*VLOOKUP(Table1[[#This Row],[Turbine/Engine Technology]],Technology_HR!$A$2:$B$11,2,FALSE)*10^-6</f>
        <v>20419885.871999998</v>
      </c>
      <c r="T11243" s="5">
        <f>Table1[[#This Row],[Fuel Consumption (mmBtu)]]*Table1[[#This Row],[Emission Factor (kg CO2/ mmBtu)]]*10^3</f>
        <v>1339204341364.6995</v>
      </c>
      <c r="U11243" s="3">
        <f>Table1[[#This Row],[Emissions (g CO2)]]/(Table1[[#This Row],[Generation (TWh)]]*10^9)</f>
        <v>722.07258604923811</v>
      </c>
    </row>
    <row r="11244" spans="1:21" x14ac:dyDescent="0.35">
      <c r="A11244" t="s">
        <v>2627</v>
      </c>
      <c r="B11244" t="s">
        <v>3239</v>
      </c>
      <c r="C11244" t="str">
        <f>SUBSTITUTE(Table1[[#This Row],[Fuel]],", ",",")</f>
        <v>fossil gas: natural gas</v>
      </c>
      <c r="D11244" t="s">
        <v>3239</v>
      </c>
      <c r="H11244" t="s">
        <v>3436</v>
      </c>
      <c r="I11244">
        <v>87</v>
      </c>
      <c r="J11244" t="s">
        <v>3446</v>
      </c>
      <c r="K11244">
        <v>2000</v>
      </c>
      <c r="L11244" t="s">
        <v>29</v>
      </c>
      <c r="M11244" t="s">
        <v>29</v>
      </c>
      <c r="N11244">
        <v>41.393315000000001</v>
      </c>
      <c r="O11244">
        <v>-87.943610000000007</v>
      </c>
      <c r="P11244" t="s">
        <v>3613</v>
      </c>
      <c r="Q11244" s="3">
        <f>Table1[[#This Row],[Capacity (MW)]]*0.395*8760*10^-6</f>
        <v>0.30103740000000001</v>
      </c>
      <c r="R11244" s="3" cm="1">
        <f t="array" ref="R11244">AVERAGE(VLOOKUP(_xlfn.TEXTSPLIT(Table1[[#This Row],[Fuel (no space after comma)]], ","), FuelList_Final_EF!$A$2:$B$65, 2, FALSE))</f>
        <v>53.06</v>
      </c>
      <c r="S11244" s="3">
        <f>Table1[[#This Row],[Generation (TWh)]]*10^9*VLOOKUP(Table1[[#This Row],[Turbine/Engine Technology]],Technology_HR!$A$2:$B$11,2,FALSE)*10^-6</f>
        <v>3314421.7739999997</v>
      </c>
      <c r="T11244" s="5">
        <f>Table1[[#This Row],[Fuel Consumption (mmBtu)]]*Table1[[#This Row],[Emission Factor (kg CO2/ mmBtu)]]*10^3</f>
        <v>175863219328.43997</v>
      </c>
      <c r="U11244" s="3">
        <f>Table1[[#This Row],[Emissions (g CO2)]]/(Table1[[#This Row],[Generation (TWh)]]*10^9)</f>
        <v>584.1905999999999</v>
      </c>
    </row>
    <row r="11245" spans="1:21" x14ac:dyDescent="0.35">
      <c r="A11245" t="s">
        <v>2627</v>
      </c>
      <c r="B11245" t="s">
        <v>3239</v>
      </c>
      <c r="C11245" t="str">
        <f>SUBSTITUTE(Table1[[#This Row],[Fuel]],", ",",")</f>
        <v>fossil gas: natural gas</v>
      </c>
      <c r="D11245" t="s">
        <v>3239</v>
      </c>
      <c r="H11245" t="s">
        <v>3436</v>
      </c>
      <c r="I11245">
        <v>87</v>
      </c>
      <c r="J11245" t="s">
        <v>3446</v>
      </c>
      <c r="K11245">
        <v>2000</v>
      </c>
      <c r="L11245" t="s">
        <v>29</v>
      </c>
      <c r="M11245" t="s">
        <v>29</v>
      </c>
      <c r="N11245">
        <v>41.393315000000001</v>
      </c>
      <c r="O11245">
        <v>-87.943610000000007</v>
      </c>
      <c r="P11245" t="s">
        <v>3613</v>
      </c>
      <c r="Q11245" s="3">
        <f>Table1[[#This Row],[Capacity (MW)]]*0.395*8760*10^-6</f>
        <v>0.30103740000000001</v>
      </c>
      <c r="R11245" s="3" cm="1">
        <f t="array" ref="R11245">AVERAGE(VLOOKUP(_xlfn.TEXTSPLIT(Table1[[#This Row],[Fuel (no space after comma)]], ","), FuelList_Final_EF!$A$2:$B$65, 2, FALSE))</f>
        <v>53.06</v>
      </c>
      <c r="S11245" s="3">
        <f>Table1[[#This Row],[Generation (TWh)]]*10^9*VLOOKUP(Table1[[#This Row],[Turbine/Engine Technology]],Technology_HR!$A$2:$B$11,2,FALSE)*10^-6</f>
        <v>3314421.7739999997</v>
      </c>
      <c r="T11245" s="5">
        <f>Table1[[#This Row],[Fuel Consumption (mmBtu)]]*Table1[[#This Row],[Emission Factor (kg CO2/ mmBtu)]]*10^3</f>
        <v>175863219328.43997</v>
      </c>
      <c r="U11245" s="3">
        <f>Table1[[#This Row],[Emissions (g CO2)]]/(Table1[[#This Row],[Generation (TWh)]]*10^9)</f>
        <v>584.1905999999999</v>
      </c>
    </row>
    <row r="11246" spans="1:21" x14ac:dyDescent="0.35">
      <c r="A11246" t="s">
        <v>2627</v>
      </c>
      <c r="B11246" t="s">
        <v>3239</v>
      </c>
      <c r="C11246" t="str">
        <f>SUBSTITUTE(Table1[[#This Row],[Fuel]],", ",",")</f>
        <v>fossil gas: natural gas</v>
      </c>
      <c r="D11246" t="s">
        <v>3239</v>
      </c>
      <c r="H11246" t="s">
        <v>3436</v>
      </c>
      <c r="I11246">
        <v>87</v>
      </c>
      <c r="J11246" t="s">
        <v>3446</v>
      </c>
      <c r="K11246">
        <v>2000</v>
      </c>
      <c r="L11246" t="s">
        <v>29</v>
      </c>
      <c r="M11246" t="s">
        <v>29</v>
      </c>
      <c r="N11246">
        <v>41.393315000000001</v>
      </c>
      <c r="O11246">
        <v>-87.943610000000007</v>
      </c>
      <c r="P11246" t="s">
        <v>3613</v>
      </c>
      <c r="Q11246" s="3">
        <f>Table1[[#This Row],[Capacity (MW)]]*0.395*8760*10^-6</f>
        <v>0.30103740000000001</v>
      </c>
      <c r="R11246" s="3" cm="1">
        <f t="array" ref="R11246">AVERAGE(VLOOKUP(_xlfn.TEXTSPLIT(Table1[[#This Row],[Fuel (no space after comma)]], ","), FuelList_Final_EF!$A$2:$B$65, 2, FALSE))</f>
        <v>53.06</v>
      </c>
      <c r="S11246" s="3">
        <f>Table1[[#This Row],[Generation (TWh)]]*10^9*VLOOKUP(Table1[[#This Row],[Turbine/Engine Technology]],Technology_HR!$A$2:$B$11,2,FALSE)*10^-6</f>
        <v>3314421.7739999997</v>
      </c>
      <c r="T11246" s="5">
        <f>Table1[[#This Row],[Fuel Consumption (mmBtu)]]*Table1[[#This Row],[Emission Factor (kg CO2/ mmBtu)]]*10^3</f>
        <v>175863219328.43997</v>
      </c>
      <c r="U11246" s="3">
        <f>Table1[[#This Row],[Emissions (g CO2)]]/(Table1[[#This Row],[Generation (TWh)]]*10^9)</f>
        <v>584.1905999999999</v>
      </c>
    </row>
    <row r="11247" spans="1:21" x14ac:dyDescent="0.35">
      <c r="A11247" t="s">
        <v>2627</v>
      </c>
      <c r="B11247" t="s">
        <v>3239</v>
      </c>
      <c r="C11247" t="str">
        <f>SUBSTITUTE(Table1[[#This Row],[Fuel]],", ",",")</f>
        <v>fossil gas: natural gas</v>
      </c>
      <c r="D11247" t="s">
        <v>3239</v>
      </c>
      <c r="H11247" t="s">
        <v>3436</v>
      </c>
      <c r="I11247">
        <v>87</v>
      </c>
      <c r="J11247" t="s">
        <v>3446</v>
      </c>
      <c r="K11247">
        <v>2000</v>
      </c>
      <c r="L11247" t="s">
        <v>29</v>
      </c>
      <c r="M11247" t="s">
        <v>29</v>
      </c>
      <c r="N11247">
        <v>41.393315000000001</v>
      </c>
      <c r="O11247">
        <v>-87.943610000000007</v>
      </c>
      <c r="P11247" t="s">
        <v>3613</v>
      </c>
      <c r="Q11247" s="3">
        <f>Table1[[#This Row],[Capacity (MW)]]*0.395*8760*10^-6</f>
        <v>0.30103740000000001</v>
      </c>
      <c r="R11247" s="3" cm="1">
        <f t="array" ref="R11247">AVERAGE(VLOOKUP(_xlfn.TEXTSPLIT(Table1[[#This Row],[Fuel (no space after comma)]], ","), FuelList_Final_EF!$A$2:$B$65, 2, FALSE))</f>
        <v>53.06</v>
      </c>
      <c r="S11247" s="3">
        <f>Table1[[#This Row],[Generation (TWh)]]*10^9*VLOOKUP(Table1[[#This Row],[Turbine/Engine Technology]],Technology_HR!$A$2:$B$11,2,FALSE)*10^-6</f>
        <v>3314421.7739999997</v>
      </c>
      <c r="T11247" s="5">
        <f>Table1[[#This Row],[Fuel Consumption (mmBtu)]]*Table1[[#This Row],[Emission Factor (kg CO2/ mmBtu)]]*10^3</f>
        <v>175863219328.43997</v>
      </c>
      <c r="U11247" s="3">
        <f>Table1[[#This Row],[Emissions (g CO2)]]/(Table1[[#This Row],[Generation (TWh)]]*10^9)</f>
        <v>584.1905999999999</v>
      </c>
    </row>
    <row r="11248" spans="1:21" x14ac:dyDescent="0.35">
      <c r="A11248" t="s">
        <v>2627</v>
      </c>
      <c r="B11248" t="s">
        <v>3239</v>
      </c>
      <c r="C11248" t="str">
        <f>SUBSTITUTE(Table1[[#This Row],[Fuel]],", ",",")</f>
        <v>fossil gas: natural gas</v>
      </c>
      <c r="D11248" t="s">
        <v>3239</v>
      </c>
      <c r="H11248" t="s">
        <v>3436</v>
      </c>
      <c r="I11248">
        <v>87</v>
      </c>
      <c r="J11248" t="s">
        <v>3446</v>
      </c>
      <c r="K11248">
        <v>2000</v>
      </c>
      <c r="L11248" t="s">
        <v>29</v>
      </c>
      <c r="M11248" t="s">
        <v>29</v>
      </c>
      <c r="N11248">
        <v>41.393315000000001</v>
      </c>
      <c r="O11248">
        <v>-87.943610000000007</v>
      </c>
      <c r="P11248" t="s">
        <v>3613</v>
      </c>
      <c r="Q11248" s="3">
        <f>Table1[[#This Row],[Capacity (MW)]]*0.395*8760*10^-6</f>
        <v>0.30103740000000001</v>
      </c>
      <c r="R11248" s="3" cm="1">
        <f t="array" ref="R11248">AVERAGE(VLOOKUP(_xlfn.TEXTSPLIT(Table1[[#This Row],[Fuel (no space after comma)]], ","), FuelList_Final_EF!$A$2:$B$65, 2, FALSE))</f>
        <v>53.06</v>
      </c>
      <c r="S11248" s="3">
        <f>Table1[[#This Row],[Generation (TWh)]]*10^9*VLOOKUP(Table1[[#This Row],[Turbine/Engine Technology]],Technology_HR!$A$2:$B$11,2,FALSE)*10^-6</f>
        <v>3314421.7739999997</v>
      </c>
      <c r="T11248" s="5">
        <f>Table1[[#This Row],[Fuel Consumption (mmBtu)]]*Table1[[#This Row],[Emission Factor (kg CO2/ mmBtu)]]*10^3</f>
        <v>175863219328.43997</v>
      </c>
      <c r="U11248" s="3">
        <f>Table1[[#This Row],[Emissions (g CO2)]]/(Table1[[#This Row],[Generation (TWh)]]*10^9)</f>
        <v>584.1905999999999</v>
      </c>
    </row>
    <row r="11249" spans="1:21" x14ac:dyDescent="0.35">
      <c r="A11249" t="s">
        <v>2627</v>
      </c>
      <c r="B11249" t="s">
        <v>3239</v>
      </c>
      <c r="C11249" t="str">
        <f>SUBSTITUTE(Table1[[#This Row],[Fuel]],", ",",")</f>
        <v>fossil gas: natural gas</v>
      </c>
      <c r="D11249" t="s">
        <v>3239</v>
      </c>
      <c r="H11249" t="s">
        <v>3436</v>
      </c>
      <c r="I11249">
        <v>87</v>
      </c>
      <c r="J11249" t="s">
        <v>3446</v>
      </c>
      <c r="K11249">
        <v>2000</v>
      </c>
      <c r="L11249" t="s">
        <v>29</v>
      </c>
      <c r="M11249" t="s">
        <v>29</v>
      </c>
      <c r="N11249">
        <v>41.393315000000001</v>
      </c>
      <c r="O11249">
        <v>-87.943610000000007</v>
      </c>
      <c r="P11249" t="s">
        <v>3613</v>
      </c>
      <c r="Q11249" s="3">
        <f>Table1[[#This Row],[Capacity (MW)]]*0.395*8760*10^-6</f>
        <v>0.30103740000000001</v>
      </c>
      <c r="R11249" s="3" cm="1">
        <f t="array" ref="R11249">AVERAGE(VLOOKUP(_xlfn.TEXTSPLIT(Table1[[#This Row],[Fuel (no space after comma)]], ","), FuelList_Final_EF!$A$2:$B$65, 2, FALSE))</f>
        <v>53.06</v>
      </c>
      <c r="S11249" s="3">
        <f>Table1[[#This Row],[Generation (TWh)]]*10^9*VLOOKUP(Table1[[#This Row],[Turbine/Engine Technology]],Technology_HR!$A$2:$B$11,2,FALSE)*10^-6</f>
        <v>3314421.7739999997</v>
      </c>
      <c r="T11249" s="5">
        <f>Table1[[#This Row],[Fuel Consumption (mmBtu)]]*Table1[[#This Row],[Emission Factor (kg CO2/ mmBtu)]]*10^3</f>
        <v>175863219328.43997</v>
      </c>
      <c r="U11249" s="3">
        <f>Table1[[#This Row],[Emissions (g CO2)]]/(Table1[[#This Row],[Generation (TWh)]]*10^9)</f>
        <v>584.1905999999999</v>
      </c>
    </row>
    <row r="11250" spans="1:21" x14ac:dyDescent="0.35">
      <c r="A11250" t="s">
        <v>2627</v>
      </c>
      <c r="B11250" t="s">
        <v>3239</v>
      </c>
      <c r="C11250" t="str">
        <f>SUBSTITUTE(Table1[[#This Row],[Fuel]],", ",",")</f>
        <v>fossil gas: natural gas</v>
      </c>
      <c r="D11250" t="s">
        <v>3239</v>
      </c>
      <c r="H11250" t="s">
        <v>3436</v>
      </c>
      <c r="I11250">
        <v>87</v>
      </c>
      <c r="J11250" t="s">
        <v>3446</v>
      </c>
      <c r="K11250">
        <v>2000</v>
      </c>
      <c r="L11250" t="s">
        <v>29</v>
      </c>
      <c r="M11250" t="s">
        <v>29</v>
      </c>
      <c r="N11250">
        <v>41.393315000000001</v>
      </c>
      <c r="O11250">
        <v>-87.943610000000007</v>
      </c>
      <c r="P11250" t="s">
        <v>3613</v>
      </c>
      <c r="Q11250" s="3">
        <f>Table1[[#This Row],[Capacity (MW)]]*0.395*8760*10^-6</f>
        <v>0.30103740000000001</v>
      </c>
      <c r="R11250" s="3" cm="1">
        <f t="array" ref="R11250">AVERAGE(VLOOKUP(_xlfn.TEXTSPLIT(Table1[[#This Row],[Fuel (no space after comma)]], ","), FuelList_Final_EF!$A$2:$B$65, 2, FALSE))</f>
        <v>53.06</v>
      </c>
      <c r="S11250" s="3">
        <f>Table1[[#This Row],[Generation (TWh)]]*10^9*VLOOKUP(Table1[[#This Row],[Turbine/Engine Technology]],Technology_HR!$A$2:$B$11,2,FALSE)*10^-6</f>
        <v>3314421.7739999997</v>
      </c>
      <c r="T11250" s="5">
        <f>Table1[[#This Row],[Fuel Consumption (mmBtu)]]*Table1[[#This Row],[Emission Factor (kg CO2/ mmBtu)]]*10^3</f>
        <v>175863219328.43997</v>
      </c>
      <c r="U11250" s="3">
        <f>Table1[[#This Row],[Emissions (g CO2)]]/(Table1[[#This Row],[Generation (TWh)]]*10^9)</f>
        <v>584.1905999999999</v>
      </c>
    </row>
    <row r="11251" spans="1:21" x14ac:dyDescent="0.35">
      <c r="A11251" t="s">
        <v>2627</v>
      </c>
      <c r="B11251" t="s">
        <v>3239</v>
      </c>
      <c r="C11251" t="str">
        <f>SUBSTITUTE(Table1[[#This Row],[Fuel]],", ",",")</f>
        <v>fossil gas: natural gas</v>
      </c>
      <c r="D11251" t="s">
        <v>3239</v>
      </c>
      <c r="H11251" t="s">
        <v>3436</v>
      </c>
      <c r="I11251">
        <v>87</v>
      </c>
      <c r="J11251" t="s">
        <v>3446</v>
      </c>
      <c r="K11251">
        <v>2000</v>
      </c>
      <c r="L11251" t="s">
        <v>29</v>
      </c>
      <c r="M11251" t="s">
        <v>29</v>
      </c>
      <c r="N11251">
        <v>41.393315000000001</v>
      </c>
      <c r="O11251">
        <v>-87.943610000000007</v>
      </c>
      <c r="P11251" t="s">
        <v>3613</v>
      </c>
      <c r="Q11251" s="3">
        <f>Table1[[#This Row],[Capacity (MW)]]*0.395*8760*10^-6</f>
        <v>0.30103740000000001</v>
      </c>
      <c r="R11251" s="3" cm="1">
        <f t="array" ref="R11251">AVERAGE(VLOOKUP(_xlfn.TEXTSPLIT(Table1[[#This Row],[Fuel (no space after comma)]], ","), FuelList_Final_EF!$A$2:$B$65, 2, FALSE))</f>
        <v>53.06</v>
      </c>
      <c r="S11251" s="3">
        <f>Table1[[#This Row],[Generation (TWh)]]*10^9*VLOOKUP(Table1[[#This Row],[Turbine/Engine Technology]],Technology_HR!$A$2:$B$11,2,FALSE)*10^-6</f>
        <v>3314421.7739999997</v>
      </c>
      <c r="T11251" s="5">
        <f>Table1[[#This Row],[Fuel Consumption (mmBtu)]]*Table1[[#This Row],[Emission Factor (kg CO2/ mmBtu)]]*10^3</f>
        <v>175863219328.43997</v>
      </c>
      <c r="U11251" s="3">
        <f>Table1[[#This Row],[Emissions (g CO2)]]/(Table1[[#This Row],[Generation (TWh)]]*10^9)</f>
        <v>584.1905999999999</v>
      </c>
    </row>
    <row r="11252" spans="1:21" x14ac:dyDescent="0.35">
      <c r="A11252" t="s">
        <v>2840</v>
      </c>
      <c r="B11252" t="s">
        <v>3239</v>
      </c>
      <c r="C11252" t="str">
        <f>SUBSTITUTE(Table1[[#This Row],[Fuel]],", ",",")</f>
        <v>fossil gas: natural gas</v>
      </c>
      <c r="D11252" t="s">
        <v>3239</v>
      </c>
      <c r="H11252" t="s">
        <v>3438</v>
      </c>
      <c r="I11252">
        <v>638</v>
      </c>
      <c r="J11252" t="s">
        <v>3447</v>
      </c>
      <c r="K11252">
        <v>2027</v>
      </c>
      <c r="L11252" t="s">
        <v>29</v>
      </c>
      <c r="M11252" t="s">
        <v>29</v>
      </c>
      <c r="N11252">
        <v>39.578800000000001</v>
      </c>
      <c r="O11252">
        <v>-89.579840000000004</v>
      </c>
      <c r="P11252" t="s">
        <v>3613</v>
      </c>
      <c r="Q11252" s="3">
        <f>Table1[[#This Row],[Capacity (MW)]]*0.395*8760*10^-6</f>
        <v>2.2076075999999998</v>
      </c>
      <c r="R11252" s="3" cm="1">
        <f t="array" ref="R11252">AVERAGE(VLOOKUP(_xlfn.TEXTSPLIT(Table1[[#This Row],[Fuel (no space after comma)]], ","), FuelList_Final_EF!$A$2:$B$65, 2, FALSE))</f>
        <v>53.06</v>
      </c>
      <c r="S11252" s="3">
        <f>Table1[[#This Row],[Generation (TWh)]]*10^9*VLOOKUP(Table1[[#This Row],[Turbine/Engine Technology]],Technology_HR!$A$2:$B$11,2,FALSE)*10^-6</f>
        <v>16665229.772399999</v>
      </c>
      <c r="T11252" s="5">
        <f>Table1[[#This Row],[Fuel Consumption (mmBtu)]]*Table1[[#This Row],[Emission Factor (kg CO2/ mmBtu)]]*10^3</f>
        <v>884257091723.54395</v>
      </c>
      <c r="U11252" s="3">
        <f>Table1[[#This Row],[Emissions (g CO2)]]/(Table1[[#This Row],[Generation (TWh)]]*10^9)</f>
        <v>400.54993999999999</v>
      </c>
    </row>
    <row r="11253" spans="1:21" x14ac:dyDescent="0.35">
      <c r="A11253" t="s">
        <v>2840</v>
      </c>
      <c r="B11253" t="s">
        <v>3239</v>
      </c>
      <c r="C11253" t="str">
        <f>SUBSTITUTE(Table1[[#This Row],[Fuel]],", ",",")</f>
        <v>fossil gas: natural gas</v>
      </c>
      <c r="D11253" t="s">
        <v>3239</v>
      </c>
      <c r="H11253" t="s">
        <v>3438</v>
      </c>
      <c r="I11253">
        <v>638</v>
      </c>
      <c r="J11253" t="s">
        <v>3447</v>
      </c>
      <c r="K11253">
        <v>2028</v>
      </c>
      <c r="L11253" t="s">
        <v>29</v>
      </c>
      <c r="M11253" t="s">
        <v>29</v>
      </c>
      <c r="N11253">
        <v>39.578800000000001</v>
      </c>
      <c r="O11253">
        <v>-89.579840000000004</v>
      </c>
      <c r="P11253" t="s">
        <v>3613</v>
      </c>
      <c r="Q11253" s="3">
        <f>Table1[[#This Row],[Capacity (MW)]]*0.395*8760*10^-6</f>
        <v>2.2076075999999998</v>
      </c>
      <c r="R11253" s="3" cm="1">
        <f t="array" ref="R11253">AVERAGE(VLOOKUP(_xlfn.TEXTSPLIT(Table1[[#This Row],[Fuel (no space after comma)]], ","), FuelList_Final_EF!$A$2:$B$65, 2, FALSE))</f>
        <v>53.06</v>
      </c>
      <c r="S11253" s="3">
        <f>Table1[[#This Row],[Generation (TWh)]]*10^9*VLOOKUP(Table1[[#This Row],[Turbine/Engine Technology]],Technology_HR!$A$2:$B$11,2,FALSE)*10^-6</f>
        <v>16665229.772399999</v>
      </c>
      <c r="T11253" s="5">
        <f>Table1[[#This Row],[Fuel Consumption (mmBtu)]]*Table1[[#This Row],[Emission Factor (kg CO2/ mmBtu)]]*10^3</f>
        <v>884257091723.54395</v>
      </c>
      <c r="U11253" s="3">
        <f>Table1[[#This Row],[Emissions (g CO2)]]/(Table1[[#This Row],[Generation (TWh)]]*10^9)</f>
        <v>400.54993999999999</v>
      </c>
    </row>
    <row r="11254" spans="1:21" x14ac:dyDescent="0.35">
      <c r="A11254" t="s">
        <v>2529</v>
      </c>
      <c r="B11254" t="s">
        <v>3420</v>
      </c>
      <c r="C11254" t="str">
        <f>SUBSTITUTE(Table1[[#This Row],[Fuel]],", ",",")</f>
        <v>fossil gas: natural gas,fossil liquids: waste/other oil,other: hydrogen (unknown)</v>
      </c>
      <c r="D11254" t="s">
        <v>3239</v>
      </c>
      <c r="E11254" t="s">
        <v>3676</v>
      </c>
      <c r="F11254" t="s">
        <v>3644</v>
      </c>
      <c r="H11254" t="s">
        <v>3438</v>
      </c>
      <c r="I11254">
        <v>487</v>
      </c>
      <c r="J11254" t="s">
        <v>3446</v>
      </c>
      <c r="K11254">
        <v>2002</v>
      </c>
      <c r="L11254" t="s">
        <v>29</v>
      </c>
      <c r="M11254" t="s">
        <v>29</v>
      </c>
      <c r="N11254">
        <v>40.632199999999997</v>
      </c>
      <c r="O11254">
        <v>-74.215599999999995</v>
      </c>
      <c r="P11254" t="s">
        <v>3613</v>
      </c>
      <c r="Q11254" s="3">
        <f>Table1[[#This Row],[Capacity (MW)]]*0.395*8760*10^-6</f>
        <v>1.6851174</v>
      </c>
      <c r="R11254" s="3" cm="1">
        <f t="array" ref="R11254">AVERAGE(VLOOKUP(_xlfn.TEXTSPLIT(Table1[[#This Row],[Fuel (no space after comma)]], ","), FuelList_Final_EF!$A$2:$B$65, 2, FALSE))</f>
        <v>43.446638552099806</v>
      </c>
      <c r="S11254" s="3">
        <f>Table1[[#This Row],[Generation (TWh)]]*10^9*VLOOKUP(Table1[[#This Row],[Turbine/Engine Technology]],Technology_HR!$A$2:$B$11,2,FALSE)*10^-6</f>
        <v>12720951.252599999</v>
      </c>
      <c r="T11254" s="5">
        <f>Table1[[#This Row],[Fuel Consumption (mmBtu)]]*Table1[[#This Row],[Emission Factor (kg CO2/ mmBtu)]]*10^3</f>
        <v>552682571110.59338</v>
      </c>
      <c r="U11254" s="3">
        <f>Table1[[#This Row],[Emissions (g CO2)]]/(Table1[[#This Row],[Generation (TWh)]]*10^9)</f>
        <v>327.9786744298014</v>
      </c>
    </row>
    <row r="11255" spans="1:21" x14ac:dyDescent="0.35">
      <c r="A11255" t="s">
        <v>2841</v>
      </c>
      <c r="B11255" t="s">
        <v>3420</v>
      </c>
      <c r="C11255" t="str">
        <f>SUBSTITUTE(Table1[[#This Row],[Fuel]],", ",",")</f>
        <v>fossil gas: natural gas,fossil liquids: waste/other oil,other: hydrogen (unknown)</v>
      </c>
      <c r="D11255" t="s">
        <v>3239</v>
      </c>
      <c r="E11255" t="s">
        <v>3676</v>
      </c>
      <c r="F11255" t="s">
        <v>3644</v>
      </c>
      <c r="H11255" t="s">
        <v>3438</v>
      </c>
      <c r="I11255">
        <v>48.7</v>
      </c>
      <c r="J11255" t="s">
        <v>3446</v>
      </c>
      <c r="K11255">
        <v>2002</v>
      </c>
      <c r="L11255" t="s">
        <v>29</v>
      </c>
      <c r="M11255" t="s">
        <v>29</v>
      </c>
      <c r="N11255">
        <v>40.632199999999997</v>
      </c>
      <c r="O11255">
        <v>-74.215599999999995</v>
      </c>
      <c r="P11255" t="s">
        <v>3613</v>
      </c>
      <c r="Q11255" s="3">
        <f>Table1[[#This Row],[Capacity (MW)]]*0.395*8760*10^-6</f>
        <v>0.16851174000000002</v>
      </c>
      <c r="R11255" s="3" cm="1">
        <f t="array" ref="R11255">AVERAGE(VLOOKUP(_xlfn.TEXTSPLIT(Table1[[#This Row],[Fuel (no space after comma)]], ","), FuelList_Final_EF!$A$2:$B$65, 2, FALSE))</f>
        <v>43.446638552099806</v>
      </c>
      <c r="S11255" s="3">
        <f>Table1[[#This Row],[Generation (TWh)]]*10^9*VLOOKUP(Table1[[#This Row],[Turbine/Engine Technology]],Technology_HR!$A$2:$B$11,2,FALSE)*10^-6</f>
        <v>1272095.1252600001</v>
      </c>
      <c r="T11255" s="5">
        <f>Table1[[#This Row],[Fuel Consumption (mmBtu)]]*Table1[[#This Row],[Emission Factor (kg CO2/ mmBtu)]]*10^3</f>
        <v>55268257111.059349</v>
      </c>
      <c r="U11255" s="3">
        <f>Table1[[#This Row],[Emissions (g CO2)]]/(Table1[[#This Row],[Generation (TWh)]]*10^9)</f>
        <v>327.9786744298014</v>
      </c>
    </row>
    <row r="11256" spans="1:21" x14ac:dyDescent="0.35">
      <c r="A11256" t="s">
        <v>2234</v>
      </c>
      <c r="B11256" t="s">
        <v>3420</v>
      </c>
      <c r="C11256" t="str">
        <f>SUBSTITUTE(Table1[[#This Row],[Fuel]],", ",",")</f>
        <v>fossil gas: natural gas,fossil liquids: waste/other oil,other: hydrogen (unknown)</v>
      </c>
      <c r="D11256" t="s">
        <v>3239</v>
      </c>
      <c r="E11256" t="s">
        <v>3676</v>
      </c>
      <c r="F11256" t="s">
        <v>3644</v>
      </c>
      <c r="H11256" t="s">
        <v>3438</v>
      </c>
      <c r="I11256">
        <v>272.72000000000003</v>
      </c>
      <c r="J11256" t="s">
        <v>3446</v>
      </c>
      <c r="K11256">
        <v>2002</v>
      </c>
      <c r="L11256" t="s">
        <v>29</v>
      </c>
      <c r="M11256" t="s">
        <v>29</v>
      </c>
      <c r="N11256">
        <v>40.632199999999997</v>
      </c>
      <c r="O11256">
        <v>-74.215599999999995</v>
      </c>
      <c r="P11256" t="s">
        <v>3613</v>
      </c>
      <c r="Q11256" s="3">
        <f>Table1[[#This Row],[Capacity (MW)]]*0.395*8760*10^-6</f>
        <v>0.94366574400000014</v>
      </c>
      <c r="R11256" s="3" cm="1">
        <f t="array" ref="R11256">AVERAGE(VLOOKUP(_xlfn.TEXTSPLIT(Table1[[#This Row],[Fuel (no space after comma)]], ","), FuelList_Final_EF!$A$2:$B$65, 2, FALSE))</f>
        <v>43.446638552099806</v>
      </c>
      <c r="S11256" s="3">
        <f>Table1[[#This Row],[Generation (TWh)]]*10^9*VLOOKUP(Table1[[#This Row],[Turbine/Engine Technology]],Technology_HR!$A$2:$B$11,2,FALSE)*10^-6</f>
        <v>7123732.701456001</v>
      </c>
      <c r="T11256" s="5">
        <f>Table1[[#This Row],[Fuel Consumption (mmBtu)]]*Table1[[#This Row],[Emission Factor (kg CO2/ mmBtu)]]*10^3</f>
        <v>309502239821.93237</v>
      </c>
      <c r="U11256" s="3">
        <f>Table1[[#This Row],[Emissions (g CO2)]]/(Table1[[#This Row],[Generation (TWh)]]*10^9)</f>
        <v>327.9786744298014</v>
      </c>
    </row>
    <row r="11257" spans="1:21" x14ac:dyDescent="0.35">
      <c r="A11257" t="s">
        <v>2842</v>
      </c>
      <c r="B11257" t="s">
        <v>3420</v>
      </c>
      <c r="C11257" t="str">
        <f>SUBSTITUTE(Table1[[#This Row],[Fuel]],", ",",")</f>
        <v>fossil gas: natural gas,fossil liquids: waste/other oil,other: hydrogen (unknown)</v>
      </c>
      <c r="D11257" t="s">
        <v>3239</v>
      </c>
      <c r="E11257" t="s">
        <v>3676</v>
      </c>
      <c r="F11257" t="s">
        <v>3644</v>
      </c>
      <c r="H11257" t="s">
        <v>3438</v>
      </c>
      <c r="I11257">
        <v>116.88</v>
      </c>
      <c r="J11257" t="s">
        <v>3446</v>
      </c>
      <c r="K11257">
        <v>2002</v>
      </c>
      <c r="L11257" t="s">
        <v>29</v>
      </c>
      <c r="M11257" t="s">
        <v>29</v>
      </c>
      <c r="N11257">
        <v>40.632199999999997</v>
      </c>
      <c r="O11257">
        <v>-74.215599999999995</v>
      </c>
      <c r="P11257" t="s">
        <v>3613</v>
      </c>
      <c r="Q11257" s="3">
        <f>Table1[[#This Row],[Capacity (MW)]]*0.395*8760*10^-6</f>
        <v>0.40442817599999997</v>
      </c>
      <c r="R11257" s="3" cm="1">
        <f t="array" ref="R11257">AVERAGE(VLOOKUP(_xlfn.TEXTSPLIT(Table1[[#This Row],[Fuel (no space after comma)]], ","), FuelList_Final_EF!$A$2:$B$65, 2, FALSE))</f>
        <v>43.446638552099806</v>
      </c>
      <c r="S11257" s="3">
        <f>Table1[[#This Row],[Generation (TWh)]]*10^9*VLOOKUP(Table1[[#This Row],[Turbine/Engine Technology]],Technology_HR!$A$2:$B$11,2,FALSE)*10^-6</f>
        <v>3053028.3006239999</v>
      </c>
      <c r="T11257" s="5">
        <f>Table1[[#This Row],[Fuel Consumption (mmBtu)]]*Table1[[#This Row],[Emission Factor (kg CO2/ mmBtu)]]*10^3</f>
        <v>132643817066.54243</v>
      </c>
      <c r="U11257" s="3">
        <f>Table1[[#This Row],[Emissions (g CO2)]]/(Table1[[#This Row],[Generation (TWh)]]*10^9)</f>
        <v>327.97867442980146</v>
      </c>
    </row>
    <row r="11258" spans="1:21" x14ac:dyDescent="0.35">
      <c r="A11258" t="s">
        <v>2126</v>
      </c>
      <c r="B11258" t="s">
        <v>3420</v>
      </c>
      <c r="C11258" t="str">
        <f>SUBSTITUTE(Table1[[#This Row],[Fuel]],", ",",")</f>
        <v>fossil gas: natural gas,fossil liquids: waste/other oil,other: hydrogen (unknown)</v>
      </c>
      <c r="D11258" t="s">
        <v>3239</v>
      </c>
      <c r="E11258" t="s">
        <v>3676</v>
      </c>
      <c r="F11258" t="s">
        <v>3644</v>
      </c>
      <c r="H11258" t="s">
        <v>3438</v>
      </c>
      <c r="I11258">
        <v>48.7</v>
      </c>
      <c r="J11258" t="s">
        <v>3446</v>
      </c>
      <c r="K11258">
        <v>2002</v>
      </c>
      <c r="L11258" t="s">
        <v>29</v>
      </c>
      <c r="M11258" t="s">
        <v>29</v>
      </c>
      <c r="N11258">
        <v>40.632199999999997</v>
      </c>
      <c r="O11258">
        <v>-74.215599999999995</v>
      </c>
      <c r="P11258" t="s">
        <v>3613</v>
      </c>
      <c r="Q11258" s="3">
        <f>Table1[[#This Row],[Capacity (MW)]]*0.395*8760*10^-6</f>
        <v>0.16851174000000002</v>
      </c>
      <c r="R11258" s="3" cm="1">
        <f t="array" ref="R11258">AVERAGE(VLOOKUP(_xlfn.TEXTSPLIT(Table1[[#This Row],[Fuel (no space after comma)]], ","), FuelList_Final_EF!$A$2:$B$65, 2, FALSE))</f>
        <v>43.446638552099806</v>
      </c>
      <c r="S11258" s="3">
        <f>Table1[[#This Row],[Generation (TWh)]]*10^9*VLOOKUP(Table1[[#This Row],[Turbine/Engine Technology]],Technology_HR!$A$2:$B$11,2,FALSE)*10^-6</f>
        <v>1272095.1252600001</v>
      </c>
      <c r="T11258" s="5">
        <f>Table1[[#This Row],[Fuel Consumption (mmBtu)]]*Table1[[#This Row],[Emission Factor (kg CO2/ mmBtu)]]*10^3</f>
        <v>55268257111.059349</v>
      </c>
      <c r="U11258" s="3">
        <f>Table1[[#This Row],[Emissions (g CO2)]]/(Table1[[#This Row],[Generation (TWh)]]*10^9)</f>
        <v>327.9786744298014</v>
      </c>
    </row>
    <row r="11259" spans="1:21" x14ac:dyDescent="0.35">
      <c r="A11259" t="s">
        <v>2487</v>
      </c>
      <c r="B11259" t="s">
        <v>3243</v>
      </c>
      <c r="C11259" t="str">
        <f>SUBSTITUTE(Table1[[#This Row],[Fuel]],", ",",")</f>
        <v>fossil gas: natural gas,fossil liquids: fuel oil</v>
      </c>
      <c r="D11259" t="s">
        <v>3239</v>
      </c>
      <c r="E11259" t="s">
        <v>3275</v>
      </c>
      <c r="H11259" t="s">
        <v>3440</v>
      </c>
      <c r="I11259">
        <v>421</v>
      </c>
      <c r="J11259" t="s">
        <v>3446</v>
      </c>
      <c r="K11259">
        <v>1966</v>
      </c>
      <c r="L11259" t="s">
        <v>29</v>
      </c>
      <c r="M11259">
        <v>2026</v>
      </c>
      <c r="N11259">
        <v>30.005067</v>
      </c>
      <c r="O11259">
        <v>-90.461690000000004</v>
      </c>
      <c r="P11259" t="s">
        <v>3613</v>
      </c>
      <c r="Q11259" s="3">
        <f>Table1[[#This Row],[Capacity (MW)]]*0.395*8760*10^-6</f>
        <v>1.4567442000000002</v>
      </c>
      <c r="R11259" s="3" cm="1">
        <f t="array" ref="R11259">AVERAGE(VLOOKUP(_xlfn.TEXTSPLIT(Table1[[#This Row],[Fuel (no space after comma)]], ","), FuelList_Final_EF!$A$2:$B$65, 2, FALSE))</f>
        <v>65.583341148886291</v>
      </c>
      <c r="S11259" s="3">
        <f>Table1[[#This Row],[Generation (TWh)]]*10^9*VLOOKUP(Table1[[#This Row],[Turbine/Engine Technology]],Technology_HR!$A$2:$B$11,2,FALSE)*10^-6</f>
        <v>14982614.097000001</v>
      </c>
      <c r="T11259" s="5">
        <f>Table1[[#This Row],[Fuel Consumption (mmBtu)]]*Table1[[#This Row],[Emission Factor (kg CO2/ mmBtu)]]*10^3</f>
        <v>982609891625.66394</v>
      </c>
      <c r="U11259" s="3">
        <f>Table1[[#This Row],[Emissions (g CO2)]]/(Table1[[#This Row],[Generation (TWh)]]*10^9)</f>
        <v>674.52466371629544</v>
      </c>
    </row>
    <row r="11260" spans="1:21" x14ac:dyDescent="0.35">
      <c r="A11260" t="s">
        <v>2487</v>
      </c>
      <c r="B11260" t="s">
        <v>3243</v>
      </c>
      <c r="C11260" t="str">
        <f>SUBSTITUTE(Table1[[#This Row],[Fuel]],", ",",")</f>
        <v>fossil gas: natural gas,fossil liquids: fuel oil</v>
      </c>
      <c r="D11260" t="s">
        <v>3239</v>
      </c>
      <c r="E11260" t="s">
        <v>3275</v>
      </c>
      <c r="H11260" t="s">
        <v>3440</v>
      </c>
      <c r="I11260">
        <v>582</v>
      </c>
      <c r="J11260" t="s">
        <v>3446</v>
      </c>
      <c r="K11260">
        <v>1969</v>
      </c>
      <c r="L11260" t="s">
        <v>29</v>
      </c>
      <c r="M11260">
        <v>2029</v>
      </c>
      <c r="N11260">
        <v>30.005067</v>
      </c>
      <c r="O11260">
        <v>-90.461690000000004</v>
      </c>
      <c r="P11260" t="s">
        <v>3613</v>
      </c>
      <c r="Q11260" s="3">
        <f>Table1[[#This Row],[Capacity (MW)]]*0.395*8760*10^-6</f>
        <v>2.0138364000000002</v>
      </c>
      <c r="R11260" s="3" cm="1">
        <f t="array" ref="R11260">AVERAGE(VLOOKUP(_xlfn.TEXTSPLIT(Table1[[#This Row],[Fuel (no space after comma)]], ","), FuelList_Final_EF!$A$2:$B$65, 2, FALSE))</f>
        <v>65.583341148886291</v>
      </c>
      <c r="S11260" s="3">
        <f>Table1[[#This Row],[Generation (TWh)]]*10^9*VLOOKUP(Table1[[#This Row],[Turbine/Engine Technology]],Technology_HR!$A$2:$B$11,2,FALSE)*10^-6</f>
        <v>20712307.374000002</v>
      </c>
      <c r="T11260" s="5">
        <f>Table1[[#This Row],[Fuel Consumption (mmBtu)]]*Table1[[#This Row],[Emission Factor (kg CO2/ mmBtu)]]*10^3</f>
        <v>1358382320489.6353</v>
      </c>
      <c r="U11260" s="3">
        <f>Table1[[#This Row],[Emissions (g CO2)]]/(Table1[[#This Row],[Generation (TWh)]]*10^9)</f>
        <v>674.52466371629544</v>
      </c>
    </row>
    <row r="11261" spans="1:21" x14ac:dyDescent="0.35">
      <c r="A11261" t="s">
        <v>2843</v>
      </c>
      <c r="B11261" t="s">
        <v>3243</v>
      </c>
      <c r="C11261" t="str">
        <f>SUBSTITUTE(Table1[[#This Row],[Fuel]],", ",",")</f>
        <v>fossil gas: natural gas,fossil liquids: fuel oil</v>
      </c>
      <c r="D11261" t="s">
        <v>3239</v>
      </c>
      <c r="E11261" t="s">
        <v>3275</v>
      </c>
      <c r="H11261" t="s">
        <v>3438</v>
      </c>
      <c r="I11261">
        <v>221</v>
      </c>
      <c r="J11261" t="s">
        <v>3446</v>
      </c>
      <c r="K11261">
        <v>1992</v>
      </c>
      <c r="L11261" t="s">
        <v>29</v>
      </c>
      <c r="M11261" t="s">
        <v>29</v>
      </c>
      <c r="N11261">
        <v>43.161946999999998</v>
      </c>
      <c r="O11261">
        <v>-78.744969999999995</v>
      </c>
      <c r="P11261" t="s">
        <v>3613</v>
      </c>
      <c r="Q11261" s="3">
        <f>Table1[[#This Row],[Capacity (MW)]]*0.395*8760*10^-6</f>
        <v>0.76470420000000006</v>
      </c>
      <c r="R11261" s="3" cm="1">
        <f t="array" ref="R11261">AVERAGE(VLOOKUP(_xlfn.TEXTSPLIT(Table1[[#This Row],[Fuel (no space after comma)]], ","), FuelList_Final_EF!$A$2:$B$65, 2, FALSE))</f>
        <v>65.583341148886291</v>
      </c>
      <c r="S11261" s="3">
        <f>Table1[[#This Row],[Generation (TWh)]]*10^9*VLOOKUP(Table1[[#This Row],[Turbine/Engine Technology]],Technology_HR!$A$2:$B$11,2,FALSE)*10^-6</f>
        <v>5772752.0057999995</v>
      </c>
      <c r="T11261" s="5">
        <f>Table1[[#This Row],[Fuel Consumption (mmBtu)]]*Table1[[#This Row],[Emission Factor (kg CO2/ mmBtu)]]*10^3</f>
        <v>378596364164.29895</v>
      </c>
      <c r="U11261" s="3">
        <f>Table1[[#This Row],[Emissions (g CO2)]]/(Table1[[#This Row],[Generation (TWh)]]*10^9)</f>
        <v>495.08864233294253</v>
      </c>
    </row>
    <row r="11262" spans="1:21" x14ac:dyDescent="0.35">
      <c r="A11262" t="s">
        <v>2844</v>
      </c>
      <c r="B11262" t="s">
        <v>3239</v>
      </c>
      <c r="C11262" t="str">
        <f>SUBSTITUTE(Table1[[#This Row],[Fuel]],", ",",")</f>
        <v>fossil gas: natural gas</v>
      </c>
      <c r="D11262" t="s">
        <v>3239</v>
      </c>
      <c r="H11262" t="s">
        <v>3438</v>
      </c>
      <c r="I11262">
        <v>289</v>
      </c>
      <c r="J11262" t="s">
        <v>3446</v>
      </c>
      <c r="K11262">
        <v>2012</v>
      </c>
      <c r="L11262" t="s">
        <v>29</v>
      </c>
      <c r="M11262" t="s">
        <v>29</v>
      </c>
      <c r="N11262">
        <v>38.088056000000002</v>
      </c>
      <c r="O11262">
        <v>-121.3875</v>
      </c>
      <c r="P11262" t="s">
        <v>3613</v>
      </c>
      <c r="Q11262" s="3">
        <f>Table1[[#This Row],[Capacity (MW)]]*0.395*8760*10^-6</f>
        <v>0.99999780000000005</v>
      </c>
      <c r="R11262" s="3" cm="1">
        <f t="array" ref="R11262">AVERAGE(VLOOKUP(_xlfn.TEXTSPLIT(Table1[[#This Row],[Fuel (no space after comma)]], ","), FuelList_Final_EF!$A$2:$B$65, 2, FALSE))</f>
        <v>53.06</v>
      </c>
      <c r="S11262" s="3">
        <f>Table1[[#This Row],[Generation (TWh)]]*10^9*VLOOKUP(Table1[[#This Row],[Turbine/Engine Technology]],Technology_HR!$A$2:$B$11,2,FALSE)*10^-6</f>
        <v>7548983.3921999997</v>
      </c>
      <c r="T11262" s="5">
        <f>Table1[[#This Row],[Fuel Consumption (mmBtu)]]*Table1[[#This Row],[Emission Factor (kg CO2/ mmBtu)]]*10^3</f>
        <v>400549058790.13196</v>
      </c>
      <c r="U11262" s="3">
        <f>Table1[[#This Row],[Emissions (g CO2)]]/(Table1[[#This Row],[Generation (TWh)]]*10^9)</f>
        <v>400.54993999999994</v>
      </c>
    </row>
    <row r="11263" spans="1:21" x14ac:dyDescent="0.35">
      <c r="A11263" t="s">
        <v>2759</v>
      </c>
      <c r="B11263" t="s">
        <v>3280</v>
      </c>
      <c r="C11263" t="str">
        <f>SUBSTITUTE(Table1[[#This Row],[Fuel]],", ",",")</f>
        <v>fossil gas: natural gas,other: hydrogen (unknown)</v>
      </c>
      <c r="D11263" t="s">
        <v>3239</v>
      </c>
      <c r="E11263" t="s">
        <v>3644</v>
      </c>
      <c r="H11263" t="s">
        <v>3436</v>
      </c>
      <c r="I11263">
        <v>453</v>
      </c>
      <c r="J11263" t="s">
        <v>3450</v>
      </c>
      <c r="K11263">
        <v>2028</v>
      </c>
      <c r="L11263" t="s">
        <v>29</v>
      </c>
      <c r="M11263" t="s">
        <v>29</v>
      </c>
      <c r="N11263">
        <v>30.369978</v>
      </c>
      <c r="O11263">
        <v>-95.066109999999995</v>
      </c>
      <c r="P11263" t="s">
        <v>3613</v>
      </c>
      <c r="Q11263" s="3">
        <f>Table1[[#This Row],[Capacity (MW)]]*0.395*8760*10^-6</f>
        <v>1.5674706</v>
      </c>
      <c r="R11263" s="3" cm="1">
        <f t="array" ref="R11263">AVERAGE(VLOOKUP(_xlfn.TEXTSPLIT(Table1[[#This Row],[Fuel (no space after comma)]], ","), FuelList_Final_EF!$A$2:$B$65, 2, FALSE))</f>
        <v>26.53</v>
      </c>
      <c r="S11263" s="3">
        <f>Table1[[#This Row],[Generation (TWh)]]*10^9*VLOOKUP(Table1[[#This Row],[Turbine/Engine Technology]],Technology_HR!$A$2:$B$11,2,FALSE)*10^-6</f>
        <v>17257851.305999998</v>
      </c>
      <c r="T11263" s="5">
        <f>Table1[[#This Row],[Fuel Consumption (mmBtu)]]*Table1[[#This Row],[Emission Factor (kg CO2/ mmBtu)]]*10^3</f>
        <v>457850795148.17993</v>
      </c>
      <c r="U11263" s="3">
        <f>Table1[[#This Row],[Emissions (g CO2)]]/(Table1[[#This Row],[Generation (TWh)]]*10^9)</f>
        <v>292.09529999999995</v>
      </c>
    </row>
    <row r="11264" spans="1:21" x14ac:dyDescent="0.35">
      <c r="A11264" t="s">
        <v>2633</v>
      </c>
      <c r="B11264" t="s">
        <v>3239</v>
      </c>
      <c r="C11264" t="str">
        <f>SUBSTITUTE(Table1[[#This Row],[Fuel]],", ",",")</f>
        <v>fossil gas: natural gas</v>
      </c>
      <c r="D11264" t="s">
        <v>3239</v>
      </c>
      <c r="H11264" t="s">
        <v>3436</v>
      </c>
      <c r="I11264">
        <v>61</v>
      </c>
      <c r="J11264" t="s">
        <v>3446</v>
      </c>
      <c r="K11264">
        <v>2013</v>
      </c>
      <c r="L11264" t="s">
        <v>29</v>
      </c>
      <c r="M11264" t="s">
        <v>29</v>
      </c>
      <c r="N11264">
        <v>47.796666999999999</v>
      </c>
      <c r="O11264">
        <v>-103.57859999999999</v>
      </c>
      <c r="P11264" t="s">
        <v>3613</v>
      </c>
      <c r="Q11264" s="3">
        <f>Table1[[#This Row],[Capacity (MW)]]*0.395*8760*10^-6</f>
        <v>0.21107220000000002</v>
      </c>
      <c r="R11264" s="3" cm="1">
        <f t="array" ref="R11264">AVERAGE(VLOOKUP(_xlfn.TEXTSPLIT(Table1[[#This Row],[Fuel (no space after comma)]], ","), FuelList_Final_EF!$A$2:$B$65, 2, FALSE))</f>
        <v>53.06</v>
      </c>
      <c r="S11264" s="3">
        <f>Table1[[#This Row],[Generation (TWh)]]*10^9*VLOOKUP(Table1[[#This Row],[Turbine/Engine Technology]],Technology_HR!$A$2:$B$11,2,FALSE)*10^-6</f>
        <v>2323904.9220000003</v>
      </c>
      <c r="T11264" s="5">
        <f>Table1[[#This Row],[Fuel Consumption (mmBtu)]]*Table1[[#This Row],[Emission Factor (kg CO2/ mmBtu)]]*10^3</f>
        <v>123306395161.32002</v>
      </c>
      <c r="U11264" s="3">
        <f>Table1[[#This Row],[Emissions (g CO2)]]/(Table1[[#This Row],[Generation (TWh)]]*10^9)</f>
        <v>584.19060000000002</v>
      </c>
    </row>
    <row r="11265" spans="1:21" x14ac:dyDescent="0.35">
      <c r="A11265" t="s">
        <v>2633</v>
      </c>
      <c r="B11265" t="s">
        <v>3239</v>
      </c>
      <c r="C11265" t="str">
        <f>SUBSTITUTE(Table1[[#This Row],[Fuel]],", ",",")</f>
        <v>fossil gas: natural gas</v>
      </c>
      <c r="D11265" t="s">
        <v>3239</v>
      </c>
      <c r="H11265" t="s">
        <v>3436</v>
      </c>
      <c r="I11265">
        <v>61</v>
      </c>
      <c r="J11265" t="s">
        <v>3446</v>
      </c>
      <c r="K11265">
        <v>2015</v>
      </c>
      <c r="L11265" t="s">
        <v>29</v>
      </c>
      <c r="M11265" t="s">
        <v>29</v>
      </c>
      <c r="N11265">
        <v>47.796666999999999</v>
      </c>
      <c r="O11265">
        <v>-103.57859999999999</v>
      </c>
      <c r="P11265" t="s">
        <v>3613</v>
      </c>
      <c r="Q11265" s="3">
        <f>Table1[[#This Row],[Capacity (MW)]]*0.395*8760*10^-6</f>
        <v>0.21107220000000002</v>
      </c>
      <c r="R11265" s="3" cm="1">
        <f t="array" ref="R11265">AVERAGE(VLOOKUP(_xlfn.TEXTSPLIT(Table1[[#This Row],[Fuel (no space after comma)]], ","), FuelList_Final_EF!$A$2:$B$65, 2, FALSE))</f>
        <v>53.06</v>
      </c>
      <c r="S11265" s="3">
        <f>Table1[[#This Row],[Generation (TWh)]]*10^9*VLOOKUP(Table1[[#This Row],[Turbine/Engine Technology]],Technology_HR!$A$2:$B$11,2,FALSE)*10^-6</f>
        <v>2323904.9220000003</v>
      </c>
      <c r="T11265" s="5">
        <f>Table1[[#This Row],[Fuel Consumption (mmBtu)]]*Table1[[#This Row],[Emission Factor (kg CO2/ mmBtu)]]*10^3</f>
        <v>123306395161.32002</v>
      </c>
      <c r="U11265" s="3">
        <f>Table1[[#This Row],[Emissions (g CO2)]]/(Table1[[#This Row],[Generation (TWh)]]*10^9)</f>
        <v>584.19060000000002</v>
      </c>
    </row>
    <row r="11266" spans="1:21" x14ac:dyDescent="0.35">
      <c r="A11266" t="s">
        <v>2633</v>
      </c>
      <c r="B11266" t="s">
        <v>3239</v>
      </c>
      <c r="C11266" t="str">
        <f>SUBSTITUTE(Table1[[#This Row],[Fuel]],", ",",")</f>
        <v>fossil gas: natural gas</v>
      </c>
      <c r="D11266" t="s">
        <v>3239</v>
      </c>
      <c r="H11266" t="s">
        <v>3436</v>
      </c>
      <c r="I11266">
        <v>61</v>
      </c>
      <c r="J11266" t="s">
        <v>3446</v>
      </c>
      <c r="K11266">
        <v>2015</v>
      </c>
      <c r="L11266" t="s">
        <v>29</v>
      </c>
      <c r="M11266" t="s">
        <v>29</v>
      </c>
      <c r="N11266">
        <v>47.796666999999999</v>
      </c>
      <c r="O11266">
        <v>-103.57859999999999</v>
      </c>
      <c r="P11266" t="s">
        <v>3613</v>
      </c>
      <c r="Q11266" s="3">
        <f>Table1[[#This Row],[Capacity (MW)]]*0.395*8760*10^-6</f>
        <v>0.21107220000000002</v>
      </c>
      <c r="R11266" s="3" cm="1">
        <f t="array" ref="R11266">AVERAGE(VLOOKUP(_xlfn.TEXTSPLIT(Table1[[#This Row],[Fuel (no space after comma)]], ","), FuelList_Final_EF!$A$2:$B$65, 2, FALSE))</f>
        <v>53.06</v>
      </c>
      <c r="S11266" s="3">
        <f>Table1[[#This Row],[Generation (TWh)]]*10^9*VLOOKUP(Table1[[#This Row],[Turbine/Engine Technology]],Technology_HR!$A$2:$B$11,2,FALSE)*10^-6</f>
        <v>2323904.9220000003</v>
      </c>
      <c r="T11266" s="5">
        <f>Table1[[#This Row],[Fuel Consumption (mmBtu)]]*Table1[[#This Row],[Emission Factor (kg CO2/ mmBtu)]]*10^3</f>
        <v>123306395161.32002</v>
      </c>
      <c r="U11266" s="3">
        <f>Table1[[#This Row],[Emissions (g CO2)]]/(Table1[[#This Row],[Generation (TWh)]]*10^9)</f>
        <v>584.19060000000002</v>
      </c>
    </row>
    <row r="11267" spans="1:21" x14ac:dyDescent="0.35">
      <c r="A11267" t="s">
        <v>2633</v>
      </c>
      <c r="B11267" t="s">
        <v>3239</v>
      </c>
      <c r="C11267" t="str">
        <f>SUBSTITUTE(Table1[[#This Row],[Fuel]],", ",",")</f>
        <v>fossil gas: natural gas</v>
      </c>
      <c r="D11267" t="s">
        <v>3239</v>
      </c>
      <c r="H11267" t="s">
        <v>3436</v>
      </c>
      <c r="I11267">
        <v>61</v>
      </c>
      <c r="J11267" t="s">
        <v>3446</v>
      </c>
      <c r="K11267">
        <v>2017</v>
      </c>
      <c r="L11267" t="s">
        <v>29</v>
      </c>
      <c r="M11267" t="s">
        <v>29</v>
      </c>
      <c r="N11267">
        <v>47.796666999999999</v>
      </c>
      <c r="O11267">
        <v>-103.57859999999999</v>
      </c>
      <c r="P11267" t="s">
        <v>3613</v>
      </c>
      <c r="Q11267" s="3">
        <f>Table1[[#This Row],[Capacity (MW)]]*0.395*8760*10^-6</f>
        <v>0.21107220000000002</v>
      </c>
      <c r="R11267" s="3" cm="1">
        <f t="array" ref="R11267">AVERAGE(VLOOKUP(_xlfn.TEXTSPLIT(Table1[[#This Row],[Fuel (no space after comma)]], ","), FuelList_Final_EF!$A$2:$B$65, 2, FALSE))</f>
        <v>53.06</v>
      </c>
      <c r="S11267" s="3">
        <f>Table1[[#This Row],[Generation (TWh)]]*10^9*VLOOKUP(Table1[[#This Row],[Turbine/Engine Technology]],Technology_HR!$A$2:$B$11,2,FALSE)*10^-6</f>
        <v>2323904.9220000003</v>
      </c>
      <c r="T11267" s="5">
        <f>Table1[[#This Row],[Fuel Consumption (mmBtu)]]*Table1[[#This Row],[Emission Factor (kg CO2/ mmBtu)]]*10^3</f>
        <v>123306395161.32002</v>
      </c>
      <c r="U11267" s="3">
        <f>Table1[[#This Row],[Emissions (g CO2)]]/(Table1[[#This Row],[Generation (TWh)]]*10^9)</f>
        <v>584.19060000000002</v>
      </c>
    </row>
    <row r="11268" spans="1:21" x14ac:dyDescent="0.35">
      <c r="A11268" t="s">
        <v>2633</v>
      </c>
      <c r="B11268" t="s">
        <v>3239</v>
      </c>
      <c r="C11268" t="str">
        <f>SUBSTITUTE(Table1[[#This Row],[Fuel]],", ",",")</f>
        <v>fossil gas: natural gas</v>
      </c>
      <c r="D11268" t="s">
        <v>3239</v>
      </c>
      <c r="H11268" t="s">
        <v>3436</v>
      </c>
      <c r="I11268">
        <v>61</v>
      </c>
      <c r="J11268" t="s">
        <v>3446</v>
      </c>
      <c r="K11268">
        <v>2017</v>
      </c>
      <c r="L11268" t="s">
        <v>29</v>
      </c>
      <c r="M11268" t="s">
        <v>29</v>
      </c>
      <c r="N11268">
        <v>47.796666999999999</v>
      </c>
      <c r="O11268">
        <v>-103.57859999999999</v>
      </c>
      <c r="P11268" t="s">
        <v>3613</v>
      </c>
      <c r="Q11268" s="3">
        <f>Table1[[#This Row],[Capacity (MW)]]*0.395*8760*10^-6</f>
        <v>0.21107220000000002</v>
      </c>
      <c r="R11268" s="3" cm="1">
        <f t="array" ref="R11268">AVERAGE(VLOOKUP(_xlfn.TEXTSPLIT(Table1[[#This Row],[Fuel (no space after comma)]], ","), FuelList_Final_EF!$A$2:$B$65, 2, FALSE))</f>
        <v>53.06</v>
      </c>
      <c r="S11268" s="3">
        <f>Table1[[#This Row],[Generation (TWh)]]*10^9*VLOOKUP(Table1[[#This Row],[Turbine/Engine Technology]],Technology_HR!$A$2:$B$11,2,FALSE)*10^-6</f>
        <v>2323904.9220000003</v>
      </c>
      <c r="T11268" s="5">
        <f>Table1[[#This Row],[Fuel Consumption (mmBtu)]]*Table1[[#This Row],[Emission Factor (kg CO2/ mmBtu)]]*10^3</f>
        <v>123306395161.32002</v>
      </c>
      <c r="U11268" s="3">
        <f>Table1[[#This Row],[Emissions (g CO2)]]/(Table1[[#This Row],[Generation (TWh)]]*10^9)</f>
        <v>584.19060000000002</v>
      </c>
    </row>
    <row r="11269" spans="1:21" x14ac:dyDescent="0.35">
      <c r="A11269" t="s">
        <v>2633</v>
      </c>
      <c r="B11269" t="s">
        <v>3239</v>
      </c>
      <c r="C11269" t="str">
        <f>SUBSTITUTE(Table1[[#This Row],[Fuel]],", ",",")</f>
        <v>fossil gas: natural gas</v>
      </c>
      <c r="D11269" t="s">
        <v>3239</v>
      </c>
      <c r="H11269" t="s">
        <v>3436</v>
      </c>
      <c r="I11269">
        <v>61</v>
      </c>
      <c r="J11269" t="s">
        <v>3446</v>
      </c>
      <c r="K11269">
        <v>2021</v>
      </c>
      <c r="L11269" t="s">
        <v>29</v>
      </c>
      <c r="M11269" t="s">
        <v>29</v>
      </c>
      <c r="N11269">
        <v>47.796666999999999</v>
      </c>
      <c r="O11269">
        <v>-103.57859999999999</v>
      </c>
      <c r="P11269" t="s">
        <v>3613</v>
      </c>
      <c r="Q11269" s="3">
        <f>Table1[[#This Row],[Capacity (MW)]]*0.395*8760*10^-6</f>
        <v>0.21107220000000002</v>
      </c>
      <c r="R11269" s="3" cm="1">
        <f t="array" ref="R11269">AVERAGE(VLOOKUP(_xlfn.TEXTSPLIT(Table1[[#This Row],[Fuel (no space after comma)]], ","), FuelList_Final_EF!$A$2:$B$65, 2, FALSE))</f>
        <v>53.06</v>
      </c>
      <c r="S11269" s="3">
        <f>Table1[[#This Row],[Generation (TWh)]]*10^9*VLOOKUP(Table1[[#This Row],[Turbine/Engine Technology]],Technology_HR!$A$2:$B$11,2,FALSE)*10^-6</f>
        <v>2323904.9220000003</v>
      </c>
      <c r="T11269" s="5">
        <f>Table1[[#This Row],[Fuel Consumption (mmBtu)]]*Table1[[#This Row],[Emission Factor (kg CO2/ mmBtu)]]*10^3</f>
        <v>123306395161.32002</v>
      </c>
      <c r="U11269" s="3">
        <f>Table1[[#This Row],[Emissions (g CO2)]]/(Table1[[#This Row],[Generation (TWh)]]*10^9)</f>
        <v>584.19060000000002</v>
      </c>
    </row>
    <row r="11270" spans="1:21" x14ac:dyDescent="0.35">
      <c r="A11270" t="s">
        <v>2845</v>
      </c>
      <c r="B11270" t="s">
        <v>3239</v>
      </c>
      <c r="C11270" t="str">
        <f>SUBSTITUTE(Table1[[#This Row],[Fuel]],", ",",")</f>
        <v>fossil gas: natural gas</v>
      </c>
      <c r="D11270" t="s">
        <v>3239</v>
      </c>
      <c r="H11270" t="s">
        <v>3436</v>
      </c>
      <c r="I11270">
        <v>63</v>
      </c>
      <c r="J11270" t="s">
        <v>3446</v>
      </c>
      <c r="K11270">
        <v>1976</v>
      </c>
      <c r="L11270" t="s">
        <v>29</v>
      </c>
      <c r="M11270" t="s">
        <v>29</v>
      </c>
      <c r="N11270">
        <v>33.764099999999999</v>
      </c>
      <c r="O11270">
        <v>-118.2248</v>
      </c>
      <c r="P11270" t="s">
        <v>3613</v>
      </c>
      <c r="Q11270" s="3">
        <f>Table1[[#This Row],[Capacity (MW)]]*0.395*8760*10^-6</f>
        <v>0.21799260000000001</v>
      </c>
      <c r="R11270" s="3" cm="1">
        <f t="array" ref="R11270">AVERAGE(VLOOKUP(_xlfn.TEXTSPLIT(Table1[[#This Row],[Fuel (no space after comma)]], ","), FuelList_Final_EF!$A$2:$B$65, 2, FALSE))</f>
        <v>53.06</v>
      </c>
      <c r="S11270" s="3">
        <f>Table1[[#This Row],[Generation (TWh)]]*10^9*VLOOKUP(Table1[[#This Row],[Turbine/Engine Technology]],Technology_HR!$A$2:$B$11,2,FALSE)*10^-6</f>
        <v>2400098.5260000001</v>
      </c>
      <c r="T11270" s="5">
        <f>Table1[[#This Row],[Fuel Consumption (mmBtu)]]*Table1[[#This Row],[Emission Factor (kg CO2/ mmBtu)]]*10^3</f>
        <v>127349227789.56</v>
      </c>
      <c r="U11270" s="3">
        <f>Table1[[#This Row],[Emissions (g CO2)]]/(Table1[[#This Row],[Generation (TWh)]]*10^9)</f>
        <v>584.19060000000002</v>
      </c>
    </row>
    <row r="11271" spans="1:21" x14ac:dyDescent="0.35">
      <c r="A11271" t="s">
        <v>2845</v>
      </c>
      <c r="B11271" t="s">
        <v>3239</v>
      </c>
      <c r="C11271" t="str">
        <f>SUBSTITUTE(Table1[[#This Row],[Fuel]],", ",",")</f>
        <v>fossil gas: natural gas</v>
      </c>
      <c r="D11271" t="s">
        <v>3239</v>
      </c>
      <c r="H11271" t="s">
        <v>3436</v>
      </c>
      <c r="I11271">
        <v>63</v>
      </c>
      <c r="J11271" t="s">
        <v>3446</v>
      </c>
      <c r="K11271">
        <v>1976</v>
      </c>
      <c r="L11271" t="s">
        <v>29</v>
      </c>
      <c r="M11271" t="s">
        <v>29</v>
      </c>
      <c r="N11271">
        <v>33.764099999999999</v>
      </c>
      <c r="O11271">
        <v>-118.2248</v>
      </c>
      <c r="P11271" t="s">
        <v>3613</v>
      </c>
      <c r="Q11271" s="3">
        <f>Table1[[#This Row],[Capacity (MW)]]*0.395*8760*10^-6</f>
        <v>0.21799260000000001</v>
      </c>
      <c r="R11271" s="3" cm="1">
        <f t="array" ref="R11271">AVERAGE(VLOOKUP(_xlfn.TEXTSPLIT(Table1[[#This Row],[Fuel (no space after comma)]], ","), FuelList_Final_EF!$A$2:$B$65, 2, FALSE))</f>
        <v>53.06</v>
      </c>
      <c r="S11271" s="3">
        <f>Table1[[#This Row],[Generation (TWh)]]*10^9*VLOOKUP(Table1[[#This Row],[Turbine/Engine Technology]],Technology_HR!$A$2:$B$11,2,FALSE)*10^-6</f>
        <v>2400098.5260000001</v>
      </c>
      <c r="T11271" s="5">
        <f>Table1[[#This Row],[Fuel Consumption (mmBtu)]]*Table1[[#This Row],[Emission Factor (kg CO2/ mmBtu)]]*10^3</f>
        <v>127349227789.56</v>
      </c>
      <c r="U11271" s="3">
        <f>Table1[[#This Row],[Emissions (g CO2)]]/(Table1[[#This Row],[Generation (TWh)]]*10^9)</f>
        <v>584.19060000000002</v>
      </c>
    </row>
    <row r="11272" spans="1:21" x14ac:dyDescent="0.35">
      <c r="A11272" t="s">
        <v>2845</v>
      </c>
      <c r="B11272" t="s">
        <v>3239</v>
      </c>
      <c r="C11272" t="str">
        <f>SUBSTITUTE(Table1[[#This Row],[Fuel]],", ",",")</f>
        <v>fossil gas: natural gas</v>
      </c>
      <c r="D11272" t="s">
        <v>3239</v>
      </c>
      <c r="H11272" t="s">
        <v>3436</v>
      </c>
      <c r="I11272">
        <v>63</v>
      </c>
      <c r="J11272" t="s">
        <v>3446</v>
      </c>
      <c r="K11272">
        <v>1976</v>
      </c>
      <c r="L11272" t="s">
        <v>29</v>
      </c>
      <c r="M11272" t="s">
        <v>29</v>
      </c>
      <c r="N11272">
        <v>33.764099999999999</v>
      </c>
      <c r="O11272">
        <v>-118.2248</v>
      </c>
      <c r="P11272" t="s">
        <v>3613</v>
      </c>
      <c r="Q11272" s="3">
        <f>Table1[[#This Row],[Capacity (MW)]]*0.395*8760*10^-6</f>
        <v>0.21799260000000001</v>
      </c>
      <c r="R11272" s="3" cm="1">
        <f t="array" ref="R11272">AVERAGE(VLOOKUP(_xlfn.TEXTSPLIT(Table1[[#This Row],[Fuel (no space after comma)]], ","), FuelList_Final_EF!$A$2:$B$65, 2, FALSE))</f>
        <v>53.06</v>
      </c>
      <c r="S11272" s="3">
        <f>Table1[[#This Row],[Generation (TWh)]]*10^9*VLOOKUP(Table1[[#This Row],[Turbine/Engine Technology]],Technology_HR!$A$2:$B$11,2,FALSE)*10^-6</f>
        <v>2400098.5260000001</v>
      </c>
      <c r="T11272" s="5">
        <f>Table1[[#This Row],[Fuel Consumption (mmBtu)]]*Table1[[#This Row],[Emission Factor (kg CO2/ mmBtu)]]*10^3</f>
        <v>127349227789.56</v>
      </c>
      <c r="U11272" s="3">
        <f>Table1[[#This Row],[Emissions (g CO2)]]/(Table1[[#This Row],[Generation (TWh)]]*10^9)</f>
        <v>584.19060000000002</v>
      </c>
    </row>
    <row r="11273" spans="1:21" x14ac:dyDescent="0.35">
      <c r="A11273" t="s">
        <v>2845</v>
      </c>
      <c r="B11273" t="s">
        <v>3239</v>
      </c>
      <c r="C11273" t="str">
        <f>SUBSTITUTE(Table1[[#This Row],[Fuel]],", ",",")</f>
        <v>fossil gas: natural gas</v>
      </c>
      <c r="D11273" t="s">
        <v>3239</v>
      </c>
      <c r="H11273" t="s">
        <v>3436</v>
      </c>
      <c r="I11273">
        <v>63</v>
      </c>
      <c r="J11273" t="s">
        <v>3446</v>
      </c>
      <c r="K11273">
        <v>1976</v>
      </c>
      <c r="L11273" t="s">
        <v>29</v>
      </c>
      <c r="M11273" t="s">
        <v>29</v>
      </c>
      <c r="N11273">
        <v>33.764099999999999</v>
      </c>
      <c r="O11273">
        <v>-118.2248</v>
      </c>
      <c r="P11273" t="s">
        <v>3613</v>
      </c>
      <c r="Q11273" s="3">
        <f>Table1[[#This Row],[Capacity (MW)]]*0.395*8760*10^-6</f>
        <v>0.21799260000000001</v>
      </c>
      <c r="R11273" s="3" cm="1">
        <f t="array" ref="R11273">AVERAGE(VLOOKUP(_xlfn.TEXTSPLIT(Table1[[#This Row],[Fuel (no space after comma)]], ","), FuelList_Final_EF!$A$2:$B$65, 2, FALSE))</f>
        <v>53.06</v>
      </c>
      <c r="S11273" s="3">
        <f>Table1[[#This Row],[Generation (TWh)]]*10^9*VLOOKUP(Table1[[#This Row],[Turbine/Engine Technology]],Technology_HR!$A$2:$B$11,2,FALSE)*10^-6</f>
        <v>2400098.5260000001</v>
      </c>
      <c r="T11273" s="5">
        <f>Table1[[#This Row],[Fuel Consumption (mmBtu)]]*Table1[[#This Row],[Emission Factor (kg CO2/ mmBtu)]]*10^3</f>
        <v>127349227789.56</v>
      </c>
      <c r="U11273" s="3">
        <f>Table1[[#This Row],[Emissions (g CO2)]]/(Table1[[#This Row],[Generation (TWh)]]*10^9)</f>
        <v>584.19060000000002</v>
      </c>
    </row>
    <row r="11274" spans="1:21" x14ac:dyDescent="0.35">
      <c r="A11274" t="s">
        <v>2846</v>
      </c>
      <c r="B11274" t="s">
        <v>3280</v>
      </c>
      <c r="C11274" t="str">
        <f>SUBSTITUTE(Table1[[#This Row],[Fuel]],", ",",")</f>
        <v>fossil gas: natural gas,other: hydrogen (unknown)</v>
      </c>
      <c r="D11274" t="s">
        <v>3239</v>
      </c>
      <c r="E11274" t="s">
        <v>3644</v>
      </c>
      <c r="H11274" t="s">
        <v>3438</v>
      </c>
      <c r="I11274">
        <v>522</v>
      </c>
      <c r="J11274" t="s">
        <v>3446</v>
      </c>
      <c r="K11274">
        <v>2021</v>
      </c>
      <c r="L11274" t="s">
        <v>29</v>
      </c>
      <c r="M11274" t="s">
        <v>29</v>
      </c>
      <c r="N11274">
        <v>39.704886999999999</v>
      </c>
      <c r="O11274">
        <v>-80.841849999999994</v>
      </c>
      <c r="P11274" t="s">
        <v>3613</v>
      </c>
      <c r="Q11274" s="3">
        <f>Table1[[#This Row],[Capacity (MW)]]*0.395*8760*10^-6</f>
        <v>1.8062243999999998</v>
      </c>
      <c r="R11274" s="3" cm="1">
        <f t="array" ref="R11274">AVERAGE(VLOOKUP(_xlfn.TEXTSPLIT(Table1[[#This Row],[Fuel (no space after comma)]], ","), FuelList_Final_EF!$A$2:$B$65, 2, FALSE))</f>
        <v>26.53</v>
      </c>
      <c r="S11274" s="3">
        <f>Table1[[#This Row],[Generation (TWh)]]*10^9*VLOOKUP(Table1[[#This Row],[Turbine/Engine Technology]],Technology_HR!$A$2:$B$11,2,FALSE)*10^-6</f>
        <v>13635187.995599998</v>
      </c>
      <c r="T11274" s="5">
        <f>Table1[[#This Row],[Fuel Consumption (mmBtu)]]*Table1[[#This Row],[Emission Factor (kg CO2/ mmBtu)]]*10^3</f>
        <v>361741537523.26801</v>
      </c>
      <c r="U11274" s="3">
        <f>Table1[[#This Row],[Emissions (g CO2)]]/(Table1[[#This Row],[Generation (TWh)]]*10^9)</f>
        <v>200.27497000000002</v>
      </c>
    </row>
    <row r="11275" spans="1:21" x14ac:dyDescent="0.35">
      <c r="A11275" t="s">
        <v>2524</v>
      </c>
      <c r="B11275" t="s">
        <v>3239</v>
      </c>
      <c r="C11275" t="str">
        <f>SUBSTITUTE(Table1[[#This Row],[Fuel]],", ",",")</f>
        <v>fossil gas: natural gas</v>
      </c>
      <c r="D11275" t="s">
        <v>3239</v>
      </c>
      <c r="H11275" t="s">
        <v>59</v>
      </c>
      <c r="I11275">
        <v>600</v>
      </c>
      <c r="J11275" t="s">
        <v>3450</v>
      </c>
      <c r="K11275" t="s">
        <v>29</v>
      </c>
      <c r="L11275" t="s">
        <v>29</v>
      </c>
      <c r="M11275" t="s">
        <v>29</v>
      </c>
      <c r="N11275">
        <v>31.292501651867969</v>
      </c>
      <c r="O11275">
        <v>-94.68897313563248</v>
      </c>
      <c r="P11275" t="s">
        <v>3613</v>
      </c>
      <c r="Q11275" s="3">
        <f>Table1[[#This Row],[Capacity (MW)]]*0.395*8760*10^-6</f>
        <v>2.07612</v>
      </c>
      <c r="R11275" s="3" cm="1">
        <f t="array" ref="R11275">AVERAGE(VLOOKUP(_xlfn.TEXTSPLIT(Table1[[#This Row],[Fuel (no space after comma)]], ","), FuelList_Final_EF!$A$2:$B$65, 2, FALSE))</f>
        <v>53.06</v>
      </c>
      <c r="S11275" s="3">
        <f>Table1[[#This Row],[Generation (TWh)]]*10^9*VLOOKUP(Table1[[#This Row],[Turbine/Engine Technology]],Technology_HR!$A$2:$B$11,2,FALSE)*10^-6</f>
        <v>17222453.460000001</v>
      </c>
      <c r="T11275" s="5">
        <f>Table1[[#This Row],[Fuel Consumption (mmBtu)]]*Table1[[#This Row],[Emission Factor (kg CO2/ mmBtu)]]*10^3</f>
        <v>913823380587.6001</v>
      </c>
      <c r="U11275" s="3">
        <f>Table1[[#This Row],[Emissions (g CO2)]]/(Table1[[#This Row],[Generation (TWh)]]*10^9)</f>
        <v>440.15923000000004</v>
      </c>
    </row>
    <row r="11276" spans="1:21" x14ac:dyDescent="0.35">
      <c r="A11276" t="s">
        <v>2847</v>
      </c>
      <c r="B11276" t="s">
        <v>3239</v>
      </c>
      <c r="C11276" t="str">
        <f>SUBSTITUTE(Table1[[#This Row],[Fuel]],", ",",")</f>
        <v>fossil gas: natural gas</v>
      </c>
      <c r="D11276" t="s">
        <v>3239</v>
      </c>
      <c r="H11276" t="s">
        <v>3438</v>
      </c>
      <c r="I11276">
        <v>1270</v>
      </c>
      <c r="J11276" t="s">
        <v>3447</v>
      </c>
      <c r="K11276">
        <v>2030</v>
      </c>
      <c r="L11276" t="s">
        <v>29</v>
      </c>
      <c r="M11276" t="s">
        <v>29</v>
      </c>
      <c r="N11276">
        <v>39.707799000000001</v>
      </c>
      <c r="O11276">
        <v>-79.958217000000005</v>
      </c>
      <c r="P11276" t="s">
        <v>3613</v>
      </c>
      <c r="Q11276" s="3">
        <f>Table1[[#This Row],[Capacity (MW)]]*0.395*8760*10^-6</f>
        <v>4.3944539999999996</v>
      </c>
      <c r="R11276" s="3" cm="1">
        <f t="array" ref="R11276">AVERAGE(VLOOKUP(_xlfn.TEXTSPLIT(Table1[[#This Row],[Fuel (no space after comma)]], ","), FuelList_Final_EF!$A$2:$B$65, 2, FALSE))</f>
        <v>53.06</v>
      </c>
      <c r="S11276" s="3">
        <f>Table1[[#This Row],[Generation (TWh)]]*10^9*VLOOKUP(Table1[[#This Row],[Turbine/Engine Technology]],Technology_HR!$A$2:$B$11,2,FALSE)*10^-6</f>
        <v>33173733.245999999</v>
      </c>
      <c r="T11276" s="5">
        <f>Table1[[#This Row],[Fuel Consumption (mmBtu)]]*Table1[[#This Row],[Emission Factor (kg CO2/ mmBtu)]]*10^3</f>
        <v>1760198286032.7603</v>
      </c>
      <c r="U11276" s="3">
        <f>Table1[[#This Row],[Emissions (g CO2)]]/(Table1[[#This Row],[Generation (TWh)]]*10^9)</f>
        <v>400.54994000000005</v>
      </c>
    </row>
    <row r="11277" spans="1:21" x14ac:dyDescent="0.35">
      <c r="A11277" t="s">
        <v>2848</v>
      </c>
      <c r="B11277" t="s">
        <v>3297</v>
      </c>
      <c r="C11277" t="str">
        <f>SUBSTITUTE(Table1[[#This Row],[Fuel]],", ",",")</f>
        <v>fossil gas: natural gas,fossil gas: unknown</v>
      </c>
      <c r="D11277" t="s">
        <v>3239</v>
      </c>
      <c r="E11277" t="s">
        <v>3245</v>
      </c>
      <c r="H11277" t="s">
        <v>3436</v>
      </c>
      <c r="I11277">
        <v>59</v>
      </c>
      <c r="J11277" t="s">
        <v>3446</v>
      </c>
      <c r="K11277">
        <v>1988</v>
      </c>
      <c r="L11277" t="s">
        <v>29</v>
      </c>
      <c r="M11277" t="s">
        <v>29</v>
      </c>
      <c r="N11277">
        <v>33.768599999999999</v>
      </c>
      <c r="O11277">
        <v>-118.2867</v>
      </c>
      <c r="P11277" t="s">
        <v>3613</v>
      </c>
      <c r="Q11277" s="3">
        <f>Table1[[#This Row],[Capacity (MW)]]*0.395*8760*10^-6</f>
        <v>0.20415179999999997</v>
      </c>
      <c r="R11277" s="3" cm="1">
        <f t="array" ref="R11277">AVERAGE(VLOOKUP(_xlfn.TEXTSPLIT(Table1[[#This Row],[Fuel (no space after comma)]], ","), FuelList_Final_EF!$A$2:$B$65, 2, FALSE))</f>
        <v>56.689581971533997</v>
      </c>
      <c r="S11277" s="3">
        <f>Table1[[#This Row],[Generation (TWh)]]*10^9*VLOOKUP(Table1[[#This Row],[Turbine/Engine Technology]],Technology_HR!$A$2:$B$11,2,FALSE)*10^-6</f>
        <v>2247711.3179999995</v>
      </c>
      <c r="T11277" s="5">
        <f>Table1[[#This Row],[Fuel Consumption (mmBtu)]]*Table1[[#This Row],[Emission Factor (kg CO2/ mmBtu)]]*10^3</f>
        <v>127421815010.10568</v>
      </c>
      <c r="U11277" s="3">
        <f>Table1[[#This Row],[Emissions (g CO2)]]/(Table1[[#This Row],[Generation (TWh)]]*10^9)</f>
        <v>624.15229750658921</v>
      </c>
    </row>
    <row r="11278" spans="1:21" x14ac:dyDescent="0.35">
      <c r="A11278" t="s">
        <v>2849</v>
      </c>
      <c r="B11278" t="s">
        <v>3239</v>
      </c>
      <c r="C11278" t="str">
        <f>SUBSTITUTE(Table1[[#This Row],[Fuel]],", ",",")</f>
        <v>fossil gas: natural gas</v>
      </c>
      <c r="D11278" t="s">
        <v>3239</v>
      </c>
      <c r="H11278" t="s">
        <v>3438</v>
      </c>
      <c r="I11278">
        <v>306</v>
      </c>
      <c r="J11278" t="s">
        <v>3446</v>
      </c>
      <c r="K11278">
        <v>2013</v>
      </c>
      <c r="L11278" t="s">
        <v>29</v>
      </c>
      <c r="M11278" t="s">
        <v>29</v>
      </c>
      <c r="N11278">
        <v>37.424999999999997</v>
      </c>
      <c r="O11278">
        <v>-121.9319</v>
      </c>
      <c r="P11278" t="s">
        <v>3613</v>
      </c>
      <c r="Q11278" s="3">
        <f>Table1[[#This Row],[Capacity (MW)]]*0.395*8760*10^-6</f>
        <v>1.0588211999999999</v>
      </c>
      <c r="R11278" s="3" cm="1">
        <f t="array" ref="R11278">AVERAGE(VLOOKUP(_xlfn.TEXTSPLIT(Table1[[#This Row],[Fuel (no space after comma)]], ","), FuelList_Final_EF!$A$2:$B$65, 2, FALSE))</f>
        <v>53.06</v>
      </c>
      <c r="S11278" s="3">
        <f>Table1[[#This Row],[Generation (TWh)]]*10^9*VLOOKUP(Table1[[#This Row],[Turbine/Engine Technology]],Technology_HR!$A$2:$B$11,2,FALSE)*10^-6</f>
        <v>7993041.2387999985</v>
      </c>
      <c r="T11278" s="5">
        <f>Table1[[#This Row],[Fuel Consumption (mmBtu)]]*Table1[[#This Row],[Emission Factor (kg CO2/ mmBtu)]]*10^3</f>
        <v>424110768130.72797</v>
      </c>
      <c r="U11278" s="3">
        <f>Table1[[#This Row],[Emissions (g CO2)]]/(Table1[[#This Row],[Generation (TWh)]]*10^9)</f>
        <v>400.54993999999999</v>
      </c>
    </row>
    <row r="11279" spans="1:21" x14ac:dyDescent="0.35">
      <c r="A11279" t="s">
        <v>2850</v>
      </c>
      <c r="B11279" t="s">
        <v>3239</v>
      </c>
      <c r="C11279" t="str">
        <f>SUBSTITUTE(Table1[[#This Row],[Fuel]],", ",",")</f>
        <v>fossil gas: natural gas</v>
      </c>
      <c r="D11279" t="s">
        <v>3239</v>
      </c>
      <c r="H11279" t="s">
        <v>3438</v>
      </c>
      <c r="I11279">
        <v>678</v>
      </c>
      <c r="J11279" t="s">
        <v>3446</v>
      </c>
      <c r="K11279">
        <v>2001</v>
      </c>
      <c r="L11279" t="s">
        <v>29</v>
      </c>
      <c r="M11279" t="s">
        <v>29</v>
      </c>
      <c r="N11279">
        <v>38.030071</v>
      </c>
      <c r="O11279">
        <v>-121.873</v>
      </c>
      <c r="P11279" t="s">
        <v>3613</v>
      </c>
      <c r="Q11279" s="3">
        <f>Table1[[#This Row],[Capacity (MW)]]*0.395*8760*10^-6</f>
        <v>2.3460155999999999</v>
      </c>
      <c r="R11279" s="3" cm="1">
        <f t="array" ref="R11279">AVERAGE(VLOOKUP(_xlfn.TEXTSPLIT(Table1[[#This Row],[Fuel (no space after comma)]], ","), FuelList_Final_EF!$A$2:$B$65, 2, FALSE))</f>
        <v>53.06</v>
      </c>
      <c r="S11279" s="3">
        <f>Table1[[#This Row],[Generation (TWh)]]*10^9*VLOOKUP(Table1[[#This Row],[Turbine/Engine Technology]],Technology_HR!$A$2:$B$11,2,FALSE)*10^-6</f>
        <v>17710071.764399998</v>
      </c>
      <c r="T11279" s="5">
        <f>Table1[[#This Row],[Fuel Consumption (mmBtu)]]*Table1[[#This Row],[Emission Factor (kg CO2/ mmBtu)]]*10^3</f>
        <v>939696407819.06384</v>
      </c>
      <c r="U11279" s="3">
        <f>Table1[[#This Row],[Emissions (g CO2)]]/(Table1[[#This Row],[Generation (TWh)]]*10^9)</f>
        <v>400.54993999999994</v>
      </c>
    </row>
    <row r="11280" spans="1:21" x14ac:dyDescent="0.35">
      <c r="A11280" t="s">
        <v>2851</v>
      </c>
      <c r="B11280" t="s">
        <v>3239</v>
      </c>
      <c r="C11280" t="str">
        <f>SUBSTITUTE(Table1[[#This Row],[Fuel]],", ",",")</f>
        <v>fossil gas: natural gas</v>
      </c>
      <c r="D11280" t="s">
        <v>3239</v>
      </c>
      <c r="H11280" t="s">
        <v>3438</v>
      </c>
      <c r="I11280">
        <v>304.5</v>
      </c>
      <c r="J11280" t="s">
        <v>3446</v>
      </c>
      <c r="K11280">
        <v>2001</v>
      </c>
      <c r="L11280" t="s">
        <v>29</v>
      </c>
      <c r="M11280" t="s">
        <v>29</v>
      </c>
      <c r="N11280">
        <v>30.1478</v>
      </c>
      <c r="O11280">
        <v>-97.2714</v>
      </c>
      <c r="P11280" t="s">
        <v>3613</v>
      </c>
      <c r="Q11280" s="3">
        <f>Table1[[#This Row],[Capacity (MW)]]*0.395*8760*10^-6</f>
        <v>1.0536309000000001</v>
      </c>
      <c r="R11280" s="3" cm="1">
        <f t="array" ref="R11280">AVERAGE(VLOOKUP(_xlfn.TEXTSPLIT(Table1[[#This Row],[Fuel (no space after comma)]], ","), FuelList_Final_EF!$A$2:$B$65, 2, FALSE))</f>
        <v>53.06</v>
      </c>
      <c r="S11280" s="3">
        <f>Table1[[#This Row],[Generation (TWh)]]*10^9*VLOOKUP(Table1[[#This Row],[Turbine/Engine Technology]],Technology_HR!$A$2:$B$11,2,FALSE)*10^-6</f>
        <v>7953859.6641000006</v>
      </c>
      <c r="T11280" s="5">
        <f>Table1[[#This Row],[Fuel Consumption (mmBtu)]]*Table1[[#This Row],[Emission Factor (kg CO2/ mmBtu)]]*10^3</f>
        <v>422031793777.14606</v>
      </c>
      <c r="U11280" s="3">
        <f>Table1[[#This Row],[Emissions (g CO2)]]/(Table1[[#This Row],[Generation (TWh)]]*10^9)</f>
        <v>400.54993999999999</v>
      </c>
    </row>
    <row r="11281" spans="1:21" x14ac:dyDescent="0.35">
      <c r="A11281" t="s">
        <v>2852</v>
      </c>
      <c r="B11281" t="s">
        <v>3239</v>
      </c>
      <c r="C11281" t="str">
        <f>SUBSTITUTE(Table1[[#This Row],[Fuel]],", ",",")</f>
        <v>fossil gas: natural gas</v>
      </c>
      <c r="D11281" t="s">
        <v>3239</v>
      </c>
      <c r="H11281" t="s">
        <v>3438</v>
      </c>
      <c r="I11281">
        <v>304.5</v>
      </c>
      <c r="J11281" t="s">
        <v>3446</v>
      </c>
      <c r="K11281">
        <v>2001</v>
      </c>
      <c r="L11281" t="s">
        <v>29</v>
      </c>
      <c r="M11281" t="s">
        <v>29</v>
      </c>
      <c r="N11281">
        <v>30.1478</v>
      </c>
      <c r="O11281">
        <v>-97.2714</v>
      </c>
      <c r="P11281" t="s">
        <v>3613</v>
      </c>
      <c r="Q11281" s="3">
        <f>Table1[[#This Row],[Capacity (MW)]]*0.395*8760*10^-6</f>
        <v>1.0536309000000001</v>
      </c>
      <c r="R11281" s="3" cm="1">
        <f t="array" ref="R11281">AVERAGE(VLOOKUP(_xlfn.TEXTSPLIT(Table1[[#This Row],[Fuel (no space after comma)]], ","), FuelList_Final_EF!$A$2:$B$65, 2, FALSE))</f>
        <v>53.06</v>
      </c>
      <c r="S11281" s="3">
        <f>Table1[[#This Row],[Generation (TWh)]]*10^9*VLOOKUP(Table1[[#This Row],[Turbine/Engine Technology]],Technology_HR!$A$2:$B$11,2,FALSE)*10^-6</f>
        <v>7953859.6641000006</v>
      </c>
      <c r="T11281" s="5">
        <f>Table1[[#This Row],[Fuel Consumption (mmBtu)]]*Table1[[#This Row],[Emission Factor (kg CO2/ mmBtu)]]*10^3</f>
        <v>422031793777.14606</v>
      </c>
      <c r="U11281" s="3">
        <f>Table1[[#This Row],[Emissions (g CO2)]]/(Table1[[#This Row],[Generation (TWh)]]*10^9)</f>
        <v>400.54993999999999</v>
      </c>
    </row>
    <row r="11282" spans="1:21" x14ac:dyDescent="0.35">
      <c r="A11282" t="s">
        <v>2853</v>
      </c>
      <c r="B11282" t="s">
        <v>3243</v>
      </c>
      <c r="C11282" t="str">
        <f>SUBSTITUTE(Table1[[#This Row],[Fuel]],", ",",")</f>
        <v>fossil gas: natural gas,fossil liquids: fuel oil</v>
      </c>
      <c r="D11282" t="s">
        <v>3239</v>
      </c>
      <c r="E11282" t="s">
        <v>3275</v>
      </c>
      <c r="H11282" t="s">
        <v>3436</v>
      </c>
      <c r="I11282">
        <v>85</v>
      </c>
      <c r="J11282" t="s">
        <v>3446</v>
      </c>
      <c r="K11282">
        <v>2003</v>
      </c>
      <c r="L11282" t="s">
        <v>29</v>
      </c>
      <c r="M11282" t="s">
        <v>29</v>
      </c>
      <c r="N11282">
        <v>38.118099999999998</v>
      </c>
      <c r="O11282">
        <v>-78.213899999999995</v>
      </c>
      <c r="P11282" t="s">
        <v>3613</v>
      </c>
      <c r="Q11282" s="3">
        <f>Table1[[#This Row],[Capacity (MW)]]*0.395*8760*10^-6</f>
        <v>0.29411699999999996</v>
      </c>
      <c r="R11282" s="3" cm="1">
        <f t="array" ref="R11282">AVERAGE(VLOOKUP(_xlfn.TEXTSPLIT(Table1[[#This Row],[Fuel (no space after comma)]], ","), FuelList_Final_EF!$A$2:$B$65, 2, FALSE))</f>
        <v>65.583341148886291</v>
      </c>
      <c r="S11282" s="3">
        <f>Table1[[#This Row],[Generation (TWh)]]*10^9*VLOOKUP(Table1[[#This Row],[Turbine/Engine Technology]],Technology_HR!$A$2:$B$11,2,FALSE)*10^-6</f>
        <v>3238228.1699999995</v>
      </c>
      <c r="T11282" s="5">
        <f>Table1[[#This Row],[Fuel Consumption (mmBtu)]]*Table1[[#This Row],[Emission Factor (kg CO2/ mmBtu)]]*10^3</f>
        <v>212373822791.04373</v>
      </c>
      <c r="U11282" s="3">
        <f>Table1[[#This Row],[Emissions (g CO2)]]/(Table1[[#This Row],[Generation (TWh)]]*10^9)</f>
        <v>722.07258604923811</v>
      </c>
    </row>
    <row r="11283" spans="1:21" x14ac:dyDescent="0.35">
      <c r="A11283" t="s">
        <v>2853</v>
      </c>
      <c r="B11283" t="s">
        <v>3243</v>
      </c>
      <c r="C11283" t="str">
        <f>SUBSTITUTE(Table1[[#This Row],[Fuel]],", ",",")</f>
        <v>fossil gas: natural gas,fossil liquids: fuel oil</v>
      </c>
      <c r="D11283" t="s">
        <v>3239</v>
      </c>
      <c r="E11283" t="s">
        <v>3275</v>
      </c>
      <c r="H11283" t="s">
        <v>3436</v>
      </c>
      <c r="I11283">
        <v>85</v>
      </c>
      <c r="J11283" t="s">
        <v>3446</v>
      </c>
      <c r="K11283">
        <v>2003</v>
      </c>
      <c r="L11283" t="s">
        <v>29</v>
      </c>
      <c r="M11283" t="s">
        <v>29</v>
      </c>
      <c r="N11283">
        <v>38.118099999999998</v>
      </c>
      <c r="O11283">
        <v>-78.213899999999995</v>
      </c>
      <c r="P11283" t="s">
        <v>3613</v>
      </c>
      <c r="Q11283" s="3">
        <f>Table1[[#This Row],[Capacity (MW)]]*0.395*8760*10^-6</f>
        <v>0.29411699999999996</v>
      </c>
      <c r="R11283" s="3" cm="1">
        <f t="array" ref="R11283">AVERAGE(VLOOKUP(_xlfn.TEXTSPLIT(Table1[[#This Row],[Fuel (no space after comma)]], ","), FuelList_Final_EF!$A$2:$B$65, 2, FALSE))</f>
        <v>65.583341148886291</v>
      </c>
      <c r="S11283" s="3">
        <f>Table1[[#This Row],[Generation (TWh)]]*10^9*VLOOKUP(Table1[[#This Row],[Turbine/Engine Technology]],Technology_HR!$A$2:$B$11,2,FALSE)*10^-6</f>
        <v>3238228.1699999995</v>
      </c>
      <c r="T11283" s="5">
        <f>Table1[[#This Row],[Fuel Consumption (mmBtu)]]*Table1[[#This Row],[Emission Factor (kg CO2/ mmBtu)]]*10^3</f>
        <v>212373822791.04373</v>
      </c>
      <c r="U11283" s="3">
        <f>Table1[[#This Row],[Emissions (g CO2)]]/(Table1[[#This Row],[Generation (TWh)]]*10^9)</f>
        <v>722.07258604923811</v>
      </c>
    </row>
    <row r="11284" spans="1:21" x14ac:dyDescent="0.35">
      <c r="A11284" t="s">
        <v>2853</v>
      </c>
      <c r="B11284" t="s">
        <v>3243</v>
      </c>
      <c r="C11284" t="str">
        <f>SUBSTITUTE(Table1[[#This Row],[Fuel]],", ",",")</f>
        <v>fossil gas: natural gas,fossil liquids: fuel oil</v>
      </c>
      <c r="D11284" t="s">
        <v>3239</v>
      </c>
      <c r="E11284" t="s">
        <v>3275</v>
      </c>
      <c r="H11284" t="s">
        <v>3436</v>
      </c>
      <c r="I11284">
        <v>85</v>
      </c>
      <c r="J11284" t="s">
        <v>3446</v>
      </c>
      <c r="K11284">
        <v>2003</v>
      </c>
      <c r="L11284" t="s">
        <v>29</v>
      </c>
      <c r="M11284" t="s">
        <v>29</v>
      </c>
      <c r="N11284">
        <v>38.118099999999998</v>
      </c>
      <c r="O11284">
        <v>-78.213899999999995</v>
      </c>
      <c r="P11284" t="s">
        <v>3613</v>
      </c>
      <c r="Q11284" s="3">
        <f>Table1[[#This Row],[Capacity (MW)]]*0.395*8760*10^-6</f>
        <v>0.29411699999999996</v>
      </c>
      <c r="R11284" s="3" cm="1">
        <f t="array" ref="R11284">AVERAGE(VLOOKUP(_xlfn.TEXTSPLIT(Table1[[#This Row],[Fuel (no space after comma)]], ","), FuelList_Final_EF!$A$2:$B$65, 2, FALSE))</f>
        <v>65.583341148886291</v>
      </c>
      <c r="S11284" s="3">
        <f>Table1[[#This Row],[Generation (TWh)]]*10^9*VLOOKUP(Table1[[#This Row],[Turbine/Engine Technology]],Technology_HR!$A$2:$B$11,2,FALSE)*10^-6</f>
        <v>3238228.1699999995</v>
      </c>
      <c r="T11284" s="5">
        <f>Table1[[#This Row],[Fuel Consumption (mmBtu)]]*Table1[[#This Row],[Emission Factor (kg CO2/ mmBtu)]]*10^3</f>
        <v>212373822791.04373</v>
      </c>
      <c r="U11284" s="3">
        <f>Table1[[#This Row],[Emissions (g CO2)]]/(Table1[[#This Row],[Generation (TWh)]]*10^9)</f>
        <v>722.07258604923811</v>
      </c>
    </row>
    <row r="11285" spans="1:21" x14ac:dyDescent="0.35">
      <c r="A11285" t="s">
        <v>2853</v>
      </c>
      <c r="B11285" t="s">
        <v>3243</v>
      </c>
      <c r="C11285" t="str">
        <f>SUBSTITUTE(Table1[[#This Row],[Fuel]],", ",",")</f>
        <v>fossil gas: natural gas,fossil liquids: fuel oil</v>
      </c>
      <c r="D11285" t="s">
        <v>3239</v>
      </c>
      <c r="E11285" t="s">
        <v>3275</v>
      </c>
      <c r="H11285" t="s">
        <v>3436</v>
      </c>
      <c r="I11285">
        <v>85</v>
      </c>
      <c r="J11285" t="s">
        <v>3446</v>
      </c>
      <c r="K11285">
        <v>2003</v>
      </c>
      <c r="L11285" t="s">
        <v>29</v>
      </c>
      <c r="M11285" t="s">
        <v>29</v>
      </c>
      <c r="N11285">
        <v>38.118099999999998</v>
      </c>
      <c r="O11285">
        <v>-78.213899999999995</v>
      </c>
      <c r="P11285" t="s">
        <v>3613</v>
      </c>
      <c r="Q11285" s="3">
        <f>Table1[[#This Row],[Capacity (MW)]]*0.395*8760*10^-6</f>
        <v>0.29411699999999996</v>
      </c>
      <c r="R11285" s="3" cm="1">
        <f t="array" ref="R11285">AVERAGE(VLOOKUP(_xlfn.TEXTSPLIT(Table1[[#This Row],[Fuel (no space after comma)]], ","), FuelList_Final_EF!$A$2:$B$65, 2, FALSE))</f>
        <v>65.583341148886291</v>
      </c>
      <c r="S11285" s="3">
        <f>Table1[[#This Row],[Generation (TWh)]]*10^9*VLOOKUP(Table1[[#This Row],[Turbine/Engine Technology]],Technology_HR!$A$2:$B$11,2,FALSE)*10^-6</f>
        <v>3238228.1699999995</v>
      </c>
      <c r="T11285" s="5">
        <f>Table1[[#This Row],[Fuel Consumption (mmBtu)]]*Table1[[#This Row],[Emission Factor (kg CO2/ mmBtu)]]*10^3</f>
        <v>212373822791.04373</v>
      </c>
      <c r="U11285" s="3">
        <f>Table1[[#This Row],[Emissions (g CO2)]]/(Table1[[#This Row],[Generation (TWh)]]*10^9)</f>
        <v>722.07258604923811</v>
      </c>
    </row>
    <row r="11286" spans="1:21" x14ac:dyDescent="0.35">
      <c r="A11286" t="s">
        <v>2853</v>
      </c>
      <c r="B11286" t="s">
        <v>3243</v>
      </c>
      <c r="C11286" t="str">
        <f>SUBSTITUTE(Table1[[#This Row],[Fuel]],", ",",")</f>
        <v>fossil gas: natural gas,fossil liquids: fuel oil</v>
      </c>
      <c r="D11286" t="s">
        <v>3239</v>
      </c>
      <c r="E11286" t="s">
        <v>3275</v>
      </c>
      <c r="H11286" t="s">
        <v>3436</v>
      </c>
      <c r="I11286">
        <v>171</v>
      </c>
      <c r="J11286" t="s">
        <v>3446</v>
      </c>
      <c r="K11286">
        <v>2003</v>
      </c>
      <c r="L11286" t="s">
        <v>29</v>
      </c>
      <c r="M11286" t="s">
        <v>29</v>
      </c>
      <c r="N11286">
        <v>38.118099999999998</v>
      </c>
      <c r="O11286">
        <v>-78.213899999999995</v>
      </c>
      <c r="P11286" t="s">
        <v>3613</v>
      </c>
      <c r="Q11286" s="3">
        <f>Table1[[#This Row],[Capacity (MW)]]*0.395*8760*10^-6</f>
        <v>0.59169420000000006</v>
      </c>
      <c r="R11286" s="3" cm="1">
        <f t="array" ref="R11286">AVERAGE(VLOOKUP(_xlfn.TEXTSPLIT(Table1[[#This Row],[Fuel (no space after comma)]], ","), FuelList_Final_EF!$A$2:$B$65, 2, FALSE))</f>
        <v>65.583341148886291</v>
      </c>
      <c r="S11286" s="3">
        <f>Table1[[#This Row],[Generation (TWh)]]*10^9*VLOOKUP(Table1[[#This Row],[Turbine/Engine Technology]],Technology_HR!$A$2:$B$11,2,FALSE)*10^-6</f>
        <v>6514553.142</v>
      </c>
      <c r="T11286" s="5">
        <f>Table1[[#This Row],[Fuel Consumption (mmBtu)]]*Table1[[#This Row],[Emission Factor (kg CO2/ mmBtu)]]*10^3</f>
        <v>427246161144.33508</v>
      </c>
      <c r="U11286" s="3">
        <f>Table1[[#This Row],[Emissions (g CO2)]]/(Table1[[#This Row],[Generation (TWh)]]*10^9)</f>
        <v>722.07258604923811</v>
      </c>
    </row>
    <row r="11287" spans="1:21" x14ac:dyDescent="0.35">
      <c r="A11287" t="s">
        <v>2487</v>
      </c>
      <c r="B11287" t="s">
        <v>3421</v>
      </c>
      <c r="C11287" t="str">
        <f>SUBSTITUTE(Table1[[#This Row],[Fuel]],", ",",")</f>
        <v>fossil gas: natural gas,fossil gas: unknown,fossil liquids: fuel oil</v>
      </c>
      <c r="D11287" t="s">
        <v>3239</v>
      </c>
      <c r="E11287" t="s">
        <v>3245</v>
      </c>
      <c r="F11287" t="s">
        <v>3275</v>
      </c>
      <c r="H11287" t="s">
        <v>3440</v>
      </c>
      <c r="I11287">
        <v>63</v>
      </c>
      <c r="J11287" t="s">
        <v>3446</v>
      </c>
      <c r="K11287">
        <v>1954</v>
      </c>
      <c r="L11287" t="s">
        <v>29</v>
      </c>
      <c r="M11287" t="s">
        <v>29</v>
      </c>
      <c r="N11287">
        <v>30.4922</v>
      </c>
      <c r="O11287">
        <v>-91.186400000000006</v>
      </c>
      <c r="P11287" t="s">
        <v>3613</v>
      </c>
      <c r="Q11287" s="3">
        <f>Table1[[#This Row],[Capacity (MW)]]*0.395*8760*10^-6</f>
        <v>0.21799260000000001</v>
      </c>
      <c r="R11287" s="3" cm="1">
        <f t="array" ref="R11287">AVERAGE(VLOOKUP(_xlfn.TEXTSPLIT(Table1[[#This Row],[Fuel (no space after comma)]], ","), FuelList_Final_EF!$A$2:$B$65, 2, FALSE))</f>
        <v>63.828615413613512</v>
      </c>
      <c r="S11287" s="3">
        <f>Table1[[#This Row],[Generation (TWh)]]*10^9*VLOOKUP(Table1[[#This Row],[Turbine/Engine Technology]],Technology_HR!$A$2:$B$11,2,FALSE)*10^-6</f>
        <v>2242053.8909999998</v>
      </c>
      <c r="T11287" s="5">
        <f>Table1[[#This Row],[Fuel Consumption (mmBtu)]]*Table1[[#This Row],[Emission Factor (kg CO2/ mmBtu)]]*10^3</f>
        <v>143107195545.23474</v>
      </c>
      <c r="U11287" s="3">
        <f>Table1[[#This Row],[Emissions (g CO2)]]/(Table1[[#This Row],[Generation (TWh)]]*10^9)</f>
        <v>656.47730952901497</v>
      </c>
    </row>
    <row r="11288" spans="1:21" x14ac:dyDescent="0.35">
      <c r="A11288" t="s">
        <v>2487</v>
      </c>
      <c r="B11288" t="s">
        <v>3421</v>
      </c>
      <c r="C11288" t="str">
        <f>SUBSTITUTE(Table1[[#This Row],[Fuel]],", ",",")</f>
        <v>fossil gas: natural gas,fossil gas: unknown,fossil liquids: fuel oil</v>
      </c>
      <c r="D11288" t="s">
        <v>3239</v>
      </c>
      <c r="E11288" t="s">
        <v>3245</v>
      </c>
      <c r="F11288" t="s">
        <v>3275</v>
      </c>
      <c r="H11288" t="s">
        <v>3440</v>
      </c>
      <c r="I11288">
        <v>63</v>
      </c>
      <c r="J11288" t="s">
        <v>3446</v>
      </c>
      <c r="K11288">
        <v>1954</v>
      </c>
      <c r="L11288" t="s">
        <v>29</v>
      </c>
      <c r="M11288" t="s">
        <v>29</v>
      </c>
      <c r="N11288">
        <v>30.4922</v>
      </c>
      <c r="O11288">
        <v>-91.186400000000006</v>
      </c>
      <c r="P11288" t="s">
        <v>3613</v>
      </c>
      <c r="Q11288" s="3">
        <f>Table1[[#This Row],[Capacity (MW)]]*0.395*8760*10^-6</f>
        <v>0.21799260000000001</v>
      </c>
      <c r="R11288" s="3" cm="1">
        <f t="array" ref="R11288">AVERAGE(VLOOKUP(_xlfn.TEXTSPLIT(Table1[[#This Row],[Fuel (no space after comma)]], ","), FuelList_Final_EF!$A$2:$B$65, 2, FALSE))</f>
        <v>63.828615413613512</v>
      </c>
      <c r="S11288" s="3">
        <f>Table1[[#This Row],[Generation (TWh)]]*10^9*VLOOKUP(Table1[[#This Row],[Turbine/Engine Technology]],Technology_HR!$A$2:$B$11,2,FALSE)*10^-6</f>
        <v>2242053.8909999998</v>
      </c>
      <c r="T11288" s="5">
        <f>Table1[[#This Row],[Fuel Consumption (mmBtu)]]*Table1[[#This Row],[Emission Factor (kg CO2/ mmBtu)]]*10^3</f>
        <v>143107195545.23474</v>
      </c>
      <c r="U11288" s="3">
        <f>Table1[[#This Row],[Emissions (g CO2)]]/(Table1[[#This Row],[Generation (TWh)]]*10^9)</f>
        <v>656.47730952901497</v>
      </c>
    </row>
    <row r="11289" spans="1:21" x14ac:dyDescent="0.35">
      <c r="A11289" t="s">
        <v>2487</v>
      </c>
      <c r="B11289" t="s">
        <v>3421</v>
      </c>
      <c r="C11289" t="str">
        <f>SUBSTITUTE(Table1[[#This Row],[Fuel]],", ",",")</f>
        <v>fossil gas: natural gas,fossil gas: unknown,fossil liquids: fuel oil</v>
      </c>
      <c r="D11289" t="s">
        <v>3239</v>
      </c>
      <c r="E11289" t="s">
        <v>3245</v>
      </c>
      <c r="F11289" t="s">
        <v>3275</v>
      </c>
      <c r="H11289" t="s">
        <v>3436</v>
      </c>
      <c r="I11289">
        <v>129</v>
      </c>
      <c r="J11289" t="s">
        <v>3446</v>
      </c>
      <c r="K11289">
        <v>1987</v>
      </c>
      <c r="L11289" t="s">
        <v>29</v>
      </c>
      <c r="M11289" t="s">
        <v>29</v>
      </c>
      <c r="N11289">
        <v>30.4922</v>
      </c>
      <c r="O11289">
        <v>-91.186400000000006</v>
      </c>
      <c r="P11289" t="s">
        <v>3613</v>
      </c>
      <c r="Q11289" s="3">
        <f>Table1[[#This Row],[Capacity (MW)]]*0.395*8760*10^-6</f>
        <v>0.44636580000000003</v>
      </c>
      <c r="R11289" s="3" cm="1">
        <f t="array" ref="R11289">AVERAGE(VLOOKUP(_xlfn.TEXTSPLIT(Table1[[#This Row],[Fuel (no space after comma)]], ","), FuelList_Final_EF!$A$2:$B$65, 2, FALSE))</f>
        <v>63.828615413613512</v>
      </c>
      <c r="S11289" s="3">
        <f>Table1[[#This Row],[Generation (TWh)]]*10^9*VLOOKUP(Table1[[#This Row],[Turbine/Engine Technology]],Technology_HR!$A$2:$B$11,2,FALSE)*10^-6</f>
        <v>4914487.4580000006</v>
      </c>
      <c r="T11289" s="5">
        <f>Table1[[#This Row],[Fuel Consumption (mmBtu)]]*Table1[[#This Row],[Emission Factor (kg CO2/ mmBtu)]]*10^3</f>
        <v>313684929911.70911</v>
      </c>
      <c r="U11289" s="3">
        <f>Table1[[#This Row],[Emissions (g CO2)]]/(Table1[[#This Row],[Generation (TWh)]]*10^9)</f>
        <v>702.75305570388468</v>
      </c>
    </row>
    <row r="11290" spans="1:21" x14ac:dyDescent="0.35">
      <c r="A11290" t="s">
        <v>79</v>
      </c>
      <c r="B11290" t="s">
        <v>3421</v>
      </c>
      <c r="C11290" t="str">
        <f>SUBSTITUTE(Table1[[#This Row],[Fuel]],", ",",")</f>
        <v>fossil gas: natural gas,fossil gas: unknown,fossil liquids: fuel oil</v>
      </c>
      <c r="D11290" t="s">
        <v>3239</v>
      </c>
      <c r="E11290" t="s">
        <v>3245</v>
      </c>
      <c r="F11290" t="s">
        <v>3275</v>
      </c>
      <c r="H11290" t="s">
        <v>3436</v>
      </c>
      <c r="I11290">
        <v>173</v>
      </c>
      <c r="J11290" t="s">
        <v>3446</v>
      </c>
      <c r="K11290">
        <v>1999</v>
      </c>
      <c r="L11290" t="s">
        <v>29</v>
      </c>
      <c r="M11290" t="s">
        <v>29</v>
      </c>
      <c r="N11290">
        <v>30.4922</v>
      </c>
      <c r="O11290">
        <v>-91.186400000000006</v>
      </c>
      <c r="P11290" t="s">
        <v>3613</v>
      </c>
      <c r="Q11290" s="3">
        <f>Table1[[#This Row],[Capacity (MW)]]*0.395*8760*10^-6</f>
        <v>0.59861460000000011</v>
      </c>
      <c r="R11290" s="3" cm="1">
        <f t="array" ref="R11290">AVERAGE(VLOOKUP(_xlfn.TEXTSPLIT(Table1[[#This Row],[Fuel (no space after comma)]], ","), FuelList_Final_EF!$A$2:$B$65, 2, FALSE))</f>
        <v>63.828615413613512</v>
      </c>
      <c r="S11290" s="3">
        <f>Table1[[#This Row],[Generation (TWh)]]*10^9*VLOOKUP(Table1[[#This Row],[Turbine/Engine Technology]],Technology_HR!$A$2:$B$11,2,FALSE)*10^-6</f>
        <v>6590746.7460000003</v>
      </c>
      <c r="T11290" s="5">
        <f>Table1[[#This Row],[Fuel Consumption (mmBtu)]]*Table1[[#This Row],[Emission Factor (kg CO2/ mmBtu)]]*10^3</f>
        <v>420678239338.95874</v>
      </c>
      <c r="U11290" s="3">
        <f>Table1[[#This Row],[Emissions (g CO2)]]/(Table1[[#This Row],[Generation (TWh)]]*10^9)</f>
        <v>702.75305570388468</v>
      </c>
    </row>
    <row r="11291" spans="1:21" x14ac:dyDescent="0.35">
      <c r="A11291" t="s">
        <v>2487</v>
      </c>
      <c r="B11291" t="s">
        <v>3239</v>
      </c>
      <c r="C11291" t="str">
        <f>SUBSTITUTE(Table1[[#This Row],[Fuel]],", ",",")</f>
        <v>fossil gas: natural gas</v>
      </c>
      <c r="D11291" t="s">
        <v>3239</v>
      </c>
      <c r="H11291" t="s">
        <v>3440</v>
      </c>
      <c r="I11291">
        <v>50</v>
      </c>
      <c r="J11291" t="s">
        <v>3448</v>
      </c>
      <c r="K11291">
        <v>1950</v>
      </c>
      <c r="L11291" t="s">
        <v>29</v>
      </c>
      <c r="M11291" t="s">
        <v>29</v>
      </c>
      <c r="N11291">
        <v>30.4922</v>
      </c>
      <c r="O11291">
        <v>-91.186400000000006</v>
      </c>
      <c r="P11291" t="s">
        <v>3613</v>
      </c>
      <c r="Q11291" s="3">
        <f>Table1[[#This Row],[Capacity (MW)]]*0.395*8760*10^-6</f>
        <v>0.17301</v>
      </c>
      <c r="R11291" s="3" cm="1">
        <f t="array" ref="R11291">AVERAGE(VLOOKUP(_xlfn.TEXTSPLIT(Table1[[#This Row],[Fuel (no space after comma)]], ","), FuelList_Final_EF!$A$2:$B$65, 2, FALSE))</f>
        <v>53.06</v>
      </c>
      <c r="S11291" s="3">
        <f>Table1[[#This Row],[Generation (TWh)]]*10^9*VLOOKUP(Table1[[#This Row],[Turbine/Engine Technology]],Technology_HR!$A$2:$B$11,2,FALSE)*10^-6</f>
        <v>1779407.8499999999</v>
      </c>
      <c r="T11291" s="5">
        <f>Table1[[#This Row],[Fuel Consumption (mmBtu)]]*Table1[[#This Row],[Emission Factor (kg CO2/ mmBtu)]]*10^3</f>
        <v>94415380521</v>
      </c>
      <c r="U11291" s="3">
        <f>Table1[[#This Row],[Emissions (g CO2)]]/(Table1[[#This Row],[Generation (TWh)]]*10^9)</f>
        <v>545.72209999999995</v>
      </c>
    </row>
    <row r="11292" spans="1:21" x14ac:dyDescent="0.35">
      <c r="A11292" t="s">
        <v>2487</v>
      </c>
      <c r="B11292" t="s">
        <v>3239</v>
      </c>
      <c r="C11292" t="str">
        <f>SUBSTITUTE(Table1[[#This Row],[Fuel]],", ",",")</f>
        <v>fossil gas: natural gas</v>
      </c>
      <c r="D11292" t="s">
        <v>3239</v>
      </c>
      <c r="H11292" t="s">
        <v>3440</v>
      </c>
      <c r="I11292">
        <v>50</v>
      </c>
      <c r="J11292" t="s">
        <v>3448</v>
      </c>
      <c r="K11292">
        <v>1950</v>
      </c>
      <c r="L11292" t="s">
        <v>29</v>
      </c>
      <c r="M11292" t="s">
        <v>29</v>
      </c>
      <c r="N11292">
        <v>30.4922</v>
      </c>
      <c r="O11292">
        <v>-91.186400000000006</v>
      </c>
      <c r="P11292" t="s">
        <v>3613</v>
      </c>
      <c r="Q11292" s="3">
        <f>Table1[[#This Row],[Capacity (MW)]]*0.395*8760*10^-6</f>
        <v>0.17301</v>
      </c>
      <c r="R11292" s="3" cm="1">
        <f t="array" ref="R11292">AVERAGE(VLOOKUP(_xlfn.TEXTSPLIT(Table1[[#This Row],[Fuel (no space after comma)]], ","), FuelList_Final_EF!$A$2:$B$65, 2, FALSE))</f>
        <v>53.06</v>
      </c>
      <c r="S11292" s="3">
        <f>Table1[[#This Row],[Generation (TWh)]]*10^9*VLOOKUP(Table1[[#This Row],[Turbine/Engine Technology]],Technology_HR!$A$2:$B$11,2,FALSE)*10^-6</f>
        <v>1779407.8499999999</v>
      </c>
      <c r="T11292" s="5">
        <f>Table1[[#This Row],[Fuel Consumption (mmBtu)]]*Table1[[#This Row],[Emission Factor (kg CO2/ mmBtu)]]*10^3</f>
        <v>94415380521</v>
      </c>
      <c r="U11292" s="3">
        <f>Table1[[#This Row],[Emissions (g CO2)]]/(Table1[[#This Row],[Generation (TWh)]]*10^9)</f>
        <v>545.72209999999995</v>
      </c>
    </row>
    <row r="11293" spans="1:21" x14ac:dyDescent="0.35">
      <c r="A11293" t="s">
        <v>2487</v>
      </c>
      <c r="B11293" t="s">
        <v>3239</v>
      </c>
      <c r="C11293" t="str">
        <f>SUBSTITUTE(Table1[[#This Row],[Fuel]],", ",",")</f>
        <v>fossil gas: natural gas</v>
      </c>
      <c r="D11293" t="s">
        <v>3239</v>
      </c>
      <c r="H11293" t="s">
        <v>3440</v>
      </c>
      <c r="I11293">
        <v>75</v>
      </c>
      <c r="J11293" t="s">
        <v>3448</v>
      </c>
      <c r="K11293">
        <v>1953</v>
      </c>
      <c r="L11293" t="s">
        <v>29</v>
      </c>
      <c r="M11293" t="s">
        <v>29</v>
      </c>
      <c r="N11293">
        <v>30.4922</v>
      </c>
      <c r="O11293">
        <v>-91.186400000000006</v>
      </c>
      <c r="P11293" t="s">
        <v>3613</v>
      </c>
      <c r="Q11293" s="3">
        <f>Table1[[#This Row],[Capacity (MW)]]*0.395*8760*10^-6</f>
        <v>0.259515</v>
      </c>
      <c r="R11293" s="3" cm="1">
        <f t="array" ref="R11293">AVERAGE(VLOOKUP(_xlfn.TEXTSPLIT(Table1[[#This Row],[Fuel (no space after comma)]], ","), FuelList_Final_EF!$A$2:$B$65, 2, FALSE))</f>
        <v>53.06</v>
      </c>
      <c r="S11293" s="3">
        <f>Table1[[#This Row],[Generation (TWh)]]*10^9*VLOOKUP(Table1[[#This Row],[Turbine/Engine Technology]],Technology_HR!$A$2:$B$11,2,FALSE)*10^-6</f>
        <v>2669111.7749999999</v>
      </c>
      <c r="T11293" s="5">
        <f>Table1[[#This Row],[Fuel Consumption (mmBtu)]]*Table1[[#This Row],[Emission Factor (kg CO2/ mmBtu)]]*10^3</f>
        <v>141623070781.5</v>
      </c>
      <c r="U11293" s="3">
        <f>Table1[[#This Row],[Emissions (g CO2)]]/(Table1[[#This Row],[Generation (TWh)]]*10^9)</f>
        <v>545.72209999999995</v>
      </c>
    </row>
    <row r="11294" spans="1:21" x14ac:dyDescent="0.35">
      <c r="A11294" t="s">
        <v>2854</v>
      </c>
      <c r="B11294" t="s">
        <v>3239</v>
      </c>
      <c r="C11294" t="str">
        <f>SUBSTITUTE(Table1[[#This Row],[Fuel]],", ",",")</f>
        <v>fossil gas: natural gas</v>
      </c>
      <c r="D11294" t="s">
        <v>3239</v>
      </c>
      <c r="H11294" t="s">
        <v>3438</v>
      </c>
      <c r="I11294">
        <v>652</v>
      </c>
      <c r="J11294" t="s">
        <v>3446</v>
      </c>
      <c r="K11294">
        <v>2004</v>
      </c>
      <c r="L11294" t="s">
        <v>29</v>
      </c>
      <c r="M11294" t="s">
        <v>29</v>
      </c>
      <c r="N11294">
        <v>40.801924</v>
      </c>
      <c r="O11294">
        <v>-75.107560000000007</v>
      </c>
      <c r="P11294" t="s">
        <v>3613</v>
      </c>
      <c r="Q11294" s="3">
        <f>Table1[[#This Row],[Capacity (MW)]]*0.395*8760*10^-6</f>
        <v>2.2560504000000003</v>
      </c>
      <c r="R11294" s="3" cm="1">
        <f t="array" ref="R11294">AVERAGE(VLOOKUP(_xlfn.TEXTSPLIT(Table1[[#This Row],[Fuel (no space after comma)]], ","), FuelList_Final_EF!$A$2:$B$65, 2, FALSE))</f>
        <v>53.06</v>
      </c>
      <c r="S11294" s="3">
        <f>Table1[[#This Row],[Generation (TWh)]]*10^9*VLOOKUP(Table1[[#This Row],[Turbine/Engine Technology]],Technology_HR!$A$2:$B$11,2,FALSE)*10^-6</f>
        <v>17030924.469600003</v>
      </c>
      <c r="T11294" s="5">
        <f>Table1[[#This Row],[Fuel Consumption (mmBtu)]]*Table1[[#This Row],[Emission Factor (kg CO2/ mmBtu)]]*10^3</f>
        <v>903660852356.9762</v>
      </c>
      <c r="U11294" s="3">
        <f>Table1[[#This Row],[Emissions (g CO2)]]/(Table1[[#This Row],[Generation (TWh)]]*10^9)</f>
        <v>400.54993999999999</v>
      </c>
    </row>
    <row r="11295" spans="1:21" x14ac:dyDescent="0.35">
      <c r="A11295" t="s">
        <v>2855</v>
      </c>
      <c r="B11295" t="s">
        <v>3243</v>
      </c>
      <c r="C11295" t="str">
        <f>SUBSTITUTE(Table1[[#This Row],[Fuel]],", ",",")</f>
        <v>fossil gas: natural gas,fossil liquids: fuel oil</v>
      </c>
      <c r="D11295" t="s">
        <v>3239</v>
      </c>
      <c r="E11295" t="s">
        <v>3275</v>
      </c>
      <c r="H11295" t="s">
        <v>3438</v>
      </c>
      <c r="I11295">
        <v>284</v>
      </c>
      <c r="J11295" t="s">
        <v>3446</v>
      </c>
      <c r="K11295">
        <v>1997</v>
      </c>
      <c r="L11295" t="s">
        <v>29</v>
      </c>
      <c r="M11295" t="s">
        <v>29</v>
      </c>
      <c r="N11295">
        <v>44.7956</v>
      </c>
      <c r="O11295">
        <v>-92.911900000000003</v>
      </c>
      <c r="P11295" t="s">
        <v>3613</v>
      </c>
      <c r="Q11295" s="3">
        <f>Table1[[#This Row],[Capacity (MW)]]*0.395*8760*10^-6</f>
        <v>0.98269680000000004</v>
      </c>
      <c r="R11295" s="3" cm="1">
        <f t="array" ref="R11295">AVERAGE(VLOOKUP(_xlfn.TEXTSPLIT(Table1[[#This Row],[Fuel (no space after comma)]], ","), FuelList_Final_EF!$A$2:$B$65, 2, FALSE))</f>
        <v>65.583341148886291</v>
      </c>
      <c r="S11295" s="3">
        <f>Table1[[#This Row],[Generation (TWh)]]*10^9*VLOOKUP(Table1[[#This Row],[Turbine/Engine Technology]],Technology_HR!$A$2:$B$11,2,FALSE)*10^-6</f>
        <v>7418378.1431999998</v>
      </c>
      <c r="T11295" s="5">
        <f>Table1[[#This Row],[Fuel Consumption (mmBtu)]]*Table1[[#This Row],[Emission Factor (kg CO2/ mmBtu)]]*10^3</f>
        <v>486522024536.92725</v>
      </c>
      <c r="U11295" s="3">
        <f>Table1[[#This Row],[Emissions (g CO2)]]/(Table1[[#This Row],[Generation (TWh)]]*10^9)</f>
        <v>495.08864233294264</v>
      </c>
    </row>
    <row r="11296" spans="1:21" x14ac:dyDescent="0.35">
      <c r="A11296" t="s">
        <v>2856</v>
      </c>
      <c r="B11296" t="s">
        <v>3243</v>
      </c>
      <c r="C11296" t="str">
        <f>SUBSTITUTE(Table1[[#This Row],[Fuel]],", ",",")</f>
        <v>fossil gas: natural gas,fossil liquids: fuel oil</v>
      </c>
      <c r="D11296" t="s">
        <v>3239</v>
      </c>
      <c r="E11296" t="s">
        <v>3275</v>
      </c>
      <c r="H11296" t="s">
        <v>3438</v>
      </c>
      <c r="I11296">
        <v>71</v>
      </c>
      <c r="J11296" t="s">
        <v>3446</v>
      </c>
      <c r="K11296">
        <v>1997</v>
      </c>
      <c r="L11296" t="s">
        <v>29</v>
      </c>
      <c r="M11296" t="s">
        <v>29</v>
      </c>
      <c r="N11296">
        <v>42.855463</v>
      </c>
      <c r="O11296">
        <v>-88.729920000000007</v>
      </c>
      <c r="P11296" t="s">
        <v>3613</v>
      </c>
      <c r="Q11296" s="3">
        <f>Table1[[#This Row],[Capacity (MW)]]*0.395*8760*10^-6</f>
        <v>0.24567420000000001</v>
      </c>
      <c r="R11296" s="3" cm="1">
        <f t="array" ref="R11296">AVERAGE(VLOOKUP(_xlfn.TEXTSPLIT(Table1[[#This Row],[Fuel (no space after comma)]], ","), FuelList_Final_EF!$A$2:$B$65, 2, FALSE))</f>
        <v>65.583341148886291</v>
      </c>
      <c r="S11296" s="3">
        <f>Table1[[#This Row],[Generation (TWh)]]*10^9*VLOOKUP(Table1[[#This Row],[Turbine/Engine Technology]],Technology_HR!$A$2:$B$11,2,FALSE)*10^-6</f>
        <v>1854594.5358</v>
      </c>
      <c r="T11296" s="5">
        <f>Table1[[#This Row],[Fuel Consumption (mmBtu)]]*Table1[[#This Row],[Emission Factor (kg CO2/ mmBtu)]]*10^3</f>
        <v>121630506134.23181</v>
      </c>
      <c r="U11296" s="3">
        <f>Table1[[#This Row],[Emissions (g CO2)]]/(Table1[[#This Row],[Generation (TWh)]]*10^9)</f>
        <v>495.08864233294264</v>
      </c>
    </row>
    <row r="11297" spans="1:21" x14ac:dyDescent="0.35">
      <c r="A11297" t="s">
        <v>2857</v>
      </c>
      <c r="B11297" t="s">
        <v>3243</v>
      </c>
      <c r="C11297" t="str">
        <f>SUBSTITUTE(Table1[[#This Row],[Fuel]],", ",",")</f>
        <v>fossil gas: natural gas,fossil liquids: fuel oil</v>
      </c>
      <c r="D11297" t="s">
        <v>3239</v>
      </c>
      <c r="E11297" t="s">
        <v>3275</v>
      </c>
      <c r="H11297" t="s">
        <v>3438</v>
      </c>
      <c r="I11297">
        <v>2.84</v>
      </c>
      <c r="J11297" t="s">
        <v>3446</v>
      </c>
      <c r="K11297">
        <v>1997</v>
      </c>
      <c r="L11297" t="s">
        <v>29</v>
      </c>
      <c r="M11297" t="s">
        <v>29</v>
      </c>
      <c r="N11297">
        <v>42.855463</v>
      </c>
      <c r="O11297">
        <v>-88.729920000000007</v>
      </c>
      <c r="P11297" t="s">
        <v>3613</v>
      </c>
      <c r="Q11297" s="3">
        <f>Table1[[#This Row],[Capacity (MW)]]*0.395*8760*10^-6</f>
        <v>9.8269679999999984E-3</v>
      </c>
      <c r="R11297" s="3" cm="1">
        <f t="array" ref="R11297">AVERAGE(VLOOKUP(_xlfn.TEXTSPLIT(Table1[[#This Row],[Fuel (no space after comma)]], ","), FuelList_Final_EF!$A$2:$B$65, 2, FALSE))</f>
        <v>65.583341148886291</v>
      </c>
      <c r="S11297" s="3">
        <f>Table1[[#This Row],[Generation (TWh)]]*10^9*VLOOKUP(Table1[[#This Row],[Turbine/Engine Technology]],Technology_HR!$A$2:$B$11,2,FALSE)*10^-6</f>
        <v>74183.781431999974</v>
      </c>
      <c r="T11297" s="5">
        <f>Table1[[#This Row],[Fuel Consumption (mmBtu)]]*Table1[[#This Row],[Emission Factor (kg CO2/ mmBtu)]]*10^3</f>
        <v>4865220245.3692703</v>
      </c>
      <c r="U11297" s="3">
        <f>Table1[[#This Row],[Emissions (g CO2)]]/(Table1[[#This Row],[Generation (TWh)]]*10^9)</f>
        <v>495.08864233294247</v>
      </c>
    </row>
    <row r="11298" spans="1:21" x14ac:dyDescent="0.35">
      <c r="A11298" t="s">
        <v>2858</v>
      </c>
      <c r="B11298" t="s">
        <v>3243</v>
      </c>
      <c r="C11298" t="str">
        <f>SUBSTITUTE(Table1[[#This Row],[Fuel]],", ",",")</f>
        <v>fossil gas: natural gas,fossil liquids: fuel oil</v>
      </c>
      <c r="D11298" t="s">
        <v>3239</v>
      </c>
      <c r="E11298" t="s">
        <v>3275</v>
      </c>
      <c r="H11298" t="s">
        <v>3438</v>
      </c>
      <c r="I11298">
        <v>110.76</v>
      </c>
      <c r="J11298" t="s">
        <v>3446</v>
      </c>
      <c r="K11298">
        <v>1997</v>
      </c>
      <c r="L11298" t="s">
        <v>29</v>
      </c>
      <c r="M11298" t="s">
        <v>29</v>
      </c>
      <c r="N11298">
        <v>42.855463</v>
      </c>
      <c r="O11298">
        <v>-88.729920000000007</v>
      </c>
      <c r="P11298" t="s">
        <v>3613</v>
      </c>
      <c r="Q11298" s="3">
        <f>Table1[[#This Row],[Capacity (MW)]]*0.395*8760*10^-6</f>
        <v>0.383251752</v>
      </c>
      <c r="R11298" s="3" cm="1">
        <f t="array" ref="R11298">AVERAGE(VLOOKUP(_xlfn.TEXTSPLIT(Table1[[#This Row],[Fuel (no space after comma)]], ","), FuelList_Final_EF!$A$2:$B$65, 2, FALSE))</f>
        <v>65.583341148886291</v>
      </c>
      <c r="S11298" s="3">
        <f>Table1[[#This Row],[Generation (TWh)]]*10^9*VLOOKUP(Table1[[#This Row],[Turbine/Engine Technology]],Technology_HR!$A$2:$B$11,2,FALSE)*10^-6</f>
        <v>2893167.475848</v>
      </c>
      <c r="T11298" s="5">
        <f>Table1[[#This Row],[Fuel Consumption (mmBtu)]]*Table1[[#This Row],[Emission Factor (kg CO2/ mmBtu)]]*10^3</f>
        <v>189743589569.40161</v>
      </c>
      <c r="U11298" s="3">
        <f>Table1[[#This Row],[Emissions (g CO2)]]/(Table1[[#This Row],[Generation (TWh)]]*10^9)</f>
        <v>495.08864233294258</v>
      </c>
    </row>
    <row r="11299" spans="1:21" x14ac:dyDescent="0.35">
      <c r="A11299" t="s">
        <v>2859</v>
      </c>
      <c r="B11299" t="s">
        <v>3243</v>
      </c>
      <c r="C11299" t="str">
        <f>SUBSTITUTE(Table1[[#This Row],[Fuel]],", ",",")</f>
        <v>fossil gas: natural gas,fossil liquids: fuel oil</v>
      </c>
      <c r="D11299" t="s">
        <v>3239</v>
      </c>
      <c r="E11299" t="s">
        <v>3275</v>
      </c>
      <c r="H11299" t="s">
        <v>3438</v>
      </c>
      <c r="I11299">
        <v>96.56</v>
      </c>
      <c r="J11299" t="s">
        <v>3446</v>
      </c>
      <c r="K11299">
        <v>1997</v>
      </c>
      <c r="L11299" t="s">
        <v>29</v>
      </c>
      <c r="M11299" t="s">
        <v>29</v>
      </c>
      <c r="N11299">
        <v>42.855463</v>
      </c>
      <c r="O11299">
        <v>-88.729920000000007</v>
      </c>
      <c r="P11299" t="s">
        <v>3613</v>
      </c>
      <c r="Q11299" s="3">
        <f>Table1[[#This Row],[Capacity (MW)]]*0.395*8760*10^-6</f>
        <v>0.33411691200000004</v>
      </c>
      <c r="R11299" s="3" cm="1">
        <f t="array" ref="R11299">AVERAGE(VLOOKUP(_xlfn.TEXTSPLIT(Table1[[#This Row],[Fuel (no space after comma)]], ","), FuelList_Final_EF!$A$2:$B$65, 2, FALSE))</f>
        <v>65.583341148886291</v>
      </c>
      <c r="S11299" s="3">
        <f>Table1[[#This Row],[Generation (TWh)]]*10^9*VLOOKUP(Table1[[#This Row],[Turbine/Engine Technology]],Technology_HR!$A$2:$B$11,2,FALSE)*10^-6</f>
        <v>2522248.5686880006</v>
      </c>
      <c r="T11299" s="5">
        <f>Table1[[#This Row],[Fuel Consumption (mmBtu)]]*Table1[[#This Row],[Emission Factor (kg CO2/ mmBtu)]]*10^3</f>
        <v>165417488342.5553</v>
      </c>
      <c r="U11299" s="3">
        <f>Table1[[#This Row],[Emissions (g CO2)]]/(Table1[[#This Row],[Generation (TWh)]]*10^9)</f>
        <v>495.08864233294264</v>
      </c>
    </row>
    <row r="11300" spans="1:21" x14ac:dyDescent="0.35">
      <c r="A11300" t="s">
        <v>2651</v>
      </c>
      <c r="B11300" t="s">
        <v>3239</v>
      </c>
      <c r="C11300" t="str">
        <f>SUBSTITUTE(Table1[[#This Row],[Fuel]],", ",",")</f>
        <v>fossil gas: natural gas</v>
      </c>
      <c r="D11300" t="s">
        <v>3239</v>
      </c>
      <c r="H11300" t="s">
        <v>3438</v>
      </c>
      <c r="I11300">
        <v>214.5</v>
      </c>
      <c r="J11300" t="s">
        <v>3446</v>
      </c>
      <c r="K11300">
        <v>2006</v>
      </c>
      <c r="L11300" t="s">
        <v>29</v>
      </c>
      <c r="M11300" t="s">
        <v>29</v>
      </c>
      <c r="N11300">
        <v>32.299348999999999</v>
      </c>
      <c r="O11300">
        <v>-107.7834</v>
      </c>
      <c r="P11300" t="s">
        <v>3613</v>
      </c>
      <c r="Q11300" s="3">
        <f>Table1[[#This Row],[Capacity (MW)]]*0.395*8760*10^-6</f>
        <v>0.74221289999999995</v>
      </c>
      <c r="R11300" s="3" cm="1">
        <f t="array" ref="R11300">AVERAGE(VLOOKUP(_xlfn.TEXTSPLIT(Table1[[#This Row],[Fuel (no space after comma)]], ","), FuelList_Final_EF!$A$2:$B$65, 2, FALSE))</f>
        <v>53.06</v>
      </c>
      <c r="S11300" s="3">
        <f>Table1[[#This Row],[Generation (TWh)]]*10^9*VLOOKUP(Table1[[#This Row],[Turbine/Engine Technology]],Technology_HR!$A$2:$B$11,2,FALSE)*10^-6</f>
        <v>5602965.1820999999</v>
      </c>
      <c r="T11300" s="5">
        <f>Table1[[#This Row],[Fuel Consumption (mmBtu)]]*Table1[[#This Row],[Emission Factor (kg CO2/ mmBtu)]]*10^3</f>
        <v>297293332562.22601</v>
      </c>
      <c r="U11300" s="3">
        <f>Table1[[#This Row],[Emissions (g CO2)]]/(Table1[[#This Row],[Generation (TWh)]]*10^9)</f>
        <v>400.54993999999999</v>
      </c>
    </row>
    <row r="11301" spans="1:21" x14ac:dyDescent="0.35">
      <c r="A11301" t="s">
        <v>2423</v>
      </c>
      <c r="B11301" t="s">
        <v>3239</v>
      </c>
      <c r="C11301" t="str">
        <f>SUBSTITUTE(Table1[[#This Row],[Fuel]],", ",",")</f>
        <v>fossil gas: natural gas</v>
      </c>
      <c r="D11301" t="s">
        <v>3239</v>
      </c>
      <c r="H11301" t="s">
        <v>3438</v>
      </c>
      <c r="I11301">
        <v>214.5</v>
      </c>
      <c r="J11301" t="s">
        <v>3446</v>
      </c>
      <c r="K11301">
        <v>2006</v>
      </c>
      <c r="L11301" t="s">
        <v>29</v>
      </c>
      <c r="M11301" t="s">
        <v>29</v>
      </c>
      <c r="N11301">
        <v>32.299348999999999</v>
      </c>
      <c r="O11301">
        <v>-107.7834</v>
      </c>
      <c r="P11301" t="s">
        <v>3613</v>
      </c>
      <c r="Q11301" s="3">
        <f>Table1[[#This Row],[Capacity (MW)]]*0.395*8760*10^-6</f>
        <v>0.74221289999999995</v>
      </c>
      <c r="R11301" s="3" cm="1">
        <f t="array" ref="R11301">AVERAGE(VLOOKUP(_xlfn.TEXTSPLIT(Table1[[#This Row],[Fuel (no space after comma)]], ","), FuelList_Final_EF!$A$2:$B$65, 2, FALSE))</f>
        <v>53.06</v>
      </c>
      <c r="S11301" s="3">
        <f>Table1[[#This Row],[Generation (TWh)]]*10^9*VLOOKUP(Table1[[#This Row],[Turbine/Engine Technology]],Technology_HR!$A$2:$B$11,2,FALSE)*10^-6</f>
        <v>5602965.1820999999</v>
      </c>
      <c r="T11301" s="5">
        <f>Table1[[#This Row],[Fuel Consumption (mmBtu)]]*Table1[[#This Row],[Emission Factor (kg CO2/ mmBtu)]]*10^3</f>
        <v>297293332562.22601</v>
      </c>
      <c r="U11301" s="3">
        <f>Table1[[#This Row],[Emissions (g CO2)]]/(Table1[[#This Row],[Generation (TWh)]]*10^9)</f>
        <v>400.54993999999999</v>
      </c>
    </row>
    <row r="11302" spans="1:21" x14ac:dyDescent="0.35">
      <c r="A11302" t="s">
        <v>2860</v>
      </c>
      <c r="B11302" t="s">
        <v>3239</v>
      </c>
      <c r="C11302" t="str">
        <f>SUBSTITUTE(Table1[[#This Row],[Fuel]],", ",",")</f>
        <v>fossil gas: natural gas</v>
      </c>
      <c r="D11302" t="s">
        <v>3239</v>
      </c>
      <c r="H11302" t="s">
        <v>3438</v>
      </c>
      <c r="I11302">
        <v>214.5</v>
      </c>
      <c r="J11302" t="s">
        <v>3446</v>
      </c>
      <c r="K11302">
        <v>2006</v>
      </c>
      <c r="L11302" t="s">
        <v>29</v>
      </c>
      <c r="M11302" t="s">
        <v>29</v>
      </c>
      <c r="N11302">
        <v>32.299348999999999</v>
      </c>
      <c r="O11302">
        <v>-107.7834</v>
      </c>
      <c r="P11302" t="s">
        <v>3613</v>
      </c>
      <c r="Q11302" s="3">
        <f>Table1[[#This Row],[Capacity (MW)]]*0.395*8760*10^-6</f>
        <v>0.74221289999999995</v>
      </c>
      <c r="R11302" s="3" cm="1">
        <f t="array" ref="R11302">AVERAGE(VLOOKUP(_xlfn.TEXTSPLIT(Table1[[#This Row],[Fuel (no space after comma)]], ","), FuelList_Final_EF!$A$2:$B$65, 2, FALSE))</f>
        <v>53.06</v>
      </c>
      <c r="S11302" s="3">
        <f>Table1[[#This Row],[Generation (TWh)]]*10^9*VLOOKUP(Table1[[#This Row],[Turbine/Engine Technology]],Technology_HR!$A$2:$B$11,2,FALSE)*10^-6</f>
        <v>5602965.1820999999</v>
      </c>
      <c r="T11302" s="5">
        <f>Table1[[#This Row],[Fuel Consumption (mmBtu)]]*Table1[[#This Row],[Emission Factor (kg CO2/ mmBtu)]]*10^3</f>
        <v>297293332562.22601</v>
      </c>
      <c r="U11302" s="3">
        <f>Table1[[#This Row],[Emissions (g CO2)]]/(Table1[[#This Row],[Generation (TWh)]]*10^9)</f>
        <v>400.54993999999999</v>
      </c>
    </row>
    <row r="11303" spans="1:21" x14ac:dyDescent="0.35">
      <c r="A11303" t="s">
        <v>2861</v>
      </c>
      <c r="B11303" t="s">
        <v>3349</v>
      </c>
      <c r="C11303" t="str">
        <f>SUBSTITUTE(Table1[[#This Row],[Fuel]],", ",",")</f>
        <v>fossil liquids: kerosene</v>
      </c>
      <c r="D11303" t="s">
        <v>3349</v>
      </c>
      <c r="H11303" t="s">
        <v>3436</v>
      </c>
      <c r="I11303">
        <v>69</v>
      </c>
      <c r="J11303" t="s">
        <v>3446</v>
      </c>
      <c r="K11303">
        <v>1979</v>
      </c>
      <c r="L11303" t="s">
        <v>29</v>
      </c>
      <c r="M11303" t="s">
        <v>29</v>
      </c>
      <c r="N11303">
        <v>42.339387000000002</v>
      </c>
      <c r="O11303">
        <v>-71.031407000000002</v>
      </c>
      <c r="P11303" t="s">
        <v>3613</v>
      </c>
      <c r="Q11303" s="3">
        <f>Table1[[#This Row],[Capacity (MW)]]*0.395*8760*10^-6</f>
        <v>0.23875380000000002</v>
      </c>
      <c r="R11303" s="3" cm="1">
        <f t="array" ref="R11303">AVERAGE(VLOOKUP(_xlfn.TEXTSPLIT(Table1[[#This Row],[Fuel (no space after comma)]], ","), FuelList_Final_EF!$A$2:$B$65, 2, FALSE))</f>
        <v>75.2</v>
      </c>
      <c r="S11303" s="3">
        <f>Table1[[#This Row],[Generation (TWh)]]*10^9*VLOOKUP(Table1[[#This Row],[Turbine/Engine Technology]],Technology_HR!$A$2:$B$11,2,FALSE)*10^-6</f>
        <v>2628679.3380000005</v>
      </c>
      <c r="T11303" s="5">
        <f>Table1[[#This Row],[Fuel Consumption (mmBtu)]]*Table1[[#This Row],[Emission Factor (kg CO2/ mmBtu)]]*10^3</f>
        <v>197676686217.60004</v>
      </c>
      <c r="U11303" s="3">
        <f>Table1[[#This Row],[Emissions (g CO2)]]/(Table1[[#This Row],[Generation (TWh)]]*10^9)</f>
        <v>827.952</v>
      </c>
    </row>
    <row r="11304" spans="1:21" x14ac:dyDescent="0.35">
      <c r="A11304" t="s">
        <v>2862</v>
      </c>
      <c r="B11304" t="s">
        <v>3275</v>
      </c>
      <c r="C11304" t="str">
        <f>SUBSTITUTE(Table1[[#This Row],[Fuel]],", ",",")</f>
        <v>fossil liquids: fuel oil</v>
      </c>
      <c r="D11304" t="s">
        <v>3275</v>
      </c>
      <c r="H11304" t="s">
        <v>3437</v>
      </c>
      <c r="I11304">
        <v>96.6</v>
      </c>
      <c r="J11304" t="s">
        <v>3446</v>
      </c>
      <c r="K11304">
        <v>1971</v>
      </c>
      <c r="L11304" t="s">
        <v>29</v>
      </c>
      <c r="M11304" t="s">
        <v>29</v>
      </c>
      <c r="N11304">
        <v>20.801169999999999</v>
      </c>
      <c r="O11304">
        <v>-156.49298099999999</v>
      </c>
      <c r="P11304" t="s">
        <v>3613</v>
      </c>
      <c r="Q11304" s="3">
        <f>Table1[[#This Row],[Capacity (MW)]]*0.395*8760*10^-6</f>
        <v>0.33425531999999991</v>
      </c>
      <c r="R11304" s="3" cm="1">
        <f t="array" ref="R11304">AVERAGE(VLOOKUP(_xlfn.TEXTSPLIT(Table1[[#This Row],[Fuel (no space after comma)]], ","), FuelList_Final_EF!$A$2:$B$65, 2, FALSE))</f>
        <v>78.106682297772565</v>
      </c>
      <c r="S11304" s="3">
        <f>Table1[[#This Row],[Generation (TWh)]]*10^9*VLOOKUP(Table1[[#This Row],[Turbine/Engine Technology]],Technology_HR!$A$2:$B$11,2,FALSE)*10^-6</f>
        <v>2974872.3479999993</v>
      </c>
      <c r="T11304" s="5">
        <f>Table1[[#This Row],[Fuel Consumption (mmBtu)]]*Table1[[#This Row],[Emission Factor (kg CO2/ mmBtu)]]*10^3</f>
        <v>232357409361.66464</v>
      </c>
      <c r="U11304" s="3">
        <f>Table1[[#This Row],[Emissions (g CO2)]]/(Table1[[#This Row],[Generation (TWh)]]*10^9)</f>
        <v>695.14947245017572</v>
      </c>
    </row>
    <row r="11305" spans="1:21" x14ac:dyDescent="0.35">
      <c r="A11305" t="s">
        <v>2862</v>
      </c>
      <c r="B11305" t="s">
        <v>3275</v>
      </c>
      <c r="C11305" t="str">
        <f>SUBSTITUTE(Table1[[#This Row],[Fuel]],", ",",")</f>
        <v>fossil liquids: fuel oil</v>
      </c>
      <c r="D11305" t="s">
        <v>3275</v>
      </c>
      <c r="H11305" t="s">
        <v>3438</v>
      </c>
      <c r="I11305">
        <v>65.2</v>
      </c>
      <c r="J11305" t="s">
        <v>3446</v>
      </c>
      <c r="K11305">
        <v>1993</v>
      </c>
      <c r="L11305" t="s">
        <v>29</v>
      </c>
      <c r="M11305" t="s">
        <v>29</v>
      </c>
      <c r="N11305">
        <v>20.801169999999999</v>
      </c>
      <c r="O11305">
        <v>-156.49298099999999</v>
      </c>
      <c r="P11305" t="s">
        <v>3613</v>
      </c>
      <c r="Q11305" s="3">
        <f>Table1[[#This Row],[Capacity (MW)]]*0.395*8760*10^-6</f>
        <v>0.22560504000000001</v>
      </c>
      <c r="R11305" s="3" cm="1">
        <f t="array" ref="R11305">AVERAGE(VLOOKUP(_xlfn.TEXTSPLIT(Table1[[#This Row],[Fuel (no space after comma)]], ","), FuelList_Final_EF!$A$2:$B$65, 2, FALSE))</f>
        <v>78.106682297772565</v>
      </c>
      <c r="S11305" s="3">
        <f>Table1[[#This Row],[Generation (TWh)]]*10^9*VLOOKUP(Table1[[#This Row],[Turbine/Engine Technology]],Technology_HR!$A$2:$B$11,2,FALSE)*10^-6</f>
        <v>1703092.4469599999</v>
      </c>
      <c r="T11305" s="5">
        <f>Table1[[#This Row],[Fuel Consumption (mmBtu)]]*Table1[[#This Row],[Emission Factor (kg CO2/ mmBtu)]]*10^3</f>
        <v>133022900678.44078</v>
      </c>
      <c r="U11305" s="3">
        <f>Table1[[#This Row],[Emissions (g CO2)]]/(Table1[[#This Row],[Generation (TWh)]]*10^9)</f>
        <v>589.62734466588506</v>
      </c>
    </row>
    <row r="11306" spans="1:21" x14ac:dyDescent="0.35">
      <c r="A11306" t="s">
        <v>2862</v>
      </c>
      <c r="B11306" t="s">
        <v>3275</v>
      </c>
      <c r="C11306" t="str">
        <f>SUBSTITUTE(Table1[[#This Row],[Fuel]],", ",",")</f>
        <v>fossil liquids: fuel oil</v>
      </c>
      <c r="D11306" t="s">
        <v>3275</v>
      </c>
      <c r="H11306" t="s">
        <v>3438</v>
      </c>
      <c r="I11306">
        <v>68</v>
      </c>
      <c r="J11306" t="s">
        <v>3446</v>
      </c>
      <c r="K11306">
        <v>2006</v>
      </c>
      <c r="L11306" t="s">
        <v>29</v>
      </c>
      <c r="M11306" t="s">
        <v>29</v>
      </c>
      <c r="N11306">
        <v>20.801169999999999</v>
      </c>
      <c r="O11306">
        <v>-156.49298099999999</v>
      </c>
      <c r="P11306" t="s">
        <v>3613</v>
      </c>
      <c r="Q11306" s="3">
        <f>Table1[[#This Row],[Capacity (MW)]]*0.395*8760*10^-6</f>
        <v>0.23529359999999999</v>
      </c>
      <c r="R11306" s="3" cm="1">
        <f t="array" ref="R11306">AVERAGE(VLOOKUP(_xlfn.TEXTSPLIT(Table1[[#This Row],[Fuel (no space after comma)]], ","), FuelList_Final_EF!$A$2:$B$65, 2, FALSE))</f>
        <v>78.106682297772565</v>
      </c>
      <c r="S11306" s="3">
        <f>Table1[[#This Row],[Generation (TWh)]]*10^9*VLOOKUP(Table1[[#This Row],[Turbine/Engine Technology]],Technology_HR!$A$2:$B$11,2,FALSE)*10^-6</f>
        <v>1776231.3864</v>
      </c>
      <c r="T11306" s="5">
        <f>Table1[[#This Row],[Fuel Consumption (mmBtu)]]*Table1[[#This Row],[Emission Factor (kg CO2/ mmBtu)]]*10^3</f>
        <v>138735540584.87689</v>
      </c>
      <c r="U11306" s="3">
        <f>Table1[[#This Row],[Emissions (g CO2)]]/(Table1[[#This Row],[Generation (TWh)]]*10^9)</f>
        <v>589.62734466588506</v>
      </c>
    </row>
    <row r="11307" spans="1:21" x14ac:dyDescent="0.35">
      <c r="A11307" t="s">
        <v>2635</v>
      </c>
      <c r="B11307" t="s">
        <v>3239</v>
      </c>
      <c r="C11307" t="str">
        <f>SUBSTITUTE(Table1[[#This Row],[Fuel]],", ",",")</f>
        <v>fossil gas: natural gas</v>
      </c>
      <c r="D11307" t="s">
        <v>3239</v>
      </c>
      <c r="H11307" t="s">
        <v>3440</v>
      </c>
      <c r="I11307">
        <v>114</v>
      </c>
      <c r="J11307" t="s">
        <v>3446</v>
      </c>
      <c r="K11307">
        <v>1967</v>
      </c>
      <c r="L11307" t="s">
        <v>29</v>
      </c>
      <c r="M11307">
        <v>2028</v>
      </c>
      <c r="N11307">
        <v>32.714224000000002</v>
      </c>
      <c r="O11307">
        <v>-103.3015</v>
      </c>
      <c r="P11307" t="s">
        <v>3613</v>
      </c>
      <c r="Q11307" s="3">
        <f>Table1[[#This Row],[Capacity (MW)]]*0.395*8760*10^-6</f>
        <v>0.39446279999999995</v>
      </c>
      <c r="R11307" s="3" cm="1">
        <f t="array" ref="R11307">AVERAGE(VLOOKUP(_xlfn.TEXTSPLIT(Table1[[#This Row],[Fuel (no space after comma)]], ","), FuelList_Final_EF!$A$2:$B$65, 2, FALSE))</f>
        <v>53.06</v>
      </c>
      <c r="S11307" s="3">
        <f>Table1[[#This Row],[Generation (TWh)]]*10^9*VLOOKUP(Table1[[#This Row],[Turbine/Engine Technology]],Technology_HR!$A$2:$B$11,2,FALSE)*10^-6</f>
        <v>4057049.8979999991</v>
      </c>
      <c r="T11307" s="5">
        <f>Table1[[#This Row],[Fuel Consumption (mmBtu)]]*Table1[[#This Row],[Emission Factor (kg CO2/ mmBtu)]]*10^3</f>
        <v>215267067587.87994</v>
      </c>
      <c r="U11307" s="3">
        <f>Table1[[#This Row],[Emissions (g CO2)]]/(Table1[[#This Row],[Generation (TWh)]]*10^9)</f>
        <v>545.72209999999995</v>
      </c>
    </row>
    <row r="11308" spans="1:21" x14ac:dyDescent="0.35">
      <c r="A11308" t="s">
        <v>2635</v>
      </c>
      <c r="B11308" t="s">
        <v>3239</v>
      </c>
      <c r="C11308" t="str">
        <f>SUBSTITUTE(Table1[[#This Row],[Fuel]],", ",",")</f>
        <v>fossil gas: natural gas</v>
      </c>
      <c r="D11308" t="s">
        <v>3239</v>
      </c>
      <c r="H11308" t="s">
        <v>3436</v>
      </c>
      <c r="I11308">
        <v>87</v>
      </c>
      <c r="J11308" t="s">
        <v>3446</v>
      </c>
      <c r="K11308">
        <v>1976</v>
      </c>
      <c r="L11308" t="s">
        <v>29</v>
      </c>
      <c r="M11308">
        <v>2025</v>
      </c>
      <c r="N11308">
        <v>32.714224000000002</v>
      </c>
      <c r="O11308">
        <v>-103.3015</v>
      </c>
      <c r="P11308" t="s">
        <v>3613</v>
      </c>
      <c r="Q11308" s="3">
        <f>Table1[[#This Row],[Capacity (MW)]]*0.395*8760*10^-6</f>
        <v>0.30103740000000001</v>
      </c>
      <c r="R11308" s="3" cm="1">
        <f t="array" ref="R11308">AVERAGE(VLOOKUP(_xlfn.TEXTSPLIT(Table1[[#This Row],[Fuel (no space after comma)]], ","), FuelList_Final_EF!$A$2:$B$65, 2, FALSE))</f>
        <v>53.06</v>
      </c>
      <c r="S11308" s="3">
        <f>Table1[[#This Row],[Generation (TWh)]]*10^9*VLOOKUP(Table1[[#This Row],[Turbine/Engine Technology]],Technology_HR!$A$2:$B$11,2,FALSE)*10^-6</f>
        <v>3314421.7739999997</v>
      </c>
      <c r="T11308" s="5">
        <f>Table1[[#This Row],[Fuel Consumption (mmBtu)]]*Table1[[#This Row],[Emission Factor (kg CO2/ mmBtu)]]*10^3</f>
        <v>175863219328.43997</v>
      </c>
      <c r="U11308" s="3">
        <f>Table1[[#This Row],[Emissions (g CO2)]]/(Table1[[#This Row],[Generation (TWh)]]*10^9)</f>
        <v>584.1905999999999</v>
      </c>
    </row>
    <row r="11309" spans="1:21" x14ac:dyDescent="0.35">
      <c r="A11309" t="s">
        <v>2567</v>
      </c>
      <c r="B11309" t="s">
        <v>3239</v>
      </c>
      <c r="C11309" t="str">
        <f>SUBSTITUTE(Table1[[#This Row],[Fuel]],", ",",")</f>
        <v>fossil gas: natural gas</v>
      </c>
      <c r="D11309" t="s">
        <v>3239</v>
      </c>
      <c r="H11309" t="s">
        <v>3436</v>
      </c>
      <c r="I11309">
        <v>87</v>
      </c>
      <c r="J11309" t="s">
        <v>3446</v>
      </c>
      <c r="K11309">
        <v>2000</v>
      </c>
      <c r="L11309" t="s">
        <v>29</v>
      </c>
      <c r="M11309" t="s">
        <v>29</v>
      </c>
      <c r="N11309">
        <v>39.452199999999998</v>
      </c>
      <c r="O11309">
        <v>-84.464699999999993</v>
      </c>
      <c r="P11309" t="s">
        <v>3613</v>
      </c>
      <c r="Q11309" s="3">
        <f>Table1[[#This Row],[Capacity (MW)]]*0.395*8760*10^-6</f>
        <v>0.30103740000000001</v>
      </c>
      <c r="R11309" s="3" cm="1">
        <f t="array" ref="R11309">AVERAGE(VLOOKUP(_xlfn.TEXTSPLIT(Table1[[#This Row],[Fuel (no space after comma)]], ","), FuelList_Final_EF!$A$2:$B$65, 2, FALSE))</f>
        <v>53.06</v>
      </c>
      <c r="S11309" s="3">
        <f>Table1[[#This Row],[Generation (TWh)]]*10^9*VLOOKUP(Table1[[#This Row],[Turbine/Engine Technology]],Technology_HR!$A$2:$B$11,2,FALSE)*10^-6</f>
        <v>3314421.7739999997</v>
      </c>
      <c r="T11309" s="5">
        <f>Table1[[#This Row],[Fuel Consumption (mmBtu)]]*Table1[[#This Row],[Emission Factor (kg CO2/ mmBtu)]]*10^3</f>
        <v>175863219328.43997</v>
      </c>
      <c r="U11309" s="3">
        <f>Table1[[#This Row],[Emissions (g CO2)]]/(Table1[[#This Row],[Generation (TWh)]]*10^9)</f>
        <v>584.1905999999999</v>
      </c>
    </row>
    <row r="11310" spans="1:21" x14ac:dyDescent="0.35">
      <c r="A11310" t="s">
        <v>2567</v>
      </c>
      <c r="B11310" t="s">
        <v>3239</v>
      </c>
      <c r="C11310" t="str">
        <f>SUBSTITUTE(Table1[[#This Row],[Fuel]],", ",",")</f>
        <v>fossil gas: natural gas</v>
      </c>
      <c r="D11310" t="s">
        <v>3239</v>
      </c>
      <c r="H11310" t="s">
        <v>3436</v>
      </c>
      <c r="I11310">
        <v>87</v>
      </c>
      <c r="J11310" t="s">
        <v>3446</v>
      </c>
      <c r="K11310">
        <v>2000</v>
      </c>
      <c r="L11310" t="s">
        <v>29</v>
      </c>
      <c r="M11310" t="s">
        <v>29</v>
      </c>
      <c r="N11310">
        <v>39.452199999999998</v>
      </c>
      <c r="O11310">
        <v>-84.464699999999993</v>
      </c>
      <c r="P11310" t="s">
        <v>3613</v>
      </c>
      <c r="Q11310" s="3">
        <f>Table1[[#This Row],[Capacity (MW)]]*0.395*8760*10^-6</f>
        <v>0.30103740000000001</v>
      </c>
      <c r="R11310" s="3" cm="1">
        <f t="array" ref="R11310">AVERAGE(VLOOKUP(_xlfn.TEXTSPLIT(Table1[[#This Row],[Fuel (no space after comma)]], ","), FuelList_Final_EF!$A$2:$B$65, 2, FALSE))</f>
        <v>53.06</v>
      </c>
      <c r="S11310" s="3">
        <f>Table1[[#This Row],[Generation (TWh)]]*10^9*VLOOKUP(Table1[[#This Row],[Turbine/Engine Technology]],Technology_HR!$A$2:$B$11,2,FALSE)*10^-6</f>
        <v>3314421.7739999997</v>
      </c>
      <c r="T11310" s="5">
        <f>Table1[[#This Row],[Fuel Consumption (mmBtu)]]*Table1[[#This Row],[Emission Factor (kg CO2/ mmBtu)]]*10^3</f>
        <v>175863219328.43997</v>
      </c>
      <c r="U11310" s="3">
        <f>Table1[[#This Row],[Emissions (g CO2)]]/(Table1[[#This Row],[Generation (TWh)]]*10^9)</f>
        <v>584.1905999999999</v>
      </c>
    </row>
    <row r="11311" spans="1:21" x14ac:dyDescent="0.35">
      <c r="A11311" t="s">
        <v>2567</v>
      </c>
      <c r="B11311" t="s">
        <v>3239</v>
      </c>
      <c r="C11311" t="str">
        <f>SUBSTITUTE(Table1[[#This Row],[Fuel]],", ",",")</f>
        <v>fossil gas: natural gas</v>
      </c>
      <c r="D11311" t="s">
        <v>3239</v>
      </c>
      <c r="H11311" t="s">
        <v>3436</v>
      </c>
      <c r="I11311">
        <v>87</v>
      </c>
      <c r="J11311" t="s">
        <v>3446</v>
      </c>
      <c r="K11311">
        <v>2000</v>
      </c>
      <c r="L11311" t="s">
        <v>29</v>
      </c>
      <c r="M11311" t="s">
        <v>29</v>
      </c>
      <c r="N11311">
        <v>39.452199999999998</v>
      </c>
      <c r="O11311">
        <v>-84.464699999999993</v>
      </c>
      <c r="P11311" t="s">
        <v>3613</v>
      </c>
      <c r="Q11311" s="3">
        <f>Table1[[#This Row],[Capacity (MW)]]*0.395*8760*10^-6</f>
        <v>0.30103740000000001</v>
      </c>
      <c r="R11311" s="3" cm="1">
        <f t="array" ref="R11311">AVERAGE(VLOOKUP(_xlfn.TEXTSPLIT(Table1[[#This Row],[Fuel (no space after comma)]], ","), FuelList_Final_EF!$A$2:$B$65, 2, FALSE))</f>
        <v>53.06</v>
      </c>
      <c r="S11311" s="3">
        <f>Table1[[#This Row],[Generation (TWh)]]*10^9*VLOOKUP(Table1[[#This Row],[Turbine/Engine Technology]],Technology_HR!$A$2:$B$11,2,FALSE)*10^-6</f>
        <v>3314421.7739999997</v>
      </c>
      <c r="T11311" s="5">
        <f>Table1[[#This Row],[Fuel Consumption (mmBtu)]]*Table1[[#This Row],[Emission Factor (kg CO2/ mmBtu)]]*10^3</f>
        <v>175863219328.43997</v>
      </c>
      <c r="U11311" s="3">
        <f>Table1[[#This Row],[Emissions (g CO2)]]/(Table1[[#This Row],[Generation (TWh)]]*10^9)</f>
        <v>584.1905999999999</v>
      </c>
    </row>
    <row r="11312" spans="1:21" x14ac:dyDescent="0.35">
      <c r="A11312" t="s">
        <v>2567</v>
      </c>
      <c r="B11312" t="s">
        <v>3239</v>
      </c>
      <c r="C11312" t="str">
        <f>SUBSTITUTE(Table1[[#This Row],[Fuel]],", ",",")</f>
        <v>fossil gas: natural gas</v>
      </c>
      <c r="D11312" t="s">
        <v>3239</v>
      </c>
      <c r="H11312" t="s">
        <v>3436</v>
      </c>
      <c r="I11312">
        <v>87</v>
      </c>
      <c r="J11312" t="s">
        <v>3446</v>
      </c>
      <c r="K11312">
        <v>2000</v>
      </c>
      <c r="L11312" t="s">
        <v>29</v>
      </c>
      <c r="M11312" t="s">
        <v>29</v>
      </c>
      <c r="N11312">
        <v>39.452199999999998</v>
      </c>
      <c r="O11312">
        <v>-84.464699999999993</v>
      </c>
      <c r="P11312" t="s">
        <v>3613</v>
      </c>
      <c r="Q11312" s="3">
        <f>Table1[[#This Row],[Capacity (MW)]]*0.395*8760*10^-6</f>
        <v>0.30103740000000001</v>
      </c>
      <c r="R11312" s="3" cm="1">
        <f t="array" ref="R11312">AVERAGE(VLOOKUP(_xlfn.TEXTSPLIT(Table1[[#This Row],[Fuel (no space after comma)]], ","), FuelList_Final_EF!$A$2:$B$65, 2, FALSE))</f>
        <v>53.06</v>
      </c>
      <c r="S11312" s="3">
        <f>Table1[[#This Row],[Generation (TWh)]]*10^9*VLOOKUP(Table1[[#This Row],[Turbine/Engine Technology]],Technology_HR!$A$2:$B$11,2,FALSE)*10^-6</f>
        <v>3314421.7739999997</v>
      </c>
      <c r="T11312" s="5">
        <f>Table1[[#This Row],[Fuel Consumption (mmBtu)]]*Table1[[#This Row],[Emission Factor (kg CO2/ mmBtu)]]*10^3</f>
        <v>175863219328.43997</v>
      </c>
      <c r="U11312" s="3">
        <f>Table1[[#This Row],[Emissions (g CO2)]]/(Table1[[#This Row],[Generation (TWh)]]*10^9)</f>
        <v>584.1905999999999</v>
      </c>
    </row>
    <row r="11313" spans="1:21" x14ac:dyDescent="0.35">
      <c r="A11313" t="s">
        <v>2567</v>
      </c>
      <c r="B11313" t="s">
        <v>3239</v>
      </c>
      <c r="C11313" t="str">
        <f>SUBSTITUTE(Table1[[#This Row],[Fuel]],", ",",")</f>
        <v>fossil gas: natural gas</v>
      </c>
      <c r="D11313" t="s">
        <v>3239</v>
      </c>
      <c r="H11313" t="s">
        <v>3436</v>
      </c>
      <c r="I11313">
        <v>87</v>
      </c>
      <c r="J11313" t="s">
        <v>3446</v>
      </c>
      <c r="K11313">
        <v>2000</v>
      </c>
      <c r="L11313" t="s">
        <v>29</v>
      </c>
      <c r="M11313" t="s">
        <v>29</v>
      </c>
      <c r="N11313">
        <v>39.452199999999998</v>
      </c>
      <c r="O11313">
        <v>-84.464699999999993</v>
      </c>
      <c r="P11313" t="s">
        <v>3613</v>
      </c>
      <c r="Q11313" s="3">
        <f>Table1[[#This Row],[Capacity (MW)]]*0.395*8760*10^-6</f>
        <v>0.30103740000000001</v>
      </c>
      <c r="R11313" s="3" cm="1">
        <f t="array" ref="R11313">AVERAGE(VLOOKUP(_xlfn.TEXTSPLIT(Table1[[#This Row],[Fuel (no space after comma)]], ","), FuelList_Final_EF!$A$2:$B$65, 2, FALSE))</f>
        <v>53.06</v>
      </c>
      <c r="S11313" s="3">
        <f>Table1[[#This Row],[Generation (TWh)]]*10^9*VLOOKUP(Table1[[#This Row],[Turbine/Engine Technology]],Technology_HR!$A$2:$B$11,2,FALSE)*10^-6</f>
        <v>3314421.7739999997</v>
      </c>
      <c r="T11313" s="5">
        <f>Table1[[#This Row],[Fuel Consumption (mmBtu)]]*Table1[[#This Row],[Emission Factor (kg CO2/ mmBtu)]]*10^3</f>
        <v>175863219328.43997</v>
      </c>
      <c r="U11313" s="3">
        <f>Table1[[#This Row],[Emissions (g CO2)]]/(Table1[[#This Row],[Generation (TWh)]]*10^9)</f>
        <v>584.1905999999999</v>
      </c>
    </row>
    <row r="11314" spans="1:21" x14ac:dyDescent="0.35">
      <c r="A11314" t="s">
        <v>2567</v>
      </c>
      <c r="B11314" t="s">
        <v>3239</v>
      </c>
      <c r="C11314" t="str">
        <f>SUBSTITUTE(Table1[[#This Row],[Fuel]],", ",",")</f>
        <v>fossil gas: natural gas</v>
      </c>
      <c r="D11314" t="s">
        <v>3239</v>
      </c>
      <c r="H11314" t="s">
        <v>3436</v>
      </c>
      <c r="I11314">
        <v>87</v>
      </c>
      <c r="J11314" t="s">
        <v>3446</v>
      </c>
      <c r="K11314">
        <v>2000</v>
      </c>
      <c r="L11314" t="s">
        <v>29</v>
      </c>
      <c r="M11314" t="s">
        <v>29</v>
      </c>
      <c r="N11314">
        <v>39.452199999999998</v>
      </c>
      <c r="O11314">
        <v>-84.464699999999993</v>
      </c>
      <c r="P11314" t="s">
        <v>3613</v>
      </c>
      <c r="Q11314" s="3">
        <f>Table1[[#This Row],[Capacity (MW)]]*0.395*8760*10^-6</f>
        <v>0.30103740000000001</v>
      </c>
      <c r="R11314" s="3" cm="1">
        <f t="array" ref="R11314">AVERAGE(VLOOKUP(_xlfn.TEXTSPLIT(Table1[[#This Row],[Fuel (no space after comma)]], ","), FuelList_Final_EF!$A$2:$B$65, 2, FALSE))</f>
        <v>53.06</v>
      </c>
      <c r="S11314" s="3">
        <f>Table1[[#This Row],[Generation (TWh)]]*10^9*VLOOKUP(Table1[[#This Row],[Turbine/Engine Technology]],Technology_HR!$A$2:$B$11,2,FALSE)*10^-6</f>
        <v>3314421.7739999997</v>
      </c>
      <c r="T11314" s="5">
        <f>Table1[[#This Row],[Fuel Consumption (mmBtu)]]*Table1[[#This Row],[Emission Factor (kg CO2/ mmBtu)]]*10^3</f>
        <v>175863219328.43997</v>
      </c>
      <c r="U11314" s="3">
        <f>Table1[[#This Row],[Emissions (g CO2)]]/(Table1[[#This Row],[Generation (TWh)]]*10^9)</f>
        <v>584.1905999999999</v>
      </c>
    </row>
    <row r="11315" spans="1:21" x14ac:dyDescent="0.35">
      <c r="A11315" t="s">
        <v>2567</v>
      </c>
      <c r="B11315" t="s">
        <v>3239</v>
      </c>
      <c r="C11315" t="str">
        <f>SUBSTITUTE(Table1[[#This Row],[Fuel]],", ",",")</f>
        <v>fossil gas: natural gas</v>
      </c>
      <c r="D11315" t="s">
        <v>3239</v>
      </c>
      <c r="H11315" t="s">
        <v>3436</v>
      </c>
      <c r="I11315">
        <v>87</v>
      </c>
      <c r="J11315" t="s">
        <v>3446</v>
      </c>
      <c r="K11315">
        <v>2000</v>
      </c>
      <c r="L11315" t="s">
        <v>29</v>
      </c>
      <c r="M11315" t="s">
        <v>29</v>
      </c>
      <c r="N11315">
        <v>39.452199999999998</v>
      </c>
      <c r="O11315">
        <v>-84.464699999999993</v>
      </c>
      <c r="P11315" t="s">
        <v>3613</v>
      </c>
      <c r="Q11315" s="3">
        <f>Table1[[#This Row],[Capacity (MW)]]*0.395*8760*10^-6</f>
        <v>0.30103740000000001</v>
      </c>
      <c r="R11315" s="3" cm="1">
        <f t="array" ref="R11315">AVERAGE(VLOOKUP(_xlfn.TEXTSPLIT(Table1[[#This Row],[Fuel (no space after comma)]], ","), FuelList_Final_EF!$A$2:$B$65, 2, FALSE))</f>
        <v>53.06</v>
      </c>
      <c r="S11315" s="3">
        <f>Table1[[#This Row],[Generation (TWh)]]*10^9*VLOOKUP(Table1[[#This Row],[Turbine/Engine Technology]],Technology_HR!$A$2:$B$11,2,FALSE)*10^-6</f>
        <v>3314421.7739999997</v>
      </c>
      <c r="T11315" s="5">
        <f>Table1[[#This Row],[Fuel Consumption (mmBtu)]]*Table1[[#This Row],[Emission Factor (kg CO2/ mmBtu)]]*10^3</f>
        <v>175863219328.43997</v>
      </c>
      <c r="U11315" s="3">
        <f>Table1[[#This Row],[Emissions (g CO2)]]/(Table1[[#This Row],[Generation (TWh)]]*10^9)</f>
        <v>584.1905999999999</v>
      </c>
    </row>
    <row r="11316" spans="1:21" x14ac:dyDescent="0.35">
      <c r="A11316" t="s">
        <v>2567</v>
      </c>
      <c r="B11316" t="s">
        <v>3239</v>
      </c>
      <c r="C11316" t="str">
        <f>SUBSTITUTE(Table1[[#This Row],[Fuel]],", ",",")</f>
        <v>fossil gas: natural gas</v>
      </c>
      <c r="D11316" t="s">
        <v>3239</v>
      </c>
      <c r="H11316" t="s">
        <v>3436</v>
      </c>
      <c r="I11316">
        <v>87</v>
      </c>
      <c r="J11316" t="s">
        <v>3446</v>
      </c>
      <c r="K11316">
        <v>2000</v>
      </c>
      <c r="L11316" t="s">
        <v>29</v>
      </c>
      <c r="M11316" t="s">
        <v>29</v>
      </c>
      <c r="N11316">
        <v>39.452199999999998</v>
      </c>
      <c r="O11316">
        <v>-84.464699999999993</v>
      </c>
      <c r="P11316" t="s">
        <v>3613</v>
      </c>
      <c r="Q11316" s="3">
        <f>Table1[[#This Row],[Capacity (MW)]]*0.395*8760*10^-6</f>
        <v>0.30103740000000001</v>
      </c>
      <c r="R11316" s="3" cm="1">
        <f t="array" ref="R11316">AVERAGE(VLOOKUP(_xlfn.TEXTSPLIT(Table1[[#This Row],[Fuel (no space after comma)]], ","), FuelList_Final_EF!$A$2:$B$65, 2, FALSE))</f>
        <v>53.06</v>
      </c>
      <c r="S11316" s="3">
        <f>Table1[[#This Row],[Generation (TWh)]]*10^9*VLOOKUP(Table1[[#This Row],[Turbine/Engine Technology]],Technology_HR!$A$2:$B$11,2,FALSE)*10^-6</f>
        <v>3314421.7739999997</v>
      </c>
      <c r="T11316" s="5">
        <f>Table1[[#This Row],[Fuel Consumption (mmBtu)]]*Table1[[#This Row],[Emission Factor (kg CO2/ mmBtu)]]*10^3</f>
        <v>175863219328.43997</v>
      </c>
      <c r="U11316" s="3">
        <f>Table1[[#This Row],[Emissions (g CO2)]]/(Table1[[#This Row],[Generation (TWh)]]*10^9)</f>
        <v>584.1905999999999</v>
      </c>
    </row>
    <row r="11317" spans="1:21" x14ac:dyDescent="0.35">
      <c r="A11317" t="s">
        <v>2863</v>
      </c>
      <c r="B11317" t="s">
        <v>3239</v>
      </c>
      <c r="C11317" t="str">
        <f>SUBSTITUTE(Table1[[#This Row],[Fuel]],", ",",")</f>
        <v>fossil gas: natural gas</v>
      </c>
      <c r="D11317" t="s">
        <v>3239</v>
      </c>
      <c r="H11317" t="s">
        <v>3438</v>
      </c>
      <c r="I11317">
        <v>801</v>
      </c>
      <c r="J11317" t="s">
        <v>3446</v>
      </c>
      <c r="K11317">
        <v>2002</v>
      </c>
      <c r="L11317" t="s">
        <v>29</v>
      </c>
      <c r="M11317" t="s">
        <v>29</v>
      </c>
      <c r="N11317">
        <v>26.340299999999999</v>
      </c>
      <c r="O11317">
        <v>-98.19</v>
      </c>
      <c r="P11317" t="s">
        <v>3613</v>
      </c>
      <c r="Q11317" s="3">
        <f>Table1[[#This Row],[Capacity (MW)]]*0.395*8760*10^-6</f>
        <v>2.7716202000000001</v>
      </c>
      <c r="R11317" s="3" cm="1">
        <f t="array" ref="R11317">AVERAGE(VLOOKUP(_xlfn.TEXTSPLIT(Table1[[#This Row],[Fuel (no space after comma)]], ","), FuelList_Final_EF!$A$2:$B$65, 2, FALSE))</f>
        <v>53.06</v>
      </c>
      <c r="S11317" s="3">
        <f>Table1[[#This Row],[Generation (TWh)]]*10^9*VLOOKUP(Table1[[#This Row],[Turbine/Engine Technology]],Technology_HR!$A$2:$B$11,2,FALSE)*10^-6</f>
        <v>20922960.889799997</v>
      </c>
      <c r="T11317" s="5">
        <f>Table1[[#This Row],[Fuel Consumption (mmBtu)]]*Table1[[#This Row],[Emission Factor (kg CO2/ mmBtu)]]*10^3</f>
        <v>1110172304812.7881</v>
      </c>
      <c r="U11317" s="3">
        <f>Table1[[#This Row],[Emissions (g CO2)]]/(Table1[[#This Row],[Generation (TWh)]]*10^9)</f>
        <v>400.54994000000005</v>
      </c>
    </row>
    <row r="11318" spans="1:21" x14ac:dyDescent="0.35">
      <c r="A11318" t="s">
        <v>2555</v>
      </c>
      <c r="B11318" t="s">
        <v>3239</v>
      </c>
      <c r="C11318" t="str">
        <f>SUBSTITUTE(Table1[[#This Row],[Fuel]],", ",",")</f>
        <v>fossil gas: natural gas</v>
      </c>
      <c r="D11318" t="s">
        <v>3239</v>
      </c>
      <c r="H11318" t="s">
        <v>3438</v>
      </c>
      <c r="I11318">
        <v>746</v>
      </c>
      <c r="J11318" t="s">
        <v>3446</v>
      </c>
      <c r="K11318">
        <v>2006</v>
      </c>
      <c r="L11318" t="s">
        <v>29</v>
      </c>
      <c r="M11318" t="s">
        <v>29</v>
      </c>
      <c r="N11318">
        <v>34.429699999999997</v>
      </c>
      <c r="O11318">
        <v>-92.831699999999998</v>
      </c>
      <c r="P11318" t="s">
        <v>3613</v>
      </c>
      <c r="Q11318" s="3">
        <f>Table1[[#This Row],[Capacity (MW)]]*0.395*8760*10^-6</f>
        <v>2.5813092000000002</v>
      </c>
      <c r="R11318" s="3" cm="1">
        <f t="array" ref="R11318">AVERAGE(VLOOKUP(_xlfn.TEXTSPLIT(Table1[[#This Row],[Fuel (no space after comma)]], ","), FuelList_Final_EF!$A$2:$B$65, 2, FALSE))</f>
        <v>53.06</v>
      </c>
      <c r="S11318" s="3">
        <f>Table1[[#This Row],[Generation (TWh)]]*10^9*VLOOKUP(Table1[[#This Row],[Turbine/Engine Technology]],Technology_HR!$A$2:$B$11,2,FALSE)*10^-6</f>
        <v>19486303.150800001</v>
      </c>
      <c r="T11318" s="5">
        <f>Table1[[#This Row],[Fuel Consumption (mmBtu)]]*Table1[[#This Row],[Emission Factor (kg CO2/ mmBtu)]]*10^3</f>
        <v>1033943245181.4481</v>
      </c>
      <c r="U11318" s="3">
        <f>Table1[[#This Row],[Emissions (g CO2)]]/(Table1[[#This Row],[Generation (TWh)]]*10^9)</f>
        <v>400.54994000000005</v>
      </c>
    </row>
    <row r="11319" spans="1:21" x14ac:dyDescent="0.35">
      <c r="A11319" t="s">
        <v>2434</v>
      </c>
      <c r="B11319" t="s">
        <v>3239</v>
      </c>
      <c r="C11319" t="str">
        <f>SUBSTITUTE(Table1[[#This Row],[Fuel]],", ",",")</f>
        <v>fossil gas: natural gas</v>
      </c>
      <c r="D11319" t="s">
        <v>3239</v>
      </c>
      <c r="H11319" t="s">
        <v>3438</v>
      </c>
      <c r="I11319">
        <v>335</v>
      </c>
      <c r="J11319" t="s">
        <v>3446</v>
      </c>
      <c r="K11319">
        <v>2003</v>
      </c>
      <c r="L11319" t="s">
        <v>29</v>
      </c>
      <c r="M11319" t="s">
        <v>29</v>
      </c>
      <c r="N11319">
        <v>34.835000000000001</v>
      </c>
      <c r="O11319">
        <v>-89.202600000000004</v>
      </c>
      <c r="P11319" t="s">
        <v>3613</v>
      </c>
      <c r="Q11319" s="3">
        <f>Table1[[#This Row],[Capacity (MW)]]*0.395*8760*10^-6</f>
        <v>1.1591670000000003</v>
      </c>
      <c r="R11319" s="3" cm="1">
        <f t="array" ref="R11319">AVERAGE(VLOOKUP(_xlfn.TEXTSPLIT(Table1[[#This Row],[Fuel (no space after comma)]], ","), FuelList_Final_EF!$A$2:$B$65, 2, FALSE))</f>
        <v>53.06</v>
      </c>
      <c r="S11319" s="3">
        <f>Table1[[#This Row],[Generation (TWh)]]*10^9*VLOOKUP(Table1[[#This Row],[Turbine/Engine Technology]],Technology_HR!$A$2:$B$11,2,FALSE)*10^-6</f>
        <v>8750551.6830000021</v>
      </c>
      <c r="T11319" s="5">
        <f>Table1[[#This Row],[Fuel Consumption (mmBtu)]]*Table1[[#This Row],[Emission Factor (kg CO2/ mmBtu)]]*10^3</f>
        <v>464304272299.9801</v>
      </c>
      <c r="U11319" s="3">
        <f>Table1[[#This Row],[Emissions (g CO2)]]/(Table1[[#This Row],[Generation (TWh)]]*10^9)</f>
        <v>400.54993999999999</v>
      </c>
    </row>
    <row r="11320" spans="1:21" x14ac:dyDescent="0.35">
      <c r="A11320" t="s">
        <v>2434</v>
      </c>
      <c r="B11320" t="s">
        <v>3239</v>
      </c>
      <c r="C11320" t="str">
        <f>SUBSTITUTE(Table1[[#This Row],[Fuel]],", ",",")</f>
        <v>fossil gas: natural gas</v>
      </c>
      <c r="D11320" t="s">
        <v>3239</v>
      </c>
      <c r="H11320" t="s">
        <v>3438</v>
      </c>
      <c r="I11320">
        <v>335</v>
      </c>
      <c r="J11320" t="s">
        <v>3446</v>
      </c>
      <c r="K11320">
        <v>2003</v>
      </c>
      <c r="L11320" t="s">
        <v>29</v>
      </c>
      <c r="M11320" t="s">
        <v>29</v>
      </c>
      <c r="N11320">
        <v>34.835000000000001</v>
      </c>
      <c r="O11320">
        <v>-89.202600000000004</v>
      </c>
      <c r="P11320" t="s">
        <v>3613</v>
      </c>
      <c r="Q11320" s="3">
        <f>Table1[[#This Row],[Capacity (MW)]]*0.395*8760*10^-6</f>
        <v>1.1591670000000003</v>
      </c>
      <c r="R11320" s="3" cm="1">
        <f t="array" ref="R11320">AVERAGE(VLOOKUP(_xlfn.TEXTSPLIT(Table1[[#This Row],[Fuel (no space after comma)]], ","), FuelList_Final_EF!$A$2:$B$65, 2, FALSE))</f>
        <v>53.06</v>
      </c>
      <c r="S11320" s="3">
        <f>Table1[[#This Row],[Generation (TWh)]]*10^9*VLOOKUP(Table1[[#This Row],[Turbine/Engine Technology]],Technology_HR!$A$2:$B$11,2,FALSE)*10^-6</f>
        <v>8750551.6830000021</v>
      </c>
      <c r="T11320" s="5">
        <f>Table1[[#This Row],[Fuel Consumption (mmBtu)]]*Table1[[#This Row],[Emission Factor (kg CO2/ mmBtu)]]*10^3</f>
        <v>464304272299.9801</v>
      </c>
      <c r="U11320" s="3">
        <f>Table1[[#This Row],[Emissions (g CO2)]]/(Table1[[#This Row],[Generation (TWh)]]*10^9)</f>
        <v>400.54993999999999</v>
      </c>
    </row>
    <row r="11321" spans="1:21" x14ac:dyDescent="0.35">
      <c r="A11321" t="s">
        <v>2434</v>
      </c>
      <c r="B11321" t="s">
        <v>3239</v>
      </c>
      <c r="C11321" t="str">
        <f>SUBSTITUTE(Table1[[#This Row],[Fuel]],", ",",")</f>
        <v>fossil gas: natural gas</v>
      </c>
      <c r="D11321" t="s">
        <v>3239</v>
      </c>
      <c r="H11321" t="s">
        <v>3438</v>
      </c>
      <c r="I11321">
        <v>335</v>
      </c>
      <c r="J11321" t="s">
        <v>3446</v>
      </c>
      <c r="K11321">
        <v>2003</v>
      </c>
      <c r="L11321" t="s">
        <v>29</v>
      </c>
      <c r="M11321" t="s">
        <v>29</v>
      </c>
      <c r="N11321">
        <v>34.835000000000001</v>
      </c>
      <c r="O11321">
        <v>-89.202600000000004</v>
      </c>
      <c r="P11321" t="s">
        <v>3613</v>
      </c>
      <c r="Q11321" s="3">
        <f>Table1[[#This Row],[Capacity (MW)]]*0.395*8760*10^-6</f>
        <v>1.1591670000000003</v>
      </c>
      <c r="R11321" s="3" cm="1">
        <f t="array" ref="R11321">AVERAGE(VLOOKUP(_xlfn.TEXTSPLIT(Table1[[#This Row],[Fuel (no space after comma)]], ","), FuelList_Final_EF!$A$2:$B$65, 2, FALSE))</f>
        <v>53.06</v>
      </c>
      <c r="S11321" s="3">
        <f>Table1[[#This Row],[Generation (TWh)]]*10^9*VLOOKUP(Table1[[#This Row],[Turbine/Engine Technology]],Technology_HR!$A$2:$B$11,2,FALSE)*10^-6</f>
        <v>8750551.6830000021</v>
      </c>
      <c r="T11321" s="5">
        <f>Table1[[#This Row],[Fuel Consumption (mmBtu)]]*Table1[[#This Row],[Emission Factor (kg CO2/ mmBtu)]]*10^3</f>
        <v>464304272299.9801</v>
      </c>
      <c r="U11321" s="3">
        <f>Table1[[#This Row],[Emissions (g CO2)]]/(Table1[[#This Row],[Generation (TWh)]]*10^9)</f>
        <v>400.54993999999999</v>
      </c>
    </row>
    <row r="11322" spans="1:21" x14ac:dyDescent="0.35">
      <c r="A11322" t="s">
        <v>2553</v>
      </c>
      <c r="B11322" t="s">
        <v>3239</v>
      </c>
      <c r="C11322" t="str">
        <f>SUBSTITUTE(Table1[[#This Row],[Fuel]],", ",",")</f>
        <v>fossil gas: natural gas</v>
      </c>
      <c r="D11322" t="s">
        <v>3239</v>
      </c>
      <c r="H11322" t="s">
        <v>3438</v>
      </c>
      <c r="I11322">
        <v>388</v>
      </c>
      <c r="J11322" t="s">
        <v>3446</v>
      </c>
      <c r="K11322">
        <v>2005</v>
      </c>
      <c r="L11322" t="s">
        <v>29</v>
      </c>
      <c r="M11322" t="s">
        <v>29</v>
      </c>
      <c r="N11322">
        <v>34.178600000000003</v>
      </c>
      <c r="O11322">
        <v>-118.31529999999999</v>
      </c>
      <c r="P11322" t="s">
        <v>3613</v>
      </c>
      <c r="Q11322" s="3">
        <f>Table1[[#This Row],[Capacity (MW)]]*0.395*8760*10^-6</f>
        <v>1.3425576000000001</v>
      </c>
      <c r="R11322" s="3" cm="1">
        <f t="array" ref="R11322">AVERAGE(VLOOKUP(_xlfn.TEXTSPLIT(Table1[[#This Row],[Fuel (no space after comma)]], ","), FuelList_Final_EF!$A$2:$B$65, 2, FALSE))</f>
        <v>53.06</v>
      </c>
      <c r="S11322" s="3">
        <f>Table1[[#This Row],[Generation (TWh)]]*10^9*VLOOKUP(Table1[[#This Row],[Turbine/Engine Technology]],Technology_HR!$A$2:$B$11,2,FALSE)*10^-6</f>
        <v>10134967.322400002</v>
      </c>
      <c r="T11322" s="5">
        <f>Table1[[#This Row],[Fuel Consumption (mmBtu)]]*Table1[[#This Row],[Emission Factor (kg CO2/ mmBtu)]]*10^3</f>
        <v>537761366126.54413</v>
      </c>
      <c r="U11322" s="3">
        <f>Table1[[#This Row],[Emissions (g CO2)]]/(Table1[[#This Row],[Generation (TWh)]]*10^9)</f>
        <v>400.54994000000005</v>
      </c>
    </row>
    <row r="11323" spans="1:21" x14ac:dyDescent="0.35">
      <c r="A11323" t="s">
        <v>2864</v>
      </c>
      <c r="B11323" t="s">
        <v>3239</v>
      </c>
      <c r="C11323" t="str">
        <f>SUBSTITUTE(Table1[[#This Row],[Fuel]],", ",",")</f>
        <v>fossil gas: natural gas</v>
      </c>
      <c r="D11323" t="s">
        <v>3239</v>
      </c>
      <c r="H11323" t="s">
        <v>3438</v>
      </c>
      <c r="I11323">
        <v>550</v>
      </c>
      <c r="J11323" t="s">
        <v>3446</v>
      </c>
      <c r="K11323">
        <v>2000</v>
      </c>
      <c r="L11323" t="s">
        <v>29</v>
      </c>
      <c r="M11323" t="s">
        <v>29</v>
      </c>
      <c r="N11323">
        <v>44.824199999999998</v>
      </c>
      <c r="O11323">
        <v>-68.709400000000002</v>
      </c>
      <c r="P11323" t="s">
        <v>3613</v>
      </c>
      <c r="Q11323" s="3">
        <f>Table1[[#This Row],[Capacity (MW)]]*0.395*8760*10^-6</f>
        <v>1.9031099999999999</v>
      </c>
      <c r="R11323" s="3" cm="1">
        <f t="array" ref="R11323">AVERAGE(VLOOKUP(_xlfn.TEXTSPLIT(Table1[[#This Row],[Fuel (no space after comma)]], ","), FuelList_Final_EF!$A$2:$B$65, 2, FALSE))</f>
        <v>53.06</v>
      </c>
      <c r="S11323" s="3">
        <f>Table1[[#This Row],[Generation (TWh)]]*10^9*VLOOKUP(Table1[[#This Row],[Turbine/Engine Technology]],Technology_HR!$A$2:$B$11,2,FALSE)*10^-6</f>
        <v>14366577.389999997</v>
      </c>
      <c r="T11323" s="5">
        <f>Table1[[#This Row],[Fuel Consumption (mmBtu)]]*Table1[[#This Row],[Emission Factor (kg CO2/ mmBtu)]]*10^3</f>
        <v>762290596313.3999</v>
      </c>
      <c r="U11323" s="3">
        <f>Table1[[#This Row],[Emissions (g CO2)]]/(Table1[[#This Row],[Generation (TWh)]]*10^9)</f>
        <v>400.54993999999999</v>
      </c>
    </row>
    <row r="11324" spans="1:21" x14ac:dyDescent="0.35">
      <c r="A11324" t="s">
        <v>2865</v>
      </c>
      <c r="B11324" t="s">
        <v>3239</v>
      </c>
      <c r="C11324" t="str">
        <f>SUBSTITUTE(Table1[[#This Row],[Fuel]],", ",",")</f>
        <v>fossil gas: natural gas</v>
      </c>
      <c r="D11324" t="s">
        <v>3239</v>
      </c>
      <c r="H11324" t="s">
        <v>3436</v>
      </c>
      <c r="I11324">
        <v>61</v>
      </c>
      <c r="J11324" t="s">
        <v>3446</v>
      </c>
      <c r="K11324">
        <v>2005</v>
      </c>
      <c r="L11324" t="s">
        <v>29</v>
      </c>
      <c r="M11324" t="s">
        <v>29</v>
      </c>
      <c r="N11324">
        <v>36.669699999999999</v>
      </c>
      <c r="O11324">
        <v>-119.74039999999999</v>
      </c>
      <c r="P11324" t="s">
        <v>3613</v>
      </c>
      <c r="Q11324" s="3">
        <f>Table1[[#This Row],[Capacity (MW)]]*0.395*8760*10^-6</f>
        <v>0.21107220000000002</v>
      </c>
      <c r="R11324" s="3" cm="1">
        <f t="array" ref="R11324">AVERAGE(VLOOKUP(_xlfn.TEXTSPLIT(Table1[[#This Row],[Fuel (no space after comma)]], ","), FuelList_Final_EF!$A$2:$B$65, 2, FALSE))</f>
        <v>53.06</v>
      </c>
      <c r="S11324" s="3">
        <f>Table1[[#This Row],[Generation (TWh)]]*10^9*VLOOKUP(Table1[[#This Row],[Turbine/Engine Technology]],Technology_HR!$A$2:$B$11,2,FALSE)*10^-6</f>
        <v>2323904.9220000003</v>
      </c>
      <c r="T11324" s="5">
        <f>Table1[[#This Row],[Fuel Consumption (mmBtu)]]*Table1[[#This Row],[Emission Factor (kg CO2/ mmBtu)]]*10^3</f>
        <v>123306395161.32002</v>
      </c>
      <c r="U11324" s="3">
        <f>Table1[[#This Row],[Emissions (g CO2)]]/(Table1[[#This Row],[Generation (TWh)]]*10^9)</f>
        <v>584.19060000000002</v>
      </c>
    </row>
    <row r="11325" spans="1:21" x14ac:dyDescent="0.35">
      <c r="A11325" t="s">
        <v>2865</v>
      </c>
      <c r="B11325" t="s">
        <v>3239</v>
      </c>
      <c r="C11325" t="str">
        <f>SUBSTITUTE(Table1[[#This Row],[Fuel]],", ",",")</f>
        <v>fossil gas: natural gas</v>
      </c>
      <c r="D11325" t="s">
        <v>3239</v>
      </c>
      <c r="H11325" t="s">
        <v>3436</v>
      </c>
      <c r="I11325">
        <v>61</v>
      </c>
      <c r="J11325" t="s">
        <v>3446</v>
      </c>
      <c r="K11325">
        <v>2005</v>
      </c>
      <c r="L11325" t="s">
        <v>29</v>
      </c>
      <c r="M11325" t="s">
        <v>29</v>
      </c>
      <c r="N11325">
        <v>36.669699999999999</v>
      </c>
      <c r="O11325">
        <v>-119.74039999999999</v>
      </c>
      <c r="P11325" t="s">
        <v>3613</v>
      </c>
      <c r="Q11325" s="3">
        <f>Table1[[#This Row],[Capacity (MW)]]*0.395*8760*10^-6</f>
        <v>0.21107220000000002</v>
      </c>
      <c r="R11325" s="3" cm="1">
        <f t="array" ref="R11325">AVERAGE(VLOOKUP(_xlfn.TEXTSPLIT(Table1[[#This Row],[Fuel (no space after comma)]], ","), FuelList_Final_EF!$A$2:$B$65, 2, FALSE))</f>
        <v>53.06</v>
      </c>
      <c r="S11325" s="3">
        <f>Table1[[#This Row],[Generation (TWh)]]*10^9*VLOOKUP(Table1[[#This Row],[Turbine/Engine Technology]],Technology_HR!$A$2:$B$11,2,FALSE)*10^-6</f>
        <v>2323904.9220000003</v>
      </c>
      <c r="T11325" s="5">
        <f>Table1[[#This Row],[Fuel Consumption (mmBtu)]]*Table1[[#This Row],[Emission Factor (kg CO2/ mmBtu)]]*10^3</f>
        <v>123306395161.32002</v>
      </c>
      <c r="U11325" s="3">
        <f>Table1[[#This Row],[Emissions (g CO2)]]/(Table1[[#This Row],[Generation (TWh)]]*10^9)</f>
        <v>584.19060000000002</v>
      </c>
    </row>
    <row r="11326" spans="1:21" x14ac:dyDescent="0.35">
      <c r="A11326" t="s">
        <v>2866</v>
      </c>
      <c r="B11326" t="s">
        <v>3279</v>
      </c>
      <c r="C11326" t="str">
        <f>SUBSTITUTE(Table1[[#This Row],[Fuel]],", ",",")</f>
        <v>fossil gas: natural gas,bioenergy: unknown</v>
      </c>
      <c r="D11326" t="s">
        <v>3239</v>
      </c>
      <c r="E11326" t="s">
        <v>3643</v>
      </c>
      <c r="H11326" t="s">
        <v>3438</v>
      </c>
      <c r="I11326">
        <v>130</v>
      </c>
      <c r="J11326" t="s">
        <v>3446</v>
      </c>
      <c r="K11326">
        <v>2005</v>
      </c>
      <c r="L11326" t="s">
        <v>29</v>
      </c>
      <c r="M11326" t="s">
        <v>29</v>
      </c>
      <c r="N11326">
        <v>33.998600000000003</v>
      </c>
      <c r="O11326">
        <v>-118.22190000000001</v>
      </c>
      <c r="P11326" t="s">
        <v>3613</v>
      </c>
      <c r="Q11326" s="3">
        <f>Table1[[#This Row],[Capacity (MW)]]*0.395*8760*10^-6</f>
        <v>0.449826</v>
      </c>
      <c r="R11326" s="3" cm="1">
        <f t="array" ref="R11326">AVERAGE(VLOOKUP(_xlfn.TEXTSPLIT(Table1[[#This Row],[Fuel (no space after comma)]], ","), FuelList_Final_EF!$A$2:$B$65, 2, FALSE))</f>
        <v>63.548749999999998</v>
      </c>
      <c r="S11326" s="3">
        <f>Table1[[#This Row],[Generation (TWh)]]*10^9*VLOOKUP(Table1[[#This Row],[Turbine/Engine Technology]],Technology_HR!$A$2:$B$11,2,FALSE)*10^-6</f>
        <v>3395736.4739999999</v>
      </c>
      <c r="T11326" s="5">
        <f>Table1[[#This Row],[Fuel Consumption (mmBtu)]]*Table1[[#This Row],[Emission Factor (kg CO2/ mmBtu)]]*10^3</f>
        <v>215794808252.10751</v>
      </c>
      <c r="U11326" s="3">
        <f>Table1[[#This Row],[Emissions (g CO2)]]/(Table1[[#This Row],[Generation (TWh)]]*10^9)</f>
        <v>479.72951375000002</v>
      </c>
    </row>
    <row r="11327" spans="1:21" x14ac:dyDescent="0.35">
      <c r="A11327" t="s">
        <v>2554</v>
      </c>
      <c r="B11327" t="s">
        <v>3243</v>
      </c>
      <c r="C11327" t="str">
        <f>SUBSTITUTE(Table1[[#This Row],[Fuel]],", ",",")</f>
        <v>fossil gas: natural gas,fossil liquids: fuel oil</v>
      </c>
      <c r="D11327" t="s">
        <v>3239</v>
      </c>
      <c r="E11327" t="s">
        <v>3275</v>
      </c>
      <c r="H11327" t="s">
        <v>3440</v>
      </c>
      <c r="I11327">
        <v>863</v>
      </c>
      <c r="J11327" t="s">
        <v>3446</v>
      </c>
      <c r="K11327">
        <v>1976</v>
      </c>
      <c r="L11327" t="s">
        <v>29</v>
      </c>
      <c r="M11327" t="s">
        <v>29</v>
      </c>
      <c r="N11327">
        <v>27.605799999999999</v>
      </c>
      <c r="O11327">
        <v>-82.345600000000005</v>
      </c>
      <c r="P11327" t="s">
        <v>3613</v>
      </c>
      <c r="Q11327" s="3">
        <f>Table1[[#This Row],[Capacity (MW)]]*0.395*8760*10^-6</f>
        <v>2.9861526</v>
      </c>
      <c r="R11327" s="3" cm="1">
        <f t="array" ref="R11327">AVERAGE(VLOOKUP(_xlfn.TEXTSPLIT(Table1[[#This Row],[Fuel (no space after comma)]], ","), FuelList_Final_EF!$A$2:$B$65, 2, FALSE))</f>
        <v>65.583341148886291</v>
      </c>
      <c r="S11327" s="3">
        <f>Table1[[#This Row],[Generation (TWh)]]*10^9*VLOOKUP(Table1[[#This Row],[Turbine/Engine Technology]],Technology_HR!$A$2:$B$11,2,FALSE)*10^-6</f>
        <v>30712579.491</v>
      </c>
      <c r="T11327" s="5">
        <f>Table1[[#This Row],[Fuel Consumption (mmBtu)]]*Table1[[#This Row],[Emission Factor (kg CO2/ mmBtu)]]*10^3</f>
        <v>2014233578320.5415</v>
      </c>
      <c r="U11327" s="3">
        <f>Table1[[#This Row],[Emissions (g CO2)]]/(Table1[[#This Row],[Generation (TWh)]]*10^9)</f>
        <v>674.52466371629555</v>
      </c>
    </row>
    <row r="11328" spans="1:21" x14ac:dyDescent="0.35">
      <c r="A11328" t="s">
        <v>2554</v>
      </c>
      <c r="B11328" t="s">
        <v>3243</v>
      </c>
      <c r="C11328" t="str">
        <f>SUBSTITUTE(Table1[[#This Row],[Fuel]],", ",",")</f>
        <v>fossil gas: natural gas,fossil liquids: fuel oil</v>
      </c>
      <c r="D11328" t="s">
        <v>3239</v>
      </c>
      <c r="E11328" t="s">
        <v>3275</v>
      </c>
      <c r="H11328" t="s">
        <v>3440</v>
      </c>
      <c r="I11328">
        <v>863</v>
      </c>
      <c r="J11328" t="s">
        <v>3446</v>
      </c>
      <c r="K11328">
        <v>1977</v>
      </c>
      <c r="L11328" t="s">
        <v>29</v>
      </c>
      <c r="M11328" t="s">
        <v>29</v>
      </c>
      <c r="N11328">
        <v>27.605799999999999</v>
      </c>
      <c r="O11328">
        <v>-82.345600000000005</v>
      </c>
      <c r="P11328" t="s">
        <v>3613</v>
      </c>
      <c r="Q11328" s="3">
        <f>Table1[[#This Row],[Capacity (MW)]]*0.395*8760*10^-6</f>
        <v>2.9861526</v>
      </c>
      <c r="R11328" s="3" cm="1">
        <f t="array" ref="R11328">AVERAGE(VLOOKUP(_xlfn.TEXTSPLIT(Table1[[#This Row],[Fuel (no space after comma)]], ","), FuelList_Final_EF!$A$2:$B$65, 2, FALSE))</f>
        <v>65.583341148886291</v>
      </c>
      <c r="S11328" s="3">
        <f>Table1[[#This Row],[Generation (TWh)]]*10^9*VLOOKUP(Table1[[#This Row],[Turbine/Engine Technology]],Technology_HR!$A$2:$B$11,2,FALSE)*10^-6</f>
        <v>30712579.491</v>
      </c>
      <c r="T11328" s="5">
        <f>Table1[[#This Row],[Fuel Consumption (mmBtu)]]*Table1[[#This Row],[Emission Factor (kg CO2/ mmBtu)]]*10^3</f>
        <v>2014233578320.5415</v>
      </c>
      <c r="U11328" s="3">
        <f>Table1[[#This Row],[Emissions (g CO2)]]/(Table1[[#This Row],[Generation (TWh)]]*10^9)</f>
        <v>674.52466371629555</v>
      </c>
    </row>
    <row r="11329" spans="1:21" x14ac:dyDescent="0.35">
      <c r="A11329" t="s">
        <v>2554</v>
      </c>
      <c r="B11329" t="s">
        <v>3243</v>
      </c>
      <c r="C11329" t="str">
        <f>SUBSTITUTE(Table1[[#This Row],[Fuel]],", ",",")</f>
        <v>fossil gas: natural gas,fossil liquids: fuel oil</v>
      </c>
      <c r="D11329" t="s">
        <v>3239</v>
      </c>
      <c r="E11329" t="s">
        <v>3275</v>
      </c>
      <c r="H11329" t="s">
        <v>3438</v>
      </c>
      <c r="I11329">
        <v>1225</v>
      </c>
      <c r="J11329" t="s">
        <v>3446</v>
      </c>
      <c r="K11329">
        <v>2005</v>
      </c>
      <c r="L11329" t="s">
        <v>29</v>
      </c>
      <c r="M11329" t="s">
        <v>29</v>
      </c>
      <c r="N11329">
        <v>27.605799999999999</v>
      </c>
      <c r="O11329">
        <v>-82.345600000000005</v>
      </c>
      <c r="P11329" t="s">
        <v>3613</v>
      </c>
      <c r="Q11329" s="3">
        <f>Table1[[#This Row],[Capacity (MW)]]*0.395*8760*10^-6</f>
        <v>4.2387449999999998</v>
      </c>
      <c r="R11329" s="3" cm="1">
        <f t="array" ref="R11329">AVERAGE(VLOOKUP(_xlfn.TEXTSPLIT(Table1[[#This Row],[Fuel (no space after comma)]], ","), FuelList_Final_EF!$A$2:$B$65, 2, FALSE))</f>
        <v>65.583341148886291</v>
      </c>
      <c r="S11329" s="3">
        <f>Table1[[#This Row],[Generation (TWh)]]*10^9*VLOOKUP(Table1[[#This Row],[Turbine/Engine Technology]],Technology_HR!$A$2:$B$11,2,FALSE)*10^-6</f>
        <v>31998286.004999999</v>
      </c>
      <c r="T11329" s="5">
        <f>Table1[[#This Row],[Fuel Consumption (mmBtu)]]*Table1[[#This Row],[Emission Factor (kg CO2/ mmBtu)]]*10^3</f>
        <v>2098554507245.5488</v>
      </c>
      <c r="U11329" s="3">
        <f>Table1[[#This Row],[Emissions (g CO2)]]/(Table1[[#This Row],[Generation (TWh)]]*10^9)</f>
        <v>495.08864233294258</v>
      </c>
    </row>
    <row r="11330" spans="1:21" x14ac:dyDescent="0.35">
      <c r="A11330" t="s">
        <v>2867</v>
      </c>
      <c r="B11330" t="s">
        <v>3243</v>
      </c>
      <c r="C11330" t="str">
        <f>SUBSTITUTE(Table1[[#This Row],[Fuel]],", ",",")</f>
        <v>fossil gas: natural gas,fossil liquids: fuel oil</v>
      </c>
      <c r="D11330" t="s">
        <v>3239</v>
      </c>
      <c r="E11330" t="s">
        <v>3275</v>
      </c>
      <c r="H11330" t="s">
        <v>3438</v>
      </c>
      <c r="I11330">
        <v>173</v>
      </c>
      <c r="J11330" t="s">
        <v>3446</v>
      </c>
      <c r="K11330">
        <v>1995</v>
      </c>
      <c r="L11330" t="s">
        <v>29</v>
      </c>
      <c r="M11330" t="s">
        <v>29</v>
      </c>
      <c r="N11330">
        <v>41.816699999999997</v>
      </c>
      <c r="O11330">
        <v>-71.404200000000003</v>
      </c>
      <c r="P11330" t="s">
        <v>3613</v>
      </c>
      <c r="Q11330" s="3">
        <f>Table1[[#This Row],[Capacity (MW)]]*0.395*8760*10^-6</f>
        <v>0.59861460000000011</v>
      </c>
      <c r="R11330" s="3" cm="1">
        <f t="array" ref="R11330">AVERAGE(VLOOKUP(_xlfn.TEXTSPLIT(Table1[[#This Row],[Fuel (no space after comma)]], ","), FuelList_Final_EF!$A$2:$B$65, 2, FALSE))</f>
        <v>65.583341148886291</v>
      </c>
      <c r="S11330" s="3">
        <f>Table1[[#This Row],[Generation (TWh)]]*10^9*VLOOKUP(Table1[[#This Row],[Turbine/Engine Technology]],Technology_HR!$A$2:$B$11,2,FALSE)*10^-6</f>
        <v>4518941.6154000005</v>
      </c>
      <c r="T11330" s="5">
        <f>Table1[[#This Row],[Fuel Consumption (mmBtu)]]*Table1[[#This Row],[Emission Factor (kg CO2/ mmBtu)]]*10^3</f>
        <v>296367289594.67755</v>
      </c>
      <c r="U11330" s="3">
        <f>Table1[[#This Row],[Emissions (g CO2)]]/(Table1[[#This Row],[Generation (TWh)]]*10^9)</f>
        <v>495.08864233294258</v>
      </c>
    </row>
    <row r="11331" spans="1:21" x14ac:dyDescent="0.35">
      <c r="A11331" t="s">
        <v>2867</v>
      </c>
      <c r="B11331" t="s">
        <v>3243</v>
      </c>
      <c r="C11331" t="str">
        <f>SUBSTITUTE(Table1[[#This Row],[Fuel]],", ",",")</f>
        <v>fossil gas: natural gas,fossil liquids: fuel oil</v>
      </c>
      <c r="D11331" t="s">
        <v>3239</v>
      </c>
      <c r="E11331" t="s">
        <v>3275</v>
      </c>
      <c r="H11331" t="s">
        <v>3438</v>
      </c>
      <c r="I11331">
        <v>171</v>
      </c>
      <c r="J11331" t="s">
        <v>3446</v>
      </c>
      <c r="K11331">
        <v>1995</v>
      </c>
      <c r="L11331" t="s">
        <v>29</v>
      </c>
      <c r="M11331" t="s">
        <v>29</v>
      </c>
      <c r="N11331">
        <v>41.816699999999997</v>
      </c>
      <c r="O11331">
        <v>-71.404200000000003</v>
      </c>
      <c r="P11331" t="s">
        <v>3613</v>
      </c>
      <c r="Q11331" s="3">
        <f>Table1[[#This Row],[Capacity (MW)]]*0.395*8760*10^-6</f>
        <v>0.59169420000000006</v>
      </c>
      <c r="R11331" s="3" cm="1">
        <f t="array" ref="R11331">AVERAGE(VLOOKUP(_xlfn.TEXTSPLIT(Table1[[#This Row],[Fuel (no space after comma)]], ","), FuelList_Final_EF!$A$2:$B$65, 2, FALSE))</f>
        <v>65.583341148886291</v>
      </c>
      <c r="S11331" s="3">
        <f>Table1[[#This Row],[Generation (TWh)]]*10^9*VLOOKUP(Table1[[#This Row],[Turbine/Engine Technology]],Technology_HR!$A$2:$B$11,2,FALSE)*10^-6</f>
        <v>4466699.5158000002</v>
      </c>
      <c r="T11331" s="5">
        <f>Table1[[#This Row],[Fuel Consumption (mmBtu)]]*Table1[[#This Row],[Emission Factor (kg CO2/ mmBtu)]]*10^3</f>
        <v>292941078154.27661</v>
      </c>
      <c r="U11331" s="3">
        <f>Table1[[#This Row],[Emissions (g CO2)]]/(Table1[[#This Row],[Generation (TWh)]]*10^9)</f>
        <v>495.08864233294258</v>
      </c>
    </row>
    <row r="11332" spans="1:21" x14ac:dyDescent="0.35">
      <c r="A11332" t="s">
        <v>2867</v>
      </c>
      <c r="B11332" t="s">
        <v>3243</v>
      </c>
      <c r="C11332" t="str">
        <f>SUBSTITUTE(Table1[[#This Row],[Fuel]],", ",",")</f>
        <v>fossil gas: natural gas,fossil liquids: fuel oil</v>
      </c>
      <c r="D11332" t="s">
        <v>3239</v>
      </c>
      <c r="E11332" t="s">
        <v>3275</v>
      </c>
      <c r="H11332" t="s">
        <v>3438</v>
      </c>
      <c r="I11332">
        <v>171</v>
      </c>
      <c r="J11332" t="s">
        <v>3446</v>
      </c>
      <c r="K11332">
        <v>1995</v>
      </c>
      <c r="L11332" t="s">
        <v>29</v>
      </c>
      <c r="M11332" t="s">
        <v>29</v>
      </c>
      <c r="N11332">
        <v>41.816699999999997</v>
      </c>
      <c r="O11332">
        <v>-71.404200000000003</v>
      </c>
      <c r="P11332" t="s">
        <v>3613</v>
      </c>
      <c r="Q11332" s="3">
        <f>Table1[[#This Row],[Capacity (MW)]]*0.395*8760*10^-6</f>
        <v>0.59169420000000006</v>
      </c>
      <c r="R11332" s="3" cm="1">
        <f t="array" ref="R11332">AVERAGE(VLOOKUP(_xlfn.TEXTSPLIT(Table1[[#This Row],[Fuel (no space after comma)]], ","), FuelList_Final_EF!$A$2:$B$65, 2, FALSE))</f>
        <v>65.583341148886291</v>
      </c>
      <c r="S11332" s="3">
        <f>Table1[[#This Row],[Generation (TWh)]]*10^9*VLOOKUP(Table1[[#This Row],[Turbine/Engine Technology]],Technology_HR!$A$2:$B$11,2,FALSE)*10^-6</f>
        <v>4466699.5158000002</v>
      </c>
      <c r="T11332" s="5">
        <f>Table1[[#This Row],[Fuel Consumption (mmBtu)]]*Table1[[#This Row],[Emission Factor (kg CO2/ mmBtu)]]*10^3</f>
        <v>292941078154.27661</v>
      </c>
      <c r="U11332" s="3">
        <f>Table1[[#This Row],[Emissions (g CO2)]]/(Table1[[#This Row],[Generation (TWh)]]*10^9)</f>
        <v>495.08864233294258</v>
      </c>
    </row>
    <row r="11333" spans="1:21" x14ac:dyDescent="0.35">
      <c r="A11333" t="s">
        <v>2507</v>
      </c>
      <c r="B11333" t="s">
        <v>3239</v>
      </c>
      <c r="C11333" t="str">
        <f>SUBSTITUTE(Table1[[#This Row],[Fuel]],", ",",")</f>
        <v>fossil gas: natural gas</v>
      </c>
      <c r="D11333" t="s">
        <v>3239</v>
      </c>
      <c r="H11333" t="s">
        <v>3436</v>
      </c>
      <c r="I11333">
        <v>150</v>
      </c>
      <c r="J11333" t="s">
        <v>3446</v>
      </c>
      <c r="K11333">
        <v>2000</v>
      </c>
      <c r="L11333" t="s">
        <v>29</v>
      </c>
      <c r="M11333" t="s">
        <v>29</v>
      </c>
      <c r="N11333">
        <v>40.217143</v>
      </c>
      <c r="O11333">
        <v>-103.685</v>
      </c>
      <c r="P11333" t="s">
        <v>3613</v>
      </c>
      <c r="Q11333" s="3">
        <f>Table1[[#This Row],[Capacity (MW)]]*0.395*8760*10^-6</f>
        <v>0.51902999999999999</v>
      </c>
      <c r="R11333" s="3" cm="1">
        <f t="array" ref="R11333">AVERAGE(VLOOKUP(_xlfn.TEXTSPLIT(Table1[[#This Row],[Fuel (no space after comma)]], ","), FuelList_Final_EF!$A$2:$B$65, 2, FALSE))</f>
        <v>53.06</v>
      </c>
      <c r="S11333" s="3">
        <f>Table1[[#This Row],[Generation (TWh)]]*10^9*VLOOKUP(Table1[[#This Row],[Turbine/Engine Technology]],Technology_HR!$A$2:$B$11,2,FALSE)*10^-6</f>
        <v>5714520.2999999998</v>
      </c>
      <c r="T11333" s="5">
        <f>Table1[[#This Row],[Fuel Consumption (mmBtu)]]*Table1[[#This Row],[Emission Factor (kg CO2/ mmBtu)]]*10^3</f>
        <v>303212447118</v>
      </c>
      <c r="U11333" s="3">
        <f>Table1[[#This Row],[Emissions (g CO2)]]/(Table1[[#This Row],[Generation (TWh)]]*10^9)</f>
        <v>584.19060000000002</v>
      </c>
    </row>
    <row r="11334" spans="1:21" x14ac:dyDescent="0.35">
      <c r="A11334" t="s">
        <v>2507</v>
      </c>
      <c r="B11334" t="s">
        <v>3239</v>
      </c>
      <c r="C11334" t="str">
        <f>SUBSTITUTE(Table1[[#This Row],[Fuel]],", ",",")</f>
        <v>fossil gas: natural gas</v>
      </c>
      <c r="D11334" t="s">
        <v>3239</v>
      </c>
      <c r="H11334" t="s">
        <v>3436</v>
      </c>
      <c r="I11334">
        <v>150</v>
      </c>
      <c r="J11334" t="s">
        <v>3446</v>
      </c>
      <c r="K11334">
        <v>2000</v>
      </c>
      <c r="L11334" t="s">
        <v>29</v>
      </c>
      <c r="M11334" t="s">
        <v>29</v>
      </c>
      <c r="N11334">
        <v>40.217143</v>
      </c>
      <c r="O11334">
        <v>-103.685</v>
      </c>
      <c r="P11334" t="s">
        <v>3613</v>
      </c>
      <c r="Q11334" s="3">
        <f>Table1[[#This Row],[Capacity (MW)]]*0.395*8760*10^-6</f>
        <v>0.51902999999999999</v>
      </c>
      <c r="R11334" s="3" cm="1">
        <f t="array" ref="R11334">AVERAGE(VLOOKUP(_xlfn.TEXTSPLIT(Table1[[#This Row],[Fuel (no space after comma)]], ","), FuelList_Final_EF!$A$2:$B$65, 2, FALSE))</f>
        <v>53.06</v>
      </c>
      <c r="S11334" s="3">
        <f>Table1[[#This Row],[Generation (TWh)]]*10^9*VLOOKUP(Table1[[#This Row],[Turbine/Engine Technology]],Technology_HR!$A$2:$B$11,2,FALSE)*10^-6</f>
        <v>5714520.2999999998</v>
      </c>
      <c r="T11334" s="5">
        <f>Table1[[#This Row],[Fuel Consumption (mmBtu)]]*Table1[[#This Row],[Emission Factor (kg CO2/ mmBtu)]]*10^3</f>
        <v>303212447118</v>
      </c>
      <c r="U11334" s="3">
        <f>Table1[[#This Row],[Emissions (g CO2)]]/(Table1[[#This Row],[Generation (TWh)]]*10^9)</f>
        <v>584.19060000000002</v>
      </c>
    </row>
    <row r="11335" spans="1:21" x14ac:dyDescent="0.35">
      <c r="A11335" t="s">
        <v>2868</v>
      </c>
      <c r="B11335" t="s">
        <v>3239</v>
      </c>
      <c r="C11335" t="str">
        <f>SUBSTITUTE(Table1[[#This Row],[Fuel]],", ",",")</f>
        <v>fossil gas: natural gas</v>
      </c>
      <c r="D11335" t="s">
        <v>3239</v>
      </c>
      <c r="H11335" t="s">
        <v>3438</v>
      </c>
      <c r="I11335">
        <v>741</v>
      </c>
      <c r="J11335" t="s">
        <v>3446</v>
      </c>
      <c r="K11335">
        <v>2019</v>
      </c>
      <c r="L11335" t="s">
        <v>29</v>
      </c>
      <c r="M11335" t="s">
        <v>29</v>
      </c>
      <c r="N11335">
        <v>44.198799999999999</v>
      </c>
      <c r="O11335">
        <v>-94.003</v>
      </c>
      <c r="P11335" t="s">
        <v>3613</v>
      </c>
      <c r="Q11335" s="3">
        <f>Table1[[#This Row],[Capacity (MW)]]*0.395*8760*10^-6</f>
        <v>2.5640081999999995</v>
      </c>
      <c r="R11335" s="3" cm="1">
        <f t="array" ref="R11335">AVERAGE(VLOOKUP(_xlfn.TEXTSPLIT(Table1[[#This Row],[Fuel (no space after comma)]], ","), FuelList_Final_EF!$A$2:$B$65, 2, FALSE))</f>
        <v>53.06</v>
      </c>
      <c r="S11335" s="3">
        <f>Table1[[#This Row],[Generation (TWh)]]*10^9*VLOOKUP(Table1[[#This Row],[Turbine/Engine Technology]],Technology_HR!$A$2:$B$11,2,FALSE)*10^-6</f>
        <v>19355697.901799995</v>
      </c>
      <c r="T11335" s="5">
        <f>Table1[[#This Row],[Fuel Consumption (mmBtu)]]*Table1[[#This Row],[Emission Factor (kg CO2/ mmBtu)]]*10^3</f>
        <v>1027013330669.5078</v>
      </c>
      <c r="U11335" s="3">
        <f>Table1[[#This Row],[Emissions (g CO2)]]/(Table1[[#This Row],[Generation (TWh)]]*10^9)</f>
        <v>400.54993999999999</v>
      </c>
    </row>
    <row r="11336" spans="1:21" x14ac:dyDescent="0.35">
      <c r="A11336" t="s">
        <v>2869</v>
      </c>
      <c r="B11336" t="s">
        <v>3239</v>
      </c>
      <c r="C11336" t="str">
        <f>SUBSTITUTE(Table1[[#This Row],[Fuel]],", ",",")</f>
        <v>fossil gas: natural gas</v>
      </c>
      <c r="D11336" t="s">
        <v>3239</v>
      </c>
      <c r="H11336" t="s">
        <v>3436</v>
      </c>
      <c r="I11336">
        <v>62</v>
      </c>
      <c r="J11336" t="s">
        <v>3446</v>
      </c>
      <c r="K11336">
        <v>2019</v>
      </c>
      <c r="L11336" t="s">
        <v>29</v>
      </c>
      <c r="M11336" t="s">
        <v>29</v>
      </c>
      <c r="N11336">
        <v>32.157499999999999</v>
      </c>
      <c r="O11336">
        <v>-93.556200000000004</v>
      </c>
      <c r="P11336" t="s">
        <v>3613</v>
      </c>
      <c r="Q11336" s="3">
        <f>Table1[[#This Row],[Capacity (MW)]]*0.395*8760*10^-6</f>
        <v>0.21453240000000001</v>
      </c>
      <c r="R11336" s="3" cm="1">
        <f t="array" ref="R11336">AVERAGE(VLOOKUP(_xlfn.TEXTSPLIT(Table1[[#This Row],[Fuel (no space after comma)]], ","), FuelList_Final_EF!$A$2:$B$65, 2, FALSE))</f>
        <v>53.06</v>
      </c>
      <c r="S11336" s="3">
        <f>Table1[[#This Row],[Generation (TWh)]]*10^9*VLOOKUP(Table1[[#This Row],[Turbine/Engine Technology]],Technology_HR!$A$2:$B$11,2,FALSE)*10^-6</f>
        <v>2362001.7239999999</v>
      </c>
      <c r="T11336" s="5">
        <f>Table1[[#This Row],[Fuel Consumption (mmBtu)]]*Table1[[#This Row],[Emission Factor (kg CO2/ mmBtu)]]*10^3</f>
        <v>125327811475.44</v>
      </c>
      <c r="U11336" s="3">
        <f>Table1[[#This Row],[Emissions (g CO2)]]/(Table1[[#This Row],[Generation (TWh)]]*10^9)</f>
        <v>584.19060000000002</v>
      </c>
    </row>
    <row r="11337" spans="1:21" x14ac:dyDescent="0.35">
      <c r="A11337" t="s">
        <v>2870</v>
      </c>
      <c r="B11337" t="s">
        <v>3239</v>
      </c>
      <c r="C11337" t="str">
        <f>SUBSTITUTE(Table1[[#This Row],[Fuel]],", ",",")</f>
        <v>fossil gas: natural gas</v>
      </c>
      <c r="D11337" t="s">
        <v>3239</v>
      </c>
      <c r="H11337" t="s">
        <v>3438</v>
      </c>
      <c r="I11337">
        <v>300</v>
      </c>
      <c r="J11337" t="s">
        <v>3450</v>
      </c>
      <c r="K11337">
        <v>2026</v>
      </c>
      <c r="L11337" t="s">
        <v>29</v>
      </c>
      <c r="M11337" t="s">
        <v>29</v>
      </c>
      <c r="N11337">
        <v>39.216816365757133</v>
      </c>
      <c r="O11337">
        <v>-87.524887757156762</v>
      </c>
      <c r="P11337" t="s">
        <v>3613</v>
      </c>
      <c r="Q11337" s="3">
        <f>Table1[[#This Row],[Capacity (MW)]]*0.395*8760*10^-6</f>
        <v>1.03806</v>
      </c>
      <c r="R11337" s="3" cm="1">
        <f t="array" ref="R11337">AVERAGE(VLOOKUP(_xlfn.TEXTSPLIT(Table1[[#This Row],[Fuel (no space after comma)]], ","), FuelList_Final_EF!$A$2:$B$65, 2, FALSE))</f>
        <v>53.06</v>
      </c>
      <c r="S11337" s="3">
        <f>Table1[[#This Row],[Generation (TWh)]]*10^9*VLOOKUP(Table1[[#This Row],[Turbine/Engine Technology]],Technology_HR!$A$2:$B$11,2,FALSE)*10^-6</f>
        <v>7836314.9399999995</v>
      </c>
      <c r="T11337" s="5">
        <f>Table1[[#This Row],[Fuel Consumption (mmBtu)]]*Table1[[#This Row],[Emission Factor (kg CO2/ mmBtu)]]*10^3</f>
        <v>415794870716.39996</v>
      </c>
      <c r="U11337" s="3">
        <f>Table1[[#This Row],[Emissions (g CO2)]]/(Table1[[#This Row],[Generation (TWh)]]*10^9)</f>
        <v>400.54993999999999</v>
      </c>
    </row>
    <row r="11338" spans="1:21" x14ac:dyDescent="0.35">
      <c r="A11338" t="s">
        <v>2870</v>
      </c>
      <c r="B11338" t="s">
        <v>3239</v>
      </c>
      <c r="C11338" t="str">
        <f>SUBSTITUTE(Table1[[#This Row],[Fuel]],", ",",")</f>
        <v>fossil gas: natural gas</v>
      </c>
      <c r="D11338" t="s">
        <v>3239</v>
      </c>
      <c r="H11338" t="s">
        <v>3438</v>
      </c>
      <c r="I11338">
        <v>300</v>
      </c>
      <c r="J11338" t="s">
        <v>3450</v>
      </c>
      <c r="K11338">
        <v>2026</v>
      </c>
      <c r="L11338" t="s">
        <v>29</v>
      </c>
      <c r="M11338" t="s">
        <v>29</v>
      </c>
      <c r="N11338">
        <v>39.216816365757133</v>
      </c>
      <c r="O11338">
        <v>-87.524887757156762</v>
      </c>
      <c r="P11338" t="s">
        <v>3613</v>
      </c>
      <c r="Q11338" s="3">
        <f>Table1[[#This Row],[Capacity (MW)]]*0.395*8760*10^-6</f>
        <v>1.03806</v>
      </c>
      <c r="R11338" s="3" cm="1">
        <f t="array" ref="R11338">AVERAGE(VLOOKUP(_xlfn.TEXTSPLIT(Table1[[#This Row],[Fuel (no space after comma)]], ","), FuelList_Final_EF!$A$2:$B$65, 2, FALSE))</f>
        <v>53.06</v>
      </c>
      <c r="S11338" s="3">
        <f>Table1[[#This Row],[Generation (TWh)]]*10^9*VLOOKUP(Table1[[#This Row],[Turbine/Engine Technology]],Technology_HR!$A$2:$B$11,2,FALSE)*10^-6</f>
        <v>7836314.9399999995</v>
      </c>
      <c r="T11338" s="5">
        <f>Table1[[#This Row],[Fuel Consumption (mmBtu)]]*Table1[[#This Row],[Emission Factor (kg CO2/ mmBtu)]]*10^3</f>
        <v>415794870716.39996</v>
      </c>
      <c r="U11338" s="3">
        <f>Table1[[#This Row],[Emissions (g CO2)]]/(Table1[[#This Row],[Generation (TWh)]]*10^9)</f>
        <v>400.54993999999999</v>
      </c>
    </row>
    <row r="11339" spans="1:21" x14ac:dyDescent="0.35">
      <c r="A11339" t="s">
        <v>2871</v>
      </c>
      <c r="B11339" t="s">
        <v>3239</v>
      </c>
      <c r="C11339" t="str">
        <f>SUBSTITUTE(Table1[[#This Row],[Fuel]],", ",",")</f>
        <v>fossil gas: natural gas</v>
      </c>
      <c r="D11339" t="s">
        <v>3239</v>
      </c>
      <c r="H11339" t="s">
        <v>3438</v>
      </c>
      <c r="I11339">
        <v>836</v>
      </c>
      <c r="J11339" t="s">
        <v>3446</v>
      </c>
      <c r="K11339">
        <v>2004</v>
      </c>
      <c r="L11339" t="s">
        <v>29</v>
      </c>
      <c r="M11339" t="s">
        <v>29</v>
      </c>
      <c r="N11339">
        <v>39.807037999999999</v>
      </c>
      <c r="O11339">
        <v>-75.421610000000001</v>
      </c>
      <c r="P11339" t="s">
        <v>3613</v>
      </c>
      <c r="Q11339" s="3">
        <f>Table1[[#This Row],[Capacity (MW)]]*0.395*8760*10^-6</f>
        <v>2.8927271999999999</v>
      </c>
      <c r="R11339" s="3" cm="1">
        <f t="array" ref="R11339">AVERAGE(VLOOKUP(_xlfn.TEXTSPLIT(Table1[[#This Row],[Fuel (no space after comma)]], ","), FuelList_Final_EF!$A$2:$B$65, 2, FALSE))</f>
        <v>53.06</v>
      </c>
      <c r="S11339" s="3">
        <f>Table1[[#This Row],[Generation (TWh)]]*10^9*VLOOKUP(Table1[[#This Row],[Turbine/Engine Technology]],Technology_HR!$A$2:$B$11,2,FALSE)*10^-6</f>
        <v>21837197.632799998</v>
      </c>
      <c r="T11339" s="5">
        <f>Table1[[#This Row],[Fuel Consumption (mmBtu)]]*Table1[[#This Row],[Emission Factor (kg CO2/ mmBtu)]]*10^3</f>
        <v>1158681706396.3679</v>
      </c>
      <c r="U11339" s="3">
        <f>Table1[[#This Row],[Emissions (g CO2)]]/(Table1[[#This Row],[Generation (TWh)]]*10^9)</f>
        <v>400.54993999999999</v>
      </c>
    </row>
    <row r="11340" spans="1:21" x14ac:dyDescent="0.35">
      <c r="A11340" t="s">
        <v>2872</v>
      </c>
      <c r="B11340" t="s">
        <v>3243</v>
      </c>
      <c r="C11340" t="str">
        <f>SUBSTITUTE(Table1[[#This Row],[Fuel]],", ",",")</f>
        <v>fossil gas: natural gas,fossil liquids: fuel oil</v>
      </c>
      <c r="D11340" t="s">
        <v>3239</v>
      </c>
      <c r="E11340" t="s">
        <v>3275</v>
      </c>
      <c r="H11340" t="s">
        <v>3436</v>
      </c>
      <c r="I11340">
        <v>75</v>
      </c>
      <c r="J11340" t="s">
        <v>3448</v>
      </c>
      <c r="K11340">
        <v>2003</v>
      </c>
      <c r="L11340" t="s">
        <v>29</v>
      </c>
      <c r="M11340" t="s">
        <v>29</v>
      </c>
      <c r="N11340">
        <v>37.619681</v>
      </c>
      <c r="O11340">
        <v>-88.952918999999994</v>
      </c>
      <c r="P11340" t="s">
        <v>3613</v>
      </c>
      <c r="Q11340" s="3">
        <f>Table1[[#This Row],[Capacity (MW)]]*0.395*8760*10^-6</f>
        <v>0.259515</v>
      </c>
      <c r="R11340" s="3" cm="1">
        <f t="array" ref="R11340">AVERAGE(VLOOKUP(_xlfn.TEXTSPLIT(Table1[[#This Row],[Fuel (no space after comma)]], ","), FuelList_Final_EF!$A$2:$B$65, 2, FALSE))</f>
        <v>65.583341148886291</v>
      </c>
      <c r="S11340" s="3">
        <f>Table1[[#This Row],[Generation (TWh)]]*10^9*VLOOKUP(Table1[[#This Row],[Turbine/Engine Technology]],Technology_HR!$A$2:$B$11,2,FALSE)*10^-6</f>
        <v>2857260.15</v>
      </c>
      <c r="T11340" s="5">
        <f>Table1[[#This Row],[Fuel Consumption (mmBtu)]]*Table1[[#This Row],[Emission Factor (kg CO2/ mmBtu)]]*10^3</f>
        <v>187388667168.56802</v>
      </c>
      <c r="U11340" s="3">
        <f>Table1[[#This Row],[Emissions (g CO2)]]/(Table1[[#This Row],[Generation (TWh)]]*10^9)</f>
        <v>722.07258604923811</v>
      </c>
    </row>
    <row r="11341" spans="1:21" x14ac:dyDescent="0.35">
      <c r="A11341" t="s">
        <v>2872</v>
      </c>
      <c r="B11341" t="s">
        <v>3243</v>
      </c>
      <c r="C11341" t="str">
        <f>SUBSTITUTE(Table1[[#This Row],[Fuel]],", ",",")</f>
        <v>fossil gas: natural gas,fossil liquids: fuel oil</v>
      </c>
      <c r="D11341" t="s">
        <v>3239</v>
      </c>
      <c r="E11341" t="s">
        <v>3275</v>
      </c>
      <c r="H11341" t="s">
        <v>3436</v>
      </c>
      <c r="I11341">
        <v>75</v>
      </c>
      <c r="J11341" t="s">
        <v>3448</v>
      </c>
      <c r="K11341">
        <v>2003</v>
      </c>
      <c r="L11341" t="s">
        <v>29</v>
      </c>
      <c r="M11341" t="s">
        <v>29</v>
      </c>
      <c r="N11341">
        <v>37.619681</v>
      </c>
      <c r="O11341">
        <v>-88.952918999999994</v>
      </c>
      <c r="P11341" t="s">
        <v>3613</v>
      </c>
      <c r="Q11341" s="3">
        <f>Table1[[#This Row],[Capacity (MW)]]*0.395*8760*10^-6</f>
        <v>0.259515</v>
      </c>
      <c r="R11341" s="3" cm="1">
        <f t="array" ref="R11341">AVERAGE(VLOOKUP(_xlfn.TEXTSPLIT(Table1[[#This Row],[Fuel (no space after comma)]], ","), FuelList_Final_EF!$A$2:$B$65, 2, FALSE))</f>
        <v>65.583341148886291</v>
      </c>
      <c r="S11341" s="3">
        <f>Table1[[#This Row],[Generation (TWh)]]*10^9*VLOOKUP(Table1[[#This Row],[Turbine/Engine Technology]],Technology_HR!$A$2:$B$11,2,FALSE)*10^-6</f>
        <v>2857260.15</v>
      </c>
      <c r="T11341" s="5">
        <f>Table1[[#This Row],[Fuel Consumption (mmBtu)]]*Table1[[#This Row],[Emission Factor (kg CO2/ mmBtu)]]*10^3</f>
        <v>187388667168.56802</v>
      </c>
      <c r="U11341" s="3">
        <f>Table1[[#This Row],[Emissions (g CO2)]]/(Table1[[#This Row],[Generation (TWh)]]*10^9)</f>
        <v>722.07258604923811</v>
      </c>
    </row>
    <row r="11342" spans="1:21" x14ac:dyDescent="0.35">
      <c r="A11342" t="s">
        <v>2799</v>
      </c>
      <c r="B11342" t="s">
        <v>3239</v>
      </c>
      <c r="C11342" t="str">
        <f>SUBSTITUTE(Table1[[#This Row],[Fuel]],", ",",")</f>
        <v>fossil gas: natural gas</v>
      </c>
      <c r="D11342" t="s">
        <v>3239</v>
      </c>
      <c r="H11342" t="s">
        <v>3436</v>
      </c>
      <c r="I11342">
        <v>50</v>
      </c>
      <c r="J11342" t="s">
        <v>3446</v>
      </c>
      <c r="K11342">
        <v>2012</v>
      </c>
      <c r="L11342" t="s">
        <v>29</v>
      </c>
      <c r="M11342" t="s">
        <v>29</v>
      </c>
      <c r="N11342">
        <v>37.789166999999999</v>
      </c>
      <c r="O11342">
        <v>-121.6019</v>
      </c>
      <c r="P11342" t="s">
        <v>3613</v>
      </c>
      <c r="Q11342" s="3">
        <f>Table1[[#This Row],[Capacity (MW)]]*0.395*8760*10^-6</f>
        <v>0.17301</v>
      </c>
      <c r="R11342" s="3" cm="1">
        <f t="array" ref="R11342">AVERAGE(VLOOKUP(_xlfn.TEXTSPLIT(Table1[[#This Row],[Fuel (no space after comma)]], ","), FuelList_Final_EF!$A$2:$B$65, 2, FALSE))</f>
        <v>53.06</v>
      </c>
      <c r="S11342" s="3">
        <f>Table1[[#This Row],[Generation (TWh)]]*10^9*VLOOKUP(Table1[[#This Row],[Turbine/Engine Technology]],Technology_HR!$A$2:$B$11,2,FALSE)*10^-6</f>
        <v>1904840.0999999999</v>
      </c>
      <c r="T11342" s="5">
        <f>Table1[[#This Row],[Fuel Consumption (mmBtu)]]*Table1[[#This Row],[Emission Factor (kg CO2/ mmBtu)]]*10^3</f>
        <v>101070815706</v>
      </c>
      <c r="U11342" s="3">
        <f>Table1[[#This Row],[Emissions (g CO2)]]/(Table1[[#This Row],[Generation (TWh)]]*10^9)</f>
        <v>584.19060000000002</v>
      </c>
    </row>
    <row r="11343" spans="1:21" x14ac:dyDescent="0.35">
      <c r="A11343" t="s">
        <v>2799</v>
      </c>
      <c r="B11343" t="s">
        <v>3239</v>
      </c>
      <c r="C11343" t="str">
        <f>SUBSTITUTE(Table1[[#This Row],[Fuel]],", ",",")</f>
        <v>fossil gas: natural gas</v>
      </c>
      <c r="D11343" t="s">
        <v>3239</v>
      </c>
      <c r="H11343" t="s">
        <v>3436</v>
      </c>
      <c r="I11343">
        <v>50</v>
      </c>
      <c r="J11343" t="s">
        <v>3446</v>
      </c>
      <c r="K11343">
        <v>2012</v>
      </c>
      <c r="L11343" t="s">
        <v>29</v>
      </c>
      <c r="M11343" t="s">
        <v>29</v>
      </c>
      <c r="N11343">
        <v>37.789166999999999</v>
      </c>
      <c r="O11343">
        <v>-121.6019</v>
      </c>
      <c r="P11343" t="s">
        <v>3613</v>
      </c>
      <c r="Q11343" s="3">
        <f>Table1[[#This Row],[Capacity (MW)]]*0.395*8760*10^-6</f>
        <v>0.17301</v>
      </c>
      <c r="R11343" s="3" cm="1">
        <f t="array" ref="R11343">AVERAGE(VLOOKUP(_xlfn.TEXTSPLIT(Table1[[#This Row],[Fuel (no space after comma)]], ","), FuelList_Final_EF!$A$2:$B$65, 2, FALSE))</f>
        <v>53.06</v>
      </c>
      <c r="S11343" s="3">
        <f>Table1[[#This Row],[Generation (TWh)]]*10^9*VLOOKUP(Table1[[#This Row],[Turbine/Engine Technology]],Technology_HR!$A$2:$B$11,2,FALSE)*10^-6</f>
        <v>1904840.0999999999</v>
      </c>
      <c r="T11343" s="5">
        <f>Table1[[#This Row],[Fuel Consumption (mmBtu)]]*Table1[[#This Row],[Emission Factor (kg CO2/ mmBtu)]]*10^3</f>
        <v>101070815706</v>
      </c>
      <c r="U11343" s="3">
        <f>Table1[[#This Row],[Emissions (g CO2)]]/(Table1[[#This Row],[Generation (TWh)]]*10^9)</f>
        <v>584.19060000000002</v>
      </c>
    </row>
    <row r="11344" spans="1:21" x14ac:dyDescent="0.35">
      <c r="A11344" t="s">
        <v>2799</v>
      </c>
      <c r="B11344" t="s">
        <v>3239</v>
      </c>
      <c r="C11344" t="str">
        <f>SUBSTITUTE(Table1[[#This Row],[Fuel]],", ",",")</f>
        <v>fossil gas: natural gas</v>
      </c>
      <c r="D11344" t="s">
        <v>3239</v>
      </c>
      <c r="H11344" t="s">
        <v>3436</v>
      </c>
      <c r="I11344">
        <v>50</v>
      </c>
      <c r="J11344" t="s">
        <v>3446</v>
      </c>
      <c r="K11344">
        <v>2012</v>
      </c>
      <c r="L11344" t="s">
        <v>29</v>
      </c>
      <c r="M11344" t="s">
        <v>29</v>
      </c>
      <c r="N11344">
        <v>37.789166999999999</v>
      </c>
      <c r="O11344">
        <v>-121.6019</v>
      </c>
      <c r="P11344" t="s">
        <v>3613</v>
      </c>
      <c r="Q11344" s="3">
        <f>Table1[[#This Row],[Capacity (MW)]]*0.395*8760*10^-6</f>
        <v>0.17301</v>
      </c>
      <c r="R11344" s="3" cm="1">
        <f t="array" ref="R11344">AVERAGE(VLOOKUP(_xlfn.TEXTSPLIT(Table1[[#This Row],[Fuel (no space after comma)]], ","), FuelList_Final_EF!$A$2:$B$65, 2, FALSE))</f>
        <v>53.06</v>
      </c>
      <c r="S11344" s="3">
        <f>Table1[[#This Row],[Generation (TWh)]]*10^9*VLOOKUP(Table1[[#This Row],[Turbine/Engine Technology]],Technology_HR!$A$2:$B$11,2,FALSE)*10^-6</f>
        <v>1904840.0999999999</v>
      </c>
      <c r="T11344" s="5">
        <f>Table1[[#This Row],[Fuel Consumption (mmBtu)]]*Table1[[#This Row],[Emission Factor (kg CO2/ mmBtu)]]*10^3</f>
        <v>101070815706</v>
      </c>
      <c r="U11344" s="3">
        <f>Table1[[#This Row],[Emissions (g CO2)]]/(Table1[[#This Row],[Generation (TWh)]]*10^9)</f>
        <v>584.19060000000002</v>
      </c>
    </row>
    <row r="11345" spans="1:21" x14ac:dyDescent="0.35">
      <c r="A11345" t="s">
        <v>2799</v>
      </c>
      <c r="B11345" t="s">
        <v>3239</v>
      </c>
      <c r="C11345" t="str">
        <f>SUBSTITUTE(Table1[[#This Row],[Fuel]],", ",",")</f>
        <v>fossil gas: natural gas</v>
      </c>
      <c r="D11345" t="s">
        <v>3239</v>
      </c>
      <c r="H11345" t="s">
        <v>3436</v>
      </c>
      <c r="I11345">
        <v>50</v>
      </c>
      <c r="J11345" t="s">
        <v>3446</v>
      </c>
      <c r="K11345">
        <v>2012</v>
      </c>
      <c r="L11345" t="s">
        <v>29</v>
      </c>
      <c r="M11345" t="s">
        <v>29</v>
      </c>
      <c r="N11345">
        <v>37.789166999999999</v>
      </c>
      <c r="O11345">
        <v>-121.6019</v>
      </c>
      <c r="P11345" t="s">
        <v>3613</v>
      </c>
      <c r="Q11345" s="3">
        <f>Table1[[#This Row],[Capacity (MW)]]*0.395*8760*10^-6</f>
        <v>0.17301</v>
      </c>
      <c r="R11345" s="3" cm="1">
        <f t="array" ref="R11345">AVERAGE(VLOOKUP(_xlfn.TEXTSPLIT(Table1[[#This Row],[Fuel (no space after comma)]], ","), FuelList_Final_EF!$A$2:$B$65, 2, FALSE))</f>
        <v>53.06</v>
      </c>
      <c r="S11345" s="3">
        <f>Table1[[#This Row],[Generation (TWh)]]*10^9*VLOOKUP(Table1[[#This Row],[Turbine/Engine Technology]],Technology_HR!$A$2:$B$11,2,FALSE)*10^-6</f>
        <v>1904840.0999999999</v>
      </c>
      <c r="T11345" s="5">
        <f>Table1[[#This Row],[Fuel Consumption (mmBtu)]]*Table1[[#This Row],[Emission Factor (kg CO2/ mmBtu)]]*10^3</f>
        <v>101070815706</v>
      </c>
      <c r="U11345" s="3">
        <f>Table1[[#This Row],[Emissions (g CO2)]]/(Table1[[#This Row],[Generation (TWh)]]*10^9)</f>
        <v>584.19060000000002</v>
      </c>
    </row>
    <row r="11346" spans="1:21" x14ac:dyDescent="0.35">
      <c r="A11346" t="s">
        <v>2524</v>
      </c>
      <c r="B11346" t="s">
        <v>3239</v>
      </c>
      <c r="C11346" t="str">
        <f>SUBSTITUTE(Table1[[#This Row],[Fuel]],", ",",")</f>
        <v>fossil gas: natural gas</v>
      </c>
      <c r="D11346" t="s">
        <v>3239</v>
      </c>
      <c r="H11346" t="s">
        <v>3436</v>
      </c>
      <c r="I11346">
        <v>61</v>
      </c>
      <c r="J11346" t="s">
        <v>3446</v>
      </c>
      <c r="K11346">
        <v>2022</v>
      </c>
      <c r="L11346" t="s">
        <v>29</v>
      </c>
      <c r="M11346" t="s">
        <v>29</v>
      </c>
      <c r="N11346">
        <v>29.22711</v>
      </c>
      <c r="O11346">
        <v>-95.430800000000005</v>
      </c>
      <c r="P11346" t="s">
        <v>3613</v>
      </c>
      <c r="Q11346" s="3">
        <f>Table1[[#This Row],[Capacity (MW)]]*0.395*8760*10^-6</f>
        <v>0.21107220000000002</v>
      </c>
      <c r="R11346" s="3" cm="1">
        <f t="array" ref="R11346">AVERAGE(VLOOKUP(_xlfn.TEXTSPLIT(Table1[[#This Row],[Fuel (no space after comma)]], ","), FuelList_Final_EF!$A$2:$B$65, 2, FALSE))</f>
        <v>53.06</v>
      </c>
      <c r="S11346" s="3">
        <f>Table1[[#This Row],[Generation (TWh)]]*10^9*VLOOKUP(Table1[[#This Row],[Turbine/Engine Technology]],Technology_HR!$A$2:$B$11,2,FALSE)*10^-6</f>
        <v>2323904.9220000003</v>
      </c>
      <c r="T11346" s="5">
        <f>Table1[[#This Row],[Fuel Consumption (mmBtu)]]*Table1[[#This Row],[Emission Factor (kg CO2/ mmBtu)]]*10^3</f>
        <v>123306395161.32002</v>
      </c>
      <c r="U11346" s="3">
        <f>Table1[[#This Row],[Emissions (g CO2)]]/(Table1[[#This Row],[Generation (TWh)]]*10^9)</f>
        <v>584.19060000000002</v>
      </c>
    </row>
    <row r="11347" spans="1:21" x14ac:dyDescent="0.35">
      <c r="A11347" t="s">
        <v>2524</v>
      </c>
      <c r="B11347" t="s">
        <v>3239</v>
      </c>
      <c r="C11347" t="str">
        <f>SUBSTITUTE(Table1[[#This Row],[Fuel]],", ",",")</f>
        <v>fossil gas: natural gas</v>
      </c>
      <c r="D11347" t="s">
        <v>3239</v>
      </c>
      <c r="H11347" t="s">
        <v>3436</v>
      </c>
      <c r="I11347">
        <v>61</v>
      </c>
      <c r="J11347" t="s">
        <v>3446</v>
      </c>
      <c r="K11347">
        <v>2022</v>
      </c>
      <c r="L11347" t="s">
        <v>29</v>
      </c>
      <c r="M11347" t="s">
        <v>29</v>
      </c>
      <c r="N11347">
        <v>29.22711</v>
      </c>
      <c r="O11347">
        <v>-95.430800000000005</v>
      </c>
      <c r="P11347" t="s">
        <v>3613</v>
      </c>
      <c r="Q11347" s="3">
        <f>Table1[[#This Row],[Capacity (MW)]]*0.395*8760*10^-6</f>
        <v>0.21107220000000002</v>
      </c>
      <c r="R11347" s="3" cm="1">
        <f t="array" ref="R11347">AVERAGE(VLOOKUP(_xlfn.TEXTSPLIT(Table1[[#This Row],[Fuel (no space after comma)]], ","), FuelList_Final_EF!$A$2:$B$65, 2, FALSE))</f>
        <v>53.06</v>
      </c>
      <c r="S11347" s="3">
        <f>Table1[[#This Row],[Generation (TWh)]]*10^9*VLOOKUP(Table1[[#This Row],[Turbine/Engine Technology]],Technology_HR!$A$2:$B$11,2,FALSE)*10^-6</f>
        <v>2323904.9220000003</v>
      </c>
      <c r="T11347" s="5">
        <f>Table1[[#This Row],[Fuel Consumption (mmBtu)]]*Table1[[#This Row],[Emission Factor (kg CO2/ mmBtu)]]*10^3</f>
        <v>123306395161.32002</v>
      </c>
      <c r="U11347" s="3">
        <f>Table1[[#This Row],[Emissions (g CO2)]]/(Table1[[#This Row],[Generation (TWh)]]*10^9)</f>
        <v>584.19060000000002</v>
      </c>
    </row>
    <row r="11348" spans="1:21" x14ac:dyDescent="0.35">
      <c r="A11348" t="s">
        <v>2524</v>
      </c>
      <c r="B11348" t="s">
        <v>3239</v>
      </c>
      <c r="C11348" t="str">
        <f>SUBSTITUTE(Table1[[#This Row],[Fuel]],", ",",")</f>
        <v>fossil gas: natural gas</v>
      </c>
      <c r="D11348" t="s">
        <v>3239</v>
      </c>
      <c r="H11348" t="s">
        <v>3436</v>
      </c>
      <c r="I11348">
        <v>61</v>
      </c>
      <c r="J11348" t="s">
        <v>3446</v>
      </c>
      <c r="K11348">
        <v>2022</v>
      </c>
      <c r="L11348" t="s">
        <v>29</v>
      </c>
      <c r="M11348" t="s">
        <v>29</v>
      </c>
      <c r="N11348">
        <v>29.22711</v>
      </c>
      <c r="O11348">
        <v>-95.430800000000005</v>
      </c>
      <c r="P11348" t="s">
        <v>3613</v>
      </c>
      <c r="Q11348" s="3">
        <f>Table1[[#This Row],[Capacity (MW)]]*0.395*8760*10^-6</f>
        <v>0.21107220000000002</v>
      </c>
      <c r="R11348" s="3" cm="1">
        <f t="array" ref="R11348">AVERAGE(VLOOKUP(_xlfn.TEXTSPLIT(Table1[[#This Row],[Fuel (no space after comma)]], ","), FuelList_Final_EF!$A$2:$B$65, 2, FALSE))</f>
        <v>53.06</v>
      </c>
      <c r="S11348" s="3">
        <f>Table1[[#This Row],[Generation (TWh)]]*10^9*VLOOKUP(Table1[[#This Row],[Turbine/Engine Technology]],Technology_HR!$A$2:$B$11,2,FALSE)*10^-6</f>
        <v>2323904.9220000003</v>
      </c>
      <c r="T11348" s="5">
        <f>Table1[[#This Row],[Fuel Consumption (mmBtu)]]*Table1[[#This Row],[Emission Factor (kg CO2/ mmBtu)]]*10^3</f>
        <v>123306395161.32002</v>
      </c>
      <c r="U11348" s="3">
        <f>Table1[[#This Row],[Emissions (g CO2)]]/(Table1[[#This Row],[Generation (TWh)]]*10^9)</f>
        <v>584.19060000000002</v>
      </c>
    </row>
    <row r="11349" spans="1:21" x14ac:dyDescent="0.35">
      <c r="A11349" t="s">
        <v>2524</v>
      </c>
      <c r="B11349" t="s">
        <v>3239</v>
      </c>
      <c r="C11349" t="str">
        <f>SUBSTITUTE(Table1[[#This Row],[Fuel]],", ",",")</f>
        <v>fossil gas: natural gas</v>
      </c>
      <c r="D11349" t="s">
        <v>3239</v>
      </c>
      <c r="H11349" t="s">
        <v>3436</v>
      </c>
      <c r="I11349">
        <v>61</v>
      </c>
      <c r="J11349" t="s">
        <v>3446</v>
      </c>
      <c r="K11349">
        <v>2022</v>
      </c>
      <c r="L11349" t="s">
        <v>29</v>
      </c>
      <c r="M11349" t="s">
        <v>29</v>
      </c>
      <c r="N11349">
        <v>29.22711</v>
      </c>
      <c r="O11349">
        <v>-95.430800000000005</v>
      </c>
      <c r="P11349" t="s">
        <v>3613</v>
      </c>
      <c r="Q11349" s="3">
        <f>Table1[[#This Row],[Capacity (MW)]]*0.395*8760*10^-6</f>
        <v>0.21107220000000002</v>
      </c>
      <c r="R11349" s="3" cm="1">
        <f t="array" ref="R11349">AVERAGE(VLOOKUP(_xlfn.TEXTSPLIT(Table1[[#This Row],[Fuel (no space after comma)]], ","), FuelList_Final_EF!$A$2:$B$65, 2, FALSE))</f>
        <v>53.06</v>
      </c>
      <c r="S11349" s="3">
        <f>Table1[[#This Row],[Generation (TWh)]]*10^9*VLOOKUP(Table1[[#This Row],[Turbine/Engine Technology]],Technology_HR!$A$2:$B$11,2,FALSE)*10^-6</f>
        <v>2323904.9220000003</v>
      </c>
      <c r="T11349" s="5">
        <f>Table1[[#This Row],[Fuel Consumption (mmBtu)]]*Table1[[#This Row],[Emission Factor (kg CO2/ mmBtu)]]*10^3</f>
        <v>123306395161.32002</v>
      </c>
      <c r="U11349" s="3">
        <f>Table1[[#This Row],[Emissions (g CO2)]]/(Table1[[#This Row],[Generation (TWh)]]*10^9)</f>
        <v>584.19060000000002</v>
      </c>
    </row>
    <row r="11350" spans="1:21" x14ac:dyDescent="0.35">
      <c r="A11350" t="s">
        <v>2524</v>
      </c>
      <c r="B11350" t="s">
        <v>3239</v>
      </c>
      <c r="C11350" t="str">
        <f>SUBSTITUTE(Table1[[#This Row],[Fuel]],", ",",")</f>
        <v>fossil gas: natural gas</v>
      </c>
      <c r="D11350" t="s">
        <v>3239</v>
      </c>
      <c r="H11350" t="s">
        <v>3436</v>
      </c>
      <c r="I11350">
        <v>61</v>
      </c>
      <c r="J11350" t="s">
        <v>3446</v>
      </c>
      <c r="K11350">
        <v>2022</v>
      </c>
      <c r="L11350" t="s">
        <v>29</v>
      </c>
      <c r="M11350" t="s">
        <v>29</v>
      </c>
      <c r="N11350">
        <v>29.22711</v>
      </c>
      <c r="O11350">
        <v>-95.430800000000005</v>
      </c>
      <c r="P11350" t="s">
        <v>3613</v>
      </c>
      <c r="Q11350" s="3">
        <f>Table1[[#This Row],[Capacity (MW)]]*0.395*8760*10^-6</f>
        <v>0.21107220000000002</v>
      </c>
      <c r="R11350" s="3" cm="1">
        <f t="array" ref="R11350">AVERAGE(VLOOKUP(_xlfn.TEXTSPLIT(Table1[[#This Row],[Fuel (no space after comma)]], ","), FuelList_Final_EF!$A$2:$B$65, 2, FALSE))</f>
        <v>53.06</v>
      </c>
      <c r="S11350" s="3">
        <f>Table1[[#This Row],[Generation (TWh)]]*10^9*VLOOKUP(Table1[[#This Row],[Turbine/Engine Technology]],Technology_HR!$A$2:$B$11,2,FALSE)*10^-6</f>
        <v>2323904.9220000003</v>
      </c>
      <c r="T11350" s="5">
        <f>Table1[[#This Row],[Fuel Consumption (mmBtu)]]*Table1[[#This Row],[Emission Factor (kg CO2/ mmBtu)]]*10^3</f>
        <v>123306395161.32002</v>
      </c>
      <c r="U11350" s="3">
        <f>Table1[[#This Row],[Emissions (g CO2)]]/(Table1[[#This Row],[Generation (TWh)]]*10^9)</f>
        <v>584.19060000000002</v>
      </c>
    </row>
    <row r="11351" spans="1:21" x14ac:dyDescent="0.35">
      <c r="A11351" t="s">
        <v>2524</v>
      </c>
      <c r="B11351" t="s">
        <v>3239</v>
      </c>
      <c r="C11351" t="str">
        <f>SUBSTITUTE(Table1[[#This Row],[Fuel]],", ",",")</f>
        <v>fossil gas: natural gas</v>
      </c>
      <c r="D11351" t="s">
        <v>3239</v>
      </c>
      <c r="H11351" t="s">
        <v>3436</v>
      </c>
      <c r="I11351">
        <v>61</v>
      </c>
      <c r="J11351" t="s">
        <v>3446</v>
      </c>
      <c r="K11351">
        <v>2022</v>
      </c>
      <c r="L11351" t="s">
        <v>29</v>
      </c>
      <c r="M11351" t="s">
        <v>29</v>
      </c>
      <c r="N11351">
        <v>29.22711</v>
      </c>
      <c r="O11351">
        <v>-95.430800000000005</v>
      </c>
      <c r="P11351" t="s">
        <v>3613</v>
      </c>
      <c r="Q11351" s="3">
        <f>Table1[[#This Row],[Capacity (MW)]]*0.395*8760*10^-6</f>
        <v>0.21107220000000002</v>
      </c>
      <c r="R11351" s="3" cm="1">
        <f t="array" ref="R11351">AVERAGE(VLOOKUP(_xlfn.TEXTSPLIT(Table1[[#This Row],[Fuel (no space after comma)]], ","), FuelList_Final_EF!$A$2:$B$65, 2, FALSE))</f>
        <v>53.06</v>
      </c>
      <c r="S11351" s="3">
        <f>Table1[[#This Row],[Generation (TWh)]]*10^9*VLOOKUP(Table1[[#This Row],[Turbine/Engine Technology]],Technology_HR!$A$2:$B$11,2,FALSE)*10^-6</f>
        <v>2323904.9220000003</v>
      </c>
      <c r="T11351" s="5">
        <f>Table1[[#This Row],[Fuel Consumption (mmBtu)]]*Table1[[#This Row],[Emission Factor (kg CO2/ mmBtu)]]*10^3</f>
        <v>123306395161.32002</v>
      </c>
      <c r="U11351" s="3">
        <f>Table1[[#This Row],[Emissions (g CO2)]]/(Table1[[#This Row],[Generation (TWh)]]*10^9)</f>
        <v>584.19060000000002</v>
      </c>
    </row>
    <row r="11352" spans="1:21" x14ac:dyDescent="0.35">
      <c r="A11352" t="s">
        <v>2873</v>
      </c>
      <c r="B11352" t="s">
        <v>3243</v>
      </c>
      <c r="C11352" t="str">
        <f>SUBSTITUTE(Table1[[#This Row],[Fuel]],", ",",")</f>
        <v>fossil gas: natural gas,fossil liquids: fuel oil</v>
      </c>
      <c r="D11352" t="s">
        <v>3239</v>
      </c>
      <c r="E11352" t="s">
        <v>3275</v>
      </c>
      <c r="H11352" t="s">
        <v>3437</v>
      </c>
      <c r="I11352">
        <v>51.3</v>
      </c>
      <c r="J11352" t="s">
        <v>3446</v>
      </c>
      <c r="K11352">
        <v>2017</v>
      </c>
      <c r="L11352" t="s">
        <v>29</v>
      </c>
      <c r="M11352" t="s">
        <v>29</v>
      </c>
      <c r="N11352">
        <v>46.56597</v>
      </c>
      <c r="O11352">
        <v>-87.437245000000004</v>
      </c>
      <c r="P11352" t="s">
        <v>3613</v>
      </c>
      <c r="Q11352" s="3">
        <f>Table1[[#This Row],[Capacity (MW)]]*0.395*8760*10^-6</f>
        <v>0.17750826</v>
      </c>
      <c r="R11352" s="3" cm="1">
        <f t="array" ref="R11352">AVERAGE(VLOOKUP(_xlfn.TEXTSPLIT(Table1[[#This Row],[Fuel (no space after comma)]], ","), FuelList_Final_EF!$A$2:$B$65, 2, FALSE))</f>
        <v>65.583341148886291</v>
      </c>
      <c r="S11352" s="3">
        <f>Table1[[#This Row],[Generation (TWh)]]*10^9*VLOOKUP(Table1[[#This Row],[Turbine/Engine Technology]],Technology_HR!$A$2:$B$11,2,FALSE)*10^-6</f>
        <v>1579823.514</v>
      </c>
      <c r="T11352" s="5">
        <f>Table1[[#This Row],[Fuel Consumption (mmBtu)]]*Table1[[#This Row],[Emission Factor (kg CO2/ mmBtu)]]*10^3</f>
        <v>103610104473.69434</v>
      </c>
      <c r="U11352" s="3">
        <f>Table1[[#This Row],[Emissions (g CO2)]]/(Table1[[#This Row],[Generation (TWh)]]*10^9)</f>
        <v>583.69173622508799</v>
      </c>
    </row>
    <row r="11353" spans="1:21" x14ac:dyDescent="0.35">
      <c r="A11353" t="s">
        <v>2874</v>
      </c>
      <c r="B11353" t="s">
        <v>3239</v>
      </c>
      <c r="C11353" t="str">
        <f>SUBSTITUTE(Table1[[#This Row],[Fuel]],", ",",")</f>
        <v>fossil gas: natural gas</v>
      </c>
      <c r="D11353" t="s">
        <v>3239</v>
      </c>
      <c r="H11353" t="s">
        <v>3436</v>
      </c>
      <c r="I11353">
        <v>207</v>
      </c>
      <c r="J11353" t="s">
        <v>3446</v>
      </c>
      <c r="K11353">
        <v>2013</v>
      </c>
      <c r="L11353" t="s">
        <v>29</v>
      </c>
      <c r="M11353" t="s">
        <v>29</v>
      </c>
      <c r="N11353">
        <v>38.016944000000002</v>
      </c>
      <c r="O11353">
        <v>-121.765</v>
      </c>
      <c r="P11353" t="s">
        <v>3613</v>
      </c>
      <c r="Q11353" s="3">
        <f>Table1[[#This Row],[Capacity (MW)]]*0.395*8760*10^-6</f>
        <v>0.71626139999999994</v>
      </c>
      <c r="R11353" s="3" cm="1">
        <f t="array" ref="R11353">AVERAGE(VLOOKUP(_xlfn.TEXTSPLIT(Table1[[#This Row],[Fuel (no space after comma)]], ","), FuelList_Final_EF!$A$2:$B$65, 2, FALSE))</f>
        <v>53.06</v>
      </c>
      <c r="S11353" s="3">
        <f>Table1[[#This Row],[Generation (TWh)]]*10^9*VLOOKUP(Table1[[#This Row],[Turbine/Engine Technology]],Technology_HR!$A$2:$B$11,2,FALSE)*10^-6</f>
        <v>7886038.0139999986</v>
      </c>
      <c r="T11353" s="5">
        <f>Table1[[#This Row],[Fuel Consumption (mmBtu)]]*Table1[[#This Row],[Emission Factor (kg CO2/ mmBtu)]]*10^3</f>
        <v>418433177022.83997</v>
      </c>
      <c r="U11353" s="3">
        <f>Table1[[#This Row],[Emissions (g CO2)]]/(Table1[[#This Row],[Generation (TWh)]]*10^9)</f>
        <v>584.19060000000002</v>
      </c>
    </row>
    <row r="11354" spans="1:21" x14ac:dyDescent="0.35">
      <c r="A11354" t="s">
        <v>2874</v>
      </c>
      <c r="B11354" t="s">
        <v>3239</v>
      </c>
      <c r="C11354" t="str">
        <f>SUBSTITUTE(Table1[[#This Row],[Fuel]],", ",",")</f>
        <v>fossil gas: natural gas</v>
      </c>
      <c r="D11354" t="s">
        <v>3239</v>
      </c>
      <c r="H11354" t="s">
        <v>3436</v>
      </c>
      <c r="I11354">
        <v>207</v>
      </c>
      <c r="J11354" t="s">
        <v>3446</v>
      </c>
      <c r="K11354">
        <v>2013</v>
      </c>
      <c r="L11354" t="s">
        <v>29</v>
      </c>
      <c r="M11354" t="s">
        <v>29</v>
      </c>
      <c r="N11354">
        <v>38.016944000000002</v>
      </c>
      <c r="O11354">
        <v>-121.765</v>
      </c>
      <c r="P11354" t="s">
        <v>3613</v>
      </c>
      <c r="Q11354" s="3">
        <f>Table1[[#This Row],[Capacity (MW)]]*0.395*8760*10^-6</f>
        <v>0.71626139999999994</v>
      </c>
      <c r="R11354" s="3" cm="1">
        <f t="array" ref="R11354">AVERAGE(VLOOKUP(_xlfn.TEXTSPLIT(Table1[[#This Row],[Fuel (no space after comma)]], ","), FuelList_Final_EF!$A$2:$B$65, 2, FALSE))</f>
        <v>53.06</v>
      </c>
      <c r="S11354" s="3">
        <f>Table1[[#This Row],[Generation (TWh)]]*10^9*VLOOKUP(Table1[[#This Row],[Turbine/Engine Technology]],Technology_HR!$A$2:$B$11,2,FALSE)*10^-6</f>
        <v>7886038.0139999986</v>
      </c>
      <c r="T11354" s="5">
        <f>Table1[[#This Row],[Fuel Consumption (mmBtu)]]*Table1[[#This Row],[Emission Factor (kg CO2/ mmBtu)]]*10^3</f>
        <v>418433177022.83997</v>
      </c>
      <c r="U11354" s="3">
        <f>Table1[[#This Row],[Emissions (g CO2)]]/(Table1[[#This Row],[Generation (TWh)]]*10^9)</f>
        <v>584.19060000000002</v>
      </c>
    </row>
    <row r="11355" spans="1:21" x14ac:dyDescent="0.35">
      <c r="A11355" t="s">
        <v>2874</v>
      </c>
      <c r="B11355" t="s">
        <v>3239</v>
      </c>
      <c r="C11355" t="str">
        <f>SUBSTITUTE(Table1[[#This Row],[Fuel]],", ",",")</f>
        <v>fossil gas: natural gas</v>
      </c>
      <c r="D11355" t="s">
        <v>3239</v>
      </c>
      <c r="H11355" t="s">
        <v>3436</v>
      </c>
      <c r="I11355">
        <v>207</v>
      </c>
      <c r="J11355" t="s">
        <v>3446</v>
      </c>
      <c r="K11355">
        <v>2013</v>
      </c>
      <c r="L11355" t="s">
        <v>29</v>
      </c>
      <c r="M11355" t="s">
        <v>29</v>
      </c>
      <c r="N11355">
        <v>38.016944000000002</v>
      </c>
      <c r="O11355">
        <v>-121.765</v>
      </c>
      <c r="P11355" t="s">
        <v>3613</v>
      </c>
      <c r="Q11355" s="3">
        <f>Table1[[#This Row],[Capacity (MW)]]*0.395*8760*10^-6</f>
        <v>0.71626139999999994</v>
      </c>
      <c r="R11355" s="3" cm="1">
        <f t="array" ref="R11355">AVERAGE(VLOOKUP(_xlfn.TEXTSPLIT(Table1[[#This Row],[Fuel (no space after comma)]], ","), FuelList_Final_EF!$A$2:$B$65, 2, FALSE))</f>
        <v>53.06</v>
      </c>
      <c r="S11355" s="3">
        <f>Table1[[#This Row],[Generation (TWh)]]*10^9*VLOOKUP(Table1[[#This Row],[Turbine/Engine Technology]],Technology_HR!$A$2:$B$11,2,FALSE)*10^-6</f>
        <v>7886038.0139999986</v>
      </c>
      <c r="T11355" s="5">
        <f>Table1[[#This Row],[Fuel Consumption (mmBtu)]]*Table1[[#This Row],[Emission Factor (kg CO2/ mmBtu)]]*10^3</f>
        <v>418433177022.83997</v>
      </c>
      <c r="U11355" s="3">
        <f>Table1[[#This Row],[Emissions (g CO2)]]/(Table1[[#This Row],[Generation (TWh)]]*10^9)</f>
        <v>584.19060000000002</v>
      </c>
    </row>
    <row r="11356" spans="1:21" x14ac:dyDescent="0.35">
      <c r="A11356" t="s">
        <v>2874</v>
      </c>
      <c r="B11356" t="s">
        <v>3239</v>
      </c>
      <c r="C11356" t="str">
        <f>SUBSTITUTE(Table1[[#This Row],[Fuel]],", ",",")</f>
        <v>fossil gas: natural gas</v>
      </c>
      <c r="D11356" t="s">
        <v>3239</v>
      </c>
      <c r="H11356" t="s">
        <v>3436</v>
      </c>
      <c r="I11356">
        <v>207</v>
      </c>
      <c r="J11356" t="s">
        <v>3446</v>
      </c>
      <c r="K11356">
        <v>2013</v>
      </c>
      <c r="L11356" t="s">
        <v>29</v>
      </c>
      <c r="M11356" t="s">
        <v>29</v>
      </c>
      <c r="N11356">
        <v>38.016944000000002</v>
      </c>
      <c r="O11356">
        <v>-121.765</v>
      </c>
      <c r="P11356" t="s">
        <v>3613</v>
      </c>
      <c r="Q11356" s="3">
        <f>Table1[[#This Row],[Capacity (MW)]]*0.395*8760*10^-6</f>
        <v>0.71626139999999994</v>
      </c>
      <c r="R11356" s="3" cm="1">
        <f t="array" ref="R11356">AVERAGE(VLOOKUP(_xlfn.TEXTSPLIT(Table1[[#This Row],[Fuel (no space after comma)]], ","), FuelList_Final_EF!$A$2:$B$65, 2, FALSE))</f>
        <v>53.06</v>
      </c>
      <c r="S11356" s="3">
        <f>Table1[[#This Row],[Generation (TWh)]]*10^9*VLOOKUP(Table1[[#This Row],[Turbine/Engine Technology]],Technology_HR!$A$2:$B$11,2,FALSE)*10^-6</f>
        <v>7886038.0139999986</v>
      </c>
      <c r="T11356" s="5">
        <f>Table1[[#This Row],[Fuel Consumption (mmBtu)]]*Table1[[#This Row],[Emission Factor (kg CO2/ mmBtu)]]*10^3</f>
        <v>418433177022.83997</v>
      </c>
      <c r="U11356" s="3">
        <f>Table1[[#This Row],[Emissions (g CO2)]]/(Table1[[#This Row],[Generation (TWh)]]*10^9)</f>
        <v>584.19060000000002</v>
      </c>
    </row>
    <row r="11357" spans="1:21" x14ac:dyDescent="0.35">
      <c r="A11357" t="s">
        <v>2853</v>
      </c>
      <c r="B11357" t="s">
        <v>3243</v>
      </c>
      <c r="C11357" t="str">
        <f>SUBSTITUTE(Table1[[#This Row],[Fuel]],", ",",")</f>
        <v>fossil gas: natural gas,fossil liquids: fuel oil</v>
      </c>
      <c r="D11357" t="s">
        <v>3239</v>
      </c>
      <c r="E11357" t="s">
        <v>3275</v>
      </c>
      <c r="H11357" t="s">
        <v>3436</v>
      </c>
      <c r="I11357">
        <v>171</v>
      </c>
      <c r="J11357" t="s">
        <v>3446</v>
      </c>
      <c r="K11357">
        <v>2004</v>
      </c>
      <c r="L11357" t="s">
        <v>29</v>
      </c>
      <c r="M11357" t="s">
        <v>29</v>
      </c>
      <c r="N11357">
        <v>38.528300000000002</v>
      </c>
      <c r="O11357">
        <v>-77.768100000000004</v>
      </c>
      <c r="P11357" t="s">
        <v>3613</v>
      </c>
      <c r="Q11357" s="3">
        <f>Table1[[#This Row],[Capacity (MW)]]*0.395*8760*10^-6</f>
        <v>0.59169420000000006</v>
      </c>
      <c r="R11357" s="3" cm="1">
        <f t="array" ref="R11357">AVERAGE(VLOOKUP(_xlfn.TEXTSPLIT(Table1[[#This Row],[Fuel (no space after comma)]], ","), FuelList_Final_EF!$A$2:$B$65, 2, FALSE))</f>
        <v>65.583341148886291</v>
      </c>
      <c r="S11357" s="3">
        <f>Table1[[#This Row],[Generation (TWh)]]*10^9*VLOOKUP(Table1[[#This Row],[Turbine/Engine Technology]],Technology_HR!$A$2:$B$11,2,FALSE)*10^-6</f>
        <v>6514553.142</v>
      </c>
      <c r="T11357" s="5">
        <f>Table1[[#This Row],[Fuel Consumption (mmBtu)]]*Table1[[#This Row],[Emission Factor (kg CO2/ mmBtu)]]*10^3</f>
        <v>427246161144.33508</v>
      </c>
      <c r="U11357" s="3">
        <f>Table1[[#This Row],[Emissions (g CO2)]]/(Table1[[#This Row],[Generation (TWh)]]*10^9)</f>
        <v>722.07258604923811</v>
      </c>
    </row>
    <row r="11358" spans="1:21" x14ac:dyDescent="0.35">
      <c r="A11358" t="s">
        <v>2853</v>
      </c>
      <c r="B11358" t="s">
        <v>3243</v>
      </c>
      <c r="C11358" t="str">
        <f>SUBSTITUTE(Table1[[#This Row],[Fuel]],", ",",")</f>
        <v>fossil gas: natural gas,fossil liquids: fuel oil</v>
      </c>
      <c r="D11358" t="s">
        <v>3239</v>
      </c>
      <c r="E11358" t="s">
        <v>3275</v>
      </c>
      <c r="H11358" t="s">
        <v>3436</v>
      </c>
      <c r="I11358">
        <v>171</v>
      </c>
      <c r="J11358" t="s">
        <v>3446</v>
      </c>
      <c r="K11358">
        <v>2004</v>
      </c>
      <c r="L11358" t="s">
        <v>29</v>
      </c>
      <c r="M11358" t="s">
        <v>29</v>
      </c>
      <c r="N11358">
        <v>38.528300000000002</v>
      </c>
      <c r="O11358">
        <v>-77.768100000000004</v>
      </c>
      <c r="P11358" t="s">
        <v>3613</v>
      </c>
      <c r="Q11358" s="3">
        <f>Table1[[#This Row],[Capacity (MW)]]*0.395*8760*10^-6</f>
        <v>0.59169420000000006</v>
      </c>
      <c r="R11358" s="3" cm="1">
        <f t="array" ref="R11358">AVERAGE(VLOOKUP(_xlfn.TEXTSPLIT(Table1[[#This Row],[Fuel (no space after comma)]], ","), FuelList_Final_EF!$A$2:$B$65, 2, FALSE))</f>
        <v>65.583341148886291</v>
      </c>
      <c r="S11358" s="3">
        <f>Table1[[#This Row],[Generation (TWh)]]*10^9*VLOOKUP(Table1[[#This Row],[Turbine/Engine Technology]],Technology_HR!$A$2:$B$11,2,FALSE)*10^-6</f>
        <v>6514553.142</v>
      </c>
      <c r="T11358" s="5">
        <f>Table1[[#This Row],[Fuel Consumption (mmBtu)]]*Table1[[#This Row],[Emission Factor (kg CO2/ mmBtu)]]*10^3</f>
        <v>427246161144.33508</v>
      </c>
      <c r="U11358" s="3">
        <f>Table1[[#This Row],[Emissions (g CO2)]]/(Table1[[#This Row],[Generation (TWh)]]*10^9)</f>
        <v>722.07258604923811</v>
      </c>
    </row>
    <row r="11359" spans="1:21" x14ac:dyDescent="0.35">
      <c r="A11359" t="s">
        <v>2853</v>
      </c>
      <c r="B11359" t="s">
        <v>3243</v>
      </c>
      <c r="C11359" t="str">
        <f>SUBSTITUTE(Table1[[#This Row],[Fuel]],", ",",")</f>
        <v>fossil gas: natural gas,fossil liquids: fuel oil</v>
      </c>
      <c r="D11359" t="s">
        <v>3239</v>
      </c>
      <c r="E11359" t="s">
        <v>3275</v>
      </c>
      <c r="H11359" t="s">
        <v>3436</v>
      </c>
      <c r="I11359">
        <v>171</v>
      </c>
      <c r="J11359" t="s">
        <v>3446</v>
      </c>
      <c r="K11359">
        <v>2004</v>
      </c>
      <c r="L11359" t="s">
        <v>29</v>
      </c>
      <c r="M11359" t="s">
        <v>29</v>
      </c>
      <c r="N11359">
        <v>38.528300000000002</v>
      </c>
      <c r="O11359">
        <v>-77.768100000000004</v>
      </c>
      <c r="P11359" t="s">
        <v>3613</v>
      </c>
      <c r="Q11359" s="3">
        <f>Table1[[#This Row],[Capacity (MW)]]*0.395*8760*10^-6</f>
        <v>0.59169420000000006</v>
      </c>
      <c r="R11359" s="3" cm="1">
        <f t="array" ref="R11359">AVERAGE(VLOOKUP(_xlfn.TEXTSPLIT(Table1[[#This Row],[Fuel (no space after comma)]], ","), FuelList_Final_EF!$A$2:$B$65, 2, FALSE))</f>
        <v>65.583341148886291</v>
      </c>
      <c r="S11359" s="3">
        <f>Table1[[#This Row],[Generation (TWh)]]*10^9*VLOOKUP(Table1[[#This Row],[Turbine/Engine Technology]],Technology_HR!$A$2:$B$11,2,FALSE)*10^-6</f>
        <v>6514553.142</v>
      </c>
      <c r="T11359" s="5">
        <f>Table1[[#This Row],[Fuel Consumption (mmBtu)]]*Table1[[#This Row],[Emission Factor (kg CO2/ mmBtu)]]*10^3</f>
        <v>427246161144.33508</v>
      </c>
      <c r="U11359" s="3">
        <f>Table1[[#This Row],[Emissions (g CO2)]]/(Table1[[#This Row],[Generation (TWh)]]*10^9)</f>
        <v>722.07258604923811</v>
      </c>
    </row>
    <row r="11360" spans="1:21" x14ac:dyDescent="0.35">
      <c r="A11360" t="s">
        <v>2853</v>
      </c>
      <c r="B11360" t="s">
        <v>3243</v>
      </c>
      <c r="C11360" t="str">
        <f>SUBSTITUTE(Table1[[#This Row],[Fuel]],", ",",")</f>
        <v>fossil gas: natural gas,fossil liquids: fuel oil</v>
      </c>
      <c r="D11360" t="s">
        <v>3239</v>
      </c>
      <c r="E11360" t="s">
        <v>3275</v>
      </c>
      <c r="H11360" t="s">
        <v>3436</v>
      </c>
      <c r="I11360">
        <v>195.5</v>
      </c>
      <c r="J11360" t="s">
        <v>3445</v>
      </c>
      <c r="K11360" t="s">
        <v>29</v>
      </c>
      <c r="L11360" t="s">
        <v>29</v>
      </c>
      <c r="M11360" t="s">
        <v>29</v>
      </c>
      <c r="N11360">
        <v>38.528300000000002</v>
      </c>
      <c r="O11360">
        <v>-77.768100000000004</v>
      </c>
      <c r="P11360" t="s">
        <v>3613</v>
      </c>
      <c r="Q11360" s="3">
        <f>Table1[[#This Row],[Capacity (MW)]]*0.395*8760*10^-6</f>
        <v>0.67646909999999993</v>
      </c>
      <c r="R11360" s="3" cm="1">
        <f t="array" ref="R11360">AVERAGE(VLOOKUP(_xlfn.TEXTSPLIT(Table1[[#This Row],[Fuel (no space after comma)]], ","), FuelList_Final_EF!$A$2:$B$65, 2, FALSE))</f>
        <v>65.583341148886291</v>
      </c>
      <c r="S11360" s="3">
        <f>Table1[[#This Row],[Generation (TWh)]]*10^9*VLOOKUP(Table1[[#This Row],[Turbine/Engine Technology]],Technology_HR!$A$2:$B$11,2,FALSE)*10^-6</f>
        <v>7447924.7909999983</v>
      </c>
      <c r="T11360" s="5">
        <f>Table1[[#This Row],[Fuel Consumption (mmBtu)]]*Table1[[#This Row],[Emission Factor (kg CO2/ mmBtu)]]*10^3</f>
        <v>488459792419.40051</v>
      </c>
      <c r="U11360" s="3">
        <f>Table1[[#This Row],[Emissions (g CO2)]]/(Table1[[#This Row],[Generation (TWh)]]*10^9)</f>
        <v>722.072586049238</v>
      </c>
    </row>
    <row r="11361" spans="1:21" x14ac:dyDescent="0.35">
      <c r="A11361" t="s">
        <v>2434</v>
      </c>
      <c r="B11361" t="s">
        <v>3243</v>
      </c>
      <c r="C11361" t="str">
        <f>SUBSTITUTE(Table1[[#This Row],[Fuel]],", ",",")</f>
        <v>fossil gas: natural gas,fossil liquids: fuel oil</v>
      </c>
      <c r="D11361" t="s">
        <v>3239</v>
      </c>
      <c r="E11361" t="s">
        <v>3275</v>
      </c>
      <c r="H11361" t="s">
        <v>3436</v>
      </c>
      <c r="I11361">
        <v>86</v>
      </c>
      <c r="J11361" t="s">
        <v>3446</v>
      </c>
      <c r="K11361">
        <v>2002</v>
      </c>
      <c r="L11361" t="s">
        <v>29</v>
      </c>
      <c r="M11361" t="s">
        <v>29</v>
      </c>
      <c r="N11361">
        <v>37.028599999999997</v>
      </c>
      <c r="O11361">
        <v>-88.395799999999994</v>
      </c>
      <c r="P11361" t="s">
        <v>3613</v>
      </c>
      <c r="Q11361" s="3">
        <f>Table1[[#This Row],[Capacity (MW)]]*0.395*8760*10^-6</f>
        <v>0.29757719999999999</v>
      </c>
      <c r="R11361" s="3" cm="1">
        <f t="array" ref="R11361">AVERAGE(VLOOKUP(_xlfn.TEXTSPLIT(Table1[[#This Row],[Fuel (no space after comma)]], ","), FuelList_Final_EF!$A$2:$B$65, 2, FALSE))</f>
        <v>65.583341148886291</v>
      </c>
      <c r="S11361" s="3">
        <f>Table1[[#This Row],[Generation (TWh)]]*10^9*VLOOKUP(Table1[[#This Row],[Turbine/Engine Technology]],Technology_HR!$A$2:$B$11,2,FALSE)*10^-6</f>
        <v>3276324.9720000001</v>
      </c>
      <c r="T11361" s="5">
        <f>Table1[[#This Row],[Fuel Consumption (mmBtu)]]*Table1[[#This Row],[Emission Factor (kg CO2/ mmBtu)]]*10^3</f>
        <v>214872338353.29132</v>
      </c>
      <c r="U11361" s="3">
        <f>Table1[[#This Row],[Emissions (g CO2)]]/(Table1[[#This Row],[Generation (TWh)]]*10^9)</f>
        <v>722.072586049238</v>
      </c>
    </row>
    <row r="11362" spans="1:21" x14ac:dyDescent="0.35">
      <c r="A11362" t="s">
        <v>2434</v>
      </c>
      <c r="B11362" t="s">
        <v>3243</v>
      </c>
      <c r="C11362" t="str">
        <f>SUBSTITUTE(Table1[[#This Row],[Fuel]],", ",",")</f>
        <v>fossil gas: natural gas,fossil liquids: fuel oil</v>
      </c>
      <c r="D11362" t="s">
        <v>3239</v>
      </c>
      <c r="E11362" t="s">
        <v>3275</v>
      </c>
      <c r="H11362" t="s">
        <v>3436</v>
      </c>
      <c r="I11362">
        <v>86</v>
      </c>
      <c r="J11362" t="s">
        <v>3446</v>
      </c>
      <c r="K11362">
        <v>2002</v>
      </c>
      <c r="L11362" t="s">
        <v>29</v>
      </c>
      <c r="M11362" t="s">
        <v>29</v>
      </c>
      <c r="N11362">
        <v>37.028599999999997</v>
      </c>
      <c r="O11362">
        <v>-88.395799999999994</v>
      </c>
      <c r="P11362" t="s">
        <v>3613</v>
      </c>
      <c r="Q11362" s="3">
        <f>Table1[[#This Row],[Capacity (MW)]]*0.395*8760*10^-6</f>
        <v>0.29757719999999999</v>
      </c>
      <c r="R11362" s="3" cm="1">
        <f t="array" ref="R11362">AVERAGE(VLOOKUP(_xlfn.TEXTSPLIT(Table1[[#This Row],[Fuel (no space after comma)]], ","), FuelList_Final_EF!$A$2:$B$65, 2, FALSE))</f>
        <v>65.583341148886291</v>
      </c>
      <c r="S11362" s="3">
        <f>Table1[[#This Row],[Generation (TWh)]]*10^9*VLOOKUP(Table1[[#This Row],[Turbine/Engine Technology]],Technology_HR!$A$2:$B$11,2,FALSE)*10^-6</f>
        <v>3276324.9720000001</v>
      </c>
      <c r="T11362" s="5">
        <f>Table1[[#This Row],[Fuel Consumption (mmBtu)]]*Table1[[#This Row],[Emission Factor (kg CO2/ mmBtu)]]*10^3</f>
        <v>214872338353.29132</v>
      </c>
      <c r="U11362" s="3">
        <f>Table1[[#This Row],[Emissions (g CO2)]]/(Table1[[#This Row],[Generation (TWh)]]*10^9)</f>
        <v>722.072586049238</v>
      </c>
    </row>
    <row r="11363" spans="1:21" x14ac:dyDescent="0.35">
      <c r="A11363" t="s">
        <v>2434</v>
      </c>
      <c r="B11363" t="s">
        <v>3243</v>
      </c>
      <c r="C11363" t="str">
        <f>SUBSTITUTE(Table1[[#This Row],[Fuel]],", ",",")</f>
        <v>fossil gas: natural gas,fossil liquids: fuel oil</v>
      </c>
      <c r="D11363" t="s">
        <v>3239</v>
      </c>
      <c r="E11363" t="s">
        <v>3275</v>
      </c>
      <c r="H11363" t="s">
        <v>3436</v>
      </c>
      <c r="I11363">
        <v>86</v>
      </c>
      <c r="J11363" t="s">
        <v>3446</v>
      </c>
      <c r="K11363">
        <v>2002</v>
      </c>
      <c r="L11363" t="s">
        <v>29</v>
      </c>
      <c r="M11363" t="s">
        <v>29</v>
      </c>
      <c r="N11363">
        <v>37.028599999999997</v>
      </c>
      <c r="O11363">
        <v>-88.395799999999994</v>
      </c>
      <c r="P11363" t="s">
        <v>3613</v>
      </c>
      <c r="Q11363" s="3">
        <f>Table1[[#This Row],[Capacity (MW)]]*0.395*8760*10^-6</f>
        <v>0.29757719999999999</v>
      </c>
      <c r="R11363" s="3" cm="1">
        <f t="array" ref="R11363">AVERAGE(VLOOKUP(_xlfn.TEXTSPLIT(Table1[[#This Row],[Fuel (no space after comma)]], ","), FuelList_Final_EF!$A$2:$B$65, 2, FALSE))</f>
        <v>65.583341148886291</v>
      </c>
      <c r="S11363" s="3">
        <f>Table1[[#This Row],[Generation (TWh)]]*10^9*VLOOKUP(Table1[[#This Row],[Turbine/Engine Technology]],Technology_HR!$A$2:$B$11,2,FALSE)*10^-6</f>
        <v>3276324.9720000001</v>
      </c>
      <c r="T11363" s="5">
        <f>Table1[[#This Row],[Fuel Consumption (mmBtu)]]*Table1[[#This Row],[Emission Factor (kg CO2/ mmBtu)]]*10^3</f>
        <v>214872338353.29132</v>
      </c>
      <c r="U11363" s="3">
        <f>Table1[[#This Row],[Emissions (g CO2)]]/(Table1[[#This Row],[Generation (TWh)]]*10^9)</f>
        <v>722.072586049238</v>
      </c>
    </row>
    <row r="11364" spans="1:21" x14ac:dyDescent="0.35">
      <c r="A11364" t="s">
        <v>2434</v>
      </c>
      <c r="B11364" t="s">
        <v>3243</v>
      </c>
      <c r="C11364" t="str">
        <f>SUBSTITUTE(Table1[[#This Row],[Fuel]],", ",",")</f>
        <v>fossil gas: natural gas,fossil liquids: fuel oil</v>
      </c>
      <c r="D11364" t="s">
        <v>3239</v>
      </c>
      <c r="E11364" t="s">
        <v>3275</v>
      </c>
      <c r="H11364" t="s">
        <v>3436</v>
      </c>
      <c r="I11364">
        <v>86</v>
      </c>
      <c r="J11364" t="s">
        <v>3448</v>
      </c>
      <c r="K11364">
        <v>2002</v>
      </c>
      <c r="L11364" t="s">
        <v>29</v>
      </c>
      <c r="M11364" t="s">
        <v>29</v>
      </c>
      <c r="N11364">
        <v>37.028599999999997</v>
      </c>
      <c r="O11364">
        <v>-88.395799999999994</v>
      </c>
      <c r="P11364" t="s">
        <v>3613</v>
      </c>
      <c r="Q11364" s="3">
        <f>Table1[[#This Row],[Capacity (MW)]]*0.395*8760*10^-6</f>
        <v>0.29757719999999999</v>
      </c>
      <c r="R11364" s="3" cm="1">
        <f t="array" ref="R11364">AVERAGE(VLOOKUP(_xlfn.TEXTSPLIT(Table1[[#This Row],[Fuel (no space after comma)]], ","), FuelList_Final_EF!$A$2:$B$65, 2, FALSE))</f>
        <v>65.583341148886291</v>
      </c>
      <c r="S11364" s="3">
        <f>Table1[[#This Row],[Generation (TWh)]]*10^9*VLOOKUP(Table1[[#This Row],[Turbine/Engine Technology]],Technology_HR!$A$2:$B$11,2,FALSE)*10^-6</f>
        <v>3276324.9720000001</v>
      </c>
      <c r="T11364" s="5">
        <f>Table1[[#This Row],[Fuel Consumption (mmBtu)]]*Table1[[#This Row],[Emission Factor (kg CO2/ mmBtu)]]*10^3</f>
        <v>214872338353.29132</v>
      </c>
      <c r="U11364" s="3">
        <f>Table1[[#This Row],[Emissions (g CO2)]]/(Table1[[#This Row],[Generation (TWh)]]*10^9)</f>
        <v>722.072586049238</v>
      </c>
    </row>
    <row r="11365" spans="1:21" x14ac:dyDescent="0.35">
      <c r="A11365" t="s">
        <v>2434</v>
      </c>
      <c r="B11365" t="s">
        <v>3243</v>
      </c>
      <c r="C11365" t="str">
        <f>SUBSTITUTE(Table1[[#This Row],[Fuel]],", ",",")</f>
        <v>fossil gas: natural gas,fossil liquids: fuel oil</v>
      </c>
      <c r="D11365" t="s">
        <v>3239</v>
      </c>
      <c r="E11365" t="s">
        <v>3275</v>
      </c>
      <c r="H11365" t="s">
        <v>3436</v>
      </c>
      <c r="I11365">
        <v>86</v>
      </c>
      <c r="J11365" t="s">
        <v>3448</v>
      </c>
      <c r="K11365">
        <v>2002</v>
      </c>
      <c r="L11365" t="s">
        <v>29</v>
      </c>
      <c r="M11365" t="s">
        <v>29</v>
      </c>
      <c r="N11365">
        <v>37.028599999999997</v>
      </c>
      <c r="O11365">
        <v>-88.395799999999994</v>
      </c>
      <c r="P11365" t="s">
        <v>3613</v>
      </c>
      <c r="Q11365" s="3">
        <f>Table1[[#This Row],[Capacity (MW)]]*0.395*8760*10^-6</f>
        <v>0.29757719999999999</v>
      </c>
      <c r="R11365" s="3" cm="1">
        <f t="array" ref="R11365">AVERAGE(VLOOKUP(_xlfn.TEXTSPLIT(Table1[[#This Row],[Fuel (no space after comma)]], ","), FuelList_Final_EF!$A$2:$B$65, 2, FALSE))</f>
        <v>65.583341148886291</v>
      </c>
      <c r="S11365" s="3">
        <f>Table1[[#This Row],[Generation (TWh)]]*10^9*VLOOKUP(Table1[[#This Row],[Turbine/Engine Technology]],Technology_HR!$A$2:$B$11,2,FALSE)*10^-6</f>
        <v>3276324.9720000001</v>
      </c>
      <c r="T11365" s="5">
        <f>Table1[[#This Row],[Fuel Consumption (mmBtu)]]*Table1[[#This Row],[Emission Factor (kg CO2/ mmBtu)]]*10^3</f>
        <v>214872338353.29132</v>
      </c>
      <c r="U11365" s="3">
        <f>Table1[[#This Row],[Emissions (g CO2)]]/(Table1[[#This Row],[Generation (TWh)]]*10^9)</f>
        <v>722.072586049238</v>
      </c>
    </row>
    <row r="11366" spans="1:21" x14ac:dyDescent="0.35">
      <c r="A11366" t="s">
        <v>2434</v>
      </c>
      <c r="B11366" t="s">
        <v>3243</v>
      </c>
      <c r="C11366" t="str">
        <f>SUBSTITUTE(Table1[[#This Row],[Fuel]],", ",",")</f>
        <v>fossil gas: natural gas,fossil liquids: fuel oil</v>
      </c>
      <c r="D11366" t="s">
        <v>3239</v>
      </c>
      <c r="E11366" t="s">
        <v>3275</v>
      </c>
      <c r="H11366" t="s">
        <v>3436</v>
      </c>
      <c r="I11366">
        <v>86</v>
      </c>
      <c r="J11366" t="s">
        <v>3448</v>
      </c>
      <c r="K11366">
        <v>2002</v>
      </c>
      <c r="L11366" t="s">
        <v>29</v>
      </c>
      <c r="M11366" t="s">
        <v>29</v>
      </c>
      <c r="N11366">
        <v>37.028599999999997</v>
      </c>
      <c r="O11366">
        <v>-88.395799999999994</v>
      </c>
      <c r="P11366" t="s">
        <v>3613</v>
      </c>
      <c r="Q11366" s="3">
        <f>Table1[[#This Row],[Capacity (MW)]]*0.395*8760*10^-6</f>
        <v>0.29757719999999999</v>
      </c>
      <c r="R11366" s="3" cm="1">
        <f t="array" ref="R11366">AVERAGE(VLOOKUP(_xlfn.TEXTSPLIT(Table1[[#This Row],[Fuel (no space after comma)]], ","), FuelList_Final_EF!$A$2:$B$65, 2, FALSE))</f>
        <v>65.583341148886291</v>
      </c>
      <c r="S11366" s="3">
        <f>Table1[[#This Row],[Generation (TWh)]]*10^9*VLOOKUP(Table1[[#This Row],[Turbine/Engine Technology]],Technology_HR!$A$2:$B$11,2,FALSE)*10^-6</f>
        <v>3276324.9720000001</v>
      </c>
      <c r="T11366" s="5">
        <f>Table1[[#This Row],[Fuel Consumption (mmBtu)]]*Table1[[#This Row],[Emission Factor (kg CO2/ mmBtu)]]*10^3</f>
        <v>214872338353.29132</v>
      </c>
      <c r="U11366" s="3">
        <f>Table1[[#This Row],[Emissions (g CO2)]]/(Table1[[#This Row],[Generation (TWh)]]*10^9)</f>
        <v>722.072586049238</v>
      </c>
    </row>
    <row r="11367" spans="1:21" x14ac:dyDescent="0.35">
      <c r="A11367" t="s">
        <v>2434</v>
      </c>
      <c r="B11367" t="s">
        <v>3243</v>
      </c>
      <c r="C11367" t="str">
        <f>SUBSTITUTE(Table1[[#This Row],[Fuel]],", ",",")</f>
        <v>fossil gas: natural gas,fossil liquids: fuel oil</v>
      </c>
      <c r="D11367" t="s">
        <v>3239</v>
      </c>
      <c r="E11367" t="s">
        <v>3275</v>
      </c>
      <c r="H11367" t="s">
        <v>3436</v>
      </c>
      <c r="I11367">
        <v>86</v>
      </c>
      <c r="J11367" t="s">
        <v>3448</v>
      </c>
      <c r="K11367">
        <v>2002</v>
      </c>
      <c r="L11367" t="s">
        <v>29</v>
      </c>
      <c r="M11367" t="s">
        <v>29</v>
      </c>
      <c r="N11367">
        <v>37.028599999999997</v>
      </c>
      <c r="O11367">
        <v>-88.395799999999994</v>
      </c>
      <c r="P11367" t="s">
        <v>3613</v>
      </c>
      <c r="Q11367" s="3">
        <f>Table1[[#This Row],[Capacity (MW)]]*0.395*8760*10^-6</f>
        <v>0.29757719999999999</v>
      </c>
      <c r="R11367" s="3" cm="1">
        <f t="array" ref="R11367">AVERAGE(VLOOKUP(_xlfn.TEXTSPLIT(Table1[[#This Row],[Fuel (no space after comma)]], ","), FuelList_Final_EF!$A$2:$B$65, 2, FALSE))</f>
        <v>65.583341148886291</v>
      </c>
      <c r="S11367" s="3">
        <f>Table1[[#This Row],[Generation (TWh)]]*10^9*VLOOKUP(Table1[[#This Row],[Turbine/Engine Technology]],Technology_HR!$A$2:$B$11,2,FALSE)*10^-6</f>
        <v>3276324.9720000001</v>
      </c>
      <c r="T11367" s="5">
        <f>Table1[[#This Row],[Fuel Consumption (mmBtu)]]*Table1[[#This Row],[Emission Factor (kg CO2/ mmBtu)]]*10^3</f>
        <v>214872338353.29132</v>
      </c>
      <c r="U11367" s="3">
        <f>Table1[[#This Row],[Emissions (g CO2)]]/(Table1[[#This Row],[Generation (TWh)]]*10^9)</f>
        <v>722.072586049238</v>
      </c>
    </row>
    <row r="11368" spans="1:21" x14ac:dyDescent="0.35">
      <c r="A11368" t="s">
        <v>2434</v>
      </c>
      <c r="B11368" t="s">
        <v>3243</v>
      </c>
      <c r="C11368" t="str">
        <f>SUBSTITUTE(Table1[[#This Row],[Fuel]],", ",",")</f>
        <v>fossil gas: natural gas,fossil liquids: fuel oil</v>
      </c>
      <c r="D11368" t="s">
        <v>3239</v>
      </c>
      <c r="E11368" t="s">
        <v>3275</v>
      </c>
      <c r="H11368" t="s">
        <v>3436</v>
      </c>
      <c r="I11368">
        <v>86</v>
      </c>
      <c r="J11368" t="s">
        <v>3448</v>
      </c>
      <c r="K11368">
        <v>2002</v>
      </c>
      <c r="L11368" t="s">
        <v>29</v>
      </c>
      <c r="M11368" t="s">
        <v>29</v>
      </c>
      <c r="N11368">
        <v>37.028599999999997</v>
      </c>
      <c r="O11368">
        <v>-88.395799999999994</v>
      </c>
      <c r="P11368" t="s">
        <v>3613</v>
      </c>
      <c r="Q11368" s="3">
        <f>Table1[[#This Row],[Capacity (MW)]]*0.395*8760*10^-6</f>
        <v>0.29757719999999999</v>
      </c>
      <c r="R11368" s="3" cm="1">
        <f t="array" ref="R11368">AVERAGE(VLOOKUP(_xlfn.TEXTSPLIT(Table1[[#This Row],[Fuel (no space after comma)]], ","), FuelList_Final_EF!$A$2:$B$65, 2, FALSE))</f>
        <v>65.583341148886291</v>
      </c>
      <c r="S11368" s="3">
        <f>Table1[[#This Row],[Generation (TWh)]]*10^9*VLOOKUP(Table1[[#This Row],[Turbine/Engine Technology]],Technology_HR!$A$2:$B$11,2,FALSE)*10^-6</f>
        <v>3276324.9720000001</v>
      </c>
      <c r="T11368" s="5">
        <f>Table1[[#This Row],[Fuel Consumption (mmBtu)]]*Table1[[#This Row],[Emission Factor (kg CO2/ mmBtu)]]*10^3</f>
        <v>214872338353.29132</v>
      </c>
      <c r="U11368" s="3">
        <f>Table1[[#This Row],[Emissions (g CO2)]]/(Table1[[#This Row],[Generation (TWh)]]*10^9)</f>
        <v>722.072586049238</v>
      </c>
    </row>
    <row r="11369" spans="1:21" x14ac:dyDescent="0.35">
      <c r="A11369" t="s">
        <v>2528</v>
      </c>
      <c r="B11369" t="s">
        <v>3240</v>
      </c>
      <c r="C11369" t="str">
        <f>SUBSTITUTE(Table1[[#This Row],[Fuel]],", ",",")</f>
        <v>fossil gas: natural gas,fossil liquids: diesel</v>
      </c>
      <c r="D11369" t="s">
        <v>3239</v>
      </c>
      <c r="E11369" t="s">
        <v>3258</v>
      </c>
      <c r="H11369" t="s">
        <v>3436</v>
      </c>
      <c r="I11369">
        <v>425</v>
      </c>
      <c r="J11369" t="s">
        <v>3447</v>
      </c>
      <c r="K11369">
        <v>2029</v>
      </c>
      <c r="L11369" t="s">
        <v>29</v>
      </c>
      <c r="M11369" t="s">
        <v>29</v>
      </c>
      <c r="N11369">
        <v>35.597872000000002</v>
      </c>
      <c r="O11369">
        <v>-80.961243999999994</v>
      </c>
      <c r="P11369" t="s">
        <v>3613</v>
      </c>
      <c r="Q11369" s="3">
        <f>Table1[[#This Row],[Capacity (MW)]]*0.395*8760*10^-6</f>
        <v>1.470585</v>
      </c>
      <c r="R11369" s="3" cm="1">
        <f t="array" ref="R11369">AVERAGE(VLOOKUP(_xlfn.TEXTSPLIT(Table1[[#This Row],[Fuel (no space after comma)]], ","), FuelList_Final_EF!$A$2:$B$65, 2, FALSE))</f>
        <v>65.583341148886291</v>
      </c>
      <c r="S11369" s="3">
        <f>Table1[[#This Row],[Generation (TWh)]]*10^9*VLOOKUP(Table1[[#This Row],[Turbine/Engine Technology]],Technology_HR!$A$2:$B$11,2,FALSE)*10^-6</f>
        <v>16191140.85</v>
      </c>
      <c r="T11369" s="5">
        <f>Table1[[#This Row],[Fuel Consumption (mmBtu)]]*Table1[[#This Row],[Emission Factor (kg CO2/ mmBtu)]]*10^3</f>
        <v>1061869113955.2186</v>
      </c>
      <c r="U11369" s="3">
        <f>Table1[[#This Row],[Emissions (g CO2)]]/(Table1[[#This Row],[Generation (TWh)]]*10^9)</f>
        <v>722.072586049238</v>
      </c>
    </row>
    <row r="11370" spans="1:21" x14ac:dyDescent="0.35">
      <c r="A11370" t="s">
        <v>2528</v>
      </c>
      <c r="B11370" t="s">
        <v>3240</v>
      </c>
      <c r="C11370" t="str">
        <f>SUBSTITUTE(Table1[[#This Row],[Fuel]],", ",",")</f>
        <v>fossil gas: natural gas,fossil liquids: diesel</v>
      </c>
      <c r="D11370" t="s">
        <v>3239</v>
      </c>
      <c r="E11370" t="s">
        <v>3258</v>
      </c>
      <c r="H11370" t="s">
        <v>3436</v>
      </c>
      <c r="I11370">
        <v>425</v>
      </c>
      <c r="J11370" t="s">
        <v>3447</v>
      </c>
      <c r="K11370">
        <v>2029</v>
      </c>
      <c r="L11370" t="s">
        <v>29</v>
      </c>
      <c r="M11370" t="s">
        <v>29</v>
      </c>
      <c r="N11370">
        <v>35.597872000000002</v>
      </c>
      <c r="O11370">
        <v>-80.961243999999994</v>
      </c>
      <c r="P11370" t="s">
        <v>3613</v>
      </c>
      <c r="Q11370" s="3">
        <f>Table1[[#This Row],[Capacity (MW)]]*0.395*8760*10^-6</f>
        <v>1.470585</v>
      </c>
      <c r="R11370" s="3" cm="1">
        <f t="array" ref="R11370">AVERAGE(VLOOKUP(_xlfn.TEXTSPLIT(Table1[[#This Row],[Fuel (no space after comma)]], ","), FuelList_Final_EF!$A$2:$B$65, 2, FALSE))</f>
        <v>65.583341148886291</v>
      </c>
      <c r="S11370" s="3">
        <f>Table1[[#This Row],[Generation (TWh)]]*10^9*VLOOKUP(Table1[[#This Row],[Turbine/Engine Technology]],Technology_HR!$A$2:$B$11,2,FALSE)*10^-6</f>
        <v>16191140.85</v>
      </c>
      <c r="T11370" s="5">
        <f>Table1[[#This Row],[Fuel Consumption (mmBtu)]]*Table1[[#This Row],[Emission Factor (kg CO2/ mmBtu)]]*10^3</f>
        <v>1061869113955.2186</v>
      </c>
      <c r="U11370" s="3">
        <f>Table1[[#This Row],[Emissions (g CO2)]]/(Table1[[#This Row],[Generation (TWh)]]*10^9)</f>
        <v>722.072586049238</v>
      </c>
    </row>
    <row r="11371" spans="1:21" x14ac:dyDescent="0.35">
      <c r="A11371" t="s">
        <v>2531</v>
      </c>
      <c r="B11371" t="s">
        <v>3239</v>
      </c>
      <c r="C11371" t="str">
        <f>SUBSTITUTE(Table1[[#This Row],[Fuel]],", ",",")</f>
        <v>fossil gas: natural gas</v>
      </c>
      <c r="D11371" t="s">
        <v>3239</v>
      </c>
      <c r="H11371" t="s">
        <v>3438</v>
      </c>
      <c r="I11371">
        <v>706</v>
      </c>
      <c r="J11371" t="s">
        <v>3446</v>
      </c>
      <c r="K11371">
        <v>2017</v>
      </c>
      <c r="L11371" t="s">
        <v>29</v>
      </c>
      <c r="M11371" t="s">
        <v>29</v>
      </c>
      <c r="N11371">
        <v>42.043332999999997</v>
      </c>
      <c r="O11371">
        <v>-92.872780000000006</v>
      </c>
      <c r="P11371" t="s">
        <v>3613</v>
      </c>
      <c r="Q11371" s="3">
        <f>Table1[[#This Row],[Capacity (MW)]]*0.395*8760*10^-6</f>
        <v>2.4429012000000001</v>
      </c>
      <c r="R11371" s="3" cm="1">
        <f t="array" ref="R11371">AVERAGE(VLOOKUP(_xlfn.TEXTSPLIT(Table1[[#This Row],[Fuel (no space after comma)]], ","), FuelList_Final_EF!$A$2:$B$65, 2, FALSE))</f>
        <v>53.06</v>
      </c>
      <c r="S11371" s="3">
        <f>Table1[[#This Row],[Generation (TWh)]]*10^9*VLOOKUP(Table1[[#This Row],[Turbine/Engine Technology]],Technology_HR!$A$2:$B$11,2,FALSE)*10^-6</f>
        <v>18441461.158799998</v>
      </c>
      <c r="T11371" s="5">
        <f>Table1[[#This Row],[Fuel Consumption (mmBtu)]]*Table1[[#This Row],[Emission Factor (kg CO2/ mmBtu)]]*10^3</f>
        <v>978503929085.92798</v>
      </c>
      <c r="U11371" s="3">
        <f>Table1[[#This Row],[Emissions (g CO2)]]/(Table1[[#This Row],[Generation (TWh)]]*10^9)</f>
        <v>400.54993999999999</v>
      </c>
    </row>
    <row r="11372" spans="1:21" x14ac:dyDescent="0.35">
      <c r="A11372" t="s">
        <v>2531</v>
      </c>
      <c r="B11372" t="s">
        <v>3239</v>
      </c>
      <c r="C11372" t="str">
        <f>SUBSTITUTE(Table1[[#This Row],[Fuel]],", ",",")</f>
        <v>fossil gas: natural gas</v>
      </c>
      <c r="D11372" t="s">
        <v>3239</v>
      </c>
      <c r="H11372" t="s">
        <v>3436</v>
      </c>
      <c r="I11372">
        <v>63</v>
      </c>
      <c r="J11372" t="s">
        <v>3446</v>
      </c>
      <c r="K11372">
        <v>1978</v>
      </c>
      <c r="L11372" t="s">
        <v>29</v>
      </c>
      <c r="M11372" t="s">
        <v>29</v>
      </c>
      <c r="N11372">
        <v>42.047400000000003</v>
      </c>
      <c r="O11372">
        <v>-92.859440000000006</v>
      </c>
      <c r="P11372" t="s">
        <v>3613</v>
      </c>
      <c r="Q11372" s="3">
        <f>Table1[[#This Row],[Capacity (MW)]]*0.395*8760*10^-6</f>
        <v>0.21799260000000001</v>
      </c>
      <c r="R11372" s="3" cm="1">
        <f t="array" ref="R11372">AVERAGE(VLOOKUP(_xlfn.TEXTSPLIT(Table1[[#This Row],[Fuel (no space after comma)]], ","), FuelList_Final_EF!$A$2:$B$65, 2, FALSE))</f>
        <v>53.06</v>
      </c>
      <c r="S11372" s="3">
        <f>Table1[[#This Row],[Generation (TWh)]]*10^9*VLOOKUP(Table1[[#This Row],[Turbine/Engine Technology]],Technology_HR!$A$2:$B$11,2,FALSE)*10^-6</f>
        <v>2400098.5260000001</v>
      </c>
      <c r="T11372" s="5">
        <f>Table1[[#This Row],[Fuel Consumption (mmBtu)]]*Table1[[#This Row],[Emission Factor (kg CO2/ mmBtu)]]*10^3</f>
        <v>127349227789.56</v>
      </c>
      <c r="U11372" s="3">
        <f>Table1[[#This Row],[Emissions (g CO2)]]/(Table1[[#This Row],[Generation (TWh)]]*10^9)</f>
        <v>584.19060000000002</v>
      </c>
    </row>
    <row r="11373" spans="1:21" x14ac:dyDescent="0.35">
      <c r="A11373" t="s">
        <v>2531</v>
      </c>
      <c r="B11373" t="s">
        <v>3239</v>
      </c>
      <c r="C11373" t="str">
        <f>SUBSTITUTE(Table1[[#This Row],[Fuel]],", ",",")</f>
        <v>fossil gas: natural gas</v>
      </c>
      <c r="D11373" t="s">
        <v>3239</v>
      </c>
      <c r="H11373" t="s">
        <v>3436</v>
      </c>
      <c r="I11373">
        <v>63</v>
      </c>
      <c r="J11373" t="s">
        <v>3446</v>
      </c>
      <c r="K11373">
        <v>1978</v>
      </c>
      <c r="L11373" t="s">
        <v>29</v>
      </c>
      <c r="M11373" t="s">
        <v>29</v>
      </c>
      <c r="N11373">
        <v>42.047400000000003</v>
      </c>
      <c r="O11373">
        <v>-92.859440000000006</v>
      </c>
      <c r="P11373" t="s">
        <v>3613</v>
      </c>
      <c r="Q11373" s="3">
        <f>Table1[[#This Row],[Capacity (MW)]]*0.395*8760*10^-6</f>
        <v>0.21799260000000001</v>
      </c>
      <c r="R11373" s="3" cm="1">
        <f t="array" ref="R11373">AVERAGE(VLOOKUP(_xlfn.TEXTSPLIT(Table1[[#This Row],[Fuel (no space after comma)]], ","), FuelList_Final_EF!$A$2:$B$65, 2, FALSE))</f>
        <v>53.06</v>
      </c>
      <c r="S11373" s="3">
        <f>Table1[[#This Row],[Generation (TWh)]]*10^9*VLOOKUP(Table1[[#This Row],[Turbine/Engine Technology]],Technology_HR!$A$2:$B$11,2,FALSE)*10^-6</f>
        <v>2400098.5260000001</v>
      </c>
      <c r="T11373" s="5">
        <f>Table1[[#This Row],[Fuel Consumption (mmBtu)]]*Table1[[#This Row],[Emission Factor (kg CO2/ mmBtu)]]*10^3</f>
        <v>127349227789.56</v>
      </c>
      <c r="U11373" s="3">
        <f>Table1[[#This Row],[Emissions (g CO2)]]/(Table1[[#This Row],[Generation (TWh)]]*10^9)</f>
        <v>584.19060000000002</v>
      </c>
    </row>
    <row r="11374" spans="1:21" x14ac:dyDescent="0.35">
      <c r="A11374" t="s">
        <v>2531</v>
      </c>
      <c r="B11374" t="s">
        <v>3239</v>
      </c>
      <c r="C11374" t="str">
        <f>SUBSTITUTE(Table1[[#This Row],[Fuel]],", ",",")</f>
        <v>fossil gas: natural gas</v>
      </c>
      <c r="D11374" t="s">
        <v>3239</v>
      </c>
      <c r="H11374" t="s">
        <v>3436</v>
      </c>
      <c r="I11374">
        <v>63</v>
      </c>
      <c r="J11374" t="s">
        <v>3446</v>
      </c>
      <c r="K11374">
        <v>1978</v>
      </c>
      <c r="L11374" t="s">
        <v>29</v>
      </c>
      <c r="M11374" t="s">
        <v>29</v>
      </c>
      <c r="N11374">
        <v>42.047400000000003</v>
      </c>
      <c r="O11374">
        <v>-92.859440000000006</v>
      </c>
      <c r="P11374" t="s">
        <v>3613</v>
      </c>
      <c r="Q11374" s="3">
        <f>Table1[[#This Row],[Capacity (MW)]]*0.395*8760*10^-6</f>
        <v>0.21799260000000001</v>
      </c>
      <c r="R11374" s="3" cm="1">
        <f t="array" ref="R11374">AVERAGE(VLOOKUP(_xlfn.TEXTSPLIT(Table1[[#This Row],[Fuel (no space after comma)]], ","), FuelList_Final_EF!$A$2:$B$65, 2, FALSE))</f>
        <v>53.06</v>
      </c>
      <c r="S11374" s="3">
        <f>Table1[[#This Row],[Generation (TWh)]]*10^9*VLOOKUP(Table1[[#This Row],[Turbine/Engine Technology]],Technology_HR!$A$2:$B$11,2,FALSE)*10^-6</f>
        <v>2400098.5260000001</v>
      </c>
      <c r="T11374" s="5">
        <f>Table1[[#This Row],[Fuel Consumption (mmBtu)]]*Table1[[#This Row],[Emission Factor (kg CO2/ mmBtu)]]*10^3</f>
        <v>127349227789.56</v>
      </c>
      <c r="U11374" s="3">
        <f>Table1[[#This Row],[Emissions (g CO2)]]/(Table1[[#This Row],[Generation (TWh)]]*10^9)</f>
        <v>584.19060000000002</v>
      </c>
    </row>
    <row r="11375" spans="1:21" x14ac:dyDescent="0.35">
      <c r="A11375" t="s">
        <v>2875</v>
      </c>
      <c r="B11375" t="s">
        <v>3243</v>
      </c>
      <c r="C11375" t="str">
        <f>SUBSTITUTE(Table1[[#This Row],[Fuel]],", ",",")</f>
        <v>fossil gas: natural gas,fossil liquids: fuel oil</v>
      </c>
      <c r="D11375" t="s">
        <v>3239</v>
      </c>
      <c r="E11375" t="s">
        <v>3275</v>
      </c>
      <c r="H11375" t="s">
        <v>3436</v>
      </c>
      <c r="I11375">
        <v>60</v>
      </c>
      <c r="J11375" t="s">
        <v>3446</v>
      </c>
      <c r="K11375">
        <v>2011</v>
      </c>
      <c r="L11375" t="s">
        <v>29</v>
      </c>
      <c r="M11375" t="s">
        <v>29</v>
      </c>
      <c r="N11375">
        <v>44.634721999999996</v>
      </c>
      <c r="O11375">
        <v>-90.134439999999998</v>
      </c>
      <c r="P11375" t="s">
        <v>3613</v>
      </c>
      <c r="Q11375" s="3">
        <f>Table1[[#This Row],[Capacity (MW)]]*0.395*8760*10^-6</f>
        <v>0.20761200000000002</v>
      </c>
      <c r="R11375" s="3" cm="1">
        <f t="array" ref="R11375">AVERAGE(VLOOKUP(_xlfn.TEXTSPLIT(Table1[[#This Row],[Fuel (no space after comma)]], ","), FuelList_Final_EF!$A$2:$B$65, 2, FALSE))</f>
        <v>65.583341148886291</v>
      </c>
      <c r="S11375" s="3">
        <f>Table1[[#This Row],[Generation (TWh)]]*10^9*VLOOKUP(Table1[[#This Row],[Turbine/Engine Technology]],Technology_HR!$A$2:$B$11,2,FALSE)*10^-6</f>
        <v>2285808.1200000006</v>
      </c>
      <c r="T11375" s="5">
        <f>Table1[[#This Row],[Fuel Consumption (mmBtu)]]*Table1[[#This Row],[Emission Factor (kg CO2/ mmBtu)]]*10^3</f>
        <v>149910933734.85446</v>
      </c>
      <c r="U11375" s="3">
        <f>Table1[[#This Row],[Emissions (g CO2)]]/(Table1[[#This Row],[Generation (TWh)]]*10^9)</f>
        <v>722.07258604923823</v>
      </c>
    </row>
    <row r="11376" spans="1:21" x14ac:dyDescent="0.35">
      <c r="A11376" t="s">
        <v>2554</v>
      </c>
      <c r="B11376" t="s">
        <v>3243</v>
      </c>
      <c r="C11376" t="str">
        <f>SUBSTITUTE(Table1[[#This Row],[Fuel]],", ",",")</f>
        <v>fossil gas: natural gas,fossil liquids: fuel oil</v>
      </c>
      <c r="D11376" t="s">
        <v>3239</v>
      </c>
      <c r="E11376" t="s">
        <v>3275</v>
      </c>
      <c r="H11376" t="s">
        <v>3438</v>
      </c>
      <c r="I11376">
        <v>612</v>
      </c>
      <c r="J11376" t="s">
        <v>3446</v>
      </c>
      <c r="K11376">
        <v>1994</v>
      </c>
      <c r="L11376" t="s">
        <v>29</v>
      </c>
      <c r="M11376" t="s">
        <v>29</v>
      </c>
      <c r="N11376">
        <v>27.053599999999999</v>
      </c>
      <c r="O11376">
        <v>-80.562799999999996</v>
      </c>
      <c r="P11376" t="s">
        <v>3613</v>
      </c>
      <c r="Q11376" s="3">
        <f>Table1[[#This Row],[Capacity (MW)]]*0.395*8760*10^-6</f>
        <v>2.1176423999999998</v>
      </c>
      <c r="R11376" s="3" cm="1">
        <f t="array" ref="R11376">AVERAGE(VLOOKUP(_xlfn.TEXTSPLIT(Table1[[#This Row],[Fuel (no space after comma)]], ","), FuelList_Final_EF!$A$2:$B$65, 2, FALSE))</f>
        <v>65.583341148886291</v>
      </c>
      <c r="S11376" s="3">
        <f>Table1[[#This Row],[Generation (TWh)]]*10^9*VLOOKUP(Table1[[#This Row],[Turbine/Engine Technology]],Technology_HR!$A$2:$B$11,2,FALSE)*10^-6</f>
        <v>15986082.477599997</v>
      </c>
      <c r="T11376" s="5">
        <f>Table1[[#This Row],[Fuel Consumption (mmBtu)]]*Table1[[#This Row],[Emission Factor (kg CO2/ mmBtu)]]*10^3</f>
        <v>1048420700762.674</v>
      </c>
      <c r="U11376" s="3">
        <f>Table1[[#This Row],[Emissions (g CO2)]]/(Table1[[#This Row],[Generation (TWh)]]*10^9)</f>
        <v>495.08864233294253</v>
      </c>
    </row>
    <row r="11377" spans="1:21" x14ac:dyDescent="0.35">
      <c r="A11377" t="s">
        <v>2554</v>
      </c>
      <c r="B11377" t="s">
        <v>3243</v>
      </c>
      <c r="C11377" t="str">
        <f>SUBSTITUTE(Table1[[#This Row],[Fuel]],", ",",")</f>
        <v>fossil gas: natural gas,fossil liquids: fuel oil</v>
      </c>
      <c r="D11377" t="s">
        <v>3239</v>
      </c>
      <c r="E11377" t="s">
        <v>3275</v>
      </c>
      <c r="H11377" t="s">
        <v>3438</v>
      </c>
      <c r="I11377">
        <v>612</v>
      </c>
      <c r="J11377" t="s">
        <v>3446</v>
      </c>
      <c r="K11377">
        <v>1994</v>
      </c>
      <c r="L11377" t="s">
        <v>29</v>
      </c>
      <c r="M11377" t="s">
        <v>29</v>
      </c>
      <c r="N11377">
        <v>27.053599999999999</v>
      </c>
      <c r="O11377">
        <v>-80.562799999999996</v>
      </c>
      <c r="P11377" t="s">
        <v>3613</v>
      </c>
      <c r="Q11377" s="3">
        <f>Table1[[#This Row],[Capacity (MW)]]*0.395*8760*10^-6</f>
        <v>2.1176423999999998</v>
      </c>
      <c r="R11377" s="3" cm="1">
        <f t="array" ref="R11377">AVERAGE(VLOOKUP(_xlfn.TEXTSPLIT(Table1[[#This Row],[Fuel (no space after comma)]], ","), FuelList_Final_EF!$A$2:$B$65, 2, FALSE))</f>
        <v>65.583341148886291</v>
      </c>
      <c r="S11377" s="3">
        <f>Table1[[#This Row],[Generation (TWh)]]*10^9*VLOOKUP(Table1[[#This Row],[Turbine/Engine Technology]],Technology_HR!$A$2:$B$11,2,FALSE)*10^-6</f>
        <v>15986082.477599997</v>
      </c>
      <c r="T11377" s="5">
        <f>Table1[[#This Row],[Fuel Consumption (mmBtu)]]*Table1[[#This Row],[Emission Factor (kg CO2/ mmBtu)]]*10^3</f>
        <v>1048420700762.674</v>
      </c>
      <c r="U11377" s="3">
        <f>Table1[[#This Row],[Emissions (g CO2)]]/(Table1[[#This Row],[Generation (TWh)]]*10^9)</f>
        <v>495.08864233294253</v>
      </c>
    </row>
    <row r="11378" spans="1:21" x14ac:dyDescent="0.35">
      <c r="A11378" t="s">
        <v>2554</v>
      </c>
      <c r="B11378" t="s">
        <v>3243</v>
      </c>
      <c r="C11378" t="str">
        <f>SUBSTITUTE(Table1[[#This Row],[Fuel]],", ",",")</f>
        <v>fossil gas: natural gas,fossil liquids: fuel oil</v>
      </c>
      <c r="D11378" t="s">
        <v>3239</v>
      </c>
      <c r="E11378" t="s">
        <v>3275</v>
      </c>
      <c r="H11378" t="s">
        <v>3439</v>
      </c>
      <c r="I11378">
        <v>1225</v>
      </c>
      <c r="J11378" t="s">
        <v>3446</v>
      </c>
      <c r="K11378">
        <v>2005</v>
      </c>
      <c r="L11378" t="s">
        <v>29</v>
      </c>
      <c r="M11378" t="s">
        <v>29</v>
      </c>
      <c r="N11378">
        <v>27.053599999999999</v>
      </c>
      <c r="O11378">
        <v>-80.562799999999996</v>
      </c>
      <c r="P11378" t="s">
        <v>3613</v>
      </c>
      <c r="Q11378" s="3">
        <f>Table1[[#This Row],[Capacity (MW)]]*0.395*8760*10^-6</f>
        <v>4.2387449999999998</v>
      </c>
      <c r="R11378" s="3" cm="1">
        <f t="array" ref="R11378">AVERAGE(VLOOKUP(_xlfn.TEXTSPLIT(Table1[[#This Row],[Fuel (no space after comma)]], ","), FuelList_Final_EF!$A$2:$B$65, 2, FALSE))</f>
        <v>65.583341148886291</v>
      </c>
      <c r="S11378" s="3">
        <f>Table1[[#This Row],[Generation (TWh)]]*10^9*VLOOKUP(Table1[[#This Row],[Turbine/Engine Technology]],Technology_HR!$A$2:$B$11,2,FALSE)*10^-6</f>
        <v>31998286.004999999</v>
      </c>
      <c r="T11378" s="5">
        <f>Table1[[#This Row],[Fuel Consumption (mmBtu)]]*Table1[[#This Row],[Emission Factor (kg CO2/ mmBtu)]]*10^3</f>
        <v>2098554507245.5488</v>
      </c>
      <c r="U11378" s="3">
        <f>Table1[[#This Row],[Emissions (g CO2)]]/(Table1[[#This Row],[Generation (TWh)]]*10^9)</f>
        <v>495.08864233294258</v>
      </c>
    </row>
    <row r="11379" spans="1:21" x14ac:dyDescent="0.35">
      <c r="A11379" t="s">
        <v>2876</v>
      </c>
      <c r="B11379" t="s">
        <v>3239</v>
      </c>
      <c r="C11379" t="str">
        <f>SUBSTITUTE(Table1[[#This Row],[Fuel]],", ",",")</f>
        <v>fossil gas: natural gas</v>
      </c>
      <c r="D11379" t="s">
        <v>3239</v>
      </c>
      <c r="H11379" t="s">
        <v>3438</v>
      </c>
      <c r="I11379">
        <v>100</v>
      </c>
      <c r="J11379" t="s">
        <v>3446</v>
      </c>
      <c r="K11379">
        <v>1996</v>
      </c>
      <c r="L11379" t="s">
        <v>29</v>
      </c>
      <c r="M11379" t="s">
        <v>29</v>
      </c>
      <c r="N11379">
        <v>38.0169</v>
      </c>
      <c r="O11379">
        <v>-122.1117</v>
      </c>
      <c r="P11379" t="s">
        <v>3613</v>
      </c>
      <c r="Q11379" s="3">
        <f>Table1[[#This Row],[Capacity (MW)]]*0.395*8760*10^-6</f>
        <v>0.34601999999999999</v>
      </c>
      <c r="R11379" s="3" cm="1">
        <f t="array" ref="R11379">AVERAGE(VLOOKUP(_xlfn.TEXTSPLIT(Table1[[#This Row],[Fuel (no space after comma)]], ","), FuelList_Final_EF!$A$2:$B$65, 2, FALSE))</f>
        <v>53.06</v>
      </c>
      <c r="S11379" s="3">
        <f>Table1[[#This Row],[Generation (TWh)]]*10^9*VLOOKUP(Table1[[#This Row],[Turbine/Engine Technology]],Technology_HR!$A$2:$B$11,2,FALSE)*10^-6</f>
        <v>2612104.98</v>
      </c>
      <c r="T11379" s="5">
        <f>Table1[[#This Row],[Fuel Consumption (mmBtu)]]*Table1[[#This Row],[Emission Factor (kg CO2/ mmBtu)]]*10^3</f>
        <v>138598290238.80002</v>
      </c>
      <c r="U11379" s="3">
        <f>Table1[[#This Row],[Emissions (g CO2)]]/(Table1[[#This Row],[Generation (TWh)]]*10^9)</f>
        <v>400.54994000000005</v>
      </c>
    </row>
    <row r="11380" spans="1:21" x14ac:dyDescent="0.35">
      <c r="A11380" t="s">
        <v>2877</v>
      </c>
      <c r="B11380" t="s">
        <v>3411</v>
      </c>
      <c r="C11380" t="str">
        <f>SUBSTITUTE(Table1[[#This Row],[Fuel]],", ",",")</f>
        <v>fossil gas: natural gas,bioenergy: unknown,fossil liquids: fuel oil</v>
      </c>
      <c r="D11380" t="s">
        <v>3239</v>
      </c>
      <c r="E11380" t="s">
        <v>3643</v>
      </c>
      <c r="F11380" t="s">
        <v>3275</v>
      </c>
      <c r="H11380" t="s">
        <v>3438</v>
      </c>
      <c r="I11380">
        <v>102</v>
      </c>
      <c r="J11380" t="s">
        <v>3446</v>
      </c>
      <c r="K11380">
        <v>1992</v>
      </c>
      <c r="L11380" t="s">
        <v>29</v>
      </c>
      <c r="M11380" t="s">
        <v>29</v>
      </c>
      <c r="N11380">
        <v>44.950299999999999</v>
      </c>
      <c r="O11380">
        <v>-74.892799999999994</v>
      </c>
      <c r="P11380" t="s">
        <v>3613</v>
      </c>
      <c r="Q11380" s="3">
        <f>Table1[[#This Row],[Capacity (MW)]]*0.395*8760*10^-6</f>
        <v>0.35294039999999993</v>
      </c>
      <c r="R11380" s="3" cm="1">
        <f t="array" ref="R11380">AVERAGE(VLOOKUP(_xlfn.TEXTSPLIT(Table1[[#This Row],[Fuel (no space after comma)]], ","), FuelList_Final_EF!$A$2:$B$65, 2, FALSE))</f>
        <v>68.401394099257516</v>
      </c>
      <c r="S11380" s="3">
        <f>Table1[[#This Row],[Generation (TWh)]]*10^9*VLOOKUP(Table1[[#This Row],[Turbine/Engine Technology]],Technology_HR!$A$2:$B$11,2,FALSE)*10^-6</f>
        <v>2664347.0795999994</v>
      </c>
      <c r="T11380" s="5">
        <f>Table1[[#This Row],[Fuel Consumption (mmBtu)]]*Table1[[#This Row],[Emission Factor (kg CO2/ mmBtu)]]*10^3</f>
        <v>182245054608.92542</v>
      </c>
      <c r="U11380" s="3">
        <f>Table1[[#This Row],[Emissions (g CO2)]]/(Table1[[#This Row],[Generation (TWh)]]*10^9)</f>
        <v>516.362124055295</v>
      </c>
    </row>
    <row r="11381" spans="1:21" x14ac:dyDescent="0.35">
      <c r="A11381" t="s">
        <v>2878</v>
      </c>
      <c r="B11381" t="s">
        <v>3243</v>
      </c>
      <c r="C11381" t="str">
        <f>SUBSTITUTE(Table1[[#This Row],[Fuel]],", ",",")</f>
        <v>fossil gas: natural gas,fossil liquids: fuel oil</v>
      </c>
      <c r="D11381" t="s">
        <v>3239</v>
      </c>
      <c r="E11381" t="s">
        <v>3275</v>
      </c>
      <c r="H11381" t="s">
        <v>3438</v>
      </c>
      <c r="I11381">
        <v>261</v>
      </c>
      <c r="J11381" t="s">
        <v>3446</v>
      </c>
      <c r="K11381">
        <v>1993</v>
      </c>
      <c r="L11381" t="s">
        <v>29</v>
      </c>
      <c r="M11381" t="s">
        <v>29</v>
      </c>
      <c r="N11381">
        <v>42.157499999999999</v>
      </c>
      <c r="O11381">
        <v>-72.522499999999994</v>
      </c>
      <c r="P11381" t="s">
        <v>3613</v>
      </c>
      <c r="Q11381" s="3">
        <f>Table1[[#This Row],[Capacity (MW)]]*0.395*8760*10^-6</f>
        <v>0.90311219999999992</v>
      </c>
      <c r="R11381" s="3" cm="1">
        <f t="array" ref="R11381">AVERAGE(VLOOKUP(_xlfn.TEXTSPLIT(Table1[[#This Row],[Fuel (no space after comma)]], ","), FuelList_Final_EF!$A$2:$B$65, 2, FALSE))</f>
        <v>65.583341148886291</v>
      </c>
      <c r="S11381" s="3">
        <f>Table1[[#This Row],[Generation (TWh)]]*10^9*VLOOKUP(Table1[[#This Row],[Turbine/Engine Technology]],Technology_HR!$A$2:$B$11,2,FALSE)*10^-6</f>
        <v>6817593.9977999991</v>
      </c>
      <c r="T11381" s="5">
        <f>Table1[[#This Row],[Fuel Consumption (mmBtu)]]*Table1[[#This Row],[Emission Factor (kg CO2/ mmBtu)]]*10^3</f>
        <v>447120592972.31683</v>
      </c>
      <c r="U11381" s="3">
        <f>Table1[[#This Row],[Emissions (g CO2)]]/(Table1[[#This Row],[Generation (TWh)]]*10^9)</f>
        <v>495.08864233294258</v>
      </c>
    </row>
    <row r="11382" spans="1:21" x14ac:dyDescent="0.35">
      <c r="A11382" t="s">
        <v>2879</v>
      </c>
      <c r="B11382" t="s">
        <v>3239</v>
      </c>
      <c r="C11382" t="str">
        <f>SUBSTITUTE(Table1[[#This Row],[Fuel]],", ",",")</f>
        <v>fossil gas: natural gas</v>
      </c>
      <c r="D11382" t="s">
        <v>3239</v>
      </c>
      <c r="H11382" t="s">
        <v>3438</v>
      </c>
      <c r="I11382">
        <v>1008</v>
      </c>
      <c r="J11382" t="s">
        <v>3452</v>
      </c>
      <c r="K11382" t="s">
        <v>29</v>
      </c>
      <c r="L11382" t="s">
        <v>29</v>
      </c>
      <c r="M11382" t="s">
        <v>29</v>
      </c>
      <c r="N11382">
        <v>38.692497000000003</v>
      </c>
      <c r="O11382">
        <v>-76.842150000000004</v>
      </c>
      <c r="P11382" t="s">
        <v>3613</v>
      </c>
      <c r="Q11382" s="3">
        <f>Table1[[#This Row],[Capacity (MW)]]*0.395*8760*10^-6</f>
        <v>3.4878816000000001</v>
      </c>
      <c r="R11382" s="3" cm="1">
        <f t="array" ref="R11382">AVERAGE(VLOOKUP(_xlfn.TEXTSPLIT(Table1[[#This Row],[Fuel (no space after comma)]], ","), FuelList_Final_EF!$A$2:$B$65, 2, FALSE))</f>
        <v>53.06</v>
      </c>
      <c r="S11382" s="3">
        <f>Table1[[#This Row],[Generation (TWh)]]*10^9*VLOOKUP(Table1[[#This Row],[Turbine/Engine Technology]],Technology_HR!$A$2:$B$11,2,FALSE)*10^-6</f>
        <v>26330018.198399998</v>
      </c>
      <c r="T11382" s="5">
        <f>Table1[[#This Row],[Fuel Consumption (mmBtu)]]*Table1[[#This Row],[Emission Factor (kg CO2/ mmBtu)]]*10^3</f>
        <v>1397070765607.104</v>
      </c>
      <c r="U11382" s="3">
        <f>Table1[[#This Row],[Emissions (g CO2)]]/(Table1[[#This Row],[Generation (TWh)]]*10^9)</f>
        <v>400.54993999999999</v>
      </c>
    </row>
    <row r="11383" spans="1:21" x14ac:dyDescent="0.35">
      <c r="A11383" t="s">
        <v>1913</v>
      </c>
      <c r="B11383" t="s">
        <v>3275</v>
      </c>
      <c r="C11383" t="str">
        <f>SUBSTITUTE(Table1[[#This Row],[Fuel]],", ",",")</f>
        <v>fossil liquids: fuel oil</v>
      </c>
      <c r="D11383" t="s">
        <v>3275</v>
      </c>
      <c r="H11383" t="s">
        <v>3436</v>
      </c>
      <c r="I11383">
        <v>55</v>
      </c>
      <c r="J11383" t="s">
        <v>3446</v>
      </c>
      <c r="K11383">
        <v>2009</v>
      </c>
      <c r="L11383" t="s">
        <v>29</v>
      </c>
      <c r="M11383" t="s">
        <v>29</v>
      </c>
      <c r="N11383">
        <v>18.218599999999999</v>
      </c>
      <c r="O11383">
        <v>-67.159199999999998</v>
      </c>
      <c r="P11383" t="s">
        <v>3613</v>
      </c>
      <c r="Q11383" s="3">
        <f>Table1[[#This Row],[Capacity (MW)]]*0.395*8760*10^-6</f>
        <v>0.19031099999999998</v>
      </c>
      <c r="R11383" s="3" cm="1">
        <f t="array" ref="R11383">AVERAGE(VLOOKUP(_xlfn.TEXTSPLIT(Table1[[#This Row],[Fuel (no space after comma)]], ","), FuelList_Final_EF!$A$2:$B$65, 2, FALSE))</f>
        <v>78.106682297772565</v>
      </c>
      <c r="S11383" s="3">
        <f>Table1[[#This Row],[Generation (TWh)]]*10^9*VLOOKUP(Table1[[#This Row],[Turbine/Engine Technology]],Technology_HR!$A$2:$B$11,2,FALSE)*10^-6</f>
        <v>2095324.1099999996</v>
      </c>
      <c r="T11383" s="5">
        <f>Table1[[#This Row],[Fuel Consumption (mmBtu)]]*Table1[[#This Row],[Emission Factor (kg CO2/ mmBtu)]]*10^3</f>
        <v>163658814570.63303</v>
      </c>
      <c r="U11383" s="3">
        <f>Table1[[#This Row],[Emissions (g CO2)]]/(Table1[[#This Row],[Generation (TWh)]]*10^9)</f>
        <v>859.95457209847598</v>
      </c>
    </row>
    <row r="11384" spans="1:21" x14ac:dyDescent="0.35">
      <c r="A11384" t="s">
        <v>1913</v>
      </c>
      <c r="B11384" t="s">
        <v>3275</v>
      </c>
      <c r="C11384" t="str">
        <f>SUBSTITUTE(Table1[[#This Row],[Fuel]],", ",",")</f>
        <v>fossil liquids: fuel oil</v>
      </c>
      <c r="D11384" t="s">
        <v>3275</v>
      </c>
      <c r="H11384" t="s">
        <v>3436</v>
      </c>
      <c r="I11384">
        <v>55</v>
      </c>
      <c r="J11384" t="s">
        <v>3446</v>
      </c>
      <c r="K11384">
        <v>2009</v>
      </c>
      <c r="L11384" t="s">
        <v>29</v>
      </c>
      <c r="M11384" t="s">
        <v>29</v>
      </c>
      <c r="N11384">
        <v>18.218599999999999</v>
      </c>
      <c r="O11384">
        <v>-67.159199999999998</v>
      </c>
      <c r="P11384" t="s">
        <v>3613</v>
      </c>
      <c r="Q11384" s="3">
        <f>Table1[[#This Row],[Capacity (MW)]]*0.395*8760*10^-6</f>
        <v>0.19031099999999998</v>
      </c>
      <c r="R11384" s="3" cm="1">
        <f t="array" ref="R11384">AVERAGE(VLOOKUP(_xlfn.TEXTSPLIT(Table1[[#This Row],[Fuel (no space after comma)]], ","), FuelList_Final_EF!$A$2:$B$65, 2, FALSE))</f>
        <v>78.106682297772565</v>
      </c>
      <c r="S11384" s="3">
        <f>Table1[[#This Row],[Generation (TWh)]]*10^9*VLOOKUP(Table1[[#This Row],[Turbine/Engine Technology]],Technology_HR!$A$2:$B$11,2,FALSE)*10^-6</f>
        <v>2095324.1099999996</v>
      </c>
      <c r="T11384" s="5">
        <f>Table1[[#This Row],[Fuel Consumption (mmBtu)]]*Table1[[#This Row],[Emission Factor (kg CO2/ mmBtu)]]*10^3</f>
        <v>163658814570.63303</v>
      </c>
      <c r="U11384" s="3">
        <f>Table1[[#This Row],[Emissions (g CO2)]]/(Table1[[#This Row],[Generation (TWh)]]*10^9)</f>
        <v>859.95457209847598</v>
      </c>
    </row>
    <row r="11385" spans="1:21" x14ac:dyDescent="0.35">
      <c r="A11385" t="s">
        <v>1913</v>
      </c>
      <c r="B11385" t="s">
        <v>3275</v>
      </c>
      <c r="C11385" t="str">
        <f>SUBSTITUTE(Table1[[#This Row],[Fuel]],", ",",")</f>
        <v>fossil liquids: fuel oil</v>
      </c>
      <c r="D11385" t="s">
        <v>3275</v>
      </c>
      <c r="H11385" t="s">
        <v>3436</v>
      </c>
      <c r="I11385">
        <v>55</v>
      </c>
      <c r="J11385" t="s">
        <v>3446</v>
      </c>
      <c r="K11385">
        <v>2009</v>
      </c>
      <c r="L11385" t="s">
        <v>29</v>
      </c>
      <c r="M11385" t="s">
        <v>29</v>
      </c>
      <c r="N11385">
        <v>18.218599999999999</v>
      </c>
      <c r="O11385">
        <v>-67.159199999999998</v>
      </c>
      <c r="P11385" t="s">
        <v>3613</v>
      </c>
      <c r="Q11385" s="3">
        <f>Table1[[#This Row],[Capacity (MW)]]*0.395*8760*10^-6</f>
        <v>0.19031099999999998</v>
      </c>
      <c r="R11385" s="3" cm="1">
        <f t="array" ref="R11385">AVERAGE(VLOOKUP(_xlfn.TEXTSPLIT(Table1[[#This Row],[Fuel (no space after comma)]], ","), FuelList_Final_EF!$A$2:$B$65, 2, FALSE))</f>
        <v>78.106682297772565</v>
      </c>
      <c r="S11385" s="3">
        <f>Table1[[#This Row],[Generation (TWh)]]*10^9*VLOOKUP(Table1[[#This Row],[Turbine/Engine Technology]],Technology_HR!$A$2:$B$11,2,FALSE)*10^-6</f>
        <v>2095324.1099999996</v>
      </c>
      <c r="T11385" s="5">
        <f>Table1[[#This Row],[Fuel Consumption (mmBtu)]]*Table1[[#This Row],[Emission Factor (kg CO2/ mmBtu)]]*10^3</f>
        <v>163658814570.63303</v>
      </c>
      <c r="U11385" s="3">
        <f>Table1[[#This Row],[Emissions (g CO2)]]/(Table1[[#This Row],[Generation (TWh)]]*10^9)</f>
        <v>859.95457209847598</v>
      </c>
    </row>
    <row r="11386" spans="1:21" x14ac:dyDescent="0.35">
      <c r="A11386" t="s">
        <v>1913</v>
      </c>
      <c r="B11386" t="s">
        <v>3275</v>
      </c>
      <c r="C11386" t="str">
        <f>SUBSTITUTE(Table1[[#This Row],[Fuel]],", ",",")</f>
        <v>fossil liquids: fuel oil</v>
      </c>
      <c r="D11386" t="s">
        <v>3275</v>
      </c>
      <c r="H11386" t="s">
        <v>3436</v>
      </c>
      <c r="I11386">
        <v>55</v>
      </c>
      <c r="J11386" t="s">
        <v>3446</v>
      </c>
      <c r="K11386">
        <v>2009</v>
      </c>
      <c r="L11386" t="s">
        <v>29</v>
      </c>
      <c r="M11386" t="s">
        <v>29</v>
      </c>
      <c r="N11386">
        <v>18.218599999999999</v>
      </c>
      <c r="O11386">
        <v>-67.159199999999998</v>
      </c>
      <c r="P11386" t="s">
        <v>3613</v>
      </c>
      <c r="Q11386" s="3">
        <f>Table1[[#This Row],[Capacity (MW)]]*0.395*8760*10^-6</f>
        <v>0.19031099999999998</v>
      </c>
      <c r="R11386" s="3" cm="1">
        <f t="array" ref="R11386">AVERAGE(VLOOKUP(_xlfn.TEXTSPLIT(Table1[[#This Row],[Fuel (no space after comma)]], ","), FuelList_Final_EF!$A$2:$B$65, 2, FALSE))</f>
        <v>78.106682297772565</v>
      </c>
      <c r="S11386" s="3">
        <f>Table1[[#This Row],[Generation (TWh)]]*10^9*VLOOKUP(Table1[[#This Row],[Turbine/Engine Technology]],Technology_HR!$A$2:$B$11,2,FALSE)*10^-6</f>
        <v>2095324.1099999996</v>
      </c>
      <c r="T11386" s="5">
        <f>Table1[[#This Row],[Fuel Consumption (mmBtu)]]*Table1[[#This Row],[Emission Factor (kg CO2/ mmBtu)]]*10^3</f>
        <v>163658814570.63303</v>
      </c>
      <c r="U11386" s="3">
        <f>Table1[[#This Row],[Emissions (g CO2)]]/(Table1[[#This Row],[Generation (TWh)]]*10^9)</f>
        <v>859.95457209847598</v>
      </c>
    </row>
    <row r="11387" spans="1:21" x14ac:dyDescent="0.35">
      <c r="A11387" t="s">
        <v>2813</v>
      </c>
      <c r="B11387" t="s">
        <v>3239</v>
      </c>
      <c r="C11387" t="str">
        <f>SUBSTITUTE(Table1[[#This Row],[Fuel]],", ",",")</f>
        <v>fossil gas: natural gas</v>
      </c>
      <c r="D11387" t="s">
        <v>3239</v>
      </c>
      <c r="H11387" t="s">
        <v>3436</v>
      </c>
      <c r="I11387">
        <v>59</v>
      </c>
      <c r="J11387" t="s">
        <v>3446</v>
      </c>
      <c r="K11387">
        <v>2002</v>
      </c>
      <c r="L11387" t="s">
        <v>29</v>
      </c>
      <c r="M11387" t="s">
        <v>29</v>
      </c>
      <c r="N11387">
        <v>37.248430999999997</v>
      </c>
      <c r="O11387">
        <v>-93.170839999999998</v>
      </c>
      <c r="P11387" t="s">
        <v>3613</v>
      </c>
      <c r="Q11387" s="3">
        <f>Table1[[#This Row],[Capacity (MW)]]*0.395*8760*10^-6</f>
        <v>0.20415179999999997</v>
      </c>
      <c r="R11387" s="3" cm="1">
        <f t="array" ref="R11387">AVERAGE(VLOOKUP(_xlfn.TEXTSPLIT(Table1[[#This Row],[Fuel (no space after comma)]], ","), FuelList_Final_EF!$A$2:$B$65, 2, FALSE))</f>
        <v>53.06</v>
      </c>
      <c r="S11387" s="3">
        <f>Table1[[#This Row],[Generation (TWh)]]*10^9*VLOOKUP(Table1[[#This Row],[Turbine/Engine Technology]],Technology_HR!$A$2:$B$11,2,FALSE)*10^-6</f>
        <v>2247711.3179999995</v>
      </c>
      <c r="T11387" s="5">
        <f>Table1[[#This Row],[Fuel Consumption (mmBtu)]]*Table1[[#This Row],[Emission Factor (kg CO2/ mmBtu)]]*10^3</f>
        <v>119263562533.07999</v>
      </c>
      <c r="U11387" s="3">
        <f>Table1[[#This Row],[Emissions (g CO2)]]/(Table1[[#This Row],[Generation (TWh)]]*10^9)</f>
        <v>584.19060000000002</v>
      </c>
    </row>
    <row r="11388" spans="1:21" x14ac:dyDescent="0.35">
      <c r="A11388" t="s">
        <v>2813</v>
      </c>
      <c r="B11388" t="s">
        <v>3239</v>
      </c>
      <c r="C11388" t="str">
        <f>SUBSTITUTE(Table1[[#This Row],[Fuel]],", ",",")</f>
        <v>fossil gas: natural gas</v>
      </c>
      <c r="D11388" t="s">
        <v>3239</v>
      </c>
      <c r="H11388" t="s">
        <v>3436</v>
      </c>
      <c r="I11388">
        <v>59</v>
      </c>
      <c r="J11388" t="s">
        <v>3446</v>
      </c>
      <c r="K11388">
        <v>2002</v>
      </c>
      <c r="L11388" t="s">
        <v>29</v>
      </c>
      <c r="M11388" t="s">
        <v>29</v>
      </c>
      <c r="N11388">
        <v>37.248430999999997</v>
      </c>
      <c r="O11388">
        <v>-93.170839999999998</v>
      </c>
      <c r="P11388" t="s">
        <v>3613</v>
      </c>
      <c r="Q11388" s="3">
        <f>Table1[[#This Row],[Capacity (MW)]]*0.395*8760*10^-6</f>
        <v>0.20415179999999997</v>
      </c>
      <c r="R11388" s="3" cm="1">
        <f t="array" ref="R11388">AVERAGE(VLOOKUP(_xlfn.TEXTSPLIT(Table1[[#This Row],[Fuel (no space after comma)]], ","), FuelList_Final_EF!$A$2:$B$65, 2, FALSE))</f>
        <v>53.06</v>
      </c>
      <c r="S11388" s="3">
        <f>Table1[[#This Row],[Generation (TWh)]]*10^9*VLOOKUP(Table1[[#This Row],[Turbine/Engine Technology]],Technology_HR!$A$2:$B$11,2,FALSE)*10^-6</f>
        <v>2247711.3179999995</v>
      </c>
      <c r="T11388" s="5">
        <f>Table1[[#This Row],[Fuel Consumption (mmBtu)]]*Table1[[#This Row],[Emission Factor (kg CO2/ mmBtu)]]*10^3</f>
        <v>119263562533.07999</v>
      </c>
      <c r="U11388" s="3">
        <f>Table1[[#This Row],[Emissions (g CO2)]]/(Table1[[#This Row],[Generation (TWh)]]*10^9)</f>
        <v>584.19060000000002</v>
      </c>
    </row>
    <row r="11389" spans="1:21" x14ac:dyDescent="0.35">
      <c r="A11389" t="s">
        <v>2583</v>
      </c>
      <c r="B11389" t="s">
        <v>3239</v>
      </c>
      <c r="C11389" t="str">
        <f>SUBSTITUTE(Table1[[#This Row],[Fuel]],", ",",")</f>
        <v>fossil gas: natural gas</v>
      </c>
      <c r="D11389" t="s">
        <v>3239</v>
      </c>
      <c r="H11389" t="s">
        <v>3438</v>
      </c>
      <c r="I11389">
        <v>126.73</v>
      </c>
      <c r="J11389" t="s">
        <v>3446</v>
      </c>
      <c r="K11389">
        <v>2001</v>
      </c>
      <c r="L11389" t="s">
        <v>29</v>
      </c>
      <c r="M11389" t="s">
        <v>29</v>
      </c>
      <c r="N11389">
        <v>35.297739999999997</v>
      </c>
      <c r="O11389">
        <v>-97.589849999999998</v>
      </c>
      <c r="P11389" t="s">
        <v>3613</v>
      </c>
      <c r="Q11389" s="3">
        <f>Table1[[#This Row],[Capacity (MW)]]*0.395*8760*10^-6</f>
        <v>0.43851114600000007</v>
      </c>
      <c r="R11389" s="3" cm="1">
        <f t="array" ref="R11389">AVERAGE(VLOOKUP(_xlfn.TEXTSPLIT(Table1[[#This Row],[Fuel (no space after comma)]], ","), FuelList_Final_EF!$A$2:$B$65, 2, FALSE))</f>
        <v>53.06</v>
      </c>
      <c r="S11389" s="3">
        <f>Table1[[#This Row],[Generation (TWh)]]*10^9*VLOOKUP(Table1[[#This Row],[Turbine/Engine Technology]],Technology_HR!$A$2:$B$11,2,FALSE)*10^-6</f>
        <v>3310320.6411540005</v>
      </c>
      <c r="T11389" s="5">
        <f>Table1[[#This Row],[Fuel Consumption (mmBtu)]]*Table1[[#This Row],[Emission Factor (kg CO2/ mmBtu)]]*10^3</f>
        <v>175645613219.63129</v>
      </c>
      <c r="U11389" s="3">
        <f>Table1[[#This Row],[Emissions (g CO2)]]/(Table1[[#This Row],[Generation (TWh)]]*10^9)</f>
        <v>400.54994000000005</v>
      </c>
    </row>
    <row r="11390" spans="1:21" x14ac:dyDescent="0.35">
      <c r="A11390" t="s">
        <v>2721</v>
      </c>
      <c r="B11390" t="s">
        <v>3239</v>
      </c>
      <c r="C11390" t="str">
        <f>SUBSTITUTE(Table1[[#This Row],[Fuel]],", ",",")</f>
        <v>fossil gas: natural gas</v>
      </c>
      <c r="D11390" t="s">
        <v>3239</v>
      </c>
      <c r="H11390" t="s">
        <v>3438</v>
      </c>
      <c r="I11390">
        <v>424.27</v>
      </c>
      <c r="J11390" t="s">
        <v>3446</v>
      </c>
      <c r="K11390">
        <v>2001</v>
      </c>
      <c r="L11390" t="s">
        <v>29</v>
      </c>
      <c r="M11390" t="s">
        <v>29</v>
      </c>
      <c r="N11390">
        <v>35.297739999999997</v>
      </c>
      <c r="O11390">
        <v>-97.589849999999998</v>
      </c>
      <c r="P11390" t="s">
        <v>3613</v>
      </c>
      <c r="Q11390" s="3">
        <f>Table1[[#This Row],[Capacity (MW)]]*0.395*8760*10^-6</f>
        <v>1.468059054</v>
      </c>
      <c r="R11390" s="3" cm="1">
        <f t="array" ref="R11390">AVERAGE(VLOOKUP(_xlfn.TEXTSPLIT(Table1[[#This Row],[Fuel (no space after comma)]], ","), FuelList_Final_EF!$A$2:$B$65, 2, FALSE))</f>
        <v>53.06</v>
      </c>
      <c r="S11390" s="3">
        <f>Table1[[#This Row],[Generation (TWh)]]*10^9*VLOOKUP(Table1[[#This Row],[Turbine/Engine Technology]],Technology_HR!$A$2:$B$11,2,FALSE)*10^-6</f>
        <v>11082377.798645999</v>
      </c>
      <c r="T11390" s="5">
        <f>Table1[[#This Row],[Fuel Consumption (mmBtu)]]*Table1[[#This Row],[Emission Factor (kg CO2/ mmBtu)]]*10^3</f>
        <v>588030965996.15674</v>
      </c>
      <c r="U11390" s="3">
        <f>Table1[[#This Row],[Emissions (g CO2)]]/(Table1[[#This Row],[Generation (TWh)]]*10^9)</f>
        <v>400.54993999999999</v>
      </c>
    </row>
    <row r="11391" spans="1:21" x14ac:dyDescent="0.35">
      <c r="A11391" t="s">
        <v>2555</v>
      </c>
      <c r="B11391" t="s">
        <v>3243</v>
      </c>
      <c r="C11391" t="str">
        <f>SUBSTITUTE(Table1[[#This Row],[Fuel]],", ",",")</f>
        <v>fossil gas: natural gas,fossil liquids: fuel oil</v>
      </c>
      <c r="D11391" t="s">
        <v>3239</v>
      </c>
      <c r="E11391" t="s">
        <v>3275</v>
      </c>
      <c r="H11391" t="s">
        <v>3440</v>
      </c>
      <c r="I11391">
        <v>136</v>
      </c>
      <c r="J11391" t="s">
        <v>3446</v>
      </c>
      <c r="K11391">
        <v>1972</v>
      </c>
      <c r="L11391" t="s">
        <v>29</v>
      </c>
      <c r="M11391" t="s">
        <v>29</v>
      </c>
      <c r="N11391">
        <v>33.564799999999998</v>
      </c>
      <c r="O11391">
        <v>-92.791700000000006</v>
      </c>
      <c r="P11391" t="s">
        <v>3613</v>
      </c>
      <c r="Q11391" s="3">
        <f>Table1[[#This Row],[Capacity (MW)]]*0.395*8760*10^-6</f>
        <v>0.47058719999999998</v>
      </c>
      <c r="R11391" s="3" cm="1">
        <f t="array" ref="R11391">AVERAGE(VLOOKUP(_xlfn.TEXTSPLIT(Table1[[#This Row],[Fuel (no space after comma)]], ","), FuelList_Final_EF!$A$2:$B$65, 2, FALSE))</f>
        <v>65.583341148886291</v>
      </c>
      <c r="S11391" s="3">
        <f>Table1[[#This Row],[Generation (TWh)]]*10^9*VLOOKUP(Table1[[#This Row],[Turbine/Engine Technology]],Technology_HR!$A$2:$B$11,2,FALSE)*10^-6</f>
        <v>4839989.352</v>
      </c>
      <c r="T11391" s="5">
        <f>Table1[[#This Row],[Fuel Consumption (mmBtu)]]*Table1[[#This Row],[Emission Factor (kg CO2/ mmBtu)]]*10^3</f>
        <v>317422672829.19312</v>
      </c>
      <c r="U11391" s="3">
        <f>Table1[[#This Row],[Emissions (g CO2)]]/(Table1[[#This Row],[Generation (TWh)]]*10^9)</f>
        <v>674.52466371629555</v>
      </c>
    </row>
    <row r="11392" spans="1:21" x14ac:dyDescent="0.35">
      <c r="A11392" t="s">
        <v>2880</v>
      </c>
      <c r="B11392" t="s">
        <v>3239</v>
      </c>
      <c r="C11392" t="str">
        <f>SUBSTITUTE(Table1[[#This Row],[Fuel]],", ",",")</f>
        <v>fossil gas: natural gas</v>
      </c>
      <c r="D11392" t="s">
        <v>3239</v>
      </c>
      <c r="H11392" t="s">
        <v>3436</v>
      </c>
      <c r="I11392">
        <v>77</v>
      </c>
      <c r="J11392" t="s">
        <v>3446</v>
      </c>
      <c r="K11392">
        <v>1986</v>
      </c>
      <c r="L11392" t="s">
        <v>29</v>
      </c>
      <c r="M11392" t="s">
        <v>29</v>
      </c>
      <c r="N11392">
        <v>38.652731000000003</v>
      </c>
      <c r="O11392">
        <v>-121.3933</v>
      </c>
      <c r="P11392" t="s">
        <v>3613</v>
      </c>
      <c r="Q11392" s="3">
        <f>Table1[[#This Row],[Capacity (MW)]]*0.395*8760*10^-6</f>
        <v>0.26643539999999999</v>
      </c>
      <c r="R11392" s="3" cm="1">
        <f t="array" ref="R11392">AVERAGE(VLOOKUP(_xlfn.TEXTSPLIT(Table1[[#This Row],[Fuel (no space after comma)]], ","), FuelList_Final_EF!$A$2:$B$65, 2, FALSE))</f>
        <v>53.06</v>
      </c>
      <c r="S11392" s="3">
        <f>Table1[[#This Row],[Generation (TWh)]]*10^9*VLOOKUP(Table1[[#This Row],[Turbine/Engine Technology]],Technology_HR!$A$2:$B$11,2,FALSE)*10^-6</f>
        <v>2933453.7539999997</v>
      </c>
      <c r="T11392" s="5">
        <f>Table1[[#This Row],[Fuel Consumption (mmBtu)]]*Table1[[#This Row],[Emission Factor (kg CO2/ mmBtu)]]*10^3</f>
        <v>155649056187.23999</v>
      </c>
      <c r="U11392" s="3">
        <f>Table1[[#This Row],[Emissions (g CO2)]]/(Table1[[#This Row],[Generation (TWh)]]*10^9)</f>
        <v>584.19060000000002</v>
      </c>
    </row>
    <row r="11393" spans="1:21" x14ac:dyDescent="0.35">
      <c r="A11393" t="s">
        <v>2881</v>
      </c>
      <c r="B11393" t="s">
        <v>3243</v>
      </c>
      <c r="C11393" t="str">
        <f>SUBSTITUTE(Table1[[#This Row],[Fuel]],", ",",")</f>
        <v>fossil gas: natural gas,fossil liquids: fuel oil</v>
      </c>
      <c r="D11393" t="s">
        <v>3239</v>
      </c>
      <c r="E11393" t="s">
        <v>3275</v>
      </c>
      <c r="H11393" t="s">
        <v>3436</v>
      </c>
      <c r="I11393">
        <v>71</v>
      </c>
      <c r="J11393" t="s">
        <v>3446</v>
      </c>
      <c r="K11393">
        <v>1980</v>
      </c>
      <c r="L11393" t="s">
        <v>29</v>
      </c>
      <c r="M11393" t="s">
        <v>29</v>
      </c>
      <c r="N11393">
        <v>37.629359999999998</v>
      </c>
      <c r="O11393">
        <v>-120.9314</v>
      </c>
      <c r="P11393" t="s">
        <v>3613</v>
      </c>
      <c r="Q11393" s="3">
        <f>Table1[[#This Row],[Capacity (MW)]]*0.395*8760*10^-6</f>
        <v>0.24567420000000001</v>
      </c>
      <c r="R11393" s="3" cm="1">
        <f t="array" ref="R11393">AVERAGE(VLOOKUP(_xlfn.TEXTSPLIT(Table1[[#This Row],[Fuel (no space after comma)]], ","), FuelList_Final_EF!$A$2:$B$65, 2, FALSE))</f>
        <v>65.583341148886291</v>
      </c>
      <c r="S11393" s="3">
        <f>Table1[[#This Row],[Generation (TWh)]]*10^9*VLOOKUP(Table1[[#This Row],[Turbine/Engine Technology]],Technology_HR!$A$2:$B$11,2,FALSE)*10^-6</f>
        <v>2704872.9419999998</v>
      </c>
      <c r="T11393" s="5">
        <f>Table1[[#This Row],[Fuel Consumption (mmBtu)]]*Table1[[#This Row],[Emission Factor (kg CO2/ mmBtu)]]*10^3</f>
        <v>177394604919.57773</v>
      </c>
      <c r="U11393" s="3">
        <f>Table1[[#This Row],[Emissions (g CO2)]]/(Table1[[#This Row],[Generation (TWh)]]*10^9)</f>
        <v>722.07258604923811</v>
      </c>
    </row>
    <row r="11394" spans="1:21" x14ac:dyDescent="0.35">
      <c r="A11394" t="s">
        <v>2881</v>
      </c>
      <c r="B11394" t="s">
        <v>3243</v>
      </c>
      <c r="C11394" t="str">
        <f>SUBSTITUTE(Table1[[#This Row],[Fuel]],", ",",")</f>
        <v>fossil gas: natural gas,fossil liquids: fuel oil</v>
      </c>
      <c r="D11394" t="s">
        <v>3239</v>
      </c>
      <c r="E11394" t="s">
        <v>3275</v>
      </c>
      <c r="H11394" t="s">
        <v>3436</v>
      </c>
      <c r="I11394">
        <v>71</v>
      </c>
      <c r="J11394" t="s">
        <v>3446</v>
      </c>
      <c r="K11394">
        <v>1981</v>
      </c>
      <c r="L11394" t="s">
        <v>29</v>
      </c>
      <c r="M11394" t="s">
        <v>29</v>
      </c>
      <c r="N11394">
        <v>37.629359999999998</v>
      </c>
      <c r="O11394">
        <v>-120.9314</v>
      </c>
      <c r="P11394" t="s">
        <v>3613</v>
      </c>
      <c r="Q11394" s="3">
        <f>Table1[[#This Row],[Capacity (MW)]]*0.395*8760*10^-6</f>
        <v>0.24567420000000001</v>
      </c>
      <c r="R11394" s="3" cm="1">
        <f t="array" ref="R11394">AVERAGE(VLOOKUP(_xlfn.TEXTSPLIT(Table1[[#This Row],[Fuel (no space after comma)]], ","), FuelList_Final_EF!$A$2:$B$65, 2, FALSE))</f>
        <v>65.583341148886291</v>
      </c>
      <c r="S11394" s="3">
        <f>Table1[[#This Row],[Generation (TWh)]]*10^9*VLOOKUP(Table1[[#This Row],[Turbine/Engine Technology]],Technology_HR!$A$2:$B$11,2,FALSE)*10^-6</f>
        <v>2704872.9419999998</v>
      </c>
      <c r="T11394" s="5">
        <f>Table1[[#This Row],[Fuel Consumption (mmBtu)]]*Table1[[#This Row],[Emission Factor (kg CO2/ mmBtu)]]*10^3</f>
        <v>177394604919.57773</v>
      </c>
      <c r="U11394" s="3">
        <f>Table1[[#This Row],[Emissions (g CO2)]]/(Table1[[#This Row],[Generation (TWh)]]*10^9)</f>
        <v>722.07258604923811</v>
      </c>
    </row>
    <row r="11395" spans="1:21" x14ac:dyDescent="0.35">
      <c r="A11395" t="s">
        <v>2490</v>
      </c>
      <c r="B11395" t="s">
        <v>3275</v>
      </c>
      <c r="C11395" t="str">
        <f>SUBSTITUTE(Table1[[#This Row],[Fuel]],", ",",")</f>
        <v>fossil liquids: fuel oil</v>
      </c>
      <c r="D11395" t="s">
        <v>3275</v>
      </c>
      <c r="H11395" t="s">
        <v>3436</v>
      </c>
      <c r="I11395">
        <v>56.7</v>
      </c>
      <c r="J11395" t="s">
        <v>3446</v>
      </c>
      <c r="K11395">
        <v>1973</v>
      </c>
      <c r="L11395" t="s">
        <v>29</v>
      </c>
      <c r="M11395" t="s">
        <v>29</v>
      </c>
      <c r="N11395">
        <v>40.221400000000003</v>
      </c>
      <c r="O11395">
        <v>-100.6508</v>
      </c>
      <c r="P11395" t="s">
        <v>3613</v>
      </c>
      <c r="Q11395" s="3">
        <f>Table1[[#This Row],[Capacity (MW)]]*0.395*8760*10^-6</f>
        <v>0.19619334000000002</v>
      </c>
      <c r="R11395" s="3" cm="1">
        <f t="array" ref="R11395">AVERAGE(VLOOKUP(_xlfn.TEXTSPLIT(Table1[[#This Row],[Fuel (no space after comma)]], ","), FuelList_Final_EF!$A$2:$B$65, 2, FALSE))</f>
        <v>78.106682297772565</v>
      </c>
      <c r="S11395" s="3">
        <f>Table1[[#This Row],[Generation (TWh)]]*10^9*VLOOKUP(Table1[[#This Row],[Turbine/Engine Technology]],Technology_HR!$A$2:$B$11,2,FALSE)*10^-6</f>
        <v>2160088.6734000002</v>
      </c>
      <c r="T11395" s="5">
        <f>Table1[[#This Row],[Fuel Consumption (mmBtu)]]*Table1[[#This Row],[Emission Factor (kg CO2/ mmBtu)]]*10^3</f>
        <v>168717359748.27081</v>
      </c>
      <c r="U11395" s="3">
        <f>Table1[[#This Row],[Emissions (g CO2)]]/(Table1[[#This Row],[Generation (TWh)]]*10^9)</f>
        <v>859.95457209847586</v>
      </c>
    </row>
    <row r="11396" spans="1:21" x14ac:dyDescent="0.35">
      <c r="A11396" t="s">
        <v>2726</v>
      </c>
      <c r="B11396" t="s">
        <v>3243</v>
      </c>
      <c r="C11396" t="str">
        <f>SUBSTITUTE(Table1[[#This Row],[Fuel]],", ",",")</f>
        <v>fossil gas: natural gas,fossil liquids: fuel oil</v>
      </c>
      <c r="D11396" t="s">
        <v>3239</v>
      </c>
      <c r="E11396" t="s">
        <v>3275</v>
      </c>
      <c r="H11396" t="s">
        <v>3438</v>
      </c>
      <c r="I11396">
        <v>922</v>
      </c>
      <c r="J11396" t="s">
        <v>3446</v>
      </c>
      <c r="K11396">
        <v>2011</v>
      </c>
      <c r="L11396" t="s">
        <v>29</v>
      </c>
      <c r="M11396" t="s">
        <v>29</v>
      </c>
      <c r="N11396">
        <v>33.824725000000001</v>
      </c>
      <c r="O11396">
        <v>-84.474753000000007</v>
      </c>
      <c r="P11396" t="s">
        <v>3613</v>
      </c>
      <c r="Q11396" s="3">
        <f>Table1[[#This Row],[Capacity (MW)]]*0.395*8760*10^-6</f>
        <v>3.1903043999999996</v>
      </c>
      <c r="R11396" s="3" cm="1">
        <f t="array" ref="R11396">AVERAGE(VLOOKUP(_xlfn.TEXTSPLIT(Table1[[#This Row],[Fuel (no space after comma)]], ","), FuelList_Final_EF!$A$2:$B$65, 2, FALSE))</f>
        <v>65.583341148886291</v>
      </c>
      <c r="S11396" s="3">
        <f>Table1[[#This Row],[Generation (TWh)]]*10^9*VLOOKUP(Table1[[#This Row],[Turbine/Engine Technology]],Technology_HR!$A$2:$B$11,2,FALSE)*10^-6</f>
        <v>24083607.915599994</v>
      </c>
      <c r="T11396" s="5">
        <f>Table1[[#This Row],[Fuel Consumption (mmBtu)]]*Table1[[#This Row],[Emission Factor (kg CO2/ mmBtu)]]*10^3</f>
        <v>1579483474024.8127</v>
      </c>
      <c r="U11396" s="3">
        <f>Table1[[#This Row],[Emissions (g CO2)]]/(Table1[[#This Row],[Generation (TWh)]]*10^9)</f>
        <v>495.08864233294258</v>
      </c>
    </row>
    <row r="11397" spans="1:21" x14ac:dyDescent="0.35">
      <c r="A11397" t="s">
        <v>2726</v>
      </c>
      <c r="B11397" t="s">
        <v>3243</v>
      </c>
      <c r="C11397" t="str">
        <f>SUBSTITUTE(Table1[[#This Row],[Fuel]],", ",",")</f>
        <v>fossil gas: natural gas,fossil liquids: fuel oil</v>
      </c>
      <c r="D11397" t="s">
        <v>3239</v>
      </c>
      <c r="E11397" t="s">
        <v>3275</v>
      </c>
      <c r="H11397" t="s">
        <v>3438</v>
      </c>
      <c r="I11397">
        <v>922</v>
      </c>
      <c r="J11397" t="s">
        <v>3446</v>
      </c>
      <c r="K11397">
        <v>2012</v>
      </c>
      <c r="L11397" t="s">
        <v>29</v>
      </c>
      <c r="M11397" t="s">
        <v>29</v>
      </c>
      <c r="N11397">
        <v>33.824725000000001</v>
      </c>
      <c r="O11397">
        <v>-84.474753000000007</v>
      </c>
      <c r="P11397" t="s">
        <v>3613</v>
      </c>
      <c r="Q11397" s="3">
        <f>Table1[[#This Row],[Capacity (MW)]]*0.395*8760*10^-6</f>
        <v>3.1903043999999996</v>
      </c>
      <c r="R11397" s="3" cm="1">
        <f t="array" ref="R11397">AVERAGE(VLOOKUP(_xlfn.TEXTSPLIT(Table1[[#This Row],[Fuel (no space after comma)]], ","), FuelList_Final_EF!$A$2:$B$65, 2, FALSE))</f>
        <v>65.583341148886291</v>
      </c>
      <c r="S11397" s="3">
        <f>Table1[[#This Row],[Generation (TWh)]]*10^9*VLOOKUP(Table1[[#This Row],[Turbine/Engine Technology]],Technology_HR!$A$2:$B$11,2,FALSE)*10^-6</f>
        <v>24083607.915599994</v>
      </c>
      <c r="T11397" s="5">
        <f>Table1[[#This Row],[Fuel Consumption (mmBtu)]]*Table1[[#This Row],[Emission Factor (kg CO2/ mmBtu)]]*10^3</f>
        <v>1579483474024.8127</v>
      </c>
      <c r="U11397" s="3">
        <f>Table1[[#This Row],[Emissions (g CO2)]]/(Table1[[#This Row],[Generation (TWh)]]*10^9)</f>
        <v>495.08864233294258</v>
      </c>
    </row>
    <row r="11398" spans="1:21" x14ac:dyDescent="0.35">
      <c r="A11398" t="s">
        <v>2726</v>
      </c>
      <c r="B11398" t="s">
        <v>3243</v>
      </c>
      <c r="C11398" t="str">
        <f>SUBSTITUTE(Table1[[#This Row],[Fuel]],", ",",")</f>
        <v>fossil gas: natural gas,fossil liquids: fuel oil</v>
      </c>
      <c r="D11398" t="s">
        <v>3239</v>
      </c>
      <c r="E11398" t="s">
        <v>3275</v>
      </c>
      <c r="H11398" t="s">
        <v>3438</v>
      </c>
      <c r="I11398">
        <v>922</v>
      </c>
      <c r="J11398" t="s">
        <v>3446</v>
      </c>
      <c r="K11398">
        <v>2012</v>
      </c>
      <c r="L11398" t="s">
        <v>29</v>
      </c>
      <c r="M11398" t="s">
        <v>29</v>
      </c>
      <c r="N11398">
        <v>33.824725000000001</v>
      </c>
      <c r="O11398">
        <v>-84.474753000000007</v>
      </c>
      <c r="P11398" t="s">
        <v>3613</v>
      </c>
      <c r="Q11398" s="3">
        <f>Table1[[#This Row],[Capacity (MW)]]*0.395*8760*10^-6</f>
        <v>3.1903043999999996</v>
      </c>
      <c r="R11398" s="3" cm="1">
        <f t="array" ref="R11398">AVERAGE(VLOOKUP(_xlfn.TEXTSPLIT(Table1[[#This Row],[Fuel (no space after comma)]], ","), FuelList_Final_EF!$A$2:$B$65, 2, FALSE))</f>
        <v>65.583341148886291</v>
      </c>
      <c r="S11398" s="3">
        <f>Table1[[#This Row],[Generation (TWh)]]*10^9*VLOOKUP(Table1[[#This Row],[Turbine/Engine Technology]],Technology_HR!$A$2:$B$11,2,FALSE)*10^-6</f>
        <v>24083607.915599994</v>
      </c>
      <c r="T11398" s="5">
        <f>Table1[[#This Row],[Fuel Consumption (mmBtu)]]*Table1[[#This Row],[Emission Factor (kg CO2/ mmBtu)]]*10^3</f>
        <v>1579483474024.8127</v>
      </c>
      <c r="U11398" s="3">
        <f>Table1[[#This Row],[Emissions (g CO2)]]/(Table1[[#This Row],[Generation (TWh)]]*10^9)</f>
        <v>495.08864233294258</v>
      </c>
    </row>
    <row r="11399" spans="1:21" x14ac:dyDescent="0.35">
      <c r="A11399" t="s">
        <v>2475</v>
      </c>
      <c r="B11399" t="s">
        <v>3239</v>
      </c>
      <c r="C11399" t="str">
        <f>SUBSTITUTE(Table1[[#This Row],[Fuel]],", ",",")</f>
        <v>fossil gas: natural gas</v>
      </c>
      <c r="D11399" t="s">
        <v>3239</v>
      </c>
      <c r="H11399" t="s">
        <v>3436</v>
      </c>
      <c r="I11399">
        <v>50</v>
      </c>
      <c r="J11399" t="s">
        <v>3446</v>
      </c>
      <c r="K11399">
        <v>2012</v>
      </c>
      <c r="L11399" t="s">
        <v>29</v>
      </c>
      <c r="M11399" t="s">
        <v>29</v>
      </c>
      <c r="N11399">
        <v>34.205556000000001</v>
      </c>
      <c r="O11399">
        <v>-119.2469</v>
      </c>
      <c r="P11399" t="s">
        <v>3613</v>
      </c>
      <c r="Q11399" s="3">
        <f>Table1[[#This Row],[Capacity (MW)]]*0.395*8760*10^-6</f>
        <v>0.17301</v>
      </c>
      <c r="R11399" s="3" cm="1">
        <f t="array" ref="R11399">AVERAGE(VLOOKUP(_xlfn.TEXTSPLIT(Table1[[#This Row],[Fuel (no space after comma)]], ","), FuelList_Final_EF!$A$2:$B$65, 2, FALSE))</f>
        <v>53.06</v>
      </c>
      <c r="S11399" s="3">
        <f>Table1[[#This Row],[Generation (TWh)]]*10^9*VLOOKUP(Table1[[#This Row],[Turbine/Engine Technology]],Technology_HR!$A$2:$B$11,2,FALSE)*10^-6</f>
        <v>1904840.0999999999</v>
      </c>
      <c r="T11399" s="5">
        <f>Table1[[#This Row],[Fuel Consumption (mmBtu)]]*Table1[[#This Row],[Emission Factor (kg CO2/ mmBtu)]]*10^3</f>
        <v>101070815706</v>
      </c>
      <c r="U11399" s="3">
        <f>Table1[[#This Row],[Emissions (g CO2)]]/(Table1[[#This Row],[Generation (TWh)]]*10^9)</f>
        <v>584.19060000000002</v>
      </c>
    </row>
    <row r="11400" spans="1:21" x14ac:dyDescent="0.35">
      <c r="A11400" t="s">
        <v>2584</v>
      </c>
      <c r="B11400" t="s">
        <v>3243</v>
      </c>
      <c r="C11400" t="str">
        <f>SUBSTITUTE(Table1[[#This Row],[Fuel]],", ",",")</f>
        <v>fossil gas: natural gas,fossil liquids: fuel oil</v>
      </c>
      <c r="D11400" t="s">
        <v>3239</v>
      </c>
      <c r="E11400" t="s">
        <v>3275</v>
      </c>
      <c r="H11400" t="s">
        <v>3436</v>
      </c>
      <c r="I11400">
        <v>113</v>
      </c>
      <c r="J11400" t="s">
        <v>3446</v>
      </c>
      <c r="K11400">
        <v>1998</v>
      </c>
      <c r="L11400" t="s">
        <v>29</v>
      </c>
      <c r="M11400" t="s">
        <v>29</v>
      </c>
      <c r="N11400">
        <v>31.2546</v>
      </c>
      <c r="O11400">
        <v>-88.029899999999998</v>
      </c>
      <c r="P11400" t="s">
        <v>3613</v>
      </c>
      <c r="Q11400" s="3">
        <f>Table1[[#This Row],[Capacity (MW)]]*0.395*8760*10^-6</f>
        <v>0.39100260000000003</v>
      </c>
      <c r="R11400" s="3" cm="1">
        <f t="array" ref="R11400">AVERAGE(VLOOKUP(_xlfn.TEXTSPLIT(Table1[[#This Row],[Fuel (no space after comma)]], ","), FuelList_Final_EF!$A$2:$B$65, 2, FALSE))</f>
        <v>65.583341148886291</v>
      </c>
      <c r="S11400" s="3">
        <f>Table1[[#This Row],[Generation (TWh)]]*10^9*VLOOKUP(Table1[[#This Row],[Turbine/Engine Technology]],Technology_HR!$A$2:$B$11,2,FALSE)*10^-6</f>
        <v>4304938.6260000002</v>
      </c>
      <c r="T11400" s="5">
        <f>Table1[[#This Row],[Fuel Consumption (mmBtu)]]*Table1[[#This Row],[Emission Factor (kg CO2/ mmBtu)]]*10^3</f>
        <v>282332258533.97583</v>
      </c>
      <c r="U11400" s="3">
        <f>Table1[[#This Row],[Emissions (g CO2)]]/(Table1[[#This Row],[Generation (TWh)]]*10^9)</f>
        <v>722.072586049238</v>
      </c>
    </row>
    <row r="11401" spans="1:21" x14ac:dyDescent="0.35">
      <c r="A11401" t="s">
        <v>2584</v>
      </c>
      <c r="B11401" t="s">
        <v>3243</v>
      </c>
      <c r="C11401" t="str">
        <f>SUBSTITUTE(Table1[[#This Row],[Fuel]],", ",",")</f>
        <v>fossil gas: natural gas,fossil liquids: fuel oil</v>
      </c>
      <c r="D11401" t="s">
        <v>3239</v>
      </c>
      <c r="E11401" t="s">
        <v>3275</v>
      </c>
      <c r="H11401" t="s">
        <v>3436</v>
      </c>
      <c r="I11401">
        <v>113</v>
      </c>
      <c r="J11401" t="s">
        <v>3446</v>
      </c>
      <c r="K11401">
        <v>1998</v>
      </c>
      <c r="L11401" t="s">
        <v>29</v>
      </c>
      <c r="M11401" t="s">
        <v>29</v>
      </c>
      <c r="N11401">
        <v>31.2546</v>
      </c>
      <c r="O11401">
        <v>-88.029899999999998</v>
      </c>
      <c r="P11401" t="s">
        <v>3613</v>
      </c>
      <c r="Q11401" s="3">
        <f>Table1[[#This Row],[Capacity (MW)]]*0.395*8760*10^-6</f>
        <v>0.39100260000000003</v>
      </c>
      <c r="R11401" s="3" cm="1">
        <f t="array" ref="R11401">AVERAGE(VLOOKUP(_xlfn.TEXTSPLIT(Table1[[#This Row],[Fuel (no space after comma)]], ","), FuelList_Final_EF!$A$2:$B$65, 2, FALSE))</f>
        <v>65.583341148886291</v>
      </c>
      <c r="S11401" s="3">
        <f>Table1[[#This Row],[Generation (TWh)]]*10^9*VLOOKUP(Table1[[#This Row],[Turbine/Engine Technology]],Technology_HR!$A$2:$B$11,2,FALSE)*10^-6</f>
        <v>4304938.6260000002</v>
      </c>
      <c r="T11401" s="5">
        <f>Table1[[#This Row],[Fuel Consumption (mmBtu)]]*Table1[[#This Row],[Emission Factor (kg CO2/ mmBtu)]]*10^3</f>
        <v>282332258533.97583</v>
      </c>
      <c r="U11401" s="3">
        <f>Table1[[#This Row],[Emissions (g CO2)]]/(Table1[[#This Row],[Generation (TWh)]]*10^9)</f>
        <v>722.072586049238</v>
      </c>
    </row>
    <row r="11402" spans="1:21" x14ac:dyDescent="0.35">
      <c r="A11402" t="s">
        <v>2584</v>
      </c>
      <c r="B11402" t="s">
        <v>3239</v>
      </c>
      <c r="C11402" t="str">
        <f>SUBSTITUTE(Table1[[#This Row],[Fuel]],", ",",")</f>
        <v>fossil gas: natural gas</v>
      </c>
      <c r="D11402" t="s">
        <v>3239</v>
      </c>
      <c r="H11402" t="s">
        <v>3436</v>
      </c>
      <c r="I11402">
        <v>170</v>
      </c>
      <c r="J11402" t="s">
        <v>3446</v>
      </c>
      <c r="K11402">
        <v>2010</v>
      </c>
      <c r="L11402" t="s">
        <v>29</v>
      </c>
      <c r="M11402" t="s">
        <v>29</v>
      </c>
      <c r="N11402">
        <v>31.2546</v>
      </c>
      <c r="O11402">
        <v>-88.029899999999998</v>
      </c>
      <c r="P11402" t="s">
        <v>3613</v>
      </c>
      <c r="Q11402" s="3">
        <f>Table1[[#This Row],[Capacity (MW)]]*0.395*8760*10^-6</f>
        <v>0.58823399999999992</v>
      </c>
      <c r="R11402" s="3" cm="1">
        <f t="array" ref="R11402">AVERAGE(VLOOKUP(_xlfn.TEXTSPLIT(Table1[[#This Row],[Fuel (no space after comma)]], ","), FuelList_Final_EF!$A$2:$B$65, 2, FALSE))</f>
        <v>53.06</v>
      </c>
      <c r="S11402" s="3">
        <f>Table1[[#This Row],[Generation (TWh)]]*10^9*VLOOKUP(Table1[[#This Row],[Turbine/Engine Technology]],Technology_HR!$A$2:$B$11,2,FALSE)*10^-6</f>
        <v>6476456.3399999989</v>
      </c>
      <c r="T11402" s="5">
        <f>Table1[[#This Row],[Fuel Consumption (mmBtu)]]*Table1[[#This Row],[Emission Factor (kg CO2/ mmBtu)]]*10^3</f>
        <v>343640773400.39996</v>
      </c>
      <c r="U11402" s="3">
        <f>Table1[[#This Row],[Emissions (g CO2)]]/(Table1[[#This Row],[Generation (TWh)]]*10^9)</f>
        <v>584.19060000000002</v>
      </c>
    </row>
    <row r="11403" spans="1:21" x14ac:dyDescent="0.35">
      <c r="A11403" t="s">
        <v>2584</v>
      </c>
      <c r="B11403" t="s">
        <v>3239</v>
      </c>
      <c r="C11403" t="str">
        <f>SUBSTITUTE(Table1[[#This Row],[Fuel]],", ",",")</f>
        <v>fossil gas: natural gas</v>
      </c>
      <c r="D11403" t="s">
        <v>3239</v>
      </c>
      <c r="H11403" t="s">
        <v>3436</v>
      </c>
      <c r="I11403">
        <v>170</v>
      </c>
      <c r="J11403" t="s">
        <v>3446</v>
      </c>
      <c r="K11403">
        <v>2010</v>
      </c>
      <c r="L11403" t="s">
        <v>29</v>
      </c>
      <c r="M11403" t="s">
        <v>29</v>
      </c>
      <c r="N11403">
        <v>31.2546</v>
      </c>
      <c r="O11403">
        <v>-88.029899999999998</v>
      </c>
      <c r="P11403" t="s">
        <v>3613</v>
      </c>
      <c r="Q11403" s="3">
        <f>Table1[[#This Row],[Capacity (MW)]]*0.395*8760*10^-6</f>
        <v>0.58823399999999992</v>
      </c>
      <c r="R11403" s="3" cm="1">
        <f t="array" ref="R11403">AVERAGE(VLOOKUP(_xlfn.TEXTSPLIT(Table1[[#This Row],[Fuel (no space after comma)]], ","), FuelList_Final_EF!$A$2:$B$65, 2, FALSE))</f>
        <v>53.06</v>
      </c>
      <c r="S11403" s="3">
        <f>Table1[[#This Row],[Generation (TWh)]]*10^9*VLOOKUP(Table1[[#This Row],[Turbine/Engine Technology]],Technology_HR!$A$2:$B$11,2,FALSE)*10^-6</f>
        <v>6476456.3399999989</v>
      </c>
      <c r="T11403" s="5">
        <f>Table1[[#This Row],[Fuel Consumption (mmBtu)]]*Table1[[#This Row],[Emission Factor (kg CO2/ mmBtu)]]*10^3</f>
        <v>343640773400.39996</v>
      </c>
      <c r="U11403" s="3">
        <f>Table1[[#This Row],[Emissions (g CO2)]]/(Table1[[#This Row],[Generation (TWh)]]*10^9)</f>
        <v>584.19060000000002</v>
      </c>
    </row>
    <row r="11404" spans="1:21" x14ac:dyDescent="0.35">
      <c r="A11404" t="s">
        <v>2726</v>
      </c>
      <c r="B11404" t="s">
        <v>3239</v>
      </c>
      <c r="C11404" t="str">
        <f>SUBSTITUTE(Table1[[#This Row],[Fuel]],", ",",")</f>
        <v>fossil gas: natural gas</v>
      </c>
      <c r="D11404" t="s">
        <v>3239</v>
      </c>
      <c r="H11404" t="s">
        <v>3438</v>
      </c>
      <c r="I11404">
        <v>688</v>
      </c>
      <c r="J11404" t="s">
        <v>3446</v>
      </c>
      <c r="K11404">
        <v>2005</v>
      </c>
      <c r="L11404" t="s">
        <v>29</v>
      </c>
      <c r="M11404" t="s">
        <v>29</v>
      </c>
      <c r="N11404">
        <v>32.347799999999999</v>
      </c>
      <c r="O11404">
        <v>-81.181700000000006</v>
      </c>
      <c r="P11404" t="s">
        <v>3613</v>
      </c>
      <c r="Q11404" s="3">
        <f>Table1[[#This Row],[Capacity (MW)]]*0.395*8760*10^-6</f>
        <v>2.3806175999999999</v>
      </c>
      <c r="R11404" s="3" cm="1">
        <f t="array" ref="R11404">AVERAGE(VLOOKUP(_xlfn.TEXTSPLIT(Table1[[#This Row],[Fuel (no space after comma)]], ","), FuelList_Final_EF!$A$2:$B$65, 2, FALSE))</f>
        <v>53.06</v>
      </c>
      <c r="S11404" s="3">
        <f>Table1[[#This Row],[Generation (TWh)]]*10^9*VLOOKUP(Table1[[#This Row],[Turbine/Engine Technology]],Technology_HR!$A$2:$B$11,2,FALSE)*10^-6</f>
        <v>17971282.262399998</v>
      </c>
      <c r="T11404" s="5">
        <f>Table1[[#This Row],[Fuel Consumption (mmBtu)]]*Table1[[#This Row],[Emission Factor (kg CO2/ mmBtu)]]*10^3</f>
        <v>953556236842.94385</v>
      </c>
      <c r="U11404" s="3">
        <f>Table1[[#This Row],[Emissions (g CO2)]]/(Table1[[#This Row],[Generation (TWh)]]*10^9)</f>
        <v>400.54993999999994</v>
      </c>
    </row>
    <row r="11405" spans="1:21" x14ac:dyDescent="0.35">
      <c r="A11405" t="s">
        <v>2726</v>
      </c>
      <c r="B11405" t="s">
        <v>3239</v>
      </c>
      <c r="C11405" t="str">
        <f>SUBSTITUTE(Table1[[#This Row],[Fuel]],", ",",")</f>
        <v>fossil gas: natural gas</v>
      </c>
      <c r="D11405" t="s">
        <v>3239</v>
      </c>
      <c r="H11405" t="s">
        <v>3438</v>
      </c>
      <c r="I11405">
        <v>688</v>
      </c>
      <c r="J11405" t="s">
        <v>3446</v>
      </c>
      <c r="K11405">
        <v>2005</v>
      </c>
      <c r="L11405" t="s">
        <v>29</v>
      </c>
      <c r="M11405" t="s">
        <v>29</v>
      </c>
      <c r="N11405">
        <v>32.347799999999999</v>
      </c>
      <c r="O11405">
        <v>-81.181700000000006</v>
      </c>
      <c r="P11405" t="s">
        <v>3613</v>
      </c>
      <c r="Q11405" s="3">
        <f>Table1[[#This Row],[Capacity (MW)]]*0.395*8760*10^-6</f>
        <v>2.3806175999999999</v>
      </c>
      <c r="R11405" s="3" cm="1">
        <f t="array" ref="R11405">AVERAGE(VLOOKUP(_xlfn.TEXTSPLIT(Table1[[#This Row],[Fuel (no space after comma)]], ","), FuelList_Final_EF!$A$2:$B$65, 2, FALSE))</f>
        <v>53.06</v>
      </c>
      <c r="S11405" s="3">
        <f>Table1[[#This Row],[Generation (TWh)]]*10^9*VLOOKUP(Table1[[#This Row],[Turbine/Engine Technology]],Technology_HR!$A$2:$B$11,2,FALSE)*10^-6</f>
        <v>17971282.262399998</v>
      </c>
      <c r="T11405" s="5">
        <f>Table1[[#This Row],[Fuel Consumption (mmBtu)]]*Table1[[#This Row],[Emission Factor (kg CO2/ mmBtu)]]*10^3</f>
        <v>953556236842.94385</v>
      </c>
      <c r="U11405" s="3">
        <f>Table1[[#This Row],[Emissions (g CO2)]]/(Table1[[#This Row],[Generation (TWh)]]*10^9)</f>
        <v>400.54993999999994</v>
      </c>
    </row>
    <row r="11406" spans="1:21" x14ac:dyDescent="0.35">
      <c r="A11406" t="s">
        <v>2726</v>
      </c>
      <c r="B11406" t="s">
        <v>3243</v>
      </c>
      <c r="C11406" t="str">
        <f>SUBSTITUTE(Table1[[#This Row],[Fuel]],", ",",")</f>
        <v>fossil gas: natural gas,fossil liquids: fuel oil</v>
      </c>
      <c r="D11406" t="s">
        <v>3239</v>
      </c>
      <c r="E11406" t="s">
        <v>3275</v>
      </c>
      <c r="H11406" t="s">
        <v>3436</v>
      </c>
      <c r="I11406">
        <v>101</v>
      </c>
      <c r="J11406" t="s">
        <v>3446</v>
      </c>
      <c r="K11406">
        <v>1995</v>
      </c>
      <c r="L11406" t="s">
        <v>29</v>
      </c>
      <c r="M11406" t="s">
        <v>29</v>
      </c>
      <c r="N11406">
        <v>32.356713999999997</v>
      </c>
      <c r="O11406">
        <v>-81.167719000000005</v>
      </c>
      <c r="P11406" t="s">
        <v>3613</v>
      </c>
      <c r="Q11406" s="3">
        <f>Table1[[#This Row],[Capacity (MW)]]*0.395*8760*10^-6</f>
        <v>0.34948020000000002</v>
      </c>
      <c r="R11406" s="3" cm="1">
        <f t="array" ref="R11406">AVERAGE(VLOOKUP(_xlfn.TEXTSPLIT(Table1[[#This Row],[Fuel (no space after comma)]], ","), FuelList_Final_EF!$A$2:$B$65, 2, FALSE))</f>
        <v>65.583341148886291</v>
      </c>
      <c r="S11406" s="3">
        <f>Table1[[#This Row],[Generation (TWh)]]*10^9*VLOOKUP(Table1[[#This Row],[Turbine/Engine Technology]],Technology_HR!$A$2:$B$11,2,FALSE)*10^-6</f>
        <v>3847777.0019999999</v>
      </c>
      <c r="T11406" s="5">
        <f>Table1[[#This Row],[Fuel Consumption (mmBtu)]]*Table1[[#This Row],[Emission Factor (kg CO2/ mmBtu)]]*10^3</f>
        <v>252350071787.00491</v>
      </c>
      <c r="U11406" s="3">
        <f>Table1[[#This Row],[Emissions (g CO2)]]/(Table1[[#This Row],[Generation (TWh)]]*10^9)</f>
        <v>722.072586049238</v>
      </c>
    </row>
    <row r="11407" spans="1:21" x14ac:dyDescent="0.35">
      <c r="A11407" t="s">
        <v>2726</v>
      </c>
      <c r="B11407" t="s">
        <v>3243</v>
      </c>
      <c r="C11407" t="str">
        <f>SUBSTITUTE(Table1[[#This Row],[Fuel]],", ",",")</f>
        <v>fossil gas: natural gas,fossil liquids: fuel oil</v>
      </c>
      <c r="D11407" t="s">
        <v>3239</v>
      </c>
      <c r="E11407" t="s">
        <v>3275</v>
      </c>
      <c r="H11407" t="s">
        <v>3436</v>
      </c>
      <c r="I11407">
        <v>101</v>
      </c>
      <c r="J11407" t="s">
        <v>3446</v>
      </c>
      <c r="K11407">
        <v>1995</v>
      </c>
      <c r="L11407" t="s">
        <v>29</v>
      </c>
      <c r="M11407" t="s">
        <v>29</v>
      </c>
      <c r="N11407">
        <v>32.356713999999997</v>
      </c>
      <c r="O11407">
        <v>-81.167719000000005</v>
      </c>
      <c r="P11407" t="s">
        <v>3613</v>
      </c>
      <c r="Q11407" s="3">
        <f>Table1[[#This Row],[Capacity (MW)]]*0.395*8760*10^-6</f>
        <v>0.34948020000000002</v>
      </c>
      <c r="R11407" s="3" cm="1">
        <f t="array" ref="R11407">AVERAGE(VLOOKUP(_xlfn.TEXTSPLIT(Table1[[#This Row],[Fuel (no space after comma)]], ","), FuelList_Final_EF!$A$2:$B$65, 2, FALSE))</f>
        <v>65.583341148886291</v>
      </c>
      <c r="S11407" s="3">
        <f>Table1[[#This Row],[Generation (TWh)]]*10^9*VLOOKUP(Table1[[#This Row],[Turbine/Engine Technology]],Technology_HR!$A$2:$B$11,2,FALSE)*10^-6</f>
        <v>3847777.0019999999</v>
      </c>
      <c r="T11407" s="5">
        <f>Table1[[#This Row],[Fuel Consumption (mmBtu)]]*Table1[[#This Row],[Emission Factor (kg CO2/ mmBtu)]]*10^3</f>
        <v>252350071787.00491</v>
      </c>
      <c r="U11407" s="3">
        <f>Table1[[#This Row],[Emissions (g CO2)]]/(Table1[[#This Row],[Generation (TWh)]]*10^9)</f>
        <v>722.072586049238</v>
      </c>
    </row>
    <row r="11408" spans="1:21" x14ac:dyDescent="0.35">
      <c r="A11408" t="s">
        <v>2726</v>
      </c>
      <c r="B11408" t="s">
        <v>3243</v>
      </c>
      <c r="C11408" t="str">
        <f>SUBSTITUTE(Table1[[#This Row],[Fuel]],", ",",")</f>
        <v>fossil gas: natural gas,fossil liquids: fuel oil</v>
      </c>
      <c r="D11408" t="s">
        <v>3239</v>
      </c>
      <c r="E11408" t="s">
        <v>3275</v>
      </c>
      <c r="H11408" t="s">
        <v>3436</v>
      </c>
      <c r="I11408">
        <v>101</v>
      </c>
      <c r="J11408" t="s">
        <v>3446</v>
      </c>
      <c r="K11408">
        <v>1994</v>
      </c>
      <c r="L11408" t="s">
        <v>29</v>
      </c>
      <c r="M11408" t="s">
        <v>29</v>
      </c>
      <c r="N11408">
        <v>32.356713999999997</v>
      </c>
      <c r="O11408">
        <v>-81.167719000000005</v>
      </c>
      <c r="P11408" t="s">
        <v>3613</v>
      </c>
      <c r="Q11408" s="3">
        <f>Table1[[#This Row],[Capacity (MW)]]*0.395*8760*10^-6</f>
        <v>0.34948020000000002</v>
      </c>
      <c r="R11408" s="3" cm="1">
        <f t="array" ref="R11408">AVERAGE(VLOOKUP(_xlfn.TEXTSPLIT(Table1[[#This Row],[Fuel (no space after comma)]], ","), FuelList_Final_EF!$A$2:$B$65, 2, FALSE))</f>
        <v>65.583341148886291</v>
      </c>
      <c r="S11408" s="3">
        <f>Table1[[#This Row],[Generation (TWh)]]*10^9*VLOOKUP(Table1[[#This Row],[Turbine/Engine Technology]],Technology_HR!$A$2:$B$11,2,FALSE)*10^-6</f>
        <v>3847777.0019999999</v>
      </c>
      <c r="T11408" s="5">
        <f>Table1[[#This Row],[Fuel Consumption (mmBtu)]]*Table1[[#This Row],[Emission Factor (kg CO2/ mmBtu)]]*10^3</f>
        <v>252350071787.00491</v>
      </c>
      <c r="U11408" s="3">
        <f>Table1[[#This Row],[Emissions (g CO2)]]/(Table1[[#This Row],[Generation (TWh)]]*10^9)</f>
        <v>722.072586049238</v>
      </c>
    </row>
    <row r="11409" spans="1:21" x14ac:dyDescent="0.35">
      <c r="A11409" t="s">
        <v>2726</v>
      </c>
      <c r="B11409" t="s">
        <v>3243</v>
      </c>
      <c r="C11409" t="str">
        <f>SUBSTITUTE(Table1[[#This Row],[Fuel]],", ",",")</f>
        <v>fossil gas: natural gas,fossil liquids: fuel oil</v>
      </c>
      <c r="D11409" t="s">
        <v>3239</v>
      </c>
      <c r="E11409" t="s">
        <v>3275</v>
      </c>
      <c r="H11409" t="s">
        <v>3436</v>
      </c>
      <c r="I11409">
        <v>101</v>
      </c>
      <c r="J11409" t="s">
        <v>3446</v>
      </c>
      <c r="K11409">
        <v>1994</v>
      </c>
      <c r="L11409" t="s">
        <v>29</v>
      </c>
      <c r="M11409" t="s">
        <v>29</v>
      </c>
      <c r="N11409">
        <v>32.356713999999997</v>
      </c>
      <c r="O11409">
        <v>-81.167719000000005</v>
      </c>
      <c r="P11409" t="s">
        <v>3613</v>
      </c>
      <c r="Q11409" s="3">
        <f>Table1[[#This Row],[Capacity (MW)]]*0.395*8760*10^-6</f>
        <v>0.34948020000000002</v>
      </c>
      <c r="R11409" s="3" cm="1">
        <f t="array" ref="R11409">AVERAGE(VLOOKUP(_xlfn.TEXTSPLIT(Table1[[#This Row],[Fuel (no space after comma)]], ","), FuelList_Final_EF!$A$2:$B$65, 2, FALSE))</f>
        <v>65.583341148886291</v>
      </c>
      <c r="S11409" s="3">
        <f>Table1[[#This Row],[Generation (TWh)]]*10^9*VLOOKUP(Table1[[#This Row],[Turbine/Engine Technology]],Technology_HR!$A$2:$B$11,2,FALSE)*10^-6</f>
        <v>3847777.0019999999</v>
      </c>
      <c r="T11409" s="5">
        <f>Table1[[#This Row],[Fuel Consumption (mmBtu)]]*Table1[[#This Row],[Emission Factor (kg CO2/ mmBtu)]]*10^3</f>
        <v>252350071787.00491</v>
      </c>
      <c r="U11409" s="3">
        <f>Table1[[#This Row],[Emissions (g CO2)]]/(Table1[[#This Row],[Generation (TWh)]]*10^9)</f>
        <v>722.072586049238</v>
      </c>
    </row>
    <row r="11410" spans="1:21" x14ac:dyDescent="0.35">
      <c r="A11410" t="s">
        <v>2726</v>
      </c>
      <c r="B11410" t="s">
        <v>3243</v>
      </c>
      <c r="C11410" t="str">
        <f>SUBSTITUTE(Table1[[#This Row],[Fuel]],", ",",")</f>
        <v>fossil gas: natural gas,fossil liquids: fuel oil</v>
      </c>
      <c r="D11410" t="s">
        <v>3239</v>
      </c>
      <c r="E11410" t="s">
        <v>3275</v>
      </c>
      <c r="H11410" t="s">
        <v>3436</v>
      </c>
      <c r="I11410">
        <v>101</v>
      </c>
      <c r="J11410" t="s">
        <v>3446</v>
      </c>
      <c r="K11410">
        <v>1994</v>
      </c>
      <c r="L11410" t="s">
        <v>29</v>
      </c>
      <c r="M11410" t="s">
        <v>29</v>
      </c>
      <c r="N11410">
        <v>32.356713999999997</v>
      </c>
      <c r="O11410">
        <v>-81.167719000000005</v>
      </c>
      <c r="P11410" t="s">
        <v>3613</v>
      </c>
      <c r="Q11410" s="3">
        <f>Table1[[#This Row],[Capacity (MW)]]*0.395*8760*10^-6</f>
        <v>0.34948020000000002</v>
      </c>
      <c r="R11410" s="3" cm="1">
        <f t="array" ref="R11410">AVERAGE(VLOOKUP(_xlfn.TEXTSPLIT(Table1[[#This Row],[Fuel (no space after comma)]], ","), FuelList_Final_EF!$A$2:$B$65, 2, FALSE))</f>
        <v>65.583341148886291</v>
      </c>
      <c r="S11410" s="3">
        <f>Table1[[#This Row],[Generation (TWh)]]*10^9*VLOOKUP(Table1[[#This Row],[Turbine/Engine Technology]],Technology_HR!$A$2:$B$11,2,FALSE)*10^-6</f>
        <v>3847777.0019999999</v>
      </c>
      <c r="T11410" s="5">
        <f>Table1[[#This Row],[Fuel Consumption (mmBtu)]]*Table1[[#This Row],[Emission Factor (kg CO2/ mmBtu)]]*10^3</f>
        <v>252350071787.00491</v>
      </c>
      <c r="U11410" s="3">
        <f>Table1[[#This Row],[Emissions (g CO2)]]/(Table1[[#This Row],[Generation (TWh)]]*10^9)</f>
        <v>722.072586049238</v>
      </c>
    </row>
    <row r="11411" spans="1:21" x14ac:dyDescent="0.35">
      <c r="A11411" t="s">
        <v>2726</v>
      </c>
      <c r="B11411" t="s">
        <v>3243</v>
      </c>
      <c r="C11411" t="str">
        <f>SUBSTITUTE(Table1[[#This Row],[Fuel]],", ",",")</f>
        <v>fossil gas: natural gas,fossil liquids: fuel oil</v>
      </c>
      <c r="D11411" t="s">
        <v>3239</v>
      </c>
      <c r="E11411" t="s">
        <v>3275</v>
      </c>
      <c r="H11411" t="s">
        <v>3436</v>
      </c>
      <c r="I11411">
        <v>101</v>
      </c>
      <c r="J11411" t="s">
        <v>3446</v>
      </c>
      <c r="K11411">
        <v>1994</v>
      </c>
      <c r="L11411" t="s">
        <v>29</v>
      </c>
      <c r="M11411" t="s">
        <v>29</v>
      </c>
      <c r="N11411">
        <v>32.356713999999997</v>
      </c>
      <c r="O11411">
        <v>-81.167719000000005</v>
      </c>
      <c r="P11411" t="s">
        <v>3613</v>
      </c>
      <c r="Q11411" s="3">
        <f>Table1[[#This Row],[Capacity (MW)]]*0.395*8760*10^-6</f>
        <v>0.34948020000000002</v>
      </c>
      <c r="R11411" s="3" cm="1">
        <f t="array" ref="R11411">AVERAGE(VLOOKUP(_xlfn.TEXTSPLIT(Table1[[#This Row],[Fuel (no space after comma)]], ","), FuelList_Final_EF!$A$2:$B$65, 2, FALSE))</f>
        <v>65.583341148886291</v>
      </c>
      <c r="S11411" s="3">
        <f>Table1[[#This Row],[Generation (TWh)]]*10^9*VLOOKUP(Table1[[#This Row],[Turbine/Engine Technology]],Technology_HR!$A$2:$B$11,2,FALSE)*10^-6</f>
        <v>3847777.0019999999</v>
      </c>
      <c r="T11411" s="5">
        <f>Table1[[#This Row],[Fuel Consumption (mmBtu)]]*Table1[[#This Row],[Emission Factor (kg CO2/ mmBtu)]]*10^3</f>
        <v>252350071787.00491</v>
      </c>
      <c r="U11411" s="3">
        <f>Table1[[#This Row],[Emissions (g CO2)]]/(Table1[[#This Row],[Generation (TWh)]]*10^9)</f>
        <v>722.072586049238</v>
      </c>
    </row>
    <row r="11412" spans="1:21" x14ac:dyDescent="0.35">
      <c r="A11412" t="s">
        <v>2726</v>
      </c>
      <c r="B11412" t="s">
        <v>3243</v>
      </c>
      <c r="C11412" t="str">
        <f>SUBSTITUTE(Table1[[#This Row],[Fuel]],", ",",")</f>
        <v>fossil gas: natural gas,fossil liquids: fuel oil</v>
      </c>
      <c r="D11412" t="s">
        <v>3239</v>
      </c>
      <c r="E11412" t="s">
        <v>3275</v>
      </c>
      <c r="H11412" t="s">
        <v>3436</v>
      </c>
      <c r="I11412">
        <v>101</v>
      </c>
      <c r="J11412" t="s">
        <v>3446</v>
      </c>
      <c r="K11412">
        <v>1994</v>
      </c>
      <c r="L11412" t="s">
        <v>29</v>
      </c>
      <c r="M11412" t="s">
        <v>29</v>
      </c>
      <c r="N11412">
        <v>32.356713999999997</v>
      </c>
      <c r="O11412">
        <v>-81.167719000000005</v>
      </c>
      <c r="P11412" t="s">
        <v>3613</v>
      </c>
      <c r="Q11412" s="3">
        <f>Table1[[#This Row],[Capacity (MW)]]*0.395*8760*10^-6</f>
        <v>0.34948020000000002</v>
      </c>
      <c r="R11412" s="3" cm="1">
        <f t="array" ref="R11412">AVERAGE(VLOOKUP(_xlfn.TEXTSPLIT(Table1[[#This Row],[Fuel (no space after comma)]], ","), FuelList_Final_EF!$A$2:$B$65, 2, FALSE))</f>
        <v>65.583341148886291</v>
      </c>
      <c r="S11412" s="3">
        <f>Table1[[#This Row],[Generation (TWh)]]*10^9*VLOOKUP(Table1[[#This Row],[Turbine/Engine Technology]],Technology_HR!$A$2:$B$11,2,FALSE)*10^-6</f>
        <v>3847777.0019999999</v>
      </c>
      <c r="T11412" s="5">
        <f>Table1[[#This Row],[Fuel Consumption (mmBtu)]]*Table1[[#This Row],[Emission Factor (kg CO2/ mmBtu)]]*10^3</f>
        <v>252350071787.00491</v>
      </c>
      <c r="U11412" s="3">
        <f>Table1[[#This Row],[Emissions (g CO2)]]/(Table1[[#This Row],[Generation (TWh)]]*10^9)</f>
        <v>722.072586049238</v>
      </c>
    </row>
    <row r="11413" spans="1:21" x14ac:dyDescent="0.35">
      <c r="A11413" t="s">
        <v>2726</v>
      </c>
      <c r="B11413" t="s">
        <v>3243</v>
      </c>
      <c r="C11413" t="str">
        <f>SUBSTITUTE(Table1[[#This Row],[Fuel]],", ",",")</f>
        <v>fossil gas: natural gas,fossil liquids: fuel oil</v>
      </c>
      <c r="D11413" t="s">
        <v>3239</v>
      </c>
      <c r="E11413" t="s">
        <v>3275</v>
      </c>
      <c r="H11413" t="s">
        <v>3436</v>
      </c>
      <c r="I11413">
        <v>101</v>
      </c>
      <c r="J11413" t="s">
        <v>3446</v>
      </c>
      <c r="K11413">
        <v>1994</v>
      </c>
      <c r="L11413" t="s">
        <v>29</v>
      </c>
      <c r="M11413" t="s">
        <v>29</v>
      </c>
      <c r="N11413">
        <v>32.356713999999997</v>
      </c>
      <c r="O11413">
        <v>-81.167719000000005</v>
      </c>
      <c r="P11413" t="s">
        <v>3613</v>
      </c>
      <c r="Q11413" s="3">
        <f>Table1[[#This Row],[Capacity (MW)]]*0.395*8760*10^-6</f>
        <v>0.34948020000000002</v>
      </c>
      <c r="R11413" s="3" cm="1">
        <f t="array" ref="R11413">AVERAGE(VLOOKUP(_xlfn.TEXTSPLIT(Table1[[#This Row],[Fuel (no space after comma)]], ","), FuelList_Final_EF!$A$2:$B$65, 2, FALSE))</f>
        <v>65.583341148886291</v>
      </c>
      <c r="S11413" s="3">
        <f>Table1[[#This Row],[Generation (TWh)]]*10^9*VLOOKUP(Table1[[#This Row],[Turbine/Engine Technology]],Technology_HR!$A$2:$B$11,2,FALSE)*10^-6</f>
        <v>3847777.0019999999</v>
      </c>
      <c r="T11413" s="5">
        <f>Table1[[#This Row],[Fuel Consumption (mmBtu)]]*Table1[[#This Row],[Emission Factor (kg CO2/ mmBtu)]]*10^3</f>
        <v>252350071787.00491</v>
      </c>
      <c r="U11413" s="3">
        <f>Table1[[#This Row],[Emissions (g CO2)]]/(Table1[[#This Row],[Generation (TWh)]]*10^9)</f>
        <v>722.072586049238</v>
      </c>
    </row>
    <row r="11414" spans="1:21" x14ac:dyDescent="0.35">
      <c r="A11414" t="s">
        <v>2726</v>
      </c>
      <c r="B11414" t="s">
        <v>3275</v>
      </c>
      <c r="C11414" t="str">
        <f>SUBSTITUTE(Table1[[#This Row],[Fuel]],", ",",")</f>
        <v>fossil liquids: fuel oil</v>
      </c>
      <c r="D11414" t="s">
        <v>3275</v>
      </c>
      <c r="H11414" t="s">
        <v>3436</v>
      </c>
      <c r="I11414">
        <v>55.4</v>
      </c>
      <c r="J11414" t="s">
        <v>3446</v>
      </c>
      <c r="K11414">
        <v>1972</v>
      </c>
      <c r="L11414" t="s">
        <v>29</v>
      </c>
      <c r="M11414" t="s">
        <v>29</v>
      </c>
      <c r="N11414">
        <v>31.213645</v>
      </c>
      <c r="O11414">
        <v>-81.546165000000002</v>
      </c>
      <c r="P11414" t="s">
        <v>3613</v>
      </c>
      <c r="Q11414" s="3">
        <f>Table1[[#This Row],[Capacity (MW)]]*0.395*8760*10^-6</f>
        <v>0.19169507999999999</v>
      </c>
      <c r="R11414" s="3" cm="1">
        <f t="array" ref="R11414">AVERAGE(VLOOKUP(_xlfn.TEXTSPLIT(Table1[[#This Row],[Fuel (no space after comma)]], ","), FuelList_Final_EF!$A$2:$B$65, 2, FALSE))</f>
        <v>78.106682297772565</v>
      </c>
      <c r="S11414" s="3">
        <f>Table1[[#This Row],[Generation (TWh)]]*10^9*VLOOKUP(Table1[[#This Row],[Turbine/Engine Technology]],Technology_HR!$A$2:$B$11,2,FALSE)*10^-6</f>
        <v>2110562.8308000001</v>
      </c>
      <c r="T11414" s="5">
        <f>Table1[[#This Row],[Fuel Consumption (mmBtu)]]*Table1[[#This Row],[Emission Factor (kg CO2/ mmBtu)]]*10^3</f>
        <v>164849060494.78314</v>
      </c>
      <c r="U11414" s="3">
        <f>Table1[[#This Row],[Emissions (g CO2)]]/(Table1[[#This Row],[Generation (TWh)]]*10^9)</f>
        <v>859.95457209847609</v>
      </c>
    </row>
    <row r="11415" spans="1:21" x14ac:dyDescent="0.35">
      <c r="A11415" t="s">
        <v>2726</v>
      </c>
      <c r="B11415" t="s">
        <v>3275</v>
      </c>
      <c r="C11415" t="str">
        <f>SUBSTITUTE(Table1[[#This Row],[Fuel]],", ",",")</f>
        <v>fossil liquids: fuel oil</v>
      </c>
      <c r="D11415" t="s">
        <v>3275</v>
      </c>
      <c r="H11415" t="s">
        <v>3436</v>
      </c>
      <c r="I11415">
        <v>55.4</v>
      </c>
      <c r="J11415" t="s">
        <v>3446</v>
      </c>
      <c r="K11415">
        <v>1972</v>
      </c>
      <c r="L11415" t="s">
        <v>29</v>
      </c>
      <c r="M11415" t="s">
        <v>29</v>
      </c>
      <c r="N11415">
        <v>31.213645</v>
      </c>
      <c r="O11415">
        <v>-81.546165000000002</v>
      </c>
      <c r="P11415" t="s">
        <v>3613</v>
      </c>
      <c r="Q11415" s="3">
        <f>Table1[[#This Row],[Capacity (MW)]]*0.395*8760*10^-6</f>
        <v>0.19169507999999999</v>
      </c>
      <c r="R11415" s="3" cm="1">
        <f t="array" ref="R11415">AVERAGE(VLOOKUP(_xlfn.TEXTSPLIT(Table1[[#This Row],[Fuel (no space after comma)]], ","), FuelList_Final_EF!$A$2:$B$65, 2, FALSE))</f>
        <v>78.106682297772565</v>
      </c>
      <c r="S11415" s="3">
        <f>Table1[[#This Row],[Generation (TWh)]]*10^9*VLOOKUP(Table1[[#This Row],[Turbine/Engine Technology]],Technology_HR!$A$2:$B$11,2,FALSE)*10^-6</f>
        <v>2110562.8308000001</v>
      </c>
      <c r="T11415" s="5">
        <f>Table1[[#This Row],[Fuel Consumption (mmBtu)]]*Table1[[#This Row],[Emission Factor (kg CO2/ mmBtu)]]*10^3</f>
        <v>164849060494.78314</v>
      </c>
      <c r="U11415" s="3">
        <f>Table1[[#This Row],[Emissions (g CO2)]]/(Table1[[#This Row],[Generation (TWh)]]*10^9)</f>
        <v>859.95457209847609</v>
      </c>
    </row>
    <row r="11416" spans="1:21" x14ac:dyDescent="0.35">
      <c r="A11416" t="s">
        <v>2726</v>
      </c>
      <c r="B11416" t="s">
        <v>3275</v>
      </c>
      <c r="C11416" t="str">
        <f>SUBSTITUTE(Table1[[#This Row],[Fuel]],", ",",")</f>
        <v>fossil liquids: fuel oil</v>
      </c>
      <c r="D11416" t="s">
        <v>3275</v>
      </c>
      <c r="H11416" t="s">
        <v>3436</v>
      </c>
      <c r="I11416">
        <v>55.4</v>
      </c>
      <c r="J11416" t="s">
        <v>3446</v>
      </c>
      <c r="K11416">
        <v>1972</v>
      </c>
      <c r="L11416" t="s">
        <v>29</v>
      </c>
      <c r="M11416" t="s">
        <v>29</v>
      </c>
      <c r="N11416">
        <v>31.213645</v>
      </c>
      <c r="O11416">
        <v>-81.546165000000002</v>
      </c>
      <c r="P11416" t="s">
        <v>3613</v>
      </c>
      <c r="Q11416" s="3">
        <f>Table1[[#This Row],[Capacity (MW)]]*0.395*8760*10^-6</f>
        <v>0.19169507999999999</v>
      </c>
      <c r="R11416" s="3" cm="1">
        <f t="array" ref="R11416">AVERAGE(VLOOKUP(_xlfn.TEXTSPLIT(Table1[[#This Row],[Fuel (no space after comma)]], ","), FuelList_Final_EF!$A$2:$B$65, 2, FALSE))</f>
        <v>78.106682297772565</v>
      </c>
      <c r="S11416" s="3">
        <f>Table1[[#This Row],[Generation (TWh)]]*10^9*VLOOKUP(Table1[[#This Row],[Turbine/Engine Technology]],Technology_HR!$A$2:$B$11,2,FALSE)*10^-6</f>
        <v>2110562.8308000001</v>
      </c>
      <c r="T11416" s="5">
        <f>Table1[[#This Row],[Fuel Consumption (mmBtu)]]*Table1[[#This Row],[Emission Factor (kg CO2/ mmBtu)]]*10^3</f>
        <v>164849060494.78314</v>
      </c>
      <c r="U11416" s="3">
        <f>Table1[[#This Row],[Emissions (g CO2)]]/(Table1[[#This Row],[Generation (TWh)]]*10^9)</f>
        <v>859.95457209847609</v>
      </c>
    </row>
    <row r="11417" spans="1:21" x14ac:dyDescent="0.35">
      <c r="A11417" t="s">
        <v>2726</v>
      </c>
      <c r="B11417" t="s">
        <v>3275</v>
      </c>
      <c r="C11417" t="str">
        <f>SUBSTITUTE(Table1[[#This Row],[Fuel]],", ",",")</f>
        <v>fossil liquids: fuel oil</v>
      </c>
      <c r="D11417" t="s">
        <v>3275</v>
      </c>
      <c r="H11417" t="s">
        <v>3436</v>
      </c>
      <c r="I11417">
        <v>65.3</v>
      </c>
      <c r="J11417" t="s">
        <v>3446</v>
      </c>
      <c r="K11417">
        <v>1972</v>
      </c>
      <c r="L11417" t="s">
        <v>29</v>
      </c>
      <c r="M11417" t="s">
        <v>29</v>
      </c>
      <c r="N11417">
        <v>31.213645</v>
      </c>
      <c r="O11417">
        <v>-81.546165000000002</v>
      </c>
      <c r="P11417" t="s">
        <v>3613</v>
      </c>
      <c r="Q11417" s="3">
        <f>Table1[[#This Row],[Capacity (MW)]]*0.395*8760*10^-6</f>
        <v>0.22595106000000001</v>
      </c>
      <c r="R11417" s="3" cm="1">
        <f t="array" ref="R11417">AVERAGE(VLOOKUP(_xlfn.TEXTSPLIT(Table1[[#This Row],[Fuel (no space after comma)]], ","), FuelList_Final_EF!$A$2:$B$65, 2, FALSE))</f>
        <v>78.106682297772565</v>
      </c>
      <c r="S11417" s="3">
        <f>Table1[[#This Row],[Generation (TWh)]]*10^9*VLOOKUP(Table1[[#This Row],[Turbine/Engine Technology]],Technology_HR!$A$2:$B$11,2,FALSE)*10^-6</f>
        <v>2487721.1705999998</v>
      </c>
      <c r="T11417" s="5">
        <f>Table1[[#This Row],[Fuel Consumption (mmBtu)]]*Table1[[#This Row],[Emission Factor (kg CO2/ mmBtu)]]*10^3</f>
        <v>194307647117.49707</v>
      </c>
      <c r="U11417" s="3">
        <f>Table1[[#This Row],[Emissions (g CO2)]]/(Table1[[#This Row],[Generation (TWh)]]*10^9)</f>
        <v>859.95457209847598</v>
      </c>
    </row>
    <row r="11418" spans="1:21" x14ac:dyDescent="0.35">
      <c r="A11418" t="s">
        <v>2726</v>
      </c>
      <c r="B11418" t="s">
        <v>3275</v>
      </c>
      <c r="C11418" t="str">
        <f>SUBSTITUTE(Table1[[#This Row],[Fuel]],", ",",")</f>
        <v>fossil liquids: fuel oil</v>
      </c>
      <c r="D11418" t="s">
        <v>3275</v>
      </c>
      <c r="H11418" t="s">
        <v>3436</v>
      </c>
      <c r="I11418">
        <v>65.3</v>
      </c>
      <c r="J11418" t="s">
        <v>3446</v>
      </c>
      <c r="K11418">
        <v>1972</v>
      </c>
      <c r="L11418" t="s">
        <v>29</v>
      </c>
      <c r="M11418" t="s">
        <v>29</v>
      </c>
      <c r="N11418">
        <v>31.213645</v>
      </c>
      <c r="O11418">
        <v>-81.546165000000002</v>
      </c>
      <c r="P11418" t="s">
        <v>3613</v>
      </c>
      <c r="Q11418" s="3">
        <f>Table1[[#This Row],[Capacity (MW)]]*0.395*8760*10^-6</f>
        <v>0.22595106000000001</v>
      </c>
      <c r="R11418" s="3" cm="1">
        <f t="array" ref="R11418">AVERAGE(VLOOKUP(_xlfn.TEXTSPLIT(Table1[[#This Row],[Fuel (no space after comma)]], ","), FuelList_Final_EF!$A$2:$B$65, 2, FALSE))</f>
        <v>78.106682297772565</v>
      </c>
      <c r="S11418" s="3">
        <f>Table1[[#This Row],[Generation (TWh)]]*10^9*VLOOKUP(Table1[[#This Row],[Turbine/Engine Technology]],Technology_HR!$A$2:$B$11,2,FALSE)*10^-6</f>
        <v>2487721.1705999998</v>
      </c>
      <c r="T11418" s="5">
        <f>Table1[[#This Row],[Fuel Consumption (mmBtu)]]*Table1[[#This Row],[Emission Factor (kg CO2/ mmBtu)]]*10^3</f>
        <v>194307647117.49707</v>
      </c>
      <c r="U11418" s="3">
        <f>Table1[[#This Row],[Emissions (g CO2)]]/(Table1[[#This Row],[Generation (TWh)]]*10^9)</f>
        <v>859.95457209847598</v>
      </c>
    </row>
    <row r="11419" spans="1:21" x14ac:dyDescent="0.35">
      <c r="A11419" t="s">
        <v>2726</v>
      </c>
      <c r="B11419" t="s">
        <v>3275</v>
      </c>
      <c r="C11419" t="str">
        <f>SUBSTITUTE(Table1[[#This Row],[Fuel]],", ",",")</f>
        <v>fossil liquids: fuel oil</v>
      </c>
      <c r="D11419" t="s">
        <v>3275</v>
      </c>
      <c r="H11419" t="s">
        <v>3436</v>
      </c>
      <c r="I11419">
        <v>65.3</v>
      </c>
      <c r="J11419" t="s">
        <v>3446</v>
      </c>
      <c r="K11419">
        <v>1972</v>
      </c>
      <c r="L11419" t="s">
        <v>29</v>
      </c>
      <c r="M11419" t="s">
        <v>29</v>
      </c>
      <c r="N11419">
        <v>31.213645</v>
      </c>
      <c r="O11419">
        <v>-81.546165000000002</v>
      </c>
      <c r="P11419" t="s">
        <v>3613</v>
      </c>
      <c r="Q11419" s="3">
        <f>Table1[[#This Row],[Capacity (MW)]]*0.395*8760*10^-6</f>
        <v>0.22595106000000001</v>
      </c>
      <c r="R11419" s="3" cm="1">
        <f t="array" ref="R11419">AVERAGE(VLOOKUP(_xlfn.TEXTSPLIT(Table1[[#This Row],[Fuel (no space after comma)]], ","), FuelList_Final_EF!$A$2:$B$65, 2, FALSE))</f>
        <v>78.106682297772565</v>
      </c>
      <c r="S11419" s="3">
        <f>Table1[[#This Row],[Generation (TWh)]]*10^9*VLOOKUP(Table1[[#This Row],[Turbine/Engine Technology]],Technology_HR!$A$2:$B$11,2,FALSE)*10^-6</f>
        <v>2487721.1705999998</v>
      </c>
      <c r="T11419" s="5">
        <f>Table1[[#This Row],[Fuel Consumption (mmBtu)]]*Table1[[#This Row],[Emission Factor (kg CO2/ mmBtu)]]*10^3</f>
        <v>194307647117.49707</v>
      </c>
      <c r="U11419" s="3">
        <f>Table1[[#This Row],[Emissions (g CO2)]]/(Table1[[#This Row],[Generation (TWh)]]*10^9)</f>
        <v>859.95457209847598</v>
      </c>
    </row>
    <row r="11420" spans="1:21" x14ac:dyDescent="0.35">
      <c r="A11420" t="s">
        <v>2726</v>
      </c>
      <c r="B11420" t="s">
        <v>3275</v>
      </c>
      <c r="C11420" t="str">
        <f>SUBSTITUTE(Table1[[#This Row],[Fuel]],", ",",")</f>
        <v>fossil liquids: fuel oil</v>
      </c>
      <c r="D11420" t="s">
        <v>3275</v>
      </c>
      <c r="H11420" t="s">
        <v>3436</v>
      </c>
      <c r="I11420">
        <v>65.3</v>
      </c>
      <c r="J11420" t="s">
        <v>3446</v>
      </c>
      <c r="K11420">
        <v>1972</v>
      </c>
      <c r="L11420" t="s">
        <v>29</v>
      </c>
      <c r="M11420" t="s">
        <v>29</v>
      </c>
      <c r="N11420">
        <v>31.213645</v>
      </c>
      <c r="O11420">
        <v>-81.546165000000002</v>
      </c>
      <c r="P11420" t="s">
        <v>3613</v>
      </c>
      <c r="Q11420" s="3">
        <f>Table1[[#This Row],[Capacity (MW)]]*0.395*8760*10^-6</f>
        <v>0.22595106000000001</v>
      </c>
      <c r="R11420" s="3" cm="1">
        <f t="array" ref="R11420">AVERAGE(VLOOKUP(_xlfn.TEXTSPLIT(Table1[[#This Row],[Fuel (no space after comma)]], ","), FuelList_Final_EF!$A$2:$B$65, 2, FALSE))</f>
        <v>78.106682297772565</v>
      </c>
      <c r="S11420" s="3">
        <f>Table1[[#This Row],[Generation (TWh)]]*10^9*VLOOKUP(Table1[[#This Row],[Turbine/Engine Technology]],Technology_HR!$A$2:$B$11,2,FALSE)*10^-6</f>
        <v>2487721.1705999998</v>
      </c>
      <c r="T11420" s="5">
        <f>Table1[[#This Row],[Fuel Consumption (mmBtu)]]*Table1[[#This Row],[Emission Factor (kg CO2/ mmBtu)]]*10^3</f>
        <v>194307647117.49707</v>
      </c>
      <c r="U11420" s="3">
        <f>Table1[[#This Row],[Emissions (g CO2)]]/(Table1[[#This Row],[Generation (TWh)]]*10^9)</f>
        <v>859.95457209847598</v>
      </c>
    </row>
    <row r="11421" spans="1:21" x14ac:dyDescent="0.35">
      <c r="A11421" t="s">
        <v>2726</v>
      </c>
      <c r="B11421" t="s">
        <v>3275</v>
      </c>
      <c r="C11421" t="str">
        <f>SUBSTITUTE(Table1[[#This Row],[Fuel]],", ",",")</f>
        <v>fossil liquids: fuel oil</v>
      </c>
      <c r="D11421" t="s">
        <v>3275</v>
      </c>
      <c r="H11421" t="s">
        <v>3436</v>
      </c>
      <c r="I11421">
        <v>65.3</v>
      </c>
      <c r="J11421" t="s">
        <v>3446</v>
      </c>
      <c r="K11421">
        <v>1972</v>
      </c>
      <c r="L11421" t="s">
        <v>29</v>
      </c>
      <c r="M11421" t="s">
        <v>29</v>
      </c>
      <c r="N11421">
        <v>31.213645</v>
      </c>
      <c r="O11421">
        <v>-81.546165000000002</v>
      </c>
      <c r="P11421" t="s">
        <v>3613</v>
      </c>
      <c r="Q11421" s="3">
        <f>Table1[[#This Row],[Capacity (MW)]]*0.395*8760*10^-6</f>
        <v>0.22595106000000001</v>
      </c>
      <c r="R11421" s="3" cm="1">
        <f t="array" ref="R11421">AVERAGE(VLOOKUP(_xlfn.TEXTSPLIT(Table1[[#This Row],[Fuel (no space after comma)]], ","), FuelList_Final_EF!$A$2:$B$65, 2, FALSE))</f>
        <v>78.106682297772565</v>
      </c>
      <c r="S11421" s="3">
        <f>Table1[[#This Row],[Generation (TWh)]]*10^9*VLOOKUP(Table1[[#This Row],[Turbine/Engine Technology]],Technology_HR!$A$2:$B$11,2,FALSE)*10^-6</f>
        <v>2487721.1705999998</v>
      </c>
      <c r="T11421" s="5">
        <f>Table1[[#This Row],[Fuel Consumption (mmBtu)]]*Table1[[#This Row],[Emission Factor (kg CO2/ mmBtu)]]*10^3</f>
        <v>194307647117.49707</v>
      </c>
      <c r="U11421" s="3">
        <f>Table1[[#This Row],[Emissions (g CO2)]]/(Table1[[#This Row],[Generation (TWh)]]*10^9)</f>
        <v>859.95457209847598</v>
      </c>
    </row>
    <row r="11422" spans="1:21" x14ac:dyDescent="0.35">
      <c r="A11422" t="s">
        <v>2726</v>
      </c>
      <c r="B11422" t="s">
        <v>3275</v>
      </c>
      <c r="C11422" t="str">
        <f>SUBSTITUTE(Table1[[#This Row],[Fuel]],", ",",")</f>
        <v>fossil liquids: fuel oil</v>
      </c>
      <c r="D11422" t="s">
        <v>3275</v>
      </c>
      <c r="H11422" t="s">
        <v>3436</v>
      </c>
      <c r="I11422">
        <v>65.3</v>
      </c>
      <c r="J11422" t="s">
        <v>3446</v>
      </c>
      <c r="K11422">
        <v>1972</v>
      </c>
      <c r="L11422" t="s">
        <v>29</v>
      </c>
      <c r="M11422" t="s">
        <v>29</v>
      </c>
      <c r="N11422">
        <v>31.213645</v>
      </c>
      <c r="O11422">
        <v>-81.546165000000002</v>
      </c>
      <c r="P11422" t="s">
        <v>3613</v>
      </c>
      <c r="Q11422" s="3">
        <f>Table1[[#This Row],[Capacity (MW)]]*0.395*8760*10^-6</f>
        <v>0.22595106000000001</v>
      </c>
      <c r="R11422" s="3" cm="1">
        <f t="array" ref="R11422">AVERAGE(VLOOKUP(_xlfn.TEXTSPLIT(Table1[[#This Row],[Fuel (no space after comma)]], ","), FuelList_Final_EF!$A$2:$B$65, 2, FALSE))</f>
        <v>78.106682297772565</v>
      </c>
      <c r="S11422" s="3">
        <f>Table1[[#This Row],[Generation (TWh)]]*10^9*VLOOKUP(Table1[[#This Row],[Turbine/Engine Technology]],Technology_HR!$A$2:$B$11,2,FALSE)*10^-6</f>
        <v>2487721.1705999998</v>
      </c>
      <c r="T11422" s="5">
        <f>Table1[[#This Row],[Fuel Consumption (mmBtu)]]*Table1[[#This Row],[Emission Factor (kg CO2/ mmBtu)]]*10^3</f>
        <v>194307647117.49707</v>
      </c>
      <c r="U11422" s="3">
        <f>Table1[[#This Row],[Emissions (g CO2)]]/(Table1[[#This Row],[Generation (TWh)]]*10^9)</f>
        <v>859.95457209847598</v>
      </c>
    </row>
    <row r="11423" spans="1:21" x14ac:dyDescent="0.35">
      <c r="A11423" t="s">
        <v>2532</v>
      </c>
      <c r="B11423" t="s">
        <v>3239</v>
      </c>
      <c r="C11423" t="str">
        <f>SUBSTITUTE(Table1[[#This Row],[Fuel]],", ",",")</f>
        <v>fossil gas: natural gas</v>
      </c>
      <c r="D11423" t="s">
        <v>3239</v>
      </c>
      <c r="H11423" t="s">
        <v>3440</v>
      </c>
      <c r="I11423">
        <v>146.80000000000001</v>
      </c>
      <c r="J11423" t="s">
        <v>3446</v>
      </c>
      <c r="K11423">
        <v>2016</v>
      </c>
      <c r="L11423" t="s">
        <v>29</v>
      </c>
      <c r="M11423" t="s">
        <v>29</v>
      </c>
      <c r="N11423">
        <v>34.056119000000002</v>
      </c>
      <c r="O11423">
        <v>-81.217617000000004</v>
      </c>
      <c r="P11423" t="s">
        <v>3613</v>
      </c>
      <c r="Q11423" s="3">
        <f>Table1[[#This Row],[Capacity (MW)]]*0.395*8760*10^-6</f>
        <v>0.50795736000000002</v>
      </c>
      <c r="R11423" s="3" cm="1">
        <f t="array" ref="R11423">AVERAGE(VLOOKUP(_xlfn.TEXTSPLIT(Table1[[#This Row],[Fuel (no space after comma)]], ","), FuelList_Final_EF!$A$2:$B$65, 2, FALSE))</f>
        <v>53.06</v>
      </c>
      <c r="S11423" s="3">
        <f>Table1[[#This Row],[Generation (TWh)]]*10^9*VLOOKUP(Table1[[#This Row],[Turbine/Engine Technology]],Technology_HR!$A$2:$B$11,2,FALSE)*10^-6</f>
        <v>5224341.4475999996</v>
      </c>
      <c r="T11423" s="5">
        <f>Table1[[#This Row],[Fuel Consumption (mmBtu)]]*Table1[[#This Row],[Emission Factor (kg CO2/ mmBtu)]]*10^3</f>
        <v>277203557209.65601</v>
      </c>
      <c r="U11423" s="3">
        <f>Table1[[#This Row],[Emissions (g CO2)]]/(Table1[[#This Row],[Generation (TWh)]]*10^9)</f>
        <v>545.72209999999995</v>
      </c>
    </row>
    <row r="11424" spans="1:21" x14ac:dyDescent="0.35">
      <c r="A11424" t="s">
        <v>2532</v>
      </c>
      <c r="B11424" t="s">
        <v>3239</v>
      </c>
      <c r="C11424" t="str">
        <f>SUBSTITUTE(Table1[[#This Row],[Fuel]],", ",",")</f>
        <v>fossil gas: natural gas</v>
      </c>
      <c r="D11424" t="s">
        <v>3239</v>
      </c>
      <c r="H11424" t="s">
        <v>3440</v>
      </c>
      <c r="I11424">
        <v>146.80000000000001</v>
      </c>
      <c r="J11424" t="s">
        <v>3446</v>
      </c>
      <c r="K11424">
        <v>2016</v>
      </c>
      <c r="L11424" t="s">
        <v>29</v>
      </c>
      <c r="M11424" t="s">
        <v>29</v>
      </c>
      <c r="N11424">
        <v>34.056119000000002</v>
      </c>
      <c r="O11424">
        <v>-81.217617000000004</v>
      </c>
      <c r="P11424" t="s">
        <v>3613</v>
      </c>
      <c r="Q11424" s="3">
        <f>Table1[[#This Row],[Capacity (MW)]]*0.395*8760*10^-6</f>
        <v>0.50795736000000002</v>
      </c>
      <c r="R11424" s="3" cm="1">
        <f t="array" ref="R11424">AVERAGE(VLOOKUP(_xlfn.TEXTSPLIT(Table1[[#This Row],[Fuel (no space after comma)]], ","), FuelList_Final_EF!$A$2:$B$65, 2, FALSE))</f>
        <v>53.06</v>
      </c>
      <c r="S11424" s="3">
        <f>Table1[[#This Row],[Generation (TWh)]]*10^9*VLOOKUP(Table1[[#This Row],[Turbine/Engine Technology]],Technology_HR!$A$2:$B$11,2,FALSE)*10^-6</f>
        <v>5224341.4475999996</v>
      </c>
      <c r="T11424" s="5">
        <f>Table1[[#This Row],[Fuel Consumption (mmBtu)]]*Table1[[#This Row],[Emission Factor (kg CO2/ mmBtu)]]*10^3</f>
        <v>277203557209.65601</v>
      </c>
      <c r="U11424" s="3">
        <f>Table1[[#This Row],[Emissions (g CO2)]]/(Table1[[#This Row],[Generation (TWh)]]*10^9)</f>
        <v>545.72209999999995</v>
      </c>
    </row>
    <row r="11425" spans="1:21" x14ac:dyDescent="0.35">
      <c r="A11425" t="s">
        <v>2689</v>
      </c>
      <c r="B11425" t="s">
        <v>3239</v>
      </c>
      <c r="C11425" t="str">
        <f>SUBSTITUTE(Table1[[#This Row],[Fuel]],", ",",")</f>
        <v>fossil gas: natural gas</v>
      </c>
      <c r="D11425" t="s">
        <v>3239</v>
      </c>
      <c r="H11425" t="s">
        <v>3438</v>
      </c>
      <c r="I11425">
        <v>765</v>
      </c>
      <c r="J11425" t="s">
        <v>3447</v>
      </c>
      <c r="K11425">
        <v>2030</v>
      </c>
      <c r="L11425" t="s">
        <v>29</v>
      </c>
      <c r="M11425" t="s">
        <v>29</v>
      </c>
      <c r="N11425">
        <v>38.000535999999997</v>
      </c>
      <c r="O11425">
        <v>-97.920665</v>
      </c>
      <c r="P11425" t="s">
        <v>3613</v>
      </c>
      <c r="Q11425" s="3">
        <f>Table1[[#This Row],[Capacity (MW)]]*0.395*8760*10^-6</f>
        <v>2.6470530000000001</v>
      </c>
      <c r="R11425" s="3" cm="1">
        <f t="array" ref="R11425">AVERAGE(VLOOKUP(_xlfn.TEXTSPLIT(Table1[[#This Row],[Fuel (no space after comma)]], ","), FuelList_Final_EF!$A$2:$B$65, 2, FALSE))</f>
        <v>53.06</v>
      </c>
      <c r="S11425" s="3">
        <f>Table1[[#This Row],[Generation (TWh)]]*10^9*VLOOKUP(Table1[[#This Row],[Turbine/Engine Technology]],Technology_HR!$A$2:$B$11,2,FALSE)*10^-6</f>
        <v>19982603.096999999</v>
      </c>
      <c r="T11425" s="5">
        <f>Table1[[#This Row],[Fuel Consumption (mmBtu)]]*Table1[[#This Row],[Emission Factor (kg CO2/ mmBtu)]]*10^3</f>
        <v>1060276920326.8201</v>
      </c>
      <c r="U11425" s="3">
        <f>Table1[[#This Row],[Emissions (g CO2)]]/(Table1[[#This Row],[Generation (TWh)]]*10^9)</f>
        <v>400.54994000000005</v>
      </c>
    </row>
    <row r="11426" spans="1:21" x14ac:dyDescent="0.35">
      <c r="A11426" t="s">
        <v>2882</v>
      </c>
      <c r="B11426" t="s">
        <v>3243</v>
      </c>
      <c r="C11426" t="str">
        <f>SUBSTITUTE(Table1[[#This Row],[Fuel]],", ",",")</f>
        <v>fossil gas: natural gas,fossil liquids: fuel oil</v>
      </c>
      <c r="D11426" t="s">
        <v>3239</v>
      </c>
      <c r="E11426" t="s">
        <v>3275</v>
      </c>
      <c r="H11426" t="s">
        <v>3436</v>
      </c>
      <c r="I11426">
        <v>72</v>
      </c>
      <c r="J11426" t="s">
        <v>3446</v>
      </c>
      <c r="K11426">
        <v>1973</v>
      </c>
      <c r="L11426" t="s">
        <v>29</v>
      </c>
      <c r="M11426" t="s">
        <v>29</v>
      </c>
      <c r="N11426">
        <v>38.363410999999999</v>
      </c>
      <c r="O11426">
        <v>-97.683350000000004</v>
      </c>
      <c r="P11426" t="s">
        <v>3613</v>
      </c>
      <c r="Q11426" s="3">
        <f>Table1[[#This Row],[Capacity (MW)]]*0.395*8760*10^-6</f>
        <v>0.24913440000000001</v>
      </c>
      <c r="R11426" s="3" cm="1">
        <f t="array" ref="R11426">AVERAGE(VLOOKUP(_xlfn.TEXTSPLIT(Table1[[#This Row],[Fuel (no space after comma)]], ","), FuelList_Final_EF!$A$2:$B$65, 2, FALSE))</f>
        <v>65.583341148886291</v>
      </c>
      <c r="S11426" s="3">
        <f>Table1[[#This Row],[Generation (TWh)]]*10^9*VLOOKUP(Table1[[#This Row],[Turbine/Engine Technology]],Technology_HR!$A$2:$B$11,2,FALSE)*10^-6</f>
        <v>2742969.7439999999</v>
      </c>
      <c r="T11426" s="5">
        <f>Table1[[#This Row],[Fuel Consumption (mmBtu)]]*Table1[[#This Row],[Emission Factor (kg CO2/ mmBtu)]]*10^3</f>
        <v>179893120481.82529</v>
      </c>
      <c r="U11426" s="3">
        <f>Table1[[#This Row],[Emissions (g CO2)]]/(Table1[[#This Row],[Generation (TWh)]]*10^9)</f>
        <v>722.072586049238</v>
      </c>
    </row>
    <row r="11427" spans="1:21" x14ac:dyDescent="0.35">
      <c r="A11427" t="s">
        <v>2882</v>
      </c>
      <c r="B11427" t="s">
        <v>3275</v>
      </c>
      <c r="C11427" t="str">
        <f>SUBSTITUTE(Table1[[#This Row],[Fuel]],", ",",")</f>
        <v>fossil liquids: fuel oil</v>
      </c>
      <c r="D11427" t="s">
        <v>3275</v>
      </c>
      <c r="H11427" t="s">
        <v>3436</v>
      </c>
      <c r="I11427">
        <v>71.2</v>
      </c>
      <c r="J11427" t="s">
        <v>3446</v>
      </c>
      <c r="K11427">
        <v>1976</v>
      </c>
      <c r="L11427" t="s">
        <v>29</v>
      </c>
      <c r="M11427" t="s">
        <v>29</v>
      </c>
      <c r="N11427">
        <v>38.363410999999999</v>
      </c>
      <c r="O11427">
        <v>-97.683350000000004</v>
      </c>
      <c r="P11427" t="s">
        <v>3613</v>
      </c>
      <c r="Q11427" s="3">
        <f>Table1[[#This Row],[Capacity (MW)]]*0.395*8760*10^-6</f>
        <v>0.24636624000000001</v>
      </c>
      <c r="R11427" s="3" cm="1">
        <f t="array" ref="R11427">AVERAGE(VLOOKUP(_xlfn.TEXTSPLIT(Table1[[#This Row],[Fuel (no space after comma)]], ","), FuelList_Final_EF!$A$2:$B$65, 2, FALSE))</f>
        <v>78.106682297772565</v>
      </c>
      <c r="S11427" s="3">
        <f>Table1[[#This Row],[Generation (TWh)]]*10^9*VLOOKUP(Table1[[#This Row],[Turbine/Engine Technology]],Technology_HR!$A$2:$B$11,2,FALSE)*10^-6</f>
        <v>2712492.3023999999</v>
      </c>
      <c r="T11427" s="5">
        <f>Table1[[#This Row],[Fuel Consumption (mmBtu)]]*Table1[[#This Row],[Emission Factor (kg CO2/ mmBtu)]]*10^3</f>
        <v>211863774498.71042</v>
      </c>
      <c r="U11427" s="3">
        <f>Table1[[#This Row],[Emissions (g CO2)]]/(Table1[[#This Row],[Generation (TWh)]]*10^9)</f>
        <v>859.95457209847586</v>
      </c>
    </row>
    <row r="11428" spans="1:21" x14ac:dyDescent="0.35">
      <c r="A11428" t="s">
        <v>2882</v>
      </c>
      <c r="B11428" t="s">
        <v>3243</v>
      </c>
      <c r="C11428" t="str">
        <f>SUBSTITUTE(Table1[[#This Row],[Fuel]],", ",",")</f>
        <v>fossil gas: natural gas,fossil liquids: fuel oil</v>
      </c>
      <c r="D11428" t="s">
        <v>3239</v>
      </c>
      <c r="E11428" t="s">
        <v>3275</v>
      </c>
      <c r="H11428" t="s">
        <v>3436</v>
      </c>
      <c r="I11428">
        <v>71</v>
      </c>
      <c r="J11428" t="s">
        <v>3446</v>
      </c>
      <c r="K11428">
        <v>1979</v>
      </c>
      <c r="L11428" t="s">
        <v>29</v>
      </c>
      <c r="M11428" t="s">
        <v>29</v>
      </c>
      <c r="N11428">
        <v>38.363410999999999</v>
      </c>
      <c r="O11428">
        <v>-97.683350000000004</v>
      </c>
      <c r="P11428" t="s">
        <v>3613</v>
      </c>
      <c r="Q11428" s="3">
        <f>Table1[[#This Row],[Capacity (MW)]]*0.395*8760*10^-6</f>
        <v>0.24567420000000001</v>
      </c>
      <c r="R11428" s="3" cm="1">
        <f t="array" ref="R11428">AVERAGE(VLOOKUP(_xlfn.TEXTSPLIT(Table1[[#This Row],[Fuel (no space after comma)]], ","), FuelList_Final_EF!$A$2:$B$65, 2, FALSE))</f>
        <v>65.583341148886291</v>
      </c>
      <c r="S11428" s="3">
        <f>Table1[[#This Row],[Generation (TWh)]]*10^9*VLOOKUP(Table1[[#This Row],[Turbine/Engine Technology]],Technology_HR!$A$2:$B$11,2,FALSE)*10^-6</f>
        <v>2704872.9419999998</v>
      </c>
      <c r="T11428" s="5">
        <f>Table1[[#This Row],[Fuel Consumption (mmBtu)]]*Table1[[#This Row],[Emission Factor (kg CO2/ mmBtu)]]*10^3</f>
        <v>177394604919.57773</v>
      </c>
      <c r="U11428" s="3">
        <f>Table1[[#This Row],[Emissions (g CO2)]]/(Table1[[#This Row],[Generation (TWh)]]*10^9)</f>
        <v>722.07258604923811</v>
      </c>
    </row>
    <row r="11429" spans="1:21" x14ac:dyDescent="0.35">
      <c r="A11429" t="s">
        <v>2882</v>
      </c>
      <c r="B11429" t="s">
        <v>3243</v>
      </c>
      <c r="C11429" t="str">
        <f>SUBSTITUTE(Table1[[#This Row],[Fuel]],", ",",")</f>
        <v>fossil gas: natural gas,fossil liquids: fuel oil</v>
      </c>
      <c r="D11429" t="s">
        <v>3239</v>
      </c>
      <c r="E11429" t="s">
        <v>3275</v>
      </c>
      <c r="H11429" t="s">
        <v>3436</v>
      </c>
      <c r="I11429">
        <v>116</v>
      </c>
      <c r="J11429" t="s">
        <v>3446</v>
      </c>
      <c r="K11429">
        <v>1998</v>
      </c>
      <c r="L11429" t="s">
        <v>29</v>
      </c>
      <c r="M11429" t="s">
        <v>29</v>
      </c>
      <c r="N11429">
        <v>38.389319999999998</v>
      </c>
      <c r="O11429">
        <v>-97.611080000000001</v>
      </c>
      <c r="P11429" t="s">
        <v>3613</v>
      </c>
      <c r="Q11429" s="3">
        <f>Table1[[#This Row],[Capacity (MW)]]*0.395*8760*10^-6</f>
        <v>0.4013832</v>
      </c>
      <c r="R11429" s="3" cm="1">
        <f t="array" ref="R11429">AVERAGE(VLOOKUP(_xlfn.TEXTSPLIT(Table1[[#This Row],[Fuel (no space after comma)]], ","), FuelList_Final_EF!$A$2:$B$65, 2, FALSE))</f>
        <v>65.583341148886291</v>
      </c>
      <c r="S11429" s="3">
        <f>Table1[[#This Row],[Generation (TWh)]]*10^9*VLOOKUP(Table1[[#This Row],[Turbine/Engine Technology]],Technology_HR!$A$2:$B$11,2,FALSE)*10^-6</f>
        <v>4419229.0319999997</v>
      </c>
      <c r="T11429" s="5">
        <f>Table1[[#This Row],[Fuel Consumption (mmBtu)]]*Table1[[#This Row],[Emission Factor (kg CO2/ mmBtu)]]*10^3</f>
        <v>289827805220.71851</v>
      </c>
      <c r="U11429" s="3">
        <f>Table1[[#This Row],[Emissions (g CO2)]]/(Table1[[#This Row],[Generation (TWh)]]*10^9)</f>
        <v>722.072586049238</v>
      </c>
    </row>
    <row r="11430" spans="1:21" x14ac:dyDescent="0.35">
      <c r="A11430" t="s">
        <v>2584</v>
      </c>
      <c r="B11430" t="s">
        <v>3243</v>
      </c>
      <c r="C11430" t="str">
        <f>SUBSTITUTE(Table1[[#This Row],[Fuel]],", ",",")</f>
        <v>fossil gas: natural gas,fossil liquids: fuel oil</v>
      </c>
      <c r="D11430" t="s">
        <v>3239</v>
      </c>
      <c r="E11430" t="s">
        <v>3275</v>
      </c>
      <c r="H11430" t="s">
        <v>3438</v>
      </c>
      <c r="I11430">
        <v>147</v>
      </c>
      <c r="J11430" t="s">
        <v>3446</v>
      </c>
      <c r="K11430">
        <v>1996</v>
      </c>
      <c r="L11430" t="s">
        <v>29</v>
      </c>
      <c r="M11430" t="s">
        <v>29</v>
      </c>
      <c r="N11430">
        <v>31.400255000000001</v>
      </c>
      <c r="O11430">
        <v>-86.47645</v>
      </c>
      <c r="P11430" t="s">
        <v>3613</v>
      </c>
      <c r="Q11430" s="3">
        <f>Table1[[#This Row],[Capacity (MW)]]*0.395*8760*10^-6</f>
        <v>0.50864940000000003</v>
      </c>
      <c r="R11430" s="3" cm="1">
        <f t="array" ref="R11430">AVERAGE(VLOOKUP(_xlfn.TEXTSPLIT(Table1[[#This Row],[Fuel (no space after comma)]], ","), FuelList_Final_EF!$A$2:$B$65, 2, FALSE))</f>
        <v>65.583341148886291</v>
      </c>
      <c r="S11430" s="3">
        <f>Table1[[#This Row],[Generation (TWh)]]*10^9*VLOOKUP(Table1[[#This Row],[Turbine/Engine Technology]],Technology_HR!$A$2:$B$11,2,FALSE)*10^-6</f>
        <v>3839794.3205999997</v>
      </c>
      <c r="T11430" s="5">
        <f>Table1[[#This Row],[Fuel Consumption (mmBtu)]]*Table1[[#This Row],[Emission Factor (kg CO2/ mmBtu)]]*10^3</f>
        <v>251826540869.46582</v>
      </c>
      <c r="U11430" s="3">
        <f>Table1[[#This Row],[Emissions (g CO2)]]/(Table1[[#This Row],[Generation (TWh)]]*10^9)</f>
        <v>495.08864233294253</v>
      </c>
    </row>
    <row r="11431" spans="1:21" x14ac:dyDescent="0.35">
      <c r="A11431" t="s">
        <v>2584</v>
      </c>
      <c r="B11431" t="s">
        <v>3243</v>
      </c>
      <c r="C11431" t="str">
        <f>SUBSTITUTE(Table1[[#This Row],[Fuel]],", ",",")</f>
        <v>fossil gas: natural gas,fossil liquids: fuel oil</v>
      </c>
      <c r="D11431" t="s">
        <v>3239</v>
      </c>
      <c r="E11431" t="s">
        <v>3275</v>
      </c>
      <c r="H11431" t="s">
        <v>3438</v>
      </c>
      <c r="I11431">
        <v>507</v>
      </c>
      <c r="J11431" t="s">
        <v>3446</v>
      </c>
      <c r="K11431">
        <v>2002</v>
      </c>
      <c r="L11431" t="s">
        <v>29</v>
      </c>
      <c r="M11431" t="s">
        <v>29</v>
      </c>
      <c r="N11431">
        <v>31.400255000000001</v>
      </c>
      <c r="O11431">
        <v>-86.47645</v>
      </c>
      <c r="P11431" t="s">
        <v>3613</v>
      </c>
      <c r="Q11431" s="3">
        <f>Table1[[#This Row],[Capacity (MW)]]*0.395*8760*10^-6</f>
        <v>1.7543214</v>
      </c>
      <c r="R11431" s="3" cm="1">
        <f t="array" ref="R11431">AVERAGE(VLOOKUP(_xlfn.TEXTSPLIT(Table1[[#This Row],[Fuel (no space after comma)]], ","), FuelList_Final_EF!$A$2:$B$65, 2, FALSE))</f>
        <v>65.583341148886291</v>
      </c>
      <c r="S11431" s="3">
        <f>Table1[[#This Row],[Generation (TWh)]]*10^9*VLOOKUP(Table1[[#This Row],[Turbine/Engine Technology]],Technology_HR!$A$2:$B$11,2,FALSE)*10^-6</f>
        <v>13243372.248599999</v>
      </c>
      <c r="T11431" s="5">
        <f>Table1[[#This Row],[Fuel Consumption (mmBtu)]]*Table1[[#This Row],[Emission Factor (kg CO2/ mmBtu)]]*10^3</f>
        <v>868544600141.62708</v>
      </c>
      <c r="U11431" s="3">
        <f>Table1[[#This Row],[Emissions (g CO2)]]/(Table1[[#This Row],[Generation (TWh)]]*10^9)</f>
        <v>495.08864233294258</v>
      </c>
    </row>
    <row r="11432" spans="1:21" x14ac:dyDescent="0.35">
      <c r="A11432" t="s">
        <v>2883</v>
      </c>
      <c r="B11432" t="s">
        <v>3239</v>
      </c>
      <c r="C11432" t="str">
        <f>SUBSTITUTE(Table1[[#This Row],[Fuel]],", ",",")</f>
        <v>fossil gas: natural gas</v>
      </c>
      <c r="D11432" t="s">
        <v>3239</v>
      </c>
      <c r="H11432" t="s">
        <v>3438</v>
      </c>
      <c r="I11432">
        <v>500</v>
      </c>
      <c r="J11432" t="s">
        <v>3447</v>
      </c>
      <c r="K11432">
        <v>2028</v>
      </c>
      <c r="L11432" t="s">
        <v>29</v>
      </c>
      <c r="M11432" t="s">
        <v>29</v>
      </c>
      <c r="N11432">
        <v>42.233559</v>
      </c>
      <c r="O11432">
        <v>-84.962339999999998</v>
      </c>
      <c r="P11432" t="s">
        <v>3613</v>
      </c>
      <c r="Q11432" s="3">
        <f>Table1[[#This Row],[Capacity (MW)]]*0.395*8760*10^-6</f>
        <v>1.7301</v>
      </c>
      <c r="R11432" s="3" cm="1">
        <f t="array" ref="R11432">AVERAGE(VLOOKUP(_xlfn.TEXTSPLIT(Table1[[#This Row],[Fuel (no space after comma)]], ","), FuelList_Final_EF!$A$2:$B$65, 2, FALSE))</f>
        <v>53.06</v>
      </c>
      <c r="S11432" s="3">
        <f>Table1[[#This Row],[Generation (TWh)]]*10^9*VLOOKUP(Table1[[#This Row],[Turbine/Engine Technology]],Technology_HR!$A$2:$B$11,2,FALSE)*10^-6</f>
        <v>13060524.899999999</v>
      </c>
      <c r="T11432" s="5">
        <f>Table1[[#This Row],[Fuel Consumption (mmBtu)]]*Table1[[#This Row],[Emission Factor (kg CO2/ mmBtu)]]*10^3</f>
        <v>692991451194</v>
      </c>
      <c r="U11432" s="3">
        <f>Table1[[#This Row],[Emissions (g CO2)]]/(Table1[[#This Row],[Generation (TWh)]]*10^9)</f>
        <v>400.54993999999999</v>
      </c>
    </row>
    <row r="11433" spans="1:21" x14ac:dyDescent="0.35">
      <c r="A11433" t="s">
        <v>2883</v>
      </c>
      <c r="B11433" t="s">
        <v>3239</v>
      </c>
      <c r="C11433" t="str">
        <f>SUBSTITUTE(Table1[[#This Row],[Fuel]],", ",",")</f>
        <v>fossil gas: natural gas</v>
      </c>
      <c r="D11433" t="s">
        <v>3239</v>
      </c>
      <c r="H11433" t="s">
        <v>3438</v>
      </c>
      <c r="I11433">
        <v>500</v>
      </c>
      <c r="J11433" t="s">
        <v>3447</v>
      </c>
      <c r="K11433">
        <v>2028</v>
      </c>
      <c r="L11433" t="s">
        <v>29</v>
      </c>
      <c r="M11433" t="s">
        <v>29</v>
      </c>
      <c r="N11433">
        <v>42.237102999999998</v>
      </c>
      <c r="O11433">
        <v>-84.959149999999994</v>
      </c>
      <c r="P11433" t="s">
        <v>3613</v>
      </c>
      <c r="Q11433" s="3">
        <f>Table1[[#This Row],[Capacity (MW)]]*0.395*8760*10^-6</f>
        <v>1.7301</v>
      </c>
      <c r="R11433" s="3" cm="1">
        <f t="array" ref="R11433">AVERAGE(VLOOKUP(_xlfn.TEXTSPLIT(Table1[[#This Row],[Fuel (no space after comma)]], ","), FuelList_Final_EF!$A$2:$B$65, 2, FALSE))</f>
        <v>53.06</v>
      </c>
      <c r="S11433" s="3">
        <f>Table1[[#This Row],[Generation (TWh)]]*10^9*VLOOKUP(Table1[[#This Row],[Turbine/Engine Technology]],Technology_HR!$A$2:$B$11,2,FALSE)*10^-6</f>
        <v>13060524.899999999</v>
      </c>
      <c r="T11433" s="5">
        <f>Table1[[#This Row],[Fuel Consumption (mmBtu)]]*Table1[[#This Row],[Emission Factor (kg CO2/ mmBtu)]]*10^3</f>
        <v>692991451194</v>
      </c>
      <c r="U11433" s="3">
        <f>Table1[[#This Row],[Emissions (g CO2)]]/(Table1[[#This Row],[Generation (TWh)]]*10^9)</f>
        <v>400.54993999999999</v>
      </c>
    </row>
    <row r="11434" spans="1:21" x14ac:dyDescent="0.35">
      <c r="A11434" t="s">
        <v>2424</v>
      </c>
      <c r="B11434" t="s">
        <v>3239</v>
      </c>
      <c r="C11434" t="str">
        <f>SUBSTITUTE(Table1[[#This Row],[Fuel]],", ",",")</f>
        <v>fossil gas: natural gas</v>
      </c>
      <c r="D11434" t="s">
        <v>3239</v>
      </c>
      <c r="H11434" t="s">
        <v>3438</v>
      </c>
      <c r="I11434">
        <v>692</v>
      </c>
      <c r="J11434" t="s">
        <v>3446</v>
      </c>
      <c r="K11434">
        <v>2003</v>
      </c>
      <c r="L11434" t="s">
        <v>29</v>
      </c>
      <c r="M11434" t="s">
        <v>29</v>
      </c>
      <c r="N11434">
        <v>33.344999999999999</v>
      </c>
      <c r="O11434">
        <v>-112.8642</v>
      </c>
      <c r="P11434" t="s">
        <v>3613</v>
      </c>
      <c r="Q11434" s="3">
        <f>Table1[[#This Row],[Capacity (MW)]]*0.395*8760*10^-6</f>
        <v>2.3944584000000004</v>
      </c>
      <c r="R11434" s="3" cm="1">
        <f t="array" ref="R11434">AVERAGE(VLOOKUP(_xlfn.TEXTSPLIT(Table1[[#This Row],[Fuel (no space after comma)]], ","), FuelList_Final_EF!$A$2:$B$65, 2, FALSE))</f>
        <v>53.06</v>
      </c>
      <c r="S11434" s="3">
        <f>Table1[[#This Row],[Generation (TWh)]]*10^9*VLOOKUP(Table1[[#This Row],[Turbine/Engine Technology]],Technology_HR!$A$2:$B$11,2,FALSE)*10^-6</f>
        <v>18075766.461600002</v>
      </c>
      <c r="T11434" s="5">
        <f>Table1[[#This Row],[Fuel Consumption (mmBtu)]]*Table1[[#This Row],[Emission Factor (kg CO2/ mmBtu)]]*10^3</f>
        <v>959100168452.49622</v>
      </c>
      <c r="U11434" s="3">
        <f>Table1[[#This Row],[Emissions (g CO2)]]/(Table1[[#This Row],[Generation (TWh)]]*10^9)</f>
        <v>400.54993999999999</v>
      </c>
    </row>
    <row r="11435" spans="1:21" x14ac:dyDescent="0.35">
      <c r="A11435" t="s">
        <v>2884</v>
      </c>
      <c r="B11435" t="s">
        <v>3239</v>
      </c>
      <c r="C11435" t="str">
        <f>SUBSTITUTE(Table1[[#This Row],[Fuel]],", ",",")</f>
        <v>fossil gas: natural gas</v>
      </c>
      <c r="D11435" t="s">
        <v>3239</v>
      </c>
      <c r="H11435" t="s">
        <v>3438</v>
      </c>
      <c r="I11435">
        <v>692</v>
      </c>
      <c r="J11435" t="s">
        <v>3446</v>
      </c>
      <c r="K11435">
        <v>2003</v>
      </c>
      <c r="L11435" t="s">
        <v>29</v>
      </c>
      <c r="M11435" t="s">
        <v>29</v>
      </c>
      <c r="N11435">
        <v>33.345047000000001</v>
      </c>
      <c r="O11435">
        <v>-112.8642</v>
      </c>
      <c r="P11435" t="s">
        <v>3613</v>
      </c>
      <c r="Q11435" s="3">
        <f>Table1[[#This Row],[Capacity (MW)]]*0.395*8760*10^-6</f>
        <v>2.3944584000000004</v>
      </c>
      <c r="R11435" s="3" cm="1">
        <f t="array" ref="R11435">AVERAGE(VLOOKUP(_xlfn.TEXTSPLIT(Table1[[#This Row],[Fuel (no space after comma)]], ","), FuelList_Final_EF!$A$2:$B$65, 2, FALSE))</f>
        <v>53.06</v>
      </c>
      <c r="S11435" s="3">
        <f>Table1[[#This Row],[Generation (TWh)]]*10^9*VLOOKUP(Table1[[#This Row],[Turbine/Engine Technology]],Technology_HR!$A$2:$B$11,2,FALSE)*10^-6</f>
        <v>18075766.461600002</v>
      </c>
      <c r="T11435" s="5">
        <f>Table1[[#This Row],[Fuel Consumption (mmBtu)]]*Table1[[#This Row],[Emission Factor (kg CO2/ mmBtu)]]*10^3</f>
        <v>959100168452.49622</v>
      </c>
      <c r="U11435" s="3">
        <f>Table1[[#This Row],[Emissions (g CO2)]]/(Table1[[#This Row],[Generation (TWh)]]*10^9)</f>
        <v>400.54993999999999</v>
      </c>
    </row>
    <row r="11436" spans="1:21" x14ac:dyDescent="0.35">
      <c r="A11436" t="s">
        <v>2885</v>
      </c>
      <c r="B11436" t="s">
        <v>3239</v>
      </c>
      <c r="C11436" t="str">
        <f>SUBSTITUTE(Table1[[#This Row],[Fuel]],", ",",")</f>
        <v>fossil gas: natural gas</v>
      </c>
      <c r="D11436" t="s">
        <v>3239</v>
      </c>
      <c r="H11436" t="s">
        <v>3438</v>
      </c>
      <c r="I11436">
        <v>635</v>
      </c>
      <c r="J11436" t="s">
        <v>3446</v>
      </c>
      <c r="K11436">
        <v>2005</v>
      </c>
      <c r="L11436" t="s">
        <v>29</v>
      </c>
      <c r="M11436" t="s">
        <v>29</v>
      </c>
      <c r="N11436">
        <v>37.220700000000001</v>
      </c>
      <c r="O11436">
        <v>-121.7457</v>
      </c>
      <c r="P11436" t="s">
        <v>3613</v>
      </c>
      <c r="Q11436" s="3">
        <f>Table1[[#This Row],[Capacity (MW)]]*0.395*8760*10^-6</f>
        <v>2.1972269999999998</v>
      </c>
      <c r="R11436" s="3" cm="1">
        <f t="array" ref="R11436">AVERAGE(VLOOKUP(_xlfn.TEXTSPLIT(Table1[[#This Row],[Fuel (no space after comma)]], ","), FuelList_Final_EF!$A$2:$B$65, 2, FALSE))</f>
        <v>53.06</v>
      </c>
      <c r="S11436" s="3">
        <f>Table1[[#This Row],[Generation (TWh)]]*10^9*VLOOKUP(Table1[[#This Row],[Turbine/Engine Technology]],Technology_HR!$A$2:$B$11,2,FALSE)*10^-6</f>
        <v>16586866.623</v>
      </c>
      <c r="T11436" s="5">
        <f>Table1[[#This Row],[Fuel Consumption (mmBtu)]]*Table1[[#This Row],[Emission Factor (kg CO2/ mmBtu)]]*10^3</f>
        <v>880099143016.38013</v>
      </c>
      <c r="U11436" s="3">
        <f>Table1[[#This Row],[Emissions (g CO2)]]/(Table1[[#This Row],[Generation (TWh)]]*10^9)</f>
        <v>400.54994000000005</v>
      </c>
    </row>
    <row r="11437" spans="1:21" x14ac:dyDescent="0.35">
      <c r="A11437" t="s">
        <v>2468</v>
      </c>
      <c r="B11437" t="s">
        <v>3275</v>
      </c>
      <c r="C11437" t="str">
        <f>SUBSTITUTE(Table1[[#This Row],[Fuel]],", ",",")</f>
        <v>fossil liquids: fuel oil</v>
      </c>
      <c r="D11437" t="s">
        <v>3275</v>
      </c>
      <c r="H11437" t="s">
        <v>3436</v>
      </c>
      <c r="I11437">
        <v>60.7</v>
      </c>
      <c r="J11437" t="s">
        <v>3446</v>
      </c>
      <c r="K11437">
        <v>1978</v>
      </c>
      <c r="L11437" t="s">
        <v>29</v>
      </c>
      <c r="M11437" t="s">
        <v>29</v>
      </c>
      <c r="N11437">
        <v>39.148099999999999</v>
      </c>
      <c r="O11437">
        <v>-91.830600000000004</v>
      </c>
      <c r="P11437" t="s">
        <v>3613</v>
      </c>
      <c r="Q11437" s="3">
        <f>Table1[[#This Row],[Capacity (MW)]]*0.395*8760*10^-6</f>
        <v>0.21003414000000001</v>
      </c>
      <c r="R11437" s="3" cm="1">
        <f t="array" ref="R11437">AVERAGE(VLOOKUP(_xlfn.TEXTSPLIT(Table1[[#This Row],[Fuel (no space after comma)]], ","), FuelList_Final_EF!$A$2:$B$65, 2, FALSE))</f>
        <v>78.106682297772565</v>
      </c>
      <c r="S11437" s="3">
        <f>Table1[[#This Row],[Generation (TWh)]]*10^9*VLOOKUP(Table1[[#This Row],[Turbine/Engine Technology]],Technology_HR!$A$2:$B$11,2,FALSE)*10^-6</f>
        <v>2312475.8813999998</v>
      </c>
      <c r="T11437" s="5">
        <f>Table1[[#This Row],[Fuel Consumption (mmBtu)]]*Table1[[#This Row],[Emission Factor (kg CO2/ mmBtu)]]*10^3</f>
        <v>180619818989.77136</v>
      </c>
      <c r="U11437" s="3">
        <f>Table1[[#This Row],[Emissions (g CO2)]]/(Table1[[#This Row],[Generation (TWh)]]*10^9)</f>
        <v>859.95457209847586</v>
      </c>
    </row>
    <row r="11438" spans="1:21" x14ac:dyDescent="0.35">
      <c r="A11438" t="s">
        <v>2886</v>
      </c>
      <c r="B11438" t="s">
        <v>3239</v>
      </c>
      <c r="C11438" t="str">
        <f>SUBSTITUTE(Table1[[#This Row],[Fuel]],", ",",")</f>
        <v>fossil gas: natural gas</v>
      </c>
      <c r="D11438" t="s">
        <v>3239</v>
      </c>
      <c r="H11438" t="s">
        <v>3438</v>
      </c>
      <c r="I11438">
        <v>138</v>
      </c>
      <c r="J11438" t="s">
        <v>3446</v>
      </c>
      <c r="K11438">
        <v>1995</v>
      </c>
      <c r="L11438" t="s">
        <v>29</v>
      </c>
      <c r="M11438" t="s">
        <v>29</v>
      </c>
      <c r="N11438">
        <v>43.9375</v>
      </c>
      <c r="O11438">
        <v>-86.424999999999997</v>
      </c>
      <c r="P11438" t="s">
        <v>3613</v>
      </c>
      <c r="Q11438" s="3">
        <f>Table1[[#This Row],[Capacity (MW)]]*0.395*8760*10^-6</f>
        <v>0.47750760000000003</v>
      </c>
      <c r="R11438" s="3" cm="1">
        <f t="array" ref="R11438">AVERAGE(VLOOKUP(_xlfn.TEXTSPLIT(Table1[[#This Row],[Fuel (no space after comma)]], ","), FuelList_Final_EF!$A$2:$B$65, 2, FALSE))</f>
        <v>53.06</v>
      </c>
      <c r="S11438" s="3">
        <f>Table1[[#This Row],[Generation (TWh)]]*10^9*VLOOKUP(Table1[[#This Row],[Turbine/Engine Technology]],Technology_HR!$A$2:$B$11,2,FALSE)*10^-6</f>
        <v>3604704.8724000002</v>
      </c>
      <c r="T11438" s="5">
        <f>Table1[[#This Row],[Fuel Consumption (mmBtu)]]*Table1[[#This Row],[Emission Factor (kg CO2/ mmBtu)]]*10^3</f>
        <v>191265640529.54404</v>
      </c>
      <c r="U11438" s="3">
        <f>Table1[[#This Row],[Emissions (g CO2)]]/(Table1[[#This Row],[Generation (TWh)]]*10^9)</f>
        <v>400.54994000000005</v>
      </c>
    </row>
    <row r="11439" spans="1:21" x14ac:dyDescent="0.35">
      <c r="A11439" t="s">
        <v>2370</v>
      </c>
      <c r="B11439" t="s">
        <v>3243</v>
      </c>
      <c r="C11439" t="str">
        <f>SUBSTITUTE(Table1[[#This Row],[Fuel]],", ",",")</f>
        <v>fossil gas: natural gas,fossil liquids: fuel oil</v>
      </c>
      <c r="D11439" t="s">
        <v>3239</v>
      </c>
      <c r="E11439" t="s">
        <v>3275</v>
      </c>
      <c r="H11439" t="s">
        <v>3438</v>
      </c>
      <c r="I11439">
        <v>323</v>
      </c>
      <c r="J11439" t="s">
        <v>3446</v>
      </c>
      <c r="K11439">
        <v>1998</v>
      </c>
      <c r="L11439" t="s">
        <v>29</v>
      </c>
      <c r="M11439" t="s">
        <v>29</v>
      </c>
      <c r="N11439">
        <v>32.485599999999998</v>
      </c>
      <c r="O11439">
        <v>-83.603899999999996</v>
      </c>
      <c r="P11439" t="s">
        <v>3613</v>
      </c>
      <c r="Q11439" s="3">
        <f>Table1[[#This Row],[Capacity (MW)]]*0.395*8760*10^-6</f>
        <v>1.1176446</v>
      </c>
      <c r="R11439" s="3" cm="1">
        <f t="array" ref="R11439">AVERAGE(VLOOKUP(_xlfn.TEXTSPLIT(Table1[[#This Row],[Fuel (no space after comma)]], ","), FuelList_Final_EF!$A$2:$B$65, 2, FALSE))</f>
        <v>65.583341148886291</v>
      </c>
      <c r="S11439" s="3">
        <f>Table1[[#This Row],[Generation (TWh)]]*10^9*VLOOKUP(Table1[[#This Row],[Turbine/Engine Technology]],Technology_HR!$A$2:$B$11,2,FALSE)*10^-6</f>
        <v>8437099.0854000002</v>
      </c>
      <c r="T11439" s="5">
        <f>Table1[[#This Row],[Fuel Consumption (mmBtu)]]*Table1[[#This Row],[Emission Factor (kg CO2/ mmBtu)]]*10^3</f>
        <v>553333147624.74475</v>
      </c>
      <c r="U11439" s="3">
        <f>Table1[[#This Row],[Emissions (g CO2)]]/(Table1[[#This Row],[Generation (TWh)]]*10^9)</f>
        <v>495.08864233294264</v>
      </c>
    </row>
    <row r="11440" spans="1:21" x14ac:dyDescent="0.35">
      <c r="A11440" t="s">
        <v>2887</v>
      </c>
      <c r="B11440" t="s">
        <v>3239</v>
      </c>
      <c r="C11440" t="str">
        <f>SUBSTITUTE(Table1[[#This Row],[Fuel]],", ",",")</f>
        <v>fossil gas: natural gas</v>
      </c>
      <c r="D11440" t="s">
        <v>3239</v>
      </c>
      <c r="H11440" t="s">
        <v>3438</v>
      </c>
      <c r="I11440">
        <v>570</v>
      </c>
      <c r="J11440" t="s">
        <v>3452</v>
      </c>
      <c r="K11440" t="s">
        <v>29</v>
      </c>
      <c r="L11440" t="s">
        <v>29</v>
      </c>
      <c r="M11440" t="s">
        <v>29</v>
      </c>
      <c r="N11440">
        <v>40.445999999999998</v>
      </c>
      <c r="O11440">
        <v>-74.355999999999995</v>
      </c>
      <c r="P11440" t="s">
        <v>3613</v>
      </c>
      <c r="Q11440" s="3">
        <f>Table1[[#This Row],[Capacity (MW)]]*0.395*8760*10^-6</f>
        <v>1.9723139999999999</v>
      </c>
      <c r="R11440" s="3" cm="1">
        <f t="array" ref="R11440">AVERAGE(VLOOKUP(_xlfn.TEXTSPLIT(Table1[[#This Row],[Fuel (no space after comma)]], ","), FuelList_Final_EF!$A$2:$B$65, 2, FALSE))</f>
        <v>53.06</v>
      </c>
      <c r="S11440" s="3">
        <f>Table1[[#This Row],[Generation (TWh)]]*10^9*VLOOKUP(Table1[[#This Row],[Turbine/Engine Technology]],Technology_HR!$A$2:$B$11,2,FALSE)*10^-6</f>
        <v>14888998.386</v>
      </c>
      <c r="T11440" s="5">
        <f>Table1[[#This Row],[Fuel Consumption (mmBtu)]]*Table1[[#This Row],[Emission Factor (kg CO2/ mmBtu)]]*10^3</f>
        <v>790010254361.16003</v>
      </c>
      <c r="U11440" s="3">
        <f>Table1[[#This Row],[Emissions (g CO2)]]/(Table1[[#This Row],[Generation (TWh)]]*10^9)</f>
        <v>400.54993999999999</v>
      </c>
    </row>
    <row r="11441" spans="1:21" x14ac:dyDescent="0.35">
      <c r="A11441" t="s">
        <v>367</v>
      </c>
      <c r="B11441" t="s">
        <v>3297</v>
      </c>
      <c r="C11441" t="str">
        <f>SUBSTITUTE(Table1[[#This Row],[Fuel]],", ",",")</f>
        <v>fossil gas: natural gas,fossil gas: unknown</v>
      </c>
      <c r="D11441" t="s">
        <v>3239</v>
      </c>
      <c r="E11441" t="s">
        <v>3245</v>
      </c>
      <c r="H11441" t="s">
        <v>3440</v>
      </c>
      <c r="I11441">
        <v>67</v>
      </c>
      <c r="J11441" t="s">
        <v>3446</v>
      </c>
      <c r="K11441">
        <v>2011</v>
      </c>
      <c r="L11441" t="s">
        <v>29</v>
      </c>
      <c r="M11441" t="s">
        <v>29</v>
      </c>
      <c r="N11441">
        <v>39.472222000000002</v>
      </c>
      <c r="O11441">
        <v>-84.401390000000006</v>
      </c>
      <c r="P11441" t="s">
        <v>3613</v>
      </c>
      <c r="Q11441" s="3">
        <f>Table1[[#This Row],[Capacity (MW)]]*0.395*8760*10^-6</f>
        <v>0.2318334</v>
      </c>
      <c r="R11441" s="3" cm="1">
        <f t="array" ref="R11441">AVERAGE(VLOOKUP(_xlfn.TEXTSPLIT(Table1[[#This Row],[Fuel (no space after comma)]], ","), FuelList_Final_EF!$A$2:$B$65, 2, FALSE))</f>
        <v>56.689581971533997</v>
      </c>
      <c r="S11441" s="3">
        <f>Table1[[#This Row],[Generation (TWh)]]*10^9*VLOOKUP(Table1[[#This Row],[Turbine/Engine Technology]],Technology_HR!$A$2:$B$11,2,FALSE)*10^-6</f>
        <v>2384406.5189999999</v>
      </c>
      <c r="T11441" s="5">
        <f>Table1[[#This Row],[Fuel Consumption (mmBtu)]]*Table1[[#This Row],[Emission Factor (kg CO2/ mmBtu)]]*10^3</f>
        <v>135171008812.31052</v>
      </c>
      <c r="U11441" s="3">
        <f>Table1[[#This Row],[Emissions (g CO2)]]/(Table1[[#This Row],[Generation (TWh)]]*10^9)</f>
        <v>583.05235057722712</v>
      </c>
    </row>
    <row r="11442" spans="1:21" x14ac:dyDescent="0.35">
      <c r="A11442" t="s">
        <v>2888</v>
      </c>
      <c r="B11442" t="s">
        <v>3239</v>
      </c>
      <c r="C11442" t="str">
        <f>SUBSTITUTE(Table1[[#This Row],[Fuel]],", ",",")</f>
        <v>fossil gas: natural gas</v>
      </c>
      <c r="D11442" t="s">
        <v>3239</v>
      </c>
      <c r="H11442" t="s">
        <v>3438</v>
      </c>
      <c r="I11442">
        <v>544</v>
      </c>
      <c r="J11442" t="s">
        <v>3446</v>
      </c>
      <c r="K11442">
        <v>2018</v>
      </c>
      <c r="L11442" t="s">
        <v>29</v>
      </c>
      <c r="M11442" t="s">
        <v>29</v>
      </c>
      <c r="N11442">
        <v>39.465000000000003</v>
      </c>
      <c r="O11442">
        <v>-84.34778</v>
      </c>
      <c r="P11442" t="s">
        <v>3613</v>
      </c>
      <c r="Q11442" s="3">
        <f>Table1[[#This Row],[Capacity (MW)]]*0.395*8760*10^-6</f>
        <v>1.8823487999999999</v>
      </c>
      <c r="R11442" s="3" cm="1">
        <f t="array" ref="R11442">AVERAGE(VLOOKUP(_xlfn.TEXTSPLIT(Table1[[#This Row],[Fuel (no space after comma)]], ","), FuelList_Final_EF!$A$2:$B$65, 2, FALSE))</f>
        <v>53.06</v>
      </c>
      <c r="S11442" s="3">
        <f>Table1[[#This Row],[Generation (TWh)]]*10^9*VLOOKUP(Table1[[#This Row],[Turbine/Engine Technology]],Technology_HR!$A$2:$B$11,2,FALSE)*10^-6</f>
        <v>14209851.0912</v>
      </c>
      <c r="T11442" s="5">
        <f>Table1[[#This Row],[Fuel Consumption (mmBtu)]]*Table1[[#This Row],[Emission Factor (kg CO2/ mmBtu)]]*10^3</f>
        <v>753974698899.07202</v>
      </c>
      <c r="U11442" s="3">
        <f>Table1[[#This Row],[Emissions (g CO2)]]/(Table1[[#This Row],[Generation (TWh)]]*10^9)</f>
        <v>400.54993999999999</v>
      </c>
    </row>
    <row r="11443" spans="1:21" x14ac:dyDescent="0.35">
      <c r="A11443" t="s">
        <v>2889</v>
      </c>
      <c r="B11443" t="s">
        <v>3243</v>
      </c>
      <c r="C11443" t="str">
        <f>SUBSTITUTE(Table1[[#This Row],[Fuel]],", ",",")</f>
        <v>fossil gas: natural gas,fossil liquids: fuel oil</v>
      </c>
      <c r="D11443" t="s">
        <v>3239</v>
      </c>
      <c r="E11443" t="s">
        <v>3275</v>
      </c>
      <c r="H11443" t="s">
        <v>3440</v>
      </c>
      <c r="I11443">
        <v>114</v>
      </c>
      <c r="J11443" t="s">
        <v>3446</v>
      </c>
      <c r="K11443">
        <v>1958</v>
      </c>
      <c r="L11443" t="s">
        <v>29</v>
      </c>
      <c r="M11443" t="s">
        <v>29</v>
      </c>
      <c r="N11443">
        <v>41.554943999999999</v>
      </c>
      <c r="O11443">
        <v>-72.579080000000005</v>
      </c>
      <c r="P11443" t="s">
        <v>3613</v>
      </c>
      <c r="Q11443" s="3">
        <f>Table1[[#This Row],[Capacity (MW)]]*0.395*8760*10^-6</f>
        <v>0.39446279999999995</v>
      </c>
      <c r="R11443" s="3" cm="1">
        <f t="array" ref="R11443">AVERAGE(VLOOKUP(_xlfn.TEXTSPLIT(Table1[[#This Row],[Fuel (no space after comma)]], ","), FuelList_Final_EF!$A$2:$B$65, 2, FALSE))</f>
        <v>65.583341148886291</v>
      </c>
      <c r="S11443" s="3">
        <f>Table1[[#This Row],[Generation (TWh)]]*10^9*VLOOKUP(Table1[[#This Row],[Turbine/Engine Technology]],Technology_HR!$A$2:$B$11,2,FALSE)*10^-6</f>
        <v>4057049.8979999991</v>
      </c>
      <c r="T11443" s="5">
        <f>Table1[[#This Row],[Fuel Consumption (mmBtu)]]*Table1[[#This Row],[Emission Factor (kg CO2/ mmBtu)]]*10^3</f>
        <v>266074887518.58829</v>
      </c>
      <c r="U11443" s="3">
        <f>Table1[[#This Row],[Emissions (g CO2)]]/(Table1[[#This Row],[Generation (TWh)]]*10^9)</f>
        <v>674.52466371629555</v>
      </c>
    </row>
    <row r="11444" spans="1:21" x14ac:dyDescent="0.35">
      <c r="A11444" t="s">
        <v>2889</v>
      </c>
      <c r="B11444" t="s">
        <v>3243</v>
      </c>
      <c r="C11444" t="str">
        <f>SUBSTITUTE(Table1[[#This Row],[Fuel]],", ",",")</f>
        <v>fossil gas: natural gas,fossil liquids: fuel oil</v>
      </c>
      <c r="D11444" t="s">
        <v>3239</v>
      </c>
      <c r="E11444" t="s">
        <v>3275</v>
      </c>
      <c r="H11444" t="s">
        <v>3440</v>
      </c>
      <c r="I11444">
        <v>239</v>
      </c>
      <c r="J11444" t="s">
        <v>3446</v>
      </c>
      <c r="K11444">
        <v>1964</v>
      </c>
      <c r="L11444" t="s">
        <v>29</v>
      </c>
      <c r="M11444" t="s">
        <v>29</v>
      </c>
      <c r="N11444">
        <v>41.554943999999999</v>
      </c>
      <c r="O11444">
        <v>-72.579080000000005</v>
      </c>
      <c r="P11444" t="s">
        <v>3613</v>
      </c>
      <c r="Q11444" s="3">
        <f>Table1[[#This Row],[Capacity (MW)]]*0.395*8760*10^-6</f>
        <v>0.82698780000000005</v>
      </c>
      <c r="R11444" s="3" cm="1">
        <f t="array" ref="R11444">AVERAGE(VLOOKUP(_xlfn.TEXTSPLIT(Table1[[#This Row],[Fuel (no space after comma)]], ","), FuelList_Final_EF!$A$2:$B$65, 2, FALSE))</f>
        <v>65.583341148886291</v>
      </c>
      <c r="S11444" s="3">
        <f>Table1[[#This Row],[Generation (TWh)]]*10^9*VLOOKUP(Table1[[#This Row],[Turbine/Engine Technology]],Technology_HR!$A$2:$B$11,2,FALSE)*10^-6</f>
        <v>8505569.523</v>
      </c>
      <c r="T11444" s="5">
        <f>Table1[[#This Row],[Fuel Consumption (mmBtu)]]*Table1[[#This Row],[Emission Factor (kg CO2/ mmBtu)]]*10^3</f>
        <v>557823667692.479</v>
      </c>
      <c r="U11444" s="3">
        <f>Table1[[#This Row],[Emissions (g CO2)]]/(Table1[[#This Row],[Generation (TWh)]]*10^9)</f>
        <v>674.52466371629544</v>
      </c>
    </row>
    <row r="11445" spans="1:21" x14ac:dyDescent="0.35">
      <c r="A11445" t="s">
        <v>2890</v>
      </c>
      <c r="B11445" t="s">
        <v>3241</v>
      </c>
      <c r="C11445" t="str">
        <f>SUBSTITUTE(Table1[[#This Row],[Fuel]],", ",",")</f>
        <v>fossil liquids: heavy fuel oil</v>
      </c>
      <c r="D11445" t="s">
        <v>3241</v>
      </c>
      <c r="H11445" t="s">
        <v>3440</v>
      </c>
      <c r="I11445">
        <v>414.9</v>
      </c>
      <c r="J11445" t="s">
        <v>3446</v>
      </c>
      <c r="K11445">
        <v>1973</v>
      </c>
      <c r="L11445" t="s">
        <v>29</v>
      </c>
      <c r="M11445" t="s">
        <v>29</v>
      </c>
      <c r="N11445">
        <v>41.554943999999999</v>
      </c>
      <c r="O11445">
        <v>-72.579075000000003</v>
      </c>
      <c r="P11445" t="s">
        <v>3613</v>
      </c>
      <c r="Q11445" s="3">
        <f>Table1[[#This Row],[Capacity (MW)]]*0.395*8760*10^-6</f>
        <v>1.43563698</v>
      </c>
      <c r="R11445" s="3" cm="1">
        <f t="array" ref="R11445">AVERAGE(VLOOKUP(_xlfn.TEXTSPLIT(Table1[[#This Row],[Fuel (no space after comma)]], ","), FuelList_Final_EF!$A$2:$B$65, 2, FALSE))</f>
        <v>81.602530311017389</v>
      </c>
      <c r="S11445" s="3">
        <f>Table1[[#This Row],[Generation (TWh)]]*10^9*VLOOKUP(Table1[[#This Row],[Turbine/Engine Technology]],Technology_HR!$A$2:$B$11,2,FALSE)*10^-6</f>
        <v>14765526.339299999</v>
      </c>
      <c r="T11445" s="5">
        <f>Table1[[#This Row],[Fuel Consumption (mmBtu)]]*Table1[[#This Row],[Emission Factor (kg CO2/ mmBtu)]]*10^3</f>
        <v>1204904310660.8538</v>
      </c>
      <c r="U11445" s="3">
        <f>Table1[[#This Row],[Emissions (g CO2)]]/(Table1[[#This Row],[Generation (TWh)]]*10^9)</f>
        <v>839.28202424881374</v>
      </c>
    </row>
    <row r="11446" spans="1:21" x14ac:dyDescent="0.35">
      <c r="A11446" t="s">
        <v>2889</v>
      </c>
      <c r="B11446" t="s">
        <v>3239</v>
      </c>
      <c r="C11446" t="str">
        <f>SUBSTITUTE(Table1[[#This Row],[Fuel]],", ",",")</f>
        <v>fossil gas: natural gas</v>
      </c>
      <c r="D11446" t="s">
        <v>3239</v>
      </c>
      <c r="H11446" t="s">
        <v>3436</v>
      </c>
      <c r="I11446">
        <v>375</v>
      </c>
      <c r="J11446" t="s">
        <v>3452</v>
      </c>
      <c r="K11446" t="s">
        <v>29</v>
      </c>
      <c r="L11446" t="s">
        <v>29</v>
      </c>
      <c r="M11446" t="s">
        <v>29</v>
      </c>
      <c r="N11446">
        <v>41.554943999999999</v>
      </c>
      <c r="O11446">
        <v>-72.579080000000005</v>
      </c>
      <c r="P11446" t="s">
        <v>3613</v>
      </c>
      <c r="Q11446" s="3">
        <f>Table1[[#This Row],[Capacity (MW)]]*0.395*8760*10^-6</f>
        <v>1.2975749999999999</v>
      </c>
      <c r="R11446" s="3" cm="1">
        <f t="array" ref="R11446">AVERAGE(VLOOKUP(_xlfn.TEXTSPLIT(Table1[[#This Row],[Fuel (no space after comma)]], ","), FuelList_Final_EF!$A$2:$B$65, 2, FALSE))</f>
        <v>53.06</v>
      </c>
      <c r="S11446" s="3">
        <f>Table1[[#This Row],[Generation (TWh)]]*10^9*VLOOKUP(Table1[[#This Row],[Turbine/Engine Technology]],Technology_HR!$A$2:$B$11,2,FALSE)*10^-6</f>
        <v>14286300.75</v>
      </c>
      <c r="T11446" s="5">
        <f>Table1[[#This Row],[Fuel Consumption (mmBtu)]]*Table1[[#This Row],[Emission Factor (kg CO2/ mmBtu)]]*10^3</f>
        <v>758031117795.00012</v>
      </c>
      <c r="U11446" s="3">
        <f>Table1[[#This Row],[Emissions (g CO2)]]/(Table1[[#This Row],[Generation (TWh)]]*10^9)</f>
        <v>584.19060000000013</v>
      </c>
    </row>
    <row r="11447" spans="1:21" x14ac:dyDescent="0.35">
      <c r="A11447" t="s">
        <v>2891</v>
      </c>
      <c r="B11447" t="s">
        <v>3239</v>
      </c>
      <c r="C11447" t="str">
        <f>SUBSTITUTE(Table1[[#This Row],[Fuel]],", ",",")</f>
        <v>fossil gas: natural gas</v>
      </c>
      <c r="D11447" t="s">
        <v>3239</v>
      </c>
      <c r="H11447" t="s">
        <v>3438</v>
      </c>
      <c r="I11447">
        <v>1849</v>
      </c>
      <c r="J11447" t="s">
        <v>3446</v>
      </c>
      <c r="K11447">
        <v>1998</v>
      </c>
      <c r="L11447" t="s">
        <v>29</v>
      </c>
      <c r="M11447" t="s">
        <v>29</v>
      </c>
      <c r="N11447">
        <v>43.586100000000002</v>
      </c>
      <c r="O11447">
        <v>-84.224199999999996</v>
      </c>
      <c r="P11447" t="s">
        <v>3613</v>
      </c>
      <c r="Q11447" s="3">
        <f>Table1[[#This Row],[Capacity (MW)]]*0.395*8760*10^-6</f>
        <v>6.3979097999999999</v>
      </c>
      <c r="R11447" s="3" cm="1">
        <f t="array" ref="R11447">AVERAGE(VLOOKUP(_xlfn.TEXTSPLIT(Table1[[#This Row],[Fuel (no space after comma)]], ","), FuelList_Final_EF!$A$2:$B$65, 2, FALSE))</f>
        <v>53.06</v>
      </c>
      <c r="S11447" s="3">
        <f>Table1[[#This Row],[Generation (TWh)]]*10^9*VLOOKUP(Table1[[#This Row],[Turbine/Engine Technology]],Technology_HR!$A$2:$B$11,2,FALSE)*10^-6</f>
        <v>48297821.080199994</v>
      </c>
      <c r="T11447" s="5">
        <f>Table1[[#This Row],[Fuel Consumption (mmBtu)]]*Table1[[#This Row],[Emission Factor (kg CO2/ mmBtu)]]*10^3</f>
        <v>2562682386515.4116</v>
      </c>
      <c r="U11447" s="3">
        <f>Table1[[#This Row],[Emissions (g CO2)]]/(Table1[[#This Row],[Generation (TWh)]]*10^9)</f>
        <v>400.54993999999994</v>
      </c>
    </row>
    <row r="11448" spans="1:21" x14ac:dyDescent="0.35">
      <c r="A11448" t="s">
        <v>2891</v>
      </c>
      <c r="B11448" t="s">
        <v>3275</v>
      </c>
      <c r="C11448" t="str">
        <f>SUBSTITUTE(Table1[[#This Row],[Fuel]],", ",",")</f>
        <v>fossil liquids: fuel oil</v>
      </c>
      <c r="D11448" t="s">
        <v>3275</v>
      </c>
      <c r="H11448" t="s">
        <v>3438</v>
      </c>
      <c r="I11448">
        <v>380</v>
      </c>
      <c r="J11448" t="s">
        <v>3448</v>
      </c>
      <c r="K11448">
        <v>1990</v>
      </c>
      <c r="L11448" t="s">
        <v>29</v>
      </c>
      <c r="M11448" t="s">
        <v>29</v>
      </c>
      <c r="N11448">
        <v>43.586100000000002</v>
      </c>
      <c r="O11448">
        <v>-84.224199999999996</v>
      </c>
      <c r="P11448" t="s">
        <v>3613</v>
      </c>
      <c r="Q11448" s="3">
        <f>Table1[[#This Row],[Capacity (MW)]]*0.395*8760*10^-6</f>
        <v>1.3148759999999999</v>
      </c>
      <c r="R11448" s="3" cm="1">
        <f t="array" ref="R11448">AVERAGE(VLOOKUP(_xlfn.TEXTSPLIT(Table1[[#This Row],[Fuel (no space after comma)]], ","), FuelList_Final_EF!$A$2:$B$65, 2, FALSE))</f>
        <v>78.106682297772565</v>
      </c>
      <c r="S11448" s="3">
        <f>Table1[[#This Row],[Generation (TWh)]]*10^9*VLOOKUP(Table1[[#This Row],[Turbine/Engine Technology]],Technology_HR!$A$2:$B$11,2,FALSE)*10^-6</f>
        <v>9925998.9239999987</v>
      </c>
      <c r="T11448" s="5">
        <f>Table1[[#This Row],[Fuel Consumption (mmBtu)]]*Table1[[#This Row],[Emission Factor (kg CO2/ mmBtu)]]*10^3</f>
        <v>775286844444.90027</v>
      </c>
      <c r="U11448" s="3">
        <f>Table1[[#This Row],[Emissions (g CO2)]]/(Table1[[#This Row],[Generation (TWh)]]*10^9)</f>
        <v>589.62734466588506</v>
      </c>
    </row>
    <row r="11449" spans="1:21" x14ac:dyDescent="0.35">
      <c r="A11449" t="s">
        <v>2892</v>
      </c>
      <c r="B11449" t="s">
        <v>3239</v>
      </c>
      <c r="C11449" t="str">
        <f>SUBSTITUTE(Table1[[#This Row],[Fuel]],", ",",")</f>
        <v>fossil gas: natural gas</v>
      </c>
      <c r="D11449" t="s">
        <v>3239</v>
      </c>
      <c r="H11449" t="s">
        <v>3438</v>
      </c>
      <c r="I11449">
        <v>289</v>
      </c>
      <c r="J11449" t="s">
        <v>3446</v>
      </c>
      <c r="K11449">
        <v>2000</v>
      </c>
      <c r="L11449" t="s">
        <v>29</v>
      </c>
      <c r="M11449" t="s">
        <v>29</v>
      </c>
      <c r="N11449">
        <v>32.430199999999999</v>
      </c>
      <c r="O11449">
        <v>-97.053700000000006</v>
      </c>
      <c r="P11449" t="s">
        <v>3613</v>
      </c>
      <c r="Q11449" s="3">
        <f>Table1[[#This Row],[Capacity (MW)]]*0.395*8760*10^-6</f>
        <v>0.99999780000000005</v>
      </c>
      <c r="R11449" s="3" cm="1">
        <f t="array" ref="R11449">AVERAGE(VLOOKUP(_xlfn.TEXTSPLIT(Table1[[#This Row],[Fuel (no space after comma)]], ","), FuelList_Final_EF!$A$2:$B$65, 2, FALSE))</f>
        <v>53.06</v>
      </c>
      <c r="S11449" s="3">
        <f>Table1[[#This Row],[Generation (TWh)]]*10^9*VLOOKUP(Table1[[#This Row],[Turbine/Engine Technology]],Technology_HR!$A$2:$B$11,2,FALSE)*10^-6</f>
        <v>7548983.3921999997</v>
      </c>
      <c r="T11449" s="5">
        <f>Table1[[#This Row],[Fuel Consumption (mmBtu)]]*Table1[[#This Row],[Emission Factor (kg CO2/ mmBtu)]]*10^3</f>
        <v>400549058790.13196</v>
      </c>
      <c r="U11449" s="3">
        <f>Table1[[#This Row],[Emissions (g CO2)]]/(Table1[[#This Row],[Generation (TWh)]]*10^9)</f>
        <v>400.54993999999994</v>
      </c>
    </row>
    <row r="11450" spans="1:21" x14ac:dyDescent="0.35">
      <c r="A11450" t="s">
        <v>2892</v>
      </c>
      <c r="B11450" t="s">
        <v>3239</v>
      </c>
      <c r="C11450" t="str">
        <f>SUBSTITUTE(Table1[[#This Row],[Fuel]],", ",",")</f>
        <v>fossil gas: natural gas</v>
      </c>
      <c r="D11450" t="s">
        <v>3239</v>
      </c>
      <c r="H11450" t="s">
        <v>3438</v>
      </c>
      <c r="I11450">
        <v>289</v>
      </c>
      <c r="J11450" t="s">
        <v>3446</v>
      </c>
      <c r="K11450">
        <v>2000</v>
      </c>
      <c r="L11450" t="s">
        <v>29</v>
      </c>
      <c r="M11450" t="s">
        <v>29</v>
      </c>
      <c r="N11450">
        <v>32.430199999999999</v>
      </c>
      <c r="O11450">
        <v>-97.053700000000006</v>
      </c>
      <c r="P11450" t="s">
        <v>3613</v>
      </c>
      <c r="Q11450" s="3">
        <f>Table1[[#This Row],[Capacity (MW)]]*0.395*8760*10^-6</f>
        <v>0.99999780000000005</v>
      </c>
      <c r="R11450" s="3" cm="1">
        <f t="array" ref="R11450">AVERAGE(VLOOKUP(_xlfn.TEXTSPLIT(Table1[[#This Row],[Fuel (no space after comma)]], ","), FuelList_Final_EF!$A$2:$B$65, 2, FALSE))</f>
        <v>53.06</v>
      </c>
      <c r="S11450" s="3">
        <f>Table1[[#This Row],[Generation (TWh)]]*10^9*VLOOKUP(Table1[[#This Row],[Turbine/Engine Technology]],Technology_HR!$A$2:$B$11,2,FALSE)*10^-6</f>
        <v>7548983.3921999997</v>
      </c>
      <c r="T11450" s="5">
        <f>Table1[[#This Row],[Fuel Consumption (mmBtu)]]*Table1[[#This Row],[Emission Factor (kg CO2/ mmBtu)]]*10^3</f>
        <v>400549058790.13196</v>
      </c>
      <c r="U11450" s="3">
        <f>Table1[[#This Row],[Emissions (g CO2)]]/(Table1[[#This Row],[Generation (TWh)]]*10^9)</f>
        <v>400.54993999999994</v>
      </c>
    </row>
    <row r="11451" spans="1:21" x14ac:dyDescent="0.35">
      <c r="A11451" t="s">
        <v>2892</v>
      </c>
      <c r="B11451" t="s">
        <v>3239</v>
      </c>
      <c r="C11451" t="str">
        <f>SUBSTITUTE(Table1[[#This Row],[Fuel]],", ",",")</f>
        <v>fossil gas: natural gas</v>
      </c>
      <c r="D11451" t="s">
        <v>3239</v>
      </c>
      <c r="H11451" t="s">
        <v>3438</v>
      </c>
      <c r="I11451">
        <v>289</v>
      </c>
      <c r="J11451" t="s">
        <v>3446</v>
      </c>
      <c r="K11451">
        <v>2000</v>
      </c>
      <c r="L11451" t="s">
        <v>29</v>
      </c>
      <c r="M11451" t="s">
        <v>29</v>
      </c>
      <c r="N11451">
        <v>32.430199999999999</v>
      </c>
      <c r="O11451">
        <v>-97.053700000000006</v>
      </c>
      <c r="P11451" t="s">
        <v>3613</v>
      </c>
      <c r="Q11451" s="3">
        <f>Table1[[#This Row],[Capacity (MW)]]*0.395*8760*10^-6</f>
        <v>0.99999780000000005</v>
      </c>
      <c r="R11451" s="3" cm="1">
        <f t="array" ref="R11451">AVERAGE(VLOOKUP(_xlfn.TEXTSPLIT(Table1[[#This Row],[Fuel (no space after comma)]], ","), FuelList_Final_EF!$A$2:$B$65, 2, FALSE))</f>
        <v>53.06</v>
      </c>
      <c r="S11451" s="3">
        <f>Table1[[#This Row],[Generation (TWh)]]*10^9*VLOOKUP(Table1[[#This Row],[Turbine/Engine Technology]],Technology_HR!$A$2:$B$11,2,FALSE)*10^-6</f>
        <v>7548983.3921999997</v>
      </c>
      <c r="T11451" s="5">
        <f>Table1[[#This Row],[Fuel Consumption (mmBtu)]]*Table1[[#This Row],[Emission Factor (kg CO2/ mmBtu)]]*10^3</f>
        <v>400549058790.13196</v>
      </c>
      <c r="U11451" s="3">
        <f>Table1[[#This Row],[Emissions (g CO2)]]/(Table1[[#This Row],[Generation (TWh)]]*10^9)</f>
        <v>400.54993999999994</v>
      </c>
    </row>
    <row r="11452" spans="1:21" x14ac:dyDescent="0.35">
      <c r="A11452" t="s">
        <v>2892</v>
      </c>
      <c r="B11452" t="s">
        <v>3239</v>
      </c>
      <c r="C11452" t="str">
        <f>SUBSTITUTE(Table1[[#This Row],[Fuel]],", ",",")</f>
        <v>fossil gas: natural gas</v>
      </c>
      <c r="D11452" t="s">
        <v>3239</v>
      </c>
      <c r="H11452" t="s">
        <v>3438</v>
      </c>
      <c r="I11452">
        <v>289</v>
      </c>
      <c r="J11452" t="s">
        <v>3446</v>
      </c>
      <c r="K11452">
        <v>2000</v>
      </c>
      <c r="L11452" t="s">
        <v>29</v>
      </c>
      <c r="M11452" t="s">
        <v>29</v>
      </c>
      <c r="N11452">
        <v>32.430199999999999</v>
      </c>
      <c r="O11452">
        <v>-97.053700000000006</v>
      </c>
      <c r="P11452" t="s">
        <v>3613</v>
      </c>
      <c r="Q11452" s="3">
        <f>Table1[[#This Row],[Capacity (MW)]]*0.395*8760*10^-6</f>
        <v>0.99999780000000005</v>
      </c>
      <c r="R11452" s="3" cm="1">
        <f t="array" ref="R11452">AVERAGE(VLOOKUP(_xlfn.TEXTSPLIT(Table1[[#This Row],[Fuel (no space after comma)]], ","), FuelList_Final_EF!$A$2:$B$65, 2, FALSE))</f>
        <v>53.06</v>
      </c>
      <c r="S11452" s="3">
        <f>Table1[[#This Row],[Generation (TWh)]]*10^9*VLOOKUP(Table1[[#This Row],[Turbine/Engine Technology]],Technology_HR!$A$2:$B$11,2,FALSE)*10^-6</f>
        <v>7548983.3921999997</v>
      </c>
      <c r="T11452" s="5">
        <f>Table1[[#This Row],[Fuel Consumption (mmBtu)]]*Table1[[#This Row],[Emission Factor (kg CO2/ mmBtu)]]*10^3</f>
        <v>400549058790.13196</v>
      </c>
      <c r="U11452" s="3">
        <f>Table1[[#This Row],[Emissions (g CO2)]]/(Table1[[#This Row],[Generation (TWh)]]*10^9)</f>
        <v>400.54993999999994</v>
      </c>
    </row>
    <row r="11453" spans="1:21" x14ac:dyDescent="0.35">
      <c r="A11453" t="s">
        <v>2892</v>
      </c>
      <c r="B11453" t="s">
        <v>3239</v>
      </c>
      <c r="C11453" t="str">
        <f>SUBSTITUTE(Table1[[#This Row],[Fuel]],", ",",")</f>
        <v>fossil gas: natural gas</v>
      </c>
      <c r="D11453" t="s">
        <v>3239</v>
      </c>
      <c r="H11453" t="s">
        <v>3438</v>
      </c>
      <c r="I11453">
        <v>289</v>
      </c>
      <c r="J11453" t="s">
        <v>3446</v>
      </c>
      <c r="K11453">
        <v>2001</v>
      </c>
      <c r="L11453" t="s">
        <v>29</v>
      </c>
      <c r="M11453" t="s">
        <v>29</v>
      </c>
      <c r="N11453">
        <v>32.430199999999999</v>
      </c>
      <c r="O11453">
        <v>-97.053700000000006</v>
      </c>
      <c r="P11453" t="s">
        <v>3613</v>
      </c>
      <c r="Q11453" s="3">
        <f>Table1[[#This Row],[Capacity (MW)]]*0.395*8760*10^-6</f>
        <v>0.99999780000000005</v>
      </c>
      <c r="R11453" s="3" cm="1">
        <f t="array" ref="R11453">AVERAGE(VLOOKUP(_xlfn.TEXTSPLIT(Table1[[#This Row],[Fuel (no space after comma)]], ","), FuelList_Final_EF!$A$2:$B$65, 2, FALSE))</f>
        <v>53.06</v>
      </c>
      <c r="S11453" s="3">
        <f>Table1[[#This Row],[Generation (TWh)]]*10^9*VLOOKUP(Table1[[#This Row],[Turbine/Engine Technology]],Technology_HR!$A$2:$B$11,2,FALSE)*10^-6</f>
        <v>7548983.3921999997</v>
      </c>
      <c r="T11453" s="5">
        <f>Table1[[#This Row],[Fuel Consumption (mmBtu)]]*Table1[[#This Row],[Emission Factor (kg CO2/ mmBtu)]]*10^3</f>
        <v>400549058790.13196</v>
      </c>
      <c r="U11453" s="3">
        <f>Table1[[#This Row],[Emissions (g CO2)]]/(Table1[[#This Row],[Generation (TWh)]]*10^9)</f>
        <v>400.54993999999994</v>
      </c>
    </row>
    <row r="11454" spans="1:21" x14ac:dyDescent="0.35">
      <c r="A11454" t="s">
        <v>2892</v>
      </c>
      <c r="B11454" t="s">
        <v>3239</v>
      </c>
      <c r="C11454" t="str">
        <f>SUBSTITUTE(Table1[[#This Row],[Fuel]],", ",",")</f>
        <v>fossil gas: natural gas</v>
      </c>
      <c r="D11454" t="s">
        <v>3239</v>
      </c>
      <c r="H11454" t="s">
        <v>3438</v>
      </c>
      <c r="I11454">
        <v>289</v>
      </c>
      <c r="J11454" t="s">
        <v>3446</v>
      </c>
      <c r="K11454">
        <v>2001</v>
      </c>
      <c r="L11454" t="s">
        <v>29</v>
      </c>
      <c r="M11454" t="s">
        <v>29</v>
      </c>
      <c r="N11454">
        <v>32.430199999999999</v>
      </c>
      <c r="O11454">
        <v>-97.053700000000006</v>
      </c>
      <c r="P11454" t="s">
        <v>3613</v>
      </c>
      <c r="Q11454" s="3">
        <f>Table1[[#This Row],[Capacity (MW)]]*0.395*8760*10^-6</f>
        <v>0.99999780000000005</v>
      </c>
      <c r="R11454" s="3" cm="1">
        <f t="array" ref="R11454">AVERAGE(VLOOKUP(_xlfn.TEXTSPLIT(Table1[[#This Row],[Fuel (no space after comma)]], ","), FuelList_Final_EF!$A$2:$B$65, 2, FALSE))</f>
        <v>53.06</v>
      </c>
      <c r="S11454" s="3">
        <f>Table1[[#This Row],[Generation (TWh)]]*10^9*VLOOKUP(Table1[[#This Row],[Turbine/Engine Technology]],Technology_HR!$A$2:$B$11,2,FALSE)*10^-6</f>
        <v>7548983.3921999997</v>
      </c>
      <c r="T11454" s="5">
        <f>Table1[[#This Row],[Fuel Consumption (mmBtu)]]*Table1[[#This Row],[Emission Factor (kg CO2/ mmBtu)]]*10^3</f>
        <v>400549058790.13196</v>
      </c>
      <c r="U11454" s="3">
        <f>Table1[[#This Row],[Emissions (g CO2)]]/(Table1[[#This Row],[Generation (TWh)]]*10^9)</f>
        <v>400.54993999999994</v>
      </c>
    </row>
    <row r="11455" spans="1:21" x14ac:dyDescent="0.35">
      <c r="A11455" t="s">
        <v>2893</v>
      </c>
      <c r="B11455" t="s">
        <v>3243</v>
      </c>
      <c r="C11455" t="str">
        <f>SUBSTITUTE(Table1[[#This Row],[Fuel]],", ",",")</f>
        <v>fossil gas: natural gas,fossil liquids: fuel oil</v>
      </c>
      <c r="D11455" t="s">
        <v>3239</v>
      </c>
      <c r="E11455" t="s">
        <v>3275</v>
      </c>
      <c r="H11455" t="s">
        <v>3438</v>
      </c>
      <c r="I11455">
        <v>543</v>
      </c>
      <c r="J11455" t="s">
        <v>3446</v>
      </c>
      <c r="K11455">
        <v>2002</v>
      </c>
      <c r="L11455" t="s">
        <v>29</v>
      </c>
      <c r="M11455" t="s">
        <v>29</v>
      </c>
      <c r="N11455">
        <v>27.641667000000002</v>
      </c>
      <c r="O11455">
        <v>-81.962500000000006</v>
      </c>
      <c r="P11455" t="s">
        <v>3613</v>
      </c>
      <c r="Q11455" s="3">
        <f>Table1[[#This Row],[Capacity (MW)]]*0.395*8760*10^-6</f>
        <v>1.8788886</v>
      </c>
      <c r="R11455" s="3" cm="1">
        <f t="array" ref="R11455">AVERAGE(VLOOKUP(_xlfn.TEXTSPLIT(Table1[[#This Row],[Fuel (no space after comma)]], ","), FuelList_Final_EF!$A$2:$B$65, 2, FALSE))</f>
        <v>65.583341148886291</v>
      </c>
      <c r="S11455" s="3">
        <f>Table1[[#This Row],[Generation (TWh)]]*10^9*VLOOKUP(Table1[[#This Row],[Turbine/Engine Technology]],Technology_HR!$A$2:$B$11,2,FALSE)*10^-6</f>
        <v>14183730.041399999</v>
      </c>
      <c r="T11455" s="5">
        <f>Table1[[#This Row],[Fuel Consumption (mmBtu)]]*Table1[[#This Row],[Emission Factor (kg CO2/ mmBtu)]]*10^3</f>
        <v>930216406068.84314</v>
      </c>
      <c r="U11455" s="3">
        <f>Table1[[#This Row],[Emissions (g CO2)]]/(Table1[[#This Row],[Generation (TWh)]]*10^9)</f>
        <v>495.08864233294253</v>
      </c>
    </row>
    <row r="11456" spans="1:21" x14ac:dyDescent="0.35">
      <c r="A11456" t="s">
        <v>2893</v>
      </c>
      <c r="B11456" t="s">
        <v>3243</v>
      </c>
      <c r="C11456" t="str">
        <f>SUBSTITUTE(Table1[[#This Row],[Fuel]],", ",",")</f>
        <v>fossil gas: natural gas,fossil liquids: fuel oil</v>
      </c>
      <c r="D11456" t="s">
        <v>3239</v>
      </c>
      <c r="E11456" t="s">
        <v>3275</v>
      </c>
      <c r="H11456" t="s">
        <v>3436</v>
      </c>
      <c r="I11456">
        <v>62</v>
      </c>
      <c r="J11456" t="s">
        <v>3446</v>
      </c>
      <c r="K11456">
        <v>2006</v>
      </c>
      <c r="L11456" t="s">
        <v>29</v>
      </c>
      <c r="M11456" t="s">
        <v>29</v>
      </c>
      <c r="N11456">
        <v>27.641667000000002</v>
      </c>
      <c r="O11456">
        <v>-81.962500000000006</v>
      </c>
      <c r="P11456" t="s">
        <v>3613</v>
      </c>
      <c r="Q11456" s="3">
        <f>Table1[[#This Row],[Capacity (MW)]]*0.395*8760*10^-6</f>
        <v>0.21453240000000001</v>
      </c>
      <c r="R11456" s="3" cm="1">
        <f t="array" ref="R11456">AVERAGE(VLOOKUP(_xlfn.TEXTSPLIT(Table1[[#This Row],[Fuel (no space after comma)]], ","), FuelList_Final_EF!$A$2:$B$65, 2, FALSE))</f>
        <v>65.583341148886291</v>
      </c>
      <c r="S11456" s="3">
        <f>Table1[[#This Row],[Generation (TWh)]]*10^9*VLOOKUP(Table1[[#This Row],[Turbine/Engine Technology]],Technology_HR!$A$2:$B$11,2,FALSE)*10^-6</f>
        <v>2362001.7239999999</v>
      </c>
      <c r="T11456" s="5">
        <f>Table1[[#This Row],[Fuel Consumption (mmBtu)]]*Table1[[#This Row],[Emission Factor (kg CO2/ mmBtu)]]*10^3</f>
        <v>154907964859.34955</v>
      </c>
      <c r="U11456" s="3">
        <f>Table1[[#This Row],[Emissions (g CO2)]]/(Table1[[#This Row],[Generation (TWh)]]*10^9)</f>
        <v>722.072586049238</v>
      </c>
    </row>
    <row r="11457" spans="1:21" x14ac:dyDescent="0.35">
      <c r="A11457" t="s">
        <v>2893</v>
      </c>
      <c r="B11457" t="s">
        <v>3243</v>
      </c>
      <c r="C11457" t="str">
        <f>SUBSTITUTE(Table1[[#This Row],[Fuel]],", ",",")</f>
        <v>fossil gas: natural gas,fossil liquids: fuel oil</v>
      </c>
      <c r="D11457" t="s">
        <v>3239</v>
      </c>
      <c r="E11457" t="s">
        <v>3275</v>
      </c>
      <c r="H11457" t="s">
        <v>3436</v>
      </c>
      <c r="I11457">
        <v>62</v>
      </c>
      <c r="J11457" t="s">
        <v>3446</v>
      </c>
      <c r="K11457">
        <v>2006</v>
      </c>
      <c r="L11457" t="s">
        <v>29</v>
      </c>
      <c r="M11457" t="s">
        <v>29</v>
      </c>
      <c r="N11457">
        <v>27.641667000000002</v>
      </c>
      <c r="O11457">
        <v>-81.962500000000006</v>
      </c>
      <c r="P11457" t="s">
        <v>3613</v>
      </c>
      <c r="Q11457" s="3">
        <f>Table1[[#This Row],[Capacity (MW)]]*0.395*8760*10^-6</f>
        <v>0.21453240000000001</v>
      </c>
      <c r="R11457" s="3" cm="1">
        <f t="array" ref="R11457">AVERAGE(VLOOKUP(_xlfn.TEXTSPLIT(Table1[[#This Row],[Fuel (no space after comma)]], ","), FuelList_Final_EF!$A$2:$B$65, 2, FALSE))</f>
        <v>65.583341148886291</v>
      </c>
      <c r="S11457" s="3">
        <f>Table1[[#This Row],[Generation (TWh)]]*10^9*VLOOKUP(Table1[[#This Row],[Turbine/Engine Technology]],Technology_HR!$A$2:$B$11,2,FALSE)*10^-6</f>
        <v>2362001.7239999999</v>
      </c>
      <c r="T11457" s="5">
        <f>Table1[[#This Row],[Fuel Consumption (mmBtu)]]*Table1[[#This Row],[Emission Factor (kg CO2/ mmBtu)]]*10^3</f>
        <v>154907964859.34955</v>
      </c>
      <c r="U11457" s="3">
        <f>Table1[[#This Row],[Emissions (g CO2)]]/(Table1[[#This Row],[Generation (TWh)]]*10^9)</f>
        <v>722.072586049238</v>
      </c>
    </row>
    <row r="11458" spans="1:21" x14ac:dyDescent="0.35">
      <c r="A11458" t="s">
        <v>2893</v>
      </c>
      <c r="B11458" t="s">
        <v>3243</v>
      </c>
      <c r="C11458" t="str">
        <f>SUBSTITUTE(Table1[[#This Row],[Fuel]],", ",",")</f>
        <v>fossil gas: natural gas,fossil liquids: fuel oil</v>
      </c>
      <c r="D11458" t="s">
        <v>3239</v>
      </c>
      <c r="E11458" t="s">
        <v>3275</v>
      </c>
      <c r="H11458" t="s">
        <v>3436</v>
      </c>
      <c r="I11458">
        <v>62</v>
      </c>
      <c r="J11458" t="s">
        <v>3446</v>
      </c>
      <c r="K11458">
        <v>2006</v>
      </c>
      <c r="L11458" t="s">
        <v>29</v>
      </c>
      <c r="M11458" t="s">
        <v>29</v>
      </c>
      <c r="N11458">
        <v>27.641667000000002</v>
      </c>
      <c r="O11458">
        <v>-81.962500000000006</v>
      </c>
      <c r="P11458" t="s">
        <v>3613</v>
      </c>
      <c r="Q11458" s="3">
        <f>Table1[[#This Row],[Capacity (MW)]]*0.395*8760*10^-6</f>
        <v>0.21453240000000001</v>
      </c>
      <c r="R11458" s="3" cm="1">
        <f t="array" ref="R11458">AVERAGE(VLOOKUP(_xlfn.TEXTSPLIT(Table1[[#This Row],[Fuel (no space after comma)]], ","), FuelList_Final_EF!$A$2:$B$65, 2, FALSE))</f>
        <v>65.583341148886291</v>
      </c>
      <c r="S11458" s="3">
        <f>Table1[[#This Row],[Generation (TWh)]]*10^9*VLOOKUP(Table1[[#This Row],[Turbine/Engine Technology]],Technology_HR!$A$2:$B$11,2,FALSE)*10^-6</f>
        <v>2362001.7239999999</v>
      </c>
      <c r="T11458" s="5">
        <f>Table1[[#This Row],[Fuel Consumption (mmBtu)]]*Table1[[#This Row],[Emission Factor (kg CO2/ mmBtu)]]*10^3</f>
        <v>154907964859.34955</v>
      </c>
      <c r="U11458" s="3">
        <f>Table1[[#This Row],[Emissions (g CO2)]]/(Table1[[#This Row],[Generation (TWh)]]*10^9)</f>
        <v>722.072586049238</v>
      </c>
    </row>
    <row r="11459" spans="1:21" x14ac:dyDescent="0.35">
      <c r="A11459" t="s">
        <v>2893</v>
      </c>
      <c r="B11459" t="s">
        <v>3243</v>
      </c>
      <c r="C11459" t="str">
        <f>SUBSTITUTE(Table1[[#This Row],[Fuel]],", ",",")</f>
        <v>fossil gas: natural gas,fossil liquids: fuel oil</v>
      </c>
      <c r="D11459" t="s">
        <v>3239</v>
      </c>
      <c r="E11459" t="s">
        <v>3275</v>
      </c>
      <c r="H11459" t="s">
        <v>3436</v>
      </c>
      <c r="I11459">
        <v>62</v>
      </c>
      <c r="J11459" t="s">
        <v>3446</v>
      </c>
      <c r="K11459">
        <v>2006</v>
      </c>
      <c r="L11459" t="s">
        <v>29</v>
      </c>
      <c r="M11459" t="s">
        <v>29</v>
      </c>
      <c r="N11459">
        <v>27.641667000000002</v>
      </c>
      <c r="O11459">
        <v>-81.962500000000006</v>
      </c>
      <c r="P11459" t="s">
        <v>3613</v>
      </c>
      <c r="Q11459" s="3">
        <f>Table1[[#This Row],[Capacity (MW)]]*0.395*8760*10^-6</f>
        <v>0.21453240000000001</v>
      </c>
      <c r="R11459" s="3" cm="1">
        <f t="array" ref="R11459">AVERAGE(VLOOKUP(_xlfn.TEXTSPLIT(Table1[[#This Row],[Fuel (no space after comma)]], ","), FuelList_Final_EF!$A$2:$B$65, 2, FALSE))</f>
        <v>65.583341148886291</v>
      </c>
      <c r="S11459" s="3">
        <f>Table1[[#This Row],[Generation (TWh)]]*10^9*VLOOKUP(Table1[[#This Row],[Turbine/Engine Technology]],Technology_HR!$A$2:$B$11,2,FALSE)*10^-6</f>
        <v>2362001.7239999999</v>
      </c>
      <c r="T11459" s="5">
        <f>Table1[[#This Row],[Fuel Consumption (mmBtu)]]*Table1[[#This Row],[Emission Factor (kg CO2/ mmBtu)]]*10^3</f>
        <v>154907964859.34955</v>
      </c>
      <c r="U11459" s="3">
        <f>Table1[[#This Row],[Emissions (g CO2)]]/(Table1[[#This Row],[Generation (TWh)]]*10^9)</f>
        <v>722.072586049238</v>
      </c>
    </row>
    <row r="11460" spans="1:21" x14ac:dyDescent="0.35">
      <c r="A11460" t="s">
        <v>2893</v>
      </c>
      <c r="B11460" t="s">
        <v>3243</v>
      </c>
      <c r="C11460" t="str">
        <f>SUBSTITUTE(Table1[[#This Row],[Fuel]],", ",",")</f>
        <v>fossil gas: natural gas,fossil liquids: fuel oil</v>
      </c>
      <c r="D11460" t="s">
        <v>3239</v>
      </c>
      <c r="E11460" t="s">
        <v>3275</v>
      </c>
      <c r="H11460" t="s">
        <v>3436</v>
      </c>
      <c r="I11460">
        <v>62</v>
      </c>
      <c r="J11460" t="s">
        <v>3446</v>
      </c>
      <c r="K11460">
        <v>2006</v>
      </c>
      <c r="L11460" t="s">
        <v>29</v>
      </c>
      <c r="M11460" t="s">
        <v>29</v>
      </c>
      <c r="N11460">
        <v>27.641667000000002</v>
      </c>
      <c r="O11460">
        <v>-81.962500000000006</v>
      </c>
      <c r="P11460" t="s">
        <v>3613</v>
      </c>
      <c r="Q11460" s="3">
        <f>Table1[[#This Row],[Capacity (MW)]]*0.395*8760*10^-6</f>
        <v>0.21453240000000001</v>
      </c>
      <c r="R11460" s="3" cm="1">
        <f t="array" ref="R11460">AVERAGE(VLOOKUP(_xlfn.TEXTSPLIT(Table1[[#This Row],[Fuel (no space after comma)]], ","), FuelList_Final_EF!$A$2:$B$65, 2, FALSE))</f>
        <v>65.583341148886291</v>
      </c>
      <c r="S11460" s="3">
        <f>Table1[[#This Row],[Generation (TWh)]]*10^9*VLOOKUP(Table1[[#This Row],[Turbine/Engine Technology]],Technology_HR!$A$2:$B$11,2,FALSE)*10^-6</f>
        <v>2362001.7239999999</v>
      </c>
      <c r="T11460" s="5">
        <f>Table1[[#This Row],[Fuel Consumption (mmBtu)]]*Table1[[#This Row],[Emission Factor (kg CO2/ mmBtu)]]*10^3</f>
        <v>154907964859.34955</v>
      </c>
      <c r="U11460" s="3">
        <f>Table1[[#This Row],[Emissions (g CO2)]]/(Table1[[#This Row],[Generation (TWh)]]*10^9)</f>
        <v>722.072586049238</v>
      </c>
    </row>
    <row r="11461" spans="1:21" x14ac:dyDescent="0.35">
      <c r="A11461" t="s">
        <v>2894</v>
      </c>
      <c r="B11461" t="s">
        <v>3239</v>
      </c>
      <c r="C11461" t="str">
        <f>SUBSTITUTE(Table1[[#This Row],[Fuel]],", ",",")</f>
        <v>fossil gas: natural gas</v>
      </c>
      <c r="D11461" t="s">
        <v>3239</v>
      </c>
      <c r="H11461" t="s">
        <v>3436</v>
      </c>
      <c r="I11461">
        <v>70</v>
      </c>
      <c r="J11461" t="s">
        <v>3446</v>
      </c>
      <c r="K11461">
        <v>2009</v>
      </c>
      <c r="L11461" t="s">
        <v>29</v>
      </c>
      <c r="M11461" t="s">
        <v>29</v>
      </c>
      <c r="N11461">
        <v>36.654114</v>
      </c>
      <c r="O11461">
        <v>-120.5797</v>
      </c>
      <c r="P11461" t="s">
        <v>3613</v>
      </c>
      <c r="Q11461" s="3">
        <f>Table1[[#This Row],[Capacity (MW)]]*0.395*8760*10^-6</f>
        <v>0.24221400000000001</v>
      </c>
      <c r="R11461" s="3" cm="1">
        <f t="array" ref="R11461">AVERAGE(VLOOKUP(_xlfn.TEXTSPLIT(Table1[[#This Row],[Fuel (no space after comma)]], ","), FuelList_Final_EF!$A$2:$B$65, 2, FALSE))</f>
        <v>53.06</v>
      </c>
      <c r="S11461" s="3">
        <f>Table1[[#This Row],[Generation (TWh)]]*10^9*VLOOKUP(Table1[[#This Row],[Turbine/Engine Technology]],Technology_HR!$A$2:$B$11,2,FALSE)*10^-6</f>
        <v>2666776.1399999997</v>
      </c>
      <c r="T11461" s="5">
        <f>Table1[[#This Row],[Fuel Consumption (mmBtu)]]*Table1[[#This Row],[Emission Factor (kg CO2/ mmBtu)]]*10^3</f>
        <v>141499141988.39999</v>
      </c>
      <c r="U11461" s="3">
        <f>Table1[[#This Row],[Emissions (g CO2)]]/(Table1[[#This Row],[Generation (TWh)]]*10^9)</f>
        <v>584.19060000000002</v>
      </c>
    </row>
    <row r="11462" spans="1:21" x14ac:dyDescent="0.35">
      <c r="A11462" t="s">
        <v>2894</v>
      </c>
      <c r="B11462" t="s">
        <v>3239</v>
      </c>
      <c r="C11462" t="str">
        <f>SUBSTITUTE(Table1[[#This Row],[Fuel]],", ",",")</f>
        <v>fossil gas: natural gas</v>
      </c>
      <c r="D11462" t="s">
        <v>3239</v>
      </c>
      <c r="H11462" t="s">
        <v>3436</v>
      </c>
      <c r="I11462">
        <v>70</v>
      </c>
      <c r="J11462" t="s">
        <v>3446</v>
      </c>
      <c r="K11462">
        <v>2009</v>
      </c>
      <c r="L11462" t="s">
        <v>29</v>
      </c>
      <c r="M11462" t="s">
        <v>29</v>
      </c>
      <c r="N11462">
        <v>36.654114</v>
      </c>
      <c r="O11462">
        <v>-120.5797</v>
      </c>
      <c r="P11462" t="s">
        <v>3613</v>
      </c>
      <c r="Q11462" s="3">
        <f>Table1[[#This Row],[Capacity (MW)]]*0.395*8760*10^-6</f>
        <v>0.24221400000000001</v>
      </c>
      <c r="R11462" s="3" cm="1">
        <f t="array" ref="R11462">AVERAGE(VLOOKUP(_xlfn.TEXTSPLIT(Table1[[#This Row],[Fuel (no space after comma)]], ","), FuelList_Final_EF!$A$2:$B$65, 2, FALSE))</f>
        <v>53.06</v>
      </c>
      <c r="S11462" s="3">
        <f>Table1[[#This Row],[Generation (TWh)]]*10^9*VLOOKUP(Table1[[#This Row],[Turbine/Engine Technology]],Technology_HR!$A$2:$B$11,2,FALSE)*10^-6</f>
        <v>2666776.1399999997</v>
      </c>
      <c r="T11462" s="5">
        <f>Table1[[#This Row],[Fuel Consumption (mmBtu)]]*Table1[[#This Row],[Emission Factor (kg CO2/ mmBtu)]]*10^3</f>
        <v>141499141988.39999</v>
      </c>
      <c r="U11462" s="3">
        <f>Table1[[#This Row],[Emissions (g CO2)]]/(Table1[[#This Row],[Generation (TWh)]]*10^9)</f>
        <v>584.19060000000002</v>
      </c>
    </row>
    <row r="11463" spans="1:21" x14ac:dyDescent="0.35">
      <c r="A11463" t="s">
        <v>2895</v>
      </c>
      <c r="B11463" t="s">
        <v>3239</v>
      </c>
      <c r="C11463" t="str">
        <f>SUBSTITUTE(Table1[[#This Row],[Fuel]],", ",",")</f>
        <v>fossil gas: natural gas</v>
      </c>
      <c r="D11463" t="s">
        <v>3239</v>
      </c>
      <c r="H11463" t="s">
        <v>3436</v>
      </c>
      <c r="I11463">
        <v>39</v>
      </c>
      <c r="J11463" t="s">
        <v>3446</v>
      </c>
      <c r="K11463">
        <v>1989</v>
      </c>
      <c r="L11463" t="s">
        <v>29</v>
      </c>
      <c r="M11463" t="s">
        <v>29</v>
      </c>
      <c r="N11463">
        <v>35.226900000000001</v>
      </c>
      <c r="O11463">
        <v>-119.6294</v>
      </c>
      <c r="P11463" t="s">
        <v>3613</v>
      </c>
      <c r="Q11463" s="3">
        <f>Table1[[#This Row],[Capacity (MW)]]*0.395*8760*10^-6</f>
        <v>0.13494780000000001</v>
      </c>
      <c r="R11463" s="3" cm="1">
        <f t="array" ref="R11463">AVERAGE(VLOOKUP(_xlfn.TEXTSPLIT(Table1[[#This Row],[Fuel (no space after comma)]], ","), FuelList_Final_EF!$A$2:$B$65, 2, FALSE))</f>
        <v>53.06</v>
      </c>
      <c r="S11463" s="3">
        <f>Table1[[#This Row],[Generation (TWh)]]*10^9*VLOOKUP(Table1[[#This Row],[Turbine/Engine Technology]],Technology_HR!$A$2:$B$11,2,FALSE)*10^-6</f>
        <v>1485775.2779999999</v>
      </c>
      <c r="T11463" s="5">
        <f>Table1[[#This Row],[Fuel Consumption (mmBtu)]]*Table1[[#This Row],[Emission Factor (kg CO2/ mmBtu)]]*10^3</f>
        <v>78835236250.679993</v>
      </c>
      <c r="U11463" s="3">
        <f>Table1[[#This Row],[Emissions (g CO2)]]/(Table1[[#This Row],[Generation (TWh)]]*10^9)</f>
        <v>584.1905999999999</v>
      </c>
    </row>
    <row r="11464" spans="1:21" x14ac:dyDescent="0.35">
      <c r="A11464" t="s">
        <v>2896</v>
      </c>
      <c r="B11464" t="s">
        <v>3239</v>
      </c>
      <c r="C11464" t="str">
        <f>SUBSTITUTE(Table1[[#This Row],[Fuel]],", ",",")</f>
        <v>fossil gas: natural gas</v>
      </c>
      <c r="D11464" t="s">
        <v>3239</v>
      </c>
      <c r="H11464" t="s">
        <v>3436</v>
      </c>
      <c r="I11464">
        <v>39</v>
      </c>
      <c r="J11464" t="s">
        <v>3446</v>
      </c>
      <c r="K11464">
        <v>1989</v>
      </c>
      <c r="L11464" t="s">
        <v>29</v>
      </c>
      <c r="M11464" t="s">
        <v>29</v>
      </c>
      <c r="N11464">
        <v>35.226900000000001</v>
      </c>
      <c r="O11464">
        <v>-119.6294</v>
      </c>
      <c r="P11464" t="s">
        <v>3613</v>
      </c>
      <c r="Q11464" s="3">
        <f>Table1[[#This Row],[Capacity (MW)]]*0.395*8760*10^-6</f>
        <v>0.13494780000000001</v>
      </c>
      <c r="R11464" s="3" cm="1">
        <f t="array" ref="R11464">AVERAGE(VLOOKUP(_xlfn.TEXTSPLIT(Table1[[#This Row],[Fuel (no space after comma)]], ","), FuelList_Final_EF!$A$2:$B$65, 2, FALSE))</f>
        <v>53.06</v>
      </c>
      <c r="S11464" s="3">
        <f>Table1[[#This Row],[Generation (TWh)]]*10^9*VLOOKUP(Table1[[#This Row],[Turbine/Engine Technology]],Technology_HR!$A$2:$B$11,2,FALSE)*10^-6</f>
        <v>1485775.2779999999</v>
      </c>
      <c r="T11464" s="5">
        <f>Table1[[#This Row],[Fuel Consumption (mmBtu)]]*Table1[[#This Row],[Emission Factor (kg CO2/ mmBtu)]]*10^3</f>
        <v>78835236250.679993</v>
      </c>
      <c r="U11464" s="3">
        <f>Table1[[#This Row],[Emissions (g CO2)]]/(Table1[[#This Row],[Generation (TWh)]]*10^9)</f>
        <v>584.1905999999999</v>
      </c>
    </row>
    <row r="11465" spans="1:21" x14ac:dyDescent="0.35">
      <c r="A11465" t="s">
        <v>2896</v>
      </c>
      <c r="B11465" t="s">
        <v>3239</v>
      </c>
      <c r="C11465" t="str">
        <f>SUBSTITUTE(Table1[[#This Row],[Fuel]],", ",",")</f>
        <v>fossil gas: natural gas</v>
      </c>
      <c r="D11465" t="s">
        <v>3239</v>
      </c>
      <c r="H11465" t="s">
        <v>3436</v>
      </c>
      <c r="I11465">
        <v>39</v>
      </c>
      <c r="J11465" t="s">
        <v>3446</v>
      </c>
      <c r="K11465">
        <v>1989</v>
      </c>
      <c r="L11465" t="s">
        <v>29</v>
      </c>
      <c r="M11465" t="s">
        <v>29</v>
      </c>
      <c r="N11465">
        <v>35.226900000000001</v>
      </c>
      <c r="O11465">
        <v>-119.6294</v>
      </c>
      <c r="P11465" t="s">
        <v>3613</v>
      </c>
      <c r="Q11465" s="3">
        <f>Table1[[#This Row],[Capacity (MW)]]*0.395*8760*10^-6</f>
        <v>0.13494780000000001</v>
      </c>
      <c r="R11465" s="3" cm="1">
        <f t="array" ref="R11465">AVERAGE(VLOOKUP(_xlfn.TEXTSPLIT(Table1[[#This Row],[Fuel (no space after comma)]], ","), FuelList_Final_EF!$A$2:$B$65, 2, FALSE))</f>
        <v>53.06</v>
      </c>
      <c r="S11465" s="3">
        <f>Table1[[#This Row],[Generation (TWh)]]*10^9*VLOOKUP(Table1[[#This Row],[Turbine/Engine Technology]],Technology_HR!$A$2:$B$11,2,FALSE)*10^-6</f>
        <v>1485775.2779999999</v>
      </c>
      <c r="T11465" s="5">
        <f>Table1[[#This Row],[Fuel Consumption (mmBtu)]]*Table1[[#This Row],[Emission Factor (kg CO2/ mmBtu)]]*10^3</f>
        <v>78835236250.679993</v>
      </c>
      <c r="U11465" s="3">
        <f>Table1[[#This Row],[Emissions (g CO2)]]/(Table1[[#This Row],[Generation (TWh)]]*10^9)</f>
        <v>584.1905999999999</v>
      </c>
    </row>
    <row r="11466" spans="1:21" x14ac:dyDescent="0.35">
      <c r="A11466" t="s">
        <v>2895</v>
      </c>
      <c r="B11466" t="s">
        <v>3239</v>
      </c>
      <c r="C11466" t="str">
        <f>SUBSTITUTE(Table1[[#This Row],[Fuel]],", ",",")</f>
        <v>fossil gas: natural gas</v>
      </c>
      <c r="D11466" t="s">
        <v>3239</v>
      </c>
      <c r="H11466" t="s">
        <v>3436</v>
      </c>
      <c r="I11466">
        <v>39</v>
      </c>
      <c r="J11466" t="s">
        <v>3446</v>
      </c>
      <c r="K11466">
        <v>1989</v>
      </c>
      <c r="L11466" t="s">
        <v>29</v>
      </c>
      <c r="M11466" t="s">
        <v>29</v>
      </c>
      <c r="N11466">
        <v>35.226900000000001</v>
      </c>
      <c r="O11466">
        <v>-119.6294</v>
      </c>
      <c r="P11466" t="s">
        <v>3613</v>
      </c>
      <c r="Q11466" s="3">
        <f>Table1[[#This Row],[Capacity (MW)]]*0.395*8760*10^-6</f>
        <v>0.13494780000000001</v>
      </c>
      <c r="R11466" s="3" cm="1">
        <f t="array" ref="R11466">AVERAGE(VLOOKUP(_xlfn.TEXTSPLIT(Table1[[#This Row],[Fuel (no space after comma)]], ","), FuelList_Final_EF!$A$2:$B$65, 2, FALSE))</f>
        <v>53.06</v>
      </c>
      <c r="S11466" s="3">
        <f>Table1[[#This Row],[Generation (TWh)]]*10^9*VLOOKUP(Table1[[#This Row],[Turbine/Engine Technology]],Technology_HR!$A$2:$B$11,2,FALSE)*10^-6</f>
        <v>1485775.2779999999</v>
      </c>
      <c r="T11466" s="5">
        <f>Table1[[#This Row],[Fuel Consumption (mmBtu)]]*Table1[[#This Row],[Emission Factor (kg CO2/ mmBtu)]]*10^3</f>
        <v>78835236250.679993</v>
      </c>
      <c r="U11466" s="3">
        <f>Table1[[#This Row],[Emissions (g CO2)]]/(Table1[[#This Row],[Generation (TWh)]]*10^9)</f>
        <v>584.1905999999999</v>
      </c>
    </row>
    <row r="11467" spans="1:21" x14ac:dyDescent="0.35">
      <c r="A11467" t="s">
        <v>2896</v>
      </c>
      <c r="B11467" t="s">
        <v>3239</v>
      </c>
      <c r="C11467" t="str">
        <f>SUBSTITUTE(Table1[[#This Row],[Fuel]],", ",",")</f>
        <v>fossil gas: natural gas</v>
      </c>
      <c r="D11467" t="s">
        <v>3239</v>
      </c>
      <c r="H11467" t="s">
        <v>3436</v>
      </c>
      <c r="I11467">
        <v>39</v>
      </c>
      <c r="J11467" t="s">
        <v>3446</v>
      </c>
      <c r="K11467">
        <v>1989</v>
      </c>
      <c r="L11467" t="s">
        <v>29</v>
      </c>
      <c r="M11467" t="s">
        <v>29</v>
      </c>
      <c r="N11467">
        <v>35.226900000000001</v>
      </c>
      <c r="O11467">
        <v>-119.6294</v>
      </c>
      <c r="P11467" t="s">
        <v>3613</v>
      </c>
      <c r="Q11467" s="3">
        <f>Table1[[#This Row],[Capacity (MW)]]*0.395*8760*10^-6</f>
        <v>0.13494780000000001</v>
      </c>
      <c r="R11467" s="3" cm="1">
        <f t="array" ref="R11467">AVERAGE(VLOOKUP(_xlfn.TEXTSPLIT(Table1[[#This Row],[Fuel (no space after comma)]], ","), FuelList_Final_EF!$A$2:$B$65, 2, FALSE))</f>
        <v>53.06</v>
      </c>
      <c r="S11467" s="3">
        <f>Table1[[#This Row],[Generation (TWh)]]*10^9*VLOOKUP(Table1[[#This Row],[Turbine/Engine Technology]],Technology_HR!$A$2:$B$11,2,FALSE)*10^-6</f>
        <v>1485775.2779999999</v>
      </c>
      <c r="T11467" s="5">
        <f>Table1[[#This Row],[Fuel Consumption (mmBtu)]]*Table1[[#This Row],[Emission Factor (kg CO2/ mmBtu)]]*10^3</f>
        <v>78835236250.679993</v>
      </c>
      <c r="U11467" s="3">
        <f>Table1[[#This Row],[Emissions (g CO2)]]/(Table1[[#This Row],[Generation (TWh)]]*10^9)</f>
        <v>584.1905999999999</v>
      </c>
    </row>
    <row r="11468" spans="1:21" x14ac:dyDescent="0.35">
      <c r="A11468" t="s">
        <v>2895</v>
      </c>
      <c r="B11468" t="s">
        <v>3239</v>
      </c>
      <c r="C11468" t="str">
        <f>SUBSTITUTE(Table1[[#This Row],[Fuel]],", ",",")</f>
        <v>fossil gas: natural gas</v>
      </c>
      <c r="D11468" t="s">
        <v>3239</v>
      </c>
      <c r="H11468" t="s">
        <v>3436</v>
      </c>
      <c r="I11468">
        <v>39</v>
      </c>
      <c r="J11468" t="s">
        <v>3446</v>
      </c>
      <c r="K11468">
        <v>1989</v>
      </c>
      <c r="L11468" t="s">
        <v>29</v>
      </c>
      <c r="M11468" t="s">
        <v>29</v>
      </c>
      <c r="N11468">
        <v>35.226900000000001</v>
      </c>
      <c r="O11468">
        <v>-119.6294</v>
      </c>
      <c r="P11468" t="s">
        <v>3613</v>
      </c>
      <c r="Q11468" s="3">
        <f>Table1[[#This Row],[Capacity (MW)]]*0.395*8760*10^-6</f>
        <v>0.13494780000000001</v>
      </c>
      <c r="R11468" s="3" cm="1">
        <f t="array" ref="R11468">AVERAGE(VLOOKUP(_xlfn.TEXTSPLIT(Table1[[#This Row],[Fuel (no space after comma)]], ","), FuelList_Final_EF!$A$2:$B$65, 2, FALSE))</f>
        <v>53.06</v>
      </c>
      <c r="S11468" s="3">
        <f>Table1[[#This Row],[Generation (TWh)]]*10^9*VLOOKUP(Table1[[#This Row],[Turbine/Engine Technology]],Technology_HR!$A$2:$B$11,2,FALSE)*10^-6</f>
        <v>1485775.2779999999</v>
      </c>
      <c r="T11468" s="5">
        <f>Table1[[#This Row],[Fuel Consumption (mmBtu)]]*Table1[[#This Row],[Emission Factor (kg CO2/ mmBtu)]]*10^3</f>
        <v>78835236250.679993</v>
      </c>
      <c r="U11468" s="3">
        <f>Table1[[#This Row],[Emissions (g CO2)]]/(Table1[[#This Row],[Generation (TWh)]]*10^9)</f>
        <v>584.1905999999999</v>
      </c>
    </row>
    <row r="11469" spans="1:21" x14ac:dyDescent="0.35">
      <c r="A11469" t="s">
        <v>2897</v>
      </c>
      <c r="B11469" t="s">
        <v>3239</v>
      </c>
      <c r="C11469" t="str">
        <f>SUBSTITUTE(Table1[[#This Row],[Fuel]],", ",",")</f>
        <v>fossil gas: natural gas</v>
      </c>
      <c r="D11469" t="s">
        <v>3239</v>
      </c>
      <c r="H11469" t="s">
        <v>3438</v>
      </c>
      <c r="I11469">
        <v>289</v>
      </c>
      <c r="J11469" t="s">
        <v>3446</v>
      </c>
      <c r="K11469">
        <v>2004</v>
      </c>
      <c r="L11469" t="s">
        <v>29</v>
      </c>
      <c r="M11469" t="s">
        <v>29</v>
      </c>
      <c r="N11469">
        <v>41.224355000000003</v>
      </c>
      <c r="O11469">
        <v>-73.099729999999994</v>
      </c>
      <c r="P11469" t="s">
        <v>3613</v>
      </c>
      <c r="Q11469" s="3">
        <f>Table1[[#This Row],[Capacity (MW)]]*0.395*8760*10^-6</f>
        <v>0.99999780000000005</v>
      </c>
      <c r="R11469" s="3" cm="1">
        <f t="array" ref="R11469">AVERAGE(VLOOKUP(_xlfn.TEXTSPLIT(Table1[[#This Row],[Fuel (no space after comma)]], ","), FuelList_Final_EF!$A$2:$B$65, 2, FALSE))</f>
        <v>53.06</v>
      </c>
      <c r="S11469" s="3">
        <f>Table1[[#This Row],[Generation (TWh)]]*10^9*VLOOKUP(Table1[[#This Row],[Turbine/Engine Technology]],Technology_HR!$A$2:$B$11,2,FALSE)*10^-6</f>
        <v>7548983.3921999997</v>
      </c>
      <c r="T11469" s="5">
        <f>Table1[[#This Row],[Fuel Consumption (mmBtu)]]*Table1[[#This Row],[Emission Factor (kg CO2/ mmBtu)]]*10^3</f>
        <v>400549058790.13196</v>
      </c>
      <c r="U11469" s="3">
        <f>Table1[[#This Row],[Emissions (g CO2)]]/(Table1[[#This Row],[Generation (TWh)]]*10^9)</f>
        <v>400.54993999999994</v>
      </c>
    </row>
    <row r="11470" spans="1:21" x14ac:dyDescent="0.35">
      <c r="A11470" t="s">
        <v>2897</v>
      </c>
      <c r="B11470" t="s">
        <v>3239</v>
      </c>
      <c r="C11470" t="str">
        <f>SUBSTITUTE(Table1[[#This Row],[Fuel]],", ",",")</f>
        <v>fossil gas: natural gas</v>
      </c>
      <c r="D11470" t="s">
        <v>3239</v>
      </c>
      <c r="H11470" t="s">
        <v>3438</v>
      </c>
      <c r="I11470">
        <v>289</v>
      </c>
      <c r="J11470" t="s">
        <v>3446</v>
      </c>
      <c r="K11470">
        <v>2004</v>
      </c>
      <c r="L11470" t="s">
        <v>29</v>
      </c>
      <c r="M11470" t="s">
        <v>29</v>
      </c>
      <c r="N11470">
        <v>41.224355000000003</v>
      </c>
      <c r="O11470">
        <v>-73.099729999999994</v>
      </c>
      <c r="P11470" t="s">
        <v>3613</v>
      </c>
      <c r="Q11470" s="3">
        <f>Table1[[#This Row],[Capacity (MW)]]*0.395*8760*10^-6</f>
        <v>0.99999780000000005</v>
      </c>
      <c r="R11470" s="3" cm="1">
        <f t="array" ref="R11470">AVERAGE(VLOOKUP(_xlfn.TEXTSPLIT(Table1[[#This Row],[Fuel (no space after comma)]], ","), FuelList_Final_EF!$A$2:$B$65, 2, FALSE))</f>
        <v>53.06</v>
      </c>
      <c r="S11470" s="3">
        <f>Table1[[#This Row],[Generation (TWh)]]*10^9*VLOOKUP(Table1[[#This Row],[Turbine/Engine Technology]],Technology_HR!$A$2:$B$11,2,FALSE)*10^-6</f>
        <v>7548983.3921999997</v>
      </c>
      <c r="T11470" s="5">
        <f>Table1[[#This Row],[Fuel Consumption (mmBtu)]]*Table1[[#This Row],[Emission Factor (kg CO2/ mmBtu)]]*10^3</f>
        <v>400549058790.13196</v>
      </c>
      <c r="U11470" s="3">
        <f>Table1[[#This Row],[Emissions (g CO2)]]/(Table1[[#This Row],[Generation (TWh)]]*10^9)</f>
        <v>400.54993999999994</v>
      </c>
    </row>
    <row r="11471" spans="1:21" x14ac:dyDescent="0.35">
      <c r="A11471" t="s">
        <v>2871</v>
      </c>
      <c r="B11471" t="s">
        <v>3239</v>
      </c>
      <c r="C11471" t="str">
        <f>SUBSTITUTE(Table1[[#This Row],[Fuel]],", ",",")</f>
        <v>fossil gas: natural gas</v>
      </c>
      <c r="D11471" t="s">
        <v>3239</v>
      </c>
      <c r="H11471" t="s">
        <v>3438</v>
      </c>
      <c r="I11471">
        <v>249</v>
      </c>
      <c r="J11471" t="s">
        <v>3446</v>
      </c>
      <c r="K11471">
        <v>1993</v>
      </c>
      <c r="L11471" t="s">
        <v>29</v>
      </c>
      <c r="M11471" t="s">
        <v>29</v>
      </c>
      <c r="N11471">
        <v>42.129361000000003</v>
      </c>
      <c r="O11471">
        <v>-71.511499999999998</v>
      </c>
      <c r="P11471" t="s">
        <v>3613</v>
      </c>
      <c r="Q11471" s="3">
        <f>Table1[[#This Row],[Capacity (MW)]]*0.395*8760*10^-6</f>
        <v>0.86158979999999996</v>
      </c>
      <c r="R11471" s="3" cm="1">
        <f t="array" ref="R11471">AVERAGE(VLOOKUP(_xlfn.TEXTSPLIT(Table1[[#This Row],[Fuel (no space after comma)]], ","), FuelList_Final_EF!$A$2:$B$65, 2, FALSE))</f>
        <v>53.06</v>
      </c>
      <c r="S11471" s="3">
        <f>Table1[[#This Row],[Generation (TWh)]]*10^9*VLOOKUP(Table1[[#This Row],[Turbine/Engine Technology]],Technology_HR!$A$2:$B$11,2,FALSE)*10^-6</f>
        <v>6504141.4002</v>
      </c>
      <c r="T11471" s="5">
        <f>Table1[[#This Row],[Fuel Consumption (mmBtu)]]*Table1[[#This Row],[Emission Factor (kg CO2/ mmBtu)]]*10^3</f>
        <v>345109742694.612</v>
      </c>
      <c r="U11471" s="3">
        <f>Table1[[#This Row],[Emissions (g CO2)]]/(Table1[[#This Row],[Generation (TWh)]]*10^9)</f>
        <v>400.54993999999999</v>
      </c>
    </row>
    <row r="11472" spans="1:21" x14ac:dyDescent="0.35">
      <c r="A11472" t="s">
        <v>2528</v>
      </c>
      <c r="B11472" t="s">
        <v>3243</v>
      </c>
      <c r="C11472" t="str">
        <f>SUBSTITUTE(Table1[[#This Row],[Fuel]],", ",",")</f>
        <v>fossil gas: natural gas,fossil liquids: fuel oil</v>
      </c>
      <c r="D11472" t="s">
        <v>3239</v>
      </c>
      <c r="E11472" t="s">
        <v>3275</v>
      </c>
      <c r="H11472" t="s">
        <v>3436</v>
      </c>
      <c r="I11472">
        <v>100</v>
      </c>
      <c r="J11472" t="s">
        <v>3446</v>
      </c>
      <c r="K11472">
        <v>2002</v>
      </c>
      <c r="L11472" t="s">
        <v>29</v>
      </c>
      <c r="M11472" t="s">
        <v>29</v>
      </c>
      <c r="N11472">
        <v>35.159700000000001</v>
      </c>
      <c r="O11472">
        <v>-81.430599999999998</v>
      </c>
      <c r="P11472" t="s">
        <v>3613</v>
      </c>
      <c r="Q11472" s="3">
        <f>Table1[[#This Row],[Capacity (MW)]]*0.395*8760*10^-6</f>
        <v>0.34601999999999999</v>
      </c>
      <c r="R11472" s="3" cm="1">
        <f t="array" ref="R11472">AVERAGE(VLOOKUP(_xlfn.TEXTSPLIT(Table1[[#This Row],[Fuel (no space after comma)]], ","), FuelList_Final_EF!$A$2:$B$65, 2, FALSE))</f>
        <v>65.583341148886291</v>
      </c>
      <c r="S11472" s="3">
        <f>Table1[[#This Row],[Generation (TWh)]]*10^9*VLOOKUP(Table1[[#This Row],[Turbine/Engine Technology]],Technology_HR!$A$2:$B$11,2,FALSE)*10^-6</f>
        <v>3809680.1999999997</v>
      </c>
      <c r="T11472" s="5">
        <f>Table1[[#This Row],[Fuel Consumption (mmBtu)]]*Table1[[#This Row],[Emission Factor (kg CO2/ mmBtu)]]*10^3</f>
        <v>249851556224.75735</v>
      </c>
      <c r="U11472" s="3">
        <f>Table1[[#This Row],[Emissions (g CO2)]]/(Table1[[#This Row],[Generation (TWh)]]*10^9)</f>
        <v>722.07258604923811</v>
      </c>
    </row>
    <row r="11473" spans="1:21" x14ac:dyDescent="0.35">
      <c r="A11473" t="s">
        <v>2528</v>
      </c>
      <c r="B11473" t="s">
        <v>3243</v>
      </c>
      <c r="C11473" t="str">
        <f>SUBSTITUTE(Table1[[#This Row],[Fuel]],", ",",")</f>
        <v>fossil gas: natural gas,fossil liquids: fuel oil</v>
      </c>
      <c r="D11473" t="s">
        <v>3239</v>
      </c>
      <c r="E11473" t="s">
        <v>3275</v>
      </c>
      <c r="H11473" t="s">
        <v>3436</v>
      </c>
      <c r="I11473">
        <v>100</v>
      </c>
      <c r="J11473" t="s">
        <v>3446</v>
      </c>
      <c r="K11473">
        <v>2002</v>
      </c>
      <c r="L11473" t="s">
        <v>29</v>
      </c>
      <c r="M11473" t="s">
        <v>29</v>
      </c>
      <c r="N11473">
        <v>35.159700000000001</v>
      </c>
      <c r="O11473">
        <v>-81.430599999999998</v>
      </c>
      <c r="P11473" t="s">
        <v>3613</v>
      </c>
      <c r="Q11473" s="3">
        <f>Table1[[#This Row],[Capacity (MW)]]*0.395*8760*10^-6</f>
        <v>0.34601999999999999</v>
      </c>
      <c r="R11473" s="3" cm="1">
        <f t="array" ref="R11473">AVERAGE(VLOOKUP(_xlfn.TEXTSPLIT(Table1[[#This Row],[Fuel (no space after comma)]], ","), FuelList_Final_EF!$A$2:$B$65, 2, FALSE))</f>
        <v>65.583341148886291</v>
      </c>
      <c r="S11473" s="3">
        <f>Table1[[#This Row],[Generation (TWh)]]*10^9*VLOOKUP(Table1[[#This Row],[Turbine/Engine Technology]],Technology_HR!$A$2:$B$11,2,FALSE)*10^-6</f>
        <v>3809680.1999999997</v>
      </c>
      <c r="T11473" s="5">
        <f>Table1[[#This Row],[Fuel Consumption (mmBtu)]]*Table1[[#This Row],[Emission Factor (kg CO2/ mmBtu)]]*10^3</f>
        <v>249851556224.75735</v>
      </c>
      <c r="U11473" s="3">
        <f>Table1[[#This Row],[Emissions (g CO2)]]/(Table1[[#This Row],[Generation (TWh)]]*10^9)</f>
        <v>722.07258604923811</v>
      </c>
    </row>
    <row r="11474" spans="1:21" x14ac:dyDescent="0.35">
      <c r="A11474" t="s">
        <v>2528</v>
      </c>
      <c r="B11474" t="s">
        <v>3243</v>
      </c>
      <c r="C11474" t="str">
        <f>SUBSTITUTE(Table1[[#This Row],[Fuel]],", ",",")</f>
        <v>fossil gas: natural gas,fossil liquids: fuel oil</v>
      </c>
      <c r="D11474" t="s">
        <v>3239</v>
      </c>
      <c r="E11474" t="s">
        <v>3275</v>
      </c>
      <c r="H11474" t="s">
        <v>3436</v>
      </c>
      <c r="I11474">
        <v>100</v>
      </c>
      <c r="J11474" t="s">
        <v>3446</v>
      </c>
      <c r="K11474">
        <v>2002</v>
      </c>
      <c r="L11474" t="s">
        <v>29</v>
      </c>
      <c r="M11474" t="s">
        <v>29</v>
      </c>
      <c r="N11474">
        <v>35.159700000000001</v>
      </c>
      <c r="O11474">
        <v>-81.430599999999998</v>
      </c>
      <c r="P11474" t="s">
        <v>3613</v>
      </c>
      <c r="Q11474" s="3">
        <f>Table1[[#This Row],[Capacity (MW)]]*0.395*8760*10^-6</f>
        <v>0.34601999999999999</v>
      </c>
      <c r="R11474" s="3" cm="1">
        <f t="array" ref="R11474">AVERAGE(VLOOKUP(_xlfn.TEXTSPLIT(Table1[[#This Row],[Fuel (no space after comma)]], ","), FuelList_Final_EF!$A$2:$B$65, 2, FALSE))</f>
        <v>65.583341148886291</v>
      </c>
      <c r="S11474" s="3">
        <f>Table1[[#This Row],[Generation (TWh)]]*10^9*VLOOKUP(Table1[[#This Row],[Turbine/Engine Technology]],Technology_HR!$A$2:$B$11,2,FALSE)*10^-6</f>
        <v>3809680.1999999997</v>
      </c>
      <c r="T11474" s="5">
        <f>Table1[[#This Row],[Fuel Consumption (mmBtu)]]*Table1[[#This Row],[Emission Factor (kg CO2/ mmBtu)]]*10^3</f>
        <v>249851556224.75735</v>
      </c>
      <c r="U11474" s="3">
        <f>Table1[[#This Row],[Emissions (g CO2)]]/(Table1[[#This Row],[Generation (TWh)]]*10^9)</f>
        <v>722.07258604923811</v>
      </c>
    </row>
    <row r="11475" spans="1:21" x14ac:dyDescent="0.35">
      <c r="A11475" t="s">
        <v>2528</v>
      </c>
      <c r="B11475" t="s">
        <v>3243</v>
      </c>
      <c r="C11475" t="str">
        <f>SUBSTITUTE(Table1[[#This Row],[Fuel]],", ",",")</f>
        <v>fossil gas: natural gas,fossil liquids: fuel oil</v>
      </c>
      <c r="D11475" t="s">
        <v>3239</v>
      </c>
      <c r="E11475" t="s">
        <v>3275</v>
      </c>
      <c r="H11475" t="s">
        <v>3436</v>
      </c>
      <c r="I11475">
        <v>100</v>
      </c>
      <c r="J11475" t="s">
        <v>3446</v>
      </c>
      <c r="K11475">
        <v>2002</v>
      </c>
      <c r="L11475" t="s">
        <v>29</v>
      </c>
      <c r="M11475" t="s">
        <v>29</v>
      </c>
      <c r="N11475">
        <v>35.159700000000001</v>
      </c>
      <c r="O11475">
        <v>-81.430599999999998</v>
      </c>
      <c r="P11475" t="s">
        <v>3613</v>
      </c>
      <c r="Q11475" s="3">
        <f>Table1[[#This Row],[Capacity (MW)]]*0.395*8760*10^-6</f>
        <v>0.34601999999999999</v>
      </c>
      <c r="R11475" s="3" cm="1">
        <f t="array" ref="R11475">AVERAGE(VLOOKUP(_xlfn.TEXTSPLIT(Table1[[#This Row],[Fuel (no space after comma)]], ","), FuelList_Final_EF!$A$2:$B$65, 2, FALSE))</f>
        <v>65.583341148886291</v>
      </c>
      <c r="S11475" s="3">
        <f>Table1[[#This Row],[Generation (TWh)]]*10^9*VLOOKUP(Table1[[#This Row],[Turbine/Engine Technology]],Technology_HR!$A$2:$B$11,2,FALSE)*10^-6</f>
        <v>3809680.1999999997</v>
      </c>
      <c r="T11475" s="5">
        <f>Table1[[#This Row],[Fuel Consumption (mmBtu)]]*Table1[[#This Row],[Emission Factor (kg CO2/ mmBtu)]]*10^3</f>
        <v>249851556224.75735</v>
      </c>
      <c r="U11475" s="3">
        <f>Table1[[#This Row],[Emissions (g CO2)]]/(Table1[[#This Row],[Generation (TWh)]]*10^9)</f>
        <v>722.07258604923811</v>
      </c>
    </row>
    <row r="11476" spans="1:21" x14ac:dyDescent="0.35">
      <c r="A11476" t="s">
        <v>2528</v>
      </c>
      <c r="B11476" t="s">
        <v>3243</v>
      </c>
      <c r="C11476" t="str">
        <f>SUBSTITUTE(Table1[[#This Row],[Fuel]],", ",",")</f>
        <v>fossil gas: natural gas,fossil liquids: fuel oil</v>
      </c>
      <c r="D11476" t="s">
        <v>3239</v>
      </c>
      <c r="E11476" t="s">
        <v>3275</v>
      </c>
      <c r="H11476" t="s">
        <v>3436</v>
      </c>
      <c r="I11476">
        <v>100</v>
      </c>
      <c r="J11476" t="s">
        <v>3446</v>
      </c>
      <c r="K11476">
        <v>2003</v>
      </c>
      <c r="L11476" t="s">
        <v>29</v>
      </c>
      <c r="M11476" t="s">
        <v>29</v>
      </c>
      <c r="N11476">
        <v>35.159700000000001</v>
      </c>
      <c r="O11476">
        <v>-81.430599999999998</v>
      </c>
      <c r="P11476" t="s">
        <v>3613</v>
      </c>
      <c r="Q11476" s="3">
        <f>Table1[[#This Row],[Capacity (MW)]]*0.395*8760*10^-6</f>
        <v>0.34601999999999999</v>
      </c>
      <c r="R11476" s="3" cm="1">
        <f t="array" ref="R11476">AVERAGE(VLOOKUP(_xlfn.TEXTSPLIT(Table1[[#This Row],[Fuel (no space after comma)]], ","), FuelList_Final_EF!$A$2:$B$65, 2, FALSE))</f>
        <v>65.583341148886291</v>
      </c>
      <c r="S11476" s="3">
        <f>Table1[[#This Row],[Generation (TWh)]]*10^9*VLOOKUP(Table1[[#This Row],[Turbine/Engine Technology]],Technology_HR!$A$2:$B$11,2,FALSE)*10^-6</f>
        <v>3809680.1999999997</v>
      </c>
      <c r="T11476" s="5">
        <f>Table1[[#This Row],[Fuel Consumption (mmBtu)]]*Table1[[#This Row],[Emission Factor (kg CO2/ mmBtu)]]*10^3</f>
        <v>249851556224.75735</v>
      </c>
      <c r="U11476" s="3">
        <f>Table1[[#This Row],[Emissions (g CO2)]]/(Table1[[#This Row],[Generation (TWh)]]*10^9)</f>
        <v>722.07258604923811</v>
      </c>
    </row>
    <row r="11477" spans="1:21" x14ac:dyDescent="0.35">
      <c r="A11477" t="s">
        <v>2528</v>
      </c>
      <c r="B11477" t="s">
        <v>3243</v>
      </c>
      <c r="C11477" t="str">
        <f>SUBSTITUTE(Table1[[#This Row],[Fuel]],", ",",")</f>
        <v>fossil gas: natural gas,fossil liquids: fuel oil</v>
      </c>
      <c r="D11477" t="s">
        <v>3239</v>
      </c>
      <c r="E11477" t="s">
        <v>3275</v>
      </c>
      <c r="H11477" t="s">
        <v>3436</v>
      </c>
      <c r="I11477">
        <v>100</v>
      </c>
      <c r="J11477" t="s">
        <v>3446</v>
      </c>
      <c r="K11477">
        <v>2003</v>
      </c>
      <c r="L11477" t="s">
        <v>29</v>
      </c>
      <c r="M11477" t="s">
        <v>29</v>
      </c>
      <c r="N11477">
        <v>35.159700000000001</v>
      </c>
      <c r="O11477">
        <v>-81.430599999999998</v>
      </c>
      <c r="P11477" t="s">
        <v>3613</v>
      </c>
      <c r="Q11477" s="3">
        <f>Table1[[#This Row],[Capacity (MW)]]*0.395*8760*10^-6</f>
        <v>0.34601999999999999</v>
      </c>
      <c r="R11477" s="3" cm="1">
        <f t="array" ref="R11477">AVERAGE(VLOOKUP(_xlfn.TEXTSPLIT(Table1[[#This Row],[Fuel (no space after comma)]], ","), FuelList_Final_EF!$A$2:$B$65, 2, FALSE))</f>
        <v>65.583341148886291</v>
      </c>
      <c r="S11477" s="3">
        <f>Table1[[#This Row],[Generation (TWh)]]*10^9*VLOOKUP(Table1[[#This Row],[Turbine/Engine Technology]],Technology_HR!$A$2:$B$11,2,FALSE)*10^-6</f>
        <v>3809680.1999999997</v>
      </c>
      <c r="T11477" s="5">
        <f>Table1[[#This Row],[Fuel Consumption (mmBtu)]]*Table1[[#This Row],[Emission Factor (kg CO2/ mmBtu)]]*10^3</f>
        <v>249851556224.75735</v>
      </c>
      <c r="U11477" s="3">
        <f>Table1[[#This Row],[Emissions (g CO2)]]/(Table1[[#This Row],[Generation (TWh)]]*10^9)</f>
        <v>722.07258604923811</v>
      </c>
    </row>
    <row r="11478" spans="1:21" x14ac:dyDescent="0.35">
      <c r="A11478" t="s">
        <v>2528</v>
      </c>
      <c r="B11478" t="s">
        <v>3243</v>
      </c>
      <c r="C11478" t="str">
        <f>SUBSTITUTE(Table1[[#This Row],[Fuel]],", ",",")</f>
        <v>fossil gas: natural gas,fossil liquids: fuel oil</v>
      </c>
      <c r="D11478" t="s">
        <v>3239</v>
      </c>
      <c r="E11478" t="s">
        <v>3275</v>
      </c>
      <c r="H11478" t="s">
        <v>3436</v>
      </c>
      <c r="I11478">
        <v>100</v>
      </c>
      <c r="J11478" t="s">
        <v>3446</v>
      </c>
      <c r="K11478">
        <v>2003</v>
      </c>
      <c r="L11478" t="s">
        <v>29</v>
      </c>
      <c r="M11478" t="s">
        <v>29</v>
      </c>
      <c r="N11478">
        <v>35.159700000000001</v>
      </c>
      <c r="O11478">
        <v>-81.430599999999998</v>
      </c>
      <c r="P11478" t="s">
        <v>3613</v>
      </c>
      <c r="Q11478" s="3">
        <f>Table1[[#This Row],[Capacity (MW)]]*0.395*8760*10^-6</f>
        <v>0.34601999999999999</v>
      </c>
      <c r="R11478" s="3" cm="1">
        <f t="array" ref="R11478">AVERAGE(VLOOKUP(_xlfn.TEXTSPLIT(Table1[[#This Row],[Fuel (no space after comma)]], ","), FuelList_Final_EF!$A$2:$B$65, 2, FALSE))</f>
        <v>65.583341148886291</v>
      </c>
      <c r="S11478" s="3">
        <f>Table1[[#This Row],[Generation (TWh)]]*10^9*VLOOKUP(Table1[[#This Row],[Turbine/Engine Technology]],Technology_HR!$A$2:$B$11,2,FALSE)*10^-6</f>
        <v>3809680.1999999997</v>
      </c>
      <c r="T11478" s="5">
        <f>Table1[[#This Row],[Fuel Consumption (mmBtu)]]*Table1[[#This Row],[Emission Factor (kg CO2/ mmBtu)]]*10^3</f>
        <v>249851556224.75735</v>
      </c>
      <c r="U11478" s="3">
        <f>Table1[[#This Row],[Emissions (g CO2)]]/(Table1[[#This Row],[Generation (TWh)]]*10^9)</f>
        <v>722.07258604923811</v>
      </c>
    </row>
    <row r="11479" spans="1:21" x14ac:dyDescent="0.35">
      <c r="A11479" t="s">
        <v>2528</v>
      </c>
      <c r="B11479" t="s">
        <v>3243</v>
      </c>
      <c r="C11479" t="str">
        <f>SUBSTITUTE(Table1[[#This Row],[Fuel]],", ",",")</f>
        <v>fossil gas: natural gas,fossil liquids: fuel oil</v>
      </c>
      <c r="D11479" t="s">
        <v>3239</v>
      </c>
      <c r="E11479" t="s">
        <v>3275</v>
      </c>
      <c r="H11479" t="s">
        <v>3436</v>
      </c>
      <c r="I11479">
        <v>100</v>
      </c>
      <c r="J11479" t="s">
        <v>3446</v>
      </c>
      <c r="K11479">
        <v>2003</v>
      </c>
      <c r="L11479" t="s">
        <v>29</v>
      </c>
      <c r="M11479" t="s">
        <v>29</v>
      </c>
      <c r="N11479">
        <v>35.159700000000001</v>
      </c>
      <c r="O11479">
        <v>-81.430599999999998</v>
      </c>
      <c r="P11479" t="s">
        <v>3613</v>
      </c>
      <c r="Q11479" s="3">
        <f>Table1[[#This Row],[Capacity (MW)]]*0.395*8760*10^-6</f>
        <v>0.34601999999999999</v>
      </c>
      <c r="R11479" s="3" cm="1">
        <f t="array" ref="R11479">AVERAGE(VLOOKUP(_xlfn.TEXTSPLIT(Table1[[#This Row],[Fuel (no space after comma)]], ","), FuelList_Final_EF!$A$2:$B$65, 2, FALSE))</f>
        <v>65.583341148886291</v>
      </c>
      <c r="S11479" s="3">
        <f>Table1[[#This Row],[Generation (TWh)]]*10^9*VLOOKUP(Table1[[#This Row],[Turbine/Engine Technology]],Technology_HR!$A$2:$B$11,2,FALSE)*10^-6</f>
        <v>3809680.1999999997</v>
      </c>
      <c r="T11479" s="5">
        <f>Table1[[#This Row],[Fuel Consumption (mmBtu)]]*Table1[[#This Row],[Emission Factor (kg CO2/ mmBtu)]]*10^3</f>
        <v>249851556224.75735</v>
      </c>
      <c r="U11479" s="3">
        <f>Table1[[#This Row],[Emissions (g CO2)]]/(Table1[[#This Row],[Generation (TWh)]]*10^9)</f>
        <v>722.07258604923811</v>
      </c>
    </row>
    <row r="11480" spans="1:21" x14ac:dyDescent="0.35">
      <c r="A11480" t="s">
        <v>2552</v>
      </c>
      <c r="B11480" t="s">
        <v>3239</v>
      </c>
      <c r="C11480" t="str">
        <f>SUBSTITUTE(Table1[[#This Row],[Fuel]],", ",",")</f>
        <v>fossil gas: natural gas</v>
      </c>
      <c r="D11480" t="s">
        <v>3239</v>
      </c>
      <c r="H11480" t="s">
        <v>3438</v>
      </c>
      <c r="I11480">
        <v>645</v>
      </c>
      <c r="J11480" t="s">
        <v>3449</v>
      </c>
      <c r="K11480">
        <v>2027</v>
      </c>
      <c r="L11480" t="s">
        <v>29</v>
      </c>
      <c r="M11480" t="s">
        <v>29</v>
      </c>
      <c r="N11480">
        <v>38.052377999999997</v>
      </c>
      <c r="O11480">
        <v>-85.909811000000005</v>
      </c>
      <c r="P11480" t="s">
        <v>3613</v>
      </c>
      <c r="Q11480" s="3">
        <f>Table1[[#This Row],[Capacity (MW)]]*0.395*8760*10^-6</f>
        <v>2.2318289999999998</v>
      </c>
      <c r="R11480" s="3" cm="1">
        <f t="array" ref="R11480">AVERAGE(VLOOKUP(_xlfn.TEXTSPLIT(Table1[[#This Row],[Fuel (no space after comma)]], ","), FuelList_Final_EF!$A$2:$B$65, 2, FALSE))</f>
        <v>53.06</v>
      </c>
      <c r="S11480" s="3">
        <f>Table1[[#This Row],[Generation (TWh)]]*10^9*VLOOKUP(Table1[[#This Row],[Turbine/Engine Technology]],Technology_HR!$A$2:$B$11,2,FALSE)*10^-6</f>
        <v>16848077.120999999</v>
      </c>
      <c r="T11480" s="5">
        <f>Table1[[#This Row],[Fuel Consumption (mmBtu)]]*Table1[[#This Row],[Emission Factor (kg CO2/ mmBtu)]]*10^3</f>
        <v>893958972040.26001</v>
      </c>
      <c r="U11480" s="3">
        <f>Table1[[#This Row],[Emissions (g CO2)]]/(Table1[[#This Row],[Generation (TWh)]]*10^9)</f>
        <v>400.54993999999999</v>
      </c>
    </row>
    <row r="11481" spans="1:21" x14ac:dyDescent="0.35">
      <c r="A11481" t="s">
        <v>2898</v>
      </c>
      <c r="B11481" t="s">
        <v>3239</v>
      </c>
      <c r="C11481" t="str">
        <f>SUBSTITUTE(Table1[[#This Row],[Fuel]],", ",",")</f>
        <v>fossil gas: natural gas</v>
      </c>
      <c r="D11481" t="s">
        <v>3239</v>
      </c>
      <c r="H11481" t="s">
        <v>3438</v>
      </c>
      <c r="I11481">
        <v>428</v>
      </c>
      <c r="J11481" t="s">
        <v>3446</v>
      </c>
      <c r="K11481">
        <v>2001</v>
      </c>
      <c r="L11481" t="s">
        <v>29</v>
      </c>
      <c r="M11481" t="s">
        <v>29</v>
      </c>
      <c r="N11481">
        <v>42.112290999999999</v>
      </c>
      <c r="O11481">
        <v>-72.015110000000007</v>
      </c>
      <c r="P11481" t="s">
        <v>3613</v>
      </c>
      <c r="Q11481" s="3">
        <f>Table1[[#This Row],[Capacity (MW)]]*0.395*8760*10^-6</f>
        <v>1.4809656</v>
      </c>
      <c r="R11481" s="3" cm="1">
        <f t="array" ref="R11481">AVERAGE(VLOOKUP(_xlfn.TEXTSPLIT(Table1[[#This Row],[Fuel (no space after comma)]], ","), FuelList_Final_EF!$A$2:$B$65, 2, FALSE))</f>
        <v>53.06</v>
      </c>
      <c r="S11481" s="3">
        <f>Table1[[#This Row],[Generation (TWh)]]*10^9*VLOOKUP(Table1[[#This Row],[Turbine/Engine Technology]],Technology_HR!$A$2:$B$11,2,FALSE)*10^-6</f>
        <v>11179809.314399999</v>
      </c>
      <c r="T11481" s="5">
        <f>Table1[[#This Row],[Fuel Consumption (mmBtu)]]*Table1[[#This Row],[Emission Factor (kg CO2/ mmBtu)]]*10^3</f>
        <v>593200682222.06384</v>
      </c>
      <c r="U11481" s="3">
        <f>Table1[[#This Row],[Emissions (g CO2)]]/(Table1[[#This Row],[Generation (TWh)]]*10^9)</f>
        <v>400.54993999999988</v>
      </c>
    </row>
    <row r="11482" spans="1:21" x14ac:dyDescent="0.35">
      <c r="A11482" t="s">
        <v>2690</v>
      </c>
      <c r="B11482" t="s">
        <v>3239</v>
      </c>
      <c r="C11482" t="str">
        <f>SUBSTITUTE(Table1[[#This Row],[Fuel]],", ",",")</f>
        <v>fossil gas: natural gas</v>
      </c>
      <c r="D11482" t="s">
        <v>3239</v>
      </c>
      <c r="H11482" t="s">
        <v>3438</v>
      </c>
      <c r="I11482">
        <v>319</v>
      </c>
      <c r="J11482" t="s">
        <v>3446</v>
      </c>
      <c r="K11482">
        <v>2008</v>
      </c>
      <c r="L11482" t="s">
        <v>29</v>
      </c>
      <c r="M11482" t="s">
        <v>29</v>
      </c>
      <c r="N11482">
        <v>46.138824</v>
      </c>
      <c r="O11482">
        <v>-122.9855</v>
      </c>
      <c r="P11482" t="s">
        <v>3613</v>
      </c>
      <c r="Q11482" s="3">
        <f>Table1[[#This Row],[Capacity (MW)]]*0.395*8760*10^-6</f>
        <v>1.1038037999999999</v>
      </c>
      <c r="R11482" s="3" cm="1">
        <f t="array" ref="R11482">AVERAGE(VLOOKUP(_xlfn.TEXTSPLIT(Table1[[#This Row],[Fuel (no space after comma)]], ","), FuelList_Final_EF!$A$2:$B$65, 2, FALSE))</f>
        <v>53.06</v>
      </c>
      <c r="S11482" s="3">
        <f>Table1[[#This Row],[Generation (TWh)]]*10^9*VLOOKUP(Table1[[#This Row],[Turbine/Engine Technology]],Technology_HR!$A$2:$B$11,2,FALSE)*10^-6</f>
        <v>8332614.8861999996</v>
      </c>
      <c r="T11482" s="5">
        <f>Table1[[#This Row],[Fuel Consumption (mmBtu)]]*Table1[[#This Row],[Emission Factor (kg CO2/ mmBtu)]]*10^3</f>
        <v>442128545861.77197</v>
      </c>
      <c r="U11482" s="3">
        <f>Table1[[#This Row],[Emissions (g CO2)]]/(Table1[[#This Row],[Generation (TWh)]]*10^9)</f>
        <v>400.54993999999999</v>
      </c>
    </row>
    <row r="11483" spans="1:21" x14ac:dyDescent="0.35">
      <c r="A11483" t="s">
        <v>2475</v>
      </c>
      <c r="B11483" t="s">
        <v>3239</v>
      </c>
      <c r="C11483" t="str">
        <f>SUBSTITUTE(Table1[[#This Row],[Fuel]],", ",",")</f>
        <v>fossil gas: natural gas</v>
      </c>
      <c r="D11483" t="s">
        <v>3239</v>
      </c>
      <c r="H11483" t="s">
        <v>3436</v>
      </c>
      <c r="I11483">
        <v>50</v>
      </c>
      <c r="J11483" t="s">
        <v>3446</v>
      </c>
      <c r="K11483">
        <v>2007</v>
      </c>
      <c r="L11483" t="s">
        <v>29</v>
      </c>
      <c r="M11483" t="s">
        <v>29</v>
      </c>
      <c r="N11483">
        <v>34.005299999999998</v>
      </c>
      <c r="O11483">
        <v>-117.5604</v>
      </c>
      <c r="P11483" t="s">
        <v>3613</v>
      </c>
      <c r="Q11483" s="3">
        <f>Table1[[#This Row],[Capacity (MW)]]*0.395*8760*10^-6</f>
        <v>0.17301</v>
      </c>
      <c r="R11483" s="3" cm="1">
        <f t="array" ref="R11483">AVERAGE(VLOOKUP(_xlfn.TEXTSPLIT(Table1[[#This Row],[Fuel (no space after comma)]], ","), FuelList_Final_EF!$A$2:$B$65, 2, FALSE))</f>
        <v>53.06</v>
      </c>
      <c r="S11483" s="3">
        <f>Table1[[#This Row],[Generation (TWh)]]*10^9*VLOOKUP(Table1[[#This Row],[Turbine/Engine Technology]],Technology_HR!$A$2:$B$11,2,FALSE)*10^-6</f>
        <v>1904840.0999999999</v>
      </c>
      <c r="T11483" s="5">
        <f>Table1[[#This Row],[Fuel Consumption (mmBtu)]]*Table1[[#This Row],[Emission Factor (kg CO2/ mmBtu)]]*10^3</f>
        <v>101070815706</v>
      </c>
      <c r="U11483" s="3">
        <f>Table1[[#This Row],[Emissions (g CO2)]]/(Table1[[#This Row],[Generation (TWh)]]*10^9)</f>
        <v>584.19060000000002</v>
      </c>
    </row>
    <row r="11484" spans="1:21" x14ac:dyDescent="0.35">
      <c r="A11484" t="s">
        <v>2899</v>
      </c>
      <c r="B11484" t="s">
        <v>3239</v>
      </c>
      <c r="C11484" t="str">
        <f>SUBSTITUTE(Table1[[#This Row],[Fuel]],", ",",")</f>
        <v>fossil gas: natural gas</v>
      </c>
      <c r="D11484" t="s">
        <v>3239</v>
      </c>
      <c r="H11484" t="s">
        <v>3436</v>
      </c>
      <c r="I11484">
        <v>53</v>
      </c>
      <c r="J11484" t="s">
        <v>3446</v>
      </c>
      <c r="K11484">
        <v>2005</v>
      </c>
      <c r="L11484" t="s">
        <v>29</v>
      </c>
      <c r="M11484" t="s">
        <v>29</v>
      </c>
      <c r="N11484">
        <v>32.876899999999999</v>
      </c>
      <c r="O11484">
        <v>-117.1664</v>
      </c>
      <c r="P11484" t="s">
        <v>3613</v>
      </c>
      <c r="Q11484" s="3">
        <f>Table1[[#This Row],[Capacity (MW)]]*0.395*8760*10^-6</f>
        <v>0.18339059999999999</v>
      </c>
      <c r="R11484" s="3" cm="1">
        <f t="array" ref="R11484">AVERAGE(VLOOKUP(_xlfn.TEXTSPLIT(Table1[[#This Row],[Fuel (no space after comma)]], ","), FuelList_Final_EF!$A$2:$B$65, 2, FALSE))</f>
        <v>53.06</v>
      </c>
      <c r="S11484" s="3">
        <f>Table1[[#This Row],[Generation (TWh)]]*10^9*VLOOKUP(Table1[[#This Row],[Turbine/Engine Technology]],Technology_HR!$A$2:$B$11,2,FALSE)*10^-6</f>
        <v>2019130.5059999998</v>
      </c>
      <c r="T11484" s="5">
        <f>Table1[[#This Row],[Fuel Consumption (mmBtu)]]*Table1[[#This Row],[Emission Factor (kg CO2/ mmBtu)]]*10^3</f>
        <v>107135064648.36</v>
      </c>
      <c r="U11484" s="3">
        <f>Table1[[#This Row],[Emissions (g CO2)]]/(Table1[[#This Row],[Generation (TWh)]]*10^9)</f>
        <v>584.19060000000002</v>
      </c>
    </row>
    <row r="11485" spans="1:21" x14ac:dyDescent="0.35">
      <c r="A11485" t="s">
        <v>2899</v>
      </c>
      <c r="B11485" t="s">
        <v>3239</v>
      </c>
      <c r="C11485" t="str">
        <f>SUBSTITUTE(Table1[[#This Row],[Fuel]],", ",",")</f>
        <v>fossil gas: natural gas</v>
      </c>
      <c r="D11485" t="s">
        <v>3239</v>
      </c>
      <c r="H11485" t="s">
        <v>3436</v>
      </c>
      <c r="I11485">
        <v>53</v>
      </c>
      <c r="J11485" t="s">
        <v>3446</v>
      </c>
      <c r="K11485">
        <v>2009</v>
      </c>
      <c r="L11485" t="s">
        <v>29</v>
      </c>
      <c r="M11485" t="s">
        <v>29</v>
      </c>
      <c r="N11485">
        <v>32.876899999999999</v>
      </c>
      <c r="O11485">
        <v>-117.1664</v>
      </c>
      <c r="P11485" t="s">
        <v>3613</v>
      </c>
      <c r="Q11485" s="3">
        <f>Table1[[#This Row],[Capacity (MW)]]*0.395*8760*10^-6</f>
        <v>0.18339059999999999</v>
      </c>
      <c r="R11485" s="3" cm="1">
        <f t="array" ref="R11485">AVERAGE(VLOOKUP(_xlfn.TEXTSPLIT(Table1[[#This Row],[Fuel (no space after comma)]], ","), FuelList_Final_EF!$A$2:$B$65, 2, FALSE))</f>
        <v>53.06</v>
      </c>
      <c r="S11485" s="3">
        <f>Table1[[#This Row],[Generation (TWh)]]*10^9*VLOOKUP(Table1[[#This Row],[Turbine/Engine Technology]],Technology_HR!$A$2:$B$11,2,FALSE)*10^-6</f>
        <v>2019130.5059999998</v>
      </c>
      <c r="T11485" s="5">
        <f>Table1[[#This Row],[Fuel Consumption (mmBtu)]]*Table1[[#This Row],[Emission Factor (kg CO2/ mmBtu)]]*10^3</f>
        <v>107135064648.36</v>
      </c>
      <c r="U11485" s="3">
        <f>Table1[[#This Row],[Emissions (g CO2)]]/(Table1[[#This Row],[Generation (TWh)]]*10^9)</f>
        <v>584.19060000000002</v>
      </c>
    </row>
    <row r="11486" spans="1:21" x14ac:dyDescent="0.35">
      <c r="A11486" t="s">
        <v>2900</v>
      </c>
      <c r="B11486" t="s">
        <v>3243</v>
      </c>
      <c r="C11486" t="str">
        <f>SUBSTITUTE(Table1[[#This Row],[Fuel]],", ",",")</f>
        <v>fossil gas: natural gas,fossil liquids: fuel oil</v>
      </c>
      <c r="D11486" t="s">
        <v>3239</v>
      </c>
      <c r="E11486" t="s">
        <v>3275</v>
      </c>
      <c r="H11486" t="s">
        <v>3436</v>
      </c>
      <c r="I11486">
        <v>65</v>
      </c>
      <c r="J11486" t="s">
        <v>3446</v>
      </c>
      <c r="K11486">
        <v>2024</v>
      </c>
      <c r="L11486" t="s">
        <v>29</v>
      </c>
      <c r="M11486" t="s">
        <v>29</v>
      </c>
      <c r="N11486">
        <v>42.543419999999998</v>
      </c>
      <c r="O11486">
        <v>-70.927970000000002</v>
      </c>
      <c r="P11486" t="s">
        <v>3613</v>
      </c>
      <c r="Q11486" s="3">
        <f>Table1[[#This Row],[Capacity (MW)]]*0.395*8760*10^-6</f>
        <v>0.224913</v>
      </c>
      <c r="R11486" s="3" cm="1">
        <f t="array" ref="R11486">AVERAGE(VLOOKUP(_xlfn.TEXTSPLIT(Table1[[#This Row],[Fuel (no space after comma)]], ","), FuelList_Final_EF!$A$2:$B$65, 2, FALSE))</f>
        <v>65.583341148886291</v>
      </c>
      <c r="S11486" s="3">
        <f>Table1[[#This Row],[Generation (TWh)]]*10^9*VLOOKUP(Table1[[#This Row],[Turbine/Engine Technology]],Technology_HR!$A$2:$B$11,2,FALSE)*10^-6</f>
        <v>2476292.13</v>
      </c>
      <c r="T11486" s="5">
        <f>Table1[[#This Row],[Fuel Consumption (mmBtu)]]*Table1[[#This Row],[Emission Factor (kg CO2/ mmBtu)]]*10^3</f>
        <v>162403511546.09229</v>
      </c>
      <c r="U11486" s="3">
        <f>Table1[[#This Row],[Emissions (g CO2)]]/(Table1[[#This Row],[Generation (TWh)]]*10^9)</f>
        <v>722.07258604923811</v>
      </c>
    </row>
    <row r="11487" spans="1:21" x14ac:dyDescent="0.35">
      <c r="A11487" t="s">
        <v>2468</v>
      </c>
      <c r="B11487" t="s">
        <v>3275</v>
      </c>
      <c r="C11487" t="str">
        <f>SUBSTITUTE(Table1[[#This Row],[Fuel]],", ",",")</f>
        <v>fossil liquids: fuel oil</v>
      </c>
      <c r="D11487" t="s">
        <v>3275</v>
      </c>
      <c r="H11487" t="s">
        <v>3436</v>
      </c>
      <c r="I11487">
        <v>60.6</v>
      </c>
      <c r="J11487" t="s">
        <v>3446</v>
      </c>
      <c r="K11487">
        <v>1978</v>
      </c>
      <c r="L11487" t="s">
        <v>29</v>
      </c>
      <c r="M11487" t="s">
        <v>29</v>
      </c>
      <c r="N11487">
        <v>39.424399999999999</v>
      </c>
      <c r="O11487">
        <v>-92.483699999999999</v>
      </c>
      <c r="P11487" t="s">
        <v>3613</v>
      </c>
      <c r="Q11487" s="3">
        <f>Table1[[#This Row],[Capacity (MW)]]*0.395*8760*10^-6</f>
        <v>0.20968812000000001</v>
      </c>
      <c r="R11487" s="3" cm="1">
        <f t="array" ref="R11487">AVERAGE(VLOOKUP(_xlfn.TEXTSPLIT(Table1[[#This Row],[Fuel (no space after comma)]], ","), FuelList_Final_EF!$A$2:$B$65, 2, FALSE))</f>
        <v>78.106682297772565</v>
      </c>
      <c r="S11487" s="3">
        <f>Table1[[#This Row],[Generation (TWh)]]*10^9*VLOOKUP(Table1[[#This Row],[Turbine/Engine Technology]],Technology_HR!$A$2:$B$11,2,FALSE)*10^-6</f>
        <v>2308666.2012</v>
      </c>
      <c r="T11487" s="5">
        <f>Table1[[#This Row],[Fuel Consumption (mmBtu)]]*Table1[[#This Row],[Emission Factor (kg CO2/ mmBtu)]]*10^3</f>
        <v>180322257508.73386</v>
      </c>
      <c r="U11487" s="3">
        <f>Table1[[#This Row],[Emissions (g CO2)]]/(Table1[[#This Row],[Generation (TWh)]]*10^9)</f>
        <v>859.95457209847586</v>
      </c>
    </row>
    <row r="11488" spans="1:21" x14ac:dyDescent="0.35">
      <c r="A11488" t="s">
        <v>2585</v>
      </c>
      <c r="B11488" t="s">
        <v>3239</v>
      </c>
      <c r="C11488" t="str">
        <f>SUBSTITUTE(Table1[[#This Row],[Fuel]],", ",",")</f>
        <v>fossil gas: natural gas</v>
      </c>
      <c r="D11488" t="s">
        <v>3239</v>
      </c>
      <c r="H11488" t="s">
        <v>3438</v>
      </c>
      <c r="I11488">
        <v>600</v>
      </c>
      <c r="J11488" t="s">
        <v>3450</v>
      </c>
      <c r="K11488">
        <v>2029</v>
      </c>
      <c r="L11488" t="s">
        <v>29</v>
      </c>
      <c r="M11488" t="s">
        <v>29</v>
      </c>
      <c r="N11488">
        <v>41.89</v>
      </c>
      <c r="O11488">
        <v>-83.35</v>
      </c>
      <c r="P11488" t="s">
        <v>3613</v>
      </c>
      <c r="Q11488" s="3">
        <f>Table1[[#This Row],[Capacity (MW)]]*0.395*8760*10^-6</f>
        <v>2.07612</v>
      </c>
      <c r="R11488" s="3" cm="1">
        <f t="array" ref="R11488">AVERAGE(VLOOKUP(_xlfn.TEXTSPLIT(Table1[[#This Row],[Fuel (no space after comma)]], ","), FuelList_Final_EF!$A$2:$B$65, 2, FALSE))</f>
        <v>53.06</v>
      </c>
      <c r="S11488" s="3">
        <f>Table1[[#This Row],[Generation (TWh)]]*10^9*VLOOKUP(Table1[[#This Row],[Turbine/Engine Technology]],Technology_HR!$A$2:$B$11,2,FALSE)*10^-6</f>
        <v>15672629.879999999</v>
      </c>
      <c r="T11488" s="5">
        <f>Table1[[#This Row],[Fuel Consumption (mmBtu)]]*Table1[[#This Row],[Emission Factor (kg CO2/ mmBtu)]]*10^3</f>
        <v>831589741432.79993</v>
      </c>
      <c r="U11488" s="3">
        <f>Table1[[#This Row],[Emissions (g CO2)]]/(Table1[[#This Row],[Generation (TWh)]]*10^9)</f>
        <v>400.54993999999999</v>
      </c>
    </row>
    <row r="11489" spans="1:21" x14ac:dyDescent="0.35">
      <c r="A11489" t="s">
        <v>2585</v>
      </c>
      <c r="B11489" t="s">
        <v>3239</v>
      </c>
      <c r="C11489" t="str">
        <f>SUBSTITUTE(Table1[[#This Row],[Fuel]],", ",",")</f>
        <v>fossil gas: natural gas</v>
      </c>
      <c r="D11489" t="s">
        <v>3239</v>
      </c>
      <c r="H11489" t="s">
        <v>3438</v>
      </c>
      <c r="I11489">
        <v>600</v>
      </c>
      <c r="J11489" t="s">
        <v>3450</v>
      </c>
      <c r="K11489">
        <v>2029</v>
      </c>
      <c r="L11489" t="s">
        <v>29</v>
      </c>
      <c r="M11489" t="s">
        <v>29</v>
      </c>
      <c r="N11489">
        <v>41.89</v>
      </c>
      <c r="O11489">
        <v>-83.35</v>
      </c>
      <c r="P11489" t="s">
        <v>3613</v>
      </c>
      <c r="Q11489" s="3">
        <f>Table1[[#This Row],[Capacity (MW)]]*0.395*8760*10^-6</f>
        <v>2.07612</v>
      </c>
      <c r="R11489" s="3" cm="1">
        <f t="array" ref="R11489">AVERAGE(VLOOKUP(_xlfn.TEXTSPLIT(Table1[[#This Row],[Fuel (no space after comma)]], ","), FuelList_Final_EF!$A$2:$B$65, 2, FALSE))</f>
        <v>53.06</v>
      </c>
      <c r="S11489" s="3">
        <f>Table1[[#This Row],[Generation (TWh)]]*10^9*VLOOKUP(Table1[[#This Row],[Turbine/Engine Technology]],Technology_HR!$A$2:$B$11,2,FALSE)*10^-6</f>
        <v>15672629.879999999</v>
      </c>
      <c r="T11489" s="5">
        <f>Table1[[#This Row],[Fuel Consumption (mmBtu)]]*Table1[[#This Row],[Emission Factor (kg CO2/ mmBtu)]]*10^3</f>
        <v>831589741432.79993</v>
      </c>
      <c r="U11489" s="3">
        <f>Table1[[#This Row],[Emissions (g CO2)]]/(Table1[[#This Row],[Generation (TWh)]]*10^9)</f>
        <v>400.54993999999999</v>
      </c>
    </row>
    <row r="11490" spans="1:21" x14ac:dyDescent="0.35">
      <c r="A11490" t="s">
        <v>2613</v>
      </c>
      <c r="B11490" t="s">
        <v>3243</v>
      </c>
      <c r="C11490" t="str">
        <f>SUBSTITUTE(Table1[[#This Row],[Fuel]],", ",",")</f>
        <v>fossil gas: natural gas,fossil liquids: fuel oil</v>
      </c>
      <c r="D11490" t="s">
        <v>3239</v>
      </c>
      <c r="E11490" t="s">
        <v>3275</v>
      </c>
      <c r="H11490" t="s">
        <v>3436</v>
      </c>
      <c r="I11490">
        <v>132</v>
      </c>
      <c r="J11490" t="s">
        <v>3446</v>
      </c>
      <c r="K11490">
        <v>2015</v>
      </c>
      <c r="L11490" t="s">
        <v>29</v>
      </c>
      <c r="M11490" t="s">
        <v>29</v>
      </c>
      <c r="N11490">
        <v>31.823889000000001</v>
      </c>
      <c r="O11490">
        <v>-106.2119</v>
      </c>
      <c r="P11490" t="s">
        <v>3613</v>
      </c>
      <c r="Q11490" s="3">
        <f>Table1[[#This Row],[Capacity (MW)]]*0.395*8760*10^-6</f>
        <v>0.4567464</v>
      </c>
      <c r="R11490" s="3" cm="1">
        <f t="array" ref="R11490">AVERAGE(VLOOKUP(_xlfn.TEXTSPLIT(Table1[[#This Row],[Fuel (no space after comma)]], ","), FuelList_Final_EF!$A$2:$B$65, 2, FALSE))</f>
        <v>65.583341148886291</v>
      </c>
      <c r="S11490" s="3">
        <f>Table1[[#This Row],[Generation (TWh)]]*10^9*VLOOKUP(Table1[[#This Row],[Turbine/Engine Technology]],Technology_HR!$A$2:$B$11,2,FALSE)*10^-6</f>
        <v>5028777.8640000001</v>
      </c>
      <c r="T11490" s="5">
        <f>Table1[[#This Row],[Fuel Consumption (mmBtu)]]*Table1[[#This Row],[Emission Factor (kg CO2/ mmBtu)]]*10^3</f>
        <v>329804054216.67969</v>
      </c>
      <c r="U11490" s="3">
        <f>Table1[[#This Row],[Emissions (g CO2)]]/(Table1[[#This Row],[Generation (TWh)]]*10^9)</f>
        <v>722.072586049238</v>
      </c>
    </row>
    <row r="11491" spans="1:21" x14ac:dyDescent="0.35">
      <c r="A11491" t="s">
        <v>2613</v>
      </c>
      <c r="B11491" t="s">
        <v>3243</v>
      </c>
      <c r="C11491" t="str">
        <f>SUBSTITUTE(Table1[[#This Row],[Fuel]],", ",",")</f>
        <v>fossil gas: natural gas,fossil liquids: fuel oil</v>
      </c>
      <c r="D11491" t="s">
        <v>3239</v>
      </c>
      <c r="E11491" t="s">
        <v>3275</v>
      </c>
      <c r="H11491" t="s">
        <v>3436</v>
      </c>
      <c r="I11491">
        <v>132</v>
      </c>
      <c r="J11491" t="s">
        <v>3446</v>
      </c>
      <c r="K11491">
        <v>2015</v>
      </c>
      <c r="L11491" t="s">
        <v>29</v>
      </c>
      <c r="M11491" t="s">
        <v>29</v>
      </c>
      <c r="N11491">
        <v>31.823889000000001</v>
      </c>
      <c r="O11491">
        <v>-106.2119</v>
      </c>
      <c r="P11491" t="s">
        <v>3613</v>
      </c>
      <c r="Q11491" s="3">
        <f>Table1[[#This Row],[Capacity (MW)]]*0.395*8760*10^-6</f>
        <v>0.4567464</v>
      </c>
      <c r="R11491" s="3" cm="1">
        <f t="array" ref="R11491">AVERAGE(VLOOKUP(_xlfn.TEXTSPLIT(Table1[[#This Row],[Fuel (no space after comma)]], ","), FuelList_Final_EF!$A$2:$B$65, 2, FALSE))</f>
        <v>65.583341148886291</v>
      </c>
      <c r="S11491" s="3">
        <f>Table1[[#This Row],[Generation (TWh)]]*10^9*VLOOKUP(Table1[[#This Row],[Turbine/Engine Technology]],Technology_HR!$A$2:$B$11,2,FALSE)*10^-6</f>
        <v>5028777.8640000001</v>
      </c>
      <c r="T11491" s="5">
        <f>Table1[[#This Row],[Fuel Consumption (mmBtu)]]*Table1[[#This Row],[Emission Factor (kg CO2/ mmBtu)]]*10^3</f>
        <v>329804054216.67969</v>
      </c>
      <c r="U11491" s="3">
        <f>Table1[[#This Row],[Emissions (g CO2)]]/(Table1[[#This Row],[Generation (TWh)]]*10^9)</f>
        <v>722.072586049238</v>
      </c>
    </row>
    <row r="11492" spans="1:21" x14ac:dyDescent="0.35">
      <c r="A11492" t="s">
        <v>2613</v>
      </c>
      <c r="B11492" t="s">
        <v>3243</v>
      </c>
      <c r="C11492" t="str">
        <f>SUBSTITUTE(Table1[[#This Row],[Fuel]],", ",",")</f>
        <v>fossil gas: natural gas,fossil liquids: fuel oil</v>
      </c>
      <c r="D11492" t="s">
        <v>3239</v>
      </c>
      <c r="E11492" t="s">
        <v>3275</v>
      </c>
      <c r="H11492" t="s">
        <v>3436</v>
      </c>
      <c r="I11492">
        <v>132</v>
      </c>
      <c r="J11492" t="s">
        <v>3446</v>
      </c>
      <c r="K11492">
        <v>2016</v>
      </c>
      <c r="L11492" t="s">
        <v>29</v>
      </c>
      <c r="M11492" t="s">
        <v>29</v>
      </c>
      <c r="N11492">
        <v>31.823889000000001</v>
      </c>
      <c r="O11492">
        <v>-106.2119</v>
      </c>
      <c r="P11492" t="s">
        <v>3613</v>
      </c>
      <c r="Q11492" s="3">
        <f>Table1[[#This Row],[Capacity (MW)]]*0.395*8760*10^-6</f>
        <v>0.4567464</v>
      </c>
      <c r="R11492" s="3" cm="1">
        <f t="array" ref="R11492">AVERAGE(VLOOKUP(_xlfn.TEXTSPLIT(Table1[[#This Row],[Fuel (no space after comma)]], ","), FuelList_Final_EF!$A$2:$B$65, 2, FALSE))</f>
        <v>65.583341148886291</v>
      </c>
      <c r="S11492" s="3">
        <f>Table1[[#This Row],[Generation (TWh)]]*10^9*VLOOKUP(Table1[[#This Row],[Turbine/Engine Technology]],Technology_HR!$A$2:$B$11,2,FALSE)*10^-6</f>
        <v>5028777.8640000001</v>
      </c>
      <c r="T11492" s="5">
        <f>Table1[[#This Row],[Fuel Consumption (mmBtu)]]*Table1[[#This Row],[Emission Factor (kg CO2/ mmBtu)]]*10^3</f>
        <v>329804054216.67969</v>
      </c>
      <c r="U11492" s="3">
        <f>Table1[[#This Row],[Emissions (g CO2)]]/(Table1[[#This Row],[Generation (TWh)]]*10^9)</f>
        <v>722.072586049238</v>
      </c>
    </row>
    <row r="11493" spans="1:21" x14ac:dyDescent="0.35">
      <c r="A11493" t="s">
        <v>2613</v>
      </c>
      <c r="B11493" t="s">
        <v>3243</v>
      </c>
      <c r="C11493" t="str">
        <f>SUBSTITUTE(Table1[[#This Row],[Fuel]],", ",",")</f>
        <v>fossil gas: natural gas,fossil liquids: fuel oil</v>
      </c>
      <c r="D11493" t="s">
        <v>3239</v>
      </c>
      <c r="E11493" t="s">
        <v>3275</v>
      </c>
      <c r="H11493" t="s">
        <v>3436</v>
      </c>
      <c r="I11493">
        <v>132</v>
      </c>
      <c r="J11493" t="s">
        <v>3446</v>
      </c>
      <c r="K11493">
        <v>2016</v>
      </c>
      <c r="L11493" t="s">
        <v>29</v>
      </c>
      <c r="M11493" t="s">
        <v>29</v>
      </c>
      <c r="N11493">
        <v>31.823889000000001</v>
      </c>
      <c r="O11493">
        <v>-106.2119</v>
      </c>
      <c r="P11493" t="s">
        <v>3613</v>
      </c>
      <c r="Q11493" s="3">
        <f>Table1[[#This Row],[Capacity (MW)]]*0.395*8760*10^-6</f>
        <v>0.4567464</v>
      </c>
      <c r="R11493" s="3" cm="1">
        <f t="array" ref="R11493">AVERAGE(VLOOKUP(_xlfn.TEXTSPLIT(Table1[[#This Row],[Fuel (no space after comma)]], ","), FuelList_Final_EF!$A$2:$B$65, 2, FALSE))</f>
        <v>65.583341148886291</v>
      </c>
      <c r="S11493" s="3">
        <f>Table1[[#This Row],[Generation (TWh)]]*10^9*VLOOKUP(Table1[[#This Row],[Turbine/Engine Technology]],Technology_HR!$A$2:$B$11,2,FALSE)*10^-6</f>
        <v>5028777.8640000001</v>
      </c>
      <c r="T11493" s="5">
        <f>Table1[[#This Row],[Fuel Consumption (mmBtu)]]*Table1[[#This Row],[Emission Factor (kg CO2/ mmBtu)]]*10^3</f>
        <v>329804054216.67969</v>
      </c>
      <c r="U11493" s="3">
        <f>Table1[[#This Row],[Emissions (g CO2)]]/(Table1[[#This Row],[Generation (TWh)]]*10^9)</f>
        <v>722.072586049238</v>
      </c>
    </row>
    <row r="11494" spans="1:21" x14ac:dyDescent="0.35">
      <c r="A11494" t="s">
        <v>2759</v>
      </c>
      <c r="B11494" t="s">
        <v>3239</v>
      </c>
      <c r="C11494" t="str">
        <f>SUBSTITUTE(Table1[[#This Row],[Fuel]],", ",",")</f>
        <v>fossil gas: natural gas</v>
      </c>
      <c r="D11494" t="s">
        <v>3239</v>
      </c>
      <c r="H11494" t="s">
        <v>3438</v>
      </c>
      <c r="I11494">
        <v>1000</v>
      </c>
      <c r="J11494" t="s">
        <v>3446</v>
      </c>
      <c r="K11494">
        <v>2021</v>
      </c>
      <c r="L11494" t="s">
        <v>29</v>
      </c>
      <c r="M11494" t="s">
        <v>29</v>
      </c>
      <c r="N11494">
        <v>30.440829999999998</v>
      </c>
      <c r="O11494">
        <v>-95.527500000000003</v>
      </c>
      <c r="P11494" t="s">
        <v>3613</v>
      </c>
      <c r="Q11494" s="3">
        <f>Table1[[#This Row],[Capacity (MW)]]*0.395*8760*10^-6</f>
        <v>3.4601999999999999</v>
      </c>
      <c r="R11494" s="3" cm="1">
        <f t="array" ref="R11494">AVERAGE(VLOOKUP(_xlfn.TEXTSPLIT(Table1[[#This Row],[Fuel (no space after comma)]], ","), FuelList_Final_EF!$A$2:$B$65, 2, FALSE))</f>
        <v>53.06</v>
      </c>
      <c r="S11494" s="3">
        <f>Table1[[#This Row],[Generation (TWh)]]*10^9*VLOOKUP(Table1[[#This Row],[Turbine/Engine Technology]],Technology_HR!$A$2:$B$11,2,FALSE)*10^-6</f>
        <v>26121049.799999997</v>
      </c>
      <c r="T11494" s="5">
        <f>Table1[[#This Row],[Fuel Consumption (mmBtu)]]*Table1[[#This Row],[Emission Factor (kg CO2/ mmBtu)]]*10^3</f>
        <v>1385982902388</v>
      </c>
      <c r="U11494" s="3">
        <f>Table1[[#This Row],[Emissions (g CO2)]]/(Table1[[#This Row],[Generation (TWh)]]*10^9)</f>
        <v>400.54993999999999</v>
      </c>
    </row>
    <row r="11495" spans="1:21" x14ac:dyDescent="0.35">
      <c r="A11495" t="s">
        <v>2901</v>
      </c>
      <c r="B11495" t="s">
        <v>3239</v>
      </c>
      <c r="C11495" t="str">
        <f>SUBSTITUTE(Table1[[#This Row],[Fuel]],", ",",")</f>
        <v>fossil gas: natural gas</v>
      </c>
      <c r="D11495" t="s">
        <v>3239</v>
      </c>
      <c r="H11495" t="s">
        <v>3440</v>
      </c>
      <c r="I11495">
        <v>864.9</v>
      </c>
      <c r="J11495" t="s">
        <v>3446</v>
      </c>
      <c r="K11495">
        <v>2023</v>
      </c>
      <c r="L11495" t="s">
        <v>29</v>
      </c>
      <c r="M11495" t="s">
        <v>29</v>
      </c>
      <c r="N11495">
        <v>41.069558000000001</v>
      </c>
      <c r="O11495">
        <v>-76.665458000000001</v>
      </c>
      <c r="P11495" t="s">
        <v>3613</v>
      </c>
      <c r="Q11495" s="3">
        <f>Table1[[#This Row],[Capacity (MW)]]*0.395*8760*10^-6</f>
        <v>2.99272698</v>
      </c>
      <c r="R11495" s="3" cm="1">
        <f t="array" ref="R11495">AVERAGE(VLOOKUP(_xlfn.TEXTSPLIT(Table1[[#This Row],[Fuel (no space after comma)]], ","), FuelList_Final_EF!$A$2:$B$65, 2, FALSE))</f>
        <v>53.06</v>
      </c>
      <c r="S11495" s="3">
        <f>Table1[[#This Row],[Generation (TWh)]]*10^9*VLOOKUP(Table1[[#This Row],[Turbine/Engine Technology]],Technology_HR!$A$2:$B$11,2,FALSE)*10^-6</f>
        <v>30780196.989299998</v>
      </c>
      <c r="T11495" s="5">
        <f>Table1[[#This Row],[Fuel Consumption (mmBtu)]]*Table1[[#This Row],[Emission Factor (kg CO2/ mmBtu)]]*10^3</f>
        <v>1633197252252.2581</v>
      </c>
      <c r="U11495" s="3">
        <f>Table1[[#This Row],[Emissions (g CO2)]]/(Table1[[#This Row],[Generation (TWh)]]*10^9)</f>
        <v>545.72210000000007</v>
      </c>
    </row>
    <row r="11496" spans="1:21" x14ac:dyDescent="0.35">
      <c r="A11496" t="s">
        <v>2901</v>
      </c>
      <c r="B11496" t="s">
        <v>3239</v>
      </c>
      <c r="C11496" t="str">
        <f>SUBSTITUTE(Table1[[#This Row],[Fuel]],", ",",")</f>
        <v>fossil gas: natural gas</v>
      </c>
      <c r="D11496" t="s">
        <v>3239</v>
      </c>
      <c r="H11496" t="s">
        <v>3440</v>
      </c>
      <c r="I11496">
        <v>893</v>
      </c>
      <c r="J11496" t="s">
        <v>3446</v>
      </c>
      <c r="K11496">
        <v>2023</v>
      </c>
      <c r="L11496" t="s">
        <v>29</v>
      </c>
      <c r="M11496" t="s">
        <v>29</v>
      </c>
      <c r="N11496">
        <v>41.069558000000001</v>
      </c>
      <c r="O11496">
        <v>-76.665458000000001</v>
      </c>
      <c r="P11496" t="s">
        <v>3613</v>
      </c>
      <c r="Q11496" s="3">
        <f>Table1[[#This Row],[Capacity (MW)]]*0.395*8760*10^-6</f>
        <v>3.0899586000000001</v>
      </c>
      <c r="R11496" s="3" cm="1">
        <f t="array" ref="R11496">AVERAGE(VLOOKUP(_xlfn.TEXTSPLIT(Table1[[#This Row],[Fuel (no space after comma)]], ","), FuelList_Final_EF!$A$2:$B$65, 2, FALSE))</f>
        <v>53.06</v>
      </c>
      <c r="S11496" s="3">
        <f>Table1[[#This Row],[Generation (TWh)]]*10^9*VLOOKUP(Table1[[#This Row],[Turbine/Engine Technology]],Technology_HR!$A$2:$B$11,2,FALSE)*10^-6</f>
        <v>31780224.200999998</v>
      </c>
      <c r="T11496" s="5">
        <f>Table1[[#This Row],[Fuel Consumption (mmBtu)]]*Table1[[#This Row],[Emission Factor (kg CO2/ mmBtu)]]*10^3</f>
        <v>1686258696105.0598</v>
      </c>
      <c r="U11496" s="3">
        <f>Table1[[#This Row],[Emissions (g CO2)]]/(Table1[[#This Row],[Generation (TWh)]]*10^9)</f>
        <v>545.72209999999995</v>
      </c>
    </row>
    <row r="11497" spans="1:21" x14ac:dyDescent="0.35">
      <c r="A11497" t="s">
        <v>2370</v>
      </c>
      <c r="B11497" t="s">
        <v>3243</v>
      </c>
      <c r="C11497" t="str">
        <f>SUBSTITUTE(Table1[[#This Row],[Fuel]],", ",",")</f>
        <v>fossil gas: natural gas,fossil liquids: fuel oil</v>
      </c>
      <c r="D11497" t="s">
        <v>3239</v>
      </c>
      <c r="E11497" t="s">
        <v>3275</v>
      </c>
      <c r="H11497" t="s">
        <v>3436</v>
      </c>
      <c r="I11497">
        <v>59</v>
      </c>
      <c r="J11497" t="s">
        <v>3446</v>
      </c>
      <c r="K11497">
        <v>2001</v>
      </c>
      <c r="L11497" t="s">
        <v>29</v>
      </c>
      <c r="M11497" t="s">
        <v>29</v>
      </c>
      <c r="N11497">
        <v>40.620600000000003</v>
      </c>
      <c r="O11497">
        <v>-85.305700000000002</v>
      </c>
      <c r="P11497" t="s">
        <v>3613</v>
      </c>
      <c r="Q11497" s="3">
        <f>Table1[[#This Row],[Capacity (MW)]]*0.395*8760*10^-6</f>
        <v>0.20415179999999997</v>
      </c>
      <c r="R11497" s="3" cm="1">
        <f t="array" ref="R11497">AVERAGE(VLOOKUP(_xlfn.TEXTSPLIT(Table1[[#This Row],[Fuel (no space after comma)]], ","), FuelList_Final_EF!$A$2:$B$65, 2, FALSE))</f>
        <v>65.583341148886291</v>
      </c>
      <c r="S11497" s="3">
        <f>Table1[[#This Row],[Generation (TWh)]]*10^9*VLOOKUP(Table1[[#This Row],[Turbine/Engine Technology]],Technology_HR!$A$2:$B$11,2,FALSE)*10^-6</f>
        <v>2247711.3179999995</v>
      </c>
      <c r="T11497" s="5">
        <f>Table1[[#This Row],[Fuel Consumption (mmBtu)]]*Table1[[#This Row],[Emission Factor (kg CO2/ mmBtu)]]*10^3</f>
        <v>147412418172.60678</v>
      </c>
      <c r="U11497" s="3">
        <f>Table1[[#This Row],[Emissions (g CO2)]]/(Table1[[#This Row],[Generation (TWh)]]*10^9)</f>
        <v>722.07258604923788</v>
      </c>
    </row>
    <row r="11498" spans="1:21" x14ac:dyDescent="0.35">
      <c r="A11498" t="s">
        <v>2370</v>
      </c>
      <c r="B11498" t="s">
        <v>3243</v>
      </c>
      <c r="C11498" t="str">
        <f>SUBSTITUTE(Table1[[#This Row],[Fuel]],", ",",")</f>
        <v>fossil gas: natural gas,fossil liquids: fuel oil</v>
      </c>
      <c r="D11498" t="s">
        <v>3239</v>
      </c>
      <c r="E11498" t="s">
        <v>3275</v>
      </c>
      <c r="H11498" t="s">
        <v>3436</v>
      </c>
      <c r="I11498">
        <v>59</v>
      </c>
      <c r="J11498" t="s">
        <v>3446</v>
      </c>
      <c r="K11498">
        <v>2001</v>
      </c>
      <c r="L11498" t="s">
        <v>29</v>
      </c>
      <c r="M11498" t="s">
        <v>29</v>
      </c>
      <c r="N11498">
        <v>40.620600000000003</v>
      </c>
      <c r="O11498">
        <v>-85.305700000000002</v>
      </c>
      <c r="P11498" t="s">
        <v>3613</v>
      </c>
      <c r="Q11498" s="3">
        <f>Table1[[#This Row],[Capacity (MW)]]*0.395*8760*10^-6</f>
        <v>0.20415179999999997</v>
      </c>
      <c r="R11498" s="3" cm="1">
        <f t="array" ref="R11498">AVERAGE(VLOOKUP(_xlfn.TEXTSPLIT(Table1[[#This Row],[Fuel (no space after comma)]], ","), FuelList_Final_EF!$A$2:$B$65, 2, FALSE))</f>
        <v>65.583341148886291</v>
      </c>
      <c r="S11498" s="3">
        <f>Table1[[#This Row],[Generation (TWh)]]*10^9*VLOOKUP(Table1[[#This Row],[Turbine/Engine Technology]],Technology_HR!$A$2:$B$11,2,FALSE)*10^-6</f>
        <v>2247711.3179999995</v>
      </c>
      <c r="T11498" s="5">
        <f>Table1[[#This Row],[Fuel Consumption (mmBtu)]]*Table1[[#This Row],[Emission Factor (kg CO2/ mmBtu)]]*10^3</f>
        <v>147412418172.60678</v>
      </c>
      <c r="U11498" s="3">
        <f>Table1[[#This Row],[Emissions (g CO2)]]/(Table1[[#This Row],[Generation (TWh)]]*10^9)</f>
        <v>722.07258604923788</v>
      </c>
    </row>
    <row r="11499" spans="1:21" x14ac:dyDescent="0.35">
      <c r="A11499" t="s">
        <v>2370</v>
      </c>
      <c r="B11499" t="s">
        <v>3243</v>
      </c>
      <c r="C11499" t="str">
        <f>SUBSTITUTE(Table1[[#This Row],[Fuel]],", ",",")</f>
        <v>fossil gas: natural gas,fossil liquids: fuel oil</v>
      </c>
      <c r="D11499" t="s">
        <v>3239</v>
      </c>
      <c r="E11499" t="s">
        <v>3275</v>
      </c>
      <c r="H11499" t="s">
        <v>3436</v>
      </c>
      <c r="I11499">
        <v>59</v>
      </c>
      <c r="J11499" t="s">
        <v>3446</v>
      </c>
      <c r="K11499">
        <v>2001</v>
      </c>
      <c r="L11499" t="s">
        <v>29</v>
      </c>
      <c r="M11499" t="s">
        <v>29</v>
      </c>
      <c r="N11499">
        <v>40.620600000000003</v>
      </c>
      <c r="O11499">
        <v>-85.305700000000002</v>
      </c>
      <c r="P11499" t="s">
        <v>3613</v>
      </c>
      <c r="Q11499" s="3">
        <f>Table1[[#This Row],[Capacity (MW)]]*0.395*8760*10^-6</f>
        <v>0.20415179999999997</v>
      </c>
      <c r="R11499" s="3" cm="1">
        <f t="array" ref="R11499">AVERAGE(VLOOKUP(_xlfn.TEXTSPLIT(Table1[[#This Row],[Fuel (no space after comma)]], ","), FuelList_Final_EF!$A$2:$B$65, 2, FALSE))</f>
        <v>65.583341148886291</v>
      </c>
      <c r="S11499" s="3">
        <f>Table1[[#This Row],[Generation (TWh)]]*10^9*VLOOKUP(Table1[[#This Row],[Turbine/Engine Technology]],Technology_HR!$A$2:$B$11,2,FALSE)*10^-6</f>
        <v>2247711.3179999995</v>
      </c>
      <c r="T11499" s="5">
        <f>Table1[[#This Row],[Fuel Consumption (mmBtu)]]*Table1[[#This Row],[Emission Factor (kg CO2/ mmBtu)]]*10^3</f>
        <v>147412418172.60678</v>
      </c>
      <c r="U11499" s="3">
        <f>Table1[[#This Row],[Emissions (g CO2)]]/(Table1[[#This Row],[Generation (TWh)]]*10^9)</f>
        <v>722.07258604923788</v>
      </c>
    </row>
    <row r="11500" spans="1:21" x14ac:dyDescent="0.35">
      <c r="A11500" t="s">
        <v>2370</v>
      </c>
      <c r="B11500" t="s">
        <v>3243</v>
      </c>
      <c r="C11500" t="str">
        <f>SUBSTITUTE(Table1[[#This Row],[Fuel]],", ",",")</f>
        <v>fossil gas: natural gas,fossil liquids: fuel oil</v>
      </c>
      <c r="D11500" t="s">
        <v>3239</v>
      </c>
      <c r="E11500" t="s">
        <v>3275</v>
      </c>
      <c r="H11500" t="s">
        <v>3436</v>
      </c>
      <c r="I11500">
        <v>59</v>
      </c>
      <c r="J11500" t="s">
        <v>3446</v>
      </c>
      <c r="K11500">
        <v>2001</v>
      </c>
      <c r="L11500" t="s">
        <v>29</v>
      </c>
      <c r="M11500" t="s">
        <v>29</v>
      </c>
      <c r="N11500">
        <v>40.620600000000003</v>
      </c>
      <c r="O11500">
        <v>-85.305700000000002</v>
      </c>
      <c r="P11500" t="s">
        <v>3613</v>
      </c>
      <c r="Q11500" s="3">
        <f>Table1[[#This Row],[Capacity (MW)]]*0.395*8760*10^-6</f>
        <v>0.20415179999999997</v>
      </c>
      <c r="R11500" s="3" cm="1">
        <f t="array" ref="R11500">AVERAGE(VLOOKUP(_xlfn.TEXTSPLIT(Table1[[#This Row],[Fuel (no space after comma)]], ","), FuelList_Final_EF!$A$2:$B$65, 2, FALSE))</f>
        <v>65.583341148886291</v>
      </c>
      <c r="S11500" s="3">
        <f>Table1[[#This Row],[Generation (TWh)]]*10^9*VLOOKUP(Table1[[#This Row],[Turbine/Engine Technology]],Technology_HR!$A$2:$B$11,2,FALSE)*10^-6</f>
        <v>2247711.3179999995</v>
      </c>
      <c r="T11500" s="5">
        <f>Table1[[#This Row],[Fuel Consumption (mmBtu)]]*Table1[[#This Row],[Emission Factor (kg CO2/ mmBtu)]]*10^3</f>
        <v>147412418172.60678</v>
      </c>
      <c r="U11500" s="3">
        <f>Table1[[#This Row],[Emissions (g CO2)]]/(Table1[[#This Row],[Generation (TWh)]]*10^9)</f>
        <v>722.07258604923788</v>
      </c>
    </row>
    <row r="11501" spans="1:21" x14ac:dyDescent="0.35">
      <c r="A11501" t="s">
        <v>2902</v>
      </c>
      <c r="B11501" t="s">
        <v>3243</v>
      </c>
      <c r="C11501" t="str">
        <f>SUBSTITUTE(Table1[[#This Row],[Fuel]],", ",",")</f>
        <v>fossil gas: natural gas,fossil liquids: fuel oil</v>
      </c>
      <c r="D11501" t="s">
        <v>3239</v>
      </c>
      <c r="E11501" t="s">
        <v>3275</v>
      </c>
      <c r="H11501" t="s">
        <v>3440</v>
      </c>
      <c r="I11501">
        <v>75</v>
      </c>
      <c r="J11501" t="s">
        <v>3446</v>
      </c>
      <c r="K11501">
        <v>1954</v>
      </c>
      <c r="L11501" t="s">
        <v>29</v>
      </c>
      <c r="M11501" t="s">
        <v>29</v>
      </c>
      <c r="N11501">
        <v>41.428100000000001</v>
      </c>
      <c r="O11501">
        <v>-72.101900000000001</v>
      </c>
      <c r="P11501" t="s">
        <v>3613</v>
      </c>
      <c r="Q11501" s="3">
        <f>Table1[[#This Row],[Capacity (MW)]]*0.395*8760*10^-6</f>
        <v>0.259515</v>
      </c>
      <c r="R11501" s="3" cm="1">
        <f t="array" ref="R11501">AVERAGE(VLOOKUP(_xlfn.TEXTSPLIT(Table1[[#This Row],[Fuel (no space after comma)]], ","), FuelList_Final_EF!$A$2:$B$65, 2, FALSE))</f>
        <v>65.583341148886291</v>
      </c>
      <c r="S11501" s="3">
        <f>Table1[[#This Row],[Generation (TWh)]]*10^9*VLOOKUP(Table1[[#This Row],[Turbine/Engine Technology]],Technology_HR!$A$2:$B$11,2,FALSE)*10^-6</f>
        <v>2669111.7749999999</v>
      </c>
      <c r="T11501" s="5">
        <f>Table1[[#This Row],[Fuel Consumption (mmBtu)]]*Table1[[#This Row],[Emission Factor (kg CO2/ mmBtu)]]*10^3</f>
        <v>175049268104.33441</v>
      </c>
      <c r="U11501" s="3">
        <f>Table1[[#This Row],[Emissions (g CO2)]]/(Table1[[#This Row],[Generation (TWh)]]*10^9)</f>
        <v>674.52466371629544</v>
      </c>
    </row>
    <row r="11502" spans="1:21" x14ac:dyDescent="0.35">
      <c r="A11502" t="s">
        <v>2902</v>
      </c>
      <c r="B11502" t="s">
        <v>3241</v>
      </c>
      <c r="C11502" t="str">
        <f>SUBSTITUTE(Table1[[#This Row],[Fuel]],", ",",")</f>
        <v>fossil liquids: heavy fuel oil</v>
      </c>
      <c r="D11502" t="s">
        <v>3241</v>
      </c>
      <c r="H11502" t="s">
        <v>3440</v>
      </c>
      <c r="I11502">
        <v>414.9</v>
      </c>
      <c r="J11502" t="s">
        <v>3446</v>
      </c>
      <c r="K11502">
        <v>1971</v>
      </c>
      <c r="L11502" t="s">
        <v>29</v>
      </c>
      <c r="M11502" t="s">
        <v>29</v>
      </c>
      <c r="N11502">
        <v>41.428100000000001</v>
      </c>
      <c r="O11502">
        <v>-72.101900000000001</v>
      </c>
      <c r="P11502" t="s">
        <v>3613</v>
      </c>
      <c r="Q11502" s="3">
        <f>Table1[[#This Row],[Capacity (MW)]]*0.395*8760*10^-6</f>
        <v>1.43563698</v>
      </c>
      <c r="R11502" s="3" cm="1">
        <f t="array" ref="R11502">AVERAGE(VLOOKUP(_xlfn.TEXTSPLIT(Table1[[#This Row],[Fuel (no space after comma)]], ","), FuelList_Final_EF!$A$2:$B$65, 2, FALSE))</f>
        <v>81.602530311017389</v>
      </c>
      <c r="S11502" s="3">
        <f>Table1[[#This Row],[Generation (TWh)]]*10^9*VLOOKUP(Table1[[#This Row],[Turbine/Engine Technology]],Technology_HR!$A$2:$B$11,2,FALSE)*10^-6</f>
        <v>14765526.339299999</v>
      </c>
      <c r="T11502" s="5">
        <f>Table1[[#This Row],[Fuel Consumption (mmBtu)]]*Table1[[#This Row],[Emission Factor (kg CO2/ mmBtu)]]*10^3</f>
        <v>1204904310660.8538</v>
      </c>
      <c r="U11502" s="3">
        <f>Table1[[#This Row],[Emissions (g CO2)]]/(Table1[[#This Row],[Generation (TWh)]]*10^9)</f>
        <v>839.28202424881374</v>
      </c>
    </row>
    <row r="11503" spans="1:21" x14ac:dyDescent="0.35">
      <c r="A11503" t="s">
        <v>2440</v>
      </c>
      <c r="B11503" t="s">
        <v>3239</v>
      </c>
      <c r="C11503" t="str">
        <f>SUBSTITUTE(Table1[[#This Row],[Fuel]],", ",",")</f>
        <v>fossil gas: natural gas</v>
      </c>
      <c r="D11503" t="s">
        <v>3239</v>
      </c>
      <c r="H11503" t="s">
        <v>3440</v>
      </c>
      <c r="I11503">
        <v>125</v>
      </c>
      <c r="J11503" t="s">
        <v>3446</v>
      </c>
      <c r="K11503">
        <v>1968</v>
      </c>
      <c r="L11503" t="s">
        <v>29</v>
      </c>
      <c r="M11503" t="s">
        <v>29</v>
      </c>
      <c r="N11503">
        <v>36.437249999999999</v>
      </c>
      <c r="O11503">
        <v>-99.225430000000003</v>
      </c>
      <c r="P11503" t="s">
        <v>3613</v>
      </c>
      <c r="Q11503" s="3">
        <f>Table1[[#This Row],[Capacity (MW)]]*0.395*8760*10^-6</f>
        <v>0.43252499999999999</v>
      </c>
      <c r="R11503" s="3" cm="1">
        <f t="array" ref="R11503">AVERAGE(VLOOKUP(_xlfn.TEXTSPLIT(Table1[[#This Row],[Fuel (no space after comma)]], ","), FuelList_Final_EF!$A$2:$B$65, 2, FALSE))</f>
        <v>53.06</v>
      </c>
      <c r="S11503" s="3">
        <f>Table1[[#This Row],[Generation (TWh)]]*10^9*VLOOKUP(Table1[[#This Row],[Turbine/Engine Technology]],Technology_HR!$A$2:$B$11,2,FALSE)*10^-6</f>
        <v>4448519.625</v>
      </c>
      <c r="T11503" s="5">
        <f>Table1[[#This Row],[Fuel Consumption (mmBtu)]]*Table1[[#This Row],[Emission Factor (kg CO2/ mmBtu)]]*10^3</f>
        <v>236038451302.5</v>
      </c>
      <c r="U11503" s="3">
        <f>Table1[[#This Row],[Emissions (g CO2)]]/(Table1[[#This Row],[Generation (TWh)]]*10^9)</f>
        <v>545.72209999999995</v>
      </c>
    </row>
    <row r="11504" spans="1:21" x14ac:dyDescent="0.35">
      <c r="A11504" t="s">
        <v>2440</v>
      </c>
      <c r="B11504" t="s">
        <v>3239</v>
      </c>
      <c r="C11504" t="str">
        <f>SUBSTITUTE(Table1[[#This Row],[Fuel]],", ",",")</f>
        <v>fossil gas: natural gas</v>
      </c>
      <c r="D11504" t="s">
        <v>3239</v>
      </c>
      <c r="H11504" t="s">
        <v>3440</v>
      </c>
      <c r="I11504">
        <v>135</v>
      </c>
      <c r="J11504" t="s">
        <v>3446</v>
      </c>
      <c r="K11504">
        <v>1975</v>
      </c>
      <c r="L11504" t="s">
        <v>29</v>
      </c>
      <c r="M11504" t="s">
        <v>29</v>
      </c>
      <c r="N11504">
        <v>36.437249999999999</v>
      </c>
      <c r="O11504">
        <v>-99.225430000000003</v>
      </c>
      <c r="P11504" t="s">
        <v>3613</v>
      </c>
      <c r="Q11504" s="3">
        <f>Table1[[#This Row],[Capacity (MW)]]*0.395*8760*10^-6</f>
        <v>0.46712699999999996</v>
      </c>
      <c r="R11504" s="3" cm="1">
        <f t="array" ref="R11504">AVERAGE(VLOOKUP(_xlfn.TEXTSPLIT(Table1[[#This Row],[Fuel (no space after comma)]], ","), FuelList_Final_EF!$A$2:$B$65, 2, FALSE))</f>
        <v>53.06</v>
      </c>
      <c r="S11504" s="3">
        <f>Table1[[#This Row],[Generation (TWh)]]*10^9*VLOOKUP(Table1[[#This Row],[Turbine/Engine Technology]],Technology_HR!$A$2:$B$11,2,FALSE)*10^-6</f>
        <v>4804401.1949999984</v>
      </c>
      <c r="T11504" s="5">
        <f>Table1[[#This Row],[Fuel Consumption (mmBtu)]]*Table1[[#This Row],[Emission Factor (kg CO2/ mmBtu)]]*10^3</f>
        <v>254921527406.69992</v>
      </c>
      <c r="U11504" s="3">
        <f>Table1[[#This Row],[Emissions (g CO2)]]/(Table1[[#This Row],[Generation (TWh)]]*10^9)</f>
        <v>545.72209999999995</v>
      </c>
    </row>
    <row r="11505" spans="1:21" x14ac:dyDescent="0.35">
      <c r="A11505" t="s">
        <v>2468</v>
      </c>
      <c r="B11505" t="s">
        <v>3275</v>
      </c>
      <c r="C11505" t="str">
        <f>SUBSTITUTE(Table1[[#This Row],[Fuel]],", ",",")</f>
        <v>fossil liquids: fuel oil</v>
      </c>
      <c r="D11505" t="s">
        <v>3275</v>
      </c>
      <c r="H11505" t="s">
        <v>3436</v>
      </c>
      <c r="I11505">
        <v>60.8</v>
      </c>
      <c r="J11505" t="s">
        <v>3446</v>
      </c>
      <c r="K11505">
        <v>1978</v>
      </c>
      <c r="L11505" t="s">
        <v>29</v>
      </c>
      <c r="M11505" t="s">
        <v>29</v>
      </c>
      <c r="N11505">
        <v>38.555712999999997</v>
      </c>
      <c r="O11505">
        <v>-92.102316000000002</v>
      </c>
      <c r="P11505" t="s">
        <v>3613</v>
      </c>
      <c r="Q11505" s="3">
        <f>Table1[[#This Row],[Capacity (MW)]]*0.395*8760*10^-6</f>
        <v>0.21038015999999995</v>
      </c>
      <c r="R11505" s="3" cm="1">
        <f t="array" ref="R11505">AVERAGE(VLOOKUP(_xlfn.TEXTSPLIT(Table1[[#This Row],[Fuel (no space after comma)]], ","), FuelList_Final_EF!$A$2:$B$65, 2, FALSE))</f>
        <v>78.106682297772565</v>
      </c>
      <c r="S11505" s="3">
        <f>Table1[[#This Row],[Generation (TWh)]]*10^9*VLOOKUP(Table1[[#This Row],[Turbine/Engine Technology]],Technology_HR!$A$2:$B$11,2,FALSE)*10^-6</f>
        <v>2316285.5615999992</v>
      </c>
      <c r="T11505" s="5">
        <f>Table1[[#This Row],[Fuel Consumption (mmBtu)]]*Table1[[#This Row],[Emission Factor (kg CO2/ mmBtu)]]*10^3</f>
        <v>180917380470.80884</v>
      </c>
      <c r="U11505" s="3">
        <f>Table1[[#This Row],[Emissions (g CO2)]]/(Table1[[#This Row],[Generation (TWh)]]*10^9)</f>
        <v>859.95457209847586</v>
      </c>
    </row>
    <row r="11506" spans="1:21" x14ac:dyDescent="0.35">
      <c r="A11506" t="s">
        <v>2606</v>
      </c>
      <c r="B11506" t="s">
        <v>3243</v>
      </c>
      <c r="C11506" t="str">
        <f>SUBSTITUTE(Table1[[#This Row],[Fuel]],", ",",")</f>
        <v>fossil gas: natural gas,fossil liquids: fuel oil</v>
      </c>
      <c r="D11506" t="s">
        <v>3239</v>
      </c>
      <c r="E11506" t="s">
        <v>3275</v>
      </c>
      <c r="H11506" t="s">
        <v>3436</v>
      </c>
      <c r="I11506">
        <v>89</v>
      </c>
      <c r="J11506" t="s">
        <v>3446</v>
      </c>
      <c r="K11506">
        <v>1988</v>
      </c>
      <c r="L11506" t="s">
        <v>29</v>
      </c>
      <c r="M11506" t="s">
        <v>29</v>
      </c>
      <c r="N11506">
        <v>32.335799999999999</v>
      </c>
      <c r="O11506">
        <v>-100.9156</v>
      </c>
      <c r="P11506" t="s">
        <v>3613</v>
      </c>
      <c r="Q11506" s="3">
        <f>Table1[[#This Row],[Capacity (MW)]]*0.395*8760*10^-6</f>
        <v>0.30795779999999995</v>
      </c>
      <c r="R11506" s="3" cm="1">
        <f t="array" ref="R11506">AVERAGE(VLOOKUP(_xlfn.TEXTSPLIT(Table1[[#This Row],[Fuel (no space after comma)]], ","), FuelList_Final_EF!$A$2:$B$65, 2, FALSE))</f>
        <v>65.583341148886291</v>
      </c>
      <c r="S11506" s="3">
        <f>Table1[[#This Row],[Generation (TWh)]]*10^9*VLOOKUP(Table1[[#This Row],[Turbine/Engine Technology]],Technology_HR!$A$2:$B$11,2,FALSE)*10^-6</f>
        <v>3390615.3779999996</v>
      </c>
      <c r="T11506" s="5">
        <f>Table1[[#This Row],[Fuel Consumption (mmBtu)]]*Table1[[#This Row],[Emission Factor (kg CO2/ mmBtu)]]*10^3</f>
        <v>222367885040.03403</v>
      </c>
      <c r="U11506" s="3">
        <f>Table1[[#This Row],[Emissions (g CO2)]]/(Table1[[#This Row],[Generation (TWh)]]*10^9)</f>
        <v>722.07258604923811</v>
      </c>
    </row>
    <row r="11507" spans="1:21" x14ac:dyDescent="0.35">
      <c r="A11507" t="s">
        <v>2606</v>
      </c>
      <c r="B11507" t="s">
        <v>3243</v>
      </c>
      <c r="C11507" t="str">
        <f>SUBSTITUTE(Table1[[#This Row],[Fuel]],", ",",")</f>
        <v>fossil gas: natural gas,fossil liquids: fuel oil</v>
      </c>
      <c r="D11507" t="s">
        <v>3239</v>
      </c>
      <c r="E11507" t="s">
        <v>3275</v>
      </c>
      <c r="H11507" t="s">
        <v>3436</v>
      </c>
      <c r="I11507">
        <v>89</v>
      </c>
      <c r="J11507" t="s">
        <v>3446</v>
      </c>
      <c r="K11507">
        <v>1988</v>
      </c>
      <c r="L11507" t="s">
        <v>29</v>
      </c>
      <c r="M11507" t="s">
        <v>29</v>
      </c>
      <c r="N11507">
        <v>32.335799999999999</v>
      </c>
      <c r="O11507">
        <v>-100.9156</v>
      </c>
      <c r="P11507" t="s">
        <v>3613</v>
      </c>
      <c r="Q11507" s="3">
        <f>Table1[[#This Row],[Capacity (MW)]]*0.395*8760*10^-6</f>
        <v>0.30795779999999995</v>
      </c>
      <c r="R11507" s="3" cm="1">
        <f t="array" ref="R11507">AVERAGE(VLOOKUP(_xlfn.TEXTSPLIT(Table1[[#This Row],[Fuel (no space after comma)]], ","), FuelList_Final_EF!$A$2:$B$65, 2, FALSE))</f>
        <v>65.583341148886291</v>
      </c>
      <c r="S11507" s="3">
        <f>Table1[[#This Row],[Generation (TWh)]]*10^9*VLOOKUP(Table1[[#This Row],[Turbine/Engine Technology]],Technology_HR!$A$2:$B$11,2,FALSE)*10^-6</f>
        <v>3390615.3779999996</v>
      </c>
      <c r="T11507" s="5">
        <f>Table1[[#This Row],[Fuel Consumption (mmBtu)]]*Table1[[#This Row],[Emission Factor (kg CO2/ mmBtu)]]*10^3</f>
        <v>222367885040.03403</v>
      </c>
      <c r="U11507" s="3">
        <f>Table1[[#This Row],[Emissions (g CO2)]]/(Table1[[#This Row],[Generation (TWh)]]*10^9)</f>
        <v>722.07258604923811</v>
      </c>
    </row>
    <row r="11508" spans="1:21" x14ac:dyDescent="0.35">
      <c r="A11508" t="s">
        <v>2606</v>
      </c>
      <c r="B11508" t="s">
        <v>3243</v>
      </c>
      <c r="C11508" t="str">
        <f>SUBSTITUTE(Table1[[#This Row],[Fuel]],", ",",")</f>
        <v>fossil gas: natural gas,fossil liquids: fuel oil</v>
      </c>
      <c r="D11508" t="s">
        <v>3239</v>
      </c>
      <c r="E11508" t="s">
        <v>3275</v>
      </c>
      <c r="H11508" t="s">
        <v>3436</v>
      </c>
      <c r="I11508">
        <v>89</v>
      </c>
      <c r="J11508" t="s">
        <v>3446</v>
      </c>
      <c r="K11508">
        <v>1988</v>
      </c>
      <c r="L11508" t="s">
        <v>29</v>
      </c>
      <c r="M11508" t="s">
        <v>29</v>
      </c>
      <c r="N11508">
        <v>32.335799999999999</v>
      </c>
      <c r="O11508">
        <v>-100.9156</v>
      </c>
      <c r="P11508" t="s">
        <v>3613</v>
      </c>
      <c r="Q11508" s="3">
        <f>Table1[[#This Row],[Capacity (MW)]]*0.395*8760*10^-6</f>
        <v>0.30795779999999995</v>
      </c>
      <c r="R11508" s="3" cm="1">
        <f t="array" ref="R11508">AVERAGE(VLOOKUP(_xlfn.TEXTSPLIT(Table1[[#This Row],[Fuel (no space after comma)]], ","), FuelList_Final_EF!$A$2:$B$65, 2, FALSE))</f>
        <v>65.583341148886291</v>
      </c>
      <c r="S11508" s="3">
        <f>Table1[[#This Row],[Generation (TWh)]]*10^9*VLOOKUP(Table1[[#This Row],[Turbine/Engine Technology]],Technology_HR!$A$2:$B$11,2,FALSE)*10^-6</f>
        <v>3390615.3779999996</v>
      </c>
      <c r="T11508" s="5">
        <f>Table1[[#This Row],[Fuel Consumption (mmBtu)]]*Table1[[#This Row],[Emission Factor (kg CO2/ mmBtu)]]*10^3</f>
        <v>222367885040.03403</v>
      </c>
      <c r="U11508" s="3">
        <f>Table1[[#This Row],[Emissions (g CO2)]]/(Table1[[#This Row],[Generation (TWh)]]*10^9)</f>
        <v>722.07258604923811</v>
      </c>
    </row>
    <row r="11509" spans="1:21" x14ac:dyDescent="0.35">
      <c r="A11509" t="s">
        <v>2606</v>
      </c>
      <c r="B11509" t="s">
        <v>3243</v>
      </c>
      <c r="C11509" t="str">
        <f>SUBSTITUTE(Table1[[#This Row],[Fuel]],", ",",")</f>
        <v>fossil gas: natural gas,fossil liquids: fuel oil</v>
      </c>
      <c r="D11509" t="s">
        <v>3239</v>
      </c>
      <c r="E11509" t="s">
        <v>3275</v>
      </c>
      <c r="H11509" t="s">
        <v>3436</v>
      </c>
      <c r="I11509">
        <v>89</v>
      </c>
      <c r="J11509" t="s">
        <v>3446</v>
      </c>
      <c r="K11509">
        <v>1988</v>
      </c>
      <c r="L11509" t="s">
        <v>29</v>
      </c>
      <c r="M11509" t="s">
        <v>29</v>
      </c>
      <c r="N11509">
        <v>32.335799999999999</v>
      </c>
      <c r="O11509">
        <v>-100.9156</v>
      </c>
      <c r="P11509" t="s">
        <v>3613</v>
      </c>
      <c r="Q11509" s="3">
        <f>Table1[[#This Row],[Capacity (MW)]]*0.395*8760*10^-6</f>
        <v>0.30795779999999995</v>
      </c>
      <c r="R11509" s="3" cm="1">
        <f t="array" ref="R11509">AVERAGE(VLOOKUP(_xlfn.TEXTSPLIT(Table1[[#This Row],[Fuel (no space after comma)]], ","), FuelList_Final_EF!$A$2:$B$65, 2, FALSE))</f>
        <v>65.583341148886291</v>
      </c>
      <c r="S11509" s="3">
        <f>Table1[[#This Row],[Generation (TWh)]]*10^9*VLOOKUP(Table1[[#This Row],[Turbine/Engine Technology]],Technology_HR!$A$2:$B$11,2,FALSE)*10^-6</f>
        <v>3390615.3779999996</v>
      </c>
      <c r="T11509" s="5">
        <f>Table1[[#This Row],[Fuel Consumption (mmBtu)]]*Table1[[#This Row],[Emission Factor (kg CO2/ mmBtu)]]*10^3</f>
        <v>222367885040.03403</v>
      </c>
      <c r="U11509" s="3">
        <f>Table1[[#This Row],[Emissions (g CO2)]]/(Table1[[#This Row],[Generation (TWh)]]*10^9)</f>
        <v>722.07258604923811</v>
      </c>
    </row>
    <row r="11510" spans="1:21" x14ac:dyDescent="0.35">
      <c r="A11510" t="s">
        <v>2606</v>
      </c>
      <c r="B11510" t="s">
        <v>3243</v>
      </c>
      <c r="C11510" t="str">
        <f>SUBSTITUTE(Table1[[#This Row],[Fuel]],", ",",")</f>
        <v>fossil gas: natural gas,fossil liquids: fuel oil</v>
      </c>
      <c r="D11510" t="s">
        <v>3239</v>
      </c>
      <c r="E11510" t="s">
        <v>3275</v>
      </c>
      <c r="H11510" t="s">
        <v>3436</v>
      </c>
      <c r="I11510">
        <v>89</v>
      </c>
      <c r="J11510" t="s">
        <v>3446</v>
      </c>
      <c r="K11510">
        <v>1988</v>
      </c>
      <c r="L11510" t="s">
        <v>29</v>
      </c>
      <c r="M11510" t="s">
        <v>29</v>
      </c>
      <c r="N11510">
        <v>32.335799999999999</v>
      </c>
      <c r="O11510">
        <v>-100.9156</v>
      </c>
      <c r="P11510" t="s">
        <v>3613</v>
      </c>
      <c r="Q11510" s="3">
        <f>Table1[[#This Row],[Capacity (MW)]]*0.395*8760*10^-6</f>
        <v>0.30795779999999995</v>
      </c>
      <c r="R11510" s="3" cm="1">
        <f t="array" ref="R11510">AVERAGE(VLOOKUP(_xlfn.TEXTSPLIT(Table1[[#This Row],[Fuel (no space after comma)]], ","), FuelList_Final_EF!$A$2:$B$65, 2, FALSE))</f>
        <v>65.583341148886291</v>
      </c>
      <c r="S11510" s="3">
        <f>Table1[[#This Row],[Generation (TWh)]]*10^9*VLOOKUP(Table1[[#This Row],[Turbine/Engine Technology]],Technology_HR!$A$2:$B$11,2,FALSE)*10^-6</f>
        <v>3390615.3779999996</v>
      </c>
      <c r="T11510" s="5">
        <f>Table1[[#This Row],[Fuel Consumption (mmBtu)]]*Table1[[#This Row],[Emission Factor (kg CO2/ mmBtu)]]*10^3</f>
        <v>222367885040.03403</v>
      </c>
      <c r="U11510" s="3">
        <f>Table1[[#This Row],[Emissions (g CO2)]]/(Table1[[#This Row],[Generation (TWh)]]*10^9)</f>
        <v>722.07258604923811</v>
      </c>
    </row>
    <row r="11511" spans="1:21" x14ac:dyDescent="0.35">
      <c r="A11511" t="s">
        <v>2606</v>
      </c>
      <c r="B11511" t="s">
        <v>3243</v>
      </c>
      <c r="C11511" t="str">
        <f>SUBSTITUTE(Table1[[#This Row],[Fuel]],", ",",")</f>
        <v>fossil gas: natural gas,fossil liquids: fuel oil</v>
      </c>
      <c r="D11511" t="s">
        <v>3239</v>
      </c>
      <c r="E11511" t="s">
        <v>3275</v>
      </c>
      <c r="H11511" t="s">
        <v>3436</v>
      </c>
      <c r="I11511">
        <v>89</v>
      </c>
      <c r="J11511" t="s">
        <v>3446</v>
      </c>
      <c r="K11511">
        <v>1988</v>
      </c>
      <c r="L11511" t="s">
        <v>29</v>
      </c>
      <c r="M11511" t="s">
        <v>29</v>
      </c>
      <c r="N11511">
        <v>32.335799999999999</v>
      </c>
      <c r="O11511">
        <v>-100.9156</v>
      </c>
      <c r="P11511" t="s">
        <v>3613</v>
      </c>
      <c r="Q11511" s="3">
        <f>Table1[[#This Row],[Capacity (MW)]]*0.395*8760*10^-6</f>
        <v>0.30795779999999995</v>
      </c>
      <c r="R11511" s="3" cm="1">
        <f t="array" ref="R11511">AVERAGE(VLOOKUP(_xlfn.TEXTSPLIT(Table1[[#This Row],[Fuel (no space after comma)]], ","), FuelList_Final_EF!$A$2:$B$65, 2, FALSE))</f>
        <v>65.583341148886291</v>
      </c>
      <c r="S11511" s="3">
        <f>Table1[[#This Row],[Generation (TWh)]]*10^9*VLOOKUP(Table1[[#This Row],[Turbine/Engine Technology]],Technology_HR!$A$2:$B$11,2,FALSE)*10^-6</f>
        <v>3390615.3779999996</v>
      </c>
      <c r="T11511" s="5">
        <f>Table1[[#This Row],[Fuel Consumption (mmBtu)]]*Table1[[#This Row],[Emission Factor (kg CO2/ mmBtu)]]*10^3</f>
        <v>222367885040.03403</v>
      </c>
      <c r="U11511" s="3">
        <f>Table1[[#This Row],[Emissions (g CO2)]]/(Table1[[#This Row],[Generation (TWh)]]*10^9)</f>
        <v>722.07258604923811</v>
      </c>
    </row>
    <row r="11512" spans="1:21" x14ac:dyDescent="0.35">
      <c r="A11512" t="s">
        <v>2903</v>
      </c>
      <c r="B11512" t="s">
        <v>3239</v>
      </c>
      <c r="C11512" t="str">
        <f>SUBSTITUTE(Table1[[#This Row],[Fuel]],", ",",")</f>
        <v>fossil gas: natural gas</v>
      </c>
      <c r="D11512" t="s">
        <v>3239</v>
      </c>
      <c r="H11512" t="s">
        <v>3438</v>
      </c>
      <c r="I11512">
        <v>900</v>
      </c>
      <c r="J11512" t="s">
        <v>3446</v>
      </c>
      <c r="K11512">
        <v>2004</v>
      </c>
      <c r="L11512" t="s">
        <v>29</v>
      </c>
      <c r="M11512" t="s">
        <v>29</v>
      </c>
      <c r="N11512">
        <v>34.639699999999998</v>
      </c>
      <c r="O11512">
        <v>-87.063900000000004</v>
      </c>
      <c r="P11512" t="s">
        <v>3613</v>
      </c>
      <c r="Q11512" s="3">
        <f>Table1[[#This Row],[Capacity (MW)]]*0.395*8760*10^-6</f>
        <v>3.1141799999999997</v>
      </c>
      <c r="R11512" s="3" cm="1">
        <f t="array" ref="R11512">AVERAGE(VLOOKUP(_xlfn.TEXTSPLIT(Table1[[#This Row],[Fuel (no space after comma)]], ","), FuelList_Final_EF!$A$2:$B$65, 2, FALSE))</f>
        <v>53.06</v>
      </c>
      <c r="S11512" s="3">
        <f>Table1[[#This Row],[Generation (TWh)]]*10^9*VLOOKUP(Table1[[#This Row],[Turbine/Engine Technology]],Technology_HR!$A$2:$B$11,2,FALSE)*10^-6</f>
        <v>23508944.819999997</v>
      </c>
      <c r="T11512" s="5">
        <f>Table1[[#This Row],[Fuel Consumption (mmBtu)]]*Table1[[#This Row],[Emission Factor (kg CO2/ mmBtu)]]*10^3</f>
        <v>1247384612149.2</v>
      </c>
      <c r="U11512" s="3">
        <f>Table1[[#This Row],[Emissions (g CO2)]]/(Table1[[#This Row],[Generation (TWh)]]*10^9)</f>
        <v>400.54994000000005</v>
      </c>
    </row>
    <row r="11513" spans="1:21" x14ac:dyDescent="0.35">
      <c r="A11513" t="s">
        <v>2579</v>
      </c>
      <c r="B11513" t="s">
        <v>3275</v>
      </c>
      <c r="C11513" t="str">
        <f>SUBSTITUTE(Table1[[#This Row],[Fuel]],", ",",")</f>
        <v>fossil liquids: fuel oil</v>
      </c>
      <c r="D11513" t="s">
        <v>3275</v>
      </c>
      <c r="H11513" t="s">
        <v>3436</v>
      </c>
      <c r="I11513">
        <v>65</v>
      </c>
      <c r="J11513" t="s">
        <v>3446</v>
      </c>
      <c r="K11513">
        <v>1973</v>
      </c>
      <c r="L11513" t="s">
        <v>29</v>
      </c>
      <c r="M11513" t="s">
        <v>29</v>
      </c>
      <c r="N11513">
        <v>38.359594000000001</v>
      </c>
      <c r="O11513">
        <v>-76.975724999999997</v>
      </c>
      <c r="P11513" t="s">
        <v>3613</v>
      </c>
      <c r="Q11513" s="3">
        <f>Table1[[#This Row],[Capacity (MW)]]*0.395*8760*10^-6</f>
        <v>0.224913</v>
      </c>
      <c r="R11513" s="3" cm="1">
        <f t="array" ref="R11513">AVERAGE(VLOOKUP(_xlfn.TEXTSPLIT(Table1[[#This Row],[Fuel (no space after comma)]], ","), FuelList_Final_EF!$A$2:$B$65, 2, FALSE))</f>
        <v>78.106682297772565</v>
      </c>
      <c r="S11513" s="3">
        <f>Table1[[#This Row],[Generation (TWh)]]*10^9*VLOOKUP(Table1[[#This Row],[Turbine/Engine Technology]],Technology_HR!$A$2:$B$11,2,FALSE)*10^-6</f>
        <v>2476292.13</v>
      </c>
      <c r="T11513" s="5">
        <f>Table1[[#This Row],[Fuel Consumption (mmBtu)]]*Table1[[#This Row],[Emission Factor (kg CO2/ mmBtu)]]*10^3</f>
        <v>193414962674.38449</v>
      </c>
      <c r="U11513" s="3">
        <f>Table1[[#This Row],[Emissions (g CO2)]]/(Table1[[#This Row],[Generation (TWh)]]*10^9)</f>
        <v>859.95457209847586</v>
      </c>
    </row>
    <row r="11514" spans="1:21" x14ac:dyDescent="0.35">
      <c r="A11514" t="s">
        <v>2579</v>
      </c>
      <c r="B11514" t="s">
        <v>3275</v>
      </c>
      <c r="C11514" t="str">
        <f>SUBSTITUTE(Table1[[#This Row],[Fuel]],", ",",")</f>
        <v>fossil liquids: fuel oil</v>
      </c>
      <c r="D11514" t="s">
        <v>3275</v>
      </c>
      <c r="H11514" t="s">
        <v>3436</v>
      </c>
      <c r="I11514">
        <v>65</v>
      </c>
      <c r="J11514" t="s">
        <v>3446</v>
      </c>
      <c r="K11514">
        <v>1973</v>
      </c>
      <c r="L11514" t="s">
        <v>29</v>
      </c>
      <c r="M11514" t="s">
        <v>29</v>
      </c>
      <c r="N11514">
        <v>38.359594000000001</v>
      </c>
      <c r="O11514">
        <v>-76.975724999999997</v>
      </c>
      <c r="P11514" t="s">
        <v>3613</v>
      </c>
      <c r="Q11514" s="3">
        <f>Table1[[#This Row],[Capacity (MW)]]*0.395*8760*10^-6</f>
        <v>0.224913</v>
      </c>
      <c r="R11514" s="3" cm="1">
        <f t="array" ref="R11514">AVERAGE(VLOOKUP(_xlfn.TEXTSPLIT(Table1[[#This Row],[Fuel (no space after comma)]], ","), FuelList_Final_EF!$A$2:$B$65, 2, FALSE))</f>
        <v>78.106682297772565</v>
      </c>
      <c r="S11514" s="3">
        <f>Table1[[#This Row],[Generation (TWh)]]*10^9*VLOOKUP(Table1[[#This Row],[Turbine/Engine Technology]],Technology_HR!$A$2:$B$11,2,FALSE)*10^-6</f>
        <v>2476292.13</v>
      </c>
      <c r="T11514" s="5">
        <f>Table1[[#This Row],[Fuel Consumption (mmBtu)]]*Table1[[#This Row],[Emission Factor (kg CO2/ mmBtu)]]*10^3</f>
        <v>193414962674.38449</v>
      </c>
      <c r="U11514" s="3">
        <f>Table1[[#This Row],[Emissions (g CO2)]]/(Table1[[#This Row],[Generation (TWh)]]*10^9)</f>
        <v>859.95457209847586</v>
      </c>
    </row>
    <row r="11515" spans="1:21" x14ac:dyDescent="0.35">
      <c r="A11515" t="s">
        <v>2904</v>
      </c>
      <c r="B11515" t="s">
        <v>3239</v>
      </c>
      <c r="C11515" t="str">
        <f>SUBSTITUTE(Table1[[#This Row],[Fuel]],", ",",")</f>
        <v>fossil gas: natural gas</v>
      </c>
      <c r="D11515" t="s">
        <v>3239</v>
      </c>
      <c r="H11515" t="s">
        <v>3438</v>
      </c>
      <c r="I11515">
        <v>219</v>
      </c>
      <c r="J11515" t="s">
        <v>3446</v>
      </c>
      <c r="K11515">
        <v>2000</v>
      </c>
      <c r="L11515" t="s">
        <v>29</v>
      </c>
      <c r="M11515" t="s">
        <v>29</v>
      </c>
      <c r="N11515">
        <v>41.411943999999998</v>
      </c>
      <c r="O11515">
        <v>-88.33278</v>
      </c>
      <c r="P11515" t="s">
        <v>3613</v>
      </c>
      <c r="Q11515" s="3">
        <f>Table1[[#This Row],[Capacity (MW)]]*0.395*8760*10^-6</f>
        <v>0.75778380000000001</v>
      </c>
      <c r="R11515" s="3" cm="1">
        <f t="array" ref="R11515">AVERAGE(VLOOKUP(_xlfn.TEXTSPLIT(Table1[[#This Row],[Fuel (no space after comma)]], ","), FuelList_Final_EF!$A$2:$B$65, 2, FALSE))</f>
        <v>53.06</v>
      </c>
      <c r="S11515" s="3">
        <f>Table1[[#This Row],[Generation (TWh)]]*10^9*VLOOKUP(Table1[[#This Row],[Turbine/Engine Technology]],Technology_HR!$A$2:$B$11,2,FALSE)*10^-6</f>
        <v>5720509.9062000001</v>
      </c>
      <c r="T11515" s="5">
        <f>Table1[[#This Row],[Fuel Consumption (mmBtu)]]*Table1[[#This Row],[Emission Factor (kg CO2/ mmBtu)]]*10^3</f>
        <v>303530255622.97198</v>
      </c>
      <c r="U11515" s="3">
        <f>Table1[[#This Row],[Emissions (g CO2)]]/(Table1[[#This Row],[Generation (TWh)]]*10^9)</f>
        <v>400.54993999999999</v>
      </c>
    </row>
    <row r="11516" spans="1:21" x14ac:dyDescent="0.35">
      <c r="A11516" t="s">
        <v>2482</v>
      </c>
      <c r="B11516" t="s">
        <v>3239</v>
      </c>
      <c r="C11516" t="str">
        <f>SUBSTITUTE(Table1[[#This Row],[Fuel]],", ",",")</f>
        <v>fossil gas: natural gas</v>
      </c>
      <c r="D11516" t="s">
        <v>3239</v>
      </c>
      <c r="H11516" t="s">
        <v>3438</v>
      </c>
      <c r="I11516">
        <v>558</v>
      </c>
      <c r="J11516" t="s">
        <v>3446</v>
      </c>
      <c r="K11516">
        <v>2023</v>
      </c>
      <c r="L11516" t="s">
        <v>29</v>
      </c>
      <c r="M11516" t="s">
        <v>29</v>
      </c>
      <c r="N11516">
        <v>31.217756000000001</v>
      </c>
      <c r="O11516">
        <v>-89.393972000000005</v>
      </c>
      <c r="P11516" t="s">
        <v>3613</v>
      </c>
      <c r="Q11516" s="3">
        <f>Table1[[#This Row],[Capacity (MW)]]*0.395*8760*10^-6</f>
        <v>1.9307915999999998</v>
      </c>
      <c r="R11516" s="3" cm="1">
        <f t="array" ref="R11516">AVERAGE(VLOOKUP(_xlfn.TEXTSPLIT(Table1[[#This Row],[Fuel (no space after comma)]], ","), FuelList_Final_EF!$A$2:$B$65, 2, FALSE))</f>
        <v>53.06</v>
      </c>
      <c r="S11516" s="3">
        <f>Table1[[#This Row],[Generation (TWh)]]*10^9*VLOOKUP(Table1[[#This Row],[Turbine/Engine Technology]],Technology_HR!$A$2:$B$11,2,FALSE)*10^-6</f>
        <v>14575545.788399998</v>
      </c>
      <c r="T11516" s="5">
        <f>Table1[[#This Row],[Fuel Consumption (mmBtu)]]*Table1[[#This Row],[Emission Factor (kg CO2/ mmBtu)]]*10^3</f>
        <v>773378459532.50391</v>
      </c>
      <c r="U11516" s="3">
        <f>Table1[[#This Row],[Emissions (g CO2)]]/(Table1[[#This Row],[Generation (TWh)]]*10^9)</f>
        <v>400.54993999999999</v>
      </c>
    </row>
    <row r="11517" spans="1:21" x14ac:dyDescent="0.35">
      <c r="A11517" t="s">
        <v>2482</v>
      </c>
      <c r="B11517" t="s">
        <v>3243</v>
      </c>
      <c r="C11517" t="str">
        <f>SUBSTITUTE(Table1[[#This Row],[Fuel]],", ",",")</f>
        <v>fossil gas: natural gas,fossil liquids: fuel oil</v>
      </c>
      <c r="D11517" t="s">
        <v>3239</v>
      </c>
      <c r="E11517" t="s">
        <v>3275</v>
      </c>
      <c r="H11517" t="s">
        <v>3440</v>
      </c>
      <c r="I11517">
        <v>59</v>
      </c>
      <c r="J11517" t="s">
        <v>3446</v>
      </c>
      <c r="K11517">
        <v>1970</v>
      </c>
      <c r="L11517" t="s">
        <v>29</v>
      </c>
      <c r="M11517">
        <v>2025</v>
      </c>
      <c r="N11517">
        <v>31.527999999999999</v>
      </c>
      <c r="O11517">
        <v>-89.300399999999996</v>
      </c>
      <c r="P11517" t="s">
        <v>3613</v>
      </c>
      <c r="Q11517" s="3">
        <f>Table1[[#This Row],[Capacity (MW)]]*0.395*8760*10^-6</f>
        <v>0.20415179999999997</v>
      </c>
      <c r="R11517" s="3" cm="1">
        <f t="array" ref="R11517">AVERAGE(VLOOKUP(_xlfn.TEXTSPLIT(Table1[[#This Row],[Fuel (no space after comma)]], ","), FuelList_Final_EF!$A$2:$B$65, 2, FALSE))</f>
        <v>65.583341148886291</v>
      </c>
      <c r="S11517" s="3">
        <f>Table1[[#This Row],[Generation (TWh)]]*10^9*VLOOKUP(Table1[[#This Row],[Turbine/Engine Technology]],Technology_HR!$A$2:$B$11,2,FALSE)*10^-6</f>
        <v>2099701.2629999998</v>
      </c>
      <c r="T11517" s="5">
        <f>Table1[[#This Row],[Fuel Consumption (mmBtu)]]*Table1[[#This Row],[Emission Factor (kg CO2/ mmBtu)]]*10^3</f>
        <v>137705424242.07639</v>
      </c>
      <c r="U11517" s="3">
        <f>Table1[[#This Row],[Emissions (g CO2)]]/(Table1[[#This Row],[Generation (TWh)]]*10^9)</f>
        <v>674.52466371629544</v>
      </c>
    </row>
    <row r="11518" spans="1:21" x14ac:dyDescent="0.35">
      <c r="A11518" t="s">
        <v>2482</v>
      </c>
      <c r="B11518" t="s">
        <v>3243</v>
      </c>
      <c r="C11518" t="str">
        <f>SUBSTITUTE(Table1[[#This Row],[Fuel]],", ",",")</f>
        <v>fossil gas: natural gas,fossil liquids: fuel oil</v>
      </c>
      <c r="D11518" t="s">
        <v>3239</v>
      </c>
      <c r="E11518" t="s">
        <v>3275</v>
      </c>
      <c r="H11518" t="s">
        <v>3436</v>
      </c>
      <c r="I11518">
        <v>83</v>
      </c>
      <c r="J11518" t="s">
        <v>3446</v>
      </c>
      <c r="K11518">
        <v>1997</v>
      </c>
      <c r="L11518" t="s">
        <v>29</v>
      </c>
      <c r="M11518" t="s">
        <v>29</v>
      </c>
      <c r="N11518">
        <v>31.527999999999999</v>
      </c>
      <c r="O11518">
        <v>-89.300399999999996</v>
      </c>
      <c r="P11518" t="s">
        <v>3613</v>
      </c>
      <c r="Q11518" s="3">
        <f>Table1[[#This Row],[Capacity (MW)]]*0.395*8760*10^-6</f>
        <v>0.28719660000000002</v>
      </c>
      <c r="R11518" s="3" cm="1">
        <f t="array" ref="R11518">AVERAGE(VLOOKUP(_xlfn.TEXTSPLIT(Table1[[#This Row],[Fuel (no space after comma)]], ","), FuelList_Final_EF!$A$2:$B$65, 2, FALSE))</f>
        <v>65.583341148886291</v>
      </c>
      <c r="S11518" s="3">
        <f>Table1[[#This Row],[Generation (TWh)]]*10^9*VLOOKUP(Table1[[#This Row],[Turbine/Engine Technology]],Technology_HR!$A$2:$B$11,2,FALSE)*10^-6</f>
        <v>3162034.5659999996</v>
      </c>
      <c r="T11518" s="5">
        <f>Table1[[#This Row],[Fuel Consumption (mmBtu)]]*Table1[[#This Row],[Emission Factor (kg CO2/ mmBtu)]]*10^3</f>
        <v>207376791666.54858</v>
      </c>
      <c r="U11518" s="3">
        <f>Table1[[#This Row],[Emissions (g CO2)]]/(Table1[[#This Row],[Generation (TWh)]]*10^9)</f>
        <v>722.072586049238</v>
      </c>
    </row>
    <row r="11519" spans="1:21" x14ac:dyDescent="0.35">
      <c r="A11519" t="s">
        <v>2482</v>
      </c>
      <c r="B11519" t="s">
        <v>3239</v>
      </c>
      <c r="C11519" t="str">
        <f>SUBSTITUTE(Table1[[#This Row],[Fuel]],", ",",")</f>
        <v>fossil gas: natural gas</v>
      </c>
      <c r="D11519" t="s">
        <v>3239</v>
      </c>
      <c r="H11519" t="s">
        <v>3436</v>
      </c>
      <c r="I11519">
        <v>84</v>
      </c>
      <c r="J11519" t="s">
        <v>3446</v>
      </c>
      <c r="K11519">
        <v>2006</v>
      </c>
      <c r="L11519" t="s">
        <v>29</v>
      </c>
      <c r="M11519" t="s">
        <v>29</v>
      </c>
      <c r="N11519">
        <v>31.527999999999999</v>
      </c>
      <c r="O11519">
        <v>-89.300399999999996</v>
      </c>
      <c r="P11519" t="s">
        <v>3613</v>
      </c>
      <c r="Q11519" s="3">
        <f>Table1[[#This Row],[Capacity (MW)]]*0.395*8760*10^-6</f>
        <v>0.29065679999999999</v>
      </c>
      <c r="R11519" s="3" cm="1">
        <f t="array" ref="R11519">AVERAGE(VLOOKUP(_xlfn.TEXTSPLIT(Table1[[#This Row],[Fuel (no space after comma)]], ","), FuelList_Final_EF!$A$2:$B$65, 2, FALSE))</f>
        <v>53.06</v>
      </c>
      <c r="S11519" s="3">
        <f>Table1[[#This Row],[Generation (TWh)]]*10^9*VLOOKUP(Table1[[#This Row],[Turbine/Engine Technology]],Technology_HR!$A$2:$B$11,2,FALSE)*10^-6</f>
        <v>3200131.3679999998</v>
      </c>
      <c r="T11519" s="5">
        <f>Table1[[#This Row],[Fuel Consumption (mmBtu)]]*Table1[[#This Row],[Emission Factor (kg CO2/ mmBtu)]]*10^3</f>
        <v>169798970386.07999</v>
      </c>
      <c r="U11519" s="3">
        <f>Table1[[#This Row],[Emissions (g CO2)]]/(Table1[[#This Row],[Generation (TWh)]]*10^9)</f>
        <v>584.1905999999999</v>
      </c>
    </row>
    <row r="11520" spans="1:21" x14ac:dyDescent="0.35">
      <c r="A11520" t="s">
        <v>2482</v>
      </c>
      <c r="B11520" t="s">
        <v>3239</v>
      </c>
      <c r="C11520" t="str">
        <f>SUBSTITUTE(Table1[[#This Row],[Fuel]],", ",",")</f>
        <v>fossil gas: natural gas</v>
      </c>
      <c r="D11520" t="s">
        <v>3239</v>
      </c>
      <c r="H11520" t="s">
        <v>3438</v>
      </c>
      <c r="I11520">
        <v>143</v>
      </c>
      <c r="J11520" t="s">
        <v>3446</v>
      </c>
      <c r="K11520">
        <v>2012</v>
      </c>
      <c r="L11520" t="s">
        <v>29</v>
      </c>
      <c r="M11520" t="s">
        <v>29</v>
      </c>
      <c r="N11520">
        <v>31.527999999999999</v>
      </c>
      <c r="O11520">
        <v>-89.300399999999996</v>
      </c>
      <c r="P11520" t="s">
        <v>3613</v>
      </c>
      <c r="Q11520" s="3">
        <f>Table1[[#This Row],[Capacity (MW)]]*0.395*8760*10^-6</f>
        <v>0.49480859999999993</v>
      </c>
      <c r="R11520" s="3" cm="1">
        <f t="array" ref="R11520">AVERAGE(VLOOKUP(_xlfn.TEXTSPLIT(Table1[[#This Row],[Fuel (no space after comma)]], ","), FuelList_Final_EF!$A$2:$B$65, 2, FALSE))</f>
        <v>53.06</v>
      </c>
      <c r="S11520" s="3">
        <f>Table1[[#This Row],[Generation (TWh)]]*10^9*VLOOKUP(Table1[[#This Row],[Turbine/Engine Technology]],Technology_HR!$A$2:$B$11,2,FALSE)*10^-6</f>
        <v>3735310.1213999991</v>
      </c>
      <c r="T11520" s="5">
        <f>Table1[[#This Row],[Fuel Consumption (mmBtu)]]*Table1[[#This Row],[Emission Factor (kg CO2/ mmBtu)]]*10^3</f>
        <v>198195555041.48398</v>
      </c>
      <c r="U11520" s="3">
        <f>Table1[[#This Row],[Emissions (g CO2)]]/(Table1[[#This Row],[Generation (TWh)]]*10^9)</f>
        <v>400.54993999999999</v>
      </c>
    </row>
    <row r="11521" spans="1:21" x14ac:dyDescent="0.35">
      <c r="A11521" t="s">
        <v>2482</v>
      </c>
      <c r="B11521" t="s">
        <v>3239</v>
      </c>
      <c r="C11521" t="str">
        <f>SUBSTITUTE(Table1[[#This Row],[Fuel]],", ",",")</f>
        <v>fossil gas: natural gas</v>
      </c>
      <c r="D11521" t="s">
        <v>3239</v>
      </c>
      <c r="H11521" t="s">
        <v>3438</v>
      </c>
      <c r="I11521">
        <v>143</v>
      </c>
      <c r="J11521" t="s">
        <v>3446</v>
      </c>
      <c r="K11521">
        <v>2012</v>
      </c>
      <c r="L11521" t="s">
        <v>29</v>
      </c>
      <c r="M11521" t="s">
        <v>29</v>
      </c>
      <c r="N11521">
        <v>31.527999999999999</v>
      </c>
      <c r="O11521">
        <v>-89.300399999999996</v>
      </c>
      <c r="P11521" t="s">
        <v>3613</v>
      </c>
      <c r="Q11521" s="3">
        <f>Table1[[#This Row],[Capacity (MW)]]*0.395*8760*10^-6</f>
        <v>0.49480859999999993</v>
      </c>
      <c r="R11521" s="3" cm="1">
        <f t="array" ref="R11521">AVERAGE(VLOOKUP(_xlfn.TEXTSPLIT(Table1[[#This Row],[Fuel (no space after comma)]], ","), FuelList_Final_EF!$A$2:$B$65, 2, FALSE))</f>
        <v>53.06</v>
      </c>
      <c r="S11521" s="3">
        <f>Table1[[#This Row],[Generation (TWh)]]*10^9*VLOOKUP(Table1[[#This Row],[Turbine/Engine Technology]],Technology_HR!$A$2:$B$11,2,FALSE)*10^-6</f>
        <v>3735310.1213999991</v>
      </c>
      <c r="T11521" s="5">
        <f>Table1[[#This Row],[Fuel Consumption (mmBtu)]]*Table1[[#This Row],[Emission Factor (kg CO2/ mmBtu)]]*10^3</f>
        <v>198195555041.48398</v>
      </c>
      <c r="U11521" s="3">
        <f>Table1[[#This Row],[Emissions (g CO2)]]/(Table1[[#This Row],[Generation (TWh)]]*10^9)</f>
        <v>400.54993999999999</v>
      </c>
    </row>
    <row r="11522" spans="1:21" x14ac:dyDescent="0.35">
      <c r="A11522" t="s">
        <v>2905</v>
      </c>
      <c r="B11522" t="s">
        <v>3297</v>
      </c>
      <c r="C11522" t="str">
        <f>SUBSTITUTE(Table1[[#This Row],[Fuel]],", ",",")</f>
        <v>fossil gas: natural gas,fossil gas: unknown</v>
      </c>
      <c r="D11522" t="s">
        <v>3239</v>
      </c>
      <c r="E11522" t="s">
        <v>3245</v>
      </c>
      <c r="H11522" t="s">
        <v>3438</v>
      </c>
      <c r="I11522">
        <v>258</v>
      </c>
      <c r="J11522" t="s">
        <v>3446</v>
      </c>
      <c r="K11522">
        <v>2011</v>
      </c>
      <c r="L11522" t="s">
        <v>29</v>
      </c>
      <c r="M11522" t="s">
        <v>29</v>
      </c>
      <c r="N11522">
        <v>29.888462000000001</v>
      </c>
      <c r="O11522">
        <v>-93.950980000000001</v>
      </c>
      <c r="P11522" t="s">
        <v>3613</v>
      </c>
      <c r="Q11522" s="3">
        <f>Table1[[#This Row],[Capacity (MW)]]*0.395*8760*10^-6</f>
        <v>0.89273160000000007</v>
      </c>
      <c r="R11522" s="3" cm="1">
        <f t="array" ref="R11522">AVERAGE(VLOOKUP(_xlfn.TEXTSPLIT(Table1[[#This Row],[Fuel (no space after comma)]], ","), FuelList_Final_EF!$A$2:$B$65, 2, FALSE))</f>
        <v>56.689581971533997</v>
      </c>
      <c r="S11522" s="3">
        <f>Table1[[#This Row],[Generation (TWh)]]*10^9*VLOOKUP(Table1[[#This Row],[Turbine/Engine Technology]],Technology_HR!$A$2:$B$11,2,FALSE)*10^-6</f>
        <v>6739230.8484000005</v>
      </c>
      <c r="T11522" s="5">
        <f>Table1[[#This Row],[Fuel Consumption (mmBtu)]]*Table1[[#This Row],[Emission Factor (kg CO2/ mmBtu)]]*10^3</f>
        <v>382044179605.4624</v>
      </c>
      <c r="U11522" s="3">
        <f>Table1[[#This Row],[Emissions (g CO2)]]/(Table1[[#This Row],[Generation (TWh)]]*10^9)</f>
        <v>427.94965430311009</v>
      </c>
    </row>
    <row r="11523" spans="1:21" x14ac:dyDescent="0.35">
      <c r="A11523" t="s">
        <v>2906</v>
      </c>
      <c r="B11523" t="s">
        <v>3239</v>
      </c>
      <c r="C11523" t="str">
        <f>SUBSTITUTE(Table1[[#This Row],[Fuel]],", ",",")</f>
        <v>fossil gas: natural gas</v>
      </c>
      <c r="D11523" t="s">
        <v>3239</v>
      </c>
      <c r="H11523" t="s">
        <v>3440</v>
      </c>
      <c r="I11523">
        <v>136</v>
      </c>
      <c r="J11523" t="s">
        <v>3446</v>
      </c>
      <c r="K11523">
        <v>1956</v>
      </c>
      <c r="L11523" t="s">
        <v>29</v>
      </c>
      <c r="M11523" t="s">
        <v>29</v>
      </c>
      <c r="N11523">
        <v>32.723100000000002</v>
      </c>
      <c r="O11523">
        <v>-96.9358</v>
      </c>
      <c r="P11523" t="s">
        <v>3613</v>
      </c>
      <c r="Q11523" s="3">
        <f>Table1[[#This Row],[Capacity (MW)]]*0.395*8760*10^-6</f>
        <v>0.47058719999999998</v>
      </c>
      <c r="R11523" s="3" cm="1">
        <f t="array" ref="R11523">AVERAGE(VLOOKUP(_xlfn.TEXTSPLIT(Table1[[#This Row],[Fuel (no space after comma)]], ","), FuelList_Final_EF!$A$2:$B$65, 2, FALSE))</f>
        <v>53.06</v>
      </c>
      <c r="S11523" s="3">
        <f>Table1[[#This Row],[Generation (TWh)]]*10^9*VLOOKUP(Table1[[#This Row],[Turbine/Engine Technology]],Technology_HR!$A$2:$B$11,2,FALSE)*10^-6</f>
        <v>4839989.352</v>
      </c>
      <c r="T11523" s="5">
        <f>Table1[[#This Row],[Fuel Consumption (mmBtu)]]*Table1[[#This Row],[Emission Factor (kg CO2/ mmBtu)]]*10^3</f>
        <v>256809835017.12</v>
      </c>
      <c r="U11523" s="3">
        <f>Table1[[#This Row],[Emissions (g CO2)]]/(Table1[[#This Row],[Generation (TWh)]]*10^9)</f>
        <v>545.72209999999995</v>
      </c>
    </row>
    <row r="11524" spans="1:21" x14ac:dyDescent="0.35">
      <c r="A11524" t="s">
        <v>2906</v>
      </c>
      <c r="B11524" t="s">
        <v>3239</v>
      </c>
      <c r="C11524" t="str">
        <f>SUBSTITUTE(Table1[[#This Row],[Fuel]],", ",",")</f>
        <v>fossil gas: natural gas</v>
      </c>
      <c r="D11524" t="s">
        <v>3239</v>
      </c>
      <c r="H11524" t="s">
        <v>3440</v>
      </c>
      <c r="I11524">
        <v>136</v>
      </c>
      <c r="J11524" t="s">
        <v>3446</v>
      </c>
      <c r="K11524">
        <v>1958</v>
      </c>
      <c r="L11524" t="s">
        <v>29</v>
      </c>
      <c r="M11524" t="s">
        <v>29</v>
      </c>
      <c r="N11524">
        <v>32.723100000000002</v>
      </c>
      <c r="O11524">
        <v>-96.9358</v>
      </c>
      <c r="P11524" t="s">
        <v>3613</v>
      </c>
      <c r="Q11524" s="3">
        <f>Table1[[#This Row],[Capacity (MW)]]*0.395*8760*10^-6</f>
        <v>0.47058719999999998</v>
      </c>
      <c r="R11524" s="3" cm="1">
        <f t="array" ref="R11524">AVERAGE(VLOOKUP(_xlfn.TEXTSPLIT(Table1[[#This Row],[Fuel (no space after comma)]], ","), FuelList_Final_EF!$A$2:$B$65, 2, FALSE))</f>
        <v>53.06</v>
      </c>
      <c r="S11524" s="3">
        <f>Table1[[#This Row],[Generation (TWh)]]*10^9*VLOOKUP(Table1[[#This Row],[Turbine/Engine Technology]],Technology_HR!$A$2:$B$11,2,FALSE)*10^-6</f>
        <v>4839989.352</v>
      </c>
      <c r="T11524" s="5">
        <f>Table1[[#This Row],[Fuel Consumption (mmBtu)]]*Table1[[#This Row],[Emission Factor (kg CO2/ mmBtu)]]*10^3</f>
        <v>256809835017.12</v>
      </c>
      <c r="U11524" s="3">
        <f>Table1[[#This Row],[Emissions (g CO2)]]/(Table1[[#This Row],[Generation (TWh)]]*10^9)</f>
        <v>545.72209999999995</v>
      </c>
    </row>
    <row r="11525" spans="1:21" x14ac:dyDescent="0.35">
      <c r="A11525" t="s">
        <v>2906</v>
      </c>
      <c r="B11525" t="s">
        <v>3239</v>
      </c>
      <c r="C11525" t="str">
        <f>SUBSTITUTE(Table1[[#This Row],[Fuel]],", ",",")</f>
        <v>fossil gas: natural gas</v>
      </c>
      <c r="D11525" t="s">
        <v>3239</v>
      </c>
      <c r="H11525" t="s">
        <v>3440</v>
      </c>
      <c r="I11525">
        <v>581</v>
      </c>
      <c r="J11525" t="s">
        <v>3446</v>
      </c>
      <c r="K11525">
        <v>1967</v>
      </c>
      <c r="L11525" t="s">
        <v>29</v>
      </c>
      <c r="M11525" t="s">
        <v>29</v>
      </c>
      <c r="N11525">
        <v>32.723100000000002</v>
      </c>
      <c r="O11525">
        <v>-96.9358</v>
      </c>
      <c r="P11525" t="s">
        <v>3613</v>
      </c>
      <c r="Q11525" s="3">
        <f>Table1[[#This Row],[Capacity (MW)]]*0.395*8760*10^-6</f>
        <v>2.0103762000000001</v>
      </c>
      <c r="R11525" s="3" cm="1">
        <f t="array" ref="R11525">AVERAGE(VLOOKUP(_xlfn.TEXTSPLIT(Table1[[#This Row],[Fuel (no space after comma)]], ","), FuelList_Final_EF!$A$2:$B$65, 2, FALSE))</f>
        <v>53.06</v>
      </c>
      <c r="S11525" s="3">
        <f>Table1[[#This Row],[Generation (TWh)]]*10^9*VLOOKUP(Table1[[#This Row],[Turbine/Engine Technology]],Technology_HR!$A$2:$B$11,2,FALSE)*10^-6</f>
        <v>20676719.217</v>
      </c>
      <c r="T11525" s="5">
        <f>Table1[[#This Row],[Fuel Consumption (mmBtu)]]*Table1[[#This Row],[Emission Factor (kg CO2/ mmBtu)]]*10^3</f>
        <v>1097106721654.02</v>
      </c>
      <c r="U11525" s="3">
        <f>Table1[[#This Row],[Emissions (g CO2)]]/(Table1[[#This Row],[Generation (TWh)]]*10^9)</f>
        <v>545.72209999999995</v>
      </c>
    </row>
    <row r="11526" spans="1:21" x14ac:dyDescent="0.35">
      <c r="A11526" t="s">
        <v>2475</v>
      </c>
      <c r="B11526" t="s">
        <v>3239</v>
      </c>
      <c r="C11526" t="str">
        <f>SUBSTITUTE(Table1[[#This Row],[Fuel]],", ",",")</f>
        <v>fossil gas: natural gas</v>
      </c>
      <c r="D11526" t="s">
        <v>3239</v>
      </c>
      <c r="H11526" t="s">
        <v>3438</v>
      </c>
      <c r="I11526">
        <v>518</v>
      </c>
      <c r="J11526" t="s">
        <v>3446</v>
      </c>
      <c r="K11526">
        <v>2005</v>
      </c>
      <c r="L11526" t="s">
        <v>29</v>
      </c>
      <c r="M11526" t="s">
        <v>29</v>
      </c>
      <c r="N11526">
        <v>34.081800000000001</v>
      </c>
      <c r="O11526">
        <v>-117.2418</v>
      </c>
      <c r="P11526" t="s">
        <v>3613</v>
      </c>
      <c r="Q11526" s="3">
        <f>Table1[[#This Row],[Capacity (MW)]]*0.395*8760*10^-6</f>
        <v>1.7923836</v>
      </c>
      <c r="R11526" s="3" cm="1">
        <f t="array" ref="R11526">AVERAGE(VLOOKUP(_xlfn.TEXTSPLIT(Table1[[#This Row],[Fuel (no space after comma)]], ","), FuelList_Final_EF!$A$2:$B$65, 2, FALSE))</f>
        <v>53.06</v>
      </c>
      <c r="S11526" s="3">
        <f>Table1[[#This Row],[Generation (TWh)]]*10^9*VLOOKUP(Table1[[#This Row],[Turbine/Engine Technology]],Technology_HR!$A$2:$B$11,2,FALSE)*10^-6</f>
        <v>13530703.796399999</v>
      </c>
      <c r="T11526" s="5">
        <f>Table1[[#This Row],[Fuel Consumption (mmBtu)]]*Table1[[#This Row],[Emission Factor (kg CO2/ mmBtu)]]*10^3</f>
        <v>717939143436.98389</v>
      </c>
      <c r="U11526" s="3">
        <f>Table1[[#This Row],[Emissions (g CO2)]]/(Table1[[#This Row],[Generation (TWh)]]*10^9)</f>
        <v>400.54993999999994</v>
      </c>
    </row>
    <row r="11527" spans="1:21" x14ac:dyDescent="0.35">
      <c r="A11527" t="s">
        <v>2475</v>
      </c>
      <c r="B11527" t="s">
        <v>3239</v>
      </c>
      <c r="C11527" t="str">
        <f>SUBSTITUTE(Table1[[#This Row],[Fuel]],", ",",")</f>
        <v>fossil gas: natural gas</v>
      </c>
      <c r="D11527" t="s">
        <v>3239</v>
      </c>
      <c r="H11527" t="s">
        <v>3438</v>
      </c>
      <c r="I11527">
        <v>518</v>
      </c>
      <c r="J11527" t="s">
        <v>3446</v>
      </c>
      <c r="K11527">
        <v>2006</v>
      </c>
      <c r="L11527" t="s">
        <v>29</v>
      </c>
      <c r="M11527" t="s">
        <v>29</v>
      </c>
      <c r="N11527">
        <v>34.081800000000001</v>
      </c>
      <c r="O11527">
        <v>-117.2418</v>
      </c>
      <c r="P11527" t="s">
        <v>3613</v>
      </c>
      <c r="Q11527" s="3">
        <f>Table1[[#This Row],[Capacity (MW)]]*0.395*8760*10^-6</f>
        <v>1.7923836</v>
      </c>
      <c r="R11527" s="3" cm="1">
        <f t="array" ref="R11527">AVERAGE(VLOOKUP(_xlfn.TEXTSPLIT(Table1[[#This Row],[Fuel (no space after comma)]], ","), FuelList_Final_EF!$A$2:$B$65, 2, FALSE))</f>
        <v>53.06</v>
      </c>
      <c r="S11527" s="3">
        <f>Table1[[#This Row],[Generation (TWh)]]*10^9*VLOOKUP(Table1[[#This Row],[Turbine/Engine Technology]],Technology_HR!$A$2:$B$11,2,FALSE)*10^-6</f>
        <v>13530703.796399999</v>
      </c>
      <c r="T11527" s="5">
        <f>Table1[[#This Row],[Fuel Consumption (mmBtu)]]*Table1[[#This Row],[Emission Factor (kg CO2/ mmBtu)]]*10^3</f>
        <v>717939143436.98389</v>
      </c>
      <c r="U11527" s="3">
        <f>Table1[[#This Row],[Emissions (g CO2)]]/(Table1[[#This Row],[Generation (TWh)]]*10^9)</f>
        <v>400.54993999999994</v>
      </c>
    </row>
    <row r="11528" spans="1:21" x14ac:dyDescent="0.35">
      <c r="A11528" t="s">
        <v>2907</v>
      </c>
      <c r="B11528" t="s">
        <v>3239</v>
      </c>
      <c r="C11528" t="str">
        <f>SUBSTITUTE(Table1[[#This Row],[Fuel]],", ",",")</f>
        <v>fossil gas: natural gas</v>
      </c>
      <c r="D11528" t="s">
        <v>3239</v>
      </c>
      <c r="H11528" t="s">
        <v>3438</v>
      </c>
      <c r="I11528">
        <v>529</v>
      </c>
      <c r="J11528" t="s">
        <v>3446</v>
      </c>
      <c r="K11528">
        <v>2018</v>
      </c>
      <c r="L11528" t="s">
        <v>29</v>
      </c>
      <c r="M11528" t="s">
        <v>29</v>
      </c>
      <c r="N11528">
        <v>41.113056</v>
      </c>
      <c r="O11528">
        <v>-76.158060000000006</v>
      </c>
      <c r="P11528" t="s">
        <v>3613</v>
      </c>
      <c r="Q11528" s="3">
        <f>Table1[[#This Row],[Capacity (MW)]]*0.395*8760*10^-6</f>
        <v>1.8304457999999999</v>
      </c>
      <c r="R11528" s="3" cm="1">
        <f t="array" ref="R11528">AVERAGE(VLOOKUP(_xlfn.TEXTSPLIT(Table1[[#This Row],[Fuel (no space after comma)]], ","), FuelList_Final_EF!$A$2:$B$65, 2, FALSE))</f>
        <v>53.06</v>
      </c>
      <c r="S11528" s="3">
        <f>Table1[[#This Row],[Generation (TWh)]]*10^9*VLOOKUP(Table1[[#This Row],[Turbine/Engine Technology]],Technology_HR!$A$2:$B$11,2,FALSE)*10^-6</f>
        <v>13818035.3442</v>
      </c>
      <c r="T11528" s="5">
        <f>Table1[[#This Row],[Fuel Consumption (mmBtu)]]*Table1[[#This Row],[Emission Factor (kg CO2/ mmBtu)]]*10^3</f>
        <v>733184955363.25208</v>
      </c>
      <c r="U11528" s="3">
        <f>Table1[[#This Row],[Emissions (g CO2)]]/(Table1[[#This Row],[Generation (TWh)]]*10^9)</f>
        <v>400.54994000000005</v>
      </c>
    </row>
    <row r="11529" spans="1:21" x14ac:dyDescent="0.35">
      <c r="A11529" t="s">
        <v>2907</v>
      </c>
      <c r="B11529" t="s">
        <v>3239</v>
      </c>
      <c r="C11529" t="str">
        <f>SUBSTITUTE(Table1[[#This Row],[Fuel]],", ",",")</f>
        <v>fossil gas: natural gas</v>
      </c>
      <c r="D11529" t="s">
        <v>3239</v>
      </c>
      <c r="H11529" t="s">
        <v>3438</v>
      </c>
      <c r="I11529">
        <v>529</v>
      </c>
      <c r="J11529" t="s">
        <v>3446</v>
      </c>
      <c r="K11529">
        <v>2018</v>
      </c>
      <c r="L11529" t="s">
        <v>29</v>
      </c>
      <c r="M11529" t="s">
        <v>29</v>
      </c>
      <c r="N11529">
        <v>41.113056</v>
      </c>
      <c r="O11529">
        <v>-76.158060000000006</v>
      </c>
      <c r="P11529" t="s">
        <v>3613</v>
      </c>
      <c r="Q11529" s="3">
        <f>Table1[[#This Row],[Capacity (MW)]]*0.395*8760*10^-6</f>
        <v>1.8304457999999999</v>
      </c>
      <c r="R11529" s="3" cm="1">
        <f t="array" ref="R11529">AVERAGE(VLOOKUP(_xlfn.TEXTSPLIT(Table1[[#This Row],[Fuel (no space after comma)]], ","), FuelList_Final_EF!$A$2:$B$65, 2, FALSE))</f>
        <v>53.06</v>
      </c>
      <c r="S11529" s="3">
        <f>Table1[[#This Row],[Generation (TWh)]]*10^9*VLOOKUP(Table1[[#This Row],[Turbine/Engine Technology]],Technology_HR!$A$2:$B$11,2,FALSE)*10^-6</f>
        <v>13818035.3442</v>
      </c>
      <c r="T11529" s="5">
        <f>Table1[[#This Row],[Fuel Consumption (mmBtu)]]*Table1[[#This Row],[Emission Factor (kg CO2/ mmBtu)]]*10^3</f>
        <v>733184955363.25208</v>
      </c>
      <c r="U11529" s="3">
        <f>Table1[[#This Row],[Emissions (g CO2)]]/(Table1[[#This Row],[Generation (TWh)]]*10^9)</f>
        <v>400.54994000000005</v>
      </c>
    </row>
    <row r="11530" spans="1:21" x14ac:dyDescent="0.35">
      <c r="A11530" t="s">
        <v>2908</v>
      </c>
      <c r="B11530" t="s">
        <v>3243</v>
      </c>
      <c r="C11530" t="str">
        <f>SUBSTITUTE(Table1[[#This Row],[Fuel]],", ",",")</f>
        <v>fossil gas: natural gas,fossil liquids: fuel oil</v>
      </c>
      <c r="D11530" t="s">
        <v>3239</v>
      </c>
      <c r="E11530" t="s">
        <v>3275</v>
      </c>
      <c r="H11530" t="s">
        <v>3436</v>
      </c>
      <c r="I11530">
        <v>185</v>
      </c>
      <c r="J11530" t="s">
        <v>3446</v>
      </c>
      <c r="K11530">
        <v>2000</v>
      </c>
      <c r="L11530" t="s">
        <v>29</v>
      </c>
      <c r="M11530" t="s">
        <v>29</v>
      </c>
      <c r="N11530">
        <v>33.811900000000001</v>
      </c>
      <c r="O11530">
        <v>-83.695300000000003</v>
      </c>
      <c r="P11530" t="s">
        <v>3613</v>
      </c>
      <c r="Q11530" s="3">
        <f>Table1[[#This Row],[Capacity (MW)]]*0.395*8760*10^-6</f>
        <v>0.64013699999999996</v>
      </c>
      <c r="R11530" s="3" cm="1">
        <f t="array" ref="R11530">AVERAGE(VLOOKUP(_xlfn.TEXTSPLIT(Table1[[#This Row],[Fuel (no space after comma)]], ","), FuelList_Final_EF!$A$2:$B$65, 2, FALSE))</f>
        <v>65.583341148886291</v>
      </c>
      <c r="S11530" s="3">
        <f>Table1[[#This Row],[Generation (TWh)]]*10^9*VLOOKUP(Table1[[#This Row],[Turbine/Engine Technology]],Technology_HR!$A$2:$B$11,2,FALSE)*10^-6</f>
        <v>7047908.3700000001</v>
      </c>
      <c r="T11530" s="5">
        <f>Table1[[#This Row],[Fuel Consumption (mmBtu)]]*Table1[[#This Row],[Emission Factor (kg CO2/ mmBtu)]]*10^3</f>
        <v>462225379015.80115</v>
      </c>
      <c r="U11530" s="3">
        <f>Table1[[#This Row],[Emissions (g CO2)]]/(Table1[[#This Row],[Generation (TWh)]]*10^9)</f>
        <v>722.07258604923811</v>
      </c>
    </row>
    <row r="11531" spans="1:21" x14ac:dyDescent="0.35">
      <c r="A11531" t="s">
        <v>2908</v>
      </c>
      <c r="B11531" t="s">
        <v>3243</v>
      </c>
      <c r="C11531" t="str">
        <f>SUBSTITUTE(Table1[[#This Row],[Fuel]],", ",",")</f>
        <v>fossil gas: natural gas,fossil liquids: fuel oil</v>
      </c>
      <c r="D11531" t="s">
        <v>3239</v>
      </c>
      <c r="E11531" t="s">
        <v>3275</v>
      </c>
      <c r="H11531" t="s">
        <v>3436</v>
      </c>
      <c r="I11531">
        <v>201</v>
      </c>
      <c r="J11531" t="s">
        <v>3446</v>
      </c>
      <c r="K11531">
        <v>2001</v>
      </c>
      <c r="L11531" t="s">
        <v>29</v>
      </c>
      <c r="M11531" t="s">
        <v>29</v>
      </c>
      <c r="N11531">
        <v>33.811900000000001</v>
      </c>
      <c r="O11531">
        <v>-83.695300000000003</v>
      </c>
      <c r="P11531" t="s">
        <v>3613</v>
      </c>
      <c r="Q11531" s="3">
        <f>Table1[[#This Row],[Capacity (MW)]]*0.395*8760*10^-6</f>
        <v>0.69550020000000001</v>
      </c>
      <c r="R11531" s="3" cm="1">
        <f t="array" ref="R11531">AVERAGE(VLOOKUP(_xlfn.TEXTSPLIT(Table1[[#This Row],[Fuel (no space after comma)]], ","), FuelList_Final_EF!$A$2:$B$65, 2, FALSE))</f>
        <v>65.583341148886291</v>
      </c>
      <c r="S11531" s="3">
        <f>Table1[[#This Row],[Generation (TWh)]]*10^9*VLOOKUP(Table1[[#This Row],[Turbine/Engine Technology]],Technology_HR!$A$2:$B$11,2,FALSE)*10^-6</f>
        <v>7657457.2019999996</v>
      </c>
      <c r="T11531" s="5">
        <f>Table1[[#This Row],[Fuel Consumption (mmBtu)]]*Table1[[#This Row],[Emission Factor (kg CO2/ mmBtu)]]*10^3</f>
        <v>502201628011.76227</v>
      </c>
      <c r="U11531" s="3">
        <f>Table1[[#This Row],[Emissions (g CO2)]]/(Table1[[#This Row],[Generation (TWh)]]*10^9)</f>
        <v>722.072586049238</v>
      </c>
    </row>
    <row r="11532" spans="1:21" x14ac:dyDescent="0.35">
      <c r="A11532" t="s">
        <v>2909</v>
      </c>
      <c r="B11532" t="s">
        <v>3243</v>
      </c>
      <c r="C11532" t="str">
        <f>SUBSTITUTE(Table1[[#This Row],[Fuel]],", ",",")</f>
        <v>fossil gas: natural gas,fossil liquids: fuel oil</v>
      </c>
      <c r="D11532" t="s">
        <v>3239</v>
      </c>
      <c r="E11532" t="s">
        <v>3275</v>
      </c>
      <c r="H11532" t="s">
        <v>3438</v>
      </c>
      <c r="I11532">
        <v>125</v>
      </c>
      <c r="J11532" t="s">
        <v>3446</v>
      </c>
      <c r="K11532">
        <v>1994</v>
      </c>
      <c r="L11532" t="s">
        <v>29</v>
      </c>
      <c r="M11532" t="s">
        <v>29</v>
      </c>
      <c r="N11532">
        <v>27.8489</v>
      </c>
      <c r="O11532">
        <v>-81.877499999999998</v>
      </c>
      <c r="P11532" t="s">
        <v>3613</v>
      </c>
      <c r="Q11532" s="3">
        <f>Table1[[#This Row],[Capacity (MW)]]*0.395*8760*10^-6</f>
        <v>0.43252499999999999</v>
      </c>
      <c r="R11532" s="3" cm="1">
        <f t="array" ref="R11532">AVERAGE(VLOOKUP(_xlfn.TEXTSPLIT(Table1[[#This Row],[Fuel (no space after comma)]], ","), FuelList_Final_EF!$A$2:$B$65, 2, FALSE))</f>
        <v>65.583341148886291</v>
      </c>
      <c r="S11532" s="3">
        <f>Table1[[#This Row],[Generation (TWh)]]*10^9*VLOOKUP(Table1[[#This Row],[Turbine/Engine Technology]],Technology_HR!$A$2:$B$11,2,FALSE)*10^-6</f>
        <v>3265131.2249999996</v>
      </c>
      <c r="T11532" s="5">
        <f>Table1[[#This Row],[Fuel Consumption (mmBtu)]]*Table1[[#This Row],[Emission Factor (kg CO2/ mmBtu)]]*10^3</f>
        <v>214138215025.05597</v>
      </c>
      <c r="U11532" s="3">
        <f>Table1[[#This Row],[Emissions (g CO2)]]/(Table1[[#This Row],[Generation (TWh)]]*10^9)</f>
        <v>495.08864233294253</v>
      </c>
    </row>
    <row r="11533" spans="1:21" x14ac:dyDescent="0.35">
      <c r="A11533" t="s">
        <v>2746</v>
      </c>
      <c r="B11533" t="s">
        <v>3239</v>
      </c>
      <c r="C11533" t="str">
        <f>SUBSTITUTE(Table1[[#This Row],[Fuel]],", ",",")</f>
        <v>fossil gas: natural gas</v>
      </c>
      <c r="D11533" t="s">
        <v>3239</v>
      </c>
      <c r="H11533" t="s">
        <v>3436</v>
      </c>
      <c r="I11533">
        <v>489.7</v>
      </c>
      <c r="J11533" t="s">
        <v>3447</v>
      </c>
      <c r="K11533">
        <v>2030</v>
      </c>
      <c r="L11533" t="s">
        <v>29</v>
      </c>
      <c r="M11533" t="s">
        <v>29</v>
      </c>
      <c r="N11533">
        <v>38.005949999999999</v>
      </c>
      <c r="O11533">
        <v>-97.921660000000003</v>
      </c>
      <c r="P11533" t="s">
        <v>3613</v>
      </c>
      <c r="Q11533" s="3">
        <f>Table1[[#This Row],[Capacity (MW)]]*0.395*8760*10^-6</f>
        <v>1.6944599399999998</v>
      </c>
      <c r="R11533" s="3" cm="1">
        <f t="array" ref="R11533">AVERAGE(VLOOKUP(_xlfn.TEXTSPLIT(Table1[[#This Row],[Fuel (no space after comma)]], ","), FuelList_Final_EF!$A$2:$B$65, 2, FALSE))</f>
        <v>53.06</v>
      </c>
      <c r="S11533" s="3">
        <f>Table1[[#This Row],[Generation (TWh)]]*10^9*VLOOKUP(Table1[[#This Row],[Turbine/Engine Technology]],Technology_HR!$A$2:$B$11,2,FALSE)*10^-6</f>
        <v>18656003.939399995</v>
      </c>
      <c r="T11533" s="5">
        <f>Table1[[#This Row],[Fuel Consumption (mmBtu)]]*Table1[[#This Row],[Emission Factor (kg CO2/ mmBtu)]]*10^3</f>
        <v>989887569024.56384</v>
      </c>
      <c r="U11533" s="3">
        <f>Table1[[#This Row],[Emissions (g CO2)]]/(Table1[[#This Row],[Generation (TWh)]]*10^9)</f>
        <v>584.19060000000002</v>
      </c>
    </row>
    <row r="11534" spans="1:21" x14ac:dyDescent="0.35">
      <c r="A11534" t="s">
        <v>2721</v>
      </c>
      <c r="B11534" t="s">
        <v>3239</v>
      </c>
      <c r="C11534" t="str">
        <f>SUBSTITUTE(Table1[[#This Row],[Fuel]],", ",",")</f>
        <v>fossil gas: natural gas</v>
      </c>
      <c r="D11534" t="s">
        <v>3239</v>
      </c>
      <c r="H11534" t="s">
        <v>3440</v>
      </c>
      <c r="I11534">
        <v>572.4</v>
      </c>
      <c r="J11534" t="s">
        <v>3446</v>
      </c>
      <c r="K11534">
        <v>2019</v>
      </c>
      <c r="L11534" t="s">
        <v>29</v>
      </c>
      <c r="M11534" t="s">
        <v>29</v>
      </c>
      <c r="N11534">
        <v>35.761921999999998</v>
      </c>
      <c r="O11534">
        <v>-95.287878000000006</v>
      </c>
      <c r="P11534" t="s">
        <v>3613</v>
      </c>
      <c r="Q11534" s="3">
        <f>Table1[[#This Row],[Capacity (MW)]]*0.395*8760*10^-6</f>
        <v>1.9806184800000002</v>
      </c>
      <c r="R11534" s="3" cm="1">
        <f t="array" ref="R11534">AVERAGE(VLOOKUP(_xlfn.TEXTSPLIT(Table1[[#This Row],[Fuel (no space after comma)]], ","), FuelList_Final_EF!$A$2:$B$65, 2, FALSE))</f>
        <v>53.06</v>
      </c>
      <c r="S11534" s="3">
        <f>Table1[[#This Row],[Generation (TWh)]]*10^9*VLOOKUP(Table1[[#This Row],[Turbine/Engine Technology]],Technology_HR!$A$2:$B$11,2,FALSE)*10^-6</f>
        <v>20370661.066800002</v>
      </c>
      <c r="T11534" s="5">
        <f>Table1[[#This Row],[Fuel Consumption (mmBtu)]]*Table1[[#This Row],[Emission Factor (kg CO2/ mmBtu)]]*10^3</f>
        <v>1080867276204.4082</v>
      </c>
      <c r="U11534" s="3">
        <f>Table1[[#This Row],[Emissions (g CO2)]]/(Table1[[#This Row],[Generation (TWh)]]*10^9)</f>
        <v>545.72210000000007</v>
      </c>
    </row>
    <row r="11535" spans="1:21" x14ac:dyDescent="0.35">
      <c r="A11535" t="s">
        <v>2721</v>
      </c>
      <c r="B11535" t="s">
        <v>3239</v>
      </c>
      <c r="C11535" t="str">
        <f>SUBSTITUTE(Table1[[#This Row],[Fuel]],", ",",")</f>
        <v>fossil gas: natural gas</v>
      </c>
      <c r="D11535" t="s">
        <v>3239</v>
      </c>
      <c r="H11535" t="s">
        <v>3440</v>
      </c>
      <c r="I11535">
        <v>572.4</v>
      </c>
      <c r="J11535" t="s">
        <v>3446</v>
      </c>
      <c r="K11535">
        <v>2019</v>
      </c>
      <c r="L11535" t="s">
        <v>29</v>
      </c>
      <c r="M11535" t="s">
        <v>29</v>
      </c>
      <c r="N11535">
        <v>35.761921999999998</v>
      </c>
      <c r="O11535">
        <v>-95.287878000000006</v>
      </c>
      <c r="P11535" t="s">
        <v>3613</v>
      </c>
      <c r="Q11535" s="3">
        <f>Table1[[#This Row],[Capacity (MW)]]*0.395*8760*10^-6</f>
        <v>1.9806184800000002</v>
      </c>
      <c r="R11535" s="3" cm="1">
        <f t="array" ref="R11535">AVERAGE(VLOOKUP(_xlfn.TEXTSPLIT(Table1[[#This Row],[Fuel (no space after comma)]], ","), FuelList_Final_EF!$A$2:$B$65, 2, FALSE))</f>
        <v>53.06</v>
      </c>
      <c r="S11535" s="3">
        <f>Table1[[#This Row],[Generation (TWh)]]*10^9*VLOOKUP(Table1[[#This Row],[Turbine/Engine Technology]],Technology_HR!$A$2:$B$11,2,FALSE)*10^-6</f>
        <v>20370661.066800002</v>
      </c>
      <c r="T11535" s="5">
        <f>Table1[[#This Row],[Fuel Consumption (mmBtu)]]*Table1[[#This Row],[Emission Factor (kg CO2/ mmBtu)]]*10^3</f>
        <v>1080867276204.4082</v>
      </c>
      <c r="U11535" s="3">
        <f>Table1[[#This Row],[Emissions (g CO2)]]/(Table1[[#This Row],[Generation (TWh)]]*10^9)</f>
        <v>545.72210000000007</v>
      </c>
    </row>
    <row r="11536" spans="1:21" x14ac:dyDescent="0.35">
      <c r="A11536" t="s">
        <v>2721</v>
      </c>
      <c r="B11536" t="s">
        <v>3239</v>
      </c>
      <c r="C11536" t="str">
        <f>SUBSTITUTE(Table1[[#This Row],[Fuel]],", ",",")</f>
        <v>fossil gas: natural gas</v>
      </c>
      <c r="D11536" t="s">
        <v>3239</v>
      </c>
      <c r="H11536" t="s">
        <v>3436</v>
      </c>
      <c r="I11536">
        <v>66</v>
      </c>
      <c r="J11536" t="s">
        <v>3446</v>
      </c>
      <c r="K11536">
        <v>2017</v>
      </c>
      <c r="L11536" t="s">
        <v>29</v>
      </c>
      <c r="M11536" t="s">
        <v>29</v>
      </c>
      <c r="N11536">
        <v>35.469880000000003</v>
      </c>
      <c r="O11536">
        <v>-97.674980000000005</v>
      </c>
      <c r="P11536" t="s">
        <v>3613</v>
      </c>
      <c r="Q11536" s="3">
        <f>Table1[[#This Row],[Capacity (MW)]]*0.395*8760*10^-6</f>
        <v>0.2283732</v>
      </c>
      <c r="R11536" s="3" cm="1">
        <f t="array" ref="R11536">AVERAGE(VLOOKUP(_xlfn.TEXTSPLIT(Table1[[#This Row],[Fuel (no space after comma)]], ","), FuelList_Final_EF!$A$2:$B$65, 2, FALSE))</f>
        <v>53.06</v>
      </c>
      <c r="S11536" s="3">
        <f>Table1[[#This Row],[Generation (TWh)]]*10^9*VLOOKUP(Table1[[#This Row],[Turbine/Engine Technology]],Technology_HR!$A$2:$B$11,2,FALSE)*10^-6</f>
        <v>2514388.932</v>
      </c>
      <c r="T11536" s="5">
        <f>Table1[[#This Row],[Fuel Consumption (mmBtu)]]*Table1[[#This Row],[Emission Factor (kg CO2/ mmBtu)]]*10^3</f>
        <v>133413476731.92</v>
      </c>
      <c r="U11536" s="3">
        <f>Table1[[#This Row],[Emissions (g CO2)]]/(Table1[[#This Row],[Generation (TWh)]]*10^9)</f>
        <v>584.19060000000002</v>
      </c>
    </row>
    <row r="11537" spans="1:21" x14ac:dyDescent="0.35">
      <c r="A11537" t="s">
        <v>2721</v>
      </c>
      <c r="B11537" t="s">
        <v>3239</v>
      </c>
      <c r="C11537" t="str">
        <f>SUBSTITUTE(Table1[[#This Row],[Fuel]],", ",",")</f>
        <v>fossil gas: natural gas</v>
      </c>
      <c r="D11537" t="s">
        <v>3239</v>
      </c>
      <c r="H11537" t="s">
        <v>3436</v>
      </c>
      <c r="I11537">
        <v>66</v>
      </c>
      <c r="J11537" t="s">
        <v>3446</v>
      </c>
      <c r="K11537">
        <v>2017</v>
      </c>
      <c r="L11537" t="s">
        <v>29</v>
      </c>
      <c r="M11537" t="s">
        <v>29</v>
      </c>
      <c r="N11537">
        <v>35.469880000000003</v>
      </c>
      <c r="O11537">
        <v>-97.674980000000005</v>
      </c>
      <c r="P11537" t="s">
        <v>3613</v>
      </c>
      <c r="Q11537" s="3">
        <f>Table1[[#This Row],[Capacity (MW)]]*0.395*8760*10^-6</f>
        <v>0.2283732</v>
      </c>
      <c r="R11537" s="3" cm="1">
        <f t="array" ref="R11537">AVERAGE(VLOOKUP(_xlfn.TEXTSPLIT(Table1[[#This Row],[Fuel (no space after comma)]], ","), FuelList_Final_EF!$A$2:$B$65, 2, FALSE))</f>
        <v>53.06</v>
      </c>
      <c r="S11537" s="3">
        <f>Table1[[#This Row],[Generation (TWh)]]*10^9*VLOOKUP(Table1[[#This Row],[Turbine/Engine Technology]],Technology_HR!$A$2:$B$11,2,FALSE)*10^-6</f>
        <v>2514388.932</v>
      </c>
      <c r="T11537" s="5">
        <f>Table1[[#This Row],[Fuel Consumption (mmBtu)]]*Table1[[#This Row],[Emission Factor (kg CO2/ mmBtu)]]*10^3</f>
        <v>133413476731.92</v>
      </c>
      <c r="U11537" s="3">
        <f>Table1[[#This Row],[Emissions (g CO2)]]/(Table1[[#This Row],[Generation (TWh)]]*10^9)</f>
        <v>584.19060000000002</v>
      </c>
    </row>
    <row r="11538" spans="1:21" x14ac:dyDescent="0.35">
      <c r="A11538" t="s">
        <v>2721</v>
      </c>
      <c r="B11538" t="s">
        <v>3239</v>
      </c>
      <c r="C11538" t="str">
        <f>SUBSTITUTE(Table1[[#This Row],[Fuel]],", ",",")</f>
        <v>fossil gas: natural gas</v>
      </c>
      <c r="D11538" t="s">
        <v>3239</v>
      </c>
      <c r="H11538" t="s">
        <v>3436</v>
      </c>
      <c r="I11538">
        <v>66</v>
      </c>
      <c r="J11538" t="s">
        <v>3446</v>
      </c>
      <c r="K11538">
        <v>2017</v>
      </c>
      <c r="L11538" t="s">
        <v>29</v>
      </c>
      <c r="M11538" t="s">
        <v>29</v>
      </c>
      <c r="N11538">
        <v>35.469880000000003</v>
      </c>
      <c r="O11538">
        <v>-97.674980000000005</v>
      </c>
      <c r="P11538" t="s">
        <v>3613</v>
      </c>
      <c r="Q11538" s="3">
        <f>Table1[[#This Row],[Capacity (MW)]]*0.395*8760*10^-6</f>
        <v>0.2283732</v>
      </c>
      <c r="R11538" s="3" cm="1">
        <f t="array" ref="R11538">AVERAGE(VLOOKUP(_xlfn.TEXTSPLIT(Table1[[#This Row],[Fuel (no space after comma)]], ","), FuelList_Final_EF!$A$2:$B$65, 2, FALSE))</f>
        <v>53.06</v>
      </c>
      <c r="S11538" s="3">
        <f>Table1[[#This Row],[Generation (TWh)]]*10^9*VLOOKUP(Table1[[#This Row],[Turbine/Engine Technology]],Technology_HR!$A$2:$B$11,2,FALSE)*10^-6</f>
        <v>2514388.932</v>
      </c>
      <c r="T11538" s="5">
        <f>Table1[[#This Row],[Fuel Consumption (mmBtu)]]*Table1[[#This Row],[Emission Factor (kg CO2/ mmBtu)]]*10^3</f>
        <v>133413476731.92</v>
      </c>
      <c r="U11538" s="3">
        <f>Table1[[#This Row],[Emissions (g CO2)]]/(Table1[[#This Row],[Generation (TWh)]]*10^9)</f>
        <v>584.19060000000002</v>
      </c>
    </row>
    <row r="11539" spans="1:21" x14ac:dyDescent="0.35">
      <c r="A11539" t="s">
        <v>2721</v>
      </c>
      <c r="B11539" t="s">
        <v>3239</v>
      </c>
      <c r="C11539" t="str">
        <f>SUBSTITUTE(Table1[[#This Row],[Fuel]],", ",",")</f>
        <v>fossil gas: natural gas</v>
      </c>
      <c r="D11539" t="s">
        <v>3239</v>
      </c>
      <c r="H11539" t="s">
        <v>3436</v>
      </c>
      <c r="I11539">
        <v>66</v>
      </c>
      <c r="J11539" t="s">
        <v>3446</v>
      </c>
      <c r="K11539">
        <v>2017</v>
      </c>
      <c r="L11539" t="s">
        <v>29</v>
      </c>
      <c r="M11539" t="s">
        <v>29</v>
      </c>
      <c r="N11539">
        <v>35.469880000000003</v>
      </c>
      <c r="O11539">
        <v>-97.674980000000005</v>
      </c>
      <c r="P11539" t="s">
        <v>3613</v>
      </c>
      <c r="Q11539" s="3">
        <f>Table1[[#This Row],[Capacity (MW)]]*0.395*8760*10^-6</f>
        <v>0.2283732</v>
      </c>
      <c r="R11539" s="3" cm="1">
        <f t="array" ref="R11539">AVERAGE(VLOOKUP(_xlfn.TEXTSPLIT(Table1[[#This Row],[Fuel (no space after comma)]], ","), FuelList_Final_EF!$A$2:$B$65, 2, FALSE))</f>
        <v>53.06</v>
      </c>
      <c r="S11539" s="3">
        <f>Table1[[#This Row],[Generation (TWh)]]*10^9*VLOOKUP(Table1[[#This Row],[Turbine/Engine Technology]],Technology_HR!$A$2:$B$11,2,FALSE)*10^-6</f>
        <v>2514388.932</v>
      </c>
      <c r="T11539" s="5">
        <f>Table1[[#This Row],[Fuel Consumption (mmBtu)]]*Table1[[#This Row],[Emission Factor (kg CO2/ mmBtu)]]*10^3</f>
        <v>133413476731.92</v>
      </c>
      <c r="U11539" s="3">
        <f>Table1[[#This Row],[Emissions (g CO2)]]/(Table1[[#This Row],[Generation (TWh)]]*10^9)</f>
        <v>584.19060000000002</v>
      </c>
    </row>
    <row r="11540" spans="1:21" x14ac:dyDescent="0.35">
      <c r="A11540" t="s">
        <v>2721</v>
      </c>
      <c r="B11540" t="s">
        <v>3239</v>
      </c>
      <c r="C11540" t="str">
        <f>SUBSTITUTE(Table1[[#This Row],[Fuel]],", ",",")</f>
        <v>fossil gas: natural gas</v>
      </c>
      <c r="D11540" t="s">
        <v>3239</v>
      </c>
      <c r="H11540" t="s">
        <v>3436</v>
      </c>
      <c r="I11540">
        <v>66</v>
      </c>
      <c r="J11540" t="s">
        <v>3446</v>
      </c>
      <c r="K11540">
        <v>2017</v>
      </c>
      <c r="L11540" t="s">
        <v>29</v>
      </c>
      <c r="M11540" t="s">
        <v>29</v>
      </c>
      <c r="N11540">
        <v>35.469880000000003</v>
      </c>
      <c r="O11540">
        <v>-97.674980000000005</v>
      </c>
      <c r="P11540" t="s">
        <v>3613</v>
      </c>
      <c r="Q11540" s="3">
        <f>Table1[[#This Row],[Capacity (MW)]]*0.395*8760*10^-6</f>
        <v>0.2283732</v>
      </c>
      <c r="R11540" s="3" cm="1">
        <f t="array" ref="R11540">AVERAGE(VLOOKUP(_xlfn.TEXTSPLIT(Table1[[#This Row],[Fuel (no space after comma)]], ","), FuelList_Final_EF!$A$2:$B$65, 2, FALSE))</f>
        <v>53.06</v>
      </c>
      <c r="S11540" s="3">
        <f>Table1[[#This Row],[Generation (TWh)]]*10^9*VLOOKUP(Table1[[#This Row],[Turbine/Engine Technology]],Technology_HR!$A$2:$B$11,2,FALSE)*10^-6</f>
        <v>2514388.932</v>
      </c>
      <c r="T11540" s="5">
        <f>Table1[[#This Row],[Fuel Consumption (mmBtu)]]*Table1[[#This Row],[Emission Factor (kg CO2/ mmBtu)]]*10^3</f>
        <v>133413476731.92</v>
      </c>
      <c r="U11540" s="3">
        <f>Table1[[#This Row],[Emissions (g CO2)]]/(Table1[[#This Row],[Generation (TWh)]]*10^9)</f>
        <v>584.19060000000002</v>
      </c>
    </row>
    <row r="11541" spans="1:21" x14ac:dyDescent="0.35">
      <c r="A11541" t="s">
        <v>2721</v>
      </c>
      <c r="B11541" t="s">
        <v>3239</v>
      </c>
      <c r="C11541" t="str">
        <f>SUBSTITUTE(Table1[[#This Row],[Fuel]],", ",",")</f>
        <v>fossil gas: natural gas</v>
      </c>
      <c r="D11541" t="s">
        <v>3239</v>
      </c>
      <c r="H11541" t="s">
        <v>3436</v>
      </c>
      <c r="I11541">
        <v>66</v>
      </c>
      <c r="J11541" t="s">
        <v>3446</v>
      </c>
      <c r="K11541">
        <v>2017</v>
      </c>
      <c r="L11541" t="s">
        <v>29</v>
      </c>
      <c r="M11541" t="s">
        <v>29</v>
      </c>
      <c r="N11541">
        <v>35.469880000000003</v>
      </c>
      <c r="O11541">
        <v>-97.674980000000005</v>
      </c>
      <c r="P11541" t="s">
        <v>3613</v>
      </c>
      <c r="Q11541" s="3">
        <f>Table1[[#This Row],[Capacity (MW)]]*0.395*8760*10^-6</f>
        <v>0.2283732</v>
      </c>
      <c r="R11541" s="3" cm="1">
        <f t="array" ref="R11541">AVERAGE(VLOOKUP(_xlfn.TEXTSPLIT(Table1[[#This Row],[Fuel (no space after comma)]], ","), FuelList_Final_EF!$A$2:$B$65, 2, FALSE))</f>
        <v>53.06</v>
      </c>
      <c r="S11541" s="3">
        <f>Table1[[#This Row],[Generation (TWh)]]*10^9*VLOOKUP(Table1[[#This Row],[Turbine/Engine Technology]],Technology_HR!$A$2:$B$11,2,FALSE)*10^-6</f>
        <v>2514388.932</v>
      </c>
      <c r="T11541" s="5">
        <f>Table1[[#This Row],[Fuel Consumption (mmBtu)]]*Table1[[#This Row],[Emission Factor (kg CO2/ mmBtu)]]*10^3</f>
        <v>133413476731.92</v>
      </c>
      <c r="U11541" s="3">
        <f>Table1[[#This Row],[Emissions (g CO2)]]/(Table1[[#This Row],[Generation (TWh)]]*10^9)</f>
        <v>584.19060000000002</v>
      </c>
    </row>
    <row r="11542" spans="1:21" x14ac:dyDescent="0.35">
      <c r="A11542" t="s">
        <v>2721</v>
      </c>
      <c r="B11542" t="s">
        <v>3239</v>
      </c>
      <c r="C11542" t="str">
        <f>SUBSTITUTE(Table1[[#This Row],[Fuel]],", ",",")</f>
        <v>fossil gas: natural gas</v>
      </c>
      <c r="D11542" t="s">
        <v>3239</v>
      </c>
      <c r="H11542" t="s">
        <v>3436</v>
      </c>
      <c r="I11542">
        <v>66</v>
      </c>
      <c r="J11542" t="s">
        <v>3446</v>
      </c>
      <c r="K11542">
        <v>2017</v>
      </c>
      <c r="L11542" t="s">
        <v>29</v>
      </c>
      <c r="M11542" t="s">
        <v>29</v>
      </c>
      <c r="N11542">
        <v>35.469880000000003</v>
      </c>
      <c r="O11542">
        <v>-97.674980000000005</v>
      </c>
      <c r="P11542" t="s">
        <v>3613</v>
      </c>
      <c r="Q11542" s="3">
        <f>Table1[[#This Row],[Capacity (MW)]]*0.395*8760*10^-6</f>
        <v>0.2283732</v>
      </c>
      <c r="R11542" s="3" cm="1">
        <f t="array" ref="R11542">AVERAGE(VLOOKUP(_xlfn.TEXTSPLIT(Table1[[#This Row],[Fuel (no space after comma)]], ","), FuelList_Final_EF!$A$2:$B$65, 2, FALSE))</f>
        <v>53.06</v>
      </c>
      <c r="S11542" s="3">
        <f>Table1[[#This Row],[Generation (TWh)]]*10^9*VLOOKUP(Table1[[#This Row],[Turbine/Engine Technology]],Technology_HR!$A$2:$B$11,2,FALSE)*10^-6</f>
        <v>2514388.932</v>
      </c>
      <c r="T11542" s="5">
        <f>Table1[[#This Row],[Fuel Consumption (mmBtu)]]*Table1[[#This Row],[Emission Factor (kg CO2/ mmBtu)]]*10^3</f>
        <v>133413476731.92</v>
      </c>
      <c r="U11542" s="3">
        <f>Table1[[#This Row],[Emissions (g CO2)]]/(Table1[[#This Row],[Generation (TWh)]]*10^9)</f>
        <v>584.19060000000002</v>
      </c>
    </row>
    <row r="11543" spans="1:21" x14ac:dyDescent="0.35">
      <c r="A11543" t="s">
        <v>2447</v>
      </c>
      <c r="B11543" t="s">
        <v>3239</v>
      </c>
      <c r="C11543" t="str">
        <f>SUBSTITUTE(Table1[[#This Row],[Fuel]],", ",",")</f>
        <v>fossil gas: natural gas</v>
      </c>
      <c r="D11543" t="s">
        <v>3239</v>
      </c>
      <c r="H11543" t="s">
        <v>3438</v>
      </c>
      <c r="I11543">
        <v>521</v>
      </c>
      <c r="J11543" t="s">
        <v>3446</v>
      </c>
      <c r="K11543">
        <v>2000</v>
      </c>
      <c r="L11543" t="s">
        <v>29</v>
      </c>
      <c r="M11543" t="s">
        <v>29</v>
      </c>
      <c r="N11543">
        <v>32.974553999999998</v>
      </c>
      <c r="O11543">
        <v>-102.7436</v>
      </c>
      <c r="P11543" t="s">
        <v>3613</v>
      </c>
      <c r="Q11543" s="3">
        <f>Table1[[#This Row],[Capacity (MW)]]*0.395*8760*10^-6</f>
        <v>1.8027642000000001</v>
      </c>
      <c r="R11543" s="3" cm="1">
        <f t="array" ref="R11543">AVERAGE(VLOOKUP(_xlfn.TEXTSPLIT(Table1[[#This Row],[Fuel (no space after comma)]], ","), FuelList_Final_EF!$A$2:$B$65, 2, FALSE))</f>
        <v>53.06</v>
      </c>
      <c r="S11543" s="3">
        <f>Table1[[#This Row],[Generation (TWh)]]*10^9*VLOOKUP(Table1[[#This Row],[Turbine/Engine Technology]],Technology_HR!$A$2:$B$11,2,FALSE)*10^-6</f>
        <v>13609066.945800001</v>
      </c>
      <c r="T11543" s="5">
        <f>Table1[[#This Row],[Fuel Consumption (mmBtu)]]*Table1[[#This Row],[Emission Factor (kg CO2/ mmBtu)]]*10^3</f>
        <v>722097092144.14807</v>
      </c>
      <c r="U11543" s="3">
        <f>Table1[[#This Row],[Emissions (g CO2)]]/(Table1[[#This Row],[Generation (TWh)]]*10^9)</f>
        <v>400.54993999999999</v>
      </c>
    </row>
    <row r="11544" spans="1:21" x14ac:dyDescent="0.35">
      <c r="A11544" t="s">
        <v>2447</v>
      </c>
      <c r="B11544" t="s">
        <v>3239</v>
      </c>
      <c r="C11544" t="str">
        <f>SUBSTITUTE(Table1[[#This Row],[Fuel]],", ",",")</f>
        <v>fossil gas: natural gas</v>
      </c>
      <c r="D11544" t="s">
        <v>3239</v>
      </c>
      <c r="H11544" t="s">
        <v>3436</v>
      </c>
      <c r="I11544">
        <v>153</v>
      </c>
      <c r="J11544" t="s">
        <v>3446</v>
      </c>
      <c r="K11544">
        <v>2006</v>
      </c>
      <c r="L11544" t="s">
        <v>29</v>
      </c>
      <c r="M11544" t="s">
        <v>29</v>
      </c>
      <c r="N11544">
        <v>32.974553999999998</v>
      </c>
      <c r="O11544">
        <v>-102.743607</v>
      </c>
      <c r="P11544" t="s">
        <v>3613</v>
      </c>
      <c r="Q11544" s="3">
        <f>Table1[[#This Row],[Capacity (MW)]]*0.395*8760*10^-6</f>
        <v>0.52941059999999995</v>
      </c>
      <c r="R11544" s="3" cm="1">
        <f t="array" ref="R11544">AVERAGE(VLOOKUP(_xlfn.TEXTSPLIT(Table1[[#This Row],[Fuel (no space after comma)]], ","), FuelList_Final_EF!$A$2:$B$65, 2, FALSE))</f>
        <v>53.06</v>
      </c>
      <c r="S11544" s="3">
        <f>Table1[[#This Row],[Generation (TWh)]]*10^9*VLOOKUP(Table1[[#This Row],[Turbine/Engine Technology]],Technology_HR!$A$2:$B$11,2,FALSE)*10^-6</f>
        <v>5828810.7059999984</v>
      </c>
      <c r="T11544" s="5">
        <f>Table1[[#This Row],[Fuel Consumption (mmBtu)]]*Table1[[#This Row],[Emission Factor (kg CO2/ mmBtu)]]*10^3</f>
        <v>309276696060.35999</v>
      </c>
      <c r="U11544" s="3">
        <f>Table1[[#This Row],[Emissions (g CO2)]]/(Table1[[#This Row],[Generation (TWh)]]*10^9)</f>
        <v>584.19060000000002</v>
      </c>
    </row>
    <row r="11545" spans="1:21" x14ac:dyDescent="0.35">
      <c r="A11545" t="s">
        <v>2447</v>
      </c>
      <c r="B11545" t="s">
        <v>3239</v>
      </c>
      <c r="C11545" t="str">
        <f>SUBSTITUTE(Table1[[#This Row],[Fuel]],", ",",")</f>
        <v>fossil gas: natural gas</v>
      </c>
      <c r="D11545" t="s">
        <v>3239</v>
      </c>
      <c r="H11545" t="s">
        <v>3436</v>
      </c>
      <c r="I11545">
        <v>153</v>
      </c>
      <c r="J11545" t="s">
        <v>3446</v>
      </c>
      <c r="K11545">
        <v>2007</v>
      </c>
      <c r="L11545" t="s">
        <v>29</v>
      </c>
      <c r="M11545" t="s">
        <v>29</v>
      </c>
      <c r="N11545">
        <v>32.974553999999998</v>
      </c>
      <c r="O11545">
        <v>-102.743607</v>
      </c>
      <c r="P11545" t="s">
        <v>3613</v>
      </c>
      <c r="Q11545" s="3">
        <f>Table1[[#This Row],[Capacity (MW)]]*0.395*8760*10^-6</f>
        <v>0.52941059999999995</v>
      </c>
      <c r="R11545" s="3" cm="1">
        <f t="array" ref="R11545">AVERAGE(VLOOKUP(_xlfn.TEXTSPLIT(Table1[[#This Row],[Fuel (no space after comma)]], ","), FuelList_Final_EF!$A$2:$B$65, 2, FALSE))</f>
        <v>53.06</v>
      </c>
      <c r="S11545" s="3">
        <f>Table1[[#This Row],[Generation (TWh)]]*10^9*VLOOKUP(Table1[[#This Row],[Turbine/Engine Technology]],Technology_HR!$A$2:$B$11,2,FALSE)*10^-6</f>
        <v>5828810.7059999984</v>
      </c>
      <c r="T11545" s="5">
        <f>Table1[[#This Row],[Fuel Consumption (mmBtu)]]*Table1[[#This Row],[Emission Factor (kg CO2/ mmBtu)]]*10^3</f>
        <v>309276696060.35999</v>
      </c>
      <c r="U11545" s="3">
        <f>Table1[[#This Row],[Emissions (g CO2)]]/(Table1[[#This Row],[Generation (TWh)]]*10^9)</f>
        <v>584.19060000000002</v>
      </c>
    </row>
    <row r="11546" spans="1:21" x14ac:dyDescent="0.35">
      <c r="A11546" t="s">
        <v>2447</v>
      </c>
      <c r="B11546" t="s">
        <v>3239</v>
      </c>
      <c r="C11546" t="str">
        <f>SUBSTITUTE(Table1[[#This Row],[Fuel]],", ",",")</f>
        <v>fossil gas: natural gas</v>
      </c>
      <c r="D11546" t="s">
        <v>3239</v>
      </c>
      <c r="H11546" t="s">
        <v>3436</v>
      </c>
      <c r="I11546">
        <v>166.1</v>
      </c>
      <c r="J11546" t="s">
        <v>3446</v>
      </c>
      <c r="K11546">
        <v>2013</v>
      </c>
      <c r="L11546" t="s">
        <v>29</v>
      </c>
      <c r="M11546" t="s">
        <v>29</v>
      </c>
      <c r="N11546">
        <v>32.974553999999998</v>
      </c>
      <c r="O11546">
        <v>-102.743607</v>
      </c>
      <c r="P11546" t="s">
        <v>3613</v>
      </c>
      <c r="Q11546" s="3">
        <f>Table1[[#This Row],[Capacity (MW)]]*0.395*8760*10^-6</f>
        <v>0.57473922</v>
      </c>
      <c r="R11546" s="3" cm="1">
        <f t="array" ref="R11546">AVERAGE(VLOOKUP(_xlfn.TEXTSPLIT(Table1[[#This Row],[Fuel (no space after comma)]], ","), FuelList_Final_EF!$A$2:$B$65, 2, FALSE))</f>
        <v>53.06</v>
      </c>
      <c r="S11546" s="3">
        <f>Table1[[#This Row],[Generation (TWh)]]*10^9*VLOOKUP(Table1[[#This Row],[Turbine/Engine Technology]],Technology_HR!$A$2:$B$11,2,FALSE)*10^-6</f>
        <v>6327878.8121999996</v>
      </c>
      <c r="T11546" s="5">
        <f>Table1[[#This Row],[Fuel Consumption (mmBtu)]]*Table1[[#This Row],[Emission Factor (kg CO2/ mmBtu)]]*10^3</f>
        <v>335757249775.33197</v>
      </c>
      <c r="U11546" s="3">
        <f>Table1[[#This Row],[Emissions (g CO2)]]/(Table1[[#This Row],[Generation (TWh)]]*10^9)</f>
        <v>584.1905999999999</v>
      </c>
    </row>
    <row r="11547" spans="1:21" x14ac:dyDescent="0.35">
      <c r="A11547" t="s">
        <v>2910</v>
      </c>
      <c r="B11547" t="s">
        <v>3243</v>
      </c>
      <c r="C11547" t="str">
        <f>SUBSTITUTE(Table1[[#This Row],[Fuel]],", ",",")</f>
        <v>fossil gas: natural gas,fossil liquids: fuel oil</v>
      </c>
      <c r="D11547" t="s">
        <v>3239</v>
      </c>
      <c r="E11547" t="s">
        <v>3275</v>
      </c>
      <c r="H11547" t="s">
        <v>3438</v>
      </c>
      <c r="I11547">
        <v>237</v>
      </c>
      <c r="J11547" t="s">
        <v>3448</v>
      </c>
      <c r="K11547">
        <v>1994</v>
      </c>
      <c r="L11547" t="s">
        <v>29</v>
      </c>
      <c r="M11547" t="s">
        <v>29</v>
      </c>
      <c r="N11547">
        <v>40.061300000000003</v>
      </c>
      <c r="O11547">
        <v>-74.168599999999998</v>
      </c>
      <c r="P11547" t="s">
        <v>3613</v>
      </c>
      <c r="Q11547" s="3">
        <f>Table1[[#This Row],[Capacity (MW)]]*0.395*8760*10^-6</f>
        <v>0.8200674</v>
      </c>
      <c r="R11547" s="3" cm="1">
        <f t="array" ref="R11547">AVERAGE(VLOOKUP(_xlfn.TEXTSPLIT(Table1[[#This Row],[Fuel (no space after comma)]], ","), FuelList_Final_EF!$A$2:$B$65, 2, FALSE))</f>
        <v>65.583341148886291</v>
      </c>
      <c r="S11547" s="3">
        <f>Table1[[#This Row],[Generation (TWh)]]*10^9*VLOOKUP(Table1[[#This Row],[Turbine/Engine Technology]],Technology_HR!$A$2:$B$11,2,FALSE)*10^-6</f>
        <v>6190688.8026000001</v>
      </c>
      <c r="T11547" s="5">
        <f>Table1[[#This Row],[Fuel Consumption (mmBtu)]]*Table1[[#This Row],[Emission Factor (kg CO2/ mmBtu)]]*10^3</f>
        <v>406006055687.50623</v>
      </c>
      <c r="U11547" s="3">
        <f>Table1[[#This Row],[Emissions (g CO2)]]/(Table1[[#This Row],[Generation (TWh)]]*10^9)</f>
        <v>495.08864233294264</v>
      </c>
    </row>
    <row r="11548" spans="1:21" x14ac:dyDescent="0.35">
      <c r="A11548" t="s">
        <v>2911</v>
      </c>
      <c r="B11548" t="s">
        <v>3239</v>
      </c>
      <c r="C11548" t="str">
        <f>SUBSTITUTE(Table1[[#This Row],[Fuel]],", ",",")</f>
        <v>fossil gas: natural gas</v>
      </c>
      <c r="D11548" t="s">
        <v>3239</v>
      </c>
      <c r="H11548" t="s">
        <v>3436</v>
      </c>
      <c r="I11548">
        <v>192</v>
      </c>
      <c r="J11548" t="s">
        <v>3446</v>
      </c>
      <c r="K11548">
        <v>2003</v>
      </c>
      <c r="L11548" t="s">
        <v>29</v>
      </c>
      <c r="M11548" t="s">
        <v>29</v>
      </c>
      <c r="N11548">
        <v>40.063299999999998</v>
      </c>
      <c r="O11548">
        <v>-74.167199999999994</v>
      </c>
      <c r="P11548" t="s">
        <v>3613</v>
      </c>
      <c r="Q11548" s="3">
        <f>Table1[[#This Row],[Capacity (MW)]]*0.395*8760*10^-6</f>
        <v>0.66435840000000002</v>
      </c>
      <c r="R11548" s="3" cm="1">
        <f t="array" ref="R11548">AVERAGE(VLOOKUP(_xlfn.TEXTSPLIT(Table1[[#This Row],[Fuel (no space after comma)]], ","), FuelList_Final_EF!$A$2:$B$65, 2, FALSE))</f>
        <v>53.06</v>
      </c>
      <c r="S11548" s="3">
        <f>Table1[[#This Row],[Generation (TWh)]]*10^9*VLOOKUP(Table1[[#This Row],[Turbine/Engine Technology]],Technology_HR!$A$2:$B$11,2,FALSE)*10^-6</f>
        <v>7314585.9839999992</v>
      </c>
      <c r="T11548" s="5">
        <f>Table1[[#This Row],[Fuel Consumption (mmBtu)]]*Table1[[#This Row],[Emission Factor (kg CO2/ mmBtu)]]*10^3</f>
        <v>388111932311.03998</v>
      </c>
      <c r="U11548" s="3">
        <f>Table1[[#This Row],[Emissions (g CO2)]]/(Table1[[#This Row],[Generation (TWh)]]*10^9)</f>
        <v>584.19060000000002</v>
      </c>
    </row>
    <row r="11549" spans="1:21" x14ac:dyDescent="0.35">
      <c r="A11549" t="s">
        <v>2911</v>
      </c>
      <c r="B11549" t="s">
        <v>3239</v>
      </c>
      <c r="C11549" t="str">
        <f>SUBSTITUTE(Table1[[#This Row],[Fuel]],", ",",")</f>
        <v>fossil gas: natural gas</v>
      </c>
      <c r="D11549" t="s">
        <v>3239</v>
      </c>
      <c r="H11549" t="s">
        <v>3436</v>
      </c>
      <c r="I11549">
        <v>192</v>
      </c>
      <c r="J11549" t="s">
        <v>3446</v>
      </c>
      <c r="K11549">
        <v>2003</v>
      </c>
      <c r="L11549" t="s">
        <v>29</v>
      </c>
      <c r="M11549" t="s">
        <v>29</v>
      </c>
      <c r="N11549">
        <v>40.063299999999998</v>
      </c>
      <c r="O11549">
        <v>-74.167199999999994</v>
      </c>
      <c r="P11549" t="s">
        <v>3613</v>
      </c>
      <c r="Q11549" s="3">
        <f>Table1[[#This Row],[Capacity (MW)]]*0.395*8760*10^-6</f>
        <v>0.66435840000000002</v>
      </c>
      <c r="R11549" s="3" cm="1">
        <f t="array" ref="R11549">AVERAGE(VLOOKUP(_xlfn.TEXTSPLIT(Table1[[#This Row],[Fuel (no space after comma)]], ","), FuelList_Final_EF!$A$2:$B$65, 2, FALSE))</f>
        <v>53.06</v>
      </c>
      <c r="S11549" s="3">
        <f>Table1[[#This Row],[Generation (TWh)]]*10^9*VLOOKUP(Table1[[#This Row],[Turbine/Engine Technology]],Technology_HR!$A$2:$B$11,2,FALSE)*10^-6</f>
        <v>7314585.9839999992</v>
      </c>
      <c r="T11549" s="5">
        <f>Table1[[#This Row],[Fuel Consumption (mmBtu)]]*Table1[[#This Row],[Emission Factor (kg CO2/ mmBtu)]]*10^3</f>
        <v>388111932311.03998</v>
      </c>
      <c r="U11549" s="3">
        <f>Table1[[#This Row],[Emissions (g CO2)]]/(Table1[[#This Row],[Generation (TWh)]]*10^9)</f>
        <v>584.19060000000002</v>
      </c>
    </row>
    <row r="11550" spans="1:21" x14ac:dyDescent="0.35">
      <c r="A11550" t="s">
        <v>2555</v>
      </c>
      <c r="B11550" t="s">
        <v>3239</v>
      </c>
      <c r="C11550" t="str">
        <f>SUBSTITUTE(Table1[[#This Row],[Fuel]],", ",",")</f>
        <v>fossil gas: natural gas</v>
      </c>
      <c r="D11550" t="s">
        <v>3239</v>
      </c>
      <c r="H11550" t="s">
        <v>3436</v>
      </c>
      <c r="I11550">
        <v>450</v>
      </c>
      <c r="J11550" t="s">
        <v>3450</v>
      </c>
      <c r="K11550">
        <v>2028</v>
      </c>
      <c r="L11550" t="s">
        <v>29</v>
      </c>
      <c r="M11550" t="s">
        <v>29</v>
      </c>
      <c r="N11550">
        <v>33.219639999999998</v>
      </c>
      <c r="O11550">
        <v>-94.705640000000002</v>
      </c>
      <c r="P11550" t="s">
        <v>3613</v>
      </c>
      <c r="Q11550" s="3">
        <f>Table1[[#This Row],[Capacity (MW)]]*0.395*8760*10^-6</f>
        <v>1.5570899999999999</v>
      </c>
      <c r="R11550" s="3" cm="1">
        <f t="array" ref="R11550">AVERAGE(VLOOKUP(_xlfn.TEXTSPLIT(Table1[[#This Row],[Fuel (no space after comma)]], ","), FuelList_Final_EF!$A$2:$B$65, 2, FALSE))</f>
        <v>53.06</v>
      </c>
      <c r="S11550" s="3">
        <f>Table1[[#This Row],[Generation (TWh)]]*10^9*VLOOKUP(Table1[[#This Row],[Turbine/Engine Technology]],Technology_HR!$A$2:$B$11,2,FALSE)*10^-6</f>
        <v>17143560.899999999</v>
      </c>
      <c r="T11550" s="5">
        <f>Table1[[#This Row],[Fuel Consumption (mmBtu)]]*Table1[[#This Row],[Emission Factor (kg CO2/ mmBtu)]]*10^3</f>
        <v>909637341354</v>
      </c>
      <c r="U11550" s="3">
        <f>Table1[[#This Row],[Emissions (g CO2)]]/(Table1[[#This Row],[Generation (TWh)]]*10^9)</f>
        <v>584.19060000000013</v>
      </c>
    </row>
    <row r="11551" spans="1:21" x14ac:dyDescent="0.35">
      <c r="A11551" t="s">
        <v>2555</v>
      </c>
      <c r="B11551" t="s">
        <v>3239</v>
      </c>
      <c r="C11551" t="str">
        <f>SUBSTITUTE(Table1[[#This Row],[Fuel]],", ",",")</f>
        <v>fossil gas: natural gas</v>
      </c>
      <c r="D11551" t="s">
        <v>3239</v>
      </c>
      <c r="H11551" t="s">
        <v>3436</v>
      </c>
      <c r="I11551">
        <v>450</v>
      </c>
      <c r="J11551" t="s">
        <v>3450</v>
      </c>
      <c r="K11551">
        <v>2028</v>
      </c>
      <c r="L11551" t="s">
        <v>29</v>
      </c>
      <c r="M11551" t="s">
        <v>29</v>
      </c>
      <c r="N11551">
        <v>33.219639999999998</v>
      </c>
      <c r="O11551">
        <v>-94.705640000000002</v>
      </c>
      <c r="P11551" t="s">
        <v>3613</v>
      </c>
      <c r="Q11551" s="3">
        <f>Table1[[#This Row],[Capacity (MW)]]*0.395*8760*10^-6</f>
        <v>1.5570899999999999</v>
      </c>
      <c r="R11551" s="3" cm="1">
        <f t="array" ref="R11551">AVERAGE(VLOOKUP(_xlfn.TEXTSPLIT(Table1[[#This Row],[Fuel (no space after comma)]], ","), FuelList_Final_EF!$A$2:$B$65, 2, FALSE))</f>
        <v>53.06</v>
      </c>
      <c r="S11551" s="3">
        <f>Table1[[#This Row],[Generation (TWh)]]*10^9*VLOOKUP(Table1[[#This Row],[Turbine/Engine Technology]],Technology_HR!$A$2:$B$11,2,FALSE)*10^-6</f>
        <v>17143560.899999999</v>
      </c>
      <c r="T11551" s="5">
        <f>Table1[[#This Row],[Fuel Consumption (mmBtu)]]*Table1[[#This Row],[Emission Factor (kg CO2/ mmBtu)]]*10^3</f>
        <v>909637341354</v>
      </c>
      <c r="U11551" s="3">
        <f>Table1[[#This Row],[Emissions (g CO2)]]/(Table1[[#This Row],[Generation (TWh)]]*10^9)</f>
        <v>584.19060000000013</v>
      </c>
    </row>
    <row r="11552" spans="1:21" x14ac:dyDescent="0.35">
      <c r="A11552" t="s">
        <v>2586</v>
      </c>
      <c r="B11552" t="s">
        <v>3239</v>
      </c>
      <c r="C11552" t="str">
        <f>SUBSTITUTE(Table1[[#This Row],[Fuel]],", ",",")</f>
        <v>fossil gas: natural gas</v>
      </c>
      <c r="D11552" t="s">
        <v>3239</v>
      </c>
      <c r="H11552" t="s">
        <v>3440</v>
      </c>
      <c r="I11552">
        <v>192</v>
      </c>
      <c r="J11552" t="s">
        <v>3450</v>
      </c>
      <c r="K11552">
        <v>2026</v>
      </c>
      <c r="L11552" t="s">
        <v>29</v>
      </c>
      <c r="M11552">
        <v>2036</v>
      </c>
      <c r="N11552">
        <v>41.758885999999997</v>
      </c>
      <c r="O11552">
        <v>-110.597031</v>
      </c>
      <c r="P11552" t="s">
        <v>3613</v>
      </c>
      <c r="Q11552" s="3">
        <f>Table1[[#This Row],[Capacity (MW)]]*0.395*8760*10^-6</f>
        <v>0.66435840000000002</v>
      </c>
      <c r="R11552" s="3" cm="1">
        <f t="array" ref="R11552">AVERAGE(VLOOKUP(_xlfn.TEXTSPLIT(Table1[[#This Row],[Fuel (no space after comma)]], ","), FuelList_Final_EF!$A$2:$B$65, 2, FALSE))</f>
        <v>53.06</v>
      </c>
      <c r="S11552" s="3">
        <f>Table1[[#This Row],[Generation (TWh)]]*10^9*VLOOKUP(Table1[[#This Row],[Turbine/Engine Technology]],Technology_HR!$A$2:$B$11,2,FALSE)*10^-6</f>
        <v>6832926.1439999994</v>
      </c>
      <c r="T11552" s="5">
        <f>Table1[[#This Row],[Fuel Consumption (mmBtu)]]*Table1[[#This Row],[Emission Factor (kg CO2/ mmBtu)]]*10^3</f>
        <v>362555061200.63995</v>
      </c>
      <c r="U11552" s="3">
        <f>Table1[[#This Row],[Emissions (g CO2)]]/(Table1[[#This Row],[Generation (TWh)]]*10^9)</f>
        <v>545.72209999999995</v>
      </c>
    </row>
    <row r="11553" spans="1:21" x14ac:dyDescent="0.35">
      <c r="A11553" t="s">
        <v>2586</v>
      </c>
      <c r="B11553" t="s">
        <v>3239</v>
      </c>
      <c r="C11553" t="str">
        <f>SUBSTITUTE(Table1[[#This Row],[Fuel]],", ",",")</f>
        <v>fossil gas: natural gas</v>
      </c>
      <c r="D11553" t="s">
        <v>3239</v>
      </c>
      <c r="H11553" t="s">
        <v>3440</v>
      </c>
      <c r="I11553">
        <v>256</v>
      </c>
      <c r="J11553" t="s">
        <v>3450</v>
      </c>
      <c r="K11553">
        <v>2026</v>
      </c>
      <c r="L11553" t="s">
        <v>29</v>
      </c>
      <c r="M11553">
        <v>2036</v>
      </c>
      <c r="N11553">
        <v>41.758885999999997</v>
      </c>
      <c r="O11553">
        <v>-110.597031</v>
      </c>
      <c r="P11553" t="s">
        <v>3613</v>
      </c>
      <c r="Q11553" s="3">
        <f>Table1[[#This Row],[Capacity (MW)]]*0.395*8760*10^-6</f>
        <v>0.88581120000000002</v>
      </c>
      <c r="R11553" s="3" cm="1">
        <f t="array" ref="R11553">AVERAGE(VLOOKUP(_xlfn.TEXTSPLIT(Table1[[#This Row],[Fuel (no space after comma)]], ","), FuelList_Final_EF!$A$2:$B$65, 2, FALSE))</f>
        <v>53.06</v>
      </c>
      <c r="S11553" s="3">
        <f>Table1[[#This Row],[Generation (TWh)]]*10^9*VLOOKUP(Table1[[#This Row],[Turbine/Engine Technology]],Technology_HR!$A$2:$B$11,2,FALSE)*10^-6</f>
        <v>9110568.1919999998</v>
      </c>
      <c r="T11553" s="5">
        <f>Table1[[#This Row],[Fuel Consumption (mmBtu)]]*Table1[[#This Row],[Emission Factor (kg CO2/ mmBtu)]]*10^3</f>
        <v>483406748267.52002</v>
      </c>
      <c r="U11553" s="3">
        <f>Table1[[#This Row],[Emissions (g CO2)]]/(Table1[[#This Row],[Generation (TWh)]]*10^9)</f>
        <v>545.72210000000007</v>
      </c>
    </row>
    <row r="11554" spans="1:21" x14ac:dyDescent="0.35">
      <c r="A11554" t="s">
        <v>2586</v>
      </c>
      <c r="B11554" t="s">
        <v>3239</v>
      </c>
      <c r="C11554" t="str">
        <f>SUBSTITUTE(Table1[[#This Row],[Fuel]],", ",",")</f>
        <v>fossil gas: natural gas</v>
      </c>
      <c r="D11554" t="s">
        <v>3239</v>
      </c>
      <c r="H11554" t="s">
        <v>3440</v>
      </c>
      <c r="I11554">
        <v>384</v>
      </c>
      <c r="J11554" t="s">
        <v>3446</v>
      </c>
      <c r="K11554">
        <v>2021</v>
      </c>
      <c r="L11554" t="s">
        <v>29</v>
      </c>
      <c r="M11554">
        <v>2029</v>
      </c>
      <c r="N11554">
        <v>41.758885999999997</v>
      </c>
      <c r="O11554">
        <v>-110.597031</v>
      </c>
      <c r="P11554" t="s">
        <v>3613</v>
      </c>
      <c r="Q11554" s="3">
        <f>Table1[[#This Row],[Capacity (MW)]]*0.395*8760*10^-6</f>
        <v>1.3287168</v>
      </c>
      <c r="R11554" s="3" cm="1">
        <f t="array" ref="R11554">AVERAGE(VLOOKUP(_xlfn.TEXTSPLIT(Table1[[#This Row],[Fuel (no space after comma)]], ","), FuelList_Final_EF!$A$2:$B$65, 2, FALSE))</f>
        <v>53.06</v>
      </c>
      <c r="S11554" s="3">
        <f>Table1[[#This Row],[Generation (TWh)]]*10^9*VLOOKUP(Table1[[#This Row],[Turbine/Engine Technology]],Technology_HR!$A$2:$B$11,2,FALSE)*10^-6</f>
        <v>13665852.287999999</v>
      </c>
      <c r="T11554" s="5">
        <f>Table1[[#This Row],[Fuel Consumption (mmBtu)]]*Table1[[#This Row],[Emission Factor (kg CO2/ mmBtu)]]*10^3</f>
        <v>725110122401.27991</v>
      </c>
      <c r="U11554" s="3">
        <f>Table1[[#This Row],[Emissions (g CO2)]]/(Table1[[#This Row],[Generation (TWh)]]*10^9)</f>
        <v>545.72209999999995</v>
      </c>
    </row>
    <row r="11555" spans="1:21" x14ac:dyDescent="0.35">
      <c r="A11555" t="s">
        <v>2818</v>
      </c>
      <c r="B11555" t="s">
        <v>3243</v>
      </c>
      <c r="C11555" t="str">
        <f>SUBSTITUTE(Table1[[#This Row],[Fuel]],", ",",")</f>
        <v>fossil gas: natural gas,fossil liquids: fuel oil</v>
      </c>
      <c r="D11555" t="s">
        <v>3239</v>
      </c>
      <c r="E11555" t="s">
        <v>3275</v>
      </c>
      <c r="H11555" t="s">
        <v>3436</v>
      </c>
      <c r="I11555">
        <v>94</v>
      </c>
      <c r="J11555" t="s">
        <v>3446</v>
      </c>
      <c r="K11555">
        <v>2006</v>
      </c>
      <c r="L11555" t="s">
        <v>29</v>
      </c>
      <c r="M11555" t="s">
        <v>29</v>
      </c>
      <c r="N11555">
        <v>39.171067000000001</v>
      </c>
      <c r="O11555">
        <v>-94.697188999999995</v>
      </c>
      <c r="P11555" t="s">
        <v>3613</v>
      </c>
      <c r="Q11555" s="3">
        <f>Table1[[#This Row],[Capacity (MW)]]*0.395*8760*10^-6</f>
        <v>0.32525880000000001</v>
      </c>
      <c r="R11555" s="3" cm="1">
        <f t="array" ref="R11555">AVERAGE(VLOOKUP(_xlfn.TEXTSPLIT(Table1[[#This Row],[Fuel (no space after comma)]], ","), FuelList_Final_EF!$A$2:$B$65, 2, FALSE))</f>
        <v>65.583341148886291</v>
      </c>
      <c r="S11555" s="3">
        <f>Table1[[#This Row],[Generation (TWh)]]*10^9*VLOOKUP(Table1[[#This Row],[Turbine/Engine Technology]],Technology_HR!$A$2:$B$11,2,FALSE)*10^-6</f>
        <v>3581099.3879999998</v>
      </c>
      <c r="T11555" s="5">
        <f>Table1[[#This Row],[Fuel Consumption (mmBtu)]]*Table1[[#This Row],[Emission Factor (kg CO2/ mmBtu)]]*10^3</f>
        <v>234860462851.27191</v>
      </c>
      <c r="U11555" s="3">
        <f>Table1[[#This Row],[Emissions (g CO2)]]/(Table1[[#This Row],[Generation (TWh)]]*10^9)</f>
        <v>722.07258604923811</v>
      </c>
    </row>
    <row r="11556" spans="1:21" x14ac:dyDescent="0.35">
      <c r="A11556" t="s">
        <v>2912</v>
      </c>
      <c r="B11556" t="s">
        <v>3239</v>
      </c>
      <c r="C11556" t="str">
        <f>SUBSTITUTE(Table1[[#This Row],[Fuel]],", ",",")</f>
        <v>fossil gas: natural gas</v>
      </c>
      <c r="D11556" t="s">
        <v>3239</v>
      </c>
      <c r="H11556" t="s">
        <v>3438</v>
      </c>
      <c r="I11556">
        <v>140</v>
      </c>
      <c r="J11556" t="s">
        <v>3446</v>
      </c>
      <c r="K11556">
        <v>2004</v>
      </c>
      <c r="L11556" t="s">
        <v>29</v>
      </c>
      <c r="M11556" t="s">
        <v>29</v>
      </c>
      <c r="N11556">
        <v>40.061399999999999</v>
      </c>
      <c r="O11556">
        <v>-111.7294</v>
      </c>
      <c r="P11556" t="s">
        <v>3613</v>
      </c>
      <c r="Q11556" s="3">
        <f>Table1[[#This Row],[Capacity (MW)]]*0.395*8760*10^-6</f>
        <v>0.48442800000000003</v>
      </c>
      <c r="R11556" s="3" cm="1">
        <f t="array" ref="R11556">AVERAGE(VLOOKUP(_xlfn.TEXTSPLIT(Table1[[#This Row],[Fuel (no space after comma)]], ","), FuelList_Final_EF!$A$2:$B$65, 2, FALSE))</f>
        <v>53.06</v>
      </c>
      <c r="S11556" s="3">
        <f>Table1[[#This Row],[Generation (TWh)]]*10^9*VLOOKUP(Table1[[#This Row],[Turbine/Engine Technology]],Technology_HR!$A$2:$B$11,2,FALSE)*10^-6</f>
        <v>3656946.9720000001</v>
      </c>
      <c r="T11556" s="5">
        <f>Table1[[#This Row],[Fuel Consumption (mmBtu)]]*Table1[[#This Row],[Emission Factor (kg CO2/ mmBtu)]]*10^3</f>
        <v>194037606334.32001</v>
      </c>
      <c r="U11556" s="3">
        <f>Table1[[#This Row],[Emissions (g CO2)]]/(Table1[[#This Row],[Generation (TWh)]]*10^9)</f>
        <v>400.54993999999999</v>
      </c>
    </row>
    <row r="11557" spans="1:21" x14ac:dyDescent="0.35">
      <c r="A11557" t="s">
        <v>2591</v>
      </c>
      <c r="B11557" t="s">
        <v>3239</v>
      </c>
      <c r="C11557" t="str">
        <f>SUBSTITUTE(Table1[[#This Row],[Fuel]],", ",",")</f>
        <v>fossil gas: natural gas</v>
      </c>
      <c r="D11557" t="s">
        <v>3239</v>
      </c>
      <c r="H11557" t="s">
        <v>3440</v>
      </c>
      <c r="I11557">
        <v>90</v>
      </c>
      <c r="J11557" t="s">
        <v>3445</v>
      </c>
      <c r="K11557" t="s">
        <v>29</v>
      </c>
      <c r="L11557" t="s">
        <v>29</v>
      </c>
      <c r="M11557" t="s">
        <v>29</v>
      </c>
      <c r="N11557">
        <v>44.287911000000001</v>
      </c>
      <c r="O11557">
        <v>-105.38396899999999</v>
      </c>
      <c r="P11557" t="s">
        <v>3613</v>
      </c>
      <c r="Q11557" s="3">
        <f>Table1[[#This Row],[Capacity (MW)]]*0.395*8760*10^-6</f>
        <v>0.31141800000000003</v>
      </c>
      <c r="R11557" s="3" cm="1">
        <f t="array" ref="R11557">AVERAGE(VLOOKUP(_xlfn.TEXTSPLIT(Table1[[#This Row],[Fuel (no space after comma)]], ","), FuelList_Final_EF!$A$2:$B$65, 2, FALSE))</f>
        <v>53.06</v>
      </c>
      <c r="S11557" s="3">
        <f>Table1[[#This Row],[Generation (TWh)]]*10^9*VLOOKUP(Table1[[#This Row],[Turbine/Engine Technology]],Technology_HR!$A$2:$B$11,2,FALSE)*10^-6</f>
        <v>3202934.13</v>
      </c>
      <c r="T11557" s="5">
        <f>Table1[[#This Row],[Fuel Consumption (mmBtu)]]*Table1[[#This Row],[Emission Factor (kg CO2/ mmBtu)]]*10^3</f>
        <v>169947684937.79999</v>
      </c>
      <c r="U11557" s="3">
        <f>Table1[[#This Row],[Emissions (g CO2)]]/(Table1[[#This Row],[Generation (TWh)]]*10^9)</f>
        <v>545.72209999999995</v>
      </c>
    </row>
    <row r="11558" spans="1:21" x14ac:dyDescent="0.35">
      <c r="A11558" t="s">
        <v>1623</v>
      </c>
      <c r="B11558" t="s">
        <v>3239</v>
      </c>
      <c r="C11558" t="str">
        <f>SUBSTITUTE(Table1[[#This Row],[Fuel]],", ",",")</f>
        <v>fossil gas: natural gas</v>
      </c>
      <c r="D11558" t="s">
        <v>3239</v>
      </c>
      <c r="H11558" t="s">
        <v>3438</v>
      </c>
      <c r="I11558">
        <v>315</v>
      </c>
      <c r="J11558" t="s">
        <v>3446</v>
      </c>
      <c r="K11558">
        <v>2015</v>
      </c>
      <c r="L11558" t="s">
        <v>29</v>
      </c>
      <c r="M11558" t="s">
        <v>29</v>
      </c>
      <c r="N11558">
        <v>41.774417</v>
      </c>
      <c r="O11558">
        <v>-89.606530000000006</v>
      </c>
      <c r="P11558" t="s">
        <v>3613</v>
      </c>
      <c r="Q11558" s="3">
        <f>Table1[[#This Row],[Capacity (MW)]]*0.395*8760*10^-6</f>
        <v>1.089963</v>
      </c>
      <c r="R11558" s="3" cm="1">
        <f t="array" ref="R11558">AVERAGE(VLOOKUP(_xlfn.TEXTSPLIT(Table1[[#This Row],[Fuel (no space after comma)]], ","), FuelList_Final_EF!$A$2:$B$65, 2, FALSE))</f>
        <v>53.06</v>
      </c>
      <c r="S11558" s="3">
        <f>Table1[[#This Row],[Generation (TWh)]]*10^9*VLOOKUP(Table1[[#This Row],[Turbine/Engine Technology]],Technology_HR!$A$2:$B$11,2,FALSE)*10^-6</f>
        <v>8228130.6869999999</v>
      </c>
      <c r="T11558" s="5">
        <f>Table1[[#This Row],[Fuel Consumption (mmBtu)]]*Table1[[#This Row],[Emission Factor (kg CO2/ mmBtu)]]*10^3</f>
        <v>436584614252.22003</v>
      </c>
      <c r="U11558" s="3">
        <f>Table1[[#This Row],[Emissions (g CO2)]]/(Table1[[#This Row],[Generation (TWh)]]*10^9)</f>
        <v>400.54994000000005</v>
      </c>
    </row>
    <row r="11559" spans="1:21" x14ac:dyDescent="0.35">
      <c r="A11559" t="s">
        <v>1623</v>
      </c>
      <c r="B11559" t="s">
        <v>3239</v>
      </c>
      <c r="C11559" t="str">
        <f>SUBSTITUTE(Table1[[#This Row],[Fuel]],", ",",")</f>
        <v>fossil gas: natural gas</v>
      </c>
      <c r="D11559" t="s">
        <v>3239</v>
      </c>
      <c r="H11559" t="s">
        <v>3438</v>
      </c>
      <c r="I11559">
        <v>313</v>
      </c>
      <c r="J11559" t="s">
        <v>3446</v>
      </c>
      <c r="K11559">
        <v>2015</v>
      </c>
      <c r="L11559" t="s">
        <v>29</v>
      </c>
      <c r="M11559" t="s">
        <v>29</v>
      </c>
      <c r="N11559">
        <v>41.774417</v>
      </c>
      <c r="O11559">
        <v>-89.606530000000006</v>
      </c>
      <c r="P11559" t="s">
        <v>3613</v>
      </c>
      <c r="Q11559" s="3">
        <f>Table1[[#This Row],[Capacity (MW)]]*0.395*8760*10^-6</f>
        <v>1.0830426</v>
      </c>
      <c r="R11559" s="3" cm="1">
        <f t="array" ref="R11559">AVERAGE(VLOOKUP(_xlfn.TEXTSPLIT(Table1[[#This Row],[Fuel (no space after comma)]], ","), FuelList_Final_EF!$A$2:$B$65, 2, FALSE))</f>
        <v>53.06</v>
      </c>
      <c r="S11559" s="3">
        <f>Table1[[#This Row],[Generation (TWh)]]*10^9*VLOOKUP(Table1[[#This Row],[Turbine/Engine Technology]],Technology_HR!$A$2:$B$11,2,FALSE)*10^-6</f>
        <v>8175888.5873999996</v>
      </c>
      <c r="T11559" s="5">
        <f>Table1[[#This Row],[Fuel Consumption (mmBtu)]]*Table1[[#This Row],[Emission Factor (kg CO2/ mmBtu)]]*10^3</f>
        <v>433812648447.44403</v>
      </c>
      <c r="U11559" s="3">
        <f>Table1[[#This Row],[Emissions (g CO2)]]/(Table1[[#This Row],[Generation (TWh)]]*10^9)</f>
        <v>400.54994000000005</v>
      </c>
    </row>
    <row r="11560" spans="1:21" x14ac:dyDescent="0.35">
      <c r="A11560" t="s">
        <v>1623</v>
      </c>
      <c r="B11560" t="s">
        <v>3239</v>
      </c>
      <c r="C11560" t="str">
        <f>SUBSTITUTE(Table1[[#This Row],[Fuel]],", ",",")</f>
        <v>fossil gas: natural gas</v>
      </c>
      <c r="D11560" t="s">
        <v>3239</v>
      </c>
      <c r="H11560" t="s">
        <v>3436</v>
      </c>
      <c r="I11560">
        <v>190</v>
      </c>
      <c r="J11560" t="s">
        <v>3446</v>
      </c>
      <c r="K11560">
        <v>2023</v>
      </c>
      <c r="L11560" t="s">
        <v>29</v>
      </c>
      <c r="M11560" t="s">
        <v>29</v>
      </c>
      <c r="N11560">
        <v>41.774417</v>
      </c>
      <c r="O11560">
        <v>-89.606530000000006</v>
      </c>
      <c r="P11560" t="s">
        <v>3613</v>
      </c>
      <c r="Q11560" s="3">
        <f>Table1[[#This Row],[Capacity (MW)]]*0.395*8760*10^-6</f>
        <v>0.65743799999999997</v>
      </c>
      <c r="R11560" s="3" cm="1">
        <f t="array" ref="R11560">AVERAGE(VLOOKUP(_xlfn.TEXTSPLIT(Table1[[#This Row],[Fuel (no space after comma)]], ","), FuelList_Final_EF!$A$2:$B$65, 2, FALSE))</f>
        <v>53.06</v>
      </c>
      <c r="S11560" s="3">
        <f>Table1[[#This Row],[Generation (TWh)]]*10^9*VLOOKUP(Table1[[#This Row],[Turbine/Engine Technology]],Technology_HR!$A$2:$B$11,2,FALSE)*10^-6</f>
        <v>7238392.3799999999</v>
      </c>
      <c r="T11560" s="5">
        <f>Table1[[#This Row],[Fuel Consumption (mmBtu)]]*Table1[[#This Row],[Emission Factor (kg CO2/ mmBtu)]]*10^3</f>
        <v>384069099682.79999</v>
      </c>
      <c r="U11560" s="3">
        <f>Table1[[#This Row],[Emissions (g CO2)]]/(Table1[[#This Row],[Generation (TWh)]]*10^9)</f>
        <v>584.19060000000002</v>
      </c>
    </row>
    <row r="11561" spans="1:21" x14ac:dyDescent="0.35">
      <c r="A11561" t="s">
        <v>1623</v>
      </c>
      <c r="B11561" t="s">
        <v>3239</v>
      </c>
      <c r="C11561" t="str">
        <f>SUBSTITUTE(Table1[[#This Row],[Fuel]],", ",",")</f>
        <v>fossil gas: natural gas</v>
      </c>
      <c r="D11561" t="s">
        <v>3239</v>
      </c>
      <c r="H11561" t="s">
        <v>3436</v>
      </c>
      <c r="I11561">
        <v>190</v>
      </c>
      <c r="J11561" t="s">
        <v>3446</v>
      </c>
      <c r="K11561">
        <v>2023</v>
      </c>
      <c r="L11561" t="s">
        <v>29</v>
      </c>
      <c r="M11561" t="s">
        <v>29</v>
      </c>
      <c r="N11561">
        <v>41.774417</v>
      </c>
      <c r="O11561">
        <v>-89.606530000000006</v>
      </c>
      <c r="P11561" t="s">
        <v>3613</v>
      </c>
      <c r="Q11561" s="3">
        <f>Table1[[#This Row],[Capacity (MW)]]*0.395*8760*10^-6</f>
        <v>0.65743799999999997</v>
      </c>
      <c r="R11561" s="3" cm="1">
        <f t="array" ref="R11561">AVERAGE(VLOOKUP(_xlfn.TEXTSPLIT(Table1[[#This Row],[Fuel (no space after comma)]], ","), FuelList_Final_EF!$A$2:$B$65, 2, FALSE))</f>
        <v>53.06</v>
      </c>
      <c r="S11561" s="3">
        <f>Table1[[#This Row],[Generation (TWh)]]*10^9*VLOOKUP(Table1[[#This Row],[Turbine/Engine Technology]],Technology_HR!$A$2:$B$11,2,FALSE)*10^-6</f>
        <v>7238392.3799999999</v>
      </c>
      <c r="T11561" s="5">
        <f>Table1[[#This Row],[Fuel Consumption (mmBtu)]]*Table1[[#This Row],[Emission Factor (kg CO2/ mmBtu)]]*10^3</f>
        <v>384069099682.79999</v>
      </c>
      <c r="U11561" s="3">
        <f>Table1[[#This Row],[Emissions (g CO2)]]/(Table1[[#This Row],[Generation (TWh)]]*10^9)</f>
        <v>584.19060000000002</v>
      </c>
    </row>
    <row r="11562" spans="1:21" x14ac:dyDescent="0.35">
      <c r="A11562" t="s">
        <v>2913</v>
      </c>
      <c r="B11562" t="s">
        <v>3239</v>
      </c>
      <c r="C11562" t="str">
        <f>SUBSTITUTE(Table1[[#This Row],[Fuel]],", ",",")</f>
        <v>fossil gas: natural gas</v>
      </c>
      <c r="D11562" t="s">
        <v>3239</v>
      </c>
      <c r="H11562" t="s">
        <v>3438</v>
      </c>
      <c r="I11562">
        <v>125</v>
      </c>
      <c r="J11562" t="s">
        <v>3447</v>
      </c>
      <c r="K11562">
        <v>2027</v>
      </c>
      <c r="L11562" t="s">
        <v>29</v>
      </c>
      <c r="M11562" t="s">
        <v>29</v>
      </c>
      <c r="N11562">
        <v>46.688899999999997</v>
      </c>
      <c r="O11562">
        <v>-92.047269999999997</v>
      </c>
      <c r="P11562" t="s">
        <v>3613</v>
      </c>
      <c r="Q11562" s="3">
        <f>Table1[[#This Row],[Capacity (MW)]]*0.395*8760*10^-6</f>
        <v>0.43252499999999999</v>
      </c>
      <c r="R11562" s="3" cm="1">
        <f t="array" ref="R11562">AVERAGE(VLOOKUP(_xlfn.TEXTSPLIT(Table1[[#This Row],[Fuel (no space after comma)]], ","), FuelList_Final_EF!$A$2:$B$65, 2, FALSE))</f>
        <v>53.06</v>
      </c>
      <c r="S11562" s="3">
        <f>Table1[[#This Row],[Generation (TWh)]]*10^9*VLOOKUP(Table1[[#This Row],[Turbine/Engine Technology]],Technology_HR!$A$2:$B$11,2,FALSE)*10^-6</f>
        <v>3265131.2249999996</v>
      </c>
      <c r="T11562" s="5">
        <f>Table1[[#This Row],[Fuel Consumption (mmBtu)]]*Table1[[#This Row],[Emission Factor (kg CO2/ mmBtu)]]*10^3</f>
        <v>173247862798.5</v>
      </c>
      <c r="U11562" s="3">
        <f>Table1[[#This Row],[Emissions (g CO2)]]/(Table1[[#This Row],[Generation (TWh)]]*10^9)</f>
        <v>400.54993999999999</v>
      </c>
    </row>
    <row r="11563" spans="1:21" x14ac:dyDescent="0.35">
      <c r="A11563" t="s">
        <v>2914</v>
      </c>
      <c r="B11563" t="s">
        <v>3239</v>
      </c>
      <c r="C11563" t="str">
        <f>SUBSTITUTE(Table1[[#This Row],[Fuel]],", ",",")</f>
        <v>fossil gas: natural gas</v>
      </c>
      <c r="D11563" t="s">
        <v>3239</v>
      </c>
      <c r="H11563" t="s">
        <v>3438</v>
      </c>
      <c r="I11563">
        <v>187.5</v>
      </c>
      <c r="J11563" t="s">
        <v>3447</v>
      </c>
      <c r="K11563">
        <v>2027</v>
      </c>
      <c r="L11563" t="s">
        <v>29</v>
      </c>
      <c r="M11563" t="s">
        <v>29</v>
      </c>
      <c r="N11563">
        <v>46.688899999999997</v>
      </c>
      <c r="O11563">
        <v>-92.047269999999997</v>
      </c>
      <c r="P11563" t="s">
        <v>3613</v>
      </c>
      <c r="Q11563" s="3">
        <f>Table1[[#This Row],[Capacity (MW)]]*0.395*8760*10^-6</f>
        <v>0.64878749999999996</v>
      </c>
      <c r="R11563" s="3" cm="1">
        <f t="array" ref="R11563">AVERAGE(VLOOKUP(_xlfn.TEXTSPLIT(Table1[[#This Row],[Fuel (no space after comma)]], ","), FuelList_Final_EF!$A$2:$B$65, 2, FALSE))</f>
        <v>53.06</v>
      </c>
      <c r="S11563" s="3">
        <f>Table1[[#This Row],[Generation (TWh)]]*10^9*VLOOKUP(Table1[[#This Row],[Turbine/Engine Technology]],Technology_HR!$A$2:$B$11,2,FALSE)*10^-6</f>
        <v>4897696.8374999994</v>
      </c>
      <c r="T11563" s="5">
        <f>Table1[[#This Row],[Fuel Consumption (mmBtu)]]*Table1[[#This Row],[Emission Factor (kg CO2/ mmBtu)]]*10^3</f>
        <v>259871794197.74997</v>
      </c>
      <c r="U11563" s="3">
        <f>Table1[[#This Row],[Emissions (g CO2)]]/(Table1[[#This Row],[Generation (TWh)]]*10^9)</f>
        <v>400.54993999999994</v>
      </c>
    </row>
    <row r="11564" spans="1:21" x14ac:dyDescent="0.35">
      <c r="A11564" t="s">
        <v>2915</v>
      </c>
      <c r="B11564" t="s">
        <v>3239</v>
      </c>
      <c r="C11564" t="str">
        <f>SUBSTITUTE(Table1[[#This Row],[Fuel]],", ",",")</f>
        <v>fossil gas: natural gas</v>
      </c>
      <c r="D11564" t="s">
        <v>3239</v>
      </c>
      <c r="H11564" t="s">
        <v>3438</v>
      </c>
      <c r="I11564">
        <v>312.5</v>
      </c>
      <c r="J11564" t="s">
        <v>3447</v>
      </c>
      <c r="K11564">
        <v>2027</v>
      </c>
      <c r="L11564" t="s">
        <v>29</v>
      </c>
      <c r="M11564" t="s">
        <v>29</v>
      </c>
      <c r="N11564">
        <v>46.688899999999997</v>
      </c>
      <c r="O11564">
        <v>-92.047269999999997</v>
      </c>
      <c r="P11564" t="s">
        <v>3613</v>
      </c>
      <c r="Q11564" s="3">
        <f>Table1[[#This Row],[Capacity (MW)]]*0.395*8760*10^-6</f>
        <v>1.0813124999999999</v>
      </c>
      <c r="R11564" s="3" cm="1">
        <f t="array" ref="R11564">AVERAGE(VLOOKUP(_xlfn.TEXTSPLIT(Table1[[#This Row],[Fuel (no space after comma)]], ","), FuelList_Final_EF!$A$2:$B$65, 2, FALSE))</f>
        <v>53.06</v>
      </c>
      <c r="S11564" s="3">
        <f>Table1[[#This Row],[Generation (TWh)]]*10^9*VLOOKUP(Table1[[#This Row],[Turbine/Engine Technology]],Technology_HR!$A$2:$B$11,2,FALSE)*10^-6</f>
        <v>8162828.0625</v>
      </c>
      <c r="T11564" s="5">
        <f>Table1[[#This Row],[Fuel Consumption (mmBtu)]]*Table1[[#This Row],[Emission Factor (kg CO2/ mmBtu)]]*10^3</f>
        <v>433119656996.25006</v>
      </c>
      <c r="U11564" s="3">
        <f>Table1[[#This Row],[Emissions (g CO2)]]/(Table1[[#This Row],[Generation (TWh)]]*10^9)</f>
        <v>400.54994000000005</v>
      </c>
    </row>
    <row r="11565" spans="1:21" x14ac:dyDescent="0.35">
      <c r="A11565" t="s">
        <v>2632</v>
      </c>
      <c r="B11565" t="s">
        <v>3239</v>
      </c>
      <c r="C11565" t="str">
        <f>SUBSTITUTE(Table1[[#This Row],[Fuel]],", ",",")</f>
        <v>fossil gas: natural gas</v>
      </c>
      <c r="D11565" t="s">
        <v>3239</v>
      </c>
      <c r="H11565" t="s">
        <v>3442</v>
      </c>
      <c r="I11565">
        <v>50</v>
      </c>
      <c r="J11565" t="s">
        <v>3446</v>
      </c>
      <c r="K11565">
        <v>2021</v>
      </c>
      <c r="L11565" t="s">
        <v>29</v>
      </c>
      <c r="M11565" t="s">
        <v>29</v>
      </c>
      <c r="N11565">
        <v>29.646791</v>
      </c>
      <c r="O11565">
        <v>-95.054150000000007</v>
      </c>
      <c r="P11565" t="s">
        <v>3613</v>
      </c>
      <c r="Q11565" s="3">
        <f>Table1[[#This Row],[Capacity (MW)]]*0.395*8760*10^-6</f>
        <v>0.17301</v>
      </c>
      <c r="R11565" s="3" cm="1">
        <f t="array" ref="R11565">AVERAGE(VLOOKUP(_xlfn.TEXTSPLIT(Table1[[#This Row],[Fuel (no space after comma)]], ","), FuelList_Final_EF!$A$2:$B$65, 2, FALSE))</f>
        <v>53.06</v>
      </c>
      <c r="S11565" s="3">
        <f>Table1[[#This Row],[Generation (TWh)]]*10^9*VLOOKUP(Table1[[#This Row],[Turbine/Engine Technology]],Technology_HR!$A$2:$B$11,2,FALSE)*10^-6</f>
        <v>1033388.73</v>
      </c>
      <c r="T11565" s="5">
        <f>Table1[[#This Row],[Fuel Consumption (mmBtu)]]*Table1[[#This Row],[Emission Factor (kg CO2/ mmBtu)]]*10^3</f>
        <v>54831606013.800003</v>
      </c>
      <c r="U11565" s="3">
        <f>Table1[[#This Row],[Emissions (g CO2)]]/(Table1[[#This Row],[Generation (TWh)]]*10^9)</f>
        <v>316.92738000000003</v>
      </c>
    </row>
    <row r="11566" spans="1:21" x14ac:dyDescent="0.35">
      <c r="A11566" t="s">
        <v>2916</v>
      </c>
      <c r="B11566" t="s">
        <v>3239</v>
      </c>
      <c r="C11566" t="str">
        <f>SUBSTITUTE(Table1[[#This Row],[Fuel]],", ",",")</f>
        <v>fossil gas: natural gas</v>
      </c>
      <c r="D11566" t="s">
        <v>3239</v>
      </c>
      <c r="H11566" t="s">
        <v>3438</v>
      </c>
      <c r="I11566">
        <v>47.5</v>
      </c>
      <c r="J11566" t="s">
        <v>3446</v>
      </c>
      <c r="K11566">
        <v>1992</v>
      </c>
      <c r="L11566" t="s">
        <v>29</v>
      </c>
      <c r="M11566">
        <v>2032</v>
      </c>
      <c r="N11566">
        <v>36.343229000000001</v>
      </c>
      <c r="O11566">
        <v>-114.9207</v>
      </c>
      <c r="P11566" t="s">
        <v>3613</v>
      </c>
      <c r="Q11566" s="3">
        <f>Table1[[#This Row],[Capacity (MW)]]*0.395*8760*10^-6</f>
        <v>0.16435949999999999</v>
      </c>
      <c r="R11566" s="3" cm="1">
        <f t="array" ref="R11566">AVERAGE(VLOOKUP(_xlfn.TEXTSPLIT(Table1[[#This Row],[Fuel (no space after comma)]], ","), FuelList_Final_EF!$A$2:$B$65, 2, FALSE))</f>
        <v>53.06</v>
      </c>
      <c r="S11566" s="3">
        <f>Table1[[#This Row],[Generation (TWh)]]*10^9*VLOOKUP(Table1[[#This Row],[Turbine/Engine Technology]],Technology_HR!$A$2:$B$11,2,FALSE)*10^-6</f>
        <v>1240749.8654999998</v>
      </c>
      <c r="T11566" s="5">
        <f>Table1[[#This Row],[Fuel Consumption (mmBtu)]]*Table1[[#This Row],[Emission Factor (kg CO2/ mmBtu)]]*10^3</f>
        <v>65834187863.429993</v>
      </c>
      <c r="U11566" s="3">
        <f>Table1[[#This Row],[Emissions (g CO2)]]/(Table1[[#This Row],[Generation (TWh)]]*10^9)</f>
        <v>400.54993999999994</v>
      </c>
    </row>
    <row r="11567" spans="1:21" x14ac:dyDescent="0.35">
      <c r="A11567" t="s">
        <v>2917</v>
      </c>
      <c r="B11567" t="s">
        <v>3239</v>
      </c>
      <c r="C11567" t="str">
        <f>SUBSTITUTE(Table1[[#This Row],[Fuel]],", ",",")</f>
        <v>fossil gas: natural gas</v>
      </c>
      <c r="D11567" t="s">
        <v>3239</v>
      </c>
      <c r="H11567" t="s">
        <v>3438</v>
      </c>
      <c r="I11567">
        <v>47.5</v>
      </c>
      <c r="J11567" t="s">
        <v>3446</v>
      </c>
      <c r="K11567">
        <v>1992</v>
      </c>
      <c r="L11567" t="s">
        <v>29</v>
      </c>
      <c r="M11567">
        <v>2032</v>
      </c>
      <c r="N11567">
        <v>36.343229000000001</v>
      </c>
      <c r="O11567">
        <v>-114.9207</v>
      </c>
      <c r="P11567" t="s">
        <v>3613</v>
      </c>
      <c r="Q11567" s="3">
        <f>Table1[[#This Row],[Capacity (MW)]]*0.395*8760*10^-6</f>
        <v>0.16435949999999999</v>
      </c>
      <c r="R11567" s="3" cm="1">
        <f t="array" ref="R11567">AVERAGE(VLOOKUP(_xlfn.TEXTSPLIT(Table1[[#This Row],[Fuel (no space after comma)]], ","), FuelList_Final_EF!$A$2:$B$65, 2, FALSE))</f>
        <v>53.06</v>
      </c>
      <c r="S11567" s="3">
        <f>Table1[[#This Row],[Generation (TWh)]]*10^9*VLOOKUP(Table1[[#This Row],[Turbine/Engine Technology]],Technology_HR!$A$2:$B$11,2,FALSE)*10^-6</f>
        <v>1240749.8654999998</v>
      </c>
      <c r="T11567" s="5">
        <f>Table1[[#This Row],[Fuel Consumption (mmBtu)]]*Table1[[#This Row],[Emission Factor (kg CO2/ mmBtu)]]*10^3</f>
        <v>65834187863.429993</v>
      </c>
      <c r="U11567" s="3">
        <f>Table1[[#This Row],[Emissions (g CO2)]]/(Table1[[#This Row],[Generation (TWh)]]*10^9)</f>
        <v>400.54993999999994</v>
      </c>
    </row>
    <row r="11568" spans="1:21" x14ac:dyDescent="0.35">
      <c r="A11568" t="s">
        <v>2918</v>
      </c>
      <c r="B11568" t="s">
        <v>3239</v>
      </c>
      <c r="C11568" t="str">
        <f>SUBSTITUTE(Table1[[#This Row],[Fuel]],", ",",")</f>
        <v>fossil gas: natural gas</v>
      </c>
      <c r="D11568" t="s">
        <v>3239</v>
      </c>
      <c r="H11568" t="s">
        <v>3438</v>
      </c>
      <c r="I11568">
        <v>96</v>
      </c>
      <c r="J11568" t="s">
        <v>3446</v>
      </c>
      <c r="K11568">
        <v>1992</v>
      </c>
      <c r="L11568" t="s">
        <v>29</v>
      </c>
      <c r="M11568">
        <v>2030</v>
      </c>
      <c r="N11568">
        <v>36.225299999999997</v>
      </c>
      <c r="O11568">
        <v>-114.8783</v>
      </c>
      <c r="P11568" t="s">
        <v>3613</v>
      </c>
      <c r="Q11568" s="3">
        <f>Table1[[#This Row],[Capacity (MW)]]*0.395*8760*10^-6</f>
        <v>0.33217920000000001</v>
      </c>
      <c r="R11568" s="3" cm="1">
        <f t="array" ref="R11568">AVERAGE(VLOOKUP(_xlfn.TEXTSPLIT(Table1[[#This Row],[Fuel (no space after comma)]], ","), FuelList_Final_EF!$A$2:$B$65, 2, FALSE))</f>
        <v>53.06</v>
      </c>
      <c r="S11568" s="3">
        <f>Table1[[#This Row],[Generation (TWh)]]*10^9*VLOOKUP(Table1[[#This Row],[Turbine/Engine Technology]],Technology_HR!$A$2:$B$11,2,FALSE)*10^-6</f>
        <v>2507620.7807999998</v>
      </c>
      <c r="T11568" s="5">
        <f>Table1[[#This Row],[Fuel Consumption (mmBtu)]]*Table1[[#This Row],[Emission Factor (kg CO2/ mmBtu)]]*10^3</f>
        <v>133054358629.24799</v>
      </c>
      <c r="U11568" s="3">
        <f>Table1[[#This Row],[Emissions (g CO2)]]/(Table1[[#This Row],[Generation (TWh)]]*10^9)</f>
        <v>400.54993999999994</v>
      </c>
    </row>
    <row r="11569" spans="1:21" x14ac:dyDescent="0.35">
      <c r="A11569" t="s">
        <v>2919</v>
      </c>
      <c r="B11569" t="s">
        <v>3244</v>
      </c>
      <c r="C11569" t="str">
        <f>SUBSTITUTE(Table1[[#This Row],[Fuel]],", ",",")</f>
        <v>fossil gas: natural gas,other: other</v>
      </c>
      <c r="D11569" t="s">
        <v>3239</v>
      </c>
      <c r="E11569" t="s">
        <v>3432</v>
      </c>
      <c r="H11569" t="s">
        <v>3440</v>
      </c>
      <c r="I11569">
        <v>76</v>
      </c>
      <c r="J11569" t="s">
        <v>3446</v>
      </c>
      <c r="K11569">
        <v>2007</v>
      </c>
      <c r="L11569" t="s">
        <v>29</v>
      </c>
      <c r="M11569" t="s">
        <v>29</v>
      </c>
      <c r="N11569">
        <v>35.799798000000003</v>
      </c>
      <c r="O11569">
        <v>-114.9817</v>
      </c>
      <c r="P11569" t="s">
        <v>3613</v>
      </c>
      <c r="Q11569" s="3">
        <f>Table1[[#This Row],[Capacity (MW)]]*0.395*8760*10^-6</f>
        <v>0.26297520000000002</v>
      </c>
      <c r="R11569" s="3" cm="1">
        <f t="array" ref="R11569">AVERAGE(VLOOKUP(_xlfn.TEXTSPLIT(Table1[[#This Row],[Fuel (no space after comma)]], ","), FuelList_Final_EF!$A$2:$B$65, 2, FALSE))</f>
        <v>26.53</v>
      </c>
      <c r="S11569" s="3">
        <f>Table1[[#This Row],[Generation (TWh)]]*10^9*VLOOKUP(Table1[[#This Row],[Turbine/Engine Technology]],Technology_HR!$A$2:$B$11,2,FALSE)*10^-6</f>
        <v>2704699.9320000005</v>
      </c>
      <c r="T11569" s="5">
        <f>Table1[[#This Row],[Fuel Consumption (mmBtu)]]*Table1[[#This Row],[Emission Factor (kg CO2/ mmBtu)]]*10^3</f>
        <v>71755689195.960022</v>
      </c>
      <c r="U11569" s="3">
        <f>Table1[[#This Row],[Emissions (g CO2)]]/(Table1[[#This Row],[Generation (TWh)]]*10^9)</f>
        <v>272.86105000000003</v>
      </c>
    </row>
    <row r="11570" spans="1:21" x14ac:dyDescent="0.35">
      <c r="A11570" t="s">
        <v>2434</v>
      </c>
      <c r="B11570" t="s">
        <v>3240</v>
      </c>
      <c r="C11570" t="str">
        <f>SUBSTITUTE(Table1[[#This Row],[Fuel]],", ",",")</f>
        <v>fossil gas: natural gas,fossil liquids: diesel</v>
      </c>
      <c r="D11570" t="s">
        <v>3239</v>
      </c>
      <c r="E11570" t="s">
        <v>3258</v>
      </c>
      <c r="H11570" t="s">
        <v>3436</v>
      </c>
      <c r="I11570">
        <v>83.3</v>
      </c>
      <c r="J11570" t="s">
        <v>3447</v>
      </c>
      <c r="K11570" t="s">
        <v>29</v>
      </c>
      <c r="L11570" t="s">
        <v>29</v>
      </c>
      <c r="M11570" t="s">
        <v>29</v>
      </c>
      <c r="N11570">
        <v>33.647060000000003</v>
      </c>
      <c r="O11570">
        <v>-88.312092000000007</v>
      </c>
      <c r="P11570" t="s">
        <v>3613</v>
      </c>
      <c r="Q11570" s="3">
        <f>Table1[[#This Row],[Capacity (MW)]]*0.395*8760*10^-6</f>
        <v>0.28823466000000003</v>
      </c>
      <c r="R11570" s="3" cm="1">
        <f t="array" ref="R11570">AVERAGE(VLOOKUP(_xlfn.TEXTSPLIT(Table1[[#This Row],[Fuel (no space after comma)]], ","), FuelList_Final_EF!$A$2:$B$65, 2, FALSE))</f>
        <v>65.583341148886291</v>
      </c>
      <c r="S11570" s="3">
        <f>Table1[[#This Row],[Generation (TWh)]]*10^9*VLOOKUP(Table1[[#This Row],[Turbine/Engine Technology]],Technology_HR!$A$2:$B$11,2,FALSE)*10^-6</f>
        <v>3173463.6066000005</v>
      </c>
      <c r="T11570" s="5">
        <f>Table1[[#This Row],[Fuel Consumption (mmBtu)]]*Table1[[#This Row],[Emission Factor (kg CO2/ mmBtu)]]*10^3</f>
        <v>208126346335.2229</v>
      </c>
      <c r="U11570" s="3">
        <f>Table1[[#This Row],[Emissions (g CO2)]]/(Table1[[#This Row],[Generation (TWh)]]*10^9)</f>
        <v>722.072586049238</v>
      </c>
    </row>
    <row r="11571" spans="1:21" x14ac:dyDescent="0.35">
      <c r="A11571" t="s">
        <v>2434</v>
      </c>
      <c r="B11571" t="s">
        <v>3240</v>
      </c>
      <c r="C11571" t="str">
        <f>SUBSTITUTE(Table1[[#This Row],[Fuel]],", ",",")</f>
        <v>fossil gas: natural gas,fossil liquids: diesel</v>
      </c>
      <c r="D11571" t="s">
        <v>3239</v>
      </c>
      <c r="E11571" t="s">
        <v>3258</v>
      </c>
      <c r="H11571" t="s">
        <v>3436</v>
      </c>
      <c r="I11571">
        <v>83.3</v>
      </c>
      <c r="J11571" t="s">
        <v>3447</v>
      </c>
      <c r="K11571" t="s">
        <v>29</v>
      </c>
      <c r="L11571" t="s">
        <v>29</v>
      </c>
      <c r="M11571" t="s">
        <v>29</v>
      </c>
      <c r="N11571">
        <v>33.647060000000003</v>
      </c>
      <c r="O11571">
        <v>-88.312092000000007</v>
      </c>
      <c r="P11571" t="s">
        <v>3613</v>
      </c>
      <c r="Q11571" s="3">
        <f>Table1[[#This Row],[Capacity (MW)]]*0.395*8760*10^-6</f>
        <v>0.28823466000000003</v>
      </c>
      <c r="R11571" s="3" cm="1">
        <f t="array" ref="R11571">AVERAGE(VLOOKUP(_xlfn.TEXTSPLIT(Table1[[#This Row],[Fuel (no space after comma)]], ","), FuelList_Final_EF!$A$2:$B$65, 2, FALSE))</f>
        <v>65.583341148886291</v>
      </c>
      <c r="S11571" s="3">
        <f>Table1[[#This Row],[Generation (TWh)]]*10^9*VLOOKUP(Table1[[#This Row],[Turbine/Engine Technology]],Technology_HR!$A$2:$B$11,2,FALSE)*10^-6</f>
        <v>3173463.6066000005</v>
      </c>
      <c r="T11571" s="5">
        <f>Table1[[#This Row],[Fuel Consumption (mmBtu)]]*Table1[[#This Row],[Emission Factor (kg CO2/ mmBtu)]]*10^3</f>
        <v>208126346335.2229</v>
      </c>
      <c r="U11571" s="3">
        <f>Table1[[#This Row],[Emissions (g CO2)]]/(Table1[[#This Row],[Generation (TWh)]]*10^9)</f>
        <v>722.072586049238</v>
      </c>
    </row>
    <row r="11572" spans="1:21" x14ac:dyDescent="0.35">
      <c r="A11572" t="s">
        <v>2434</v>
      </c>
      <c r="B11572" t="s">
        <v>3240</v>
      </c>
      <c r="C11572" t="str">
        <f>SUBSTITUTE(Table1[[#This Row],[Fuel]],", ",",")</f>
        <v>fossil gas: natural gas,fossil liquids: diesel</v>
      </c>
      <c r="D11572" t="s">
        <v>3239</v>
      </c>
      <c r="E11572" t="s">
        <v>3258</v>
      </c>
      <c r="H11572" t="s">
        <v>3436</v>
      </c>
      <c r="I11572">
        <v>83.3</v>
      </c>
      <c r="J11572" t="s">
        <v>3447</v>
      </c>
      <c r="K11572" t="s">
        <v>29</v>
      </c>
      <c r="L11572" t="s">
        <v>29</v>
      </c>
      <c r="M11572" t="s">
        <v>29</v>
      </c>
      <c r="N11572">
        <v>33.647060000000003</v>
      </c>
      <c r="O11572">
        <v>-88.312092000000007</v>
      </c>
      <c r="P11572" t="s">
        <v>3613</v>
      </c>
      <c r="Q11572" s="3">
        <f>Table1[[#This Row],[Capacity (MW)]]*0.395*8760*10^-6</f>
        <v>0.28823466000000003</v>
      </c>
      <c r="R11572" s="3" cm="1">
        <f t="array" ref="R11572">AVERAGE(VLOOKUP(_xlfn.TEXTSPLIT(Table1[[#This Row],[Fuel (no space after comma)]], ","), FuelList_Final_EF!$A$2:$B$65, 2, FALSE))</f>
        <v>65.583341148886291</v>
      </c>
      <c r="S11572" s="3">
        <f>Table1[[#This Row],[Generation (TWh)]]*10^9*VLOOKUP(Table1[[#This Row],[Turbine/Engine Technology]],Technology_HR!$A$2:$B$11,2,FALSE)*10^-6</f>
        <v>3173463.6066000005</v>
      </c>
      <c r="T11572" s="5">
        <f>Table1[[#This Row],[Fuel Consumption (mmBtu)]]*Table1[[#This Row],[Emission Factor (kg CO2/ mmBtu)]]*10^3</f>
        <v>208126346335.2229</v>
      </c>
      <c r="U11572" s="3">
        <f>Table1[[#This Row],[Emissions (g CO2)]]/(Table1[[#This Row],[Generation (TWh)]]*10^9)</f>
        <v>722.072586049238</v>
      </c>
    </row>
    <row r="11573" spans="1:21" x14ac:dyDescent="0.35">
      <c r="A11573" t="s">
        <v>2434</v>
      </c>
      <c r="B11573" t="s">
        <v>3240</v>
      </c>
      <c r="C11573" t="str">
        <f>SUBSTITUTE(Table1[[#This Row],[Fuel]],", ",",")</f>
        <v>fossil gas: natural gas,fossil liquids: diesel</v>
      </c>
      <c r="D11573" t="s">
        <v>3239</v>
      </c>
      <c r="E11573" t="s">
        <v>3258</v>
      </c>
      <c r="H11573" t="s">
        <v>3436</v>
      </c>
      <c r="I11573">
        <v>83.3</v>
      </c>
      <c r="J11573" t="s">
        <v>3447</v>
      </c>
      <c r="K11573" t="s">
        <v>29</v>
      </c>
      <c r="L11573" t="s">
        <v>29</v>
      </c>
      <c r="M11573" t="s">
        <v>29</v>
      </c>
      <c r="N11573">
        <v>33.647060000000003</v>
      </c>
      <c r="O11573">
        <v>-88.312092000000007</v>
      </c>
      <c r="P11573" t="s">
        <v>3613</v>
      </c>
      <c r="Q11573" s="3">
        <f>Table1[[#This Row],[Capacity (MW)]]*0.395*8760*10^-6</f>
        <v>0.28823466000000003</v>
      </c>
      <c r="R11573" s="3" cm="1">
        <f t="array" ref="R11573">AVERAGE(VLOOKUP(_xlfn.TEXTSPLIT(Table1[[#This Row],[Fuel (no space after comma)]], ","), FuelList_Final_EF!$A$2:$B$65, 2, FALSE))</f>
        <v>65.583341148886291</v>
      </c>
      <c r="S11573" s="3">
        <f>Table1[[#This Row],[Generation (TWh)]]*10^9*VLOOKUP(Table1[[#This Row],[Turbine/Engine Technology]],Technology_HR!$A$2:$B$11,2,FALSE)*10^-6</f>
        <v>3173463.6066000005</v>
      </c>
      <c r="T11573" s="5">
        <f>Table1[[#This Row],[Fuel Consumption (mmBtu)]]*Table1[[#This Row],[Emission Factor (kg CO2/ mmBtu)]]*10^3</f>
        <v>208126346335.2229</v>
      </c>
      <c r="U11573" s="3">
        <f>Table1[[#This Row],[Emissions (g CO2)]]/(Table1[[#This Row],[Generation (TWh)]]*10^9)</f>
        <v>722.072586049238</v>
      </c>
    </row>
    <row r="11574" spans="1:21" x14ac:dyDescent="0.35">
      <c r="A11574" t="s">
        <v>2434</v>
      </c>
      <c r="B11574" t="s">
        <v>3240</v>
      </c>
      <c r="C11574" t="str">
        <f>SUBSTITUTE(Table1[[#This Row],[Fuel]],", ",",")</f>
        <v>fossil gas: natural gas,fossil liquids: diesel</v>
      </c>
      <c r="D11574" t="s">
        <v>3239</v>
      </c>
      <c r="E11574" t="s">
        <v>3258</v>
      </c>
      <c r="H11574" t="s">
        <v>3436</v>
      </c>
      <c r="I11574">
        <v>83.3</v>
      </c>
      <c r="J11574" t="s">
        <v>3447</v>
      </c>
      <c r="K11574" t="s">
        <v>29</v>
      </c>
      <c r="L11574" t="s">
        <v>29</v>
      </c>
      <c r="M11574" t="s">
        <v>29</v>
      </c>
      <c r="N11574">
        <v>33.647060000000003</v>
      </c>
      <c r="O11574">
        <v>-88.312092000000007</v>
      </c>
      <c r="P11574" t="s">
        <v>3613</v>
      </c>
      <c r="Q11574" s="3">
        <f>Table1[[#This Row],[Capacity (MW)]]*0.395*8760*10^-6</f>
        <v>0.28823466000000003</v>
      </c>
      <c r="R11574" s="3" cm="1">
        <f t="array" ref="R11574">AVERAGE(VLOOKUP(_xlfn.TEXTSPLIT(Table1[[#This Row],[Fuel (no space after comma)]], ","), FuelList_Final_EF!$A$2:$B$65, 2, FALSE))</f>
        <v>65.583341148886291</v>
      </c>
      <c r="S11574" s="3">
        <f>Table1[[#This Row],[Generation (TWh)]]*10^9*VLOOKUP(Table1[[#This Row],[Turbine/Engine Technology]],Technology_HR!$A$2:$B$11,2,FALSE)*10^-6</f>
        <v>3173463.6066000005</v>
      </c>
      <c r="T11574" s="5">
        <f>Table1[[#This Row],[Fuel Consumption (mmBtu)]]*Table1[[#This Row],[Emission Factor (kg CO2/ mmBtu)]]*10^3</f>
        <v>208126346335.2229</v>
      </c>
      <c r="U11574" s="3">
        <f>Table1[[#This Row],[Emissions (g CO2)]]/(Table1[[#This Row],[Generation (TWh)]]*10^9)</f>
        <v>722.072586049238</v>
      </c>
    </row>
    <row r="11575" spans="1:21" x14ac:dyDescent="0.35">
      <c r="A11575" t="s">
        <v>2434</v>
      </c>
      <c r="B11575" t="s">
        <v>3240</v>
      </c>
      <c r="C11575" t="str">
        <f>SUBSTITUTE(Table1[[#This Row],[Fuel]],", ",",")</f>
        <v>fossil gas: natural gas,fossil liquids: diesel</v>
      </c>
      <c r="D11575" t="s">
        <v>3239</v>
      </c>
      <c r="E11575" t="s">
        <v>3258</v>
      </c>
      <c r="H11575" t="s">
        <v>3436</v>
      </c>
      <c r="I11575">
        <v>83.3</v>
      </c>
      <c r="J11575" t="s">
        <v>3447</v>
      </c>
      <c r="K11575" t="s">
        <v>29</v>
      </c>
      <c r="L11575" t="s">
        <v>29</v>
      </c>
      <c r="M11575" t="s">
        <v>29</v>
      </c>
      <c r="N11575">
        <v>33.647060000000003</v>
      </c>
      <c r="O11575">
        <v>-88.312092000000007</v>
      </c>
      <c r="P11575" t="s">
        <v>3613</v>
      </c>
      <c r="Q11575" s="3">
        <f>Table1[[#This Row],[Capacity (MW)]]*0.395*8760*10^-6</f>
        <v>0.28823466000000003</v>
      </c>
      <c r="R11575" s="3" cm="1">
        <f t="array" ref="R11575">AVERAGE(VLOOKUP(_xlfn.TEXTSPLIT(Table1[[#This Row],[Fuel (no space after comma)]], ","), FuelList_Final_EF!$A$2:$B$65, 2, FALSE))</f>
        <v>65.583341148886291</v>
      </c>
      <c r="S11575" s="3">
        <f>Table1[[#This Row],[Generation (TWh)]]*10^9*VLOOKUP(Table1[[#This Row],[Turbine/Engine Technology]],Technology_HR!$A$2:$B$11,2,FALSE)*10^-6</f>
        <v>3173463.6066000005</v>
      </c>
      <c r="T11575" s="5">
        <f>Table1[[#This Row],[Fuel Consumption (mmBtu)]]*Table1[[#This Row],[Emission Factor (kg CO2/ mmBtu)]]*10^3</f>
        <v>208126346335.2229</v>
      </c>
      <c r="U11575" s="3">
        <f>Table1[[#This Row],[Emissions (g CO2)]]/(Table1[[#This Row],[Generation (TWh)]]*10^9)</f>
        <v>722.072586049238</v>
      </c>
    </row>
    <row r="11576" spans="1:21" x14ac:dyDescent="0.35">
      <c r="A11576" t="s">
        <v>2920</v>
      </c>
      <c r="B11576" t="s">
        <v>3281</v>
      </c>
      <c r="C11576" t="str">
        <f>SUBSTITUTE(Table1[[#This Row],[Fuel]],", ",",")</f>
        <v>fossil gas: natural gas,coal: unknown</v>
      </c>
      <c r="D11576" t="s">
        <v>3239</v>
      </c>
      <c r="E11576" t="s">
        <v>3645</v>
      </c>
      <c r="H11576" t="s">
        <v>3440</v>
      </c>
      <c r="I11576">
        <v>98</v>
      </c>
      <c r="J11576" t="s">
        <v>3446</v>
      </c>
      <c r="K11576">
        <v>2016</v>
      </c>
      <c r="L11576" t="s">
        <v>29</v>
      </c>
      <c r="M11576" t="s">
        <v>29</v>
      </c>
      <c r="N11576">
        <v>40.939036000000002</v>
      </c>
      <c r="O11576">
        <v>-80.368058000000005</v>
      </c>
      <c r="P11576" t="s">
        <v>3613</v>
      </c>
      <c r="Q11576" s="3">
        <f>Table1[[#This Row],[Capacity (MW)]]*0.395*8760*10^-6</f>
        <v>0.3390996</v>
      </c>
      <c r="R11576" s="3" cm="1">
        <f t="array" ref="R11576">AVERAGE(VLOOKUP(_xlfn.TEXTSPLIT(Table1[[#This Row],[Fuel (no space after comma)]], ","), FuelList_Final_EF!$A$2:$B$65, 2, FALSE))</f>
        <v>76.661787032156042</v>
      </c>
      <c r="S11576" s="3">
        <f>Table1[[#This Row],[Generation (TWh)]]*10^9*VLOOKUP(Table1[[#This Row],[Turbine/Engine Technology]],Technology_HR!$A$2:$B$11,2,FALSE)*10^-6</f>
        <v>3487639.3859999999</v>
      </c>
      <c r="T11576" s="5">
        <f>Table1[[#This Row],[Fuel Consumption (mmBtu)]]*Table1[[#This Row],[Emission Factor (kg CO2/ mmBtu)]]*10^3</f>
        <v>267368667854.49146</v>
      </c>
      <c r="U11576" s="3">
        <f>Table1[[#This Row],[Emissions (g CO2)]]/(Table1[[#This Row],[Generation (TWh)]]*10^9)</f>
        <v>788.4664796257249</v>
      </c>
    </row>
    <row r="11577" spans="1:21" x14ac:dyDescent="0.35">
      <c r="A11577" t="s">
        <v>2920</v>
      </c>
      <c r="B11577" t="s">
        <v>3281</v>
      </c>
      <c r="C11577" t="str">
        <f>SUBSTITUTE(Table1[[#This Row],[Fuel]],", ",",")</f>
        <v>fossil gas: natural gas,coal: unknown</v>
      </c>
      <c r="D11577" t="s">
        <v>3239</v>
      </c>
      <c r="E11577" t="s">
        <v>3645</v>
      </c>
      <c r="H11577" t="s">
        <v>3440</v>
      </c>
      <c r="I11577">
        <v>114</v>
      </c>
      <c r="J11577" t="s">
        <v>3446</v>
      </c>
      <c r="K11577">
        <v>2016</v>
      </c>
      <c r="L11577" t="s">
        <v>29</v>
      </c>
      <c r="M11577" t="s">
        <v>29</v>
      </c>
      <c r="N11577">
        <v>40.939036000000002</v>
      </c>
      <c r="O11577">
        <v>-80.368058000000005</v>
      </c>
      <c r="P11577" t="s">
        <v>3613</v>
      </c>
      <c r="Q11577" s="3">
        <f>Table1[[#This Row],[Capacity (MW)]]*0.395*8760*10^-6</f>
        <v>0.39446279999999995</v>
      </c>
      <c r="R11577" s="3" cm="1">
        <f t="array" ref="R11577">AVERAGE(VLOOKUP(_xlfn.TEXTSPLIT(Table1[[#This Row],[Fuel (no space after comma)]], ","), FuelList_Final_EF!$A$2:$B$65, 2, FALSE))</f>
        <v>76.661787032156042</v>
      </c>
      <c r="S11577" s="3">
        <f>Table1[[#This Row],[Generation (TWh)]]*10^9*VLOOKUP(Table1[[#This Row],[Turbine/Engine Technology]],Technology_HR!$A$2:$B$11,2,FALSE)*10^-6</f>
        <v>4057049.8979999991</v>
      </c>
      <c r="T11577" s="5">
        <f>Table1[[#This Row],[Fuel Consumption (mmBtu)]]*Table1[[#This Row],[Emission Factor (kg CO2/ mmBtu)]]*10^3</f>
        <v>311020695259.30634</v>
      </c>
      <c r="U11577" s="3">
        <f>Table1[[#This Row],[Emissions (g CO2)]]/(Table1[[#This Row],[Generation (TWh)]]*10^9)</f>
        <v>788.4664796257249</v>
      </c>
    </row>
    <row r="11578" spans="1:21" x14ac:dyDescent="0.35">
      <c r="A11578" t="s">
        <v>2920</v>
      </c>
      <c r="B11578" t="s">
        <v>3281</v>
      </c>
      <c r="C11578" t="str">
        <f>SUBSTITUTE(Table1[[#This Row],[Fuel]],", ",",")</f>
        <v>fossil gas: natural gas,coal: unknown</v>
      </c>
      <c r="D11578" t="s">
        <v>3239</v>
      </c>
      <c r="E11578" t="s">
        <v>3645</v>
      </c>
      <c r="H11578" t="s">
        <v>3440</v>
      </c>
      <c r="I11578">
        <v>136</v>
      </c>
      <c r="J11578" t="s">
        <v>3446</v>
      </c>
      <c r="K11578">
        <v>2016</v>
      </c>
      <c r="L11578" t="s">
        <v>29</v>
      </c>
      <c r="M11578" t="s">
        <v>29</v>
      </c>
      <c r="N11578">
        <v>40.939036000000002</v>
      </c>
      <c r="O11578">
        <v>-80.368058000000005</v>
      </c>
      <c r="P11578" t="s">
        <v>3613</v>
      </c>
      <c r="Q11578" s="3">
        <f>Table1[[#This Row],[Capacity (MW)]]*0.395*8760*10^-6</f>
        <v>0.47058719999999998</v>
      </c>
      <c r="R11578" s="3" cm="1">
        <f t="array" ref="R11578">AVERAGE(VLOOKUP(_xlfn.TEXTSPLIT(Table1[[#This Row],[Fuel (no space after comma)]], ","), FuelList_Final_EF!$A$2:$B$65, 2, FALSE))</f>
        <v>76.661787032156042</v>
      </c>
      <c r="S11578" s="3">
        <f>Table1[[#This Row],[Generation (TWh)]]*10^9*VLOOKUP(Table1[[#This Row],[Turbine/Engine Technology]],Technology_HR!$A$2:$B$11,2,FALSE)*10^-6</f>
        <v>4839989.352</v>
      </c>
      <c r="T11578" s="5">
        <f>Table1[[#This Row],[Fuel Consumption (mmBtu)]]*Table1[[#This Row],[Emission Factor (kg CO2/ mmBtu)]]*10^3</f>
        <v>371042232940.92688</v>
      </c>
      <c r="U11578" s="3">
        <f>Table1[[#This Row],[Emissions (g CO2)]]/(Table1[[#This Row],[Generation (TWh)]]*10^9)</f>
        <v>788.46647962572479</v>
      </c>
    </row>
    <row r="11579" spans="1:21" x14ac:dyDescent="0.35">
      <c r="A11579" t="s">
        <v>2921</v>
      </c>
      <c r="B11579" t="s">
        <v>3239</v>
      </c>
      <c r="C11579" t="str">
        <f>SUBSTITUTE(Table1[[#This Row],[Fuel]],", ",",")</f>
        <v>fossil gas: natural gas</v>
      </c>
      <c r="D11579" t="s">
        <v>3239</v>
      </c>
      <c r="H11579" t="s">
        <v>3438</v>
      </c>
      <c r="I11579">
        <v>392</v>
      </c>
      <c r="J11579" t="s">
        <v>3446</v>
      </c>
      <c r="K11579">
        <v>2004</v>
      </c>
      <c r="L11579" t="s">
        <v>29</v>
      </c>
      <c r="M11579" t="s">
        <v>29</v>
      </c>
      <c r="N11579">
        <v>42.322380000000003</v>
      </c>
      <c r="O11579">
        <v>-86.293679999999995</v>
      </c>
      <c r="P11579" t="s">
        <v>3613</v>
      </c>
      <c r="Q11579" s="3">
        <f>Table1[[#This Row],[Capacity (MW)]]*0.395*8760*10^-6</f>
        <v>1.3563984</v>
      </c>
      <c r="R11579" s="3" cm="1">
        <f t="array" ref="R11579">AVERAGE(VLOOKUP(_xlfn.TEXTSPLIT(Table1[[#This Row],[Fuel (no space after comma)]], ","), FuelList_Final_EF!$A$2:$B$65, 2, FALSE))</f>
        <v>53.06</v>
      </c>
      <c r="S11579" s="3">
        <f>Table1[[#This Row],[Generation (TWh)]]*10^9*VLOOKUP(Table1[[#This Row],[Turbine/Engine Technology]],Technology_HR!$A$2:$B$11,2,FALSE)*10^-6</f>
        <v>10239451.521599999</v>
      </c>
      <c r="T11579" s="5">
        <f>Table1[[#This Row],[Fuel Consumption (mmBtu)]]*Table1[[#This Row],[Emission Factor (kg CO2/ mmBtu)]]*10^3</f>
        <v>543305297736.09589</v>
      </c>
      <c r="U11579" s="3">
        <f>Table1[[#This Row],[Emissions (g CO2)]]/(Table1[[#This Row],[Generation (TWh)]]*10^9)</f>
        <v>400.54993999999994</v>
      </c>
    </row>
    <row r="11580" spans="1:21" x14ac:dyDescent="0.35">
      <c r="A11580" t="s">
        <v>2921</v>
      </c>
      <c r="B11580" t="s">
        <v>3239</v>
      </c>
      <c r="C11580" t="str">
        <f>SUBSTITUTE(Table1[[#This Row],[Fuel]],", ",",")</f>
        <v>fossil gas: natural gas</v>
      </c>
      <c r="D11580" t="s">
        <v>3239</v>
      </c>
      <c r="H11580" t="s">
        <v>3438</v>
      </c>
      <c r="I11580">
        <v>392</v>
      </c>
      <c r="J11580" t="s">
        <v>3446</v>
      </c>
      <c r="K11580">
        <v>2004</v>
      </c>
      <c r="L11580" t="s">
        <v>29</v>
      </c>
      <c r="M11580" t="s">
        <v>29</v>
      </c>
      <c r="N11580">
        <v>42.322380000000003</v>
      </c>
      <c r="O11580">
        <v>-86.293679999999995</v>
      </c>
      <c r="P11580" t="s">
        <v>3613</v>
      </c>
      <c r="Q11580" s="3">
        <f>Table1[[#This Row],[Capacity (MW)]]*0.395*8760*10^-6</f>
        <v>1.3563984</v>
      </c>
      <c r="R11580" s="3" cm="1">
        <f t="array" ref="R11580">AVERAGE(VLOOKUP(_xlfn.TEXTSPLIT(Table1[[#This Row],[Fuel (no space after comma)]], ","), FuelList_Final_EF!$A$2:$B$65, 2, FALSE))</f>
        <v>53.06</v>
      </c>
      <c r="S11580" s="3">
        <f>Table1[[#This Row],[Generation (TWh)]]*10^9*VLOOKUP(Table1[[#This Row],[Turbine/Engine Technology]],Technology_HR!$A$2:$B$11,2,FALSE)*10^-6</f>
        <v>10239451.521599999</v>
      </c>
      <c r="T11580" s="5">
        <f>Table1[[#This Row],[Fuel Consumption (mmBtu)]]*Table1[[#This Row],[Emission Factor (kg CO2/ mmBtu)]]*10^3</f>
        <v>543305297736.09589</v>
      </c>
      <c r="U11580" s="3">
        <f>Table1[[#This Row],[Emissions (g CO2)]]/(Table1[[#This Row],[Generation (TWh)]]*10^9)</f>
        <v>400.54993999999994</v>
      </c>
    </row>
    <row r="11581" spans="1:21" x14ac:dyDescent="0.35">
      <c r="A11581" t="s">
        <v>2921</v>
      </c>
      <c r="B11581" t="s">
        <v>3239</v>
      </c>
      <c r="C11581" t="str">
        <f>SUBSTITUTE(Table1[[#This Row],[Fuel]],", ",",")</f>
        <v>fossil gas: natural gas</v>
      </c>
      <c r="D11581" t="s">
        <v>3239</v>
      </c>
      <c r="H11581" t="s">
        <v>3438</v>
      </c>
      <c r="I11581">
        <v>392</v>
      </c>
      <c r="J11581" t="s">
        <v>3446</v>
      </c>
      <c r="K11581">
        <v>2004</v>
      </c>
      <c r="L11581" t="s">
        <v>29</v>
      </c>
      <c r="M11581" t="s">
        <v>29</v>
      </c>
      <c r="N11581">
        <v>42.322380000000003</v>
      </c>
      <c r="O11581">
        <v>-86.293679999999995</v>
      </c>
      <c r="P11581" t="s">
        <v>3613</v>
      </c>
      <c r="Q11581" s="3">
        <f>Table1[[#This Row],[Capacity (MW)]]*0.395*8760*10^-6</f>
        <v>1.3563984</v>
      </c>
      <c r="R11581" s="3" cm="1">
        <f t="array" ref="R11581">AVERAGE(VLOOKUP(_xlfn.TEXTSPLIT(Table1[[#This Row],[Fuel (no space after comma)]], ","), FuelList_Final_EF!$A$2:$B$65, 2, FALSE))</f>
        <v>53.06</v>
      </c>
      <c r="S11581" s="3">
        <f>Table1[[#This Row],[Generation (TWh)]]*10^9*VLOOKUP(Table1[[#This Row],[Turbine/Engine Technology]],Technology_HR!$A$2:$B$11,2,FALSE)*10^-6</f>
        <v>10239451.521599999</v>
      </c>
      <c r="T11581" s="5">
        <f>Table1[[#This Row],[Fuel Consumption (mmBtu)]]*Table1[[#This Row],[Emission Factor (kg CO2/ mmBtu)]]*10^3</f>
        <v>543305297736.09589</v>
      </c>
      <c r="U11581" s="3">
        <f>Table1[[#This Row],[Emissions (g CO2)]]/(Table1[[#This Row],[Generation (TWh)]]*10^9)</f>
        <v>400.54993999999994</v>
      </c>
    </row>
    <row r="11582" spans="1:21" x14ac:dyDescent="0.35">
      <c r="A11582" t="s">
        <v>2495</v>
      </c>
      <c r="B11582" t="s">
        <v>3243</v>
      </c>
      <c r="C11582" t="str">
        <f>SUBSTITUTE(Table1[[#This Row],[Fuel]],", ",",")</f>
        <v>fossil gas: natural gas,fossil liquids: fuel oil</v>
      </c>
      <c r="D11582" t="s">
        <v>3239</v>
      </c>
      <c r="E11582" t="s">
        <v>3275</v>
      </c>
      <c r="H11582" t="s">
        <v>3440</v>
      </c>
      <c r="I11582">
        <v>460</v>
      </c>
      <c r="J11582" t="s">
        <v>3446</v>
      </c>
      <c r="K11582">
        <v>1975</v>
      </c>
      <c r="L11582" t="s">
        <v>29</v>
      </c>
      <c r="M11582" t="s">
        <v>29</v>
      </c>
      <c r="N11582">
        <v>41.283996999999999</v>
      </c>
      <c r="O11582">
        <v>-72.904319999999998</v>
      </c>
      <c r="P11582" t="s">
        <v>3613</v>
      </c>
      <c r="Q11582" s="3">
        <f>Table1[[#This Row],[Capacity (MW)]]*0.395*8760*10^-6</f>
        <v>1.5916920000000001</v>
      </c>
      <c r="R11582" s="3" cm="1">
        <f t="array" ref="R11582">AVERAGE(VLOOKUP(_xlfn.TEXTSPLIT(Table1[[#This Row],[Fuel (no space after comma)]], ","), FuelList_Final_EF!$A$2:$B$65, 2, FALSE))</f>
        <v>65.583341148886291</v>
      </c>
      <c r="S11582" s="3">
        <f>Table1[[#This Row],[Generation (TWh)]]*10^9*VLOOKUP(Table1[[#This Row],[Turbine/Engine Technology]],Technology_HR!$A$2:$B$11,2,FALSE)*10^-6</f>
        <v>16370552.219999999</v>
      </c>
      <c r="T11582" s="5">
        <f>Table1[[#This Row],[Fuel Consumption (mmBtu)]]*Table1[[#This Row],[Emission Factor (kg CO2/ mmBtu)]]*10^3</f>
        <v>1073635511039.9177</v>
      </c>
      <c r="U11582" s="3">
        <f>Table1[[#This Row],[Emissions (g CO2)]]/(Table1[[#This Row],[Generation (TWh)]]*10^9)</f>
        <v>674.52466371629544</v>
      </c>
    </row>
    <row r="11583" spans="1:21" x14ac:dyDescent="0.35">
      <c r="A11583" t="s">
        <v>2495</v>
      </c>
      <c r="B11583" t="s">
        <v>3400</v>
      </c>
      <c r="C11583" t="str">
        <f>SUBSTITUTE(Table1[[#This Row],[Fuel]],", ",",")</f>
        <v>fossil liquids: kerosene,fossil gas: natural gas</v>
      </c>
      <c r="D11583" t="s">
        <v>3349</v>
      </c>
      <c r="E11583" t="s">
        <v>3239</v>
      </c>
      <c r="H11583" t="s">
        <v>3436</v>
      </c>
      <c r="I11583">
        <v>61</v>
      </c>
      <c r="J11583" t="s">
        <v>3446</v>
      </c>
      <c r="K11583">
        <v>2012</v>
      </c>
      <c r="L11583" t="s">
        <v>29</v>
      </c>
      <c r="M11583" t="s">
        <v>29</v>
      </c>
      <c r="N11583">
        <v>41.283996999999999</v>
      </c>
      <c r="O11583">
        <v>-72.904319999999998</v>
      </c>
      <c r="P11583" t="s">
        <v>3613</v>
      </c>
      <c r="Q11583" s="3">
        <f>Table1[[#This Row],[Capacity (MW)]]*0.395*8760*10^-6</f>
        <v>0.21107220000000002</v>
      </c>
      <c r="R11583" s="3" cm="1">
        <f t="array" ref="R11583">AVERAGE(VLOOKUP(_xlfn.TEXTSPLIT(Table1[[#This Row],[Fuel (no space after comma)]], ","), FuelList_Final_EF!$A$2:$B$65, 2, FALSE))</f>
        <v>64.13</v>
      </c>
      <c r="S11583" s="3">
        <f>Table1[[#This Row],[Generation (TWh)]]*10^9*VLOOKUP(Table1[[#This Row],[Turbine/Engine Technology]],Technology_HR!$A$2:$B$11,2,FALSE)*10^-6</f>
        <v>2323904.9220000003</v>
      </c>
      <c r="T11583" s="5">
        <f>Table1[[#This Row],[Fuel Consumption (mmBtu)]]*Table1[[#This Row],[Emission Factor (kg CO2/ mmBtu)]]*10^3</f>
        <v>149032022647.86002</v>
      </c>
      <c r="U11583" s="3">
        <f>Table1[[#This Row],[Emissions (g CO2)]]/(Table1[[#This Row],[Generation (TWh)]]*10^9)</f>
        <v>706.07129999999995</v>
      </c>
    </row>
    <row r="11584" spans="1:21" x14ac:dyDescent="0.35">
      <c r="A11584" t="s">
        <v>2495</v>
      </c>
      <c r="B11584" t="s">
        <v>3400</v>
      </c>
      <c r="C11584" t="str">
        <f>SUBSTITUTE(Table1[[#This Row],[Fuel]],", ",",")</f>
        <v>fossil liquids: kerosene,fossil gas: natural gas</v>
      </c>
      <c r="D11584" t="s">
        <v>3349</v>
      </c>
      <c r="E11584" t="s">
        <v>3239</v>
      </c>
      <c r="H11584" t="s">
        <v>3436</v>
      </c>
      <c r="I11584">
        <v>61</v>
      </c>
      <c r="J11584" t="s">
        <v>3446</v>
      </c>
      <c r="K11584">
        <v>2012</v>
      </c>
      <c r="L11584" t="s">
        <v>29</v>
      </c>
      <c r="M11584" t="s">
        <v>29</v>
      </c>
      <c r="N11584">
        <v>41.283996999999999</v>
      </c>
      <c r="O11584">
        <v>-72.904319999999998</v>
      </c>
      <c r="P11584" t="s">
        <v>3613</v>
      </c>
      <c r="Q11584" s="3">
        <f>Table1[[#This Row],[Capacity (MW)]]*0.395*8760*10^-6</f>
        <v>0.21107220000000002</v>
      </c>
      <c r="R11584" s="3" cm="1">
        <f t="array" ref="R11584">AVERAGE(VLOOKUP(_xlfn.TEXTSPLIT(Table1[[#This Row],[Fuel (no space after comma)]], ","), FuelList_Final_EF!$A$2:$B$65, 2, FALSE))</f>
        <v>64.13</v>
      </c>
      <c r="S11584" s="3">
        <f>Table1[[#This Row],[Generation (TWh)]]*10^9*VLOOKUP(Table1[[#This Row],[Turbine/Engine Technology]],Technology_HR!$A$2:$B$11,2,FALSE)*10^-6</f>
        <v>2323904.9220000003</v>
      </c>
      <c r="T11584" s="5">
        <f>Table1[[#This Row],[Fuel Consumption (mmBtu)]]*Table1[[#This Row],[Emission Factor (kg CO2/ mmBtu)]]*10^3</f>
        <v>149032022647.86002</v>
      </c>
      <c r="U11584" s="3">
        <f>Table1[[#This Row],[Emissions (g CO2)]]/(Table1[[#This Row],[Generation (TWh)]]*10^9)</f>
        <v>706.07129999999995</v>
      </c>
    </row>
    <row r="11585" spans="1:21" x14ac:dyDescent="0.35">
      <c r="A11585" t="s">
        <v>2495</v>
      </c>
      <c r="B11585" t="s">
        <v>3400</v>
      </c>
      <c r="C11585" t="str">
        <f>SUBSTITUTE(Table1[[#This Row],[Fuel]],", ",",")</f>
        <v>fossil liquids: kerosene,fossil gas: natural gas</v>
      </c>
      <c r="D11585" t="s">
        <v>3349</v>
      </c>
      <c r="E11585" t="s">
        <v>3239</v>
      </c>
      <c r="H11585" t="s">
        <v>3436</v>
      </c>
      <c r="I11585">
        <v>61</v>
      </c>
      <c r="J11585" t="s">
        <v>3446</v>
      </c>
      <c r="K11585">
        <v>2012</v>
      </c>
      <c r="L11585" t="s">
        <v>29</v>
      </c>
      <c r="M11585" t="s">
        <v>29</v>
      </c>
      <c r="N11585">
        <v>41.283996999999999</v>
      </c>
      <c r="O11585">
        <v>-72.904319999999998</v>
      </c>
      <c r="P11585" t="s">
        <v>3613</v>
      </c>
      <c r="Q11585" s="3">
        <f>Table1[[#This Row],[Capacity (MW)]]*0.395*8760*10^-6</f>
        <v>0.21107220000000002</v>
      </c>
      <c r="R11585" s="3" cm="1">
        <f t="array" ref="R11585">AVERAGE(VLOOKUP(_xlfn.TEXTSPLIT(Table1[[#This Row],[Fuel (no space after comma)]], ","), FuelList_Final_EF!$A$2:$B$65, 2, FALSE))</f>
        <v>64.13</v>
      </c>
      <c r="S11585" s="3">
        <f>Table1[[#This Row],[Generation (TWh)]]*10^9*VLOOKUP(Table1[[#This Row],[Turbine/Engine Technology]],Technology_HR!$A$2:$B$11,2,FALSE)*10^-6</f>
        <v>2323904.9220000003</v>
      </c>
      <c r="T11585" s="5">
        <f>Table1[[#This Row],[Fuel Consumption (mmBtu)]]*Table1[[#This Row],[Emission Factor (kg CO2/ mmBtu)]]*10^3</f>
        <v>149032022647.86002</v>
      </c>
      <c r="U11585" s="3">
        <f>Table1[[#This Row],[Emissions (g CO2)]]/(Table1[[#This Row],[Generation (TWh)]]*10^9)</f>
        <v>706.07129999999995</v>
      </c>
    </row>
    <row r="11586" spans="1:21" x14ac:dyDescent="0.35">
      <c r="A11586" t="s">
        <v>2922</v>
      </c>
      <c r="B11586" t="s">
        <v>3239</v>
      </c>
      <c r="C11586" t="str">
        <f>SUBSTITUTE(Table1[[#This Row],[Fuel]],", ",",")</f>
        <v>fossil gas: natural gas</v>
      </c>
      <c r="D11586" t="s">
        <v>3239</v>
      </c>
      <c r="H11586" t="s">
        <v>3436</v>
      </c>
      <c r="I11586">
        <v>250</v>
      </c>
      <c r="J11586" t="s">
        <v>3446</v>
      </c>
      <c r="K11586">
        <v>2020</v>
      </c>
      <c r="L11586" t="s">
        <v>29</v>
      </c>
      <c r="M11586" t="s">
        <v>29</v>
      </c>
      <c r="N11586">
        <v>30.008099999999999</v>
      </c>
      <c r="O11586">
        <v>-89.937200000000004</v>
      </c>
      <c r="P11586" t="s">
        <v>3613</v>
      </c>
      <c r="Q11586" s="3">
        <f>Table1[[#This Row],[Capacity (MW)]]*0.395*8760*10^-6</f>
        <v>0.86504999999999999</v>
      </c>
      <c r="R11586" s="3" cm="1">
        <f t="array" ref="R11586">AVERAGE(VLOOKUP(_xlfn.TEXTSPLIT(Table1[[#This Row],[Fuel (no space after comma)]], ","), FuelList_Final_EF!$A$2:$B$65, 2, FALSE))</f>
        <v>53.06</v>
      </c>
      <c r="S11586" s="3">
        <f>Table1[[#This Row],[Generation (TWh)]]*10^9*VLOOKUP(Table1[[#This Row],[Turbine/Engine Technology]],Technology_HR!$A$2:$B$11,2,FALSE)*10^-6</f>
        <v>9524200.5</v>
      </c>
      <c r="T11586" s="5">
        <f>Table1[[#This Row],[Fuel Consumption (mmBtu)]]*Table1[[#This Row],[Emission Factor (kg CO2/ mmBtu)]]*10^3</f>
        <v>505354078530.00006</v>
      </c>
      <c r="U11586" s="3">
        <f>Table1[[#This Row],[Emissions (g CO2)]]/(Table1[[#This Row],[Generation (TWh)]]*10^9)</f>
        <v>584.19060000000002</v>
      </c>
    </row>
    <row r="11587" spans="1:21" x14ac:dyDescent="0.35">
      <c r="A11587" t="s">
        <v>2523</v>
      </c>
      <c r="B11587" t="s">
        <v>3239</v>
      </c>
      <c r="C11587" t="str">
        <f>SUBSTITUTE(Table1[[#This Row],[Fuel]],", ",",")</f>
        <v>fossil gas: natural gas</v>
      </c>
      <c r="D11587" t="s">
        <v>3239</v>
      </c>
      <c r="H11587" t="s">
        <v>3438</v>
      </c>
      <c r="I11587">
        <v>735</v>
      </c>
      <c r="J11587" t="s">
        <v>3446</v>
      </c>
      <c r="K11587">
        <v>2015</v>
      </c>
      <c r="L11587" t="s">
        <v>29</v>
      </c>
      <c r="M11587" t="s">
        <v>29</v>
      </c>
      <c r="N11587">
        <v>40.707222000000002</v>
      </c>
      <c r="O11587">
        <v>-74.125829999999993</v>
      </c>
      <c r="P11587" t="s">
        <v>3613</v>
      </c>
      <c r="Q11587" s="3">
        <f>Table1[[#This Row],[Capacity (MW)]]*0.395*8760*10^-6</f>
        <v>2.543247</v>
      </c>
      <c r="R11587" s="3" cm="1">
        <f t="array" ref="R11587">AVERAGE(VLOOKUP(_xlfn.TEXTSPLIT(Table1[[#This Row],[Fuel (no space after comma)]], ","), FuelList_Final_EF!$A$2:$B$65, 2, FALSE))</f>
        <v>53.06</v>
      </c>
      <c r="S11587" s="3">
        <f>Table1[[#This Row],[Generation (TWh)]]*10^9*VLOOKUP(Table1[[#This Row],[Turbine/Engine Technology]],Technology_HR!$A$2:$B$11,2,FALSE)*10^-6</f>
        <v>19198971.603</v>
      </c>
      <c r="T11587" s="5">
        <f>Table1[[#This Row],[Fuel Consumption (mmBtu)]]*Table1[[#This Row],[Emission Factor (kg CO2/ mmBtu)]]*10^3</f>
        <v>1018697433255.1801</v>
      </c>
      <c r="U11587" s="3">
        <f>Table1[[#This Row],[Emissions (g CO2)]]/(Table1[[#This Row],[Generation (TWh)]]*10^9)</f>
        <v>400.54994000000005</v>
      </c>
    </row>
    <row r="11588" spans="1:21" x14ac:dyDescent="0.35">
      <c r="A11588" t="s">
        <v>2370</v>
      </c>
      <c r="B11588" t="s">
        <v>3239</v>
      </c>
      <c r="C11588" t="str">
        <f>SUBSTITUTE(Table1[[#This Row],[Fuel]],", ",",")</f>
        <v>fossil gas: natural gas</v>
      </c>
      <c r="D11588" t="s">
        <v>3239</v>
      </c>
      <c r="H11588" t="s">
        <v>3436</v>
      </c>
      <c r="I11588">
        <v>102</v>
      </c>
      <c r="J11588" t="s">
        <v>3446</v>
      </c>
      <c r="K11588">
        <v>1984</v>
      </c>
      <c r="L11588" t="s">
        <v>29</v>
      </c>
      <c r="M11588" t="s">
        <v>29</v>
      </c>
      <c r="N11588">
        <v>29.2639</v>
      </c>
      <c r="O11588">
        <v>-95.899699999999996</v>
      </c>
      <c r="P11588" t="s">
        <v>3613</v>
      </c>
      <c r="Q11588" s="3">
        <f>Table1[[#This Row],[Capacity (MW)]]*0.395*8760*10^-6</f>
        <v>0.35294039999999993</v>
      </c>
      <c r="R11588" s="3" cm="1">
        <f t="array" ref="R11588">AVERAGE(VLOOKUP(_xlfn.TEXTSPLIT(Table1[[#This Row],[Fuel (no space after comma)]], ","), FuelList_Final_EF!$A$2:$B$65, 2, FALSE))</f>
        <v>53.06</v>
      </c>
      <c r="S11588" s="3">
        <f>Table1[[#This Row],[Generation (TWh)]]*10^9*VLOOKUP(Table1[[#This Row],[Turbine/Engine Technology]],Technology_HR!$A$2:$B$11,2,FALSE)*10^-6</f>
        <v>3885873.8039999995</v>
      </c>
      <c r="T11588" s="5">
        <f>Table1[[#This Row],[Fuel Consumption (mmBtu)]]*Table1[[#This Row],[Emission Factor (kg CO2/ mmBtu)]]*10^3</f>
        <v>206184464040.23999</v>
      </c>
      <c r="U11588" s="3">
        <f>Table1[[#This Row],[Emissions (g CO2)]]/(Table1[[#This Row],[Generation (TWh)]]*10^9)</f>
        <v>584.19060000000002</v>
      </c>
    </row>
    <row r="11589" spans="1:21" x14ac:dyDescent="0.35">
      <c r="A11589" t="s">
        <v>2923</v>
      </c>
      <c r="B11589" t="s">
        <v>3243</v>
      </c>
      <c r="C11589" t="str">
        <f>SUBSTITUTE(Table1[[#This Row],[Fuel]],", ",",")</f>
        <v>fossil gas: natural gas,fossil liquids: fuel oil</v>
      </c>
      <c r="D11589" t="s">
        <v>3239</v>
      </c>
      <c r="E11589" t="s">
        <v>3275</v>
      </c>
      <c r="H11589" t="s">
        <v>3440</v>
      </c>
      <c r="I11589">
        <v>414</v>
      </c>
      <c r="J11589" t="s">
        <v>3446</v>
      </c>
      <c r="K11589">
        <v>1974</v>
      </c>
      <c r="L11589" t="s">
        <v>29</v>
      </c>
      <c r="M11589" t="s">
        <v>29</v>
      </c>
      <c r="N11589">
        <v>43.1</v>
      </c>
      <c r="O11589">
        <v>-70.79083</v>
      </c>
      <c r="P11589" t="s">
        <v>3613</v>
      </c>
      <c r="Q11589" s="3">
        <f>Table1[[#This Row],[Capacity (MW)]]*0.395*8760*10^-6</f>
        <v>1.4325227999999999</v>
      </c>
      <c r="R11589" s="3" cm="1">
        <f t="array" ref="R11589">AVERAGE(VLOOKUP(_xlfn.TEXTSPLIT(Table1[[#This Row],[Fuel (no space after comma)]], ","), FuelList_Final_EF!$A$2:$B$65, 2, FALSE))</f>
        <v>65.583341148886291</v>
      </c>
      <c r="S11589" s="3">
        <f>Table1[[#This Row],[Generation (TWh)]]*10^9*VLOOKUP(Table1[[#This Row],[Turbine/Engine Technology]],Technology_HR!$A$2:$B$11,2,FALSE)*10^-6</f>
        <v>14733496.997999998</v>
      </c>
      <c r="T11589" s="5">
        <f>Table1[[#This Row],[Fuel Consumption (mmBtu)]]*Table1[[#This Row],[Emission Factor (kg CO2/ mmBtu)]]*10^3</f>
        <v>966271959935.92578</v>
      </c>
      <c r="U11589" s="3">
        <f>Table1[[#This Row],[Emissions (g CO2)]]/(Table1[[#This Row],[Generation (TWh)]]*10^9)</f>
        <v>674.52466371629544</v>
      </c>
    </row>
    <row r="11590" spans="1:21" x14ac:dyDescent="0.35">
      <c r="A11590" t="s">
        <v>2613</v>
      </c>
      <c r="B11590" t="s">
        <v>3243</v>
      </c>
      <c r="C11590" t="str">
        <f>SUBSTITUTE(Table1[[#This Row],[Fuel]],", ",",")</f>
        <v>fossil gas: natural gas,fossil liquids: fuel oil</v>
      </c>
      <c r="D11590" t="s">
        <v>3239</v>
      </c>
      <c r="E11590" t="s">
        <v>3275</v>
      </c>
      <c r="H11590" t="s">
        <v>3440</v>
      </c>
      <c r="I11590">
        <v>82</v>
      </c>
      <c r="J11590" t="s">
        <v>3446</v>
      </c>
      <c r="K11590">
        <v>1960</v>
      </c>
      <c r="L11590" t="s">
        <v>29</v>
      </c>
      <c r="M11590">
        <v>2027</v>
      </c>
      <c r="N11590">
        <v>31.983587</v>
      </c>
      <c r="O11590">
        <v>-106.4318</v>
      </c>
      <c r="P11590" t="s">
        <v>3613</v>
      </c>
      <c r="Q11590" s="3">
        <f>Table1[[#This Row],[Capacity (MW)]]*0.395*8760*10^-6</f>
        <v>0.2837364</v>
      </c>
      <c r="R11590" s="3" cm="1">
        <f t="array" ref="R11590">AVERAGE(VLOOKUP(_xlfn.TEXTSPLIT(Table1[[#This Row],[Fuel (no space after comma)]], ","), FuelList_Final_EF!$A$2:$B$65, 2, FALSE))</f>
        <v>65.583341148886291</v>
      </c>
      <c r="S11590" s="3">
        <f>Table1[[#This Row],[Generation (TWh)]]*10^9*VLOOKUP(Table1[[#This Row],[Turbine/Engine Technology]],Technology_HR!$A$2:$B$11,2,FALSE)*10^-6</f>
        <v>2918228.8739999998</v>
      </c>
      <c r="T11590" s="5">
        <f>Table1[[#This Row],[Fuel Consumption (mmBtu)]]*Table1[[#This Row],[Emission Factor (kg CO2/ mmBtu)]]*10^3</f>
        <v>191387199794.0723</v>
      </c>
      <c r="U11590" s="3">
        <f>Table1[[#This Row],[Emissions (g CO2)]]/(Table1[[#This Row],[Generation (TWh)]]*10^9)</f>
        <v>674.52466371629544</v>
      </c>
    </row>
    <row r="11591" spans="1:21" x14ac:dyDescent="0.35">
      <c r="A11591" t="s">
        <v>2613</v>
      </c>
      <c r="B11591" t="s">
        <v>3243</v>
      </c>
      <c r="C11591" t="str">
        <f>SUBSTITUTE(Table1[[#This Row],[Fuel]],", ",",")</f>
        <v>fossil gas: natural gas,fossil liquids: fuel oil</v>
      </c>
      <c r="D11591" t="s">
        <v>3239</v>
      </c>
      <c r="E11591" t="s">
        <v>3275</v>
      </c>
      <c r="H11591" t="s">
        <v>3440</v>
      </c>
      <c r="I11591">
        <v>82</v>
      </c>
      <c r="J11591" t="s">
        <v>3446</v>
      </c>
      <c r="K11591">
        <v>1963</v>
      </c>
      <c r="L11591" t="s">
        <v>29</v>
      </c>
      <c r="M11591">
        <v>2027</v>
      </c>
      <c r="N11591">
        <v>31.983587</v>
      </c>
      <c r="O11591">
        <v>-106.4318</v>
      </c>
      <c r="P11591" t="s">
        <v>3613</v>
      </c>
      <c r="Q11591" s="3">
        <f>Table1[[#This Row],[Capacity (MW)]]*0.395*8760*10^-6</f>
        <v>0.2837364</v>
      </c>
      <c r="R11591" s="3" cm="1">
        <f t="array" ref="R11591">AVERAGE(VLOOKUP(_xlfn.TEXTSPLIT(Table1[[#This Row],[Fuel (no space after comma)]], ","), FuelList_Final_EF!$A$2:$B$65, 2, FALSE))</f>
        <v>65.583341148886291</v>
      </c>
      <c r="S11591" s="3">
        <f>Table1[[#This Row],[Generation (TWh)]]*10^9*VLOOKUP(Table1[[#This Row],[Turbine/Engine Technology]],Technology_HR!$A$2:$B$11,2,FALSE)*10^-6</f>
        <v>2918228.8739999998</v>
      </c>
      <c r="T11591" s="5">
        <f>Table1[[#This Row],[Fuel Consumption (mmBtu)]]*Table1[[#This Row],[Emission Factor (kg CO2/ mmBtu)]]*10^3</f>
        <v>191387199794.0723</v>
      </c>
      <c r="U11591" s="3">
        <f>Table1[[#This Row],[Emissions (g CO2)]]/(Table1[[#This Row],[Generation (TWh)]]*10^9)</f>
        <v>674.52466371629544</v>
      </c>
    </row>
    <row r="11592" spans="1:21" x14ac:dyDescent="0.35">
      <c r="A11592" t="s">
        <v>2613</v>
      </c>
      <c r="B11592" t="s">
        <v>3243</v>
      </c>
      <c r="C11592" t="str">
        <f>SUBSTITUTE(Table1[[#This Row],[Fuel]],", ",",")</f>
        <v>fossil gas: natural gas,fossil liquids: fuel oil</v>
      </c>
      <c r="D11592" t="s">
        <v>3239</v>
      </c>
      <c r="E11592" t="s">
        <v>3275</v>
      </c>
      <c r="H11592" t="s">
        <v>3440</v>
      </c>
      <c r="I11592">
        <v>122</v>
      </c>
      <c r="J11592" t="s">
        <v>3446</v>
      </c>
      <c r="K11592">
        <v>1966</v>
      </c>
      <c r="L11592" t="s">
        <v>29</v>
      </c>
      <c r="M11592">
        <v>2031</v>
      </c>
      <c r="N11592">
        <v>31.983587</v>
      </c>
      <c r="O11592">
        <v>-106.4318</v>
      </c>
      <c r="P11592" t="s">
        <v>3613</v>
      </c>
      <c r="Q11592" s="3">
        <f>Table1[[#This Row],[Capacity (MW)]]*0.395*8760*10^-6</f>
        <v>0.42214440000000003</v>
      </c>
      <c r="R11592" s="3" cm="1">
        <f t="array" ref="R11592">AVERAGE(VLOOKUP(_xlfn.TEXTSPLIT(Table1[[#This Row],[Fuel (no space after comma)]], ","), FuelList_Final_EF!$A$2:$B$65, 2, FALSE))</f>
        <v>65.583341148886291</v>
      </c>
      <c r="S11592" s="3">
        <f>Table1[[#This Row],[Generation (TWh)]]*10^9*VLOOKUP(Table1[[#This Row],[Turbine/Engine Technology]],Technology_HR!$A$2:$B$11,2,FALSE)*10^-6</f>
        <v>4341755.1540000001</v>
      </c>
      <c r="T11592" s="5">
        <f>Table1[[#This Row],[Fuel Consumption (mmBtu)]]*Table1[[#This Row],[Emission Factor (kg CO2/ mmBtu)]]*10^3</f>
        <v>284746809449.71735</v>
      </c>
      <c r="U11592" s="3">
        <f>Table1[[#This Row],[Emissions (g CO2)]]/(Table1[[#This Row],[Generation (TWh)]]*10^9)</f>
        <v>674.52466371629544</v>
      </c>
    </row>
    <row r="11593" spans="1:21" x14ac:dyDescent="0.35">
      <c r="A11593" t="s">
        <v>2613</v>
      </c>
      <c r="B11593" t="s">
        <v>3243</v>
      </c>
      <c r="C11593" t="str">
        <f>SUBSTITUTE(Table1[[#This Row],[Fuel]],", ",",")</f>
        <v>fossil gas: natural gas,fossil liquids: fuel oil</v>
      </c>
      <c r="D11593" t="s">
        <v>3239</v>
      </c>
      <c r="E11593" t="s">
        <v>3275</v>
      </c>
      <c r="H11593" t="s">
        <v>3436</v>
      </c>
      <c r="I11593">
        <v>228</v>
      </c>
      <c r="J11593" t="s">
        <v>3446</v>
      </c>
      <c r="K11593">
        <v>2024</v>
      </c>
      <c r="L11593" t="s">
        <v>29</v>
      </c>
      <c r="M11593" t="s">
        <v>29</v>
      </c>
      <c r="N11593">
        <v>31.983587</v>
      </c>
      <c r="O11593">
        <v>-106.4318</v>
      </c>
      <c r="P11593" t="s">
        <v>3613</v>
      </c>
      <c r="Q11593" s="3">
        <f>Table1[[#This Row],[Capacity (MW)]]*0.395*8760*10^-6</f>
        <v>0.78892559999999989</v>
      </c>
      <c r="R11593" s="3" cm="1">
        <f t="array" ref="R11593">AVERAGE(VLOOKUP(_xlfn.TEXTSPLIT(Table1[[#This Row],[Fuel (no space after comma)]], ","), FuelList_Final_EF!$A$2:$B$65, 2, FALSE))</f>
        <v>65.583341148886291</v>
      </c>
      <c r="S11593" s="3">
        <f>Table1[[#This Row],[Generation (TWh)]]*10^9*VLOOKUP(Table1[[#This Row],[Turbine/Engine Technology]],Technology_HR!$A$2:$B$11,2,FALSE)*10^-6</f>
        <v>8686070.8559999987</v>
      </c>
      <c r="T11593" s="5">
        <f>Table1[[#This Row],[Fuel Consumption (mmBtu)]]*Table1[[#This Row],[Emission Factor (kg CO2/ mmBtu)]]*10^3</f>
        <v>569661548192.44666</v>
      </c>
      <c r="U11593" s="3">
        <f>Table1[[#This Row],[Emissions (g CO2)]]/(Table1[[#This Row],[Generation (TWh)]]*10^9)</f>
        <v>722.072586049238</v>
      </c>
    </row>
    <row r="11594" spans="1:21" x14ac:dyDescent="0.35">
      <c r="A11594" t="s">
        <v>2613</v>
      </c>
      <c r="B11594" t="s">
        <v>3243</v>
      </c>
      <c r="C11594" t="str">
        <f>SUBSTITUTE(Table1[[#This Row],[Fuel]],", ",",")</f>
        <v>fossil gas: natural gas,fossil liquids: fuel oil</v>
      </c>
      <c r="D11594" t="s">
        <v>3239</v>
      </c>
      <c r="E11594" t="s">
        <v>3275</v>
      </c>
      <c r="H11594" t="s">
        <v>3438</v>
      </c>
      <c r="I11594">
        <v>290</v>
      </c>
      <c r="J11594" t="s">
        <v>3446</v>
      </c>
      <c r="K11594">
        <v>1975</v>
      </c>
      <c r="L11594" t="s">
        <v>29</v>
      </c>
      <c r="M11594">
        <v>2031</v>
      </c>
      <c r="N11594">
        <v>31.983587</v>
      </c>
      <c r="O11594">
        <v>-106.4318</v>
      </c>
      <c r="P11594" t="s">
        <v>3613</v>
      </c>
      <c r="Q11594" s="3">
        <f>Table1[[#This Row],[Capacity (MW)]]*0.395*8760*10^-6</f>
        <v>1.003458</v>
      </c>
      <c r="R11594" s="3" cm="1">
        <f t="array" ref="R11594">AVERAGE(VLOOKUP(_xlfn.TEXTSPLIT(Table1[[#This Row],[Fuel (no space after comma)]], ","), FuelList_Final_EF!$A$2:$B$65, 2, FALSE))</f>
        <v>65.583341148886291</v>
      </c>
      <c r="S11594" s="3">
        <f>Table1[[#This Row],[Generation (TWh)]]*10^9*VLOOKUP(Table1[[#This Row],[Turbine/Engine Technology]],Technology_HR!$A$2:$B$11,2,FALSE)*10^-6</f>
        <v>7575104.4419999998</v>
      </c>
      <c r="T11594" s="5">
        <f>Table1[[#This Row],[Fuel Consumption (mmBtu)]]*Table1[[#This Row],[Emission Factor (kg CO2/ mmBtu)]]*10^3</f>
        <v>496800658858.12994</v>
      </c>
      <c r="U11594" s="3">
        <f>Table1[[#This Row],[Emissions (g CO2)]]/(Table1[[#This Row],[Generation (TWh)]]*10^9)</f>
        <v>495.08864233294264</v>
      </c>
    </row>
    <row r="11595" spans="1:21" x14ac:dyDescent="0.35">
      <c r="A11595" t="s">
        <v>2613</v>
      </c>
      <c r="B11595" t="s">
        <v>3243</v>
      </c>
      <c r="C11595" t="str">
        <f>SUBSTITUTE(Table1[[#This Row],[Fuel]],", ",",")</f>
        <v>fossil gas: natural gas,fossil liquids: fuel oil</v>
      </c>
      <c r="D11595" t="s">
        <v>3239</v>
      </c>
      <c r="E11595" t="s">
        <v>3275</v>
      </c>
      <c r="H11595" t="s">
        <v>3438</v>
      </c>
      <c r="I11595">
        <v>307</v>
      </c>
      <c r="J11595" t="s">
        <v>3446</v>
      </c>
      <c r="K11595">
        <v>2011</v>
      </c>
      <c r="L11595" t="s">
        <v>29</v>
      </c>
      <c r="M11595" t="s">
        <v>29</v>
      </c>
      <c r="N11595">
        <v>31.983587</v>
      </c>
      <c r="O11595">
        <v>-106.4318</v>
      </c>
      <c r="P11595" t="s">
        <v>3613</v>
      </c>
      <c r="Q11595" s="3">
        <f>Table1[[#This Row],[Capacity (MW)]]*0.395*8760*10^-6</f>
        <v>1.0622813999999998</v>
      </c>
      <c r="R11595" s="3" cm="1">
        <f t="array" ref="R11595">AVERAGE(VLOOKUP(_xlfn.TEXTSPLIT(Table1[[#This Row],[Fuel (no space after comma)]], ","), FuelList_Final_EF!$A$2:$B$65, 2, FALSE))</f>
        <v>65.583341148886291</v>
      </c>
      <c r="S11595" s="3">
        <f>Table1[[#This Row],[Generation (TWh)]]*10^9*VLOOKUP(Table1[[#This Row],[Turbine/Engine Technology]],Technology_HR!$A$2:$B$11,2,FALSE)*10^-6</f>
        <v>8019162.2885999978</v>
      </c>
      <c r="T11595" s="5">
        <f>Table1[[#This Row],[Fuel Consumption (mmBtu)]]*Table1[[#This Row],[Emission Factor (kg CO2/ mmBtu)]]*10^3</f>
        <v>525923456101.53741</v>
      </c>
      <c r="U11595" s="3">
        <f>Table1[[#This Row],[Emissions (g CO2)]]/(Table1[[#This Row],[Generation (TWh)]]*10^9)</f>
        <v>495.08864233294258</v>
      </c>
    </row>
    <row r="11596" spans="1:21" x14ac:dyDescent="0.35">
      <c r="A11596" t="s">
        <v>2635</v>
      </c>
      <c r="B11596" t="s">
        <v>3239</v>
      </c>
      <c r="C11596" t="str">
        <f>SUBSTITUTE(Table1[[#This Row],[Fuel]],", ",",")</f>
        <v>fossil gas: natural gas</v>
      </c>
      <c r="D11596" t="s">
        <v>3239</v>
      </c>
      <c r="H11596" t="s">
        <v>3440</v>
      </c>
      <c r="I11596">
        <v>114</v>
      </c>
      <c r="J11596" t="s">
        <v>3446</v>
      </c>
      <c r="K11596">
        <v>1960</v>
      </c>
      <c r="L11596" t="s">
        <v>29</v>
      </c>
      <c r="M11596" t="s">
        <v>29</v>
      </c>
      <c r="N11596">
        <v>35.283357000000002</v>
      </c>
      <c r="O11596">
        <v>-101.74639999999999</v>
      </c>
      <c r="P11596" t="s">
        <v>3613</v>
      </c>
      <c r="Q11596" s="3">
        <f>Table1[[#This Row],[Capacity (MW)]]*0.395*8760*10^-6</f>
        <v>0.39446279999999995</v>
      </c>
      <c r="R11596" s="3" cm="1">
        <f t="array" ref="R11596">AVERAGE(VLOOKUP(_xlfn.TEXTSPLIT(Table1[[#This Row],[Fuel (no space after comma)]], ","), FuelList_Final_EF!$A$2:$B$65, 2, FALSE))</f>
        <v>53.06</v>
      </c>
      <c r="S11596" s="3">
        <f>Table1[[#This Row],[Generation (TWh)]]*10^9*VLOOKUP(Table1[[#This Row],[Turbine/Engine Technology]],Technology_HR!$A$2:$B$11,2,FALSE)*10^-6</f>
        <v>4057049.8979999991</v>
      </c>
      <c r="T11596" s="5">
        <f>Table1[[#This Row],[Fuel Consumption (mmBtu)]]*Table1[[#This Row],[Emission Factor (kg CO2/ mmBtu)]]*10^3</f>
        <v>215267067587.87994</v>
      </c>
      <c r="U11596" s="3">
        <f>Table1[[#This Row],[Emissions (g CO2)]]/(Table1[[#This Row],[Generation (TWh)]]*10^9)</f>
        <v>545.72209999999995</v>
      </c>
    </row>
    <row r="11597" spans="1:21" x14ac:dyDescent="0.35">
      <c r="A11597" t="s">
        <v>2635</v>
      </c>
      <c r="B11597" t="s">
        <v>3239</v>
      </c>
      <c r="C11597" t="str">
        <f>SUBSTITUTE(Table1[[#This Row],[Fuel]],", ",",")</f>
        <v>fossil gas: natural gas</v>
      </c>
      <c r="D11597" t="s">
        <v>3239</v>
      </c>
      <c r="H11597" t="s">
        <v>3440</v>
      </c>
      <c r="I11597">
        <v>114</v>
      </c>
      <c r="J11597" t="s">
        <v>3446</v>
      </c>
      <c r="K11597">
        <v>1962</v>
      </c>
      <c r="L11597" t="s">
        <v>29</v>
      </c>
      <c r="M11597">
        <v>2027</v>
      </c>
      <c r="N11597">
        <v>35.283357000000002</v>
      </c>
      <c r="O11597">
        <v>-101.74639999999999</v>
      </c>
      <c r="P11597" t="s">
        <v>3613</v>
      </c>
      <c r="Q11597" s="3">
        <f>Table1[[#This Row],[Capacity (MW)]]*0.395*8760*10^-6</f>
        <v>0.39446279999999995</v>
      </c>
      <c r="R11597" s="3" cm="1">
        <f t="array" ref="R11597">AVERAGE(VLOOKUP(_xlfn.TEXTSPLIT(Table1[[#This Row],[Fuel (no space after comma)]], ","), FuelList_Final_EF!$A$2:$B$65, 2, FALSE))</f>
        <v>53.06</v>
      </c>
      <c r="S11597" s="3">
        <f>Table1[[#This Row],[Generation (TWh)]]*10^9*VLOOKUP(Table1[[#This Row],[Turbine/Engine Technology]],Technology_HR!$A$2:$B$11,2,FALSE)*10^-6</f>
        <v>4057049.8979999991</v>
      </c>
      <c r="T11597" s="5">
        <f>Table1[[#This Row],[Fuel Consumption (mmBtu)]]*Table1[[#This Row],[Emission Factor (kg CO2/ mmBtu)]]*10^3</f>
        <v>215267067587.87994</v>
      </c>
      <c r="U11597" s="3">
        <f>Table1[[#This Row],[Emissions (g CO2)]]/(Table1[[#This Row],[Generation (TWh)]]*10^9)</f>
        <v>545.72209999999995</v>
      </c>
    </row>
    <row r="11598" spans="1:21" x14ac:dyDescent="0.35">
      <c r="A11598" t="s">
        <v>2635</v>
      </c>
      <c r="B11598" t="s">
        <v>3239</v>
      </c>
      <c r="C11598" t="str">
        <f>SUBSTITUTE(Table1[[#This Row],[Fuel]],", ",",")</f>
        <v>fossil gas: natural gas</v>
      </c>
      <c r="D11598" t="s">
        <v>3239</v>
      </c>
      <c r="H11598" t="s">
        <v>3440</v>
      </c>
      <c r="I11598">
        <v>248</v>
      </c>
      <c r="J11598" t="s">
        <v>3446</v>
      </c>
      <c r="K11598">
        <v>1968</v>
      </c>
      <c r="L11598" t="s">
        <v>29</v>
      </c>
      <c r="M11598">
        <v>2030</v>
      </c>
      <c r="N11598">
        <v>35.283357000000002</v>
      </c>
      <c r="O11598">
        <v>-101.74639999999999</v>
      </c>
      <c r="P11598" t="s">
        <v>3613</v>
      </c>
      <c r="Q11598" s="3">
        <f>Table1[[#This Row],[Capacity (MW)]]*0.395*8760*10^-6</f>
        <v>0.85812960000000005</v>
      </c>
      <c r="R11598" s="3" cm="1">
        <f t="array" ref="R11598">AVERAGE(VLOOKUP(_xlfn.TEXTSPLIT(Table1[[#This Row],[Fuel (no space after comma)]], ","), FuelList_Final_EF!$A$2:$B$65, 2, FALSE))</f>
        <v>53.06</v>
      </c>
      <c r="S11598" s="3">
        <f>Table1[[#This Row],[Generation (TWh)]]*10^9*VLOOKUP(Table1[[#This Row],[Turbine/Engine Technology]],Technology_HR!$A$2:$B$11,2,FALSE)*10^-6</f>
        <v>8825862.9359999988</v>
      </c>
      <c r="T11598" s="5">
        <f>Table1[[#This Row],[Fuel Consumption (mmBtu)]]*Table1[[#This Row],[Emission Factor (kg CO2/ mmBtu)]]*10^3</f>
        <v>468300287384.15997</v>
      </c>
      <c r="U11598" s="3">
        <f>Table1[[#This Row],[Emissions (g CO2)]]/(Table1[[#This Row],[Generation (TWh)]]*10^9)</f>
        <v>545.72209999999995</v>
      </c>
    </row>
    <row r="11599" spans="1:21" x14ac:dyDescent="0.35">
      <c r="A11599" t="s">
        <v>2924</v>
      </c>
      <c r="B11599" t="s">
        <v>3239</v>
      </c>
      <c r="C11599" t="str">
        <f>SUBSTITUTE(Table1[[#This Row],[Fuel]],", ",",")</f>
        <v>fossil gas: natural gas</v>
      </c>
      <c r="D11599" t="s">
        <v>3239</v>
      </c>
      <c r="H11599" t="s">
        <v>3438</v>
      </c>
      <c r="I11599">
        <v>81</v>
      </c>
      <c r="J11599" t="s">
        <v>3446</v>
      </c>
      <c r="K11599">
        <v>2013</v>
      </c>
      <c r="L11599" t="s">
        <v>29</v>
      </c>
      <c r="M11599" t="s">
        <v>29</v>
      </c>
      <c r="N11599">
        <v>60.676538999999998</v>
      </c>
      <c r="O11599">
        <v>-151.3777</v>
      </c>
      <c r="P11599" t="s">
        <v>3613</v>
      </c>
      <c r="Q11599" s="3">
        <f>Table1[[#This Row],[Capacity (MW)]]*0.395*8760*10^-6</f>
        <v>0.28027619999999998</v>
      </c>
      <c r="R11599" s="3" cm="1">
        <f t="array" ref="R11599">AVERAGE(VLOOKUP(_xlfn.TEXTSPLIT(Table1[[#This Row],[Fuel (no space after comma)]], ","), FuelList_Final_EF!$A$2:$B$65, 2, FALSE))</f>
        <v>53.06</v>
      </c>
      <c r="S11599" s="3">
        <f>Table1[[#This Row],[Generation (TWh)]]*10^9*VLOOKUP(Table1[[#This Row],[Turbine/Engine Technology]],Technology_HR!$A$2:$B$11,2,FALSE)*10^-6</f>
        <v>2115805.0337999999</v>
      </c>
      <c r="T11599" s="5">
        <f>Table1[[#This Row],[Fuel Consumption (mmBtu)]]*Table1[[#This Row],[Emission Factor (kg CO2/ mmBtu)]]*10^3</f>
        <v>112264615093.42799</v>
      </c>
      <c r="U11599" s="3">
        <f>Table1[[#This Row],[Emissions (g CO2)]]/(Table1[[#This Row],[Generation (TWh)]]*10^9)</f>
        <v>400.54993999999999</v>
      </c>
    </row>
    <row r="11600" spans="1:21" x14ac:dyDescent="0.35">
      <c r="A11600" t="s">
        <v>2676</v>
      </c>
      <c r="B11600" t="s">
        <v>3239</v>
      </c>
      <c r="C11600" t="str">
        <f>SUBSTITUTE(Table1[[#This Row],[Fuel]],", ",",")</f>
        <v>fossil gas: natural gas</v>
      </c>
      <c r="D11600" t="s">
        <v>3239</v>
      </c>
      <c r="H11600" t="s">
        <v>3436</v>
      </c>
      <c r="I11600">
        <v>61</v>
      </c>
      <c r="J11600" t="s">
        <v>3446</v>
      </c>
      <c r="K11600">
        <v>2008</v>
      </c>
      <c r="L11600" t="s">
        <v>29</v>
      </c>
      <c r="M11600" t="s">
        <v>29</v>
      </c>
      <c r="N11600">
        <v>33.238841999999998</v>
      </c>
      <c r="O11600">
        <v>-115.50449999999999</v>
      </c>
      <c r="P11600" t="s">
        <v>3613</v>
      </c>
      <c r="Q11600" s="3">
        <f>Table1[[#This Row],[Capacity (MW)]]*0.395*8760*10^-6</f>
        <v>0.21107220000000002</v>
      </c>
      <c r="R11600" s="3" cm="1">
        <f t="array" ref="R11600">AVERAGE(VLOOKUP(_xlfn.TEXTSPLIT(Table1[[#This Row],[Fuel (no space after comma)]], ","), FuelList_Final_EF!$A$2:$B$65, 2, FALSE))</f>
        <v>53.06</v>
      </c>
      <c r="S11600" s="3">
        <f>Table1[[#This Row],[Generation (TWh)]]*10^9*VLOOKUP(Table1[[#This Row],[Turbine/Engine Technology]],Technology_HR!$A$2:$B$11,2,FALSE)*10^-6</f>
        <v>2323904.9220000003</v>
      </c>
      <c r="T11600" s="5">
        <f>Table1[[#This Row],[Fuel Consumption (mmBtu)]]*Table1[[#This Row],[Emission Factor (kg CO2/ mmBtu)]]*10^3</f>
        <v>123306395161.32002</v>
      </c>
      <c r="U11600" s="3">
        <f>Table1[[#This Row],[Emissions (g CO2)]]/(Table1[[#This Row],[Generation (TWh)]]*10^9)</f>
        <v>584.19060000000002</v>
      </c>
    </row>
    <row r="11601" spans="1:21" x14ac:dyDescent="0.35">
      <c r="A11601" t="s">
        <v>2676</v>
      </c>
      <c r="B11601" t="s">
        <v>3239</v>
      </c>
      <c r="C11601" t="str">
        <f>SUBSTITUTE(Table1[[#This Row],[Fuel]],", ",",")</f>
        <v>fossil gas: natural gas</v>
      </c>
      <c r="D11601" t="s">
        <v>3239</v>
      </c>
      <c r="H11601" t="s">
        <v>3436</v>
      </c>
      <c r="I11601">
        <v>61</v>
      </c>
      <c r="J11601" t="s">
        <v>3446</v>
      </c>
      <c r="K11601">
        <v>2008</v>
      </c>
      <c r="L11601" t="s">
        <v>29</v>
      </c>
      <c r="M11601" t="s">
        <v>29</v>
      </c>
      <c r="N11601">
        <v>33.238841999999998</v>
      </c>
      <c r="O11601">
        <v>-115.50449999999999</v>
      </c>
      <c r="P11601" t="s">
        <v>3613</v>
      </c>
      <c r="Q11601" s="3">
        <f>Table1[[#This Row],[Capacity (MW)]]*0.395*8760*10^-6</f>
        <v>0.21107220000000002</v>
      </c>
      <c r="R11601" s="3" cm="1">
        <f t="array" ref="R11601">AVERAGE(VLOOKUP(_xlfn.TEXTSPLIT(Table1[[#This Row],[Fuel (no space after comma)]], ","), FuelList_Final_EF!$A$2:$B$65, 2, FALSE))</f>
        <v>53.06</v>
      </c>
      <c r="S11601" s="3">
        <f>Table1[[#This Row],[Generation (TWh)]]*10^9*VLOOKUP(Table1[[#This Row],[Turbine/Engine Technology]],Technology_HR!$A$2:$B$11,2,FALSE)*10^-6</f>
        <v>2323904.9220000003</v>
      </c>
      <c r="T11601" s="5">
        <f>Table1[[#This Row],[Fuel Consumption (mmBtu)]]*Table1[[#This Row],[Emission Factor (kg CO2/ mmBtu)]]*10^3</f>
        <v>123306395161.32002</v>
      </c>
      <c r="U11601" s="3">
        <f>Table1[[#This Row],[Emissions (g CO2)]]/(Table1[[#This Row],[Generation (TWh)]]*10^9)</f>
        <v>584.19060000000002</v>
      </c>
    </row>
    <row r="11602" spans="1:21" x14ac:dyDescent="0.35">
      <c r="A11602" t="s">
        <v>2487</v>
      </c>
      <c r="B11602" t="s">
        <v>3243</v>
      </c>
      <c r="C11602" t="str">
        <f>SUBSTITUTE(Table1[[#This Row],[Fuel]],", ",",")</f>
        <v>fossil gas: natural gas,fossil liquids: fuel oil</v>
      </c>
      <c r="D11602" t="s">
        <v>3239</v>
      </c>
      <c r="E11602" t="s">
        <v>3275</v>
      </c>
      <c r="H11602" t="s">
        <v>3440</v>
      </c>
      <c r="I11602">
        <v>895</v>
      </c>
      <c r="J11602" t="s">
        <v>3446</v>
      </c>
      <c r="K11602">
        <v>1973</v>
      </c>
      <c r="L11602" t="s">
        <v>29</v>
      </c>
      <c r="M11602">
        <v>2033</v>
      </c>
      <c r="N11602">
        <v>29.947199999999999</v>
      </c>
      <c r="O11602">
        <v>-90.145799999999994</v>
      </c>
      <c r="P11602" t="s">
        <v>3613</v>
      </c>
      <c r="Q11602" s="3">
        <f>Table1[[#This Row],[Capacity (MW)]]*0.395*8760*10^-6</f>
        <v>3.0968790000000004</v>
      </c>
      <c r="R11602" s="3" cm="1">
        <f t="array" ref="R11602">AVERAGE(VLOOKUP(_xlfn.TEXTSPLIT(Table1[[#This Row],[Fuel (no space after comma)]], ","), FuelList_Final_EF!$A$2:$B$65, 2, FALSE))</f>
        <v>65.583341148886291</v>
      </c>
      <c r="S11602" s="3">
        <f>Table1[[#This Row],[Generation (TWh)]]*10^9*VLOOKUP(Table1[[#This Row],[Turbine/Engine Technology]],Technology_HR!$A$2:$B$11,2,FALSE)*10^-6</f>
        <v>31851400.515000004</v>
      </c>
      <c r="T11602" s="5">
        <f>Table1[[#This Row],[Fuel Consumption (mmBtu)]]*Table1[[#This Row],[Emission Factor (kg CO2/ mmBtu)]]*10^3</f>
        <v>2088921266045.0579</v>
      </c>
      <c r="U11602" s="3">
        <f>Table1[[#This Row],[Emissions (g CO2)]]/(Table1[[#This Row],[Generation (TWh)]]*10^9)</f>
        <v>674.52466371629555</v>
      </c>
    </row>
    <row r="11603" spans="1:21" x14ac:dyDescent="0.35">
      <c r="A11603" t="s">
        <v>2487</v>
      </c>
      <c r="B11603" t="s">
        <v>3243</v>
      </c>
      <c r="C11603" t="str">
        <f>SUBSTITUTE(Table1[[#This Row],[Fuel]],", ",",")</f>
        <v>fossil gas: natural gas,fossil liquids: fuel oil</v>
      </c>
      <c r="D11603" t="s">
        <v>3239</v>
      </c>
      <c r="E11603" t="s">
        <v>3275</v>
      </c>
      <c r="H11603" t="s">
        <v>3440</v>
      </c>
      <c r="I11603">
        <v>895</v>
      </c>
      <c r="J11603" t="s">
        <v>3446</v>
      </c>
      <c r="K11603">
        <v>1971</v>
      </c>
      <c r="L11603" t="s">
        <v>29</v>
      </c>
      <c r="M11603">
        <v>2031</v>
      </c>
      <c r="N11603">
        <v>29.947199999999999</v>
      </c>
      <c r="O11603">
        <v>-90.145799999999994</v>
      </c>
      <c r="P11603" t="s">
        <v>3613</v>
      </c>
      <c r="Q11603" s="3">
        <f>Table1[[#This Row],[Capacity (MW)]]*0.395*8760*10^-6</f>
        <v>3.0968790000000004</v>
      </c>
      <c r="R11603" s="3" cm="1">
        <f t="array" ref="R11603">AVERAGE(VLOOKUP(_xlfn.TEXTSPLIT(Table1[[#This Row],[Fuel (no space after comma)]], ","), FuelList_Final_EF!$A$2:$B$65, 2, FALSE))</f>
        <v>65.583341148886291</v>
      </c>
      <c r="S11603" s="3">
        <f>Table1[[#This Row],[Generation (TWh)]]*10^9*VLOOKUP(Table1[[#This Row],[Turbine/Engine Technology]],Technology_HR!$A$2:$B$11,2,FALSE)*10^-6</f>
        <v>31851400.515000004</v>
      </c>
      <c r="T11603" s="5">
        <f>Table1[[#This Row],[Fuel Consumption (mmBtu)]]*Table1[[#This Row],[Emission Factor (kg CO2/ mmBtu)]]*10^3</f>
        <v>2088921266045.0579</v>
      </c>
      <c r="U11603" s="3">
        <f>Table1[[#This Row],[Emissions (g CO2)]]/(Table1[[#This Row],[Generation (TWh)]]*10^9)</f>
        <v>674.52466371629555</v>
      </c>
    </row>
    <row r="11604" spans="1:21" x14ac:dyDescent="0.35">
      <c r="A11604" t="s">
        <v>2487</v>
      </c>
      <c r="B11604" t="s">
        <v>3243</v>
      </c>
      <c r="C11604" t="str">
        <f>SUBSTITUTE(Table1[[#This Row],[Fuel]],", ",",")</f>
        <v>fossil gas: natural gas,fossil liquids: fuel oil</v>
      </c>
      <c r="D11604" t="s">
        <v>3239</v>
      </c>
      <c r="E11604" t="s">
        <v>3275</v>
      </c>
      <c r="H11604" t="s">
        <v>3438</v>
      </c>
      <c r="I11604">
        <v>650</v>
      </c>
      <c r="J11604" t="s">
        <v>3446</v>
      </c>
      <c r="K11604">
        <v>2014</v>
      </c>
      <c r="L11604" t="s">
        <v>29</v>
      </c>
      <c r="M11604" t="s">
        <v>29</v>
      </c>
      <c r="N11604">
        <v>29.947199999999999</v>
      </c>
      <c r="O11604">
        <v>-90.145799999999994</v>
      </c>
      <c r="P11604" t="s">
        <v>3613</v>
      </c>
      <c r="Q11604" s="3">
        <f>Table1[[#This Row],[Capacity (MW)]]*0.395*8760*10^-6</f>
        <v>2.2491300000000001</v>
      </c>
      <c r="R11604" s="3" cm="1">
        <f t="array" ref="R11604">AVERAGE(VLOOKUP(_xlfn.TEXTSPLIT(Table1[[#This Row],[Fuel (no space after comma)]], ","), FuelList_Final_EF!$A$2:$B$65, 2, FALSE))</f>
        <v>65.583341148886291</v>
      </c>
      <c r="S11604" s="3">
        <f>Table1[[#This Row],[Generation (TWh)]]*10^9*VLOOKUP(Table1[[#This Row],[Turbine/Engine Technology]],Technology_HR!$A$2:$B$11,2,FALSE)*10^-6</f>
        <v>16978682.370000001</v>
      </c>
      <c r="T11604" s="5">
        <f>Table1[[#This Row],[Fuel Consumption (mmBtu)]]*Table1[[#This Row],[Emission Factor (kg CO2/ mmBtu)]]*10^3</f>
        <v>1113518718130.2913</v>
      </c>
      <c r="U11604" s="3">
        <f>Table1[[#This Row],[Emissions (g CO2)]]/(Table1[[#This Row],[Generation (TWh)]]*10^9)</f>
        <v>495.08864233294264</v>
      </c>
    </row>
    <row r="11605" spans="1:21" x14ac:dyDescent="0.35">
      <c r="A11605" t="s">
        <v>2925</v>
      </c>
      <c r="B11605" t="s">
        <v>3243</v>
      </c>
      <c r="C11605" t="str">
        <f>SUBSTITUTE(Table1[[#This Row],[Fuel]],", ",",")</f>
        <v>fossil gas: natural gas,fossil liquids: fuel oil</v>
      </c>
      <c r="D11605" t="s">
        <v>3239</v>
      </c>
      <c r="E11605" t="s">
        <v>3275</v>
      </c>
      <c r="H11605" t="s">
        <v>3438</v>
      </c>
      <c r="I11605">
        <v>93</v>
      </c>
      <c r="J11605" t="s">
        <v>3452</v>
      </c>
      <c r="K11605" t="s">
        <v>29</v>
      </c>
      <c r="L11605" t="s">
        <v>29</v>
      </c>
      <c r="M11605" t="s">
        <v>29</v>
      </c>
      <c r="N11605">
        <v>40.706499999999998</v>
      </c>
      <c r="O11605">
        <v>-73.970200000000006</v>
      </c>
      <c r="P11605" t="s">
        <v>3613</v>
      </c>
      <c r="Q11605" s="3">
        <f>Table1[[#This Row],[Capacity (MW)]]*0.395*8760*10^-6</f>
        <v>0.32179859999999993</v>
      </c>
      <c r="R11605" s="3" cm="1">
        <f t="array" ref="R11605">AVERAGE(VLOOKUP(_xlfn.TEXTSPLIT(Table1[[#This Row],[Fuel (no space after comma)]], ","), FuelList_Final_EF!$A$2:$B$65, 2, FALSE))</f>
        <v>65.583341148886291</v>
      </c>
      <c r="S11605" s="3">
        <f>Table1[[#This Row],[Generation (TWh)]]*10^9*VLOOKUP(Table1[[#This Row],[Turbine/Engine Technology]],Technology_HR!$A$2:$B$11,2,FALSE)*10^-6</f>
        <v>2429257.6313999994</v>
      </c>
      <c r="T11605" s="5">
        <f>Table1[[#This Row],[Fuel Consumption (mmBtu)]]*Table1[[#This Row],[Emission Factor (kg CO2/ mmBtu)]]*10^3</f>
        <v>159318831978.64163</v>
      </c>
      <c r="U11605" s="3">
        <f>Table1[[#This Row],[Emissions (g CO2)]]/(Table1[[#This Row],[Generation (TWh)]]*10^9)</f>
        <v>495.08864233294258</v>
      </c>
    </row>
    <row r="11606" spans="1:21" x14ac:dyDescent="0.35">
      <c r="A11606" t="s">
        <v>2567</v>
      </c>
      <c r="B11606" t="s">
        <v>3239</v>
      </c>
      <c r="C11606" t="str">
        <f>SUBSTITUTE(Table1[[#This Row],[Fuel]],", ",",")</f>
        <v>fossil gas: natural gas</v>
      </c>
      <c r="D11606" t="s">
        <v>3239</v>
      </c>
      <c r="H11606" t="s">
        <v>3438</v>
      </c>
      <c r="I11606">
        <v>283</v>
      </c>
      <c r="J11606" t="s">
        <v>3446</v>
      </c>
      <c r="K11606">
        <v>2003</v>
      </c>
      <c r="L11606" t="s">
        <v>29</v>
      </c>
      <c r="M11606" t="s">
        <v>29</v>
      </c>
      <c r="N11606">
        <v>40.096899999999998</v>
      </c>
      <c r="O11606">
        <v>-85.971400000000003</v>
      </c>
      <c r="P11606" t="s">
        <v>3613</v>
      </c>
      <c r="Q11606" s="3">
        <f>Table1[[#This Row],[Capacity (MW)]]*0.395*8760*10^-6</f>
        <v>0.97923660000000001</v>
      </c>
      <c r="R11606" s="3" cm="1">
        <f t="array" ref="R11606">AVERAGE(VLOOKUP(_xlfn.TEXTSPLIT(Table1[[#This Row],[Fuel (no space after comma)]], ","), FuelList_Final_EF!$A$2:$B$65, 2, FALSE))</f>
        <v>53.06</v>
      </c>
      <c r="S11606" s="3">
        <f>Table1[[#This Row],[Generation (TWh)]]*10^9*VLOOKUP(Table1[[#This Row],[Turbine/Engine Technology]],Technology_HR!$A$2:$B$11,2,FALSE)*10^-6</f>
        <v>7392257.0933999997</v>
      </c>
      <c r="T11606" s="5">
        <f>Table1[[#This Row],[Fuel Consumption (mmBtu)]]*Table1[[#This Row],[Emission Factor (kg CO2/ mmBtu)]]*10^3</f>
        <v>392233161375.80402</v>
      </c>
      <c r="U11606" s="3">
        <f>Table1[[#This Row],[Emissions (g CO2)]]/(Table1[[#This Row],[Generation (TWh)]]*10^9)</f>
        <v>400.54993999999999</v>
      </c>
    </row>
    <row r="11607" spans="1:21" x14ac:dyDescent="0.35">
      <c r="A11607" t="s">
        <v>2594</v>
      </c>
      <c r="B11607" t="s">
        <v>3239</v>
      </c>
      <c r="C11607" t="str">
        <f>SUBSTITUTE(Table1[[#This Row],[Fuel]],", ",",")</f>
        <v>fossil gas: natural gas</v>
      </c>
      <c r="D11607" t="s">
        <v>3239</v>
      </c>
      <c r="H11607" t="s">
        <v>3436</v>
      </c>
      <c r="I11607">
        <v>158</v>
      </c>
      <c r="J11607" t="s">
        <v>3446</v>
      </c>
      <c r="K11607">
        <v>1999</v>
      </c>
      <c r="L11607" t="s">
        <v>29</v>
      </c>
      <c r="M11607" t="s">
        <v>29</v>
      </c>
      <c r="N11607">
        <v>40.287700000000001</v>
      </c>
      <c r="O11607">
        <v>-94.791300000000007</v>
      </c>
      <c r="P11607" t="s">
        <v>3613</v>
      </c>
      <c r="Q11607" s="3">
        <f>Table1[[#This Row],[Capacity (MW)]]*0.395*8760*10^-6</f>
        <v>0.54671159999999996</v>
      </c>
      <c r="R11607" s="3" cm="1">
        <f t="array" ref="R11607">AVERAGE(VLOOKUP(_xlfn.TEXTSPLIT(Table1[[#This Row],[Fuel (no space after comma)]], ","), FuelList_Final_EF!$A$2:$B$65, 2, FALSE))</f>
        <v>53.06</v>
      </c>
      <c r="S11607" s="3">
        <f>Table1[[#This Row],[Generation (TWh)]]*10^9*VLOOKUP(Table1[[#This Row],[Turbine/Engine Technology]],Technology_HR!$A$2:$B$11,2,FALSE)*10^-6</f>
        <v>6019294.716</v>
      </c>
      <c r="T11607" s="5">
        <f>Table1[[#This Row],[Fuel Consumption (mmBtu)]]*Table1[[#This Row],[Emission Factor (kg CO2/ mmBtu)]]*10^3</f>
        <v>319383777630.95996</v>
      </c>
      <c r="U11607" s="3">
        <f>Table1[[#This Row],[Emissions (g CO2)]]/(Table1[[#This Row],[Generation (TWh)]]*10^9)</f>
        <v>584.1905999999999</v>
      </c>
    </row>
    <row r="11608" spans="1:21" x14ac:dyDescent="0.35">
      <c r="A11608" t="s">
        <v>2594</v>
      </c>
      <c r="B11608" t="s">
        <v>3239</v>
      </c>
      <c r="C11608" t="str">
        <f>SUBSTITUTE(Table1[[#This Row],[Fuel]],", ",",")</f>
        <v>fossil gas: natural gas</v>
      </c>
      <c r="D11608" t="s">
        <v>3239</v>
      </c>
      <c r="H11608" t="s">
        <v>3436</v>
      </c>
      <c r="I11608">
        <v>158</v>
      </c>
      <c r="J11608" t="s">
        <v>3446</v>
      </c>
      <c r="K11608">
        <v>1999</v>
      </c>
      <c r="L11608" t="s">
        <v>29</v>
      </c>
      <c r="M11608" t="s">
        <v>29</v>
      </c>
      <c r="N11608">
        <v>40.287700000000001</v>
      </c>
      <c r="O11608">
        <v>-94.791300000000007</v>
      </c>
      <c r="P11608" t="s">
        <v>3613</v>
      </c>
      <c r="Q11608" s="3">
        <f>Table1[[#This Row],[Capacity (MW)]]*0.395*8760*10^-6</f>
        <v>0.54671159999999996</v>
      </c>
      <c r="R11608" s="3" cm="1">
        <f t="array" ref="R11608">AVERAGE(VLOOKUP(_xlfn.TEXTSPLIT(Table1[[#This Row],[Fuel (no space after comma)]], ","), FuelList_Final_EF!$A$2:$B$65, 2, FALSE))</f>
        <v>53.06</v>
      </c>
      <c r="S11608" s="3">
        <f>Table1[[#This Row],[Generation (TWh)]]*10^9*VLOOKUP(Table1[[#This Row],[Turbine/Engine Technology]],Technology_HR!$A$2:$B$11,2,FALSE)*10^-6</f>
        <v>6019294.716</v>
      </c>
      <c r="T11608" s="5">
        <f>Table1[[#This Row],[Fuel Consumption (mmBtu)]]*Table1[[#This Row],[Emission Factor (kg CO2/ mmBtu)]]*10^3</f>
        <v>319383777630.95996</v>
      </c>
      <c r="U11608" s="3">
        <f>Table1[[#This Row],[Emissions (g CO2)]]/(Table1[[#This Row],[Generation (TWh)]]*10^9)</f>
        <v>584.1905999999999</v>
      </c>
    </row>
    <row r="11609" spans="1:21" x14ac:dyDescent="0.35">
      <c r="A11609" t="s">
        <v>2926</v>
      </c>
      <c r="B11609" t="s">
        <v>3348</v>
      </c>
      <c r="C11609" t="str">
        <f>SUBSTITUTE(Table1[[#This Row],[Fuel]],", ",",")</f>
        <v>fossil gas: natural gas,industrial by-product: blast furnace gas</v>
      </c>
      <c r="D11609" t="s">
        <v>3239</v>
      </c>
      <c r="E11609" t="s">
        <v>3274</v>
      </c>
      <c r="H11609" t="s">
        <v>3440</v>
      </c>
      <c r="I11609">
        <v>90</v>
      </c>
      <c r="J11609" t="s">
        <v>3446</v>
      </c>
      <c r="K11609">
        <v>1996</v>
      </c>
      <c r="L11609" t="s">
        <v>29</v>
      </c>
      <c r="M11609" t="s">
        <v>29</v>
      </c>
      <c r="N11609">
        <v>41.684399999999997</v>
      </c>
      <c r="O11609">
        <v>-87.421400000000006</v>
      </c>
      <c r="P11609" t="s">
        <v>3613</v>
      </c>
      <c r="Q11609" s="3">
        <f>Table1[[#This Row],[Capacity (MW)]]*0.395*8760*10^-6</f>
        <v>0.31141800000000003</v>
      </c>
      <c r="R11609" s="3" cm="1">
        <f t="array" ref="R11609">AVERAGE(VLOOKUP(_xlfn.TEXTSPLIT(Table1[[#This Row],[Fuel (no space after comma)]], ","), FuelList_Final_EF!$A$2:$B$65, 2, FALSE))</f>
        <v>163.69</v>
      </c>
      <c r="S11609" s="3">
        <f>Table1[[#This Row],[Generation (TWh)]]*10^9*VLOOKUP(Table1[[#This Row],[Turbine/Engine Technology]],Technology_HR!$A$2:$B$11,2,FALSE)*10^-6</f>
        <v>3202934.13</v>
      </c>
      <c r="T11609" s="5">
        <f>Table1[[#This Row],[Fuel Consumption (mmBtu)]]*Table1[[#This Row],[Emission Factor (kg CO2/ mmBtu)]]*10^3</f>
        <v>524288287739.69995</v>
      </c>
      <c r="U11609" s="3">
        <f>Table1[[#This Row],[Emissions (g CO2)]]/(Table1[[#This Row],[Generation (TWh)]]*10^9)</f>
        <v>1683.5516499999999</v>
      </c>
    </row>
    <row r="11610" spans="1:21" x14ac:dyDescent="0.35">
      <c r="A11610" t="s">
        <v>2564</v>
      </c>
      <c r="B11610" t="s">
        <v>3239</v>
      </c>
      <c r="C11610" t="str">
        <f>SUBSTITUTE(Table1[[#This Row],[Fuel]],", ",",")</f>
        <v>fossil gas: natural gas</v>
      </c>
      <c r="D11610" t="s">
        <v>3239</v>
      </c>
      <c r="H11610" t="s">
        <v>3440</v>
      </c>
      <c r="I11610">
        <v>73.5</v>
      </c>
      <c r="J11610" t="s">
        <v>3446</v>
      </c>
      <c r="K11610">
        <v>2016</v>
      </c>
      <c r="L11610" t="s">
        <v>29</v>
      </c>
      <c r="M11610">
        <v>2026</v>
      </c>
      <c r="N11610">
        <v>41.329613999999999</v>
      </c>
      <c r="O11610">
        <v>-95.946489</v>
      </c>
      <c r="P11610" t="s">
        <v>3613</v>
      </c>
      <c r="Q11610" s="3">
        <f>Table1[[#This Row],[Capacity (MW)]]*0.395*8760*10^-6</f>
        <v>0.25432470000000001</v>
      </c>
      <c r="R11610" s="3" cm="1">
        <f t="array" ref="R11610">AVERAGE(VLOOKUP(_xlfn.TEXTSPLIT(Table1[[#This Row],[Fuel (no space after comma)]], ","), FuelList_Final_EF!$A$2:$B$65, 2, FALSE))</f>
        <v>53.06</v>
      </c>
      <c r="S11610" s="3">
        <f>Table1[[#This Row],[Generation (TWh)]]*10^9*VLOOKUP(Table1[[#This Row],[Turbine/Engine Technology]],Technology_HR!$A$2:$B$11,2,FALSE)*10^-6</f>
        <v>2615729.5395</v>
      </c>
      <c r="T11610" s="5">
        <f>Table1[[#This Row],[Fuel Consumption (mmBtu)]]*Table1[[#This Row],[Emission Factor (kg CO2/ mmBtu)]]*10^3</f>
        <v>138790609365.87</v>
      </c>
      <c r="U11610" s="3">
        <f>Table1[[#This Row],[Emissions (g CO2)]]/(Table1[[#This Row],[Generation (TWh)]]*10^9)</f>
        <v>545.72209999999995</v>
      </c>
    </row>
    <row r="11611" spans="1:21" x14ac:dyDescent="0.35">
      <c r="A11611" t="s">
        <v>2564</v>
      </c>
      <c r="B11611" t="s">
        <v>3239</v>
      </c>
      <c r="C11611" t="str">
        <f>SUBSTITUTE(Table1[[#This Row],[Fuel]],", ",",")</f>
        <v>fossil gas: natural gas</v>
      </c>
      <c r="D11611" t="s">
        <v>3239</v>
      </c>
      <c r="H11611" t="s">
        <v>3440</v>
      </c>
      <c r="I11611">
        <v>108.8</v>
      </c>
      <c r="J11611" t="s">
        <v>3446</v>
      </c>
      <c r="K11611">
        <v>2016</v>
      </c>
      <c r="L11611" t="s">
        <v>29</v>
      </c>
      <c r="M11611">
        <v>2026</v>
      </c>
      <c r="N11611">
        <v>41.329613999999999</v>
      </c>
      <c r="O11611">
        <v>-95.946489</v>
      </c>
      <c r="P11611" t="s">
        <v>3613</v>
      </c>
      <c r="Q11611" s="3">
        <f>Table1[[#This Row],[Capacity (MW)]]*0.395*8760*10^-6</f>
        <v>0.37646975999999999</v>
      </c>
      <c r="R11611" s="3" cm="1">
        <f t="array" ref="R11611">AVERAGE(VLOOKUP(_xlfn.TEXTSPLIT(Table1[[#This Row],[Fuel (no space after comma)]], ","), FuelList_Final_EF!$A$2:$B$65, 2, FALSE))</f>
        <v>53.06</v>
      </c>
      <c r="S11611" s="3">
        <f>Table1[[#This Row],[Generation (TWh)]]*10^9*VLOOKUP(Table1[[#This Row],[Turbine/Engine Technology]],Technology_HR!$A$2:$B$11,2,FALSE)*10^-6</f>
        <v>3871991.4816000001</v>
      </c>
      <c r="T11611" s="5">
        <f>Table1[[#This Row],[Fuel Consumption (mmBtu)]]*Table1[[#This Row],[Emission Factor (kg CO2/ mmBtu)]]*10^3</f>
        <v>205447868013.69601</v>
      </c>
      <c r="U11611" s="3">
        <f>Table1[[#This Row],[Emissions (g CO2)]]/(Table1[[#This Row],[Generation (TWh)]]*10^9)</f>
        <v>545.72210000000007</v>
      </c>
    </row>
    <row r="11612" spans="1:21" x14ac:dyDescent="0.35">
      <c r="A11612" t="s">
        <v>2564</v>
      </c>
      <c r="B11612" t="s">
        <v>3239</v>
      </c>
      <c r="C11612" t="str">
        <f>SUBSTITUTE(Table1[[#This Row],[Fuel]],", ",",")</f>
        <v>fossil gas: natural gas</v>
      </c>
      <c r="D11612" t="s">
        <v>3239</v>
      </c>
      <c r="H11612" t="s">
        <v>3440</v>
      </c>
      <c r="I11612">
        <v>108.8</v>
      </c>
      <c r="J11612" t="s">
        <v>3446</v>
      </c>
      <c r="K11612">
        <v>2016</v>
      </c>
      <c r="L11612" t="s">
        <v>29</v>
      </c>
      <c r="M11612">
        <v>2026</v>
      </c>
      <c r="N11612">
        <v>41.329613999999999</v>
      </c>
      <c r="O11612">
        <v>-95.946489</v>
      </c>
      <c r="P11612" t="s">
        <v>3613</v>
      </c>
      <c r="Q11612" s="3">
        <f>Table1[[#This Row],[Capacity (MW)]]*0.395*8760*10^-6</f>
        <v>0.37646975999999999</v>
      </c>
      <c r="R11612" s="3" cm="1">
        <f t="array" ref="R11612">AVERAGE(VLOOKUP(_xlfn.TEXTSPLIT(Table1[[#This Row],[Fuel (no space after comma)]], ","), FuelList_Final_EF!$A$2:$B$65, 2, FALSE))</f>
        <v>53.06</v>
      </c>
      <c r="S11612" s="3">
        <f>Table1[[#This Row],[Generation (TWh)]]*10^9*VLOOKUP(Table1[[#This Row],[Turbine/Engine Technology]],Technology_HR!$A$2:$B$11,2,FALSE)*10^-6</f>
        <v>3871991.4816000001</v>
      </c>
      <c r="T11612" s="5">
        <f>Table1[[#This Row],[Fuel Consumption (mmBtu)]]*Table1[[#This Row],[Emission Factor (kg CO2/ mmBtu)]]*10^3</f>
        <v>205447868013.69601</v>
      </c>
      <c r="U11612" s="3">
        <f>Table1[[#This Row],[Emissions (g CO2)]]/(Table1[[#This Row],[Generation (TWh)]]*10^9)</f>
        <v>545.72210000000007</v>
      </c>
    </row>
    <row r="11613" spans="1:21" x14ac:dyDescent="0.35">
      <c r="A11613" t="s">
        <v>2564</v>
      </c>
      <c r="B11613" t="s">
        <v>3239</v>
      </c>
      <c r="C11613" t="str">
        <f>SUBSTITUTE(Table1[[#This Row],[Fuel]],", ",",")</f>
        <v>fossil gas: natural gas</v>
      </c>
      <c r="D11613" t="s">
        <v>3239</v>
      </c>
      <c r="H11613" t="s">
        <v>3440</v>
      </c>
      <c r="I11613">
        <v>136</v>
      </c>
      <c r="J11613" t="s">
        <v>3449</v>
      </c>
      <c r="K11613">
        <v>2026</v>
      </c>
      <c r="L11613" t="s">
        <v>29</v>
      </c>
      <c r="M11613" t="s">
        <v>29</v>
      </c>
      <c r="N11613">
        <v>41.329613999999999</v>
      </c>
      <c r="O11613">
        <v>-95.946489</v>
      </c>
      <c r="P11613" t="s">
        <v>3613</v>
      </c>
      <c r="Q11613" s="3">
        <f>Table1[[#This Row],[Capacity (MW)]]*0.395*8760*10^-6</f>
        <v>0.47058719999999998</v>
      </c>
      <c r="R11613" s="3" cm="1">
        <f t="array" ref="R11613">AVERAGE(VLOOKUP(_xlfn.TEXTSPLIT(Table1[[#This Row],[Fuel (no space after comma)]], ","), FuelList_Final_EF!$A$2:$B$65, 2, FALSE))</f>
        <v>53.06</v>
      </c>
      <c r="S11613" s="3">
        <f>Table1[[#This Row],[Generation (TWh)]]*10^9*VLOOKUP(Table1[[#This Row],[Turbine/Engine Technology]],Technology_HR!$A$2:$B$11,2,FALSE)*10^-6</f>
        <v>4839989.352</v>
      </c>
      <c r="T11613" s="5">
        <f>Table1[[#This Row],[Fuel Consumption (mmBtu)]]*Table1[[#This Row],[Emission Factor (kg CO2/ mmBtu)]]*10^3</f>
        <v>256809835017.12</v>
      </c>
      <c r="U11613" s="3">
        <f>Table1[[#This Row],[Emissions (g CO2)]]/(Table1[[#This Row],[Generation (TWh)]]*10^9)</f>
        <v>545.72209999999995</v>
      </c>
    </row>
    <row r="11614" spans="1:21" x14ac:dyDescent="0.35">
      <c r="A11614" t="s">
        <v>2564</v>
      </c>
      <c r="B11614" t="s">
        <v>3239</v>
      </c>
      <c r="C11614" t="str">
        <f>SUBSTITUTE(Table1[[#This Row],[Fuel]],", ",",")</f>
        <v>fossil gas: natural gas</v>
      </c>
      <c r="D11614" t="s">
        <v>3239</v>
      </c>
      <c r="H11614" t="s">
        <v>3440</v>
      </c>
      <c r="I11614">
        <v>217.6</v>
      </c>
      <c r="J11614" t="s">
        <v>3449</v>
      </c>
      <c r="K11614">
        <v>2026</v>
      </c>
      <c r="L11614" t="s">
        <v>29</v>
      </c>
      <c r="M11614" t="s">
        <v>29</v>
      </c>
      <c r="N11614">
        <v>41.329613999999999</v>
      </c>
      <c r="O11614">
        <v>-95.946489</v>
      </c>
      <c r="P11614" t="s">
        <v>3613</v>
      </c>
      <c r="Q11614" s="3">
        <f>Table1[[#This Row],[Capacity (MW)]]*0.395*8760*10^-6</f>
        <v>0.75293951999999997</v>
      </c>
      <c r="R11614" s="3" cm="1">
        <f t="array" ref="R11614">AVERAGE(VLOOKUP(_xlfn.TEXTSPLIT(Table1[[#This Row],[Fuel (no space after comma)]], ","), FuelList_Final_EF!$A$2:$B$65, 2, FALSE))</f>
        <v>53.06</v>
      </c>
      <c r="S11614" s="3">
        <f>Table1[[#This Row],[Generation (TWh)]]*10^9*VLOOKUP(Table1[[#This Row],[Turbine/Engine Technology]],Technology_HR!$A$2:$B$11,2,FALSE)*10^-6</f>
        <v>7743982.9632000001</v>
      </c>
      <c r="T11614" s="5">
        <f>Table1[[#This Row],[Fuel Consumption (mmBtu)]]*Table1[[#This Row],[Emission Factor (kg CO2/ mmBtu)]]*10^3</f>
        <v>410895736027.39203</v>
      </c>
      <c r="U11614" s="3">
        <f>Table1[[#This Row],[Emissions (g CO2)]]/(Table1[[#This Row],[Generation (TWh)]]*10^9)</f>
        <v>545.72210000000007</v>
      </c>
    </row>
    <row r="11615" spans="1:21" x14ac:dyDescent="0.35">
      <c r="A11615" t="s">
        <v>2927</v>
      </c>
      <c r="B11615" t="s">
        <v>3275</v>
      </c>
      <c r="C11615" t="str">
        <f>SUBSTITUTE(Table1[[#This Row],[Fuel]],", ",",")</f>
        <v>fossil liquids: fuel oil</v>
      </c>
      <c r="D11615" t="s">
        <v>3275</v>
      </c>
      <c r="H11615" t="s">
        <v>3436</v>
      </c>
      <c r="I11615">
        <v>60.5</v>
      </c>
      <c r="J11615" t="s">
        <v>3446</v>
      </c>
      <c r="K11615">
        <v>1976</v>
      </c>
      <c r="L11615" t="s">
        <v>29</v>
      </c>
      <c r="M11615" t="s">
        <v>29</v>
      </c>
      <c r="N11615">
        <v>64.735600000000005</v>
      </c>
      <c r="O11615">
        <v>-147.34809999999999</v>
      </c>
      <c r="P11615" t="s">
        <v>3613</v>
      </c>
      <c r="Q11615" s="3">
        <f>Table1[[#This Row],[Capacity (MW)]]*0.395*8760*10^-6</f>
        <v>0.2093421</v>
      </c>
      <c r="R11615" s="3" cm="1">
        <f t="array" ref="R11615">AVERAGE(VLOOKUP(_xlfn.TEXTSPLIT(Table1[[#This Row],[Fuel (no space after comma)]], ","), FuelList_Final_EF!$A$2:$B$65, 2, FALSE))</f>
        <v>78.106682297772565</v>
      </c>
      <c r="S11615" s="3">
        <f>Table1[[#This Row],[Generation (TWh)]]*10^9*VLOOKUP(Table1[[#This Row],[Turbine/Engine Technology]],Technology_HR!$A$2:$B$11,2,FALSE)*10^-6</f>
        <v>2304856.5209999997</v>
      </c>
      <c r="T11615" s="5">
        <f>Table1[[#This Row],[Fuel Consumption (mmBtu)]]*Table1[[#This Row],[Emission Factor (kg CO2/ mmBtu)]]*10^3</f>
        <v>180024696027.69635</v>
      </c>
      <c r="U11615" s="3">
        <f>Table1[[#This Row],[Emissions (g CO2)]]/(Table1[[#This Row],[Generation (TWh)]]*10^9)</f>
        <v>859.95457209847586</v>
      </c>
    </row>
    <row r="11616" spans="1:21" x14ac:dyDescent="0.35">
      <c r="A11616" t="s">
        <v>2927</v>
      </c>
      <c r="B11616" t="s">
        <v>3275</v>
      </c>
      <c r="C11616" t="str">
        <f>SUBSTITUTE(Table1[[#This Row],[Fuel]],", ",",")</f>
        <v>fossil liquids: fuel oil</v>
      </c>
      <c r="D11616" t="s">
        <v>3275</v>
      </c>
      <c r="H11616" t="s">
        <v>3436</v>
      </c>
      <c r="I11616">
        <v>60.5</v>
      </c>
      <c r="J11616" t="s">
        <v>3446</v>
      </c>
      <c r="K11616">
        <v>1977</v>
      </c>
      <c r="L11616" t="s">
        <v>29</v>
      </c>
      <c r="M11616" t="s">
        <v>29</v>
      </c>
      <c r="N11616">
        <v>64.735600000000005</v>
      </c>
      <c r="O11616">
        <v>-147.34809999999999</v>
      </c>
      <c r="P11616" t="s">
        <v>3613</v>
      </c>
      <c r="Q11616" s="3">
        <f>Table1[[#This Row],[Capacity (MW)]]*0.395*8760*10^-6</f>
        <v>0.2093421</v>
      </c>
      <c r="R11616" s="3" cm="1">
        <f t="array" ref="R11616">AVERAGE(VLOOKUP(_xlfn.TEXTSPLIT(Table1[[#This Row],[Fuel (no space after comma)]], ","), FuelList_Final_EF!$A$2:$B$65, 2, FALSE))</f>
        <v>78.106682297772565</v>
      </c>
      <c r="S11616" s="3">
        <f>Table1[[#This Row],[Generation (TWh)]]*10^9*VLOOKUP(Table1[[#This Row],[Turbine/Engine Technology]],Technology_HR!$A$2:$B$11,2,FALSE)*10^-6</f>
        <v>2304856.5209999997</v>
      </c>
      <c r="T11616" s="5">
        <f>Table1[[#This Row],[Fuel Consumption (mmBtu)]]*Table1[[#This Row],[Emission Factor (kg CO2/ mmBtu)]]*10^3</f>
        <v>180024696027.69635</v>
      </c>
      <c r="U11616" s="3">
        <f>Table1[[#This Row],[Emissions (g CO2)]]/(Table1[[#This Row],[Generation (TWh)]]*10^9)</f>
        <v>859.95457209847586</v>
      </c>
    </row>
    <row r="11617" spans="1:21" x14ac:dyDescent="0.35">
      <c r="A11617" t="s">
        <v>2927</v>
      </c>
      <c r="B11617" t="s">
        <v>3275</v>
      </c>
      <c r="C11617" t="str">
        <f>SUBSTITUTE(Table1[[#This Row],[Fuel]],", ",",")</f>
        <v>fossil liquids: fuel oil</v>
      </c>
      <c r="D11617" t="s">
        <v>3275</v>
      </c>
      <c r="H11617" t="s">
        <v>3438</v>
      </c>
      <c r="I11617">
        <v>60</v>
      </c>
      <c r="J11617" t="s">
        <v>3446</v>
      </c>
      <c r="K11617">
        <v>2007</v>
      </c>
      <c r="L11617" t="s">
        <v>29</v>
      </c>
      <c r="M11617" t="s">
        <v>29</v>
      </c>
      <c r="N11617">
        <v>64.735600000000005</v>
      </c>
      <c r="O11617">
        <v>-147.34809999999999</v>
      </c>
      <c r="P11617" t="s">
        <v>3613</v>
      </c>
      <c r="Q11617" s="3">
        <f>Table1[[#This Row],[Capacity (MW)]]*0.395*8760*10^-6</f>
        <v>0.20761200000000002</v>
      </c>
      <c r="R11617" s="3" cm="1">
        <f t="array" ref="R11617">AVERAGE(VLOOKUP(_xlfn.TEXTSPLIT(Table1[[#This Row],[Fuel (no space after comma)]], ","), FuelList_Final_EF!$A$2:$B$65, 2, FALSE))</f>
        <v>78.106682297772565</v>
      </c>
      <c r="S11617" s="3">
        <f>Table1[[#This Row],[Generation (TWh)]]*10^9*VLOOKUP(Table1[[#This Row],[Turbine/Engine Technology]],Technology_HR!$A$2:$B$11,2,FALSE)*10^-6</f>
        <v>1567262.9880000001</v>
      </c>
      <c r="T11617" s="5">
        <f>Table1[[#This Row],[Fuel Consumption (mmBtu)]]*Table1[[#This Row],[Emission Factor (kg CO2/ mmBtu)]]*10^3</f>
        <v>122413712280.77374</v>
      </c>
      <c r="U11617" s="3">
        <f>Table1[[#This Row],[Emissions (g CO2)]]/(Table1[[#This Row],[Generation (TWh)]]*10^9)</f>
        <v>589.62734466588506</v>
      </c>
    </row>
    <row r="11618" spans="1:21" x14ac:dyDescent="0.35">
      <c r="A11618" t="s">
        <v>29</v>
      </c>
      <c r="B11618" t="s">
        <v>3280</v>
      </c>
      <c r="C11618" t="str">
        <f>SUBSTITUTE(Table1[[#This Row],[Fuel]],", ",",")</f>
        <v>fossil gas: natural gas,other: hydrogen (unknown)</v>
      </c>
      <c r="D11618" t="s">
        <v>3239</v>
      </c>
      <c r="E11618" t="s">
        <v>3644</v>
      </c>
      <c r="H11618" t="s">
        <v>3436</v>
      </c>
      <c r="I11618">
        <v>205.5</v>
      </c>
      <c r="J11618" t="s">
        <v>3447</v>
      </c>
      <c r="K11618">
        <v>2028</v>
      </c>
      <c r="L11618" t="s">
        <v>29</v>
      </c>
      <c r="M11618" t="s">
        <v>29</v>
      </c>
      <c r="N11618">
        <v>40.881735999999997</v>
      </c>
      <c r="O11618">
        <v>-117.152272</v>
      </c>
      <c r="P11618" t="s">
        <v>3613</v>
      </c>
      <c r="Q11618" s="3">
        <f>Table1[[#This Row],[Capacity (MW)]]*0.395*8760*10^-6</f>
        <v>0.71107109999999996</v>
      </c>
      <c r="R11618" s="3" cm="1">
        <f t="array" ref="R11618">AVERAGE(VLOOKUP(_xlfn.TEXTSPLIT(Table1[[#This Row],[Fuel (no space after comma)]], ","), FuelList_Final_EF!$A$2:$B$65, 2, FALSE))</f>
        <v>26.53</v>
      </c>
      <c r="S11618" s="3">
        <f>Table1[[#This Row],[Generation (TWh)]]*10^9*VLOOKUP(Table1[[#This Row],[Turbine/Engine Technology]],Technology_HR!$A$2:$B$11,2,FALSE)*10^-6</f>
        <v>7828892.8109999998</v>
      </c>
      <c r="T11618" s="5">
        <f>Table1[[#This Row],[Fuel Consumption (mmBtu)]]*Table1[[#This Row],[Emission Factor (kg CO2/ mmBtu)]]*10^3</f>
        <v>207700526275.82999</v>
      </c>
      <c r="U11618" s="3">
        <f>Table1[[#This Row],[Emissions (g CO2)]]/(Table1[[#This Row],[Generation (TWh)]]*10^9)</f>
        <v>292.09530000000001</v>
      </c>
    </row>
    <row r="11619" spans="1:21" x14ac:dyDescent="0.35">
      <c r="A11619" t="s">
        <v>29</v>
      </c>
      <c r="B11619" t="s">
        <v>3280</v>
      </c>
      <c r="C11619" t="str">
        <f>SUBSTITUTE(Table1[[#This Row],[Fuel]],", ",",")</f>
        <v>fossil gas: natural gas,other: hydrogen (unknown)</v>
      </c>
      <c r="D11619" t="s">
        <v>3239</v>
      </c>
      <c r="E11619" t="s">
        <v>3644</v>
      </c>
      <c r="H11619" t="s">
        <v>3436</v>
      </c>
      <c r="I11619">
        <v>205.5</v>
      </c>
      <c r="J11619" t="s">
        <v>3447</v>
      </c>
      <c r="K11619">
        <v>2028</v>
      </c>
      <c r="L11619" t="s">
        <v>29</v>
      </c>
      <c r="M11619" t="s">
        <v>29</v>
      </c>
      <c r="N11619">
        <v>40.881735999999997</v>
      </c>
      <c r="O11619">
        <v>-117.152272</v>
      </c>
      <c r="P11619" t="s">
        <v>3613</v>
      </c>
      <c r="Q11619" s="3">
        <f>Table1[[#This Row],[Capacity (MW)]]*0.395*8760*10^-6</f>
        <v>0.71107109999999996</v>
      </c>
      <c r="R11619" s="3" cm="1">
        <f t="array" ref="R11619">AVERAGE(VLOOKUP(_xlfn.TEXTSPLIT(Table1[[#This Row],[Fuel (no space after comma)]], ","), FuelList_Final_EF!$A$2:$B$65, 2, FALSE))</f>
        <v>26.53</v>
      </c>
      <c r="S11619" s="3">
        <f>Table1[[#This Row],[Generation (TWh)]]*10^9*VLOOKUP(Table1[[#This Row],[Turbine/Engine Technology]],Technology_HR!$A$2:$B$11,2,FALSE)*10^-6</f>
        <v>7828892.8109999998</v>
      </c>
      <c r="T11619" s="5">
        <f>Table1[[#This Row],[Fuel Consumption (mmBtu)]]*Table1[[#This Row],[Emission Factor (kg CO2/ mmBtu)]]*10^3</f>
        <v>207700526275.82999</v>
      </c>
      <c r="U11619" s="3">
        <f>Table1[[#This Row],[Emissions (g CO2)]]/(Table1[[#This Row],[Generation (TWh)]]*10^9)</f>
        <v>292.09530000000001</v>
      </c>
    </row>
    <row r="11620" spans="1:21" x14ac:dyDescent="0.35">
      <c r="A11620" t="s">
        <v>2494</v>
      </c>
      <c r="B11620" t="s">
        <v>3239</v>
      </c>
      <c r="C11620" t="str">
        <f>SUBSTITUTE(Table1[[#This Row],[Fuel]],", ",",")</f>
        <v>fossil gas: natural gas</v>
      </c>
      <c r="D11620" t="s">
        <v>3239</v>
      </c>
      <c r="H11620" t="s">
        <v>3440</v>
      </c>
      <c r="I11620">
        <v>138.6</v>
      </c>
      <c r="J11620" t="s">
        <v>3447</v>
      </c>
      <c r="K11620">
        <v>2026</v>
      </c>
      <c r="L11620" t="s">
        <v>29</v>
      </c>
      <c r="M11620" t="s">
        <v>29</v>
      </c>
      <c r="N11620">
        <v>40.881735999999997</v>
      </c>
      <c r="O11620">
        <v>-117.152272</v>
      </c>
      <c r="P11620" t="s">
        <v>3613</v>
      </c>
      <c r="Q11620" s="3">
        <f>Table1[[#This Row],[Capacity (MW)]]*0.395*8760*10^-6</f>
        <v>0.47958371999999994</v>
      </c>
      <c r="R11620" s="3" cm="1">
        <f t="array" ref="R11620">AVERAGE(VLOOKUP(_xlfn.TEXTSPLIT(Table1[[#This Row],[Fuel (no space after comma)]], ","), FuelList_Final_EF!$A$2:$B$65, 2, FALSE))</f>
        <v>53.06</v>
      </c>
      <c r="S11620" s="3">
        <f>Table1[[#This Row],[Generation (TWh)]]*10^9*VLOOKUP(Table1[[#This Row],[Turbine/Engine Technology]],Technology_HR!$A$2:$B$11,2,FALSE)*10^-6</f>
        <v>4932518.5601999993</v>
      </c>
      <c r="T11620" s="5">
        <f>Table1[[#This Row],[Fuel Consumption (mmBtu)]]*Table1[[#This Row],[Emission Factor (kg CO2/ mmBtu)]]*10^3</f>
        <v>261719434804.21198</v>
      </c>
      <c r="U11620" s="3">
        <f>Table1[[#This Row],[Emissions (g CO2)]]/(Table1[[#This Row],[Generation (TWh)]]*10^9)</f>
        <v>545.72210000000007</v>
      </c>
    </row>
    <row r="11621" spans="1:21" x14ac:dyDescent="0.35">
      <c r="A11621" t="s">
        <v>2928</v>
      </c>
      <c r="B11621" t="s">
        <v>3239</v>
      </c>
      <c r="C11621" t="str">
        <f>SUBSTITUTE(Table1[[#This Row],[Fuel]],", ",",")</f>
        <v>fossil gas: natural gas</v>
      </c>
      <c r="D11621" t="s">
        <v>3239</v>
      </c>
      <c r="H11621" t="s">
        <v>3440</v>
      </c>
      <c r="I11621">
        <v>138.6</v>
      </c>
      <c r="J11621" t="s">
        <v>3447</v>
      </c>
      <c r="K11621">
        <v>2026</v>
      </c>
      <c r="L11621" t="s">
        <v>29</v>
      </c>
      <c r="M11621" t="s">
        <v>29</v>
      </c>
      <c r="N11621">
        <v>40.881735999999997</v>
      </c>
      <c r="O11621">
        <v>-117.152272</v>
      </c>
      <c r="P11621" t="s">
        <v>3613</v>
      </c>
      <c r="Q11621" s="3">
        <f>Table1[[#This Row],[Capacity (MW)]]*0.395*8760*10^-6</f>
        <v>0.47958371999999994</v>
      </c>
      <c r="R11621" s="3" cm="1">
        <f t="array" ref="R11621">AVERAGE(VLOOKUP(_xlfn.TEXTSPLIT(Table1[[#This Row],[Fuel (no space after comma)]], ","), FuelList_Final_EF!$A$2:$B$65, 2, FALSE))</f>
        <v>53.06</v>
      </c>
      <c r="S11621" s="3">
        <f>Table1[[#This Row],[Generation (TWh)]]*10^9*VLOOKUP(Table1[[#This Row],[Turbine/Engine Technology]],Technology_HR!$A$2:$B$11,2,FALSE)*10^-6</f>
        <v>4932518.5601999993</v>
      </c>
      <c r="T11621" s="5">
        <f>Table1[[#This Row],[Fuel Consumption (mmBtu)]]*Table1[[#This Row],[Emission Factor (kg CO2/ mmBtu)]]*10^3</f>
        <v>261719434804.21198</v>
      </c>
      <c r="U11621" s="3">
        <f>Table1[[#This Row],[Emissions (g CO2)]]/(Table1[[#This Row],[Generation (TWh)]]*10^9)</f>
        <v>545.72210000000007</v>
      </c>
    </row>
    <row r="11622" spans="1:21" x14ac:dyDescent="0.35">
      <c r="A11622" t="s">
        <v>2494</v>
      </c>
      <c r="B11622" t="s">
        <v>3239</v>
      </c>
      <c r="C11622" t="str">
        <f>SUBSTITUTE(Table1[[#This Row],[Fuel]],", ",",")</f>
        <v>fossil gas: natural gas</v>
      </c>
      <c r="D11622" t="s">
        <v>3239</v>
      </c>
      <c r="H11622" t="s">
        <v>3440</v>
      </c>
      <c r="I11622">
        <v>144.9</v>
      </c>
      <c r="J11622" t="s">
        <v>3447</v>
      </c>
      <c r="K11622">
        <v>2026</v>
      </c>
      <c r="L11622" t="s">
        <v>29</v>
      </c>
      <c r="M11622" t="s">
        <v>29</v>
      </c>
      <c r="N11622">
        <v>40.881735999999997</v>
      </c>
      <c r="O11622">
        <v>-117.152272</v>
      </c>
      <c r="P11622" t="s">
        <v>3613</v>
      </c>
      <c r="Q11622" s="3">
        <f>Table1[[#This Row],[Capacity (MW)]]*0.395*8760*10^-6</f>
        <v>0.50138298000000003</v>
      </c>
      <c r="R11622" s="3" cm="1">
        <f t="array" ref="R11622">AVERAGE(VLOOKUP(_xlfn.TEXTSPLIT(Table1[[#This Row],[Fuel (no space after comma)]], ","), FuelList_Final_EF!$A$2:$B$65, 2, FALSE))</f>
        <v>53.06</v>
      </c>
      <c r="S11622" s="3">
        <f>Table1[[#This Row],[Generation (TWh)]]*10^9*VLOOKUP(Table1[[#This Row],[Turbine/Engine Technology]],Technology_HR!$A$2:$B$11,2,FALSE)*10^-6</f>
        <v>5156723.9493000004</v>
      </c>
      <c r="T11622" s="5">
        <f>Table1[[#This Row],[Fuel Consumption (mmBtu)]]*Table1[[#This Row],[Emission Factor (kg CO2/ mmBtu)]]*10^3</f>
        <v>273615772749.85803</v>
      </c>
      <c r="U11622" s="3">
        <f>Table1[[#This Row],[Emissions (g CO2)]]/(Table1[[#This Row],[Generation (TWh)]]*10^9)</f>
        <v>545.72209999999995</v>
      </c>
    </row>
    <row r="11623" spans="1:21" x14ac:dyDescent="0.35">
      <c r="A11623" t="s">
        <v>2928</v>
      </c>
      <c r="B11623" t="s">
        <v>3239</v>
      </c>
      <c r="C11623" t="str">
        <f>SUBSTITUTE(Table1[[#This Row],[Fuel]],", ",",")</f>
        <v>fossil gas: natural gas</v>
      </c>
      <c r="D11623" t="s">
        <v>3239</v>
      </c>
      <c r="H11623" t="s">
        <v>3440</v>
      </c>
      <c r="I11623">
        <v>144.9</v>
      </c>
      <c r="J11623" t="s">
        <v>3447</v>
      </c>
      <c r="K11623">
        <v>2026</v>
      </c>
      <c r="L11623" t="s">
        <v>29</v>
      </c>
      <c r="M11623" t="s">
        <v>29</v>
      </c>
      <c r="N11623">
        <v>40.881735999999997</v>
      </c>
      <c r="O11623">
        <v>-117.152272</v>
      </c>
      <c r="P11623" t="s">
        <v>3613</v>
      </c>
      <c r="Q11623" s="3">
        <f>Table1[[#This Row],[Capacity (MW)]]*0.395*8760*10^-6</f>
        <v>0.50138298000000003</v>
      </c>
      <c r="R11623" s="3" cm="1">
        <f t="array" ref="R11623">AVERAGE(VLOOKUP(_xlfn.TEXTSPLIT(Table1[[#This Row],[Fuel (no space after comma)]], ","), FuelList_Final_EF!$A$2:$B$65, 2, FALSE))</f>
        <v>53.06</v>
      </c>
      <c r="S11623" s="3">
        <f>Table1[[#This Row],[Generation (TWh)]]*10^9*VLOOKUP(Table1[[#This Row],[Turbine/Engine Technology]],Technology_HR!$A$2:$B$11,2,FALSE)*10^-6</f>
        <v>5156723.9493000004</v>
      </c>
      <c r="T11623" s="5">
        <f>Table1[[#This Row],[Fuel Consumption (mmBtu)]]*Table1[[#This Row],[Emission Factor (kg CO2/ mmBtu)]]*10^3</f>
        <v>273615772749.85803</v>
      </c>
      <c r="U11623" s="3">
        <f>Table1[[#This Row],[Emissions (g CO2)]]/(Table1[[#This Row],[Generation (TWh)]]*10^9)</f>
        <v>545.72209999999995</v>
      </c>
    </row>
    <row r="11624" spans="1:21" x14ac:dyDescent="0.35">
      <c r="A11624" t="s">
        <v>2764</v>
      </c>
      <c r="B11624" t="s">
        <v>3275</v>
      </c>
      <c r="C11624" t="str">
        <f>SUBSTITUTE(Table1[[#This Row],[Fuel]],", ",",")</f>
        <v>fossil liquids: fuel oil</v>
      </c>
      <c r="D11624" t="s">
        <v>3275</v>
      </c>
      <c r="H11624" t="s">
        <v>3436</v>
      </c>
      <c r="I11624">
        <v>50</v>
      </c>
      <c r="J11624" t="s">
        <v>3446</v>
      </c>
      <c r="K11624">
        <v>1972</v>
      </c>
      <c r="L11624" t="s">
        <v>29</v>
      </c>
      <c r="M11624" t="s">
        <v>29</v>
      </c>
      <c r="N11624">
        <v>39.122799999999998</v>
      </c>
      <c r="O11624">
        <v>-94.560599999999994</v>
      </c>
      <c r="P11624" t="s">
        <v>3613</v>
      </c>
      <c r="Q11624" s="3">
        <f>Table1[[#This Row],[Capacity (MW)]]*0.395*8760*10^-6</f>
        <v>0.17301</v>
      </c>
      <c r="R11624" s="3" cm="1">
        <f t="array" ref="R11624">AVERAGE(VLOOKUP(_xlfn.TEXTSPLIT(Table1[[#This Row],[Fuel (no space after comma)]], ","), FuelList_Final_EF!$A$2:$B$65, 2, FALSE))</f>
        <v>78.106682297772565</v>
      </c>
      <c r="S11624" s="3">
        <f>Table1[[#This Row],[Generation (TWh)]]*10^9*VLOOKUP(Table1[[#This Row],[Turbine/Engine Technology]],Technology_HR!$A$2:$B$11,2,FALSE)*10^-6</f>
        <v>1904840.0999999999</v>
      </c>
      <c r="T11624" s="5">
        <f>Table1[[#This Row],[Fuel Consumption (mmBtu)]]*Table1[[#This Row],[Emission Factor (kg CO2/ mmBtu)]]*10^3</f>
        <v>148780740518.75732</v>
      </c>
      <c r="U11624" s="3">
        <f>Table1[[#This Row],[Emissions (g CO2)]]/(Table1[[#This Row],[Generation (TWh)]]*10^9)</f>
        <v>859.95457209847598</v>
      </c>
    </row>
    <row r="11625" spans="1:21" x14ac:dyDescent="0.35">
      <c r="A11625" t="s">
        <v>2764</v>
      </c>
      <c r="B11625" t="s">
        <v>3275</v>
      </c>
      <c r="C11625" t="str">
        <f>SUBSTITUTE(Table1[[#This Row],[Fuel]],", ",",")</f>
        <v>fossil liquids: fuel oil</v>
      </c>
      <c r="D11625" t="s">
        <v>3275</v>
      </c>
      <c r="H11625" t="s">
        <v>3436</v>
      </c>
      <c r="I11625">
        <v>50</v>
      </c>
      <c r="J11625" t="s">
        <v>3446</v>
      </c>
      <c r="K11625">
        <v>1972</v>
      </c>
      <c r="L11625" t="s">
        <v>29</v>
      </c>
      <c r="M11625" t="s">
        <v>29</v>
      </c>
      <c r="N11625">
        <v>39.122799999999998</v>
      </c>
      <c r="O11625">
        <v>-94.560599999999994</v>
      </c>
      <c r="P11625" t="s">
        <v>3613</v>
      </c>
      <c r="Q11625" s="3">
        <f>Table1[[#This Row],[Capacity (MW)]]*0.395*8760*10^-6</f>
        <v>0.17301</v>
      </c>
      <c r="R11625" s="3" cm="1">
        <f t="array" ref="R11625">AVERAGE(VLOOKUP(_xlfn.TEXTSPLIT(Table1[[#This Row],[Fuel (no space after comma)]], ","), FuelList_Final_EF!$A$2:$B$65, 2, FALSE))</f>
        <v>78.106682297772565</v>
      </c>
      <c r="S11625" s="3">
        <f>Table1[[#This Row],[Generation (TWh)]]*10^9*VLOOKUP(Table1[[#This Row],[Turbine/Engine Technology]],Technology_HR!$A$2:$B$11,2,FALSE)*10^-6</f>
        <v>1904840.0999999999</v>
      </c>
      <c r="T11625" s="5">
        <f>Table1[[#This Row],[Fuel Consumption (mmBtu)]]*Table1[[#This Row],[Emission Factor (kg CO2/ mmBtu)]]*10^3</f>
        <v>148780740518.75732</v>
      </c>
      <c r="U11625" s="3">
        <f>Table1[[#This Row],[Emissions (g CO2)]]/(Table1[[#This Row],[Generation (TWh)]]*10^9)</f>
        <v>859.95457209847598</v>
      </c>
    </row>
    <row r="11626" spans="1:21" x14ac:dyDescent="0.35">
      <c r="A11626" t="s">
        <v>2764</v>
      </c>
      <c r="B11626" t="s">
        <v>3275</v>
      </c>
      <c r="C11626" t="str">
        <f>SUBSTITUTE(Table1[[#This Row],[Fuel]],", ",",")</f>
        <v>fossil liquids: fuel oil</v>
      </c>
      <c r="D11626" t="s">
        <v>3275</v>
      </c>
      <c r="H11626" t="s">
        <v>3436</v>
      </c>
      <c r="I11626">
        <v>64.7</v>
      </c>
      <c r="J11626" t="s">
        <v>3446</v>
      </c>
      <c r="K11626">
        <v>1975</v>
      </c>
      <c r="L11626" t="s">
        <v>29</v>
      </c>
      <c r="M11626" t="s">
        <v>29</v>
      </c>
      <c r="N11626">
        <v>39.122799999999998</v>
      </c>
      <c r="O11626">
        <v>-94.560599999999994</v>
      </c>
      <c r="P11626" t="s">
        <v>3613</v>
      </c>
      <c r="Q11626" s="3">
        <f>Table1[[#This Row],[Capacity (MW)]]*0.395*8760*10^-6</f>
        <v>0.22387494000000002</v>
      </c>
      <c r="R11626" s="3" cm="1">
        <f t="array" ref="R11626">AVERAGE(VLOOKUP(_xlfn.TEXTSPLIT(Table1[[#This Row],[Fuel (no space after comma)]], ","), FuelList_Final_EF!$A$2:$B$65, 2, FALSE))</f>
        <v>78.106682297772565</v>
      </c>
      <c r="S11626" s="3">
        <f>Table1[[#This Row],[Generation (TWh)]]*10^9*VLOOKUP(Table1[[#This Row],[Turbine/Engine Technology]],Technology_HR!$A$2:$B$11,2,FALSE)*10^-6</f>
        <v>2464863.0894000004</v>
      </c>
      <c r="T11626" s="5">
        <f>Table1[[#This Row],[Fuel Consumption (mmBtu)]]*Table1[[#This Row],[Emission Factor (kg CO2/ mmBtu)]]*10^3</f>
        <v>192522278231.272</v>
      </c>
      <c r="U11626" s="3">
        <f>Table1[[#This Row],[Emissions (g CO2)]]/(Table1[[#This Row],[Generation (TWh)]]*10^9)</f>
        <v>859.95457209847598</v>
      </c>
    </row>
    <row r="11627" spans="1:21" x14ac:dyDescent="0.35">
      <c r="A11627" t="s">
        <v>2764</v>
      </c>
      <c r="B11627" t="s">
        <v>3275</v>
      </c>
      <c r="C11627" t="str">
        <f>SUBSTITUTE(Table1[[#This Row],[Fuel]],", ",",")</f>
        <v>fossil liquids: fuel oil</v>
      </c>
      <c r="D11627" t="s">
        <v>3275</v>
      </c>
      <c r="H11627" t="s">
        <v>3436</v>
      </c>
      <c r="I11627">
        <v>64.7</v>
      </c>
      <c r="J11627" t="s">
        <v>3446</v>
      </c>
      <c r="K11627">
        <v>1975</v>
      </c>
      <c r="L11627" t="s">
        <v>29</v>
      </c>
      <c r="M11627" t="s">
        <v>29</v>
      </c>
      <c r="N11627">
        <v>39.122799999999998</v>
      </c>
      <c r="O11627">
        <v>-94.560599999999994</v>
      </c>
      <c r="P11627" t="s">
        <v>3613</v>
      </c>
      <c r="Q11627" s="3">
        <f>Table1[[#This Row],[Capacity (MW)]]*0.395*8760*10^-6</f>
        <v>0.22387494000000002</v>
      </c>
      <c r="R11627" s="3" cm="1">
        <f t="array" ref="R11627">AVERAGE(VLOOKUP(_xlfn.TEXTSPLIT(Table1[[#This Row],[Fuel (no space after comma)]], ","), FuelList_Final_EF!$A$2:$B$65, 2, FALSE))</f>
        <v>78.106682297772565</v>
      </c>
      <c r="S11627" s="3">
        <f>Table1[[#This Row],[Generation (TWh)]]*10^9*VLOOKUP(Table1[[#This Row],[Turbine/Engine Technology]],Technology_HR!$A$2:$B$11,2,FALSE)*10^-6</f>
        <v>2464863.0894000004</v>
      </c>
      <c r="T11627" s="5">
        <f>Table1[[#This Row],[Fuel Consumption (mmBtu)]]*Table1[[#This Row],[Emission Factor (kg CO2/ mmBtu)]]*10^3</f>
        <v>192522278231.272</v>
      </c>
      <c r="U11627" s="3">
        <f>Table1[[#This Row],[Emissions (g CO2)]]/(Table1[[#This Row],[Generation (TWh)]]*10^9)</f>
        <v>859.95457209847598</v>
      </c>
    </row>
    <row r="11628" spans="1:21" x14ac:dyDescent="0.35">
      <c r="A11628" t="s">
        <v>2764</v>
      </c>
      <c r="B11628" t="s">
        <v>3275</v>
      </c>
      <c r="C11628" t="str">
        <f>SUBSTITUTE(Table1[[#This Row],[Fuel]],", ",",")</f>
        <v>fossil liquids: fuel oil</v>
      </c>
      <c r="D11628" t="s">
        <v>3275</v>
      </c>
      <c r="H11628" t="s">
        <v>3436</v>
      </c>
      <c r="I11628">
        <v>64.7</v>
      </c>
      <c r="J11628" t="s">
        <v>3446</v>
      </c>
      <c r="K11628">
        <v>1976</v>
      </c>
      <c r="L11628" t="s">
        <v>29</v>
      </c>
      <c r="M11628" t="s">
        <v>29</v>
      </c>
      <c r="N11628">
        <v>39.122799999999998</v>
      </c>
      <c r="O11628">
        <v>-94.560599999999994</v>
      </c>
      <c r="P11628" t="s">
        <v>3613</v>
      </c>
      <c r="Q11628" s="3">
        <f>Table1[[#This Row],[Capacity (MW)]]*0.395*8760*10^-6</f>
        <v>0.22387494000000002</v>
      </c>
      <c r="R11628" s="3" cm="1">
        <f t="array" ref="R11628">AVERAGE(VLOOKUP(_xlfn.TEXTSPLIT(Table1[[#This Row],[Fuel (no space after comma)]], ","), FuelList_Final_EF!$A$2:$B$65, 2, FALSE))</f>
        <v>78.106682297772565</v>
      </c>
      <c r="S11628" s="3">
        <f>Table1[[#This Row],[Generation (TWh)]]*10^9*VLOOKUP(Table1[[#This Row],[Turbine/Engine Technology]],Technology_HR!$A$2:$B$11,2,FALSE)*10^-6</f>
        <v>2464863.0894000004</v>
      </c>
      <c r="T11628" s="5">
        <f>Table1[[#This Row],[Fuel Consumption (mmBtu)]]*Table1[[#This Row],[Emission Factor (kg CO2/ mmBtu)]]*10^3</f>
        <v>192522278231.272</v>
      </c>
      <c r="U11628" s="3">
        <f>Table1[[#This Row],[Emissions (g CO2)]]/(Table1[[#This Row],[Generation (TWh)]]*10^9)</f>
        <v>859.95457209847598</v>
      </c>
    </row>
    <row r="11629" spans="1:21" x14ac:dyDescent="0.35">
      <c r="A11629" t="s">
        <v>2764</v>
      </c>
      <c r="B11629" t="s">
        <v>3275</v>
      </c>
      <c r="C11629" t="str">
        <f>SUBSTITUTE(Table1[[#This Row],[Fuel]],", ",",")</f>
        <v>fossil liquids: fuel oil</v>
      </c>
      <c r="D11629" t="s">
        <v>3275</v>
      </c>
      <c r="H11629" t="s">
        <v>3436</v>
      </c>
      <c r="I11629">
        <v>64.7</v>
      </c>
      <c r="J11629" t="s">
        <v>3446</v>
      </c>
      <c r="K11629">
        <v>1976</v>
      </c>
      <c r="L11629" t="s">
        <v>29</v>
      </c>
      <c r="M11629" t="s">
        <v>29</v>
      </c>
      <c r="N11629">
        <v>39.122799999999998</v>
      </c>
      <c r="O11629">
        <v>-94.560599999999994</v>
      </c>
      <c r="P11629" t="s">
        <v>3613</v>
      </c>
      <c r="Q11629" s="3">
        <f>Table1[[#This Row],[Capacity (MW)]]*0.395*8760*10^-6</f>
        <v>0.22387494000000002</v>
      </c>
      <c r="R11629" s="3" cm="1">
        <f t="array" ref="R11629">AVERAGE(VLOOKUP(_xlfn.TEXTSPLIT(Table1[[#This Row],[Fuel (no space after comma)]], ","), FuelList_Final_EF!$A$2:$B$65, 2, FALSE))</f>
        <v>78.106682297772565</v>
      </c>
      <c r="S11629" s="3">
        <f>Table1[[#This Row],[Generation (TWh)]]*10^9*VLOOKUP(Table1[[#This Row],[Turbine/Engine Technology]],Technology_HR!$A$2:$B$11,2,FALSE)*10^-6</f>
        <v>2464863.0894000004</v>
      </c>
      <c r="T11629" s="5">
        <f>Table1[[#This Row],[Fuel Consumption (mmBtu)]]*Table1[[#This Row],[Emission Factor (kg CO2/ mmBtu)]]*10^3</f>
        <v>192522278231.272</v>
      </c>
      <c r="U11629" s="3">
        <f>Table1[[#This Row],[Emissions (g CO2)]]/(Table1[[#This Row],[Generation (TWh)]]*10^9)</f>
        <v>859.95457209847598</v>
      </c>
    </row>
    <row r="11630" spans="1:21" x14ac:dyDescent="0.35">
      <c r="A11630" t="s">
        <v>2764</v>
      </c>
      <c r="B11630" t="s">
        <v>3275</v>
      </c>
      <c r="C11630" t="str">
        <f>SUBSTITUTE(Table1[[#This Row],[Fuel]],", ",",")</f>
        <v>fossil liquids: fuel oil</v>
      </c>
      <c r="D11630" t="s">
        <v>3275</v>
      </c>
      <c r="H11630" t="s">
        <v>3436</v>
      </c>
      <c r="I11630">
        <v>64.7</v>
      </c>
      <c r="J11630" t="s">
        <v>3446</v>
      </c>
      <c r="K11630">
        <v>1977</v>
      </c>
      <c r="L11630" t="s">
        <v>29</v>
      </c>
      <c r="M11630" t="s">
        <v>29</v>
      </c>
      <c r="N11630">
        <v>39.122799999999998</v>
      </c>
      <c r="O11630">
        <v>-94.560599999999994</v>
      </c>
      <c r="P11630" t="s">
        <v>3613</v>
      </c>
      <c r="Q11630" s="3">
        <f>Table1[[#This Row],[Capacity (MW)]]*0.395*8760*10^-6</f>
        <v>0.22387494000000002</v>
      </c>
      <c r="R11630" s="3" cm="1">
        <f t="array" ref="R11630">AVERAGE(VLOOKUP(_xlfn.TEXTSPLIT(Table1[[#This Row],[Fuel (no space after comma)]], ","), FuelList_Final_EF!$A$2:$B$65, 2, FALSE))</f>
        <v>78.106682297772565</v>
      </c>
      <c r="S11630" s="3">
        <f>Table1[[#This Row],[Generation (TWh)]]*10^9*VLOOKUP(Table1[[#This Row],[Turbine/Engine Technology]],Technology_HR!$A$2:$B$11,2,FALSE)*10^-6</f>
        <v>2464863.0894000004</v>
      </c>
      <c r="T11630" s="5">
        <f>Table1[[#This Row],[Fuel Consumption (mmBtu)]]*Table1[[#This Row],[Emission Factor (kg CO2/ mmBtu)]]*10^3</f>
        <v>192522278231.272</v>
      </c>
      <c r="U11630" s="3">
        <f>Table1[[#This Row],[Emissions (g CO2)]]/(Table1[[#This Row],[Generation (TWh)]]*10^9)</f>
        <v>859.95457209847598</v>
      </c>
    </row>
    <row r="11631" spans="1:21" x14ac:dyDescent="0.35">
      <c r="A11631" t="s">
        <v>2764</v>
      </c>
      <c r="B11631" t="s">
        <v>3275</v>
      </c>
      <c r="C11631" t="str">
        <f>SUBSTITUTE(Table1[[#This Row],[Fuel]],", ",",")</f>
        <v>fossil liquids: fuel oil</v>
      </c>
      <c r="D11631" t="s">
        <v>3275</v>
      </c>
      <c r="H11631" t="s">
        <v>3436</v>
      </c>
      <c r="I11631">
        <v>64.7</v>
      </c>
      <c r="J11631" t="s">
        <v>3446</v>
      </c>
      <c r="K11631">
        <v>1977</v>
      </c>
      <c r="L11631" t="s">
        <v>29</v>
      </c>
      <c r="M11631" t="s">
        <v>29</v>
      </c>
      <c r="N11631">
        <v>39.122799999999998</v>
      </c>
      <c r="O11631">
        <v>-94.560599999999994</v>
      </c>
      <c r="P11631" t="s">
        <v>3613</v>
      </c>
      <c r="Q11631" s="3">
        <f>Table1[[#This Row],[Capacity (MW)]]*0.395*8760*10^-6</f>
        <v>0.22387494000000002</v>
      </c>
      <c r="R11631" s="3" cm="1">
        <f t="array" ref="R11631">AVERAGE(VLOOKUP(_xlfn.TEXTSPLIT(Table1[[#This Row],[Fuel (no space after comma)]], ","), FuelList_Final_EF!$A$2:$B$65, 2, FALSE))</f>
        <v>78.106682297772565</v>
      </c>
      <c r="S11631" s="3">
        <f>Table1[[#This Row],[Generation (TWh)]]*10^9*VLOOKUP(Table1[[#This Row],[Turbine/Engine Technology]],Technology_HR!$A$2:$B$11,2,FALSE)*10^-6</f>
        <v>2464863.0894000004</v>
      </c>
      <c r="T11631" s="5">
        <f>Table1[[#This Row],[Fuel Consumption (mmBtu)]]*Table1[[#This Row],[Emission Factor (kg CO2/ mmBtu)]]*10^3</f>
        <v>192522278231.272</v>
      </c>
      <c r="U11631" s="3">
        <f>Table1[[#This Row],[Emissions (g CO2)]]/(Table1[[#This Row],[Generation (TWh)]]*10^9)</f>
        <v>859.95457209847598</v>
      </c>
    </row>
    <row r="11632" spans="1:21" x14ac:dyDescent="0.35">
      <c r="A11632" t="s">
        <v>2620</v>
      </c>
      <c r="B11632" t="s">
        <v>3239</v>
      </c>
      <c r="C11632" t="str">
        <f>SUBSTITUTE(Table1[[#This Row],[Fuel]],", ",",")</f>
        <v>fossil gas: natural gas</v>
      </c>
      <c r="D11632" t="s">
        <v>3239</v>
      </c>
      <c r="H11632" t="s">
        <v>3436</v>
      </c>
      <c r="I11632">
        <v>62</v>
      </c>
      <c r="J11632" t="s">
        <v>3446</v>
      </c>
      <c r="K11632">
        <v>1978</v>
      </c>
      <c r="L11632" t="s">
        <v>29</v>
      </c>
      <c r="M11632">
        <v>2035</v>
      </c>
      <c r="N11632">
        <v>47.735109999999999</v>
      </c>
      <c r="O11632">
        <v>-117.37050000000001</v>
      </c>
      <c r="P11632" t="s">
        <v>3613</v>
      </c>
      <c r="Q11632" s="3">
        <f>Table1[[#This Row],[Capacity (MW)]]*0.395*8760*10^-6</f>
        <v>0.21453240000000001</v>
      </c>
      <c r="R11632" s="3" cm="1">
        <f t="array" ref="R11632">AVERAGE(VLOOKUP(_xlfn.TEXTSPLIT(Table1[[#This Row],[Fuel (no space after comma)]], ","), FuelList_Final_EF!$A$2:$B$65, 2, FALSE))</f>
        <v>53.06</v>
      </c>
      <c r="S11632" s="3">
        <f>Table1[[#This Row],[Generation (TWh)]]*10^9*VLOOKUP(Table1[[#This Row],[Turbine/Engine Technology]],Technology_HR!$A$2:$B$11,2,FALSE)*10^-6</f>
        <v>2362001.7239999999</v>
      </c>
      <c r="T11632" s="5">
        <f>Table1[[#This Row],[Fuel Consumption (mmBtu)]]*Table1[[#This Row],[Emission Factor (kg CO2/ mmBtu)]]*10^3</f>
        <v>125327811475.44</v>
      </c>
      <c r="U11632" s="3">
        <f>Table1[[#This Row],[Emissions (g CO2)]]/(Table1[[#This Row],[Generation (TWh)]]*10^9)</f>
        <v>584.19060000000002</v>
      </c>
    </row>
    <row r="11633" spans="1:21" x14ac:dyDescent="0.35">
      <c r="A11633" t="s">
        <v>2609</v>
      </c>
      <c r="B11633" t="s">
        <v>3239</v>
      </c>
      <c r="C11633" t="str">
        <f>SUBSTITUTE(Table1[[#This Row],[Fuel]],", ",",")</f>
        <v>fossil gas: natural gas</v>
      </c>
      <c r="D11633" t="s">
        <v>3239</v>
      </c>
      <c r="H11633" t="s">
        <v>3440</v>
      </c>
      <c r="I11633">
        <v>473</v>
      </c>
      <c r="J11633" t="s">
        <v>3446</v>
      </c>
      <c r="K11633">
        <v>1970</v>
      </c>
      <c r="L11633" t="s">
        <v>29</v>
      </c>
      <c r="M11633" t="s">
        <v>29</v>
      </c>
      <c r="N11633">
        <v>36.426260999999997</v>
      </c>
      <c r="O11633">
        <v>-95.699427999999997</v>
      </c>
      <c r="P11633" t="s">
        <v>3613</v>
      </c>
      <c r="Q11633" s="3">
        <f>Table1[[#This Row],[Capacity (MW)]]*0.395*8760*10^-6</f>
        <v>1.6366746000000001</v>
      </c>
      <c r="R11633" s="3" cm="1">
        <f t="array" ref="R11633">AVERAGE(VLOOKUP(_xlfn.TEXTSPLIT(Table1[[#This Row],[Fuel (no space after comma)]], ","), FuelList_Final_EF!$A$2:$B$65, 2, FALSE))</f>
        <v>53.06</v>
      </c>
      <c r="S11633" s="3">
        <f>Table1[[#This Row],[Generation (TWh)]]*10^9*VLOOKUP(Table1[[#This Row],[Turbine/Engine Technology]],Technology_HR!$A$2:$B$11,2,FALSE)*10^-6</f>
        <v>16833198.261</v>
      </c>
      <c r="T11633" s="5">
        <f>Table1[[#This Row],[Fuel Consumption (mmBtu)]]*Table1[[#This Row],[Emission Factor (kg CO2/ mmBtu)]]*10^3</f>
        <v>893169499728.66003</v>
      </c>
      <c r="U11633" s="3">
        <f>Table1[[#This Row],[Emissions (g CO2)]]/(Table1[[#This Row],[Generation (TWh)]]*10^9)</f>
        <v>545.72210000000007</v>
      </c>
    </row>
    <row r="11634" spans="1:21" x14ac:dyDescent="0.35">
      <c r="A11634" t="s">
        <v>2609</v>
      </c>
      <c r="B11634" t="s">
        <v>3239</v>
      </c>
      <c r="C11634" t="str">
        <f>SUBSTITUTE(Table1[[#This Row],[Fuel]],", ",",")</f>
        <v>fossil gas: natural gas</v>
      </c>
      <c r="D11634" t="s">
        <v>3239</v>
      </c>
      <c r="H11634" t="s">
        <v>3438</v>
      </c>
      <c r="I11634">
        <v>527</v>
      </c>
      <c r="J11634" t="s">
        <v>3446</v>
      </c>
      <c r="K11634">
        <v>2001</v>
      </c>
      <c r="L11634" t="s">
        <v>29</v>
      </c>
      <c r="M11634" t="s">
        <v>29</v>
      </c>
      <c r="N11634">
        <v>36.426260999999997</v>
      </c>
      <c r="O11634">
        <v>-95.699427999999997</v>
      </c>
      <c r="P11634" t="s">
        <v>3613</v>
      </c>
      <c r="Q11634" s="3">
        <f>Table1[[#This Row],[Capacity (MW)]]*0.395*8760*10^-6</f>
        <v>1.8235254000000001</v>
      </c>
      <c r="R11634" s="3" cm="1">
        <f t="array" ref="R11634">AVERAGE(VLOOKUP(_xlfn.TEXTSPLIT(Table1[[#This Row],[Fuel (no space after comma)]], ","), FuelList_Final_EF!$A$2:$B$65, 2, FALSE))</f>
        <v>53.06</v>
      </c>
      <c r="S11634" s="3">
        <f>Table1[[#This Row],[Generation (TWh)]]*10^9*VLOOKUP(Table1[[#This Row],[Turbine/Engine Technology]],Technology_HR!$A$2:$B$11,2,FALSE)*10^-6</f>
        <v>13765793.2446</v>
      </c>
      <c r="T11634" s="5">
        <f>Table1[[#This Row],[Fuel Consumption (mmBtu)]]*Table1[[#This Row],[Emission Factor (kg CO2/ mmBtu)]]*10^3</f>
        <v>730412989558.47595</v>
      </c>
      <c r="U11634" s="3">
        <f>Table1[[#This Row],[Emissions (g CO2)]]/(Table1[[#This Row],[Generation (TWh)]]*10^9)</f>
        <v>400.54993999999999</v>
      </c>
    </row>
    <row r="11635" spans="1:21" x14ac:dyDescent="0.35">
      <c r="A11635" t="s">
        <v>2844</v>
      </c>
      <c r="B11635" t="s">
        <v>3239</v>
      </c>
      <c r="C11635" t="str">
        <f>SUBSTITUTE(Table1[[#This Row],[Fuel]],", ",",")</f>
        <v>fossil gas: natural gas</v>
      </c>
      <c r="D11635" t="s">
        <v>3239</v>
      </c>
      <c r="H11635" t="s">
        <v>3436</v>
      </c>
      <c r="I11635">
        <v>50</v>
      </c>
      <c r="J11635" t="s">
        <v>3446</v>
      </c>
      <c r="K11635">
        <v>1996</v>
      </c>
      <c r="L11635" t="s">
        <v>29</v>
      </c>
      <c r="M11635" t="s">
        <v>29</v>
      </c>
      <c r="N11635">
        <v>38.088138000000001</v>
      </c>
      <c r="O11635">
        <v>-121.3869</v>
      </c>
      <c r="P11635" t="s">
        <v>3613</v>
      </c>
      <c r="Q11635" s="3">
        <f>Table1[[#This Row],[Capacity (MW)]]*0.395*8760*10^-6</f>
        <v>0.17301</v>
      </c>
      <c r="R11635" s="3" cm="1">
        <f t="array" ref="R11635">AVERAGE(VLOOKUP(_xlfn.TEXTSPLIT(Table1[[#This Row],[Fuel (no space after comma)]], ","), FuelList_Final_EF!$A$2:$B$65, 2, FALSE))</f>
        <v>53.06</v>
      </c>
      <c r="S11635" s="3">
        <f>Table1[[#This Row],[Generation (TWh)]]*10^9*VLOOKUP(Table1[[#This Row],[Turbine/Engine Technology]],Technology_HR!$A$2:$B$11,2,FALSE)*10^-6</f>
        <v>1904840.0999999999</v>
      </c>
      <c r="T11635" s="5">
        <f>Table1[[#This Row],[Fuel Consumption (mmBtu)]]*Table1[[#This Row],[Emission Factor (kg CO2/ mmBtu)]]*10^3</f>
        <v>101070815706</v>
      </c>
      <c r="U11635" s="3">
        <f>Table1[[#This Row],[Emissions (g CO2)]]/(Table1[[#This Row],[Generation (TWh)]]*10^9)</f>
        <v>584.19060000000002</v>
      </c>
    </row>
    <row r="11636" spans="1:21" x14ac:dyDescent="0.35">
      <c r="A11636" t="s">
        <v>2667</v>
      </c>
      <c r="B11636" t="s">
        <v>3243</v>
      </c>
      <c r="C11636" t="str">
        <f>SUBSTITUTE(Table1[[#This Row],[Fuel]],", ",",")</f>
        <v>fossil gas: natural gas,fossil liquids: fuel oil</v>
      </c>
      <c r="D11636" t="s">
        <v>3239</v>
      </c>
      <c r="E11636" t="s">
        <v>3275</v>
      </c>
      <c r="H11636" t="s">
        <v>3440</v>
      </c>
      <c r="I11636">
        <v>387</v>
      </c>
      <c r="J11636" t="s">
        <v>3446</v>
      </c>
      <c r="K11636">
        <v>1968</v>
      </c>
      <c r="L11636" t="s">
        <v>29</v>
      </c>
      <c r="M11636" t="s">
        <v>29</v>
      </c>
      <c r="N11636">
        <v>40.923565000000004</v>
      </c>
      <c r="O11636">
        <v>-73.342320000000001</v>
      </c>
      <c r="P11636" t="s">
        <v>3613</v>
      </c>
      <c r="Q11636" s="3">
        <f>Table1[[#This Row],[Capacity (MW)]]*0.395*8760*10^-6</f>
        <v>1.3390974</v>
      </c>
      <c r="R11636" s="3" cm="1">
        <f t="array" ref="R11636">AVERAGE(VLOOKUP(_xlfn.TEXTSPLIT(Table1[[#This Row],[Fuel (no space after comma)]], ","), FuelList_Final_EF!$A$2:$B$65, 2, FALSE))</f>
        <v>65.583341148886291</v>
      </c>
      <c r="S11636" s="3">
        <f>Table1[[#This Row],[Generation (TWh)]]*10^9*VLOOKUP(Table1[[#This Row],[Turbine/Engine Technology]],Technology_HR!$A$2:$B$11,2,FALSE)*10^-6</f>
        <v>13772616.759</v>
      </c>
      <c r="T11636" s="5">
        <f>Table1[[#This Row],[Fuel Consumption (mmBtu)]]*Table1[[#This Row],[Emission Factor (kg CO2/ mmBtu)]]*10^3</f>
        <v>903254223418.3656</v>
      </c>
      <c r="U11636" s="3">
        <f>Table1[[#This Row],[Emissions (g CO2)]]/(Table1[[#This Row],[Generation (TWh)]]*10^9)</f>
        <v>674.52466371629544</v>
      </c>
    </row>
    <row r="11637" spans="1:21" x14ac:dyDescent="0.35">
      <c r="A11637" t="s">
        <v>2667</v>
      </c>
      <c r="B11637" t="s">
        <v>3243</v>
      </c>
      <c r="C11637" t="str">
        <f>SUBSTITUTE(Table1[[#This Row],[Fuel]],", ",",")</f>
        <v>fossil gas: natural gas,fossil liquids: fuel oil</v>
      </c>
      <c r="D11637" t="s">
        <v>3239</v>
      </c>
      <c r="E11637" t="s">
        <v>3275</v>
      </c>
      <c r="H11637" t="s">
        <v>3440</v>
      </c>
      <c r="I11637">
        <v>387</v>
      </c>
      <c r="J11637" t="s">
        <v>3446</v>
      </c>
      <c r="K11637">
        <v>1972</v>
      </c>
      <c r="L11637" t="s">
        <v>29</v>
      </c>
      <c r="M11637" t="s">
        <v>29</v>
      </c>
      <c r="N11637">
        <v>40.923565000000004</v>
      </c>
      <c r="O11637">
        <v>-73.342320000000001</v>
      </c>
      <c r="P11637" t="s">
        <v>3613</v>
      </c>
      <c r="Q11637" s="3">
        <f>Table1[[#This Row],[Capacity (MW)]]*0.395*8760*10^-6</f>
        <v>1.3390974</v>
      </c>
      <c r="R11637" s="3" cm="1">
        <f t="array" ref="R11637">AVERAGE(VLOOKUP(_xlfn.TEXTSPLIT(Table1[[#This Row],[Fuel (no space after comma)]], ","), FuelList_Final_EF!$A$2:$B$65, 2, FALSE))</f>
        <v>65.583341148886291</v>
      </c>
      <c r="S11637" s="3">
        <f>Table1[[#This Row],[Generation (TWh)]]*10^9*VLOOKUP(Table1[[#This Row],[Turbine/Engine Technology]],Technology_HR!$A$2:$B$11,2,FALSE)*10^-6</f>
        <v>13772616.759</v>
      </c>
      <c r="T11637" s="5">
        <f>Table1[[#This Row],[Fuel Consumption (mmBtu)]]*Table1[[#This Row],[Emission Factor (kg CO2/ mmBtu)]]*10^3</f>
        <v>903254223418.3656</v>
      </c>
      <c r="U11637" s="3">
        <f>Table1[[#This Row],[Emissions (g CO2)]]/(Table1[[#This Row],[Generation (TWh)]]*10^9)</f>
        <v>674.52466371629544</v>
      </c>
    </row>
    <row r="11638" spans="1:21" x14ac:dyDescent="0.35">
      <c r="A11638" t="s">
        <v>2667</v>
      </c>
      <c r="B11638" t="s">
        <v>3243</v>
      </c>
      <c r="C11638" t="str">
        <f>SUBSTITUTE(Table1[[#This Row],[Fuel]],", ",",")</f>
        <v>fossil gas: natural gas,fossil liquids: fuel oil</v>
      </c>
      <c r="D11638" t="s">
        <v>3239</v>
      </c>
      <c r="E11638" t="s">
        <v>3275</v>
      </c>
      <c r="H11638" t="s">
        <v>3440</v>
      </c>
      <c r="I11638">
        <v>387</v>
      </c>
      <c r="J11638" t="s">
        <v>3446</v>
      </c>
      <c r="K11638">
        <v>1977</v>
      </c>
      <c r="L11638" t="s">
        <v>29</v>
      </c>
      <c r="M11638" t="s">
        <v>29</v>
      </c>
      <c r="N11638">
        <v>40.923565000000004</v>
      </c>
      <c r="O11638">
        <v>-73.342320000000001</v>
      </c>
      <c r="P11638" t="s">
        <v>3613</v>
      </c>
      <c r="Q11638" s="3">
        <f>Table1[[#This Row],[Capacity (MW)]]*0.395*8760*10^-6</f>
        <v>1.3390974</v>
      </c>
      <c r="R11638" s="3" cm="1">
        <f t="array" ref="R11638">AVERAGE(VLOOKUP(_xlfn.TEXTSPLIT(Table1[[#This Row],[Fuel (no space after comma)]], ","), FuelList_Final_EF!$A$2:$B$65, 2, FALSE))</f>
        <v>65.583341148886291</v>
      </c>
      <c r="S11638" s="3">
        <f>Table1[[#This Row],[Generation (TWh)]]*10^9*VLOOKUP(Table1[[#This Row],[Turbine/Engine Technology]],Technology_HR!$A$2:$B$11,2,FALSE)*10^-6</f>
        <v>13772616.759</v>
      </c>
      <c r="T11638" s="5">
        <f>Table1[[#This Row],[Fuel Consumption (mmBtu)]]*Table1[[#This Row],[Emission Factor (kg CO2/ mmBtu)]]*10^3</f>
        <v>903254223418.3656</v>
      </c>
      <c r="U11638" s="3">
        <f>Table1[[#This Row],[Emissions (g CO2)]]/(Table1[[#This Row],[Generation (TWh)]]*10^9)</f>
        <v>674.52466371629544</v>
      </c>
    </row>
    <row r="11639" spans="1:21" x14ac:dyDescent="0.35">
      <c r="A11639" t="s">
        <v>2667</v>
      </c>
      <c r="B11639" t="s">
        <v>3243</v>
      </c>
      <c r="C11639" t="str">
        <f>SUBSTITUTE(Table1[[#This Row],[Fuel]],", ",",")</f>
        <v>fossil gas: natural gas,fossil liquids: fuel oil</v>
      </c>
      <c r="D11639" t="s">
        <v>3239</v>
      </c>
      <c r="E11639" t="s">
        <v>3275</v>
      </c>
      <c r="H11639" t="s">
        <v>3440</v>
      </c>
      <c r="I11639">
        <v>387</v>
      </c>
      <c r="J11639" t="s">
        <v>3446</v>
      </c>
      <c r="K11639">
        <v>1967</v>
      </c>
      <c r="L11639" t="s">
        <v>29</v>
      </c>
      <c r="M11639" t="s">
        <v>29</v>
      </c>
      <c r="N11639">
        <v>40.923565000000004</v>
      </c>
      <c r="O11639">
        <v>-73.342320000000001</v>
      </c>
      <c r="P11639" t="s">
        <v>3613</v>
      </c>
      <c r="Q11639" s="3">
        <f>Table1[[#This Row],[Capacity (MW)]]*0.395*8760*10^-6</f>
        <v>1.3390974</v>
      </c>
      <c r="R11639" s="3" cm="1">
        <f t="array" ref="R11639">AVERAGE(VLOOKUP(_xlfn.TEXTSPLIT(Table1[[#This Row],[Fuel (no space after comma)]], ","), FuelList_Final_EF!$A$2:$B$65, 2, FALSE))</f>
        <v>65.583341148886291</v>
      </c>
      <c r="S11639" s="3">
        <f>Table1[[#This Row],[Generation (TWh)]]*10^9*VLOOKUP(Table1[[#This Row],[Turbine/Engine Technology]],Technology_HR!$A$2:$B$11,2,FALSE)*10^-6</f>
        <v>13772616.759</v>
      </c>
      <c r="T11639" s="5">
        <f>Table1[[#This Row],[Fuel Consumption (mmBtu)]]*Table1[[#This Row],[Emission Factor (kg CO2/ mmBtu)]]*10^3</f>
        <v>903254223418.3656</v>
      </c>
      <c r="U11639" s="3">
        <f>Table1[[#This Row],[Emissions (g CO2)]]/(Table1[[#This Row],[Generation (TWh)]]*10^9)</f>
        <v>674.52466371629544</v>
      </c>
    </row>
    <row r="11640" spans="1:21" x14ac:dyDescent="0.35">
      <c r="A11640" t="s">
        <v>2514</v>
      </c>
      <c r="B11640" t="s">
        <v>3275</v>
      </c>
      <c r="C11640" t="str">
        <f>SUBSTITUTE(Table1[[#This Row],[Fuel]],", ",",")</f>
        <v>fossil liquids: fuel oil</v>
      </c>
      <c r="D11640" t="s">
        <v>3275</v>
      </c>
      <c r="H11640" t="s">
        <v>3436</v>
      </c>
      <c r="I11640">
        <v>62.1</v>
      </c>
      <c r="J11640" t="s">
        <v>3446</v>
      </c>
      <c r="K11640">
        <v>1975</v>
      </c>
      <c r="L11640" t="s">
        <v>29</v>
      </c>
      <c r="M11640" t="s">
        <v>29</v>
      </c>
      <c r="N11640">
        <v>30.419072</v>
      </c>
      <c r="O11640">
        <v>-81.554946999999999</v>
      </c>
      <c r="P11640" t="s">
        <v>3613</v>
      </c>
      <c r="Q11640" s="3">
        <f>Table1[[#This Row],[Capacity (MW)]]*0.395*8760*10^-6</f>
        <v>0.21487842000000001</v>
      </c>
      <c r="R11640" s="3" cm="1">
        <f t="array" ref="R11640">AVERAGE(VLOOKUP(_xlfn.TEXTSPLIT(Table1[[#This Row],[Fuel (no space after comma)]], ","), FuelList_Final_EF!$A$2:$B$65, 2, FALSE))</f>
        <v>78.106682297772565</v>
      </c>
      <c r="S11640" s="3">
        <f>Table1[[#This Row],[Generation (TWh)]]*10^9*VLOOKUP(Table1[[#This Row],[Turbine/Engine Technology]],Technology_HR!$A$2:$B$11,2,FALSE)*10^-6</f>
        <v>2365811.4041999998</v>
      </c>
      <c r="T11640" s="5">
        <f>Table1[[#This Row],[Fuel Consumption (mmBtu)]]*Table1[[#This Row],[Emission Factor (kg CO2/ mmBtu)]]*10^3</f>
        <v>184785679724.29657</v>
      </c>
      <c r="U11640" s="3">
        <f>Table1[[#This Row],[Emissions (g CO2)]]/(Table1[[#This Row],[Generation (TWh)]]*10^9)</f>
        <v>859.95457209847586</v>
      </c>
    </row>
    <row r="11641" spans="1:21" x14ac:dyDescent="0.35">
      <c r="A11641" t="s">
        <v>2514</v>
      </c>
      <c r="B11641" t="s">
        <v>3275</v>
      </c>
      <c r="C11641" t="str">
        <f>SUBSTITUTE(Table1[[#This Row],[Fuel]],", ",",")</f>
        <v>fossil liquids: fuel oil</v>
      </c>
      <c r="D11641" t="s">
        <v>3275</v>
      </c>
      <c r="H11641" t="s">
        <v>3436</v>
      </c>
      <c r="I11641">
        <v>62.1</v>
      </c>
      <c r="J11641" t="s">
        <v>3446</v>
      </c>
      <c r="K11641">
        <v>1974</v>
      </c>
      <c r="L11641" t="s">
        <v>29</v>
      </c>
      <c r="M11641" t="s">
        <v>29</v>
      </c>
      <c r="N11641">
        <v>30.419072</v>
      </c>
      <c r="O11641">
        <v>-81.554946999999999</v>
      </c>
      <c r="P11641" t="s">
        <v>3613</v>
      </c>
      <c r="Q11641" s="3">
        <f>Table1[[#This Row],[Capacity (MW)]]*0.395*8760*10^-6</f>
        <v>0.21487842000000001</v>
      </c>
      <c r="R11641" s="3" cm="1">
        <f t="array" ref="R11641">AVERAGE(VLOOKUP(_xlfn.TEXTSPLIT(Table1[[#This Row],[Fuel (no space after comma)]], ","), FuelList_Final_EF!$A$2:$B$65, 2, FALSE))</f>
        <v>78.106682297772565</v>
      </c>
      <c r="S11641" s="3">
        <f>Table1[[#This Row],[Generation (TWh)]]*10^9*VLOOKUP(Table1[[#This Row],[Turbine/Engine Technology]],Technology_HR!$A$2:$B$11,2,FALSE)*10^-6</f>
        <v>2365811.4041999998</v>
      </c>
      <c r="T11641" s="5">
        <f>Table1[[#This Row],[Fuel Consumption (mmBtu)]]*Table1[[#This Row],[Emission Factor (kg CO2/ mmBtu)]]*10^3</f>
        <v>184785679724.29657</v>
      </c>
      <c r="U11641" s="3">
        <f>Table1[[#This Row],[Emissions (g CO2)]]/(Table1[[#This Row],[Generation (TWh)]]*10^9)</f>
        <v>859.95457209847586</v>
      </c>
    </row>
    <row r="11642" spans="1:21" x14ac:dyDescent="0.35">
      <c r="A11642" t="s">
        <v>2514</v>
      </c>
      <c r="B11642" t="s">
        <v>3275</v>
      </c>
      <c r="C11642" t="str">
        <f>SUBSTITUTE(Table1[[#This Row],[Fuel]],", ",",")</f>
        <v>fossil liquids: fuel oil</v>
      </c>
      <c r="D11642" t="s">
        <v>3275</v>
      </c>
      <c r="H11642" t="s">
        <v>3436</v>
      </c>
      <c r="I11642">
        <v>62.1</v>
      </c>
      <c r="J11642" t="s">
        <v>3446</v>
      </c>
      <c r="K11642">
        <v>1974</v>
      </c>
      <c r="L11642" t="s">
        <v>29</v>
      </c>
      <c r="M11642" t="s">
        <v>29</v>
      </c>
      <c r="N11642">
        <v>30.419072</v>
      </c>
      <c r="O11642">
        <v>-81.554946999999999</v>
      </c>
      <c r="P11642" t="s">
        <v>3613</v>
      </c>
      <c r="Q11642" s="3">
        <f>Table1[[#This Row],[Capacity (MW)]]*0.395*8760*10^-6</f>
        <v>0.21487842000000001</v>
      </c>
      <c r="R11642" s="3" cm="1">
        <f t="array" ref="R11642">AVERAGE(VLOOKUP(_xlfn.TEXTSPLIT(Table1[[#This Row],[Fuel (no space after comma)]], ","), FuelList_Final_EF!$A$2:$B$65, 2, FALSE))</f>
        <v>78.106682297772565</v>
      </c>
      <c r="S11642" s="3">
        <f>Table1[[#This Row],[Generation (TWh)]]*10^9*VLOOKUP(Table1[[#This Row],[Turbine/Engine Technology]],Technology_HR!$A$2:$B$11,2,FALSE)*10^-6</f>
        <v>2365811.4041999998</v>
      </c>
      <c r="T11642" s="5">
        <f>Table1[[#This Row],[Fuel Consumption (mmBtu)]]*Table1[[#This Row],[Emission Factor (kg CO2/ mmBtu)]]*10^3</f>
        <v>184785679724.29657</v>
      </c>
      <c r="U11642" s="3">
        <f>Table1[[#This Row],[Emissions (g CO2)]]/(Table1[[#This Row],[Generation (TWh)]]*10^9)</f>
        <v>859.95457209847586</v>
      </c>
    </row>
    <row r="11643" spans="1:21" x14ac:dyDescent="0.35">
      <c r="A11643" t="s">
        <v>2514</v>
      </c>
      <c r="B11643" t="s">
        <v>3275</v>
      </c>
      <c r="C11643" t="str">
        <f>SUBSTITUTE(Table1[[#This Row],[Fuel]],", ",",")</f>
        <v>fossil liquids: fuel oil</v>
      </c>
      <c r="D11643" t="s">
        <v>3275</v>
      </c>
      <c r="H11643" t="s">
        <v>3436</v>
      </c>
      <c r="I11643">
        <v>62.1</v>
      </c>
      <c r="J11643" t="s">
        <v>3446</v>
      </c>
      <c r="K11643">
        <v>1975</v>
      </c>
      <c r="L11643" t="s">
        <v>29</v>
      </c>
      <c r="M11643" t="s">
        <v>29</v>
      </c>
      <c r="N11643">
        <v>30.419072</v>
      </c>
      <c r="O11643">
        <v>-81.554946999999999</v>
      </c>
      <c r="P11643" t="s">
        <v>3613</v>
      </c>
      <c r="Q11643" s="3">
        <f>Table1[[#This Row],[Capacity (MW)]]*0.395*8760*10^-6</f>
        <v>0.21487842000000001</v>
      </c>
      <c r="R11643" s="3" cm="1">
        <f t="array" ref="R11643">AVERAGE(VLOOKUP(_xlfn.TEXTSPLIT(Table1[[#This Row],[Fuel (no space after comma)]], ","), FuelList_Final_EF!$A$2:$B$65, 2, FALSE))</f>
        <v>78.106682297772565</v>
      </c>
      <c r="S11643" s="3">
        <f>Table1[[#This Row],[Generation (TWh)]]*10^9*VLOOKUP(Table1[[#This Row],[Turbine/Engine Technology]],Technology_HR!$A$2:$B$11,2,FALSE)*10^-6</f>
        <v>2365811.4041999998</v>
      </c>
      <c r="T11643" s="5">
        <f>Table1[[#This Row],[Fuel Consumption (mmBtu)]]*Table1[[#This Row],[Emission Factor (kg CO2/ mmBtu)]]*10^3</f>
        <v>184785679724.29657</v>
      </c>
      <c r="U11643" s="3">
        <f>Table1[[#This Row],[Emissions (g CO2)]]/(Table1[[#This Row],[Generation (TWh)]]*10^9)</f>
        <v>859.95457209847586</v>
      </c>
    </row>
    <row r="11644" spans="1:21" x14ac:dyDescent="0.35">
      <c r="A11644" t="s">
        <v>2514</v>
      </c>
      <c r="B11644" t="s">
        <v>3422</v>
      </c>
      <c r="C11644" t="str">
        <f>SUBSTITUTE(Table1[[#This Row],[Fuel]],", ",",")</f>
        <v>fossil liquids: fuel oil,bioenergy: refuse (landfill gas),fossil gas: natural gas</v>
      </c>
      <c r="D11644" t="s">
        <v>3275</v>
      </c>
      <c r="E11644" t="s">
        <v>3681</v>
      </c>
      <c r="F11644" t="s">
        <v>3239</v>
      </c>
      <c r="H11644" t="s">
        <v>3440</v>
      </c>
      <c r="I11644">
        <v>564</v>
      </c>
      <c r="J11644" t="s">
        <v>3446</v>
      </c>
      <c r="K11644">
        <v>1977</v>
      </c>
      <c r="L11644" t="s">
        <v>29</v>
      </c>
      <c r="M11644" t="s">
        <v>29</v>
      </c>
      <c r="N11644">
        <v>30.419072</v>
      </c>
      <c r="O11644">
        <v>-81.554946999999999</v>
      </c>
      <c r="P11644" t="s">
        <v>3613</v>
      </c>
      <c r="Q11644" s="3">
        <f>Table1[[#This Row],[Capacity (MW)]]*0.395*8760*10^-6</f>
        <v>1.9515528</v>
      </c>
      <c r="R11644" s="3" cm="1">
        <f t="array" ref="R11644">AVERAGE(VLOOKUP(_xlfn.TEXTSPLIT(Table1[[#This Row],[Fuel (no space after comma)]], ","), FuelList_Final_EF!$A$2:$B$65, 2, FALSE))</f>
        <v>61.078894099257525</v>
      </c>
      <c r="S11644" s="3">
        <f>Table1[[#This Row],[Generation (TWh)]]*10^9*VLOOKUP(Table1[[#This Row],[Turbine/Engine Technology]],Technology_HR!$A$2:$B$11,2,FALSE)*10^-6</f>
        <v>20071720.548</v>
      </c>
      <c r="T11644" s="5">
        <f>Table1[[#This Row],[Fuel Consumption (mmBtu)]]*Table1[[#This Row],[Emission Factor (kg CO2/ mmBtu)]]*10^3</f>
        <v>1225958493741.1833</v>
      </c>
      <c r="U11644" s="3">
        <f>Table1[[#This Row],[Emissions (g CO2)]]/(Table1[[#This Row],[Generation (TWh)]]*10^9)</f>
        <v>628.19642581086373</v>
      </c>
    </row>
    <row r="11645" spans="1:21" x14ac:dyDescent="0.35">
      <c r="A11645" t="s">
        <v>2929</v>
      </c>
      <c r="B11645" t="s">
        <v>3239</v>
      </c>
      <c r="C11645" t="str">
        <f>SUBSTITUTE(Table1[[#This Row],[Fuel]],", ",",")</f>
        <v>fossil gas: natural gas</v>
      </c>
      <c r="D11645" t="s">
        <v>3239</v>
      </c>
      <c r="H11645" t="s">
        <v>3436</v>
      </c>
      <c r="I11645">
        <v>158</v>
      </c>
      <c r="J11645" t="s">
        <v>3446</v>
      </c>
      <c r="K11645">
        <v>2000</v>
      </c>
      <c r="L11645" t="s">
        <v>29</v>
      </c>
      <c r="M11645" t="s">
        <v>29</v>
      </c>
      <c r="N11645">
        <v>42.238557999999998</v>
      </c>
      <c r="O11645">
        <v>-89.101200000000006</v>
      </c>
      <c r="P11645" t="s">
        <v>3613</v>
      </c>
      <c r="Q11645" s="3">
        <f>Table1[[#This Row],[Capacity (MW)]]*0.395*8760*10^-6</f>
        <v>0.54671159999999996</v>
      </c>
      <c r="R11645" s="3" cm="1">
        <f t="array" ref="R11645">AVERAGE(VLOOKUP(_xlfn.TEXTSPLIT(Table1[[#This Row],[Fuel (no space after comma)]], ","), FuelList_Final_EF!$A$2:$B$65, 2, FALSE))</f>
        <v>53.06</v>
      </c>
      <c r="S11645" s="3">
        <f>Table1[[#This Row],[Generation (TWh)]]*10^9*VLOOKUP(Table1[[#This Row],[Turbine/Engine Technology]],Technology_HR!$A$2:$B$11,2,FALSE)*10^-6</f>
        <v>6019294.716</v>
      </c>
      <c r="T11645" s="5">
        <f>Table1[[#This Row],[Fuel Consumption (mmBtu)]]*Table1[[#This Row],[Emission Factor (kg CO2/ mmBtu)]]*10^3</f>
        <v>319383777630.95996</v>
      </c>
      <c r="U11645" s="3">
        <f>Table1[[#This Row],[Emissions (g CO2)]]/(Table1[[#This Row],[Generation (TWh)]]*10^9)</f>
        <v>584.1905999999999</v>
      </c>
    </row>
    <row r="11646" spans="1:21" x14ac:dyDescent="0.35">
      <c r="A11646" t="s">
        <v>2929</v>
      </c>
      <c r="B11646" t="s">
        <v>3239</v>
      </c>
      <c r="C11646" t="str">
        <f>SUBSTITUTE(Table1[[#This Row],[Fuel]],", ",",")</f>
        <v>fossil gas: natural gas</v>
      </c>
      <c r="D11646" t="s">
        <v>3239</v>
      </c>
      <c r="H11646" t="s">
        <v>3436</v>
      </c>
      <c r="I11646">
        <v>158</v>
      </c>
      <c r="J11646" t="s">
        <v>3446</v>
      </c>
      <c r="K11646">
        <v>2000</v>
      </c>
      <c r="L11646" t="s">
        <v>29</v>
      </c>
      <c r="M11646" t="s">
        <v>29</v>
      </c>
      <c r="N11646">
        <v>42.238557999999998</v>
      </c>
      <c r="O11646">
        <v>-89.101200000000006</v>
      </c>
      <c r="P11646" t="s">
        <v>3613</v>
      </c>
      <c r="Q11646" s="3">
        <f>Table1[[#This Row],[Capacity (MW)]]*0.395*8760*10^-6</f>
        <v>0.54671159999999996</v>
      </c>
      <c r="R11646" s="3" cm="1">
        <f t="array" ref="R11646">AVERAGE(VLOOKUP(_xlfn.TEXTSPLIT(Table1[[#This Row],[Fuel (no space after comma)]], ","), FuelList_Final_EF!$A$2:$B$65, 2, FALSE))</f>
        <v>53.06</v>
      </c>
      <c r="S11646" s="3">
        <f>Table1[[#This Row],[Generation (TWh)]]*10^9*VLOOKUP(Table1[[#This Row],[Turbine/Engine Technology]],Technology_HR!$A$2:$B$11,2,FALSE)*10^-6</f>
        <v>6019294.716</v>
      </c>
      <c r="T11646" s="5">
        <f>Table1[[#This Row],[Fuel Consumption (mmBtu)]]*Table1[[#This Row],[Emission Factor (kg CO2/ mmBtu)]]*10^3</f>
        <v>319383777630.95996</v>
      </c>
      <c r="U11646" s="3">
        <f>Table1[[#This Row],[Emissions (g CO2)]]/(Table1[[#This Row],[Generation (TWh)]]*10^9)</f>
        <v>584.1905999999999</v>
      </c>
    </row>
    <row r="11647" spans="1:21" x14ac:dyDescent="0.35">
      <c r="A11647" t="s">
        <v>2929</v>
      </c>
      <c r="B11647" t="s">
        <v>3239</v>
      </c>
      <c r="C11647" t="str">
        <f>SUBSTITUTE(Table1[[#This Row],[Fuel]],", ",",")</f>
        <v>fossil gas: natural gas</v>
      </c>
      <c r="D11647" t="s">
        <v>3239</v>
      </c>
      <c r="H11647" t="s">
        <v>3436</v>
      </c>
      <c r="I11647">
        <v>168</v>
      </c>
      <c r="J11647" t="s">
        <v>3446</v>
      </c>
      <c r="K11647">
        <v>2002</v>
      </c>
      <c r="L11647" t="s">
        <v>29</v>
      </c>
      <c r="M11647" t="s">
        <v>29</v>
      </c>
      <c r="N11647">
        <v>42.238300000000002</v>
      </c>
      <c r="O11647">
        <v>-89.101100000000002</v>
      </c>
      <c r="P11647" t="s">
        <v>3613</v>
      </c>
      <c r="Q11647" s="3">
        <f>Table1[[#This Row],[Capacity (MW)]]*0.395*8760*10^-6</f>
        <v>0.58131359999999999</v>
      </c>
      <c r="R11647" s="3" cm="1">
        <f t="array" ref="R11647">AVERAGE(VLOOKUP(_xlfn.TEXTSPLIT(Table1[[#This Row],[Fuel (no space after comma)]], ","), FuelList_Final_EF!$A$2:$B$65, 2, FALSE))</f>
        <v>53.06</v>
      </c>
      <c r="S11647" s="3">
        <f>Table1[[#This Row],[Generation (TWh)]]*10^9*VLOOKUP(Table1[[#This Row],[Turbine/Engine Technology]],Technology_HR!$A$2:$B$11,2,FALSE)*10^-6</f>
        <v>6400262.7359999996</v>
      </c>
      <c r="T11647" s="5">
        <f>Table1[[#This Row],[Fuel Consumption (mmBtu)]]*Table1[[#This Row],[Emission Factor (kg CO2/ mmBtu)]]*10^3</f>
        <v>339597940772.15997</v>
      </c>
      <c r="U11647" s="3">
        <f>Table1[[#This Row],[Emissions (g CO2)]]/(Table1[[#This Row],[Generation (TWh)]]*10^9)</f>
        <v>584.1905999999999</v>
      </c>
    </row>
    <row r="11648" spans="1:21" x14ac:dyDescent="0.35">
      <c r="A11648" t="s">
        <v>2930</v>
      </c>
      <c r="B11648" t="s">
        <v>3239</v>
      </c>
      <c r="C11648" t="str">
        <f>SUBSTITUTE(Table1[[#This Row],[Fuel]],", ",",")</f>
        <v>fossil gas: natural gas</v>
      </c>
      <c r="D11648" t="s">
        <v>3239</v>
      </c>
      <c r="H11648" t="s">
        <v>59</v>
      </c>
      <c r="I11648">
        <v>456</v>
      </c>
      <c r="J11648" t="s">
        <v>3450</v>
      </c>
      <c r="K11648" t="s">
        <v>29</v>
      </c>
      <c r="L11648" t="s">
        <v>29</v>
      </c>
      <c r="M11648" t="s">
        <v>29</v>
      </c>
      <c r="N11648">
        <v>29.943892000000002</v>
      </c>
      <c r="O11648">
        <v>-95.531254000000004</v>
      </c>
      <c r="P11648" t="s">
        <v>3613</v>
      </c>
      <c r="Q11648" s="3">
        <f>Table1[[#This Row],[Capacity (MW)]]*0.395*8760*10^-6</f>
        <v>1.5778511999999998</v>
      </c>
      <c r="R11648" s="3" cm="1">
        <f t="array" ref="R11648">AVERAGE(VLOOKUP(_xlfn.TEXTSPLIT(Table1[[#This Row],[Fuel (no space after comma)]], ","), FuelList_Final_EF!$A$2:$B$65, 2, FALSE))</f>
        <v>53.06</v>
      </c>
      <c r="S11648" s="3">
        <f>Table1[[#This Row],[Generation (TWh)]]*10^9*VLOOKUP(Table1[[#This Row],[Turbine/Engine Technology]],Technology_HR!$A$2:$B$11,2,FALSE)*10^-6</f>
        <v>13089064.629599998</v>
      </c>
      <c r="T11648" s="5">
        <f>Table1[[#This Row],[Fuel Consumption (mmBtu)]]*Table1[[#This Row],[Emission Factor (kg CO2/ mmBtu)]]*10^3</f>
        <v>694505769246.57593</v>
      </c>
      <c r="U11648" s="3">
        <f>Table1[[#This Row],[Emissions (g CO2)]]/(Table1[[#This Row],[Generation (TWh)]]*10^9)</f>
        <v>440.15923000000004</v>
      </c>
    </row>
    <row r="11649" spans="1:21" x14ac:dyDescent="0.35">
      <c r="A11649" t="s">
        <v>2930</v>
      </c>
      <c r="B11649" t="s">
        <v>3239</v>
      </c>
      <c r="C11649" t="str">
        <f>SUBSTITUTE(Table1[[#This Row],[Fuel]],", ",",")</f>
        <v>fossil gas: natural gas</v>
      </c>
      <c r="D11649" t="s">
        <v>3239</v>
      </c>
      <c r="H11649" t="s">
        <v>3436</v>
      </c>
      <c r="I11649">
        <v>188.7</v>
      </c>
      <c r="J11649" t="s">
        <v>3449</v>
      </c>
      <c r="K11649">
        <v>2025</v>
      </c>
      <c r="L11649" t="s">
        <v>29</v>
      </c>
      <c r="M11649" t="s">
        <v>29</v>
      </c>
      <c r="N11649">
        <v>29.943892000000002</v>
      </c>
      <c r="O11649">
        <v>-95.531254000000004</v>
      </c>
      <c r="P11649" t="s">
        <v>3613</v>
      </c>
      <c r="Q11649" s="3">
        <f>Table1[[#This Row],[Capacity (MW)]]*0.395*8760*10^-6</f>
        <v>0.65293973999999999</v>
      </c>
      <c r="R11649" s="3" cm="1">
        <f t="array" ref="R11649">AVERAGE(VLOOKUP(_xlfn.TEXTSPLIT(Table1[[#This Row],[Fuel (no space after comma)]], ","), FuelList_Final_EF!$A$2:$B$65, 2, FALSE))</f>
        <v>53.06</v>
      </c>
      <c r="S11649" s="3">
        <f>Table1[[#This Row],[Generation (TWh)]]*10^9*VLOOKUP(Table1[[#This Row],[Turbine/Engine Technology]],Technology_HR!$A$2:$B$11,2,FALSE)*10^-6</f>
        <v>7188866.5373999998</v>
      </c>
      <c r="T11649" s="5">
        <f>Table1[[#This Row],[Fuel Consumption (mmBtu)]]*Table1[[#This Row],[Emission Factor (kg CO2/ mmBtu)]]*10^3</f>
        <v>381441258474.44403</v>
      </c>
      <c r="U11649" s="3">
        <f>Table1[[#This Row],[Emissions (g CO2)]]/(Table1[[#This Row],[Generation (TWh)]]*10^9)</f>
        <v>584.19060000000002</v>
      </c>
    </row>
    <row r="11650" spans="1:21" x14ac:dyDescent="0.35">
      <c r="A11650" t="s">
        <v>2930</v>
      </c>
      <c r="B11650" t="s">
        <v>3239</v>
      </c>
      <c r="C11650" t="str">
        <f>SUBSTITUTE(Table1[[#This Row],[Fuel]],", ",",")</f>
        <v>fossil gas: natural gas</v>
      </c>
      <c r="D11650" t="s">
        <v>3239</v>
      </c>
      <c r="H11650" t="s">
        <v>3436</v>
      </c>
      <c r="I11650">
        <v>188.7</v>
      </c>
      <c r="J11650" t="s">
        <v>3449</v>
      </c>
      <c r="K11650">
        <v>2025</v>
      </c>
      <c r="L11650" t="s">
        <v>29</v>
      </c>
      <c r="M11650" t="s">
        <v>29</v>
      </c>
      <c r="N11650">
        <v>29.943892000000002</v>
      </c>
      <c r="O11650">
        <v>-95.531254000000004</v>
      </c>
      <c r="P11650" t="s">
        <v>3613</v>
      </c>
      <c r="Q11650" s="3">
        <f>Table1[[#This Row],[Capacity (MW)]]*0.395*8760*10^-6</f>
        <v>0.65293973999999999</v>
      </c>
      <c r="R11650" s="3" cm="1">
        <f t="array" ref="R11650">AVERAGE(VLOOKUP(_xlfn.TEXTSPLIT(Table1[[#This Row],[Fuel (no space after comma)]], ","), FuelList_Final_EF!$A$2:$B$65, 2, FALSE))</f>
        <v>53.06</v>
      </c>
      <c r="S11650" s="3">
        <f>Table1[[#This Row],[Generation (TWh)]]*10^9*VLOOKUP(Table1[[#This Row],[Turbine/Engine Technology]],Technology_HR!$A$2:$B$11,2,FALSE)*10^-6</f>
        <v>7188866.5373999998</v>
      </c>
      <c r="T11650" s="5">
        <f>Table1[[#This Row],[Fuel Consumption (mmBtu)]]*Table1[[#This Row],[Emission Factor (kg CO2/ mmBtu)]]*10^3</f>
        <v>381441258474.44403</v>
      </c>
      <c r="U11650" s="3">
        <f>Table1[[#This Row],[Emissions (g CO2)]]/(Table1[[#This Row],[Generation (TWh)]]*10^9)</f>
        <v>584.19060000000002</v>
      </c>
    </row>
    <row r="11651" spans="1:21" x14ac:dyDescent="0.35">
      <c r="A11651" t="s">
        <v>2931</v>
      </c>
      <c r="B11651" t="s">
        <v>3239</v>
      </c>
      <c r="C11651" t="str">
        <f>SUBSTITUTE(Table1[[#This Row],[Fuel]],", ",",")</f>
        <v>fossil gas: natural gas</v>
      </c>
      <c r="D11651" t="s">
        <v>3239</v>
      </c>
      <c r="H11651" t="s">
        <v>3436</v>
      </c>
      <c r="I11651">
        <v>60.5</v>
      </c>
      <c r="J11651" t="s">
        <v>3447</v>
      </c>
      <c r="K11651">
        <v>2027</v>
      </c>
      <c r="L11651" t="s">
        <v>29</v>
      </c>
      <c r="M11651" t="s">
        <v>29</v>
      </c>
      <c r="N11651">
        <v>36.682943999999999</v>
      </c>
      <c r="O11651">
        <v>-108.4502</v>
      </c>
      <c r="P11651" t="s">
        <v>3613</v>
      </c>
      <c r="Q11651" s="3">
        <f>Table1[[#This Row],[Capacity (MW)]]*0.395*8760*10^-6</f>
        <v>0.2093421</v>
      </c>
      <c r="R11651" s="3" cm="1">
        <f t="array" ref="R11651">AVERAGE(VLOOKUP(_xlfn.TEXTSPLIT(Table1[[#This Row],[Fuel (no space after comma)]], ","), FuelList_Final_EF!$A$2:$B$65, 2, FALSE))</f>
        <v>53.06</v>
      </c>
      <c r="S11651" s="3">
        <f>Table1[[#This Row],[Generation (TWh)]]*10^9*VLOOKUP(Table1[[#This Row],[Turbine/Engine Technology]],Technology_HR!$A$2:$B$11,2,FALSE)*10^-6</f>
        <v>2304856.5209999997</v>
      </c>
      <c r="T11651" s="5">
        <f>Table1[[#This Row],[Fuel Consumption (mmBtu)]]*Table1[[#This Row],[Emission Factor (kg CO2/ mmBtu)]]*10^3</f>
        <v>122295687004.25999</v>
      </c>
      <c r="U11651" s="3">
        <f>Table1[[#This Row],[Emissions (g CO2)]]/(Table1[[#This Row],[Generation (TWh)]]*10^9)</f>
        <v>584.19060000000002</v>
      </c>
    </row>
    <row r="11652" spans="1:21" x14ac:dyDescent="0.35">
      <c r="A11652" t="s">
        <v>2931</v>
      </c>
      <c r="B11652" t="s">
        <v>3239</v>
      </c>
      <c r="C11652" t="str">
        <f>SUBSTITUTE(Table1[[#This Row],[Fuel]],", ",",")</f>
        <v>fossil gas: natural gas</v>
      </c>
      <c r="D11652" t="s">
        <v>3239</v>
      </c>
      <c r="H11652" t="s">
        <v>3436</v>
      </c>
      <c r="I11652">
        <v>60.5</v>
      </c>
      <c r="J11652" t="s">
        <v>3447</v>
      </c>
      <c r="K11652">
        <v>2027</v>
      </c>
      <c r="L11652" t="s">
        <v>29</v>
      </c>
      <c r="M11652" t="s">
        <v>29</v>
      </c>
      <c r="N11652">
        <v>36.682943999999999</v>
      </c>
      <c r="O11652">
        <v>-108.4502</v>
      </c>
      <c r="P11652" t="s">
        <v>3613</v>
      </c>
      <c r="Q11652" s="3">
        <f>Table1[[#This Row],[Capacity (MW)]]*0.395*8760*10^-6</f>
        <v>0.2093421</v>
      </c>
      <c r="R11652" s="3" cm="1">
        <f t="array" ref="R11652">AVERAGE(VLOOKUP(_xlfn.TEXTSPLIT(Table1[[#This Row],[Fuel (no space after comma)]], ","), FuelList_Final_EF!$A$2:$B$65, 2, FALSE))</f>
        <v>53.06</v>
      </c>
      <c r="S11652" s="3">
        <f>Table1[[#This Row],[Generation (TWh)]]*10^9*VLOOKUP(Table1[[#This Row],[Turbine/Engine Technology]],Technology_HR!$A$2:$B$11,2,FALSE)*10^-6</f>
        <v>2304856.5209999997</v>
      </c>
      <c r="T11652" s="5">
        <f>Table1[[#This Row],[Fuel Consumption (mmBtu)]]*Table1[[#This Row],[Emission Factor (kg CO2/ mmBtu)]]*10^3</f>
        <v>122295687004.25999</v>
      </c>
      <c r="U11652" s="3">
        <f>Table1[[#This Row],[Emissions (g CO2)]]/(Table1[[#This Row],[Generation (TWh)]]*10^9)</f>
        <v>584.19060000000002</v>
      </c>
    </row>
    <row r="11653" spans="1:21" x14ac:dyDescent="0.35">
      <c r="A11653" t="s">
        <v>2931</v>
      </c>
      <c r="B11653" t="s">
        <v>3239</v>
      </c>
      <c r="C11653" t="str">
        <f>SUBSTITUTE(Table1[[#This Row],[Fuel]],", ",",")</f>
        <v>fossil gas: natural gas</v>
      </c>
      <c r="D11653" t="s">
        <v>3239</v>
      </c>
      <c r="H11653" t="s">
        <v>3436</v>
      </c>
      <c r="I11653">
        <v>60.5</v>
      </c>
      <c r="J11653" t="s">
        <v>3447</v>
      </c>
      <c r="K11653">
        <v>2027</v>
      </c>
      <c r="L11653" t="s">
        <v>29</v>
      </c>
      <c r="M11653" t="s">
        <v>29</v>
      </c>
      <c r="N11653">
        <v>36.682943999999999</v>
      </c>
      <c r="O11653">
        <v>-108.4502</v>
      </c>
      <c r="P11653" t="s">
        <v>3613</v>
      </c>
      <c r="Q11653" s="3">
        <f>Table1[[#This Row],[Capacity (MW)]]*0.395*8760*10^-6</f>
        <v>0.2093421</v>
      </c>
      <c r="R11653" s="3" cm="1">
        <f t="array" ref="R11653">AVERAGE(VLOOKUP(_xlfn.TEXTSPLIT(Table1[[#This Row],[Fuel (no space after comma)]], ","), FuelList_Final_EF!$A$2:$B$65, 2, FALSE))</f>
        <v>53.06</v>
      </c>
      <c r="S11653" s="3">
        <f>Table1[[#This Row],[Generation (TWh)]]*10^9*VLOOKUP(Table1[[#This Row],[Turbine/Engine Technology]],Technology_HR!$A$2:$B$11,2,FALSE)*10^-6</f>
        <v>2304856.5209999997</v>
      </c>
      <c r="T11653" s="5">
        <f>Table1[[#This Row],[Fuel Consumption (mmBtu)]]*Table1[[#This Row],[Emission Factor (kg CO2/ mmBtu)]]*10^3</f>
        <v>122295687004.25999</v>
      </c>
      <c r="U11653" s="3">
        <f>Table1[[#This Row],[Emissions (g CO2)]]/(Table1[[#This Row],[Generation (TWh)]]*10^9)</f>
        <v>584.19060000000002</v>
      </c>
    </row>
    <row r="11654" spans="1:21" x14ac:dyDescent="0.35">
      <c r="A11654" t="s">
        <v>2931</v>
      </c>
      <c r="B11654" t="s">
        <v>3239</v>
      </c>
      <c r="C11654" t="str">
        <f>SUBSTITUTE(Table1[[#This Row],[Fuel]],", ",",")</f>
        <v>fossil gas: natural gas</v>
      </c>
      <c r="D11654" t="s">
        <v>3239</v>
      </c>
      <c r="H11654" t="s">
        <v>3436</v>
      </c>
      <c r="I11654">
        <v>60.5</v>
      </c>
      <c r="J11654" t="s">
        <v>3447</v>
      </c>
      <c r="K11654">
        <v>2027</v>
      </c>
      <c r="L11654" t="s">
        <v>29</v>
      </c>
      <c r="M11654" t="s">
        <v>29</v>
      </c>
      <c r="N11654">
        <v>36.682943999999999</v>
      </c>
      <c r="O11654">
        <v>-108.4502</v>
      </c>
      <c r="P11654" t="s">
        <v>3613</v>
      </c>
      <c r="Q11654" s="3">
        <f>Table1[[#This Row],[Capacity (MW)]]*0.395*8760*10^-6</f>
        <v>0.2093421</v>
      </c>
      <c r="R11654" s="3" cm="1">
        <f t="array" ref="R11654">AVERAGE(VLOOKUP(_xlfn.TEXTSPLIT(Table1[[#This Row],[Fuel (no space after comma)]], ","), FuelList_Final_EF!$A$2:$B$65, 2, FALSE))</f>
        <v>53.06</v>
      </c>
      <c r="S11654" s="3">
        <f>Table1[[#This Row],[Generation (TWh)]]*10^9*VLOOKUP(Table1[[#This Row],[Turbine/Engine Technology]],Technology_HR!$A$2:$B$11,2,FALSE)*10^-6</f>
        <v>2304856.5209999997</v>
      </c>
      <c r="T11654" s="5">
        <f>Table1[[#This Row],[Fuel Consumption (mmBtu)]]*Table1[[#This Row],[Emission Factor (kg CO2/ mmBtu)]]*10^3</f>
        <v>122295687004.25999</v>
      </c>
      <c r="U11654" s="3">
        <f>Table1[[#This Row],[Emissions (g CO2)]]/(Table1[[#This Row],[Generation (TWh)]]*10^9)</f>
        <v>584.19060000000002</v>
      </c>
    </row>
    <row r="11655" spans="1:21" x14ac:dyDescent="0.35">
      <c r="A11655" t="s">
        <v>2931</v>
      </c>
      <c r="B11655" t="s">
        <v>3239</v>
      </c>
      <c r="C11655" t="str">
        <f>SUBSTITUTE(Table1[[#This Row],[Fuel]],", ",",")</f>
        <v>fossil gas: natural gas</v>
      </c>
      <c r="D11655" t="s">
        <v>3239</v>
      </c>
      <c r="H11655" t="s">
        <v>3436</v>
      </c>
      <c r="I11655">
        <v>60.5</v>
      </c>
      <c r="J11655" t="s">
        <v>3447</v>
      </c>
      <c r="K11655">
        <v>2027</v>
      </c>
      <c r="L11655" t="s">
        <v>29</v>
      </c>
      <c r="M11655" t="s">
        <v>29</v>
      </c>
      <c r="N11655">
        <v>36.682943999999999</v>
      </c>
      <c r="O11655">
        <v>-108.4502</v>
      </c>
      <c r="P11655" t="s">
        <v>3613</v>
      </c>
      <c r="Q11655" s="3">
        <f>Table1[[#This Row],[Capacity (MW)]]*0.395*8760*10^-6</f>
        <v>0.2093421</v>
      </c>
      <c r="R11655" s="3" cm="1">
        <f t="array" ref="R11655">AVERAGE(VLOOKUP(_xlfn.TEXTSPLIT(Table1[[#This Row],[Fuel (no space after comma)]], ","), FuelList_Final_EF!$A$2:$B$65, 2, FALSE))</f>
        <v>53.06</v>
      </c>
      <c r="S11655" s="3">
        <f>Table1[[#This Row],[Generation (TWh)]]*10^9*VLOOKUP(Table1[[#This Row],[Turbine/Engine Technology]],Technology_HR!$A$2:$B$11,2,FALSE)*10^-6</f>
        <v>2304856.5209999997</v>
      </c>
      <c r="T11655" s="5">
        <f>Table1[[#This Row],[Fuel Consumption (mmBtu)]]*Table1[[#This Row],[Emission Factor (kg CO2/ mmBtu)]]*10^3</f>
        <v>122295687004.25999</v>
      </c>
      <c r="U11655" s="3">
        <f>Table1[[#This Row],[Emissions (g CO2)]]/(Table1[[#This Row],[Generation (TWh)]]*10^9)</f>
        <v>584.19060000000002</v>
      </c>
    </row>
    <row r="11656" spans="1:21" x14ac:dyDescent="0.35">
      <c r="A11656" t="s">
        <v>2931</v>
      </c>
      <c r="B11656" t="s">
        <v>3239</v>
      </c>
      <c r="C11656" t="str">
        <f>SUBSTITUTE(Table1[[#This Row],[Fuel]],", ",",")</f>
        <v>fossil gas: natural gas</v>
      </c>
      <c r="D11656" t="s">
        <v>3239</v>
      </c>
      <c r="H11656" t="s">
        <v>3436</v>
      </c>
      <c r="I11656">
        <v>60.5</v>
      </c>
      <c r="J11656" t="s">
        <v>3447</v>
      </c>
      <c r="K11656">
        <v>2027</v>
      </c>
      <c r="L11656" t="s">
        <v>29</v>
      </c>
      <c r="M11656" t="s">
        <v>29</v>
      </c>
      <c r="N11656">
        <v>36.682943999999999</v>
      </c>
      <c r="O11656">
        <v>-108.4502</v>
      </c>
      <c r="P11656" t="s">
        <v>3613</v>
      </c>
      <c r="Q11656" s="3">
        <f>Table1[[#This Row],[Capacity (MW)]]*0.395*8760*10^-6</f>
        <v>0.2093421</v>
      </c>
      <c r="R11656" s="3" cm="1">
        <f t="array" ref="R11656">AVERAGE(VLOOKUP(_xlfn.TEXTSPLIT(Table1[[#This Row],[Fuel (no space after comma)]], ","), FuelList_Final_EF!$A$2:$B$65, 2, FALSE))</f>
        <v>53.06</v>
      </c>
      <c r="S11656" s="3">
        <f>Table1[[#This Row],[Generation (TWh)]]*10^9*VLOOKUP(Table1[[#This Row],[Turbine/Engine Technology]],Technology_HR!$A$2:$B$11,2,FALSE)*10^-6</f>
        <v>2304856.5209999997</v>
      </c>
      <c r="T11656" s="5">
        <f>Table1[[#This Row],[Fuel Consumption (mmBtu)]]*Table1[[#This Row],[Emission Factor (kg CO2/ mmBtu)]]*10^3</f>
        <v>122295687004.25999</v>
      </c>
      <c r="U11656" s="3">
        <f>Table1[[#This Row],[Emissions (g CO2)]]/(Table1[[#This Row],[Generation (TWh)]]*10^9)</f>
        <v>584.19060000000002</v>
      </c>
    </row>
    <row r="11657" spans="1:21" x14ac:dyDescent="0.35">
      <c r="A11657" t="s">
        <v>2931</v>
      </c>
      <c r="B11657" t="s">
        <v>3239</v>
      </c>
      <c r="C11657" t="str">
        <f>SUBSTITUTE(Table1[[#This Row],[Fuel]],", ",",")</f>
        <v>fossil gas: natural gas</v>
      </c>
      <c r="D11657" t="s">
        <v>3239</v>
      </c>
      <c r="H11657" t="s">
        <v>3436</v>
      </c>
      <c r="I11657">
        <v>60.5</v>
      </c>
      <c r="J11657" t="s">
        <v>3447</v>
      </c>
      <c r="K11657">
        <v>2027</v>
      </c>
      <c r="L11657" t="s">
        <v>29</v>
      </c>
      <c r="M11657" t="s">
        <v>29</v>
      </c>
      <c r="N11657">
        <v>36.682943999999999</v>
      </c>
      <c r="O11657">
        <v>-108.4502</v>
      </c>
      <c r="P11657" t="s">
        <v>3613</v>
      </c>
      <c r="Q11657" s="3">
        <f>Table1[[#This Row],[Capacity (MW)]]*0.395*8760*10^-6</f>
        <v>0.2093421</v>
      </c>
      <c r="R11657" s="3" cm="1">
        <f t="array" ref="R11657">AVERAGE(VLOOKUP(_xlfn.TEXTSPLIT(Table1[[#This Row],[Fuel (no space after comma)]], ","), FuelList_Final_EF!$A$2:$B$65, 2, FALSE))</f>
        <v>53.06</v>
      </c>
      <c r="S11657" s="3">
        <f>Table1[[#This Row],[Generation (TWh)]]*10^9*VLOOKUP(Table1[[#This Row],[Turbine/Engine Technology]],Technology_HR!$A$2:$B$11,2,FALSE)*10^-6</f>
        <v>2304856.5209999997</v>
      </c>
      <c r="T11657" s="5">
        <f>Table1[[#This Row],[Fuel Consumption (mmBtu)]]*Table1[[#This Row],[Emission Factor (kg CO2/ mmBtu)]]*10^3</f>
        <v>122295687004.25999</v>
      </c>
      <c r="U11657" s="3">
        <f>Table1[[#This Row],[Emissions (g CO2)]]/(Table1[[#This Row],[Generation (TWh)]]*10^9)</f>
        <v>584.19060000000002</v>
      </c>
    </row>
    <row r="11658" spans="1:21" x14ac:dyDescent="0.35">
      <c r="A11658" t="s">
        <v>2931</v>
      </c>
      <c r="B11658" t="s">
        <v>3239</v>
      </c>
      <c r="C11658" t="str">
        <f>SUBSTITUTE(Table1[[#This Row],[Fuel]],", ",",")</f>
        <v>fossil gas: natural gas</v>
      </c>
      <c r="D11658" t="s">
        <v>3239</v>
      </c>
      <c r="H11658" t="s">
        <v>3436</v>
      </c>
      <c r="I11658">
        <v>60.5</v>
      </c>
      <c r="J11658" t="s">
        <v>3447</v>
      </c>
      <c r="K11658">
        <v>2027</v>
      </c>
      <c r="L11658" t="s">
        <v>29</v>
      </c>
      <c r="M11658" t="s">
        <v>29</v>
      </c>
      <c r="N11658">
        <v>36.682943999999999</v>
      </c>
      <c r="O11658">
        <v>-108.4502</v>
      </c>
      <c r="P11658" t="s">
        <v>3613</v>
      </c>
      <c r="Q11658" s="3">
        <f>Table1[[#This Row],[Capacity (MW)]]*0.395*8760*10^-6</f>
        <v>0.2093421</v>
      </c>
      <c r="R11658" s="3" cm="1">
        <f t="array" ref="R11658">AVERAGE(VLOOKUP(_xlfn.TEXTSPLIT(Table1[[#This Row],[Fuel (no space after comma)]], ","), FuelList_Final_EF!$A$2:$B$65, 2, FALSE))</f>
        <v>53.06</v>
      </c>
      <c r="S11658" s="3">
        <f>Table1[[#This Row],[Generation (TWh)]]*10^9*VLOOKUP(Table1[[#This Row],[Turbine/Engine Technology]],Technology_HR!$A$2:$B$11,2,FALSE)*10^-6</f>
        <v>2304856.5209999997</v>
      </c>
      <c r="T11658" s="5">
        <f>Table1[[#This Row],[Fuel Consumption (mmBtu)]]*Table1[[#This Row],[Emission Factor (kg CO2/ mmBtu)]]*10^3</f>
        <v>122295687004.25999</v>
      </c>
      <c r="U11658" s="3">
        <f>Table1[[#This Row],[Emissions (g CO2)]]/(Table1[[#This Row],[Generation (TWh)]]*10^9)</f>
        <v>584.19060000000002</v>
      </c>
    </row>
    <row r="11659" spans="1:21" x14ac:dyDescent="0.35">
      <c r="A11659" t="s">
        <v>2931</v>
      </c>
      <c r="B11659" t="s">
        <v>3239</v>
      </c>
      <c r="C11659" t="str">
        <f>SUBSTITUTE(Table1[[#This Row],[Fuel]],", ",",")</f>
        <v>fossil gas: natural gas</v>
      </c>
      <c r="D11659" t="s">
        <v>3239</v>
      </c>
      <c r="H11659" t="s">
        <v>3436</v>
      </c>
      <c r="I11659">
        <v>60.5</v>
      </c>
      <c r="J11659" t="s">
        <v>3447</v>
      </c>
      <c r="K11659">
        <v>2027</v>
      </c>
      <c r="L11659" t="s">
        <v>29</v>
      </c>
      <c r="M11659" t="s">
        <v>29</v>
      </c>
      <c r="N11659">
        <v>36.682943999999999</v>
      </c>
      <c r="O11659">
        <v>-108.4502</v>
      </c>
      <c r="P11659" t="s">
        <v>3613</v>
      </c>
      <c r="Q11659" s="3">
        <f>Table1[[#This Row],[Capacity (MW)]]*0.395*8760*10^-6</f>
        <v>0.2093421</v>
      </c>
      <c r="R11659" s="3" cm="1">
        <f t="array" ref="R11659">AVERAGE(VLOOKUP(_xlfn.TEXTSPLIT(Table1[[#This Row],[Fuel (no space after comma)]], ","), FuelList_Final_EF!$A$2:$B$65, 2, FALSE))</f>
        <v>53.06</v>
      </c>
      <c r="S11659" s="3">
        <f>Table1[[#This Row],[Generation (TWh)]]*10^9*VLOOKUP(Table1[[#This Row],[Turbine/Engine Technology]],Technology_HR!$A$2:$B$11,2,FALSE)*10^-6</f>
        <v>2304856.5209999997</v>
      </c>
      <c r="T11659" s="5">
        <f>Table1[[#This Row],[Fuel Consumption (mmBtu)]]*Table1[[#This Row],[Emission Factor (kg CO2/ mmBtu)]]*10^3</f>
        <v>122295687004.25999</v>
      </c>
      <c r="U11659" s="3">
        <f>Table1[[#This Row],[Emissions (g CO2)]]/(Table1[[#This Row],[Generation (TWh)]]*10^9)</f>
        <v>584.19060000000002</v>
      </c>
    </row>
    <row r="11660" spans="1:21" x14ac:dyDescent="0.35">
      <c r="A11660" t="s">
        <v>2931</v>
      </c>
      <c r="B11660" t="s">
        <v>3239</v>
      </c>
      <c r="C11660" t="str">
        <f>SUBSTITUTE(Table1[[#This Row],[Fuel]],", ",",")</f>
        <v>fossil gas: natural gas</v>
      </c>
      <c r="D11660" t="s">
        <v>3239</v>
      </c>
      <c r="H11660" t="s">
        <v>3436</v>
      </c>
      <c r="I11660">
        <v>60.5</v>
      </c>
      <c r="J11660" t="s">
        <v>3447</v>
      </c>
      <c r="K11660">
        <v>2027</v>
      </c>
      <c r="L11660" t="s">
        <v>29</v>
      </c>
      <c r="M11660" t="s">
        <v>29</v>
      </c>
      <c r="N11660">
        <v>36.682943999999999</v>
      </c>
      <c r="O11660">
        <v>-108.4502</v>
      </c>
      <c r="P11660" t="s">
        <v>3613</v>
      </c>
      <c r="Q11660" s="3">
        <f>Table1[[#This Row],[Capacity (MW)]]*0.395*8760*10^-6</f>
        <v>0.2093421</v>
      </c>
      <c r="R11660" s="3" cm="1">
        <f t="array" ref="R11660">AVERAGE(VLOOKUP(_xlfn.TEXTSPLIT(Table1[[#This Row],[Fuel (no space after comma)]], ","), FuelList_Final_EF!$A$2:$B$65, 2, FALSE))</f>
        <v>53.06</v>
      </c>
      <c r="S11660" s="3">
        <f>Table1[[#This Row],[Generation (TWh)]]*10^9*VLOOKUP(Table1[[#This Row],[Turbine/Engine Technology]],Technology_HR!$A$2:$B$11,2,FALSE)*10^-6</f>
        <v>2304856.5209999997</v>
      </c>
      <c r="T11660" s="5">
        <f>Table1[[#This Row],[Fuel Consumption (mmBtu)]]*Table1[[#This Row],[Emission Factor (kg CO2/ mmBtu)]]*10^3</f>
        <v>122295687004.25999</v>
      </c>
      <c r="U11660" s="3">
        <f>Table1[[#This Row],[Emissions (g CO2)]]/(Table1[[#This Row],[Generation (TWh)]]*10^9)</f>
        <v>584.19060000000002</v>
      </c>
    </row>
    <row r="11661" spans="1:21" x14ac:dyDescent="0.35">
      <c r="A11661" t="s">
        <v>2931</v>
      </c>
      <c r="B11661" t="s">
        <v>3239</v>
      </c>
      <c r="C11661" t="str">
        <f>SUBSTITUTE(Table1[[#This Row],[Fuel]],", ",",")</f>
        <v>fossil gas: natural gas</v>
      </c>
      <c r="D11661" t="s">
        <v>3239</v>
      </c>
      <c r="H11661" t="s">
        <v>3436</v>
      </c>
      <c r="I11661">
        <v>60.5</v>
      </c>
      <c r="J11661" t="s">
        <v>3447</v>
      </c>
      <c r="K11661">
        <v>2027</v>
      </c>
      <c r="L11661" t="s">
        <v>29</v>
      </c>
      <c r="M11661" t="s">
        <v>29</v>
      </c>
      <c r="N11661">
        <v>36.682943999999999</v>
      </c>
      <c r="O11661">
        <v>-108.4502</v>
      </c>
      <c r="P11661" t="s">
        <v>3613</v>
      </c>
      <c r="Q11661" s="3">
        <f>Table1[[#This Row],[Capacity (MW)]]*0.395*8760*10^-6</f>
        <v>0.2093421</v>
      </c>
      <c r="R11661" s="3" cm="1">
        <f t="array" ref="R11661">AVERAGE(VLOOKUP(_xlfn.TEXTSPLIT(Table1[[#This Row],[Fuel (no space after comma)]], ","), FuelList_Final_EF!$A$2:$B$65, 2, FALSE))</f>
        <v>53.06</v>
      </c>
      <c r="S11661" s="3">
        <f>Table1[[#This Row],[Generation (TWh)]]*10^9*VLOOKUP(Table1[[#This Row],[Turbine/Engine Technology]],Technology_HR!$A$2:$B$11,2,FALSE)*10^-6</f>
        <v>2304856.5209999997</v>
      </c>
      <c r="T11661" s="5">
        <f>Table1[[#This Row],[Fuel Consumption (mmBtu)]]*Table1[[#This Row],[Emission Factor (kg CO2/ mmBtu)]]*10^3</f>
        <v>122295687004.25999</v>
      </c>
      <c r="U11661" s="3">
        <f>Table1[[#This Row],[Emissions (g CO2)]]/(Table1[[#This Row],[Generation (TWh)]]*10^9)</f>
        <v>584.19060000000002</v>
      </c>
    </row>
    <row r="11662" spans="1:21" x14ac:dyDescent="0.35">
      <c r="A11662" t="s">
        <v>2931</v>
      </c>
      <c r="B11662" t="s">
        <v>3239</v>
      </c>
      <c r="C11662" t="str">
        <f>SUBSTITUTE(Table1[[#This Row],[Fuel]],", ",",")</f>
        <v>fossil gas: natural gas</v>
      </c>
      <c r="D11662" t="s">
        <v>3239</v>
      </c>
      <c r="H11662" t="s">
        <v>3436</v>
      </c>
      <c r="I11662">
        <v>60.5</v>
      </c>
      <c r="J11662" t="s">
        <v>3447</v>
      </c>
      <c r="K11662">
        <v>2027</v>
      </c>
      <c r="L11662" t="s">
        <v>29</v>
      </c>
      <c r="M11662" t="s">
        <v>29</v>
      </c>
      <c r="N11662">
        <v>36.682943999999999</v>
      </c>
      <c r="O11662">
        <v>-108.4502</v>
      </c>
      <c r="P11662" t="s">
        <v>3613</v>
      </c>
      <c r="Q11662" s="3">
        <f>Table1[[#This Row],[Capacity (MW)]]*0.395*8760*10^-6</f>
        <v>0.2093421</v>
      </c>
      <c r="R11662" s="3" cm="1">
        <f t="array" ref="R11662">AVERAGE(VLOOKUP(_xlfn.TEXTSPLIT(Table1[[#This Row],[Fuel (no space after comma)]], ","), FuelList_Final_EF!$A$2:$B$65, 2, FALSE))</f>
        <v>53.06</v>
      </c>
      <c r="S11662" s="3">
        <f>Table1[[#This Row],[Generation (TWh)]]*10^9*VLOOKUP(Table1[[#This Row],[Turbine/Engine Technology]],Technology_HR!$A$2:$B$11,2,FALSE)*10^-6</f>
        <v>2304856.5209999997</v>
      </c>
      <c r="T11662" s="5">
        <f>Table1[[#This Row],[Fuel Consumption (mmBtu)]]*Table1[[#This Row],[Emission Factor (kg CO2/ mmBtu)]]*10^3</f>
        <v>122295687004.25999</v>
      </c>
      <c r="U11662" s="3">
        <f>Table1[[#This Row],[Emissions (g CO2)]]/(Table1[[#This Row],[Generation (TWh)]]*10^9)</f>
        <v>584.19060000000002</v>
      </c>
    </row>
    <row r="11663" spans="1:21" x14ac:dyDescent="0.35">
      <c r="A11663" t="s">
        <v>2474</v>
      </c>
      <c r="B11663" t="s">
        <v>3239</v>
      </c>
      <c r="C11663" t="str">
        <f>SUBSTITUTE(Table1[[#This Row],[Fuel]],", ",",")</f>
        <v>fossil gas: natural gas</v>
      </c>
      <c r="D11663" t="s">
        <v>3239</v>
      </c>
      <c r="H11663" t="s">
        <v>3438</v>
      </c>
      <c r="I11663">
        <v>730</v>
      </c>
      <c r="J11663" t="s">
        <v>3446</v>
      </c>
      <c r="K11663">
        <v>2010</v>
      </c>
      <c r="L11663" t="s">
        <v>29</v>
      </c>
      <c r="M11663" t="s">
        <v>29</v>
      </c>
      <c r="N11663">
        <v>27.819412</v>
      </c>
      <c r="O11663">
        <v>-97.419200000000004</v>
      </c>
      <c r="P11663" t="s">
        <v>3613</v>
      </c>
      <c r="Q11663" s="3">
        <f>Table1[[#This Row],[Capacity (MW)]]*0.395*8760*10^-6</f>
        <v>2.5259459999999998</v>
      </c>
      <c r="R11663" s="3" cm="1">
        <f t="array" ref="R11663">AVERAGE(VLOOKUP(_xlfn.TEXTSPLIT(Table1[[#This Row],[Fuel (no space after comma)]], ","), FuelList_Final_EF!$A$2:$B$65, 2, FALSE))</f>
        <v>53.06</v>
      </c>
      <c r="S11663" s="3">
        <f>Table1[[#This Row],[Generation (TWh)]]*10^9*VLOOKUP(Table1[[#This Row],[Turbine/Engine Technology]],Technology_HR!$A$2:$B$11,2,FALSE)*10^-6</f>
        <v>19068366.353999998</v>
      </c>
      <c r="T11663" s="5">
        <f>Table1[[#This Row],[Fuel Consumption (mmBtu)]]*Table1[[#This Row],[Emission Factor (kg CO2/ mmBtu)]]*10^3</f>
        <v>1011767518743.24</v>
      </c>
      <c r="U11663" s="3">
        <f>Table1[[#This Row],[Emissions (g CO2)]]/(Table1[[#This Row],[Generation (TWh)]]*10^9)</f>
        <v>400.54993999999999</v>
      </c>
    </row>
    <row r="11664" spans="1:21" x14ac:dyDescent="0.35">
      <c r="A11664" t="s">
        <v>2459</v>
      </c>
      <c r="B11664" t="s">
        <v>3239</v>
      </c>
      <c r="C11664" t="str">
        <f>SUBSTITUTE(Table1[[#This Row],[Fuel]],", ",",")</f>
        <v>fossil gas: natural gas</v>
      </c>
      <c r="D11664" t="s">
        <v>3239</v>
      </c>
      <c r="H11664" t="s">
        <v>3440</v>
      </c>
      <c r="I11664">
        <v>446</v>
      </c>
      <c r="J11664" t="s">
        <v>3446</v>
      </c>
      <c r="K11664">
        <v>1972</v>
      </c>
      <c r="L11664" t="s">
        <v>29</v>
      </c>
      <c r="M11664">
        <v>2027</v>
      </c>
      <c r="N11664">
        <v>29.308056000000001</v>
      </c>
      <c r="O11664">
        <v>-98.324200000000005</v>
      </c>
      <c r="P11664" t="s">
        <v>3613</v>
      </c>
      <c r="Q11664" s="3">
        <f>Table1[[#This Row],[Capacity (MW)]]*0.395*8760*10^-6</f>
        <v>1.5432492000000002</v>
      </c>
      <c r="R11664" s="3" cm="1">
        <f t="array" ref="R11664">AVERAGE(VLOOKUP(_xlfn.TEXTSPLIT(Table1[[#This Row],[Fuel (no space after comma)]], ","), FuelList_Final_EF!$A$2:$B$65, 2, FALSE))</f>
        <v>53.06</v>
      </c>
      <c r="S11664" s="3">
        <f>Table1[[#This Row],[Generation (TWh)]]*10^9*VLOOKUP(Table1[[#This Row],[Turbine/Engine Technology]],Technology_HR!$A$2:$B$11,2,FALSE)*10^-6</f>
        <v>15872318.022000002</v>
      </c>
      <c r="T11664" s="5">
        <f>Table1[[#This Row],[Fuel Consumption (mmBtu)]]*Table1[[#This Row],[Emission Factor (kg CO2/ mmBtu)]]*10^3</f>
        <v>842185194247.32019</v>
      </c>
      <c r="U11664" s="3">
        <f>Table1[[#This Row],[Emissions (g CO2)]]/(Table1[[#This Row],[Generation (TWh)]]*10^9)</f>
        <v>545.72210000000007</v>
      </c>
    </row>
    <row r="11665" spans="1:21" x14ac:dyDescent="0.35">
      <c r="A11665" t="s">
        <v>2459</v>
      </c>
      <c r="B11665" t="s">
        <v>3239</v>
      </c>
      <c r="C11665" t="str">
        <f>SUBSTITUTE(Table1[[#This Row],[Fuel]],", ",",")</f>
        <v>fossil gas: natural gas</v>
      </c>
      <c r="D11665" t="s">
        <v>3239</v>
      </c>
      <c r="H11665" t="s">
        <v>3440</v>
      </c>
      <c r="I11665">
        <v>446</v>
      </c>
      <c r="J11665" t="s">
        <v>3446</v>
      </c>
      <c r="K11665">
        <v>1974</v>
      </c>
      <c r="L11665" t="s">
        <v>29</v>
      </c>
      <c r="M11665">
        <v>2029</v>
      </c>
      <c r="N11665">
        <v>29.308056000000001</v>
      </c>
      <c r="O11665">
        <v>-98.324200000000005</v>
      </c>
      <c r="P11665" t="s">
        <v>3613</v>
      </c>
      <c r="Q11665" s="3">
        <f>Table1[[#This Row],[Capacity (MW)]]*0.395*8760*10^-6</f>
        <v>1.5432492000000002</v>
      </c>
      <c r="R11665" s="3" cm="1">
        <f t="array" ref="R11665">AVERAGE(VLOOKUP(_xlfn.TEXTSPLIT(Table1[[#This Row],[Fuel (no space after comma)]], ","), FuelList_Final_EF!$A$2:$B$65, 2, FALSE))</f>
        <v>53.06</v>
      </c>
      <c r="S11665" s="3">
        <f>Table1[[#This Row],[Generation (TWh)]]*10^9*VLOOKUP(Table1[[#This Row],[Turbine/Engine Technology]],Technology_HR!$A$2:$B$11,2,FALSE)*10^-6</f>
        <v>15872318.022000002</v>
      </c>
      <c r="T11665" s="5">
        <f>Table1[[#This Row],[Fuel Consumption (mmBtu)]]*Table1[[#This Row],[Emission Factor (kg CO2/ mmBtu)]]*10^3</f>
        <v>842185194247.32019</v>
      </c>
      <c r="U11665" s="3">
        <f>Table1[[#This Row],[Emissions (g CO2)]]/(Table1[[#This Row],[Generation (TWh)]]*10^9)</f>
        <v>545.72210000000007</v>
      </c>
    </row>
    <row r="11666" spans="1:21" x14ac:dyDescent="0.35">
      <c r="A11666" t="s">
        <v>2612</v>
      </c>
      <c r="B11666" t="s">
        <v>3239</v>
      </c>
      <c r="C11666" t="str">
        <f>SUBSTITUTE(Table1[[#This Row],[Fuel]],", ",",")</f>
        <v>fossil gas: natural gas</v>
      </c>
      <c r="D11666" t="s">
        <v>3239</v>
      </c>
      <c r="H11666" t="s">
        <v>3436</v>
      </c>
      <c r="I11666">
        <v>220</v>
      </c>
      <c r="J11666" t="s">
        <v>3447</v>
      </c>
      <c r="K11666">
        <v>2027</v>
      </c>
      <c r="L11666" t="s">
        <v>29</v>
      </c>
      <c r="M11666" t="s">
        <v>29</v>
      </c>
      <c r="N11666">
        <v>42.845965999999997</v>
      </c>
      <c r="O11666">
        <v>-87.837755000000001</v>
      </c>
      <c r="P11666" t="s">
        <v>3613</v>
      </c>
      <c r="Q11666" s="3">
        <f>Table1[[#This Row],[Capacity (MW)]]*0.395*8760*10^-6</f>
        <v>0.76124399999999992</v>
      </c>
      <c r="R11666" s="3" cm="1">
        <f t="array" ref="R11666">AVERAGE(VLOOKUP(_xlfn.TEXTSPLIT(Table1[[#This Row],[Fuel (no space after comma)]], ","), FuelList_Final_EF!$A$2:$B$65, 2, FALSE))</f>
        <v>53.06</v>
      </c>
      <c r="S11666" s="3">
        <f>Table1[[#This Row],[Generation (TWh)]]*10^9*VLOOKUP(Table1[[#This Row],[Turbine/Engine Technology]],Technology_HR!$A$2:$B$11,2,FALSE)*10^-6</f>
        <v>8381296.4399999985</v>
      </c>
      <c r="T11666" s="5">
        <f>Table1[[#This Row],[Fuel Consumption (mmBtu)]]*Table1[[#This Row],[Emission Factor (kg CO2/ mmBtu)]]*10^3</f>
        <v>444711589106.39996</v>
      </c>
      <c r="U11666" s="3">
        <f>Table1[[#This Row],[Emissions (g CO2)]]/(Table1[[#This Row],[Generation (TWh)]]*10^9)</f>
        <v>584.19060000000002</v>
      </c>
    </row>
    <row r="11667" spans="1:21" x14ac:dyDescent="0.35">
      <c r="A11667" t="s">
        <v>2612</v>
      </c>
      <c r="B11667" t="s">
        <v>3239</v>
      </c>
      <c r="C11667" t="str">
        <f>SUBSTITUTE(Table1[[#This Row],[Fuel]],", ",",")</f>
        <v>fossil gas: natural gas</v>
      </c>
      <c r="D11667" t="s">
        <v>3239</v>
      </c>
      <c r="H11667" t="s">
        <v>3436</v>
      </c>
      <c r="I11667">
        <v>220</v>
      </c>
      <c r="J11667" t="s">
        <v>3447</v>
      </c>
      <c r="K11667">
        <v>2027</v>
      </c>
      <c r="L11667" t="s">
        <v>29</v>
      </c>
      <c r="M11667" t="s">
        <v>29</v>
      </c>
      <c r="N11667">
        <v>42.845965999999997</v>
      </c>
      <c r="O11667">
        <v>-87.837755000000001</v>
      </c>
      <c r="P11667" t="s">
        <v>3613</v>
      </c>
      <c r="Q11667" s="3">
        <f>Table1[[#This Row],[Capacity (MW)]]*0.395*8760*10^-6</f>
        <v>0.76124399999999992</v>
      </c>
      <c r="R11667" s="3" cm="1">
        <f t="array" ref="R11667">AVERAGE(VLOOKUP(_xlfn.TEXTSPLIT(Table1[[#This Row],[Fuel (no space after comma)]], ","), FuelList_Final_EF!$A$2:$B$65, 2, FALSE))</f>
        <v>53.06</v>
      </c>
      <c r="S11667" s="3">
        <f>Table1[[#This Row],[Generation (TWh)]]*10^9*VLOOKUP(Table1[[#This Row],[Turbine/Engine Technology]],Technology_HR!$A$2:$B$11,2,FALSE)*10^-6</f>
        <v>8381296.4399999985</v>
      </c>
      <c r="T11667" s="5">
        <f>Table1[[#This Row],[Fuel Consumption (mmBtu)]]*Table1[[#This Row],[Emission Factor (kg CO2/ mmBtu)]]*10^3</f>
        <v>444711589106.39996</v>
      </c>
      <c r="U11667" s="3">
        <f>Table1[[#This Row],[Emissions (g CO2)]]/(Table1[[#This Row],[Generation (TWh)]]*10^9)</f>
        <v>584.19060000000002</v>
      </c>
    </row>
    <row r="11668" spans="1:21" x14ac:dyDescent="0.35">
      <c r="A11668" t="s">
        <v>2612</v>
      </c>
      <c r="B11668" t="s">
        <v>3239</v>
      </c>
      <c r="C11668" t="str">
        <f>SUBSTITUTE(Table1[[#This Row],[Fuel]],", ",",")</f>
        <v>fossil gas: natural gas</v>
      </c>
      <c r="D11668" t="s">
        <v>3239</v>
      </c>
      <c r="H11668" t="s">
        <v>3436</v>
      </c>
      <c r="I11668">
        <v>220</v>
      </c>
      <c r="J11668" t="s">
        <v>3447</v>
      </c>
      <c r="K11668">
        <v>2027</v>
      </c>
      <c r="L11668" t="s">
        <v>29</v>
      </c>
      <c r="M11668" t="s">
        <v>29</v>
      </c>
      <c r="N11668">
        <v>42.845965999999997</v>
      </c>
      <c r="O11668">
        <v>-87.837755000000001</v>
      </c>
      <c r="P11668" t="s">
        <v>3613</v>
      </c>
      <c r="Q11668" s="3">
        <f>Table1[[#This Row],[Capacity (MW)]]*0.395*8760*10^-6</f>
        <v>0.76124399999999992</v>
      </c>
      <c r="R11668" s="3" cm="1">
        <f t="array" ref="R11668">AVERAGE(VLOOKUP(_xlfn.TEXTSPLIT(Table1[[#This Row],[Fuel (no space after comma)]], ","), FuelList_Final_EF!$A$2:$B$65, 2, FALSE))</f>
        <v>53.06</v>
      </c>
      <c r="S11668" s="3">
        <f>Table1[[#This Row],[Generation (TWh)]]*10^9*VLOOKUP(Table1[[#This Row],[Turbine/Engine Technology]],Technology_HR!$A$2:$B$11,2,FALSE)*10^-6</f>
        <v>8381296.4399999985</v>
      </c>
      <c r="T11668" s="5">
        <f>Table1[[#This Row],[Fuel Consumption (mmBtu)]]*Table1[[#This Row],[Emission Factor (kg CO2/ mmBtu)]]*10^3</f>
        <v>444711589106.39996</v>
      </c>
      <c r="U11668" s="3">
        <f>Table1[[#This Row],[Emissions (g CO2)]]/(Table1[[#This Row],[Generation (TWh)]]*10^9)</f>
        <v>584.19060000000002</v>
      </c>
    </row>
    <row r="11669" spans="1:21" x14ac:dyDescent="0.35">
      <c r="A11669" t="s">
        <v>2612</v>
      </c>
      <c r="B11669" t="s">
        <v>3239</v>
      </c>
      <c r="C11669" t="str">
        <f>SUBSTITUTE(Table1[[#This Row],[Fuel]],", ",",")</f>
        <v>fossil gas: natural gas</v>
      </c>
      <c r="D11669" t="s">
        <v>3239</v>
      </c>
      <c r="H11669" t="s">
        <v>3436</v>
      </c>
      <c r="I11669">
        <v>220</v>
      </c>
      <c r="J11669" t="s">
        <v>3447</v>
      </c>
      <c r="K11669">
        <v>2027</v>
      </c>
      <c r="L11669" t="s">
        <v>29</v>
      </c>
      <c r="M11669" t="s">
        <v>29</v>
      </c>
      <c r="N11669">
        <v>42.845965999999997</v>
      </c>
      <c r="O11669">
        <v>-87.837755000000001</v>
      </c>
      <c r="P11669" t="s">
        <v>3613</v>
      </c>
      <c r="Q11669" s="3">
        <f>Table1[[#This Row],[Capacity (MW)]]*0.395*8760*10^-6</f>
        <v>0.76124399999999992</v>
      </c>
      <c r="R11669" s="3" cm="1">
        <f t="array" ref="R11669">AVERAGE(VLOOKUP(_xlfn.TEXTSPLIT(Table1[[#This Row],[Fuel (no space after comma)]], ","), FuelList_Final_EF!$A$2:$B$65, 2, FALSE))</f>
        <v>53.06</v>
      </c>
      <c r="S11669" s="3">
        <f>Table1[[#This Row],[Generation (TWh)]]*10^9*VLOOKUP(Table1[[#This Row],[Turbine/Engine Technology]],Technology_HR!$A$2:$B$11,2,FALSE)*10^-6</f>
        <v>8381296.4399999985</v>
      </c>
      <c r="T11669" s="5">
        <f>Table1[[#This Row],[Fuel Consumption (mmBtu)]]*Table1[[#This Row],[Emission Factor (kg CO2/ mmBtu)]]*10^3</f>
        <v>444711589106.39996</v>
      </c>
      <c r="U11669" s="3">
        <f>Table1[[#This Row],[Emissions (g CO2)]]/(Table1[[#This Row],[Generation (TWh)]]*10^9)</f>
        <v>584.19060000000002</v>
      </c>
    </row>
    <row r="11670" spans="1:21" x14ac:dyDescent="0.35">
      <c r="A11670" t="s">
        <v>2612</v>
      </c>
      <c r="B11670" t="s">
        <v>3239</v>
      </c>
      <c r="C11670" t="str">
        <f>SUBSTITUTE(Table1[[#This Row],[Fuel]],", ",",")</f>
        <v>fossil gas: natural gas</v>
      </c>
      <c r="D11670" t="s">
        <v>3239</v>
      </c>
      <c r="H11670" t="s">
        <v>3436</v>
      </c>
      <c r="I11670">
        <v>220</v>
      </c>
      <c r="J11670" t="s">
        <v>3447</v>
      </c>
      <c r="K11670">
        <v>2027</v>
      </c>
      <c r="L11670" t="s">
        <v>29</v>
      </c>
      <c r="M11670" t="s">
        <v>29</v>
      </c>
      <c r="N11670">
        <v>42.845965999999997</v>
      </c>
      <c r="O11670">
        <v>-87.837755000000001</v>
      </c>
      <c r="P11670" t="s">
        <v>3613</v>
      </c>
      <c r="Q11670" s="3">
        <f>Table1[[#This Row],[Capacity (MW)]]*0.395*8760*10^-6</f>
        <v>0.76124399999999992</v>
      </c>
      <c r="R11670" s="3" cm="1">
        <f t="array" ref="R11670">AVERAGE(VLOOKUP(_xlfn.TEXTSPLIT(Table1[[#This Row],[Fuel (no space after comma)]], ","), FuelList_Final_EF!$A$2:$B$65, 2, FALSE))</f>
        <v>53.06</v>
      </c>
      <c r="S11670" s="3">
        <f>Table1[[#This Row],[Generation (TWh)]]*10^9*VLOOKUP(Table1[[#This Row],[Turbine/Engine Technology]],Technology_HR!$A$2:$B$11,2,FALSE)*10^-6</f>
        <v>8381296.4399999985</v>
      </c>
      <c r="T11670" s="5">
        <f>Table1[[#This Row],[Fuel Consumption (mmBtu)]]*Table1[[#This Row],[Emission Factor (kg CO2/ mmBtu)]]*10^3</f>
        <v>444711589106.39996</v>
      </c>
      <c r="U11670" s="3">
        <f>Table1[[#This Row],[Emissions (g CO2)]]/(Table1[[#This Row],[Generation (TWh)]]*10^9)</f>
        <v>584.19060000000002</v>
      </c>
    </row>
    <row r="11671" spans="1:21" x14ac:dyDescent="0.35">
      <c r="A11671" t="s">
        <v>2932</v>
      </c>
      <c r="B11671" t="s">
        <v>3243</v>
      </c>
      <c r="C11671" t="str">
        <f>SUBSTITUTE(Table1[[#This Row],[Fuel]],", ",",")</f>
        <v>fossil gas: natural gas,fossil liquids: fuel oil</v>
      </c>
      <c r="D11671" t="s">
        <v>3239</v>
      </c>
      <c r="E11671" t="s">
        <v>3275</v>
      </c>
      <c r="H11671" t="s">
        <v>3438</v>
      </c>
      <c r="I11671">
        <v>254</v>
      </c>
      <c r="J11671" t="s">
        <v>3446</v>
      </c>
      <c r="K11671">
        <v>1990</v>
      </c>
      <c r="L11671" t="s">
        <v>29</v>
      </c>
      <c r="M11671" t="s">
        <v>29</v>
      </c>
      <c r="N11671">
        <v>42.009721999999996</v>
      </c>
      <c r="O11671">
        <v>-71.668909999999997</v>
      </c>
      <c r="P11671" t="s">
        <v>3613</v>
      </c>
      <c r="Q11671" s="3">
        <f>Table1[[#This Row],[Capacity (MW)]]*0.395*8760*10^-6</f>
        <v>0.87889079999999986</v>
      </c>
      <c r="R11671" s="3" cm="1">
        <f t="array" ref="R11671">AVERAGE(VLOOKUP(_xlfn.TEXTSPLIT(Table1[[#This Row],[Fuel (no space after comma)]], ","), FuelList_Final_EF!$A$2:$B$65, 2, FALSE))</f>
        <v>65.583341148886291</v>
      </c>
      <c r="S11671" s="3">
        <f>Table1[[#This Row],[Generation (TWh)]]*10^9*VLOOKUP(Table1[[#This Row],[Turbine/Engine Technology]],Technology_HR!$A$2:$B$11,2,FALSE)*10^-6</f>
        <v>6634746.6491999989</v>
      </c>
      <c r="T11671" s="5">
        <f>Table1[[#This Row],[Fuel Consumption (mmBtu)]]*Table1[[#This Row],[Emission Factor (kg CO2/ mmBtu)]]*10^3</f>
        <v>435128852930.91376</v>
      </c>
      <c r="U11671" s="3">
        <f>Table1[[#This Row],[Emissions (g CO2)]]/(Table1[[#This Row],[Generation (TWh)]]*10^9)</f>
        <v>495.08864233294264</v>
      </c>
    </row>
    <row r="11672" spans="1:21" x14ac:dyDescent="0.35">
      <c r="A11672" t="s">
        <v>2932</v>
      </c>
      <c r="B11672" t="s">
        <v>3243</v>
      </c>
      <c r="C11672" t="str">
        <f>SUBSTITUTE(Table1[[#This Row],[Fuel]],", ",",")</f>
        <v>fossil gas: natural gas,fossil liquids: fuel oil</v>
      </c>
      <c r="D11672" t="s">
        <v>3239</v>
      </c>
      <c r="E11672" t="s">
        <v>3275</v>
      </c>
      <c r="H11672" t="s">
        <v>3438</v>
      </c>
      <c r="I11672">
        <v>254</v>
      </c>
      <c r="J11672" t="s">
        <v>3446</v>
      </c>
      <c r="K11672">
        <v>1991</v>
      </c>
      <c r="L11672" t="s">
        <v>29</v>
      </c>
      <c r="M11672" t="s">
        <v>29</v>
      </c>
      <c r="N11672">
        <v>42.009900000000002</v>
      </c>
      <c r="O11672">
        <v>-71.670100000000005</v>
      </c>
      <c r="P11672" t="s">
        <v>3613</v>
      </c>
      <c r="Q11672" s="3">
        <f>Table1[[#This Row],[Capacity (MW)]]*0.395*8760*10^-6</f>
        <v>0.87889079999999986</v>
      </c>
      <c r="R11672" s="3" cm="1">
        <f t="array" ref="R11672">AVERAGE(VLOOKUP(_xlfn.TEXTSPLIT(Table1[[#This Row],[Fuel (no space after comma)]], ","), FuelList_Final_EF!$A$2:$B$65, 2, FALSE))</f>
        <v>65.583341148886291</v>
      </c>
      <c r="S11672" s="3">
        <f>Table1[[#This Row],[Generation (TWh)]]*10^9*VLOOKUP(Table1[[#This Row],[Turbine/Engine Technology]],Technology_HR!$A$2:$B$11,2,FALSE)*10^-6</f>
        <v>6634746.6491999989</v>
      </c>
      <c r="T11672" s="5">
        <f>Table1[[#This Row],[Fuel Consumption (mmBtu)]]*Table1[[#This Row],[Emission Factor (kg CO2/ mmBtu)]]*10^3</f>
        <v>435128852930.91376</v>
      </c>
      <c r="U11672" s="3">
        <f>Table1[[#This Row],[Emissions (g CO2)]]/(Table1[[#This Row],[Generation (TWh)]]*10^9)</f>
        <v>495.08864233294264</v>
      </c>
    </row>
    <row r="11673" spans="1:21" x14ac:dyDescent="0.35">
      <c r="A11673" t="s">
        <v>2933</v>
      </c>
      <c r="B11673" t="s">
        <v>3239</v>
      </c>
      <c r="C11673" t="str">
        <f>SUBSTITUTE(Table1[[#This Row],[Fuel]],", ",",")</f>
        <v>fossil gas: natural gas</v>
      </c>
      <c r="D11673" t="s">
        <v>3239</v>
      </c>
      <c r="H11673" t="s">
        <v>3436</v>
      </c>
      <c r="I11673">
        <v>53</v>
      </c>
      <c r="J11673" t="s">
        <v>3446</v>
      </c>
      <c r="K11673">
        <v>1972</v>
      </c>
      <c r="L11673" t="s">
        <v>29</v>
      </c>
      <c r="M11673" t="s">
        <v>29</v>
      </c>
      <c r="N11673">
        <v>33.422499999999999</v>
      </c>
      <c r="O11673">
        <v>-111.9122</v>
      </c>
      <c r="P11673" t="s">
        <v>3613</v>
      </c>
      <c r="Q11673" s="3">
        <f>Table1[[#This Row],[Capacity (MW)]]*0.395*8760*10^-6</f>
        <v>0.18339059999999999</v>
      </c>
      <c r="R11673" s="3" cm="1">
        <f t="array" ref="R11673">AVERAGE(VLOOKUP(_xlfn.TEXTSPLIT(Table1[[#This Row],[Fuel (no space after comma)]], ","), FuelList_Final_EF!$A$2:$B$65, 2, FALSE))</f>
        <v>53.06</v>
      </c>
      <c r="S11673" s="3">
        <f>Table1[[#This Row],[Generation (TWh)]]*10^9*VLOOKUP(Table1[[#This Row],[Turbine/Engine Technology]],Technology_HR!$A$2:$B$11,2,FALSE)*10^-6</f>
        <v>2019130.5059999998</v>
      </c>
      <c r="T11673" s="5">
        <f>Table1[[#This Row],[Fuel Consumption (mmBtu)]]*Table1[[#This Row],[Emission Factor (kg CO2/ mmBtu)]]*10^3</f>
        <v>107135064648.36</v>
      </c>
      <c r="U11673" s="3">
        <f>Table1[[#This Row],[Emissions (g CO2)]]/(Table1[[#This Row],[Generation (TWh)]]*10^9)</f>
        <v>584.19060000000002</v>
      </c>
    </row>
    <row r="11674" spans="1:21" x14ac:dyDescent="0.35">
      <c r="A11674" t="s">
        <v>2933</v>
      </c>
      <c r="B11674" t="s">
        <v>3239</v>
      </c>
      <c r="C11674" t="str">
        <f>SUBSTITUTE(Table1[[#This Row],[Fuel]],", ",",")</f>
        <v>fossil gas: natural gas</v>
      </c>
      <c r="D11674" t="s">
        <v>3239</v>
      </c>
      <c r="H11674" t="s">
        <v>3436</v>
      </c>
      <c r="I11674">
        <v>53</v>
      </c>
      <c r="J11674" t="s">
        <v>3446</v>
      </c>
      <c r="K11674">
        <v>1973</v>
      </c>
      <c r="L11674" t="s">
        <v>29</v>
      </c>
      <c r="M11674" t="s">
        <v>29</v>
      </c>
      <c r="N11674">
        <v>33.422499999999999</v>
      </c>
      <c r="O11674">
        <v>-111.9122</v>
      </c>
      <c r="P11674" t="s">
        <v>3613</v>
      </c>
      <c r="Q11674" s="3">
        <f>Table1[[#This Row],[Capacity (MW)]]*0.395*8760*10^-6</f>
        <v>0.18339059999999999</v>
      </c>
      <c r="R11674" s="3" cm="1">
        <f t="array" ref="R11674">AVERAGE(VLOOKUP(_xlfn.TEXTSPLIT(Table1[[#This Row],[Fuel (no space after comma)]], ","), FuelList_Final_EF!$A$2:$B$65, 2, FALSE))</f>
        <v>53.06</v>
      </c>
      <c r="S11674" s="3">
        <f>Table1[[#This Row],[Generation (TWh)]]*10^9*VLOOKUP(Table1[[#This Row],[Turbine/Engine Technology]],Technology_HR!$A$2:$B$11,2,FALSE)*10^-6</f>
        <v>2019130.5059999998</v>
      </c>
      <c r="T11674" s="5">
        <f>Table1[[#This Row],[Fuel Consumption (mmBtu)]]*Table1[[#This Row],[Emission Factor (kg CO2/ mmBtu)]]*10^3</f>
        <v>107135064648.36</v>
      </c>
      <c r="U11674" s="3">
        <f>Table1[[#This Row],[Emissions (g CO2)]]/(Table1[[#This Row],[Generation (TWh)]]*10^9)</f>
        <v>584.19060000000002</v>
      </c>
    </row>
    <row r="11675" spans="1:21" x14ac:dyDescent="0.35">
      <c r="A11675" t="s">
        <v>2933</v>
      </c>
      <c r="B11675" t="s">
        <v>3239</v>
      </c>
      <c r="C11675" t="str">
        <f>SUBSTITUTE(Table1[[#This Row],[Fuel]],", ",",")</f>
        <v>fossil gas: natural gas</v>
      </c>
      <c r="D11675" t="s">
        <v>3239</v>
      </c>
      <c r="H11675" t="s">
        <v>3436</v>
      </c>
      <c r="I11675">
        <v>162</v>
      </c>
      <c r="J11675" t="s">
        <v>3446</v>
      </c>
      <c r="K11675">
        <v>2019</v>
      </c>
      <c r="L11675" t="s">
        <v>29</v>
      </c>
      <c r="M11675" t="s">
        <v>29</v>
      </c>
      <c r="N11675">
        <v>33.422499999999999</v>
      </c>
      <c r="O11675">
        <v>-111.9122</v>
      </c>
      <c r="P11675" t="s">
        <v>3613</v>
      </c>
      <c r="Q11675" s="3">
        <f>Table1[[#This Row],[Capacity (MW)]]*0.395*8760*10^-6</f>
        <v>0.56055239999999995</v>
      </c>
      <c r="R11675" s="3" cm="1">
        <f t="array" ref="R11675">AVERAGE(VLOOKUP(_xlfn.TEXTSPLIT(Table1[[#This Row],[Fuel (no space after comma)]], ","), FuelList_Final_EF!$A$2:$B$65, 2, FALSE))</f>
        <v>53.06</v>
      </c>
      <c r="S11675" s="3">
        <f>Table1[[#This Row],[Generation (TWh)]]*10^9*VLOOKUP(Table1[[#This Row],[Turbine/Engine Technology]],Technology_HR!$A$2:$B$11,2,FALSE)*10^-6</f>
        <v>6171681.9239999996</v>
      </c>
      <c r="T11675" s="5">
        <f>Table1[[#This Row],[Fuel Consumption (mmBtu)]]*Table1[[#This Row],[Emission Factor (kg CO2/ mmBtu)]]*10^3</f>
        <v>327469442887.43994</v>
      </c>
      <c r="U11675" s="3">
        <f>Table1[[#This Row],[Emissions (g CO2)]]/(Table1[[#This Row],[Generation (TWh)]]*10^9)</f>
        <v>584.1905999999999</v>
      </c>
    </row>
    <row r="11676" spans="1:21" x14ac:dyDescent="0.35">
      <c r="A11676" t="s">
        <v>2933</v>
      </c>
      <c r="B11676" t="s">
        <v>3239</v>
      </c>
      <c r="C11676" t="str">
        <f>SUBSTITUTE(Table1[[#This Row],[Fuel]],", ",",")</f>
        <v>fossil gas: natural gas</v>
      </c>
      <c r="D11676" t="s">
        <v>3239</v>
      </c>
      <c r="H11676" t="s">
        <v>3436</v>
      </c>
      <c r="I11676">
        <v>162</v>
      </c>
      <c r="J11676" t="s">
        <v>3446</v>
      </c>
      <c r="K11676">
        <v>2019</v>
      </c>
      <c r="L11676" t="s">
        <v>29</v>
      </c>
      <c r="M11676" t="s">
        <v>29</v>
      </c>
      <c r="N11676">
        <v>33.422499999999999</v>
      </c>
      <c r="O11676">
        <v>-111.9122</v>
      </c>
      <c r="P11676" t="s">
        <v>3613</v>
      </c>
      <c r="Q11676" s="3">
        <f>Table1[[#This Row],[Capacity (MW)]]*0.395*8760*10^-6</f>
        <v>0.56055239999999995</v>
      </c>
      <c r="R11676" s="3" cm="1">
        <f t="array" ref="R11676">AVERAGE(VLOOKUP(_xlfn.TEXTSPLIT(Table1[[#This Row],[Fuel (no space after comma)]], ","), FuelList_Final_EF!$A$2:$B$65, 2, FALSE))</f>
        <v>53.06</v>
      </c>
      <c r="S11676" s="3">
        <f>Table1[[#This Row],[Generation (TWh)]]*10^9*VLOOKUP(Table1[[#This Row],[Turbine/Engine Technology]],Technology_HR!$A$2:$B$11,2,FALSE)*10^-6</f>
        <v>6171681.9239999996</v>
      </c>
      <c r="T11676" s="5">
        <f>Table1[[#This Row],[Fuel Consumption (mmBtu)]]*Table1[[#This Row],[Emission Factor (kg CO2/ mmBtu)]]*10^3</f>
        <v>327469442887.43994</v>
      </c>
      <c r="U11676" s="3">
        <f>Table1[[#This Row],[Emissions (g CO2)]]/(Table1[[#This Row],[Generation (TWh)]]*10^9)</f>
        <v>584.1905999999999</v>
      </c>
    </row>
    <row r="11677" spans="1:21" x14ac:dyDescent="0.35">
      <c r="A11677" t="s">
        <v>2933</v>
      </c>
      <c r="B11677" t="s">
        <v>3239</v>
      </c>
      <c r="C11677" t="str">
        <f>SUBSTITUTE(Table1[[#This Row],[Fuel]],", ",",")</f>
        <v>fossil gas: natural gas</v>
      </c>
      <c r="D11677" t="s">
        <v>3239</v>
      </c>
      <c r="H11677" t="s">
        <v>3436</v>
      </c>
      <c r="I11677">
        <v>162</v>
      </c>
      <c r="J11677" t="s">
        <v>3446</v>
      </c>
      <c r="K11677">
        <v>2019</v>
      </c>
      <c r="L11677" t="s">
        <v>29</v>
      </c>
      <c r="M11677" t="s">
        <v>29</v>
      </c>
      <c r="N11677">
        <v>33.422499999999999</v>
      </c>
      <c r="O11677">
        <v>-111.9122</v>
      </c>
      <c r="P11677" t="s">
        <v>3613</v>
      </c>
      <c r="Q11677" s="3">
        <f>Table1[[#This Row],[Capacity (MW)]]*0.395*8760*10^-6</f>
        <v>0.56055239999999995</v>
      </c>
      <c r="R11677" s="3" cm="1">
        <f t="array" ref="R11677">AVERAGE(VLOOKUP(_xlfn.TEXTSPLIT(Table1[[#This Row],[Fuel (no space after comma)]], ","), FuelList_Final_EF!$A$2:$B$65, 2, FALSE))</f>
        <v>53.06</v>
      </c>
      <c r="S11677" s="3">
        <f>Table1[[#This Row],[Generation (TWh)]]*10^9*VLOOKUP(Table1[[#This Row],[Turbine/Engine Technology]],Technology_HR!$A$2:$B$11,2,FALSE)*10^-6</f>
        <v>6171681.9239999996</v>
      </c>
      <c r="T11677" s="5">
        <f>Table1[[#This Row],[Fuel Consumption (mmBtu)]]*Table1[[#This Row],[Emission Factor (kg CO2/ mmBtu)]]*10^3</f>
        <v>327469442887.43994</v>
      </c>
      <c r="U11677" s="3">
        <f>Table1[[#This Row],[Emissions (g CO2)]]/(Table1[[#This Row],[Generation (TWh)]]*10^9)</f>
        <v>584.1905999999999</v>
      </c>
    </row>
    <row r="11678" spans="1:21" x14ac:dyDescent="0.35">
      <c r="A11678" t="s">
        <v>2933</v>
      </c>
      <c r="B11678" t="s">
        <v>3239</v>
      </c>
      <c r="C11678" t="str">
        <f>SUBSTITUTE(Table1[[#This Row],[Fuel]],", ",",")</f>
        <v>fossil gas: natural gas</v>
      </c>
      <c r="D11678" t="s">
        <v>3239</v>
      </c>
      <c r="H11678" t="s">
        <v>3436</v>
      </c>
      <c r="I11678">
        <v>162</v>
      </c>
      <c r="J11678" t="s">
        <v>3446</v>
      </c>
      <c r="K11678">
        <v>2019</v>
      </c>
      <c r="L11678" t="s">
        <v>29</v>
      </c>
      <c r="M11678" t="s">
        <v>29</v>
      </c>
      <c r="N11678">
        <v>33.422499999999999</v>
      </c>
      <c r="O11678">
        <v>-111.9122</v>
      </c>
      <c r="P11678" t="s">
        <v>3613</v>
      </c>
      <c r="Q11678" s="3">
        <f>Table1[[#This Row],[Capacity (MW)]]*0.395*8760*10^-6</f>
        <v>0.56055239999999995</v>
      </c>
      <c r="R11678" s="3" cm="1">
        <f t="array" ref="R11678">AVERAGE(VLOOKUP(_xlfn.TEXTSPLIT(Table1[[#This Row],[Fuel (no space after comma)]], ","), FuelList_Final_EF!$A$2:$B$65, 2, FALSE))</f>
        <v>53.06</v>
      </c>
      <c r="S11678" s="3">
        <f>Table1[[#This Row],[Generation (TWh)]]*10^9*VLOOKUP(Table1[[#This Row],[Turbine/Engine Technology]],Technology_HR!$A$2:$B$11,2,FALSE)*10^-6</f>
        <v>6171681.9239999996</v>
      </c>
      <c r="T11678" s="5">
        <f>Table1[[#This Row],[Fuel Consumption (mmBtu)]]*Table1[[#This Row],[Emission Factor (kg CO2/ mmBtu)]]*10^3</f>
        <v>327469442887.43994</v>
      </c>
      <c r="U11678" s="3">
        <f>Table1[[#This Row],[Emissions (g CO2)]]/(Table1[[#This Row],[Generation (TWh)]]*10^9)</f>
        <v>584.1905999999999</v>
      </c>
    </row>
    <row r="11679" spans="1:21" x14ac:dyDescent="0.35">
      <c r="A11679" t="s">
        <v>2933</v>
      </c>
      <c r="B11679" t="s">
        <v>3239</v>
      </c>
      <c r="C11679" t="str">
        <f>SUBSTITUTE(Table1[[#This Row],[Fuel]],", ",",")</f>
        <v>fossil gas: natural gas</v>
      </c>
      <c r="D11679" t="s">
        <v>3239</v>
      </c>
      <c r="H11679" t="s">
        <v>3436</v>
      </c>
      <c r="I11679">
        <v>162</v>
      </c>
      <c r="J11679" t="s">
        <v>3446</v>
      </c>
      <c r="K11679">
        <v>2019</v>
      </c>
      <c r="L11679" t="s">
        <v>29</v>
      </c>
      <c r="M11679" t="s">
        <v>29</v>
      </c>
      <c r="N11679">
        <v>33.422499999999999</v>
      </c>
      <c r="O11679">
        <v>-111.9122</v>
      </c>
      <c r="P11679" t="s">
        <v>3613</v>
      </c>
      <c r="Q11679" s="3">
        <f>Table1[[#This Row],[Capacity (MW)]]*0.395*8760*10^-6</f>
        <v>0.56055239999999995</v>
      </c>
      <c r="R11679" s="3" cm="1">
        <f t="array" ref="R11679">AVERAGE(VLOOKUP(_xlfn.TEXTSPLIT(Table1[[#This Row],[Fuel (no space after comma)]], ","), FuelList_Final_EF!$A$2:$B$65, 2, FALSE))</f>
        <v>53.06</v>
      </c>
      <c r="S11679" s="3">
        <f>Table1[[#This Row],[Generation (TWh)]]*10^9*VLOOKUP(Table1[[#This Row],[Turbine/Engine Technology]],Technology_HR!$A$2:$B$11,2,FALSE)*10^-6</f>
        <v>6171681.9239999996</v>
      </c>
      <c r="T11679" s="5">
        <f>Table1[[#This Row],[Fuel Consumption (mmBtu)]]*Table1[[#This Row],[Emission Factor (kg CO2/ mmBtu)]]*10^3</f>
        <v>327469442887.43994</v>
      </c>
      <c r="U11679" s="3">
        <f>Table1[[#This Row],[Emissions (g CO2)]]/(Table1[[#This Row],[Generation (TWh)]]*10^9)</f>
        <v>584.1905999999999</v>
      </c>
    </row>
    <row r="11680" spans="1:21" x14ac:dyDescent="0.35">
      <c r="A11680" t="s">
        <v>2710</v>
      </c>
      <c r="B11680" t="s">
        <v>3239</v>
      </c>
      <c r="C11680" t="str">
        <f>SUBSTITUTE(Table1[[#This Row],[Fuel]],", ",",")</f>
        <v>fossil gas: natural gas</v>
      </c>
      <c r="D11680" t="s">
        <v>3239</v>
      </c>
      <c r="H11680" t="s">
        <v>3438</v>
      </c>
      <c r="I11680">
        <v>576</v>
      </c>
      <c r="J11680" t="s">
        <v>3446</v>
      </c>
      <c r="K11680">
        <v>2001</v>
      </c>
      <c r="L11680" t="s">
        <v>29</v>
      </c>
      <c r="M11680" t="s">
        <v>29</v>
      </c>
      <c r="N11680">
        <v>31.840299999999999</v>
      </c>
      <c r="O11680">
        <v>-102.32640000000001</v>
      </c>
      <c r="P11680" t="s">
        <v>3613</v>
      </c>
      <c r="Q11680" s="3">
        <f>Table1[[#This Row],[Capacity (MW)]]*0.395*8760*10^-6</f>
        <v>1.9930752</v>
      </c>
      <c r="R11680" s="3" cm="1">
        <f t="array" ref="R11680">AVERAGE(VLOOKUP(_xlfn.TEXTSPLIT(Table1[[#This Row],[Fuel (no space after comma)]], ","), FuelList_Final_EF!$A$2:$B$65, 2, FALSE))</f>
        <v>53.06</v>
      </c>
      <c r="S11680" s="3">
        <f>Table1[[#This Row],[Generation (TWh)]]*10^9*VLOOKUP(Table1[[#This Row],[Turbine/Engine Technology]],Technology_HR!$A$2:$B$11,2,FALSE)*10^-6</f>
        <v>15045724.684799999</v>
      </c>
      <c r="T11680" s="5">
        <f>Table1[[#This Row],[Fuel Consumption (mmBtu)]]*Table1[[#This Row],[Emission Factor (kg CO2/ mmBtu)]]*10^3</f>
        <v>798326151775.48804</v>
      </c>
      <c r="U11680" s="3">
        <f>Table1[[#This Row],[Emissions (g CO2)]]/(Table1[[#This Row],[Generation (TWh)]]*10^9)</f>
        <v>400.54993999999999</v>
      </c>
    </row>
    <row r="11681" spans="1:21" x14ac:dyDescent="0.35">
      <c r="A11681" t="s">
        <v>2710</v>
      </c>
      <c r="B11681" t="s">
        <v>3239</v>
      </c>
      <c r="C11681" t="str">
        <f>SUBSTITUTE(Table1[[#This Row],[Fuel]],", ",",")</f>
        <v>fossil gas: natural gas</v>
      </c>
      <c r="D11681" t="s">
        <v>3239</v>
      </c>
      <c r="H11681" t="s">
        <v>3438</v>
      </c>
      <c r="I11681">
        <v>576</v>
      </c>
      <c r="J11681" t="s">
        <v>3446</v>
      </c>
      <c r="K11681">
        <v>2001</v>
      </c>
      <c r="L11681" t="s">
        <v>29</v>
      </c>
      <c r="M11681" t="s">
        <v>29</v>
      </c>
      <c r="N11681">
        <v>31.840299999999999</v>
      </c>
      <c r="O11681">
        <v>-102.32640000000001</v>
      </c>
      <c r="P11681" t="s">
        <v>3613</v>
      </c>
      <c r="Q11681" s="3">
        <f>Table1[[#This Row],[Capacity (MW)]]*0.395*8760*10^-6</f>
        <v>1.9930752</v>
      </c>
      <c r="R11681" s="3" cm="1">
        <f t="array" ref="R11681">AVERAGE(VLOOKUP(_xlfn.TEXTSPLIT(Table1[[#This Row],[Fuel (no space after comma)]], ","), FuelList_Final_EF!$A$2:$B$65, 2, FALSE))</f>
        <v>53.06</v>
      </c>
      <c r="S11681" s="3">
        <f>Table1[[#This Row],[Generation (TWh)]]*10^9*VLOOKUP(Table1[[#This Row],[Turbine/Engine Technology]],Technology_HR!$A$2:$B$11,2,FALSE)*10^-6</f>
        <v>15045724.684799999</v>
      </c>
      <c r="T11681" s="5">
        <f>Table1[[#This Row],[Fuel Consumption (mmBtu)]]*Table1[[#This Row],[Emission Factor (kg CO2/ mmBtu)]]*10^3</f>
        <v>798326151775.48804</v>
      </c>
      <c r="U11681" s="3">
        <f>Table1[[#This Row],[Emissions (g CO2)]]/(Table1[[#This Row],[Generation (TWh)]]*10^9)</f>
        <v>400.54993999999999</v>
      </c>
    </row>
    <row r="11682" spans="1:21" x14ac:dyDescent="0.35">
      <c r="A11682" t="s">
        <v>2934</v>
      </c>
      <c r="B11682" t="s">
        <v>3239</v>
      </c>
      <c r="C11682" t="str">
        <f>SUBSTITUTE(Table1[[#This Row],[Fuel]],", ",",")</f>
        <v>fossil gas: natural gas</v>
      </c>
      <c r="D11682" t="s">
        <v>3239</v>
      </c>
      <c r="H11682" t="s">
        <v>3438</v>
      </c>
      <c r="I11682">
        <v>105</v>
      </c>
      <c r="J11682" t="s">
        <v>3449</v>
      </c>
      <c r="K11682">
        <v>2024</v>
      </c>
      <c r="L11682" t="s">
        <v>29</v>
      </c>
      <c r="M11682" t="s">
        <v>29</v>
      </c>
      <c r="N11682">
        <v>40.002240999999998</v>
      </c>
      <c r="O11682">
        <v>-83.029225999999994</v>
      </c>
      <c r="P11682" t="s">
        <v>3613</v>
      </c>
      <c r="Q11682" s="3">
        <f>Table1[[#This Row],[Capacity (MW)]]*0.395*8760*10^-6</f>
        <v>0.36332100000000001</v>
      </c>
      <c r="R11682" s="3" cm="1">
        <f t="array" ref="R11682">AVERAGE(VLOOKUP(_xlfn.TEXTSPLIT(Table1[[#This Row],[Fuel (no space after comma)]], ","), FuelList_Final_EF!$A$2:$B$65, 2, FALSE))</f>
        <v>53.06</v>
      </c>
      <c r="S11682" s="3">
        <f>Table1[[#This Row],[Generation (TWh)]]*10^9*VLOOKUP(Table1[[#This Row],[Turbine/Engine Technology]],Technology_HR!$A$2:$B$11,2,FALSE)*10^-6</f>
        <v>2742710.2289999998</v>
      </c>
      <c r="T11682" s="5">
        <f>Table1[[#This Row],[Fuel Consumption (mmBtu)]]*Table1[[#This Row],[Emission Factor (kg CO2/ mmBtu)]]*10^3</f>
        <v>145528204750.73999</v>
      </c>
      <c r="U11682" s="3">
        <f>Table1[[#This Row],[Emissions (g CO2)]]/(Table1[[#This Row],[Generation (TWh)]]*10^9)</f>
        <v>400.54993999999999</v>
      </c>
    </row>
    <row r="11683" spans="1:21" x14ac:dyDescent="0.35">
      <c r="A11683" t="s">
        <v>2554</v>
      </c>
      <c r="B11683" t="s">
        <v>3243</v>
      </c>
      <c r="C11683" t="str">
        <f>SUBSTITUTE(Table1[[#This Row],[Fuel]],", ",",")</f>
        <v>fossil gas: natural gas,fossil liquids: fuel oil</v>
      </c>
      <c r="D11683" t="s">
        <v>3239</v>
      </c>
      <c r="E11683" t="s">
        <v>3275</v>
      </c>
      <c r="H11683" t="s">
        <v>3438</v>
      </c>
      <c r="I11683">
        <v>1723</v>
      </c>
      <c r="J11683" t="s">
        <v>3446</v>
      </c>
      <c r="K11683">
        <v>2019</v>
      </c>
      <c r="L11683" t="s">
        <v>29</v>
      </c>
      <c r="M11683" t="s">
        <v>29</v>
      </c>
      <c r="N11683">
        <v>27.634167000000001</v>
      </c>
      <c r="O11683">
        <v>-80.791110000000003</v>
      </c>
      <c r="P11683" t="s">
        <v>3613</v>
      </c>
      <c r="Q11683" s="3">
        <f>Table1[[#This Row],[Capacity (MW)]]*0.395*8760*10^-6</f>
        <v>5.9619246000000006</v>
      </c>
      <c r="R11683" s="3" cm="1">
        <f t="array" ref="R11683">AVERAGE(VLOOKUP(_xlfn.TEXTSPLIT(Table1[[#This Row],[Fuel (no space after comma)]], ","), FuelList_Final_EF!$A$2:$B$65, 2, FALSE))</f>
        <v>65.583341148886291</v>
      </c>
      <c r="S11683" s="3">
        <f>Table1[[#This Row],[Generation (TWh)]]*10^9*VLOOKUP(Table1[[#This Row],[Turbine/Engine Technology]],Technology_HR!$A$2:$B$11,2,FALSE)*10^-6</f>
        <v>45006568.805400006</v>
      </c>
      <c r="T11683" s="5">
        <f>Table1[[#This Row],[Fuel Consumption (mmBtu)]]*Table1[[#This Row],[Emission Factor (kg CO2/ mmBtu)]]*10^3</f>
        <v>2951681155905.3721</v>
      </c>
      <c r="U11683" s="3">
        <f>Table1[[#This Row],[Emissions (g CO2)]]/(Table1[[#This Row],[Generation (TWh)]]*10^9)</f>
        <v>495.08864233294253</v>
      </c>
    </row>
    <row r="11684" spans="1:21" x14ac:dyDescent="0.35">
      <c r="A11684" t="s">
        <v>2935</v>
      </c>
      <c r="B11684" t="s">
        <v>3243</v>
      </c>
      <c r="C11684" t="str">
        <f>SUBSTITUTE(Table1[[#This Row],[Fuel]],", ",",")</f>
        <v>fossil gas: natural gas,fossil liquids: fuel oil</v>
      </c>
      <c r="D11684" t="s">
        <v>3239</v>
      </c>
      <c r="E11684" t="s">
        <v>3275</v>
      </c>
      <c r="H11684" t="s">
        <v>3436</v>
      </c>
      <c r="I11684">
        <v>199</v>
      </c>
      <c r="J11684" t="s">
        <v>3446</v>
      </c>
      <c r="K11684">
        <v>2002</v>
      </c>
      <c r="L11684" t="s">
        <v>29</v>
      </c>
      <c r="M11684" t="s">
        <v>29</v>
      </c>
      <c r="N11684">
        <v>28.366099999999999</v>
      </c>
      <c r="O11684">
        <v>-80.794700000000006</v>
      </c>
      <c r="P11684" t="s">
        <v>3613</v>
      </c>
      <c r="Q11684" s="3">
        <f>Table1[[#This Row],[Capacity (MW)]]*0.395*8760*10^-6</f>
        <v>0.68857979999999996</v>
      </c>
      <c r="R11684" s="3" cm="1">
        <f t="array" ref="R11684">AVERAGE(VLOOKUP(_xlfn.TEXTSPLIT(Table1[[#This Row],[Fuel (no space after comma)]], ","), FuelList_Final_EF!$A$2:$B$65, 2, FALSE))</f>
        <v>65.583341148886291</v>
      </c>
      <c r="S11684" s="3">
        <f>Table1[[#This Row],[Generation (TWh)]]*10^9*VLOOKUP(Table1[[#This Row],[Turbine/Engine Technology]],Technology_HR!$A$2:$B$11,2,FALSE)*10^-6</f>
        <v>7581263.5979999993</v>
      </c>
      <c r="T11684" s="5">
        <f>Table1[[#This Row],[Fuel Consumption (mmBtu)]]*Table1[[#This Row],[Emission Factor (kg CO2/ mmBtu)]]*10^3</f>
        <v>497204596887.26709</v>
      </c>
      <c r="U11684" s="3">
        <f>Table1[[#This Row],[Emissions (g CO2)]]/(Table1[[#This Row],[Generation (TWh)]]*10^9)</f>
        <v>722.072586049238</v>
      </c>
    </row>
    <row r="11685" spans="1:21" x14ac:dyDescent="0.35">
      <c r="A11685" t="s">
        <v>2935</v>
      </c>
      <c r="B11685" t="s">
        <v>3243</v>
      </c>
      <c r="C11685" t="str">
        <f>SUBSTITUTE(Table1[[#This Row],[Fuel]],", ",",")</f>
        <v>fossil gas: natural gas,fossil liquids: fuel oil</v>
      </c>
      <c r="D11685" t="s">
        <v>3239</v>
      </c>
      <c r="E11685" t="s">
        <v>3275</v>
      </c>
      <c r="H11685" t="s">
        <v>3436</v>
      </c>
      <c r="I11685">
        <v>199</v>
      </c>
      <c r="J11685" t="s">
        <v>3446</v>
      </c>
      <c r="K11685">
        <v>2002</v>
      </c>
      <c r="L11685" t="s">
        <v>29</v>
      </c>
      <c r="M11685" t="s">
        <v>29</v>
      </c>
      <c r="N11685">
        <v>28.366099999999999</v>
      </c>
      <c r="O11685">
        <v>-80.794700000000006</v>
      </c>
      <c r="P11685" t="s">
        <v>3613</v>
      </c>
      <c r="Q11685" s="3">
        <f>Table1[[#This Row],[Capacity (MW)]]*0.395*8760*10^-6</f>
        <v>0.68857979999999996</v>
      </c>
      <c r="R11685" s="3" cm="1">
        <f t="array" ref="R11685">AVERAGE(VLOOKUP(_xlfn.TEXTSPLIT(Table1[[#This Row],[Fuel (no space after comma)]], ","), FuelList_Final_EF!$A$2:$B$65, 2, FALSE))</f>
        <v>65.583341148886291</v>
      </c>
      <c r="S11685" s="3">
        <f>Table1[[#This Row],[Generation (TWh)]]*10^9*VLOOKUP(Table1[[#This Row],[Turbine/Engine Technology]],Technology_HR!$A$2:$B$11,2,FALSE)*10^-6</f>
        <v>7581263.5979999993</v>
      </c>
      <c r="T11685" s="5">
        <f>Table1[[#This Row],[Fuel Consumption (mmBtu)]]*Table1[[#This Row],[Emission Factor (kg CO2/ mmBtu)]]*10^3</f>
        <v>497204596887.26709</v>
      </c>
      <c r="U11685" s="3">
        <f>Table1[[#This Row],[Emissions (g CO2)]]/(Table1[[#This Row],[Generation (TWh)]]*10^9)</f>
        <v>722.072586049238</v>
      </c>
    </row>
    <row r="11686" spans="1:21" x14ac:dyDescent="0.35">
      <c r="A11686" t="s">
        <v>2935</v>
      </c>
      <c r="B11686" t="s">
        <v>3243</v>
      </c>
      <c r="C11686" t="str">
        <f>SUBSTITUTE(Table1[[#This Row],[Fuel]],", ",",")</f>
        <v>fossil gas: natural gas,fossil liquids: fuel oil</v>
      </c>
      <c r="D11686" t="s">
        <v>3239</v>
      </c>
      <c r="E11686" t="s">
        <v>3275</v>
      </c>
      <c r="H11686" t="s">
        <v>3436</v>
      </c>
      <c r="I11686">
        <v>199</v>
      </c>
      <c r="J11686" t="s">
        <v>3446</v>
      </c>
      <c r="K11686">
        <v>2002</v>
      </c>
      <c r="L11686" t="s">
        <v>29</v>
      </c>
      <c r="M11686" t="s">
        <v>29</v>
      </c>
      <c r="N11686">
        <v>28.366099999999999</v>
      </c>
      <c r="O11686">
        <v>-80.794700000000006</v>
      </c>
      <c r="P11686" t="s">
        <v>3613</v>
      </c>
      <c r="Q11686" s="3">
        <f>Table1[[#This Row],[Capacity (MW)]]*0.395*8760*10^-6</f>
        <v>0.68857979999999996</v>
      </c>
      <c r="R11686" s="3" cm="1">
        <f t="array" ref="R11686">AVERAGE(VLOOKUP(_xlfn.TEXTSPLIT(Table1[[#This Row],[Fuel (no space after comma)]], ","), FuelList_Final_EF!$A$2:$B$65, 2, FALSE))</f>
        <v>65.583341148886291</v>
      </c>
      <c r="S11686" s="3">
        <f>Table1[[#This Row],[Generation (TWh)]]*10^9*VLOOKUP(Table1[[#This Row],[Turbine/Engine Technology]],Technology_HR!$A$2:$B$11,2,FALSE)*10^-6</f>
        <v>7581263.5979999993</v>
      </c>
      <c r="T11686" s="5">
        <f>Table1[[#This Row],[Fuel Consumption (mmBtu)]]*Table1[[#This Row],[Emission Factor (kg CO2/ mmBtu)]]*10^3</f>
        <v>497204596887.26709</v>
      </c>
      <c r="U11686" s="3">
        <f>Table1[[#This Row],[Emissions (g CO2)]]/(Table1[[#This Row],[Generation (TWh)]]*10^9)</f>
        <v>722.072586049238</v>
      </c>
    </row>
    <row r="11687" spans="1:21" x14ac:dyDescent="0.35">
      <c r="A11687" t="s">
        <v>2935</v>
      </c>
      <c r="B11687" t="s">
        <v>3243</v>
      </c>
      <c r="C11687" t="str">
        <f>SUBSTITUTE(Table1[[#This Row],[Fuel]],", ",",")</f>
        <v>fossil gas: natural gas,fossil liquids: fuel oil</v>
      </c>
      <c r="D11687" t="s">
        <v>3239</v>
      </c>
      <c r="E11687" t="s">
        <v>3275</v>
      </c>
      <c r="H11687" t="s">
        <v>3436</v>
      </c>
      <c r="I11687">
        <v>199</v>
      </c>
      <c r="J11687" t="s">
        <v>3446</v>
      </c>
      <c r="K11687">
        <v>2002</v>
      </c>
      <c r="L11687" t="s">
        <v>29</v>
      </c>
      <c r="M11687" t="s">
        <v>29</v>
      </c>
      <c r="N11687">
        <v>28.366099999999999</v>
      </c>
      <c r="O11687">
        <v>-80.794700000000006</v>
      </c>
      <c r="P11687" t="s">
        <v>3613</v>
      </c>
      <c r="Q11687" s="3">
        <f>Table1[[#This Row],[Capacity (MW)]]*0.395*8760*10^-6</f>
        <v>0.68857979999999996</v>
      </c>
      <c r="R11687" s="3" cm="1">
        <f t="array" ref="R11687">AVERAGE(VLOOKUP(_xlfn.TEXTSPLIT(Table1[[#This Row],[Fuel (no space after comma)]], ","), FuelList_Final_EF!$A$2:$B$65, 2, FALSE))</f>
        <v>65.583341148886291</v>
      </c>
      <c r="S11687" s="3">
        <f>Table1[[#This Row],[Generation (TWh)]]*10^9*VLOOKUP(Table1[[#This Row],[Turbine/Engine Technology]],Technology_HR!$A$2:$B$11,2,FALSE)*10^-6</f>
        <v>7581263.5979999993</v>
      </c>
      <c r="T11687" s="5">
        <f>Table1[[#This Row],[Fuel Consumption (mmBtu)]]*Table1[[#This Row],[Emission Factor (kg CO2/ mmBtu)]]*10^3</f>
        <v>497204596887.26709</v>
      </c>
      <c r="U11687" s="3">
        <f>Table1[[#This Row],[Emissions (g CO2)]]/(Table1[[#This Row],[Generation (TWh)]]*10^9)</f>
        <v>722.072586049238</v>
      </c>
    </row>
    <row r="11688" spans="1:21" x14ac:dyDescent="0.35">
      <c r="A11688" t="s">
        <v>2935</v>
      </c>
      <c r="B11688" t="s">
        <v>3243</v>
      </c>
      <c r="C11688" t="str">
        <f>SUBSTITUTE(Table1[[#This Row],[Fuel]],", ",",")</f>
        <v>fossil gas: natural gas,fossil liquids: fuel oil</v>
      </c>
      <c r="D11688" t="s">
        <v>3239</v>
      </c>
      <c r="E11688" t="s">
        <v>3275</v>
      </c>
      <c r="H11688" t="s">
        <v>3436</v>
      </c>
      <c r="I11688">
        <v>199</v>
      </c>
      <c r="J11688" t="s">
        <v>3446</v>
      </c>
      <c r="K11688">
        <v>2007</v>
      </c>
      <c r="L11688" t="s">
        <v>29</v>
      </c>
      <c r="M11688" t="s">
        <v>29</v>
      </c>
      <c r="N11688">
        <v>28.366099999999999</v>
      </c>
      <c r="O11688">
        <v>-80.794700000000006</v>
      </c>
      <c r="P11688" t="s">
        <v>3613</v>
      </c>
      <c r="Q11688" s="3">
        <f>Table1[[#This Row],[Capacity (MW)]]*0.395*8760*10^-6</f>
        <v>0.68857979999999996</v>
      </c>
      <c r="R11688" s="3" cm="1">
        <f t="array" ref="R11688">AVERAGE(VLOOKUP(_xlfn.TEXTSPLIT(Table1[[#This Row],[Fuel (no space after comma)]], ","), FuelList_Final_EF!$A$2:$B$65, 2, FALSE))</f>
        <v>65.583341148886291</v>
      </c>
      <c r="S11688" s="3">
        <f>Table1[[#This Row],[Generation (TWh)]]*10^9*VLOOKUP(Table1[[#This Row],[Turbine/Engine Technology]],Technology_HR!$A$2:$B$11,2,FALSE)*10^-6</f>
        <v>7581263.5979999993</v>
      </c>
      <c r="T11688" s="5">
        <f>Table1[[#This Row],[Fuel Consumption (mmBtu)]]*Table1[[#This Row],[Emission Factor (kg CO2/ mmBtu)]]*10^3</f>
        <v>497204596887.26709</v>
      </c>
      <c r="U11688" s="3">
        <f>Table1[[#This Row],[Emissions (g CO2)]]/(Table1[[#This Row],[Generation (TWh)]]*10^9)</f>
        <v>722.072586049238</v>
      </c>
    </row>
    <row r="11689" spans="1:21" x14ac:dyDescent="0.35">
      <c r="A11689" t="s">
        <v>2833</v>
      </c>
      <c r="B11689" t="s">
        <v>3239</v>
      </c>
      <c r="C11689" t="str">
        <f>SUBSTITUTE(Table1[[#This Row],[Fuel]],", ",",")</f>
        <v>fossil gas: natural gas</v>
      </c>
      <c r="D11689" t="s">
        <v>3239</v>
      </c>
      <c r="H11689" t="s">
        <v>3440</v>
      </c>
      <c r="I11689">
        <v>50</v>
      </c>
      <c r="J11689" t="s">
        <v>3448</v>
      </c>
      <c r="K11689">
        <v>1959</v>
      </c>
      <c r="L11689" t="s">
        <v>29</v>
      </c>
      <c r="M11689" t="s">
        <v>29</v>
      </c>
      <c r="N11689">
        <v>34.176400000000001</v>
      </c>
      <c r="O11689">
        <v>-118.3147</v>
      </c>
      <c r="P11689" t="s">
        <v>3613</v>
      </c>
      <c r="Q11689" s="3">
        <f>Table1[[#This Row],[Capacity (MW)]]*0.395*8760*10^-6</f>
        <v>0.17301</v>
      </c>
      <c r="R11689" s="3" cm="1">
        <f t="array" ref="R11689">AVERAGE(VLOOKUP(_xlfn.TEXTSPLIT(Table1[[#This Row],[Fuel (no space after comma)]], ","), FuelList_Final_EF!$A$2:$B$65, 2, FALSE))</f>
        <v>53.06</v>
      </c>
      <c r="S11689" s="3">
        <f>Table1[[#This Row],[Generation (TWh)]]*10^9*VLOOKUP(Table1[[#This Row],[Turbine/Engine Technology]],Technology_HR!$A$2:$B$11,2,FALSE)*10^-6</f>
        <v>1779407.8499999999</v>
      </c>
      <c r="T11689" s="5">
        <f>Table1[[#This Row],[Fuel Consumption (mmBtu)]]*Table1[[#This Row],[Emission Factor (kg CO2/ mmBtu)]]*10^3</f>
        <v>94415380521</v>
      </c>
      <c r="U11689" s="3">
        <f>Table1[[#This Row],[Emissions (g CO2)]]/(Table1[[#This Row],[Generation (TWh)]]*10^9)</f>
        <v>545.72209999999995</v>
      </c>
    </row>
    <row r="11690" spans="1:21" x14ac:dyDescent="0.35">
      <c r="A11690" t="s">
        <v>2833</v>
      </c>
      <c r="B11690" t="s">
        <v>3239</v>
      </c>
      <c r="C11690" t="str">
        <f>SUBSTITUTE(Table1[[#This Row],[Fuel]],", ",",")</f>
        <v>fossil gas: natural gas</v>
      </c>
      <c r="D11690" t="s">
        <v>3239</v>
      </c>
      <c r="H11690" t="s">
        <v>3440</v>
      </c>
      <c r="I11690">
        <v>60</v>
      </c>
      <c r="J11690" t="s">
        <v>3448</v>
      </c>
      <c r="K11690">
        <v>1964</v>
      </c>
      <c r="L11690" t="s">
        <v>29</v>
      </c>
      <c r="M11690" t="s">
        <v>29</v>
      </c>
      <c r="N11690">
        <v>34.176400000000001</v>
      </c>
      <c r="O11690">
        <v>-118.3147</v>
      </c>
      <c r="P11690" t="s">
        <v>3613</v>
      </c>
      <c r="Q11690" s="3">
        <f>Table1[[#This Row],[Capacity (MW)]]*0.395*8760*10^-6</f>
        <v>0.20761200000000002</v>
      </c>
      <c r="R11690" s="3" cm="1">
        <f t="array" ref="R11690">AVERAGE(VLOOKUP(_xlfn.TEXTSPLIT(Table1[[#This Row],[Fuel (no space after comma)]], ","), FuelList_Final_EF!$A$2:$B$65, 2, FALSE))</f>
        <v>53.06</v>
      </c>
      <c r="S11690" s="3">
        <f>Table1[[#This Row],[Generation (TWh)]]*10^9*VLOOKUP(Table1[[#This Row],[Turbine/Engine Technology]],Technology_HR!$A$2:$B$11,2,FALSE)*10^-6</f>
        <v>2135289.42</v>
      </c>
      <c r="T11690" s="5">
        <f>Table1[[#This Row],[Fuel Consumption (mmBtu)]]*Table1[[#This Row],[Emission Factor (kg CO2/ mmBtu)]]*10^3</f>
        <v>113298456625.2</v>
      </c>
      <c r="U11690" s="3">
        <f>Table1[[#This Row],[Emissions (g CO2)]]/(Table1[[#This Row],[Generation (TWh)]]*10^9)</f>
        <v>545.72209999999995</v>
      </c>
    </row>
    <row r="11691" spans="1:21" x14ac:dyDescent="0.35">
      <c r="A11691" t="s">
        <v>2936</v>
      </c>
      <c r="B11691" t="s">
        <v>3239</v>
      </c>
      <c r="C11691" t="str">
        <f>SUBSTITUTE(Table1[[#This Row],[Fuel]],", ",",")</f>
        <v>fossil gas: natural gas</v>
      </c>
      <c r="D11691" t="s">
        <v>3239</v>
      </c>
      <c r="H11691" t="s">
        <v>3438</v>
      </c>
      <c r="I11691">
        <v>607</v>
      </c>
      <c r="J11691" t="s">
        <v>3446</v>
      </c>
      <c r="K11691">
        <v>2002</v>
      </c>
      <c r="L11691" t="s">
        <v>29</v>
      </c>
      <c r="M11691" t="s">
        <v>29</v>
      </c>
      <c r="N11691">
        <v>36.011899999999997</v>
      </c>
      <c r="O11691">
        <v>-95.696700000000007</v>
      </c>
      <c r="P11691" t="s">
        <v>3613</v>
      </c>
      <c r="Q11691" s="3">
        <f>Table1[[#This Row],[Capacity (MW)]]*0.395*8760*10^-6</f>
        <v>2.1003414</v>
      </c>
      <c r="R11691" s="3" cm="1">
        <f t="array" ref="R11691">AVERAGE(VLOOKUP(_xlfn.TEXTSPLIT(Table1[[#This Row],[Fuel (no space after comma)]], ","), FuelList_Final_EF!$A$2:$B$65, 2, FALSE))</f>
        <v>53.06</v>
      </c>
      <c r="S11691" s="3">
        <f>Table1[[#This Row],[Generation (TWh)]]*10^9*VLOOKUP(Table1[[#This Row],[Turbine/Engine Technology]],Technology_HR!$A$2:$B$11,2,FALSE)*10^-6</f>
        <v>15855477.228599999</v>
      </c>
      <c r="T11691" s="5">
        <f>Table1[[#This Row],[Fuel Consumption (mmBtu)]]*Table1[[#This Row],[Emission Factor (kg CO2/ mmBtu)]]*10^3</f>
        <v>841291621749.51599</v>
      </c>
      <c r="U11691" s="3">
        <f>Table1[[#This Row],[Emissions (g CO2)]]/(Table1[[#This Row],[Generation (TWh)]]*10^9)</f>
        <v>400.54993999999999</v>
      </c>
    </row>
    <row r="11692" spans="1:21" x14ac:dyDescent="0.35">
      <c r="A11692" t="s">
        <v>2936</v>
      </c>
      <c r="B11692" t="s">
        <v>3239</v>
      </c>
      <c r="C11692" t="str">
        <f>SUBSTITUTE(Table1[[#This Row],[Fuel]],", ",",")</f>
        <v>fossil gas: natural gas</v>
      </c>
      <c r="D11692" t="s">
        <v>3239</v>
      </c>
      <c r="H11692" t="s">
        <v>3438</v>
      </c>
      <c r="I11692">
        <v>607</v>
      </c>
      <c r="J11692" t="s">
        <v>3446</v>
      </c>
      <c r="K11692">
        <v>2003</v>
      </c>
      <c r="L11692" t="s">
        <v>29</v>
      </c>
      <c r="M11692" t="s">
        <v>29</v>
      </c>
      <c r="N11692">
        <v>36.011899999999997</v>
      </c>
      <c r="O11692">
        <v>-95.696700000000007</v>
      </c>
      <c r="P11692" t="s">
        <v>3613</v>
      </c>
      <c r="Q11692" s="3">
        <f>Table1[[#This Row],[Capacity (MW)]]*0.395*8760*10^-6</f>
        <v>2.1003414</v>
      </c>
      <c r="R11692" s="3" cm="1">
        <f t="array" ref="R11692">AVERAGE(VLOOKUP(_xlfn.TEXTSPLIT(Table1[[#This Row],[Fuel (no space after comma)]], ","), FuelList_Final_EF!$A$2:$B$65, 2, FALSE))</f>
        <v>53.06</v>
      </c>
      <c r="S11692" s="3">
        <f>Table1[[#This Row],[Generation (TWh)]]*10^9*VLOOKUP(Table1[[#This Row],[Turbine/Engine Technology]],Technology_HR!$A$2:$B$11,2,FALSE)*10^-6</f>
        <v>15855477.228599999</v>
      </c>
      <c r="T11692" s="5">
        <f>Table1[[#This Row],[Fuel Consumption (mmBtu)]]*Table1[[#This Row],[Emission Factor (kg CO2/ mmBtu)]]*10^3</f>
        <v>841291621749.51599</v>
      </c>
      <c r="U11692" s="3">
        <f>Table1[[#This Row],[Emissions (g CO2)]]/(Table1[[#This Row],[Generation (TWh)]]*10^9)</f>
        <v>400.54993999999999</v>
      </c>
    </row>
    <row r="11693" spans="1:21" x14ac:dyDescent="0.35">
      <c r="A11693" t="s">
        <v>2937</v>
      </c>
      <c r="B11693" t="s">
        <v>3239</v>
      </c>
      <c r="C11693" t="str">
        <f>SUBSTITUTE(Table1[[#This Row],[Fuel]],", ",",")</f>
        <v>fossil gas: natural gas</v>
      </c>
      <c r="D11693" t="s">
        <v>3239</v>
      </c>
      <c r="H11693" t="s">
        <v>3438</v>
      </c>
      <c r="I11693">
        <v>728</v>
      </c>
      <c r="J11693" t="s">
        <v>3446</v>
      </c>
      <c r="K11693">
        <v>2002</v>
      </c>
      <c r="L11693" t="s">
        <v>29</v>
      </c>
      <c r="M11693" t="s">
        <v>29</v>
      </c>
      <c r="N11693">
        <v>40.421900000000001</v>
      </c>
      <c r="O11693">
        <v>-75.935599999999994</v>
      </c>
      <c r="P11693" t="s">
        <v>3613</v>
      </c>
      <c r="Q11693" s="3">
        <f>Table1[[#This Row],[Capacity (MW)]]*0.395*8760*10^-6</f>
        <v>2.5190256</v>
      </c>
      <c r="R11693" s="3" cm="1">
        <f t="array" ref="R11693">AVERAGE(VLOOKUP(_xlfn.TEXTSPLIT(Table1[[#This Row],[Fuel (no space after comma)]], ","), FuelList_Final_EF!$A$2:$B$65, 2, FALSE))</f>
        <v>53.06</v>
      </c>
      <c r="S11693" s="3">
        <f>Table1[[#This Row],[Generation (TWh)]]*10^9*VLOOKUP(Table1[[#This Row],[Turbine/Engine Technology]],Technology_HR!$A$2:$B$11,2,FALSE)*10^-6</f>
        <v>19016124.2544</v>
      </c>
      <c r="T11693" s="5">
        <f>Table1[[#This Row],[Fuel Consumption (mmBtu)]]*Table1[[#This Row],[Emission Factor (kg CO2/ mmBtu)]]*10^3</f>
        <v>1008995552938.464</v>
      </c>
      <c r="U11693" s="3">
        <f>Table1[[#This Row],[Emissions (g CO2)]]/(Table1[[#This Row],[Generation (TWh)]]*10^9)</f>
        <v>400.54993999999999</v>
      </c>
    </row>
    <row r="11694" spans="1:21" x14ac:dyDescent="0.35">
      <c r="A11694" t="s">
        <v>2938</v>
      </c>
      <c r="B11694" t="s">
        <v>3239</v>
      </c>
      <c r="C11694" t="str">
        <f>SUBSTITUTE(Table1[[#This Row],[Fuel]],", ",",")</f>
        <v>fossil gas: natural gas</v>
      </c>
      <c r="D11694" t="s">
        <v>3239</v>
      </c>
      <c r="H11694" t="s">
        <v>3438</v>
      </c>
      <c r="I11694">
        <v>644</v>
      </c>
      <c r="J11694" t="s">
        <v>3446</v>
      </c>
      <c r="K11694">
        <v>1995</v>
      </c>
      <c r="L11694" t="s">
        <v>29</v>
      </c>
      <c r="M11694" t="s">
        <v>29</v>
      </c>
      <c r="N11694">
        <v>29.816099999999999</v>
      </c>
      <c r="O11694">
        <v>-95.107730000000004</v>
      </c>
      <c r="P11694" t="s">
        <v>3613</v>
      </c>
      <c r="Q11694" s="3">
        <f>Table1[[#This Row],[Capacity (MW)]]*0.395*8760*10^-6</f>
        <v>2.2283688000000001</v>
      </c>
      <c r="R11694" s="3" cm="1">
        <f t="array" ref="R11694">AVERAGE(VLOOKUP(_xlfn.TEXTSPLIT(Table1[[#This Row],[Fuel (no space after comma)]], ","), FuelList_Final_EF!$A$2:$B$65, 2, FALSE))</f>
        <v>53.06</v>
      </c>
      <c r="S11694" s="3">
        <f>Table1[[#This Row],[Generation (TWh)]]*10^9*VLOOKUP(Table1[[#This Row],[Turbine/Engine Technology]],Technology_HR!$A$2:$B$11,2,FALSE)*10^-6</f>
        <v>16821956.071199998</v>
      </c>
      <c r="T11694" s="5">
        <f>Table1[[#This Row],[Fuel Consumption (mmBtu)]]*Table1[[#This Row],[Emission Factor (kg CO2/ mmBtu)]]*10^3</f>
        <v>892572989137.87195</v>
      </c>
      <c r="U11694" s="3">
        <f>Table1[[#This Row],[Emissions (g CO2)]]/(Table1[[#This Row],[Generation (TWh)]]*10^9)</f>
        <v>400.54993999999999</v>
      </c>
    </row>
    <row r="11695" spans="1:21" x14ac:dyDescent="0.35">
      <c r="A11695" t="s">
        <v>2939</v>
      </c>
      <c r="B11695" t="s">
        <v>3239</v>
      </c>
      <c r="C11695" t="str">
        <f>SUBSTITUTE(Table1[[#This Row],[Fuel]],", ",",")</f>
        <v>fossil gas: natural gas</v>
      </c>
      <c r="D11695" t="s">
        <v>3239</v>
      </c>
      <c r="H11695" t="s">
        <v>3438</v>
      </c>
      <c r="I11695">
        <v>137</v>
      </c>
      <c r="J11695" t="s">
        <v>3446</v>
      </c>
      <c r="K11695">
        <v>1995</v>
      </c>
      <c r="L11695" t="s">
        <v>29</v>
      </c>
      <c r="M11695" t="s">
        <v>29</v>
      </c>
      <c r="N11695">
        <v>27.870819999999998</v>
      </c>
      <c r="O11695">
        <v>-81.825059999999993</v>
      </c>
      <c r="P11695" t="s">
        <v>3613</v>
      </c>
      <c r="Q11695" s="3">
        <f>Table1[[#This Row],[Capacity (MW)]]*0.395*8760*10^-6</f>
        <v>0.47404740000000001</v>
      </c>
      <c r="R11695" s="3" cm="1">
        <f t="array" ref="R11695">AVERAGE(VLOOKUP(_xlfn.TEXTSPLIT(Table1[[#This Row],[Fuel (no space after comma)]], ","), FuelList_Final_EF!$A$2:$B$65, 2, FALSE))</f>
        <v>53.06</v>
      </c>
      <c r="S11695" s="3">
        <f>Table1[[#This Row],[Generation (TWh)]]*10^9*VLOOKUP(Table1[[#This Row],[Turbine/Engine Technology]],Technology_HR!$A$2:$B$11,2,FALSE)*10^-6</f>
        <v>3578583.8225999996</v>
      </c>
      <c r="T11695" s="5">
        <f>Table1[[#This Row],[Fuel Consumption (mmBtu)]]*Table1[[#This Row],[Emission Factor (kg CO2/ mmBtu)]]*10^3</f>
        <v>189879657627.15598</v>
      </c>
      <c r="U11695" s="3">
        <f>Table1[[#This Row],[Emissions (g CO2)]]/(Table1[[#This Row],[Generation (TWh)]]*10^9)</f>
        <v>400.54993999999994</v>
      </c>
    </row>
    <row r="11696" spans="1:21" x14ac:dyDescent="0.35">
      <c r="A11696" t="s">
        <v>2759</v>
      </c>
      <c r="B11696" t="s">
        <v>3239</v>
      </c>
      <c r="C11696" t="str">
        <f>SUBSTITUTE(Table1[[#This Row],[Fuel]],", ",",")</f>
        <v>fossil gas: natural gas</v>
      </c>
      <c r="D11696" t="s">
        <v>3239</v>
      </c>
      <c r="H11696" t="s">
        <v>3438</v>
      </c>
      <c r="I11696">
        <v>1306</v>
      </c>
      <c r="J11696" t="s">
        <v>3449</v>
      </c>
      <c r="K11696">
        <v>2026</v>
      </c>
      <c r="L11696" t="s">
        <v>29</v>
      </c>
      <c r="M11696" t="s">
        <v>29</v>
      </c>
      <c r="N11696">
        <v>30.026947</v>
      </c>
      <c r="O11696">
        <v>-93.849075999999997</v>
      </c>
      <c r="P11696" t="s">
        <v>3613</v>
      </c>
      <c r="Q11696" s="3">
        <f>Table1[[#This Row],[Capacity (MW)]]*0.395*8760*10^-6</f>
        <v>4.5190212000000001</v>
      </c>
      <c r="R11696" s="3" cm="1">
        <f t="array" ref="R11696">AVERAGE(VLOOKUP(_xlfn.TEXTSPLIT(Table1[[#This Row],[Fuel (no space after comma)]], ","), FuelList_Final_EF!$A$2:$B$65, 2, FALSE))</f>
        <v>53.06</v>
      </c>
      <c r="S11696" s="3">
        <f>Table1[[#This Row],[Generation (TWh)]]*10^9*VLOOKUP(Table1[[#This Row],[Turbine/Engine Technology]],Technology_HR!$A$2:$B$11,2,FALSE)*10^-6</f>
        <v>34114091.038800001</v>
      </c>
      <c r="T11696" s="5">
        <f>Table1[[#This Row],[Fuel Consumption (mmBtu)]]*Table1[[#This Row],[Emission Factor (kg CO2/ mmBtu)]]*10^3</f>
        <v>1810093670518.7283</v>
      </c>
      <c r="U11696" s="3">
        <f>Table1[[#This Row],[Emissions (g CO2)]]/(Table1[[#This Row],[Generation (TWh)]]*10^9)</f>
        <v>400.54994000000005</v>
      </c>
    </row>
    <row r="11697" spans="1:21" x14ac:dyDescent="0.35">
      <c r="A11697" t="s">
        <v>2940</v>
      </c>
      <c r="B11697" t="s">
        <v>3239</v>
      </c>
      <c r="C11697" t="str">
        <f>SUBSTITUTE(Table1[[#This Row],[Fuel]],", ",",")</f>
        <v>fossil gas: natural gas</v>
      </c>
      <c r="D11697" t="s">
        <v>3239</v>
      </c>
      <c r="H11697" t="s">
        <v>3436</v>
      </c>
      <c r="I11697">
        <v>59</v>
      </c>
      <c r="J11697" t="s">
        <v>3446</v>
      </c>
      <c r="K11697">
        <v>2010</v>
      </c>
      <c r="L11697" t="s">
        <v>29</v>
      </c>
      <c r="M11697" t="s">
        <v>29</v>
      </c>
      <c r="N11697">
        <v>33.359400000000001</v>
      </c>
      <c r="O11697">
        <v>-117.1114</v>
      </c>
      <c r="P11697" t="s">
        <v>3613</v>
      </c>
      <c r="Q11697" s="3">
        <f>Table1[[#This Row],[Capacity (MW)]]*0.395*8760*10^-6</f>
        <v>0.20415179999999997</v>
      </c>
      <c r="R11697" s="3" cm="1">
        <f t="array" ref="R11697">AVERAGE(VLOOKUP(_xlfn.TEXTSPLIT(Table1[[#This Row],[Fuel (no space after comma)]], ","), FuelList_Final_EF!$A$2:$B$65, 2, FALSE))</f>
        <v>53.06</v>
      </c>
      <c r="S11697" s="3">
        <f>Table1[[#This Row],[Generation (TWh)]]*10^9*VLOOKUP(Table1[[#This Row],[Turbine/Engine Technology]],Technology_HR!$A$2:$B$11,2,FALSE)*10^-6</f>
        <v>2247711.3179999995</v>
      </c>
      <c r="T11697" s="5">
        <f>Table1[[#This Row],[Fuel Consumption (mmBtu)]]*Table1[[#This Row],[Emission Factor (kg CO2/ mmBtu)]]*10^3</f>
        <v>119263562533.07999</v>
      </c>
      <c r="U11697" s="3">
        <f>Table1[[#This Row],[Emissions (g CO2)]]/(Table1[[#This Row],[Generation (TWh)]]*10^9)</f>
        <v>584.19060000000002</v>
      </c>
    </row>
    <row r="11698" spans="1:21" x14ac:dyDescent="0.35">
      <c r="A11698" t="s">
        <v>2940</v>
      </c>
      <c r="B11698" t="s">
        <v>3239</v>
      </c>
      <c r="C11698" t="str">
        <f>SUBSTITUTE(Table1[[#This Row],[Fuel]],", ",",")</f>
        <v>fossil gas: natural gas</v>
      </c>
      <c r="D11698" t="s">
        <v>3239</v>
      </c>
      <c r="H11698" t="s">
        <v>3436</v>
      </c>
      <c r="I11698">
        <v>59</v>
      </c>
      <c r="J11698" t="s">
        <v>3446</v>
      </c>
      <c r="K11698">
        <v>2010</v>
      </c>
      <c r="L11698" t="s">
        <v>29</v>
      </c>
      <c r="M11698" t="s">
        <v>29</v>
      </c>
      <c r="N11698">
        <v>33.359400000000001</v>
      </c>
      <c r="O11698">
        <v>-117.1114</v>
      </c>
      <c r="P11698" t="s">
        <v>3613</v>
      </c>
      <c r="Q11698" s="3">
        <f>Table1[[#This Row],[Capacity (MW)]]*0.395*8760*10^-6</f>
        <v>0.20415179999999997</v>
      </c>
      <c r="R11698" s="3" cm="1">
        <f t="array" ref="R11698">AVERAGE(VLOOKUP(_xlfn.TEXTSPLIT(Table1[[#This Row],[Fuel (no space after comma)]], ","), FuelList_Final_EF!$A$2:$B$65, 2, FALSE))</f>
        <v>53.06</v>
      </c>
      <c r="S11698" s="3">
        <f>Table1[[#This Row],[Generation (TWh)]]*10^9*VLOOKUP(Table1[[#This Row],[Turbine/Engine Technology]],Technology_HR!$A$2:$B$11,2,FALSE)*10^-6</f>
        <v>2247711.3179999995</v>
      </c>
      <c r="T11698" s="5">
        <f>Table1[[#This Row],[Fuel Consumption (mmBtu)]]*Table1[[#This Row],[Emission Factor (kg CO2/ mmBtu)]]*10^3</f>
        <v>119263562533.07999</v>
      </c>
      <c r="U11698" s="3">
        <f>Table1[[#This Row],[Emissions (g CO2)]]/(Table1[[#This Row],[Generation (TWh)]]*10^9)</f>
        <v>584.19060000000002</v>
      </c>
    </row>
    <row r="11699" spans="1:21" x14ac:dyDescent="0.35">
      <c r="A11699" t="s">
        <v>2941</v>
      </c>
      <c r="B11699" t="s">
        <v>3239</v>
      </c>
      <c r="C11699" t="str">
        <f>SUBSTITUTE(Table1[[#This Row],[Fuel]],", ",",")</f>
        <v>fossil gas: natural gas</v>
      </c>
      <c r="D11699" t="s">
        <v>3239</v>
      </c>
      <c r="H11699" t="s">
        <v>3438</v>
      </c>
      <c r="I11699">
        <v>1060</v>
      </c>
      <c r="J11699" t="s">
        <v>3446</v>
      </c>
      <c r="K11699">
        <v>2017</v>
      </c>
      <c r="L11699" t="s">
        <v>29</v>
      </c>
      <c r="M11699" t="s">
        <v>29</v>
      </c>
      <c r="N11699">
        <v>41.667928000000003</v>
      </c>
      <c r="O11699">
        <v>-83.443659999999994</v>
      </c>
      <c r="P11699" t="s">
        <v>3613</v>
      </c>
      <c r="Q11699" s="3">
        <f>Table1[[#This Row],[Capacity (MW)]]*0.395*8760*10^-6</f>
        <v>3.6678120000000005</v>
      </c>
      <c r="R11699" s="3" cm="1">
        <f t="array" ref="R11699">AVERAGE(VLOOKUP(_xlfn.TEXTSPLIT(Table1[[#This Row],[Fuel (no space after comma)]], ","), FuelList_Final_EF!$A$2:$B$65, 2, FALSE))</f>
        <v>53.06</v>
      </c>
      <c r="S11699" s="3">
        <f>Table1[[#This Row],[Generation (TWh)]]*10^9*VLOOKUP(Table1[[#This Row],[Turbine/Engine Technology]],Technology_HR!$A$2:$B$11,2,FALSE)*10^-6</f>
        <v>27688312.788000003</v>
      </c>
      <c r="T11699" s="5">
        <f>Table1[[#This Row],[Fuel Consumption (mmBtu)]]*Table1[[#This Row],[Emission Factor (kg CO2/ mmBtu)]]*10^3</f>
        <v>1469141876531.2803</v>
      </c>
      <c r="U11699" s="3">
        <f>Table1[[#This Row],[Emissions (g CO2)]]/(Table1[[#This Row],[Generation (TWh)]]*10^9)</f>
        <v>400.54994000000005</v>
      </c>
    </row>
    <row r="11700" spans="1:21" x14ac:dyDescent="0.35">
      <c r="A11700" t="s">
        <v>2942</v>
      </c>
      <c r="B11700" t="s">
        <v>3239</v>
      </c>
      <c r="C11700" t="str">
        <f>SUBSTITUTE(Table1[[#This Row],[Fuel]],", ",",")</f>
        <v>fossil gas: natural gas</v>
      </c>
      <c r="D11700" t="s">
        <v>3239</v>
      </c>
      <c r="H11700" t="s">
        <v>3438</v>
      </c>
      <c r="I11700">
        <v>122</v>
      </c>
      <c r="J11700" t="s">
        <v>3446</v>
      </c>
      <c r="K11700">
        <v>1993</v>
      </c>
      <c r="L11700" t="s">
        <v>29</v>
      </c>
      <c r="M11700" t="s">
        <v>29</v>
      </c>
      <c r="N11700">
        <v>28.442623000000001</v>
      </c>
      <c r="O11700">
        <v>-81.41234</v>
      </c>
      <c r="P11700" t="s">
        <v>3613</v>
      </c>
      <c r="Q11700" s="3">
        <f>Table1[[#This Row],[Capacity (MW)]]*0.395*8760*10^-6</f>
        <v>0.42214440000000003</v>
      </c>
      <c r="R11700" s="3" cm="1">
        <f t="array" ref="R11700">AVERAGE(VLOOKUP(_xlfn.TEXTSPLIT(Table1[[#This Row],[Fuel (no space after comma)]], ","), FuelList_Final_EF!$A$2:$B$65, 2, FALSE))</f>
        <v>53.06</v>
      </c>
      <c r="S11700" s="3">
        <f>Table1[[#This Row],[Generation (TWh)]]*10^9*VLOOKUP(Table1[[#This Row],[Turbine/Engine Technology]],Technology_HR!$A$2:$B$11,2,FALSE)*10^-6</f>
        <v>3186768.0756000006</v>
      </c>
      <c r="T11700" s="5">
        <f>Table1[[#This Row],[Fuel Consumption (mmBtu)]]*Table1[[#This Row],[Emission Factor (kg CO2/ mmBtu)]]*10^3</f>
        <v>169089914091.33603</v>
      </c>
      <c r="U11700" s="3">
        <f>Table1[[#This Row],[Emissions (g CO2)]]/(Table1[[#This Row],[Generation (TWh)]]*10^9)</f>
        <v>400.54993999999999</v>
      </c>
    </row>
    <row r="11701" spans="1:21" x14ac:dyDescent="0.35">
      <c r="A11701" t="s">
        <v>2943</v>
      </c>
      <c r="B11701" t="s">
        <v>3239</v>
      </c>
      <c r="C11701" t="str">
        <f>SUBSTITUTE(Table1[[#This Row],[Fuel]],", ",",")</f>
        <v>fossil gas: natural gas</v>
      </c>
      <c r="D11701" t="s">
        <v>3239</v>
      </c>
      <c r="H11701" t="s">
        <v>3440</v>
      </c>
      <c r="I11701">
        <v>806</v>
      </c>
      <c r="J11701" t="s">
        <v>3446</v>
      </c>
      <c r="K11701">
        <v>1971</v>
      </c>
      <c r="L11701" t="s">
        <v>29</v>
      </c>
      <c r="M11701">
        <v>2027</v>
      </c>
      <c r="N11701">
        <v>34.129199999999997</v>
      </c>
      <c r="O11701">
        <v>-119.16889999999999</v>
      </c>
      <c r="P11701" t="s">
        <v>3613</v>
      </c>
      <c r="Q11701" s="3">
        <f>Table1[[#This Row],[Capacity (MW)]]*0.395*8760*10^-6</f>
        <v>2.7889211999999999</v>
      </c>
      <c r="R11701" s="3" cm="1">
        <f t="array" ref="R11701">AVERAGE(VLOOKUP(_xlfn.TEXTSPLIT(Table1[[#This Row],[Fuel (no space after comma)]], ","), FuelList_Final_EF!$A$2:$B$65, 2, FALSE))</f>
        <v>53.06</v>
      </c>
      <c r="S11701" s="3">
        <f>Table1[[#This Row],[Generation (TWh)]]*10^9*VLOOKUP(Table1[[#This Row],[Turbine/Engine Technology]],Technology_HR!$A$2:$B$11,2,FALSE)*10^-6</f>
        <v>28684054.541999999</v>
      </c>
      <c r="T11701" s="5">
        <f>Table1[[#This Row],[Fuel Consumption (mmBtu)]]*Table1[[#This Row],[Emission Factor (kg CO2/ mmBtu)]]*10^3</f>
        <v>1521975933998.52</v>
      </c>
      <c r="U11701" s="3">
        <f>Table1[[#This Row],[Emissions (g CO2)]]/(Table1[[#This Row],[Generation (TWh)]]*10^9)</f>
        <v>545.72209999999995</v>
      </c>
    </row>
    <row r="11702" spans="1:21" x14ac:dyDescent="0.35">
      <c r="A11702" t="s">
        <v>2943</v>
      </c>
      <c r="B11702" t="s">
        <v>3239</v>
      </c>
      <c r="C11702" t="str">
        <f>SUBSTITUTE(Table1[[#This Row],[Fuel]],", ",",")</f>
        <v>fossil gas: natural gas</v>
      </c>
      <c r="D11702" t="s">
        <v>3239</v>
      </c>
      <c r="H11702" t="s">
        <v>3440</v>
      </c>
      <c r="I11702">
        <v>806</v>
      </c>
      <c r="J11702" t="s">
        <v>3446</v>
      </c>
      <c r="K11702">
        <v>1973</v>
      </c>
      <c r="L11702" t="s">
        <v>29</v>
      </c>
      <c r="M11702">
        <v>2027</v>
      </c>
      <c r="N11702">
        <v>34.129199999999997</v>
      </c>
      <c r="O11702">
        <v>-119.16889999999999</v>
      </c>
      <c r="P11702" t="s">
        <v>3613</v>
      </c>
      <c r="Q11702" s="3">
        <f>Table1[[#This Row],[Capacity (MW)]]*0.395*8760*10^-6</f>
        <v>2.7889211999999999</v>
      </c>
      <c r="R11702" s="3" cm="1">
        <f t="array" ref="R11702">AVERAGE(VLOOKUP(_xlfn.TEXTSPLIT(Table1[[#This Row],[Fuel (no space after comma)]], ","), FuelList_Final_EF!$A$2:$B$65, 2, FALSE))</f>
        <v>53.06</v>
      </c>
      <c r="S11702" s="3">
        <f>Table1[[#This Row],[Generation (TWh)]]*10^9*VLOOKUP(Table1[[#This Row],[Turbine/Engine Technology]],Technology_HR!$A$2:$B$11,2,FALSE)*10^-6</f>
        <v>28684054.541999999</v>
      </c>
      <c r="T11702" s="5">
        <f>Table1[[#This Row],[Fuel Consumption (mmBtu)]]*Table1[[#This Row],[Emission Factor (kg CO2/ mmBtu)]]*10^3</f>
        <v>1521975933998.52</v>
      </c>
      <c r="U11702" s="3">
        <f>Table1[[#This Row],[Emissions (g CO2)]]/(Table1[[#This Row],[Generation (TWh)]]*10^9)</f>
        <v>545.72209999999995</v>
      </c>
    </row>
    <row r="11703" spans="1:21" x14ac:dyDescent="0.35">
      <c r="A11703" t="s">
        <v>2764</v>
      </c>
      <c r="B11703" t="s">
        <v>3239</v>
      </c>
      <c r="C11703" t="str">
        <f>SUBSTITUTE(Table1[[#This Row],[Fuel]],", ",",")</f>
        <v>fossil gas: natural gas</v>
      </c>
      <c r="D11703" t="s">
        <v>3239</v>
      </c>
      <c r="H11703" t="s">
        <v>3436</v>
      </c>
      <c r="I11703">
        <v>102</v>
      </c>
      <c r="J11703" t="s">
        <v>3446</v>
      </c>
      <c r="K11703">
        <v>2003</v>
      </c>
      <c r="L11703" t="s">
        <v>29</v>
      </c>
      <c r="M11703" t="s">
        <v>29</v>
      </c>
      <c r="N11703">
        <v>38.532161000000002</v>
      </c>
      <c r="O11703">
        <v>-94.902630000000002</v>
      </c>
      <c r="P11703" t="s">
        <v>3613</v>
      </c>
      <c r="Q11703" s="3">
        <f>Table1[[#This Row],[Capacity (MW)]]*0.395*8760*10^-6</f>
        <v>0.35294039999999993</v>
      </c>
      <c r="R11703" s="3" cm="1">
        <f t="array" ref="R11703">AVERAGE(VLOOKUP(_xlfn.TEXTSPLIT(Table1[[#This Row],[Fuel (no space after comma)]], ","), FuelList_Final_EF!$A$2:$B$65, 2, FALSE))</f>
        <v>53.06</v>
      </c>
      <c r="S11703" s="3">
        <f>Table1[[#This Row],[Generation (TWh)]]*10^9*VLOOKUP(Table1[[#This Row],[Turbine/Engine Technology]],Technology_HR!$A$2:$B$11,2,FALSE)*10^-6</f>
        <v>3885873.8039999995</v>
      </c>
      <c r="T11703" s="5">
        <f>Table1[[#This Row],[Fuel Consumption (mmBtu)]]*Table1[[#This Row],[Emission Factor (kg CO2/ mmBtu)]]*10^3</f>
        <v>206184464040.23999</v>
      </c>
      <c r="U11703" s="3">
        <f>Table1[[#This Row],[Emissions (g CO2)]]/(Table1[[#This Row],[Generation (TWh)]]*10^9)</f>
        <v>584.19060000000002</v>
      </c>
    </row>
    <row r="11704" spans="1:21" x14ac:dyDescent="0.35">
      <c r="A11704" t="s">
        <v>2798</v>
      </c>
      <c r="B11704" t="s">
        <v>3243</v>
      </c>
      <c r="C11704" t="str">
        <f>SUBSTITUTE(Table1[[#This Row],[Fuel]],", ",",")</f>
        <v>fossil gas: natural gas,fossil liquids: fuel oil</v>
      </c>
      <c r="D11704" t="s">
        <v>3239</v>
      </c>
      <c r="E11704" t="s">
        <v>3275</v>
      </c>
      <c r="H11704" t="s">
        <v>3436</v>
      </c>
      <c r="I11704">
        <v>197</v>
      </c>
      <c r="J11704" t="s">
        <v>3448</v>
      </c>
      <c r="K11704">
        <v>2001</v>
      </c>
      <c r="L11704" t="s">
        <v>29</v>
      </c>
      <c r="M11704">
        <v>2021</v>
      </c>
      <c r="N11704">
        <v>28.128900000000002</v>
      </c>
      <c r="O11704">
        <v>-81.097800000000007</v>
      </c>
      <c r="P11704" t="s">
        <v>3613</v>
      </c>
      <c r="Q11704" s="3">
        <f>Table1[[#This Row],[Capacity (MW)]]*0.395*8760*10^-6</f>
        <v>0.68165940000000003</v>
      </c>
      <c r="R11704" s="3" cm="1">
        <f t="array" ref="R11704">AVERAGE(VLOOKUP(_xlfn.TEXTSPLIT(Table1[[#This Row],[Fuel (no space after comma)]], ","), FuelList_Final_EF!$A$2:$B$65, 2, FALSE))</f>
        <v>65.583341148886291</v>
      </c>
      <c r="S11704" s="3">
        <f>Table1[[#This Row],[Generation (TWh)]]*10^9*VLOOKUP(Table1[[#This Row],[Turbine/Engine Technology]],Technology_HR!$A$2:$B$11,2,FALSE)*10^-6</f>
        <v>7505069.9939999999</v>
      </c>
      <c r="T11704" s="5">
        <f>Table1[[#This Row],[Fuel Consumption (mmBtu)]]*Table1[[#This Row],[Emission Factor (kg CO2/ mmBtu)]]*10^3</f>
        <v>492207565762.77197</v>
      </c>
      <c r="U11704" s="3">
        <f>Table1[[#This Row],[Emissions (g CO2)]]/(Table1[[#This Row],[Generation (TWh)]]*10^9)</f>
        <v>722.072586049238</v>
      </c>
    </row>
    <row r="11705" spans="1:21" x14ac:dyDescent="0.35">
      <c r="A11705" t="s">
        <v>2798</v>
      </c>
      <c r="B11705" t="s">
        <v>3243</v>
      </c>
      <c r="C11705" t="str">
        <f>SUBSTITUTE(Table1[[#This Row],[Fuel]],", ",",")</f>
        <v>fossil gas: natural gas,fossil liquids: fuel oil</v>
      </c>
      <c r="D11705" t="s">
        <v>3239</v>
      </c>
      <c r="E11705" t="s">
        <v>3275</v>
      </c>
      <c r="H11705" t="s">
        <v>3436</v>
      </c>
      <c r="I11705">
        <v>197</v>
      </c>
      <c r="J11705" t="s">
        <v>3446</v>
      </c>
      <c r="K11705">
        <v>2001</v>
      </c>
      <c r="L11705" t="s">
        <v>29</v>
      </c>
      <c r="M11705" t="s">
        <v>29</v>
      </c>
      <c r="N11705">
        <v>28.128900000000002</v>
      </c>
      <c r="O11705">
        <v>-81.097800000000007</v>
      </c>
      <c r="P11705" t="s">
        <v>3613</v>
      </c>
      <c r="Q11705" s="3">
        <f>Table1[[#This Row],[Capacity (MW)]]*0.395*8760*10^-6</f>
        <v>0.68165940000000003</v>
      </c>
      <c r="R11705" s="3" cm="1">
        <f t="array" ref="R11705">AVERAGE(VLOOKUP(_xlfn.TEXTSPLIT(Table1[[#This Row],[Fuel (no space after comma)]], ","), FuelList_Final_EF!$A$2:$B$65, 2, FALSE))</f>
        <v>65.583341148886291</v>
      </c>
      <c r="S11705" s="3">
        <f>Table1[[#This Row],[Generation (TWh)]]*10^9*VLOOKUP(Table1[[#This Row],[Turbine/Engine Technology]],Technology_HR!$A$2:$B$11,2,FALSE)*10^-6</f>
        <v>7505069.9939999999</v>
      </c>
      <c r="T11705" s="5">
        <f>Table1[[#This Row],[Fuel Consumption (mmBtu)]]*Table1[[#This Row],[Emission Factor (kg CO2/ mmBtu)]]*10^3</f>
        <v>492207565762.77197</v>
      </c>
      <c r="U11705" s="3">
        <f>Table1[[#This Row],[Emissions (g CO2)]]/(Table1[[#This Row],[Generation (TWh)]]*10^9)</f>
        <v>722.072586049238</v>
      </c>
    </row>
    <row r="11706" spans="1:21" x14ac:dyDescent="0.35">
      <c r="A11706" t="s">
        <v>2798</v>
      </c>
      <c r="B11706" t="s">
        <v>3243</v>
      </c>
      <c r="C11706" t="str">
        <f>SUBSTITUTE(Table1[[#This Row],[Fuel]],", ",",")</f>
        <v>fossil gas: natural gas,fossil liquids: fuel oil</v>
      </c>
      <c r="D11706" t="s">
        <v>3239</v>
      </c>
      <c r="E11706" t="s">
        <v>3275</v>
      </c>
      <c r="H11706" t="s">
        <v>3436</v>
      </c>
      <c r="I11706">
        <v>197</v>
      </c>
      <c r="J11706" t="s">
        <v>3448</v>
      </c>
      <c r="K11706">
        <v>2002</v>
      </c>
      <c r="L11706" t="s">
        <v>29</v>
      </c>
      <c r="M11706" t="s">
        <v>29</v>
      </c>
      <c r="N11706">
        <v>28.128900000000002</v>
      </c>
      <c r="O11706">
        <v>-81.097800000000007</v>
      </c>
      <c r="P11706" t="s">
        <v>3613</v>
      </c>
      <c r="Q11706" s="3">
        <f>Table1[[#This Row],[Capacity (MW)]]*0.395*8760*10^-6</f>
        <v>0.68165940000000003</v>
      </c>
      <c r="R11706" s="3" cm="1">
        <f t="array" ref="R11706">AVERAGE(VLOOKUP(_xlfn.TEXTSPLIT(Table1[[#This Row],[Fuel (no space after comma)]], ","), FuelList_Final_EF!$A$2:$B$65, 2, FALSE))</f>
        <v>65.583341148886291</v>
      </c>
      <c r="S11706" s="3">
        <f>Table1[[#This Row],[Generation (TWh)]]*10^9*VLOOKUP(Table1[[#This Row],[Turbine/Engine Technology]],Technology_HR!$A$2:$B$11,2,FALSE)*10^-6</f>
        <v>7505069.9939999999</v>
      </c>
      <c r="T11706" s="5">
        <f>Table1[[#This Row],[Fuel Consumption (mmBtu)]]*Table1[[#This Row],[Emission Factor (kg CO2/ mmBtu)]]*10^3</f>
        <v>492207565762.77197</v>
      </c>
      <c r="U11706" s="3">
        <f>Table1[[#This Row],[Emissions (g CO2)]]/(Table1[[#This Row],[Generation (TWh)]]*10^9)</f>
        <v>722.072586049238</v>
      </c>
    </row>
    <row r="11707" spans="1:21" x14ac:dyDescent="0.35">
      <c r="A11707" t="s">
        <v>2441</v>
      </c>
      <c r="B11707" t="s">
        <v>3239</v>
      </c>
      <c r="C11707" t="str">
        <f>SUBSTITUTE(Table1[[#This Row],[Fuel]],", ",",")</f>
        <v>fossil gas: natural gas</v>
      </c>
      <c r="D11707" t="s">
        <v>3239</v>
      </c>
      <c r="H11707" t="s">
        <v>3438</v>
      </c>
      <c r="I11707">
        <v>644</v>
      </c>
      <c r="J11707" t="s">
        <v>3446</v>
      </c>
      <c r="K11707">
        <v>2004</v>
      </c>
      <c r="L11707" t="s">
        <v>29</v>
      </c>
      <c r="M11707" t="s">
        <v>29</v>
      </c>
      <c r="N11707">
        <v>28.052499999999998</v>
      </c>
      <c r="O11707">
        <v>-81.808300000000003</v>
      </c>
      <c r="P11707" t="s">
        <v>3613</v>
      </c>
      <c r="Q11707" s="3">
        <f>Table1[[#This Row],[Capacity (MW)]]*0.395*8760*10^-6</f>
        <v>2.2283688000000001</v>
      </c>
      <c r="R11707" s="3" cm="1">
        <f t="array" ref="R11707">AVERAGE(VLOOKUP(_xlfn.TEXTSPLIT(Table1[[#This Row],[Fuel (no space after comma)]], ","), FuelList_Final_EF!$A$2:$B$65, 2, FALSE))</f>
        <v>53.06</v>
      </c>
      <c r="S11707" s="3">
        <f>Table1[[#This Row],[Generation (TWh)]]*10^9*VLOOKUP(Table1[[#This Row],[Turbine/Engine Technology]],Technology_HR!$A$2:$B$11,2,FALSE)*10^-6</f>
        <v>16821956.071199998</v>
      </c>
      <c r="T11707" s="5">
        <f>Table1[[#This Row],[Fuel Consumption (mmBtu)]]*Table1[[#This Row],[Emission Factor (kg CO2/ mmBtu)]]*10^3</f>
        <v>892572989137.87195</v>
      </c>
      <c r="U11707" s="3">
        <f>Table1[[#This Row],[Emissions (g CO2)]]/(Table1[[#This Row],[Generation (TWh)]]*10^9)</f>
        <v>400.54993999999999</v>
      </c>
    </row>
    <row r="11708" spans="1:21" x14ac:dyDescent="0.35">
      <c r="A11708" t="s">
        <v>2944</v>
      </c>
      <c r="B11708" t="s">
        <v>3243</v>
      </c>
      <c r="C11708" t="str">
        <f>SUBSTITUTE(Table1[[#This Row],[Fuel]],", ",",")</f>
        <v>fossil gas: natural gas,fossil liquids: fuel oil</v>
      </c>
      <c r="D11708" t="s">
        <v>3239</v>
      </c>
      <c r="E11708" t="s">
        <v>3275</v>
      </c>
      <c r="H11708" t="s">
        <v>3440</v>
      </c>
      <c r="I11708">
        <v>902</v>
      </c>
      <c r="J11708" t="s">
        <v>3446</v>
      </c>
      <c r="K11708">
        <v>1975</v>
      </c>
      <c r="L11708" t="s">
        <v>29</v>
      </c>
      <c r="M11708" t="s">
        <v>29</v>
      </c>
      <c r="N11708">
        <v>43.458599999999997</v>
      </c>
      <c r="O11708">
        <v>-76.531899999999993</v>
      </c>
      <c r="P11708" t="s">
        <v>3613</v>
      </c>
      <c r="Q11708" s="3">
        <f>Table1[[#This Row],[Capacity (MW)]]*0.395*8760*10^-6</f>
        <v>3.1211004000000004</v>
      </c>
      <c r="R11708" s="3" cm="1">
        <f t="array" ref="R11708">AVERAGE(VLOOKUP(_xlfn.TEXTSPLIT(Table1[[#This Row],[Fuel (no space after comma)]], ","), FuelList_Final_EF!$A$2:$B$65, 2, FALSE))</f>
        <v>65.583341148886291</v>
      </c>
      <c r="S11708" s="3">
        <f>Table1[[#This Row],[Generation (TWh)]]*10^9*VLOOKUP(Table1[[#This Row],[Turbine/Engine Technology]],Technology_HR!$A$2:$B$11,2,FALSE)*10^-6</f>
        <v>32100517.614000004</v>
      </c>
      <c r="T11708" s="5">
        <f>Table1[[#This Row],[Fuel Consumption (mmBtu)]]*Table1[[#This Row],[Emission Factor (kg CO2/ mmBtu)]]*10^3</f>
        <v>2105259197734.7957</v>
      </c>
      <c r="U11708" s="3">
        <f>Table1[[#This Row],[Emissions (g CO2)]]/(Table1[[#This Row],[Generation (TWh)]]*10^9)</f>
        <v>674.52466371629544</v>
      </c>
    </row>
    <row r="11709" spans="1:21" x14ac:dyDescent="0.35">
      <c r="A11709" t="s">
        <v>2944</v>
      </c>
      <c r="B11709" t="s">
        <v>3243</v>
      </c>
      <c r="C11709" t="str">
        <f>SUBSTITUTE(Table1[[#This Row],[Fuel]],", ",",")</f>
        <v>fossil gas: natural gas,fossil liquids: fuel oil</v>
      </c>
      <c r="D11709" t="s">
        <v>3239</v>
      </c>
      <c r="E11709" t="s">
        <v>3275</v>
      </c>
      <c r="H11709" t="s">
        <v>3440</v>
      </c>
      <c r="I11709">
        <v>902</v>
      </c>
      <c r="J11709" t="s">
        <v>3446</v>
      </c>
      <c r="K11709">
        <v>1979</v>
      </c>
      <c r="L11709" t="s">
        <v>29</v>
      </c>
      <c r="M11709" t="s">
        <v>29</v>
      </c>
      <c r="N11709">
        <v>43.458599999999997</v>
      </c>
      <c r="O11709">
        <v>-76.531899999999993</v>
      </c>
      <c r="P11709" t="s">
        <v>3613</v>
      </c>
      <c r="Q11709" s="3">
        <f>Table1[[#This Row],[Capacity (MW)]]*0.395*8760*10^-6</f>
        <v>3.1211004000000004</v>
      </c>
      <c r="R11709" s="3" cm="1">
        <f t="array" ref="R11709">AVERAGE(VLOOKUP(_xlfn.TEXTSPLIT(Table1[[#This Row],[Fuel (no space after comma)]], ","), FuelList_Final_EF!$A$2:$B$65, 2, FALSE))</f>
        <v>65.583341148886291</v>
      </c>
      <c r="S11709" s="3">
        <f>Table1[[#This Row],[Generation (TWh)]]*10^9*VLOOKUP(Table1[[#This Row],[Turbine/Engine Technology]],Technology_HR!$A$2:$B$11,2,FALSE)*10^-6</f>
        <v>32100517.614000004</v>
      </c>
      <c r="T11709" s="5">
        <f>Table1[[#This Row],[Fuel Consumption (mmBtu)]]*Table1[[#This Row],[Emission Factor (kg CO2/ mmBtu)]]*10^3</f>
        <v>2105259197734.7957</v>
      </c>
      <c r="U11709" s="3">
        <f>Table1[[#This Row],[Emissions (g CO2)]]/(Table1[[#This Row],[Generation (TWh)]]*10^9)</f>
        <v>674.52466371629544</v>
      </c>
    </row>
    <row r="11710" spans="1:21" x14ac:dyDescent="0.35">
      <c r="A11710" t="s">
        <v>2945</v>
      </c>
      <c r="B11710" t="s">
        <v>3239</v>
      </c>
      <c r="C11710" t="str">
        <f>SUBSTITUTE(Table1[[#This Row],[Fuel]],", ",",")</f>
        <v>fossil gas: natural gas</v>
      </c>
      <c r="D11710" t="s">
        <v>3239</v>
      </c>
      <c r="H11710" t="s">
        <v>3438</v>
      </c>
      <c r="I11710">
        <v>689</v>
      </c>
      <c r="J11710" t="s">
        <v>3446</v>
      </c>
      <c r="K11710">
        <v>2009</v>
      </c>
      <c r="L11710" t="s">
        <v>29</v>
      </c>
      <c r="M11710" t="s">
        <v>29</v>
      </c>
      <c r="N11710">
        <v>32.581480999999997</v>
      </c>
      <c r="O11710">
        <v>-116.91500000000001</v>
      </c>
      <c r="P11710" t="s">
        <v>3613</v>
      </c>
      <c r="Q11710" s="3">
        <f>Table1[[#This Row],[Capacity (MW)]]*0.395*8760*10^-6</f>
        <v>2.3840778</v>
      </c>
      <c r="R11710" s="3" cm="1">
        <f t="array" ref="R11710">AVERAGE(VLOOKUP(_xlfn.TEXTSPLIT(Table1[[#This Row],[Fuel (no space after comma)]], ","), FuelList_Final_EF!$A$2:$B$65, 2, FALSE))</f>
        <v>53.06</v>
      </c>
      <c r="S11710" s="3">
        <f>Table1[[#This Row],[Generation (TWh)]]*10^9*VLOOKUP(Table1[[#This Row],[Turbine/Engine Technology]],Technology_HR!$A$2:$B$11,2,FALSE)*10^-6</f>
        <v>17997403.312199999</v>
      </c>
      <c r="T11710" s="5">
        <f>Table1[[#This Row],[Fuel Consumption (mmBtu)]]*Table1[[#This Row],[Emission Factor (kg CO2/ mmBtu)]]*10^3</f>
        <v>954942219745.33203</v>
      </c>
      <c r="U11710" s="3">
        <f>Table1[[#This Row],[Emissions (g CO2)]]/(Table1[[#This Row],[Generation (TWh)]]*10^9)</f>
        <v>400.54993999999999</v>
      </c>
    </row>
    <row r="11711" spans="1:21" x14ac:dyDescent="0.35">
      <c r="A11711" t="s">
        <v>2784</v>
      </c>
      <c r="B11711" t="s">
        <v>3239</v>
      </c>
      <c r="C11711" t="str">
        <f>SUBSTITUTE(Table1[[#This Row],[Fuel]],", ",",")</f>
        <v>fossil gas: natural gas</v>
      </c>
      <c r="D11711" t="s">
        <v>3239</v>
      </c>
      <c r="H11711" t="s">
        <v>3438</v>
      </c>
      <c r="I11711">
        <v>301</v>
      </c>
      <c r="J11711" t="s">
        <v>3446</v>
      </c>
      <c r="K11711">
        <v>2002</v>
      </c>
      <c r="L11711" t="s">
        <v>29</v>
      </c>
      <c r="M11711" t="s">
        <v>29</v>
      </c>
      <c r="N11711">
        <v>32.706099999999999</v>
      </c>
      <c r="O11711">
        <v>-92.068299999999994</v>
      </c>
      <c r="P11711" t="s">
        <v>3613</v>
      </c>
      <c r="Q11711" s="3">
        <f>Table1[[#This Row],[Capacity (MW)]]*0.395*8760*10^-6</f>
        <v>1.0415202000000001</v>
      </c>
      <c r="R11711" s="3" cm="1">
        <f t="array" ref="R11711">AVERAGE(VLOOKUP(_xlfn.TEXTSPLIT(Table1[[#This Row],[Fuel (no space after comma)]], ","), FuelList_Final_EF!$A$2:$B$65, 2, FALSE))</f>
        <v>53.06</v>
      </c>
      <c r="S11711" s="3">
        <f>Table1[[#This Row],[Generation (TWh)]]*10^9*VLOOKUP(Table1[[#This Row],[Turbine/Engine Technology]],Technology_HR!$A$2:$B$11,2,FALSE)*10^-6</f>
        <v>7862435.9898000006</v>
      </c>
      <c r="T11711" s="5">
        <f>Table1[[#This Row],[Fuel Consumption (mmBtu)]]*Table1[[#This Row],[Emission Factor (kg CO2/ mmBtu)]]*10^3</f>
        <v>417180853618.78809</v>
      </c>
      <c r="U11711" s="3">
        <f>Table1[[#This Row],[Emissions (g CO2)]]/(Table1[[#This Row],[Generation (TWh)]]*10^9)</f>
        <v>400.54994000000005</v>
      </c>
    </row>
    <row r="11712" spans="1:21" x14ac:dyDescent="0.35">
      <c r="A11712" t="s">
        <v>2784</v>
      </c>
      <c r="B11712" t="s">
        <v>3239</v>
      </c>
      <c r="C11712" t="str">
        <f>SUBSTITUTE(Table1[[#This Row],[Fuel]],", ",",")</f>
        <v>fossil gas: natural gas</v>
      </c>
      <c r="D11712" t="s">
        <v>3239</v>
      </c>
      <c r="H11712" t="s">
        <v>3438</v>
      </c>
      <c r="I11712">
        <v>301</v>
      </c>
      <c r="J11712" t="s">
        <v>3446</v>
      </c>
      <c r="K11712">
        <v>2002</v>
      </c>
      <c r="L11712" t="s">
        <v>29</v>
      </c>
      <c r="M11712" t="s">
        <v>29</v>
      </c>
      <c r="N11712">
        <v>32.706099999999999</v>
      </c>
      <c r="O11712">
        <v>-92.068299999999994</v>
      </c>
      <c r="P11712" t="s">
        <v>3613</v>
      </c>
      <c r="Q11712" s="3">
        <f>Table1[[#This Row],[Capacity (MW)]]*0.395*8760*10^-6</f>
        <v>1.0415202000000001</v>
      </c>
      <c r="R11712" s="3" cm="1">
        <f t="array" ref="R11712">AVERAGE(VLOOKUP(_xlfn.TEXTSPLIT(Table1[[#This Row],[Fuel (no space after comma)]], ","), FuelList_Final_EF!$A$2:$B$65, 2, FALSE))</f>
        <v>53.06</v>
      </c>
      <c r="S11712" s="3">
        <f>Table1[[#This Row],[Generation (TWh)]]*10^9*VLOOKUP(Table1[[#This Row],[Turbine/Engine Technology]],Technology_HR!$A$2:$B$11,2,FALSE)*10^-6</f>
        <v>7862435.9898000006</v>
      </c>
      <c r="T11712" s="5">
        <f>Table1[[#This Row],[Fuel Consumption (mmBtu)]]*Table1[[#This Row],[Emission Factor (kg CO2/ mmBtu)]]*10^3</f>
        <v>417180853618.78809</v>
      </c>
      <c r="U11712" s="3">
        <f>Table1[[#This Row],[Emissions (g CO2)]]/(Table1[[#This Row],[Generation (TWh)]]*10^9)</f>
        <v>400.54994000000005</v>
      </c>
    </row>
    <row r="11713" spans="1:21" x14ac:dyDescent="0.35">
      <c r="A11713" t="s">
        <v>2487</v>
      </c>
      <c r="B11713" t="s">
        <v>3239</v>
      </c>
      <c r="C11713" t="str">
        <f>SUBSTITUTE(Table1[[#This Row],[Fuel]],", ",",")</f>
        <v>fossil gas: natural gas</v>
      </c>
      <c r="D11713" t="s">
        <v>3239</v>
      </c>
      <c r="H11713" t="s">
        <v>3438</v>
      </c>
      <c r="I11713">
        <v>301</v>
      </c>
      <c r="J11713" t="s">
        <v>3446</v>
      </c>
      <c r="K11713">
        <v>2002</v>
      </c>
      <c r="L11713" t="s">
        <v>29</v>
      </c>
      <c r="M11713" t="s">
        <v>29</v>
      </c>
      <c r="N11713">
        <v>32.706099999999999</v>
      </c>
      <c r="O11713">
        <v>-92.068299999999994</v>
      </c>
      <c r="P11713" t="s">
        <v>3613</v>
      </c>
      <c r="Q11713" s="3">
        <f>Table1[[#This Row],[Capacity (MW)]]*0.395*8760*10^-6</f>
        <v>1.0415202000000001</v>
      </c>
      <c r="R11713" s="3" cm="1">
        <f t="array" ref="R11713">AVERAGE(VLOOKUP(_xlfn.TEXTSPLIT(Table1[[#This Row],[Fuel (no space after comma)]], ","), FuelList_Final_EF!$A$2:$B$65, 2, FALSE))</f>
        <v>53.06</v>
      </c>
      <c r="S11713" s="3">
        <f>Table1[[#This Row],[Generation (TWh)]]*10^9*VLOOKUP(Table1[[#This Row],[Turbine/Engine Technology]],Technology_HR!$A$2:$B$11,2,FALSE)*10^-6</f>
        <v>7862435.9898000006</v>
      </c>
      <c r="T11713" s="5">
        <f>Table1[[#This Row],[Fuel Consumption (mmBtu)]]*Table1[[#This Row],[Emission Factor (kg CO2/ mmBtu)]]*10^3</f>
        <v>417180853618.78809</v>
      </c>
      <c r="U11713" s="3">
        <f>Table1[[#This Row],[Emissions (g CO2)]]/(Table1[[#This Row],[Generation (TWh)]]*10^9)</f>
        <v>400.54994000000005</v>
      </c>
    </row>
    <row r="11714" spans="1:21" x14ac:dyDescent="0.35">
      <c r="A11714" t="s">
        <v>2946</v>
      </c>
      <c r="B11714" t="s">
        <v>3239</v>
      </c>
      <c r="C11714" t="str">
        <f>SUBSTITUTE(Table1[[#This Row],[Fuel]],", ",",")</f>
        <v>fossil gas: natural gas</v>
      </c>
      <c r="D11714" t="s">
        <v>3239</v>
      </c>
      <c r="H11714" t="s">
        <v>3436</v>
      </c>
      <c r="I11714">
        <v>50</v>
      </c>
      <c r="J11714" t="s">
        <v>3446</v>
      </c>
      <c r="K11714">
        <v>1989</v>
      </c>
      <c r="L11714" t="s">
        <v>29</v>
      </c>
      <c r="M11714" t="s">
        <v>29</v>
      </c>
      <c r="N11714">
        <v>34.209216499999997</v>
      </c>
      <c r="O11714">
        <v>-119.1372806</v>
      </c>
      <c r="P11714" t="s">
        <v>3613</v>
      </c>
      <c r="Q11714" s="3">
        <f>Table1[[#This Row],[Capacity (MW)]]*0.395*8760*10^-6</f>
        <v>0.17301</v>
      </c>
      <c r="R11714" s="3" cm="1">
        <f t="array" ref="R11714">AVERAGE(VLOOKUP(_xlfn.TEXTSPLIT(Table1[[#This Row],[Fuel (no space after comma)]], ","), FuelList_Final_EF!$A$2:$B$65, 2, FALSE))</f>
        <v>53.06</v>
      </c>
      <c r="S11714" s="3">
        <f>Table1[[#This Row],[Generation (TWh)]]*10^9*VLOOKUP(Table1[[#This Row],[Turbine/Engine Technology]],Technology_HR!$A$2:$B$11,2,FALSE)*10^-6</f>
        <v>1904840.0999999999</v>
      </c>
      <c r="T11714" s="5">
        <f>Table1[[#This Row],[Fuel Consumption (mmBtu)]]*Table1[[#This Row],[Emission Factor (kg CO2/ mmBtu)]]*10^3</f>
        <v>101070815706</v>
      </c>
      <c r="U11714" s="3">
        <f>Table1[[#This Row],[Emissions (g CO2)]]/(Table1[[#This Row],[Generation (TWh)]]*10^9)</f>
        <v>584.19060000000002</v>
      </c>
    </row>
    <row r="11715" spans="1:21" x14ac:dyDescent="0.35">
      <c r="A11715" t="s">
        <v>2545</v>
      </c>
      <c r="B11715" t="s">
        <v>3297</v>
      </c>
      <c r="C11715" t="str">
        <f>SUBSTITUTE(Table1[[#This Row],[Fuel]],", ",",")</f>
        <v>fossil gas: natural gas,fossil gas: unknown</v>
      </c>
      <c r="D11715" t="s">
        <v>3239</v>
      </c>
      <c r="E11715" t="s">
        <v>3245</v>
      </c>
      <c r="H11715" t="s">
        <v>3438</v>
      </c>
      <c r="I11715">
        <v>249</v>
      </c>
      <c r="J11715" t="s">
        <v>3446</v>
      </c>
      <c r="K11715">
        <v>1994</v>
      </c>
      <c r="L11715" t="s">
        <v>29</v>
      </c>
      <c r="M11715" t="s">
        <v>29</v>
      </c>
      <c r="N11715">
        <v>28.9802</v>
      </c>
      <c r="O11715">
        <v>-95.341999999999999</v>
      </c>
      <c r="P11715" t="s">
        <v>3613</v>
      </c>
      <c r="Q11715" s="3">
        <f>Table1[[#This Row],[Capacity (MW)]]*0.395*8760*10^-6</f>
        <v>0.86158979999999996</v>
      </c>
      <c r="R11715" s="3" cm="1">
        <f t="array" ref="R11715">AVERAGE(VLOOKUP(_xlfn.TEXTSPLIT(Table1[[#This Row],[Fuel (no space after comma)]], ","), FuelList_Final_EF!$A$2:$B$65, 2, FALSE))</f>
        <v>56.689581971533997</v>
      </c>
      <c r="S11715" s="3">
        <f>Table1[[#This Row],[Generation (TWh)]]*10^9*VLOOKUP(Table1[[#This Row],[Turbine/Engine Technology]],Technology_HR!$A$2:$B$11,2,FALSE)*10^-6</f>
        <v>6504141.4002</v>
      </c>
      <c r="T11715" s="5">
        <f>Table1[[#This Row],[Fuel Consumption (mmBtu)]]*Table1[[#This Row],[Emission Factor (kg CO2/ mmBtu)]]*10^3</f>
        <v>368717057061.08582</v>
      </c>
      <c r="U11715" s="3">
        <f>Table1[[#This Row],[Emissions (g CO2)]]/(Table1[[#This Row],[Generation (TWh)]]*10^9)</f>
        <v>427.94965430311015</v>
      </c>
    </row>
    <row r="11716" spans="1:21" x14ac:dyDescent="0.35">
      <c r="A11716" t="s">
        <v>2947</v>
      </c>
      <c r="B11716" t="s">
        <v>3297</v>
      </c>
      <c r="C11716" t="str">
        <f>SUBSTITUTE(Table1[[#This Row],[Fuel]],", ",",")</f>
        <v>fossil gas: natural gas,fossil gas: unknown</v>
      </c>
      <c r="D11716" t="s">
        <v>3239</v>
      </c>
      <c r="E11716" t="s">
        <v>3245</v>
      </c>
      <c r="H11716" t="s">
        <v>3438</v>
      </c>
      <c r="I11716">
        <v>184.26</v>
      </c>
      <c r="J11716" t="s">
        <v>3446</v>
      </c>
      <c r="K11716">
        <v>1994</v>
      </c>
      <c r="L11716" t="s">
        <v>29</v>
      </c>
      <c r="M11716" t="s">
        <v>29</v>
      </c>
      <c r="N11716">
        <v>28.9802</v>
      </c>
      <c r="O11716">
        <v>-95.341999999999999</v>
      </c>
      <c r="P11716" t="s">
        <v>3613</v>
      </c>
      <c r="Q11716" s="3">
        <f>Table1[[#This Row],[Capacity (MW)]]*0.395*8760*10^-6</f>
        <v>0.63757645200000002</v>
      </c>
      <c r="R11716" s="3" cm="1">
        <f t="array" ref="R11716">AVERAGE(VLOOKUP(_xlfn.TEXTSPLIT(Table1[[#This Row],[Fuel (no space after comma)]], ","), FuelList_Final_EF!$A$2:$B$65, 2, FALSE))</f>
        <v>56.689581971533997</v>
      </c>
      <c r="S11716" s="3">
        <f>Table1[[#This Row],[Generation (TWh)]]*10^9*VLOOKUP(Table1[[#This Row],[Turbine/Engine Technology]],Technology_HR!$A$2:$B$11,2,FALSE)*10^-6</f>
        <v>4813064.6361480001</v>
      </c>
      <c r="T11716" s="5">
        <f>Table1[[#This Row],[Fuel Consumption (mmBtu)]]*Table1[[#This Row],[Emission Factor (kg CO2/ mmBtu)]]*10^3</f>
        <v>272850622225.20352</v>
      </c>
      <c r="U11716" s="3">
        <f>Table1[[#This Row],[Emissions (g CO2)]]/(Table1[[#This Row],[Generation (TWh)]]*10^9)</f>
        <v>427.94965430311021</v>
      </c>
    </row>
    <row r="11717" spans="1:21" x14ac:dyDescent="0.35">
      <c r="A11717" t="s">
        <v>418</v>
      </c>
      <c r="B11717" t="s">
        <v>3297</v>
      </c>
      <c r="C11717" t="str">
        <f>SUBSTITUTE(Table1[[#This Row],[Fuel]],", ",",")</f>
        <v>fossil gas: natural gas,fossil gas: unknown</v>
      </c>
      <c r="D11717" t="s">
        <v>3239</v>
      </c>
      <c r="E11717" t="s">
        <v>3245</v>
      </c>
      <c r="H11717" t="s">
        <v>3438</v>
      </c>
      <c r="I11717">
        <v>59.76</v>
      </c>
      <c r="J11717" t="s">
        <v>3446</v>
      </c>
      <c r="K11717">
        <v>1994</v>
      </c>
      <c r="L11717" t="s">
        <v>29</v>
      </c>
      <c r="M11717" t="s">
        <v>29</v>
      </c>
      <c r="N11717">
        <v>28.9802</v>
      </c>
      <c r="O11717">
        <v>-95.341999999999999</v>
      </c>
      <c r="P11717" t="s">
        <v>3613</v>
      </c>
      <c r="Q11717" s="3">
        <f>Table1[[#This Row],[Capacity (MW)]]*0.395*8760*10^-6</f>
        <v>0.20678155199999998</v>
      </c>
      <c r="R11717" s="3" cm="1">
        <f t="array" ref="R11717">AVERAGE(VLOOKUP(_xlfn.TEXTSPLIT(Table1[[#This Row],[Fuel (no space after comma)]], ","), FuelList_Final_EF!$A$2:$B$65, 2, FALSE))</f>
        <v>56.689581971533997</v>
      </c>
      <c r="S11717" s="3">
        <f>Table1[[#This Row],[Generation (TWh)]]*10^9*VLOOKUP(Table1[[#This Row],[Turbine/Engine Technology]],Technology_HR!$A$2:$B$11,2,FALSE)*10^-6</f>
        <v>1560993.9360479997</v>
      </c>
      <c r="T11717" s="5">
        <f>Table1[[#This Row],[Fuel Consumption (mmBtu)]]*Table1[[#This Row],[Emission Factor (kg CO2/ mmBtu)]]*10^3</f>
        <v>88492093694.660568</v>
      </c>
      <c r="U11717" s="3">
        <f>Table1[[#This Row],[Emissions (g CO2)]]/(Table1[[#This Row],[Generation (TWh)]]*10^9)</f>
        <v>427.94965430311009</v>
      </c>
    </row>
    <row r="11718" spans="1:21" x14ac:dyDescent="0.35">
      <c r="A11718" t="s">
        <v>2441</v>
      </c>
      <c r="B11718" t="s">
        <v>3243</v>
      </c>
      <c r="C11718" t="str">
        <f>SUBSTITUTE(Table1[[#This Row],[Fuel]],", ",",")</f>
        <v>fossil gas: natural gas,fossil liquids: fuel oil</v>
      </c>
      <c r="D11718" t="s">
        <v>3239</v>
      </c>
      <c r="E11718" t="s">
        <v>3275</v>
      </c>
      <c r="H11718" t="s">
        <v>3438</v>
      </c>
      <c r="I11718">
        <v>1254</v>
      </c>
      <c r="J11718" t="s">
        <v>3446</v>
      </c>
      <c r="K11718">
        <v>2009</v>
      </c>
      <c r="L11718" t="s">
        <v>29</v>
      </c>
      <c r="M11718" t="s">
        <v>29</v>
      </c>
      <c r="N11718">
        <v>27.859535000000001</v>
      </c>
      <c r="O11718">
        <v>-82.601759999999999</v>
      </c>
      <c r="P11718" t="s">
        <v>3613</v>
      </c>
      <c r="Q11718" s="3">
        <f>Table1[[#This Row],[Capacity (MW)]]*0.395*8760*10^-6</f>
        <v>4.3390908000000001</v>
      </c>
      <c r="R11718" s="3" cm="1">
        <f t="array" ref="R11718">AVERAGE(VLOOKUP(_xlfn.TEXTSPLIT(Table1[[#This Row],[Fuel (no space after comma)]], ","), FuelList_Final_EF!$A$2:$B$65, 2, FALSE))</f>
        <v>65.583341148886291</v>
      </c>
      <c r="S11718" s="3">
        <f>Table1[[#This Row],[Generation (TWh)]]*10^9*VLOOKUP(Table1[[#This Row],[Turbine/Engine Technology]],Technology_HR!$A$2:$B$11,2,FALSE)*10^-6</f>
        <v>32755796.449199997</v>
      </c>
      <c r="T11718" s="5">
        <f>Table1[[#This Row],[Fuel Consumption (mmBtu)]]*Table1[[#This Row],[Emission Factor (kg CO2/ mmBtu)]]*10^3</f>
        <v>2148234573131.3616</v>
      </c>
      <c r="U11718" s="3">
        <f>Table1[[#This Row],[Emissions (g CO2)]]/(Table1[[#This Row],[Generation (TWh)]]*10^9)</f>
        <v>495.08864233294253</v>
      </c>
    </row>
    <row r="11719" spans="1:21" x14ac:dyDescent="0.35">
      <c r="A11719" t="s">
        <v>2441</v>
      </c>
      <c r="B11719" t="s">
        <v>3275</v>
      </c>
      <c r="C11719" t="str">
        <f>SUBSTITUTE(Table1[[#This Row],[Fuel]],", ",",")</f>
        <v>fossil liquids: fuel oil</v>
      </c>
      <c r="D11719" t="s">
        <v>3275</v>
      </c>
      <c r="H11719" t="s">
        <v>3436</v>
      </c>
      <c r="I11719">
        <v>55.4</v>
      </c>
      <c r="J11719" t="s">
        <v>3446</v>
      </c>
      <c r="K11719">
        <v>1972</v>
      </c>
      <c r="L11719" t="s">
        <v>29</v>
      </c>
      <c r="M11719" t="s">
        <v>29</v>
      </c>
      <c r="N11719">
        <v>27.859535000000001</v>
      </c>
      <c r="O11719">
        <v>-82.601759000000001</v>
      </c>
      <c r="P11719" t="s">
        <v>3613</v>
      </c>
      <c r="Q11719" s="3">
        <f>Table1[[#This Row],[Capacity (MW)]]*0.395*8760*10^-6</f>
        <v>0.19169507999999999</v>
      </c>
      <c r="R11719" s="3" cm="1">
        <f t="array" ref="R11719">AVERAGE(VLOOKUP(_xlfn.TEXTSPLIT(Table1[[#This Row],[Fuel (no space after comma)]], ","), FuelList_Final_EF!$A$2:$B$65, 2, FALSE))</f>
        <v>78.106682297772565</v>
      </c>
      <c r="S11719" s="3">
        <f>Table1[[#This Row],[Generation (TWh)]]*10^9*VLOOKUP(Table1[[#This Row],[Turbine/Engine Technology]],Technology_HR!$A$2:$B$11,2,FALSE)*10^-6</f>
        <v>2110562.8308000001</v>
      </c>
      <c r="T11719" s="5">
        <f>Table1[[#This Row],[Fuel Consumption (mmBtu)]]*Table1[[#This Row],[Emission Factor (kg CO2/ mmBtu)]]*10^3</f>
        <v>164849060494.78314</v>
      </c>
      <c r="U11719" s="3">
        <f>Table1[[#This Row],[Emissions (g CO2)]]/(Table1[[#This Row],[Generation (TWh)]]*10^9)</f>
        <v>859.95457209847609</v>
      </c>
    </row>
    <row r="11720" spans="1:21" x14ac:dyDescent="0.35">
      <c r="A11720" t="s">
        <v>2441</v>
      </c>
      <c r="B11720" t="s">
        <v>3243</v>
      </c>
      <c r="C11720" t="str">
        <f>SUBSTITUTE(Table1[[#This Row],[Fuel]],", ",",")</f>
        <v>fossil gas: natural gas,fossil liquids: fuel oil</v>
      </c>
      <c r="D11720" t="s">
        <v>3239</v>
      </c>
      <c r="E11720" t="s">
        <v>3275</v>
      </c>
      <c r="H11720" t="s">
        <v>3436</v>
      </c>
      <c r="I11720">
        <v>55</v>
      </c>
      <c r="J11720" t="s">
        <v>3446</v>
      </c>
      <c r="K11720">
        <v>1972</v>
      </c>
      <c r="L11720" t="s">
        <v>29</v>
      </c>
      <c r="M11720" t="s">
        <v>29</v>
      </c>
      <c r="N11720">
        <v>27.859535000000001</v>
      </c>
      <c r="O11720">
        <v>-82.601759999999999</v>
      </c>
      <c r="P11720" t="s">
        <v>3613</v>
      </c>
      <c r="Q11720" s="3">
        <f>Table1[[#This Row],[Capacity (MW)]]*0.395*8760*10^-6</f>
        <v>0.19031099999999998</v>
      </c>
      <c r="R11720" s="3" cm="1">
        <f t="array" ref="R11720">AVERAGE(VLOOKUP(_xlfn.TEXTSPLIT(Table1[[#This Row],[Fuel (no space after comma)]], ","), FuelList_Final_EF!$A$2:$B$65, 2, FALSE))</f>
        <v>65.583341148886291</v>
      </c>
      <c r="S11720" s="3">
        <f>Table1[[#This Row],[Generation (TWh)]]*10^9*VLOOKUP(Table1[[#This Row],[Turbine/Engine Technology]],Technology_HR!$A$2:$B$11,2,FALSE)*10^-6</f>
        <v>2095324.1099999996</v>
      </c>
      <c r="T11720" s="5">
        <f>Table1[[#This Row],[Fuel Consumption (mmBtu)]]*Table1[[#This Row],[Emission Factor (kg CO2/ mmBtu)]]*10^3</f>
        <v>137418355923.61653</v>
      </c>
      <c r="U11720" s="3">
        <f>Table1[[#This Row],[Emissions (g CO2)]]/(Table1[[#This Row],[Generation (TWh)]]*10^9)</f>
        <v>722.07258604923811</v>
      </c>
    </row>
    <row r="11721" spans="1:21" x14ac:dyDescent="0.35">
      <c r="A11721" t="s">
        <v>2441</v>
      </c>
      <c r="B11721" t="s">
        <v>3275</v>
      </c>
      <c r="C11721" t="str">
        <f>SUBSTITUTE(Table1[[#This Row],[Fuel]],", ",",")</f>
        <v>fossil liquids: fuel oil</v>
      </c>
      <c r="D11721" t="s">
        <v>3275</v>
      </c>
      <c r="H11721" t="s">
        <v>3436</v>
      </c>
      <c r="I11721">
        <v>55.4</v>
      </c>
      <c r="J11721" t="s">
        <v>3446</v>
      </c>
      <c r="K11721">
        <v>1972</v>
      </c>
      <c r="L11721" t="s">
        <v>29</v>
      </c>
      <c r="M11721" t="s">
        <v>29</v>
      </c>
      <c r="N11721">
        <v>27.859535000000001</v>
      </c>
      <c r="O11721">
        <v>-82.601759000000001</v>
      </c>
      <c r="P11721" t="s">
        <v>3613</v>
      </c>
      <c r="Q11721" s="3">
        <f>Table1[[#This Row],[Capacity (MW)]]*0.395*8760*10^-6</f>
        <v>0.19169507999999999</v>
      </c>
      <c r="R11721" s="3" cm="1">
        <f t="array" ref="R11721">AVERAGE(VLOOKUP(_xlfn.TEXTSPLIT(Table1[[#This Row],[Fuel (no space after comma)]], ","), FuelList_Final_EF!$A$2:$B$65, 2, FALSE))</f>
        <v>78.106682297772565</v>
      </c>
      <c r="S11721" s="3">
        <f>Table1[[#This Row],[Generation (TWh)]]*10^9*VLOOKUP(Table1[[#This Row],[Turbine/Engine Technology]],Technology_HR!$A$2:$B$11,2,FALSE)*10^-6</f>
        <v>2110562.8308000001</v>
      </c>
      <c r="T11721" s="5">
        <f>Table1[[#This Row],[Fuel Consumption (mmBtu)]]*Table1[[#This Row],[Emission Factor (kg CO2/ mmBtu)]]*10^3</f>
        <v>164849060494.78314</v>
      </c>
      <c r="U11721" s="3">
        <f>Table1[[#This Row],[Emissions (g CO2)]]/(Table1[[#This Row],[Generation (TWh)]]*10^9)</f>
        <v>859.95457209847609</v>
      </c>
    </row>
    <row r="11722" spans="1:21" x14ac:dyDescent="0.35">
      <c r="A11722" t="s">
        <v>2441</v>
      </c>
      <c r="B11722" t="s">
        <v>3243</v>
      </c>
      <c r="C11722" t="str">
        <f>SUBSTITUTE(Table1[[#This Row],[Fuel]],", ",",")</f>
        <v>fossil gas: natural gas,fossil liquids: fuel oil</v>
      </c>
      <c r="D11722" t="s">
        <v>3239</v>
      </c>
      <c r="E11722" t="s">
        <v>3275</v>
      </c>
      <c r="H11722" t="s">
        <v>3436</v>
      </c>
      <c r="I11722">
        <v>55</v>
      </c>
      <c r="J11722" t="s">
        <v>3446</v>
      </c>
      <c r="K11722">
        <v>1972</v>
      </c>
      <c r="L11722" t="s">
        <v>29</v>
      </c>
      <c r="M11722" t="s">
        <v>29</v>
      </c>
      <c r="N11722">
        <v>27.859535000000001</v>
      </c>
      <c r="O11722">
        <v>-82.601759999999999</v>
      </c>
      <c r="P11722" t="s">
        <v>3613</v>
      </c>
      <c r="Q11722" s="3">
        <f>Table1[[#This Row],[Capacity (MW)]]*0.395*8760*10^-6</f>
        <v>0.19031099999999998</v>
      </c>
      <c r="R11722" s="3" cm="1">
        <f t="array" ref="R11722">AVERAGE(VLOOKUP(_xlfn.TEXTSPLIT(Table1[[#This Row],[Fuel (no space after comma)]], ","), FuelList_Final_EF!$A$2:$B$65, 2, FALSE))</f>
        <v>65.583341148886291</v>
      </c>
      <c r="S11722" s="3">
        <f>Table1[[#This Row],[Generation (TWh)]]*10^9*VLOOKUP(Table1[[#This Row],[Turbine/Engine Technology]],Technology_HR!$A$2:$B$11,2,FALSE)*10^-6</f>
        <v>2095324.1099999996</v>
      </c>
      <c r="T11722" s="5">
        <f>Table1[[#This Row],[Fuel Consumption (mmBtu)]]*Table1[[#This Row],[Emission Factor (kg CO2/ mmBtu)]]*10^3</f>
        <v>137418355923.61653</v>
      </c>
      <c r="U11722" s="3">
        <f>Table1[[#This Row],[Emissions (g CO2)]]/(Table1[[#This Row],[Generation (TWh)]]*10^9)</f>
        <v>722.07258604923811</v>
      </c>
    </row>
    <row r="11723" spans="1:21" x14ac:dyDescent="0.35">
      <c r="A11723" t="s">
        <v>2551</v>
      </c>
      <c r="B11723" t="s">
        <v>3239</v>
      </c>
      <c r="C11723" t="str">
        <f>SUBSTITUTE(Table1[[#This Row],[Fuel]],", ",",")</f>
        <v>fossil gas: natural gas</v>
      </c>
      <c r="D11723" t="s">
        <v>3239</v>
      </c>
      <c r="H11723" t="s">
        <v>3436</v>
      </c>
      <c r="I11723">
        <v>83.66</v>
      </c>
      <c r="J11723" t="s">
        <v>3446</v>
      </c>
      <c r="K11723">
        <v>2001</v>
      </c>
      <c r="L11723" t="s">
        <v>29</v>
      </c>
      <c r="M11723" t="s">
        <v>29</v>
      </c>
      <c r="N11723">
        <v>38.223591999999996</v>
      </c>
      <c r="O11723">
        <v>-85.841700000000003</v>
      </c>
      <c r="P11723" t="s">
        <v>3613</v>
      </c>
      <c r="Q11723" s="3">
        <f>Table1[[#This Row],[Capacity (MW)]]*0.395*8760*10^-6</f>
        <v>0.28948033200000006</v>
      </c>
      <c r="R11723" s="3" cm="1">
        <f t="array" ref="R11723">AVERAGE(VLOOKUP(_xlfn.TEXTSPLIT(Table1[[#This Row],[Fuel (no space after comma)]], ","), FuelList_Final_EF!$A$2:$B$65, 2, FALSE))</f>
        <v>53.06</v>
      </c>
      <c r="S11723" s="3">
        <f>Table1[[#This Row],[Generation (TWh)]]*10^9*VLOOKUP(Table1[[#This Row],[Turbine/Engine Technology]],Technology_HR!$A$2:$B$11,2,FALSE)*10^-6</f>
        <v>3187178.4553200002</v>
      </c>
      <c r="T11723" s="5">
        <f>Table1[[#This Row],[Fuel Consumption (mmBtu)]]*Table1[[#This Row],[Emission Factor (kg CO2/ mmBtu)]]*10^3</f>
        <v>169111688839.27921</v>
      </c>
      <c r="U11723" s="3">
        <f>Table1[[#This Row],[Emissions (g CO2)]]/(Table1[[#This Row],[Generation (TWh)]]*10^9)</f>
        <v>584.1905999999999</v>
      </c>
    </row>
    <row r="11724" spans="1:21" x14ac:dyDescent="0.35">
      <c r="A11724" t="s">
        <v>2552</v>
      </c>
      <c r="B11724" t="s">
        <v>3239</v>
      </c>
      <c r="C11724" t="str">
        <f>SUBSTITUTE(Table1[[#This Row],[Fuel]],", ",",")</f>
        <v>fossil gas: natural gas</v>
      </c>
      <c r="D11724" t="s">
        <v>3239</v>
      </c>
      <c r="H11724" t="s">
        <v>3436</v>
      </c>
      <c r="I11724">
        <v>94.34</v>
      </c>
      <c r="J11724" t="s">
        <v>3446</v>
      </c>
      <c r="K11724">
        <v>2001</v>
      </c>
      <c r="L11724" t="s">
        <v>29</v>
      </c>
      <c r="M11724" t="s">
        <v>29</v>
      </c>
      <c r="N11724">
        <v>38.223591999999996</v>
      </c>
      <c r="O11724">
        <v>-85.841700000000003</v>
      </c>
      <c r="P11724" t="s">
        <v>3613</v>
      </c>
      <c r="Q11724" s="3">
        <f>Table1[[#This Row],[Capacity (MW)]]*0.395*8760*10^-6</f>
        <v>0.326435268</v>
      </c>
      <c r="R11724" s="3" cm="1">
        <f t="array" ref="R11724">AVERAGE(VLOOKUP(_xlfn.TEXTSPLIT(Table1[[#This Row],[Fuel (no space after comma)]], ","), FuelList_Final_EF!$A$2:$B$65, 2, FALSE))</f>
        <v>53.06</v>
      </c>
      <c r="S11724" s="3">
        <f>Table1[[#This Row],[Generation (TWh)]]*10^9*VLOOKUP(Table1[[#This Row],[Turbine/Engine Technology]],Technology_HR!$A$2:$B$11,2,FALSE)*10^-6</f>
        <v>3594052.3006799999</v>
      </c>
      <c r="T11724" s="5">
        <f>Table1[[#This Row],[Fuel Consumption (mmBtu)]]*Table1[[#This Row],[Emission Factor (kg CO2/ mmBtu)]]*10^3</f>
        <v>190700415074.08078</v>
      </c>
      <c r="U11724" s="3">
        <f>Table1[[#This Row],[Emissions (g CO2)]]/(Table1[[#This Row],[Generation (TWh)]]*10^9)</f>
        <v>584.1905999999999</v>
      </c>
    </row>
    <row r="11725" spans="1:21" x14ac:dyDescent="0.35">
      <c r="A11725" t="s">
        <v>2948</v>
      </c>
      <c r="B11725" t="s">
        <v>3239</v>
      </c>
      <c r="C11725" t="str">
        <f>SUBSTITUTE(Table1[[#This Row],[Fuel]],", ",",")</f>
        <v>fossil gas: natural gas</v>
      </c>
      <c r="D11725" t="s">
        <v>3239</v>
      </c>
      <c r="H11725" t="s">
        <v>3436</v>
      </c>
      <c r="I11725">
        <v>50</v>
      </c>
      <c r="J11725" t="s">
        <v>3452</v>
      </c>
      <c r="K11725" t="s">
        <v>29</v>
      </c>
      <c r="L11725" t="s">
        <v>29</v>
      </c>
      <c r="M11725" t="s">
        <v>29</v>
      </c>
      <c r="N11725">
        <v>31.822500000000002</v>
      </c>
      <c r="O11725">
        <v>-95.514660000000006</v>
      </c>
      <c r="P11725" t="s">
        <v>3613</v>
      </c>
      <c r="Q11725" s="3">
        <f>Table1[[#This Row],[Capacity (MW)]]*0.395*8760*10^-6</f>
        <v>0.17301</v>
      </c>
      <c r="R11725" s="3" cm="1">
        <f t="array" ref="R11725">AVERAGE(VLOOKUP(_xlfn.TEXTSPLIT(Table1[[#This Row],[Fuel (no space after comma)]], ","), FuelList_Final_EF!$A$2:$B$65, 2, FALSE))</f>
        <v>53.06</v>
      </c>
      <c r="S11725" s="3">
        <f>Table1[[#This Row],[Generation (TWh)]]*10^9*VLOOKUP(Table1[[#This Row],[Turbine/Engine Technology]],Technology_HR!$A$2:$B$11,2,FALSE)*10^-6</f>
        <v>1904840.0999999999</v>
      </c>
      <c r="T11725" s="5">
        <f>Table1[[#This Row],[Fuel Consumption (mmBtu)]]*Table1[[#This Row],[Emission Factor (kg CO2/ mmBtu)]]*10^3</f>
        <v>101070815706</v>
      </c>
      <c r="U11725" s="3">
        <f>Table1[[#This Row],[Emissions (g CO2)]]/(Table1[[#This Row],[Generation (TWh)]]*10^9)</f>
        <v>584.19060000000002</v>
      </c>
    </row>
    <row r="11726" spans="1:21" x14ac:dyDescent="0.35">
      <c r="A11726" t="s">
        <v>2948</v>
      </c>
      <c r="B11726" t="s">
        <v>3239</v>
      </c>
      <c r="C11726" t="str">
        <f>SUBSTITUTE(Table1[[#This Row],[Fuel]],", ",",")</f>
        <v>fossil gas: natural gas</v>
      </c>
      <c r="D11726" t="s">
        <v>3239</v>
      </c>
      <c r="H11726" t="s">
        <v>3436</v>
      </c>
      <c r="I11726">
        <v>50</v>
      </c>
      <c r="J11726" t="s">
        <v>3452</v>
      </c>
      <c r="K11726" t="s">
        <v>29</v>
      </c>
      <c r="L11726" t="s">
        <v>29</v>
      </c>
      <c r="M11726" t="s">
        <v>29</v>
      </c>
      <c r="N11726">
        <v>31.822500000000002</v>
      </c>
      <c r="O11726">
        <v>-95.514660000000006</v>
      </c>
      <c r="P11726" t="s">
        <v>3613</v>
      </c>
      <c r="Q11726" s="3">
        <f>Table1[[#This Row],[Capacity (MW)]]*0.395*8760*10^-6</f>
        <v>0.17301</v>
      </c>
      <c r="R11726" s="3" cm="1">
        <f t="array" ref="R11726">AVERAGE(VLOOKUP(_xlfn.TEXTSPLIT(Table1[[#This Row],[Fuel (no space after comma)]], ","), FuelList_Final_EF!$A$2:$B$65, 2, FALSE))</f>
        <v>53.06</v>
      </c>
      <c r="S11726" s="3">
        <f>Table1[[#This Row],[Generation (TWh)]]*10^9*VLOOKUP(Table1[[#This Row],[Turbine/Engine Technology]],Technology_HR!$A$2:$B$11,2,FALSE)*10^-6</f>
        <v>1904840.0999999999</v>
      </c>
      <c r="T11726" s="5">
        <f>Table1[[#This Row],[Fuel Consumption (mmBtu)]]*Table1[[#This Row],[Emission Factor (kg CO2/ mmBtu)]]*10^3</f>
        <v>101070815706</v>
      </c>
      <c r="U11726" s="3">
        <f>Table1[[#This Row],[Emissions (g CO2)]]/(Table1[[#This Row],[Generation (TWh)]]*10^9)</f>
        <v>584.19060000000002</v>
      </c>
    </row>
    <row r="11727" spans="1:21" x14ac:dyDescent="0.35">
      <c r="A11727" t="s">
        <v>2948</v>
      </c>
      <c r="B11727" t="s">
        <v>3239</v>
      </c>
      <c r="C11727" t="str">
        <f>SUBSTITUTE(Table1[[#This Row],[Fuel]],", ",",")</f>
        <v>fossil gas: natural gas</v>
      </c>
      <c r="D11727" t="s">
        <v>3239</v>
      </c>
      <c r="H11727" t="s">
        <v>3436</v>
      </c>
      <c r="I11727">
        <v>50</v>
      </c>
      <c r="J11727" t="s">
        <v>3452</v>
      </c>
      <c r="K11727" t="s">
        <v>29</v>
      </c>
      <c r="L11727" t="s">
        <v>29</v>
      </c>
      <c r="M11727" t="s">
        <v>29</v>
      </c>
      <c r="N11727">
        <v>31.822500000000002</v>
      </c>
      <c r="O11727">
        <v>-95.514660000000006</v>
      </c>
      <c r="P11727" t="s">
        <v>3613</v>
      </c>
      <c r="Q11727" s="3">
        <f>Table1[[#This Row],[Capacity (MW)]]*0.395*8760*10^-6</f>
        <v>0.17301</v>
      </c>
      <c r="R11727" s="3" cm="1">
        <f t="array" ref="R11727">AVERAGE(VLOOKUP(_xlfn.TEXTSPLIT(Table1[[#This Row],[Fuel (no space after comma)]], ","), FuelList_Final_EF!$A$2:$B$65, 2, FALSE))</f>
        <v>53.06</v>
      </c>
      <c r="S11727" s="3">
        <f>Table1[[#This Row],[Generation (TWh)]]*10^9*VLOOKUP(Table1[[#This Row],[Turbine/Engine Technology]],Technology_HR!$A$2:$B$11,2,FALSE)*10^-6</f>
        <v>1904840.0999999999</v>
      </c>
      <c r="T11727" s="5">
        <f>Table1[[#This Row],[Fuel Consumption (mmBtu)]]*Table1[[#This Row],[Emission Factor (kg CO2/ mmBtu)]]*10^3</f>
        <v>101070815706</v>
      </c>
      <c r="U11727" s="3">
        <f>Table1[[#This Row],[Emissions (g CO2)]]/(Table1[[#This Row],[Generation (TWh)]]*10^9)</f>
        <v>584.19060000000002</v>
      </c>
    </row>
    <row r="11728" spans="1:21" x14ac:dyDescent="0.35">
      <c r="A11728" t="s">
        <v>2948</v>
      </c>
      <c r="B11728" t="s">
        <v>3239</v>
      </c>
      <c r="C11728" t="str">
        <f>SUBSTITUTE(Table1[[#This Row],[Fuel]],", ",",")</f>
        <v>fossil gas: natural gas</v>
      </c>
      <c r="D11728" t="s">
        <v>3239</v>
      </c>
      <c r="H11728" t="s">
        <v>3436</v>
      </c>
      <c r="I11728">
        <v>50</v>
      </c>
      <c r="J11728" t="s">
        <v>3452</v>
      </c>
      <c r="K11728" t="s">
        <v>29</v>
      </c>
      <c r="L11728" t="s">
        <v>29</v>
      </c>
      <c r="M11728" t="s">
        <v>29</v>
      </c>
      <c r="N11728">
        <v>31.822500000000002</v>
      </c>
      <c r="O11728">
        <v>-95.514660000000006</v>
      </c>
      <c r="P11728" t="s">
        <v>3613</v>
      </c>
      <c r="Q11728" s="3">
        <f>Table1[[#This Row],[Capacity (MW)]]*0.395*8760*10^-6</f>
        <v>0.17301</v>
      </c>
      <c r="R11728" s="3" cm="1">
        <f t="array" ref="R11728">AVERAGE(VLOOKUP(_xlfn.TEXTSPLIT(Table1[[#This Row],[Fuel (no space after comma)]], ","), FuelList_Final_EF!$A$2:$B$65, 2, FALSE))</f>
        <v>53.06</v>
      </c>
      <c r="S11728" s="3">
        <f>Table1[[#This Row],[Generation (TWh)]]*10^9*VLOOKUP(Table1[[#This Row],[Turbine/Engine Technology]],Technology_HR!$A$2:$B$11,2,FALSE)*10^-6</f>
        <v>1904840.0999999999</v>
      </c>
      <c r="T11728" s="5">
        <f>Table1[[#This Row],[Fuel Consumption (mmBtu)]]*Table1[[#This Row],[Emission Factor (kg CO2/ mmBtu)]]*10^3</f>
        <v>101070815706</v>
      </c>
      <c r="U11728" s="3">
        <f>Table1[[#This Row],[Emissions (g CO2)]]/(Table1[[#This Row],[Generation (TWh)]]*10^9)</f>
        <v>584.19060000000002</v>
      </c>
    </row>
    <row r="11729" spans="1:21" x14ac:dyDescent="0.35">
      <c r="A11729" t="s">
        <v>2899</v>
      </c>
      <c r="B11729" t="s">
        <v>3239</v>
      </c>
      <c r="C11729" t="str">
        <f>SUBSTITUTE(Table1[[#This Row],[Fuel]],", ",",")</f>
        <v>fossil gas: natural gas</v>
      </c>
      <c r="D11729" t="s">
        <v>3239</v>
      </c>
      <c r="H11729" t="s">
        <v>3438</v>
      </c>
      <c r="I11729">
        <v>559</v>
      </c>
      <c r="J11729" t="s">
        <v>3446</v>
      </c>
      <c r="K11729">
        <v>2006</v>
      </c>
      <c r="L11729" t="s">
        <v>29</v>
      </c>
      <c r="M11729" t="s">
        <v>29</v>
      </c>
      <c r="N11729">
        <v>33.119700000000002</v>
      </c>
      <c r="O11729">
        <v>-117.1178</v>
      </c>
      <c r="P11729" t="s">
        <v>3613</v>
      </c>
      <c r="Q11729" s="3">
        <f>Table1[[#This Row],[Capacity (MW)]]*0.395*8760*10^-6</f>
        <v>1.9342518</v>
      </c>
      <c r="R11729" s="3" cm="1">
        <f t="array" ref="R11729">AVERAGE(VLOOKUP(_xlfn.TEXTSPLIT(Table1[[#This Row],[Fuel (no space after comma)]], ","), FuelList_Final_EF!$A$2:$B$65, 2, FALSE))</f>
        <v>53.06</v>
      </c>
      <c r="S11729" s="3">
        <f>Table1[[#This Row],[Generation (TWh)]]*10^9*VLOOKUP(Table1[[#This Row],[Turbine/Engine Technology]],Technology_HR!$A$2:$B$11,2,FALSE)*10^-6</f>
        <v>14601666.838199999</v>
      </c>
      <c r="T11729" s="5">
        <f>Table1[[#This Row],[Fuel Consumption (mmBtu)]]*Table1[[#This Row],[Emission Factor (kg CO2/ mmBtu)]]*10^3</f>
        <v>774764442434.89197</v>
      </c>
      <c r="U11729" s="3">
        <f>Table1[[#This Row],[Emissions (g CO2)]]/(Table1[[#This Row],[Generation (TWh)]]*10^9)</f>
        <v>400.54993999999999</v>
      </c>
    </row>
    <row r="11730" spans="1:21" x14ac:dyDescent="0.35">
      <c r="A11730" t="s">
        <v>2949</v>
      </c>
      <c r="B11730" t="s">
        <v>3239</v>
      </c>
      <c r="C11730" t="str">
        <f>SUBSTITUTE(Table1[[#This Row],[Fuel]],", ",",")</f>
        <v>fossil gas: natural gas</v>
      </c>
      <c r="D11730" t="s">
        <v>3239</v>
      </c>
      <c r="H11730" t="s">
        <v>3438</v>
      </c>
      <c r="I11730">
        <v>1194</v>
      </c>
      <c r="J11730" t="s">
        <v>3446</v>
      </c>
      <c r="K11730">
        <v>2018</v>
      </c>
      <c r="L11730" t="s">
        <v>29</v>
      </c>
      <c r="M11730" t="s">
        <v>29</v>
      </c>
      <c r="N11730">
        <v>40.839013999999999</v>
      </c>
      <c r="O11730">
        <v>-76.825519999999997</v>
      </c>
      <c r="P11730" t="s">
        <v>3613</v>
      </c>
      <c r="Q11730" s="3">
        <f>Table1[[#This Row],[Capacity (MW)]]*0.395*8760*10^-6</f>
        <v>4.1314788</v>
      </c>
      <c r="R11730" s="3" cm="1">
        <f t="array" ref="R11730">AVERAGE(VLOOKUP(_xlfn.TEXTSPLIT(Table1[[#This Row],[Fuel (no space after comma)]], ","), FuelList_Final_EF!$A$2:$B$65, 2, FALSE))</f>
        <v>53.06</v>
      </c>
      <c r="S11730" s="3">
        <f>Table1[[#This Row],[Generation (TWh)]]*10^9*VLOOKUP(Table1[[#This Row],[Turbine/Engine Technology]],Technology_HR!$A$2:$B$11,2,FALSE)*10^-6</f>
        <v>31188533.461199999</v>
      </c>
      <c r="T11730" s="5">
        <f>Table1[[#This Row],[Fuel Consumption (mmBtu)]]*Table1[[#This Row],[Emission Factor (kg CO2/ mmBtu)]]*10^3</f>
        <v>1654863585451.272</v>
      </c>
      <c r="U11730" s="3">
        <f>Table1[[#This Row],[Emissions (g CO2)]]/(Table1[[#This Row],[Generation (TWh)]]*10^9)</f>
        <v>400.54993999999999</v>
      </c>
    </row>
    <row r="11731" spans="1:21" x14ac:dyDescent="0.35">
      <c r="A11731" t="s">
        <v>2950</v>
      </c>
      <c r="B11731" t="s">
        <v>3239</v>
      </c>
      <c r="C11731" t="str">
        <f>SUBSTITUTE(Table1[[#This Row],[Fuel]],", ",",")</f>
        <v>fossil gas: natural gas</v>
      </c>
      <c r="D11731" t="s">
        <v>3239</v>
      </c>
      <c r="H11731" t="s">
        <v>3438</v>
      </c>
      <c r="I11731">
        <v>435</v>
      </c>
      <c r="J11731" t="s">
        <v>3446</v>
      </c>
      <c r="K11731">
        <v>2016</v>
      </c>
      <c r="L11731" t="s">
        <v>29</v>
      </c>
      <c r="M11731" t="s">
        <v>29</v>
      </c>
      <c r="N11731">
        <v>41.767499999999998</v>
      </c>
      <c r="O11731">
        <v>-76.39</v>
      </c>
      <c r="P11731" t="s">
        <v>3613</v>
      </c>
      <c r="Q11731" s="3">
        <f>Table1[[#This Row],[Capacity (MW)]]*0.395*8760*10^-6</f>
        <v>1.5051870000000003</v>
      </c>
      <c r="R11731" s="3" cm="1">
        <f t="array" ref="R11731">AVERAGE(VLOOKUP(_xlfn.TEXTSPLIT(Table1[[#This Row],[Fuel (no space after comma)]], ","), FuelList_Final_EF!$A$2:$B$65, 2, FALSE))</f>
        <v>53.06</v>
      </c>
      <c r="S11731" s="3">
        <f>Table1[[#This Row],[Generation (TWh)]]*10^9*VLOOKUP(Table1[[#This Row],[Turbine/Engine Technology]],Technology_HR!$A$2:$B$11,2,FALSE)*10^-6</f>
        <v>11362656.663000001</v>
      </c>
      <c r="T11731" s="5">
        <f>Table1[[#This Row],[Fuel Consumption (mmBtu)]]*Table1[[#This Row],[Emission Factor (kg CO2/ mmBtu)]]*10^3</f>
        <v>602902562538.78015</v>
      </c>
      <c r="U11731" s="3">
        <f>Table1[[#This Row],[Emissions (g CO2)]]/(Table1[[#This Row],[Generation (TWh)]]*10^9)</f>
        <v>400.54994000000005</v>
      </c>
    </row>
    <row r="11732" spans="1:21" x14ac:dyDescent="0.35">
      <c r="A11732" t="s">
        <v>2950</v>
      </c>
      <c r="B11732" t="s">
        <v>3239</v>
      </c>
      <c r="C11732" t="str">
        <f>SUBSTITUTE(Table1[[#This Row],[Fuel]],", ",",")</f>
        <v>fossil gas: natural gas</v>
      </c>
      <c r="D11732" t="s">
        <v>3239</v>
      </c>
      <c r="H11732" t="s">
        <v>3438</v>
      </c>
      <c r="I11732">
        <v>435</v>
      </c>
      <c r="J11732" t="s">
        <v>3446</v>
      </c>
      <c r="K11732">
        <v>2016</v>
      </c>
      <c r="L11732" t="s">
        <v>29</v>
      </c>
      <c r="M11732" t="s">
        <v>29</v>
      </c>
      <c r="N11732">
        <v>41.767499999999998</v>
      </c>
      <c r="O11732">
        <v>-76.39</v>
      </c>
      <c r="P11732" t="s">
        <v>3613</v>
      </c>
      <c r="Q11732" s="3">
        <f>Table1[[#This Row],[Capacity (MW)]]*0.395*8760*10^-6</f>
        <v>1.5051870000000003</v>
      </c>
      <c r="R11732" s="3" cm="1">
        <f t="array" ref="R11732">AVERAGE(VLOOKUP(_xlfn.TEXTSPLIT(Table1[[#This Row],[Fuel (no space after comma)]], ","), FuelList_Final_EF!$A$2:$B$65, 2, FALSE))</f>
        <v>53.06</v>
      </c>
      <c r="S11732" s="3">
        <f>Table1[[#This Row],[Generation (TWh)]]*10^9*VLOOKUP(Table1[[#This Row],[Turbine/Engine Technology]],Technology_HR!$A$2:$B$11,2,FALSE)*10^-6</f>
        <v>11362656.663000001</v>
      </c>
      <c r="T11732" s="5">
        <f>Table1[[#This Row],[Fuel Consumption (mmBtu)]]*Table1[[#This Row],[Emission Factor (kg CO2/ mmBtu)]]*10^3</f>
        <v>602902562538.78015</v>
      </c>
      <c r="U11732" s="3">
        <f>Table1[[#This Row],[Emissions (g CO2)]]/(Table1[[#This Row],[Generation (TWh)]]*10^9)</f>
        <v>400.54994000000005</v>
      </c>
    </row>
    <row r="11733" spans="1:21" x14ac:dyDescent="0.35">
      <c r="A11733" t="s">
        <v>2951</v>
      </c>
      <c r="B11733" t="s">
        <v>3239</v>
      </c>
      <c r="C11733" t="str">
        <f>SUBSTITUTE(Table1[[#This Row],[Fuel]],", ",",")</f>
        <v>fossil gas: natural gas</v>
      </c>
      <c r="D11733" t="s">
        <v>3239</v>
      </c>
      <c r="H11733" t="s">
        <v>3438</v>
      </c>
      <c r="I11733">
        <v>435</v>
      </c>
      <c r="J11733" t="s">
        <v>3446</v>
      </c>
      <c r="K11733">
        <v>2016</v>
      </c>
      <c r="L11733" t="s">
        <v>29</v>
      </c>
      <c r="M11733" t="s">
        <v>29</v>
      </c>
      <c r="N11733">
        <v>41.180833</v>
      </c>
      <c r="O11733">
        <v>-76.839169999999996</v>
      </c>
      <c r="P11733" t="s">
        <v>3613</v>
      </c>
      <c r="Q11733" s="3">
        <f>Table1[[#This Row],[Capacity (MW)]]*0.395*8760*10^-6</f>
        <v>1.5051870000000003</v>
      </c>
      <c r="R11733" s="3" cm="1">
        <f t="array" ref="R11733">AVERAGE(VLOOKUP(_xlfn.TEXTSPLIT(Table1[[#This Row],[Fuel (no space after comma)]], ","), FuelList_Final_EF!$A$2:$B$65, 2, FALSE))</f>
        <v>53.06</v>
      </c>
      <c r="S11733" s="3">
        <f>Table1[[#This Row],[Generation (TWh)]]*10^9*VLOOKUP(Table1[[#This Row],[Turbine/Engine Technology]],Technology_HR!$A$2:$B$11,2,FALSE)*10^-6</f>
        <v>11362656.663000001</v>
      </c>
      <c r="T11733" s="5">
        <f>Table1[[#This Row],[Fuel Consumption (mmBtu)]]*Table1[[#This Row],[Emission Factor (kg CO2/ mmBtu)]]*10^3</f>
        <v>602902562538.78015</v>
      </c>
      <c r="U11733" s="3">
        <f>Table1[[#This Row],[Emissions (g CO2)]]/(Table1[[#This Row],[Generation (TWh)]]*10^9)</f>
        <v>400.54994000000005</v>
      </c>
    </row>
    <row r="11734" spans="1:21" x14ac:dyDescent="0.35">
      <c r="A11734" t="s">
        <v>2951</v>
      </c>
      <c r="B11734" t="s">
        <v>3239</v>
      </c>
      <c r="C11734" t="str">
        <f>SUBSTITUTE(Table1[[#This Row],[Fuel]],", ",",")</f>
        <v>fossil gas: natural gas</v>
      </c>
      <c r="D11734" t="s">
        <v>3239</v>
      </c>
      <c r="H11734" t="s">
        <v>3438</v>
      </c>
      <c r="I11734">
        <v>435</v>
      </c>
      <c r="J11734" t="s">
        <v>3446</v>
      </c>
      <c r="K11734">
        <v>2016</v>
      </c>
      <c r="L11734" t="s">
        <v>29</v>
      </c>
      <c r="M11734" t="s">
        <v>29</v>
      </c>
      <c r="N11734">
        <v>41.180833</v>
      </c>
      <c r="O11734">
        <v>-76.839169999999996</v>
      </c>
      <c r="P11734" t="s">
        <v>3613</v>
      </c>
      <c r="Q11734" s="3">
        <f>Table1[[#This Row],[Capacity (MW)]]*0.395*8760*10^-6</f>
        <v>1.5051870000000003</v>
      </c>
      <c r="R11734" s="3" cm="1">
        <f t="array" ref="R11734">AVERAGE(VLOOKUP(_xlfn.TEXTSPLIT(Table1[[#This Row],[Fuel (no space after comma)]], ","), FuelList_Final_EF!$A$2:$B$65, 2, FALSE))</f>
        <v>53.06</v>
      </c>
      <c r="S11734" s="3">
        <f>Table1[[#This Row],[Generation (TWh)]]*10^9*VLOOKUP(Table1[[#This Row],[Turbine/Engine Technology]],Technology_HR!$A$2:$B$11,2,FALSE)*10^-6</f>
        <v>11362656.663000001</v>
      </c>
      <c r="T11734" s="5">
        <f>Table1[[#This Row],[Fuel Consumption (mmBtu)]]*Table1[[#This Row],[Emission Factor (kg CO2/ mmBtu)]]*10^3</f>
        <v>602902562538.78015</v>
      </c>
      <c r="U11734" s="3">
        <f>Table1[[#This Row],[Emissions (g CO2)]]/(Table1[[#This Row],[Generation (TWh)]]*10^9)</f>
        <v>400.54994000000005</v>
      </c>
    </row>
    <row r="11735" spans="1:21" x14ac:dyDescent="0.35">
      <c r="A11735" t="s">
        <v>2952</v>
      </c>
      <c r="B11735" t="s">
        <v>3239</v>
      </c>
      <c r="C11735" t="str">
        <f>SUBSTITUTE(Table1[[#This Row],[Fuel]],", ",",")</f>
        <v>fossil gas: natural gas</v>
      </c>
      <c r="D11735" t="s">
        <v>3239</v>
      </c>
      <c r="H11735" t="s">
        <v>3438</v>
      </c>
      <c r="I11735">
        <v>803</v>
      </c>
      <c r="J11735" t="s">
        <v>3446</v>
      </c>
      <c r="K11735">
        <v>2014</v>
      </c>
      <c r="L11735" t="s">
        <v>29</v>
      </c>
      <c r="M11735" t="s">
        <v>29</v>
      </c>
      <c r="N11735">
        <v>31.055833</v>
      </c>
      <c r="O11735">
        <v>-97.317220000000006</v>
      </c>
      <c r="P11735" t="s">
        <v>3613</v>
      </c>
      <c r="Q11735" s="3">
        <f>Table1[[#This Row],[Capacity (MW)]]*0.395*8760*10^-6</f>
        <v>2.7785405999999999</v>
      </c>
      <c r="R11735" s="3" cm="1">
        <f t="array" ref="R11735">AVERAGE(VLOOKUP(_xlfn.TEXTSPLIT(Table1[[#This Row],[Fuel (no space after comma)]], ","), FuelList_Final_EF!$A$2:$B$65, 2, FALSE))</f>
        <v>53.06</v>
      </c>
      <c r="S11735" s="3">
        <f>Table1[[#This Row],[Generation (TWh)]]*10^9*VLOOKUP(Table1[[#This Row],[Turbine/Engine Technology]],Technology_HR!$A$2:$B$11,2,FALSE)*10^-6</f>
        <v>20975202.989399999</v>
      </c>
      <c r="T11735" s="5">
        <f>Table1[[#This Row],[Fuel Consumption (mmBtu)]]*Table1[[#This Row],[Emission Factor (kg CO2/ mmBtu)]]*10^3</f>
        <v>1112944270617.564</v>
      </c>
      <c r="U11735" s="3">
        <f>Table1[[#This Row],[Emissions (g CO2)]]/(Table1[[#This Row],[Generation (TWh)]]*10^9)</f>
        <v>400.54993999999999</v>
      </c>
    </row>
    <row r="11736" spans="1:21" x14ac:dyDescent="0.35">
      <c r="A11736" t="s">
        <v>2953</v>
      </c>
      <c r="B11736" t="s">
        <v>3239</v>
      </c>
      <c r="C11736" t="str">
        <f>SUBSTITUTE(Table1[[#This Row],[Fuel]],", ",",")</f>
        <v>fossil gas: natural gas</v>
      </c>
      <c r="D11736" t="s">
        <v>3239</v>
      </c>
      <c r="H11736" t="s">
        <v>3438</v>
      </c>
      <c r="I11736">
        <v>803</v>
      </c>
      <c r="J11736" t="s">
        <v>3446</v>
      </c>
      <c r="K11736">
        <v>2015</v>
      </c>
      <c r="L11736" t="s">
        <v>29</v>
      </c>
      <c r="M11736" t="s">
        <v>29</v>
      </c>
      <c r="N11736">
        <v>31.055833</v>
      </c>
      <c r="O11736">
        <v>-97.317220000000006</v>
      </c>
      <c r="P11736" t="s">
        <v>3613</v>
      </c>
      <c r="Q11736" s="3">
        <f>Table1[[#This Row],[Capacity (MW)]]*0.395*8760*10^-6</f>
        <v>2.7785405999999999</v>
      </c>
      <c r="R11736" s="3" cm="1">
        <f t="array" ref="R11736">AVERAGE(VLOOKUP(_xlfn.TEXTSPLIT(Table1[[#This Row],[Fuel (no space after comma)]], ","), FuelList_Final_EF!$A$2:$B$65, 2, FALSE))</f>
        <v>53.06</v>
      </c>
      <c r="S11736" s="3">
        <f>Table1[[#This Row],[Generation (TWh)]]*10^9*VLOOKUP(Table1[[#This Row],[Turbine/Engine Technology]],Technology_HR!$A$2:$B$11,2,FALSE)*10^-6</f>
        <v>20975202.989399999</v>
      </c>
      <c r="T11736" s="5">
        <f>Table1[[#This Row],[Fuel Consumption (mmBtu)]]*Table1[[#This Row],[Emission Factor (kg CO2/ mmBtu)]]*10^3</f>
        <v>1112944270617.564</v>
      </c>
      <c r="U11736" s="3">
        <f>Table1[[#This Row],[Emissions (g CO2)]]/(Table1[[#This Row],[Generation (TWh)]]*10^9)</f>
        <v>400.54993999999999</v>
      </c>
    </row>
    <row r="11737" spans="1:21" x14ac:dyDescent="0.35">
      <c r="A11737" t="s">
        <v>2954</v>
      </c>
      <c r="B11737" t="s">
        <v>3239</v>
      </c>
      <c r="C11737" t="str">
        <f>SUBSTITUTE(Table1[[#This Row],[Fuel]],", ",",")</f>
        <v>fossil gas: natural gas</v>
      </c>
      <c r="D11737" t="s">
        <v>3239</v>
      </c>
      <c r="H11737" t="s">
        <v>3436</v>
      </c>
      <c r="I11737">
        <v>108</v>
      </c>
      <c r="J11737" t="s">
        <v>3446</v>
      </c>
      <c r="K11737">
        <v>2009</v>
      </c>
      <c r="L11737" t="s">
        <v>29</v>
      </c>
      <c r="M11737" t="s">
        <v>29</v>
      </c>
      <c r="N11737">
        <v>36.651400000000002</v>
      </c>
      <c r="O11737">
        <v>-120.58329999999999</v>
      </c>
      <c r="P11737" t="s">
        <v>3613</v>
      </c>
      <c r="Q11737" s="3">
        <f>Table1[[#This Row],[Capacity (MW)]]*0.395*8760*10^-6</f>
        <v>0.37370160000000002</v>
      </c>
      <c r="R11737" s="3" cm="1">
        <f t="array" ref="R11737">AVERAGE(VLOOKUP(_xlfn.TEXTSPLIT(Table1[[#This Row],[Fuel (no space after comma)]], ","), FuelList_Final_EF!$A$2:$B$65, 2, FALSE))</f>
        <v>53.06</v>
      </c>
      <c r="S11737" s="3">
        <f>Table1[[#This Row],[Generation (TWh)]]*10^9*VLOOKUP(Table1[[#This Row],[Turbine/Engine Technology]],Technology_HR!$A$2:$B$11,2,FALSE)*10^-6</f>
        <v>4114454.6159999999</v>
      </c>
      <c r="T11737" s="5">
        <f>Table1[[#This Row],[Fuel Consumption (mmBtu)]]*Table1[[#This Row],[Emission Factor (kg CO2/ mmBtu)]]*10^3</f>
        <v>218312961924.96002</v>
      </c>
      <c r="U11737" s="3">
        <f>Table1[[#This Row],[Emissions (g CO2)]]/(Table1[[#This Row],[Generation (TWh)]]*10^9)</f>
        <v>584.19060000000002</v>
      </c>
    </row>
    <row r="11738" spans="1:21" x14ac:dyDescent="0.35">
      <c r="A11738" t="s">
        <v>2954</v>
      </c>
      <c r="B11738" t="s">
        <v>3239</v>
      </c>
      <c r="C11738" t="str">
        <f>SUBSTITUTE(Table1[[#This Row],[Fuel]],", ",",")</f>
        <v>fossil gas: natural gas</v>
      </c>
      <c r="D11738" t="s">
        <v>3239</v>
      </c>
      <c r="H11738" t="s">
        <v>3436</v>
      </c>
      <c r="I11738">
        <v>108</v>
      </c>
      <c r="J11738" t="s">
        <v>3446</v>
      </c>
      <c r="K11738">
        <v>2009</v>
      </c>
      <c r="L11738" t="s">
        <v>29</v>
      </c>
      <c r="M11738" t="s">
        <v>29</v>
      </c>
      <c r="N11738">
        <v>36.651400000000002</v>
      </c>
      <c r="O11738">
        <v>-120.58329999999999</v>
      </c>
      <c r="P11738" t="s">
        <v>3613</v>
      </c>
      <c r="Q11738" s="3">
        <f>Table1[[#This Row],[Capacity (MW)]]*0.395*8760*10^-6</f>
        <v>0.37370160000000002</v>
      </c>
      <c r="R11738" s="3" cm="1">
        <f t="array" ref="R11738">AVERAGE(VLOOKUP(_xlfn.TEXTSPLIT(Table1[[#This Row],[Fuel (no space after comma)]], ","), FuelList_Final_EF!$A$2:$B$65, 2, FALSE))</f>
        <v>53.06</v>
      </c>
      <c r="S11738" s="3">
        <f>Table1[[#This Row],[Generation (TWh)]]*10^9*VLOOKUP(Table1[[#This Row],[Turbine/Engine Technology]],Technology_HR!$A$2:$B$11,2,FALSE)*10^-6</f>
        <v>4114454.6159999999</v>
      </c>
      <c r="T11738" s="5">
        <f>Table1[[#This Row],[Fuel Consumption (mmBtu)]]*Table1[[#This Row],[Emission Factor (kg CO2/ mmBtu)]]*10^3</f>
        <v>218312961924.96002</v>
      </c>
      <c r="U11738" s="3">
        <f>Table1[[#This Row],[Emissions (g CO2)]]/(Table1[[#This Row],[Generation (TWh)]]*10^9)</f>
        <v>584.19060000000002</v>
      </c>
    </row>
    <row r="11739" spans="1:21" x14ac:dyDescent="0.35">
      <c r="A11739" t="s">
        <v>2954</v>
      </c>
      <c r="B11739" t="s">
        <v>3239</v>
      </c>
      <c r="C11739" t="str">
        <f>SUBSTITUTE(Table1[[#This Row],[Fuel]],", ",",")</f>
        <v>fossil gas: natural gas</v>
      </c>
      <c r="D11739" t="s">
        <v>3239</v>
      </c>
      <c r="H11739" t="s">
        <v>3436</v>
      </c>
      <c r="I11739">
        <v>108</v>
      </c>
      <c r="J11739" t="s">
        <v>3446</v>
      </c>
      <c r="K11739">
        <v>2009</v>
      </c>
      <c r="L11739" t="s">
        <v>29</v>
      </c>
      <c r="M11739" t="s">
        <v>29</v>
      </c>
      <c r="N11739">
        <v>36.651400000000002</v>
      </c>
      <c r="O11739">
        <v>-120.58329999999999</v>
      </c>
      <c r="P11739" t="s">
        <v>3613</v>
      </c>
      <c r="Q11739" s="3">
        <f>Table1[[#This Row],[Capacity (MW)]]*0.395*8760*10^-6</f>
        <v>0.37370160000000002</v>
      </c>
      <c r="R11739" s="3" cm="1">
        <f t="array" ref="R11739">AVERAGE(VLOOKUP(_xlfn.TEXTSPLIT(Table1[[#This Row],[Fuel (no space after comma)]], ","), FuelList_Final_EF!$A$2:$B$65, 2, FALSE))</f>
        <v>53.06</v>
      </c>
      <c r="S11739" s="3">
        <f>Table1[[#This Row],[Generation (TWh)]]*10^9*VLOOKUP(Table1[[#This Row],[Turbine/Engine Technology]],Technology_HR!$A$2:$B$11,2,FALSE)*10^-6</f>
        <v>4114454.6159999999</v>
      </c>
      <c r="T11739" s="5">
        <f>Table1[[#This Row],[Fuel Consumption (mmBtu)]]*Table1[[#This Row],[Emission Factor (kg CO2/ mmBtu)]]*10^3</f>
        <v>218312961924.96002</v>
      </c>
      <c r="U11739" s="3">
        <f>Table1[[#This Row],[Emissions (g CO2)]]/(Table1[[#This Row],[Generation (TWh)]]*10^9)</f>
        <v>584.19060000000002</v>
      </c>
    </row>
    <row r="11740" spans="1:21" x14ac:dyDescent="0.35">
      <c r="A11740" t="s">
        <v>2954</v>
      </c>
      <c r="B11740" t="s">
        <v>3239</v>
      </c>
      <c r="C11740" t="str">
        <f>SUBSTITUTE(Table1[[#This Row],[Fuel]],", ",",")</f>
        <v>fossil gas: natural gas</v>
      </c>
      <c r="D11740" t="s">
        <v>3239</v>
      </c>
      <c r="H11740" t="s">
        <v>3436</v>
      </c>
      <c r="I11740">
        <v>108</v>
      </c>
      <c r="J11740" t="s">
        <v>3446</v>
      </c>
      <c r="K11740">
        <v>2009</v>
      </c>
      <c r="L11740" t="s">
        <v>29</v>
      </c>
      <c r="M11740" t="s">
        <v>29</v>
      </c>
      <c r="N11740">
        <v>36.651400000000002</v>
      </c>
      <c r="O11740">
        <v>-120.58329999999999</v>
      </c>
      <c r="P11740" t="s">
        <v>3613</v>
      </c>
      <c r="Q11740" s="3">
        <f>Table1[[#This Row],[Capacity (MW)]]*0.395*8760*10^-6</f>
        <v>0.37370160000000002</v>
      </c>
      <c r="R11740" s="3" cm="1">
        <f t="array" ref="R11740">AVERAGE(VLOOKUP(_xlfn.TEXTSPLIT(Table1[[#This Row],[Fuel (no space after comma)]], ","), FuelList_Final_EF!$A$2:$B$65, 2, FALSE))</f>
        <v>53.06</v>
      </c>
      <c r="S11740" s="3">
        <f>Table1[[#This Row],[Generation (TWh)]]*10^9*VLOOKUP(Table1[[#This Row],[Turbine/Engine Technology]],Technology_HR!$A$2:$B$11,2,FALSE)*10^-6</f>
        <v>4114454.6159999999</v>
      </c>
      <c r="T11740" s="5">
        <f>Table1[[#This Row],[Fuel Consumption (mmBtu)]]*Table1[[#This Row],[Emission Factor (kg CO2/ mmBtu)]]*10^3</f>
        <v>218312961924.96002</v>
      </c>
      <c r="U11740" s="3">
        <f>Table1[[#This Row],[Emissions (g CO2)]]/(Table1[[#This Row],[Generation (TWh)]]*10^9)</f>
        <v>584.19060000000002</v>
      </c>
    </row>
    <row r="11741" spans="1:21" x14ac:dyDescent="0.35">
      <c r="A11741" t="s">
        <v>2719</v>
      </c>
      <c r="B11741" t="s">
        <v>3239</v>
      </c>
      <c r="C11741" t="str">
        <f>SUBSTITUTE(Table1[[#This Row],[Fuel]],", ",",")</f>
        <v>fossil gas: natural gas</v>
      </c>
      <c r="D11741" t="s">
        <v>3239</v>
      </c>
      <c r="H11741" t="s">
        <v>3436</v>
      </c>
      <c r="I11741">
        <v>42.75</v>
      </c>
      <c r="J11741" t="s">
        <v>3446</v>
      </c>
      <c r="K11741">
        <v>1973</v>
      </c>
      <c r="L11741" t="s">
        <v>29</v>
      </c>
      <c r="M11741" t="s">
        <v>29</v>
      </c>
      <c r="N11741">
        <v>36.653500000000001</v>
      </c>
      <c r="O11741">
        <v>-120.5783</v>
      </c>
      <c r="P11741" t="s">
        <v>3613</v>
      </c>
      <c r="Q11741" s="3">
        <f>Table1[[#This Row],[Capacity (MW)]]*0.395*8760*10^-6</f>
        <v>0.14792355000000001</v>
      </c>
      <c r="R11741" s="3" cm="1">
        <f t="array" ref="R11741">AVERAGE(VLOOKUP(_xlfn.TEXTSPLIT(Table1[[#This Row],[Fuel (no space after comma)]], ","), FuelList_Final_EF!$A$2:$B$65, 2, FALSE))</f>
        <v>53.06</v>
      </c>
      <c r="S11741" s="3">
        <f>Table1[[#This Row],[Generation (TWh)]]*10^9*VLOOKUP(Table1[[#This Row],[Turbine/Engine Technology]],Technology_HR!$A$2:$B$11,2,FALSE)*10^-6</f>
        <v>1628638.2855</v>
      </c>
      <c r="T11741" s="5">
        <f>Table1[[#This Row],[Fuel Consumption (mmBtu)]]*Table1[[#This Row],[Emission Factor (kg CO2/ mmBtu)]]*10^3</f>
        <v>86415547428.630005</v>
      </c>
      <c r="U11741" s="3">
        <f>Table1[[#This Row],[Emissions (g CO2)]]/(Table1[[#This Row],[Generation (TWh)]]*10^9)</f>
        <v>584.19060000000002</v>
      </c>
    </row>
    <row r="11742" spans="1:21" x14ac:dyDescent="0.35">
      <c r="A11742" t="s">
        <v>2955</v>
      </c>
      <c r="B11742" t="s">
        <v>3239</v>
      </c>
      <c r="C11742" t="str">
        <f>SUBSTITUTE(Table1[[#This Row],[Fuel]],", ",",")</f>
        <v>fossil gas: natural gas</v>
      </c>
      <c r="D11742" t="s">
        <v>3239</v>
      </c>
      <c r="H11742" t="s">
        <v>3436</v>
      </c>
      <c r="I11742">
        <v>14.25</v>
      </c>
      <c r="J11742" t="s">
        <v>3446</v>
      </c>
      <c r="K11742">
        <v>1973</v>
      </c>
      <c r="L11742" t="s">
        <v>29</v>
      </c>
      <c r="M11742" t="s">
        <v>29</v>
      </c>
      <c r="N11742">
        <v>36.653500000000001</v>
      </c>
      <c r="O11742">
        <v>-120.5783</v>
      </c>
      <c r="P11742" t="s">
        <v>3613</v>
      </c>
      <c r="Q11742" s="3">
        <f>Table1[[#This Row],[Capacity (MW)]]*0.395*8760*10^-6</f>
        <v>4.9307849999999993E-2</v>
      </c>
      <c r="R11742" s="3" cm="1">
        <f t="array" ref="R11742">AVERAGE(VLOOKUP(_xlfn.TEXTSPLIT(Table1[[#This Row],[Fuel (no space after comma)]], ","), FuelList_Final_EF!$A$2:$B$65, 2, FALSE))</f>
        <v>53.06</v>
      </c>
      <c r="S11742" s="3">
        <f>Table1[[#This Row],[Generation (TWh)]]*10^9*VLOOKUP(Table1[[#This Row],[Turbine/Engine Technology]],Technology_HR!$A$2:$B$11,2,FALSE)*10^-6</f>
        <v>542879.42849999992</v>
      </c>
      <c r="T11742" s="5">
        <f>Table1[[#This Row],[Fuel Consumption (mmBtu)]]*Table1[[#This Row],[Emission Factor (kg CO2/ mmBtu)]]*10^3</f>
        <v>28805182476.209999</v>
      </c>
      <c r="U11742" s="3">
        <f>Table1[[#This Row],[Emissions (g CO2)]]/(Table1[[#This Row],[Generation (TWh)]]*10^9)</f>
        <v>584.19060000000002</v>
      </c>
    </row>
    <row r="11743" spans="1:21" x14ac:dyDescent="0.35">
      <c r="A11743" t="s">
        <v>2434</v>
      </c>
      <c r="B11743" t="s">
        <v>3239</v>
      </c>
      <c r="C11743" t="str">
        <f>SUBSTITUTE(Table1[[#This Row],[Fuel]],", ",",")</f>
        <v>fossil gas: natural gas</v>
      </c>
      <c r="D11743" t="s">
        <v>3239</v>
      </c>
      <c r="H11743" t="s">
        <v>3436</v>
      </c>
      <c r="I11743">
        <v>250</v>
      </c>
      <c r="J11743" t="s">
        <v>3446</v>
      </c>
      <c r="K11743">
        <v>2023</v>
      </c>
      <c r="L11743" t="s">
        <v>29</v>
      </c>
      <c r="M11743" t="s">
        <v>29</v>
      </c>
      <c r="N11743">
        <v>37.260342000000001</v>
      </c>
      <c r="O11743">
        <v>-86.979172000000005</v>
      </c>
      <c r="P11743" t="s">
        <v>3613</v>
      </c>
      <c r="Q11743" s="3">
        <f>Table1[[#This Row],[Capacity (MW)]]*0.395*8760*10^-6</f>
        <v>0.86504999999999999</v>
      </c>
      <c r="R11743" s="3" cm="1">
        <f t="array" ref="R11743">AVERAGE(VLOOKUP(_xlfn.TEXTSPLIT(Table1[[#This Row],[Fuel (no space after comma)]], ","), FuelList_Final_EF!$A$2:$B$65, 2, FALSE))</f>
        <v>53.06</v>
      </c>
      <c r="S11743" s="3">
        <f>Table1[[#This Row],[Generation (TWh)]]*10^9*VLOOKUP(Table1[[#This Row],[Turbine/Engine Technology]],Technology_HR!$A$2:$B$11,2,FALSE)*10^-6</f>
        <v>9524200.5</v>
      </c>
      <c r="T11743" s="5">
        <f>Table1[[#This Row],[Fuel Consumption (mmBtu)]]*Table1[[#This Row],[Emission Factor (kg CO2/ mmBtu)]]*10^3</f>
        <v>505354078530.00006</v>
      </c>
      <c r="U11743" s="3">
        <f>Table1[[#This Row],[Emissions (g CO2)]]/(Table1[[#This Row],[Generation (TWh)]]*10^9)</f>
        <v>584.19060000000002</v>
      </c>
    </row>
    <row r="11744" spans="1:21" x14ac:dyDescent="0.35">
      <c r="A11744" t="s">
        <v>2434</v>
      </c>
      <c r="B11744" t="s">
        <v>3239</v>
      </c>
      <c r="C11744" t="str">
        <f>SUBSTITUTE(Table1[[#This Row],[Fuel]],", ",",")</f>
        <v>fossil gas: natural gas</v>
      </c>
      <c r="D11744" t="s">
        <v>3239</v>
      </c>
      <c r="H11744" t="s">
        <v>3436</v>
      </c>
      <c r="I11744">
        <v>250</v>
      </c>
      <c r="J11744" t="s">
        <v>3446</v>
      </c>
      <c r="K11744">
        <v>2023</v>
      </c>
      <c r="L11744" t="s">
        <v>29</v>
      </c>
      <c r="M11744" t="s">
        <v>29</v>
      </c>
      <c r="N11744">
        <v>37.260342000000001</v>
      </c>
      <c r="O11744">
        <v>-86.979172000000005</v>
      </c>
      <c r="P11744" t="s">
        <v>3613</v>
      </c>
      <c r="Q11744" s="3">
        <f>Table1[[#This Row],[Capacity (MW)]]*0.395*8760*10^-6</f>
        <v>0.86504999999999999</v>
      </c>
      <c r="R11744" s="3" cm="1">
        <f t="array" ref="R11744">AVERAGE(VLOOKUP(_xlfn.TEXTSPLIT(Table1[[#This Row],[Fuel (no space after comma)]], ","), FuelList_Final_EF!$A$2:$B$65, 2, FALSE))</f>
        <v>53.06</v>
      </c>
      <c r="S11744" s="3">
        <f>Table1[[#This Row],[Generation (TWh)]]*10^9*VLOOKUP(Table1[[#This Row],[Turbine/Engine Technology]],Technology_HR!$A$2:$B$11,2,FALSE)*10^-6</f>
        <v>9524200.5</v>
      </c>
      <c r="T11744" s="5">
        <f>Table1[[#This Row],[Fuel Consumption (mmBtu)]]*Table1[[#This Row],[Emission Factor (kg CO2/ mmBtu)]]*10^3</f>
        <v>505354078530.00006</v>
      </c>
      <c r="U11744" s="3">
        <f>Table1[[#This Row],[Emissions (g CO2)]]/(Table1[[#This Row],[Generation (TWh)]]*10^9)</f>
        <v>584.19060000000002</v>
      </c>
    </row>
    <row r="11745" spans="1:21" x14ac:dyDescent="0.35">
      <c r="A11745" t="s">
        <v>2434</v>
      </c>
      <c r="B11745" t="s">
        <v>3239</v>
      </c>
      <c r="C11745" t="str">
        <f>SUBSTITUTE(Table1[[#This Row],[Fuel]],", ",",")</f>
        <v>fossil gas: natural gas</v>
      </c>
      <c r="D11745" t="s">
        <v>3239</v>
      </c>
      <c r="H11745" t="s">
        <v>3436</v>
      </c>
      <c r="I11745">
        <v>250</v>
      </c>
      <c r="J11745" t="s">
        <v>3446</v>
      </c>
      <c r="K11745">
        <v>2023</v>
      </c>
      <c r="L11745" t="s">
        <v>29</v>
      </c>
      <c r="M11745" t="s">
        <v>29</v>
      </c>
      <c r="N11745">
        <v>37.260342000000001</v>
      </c>
      <c r="O11745">
        <v>-86.979172000000005</v>
      </c>
      <c r="P11745" t="s">
        <v>3613</v>
      </c>
      <c r="Q11745" s="3">
        <f>Table1[[#This Row],[Capacity (MW)]]*0.395*8760*10^-6</f>
        <v>0.86504999999999999</v>
      </c>
      <c r="R11745" s="3" cm="1">
        <f t="array" ref="R11745">AVERAGE(VLOOKUP(_xlfn.TEXTSPLIT(Table1[[#This Row],[Fuel (no space after comma)]], ","), FuelList_Final_EF!$A$2:$B$65, 2, FALSE))</f>
        <v>53.06</v>
      </c>
      <c r="S11745" s="3">
        <f>Table1[[#This Row],[Generation (TWh)]]*10^9*VLOOKUP(Table1[[#This Row],[Turbine/Engine Technology]],Technology_HR!$A$2:$B$11,2,FALSE)*10^-6</f>
        <v>9524200.5</v>
      </c>
      <c r="T11745" s="5">
        <f>Table1[[#This Row],[Fuel Consumption (mmBtu)]]*Table1[[#This Row],[Emission Factor (kg CO2/ mmBtu)]]*10^3</f>
        <v>505354078530.00006</v>
      </c>
      <c r="U11745" s="3">
        <f>Table1[[#This Row],[Emissions (g CO2)]]/(Table1[[#This Row],[Generation (TWh)]]*10^9)</f>
        <v>584.19060000000002</v>
      </c>
    </row>
    <row r="11746" spans="1:21" x14ac:dyDescent="0.35">
      <c r="A11746" t="s">
        <v>2434</v>
      </c>
      <c r="B11746" t="s">
        <v>3239</v>
      </c>
      <c r="C11746" t="str">
        <f>SUBSTITUTE(Table1[[#This Row],[Fuel]],", ",",")</f>
        <v>fossil gas: natural gas</v>
      </c>
      <c r="D11746" t="s">
        <v>3239</v>
      </c>
      <c r="H11746" t="s">
        <v>3438</v>
      </c>
      <c r="I11746">
        <v>1160</v>
      </c>
      <c r="J11746" t="s">
        <v>3446</v>
      </c>
      <c r="K11746">
        <v>2017</v>
      </c>
      <c r="L11746" t="s">
        <v>29</v>
      </c>
      <c r="M11746" t="s">
        <v>29</v>
      </c>
      <c r="N11746">
        <v>37.260342000000001</v>
      </c>
      <c r="O11746">
        <v>-86.979172000000005</v>
      </c>
      <c r="P11746" t="s">
        <v>3613</v>
      </c>
      <c r="Q11746" s="3">
        <f>Table1[[#This Row],[Capacity (MW)]]*0.395*8760*10^-6</f>
        <v>4.0138319999999998</v>
      </c>
      <c r="R11746" s="3" cm="1">
        <f t="array" ref="R11746">AVERAGE(VLOOKUP(_xlfn.TEXTSPLIT(Table1[[#This Row],[Fuel (no space after comma)]], ","), FuelList_Final_EF!$A$2:$B$65, 2, FALSE))</f>
        <v>53.06</v>
      </c>
      <c r="S11746" s="3">
        <f>Table1[[#This Row],[Generation (TWh)]]*10^9*VLOOKUP(Table1[[#This Row],[Turbine/Engine Technology]],Technology_HR!$A$2:$B$11,2,FALSE)*10^-6</f>
        <v>30300417.767999999</v>
      </c>
      <c r="T11746" s="5">
        <f>Table1[[#This Row],[Fuel Consumption (mmBtu)]]*Table1[[#This Row],[Emission Factor (kg CO2/ mmBtu)]]*10^3</f>
        <v>1607740166770.0801</v>
      </c>
      <c r="U11746" s="3">
        <f>Table1[[#This Row],[Emissions (g CO2)]]/(Table1[[#This Row],[Generation (TWh)]]*10^9)</f>
        <v>400.54993999999999</v>
      </c>
    </row>
    <row r="11747" spans="1:21" x14ac:dyDescent="0.35">
      <c r="A11747" t="s">
        <v>2612</v>
      </c>
      <c r="B11747" t="s">
        <v>3243</v>
      </c>
      <c r="C11747" t="str">
        <f>SUBSTITUTE(Table1[[#This Row],[Fuel]],", ",",")</f>
        <v>fossil gas: natural gas,fossil liquids: fuel oil</v>
      </c>
      <c r="D11747" t="s">
        <v>3239</v>
      </c>
      <c r="E11747" t="s">
        <v>3275</v>
      </c>
      <c r="H11747" t="s">
        <v>3436</v>
      </c>
      <c r="I11747">
        <v>95</v>
      </c>
      <c r="J11747" t="s">
        <v>3446</v>
      </c>
      <c r="K11747">
        <v>1995</v>
      </c>
      <c r="L11747" t="s">
        <v>29</v>
      </c>
      <c r="M11747" t="s">
        <v>29</v>
      </c>
      <c r="N11747">
        <v>42.665799999999997</v>
      </c>
      <c r="O11747">
        <v>-88.013099999999994</v>
      </c>
      <c r="P11747" t="s">
        <v>3613</v>
      </c>
      <c r="Q11747" s="3">
        <f>Table1[[#This Row],[Capacity (MW)]]*0.395*8760*10^-6</f>
        <v>0.32871899999999998</v>
      </c>
      <c r="R11747" s="3" cm="1">
        <f t="array" ref="R11747">AVERAGE(VLOOKUP(_xlfn.TEXTSPLIT(Table1[[#This Row],[Fuel (no space after comma)]], ","), FuelList_Final_EF!$A$2:$B$65, 2, FALSE))</f>
        <v>65.583341148886291</v>
      </c>
      <c r="S11747" s="3">
        <f>Table1[[#This Row],[Generation (TWh)]]*10^9*VLOOKUP(Table1[[#This Row],[Turbine/Engine Technology]],Technology_HR!$A$2:$B$11,2,FALSE)*10^-6</f>
        <v>3619196.19</v>
      </c>
      <c r="T11747" s="5">
        <f>Table1[[#This Row],[Fuel Consumption (mmBtu)]]*Table1[[#This Row],[Emission Factor (kg CO2/ mmBtu)]]*10^3</f>
        <v>237358978413.51947</v>
      </c>
      <c r="U11747" s="3">
        <f>Table1[[#This Row],[Emissions (g CO2)]]/(Table1[[#This Row],[Generation (TWh)]]*10^9)</f>
        <v>722.072586049238</v>
      </c>
    </row>
    <row r="11748" spans="1:21" x14ac:dyDescent="0.35">
      <c r="A11748" t="s">
        <v>2612</v>
      </c>
      <c r="B11748" t="s">
        <v>3243</v>
      </c>
      <c r="C11748" t="str">
        <f>SUBSTITUTE(Table1[[#This Row],[Fuel]],", ",",")</f>
        <v>fossil gas: natural gas,fossil liquids: fuel oil</v>
      </c>
      <c r="D11748" t="s">
        <v>3239</v>
      </c>
      <c r="E11748" t="s">
        <v>3275</v>
      </c>
      <c r="H11748" t="s">
        <v>3436</v>
      </c>
      <c r="I11748">
        <v>95</v>
      </c>
      <c r="J11748" t="s">
        <v>3446</v>
      </c>
      <c r="K11748">
        <v>1995</v>
      </c>
      <c r="L11748" t="s">
        <v>29</v>
      </c>
      <c r="M11748" t="s">
        <v>29</v>
      </c>
      <c r="N11748">
        <v>42.665799999999997</v>
      </c>
      <c r="O11748">
        <v>-88.013099999999994</v>
      </c>
      <c r="P11748" t="s">
        <v>3613</v>
      </c>
      <c r="Q11748" s="3">
        <f>Table1[[#This Row],[Capacity (MW)]]*0.395*8760*10^-6</f>
        <v>0.32871899999999998</v>
      </c>
      <c r="R11748" s="3" cm="1">
        <f t="array" ref="R11748">AVERAGE(VLOOKUP(_xlfn.TEXTSPLIT(Table1[[#This Row],[Fuel (no space after comma)]], ","), FuelList_Final_EF!$A$2:$B$65, 2, FALSE))</f>
        <v>65.583341148886291</v>
      </c>
      <c r="S11748" s="3">
        <f>Table1[[#This Row],[Generation (TWh)]]*10^9*VLOOKUP(Table1[[#This Row],[Turbine/Engine Technology]],Technology_HR!$A$2:$B$11,2,FALSE)*10^-6</f>
        <v>3619196.19</v>
      </c>
      <c r="T11748" s="5">
        <f>Table1[[#This Row],[Fuel Consumption (mmBtu)]]*Table1[[#This Row],[Emission Factor (kg CO2/ mmBtu)]]*10^3</f>
        <v>237358978413.51947</v>
      </c>
      <c r="U11748" s="3">
        <f>Table1[[#This Row],[Emissions (g CO2)]]/(Table1[[#This Row],[Generation (TWh)]]*10^9)</f>
        <v>722.072586049238</v>
      </c>
    </row>
    <row r="11749" spans="1:21" x14ac:dyDescent="0.35">
      <c r="A11749" t="s">
        <v>2612</v>
      </c>
      <c r="B11749" t="s">
        <v>3243</v>
      </c>
      <c r="C11749" t="str">
        <f>SUBSTITUTE(Table1[[#This Row],[Fuel]],", ",",")</f>
        <v>fossil gas: natural gas,fossil liquids: fuel oil</v>
      </c>
      <c r="D11749" t="s">
        <v>3239</v>
      </c>
      <c r="E11749" t="s">
        <v>3275</v>
      </c>
      <c r="H11749" t="s">
        <v>3436</v>
      </c>
      <c r="I11749">
        <v>95</v>
      </c>
      <c r="J11749" t="s">
        <v>3446</v>
      </c>
      <c r="K11749">
        <v>1995</v>
      </c>
      <c r="L11749" t="s">
        <v>29</v>
      </c>
      <c r="M11749" t="s">
        <v>29</v>
      </c>
      <c r="N11749">
        <v>42.665799999999997</v>
      </c>
      <c r="O11749">
        <v>-88.013099999999994</v>
      </c>
      <c r="P11749" t="s">
        <v>3613</v>
      </c>
      <c r="Q11749" s="3">
        <f>Table1[[#This Row],[Capacity (MW)]]*0.395*8760*10^-6</f>
        <v>0.32871899999999998</v>
      </c>
      <c r="R11749" s="3" cm="1">
        <f t="array" ref="R11749">AVERAGE(VLOOKUP(_xlfn.TEXTSPLIT(Table1[[#This Row],[Fuel (no space after comma)]], ","), FuelList_Final_EF!$A$2:$B$65, 2, FALSE))</f>
        <v>65.583341148886291</v>
      </c>
      <c r="S11749" s="3">
        <f>Table1[[#This Row],[Generation (TWh)]]*10^9*VLOOKUP(Table1[[#This Row],[Turbine/Engine Technology]],Technology_HR!$A$2:$B$11,2,FALSE)*10^-6</f>
        <v>3619196.19</v>
      </c>
      <c r="T11749" s="5">
        <f>Table1[[#This Row],[Fuel Consumption (mmBtu)]]*Table1[[#This Row],[Emission Factor (kg CO2/ mmBtu)]]*10^3</f>
        <v>237358978413.51947</v>
      </c>
      <c r="U11749" s="3">
        <f>Table1[[#This Row],[Emissions (g CO2)]]/(Table1[[#This Row],[Generation (TWh)]]*10^9)</f>
        <v>722.072586049238</v>
      </c>
    </row>
    <row r="11750" spans="1:21" x14ac:dyDescent="0.35">
      <c r="A11750" t="s">
        <v>2612</v>
      </c>
      <c r="B11750" t="s">
        <v>3243</v>
      </c>
      <c r="C11750" t="str">
        <f>SUBSTITUTE(Table1[[#This Row],[Fuel]],", ",",")</f>
        <v>fossil gas: natural gas,fossil liquids: fuel oil</v>
      </c>
      <c r="D11750" t="s">
        <v>3239</v>
      </c>
      <c r="E11750" t="s">
        <v>3275</v>
      </c>
      <c r="H11750" t="s">
        <v>3436</v>
      </c>
      <c r="I11750">
        <v>95</v>
      </c>
      <c r="J11750" t="s">
        <v>3446</v>
      </c>
      <c r="K11750">
        <v>1995</v>
      </c>
      <c r="L11750" t="s">
        <v>29</v>
      </c>
      <c r="M11750" t="s">
        <v>29</v>
      </c>
      <c r="N11750">
        <v>42.665799999999997</v>
      </c>
      <c r="O11750">
        <v>-88.013099999999994</v>
      </c>
      <c r="P11750" t="s">
        <v>3613</v>
      </c>
      <c r="Q11750" s="3">
        <f>Table1[[#This Row],[Capacity (MW)]]*0.395*8760*10^-6</f>
        <v>0.32871899999999998</v>
      </c>
      <c r="R11750" s="3" cm="1">
        <f t="array" ref="R11750">AVERAGE(VLOOKUP(_xlfn.TEXTSPLIT(Table1[[#This Row],[Fuel (no space after comma)]], ","), FuelList_Final_EF!$A$2:$B$65, 2, FALSE))</f>
        <v>65.583341148886291</v>
      </c>
      <c r="S11750" s="3">
        <f>Table1[[#This Row],[Generation (TWh)]]*10^9*VLOOKUP(Table1[[#This Row],[Turbine/Engine Technology]],Technology_HR!$A$2:$B$11,2,FALSE)*10^-6</f>
        <v>3619196.19</v>
      </c>
      <c r="T11750" s="5">
        <f>Table1[[#This Row],[Fuel Consumption (mmBtu)]]*Table1[[#This Row],[Emission Factor (kg CO2/ mmBtu)]]*10^3</f>
        <v>237358978413.51947</v>
      </c>
      <c r="U11750" s="3">
        <f>Table1[[#This Row],[Emissions (g CO2)]]/(Table1[[#This Row],[Generation (TWh)]]*10^9)</f>
        <v>722.072586049238</v>
      </c>
    </row>
    <row r="11751" spans="1:21" x14ac:dyDescent="0.35">
      <c r="A11751" t="s">
        <v>2612</v>
      </c>
      <c r="B11751" t="s">
        <v>3239</v>
      </c>
      <c r="C11751" t="str">
        <f>SUBSTITUTE(Table1[[#This Row],[Fuel]],", ",",")</f>
        <v>fossil gas: natural gas</v>
      </c>
      <c r="D11751" t="s">
        <v>3239</v>
      </c>
      <c r="H11751" t="s">
        <v>3437</v>
      </c>
      <c r="I11751">
        <v>128.1</v>
      </c>
      <c r="J11751" t="s">
        <v>3447</v>
      </c>
      <c r="K11751">
        <v>2026</v>
      </c>
      <c r="L11751" t="s">
        <v>29</v>
      </c>
      <c r="M11751" t="s">
        <v>29</v>
      </c>
      <c r="N11751">
        <v>42.665799999999997</v>
      </c>
      <c r="O11751">
        <v>-88.013099999999994</v>
      </c>
      <c r="P11751" t="s">
        <v>3613</v>
      </c>
      <c r="Q11751" s="3">
        <f>Table1[[#This Row],[Capacity (MW)]]*0.395*8760*10^-6</f>
        <v>0.44325161999999996</v>
      </c>
      <c r="R11751" s="3" cm="1">
        <f t="array" ref="R11751">AVERAGE(VLOOKUP(_xlfn.TEXTSPLIT(Table1[[#This Row],[Fuel (no space after comma)]], ","), FuelList_Final_EF!$A$2:$B$65, 2, FALSE))</f>
        <v>53.06</v>
      </c>
      <c r="S11751" s="3">
        <f>Table1[[#This Row],[Generation (TWh)]]*10^9*VLOOKUP(Table1[[#This Row],[Turbine/Engine Technology]],Technology_HR!$A$2:$B$11,2,FALSE)*10^-6</f>
        <v>3944939.4179999991</v>
      </c>
      <c r="T11751" s="5">
        <f>Table1[[#This Row],[Fuel Consumption (mmBtu)]]*Table1[[#This Row],[Emission Factor (kg CO2/ mmBtu)]]*10^3</f>
        <v>209318485519.07996</v>
      </c>
      <c r="U11751" s="3">
        <f>Table1[[#This Row],[Emissions (g CO2)]]/(Table1[[#This Row],[Generation (TWh)]]*10^9)</f>
        <v>472.23399999999998</v>
      </c>
    </row>
    <row r="11752" spans="1:21" x14ac:dyDescent="0.35">
      <c r="A11752" t="s">
        <v>2956</v>
      </c>
      <c r="B11752" t="s">
        <v>3243</v>
      </c>
      <c r="C11752" t="str">
        <f>SUBSTITUTE(Table1[[#This Row],[Fuel]],", ",",")</f>
        <v>fossil gas: natural gas,fossil liquids: fuel oil</v>
      </c>
      <c r="D11752" t="s">
        <v>3239</v>
      </c>
      <c r="E11752" t="s">
        <v>3275</v>
      </c>
      <c r="H11752" t="s">
        <v>3438</v>
      </c>
      <c r="I11752">
        <v>266</v>
      </c>
      <c r="J11752" t="s">
        <v>3446</v>
      </c>
      <c r="K11752">
        <v>1989</v>
      </c>
      <c r="L11752" t="s">
        <v>29</v>
      </c>
      <c r="M11752" t="s">
        <v>29</v>
      </c>
      <c r="N11752">
        <v>33.696800000000003</v>
      </c>
      <c r="O11752">
        <v>-95.557699999999997</v>
      </c>
      <c r="P11752" t="s">
        <v>3613</v>
      </c>
      <c r="Q11752" s="3">
        <f>Table1[[#This Row],[Capacity (MW)]]*0.395*8760*10^-6</f>
        <v>0.92041320000000004</v>
      </c>
      <c r="R11752" s="3" cm="1">
        <f t="array" ref="R11752">AVERAGE(VLOOKUP(_xlfn.TEXTSPLIT(Table1[[#This Row],[Fuel (no space after comma)]], ","), FuelList_Final_EF!$A$2:$B$65, 2, FALSE))</f>
        <v>65.583341148886291</v>
      </c>
      <c r="S11752" s="3">
        <f>Table1[[#This Row],[Generation (TWh)]]*10^9*VLOOKUP(Table1[[#This Row],[Turbine/Engine Technology]],Technology_HR!$A$2:$B$11,2,FALSE)*10^-6</f>
        <v>6948199.2467999998</v>
      </c>
      <c r="T11752" s="5">
        <f>Table1[[#This Row],[Fuel Consumption (mmBtu)]]*Table1[[#This Row],[Emission Factor (kg CO2/ mmBtu)]]*10^3</f>
        <v>455686121573.31915</v>
      </c>
      <c r="U11752" s="3">
        <f>Table1[[#This Row],[Emissions (g CO2)]]/(Table1[[#This Row],[Generation (TWh)]]*10^9)</f>
        <v>495.08864233294258</v>
      </c>
    </row>
    <row r="11753" spans="1:21" x14ac:dyDescent="0.35">
      <c r="A11753" t="s">
        <v>2572</v>
      </c>
      <c r="B11753" t="s">
        <v>3239</v>
      </c>
      <c r="C11753" t="str">
        <f>SUBSTITUTE(Table1[[#This Row],[Fuel]],", ",",")</f>
        <v>fossil gas: natural gas</v>
      </c>
      <c r="D11753" t="s">
        <v>3239</v>
      </c>
      <c r="H11753" t="s">
        <v>3440</v>
      </c>
      <c r="I11753">
        <v>188</v>
      </c>
      <c r="J11753" t="s">
        <v>3446</v>
      </c>
      <c r="K11753">
        <v>1958</v>
      </c>
      <c r="L11753" t="s">
        <v>29</v>
      </c>
      <c r="M11753">
        <v>2026</v>
      </c>
      <c r="N11753">
        <v>29.477074999999999</v>
      </c>
      <c r="O11753">
        <v>-95.634891999999994</v>
      </c>
      <c r="P11753" t="s">
        <v>3613</v>
      </c>
      <c r="Q11753" s="3">
        <f>Table1[[#This Row],[Capacity (MW)]]*0.395*8760*10^-6</f>
        <v>0.65051760000000003</v>
      </c>
      <c r="R11753" s="3" cm="1">
        <f t="array" ref="R11753">AVERAGE(VLOOKUP(_xlfn.TEXTSPLIT(Table1[[#This Row],[Fuel (no space after comma)]], ","), FuelList_Final_EF!$A$2:$B$65, 2, FALSE))</f>
        <v>53.06</v>
      </c>
      <c r="S11753" s="3">
        <f>Table1[[#This Row],[Generation (TWh)]]*10^9*VLOOKUP(Table1[[#This Row],[Turbine/Engine Technology]],Technology_HR!$A$2:$B$11,2,FALSE)*10^-6</f>
        <v>6690573.5159999998</v>
      </c>
      <c r="T11753" s="5">
        <f>Table1[[#This Row],[Fuel Consumption (mmBtu)]]*Table1[[#This Row],[Emission Factor (kg CO2/ mmBtu)]]*10^3</f>
        <v>355001830758.96002</v>
      </c>
      <c r="U11753" s="3">
        <f>Table1[[#This Row],[Emissions (g CO2)]]/(Table1[[#This Row],[Generation (TWh)]]*10^9)</f>
        <v>545.72210000000007</v>
      </c>
    </row>
    <row r="11754" spans="1:21" x14ac:dyDescent="0.35">
      <c r="A11754" t="s">
        <v>2572</v>
      </c>
      <c r="B11754" t="s">
        <v>3239</v>
      </c>
      <c r="C11754" t="str">
        <f>SUBSTITUTE(Table1[[#This Row],[Fuel]],", ",",")</f>
        <v>fossil gas: natural gas</v>
      </c>
      <c r="D11754" t="s">
        <v>3239</v>
      </c>
      <c r="H11754" t="s">
        <v>3440</v>
      </c>
      <c r="I11754">
        <v>188</v>
      </c>
      <c r="J11754" t="s">
        <v>3446</v>
      </c>
      <c r="K11754">
        <v>1958</v>
      </c>
      <c r="L11754" t="s">
        <v>29</v>
      </c>
      <c r="M11754">
        <v>2026</v>
      </c>
      <c r="N11754">
        <v>29.477074999999999</v>
      </c>
      <c r="O11754">
        <v>-95.634891999999994</v>
      </c>
      <c r="P11754" t="s">
        <v>3613</v>
      </c>
      <c r="Q11754" s="3">
        <f>Table1[[#This Row],[Capacity (MW)]]*0.395*8760*10^-6</f>
        <v>0.65051760000000003</v>
      </c>
      <c r="R11754" s="3" cm="1">
        <f t="array" ref="R11754">AVERAGE(VLOOKUP(_xlfn.TEXTSPLIT(Table1[[#This Row],[Fuel (no space after comma)]], ","), FuelList_Final_EF!$A$2:$B$65, 2, FALSE))</f>
        <v>53.06</v>
      </c>
      <c r="S11754" s="3">
        <f>Table1[[#This Row],[Generation (TWh)]]*10^9*VLOOKUP(Table1[[#This Row],[Turbine/Engine Technology]],Technology_HR!$A$2:$B$11,2,FALSE)*10^-6</f>
        <v>6690573.5159999998</v>
      </c>
      <c r="T11754" s="5">
        <f>Table1[[#This Row],[Fuel Consumption (mmBtu)]]*Table1[[#This Row],[Emission Factor (kg CO2/ mmBtu)]]*10^3</f>
        <v>355001830758.96002</v>
      </c>
      <c r="U11754" s="3">
        <f>Table1[[#This Row],[Emissions (g CO2)]]/(Table1[[#This Row],[Generation (TWh)]]*10^9)</f>
        <v>545.72210000000007</v>
      </c>
    </row>
    <row r="11755" spans="1:21" x14ac:dyDescent="0.35">
      <c r="A11755" t="s">
        <v>2572</v>
      </c>
      <c r="B11755" t="s">
        <v>3239</v>
      </c>
      <c r="C11755" t="str">
        <f>SUBSTITUTE(Table1[[#This Row],[Fuel]],", ",",")</f>
        <v>fossil gas: natural gas</v>
      </c>
      <c r="D11755" t="s">
        <v>3239</v>
      </c>
      <c r="H11755" t="s">
        <v>3440</v>
      </c>
      <c r="I11755">
        <v>299</v>
      </c>
      <c r="J11755" t="s">
        <v>3446</v>
      </c>
      <c r="K11755">
        <v>1961</v>
      </c>
      <c r="L11755" t="s">
        <v>29</v>
      </c>
      <c r="M11755">
        <v>2026</v>
      </c>
      <c r="N11755">
        <v>29.477074999999999</v>
      </c>
      <c r="O11755">
        <v>-95.634891999999994</v>
      </c>
      <c r="P11755" t="s">
        <v>3613</v>
      </c>
      <c r="Q11755" s="3">
        <f>Table1[[#This Row],[Capacity (MW)]]*0.395*8760*10^-6</f>
        <v>1.0345998000000001</v>
      </c>
      <c r="R11755" s="3" cm="1">
        <f t="array" ref="R11755">AVERAGE(VLOOKUP(_xlfn.TEXTSPLIT(Table1[[#This Row],[Fuel (no space after comma)]], ","), FuelList_Final_EF!$A$2:$B$65, 2, FALSE))</f>
        <v>53.06</v>
      </c>
      <c r="S11755" s="3">
        <f>Table1[[#This Row],[Generation (TWh)]]*10^9*VLOOKUP(Table1[[#This Row],[Turbine/Engine Technology]],Technology_HR!$A$2:$B$11,2,FALSE)*10^-6</f>
        <v>10640858.943000002</v>
      </c>
      <c r="T11755" s="5">
        <f>Table1[[#This Row],[Fuel Consumption (mmBtu)]]*Table1[[#This Row],[Emission Factor (kg CO2/ mmBtu)]]*10^3</f>
        <v>564603975515.5802</v>
      </c>
      <c r="U11755" s="3">
        <f>Table1[[#This Row],[Emissions (g CO2)]]/(Table1[[#This Row],[Generation (TWh)]]*10^9)</f>
        <v>545.72210000000018</v>
      </c>
    </row>
    <row r="11756" spans="1:21" x14ac:dyDescent="0.35">
      <c r="A11756" t="s">
        <v>2572</v>
      </c>
      <c r="B11756" t="s">
        <v>3239</v>
      </c>
      <c r="C11756" t="str">
        <f>SUBSTITUTE(Table1[[#This Row],[Fuel]],", ",",")</f>
        <v>fossil gas: natural gas</v>
      </c>
      <c r="D11756" t="s">
        <v>3239</v>
      </c>
      <c r="H11756" t="s">
        <v>3440</v>
      </c>
      <c r="I11756">
        <v>581</v>
      </c>
      <c r="J11756" t="s">
        <v>3446</v>
      </c>
      <c r="K11756">
        <v>1968</v>
      </c>
      <c r="L11756" t="s">
        <v>29</v>
      </c>
      <c r="M11756">
        <v>2026</v>
      </c>
      <c r="N11756">
        <v>29.477074999999999</v>
      </c>
      <c r="O11756">
        <v>-95.634891999999994</v>
      </c>
      <c r="P11756" t="s">
        <v>3613</v>
      </c>
      <c r="Q11756" s="3">
        <f>Table1[[#This Row],[Capacity (MW)]]*0.395*8760*10^-6</f>
        <v>2.0103762000000001</v>
      </c>
      <c r="R11756" s="3" cm="1">
        <f t="array" ref="R11756">AVERAGE(VLOOKUP(_xlfn.TEXTSPLIT(Table1[[#This Row],[Fuel (no space after comma)]], ","), FuelList_Final_EF!$A$2:$B$65, 2, FALSE))</f>
        <v>53.06</v>
      </c>
      <c r="S11756" s="3">
        <f>Table1[[#This Row],[Generation (TWh)]]*10^9*VLOOKUP(Table1[[#This Row],[Turbine/Engine Technology]],Technology_HR!$A$2:$B$11,2,FALSE)*10^-6</f>
        <v>20676719.217</v>
      </c>
      <c r="T11756" s="5">
        <f>Table1[[#This Row],[Fuel Consumption (mmBtu)]]*Table1[[#This Row],[Emission Factor (kg CO2/ mmBtu)]]*10^3</f>
        <v>1097106721654.02</v>
      </c>
      <c r="U11756" s="3">
        <f>Table1[[#This Row],[Emissions (g CO2)]]/(Table1[[#This Row],[Generation (TWh)]]*10^9)</f>
        <v>545.72209999999995</v>
      </c>
    </row>
    <row r="11757" spans="1:21" x14ac:dyDescent="0.35">
      <c r="A11757" t="s">
        <v>2957</v>
      </c>
      <c r="B11757" t="s">
        <v>3243</v>
      </c>
      <c r="C11757" t="str">
        <f>SUBSTITUTE(Table1[[#This Row],[Fuel]],", ",",")</f>
        <v>fossil gas: natural gas,fossil liquids: fuel oil</v>
      </c>
      <c r="D11757" t="s">
        <v>3239</v>
      </c>
      <c r="E11757" t="s">
        <v>3275</v>
      </c>
      <c r="H11757" t="s">
        <v>3438</v>
      </c>
      <c r="I11757">
        <v>135</v>
      </c>
      <c r="J11757" t="s">
        <v>3446</v>
      </c>
      <c r="K11757">
        <v>1991</v>
      </c>
      <c r="L11757" t="s">
        <v>29</v>
      </c>
      <c r="M11757" t="s">
        <v>29</v>
      </c>
      <c r="N11757">
        <v>40.460717000000002</v>
      </c>
      <c r="O11757">
        <v>-74.327160000000006</v>
      </c>
      <c r="P11757" t="s">
        <v>3613</v>
      </c>
      <c r="Q11757" s="3">
        <f>Table1[[#This Row],[Capacity (MW)]]*0.395*8760*10^-6</f>
        <v>0.46712699999999996</v>
      </c>
      <c r="R11757" s="3" cm="1">
        <f t="array" ref="R11757">AVERAGE(VLOOKUP(_xlfn.TEXTSPLIT(Table1[[#This Row],[Fuel (no space after comma)]], ","), FuelList_Final_EF!$A$2:$B$65, 2, FALSE))</f>
        <v>65.583341148886291</v>
      </c>
      <c r="S11757" s="3">
        <f>Table1[[#This Row],[Generation (TWh)]]*10^9*VLOOKUP(Table1[[#This Row],[Turbine/Engine Technology]],Technology_HR!$A$2:$B$11,2,FALSE)*10^-6</f>
        <v>3526341.7229999993</v>
      </c>
      <c r="T11757" s="5">
        <f>Table1[[#This Row],[Fuel Consumption (mmBtu)]]*Table1[[#This Row],[Emission Factor (kg CO2/ mmBtu)]]*10^3</f>
        <v>231269272227.06042</v>
      </c>
      <c r="U11757" s="3">
        <f>Table1[[#This Row],[Emissions (g CO2)]]/(Table1[[#This Row],[Generation (TWh)]]*10^9)</f>
        <v>495.08864233294253</v>
      </c>
    </row>
    <row r="11758" spans="1:21" x14ac:dyDescent="0.35">
      <c r="A11758" t="s">
        <v>2532</v>
      </c>
      <c r="B11758" t="s">
        <v>3243</v>
      </c>
      <c r="C11758" t="str">
        <f>SUBSTITUTE(Table1[[#This Row],[Fuel]],", ",",")</f>
        <v>fossil gas: natural gas,fossil liquids: fuel oil</v>
      </c>
      <c r="D11758" t="s">
        <v>3239</v>
      </c>
      <c r="E11758" t="s">
        <v>3275</v>
      </c>
      <c r="H11758" t="s">
        <v>3436</v>
      </c>
      <c r="I11758">
        <v>65</v>
      </c>
      <c r="J11758" t="s">
        <v>3449</v>
      </c>
      <c r="K11758">
        <v>2025</v>
      </c>
      <c r="L11758" t="s">
        <v>29</v>
      </c>
      <c r="M11758" t="s">
        <v>29</v>
      </c>
      <c r="N11758">
        <v>34.264200000000002</v>
      </c>
      <c r="O11758">
        <v>-81.330799999999996</v>
      </c>
      <c r="P11758" t="s">
        <v>3613</v>
      </c>
      <c r="Q11758" s="3">
        <f>Table1[[#This Row],[Capacity (MW)]]*0.395*8760*10^-6</f>
        <v>0.224913</v>
      </c>
      <c r="R11758" s="3" cm="1">
        <f t="array" ref="R11758">AVERAGE(VLOOKUP(_xlfn.TEXTSPLIT(Table1[[#This Row],[Fuel (no space after comma)]], ","), FuelList_Final_EF!$A$2:$B$65, 2, FALSE))</f>
        <v>65.583341148886291</v>
      </c>
      <c r="S11758" s="3">
        <f>Table1[[#This Row],[Generation (TWh)]]*10^9*VLOOKUP(Table1[[#This Row],[Turbine/Engine Technology]],Technology_HR!$A$2:$B$11,2,FALSE)*10^-6</f>
        <v>2476292.13</v>
      </c>
      <c r="T11758" s="5">
        <f>Table1[[#This Row],[Fuel Consumption (mmBtu)]]*Table1[[#This Row],[Emission Factor (kg CO2/ mmBtu)]]*10^3</f>
        <v>162403511546.09229</v>
      </c>
      <c r="U11758" s="3">
        <f>Table1[[#This Row],[Emissions (g CO2)]]/(Table1[[#This Row],[Generation (TWh)]]*10^9)</f>
        <v>722.07258604923811</v>
      </c>
    </row>
    <row r="11759" spans="1:21" x14ac:dyDescent="0.35">
      <c r="A11759" t="s">
        <v>2532</v>
      </c>
      <c r="B11759" t="s">
        <v>3243</v>
      </c>
      <c r="C11759" t="str">
        <f>SUBSTITUTE(Table1[[#This Row],[Fuel]],", ",",")</f>
        <v>fossil gas: natural gas,fossil liquids: fuel oil</v>
      </c>
      <c r="D11759" t="s">
        <v>3239</v>
      </c>
      <c r="E11759" t="s">
        <v>3275</v>
      </c>
      <c r="H11759" t="s">
        <v>3436</v>
      </c>
      <c r="I11759">
        <v>65</v>
      </c>
      <c r="J11759" t="s">
        <v>3449</v>
      </c>
      <c r="K11759">
        <v>2025</v>
      </c>
      <c r="L11759" t="s">
        <v>29</v>
      </c>
      <c r="M11759" t="s">
        <v>29</v>
      </c>
      <c r="N11759">
        <v>34.264200000000002</v>
      </c>
      <c r="O11759">
        <v>-81.330799999999996</v>
      </c>
      <c r="P11759" t="s">
        <v>3613</v>
      </c>
      <c r="Q11759" s="3">
        <f>Table1[[#This Row],[Capacity (MW)]]*0.395*8760*10^-6</f>
        <v>0.224913</v>
      </c>
      <c r="R11759" s="3" cm="1">
        <f t="array" ref="R11759">AVERAGE(VLOOKUP(_xlfn.TEXTSPLIT(Table1[[#This Row],[Fuel (no space after comma)]], ","), FuelList_Final_EF!$A$2:$B$65, 2, FALSE))</f>
        <v>65.583341148886291</v>
      </c>
      <c r="S11759" s="3">
        <f>Table1[[#This Row],[Generation (TWh)]]*10^9*VLOOKUP(Table1[[#This Row],[Turbine/Engine Technology]],Technology_HR!$A$2:$B$11,2,FALSE)*10^-6</f>
        <v>2476292.13</v>
      </c>
      <c r="T11759" s="5">
        <f>Table1[[#This Row],[Fuel Consumption (mmBtu)]]*Table1[[#This Row],[Emission Factor (kg CO2/ mmBtu)]]*10^3</f>
        <v>162403511546.09229</v>
      </c>
      <c r="U11759" s="3">
        <f>Table1[[#This Row],[Emissions (g CO2)]]/(Table1[[#This Row],[Generation (TWh)]]*10^9)</f>
        <v>722.07258604923811</v>
      </c>
    </row>
    <row r="11760" spans="1:21" x14ac:dyDescent="0.35">
      <c r="A11760" t="s">
        <v>2958</v>
      </c>
      <c r="B11760" t="s">
        <v>3239</v>
      </c>
      <c r="C11760" t="str">
        <f>SUBSTITUTE(Table1[[#This Row],[Fuel]],", ",",")</f>
        <v>fossil gas: natural gas</v>
      </c>
      <c r="D11760" t="s">
        <v>3239</v>
      </c>
      <c r="H11760" t="s">
        <v>3438</v>
      </c>
      <c r="I11760">
        <v>260</v>
      </c>
      <c r="J11760" t="s">
        <v>3446</v>
      </c>
      <c r="K11760">
        <v>1998</v>
      </c>
      <c r="L11760" t="s">
        <v>29</v>
      </c>
      <c r="M11760" t="s">
        <v>29</v>
      </c>
      <c r="N11760">
        <v>29.72475</v>
      </c>
      <c r="O11760">
        <v>-95.176479999999998</v>
      </c>
      <c r="P11760" t="s">
        <v>3613</v>
      </c>
      <c r="Q11760" s="3">
        <f>Table1[[#This Row],[Capacity (MW)]]*0.395*8760*10^-6</f>
        <v>0.89965200000000001</v>
      </c>
      <c r="R11760" s="3" cm="1">
        <f t="array" ref="R11760">AVERAGE(VLOOKUP(_xlfn.TEXTSPLIT(Table1[[#This Row],[Fuel (no space after comma)]], ","), FuelList_Final_EF!$A$2:$B$65, 2, FALSE))</f>
        <v>53.06</v>
      </c>
      <c r="S11760" s="3">
        <f>Table1[[#This Row],[Generation (TWh)]]*10^9*VLOOKUP(Table1[[#This Row],[Turbine/Engine Technology]],Technology_HR!$A$2:$B$11,2,FALSE)*10^-6</f>
        <v>6791472.9479999999</v>
      </c>
      <c r="T11760" s="5">
        <f>Table1[[#This Row],[Fuel Consumption (mmBtu)]]*Table1[[#This Row],[Emission Factor (kg CO2/ mmBtu)]]*10^3</f>
        <v>360355554620.88</v>
      </c>
      <c r="U11760" s="3">
        <f>Table1[[#This Row],[Emissions (g CO2)]]/(Table1[[#This Row],[Generation (TWh)]]*10^9)</f>
        <v>400.54993999999999</v>
      </c>
    </row>
    <row r="11761" spans="1:21" x14ac:dyDescent="0.35">
      <c r="A11761" t="s">
        <v>2958</v>
      </c>
      <c r="B11761" t="s">
        <v>3239</v>
      </c>
      <c r="C11761" t="str">
        <f>SUBSTITUTE(Table1[[#This Row],[Fuel]],", ",",")</f>
        <v>fossil gas: natural gas</v>
      </c>
      <c r="D11761" t="s">
        <v>3239</v>
      </c>
      <c r="H11761" t="s">
        <v>3438</v>
      </c>
      <c r="I11761">
        <v>555</v>
      </c>
      <c r="J11761" t="s">
        <v>3446</v>
      </c>
      <c r="K11761">
        <v>2000</v>
      </c>
      <c r="L11761" t="s">
        <v>29</v>
      </c>
      <c r="M11761" t="s">
        <v>29</v>
      </c>
      <c r="N11761">
        <v>29.72475</v>
      </c>
      <c r="O11761">
        <v>-95.176479999999998</v>
      </c>
      <c r="P11761" t="s">
        <v>3613</v>
      </c>
      <c r="Q11761" s="3">
        <f>Table1[[#This Row],[Capacity (MW)]]*0.395*8760*10^-6</f>
        <v>1.9204110000000001</v>
      </c>
      <c r="R11761" s="3" cm="1">
        <f t="array" ref="R11761">AVERAGE(VLOOKUP(_xlfn.TEXTSPLIT(Table1[[#This Row],[Fuel (no space after comma)]], ","), FuelList_Final_EF!$A$2:$B$65, 2, FALSE))</f>
        <v>53.06</v>
      </c>
      <c r="S11761" s="3">
        <f>Table1[[#This Row],[Generation (TWh)]]*10^9*VLOOKUP(Table1[[#This Row],[Turbine/Engine Technology]],Technology_HR!$A$2:$B$11,2,FALSE)*10^-6</f>
        <v>14497182.638999999</v>
      </c>
      <c r="T11761" s="5">
        <f>Table1[[#This Row],[Fuel Consumption (mmBtu)]]*Table1[[#This Row],[Emission Factor (kg CO2/ mmBtu)]]*10^3</f>
        <v>769220510825.33997</v>
      </c>
      <c r="U11761" s="3">
        <f>Table1[[#This Row],[Emissions (g CO2)]]/(Table1[[#This Row],[Generation (TWh)]]*10^9)</f>
        <v>400.54993999999999</v>
      </c>
    </row>
    <row r="11762" spans="1:21" x14ac:dyDescent="0.35">
      <c r="A11762" t="s">
        <v>2959</v>
      </c>
      <c r="B11762" t="s">
        <v>3239</v>
      </c>
      <c r="C11762" t="str">
        <f>SUBSTITUTE(Table1[[#This Row],[Fuel]],", ",",")</f>
        <v>fossil gas: natural gas</v>
      </c>
      <c r="D11762" t="s">
        <v>3239</v>
      </c>
      <c r="H11762" t="s">
        <v>3438</v>
      </c>
      <c r="I11762">
        <v>521</v>
      </c>
      <c r="J11762" t="s">
        <v>3446</v>
      </c>
      <c r="K11762">
        <v>2005</v>
      </c>
      <c r="L11762" t="s">
        <v>29</v>
      </c>
      <c r="M11762" t="s">
        <v>29</v>
      </c>
      <c r="N11762">
        <v>34.955599999999997</v>
      </c>
      <c r="O11762">
        <v>-118.84399999999999</v>
      </c>
      <c r="P11762" t="s">
        <v>3613</v>
      </c>
      <c r="Q11762" s="3">
        <f>Table1[[#This Row],[Capacity (MW)]]*0.395*8760*10^-6</f>
        <v>1.8027642000000001</v>
      </c>
      <c r="R11762" s="3" cm="1">
        <f t="array" ref="R11762">AVERAGE(VLOOKUP(_xlfn.TEXTSPLIT(Table1[[#This Row],[Fuel (no space after comma)]], ","), FuelList_Final_EF!$A$2:$B$65, 2, FALSE))</f>
        <v>53.06</v>
      </c>
      <c r="S11762" s="3">
        <f>Table1[[#This Row],[Generation (TWh)]]*10^9*VLOOKUP(Table1[[#This Row],[Turbine/Engine Technology]],Technology_HR!$A$2:$B$11,2,FALSE)*10^-6</f>
        <v>13609066.945800001</v>
      </c>
      <c r="T11762" s="5">
        <f>Table1[[#This Row],[Fuel Consumption (mmBtu)]]*Table1[[#This Row],[Emission Factor (kg CO2/ mmBtu)]]*10^3</f>
        <v>722097092144.14807</v>
      </c>
      <c r="U11762" s="3">
        <f>Table1[[#This Row],[Emissions (g CO2)]]/(Table1[[#This Row],[Generation (TWh)]]*10^9)</f>
        <v>400.54993999999999</v>
      </c>
    </row>
    <row r="11763" spans="1:21" x14ac:dyDescent="0.35">
      <c r="A11763" t="s">
        <v>2959</v>
      </c>
      <c r="B11763" t="s">
        <v>3239</v>
      </c>
      <c r="C11763" t="str">
        <f>SUBSTITUTE(Table1[[#This Row],[Fuel]],", ",",")</f>
        <v>fossil gas: natural gas</v>
      </c>
      <c r="D11763" t="s">
        <v>3239</v>
      </c>
      <c r="H11763" t="s">
        <v>3438</v>
      </c>
      <c r="I11763">
        <v>258</v>
      </c>
      <c r="J11763" t="s">
        <v>3446</v>
      </c>
      <c r="K11763">
        <v>2005</v>
      </c>
      <c r="L11763" t="s">
        <v>29</v>
      </c>
      <c r="M11763" t="s">
        <v>29</v>
      </c>
      <c r="N11763">
        <v>34.955599999999997</v>
      </c>
      <c r="O11763">
        <v>-118.84399999999999</v>
      </c>
      <c r="P11763" t="s">
        <v>3613</v>
      </c>
      <c r="Q11763" s="3">
        <f>Table1[[#This Row],[Capacity (MW)]]*0.395*8760*10^-6</f>
        <v>0.89273160000000007</v>
      </c>
      <c r="R11763" s="3" cm="1">
        <f t="array" ref="R11763">AVERAGE(VLOOKUP(_xlfn.TEXTSPLIT(Table1[[#This Row],[Fuel (no space after comma)]], ","), FuelList_Final_EF!$A$2:$B$65, 2, FALSE))</f>
        <v>53.06</v>
      </c>
      <c r="S11763" s="3">
        <f>Table1[[#This Row],[Generation (TWh)]]*10^9*VLOOKUP(Table1[[#This Row],[Turbine/Engine Technology]],Technology_HR!$A$2:$B$11,2,FALSE)*10^-6</f>
        <v>6739230.8484000005</v>
      </c>
      <c r="T11763" s="5">
        <f>Table1[[#This Row],[Fuel Consumption (mmBtu)]]*Table1[[#This Row],[Emission Factor (kg CO2/ mmBtu)]]*10^3</f>
        <v>357583588816.10406</v>
      </c>
      <c r="U11763" s="3">
        <f>Table1[[#This Row],[Emissions (g CO2)]]/(Table1[[#This Row],[Generation (TWh)]]*10^9)</f>
        <v>400.54993999999999</v>
      </c>
    </row>
    <row r="11764" spans="1:21" x14ac:dyDescent="0.35">
      <c r="A11764" t="s">
        <v>2507</v>
      </c>
      <c r="B11764" t="s">
        <v>3239</v>
      </c>
      <c r="C11764" t="str">
        <f>SUBSTITUTE(Table1[[#This Row],[Fuel]],", ",",")</f>
        <v>fossil gas: natural gas</v>
      </c>
      <c r="D11764" t="s">
        <v>3239</v>
      </c>
      <c r="H11764" t="s">
        <v>3440</v>
      </c>
      <c r="I11764">
        <v>552.29999999999995</v>
      </c>
      <c r="J11764" t="s">
        <v>3447</v>
      </c>
      <c r="K11764">
        <v>2026</v>
      </c>
      <c r="L11764" t="s">
        <v>29</v>
      </c>
      <c r="M11764">
        <v>2041</v>
      </c>
      <c r="N11764">
        <v>40.220196999999999</v>
      </c>
      <c r="O11764">
        <v>-103.679472</v>
      </c>
      <c r="P11764" t="s">
        <v>3613</v>
      </c>
      <c r="Q11764" s="3">
        <f>Table1[[#This Row],[Capacity (MW)]]*0.395*8760*10^-6</f>
        <v>1.9110684599999999</v>
      </c>
      <c r="R11764" s="3" cm="1">
        <f t="array" ref="R11764">AVERAGE(VLOOKUP(_xlfn.TEXTSPLIT(Table1[[#This Row],[Fuel (no space after comma)]], ","), FuelList_Final_EF!$A$2:$B$65, 2, FALSE))</f>
        <v>53.06</v>
      </c>
      <c r="S11764" s="3">
        <f>Table1[[#This Row],[Generation (TWh)]]*10^9*VLOOKUP(Table1[[#This Row],[Turbine/Engine Technology]],Technology_HR!$A$2:$B$11,2,FALSE)*10^-6</f>
        <v>19655339.111099996</v>
      </c>
      <c r="T11764" s="5">
        <f>Table1[[#This Row],[Fuel Consumption (mmBtu)]]*Table1[[#This Row],[Emission Factor (kg CO2/ mmBtu)]]*10^3</f>
        <v>1042912293234.9658</v>
      </c>
      <c r="U11764" s="3">
        <f>Table1[[#This Row],[Emissions (g CO2)]]/(Table1[[#This Row],[Generation (TWh)]]*10^9)</f>
        <v>545.72209999999995</v>
      </c>
    </row>
    <row r="11765" spans="1:21" x14ac:dyDescent="0.35">
      <c r="A11765" t="s">
        <v>2762</v>
      </c>
      <c r="B11765" t="s">
        <v>3239</v>
      </c>
      <c r="C11765" t="str">
        <f>SUBSTITUTE(Table1[[#This Row],[Fuel]],", ",",")</f>
        <v>fossil gas: natural gas</v>
      </c>
      <c r="D11765" t="s">
        <v>3239</v>
      </c>
      <c r="H11765" t="s">
        <v>3437</v>
      </c>
      <c r="I11765">
        <v>201.6</v>
      </c>
      <c r="J11765" t="s">
        <v>3446</v>
      </c>
      <c r="K11765">
        <v>2010</v>
      </c>
      <c r="L11765" t="s">
        <v>29</v>
      </c>
      <c r="M11765" t="s">
        <v>29</v>
      </c>
      <c r="N11765">
        <v>28.927499999999998</v>
      </c>
      <c r="O11765">
        <v>-99.091899999999995</v>
      </c>
      <c r="P11765" t="s">
        <v>3613</v>
      </c>
      <c r="Q11765" s="3">
        <f>Table1[[#This Row],[Capacity (MW)]]*0.395*8760*10^-6</f>
        <v>0.69757632000000003</v>
      </c>
      <c r="R11765" s="3" cm="1">
        <f t="array" ref="R11765">AVERAGE(VLOOKUP(_xlfn.TEXTSPLIT(Table1[[#This Row],[Fuel (no space after comma)]], ","), FuelList_Final_EF!$A$2:$B$65, 2, FALSE))</f>
        <v>53.06</v>
      </c>
      <c r="S11765" s="3">
        <f>Table1[[#This Row],[Generation (TWh)]]*10^9*VLOOKUP(Table1[[#This Row],[Turbine/Engine Technology]],Technology_HR!$A$2:$B$11,2,FALSE)*10^-6</f>
        <v>6208429.2479999997</v>
      </c>
      <c r="T11765" s="5">
        <f>Table1[[#This Row],[Fuel Consumption (mmBtu)]]*Table1[[#This Row],[Emission Factor (kg CO2/ mmBtu)]]*10^3</f>
        <v>329419255898.88</v>
      </c>
      <c r="U11765" s="3">
        <f>Table1[[#This Row],[Emissions (g CO2)]]/(Table1[[#This Row],[Generation (TWh)]]*10^9)</f>
        <v>472.23399999999998</v>
      </c>
    </row>
    <row r="11766" spans="1:21" x14ac:dyDescent="0.35">
      <c r="A11766" t="s">
        <v>2468</v>
      </c>
      <c r="B11766" t="s">
        <v>3243</v>
      </c>
      <c r="C11766" t="str">
        <f>SUBSTITUTE(Table1[[#This Row],[Fuel]],", ",",")</f>
        <v>fossil gas: natural gas,fossil liquids: fuel oil</v>
      </c>
      <c r="D11766" t="s">
        <v>3239</v>
      </c>
      <c r="E11766" t="s">
        <v>3275</v>
      </c>
      <c r="H11766" t="s">
        <v>3436</v>
      </c>
      <c r="I11766">
        <v>60</v>
      </c>
      <c r="J11766" t="s">
        <v>3446</v>
      </c>
      <c r="K11766">
        <v>2002</v>
      </c>
      <c r="L11766" t="s">
        <v>29</v>
      </c>
      <c r="M11766" t="s">
        <v>29</v>
      </c>
      <c r="N11766">
        <v>39.353099999999998</v>
      </c>
      <c r="O11766">
        <v>-91.229500000000002</v>
      </c>
      <c r="P11766" t="s">
        <v>3613</v>
      </c>
      <c r="Q11766" s="3">
        <f>Table1[[#This Row],[Capacity (MW)]]*0.395*8760*10^-6</f>
        <v>0.20761200000000002</v>
      </c>
      <c r="R11766" s="3" cm="1">
        <f t="array" ref="R11766">AVERAGE(VLOOKUP(_xlfn.TEXTSPLIT(Table1[[#This Row],[Fuel (no space after comma)]], ","), FuelList_Final_EF!$A$2:$B$65, 2, FALSE))</f>
        <v>65.583341148886291</v>
      </c>
      <c r="S11766" s="3">
        <f>Table1[[#This Row],[Generation (TWh)]]*10^9*VLOOKUP(Table1[[#This Row],[Turbine/Engine Technology]],Technology_HR!$A$2:$B$11,2,FALSE)*10^-6</f>
        <v>2285808.1200000006</v>
      </c>
      <c r="T11766" s="5">
        <f>Table1[[#This Row],[Fuel Consumption (mmBtu)]]*Table1[[#This Row],[Emission Factor (kg CO2/ mmBtu)]]*10^3</f>
        <v>149910933734.85446</v>
      </c>
      <c r="U11766" s="3">
        <f>Table1[[#This Row],[Emissions (g CO2)]]/(Table1[[#This Row],[Generation (TWh)]]*10^9)</f>
        <v>722.07258604923823</v>
      </c>
    </row>
    <row r="11767" spans="1:21" x14ac:dyDescent="0.35">
      <c r="A11767" t="s">
        <v>2468</v>
      </c>
      <c r="B11767" t="s">
        <v>3243</v>
      </c>
      <c r="C11767" t="str">
        <f>SUBSTITUTE(Table1[[#This Row],[Fuel]],", ",",")</f>
        <v>fossil gas: natural gas,fossil liquids: fuel oil</v>
      </c>
      <c r="D11767" t="s">
        <v>3239</v>
      </c>
      <c r="E11767" t="s">
        <v>3275</v>
      </c>
      <c r="H11767" t="s">
        <v>3436</v>
      </c>
      <c r="I11767">
        <v>60</v>
      </c>
      <c r="J11767" t="s">
        <v>3446</v>
      </c>
      <c r="K11767">
        <v>2002</v>
      </c>
      <c r="L11767" t="s">
        <v>29</v>
      </c>
      <c r="M11767" t="s">
        <v>29</v>
      </c>
      <c r="N11767">
        <v>39.353099999999998</v>
      </c>
      <c r="O11767">
        <v>-91.229500000000002</v>
      </c>
      <c r="P11767" t="s">
        <v>3613</v>
      </c>
      <c r="Q11767" s="3">
        <f>Table1[[#This Row],[Capacity (MW)]]*0.395*8760*10^-6</f>
        <v>0.20761200000000002</v>
      </c>
      <c r="R11767" s="3" cm="1">
        <f t="array" ref="R11767">AVERAGE(VLOOKUP(_xlfn.TEXTSPLIT(Table1[[#This Row],[Fuel (no space after comma)]], ","), FuelList_Final_EF!$A$2:$B$65, 2, FALSE))</f>
        <v>65.583341148886291</v>
      </c>
      <c r="S11767" s="3">
        <f>Table1[[#This Row],[Generation (TWh)]]*10^9*VLOOKUP(Table1[[#This Row],[Turbine/Engine Technology]],Technology_HR!$A$2:$B$11,2,FALSE)*10^-6</f>
        <v>2285808.1200000006</v>
      </c>
      <c r="T11767" s="5">
        <f>Table1[[#This Row],[Fuel Consumption (mmBtu)]]*Table1[[#This Row],[Emission Factor (kg CO2/ mmBtu)]]*10^3</f>
        <v>149910933734.85446</v>
      </c>
      <c r="U11767" s="3">
        <f>Table1[[#This Row],[Emissions (g CO2)]]/(Table1[[#This Row],[Generation (TWh)]]*10^9)</f>
        <v>722.07258604923823</v>
      </c>
    </row>
    <row r="11768" spans="1:21" x14ac:dyDescent="0.35">
      <c r="A11768" t="s">
        <v>2468</v>
      </c>
      <c r="B11768" t="s">
        <v>3243</v>
      </c>
      <c r="C11768" t="str">
        <f>SUBSTITUTE(Table1[[#This Row],[Fuel]],", ",",")</f>
        <v>fossil gas: natural gas,fossil liquids: fuel oil</v>
      </c>
      <c r="D11768" t="s">
        <v>3239</v>
      </c>
      <c r="E11768" t="s">
        <v>3275</v>
      </c>
      <c r="H11768" t="s">
        <v>3436</v>
      </c>
      <c r="I11768">
        <v>60</v>
      </c>
      <c r="J11768" t="s">
        <v>3446</v>
      </c>
      <c r="K11768">
        <v>2002</v>
      </c>
      <c r="L11768" t="s">
        <v>29</v>
      </c>
      <c r="M11768" t="s">
        <v>29</v>
      </c>
      <c r="N11768">
        <v>39.353099999999998</v>
      </c>
      <c r="O11768">
        <v>-91.229500000000002</v>
      </c>
      <c r="P11768" t="s">
        <v>3613</v>
      </c>
      <c r="Q11768" s="3">
        <f>Table1[[#This Row],[Capacity (MW)]]*0.395*8760*10^-6</f>
        <v>0.20761200000000002</v>
      </c>
      <c r="R11768" s="3" cm="1">
        <f t="array" ref="R11768">AVERAGE(VLOOKUP(_xlfn.TEXTSPLIT(Table1[[#This Row],[Fuel (no space after comma)]], ","), FuelList_Final_EF!$A$2:$B$65, 2, FALSE))</f>
        <v>65.583341148886291</v>
      </c>
      <c r="S11768" s="3">
        <f>Table1[[#This Row],[Generation (TWh)]]*10^9*VLOOKUP(Table1[[#This Row],[Turbine/Engine Technology]],Technology_HR!$A$2:$B$11,2,FALSE)*10^-6</f>
        <v>2285808.1200000006</v>
      </c>
      <c r="T11768" s="5">
        <f>Table1[[#This Row],[Fuel Consumption (mmBtu)]]*Table1[[#This Row],[Emission Factor (kg CO2/ mmBtu)]]*10^3</f>
        <v>149910933734.85446</v>
      </c>
      <c r="U11768" s="3">
        <f>Table1[[#This Row],[Emissions (g CO2)]]/(Table1[[#This Row],[Generation (TWh)]]*10^9)</f>
        <v>722.07258604923823</v>
      </c>
    </row>
    <row r="11769" spans="1:21" x14ac:dyDescent="0.35">
      <c r="A11769" t="s">
        <v>2468</v>
      </c>
      <c r="B11769" t="s">
        <v>3243</v>
      </c>
      <c r="C11769" t="str">
        <f>SUBSTITUTE(Table1[[#This Row],[Fuel]],", ",",")</f>
        <v>fossil gas: natural gas,fossil liquids: fuel oil</v>
      </c>
      <c r="D11769" t="s">
        <v>3239</v>
      </c>
      <c r="E11769" t="s">
        <v>3275</v>
      </c>
      <c r="H11769" t="s">
        <v>3436</v>
      </c>
      <c r="I11769">
        <v>60</v>
      </c>
      <c r="J11769" t="s">
        <v>3446</v>
      </c>
      <c r="K11769">
        <v>2002</v>
      </c>
      <c r="L11769" t="s">
        <v>29</v>
      </c>
      <c r="M11769" t="s">
        <v>29</v>
      </c>
      <c r="N11769">
        <v>39.353099999999998</v>
      </c>
      <c r="O11769">
        <v>-91.229500000000002</v>
      </c>
      <c r="P11769" t="s">
        <v>3613</v>
      </c>
      <c r="Q11769" s="3">
        <f>Table1[[#This Row],[Capacity (MW)]]*0.395*8760*10^-6</f>
        <v>0.20761200000000002</v>
      </c>
      <c r="R11769" s="3" cm="1">
        <f t="array" ref="R11769">AVERAGE(VLOOKUP(_xlfn.TEXTSPLIT(Table1[[#This Row],[Fuel (no space after comma)]], ","), FuelList_Final_EF!$A$2:$B$65, 2, FALSE))</f>
        <v>65.583341148886291</v>
      </c>
      <c r="S11769" s="3">
        <f>Table1[[#This Row],[Generation (TWh)]]*10^9*VLOOKUP(Table1[[#This Row],[Turbine/Engine Technology]],Technology_HR!$A$2:$B$11,2,FALSE)*10^-6</f>
        <v>2285808.1200000006</v>
      </c>
      <c r="T11769" s="5">
        <f>Table1[[#This Row],[Fuel Consumption (mmBtu)]]*Table1[[#This Row],[Emission Factor (kg CO2/ mmBtu)]]*10^3</f>
        <v>149910933734.85446</v>
      </c>
      <c r="U11769" s="3">
        <f>Table1[[#This Row],[Emissions (g CO2)]]/(Table1[[#This Row],[Generation (TWh)]]*10^9)</f>
        <v>722.07258604923823</v>
      </c>
    </row>
    <row r="11770" spans="1:21" x14ac:dyDescent="0.35">
      <c r="A11770" t="s">
        <v>2960</v>
      </c>
      <c r="B11770" t="s">
        <v>3423</v>
      </c>
      <c r="C11770" t="str">
        <f>SUBSTITUTE(Table1[[#This Row],[Fuel]],", ",",")</f>
        <v>fossil gas: natural gas,fossil gas: unknown,fossil liquids: fuel oil,fossil liquids: waste/other oil</v>
      </c>
      <c r="D11770" t="s">
        <v>3239</v>
      </c>
      <c r="E11770" t="s">
        <v>3245</v>
      </c>
      <c r="F11770" t="s">
        <v>3275</v>
      </c>
      <c r="G11770" t="s">
        <v>3676</v>
      </c>
      <c r="H11770" t="s">
        <v>3436</v>
      </c>
      <c r="I11770">
        <v>86</v>
      </c>
      <c r="J11770" t="s">
        <v>3446</v>
      </c>
      <c r="K11770">
        <v>1993</v>
      </c>
      <c r="L11770" t="s">
        <v>29</v>
      </c>
      <c r="M11770" t="s">
        <v>29</v>
      </c>
      <c r="N11770">
        <v>30.595800000000001</v>
      </c>
      <c r="O11770">
        <v>-87.252499999999998</v>
      </c>
      <c r="P11770" t="s">
        <v>3613</v>
      </c>
      <c r="Q11770" s="3">
        <f>Table1[[#This Row],[Capacity (MW)]]*0.395*8760*10^-6</f>
        <v>0.29757719999999999</v>
      </c>
      <c r="R11770" s="3" cm="1">
        <f t="array" ref="R11770">AVERAGE(VLOOKUP(_xlfn.TEXTSPLIT(Table1[[#This Row],[Fuel (no space after comma)]], ","), FuelList_Final_EF!$A$2:$B$65, 2, FALSE))</f>
        <v>67.191440474284988</v>
      </c>
      <c r="S11770" s="3">
        <f>Table1[[#This Row],[Generation (TWh)]]*10^9*VLOOKUP(Table1[[#This Row],[Turbine/Engine Technology]],Technology_HR!$A$2:$B$11,2,FALSE)*10^-6</f>
        <v>3276324.9720000001</v>
      </c>
      <c r="T11770" s="5">
        <f>Table1[[#This Row],[Fuel Consumption (mmBtu)]]*Table1[[#This Row],[Emission Factor (kg CO2/ mmBtu)]]*10^3</f>
        <v>220140994330.55145</v>
      </c>
      <c r="U11770" s="3">
        <f>Table1[[#This Row],[Emissions (g CO2)]]/(Table1[[#This Row],[Generation (TWh)]]*10^9)</f>
        <v>739.77775962187775</v>
      </c>
    </row>
    <row r="11771" spans="1:21" x14ac:dyDescent="0.35">
      <c r="A11771" t="s">
        <v>2961</v>
      </c>
      <c r="B11771" t="s">
        <v>3239</v>
      </c>
      <c r="C11771" t="str">
        <f>SUBSTITUTE(Table1[[#This Row],[Fuel]],", ",",")</f>
        <v>fossil gas: natural gas</v>
      </c>
      <c r="D11771" t="s">
        <v>3239</v>
      </c>
      <c r="H11771" t="s">
        <v>3436</v>
      </c>
      <c r="I11771">
        <v>106</v>
      </c>
      <c r="J11771" t="s">
        <v>3452</v>
      </c>
      <c r="K11771" t="s">
        <v>29</v>
      </c>
      <c r="L11771" t="s">
        <v>29</v>
      </c>
      <c r="M11771" t="s">
        <v>29</v>
      </c>
      <c r="N11771">
        <v>45.801999000000002</v>
      </c>
      <c r="O11771">
        <v>-119.3721</v>
      </c>
      <c r="P11771" t="s">
        <v>3613</v>
      </c>
      <c r="Q11771" s="3">
        <f>Table1[[#This Row],[Capacity (MW)]]*0.395*8760*10^-6</f>
        <v>0.36678119999999997</v>
      </c>
      <c r="R11771" s="3" cm="1">
        <f t="array" ref="R11771">AVERAGE(VLOOKUP(_xlfn.TEXTSPLIT(Table1[[#This Row],[Fuel (no space after comma)]], ","), FuelList_Final_EF!$A$2:$B$65, 2, FALSE))</f>
        <v>53.06</v>
      </c>
      <c r="S11771" s="3">
        <f>Table1[[#This Row],[Generation (TWh)]]*10^9*VLOOKUP(Table1[[#This Row],[Turbine/Engine Technology]],Technology_HR!$A$2:$B$11,2,FALSE)*10^-6</f>
        <v>4038261.0119999996</v>
      </c>
      <c r="T11771" s="5">
        <f>Table1[[#This Row],[Fuel Consumption (mmBtu)]]*Table1[[#This Row],[Emission Factor (kg CO2/ mmBtu)]]*10^3</f>
        <v>214270129296.72</v>
      </c>
      <c r="U11771" s="3">
        <f>Table1[[#This Row],[Emissions (g CO2)]]/(Table1[[#This Row],[Generation (TWh)]]*10^9)</f>
        <v>584.19060000000002</v>
      </c>
    </row>
    <row r="11772" spans="1:21" x14ac:dyDescent="0.35">
      <c r="A11772" t="s">
        <v>2961</v>
      </c>
      <c r="B11772" t="s">
        <v>3239</v>
      </c>
      <c r="C11772" t="str">
        <f>SUBSTITUTE(Table1[[#This Row],[Fuel]],", ",",")</f>
        <v>fossil gas: natural gas</v>
      </c>
      <c r="D11772" t="s">
        <v>3239</v>
      </c>
      <c r="H11772" t="s">
        <v>3436</v>
      </c>
      <c r="I11772">
        <v>106</v>
      </c>
      <c r="J11772" t="s">
        <v>3452</v>
      </c>
      <c r="K11772" t="s">
        <v>29</v>
      </c>
      <c r="L11772" t="s">
        <v>29</v>
      </c>
      <c r="M11772" t="s">
        <v>29</v>
      </c>
      <c r="N11772">
        <v>45.801999000000002</v>
      </c>
      <c r="O11772">
        <v>-119.3721</v>
      </c>
      <c r="P11772" t="s">
        <v>3613</v>
      </c>
      <c r="Q11772" s="3">
        <f>Table1[[#This Row],[Capacity (MW)]]*0.395*8760*10^-6</f>
        <v>0.36678119999999997</v>
      </c>
      <c r="R11772" s="3" cm="1">
        <f t="array" ref="R11772">AVERAGE(VLOOKUP(_xlfn.TEXTSPLIT(Table1[[#This Row],[Fuel (no space after comma)]], ","), FuelList_Final_EF!$A$2:$B$65, 2, FALSE))</f>
        <v>53.06</v>
      </c>
      <c r="S11772" s="3">
        <f>Table1[[#This Row],[Generation (TWh)]]*10^9*VLOOKUP(Table1[[#This Row],[Turbine/Engine Technology]],Technology_HR!$A$2:$B$11,2,FALSE)*10^-6</f>
        <v>4038261.0119999996</v>
      </c>
      <c r="T11772" s="5">
        <f>Table1[[#This Row],[Fuel Consumption (mmBtu)]]*Table1[[#This Row],[Emission Factor (kg CO2/ mmBtu)]]*10^3</f>
        <v>214270129296.72</v>
      </c>
      <c r="U11772" s="3">
        <f>Table1[[#This Row],[Emissions (g CO2)]]/(Table1[[#This Row],[Generation (TWh)]]*10^9)</f>
        <v>584.19060000000002</v>
      </c>
    </row>
    <row r="11773" spans="1:21" x14ac:dyDescent="0.35">
      <c r="A11773" t="s">
        <v>2961</v>
      </c>
      <c r="B11773" t="s">
        <v>3239</v>
      </c>
      <c r="C11773" t="str">
        <f>SUBSTITUTE(Table1[[#This Row],[Fuel]],", ",",")</f>
        <v>fossil gas: natural gas</v>
      </c>
      <c r="D11773" t="s">
        <v>3239</v>
      </c>
      <c r="H11773" t="s">
        <v>3436</v>
      </c>
      <c r="I11773">
        <v>106</v>
      </c>
      <c r="J11773" t="s">
        <v>3452</v>
      </c>
      <c r="K11773" t="s">
        <v>29</v>
      </c>
      <c r="L11773" t="s">
        <v>29</v>
      </c>
      <c r="M11773" t="s">
        <v>29</v>
      </c>
      <c r="N11773">
        <v>45.801999000000002</v>
      </c>
      <c r="O11773">
        <v>-119.3721</v>
      </c>
      <c r="P11773" t="s">
        <v>3613</v>
      </c>
      <c r="Q11773" s="3">
        <f>Table1[[#This Row],[Capacity (MW)]]*0.395*8760*10^-6</f>
        <v>0.36678119999999997</v>
      </c>
      <c r="R11773" s="3" cm="1">
        <f t="array" ref="R11773">AVERAGE(VLOOKUP(_xlfn.TEXTSPLIT(Table1[[#This Row],[Fuel (no space after comma)]], ","), FuelList_Final_EF!$A$2:$B$65, 2, FALSE))</f>
        <v>53.06</v>
      </c>
      <c r="S11773" s="3">
        <f>Table1[[#This Row],[Generation (TWh)]]*10^9*VLOOKUP(Table1[[#This Row],[Turbine/Engine Technology]],Technology_HR!$A$2:$B$11,2,FALSE)*10^-6</f>
        <v>4038261.0119999996</v>
      </c>
      <c r="T11773" s="5">
        <f>Table1[[#This Row],[Fuel Consumption (mmBtu)]]*Table1[[#This Row],[Emission Factor (kg CO2/ mmBtu)]]*10^3</f>
        <v>214270129296.72</v>
      </c>
      <c r="U11773" s="3">
        <f>Table1[[#This Row],[Emissions (g CO2)]]/(Table1[[#This Row],[Generation (TWh)]]*10^9)</f>
        <v>584.19060000000002</v>
      </c>
    </row>
    <row r="11774" spans="1:21" x14ac:dyDescent="0.35">
      <c r="A11774" t="s">
        <v>2961</v>
      </c>
      <c r="B11774" t="s">
        <v>3239</v>
      </c>
      <c r="C11774" t="str">
        <f>SUBSTITUTE(Table1[[#This Row],[Fuel]],", ",",")</f>
        <v>fossil gas: natural gas</v>
      </c>
      <c r="D11774" t="s">
        <v>3239</v>
      </c>
      <c r="H11774" t="s">
        <v>3436</v>
      </c>
      <c r="I11774">
        <v>106</v>
      </c>
      <c r="J11774" t="s">
        <v>3452</v>
      </c>
      <c r="K11774" t="s">
        <v>29</v>
      </c>
      <c r="L11774" t="s">
        <v>29</v>
      </c>
      <c r="M11774" t="s">
        <v>29</v>
      </c>
      <c r="N11774">
        <v>45.801999000000002</v>
      </c>
      <c r="O11774">
        <v>-119.3721</v>
      </c>
      <c r="P11774" t="s">
        <v>3613</v>
      </c>
      <c r="Q11774" s="3">
        <f>Table1[[#This Row],[Capacity (MW)]]*0.395*8760*10^-6</f>
        <v>0.36678119999999997</v>
      </c>
      <c r="R11774" s="3" cm="1">
        <f t="array" ref="R11774">AVERAGE(VLOOKUP(_xlfn.TEXTSPLIT(Table1[[#This Row],[Fuel (no space after comma)]], ","), FuelList_Final_EF!$A$2:$B$65, 2, FALSE))</f>
        <v>53.06</v>
      </c>
      <c r="S11774" s="3">
        <f>Table1[[#This Row],[Generation (TWh)]]*10^9*VLOOKUP(Table1[[#This Row],[Turbine/Engine Technology]],Technology_HR!$A$2:$B$11,2,FALSE)*10^-6</f>
        <v>4038261.0119999996</v>
      </c>
      <c r="T11774" s="5">
        <f>Table1[[#This Row],[Fuel Consumption (mmBtu)]]*Table1[[#This Row],[Emission Factor (kg CO2/ mmBtu)]]*10^3</f>
        <v>214270129296.72</v>
      </c>
      <c r="U11774" s="3">
        <f>Table1[[#This Row],[Emissions (g CO2)]]/(Table1[[#This Row],[Generation (TWh)]]*10^9)</f>
        <v>584.19060000000002</v>
      </c>
    </row>
    <row r="11775" spans="1:21" x14ac:dyDescent="0.35">
      <c r="A11775" t="s">
        <v>2606</v>
      </c>
      <c r="B11775" t="s">
        <v>3243</v>
      </c>
      <c r="C11775" t="str">
        <f>SUBSTITUTE(Table1[[#This Row],[Fuel]],", ",",")</f>
        <v>fossil gas: natural gas,fossil liquids: fuel oil</v>
      </c>
      <c r="D11775" t="s">
        <v>3239</v>
      </c>
      <c r="E11775" t="s">
        <v>3275</v>
      </c>
      <c r="H11775" t="s">
        <v>3436</v>
      </c>
      <c r="I11775">
        <v>89</v>
      </c>
      <c r="J11775" t="s">
        <v>3446</v>
      </c>
      <c r="K11775">
        <v>1988</v>
      </c>
      <c r="L11775" t="s">
        <v>29</v>
      </c>
      <c r="M11775" t="s">
        <v>29</v>
      </c>
      <c r="N11775">
        <v>31.5839</v>
      </c>
      <c r="O11775">
        <v>-102.9633</v>
      </c>
      <c r="P11775" t="s">
        <v>3613</v>
      </c>
      <c r="Q11775" s="3">
        <f>Table1[[#This Row],[Capacity (MW)]]*0.395*8760*10^-6</f>
        <v>0.30795779999999995</v>
      </c>
      <c r="R11775" s="3" cm="1">
        <f t="array" ref="R11775">AVERAGE(VLOOKUP(_xlfn.TEXTSPLIT(Table1[[#This Row],[Fuel (no space after comma)]], ","), FuelList_Final_EF!$A$2:$B$65, 2, FALSE))</f>
        <v>65.583341148886291</v>
      </c>
      <c r="S11775" s="3">
        <f>Table1[[#This Row],[Generation (TWh)]]*10^9*VLOOKUP(Table1[[#This Row],[Turbine/Engine Technology]],Technology_HR!$A$2:$B$11,2,FALSE)*10^-6</f>
        <v>3390615.3779999996</v>
      </c>
      <c r="T11775" s="5">
        <f>Table1[[#This Row],[Fuel Consumption (mmBtu)]]*Table1[[#This Row],[Emission Factor (kg CO2/ mmBtu)]]*10^3</f>
        <v>222367885040.03403</v>
      </c>
      <c r="U11775" s="3">
        <f>Table1[[#This Row],[Emissions (g CO2)]]/(Table1[[#This Row],[Generation (TWh)]]*10^9)</f>
        <v>722.07258604923811</v>
      </c>
    </row>
    <row r="11776" spans="1:21" x14ac:dyDescent="0.35">
      <c r="A11776" t="s">
        <v>2606</v>
      </c>
      <c r="B11776" t="s">
        <v>3243</v>
      </c>
      <c r="C11776" t="str">
        <f>SUBSTITUTE(Table1[[#This Row],[Fuel]],", ",",")</f>
        <v>fossil gas: natural gas,fossil liquids: fuel oil</v>
      </c>
      <c r="D11776" t="s">
        <v>3239</v>
      </c>
      <c r="E11776" t="s">
        <v>3275</v>
      </c>
      <c r="H11776" t="s">
        <v>3436</v>
      </c>
      <c r="I11776">
        <v>89</v>
      </c>
      <c r="J11776" t="s">
        <v>3446</v>
      </c>
      <c r="K11776">
        <v>1988</v>
      </c>
      <c r="L11776" t="s">
        <v>29</v>
      </c>
      <c r="M11776" t="s">
        <v>29</v>
      </c>
      <c r="N11776">
        <v>31.5839</v>
      </c>
      <c r="O11776">
        <v>-102.9633</v>
      </c>
      <c r="P11776" t="s">
        <v>3613</v>
      </c>
      <c r="Q11776" s="3">
        <f>Table1[[#This Row],[Capacity (MW)]]*0.395*8760*10^-6</f>
        <v>0.30795779999999995</v>
      </c>
      <c r="R11776" s="3" cm="1">
        <f t="array" ref="R11776">AVERAGE(VLOOKUP(_xlfn.TEXTSPLIT(Table1[[#This Row],[Fuel (no space after comma)]], ","), FuelList_Final_EF!$A$2:$B$65, 2, FALSE))</f>
        <v>65.583341148886291</v>
      </c>
      <c r="S11776" s="3">
        <f>Table1[[#This Row],[Generation (TWh)]]*10^9*VLOOKUP(Table1[[#This Row],[Turbine/Engine Technology]],Technology_HR!$A$2:$B$11,2,FALSE)*10^-6</f>
        <v>3390615.3779999996</v>
      </c>
      <c r="T11776" s="5">
        <f>Table1[[#This Row],[Fuel Consumption (mmBtu)]]*Table1[[#This Row],[Emission Factor (kg CO2/ mmBtu)]]*10^3</f>
        <v>222367885040.03403</v>
      </c>
      <c r="U11776" s="3">
        <f>Table1[[#This Row],[Emissions (g CO2)]]/(Table1[[#This Row],[Generation (TWh)]]*10^9)</f>
        <v>722.07258604923811</v>
      </c>
    </row>
    <row r="11777" spans="1:21" x14ac:dyDescent="0.35">
      <c r="A11777" t="s">
        <v>2606</v>
      </c>
      <c r="B11777" t="s">
        <v>3243</v>
      </c>
      <c r="C11777" t="str">
        <f>SUBSTITUTE(Table1[[#This Row],[Fuel]],", ",",")</f>
        <v>fossil gas: natural gas,fossil liquids: fuel oil</v>
      </c>
      <c r="D11777" t="s">
        <v>3239</v>
      </c>
      <c r="E11777" t="s">
        <v>3275</v>
      </c>
      <c r="H11777" t="s">
        <v>3436</v>
      </c>
      <c r="I11777">
        <v>89</v>
      </c>
      <c r="J11777" t="s">
        <v>3446</v>
      </c>
      <c r="K11777">
        <v>1988</v>
      </c>
      <c r="L11777" t="s">
        <v>29</v>
      </c>
      <c r="M11777" t="s">
        <v>29</v>
      </c>
      <c r="N11777">
        <v>31.5839</v>
      </c>
      <c r="O11777">
        <v>-102.9633</v>
      </c>
      <c r="P11777" t="s">
        <v>3613</v>
      </c>
      <c r="Q11777" s="3">
        <f>Table1[[#This Row],[Capacity (MW)]]*0.395*8760*10^-6</f>
        <v>0.30795779999999995</v>
      </c>
      <c r="R11777" s="3" cm="1">
        <f t="array" ref="R11777">AVERAGE(VLOOKUP(_xlfn.TEXTSPLIT(Table1[[#This Row],[Fuel (no space after comma)]], ","), FuelList_Final_EF!$A$2:$B$65, 2, FALSE))</f>
        <v>65.583341148886291</v>
      </c>
      <c r="S11777" s="3">
        <f>Table1[[#This Row],[Generation (TWh)]]*10^9*VLOOKUP(Table1[[#This Row],[Turbine/Engine Technology]],Technology_HR!$A$2:$B$11,2,FALSE)*10^-6</f>
        <v>3390615.3779999996</v>
      </c>
      <c r="T11777" s="5">
        <f>Table1[[#This Row],[Fuel Consumption (mmBtu)]]*Table1[[#This Row],[Emission Factor (kg CO2/ mmBtu)]]*10^3</f>
        <v>222367885040.03403</v>
      </c>
      <c r="U11777" s="3">
        <f>Table1[[#This Row],[Emissions (g CO2)]]/(Table1[[#This Row],[Generation (TWh)]]*10^9)</f>
        <v>722.07258604923811</v>
      </c>
    </row>
    <row r="11778" spans="1:21" x14ac:dyDescent="0.35">
      <c r="A11778" t="s">
        <v>2606</v>
      </c>
      <c r="B11778" t="s">
        <v>3243</v>
      </c>
      <c r="C11778" t="str">
        <f>SUBSTITUTE(Table1[[#This Row],[Fuel]],", ",",")</f>
        <v>fossil gas: natural gas,fossil liquids: fuel oil</v>
      </c>
      <c r="D11778" t="s">
        <v>3239</v>
      </c>
      <c r="E11778" t="s">
        <v>3275</v>
      </c>
      <c r="H11778" t="s">
        <v>3436</v>
      </c>
      <c r="I11778">
        <v>89</v>
      </c>
      <c r="J11778" t="s">
        <v>3446</v>
      </c>
      <c r="K11778">
        <v>1990</v>
      </c>
      <c r="L11778" t="s">
        <v>29</v>
      </c>
      <c r="M11778" t="s">
        <v>29</v>
      </c>
      <c r="N11778">
        <v>31.5839</v>
      </c>
      <c r="O11778">
        <v>-102.9633</v>
      </c>
      <c r="P11778" t="s">
        <v>3613</v>
      </c>
      <c r="Q11778" s="3">
        <f>Table1[[#This Row],[Capacity (MW)]]*0.395*8760*10^-6</f>
        <v>0.30795779999999995</v>
      </c>
      <c r="R11778" s="3" cm="1">
        <f t="array" ref="R11778">AVERAGE(VLOOKUP(_xlfn.TEXTSPLIT(Table1[[#This Row],[Fuel (no space after comma)]], ","), FuelList_Final_EF!$A$2:$B$65, 2, FALSE))</f>
        <v>65.583341148886291</v>
      </c>
      <c r="S11778" s="3">
        <f>Table1[[#This Row],[Generation (TWh)]]*10^9*VLOOKUP(Table1[[#This Row],[Turbine/Engine Technology]],Technology_HR!$A$2:$B$11,2,FALSE)*10^-6</f>
        <v>3390615.3779999996</v>
      </c>
      <c r="T11778" s="5">
        <f>Table1[[#This Row],[Fuel Consumption (mmBtu)]]*Table1[[#This Row],[Emission Factor (kg CO2/ mmBtu)]]*10^3</f>
        <v>222367885040.03403</v>
      </c>
      <c r="U11778" s="3">
        <f>Table1[[#This Row],[Emissions (g CO2)]]/(Table1[[#This Row],[Generation (TWh)]]*10^9)</f>
        <v>722.07258604923811</v>
      </c>
    </row>
    <row r="11779" spans="1:21" x14ac:dyDescent="0.35">
      <c r="A11779" t="s">
        <v>2606</v>
      </c>
      <c r="B11779" t="s">
        <v>3243</v>
      </c>
      <c r="C11779" t="str">
        <f>SUBSTITUTE(Table1[[#This Row],[Fuel]],", ",",")</f>
        <v>fossil gas: natural gas,fossil liquids: fuel oil</v>
      </c>
      <c r="D11779" t="s">
        <v>3239</v>
      </c>
      <c r="E11779" t="s">
        <v>3275</v>
      </c>
      <c r="H11779" t="s">
        <v>3436</v>
      </c>
      <c r="I11779">
        <v>89</v>
      </c>
      <c r="J11779" t="s">
        <v>3446</v>
      </c>
      <c r="K11779">
        <v>1990</v>
      </c>
      <c r="L11779" t="s">
        <v>29</v>
      </c>
      <c r="M11779" t="s">
        <v>29</v>
      </c>
      <c r="N11779">
        <v>31.5839</v>
      </c>
      <c r="O11779">
        <v>-102.9633</v>
      </c>
      <c r="P11779" t="s">
        <v>3613</v>
      </c>
      <c r="Q11779" s="3">
        <f>Table1[[#This Row],[Capacity (MW)]]*0.395*8760*10^-6</f>
        <v>0.30795779999999995</v>
      </c>
      <c r="R11779" s="3" cm="1">
        <f t="array" ref="R11779">AVERAGE(VLOOKUP(_xlfn.TEXTSPLIT(Table1[[#This Row],[Fuel (no space after comma)]], ","), FuelList_Final_EF!$A$2:$B$65, 2, FALSE))</f>
        <v>65.583341148886291</v>
      </c>
      <c r="S11779" s="3">
        <f>Table1[[#This Row],[Generation (TWh)]]*10^9*VLOOKUP(Table1[[#This Row],[Turbine/Engine Technology]],Technology_HR!$A$2:$B$11,2,FALSE)*10^-6</f>
        <v>3390615.3779999996</v>
      </c>
      <c r="T11779" s="5">
        <f>Table1[[#This Row],[Fuel Consumption (mmBtu)]]*Table1[[#This Row],[Emission Factor (kg CO2/ mmBtu)]]*10^3</f>
        <v>222367885040.03403</v>
      </c>
      <c r="U11779" s="3">
        <f>Table1[[#This Row],[Emissions (g CO2)]]/(Table1[[#This Row],[Generation (TWh)]]*10^9)</f>
        <v>722.07258604923811</v>
      </c>
    </row>
    <row r="11780" spans="1:21" x14ac:dyDescent="0.35">
      <c r="A11780" t="s">
        <v>2620</v>
      </c>
      <c r="B11780" t="s">
        <v>3239</v>
      </c>
      <c r="C11780" t="str">
        <f>SUBSTITUTE(Table1[[#This Row],[Fuel]],", ",",")</f>
        <v>fossil gas: natural gas</v>
      </c>
      <c r="D11780" t="s">
        <v>3239</v>
      </c>
      <c r="H11780" t="s">
        <v>59</v>
      </c>
      <c r="I11780">
        <v>430</v>
      </c>
      <c r="J11780" t="s">
        <v>3450</v>
      </c>
      <c r="K11780" t="s">
        <v>29</v>
      </c>
      <c r="L11780" t="s">
        <v>29</v>
      </c>
      <c r="M11780" t="s">
        <v>29</v>
      </c>
      <c r="N11780">
        <v>31.5839</v>
      </c>
      <c r="O11780">
        <v>-102.9633</v>
      </c>
      <c r="P11780" t="s">
        <v>3613</v>
      </c>
      <c r="Q11780" s="3">
        <f>Table1[[#This Row],[Capacity (MW)]]*0.395*8760*10^-6</f>
        <v>1.487886</v>
      </c>
      <c r="R11780" s="3" cm="1">
        <f t="array" ref="R11780">AVERAGE(VLOOKUP(_xlfn.TEXTSPLIT(Table1[[#This Row],[Fuel (no space after comma)]], ","), FuelList_Final_EF!$A$2:$B$65, 2, FALSE))</f>
        <v>53.06</v>
      </c>
      <c r="S11780" s="3">
        <f>Table1[[#This Row],[Generation (TWh)]]*10^9*VLOOKUP(Table1[[#This Row],[Turbine/Engine Technology]],Technology_HR!$A$2:$B$11,2,FALSE)*10^-6</f>
        <v>12342758.312999999</v>
      </c>
      <c r="T11780" s="5">
        <f>Table1[[#This Row],[Fuel Consumption (mmBtu)]]*Table1[[#This Row],[Emission Factor (kg CO2/ mmBtu)]]*10^3</f>
        <v>654906756087.78003</v>
      </c>
      <c r="U11780" s="3">
        <f>Table1[[#This Row],[Emissions (g CO2)]]/(Table1[[#This Row],[Generation (TWh)]]*10^9)</f>
        <v>440.15923000000004</v>
      </c>
    </row>
    <row r="11781" spans="1:21" x14ac:dyDescent="0.35">
      <c r="A11781" t="s">
        <v>2962</v>
      </c>
      <c r="B11781" t="s">
        <v>3275</v>
      </c>
      <c r="C11781" t="str">
        <f>SUBSTITUTE(Table1[[#This Row],[Fuel]],", ",",")</f>
        <v>fossil liquids: fuel oil</v>
      </c>
      <c r="D11781" t="s">
        <v>3275</v>
      </c>
      <c r="H11781" t="s">
        <v>3436</v>
      </c>
      <c r="I11781">
        <v>53.1</v>
      </c>
      <c r="J11781" t="s">
        <v>3446</v>
      </c>
      <c r="K11781">
        <v>1972</v>
      </c>
      <c r="L11781" t="s">
        <v>29</v>
      </c>
      <c r="M11781" t="s">
        <v>29</v>
      </c>
      <c r="N11781">
        <v>39.442836</v>
      </c>
      <c r="O11781">
        <v>-76.221761000000001</v>
      </c>
      <c r="P11781" t="s">
        <v>3613</v>
      </c>
      <c r="Q11781" s="3">
        <f>Table1[[#This Row],[Capacity (MW)]]*0.395*8760*10^-6</f>
        <v>0.18373662000000002</v>
      </c>
      <c r="R11781" s="3" cm="1">
        <f t="array" ref="R11781">AVERAGE(VLOOKUP(_xlfn.TEXTSPLIT(Table1[[#This Row],[Fuel (no space after comma)]], ","), FuelList_Final_EF!$A$2:$B$65, 2, FALSE))</f>
        <v>78.106682297772565</v>
      </c>
      <c r="S11781" s="3">
        <f>Table1[[#This Row],[Generation (TWh)]]*10^9*VLOOKUP(Table1[[#This Row],[Turbine/Engine Technology]],Technology_HR!$A$2:$B$11,2,FALSE)*10^-6</f>
        <v>2022940.1862000001</v>
      </c>
      <c r="T11781" s="5">
        <f>Table1[[#This Row],[Fuel Consumption (mmBtu)]]*Table1[[#This Row],[Emission Factor (kg CO2/ mmBtu)]]*10^3</f>
        <v>158005146430.92029</v>
      </c>
      <c r="U11781" s="3">
        <f>Table1[[#This Row],[Emissions (g CO2)]]/(Table1[[#This Row],[Generation (TWh)]]*10^9)</f>
        <v>859.95457209847586</v>
      </c>
    </row>
    <row r="11782" spans="1:21" x14ac:dyDescent="0.35">
      <c r="A11782" t="s">
        <v>2962</v>
      </c>
      <c r="B11782" t="s">
        <v>3275</v>
      </c>
      <c r="C11782" t="str">
        <f>SUBSTITUTE(Table1[[#This Row],[Fuel]],", ",",")</f>
        <v>fossil liquids: fuel oil</v>
      </c>
      <c r="D11782" t="s">
        <v>3275</v>
      </c>
      <c r="H11782" t="s">
        <v>3436</v>
      </c>
      <c r="I11782">
        <v>53.1</v>
      </c>
      <c r="J11782" t="s">
        <v>3446</v>
      </c>
      <c r="K11782">
        <v>1972</v>
      </c>
      <c r="L11782" t="s">
        <v>29</v>
      </c>
      <c r="M11782" t="s">
        <v>29</v>
      </c>
      <c r="N11782">
        <v>39.442836</v>
      </c>
      <c r="O11782">
        <v>-76.221761000000001</v>
      </c>
      <c r="P11782" t="s">
        <v>3613</v>
      </c>
      <c r="Q11782" s="3">
        <f>Table1[[#This Row],[Capacity (MW)]]*0.395*8760*10^-6</f>
        <v>0.18373662000000002</v>
      </c>
      <c r="R11782" s="3" cm="1">
        <f t="array" ref="R11782">AVERAGE(VLOOKUP(_xlfn.TEXTSPLIT(Table1[[#This Row],[Fuel (no space after comma)]], ","), FuelList_Final_EF!$A$2:$B$65, 2, FALSE))</f>
        <v>78.106682297772565</v>
      </c>
      <c r="S11782" s="3">
        <f>Table1[[#This Row],[Generation (TWh)]]*10^9*VLOOKUP(Table1[[#This Row],[Turbine/Engine Technology]],Technology_HR!$A$2:$B$11,2,FALSE)*10^-6</f>
        <v>2022940.1862000001</v>
      </c>
      <c r="T11782" s="5">
        <f>Table1[[#This Row],[Fuel Consumption (mmBtu)]]*Table1[[#This Row],[Emission Factor (kg CO2/ mmBtu)]]*10^3</f>
        <v>158005146430.92029</v>
      </c>
      <c r="U11782" s="3">
        <f>Table1[[#This Row],[Emissions (g CO2)]]/(Table1[[#This Row],[Generation (TWh)]]*10^9)</f>
        <v>859.95457209847586</v>
      </c>
    </row>
    <row r="11783" spans="1:21" x14ac:dyDescent="0.35">
      <c r="A11783" t="s">
        <v>2962</v>
      </c>
      <c r="B11783" t="s">
        <v>3275</v>
      </c>
      <c r="C11783" t="str">
        <f>SUBSTITUTE(Table1[[#This Row],[Fuel]],", ",",")</f>
        <v>fossil liquids: fuel oil</v>
      </c>
      <c r="D11783" t="s">
        <v>3275</v>
      </c>
      <c r="H11783" t="s">
        <v>3436</v>
      </c>
      <c r="I11783">
        <v>53.1</v>
      </c>
      <c r="J11783" t="s">
        <v>3446</v>
      </c>
      <c r="K11783">
        <v>1972</v>
      </c>
      <c r="L11783" t="s">
        <v>29</v>
      </c>
      <c r="M11783" t="s">
        <v>29</v>
      </c>
      <c r="N11783">
        <v>39.442836</v>
      </c>
      <c r="O11783">
        <v>-76.221761000000001</v>
      </c>
      <c r="P11783" t="s">
        <v>3613</v>
      </c>
      <c r="Q11783" s="3">
        <f>Table1[[#This Row],[Capacity (MW)]]*0.395*8760*10^-6</f>
        <v>0.18373662000000002</v>
      </c>
      <c r="R11783" s="3" cm="1">
        <f t="array" ref="R11783">AVERAGE(VLOOKUP(_xlfn.TEXTSPLIT(Table1[[#This Row],[Fuel (no space after comma)]], ","), FuelList_Final_EF!$A$2:$B$65, 2, FALSE))</f>
        <v>78.106682297772565</v>
      </c>
      <c r="S11783" s="3">
        <f>Table1[[#This Row],[Generation (TWh)]]*10^9*VLOOKUP(Table1[[#This Row],[Turbine/Engine Technology]],Technology_HR!$A$2:$B$11,2,FALSE)*10^-6</f>
        <v>2022940.1862000001</v>
      </c>
      <c r="T11783" s="5">
        <f>Table1[[#This Row],[Fuel Consumption (mmBtu)]]*Table1[[#This Row],[Emission Factor (kg CO2/ mmBtu)]]*10^3</f>
        <v>158005146430.92029</v>
      </c>
      <c r="U11783" s="3">
        <f>Table1[[#This Row],[Emissions (g CO2)]]/(Table1[[#This Row],[Generation (TWh)]]*10^9)</f>
        <v>859.95457209847586</v>
      </c>
    </row>
    <row r="11784" spans="1:21" x14ac:dyDescent="0.35">
      <c r="A11784" t="s">
        <v>2962</v>
      </c>
      <c r="B11784" t="s">
        <v>3243</v>
      </c>
      <c r="C11784" t="str">
        <f>SUBSTITUTE(Table1[[#This Row],[Fuel]],", ",",")</f>
        <v>fossil gas: natural gas,fossil liquids: fuel oil</v>
      </c>
      <c r="D11784" t="s">
        <v>3239</v>
      </c>
      <c r="E11784" t="s">
        <v>3275</v>
      </c>
      <c r="H11784" t="s">
        <v>3436</v>
      </c>
      <c r="I11784">
        <v>192</v>
      </c>
      <c r="J11784" t="s">
        <v>3446</v>
      </c>
      <c r="K11784">
        <v>1995</v>
      </c>
      <c r="L11784" t="s">
        <v>29</v>
      </c>
      <c r="M11784" t="s">
        <v>29</v>
      </c>
      <c r="N11784">
        <v>39.442836</v>
      </c>
      <c r="O11784">
        <v>-76.221760000000003</v>
      </c>
      <c r="P11784" t="s">
        <v>3613</v>
      </c>
      <c r="Q11784" s="3">
        <f>Table1[[#This Row],[Capacity (MW)]]*0.395*8760*10^-6</f>
        <v>0.66435840000000002</v>
      </c>
      <c r="R11784" s="3" cm="1">
        <f t="array" ref="R11784">AVERAGE(VLOOKUP(_xlfn.TEXTSPLIT(Table1[[#This Row],[Fuel (no space after comma)]], ","), FuelList_Final_EF!$A$2:$B$65, 2, FALSE))</f>
        <v>65.583341148886291</v>
      </c>
      <c r="S11784" s="3">
        <f>Table1[[#This Row],[Generation (TWh)]]*10^9*VLOOKUP(Table1[[#This Row],[Turbine/Engine Technology]],Technology_HR!$A$2:$B$11,2,FALSE)*10^-6</f>
        <v>7314585.9839999992</v>
      </c>
      <c r="T11784" s="5">
        <f>Table1[[#This Row],[Fuel Consumption (mmBtu)]]*Table1[[#This Row],[Emission Factor (kg CO2/ mmBtu)]]*10^3</f>
        <v>479714987951.53412</v>
      </c>
      <c r="U11784" s="3">
        <f>Table1[[#This Row],[Emissions (g CO2)]]/(Table1[[#This Row],[Generation (TWh)]]*10^9)</f>
        <v>722.07258604923811</v>
      </c>
    </row>
    <row r="11785" spans="1:21" x14ac:dyDescent="0.35">
      <c r="A11785" t="s">
        <v>2962</v>
      </c>
      <c r="B11785" t="s">
        <v>3243</v>
      </c>
      <c r="C11785" t="str">
        <f>SUBSTITUTE(Table1[[#This Row],[Fuel]],", ",",")</f>
        <v>fossil gas: natural gas,fossil liquids: fuel oil</v>
      </c>
      <c r="D11785" t="s">
        <v>3239</v>
      </c>
      <c r="E11785" t="s">
        <v>3275</v>
      </c>
      <c r="H11785" t="s">
        <v>3436</v>
      </c>
      <c r="I11785">
        <v>141</v>
      </c>
      <c r="J11785" t="s">
        <v>3446</v>
      </c>
      <c r="K11785">
        <v>2015</v>
      </c>
      <c r="L11785" t="s">
        <v>29</v>
      </c>
      <c r="M11785" t="s">
        <v>29</v>
      </c>
      <c r="N11785">
        <v>39.442836</v>
      </c>
      <c r="O11785">
        <v>-76.221760000000003</v>
      </c>
      <c r="P11785" t="s">
        <v>3613</v>
      </c>
      <c r="Q11785" s="3">
        <f>Table1[[#This Row],[Capacity (MW)]]*0.395*8760*10^-6</f>
        <v>0.48788819999999999</v>
      </c>
      <c r="R11785" s="3" cm="1">
        <f t="array" ref="R11785">AVERAGE(VLOOKUP(_xlfn.TEXTSPLIT(Table1[[#This Row],[Fuel (no space after comma)]], ","), FuelList_Final_EF!$A$2:$B$65, 2, FALSE))</f>
        <v>65.583341148886291</v>
      </c>
      <c r="S11785" s="3">
        <f>Table1[[#This Row],[Generation (TWh)]]*10^9*VLOOKUP(Table1[[#This Row],[Turbine/Engine Technology]],Technology_HR!$A$2:$B$11,2,FALSE)*10^-6</f>
        <v>5371649.0819999995</v>
      </c>
      <c r="T11785" s="5">
        <f>Table1[[#This Row],[Fuel Consumption (mmBtu)]]*Table1[[#This Row],[Emission Factor (kg CO2/ mmBtu)]]*10^3</f>
        <v>352290694276.90784</v>
      </c>
      <c r="U11785" s="3">
        <f>Table1[[#This Row],[Emissions (g CO2)]]/(Table1[[#This Row],[Generation (TWh)]]*10^9)</f>
        <v>722.072586049238</v>
      </c>
    </row>
    <row r="11786" spans="1:21" x14ac:dyDescent="0.35">
      <c r="A11786" t="s">
        <v>2487</v>
      </c>
      <c r="B11786" t="s">
        <v>3239</v>
      </c>
      <c r="C11786" t="str">
        <f>SUBSTITUTE(Table1[[#This Row],[Fuel]],", ",",")</f>
        <v>fossil gas: natural gas</v>
      </c>
      <c r="D11786" t="s">
        <v>3239</v>
      </c>
      <c r="H11786" t="s">
        <v>3436</v>
      </c>
      <c r="I11786">
        <v>186</v>
      </c>
      <c r="J11786" t="s">
        <v>3446</v>
      </c>
      <c r="K11786">
        <v>2001</v>
      </c>
      <c r="L11786" t="s">
        <v>29</v>
      </c>
      <c r="M11786" t="s">
        <v>29</v>
      </c>
      <c r="N11786">
        <v>32.690800000000003</v>
      </c>
      <c r="O11786">
        <v>-92.018299999999996</v>
      </c>
      <c r="P11786" t="s">
        <v>3613</v>
      </c>
      <c r="Q11786" s="3">
        <f>Table1[[#This Row],[Capacity (MW)]]*0.395*8760*10^-6</f>
        <v>0.64359719999999987</v>
      </c>
      <c r="R11786" s="3" cm="1">
        <f t="array" ref="R11786">AVERAGE(VLOOKUP(_xlfn.TEXTSPLIT(Table1[[#This Row],[Fuel (no space after comma)]], ","), FuelList_Final_EF!$A$2:$B$65, 2, FALSE))</f>
        <v>53.06</v>
      </c>
      <c r="S11786" s="3">
        <f>Table1[[#This Row],[Generation (TWh)]]*10^9*VLOOKUP(Table1[[#This Row],[Turbine/Engine Technology]],Technology_HR!$A$2:$B$11,2,FALSE)*10^-6</f>
        <v>7086005.1719999984</v>
      </c>
      <c r="T11786" s="5">
        <f>Table1[[#This Row],[Fuel Consumption (mmBtu)]]*Table1[[#This Row],[Emission Factor (kg CO2/ mmBtu)]]*10^3</f>
        <v>375983434426.31995</v>
      </c>
      <c r="U11786" s="3">
        <f>Table1[[#This Row],[Emissions (g CO2)]]/(Table1[[#This Row],[Generation (TWh)]]*10^9)</f>
        <v>584.19060000000002</v>
      </c>
    </row>
    <row r="11787" spans="1:21" x14ac:dyDescent="0.35">
      <c r="A11787" t="s">
        <v>2487</v>
      </c>
      <c r="B11787" t="s">
        <v>3239</v>
      </c>
      <c r="C11787" t="str">
        <f>SUBSTITUTE(Table1[[#This Row],[Fuel]],", ",",")</f>
        <v>fossil gas: natural gas</v>
      </c>
      <c r="D11787" t="s">
        <v>3239</v>
      </c>
      <c r="H11787" t="s">
        <v>3438</v>
      </c>
      <c r="I11787">
        <v>638</v>
      </c>
      <c r="J11787" t="s">
        <v>3446</v>
      </c>
      <c r="K11787">
        <v>2002</v>
      </c>
      <c r="L11787" t="s">
        <v>29</v>
      </c>
      <c r="M11787" t="s">
        <v>29</v>
      </c>
      <c r="N11787">
        <v>32.690800000000003</v>
      </c>
      <c r="O11787">
        <v>-92.018299999999996</v>
      </c>
      <c r="P11787" t="s">
        <v>3613</v>
      </c>
      <c r="Q11787" s="3">
        <f>Table1[[#This Row],[Capacity (MW)]]*0.395*8760*10^-6</f>
        <v>2.2076075999999998</v>
      </c>
      <c r="R11787" s="3" cm="1">
        <f t="array" ref="R11787">AVERAGE(VLOOKUP(_xlfn.TEXTSPLIT(Table1[[#This Row],[Fuel (no space after comma)]], ","), FuelList_Final_EF!$A$2:$B$65, 2, FALSE))</f>
        <v>53.06</v>
      </c>
      <c r="S11787" s="3">
        <f>Table1[[#This Row],[Generation (TWh)]]*10^9*VLOOKUP(Table1[[#This Row],[Turbine/Engine Technology]],Technology_HR!$A$2:$B$11,2,FALSE)*10^-6</f>
        <v>16665229.772399999</v>
      </c>
      <c r="T11787" s="5">
        <f>Table1[[#This Row],[Fuel Consumption (mmBtu)]]*Table1[[#This Row],[Emission Factor (kg CO2/ mmBtu)]]*10^3</f>
        <v>884257091723.54395</v>
      </c>
      <c r="U11787" s="3">
        <f>Table1[[#This Row],[Emissions (g CO2)]]/(Table1[[#This Row],[Generation (TWh)]]*10^9)</f>
        <v>400.54993999999999</v>
      </c>
    </row>
    <row r="11788" spans="1:21" x14ac:dyDescent="0.35">
      <c r="A11788" t="s">
        <v>2668</v>
      </c>
      <c r="B11788" t="s">
        <v>3239</v>
      </c>
      <c r="C11788" t="str">
        <f>SUBSTITUTE(Table1[[#This Row],[Fuel]],", ",",")</f>
        <v>fossil gas: natural gas</v>
      </c>
      <c r="D11788" t="s">
        <v>3239</v>
      </c>
      <c r="H11788" t="s">
        <v>3440</v>
      </c>
      <c r="I11788">
        <v>670.9</v>
      </c>
      <c r="J11788" t="s">
        <v>3447</v>
      </c>
      <c r="K11788">
        <v>2026</v>
      </c>
      <c r="L11788" t="s">
        <v>29</v>
      </c>
      <c r="M11788" t="s">
        <v>29</v>
      </c>
      <c r="N11788">
        <v>38.528267</v>
      </c>
      <c r="O11788">
        <v>-87.252886000000004</v>
      </c>
      <c r="P11788" t="s">
        <v>3613</v>
      </c>
      <c r="Q11788" s="3">
        <f>Table1[[#This Row],[Capacity (MW)]]*0.395*8760*10^-6</f>
        <v>2.3214481799999995</v>
      </c>
      <c r="R11788" s="3" cm="1">
        <f t="array" ref="R11788">AVERAGE(VLOOKUP(_xlfn.TEXTSPLIT(Table1[[#This Row],[Fuel (no space after comma)]], ","), FuelList_Final_EF!$A$2:$B$65, 2, FALSE))</f>
        <v>53.06</v>
      </c>
      <c r="S11788" s="3">
        <f>Table1[[#This Row],[Generation (TWh)]]*10^9*VLOOKUP(Table1[[#This Row],[Turbine/Engine Technology]],Technology_HR!$A$2:$B$11,2,FALSE)*10^-6</f>
        <v>23876094.531299993</v>
      </c>
      <c r="T11788" s="5">
        <f>Table1[[#This Row],[Fuel Consumption (mmBtu)]]*Table1[[#This Row],[Emission Factor (kg CO2/ mmBtu)]]*10^3</f>
        <v>1266865575830.7776</v>
      </c>
      <c r="U11788" s="3">
        <f>Table1[[#This Row],[Emissions (g CO2)]]/(Table1[[#This Row],[Generation (TWh)]]*10^9)</f>
        <v>545.72209999999995</v>
      </c>
    </row>
    <row r="11789" spans="1:21" x14ac:dyDescent="0.35">
      <c r="A11789" t="s">
        <v>2668</v>
      </c>
      <c r="B11789" t="s">
        <v>3239</v>
      </c>
      <c r="C11789" t="str">
        <f>SUBSTITUTE(Table1[[#This Row],[Fuel]],", ",",")</f>
        <v>fossil gas: natural gas</v>
      </c>
      <c r="D11789" t="s">
        <v>3239</v>
      </c>
      <c r="H11789" t="s">
        <v>3440</v>
      </c>
      <c r="I11789">
        <v>670.9</v>
      </c>
      <c r="J11789" t="s">
        <v>3447</v>
      </c>
      <c r="K11789">
        <v>2026</v>
      </c>
      <c r="L11789" t="s">
        <v>29</v>
      </c>
      <c r="M11789" t="s">
        <v>29</v>
      </c>
      <c r="N11789">
        <v>38.528267</v>
      </c>
      <c r="O11789">
        <v>-87.252886000000004</v>
      </c>
      <c r="P11789" t="s">
        <v>3613</v>
      </c>
      <c r="Q11789" s="3">
        <f>Table1[[#This Row],[Capacity (MW)]]*0.395*8760*10^-6</f>
        <v>2.3214481799999995</v>
      </c>
      <c r="R11789" s="3" cm="1">
        <f t="array" ref="R11789">AVERAGE(VLOOKUP(_xlfn.TEXTSPLIT(Table1[[#This Row],[Fuel (no space after comma)]], ","), FuelList_Final_EF!$A$2:$B$65, 2, FALSE))</f>
        <v>53.06</v>
      </c>
      <c r="S11789" s="3">
        <f>Table1[[#This Row],[Generation (TWh)]]*10^9*VLOOKUP(Table1[[#This Row],[Turbine/Engine Technology]],Technology_HR!$A$2:$B$11,2,FALSE)*10^-6</f>
        <v>23876094.531299993</v>
      </c>
      <c r="T11789" s="5">
        <f>Table1[[#This Row],[Fuel Consumption (mmBtu)]]*Table1[[#This Row],[Emission Factor (kg CO2/ mmBtu)]]*10^3</f>
        <v>1266865575830.7776</v>
      </c>
      <c r="U11789" s="3">
        <f>Table1[[#This Row],[Emissions (g CO2)]]/(Table1[[#This Row],[Generation (TWh)]]*10^9)</f>
        <v>545.72209999999995</v>
      </c>
    </row>
    <row r="11790" spans="1:21" x14ac:dyDescent="0.35">
      <c r="A11790" t="s">
        <v>2468</v>
      </c>
      <c r="B11790" t="s">
        <v>3239</v>
      </c>
      <c r="C11790" t="str">
        <f>SUBSTITUTE(Table1[[#This Row],[Fuel]],", ",",")</f>
        <v>fossil gas: natural gas</v>
      </c>
      <c r="D11790" t="s">
        <v>3239</v>
      </c>
      <c r="H11790" t="s">
        <v>3436</v>
      </c>
      <c r="I11790">
        <v>50</v>
      </c>
      <c r="J11790" t="s">
        <v>3446</v>
      </c>
      <c r="K11790">
        <v>2001</v>
      </c>
      <c r="L11790" t="s">
        <v>29</v>
      </c>
      <c r="M11790" t="s">
        <v>29</v>
      </c>
      <c r="N11790">
        <v>38.111400000000003</v>
      </c>
      <c r="O11790">
        <v>-89.346699999999998</v>
      </c>
      <c r="P11790" t="s">
        <v>3613</v>
      </c>
      <c r="Q11790" s="3">
        <f>Table1[[#This Row],[Capacity (MW)]]*0.395*8760*10^-6</f>
        <v>0.17301</v>
      </c>
      <c r="R11790" s="3" cm="1">
        <f t="array" ref="R11790">AVERAGE(VLOOKUP(_xlfn.TEXTSPLIT(Table1[[#This Row],[Fuel (no space after comma)]], ","), FuelList_Final_EF!$A$2:$B$65, 2, FALSE))</f>
        <v>53.06</v>
      </c>
      <c r="S11790" s="3">
        <f>Table1[[#This Row],[Generation (TWh)]]*10^9*VLOOKUP(Table1[[#This Row],[Turbine/Engine Technology]],Technology_HR!$A$2:$B$11,2,FALSE)*10^-6</f>
        <v>1904840.0999999999</v>
      </c>
      <c r="T11790" s="5">
        <f>Table1[[#This Row],[Fuel Consumption (mmBtu)]]*Table1[[#This Row],[Emission Factor (kg CO2/ mmBtu)]]*10^3</f>
        <v>101070815706</v>
      </c>
      <c r="U11790" s="3">
        <f>Table1[[#This Row],[Emissions (g CO2)]]/(Table1[[#This Row],[Generation (TWh)]]*10^9)</f>
        <v>584.19060000000002</v>
      </c>
    </row>
    <row r="11791" spans="1:21" x14ac:dyDescent="0.35">
      <c r="A11791" t="s">
        <v>2468</v>
      </c>
      <c r="B11791" t="s">
        <v>3239</v>
      </c>
      <c r="C11791" t="str">
        <f>SUBSTITUTE(Table1[[#This Row],[Fuel]],", ",",")</f>
        <v>fossil gas: natural gas</v>
      </c>
      <c r="D11791" t="s">
        <v>3239</v>
      </c>
      <c r="H11791" t="s">
        <v>3436</v>
      </c>
      <c r="I11791">
        <v>50</v>
      </c>
      <c r="J11791" t="s">
        <v>3446</v>
      </c>
      <c r="K11791">
        <v>2001</v>
      </c>
      <c r="L11791" t="s">
        <v>29</v>
      </c>
      <c r="M11791" t="s">
        <v>29</v>
      </c>
      <c r="N11791">
        <v>38.111400000000003</v>
      </c>
      <c r="O11791">
        <v>-89.346699999999998</v>
      </c>
      <c r="P11791" t="s">
        <v>3613</v>
      </c>
      <c r="Q11791" s="3">
        <f>Table1[[#This Row],[Capacity (MW)]]*0.395*8760*10^-6</f>
        <v>0.17301</v>
      </c>
      <c r="R11791" s="3" cm="1">
        <f t="array" ref="R11791">AVERAGE(VLOOKUP(_xlfn.TEXTSPLIT(Table1[[#This Row],[Fuel (no space after comma)]], ","), FuelList_Final_EF!$A$2:$B$65, 2, FALSE))</f>
        <v>53.06</v>
      </c>
      <c r="S11791" s="3">
        <f>Table1[[#This Row],[Generation (TWh)]]*10^9*VLOOKUP(Table1[[#This Row],[Turbine/Engine Technology]],Technology_HR!$A$2:$B$11,2,FALSE)*10^-6</f>
        <v>1904840.0999999999</v>
      </c>
      <c r="T11791" s="5">
        <f>Table1[[#This Row],[Fuel Consumption (mmBtu)]]*Table1[[#This Row],[Emission Factor (kg CO2/ mmBtu)]]*10^3</f>
        <v>101070815706</v>
      </c>
      <c r="U11791" s="3">
        <f>Table1[[#This Row],[Emissions (g CO2)]]/(Table1[[#This Row],[Generation (TWh)]]*10^9)</f>
        <v>584.19060000000002</v>
      </c>
    </row>
    <row r="11792" spans="1:21" x14ac:dyDescent="0.35">
      <c r="A11792" t="s">
        <v>2468</v>
      </c>
      <c r="B11792" t="s">
        <v>3239</v>
      </c>
      <c r="C11792" t="str">
        <f>SUBSTITUTE(Table1[[#This Row],[Fuel]],", ",",")</f>
        <v>fossil gas: natural gas</v>
      </c>
      <c r="D11792" t="s">
        <v>3239</v>
      </c>
      <c r="H11792" t="s">
        <v>3436</v>
      </c>
      <c r="I11792">
        <v>50</v>
      </c>
      <c r="J11792" t="s">
        <v>3446</v>
      </c>
      <c r="K11792">
        <v>2001</v>
      </c>
      <c r="L11792" t="s">
        <v>29</v>
      </c>
      <c r="M11792" t="s">
        <v>29</v>
      </c>
      <c r="N11792">
        <v>38.111400000000003</v>
      </c>
      <c r="O11792">
        <v>-89.346699999999998</v>
      </c>
      <c r="P11792" t="s">
        <v>3613</v>
      </c>
      <c r="Q11792" s="3">
        <f>Table1[[#This Row],[Capacity (MW)]]*0.395*8760*10^-6</f>
        <v>0.17301</v>
      </c>
      <c r="R11792" s="3" cm="1">
        <f t="array" ref="R11792">AVERAGE(VLOOKUP(_xlfn.TEXTSPLIT(Table1[[#This Row],[Fuel (no space after comma)]], ","), FuelList_Final_EF!$A$2:$B$65, 2, FALSE))</f>
        <v>53.06</v>
      </c>
      <c r="S11792" s="3">
        <f>Table1[[#This Row],[Generation (TWh)]]*10^9*VLOOKUP(Table1[[#This Row],[Turbine/Engine Technology]],Technology_HR!$A$2:$B$11,2,FALSE)*10^-6</f>
        <v>1904840.0999999999</v>
      </c>
      <c r="T11792" s="5">
        <f>Table1[[#This Row],[Fuel Consumption (mmBtu)]]*Table1[[#This Row],[Emission Factor (kg CO2/ mmBtu)]]*10^3</f>
        <v>101070815706</v>
      </c>
      <c r="U11792" s="3">
        <f>Table1[[#This Row],[Emissions (g CO2)]]/(Table1[[#This Row],[Generation (TWh)]]*10^9)</f>
        <v>584.19060000000002</v>
      </c>
    </row>
    <row r="11793" spans="1:21" x14ac:dyDescent="0.35">
      <c r="A11793" t="s">
        <v>2468</v>
      </c>
      <c r="B11793" t="s">
        <v>3239</v>
      </c>
      <c r="C11793" t="str">
        <f>SUBSTITUTE(Table1[[#This Row],[Fuel]],", ",",")</f>
        <v>fossil gas: natural gas</v>
      </c>
      <c r="D11793" t="s">
        <v>3239</v>
      </c>
      <c r="H11793" t="s">
        <v>3436</v>
      </c>
      <c r="I11793">
        <v>50</v>
      </c>
      <c r="J11793" t="s">
        <v>3446</v>
      </c>
      <c r="K11793">
        <v>2001</v>
      </c>
      <c r="L11793" t="s">
        <v>29</v>
      </c>
      <c r="M11793" t="s">
        <v>29</v>
      </c>
      <c r="N11793">
        <v>38.111400000000003</v>
      </c>
      <c r="O11793">
        <v>-89.346699999999998</v>
      </c>
      <c r="P11793" t="s">
        <v>3613</v>
      </c>
      <c r="Q11793" s="3">
        <f>Table1[[#This Row],[Capacity (MW)]]*0.395*8760*10^-6</f>
        <v>0.17301</v>
      </c>
      <c r="R11793" s="3" cm="1">
        <f t="array" ref="R11793">AVERAGE(VLOOKUP(_xlfn.TEXTSPLIT(Table1[[#This Row],[Fuel (no space after comma)]], ","), FuelList_Final_EF!$A$2:$B$65, 2, FALSE))</f>
        <v>53.06</v>
      </c>
      <c r="S11793" s="3">
        <f>Table1[[#This Row],[Generation (TWh)]]*10^9*VLOOKUP(Table1[[#This Row],[Turbine/Engine Technology]],Technology_HR!$A$2:$B$11,2,FALSE)*10^-6</f>
        <v>1904840.0999999999</v>
      </c>
      <c r="T11793" s="5">
        <f>Table1[[#This Row],[Fuel Consumption (mmBtu)]]*Table1[[#This Row],[Emission Factor (kg CO2/ mmBtu)]]*10^3</f>
        <v>101070815706</v>
      </c>
      <c r="U11793" s="3">
        <f>Table1[[#This Row],[Emissions (g CO2)]]/(Table1[[#This Row],[Generation (TWh)]]*10^9)</f>
        <v>584.19060000000002</v>
      </c>
    </row>
    <row r="11794" spans="1:21" x14ac:dyDescent="0.35">
      <c r="A11794" t="s">
        <v>2963</v>
      </c>
      <c r="B11794" t="s">
        <v>3243</v>
      </c>
      <c r="C11794" t="str">
        <f>SUBSTITUTE(Table1[[#This Row],[Fuel]],", ",",")</f>
        <v>fossil gas: natural gas,fossil liquids: fuel oil</v>
      </c>
      <c r="D11794" t="s">
        <v>3239</v>
      </c>
      <c r="E11794" t="s">
        <v>3275</v>
      </c>
      <c r="H11794" t="s">
        <v>3438</v>
      </c>
      <c r="I11794">
        <v>236</v>
      </c>
      <c r="J11794" t="s">
        <v>3446</v>
      </c>
      <c r="K11794">
        <v>2001</v>
      </c>
      <c r="L11794" t="s">
        <v>29</v>
      </c>
      <c r="M11794" t="s">
        <v>29</v>
      </c>
      <c r="N11794">
        <v>34.2181</v>
      </c>
      <c r="O11794">
        <v>-91.902500000000003</v>
      </c>
      <c r="P11794" t="s">
        <v>3613</v>
      </c>
      <c r="Q11794" s="3">
        <f>Table1[[#This Row],[Capacity (MW)]]*0.395*8760*10^-6</f>
        <v>0.81660719999999987</v>
      </c>
      <c r="R11794" s="3" cm="1">
        <f t="array" ref="R11794">AVERAGE(VLOOKUP(_xlfn.TEXTSPLIT(Table1[[#This Row],[Fuel (no space after comma)]], ","), FuelList_Final_EF!$A$2:$B$65, 2, FALSE))</f>
        <v>65.583341148886291</v>
      </c>
      <c r="S11794" s="3">
        <f>Table1[[#This Row],[Generation (TWh)]]*10^9*VLOOKUP(Table1[[#This Row],[Turbine/Engine Technology]],Technology_HR!$A$2:$B$11,2,FALSE)*10^-6</f>
        <v>6164567.752799999</v>
      </c>
      <c r="T11794" s="5">
        <f>Table1[[#This Row],[Fuel Consumption (mmBtu)]]*Table1[[#This Row],[Emission Factor (kg CO2/ mmBtu)]]*10^3</f>
        <v>404292949967.30566</v>
      </c>
      <c r="U11794" s="3">
        <f>Table1[[#This Row],[Emissions (g CO2)]]/(Table1[[#This Row],[Generation (TWh)]]*10^9)</f>
        <v>495.08864233294258</v>
      </c>
    </row>
    <row r="11795" spans="1:21" x14ac:dyDescent="0.35">
      <c r="A11795" t="s">
        <v>2421</v>
      </c>
      <c r="B11795" t="s">
        <v>3239</v>
      </c>
      <c r="C11795" t="str">
        <f>SUBSTITUTE(Table1[[#This Row],[Fuel]],", ",",")</f>
        <v>fossil gas: natural gas</v>
      </c>
      <c r="D11795" t="s">
        <v>3239</v>
      </c>
      <c r="H11795" t="s">
        <v>3438</v>
      </c>
      <c r="I11795">
        <v>753</v>
      </c>
      <c r="J11795" t="s">
        <v>3452</v>
      </c>
      <c r="K11795" t="s">
        <v>29</v>
      </c>
      <c r="L11795" t="s">
        <v>29</v>
      </c>
      <c r="M11795" t="s">
        <v>29</v>
      </c>
      <c r="N11795">
        <v>31.360942000000001</v>
      </c>
      <c r="O11795">
        <v>-94.694519999999997</v>
      </c>
      <c r="P11795" t="s">
        <v>3613</v>
      </c>
      <c r="Q11795" s="3">
        <f>Table1[[#This Row],[Capacity (MW)]]*0.395*8760*10^-6</f>
        <v>2.6055305999999998</v>
      </c>
      <c r="R11795" s="3" cm="1">
        <f t="array" ref="R11795">AVERAGE(VLOOKUP(_xlfn.TEXTSPLIT(Table1[[#This Row],[Fuel (no space after comma)]], ","), FuelList_Final_EF!$A$2:$B$65, 2, FALSE))</f>
        <v>53.06</v>
      </c>
      <c r="S11795" s="3">
        <f>Table1[[#This Row],[Generation (TWh)]]*10^9*VLOOKUP(Table1[[#This Row],[Turbine/Engine Technology]],Technology_HR!$A$2:$B$11,2,FALSE)*10^-6</f>
        <v>19669150.499399997</v>
      </c>
      <c r="T11795" s="5">
        <f>Table1[[#This Row],[Fuel Consumption (mmBtu)]]*Table1[[#This Row],[Emission Factor (kg CO2/ mmBtu)]]*10^3</f>
        <v>1043645125498.1639</v>
      </c>
      <c r="U11795" s="3">
        <f>Table1[[#This Row],[Emissions (g CO2)]]/(Table1[[#This Row],[Generation (TWh)]]*10^9)</f>
        <v>400.54993999999999</v>
      </c>
    </row>
    <row r="11796" spans="1:21" x14ac:dyDescent="0.35">
      <c r="A11796" t="s">
        <v>2480</v>
      </c>
      <c r="B11796" t="s">
        <v>3405</v>
      </c>
      <c r="C11796" t="str">
        <f>SUBSTITUTE(Table1[[#This Row],[Fuel]],", ",",")</f>
        <v>fossil gas: natural gas,fossil liquids: kerosene</v>
      </c>
      <c r="D11796" t="s">
        <v>3239</v>
      </c>
      <c r="E11796" t="s">
        <v>3349</v>
      </c>
      <c r="H11796" t="s">
        <v>3438</v>
      </c>
      <c r="I11796">
        <v>82</v>
      </c>
      <c r="J11796" t="s">
        <v>3446</v>
      </c>
      <c r="K11796">
        <v>2005</v>
      </c>
      <c r="L11796" t="s">
        <v>29</v>
      </c>
      <c r="M11796" t="s">
        <v>29</v>
      </c>
      <c r="N11796">
        <v>40.736611000000003</v>
      </c>
      <c r="O11796">
        <v>-73.388419999999996</v>
      </c>
      <c r="P11796" t="s">
        <v>3613</v>
      </c>
      <c r="Q11796" s="3">
        <f>Table1[[#This Row],[Capacity (MW)]]*0.395*8760*10^-6</f>
        <v>0.2837364</v>
      </c>
      <c r="R11796" s="3" cm="1">
        <f t="array" ref="R11796">AVERAGE(VLOOKUP(_xlfn.TEXTSPLIT(Table1[[#This Row],[Fuel (no space after comma)]], ","), FuelList_Final_EF!$A$2:$B$65, 2, FALSE))</f>
        <v>64.13</v>
      </c>
      <c r="S11796" s="3">
        <f>Table1[[#This Row],[Generation (TWh)]]*10^9*VLOOKUP(Table1[[#This Row],[Turbine/Engine Technology]],Technology_HR!$A$2:$B$11,2,FALSE)*10^-6</f>
        <v>2141926.0836</v>
      </c>
      <c r="T11796" s="5">
        <f>Table1[[#This Row],[Fuel Consumption (mmBtu)]]*Table1[[#This Row],[Emission Factor (kg CO2/ mmBtu)]]*10^3</f>
        <v>137361719741.26797</v>
      </c>
      <c r="U11796" s="3">
        <f>Table1[[#This Row],[Emissions (g CO2)]]/(Table1[[#This Row],[Generation (TWh)]]*10^9)</f>
        <v>484.11736999999994</v>
      </c>
    </row>
    <row r="11797" spans="1:21" x14ac:dyDescent="0.35">
      <c r="A11797" t="s">
        <v>2964</v>
      </c>
      <c r="B11797" t="s">
        <v>3239</v>
      </c>
      <c r="C11797" t="str">
        <f>SUBSTITUTE(Table1[[#This Row],[Fuel]],", ",",")</f>
        <v>fossil gas: natural gas</v>
      </c>
      <c r="D11797" t="s">
        <v>3239</v>
      </c>
      <c r="H11797" t="s">
        <v>3436</v>
      </c>
      <c r="I11797">
        <v>132</v>
      </c>
      <c r="J11797" t="s">
        <v>3446</v>
      </c>
      <c r="K11797">
        <v>2016</v>
      </c>
      <c r="L11797" t="s">
        <v>29</v>
      </c>
      <c r="M11797" t="s">
        <v>29</v>
      </c>
      <c r="N11797">
        <v>32.573889000000001</v>
      </c>
      <c r="O11797">
        <v>-116.9178</v>
      </c>
      <c r="P11797" t="s">
        <v>3613</v>
      </c>
      <c r="Q11797" s="3">
        <f>Table1[[#This Row],[Capacity (MW)]]*0.395*8760*10^-6</f>
        <v>0.4567464</v>
      </c>
      <c r="R11797" s="3" cm="1">
        <f t="array" ref="R11797">AVERAGE(VLOOKUP(_xlfn.TEXTSPLIT(Table1[[#This Row],[Fuel (no space after comma)]], ","), FuelList_Final_EF!$A$2:$B$65, 2, FALSE))</f>
        <v>53.06</v>
      </c>
      <c r="S11797" s="3">
        <f>Table1[[#This Row],[Generation (TWh)]]*10^9*VLOOKUP(Table1[[#This Row],[Turbine/Engine Technology]],Technology_HR!$A$2:$B$11,2,FALSE)*10^-6</f>
        <v>5028777.8640000001</v>
      </c>
      <c r="T11797" s="5">
        <f>Table1[[#This Row],[Fuel Consumption (mmBtu)]]*Table1[[#This Row],[Emission Factor (kg CO2/ mmBtu)]]*10^3</f>
        <v>266826953463.84</v>
      </c>
      <c r="U11797" s="3">
        <f>Table1[[#This Row],[Emissions (g CO2)]]/(Table1[[#This Row],[Generation (TWh)]]*10^9)</f>
        <v>584.19060000000002</v>
      </c>
    </row>
    <row r="11798" spans="1:21" x14ac:dyDescent="0.35">
      <c r="A11798" t="s">
        <v>2964</v>
      </c>
      <c r="B11798" t="s">
        <v>3239</v>
      </c>
      <c r="C11798" t="str">
        <f>SUBSTITUTE(Table1[[#This Row],[Fuel]],", ",",")</f>
        <v>fossil gas: natural gas</v>
      </c>
      <c r="D11798" t="s">
        <v>3239</v>
      </c>
      <c r="H11798" t="s">
        <v>3436</v>
      </c>
      <c r="I11798">
        <v>132</v>
      </c>
      <c r="J11798" t="s">
        <v>3446</v>
      </c>
      <c r="K11798">
        <v>2016</v>
      </c>
      <c r="L11798" t="s">
        <v>29</v>
      </c>
      <c r="M11798" t="s">
        <v>29</v>
      </c>
      <c r="N11798">
        <v>32.573889000000001</v>
      </c>
      <c r="O11798">
        <v>-116.9178</v>
      </c>
      <c r="P11798" t="s">
        <v>3613</v>
      </c>
      <c r="Q11798" s="3">
        <f>Table1[[#This Row],[Capacity (MW)]]*0.395*8760*10^-6</f>
        <v>0.4567464</v>
      </c>
      <c r="R11798" s="3" cm="1">
        <f t="array" ref="R11798">AVERAGE(VLOOKUP(_xlfn.TEXTSPLIT(Table1[[#This Row],[Fuel (no space after comma)]], ","), FuelList_Final_EF!$A$2:$B$65, 2, FALSE))</f>
        <v>53.06</v>
      </c>
      <c r="S11798" s="3">
        <f>Table1[[#This Row],[Generation (TWh)]]*10^9*VLOOKUP(Table1[[#This Row],[Turbine/Engine Technology]],Technology_HR!$A$2:$B$11,2,FALSE)*10^-6</f>
        <v>5028777.8640000001</v>
      </c>
      <c r="T11798" s="5">
        <f>Table1[[#This Row],[Fuel Consumption (mmBtu)]]*Table1[[#This Row],[Emission Factor (kg CO2/ mmBtu)]]*10^3</f>
        <v>266826953463.84</v>
      </c>
      <c r="U11798" s="3">
        <f>Table1[[#This Row],[Emissions (g CO2)]]/(Table1[[#This Row],[Generation (TWh)]]*10^9)</f>
        <v>584.19060000000002</v>
      </c>
    </row>
    <row r="11799" spans="1:21" x14ac:dyDescent="0.35">
      <c r="A11799" t="s">
        <v>2964</v>
      </c>
      <c r="B11799" t="s">
        <v>3239</v>
      </c>
      <c r="C11799" t="str">
        <f>SUBSTITUTE(Table1[[#This Row],[Fuel]],", ",",")</f>
        <v>fossil gas: natural gas</v>
      </c>
      <c r="D11799" t="s">
        <v>3239</v>
      </c>
      <c r="H11799" t="s">
        <v>3436</v>
      </c>
      <c r="I11799">
        <v>132</v>
      </c>
      <c r="J11799" t="s">
        <v>3446</v>
      </c>
      <c r="K11799">
        <v>2016</v>
      </c>
      <c r="L11799" t="s">
        <v>29</v>
      </c>
      <c r="M11799" t="s">
        <v>29</v>
      </c>
      <c r="N11799">
        <v>32.573889000000001</v>
      </c>
      <c r="O11799">
        <v>-116.9178</v>
      </c>
      <c r="P11799" t="s">
        <v>3613</v>
      </c>
      <c r="Q11799" s="3">
        <f>Table1[[#This Row],[Capacity (MW)]]*0.395*8760*10^-6</f>
        <v>0.4567464</v>
      </c>
      <c r="R11799" s="3" cm="1">
        <f t="array" ref="R11799">AVERAGE(VLOOKUP(_xlfn.TEXTSPLIT(Table1[[#This Row],[Fuel (no space after comma)]], ","), FuelList_Final_EF!$A$2:$B$65, 2, FALSE))</f>
        <v>53.06</v>
      </c>
      <c r="S11799" s="3">
        <f>Table1[[#This Row],[Generation (TWh)]]*10^9*VLOOKUP(Table1[[#This Row],[Turbine/Engine Technology]],Technology_HR!$A$2:$B$11,2,FALSE)*10^-6</f>
        <v>5028777.8640000001</v>
      </c>
      <c r="T11799" s="5">
        <f>Table1[[#This Row],[Fuel Consumption (mmBtu)]]*Table1[[#This Row],[Emission Factor (kg CO2/ mmBtu)]]*10^3</f>
        <v>266826953463.84</v>
      </c>
      <c r="U11799" s="3">
        <f>Table1[[#This Row],[Emissions (g CO2)]]/(Table1[[#This Row],[Generation (TWh)]]*10^9)</f>
        <v>584.19060000000002</v>
      </c>
    </row>
    <row r="11800" spans="1:21" x14ac:dyDescent="0.35">
      <c r="A11800" t="s">
        <v>2633</v>
      </c>
      <c r="B11800" t="s">
        <v>3239</v>
      </c>
      <c r="C11800" t="str">
        <f>SUBSTITUTE(Table1[[#This Row],[Fuel]],", ",",")</f>
        <v>fossil gas: natural gas</v>
      </c>
      <c r="D11800" t="s">
        <v>3239</v>
      </c>
      <c r="H11800" t="s">
        <v>3436</v>
      </c>
      <c r="I11800">
        <v>61</v>
      </c>
      <c r="J11800" t="s">
        <v>3446</v>
      </c>
      <c r="K11800">
        <v>2013</v>
      </c>
      <c r="L11800" t="s">
        <v>29</v>
      </c>
      <c r="M11800" t="s">
        <v>29</v>
      </c>
      <c r="N11800">
        <v>48.232500000000002</v>
      </c>
      <c r="O11800">
        <v>-103.9528</v>
      </c>
      <c r="P11800" t="s">
        <v>3613</v>
      </c>
      <c r="Q11800" s="3">
        <f>Table1[[#This Row],[Capacity (MW)]]*0.395*8760*10^-6</f>
        <v>0.21107220000000002</v>
      </c>
      <c r="R11800" s="3" cm="1">
        <f t="array" ref="R11800">AVERAGE(VLOOKUP(_xlfn.TEXTSPLIT(Table1[[#This Row],[Fuel (no space after comma)]], ","), FuelList_Final_EF!$A$2:$B$65, 2, FALSE))</f>
        <v>53.06</v>
      </c>
      <c r="S11800" s="3">
        <f>Table1[[#This Row],[Generation (TWh)]]*10^9*VLOOKUP(Table1[[#This Row],[Turbine/Engine Technology]],Technology_HR!$A$2:$B$11,2,FALSE)*10^-6</f>
        <v>2323904.9220000003</v>
      </c>
      <c r="T11800" s="5">
        <f>Table1[[#This Row],[Fuel Consumption (mmBtu)]]*Table1[[#This Row],[Emission Factor (kg CO2/ mmBtu)]]*10^3</f>
        <v>123306395161.32002</v>
      </c>
      <c r="U11800" s="3">
        <f>Table1[[#This Row],[Emissions (g CO2)]]/(Table1[[#This Row],[Generation (TWh)]]*10^9)</f>
        <v>584.19060000000002</v>
      </c>
    </row>
    <row r="11801" spans="1:21" x14ac:dyDescent="0.35">
      <c r="A11801" t="s">
        <v>2633</v>
      </c>
      <c r="B11801" t="s">
        <v>3239</v>
      </c>
      <c r="C11801" t="str">
        <f>SUBSTITUTE(Table1[[#This Row],[Fuel]],", ",",")</f>
        <v>fossil gas: natural gas</v>
      </c>
      <c r="D11801" t="s">
        <v>3239</v>
      </c>
      <c r="H11801" t="s">
        <v>3436</v>
      </c>
      <c r="I11801">
        <v>61</v>
      </c>
      <c r="J11801" t="s">
        <v>3446</v>
      </c>
      <c r="K11801">
        <v>2014</v>
      </c>
      <c r="L11801" t="s">
        <v>29</v>
      </c>
      <c r="M11801" t="s">
        <v>29</v>
      </c>
      <c r="N11801">
        <v>48.232500000000002</v>
      </c>
      <c r="O11801">
        <v>-103.9528</v>
      </c>
      <c r="P11801" t="s">
        <v>3613</v>
      </c>
      <c r="Q11801" s="3">
        <f>Table1[[#This Row],[Capacity (MW)]]*0.395*8760*10^-6</f>
        <v>0.21107220000000002</v>
      </c>
      <c r="R11801" s="3" cm="1">
        <f t="array" ref="R11801">AVERAGE(VLOOKUP(_xlfn.TEXTSPLIT(Table1[[#This Row],[Fuel (no space after comma)]], ","), FuelList_Final_EF!$A$2:$B$65, 2, FALSE))</f>
        <v>53.06</v>
      </c>
      <c r="S11801" s="3">
        <f>Table1[[#This Row],[Generation (TWh)]]*10^9*VLOOKUP(Table1[[#This Row],[Turbine/Engine Technology]],Technology_HR!$A$2:$B$11,2,FALSE)*10^-6</f>
        <v>2323904.9220000003</v>
      </c>
      <c r="T11801" s="5">
        <f>Table1[[#This Row],[Fuel Consumption (mmBtu)]]*Table1[[#This Row],[Emission Factor (kg CO2/ mmBtu)]]*10^3</f>
        <v>123306395161.32002</v>
      </c>
      <c r="U11801" s="3">
        <f>Table1[[#This Row],[Emissions (g CO2)]]/(Table1[[#This Row],[Generation (TWh)]]*10^9)</f>
        <v>584.19060000000002</v>
      </c>
    </row>
    <row r="11802" spans="1:21" x14ac:dyDescent="0.35">
      <c r="A11802" t="s">
        <v>2633</v>
      </c>
      <c r="B11802" t="s">
        <v>3239</v>
      </c>
      <c r="C11802" t="str">
        <f>SUBSTITUTE(Table1[[#This Row],[Fuel]],", ",",")</f>
        <v>fossil gas: natural gas</v>
      </c>
      <c r="D11802" t="s">
        <v>3239</v>
      </c>
      <c r="H11802" t="s">
        <v>3436</v>
      </c>
      <c r="I11802">
        <v>61</v>
      </c>
      <c r="J11802" t="s">
        <v>3446</v>
      </c>
      <c r="K11802">
        <v>2014</v>
      </c>
      <c r="L11802" t="s">
        <v>29</v>
      </c>
      <c r="M11802" t="s">
        <v>29</v>
      </c>
      <c r="N11802">
        <v>48.232500000000002</v>
      </c>
      <c r="O11802">
        <v>-103.9528</v>
      </c>
      <c r="P11802" t="s">
        <v>3613</v>
      </c>
      <c r="Q11802" s="3">
        <f>Table1[[#This Row],[Capacity (MW)]]*0.395*8760*10^-6</f>
        <v>0.21107220000000002</v>
      </c>
      <c r="R11802" s="3" cm="1">
        <f t="array" ref="R11802">AVERAGE(VLOOKUP(_xlfn.TEXTSPLIT(Table1[[#This Row],[Fuel (no space after comma)]], ","), FuelList_Final_EF!$A$2:$B$65, 2, FALSE))</f>
        <v>53.06</v>
      </c>
      <c r="S11802" s="3">
        <f>Table1[[#This Row],[Generation (TWh)]]*10^9*VLOOKUP(Table1[[#This Row],[Turbine/Engine Technology]],Technology_HR!$A$2:$B$11,2,FALSE)*10^-6</f>
        <v>2323904.9220000003</v>
      </c>
      <c r="T11802" s="5">
        <f>Table1[[#This Row],[Fuel Consumption (mmBtu)]]*Table1[[#This Row],[Emission Factor (kg CO2/ mmBtu)]]*10^3</f>
        <v>123306395161.32002</v>
      </c>
      <c r="U11802" s="3">
        <f>Table1[[#This Row],[Emissions (g CO2)]]/(Table1[[#This Row],[Generation (TWh)]]*10^9)</f>
        <v>584.19060000000002</v>
      </c>
    </row>
    <row r="11803" spans="1:21" x14ac:dyDescent="0.35">
      <c r="A11803" t="s">
        <v>2633</v>
      </c>
      <c r="B11803" t="s">
        <v>3239</v>
      </c>
      <c r="C11803" t="str">
        <f>SUBSTITUTE(Table1[[#This Row],[Fuel]],", ",",")</f>
        <v>fossil gas: natural gas</v>
      </c>
      <c r="D11803" t="s">
        <v>3239</v>
      </c>
      <c r="H11803" t="s">
        <v>3436</v>
      </c>
      <c r="I11803">
        <v>250</v>
      </c>
      <c r="J11803" t="s">
        <v>3449</v>
      </c>
      <c r="K11803">
        <v>2025</v>
      </c>
      <c r="L11803" t="s">
        <v>29</v>
      </c>
      <c r="M11803" t="s">
        <v>29</v>
      </c>
      <c r="N11803">
        <v>48.232500000000002</v>
      </c>
      <c r="O11803">
        <v>-103.9528</v>
      </c>
      <c r="P11803" t="s">
        <v>3613</v>
      </c>
      <c r="Q11803" s="3">
        <f>Table1[[#This Row],[Capacity (MW)]]*0.395*8760*10^-6</f>
        <v>0.86504999999999999</v>
      </c>
      <c r="R11803" s="3" cm="1">
        <f t="array" ref="R11803">AVERAGE(VLOOKUP(_xlfn.TEXTSPLIT(Table1[[#This Row],[Fuel (no space after comma)]], ","), FuelList_Final_EF!$A$2:$B$65, 2, FALSE))</f>
        <v>53.06</v>
      </c>
      <c r="S11803" s="3">
        <f>Table1[[#This Row],[Generation (TWh)]]*10^9*VLOOKUP(Table1[[#This Row],[Turbine/Engine Technology]],Technology_HR!$A$2:$B$11,2,FALSE)*10^-6</f>
        <v>9524200.5</v>
      </c>
      <c r="T11803" s="5">
        <f>Table1[[#This Row],[Fuel Consumption (mmBtu)]]*Table1[[#This Row],[Emission Factor (kg CO2/ mmBtu)]]*10^3</f>
        <v>505354078530.00006</v>
      </c>
      <c r="U11803" s="3">
        <f>Table1[[#This Row],[Emissions (g CO2)]]/(Table1[[#This Row],[Generation (TWh)]]*10^9)</f>
        <v>584.19060000000002</v>
      </c>
    </row>
    <row r="11804" spans="1:21" x14ac:dyDescent="0.35">
      <c r="A11804" t="s">
        <v>2633</v>
      </c>
      <c r="B11804" t="s">
        <v>3239</v>
      </c>
      <c r="C11804" t="str">
        <f>SUBSTITUTE(Table1[[#This Row],[Fuel]],", ",",")</f>
        <v>fossil gas: natural gas</v>
      </c>
      <c r="D11804" t="s">
        <v>3239</v>
      </c>
      <c r="H11804" t="s">
        <v>3437</v>
      </c>
      <c r="I11804">
        <v>110.4</v>
      </c>
      <c r="J11804" t="s">
        <v>3449</v>
      </c>
      <c r="K11804">
        <v>2025</v>
      </c>
      <c r="L11804" t="s">
        <v>29</v>
      </c>
      <c r="M11804" t="s">
        <v>29</v>
      </c>
      <c r="N11804">
        <v>48.232500000000002</v>
      </c>
      <c r="O11804">
        <v>-103.9528</v>
      </c>
      <c r="P11804" t="s">
        <v>3613</v>
      </c>
      <c r="Q11804" s="3">
        <f>Table1[[#This Row],[Capacity (MW)]]*0.395*8760*10^-6</f>
        <v>0.38200608000000003</v>
      </c>
      <c r="R11804" s="3" cm="1">
        <f t="array" ref="R11804">AVERAGE(VLOOKUP(_xlfn.TEXTSPLIT(Table1[[#This Row],[Fuel (no space after comma)]], ","), FuelList_Final_EF!$A$2:$B$65, 2, FALSE))</f>
        <v>53.06</v>
      </c>
      <c r="S11804" s="3">
        <f>Table1[[#This Row],[Generation (TWh)]]*10^9*VLOOKUP(Table1[[#This Row],[Turbine/Engine Technology]],Technology_HR!$A$2:$B$11,2,FALSE)*10^-6</f>
        <v>3399854.1119999997</v>
      </c>
      <c r="T11804" s="5">
        <f>Table1[[#This Row],[Fuel Consumption (mmBtu)]]*Table1[[#This Row],[Emission Factor (kg CO2/ mmBtu)]]*10^3</f>
        <v>180396259182.72</v>
      </c>
      <c r="U11804" s="3">
        <f>Table1[[#This Row],[Emissions (g CO2)]]/(Table1[[#This Row],[Generation (TWh)]]*10^9)</f>
        <v>472.23399999999998</v>
      </c>
    </row>
    <row r="11805" spans="1:21" x14ac:dyDescent="0.35">
      <c r="A11805" t="s">
        <v>2633</v>
      </c>
      <c r="B11805" t="s">
        <v>3239</v>
      </c>
      <c r="C11805" t="str">
        <f>SUBSTITUTE(Table1[[#This Row],[Fuel]],", ",",")</f>
        <v>fossil gas: natural gas</v>
      </c>
      <c r="D11805" t="s">
        <v>3239</v>
      </c>
      <c r="H11805" t="s">
        <v>3436</v>
      </c>
      <c r="I11805">
        <v>250</v>
      </c>
      <c r="J11805" t="s">
        <v>3449</v>
      </c>
      <c r="K11805">
        <v>2026</v>
      </c>
      <c r="L11805" t="s">
        <v>29</v>
      </c>
      <c r="M11805" t="s">
        <v>29</v>
      </c>
      <c r="N11805">
        <v>48.232500000000002</v>
      </c>
      <c r="O11805">
        <v>-103.9528</v>
      </c>
      <c r="P11805" t="s">
        <v>3613</v>
      </c>
      <c r="Q11805" s="3">
        <f>Table1[[#This Row],[Capacity (MW)]]*0.395*8760*10^-6</f>
        <v>0.86504999999999999</v>
      </c>
      <c r="R11805" s="3" cm="1">
        <f t="array" ref="R11805">AVERAGE(VLOOKUP(_xlfn.TEXTSPLIT(Table1[[#This Row],[Fuel (no space after comma)]], ","), FuelList_Final_EF!$A$2:$B$65, 2, FALSE))</f>
        <v>53.06</v>
      </c>
      <c r="S11805" s="3">
        <f>Table1[[#This Row],[Generation (TWh)]]*10^9*VLOOKUP(Table1[[#This Row],[Turbine/Engine Technology]],Technology_HR!$A$2:$B$11,2,FALSE)*10^-6</f>
        <v>9524200.5</v>
      </c>
      <c r="T11805" s="5">
        <f>Table1[[#This Row],[Fuel Consumption (mmBtu)]]*Table1[[#This Row],[Emission Factor (kg CO2/ mmBtu)]]*10^3</f>
        <v>505354078530.00006</v>
      </c>
      <c r="U11805" s="3">
        <f>Table1[[#This Row],[Emissions (g CO2)]]/(Table1[[#This Row],[Generation (TWh)]]*10^9)</f>
        <v>584.19060000000002</v>
      </c>
    </row>
    <row r="11806" spans="1:21" x14ac:dyDescent="0.35">
      <c r="A11806" t="s">
        <v>2633</v>
      </c>
      <c r="B11806" t="s">
        <v>3313</v>
      </c>
      <c r="C11806" t="str">
        <f>SUBSTITUTE(Table1[[#This Row],[Fuel]],", ",",")</f>
        <v>fossil gas: natural gas,fossil gas: gaseous propane</v>
      </c>
      <c r="D11806" t="s">
        <v>3239</v>
      </c>
      <c r="E11806" t="s">
        <v>3661</v>
      </c>
      <c r="H11806" t="s">
        <v>3437</v>
      </c>
      <c r="I11806">
        <v>111.6</v>
      </c>
      <c r="J11806" t="s">
        <v>3446</v>
      </c>
      <c r="K11806">
        <v>2017</v>
      </c>
      <c r="L11806" t="s">
        <v>29</v>
      </c>
      <c r="M11806" t="s">
        <v>29</v>
      </c>
      <c r="N11806">
        <v>48.232500000000002</v>
      </c>
      <c r="O11806">
        <v>-103.9528</v>
      </c>
      <c r="P11806" t="s">
        <v>3613</v>
      </c>
      <c r="Q11806" s="3">
        <f>Table1[[#This Row],[Capacity (MW)]]*0.395*8760*10^-6</f>
        <v>0.38615832</v>
      </c>
      <c r="R11806" s="3" cm="1">
        <f t="array" ref="R11806">AVERAGE(VLOOKUP(_xlfn.TEXTSPLIT(Table1[[#This Row],[Fuel (no space after comma)]], ","), FuelList_Final_EF!$A$2:$B$65, 2, FALSE))</f>
        <v>57.260000000000005</v>
      </c>
      <c r="S11806" s="3">
        <f>Table1[[#This Row],[Generation (TWh)]]*10^9*VLOOKUP(Table1[[#This Row],[Turbine/Engine Technology]],Technology_HR!$A$2:$B$11,2,FALSE)*10^-6</f>
        <v>3436809.048</v>
      </c>
      <c r="T11806" s="5">
        <f>Table1[[#This Row],[Fuel Consumption (mmBtu)]]*Table1[[#This Row],[Emission Factor (kg CO2/ mmBtu)]]*10^3</f>
        <v>196791686088.48001</v>
      </c>
      <c r="U11806" s="3">
        <f>Table1[[#This Row],[Emissions (g CO2)]]/(Table1[[#This Row],[Generation (TWh)]]*10^9)</f>
        <v>509.61400000000003</v>
      </c>
    </row>
    <row r="11807" spans="1:21" x14ac:dyDescent="0.35">
      <c r="A11807" t="s">
        <v>2457</v>
      </c>
      <c r="B11807" t="s">
        <v>3239</v>
      </c>
      <c r="C11807" t="str">
        <f>SUBSTITUTE(Table1[[#This Row],[Fuel]],", ",",")</f>
        <v>fossil gas: natural gas</v>
      </c>
      <c r="D11807" t="s">
        <v>3239</v>
      </c>
      <c r="H11807" t="s">
        <v>3436</v>
      </c>
      <c r="I11807">
        <v>225</v>
      </c>
      <c r="J11807" t="s">
        <v>3447</v>
      </c>
      <c r="K11807">
        <v>2027</v>
      </c>
      <c r="L11807" t="s">
        <v>29</v>
      </c>
      <c r="M11807" t="s">
        <v>29</v>
      </c>
      <c r="N11807">
        <v>32.461039</v>
      </c>
      <c r="O11807">
        <v>-94.484810999999993</v>
      </c>
      <c r="P11807" t="s">
        <v>3613</v>
      </c>
      <c r="Q11807" s="3">
        <f>Table1[[#This Row],[Capacity (MW)]]*0.395*8760*10^-6</f>
        <v>0.77854499999999993</v>
      </c>
      <c r="R11807" s="3" cm="1">
        <f t="array" ref="R11807">AVERAGE(VLOOKUP(_xlfn.TEXTSPLIT(Table1[[#This Row],[Fuel (no space after comma)]], ","), FuelList_Final_EF!$A$2:$B$65, 2, FALSE))</f>
        <v>53.06</v>
      </c>
      <c r="S11807" s="3">
        <f>Table1[[#This Row],[Generation (TWh)]]*10^9*VLOOKUP(Table1[[#This Row],[Turbine/Engine Technology]],Technology_HR!$A$2:$B$11,2,FALSE)*10^-6</f>
        <v>8571780.4499999993</v>
      </c>
      <c r="T11807" s="5">
        <f>Table1[[#This Row],[Fuel Consumption (mmBtu)]]*Table1[[#This Row],[Emission Factor (kg CO2/ mmBtu)]]*10^3</f>
        <v>454818670677</v>
      </c>
      <c r="U11807" s="3">
        <f>Table1[[#This Row],[Emissions (g CO2)]]/(Table1[[#This Row],[Generation (TWh)]]*10^9)</f>
        <v>584.19060000000013</v>
      </c>
    </row>
    <row r="11808" spans="1:21" x14ac:dyDescent="0.35">
      <c r="A11808" t="s">
        <v>2457</v>
      </c>
      <c r="B11808" t="s">
        <v>3239</v>
      </c>
      <c r="C11808" t="str">
        <f>SUBSTITUTE(Table1[[#This Row],[Fuel]],", ",",")</f>
        <v>fossil gas: natural gas</v>
      </c>
      <c r="D11808" t="s">
        <v>3239</v>
      </c>
      <c r="H11808" t="s">
        <v>3436</v>
      </c>
      <c r="I11808">
        <v>225</v>
      </c>
      <c r="J11808" t="s">
        <v>3447</v>
      </c>
      <c r="K11808">
        <v>2027</v>
      </c>
      <c r="L11808" t="s">
        <v>29</v>
      </c>
      <c r="M11808" t="s">
        <v>29</v>
      </c>
      <c r="N11808">
        <v>32.461039</v>
      </c>
      <c r="O11808">
        <v>-94.484810999999993</v>
      </c>
      <c r="P11808" t="s">
        <v>3613</v>
      </c>
      <c r="Q11808" s="3">
        <f>Table1[[#This Row],[Capacity (MW)]]*0.395*8760*10^-6</f>
        <v>0.77854499999999993</v>
      </c>
      <c r="R11808" s="3" cm="1">
        <f t="array" ref="R11808">AVERAGE(VLOOKUP(_xlfn.TEXTSPLIT(Table1[[#This Row],[Fuel (no space after comma)]], ","), FuelList_Final_EF!$A$2:$B$65, 2, FALSE))</f>
        <v>53.06</v>
      </c>
      <c r="S11808" s="3">
        <f>Table1[[#This Row],[Generation (TWh)]]*10^9*VLOOKUP(Table1[[#This Row],[Turbine/Engine Technology]],Technology_HR!$A$2:$B$11,2,FALSE)*10^-6</f>
        <v>8571780.4499999993</v>
      </c>
      <c r="T11808" s="5">
        <f>Table1[[#This Row],[Fuel Consumption (mmBtu)]]*Table1[[#This Row],[Emission Factor (kg CO2/ mmBtu)]]*10^3</f>
        <v>454818670677</v>
      </c>
      <c r="U11808" s="3">
        <f>Table1[[#This Row],[Emissions (g CO2)]]/(Table1[[#This Row],[Generation (TWh)]]*10^9)</f>
        <v>584.19060000000013</v>
      </c>
    </row>
    <row r="11809" spans="1:21" x14ac:dyDescent="0.35">
      <c r="A11809" t="s">
        <v>2965</v>
      </c>
      <c r="B11809" t="s">
        <v>3243</v>
      </c>
      <c r="C11809" t="str">
        <f>SUBSTITUTE(Table1[[#This Row],[Fuel]],", ",",")</f>
        <v>fossil gas: natural gas,fossil liquids: fuel oil</v>
      </c>
      <c r="D11809" t="s">
        <v>3239</v>
      </c>
      <c r="E11809" t="s">
        <v>3275</v>
      </c>
      <c r="H11809" t="s">
        <v>3438</v>
      </c>
      <c r="I11809">
        <v>44</v>
      </c>
      <c r="J11809" t="s">
        <v>3446</v>
      </c>
      <c r="K11809">
        <v>1990</v>
      </c>
      <c r="L11809" t="s">
        <v>29</v>
      </c>
      <c r="M11809" t="s">
        <v>29</v>
      </c>
      <c r="N11809">
        <v>42.456400000000002</v>
      </c>
      <c r="O11809">
        <v>-73.218100000000007</v>
      </c>
      <c r="P11809" t="s">
        <v>3613</v>
      </c>
      <c r="Q11809" s="3">
        <f>Table1[[#This Row],[Capacity (MW)]]*0.395*8760*10^-6</f>
        <v>0.15224880000000002</v>
      </c>
      <c r="R11809" s="3" cm="1">
        <f t="array" ref="R11809">AVERAGE(VLOOKUP(_xlfn.TEXTSPLIT(Table1[[#This Row],[Fuel (no space after comma)]], ","), FuelList_Final_EF!$A$2:$B$65, 2, FALSE))</f>
        <v>65.583341148886291</v>
      </c>
      <c r="S11809" s="3">
        <f>Table1[[#This Row],[Generation (TWh)]]*10^9*VLOOKUP(Table1[[#This Row],[Turbine/Engine Technology]],Technology_HR!$A$2:$B$11,2,FALSE)*10^-6</f>
        <v>1149326.1912000002</v>
      </c>
      <c r="T11809" s="5">
        <f>Table1[[#This Row],[Fuel Consumption (mmBtu)]]*Table1[[#This Row],[Emission Factor (kg CO2/ mmBtu)]]*10^3</f>
        <v>75376651688.819717</v>
      </c>
      <c r="U11809" s="3">
        <f>Table1[[#This Row],[Emissions (g CO2)]]/(Table1[[#This Row],[Generation (TWh)]]*10^9)</f>
        <v>495.08864233294253</v>
      </c>
    </row>
    <row r="11810" spans="1:21" x14ac:dyDescent="0.35">
      <c r="A11810" t="s">
        <v>2480</v>
      </c>
      <c r="B11810" t="s">
        <v>3243</v>
      </c>
      <c r="C11810" t="str">
        <f>SUBSTITUTE(Table1[[#This Row],[Fuel]],", ",",")</f>
        <v>fossil gas: natural gas,fossil liquids: fuel oil</v>
      </c>
      <c r="D11810" t="s">
        <v>3239</v>
      </c>
      <c r="E11810" t="s">
        <v>3275</v>
      </c>
      <c r="H11810" t="s">
        <v>3438</v>
      </c>
      <c r="I11810">
        <v>132</v>
      </c>
      <c r="J11810" t="s">
        <v>3446</v>
      </c>
      <c r="K11810">
        <v>1990</v>
      </c>
      <c r="L11810" t="s">
        <v>29</v>
      </c>
      <c r="M11810" t="s">
        <v>29</v>
      </c>
      <c r="N11810">
        <v>42.456400000000002</v>
      </c>
      <c r="O11810">
        <v>-73.218100000000007</v>
      </c>
      <c r="P11810" t="s">
        <v>3613</v>
      </c>
      <c r="Q11810" s="3">
        <f>Table1[[#This Row],[Capacity (MW)]]*0.395*8760*10^-6</f>
        <v>0.4567464</v>
      </c>
      <c r="R11810" s="3" cm="1">
        <f t="array" ref="R11810">AVERAGE(VLOOKUP(_xlfn.TEXTSPLIT(Table1[[#This Row],[Fuel (no space after comma)]], ","), FuelList_Final_EF!$A$2:$B$65, 2, FALSE))</f>
        <v>65.583341148886291</v>
      </c>
      <c r="S11810" s="3">
        <f>Table1[[#This Row],[Generation (TWh)]]*10^9*VLOOKUP(Table1[[#This Row],[Turbine/Engine Technology]],Technology_HR!$A$2:$B$11,2,FALSE)*10^-6</f>
        <v>3447978.5735999998</v>
      </c>
      <c r="T11810" s="5">
        <f>Table1[[#This Row],[Fuel Consumption (mmBtu)]]*Table1[[#This Row],[Emission Factor (kg CO2/ mmBtu)]]*10^3</f>
        <v>226129955066.45911</v>
      </c>
      <c r="U11810" s="3">
        <f>Table1[[#This Row],[Emissions (g CO2)]]/(Table1[[#This Row],[Generation (TWh)]]*10^9)</f>
        <v>495.08864233294253</v>
      </c>
    </row>
    <row r="11811" spans="1:21" x14ac:dyDescent="0.35">
      <c r="A11811" t="s">
        <v>2966</v>
      </c>
      <c r="B11811" t="s">
        <v>3239</v>
      </c>
      <c r="C11811" t="str">
        <f>SUBSTITUTE(Table1[[#This Row],[Fuel]],", ",",")</f>
        <v>fossil gas: natural gas</v>
      </c>
      <c r="D11811" t="s">
        <v>3239</v>
      </c>
      <c r="H11811" t="s">
        <v>59</v>
      </c>
      <c r="I11811">
        <v>3500</v>
      </c>
      <c r="J11811" t="s">
        <v>3452</v>
      </c>
      <c r="K11811" t="s">
        <v>29</v>
      </c>
      <c r="L11811" t="s">
        <v>29</v>
      </c>
      <c r="M11811" t="s">
        <v>29</v>
      </c>
      <c r="N11811">
        <v>36.9181119</v>
      </c>
      <c r="O11811">
        <v>-79.277006</v>
      </c>
      <c r="P11811" t="s">
        <v>3613</v>
      </c>
      <c r="Q11811" s="3">
        <f>Table1[[#This Row],[Capacity (MW)]]*0.395*8760*10^-6</f>
        <v>12.1107</v>
      </c>
      <c r="R11811" s="3" cm="1">
        <f t="array" ref="R11811">AVERAGE(VLOOKUP(_xlfn.TEXTSPLIT(Table1[[#This Row],[Fuel (no space after comma)]], ","), FuelList_Final_EF!$A$2:$B$65, 2, FALSE))</f>
        <v>53.06</v>
      </c>
      <c r="S11811" s="3">
        <f>Table1[[#This Row],[Generation (TWh)]]*10^9*VLOOKUP(Table1[[#This Row],[Turbine/Engine Technology]],Technology_HR!$A$2:$B$11,2,FALSE)*10^-6</f>
        <v>100464311.84999999</v>
      </c>
      <c r="T11811" s="5">
        <f>Table1[[#This Row],[Fuel Consumption (mmBtu)]]*Table1[[#This Row],[Emission Factor (kg CO2/ mmBtu)]]*10^3</f>
        <v>5330636386761</v>
      </c>
      <c r="U11811" s="3">
        <f>Table1[[#This Row],[Emissions (g CO2)]]/(Table1[[#This Row],[Generation (TWh)]]*10^9)</f>
        <v>440.15922999999998</v>
      </c>
    </row>
    <row r="11812" spans="1:21" x14ac:dyDescent="0.35">
      <c r="A11812" t="s">
        <v>2966</v>
      </c>
      <c r="B11812" t="s">
        <v>3239</v>
      </c>
      <c r="C11812" t="str">
        <f>SUBSTITUTE(Table1[[#This Row],[Fuel]],", ",",")</f>
        <v>fossil gas: natural gas</v>
      </c>
      <c r="D11812" t="s">
        <v>3239</v>
      </c>
      <c r="H11812" t="s">
        <v>3437</v>
      </c>
      <c r="I11812">
        <v>300</v>
      </c>
      <c r="J11812" t="s">
        <v>3447</v>
      </c>
      <c r="K11812" t="s">
        <v>29</v>
      </c>
      <c r="L11812" t="s">
        <v>29</v>
      </c>
      <c r="M11812" t="s">
        <v>29</v>
      </c>
      <c r="N11812">
        <v>36.9181119</v>
      </c>
      <c r="O11812">
        <v>-79.277006</v>
      </c>
      <c r="P11812" t="s">
        <v>3613</v>
      </c>
      <c r="Q11812" s="3">
        <f>Table1[[#This Row],[Capacity (MW)]]*0.395*8760*10^-6</f>
        <v>1.03806</v>
      </c>
      <c r="R11812" s="3" cm="1">
        <f t="array" ref="R11812">AVERAGE(VLOOKUP(_xlfn.TEXTSPLIT(Table1[[#This Row],[Fuel (no space after comma)]], ","), FuelList_Final_EF!$A$2:$B$65, 2, FALSE))</f>
        <v>53.06</v>
      </c>
      <c r="S11812" s="3">
        <f>Table1[[#This Row],[Generation (TWh)]]*10^9*VLOOKUP(Table1[[#This Row],[Turbine/Engine Technology]],Technology_HR!$A$2:$B$11,2,FALSE)*10^-6</f>
        <v>9238734</v>
      </c>
      <c r="T11812" s="5">
        <f>Table1[[#This Row],[Fuel Consumption (mmBtu)]]*Table1[[#This Row],[Emission Factor (kg CO2/ mmBtu)]]*10^3</f>
        <v>490207226040</v>
      </c>
      <c r="U11812" s="3">
        <f>Table1[[#This Row],[Emissions (g CO2)]]/(Table1[[#This Row],[Generation (TWh)]]*10^9)</f>
        <v>472.23399999999998</v>
      </c>
    </row>
    <row r="11813" spans="1:21" x14ac:dyDescent="0.35">
      <c r="A11813" t="s">
        <v>2967</v>
      </c>
      <c r="B11813" t="s">
        <v>3239</v>
      </c>
      <c r="C11813" t="str">
        <f>SUBSTITUTE(Table1[[#This Row],[Fuel]],", ",",")</f>
        <v>fossil gas: natural gas</v>
      </c>
      <c r="D11813" t="s">
        <v>3239</v>
      </c>
      <c r="H11813" t="s">
        <v>3437</v>
      </c>
      <c r="I11813">
        <v>117.6</v>
      </c>
      <c r="J11813" t="s">
        <v>3446</v>
      </c>
      <c r="K11813">
        <v>2008</v>
      </c>
      <c r="L11813" t="s">
        <v>29</v>
      </c>
      <c r="M11813" t="s">
        <v>29</v>
      </c>
      <c r="N11813">
        <v>39.858600000000003</v>
      </c>
      <c r="O11813">
        <v>-105.2256</v>
      </c>
      <c r="P11813" t="s">
        <v>3613</v>
      </c>
      <c r="Q11813" s="3">
        <f>Table1[[#This Row],[Capacity (MW)]]*0.395*8760*10^-6</f>
        <v>0.40691951999999992</v>
      </c>
      <c r="R11813" s="3" cm="1">
        <f t="array" ref="R11813">AVERAGE(VLOOKUP(_xlfn.TEXTSPLIT(Table1[[#This Row],[Fuel (no space after comma)]], ","), FuelList_Final_EF!$A$2:$B$65, 2, FALSE))</f>
        <v>53.06</v>
      </c>
      <c r="S11813" s="3">
        <f>Table1[[#This Row],[Generation (TWh)]]*10^9*VLOOKUP(Table1[[#This Row],[Turbine/Engine Technology]],Technology_HR!$A$2:$B$11,2,FALSE)*10^-6</f>
        <v>3621583.7279999992</v>
      </c>
      <c r="T11813" s="5">
        <f>Table1[[#This Row],[Fuel Consumption (mmBtu)]]*Table1[[#This Row],[Emission Factor (kg CO2/ mmBtu)]]*10^3</f>
        <v>192161232607.67996</v>
      </c>
      <c r="U11813" s="3">
        <f>Table1[[#This Row],[Emissions (g CO2)]]/(Table1[[#This Row],[Generation (TWh)]]*10^9)</f>
        <v>472.23399999999998</v>
      </c>
    </row>
    <row r="11814" spans="1:21" x14ac:dyDescent="0.35">
      <c r="A11814" t="s">
        <v>2967</v>
      </c>
      <c r="B11814" t="s">
        <v>3239</v>
      </c>
      <c r="C11814" t="str">
        <f>SUBSTITUTE(Table1[[#This Row],[Fuel]],", ",",")</f>
        <v>fossil gas: natural gas</v>
      </c>
      <c r="D11814" t="s">
        <v>3239</v>
      </c>
      <c r="H11814" t="s">
        <v>3437</v>
      </c>
      <c r="I11814">
        <v>114</v>
      </c>
      <c r="J11814" t="s">
        <v>3446</v>
      </c>
      <c r="K11814">
        <v>2002</v>
      </c>
      <c r="L11814" t="s">
        <v>29</v>
      </c>
      <c r="M11814" t="s">
        <v>29</v>
      </c>
      <c r="N11814">
        <v>39.857498999999997</v>
      </c>
      <c r="O11814">
        <v>-105.225967</v>
      </c>
      <c r="P11814" t="s">
        <v>3613</v>
      </c>
      <c r="Q11814" s="3">
        <f>Table1[[#This Row],[Capacity (MW)]]*0.395*8760*10^-6</f>
        <v>0.39446279999999995</v>
      </c>
      <c r="R11814" s="3" cm="1">
        <f t="array" ref="R11814">AVERAGE(VLOOKUP(_xlfn.TEXTSPLIT(Table1[[#This Row],[Fuel (no space after comma)]], ","), FuelList_Final_EF!$A$2:$B$65, 2, FALSE))</f>
        <v>53.06</v>
      </c>
      <c r="S11814" s="3">
        <f>Table1[[#This Row],[Generation (TWh)]]*10^9*VLOOKUP(Table1[[#This Row],[Turbine/Engine Technology]],Technology_HR!$A$2:$B$11,2,FALSE)*10^-6</f>
        <v>3510718.9199999995</v>
      </c>
      <c r="T11814" s="5">
        <f>Table1[[#This Row],[Fuel Consumption (mmBtu)]]*Table1[[#This Row],[Emission Factor (kg CO2/ mmBtu)]]*10^3</f>
        <v>186278745895.19998</v>
      </c>
      <c r="U11814" s="3">
        <f>Table1[[#This Row],[Emissions (g CO2)]]/(Table1[[#This Row],[Generation (TWh)]]*10^9)</f>
        <v>472.23400000000004</v>
      </c>
    </row>
    <row r="11815" spans="1:21" x14ac:dyDescent="0.35">
      <c r="A11815" t="s">
        <v>2968</v>
      </c>
      <c r="B11815" t="s">
        <v>3405</v>
      </c>
      <c r="C11815" t="str">
        <f>SUBSTITUTE(Table1[[#This Row],[Fuel]],", ",",")</f>
        <v>fossil gas: natural gas,fossil liquids: kerosene</v>
      </c>
      <c r="D11815" t="s">
        <v>3239</v>
      </c>
      <c r="E11815" t="s">
        <v>3349</v>
      </c>
      <c r="H11815" t="s">
        <v>3436</v>
      </c>
      <c r="I11815">
        <v>61</v>
      </c>
      <c r="J11815" t="s">
        <v>3446</v>
      </c>
      <c r="K11815">
        <v>2004</v>
      </c>
      <c r="L11815" t="s">
        <v>29</v>
      </c>
      <c r="M11815" t="s">
        <v>29</v>
      </c>
      <c r="N11815">
        <v>40.6447</v>
      </c>
      <c r="O11815">
        <v>-73.568299999999994</v>
      </c>
      <c r="P11815" t="s">
        <v>3613</v>
      </c>
      <c r="Q11815" s="3">
        <f>Table1[[#This Row],[Capacity (MW)]]*0.395*8760*10^-6</f>
        <v>0.21107220000000002</v>
      </c>
      <c r="R11815" s="3" cm="1">
        <f t="array" ref="R11815">AVERAGE(VLOOKUP(_xlfn.TEXTSPLIT(Table1[[#This Row],[Fuel (no space after comma)]], ","), FuelList_Final_EF!$A$2:$B$65, 2, FALSE))</f>
        <v>64.13</v>
      </c>
      <c r="S11815" s="3">
        <f>Table1[[#This Row],[Generation (TWh)]]*10^9*VLOOKUP(Table1[[#This Row],[Turbine/Engine Technology]],Technology_HR!$A$2:$B$11,2,FALSE)*10^-6</f>
        <v>2323904.9220000003</v>
      </c>
      <c r="T11815" s="5">
        <f>Table1[[#This Row],[Fuel Consumption (mmBtu)]]*Table1[[#This Row],[Emission Factor (kg CO2/ mmBtu)]]*10^3</f>
        <v>149032022647.86002</v>
      </c>
      <c r="U11815" s="3">
        <f>Table1[[#This Row],[Emissions (g CO2)]]/(Table1[[#This Row],[Generation (TWh)]]*10^9)</f>
        <v>706.07129999999995</v>
      </c>
    </row>
    <row r="11816" spans="1:21" x14ac:dyDescent="0.35">
      <c r="A11816" t="s">
        <v>2635</v>
      </c>
      <c r="B11816" t="s">
        <v>3243</v>
      </c>
      <c r="C11816" t="str">
        <f>SUBSTITUTE(Table1[[#This Row],[Fuel]],", ",",")</f>
        <v>fossil gas: natural gas,fossil liquids: fuel oil</v>
      </c>
      <c r="D11816" t="s">
        <v>3239</v>
      </c>
      <c r="E11816" t="s">
        <v>3275</v>
      </c>
      <c r="H11816" t="s">
        <v>3440</v>
      </c>
      <c r="I11816">
        <v>98</v>
      </c>
      <c r="J11816" t="s">
        <v>3446</v>
      </c>
      <c r="K11816">
        <v>1953</v>
      </c>
      <c r="L11816" t="s">
        <v>29</v>
      </c>
      <c r="M11816" t="s">
        <v>29</v>
      </c>
      <c r="N11816">
        <v>34.1661</v>
      </c>
      <c r="O11816">
        <v>-102.4114</v>
      </c>
      <c r="P11816" t="s">
        <v>3613</v>
      </c>
      <c r="Q11816" s="3">
        <f>Table1[[#This Row],[Capacity (MW)]]*0.395*8760*10^-6</f>
        <v>0.3390996</v>
      </c>
      <c r="R11816" s="3" cm="1">
        <f t="array" ref="R11816">AVERAGE(VLOOKUP(_xlfn.TEXTSPLIT(Table1[[#This Row],[Fuel (no space after comma)]], ","), FuelList_Final_EF!$A$2:$B$65, 2, FALSE))</f>
        <v>65.583341148886291</v>
      </c>
      <c r="S11816" s="3">
        <f>Table1[[#This Row],[Generation (TWh)]]*10^9*VLOOKUP(Table1[[#This Row],[Turbine/Engine Technology]],Technology_HR!$A$2:$B$11,2,FALSE)*10^-6</f>
        <v>3487639.3859999999</v>
      </c>
      <c r="T11816" s="5">
        <f>Table1[[#This Row],[Fuel Consumption (mmBtu)]]*Table1[[#This Row],[Emission Factor (kg CO2/ mmBtu)]]*10^3</f>
        <v>228731043656.33032</v>
      </c>
      <c r="U11816" s="3">
        <f>Table1[[#This Row],[Emissions (g CO2)]]/(Table1[[#This Row],[Generation (TWh)]]*10^9)</f>
        <v>674.52466371629555</v>
      </c>
    </row>
    <row r="11817" spans="1:21" x14ac:dyDescent="0.35">
      <c r="A11817" t="s">
        <v>2635</v>
      </c>
      <c r="B11817" t="s">
        <v>3243</v>
      </c>
      <c r="C11817" t="str">
        <f>SUBSTITUTE(Table1[[#This Row],[Fuel]],", ",",")</f>
        <v>fossil gas: natural gas,fossil liquids: fuel oil</v>
      </c>
      <c r="D11817" t="s">
        <v>3239</v>
      </c>
      <c r="E11817" t="s">
        <v>3275</v>
      </c>
      <c r="H11817" t="s">
        <v>3440</v>
      </c>
      <c r="I11817">
        <v>190</v>
      </c>
      <c r="J11817" t="s">
        <v>3446</v>
      </c>
      <c r="K11817">
        <v>1964</v>
      </c>
      <c r="L11817" t="s">
        <v>29</v>
      </c>
      <c r="M11817">
        <v>2027</v>
      </c>
      <c r="N11817">
        <v>34.1661</v>
      </c>
      <c r="O11817">
        <v>-102.4114</v>
      </c>
      <c r="P11817" t="s">
        <v>3613</v>
      </c>
      <c r="Q11817" s="3">
        <f>Table1[[#This Row],[Capacity (MW)]]*0.395*8760*10^-6</f>
        <v>0.65743799999999997</v>
      </c>
      <c r="R11817" s="3" cm="1">
        <f t="array" ref="R11817">AVERAGE(VLOOKUP(_xlfn.TEXTSPLIT(Table1[[#This Row],[Fuel (no space after comma)]], ","), FuelList_Final_EF!$A$2:$B$65, 2, FALSE))</f>
        <v>65.583341148886291</v>
      </c>
      <c r="S11817" s="3">
        <f>Table1[[#This Row],[Generation (TWh)]]*10^9*VLOOKUP(Table1[[#This Row],[Turbine/Engine Technology]],Technology_HR!$A$2:$B$11,2,FALSE)*10^-6</f>
        <v>6761749.8300000001</v>
      </c>
      <c r="T11817" s="5">
        <f>Table1[[#This Row],[Fuel Consumption (mmBtu)]]*Table1[[#This Row],[Emission Factor (kg CO2/ mmBtu)]]*10^3</f>
        <v>443458145864.3139</v>
      </c>
      <c r="U11817" s="3">
        <f>Table1[[#This Row],[Emissions (g CO2)]]/(Table1[[#This Row],[Generation (TWh)]]*10^9)</f>
        <v>674.52466371629555</v>
      </c>
    </row>
    <row r="11818" spans="1:21" x14ac:dyDescent="0.35">
      <c r="A11818" t="s">
        <v>2969</v>
      </c>
      <c r="B11818" t="s">
        <v>3297</v>
      </c>
      <c r="C11818" t="str">
        <f>SUBSTITUTE(Table1[[#This Row],[Fuel]],", ",",")</f>
        <v>fossil gas: natural gas,fossil gas: unknown</v>
      </c>
      <c r="D11818" t="s">
        <v>3239</v>
      </c>
      <c r="E11818" t="s">
        <v>3245</v>
      </c>
      <c r="H11818" t="s">
        <v>3438</v>
      </c>
      <c r="I11818">
        <v>97.8</v>
      </c>
      <c r="J11818" t="s">
        <v>3449</v>
      </c>
      <c r="K11818">
        <v>2024</v>
      </c>
      <c r="L11818" t="s">
        <v>29</v>
      </c>
      <c r="M11818" t="s">
        <v>29</v>
      </c>
      <c r="N11818">
        <v>30.3217</v>
      </c>
      <c r="O11818">
        <v>-91.234700000000004</v>
      </c>
      <c r="P11818" t="s">
        <v>3613</v>
      </c>
      <c r="Q11818" s="3">
        <f>Table1[[#This Row],[Capacity (MW)]]*0.395*8760*10^-6</f>
        <v>0.33840756</v>
      </c>
      <c r="R11818" s="3" cm="1">
        <f t="array" ref="R11818">AVERAGE(VLOOKUP(_xlfn.TEXTSPLIT(Table1[[#This Row],[Fuel (no space after comma)]], ","), FuelList_Final_EF!$A$2:$B$65, 2, FALSE))</f>
        <v>56.689581971533997</v>
      </c>
      <c r="S11818" s="3">
        <f>Table1[[#This Row],[Generation (TWh)]]*10^9*VLOOKUP(Table1[[#This Row],[Turbine/Engine Technology]],Technology_HR!$A$2:$B$11,2,FALSE)*10^-6</f>
        <v>2554638.67044</v>
      </c>
      <c r="T11818" s="5">
        <f>Table1[[#This Row],[Fuel Consumption (mmBtu)]]*Table1[[#This Row],[Emission Factor (kg CO2/ mmBtu)]]*10^3</f>
        <v>144821398315.55899</v>
      </c>
      <c r="U11818" s="3">
        <f>Table1[[#This Row],[Emissions (g CO2)]]/(Table1[[#This Row],[Generation (TWh)]]*10^9)</f>
        <v>427.94965430311009</v>
      </c>
    </row>
    <row r="11819" spans="1:21" x14ac:dyDescent="0.35">
      <c r="A11819" t="s">
        <v>2969</v>
      </c>
      <c r="B11819" t="s">
        <v>3297</v>
      </c>
      <c r="C11819" t="str">
        <f>SUBSTITUTE(Table1[[#This Row],[Fuel]],", ",",")</f>
        <v>fossil gas: natural gas,fossil gas: unknown</v>
      </c>
      <c r="D11819" t="s">
        <v>3239</v>
      </c>
      <c r="E11819" t="s">
        <v>3245</v>
      </c>
      <c r="H11819" t="s">
        <v>3438</v>
      </c>
      <c r="I11819">
        <v>987</v>
      </c>
      <c r="J11819" t="s">
        <v>3446</v>
      </c>
      <c r="K11819">
        <v>2004</v>
      </c>
      <c r="L11819" t="s">
        <v>29</v>
      </c>
      <c r="M11819" t="s">
        <v>29</v>
      </c>
      <c r="N11819">
        <v>30.3217</v>
      </c>
      <c r="O11819">
        <v>-91.234700000000004</v>
      </c>
      <c r="P11819" t="s">
        <v>3613</v>
      </c>
      <c r="Q11819" s="3">
        <f>Table1[[#This Row],[Capacity (MW)]]*0.395*8760*10^-6</f>
        <v>3.4152174</v>
      </c>
      <c r="R11819" s="3" cm="1">
        <f t="array" ref="R11819">AVERAGE(VLOOKUP(_xlfn.TEXTSPLIT(Table1[[#This Row],[Fuel (no space after comma)]], ","), FuelList_Final_EF!$A$2:$B$65, 2, FALSE))</f>
        <v>56.689581971533997</v>
      </c>
      <c r="S11819" s="3">
        <f>Table1[[#This Row],[Generation (TWh)]]*10^9*VLOOKUP(Table1[[#This Row],[Turbine/Engine Technology]],Technology_HR!$A$2:$B$11,2,FALSE)*10^-6</f>
        <v>25781476.152599998</v>
      </c>
      <c r="T11819" s="5">
        <f>Table1[[#This Row],[Fuel Consumption (mmBtu)]]*Table1[[#This Row],[Emission Factor (kg CO2/ mmBtu)]]*10^3</f>
        <v>1461541105699.9663</v>
      </c>
      <c r="U11819" s="3">
        <f>Table1[[#This Row],[Emissions (g CO2)]]/(Table1[[#This Row],[Generation (TWh)]]*10^9)</f>
        <v>427.94965430311004</v>
      </c>
    </row>
    <row r="11820" spans="1:21" x14ac:dyDescent="0.35">
      <c r="A11820" t="s">
        <v>2679</v>
      </c>
      <c r="B11820" t="s">
        <v>3243</v>
      </c>
      <c r="C11820" t="str">
        <f>SUBSTITUTE(Table1[[#This Row],[Fuel]],", ",",")</f>
        <v>fossil gas: natural gas,fossil liquids: fuel oil</v>
      </c>
      <c r="D11820" t="s">
        <v>3239</v>
      </c>
      <c r="E11820" t="s">
        <v>3275</v>
      </c>
      <c r="H11820" t="s">
        <v>3436</v>
      </c>
      <c r="I11820">
        <v>97</v>
      </c>
      <c r="J11820" t="s">
        <v>3446</v>
      </c>
      <c r="K11820">
        <v>1994</v>
      </c>
      <c r="L11820" t="s">
        <v>29</v>
      </c>
      <c r="M11820" t="s">
        <v>29</v>
      </c>
      <c r="N11820">
        <v>41.557200000000002</v>
      </c>
      <c r="O11820">
        <v>-93.524199999999993</v>
      </c>
      <c r="P11820" t="s">
        <v>3613</v>
      </c>
      <c r="Q11820" s="3">
        <f>Table1[[#This Row],[Capacity (MW)]]*0.395*8760*10^-6</f>
        <v>0.33563940000000003</v>
      </c>
      <c r="R11820" s="3" cm="1">
        <f t="array" ref="R11820">AVERAGE(VLOOKUP(_xlfn.TEXTSPLIT(Table1[[#This Row],[Fuel (no space after comma)]], ","), FuelList_Final_EF!$A$2:$B$65, 2, FALSE))</f>
        <v>65.583341148886291</v>
      </c>
      <c r="S11820" s="3">
        <f>Table1[[#This Row],[Generation (TWh)]]*10^9*VLOOKUP(Table1[[#This Row],[Turbine/Engine Technology]],Technology_HR!$A$2:$B$11,2,FALSE)*10^-6</f>
        <v>3695389.7940000002</v>
      </c>
      <c r="T11820" s="5">
        <f>Table1[[#This Row],[Fuel Consumption (mmBtu)]]*Table1[[#This Row],[Emission Factor (kg CO2/ mmBtu)]]*10^3</f>
        <v>242356009538.01465</v>
      </c>
      <c r="U11820" s="3">
        <f>Table1[[#This Row],[Emissions (g CO2)]]/(Table1[[#This Row],[Generation (TWh)]]*10^9)</f>
        <v>722.072586049238</v>
      </c>
    </row>
    <row r="11821" spans="1:21" x14ac:dyDescent="0.35">
      <c r="A11821" t="s">
        <v>2546</v>
      </c>
      <c r="B11821" t="s">
        <v>3243</v>
      </c>
      <c r="C11821" t="str">
        <f>SUBSTITUTE(Table1[[#This Row],[Fuel]],", ",",")</f>
        <v>fossil gas: natural gas,fossil liquids: fuel oil</v>
      </c>
      <c r="D11821" t="s">
        <v>3239</v>
      </c>
      <c r="E11821" t="s">
        <v>3275</v>
      </c>
      <c r="H11821" t="s">
        <v>3436</v>
      </c>
      <c r="I11821">
        <v>168</v>
      </c>
      <c r="J11821" t="s">
        <v>3446</v>
      </c>
      <c r="K11821">
        <v>2001</v>
      </c>
      <c r="L11821" t="s">
        <v>29</v>
      </c>
      <c r="M11821" t="s">
        <v>29</v>
      </c>
      <c r="N11821">
        <v>43.799446000000003</v>
      </c>
      <c r="O11821">
        <v>-92.682869999999994</v>
      </c>
      <c r="P11821" t="s">
        <v>3613</v>
      </c>
      <c r="Q11821" s="3">
        <f>Table1[[#This Row],[Capacity (MW)]]*0.395*8760*10^-6</f>
        <v>0.58131359999999999</v>
      </c>
      <c r="R11821" s="3" cm="1">
        <f t="array" ref="R11821">AVERAGE(VLOOKUP(_xlfn.TEXTSPLIT(Table1[[#This Row],[Fuel (no space after comma)]], ","), FuelList_Final_EF!$A$2:$B$65, 2, FALSE))</f>
        <v>65.583341148886291</v>
      </c>
      <c r="S11821" s="3">
        <f>Table1[[#This Row],[Generation (TWh)]]*10^9*VLOOKUP(Table1[[#This Row],[Turbine/Engine Technology]],Technology_HR!$A$2:$B$11,2,FALSE)*10^-6</f>
        <v>6400262.7359999996</v>
      </c>
      <c r="T11821" s="5">
        <f>Table1[[#This Row],[Fuel Consumption (mmBtu)]]*Table1[[#This Row],[Emission Factor (kg CO2/ mmBtu)]]*10^3</f>
        <v>419750614457.59229</v>
      </c>
      <c r="U11821" s="3">
        <f>Table1[[#This Row],[Emissions (g CO2)]]/(Table1[[#This Row],[Generation (TWh)]]*10^9)</f>
        <v>722.072586049238</v>
      </c>
    </row>
    <row r="11822" spans="1:21" x14ac:dyDescent="0.35">
      <c r="A11822" t="s">
        <v>2546</v>
      </c>
      <c r="B11822" t="s">
        <v>3243</v>
      </c>
      <c r="C11822" t="str">
        <f>SUBSTITUTE(Table1[[#This Row],[Fuel]],", ",",")</f>
        <v>fossil gas: natural gas,fossil liquids: fuel oil</v>
      </c>
      <c r="D11822" t="s">
        <v>3239</v>
      </c>
      <c r="E11822" t="s">
        <v>3275</v>
      </c>
      <c r="H11822" t="s">
        <v>3436</v>
      </c>
      <c r="I11822">
        <v>168</v>
      </c>
      <c r="J11822" t="s">
        <v>3446</v>
      </c>
      <c r="K11822">
        <v>2001</v>
      </c>
      <c r="L11822" t="s">
        <v>29</v>
      </c>
      <c r="M11822" t="s">
        <v>29</v>
      </c>
      <c r="N11822">
        <v>43.799446000000003</v>
      </c>
      <c r="O11822">
        <v>-92.682869999999994</v>
      </c>
      <c r="P11822" t="s">
        <v>3613</v>
      </c>
      <c r="Q11822" s="3">
        <f>Table1[[#This Row],[Capacity (MW)]]*0.395*8760*10^-6</f>
        <v>0.58131359999999999</v>
      </c>
      <c r="R11822" s="3" cm="1">
        <f t="array" ref="R11822">AVERAGE(VLOOKUP(_xlfn.TEXTSPLIT(Table1[[#This Row],[Fuel (no space after comma)]], ","), FuelList_Final_EF!$A$2:$B$65, 2, FALSE))</f>
        <v>65.583341148886291</v>
      </c>
      <c r="S11822" s="3">
        <f>Table1[[#This Row],[Generation (TWh)]]*10^9*VLOOKUP(Table1[[#This Row],[Turbine/Engine Technology]],Technology_HR!$A$2:$B$11,2,FALSE)*10^-6</f>
        <v>6400262.7359999996</v>
      </c>
      <c r="T11822" s="5">
        <f>Table1[[#This Row],[Fuel Consumption (mmBtu)]]*Table1[[#This Row],[Emission Factor (kg CO2/ mmBtu)]]*10^3</f>
        <v>419750614457.59229</v>
      </c>
      <c r="U11822" s="3">
        <f>Table1[[#This Row],[Emissions (g CO2)]]/(Table1[[#This Row],[Generation (TWh)]]*10^9)</f>
        <v>722.072586049238</v>
      </c>
    </row>
    <row r="11823" spans="1:21" x14ac:dyDescent="0.35">
      <c r="A11823" t="s">
        <v>2546</v>
      </c>
      <c r="B11823" t="s">
        <v>3243</v>
      </c>
      <c r="C11823" t="str">
        <f>SUBSTITUTE(Table1[[#This Row],[Fuel]],", ",",")</f>
        <v>fossil gas: natural gas,fossil liquids: fuel oil</v>
      </c>
      <c r="D11823" t="s">
        <v>3239</v>
      </c>
      <c r="E11823" t="s">
        <v>3275</v>
      </c>
      <c r="H11823" t="s">
        <v>3436</v>
      </c>
      <c r="I11823">
        <v>133</v>
      </c>
      <c r="J11823" t="s">
        <v>3446</v>
      </c>
      <c r="K11823">
        <v>2002</v>
      </c>
      <c r="L11823" t="s">
        <v>29</v>
      </c>
      <c r="M11823" t="s">
        <v>29</v>
      </c>
      <c r="N11823">
        <v>43.799446000000003</v>
      </c>
      <c r="O11823">
        <v>-92.682869999999994</v>
      </c>
      <c r="P11823" t="s">
        <v>3613</v>
      </c>
      <c r="Q11823" s="3">
        <f>Table1[[#This Row],[Capacity (MW)]]*0.395*8760*10^-6</f>
        <v>0.46020660000000002</v>
      </c>
      <c r="R11823" s="3" cm="1">
        <f t="array" ref="R11823">AVERAGE(VLOOKUP(_xlfn.TEXTSPLIT(Table1[[#This Row],[Fuel (no space after comma)]], ","), FuelList_Final_EF!$A$2:$B$65, 2, FALSE))</f>
        <v>65.583341148886291</v>
      </c>
      <c r="S11823" s="3">
        <f>Table1[[#This Row],[Generation (TWh)]]*10^9*VLOOKUP(Table1[[#This Row],[Turbine/Engine Technology]],Technology_HR!$A$2:$B$11,2,FALSE)*10^-6</f>
        <v>5066874.6660000002</v>
      </c>
      <c r="T11823" s="5">
        <f>Table1[[#This Row],[Fuel Consumption (mmBtu)]]*Table1[[#This Row],[Emission Factor (kg CO2/ mmBtu)]]*10^3</f>
        <v>332302569778.92725</v>
      </c>
      <c r="U11823" s="3">
        <f>Table1[[#This Row],[Emissions (g CO2)]]/(Table1[[#This Row],[Generation (TWh)]]*10^9)</f>
        <v>722.072586049238</v>
      </c>
    </row>
    <row r="11824" spans="1:21" x14ac:dyDescent="0.35">
      <c r="A11824" t="s">
        <v>2606</v>
      </c>
      <c r="B11824" t="s">
        <v>3243</v>
      </c>
      <c r="C11824" t="str">
        <f>SUBSTITUTE(Table1[[#This Row],[Fuel]],", ",",")</f>
        <v>fossil gas: natural gas,fossil liquids: fuel oil</v>
      </c>
      <c r="D11824" t="s">
        <v>3239</v>
      </c>
      <c r="E11824" t="s">
        <v>3275</v>
      </c>
      <c r="H11824" t="s">
        <v>3436</v>
      </c>
      <c r="I11824">
        <v>172</v>
      </c>
      <c r="J11824" t="s">
        <v>3446</v>
      </c>
      <c r="K11824">
        <v>2002</v>
      </c>
      <c r="L11824" t="s">
        <v>29</v>
      </c>
      <c r="M11824" t="s">
        <v>29</v>
      </c>
      <c r="N11824">
        <v>39.332500000000003</v>
      </c>
      <c r="O11824">
        <v>-81.364199999999997</v>
      </c>
      <c r="P11824" t="s">
        <v>3613</v>
      </c>
      <c r="Q11824" s="3">
        <f>Table1[[#This Row],[Capacity (MW)]]*0.395*8760*10^-6</f>
        <v>0.59515439999999997</v>
      </c>
      <c r="R11824" s="3" cm="1">
        <f t="array" ref="R11824">AVERAGE(VLOOKUP(_xlfn.TEXTSPLIT(Table1[[#This Row],[Fuel (no space after comma)]], ","), FuelList_Final_EF!$A$2:$B$65, 2, FALSE))</f>
        <v>65.583341148886291</v>
      </c>
      <c r="S11824" s="3">
        <f>Table1[[#This Row],[Generation (TWh)]]*10^9*VLOOKUP(Table1[[#This Row],[Turbine/Engine Technology]],Technology_HR!$A$2:$B$11,2,FALSE)*10^-6</f>
        <v>6552649.9440000001</v>
      </c>
      <c r="T11824" s="5">
        <f>Table1[[#This Row],[Fuel Consumption (mmBtu)]]*Table1[[#This Row],[Emission Factor (kg CO2/ mmBtu)]]*10^3</f>
        <v>429744676706.58264</v>
      </c>
      <c r="U11824" s="3">
        <f>Table1[[#This Row],[Emissions (g CO2)]]/(Table1[[#This Row],[Generation (TWh)]]*10^9)</f>
        <v>722.072586049238</v>
      </c>
    </row>
    <row r="11825" spans="1:21" x14ac:dyDescent="0.35">
      <c r="A11825" t="s">
        <v>2606</v>
      </c>
      <c r="B11825" t="s">
        <v>3243</v>
      </c>
      <c r="C11825" t="str">
        <f>SUBSTITUTE(Table1[[#This Row],[Fuel]],", ",",")</f>
        <v>fossil gas: natural gas,fossil liquids: fuel oil</v>
      </c>
      <c r="D11825" t="s">
        <v>3239</v>
      </c>
      <c r="E11825" t="s">
        <v>3275</v>
      </c>
      <c r="H11825" t="s">
        <v>3436</v>
      </c>
      <c r="I11825">
        <v>172</v>
      </c>
      <c r="J11825" t="s">
        <v>3446</v>
      </c>
      <c r="K11825">
        <v>2002</v>
      </c>
      <c r="L11825" t="s">
        <v>29</v>
      </c>
      <c r="M11825" t="s">
        <v>29</v>
      </c>
      <c r="N11825">
        <v>39.332500000000003</v>
      </c>
      <c r="O11825">
        <v>-81.364199999999997</v>
      </c>
      <c r="P11825" t="s">
        <v>3613</v>
      </c>
      <c r="Q11825" s="3">
        <f>Table1[[#This Row],[Capacity (MW)]]*0.395*8760*10^-6</f>
        <v>0.59515439999999997</v>
      </c>
      <c r="R11825" s="3" cm="1">
        <f t="array" ref="R11825">AVERAGE(VLOOKUP(_xlfn.TEXTSPLIT(Table1[[#This Row],[Fuel (no space after comma)]], ","), FuelList_Final_EF!$A$2:$B$65, 2, FALSE))</f>
        <v>65.583341148886291</v>
      </c>
      <c r="S11825" s="3">
        <f>Table1[[#This Row],[Generation (TWh)]]*10^9*VLOOKUP(Table1[[#This Row],[Turbine/Engine Technology]],Technology_HR!$A$2:$B$11,2,FALSE)*10^-6</f>
        <v>6552649.9440000001</v>
      </c>
      <c r="T11825" s="5">
        <f>Table1[[#This Row],[Fuel Consumption (mmBtu)]]*Table1[[#This Row],[Emission Factor (kg CO2/ mmBtu)]]*10^3</f>
        <v>429744676706.58264</v>
      </c>
      <c r="U11825" s="3">
        <f>Table1[[#This Row],[Emissions (g CO2)]]/(Table1[[#This Row],[Generation (TWh)]]*10^9)</f>
        <v>722.072586049238</v>
      </c>
    </row>
    <row r="11826" spans="1:21" x14ac:dyDescent="0.35">
      <c r="A11826" t="s">
        <v>2499</v>
      </c>
      <c r="B11826" t="s">
        <v>3240</v>
      </c>
      <c r="C11826" t="str">
        <f>SUBSTITUTE(Table1[[#This Row],[Fuel]],", ",",")</f>
        <v>fossil gas: natural gas,fossil liquids: diesel</v>
      </c>
      <c r="D11826" t="s">
        <v>3239</v>
      </c>
      <c r="E11826" t="s">
        <v>3258</v>
      </c>
      <c r="H11826" t="s">
        <v>3438</v>
      </c>
      <c r="I11826">
        <v>1166</v>
      </c>
      <c r="J11826" t="s">
        <v>3446</v>
      </c>
      <c r="K11826">
        <v>2017</v>
      </c>
      <c r="L11826" t="s">
        <v>29</v>
      </c>
      <c r="M11826" t="s">
        <v>29</v>
      </c>
      <c r="N11826">
        <v>27.728611000000001</v>
      </c>
      <c r="O11826">
        <v>-81.989720000000005</v>
      </c>
      <c r="P11826" t="s">
        <v>3613</v>
      </c>
      <c r="Q11826" s="3">
        <f>Table1[[#This Row],[Capacity (MW)]]*0.395*8760*10^-6</f>
        <v>4.0345931999999998</v>
      </c>
      <c r="R11826" s="3" cm="1">
        <f t="array" ref="R11826">AVERAGE(VLOOKUP(_xlfn.TEXTSPLIT(Table1[[#This Row],[Fuel (no space after comma)]], ","), FuelList_Final_EF!$A$2:$B$65, 2, FALSE))</f>
        <v>65.583341148886291</v>
      </c>
      <c r="S11826" s="3">
        <f>Table1[[#This Row],[Generation (TWh)]]*10^9*VLOOKUP(Table1[[#This Row],[Turbine/Engine Technology]],Technology_HR!$A$2:$B$11,2,FALSE)*10^-6</f>
        <v>30457144.066799998</v>
      </c>
      <c r="T11826" s="5">
        <f>Table1[[#This Row],[Fuel Consumption (mmBtu)]]*Table1[[#This Row],[Emission Factor (kg CO2/ mmBtu)]]*10^3</f>
        <v>1997481269753.7222</v>
      </c>
      <c r="U11826" s="3">
        <f>Table1[[#This Row],[Emissions (g CO2)]]/(Table1[[#This Row],[Generation (TWh)]]*10^9)</f>
        <v>495.08864233294253</v>
      </c>
    </row>
    <row r="11827" spans="1:21" x14ac:dyDescent="0.35">
      <c r="A11827" t="s">
        <v>2499</v>
      </c>
      <c r="B11827" t="s">
        <v>3255</v>
      </c>
      <c r="C11827" t="str">
        <f>SUBSTITUTE(Table1[[#This Row],[Fuel]],", ",",")</f>
        <v>fossil gas: natural gas,coal: unknown,fossil liquids: fuel oil</v>
      </c>
      <c r="D11827" t="s">
        <v>3239</v>
      </c>
      <c r="E11827" t="s">
        <v>3645</v>
      </c>
      <c r="F11827" t="s">
        <v>3275</v>
      </c>
      <c r="H11827" t="s">
        <v>3443</v>
      </c>
      <c r="I11827">
        <v>192.9</v>
      </c>
      <c r="J11827" t="s">
        <v>3446</v>
      </c>
      <c r="K11827">
        <v>1994</v>
      </c>
      <c r="L11827" t="s">
        <v>29</v>
      </c>
      <c r="M11827" t="s">
        <v>29</v>
      </c>
      <c r="N11827">
        <v>27.728611000000001</v>
      </c>
      <c r="O11827">
        <v>-81.989720000000005</v>
      </c>
      <c r="P11827" t="s">
        <v>3613</v>
      </c>
      <c r="Q11827" s="3">
        <f>Table1[[#This Row],[Capacity (MW)]]*0.395*8760*10^-6</f>
        <v>0.66747258000000009</v>
      </c>
      <c r="R11827" s="3" cm="1">
        <f t="array" ref="R11827">AVERAGE(VLOOKUP(_xlfn.TEXTSPLIT(Table1[[#This Row],[Fuel (no space after comma)]], ","), FuelList_Final_EF!$A$2:$B$65, 2, FALSE))</f>
        <v>77.143418787361554</v>
      </c>
      <c r="S11827" s="3">
        <f>Table1[[#This Row],[Generation (TWh)]]*10^9*VLOOKUP(Table1[[#This Row],[Turbine/Engine Technology]],Technology_HR!$A$2:$B$11,2,FALSE)*10^-6</f>
        <v>5038750.5064200005</v>
      </c>
      <c r="T11827" s="5">
        <f>Table1[[#This Row],[Fuel Consumption (mmBtu)]]*Table1[[#This Row],[Emission Factor (kg CO2/ mmBtu)]]*10^3</f>
        <v>388706440481.78821</v>
      </c>
      <c r="U11827" s="3">
        <f>Table1[[#This Row],[Emissions (g CO2)]]/(Table1[[#This Row],[Generation (TWh)]]*10^9)</f>
        <v>582.35566842579237</v>
      </c>
    </row>
    <row r="11828" spans="1:21" x14ac:dyDescent="0.35">
      <c r="A11828" t="s">
        <v>2583</v>
      </c>
      <c r="B11828" t="s">
        <v>3239</v>
      </c>
      <c r="C11828" t="str">
        <f>SUBSTITUTE(Table1[[#This Row],[Fuel]],", ",",")</f>
        <v>fossil gas: natural gas</v>
      </c>
      <c r="D11828" t="s">
        <v>3239</v>
      </c>
      <c r="H11828" t="s">
        <v>3436</v>
      </c>
      <c r="I11828">
        <v>61</v>
      </c>
      <c r="J11828" t="s">
        <v>3446</v>
      </c>
      <c r="K11828">
        <v>2003</v>
      </c>
      <c r="L11828" t="s">
        <v>29</v>
      </c>
      <c r="M11828" t="s">
        <v>29</v>
      </c>
      <c r="N11828">
        <v>36.719790000000003</v>
      </c>
      <c r="O11828">
        <v>-97.085759999999993</v>
      </c>
      <c r="P11828" t="s">
        <v>3613</v>
      </c>
      <c r="Q11828" s="3">
        <f>Table1[[#This Row],[Capacity (MW)]]*0.395*8760*10^-6</f>
        <v>0.21107220000000002</v>
      </c>
      <c r="R11828" s="3" cm="1">
        <f t="array" ref="R11828">AVERAGE(VLOOKUP(_xlfn.TEXTSPLIT(Table1[[#This Row],[Fuel (no space after comma)]], ","), FuelList_Final_EF!$A$2:$B$65, 2, FALSE))</f>
        <v>53.06</v>
      </c>
      <c r="S11828" s="3">
        <f>Table1[[#This Row],[Generation (TWh)]]*10^9*VLOOKUP(Table1[[#This Row],[Turbine/Engine Technology]],Technology_HR!$A$2:$B$11,2,FALSE)*10^-6</f>
        <v>2323904.9220000003</v>
      </c>
      <c r="T11828" s="5">
        <f>Table1[[#This Row],[Fuel Consumption (mmBtu)]]*Table1[[#This Row],[Emission Factor (kg CO2/ mmBtu)]]*10^3</f>
        <v>123306395161.32002</v>
      </c>
      <c r="U11828" s="3">
        <f>Table1[[#This Row],[Emissions (g CO2)]]/(Table1[[#This Row],[Generation (TWh)]]*10^9)</f>
        <v>584.19060000000002</v>
      </c>
    </row>
    <row r="11829" spans="1:21" x14ac:dyDescent="0.35">
      <c r="A11829" t="s">
        <v>2583</v>
      </c>
      <c r="B11829" t="s">
        <v>3239</v>
      </c>
      <c r="C11829" t="str">
        <f>SUBSTITUTE(Table1[[#This Row],[Fuel]],", ",",")</f>
        <v>fossil gas: natural gas</v>
      </c>
      <c r="D11829" t="s">
        <v>3239</v>
      </c>
      <c r="H11829" t="s">
        <v>3438</v>
      </c>
      <c r="I11829">
        <v>74</v>
      </c>
      <c r="J11829" t="s">
        <v>3446</v>
      </c>
      <c r="K11829">
        <v>1995</v>
      </c>
      <c r="L11829" t="s">
        <v>29</v>
      </c>
      <c r="M11829" t="s">
        <v>29</v>
      </c>
      <c r="N11829">
        <v>36.719790000000003</v>
      </c>
      <c r="O11829">
        <v>-97.085759999999993</v>
      </c>
      <c r="P11829" t="s">
        <v>3613</v>
      </c>
      <c r="Q11829" s="3">
        <f>Table1[[#This Row],[Capacity (MW)]]*0.395*8760*10^-6</f>
        <v>0.25605480000000003</v>
      </c>
      <c r="R11829" s="3" cm="1">
        <f t="array" ref="R11829">AVERAGE(VLOOKUP(_xlfn.TEXTSPLIT(Table1[[#This Row],[Fuel (no space after comma)]], ","), FuelList_Final_EF!$A$2:$B$65, 2, FALSE))</f>
        <v>53.06</v>
      </c>
      <c r="S11829" s="3">
        <f>Table1[[#This Row],[Generation (TWh)]]*10^9*VLOOKUP(Table1[[#This Row],[Turbine/Engine Technology]],Technology_HR!$A$2:$B$11,2,FALSE)*10^-6</f>
        <v>1932957.6852000002</v>
      </c>
      <c r="T11829" s="5">
        <f>Table1[[#This Row],[Fuel Consumption (mmBtu)]]*Table1[[#This Row],[Emission Factor (kg CO2/ mmBtu)]]*10^3</f>
        <v>102562734776.71202</v>
      </c>
      <c r="U11829" s="3">
        <f>Table1[[#This Row],[Emissions (g CO2)]]/(Table1[[#This Row],[Generation (TWh)]]*10^9)</f>
        <v>400.54994000000005</v>
      </c>
    </row>
    <row r="11830" spans="1:21" x14ac:dyDescent="0.35">
      <c r="A11830" t="s">
        <v>2370</v>
      </c>
      <c r="B11830" t="s">
        <v>3239</v>
      </c>
      <c r="C11830" t="str">
        <f>SUBSTITUTE(Table1[[#This Row],[Fuel]],", ",",")</f>
        <v>fossil gas: natural gas</v>
      </c>
      <c r="D11830" t="s">
        <v>3239</v>
      </c>
      <c r="H11830" t="s">
        <v>3436</v>
      </c>
      <c r="I11830">
        <v>61</v>
      </c>
      <c r="J11830" t="s">
        <v>3446</v>
      </c>
      <c r="K11830">
        <v>2017</v>
      </c>
      <c r="L11830" t="s">
        <v>29</v>
      </c>
      <c r="M11830" t="s">
        <v>29</v>
      </c>
      <c r="N11830">
        <v>28.648070000000001</v>
      </c>
      <c r="O11830">
        <v>-96.546210000000002</v>
      </c>
      <c r="P11830" t="s">
        <v>3613</v>
      </c>
      <c r="Q11830" s="3">
        <f>Table1[[#This Row],[Capacity (MW)]]*0.395*8760*10^-6</f>
        <v>0.21107220000000002</v>
      </c>
      <c r="R11830" s="3" cm="1">
        <f t="array" ref="R11830">AVERAGE(VLOOKUP(_xlfn.TEXTSPLIT(Table1[[#This Row],[Fuel (no space after comma)]], ","), FuelList_Final_EF!$A$2:$B$65, 2, FALSE))</f>
        <v>53.06</v>
      </c>
      <c r="S11830" s="3">
        <f>Table1[[#This Row],[Generation (TWh)]]*10^9*VLOOKUP(Table1[[#This Row],[Turbine/Engine Technology]],Technology_HR!$A$2:$B$11,2,FALSE)*10^-6</f>
        <v>2323904.9220000003</v>
      </c>
      <c r="T11830" s="5">
        <f>Table1[[#This Row],[Fuel Consumption (mmBtu)]]*Table1[[#This Row],[Emission Factor (kg CO2/ mmBtu)]]*10^3</f>
        <v>123306395161.32002</v>
      </c>
      <c r="U11830" s="3">
        <f>Table1[[#This Row],[Emissions (g CO2)]]/(Table1[[#This Row],[Generation (TWh)]]*10^9)</f>
        <v>584.19060000000002</v>
      </c>
    </row>
    <row r="11831" spans="1:21" x14ac:dyDescent="0.35">
      <c r="A11831" t="s">
        <v>2370</v>
      </c>
      <c r="B11831" t="s">
        <v>3239</v>
      </c>
      <c r="C11831" t="str">
        <f>SUBSTITUTE(Table1[[#This Row],[Fuel]],", ",",")</f>
        <v>fossil gas: natural gas</v>
      </c>
      <c r="D11831" t="s">
        <v>3239</v>
      </c>
      <c r="H11831" t="s">
        <v>3436</v>
      </c>
      <c r="I11831">
        <v>61</v>
      </c>
      <c r="J11831" t="s">
        <v>3446</v>
      </c>
      <c r="K11831">
        <v>2017</v>
      </c>
      <c r="L11831" t="s">
        <v>29</v>
      </c>
      <c r="M11831" t="s">
        <v>29</v>
      </c>
      <c r="N11831">
        <v>28.648070000000001</v>
      </c>
      <c r="O11831">
        <v>-96.546210000000002</v>
      </c>
      <c r="P11831" t="s">
        <v>3613</v>
      </c>
      <c r="Q11831" s="3">
        <f>Table1[[#This Row],[Capacity (MW)]]*0.395*8760*10^-6</f>
        <v>0.21107220000000002</v>
      </c>
      <c r="R11831" s="3" cm="1">
        <f t="array" ref="R11831">AVERAGE(VLOOKUP(_xlfn.TEXTSPLIT(Table1[[#This Row],[Fuel (no space after comma)]], ","), FuelList_Final_EF!$A$2:$B$65, 2, FALSE))</f>
        <v>53.06</v>
      </c>
      <c r="S11831" s="3">
        <f>Table1[[#This Row],[Generation (TWh)]]*10^9*VLOOKUP(Table1[[#This Row],[Turbine/Engine Technology]],Technology_HR!$A$2:$B$11,2,FALSE)*10^-6</f>
        <v>2323904.9220000003</v>
      </c>
      <c r="T11831" s="5">
        <f>Table1[[#This Row],[Fuel Consumption (mmBtu)]]*Table1[[#This Row],[Emission Factor (kg CO2/ mmBtu)]]*10^3</f>
        <v>123306395161.32002</v>
      </c>
      <c r="U11831" s="3">
        <f>Table1[[#This Row],[Emissions (g CO2)]]/(Table1[[#This Row],[Generation (TWh)]]*10^9)</f>
        <v>584.19060000000002</v>
      </c>
    </row>
    <row r="11832" spans="1:21" x14ac:dyDescent="0.35">
      <c r="A11832" t="s">
        <v>2554</v>
      </c>
      <c r="B11832" t="s">
        <v>3243</v>
      </c>
      <c r="C11832" t="str">
        <f>SUBSTITUTE(Table1[[#This Row],[Fuel]],", ",",")</f>
        <v>fossil gas: natural gas,fossil liquids: fuel oil</v>
      </c>
      <c r="D11832" t="s">
        <v>3239</v>
      </c>
      <c r="E11832" t="s">
        <v>3275</v>
      </c>
      <c r="H11832" t="s">
        <v>3438</v>
      </c>
      <c r="I11832">
        <v>1352</v>
      </c>
      <c r="J11832" t="s">
        <v>3446</v>
      </c>
      <c r="K11832">
        <v>2016</v>
      </c>
      <c r="L11832" t="s">
        <v>29</v>
      </c>
      <c r="M11832" t="s">
        <v>29</v>
      </c>
      <c r="N11832">
        <v>26.085599999999999</v>
      </c>
      <c r="O11832">
        <v>-80.125299999999996</v>
      </c>
      <c r="P11832" t="s">
        <v>3613</v>
      </c>
      <c r="Q11832" s="3">
        <f>Table1[[#This Row],[Capacity (MW)]]*0.395*8760*10^-6</f>
        <v>4.6781904000000001</v>
      </c>
      <c r="R11832" s="3" cm="1">
        <f t="array" ref="R11832">AVERAGE(VLOOKUP(_xlfn.TEXTSPLIT(Table1[[#This Row],[Fuel (no space after comma)]], ","), FuelList_Final_EF!$A$2:$B$65, 2, FALSE))</f>
        <v>65.583341148886291</v>
      </c>
      <c r="S11832" s="3">
        <f>Table1[[#This Row],[Generation (TWh)]]*10^9*VLOOKUP(Table1[[#This Row],[Turbine/Engine Technology]],Technology_HR!$A$2:$B$11,2,FALSE)*10^-6</f>
        <v>35315659.329599999</v>
      </c>
      <c r="T11832" s="5">
        <f>Table1[[#This Row],[Fuel Consumption (mmBtu)]]*Table1[[#This Row],[Emission Factor (kg CO2/ mmBtu)]]*10^3</f>
        <v>2316118933711.0059</v>
      </c>
      <c r="U11832" s="3">
        <f>Table1[[#This Row],[Emissions (g CO2)]]/(Table1[[#This Row],[Generation (TWh)]]*10^9)</f>
        <v>495.08864233294264</v>
      </c>
    </row>
    <row r="11833" spans="1:21" x14ac:dyDescent="0.35">
      <c r="A11833" t="s">
        <v>2667</v>
      </c>
      <c r="B11833" t="s">
        <v>3243</v>
      </c>
      <c r="C11833" t="str">
        <f>SUBSTITUTE(Table1[[#This Row],[Fuel]],", ",",")</f>
        <v>fossil gas: natural gas,fossil liquids: fuel oil</v>
      </c>
      <c r="D11833" t="s">
        <v>3239</v>
      </c>
      <c r="E11833" t="s">
        <v>3275</v>
      </c>
      <c r="H11833" t="s">
        <v>3440</v>
      </c>
      <c r="I11833">
        <v>188</v>
      </c>
      <c r="J11833" t="s">
        <v>3446</v>
      </c>
      <c r="K11833">
        <v>1958</v>
      </c>
      <c r="L11833" t="s">
        <v>29</v>
      </c>
      <c r="M11833" t="s">
        <v>29</v>
      </c>
      <c r="N11833">
        <v>40.949696000000003</v>
      </c>
      <c r="O11833">
        <v>-73.078509999999994</v>
      </c>
      <c r="P11833" t="s">
        <v>3613</v>
      </c>
      <c r="Q11833" s="3">
        <f>Table1[[#This Row],[Capacity (MW)]]*0.395*8760*10^-6</f>
        <v>0.65051760000000003</v>
      </c>
      <c r="R11833" s="3" cm="1">
        <f t="array" ref="R11833">AVERAGE(VLOOKUP(_xlfn.TEXTSPLIT(Table1[[#This Row],[Fuel (no space after comma)]], ","), FuelList_Final_EF!$A$2:$B$65, 2, FALSE))</f>
        <v>65.583341148886291</v>
      </c>
      <c r="S11833" s="3">
        <f>Table1[[#This Row],[Generation (TWh)]]*10^9*VLOOKUP(Table1[[#This Row],[Turbine/Engine Technology]],Technology_HR!$A$2:$B$11,2,FALSE)*10^-6</f>
        <v>6690573.5159999998</v>
      </c>
      <c r="T11833" s="5">
        <f>Table1[[#This Row],[Fuel Consumption (mmBtu)]]*Table1[[#This Row],[Emission Factor (kg CO2/ mmBtu)]]*10^3</f>
        <v>438790165381.53162</v>
      </c>
      <c r="U11833" s="3">
        <f>Table1[[#This Row],[Emissions (g CO2)]]/(Table1[[#This Row],[Generation (TWh)]]*10^9)</f>
        <v>674.52466371629544</v>
      </c>
    </row>
    <row r="11834" spans="1:21" x14ac:dyDescent="0.35">
      <c r="A11834" t="s">
        <v>2667</v>
      </c>
      <c r="B11834" t="s">
        <v>3243</v>
      </c>
      <c r="C11834" t="str">
        <f>SUBSTITUTE(Table1[[#This Row],[Fuel]],", ",",")</f>
        <v>fossil gas: natural gas,fossil liquids: fuel oil</v>
      </c>
      <c r="D11834" t="s">
        <v>3239</v>
      </c>
      <c r="E11834" t="s">
        <v>3275</v>
      </c>
      <c r="H11834" t="s">
        <v>3440</v>
      </c>
      <c r="I11834">
        <v>188</v>
      </c>
      <c r="J11834" t="s">
        <v>3446</v>
      </c>
      <c r="K11834">
        <v>1960</v>
      </c>
      <c r="L11834" t="s">
        <v>29</v>
      </c>
      <c r="M11834" t="s">
        <v>29</v>
      </c>
      <c r="N11834">
        <v>40.949696000000003</v>
      </c>
      <c r="O11834">
        <v>-73.078509999999994</v>
      </c>
      <c r="P11834" t="s">
        <v>3613</v>
      </c>
      <c r="Q11834" s="3">
        <f>Table1[[#This Row],[Capacity (MW)]]*0.395*8760*10^-6</f>
        <v>0.65051760000000003</v>
      </c>
      <c r="R11834" s="3" cm="1">
        <f t="array" ref="R11834">AVERAGE(VLOOKUP(_xlfn.TEXTSPLIT(Table1[[#This Row],[Fuel (no space after comma)]], ","), FuelList_Final_EF!$A$2:$B$65, 2, FALSE))</f>
        <v>65.583341148886291</v>
      </c>
      <c r="S11834" s="3">
        <f>Table1[[#This Row],[Generation (TWh)]]*10^9*VLOOKUP(Table1[[#This Row],[Turbine/Engine Technology]],Technology_HR!$A$2:$B$11,2,FALSE)*10^-6</f>
        <v>6690573.5159999998</v>
      </c>
      <c r="T11834" s="5">
        <f>Table1[[#This Row],[Fuel Consumption (mmBtu)]]*Table1[[#This Row],[Emission Factor (kg CO2/ mmBtu)]]*10^3</f>
        <v>438790165381.53162</v>
      </c>
      <c r="U11834" s="3">
        <f>Table1[[#This Row],[Emissions (g CO2)]]/(Table1[[#This Row],[Generation (TWh)]]*10^9)</f>
        <v>674.52466371629544</v>
      </c>
    </row>
    <row r="11835" spans="1:21" x14ac:dyDescent="0.35">
      <c r="A11835" t="s">
        <v>2733</v>
      </c>
      <c r="B11835" t="s">
        <v>3405</v>
      </c>
      <c r="C11835" t="str">
        <f>SUBSTITUTE(Table1[[#This Row],[Fuel]],", ",",")</f>
        <v>fossil gas: natural gas,fossil liquids: kerosene</v>
      </c>
      <c r="D11835" t="s">
        <v>3239</v>
      </c>
      <c r="E11835" t="s">
        <v>3349</v>
      </c>
      <c r="H11835" t="s">
        <v>3436</v>
      </c>
      <c r="I11835">
        <v>53</v>
      </c>
      <c r="J11835" t="s">
        <v>3446</v>
      </c>
      <c r="K11835">
        <v>2002</v>
      </c>
      <c r="L11835" t="s">
        <v>29</v>
      </c>
      <c r="M11835" t="s">
        <v>29</v>
      </c>
      <c r="N11835">
        <v>40.949696000000003</v>
      </c>
      <c r="O11835">
        <v>-73.078509999999994</v>
      </c>
      <c r="P11835" t="s">
        <v>3613</v>
      </c>
      <c r="Q11835" s="3">
        <f>Table1[[#This Row],[Capacity (MW)]]*0.395*8760*10^-6</f>
        <v>0.18339059999999999</v>
      </c>
      <c r="R11835" s="3" cm="1">
        <f t="array" ref="R11835">AVERAGE(VLOOKUP(_xlfn.TEXTSPLIT(Table1[[#This Row],[Fuel (no space after comma)]], ","), FuelList_Final_EF!$A$2:$B$65, 2, FALSE))</f>
        <v>64.13</v>
      </c>
      <c r="S11835" s="3">
        <f>Table1[[#This Row],[Generation (TWh)]]*10^9*VLOOKUP(Table1[[#This Row],[Turbine/Engine Technology]],Technology_HR!$A$2:$B$11,2,FALSE)*10^-6</f>
        <v>2019130.5059999998</v>
      </c>
      <c r="T11835" s="5">
        <f>Table1[[#This Row],[Fuel Consumption (mmBtu)]]*Table1[[#This Row],[Emission Factor (kg CO2/ mmBtu)]]*10^3</f>
        <v>129486839349.77998</v>
      </c>
      <c r="U11835" s="3">
        <f>Table1[[#This Row],[Emissions (g CO2)]]/(Table1[[#This Row],[Generation (TWh)]]*10^9)</f>
        <v>706.07129999999995</v>
      </c>
    </row>
    <row r="11836" spans="1:21" x14ac:dyDescent="0.35">
      <c r="A11836" t="s">
        <v>2733</v>
      </c>
      <c r="B11836" t="s">
        <v>3405</v>
      </c>
      <c r="C11836" t="str">
        <f>SUBSTITUTE(Table1[[#This Row],[Fuel]],", ",",")</f>
        <v>fossil gas: natural gas,fossil liquids: kerosene</v>
      </c>
      <c r="D11836" t="s">
        <v>3239</v>
      </c>
      <c r="E11836" t="s">
        <v>3349</v>
      </c>
      <c r="H11836" t="s">
        <v>3436</v>
      </c>
      <c r="I11836">
        <v>53</v>
      </c>
      <c r="J11836" t="s">
        <v>3446</v>
      </c>
      <c r="K11836">
        <v>2002</v>
      </c>
      <c r="L11836" t="s">
        <v>29</v>
      </c>
      <c r="M11836" t="s">
        <v>29</v>
      </c>
      <c r="N11836">
        <v>40.949696000000003</v>
      </c>
      <c r="O11836">
        <v>-73.078509999999994</v>
      </c>
      <c r="P11836" t="s">
        <v>3613</v>
      </c>
      <c r="Q11836" s="3">
        <f>Table1[[#This Row],[Capacity (MW)]]*0.395*8760*10^-6</f>
        <v>0.18339059999999999</v>
      </c>
      <c r="R11836" s="3" cm="1">
        <f t="array" ref="R11836">AVERAGE(VLOOKUP(_xlfn.TEXTSPLIT(Table1[[#This Row],[Fuel (no space after comma)]], ","), FuelList_Final_EF!$A$2:$B$65, 2, FALSE))</f>
        <v>64.13</v>
      </c>
      <c r="S11836" s="3">
        <f>Table1[[#This Row],[Generation (TWh)]]*10^9*VLOOKUP(Table1[[#This Row],[Turbine/Engine Technology]],Technology_HR!$A$2:$B$11,2,FALSE)*10^-6</f>
        <v>2019130.5059999998</v>
      </c>
      <c r="T11836" s="5">
        <f>Table1[[#This Row],[Fuel Consumption (mmBtu)]]*Table1[[#This Row],[Emission Factor (kg CO2/ mmBtu)]]*10^3</f>
        <v>129486839349.77998</v>
      </c>
      <c r="U11836" s="3">
        <f>Table1[[#This Row],[Emissions (g CO2)]]/(Table1[[#This Row],[Generation (TWh)]]*10^9)</f>
        <v>706.07129999999995</v>
      </c>
    </row>
    <row r="11837" spans="1:21" x14ac:dyDescent="0.35">
      <c r="A11837" t="s">
        <v>2612</v>
      </c>
      <c r="B11837" t="s">
        <v>3239</v>
      </c>
      <c r="C11837" t="str">
        <f>SUBSTITUTE(Table1[[#This Row],[Fuel]],", ",",")</f>
        <v>fossil gas: natural gas</v>
      </c>
      <c r="D11837" t="s">
        <v>3239</v>
      </c>
      <c r="H11837" t="s">
        <v>3438</v>
      </c>
      <c r="I11837">
        <v>604</v>
      </c>
      <c r="J11837" t="s">
        <v>3446</v>
      </c>
      <c r="K11837">
        <v>2008</v>
      </c>
      <c r="L11837" t="s">
        <v>29</v>
      </c>
      <c r="M11837" t="s">
        <v>29</v>
      </c>
      <c r="N11837">
        <v>43.384721999999996</v>
      </c>
      <c r="O11837">
        <v>-87.87</v>
      </c>
      <c r="P11837" t="s">
        <v>3613</v>
      </c>
      <c r="Q11837" s="3">
        <f>Table1[[#This Row],[Capacity (MW)]]*0.395*8760*10^-6</f>
        <v>2.0899608000000001</v>
      </c>
      <c r="R11837" s="3" cm="1">
        <f t="array" ref="R11837">AVERAGE(VLOOKUP(_xlfn.TEXTSPLIT(Table1[[#This Row],[Fuel (no space after comma)]], ","), FuelList_Final_EF!$A$2:$B$65, 2, FALSE))</f>
        <v>53.06</v>
      </c>
      <c r="S11837" s="3">
        <f>Table1[[#This Row],[Generation (TWh)]]*10^9*VLOOKUP(Table1[[#This Row],[Turbine/Engine Technology]],Technology_HR!$A$2:$B$11,2,FALSE)*10^-6</f>
        <v>15777114.0792</v>
      </c>
      <c r="T11837" s="5">
        <f>Table1[[#This Row],[Fuel Consumption (mmBtu)]]*Table1[[#This Row],[Emission Factor (kg CO2/ mmBtu)]]*10^3</f>
        <v>837133673042.35193</v>
      </c>
      <c r="U11837" s="3">
        <f>Table1[[#This Row],[Emissions (g CO2)]]/(Table1[[#This Row],[Generation (TWh)]]*10^9)</f>
        <v>400.54993999999999</v>
      </c>
    </row>
    <row r="11838" spans="1:21" x14ac:dyDescent="0.35">
      <c r="A11838" t="s">
        <v>2612</v>
      </c>
      <c r="B11838" t="s">
        <v>3239</v>
      </c>
      <c r="C11838" t="str">
        <f>SUBSTITUTE(Table1[[#This Row],[Fuel]],", ",",")</f>
        <v>fossil gas: natural gas</v>
      </c>
      <c r="D11838" t="s">
        <v>3239</v>
      </c>
      <c r="H11838" t="s">
        <v>3438</v>
      </c>
      <c r="I11838">
        <v>604</v>
      </c>
      <c r="J11838" t="s">
        <v>3446</v>
      </c>
      <c r="K11838">
        <v>2005</v>
      </c>
      <c r="L11838" t="s">
        <v>29</v>
      </c>
      <c r="M11838" t="s">
        <v>29</v>
      </c>
      <c r="N11838">
        <v>43.384721999999996</v>
      </c>
      <c r="O11838">
        <v>-87.87</v>
      </c>
      <c r="P11838" t="s">
        <v>3613</v>
      </c>
      <c r="Q11838" s="3">
        <f>Table1[[#This Row],[Capacity (MW)]]*0.395*8760*10^-6</f>
        <v>2.0899608000000001</v>
      </c>
      <c r="R11838" s="3" cm="1">
        <f t="array" ref="R11838">AVERAGE(VLOOKUP(_xlfn.TEXTSPLIT(Table1[[#This Row],[Fuel (no space after comma)]], ","), FuelList_Final_EF!$A$2:$B$65, 2, FALSE))</f>
        <v>53.06</v>
      </c>
      <c r="S11838" s="3">
        <f>Table1[[#This Row],[Generation (TWh)]]*10^9*VLOOKUP(Table1[[#This Row],[Turbine/Engine Technology]],Technology_HR!$A$2:$B$11,2,FALSE)*10^-6</f>
        <v>15777114.0792</v>
      </c>
      <c r="T11838" s="5">
        <f>Table1[[#This Row],[Fuel Consumption (mmBtu)]]*Table1[[#This Row],[Emission Factor (kg CO2/ mmBtu)]]*10^3</f>
        <v>837133673042.35193</v>
      </c>
      <c r="U11838" s="3">
        <f>Table1[[#This Row],[Emissions (g CO2)]]/(Table1[[#This Row],[Generation (TWh)]]*10^9)</f>
        <v>400.54993999999999</v>
      </c>
    </row>
    <row r="11839" spans="1:21" x14ac:dyDescent="0.35">
      <c r="A11839" t="s">
        <v>197</v>
      </c>
      <c r="B11839" t="s">
        <v>3239</v>
      </c>
      <c r="C11839" t="str">
        <f>SUBSTITUTE(Table1[[#This Row],[Fuel]],", ",",")</f>
        <v>fossil gas: natural gas</v>
      </c>
      <c r="D11839" t="s">
        <v>3239</v>
      </c>
      <c r="H11839" t="s">
        <v>3438</v>
      </c>
      <c r="I11839">
        <v>483</v>
      </c>
      <c r="J11839" t="s">
        <v>3446</v>
      </c>
      <c r="K11839">
        <v>2007</v>
      </c>
      <c r="L11839" t="s">
        <v>29</v>
      </c>
      <c r="M11839" t="s">
        <v>29</v>
      </c>
      <c r="N11839">
        <v>46.178939999999997</v>
      </c>
      <c r="O11839">
        <v>-123.172</v>
      </c>
      <c r="P11839" t="s">
        <v>3613</v>
      </c>
      <c r="Q11839" s="3">
        <f>Table1[[#This Row],[Capacity (MW)]]*0.395*8760*10^-6</f>
        <v>1.6712765999999999</v>
      </c>
      <c r="R11839" s="3" cm="1">
        <f t="array" ref="R11839">AVERAGE(VLOOKUP(_xlfn.TEXTSPLIT(Table1[[#This Row],[Fuel (no space after comma)]], ","), FuelList_Final_EF!$A$2:$B$65, 2, FALSE))</f>
        <v>53.06</v>
      </c>
      <c r="S11839" s="3">
        <f>Table1[[#This Row],[Generation (TWh)]]*10^9*VLOOKUP(Table1[[#This Row],[Turbine/Engine Technology]],Technology_HR!$A$2:$B$11,2,FALSE)*10^-6</f>
        <v>12616467.053399999</v>
      </c>
      <c r="T11839" s="5">
        <f>Table1[[#This Row],[Fuel Consumption (mmBtu)]]*Table1[[#This Row],[Emission Factor (kg CO2/ mmBtu)]]*10^3</f>
        <v>669429741853.40393</v>
      </c>
      <c r="U11839" s="3">
        <f>Table1[[#This Row],[Emissions (g CO2)]]/(Table1[[#This Row],[Generation (TWh)]]*10^9)</f>
        <v>400.54993999999994</v>
      </c>
    </row>
    <row r="11840" spans="1:21" x14ac:dyDescent="0.35">
      <c r="A11840" t="s">
        <v>197</v>
      </c>
      <c r="B11840" t="s">
        <v>3239</v>
      </c>
      <c r="C11840" t="str">
        <f>SUBSTITUTE(Table1[[#This Row],[Fuel]],", ",",")</f>
        <v>fossil gas: natural gas</v>
      </c>
      <c r="D11840" t="s">
        <v>3239</v>
      </c>
      <c r="H11840" t="s">
        <v>3437</v>
      </c>
      <c r="I11840">
        <v>225.6</v>
      </c>
      <c r="J11840" t="s">
        <v>3446</v>
      </c>
      <c r="K11840">
        <v>2014</v>
      </c>
      <c r="L11840" t="s">
        <v>29</v>
      </c>
      <c r="M11840" t="s">
        <v>29</v>
      </c>
      <c r="N11840">
        <v>46.178888999999998</v>
      </c>
      <c r="O11840">
        <v>-123.171944</v>
      </c>
      <c r="P11840" t="s">
        <v>3613</v>
      </c>
      <c r="Q11840" s="3">
        <f>Table1[[#This Row],[Capacity (MW)]]*0.395*8760*10^-6</f>
        <v>0.78062111999999995</v>
      </c>
      <c r="R11840" s="3" cm="1">
        <f t="array" ref="R11840">AVERAGE(VLOOKUP(_xlfn.TEXTSPLIT(Table1[[#This Row],[Fuel (no space after comma)]], ","), FuelList_Final_EF!$A$2:$B$65, 2, FALSE))</f>
        <v>53.06</v>
      </c>
      <c r="S11840" s="3">
        <f>Table1[[#This Row],[Generation (TWh)]]*10^9*VLOOKUP(Table1[[#This Row],[Turbine/Engine Technology]],Technology_HR!$A$2:$B$11,2,FALSE)*10^-6</f>
        <v>6947527.9679999994</v>
      </c>
      <c r="T11840" s="5">
        <f>Table1[[#This Row],[Fuel Consumption (mmBtu)]]*Table1[[#This Row],[Emission Factor (kg CO2/ mmBtu)]]*10^3</f>
        <v>368635833982.07996</v>
      </c>
      <c r="U11840" s="3">
        <f>Table1[[#This Row],[Emissions (g CO2)]]/(Table1[[#This Row],[Generation (TWh)]]*10^9)</f>
        <v>472.23399999999992</v>
      </c>
    </row>
    <row r="11841" spans="1:21" x14ac:dyDescent="0.35">
      <c r="A11841" t="s">
        <v>2970</v>
      </c>
      <c r="B11841" t="s">
        <v>3275</v>
      </c>
      <c r="C11841" t="str">
        <f>SUBSTITUTE(Table1[[#This Row],[Fuel]],", ",",")</f>
        <v>fossil liquids: fuel oil</v>
      </c>
      <c r="D11841" t="s">
        <v>3275</v>
      </c>
      <c r="H11841" t="s">
        <v>3436</v>
      </c>
      <c r="I11841">
        <v>156</v>
      </c>
      <c r="J11841" t="s">
        <v>3446</v>
      </c>
      <c r="K11841">
        <v>1997</v>
      </c>
      <c r="L11841" t="s">
        <v>29</v>
      </c>
      <c r="M11841" t="s">
        <v>29</v>
      </c>
      <c r="N11841">
        <v>40.910204999999998</v>
      </c>
      <c r="O11841">
        <v>-75.079397999999998</v>
      </c>
      <c r="P11841" t="s">
        <v>3613</v>
      </c>
      <c r="Q11841" s="3">
        <f>Table1[[#This Row],[Capacity (MW)]]*0.395*8760*10^-6</f>
        <v>0.53979120000000003</v>
      </c>
      <c r="R11841" s="3" cm="1">
        <f t="array" ref="R11841">AVERAGE(VLOOKUP(_xlfn.TEXTSPLIT(Table1[[#This Row],[Fuel (no space after comma)]], ","), FuelList_Final_EF!$A$2:$B$65, 2, FALSE))</f>
        <v>78.106682297772565</v>
      </c>
      <c r="S11841" s="3">
        <f>Table1[[#This Row],[Generation (TWh)]]*10^9*VLOOKUP(Table1[[#This Row],[Turbine/Engine Technology]],Technology_HR!$A$2:$B$11,2,FALSE)*10^-6</f>
        <v>5943101.1119999997</v>
      </c>
      <c r="T11841" s="5">
        <f>Table1[[#This Row],[Fuel Consumption (mmBtu)]]*Table1[[#This Row],[Emission Factor (kg CO2/ mmBtu)]]*10^3</f>
        <v>464195910418.52283</v>
      </c>
      <c r="U11841" s="3">
        <f>Table1[[#This Row],[Emissions (g CO2)]]/(Table1[[#This Row],[Generation (TWh)]]*10^9)</f>
        <v>859.95457209847586</v>
      </c>
    </row>
    <row r="11842" spans="1:21" x14ac:dyDescent="0.35">
      <c r="A11842" t="s">
        <v>2489</v>
      </c>
      <c r="B11842" t="s">
        <v>3243</v>
      </c>
      <c r="C11842" t="str">
        <f>SUBSTITUTE(Table1[[#This Row],[Fuel]],", ",",")</f>
        <v>fossil gas: natural gas,fossil liquids: fuel oil</v>
      </c>
      <c r="D11842" t="s">
        <v>3239</v>
      </c>
      <c r="E11842" t="s">
        <v>3275</v>
      </c>
      <c r="H11842" t="s">
        <v>3438</v>
      </c>
      <c r="I11842">
        <v>613</v>
      </c>
      <c r="J11842" t="s">
        <v>3446</v>
      </c>
      <c r="K11842">
        <v>2003</v>
      </c>
      <c r="L11842" t="s">
        <v>29</v>
      </c>
      <c r="M11842" t="s">
        <v>29</v>
      </c>
      <c r="N11842">
        <v>38.536700000000003</v>
      </c>
      <c r="O11842">
        <v>-77.280600000000007</v>
      </c>
      <c r="P11842" t="s">
        <v>3613</v>
      </c>
      <c r="Q11842" s="3">
        <f>Table1[[#This Row],[Capacity (MW)]]*0.395*8760*10^-6</f>
        <v>2.1211025999999999</v>
      </c>
      <c r="R11842" s="3" cm="1">
        <f t="array" ref="R11842">AVERAGE(VLOOKUP(_xlfn.TEXTSPLIT(Table1[[#This Row],[Fuel (no space after comma)]], ","), FuelList_Final_EF!$A$2:$B$65, 2, FALSE))</f>
        <v>65.583341148886291</v>
      </c>
      <c r="S11842" s="3">
        <f>Table1[[#This Row],[Generation (TWh)]]*10^9*VLOOKUP(Table1[[#This Row],[Turbine/Engine Technology]],Technology_HR!$A$2:$B$11,2,FALSE)*10^-6</f>
        <v>16012203.5274</v>
      </c>
      <c r="T11842" s="5">
        <f>Table1[[#This Row],[Fuel Consumption (mmBtu)]]*Table1[[#This Row],[Emission Factor (kg CO2/ mmBtu)]]*10^3</f>
        <v>1050133806482.8746</v>
      </c>
      <c r="U11842" s="3">
        <f>Table1[[#This Row],[Emissions (g CO2)]]/(Table1[[#This Row],[Generation (TWh)]]*10^9)</f>
        <v>495.08864233294258</v>
      </c>
    </row>
    <row r="11843" spans="1:21" x14ac:dyDescent="0.35">
      <c r="A11843" t="s">
        <v>2971</v>
      </c>
      <c r="B11843" t="s">
        <v>3243</v>
      </c>
      <c r="C11843" t="str">
        <f>SUBSTITUTE(Table1[[#This Row],[Fuel]],", ",",")</f>
        <v>fossil gas: natural gas,fossil liquids: fuel oil</v>
      </c>
      <c r="D11843" t="s">
        <v>3239</v>
      </c>
      <c r="E11843" t="s">
        <v>3275</v>
      </c>
      <c r="H11843" t="s">
        <v>3436</v>
      </c>
      <c r="I11843">
        <v>17.399999999999999</v>
      </c>
      <c r="J11843" t="s">
        <v>3446</v>
      </c>
      <c r="K11843">
        <v>2009</v>
      </c>
      <c r="L11843" t="s">
        <v>29</v>
      </c>
      <c r="M11843" t="s">
        <v>29</v>
      </c>
      <c r="N11843">
        <v>42.234999999999999</v>
      </c>
      <c r="O11843">
        <v>-70.967200000000005</v>
      </c>
      <c r="P11843" t="s">
        <v>3613</v>
      </c>
      <c r="Q11843" s="3">
        <f>Table1[[#This Row],[Capacity (MW)]]*0.395*8760*10^-6</f>
        <v>6.0207479999999994E-2</v>
      </c>
      <c r="R11843" s="3" cm="1">
        <f t="array" ref="R11843">AVERAGE(VLOOKUP(_xlfn.TEXTSPLIT(Table1[[#This Row],[Fuel (no space after comma)]], ","), FuelList_Final_EF!$A$2:$B$65, 2, FALSE))</f>
        <v>65.583341148886291</v>
      </c>
      <c r="S11843" s="3">
        <f>Table1[[#This Row],[Generation (TWh)]]*10^9*VLOOKUP(Table1[[#This Row],[Turbine/Engine Technology]],Technology_HR!$A$2:$B$11,2,FALSE)*10^-6</f>
        <v>662884.35479999986</v>
      </c>
      <c r="T11843" s="5">
        <f>Table1[[#This Row],[Fuel Consumption (mmBtu)]]*Table1[[#This Row],[Emission Factor (kg CO2/ mmBtu)]]*10^3</f>
        <v>43474170783.107773</v>
      </c>
      <c r="U11843" s="3">
        <f>Table1[[#This Row],[Emissions (g CO2)]]/(Table1[[#This Row],[Generation (TWh)]]*10^9)</f>
        <v>722.072586049238</v>
      </c>
    </row>
    <row r="11844" spans="1:21" x14ac:dyDescent="0.35">
      <c r="A11844" t="s">
        <v>2972</v>
      </c>
      <c r="B11844" t="s">
        <v>3243</v>
      </c>
      <c r="C11844" t="str">
        <f>SUBSTITUTE(Table1[[#This Row],[Fuel]],", ",",")</f>
        <v>fossil gas: natural gas,fossil liquids: fuel oil</v>
      </c>
      <c r="D11844" t="s">
        <v>3239</v>
      </c>
      <c r="E11844" t="s">
        <v>3275</v>
      </c>
      <c r="H11844" t="s">
        <v>3436</v>
      </c>
      <c r="I11844">
        <v>6.38</v>
      </c>
      <c r="J11844" t="s">
        <v>3446</v>
      </c>
      <c r="K11844">
        <v>2009</v>
      </c>
      <c r="L11844" t="s">
        <v>29</v>
      </c>
      <c r="M11844" t="s">
        <v>29</v>
      </c>
      <c r="N11844">
        <v>42.234999999999999</v>
      </c>
      <c r="O11844">
        <v>-70.967200000000005</v>
      </c>
      <c r="P11844" t="s">
        <v>3613</v>
      </c>
      <c r="Q11844" s="3">
        <f>Table1[[#This Row],[Capacity (MW)]]*0.395*8760*10^-6</f>
        <v>2.2076076E-2</v>
      </c>
      <c r="R11844" s="3" cm="1">
        <f t="array" ref="R11844">AVERAGE(VLOOKUP(_xlfn.TEXTSPLIT(Table1[[#This Row],[Fuel (no space after comma)]], ","), FuelList_Final_EF!$A$2:$B$65, 2, FALSE))</f>
        <v>65.583341148886291</v>
      </c>
      <c r="S11844" s="3">
        <f>Table1[[#This Row],[Generation (TWh)]]*10^9*VLOOKUP(Table1[[#This Row],[Turbine/Engine Technology]],Technology_HR!$A$2:$B$11,2,FALSE)*10^-6</f>
        <v>243057.59675999999</v>
      </c>
      <c r="T11844" s="5">
        <f>Table1[[#This Row],[Fuel Consumption (mmBtu)]]*Table1[[#This Row],[Emission Factor (kg CO2/ mmBtu)]]*10^3</f>
        <v>15940529287.139519</v>
      </c>
      <c r="U11844" s="3">
        <f>Table1[[#This Row],[Emissions (g CO2)]]/(Table1[[#This Row],[Generation (TWh)]]*10^9)</f>
        <v>722.072586049238</v>
      </c>
    </row>
    <row r="11845" spans="1:21" x14ac:dyDescent="0.35">
      <c r="A11845" t="s">
        <v>2973</v>
      </c>
      <c r="B11845" t="s">
        <v>3243</v>
      </c>
      <c r="C11845" t="str">
        <f>SUBSTITUTE(Table1[[#This Row],[Fuel]],", ",",")</f>
        <v>fossil gas: natural gas,fossil liquids: fuel oil</v>
      </c>
      <c r="D11845" t="s">
        <v>3239</v>
      </c>
      <c r="E11845" t="s">
        <v>3275</v>
      </c>
      <c r="H11845" t="s">
        <v>3436</v>
      </c>
      <c r="I11845">
        <v>5.8000000000000007</v>
      </c>
      <c r="J11845" t="s">
        <v>3446</v>
      </c>
      <c r="K11845">
        <v>2009</v>
      </c>
      <c r="L11845" t="s">
        <v>29</v>
      </c>
      <c r="M11845" t="s">
        <v>29</v>
      </c>
      <c r="N11845">
        <v>42.234999999999999</v>
      </c>
      <c r="O11845">
        <v>-70.967200000000005</v>
      </c>
      <c r="P11845" t="s">
        <v>3613</v>
      </c>
      <c r="Q11845" s="3">
        <f>Table1[[#This Row],[Capacity (MW)]]*0.395*8760*10^-6</f>
        <v>2.0069160000000003E-2</v>
      </c>
      <c r="R11845" s="3" cm="1">
        <f t="array" ref="R11845">AVERAGE(VLOOKUP(_xlfn.TEXTSPLIT(Table1[[#This Row],[Fuel (no space after comma)]], ","), FuelList_Final_EF!$A$2:$B$65, 2, FALSE))</f>
        <v>65.583341148886291</v>
      </c>
      <c r="S11845" s="3">
        <f>Table1[[#This Row],[Generation (TWh)]]*10^9*VLOOKUP(Table1[[#This Row],[Turbine/Engine Technology]],Technology_HR!$A$2:$B$11,2,FALSE)*10^-6</f>
        <v>220961.45160000003</v>
      </c>
      <c r="T11845" s="5">
        <f>Table1[[#This Row],[Fuel Consumption (mmBtu)]]*Table1[[#This Row],[Emission Factor (kg CO2/ mmBtu)]]*10^3</f>
        <v>14491390261.035929</v>
      </c>
      <c r="U11845" s="3">
        <f>Table1[[#This Row],[Emissions (g CO2)]]/(Table1[[#This Row],[Generation (TWh)]]*10^9)</f>
        <v>722.072586049238</v>
      </c>
    </row>
    <row r="11846" spans="1:21" x14ac:dyDescent="0.35">
      <c r="A11846" t="s">
        <v>2974</v>
      </c>
      <c r="B11846" t="s">
        <v>3243</v>
      </c>
      <c r="C11846" t="str">
        <f>SUBSTITUTE(Table1[[#This Row],[Fuel]],", ",",")</f>
        <v>fossil gas: natural gas,fossil liquids: fuel oil</v>
      </c>
      <c r="D11846" t="s">
        <v>3239</v>
      </c>
      <c r="E11846" t="s">
        <v>3275</v>
      </c>
      <c r="H11846" t="s">
        <v>3436</v>
      </c>
      <c r="I11846">
        <v>5.8000000000000007</v>
      </c>
      <c r="J11846" t="s">
        <v>3446</v>
      </c>
      <c r="K11846">
        <v>2009</v>
      </c>
      <c r="L11846" t="s">
        <v>29</v>
      </c>
      <c r="M11846" t="s">
        <v>29</v>
      </c>
      <c r="N11846">
        <v>42.234999999999999</v>
      </c>
      <c r="O11846">
        <v>-70.967200000000005</v>
      </c>
      <c r="P11846" t="s">
        <v>3613</v>
      </c>
      <c r="Q11846" s="3">
        <f>Table1[[#This Row],[Capacity (MW)]]*0.395*8760*10^-6</f>
        <v>2.0069160000000003E-2</v>
      </c>
      <c r="R11846" s="3" cm="1">
        <f t="array" ref="R11846">AVERAGE(VLOOKUP(_xlfn.TEXTSPLIT(Table1[[#This Row],[Fuel (no space after comma)]], ","), FuelList_Final_EF!$A$2:$B$65, 2, FALSE))</f>
        <v>65.583341148886291</v>
      </c>
      <c r="S11846" s="3">
        <f>Table1[[#This Row],[Generation (TWh)]]*10^9*VLOOKUP(Table1[[#This Row],[Turbine/Engine Technology]],Technology_HR!$A$2:$B$11,2,FALSE)*10^-6</f>
        <v>220961.45160000003</v>
      </c>
      <c r="T11846" s="5">
        <f>Table1[[#This Row],[Fuel Consumption (mmBtu)]]*Table1[[#This Row],[Emission Factor (kg CO2/ mmBtu)]]*10^3</f>
        <v>14491390261.035929</v>
      </c>
      <c r="U11846" s="3">
        <f>Table1[[#This Row],[Emissions (g CO2)]]/(Table1[[#This Row],[Generation (TWh)]]*10^9)</f>
        <v>722.072586049238</v>
      </c>
    </row>
    <row r="11847" spans="1:21" x14ac:dyDescent="0.35">
      <c r="A11847" t="s">
        <v>59</v>
      </c>
      <c r="B11847" t="s">
        <v>3243</v>
      </c>
      <c r="C11847" t="str">
        <f>SUBSTITUTE(Table1[[#This Row],[Fuel]],", ",",")</f>
        <v>fossil gas: natural gas,fossil liquids: fuel oil</v>
      </c>
      <c r="D11847" t="s">
        <v>3239</v>
      </c>
      <c r="E11847" t="s">
        <v>3275</v>
      </c>
      <c r="H11847" t="s">
        <v>3436</v>
      </c>
      <c r="I11847">
        <v>22.04</v>
      </c>
      <c r="J11847" t="s">
        <v>3446</v>
      </c>
      <c r="K11847">
        <v>2009</v>
      </c>
      <c r="L11847" t="s">
        <v>29</v>
      </c>
      <c r="M11847" t="s">
        <v>29</v>
      </c>
      <c r="N11847">
        <v>42.234999999999999</v>
      </c>
      <c r="O11847">
        <v>-70.967200000000005</v>
      </c>
      <c r="P11847" t="s">
        <v>3613</v>
      </c>
      <c r="Q11847" s="3">
        <f>Table1[[#This Row],[Capacity (MW)]]*0.395*8760*10^-6</f>
        <v>7.6262808000000001E-2</v>
      </c>
      <c r="R11847" s="3" cm="1">
        <f t="array" ref="R11847">AVERAGE(VLOOKUP(_xlfn.TEXTSPLIT(Table1[[#This Row],[Fuel (no space after comma)]], ","), FuelList_Final_EF!$A$2:$B$65, 2, FALSE))</f>
        <v>65.583341148886291</v>
      </c>
      <c r="S11847" s="3">
        <f>Table1[[#This Row],[Generation (TWh)]]*10^9*VLOOKUP(Table1[[#This Row],[Turbine/Engine Technology]],Technology_HR!$A$2:$B$11,2,FALSE)*10^-6</f>
        <v>839653.51607999997</v>
      </c>
      <c r="T11847" s="5">
        <f>Table1[[#This Row],[Fuel Consumption (mmBtu)]]*Table1[[#This Row],[Emission Factor (kg CO2/ mmBtu)]]*10^3</f>
        <v>55067282991.936523</v>
      </c>
      <c r="U11847" s="3">
        <f>Table1[[#This Row],[Emissions (g CO2)]]/(Table1[[#This Row],[Generation (TWh)]]*10^9)</f>
        <v>722.07258604923811</v>
      </c>
    </row>
    <row r="11848" spans="1:21" x14ac:dyDescent="0.35">
      <c r="A11848" t="s">
        <v>2974</v>
      </c>
      <c r="B11848" t="s">
        <v>3243</v>
      </c>
      <c r="C11848" t="str">
        <f>SUBSTITUTE(Table1[[#This Row],[Fuel]],", ",",")</f>
        <v>fossil gas: natural gas,fossil liquids: fuel oil</v>
      </c>
      <c r="D11848" t="s">
        <v>3239</v>
      </c>
      <c r="E11848" t="s">
        <v>3275</v>
      </c>
      <c r="H11848" t="s">
        <v>3436</v>
      </c>
      <c r="I11848">
        <v>5.8000000000000007</v>
      </c>
      <c r="J11848" t="s">
        <v>3446</v>
      </c>
      <c r="K11848">
        <v>2009</v>
      </c>
      <c r="L11848" t="s">
        <v>29</v>
      </c>
      <c r="M11848" t="s">
        <v>29</v>
      </c>
      <c r="N11848">
        <v>42.234999999999999</v>
      </c>
      <c r="O11848">
        <v>-70.967200000000005</v>
      </c>
      <c r="P11848" t="s">
        <v>3613</v>
      </c>
      <c r="Q11848" s="3">
        <f>Table1[[#This Row],[Capacity (MW)]]*0.395*8760*10^-6</f>
        <v>2.0069160000000003E-2</v>
      </c>
      <c r="R11848" s="3" cm="1">
        <f t="array" ref="R11848">AVERAGE(VLOOKUP(_xlfn.TEXTSPLIT(Table1[[#This Row],[Fuel (no space after comma)]], ","), FuelList_Final_EF!$A$2:$B$65, 2, FALSE))</f>
        <v>65.583341148886291</v>
      </c>
      <c r="S11848" s="3">
        <f>Table1[[#This Row],[Generation (TWh)]]*10^9*VLOOKUP(Table1[[#This Row],[Turbine/Engine Technology]],Technology_HR!$A$2:$B$11,2,FALSE)*10^-6</f>
        <v>220961.45160000003</v>
      </c>
      <c r="T11848" s="5">
        <f>Table1[[#This Row],[Fuel Consumption (mmBtu)]]*Table1[[#This Row],[Emission Factor (kg CO2/ mmBtu)]]*10^3</f>
        <v>14491390261.035929</v>
      </c>
      <c r="U11848" s="3">
        <f>Table1[[#This Row],[Emissions (g CO2)]]/(Table1[[#This Row],[Generation (TWh)]]*10^9)</f>
        <v>722.072586049238</v>
      </c>
    </row>
    <row r="11849" spans="1:21" x14ac:dyDescent="0.35">
      <c r="A11849" t="s">
        <v>2973</v>
      </c>
      <c r="B11849" t="s">
        <v>3243</v>
      </c>
      <c r="C11849" t="str">
        <f>SUBSTITUTE(Table1[[#This Row],[Fuel]],", ",",")</f>
        <v>fossil gas: natural gas,fossil liquids: fuel oil</v>
      </c>
      <c r="D11849" t="s">
        <v>3239</v>
      </c>
      <c r="E11849" t="s">
        <v>3275</v>
      </c>
      <c r="H11849" t="s">
        <v>3436</v>
      </c>
      <c r="I11849">
        <v>5.8000000000000007</v>
      </c>
      <c r="J11849" t="s">
        <v>3446</v>
      </c>
      <c r="K11849">
        <v>2009</v>
      </c>
      <c r="L11849" t="s">
        <v>29</v>
      </c>
      <c r="M11849" t="s">
        <v>29</v>
      </c>
      <c r="N11849">
        <v>42.234999999999999</v>
      </c>
      <c r="O11849">
        <v>-70.967200000000005</v>
      </c>
      <c r="P11849" t="s">
        <v>3613</v>
      </c>
      <c r="Q11849" s="3">
        <f>Table1[[#This Row],[Capacity (MW)]]*0.395*8760*10^-6</f>
        <v>2.0069160000000003E-2</v>
      </c>
      <c r="R11849" s="3" cm="1">
        <f t="array" ref="R11849">AVERAGE(VLOOKUP(_xlfn.TEXTSPLIT(Table1[[#This Row],[Fuel (no space after comma)]], ","), FuelList_Final_EF!$A$2:$B$65, 2, FALSE))</f>
        <v>65.583341148886291</v>
      </c>
      <c r="S11849" s="3">
        <f>Table1[[#This Row],[Generation (TWh)]]*10^9*VLOOKUP(Table1[[#This Row],[Turbine/Engine Technology]],Technology_HR!$A$2:$B$11,2,FALSE)*10^-6</f>
        <v>220961.45160000003</v>
      </c>
      <c r="T11849" s="5">
        <f>Table1[[#This Row],[Fuel Consumption (mmBtu)]]*Table1[[#This Row],[Emission Factor (kg CO2/ mmBtu)]]*10^3</f>
        <v>14491390261.035929</v>
      </c>
      <c r="U11849" s="3">
        <f>Table1[[#This Row],[Emissions (g CO2)]]/(Table1[[#This Row],[Generation (TWh)]]*10^9)</f>
        <v>722.072586049238</v>
      </c>
    </row>
    <row r="11850" spans="1:21" x14ac:dyDescent="0.35">
      <c r="A11850" t="s">
        <v>59</v>
      </c>
      <c r="B11850" t="s">
        <v>3243</v>
      </c>
      <c r="C11850" t="str">
        <f>SUBSTITUTE(Table1[[#This Row],[Fuel]],", ",",")</f>
        <v>fossil gas: natural gas,fossil liquids: fuel oil</v>
      </c>
      <c r="D11850" t="s">
        <v>3239</v>
      </c>
      <c r="E11850" t="s">
        <v>3275</v>
      </c>
      <c r="H11850" t="s">
        <v>3436</v>
      </c>
      <c r="I11850">
        <v>22.04</v>
      </c>
      <c r="J11850" t="s">
        <v>3446</v>
      </c>
      <c r="K11850">
        <v>2009</v>
      </c>
      <c r="L11850" t="s">
        <v>29</v>
      </c>
      <c r="M11850" t="s">
        <v>29</v>
      </c>
      <c r="N11850">
        <v>42.234999999999999</v>
      </c>
      <c r="O11850">
        <v>-70.967200000000005</v>
      </c>
      <c r="P11850" t="s">
        <v>3613</v>
      </c>
      <c r="Q11850" s="3">
        <f>Table1[[#This Row],[Capacity (MW)]]*0.395*8760*10^-6</f>
        <v>7.6262808000000001E-2</v>
      </c>
      <c r="R11850" s="3" cm="1">
        <f t="array" ref="R11850">AVERAGE(VLOOKUP(_xlfn.TEXTSPLIT(Table1[[#This Row],[Fuel (no space after comma)]], ","), FuelList_Final_EF!$A$2:$B$65, 2, FALSE))</f>
        <v>65.583341148886291</v>
      </c>
      <c r="S11850" s="3">
        <f>Table1[[#This Row],[Generation (TWh)]]*10^9*VLOOKUP(Table1[[#This Row],[Turbine/Engine Technology]],Technology_HR!$A$2:$B$11,2,FALSE)*10^-6</f>
        <v>839653.51607999997</v>
      </c>
      <c r="T11850" s="5">
        <f>Table1[[#This Row],[Fuel Consumption (mmBtu)]]*Table1[[#This Row],[Emission Factor (kg CO2/ mmBtu)]]*10^3</f>
        <v>55067282991.936523</v>
      </c>
      <c r="U11850" s="3">
        <f>Table1[[#This Row],[Emissions (g CO2)]]/(Table1[[#This Row],[Generation (TWh)]]*10^9)</f>
        <v>722.07258604923811</v>
      </c>
    </row>
    <row r="11851" spans="1:21" x14ac:dyDescent="0.35">
      <c r="A11851" t="s">
        <v>2971</v>
      </c>
      <c r="B11851" t="s">
        <v>3243</v>
      </c>
      <c r="C11851" t="str">
        <f>SUBSTITUTE(Table1[[#This Row],[Fuel]],", ",",")</f>
        <v>fossil gas: natural gas,fossil liquids: fuel oil</v>
      </c>
      <c r="D11851" t="s">
        <v>3239</v>
      </c>
      <c r="E11851" t="s">
        <v>3275</v>
      </c>
      <c r="H11851" t="s">
        <v>3436</v>
      </c>
      <c r="I11851">
        <v>17.399999999999999</v>
      </c>
      <c r="J11851" t="s">
        <v>3446</v>
      </c>
      <c r="K11851">
        <v>2009</v>
      </c>
      <c r="L11851" t="s">
        <v>29</v>
      </c>
      <c r="M11851" t="s">
        <v>29</v>
      </c>
      <c r="N11851">
        <v>42.234999999999999</v>
      </c>
      <c r="O11851">
        <v>-70.967200000000005</v>
      </c>
      <c r="P11851" t="s">
        <v>3613</v>
      </c>
      <c r="Q11851" s="3">
        <f>Table1[[#This Row],[Capacity (MW)]]*0.395*8760*10^-6</f>
        <v>6.0207479999999994E-2</v>
      </c>
      <c r="R11851" s="3" cm="1">
        <f t="array" ref="R11851">AVERAGE(VLOOKUP(_xlfn.TEXTSPLIT(Table1[[#This Row],[Fuel (no space after comma)]], ","), FuelList_Final_EF!$A$2:$B$65, 2, FALSE))</f>
        <v>65.583341148886291</v>
      </c>
      <c r="S11851" s="3">
        <f>Table1[[#This Row],[Generation (TWh)]]*10^9*VLOOKUP(Table1[[#This Row],[Turbine/Engine Technology]],Technology_HR!$A$2:$B$11,2,FALSE)*10^-6</f>
        <v>662884.35479999986</v>
      </c>
      <c r="T11851" s="5">
        <f>Table1[[#This Row],[Fuel Consumption (mmBtu)]]*Table1[[#This Row],[Emission Factor (kg CO2/ mmBtu)]]*10^3</f>
        <v>43474170783.107773</v>
      </c>
      <c r="U11851" s="3">
        <f>Table1[[#This Row],[Emissions (g CO2)]]/(Table1[[#This Row],[Generation (TWh)]]*10^9)</f>
        <v>722.072586049238</v>
      </c>
    </row>
    <row r="11852" spans="1:21" x14ac:dyDescent="0.35">
      <c r="A11852" t="s">
        <v>2972</v>
      </c>
      <c r="B11852" t="s">
        <v>3243</v>
      </c>
      <c r="C11852" t="str">
        <f>SUBSTITUTE(Table1[[#This Row],[Fuel]],", ",",")</f>
        <v>fossil gas: natural gas,fossil liquids: fuel oil</v>
      </c>
      <c r="D11852" t="s">
        <v>3239</v>
      </c>
      <c r="E11852" t="s">
        <v>3275</v>
      </c>
      <c r="H11852" t="s">
        <v>3436</v>
      </c>
      <c r="I11852">
        <v>6.38</v>
      </c>
      <c r="J11852" t="s">
        <v>3446</v>
      </c>
      <c r="K11852">
        <v>2009</v>
      </c>
      <c r="L11852" t="s">
        <v>29</v>
      </c>
      <c r="M11852" t="s">
        <v>29</v>
      </c>
      <c r="N11852">
        <v>42.234999999999999</v>
      </c>
      <c r="O11852">
        <v>-70.967200000000005</v>
      </c>
      <c r="P11852" t="s">
        <v>3613</v>
      </c>
      <c r="Q11852" s="3">
        <f>Table1[[#This Row],[Capacity (MW)]]*0.395*8760*10^-6</f>
        <v>2.2076076E-2</v>
      </c>
      <c r="R11852" s="3" cm="1">
        <f t="array" ref="R11852">AVERAGE(VLOOKUP(_xlfn.TEXTSPLIT(Table1[[#This Row],[Fuel (no space after comma)]], ","), FuelList_Final_EF!$A$2:$B$65, 2, FALSE))</f>
        <v>65.583341148886291</v>
      </c>
      <c r="S11852" s="3">
        <f>Table1[[#This Row],[Generation (TWh)]]*10^9*VLOOKUP(Table1[[#This Row],[Turbine/Engine Technology]],Technology_HR!$A$2:$B$11,2,FALSE)*10^-6</f>
        <v>243057.59675999999</v>
      </c>
      <c r="T11852" s="5">
        <f>Table1[[#This Row],[Fuel Consumption (mmBtu)]]*Table1[[#This Row],[Emission Factor (kg CO2/ mmBtu)]]*10^3</f>
        <v>15940529287.139519</v>
      </c>
      <c r="U11852" s="3">
        <f>Table1[[#This Row],[Emissions (g CO2)]]/(Table1[[#This Row],[Generation (TWh)]]*10^9)</f>
        <v>722.072586049238</v>
      </c>
    </row>
    <row r="11853" spans="1:21" x14ac:dyDescent="0.35">
      <c r="A11853" t="s">
        <v>2975</v>
      </c>
      <c r="B11853" t="s">
        <v>3239</v>
      </c>
      <c r="C11853" t="str">
        <f>SUBSTITUTE(Table1[[#This Row],[Fuel]],", ",",")</f>
        <v>fossil gas: natural gas</v>
      </c>
      <c r="D11853" t="s">
        <v>3239</v>
      </c>
      <c r="H11853" t="s">
        <v>3436</v>
      </c>
      <c r="I11853">
        <v>50</v>
      </c>
      <c r="J11853" t="s">
        <v>3446</v>
      </c>
      <c r="K11853">
        <v>2020</v>
      </c>
      <c r="L11853" t="s">
        <v>29</v>
      </c>
      <c r="M11853" t="s">
        <v>29</v>
      </c>
      <c r="N11853">
        <v>29.229299999999999</v>
      </c>
      <c r="O11853">
        <v>-95.1952</v>
      </c>
      <c r="P11853" t="s">
        <v>3613</v>
      </c>
      <c r="Q11853" s="3">
        <f>Table1[[#This Row],[Capacity (MW)]]*0.395*8760*10^-6</f>
        <v>0.17301</v>
      </c>
      <c r="R11853" s="3" cm="1">
        <f t="array" ref="R11853">AVERAGE(VLOOKUP(_xlfn.TEXTSPLIT(Table1[[#This Row],[Fuel (no space after comma)]], ","), FuelList_Final_EF!$A$2:$B$65, 2, FALSE))</f>
        <v>53.06</v>
      </c>
      <c r="S11853" s="3">
        <f>Table1[[#This Row],[Generation (TWh)]]*10^9*VLOOKUP(Table1[[#This Row],[Turbine/Engine Technology]],Technology_HR!$A$2:$B$11,2,FALSE)*10^-6</f>
        <v>1904840.0999999999</v>
      </c>
      <c r="T11853" s="5">
        <f>Table1[[#This Row],[Fuel Consumption (mmBtu)]]*Table1[[#This Row],[Emission Factor (kg CO2/ mmBtu)]]*10^3</f>
        <v>101070815706</v>
      </c>
      <c r="U11853" s="3">
        <f>Table1[[#This Row],[Emissions (g CO2)]]/(Table1[[#This Row],[Generation (TWh)]]*10^9)</f>
        <v>584.19060000000002</v>
      </c>
    </row>
    <row r="11854" spans="1:21" x14ac:dyDescent="0.35">
      <c r="A11854" t="s">
        <v>2975</v>
      </c>
      <c r="B11854" t="s">
        <v>3239</v>
      </c>
      <c r="C11854" t="str">
        <f>SUBSTITUTE(Table1[[#This Row],[Fuel]],", ",",")</f>
        <v>fossil gas: natural gas</v>
      </c>
      <c r="D11854" t="s">
        <v>3239</v>
      </c>
      <c r="H11854" t="s">
        <v>3436</v>
      </c>
      <c r="I11854">
        <v>50</v>
      </c>
      <c r="J11854" t="s">
        <v>3446</v>
      </c>
      <c r="K11854">
        <v>2020</v>
      </c>
      <c r="L11854" t="s">
        <v>29</v>
      </c>
      <c r="M11854" t="s">
        <v>29</v>
      </c>
      <c r="N11854">
        <v>29.229299999999999</v>
      </c>
      <c r="O11854">
        <v>-95.1952</v>
      </c>
      <c r="P11854" t="s">
        <v>3613</v>
      </c>
      <c r="Q11854" s="3">
        <f>Table1[[#This Row],[Capacity (MW)]]*0.395*8760*10^-6</f>
        <v>0.17301</v>
      </c>
      <c r="R11854" s="3" cm="1">
        <f t="array" ref="R11854">AVERAGE(VLOOKUP(_xlfn.TEXTSPLIT(Table1[[#This Row],[Fuel (no space after comma)]], ","), FuelList_Final_EF!$A$2:$B$65, 2, FALSE))</f>
        <v>53.06</v>
      </c>
      <c r="S11854" s="3">
        <f>Table1[[#This Row],[Generation (TWh)]]*10^9*VLOOKUP(Table1[[#This Row],[Turbine/Engine Technology]],Technology_HR!$A$2:$B$11,2,FALSE)*10^-6</f>
        <v>1904840.0999999999</v>
      </c>
      <c r="T11854" s="5">
        <f>Table1[[#This Row],[Fuel Consumption (mmBtu)]]*Table1[[#This Row],[Emission Factor (kg CO2/ mmBtu)]]*10^3</f>
        <v>101070815706</v>
      </c>
      <c r="U11854" s="3">
        <f>Table1[[#This Row],[Emissions (g CO2)]]/(Table1[[#This Row],[Generation (TWh)]]*10^9)</f>
        <v>584.19060000000002</v>
      </c>
    </row>
    <row r="11855" spans="1:21" x14ac:dyDescent="0.35">
      <c r="A11855" t="s">
        <v>2976</v>
      </c>
      <c r="B11855" t="s">
        <v>3239</v>
      </c>
      <c r="C11855" t="str">
        <f>SUBSTITUTE(Table1[[#This Row],[Fuel]],", ",",")</f>
        <v>fossil gas: natural gas</v>
      </c>
      <c r="D11855" t="s">
        <v>3239</v>
      </c>
      <c r="H11855" t="s">
        <v>3436</v>
      </c>
      <c r="I11855">
        <v>73</v>
      </c>
      <c r="J11855" t="s">
        <v>3446</v>
      </c>
      <c r="K11855">
        <v>1977</v>
      </c>
      <c r="L11855" t="s">
        <v>29</v>
      </c>
      <c r="M11855" t="s">
        <v>29</v>
      </c>
      <c r="N11855">
        <v>30.226120000000002</v>
      </c>
      <c r="O11855">
        <v>-93.295169999999999</v>
      </c>
      <c r="P11855" t="s">
        <v>3613</v>
      </c>
      <c r="Q11855" s="3">
        <f>Table1[[#This Row],[Capacity (MW)]]*0.395*8760*10^-6</f>
        <v>0.2525946</v>
      </c>
      <c r="R11855" s="3" cm="1">
        <f t="array" ref="R11855">AVERAGE(VLOOKUP(_xlfn.TEXTSPLIT(Table1[[#This Row],[Fuel (no space after comma)]], ","), FuelList_Final_EF!$A$2:$B$65, 2, FALSE))</f>
        <v>53.06</v>
      </c>
      <c r="S11855" s="3">
        <f>Table1[[#This Row],[Generation (TWh)]]*10^9*VLOOKUP(Table1[[#This Row],[Turbine/Engine Technology]],Technology_HR!$A$2:$B$11,2,FALSE)*10^-6</f>
        <v>2781066.5460000001</v>
      </c>
      <c r="T11855" s="5">
        <f>Table1[[#This Row],[Fuel Consumption (mmBtu)]]*Table1[[#This Row],[Emission Factor (kg CO2/ mmBtu)]]*10^3</f>
        <v>147563390930.76001</v>
      </c>
      <c r="U11855" s="3">
        <f>Table1[[#This Row],[Emissions (g CO2)]]/(Table1[[#This Row],[Generation (TWh)]]*10^9)</f>
        <v>584.19060000000002</v>
      </c>
    </row>
    <row r="11856" spans="1:21" x14ac:dyDescent="0.35">
      <c r="A11856" t="s">
        <v>2976</v>
      </c>
      <c r="B11856" t="s">
        <v>3239</v>
      </c>
      <c r="C11856" t="str">
        <f>SUBSTITUTE(Table1[[#This Row],[Fuel]],", ",",")</f>
        <v>fossil gas: natural gas</v>
      </c>
      <c r="D11856" t="s">
        <v>3239</v>
      </c>
      <c r="H11856" t="s">
        <v>3436</v>
      </c>
      <c r="I11856">
        <v>73</v>
      </c>
      <c r="J11856" t="s">
        <v>3446</v>
      </c>
      <c r="K11856">
        <v>1978</v>
      </c>
      <c r="L11856" t="s">
        <v>29</v>
      </c>
      <c r="M11856" t="s">
        <v>29</v>
      </c>
      <c r="N11856">
        <v>30.226120000000002</v>
      </c>
      <c r="O11856">
        <v>-93.295169999999999</v>
      </c>
      <c r="P11856" t="s">
        <v>3613</v>
      </c>
      <c r="Q11856" s="3">
        <f>Table1[[#This Row],[Capacity (MW)]]*0.395*8760*10^-6</f>
        <v>0.2525946</v>
      </c>
      <c r="R11856" s="3" cm="1">
        <f t="array" ref="R11856">AVERAGE(VLOOKUP(_xlfn.TEXTSPLIT(Table1[[#This Row],[Fuel (no space after comma)]], ","), FuelList_Final_EF!$A$2:$B$65, 2, FALSE))</f>
        <v>53.06</v>
      </c>
      <c r="S11856" s="3">
        <f>Table1[[#This Row],[Generation (TWh)]]*10^9*VLOOKUP(Table1[[#This Row],[Turbine/Engine Technology]],Technology_HR!$A$2:$B$11,2,FALSE)*10^-6</f>
        <v>2781066.5460000001</v>
      </c>
      <c r="T11856" s="5">
        <f>Table1[[#This Row],[Fuel Consumption (mmBtu)]]*Table1[[#This Row],[Emission Factor (kg CO2/ mmBtu)]]*10^3</f>
        <v>147563390930.76001</v>
      </c>
      <c r="U11856" s="3">
        <f>Table1[[#This Row],[Emissions (g CO2)]]/(Table1[[#This Row],[Generation (TWh)]]*10^9)</f>
        <v>584.19060000000002</v>
      </c>
    </row>
    <row r="11857" spans="1:21" x14ac:dyDescent="0.35">
      <c r="A11857" t="s">
        <v>2976</v>
      </c>
      <c r="B11857" t="s">
        <v>3297</v>
      </c>
      <c r="C11857" t="str">
        <f>SUBSTITUTE(Table1[[#This Row],[Fuel]],", ",",")</f>
        <v>fossil gas: natural gas,fossil gas: unknown</v>
      </c>
      <c r="D11857" t="s">
        <v>3239</v>
      </c>
      <c r="E11857" t="s">
        <v>3245</v>
      </c>
      <c r="H11857" t="s">
        <v>3440</v>
      </c>
      <c r="I11857">
        <v>57</v>
      </c>
      <c r="J11857" t="s">
        <v>3446</v>
      </c>
      <c r="K11857">
        <v>1977</v>
      </c>
      <c r="L11857" t="s">
        <v>29</v>
      </c>
      <c r="M11857" t="s">
        <v>29</v>
      </c>
      <c r="N11857">
        <v>30.226120000000002</v>
      </c>
      <c r="O11857">
        <v>-93.295169999999999</v>
      </c>
      <c r="P11857" t="s">
        <v>3613</v>
      </c>
      <c r="Q11857" s="3">
        <f>Table1[[#This Row],[Capacity (MW)]]*0.395*8760*10^-6</f>
        <v>0.19723139999999997</v>
      </c>
      <c r="R11857" s="3" cm="1">
        <f t="array" ref="R11857">AVERAGE(VLOOKUP(_xlfn.TEXTSPLIT(Table1[[#This Row],[Fuel (no space after comma)]], ","), FuelList_Final_EF!$A$2:$B$65, 2, FALSE))</f>
        <v>56.689581971533997</v>
      </c>
      <c r="S11857" s="3">
        <f>Table1[[#This Row],[Generation (TWh)]]*10^9*VLOOKUP(Table1[[#This Row],[Turbine/Engine Technology]],Technology_HR!$A$2:$B$11,2,FALSE)*10^-6</f>
        <v>2028524.9489999996</v>
      </c>
      <c r="T11857" s="5">
        <f>Table1[[#This Row],[Fuel Consumption (mmBtu)]]*Table1[[#This Row],[Emission Factor (kg CO2/ mmBtu)]]*10^3</f>
        <v>114996231377.6373</v>
      </c>
      <c r="U11857" s="3">
        <f>Table1[[#This Row],[Emissions (g CO2)]]/(Table1[[#This Row],[Generation (TWh)]]*10^9)</f>
        <v>583.05235057722712</v>
      </c>
    </row>
    <row r="11858" spans="1:21" x14ac:dyDescent="0.35">
      <c r="A11858" t="s">
        <v>2976</v>
      </c>
      <c r="B11858" t="s">
        <v>3239</v>
      </c>
      <c r="C11858" t="str">
        <f>SUBSTITUTE(Table1[[#This Row],[Fuel]],", ",",")</f>
        <v>fossil gas: natural gas</v>
      </c>
      <c r="D11858" t="s">
        <v>3239</v>
      </c>
      <c r="H11858" t="s">
        <v>3436</v>
      </c>
      <c r="I11858">
        <v>77</v>
      </c>
      <c r="J11858" t="s">
        <v>3446</v>
      </c>
      <c r="K11858">
        <v>1986</v>
      </c>
      <c r="L11858" t="s">
        <v>29</v>
      </c>
      <c r="M11858" t="s">
        <v>29</v>
      </c>
      <c r="N11858">
        <v>30.226120000000002</v>
      </c>
      <c r="O11858">
        <v>-93.295169999999999</v>
      </c>
      <c r="P11858" t="s">
        <v>3613</v>
      </c>
      <c r="Q11858" s="3">
        <f>Table1[[#This Row],[Capacity (MW)]]*0.395*8760*10^-6</f>
        <v>0.26643539999999999</v>
      </c>
      <c r="R11858" s="3" cm="1">
        <f t="array" ref="R11858">AVERAGE(VLOOKUP(_xlfn.TEXTSPLIT(Table1[[#This Row],[Fuel (no space after comma)]], ","), FuelList_Final_EF!$A$2:$B$65, 2, FALSE))</f>
        <v>53.06</v>
      </c>
      <c r="S11858" s="3">
        <f>Table1[[#This Row],[Generation (TWh)]]*10^9*VLOOKUP(Table1[[#This Row],[Turbine/Engine Technology]],Technology_HR!$A$2:$B$11,2,FALSE)*10^-6</f>
        <v>2933453.7539999997</v>
      </c>
      <c r="T11858" s="5">
        <f>Table1[[#This Row],[Fuel Consumption (mmBtu)]]*Table1[[#This Row],[Emission Factor (kg CO2/ mmBtu)]]*10^3</f>
        <v>155649056187.23999</v>
      </c>
      <c r="U11858" s="3">
        <f>Table1[[#This Row],[Emissions (g CO2)]]/(Table1[[#This Row],[Generation (TWh)]]*10^9)</f>
        <v>584.19060000000002</v>
      </c>
    </row>
    <row r="11859" spans="1:21" x14ac:dyDescent="0.35">
      <c r="A11859" t="s">
        <v>2976</v>
      </c>
      <c r="B11859" t="s">
        <v>3239</v>
      </c>
      <c r="C11859" t="str">
        <f>SUBSTITUTE(Table1[[#This Row],[Fuel]],", ",",")</f>
        <v>fossil gas: natural gas</v>
      </c>
      <c r="D11859" t="s">
        <v>3239</v>
      </c>
      <c r="H11859" t="s">
        <v>3436</v>
      </c>
      <c r="I11859">
        <v>77</v>
      </c>
      <c r="J11859" t="s">
        <v>3446</v>
      </c>
      <c r="K11859">
        <v>1986</v>
      </c>
      <c r="L11859" t="s">
        <v>29</v>
      </c>
      <c r="M11859" t="s">
        <v>29</v>
      </c>
      <c r="N11859">
        <v>30.226120000000002</v>
      </c>
      <c r="O11859">
        <v>-93.295169999999999</v>
      </c>
      <c r="P11859" t="s">
        <v>3613</v>
      </c>
      <c r="Q11859" s="3">
        <f>Table1[[#This Row],[Capacity (MW)]]*0.395*8760*10^-6</f>
        <v>0.26643539999999999</v>
      </c>
      <c r="R11859" s="3" cm="1">
        <f t="array" ref="R11859">AVERAGE(VLOOKUP(_xlfn.TEXTSPLIT(Table1[[#This Row],[Fuel (no space after comma)]], ","), FuelList_Final_EF!$A$2:$B$65, 2, FALSE))</f>
        <v>53.06</v>
      </c>
      <c r="S11859" s="3">
        <f>Table1[[#This Row],[Generation (TWh)]]*10^9*VLOOKUP(Table1[[#This Row],[Turbine/Engine Technology]],Technology_HR!$A$2:$B$11,2,FALSE)*10^-6</f>
        <v>2933453.7539999997</v>
      </c>
      <c r="T11859" s="5">
        <f>Table1[[#This Row],[Fuel Consumption (mmBtu)]]*Table1[[#This Row],[Emission Factor (kg CO2/ mmBtu)]]*10^3</f>
        <v>155649056187.23999</v>
      </c>
      <c r="U11859" s="3">
        <f>Table1[[#This Row],[Emissions (g CO2)]]/(Table1[[#This Row],[Generation (TWh)]]*10^9)</f>
        <v>584.19060000000002</v>
      </c>
    </row>
    <row r="11860" spans="1:21" x14ac:dyDescent="0.35">
      <c r="A11860" t="s">
        <v>2977</v>
      </c>
      <c r="B11860" t="s">
        <v>3239</v>
      </c>
      <c r="C11860" t="str">
        <f>SUBSTITUTE(Table1[[#This Row],[Fuel]],", ",",")</f>
        <v>fossil gas: natural gas</v>
      </c>
      <c r="D11860" t="s">
        <v>3239</v>
      </c>
      <c r="H11860" t="s">
        <v>3436</v>
      </c>
      <c r="I11860">
        <v>60</v>
      </c>
      <c r="J11860" t="s">
        <v>3446</v>
      </c>
      <c r="K11860">
        <v>2010</v>
      </c>
      <c r="L11860" t="s">
        <v>29</v>
      </c>
      <c r="M11860" t="s">
        <v>29</v>
      </c>
      <c r="N11860">
        <v>37.033850000000001</v>
      </c>
      <c r="O11860">
        <v>-88.615859999999998</v>
      </c>
      <c r="P11860" t="s">
        <v>3613</v>
      </c>
      <c r="Q11860" s="3">
        <f>Table1[[#This Row],[Capacity (MW)]]*0.395*8760*10^-6</f>
        <v>0.20761200000000002</v>
      </c>
      <c r="R11860" s="3" cm="1">
        <f t="array" ref="R11860">AVERAGE(VLOOKUP(_xlfn.TEXTSPLIT(Table1[[#This Row],[Fuel (no space after comma)]], ","), FuelList_Final_EF!$A$2:$B$65, 2, FALSE))</f>
        <v>53.06</v>
      </c>
      <c r="S11860" s="3">
        <f>Table1[[#This Row],[Generation (TWh)]]*10^9*VLOOKUP(Table1[[#This Row],[Turbine/Engine Technology]],Technology_HR!$A$2:$B$11,2,FALSE)*10^-6</f>
        <v>2285808.1200000006</v>
      </c>
      <c r="T11860" s="5">
        <f>Table1[[#This Row],[Fuel Consumption (mmBtu)]]*Table1[[#This Row],[Emission Factor (kg CO2/ mmBtu)]]*10^3</f>
        <v>121284978847.20004</v>
      </c>
      <c r="U11860" s="3">
        <f>Table1[[#This Row],[Emissions (g CO2)]]/(Table1[[#This Row],[Generation (TWh)]]*10^9)</f>
        <v>584.19060000000013</v>
      </c>
    </row>
    <row r="11861" spans="1:21" x14ac:dyDescent="0.35">
      <c r="A11861" t="s">
        <v>2977</v>
      </c>
      <c r="B11861" t="s">
        <v>3239</v>
      </c>
      <c r="C11861" t="str">
        <f>SUBSTITUTE(Table1[[#This Row],[Fuel]],", ",",")</f>
        <v>fossil gas: natural gas</v>
      </c>
      <c r="D11861" t="s">
        <v>3239</v>
      </c>
      <c r="H11861" t="s">
        <v>3436</v>
      </c>
      <c r="I11861">
        <v>60</v>
      </c>
      <c r="J11861" t="s">
        <v>3446</v>
      </c>
      <c r="K11861">
        <v>2010</v>
      </c>
      <c r="L11861" t="s">
        <v>29</v>
      </c>
      <c r="M11861" t="s">
        <v>29</v>
      </c>
      <c r="N11861">
        <v>37.033850000000001</v>
      </c>
      <c r="O11861">
        <v>-88.615859999999998</v>
      </c>
      <c r="P11861" t="s">
        <v>3613</v>
      </c>
      <c r="Q11861" s="3">
        <f>Table1[[#This Row],[Capacity (MW)]]*0.395*8760*10^-6</f>
        <v>0.20761200000000002</v>
      </c>
      <c r="R11861" s="3" cm="1">
        <f t="array" ref="R11861">AVERAGE(VLOOKUP(_xlfn.TEXTSPLIT(Table1[[#This Row],[Fuel (no space after comma)]], ","), FuelList_Final_EF!$A$2:$B$65, 2, FALSE))</f>
        <v>53.06</v>
      </c>
      <c r="S11861" s="3">
        <f>Table1[[#This Row],[Generation (TWh)]]*10^9*VLOOKUP(Table1[[#This Row],[Turbine/Engine Technology]],Technology_HR!$A$2:$B$11,2,FALSE)*10^-6</f>
        <v>2285808.1200000006</v>
      </c>
      <c r="T11861" s="5">
        <f>Table1[[#This Row],[Fuel Consumption (mmBtu)]]*Table1[[#This Row],[Emission Factor (kg CO2/ mmBtu)]]*10^3</f>
        <v>121284978847.20004</v>
      </c>
      <c r="U11861" s="3">
        <f>Table1[[#This Row],[Emissions (g CO2)]]/(Table1[[#This Row],[Generation (TWh)]]*10^9)</f>
        <v>584.19060000000013</v>
      </c>
    </row>
    <row r="11862" spans="1:21" x14ac:dyDescent="0.35">
      <c r="A11862" t="s">
        <v>2531</v>
      </c>
      <c r="B11862" t="s">
        <v>3239</v>
      </c>
      <c r="C11862" t="str">
        <f>SUBSTITUTE(Table1[[#This Row],[Fuel]],", ",",")</f>
        <v>fossil gas: natural gas</v>
      </c>
      <c r="D11862" t="s">
        <v>3239</v>
      </c>
      <c r="H11862" t="s">
        <v>3440</v>
      </c>
      <c r="I11862">
        <v>149</v>
      </c>
      <c r="J11862" t="s">
        <v>3446</v>
      </c>
      <c r="K11862">
        <v>2017</v>
      </c>
      <c r="L11862" t="s">
        <v>29</v>
      </c>
      <c r="M11862" t="s">
        <v>29</v>
      </c>
      <c r="N11862">
        <v>41.943666999999998</v>
      </c>
      <c r="O11862">
        <v>-91.638692000000006</v>
      </c>
      <c r="P11862" t="s">
        <v>3613</v>
      </c>
      <c r="Q11862" s="3">
        <f>Table1[[#This Row],[Capacity (MW)]]*0.395*8760*10^-6</f>
        <v>0.51556980000000008</v>
      </c>
      <c r="R11862" s="3" cm="1">
        <f t="array" ref="R11862">AVERAGE(VLOOKUP(_xlfn.TEXTSPLIT(Table1[[#This Row],[Fuel (no space after comma)]], ","), FuelList_Final_EF!$A$2:$B$65, 2, FALSE))</f>
        <v>53.06</v>
      </c>
      <c r="S11862" s="3">
        <f>Table1[[#This Row],[Generation (TWh)]]*10^9*VLOOKUP(Table1[[#This Row],[Turbine/Engine Technology]],Technology_HR!$A$2:$B$11,2,FALSE)*10^-6</f>
        <v>5302635.3930000011</v>
      </c>
      <c r="T11862" s="5">
        <f>Table1[[#This Row],[Fuel Consumption (mmBtu)]]*Table1[[#This Row],[Emission Factor (kg CO2/ mmBtu)]]*10^3</f>
        <v>281357833952.58008</v>
      </c>
      <c r="U11862" s="3">
        <f>Table1[[#This Row],[Emissions (g CO2)]]/(Table1[[#This Row],[Generation (TWh)]]*10^9)</f>
        <v>545.72210000000007</v>
      </c>
    </row>
    <row r="11863" spans="1:21" x14ac:dyDescent="0.35">
      <c r="A11863" t="s">
        <v>2946</v>
      </c>
      <c r="B11863" t="s">
        <v>3239</v>
      </c>
      <c r="C11863" t="str">
        <f>SUBSTITUTE(Table1[[#This Row],[Fuel]],", ",",")</f>
        <v>fossil gas: natural gas</v>
      </c>
      <c r="D11863" t="s">
        <v>3239</v>
      </c>
      <c r="H11863" t="s">
        <v>3436</v>
      </c>
      <c r="I11863">
        <v>54</v>
      </c>
      <c r="J11863" t="s">
        <v>3446</v>
      </c>
      <c r="K11863">
        <v>1985</v>
      </c>
      <c r="L11863" t="s">
        <v>29</v>
      </c>
      <c r="M11863" t="s">
        <v>29</v>
      </c>
      <c r="N11863">
        <v>41.574258999999998</v>
      </c>
      <c r="O11863">
        <v>-76.043229999999994</v>
      </c>
      <c r="P11863" t="s">
        <v>3613</v>
      </c>
      <c r="Q11863" s="3">
        <f>Table1[[#This Row],[Capacity (MW)]]*0.395*8760*10^-6</f>
        <v>0.18685080000000001</v>
      </c>
      <c r="R11863" s="3" cm="1">
        <f t="array" ref="R11863">AVERAGE(VLOOKUP(_xlfn.TEXTSPLIT(Table1[[#This Row],[Fuel (no space after comma)]], ","), FuelList_Final_EF!$A$2:$B$65, 2, FALSE))</f>
        <v>53.06</v>
      </c>
      <c r="S11863" s="3">
        <f>Table1[[#This Row],[Generation (TWh)]]*10^9*VLOOKUP(Table1[[#This Row],[Turbine/Engine Technology]],Technology_HR!$A$2:$B$11,2,FALSE)*10^-6</f>
        <v>2057227.308</v>
      </c>
      <c r="T11863" s="5">
        <f>Table1[[#This Row],[Fuel Consumption (mmBtu)]]*Table1[[#This Row],[Emission Factor (kg CO2/ mmBtu)]]*10^3</f>
        <v>109156480962.48001</v>
      </c>
      <c r="U11863" s="3">
        <f>Table1[[#This Row],[Emissions (g CO2)]]/(Table1[[#This Row],[Generation (TWh)]]*10^9)</f>
        <v>584.19060000000002</v>
      </c>
    </row>
    <row r="11864" spans="1:21" x14ac:dyDescent="0.35">
      <c r="A11864" t="s">
        <v>2946</v>
      </c>
      <c r="B11864" t="s">
        <v>3239</v>
      </c>
      <c r="C11864" t="str">
        <f>SUBSTITUTE(Table1[[#This Row],[Fuel]],", ",",")</f>
        <v>fossil gas: natural gas</v>
      </c>
      <c r="D11864" t="s">
        <v>3239</v>
      </c>
      <c r="H11864" t="s">
        <v>3436</v>
      </c>
      <c r="I11864">
        <v>64</v>
      </c>
      <c r="J11864" t="s">
        <v>3446</v>
      </c>
      <c r="K11864">
        <v>2013</v>
      </c>
      <c r="L11864" t="s">
        <v>29</v>
      </c>
      <c r="M11864" t="s">
        <v>29</v>
      </c>
      <c r="N11864">
        <v>41.574258999999998</v>
      </c>
      <c r="O11864">
        <v>-76.043229999999994</v>
      </c>
      <c r="P11864" t="s">
        <v>3613</v>
      </c>
      <c r="Q11864" s="3">
        <f>Table1[[#This Row],[Capacity (MW)]]*0.395*8760*10^-6</f>
        <v>0.22145280000000001</v>
      </c>
      <c r="R11864" s="3" cm="1">
        <f t="array" ref="R11864">AVERAGE(VLOOKUP(_xlfn.TEXTSPLIT(Table1[[#This Row],[Fuel (no space after comma)]], ","), FuelList_Final_EF!$A$2:$B$65, 2, FALSE))</f>
        <v>53.06</v>
      </c>
      <c r="S11864" s="3">
        <f>Table1[[#This Row],[Generation (TWh)]]*10^9*VLOOKUP(Table1[[#This Row],[Turbine/Engine Technology]],Technology_HR!$A$2:$B$11,2,FALSE)*10^-6</f>
        <v>2438195.3279999997</v>
      </c>
      <c r="T11864" s="5">
        <f>Table1[[#This Row],[Fuel Consumption (mmBtu)]]*Table1[[#This Row],[Emission Factor (kg CO2/ mmBtu)]]*10^3</f>
        <v>129370644103.67998</v>
      </c>
      <c r="U11864" s="3">
        <f>Table1[[#This Row],[Emissions (g CO2)]]/(Table1[[#This Row],[Generation (TWh)]]*10^9)</f>
        <v>584.1905999999999</v>
      </c>
    </row>
    <row r="11865" spans="1:21" x14ac:dyDescent="0.35">
      <c r="A11865" t="s">
        <v>2632</v>
      </c>
      <c r="B11865" t="s">
        <v>3239</v>
      </c>
      <c r="C11865" t="str">
        <f>SUBSTITUTE(Table1[[#This Row],[Fuel]],", ",",")</f>
        <v>fossil gas: natural gas</v>
      </c>
      <c r="D11865" t="s">
        <v>3239</v>
      </c>
      <c r="H11865" t="s">
        <v>3442</v>
      </c>
      <c r="I11865">
        <v>370</v>
      </c>
      <c r="J11865" t="s">
        <v>3447</v>
      </c>
      <c r="K11865">
        <v>2027</v>
      </c>
      <c r="L11865" t="s">
        <v>29</v>
      </c>
      <c r="M11865" t="s">
        <v>29</v>
      </c>
      <c r="N11865">
        <v>31.862490000000001</v>
      </c>
      <c r="O11865">
        <v>-102.367419</v>
      </c>
      <c r="P11865" t="s">
        <v>3613</v>
      </c>
      <c r="Q11865" s="3">
        <f>Table1[[#This Row],[Capacity (MW)]]*0.395*8760*10^-6</f>
        <v>1.2802739999999999</v>
      </c>
      <c r="R11865" s="3" cm="1">
        <f t="array" ref="R11865">AVERAGE(VLOOKUP(_xlfn.TEXTSPLIT(Table1[[#This Row],[Fuel (no space after comma)]], ","), FuelList_Final_EF!$A$2:$B$65, 2, FALSE))</f>
        <v>53.06</v>
      </c>
      <c r="S11865" s="3">
        <f>Table1[[#This Row],[Generation (TWh)]]*10^9*VLOOKUP(Table1[[#This Row],[Turbine/Engine Technology]],Technology_HR!$A$2:$B$11,2,FALSE)*10^-6</f>
        <v>7647076.602</v>
      </c>
      <c r="T11865" s="5">
        <f>Table1[[#This Row],[Fuel Consumption (mmBtu)]]*Table1[[#This Row],[Emission Factor (kg CO2/ mmBtu)]]*10^3</f>
        <v>405753884502.12</v>
      </c>
      <c r="U11865" s="3">
        <f>Table1[[#This Row],[Emissions (g CO2)]]/(Table1[[#This Row],[Generation (TWh)]]*10^9)</f>
        <v>316.92737999999997</v>
      </c>
    </row>
    <row r="11866" spans="1:21" x14ac:dyDescent="0.35">
      <c r="A11866" t="s">
        <v>2978</v>
      </c>
      <c r="B11866" t="s">
        <v>3405</v>
      </c>
      <c r="C11866" t="str">
        <f>SUBSTITUTE(Table1[[#This Row],[Fuel]],", ",",")</f>
        <v>fossil gas: natural gas,fossil liquids: kerosene</v>
      </c>
      <c r="D11866" t="s">
        <v>3239</v>
      </c>
      <c r="E11866" t="s">
        <v>3349</v>
      </c>
      <c r="H11866" t="s">
        <v>3436</v>
      </c>
      <c r="I11866">
        <v>61</v>
      </c>
      <c r="J11866" t="s">
        <v>3446</v>
      </c>
      <c r="K11866">
        <v>2000</v>
      </c>
      <c r="L11866" t="s">
        <v>29</v>
      </c>
      <c r="M11866" t="s">
        <v>29</v>
      </c>
      <c r="N11866">
        <v>40.076611</v>
      </c>
      <c r="O11866">
        <v>-74.879170000000002</v>
      </c>
      <c r="P11866" t="s">
        <v>3613</v>
      </c>
      <c r="Q11866" s="3">
        <f>Table1[[#This Row],[Capacity (MW)]]*0.395*8760*10^-6</f>
        <v>0.21107220000000002</v>
      </c>
      <c r="R11866" s="3" cm="1">
        <f t="array" ref="R11866">AVERAGE(VLOOKUP(_xlfn.TEXTSPLIT(Table1[[#This Row],[Fuel (no space after comma)]], ","), FuelList_Final_EF!$A$2:$B$65, 2, FALSE))</f>
        <v>64.13</v>
      </c>
      <c r="S11866" s="3">
        <f>Table1[[#This Row],[Generation (TWh)]]*10^9*VLOOKUP(Table1[[#This Row],[Turbine/Engine Technology]],Technology_HR!$A$2:$B$11,2,FALSE)*10^-6</f>
        <v>2323904.9220000003</v>
      </c>
      <c r="T11866" s="5">
        <f>Table1[[#This Row],[Fuel Consumption (mmBtu)]]*Table1[[#This Row],[Emission Factor (kg CO2/ mmBtu)]]*10^3</f>
        <v>149032022647.86002</v>
      </c>
      <c r="U11866" s="3">
        <f>Table1[[#This Row],[Emissions (g CO2)]]/(Table1[[#This Row],[Generation (TWh)]]*10^9)</f>
        <v>706.07129999999995</v>
      </c>
    </row>
    <row r="11867" spans="1:21" x14ac:dyDescent="0.35">
      <c r="A11867" t="s">
        <v>2978</v>
      </c>
      <c r="B11867" t="s">
        <v>3405</v>
      </c>
      <c r="C11867" t="str">
        <f>SUBSTITUTE(Table1[[#This Row],[Fuel]],", ",",")</f>
        <v>fossil gas: natural gas,fossil liquids: kerosene</v>
      </c>
      <c r="D11867" t="s">
        <v>3239</v>
      </c>
      <c r="E11867" t="s">
        <v>3349</v>
      </c>
      <c r="H11867" t="s">
        <v>3436</v>
      </c>
      <c r="I11867">
        <v>61</v>
      </c>
      <c r="J11867" t="s">
        <v>3446</v>
      </c>
      <c r="K11867">
        <v>2000</v>
      </c>
      <c r="L11867" t="s">
        <v>29</v>
      </c>
      <c r="M11867" t="s">
        <v>29</v>
      </c>
      <c r="N11867">
        <v>40.076611</v>
      </c>
      <c r="O11867">
        <v>-74.879170000000002</v>
      </c>
      <c r="P11867" t="s">
        <v>3613</v>
      </c>
      <c r="Q11867" s="3">
        <f>Table1[[#This Row],[Capacity (MW)]]*0.395*8760*10^-6</f>
        <v>0.21107220000000002</v>
      </c>
      <c r="R11867" s="3" cm="1">
        <f t="array" ref="R11867">AVERAGE(VLOOKUP(_xlfn.TEXTSPLIT(Table1[[#This Row],[Fuel (no space after comma)]], ","), FuelList_Final_EF!$A$2:$B$65, 2, FALSE))</f>
        <v>64.13</v>
      </c>
      <c r="S11867" s="3">
        <f>Table1[[#This Row],[Generation (TWh)]]*10^9*VLOOKUP(Table1[[#This Row],[Turbine/Engine Technology]],Technology_HR!$A$2:$B$11,2,FALSE)*10^-6</f>
        <v>2323904.9220000003</v>
      </c>
      <c r="T11867" s="5">
        <f>Table1[[#This Row],[Fuel Consumption (mmBtu)]]*Table1[[#This Row],[Emission Factor (kg CO2/ mmBtu)]]*10^3</f>
        <v>149032022647.86002</v>
      </c>
      <c r="U11867" s="3">
        <f>Table1[[#This Row],[Emissions (g CO2)]]/(Table1[[#This Row],[Generation (TWh)]]*10^9)</f>
        <v>706.07129999999995</v>
      </c>
    </row>
    <row r="11868" spans="1:21" x14ac:dyDescent="0.35">
      <c r="A11868" t="s">
        <v>2978</v>
      </c>
      <c r="B11868" t="s">
        <v>3405</v>
      </c>
      <c r="C11868" t="str">
        <f>SUBSTITUTE(Table1[[#This Row],[Fuel]],", ",",")</f>
        <v>fossil gas: natural gas,fossil liquids: kerosene</v>
      </c>
      <c r="D11868" t="s">
        <v>3239</v>
      </c>
      <c r="E11868" t="s">
        <v>3349</v>
      </c>
      <c r="H11868" t="s">
        <v>3436</v>
      </c>
      <c r="I11868">
        <v>61</v>
      </c>
      <c r="J11868" t="s">
        <v>3446</v>
      </c>
      <c r="K11868">
        <v>2000</v>
      </c>
      <c r="L11868" t="s">
        <v>29</v>
      </c>
      <c r="M11868" t="s">
        <v>29</v>
      </c>
      <c r="N11868">
        <v>40.076611</v>
      </c>
      <c r="O11868">
        <v>-74.879170000000002</v>
      </c>
      <c r="P11868" t="s">
        <v>3613</v>
      </c>
      <c r="Q11868" s="3">
        <f>Table1[[#This Row],[Capacity (MW)]]*0.395*8760*10^-6</f>
        <v>0.21107220000000002</v>
      </c>
      <c r="R11868" s="3" cm="1">
        <f t="array" ref="R11868">AVERAGE(VLOOKUP(_xlfn.TEXTSPLIT(Table1[[#This Row],[Fuel (no space after comma)]], ","), FuelList_Final_EF!$A$2:$B$65, 2, FALSE))</f>
        <v>64.13</v>
      </c>
      <c r="S11868" s="3">
        <f>Table1[[#This Row],[Generation (TWh)]]*10^9*VLOOKUP(Table1[[#This Row],[Turbine/Engine Technology]],Technology_HR!$A$2:$B$11,2,FALSE)*10^-6</f>
        <v>2323904.9220000003</v>
      </c>
      <c r="T11868" s="5">
        <f>Table1[[#This Row],[Fuel Consumption (mmBtu)]]*Table1[[#This Row],[Emission Factor (kg CO2/ mmBtu)]]*10^3</f>
        <v>149032022647.86002</v>
      </c>
      <c r="U11868" s="3">
        <f>Table1[[#This Row],[Emissions (g CO2)]]/(Table1[[#This Row],[Generation (TWh)]]*10^9)</f>
        <v>706.07129999999995</v>
      </c>
    </row>
    <row r="11869" spans="1:21" x14ac:dyDescent="0.35">
      <c r="A11869" t="s">
        <v>2978</v>
      </c>
      <c r="B11869" t="s">
        <v>3405</v>
      </c>
      <c r="C11869" t="str">
        <f>SUBSTITUTE(Table1[[#This Row],[Fuel]],", ",",")</f>
        <v>fossil gas: natural gas,fossil liquids: kerosene</v>
      </c>
      <c r="D11869" t="s">
        <v>3239</v>
      </c>
      <c r="E11869" t="s">
        <v>3349</v>
      </c>
      <c r="H11869" t="s">
        <v>3436</v>
      </c>
      <c r="I11869">
        <v>61</v>
      </c>
      <c r="J11869" t="s">
        <v>3446</v>
      </c>
      <c r="K11869">
        <v>2000</v>
      </c>
      <c r="L11869" t="s">
        <v>29</v>
      </c>
      <c r="M11869" t="s">
        <v>29</v>
      </c>
      <c r="N11869">
        <v>40.076611</v>
      </c>
      <c r="O11869">
        <v>-74.879170000000002</v>
      </c>
      <c r="P11869" t="s">
        <v>3613</v>
      </c>
      <c r="Q11869" s="3">
        <f>Table1[[#This Row],[Capacity (MW)]]*0.395*8760*10^-6</f>
        <v>0.21107220000000002</v>
      </c>
      <c r="R11869" s="3" cm="1">
        <f t="array" ref="R11869">AVERAGE(VLOOKUP(_xlfn.TEXTSPLIT(Table1[[#This Row],[Fuel (no space after comma)]], ","), FuelList_Final_EF!$A$2:$B$65, 2, FALSE))</f>
        <v>64.13</v>
      </c>
      <c r="S11869" s="3">
        <f>Table1[[#This Row],[Generation (TWh)]]*10^9*VLOOKUP(Table1[[#This Row],[Turbine/Engine Technology]],Technology_HR!$A$2:$B$11,2,FALSE)*10^-6</f>
        <v>2323904.9220000003</v>
      </c>
      <c r="T11869" s="5">
        <f>Table1[[#This Row],[Fuel Consumption (mmBtu)]]*Table1[[#This Row],[Emission Factor (kg CO2/ mmBtu)]]*10^3</f>
        <v>149032022647.86002</v>
      </c>
      <c r="U11869" s="3">
        <f>Table1[[#This Row],[Emissions (g CO2)]]/(Table1[[#This Row],[Generation (TWh)]]*10^9)</f>
        <v>706.07129999999995</v>
      </c>
    </row>
    <row r="11870" spans="1:21" x14ac:dyDescent="0.35">
      <c r="A11870" t="s">
        <v>2495</v>
      </c>
      <c r="B11870" t="s">
        <v>3239</v>
      </c>
      <c r="C11870" t="str">
        <f>SUBSTITUTE(Table1[[#This Row],[Fuel]],", ",",")</f>
        <v>fossil gas: natural gas</v>
      </c>
      <c r="D11870" t="s">
        <v>3239</v>
      </c>
      <c r="H11870" t="s">
        <v>3436</v>
      </c>
      <c r="I11870">
        <v>61</v>
      </c>
      <c r="J11870" t="s">
        <v>3446</v>
      </c>
      <c r="K11870">
        <v>2012</v>
      </c>
      <c r="L11870" t="s">
        <v>29</v>
      </c>
      <c r="M11870" t="s">
        <v>29</v>
      </c>
      <c r="N11870">
        <v>40.737282999999998</v>
      </c>
      <c r="O11870">
        <v>-74.096459999999993</v>
      </c>
      <c r="P11870" t="s">
        <v>3613</v>
      </c>
      <c r="Q11870" s="3">
        <f>Table1[[#This Row],[Capacity (MW)]]*0.395*8760*10^-6</f>
        <v>0.21107220000000002</v>
      </c>
      <c r="R11870" s="3" cm="1">
        <f t="array" ref="R11870">AVERAGE(VLOOKUP(_xlfn.TEXTSPLIT(Table1[[#This Row],[Fuel (no space after comma)]], ","), FuelList_Final_EF!$A$2:$B$65, 2, FALSE))</f>
        <v>53.06</v>
      </c>
      <c r="S11870" s="3">
        <f>Table1[[#This Row],[Generation (TWh)]]*10^9*VLOOKUP(Table1[[#This Row],[Turbine/Engine Technology]],Technology_HR!$A$2:$B$11,2,FALSE)*10^-6</f>
        <v>2323904.9220000003</v>
      </c>
      <c r="T11870" s="5">
        <f>Table1[[#This Row],[Fuel Consumption (mmBtu)]]*Table1[[#This Row],[Emission Factor (kg CO2/ mmBtu)]]*10^3</f>
        <v>123306395161.32002</v>
      </c>
      <c r="U11870" s="3">
        <f>Table1[[#This Row],[Emissions (g CO2)]]/(Table1[[#This Row],[Generation (TWh)]]*10^9)</f>
        <v>584.19060000000002</v>
      </c>
    </row>
    <row r="11871" spans="1:21" x14ac:dyDescent="0.35">
      <c r="A11871" t="s">
        <v>2495</v>
      </c>
      <c r="B11871" t="s">
        <v>3239</v>
      </c>
      <c r="C11871" t="str">
        <f>SUBSTITUTE(Table1[[#This Row],[Fuel]],", ",",")</f>
        <v>fossil gas: natural gas</v>
      </c>
      <c r="D11871" t="s">
        <v>3239</v>
      </c>
      <c r="H11871" t="s">
        <v>3436</v>
      </c>
      <c r="I11871">
        <v>61</v>
      </c>
      <c r="J11871" t="s">
        <v>3446</v>
      </c>
      <c r="K11871">
        <v>2012</v>
      </c>
      <c r="L11871" t="s">
        <v>29</v>
      </c>
      <c r="M11871" t="s">
        <v>29</v>
      </c>
      <c r="N11871">
        <v>40.737282999999998</v>
      </c>
      <c r="O11871">
        <v>-74.096459999999993</v>
      </c>
      <c r="P11871" t="s">
        <v>3613</v>
      </c>
      <c r="Q11871" s="3">
        <f>Table1[[#This Row],[Capacity (MW)]]*0.395*8760*10^-6</f>
        <v>0.21107220000000002</v>
      </c>
      <c r="R11871" s="3" cm="1">
        <f t="array" ref="R11871">AVERAGE(VLOOKUP(_xlfn.TEXTSPLIT(Table1[[#This Row],[Fuel (no space after comma)]], ","), FuelList_Final_EF!$A$2:$B$65, 2, FALSE))</f>
        <v>53.06</v>
      </c>
      <c r="S11871" s="3">
        <f>Table1[[#This Row],[Generation (TWh)]]*10^9*VLOOKUP(Table1[[#This Row],[Turbine/Engine Technology]],Technology_HR!$A$2:$B$11,2,FALSE)*10^-6</f>
        <v>2323904.9220000003</v>
      </c>
      <c r="T11871" s="5">
        <f>Table1[[#This Row],[Fuel Consumption (mmBtu)]]*Table1[[#This Row],[Emission Factor (kg CO2/ mmBtu)]]*10^3</f>
        <v>123306395161.32002</v>
      </c>
      <c r="U11871" s="3">
        <f>Table1[[#This Row],[Emissions (g CO2)]]/(Table1[[#This Row],[Generation (TWh)]]*10^9)</f>
        <v>584.19060000000002</v>
      </c>
    </row>
    <row r="11872" spans="1:21" x14ac:dyDescent="0.35">
      <c r="A11872" t="s">
        <v>2495</v>
      </c>
      <c r="B11872" t="s">
        <v>3239</v>
      </c>
      <c r="C11872" t="str">
        <f>SUBSTITUTE(Table1[[#This Row],[Fuel]],", ",",")</f>
        <v>fossil gas: natural gas</v>
      </c>
      <c r="D11872" t="s">
        <v>3239</v>
      </c>
      <c r="H11872" t="s">
        <v>3436</v>
      </c>
      <c r="I11872">
        <v>61</v>
      </c>
      <c r="J11872" t="s">
        <v>3446</v>
      </c>
      <c r="K11872">
        <v>2012</v>
      </c>
      <c r="L11872" t="s">
        <v>29</v>
      </c>
      <c r="M11872" t="s">
        <v>29</v>
      </c>
      <c r="N11872">
        <v>40.737282999999998</v>
      </c>
      <c r="O11872">
        <v>-74.096459999999993</v>
      </c>
      <c r="P11872" t="s">
        <v>3613</v>
      </c>
      <c r="Q11872" s="3">
        <f>Table1[[#This Row],[Capacity (MW)]]*0.395*8760*10^-6</f>
        <v>0.21107220000000002</v>
      </c>
      <c r="R11872" s="3" cm="1">
        <f t="array" ref="R11872">AVERAGE(VLOOKUP(_xlfn.TEXTSPLIT(Table1[[#This Row],[Fuel (no space after comma)]], ","), FuelList_Final_EF!$A$2:$B$65, 2, FALSE))</f>
        <v>53.06</v>
      </c>
      <c r="S11872" s="3">
        <f>Table1[[#This Row],[Generation (TWh)]]*10^9*VLOOKUP(Table1[[#This Row],[Turbine/Engine Technology]],Technology_HR!$A$2:$B$11,2,FALSE)*10^-6</f>
        <v>2323904.9220000003</v>
      </c>
      <c r="T11872" s="5">
        <f>Table1[[#This Row],[Fuel Consumption (mmBtu)]]*Table1[[#This Row],[Emission Factor (kg CO2/ mmBtu)]]*10^3</f>
        <v>123306395161.32002</v>
      </c>
      <c r="U11872" s="3">
        <f>Table1[[#This Row],[Emissions (g CO2)]]/(Table1[[#This Row],[Generation (TWh)]]*10^9)</f>
        <v>584.19060000000002</v>
      </c>
    </row>
    <row r="11873" spans="1:21" x14ac:dyDescent="0.35">
      <c r="A11873" t="s">
        <v>2495</v>
      </c>
      <c r="B11873" t="s">
        <v>3239</v>
      </c>
      <c r="C11873" t="str">
        <f>SUBSTITUTE(Table1[[#This Row],[Fuel]],", ",",")</f>
        <v>fossil gas: natural gas</v>
      </c>
      <c r="D11873" t="s">
        <v>3239</v>
      </c>
      <c r="H11873" t="s">
        <v>3436</v>
      </c>
      <c r="I11873">
        <v>61</v>
      </c>
      <c r="J11873" t="s">
        <v>3446</v>
      </c>
      <c r="K11873">
        <v>2012</v>
      </c>
      <c r="L11873" t="s">
        <v>29</v>
      </c>
      <c r="M11873" t="s">
        <v>29</v>
      </c>
      <c r="N11873">
        <v>40.737282999999998</v>
      </c>
      <c r="O11873">
        <v>-74.096459999999993</v>
      </c>
      <c r="P11873" t="s">
        <v>3613</v>
      </c>
      <c r="Q11873" s="3">
        <f>Table1[[#This Row],[Capacity (MW)]]*0.395*8760*10^-6</f>
        <v>0.21107220000000002</v>
      </c>
      <c r="R11873" s="3" cm="1">
        <f t="array" ref="R11873">AVERAGE(VLOOKUP(_xlfn.TEXTSPLIT(Table1[[#This Row],[Fuel (no space after comma)]], ","), FuelList_Final_EF!$A$2:$B$65, 2, FALSE))</f>
        <v>53.06</v>
      </c>
      <c r="S11873" s="3">
        <f>Table1[[#This Row],[Generation (TWh)]]*10^9*VLOOKUP(Table1[[#This Row],[Turbine/Engine Technology]],Technology_HR!$A$2:$B$11,2,FALSE)*10^-6</f>
        <v>2323904.9220000003</v>
      </c>
      <c r="T11873" s="5">
        <f>Table1[[#This Row],[Fuel Consumption (mmBtu)]]*Table1[[#This Row],[Emission Factor (kg CO2/ mmBtu)]]*10^3</f>
        <v>123306395161.32002</v>
      </c>
      <c r="U11873" s="3">
        <f>Table1[[#This Row],[Emissions (g CO2)]]/(Table1[[#This Row],[Generation (TWh)]]*10^9)</f>
        <v>584.19060000000002</v>
      </c>
    </row>
    <row r="11874" spans="1:21" x14ac:dyDescent="0.35">
      <c r="A11874" t="s">
        <v>2495</v>
      </c>
      <c r="B11874" t="s">
        <v>3239</v>
      </c>
      <c r="C11874" t="str">
        <f>SUBSTITUTE(Table1[[#This Row],[Fuel]],", ",",")</f>
        <v>fossil gas: natural gas</v>
      </c>
      <c r="D11874" t="s">
        <v>3239</v>
      </c>
      <c r="H11874" t="s">
        <v>3436</v>
      </c>
      <c r="I11874">
        <v>61</v>
      </c>
      <c r="J11874" t="s">
        <v>3446</v>
      </c>
      <c r="K11874">
        <v>2012</v>
      </c>
      <c r="L11874" t="s">
        <v>29</v>
      </c>
      <c r="M11874" t="s">
        <v>29</v>
      </c>
      <c r="N11874">
        <v>40.737282999999998</v>
      </c>
      <c r="O11874">
        <v>-74.096459999999993</v>
      </c>
      <c r="P11874" t="s">
        <v>3613</v>
      </c>
      <c r="Q11874" s="3">
        <f>Table1[[#This Row],[Capacity (MW)]]*0.395*8760*10^-6</f>
        <v>0.21107220000000002</v>
      </c>
      <c r="R11874" s="3" cm="1">
        <f t="array" ref="R11874">AVERAGE(VLOOKUP(_xlfn.TEXTSPLIT(Table1[[#This Row],[Fuel (no space after comma)]], ","), FuelList_Final_EF!$A$2:$B$65, 2, FALSE))</f>
        <v>53.06</v>
      </c>
      <c r="S11874" s="3">
        <f>Table1[[#This Row],[Generation (TWh)]]*10^9*VLOOKUP(Table1[[#This Row],[Turbine/Engine Technology]],Technology_HR!$A$2:$B$11,2,FALSE)*10^-6</f>
        <v>2323904.9220000003</v>
      </c>
      <c r="T11874" s="5">
        <f>Table1[[#This Row],[Fuel Consumption (mmBtu)]]*Table1[[#This Row],[Emission Factor (kg CO2/ mmBtu)]]*10^3</f>
        <v>123306395161.32002</v>
      </c>
      <c r="U11874" s="3">
        <f>Table1[[#This Row],[Emissions (g CO2)]]/(Table1[[#This Row],[Generation (TWh)]]*10^9)</f>
        <v>584.19060000000002</v>
      </c>
    </row>
    <row r="11875" spans="1:21" x14ac:dyDescent="0.35">
      <c r="A11875" t="s">
        <v>2495</v>
      </c>
      <c r="B11875" t="s">
        <v>3239</v>
      </c>
      <c r="C11875" t="str">
        <f>SUBSTITUTE(Table1[[#This Row],[Fuel]],", ",",")</f>
        <v>fossil gas: natural gas</v>
      </c>
      <c r="D11875" t="s">
        <v>3239</v>
      </c>
      <c r="H11875" t="s">
        <v>3436</v>
      </c>
      <c r="I11875">
        <v>61</v>
      </c>
      <c r="J11875" t="s">
        <v>3446</v>
      </c>
      <c r="K11875">
        <v>2012</v>
      </c>
      <c r="L11875" t="s">
        <v>29</v>
      </c>
      <c r="M11875" t="s">
        <v>29</v>
      </c>
      <c r="N11875">
        <v>40.737282999999998</v>
      </c>
      <c r="O11875">
        <v>-74.096459999999993</v>
      </c>
      <c r="P11875" t="s">
        <v>3613</v>
      </c>
      <c r="Q11875" s="3">
        <f>Table1[[#This Row],[Capacity (MW)]]*0.395*8760*10^-6</f>
        <v>0.21107220000000002</v>
      </c>
      <c r="R11875" s="3" cm="1">
        <f t="array" ref="R11875">AVERAGE(VLOOKUP(_xlfn.TEXTSPLIT(Table1[[#This Row],[Fuel (no space after comma)]], ","), FuelList_Final_EF!$A$2:$B$65, 2, FALSE))</f>
        <v>53.06</v>
      </c>
      <c r="S11875" s="3">
        <f>Table1[[#This Row],[Generation (TWh)]]*10^9*VLOOKUP(Table1[[#This Row],[Turbine/Engine Technology]],Technology_HR!$A$2:$B$11,2,FALSE)*10^-6</f>
        <v>2323904.9220000003</v>
      </c>
      <c r="T11875" s="5">
        <f>Table1[[#This Row],[Fuel Consumption (mmBtu)]]*Table1[[#This Row],[Emission Factor (kg CO2/ mmBtu)]]*10^3</f>
        <v>123306395161.32002</v>
      </c>
      <c r="U11875" s="3">
        <f>Table1[[#This Row],[Emissions (g CO2)]]/(Table1[[#This Row],[Generation (TWh)]]*10^9)</f>
        <v>584.19060000000002</v>
      </c>
    </row>
    <row r="11876" spans="1:21" x14ac:dyDescent="0.35">
      <c r="A11876" t="s">
        <v>2495</v>
      </c>
      <c r="B11876" t="s">
        <v>3405</v>
      </c>
      <c r="C11876" t="str">
        <f>SUBSTITUTE(Table1[[#This Row],[Fuel]],", ",",")</f>
        <v>fossil gas: natural gas,fossil liquids: kerosene</v>
      </c>
      <c r="D11876" t="s">
        <v>3239</v>
      </c>
      <c r="E11876" t="s">
        <v>3349</v>
      </c>
      <c r="H11876" t="s">
        <v>3436</v>
      </c>
      <c r="I11876">
        <v>61</v>
      </c>
      <c r="J11876" t="s">
        <v>3446</v>
      </c>
      <c r="K11876">
        <v>2001</v>
      </c>
      <c r="L11876" t="s">
        <v>29</v>
      </c>
      <c r="M11876" t="s">
        <v>29</v>
      </c>
      <c r="N11876">
        <v>40.737282999999998</v>
      </c>
      <c r="O11876">
        <v>-74.096459999999993</v>
      </c>
      <c r="P11876" t="s">
        <v>3613</v>
      </c>
      <c r="Q11876" s="3">
        <f>Table1[[#This Row],[Capacity (MW)]]*0.395*8760*10^-6</f>
        <v>0.21107220000000002</v>
      </c>
      <c r="R11876" s="3" cm="1">
        <f t="array" ref="R11876">AVERAGE(VLOOKUP(_xlfn.TEXTSPLIT(Table1[[#This Row],[Fuel (no space after comma)]], ","), FuelList_Final_EF!$A$2:$B$65, 2, FALSE))</f>
        <v>64.13</v>
      </c>
      <c r="S11876" s="3">
        <f>Table1[[#This Row],[Generation (TWh)]]*10^9*VLOOKUP(Table1[[#This Row],[Turbine/Engine Technology]],Technology_HR!$A$2:$B$11,2,FALSE)*10^-6</f>
        <v>2323904.9220000003</v>
      </c>
      <c r="T11876" s="5">
        <f>Table1[[#This Row],[Fuel Consumption (mmBtu)]]*Table1[[#This Row],[Emission Factor (kg CO2/ mmBtu)]]*10^3</f>
        <v>149032022647.86002</v>
      </c>
      <c r="U11876" s="3">
        <f>Table1[[#This Row],[Emissions (g CO2)]]/(Table1[[#This Row],[Generation (TWh)]]*10^9)</f>
        <v>706.07129999999995</v>
      </c>
    </row>
    <row r="11877" spans="1:21" x14ac:dyDescent="0.35">
      <c r="A11877" t="s">
        <v>2495</v>
      </c>
      <c r="B11877" t="s">
        <v>3405</v>
      </c>
      <c r="C11877" t="str">
        <f>SUBSTITUTE(Table1[[#This Row],[Fuel]],", ",",")</f>
        <v>fossil gas: natural gas,fossil liquids: kerosene</v>
      </c>
      <c r="D11877" t="s">
        <v>3239</v>
      </c>
      <c r="E11877" t="s">
        <v>3349</v>
      </c>
      <c r="H11877" t="s">
        <v>3436</v>
      </c>
      <c r="I11877">
        <v>61</v>
      </c>
      <c r="J11877" t="s">
        <v>3446</v>
      </c>
      <c r="K11877">
        <v>2001</v>
      </c>
      <c r="L11877" t="s">
        <v>29</v>
      </c>
      <c r="M11877" t="s">
        <v>29</v>
      </c>
      <c r="N11877">
        <v>40.737282999999998</v>
      </c>
      <c r="O11877">
        <v>-74.096459999999993</v>
      </c>
      <c r="P11877" t="s">
        <v>3613</v>
      </c>
      <c r="Q11877" s="3">
        <f>Table1[[#This Row],[Capacity (MW)]]*0.395*8760*10^-6</f>
        <v>0.21107220000000002</v>
      </c>
      <c r="R11877" s="3" cm="1">
        <f t="array" ref="R11877">AVERAGE(VLOOKUP(_xlfn.TEXTSPLIT(Table1[[#This Row],[Fuel (no space after comma)]], ","), FuelList_Final_EF!$A$2:$B$65, 2, FALSE))</f>
        <v>64.13</v>
      </c>
      <c r="S11877" s="3">
        <f>Table1[[#This Row],[Generation (TWh)]]*10^9*VLOOKUP(Table1[[#This Row],[Turbine/Engine Technology]],Technology_HR!$A$2:$B$11,2,FALSE)*10^-6</f>
        <v>2323904.9220000003</v>
      </c>
      <c r="T11877" s="5">
        <f>Table1[[#This Row],[Fuel Consumption (mmBtu)]]*Table1[[#This Row],[Emission Factor (kg CO2/ mmBtu)]]*10^3</f>
        <v>149032022647.86002</v>
      </c>
      <c r="U11877" s="3">
        <f>Table1[[#This Row],[Emissions (g CO2)]]/(Table1[[#This Row],[Generation (TWh)]]*10^9)</f>
        <v>706.07129999999995</v>
      </c>
    </row>
    <row r="11878" spans="1:21" x14ac:dyDescent="0.35">
      <c r="A11878" t="s">
        <v>2495</v>
      </c>
      <c r="B11878" t="s">
        <v>3405</v>
      </c>
      <c r="C11878" t="str">
        <f>SUBSTITUTE(Table1[[#This Row],[Fuel]],", ",",")</f>
        <v>fossil gas: natural gas,fossil liquids: kerosene</v>
      </c>
      <c r="D11878" t="s">
        <v>3239</v>
      </c>
      <c r="E11878" t="s">
        <v>3349</v>
      </c>
      <c r="H11878" t="s">
        <v>3436</v>
      </c>
      <c r="I11878">
        <v>61</v>
      </c>
      <c r="J11878" t="s">
        <v>3446</v>
      </c>
      <c r="K11878">
        <v>2001</v>
      </c>
      <c r="L11878" t="s">
        <v>29</v>
      </c>
      <c r="M11878" t="s">
        <v>29</v>
      </c>
      <c r="N11878">
        <v>40.737282999999998</v>
      </c>
      <c r="O11878">
        <v>-74.096459999999993</v>
      </c>
      <c r="P11878" t="s">
        <v>3613</v>
      </c>
      <c r="Q11878" s="3">
        <f>Table1[[#This Row],[Capacity (MW)]]*0.395*8760*10^-6</f>
        <v>0.21107220000000002</v>
      </c>
      <c r="R11878" s="3" cm="1">
        <f t="array" ref="R11878">AVERAGE(VLOOKUP(_xlfn.TEXTSPLIT(Table1[[#This Row],[Fuel (no space after comma)]], ","), FuelList_Final_EF!$A$2:$B$65, 2, FALSE))</f>
        <v>64.13</v>
      </c>
      <c r="S11878" s="3">
        <f>Table1[[#This Row],[Generation (TWh)]]*10^9*VLOOKUP(Table1[[#This Row],[Turbine/Engine Technology]],Technology_HR!$A$2:$B$11,2,FALSE)*10^-6</f>
        <v>2323904.9220000003</v>
      </c>
      <c r="T11878" s="5">
        <f>Table1[[#This Row],[Fuel Consumption (mmBtu)]]*Table1[[#This Row],[Emission Factor (kg CO2/ mmBtu)]]*10^3</f>
        <v>149032022647.86002</v>
      </c>
      <c r="U11878" s="3">
        <f>Table1[[#This Row],[Emissions (g CO2)]]/(Table1[[#This Row],[Generation (TWh)]]*10^9)</f>
        <v>706.07129999999995</v>
      </c>
    </row>
    <row r="11879" spans="1:21" x14ac:dyDescent="0.35">
      <c r="A11879" t="s">
        <v>2495</v>
      </c>
      <c r="B11879" t="s">
        <v>3405</v>
      </c>
      <c r="C11879" t="str">
        <f>SUBSTITUTE(Table1[[#This Row],[Fuel]],", ",",")</f>
        <v>fossil gas: natural gas,fossil liquids: kerosene</v>
      </c>
      <c r="D11879" t="s">
        <v>3239</v>
      </c>
      <c r="E11879" t="s">
        <v>3349</v>
      </c>
      <c r="H11879" t="s">
        <v>3436</v>
      </c>
      <c r="I11879">
        <v>61</v>
      </c>
      <c r="J11879" t="s">
        <v>3446</v>
      </c>
      <c r="K11879">
        <v>2001</v>
      </c>
      <c r="L11879" t="s">
        <v>29</v>
      </c>
      <c r="M11879" t="s">
        <v>29</v>
      </c>
      <c r="N11879">
        <v>40.737282999999998</v>
      </c>
      <c r="O11879">
        <v>-74.096459999999993</v>
      </c>
      <c r="P11879" t="s">
        <v>3613</v>
      </c>
      <c r="Q11879" s="3">
        <f>Table1[[#This Row],[Capacity (MW)]]*0.395*8760*10^-6</f>
        <v>0.21107220000000002</v>
      </c>
      <c r="R11879" s="3" cm="1">
        <f t="array" ref="R11879">AVERAGE(VLOOKUP(_xlfn.TEXTSPLIT(Table1[[#This Row],[Fuel (no space after comma)]], ","), FuelList_Final_EF!$A$2:$B$65, 2, FALSE))</f>
        <v>64.13</v>
      </c>
      <c r="S11879" s="3">
        <f>Table1[[#This Row],[Generation (TWh)]]*10^9*VLOOKUP(Table1[[#This Row],[Turbine/Engine Technology]],Technology_HR!$A$2:$B$11,2,FALSE)*10^-6</f>
        <v>2323904.9220000003</v>
      </c>
      <c r="T11879" s="5">
        <f>Table1[[#This Row],[Fuel Consumption (mmBtu)]]*Table1[[#This Row],[Emission Factor (kg CO2/ mmBtu)]]*10^3</f>
        <v>149032022647.86002</v>
      </c>
      <c r="U11879" s="3">
        <f>Table1[[#This Row],[Emissions (g CO2)]]/(Table1[[#This Row],[Generation (TWh)]]*10^9)</f>
        <v>706.07129999999995</v>
      </c>
    </row>
    <row r="11880" spans="1:21" x14ac:dyDescent="0.35">
      <c r="A11880" t="s">
        <v>2495</v>
      </c>
      <c r="B11880" t="s">
        <v>3243</v>
      </c>
      <c r="C11880" t="str">
        <f>SUBSTITUTE(Table1[[#This Row],[Fuel]],", ",",")</f>
        <v>fossil gas: natural gas,fossil liquids: fuel oil</v>
      </c>
      <c r="D11880" t="s">
        <v>3239</v>
      </c>
      <c r="E11880" t="s">
        <v>3275</v>
      </c>
      <c r="H11880" t="s">
        <v>3436</v>
      </c>
      <c r="I11880">
        <v>96</v>
      </c>
      <c r="J11880" t="s">
        <v>3446</v>
      </c>
      <c r="K11880">
        <v>2000</v>
      </c>
      <c r="L11880" t="s">
        <v>29</v>
      </c>
      <c r="M11880" t="s">
        <v>29</v>
      </c>
      <c r="N11880">
        <v>40.621699999999997</v>
      </c>
      <c r="O11880">
        <v>-74.2072</v>
      </c>
      <c r="P11880" t="s">
        <v>3613</v>
      </c>
      <c r="Q11880" s="3">
        <f>Table1[[#This Row],[Capacity (MW)]]*0.395*8760*10^-6</f>
        <v>0.33217920000000001</v>
      </c>
      <c r="R11880" s="3" cm="1">
        <f t="array" ref="R11880">AVERAGE(VLOOKUP(_xlfn.TEXTSPLIT(Table1[[#This Row],[Fuel (no space after comma)]], ","), FuelList_Final_EF!$A$2:$B$65, 2, FALSE))</f>
        <v>65.583341148886291</v>
      </c>
      <c r="S11880" s="3">
        <f>Table1[[#This Row],[Generation (TWh)]]*10^9*VLOOKUP(Table1[[#This Row],[Turbine/Engine Technology]],Technology_HR!$A$2:$B$11,2,FALSE)*10^-6</f>
        <v>3657292.9919999996</v>
      </c>
      <c r="T11880" s="5">
        <f>Table1[[#This Row],[Fuel Consumption (mmBtu)]]*Table1[[#This Row],[Emission Factor (kg CO2/ mmBtu)]]*10^3</f>
        <v>239857493975.76706</v>
      </c>
      <c r="U11880" s="3">
        <f>Table1[[#This Row],[Emissions (g CO2)]]/(Table1[[#This Row],[Generation (TWh)]]*10^9)</f>
        <v>722.07258604923811</v>
      </c>
    </row>
    <row r="11881" spans="1:21" x14ac:dyDescent="0.35">
      <c r="A11881" t="s">
        <v>2495</v>
      </c>
      <c r="B11881" t="s">
        <v>3243</v>
      </c>
      <c r="C11881" t="str">
        <f>SUBSTITUTE(Table1[[#This Row],[Fuel]],", ",",")</f>
        <v>fossil gas: natural gas,fossil liquids: fuel oil</v>
      </c>
      <c r="D11881" t="s">
        <v>3239</v>
      </c>
      <c r="E11881" t="s">
        <v>3275</v>
      </c>
      <c r="H11881" t="s">
        <v>3436</v>
      </c>
      <c r="I11881">
        <v>96</v>
      </c>
      <c r="J11881" t="s">
        <v>3446</v>
      </c>
      <c r="K11881">
        <v>2000</v>
      </c>
      <c r="L11881" t="s">
        <v>29</v>
      </c>
      <c r="M11881" t="s">
        <v>29</v>
      </c>
      <c r="N11881">
        <v>40.621699999999997</v>
      </c>
      <c r="O11881">
        <v>-74.2072</v>
      </c>
      <c r="P11881" t="s">
        <v>3613</v>
      </c>
      <c r="Q11881" s="3">
        <f>Table1[[#This Row],[Capacity (MW)]]*0.395*8760*10^-6</f>
        <v>0.33217920000000001</v>
      </c>
      <c r="R11881" s="3" cm="1">
        <f t="array" ref="R11881">AVERAGE(VLOOKUP(_xlfn.TEXTSPLIT(Table1[[#This Row],[Fuel (no space after comma)]], ","), FuelList_Final_EF!$A$2:$B$65, 2, FALSE))</f>
        <v>65.583341148886291</v>
      </c>
      <c r="S11881" s="3">
        <f>Table1[[#This Row],[Generation (TWh)]]*10^9*VLOOKUP(Table1[[#This Row],[Turbine/Engine Technology]],Technology_HR!$A$2:$B$11,2,FALSE)*10^-6</f>
        <v>3657292.9919999996</v>
      </c>
      <c r="T11881" s="5">
        <f>Table1[[#This Row],[Fuel Consumption (mmBtu)]]*Table1[[#This Row],[Emission Factor (kg CO2/ mmBtu)]]*10^3</f>
        <v>239857493975.76706</v>
      </c>
      <c r="U11881" s="3">
        <f>Table1[[#This Row],[Emissions (g CO2)]]/(Table1[[#This Row],[Generation (TWh)]]*10^9)</f>
        <v>722.07258604923811</v>
      </c>
    </row>
    <row r="11882" spans="1:21" x14ac:dyDescent="0.35">
      <c r="A11882" t="s">
        <v>2495</v>
      </c>
      <c r="B11882" t="s">
        <v>3243</v>
      </c>
      <c r="C11882" t="str">
        <f>SUBSTITUTE(Table1[[#This Row],[Fuel]],", ",",")</f>
        <v>fossil gas: natural gas,fossil liquids: fuel oil</v>
      </c>
      <c r="D11882" t="s">
        <v>3239</v>
      </c>
      <c r="E11882" t="s">
        <v>3275</v>
      </c>
      <c r="H11882" t="s">
        <v>3436</v>
      </c>
      <c r="I11882">
        <v>96</v>
      </c>
      <c r="J11882" t="s">
        <v>3446</v>
      </c>
      <c r="K11882">
        <v>1995</v>
      </c>
      <c r="L11882" t="s">
        <v>29</v>
      </c>
      <c r="M11882" t="s">
        <v>29</v>
      </c>
      <c r="N11882">
        <v>40.621699999999997</v>
      </c>
      <c r="O11882">
        <v>-74.2072</v>
      </c>
      <c r="P11882" t="s">
        <v>3613</v>
      </c>
      <c r="Q11882" s="3">
        <f>Table1[[#This Row],[Capacity (MW)]]*0.395*8760*10^-6</f>
        <v>0.33217920000000001</v>
      </c>
      <c r="R11882" s="3" cm="1">
        <f t="array" ref="R11882">AVERAGE(VLOOKUP(_xlfn.TEXTSPLIT(Table1[[#This Row],[Fuel (no space after comma)]], ","), FuelList_Final_EF!$A$2:$B$65, 2, FALSE))</f>
        <v>65.583341148886291</v>
      </c>
      <c r="S11882" s="3">
        <f>Table1[[#This Row],[Generation (TWh)]]*10^9*VLOOKUP(Table1[[#This Row],[Turbine/Engine Technology]],Technology_HR!$A$2:$B$11,2,FALSE)*10^-6</f>
        <v>3657292.9919999996</v>
      </c>
      <c r="T11882" s="5">
        <f>Table1[[#This Row],[Fuel Consumption (mmBtu)]]*Table1[[#This Row],[Emission Factor (kg CO2/ mmBtu)]]*10^3</f>
        <v>239857493975.76706</v>
      </c>
      <c r="U11882" s="3">
        <f>Table1[[#This Row],[Emissions (g CO2)]]/(Table1[[#This Row],[Generation (TWh)]]*10^9)</f>
        <v>722.07258604923811</v>
      </c>
    </row>
    <row r="11883" spans="1:21" x14ac:dyDescent="0.35">
      <c r="A11883" t="s">
        <v>2495</v>
      </c>
      <c r="B11883" t="s">
        <v>3243</v>
      </c>
      <c r="C11883" t="str">
        <f>SUBSTITUTE(Table1[[#This Row],[Fuel]],", ",",")</f>
        <v>fossil gas: natural gas,fossil liquids: fuel oil</v>
      </c>
      <c r="D11883" t="s">
        <v>3239</v>
      </c>
      <c r="E11883" t="s">
        <v>3275</v>
      </c>
      <c r="H11883" t="s">
        <v>3436</v>
      </c>
      <c r="I11883">
        <v>96</v>
      </c>
      <c r="J11883" t="s">
        <v>3446</v>
      </c>
      <c r="K11883">
        <v>1995</v>
      </c>
      <c r="L11883" t="s">
        <v>29</v>
      </c>
      <c r="M11883" t="s">
        <v>29</v>
      </c>
      <c r="N11883">
        <v>40.621699999999997</v>
      </c>
      <c r="O11883">
        <v>-74.2072</v>
      </c>
      <c r="P11883" t="s">
        <v>3613</v>
      </c>
      <c r="Q11883" s="3">
        <f>Table1[[#This Row],[Capacity (MW)]]*0.395*8760*10^-6</f>
        <v>0.33217920000000001</v>
      </c>
      <c r="R11883" s="3" cm="1">
        <f t="array" ref="R11883">AVERAGE(VLOOKUP(_xlfn.TEXTSPLIT(Table1[[#This Row],[Fuel (no space after comma)]], ","), FuelList_Final_EF!$A$2:$B$65, 2, FALSE))</f>
        <v>65.583341148886291</v>
      </c>
      <c r="S11883" s="3">
        <f>Table1[[#This Row],[Generation (TWh)]]*10^9*VLOOKUP(Table1[[#This Row],[Turbine/Engine Technology]],Technology_HR!$A$2:$B$11,2,FALSE)*10^-6</f>
        <v>3657292.9919999996</v>
      </c>
      <c r="T11883" s="5">
        <f>Table1[[#This Row],[Fuel Consumption (mmBtu)]]*Table1[[#This Row],[Emission Factor (kg CO2/ mmBtu)]]*10^3</f>
        <v>239857493975.76706</v>
      </c>
      <c r="U11883" s="3">
        <f>Table1[[#This Row],[Emissions (g CO2)]]/(Table1[[#This Row],[Generation (TWh)]]*10^9)</f>
        <v>722.07258604923811</v>
      </c>
    </row>
    <row r="11884" spans="1:21" x14ac:dyDescent="0.35">
      <c r="A11884" t="s">
        <v>2495</v>
      </c>
      <c r="B11884" t="s">
        <v>3243</v>
      </c>
      <c r="C11884" t="str">
        <f>SUBSTITUTE(Table1[[#This Row],[Fuel]],", ",",")</f>
        <v>fossil gas: natural gas,fossil liquids: fuel oil</v>
      </c>
      <c r="D11884" t="s">
        <v>3239</v>
      </c>
      <c r="E11884" t="s">
        <v>3275</v>
      </c>
      <c r="H11884" t="s">
        <v>3438</v>
      </c>
      <c r="I11884">
        <v>678</v>
      </c>
      <c r="J11884" t="s">
        <v>3446</v>
      </c>
      <c r="K11884">
        <v>2006</v>
      </c>
      <c r="L11884" t="s">
        <v>29</v>
      </c>
      <c r="M11884" t="s">
        <v>29</v>
      </c>
      <c r="N11884">
        <v>40.621699999999997</v>
      </c>
      <c r="O11884">
        <v>-74.2072</v>
      </c>
      <c r="P11884" t="s">
        <v>3613</v>
      </c>
      <c r="Q11884" s="3">
        <f>Table1[[#This Row],[Capacity (MW)]]*0.395*8760*10^-6</f>
        <v>2.3460155999999999</v>
      </c>
      <c r="R11884" s="3" cm="1">
        <f t="array" ref="R11884">AVERAGE(VLOOKUP(_xlfn.TEXTSPLIT(Table1[[#This Row],[Fuel (no space after comma)]], ","), FuelList_Final_EF!$A$2:$B$65, 2, FALSE))</f>
        <v>65.583341148886291</v>
      </c>
      <c r="S11884" s="3">
        <f>Table1[[#This Row],[Generation (TWh)]]*10^9*VLOOKUP(Table1[[#This Row],[Turbine/Engine Technology]],Technology_HR!$A$2:$B$11,2,FALSE)*10^-6</f>
        <v>17710071.764399998</v>
      </c>
      <c r="T11884" s="5">
        <f>Table1[[#This Row],[Fuel Consumption (mmBtu)]]*Table1[[#This Row],[Emission Factor (kg CO2/ mmBtu)]]*10^3</f>
        <v>1161485678295.9036</v>
      </c>
      <c r="U11884" s="3">
        <f>Table1[[#This Row],[Emissions (g CO2)]]/(Table1[[#This Row],[Generation (TWh)]]*10^9)</f>
        <v>495.08864233294253</v>
      </c>
    </row>
    <row r="11885" spans="1:21" x14ac:dyDescent="0.35">
      <c r="A11885" t="s">
        <v>2495</v>
      </c>
      <c r="B11885" t="s">
        <v>3243</v>
      </c>
      <c r="C11885" t="str">
        <f>SUBSTITUTE(Table1[[#This Row],[Fuel]],", ",",")</f>
        <v>fossil gas: natural gas,fossil liquids: fuel oil</v>
      </c>
      <c r="D11885" t="s">
        <v>3239</v>
      </c>
      <c r="E11885" t="s">
        <v>3275</v>
      </c>
      <c r="H11885" t="s">
        <v>3438</v>
      </c>
      <c r="I11885">
        <v>678</v>
      </c>
      <c r="J11885" t="s">
        <v>3446</v>
      </c>
      <c r="K11885">
        <v>2006</v>
      </c>
      <c r="L11885" t="s">
        <v>29</v>
      </c>
      <c r="M11885" t="s">
        <v>29</v>
      </c>
      <c r="N11885">
        <v>40.621699999999997</v>
      </c>
      <c r="O11885">
        <v>-74.2072</v>
      </c>
      <c r="P11885" t="s">
        <v>3613</v>
      </c>
      <c r="Q11885" s="3">
        <f>Table1[[#This Row],[Capacity (MW)]]*0.395*8760*10^-6</f>
        <v>2.3460155999999999</v>
      </c>
      <c r="R11885" s="3" cm="1">
        <f t="array" ref="R11885">AVERAGE(VLOOKUP(_xlfn.TEXTSPLIT(Table1[[#This Row],[Fuel (no space after comma)]], ","), FuelList_Final_EF!$A$2:$B$65, 2, FALSE))</f>
        <v>65.583341148886291</v>
      </c>
      <c r="S11885" s="3">
        <f>Table1[[#This Row],[Generation (TWh)]]*10^9*VLOOKUP(Table1[[#This Row],[Turbine/Engine Technology]],Technology_HR!$A$2:$B$11,2,FALSE)*10^-6</f>
        <v>17710071.764399998</v>
      </c>
      <c r="T11885" s="5">
        <f>Table1[[#This Row],[Fuel Consumption (mmBtu)]]*Table1[[#This Row],[Emission Factor (kg CO2/ mmBtu)]]*10^3</f>
        <v>1161485678295.9036</v>
      </c>
      <c r="U11885" s="3">
        <f>Table1[[#This Row],[Emissions (g CO2)]]/(Table1[[#This Row],[Generation (TWh)]]*10^9)</f>
        <v>495.08864233294253</v>
      </c>
    </row>
    <row r="11886" spans="1:21" x14ac:dyDescent="0.35">
      <c r="A11886" t="s">
        <v>2495</v>
      </c>
      <c r="B11886" t="s">
        <v>3239</v>
      </c>
      <c r="C11886" t="str">
        <f>SUBSTITUTE(Table1[[#This Row],[Fuel]],", ",",")</f>
        <v>fossil gas: natural gas</v>
      </c>
      <c r="D11886" t="s">
        <v>3239</v>
      </c>
      <c r="H11886" t="s">
        <v>3438</v>
      </c>
      <c r="I11886">
        <v>610</v>
      </c>
      <c r="J11886" t="s">
        <v>3446</v>
      </c>
      <c r="K11886">
        <v>2018</v>
      </c>
      <c r="L11886" t="s">
        <v>29</v>
      </c>
      <c r="M11886" t="s">
        <v>29</v>
      </c>
      <c r="N11886">
        <v>40.555799999999998</v>
      </c>
      <c r="O11886">
        <v>-74.246899999999997</v>
      </c>
      <c r="P11886" t="s">
        <v>3613</v>
      </c>
      <c r="Q11886" s="3">
        <f>Table1[[#This Row],[Capacity (MW)]]*0.395*8760*10^-6</f>
        <v>2.110722</v>
      </c>
      <c r="R11886" s="3" cm="1">
        <f t="array" ref="R11886">AVERAGE(VLOOKUP(_xlfn.TEXTSPLIT(Table1[[#This Row],[Fuel (no space after comma)]], ","), FuelList_Final_EF!$A$2:$B$65, 2, FALSE))</f>
        <v>53.06</v>
      </c>
      <c r="S11886" s="3">
        <f>Table1[[#This Row],[Generation (TWh)]]*10^9*VLOOKUP(Table1[[#This Row],[Turbine/Engine Technology]],Technology_HR!$A$2:$B$11,2,FALSE)*10^-6</f>
        <v>15933840.377999999</v>
      </c>
      <c r="T11886" s="5">
        <f>Table1[[#This Row],[Fuel Consumption (mmBtu)]]*Table1[[#This Row],[Emission Factor (kg CO2/ mmBtu)]]*10^3</f>
        <v>845449570456.67993</v>
      </c>
      <c r="U11886" s="3">
        <f>Table1[[#This Row],[Emissions (g CO2)]]/(Table1[[#This Row],[Generation (TWh)]]*10^9)</f>
        <v>400.54993999999999</v>
      </c>
    </row>
    <row r="11887" spans="1:21" x14ac:dyDescent="0.35">
      <c r="A11887" t="s">
        <v>2835</v>
      </c>
      <c r="B11887" t="s">
        <v>3239</v>
      </c>
      <c r="C11887" t="str">
        <f>SUBSTITUTE(Table1[[#This Row],[Fuel]],", ",",")</f>
        <v>fossil gas: natural gas</v>
      </c>
      <c r="D11887" t="s">
        <v>3239</v>
      </c>
      <c r="H11887" t="s">
        <v>3436</v>
      </c>
      <c r="I11887">
        <v>100</v>
      </c>
      <c r="J11887" t="s">
        <v>3446</v>
      </c>
      <c r="K11887">
        <v>2012</v>
      </c>
      <c r="L11887" t="s">
        <v>29</v>
      </c>
      <c r="M11887" t="s">
        <v>29</v>
      </c>
      <c r="N11887">
        <v>38.320833</v>
      </c>
      <c r="O11887">
        <v>-104.5264</v>
      </c>
      <c r="P11887" t="s">
        <v>3613</v>
      </c>
      <c r="Q11887" s="3">
        <f>Table1[[#This Row],[Capacity (MW)]]*0.395*8760*10^-6</f>
        <v>0.34601999999999999</v>
      </c>
      <c r="R11887" s="3" cm="1">
        <f t="array" ref="R11887">AVERAGE(VLOOKUP(_xlfn.TEXTSPLIT(Table1[[#This Row],[Fuel (no space after comma)]], ","), FuelList_Final_EF!$A$2:$B$65, 2, FALSE))</f>
        <v>53.06</v>
      </c>
      <c r="S11887" s="3">
        <f>Table1[[#This Row],[Generation (TWh)]]*10^9*VLOOKUP(Table1[[#This Row],[Turbine/Engine Technology]],Technology_HR!$A$2:$B$11,2,FALSE)*10^-6</f>
        <v>3809680.1999999997</v>
      </c>
      <c r="T11887" s="5">
        <f>Table1[[#This Row],[Fuel Consumption (mmBtu)]]*Table1[[#This Row],[Emission Factor (kg CO2/ mmBtu)]]*10^3</f>
        <v>202141631412</v>
      </c>
      <c r="U11887" s="3">
        <f>Table1[[#This Row],[Emissions (g CO2)]]/(Table1[[#This Row],[Generation (TWh)]]*10^9)</f>
        <v>584.19060000000002</v>
      </c>
    </row>
    <row r="11888" spans="1:21" x14ac:dyDescent="0.35">
      <c r="A11888" t="s">
        <v>2835</v>
      </c>
      <c r="B11888" t="s">
        <v>3239</v>
      </c>
      <c r="C11888" t="str">
        <f>SUBSTITUTE(Table1[[#This Row],[Fuel]],", ",",")</f>
        <v>fossil gas: natural gas</v>
      </c>
      <c r="D11888" t="s">
        <v>3239</v>
      </c>
      <c r="H11888" t="s">
        <v>3436</v>
      </c>
      <c r="I11888">
        <v>100</v>
      </c>
      <c r="J11888" t="s">
        <v>3446</v>
      </c>
      <c r="K11888">
        <v>2012</v>
      </c>
      <c r="L11888" t="s">
        <v>29</v>
      </c>
      <c r="M11888" t="s">
        <v>29</v>
      </c>
      <c r="N11888">
        <v>38.320833</v>
      </c>
      <c r="O11888">
        <v>-104.5264</v>
      </c>
      <c r="P11888" t="s">
        <v>3613</v>
      </c>
      <c r="Q11888" s="3">
        <f>Table1[[#This Row],[Capacity (MW)]]*0.395*8760*10^-6</f>
        <v>0.34601999999999999</v>
      </c>
      <c r="R11888" s="3" cm="1">
        <f t="array" ref="R11888">AVERAGE(VLOOKUP(_xlfn.TEXTSPLIT(Table1[[#This Row],[Fuel (no space after comma)]], ","), FuelList_Final_EF!$A$2:$B$65, 2, FALSE))</f>
        <v>53.06</v>
      </c>
      <c r="S11888" s="3">
        <f>Table1[[#This Row],[Generation (TWh)]]*10^9*VLOOKUP(Table1[[#This Row],[Turbine/Engine Technology]],Technology_HR!$A$2:$B$11,2,FALSE)*10^-6</f>
        <v>3809680.1999999997</v>
      </c>
      <c r="T11888" s="5">
        <f>Table1[[#This Row],[Fuel Consumption (mmBtu)]]*Table1[[#This Row],[Emission Factor (kg CO2/ mmBtu)]]*10^3</f>
        <v>202141631412</v>
      </c>
      <c r="U11888" s="3">
        <f>Table1[[#This Row],[Emissions (g CO2)]]/(Table1[[#This Row],[Generation (TWh)]]*10^9)</f>
        <v>584.19060000000002</v>
      </c>
    </row>
    <row r="11889" spans="1:21" x14ac:dyDescent="0.35">
      <c r="A11889" t="s">
        <v>2979</v>
      </c>
      <c r="B11889" t="s">
        <v>3239</v>
      </c>
      <c r="C11889" t="str">
        <f>SUBSTITUTE(Table1[[#This Row],[Fuel]],", ",",")</f>
        <v>fossil gas: natural gas</v>
      </c>
      <c r="D11889" t="s">
        <v>3239</v>
      </c>
      <c r="H11889" t="s">
        <v>3438</v>
      </c>
      <c r="I11889">
        <v>100</v>
      </c>
      <c r="J11889" t="s">
        <v>3446</v>
      </c>
      <c r="K11889">
        <v>2012</v>
      </c>
      <c r="L11889" t="s">
        <v>29</v>
      </c>
      <c r="M11889" t="s">
        <v>29</v>
      </c>
      <c r="N11889">
        <v>38.320833</v>
      </c>
      <c r="O11889">
        <v>-104.5264</v>
      </c>
      <c r="P11889" t="s">
        <v>3613</v>
      </c>
      <c r="Q11889" s="3">
        <f>Table1[[#This Row],[Capacity (MW)]]*0.395*8760*10^-6</f>
        <v>0.34601999999999999</v>
      </c>
      <c r="R11889" s="3" cm="1">
        <f t="array" ref="R11889">AVERAGE(VLOOKUP(_xlfn.TEXTSPLIT(Table1[[#This Row],[Fuel (no space after comma)]], ","), FuelList_Final_EF!$A$2:$B$65, 2, FALSE))</f>
        <v>53.06</v>
      </c>
      <c r="S11889" s="3">
        <f>Table1[[#This Row],[Generation (TWh)]]*10^9*VLOOKUP(Table1[[#This Row],[Turbine/Engine Technology]],Technology_HR!$A$2:$B$11,2,FALSE)*10^-6</f>
        <v>2612104.98</v>
      </c>
      <c r="T11889" s="5">
        <f>Table1[[#This Row],[Fuel Consumption (mmBtu)]]*Table1[[#This Row],[Emission Factor (kg CO2/ mmBtu)]]*10^3</f>
        <v>138598290238.80002</v>
      </c>
      <c r="U11889" s="3">
        <f>Table1[[#This Row],[Emissions (g CO2)]]/(Table1[[#This Row],[Generation (TWh)]]*10^9)</f>
        <v>400.54994000000005</v>
      </c>
    </row>
    <row r="11890" spans="1:21" x14ac:dyDescent="0.35">
      <c r="A11890" t="s">
        <v>2979</v>
      </c>
      <c r="B11890" t="s">
        <v>3239</v>
      </c>
      <c r="C11890" t="str">
        <f>SUBSTITUTE(Table1[[#This Row],[Fuel]],", ",",")</f>
        <v>fossil gas: natural gas</v>
      </c>
      <c r="D11890" t="s">
        <v>3239</v>
      </c>
      <c r="H11890" t="s">
        <v>3438</v>
      </c>
      <c r="I11890">
        <v>100</v>
      </c>
      <c r="J11890" t="s">
        <v>3446</v>
      </c>
      <c r="K11890">
        <v>2012</v>
      </c>
      <c r="L11890" t="s">
        <v>29</v>
      </c>
      <c r="M11890" t="s">
        <v>29</v>
      </c>
      <c r="N11890">
        <v>38.320833</v>
      </c>
      <c r="O11890">
        <v>-104.5264</v>
      </c>
      <c r="P11890" t="s">
        <v>3613</v>
      </c>
      <c r="Q11890" s="3">
        <f>Table1[[#This Row],[Capacity (MW)]]*0.395*8760*10^-6</f>
        <v>0.34601999999999999</v>
      </c>
      <c r="R11890" s="3" cm="1">
        <f t="array" ref="R11890">AVERAGE(VLOOKUP(_xlfn.TEXTSPLIT(Table1[[#This Row],[Fuel (no space after comma)]], ","), FuelList_Final_EF!$A$2:$B$65, 2, FALSE))</f>
        <v>53.06</v>
      </c>
      <c r="S11890" s="3">
        <f>Table1[[#This Row],[Generation (TWh)]]*10^9*VLOOKUP(Table1[[#This Row],[Turbine/Engine Technology]],Technology_HR!$A$2:$B$11,2,FALSE)*10^-6</f>
        <v>2612104.98</v>
      </c>
      <c r="T11890" s="5">
        <f>Table1[[#This Row],[Fuel Consumption (mmBtu)]]*Table1[[#This Row],[Emission Factor (kg CO2/ mmBtu)]]*10^3</f>
        <v>138598290238.80002</v>
      </c>
      <c r="U11890" s="3">
        <f>Table1[[#This Row],[Emissions (g CO2)]]/(Table1[[#This Row],[Generation (TWh)]]*10^9)</f>
        <v>400.54994000000005</v>
      </c>
    </row>
    <row r="11891" spans="1:21" x14ac:dyDescent="0.35">
      <c r="A11891" t="s">
        <v>2641</v>
      </c>
      <c r="B11891" t="s">
        <v>3239</v>
      </c>
      <c r="C11891" t="str">
        <f>SUBSTITUTE(Table1[[#This Row],[Fuel]],", ",",")</f>
        <v>fossil gas: natural gas</v>
      </c>
      <c r="D11891" t="s">
        <v>3239</v>
      </c>
      <c r="H11891" t="s">
        <v>3436</v>
      </c>
      <c r="I11891">
        <v>91</v>
      </c>
      <c r="J11891" t="s">
        <v>3446</v>
      </c>
      <c r="K11891">
        <v>2003</v>
      </c>
      <c r="L11891" t="s">
        <v>29</v>
      </c>
      <c r="M11891" t="s">
        <v>29</v>
      </c>
      <c r="N11891">
        <v>44.539869000000003</v>
      </c>
      <c r="O11891">
        <v>-88.008224999999996</v>
      </c>
      <c r="P11891" t="s">
        <v>3613</v>
      </c>
      <c r="Q11891" s="3">
        <f>Table1[[#This Row],[Capacity (MW)]]*0.395*8760*10^-6</f>
        <v>0.3148782</v>
      </c>
      <c r="R11891" s="3" cm="1">
        <f t="array" ref="R11891">AVERAGE(VLOOKUP(_xlfn.TEXTSPLIT(Table1[[#This Row],[Fuel (no space after comma)]], ","), FuelList_Final_EF!$A$2:$B$65, 2, FALSE))</f>
        <v>53.06</v>
      </c>
      <c r="S11891" s="3">
        <f>Table1[[#This Row],[Generation (TWh)]]*10^9*VLOOKUP(Table1[[#This Row],[Turbine/Engine Technology]],Technology_HR!$A$2:$B$11,2,FALSE)*10^-6</f>
        <v>3466808.9819999998</v>
      </c>
      <c r="T11891" s="5">
        <f>Table1[[#This Row],[Fuel Consumption (mmBtu)]]*Table1[[#This Row],[Emission Factor (kg CO2/ mmBtu)]]*10^3</f>
        <v>183948884584.91998</v>
      </c>
      <c r="U11891" s="3">
        <f>Table1[[#This Row],[Emissions (g CO2)]]/(Table1[[#This Row],[Generation (TWh)]]*10^9)</f>
        <v>584.1905999999999</v>
      </c>
    </row>
    <row r="11892" spans="1:21" x14ac:dyDescent="0.35">
      <c r="A11892" t="s">
        <v>2980</v>
      </c>
      <c r="B11892" t="s">
        <v>3239</v>
      </c>
      <c r="C11892" t="str">
        <f>SUBSTITUTE(Table1[[#This Row],[Fuel]],", ",",")</f>
        <v>fossil gas: natural gas</v>
      </c>
      <c r="D11892" t="s">
        <v>3239</v>
      </c>
      <c r="H11892" t="s">
        <v>3438</v>
      </c>
      <c r="I11892">
        <v>279</v>
      </c>
      <c r="J11892" t="s">
        <v>3446</v>
      </c>
      <c r="K11892">
        <v>2007</v>
      </c>
      <c r="L11892" t="s">
        <v>29</v>
      </c>
      <c r="M11892" t="s">
        <v>29</v>
      </c>
      <c r="N11892">
        <v>31.8414</v>
      </c>
      <c r="O11892">
        <v>-102.315</v>
      </c>
      <c r="P11892" t="s">
        <v>3613</v>
      </c>
      <c r="Q11892" s="3">
        <f>Table1[[#This Row],[Capacity (MW)]]*0.395*8760*10^-6</f>
        <v>0.96539579999999992</v>
      </c>
      <c r="R11892" s="3" cm="1">
        <f t="array" ref="R11892">AVERAGE(VLOOKUP(_xlfn.TEXTSPLIT(Table1[[#This Row],[Fuel (no space after comma)]], ","), FuelList_Final_EF!$A$2:$B$65, 2, FALSE))</f>
        <v>53.06</v>
      </c>
      <c r="S11892" s="3">
        <f>Table1[[#This Row],[Generation (TWh)]]*10^9*VLOOKUP(Table1[[#This Row],[Turbine/Engine Technology]],Technology_HR!$A$2:$B$11,2,FALSE)*10^-6</f>
        <v>7287772.894199999</v>
      </c>
      <c r="T11892" s="5">
        <f>Table1[[#This Row],[Fuel Consumption (mmBtu)]]*Table1[[#This Row],[Emission Factor (kg CO2/ mmBtu)]]*10^3</f>
        <v>386689229766.25195</v>
      </c>
      <c r="U11892" s="3">
        <f>Table1[[#This Row],[Emissions (g CO2)]]/(Table1[[#This Row],[Generation (TWh)]]*10^9)</f>
        <v>400.54993999999999</v>
      </c>
    </row>
    <row r="11893" spans="1:21" x14ac:dyDescent="0.35">
      <c r="A11893" t="s">
        <v>2980</v>
      </c>
      <c r="B11893" t="s">
        <v>3239</v>
      </c>
      <c r="C11893" t="str">
        <f>SUBSTITUTE(Table1[[#This Row],[Fuel]],", ",",")</f>
        <v>fossil gas: natural gas</v>
      </c>
      <c r="D11893" t="s">
        <v>3239</v>
      </c>
      <c r="H11893" t="s">
        <v>3438</v>
      </c>
      <c r="I11893">
        <v>271</v>
      </c>
      <c r="J11893" t="s">
        <v>3446</v>
      </c>
      <c r="K11893">
        <v>2008</v>
      </c>
      <c r="L11893" t="s">
        <v>29</v>
      </c>
      <c r="M11893" t="s">
        <v>29</v>
      </c>
      <c r="N11893">
        <v>31.8414</v>
      </c>
      <c r="O11893">
        <v>-102.315</v>
      </c>
      <c r="P11893" t="s">
        <v>3613</v>
      </c>
      <c r="Q11893" s="3">
        <f>Table1[[#This Row],[Capacity (MW)]]*0.395*8760*10^-6</f>
        <v>0.93771420000000005</v>
      </c>
      <c r="R11893" s="3" cm="1">
        <f t="array" ref="R11893">AVERAGE(VLOOKUP(_xlfn.TEXTSPLIT(Table1[[#This Row],[Fuel (no space after comma)]], ","), FuelList_Final_EF!$A$2:$B$65, 2, FALSE))</f>
        <v>53.06</v>
      </c>
      <c r="S11893" s="3">
        <f>Table1[[#This Row],[Generation (TWh)]]*10^9*VLOOKUP(Table1[[#This Row],[Turbine/Engine Technology]],Technology_HR!$A$2:$B$11,2,FALSE)*10^-6</f>
        <v>7078804.4957999997</v>
      </c>
      <c r="T11893" s="5">
        <f>Table1[[#This Row],[Fuel Consumption (mmBtu)]]*Table1[[#This Row],[Emission Factor (kg CO2/ mmBtu)]]*10^3</f>
        <v>375601366547.14801</v>
      </c>
      <c r="U11893" s="3">
        <f>Table1[[#This Row],[Emissions (g CO2)]]/(Table1[[#This Row],[Generation (TWh)]]*10^9)</f>
        <v>400.54993999999999</v>
      </c>
    </row>
    <row r="11894" spans="1:21" x14ac:dyDescent="0.35">
      <c r="A11894" t="s">
        <v>2434</v>
      </c>
      <c r="B11894" t="s">
        <v>3239</v>
      </c>
      <c r="C11894" t="str">
        <f>SUBSTITUTE(Table1[[#This Row],[Fuel]],", ",",")</f>
        <v>fossil gas: natural gas</v>
      </c>
      <c r="D11894" t="s">
        <v>3239</v>
      </c>
      <c r="H11894" t="s">
        <v>3438</v>
      </c>
      <c r="I11894">
        <v>851</v>
      </c>
      <c r="J11894" t="s">
        <v>3446</v>
      </c>
      <c r="K11894">
        <v>2006</v>
      </c>
      <c r="L11894" t="s">
        <v>29</v>
      </c>
      <c r="M11894" t="s">
        <v>29</v>
      </c>
      <c r="N11894">
        <v>33.379199999999997</v>
      </c>
      <c r="O11894">
        <v>-89.2089</v>
      </c>
      <c r="P11894" t="s">
        <v>3613</v>
      </c>
      <c r="Q11894" s="3">
        <f>Table1[[#This Row],[Capacity (MW)]]*0.395*8760*10^-6</f>
        <v>2.9446302000000002</v>
      </c>
      <c r="R11894" s="3" cm="1">
        <f t="array" ref="R11894">AVERAGE(VLOOKUP(_xlfn.TEXTSPLIT(Table1[[#This Row],[Fuel (no space after comma)]], ","), FuelList_Final_EF!$A$2:$B$65, 2, FALSE))</f>
        <v>53.06</v>
      </c>
      <c r="S11894" s="3">
        <f>Table1[[#This Row],[Generation (TWh)]]*10^9*VLOOKUP(Table1[[#This Row],[Turbine/Engine Technology]],Technology_HR!$A$2:$B$11,2,FALSE)*10^-6</f>
        <v>22229013.379799999</v>
      </c>
      <c r="T11894" s="5">
        <f>Table1[[#This Row],[Fuel Consumption (mmBtu)]]*Table1[[#This Row],[Emission Factor (kg CO2/ mmBtu)]]*10^3</f>
        <v>1179471449932.188</v>
      </c>
      <c r="U11894" s="3">
        <f>Table1[[#This Row],[Emissions (g CO2)]]/(Table1[[#This Row],[Generation (TWh)]]*10^9)</f>
        <v>400.54993999999999</v>
      </c>
    </row>
    <row r="11895" spans="1:21" x14ac:dyDescent="0.35">
      <c r="A11895" t="s">
        <v>2818</v>
      </c>
      <c r="B11895" t="s">
        <v>3275</v>
      </c>
      <c r="C11895" t="str">
        <f>SUBSTITUTE(Table1[[#This Row],[Fuel]],", ",",")</f>
        <v>fossil liquids: fuel oil</v>
      </c>
      <c r="D11895" t="s">
        <v>3275</v>
      </c>
      <c r="H11895" t="s">
        <v>3436</v>
      </c>
      <c r="I11895">
        <v>72.400000000000006</v>
      </c>
      <c r="J11895" t="s">
        <v>3446</v>
      </c>
      <c r="K11895">
        <v>1974</v>
      </c>
      <c r="L11895" t="s">
        <v>29</v>
      </c>
      <c r="M11895" t="s">
        <v>29</v>
      </c>
      <c r="N11895">
        <v>39.150933000000002</v>
      </c>
      <c r="O11895">
        <v>-94.636624999999995</v>
      </c>
      <c r="P11895" t="s">
        <v>3613</v>
      </c>
      <c r="Q11895" s="3">
        <f>Table1[[#This Row],[Capacity (MW)]]*0.395*8760*10^-6</f>
        <v>0.25051847999999999</v>
      </c>
      <c r="R11895" s="3" cm="1">
        <f t="array" ref="R11895">AVERAGE(VLOOKUP(_xlfn.TEXTSPLIT(Table1[[#This Row],[Fuel (no space after comma)]], ","), FuelList_Final_EF!$A$2:$B$65, 2, FALSE))</f>
        <v>78.106682297772565</v>
      </c>
      <c r="S11895" s="3">
        <f>Table1[[#This Row],[Generation (TWh)]]*10^9*VLOOKUP(Table1[[#This Row],[Turbine/Engine Technology]],Technology_HR!$A$2:$B$11,2,FALSE)*10^-6</f>
        <v>2758208.4647999997</v>
      </c>
      <c r="T11895" s="5">
        <f>Table1[[#This Row],[Fuel Consumption (mmBtu)]]*Table1[[#This Row],[Emission Factor (kg CO2/ mmBtu)]]*10^3</f>
        <v>215434512271.16058</v>
      </c>
      <c r="U11895" s="3">
        <f>Table1[[#This Row],[Emissions (g CO2)]]/(Table1[[#This Row],[Generation (TWh)]]*10^9)</f>
        <v>859.95457209847586</v>
      </c>
    </row>
    <row r="11896" spans="1:21" x14ac:dyDescent="0.35">
      <c r="A11896" t="s">
        <v>2818</v>
      </c>
      <c r="B11896" t="s">
        <v>3275</v>
      </c>
      <c r="C11896" t="str">
        <f>SUBSTITUTE(Table1[[#This Row],[Fuel]],", ",",")</f>
        <v>fossil liquids: fuel oil</v>
      </c>
      <c r="D11896" t="s">
        <v>3275</v>
      </c>
      <c r="H11896" t="s">
        <v>3436</v>
      </c>
      <c r="I11896">
        <v>71.2</v>
      </c>
      <c r="J11896" t="s">
        <v>3446</v>
      </c>
      <c r="K11896">
        <v>1977</v>
      </c>
      <c r="L11896" t="s">
        <v>29</v>
      </c>
      <c r="M11896" t="s">
        <v>29</v>
      </c>
      <c r="N11896">
        <v>39.150933000000002</v>
      </c>
      <c r="O11896">
        <v>-94.636624999999995</v>
      </c>
      <c r="P11896" t="s">
        <v>3613</v>
      </c>
      <c r="Q11896" s="3">
        <f>Table1[[#This Row],[Capacity (MW)]]*0.395*8760*10^-6</f>
        <v>0.24636624000000001</v>
      </c>
      <c r="R11896" s="3" cm="1">
        <f t="array" ref="R11896">AVERAGE(VLOOKUP(_xlfn.TEXTSPLIT(Table1[[#This Row],[Fuel (no space after comma)]], ","), FuelList_Final_EF!$A$2:$B$65, 2, FALSE))</f>
        <v>78.106682297772565</v>
      </c>
      <c r="S11896" s="3">
        <f>Table1[[#This Row],[Generation (TWh)]]*10^9*VLOOKUP(Table1[[#This Row],[Turbine/Engine Technology]],Technology_HR!$A$2:$B$11,2,FALSE)*10^-6</f>
        <v>2712492.3023999999</v>
      </c>
      <c r="T11896" s="5">
        <f>Table1[[#This Row],[Fuel Consumption (mmBtu)]]*Table1[[#This Row],[Emission Factor (kg CO2/ mmBtu)]]*10^3</f>
        <v>211863774498.71042</v>
      </c>
      <c r="U11896" s="3">
        <f>Table1[[#This Row],[Emissions (g CO2)]]/(Table1[[#This Row],[Generation (TWh)]]*10^9)</f>
        <v>859.95457209847586</v>
      </c>
    </row>
    <row r="11897" spans="1:21" x14ac:dyDescent="0.35">
      <c r="A11897" t="s">
        <v>2487</v>
      </c>
      <c r="B11897" t="s">
        <v>3239</v>
      </c>
      <c r="C11897" t="str">
        <f>SUBSTITUTE(Table1[[#This Row],[Fuel]],", ",",")</f>
        <v>fossil gas: natural gas</v>
      </c>
      <c r="D11897" t="s">
        <v>3239</v>
      </c>
      <c r="H11897" t="s">
        <v>3440</v>
      </c>
      <c r="I11897">
        <v>592</v>
      </c>
      <c r="J11897" t="s">
        <v>3446</v>
      </c>
      <c r="K11897">
        <v>1970</v>
      </c>
      <c r="L11897" t="s">
        <v>29</v>
      </c>
      <c r="M11897" t="s">
        <v>29</v>
      </c>
      <c r="N11897">
        <v>30.284400000000002</v>
      </c>
      <c r="O11897">
        <v>-93.2911</v>
      </c>
      <c r="P11897" t="s">
        <v>3613</v>
      </c>
      <c r="Q11897" s="3">
        <f>Table1[[#This Row],[Capacity (MW)]]*0.395*8760*10^-6</f>
        <v>2.0484384000000002</v>
      </c>
      <c r="R11897" s="3" cm="1">
        <f t="array" ref="R11897">AVERAGE(VLOOKUP(_xlfn.TEXTSPLIT(Table1[[#This Row],[Fuel (no space after comma)]], ","), FuelList_Final_EF!$A$2:$B$65, 2, FALSE))</f>
        <v>53.06</v>
      </c>
      <c r="S11897" s="3">
        <f>Table1[[#This Row],[Generation (TWh)]]*10^9*VLOOKUP(Table1[[#This Row],[Turbine/Engine Technology]],Technology_HR!$A$2:$B$11,2,FALSE)*10^-6</f>
        <v>21068188.944000002</v>
      </c>
      <c r="T11897" s="5">
        <f>Table1[[#This Row],[Fuel Consumption (mmBtu)]]*Table1[[#This Row],[Emission Factor (kg CO2/ mmBtu)]]*10^3</f>
        <v>1117878105368.6401</v>
      </c>
      <c r="U11897" s="3">
        <f>Table1[[#This Row],[Emissions (g CO2)]]/(Table1[[#This Row],[Generation (TWh)]]*10^9)</f>
        <v>545.72209999999995</v>
      </c>
    </row>
    <row r="11898" spans="1:21" x14ac:dyDescent="0.35">
      <c r="A11898" t="s">
        <v>2809</v>
      </c>
      <c r="B11898" t="s">
        <v>3239</v>
      </c>
      <c r="C11898" t="str">
        <f>SUBSTITUTE(Table1[[#This Row],[Fuel]],", ",",")</f>
        <v>fossil gas: natural gas</v>
      </c>
      <c r="D11898" t="s">
        <v>3239</v>
      </c>
      <c r="H11898" t="s">
        <v>3440</v>
      </c>
      <c r="I11898">
        <v>66</v>
      </c>
      <c r="J11898" t="s">
        <v>3448</v>
      </c>
      <c r="K11898">
        <v>1968</v>
      </c>
      <c r="L11898" t="s">
        <v>29</v>
      </c>
      <c r="M11898" t="s">
        <v>29</v>
      </c>
      <c r="N11898">
        <v>32.658099999999997</v>
      </c>
      <c r="O11898">
        <v>-98.310299999999998</v>
      </c>
      <c r="P11898" t="s">
        <v>3613</v>
      </c>
      <c r="Q11898" s="3">
        <f>Table1[[#This Row],[Capacity (MW)]]*0.395*8760*10^-6</f>
        <v>0.2283732</v>
      </c>
      <c r="R11898" s="3" cm="1">
        <f t="array" ref="R11898">AVERAGE(VLOOKUP(_xlfn.TEXTSPLIT(Table1[[#This Row],[Fuel (no space after comma)]], ","), FuelList_Final_EF!$A$2:$B$65, 2, FALSE))</f>
        <v>53.06</v>
      </c>
      <c r="S11898" s="3">
        <f>Table1[[#This Row],[Generation (TWh)]]*10^9*VLOOKUP(Table1[[#This Row],[Turbine/Engine Technology]],Technology_HR!$A$2:$B$11,2,FALSE)*10^-6</f>
        <v>2348818.3619999997</v>
      </c>
      <c r="T11898" s="5">
        <f>Table1[[#This Row],[Fuel Consumption (mmBtu)]]*Table1[[#This Row],[Emission Factor (kg CO2/ mmBtu)]]*10^3</f>
        <v>124628302287.72</v>
      </c>
      <c r="U11898" s="3">
        <f>Table1[[#This Row],[Emissions (g CO2)]]/(Table1[[#This Row],[Generation (TWh)]]*10^9)</f>
        <v>545.72209999999995</v>
      </c>
    </row>
    <row r="11899" spans="1:21" x14ac:dyDescent="0.35">
      <c r="A11899" t="s">
        <v>2809</v>
      </c>
      <c r="B11899" t="s">
        <v>3243</v>
      </c>
      <c r="C11899" t="str">
        <f>SUBSTITUTE(Table1[[#This Row],[Fuel]],", ",",")</f>
        <v>fossil gas: natural gas,fossil liquids: fuel oil</v>
      </c>
      <c r="D11899" t="s">
        <v>3239</v>
      </c>
      <c r="E11899" t="s">
        <v>3275</v>
      </c>
      <c r="H11899" t="s">
        <v>3440</v>
      </c>
      <c r="I11899">
        <v>100</v>
      </c>
      <c r="J11899" t="s">
        <v>3446</v>
      </c>
      <c r="K11899">
        <v>1972</v>
      </c>
      <c r="L11899" t="s">
        <v>29</v>
      </c>
      <c r="M11899" t="s">
        <v>29</v>
      </c>
      <c r="N11899">
        <v>32.658099999999997</v>
      </c>
      <c r="O11899">
        <v>-98.310299999999998</v>
      </c>
      <c r="P11899" t="s">
        <v>3613</v>
      </c>
      <c r="Q11899" s="3">
        <f>Table1[[#This Row],[Capacity (MW)]]*0.395*8760*10^-6</f>
        <v>0.34601999999999999</v>
      </c>
      <c r="R11899" s="3" cm="1">
        <f t="array" ref="R11899">AVERAGE(VLOOKUP(_xlfn.TEXTSPLIT(Table1[[#This Row],[Fuel (no space after comma)]], ","), FuelList_Final_EF!$A$2:$B$65, 2, FALSE))</f>
        <v>65.583341148886291</v>
      </c>
      <c r="S11899" s="3">
        <f>Table1[[#This Row],[Generation (TWh)]]*10^9*VLOOKUP(Table1[[#This Row],[Turbine/Engine Technology]],Technology_HR!$A$2:$B$11,2,FALSE)*10^-6</f>
        <v>3558815.6999999997</v>
      </c>
      <c r="T11899" s="5">
        <f>Table1[[#This Row],[Fuel Consumption (mmBtu)]]*Table1[[#This Row],[Emission Factor (kg CO2/ mmBtu)]]*10^3</f>
        <v>233399024139.11255</v>
      </c>
      <c r="U11899" s="3">
        <f>Table1[[#This Row],[Emissions (g CO2)]]/(Table1[[#This Row],[Generation (TWh)]]*10^9)</f>
        <v>674.52466371629544</v>
      </c>
    </row>
    <row r="11900" spans="1:21" x14ac:dyDescent="0.35">
      <c r="A11900" t="s">
        <v>2809</v>
      </c>
      <c r="B11900" t="s">
        <v>3243</v>
      </c>
      <c r="C11900" t="str">
        <f>SUBSTITUTE(Table1[[#This Row],[Fuel]],", ",",")</f>
        <v>fossil gas: natural gas,fossil liquids: fuel oil</v>
      </c>
      <c r="D11900" t="s">
        <v>3239</v>
      </c>
      <c r="E11900" t="s">
        <v>3275</v>
      </c>
      <c r="H11900" t="s">
        <v>3440</v>
      </c>
      <c r="I11900">
        <v>200</v>
      </c>
      <c r="J11900" t="s">
        <v>3446</v>
      </c>
      <c r="K11900">
        <v>1975</v>
      </c>
      <c r="L11900" t="s">
        <v>29</v>
      </c>
      <c r="M11900" t="s">
        <v>29</v>
      </c>
      <c r="N11900">
        <v>32.658099999999997</v>
      </c>
      <c r="O11900">
        <v>-98.310299999999998</v>
      </c>
      <c r="P11900" t="s">
        <v>3613</v>
      </c>
      <c r="Q11900" s="3">
        <f>Table1[[#This Row],[Capacity (MW)]]*0.395*8760*10^-6</f>
        <v>0.69203999999999999</v>
      </c>
      <c r="R11900" s="3" cm="1">
        <f t="array" ref="R11900">AVERAGE(VLOOKUP(_xlfn.TEXTSPLIT(Table1[[#This Row],[Fuel (no space after comma)]], ","), FuelList_Final_EF!$A$2:$B$65, 2, FALSE))</f>
        <v>65.583341148886291</v>
      </c>
      <c r="S11900" s="3">
        <f>Table1[[#This Row],[Generation (TWh)]]*10^9*VLOOKUP(Table1[[#This Row],[Turbine/Engine Technology]],Technology_HR!$A$2:$B$11,2,FALSE)*10^-6</f>
        <v>7117631.3999999994</v>
      </c>
      <c r="T11900" s="5">
        <f>Table1[[#This Row],[Fuel Consumption (mmBtu)]]*Table1[[#This Row],[Emission Factor (kg CO2/ mmBtu)]]*10^3</f>
        <v>466798048278.2251</v>
      </c>
      <c r="U11900" s="3">
        <f>Table1[[#This Row],[Emissions (g CO2)]]/(Table1[[#This Row],[Generation (TWh)]]*10^9)</f>
        <v>674.52466371629544</v>
      </c>
    </row>
    <row r="11901" spans="1:21" x14ac:dyDescent="0.35">
      <c r="A11901" t="s">
        <v>2809</v>
      </c>
      <c r="B11901" t="s">
        <v>3243</v>
      </c>
      <c r="C11901" t="str">
        <f>SUBSTITUTE(Table1[[#This Row],[Fuel]],", ",",")</f>
        <v>fossil gas: natural gas,fossil liquids: fuel oil</v>
      </c>
      <c r="D11901" t="s">
        <v>3239</v>
      </c>
      <c r="E11901" t="s">
        <v>3275</v>
      </c>
      <c r="H11901" t="s">
        <v>3436</v>
      </c>
      <c r="I11901">
        <v>119</v>
      </c>
      <c r="J11901" t="s">
        <v>3446</v>
      </c>
      <c r="K11901">
        <v>1994</v>
      </c>
      <c r="L11901" t="s">
        <v>29</v>
      </c>
      <c r="M11901" t="s">
        <v>29</v>
      </c>
      <c r="N11901">
        <v>32.658099999999997</v>
      </c>
      <c r="O11901">
        <v>-98.310299999999998</v>
      </c>
      <c r="P11901" t="s">
        <v>3613</v>
      </c>
      <c r="Q11901" s="3">
        <f>Table1[[#This Row],[Capacity (MW)]]*0.395*8760*10^-6</f>
        <v>0.41176380000000001</v>
      </c>
      <c r="R11901" s="3" cm="1">
        <f t="array" ref="R11901">AVERAGE(VLOOKUP(_xlfn.TEXTSPLIT(Table1[[#This Row],[Fuel (no space after comma)]], ","), FuelList_Final_EF!$A$2:$B$65, 2, FALSE))</f>
        <v>65.583341148886291</v>
      </c>
      <c r="S11901" s="3">
        <f>Table1[[#This Row],[Generation (TWh)]]*10^9*VLOOKUP(Table1[[#This Row],[Turbine/Engine Technology]],Technology_HR!$A$2:$B$11,2,FALSE)*10^-6</f>
        <v>4533519.4380000001</v>
      </c>
      <c r="T11901" s="5">
        <f>Table1[[#This Row],[Fuel Consumption (mmBtu)]]*Table1[[#This Row],[Emission Factor (kg CO2/ mmBtu)]]*10^3</f>
        <v>297323351907.4613</v>
      </c>
      <c r="U11901" s="3">
        <f>Table1[[#This Row],[Emissions (g CO2)]]/(Table1[[#This Row],[Generation (TWh)]]*10^9)</f>
        <v>722.07258604923823</v>
      </c>
    </row>
    <row r="11902" spans="1:21" x14ac:dyDescent="0.35">
      <c r="A11902" t="s">
        <v>2809</v>
      </c>
      <c r="B11902" t="s">
        <v>3243</v>
      </c>
      <c r="C11902" t="str">
        <f>SUBSTITUTE(Table1[[#This Row],[Fuel]],", ",",")</f>
        <v>fossil gas: natural gas,fossil liquids: fuel oil</v>
      </c>
      <c r="D11902" t="s">
        <v>3239</v>
      </c>
      <c r="E11902" t="s">
        <v>3275</v>
      </c>
      <c r="H11902" t="s">
        <v>3436</v>
      </c>
      <c r="I11902">
        <v>119</v>
      </c>
      <c r="J11902" t="s">
        <v>3446</v>
      </c>
      <c r="K11902">
        <v>1994</v>
      </c>
      <c r="L11902" t="s">
        <v>29</v>
      </c>
      <c r="M11902" t="s">
        <v>29</v>
      </c>
      <c r="N11902">
        <v>32.658099999999997</v>
      </c>
      <c r="O11902">
        <v>-98.310299999999998</v>
      </c>
      <c r="P11902" t="s">
        <v>3613</v>
      </c>
      <c r="Q11902" s="3">
        <f>Table1[[#This Row],[Capacity (MW)]]*0.395*8760*10^-6</f>
        <v>0.41176380000000001</v>
      </c>
      <c r="R11902" s="3" cm="1">
        <f t="array" ref="R11902">AVERAGE(VLOOKUP(_xlfn.TEXTSPLIT(Table1[[#This Row],[Fuel (no space after comma)]], ","), FuelList_Final_EF!$A$2:$B$65, 2, FALSE))</f>
        <v>65.583341148886291</v>
      </c>
      <c r="S11902" s="3">
        <f>Table1[[#This Row],[Generation (TWh)]]*10^9*VLOOKUP(Table1[[#This Row],[Turbine/Engine Technology]],Technology_HR!$A$2:$B$11,2,FALSE)*10^-6</f>
        <v>4533519.4380000001</v>
      </c>
      <c r="T11902" s="5">
        <f>Table1[[#This Row],[Fuel Consumption (mmBtu)]]*Table1[[#This Row],[Emission Factor (kg CO2/ mmBtu)]]*10^3</f>
        <v>297323351907.4613</v>
      </c>
      <c r="U11902" s="3">
        <f>Table1[[#This Row],[Emissions (g CO2)]]/(Table1[[#This Row],[Generation (TWh)]]*10^9)</f>
        <v>722.07258604923823</v>
      </c>
    </row>
    <row r="11903" spans="1:21" x14ac:dyDescent="0.35">
      <c r="A11903" t="s">
        <v>2468</v>
      </c>
      <c r="B11903" t="s">
        <v>3239</v>
      </c>
      <c r="C11903" t="str">
        <f>SUBSTITUTE(Table1[[#This Row],[Fuel]],", ",",")</f>
        <v>fossil gas: natural gas</v>
      </c>
      <c r="D11903" t="s">
        <v>3239</v>
      </c>
      <c r="H11903" t="s">
        <v>3436</v>
      </c>
      <c r="I11903">
        <v>114</v>
      </c>
      <c r="J11903" t="s">
        <v>3446</v>
      </c>
      <c r="K11903">
        <v>2002</v>
      </c>
      <c r="L11903" t="s">
        <v>29</v>
      </c>
      <c r="M11903" t="s">
        <v>29</v>
      </c>
      <c r="N11903">
        <v>38.699599999999997</v>
      </c>
      <c r="O11903">
        <v>-88.539199999999994</v>
      </c>
      <c r="P11903" t="s">
        <v>3613</v>
      </c>
      <c r="Q11903" s="3">
        <f>Table1[[#This Row],[Capacity (MW)]]*0.395*8760*10^-6</f>
        <v>0.39446279999999995</v>
      </c>
      <c r="R11903" s="3" cm="1">
        <f t="array" ref="R11903">AVERAGE(VLOOKUP(_xlfn.TEXTSPLIT(Table1[[#This Row],[Fuel (no space after comma)]], ","), FuelList_Final_EF!$A$2:$B$65, 2, FALSE))</f>
        <v>53.06</v>
      </c>
      <c r="S11903" s="3">
        <f>Table1[[#This Row],[Generation (TWh)]]*10^9*VLOOKUP(Table1[[#This Row],[Turbine/Engine Technology]],Technology_HR!$A$2:$B$11,2,FALSE)*10^-6</f>
        <v>4343035.4279999994</v>
      </c>
      <c r="T11903" s="5">
        <f>Table1[[#This Row],[Fuel Consumption (mmBtu)]]*Table1[[#This Row],[Emission Factor (kg CO2/ mmBtu)]]*10^3</f>
        <v>230441459809.67999</v>
      </c>
      <c r="U11903" s="3">
        <f>Table1[[#This Row],[Emissions (g CO2)]]/(Table1[[#This Row],[Generation (TWh)]]*10^9)</f>
        <v>584.19060000000002</v>
      </c>
    </row>
    <row r="11904" spans="1:21" x14ac:dyDescent="0.35">
      <c r="A11904" t="s">
        <v>2468</v>
      </c>
      <c r="B11904" t="s">
        <v>3239</v>
      </c>
      <c r="C11904" t="str">
        <f>SUBSTITUTE(Table1[[#This Row],[Fuel]],", ",",")</f>
        <v>fossil gas: natural gas</v>
      </c>
      <c r="D11904" t="s">
        <v>3239</v>
      </c>
      <c r="H11904" t="s">
        <v>3436</v>
      </c>
      <c r="I11904">
        <v>114</v>
      </c>
      <c r="J11904" t="s">
        <v>3446</v>
      </c>
      <c r="K11904">
        <v>2002</v>
      </c>
      <c r="L11904" t="s">
        <v>29</v>
      </c>
      <c r="M11904" t="s">
        <v>29</v>
      </c>
      <c r="N11904">
        <v>38.699599999999997</v>
      </c>
      <c r="O11904">
        <v>-88.539199999999994</v>
      </c>
      <c r="P11904" t="s">
        <v>3613</v>
      </c>
      <c r="Q11904" s="3">
        <f>Table1[[#This Row],[Capacity (MW)]]*0.395*8760*10^-6</f>
        <v>0.39446279999999995</v>
      </c>
      <c r="R11904" s="3" cm="1">
        <f t="array" ref="R11904">AVERAGE(VLOOKUP(_xlfn.TEXTSPLIT(Table1[[#This Row],[Fuel (no space after comma)]], ","), FuelList_Final_EF!$A$2:$B$65, 2, FALSE))</f>
        <v>53.06</v>
      </c>
      <c r="S11904" s="3">
        <f>Table1[[#This Row],[Generation (TWh)]]*10^9*VLOOKUP(Table1[[#This Row],[Turbine/Engine Technology]],Technology_HR!$A$2:$B$11,2,FALSE)*10^-6</f>
        <v>4343035.4279999994</v>
      </c>
      <c r="T11904" s="5">
        <f>Table1[[#This Row],[Fuel Consumption (mmBtu)]]*Table1[[#This Row],[Emission Factor (kg CO2/ mmBtu)]]*10^3</f>
        <v>230441459809.67999</v>
      </c>
      <c r="U11904" s="3">
        <f>Table1[[#This Row],[Emissions (g CO2)]]/(Table1[[#This Row],[Generation (TWh)]]*10^9)</f>
        <v>584.19060000000002</v>
      </c>
    </row>
    <row r="11905" spans="1:21" x14ac:dyDescent="0.35">
      <c r="A11905" t="s">
        <v>2468</v>
      </c>
      <c r="B11905" t="s">
        <v>3239</v>
      </c>
      <c r="C11905" t="str">
        <f>SUBSTITUTE(Table1[[#This Row],[Fuel]],", ",",")</f>
        <v>fossil gas: natural gas</v>
      </c>
      <c r="D11905" t="s">
        <v>3239</v>
      </c>
      <c r="H11905" t="s">
        <v>3436</v>
      </c>
      <c r="I11905">
        <v>114</v>
      </c>
      <c r="J11905" t="s">
        <v>3446</v>
      </c>
      <c r="K11905">
        <v>2002</v>
      </c>
      <c r="L11905" t="s">
        <v>29</v>
      </c>
      <c r="M11905" t="s">
        <v>29</v>
      </c>
      <c r="N11905">
        <v>38.699599999999997</v>
      </c>
      <c r="O11905">
        <v>-88.539199999999994</v>
      </c>
      <c r="P11905" t="s">
        <v>3613</v>
      </c>
      <c r="Q11905" s="3">
        <f>Table1[[#This Row],[Capacity (MW)]]*0.395*8760*10^-6</f>
        <v>0.39446279999999995</v>
      </c>
      <c r="R11905" s="3" cm="1">
        <f t="array" ref="R11905">AVERAGE(VLOOKUP(_xlfn.TEXTSPLIT(Table1[[#This Row],[Fuel (no space after comma)]], ","), FuelList_Final_EF!$A$2:$B$65, 2, FALSE))</f>
        <v>53.06</v>
      </c>
      <c r="S11905" s="3">
        <f>Table1[[#This Row],[Generation (TWh)]]*10^9*VLOOKUP(Table1[[#This Row],[Turbine/Engine Technology]],Technology_HR!$A$2:$B$11,2,FALSE)*10^-6</f>
        <v>4343035.4279999994</v>
      </c>
      <c r="T11905" s="5">
        <f>Table1[[#This Row],[Fuel Consumption (mmBtu)]]*Table1[[#This Row],[Emission Factor (kg CO2/ mmBtu)]]*10^3</f>
        <v>230441459809.67999</v>
      </c>
      <c r="U11905" s="3">
        <f>Table1[[#This Row],[Emissions (g CO2)]]/(Table1[[#This Row],[Generation (TWh)]]*10^9)</f>
        <v>584.19060000000002</v>
      </c>
    </row>
    <row r="11906" spans="1:21" x14ac:dyDescent="0.35">
      <c r="A11906" t="s">
        <v>2468</v>
      </c>
      <c r="B11906" t="s">
        <v>3239</v>
      </c>
      <c r="C11906" t="str">
        <f>SUBSTITUTE(Table1[[#This Row],[Fuel]],", ",",")</f>
        <v>fossil gas: natural gas</v>
      </c>
      <c r="D11906" t="s">
        <v>3239</v>
      </c>
      <c r="H11906" t="s">
        <v>3436</v>
      </c>
      <c r="I11906">
        <v>114</v>
      </c>
      <c r="J11906" t="s">
        <v>3446</v>
      </c>
      <c r="K11906">
        <v>2002</v>
      </c>
      <c r="L11906" t="s">
        <v>29</v>
      </c>
      <c r="M11906" t="s">
        <v>29</v>
      </c>
      <c r="N11906">
        <v>38.699599999999997</v>
      </c>
      <c r="O11906">
        <v>-88.539199999999994</v>
      </c>
      <c r="P11906" t="s">
        <v>3613</v>
      </c>
      <c r="Q11906" s="3">
        <f>Table1[[#This Row],[Capacity (MW)]]*0.395*8760*10^-6</f>
        <v>0.39446279999999995</v>
      </c>
      <c r="R11906" s="3" cm="1">
        <f t="array" ref="R11906">AVERAGE(VLOOKUP(_xlfn.TEXTSPLIT(Table1[[#This Row],[Fuel (no space after comma)]], ","), FuelList_Final_EF!$A$2:$B$65, 2, FALSE))</f>
        <v>53.06</v>
      </c>
      <c r="S11906" s="3">
        <f>Table1[[#This Row],[Generation (TWh)]]*10^9*VLOOKUP(Table1[[#This Row],[Turbine/Engine Technology]],Technology_HR!$A$2:$B$11,2,FALSE)*10^-6</f>
        <v>4343035.4279999994</v>
      </c>
      <c r="T11906" s="5">
        <f>Table1[[#This Row],[Fuel Consumption (mmBtu)]]*Table1[[#This Row],[Emission Factor (kg CO2/ mmBtu)]]*10^3</f>
        <v>230441459809.67999</v>
      </c>
      <c r="U11906" s="3">
        <f>Table1[[#This Row],[Emissions (g CO2)]]/(Table1[[#This Row],[Generation (TWh)]]*10^9)</f>
        <v>584.19060000000002</v>
      </c>
    </row>
    <row r="11907" spans="1:21" x14ac:dyDescent="0.35">
      <c r="A11907" t="s">
        <v>2746</v>
      </c>
      <c r="B11907" t="s">
        <v>3239</v>
      </c>
      <c r="C11907" t="str">
        <f>SUBSTITUTE(Table1[[#This Row],[Fuel]],", ",",")</f>
        <v>fossil gas: natural gas</v>
      </c>
      <c r="D11907" t="s">
        <v>3239</v>
      </c>
      <c r="H11907" t="s">
        <v>3436</v>
      </c>
      <c r="I11907">
        <v>85</v>
      </c>
      <c r="J11907" t="s">
        <v>3446</v>
      </c>
      <c r="K11907">
        <v>1981</v>
      </c>
      <c r="L11907" t="s">
        <v>29</v>
      </c>
      <c r="M11907" t="s">
        <v>29</v>
      </c>
      <c r="N11907">
        <v>38.787579999999998</v>
      </c>
      <c r="O11907">
        <v>-94.277690000000007</v>
      </c>
      <c r="P11907" t="s">
        <v>3613</v>
      </c>
      <c r="Q11907" s="3">
        <f>Table1[[#This Row],[Capacity (MW)]]*0.395*8760*10^-6</f>
        <v>0.29411699999999996</v>
      </c>
      <c r="R11907" s="3" cm="1">
        <f t="array" ref="R11907">AVERAGE(VLOOKUP(_xlfn.TEXTSPLIT(Table1[[#This Row],[Fuel (no space after comma)]], ","), FuelList_Final_EF!$A$2:$B$65, 2, FALSE))</f>
        <v>53.06</v>
      </c>
      <c r="S11907" s="3">
        <f>Table1[[#This Row],[Generation (TWh)]]*10^9*VLOOKUP(Table1[[#This Row],[Turbine/Engine Technology]],Technology_HR!$A$2:$B$11,2,FALSE)*10^-6</f>
        <v>3238228.1699999995</v>
      </c>
      <c r="T11907" s="5">
        <f>Table1[[#This Row],[Fuel Consumption (mmBtu)]]*Table1[[#This Row],[Emission Factor (kg CO2/ mmBtu)]]*10^3</f>
        <v>171820386700.19998</v>
      </c>
      <c r="U11907" s="3">
        <f>Table1[[#This Row],[Emissions (g CO2)]]/(Table1[[#This Row],[Generation (TWh)]]*10^9)</f>
        <v>584.19060000000002</v>
      </c>
    </row>
    <row r="11908" spans="1:21" x14ac:dyDescent="0.35">
      <c r="A11908" t="s">
        <v>2589</v>
      </c>
      <c r="B11908" t="s">
        <v>3239</v>
      </c>
      <c r="C11908" t="str">
        <f>SUBSTITUTE(Table1[[#This Row],[Fuel]],", ",",")</f>
        <v>fossil gas: natural gas</v>
      </c>
      <c r="D11908" t="s">
        <v>3239</v>
      </c>
      <c r="H11908" t="s">
        <v>3438</v>
      </c>
      <c r="I11908">
        <v>840</v>
      </c>
      <c r="J11908" t="s">
        <v>3446</v>
      </c>
      <c r="K11908">
        <v>2014</v>
      </c>
      <c r="L11908" t="s">
        <v>29</v>
      </c>
      <c r="M11908" t="s">
        <v>29</v>
      </c>
      <c r="N11908">
        <v>32.654722</v>
      </c>
      <c r="O11908">
        <v>-88.762219999999999</v>
      </c>
      <c r="P11908" t="s">
        <v>3613</v>
      </c>
      <c r="Q11908" s="3">
        <f>Table1[[#This Row],[Capacity (MW)]]*0.395*8760*10^-6</f>
        <v>2.906568</v>
      </c>
      <c r="R11908" s="3" cm="1">
        <f t="array" ref="R11908">AVERAGE(VLOOKUP(_xlfn.TEXTSPLIT(Table1[[#This Row],[Fuel (no space after comma)]], ","), FuelList_Final_EF!$A$2:$B$65, 2, FALSE))</f>
        <v>53.06</v>
      </c>
      <c r="S11908" s="3">
        <f>Table1[[#This Row],[Generation (TWh)]]*10^9*VLOOKUP(Table1[[#This Row],[Turbine/Engine Technology]],Technology_HR!$A$2:$B$11,2,FALSE)*10^-6</f>
        <v>21941681.831999999</v>
      </c>
      <c r="T11908" s="5">
        <f>Table1[[#This Row],[Fuel Consumption (mmBtu)]]*Table1[[#This Row],[Emission Factor (kg CO2/ mmBtu)]]*10^3</f>
        <v>1164225638005.9199</v>
      </c>
      <c r="U11908" s="3">
        <f>Table1[[#This Row],[Emissions (g CO2)]]/(Table1[[#This Row],[Generation (TWh)]]*10^9)</f>
        <v>400.54993999999999</v>
      </c>
    </row>
    <row r="11909" spans="1:21" x14ac:dyDescent="0.35">
      <c r="A11909" t="s">
        <v>2620</v>
      </c>
      <c r="B11909" t="s">
        <v>3239</v>
      </c>
      <c r="C11909" t="str">
        <f>SUBSTITUTE(Table1[[#This Row],[Fuel]],", ",",")</f>
        <v>fossil gas: natural gas</v>
      </c>
      <c r="D11909" t="s">
        <v>3239</v>
      </c>
      <c r="H11909" t="s">
        <v>3436</v>
      </c>
      <c r="I11909">
        <v>83</v>
      </c>
      <c r="J11909" t="s">
        <v>3446</v>
      </c>
      <c r="K11909">
        <v>1994</v>
      </c>
      <c r="L11909" t="s">
        <v>29</v>
      </c>
      <c r="M11909" t="s">
        <v>29</v>
      </c>
      <c r="N11909">
        <v>47.785800000000002</v>
      </c>
      <c r="O11909">
        <v>-116.9203</v>
      </c>
      <c r="P11909" t="s">
        <v>3613</v>
      </c>
      <c r="Q11909" s="3">
        <f>Table1[[#This Row],[Capacity (MW)]]*0.395*8760*10^-6</f>
        <v>0.28719660000000002</v>
      </c>
      <c r="R11909" s="3" cm="1">
        <f t="array" ref="R11909">AVERAGE(VLOOKUP(_xlfn.TEXTSPLIT(Table1[[#This Row],[Fuel (no space after comma)]], ","), FuelList_Final_EF!$A$2:$B$65, 2, FALSE))</f>
        <v>53.06</v>
      </c>
      <c r="S11909" s="3">
        <f>Table1[[#This Row],[Generation (TWh)]]*10^9*VLOOKUP(Table1[[#This Row],[Turbine/Engine Technology]],Technology_HR!$A$2:$B$11,2,FALSE)*10^-6</f>
        <v>3162034.5659999996</v>
      </c>
      <c r="T11909" s="5">
        <f>Table1[[#This Row],[Fuel Consumption (mmBtu)]]*Table1[[#This Row],[Emission Factor (kg CO2/ mmBtu)]]*10^3</f>
        <v>167777554071.95999</v>
      </c>
      <c r="U11909" s="3">
        <f>Table1[[#This Row],[Emissions (g CO2)]]/(Table1[[#This Row],[Generation (TWh)]]*10^9)</f>
        <v>584.19060000000002</v>
      </c>
    </row>
    <row r="11910" spans="1:21" x14ac:dyDescent="0.35">
      <c r="A11910" t="s">
        <v>2620</v>
      </c>
      <c r="B11910" t="s">
        <v>3239</v>
      </c>
      <c r="C11910" t="str">
        <f>SUBSTITUTE(Table1[[#This Row],[Fuel]],", ",",")</f>
        <v>fossil gas: natural gas</v>
      </c>
      <c r="D11910" t="s">
        <v>3239</v>
      </c>
      <c r="H11910" t="s">
        <v>3436</v>
      </c>
      <c r="I11910">
        <v>83</v>
      </c>
      <c r="J11910" t="s">
        <v>3446</v>
      </c>
      <c r="K11910">
        <v>1994</v>
      </c>
      <c r="L11910" t="s">
        <v>29</v>
      </c>
      <c r="M11910" t="s">
        <v>29</v>
      </c>
      <c r="N11910">
        <v>47.785800000000002</v>
      </c>
      <c r="O11910">
        <v>-116.9203</v>
      </c>
      <c r="P11910" t="s">
        <v>3613</v>
      </c>
      <c r="Q11910" s="3">
        <f>Table1[[#This Row],[Capacity (MW)]]*0.395*8760*10^-6</f>
        <v>0.28719660000000002</v>
      </c>
      <c r="R11910" s="3" cm="1">
        <f t="array" ref="R11910">AVERAGE(VLOOKUP(_xlfn.TEXTSPLIT(Table1[[#This Row],[Fuel (no space after comma)]], ","), FuelList_Final_EF!$A$2:$B$65, 2, FALSE))</f>
        <v>53.06</v>
      </c>
      <c r="S11910" s="3">
        <f>Table1[[#This Row],[Generation (TWh)]]*10^9*VLOOKUP(Table1[[#This Row],[Turbine/Engine Technology]],Technology_HR!$A$2:$B$11,2,FALSE)*10^-6</f>
        <v>3162034.5659999996</v>
      </c>
      <c r="T11910" s="5">
        <f>Table1[[#This Row],[Fuel Consumption (mmBtu)]]*Table1[[#This Row],[Emission Factor (kg CO2/ mmBtu)]]*10^3</f>
        <v>167777554071.95999</v>
      </c>
      <c r="U11910" s="3">
        <f>Table1[[#This Row],[Emissions (g CO2)]]/(Table1[[#This Row],[Generation (TWh)]]*10^9)</f>
        <v>584.19060000000002</v>
      </c>
    </row>
    <row r="11911" spans="1:21" x14ac:dyDescent="0.35">
      <c r="A11911" t="s">
        <v>2611</v>
      </c>
      <c r="B11911" t="s">
        <v>3239</v>
      </c>
      <c r="C11911" t="str">
        <f>SUBSTITUTE(Table1[[#This Row],[Fuel]],", ",",")</f>
        <v>fossil gas: natural gas</v>
      </c>
      <c r="D11911" t="s">
        <v>3239</v>
      </c>
      <c r="H11911" t="s">
        <v>3438</v>
      </c>
      <c r="I11911">
        <v>302</v>
      </c>
      <c r="J11911" t="s">
        <v>3446</v>
      </c>
      <c r="K11911">
        <v>2001</v>
      </c>
      <c r="L11911" t="s">
        <v>29</v>
      </c>
      <c r="M11911" t="s">
        <v>29</v>
      </c>
      <c r="N11911">
        <v>47.785800000000002</v>
      </c>
      <c r="O11911">
        <v>-116.9203</v>
      </c>
      <c r="P11911" t="s">
        <v>3613</v>
      </c>
      <c r="Q11911" s="3">
        <f>Table1[[#This Row],[Capacity (MW)]]*0.395*8760*10^-6</f>
        <v>1.0449804</v>
      </c>
      <c r="R11911" s="3" cm="1">
        <f t="array" ref="R11911">AVERAGE(VLOOKUP(_xlfn.TEXTSPLIT(Table1[[#This Row],[Fuel (no space after comma)]], ","), FuelList_Final_EF!$A$2:$B$65, 2, FALSE))</f>
        <v>53.06</v>
      </c>
      <c r="S11911" s="3">
        <f>Table1[[#This Row],[Generation (TWh)]]*10^9*VLOOKUP(Table1[[#This Row],[Turbine/Engine Technology]],Technology_HR!$A$2:$B$11,2,FALSE)*10^-6</f>
        <v>7888557.0395999998</v>
      </c>
      <c r="T11911" s="5">
        <f>Table1[[#This Row],[Fuel Consumption (mmBtu)]]*Table1[[#This Row],[Emission Factor (kg CO2/ mmBtu)]]*10^3</f>
        <v>418566836521.17596</v>
      </c>
      <c r="U11911" s="3">
        <f>Table1[[#This Row],[Emissions (g CO2)]]/(Table1[[#This Row],[Generation (TWh)]]*10^9)</f>
        <v>400.54993999999999</v>
      </c>
    </row>
    <row r="11912" spans="1:21" x14ac:dyDescent="0.35">
      <c r="A11912" t="s">
        <v>2981</v>
      </c>
      <c r="B11912" t="s">
        <v>3243</v>
      </c>
      <c r="C11912" t="str">
        <f>SUBSTITUTE(Table1[[#This Row],[Fuel]],", ",",")</f>
        <v>fossil gas: natural gas,fossil liquids: fuel oil</v>
      </c>
      <c r="D11912" t="s">
        <v>3239</v>
      </c>
      <c r="E11912" t="s">
        <v>3275</v>
      </c>
      <c r="H11912" t="s">
        <v>3440</v>
      </c>
      <c r="I11912">
        <v>400</v>
      </c>
      <c r="J11912" t="s">
        <v>3446</v>
      </c>
      <c r="K11912">
        <v>1963</v>
      </c>
      <c r="L11912" t="s">
        <v>29</v>
      </c>
      <c r="M11912" t="s">
        <v>29</v>
      </c>
      <c r="N11912">
        <v>40.759166999999998</v>
      </c>
      <c r="O11912">
        <v>-73.946110000000004</v>
      </c>
      <c r="P11912" t="s">
        <v>3613</v>
      </c>
      <c r="Q11912" s="3">
        <f>Table1[[#This Row],[Capacity (MW)]]*0.395*8760*10^-6</f>
        <v>1.38408</v>
      </c>
      <c r="R11912" s="3" cm="1">
        <f t="array" ref="R11912">AVERAGE(VLOOKUP(_xlfn.TEXTSPLIT(Table1[[#This Row],[Fuel (no space after comma)]], ","), FuelList_Final_EF!$A$2:$B$65, 2, FALSE))</f>
        <v>65.583341148886291</v>
      </c>
      <c r="S11912" s="3">
        <f>Table1[[#This Row],[Generation (TWh)]]*10^9*VLOOKUP(Table1[[#This Row],[Turbine/Engine Technology]],Technology_HR!$A$2:$B$11,2,FALSE)*10^-6</f>
        <v>14235262.799999999</v>
      </c>
      <c r="T11912" s="5">
        <f>Table1[[#This Row],[Fuel Consumption (mmBtu)]]*Table1[[#This Row],[Emission Factor (kg CO2/ mmBtu)]]*10^3</f>
        <v>933596096556.4502</v>
      </c>
      <c r="U11912" s="3">
        <f>Table1[[#This Row],[Emissions (g CO2)]]/(Table1[[#This Row],[Generation (TWh)]]*10^9)</f>
        <v>674.52466371629544</v>
      </c>
    </row>
    <row r="11913" spans="1:21" x14ac:dyDescent="0.35">
      <c r="A11913" t="s">
        <v>2981</v>
      </c>
      <c r="B11913" t="s">
        <v>3243</v>
      </c>
      <c r="C11913" t="str">
        <f>SUBSTITUTE(Table1[[#This Row],[Fuel]],", ",",")</f>
        <v>fossil gas: natural gas,fossil liquids: fuel oil</v>
      </c>
      <c r="D11913" t="s">
        <v>3239</v>
      </c>
      <c r="E11913" t="s">
        <v>3275</v>
      </c>
      <c r="H11913" t="s">
        <v>3440</v>
      </c>
      <c r="I11913">
        <v>400</v>
      </c>
      <c r="J11913" t="s">
        <v>3446</v>
      </c>
      <c r="K11913">
        <v>1963</v>
      </c>
      <c r="L11913" t="s">
        <v>29</v>
      </c>
      <c r="M11913" t="s">
        <v>29</v>
      </c>
      <c r="N11913">
        <v>40.759166999999998</v>
      </c>
      <c r="O11913">
        <v>-73.946110000000004</v>
      </c>
      <c r="P11913" t="s">
        <v>3613</v>
      </c>
      <c r="Q11913" s="3">
        <f>Table1[[#This Row],[Capacity (MW)]]*0.395*8760*10^-6</f>
        <v>1.38408</v>
      </c>
      <c r="R11913" s="3" cm="1">
        <f t="array" ref="R11913">AVERAGE(VLOOKUP(_xlfn.TEXTSPLIT(Table1[[#This Row],[Fuel (no space after comma)]], ","), FuelList_Final_EF!$A$2:$B$65, 2, FALSE))</f>
        <v>65.583341148886291</v>
      </c>
      <c r="S11913" s="3">
        <f>Table1[[#This Row],[Generation (TWh)]]*10^9*VLOOKUP(Table1[[#This Row],[Turbine/Engine Technology]],Technology_HR!$A$2:$B$11,2,FALSE)*10^-6</f>
        <v>14235262.799999999</v>
      </c>
      <c r="T11913" s="5">
        <f>Table1[[#This Row],[Fuel Consumption (mmBtu)]]*Table1[[#This Row],[Emission Factor (kg CO2/ mmBtu)]]*10^3</f>
        <v>933596096556.4502</v>
      </c>
      <c r="U11913" s="3">
        <f>Table1[[#This Row],[Emissions (g CO2)]]/(Table1[[#This Row],[Generation (TWh)]]*10^9)</f>
        <v>674.52466371629544</v>
      </c>
    </row>
    <row r="11914" spans="1:21" x14ac:dyDescent="0.35">
      <c r="A11914" t="s">
        <v>2981</v>
      </c>
      <c r="B11914" t="s">
        <v>3243</v>
      </c>
      <c r="C11914" t="str">
        <f>SUBSTITUTE(Table1[[#This Row],[Fuel]],", ",",")</f>
        <v>fossil gas: natural gas,fossil liquids: fuel oil</v>
      </c>
      <c r="D11914" t="s">
        <v>3239</v>
      </c>
      <c r="E11914" t="s">
        <v>3275</v>
      </c>
      <c r="H11914" t="s">
        <v>3440</v>
      </c>
      <c r="I11914">
        <v>1027</v>
      </c>
      <c r="J11914" t="s">
        <v>3446</v>
      </c>
      <c r="K11914">
        <v>1965</v>
      </c>
      <c r="L11914" t="s">
        <v>29</v>
      </c>
      <c r="M11914" t="s">
        <v>29</v>
      </c>
      <c r="N11914">
        <v>40.759166999999998</v>
      </c>
      <c r="O11914">
        <v>-73.946110000000004</v>
      </c>
      <c r="P11914" t="s">
        <v>3613</v>
      </c>
      <c r="Q11914" s="3">
        <f>Table1[[#This Row],[Capacity (MW)]]*0.395*8760*10^-6</f>
        <v>3.5536254</v>
      </c>
      <c r="R11914" s="3" cm="1">
        <f t="array" ref="R11914">AVERAGE(VLOOKUP(_xlfn.TEXTSPLIT(Table1[[#This Row],[Fuel (no space after comma)]], ","), FuelList_Final_EF!$A$2:$B$65, 2, FALSE))</f>
        <v>65.583341148886291</v>
      </c>
      <c r="S11914" s="3">
        <f>Table1[[#This Row],[Generation (TWh)]]*10^9*VLOOKUP(Table1[[#This Row],[Turbine/Engine Technology]],Technology_HR!$A$2:$B$11,2,FALSE)*10^-6</f>
        <v>36549037.239</v>
      </c>
      <c r="T11914" s="5">
        <f>Table1[[#This Row],[Fuel Consumption (mmBtu)]]*Table1[[#This Row],[Emission Factor (kg CO2/ mmBtu)]]*10^3</f>
        <v>2397007977908.686</v>
      </c>
      <c r="U11914" s="3">
        <f>Table1[[#This Row],[Emissions (g CO2)]]/(Table1[[#This Row],[Generation (TWh)]]*10^9)</f>
        <v>674.52466371629544</v>
      </c>
    </row>
    <row r="11915" spans="1:21" x14ac:dyDescent="0.35">
      <c r="A11915" t="s">
        <v>2981</v>
      </c>
      <c r="B11915" t="s">
        <v>3243</v>
      </c>
      <c r="C11915" t="str">
        <f>SUBSTITUTE(Table1[[#This Row],[Fuel]],", ",",")</f>
        <v>fossil gas: natural gas,fossil liquids: fuel oil</v>
      </c>
      <c r="D11915" t="s">
        <v>3239</v>
      </c>
      <c r="E11915" t="s">
        <v>3275</v>
      </c>
      <c r="H11915" t="s">
        <v>3438</v>
      </c>
      <c r="I11915">
        <v>269</v>
      </c>
      <c r="J11915" t="s">
        <v>3446</v>
      </c>
      <c r="K11915">
        <v>2003</v>
      </c>
      <c r="L11915" t="s">
        <v>29</v>
      </c>
      <c r="M11915" t="s">
        <v>29</v>
      </c>
      <c r="N11915">
        <v>40.759166999999998</v>
      </c>
      <c r="O11915">
        <v>-73.946110000000004</v>
      </c>
      <c r="P11915" t="s">
        <v>3613</v>
      </c>
      <c r="Q11915" s="3">
        <f>Table1[[#This Row],[Capacity (MW)]]*0.395*8760*10^-6</f>
        <v>0.9307938</v>
      </c>
      <c r="R11915" s="3" cm="1">
        <f t="array" ref="R11915">AVERAGE(VLOOKUP(_xlfn.TEXTSPLIT(Table1[[#This Row],[Fuel (no space after comma)]], ","), FuelList_Final_EF!$A$2:$B$65, 2, FALSE))</f>
        <v>65.583341148886291</v>
      </c>
      <c r="S11915" s="3">
        <f>Table1[[#This Row],[Generation (TWh)]]*10^9*VLOOKUP(Table1[[#This Row],[Turbine/Engine Technology]],Technology_HR!$A$2:$B$11,2,FALSE)*10^-6</f>
        <v>7026562.3961999994</v>
      </c>
      <c r="T11915" s="5">
        <f>Table1[[#This Row],[Fuel Consumption (mmBtu)]]*Table1[[#This Row],[Emission Factor (kg CO2/ mmBtu)]]*10^3</f>
        <v>460825438733.92047</v>
      </c>
      <c r="U11915" s="3">
        <f>Table1[[#This Row],[Emissions (g CO2)]]/(Table1[[#This Row],[Generation (TWh)]]*10^9)</f>
        <v>495.08864233294258</v>
      </c>
    </row>
    <row r="11916" spans="1:21" x14ac:dyDescent="0.35">
      <c r="A11916" t="s">
        <v>2982</v>
      </c>
      <c r="B11916" t="s">
        <v>3239</v>
      </c>
      <c r="C11916" t="str">
        <f>SUBSTITUTE(Table1[[#This Row],[Fuel]],", ",",")</f>
        <v>fossil gas: natural gas</v>
      </c>
      <c r="D11916" t="s">
        <v>3239</v>
      </c>
      <c r="H11916" t="s">
        <v>3436</v>
      </c>
      <c r="I11916">
        <v>89</v>
      </c>
      <c r="J11916" t="s">
        <v>3446</v>
      </c>
      <c r="K11916">
        <v>2002</v>
      </c>
      <c r="L11916" t="s">
        <v>29</v>
      </c>
      <c r="M11916" t="s">
        <v>29</v>
      </c>
      <c r="N11916">
        <v>40.860042</v>
      </c>
      <c r="O11916">
        <v>-105.026917</v>
      </c>
      <c r="P11916" t="s">
        <v>3613</v>
      </c>
      <c r="Q11916" s="3">
        <f>Table1[[#This Row],[Capacity (MW)]]*0.395*8760*10^-6</f>
        <v>0.30795779999999995</v>
      </c>
      <c r="R11916" s="3" cm="1">
        <f t="array" ref="R11916">AVERAGE(VLOOKUP(_xlfn.TEXTSPLIT(Table1[[#This Row],[Fuel (no space after comma)]], ","), FuelList_Final_EF!$A$2:$B$65, 2, FALSE))</f>
        <v>53.06</v>
      </c>
      <c r="S11916" s="3">
        <f>Table1[[#This Row],[Generation (TWh)]]*10^9*VLOOKUP(Table1[[#This Row],[Turbine/Engine Technology]],Technology_HR!$A$2:$B$11,2,FALSE)*10^-6</f>
        <v>3390615.3779999996</v>
      </c>
      <c r="T11916" s="5">
        <f>Table1[[#This Row],[Fuel Consumption (mmBtu)]]*Table1[[#This Row],[Emission Factor (kg CO2/ mmBtu)]]*10^3</f>
        <v>179906051956.67996</v>
      </c>
      <c r="U11916" s="3">
        <f>Table1[[#This Row],[Emissions (g CO2)]]/(Table1[[#This Row],[Generation (TWh)]]*10^9)</f>
        <v>584.19060000000002</v>
      </c>
    </row>
    <row r="11917" spans="1:21" x14ac:dyDescent="0.35">
      <c r="A11917" t="s">
        <v>2982</v>
      </c>
      <c r="B11917" t="s">
        <v>3239</v>
      </c>
      <c r="C11917" t="str">
        <f>SUBSTITUTE(Table1[[#This Row],[Fuel]],", ",",")</f>
        <v>fossil gas: natural gas</v>
      </c>
      <c r="D11917" t="s">
        <v>3239</v>
      </c>
      <c r="H11917" t="s">
        <v>3436</v>
      </c>
      <c r="I11917">
        <v>89</v>
      </c>
      <c r="J11917" t="s">
        <v>3446</v>
      </c>
      <c r="K11917">
        <v>2002</v>
      </c>
      <c r="L11917" t="s">
        <v>29</v>
      </c>
      <c r="M11917" t="s">
        <v>29</v>
      </c>
      <c r="N11917">
        <v>40.860042</v>
      </c>
      <c r="O11917">
        <v>-105.026917</v>
      </c>
      <c r="P11917" t="s">
        <v>3613</v>
      </c>
      <c r="Q11917" s="3">
        <f>Table1[[#This Row],[Capacity (MW)]]*0.395*8760*10^-6</f>
        <v>0.30795779999999995</v>
      </c>
      <c r="R11917" s="3" cm="1">
        <f t="array" ref="R11917">AVERAGE(VLOOKUP(_xlfn.TEXTSPLIT(Table1[[#This Row],[Fuel (no space after comma)]], ","), FuelList_Final_EF!$A$2:$B$65, 2, FALSE))</f>
        <v>53.06</v>
      </c>
      <c r="S11917" s="3">
        <f>Table1[[#This Row],[Generation (TWh)]]*10^9*VLOOKUP(Table1[[#This Row],[Turbine/Engine Technology]],Technology_HR!$A$2:$B$11,2,FALSE)*10^-6</f>
        <v>3390615.3779999996</v>
      </c>
      <c r="T11917" s="5">
        <f>Table1[[#This Row],[Fuel Consumption (mmBtu)]]*Table1[[#This Row],[Emission Factor (kg CO2/ mmBtu)]]*10^3</f>
        <v>179906051956.67996</v>
      </c>
      <c r="U11917" s="3">
        <f>Table1[[#This Row],[Emissions (g CO2)]]/(Table1[[#This Row],[Generation (TWh)]]*10^9)</f>
        <v>584.19060000000002</v>
      </c>
    </row>
    <row r="11918" spans="1:21" x14ac:dyDescent="0.35">
      <c r="A11918" t="s">
        <v>2982</v>
      </c>
      <c r="B11918" t="s">
        <v>3239</v>
      </c>
      <c r="C11918" t="str">
        <f>SUBSTITUTE(Table1[[#This Row],[Fuel]],", ",",")</f>
        <v>fossil gas: natural gas</v>
      </c>
      <c r="D11918" t="s">
        <v>3239</v>
      </c>
      <c r="H11918" t="s">
        <v>3436</v>
      </c>
      <c r="I11918">
        <v>89</v>
      </c>
      <c r="J11918" t="s">
        <v>3446</v>
      </c>
      <c r="K11918">
        <v>2002</v>
      </c>
      <c r="L11918" t="s">
        <v>29</v>
      </c>
      <c r="M11918" t="s">
        <v>29</v>
      </c>
      <c r="N11918">
        <v>40.860042</v>
      </c>
      <c r="O11918">
        <v>-105.026917</v>
      </c>
      <c r="P11918" t="s">
        <v>3613</v>
      </c>
      <c r="Q11918" s="3">
        <f>Table1[[#This Row],[Capacity (MW)]]*0.395*8760*10^-6</f>
        <v>0.30795779999999995</v>
      </c>
      <c r="R11918" s="3" cm="1">
        <f t="array" ref="R11918">AVERAGE(VLOOKUP(_xlfn.TEXTSPLIT(Table1[[#This Row],[Fuel (no space after comma)]], ","), FuelList_Final_EF!$A$2:$B$65, 2, FALSE))</f>
        <v>53.06</v>
      </c>
      <c r="S11918" s="3">
        <f>Table1[[#This Row],[Generation (TWh)]]*10^9*VLOOKUP(Table1[[#This Row],[Turbine/Engine Technology]],Technology_HR!$A$2:$B$11,2,FALSE)*10^-6</f>
        <v>3390615.3779999996</v>
      </c>
      <c r="T11918" s="5">
        <f>Table1[[#This Row],[Fuel Consumption (mmBtu)]]*Table1[[#This Row],[Emission Factor (kg CO2/ mmBtu)]]*10^3</f>
        <v>179906051956.67996</v>
      </c>
      <c r="U11918" s="3">
        <f>Table1[[#This Row],[Emissions (g CO2)]]/(Table1[[#This Row],[Generation (TWh)]]*10^9)</f>
        <v>584.19060000000002</v>
      </c>
    </row>
    <row r="11919" spans="1:21" x14ac:dyDescent="0.35">
      <c r="A11919" t="s">
        <v>2982</v>
      </c>
      <c r="B11919" t="s">
        <v>3239</v>
      </c>
      <c r="C11919" t="str">
        <f>SUBSTITUTE(Table1[[#This Row],[Fuel]],", ",",")</f>
        <v>fossil gas: natural gas</v>
      </c>
      <c r="D11919" t="s">
        <v>3239</v>
      </c>
      <c r="H11919" t="s">
        <v>3436</v>
      </c>
      <c r="I11919">
        <v>89</v>
      </c>
      <c r="J11919" t="s">
        <v>3446</v>
      </c>
      <c r="K11919">
        <v>2004</v>
      </c>
      <c r="L11919" t="s">
        <v>29</v>
      </c>
      <c r="M11919" t="s">
        <v>29</v>
      </c>
      <c r="N11919">
        <v>40.860042</v>
      </c>
      <c r="O11919">
        <v>-105.026917</v>
      </c>
      <c r="P11919" t="s">
        <v>3613</v>
      </c>
      <c r="Q11919" s="3">
        <f>Table1[[#This Row],[Capacity (MW)]]*0.395*8760*10^-6</f>
        <v>0.30795779999999995</v>
      </c>
      <c r="R11919" s="3" cm="1">
        <f t="array" ref="R11919">AVERAGE(VLOOKUP(_xlfn.TEXTSPLIT(Table1[[#This Row],[Fuel (no space after comma)]], ","), FuelList_Final_EF!$A$2:$B$65, 2, FALSE))</f>
        <v>53.06</v>
      </c>
      <c r="S11919" s="3">
        <f>Table1[[#This Row],[Generation (TWh)]]*10^9*VLOOKUP(Table1[[#This Row],[Turbine/Engine Technology]],Technology_HR!$A$2:$B$11,2,FALSE)*10^-6</f>
        <v>3390615.3779999996</v>
      </c>
      <c r="T11919" s="5">
        <f>Table1[[#This Row],[Fuel Consumption (mmBtu)]]*Table1[[#This Row],[Emission Factor (kg CO2/ mmBtu)]]*10^3</f>
        <v>179906051956.67996</v>
      </c>
      <c r="U11919" s="3">
        <f>Table1[[#This Row],[Emissions (g CO2)]]/(Table1[[#This Row],[Generation (TWh)]]*10^9)</f>
        <v>584.19060000000002</v>
      </c>
    </row>
    <row r="11920" spans="1:21" x14ac:dyDescent="0.35">
      <c r="A11920" t="s">
        <v>2982</v>
      </c>
      <c r="B11920" t="s">
        <v>3239</v>
      </c>
      <c r="C11920" t="str">
        <f>SUBSTITUTE(Table1[[#This Row],[Fuel]],", ",",")</f>
        <v>fossil gas: natural gas</v>
      </c>
      <c r="D11920" t="s">
        <v>3239</v>
      </c>
      <c r="H11920" t="s">
        <v>3436</v>
      </c>
      <c r="I11920">
        <v>150</v>
      </c>
      <c r="J11920" t="s">
        <v>3446</v>
      </c>
      <c r="K11920">
        <v>2008</v>
      </c>
      <c r="L11920" t="s">
        <v>29</v>
      </c>
      <c r="M11920" t="s">
        <v>29</v>
      </c>
      <c r="N11920">
        <v>40.860042</v>
      </c>
      <c r="O11920">
        <v>-105.026917</v>
      </c>
      <c r="P11920" t="s">
        <v>3613</v>
      </c>
      <c r="Q11920" s="3">
        <f>Table1[[#This Row],[Capacity (MW)]]*0.395*8760*10^-6</f>
        <v>0.51902999999999999</v>
      </c>
      <c r="R11920" s="3" cm="1">
        <f t="array" ref="R11920">AVERAGE(VLOOKUP(_xlfn.TEXTSPLIT(Table1[[#This Row],[Fuel (no space after comma)]], ","), FuelList_Final_EF!$A$2:$B$65, 2, FALSE))</f>
        <v>53.06</v>
      </c>
      <c r="S11920" s="3">
        <f>Table1[[#This Row],[Generation (TWh)]]*10^9*VLOOKUP(Table1[[#This Row],[Turbine/Engine Technology]],Technology_HR!$A$2:$B$11,2,FALSE)*10^-6</f>
        <v>5714520.2999999998</v>
      </c>
      <c r="T11920" s="5">
        <f>Table1[[#This Row],[Fuel Consumption (mmBtu)]]*Table1[[#This Row],[Emission Factor (kg CO2/ mmBtu)]]*10^3</f>
        <v>303212447118</v>
      </c>
      <c r="U11920" s="3">
        <f>Table1[[#This Row],[Emissions (g CO2)]]/(Table1[[#This Row],[Generation (TWh)]]*10^9)</f>
        <v>584.19060000000002</v>
      </c>
    </row>
    <row r="11921" spans="1:21" x14ac:dyDescent="0.35">
      <c r="A11921" t="s">
        <v>2983</v>
      </c>
      <c r="B11921" t="s">
        <v>3239</v>
      </c>
      <c r="C11921" t="str">
        <f>SUBSTITUTE(Table1[[#This Row],[Fuel]],", ",",")</f>
        <v>fossil gas: natural gas</v>
      </c>
      <c r="D11921" t="s">
        <v>3239</v>
      </c>
      <c r="H11921" t="s">
        <v>3440</v>
      </c>
      <c r="I11921">
        <v>75</v>
      </c>
      <c r="J11921" t="s">
        <v>3446</v>
      </c>
      <c r="K11921">
        <v>1967</v>
      </c>
      <c r="L11921" t="s">
        <v>29</v>
      </c>
      <c r="M11921" t="s">
        <v>29</v>
      </c>
      <c r="N11921">
        <v>33.068055000000001</v>
      </c>
      <c r="O11921">
        <v>-96.452479999999994</v>
      </c>
      <c r="P11921" t="s">
        <v>3613</v>
      </c>
      <c r="Q11921" s="3">
        <f>Table1[[#This Row],[Capacity (MW)]]*0.395*8760*10^-6</f>
        <v>0.259515</v>
      </c>
      <c r="R11921" s="3" cm="1">
        <f t="array" ref="R11921">AVERAGE(VLOOKUP(_xlfn.TEXTSPLIT(Table1[[#This Row],[Fuel (no space after comma)]], ","), FuelList_Final_EF!$A$2:$B$65, 2, FALSE))</f>
        <v>53.06</v>
      </c>
      <c r="S11921" s="3">
        <f>Table1[[#This Row],[Generation (TWh)]]*10^9*VLOOKUP(Table1[[#This Row],[Turbine/Engine Technology]],Technology_HR!$A$2:$B$11,2,FALSE)*10^-6</f>
        <v>2669111.7749999999</v>
      </c>
      <c r="T11921" s="5">
        <f>Table1[[#This Row],[Fuel Consumption (mmBtu)]]*Table1[[#This Row],[Emission Factor (kg CO2/ mmBtu)]]*10^3</f>
        <v>141623070781.5</v>
      </c>
      <c r="U11921" s="3">
        <f>Table1[[#This Row],[Emissions (g CO2)]]/(Table1[[#This Row],[Generation (TWh)]]*10^9)</f>
        <v>545.72209999999995</v>
      </c>
    </row>
    <row r="11922" spans="1:21" x14ac:dyDescent="0.35">
      <c r="A11922" t="s">
        <v>2983</v>
      </c>
      <c r="B11922" t="s">
        <v>3239</v>
      </c>
      <c r="C11922" t="str">
        <f>SUBSTITUTE(Table1[[#This Row],[Fuel]],", ",",")</f>
        <v>fossil gas: natural gas</v>
      </c>
      <c r="D11922" t="s">
        <v>3239</v>
      </c>
      <c r="H11922" t="s">
        <v>3440</v>
      </c>
      <c r="I11922">
        <v>113</v>
      </c>
      <c r="J11922" t="s">
        <v>3446</v>
      </c>
      <c r="K11922">
        <v>1971</v>
      </c>
      <c r="L11922" t="s">
        <v>29</v>
      </c>
      <c r="M11922" t="s">
        <v>29</v>
      </c>
      <c r="N11922">
        <v>33.068055000000001</v>
      </c>
      <c r="O11922">
        <v>-96.452479999999994</v>
      </c>
      <c r="P11922" t="s">
        <v>3613</v>
      </c>
      <c r="Q11922" s="3">
        <f>Table1[[#This Row],[Capacity (MW)]]*0.395*8760*10^-6</f>
        <v>0.39100260000000003</v>
      </c>
      <c r="R11922" s="3" cm="1">
        <f t="array" ref="R11922">AVERAGE(VLOOKUP(_xlfn.TEXTSPLIT(Table1[[#This Row],[Fuel (no space after comma)]], ","), FuelList_Final_EF!$A$2:$B$65, 2, FALSE))</f>
        <v>53.06</v>
      </c>
      <c r="S11922" s="3">
        <f>Table1[[#This Row],[Generation (TWh)]]*10^9*VLOOKUP(Table1[[#This Row],[Turbine/Engine Technology]],Technology_HR!$A$2:$B$11,2,FALSE)*10^-6</f>
        <v>4021461.7410000004</v>
      </c>
      <c r="T11922" s="5">
        <f>Table1[[#This Row],[Fuel Consumption (mmBtu)]]*Table1[[#This Row],[Emission Factor (kg CO2/ mmBtu)]]*10^3</f>
        <v>213378759977.46002</v>
      </c>
      <c r="U11922" s="3">
        <f>Table1[[#This Row],[Emissions (g CO2)]]/(Table1[[#This Row],[Generation (TWh)]]*10^9)</f>
        <v>545.72209999999995</v>
      </c>
    </row>
    <row r="11923" spans="1:21" x14ac:dyDescent="0.35">
      <c r="A11923" t="s">
        <v>2983</v>
      </c>
      <c r="B11923" t="s">
        <v>3239</v>
      </c>
      <c r="C11923" t="str">
        <f>SUBSTITUTE(Table1[[#This Row],[Fuel]],", ",",")</f>
        <v>fossil gas: natural gas</v>
      </c>
      <c r="D11923" t="s">
        <v>3239</v>
      </c>
      <c r="H11923" t="s">
        <v>3440</v>
      </c>
      <c r="I11923">
        <v>157</v>
      </c>
      <c r="J11923" t="s">
        <v>3446</v>
      </c>
      <c r="K11923">
        <v>1976</v>
      </c>
      <c r="L11923" t="s">
        <v>29</v>
      </c>
      <c r="M11923" t="s">
        <v>29</v>
      </c>
      <c r="N11923">
        <v>33.068055000000001</v>
      </c>
      <c r="O11923">
        <v>-96.452479999999994</v>
      </c>
      <c r="P11923" t="s">
        <v>3613</v>
      </c>
      <c r="Q11923" s="3">
        <f>Table1[[#This Row],[Capacity (MW)]]*0.395*8760*10^-6</f>
        <v>0.54325140000000005</v>
      </c>
      <c r="R11923" s="3" cm="1">
        <f t="array" ref="R11923">AVERAGE(VLOOKUP(_xlfn.TEXTSPLIT(Table1[[#This Row],[Fuel (no space after comma)]], ","), FuelList_Final_EF!$A$2:$B$65, 2, FALSE))</f>
        <v>53.06</v>
      </c>
      <c r="S11923" s="3">
        <f>Table1[[#This Row],[Generation (TWh)]]*10^9*VLOOKUP(Table1[[#This Row],[Turbine/Engine Technology]],Technology_HR!$A$2:$B$11,2,FALSE)*10^-6</f>
        <v>5587340.6490000002</v>
      </c>
      <c r="T11923" s="5">
        <f>Table1[[#This Row],[Fuel Consumption (mmBtu)]]*Table1[[#This Row],[Emission Factor (kg CO2/ mmBtu)]]*10^3</f>
        <v>296464294835.94</v>
      </c>
      <c r="U11923" s="3">
        <f>Table1[[#This Row],[Emissions (g CO2)]]/(Table1[[#This Row],[Generation (TWh)]]*10^9)</f>
        <v>545.72209999999995</v>
      </c>
    </row>
    <row r="11924" spans="1:21" x14ac:dyDescent="0.35">
      <c r="A11924" t="s">
        <v>2983</v>
      </c>
      <c r="B11924" t="s">
        <v>3239</v>
      </c>
      <c r="C11924" t="str">
        <f>SUBSTITUTE(Table1[[#This Row],[Fuel]],", ",",")</f>
        <v>fossil gas: natural gas</v>
      </c>
      <c r="D11924" t="s">
        <v>3239</v>
      </c>
      <c r="H11924" t="s">
        <v>3436</v>
      </c>
      <c r="I11924">
        <v>83</v>
      </c>
      <c r="J11924" t="s">
        <v>3446</v>
      </c>
      <c r="K11924">
        <v>2001</v>
      </c>
      <c r="L11924" t="s">
        <v>29</v>
      </c>
      <c r="M11924" t="s">
        <v>29</v>
      </c>
      <c r="N11924">
        <v>33.068055000000001</v>
      </c>
      <c r="O11924">
        <v>-96.452479999999994</v>
      </c>
      <c r="P11924" t="s">
        <v>3613</v>
      </c>
      <c r="Q11924" s="3">
        <f>Table1[[#This Row],[Capacity (MW)]]*0.395*8760*10^-6</f>
        <v>0.28719660000000002</v>
      </c>
      <c r="R11924" s="3" cm="1">
        <f t="array" ref="R11924">AVERAGE(VLOOKUP(_xlfn.TEXTSPLIT(Table1[[#This Row],[Fuel (no space after comma)]], ","), FuelList_Final_EF!$A$2:$B$65, 2, FALSE))</f>
        <v>53.06</v>
      </c>
      <c r="S11924" s="3">
        <f>Table1[[#This Row],[Generation (TWh)]]*10^9*VLOOKUP(Table1[[#This Row],[Turbine/Engine Technology]],Technology_HR!$A$2:$B$11,2,FALSE)*10^-6</f>
        <v>3162034.5659999996</v>
      </c>
      <c r="T11924" s="5">
        <f>Table1[[#This Row],[Fuel Consumption (mmBtu)]]*Table1[[#This Row],[Emission Factor (kg CO2/ mmBtu)]]*10^3</f>
        <v>167777554071.95999</v>
      </c>
      <c r="U11924" s="3">
        <f>Table1[[#This Row],[Emissions (g CO2)]]/(Table1[[#This Row],[Generation (TWh)]]*10^9)</f>
        <v>584.19060000000002</v>
      </c>
    </row>
    <row r="11925" spans="1:21" x14ac:dyDescent="0.35">
      <c r="A11925" t="s">
        <v>2984</v>
      </c>
      <c r="B11925" t="s">
        <v>3239</v>
      </c>
      <c r="C11925" t="str">
        <f>SUBSTITUTE(Table1[[#This Row],[Fuel]],", ",",")</f>
        <v>fossil gas: natural gas</v>
      </c>
      <c r="D11925" t="s">
        <v>3239</v>
      </c>
      <c r="H11925" t="s">
        <v>3438</v>
      </c>
      <c r="I11925">
        <v>803</v>
      </c>
      <c r="J11925" t="s">
        <v>3446</v>
      </c>
      <c r="K11925">
        <v>2014</v>
      </c>
      <c r="L11925" t="s">
        <v>29</v>
      </c>
      <c r="M11925" t="s">
        <v>29</v>
      </c>
      <c r="N11925">
        <v>33.582572999999996</v>
      </c>
      <c r="O11925">
        <v>-96.617890000000003</v>
      </c>
      <c r="P11925" t="s">
        <v>3613</v>
      </c>
      <c r="Q11925" s="3">
        <f>Table1[[#This Row],[Capacity (MW)]]*0.395*8760*10^-6</f>
        <v>2.7785405999999999</v>
      </c>
      <c r="R11925" s="3" cm="1">
        <f t="array" ref="R11925">AVERAGE(VLOOKUP(_xlfn.TEXTSPLIT(Table1[[#This Row],[Fuel (no space after comma)]], ","), FuelList_Final_EF!$A$2:$B$65, 2, FALSE))</f>
        <v>53.06</v>
      </c>
      <c r="S11925" s="3">
        <f>Table1[[#This Row],[Generation (TWh)]]*10^9*VLOOKUP(Table1[[#This Row],[Turbine/Engine Technology]],Technology_HR!$A$2:$B$11,2,FALSE)*10^-6</f>
        <v>20975202.989399999</v>
      </c>
      <c r="T11925" s="5">
        <f>Table1[[#This Row],[Fuel Consumption (mmBtu)]]*Table1[[#This Row],[Emission Factor (kg CO2/ mmBtu)]]*10^3</f>
        <v>1112944270617.564</v>
      </c>
      <c r="U11925" s="3">
        <f>Table1[[#This Row],[Emissions (g CO2)]]/(Table1[[#This Row],[Generation (TWh)]]*10^9)</f>
        <v>400.54993999999999</v>
      </c>
    </row>
    <row r="11926" spans="1:21" x14ac:dyDescent="0.35">
      <c r="A11926" t="s">
        <v>2985</v>
      </c>
      <c r="B11926" t="s">
        <v>3239</v>
      </c>
      <c r="C11926" t="str">
        <f>SUBSTITUTE(Table1[[#This Row],[Fuel]],", ",",")</f>
        <v>fossil gas: natural gas</v>
      </c>
      <c r="D11926" t="s">
        <v>3239</v>
      </c>
      <c r="H11926" t="s">
        <v>59</v>
      </c>
      <c r="I11926">
        <v>570</v>
      </c>
      <c r="J11926" t="s">
        <v>3450</v>
      </c>
      <c r="K11926" t="s">
        <v>29</v>
      </c>
      <c r="L11926" t="s">
        <v>29</v>
      </c>
      <c r="M11926" t="s">
        <v>29</v>
      </c>
      <c r="N11926">
        <v>33.632688212604698</v>
      </c>
      <c r="O11926">
        <v>-96.613020687576636</v>
      </c>
      <c r="P11926" t="s">
        <v>3613</v>
      </c>
      <c r="Q11926" s="3">
        <f>Table1[[#This Row],[Capacity (MW)]]*0.395*8760*10^-6</f>
        <v>1.9723139999999999</v>
      </c>
      <c r="R11926" s="3" cm="1">
        <f t="array" ref="R11926">AVERAGE(VLOOKUP(_xlfn.TEXTSPLIT(Table1[[#This Row],[Fuel (no space after comma)]], ","), FuelList_Final_EF!$A$2:$B$65, 2, FALSE))</f>
        <v>53.06</v>
      </c>
      <c r="S11926" s="3">
        <f>Table1[[#This Row],[Generation (TWh)]]*10^9*VLOOKUP(Table1[[#This Row],[Turbine/Engine Technology]],Technology_HR!$A$2:$B$11,2,FALSE)*10^-6</f>
        <v>16361330.786999999</v>
      </c>
      <c r="T11926" s="5">
        <f>Table1[[#This Row],[Fuel Consumption (mmBtu)]]*Table1[[#This Row],[Emission Factor (kg CO2/ mmBtu)]]*10^3</f>
        <v>868132211558.21997</v>
      </c>
      <c r="U11926" s="3">
        <f>Table1[[#This Row],[Emissions (g CO2)]]/(Table1[[#This Row],[Generation (TWh)]]*10^9)</f>
        <v>440.15922999999998</v>
      </c>
    </row>
    <row r="11927" spans="1:21" x14ac:dyDescent="0.35">
      <c r="A11927" t="s">
        <v>2762</v>
      </c>
      <c r="B11927" t="s">
        <v>3239</v>
      </c>
      <c r="C11927" t="str">
        <f>SUBSTITUTE(Table1[[#This Row],[Fuel]],", ",",")</f>
        <v>fossil gas: natural gas</v>
      </c>
      <c r="D11927" t="s">
        <v>3239</v>
      </c>
      <c r="H11927" t="s">
        <v>3437</v>
      </c>
      <c r="I11927">
        <v>224.4</v>
      </c>
      <c r="J11927" t="s">
        <v>3446</v>
      </c>
      <c r="K11927">
        <v>2016</v>
      </c>
      <c r="L11927" t="s">
        <v>29</v>
      </c>
      <c r="M11927" t="s">
        <v>29</v>
      </c>
      <c r="N11927">
        <v>26.451111000000001</v>
      </c>
      <c r="O11927">
        <v>-98.177499999999995</v>
      </c>
      <c r="P11927" t="s">
        <v>3613</v>
      </c>
      <c r="Q11927" s="3">
        <f>Table1[[#This Row],[Capacity (MW)]]*0.395*8760*10^-6</f>
        <v>0.77646887999999992</v>
      </c>
      <c r="R11927" s="3" cm="1">
        <f t="array" ref="R11927">AVERAGE(VLOOKUP(_xlfn.TEXTSPLIT(Table1[[#This Row],[Fuel (no space after comma)]], ","), FuelList_Final_EF!$A$2:$B$65, 2, FALSE))</f>
        <v>53.06</v>
      </c>
      <c r="S11927" s="3">
        <f>Table1[[#This Row],[Generation (TWh)]]*10^9*VLOOKUP(Table1[[#This Row],[Turbine/Engine Technology]],Technology_HR!$A$2:$B$11,2,FALSE)*10^-6</f>
        <v>6910573.0319999987</v>
      </c>
      <c r="T11927" s="5">
        <f>Table1[[#This Row],[Fuel Consumption (mmBtu)]]*Table1[[#This Row],[Emission Factor (kg CO2/ mmBtu)]]*10^3</f>
        <v>366675005077.91998</v>
      </c>
      <c r="U11927" s="3">
        <f>Table1[[#This Row],[Emissions (g CO2)]]/(Table1[[#This Row],[Generation (TWh)]]*10^9)</f>
        <v>472.23400000000004</v>
      </c>
    </row>
    <row r="11928" spans="1:21" x14ac:dyDescent="0.35">
      <c r="A11928" t="s">
        <v>2933</v>
      </c>
      <c r="B11928" t="s">
        <v>3239</v>
      </c>
      <c r="C11928" t="str">
        <f>SUBSTITUTE(Table1[[#This Row],[Fuel]],", ",",")</f>
        <v>fossil gas: natural gas</v>
      </c>
      <c r="D11928" t="s">
        <v>3239</v>
      </c>
      <c r="H11928" t="s">
        <v>3438</v>
      </c>
      <c r="I11928">
        <v>573</v>
      </c>
      <c r="J11928" t="s">
        <v>3446</v>
      </c>
      <c r="K11928">
        <v>2002</v>
      </c>
      <c r="L11928" t="s">
        <v>29</v>
      </c>
      <c r="M11928" t="s">
        <v>29</v>
      </c>
      <c r="N11928">
        <v>33.334561999999998</v>
      </c>
      <c r="O11928">
        <v>-112.84059999999999</v>
      </c>
      <c r="P11928" t="s">
        <v>3613</v>
      </c>
      <c r="Q11928" s="3">
        <f>Table1[[#This Row],[Capacity (MW)]]*0.395*8760*10^-6</f>
        <v>1.9826946000000001</v>
      </c>
      <c r="R11928" s="3" cm="1">
        <f t="array" ref="R11928">AVERAGE(VLOOKUP(_xlfn.TEXTSPLIT(Table1[[#This Row],[Fuel (no space after comma)]], ","), FuelList_Final_EF!$A$2:$B$65, 2, FALSE))</f>
        <v>53.06</v>
      </c>
      <c r="S11928" s="3">
        <f>Table1[[#This Row],[Generation (TWh)]]*10^9*VLOOKUP(Table1[[#This Row],[Turbine/Engine Technology]],Technology_HR!$A$2:$B$11,2,FALSE)*10^-6</f>
        <v>14967361.535399999</v>
      </c>
      <c r="T11928" s="5">
        <f>Table1[[#This Row],[Fuel Consumption (mmBtu)]]*Table1[[#This Row],[Emission Factor (kg CO2/ mmBtu)]]*10^3</f>
        <v>794168203068.32397</v>
      </c>
      <c r="U11928" s="3">
        <f>Table1[[#This Row],[Emissions (g CO2)]]/(Table1[[#This Row],[Generation (TWh)]]*10^9)</f>
        <v>400.54993999999999</v>
      </c>
    </row>
    <row r="11929" spans="1:21" x14ac:dyDescent="0.35">
      <c r="A11929" t="s">
        <v>2933</v>
      </c>
      <c r="B11929" t="s">
        <v>3239</v>
      </c>
      <c r="C11929" t="str">
        <f>SUBSTITUTE(Table1[[#This Row],[Fuel]],", ",",")</f>
        <v>fossil gas: natural gas</v>
      </c>
      <c r="D11929" t="s">
        <v>3239</v>
      </c>
      <c r="H11929" t="s">
        <v>3438</v>
      </c>
      <c r="I11929">
        <v>567</v>
      </c>
      <c r="J11929" t="s">
        <v>3446</v>
      </c>
      <c r="K11929">
        <v>2002</v>
      </c>
      <c r="L11929" t="s">
        <v>29</v>
      </c>
      <c r="M11929" t="s">
        <v>29</v>
      </c>
      <c r="N11929">
        <v>33.334561999999998</v>
      </c>
      <c r="O11929">
        <v>-112.84059999999999</v>
      </c>
      <c r="P11929" t="s">
        <v>3613</v>
      </c>
      <c r="Q11929" s="3">
        <f>Table1[[#This Row],[Capacity (MW)]]*0.395*8760*10^-6</f>
        <v>1.9619334000000002</v>
      </c>
      <c r="R11929" s="3" cm="1">
        <f t="array" ref="R11929">AVERAGE(VLOOKUP(_xlfn.TEXTSPLIT(Table1[[#This Row],[Fuel (no space after comma)]], ","), FuelList_Final_EF!$A$2:$B$65, 2, FALSE))</f>
        <v>53.06</v>
      </c>
      <c r="S11929" s="3">
        <f>Table1[[#This Row],[Generation (TWh)]]*10^9*VLOOKUP(Table1[[#This Row],[Turbine/Engine Technology]],Technology_HR!$A$2:$B$11,2,FALSE)*10^-6</f>
        <v>14810635.2366</v>
      </c>
      <c r="T11929" s="5">
        <f>Table1[[#This Row],[Fuel Consumption (mmBtu)]]*Table1[[#This Row],[Emission Factor (kg CO2/ mmBtu)]]*10^3</f>
        <v>785852305653.99609</v>
      </c>
      <c r="U11929" s="3">
        <f>Table1[[#This Row],[Emissions (g CO2)]]/(Table1[[#This Row],[Generation (TWh)]]*10^9)</f>
        <v>400.54993999999999</v>
      </c>
    </row>
    <row r="11930" spans="1:21" x14ac:dyDescent="0.35">
      <c r="A11930" t="s">
        <v>2986</v>
      </c>
      <c r="B11930" t="s">
        <v>3239</v>
      </c>
      <c r="C11930" t="str">
        <f>SUBSTITUTE(Table1[[#This Row],[Fuel]],", ",",")</f>
        <v>fossil gas: natural gas</v>
      </c>
      <c r="D11930" t="s">
        <v>3239</v>
      </c>
      <c r="H11930" t="s">
        <v>3438</v>
      </c>
      <c r="I11930">
        <v>821</v>
      </c>
      <c r="J11930" t="s">
        <v>3446</v>
      </c>
      <c r="K11930">
        <v>2002</v>
      </c>
      <c r="L11930" t="s">
        <v>29</v>
      </c>
      <c r="M11930" t="s">
        <v>29</v>
      </c>
      <c r="N11930">
        <v>40.448673999999997</v>
      </c>
      <c r="O11930">
        <v>-74.348879999999994</v>
      </c>
      <c r="P11930" t="s">
        <v>3613</v>
      </c>
      <c r="Q11930" s="3">
        <f>Table1[[#This Row],[Capacity (MW)]]*0.395*8760*10^-6</f>
        <v>2.8408242000000001</v>
      </c>
      <c r="R11930" s="3" cm="1">
        <f t="array" ref="R11930">AVERAGE(VLOOKUP(_xlfn.TEXTSPLIT(Table1[[#This Row],[Fuel (no space after comma)]], ","), FuelList_Final_EF!$A$2:$B$65, 2, FALSE))</f>
        <v>53.06</v>
      </c>
      <c r="S11930" s="3">
        <f>Table1[[#This Row],[Generation (TWh)]]*10^9*VLOOKUP(Table1[[#This Row],[Turbine/Engine Technology]],Technology_HR!$A$2:$B$11,2,FALSE)*10^-6</f>
        <v>21445381.8858</v>
      </c>
      <c r="T11930" s="5">
        <f>Table1[[#This Row],[Fuel Consumption (mmBtu)]]*Table1[[#This Row],[Emission Factor (kg CO2/ mmBtu)]]*10^3</f>
        <v>1137891962860.5481</v>
      </c>
      <c r="U11930" s="3">
        <f>Table1[[#This Row],[Emissions (g CO2)]]/(Table1[[#This Row],[Generation (TWh)]]*10^9)</f>
        <v>400.54994000000005</v>
      </c>
    </row>
    <row r="11931" spans="1:21" x14ac:dyDescent="0.35">
      <c r="A11931" t="s">
        <v>2583</v>
      </c>
      <c r="B11931" t="s">
        <v>3239</v>
      </c>
      <c r="C11931" t="str">
        <f>SUBSTITUTE(Table1[[#This Row],[Fuel]],", ",",")</f>
        <v>fossil gas: natural gas</v>
      </c>
      <c r="D11931" t="s">
        <v>3239</v>
      </c>
      <c r="H11931" t="s">
        <v>3438</v>
      </c>
      <c r="I11931">
        <v>46.54</v>
      </c>
      <c r="J11931" t="s">
        <v>3446</v>
      </c>
      <c r="K11931">
        <v>2004</v>
      </c>
      <c r="L11931" t="s">
        <v>29</v>
      </c>
      <c r="M11931" t="s">
        <v>29</v>
      </c>
      <c r="N11931">
        <v>35.685600000000001</v>
      </c>
      <c r="O11931">
        <v>-97.226399999999998</v>
      </c>
      <c r="P11931" t="s">
        <v>3613</v>
      </c>
      <c r="Q11931" s="3">
        <f>Table1[[#This Row],[Capacity (MW)]]*0.395*8760*10^-6</f>
        <v>0.161037708</v>
      </c>
      <c r="R11931" s="3" cm="1">
        <f t="array" ref="R11931">AVERAGE(VLOOKUP(_xlfn.TEXTSPLIT(Table1[[#This Row],[Fuel (no space after comma)]], ","), FuelList_Final_EF!$A$2:$B$65, 2, FALSE))</f>
        <v>53.06</v>
      </c>
      <c r="S11931" s="3">
        <f>Table1[[#This Row],[Generation (TWh)]]*10^9*VLOOKUP(Table1[[#This Row],[Turbine/Engine Technology]],Technology_HR!$A$2:$B$11,2,FALSE)*10^-6</f>
        <v>1215673.657692</v>
      </c>
      <c r="T11931" s="5">
        <f>Table1[[#This Row],[Fuel Consumption (mmBtu)]]*Table1[[#This Row],[Emission Factor (kg CO2/ mmBtu)]]*10^3</f>
        <v>64503644277.137527</v>
      </c>
      <c r="U11931" s="3">
        <f>Table1[[#This Row],[Emissions (g CO2)]]/(Table1[[#This Row],[Generation (TWh)]]*10^9)</f>
        <v>400.54994000000005</v>
      </c>
    </row>
    <row r="11932" spans="1:21" x14ac:dyDescent="0.35">
      <c r="A11932" t="s">
        <v>2737</v>
      </c>
      <c r="B11932" t="s">
        <v>3239</v>
      </c>
      <c r="C11932" t="str">
        <f>SUBSTITUTE(Table1[[#This Row],[Fuel]],", ",",")</f>
        <v>fossil gas: natural gas</v>
      </c>
      <c r="D11932" t="s">
        <v>3239</v>
      </c>
      <c r="H11932" t="s">
        <v>3438</v>
      </c>
      <c r="I11932">
        <v>128.88</v>
      </c>
      <c r="J11932" t="s">
        <v>3446</v>
      </c>
      <c r="K11932">
        <v>2004</v>
      </c>
      <c r="L11932" t="s">
        <v>29</v>
      </c>
      <c r="M11932" t="s">
        <v>29</v>
      </c>
      <c r="N11932">
        <v>35.685600000000001</v>
      </c>
      <c r="O11932">
        <v>-97.226399999999998</v>
      </c>
      <c r="P11932" t="s">
        <v>3613</v>
      </c>
      <c r="Q11932" s="3">
        <f>Table1[[#This Row],[Capacity (MW)]]*0.395*8760*10^-6</f>
        <v>0.44595057599999999</v>
      </c>
      <c r="R11932" s="3" cm="1">
        <f t="array" ref="R11932">AVERAGE(VLOOKUP(_xlfn.TEXTSPLIT(Table1[[#This Row],[Fuel (no space after comma)]], ","), FuelList_Final_EF!$A$2:$B$65, 2, FALSE))</f>
        <v>53.06</v>
      </c>
      <c r="S11932" s="3">
        <f>Table1[[#This Row],[Generation (TWh)]]*10^9*VLOOKUP(Table1[[#This Row],[Turbine/Engine Technology]],Technology_HR!$A$2:$B$11,2,FALSE)*10^-6</f>
        <v>3366480.8982239999</v>
      </c>
      <c r="T11932" s="5">
        <f>Table1[[#This Row],[Fuel Consumption (mmBtu)]]*Table1[[#This Row],[Emission Factor (kg CO2/ mmBtu)]]*10^3</f>
        <v>178625476459.76544</v>
      </c>
      <c r="U11932" s="3">
        <f>Table1[[#This Row],[Emissions (g CO2)]]/(Table1[[#This Row],[Generation (TWh)]]*10^9)</f>
        <v>400.54993999999999</v>
      </c>
    </row>
    <row r="11933" spans="1:21" x14ac:dyDescent="0.35">
      <c r="A11933" t="s">
        <v>2721</v>
      </c>
      <c r="B11933" t="s">
        <v>3239</v>
      </c>
      <c r="C11933" t="str">
        <f>SUBSTITUTE(Table1[[#This Row],[Fuel]],", ",",")</f>
        <v>fossil gas: natural gas</v>
      </c>
      <c r="D11933" t="s">
        <v>3239</v>
      </c>
      <c r="H11933" t="s">
        <v>3438</v>
      </c>
      <c r="I11933">
        <v>182.58</v>
      </c>
      <c r="J11933" t="s">
        <v>3446</v>
      </c>
      <c r="K11933">
        <v>2004</v>
      </c>
      <c r="L11933" t="s">
        <v>29</v>
      </c>
      <c r="M11933" t="s">
        <v>29</v>
      </c>
      <c r="N11933">
        <v>35.685600000000001</v>
      </c>
      <c r="O11933">
        <v>-97.226399999999998</v>
      </c>
      <c r="P11933" t="s">
        <v>3613</v>
      </c>
      <c r="Q11933" s="3">
        <f>Table1[[#This Row],[Capacity (MW)]]*0.395*8760*10^-6</f>
        <v>0.63176331599999991</v>
      </c>
      <c r="R11933" s="3" cm="1">
        <f t="array" ref="R11933">AVERAGE(VLOOKUP(_xlfn.TEXTSPLIT(Table1[[#This Row],[Fuel (no space after comma)]], ","), FuelList_Final_EF!$A$2:$B$65, 2, FALSE))</f>
        <v>53.06</v>
      </c>
      <c r="S11933" s="3">
        <f>Table1[[#This Row],[Generation (TWh)]]*10^9*VLOOKUP(Table1[[#This Row],[Turbine/Engine Technology]],Technology_HR!$A$2:$B$11,2,FALSE)*10^-6</f>
        <v>4769181.2724839989</v>
      </c>
      <c r="T11933" s="5">
        <f>Table1[[#This Row],[Fuel Consumption (mmBtu)]]*Table1[[#This Row],[Emission Factor (kg CO2/ mmBtu)]]*10^3</f>
        <v>253052758318.00101</v>
      </c>
      <c r="U11933" s="3">
        <f>Table1[[#This Row],[Emissions (g CO2)]]/(Table1[[#This Row],[Generation (TWh)]]*10^9)</f>
        <v>400.54994000000005</v>
      </c>
    </row>
    <row r="11934" spans="1:21" x14ac:dyDescent="0.35">
      <c r="A11934" t="s">
        <v>2737</v>
      </c>
      <c r="B11934" t="s">
        <v>3239</v>
      </c>
      <c r="C11934" t="str">
        <f>SUBSTITUTE(Table1[[#This Row],[Fuel]],", ",",")</f>
        <v>fossil gas: natural gas</v>
      </c>
      <c r="D11934" t="s">
        <v>3239</v>
      </c>
      <c r="H11934" t="s">
        <v>3438</v>
      </c>
      <c r="I11934">
        <v>128.88</v>
      </c>
      <c r="J11934" t="s">
        <v>3446</v>
      </c>
      <c r="K11934">
        <v>2004</v>
      </c>
      <c r="L11934" t="s">
        <v>29</v>
      </c>
      <c r="M11934" t="s">
        <v>29</v>
      </c>
      <c r="N11934">
        <v>35.685600000000001</v>
      </c>
      <c r="O11934">
        <v>-97.226399999999998</v>
      </c>
      <c r="P11934" t="s">
        <v>3613</v>
      </c>
      <c r="Q11934" s="3">
        <f>Table1[[#This Row],[Capacity (MW)]]*0.395*8760*10^-6</f>
        <v>0.44595057599999999</v>
      </c>
      <c r="R11934" s="3" cm="1">
        <f t="array" ref="R11934">AVERAGE(VLOOKUP(_xlfn.TEXTSPLIT(Table1[[#This Row],[Fuel (no space after comma)]], ","), FuelList_Final_EF!$A$2:$B$65, 2, FALSE))</f>
        <v>53.06</v>
      </c>
      <c r="S11934" s="3">
        <f>Table1[[#This Row],[Generation (TWh)]]*10^9*VLOOKUP(Table1[[#This Row],[Turbine/Engine Technology]],Technology_HR!$A$2:$B$11,2,FALSE)*10^-6</f>
        <v>3366480.8982239999</v>
      </c>
      <c r="T11934" s="5">
        <f>Table1[[#This Row],[Fuel Consumption (mmBtu)]]*Table1[[#This Row],[Emission Factor (kg CO2/ mmBtu)]]*10^3</f>
        <v>178625476459.76544</v>
      </c>
      <c r="U11934" s="3">
        <f>Table1[[#This Row],[Emissions (g CO2)]]/(Table1[[#This Row],[Generation (TWh)]]*10^9)</f>
        <v>400.54993999999999</v>
      </c>
    </row>
    <row r="11935" spans="1:21" x14ac:dyDescent="0.35">
      <c r="A11935" t="s">
        <v>2583</v>
      </c>
      <c r="B11935" t="s">
        <v>3239</v>
      </c>
      <c r="C11935" t="str">
        <f>SUBSTITUTE(Table1[[#This Row],[Fuel]],", ",",")</f>
        <v>fossil gas: natural gas</v>
      </c>
      <c r="D11935" t="s">
        <v>3239</v>
      </c>
      <c r="H11935" t="s">
        <v>3438</v>
      </c>
      <c r="I11935">
        <v>46.54</v>
      </c>
      <c r="J11935" t="s">
        <v>3446</v>
      </c>
      <c r="K11935">
        <v>2004</v>
      </c>
      <c r="L11935" t="s">
        <v>29</v>
      </c>
      <c r="M11935" t="s">
        <v>29</v>
      </c>
      <c r="N11935">
        <v>35.685600000000001</v>
      </c>
      <c r="O11935">
        <v>-97.226399999999998</v>
      </c>
      <c r="P11935" t="s">
        <v>3613</v>
      </c>
      <c r="Q11935" s="3">
        <f>Table1[[#This Row],[Capacity (MW)]]*0.395*8760*10^-6</f>
        <v>0.161037708</v>
      </c>
      <c r="R11935" s="3" cm="1">
        <f t="array" ref="R11935">AVERAGE(VLOOKUP(_xlfn.TEXTSPLIT(Table1[[#This Row],[Fuel (no space after comma)]], ","), FuelList_Final_EF!$A$2:$B$65, 2, FALSE))</f>
        <v>53.06</v>
      </c>
      <c r="S11935" s="3">
        <f>Table1[[#This Row],[Generation (TWh)]]*10^9*VLOOKUP(Table1[[#This Row],[Turbine/Engine Technology]],Technology_HR!$A$2:$B$11,2,FALSE)*10^-6</f>
        <v>1215673.657692</v>
      </c>
      <c r="T11935" s="5">
        <f>Table1[[#This Row],[Fuel Consumption (mmBtu)]]*Table1[[#This Row],[Emission Factor (kg CO2/ mmBtu)]]*10^3</f>
        <v>64503644277.137527</v>
      </c>
      <c r="U11935" s="3">
        <f>Table1[[#This Row],[Emissions (g CO2)]]/(Table1[[#This Row],[Generation (TWh)]]*10^9)</f>
        <v>400.54994000000005</v>
      </c>
    </row>
    <row r="11936" spans="1:21" x14ac:dyDescent="0.35">
      <c r="A11936" t="s">
        <v>2721</v>
      </c>
      <c r="B11936" t="s">
        <v>3239</v>
      </c>
      <c r="C11936" t="str">
        <f>SUBSTITUTE(Table1[[#This Row],[Fuel]],", ",",")</f>
        <v>fossil gas: natural gas</v>
      </c>
      <c r="D11936" t="s">
        <v>3239</v>
      </c>
      <c r="H11936" t="s">
        <v>3438</v>
      </c>
      <c r="I11936">
        <v>182.58</v>
      </c>
      <c r="J11936" t="s">
        <v>3446</v>
      </c>
      <c r="K11936">
        <v>2004</v>
      </c>
      <c r="L11936" t="s">
        <v>29</v>
      </c>
      <c r="M11936" t="s">
        <v>29</v>
      </c>
      <c r="N11936">
        <v>35.685600000000001</v>
      </c>
      <c r="O11936">
        <v>-97.226399999999998</v>
      </c>
      <c r="P11936" t="s">
        <v>3613</v>
      </c>
      <c r="Q11936" s="3">
        <f>Table1[[#This Row],[Capacity (MW)]]*0.395*8760*10^-6</f>
        <v>0.63176331599999991</v>
      </c>
      <c r="R11936" s="3" cm="1">
        <f t="array" ref="R11936">AVERAGE(VLOOKUP(_xlfn.TEXTSPLIT(Table1[[#This Row],[Fuel (no space after comma)]], ","), FuelList_Final_EF!$A$2:$B$65, 2, FALSE))</f>
        <v>53.06</v>
      </c>
      <c r="S11936" s="3">
        <f>Table1[[#This Row],[Generation (TWh)]]*10^9*VLOOKUP(Table1[[#This Row],[Turbine/Engine Technology]],Technology_HR!$A$2:$B$11,2,FALSE)*10^-6</f>
        <v>4769181.2724839989</v>
      </c>
      <c r="T11936" s="5">
        <f>Table1[[#This Row],[Fuel Consumption (mmBtu)]]*Table1[[#This Row],[Emission Factor (kg CO2/ mmBtu)]]*10^3</f>
        <v>253052758318.00101</v>
      </c>
      <c r="U11936" s="3">
        <f>Table1[[#This Row],[Emissions (g CO2)]]/(Table1[[#This Row],[Generation (TWh)]]*10^9)</f>
        <v>400.54994000000005</v>
      </c>
    </row>
    <row r="11937" spans="1:21" x14ac:dyDescent="0.35">
      <c r="A11937" t="s">
        <v>2737</v>
      </c>
      <c r="B11937" t="s">
        <v>3239</v>
      </c>
      <c r="C11937" t="str">
        <f>SUBSTITUTE(Table1[[#This Row],[Fuel]],", ",",")</f>
        <v>fossil gas: natural gas</v>
      </c>
      <c r="D11937" t="s">
        <v>3239</v>
      </c>
      <c r="H11937" t="s">
        <v>3438</v>
      </c>
      <c r="I11937">
        <v>128.88</v>
      </c>
      <c r="J11937" t="s">
        <v>3446</v>
      </c>
      <c r="K11937">
        <v>2004</v>
      </c>
      <c r="L11937" t="s">
        <v>29</v>
      </c>
      <c r="M11937" t="s">
        <v>29</v>
      </c>
      <c r="N11937">
        <v>35.685600000000001</v>
      </c>
      <c r="O11937">
        <v>-97.226399999999998</v>
      </c>
      <c r="P11937" t="s">
        <v>3613</v>
      </c>
      <c r="Q11937" s="3">
        <f>Table1[[#This Row],[Capacity (MW)]]*0.395*8760*10^-6</f>
        <v>0.44595057599999999</v>
      </c>
      <c r="R11937" s="3" cm="1">
        <f t="array" ref="R11937">AVERAGE(VLOOKUP(_xlfn.TEXTSPLIT(Table1[[#This Row],[Fuel (no space after comma)]], ","), FuelList_Final_EF!$A$2:$B$65, 2, FALSE))</f>
        <v>53.06</v>
      </c>
      <c r="S11937" s="3">
        <f>Table1[[#This Row],[Generation (TWh)]]*10^9*VLOOKUP(Table1[[#This Row],[Turbine/Engine Technology]],Technology_HR!$A$2:$B$11,2,FALSE)*10^-6</f>
        <v>3366480.8982239999</v>
      </c>
      <c r="T11937" s="5">
        <f>Table1[[#This Row],[Fuel Consumption (mmBtu)]]*Table1[[#This Row],[Emission Factor (kg CO2/ mmBtu)]]*10^3</f>
        <v>178625476459.76544</v>
      </c>
      <c r="U11937" s="3">
        <f>Table1[[#This Row],[Emissions (g CO2)]]/(Table1[[#This Row],[Generation (TWh)]]*10^9)</f>
        <v>400.54993999999999</v>
      </c>
    </row>
    <row r="11938" spans="1:21" x14ac:dyDescent="0.35">
      <c r="A11938" t="s">
        <v>2583</v>
      </c>
      <c r="B11938" t="s">
        <v>3239</v>
      </c>
      <c r="C11938" t="str">
        <f>SUBSTITUTE(Table1[[#This Row],[Fuel]],", ",",")</f>
        <v>fossil gas: natural gas</v>
      </c>
      <c r="D11938" t="s">
        <v>3239</v>
      </c>
      <c r="H11938" t="s">
        <v>3438</v>
      </c>
      <c r="I11938">
        <v>46.54</v>
      </c>
      <c r="J11938" t="s">
        <v>3446</v>
      </c>
      <c r="K11938">
        <v>2004</v>
      </c>
      <c r="L11938" t="s">
        <v>29</v>
      </c>
      <c r="M11938" t="s">
        <v>29</v>
      </c>
      <c r="N11938">
        <v>35.685600000000001</v>
      </c>
      <c r="O11938">
        <v>-97.226399999999998</v>
      </c>
      <c r="P11938" t="s">
        <v>3613</v>
      </c>
      <c r="Q11938" s="3">
        <f>Table1[[#This Row],[Capacity (MW)]]*0.395*8760*10^-6</f>
        <v>0.161037708</v>
      </c>
      <c r="R11938" s="3" cm="1">
        <f t="array" ref="R11938">AVERAGE(VLOOKUP(_xlfn.TEXTSPLIT(Table1[[#This Row],[Fuel (no space after comma)]], ","), FuelList_Final_EF!$A$2:$B$65, 2, FALSE))</f>
        <v>53.06</v>
      </c>
      <c r="S11938" s="3">
        <f>Table1[[#This Row],[Generation (TWh)]]*10^9*VLOOKUP(Table1[[#This Row],[Turbine/Engine Technology]],Technology_HR!$A$2:$B$11,2,FALSE)*10^-6</f>
        <v>1215673.657692</v>
      </c>
      <c r="T11938" s="5">
        <f>Table1[[#This Row],[Fuel Consumption (mmBtu)]]*Table1[[#This Row],[Emission Factor (kg CO2/ mmBtu)]]*10^3</f>
        <v>64503644277.137527</v>
      </c>
      <c r="U11938" s="3">
        <f>Table1[[#This Row],[Emissions (g CO2)]]/(Table1[[#This Row],[Generation (TWh)]]*10^9)</f>
        <v>400.54994000000005</v>
      </c>
    </row>
    <row r="11939" spans="1:21" x14ac:dyDescent="0.35">
      <c r="A11939" t="s">
        <v>2721</v>
      </c>
      <c r="B11939" t="s">
        <v>3239</v>
      </c>
      <c r="C11939" t="str">
        <f>SUBSTITUTE(Table1[[#This Row],[Fuel]],", ",",")</f>
        <v>fossil gas: natural gas</v>
      </c>
      <c r="D11939" t="s">
        <v>3239</v>
      </c>
      <c r="H11939" t="s">
        <v>3438</v>
      </c>
      <c r="I11939">
        <v>182.58</v>
      </c>
      <c r="J11939" t="s">
        <v>3446</v>
      </c>
      <c r="K11939">
        <v>2004</v>
      </c>
      <c r="L11939" t="s">
        <v>29</v>
      </c>
      <c r="M11939" t="s">
        <v>29</v>
      </c>
      <c r="N11939">
        <v>35.685600000000001</v>
      </c>
      <c r="O11939">
        <v>-97.226399999999998</v>
      </c>
      <c r="P11939" t="s">
        <v>3613</v>
      </c>
      <c r="Q11939" s="3">
        <f>Table1[[#This Row],[Capacity (MW)]]*0.395*8760*10^-6</f>
        <v>0.63176331599999991</v>
      </c>
      <c r="R11939" s="3" cm="1">
        <f t="array" ref="R11939">AVERAGE(VLOOKUP(_xlfn.TEXTSPLIT(Table1[[#This Row],[Fuel (no space after comma)]], ","), FuelList_Final_EF!$A$2:$B$65, 2, FALSE))</f>
        <v>53.06</v>
      </c>
      <c r="S11939" s="3">
        <f>Table1[[#This Row],[Generation (TWh)]]*10^9*VLOOKUP(Table1[[#This Row],[Turbine/Engine Technology]],Technology_HR!$A$2:$B$11,2,FALSE)*10^-6</f>
        <v>4769181.2724839989</v>
      </c>
      <c r="T11939" s="5">
        <f>Table1[[#This Row],[Fuel Consumption (mmBtu)]]*Table1[[#This Row],[Emission Factor (kg CO2/ mmBtu)]]*10^3</f>
        <v>253052758318.00101</v>
      </c>
      <c r="U11939" s="3">
        <f>Table1[[#This Row],[Emissions (g CO2)]]/(Table1[[#This Row],[Generation (TWh)]]*10^9)</f>
        <v>400.54994000000005</v>
      </c>
    </row>
    <row r="11940" spans="1:21" x14ac:dyDescent="0.35">
      <c r="A11940" t="s">
        <v>2737</v>
      </c>
      <c r="B11940" t="s">
        <v>3239</v>
      </c>
      <c r="C11940" t="str">
        <f>SUBSTITUTE(Table1[[#This Row],[Fuel]],", ",",")</f>
        <v>fossil gas: natural gas</v>
      </c>
      <c r="D11940" t="s">
        <v>3239</v>
      </c>
      <c r="H11940" t="s">
        <v>3438</v>
      </c>
      <c r="I11940">
        <v>128.88</v>
      </c>
      <c r="J11940" t="s">
        <v>3446</v>
      </c>
      <c r="K11940">
        <v>2004</v>
      </c>
      <c r="L11940" t="s">
        <v>29</v>
      </c>
      <c r="M11940" t="s">
        <v>29</v>
      </c>
      <c r="N11940">
        <v>35.685600000000001</v>
      </c>
      <c r="O11940">
        <v>-97.226399999999998</v>
      </c>
      <c r="P11940" t="s">
        <v>3613</v>
      </c>
      <c r="Q11940" s="3">
        <f>Table1[[#This Row],[Capacity (MW)]]*0.395*8760*10^-6</f>
        <v>0.44595057599999999</v>
      </c>
      <c r="R11940" s="3" cm="1">
        <f t="array" ref="R11940">AVERAGE(VLOOKUP(_xlfn.TEXTSPLIT(Table1[[#This Row],[Fuel (no space after comma)]], ","), FuelList_Final_EF!$A$2:$B$65, 2, FALSE))</f>
        <v>53.06</v>
      </c>
      <c r="S11940" s="3">
        <f>Table1[[#This Row],[Generation (TWh)]]*10^9*VLOOKUP(Table1[[#This Row],[Turbine/Engine Technology]],Technology_HR!$A$2:$B$11,2,FALSE)*10^-6</f>
        <v>3366480.8982239999</v>
      </c>
      <c r="T11940" s="5">
        <f>Table1[[#This Row],[Fuel Consumption (mmBtu)]]*Table1[[#This Row],[Emission Factor (kg CO2/ mmBtu)]]*10^3</f>
        <v>178625476459.76544</v>
      </c>
      <c r="U11940" s="3">
        <f>Table1[[#This Row],[Emissions (g CO2)]]/(Table1[[#This Row],[Generation (TWh)]]*10^9)</f>
        <v>400.54993999999999</v>
      </c>
    </row>
    <row r="11941" spans="1:21" x14ac:dyDescent="0.35">
      <c r="A11941" t="s">
        <v>2721</v>
      </c>
      <c r="B11941" t="s">
        <v>3239</v>
      </c>
      <c r="C11941" t="str">
        <f>SUBSTITUTE(Table1[[#This Row],[Fuel]],", ",",")</f>
        <v>fossil gas: natural gas</v>
      </c>
      <c r="D11941" t="s">
        <v>3239</v>
      </c>
      <c r="H11941" t="s">
        <v>3438</v>
      </c>
      <c r="I11941">
        <v>182.58</v>
      </c>
      <c r="J11941" t="s">
        <v>3446</v>
      </c>
      <c r="K11941">
        <v>2004</v>
      </c>
      <c r="L11941" t="s">
        <v>29</v>
      </c>
      <c r="M11941" t="s">
        <v>29</v>
      </c>
      <c r="N11941">
        <v>35.685600000000001</v>
      </c>
      <c r="O11941">
        <v>-97.226399999999998</v>
      </c>
      <c r="P11941" t="s">
        <v>3613</v>
      </c>
      <c r="Q11941" s="3">
        <f>Table1[[#This Row],[Capacity (MW)]]*0.395*8760*10^-6</f>
        <v>0.63176331599999991</v>
      </c>
      <c r="R11941" s="3" cm="1">
        <f t="array" ref="R11941">AVERAGE(VLOOKUP(_xlfn.TEXTSPLIT(Table1[[#This Row],[Fuel (no space after comma)]], ","), FuelList_Final_EF!$A$2:$B$65, 2, FALSE))</f>
        <v>53.06</v>
      </c>
      <c r="S11941" s="3">
        <f>Table1[[#This Row],[Generation (TWh)]]*10^9*VLOOKUP(Table1[[#This Row],[Turbine/Engine Technology]],Technology_HR!$A$2:$B$11,2,FALSE)*10^-6</f>
        <v>4769181.2724839989</v>
      </c>
      <c r="T11941" s="5">
        <f>Table1[[#This Row],[Fuel Consumption (mmBtu)]]*Table1[[#This Row],[Emission Factor (kg CO2/ mmBtu)]]*10^3</f>
        <v>253052758318.00101</v>
      </c>
      <c r="U11941" s="3">
        <f>Table1[[#This Row],[Emissions (g CO2)]]/(Table1[[#This Row],[Generation (TWh)]]*10^9)</f>
        <v>400.54994000000005</v>
      </c>
    </row>
    <row r="11942" spans="1:21" x14ac:dyDescent="0.35">
      <c r="A11942" t="s">
        <v>2583</v>
      </c>
      <c r="B11942" t="s">
        <v>3239</v>
      </c>
      <c r="C11942" t="str">
        <f>SUBSTITUTE(Table1[[#This Row],[Fuel]],", ",",")</f>
        <v>fossil gas: natural gas</v>
      </c>
      <c r="D11942" t="s">
        <v>3239</v>
      </c>
      <c r="H11942" t="s">
        <v>3438</v>
      </c>
      <c r="I11942">
        <v>46.54</v>
      </c>
      <c r="J11942" t="s">
        <v>3446</v>
      </c>
      <c r="K11942">
        <v>2004</v>
      </c>
      <c r="L11942" t="s">
        <v>29</v>
      </c>
      <c r="M11942" t="s">
        <v>29</v>
      </c>
      <c r="N11942">
        <v>35.685600000000001</v>
      </c>
      <c r="O11942">
        <v>-97.226399999999998</v>
      </c>
      <c r="P11942" t="s">
        <v>3613</v>
      </c>
      <c r="Q11942" s="3">
        <f>Table1[[#This Row],[Capacity (MW)]]*0.395*8760*10^-6</f>
        <v>0.161037708</v>
      </c>
      <c r="R11942" s="3" cm="1">
        <f t="array" ref="R11942">AVERAGE(VLOOKUP(_xlfn.TEXTSPLIT(Table1[[#This Row],[Fuel (no space after comma)]], ","), FuelList_Final_EF!$A$2:$B$65, 2, FALSE))</f>
        <v>53.06</v>
      </c>
      <c r="S11942" s="3">
        <f>Table1[[#This Row],[Generation (TWh)]]*10^9*VLOOKUP(Table1[[#This Row],[Turbine/Engine Technology]],Technology_HR!$A$2:$B$11,2,FALSE)*10^-6</f>
        <v>1215673.657692</v>
      </c>
      <c r="T11942" s="5">
        <f>Table1[[#This Row],[Fuel Consumption (mmBtu)]]*Table1[[#This Row],[Emission Factor (kg CO2/ mmBtu)]]*10^3</f>
        <v>64503644277.137527</v>
      </c>
      <c r="U11942" s="3">
        <f>Table1[[#This Row],[Emissions (g CO2)]]/(Table1[[#This Row],[Generation (TWh)]]*10^9)</f>
        <v>400.54994000000005</v>
      </c>
    </row>
    <row r="11943" spans="1:21" x14ac:dyDescent="0.35">
      <c r="A11943" t="s">
        <v>2987</v>
      </c>
      <c r="B11943" t="s">
        <v>3239</v>
      </c>
      <c r="C11943" t="str">
        <f>SUBSTITUTE(Table1[[#This Row],[Fuel]],", ",",")</f>
        <v>fossil gas: natural gas</v>
      </c>
      <c r="D11943" t="s">
        <v>3239</v>
      </c>
      <c r="H11943" t="s">
        <v>3438</v>
      </c>
      <c r="I11943">
        <v>109</v>
      </c>
      <c r="J11943" t="s">
        <v>3446</v>
      </c>
      <c r="K11943">
        <v>2011</v>
      </c>
      <c r="L11943" t="s">
        <v>29</v>
      </c>
      <c r="M11943" t="s">
        <v>29</v>
      </c>
      <c r="N11943">
        <v>40.507292</v>
      </c>
      <c r="O11943">
        <v>-122.4233</v>
      </c>
      <c r="P11943" t="s">
        <v>3613</v>
      </c>
      <c r="Q11943" s="3">
        <f>Table1[[#This Row],[Capacity (MW)]]*0.395*8760*10^-6</f>
        <v>0.37716179999999999</v>
      </c>
      <c r="R11943" s="3" cm="1">
        <f t="array" ref="R11943">AVERAGE(VLOOKUP(_xlfn.TEXTSPLIT(Table1[[#This Row],[Fuel (no space after comma)]], ","), FuelList_Final_EF!$A$2:$B$65, 2, FALSE))</f>
        <v>53.06</v>
      </c>
      <c r="S11943" s="3">
        <f>Table1[[#This Row],[Generation (TWh)]]*10^9*VLOOKUP(Table1[[#This Row],[Turbine/Engine Technology]],Technology_HR!$A$2:$B$11,2,FALSE)*10^-6</f>
        <v>2847194.4282</v>
      </c>
      <c r="T11943" s="5">
        <f>Table1[[#This Row],[Fuel Consumption (mmBtu)]]*Table1[[#This Row],[Emission Factor (kg CO2/ mmBtu)]]*10^3</f>
        <v>151072136360.29202</v>
      </c>
      <c r="U11943" s="3">
        <f>Table1[[#This Row],[Emissions (g CO2)]]/(Table1[[#This Row],[Generation (TWh)]]*10^9)</f>
        <v>400.54994000000005</v>
      </c>
    </row>
    <row r="11944" spans="1:21" x14ac:dyDescent="0.35">
      <c r="A11944" t="s">
        <v>2423</v>
      </c>
      <c r="B11944" t="s">
        <v>3239</v>
      </c>
      <c r="C11944" t="str">
        <f>SUBSTITUTE(Table1[[#This Row],[Fuel]],", ",",")</f>
        <v>fossil gas: natural gas</v>
      </c>
      <c r="D11944" t="s">
        <v>3239</v>
      </c>
      <c r="H11944" t="s">
        <v>3440</v>
      </c>
      <c r="I11944">
        <v>66</v>
      </c>
      <c r="J11944" t="s">
        <v>3446</v>
      </c>
      <c r="K11944">
        <v>1962</v>
      </c>
      <c r="L11944" t="s">
        <v>29</v>
      </c>
      <c r="M11944" t="s">
        <v>29</v>
      </c>
      <c r="N11944">
        <v>35.170999999999999</v>
      </c>
      <c r="O11944">
        <v>-106.6019</v>
      </c>
      <c r="P11944" t="s">
        <v>3613</v>
      </c>
      <c r="Q11944" s="3">
        <f>Table1[[#This Row],[Capacity (MW)]]*0.395*8760*10^-6</f>
        <v>0.2283732</v>
      </c>
      <c r="R11944" s="3" cm="1">
        <f t="array" ref="R11944">AVERAGE(VLOOKUP(_xlfn.TEXTSPLIT(Table1[[#This Row],[Fuel (no space after comma)]], ","), FuelList_Final_EF!$A$2:$B$65, 2, FALSE))</f>
        <v>53.06</v>
      </c>
      <c r="S11944" s="3">
        <f>Table1[[#This Row],[Generation (TWh)]]*10^9*VLOOKUP(Table1[[#This Row],[Turbine/Engine Technology]],Technology_HR!$A$2:$B$11,2,FALSE)*10^-6</f>
        <v>2348818.3619999997</v>
      </c>
      <c r="T11944" s="5">
        <f>Table1[[#This Row],[Fuel Consumption (mmBtu)]]*Table1[[#This Row],[Emission Factor (kg CO2/ mmBtu)]]*10^3</f>
        <v>124628302287.72</v>
      </c>
      <c r="U11944" s="3">
        <f>Table1[[#This Row],[Emissions (g CO2)]]/(Table1[[#This Row],[Generation (TWh)]]*10^9)</f>
        <v>545.72209999999995</v>
      </c>
    </row>
    <row r="11945" spans="1:21" x14ac:dyDescent="0.35">
      <c r="A11945" t="s">
        <v>2825</v>
      </c>
      <c r="B11945" t="s">
        <v>3239</v>
      </c>
      <c r="C11945" t="str">
        <f>SUBSTITUTE(Table1[[#This Row],[Fuel]],", ",",")</f>
        <v>fossil gas: natural gas</v>
      </c>
      <c r="D11945" t="s">
        <v>3239</v>
      </c>
      <c r="H11945" t="s">
        <v>3438</v>
      </c>
      <c r="I11945">
        <v>544</v>
      </c>
      <c r="J11945" t="s">
        <v>3445</v>
      </c>
      <c r="K11945" t="s">
        <v>29</v>
      </c>
      <c r="L11945" t="s">
        <v>29</v>
      </c>
      <c r="M11945" t="s">
        <v>29</v>
      </c>
      <c r="N11945">
        <v>36.334260999999998</v>
      </c>
      <c r="O11945">
        <v>-79.832149999999999</v>
      </c>
      <c r="P11945" t="s">
        <v>3613</v>
      </c>
      <c r="Q11945" s="3">
        <f>Table1[[#This Row],[Capacity (MW)]]*0.395*8760*10^-6</f>
        <v>1.8823487999999999</v>
      </c>
      <c r="R11945" s="3" cm="1">
        <f t="array" ref="R11945">AVERAGE(VLOOKUP(_xlfn.TEXTSPLIT(Table1[[#This Row],[Fuel (no space after comma)]], ","), FuelList_Final_EF!$A$2:$B$65, 2, FALSE))</f>
        <v>53.06</v>
      </c>
      <c r="S11945" s="3">
        <f>Table1[[#This Row],[Generation (TWh)]]*10^9*VLOOKUP(Table1[[#This Row],[Turbine/Engine Technology]],Technology_HR!$A$2:$B$11,2,FALSE)*10^-6</f>
        <v>14209851.0912</v>
      </c>
      <c r="T11945" s="5">
        <f>Table1[[#This Row],[Fuel Consumption (mmBtu)]]*Table1[[#This Row],[Emission Factor (kg CO2/ mmBtu)]]*10^3</f>
        <v>753974698899.07202</v>
      </c>
      <c r="U11945" s="3">
        <f>Table1[[#This Row],[Emissions (g CO2)]]/(Table1[[#This Row],[Generation (TWh)]]*10^9)</f>
        <v>400.54993999999999</v>
      </c>
    </row>
    <row r="11946" spans="1:21" x14ac:dyDescent="0.35">
      <c r="A11946" t="s">
        <v>2489</v>
      </c>
      <c r="B11946" t="s">
        <v>3243</v>
      </c>
      <c r="C11946" t="str">
        <f>SUBSTITUTE(Table1[[#This Row],[Fuel]],", ",",")</f>
        <v>fossil gas: natural gas,fossil liquids: fuel oil</v>
      </c>
      <c r="D11946" t="s">
        <v>3239</v>
      </c>
      <c r="E11946" t="s">
        <v>3275</v>
      </c>
      <c r="H11946" t="s">
        <v>3436</v>
      </c>
      <c r="I11946">
        <v>179</v>
      </c>
      <c r="J11946" t="s">
        <v>3446</v>
      </c>
      <c r="K11946">
        <v>2000</v>
      </c>
      <c r="L11946" t="s">
        <v>29</v>
      </c>
      <c r="M11946" t="s">
        <v>29</v>
      </c>
      <c r="N11946">
        <v>38.544199999999996</v>
      </c>
      <c r="O11946">
        <v>-77.7714</v>
      </c>
      <c r="P11946" t="s">
        <v>3613</v>
      </c>
      <c r="Q11946" s="3">
        <f>Table1[[#This Row],[Capacity (MW)]]*0.395*8760*10^-6</f>
        <v>0.61937579999999992</v>
      </c>
      <c r="R11946" s="3" cm="1">
        <f t="array" ref="R11946">AVERAGE(VLOOKUP(_xlfn.TEXTSPLIT(Table1[[#This Row],[Fuel (no space after comma)]], ","), FuelList_Final_EF!$A$2:$B$65, 2, FALSE))</f>
        <v>65.583341148886291</v>
      </c>
      <c r="S11946" s="3">
        <f>Table1[[#This Row],[Generation (TWh)]]*10^9*VLOOKUP(Table1[[#This Row],[Turbine/Engine Technology]],Technology_HR!$A$2:$B$11,2,FALSE)*10^-6</f>
        <v>6819327.5579999983</v>
      </c>
      <c r="T11946" s="5">
        <f>Table1[[#This Row],[Fuel Consumption (mmBtu)]]*Table1[[#This Row],[Emission Factor (kg CO2/ mmBtu)]]*10^3</f>
        <v>447234285642.31555</v>
      </c>
      <c r="U11946" s="3">
        <f>Table1[[#This Row],[Emissions (g CO2)]]/(Table1[[#This Row],[Generation (TWh)]]*10^9)</f>
        <v>722.072586049238</v>
      </c>
    </row>
    <row r="11947" spans="1:21" x14ac:dyDescent="0.35">
      <c r="A11947" t="s">
        <v>2489</v>
      </c>
      <c r="B11947" t="s">
        <v>3243</v>
      </c>
      <c r="C11947" t="str">
        <f>SUBSTITUTE(Table1[[#This Row],[Fuel]],", ",",")</f>
        <v>fossil gas: natural gas,fossil liquids: fuel oil</v>
      </c>
      <c r="D11947" t="s">
        <v>3239</v>
      </c>
      <c r="E11947" t="s">
        <v>3275</v>
      </c>
      <c r="H11947" t="s">
        <v>3436</v>
      </c>
      <c r="I11947">
        <v>170</v>
      </c>
      <c r="J11947" t="s">
        <v>3446</v>
      </c>
      <c r="K11947">
        <v>2000</v>
      </c>
      <c r="L11947" t="s">
        <v>29</v>
      </c>
      <c r="M11947" t="s">
        <v>29</v>
      </c>
      <c r="N11947">
        <v>38.544199999999996</v>
      </c>
      <c r="O11947">
        <v>-77.7714</v>
      </c>
      <c r="P11947" t="s">
        <v>3613</v>
      </c>
      <c r="Q11947" s="3">
        <f>Table1[[#This Row],[Capacity (MW)]]*0.395*8760*10^-6</f>
        <v>0.58823399999999992</v>
      </c>
      <c r="R11947" s="3" cm="1">
        <f t="array" ref="R11947">AVERAGE(VLOOKUP(_xlfn.TEXTSPLIT(Table1[[#This Row],[Fuel (no space after comma)]], ","), FuelList_Final_EF!$A$2:$B$65, 2, FALSE))</f>
        <v>65.583341148886291</v>
      </c>
      <c r="S11947" s="3">
        <f>Table1[[#This Row],[Generation (TWh)]]*10^9*VLOOKUP(Table1[[#This Row],[Turbine/Engine Technology]],Technology_HR!$A$2:$B$11,2,FALSE)*10^-6</f>
        <v>6476456.3399999989</v>
      </c>
      <c r="T11947" s="5">
        <f>Table1[[#This Row],[Fuel Consumption (mmBtu)]]*Table1[[#This Row],[Emission Factor (kg CO2/ mmBtu)]]*10^3</f>
        <v>424747645582.08746</v>
      </c>
      <c r="U11947" s="3">
        <f>Table1[[#This Row],[Emissions (g CO2)]]/(Table1[[#This Row],[Generation (TWh)]]*10^9)</f>
        <v>722.07258604923811</v>
      </c>
    </row>
    <row r="11948" spans="1:21" x14ac:dyDescent="0.35">
      <c r="A11948" t="s">
        <v>2489</v>
      </c>
      <c r="B11948" t="s">
        <v>3243</v>
      </c>
      <c r="C11948" t="str">
        <f>SUBSTITUTE(Table1[[#This Row],[Fuel]],", ",",")</f>
        <v>fossil gas: natural gas,fossil liquids: fuel oil</v>
      </c>
      <c r="D11948" t="s">
        <v>3239</v>
      </c>
      <c r="E11948" t="s">
        <v>3275</v>
      </c>
      <c r="H11948" t="s">
        <v>3436</v>
      </c>
      <c r="I11948">
        <v>179</v>
      </c>
      <c r="J11948" t="s">
        <v>3446</v>
      </c>
      <c r="K11948">
        <v>2000</v>
      </c>
      <c r="L11948" t="s">
        <v>29</v>
      </c>
      <c r="M11948" t="s">
        <v>29</v>
      </c>
      <c r="N11948">
        <v>38.544199999999996</v>
      </c>
      <c r="O11948">
        <v>-77.7714</v>
      </c>
      <c r="P11948" t="s">
        <v>3613</v>
      </c>
      <c r="Q11948" s="3">
        <f>Table1[[#This Row],[Capacity (MW)]]*0.395*8760*10^-6</f>
        <v>0.61937579999999992</v>
      </c>
      <c r="R11948" s="3" cm="1">
        <f t="array" ref="R11948">AVERAGE(VLOOKUP(_xlfn.TEXTSPLIT(Table1[[#This Row],[Fuel (no space after comma)]], ","), FuelList_Final_EF!$A$2:$B$65, 2, FALSE))</f>
        <v>65.583341148886291</v>
      </c>
      <c r="S11948" s="3">
        <f>Table1[[#This Row],[Generation (TWh)]]*10^9*VLOOKUP(Table1[[#This Row],[Turbine/Engine Technology]],Technology_HR!$A$2:$B$11,2,FALSE)*10^-6</f>
        <v>6819327.5579999983</v>
      </c>
      <c r="T11948" s="5">
        <f>Table1[[#This Row],[Fuel Consumption (mmBtu)]]*Table1[[#This Row],[Emission Factor (kg CO2/ mmBtu)]]*10^3</f>
        <v>447234285642.31555</v>
      </c>
      <c r="U11948" s="3">
        <f>Table1[[#This Row],[Emissions (g CO2)]]/(Table1[[#This Row],[Generation (TWh)]]*10^9)</f>
        <v>722.072586049238</v>
      </c>
    </row>
    <row r="11949" spans="1:21" x14ac:dyDescent="0.35">
      <c r="A11949" t="s">
        <v>2489</v>
      </c>
      <c r="B11949" t="s">
        <v>3243</v>
      </c>
      <c r="C11949" t="str">
        <f>SUBSTITUTE(Table1[[#This Row],[Fuel]],", ",",")</f>
        <v>fossil gas: natural gas,fossil liquids: fuel oil</v>
      </c>
      <c r="D11949" t="s">
        <v>3239</v>
      </c>
      <c r="E11949" t="s">
        <v>3275</v>
      </c>
      <c r="H11949" t="s">
        <v>3436</v>
      </c>
      <c r="I11949">
        <v>179</v>
      </c>
      <c r="J11949" t="s">
        <v>3446</v>
      </c>
      <c r="K11949">
        <v>2000</v>
      </c>
      <c r="L11949" t="s">
        <v>29</v>
      </c>
      <c r="M11949" t="s">
        <v>29</v>
      </c>
      <c r="N11949">
        <v>38.544199999999996</v>
      </c>
      <c r="O11949">
        <v>-77.7714</v>
      </c>
      <c r="P11949" t="s">
        <v>3613</v>
      </c>
      <c r="Q11949" s="3">
        <f>Table1[[#This Row],[Capacity (MW)]]*0.395*8760*10^-6</f>
        <v>0.61937579999999992</v>
      </c>
      <c r="R11949" s="3" cm="1">
        <f t="array" ref="R11949">AVERAGE(VLOOKUP(_xlfn.TEXTSPLIT(Table1[[#This Row],[Fuel (no space after comma)]], ","), FuelList_Final_EF!$A$2:$B$65, 2, FALSE))</f>
        <v>65.583341148886291</v>
      </c>
      <c r="S11949" s="3">
        <f>Table1[[#This Row],[Generation (TWh)]]*10^9*VLOOKUP(Table1[[#This Row],[Turbine/Engine Technology]],Technology_HR!$A$2:$B$11,2,FALSE)*10^-6</f>
        <v>6819327.5579999983</v>
      </c>
      <c r="T11949" s="5">
        <f>Table1[[#This Row],[Fuel Consumption (mmBtu)]]*Table1[[#This Row],[Emission Factor (kg CO2/ mmBtu)]]*10^3</f>
        <v>447234285642.31555</v>
      </c>
      <c r="U11949" s="3">
        <f>Table1[[#This Row],[Emissions (g CO2)]]/(Table1[[#This Row],[Generation (TWh)]]*10^9)</f>
        <v>722.072586049238</v>
      </c>
    </row>
    <row r="11950" spans="1:21" x14ac:dyDescent="0.35">
      <c r="A11950" t="s">
        <v>2524</v>
      </c>
      <c r="B11950" t="s">
        <v>3239</v>
      </c>
      <c r="C11950" t="str">
        <f>SUBSTITUTE(Table1[[#This Row],[Fuel]],", ",",")</f>
        <v>fossil gas: natural gas</v>
      </c>
      <c r="D11950" t="s">
        <v>3239</v>
      </c>
      <c r="H11950" t="s">
        <v>3436</v>
      </c>
      <c r="I11950">
        <v>60.5</v>
      </c>
      <c r="J11950" t="s">
        <v>3446</v>
      </c>
      <c r="K11950">
        <v>2024</v>
      </c>
      <c r="L11950" t="s">
        <v>29</v>
      </c>
      <c r="M11950" t="s">
        <v>29</v>
      </c>
      <c r="N11950">
        <v>29.848372000000001</v>
      </c>
      <c r="O11950">
        <v>-95.016397999999995</v>
      </c>
      <c r="P11950" t="s">
        <v>3613</v>
      </c>
      <c r="Q11950" s="3">
        <f>Table1[[#This Row],[Capacity (MW)]]*0.395*8760*10^-6</f>
        <v>0.2093421</v>
      </c>
      <c r="R11950" s="3" cm="1">
        <f t="array" ref="R11950">AVERAGE(VLOOKUP(_xlfn.TEXTSPLIT(Table1[[#This Row],[Fuel (no space after comma)]], ","), FuelList_Final_EF!$A$2:$B$65, 2, FALSE))</f>
        <v>53.06</v>
      </c>
      <c r="S11950" s="3">
        <f>Table1[[#This Row],[Generation (TWh)]]*10^9*VLOOKUP(Table1[[#This Row],[Turbine/Engine Technology]],Technology_HR!$A$2:$B$11,2,FALSE)*10^-6</f>
        <v>2304856.5209999997</v>
      </c>
      <c r="T11950" s="5">
        <f>Table1[[#This Row],[Fuel Consumption (mmBtu)]]*Table1[[#This Row],[Emission Factor (kg CO2/ mmBtu)]]*10^3</f>
        <v>122295687004.25999</v>
      </c>
      <c r="U11950" s="3">
        <f>Table1[[#This Row],[Emissions (g CO2)]]/(Table1[[#This Row],[Generation (TWh)]]*10^9)</f>
        <v>584.19060000000002</v>
      </c>
    </row>
    <row r="11951" spans="1:21" x14ac:dyDescent="0.35">
      <c r="A11951" t="s">
        <v>2524</v>
      </c>
      <c r="B11951" t="s">
        <v>3239</v>
      </c>
      <c r="C11951" t="str">
        <f>SUBSTITUTE(Table1[[#This Row],[Fuel]],", ",",")</f>
        <v>fossil gas: natural gas</v>
      </c>
      <c r="D11951" t="s">
        <v>3239</v>
      </c>
      <c r="H11951" t="s">
        <v>3436</v>
      </c>
      <c r="I11951">
        <v>60.5</v>
      </c>
      <c r="J11951" t="s">
        <v>3446</v>
      </c>
      <c r="K11951">
        <v>2024</v>
      </c>
      <c r="L11951" t="s">
        <v>29</v>
      </c>
      <c r="M11951" t="s">
        <v>29</v>
      </c>
      <c r="N11951">
        <v>29.848372000000001</v>
      </c>
      <c r="O11951">
        <v>-95.016397999999995</v>
      </c>
      <c r="P11951" t="s">
        <v>3613</v>
      </c>
      <c r="Q11951" s="3">
        <f>Table1[[#This Row],[Capacity (MW)]]*0.395*8760*10^-6</f>
        <v>0.2093421</v>
      </c>
      <c r="R11951" s="3" cm="1">
        <f t="array" ref="R11951">AVERAGE(VLOOKUP(_xlfn.TEXTSPLIT(Table1[[#This Row],[Fuel (no space after comma)]], ","), FuelList_Final_EF!$A$2:$B$65, 2, FALSE))</f>
        <v>53.06</v>
      </c>
      <c r="S11951" s="3">
        <f>Table1[[#This Row],[Generation (TWh)]]*10^9*VLOOKUP(Table1[[#This Row],[Turbine/Engine Technology]],Technology_HR!$A$2:$B$11,2,FALSE)*10^-6</f>
        <v>2304856.5209999997</v>
      </c>
      <c r="T11951" s="5">
        <f>Table1[[#This Row],[Fuel Consumption (mmBtu)]]*Table1[[#This Row],[Emission Factor (kg CO2/ mmBtu)]]*10^3</f>
        <v>122295687004.25999</v>
      </c>
      <c r="U11951" s="3">
        <f>Table1[[#This Row],[Emissions (g CO2)]]/(Table1[[#This Row],[Generation (TWh)]]*10^9)</f>
        <v>584.19060000000002</v>
      </c>
    </row>
    <row r="11952" spans="1:21" x14ac:dyDescent="0.35">
      <c r="A11952" t="s">
        <v>2524</v>
      </c>
      <c r="B11952" t="s">
        <v>3239</v>
      </c>
      <c r="C11952" t="str">
        <f>SUBSTITUTE(Table1[[#This Row],[Fuel]],", ",",")</f>
        <v>fossil gas: natural gas</v>
      </c>
      <c r="D11952" t="s">
        <v>3239</v>
      </c>
      <c r="H11952" t="s">
        <v>3436</v>
      </c>
      <c r="I11952">
        <v>60.5</v>
      </c>
      <c r="J11952" t="s">
        <v>3446</v>
      </c>
      <c r="K11952">
        <v>2024</v>
      </c>
      <c r="L11952" t="s">
        <v>29</v>
      </c>
      <c r="M11952" t="s">
        <v>29</v>
      </c>
      <c r="N11952">
        <v>29.848372000000001</v>
      </c>
      <c r="O11952">
        <v>-95.016397999999995</v>
      </c>
      <c r="P11952" t="s">
        <v>3613</v>
      </c>
      <c r="Q11952" s="3">
        <f>Table1[[#This Row],[Capacity (MW)]]*0.395*8760*10^-6</f>
        <v>0.2093421</v>
      </c>
      <c r="R11952" s="3" cm="1">
        <f t="array" ref="R11952">AVERAGE(VLOOKUP(_xlfn.TEXTSPLIT(Table1[[#This Row],[Fuel (no space after comma)]], ","), FuelList_Final_EF!$A$2:$B$65, 2, FALSE))</f>
        <v>53.06</v>
      </c>
      <c r="S11952" s="3">
        <f>Table1[[#This Row],[Generation (TWh)]]*10^9*VLOOKUP(Table1[[#This Row],[Turbine/Engine Technology]],Technology_HR!$A$2:$B$11,2,FALSE)*10^-6</f>
        <v>2304856.5209999997</v>
      </c>
      <c r="T11952" s="5">
        <f>Table1[[#This Row],[Fuel Consumption (mmBtu)]]*Table1[[#This Row],[Emission Factor (kg CO2/ mmBtu)]]*10^3</f>
        <v>122295687004.25999</v>
      </c>
      <c r="U11952" s="3">
        <f>Table1[[#This Row],[Emissions (g CO2)]]/(Table1[[#This Row],[Generation (TWh)]]*10^9)</f>
        <v>584.19060000000002</v>
      </c>
    </row>
    <row r="11953" spans="1:21" x14ac:dyDescent="0.35">
      <c r="A11953" t="s">
        <v>2524</v>
      </c>
      <c r="B11953" t="s">
        <v>3239</v>
      </c>
      <c r="C11953" t="str">
        <f>SUBSTITUTE(Table1[[#This Row],[Fuel]],", ",",")</f>
        <v>fossil gas: natural gas</v>
      </c>
      <c r="D11953" t="s">
        <v>3239</v>
      </c>
      <c r="H11953" t="s">
        <v>3436</v>
      </c>
      <c r="I11953">
        <v>60.5</v>
      </c>
      <c r="J11953" t="s">
        <v>3446</v>
      </c>
      <c r="K11953">
        <v>2024</v>
      </c>
      <c r="L11953" t="s">
        <v>29</v>
      </c>
      <c r="M11953" t="s">
        <v>29</v>
      </c>
      <c r="N11953">
        <v>29.848372000000001</v>
      </c>
      <c r="O11953">
        <v>-95.016397999999995</v>
      </c>
      <c r="P11953" t="s">
        <v>3613</v>
      </c>
      <c r="Q11953" s="3">
        <f>Table1[[#This Row],[Capacity (MW)]]*0.395*8760*10^-6</f>
        <v>0.2093421</v>
      </c>
      <c r="R11953" s="3" cm="1">
        <f t="array" ref="R11953">AVERAGE(VLOOKUP(_xlfn.TEXTSPLIT(Table1[[#This Row],[Fuel (no space after comma)]], ","), FuelList_Final_EF!$A$2:$B$65, 2, FALSE))</f>
        <v>53.06</v>
      </c>
      <c r="S11953" s="3">
        <f>Table1[[#This Row],[Generation (TWh)]]*10^9*VLOOKUP(Table1[[#This Row],[Turbine/Engine Technology]],Technology_HR!$A$2:$B$11,2,FALSE)*10^-6</f>
        <v>2304856.5209999997</v>
      </c>
      <c r="T11953" s="5">
        <f>Table1[[#This Row],[Fuel Consumption (mmBtu)]]*Table1[[#This Row],[Emission Factor (kg CO2/ mmBtu)]]*10^3</f>
        <v>122295687004.25999</v>
      </c>
      <c r="U11953" s="3">
        <f>Table1[[#This Row],[Emissions (g CO2)]]/(Table1[[#This Row],[Generation (TWh)]]*10^9)</f>
        <v>584.19060000000002</v>
      </c>
    </row>
    <row r="11954" spans="1:21" x14ac:dyDescent="0.35">
      <c r="A11954" t="s">
        <v>2524</v>
      </c>
      <c r="B11954" t="s">
        <v>3239</v>
      </c>
      <c r="C11954" t="str">
        <f>SUBSTITUTE(Table1[[#This Row],[Fuel]],", ",",")</f>
        <v>fossil gas: natural gas</v>
      </c>
      <c r="D11954" t="s">
        <v>3239</v>
      </c>
      <c r="H11954" t="s">
        <v>3436</v>
      </c>
      <c r="I11954">
        <v>60.5</v>
      </c>
      <c r="J11954" t="s">
        <v>3446</v>
      </c>
      <c r="K11954">
        <v>2024</v>
      </c>
      <c r="L11954" t="s">
        <v>29</v>
      </c>
      <c r="M11954" t="s">
        <v>29</v>
      </c>
      <c r="N11954">
        <v>29.848372000000001</v>
      </c>
      <c r="O11954">
        <v>-95.016397999999995</v>
      </c>
      <c r="P11954" t="s">
        <v>3613</v>
      </c>
      <c r="Q11954" s="3">
        <f>Table1[[#This Row],[Capacity (MW)]]*0.395*8760*10^-6</f>
        <v>0.2093421</v>
      </c>
      <c r="R11954" s="3" cm="1">
        <f t="array" ref="R11954">AVERAGE(VLOOKUP(_xlfn.TEXTSPLIT(Table1[[#This Row],[Fuel (no space after comma)]], ","), FuelList_Final_EF!$A$2:$B$65, 2, FALSE))</f>
        <v>53.06</v>
      </c>
      <c r="S11954" s="3">
        <f>Table1[[#This Row],[Generation (TWh)]]*10^9*VLOOKUP(Table1[[#This Row],[Turbine/Engine Technology]],Technology_HR!$A$2:$B$11,2,FALSE)*10^-6</f>
        <v>2304856.5209999997</v>
      </c>
      <c r="T11954" s="5">
        <f>Table1[[#This Row],[Fuel Consumption (mmBtu)]]*Table1[[#This Row],[Emission Factor (kg CO2/ mmBtu)]]*10^3</f>
        <v>122295687004.25999</v>
      </c>
      <c r="U11954" s="3">
        <f>Table1[[#This Row],[Emissions (g CO2)]]/(Table1[[#This Row],[Generation (TWh)]]*10^9)</f>
        <v>584.19060000000002</v>
      </c>
    </row>
    <row r="11955" spans="1:21" x14ac:dyDescent="0.35">
      <c r="A11955" t="s">
        <v>2524</v>
      </c>
      <c r="B11955" t="s">
        <v>3239</v>
      </c>
      <c r="C11955" t="str">
        <f>SUBSTITUTE(Table1[[#This Row],[Fuel]],", ",",")</f>
        <v>fossil gas: natural gas</v>
      </c>
      <c r="D11955" t="s">
        <v>3239</v>
      </c>
      <c r="H11955" t="s">
        <v>3436</v>
      </c>
      <c r="I11955">
        <v>60.5</v>
      </c>
      <c r="J11955" t="s">
        <v>3446</v>
      </c>
      <c r="K11955">
        <v>2024</v>
      </c>
      <c r="L11955" t="s">
        <v>29</v>
      </c>
      <c r="M11955" t="s">
        <v>29</v>
      </c>
      <c r="N11955">
        <v>29.848372000000001</v>
      </c>
      <c r="O11955">
        <v>-95.016397999999995</v>
      </c>
      <c r="P11955" t="s">
        <v>3613</v>
      </c>
      <c r="Q11955" s="3">
        <f>Table1[[#This Row],[Capacity (MW)]]*0.395*8760*10^-6</f>
        <v>0.2093421</v>
      </c>
      <c r="R11955" s="3" cm="1">
        <f t="array" ref="R11955">AVERAGE(VLOOKUP(_xlfn.TEXTSPLIT(Table1[[#This Row],[Fuel (no space after comma)]], ","), FuelList_Final_EF!$A$2:$B$65, 2, FALSE))</f>
        <v>53.06</v>
      </c>
      <c r="S11955" s="3">
        <f>Table1[[#This Row],[Generation (TWh)]]*10^9*VLOOKUP(Table1[[#This Row],[Turbine/Engine Technology]],Technology_HR!$A$2:$B$11,2,FALSE)*10^-6</f>
        <v>2304856.5209999997</v>
      </c>
      <c r="T11955" s="5">
        <f>Table1[[#This Row],[Fuel Consumption (mmBtu)]]*Table1[[#This Row],[Emission Factor (kg CO2/ mmBtu)]]*10^3</f>
        <v>122295687004.25999</v>
      </c>
      <c r="U11955" s="3">
        <f>Table1[[#This Row],[Emissions (g CO2)]]/(Table1[[#This Row],[Generation (TWh)]]*10^9)</f>
        <v>584.19060000000002</v>
      </c>
    </row>
    <row r="11956" spans="1:21" x14ac:dyDescent="0.35">
      <c r="A11956" t="s">
        <v>2524</v>
      </c>
      <c r="B11956" t="s">
        <v>3239</v>
      </c>
      <c r="C11956" t="str">
        <f>SUBSTITUTE(Table1[[#This Row],[Fuel]],", ",",")</f>
        <v>fossil gas: natural gas</v>
      </c>
      <c r="D11956" t="s">
        <v>3239</v>
      </c>
      <c r="H11956" t="s">
        <v>3436</v>
      </c>
      <c r="I11956">
        <v>60.5</v>
      </c>
      <c r="J11956" t="s">
        <v>3446</v>
      </c>
      <c r="K11956">
        <v>2024</v>
      </c>
      <c r="L11956" t="s">
        <v>29</v>
      </c>
      <c r="M11956" t="s">
        <v>29</v>
      </c>
      <c r="N11956">
        <v>29.848372000000001</v>
      </c>
      <c r="O11956">
        <v>-95.016397999999995</v>
      </c>
      <c r="P11956" t="s">
        <v>3613</v>
      </c>
      <c r="Q11956" s="3">
        <f>Table1[[#This Row],[Capacity (MW)]]*0.395*8760*10^-6</f>
        <v>0.2093421</v>
      </c>
      <c r="R11956" s="3" cm="1">
        <f t="array" ref="R11956">AVERAGE(VLOOKUP(_xlfn.TEXTSPLIT(Table1[[#This Row],[Fuel (no space after comma)]], ","), FuelList_Final_EF!$A$2:$B$65, 2, FALSE))</f>
        <v>53.06</v>
      </c>
      <c r="S11956" s="3">
        <f>Table1[[#This Row],[Generation (TWh)]]*10^9*VLOOKUP(Table1[[#This Row],[Turbine/Engine Technology]],Technology_HR!$A$2:$B$11,2,FALSE)*10^-6</f>
        <v>2304856.5209999997</v>
      </c>
      <c r="T11956" s="5">
        <f>Table1[[#This Row],[Fuel Consumption (mmBtu)]]*Table1[[#This Row],[Emission Factor (kg CO2/ mmBtu)]]*10^3</f>
        <v>122295687004.25999</v>
      </c>
      <c r="U11956" s="3">
        <f>Table1[[#This Row],[Emissions (g CO2)]]/(Table1[[#This Row],[Generation (TWh)]]*10^9)</f>
        <v>584.19060000000002</v>
      </c>
    </row>
    <row r="11957" spans="1:21" x14ac:dyDescent="0.35">
      <c r="A11957" t="s">
        <v>2524</v>
      </c>
      <c r="B11957" t="s">
        <v>3239</v>
      </c>
      <c r="C11957" t="str">
        <f>SUBSTITUTE(Table1[[#This Row],[Fuel]],", ",",")</f>
        <v>fossil gas: natural gas</v>
      </c>
      <c r="D11957" t="s">
        <v>3239</v>
      </c>
      <c r="H11957" t="s">
        <v>3436</v>
      </c>
      <c r="I11957">
        <v>60.5</v>
      </c>
      <c r="J11957" t="s">
        <v>3446</v>
      </c>
      <c r="K11957">
        <v>2024</v>
      </c>
      <c r="L11957" t="s">
        <v>29</v>
      </c>
      <c r="M11957" t="s">
        <v>29</v>
      </c>
      <c r="N11957">
        <v>29.848372000000001</v>
      </c>
      <c r="O11957">
        <v>-95.016397999999995</v>
      </c>
      <c r="P11957" t="s">
        <v>3613</v>
      </c>
      <c r="Q11957" s="3">
        <f>Table1[[#This Row],[Capacity (MW)]]*0.395*8760*10^-6</f>
        <v>0.2093421</v>
      </c>
      <c r="R11957" s="3" cm="1">
        <f t="array" ref="R11957">AVERAGE(VLOOKUP(_xlfn.TEXTSPLIT(Table1[[#This Row],[Fuel (no space after comma)]], ","), FuelList_Final_EF!$A$2:$B$65, 2, FALSE))</f>
        <v>53.06</v>
      </c>
      <c r="S11957" s="3">
        <f>Table1[[#This Row],[Generation (TWh)]]*10^9*VLOOKUP(Table1[[#This Row],[Turbine/Engine Technology]],Technology_HR!$A$2:$B$11,2,FALSE)*10^-6</f>
        <v>2304856.5209999997</v>
      </c>
      <c r="T11957" s="5">
        <f>Table1[[#This Row],[Fuel Consumption (mmBtu)]]*Table1[[#This Row],[Emission Factor (kg CO2/ mmBtu)]]*10^3</f>
        <v>122295687004.25999</v>
      </c>
      <c r="U11957" s="3">
        <f>Table1[[#This Row],[Emissions (g CO2)]]/(Table1[[#This Row],[Generation (TWh)]]*10^9)</f>
        <v>584.19060000000002</v>
      </c>
    </row>
    <row r="11958" spans="1:21" x14ac:dyDescent="0.35">
      <c r="A11958" t="s">
        <v>2491</v>
      </c>
      <c r="B11958" t="s">
        <v>3239</v>
      </c>
      <c r="C11958" t="str">
        <f>SUBSTITUTE(Table1[[#This Row],[Fuel]],", ",",")</f>
        <v>fossil gas: natural gas</v>
      </c>
      <c r="D11958" t="s">
        <v>3239</v>
      </c>
      <c r="H11958" t="s">
        <v>3436</v>
      </c>
      <c r="I11958">
        <v>196</v>
      </c>
      <c r="J11958" t="s">
        <v>3446</v>
      </c>
      <c r="K11958">
        <v>2002</v>
      </c>
      <c r="L11958" t="s">
        <v>29</v>
      </c>
      <c r="M11958" t="s">
        <v>29</v>
      </c>
      <c r="N11958">
        <v>43.186399999999999</v>
      </c>
      <c r="O11958">
        <v>-84.8429</v>
      </c>
      <c r="P11958" t="s">
        <v>3613</v>
      </c>
      <c r="Q11958" s="3">
        <f>Table1[[#This Row],[Capacity (MW)]]*0.395*8760*10^-6</f>
        <v>0.6781992</v>
      </c>
      <c r="R11958" s="3" cm="1">
        <f t="array" ref="R11958">AVERAGE(VLOOKUP(_xlfn.TEXTSPLIT(Table1[[#This Row],[Fuel (no space after comma)]], ","), FuelList_Final_EF!$A$2:$B$65, 2, FALSE))</f>
        <v>53.06</v>
      </c>
      <c r="S11958" s="3">
        <f>Table1[[#This Row],[Generation (TWh)]]*10^9*VLOOKUP(Table1[[#This Row],[Turbine/Engine Technology]],Technology_HR!$A$2:$B$11,2,FALSE)*10^-6</f>
        <v>7466973.1919999998</v>
      </c>
      <c r="T11958" s="5">
        <f>Table1[[#This Row],[Fuel Consumption (mmBtu)]]*Table1[[#This Row],[Emission Factor (kg CO2/ mmBtu)]]*10^3</f>
        <v>396197597567.52002</v>
      </c>
      <c r="U11958" s="3">
        <f>Table1[[#This Row],[Emissions (g CO2)]]/(Table1[[#This Row],[Generation (TWh)]]*10^9)</f>
        <v>584.19060000000002</v>
      </c>
    </row>
    <row r="11959" spans="1:21" x14ac:dyDescent="0.35">
      <c r="A11959" t="s">
        <v>2491</v>
      </c>
      <c r="B11959" t="s">
        <v>3239</v>
      </c>
      <c r="C11959" t="str">
        <f>SUBSTITUTE(Table1[[#This Row],[Fuel]],", ",",")</f>
        <v>fossil gas: natural gas</v>
      </c>
      <c r="D11959" t="s">
        <v>3239</v>
      </c>
      <c r="H11959" t="s">
        <v>3436</v>
      </c>
      <c r="I11959">
        <v>196</v>
      </c>
      <c r="J11959" t="s">
        <v>3446</v>
      </c>
      <c r="K11959">
        <v>2002</v>
      </c>
      <c r="L11959" t="s">
        <v>29</v>
      </c>
      <c r="M11959" t="s">
        <v>29</v>
      </c>
      <c r="N11959">
        <v>43.186399999999999</v>
      </c>
      <c r="O11959">
        <v>-84.8429</v>
      </c>
      <c r="P11959" t="s">
        <v>3613</v>
      </c>
      <c r="Q11959" s="3">
        <f>Table1[[#This Row],[Capacity (MW)]]*0.395*8760*10^-6</f>
        <v>0.6781992</v>
      </c>
      <c r="R11959" s="3" cm="1">
        <f t="array" ref="R11959">AVERAGE(VLOOKUP(_xlfn.TEXTSPLIT(Table1[[#This Row],[Fuel (no space after comma)]], ","), FuelList_Final_EF!$A$2:$B$65, 2, FALSE))</f>
        <v>53.06</v>
      </c>
      <c r="S11959" s="3">
        <f>Table1[[#This Row],[Generation (TWh)]]*10^9*VLOOKUP(Table1[[#This Row],[Turbine/Engine Technology]],Technology_HR!$A$2:$B$11,2,FALSE)*10^-6</f>
        <v>7466973.1919999998</v>
      </c>
      <c r="T11959" s="5">
        <f>Table1[[#This Row],[Fuel Consumption (mmBtu)]]*Table1[[#This Row],[Emission Factor (kg CO2/ mmBtu)]]*10^3</f>
        <v>396197597567.52002</v>
      </c>
      <c r="U11959" s="3">
        <f>Table1[[#This Row],[Emissions (g CO2)]]/(Table1[[#This Row],[Generation (TWh)]]*10^9)</f>
        <v>584.19060000000002</v>
      </c>
    </row>
    <row r="11960" spans="1:21" x14ac:dyDescent="0.35">
      <c r="A11960" t="s">
        <v>2491</v>
      </c>
      <c r="B11960" t="s">
        <v>3239</v>
      </c>
      <c r="C11960" t="str">
        <f>SUBSTITUTE(Table1[[#This Row],[Fuel]],", ",",")</f>
        <v>fossil gas: natural gas</v>
      </c>
      <c r="D11960" t="s">
        <v>3239</v>
      </c>
      <c r="H11960" t="s">
        <v>3436</v>
      </c>
      <c r="I11960">
        <v>196</v>
      </c>
      <c r="J11960" t="s">
        <v>3446</v>
      </c>
      <c r="K11960">
        <v>2002</v>
      </c>
      <c r="L11960" t="s">
        <v>29</v>
      </c>
      <c r="M11960" t="s">
        <v>29</v>
      </c>
      <c r="N11960">
        <v>43.186399999999999</v>
      </c>
      <c r="O11960">
        <v>-84.8429</v>
      </c>
      <c r="P11960" t="s">
        <v>3613</v>
      </c>
      <c r="Q11960" s="3">
        <f>Table1[[#This Row],[Capacity (MW)]]*0.395*8760*10^-6</f>
        <v>0.6781992</v>
      </c>
      <c r="R11960" s="3" cm="1">
        <f t="array" ref="R11960">AVERAGE(VLOOKUP(_xlfn.TEXTSPLIT(Table1[[#This Row],[Fuel (no space after comma)]], ","), FuelList_Final_EF!$A$2:$B$65, 2, FALSE))</f>
        <v>53.06</v>
      </c>
      <c r="S11960" s="3">
        <f>Table1[[#This Row],[Generation (TWh)]]*10^9*VLOOKUP(Table1[[#This Row],[Turbine/Engine Technology]],Technology_HR!$A$2:$B$11,2,FALSE)*10^-6</f>
        <v>7466973.1919999998</v>
      </c>
      <c r="T11960" s="5">
        <f>Table1[[#This Row],[Fuel Consumption (mmBtu)]]*Table1[[#This Row],[Emission Factor (kg CO2/ mmBtu)]]*10^3</f>
        <v>396197597567.52002</v>
      </c>
      <c r="U11960" s="3">
        <f>Table1[[#This Row],[Emissions (g CO2)]]/(Table1[[#This Row],[Generation (TWh)]]*10^9)</f>
        <v>584.19060000000002</v>
      </c>
    </row>
    <row r="11961" spans="1:21" x14ac:dyDescent="0.35">
      <c r="A11961" t="s">
        <v>2491</v>
      </c>
      <c r="B11961" t="s">
        <v>3239</v>
      </c>
      <c r="C11961" t="str">
        <f>SUBSTITUTE(Table1[[#This Row],[Fuel]],", ",",")</f>
        <v>fossil gas: natural gas</v>
      </c>
      <c r="D11961" t="s">
        <v>3239</v>
      </c>
      <c r="H11961" t="s">
        <v>3436</v>
      </c>
      <c r="I11961">
        <v>196</v>
      </c>
      <c r="J11961" t="s">
        <v>3446</v>
      </c>
      <c r="K11961">
        <v>2002</v>
      </c>
      <c r="L11961" t="s">
        <v>29</v>
      </c>
      <c r="M11961" t="s">
        <v>29</v>
      </c>
      <c r="N11961">
        <v>43.186399999999999</v>
      </c>
      <c r="O11961">
        <v>-84.8429</v>
      </c>
      <c r="P11961" t="s">
        <v>3613</v>
      </c>
      <c r="Q11961" s="3">
        <f>Table1[[#This Row],[Capacity (MW)]]*0.395*8760*10^-6</f>
        <v>0.6781992</v>
      </c>
      <c r="R11961" s="3" cm="1">
        <f t="array" ref="R11961">AVERAGE(VLOOKUP(_xlfn.TEXTSPLIT(Table1[[#This Row],[Fuel (no space after comma)]], ","), FuelList_Final_EF!$A$2:$B$65, 2, FALSE))</f>
        <v>53.06</v>
      </c>
      <c r="S11961" s="3">
        <f>Table1[[#This Row],[Generation (TWh)]]*10^9*VLOOKUP(Table1[[#This Row],[Turbine/Engine Technology]],Technology_HR!$A$2:$B$11,2,FALSE)*10^-6</f>
        <v>7466973.1919999998</v>
      </c>
      <c r="T11961" s="5">
        <f>Table1[[#This Row],[Fuel Consumption (mmBtu)]]*Table1[[#This Row],[Emission Factor (kg CO2/ mmBtu)]]*10^3</f>
        <v>396197597567.52002</v>
      </c>
      <c r="U11961" s="3">
        <f>Table1[[#This Row],[Emissions (g CO2)]]/(Table1[[#This Row],[Generation (TWh)]]*10^9)</f>
        <v>584.19060000000002</v>
      </c>
    </row>
    <row r="11962" spans="1:21" x14ac:dyDescent="0.35">
      <c r="A11962" t="s">
        <v>2988</v>
      </c>
      <c r="B11962" t="s">
        <v>3239</v>
      </c>
      <c r="C11962" t="str">
        <f>SUBSTITUTE(Table1[[#This Row],[Fuel]],", ",",")</f>
        <v>fossil gas: natural gas</v>
      </c>
      <c r="D11962" t="s">
        <v>3239</v>
      </c>
      <c r="H11962" t="s">
        <v>3438</v>
      </c>
      <c r="I11962">
        <v>513</v>
      </c>
      <c r="J11962" t="s">
        <v>3452</v>
      </c>
      <c r="K11962" t="s">
        <v>29</v>
      </c>
      <c r="L11962" t="s">
        <v>29</v>
      </c>
      <c r="M11962" t="s">
        <v>29</v>
      </c>
      <c r="N11962">
        <v>41.328333000000001</v>
      </c>
      <c r="O11962">
        <v>-77.75667</v>
      </c>
      <c r="P11962" t="s">
        <v>3613</v>
      </c>
      <c r="Q11962" s="3">
        <f>Table1[[#This Row],[Capacity (MW)]]*0.395*8760*10^-6</f>
        <v>1.7750826</v>
      </c>
      <c r="R11962" s="3" cm="1">
        <f t="array" ref="R11962">AVERAGE(VLOOKUP(_xlfn.TEXTSPLIT(Table1[[#This Row],[Fuel (no space after comma)]], ","), FuelList_Final_EF!$A$2:$B$65, 2, FALSE))</f>
        <v>53.06</v>
      </c>
      <c r="S11962" s="3">
        <f>Table1[[#This Row],[Generation (TWh)]]*10^9*VLOOKUP(Table1[[#This Row],[Turbine/Engine Technology]],Technology_HR!$A$2:$B$11,2,FALSE)*10^-6</f>
        <v>13400098.5474</v>
      </c>
      <c r="T11962" s="5">
        <f>Table1[[#This Row],[Fuel Consumption (mmBtu)]]*Table1[[#This Row],[Emission Factor (kg CO2/ mmBtu)]]*10^3</f>
        <v>711009228925.04407</v>
      </c>
      <c r="U11962" s="3">
        <f>Table1[[#This Row],[Emissions (g CO2)]]/(Table1[[#This Row],[Generation (TWh)]]*10^9)</f>
        <v>400.54994000000005</v>
      </c>
    </row>
    <row r="11963" spans="1:21" x14ac:dyDescent="0.35">
      <c r="A11963" t="s">
        <v>2988</v>
      </c>
      <c r="B11963" t="s">
        <v>3239</v>
      </c>
      <c r="C11963" t="str">
        <f>SUBSTITUTE(Table1[[#This Row],[Fuel]],", ",",")</f>
        <v>fossil gas: natural gas</v>
      </c>
      <c r="D11963" t="s">
        <v>3239</v>
      </c>
      <c r="H11963" t="s">
        <v>3438</v>
      </c>
      <c r="I11963">
        <v>513</v>
      </c>
      <c r="J11963" t="s">
        <v>3452</v>
      </c>
      <c r="K11963" t="s">
        <v>29</v>
      </c>
      <c r="L11963" t="s">
        <v>29</v>
      </c>
      <c r="M11963" t="s">
        <v>29</v>
      </c>
      <c r="N11963">
        <v>41.328333000000001</v>
      </c>
      <c r="O11963">
        <v>-77.75667</v>
      </c>
      <c r="P11963" t="s">
        <v>3613</v>
      </c>
      <c r="Q11963" s="3">
        <f>Table1[[#This Row],[Capacity (MW)]]*0.395*8760*10^-6</f>
        <v>1.7750826</v>
      </c>
      <c r="R11963" s="3" cm="1">
        <f t="array" ref="R11963">AVERAGE(VLOOKUP(_xlfn.TEXTSPLIT(Table1[[#This Row],[Fuel (no space after comma)]], ","), FuelList_Final_EF!$A$2:$B$65, 2, FALSE))</f>
        <v>53.06</v>
      </c>
      <c r="S11963" s="3">
        <f>Table1[[#This Row],[Generation (TWh)]]*10^9*VLOOKUP(Table1[[#This Row],[Turbine/Engine Technology]],Technology_HR!$A$2:$B$11,2,FALSE)*10^-6</f>
        <v>13400098.5474</v>
      </c>
      <c r="T11963" s="5">
        <f>Table1[[#This Row],[Fuel Consumption (mmBtu)]]*Table1[[#This Row],[Emission Factor (kg CO2/ mmBtu)]]*10^3</f>
        <v>711009228925.04407</v>
      </c>
      <c r="U11963" s="3">
        <f>Table1[[#This Row],[Emissions (g CO2)]]/(Table1[[#This Row],[Generation (TWh)]]*10^9)</f>
        <v>400.54994000000005</v>
      </c>
    </row>
    <row r="11964" spans="1:21" x14ac:dyDescent="0.35">
      <c r="A11964" t="s">
        <v>2989</v>
      </c>
      <c r="B11964" t="s">
        <v>3243</v>
      </c>
      <c r="C11964" t="str">
        <f>SUBSTITUTE(Table1[[#This Row],[Fuel]],", ",",")</f>
        <v>fossil gas: natural gas,fossil liquids: fuel oil</v>
      </c>
      <c r="D11964" t="s">
        <v>3239</v>
      </c>
      <c r="E11964" t="s">
        <v>3275</v>
      </c>
      <c r="H11964" t="s">
        <v>3438</v>
      </c>
      <c r="I11964">
        <v>88</v>
      </c>
      <c r="J11964" t="s">
        <v>3446</v>
      </c>
      <c r="K11964">
        <v>1994</v>
      </c>
      <c r="L11964" t="s">
        <v>29</v>
      </c>
      <c r="M11964" t="s">
        <v>29</v>
      </c>
      <c r="N11964">
        <v>42.625324999999997</v>
      </c>
      <c r="O11964">
        <v>-73.749960000000002</v>
      </c>
      <c r="P11964" t="s">
        <v>3613</v>
      </c>
      <c r="Q11964" s="3">
        <f>Table1[[#This Row],[Capacity (MW)]]*0.395*8760*10^-6</f>
        <v>0.30449760000000003</v>
      </c>
      <c r="R11964" s="3" cm="1">
        <f t="array" ref="R11964">AVERAGE(VLOOKUP(_xlfn.TEXTSPLIT(Table1[[#This Row],[Fuel (no space after comma)]], ","), FuelList_Final_EF!$A$2:$B$65, 2, FALSE))</f>
        <v>65.583341148886291</v>
      </c>
      <c r="S11964" s="3">
        <f>Table1[[#This Row],[Generation (TWh)]]*10^9*VLOOKUP(Table1[[#This Row],[Turbine/Engine Technology]],Technology_HR!$A$2:$B$11,2,FALSE)*10^-6</f>
        <v>2298652.3824000005</v>
      </c>
      <c r="T11964" s="5">
        <f>Table1[[#This Row],[Fuel Consumption (mmBtu)]]*Table1[[#This Row],[Emission Factor (kg CO2/ mmBtu)]]*10^3</f>
        <v>150753303377.63943</v>
      </c>
      <c r="U11964" s="3">
        <f>Table1[[#This Row],[Emissions (g CO2)]]/(Table1[[#This Row],[Generation (TWh)]]*10^9)</f>
        <v>495.08864233294253</v>
      </c>
    </row>
    <row r="11965" spans="1:21" x14ac:dyDescent="0.35">
      <c r="A11965" t="s">
        <v>2990</v>
      </c>
      <c r="B11965" t="s">
        <v>3239</v>
      </c>
      <c r="C11965" t="str">
        <f>SUBSTITUTE(Table1[[#This Row],[Fuel]],", ",",")</f>
        <v>fossil gas: natural gas</v>
      </c>
      <c r="D11965" t="s">
        <v>3239</v>
      </c>
      <c r="H11965" t="s">
        <v>3438</v>
      </c>
      <c r="I11965">
        <v>596</v>
      </c>
      <c r="J11965" t="s">
        <v>3446</v>
      </c>
      <c r="K11965">
        <v>2002</v>
      </c>
      <c r="L11965" t="s">
        <v>29</v>
      </c>
      <c r="M11965" t="s">
        <v>29</v>
      </c>
      <c r="N11965">
        <v>41.801699999999997</v>
      </c>
      <c r="O11965">
        <v>-71.518600000000006</v>
      </c>
      <c r="P11965" t="s">
        <v>3613</v>
      </c>
      <c r="Q11965" s="3">
        <f>Table1[[#This Row],[Capacity (MW)]]*0.395*8760*10^-6</f>
        <v>2.0622792000000003</v>
      </c>
      <c r="R11965" s="3" cm="1">
        <f t="array" ref="R11965">AVERAGE(VLOOKUP(_xlfn.TEXTSPLIT(Table1[[#This Row],[Fuel (no space after comma)]], ","), FuelList_Final_EF!$A$2:$B$65, 2, FALSE))</f>
        <v>53.06</v>
      </c>
      <c r="S11965" s="3">
        <f>Table1[[#This Row],[Generation (TWh)]]*10^9*VLOOKUP(Table1[[#This Row],[Turbine/Engine Technology]],Technology_HR!$A$2:$B$11,2,FALSE)*10^-6</f>
        <v>15568145.680800002</v>
      </c>
      <c r="T11965" s="5">
        <f>Table1[[#This Row],[Fuel Consumption (mmBtu)]]*Table1[[#This Row],[Emission Factor (kg CO2/ mmBtu)]]*10^3</f>
        <v>826045809823.24817</v>
      </c>
      <c r="U11965" s="3">
        <f>Table1[[#This Row],[Emissions (g CO2)]]/(Table1[[#This Row],[Generation (TWh)]]*10^9)</f>
        <v>400.54994000000005</v>
      </c>
    </row>
    <row r="11966" spans="1:21" x14ac:dyDescent="0.35">
      <c r="A11966" t="s">
        <v>2698</v>
      </c>
      <c r="B11966" t="s">
        <v>3243</v>
      </c>
      <c r="C11966" t="str">
        <f>SUBSTITUTE(Table1[[#This Row],[Fuel]],", ",",")</f>
        <v>fossil gas: natural gas,fossil liquids: fuel oil</v>
      </c>
      <c r="D11966" t="s">
        <v>3239</v>
      </c>
      <c r="E11966" t="s">
        <v>3275</v>
      </c>
      <c r="H11966" t="s">
        <v>3438</v>
      </c>
      <c r="I11966">
        <v>170</v>
      </c>
      <c r="J11966" t="s">
        <v>3446</v>
      </c>
      <c r="K11966">
        <v>1994</v>
      </c>
      <c r="L11966" t="s">
        <v>29</v>
      </c>
      <c r="M11966" t="s">
        <v>29</v>
      </c>
      <c r="N11966">
        <v>40.815800000000003</v>
      </c>
      <c r="O11966">
        <v>-73.063999999999993</v>
      </c>
      <c r="P11966" t="s">
        <v>3613</v>
      </c>
      <c r="Q11966" s="3">
        <f>Table1[[#This Row],[Capacity (MW)]]*0.395*8760*10^-6</f>
        <v>0.58823399999999992</v>
      </c>
      <c r="R11966" s="3" cm="1">
        <f t="array" ref="R11966">AVERAGE(VLOOKUP(_xlfn.TEXTSPLIT(Table1[[#This Row],[Fuel (no space after comma)]], ","), FuelList_Final_EF!$A$2:$B$65, 2, FALSE))</f>
        <v>65.583341148886291</v>
      </c>
      <c r="S11966" s="3">
        <f>Table1[[#This Row],[Generation (TWh)]]*10^9*VLOOKUP(Table1[[#This Row],[Turbine/Engine Technology]],Technology_HR!$A$2:$B$11,2,FALSE)*10^-6</f>
        <v>4440578.4659999991</v>
      </c>
      <c r="T11966" s="5">
        <f>Table1[[#This Row],[Fuel Consumption (mmBtu)]]*Table1[[#This Row],[Emission Factor (kg CO2/ mmBtu)]]*10^3</f>
        <v>291227972434.07611</v>
      </c>
      <c r="U11966" s="3">
        <f>Table1[[#This Row],[Emissions (g CO2)]]/(Table1[[#This Row],[Generation (TWh)]]*10^9)</f>
        <v>495.08864233294264</v>
      </c>
    </row>
    <row r="11967" spans="1:21" x14ac:dyDescent="0.35">
      <c r="A11967" t="s">
        <v>2991</v>
      </c>
      <c r="B11967" t="s">
        <v>3239</v>
      </c>
      <c r="C11967" t="str">
        <f>SUBSTITUTE(Table1[[#This Row],[Fuel]],", ",",")</f>
        <v>fossil gas: natural gas</v>
      </c>
      <c r="D11967" t="s">
        <v>3239</v>
      </c>
      <c r="H11967" t="s">
        <v>3436</v>
      </c>
      <c r="I11967">
        <v>135</v>
      </c>
      <c r="J11967" t="s">
        <v>3446</v>
      </c>
      <c r="K11967">
        <v>2001</v>
      </c>
      <c r="L11967" t="s">
        <v>29</v>
      </c>
      <c r="M11967" t="s">
        <v>29</v>
      </c>
      <c r="N11967">
        <v>41.305202999999999</v>
      </c>
      <c r="O11967">
        <v>-84.334620000000001</v>
      </c>
      <c r="P11967" t="s">
        <v>3613</v>
      </c>
      <c r="Q11967" s="3">
        <f>Table1[[#This Row],[Capacity (MW)]]*0.395*8760*10^-6</f>
        <v>0.46712699999999996</v>
      </c>
      <c r="R11967" s="3" cm="1">
        <f t="array" ref="R11967">AVERAGE(VLOOKUP(_xlfn.TEXTSPLIT(Table1[[#This Row],[Fuel (no space after comma)]], ","), FuelList_Final_EF!$A$2:$B$65, 2, FALSE))</f>
        <v>53.06</v>
      </c>
      <c r="S11967" s="3">
        <f>Table1[[#This Row],[Generation (TWh)]]*10^9*VLOOKUP(Table1[[#This Row],[Turbine/Engine Technology]],Technology_HR!$A$2:$B$11,2,FALSE)*10^-6</f>
        <v>5143068.2699999986</v>
      </c>
      <c r="T11967" s="5">
        <f>Table1[[#This Row],[Fuel Consumption (mmBtu)]]*Table1[[#This Row],[Emission Factor (kg CO2/ mmBtu)]]*10^3</f>
        <v>272891202406.19992</v>
      </c>
      <c r="U11967" s="3">
        <f>Table1[[#This Row],[Emissions (g CO2)]]/(Table1[[#This Row],[Generation (TWh)]]*10^9)</f>
        <v>584.1905999999999</v>
      </c>
    </row>
    <row r="11968" spans="1:21" x14ac:dyDescent="0.35">
      <c r="A11968" t="s">
        <v>2991</v>
      </c>
      <c r="B11968" t="s">
        <v>3239</v>
      </c>
      <c r="C11968" t="str">
        <f>SUBSTITUTE(Table1[[#This Row],[Fuel]],", ",",")</f>
        <v>fossil gas: natural gas</v>
      </c>
      <c r="D11968" t="s">
        <v>3239</v>
      </c>
      <c r="H11968" t="s">
        <v>3436</v>
      </c>
      <c r="I11968">
        <v>135</v>
      </c>
      <c r="J11968" t="s">
        <v>3446</v>
      </c>
      <c r="K11968">
        <v>2001</v>
      </c>
      <c r="L11968" t="s">
        <v>29</v>
      </c>
      <c r="M11968" t="s">
        <v>29</v>
      </c>
      <c r="N11968">
        <v>41.305202999999999</v>
      </c>
      <c r="O11968">
        <v>-84.334620000000001</v>
      </c>
      <c r="P11968" t="s">
        <v>3613</v>
      </c>
      <c r="Q11968" s="3">
        <f>Table1[[#This Row],[Capacity (MW)]]*0.395*8760*10^-6</f>
        <v>0.46712699999999996</v>
      </c>
      <c r="R11968" s="3" cm="1">
        <f t="array" ref="R11968">AVERAGE(VLOOKUP(_xlfn.TEXTSPLIT(Table1[[#This Row],[Fuel (no space after comma)]], ","), FuelList_Final_EF!$A$2:$B$65, 2, FALSE))</f>
        <v>53.06</v>
      </c>
      <c r="S11968" s="3">
        <f>Table1[[#This Row],[Generation (TWh)]]*10^9*VLOOKUP(Table1[[#This Row],[Turbine/Engine Technology]],Technology_HR!$A$2:$B$11,2,FALSE)*10^-6</f>
        <v>5143068.2699999986</v>
      </c>
      <c r="T11968" s="5">
        <f>Table1[[#This Row],[Fuel Consumption (mmBtu)]]*Table1[[#This Row],[Emission Factor (kg CO2/ mmBtu)]]*10^3</f>
        <v>272891202406.19992</v>
      </c>
      <c r="U11968" s="3">
        <f>Table1[[#This Row],[Emissions (g CO2)]]/(Table1[[#This Row],[Generation (TWh)]]*10^9)</f>
        <v>584.1905999999999</v>
      </c>
    </row>
    <row r="11969" spans="1:21" x14ac:dyDescent="0.35">
      <c r="A11969" t="s">
        <v>2991</v>
      </c>
      <c r="B11969" t="s">
        <v>3239</v>
      </c>
      <c r="C11969" t="str">
        <f>SUBSTITUTE(Table1[[#This Row],[Fuel]],", ",",")</f>
        <v>fossil gas: natural gas</v>
      </c>
      <c r="D11969" t="s">
        <v>3239</v>
      </c>
      <c r="H11969" t="s">
        <v>3436</v>
      </c>
      <c r="I11969">
        <v>135</v>
      </c>
      <c r="J11969" t="s">
        <v>3446</v>
      </c>
      <c r="K11969">
        <v>2001</v>
      </c>
      <c r="L11969" t="s">
        <v>29</v>
      </c>
      <c r="M11969" t="s">
        <v>29</v>
      </c>
      <c r="N11969">
        <v>41.305202999999999</v>
      </c>
      <c r="O11969">
        <v>-84.334620000000001</v>
      </c>
      <c r="P11969" t="s">
        <v>3613</v>
      </c>
      <c r="Q11969" s="3">
        <f>Table1[[#This Row],[Capacity (MW)]]*0.395*8760*10^-6</f>
        <v>0.46712699999999996</v>
      </c>
      <c r="R11969" s="3" cm="1">
        <f t="array" ref="R11969">AVERAGE(VLOOKUP(_xlfn.TEXTSPLIT(Table1[[#This Row],[Fuel (no space after comma)]], ","), FuelList_Final_EF!$A$2:$B$65, 2, FALSE))</f>
        <v>53.06</v>
      </c>
      <c r="S11969" s="3">
        <f>Table1[[#This Row],[Generation (TWh)]]*10^9*VLOOKUP(Table1[[#This Row],[Turbine/Engine Technology]],Technology_HR!$A$2:$B$11,2,FALSE)*10^-6</f>
        <v>5143068.2699999986</v>
      </c>
      <c r="T11969" s="5">
        <f>Table1[[#This Row],[Fuel Consumption (mmBtu)]]*Table1[[#This Row],[Emission Factor (kg CO2/ mmBtu)]]*10^3</f>
        <v>272891202406.19992</v>
      </c>
      <c r="U11969" s="3">
        <f>Table1[[#This Row],[Emissions (g CO2)]]/(Table1[[#This Row],[Generation (TWh)]]*10^9)</f>
        <v>584.1905999999999</v>
      </c>
    </row>
    <row r="11970" spans="1:21" x14ac:dyDescent="0.35">
      <c r="A11970" t="s">
        <v>2992</v>
      </c>
      <c r="B11970" t="s">
        <v>3297</v>
      </c>
      <c r="C11970" t="str">
        <f>SUBSTITUTE(Table1[[#This Row],[Fuel]],", ",",")</f>
        <v>fossil gas: natural gas,fossil gas: unknown</v>
      </c>
      <c r="D11970" t="s">
        <v>3239</v>
      </c>
      <c r="E11970" t="s">
        <v>3245</v>
      </c>
      <c r="H11970" t="s">
        <v>3438</v>
      </c>
      <c r="I11970">
        <v>156</v>
      </c>
      <c r="J11970" t="s">
        <v>3446</v>
      </c>
      <c r="K11970">
        <v>2006</v>
      </c>
      <c r="L11970" t="s">
        <v>29</v>
      </c>
      <c r="M11970" t="s">
        <v>29</v>
      </c>
      <c r="N11970">
        <v>37.941800000000001</v>
      </c>
      <c r="O11970">
        <v>-122.3909</v>
      </c>
      <c r="P11970" t="s">
        <v>3613</v>
      </c>
      <c r="Q11970" s="3">
        <f>Table1[[#This Row],[Capacity (MW)]]*0.395*8760*10^-6</f>
        <v>0.53979120000000003</v>
      </c>
      <c r="R11970" s="3" cm="1">
        <f t="array" ref="R11970">AVERAGE(VLOOKUP(_xlfn.TEXTSPLIT(Table1[[#This Row],[Fuel (no space after comma)]], ","), FuelList_Final_EF!$A$2:$B$65, 2, FALSE))</f>
        <v>56.689581971533997</v>
      </c>
      <c r="S11970" s="3">
        <f>Table1[[#This Row],[Generation (TWh)]]*10^9*VLOOKUP(Table1[[#This Row],[Turbine/Engine Technology]],Technology_HR!$A$2:$B$11,2,FALSE)*10^-6</f>
        <v>4074883.7687999997</v>
      </c>
      <c r="T11970" s="5">
        <f>Table1[[#This Row],[Fuel Consumption (mmBtu)]]*Table1[[#This Row],[Emission Factor (kg CO2/ mmBtu)]]*10^3</f>
        <v>231003457435.86096</v>
      </c>
      <c r="U11970" s="3">
        <f>Table1[[#This Row],[Emissions (g CO2)]]/(Table1[[#This Row],[Generation (TWh)]]*10^9)</f>
        <v>427.94965430311009</v>
      </c>
    </row>
    <row r="11971" spans="1:21" x14ac:dyDescent="0.35">
      <c r="A11971" t="s">
        <v>2630</v>
      </c>
      <c r="B11971" t="s">
        <v>3275</v>
      </c>
      <c r="C11971" t="str">
        <f>SUBSTITUTE(Table1[[#This Row],[Fuel]],", ",",")</f>
        <v>fossil liquids: fuel oil</v>
      </c>
      <c r="D11971" t="s">
        <v>3275</v>
      </c>
      <c r="H11971" t="s">
        <v>3436</v>
      </c>
      <c r="I11971">
        <v>65.8</v>
      </c>
      <c r="J11971" t="s">
        <v>3446</v>
      </c>
      <c r="K11971">
        <v>1973</v>
      </c>
      <c r="L11971" t="s">
        <v>29</v>
      </c>
      <c r="M11971" t="s">
        <v>29</v>
      </c>
      <c r="N11971">
        <v>39.984468999999997</v>
      </c>
      <c r="O11971">
        <v>-75.075247000000005</v>
      </c>
      <c r="P11971" t="s">
        <v>3613</v>
      </c>
      <c r="Q11971" s="3">
        <f>Table1[[#This Row],[Capacity (MW)]]*0.395*8760*10^-6</f>
        <v>0.22768115999999999</v>
      </c>
      <c r="R11971" s="3" cm="1">
        <f t="array" ref="R11971">AVERAGE(VLOOKUP(_xlfn.TEXTSPLIT(Table1[[#This Row],[Fuel (no space after comma)]], ","), FuelList_Final_EF!$A$2:$B$65, 2, FALSE))</f>
        <v>78.106682297772565</v>
      </c>
      <c r="S11971" s="3">
        <f>Table1[[#This Row],[Generation (TWh)]]*10^9*VLOOKUP(Table1[[#This Row],[Turbine/Engine Technology]],Technology_HR!$A$2:$B$11,2,FALSE)*10^-6</f>
        <v>2506769.5715999999</v>
      </c>
      <c r="T11971" s="5">
        <f>Table1[[#This Row],[Fuel Consumption (mmBtu)]]*Table1[[#This Row],[Emission Factor (kg CO2/ mmBtu)]]*10^3</f>
        <v>195795454522.68463</v>
      </c>
      <c r="U11971" s="3">
        <f>Table1[[#This Row],[Emissions (g CO2)]]/(Table1[[#This Row],[Generation (TWh)]]*10^9)</f>
        <v>859.95457209847586</v>
      </c>
    </row>
    <row r="11972" spans="1:21" x14ac:dyDescent="0.35">
      <c r="A11972" t="s">
        <v>2630</v>
      </c>
      <c r="B11972" t="s">
        <v>3275</v>
      </c>
      <c r="C11972" t="str">
        <f>SUBSTITUTE(Table1[[#This Row],[Fuel]],", ",",")</f>
        <v>fossil liquids: fuel oil</v>
      </c>
      <c r="D11972" t="s">
        <v>3275</v>
      </c>
      <c r="H11972" t="s">
        <v>3436</v>
      </c>
      <c r="I11972">
        <v>65.8</v>
      </c>
      <c r="J11972" t="s">
        <v>3446</v>
      </c>
      <c r="K11972">
        <v>1973</v>
      </c>
      <c r="L11972" t="s">
        <v>29</v>
      </c>
      <c r="M11972" t="s">
        <v>29</v>
      </c>
      <c r="N11972">
        <v>39.984468999999997</v>
      </c>
      <c r="O11972">
        <v>-75.075247000000005</v>
      </c>
      <c r="P11972" t="s">
        <v>3613</v>
      </c>
      <c r="Q11972" s="3">
        <f>Table1[[#This Row],[Capacity (MW)]]*0.395*8760*10^-6</f>
        <v>0.22768115999999999</v>
      </c>
      <c r="R11972" s="3" cm="1">
        <f t="array" ref="R11972">AVERAGE(VLOOKUP(_xlfn.TEXTSPLIT(Table1[[#This Row],[Fuel (no space after comma)]], ","), FuelList_Final_EF!$A$2:$B$65, 2, FALSE))</f>
        <v>78.106682297772565</v>
      </c>
      <c r="S11972" s="3">
        <f>Table1[[#This Row],[Generation (TWh)]]*10^9*VLOOKUP(Table1[[#This Row],[Turbine/Engine Technology]],Technology_HR!$A$2:$B$11,2,FALSE)*10^-6</f>
        <v>2506769.5715999999</v>
      </c>
      <c r="T11972" s="5">
        <f>Table1[[#This Row],[Fuel Consumption (mmBtu)]]*Table1[[#This Row],[Emission Factor (kg CO2/ mmBtu)]]*10^3</f>
        <v>195795454522.68463</v>
      </c>
      <c r="U11972" s="3">
        <f>Table1[[#This Row],[Emissions (g CO2)]]/(Table1[[#This Row],[Generation (TWh)]]*10^9)</f>
        <v>859.95457209847586</v>
      </c>
    </row>
    <row r="11973" spans="1:21" x14ac:dyDescent="0.35">
      <c r="A11973" t="s">
        <v>2423</v>
      </c>
      <c r="B11973" t="s">
        <v>3243</v>
      </c>
      <c r="C11973" t="str">
        <f>SUBSTITUTE(Table1[[#This Row],[Fuel]],", ",",")</f>
        <v>fossil gas: natural gas,fossil liquids: fuel oil</v>
      </c>
      <c r="D11973" t="s">
        <v>3239</v>
      </c>
      <c r="E11973" t="s">
        <v>3275</v>
      </c>
      <c r="H11973" t="s">
        <v>3436</v>
      </c>
      <c r="I11973">
        <v>150</v>
      </c>
      <c r="J11973" t="s">
        <v>3446</v>
      </c>
      <c r="K11973">
        <v>2000</v>
      </c>
      <c r="L11973" t="s">
        <v>29</v>
      </c>
      <c r="M11973" t="s">
        <v>29</v>
      </c>
      <c r="N11973">
        <v>35.026000000000003</v>
      </c>
      <c r="O11973">
        <v>-106.64400000000001</v>
      </c>
      <c r="P11973" t="s">
        <v>3613</v>
      </c>
      <c r="Q11973" s="3">
        <f>Table1[[#This Row],[Capacity (MW)]]*0.395*8760*10^-6</f>
        <v>0.51902999999999999</v>
      </c>
      <c r="R11973" s="3" cm="1">
        <f t="array" ref="R11973">AVERAGE(VLOOKUP(_xlfn.TEXTSPLIT(Table1[[#This Row],[Fuel (no space after comma)]], ","), FuelList_Final_EF!$A$2:$B$65, 2, FALSE))</f>
        <v>65.583341148886291</v>
      </c>
      <c r="S11973" s="3">
        <f>Table1[[#This Row],[Generation (TWh)]]*10^9*VLOOKUP(Table1[[#This Row],[Turbine/Engine Technology]],Technology_HR!$A$2:$B$11,2,FALSE)*10^-6</f>
        <v>5714520.2999999998</v>
      </c>
      <c r="T11973" s="5">
        <f>Table1[[#This Row],[Fuel Consumption (mmBtu)]]*Table1[[#This Row],[Emission Factor (kg CO2/ mmBtu)]]*10^3</f>
        <v>374777334337.13605</v>
      </c>
      <c r="U11973" s="3">
        <f>Table1[[#This Row],[Emissions (g CO2)]]/(Table1[[#This Row],[Generation (TWh)]]*10^9)</f>
        <v>722.07258604923811</v>
      </c>
    </row>
    <row r="11974" spans="1:21" x14ac:dyDescent="0.35">
      <c r="A11974" t="s">
        <v>2613</v>
      </c>
      <c r="B11974" t="s">
        <v>3239</v>
      </c>
      <c r="C11974" t="str">
        <f>SUBSTITUTE(Table1[[#This Row],[Fuel]],", ",",")</f>
        <v>fossil gas: natural gas</v>
      </c>
      <c r="D11974" t="s">
        <v>3239</v>
      </c>
      <c r="H11974" t="s">
        <v>3440</v>
      </c>
      <c r="I11974">
        <v>50</v>
      </c>
      <c r="J11974" t="s">
        <v>3446</v>
      </c>
      <c r="K11974">
        <v>1957</v>
      </c>
      <c r="L11974" t="s">
        <v>29</v>
      </c>
      <c r="M11974">
        <v>2026</v>
      </c>
      <c r="N11974">
        <v>31.8047</v>
      </c>
      <c r="O11974">
        <v>-106.5472</v>
      </c>
      <c r="P11974" t="s">
        <v>3613</v>
      </c>
      <c r="Q11974" s="3">
        <f>Table1[[#This Row],[Capacity (MW)]]*0.395*8760*10^-6</f>
        <v>0.17301</v>
      </c>
      <c r="R11974" s="3" cm="1">
        <f t="array" ref="R11974">AVERAGE(VLOOKUP(_xlfn.TEXTSPLIT(Table1[[#This Row],[Fuel (no space after comma)]], ","), FuelList_Final_EF!$A$2:$B$65, 2, FALSE))</f>
        <v>53.06</v>
      </c>
      <c r="S11974" s="3">
        <f>Table1[[#This Row],[Generation (TWh)]]*10^9*VLOOKUP(Table1[[#This Row],[Turbine/Engine Technology]],Technology_HR!$A$2:$B$11,2,FALSE)*10^-6</f>
        <v>1779407.8499999999</v>
      </c>
      <c r="T11974" s="5">
        <f>Table1[[#This Row],[Fuel Consumption (mmBtu)]]*Table1[[#This Row],[Emission Factor (kg CO2/ mmBtu)]]*10^3</f>
        <v>94415380521</v>
      </c>
      <c r="U11974" s="3">
        <f>Table1[[#This Row],[Emissions (g CO2)]]/(Table1[[#This Row],[Generation (TWh)]]*10^9)</f>
        <v>545.72209999999995</v>
      </c>
    </row>
    <row r="11975" spans="1:21" x14ac:dyDescent="0.35">
      <c r="A11975" t="s">
        <v>2613</v>
      </c>
      <c r="B11975" t="s">
        <v>3239</v>
      </c>
      <c r="C11975" t="str">
        <f>SUBSTITUTE(Table1[[#This Row],[Fuel]],", ",",")</f>
        <v>fossil gas: natural gas</v>
      </c>
      <c r="D11975" t="s">
        <v>3239</v>
      </c>
      <c r="H11975" t="s">
        <v>3440</v>
      </c>
      <c r="I11975">
        <v>50</v>
      </c>
      <c r="J11975" t="s">
        <v>3446</v>
      </c>
      <c r="K11975">
        <v>1958</v>
      </c>
      <c r="L11975" t="s">
        <v>29</v>
      </c>
      <c r="M11975">
        <v>2027</v>
      </c>
      <c r="N11975">
        <v>31.8047</v>
      </c>
      <c r="O11975">
        <v>-106.5472</v>
      </c>
      <c r="P11975" t="s">
        <v>3613</v>
      </c>
      <c r="Q11975" s="3">
        <f>Table1[[#This Row],[Capacity (MW)]]*0.395*8760*10^-6</f>
        <v>0.17301</v>
      </c>
      <c r="R11975" s="3" cm="1">
        <f t="array" ref="R11975">AVERAGE(VLOOKUP(_xlfn.TEXTSPLIT(Table1[[#This Row],[Fuel (no space after comma)]], ","), FuelList_Final_EF!$A$2:$B$65, 2, FALSE))</f>
        <v>53.06</v>
      </c>
      <c r="S11975" s="3">
        <f>Table1[[#This Row],[Generation (TWh)]]*10^9*VLOOKUP(Table1[[#This Row],[Turbine/Engine Technology]],Technology_HR!$A$2:$B$11,2,FALSE)*10^-6</f>
        <v>1779407.8499999999</v>
      </c>
      <c r="T11975" s="5">
        <f>Table1[[#This Row],[Fuel Consumption (mmBtu)]]*Table1[[#This Row],[Emission Factor (kg CO2/ mmBtu)]]*10^3</f>
        <v>94415380521</v>
      </c>
      <c r="U11975" s="3">
        <f>Table1[[#This Row],[Emissions (g CO2)]]/(Table1[[#This Row],[Generation (TWh)]]*10^9)</f>
        <v>545.72209999999995</v>
      </c>
    </row>
    <row r="11976" spans="1:21" x14ac:dyDescent="0.35">
      <c r="A11976" t="s">
        <v>2613</v>
      </c>
      <c r="B11976" t="s">
        <v>3239</v>
      </c>
      <c r="C11976" t="str">
        <f>SUBSTITUTE(Table1[[#This Row],[Fuel]],", ",",")</f>
        <v>fossil gas: natural gas</v>
      </c>
      <c r="D11976" t="s">
        <v>3239</v>
      </c>
      <c r="H11976" t="s">
        <v>3440</v>
      </c>
      <c r="I11976">
        <v>167</v>
      </c>
      <c r="J11976" t="s">
        <v>3446</v>
      </c>
      <c r="K11976">
        <v>1972</v>
      </c>
      <c r="L11976" t="s">
        <v>29</v>
      </c>
      <c r="M11976">
        <v>2033</v>
      </c>
      <c r="N11976">
        <v>31.8047</v>
      </c>
      <c r="O11976">
        <v>-106.5472</v>
      </c>
      <c r="P11976" t="s">
        <v>3613</v>
      </c>
      <c r="Q11976" s="3">
        <f>Table1[[#This Row],[Capacity (MW)]]*0.395*8760*10^-6</f>
        <v>0.57785339999999996</v>
      </c>
      <c r="R11976" s="3" cm="1">
        <f t="array" ref="R11976">AVERAGE(VLOOKUP(_xlfn.TEXTSPLIT(Table1[[#This Row],[Fuel (no space after comma)]], ","), FuelList_Final_EF!$A$2:$B$65, 2, FALSE))</f>
        <v>53.06</v>
      </c>
      <c r="S11976" s="3">
        <f>Table1[[#This Row],[Generation (TWh)]]*10^9*VLOOKUP(Table1[[#This Row],[Turbine/Engine Technology]],Technology_HR!$A$2:$B$11,2,FALSE)*10^-6</f>
        <v>5943222.2189999996</v>
      </c>
      <c r="T11976" s="5">
        <f>Table1[[#This Row],[Fuel Consumption (mmBtu)]]*Table1[[#This Row],[Emission Factor (kg CO2/ mmBtu)]]*10^3</f>
        <v>315347370940.14001</v>
      </c>
      <c r="U11976" s="3">
        <f>Table1[[#This Row],[Emissions (g CO2)]]/(Table1[[#This Row],[Generation (TWh)]]*10^9)</f>
        <v>545.72210000000007</v>
      </c>
    </row>
    <row r="11977" spans="1:21" x14ac:dyDescent="0.35">
      <c r="A11977" t="s">
        <v>2613</v>
      </c>
      <c r="B11977" t="s">
        <v>3239</v>
      </c>
      <c r="C11977" t="str">
        <f>SUBSTITUTE(Table1[[#This Row],[Fuel]],", ",",")</f>
        <v>fossil gas: natural gas</v>
      </c>
      <c r="D11977" t="s">
        <v>3239</v>
      </c>
      <c r="H11977" t="s">
        <v>3436</v>
      </c>
      <c r="I11977">
        <v>132</v>
      </c>
      <c r="J11977" t="s">
        <v>3446</v>
      </c>
      <c r="K11977">
        <v>2013</v>
      </c>
      <c r="L11977" t="s">
        <v>29</v>
      </c>
      <c r="M11977" t="s">
        <v>29</v>
      </c>
      <c r="N11977">
        <v>31.8047</v>
      </c>
      <c r="O11977">
        <v>-106.5472</v>
      </c>
      <c r="P11977" t="s">
        <v>3613</v>
      </c>
      <c r="Q11977" s="3">
        <f>Table1[[#This Row],[Capacity (MW)]]*0.395*8760*10^-6</f>
        <v>0.4567464</v>
      </c>
      <c r="R11977" s="3" cm="1">
        <f t="array" ref="R11977">AVERAGE(VLOOKUP(_xlfn.TEXTSPLIT(Table1[[#This Row],[Fuel (no space after comma)]], ","), FuelList_Final_EF!$A$2:$B$65, 2, FALSE))</f>
        <v>53.06</v>
      </c>
      <c r="S11977" s="3">
        <f>Table1[[#This Row],[Generation (TWh)]]*10^9*VLOOKUP(Table1[[#This Row],[Turbine/Engine Technology]],Technology_HR!$A$2:$B$11,2,FALSE)*10^-6</f>
        <v>5028777.8640000001</v>
      </c>
      <c r="T11977" s="5">
        <f>Table1[[#This Row],[Fuel Consumption (mmBtu)]]*Table1[[#This Row],[Emission Factor (kg CO2/ mmBtu)]]*10^3</f>
        <v>266826953463.84</v>
      </c>
      <c r="U11977" s="3">
        <f>Table1[[#This Row],[Emissions (g CO2)]]/(Table1[[#This Row],[Generation (TWh)]]*10^9)</f>
        <v>584.19060000000002</v>
      </c>
    </row>
    <row r="11978" spans="1:21" x14ac:dyDescent="0.35">
      <c r="A11978" t="s">
        <v>2459</v>
      </c>
      <c r="B11978" t="s">
        <v>3239</v>
      </c>
      <c r="C11978" t="str">
        <f>SUBSTITUTE(Table1[[#This Row],[Fuel]],", ",",")</f>
        <v>fossil gas: natural gas</v>
      </c>
      <c r="D11978" t="s">
        <v>3239</v>
      </c>
      <c r="H11978" t="s">
        <v>3438</v>
      </c>
      <c r="I11978">
        <v>940</v>
      </c>
      <c r="J11978" t="s">
        <v>3446</v>
      </c>
      <c r="K11978">
        <v>2002</v>
      </c>
      <c r="L11978" t="s">
        <v>29</v>
      </c>
      <c r="M11978" t="s">
        <v>29</v>
      </c>
      <c r="N11978">
        <v>29.593056000000001</v>
      </c>
      <c r="O11978">
        <v>-97.973219999999998</v>
      </c>
      <c r="P11978" t="s">
        <v>3613</v>
      </c>
      <c r="Q11978" s="3">
        <f>Table1[[#This Row],[Capacity (MW)]]*0.395*8760*10^-6</f>
        <v>3.2525879999999998</v>
      </c>
      <c r="R11978" s="3" cm="1">
        <f t="array" ref="R11978">AVERAGE(VLOOKUP(_xlfn.TEXTSPLIT(Table1[[#This Row],[Fuel (no space after comma)]], ","), FuelList_Final_EF!$A$2:$B$65, 2, FALSE))</f>
        <v>53.06</v>
      </c>
      <c r="S11978" s="3">
        <f>Table1[[#This Row],[Generation (TWh)]]*10^9*VLOOKUP(Table1[[#This Row],[Turbine/Engine Technology]],Technology_HR!$A$2:$B$11,2,FALSE)*10^-6</f>
        <v>24553786.811999999</v>
      </c>
      <c r="T11978" s="5">
        <f>Table1[[#This Row],[Fuel Consumption (mmBtu)]]*Table1[[#This Row],[Emission Factor (kg CO2/ mmBtu)]]*10^3</f>
        <v>1302823928244.72</v>
      </c>
      <c r="U11978" s="3">
        <f>Table1[[#This Row],[Emissions (g CO2)]]/(Table1[[#This Row],[Generation (TWh)]]*10^9)</f>
        <v>400.54993999999999</v>
      </c>
    </row>
    <row r="11979" spans="1:21" x14ac:dyDescent="0.35">
      <c r="A11979" t="s">
        <v>2594</v>
      </c>
      <c r="B11979" t="s">
        <v>3424</v>
      </c>
      <c r="C11979" t="str">
        <f>SUBSTITUTE(Table1[[#This Row],[Fuel]],", ",",")</f>
        <v>fossil gas: natural gas,fossil liquids: fuel oil,other: hydrogen (unknown) [30%]</v>
      </c>
      <c r="D11979" t="s">
        <v>3239</v>
      </c>
      <c r="E11979" t="s">
        <v>3275</v>
      </c>
      <c r="F11979" t="s">
        <v>3658</v>
      </c>
      <c r="H11979" t="s">
        <v>3436</v>
      </c>
      <c r="I11979">
        <v>445</v>
      </c>
      <c r="J11979" t="s">
        <v>3447</v>
      </c>
      <c r="K11979">
        <v>2026</v>
      </c>
      <c r="L11979" t="s">
        <v>29</v>
      </c>
      <c r="M11979" t="s">
        <v>29</v>
      </c>
      <c r="N11979">
        <v>36.116</v>
      </c>
      <c r="O11979">
        <v>-96.902000000000001</v>
      </c>
      <c r="P11979" t="s">
        <v>3613</v>
      </c>
      <c r="Q11979" s="3">
        <f>Table1[[#This Row],[Capacity (MW)]]*0.395*8760*10^-6</f>
        <v>1.5397889999999999</v>
      </c>
      <c r="R11979" s="3" cm="1">
        <f t="array" ref="R11979">AVERAGE(VLOOKUP(_xlfn.TEXTSPLIT(Table1[[#This Row],[Fuel (no space after comma)]], ","), FuelList_Final_EF!$A$2:$B$65, 2, FALSE))</f>
        <v>43.722227432590863</v>
      </c>
      <c r="S11979" s="3">
        <f>Table1[[#This Row],[Generation (TWh)]]*10^9*VLOOKUP(Table1[[#This Row],[Turbine/Engine Technology]],Technology_HR!$A$2:$B$11,2,FALSE)*10^-6</f>
        <v>16953076.889999997</v>
      </c>
      <c r="T11979" s="5">
        <f>Table1[[#This Row],[Fuel Consumption (mmBtu)]]*Table1[[#This Row],[Emission Factor (kg CO2/ mmBtu)]]*10^3</f>
        <v>741226283466.78003</v>
      </c>
      <c r="U11979" s="3">
        <f>Table1[[#This Row],[Emissions (g CO2)]]/(Table1[[#This Row],[Generation (TWh)]]*10^9)</f>
        <v>481.38172403282539</v>
      </c>
    </row>
    <row r="11980" spans="1:21" x14ac:dyDescent="0.35">
      <c r="A11980" t="s">
        <v>2881</v>
      </c>
      <c r="B11980" t="s">
        <v>3239</v>
      </c>
      <c r="C11980" t="str">
        <f>SUBSTITUTE(Table1[[#This Row],[Fuel]],", ",",")</f>
        <v>fossil gas: natural gas</v>
      </c>
      <c r="D11980" t="s">
        <v>3239</v>
      </c>
      <c r="H11980" t="s">
        <v>3436</v>
      </c>
      <c r="I11980">
        <v>61</v>
      </c>
      <c r="J11980" t="s">
        <v>3446</v>
      </c>
      <c r="K11980">
        <v>2006</v>
      </c>
      <c r="L11980" t="s">
        <v>29</v>
      </c>
      <c r="M11980" t="s">
        <v>29</v>
      </c>
      <c r="N11980">
        <v>37.731499999999997</v>
      </c>
      <c r="O11980">
        <v>-121.116</v>
      </c>
      <c r="P11980" t="s">
        <v>3613</v>
      </c>
      <c r="Q11980" s="3">
        <f>Table1[[#This Row],[Capacity (MW)]]*0.395*8760*10^-6</f>
        <v>0.21107220000000002</v>
      </c>
      <c r="R11980" s="3" cm="1">
        <f t="array" ref="R11980">AVERAGE(VLOOKUP(_xlfn.TEXTSPLIT(Table1[[#This Row],[Fuel (no space after comma)]], ","), FuelList_Final_EF!$A$2:$B$65, 2, FALSE))</f>
        <v>53.06</v>
      </c>
      <c r="S11980" s="3">
        <f>Table1[[#This Row],[Generation (TWh)]]*10^9*VLOOKUP(Table1[[#This Row],[Turbine/Engine Technology]],Technology_HR!$A$2:$B$11,2,FALSE)*10^-6</f>
        <v>2323904.9220000003</v>
      </c>
      <c r="T11980" s="5">
        <f>Table1[[#This Row],[Fuel Consumption (mmBtu)]]*Table1[[#This Row],[Emission Factor (kg CO2/ mmBtu)]]*10^3</f>
        <v>123306395161.32002</v>
      </c>
      <c r="U11980" s="3">
        <f>Table1[[#This Row],[Emissions (g CO2)]]/(Table1[[#This Row],[Generation (TWh)]]*10^9)</f>
        <v>584.19060000000002</v>
      </c>
    </row>
    <row r="11981" spans="1:21" x14ac:dyDescent="0.35">
      <c r="A11981" t="s">
        <v>2881</v>
      </c>
      <c r="B11981" t="s">
        <v>3239</v>
      </c>
      <c r="C11981" t="str">
        <f>SUBSTITUTE(Table1[[#This Row],[Fuel]],", ",",")</f>
        <v>fossil gas: natural gas</v>
      </c>
      <c r="D11981" t="s">
        <v>3239</v>
      </c>
      <c r="H11981" t="s">
        <v>3436</v>
      </c>
      <c r="I11981">
        <v>61</v>
      </c>
      <c r="J11981" t="s">
        <v>3446</v>
      </c>
      <c r="K11981">
        <v>2006</v>
      </c>
      <c r="L11981" t="s">
        <v>29</v>
      </c>
      <c r="M11981" t="s">
        <v>29</v>
      </c>
      <c r="N11981">
        <v>37.731499999999997</v>
      </c>
      <c r="O11981">
        <v>-121.116</v>
      </c>
      <c r="P11981" t="s">
        <v>3613</v>
      </c>
      <c r="Q11981" s="3">
        <f>Table1[[#This Row],[Capacity (MW)]]*0.395*8760*10^-6</f>
        <v>0.21107220000000002</v>
      </c>
      <c r="R11981" s="3" cm="1">
        <f t="array" ref="R11981">AVERAGE(VLOOKUP(_xlfn.TEXTSPLIT(Table1[[#This Row],[Fuel (no space after comma)]], ","), FuelList_Final_EF!$A$2:$B$65, 2, FALSE))</f>
        <v>53.06</v>
      </c>
      <c r="S11981" s="3">
        <f>Table1[[#This Row],[Generation (TWh)]]*10^9*VLOOKUP(Table1[[#This Row],[Turbine/Engine Technology]],Technology_HR!$A$2:$B$11,2,FALSE)*10^-6</f>
        <v>2323904.9220000003</v>
      </c>
      <c r="T11981" s="5">
        <f>Table1[[#This Row],[Fuel Consumption (mmBtu)]]*Table1[[#This Row],[Emission Factor (kg CO2/ mmBtu)]]*10^3</f>
        <v>123306395161.32002</v>
      </c>
      <c r="U11981" s="3">
        <f>Table1[[#This Row],[Emissions (g CO2)]]/(Table1[[#This Row],[Generation (TWh)]]*10^9)</f>
        <v>584.19060000000002</v>
      </c>
    </row>
    <row r="11982" spans="1:21" x14ac:dyDescent="0.35">
      <c r="A11982" t="s">
        <v>2993</v>
      </c>
      <c r="B11982" t="s">
        <v>3239</v>
      </c>
      <c r="C11982" t="str">
        <f>SUBSTITUTE(Table1[[#This Row],[Fuel]],", ",",")</f>
        <v>fossil gas: natural gas</v>
      </c>
      <c r="D11982" t="s">
        <v>3239</v>
      </c>
      <c r="H11982" t="s">
        <v>3438</v>
      </c>
      <c r="I11982">
        <v>248</v>
      </c>
      <c r="J11982" t="s">
        <v>3446</v>
      </c>
      <c r="K11982">
        <v>1997</v>
      </c>
      <c r="L11982" t="s">
        <v>29</v>
      </c>
      <c r="M11982" t="s">
        <v>29</v>
      </c>
      <c r="N11982">
        <v>45.649700000000003</v>
      </c>
      <c r="O11982">
        <v>-122.7256</v>
      </c>
      <c r="P11982" t="s">
        <v>3613</v>
      </c>
      <c r="Q11982" s="3">
        <f>Table1[[#This Row],[Capacity (MW)]]*0.395*8760*10^-6</f>
        <v>0.85812960000000005</v>
      </c>
      <c r="R11982" s="3" cm="1">
        <f t="array" ref="R11982">AVERAGE(VLOOKUP(_xlfn.TEXTSPLIT(Table1[[#This Row],[Fuel (no space after comma)]], ","), FuelList_Final_EF!$A$2:$B$65, 2, FALSE))</f>
        <v>53.06</v>
      </c>
      <c r="S11982" s="3">
        <f>Table1[[#This Row],[Generation (TWh)]]*10^9*VLOOKUP(Table1[[#This Row],[Turbine/Engine Technology]],Technology_HR!$A$2:$B$11,2,FALSE)*10^-6</f>
        <v>6478020.3503999999</v>
      </c>
      <c r="T11982" s="5">
        <f>Table1[[#This Row],[Fuel Consumption (mmBtu)]]*Table1[[#This Row],[Emission Factor (kg CO2/ mmBtu)]]*10^3</f>
        <v>343723759792.224</v>
      </c>
      <c r="U11982" s="3">
        <f>Table1[[#This Row],[Emissions (g CO2)]]/(Table1[[#This Row],[Generation (TWh)]]*10^9)</f>
        <v>400.54993999999999</v>
      </c>
    </row>
    <row r="11983" spans="1:21" x14ac:dyDescent="0.35">
      <c r="A11983" t="s">
        <v>2443</v>
      </c>
      <c r="B11983" t="s">
        <v>3243</v>
      </c>
      <c r="C11983" t="str">
        <f>SUBSTITUTE(Table1[[#This Row],[Fuel]],", ",",")</f>
        <v>fossil gas: natural gas,fossil liquids: fuel oil</v>
      </c>
      <c r="D11983" t="s">
        <v>3239</v>
      </c>
      <c r="E11983" t="s">
        <v>3275</v>
      </c>
      <c r="H11983" t="s">
        <v>3438</v>
      </c>
      <c r="I11983">
        <v>586</v>
      </c>
      <c r="J11983" t="s">
        <v>3446</v>
      </c>
      <c r="K11983">
        <v>2009</v>
      </c>
      <c r="L11983" t="s">
        <v>29</v>
      </c>
      <c r="M11983" t="s">
        <v>29</v>
      </c>
      <c r="N11983">
        <v>45.025917</v>
      </c>
      <c r="O11983">
        <v>-93.276499999999999</v>
      </c>
      <c r="P11983" t="s">
        <v>3613</v>
      </c>
      <c r="Q11983" s="3">
        <f>Table1[[#This Row],[Capacity (MW)]]*0.395*8760*10^-6</f>
        <v>2.0276771999999998</v>
      </c>
      <c r="R11983" s="3" cm="1">
        <f t="array" ref="R11983">AVERAGE(VLOOKUP(_xlfn.TEXTSPLIT(Table1[[#This Row],[Fuel (no space after comma)]], ","), FuelList_Final_EF!$A$2:$B$65, 2, FALSE))</f>
        <v>65.583341148886291</v>
      </c>
      <c r="S11983" s="3">
        <f>Table1[[#This Row],[Generation (TWh)]]*10^9*VLOOKUP(Table1[[#This Row],[Turbine/Engine Technology]],Technology_HR!$A$2:$B$11,2,FALSE)*10^-6</f>
        <v>15306935.182799997</v>
      </c>
      <c r="T11983" s="5">
        <f>Table1[[#This Row],[Fuel Consumption (mmBtu)]]*Table1[[#This Row],[Emission Factor (kg CO2/ mmBtu)]]*10^3</f>
        <v>1003879952037.4624</v>
      </c>
      <c r="U11983" s="3">
        <f>Table1[[#This Row],[Emissions (g CO2)]]/(Table1[[#This Row],[Generation (TWh)]]*10^9)</f>
        <v>495.08864233294258</v>
      </c>
    </row>
    <row r="11984" spans="1:21" x14ac:dyDescent="0.35">
      <c r="A11984" t="s">
        <v>2609</v>
      </c>
      <c r="B11984" t="s">
        <v>3243</v>
      </c>
      <c r="C11984" t="str">
        <f>SUBSTITUTE(Table1[[#This Row],[Fuel]],", ",",")</f>
        <v>fossil gas: natural gas,fossil liquids: fuel oil</v>
      </c>
      <c r="D11984" t="s">
        <v>3239</v>
      </c>
      <c r="E11984" t="s">
        <v>3275</v>
      </c>
      <c r="H11984" t="s">
        <v>3440</v>
      </c>
      <c r="I11984">
        <v>473</v>
      </c>
      <c r="J11984" t="s">
        <v>3446</v>
      </c>
      <c r="K11984">
        <v>1974</v>
      </c>
      <c r="L11984" t="s">
        <v>29</v>
      </c>
      <c r="M11984" t="s">
        <v>29</v>
      </c>
      <c r="N11984">
        <v>35.997799999999998</v>
      </c>
      <c r="O11984">
        <v>-95.956699999999998</v>
      </c>
      <c r="P11984" t="s">
        <v>3613</v>
      </c>
      <c r="Q11984" s="3">
        <f>Table1[[#This Row],[Capacity (MW)]]*0.395*8760*10^-6</f>
        <v>1.6366746000000001</v>
      </c>
      <c r="R11984" s="3" cm="1">
        <f t="array" ref="R11984">AVERAGE(VLOOKUP(_xlfn.TEXTSPLIT(Table1[[#This Row],[Fuel (no space after comma)]], ","), FuelList_Final_EF!$A$2:$B$65, 2, FALSE))</f>
        <v>65.583341148886291</v>
      </c>
      <c r="S11984" s="3">
        <f>Table1[[#This Row],[Generation (TWh)]]*10^9*VLOOKUP(Table1[[#This Row],[Turbine/Engine Technology]],Technology_HR!$A$2:$B$11,2,FALSE)*10^-6</f>
        <v>16833198.261</v>
      </c>
      <c r="T11984" s="5">
        <f>Table1[[#This Row],[Fuel Consumption (mmBtu)]]*Table1[[#This Row],[Emission Factor (kg CO2/ mmBtu)]]*10^3</f>
        <v>1103977384178.0024</v>
      </c>
      <c r="U11984" s="3">
        <f>Table1[[#This Row],[Emissions (g CO2)]]/(Table1[[#This Row],[Generation (TWh)]]*10^9)</f>
        <v>674.52466371629555</v>
      </c>
    </row>
    <row r="11985" spans="1:21" x14ac:dyDescent="0.35">
      <c r="A11985" t="s">
        <v>2609</v>
      </c>
      <c r="B11985" t="s">
        <v>3243</v>
      </c>
      <c r="C11985" t="str">
        <f>SUBSTITUTE(Table1[[#This Row],[Fuel]],", ",",")</f>
        <v>fossil gas: natural gas,fossil liquids: fuel oil</v>
      </c>
      <c r="D11985" t="s">
        <v>3239</v>
      </c>
      <c r="E11985" t="s">
        <v>3275</v>
      </c>
      <c r="H11985" t="s">
        <v>3440</v>
      </c>
      <c r="I11985">
        <v>473</v>
      </c>
      <c r="J11985" t="s">
        <v>3446</v>
      </c>
      <c r="K11985">
        <v>1976</v>
      </c>
      <c r="L11985" t="s">
        <v>29</v>
      </c>
      <c r="M11985" t="s">
        <v>29</v>
      </c>
      <c r="N11985">
        <v>35.997799999999998</v>
      </c>
      <c r="O11985">
        <v>-95.956699999999998</v>
      </c>
      <c r="P11985" t="s">
        <v>3613</v>
      </c>
      <c r="Q11985" s="3">
        <f>Table1[[#This Row],[Capacity (MW)]]*0.395*8760*10^-6</f>
        <v>1.6366746000000001</v>
      </c>
      <c r="R11985" s="3" cm="1">
        <f t="array" ref="R11985">AVERAGE(VLOOKUP(_xlfn.TEXTSPLIT(Table1[[#This Row],[Fuel (no space after comma)]], ","), FuelList_Final_EF!$A$2:$B$65, 2, FALSE))</f>
        <v>65.583341148886291</v>
      </c>
      <c r="S11985" s="3">
        <f>Table1[[#This Row],[Generation (TWh)]]*10^9*VLOOKUP(Table1[[#This Row],[Turbine/Engine Technology]],Technology_HR!$A$2:$B$11,2,FALSE)*10^-6</f>
        <v>16833198.261</v>
      </c>
      <c r="T11985" s="5">
        <f>Table1[[#This Row],[Fuel Consumption (mmBtu)]]*Table1[[#This Row],[Emission Factor (kg CO2/ mmBtu)]]*10^3</f>
        <v>1103977384178.0024</v>
      </c>
      <c r="U11985" s="3">
        <f>Table1[[#This Row],[Emissions (g CO2)]]/(Table1[[#This Row],[Generation (TWh)]]*10^9)</f>
        <v>674.52466371629555</v>
      </c>
    </row>
    <row r="11986" spans="1:21" x14ac:dyDescent="0.35">
      <c r="A11986" t="s">
        <v>2609</v>
      </c>
      <c r="B11986" t="s">
        <v>3239</v>
      </c>
      <c r="C11986" t="str">
        <f>SUBSTITUTE(Table1[[#This Row],[Fuel]],", ",",")</f>
        <v>fossil gas: natural gas</v>
      </c>
      <c r="D11986" t="s">
        <v>3239</v>
      </c>
      <c r="H11986" t="s">
        <v>3436</v>
      </c>
      <c r="I11986">
        <v>87</v>
      </c>
      <c r="J11986" t="s">
        <v>3446</v>
      </c>
      <c r="K11986">
        <v>2008</v>
      </c>
      <c r="L11986" t="s">
        <v>29</v>
      </c>
      <c r="M11986" t="s">
        <v>29</v>
      </c>
      <c r="N11986">
        <v>35.997799999999998</v>
      </c>
      <c r="O11986">
        <v>-95.956699999999998</v>
      </c>
      <c r="P11986" t="s">
        <v>3613</v>
      </c>
      <c r="Q11986" s="3">
        <f>Table1[[#This Row],[Capacity (MW)]]*0.395*8760*10^-6</f>
        <v>0.30103740000000001</v>
      </c>
      <c r="R11986" s="3" cm="1">
        <f t="array" ref="R11986">AVERAGE(VLOOKUP(_xlfn.TEXTSPLIT(Table1[[#This Row],[Fuel (no space after comma)]], ","), FuelList_Final_EF!$A$2:$B$65, 2, FALSE))</f>
        <v>53.06</v>
      </c>
      <c r="S11986" s="3">
        <f>Table1[[#This Row],[Generation (TWh)]]*10^9*VLOOKUP(Table1[[#This Row],[Turbine/Engine Technology]],Technology_HR!$A$2:$B$11,2,FALSE)*10^-6</f>
        <v>3314421.7739999997</v>
      </c>
      <c r="T11986" s="5">
        <f>Table1[[#This Row],[Fuel Consumption (mmBtu)]]*Table1[[#This Row],[Emission Factor (kg CO2/ mmBtu)]]*10^3</f>
        <v>175863219328.43997</v>
      </c>
      <c r="U11986" s="3">
        <f>Table1[[#This Row],[Emissions (g CO2)]]/(Table1[[#This Row],[Generation (TWh)]]*10^9)</f>
        <v>584.1905999999999</v>
      </c>
    </row>
    <row r="11987" spans="1:21" x14ac:dyDescent="0.35">
      <c r="A11987" t="s">
        <v>2609</v>
      </c>
      <c r="B11987" t="s">
        <v>3239</v>
      </c>
      <c r="C11987" t="str">
        <f>SUBSTITUTE(Table1[[#This Row],[Fuel]],", ",",")</f>
        <v>fossil gas: natural gas</v>
      </c>
      <c r="D11987" t="s">
        <v>3239</v>
      </c>
      <c r="H11987" t="s">
        <v>3436</v>
      </c>
      <c r="I11987">
        <v>87</v>
      </c>
      <c r="J11987" t="s">
        <v>3446</v>
      </c>
      <c r="K11987">
        <v>2008</v>
      </c>
      <c r="L11987" t="s">
        <v>29</v>
      </c>
      <c r="M11987" t="s">
        <v>29</v>
      </c>
      <c r="N11987">
        <v>35.997799999999998</v>
      </c>
      <c r="O11987">
        <v>-95.956699999999998</v>
      </c>
      <c r="P11987" t="s">
        <v>3613</v>
      </c>
      <c r="Q11987" s="3">
        <f>Table1[[#This Row],[Capacity (MW)]]*0.395*8760*10^-6</f>
        <v>0.30103740000000001</v>
      </c>
      <c r="R11987" s="3" cm="1">
        <f t="array" ref="R11987">AVERAGE(VLOOKUP(_xlfn.TEXTSPLIT(Table1[[#This Row],[Fuel (no space after comma)]], ","), FuelList_Final_EF!$A$2:$B$65, 2, FALSE))</f>
        <v>53.06</v>
      </c>
      <c r="S11987" s="3">
        <f>Table1[[#This Row],[Generation (TWh)]]*10^9*VLOOKUP(Table1[[#This Row],[Turbine/Engine Technology]],Technology_HR!$A$2:$B$11,2,FALSE)*10^-6</f>
        <v>3314421.7739999997</v>
      </c>
      <c r="T11987" s="5">
        <f>Table1[[#This Row],[Fuel Consumption (mmBtu)]]*Table1[[#This Row],[Emission Factor (kg CO2/ mmBtu)]]*10^3</f>
        <v>175863219328.43997</v>
      </c>
      <c r="U11987" s="3">
        <f>Table1[[#This Row],[Emissions (g CO2)]]/(Table1[[#This Row],[Generation (TWh)]]*10^9)</f>
        <v>584.1905999999999</v>
      </c>
    </row>
    <row r="11988" spans="1:21" x14ac:dyDescent="0.35">
      <c r="A11988" t="s">
        <v>2612</v>
      </c>
      <c r="B11988" t="s">
        <v>3239</v>
      </c>
      <c r="C11988" t="str">
        <f>SUBSTITUTE(Table1[[#This Row],[Fuel]],", ",",")</f>
        <v>fossil gas: natural gas</v>
      </c>
      <c r="D11988" t="s">
        <v>3239</v>
      </c>
      <c r="H11988" t="s">
        <v>3438</v>
      </c>
      <c r="I11988">
        <v>195.21</v>
      </c>
      <c r="J11988" t="s">
        <v>3446</v>
      </c>
      <c r="K11988">
        <v>2020</v>
      </c>
      <c r="L11988" t="s">
        <v>29</v>
      </c>
      <c r="M11988" t="s">
        <v>29</v>
      </c>
      <c r="N11988">
        <v>42.583055999999999</v>
      </c>
      <c r="O11988">
        <v>-89.035830000000004</v>
      </c>
      <c r="P11988" t="s">
        <v>3613</v>
      </c>
      <c r="Q11988" s="3">
        <f>Table1[[#This Row],[Capacity (MW)]]*0.395*8760*10^-6</f>
        <v>0.67546564199999992</v>
      </c>
      <c r="R11988" s="3" cm="1">
        <f t="array" ref="R11988">AVERAGE(VLOOKUP(_xlfn.TEXTSPLIT(Table1[[#This Row],[Fuel (no space after comma)]], ","), FuelList_Final_EF!$A$2:$B$65, 2, FALSE))</f>
        <v>53.06</v>
      </c>
      <c r="S11988" s="3">
        <f>Table1[[#This Row],[Generation (TWh)]]*10^9*VLOOKUP(Table1[[#This Row],[Turbine/Engine Technology]],Technology_HR!$A$2:$B$11,2,FALSE)*10^-6</f>
        <v>5099090.1314579984</v>
      </c>
      <c r="T11988" s="5">
        <f>Table1[[#This Row],[Fuel Consumption (mmBtu)]]*Table1[[#This Row],[Emission Factor (kg CO2/ mmBtu)]]*10^3</f>
        <v>270557722375.16141</v>
      </c>
      <c r="U11988" s="3">
        <f>Table1[[#This Row],[Emissions (g CO2)]]/(Table1[[#This Row],[Generation (TWh)]]*10^9)</f>
        <v>400.54993999999994</v>
      </c>
    </row>
    <row r="11989" spans="1:21" x14ac:dyDescent="0.35">
      <c r="A11989" t="s">
        <v>2994</v>
      </c>
      <c r="B11989" t="s">
        <v>3239</v>
      </c>
      <c r="C11989" t="str">
        <f>SUBSTITUTE(Table1[[#This Row],[Fuel]],", ",",")</f>
        <v>fossil gas: natural gas</v>
      </c>
      <c r="D11989" t="s">
        <v>3239</v>
      </c>
      <c r="H11989" t="s">
        <v>3438</v>
      </c>
      <c r="I11989">
        <v>28.92</v>
      </c>
      <c r="J11989" t="s">
        <v>3446</v>
      </c>
      <c r="K11989">
        <v>2020</v>
      </c>
      <c r="L11989" t="s">
        <v>29</v>
      </c>
      <c r="M11989" t="s">
        <v>29</v>
      </c>
      <c r="N11989">
        <v>42.583055999999999</v>
      </c>
      <c r="O11989">
        <v>-89.035830000000004</v>
      </c>
      <c r="P11989" t="s">
        <v>3613</v>
      </c>
      <c r="Q11989" s="3">
        <f>Table1[[#This Row],[Capacity (MW)]]*0.395*8760*10^-6</f>
        <v>0.10006898400000001</v>
      </c>
      <c r="R11989" s="3" cm="1">
        <f t="array" ref="R11989">AVERAGE(VLOOKUP(_xlfn.TEXTSPLIT(Table1[[#This Row],[Fuel (no space after comma)]], ","), FuelList_Final_EF!$A$2:$B$65, 2, FALSE))</f>
        <v>53.06</v>
      </c>
      <c r="S11989" s="3">
        <f>Table1[[#This Row],[Generation (TWh)]]*10^9*VLOOKUP(Table1[[#This Row],[Turbine/Engine Technology]],Technology_HR!$A$2:$B$11,2,FALSE)*10^-6</f>
        <v>755420.76021600014</v>
      </c>
      <c r="T11989" s="5">
        <f>Table1[[#This Row],[Fuel Consumption (mmBtu)]]*Table1[[#This Row],[Emission Factor (kg CO2/ mmBtu)]]*10^3</f>
        <v>40082625537.060966</v>
      </c>
      <c r="U11989" s="3">
        <f>Table1[[#This Row],[Emissions (g CO2)]]/(Table1[[#This Row],[Generation (TWh)]]*10^9)</f>
        <v>400.54993999999999</v>
      </c>
    </row>
    <row r="11990" spans="1:21" x14ac:dyDescent="0.35">
      <c r="A11990" t="s">
        <v>2435</v>
      </c>
      <c r="B11990" t="s">
        <v>3239</v>
      </c>
      <c r="C11990" t="str">
        <f>SUBSTITUTE(Table1[[#This Row],[Fuel]],", ",",")</f>
        <v>fossil gas: natural gas</v>
      </c>
      <c r="D11990" t="s">
        <v>3239</v>
      </c>
      <c r="H11990" t="s">
        <v>3438</v>
      </c>
      <c r="I11990">
        <v>404.88000000000011</v>
      </c>
      <c r="J11990" t="s">
        <v>3446</v>
      </c>
      <c r="K11990">
        <v>2020</v>
      </c>
      <c r="L11990" t="s">
        <v>29</v>
      </c>
      <c r="M11990" t="s">
        <v>29</v>
      </c>
      <c r="N11990">
        <v>42.583055999999999</v>
      </c>
      <c r="O11990">
        <v>-89.035830000000004</v>
      </c>
      <c r="P11990" t="s">
        <v>3613</v>
      </c>
      <c r="Q11990" s="3">
        <f>Table1[[#This Row],[Capacity (MW)]]*0.395*8760*10^-6</f>
        <v>1.4009657760000003</v>
      </c>
      <c r="R11990" s="3" cm="1">
        <f t="array" ref="R11990">AVERAGE(VLOOKUP(_xlfn.TEXTSPLIT(Table1[[#This Row],[Fuel (no space after comma)]], ","), FuelList_Final_EF!$A$2:$B$65, 2, FALSE))</f>
        <v>53.06</v>
      </c>
      <c r="S11990" s="3">
        <f>Table1[[#This Row],[Generation (TWh)]]*10^9*VLOOKUP(Table1[[#This Row],[Turbine/Engine Technology]],Technology_HR!$A$2:$B$11,2,FALSE)*10^-6</f>
        <v>10575890.643024001</v>
      </c>
      <c r="T11990" s="5">
        <f>Table1[[#This Row],[Fuel Consumption (mmBtu)]]*Table1[[#This Row],[Emission Factor (kg CO2/ mmBtu)]]*10^3</f>
        <v>561156757518.85352</v>
      </c>
      <c r="U11990" s="3">
        <f>Table1[[#This Row],[Emissions (g CO2)]]/(Table1[[#This Row],[Generation (TWh)]]*10^9)</f>
        <v>400.54993999999999</v>
      </c>
    </row>
    <row r="11991" spans="1:21" x14ac:dyDescent="0.35">
      <c r="A11991" t="s">
        <v>2482</v>
      </c>
      <c r="B11991" t="s">
        <v>3239</v>
      </c>
      <c r="C11991" t="str">
        <f>SUBSTITUTE(Table1[[#This Row],[Fuel]],", ",",")</f>
        <v>fossil gas: natural gas</v>
      </c>
      <c r="D11991" t="s">
        <v>3239</v>
      </c>
      <c r="H11991" t="s">
        <v>3438</v>
      </c>
      <c r="I11991">
        <v>21.69</v>
      </c>
      <c r="J11991" t="s">
        <v>3446</v>
      </c>
      <c r="K11991">
        <v>2020</v>
      </c>
      <c r="L11991" t="s">
        <v>29</v>
      </c>
      <c r="M11991" t="s">
        <v>29</v>
      </c>
      <c r="N11991">
        <v>42.583055999999999</v>
      </c>
      <c r="O11991">
        <v>-89.035830000000004</v>
      </c>
      <c r="P11991" t="s">
        <v>3613</v>
      </c>
      <c r="Q11991" s="3">
        <f>Table1[[#This Row],[Capacity (MW)]]*0.395*8760*10^-6</f>
        <v>7.5051738000000007E-2</v>
      </c>
      <c r="R11991" s="3" cm="1">
        <f t="array" ref="R11991">AVERAGE(VLOOKUP(_xlfn.TEXTSPLIT(Table1[[#This Row],[Fuel (no space after comma)]], ","), FuelList_Final_EF!$A$2:$B$65, 2, FALSE))</f>
        <v>53.06</v>
      </c>
      <c r="S11991" s="3">
        <f>Table1[[#This Row],[Generation (TWh)]]*10^9*VLOOKUP(Table1[[#This Row],[Turbine/Engine Technology]],Technology_HR!$A$2:$B$11,2,FALSE)*10^-6</f>
        <v>566565.57016200002</v>
      </c>
      <c r="T11991" s="5">
        <f>Table1[[#This Row],[Fuel Consumption (mmBtu)]]*Table1[[#This Row],[Emission Factor (kg CO2/ mmBtu)]]*10^3</f>
        <v>30061969152.795719</v>
      </c>
      <c r="U11991" s="3">
        <f>Table1[[#This Row],[Emissions (g CO2)]]/(Table1[[#This Row],[Generation (TWh)]]*10^9)</f>
        <v>400.54993999999999</v>
      </c>
    </row>
    <row r="11992" spans="1:21" x14ac:dyDescent="0.35">
      <c r="A11992" t="s">
        <v>2995</v>
      </c>
      <c r="B11992" t="s">
        <v>3239</v>
      </c>
      <c r="C11992" t="str">
        <f>SUBSTITUTE(Table1[[#This Row],[Fuel]],", ",",")</f>
        <v>fossil gas: natural gas</v>
      </c>
      <c r="D11992" t="s">
        <v>3239</v>
      </c>
      <c r="H11992" t="s">
        <v>3438</v>
      </c>
      <c r="I11992">
        <v>43.38</v>
      </c>
      <c r="J11992" t="s">
        <v>3446</v>
      </c>
      <c r="K11992">
        <v>2020</v>
      </c>
      <c r="L11992" t="s">
        <v>29</v>
      </c>
      <c r="M11992" t="s">
        <v>29</v>
      </c>
      <c r="N11992">
        <v>42.583055999999999</v>
      </c>
      <c r="O11992">
        <v>-89.035830000000004</v>
      </c>
      <c r="P11992" t="s">
        <v>3613</v>
      </c>
      <c r="Q11992" s="3">
        <f>Table1[[#This Row],[Capacity (MW)]]*0.395*8760*10^-6</f>
        <v>0.15010347600000001</v>
      </c>
      <c r="R11992" s="3" cm="1">
        <f t="array" ref="R11992">AVERAGE(VLOOKUP(_xlfn.TEXTSPLIT(Table1[[#This Row],[Fuel (no space after comma)]], ","), FuelList_Final_EF!$A$2:$B$65, 2, FALSE))</f>
        <v>53.06</v>
      </c>
      <c r="S11992" s="3">
        <f>Table1[[#This Row],[Generation (TWh)]]*10^9*VLOOKUP(Table1[[#This Row],[Turbine/Engine Technology]],Technology_HR!$A$2:$B$11,2,FALSE)*10^-6</f>
        <v>1133131.140324</v>
      </c>
      <c r="T11992" s="5">
        <f>Table1[[#This Row],[Fuel Consumption (mmBtu)]]*Table1[[#This Row],[Emission Factor (kg CO2/ mmBtu)]]*10^3</f>
        <v>60123938305.591438</v>
      </c>
      <c r="U11992" s="3">
        <f>Table1[[#This Row],[Emissions (g CO2)]]/(Table1[[#This Row],[Generation (TWh)]]*10^9)</f>
        <v>400.54993999999999</v>
      </c>
    </row>
    <row r="11993" spans="1:21" x14ac:dyDescent="0.35">
      <c r="A11993" t="s">
        <v>2996</v>
      </c>
      <c r="B11993" t="s">
        <v>3239</v>
      </c>
      <c r="C11993" t="str">
        <f>SUBSTITUTE(Table1[[#This Row],[Fuel]],", ",",")</f>
        <v>fossil gas: natural gas</v>
      </c>
      <c r="D11993" t="s">
        <v>3239</v>
      </c>
      <c r="H11993" t="s">
        <v>3436</v>
      </c>
      <c r="I11993">
        <v>50</v>
      </c>
      <c r="J11993" t="s">
        <v>3446</v>
      </c>
      <c r="K11993">
        <v>2006</v>
      </c>
      <c r="L11993" t="s">
        <v>29</v>
      </c>
      <c r="M11993" t="s">
        <v>29</v>
      </c>
      <c r="N11993">
        <v>33.9636</v>
      </c>
      <c r="O11993">
        <v>-117.4528</v>
      </c>
      <c r="P11993" t="s">
        <v>3613</v>
      </c>
      <c r="Q11993" s="3">
        <f>Table1[[#This Row],[Capacity (MW)]]*0.395*8760*10^-6</f>
        <v>0.17301</v>
      </c>
      <c r="R11993" s="3" cm="1">
        <f t="array" ref="R11993">AVERAGE(VLOOKUP(_xlfn.TEXTSPLIT(Table1[[#This Row],[Fuel (no space after comma)]], ","), FuelList_Final_EF!$A$2:$B$65, 2, FALSE))</f>
        <v>53.06</v>
      </c>
      <c r="S11993" s="3">
        <f>Table1[[#This Row],[Generation (TWh)]]*10^9*VLOOKUP(Table1[[#This Row],[Turbine/Engine Technology]],Technology_HR!$A$2:$B$11,2,FALSE)*10^-6</f>
        <v>1904840.0999999999</v>
      </c>
      <c r="T11993" s="5">
        <f>Table1[[#This Row],[Fuel Consumption (mmBtu)]]*Table1[[#This Row],[Emission Factor (kg CO2/ mmBtu)]]*10^3</f>
        <v>101070815706</v>
      </c>
      <c r="U11993" s="3">
        <f>Table1[[#This Row],[Emissions (g CO2)]]/(Table1[[#This Row],[Generation (TWh)]]*10^9)</f>
        <v>584.19060000000002</v>
      </c>
    </row>
    <row r="11994" spans="1:21" x14ac:dyDescent="0.35">
      <c r="A11994" t="s">
        <v>2996</v>
      </c>
      <c r="B11994" t="s">
        <v>3239</v>
      </c>
      <c r="C11994" t="str">
        <f>SUBSTITUTE(Table1[[#This Row],[Fuel]],", ",",")</f>
        <v>fossil gas: natural gas</v>
      </c>
      <c r="D11994" t="s">
        <v>3239</v>
      </c>
      <c r="H11994" t="s">
        <v>3436</v>
      </c>
      <c r="I11994">
        <v>50</v>
      </c>
      <c r="J11994" t="s">
        <v>3446</v>
      </c>
      <c r="K11994">
        <v>2006</v>
      </c>
      <c r="L11994" t="s">
        <v>29</v>
      </c>
      <c r="M11994" t="s">
        <v>29</v>
      </c>
      <c r="N11994">
        <v>33.9636</v>
      </c>
      <c r="O11994">
        <v>-117.4528</v>
      </c>
      <c r="P11994" t="s">
        <v>3613</v>
      </c>
      <c r="Q11994" s="3">
        <f>Table1[[#This Row],[Capacity (MW)]]*0.395*8760*10^-6</f>
        <v>0.17301</v>
      </c>
      <c r="R11994" s="3" cm="1">
        <f t="array" ref="R11994">AVERAGE(VLOOKUP(_xlfn.TEXTSPLIT(Table1[[#This Row],[Fuel (no space after comma)]], ","), FuelList_Final_EF!$A$2:$B$65, 2, FALSE))</f>
        <v>53.06</v>
      </c>
      <c r="S11994" s="3">
        <f>Table1[[#This Row],[Generation (TWh)]]*10^9*VLOOKUP(Table1[[#This Row],[Turbine/Engine Technology]],Technology_HR!$A$2:$B$11,2,FALSE)*10^-6</f>
        <v>1904840.0999999999</v>
      </c>
      <c r="T11994" s="5">
        <f>Table1[[#This Row],[Fuel Consumption (mmBtu)]]*Table1[[#This Row],[Emission Factor (kg CO2/ mmBtu)]]*10^3</f>
        <v>101070815706</v>
      </c>
      <c r="U11994" s="3">
        <f>Table1[[#This Row],[Emissions (g CO2)]]/(Table1[[#This Row],[Generation (TWh)]]*10^9)</f>
        <v>584.19060000000002</v>
      </c>
    </row>
    <row r="11995" spans="1:21" x14ac:dyDescent="0.35">
      <c r="A11995" t="s">
        <v>2997</v>
      </c>
      <c r="B11995" t="s">
        <v>3239</v>
      </c>
      <c r="C11995" t="str">
        <f>SUBSTITUTE(Table1[[#This Row],[Fuel]],", ",",")</f>
        <v>fossil gas: natural gas</v>
      </c>
      <c r="D11995" t="s">
        <v>3239</v>
      </c>
      <c r="H11995" t="s">
        <v>3436</v>
      </c>
      <c r="I11995">
        <v>230</v>
      </c>
      <c r="J11995" t="s">
        <v>3446</v>
      </c>
      <c r="K11995">
        <v>2001</v>
      </c>
      <c r="L11995" t="s">
        <v>29</v>
      </c>
      <c r="M11995" t="s">
        <v>29</v>
      </c>
      <c r="N11995">
        <v>38.191661000000003</v>
      </c>
      <c r="O11995">
        <v>-82.604590000000002</v>
      </c>
      <c r="P11995" t="s">
        <v>3613</v>
      </c>
      <c r="Q11995" s="3">
        <f>Table1[[#This Row],[Capacity (MW)]]*0.395*8760*10^-6</f>
        <v>0.79584600000000005</v>
      </c>
      <c r="R11995" s="3" cm="1">
        <f t="array" ref="R11995">AVERAGE(VLOOKUP(_xlfn.TEXTSPLIT(Table1[[#This Row],[Fuel (no space after comma)]], ","), FuelList_Final_EF!$A$2:$B$65, 2, FALSE))</f>
        <v>53.06</v>
      </c>
      <c r="S11995" s="3">
        <f>Table1[[#This Row],[Generation (TWh)]]*10^9*VLOOKUP(Table1[[#This Row],[Turbine/Engine Technology]],Technology_HR!$A$2:$B$11,2,FALSE)*10^-6</f>
        <v>8762264.459999999</v>
      </c>
      <c r="T11995" s="5">
        <f>Table1[[#This Row],[Fuel Consumption (mmBtu)]]*Table1[[#This Row],[Emission Factor (kg CO2/ mmBtu)]]*10^3</f>
        <v>464925752247.59998</v>
      </c>
      <c r="U11995" s="3">
        <f>Table1[[#This Row],[Emissions (g CO2)]]/(Table1[[#This Row],[Generation (TWh)]]*10^9)</f>
        <v>584.19060000000002</v>
      </c>
    </row>
    <row r="11996" spans="1:21" x14ac:dyDescent="0.35">
      <c r="A11996" t="s">
        <v>2997</v>
      </c>
      <c r="B11996" t="s">
        <v>3239</v>
      </c>
      <c r="C11996" t="str">
        <f>SUBSTITUTE(Table1[[#This Row],[Fuel]],", ",",")</f>
        <v>fossil gas: natural gas</v>
      </c>
      <c r="D11996" t="s">
        <v>3239</v>
      </c>
      <c r="H11996" t="s">
        <v>3436</v>
      </c>
      <c r="I11996">
        <v>230</v>
      </c>
      <c r="J11996" t="s">
        <v>3446</v>
      </c>
      <c r="K11996">
        <v>2001</v>
      </c>
      <c r="L11996" t="s">
        <v>29</v>
      </c>
      <c r="M11996" t="s">
        <v>29</v>
      </c>
      <c r="N11996">
        <v>38.191661000000003</v>
      </c>
      <c r="O11996">
        <v>-82.604590000000002</v>
      </c>
      <c r="P11996" t="s">
        <v>3613</v>
      </c>
      <c r="Q11996" s="3">
        <f>Table1[[#This Row],[Capacity (MW)]]*0.395*8760*10^-6</f>
        <v>0.79584600000000005</v>
      </c>
      <c r="R11996" s="3" cm="1">
        <f t="array" ref="R11996">AVERAGE(VLOOKUP(_xlfn.TEXTSPLIT(Table1[[#This Row],[Fuel (no space after comma)]], ","), FuelList_Final_EF!$A$2:$B$65, 2, FALSE))</f>
        <v>53.06</v>
      </c>
      <c r="S11996" s="3">
        <f>Table1[[#This Row],[Generation (TWh)]]*10^9*VLOOKUP(Table1[[#This Row],[Turbine/Engine Technology]],Technology_HR!$A$2:$B$11,2,FALSE)*10^-6</f>
        <v>8762264.459999999</v>
      </c>
      <c r="T11996" s="5">
        <f>Table1[[#This Row],[Fuel Consumption (mmBtu)]]*Table1[[#This Row],[Emission Factor (kg CO2/ mmBtu)]]*10^3</f>
        <v>464925752247.59998</v>
      </c>
      <c r="U11996" s="3">
        <f>Table1[[#This Row],[Emissions (g CO2)]]/(Table1[[#This Row],[Generation (TWh)]]*10^9)</f>
        <v>584.19060000000002</v>
      </c>
    </row>
    <row r="11997" spans="1:21" x14ac:dyDescent="0.35">
      <c r="A11997" t="s">
        <v>2997</v>
      </c>
      <c r="B11997" t="s">
        <v>3239</v>
      </c>
      <c r="C11997" t="str">
        <f>SUBSTITUTE(Table1[[#This Row],[Fuel]],", ",",")</f>
        <v>fossil gas: natural gas</v>
      </c>
      <c r="D11997" t="s">
        <v>3239</v>
      </c>
      <c r="H11997" t="s">
        <v>3436</v>
      </c>
      <c r="I11997">
        <v>230</v>
      </c>
      <c r="J11997" t="s">
        <v>3446</v>
      </c>
      <c r="K11997">
        <v>2001</v>
      </c>
      <c r="L11997" t="s">
        <v>29</v>
      </c>
      <c r="M11997" t="s">
        <v>29</v>
      </c>
      <c r="N11997">
        <v>38.191661000000003</v>
      </c>
      <c r="O11997">
        <v>-82.604590000000002</v>
      </c>
      <c r="P11997" t="s">
        <v>3613</v>
      </c>
      <c r="Q11997" s="3">
        <f>Table1[[#This Row],[Capacity (MW)]]*0.395*8760*10^-6</f>
        <v>0.79584600000000005</v>
      </c>
      <c r="R11997" s="3" cm="1">
        <f t="array" ref="R11997">AVERAGE(VLOOKUP(_xlfn.TEXTSPLIT(Table1[[#This Row],[Fuel (no space after comma)]], ","), FuelList_Final_EF!$A$2:$B$65, 2, FALSE))</f>
        <v>53.06</v>
      </c>
      <c r="S11997" s="3">
        <f>Table1[[#This Row],[Generation (TWh)]]*10^9*VLOOKUP(Table1[[#This Row],[Turbine/Engine Technology]],Technology_HR!$A$2:$B$11,2,FALSE)*10^-6</f>
        <v>8762264.459999999</v>
      </c>
      <c r="T11997" s="5">
        <f>Table1[[#This Row],[Fuel Consumption (mmBtu)]]*Table1[[#This Row],[Emission Factor (kg CO2/ mmBtu)]]*10^3</f>
        <v>464925752247.59998</v>
      </c>
      <c r="U11997" s="3">
        <f>Table1[[#This Row],[Emissions (g CO2)]]/(Table1[[#This Row],[Generation (TWh)]]*10^9)</f>
        <v>584.19060000000002</v>
      </c>
    </row>
    <row r="11998" spans="1:21" x14ac:dyDescent="0.35">
      <c r="A11998" t="s">
        <v>2997</v>
      </c>
      <c r="B11998" t="s">
        <v>3239</v>
      </c>
      <c r="C11998" t="str">
        <f>SUBSTITUTE(Table1[[#This Row],[Fuel]],", ",",")</f>
        <v>fossil gas: natural gas</v>
      </c>
      <c r="D11998" t="s">
        <v>3239</v>
      </c>
      <c r="H11998" t="s">
        <v>3436</v>
      </c>
      <c r="I11998">
        <v>230</v>
      </c>
      <c r="J11998" t="s">
        <v>3446</v>
      </c>
      <c r="K11998">
        <v>2002</v>
      </c>
      <c r="L11998" t="s">
        <v>29</v>
      </c>
      <c r="M11998" t="s">
        <v>29</v>
      </c>
      <c r="N11998">
        <v>38.191661000000003</v>
      </c>
      <c r="O11998">
        <v>-82.604590000000002</v>
      </c>
      <c r="P11998" t="s">
        <v>3613</v>
      </c>
      <c r="Q11998" s="3">
        <f>Table1[[#This Row],[Capacity (MW)]]*0.395*8760*10^-6</f>
        <v>0.79584600000000005</v>
      </c>
      <c r="R11998" s="3" cm="1">
        <f t="array" ref="R11998">AVERAGE(VLOOKUP(_xlfn.TEXTSPLIT(Table1[[#This Row],[Fuel (no space after comma)]], ","), FuelList_Final_EF!$A$2:$B$65, 2, FALSE))</f>
        <v>53.06</v>
      </c>
      <c r="S11998" s="3">
        <f>Table1[[#This Row],[Generation (TWh)]]*10^9*VLOOKUP(Table1[[#This Row],[Turbine/Engine Technology]],Technology_HR!$A$2:$B$11,2,FALSE)*10^-6</f>
        <v>8762264.459999999</v>
      </c>
      <c r="T11998" s="5">
        <f>Table1[[#This Row],[Fuel Consumption (mmBtu)]]*Table1[[#This Row],[Emission Factor (kg CO2/ mmBtu)]]*10^3</f>
        <v>464925752247.59998</v>
      </c>
      <c r="U11998" s="3">
        <f>Table1[[#This Row],[Emissions (g CO2)]]/(Table1[[#This Row],[Generation (TWh)]]*10^9)</f>
        <v>584.19060000000002</v>
      </c>
    </row>
    <row r="11999" spans="1:21" x14ac:dyDescent="0.35">
      <c r="A11999" t="s">
        <v>2997</v>
      </c>
      <c r="B11999" t="s">
        <v>3239</v>
      </c>
      <c r="C11999" t="str">
        <f>SUBSTITUTE(Table1[[#This Row],[Fuel]],", ",",")</f>
        <v>fossil gas: natural gas</v>
      </c>
      <c r="D11999" t="s">
        <v>3239</v>
      </c>
      <c r="H11999" t="s">
        <v>3436</v>
      </c>
      <c r="I11999">
        <v>230</v>
      </c>
      <c r="J11999" t="s">
        <v>3446</v>
      </c>
      <c r="K11999">
        <v>2002</v>
      </c>
      <c r="L11999" t="s">
        <v>29</v>
      </c>
      <c r="M11999" t="s">
        <v>29</v>
      </c>
      <c r="N11999">
        <v>38.191661000000003</v>
      </c>
      <c r="O11999">
        <v>-82.604590000000002</v>
      </c>
      <c r="P11999" t="s">
        <v>3613</v>
      </c>
      <c r="Q11999" s="3">
        <f>Table1[[#This Row],[Capacity (MW)]]*0.395*8760*10^-6</f>
        <v>0.79584600000000005</v>
      </c>
      <c r="R11999" s="3" cm="1">
        <f t="array" ref="R11999">AVERAGE(VLOOKUP(_xlfn.TEXTSPLIT(Table1[[#This Row],[Fuel (no space after comma)]], ","), FuelList_Final_EF!$A$2:$B$65, 2, FALSE))</f>
        <v>53.06</v>
      </c>
      <c r="S11999" s="3">
        <f>Table1[[#This Row],[Generation (TWh)]]*10^9*VLOOKUP(Table1[[#This Row],[Turbine/Engine Technology]],Technology_HR!$A$2:$B$11,2,FALSE)*10^-6</f>
        <v>8762264.459999999</v>
      </c>
      <c r="T11999" s="5">
        <f>Table1[[#This Row],[Fuel Consumption (mmBtu)]]*Table1[[#This Row],[Emission Factor (kg CO2/ mmBtu)]]*10^3</f>
        <v>464925752247.59998</v>
      </c>
      <c r="U11999" s="3">
        <f>Table1[[#This Row],[Emissions (g CO2)]]/(Table1[[#This Row],[Generation (TWh)]]*10^9)</f>
        <v>584.19060000000002</v>
      </c>
    </row>
    <row r="12000" spans="1:21" x14ac:dyDescent="0.35">
      <c r="A12000" t="s">
        <v>2687</v>
      </c>
      <c r="B12000" t="s">
        <v>3243</v>
      </c>
      <c r="C12000" t="str">
        <f>SUBSTITUTE(Table1[[#This Row],[Fuel]],", ",",")</f>
        <v>fossil gas: natural gas,fossil liquids: fuel oil</v>
      </c>
      <c r="D12000" t="s">
        <v>3239</v>
      </c>
      <c r="E12000" t="s">
        <v>3275</v>
      </c>
      <c r="H12000" t="s">
        <v>3438</v>
      </c>
      <c r="I12000">
        <v>268</v>
      </c>
      <c r="J12000" t="s">
        <v>3446</v>
      </c>
      <c r="K12000">
        <v>2016</v>
      </c>
      <c r="L12000" t="s">
        <v>29</v>
      </c>
      <c r="M12000" t="s">
        <v>29</v>
      </c>
      <c r="N12000">
        <v>37.071801999999998</v>
      </c>
      <c r="O12000">
        <v>-94.700117000000006</v>
      </c>
      <c r="P12000" t="s">
        <v>3613</v>
      </c>
      <c r="Q12000" s="3">
        <f>Table1[[#This Row],[Capacity (MW)]]*0.395*8760*10^-6</f>
        <v>0.92733359999999998</v>
      </c>
      <c r="R12000" s="3" cm="1">
        <f t="array" ref="R12000">AVERAGE(VLOOKUP(_xlfn.TEXTSPLIT(Table1[[#This Row],[Fuel (no space after comma)]], ","), FuelList_Final_EF!$A$2:$B$65, 2, FALSE))</f>
        <v>65.583341148886291</v>
      </c>
      <c r="S12000" s="3">
        <f>Table1[[#This Row],[Generation (TWh)]]*10^9*VLOOKUP(Table1[[#This Row],[Turbine/Engine Technology]],Technology_HR!$A$2:$B$11,2,FALSE)*10^-6</f>
        <v>7000441.3463999992</v>
      </c>
      <c r="T12000" s="5">
        <f>Table1[[#This Row],[Fuel Consumption (mmBtu)]]*Table1[[#This Row],[Emission Factor (kg CO2/ mmBtu)]]*10^3</f>
        <v>459112333013.72003</v>
      </c>
      <c r="U12000" s="3">
        <f>Table1[[#This Row],[Emissions (g CO2)]]/(Table1[[#This Row],[Generation (TWh)]]*10^9)</f>
        <v>495.08864233294258</v>
      </c>
    </row>
    <row r="12001" spans="1:21" x14ac:dyDescent="0.35">
      <c r="A12001" t="s">
        <v>2554</v>
      </c>
      <c r="B12001" t="s">
        <v>3243</v>
      </c>
      <c r="C12001" t="str">
        <f>SUBSTITUTE(Table1[[#This Row],[Fuel]],", ",",")</f>
        <v>fossil gas: natural gas,fossil liquids: fuel oil</v>
      </c>
      <c r="D12001" t="s">
        <v>3239</v>
      </c>
      <c r="E12001" t="s">
        <v>3275</v>
      </c>
      <c r="H12001" t="s">
        <v>3438</v>
      </c>
      <c r="I12001">
        <v>1295</v>
      </c>
      <c r="J12001" t="s">
        <v>3446</v>
      </c>
      <c r="K12001">
        <v>2014</v>
      </c>
      <c r="L12001" t="s">
        <v>29</v>
      </c>
      <c r="M12001" t="s">
        <v>29</v>
      </c>
      <c r="N12001">
        <v>26.7653</v>
      </c>
      <c r="O12001">
        <v>-80.052499999999995</v>
      </c>
      <c r="P12001" t="s">
        <v>3613</v>
      </c>
      <c r="Q12001" s="3">
        <f>Table1[[#This Row],[Capacity (MW)]]*0.395*8760*10^-6</f>
        <v>4.4809589999999995</v>
      </c>
      <c r="R12001" s="3" cm="1">
        <f t="array" ref="R12001">AVERAGE(VLOOKUP(_xlfn.TEXTSPLIT(Table1[[#This Row],[Fuel (no space after comma)]], ","), FuelList_Final_EF!$A$2:$B$65, 2, FALSE))</f>
        <v>65.583341148886291</v>
      </c>
      <c r="S12001" s="3">
        <f>Table1[[#This Row],[Generation (TWh)]]*10^9*VLOOKUP(Table1[[#This Row],[Turbine/Engine Technology]],Technology_HR!$A$2:$B$11,2,FALSE)*10^-6</f>
        <v>33826759.490999989</v>
      </c>
      <c r="T12001" s="5">
        <f>Table1[[#This Row],[Fuel Consumption (mmBtu)]]*Table1[[#This Row],[Emission Factor (kg CO2/ mmBtu)]]*10^3</f>
        <v>2218471907659.5791</v>
      </c>
      <c r="U12001" s="3">
        <f>Table1[[#This Row],[Emissions (g CO2)]]/(Table1[[#This Row],[Generation (TWh)]]*10^9)</f>
        <v>495.08864233294247</v>
      </c>
    </row>
    <row r="12002" spans="1:21" x14ac:dyDescent="0.35">
      <c r="A12002" t="s">
        <v>2998</v>
      </c>
      <c r="B12002" t="s">
        <v>3243</v>
      </c>
      <c r="C12002" t="str">
        <f>SUBSTITUTE(Table1[[#This Row],[Fuel]],", ",",")</f>
        <v>fossil gas: natural gas,fossil liquids: fuel oil</v>
      </c>
      <c r="D12002" t="s">
        <v>3239</v>
      </c>
      <c r="E12002" t="s">
        <v>3275</v>
      </c>
      <c r="H12002" t="s">
        <v>3436</v>
      </c>
      <c r="I12002">
        <v>198</v>
      </c>
      <c r="J12002" t="s">
        <v>3446</v>
      </c>
      <c r="K12002">
        <v>2002</v>
      </c>
      <c r="L12002" t="s">
        <v>29</v>
      </c>
      <c r="M12002" t="s">
        <v>29</v>
      </c>
      <c r="N12002">
        <v>40.929699999999997</v>
      </c>
      <c r="O12002">
        <v>-84.739199999999997</v>
      </c>
      <c r="P12002" t="s">
        <v>3613</v>
      </c>
      <c r="Q12002" s="3">
        <f>Table1[[#This Row],[Capacity (MW)]]*0.395*8760*10^-6</f>
        <v>0.68511960000000005</v>
      </c>
      <c r="R12002" s="3" cm="1">
        <f t="array" ref="R12002">AVERAGE(VLOOKUP(_xlfn.TEXTSPLIT(Table1[[#This Row],[Fuel (no space after comma)]], ","), FuelList_Final_EF!$A$2:$B$65, 2, FALSE))</f>
        <v>65.583341148886291</v>
      </c>
      <c r="S12002" s="3">
        <f>Table1[[#This Row],[Generation (TWh)]]*10^9*VLOOKUP(Table1[[#This Row],[Turbine/Engine Technology]],Technology_HR!$A$2:$B$11,2,FALSE)*10^-6</f>
        <v>7543166.7960000001</v>
      </c>
      <c r="T12002" s="5">
        <f>Table1[[#This Row],[Fuel Consumption (mmBtu)]]*Table1[[#This Row],[Emission Factor (kg CO2/ mmBtu)]]*10^3</f>
        <v>494706081325.01953</v>
      </c>
      <c r="U12002" s="3">
        <f>Table1[[#This Row],[Emissions (g CO2)]]/(Table1[[#This Row],[Generation (TWh)]]*10^9)</f>
        <v>722.072586049238</v>
      </c>
    </row>
    <row r="12003" spans="1:21" x14ac:dyDescent="0.35">
      <c r="A12003" t="s">
        <v>2998</v>
      </c>
      <c r="B12003" t="s">
        <v>3243</v>
      </c>
      <c r="C12003" t="str">
        <f>SUBSTITUTE(Table1[[#This Row],[Fuel]],", ",",")</f>
        <v>fossil gas: natural gas,fossil liquids: fuel oil</v>
      </c>
      <c r="D12003" t="s">
        <v>3239</v>
      </c>
      <c r="E12003" t="s">
        <v>3275</v>
      </c>
      <c r="H12003" t="s">
        <v>3436</v>
      </c>
      <c r="I12003">
        <v>198</v>
      </c>
      <c r="J12003" t="s">
        <v>3446</v>
      </c>
      <c r="K12003">
        <v>2002</v>
      </c>
      <c r="L12003" t="s">
        <v>29</v>
      </c>
      <c r="M12003" t="s">
        <v>29</v>
      </c>
      <c r="N12003">
        <v>40.929699999999997</v>
      </c>
      <c r="O12003">
        <v>-84.739199999999997</v>
      </c>
      <c r="P12003" t="s">
        <v>3613</v>
      </c>
      <c r="Q12003" s="3">
        <f>Table1[[#This Row],[Capacity (MW)]]*0.395*8760*10^-6</f>
        <v>0.68511960000000005</v>
      </c>
      <c r="R12003" s="3" cm="1">
        <f t="array" ref="R12003">AVERAGE(VLOOKUP(_xlfn.TEXTSPLIT(Table1[[#This Row],[Fuel (no space after comma)]], ","), FuelList_Final_EF!$A$2:$B$65, 2, FALSE))</f>
        <v>65.583341148886291</v>
      </c>
      <c r="S12003" s="3">
        <f>Table1[[#This Row],[Generation (TWh)]]*10^9*VLOOKUP(Table1[[#This Row],[Turbine/Engine Technology]],Technology_HR!$A$2:$B$11,2,FALSE)*10^-6</f>
        <v>7543166.7960000001</v>
      </c>
      <c r="T12003" s="5">
        <f>Table1[[#This Row],[Fuel Consumption (mmBtu)]]*Table1[[#This Row],[Emission Factor (kg CO2/ mmBtu)]]*10^3</f>
        <v>494706081325.01953</v>
      </c>
      <c r="U12003" s="3">
        <f>Table1[[#This Row],[Emissions (g CO2)]]/(Table1[[#This Row],[Generation (TWh)]]*10^9)</f>
        <v>722.072586049238</v>
      </c>
    </row>
    <row r="12004" spans="1:21" x14ac:dyDescent="0.35">
      <c r="A12004" t="s">
        <v>2998</v>
      </c>
      <c r="B12004" t="s">
        <v>3243</v>
      </c>
      <c r="C12004" t="str">
        <f>SUBSTITUTE(Table1[[#This Row],[Fuel]],", ",",")</f>
        <v>fossil gas: natural gas,fossil liquids: fuel oil</v>
      </c>
      <c r="D12004" t="s">
        <v>3239</v>
      </c>
      <c r="E12004" t="s">
        <v>3275</v>
      </c>
      <c r="H12004" t="s">
        <v>3436</v>
      </c>
      <c r="I12004">
        <v>198</v>
      </c>
      <c r="J12004" t="s">
        <v>3446</v>
      </c>
      <c r="K12004">
        <v>2002</v>
      </c>
      <c r="L12004" t="s">
        <v>29</v>
      </c>
      <c r="M12004" t="s">
        <v>29</v>
      </c>
      <c r="N12004">
        <v>40.929699999999997</v>
      </c>
      <c r="O12004">
        <v>-84.739199999999997</v>
      </c>
      <c r="P12004" t="s">
        <v>3613</v>
      </c>
      <c r="Q12004" s="3">
        <f>Table1[[#This Row],[Capacity (MW)]]*0.395*8760*10^-6</f>
        <v>0.68511960000000005</v>
      </c>
      <c r="R12004" s="3" cm="1">
        <f t="array" ref="R12004">AVERAGE(VLOOKUP(_xlfn.TEXTSPLIT(Table1[[#This Row],[Fuel (no space after comma)]], ","), FuelList_Final_EF!$A$2:$B$65, 2, FALSE))</f>
        <v>65.583341148886291</v>
      </c>
      <c r="S12004" s="3">
        <f>Table1[[#This Row],[Generation (TWh)]]*10^9*VLOOKUP(Table1[[#This Row],[Turbine/Engine Technology]],Technology_HR!$A$2:$B$11,2,FALSE)*10^-6</f>
        <v>7543166.7960000001</v>
      </c>
      <c r="T12004" s="5">
        <f>Table1[[#This Row],[Fuel Consumption (mmBtu)]]*Table1[[#This Row],[Emission Factor (kg CO2/ mmBtu)]]*10^3</f>
        <v>494706081325.01953</v>
      </c>
      <c r="U12004" s="3">
        <f>Table1[[#This Row],[Emissions (g CO2)]]/(Table1[[#This Row],[Generation (TWh)]]*10^9)</f>
        <v>722.072586049238</v>
      </c>
    </row>
    <row r="12005" spans="1:21" x14ac:dyDescent="0.35">
      <c r="A12005" t="s">
        <v>2743</v>
      </c>
      <c r="B12005" t="s">
        <v>3243</v>
      </c>
      <c r="C12005" t="str">
        <f>SUBSTITUTE(Table1[[#This Row],[Fuel]],", ",",")</f>
        <v>fossil gas: natural gas,fossil liquids: fuel oil</v>
      </c>
      <c r="D12005" t="s">
        <v>3239</v>
      </c>
      <c r="E12005" t="s">
        <v>3275</v>
      </c>
      <c r="H12005" t="s">
        <v>3436</v>
      </c>
      <c r="I12005">
        <v>99</v>
      </c>
      <c r="J12005" t="s">
        <v>3446</v>
      </c>
      <c r="K12005">
        <v>1976</v>
      </c>
      <c r="L12005" t="s">
        <v>29</v>
      </c>
      <c r="M12005" t="s">
        <v>29</v>
      </c>
      <c r="N12005">
        <v>37.645833000000003</v>
      </c>
      <c r="O12005">
        <v>-87.503056000000001</v>
      </c>
      <c r="P12005" t="s">
        <v>3613</v>
      </c>
      <c r="Q12005" s="3">
        <f>Table1[[#This Row],[Capacity (MW)]]*0.395*8760*10^-6</f>
        <v>0.34255980000000003</v>
      </c>
      <c r="R12005" s="3" cm="1">
        <f t="array" ref="R12005">AVERAGE(VLOOKUP(_xlfn.TEXTSPLIT(Table1[[#This Row],[Fuel (no space after comma)]], ","), FuelList_Final_EF!$A$2:$B$65, 2, FALSE))</f>
        <v>65.583341148886291</v>
      </c>
      <c r="S12005" s="3">
        <f>Table1[[#This Row],[Generation (TWh)]]*10^9*VLOOKUP(Table1[[#This Row],[Turbine/Engine Technology]],Technology_HR!$A$2:$B$11,2,FALSE)*10^-6</f>
        <v>3771583.398</v>
      </c>
      <c r="T12005" s="5">
        <f>Table1[[#This Row],[Fuel Consumption (mmBtu)]]*Table1[[#This Row],[Emission Factor (kg CO2/ mmBtu)]]*10^3</f>
        <v>247353040662.50977</v>
      </c>
      <c r="U12005" s="3">
        <f>Table1[[#This Row],[Emissions (g CO2)]]/(Table1[[#This Row],[Generation (TWh)]]*10^9)</f>
        <v>722.072586049238</v>
      </c>
    </row>
    <row r="12006" spans="1:21" x14ac:dyDescent="0.35">
      <c r="A12006" t="s">
        <v>2726</v>
      </c>
      <c r="B12006" t="s">
        <v>3243</v>
      </c>
      <c r="C12006" t="str">
        <f>SUBSTITUTE(Table1[[#This Row],[Fuel]],", ",",")</f>
        <v>fossil gas: natural gas,fossil liquids: fuel oil</v>
      </c>
      <c r="D12006" t="s">
        <v>3239</v>
      </c>
      <c r="E12006" t="s">
        <v>3275</v>
      </c>
      <c r="H12006" t="s">
        <v>3436</v>
      </c>
      <c r="I12006">
        <v>92</v>
      </c>
      <c r="J12006" t="s">
        <v>3446</v>
      </c>
      <c r="K12006">
        <v>1995</v>
      </c>
      <c r="L12006" t="s">
        <v>29</v>
      </c>
      <c r="M12006" t="s">
        <v>29</v>
      </c>
      <c r="N12006">
        <v>32.5792</v>
      </c>
      <c r="O12006">
        <v>-83.5822</v>
      </c>
      <c r="P12006" t="s">
        <v>3613</v>
      </c>
      <c r="Q12006" s="3">
        <f>Table1[[#This Row],[Capacity (MW)]]*0.395*8760*10^-6</f>
        <v>0.31833840000000002</v>
      </c>
      <c r="R12006" s="3" cm="1">
        <f t="array" ref="R12006">AVERAGE(VLOOKUP(_xlfn.TEXTSPLIT(Table1[[#This Row],[Fuel (no space after comma)]], ","), FuelList_Final_EF!$A$2:$B$65, 2, FALSE))</f>
        <v>65.583341148886291</v>
      </c>
      <c r="S12006" s="3">
        <f>Table1[[#This Row],[Generation (TWh)]]*10^9*VLOOKUP(Table1[[#This Row],[Turbine/Engine Technology]],Technology_HR!$A$2:$B$11,2,FALSE)*10^-6</f>
        <v>3504905.784</v>
      </c>
      <c r="T12006" s="5">
        <f>Table1[[#This Row],[Fuel Consumption (mmBtu)]]*Table1[[#This Row],[Emission Factor (kg CO2/ mmBtu)]]*10^3</f>
        <v>229863431726.77676</v>
      </c>
      <c r="U12006" s="3">
        <f>Table1[[#This Row],[Emissions (g CO2)]]/(Table1[[#This Row],[Generation (TWh)]]*10^9)</f>
        <v>722.07258604923811</v>
      </c>
    </row>
    <row r="12007" spans="1:21" x14ac:dyDescent="0.35">
      <c r="A12007" t="s">
        <v>2726</v>
      </c>
      <c r="B12007" t="s">
        <v>3243</v>
      </c>
      <c r="C12007" t="str">
        <f>SUBSTITUTE(Table1[[#This Row],[Fuel]],", ",",")</f>
        <v>fossil gas: natural gas,fossil liquids: fuel oil</v>
      </c>
      <c r="D12007" t="s">
        <v>3239</v>
      </c>
      <c r="E12007" t="s">
        <v>3275</v>
      </c>
      <c r="H12007" t="s">
        <v>3436</v>
      </c>
      <c r="I12007">
        <v>92</v>
      </c>
      <c r="J12007" t="s">
        <v>3446</v>
      </c>
      <c r="K12007">
        <v>1995</v>
      </c>
      <c r="L12007" t="s">
        <v>29</v>
      </c>
      <c r="M12007" t="s">
        <v>29</v>
      </c>
      <c r="N12007">
        <v>32.5792</v>
      </c>
      <c r="O12007">
        <v>-83.5822</v>
      </c>
      <c r="P12007" t="s">
        <v>3613</v>
      </c>
      <c r="Q12007" s="3">
        <f>Table1[[#This Row],[Capacity (MW)]]*0.395*8760*10^-6</f>
        <v>0.31833840000000002</v>
      </c>
      <c r="R12007" s="3" cm="1">
        <f t="array" ref="R12007">AVERAGE(VLOOKUP(_xlfn.TEXTSPLIT(Table1[[#This Row],[Fuel (no space after comma)]], ","), FuelList_Final_EF!$A$2:$B$65, 2, FALSE))</f>
        <v>65.583341148886291</v>
      </c>
      <c r="S12007" s="3">
        <f>Table1[[#This Row],[Generation (TWh)]]*10^9*VLOOKUP(Table1[[#This Row],[Turbine/Engine Technology]],Technology_HR!$A$2:$B$11,2,FALSE)*10^-6</f>
        <v>3504905.784</v>
      </c>
      <c r="T12007" s="5">
        <f>Table1[[#This Row],[Fuel Consumption (mmBtu)]]*Table1[[#This Row],[Emission Factor (kg CO2/ mmBtu)]]*10^3</f>
        <v>229863431726.77676</v>
      </c>
      <c r="U12007" s="3">
        <f>Table1[[#This Row],[Emissions (g CO2)]]/(Table1[[#This Row],[Generation (TWh)]]*10^9)</f>
        <v>722.07258604923811</v>
      </c>
    </row>
    <row r="12008" spans="1:21" x14ac:dyDescent="0.35">
      <c r="A12008" t="s">
        <v>2999</v>
      </c>
      <c r="B12008" t="s">
        <v>3239</v>
      </c>
      <c r="C12008" t="str">
        <f>SUBSTITUTE(Table1[[#This Row],[Fuel]],", ",",")</f>
        <v>fossil gas: natural gas</v>
      </c>
      <c r="D12008" t="s">
        <v>3239</v>
      </c>
      <c r="H12008" t="s">
        <v>3438</v>
      </c>
      <c r="I12008">
        <v>1023</v>
      </c>
      <c r="J12008" t="s">
        <v>3452</v>
      </c>
      <c r="K12008" t="s">
        <v>29</v>
      </c>
      <c r="L12008" t="s">
        <v>29</v>
      </c>
      <c r="M12008" t="s">
        <v>29</v>
      </c>
      <c r="N12008">
        <v>40.409166999999997</v>
      </c>
      <c r="O12008">
        <v>-80.298060000000007</v>
      </c>
      <c r="P12008" t="s">
        <v>3613</v>
      </c>
      <c r="Q12008" s="3">
        <f>Table1[[#This Row],[Capacity (MW)]]*0.395*8760*10^-6</f>
        <v>3.5397845999999999</v>
      </c>
      <c r="R12008" s="3" cm="1">
        <f t="array" ref="R12008">AVERAGE(VLOOKUP(_xlfn.TEXTSPLIT(Table1[[#This Row],[Fuel (no space after comma)]], ","), FuelList_Final_EF!$A$2:$B$65, 2, FALSE))</f>
        <v>53.06</v>
      </c>
      <c r="S12008" s="3">
        <f>Table1[[#This Row],[Generation (TWh)]]*10^9*VLOOKUP(Table1[[#This Row],[Turbine/Engine Technology]],Technology_HR!$A$2:$B$11,2,FALSE)*10^-6</f>
        <v>26721833.9454</v>
      </c>
      <c r="T12008" s="5">
        <f>Table1[[#This Row],[Fuel Consumption (mmBtu)]]*Table1[[#This Row],[Emission Factor (kg CO2/ mmBtu)]]*10^3</f>
        <v>1417860509142.9241</v>
      </c>
      <c r="U12008" s="3">
        <f>Table1[[#This Row],[Emissions (g CO2)]]/(Table1[[#This Row],[Generation (TWh)]]*10^9)</f>
        <v>400.54993999999999</v>
      </c>
    </row>
    <row r="12009" spans="1:21" x14ac:dyDescent="0.35">
      <c r="A12009" t="s">
        <v>3000</v>
      </c>
      <c r="B12009" t="s">
        <v>3308</v>
      </c>
      <c r="C12009" t="str">
        <f>SUBSTITUTE(Table1[[#This Row],[Fuel]],", ",",")</f>
        <v>fossil liquids: fuel oil,fossil gas: natural gas</v>
      </c>
      <c r="D12009" t="s">
        <v>3275</v>
      </c>
      <c r="E12009" t="s">
        <v>3239</v>
      </c>
      <c r="H12009" t="s">
        <v>3436</v>
      </c>
      <c r="I12009">
        <v>187</v>
      </c>
      <c r="J12009" t="s">
        <v>3446</v>
      </c>
      <c r="K12009">
        <v>2001</v>
      </c>
      <c r="L12009" t="s">
        <v>29</v>
      </c>
      <c r="M12009" t="s">
        <v>29</v>
      </c>
      <c r="N12009">
        <v>42.976700000000001</v>
      </c>
      <c r="O12009">
        <v>-89.049199999999999</v>
      </c>
      <c r="P12009" t="s">
        <v>3613</v>
      </c>
      <c r="Q12009" s="3">
        <f>Table1[[#This Row],[Capacity (MW)]]*0.395*8760*10^-6</f>
        <v>0.6470574</v>
      </c>
      <c r="R12009" s="3" cm="1">
        <f t="array" ref="R12009">AVERAGE(VLOOKUP(_xlfn.TEXTSPLIT(Table1[[#This Row],[Fuel (no space after comma)]], ","), FuelList_Final_EF!$A$2:$B$65, 2, FALSE))</f>
        <v>65.583341148886291</v>
      </c>
      <c r="S12009" s="3">
        <f>Table1[[#This Row],[Generation (TWh)]]*10^9*VLOOKUP(Table1[[#This Row],[Turbine/Engine Technology]],Technology_HR!$A$2:$B$11,2,FALSE)*10^-6</f>
        <v>7124101.9739999995</v>
      </c>
      <c r="T12009" s="5">
        <f>Table1[[#This Row],[Fuel Consumption (mmBtu)]]*Table1[[#This Row],[Emission Factor (kg CO2/ mmBtu)]]*10^3</f>
        <v>467222410140.2962</v>
      </c>
      <c r="U12009" s="3">
        <f>Table1[[#This Row],[Emissions (g CO2)]]/(Table1[[#This Row],[Generation (TWh)]]*10^9)</f>
        <v>722.072586049238</v>
      </c>
    </row>
    <row r="12010" spans="1:21" x14ac:dyDescent="0.35">
      <c r="A12010" t="s">
        <v>3000</v>
      </c>
      <c r="B12010" t="s">
        <v>3308</v>
      </c>
      <c r="C12010" t="str">
        <f>SUBSTITUTE(Table1[[#This Row],[Fuel]],", ",",")</f>
        <v>fossil liquids: fuel oil,fossil gas: natural gas</v>
      </c>
      <c r="D12010" t="s">
        <v>3275</v>
      </c>
      <c r="E12010" t="s">
        <v>3239</v>
      </c>
      <c r="H12010" t="s">
        <v>3436</v>
      </c>
      <c r="I12010">
        <v>187</v>
      </c>
      <c r="J12010" t="s">
        <v>3446</v>
      </c>
      <c r="K12010">
        <v>2001</v>
      </c>
      <c r="L12010" t="s">
        <v>29</v>
      </c>
      <c r="M12010" t="s">
        <v>29</v>
      </c>
      <c r="N12010">
        <v>42.976700000000001</v>
      </c>
      <c r="O12010">
        <v>-89.049199999999999</v>
      </c>
      <c r="P12010" t="s">
        <v>3613</v>
      </c>
      <c r="Q12010" s="3">
        <f>Table1[[#This Row],[Capacity (MW)]]*0.395*8760*10^-6</f>
        <v>0.6470574</v>
      </c>
      <c r="R12010" s="3" cm="1">
        <f t="array" ref="R12010">AVERAGE(VLOOKUP(_xlfn.TEXTSPLIT(Table1[[#This Row],[Fuel (no space after comma)]], ","), FuelList_Final_EF!$A$2:$B$65, 2, FALSE))</f>
        <v>65.583341148886291</v>
      </c>
      <c r="S12010" s="3">
        <f>Table1[[#This Row],[Generation (TWh)]]*10^9*VLOOKUP(Table1[[#This Row],[Turbine/Engine Technology]],Technology_HR!$A$2:$B$11,2,FALSE)*10^-6</f>
        <v>7124101.9739999995</v>
      </c>
      <c r="T12010" s="5">
        <f>Table1[[#This Row],[Fuel Consumption (mmBtu)]]*Table1[[#This Row],[Emission Factor (kg CO2/ mmBtu)]]*10^3</f>
        <v>467222410140.2962</v>
      </c>
      <c r="U12010" s="3">
        <f>Table1[[#This Row],[Emissions (g CO2)]]/(Table1[[#This Row],[Generation (TWh)]]*10^9)</f>
        <v>722.072586049238</v>
      </c>
    </row>
    <row r="12011" spans="1:21" x14ac:dyDescent="0.35">
      <c r="A12011" t="s">
        <v>3000</v>
      </c>
      <c r="B12011" t="s">
        <v>3308</v>
      </c>
      <c r="C12011" t="str">
        <f>SUBSTITUTE(Table1[[#This Row],[Fuel]],", ",",")</f>
        <v>fossil liquids: fuel oil,fossil gas: natural gas</v>
      </c>
      <c r="D12011" t="s">
        <v>3275</v>
      </c>
      <c r="E12011" t="s">
        <v>3239</v>
      </c>
      <c r="H12011" t="s">
        <v>3436</v>
      </c>
      <c r="I12011">
        <v>187</v>
      </c>
      <c r="J12011" t="s">
        <v>3446</v>
      </c>
      <c r="K12011">
        <v>2001</v>
      </c>
      <c r="L12011" t="s">
        <v>29</v>
      </c>
      <c r="M12011" t="s">
        <v>29</v>
      </c>
      <c r="N12011">
        <v>42.976700000000001</v>
      </c>
      <c r="O12011">
        <v>-89.049199999999999</v>
      </c>
      <c r="P12011" t="s">
        <v>3613</v>
      </c>
      <c r="Q12011" s="3">
        <f>Table1[[#This Row],[Capacity (MW)]]*0.395*8760*10^-6</f>
        <v>0.6470574</v>
      </c>
      <c r="R12011" s="3" cm="1">
        <f t="array" ref="R12011">AVERAGE(VLOOKUP(_xlfn.TEXTSPLIT(Table1[[#This Row],[Fuel (no space after comma)]], ","), FuelList_Final_EF!$A$2:$B$65, 2, FALSE))</f>
        <v>65.583341148886291</v>
      </c>
      <c r="S12011" s="3">
        <f>Table1[[#This Row],[Generation (TWh)]]*10^9*VLOOKUP(Table1[[#This Row],[Turbine/Engine Technology]],Technology_HR!$A$2:$B$11,2,FALSE)*10^-6</f>
        <v>7124101.9739999995</v>
      </c>
      <c r="T12011" s="5">
        <f>Table1[[#This Row],[Fuel Consumption (mmBtu)]]*Table1[[#This Row],[Emission Factor (kg CO2/ mmBtu)]]*10^3</f>
        <v>467222410140.2962</v>
      </c>
      <c r="U12011" s="3">
        <f>Table1[[#This Row],[Emissions (g CO2)]]/(Table1[[#This Row],[Generation (TWh)]]*10^9)</f>
        <v>722.072586049238</v>
      </c>
    </row>
    <row r="12012" spans="1:21" x14ac:dyDescent="0.35">
      <c r="A12012" t="s">
        <v>2528</v>
      </c>
      <c r="B12012" t="s">
        <v>3243</v>
      </c>
      <c r="C12012" t="str">
        <f>SUBSTITUTE(Table1[[#This Row],[Fuel]],", ",",")</f>
        <v>fossil gas: natural gas,fossil liquids: fuel oil</v>
      </c>
      <c r="D12012" t="s">
        <v>3239</v>
      </c>
      <c r="E12012" t="s">
        <v>3275</v>
      </c>
      <c r="H12012" t="s">
        <v>3436</v>
      </c>
      <c r="I12012">
        <v>196</v>
      </c>
      <c r="J12012" t="s">
        <v>3448</v>
      </c>
      <c r="K12012">
        <v>2000</v>
      </c>
      <c r="L12012" t="s">
        <v>29</v>
      </c>
      <c r="M12012" t="s">
        <v>29</v>
      </c>
      <c r="N12012">
        <v>36.329700000000003</v>
      </c>
      <c r="O12012">
        <v>-79.829700000000003</v>
      </c>
      <c r="P12012" t="s">
        <v>3613</v>
      </c>
      <c r="Q12012" s="3">
        <f>Table1[[#This Row],[Capacity (MW)]]*0.395*8760*10^-6</f>
        <v>0.6781992</v>
      </c>
      <c r="R12012" s="3" cm="1">
        <f t="array" ref="R12012">AVERAGE(VLOOKUP(_xlfn.TEXTSPLIT(Table1[[#This Row],[Fuel (no space after comma)]], ","), FuelList_Final_EF!$A$2:$B$65, 2, FALSE))</f>
        <v>65.583341148886291</v>
      </c>
      <c r="S12012" s="3">
        <f>Table1[[#This Row],[Generation (TWh)]]*10^9*VLOOKUP(Table1[[#This Row],[Turbine/Engine Technology]],Technology_HR!$A$2:$B$11,2,FALSE)*10^-6</f>
        <v>7466973.1919999998</v>
      </c>
      <c r="T12012" s="5">
        <f>Table1[[#This Row],[Fuel Consumption (mmBtu)]]*Table1[[#This Row],[Emission Factor (kg CO2/ mmBtu)]]*10^3</f>
        <v>489709050200.52441</v>
      </c>
      <c r="U12012" s="3">
        <f>Table1[[#This Row],[Emissions (g CO2)]]/(Table1[[#This Row],[Generation (TWh)]]*10^9)</f>
        <v>722.07258604923811</v>
      </c>
    </row>
    <row r="12013" spans="1:21" x14ac:dyDescent="0.35">
      <c r="A12013" t="s">
        <v>2528</v>
      </c>
      <c r="B12013" t="s">
        <v>3243</v>
      </c>
      <c r="C12013" t="str">
        <f>SUBSTITUTE(Table1[[#This Row],[Fuel]],", ",",")</f>
        <v>fossil gas: natural gas,fossil liquids: fuel oil</v>
      </c>
      <c r="D12013" t="s">
        <v>3239</v>
      </c>
      <c r="E12013" t="s">
        <v>3275</v>
      </c>
      <c r="H12013" t="s">
        <v>3436</v>
      </c>
      <c r="I12013">
        <v>196</v>
      </c>
      <c r="J12013" t="s">
        <v>3448</v>
      </c>
      <c r="K12013">
        <v>2000</v>
      </c>
      <c r="L12013" t="s">
        <v>29</v>
      </c>
      <c r="M12013" t="s">
        <v>29</v>
      </c>
      <c r="N12013">
        <v>36.329700000000003</v>
      </c>
      <c r="O12013">
        <v>-79.829700000000003</v>
      </c>
      <c r="P12013" t="s">
        <v>3613</v>
      </c>
      <c r="Q12013" s="3">
        <f>Table1[[#This Row],[Capacity (MW)]]*0.395*8760*10^-6</f>
        <v>0.6781992</v>
      </c>
      <c r="R12013" s="3" cm="1">
        <f t="array" ref="R12013">AVERAGE(VLOOKUP(_xlfn.TEXTSPLIT(Table1[[#This Row],[Fuel (no space after comma)]], ","), FuelList_Final_EF!$A$2:$B$65, 2, FALSE))</f>
        <v>65.583341148886291</v>
      </c>
      <c r="S12013" s="3">
        <f>Table1[[#This Row],[Generation (TWh)]]*10^9*VLOOKUP(Table1[[#This Row],[Turbine/Engine Technology]],Technology_HR!$A$2:$B$11,2,FALSE)*10^-6</f>
        <v>7466973.1919999998</v>
      </c>
      <c r="T12013" s="5">
        <f>Table1[[#This Row],[Fuel Consumption (mmBtu)]]*Table1[[#This Row],[Emission Factor (kg CO2/ mmBtu)]]*10^3</f>
        <v>489709050200.52441</v>
      </c>
      <c r="U12013" s="3">
        <f>Table1[[#This Row],[Emissions (g CO2)]]/(Table1[[#This Row],[Generation (TWh)]]*10^9)</f>
        <v>722.07258604923811</v>
      </c>
    </row>
    <row r="12014" spans="1:21" x14ac:dyDescent="0.35">
      <c r="A12014" t="s">
        <v>2528</v>
      </c>
      <c r="B12014" t="s">
        <v>3243</v>
      </c>
      <c r="C12014" t="str">
        <f>SUBSTITUTE(Table1[[#This Row],[Fuel]],", ",",")</f>
        <v>fossil gas: natural gas,fossil liquids: fuel oil</v>
      </c>
      <c r="D12014" t="s">
        <v>3239</v>
      </c>
      <c r="E12014" t="s">
        <v>3275</v>
      </c>
      <c r="H12014" t="s">
        <v>3436</v>
      </c>
      <c r="I12014">
        <v>196</v>
      </c>
      <c r="J12014" t="s">
        <v>3448</v>
      </c>
      <c r="K12014">
        <v>2000</v>
      </c>
      <c r="L12014" t="s">
        <v>29</v>
      </c>
      <c r="M12014" t="s">
        <v>29</v>
      </c>
      <c r="N12014">
        <v>36.329700000000003</v>
      </c>
      <c r="O12014">
        <v>-79.829700000000003</v>
      </c>
      <c r="P12014" t="s">
        <v>3613</v>
      </c>
      <c r="Q12014" s="3">
        <f>Table1[[#This Row],[Capacity (MW)]]*0.395*8760*10^-6</f>
        <v>0.6781992</v>
      </c>
      <c r="R12014" s="3" cm="1">
        <f t="array" ref="R12014">AVERAGE(VLOOKUP(_xlfn.TEXTSPLIT(Table1[[#This Row],[Fuel (no space after comma)]], ","), FuelList_Final_EF!$A$2:$B$65, 2, FALSE))</f>
        <v>65.583341148886291</v>
      </c>
      <c r="S12014" s="3">
        <f>Table1[[#This Row],[Generation (TWh)]]*10^9*VLOOKUP(Table1[[#This Row],[Turbine/Engine Technology]],Technology_HR!$A$2:$B$11,2,FALSE)*10^-6</f>
        <v>7466973.1919999998</v>
      </c>
      <c r="T12014" s="5">
        <f>Table1[[#This Row],[Fuel Consumption (mmBtu)]]*Table1[[#This Row],[Emission Factor (kg CO2/ mmBtu)]]*10^3</f>
        <v>489709050200.52441</v>
      </c>
      <c r="U12014" s="3">
        <f>Table1[[#This Row],[Emissions (g CO2)]]/(Table1[[#This Row],[Generation (TWh)]]*10^9)</f>
        <v>722.07258604923811</v>
      </c>
    </row>
    <row r="12015" spans="1:21" x14ac:dyDescent="0.35">
      <c r="A12015" t="s">
        <v>2528</v>
      </c>
      <c r="B12015" t="s">
        <v>3243</v>
      </c>
      <c r="C12015" t="str">
        <f>SUBSTITUTE(Table1[[#This Row],[Fuel]],", ",",")</f>
        <v>fossil gas: natural gas,fossil liquids: fuel oil</v>
      </c>
      <c r="D12015" t="s">
        <v>3239</v>
      </c>
      <c r="E12015" t="s">
        <v>3275</v>
      </c>
      <c r="H12015" t="s">
        <v>3436</v>
      </c>
      <c r="I12015">
        <v>196</v>
      </c>
      <c r="J12015" t="s">
        <v>3448</v>
      </c>
      <c r="K12015">
        <v>2000</v>
      </c>
      <c r="L12015" t="s">
        <v>29</v>
      </c>
      <c r="M12015" t="s">
        <v>29</v>
      </c>
      <c r="N12015">
        <v>36.329700000000003</v>
      </c>
      <c r="O12015">
        <v>-79.829700000000003</v>
      </c>
      <c r="P12015" t="s">
        <v>3613</v>
      </c>
      <c r="Q12015" s="3">
        <f>Table1[[#This Row],[Capacity (MW)]]*0.395*8760*10^-6</f>
        <v>0.6781992</v>
      </c>
      <c r="R12015" s="3" cm="1">
        <f t="array" ref="R12015">AVERAGE(VLOOKUP(_xlfn.TEXTSPLIT(Table1[[#This Row],[Fuel (no space after comma)]], ","), FuelList_Final_EF!$A$2:$B$65, 2, FALSE))</f>
        <v>65.583341148886291</v>
      </c>
      <c r="S12015" s="3">
        <f>Table1[[#This Row],[Generation (TWh)]]*10^9*VLOOKUP(Table1[[#This Row],[Turbine/Engine Technology]],Technology_HR!$A$2:$B$11,2,FALSE)*10^-6</f>
        <v>7466973.1919999998</v>
      </c>
      <c r="T12015" s="5">
        <f>Table1[[#This Row],[Fuel Consumption (mmBtu)]]*Table1[[#This Row],[Emission Factor (kg CO2/ mmBtu)]]*10^3</f>
        <v>489709050200.52441</v>
      </c>
      <c r="U12015" s="3">
        <f>Table1[[#This Row],[Emissions (g CO2)]]/(Table1[[#This Row],[Generation (TWh)]]*10^9)</f>
        <v>722.07258604923811</v>
      </c>
    </row>
    <row r="12016" spans="1:21" x14ac:dyDescent="0.35">
      <c r="A12016" t="s">
        <v>2528</v>
      </c>
      <c r="B12016" t="s">
        <v>3243</v>
      </c>
      <c r="C12016" t="str">
        <f>SUBSTITUTE(Table1[[#This Row],[Fuel]],", ",",")</f>
        <v>fossil gas: natural gas,fossil liquids: fuel oil</v>
      </c>
      <c r="D12016" t="s">
        <v>3239</v>
      </c>
      <c r="E12016" t="s">
        <v>3275</v>
      </c>
      <c r="H12016" t="s">
        <v>3436</v>
      </c>
      <c r="I12016">
        <v>196</v>
      </c>
      <c r="J12016" t="s">
        <v>3448</v>
      </c>
      <c r="K12016">
        <v>2000</v>
      </c>
      <c r="L12016" t="s">
        <v>29</v>
      </c>
      <c r="M12016" t="s">
        <v>29</v>
      </c>
      <c r="N12016">
        <v>36.329700000000003</v>
      </c>
      <c r="O12016">
        <v>-79.829700000000003</v>
      </c>
      <c r="P12016" t="s">
        <v>3613</v>
      </c>
      <c r="Q12016" s="3">
        <f>Table1[[#This Row],[Capacity (MW)]]*0.395*8760*10^-6</f>
        <v>0.6781992</v>
      </c>
      <c r="R12016" s="3" cm="1">
        <f t="array" ref="R12016">AVERAGE(VLOOKUP(_xlfn.TEXTSPLIT(Table1[[#This Row],[Fuel (no space after comma)]], ","), FuelList_Final_EF!$A$2:$B$65, 2, FALSE))</f>
        <v>65.583341148886291</v>
      </c>
      <c r="S12016" s="3">
        <f>Table1[[#This Row],[Generation (TWh)]]*10^9*VLOOKUP(Table1[[#This Row],[Turbine/Engine Technology]],Technology_HR!$A$2:$B$11,2,FALSE)*10^-6</f>
        <v>7466973.1919999998</v>
      </c>
      <c r="T12016" s="5">
        <f>Table1[[#This Row],[Fuel Consumption (mmBtu)]]*Table1[[#This Row],[Emission Factor (kg CO2/ mmBtu)]]*10^3</f>
        <v>489709050200.52441</v>
      </c>
      <c r="U12016" s="3">
        <f>Table1[[#This Row],[Emissions (g CO2)]]/(Table1[[#This Row],[Generation (TWh)]]*10^9)</f>
        <v>722.07258604923811</v>
      </c>
    </row>
    <row r="12017" spans="1:21" x14ac:dyDescent="0.35">
      <c r="A12017" t="s">
        <v>2507</v>
      </c>
      <c r="B12017" t="s">
        <v>3239</v>
      </c>
      <c r="C12017" t="str">
        <f>SUBSTITUTE(Table1[[#This Row],[Fuel]],", ",",")</f>
        <v>fossil gas: natural gas</v>
      </c>
      <c r="D12017" t="s">
        <v>3239</v>
      </c>
      <c r="H12017" t="s">
        <v>3438</v>
      </c>
      <c r="I12017">
        <v>685</v>
      </c>
      <c r="J12017" t="s">
        <v>3446</v>
      </c>
      <c r="K12017">
        <v>2004</v>
      </c>
      <c r="L12017" t="s">
        <v>29</v>
      </c>
      <c r="M12017" t="s">
        <v>29</v>
      </c>
      <c r="N12017">
        <v>40.090800000000002</v>
      </c>
      <c r="O12017">
        <v>-104.59529999999999</v>
      </c>
      <c r="P12017" t="s">
        <v>3613</v>
      </c>
      <c r="Q12017" s="3">
        <f>Table1[[#This Row],[Capacity (MW)]]*0.395*8760*10^-6</f>
        <v>2.3702369999999999</v>
      </c>
      <c r="R12017" s="3" cm="1">
        <f t="array" ref="R12017">AVERAGE(VLOOKUP(_xlfn.TEXTSPLIT(Table1[[#This Row],[Fuel (no space after comma)]], ","), FuelList_Final_EF!$A$2:$B$65, 2, FALSE))</f>
        <v>53.06</v>
      </c>
      <c r="S12017" s="3">
        <f>Table1[[#This Row],[Generation (TWh)]]*10^9*VLOOKUP(Table1[[#This Row],[Turbine/Engine Technology]],Technology_HR!$A$2:$B$11,2,FALSE)*10^-6</f>
        <v>17892919.112999998</v>
      </c>
      <c r="T12017" s="5">
        <f>Table1[[#This Row],[Fuel Consumption (mmBtu)]]*Table1[[#This Row],[Emission Factor (kg CO2/ mmBtu)]]*10^3</f>
        <v>949398288135.78003</v>
      </c>
      <c r="U12017" s="3">
        <f>Table1[[#This Row],[Emissions (g CO2)]]/(Table1[[#This Row],[Generation (TWh)]]*10^9)</f>
        <v>400.54993999999999</v>
      </c>
    </row>
    <row r="12018" spans="1:21" x14ac:dyDescent="0.35">
      <c r="A12018" t="s">
        <v>2680</v>
      </c>
      <c r="B12018" t="s">
        <v>3239</v>
      </c>
      <c r="C12018" t="str">
        <f>SUBSTITUTE(Table1[[#This Row],[Fuel]],", ",",")</f>
        <v>fossil gas: natural gas</v>
      </c>
      <c r="D12018" t="s">
        <v>3239</v>
      </c>
      <c r="H12018" t="s">
        <v>3436</v>
      </c>
      <c r="I12018">
        <v>122</v>
      </c>
      <c r="J12018" t="s">
        <v>3446</v>
      </c>
      <c r="K12018">
        <v>2000</v>
      </c>
      <c r="L12018" t="s">
        <v>29</v>
      </c>
      <c r="M12018" t="s">
        <v>29</v>
      </c>
      <c r="N12018">
        <v>42.0931</v>
      </c>
      <c r="O12018">
        <v>-88.239699999999999</v>
      </c>
      <c r="P12018" t="s">
        <v>3613</v>
      </c>
      <c r="Q12018" s="3">
        <f>Table1[[#This Row],[Capacity (MW)]]*0.395*8760*10^-6</f>
        <v>0.42214440000000003</v>
      </c>
      <c r="R12018" s="3" cm="1">
        <f t="array" ref="R12018">AVERAGE(VLOOKUP(_xlfn.TEXTSPLIT(Table1[[#This Row],[Fuel (no space after comma)]], ","), FuelList_Final_EF!$A$2:$B$65, 2, FALSE))</f>
        <v>53.06</v>
      </c>
      <c r="S12018" s="3">
        <f>Table1[[#This Row],[Generation (TWh)]]*10^9*VLOOKUP(Table1[[#This Row],[Turbine/Engine Technology]],Technology_HR!$A$2:$B$11,2,FALSE)*10^-6</f>
        <v>4647809.8440000005</v>
      </c>
      <c r="T12018" s="5">
        <f>Table1[[#This Row],[Fuel Consumption (mmBtu)]]*Table1[[#This Row],[Emission Factor (kg CO2/ mmBtu)]]*10^3</f>
        <v>246612790322.64005</v>
      </c>
      <c r="U12018" s="3">
        <f>Table1[[#This Row],[Emissions (g CO2)]]/(Table1[[#This Row],[Generation (TWh)]]*10^9)</f>
        <v>584.19060000000002</v>
      </c>
    </row>
    <row r="12019" spans="1:21" x14ac:dyDescent="0.35">
      <c r="A12019" t="s">
        <v>2680</v>
      </c>
      <c r="B12019" t="s">
        <v>3239</v>
      </c>
      <c r="C12019" t="str">
        <f>SUBSTITUTE(Table1[[#This Row],[Fuel]],", ",",")</f>
        <v>fossil gas: natural gas</v>
      </c>
      <c r="D12019" t="s">
        <v>3239</v>
      </c>
      <c r="H12019" t="s">
        <v>3436</v>
      </c>
      <c r="I12019">
        <v>126</v>
      </c>
      <c r="J12019" t="s">
        <v>3446</v>
      </c>
      <c r="K12019">
        <v>1999</v>
      </c>
      <c r="L12019" t="s">
        <v>29</v>
      </c>
      <c r="M12019" t="s">
        <v>29</v>
      </c>
      <c r="N12019">
        <v>42.0931</v>
      </c>
      <c r="O12019">
        <v>-88.239699999999999</v>
      </c>
      <c r="P12019" t="s">
        <v>3613</v>
      </c>
      <c r="Q12019" s="3">
        <f>Table1[[#This Row],[Capacity (MW)]]*0.395*8760*10^-6</f>
        <v>0.43598520000000002</v>
      </c>
      <c r="R12019" s="3" cm="1">
        <f t="array" ref="R12019">AVERAGE(VLOOKUP(_xlfn.TEXTSPLIT(Table1[[#This Row],[Fuel (no space after comma)]], ","), FuelList_Final_EF!$A$2:$B$65, 2, FALSE))</f>
        <v>53.06</v>
      </c>
      <c r="S12019" s="3">
        <f>Table1[[#This Row],[Generation (TWh)]]*10^9*VLOOKUP(Table1[[#This Row],[Turbine/Engine Technology]],Technology_HR!$A$2:$B$11,2,FALSE)*10^-6</f>
        <v>4800197.0520000001</v>
      </c>
      <c r="T12019" s="5">
        <f>Table1[[#This Row],[Fuel Consumption (mmBtu)]]*Table1[[#This Row],[Emission Factor (kg CO2/ mmBtu)]]*10^3</f>
        <v>254698455579.12</v>
      </c>
      <c r="U12019" s="3">
        <f>Table1[[#This Row],[Emissions (g CO2)]]/(Table1[[#This Row],[Generation (TWh)]]*10^9)</f>
        <v>584.19060000000002</v>
      </c>
    </row>
    <row r="12020" spans="1:21" x14ac:dyDescent="0.35">
      <c r="A12020" t="s">
        <v>2680</v>
      </c>
      <c r="B12020" t="s">
        <v>3239</v>
      </c>
      <c r="C12020" t="str">
        <f>SUBSTITUTE(Table1[[#This Row],[Fuel]],", ",",")</f>
        <v>fossil gas: natural gas</v>
      </c>
      <c r="D12020" t="s">
        <v>3239</v>
      </c>
      <c r="H12020" t="s">
        <v>3436</v>
      </c>
      <c r="I12020">
        <v>126</v>
      </c>
      <c r="J12020" t="s">
        <v>3446</v>
      </c>
      <c r="K12020">
        <v>1999</v>
      </c>
      <c r="L12020" t="s">
        <v>29</v>
      </c>
      <c r="M12020" t="s">
        <v>29</v>
      </c>
      <c r="N12020">
        <v>42.0931</v>
      </c>
      <c r="O12020">
        <v>-88.239699999999999</v>
      </c>
      <c r="P12020" t="s">
        <v>3613</v>
      </c>
      <c r="Q12020" s="3">
        <f>Table1[[#This Row],[Capacity (MW)]]*0.395*8760*10^-6</f>
        <v>0.43598520000000002</v>
      </c>
      <c r="R12020" s="3" cm="1">
        <f t="array" ref="R12020">AVERAGE(VLOOKUP(_xlfn.TEXTSPLIT(Table1[[#This Row],[Fuel (no space after comma)]], ","), FuelList_Final_EF!$A$2:$B$65, 2, FALSE))</f>
        <v>53.06</v>
      </c>
      <c r="S12020" s="3">
        <f>Table1[[#This Row],[Generation (TWh)]]*10^9*VLOOKUP(Table1[[#This Row],[Turbine/Engine Technology]],Technology_HR!$A$2:$B$11,2,FALSE)*10^-6</f>
        <v>4800197.0520000001</v>
      </c>
      <c r="T12020" s="5">
        <f>Table1[[#This Row],[Fuel Consumption (mmBtu)]]*Table1[[#This Row],[Emission Factor (kg CO2/ mmBtu)]]*10^3</f>
        <v>254698455579.12</v>
      </c>
      <c r="U12020" s="3">
        <f>Table1[[#This Row],[Emissions (g CO2)]]/(Table1[[#This Row],[Generation (TWh)]]*10^9)</f>
        <v>584.19060000000002</v>
      </c>
    </row>
    <row r="12021" spans="1:21" x14ac:dyDescent="0.35">
      <c r="A12021" t="s">
        <v>3001</v>
      </c>
      <c r="B12021" t="s">
        <v>3243</v>
      </c>
      <c r="C12021" t="str">
        <f>SUBSTITUTE(Table1[[#This Row],[Fuel]],", ",",")</f>
        <v>fossil gas: natural gas,fossil liquids: fuel oil</v>
      </c>
      <c r="D12021" t="s">
        <v>3239</v>
      </c>
      <c r="E12021" t="s">
        <v>3275</v>
      </c>
      <c r="H12021" t="s">
        <v>3436</v>
      </c>
      <c r="I12021">
        <v>72</v>
      </c>
      <c r="J12021" t="s">
        <v>3446</v>
      </c>
      <c r="K12021">
        <v>1975</v>
      </c>
      <c r="L12021" t="s">
        <v>29</v>
      </c>
      <c r="M12021" t="s">
        <v>29</v>
      </c>
      <c r="N12021">
        <v>40.7316</v>
      </c>
      <c r="O12021">
        <v>-96.736400000000003</v>
      </c>
      <c r="P12021" t="s">
        <v>3613</v>
      </c>
      <c r="Q12021" s="3">
        <f>Table1[[#This Row],[Capacity (MW)]]*0.395*8760*10^-6</f>
        <v>0.24913440000000001</v>
      </c>
      <c r="R12021" s="3" cm="1">
        <f t="array" ref="R12021">AVERAGE(VLOOKUP(_xlfn.TEXTSPLIT(Table1[[#This Row],[Fuel (no space after comma)]], ","), FuelList_Final_EF!$A$2:$B$65, 2, FALSE))</f>
        <v>65.583341148886291</v>
      </c>
      <c r="S12021" s="3">
        <f>Table1[[#This Row],[Generation (TWh)]]*10^9*VLOOKUP(Table1[[#This Row],[Turbine/Engine Technology]],Technology_HR!$A$2:$B$11,2,FALSE)*10^-6</f>
        <v>2742969.7439999999</v>
      </c>
      <c r="T12021" s="5">
        <f>Table1[[#This Row],[Fuel Consumption (mmBtu)]]*Table1[[#This Row],[Emission Factor (kg CO2/ mmBtu)]]*10^3</f>
        <v>179893120481.82529</v>
      </c>
      <c r="U12021" s="3">
        <f>Table1[[#This Row],[Emissions (g CO2)]]/(Table1[[#This Row],[Generation (TWh)]]*10^9)</f>
        <v>722.072586049238</v>
      </c>
    </row>
    <row r="12022" spans="1:21" x14ac:dyDescent="0.35">
      <c r="A12022" t="s">
        <v>3001</v>
      </c>
      <c r="B12022" t="s">
        <v>3243</v>
      </c>
      <c r="C12022" t="str">
        <f>SUBSTITUTE(Table1[[#This Row],[Fuel]],", ",",")</f>
        <v>fossil gas: natural gas,fossil liquids: fuel oil</v>
      </c>
      <c r="D12022" t="s">
        <v>3239</v>
      </c>
      <c r="E12022" t="s">
        <v>3275</v>
      </c>
      <c r="H12022" t="s">
        <v>3436</v>
      </c>
      <c r="I12022">
        <v>95</v>
      </c>
      <c r="J12022" t="s">
        <v>3446</v>
      </c>
      <c r="K12022">
        <v>1997</v>
      </c>
      <c r="L12022" t="s">
        <v>29</v>
      </c>
      <c r="M12022" t="s">
        <v>29</v>
      </c>
      <c r="N12022">
        <v>40.7316</v>
      </c>
      <c r="O12022">
        <v>-96.736400000000003</v>
      </c>
      <c r="P12022" t="s">
        <v>3613</v>
      </c>
      <c r="Q12022" s="3">
        <f>Table1[[#This Row],[Capacity (MW)]]*0.395*8760*10^-6</f>
        <v>0.32871899999999998</v>
      </c>
      <c r="R12022" s="3" cm="1">
        <f t="array" ref="R12022">AVERAGE(VLOOKUP(_xlfn.TEXTSPLIT(Table1[[#This Row],[Fuel (no space after comma)]], ","), FuelList_Final_EF!$A$2:$B$65, 2, FALSE))</f>
        <v>65.583341148886291</v>
      </c>
      <c r="S12022" s="3">
        <f>Table1[[#This Row],[Generation (TWh)]]*10^9*VLOOKUP(Table1[[#This Row],[Turbine/Engine Technology]],Technology_HR!$A$2:$B$11,2,FALSE)*10^-6</f>
        <v>3619196.19</v>
      </c>
      <c r="T12022" s="5">
        <f>Table1[[#This Row],[Fuel Consumption (mmBtu)]]*Table1[[#This Row],[Emission Factor (kg CO2/ mmBtu)]]*10^3</f>
        <v>237358978413.51947</v>
      </c>
      <c r="U12022" s="3">
        <f>Table1[[#This Row],[Emissions (g CO2)]]/(Table1[[#This Row],[Generation (TWh)]]*10^9)</f>
        <v>722.072586049238</v>
      </c>
    </row>
    <row r="12023" spans="1:21" x14ac:dyDescent="0.35">
      <c r="A12023" t="s">
        <v>3001</v>
      </c>
      <c r="B12023" t="s">
        <v>3243</v>
      </c>
      <c r="C12023" t="str">
        <f>SUBSTITUTE(Table1[[#This Row],[Fuel]],", ",",")</f>
        <v>fossil gas: natural gas,fossil liquids: fuel oil</v>
      </c>
      <c r="D12023" t="s">
        <v>3239</v>
      </c>
      <c r="E12023" t="s">
        <v>3275</v>
      </c>
      <c r="H12023" t="s">
        <v>3436</v>
      </c>
      <c r="I12023">
        <v>95</v>
      </c>
      <c r="J12023" t="s">
        <v>3446</v>
      </c>
      <c r="K12023">
        <v>2001</v>
      </c>
      <c r="L12023" t="s">
        <v>29</v>
      </c>
      <c r="M12023" t="s">
        <v>29</v>
      </c>
      <c r="N12023">
        <v>40.7316</v>
      </c>
      <c r="O12023">
        <v>-96.736400000000003</v>
      </c>
      <c r="P12023" t="s">
        <v>3613</v>
      </c>
      <c r="Q12023" s="3">
        <f>Table1[[#This Row],[Capacity (MW)]]*0.395*8760*10^-6</f>
        <v>0.32871899999999998</v>
      </c>
      <c r="R12023" s="3" cm="1">
        <f t="array" ref="R12023">AVERAGE(VLOOKUP(_xlfn.TEXTSPLIT(Table1[[#This Row],[Fuel (no space after comma)]], ","), FuelList_Final_EF!$A$2:$B$65, 2, FALSE))</f>
        <v>65.583341148886291</v>
      </c>
      <c r="S12023" s="3">
        <f>Table1[[#This Row],[Generation (TWh)]]*10^9*VLOOKUP(Table1[[#This Row],[Turbine/Engine Technology]],Technology_HR!$A$2:$B$11,2,FALSE)*10^-6</f>
        <v>3619196.19</v>
      </c>
      <c r="T12023" s="5">
        <f>Table1[[#This Row],[Fuel Consumption (mmBtu)]]*Table1[[#This Row],[Emission Factor (kg CO2/ mmBtu)]]*10^3</f>
        <v>237358978413.51947</v>
      </c>
      <c r="U12023" s="3">
        <f>Table1[[#This Row],[Emissions (g CO2)]]/(Table1[[#This Row],[Generation (TWh)]]*10^9)</f>
        <v>722.072586049238</v>
      </c>
    </row>
    <row r="12024" spans="1:21" x14ac:dyDescent="0.35">
      <c r="A12024" t="s">
        <v>3002</v>
      </c>
      <c r="B12024" t="s">
        <v>3239</v>
      </c>
      <c r="C12024" t="str">
        <f>SUBSTITUTE(Table1[[#This Row],[Fuel]],", ",",")</f>
        <v>fossil gas: natural gas</v>
      </c>
      <c r="D12024" t="s">
        <v>3239</v>
      </c>
      <c r="H12024" t="s">
        <v>3436</v>
      </c>
      <c r="I12024">
        <v>196</v>
      </c>
      <c r="J12024" t="s">
        <v>3446</v>
      </c>
      <c r="K12024">
        <v>2003</v>
      </c>
      <c r="L12024" t="s">
        <v>29</v>
      </c>
      <c r="M12024" t="s">
        <v>29</v>
      </c>
      <c r="N12024">
        <v>39.0839</v>
      </c>
      <c r="O12024">
        <v>-82.332800000000006</v>
      </c>
      <c r="P12024" t="s">
        <v>3613</v>
      </c>
      <c r="Q12024" s="3">
        <f>Table1[[#This Row],[Capacity (MW)]]*0.395*8760*10^-6</f>
        <v>0.6781992</v>
      </c>
      <c r="R12024" s="3" cm="1">
        <f t="array" ref="R12024">AVERAGE(VLOOKUP(_xlfn.TEXTSPLIT(Table1[[#This Row],[Fuel (no space after comma)]], ","), FuelList_Final_EF!$A$2:$B$65, 2, FALSE))</f>
        <v>53.06</v>
      </c>
      <c r="S12024" s="3">
        <f>Table1[[#This Row],[Generation (TWh)]]*10^9*VLOOKUP(Table1[[#This Row],[Turbine/Engine Technology]],Technology_HR!$A$2:$B$11,2,FALSE)*10^-6</f>
        <v>7466973.1919999998</v>
      </c>
      <c r="T12024" s="5">
        <f>Table1[[#This Row],[Fuel Consumption (mmBtu)]]*Table1[[#This Row],[Emission Factor (kg CO2/ mmBtu)]]*10^3</f>
        <v>396197597567.52002</v>
      </c>
      <c r="U12024" s="3">
        <f>Table1[[#This Row],[Emissions (g CO2)]]/(Table1[[#This Row],[Generation (TWh)]]*10^9)</f>
        <v>584.19060000000002</v>
      </c>
    </row>
    <row r="12025" spans="1:21" x14ac:dyDescent="0.35">
      <c r="A12025" t="s">
        <v>3002</v>
      </c>
      <c r="B12025" t="s">
        <v>3239</v>
      </c>
      <c r="C12025" t="str">
        <f>SUBSTITUTE(Table1[[#This Row],[Fuel]],", ",",")</f>
        <v>fossil gas: natural gas</v>
      </c>
      <c r="D12025" t="s">
        <v>3239</v>
      </c>
      <c r="H12025" t="s">
        <v>3436</v>
      </c>
      <c r="I12025">
        <v>196</v>
      </c>
      <c r="J12025" t="s">
        <v>3446</v>
      </c>
      <c r="K12025">
        <v>2003</v>
      </c>
      <c r="L12025" t="s">
        <v>29</v>
      </c>
      <c r="M12025" t="s">
        <v>29</v>
      </c>
      <c r="N12025">
        <v>39.0839</v>
      </c>
      <c r="O12025">
        <v>-82.332800000000006</v>
      </c>
      <c r="P12025" t="s">
        <v>3613</v>
      </c>
      <c r="Q12025" s="3">
        <f>Table1[[#This Row],[Capacity (MW)]]*0.395*8760*10^-6</f>
        <v>0.6781992</v>
      </c>
      <c r="R12025" s="3" cm="1">
        <f t="array" ref="R12025">AVERAGE(VLOOKUP(_xlfn.TEXTSPLIT(Table1[[#This Row],[Fuel (no space after comma)]], ","), FuelList_Final_EF!$A$2:$B$65, 2, FALSE))</f>
        <v>53.06</v>
      </c>
      <c r="S12025" s="3">
        <f>Table1[[#This Row],[Generation (TWh)]]*10^9*VLOOKUP(Table1[[#This Row],[Turbine/Engine Technology]],Technology_HR!$A$2:$B$11,2,FALSE)*10^-6</f>
        <v>7466973.1919999998</v>
      </c>
      <c r="T12025" s="5">
        <f>Table1[[#This Row],[Fuel Consumption (mmBtu)]]*Table1[[#This Row],[Emission Factor (kg CO2/ mmBtu)]]*10^3</f>
        <v>396197597567.52002</v>
      </c>
      <c r="U12025" s="3">
        <f>Table1[[#This Row],[Emissions (g CO2)]]/(Table1[[#This Row],[Generation (TWh)]]*10^9)</f>
        <v>584.19060000000002</v>
      </c>
    </row>
    <row r="12026" spans="1:21" x14ac:dyDescent="0.35">
      <c r="A12026" t="s">
        <v>3002</v>
      </c>
      <c r="B12026" t="s">
        <v>3239</v>
      </c>
      <c r="C12026" t="str">
        <f>SUBSTITUTE(Table1[[#This Row],[Fuel]],", ",",")</f>
        <v>fossil gas: natural gas</v>
      </c>
      <c r="D12026" t="s">
        <v>3239</v>
      </c>
      <c r="H12026" t="s">
        <v>3436</v>
      </c>
      <c r="I12026">
        <v>196</v>
      </c>
      <c r="J12026" t="s">
        <v>3446</v>
      </c>
      <c r="K12026">
        <v>2003</v>
      </c>
      <c r="L12026" t="s">
        <v>29</v>
      </c>
      <c r="M12026" t="s">
        <v>29</v>
      </c>
      <c r="N12026">
        <v>39.0839</v>
      </c>
      <c r="O12026">
        <v>-82.332800000000006</v>
      </c>
      <c r="P12026" t="s">
        <v>3613</v>
      </c>
      <c r="Q12026" s="3">
        <f>Table1[[#This Row],[Capacity (MW)]]*0.395*8760*10^-6</f>
        <v>0.6781992</v>
      </c>
      <c r="R12026" s="3" cm="1">
        <f t="array" ref="R12026">AVERAGE(VLOOKUP(_xlfn.TEXTSPLIT(Table1[[#This Row],[Fuel (no space after comma)]], ","), FuelList_Final_EF!$A$2:$B$65, 2, FALSE))</f>
        <v>53.06</v>
      </c>
      <c r="S12026" s="3">
        <f>Table1[[#This Row],[Generation (TWh)]]*10^9*VLOOKUP(Table1[[#This Row],[Turbine/Engine Technology]],Technology_HR!$A$2:$B$11,2,FALSE)*10^-6</f>
        <v>7466973.1919999998</v>
      </c>
      <c r="T12026" s="5">
        <f>Table1[[#This Row],[Fuel Consumption (mmBtu)]]*Table1[[#This Row],[Emission Factor (kg CO2/ mmBtu)]]*10^3</f>
        <v>396197597567.52002</v>
      </c>
      <c r="U12026" s="3">
        <f>Table1[[#This Row],[Emissions (g CO2)]]/(Table1[[#This Row],[Generation (TWh)]]*10^9)</f>
        <v>584.19060000000002</v>
      </c>
    </row>
    <row r="12027" spans="1:21" x14ac:dyDescent="0.35">
      <c r="A12027" t="s">
        <v>3002</v>
      </c>
      <c r="B12027" t="s">
        <v>3239</v>
      </c>
      <c r="C12027" t="str">
        <f>SUBSTITUTE(Table1[[#This Row],[Fuel]],", ",",")</f>
        <v>fossil gas: natural gas</v>
      </c>
      <c r="D12027" t="s">
        <v>3239</v>
      </c>
      <c r="H12027" t="s">
        <v>3436</v>
      </c>
      <c r="I12027">
        <v>196</v>
      </c>
      <c r="J12027" t="s">
        <v>3446</v>
      </c>
      <c r="K12027">
        <v>2003</v>
      </c>
      <c r="L12027" t="s">
        <v>29</v>
      </c>
      <c r="M12027" t="s">
        <v>29</v>
      </c>
      <c r="N12027">
        <v>39.0839</v>
      </c>
      <c r="O12027">
        <v>-82.332800000000006</v>
      </c>
      <c r="P12027" t="s">
        <v>3613</v>
      </c>
      <c r="Q12027" s="3">
        <f>Table1[[#This Row],[Capacity (MW)]]*0.395*8760*10^-6</f>
        <v>0.6781992</v>
      </c>
      <c r="R12027" s="3" cm="1">
        <f t="array" ref="R12027">AVERAGE(VLOOKUP(_xlfn.TEXTSPLIT(Table1[[#This Row],[Fuel (no space after comma)]], ","), FuelList_Final_EF!$A$2:$B$65, 2, FALSE))</f>
        <v>53.06</v>
      </c>
      <c r="S12027" s="3">
        <f>Table1[[#This Row],[Generation (TWh)]]*10^9*VLOOKUP(Table1[[#This Row],[Turbine/Engine Technology]],Technology_HR!$A$2:$B$11,2,FALSE)*10^-6</f>
        <v>7466973.1919999998</v>
      </c>
      <c r="T12027" s="5">
        <f>Table1[[#This Row],[Fuel Consumption (mmBtu)]]*Table1[[#This Row],[Emission Factor (kg CO2/ mmBtu)]]*10^3</f>
        <v>396197597567.52002</v>
      </c>
      <c r="U12027" s="3">
        <f>Table1[[#This Row],[Emissions (g CO2)]]/(Table1[[#This Row],[Generation (TWh)]]*10^9)</f>
        <v>584.19060000000002</v>
      </c>
    </row>
    <row r="12028" spans="1:21" x14ac:dyDescent="0.35">
      <c r="A12028" t="s">
        <v>3002</v>
      </c>
      <c r="B12028" t="s">
        <v>3239</v>
      </c>
      <c r="C12028" t="str">
        <f>SUBSTITUTE(Table1[[#This Row],[Fuel]],", ",",")</f>
        <v>fossil gas: natural gas</v>
      </c>
      <c r="D12028" t="s">
        <v>3239</v>
      </c>
      <c r="H12028" t="s">
        <v>3436</v>
      </c>
      <c r="I12028">
        <v>196</v>
      </c>
      <c r="J12028" t="s">
        <v>3446</v>
      </c>
      <c r="K12028">
        <v>2003</v>
      </c>
      <c r="L12028" t="s">
        <v>29</v>
      </c>
      <c r="M12028" t="s">
        <v>29</v>
      </c>
      <c r="N12028">
        <v>39.0839</v>
      </c>
      <c r="O12028">
        <v>-82.332800000000006</v>
      </c>
      <c r="P12028" t="s">
        <v>3613</v>
      </c>
      <c r="Q12028" s="3">
        <f>Table1[[#This Row],[Capacity (MW)]]*0.395*8760*10^-6</f>
        <v>0.6781992</v>
      </c>
      <c r="R12028" s="3" cm="1">
        <f t="array" ref="R12028">AVERAGE(VLOOKUP(_xlfn.TEXTSPLIT(Table1[[#This Row],[Fuel (no space after comma)]], ","), FuelList_Final_EF!$A$2:$B$65, 2, FALSE))</f>
        <v>53.06</v>
      </c>
      <c r="S12028" s="3">
        <f>Table1[[#This Row],[Generation (TWh)]]*10^9*VLOOKUP(Table1[[#This Row],[Turbine/Engine Technology]],Technology_HR!$A$2:$B$11,2,FALSE)*10^-6</f>
        <v>7466973.1919999998</v>
      </c>
      <c r="T12028" s="5">
        <f>Table1[[#This Row],[Fuel Consumption (mmBtu)]]*Table1[[#This Row],[Emission Factor (kg CO2/ mmBtu)]]*10^3</f>
        <v>396197597567.52002</v>
      </c>
      <c r="U12028" s="3">
        <f>Table1[[#This Row],[Emissions (g CO2)]]/(Table1[[#This Row],[Generation (TWh)]]*10^9)</f>
        <v>584.19060000000002</v>
      </c>
    </row>
    <row r="12029" spans="1:21" x14ac:dyDescent="0.35">
      <c r="A12029" t="s">
        <v>2489</v>
      </c>
      <c r="B12029" t="s">
        <v>3275</v>
      </c>
      <c r="C12029" t="str">
        <f>SUBSTITUTE(Table1[[#This Row],[Fuel]],", ",",")</f>
        <v>fossil liquids: fuel oil</v>
      </c>
      <c r="D12029" t="s">
        <v>3275</v>
      </c>
      <c r="H12029" t="s">
        <v>3438</v>
      </c>
      <c r="I12029">
        <v>180</v>
      </c>
      <c r="J12029" t="s">
        <v>3446</v>
      </c>
      <c r="K12029">
        <v>1990</v>
      </c>
      <c r="L12029" t="s">
        <v>29</v>
      </c>
      <c r="M12029" t="s">
        <v>29</v>
      </c>
      <c r="N12029">
        <v>36.451700000000002</v>
      </c>
      <c r="O12029">
        <v>-77.659400000000005</v>
      </c>
      <c r="P12029" t="s">
        <v>3613</v>
      </c>
      <c r="Q12029" s="3">
        <f>Table1[[#This Row],[Capacity (MW)]]*0.395*8760*10^-6</f>
        <v>0.62283600000000006</v>
      </c>
      <c r="R12029" s="3" cm="1">
        <f t="array" ref="R12029">AVERAGE(VLOOKUP(_xlfn.TEXTSPLIT(Table1[[#This Row],[Fuel (no space after comma)]], ","), FuelList_Final_EF!$A$2:$B$65, 2, FALSE))</f>
        <v>78.106682297772565</v>
      </c>
      <c r="S12029" s="3">
        <f>Table1[[#This Row],[Generation (TWh)]]*10^9*VLOOKUP(Table1[[#This Row],[Turbine/Engine Technology]],Technology_HR!$A$2:$B$11,2,FALSE)*10^-6</f>
        <v>4701788.9639999997</v>
      </c>
      <c r="T12029" s="5">
        <f>Table1[[#This Row],[Fuel Consumption (mmBtu)]]*Table1[[#This Row],[Emission Factor (kg CO2/ mmBtu)]]*10^3</f>
        <v>367241136842.32117</v>
      </c>
      <c r="U12029" s="3">
        <f>Table1[[#This Row],[Emissions (g CO2)]]/(Table1[[#This Row],[Generation (TWh)]]*10^9)</f>
        <v>589.62734466588506</v>
      </c>
    </row>
    <row r="12030" spans="1:21" x14ac:dyDescent="0.35">
      <c r="A12030" t="s">
        <v>3003</v>
      </c>
      <c r="B12030" t="s">
        <v>3243</v>
      </c>
      <c r="C12030" t="str">
        <f>SUBSTITUTE(Table1[[#This Row],[Fuel]],", ",",")</f>
        <v>fossil gas: natural gas,fossil liquids: fuel oil</v>
      </c>
      <c r="D12030" t="s">
        <v>3239</v>
      </c>
      <c r="E12030" t="s">
        <v>3275</v>
      </c>
      <c r="H12030" t="s">
        <v>3440</v>
      </c>
      <c r="I12030">
        <v>621</v>
      </c>
      <c r="J12030" t="s">
        <v>3446</v>
      </c>
      <c r="K12030">
        <v>1974</v>
      </c>
      <c r="L12030" t="s">
        <v>29</v>
      </c>
      <c r="M12030" t="s">
        <v>29</v>
      </c>
      <c r="N12030">
        <v>41.573782999999999</v>
      </c>
      <c r="O12030">
        <v>-73.966269999999994</v>
      </c>
      <c r="P12030" t="s">
        <v>3613</v>
      </c>
      <c r="Q12030" s="3">
        <f>Table1[[#This Row],[Capacity (MW)]]*0.395*8760*10^-6</f>
        <v>2.1487842000000001</v>
      </c>
      <c r="R12030" s="3" cm="1">
        <f t="array" ref="R12030">AVERAGE(VLOOKUP(_xlfn.TEXTSPLIT(Table1[[#This Row],[Fuel (no space after comma)]], ","), FuelList_Final_EF!$A$2:$B$65, 2, FALSE))</f>
        <v>65.583341148886291</v>
      </c>
      <c r="S12030" s="3">
        <f>Table1[[#This Row],[Generation (TWh)]]*10^9*VLOOKUP(Table1[[#This Row],[Turbine/Engine Technology]],Technology_HR!$A$2:$B$11,2,FALSE)*10^-6</f>
        <v>22100245.496999998</v>
      </c>
      <c r="T12030" s="5">
        <f>Table1[[#This Row],[Fuel Consumption (mmBtu)]]*Table1[[#This Row],[Emission Factor (kg CO2/ mmBtu)]]*10^3</f>
        <v>1449407939903.8889</v>
      </c>
      <c r="U12030" s="3">
        <f>Table1[[#This Row],[Emissions (g CO2)]]/(Table1[[#This Row],[Generation (TWh)]]*10^9)</f>
        <v>674.52466371629544</v>
      </c>
    </row>
    <row r="12031" spans="1:21" x14ac:dyDescent="0.35">
      <c r="A12031" t="s">
        <v>3003</v>
      </c>
      <c r="B12031" t="s">
        <v>3243</v>
      </c>
      <c r="C12031" t="str">
        <f>SUBSTITUTE(Table1[[#This Row],[Fuel]],", ",",")</f>
        <v>fossil gas: natural gas,fossil liquids: fuel oil</v>
      </c>
      <c r="D12031" t="s">
        <v>3239</v>
      </c>
      <c r="E12031" t="s">
        <v>3275</v>
      </c>
      <c r="H12031" t="s">
        <v>3440</v>
      </c>
      <c r="I12031">
        <v>621</v>
      </c>
      <c r="J12031" t="s">
        <v>3446</v>
      </c>
      <c r="K12031">
        <v>1974</v>
      </c>
      <c r="L12031" t="s">
        <v>29</v>
      </c>
      <c r="M12031" t="s">
        <v>29</v>
      </c>
      <c r="N12031">
        <v>41.573782999999999</v>
      </c>
      <c r="O12031">
        <v>-73.966269999999994</v>
      </c>
      <c r="P12031" t="s">
        <v>3613</v>
      </c>
      <c r="Q12031" s="3">
        <f>Table1[[#This Row],[Capacity (MW)]]*0.395*8760*10^-6</f>
        <v>2.1487842000000001</v>
      </c>
      <c r="R12031" s="3" cm="1">
        <f t="array" ref="R12031">AVERAGE(VLOOKUP(_xlfn.TEXTSPLIT(Table1[[#This Row],[Fuel (no space after comma)]], ","), FuelList_Final_EF!$A$2:$B$65, 2, FALSE))</f>
        <v>65.583341148886291</v>
      </c>
      <c r="S12031" s="3">
        <f>Table1[[#This Row],[Generation (TWh)]]*10^9*VLOOKUP(Table1[[#This Row],[Turbine/Engine Technology]],Technology_HR!$A$2:$B$11,2,FALSE)*10^-6</f>
        <v>22100245.496999998</v>
      </c>
      <c r="T12031" s="5">
        <f>Table1[[#This Row],[Fuel Consumption (mmBtu)]]*Table1[[#This Row],[Emission Factor (kg CO2/ mmBtu)]]*10^3</f>
        <v>1449407939903.8889</v>
      </c>
      <c r="U12031" s="3">
        <f>Table1[[#This Row],[Emissions (g CO2)]]/(Table1[[#This Row],[Generation (TWh)]]*10^9)</f>
        <v>674.52466371629544</v>
      </c>
    </row>
    <row r="12032" spans="1:21" x14ac:dyDescent="0.35">
      <c r="A12032" t="s">
        <v>3004</v>
      </c>
      <c r="B12032" t="s">
        <v>3239</v>
      </c>
      <c r="C12032" t="str">
        <f>SUBSTITUTE(Table1[[#This Row],[Fuel]],", ",",")</f>
        <v>fossil gas: natural gas</v>
      </c>
      <c r="D12032" t="s">
        <v>3239</v>
      </c>
      <c r="H12032" t="s">
        <v>3438</v>
      </c>
      <c r="I12032">
        <v>165</v>
      </c>
      <c r="J12032" t="s">
        <v>3446</v>
      </c>
      <c r="K12032">
        <v>2007</v>
      </c>
      <c r="L12032" t="s">
        <v>29</v>
      </c>
      <c r="M12032" t="s">
        <v>29</v>
      </c>
      <c r="N12032">
        <v>38.7928</v>
      </c>
      <c r="O12032">
        <v>-121.3811</v>
      </c>
      <c r="P12032" t="s">
        <v>3613</v>
      </c>
      <c r="Q12032" s="3">
        <f>Table1[[#This Row],[Capacity (MW)]]*0.395*8760*10^-6</f>
        <v>0.57093300000000002</v>
      </c>
      <c r="R12032" s="3" cm="1">
        <f t="array" ref="R12032">AVERAGE(VLOOKUP(_xlfn.TEXTSPLIT(Table1[[#This Row],[Fuel (no space after comma)]], ","), FuelList_Final_EF!$A$2:$B$65, 2, FALSE))</f>
        <v>53.06</v>
      </c>
      <c r="S12032" s="3">
        <f>Table1[[#This Row],[Generation (TWh)]]*10^9*VLOOKUP(Table1[[#This Row],[Turbine/Engine Technology]],Technology_HR!$A$2:$B$11,2,FALSE)*10^-6</f>
        <v>4309973.2170000002</v>
      </c>
      <c r="T12032" s="5">
        <f>Table1[[#This Row],[Fuel Consumption (mmBtu)]]*Table1[[#This Row],[Emission Factor (kg CO2/ mmBtu)]]*10^3</f>
        <v>228687178894.02002</v>
      </c>
      <c r="U12032" s="3">
        <f>Table1[[#This Row],[Emissions (g CO2)]]/(Table1[[#This Row],[Generation (TWh)]]*10^9)</f>
        <v>400.54994000000005</v>
      </c>
    </row>
    <row r="12033" spans="1:21" x14ac:dyDescent="0.35">
      <c r="A12033" t="s">
        <v>2604</v>
      </c>
      <c r="B12033" t="s">
        <v>3308</v>
      </c>
      <c r="C12033" t="str">
        <f>SUBSTITUTE(Table1[[#This Row],[Fuel]],", ",",")</f>
        <v>fossil liquids: fuel oil,fossil gas: natural gas</v>
      </c>
      <c r="D12033" t="s">
        <v>3275</v>
      </c>
      <c r="E12033" t="s">
        <v>3239</v>
      </c>
      <c r="H12033" t="s">
        <v>3436</v>
      </c>
      <c r="I12033">
        <v>199</v>
      </c>
      <c r="J12033" t="s">
        <v>3446</v>
      </c>
      <c r="K12033">
        <v>2001</v>
      </c>
      <c r="L12033" t="s">
        <v>29</v>
      </c>
      <c r="M12033" t="s">
        <v>29</v>
      </c>
      <c r="N12033">
        <v>35.731400000000001</v>
      </c>
      <c r="O12033">
        <v>-80.601900000000001</v>
      </c>
      <c r="P12033" t="s">
        <v>3613</v>
      </c>
      <c r="Q12033" s="3">
        <f>Table1[[#This Row],[Capacity (MW)]]*0.395*8760*10^-6</f>
        <v>0.68857979999999996</v>
      </c>
      <c r="R12033" s="3" cm="1">
        <f t="array" ref="R12033">AVERAGE(VLOOKUP(_xlfn.TEXTSPLIT(Table1[[#This Row],[Fuel (no space after comma)]], ","), FuelList_Final_EF!$A$2:$B$65, 2, FALSE))</f>
        <v>65.583341148886291</v>
      </c>
      <c r="S12033" s="3">
        <f>Table1[[#This Row],[Generation (TWh)]]*10^9*VLOOKUP(Table1[[#This Row],[Turbine/Engine Technology]],Technology_HR!$A$2:$B$11,2,FALSE)*10^-6</f>
        <v>7581263.5979999993</v>
      </c>
      <c r="T12033" s="5">
        <f>Table1[[#This Row],[Fuel Consumption (mmBtu)]]*Table1[[#This Row],[Emission Factor (kg CO2/ mmBtu)]]*10^3</f>
        <v>497204596887.26709</v>
      </c>
      <c r="U12033" s="3">
        <f>Table1[[#This Row],[Emissions (g CO2)]]/(Table1[[#This Row],[Generation (TWh)]]*10^9)</f>
        <v>722.072586049238</v>
      </c>
    </row>
    <row r="12034" spans="1:21" x14ac:dyDescent="0.35">
      <c r="A12034" t="s">
        <v>2604</v>
      </c>
      <c r="B12034" t="s">
        <v>3308</v>
      </c>
      <c r="C12034" t="str">
        <f>SUBSTITUTE(Table1[[#This Row],[Fuel]],", ",",")</f>
        <v>fossil liquids: fuel oil,fossil gas: natural gas</v>
      </c>
      <c r="D12034" t="s">
        <v>3275</v>
      </c>
      <c r="E12034" t="s">
        <v>3239</v>
      </c>
      <c r="H12034" t="s">
        <v>3436</v>
      </c>
      <c r="I12034">
        <v>199</v>
      </c>
      <c r="J12034" t="s">
        <v>3446</v>
      </c>
      <c r="K12034">
        <v>2001</v>
      </c>
      <c r="L12034" t="s">
        <v>29</v>
      </c>
      <c r="M12034" t="s">
        <v>29</v>
      </c>
      <c r="N12034">
        <v>35.731400000000001</v>
      </c>
      <c r="O12034">
        <v>-80.601900000000001</v>
      </c>
      <c r="P12034" t="s">
        <v>3613</v>
      </c>
      <c r="Q12034" s="3">
        <f>Table1[[#This Row],[Capacity (MW)]]*0.395*8760*10^-6</f>
        <v>0.68857979999999996</v>
      </c>
      <c r="R12034" s="3" cm="1">
        <f t="array" ref="R12034">AVERAGE(VLOOKUP(_xlfn.TEXTSPLIT(Table1[[#This Row],[Fuel (no space after comma)]], ","), FuelList_Final_EF!$A$2:$B$65, 2, FALSE))</f>
        <v>65.583341148886291</v>
      </c>
      <c r="S12034" s="3">
        <f>Table1[[#This Row],[Generation (TWh)]]*10^9*VLOOKUP(Table1[[#This Row],[Turbine/Engine Technology]],Technology_HR!$A$2:$B$11,2,FALSE)*10^-6</f>
        <v>7581263.5979999993</v>
      </c>
      <c r="T12034" s="5">
        <f>Table1[[#This Row],[Fuel Consumption (mmBtu)]]*Table1[[#This Row],[Emission Factor (kg CO2/ mmBtu)]]*10^3</f>
        <v>497204596887.26709</v>
      </c>
      <c r="U12034" s="3">
        <f>Table1[[#This Row],[Emissions (g CO2)]]/(Table1[[#This Row],[Generation (TWh)]]*10^9)</f>
        <v>722.072586049238</v>
      </c>
    </row>
    <row r="12035" spans="1:21" x14ac:dyDescent="0.35">
      <c r="A12035" t="s">
        <v>2604</v>
      </c>
      <c r="B12035" t="s">
        <v>3308</v>
      </c>
      <c r="C12035" t="str">
        <f>SUBSTITUTE(Table1[[#This Row],[Fuel]],", ",",")</f>
        <v>fossil liquids: fuel oil,fossil gas: natural gas</v>
      </c>
      <c r="D12035" t="s">
        <v>3275</v>
      </c>
      <c r="E12035" t="s">
        <v>3239</v>
      </c>
      <c r="H12035" t="s">
        <v>3436</v>
      </c>
      <c r="I12035">
        <v>199</v>
      </c>
      <c r="J12035" t="s">
        <v>3446</v>
      </c>
      <c r="K12035">
        <v>2001</v>
      </c>
      <c r="L12035" t="s">
        <v>29</v>
      </c>
      <c r="M12035" t="s">
        <v>29</v>
      </c>
      <c r="N12035">
        <v>35.731400000000001</v>
      </c>
      <c r="O12035">
        <v>-80.601900000000001</v>
      </c>
      <c r="P12035" t="s">
        <v>3613</v>
      </c>
      <c r="Q12035" s="3">
        <f>Table1[[#This Row],[Capacity (MW)]]*0.395*8760*10^-6</f>
        <v>0.68857979999999996</v>
      </c>
      <c r="R12035" s="3" cm="1">
        <f t="array" ref="R12035">AVERAGE(VLOOKUP(_xlfn.TEXTSPLIT(Table1[[#This Row],[Fuel (no space after comma)]], ","), FuelList_Final_EF!$A$2:$B$65, 2, FALSE))</f>
        <v>65.583341148886291</v>
      </c>
      <c r="S12035" s="3">
        <f>Table1[[#This Row],[Generation (TWh)]]*10^9*VLOOKUP(Table1[[#This Row],[Turbine/Engine Technology]],Technology_HR!$A$2:$B$11,2,FALSE)*10^-6</f>
        <v>7581263.5979999993</v>
      </c>
      <c r="T12035" s="5">
        <f>Table1[[#This Row],[Fuel Consumption (mmBtu)]]*Table1[[#This Row],[Emission Factor (kg CO2/ mmBtu)]]*10^3</f>
        <v>497204596887.26709</v>
      </c>
      <c r="U12035" s="3">
        <f>Table1[[#This Row],[Emissions (g CO2)]]/(Table1[[#This Row],[Generation (TWh)]]*10^9)</f>
        <v>722.072586049238</v>
      </c>
    </row>
    <row r="12036" spans="1:21" x14ac:dyDescent="0.35">
      <c r="A12036" t="s">
        <v>2604</v>
      </c>
      <c r="B12036" t="s">
        <v>3243</v>
      </c>
      <c r="C12036" t="str">
        <f>SUBSTITUTE(Table1[[#This Row],[Fuel]],", ",",")</f>
        <v>fossil gas: natural gas,fossil liquids: fuel oil</v>
      </c>
      <c r="D12036" t="s">
        <v>3239</v>
      </c>
      <c r="E12036" t="s">
        <v>3275</v>
      </c>
      <c r="H12036" t="s">
        <v>3438</v>
      </c>
      <c r="I12036">
        <v>594</v>
      </c>
      <c r="J12036" t="s">
        <v>3446</v>
      </c>
      <c r="K12036">
        <v>2003</v>
      </c>
      <c r="L12036" t="s">
        <v>29</v>
      </c>
      <c r="M12036" t="s">
        <v>29</v>
      </c>
      <c r="N12036">
        <v>35.731400000000001</v>
      </c>
      <c r="O12036">
        <v>-80.601900000000001</v>
      </c>
      <c r="P12036" t="s">
        <v>3613</v>
      </c>
      <c r="Q12036" s="3">
        <f>Table1[[#This Row],[Capacity (MW)]]*0.395*8760*10^-6</f>
        <v>2.0553588</v>
      </c>
      <c r="R12036" s="3" cm="1">
        <f t="array" ref="R12036">AVERAGE(VLOOKUP(_xlfn.TEXTSPLIT(Table1[[#This Row],[Fuel (no space after comma)]], ","), FuelList_Final_EF!$A$2:$B$65, 2, FALSE))</f>
        <v>65.583341148886291</v>
      </c>
      <c r="S12036" s="3">
        <f>Table1[[#This Row],[Generation (TWh)]]*10^9*VLOOKUP(Table1[[#This Row],[Turbine/Engine Technology]],Technology_HR!$A$2:$B$11,2,FALSE)*10^-6</f>
        <v>15515903.5812</v>
      </c>
      <c r="T12036" s="5">
        <f>Table1[[#This Row],[Fuel Consumption (mmBtu)]]*Table1[[#This Row],[Emission Factor (kg CO2/ mmBtu)]]*10^3</f>
        <v>1017584797799.066</v>
      </c>
      <c r="U12036" s="3">
        <f>Table1[[#This Row],[Emissions (g CO2)]]/(Table1[[#This Row],[Generation (TWh)]]*10^9)</f>
        <v>495.08864233294258</v>
      </c>
    </row>
    <row r="12037" spans="1:21" x14ac:dyDescent="0.35">
      <c r="A12037" t="s">
        <v>2461</v>
      </c>
      <c r="B12037" t="s">
        <v>3239</v>
      </c>
      <c r="C12037" t="str">
        <f>SUBSTITUTE(Table1[[#This Row],[Fuel]],", ",",")</f>
        <v>fossil gas: natural gas</v>
      </c>
      <c r="D12037" t="s">
        <v>3239</v>
      </c>
      <c r="H12037" t="s">
        <v>3438</v>
      </c>
      <c r="I12037">
        <v>1360</v>
      </c>
      <c r="J12037" t="s">
        <v>3447</v>
      </c>
      <c r="K12037">
        <v>2029</v>
      </c>
      <c r="L12037" t="s">
        <v>29</v>
      </c>
      <c r="M12037" t="s">
        <v>29</v>
      </c>
      <c r="N12037">
        <v>36.484085999999998</v>
      </c>
      <c r="O12037">
        <v>-79.072225000000003</v>
      </c>
      <c r="P12037" t="s">
        <v>3613</v>
      </c>
      <c r="Q12037" s="3">
        <f>Table1[[#This Row],[Capacity (MW)]]*0.395*8760*10^-6</f>
        <v>4.7058719999999994</v>
      </c>
      <c r="R12037" s="3" cm="1">
        <f t="array" ref="R12037">AVERAGE(VLOOKUP(_xlfn.TEXTSPLIT(Table1[[#This Row],[Fuel (no space after comma)]], ","), FuelList_Final_EF!$A$2:$B$65, 2, FALSE))</f>
        <v>53.06</v>
      </c>
      <c r="S12037" s="3">
        <f>Table1[[#This Row],[Generation (TWh)]]*10^9*VLOOKUP(Table1[[#This Row],[Turbine/Engine Technology]],Technology_HR!$A$2:$B$11,2,FALSE)*10^-6</f>
        <v>35524627.727999993</v>
      </c>
      <c r="T12037" s="5">
        <f>Table1[[#This Row],[Fuel Consumption (mmBtu)]]*Table1[[#This Row],[Emission Factor (kg CO2/ mmBtu)]]*10^3</f>
        <v>1884936747247.6797</v>
      </c>
      <c r="U12037" s="3">
        <f>Table1[[#This Row],[Emissions (g CO2)]]/(Table1[[#This Row],[Generation (TWh)]]*10^9)</f>
        <v>400.54993999999999</v>
      </c>
    </row>
    <row r="12038" spans="1:21" x14ac:dyDescent="0.35">
      <c r="A12038" t="s">
        <v>2446</v>
      </c>
      <c r="B12038" t="s">
        <v>3239</v>
      </c>
      <c r="C12038" t="str">
        <f>SUBSTITUTE(Table1[[#This Row],[Fuel]],", ",",")</f>
        <v>fossil gas: natural gas</v>
      </c>
      <c r="D12038" t="s">
        <v>3239</v>
      </c>
      <c r="H12038" t="s">
        <v>3438</v>
      </c>
      <c r="I12038">
        <v>1360</v>
      </c>
      <c r="J12038" t="s">
        <v>3447</v>
      </c>
      <c r="K12038">
        <v>2029</v>
      </c>
      <c r="L12038" t="s">
        <v>29</v>
      </c>
      <c r="M12038" t="s">
        <v>29</v>
      </c>
      <c r="N12038">
        <v>36.484085999999998</v>
      </c>
      <c r="O12038">
        <v>-79.072225000000003</v>
      </c>
      <c r="P12038" t="s">
        <v>3613</v>
      </c>
      <c r="Q12038" s="3">
        <f>Table1[[#This Row],[Capacity (MW)]]*0.395*8760*10^-6</f>
        <v>4.7058719999999994</v>
      </c>
      <c r="R12038" s="3" cm="1">
        <f t="array" ref="R12038">AVERAGE(VLOOKUP(_xlfn.TEXTSPLIT(Table1[[#This Row],[Fuel (no space after comma)]], ","), FuelList_Final_EF!$A$2:$B$65, 2, FALSE))</f>
        <v>53.06</v>
      </c>
      <c r="S12038" s="3">
        <f>Table1[[#This Row],[Generation (TWh)]]*10^9*VLOOKUP(Table1[[#This Row],[Turbine/Engine Technology]],Technology_HR!$A$2:$B$11,2,FALSE)*10^-6</f>
        <v>35524627.727999993</v>
      </c>
      <c r="T12038" s="5">
        <f>Table1[[#This Row],[Fuel Consumption (mmBtu)]]*Table1[[#This Row],[Emission Factor (kg CO2/ mmBtu)]]*10^3</f>
        <v>1884936747247.6797</v>
      </c>
      <c r="U12038" s="3">
        <f>Table1[[#This Row],[Emissions (g CO2)]]/(Table1[[#This Row],[Generation (TWh)]]*10^9)</f>
        <v>400.54993999999999</v>
      </c>
    </row>
    <row r="12039" spans="1:21" x14ac:dyDescent="0.35">
      <c r="A12039" t="s">
        <v>2446</v>
      </c>
      <c r="B12039" t="s">
        <v>3243</v>
      </c>
      <c r="C12039" t="str">
        <f>SUBSTITUTE(Table1[[#This Row],[Fuel]],", ",",")</f>
        <v>fossil gas: natural gas,fossil liquids: fuel oil</v>
      </c>
      <c r="D12039" t="s">
        <v>3239</v>
      </c>
      <c r="E12039" t="s">
        <v>3275</v>
      </c>
      <c r="H12039" t="s">
        <v>3438</v>
      </c>
      <c r="I12039">
        <v>1360</v>
      </c>
      <c r="J12039" t="s">
        <v>3450</v>
      </c>
      <c r="K12039">
        <v>2030</v>
      </c>
      <c r="L12039" t="s">
        <v>29</v>
      </c>
      <c r="M12039" t="s">
        <v>29</v>
      </c>
      <c r="N12039">
        <v>36.484085999999998</v>
      </c>
      <c r="O12039">
        <v>-79.072225000000003</v>
      </c>
      <c r="P12039" t="s">
        <v>3613</v>
      </c>
      <c r="Q12039" s="3">
        <f>Table1[[#This Row],[Capacity (MW)]]*0.395*8760*10^-6</f>
        <v>4.7058719999999994</v>
      </c>
      <c r="R12039" s="3" cm="1">
        <f t="array" ref="R12039">AVERAGE(VLOOKUP(_xlfn.TEXTSPLIT(Table1[[#This Row],[Fuel (no space after comma)]], ","), FuelList_Final_EF!$A$2:$B$65, 2, FALSE))</f>
        <v>65.583341148886291</v>
      </c>
      <c r="S12039" s="3">
        <f>Table1[[#This Row],[Generation (TWh)]]*10^9*VLOOKUP(Table1[[#This Row],[Turbine/Engine Technology]],Technology_HR!$A$2:$B$11,2,FALSE)*10^-6</f>
        <v>35524627.727999993</v>
      </c>
      <c r="T12039" s="5">
        <f>Table1[[#This Row],[Fuel Consumption (mmBtu)]]*Table1[[#This Row],[Emission Factor (kg CO2/ mmBtu)]]*10^3</f>
        <v>2329823779472.6089</v>
      </c>
      <c r="U12039" s="3">
        <f>Table1[[#This Row],[Emissions (g CO2)]]/(Table1[[#This Row],[Generation (TWh)]]*10^9)</f>
        <v>495.08864233294264</v>
      </c>
    </row>
    <row r="12040" spans="1:21" x14ac:dyDescent="0.35">
      <c r="A12040" t="s">
        <v>2461</v>
      </c>
      <c r="B12040" t="s">
        <v>3243</v>
      </c>
      <c r="C12040" t="str">
        <f>SUBSTITUTE(Table1[[#This Row],[Fuel]],", ",",")</f>
        <v>fossil gas: natural gas,fossil liquids: fuel oil</v>
      </c>
      <c r="D12040" t="s">
        <v>3239</v>
      </c>
      <c r="E12040" t="s">
        <v>3275</v>
      </c>
      <c r="H12040" t="s">
        <v>3438</v>
      </c>
      <c r="I12040">
        <v>1360</v>
      </c>
      <c r="J12040" t="s">
        <v>3450</v>
      </c>
      <c r="K12040">
        <v>2030</v>
      </c>
      <c r="L12040" t="s">
        <v>29</v>
      </c>
      <c r="M12040" t="s">
        <v>29</v>
      </c>
      <c r="N12040">
        <v>36.484085999999998</v>
      </c>
      <c r="O12040">
        <v>-79.072225000000003</v>
      </c>
      <c r="P12040" t="s">
        <v>3613</v>
      </c>
      <c r="Q12040" s="3">
        <f>Table1[[#This Row],[Capacity (MW)]]*0.395*8760*10^-6</f>
        <v>4.7058719999999994</v>
      </c>
      <c r="R12040" s="3" cm="1">
        <f t="array" ref="R12040">AVERAGE(VLOOKUP(_xlfn.TEXTSPLIT(Table1[[#This Row],[Fuel (no space after comma)]], ","), FuelList_Final_EF!$A$2:$B$65, 2, FALSE))</f>
        <v>65.583341148886291</v>
      </c>
      <c r="S12040" s="3">
        <f>Table1[[#This Row],[Generation (TWh)]]*10^9*VLOOKUP(Table1[[#This Row],[Turbine/Engine Technology]],Technology_HR!$A$2:$B$11,2,FALSE)*10^-6</f>
        <v>35524627.727999993</v>
      </c>
      <c r="T12040" s="5">
        <f>Table1[[#This Row],[Fuel Consumption (mmBtu)]]*Table1[[#This Row],[Emission Factor (kg CO2/ mmBtu)]]*10^3</f>
        <v>2329823779472.6089</v>
      </c>
      <c r="U12040" s="3">
        <f>Table1[[#This Row],[Emissions (g CO2)]]/(Table1[[#This Row],[Generation (TWh)]]*10^9)</f>
        <v>495.08864233294264</v>
      </c>
    </row>
    <row r="12041" spans="1:21" x14ac:dyDescent="0.35">
      <c r="A12041" t="s">
        <v>2487</v>
      </c>
      <c r="B12041" t="s">
        <v>3396</v>
      </c>
      <c r="C12041" t="str">
        <f>SUBSTITUTE(Table1[[#This Row],[Fuel]],", ",",")</f>
        <v>fossil liquids: petroleum coke</v>
      </c>
      <c r="D12041" t="s">
        <v>3396</v>
      </c>
      <c r="H12041" t="s">
        <v>3440</v>
      </c>
      <c r="I12041">
        <v>113.6</v>
      </c>
      <c r="J12041" t="s">
        <v>3446</v>
      </c>
      <c r="K12041">
        <v>1959</v>
      </c>
      <c r="L12041" t="s">
        <v>29</v>
      </c>
      <c r="M12041" t="s">
        <v>29</v>
      </c>
      <c r="N12041">
        <v>30.284382999999998</v>
      </c>
      <c r="O12041">
        <v>-93.288860999999997</v>
      </c>
      <c r="P12041" t="s">
        <v>3613</v>
      </c>
      <c r="Q12041" s="3">
        <f>Table1[[#This Row],[Capacity (MW)]]*0.395*8760*10^-6</f>
        <v>0.39307871999999994</v>
      </c>
      <c r="R12041" s="3" cm="1">
        <f t="array" ref="R12041">AVERAGE(VLOOKUP(_xlfn.TEXTSPLIT(Table1[[#This Row],[Fuel (no space after comma)]], ","), FuelList_Final_EF!$A$2:$B$65, 2, FALSE))</f>
        <v>102.41</v>
      </c>
      <c r="S12041" s="3">
        <f>Table1[[#This Row],[Generation (TWh)]]*10^9*VLOOKUP(Table1[[#This Row],[Turbine/Engine Technology]],Technology_HR!$A$2:$B$11,2,FALSE)*10^-6</f>
        <v>4042814.6351999994</v>
      </c>
      <c r="T12041" s="5">
        <f>Table1[[#This Row],[Fuel Consumption (mmBtu)]]*Table1[[#This Row],[Emission Factor (kg CO2/ mmBtu)]]*10^3</f>
        <v>414024646790.83191</v>
      </c>
      <c r="U12041" s="3">
        <f>Table1[[#This Row],[Emissions (g CO2)]]/(Table1[[#This Row],[Generation (TWh)]]*10^9)</f>
        <v>1053.28685</v>
      </c>
    </row>
    <row r="12042" spans="1:21" x14ac:dyDescent="0.35">
      <c r="A12042" t="s">
        <v>2487</v>
      </c>
      <c r="B12042" t="s">
        <v>3396</v>
      </c>
      <c r="C12042" t="str">
        <f>SUBSTITUTE(Table1[[#This Row],[Fuel]],", ",",")</f>
        <v>fossil liquids: petroleum coke</v>
      </c>
      <c r="D12042" t="s">
        <v>3396</v>
      </c>
      <c r="H12042" t="s">
        <v>3440</v>
      </c>
      <c r="I12042">
        <v>113.6</v>
      </c>
      <c r="J12042" t="s">
        <v>3446</v>
      </c>
      <c r="K12042">
        <v>1959</v>
      </c>
      <c r="L12042" t="s">
        <v>29</v>
      </c>
      <c r="M12042" t="s">
        <v>29</v>
      </c>
      <c r="N12042">
        <v>30.284382999999998</v>
      </c>
      <c r="O12042">
        <v>-93.288860999999997</v>
      </c>
      <c r="P12042" t="s">
        <v>3613</v>
      </c>
      <c r="Q12042" s="3">
        <f>Table1[[#This Row],[Capacity (MW)]]*0.395*8760*10^-6</f>
        <v>0.39307871999999994</v>
      </c>
      <c r="R12042" s="3" cm="1">
        <f t="array" ref="R12042">AVERAGE(VLOOKUP(_xlfn.TEXTSPLIT(Table1[[#This Row],[Fuel (no space after comma)]], ","), FuelList_Final_EF!$A$2:$B$65, 2, FALSE))</f>
        <v>102.41</v>
      </c>
      <c r="S12042" s="3">
        <f>Table1[[#This Row],[Generation (TWh)]]*10^9*VLOOKUP(Table1[[#This Row],[Turbine/Engine Technology]],Technology_HR!$A$2:$B$11,2,FALSE)*10^-6</f>
        <v>4042814.6351999994</v>
      </c>
      <c r="T12042" s="5">
        <f>Table1[[#This Row],[Fuel Consumption (mmBtu)]]*Table1[[#This Row],[Emission Factor (kg CO2/ mmBtu)]]*10^3</f>
        <v>414024646790.83191</v>
      </c>
      <c r="U12042" s="3">
        <f>Table1[[#This Row],[Emissions (g CO2)]]/(Table1[[#This Row],[Generation (TWh)]]*10^9)</f>
        <v>1053.28685</v>
      </c>
    </row>
    <row r="12043" spans="1:21" x14ac:dyDescent="0.35">
      <c r="A12043" t="s">
        <v>2420</v>
      </c>
      <c r="B12043" t="s">
        <v>3239</v>
      </c>
      <c r="C12043" t="str">
        <f>SUBSTITUTE(Table1[[#This Row],[Fuel]],", ",",")</f>
        <v>fossil gas: natural gas</v>
      </c>
      <c r="D12043" t="s">
        <v>3239</v>
      </c>
      <c r="H12043" t="s">
        <v>3438</v>
      </c>
      <c r="I12043">
        <v>246.5</v>
      </c>
      <c r="J12043" t="s">
        <v>3446</v>
      </c>
      <c r="K12043">
        <v>2002</v>
      </c>
      <c r="L12043" t="s">
        <v>29</v>
      </c>
      <c r="M12043" t="s">
        <v>29</v>
      </c>
      <c r="N12043">
        <v>30.221</v>
      </c>
      <c r="O12043">
        <v>-93.299199999999999</v>
      </c>
      <c r="P12043" t="s">
        <v>3613</v>
      </c>
      <c r="Q12043" s="3">
        <f>Table1[[#This Row],[Capacity (MW)]]*0.395*8760*10^-6</f>
        <v>0.85293929999999996</v>
      </c>
      <c r="R12043" s="3" cm="1">
        <f t="array" ref="R12043">AVERAGE(VLOOKUP(_xlfn.TEXTSPLIT(Table1[[#This Row],[Fuel (no space after comma)]], ","), FuelList_Final_EF!$A$2:$B$65, 2, FALSE))</f>
        <v>53.06</v>
      </c>
      <c r="S12043" s="3">
        <f>Table1[[#This Row],[Generation (TWh)]]*10^9*VLOOKUP(Table1[[#This Row],[Turbine/Engine Technology]],Technology_HR!$A$2:$B$11,2,FALSE)*10^-6</f>
        <v>6438838.7757000001</v>
      </c>
      <c r="T12043" s="5">
        <f>Table1[[#This Row],[Fuel Consumption (mmBtu)]]*Table1[[#This Row],[Emission Factor (kg CO2/ mmBtu)]]*10^3</f>
        <v>341644785438.64203</v>
      </c>
      <c r="U12043" s="3">
        <f>Table1[[#This Row],[Emissions (g CO2)]]/(Table1[[#This Row],[Generation (TWh)]]*10^9)</f>
        <v>400.54994000000005</v>
      </c>
    </row>
    <row r="12044" spans="1:21" x14ac:dyDescent="0.35">
      <c r="A12044" t="s">
        <v>3005</v>
      </c>
      <c r="B12044" t="s">
        <v>3239</v>
      </c>
      <c r="C12044" t="str">
        <f>SUBSTITUTE(Table1[[#This Row],[Fuel]],", ",",")</f>
        <v>fossil gas: natural gas</v>
      </c>
      <c r="D12044" t="s">
        <v>3239</v>
      </c>
      <c r="H12044" t="s">
        <v>3438</v>
      </c>
      <c r="I12044">
        <v>246.5</v>
      </c>
      <c r="J12044" t="s">
        <v>3446</v>
      </c>
      <c r="K12044">
        <v>2002</v>
      </c>
      <c r="L12044" t="s">
        <v>29</v>
      </c>
      <c r="M12044" t="s">
        <v>29</v>
      </c>
      <c r="N12044">
        <v>30.221</v>
      </c>
      <c r="O12044">
        <v>-93.299199999999999</v>
      </c>
      <c r="P12044" t="s">
        <v>3613</v>
      </c>
      <c r="Q12044" s="3">
        <f>Table1[[#This Row],[Capacity (MW)]]*0.395*8760*10^-6</f>
        <v>0.85293929999999996</v>
      </c>
      <c r="R12044" s="3" cm="1">
        <f t="array" ref="R12044">AVERAGE(VLOOKUP(_xlfn.TEXTSPLIT(Table1[[#This Row],[Fuel (no space after comma)]], ","), FuelList_Final_EF!$A$2:$B$65, 2, FALSE))</f>
        <v>53.06</v>
      </c>
      <c r="S12044" s="3">
        <f>Table1[[#This Row],[Generation (TWh)]]*10^9*VLOOKUP(Table1[[#This Row],[Turbine/Engine Technology]],Technology_HR!$A$2:$B$11,2,FALSE)*10^-6</f>
        <v>6438838.7757000001</v>
      </c>
      <c r="T12044" s="5">
        <f>Table1[[#This Row],[Fuel Consumption (mmBtu)]]*Table1[[#This Row],[Emission Factor (kg CO2/ mmBtu)]]*10^3</f>
        <v>341644785438.64203</v>
      </c>
      <c r="U12044" s="3">
        <f>Table1[[#This Row],[Emissions (g CO2)]]/(Table1[[#This Row],[Generation (TWh)]]*10^9)</f>
        <v>400.54994000000005</v>
      </c>
    </row>
    <row r="12045" spans="1:21" x14ac:dyDescent="0.35">
      <c r="A12045" t="s">
        <v>2596</v>
      </c>
      <c r="B12045" t="s">
        <v>3239</v>
      </c>
      <c r="C12045" t="str">
        <f>SUBSTITUTE(Table1[[#This Row],[Fuel]],", ",",")</f>
        <v>fossil gas: natural gas</v>
      </c>
      <c r="D12045" t="s">
        <v>3239</v>
      </c>
      <c r="H12045" t="s">
        <v>3437</v>
      </c>
      <c r="I12045">
        <v>120</v>
      </c>
      <c r="J12045" t="s">
        <v>3446</v>
      </c>
      <c r="K12045">
        <v>2014</v>
      </c>
      <c r="L12045" t="s">
        <v>29</v>
      </c>
      <c r="M12045" t="s">
        <v>29</v>
      </c>
      <c r="N12045">
        <v>37.558610999999999</v>
      </c>
      <c r="O12045">
        <v>-101.09944400000001</v>
      </c>
      <c r="P12045" t="s">
        <v>3613</v>
      </c>
      <c r="Q12045" s="3">
        <f>Table1[[#This Row],[Capacity (MW)]]*0.395*8760*10^-6</f>
        <v>0.41522400000000004</v>
      </c>
      <c r="R12045" s="3" cm="1">
        <f t="array" ref="R12045">AVERAGE(VLOOKUP(_xlfn.TEXTSPLIT(Table1[[#This Row],[Fuel (no space after comma)]], ","), FuelList_Final_EF!$A$2:$B$65, 2, FALSE))</f>
        <v>53.06</v>
      </c>
      <c r="S12045" s="3">
        <f>Table1[[#This Row],[Generation (TWh)]]*10^9*VLOOKUP(Table1[[#This Row],[Turbine/Engine Technology]],Technology_HR!$A$2:$B$11,2,FALSE)*10^-6</f>
        <v>3695493.6</v>
      </c>
      <c r="T12045" s="5">
        <f>Table1[[#This Row],[Fuel Consumption (mmBtu)]]*Table1[[#This Row],[Emission Factor (kg CO2/ mmBtu)]]*10^3</f>
        <v>196082890416</v>
      </c>
      <c r="U12045" s="3">
        <f>Table1[[#This Row],[Emissions (g CO2)]]/(Table1[[#This Row],[Generation (TWh)]]*10^9)</f>
        <v>472.23399999999992</v>
      </c>
    </row>
    <row r="12046" spans="1:21" x14ac:dyDescent="0.35">
      <c r="A12046" t="s">
        <v>3006</v>
      </c>
      <c r="B12046" t="s">
        <v>3239</v>
      </c>
      <c r="C12046" t="str">
        <f>SUBSTITUTE(Table1[[#This Row],[Fuel]],", ",",")</f>
        <v>fossil gas: natural gas</v>
      </c>
      <c r="D12046" t="s">
        <v>3239</v>
      </c>
      <c r="H12046" t="s">
        <v>3438</v>
      </c>
      <c r="I12046">
        <v>275</v>
      </c>
      <c r="J12046" t="s">
        <v>3446</v>
      </c>
      <c r="K12046">
        <v>2000</v>
      </c>
      <c r="L12046" t="s">
        <v>29</v>
      </c>
      <c r="M12046" t="s">
        <v>29</v>
      </c>
      <c r="N12046">
        <v>44.530299999999997</v>
      </c>
      <c r="O12046">
        <v>-70.521900000000002</v>
      </c>
      <c r="P12046" t="s">
        <v>3613</v>
      </c>
      <c r="Q12046" s="3">
        <f>Table1[[#This Row],[Capacity (MW)]]*0.395*8760*10^-6</f>
        <v>0.95155499999999993</v>
      </c>
      <c r="R12046" s="3" cm="1">
        <f t="array" ref="R12046">AVERAGE(VLOOKUP(_xlfn.TEXTSPLIT(Table1[[#This Row],[Fuel (no space after comma)]], ","), FuelList_Final_EF!$A$2:$B$65, 2, FALSE))</f>
        <v>53.06</v>
      </c>
      <c r="S12046" s="3">
        <f>Table1[[#This Row],[Generation (TWh)]]*10^9*VLOOKUP(Table1[[#This Row],[Turbine/Engine Technology]],Technology_HR!$A$2:$B$11,2,FALSE)*10^-6</f>
        <v>7183288.6949999984</v>
      </c>
      <c r="T12046" s="5">
        <f>Table1[[#This Row],[Fuel Consumption (mmBtu)]]*Table1[[#This Row],[Emission Factor (kg CO2/ mmBtu)]]*10^3</f>
        <v>381145298156.69995</v>
      </c>
      <c r="U12046" s="3">
        <f>Table1[[#This Row],[Emissions (g CO2)]]/(Table1[[#This Row],[Generation (TWh)]]*10^9)</f>
        <v>400.54993999999999</v>
      </c>
    </row>
    <row r="12047" spans="1:21" x14ac:dyDescent="0.35">
      <c r="A12047" t="s">
        <v>3007</v>
      </c>
      <c r="B12047" t="s">
        <v>3239</v>
      </c>
      <c r="C12047" t="str">
        <f>SUBSTITUTE(Table1[[#This Row],[Fuel]],", ",",")</f>
        <v>fossil gas: natural gas</v>
      </c>
      <c r="D12047" t="s">
        <v>3239</v>
      </c>
      <c r="H12047" t="s">
        <v>3438</v>
      </c>
      <c r="I12047">
        <v>655</v>
      </c>
      <c r="J12047" t="s">
        <v>3446</v>
      </c>
      <c r="K12047">
        <v>2013</v>
      </c>
      <c r="L12047" t="s">
        <v>29</v>
      </c>
      <c r="M12047" t="s">
        <v>29</v>
      </c>
      <c r="N12047">
        <v>37.634659999999997</v>
      </c>
      <c r="O12047">
        <v>-122.13379999999999</v>
      </c>
      <c r="P12047" t="s">
        <v>3613</v>
      </c>
      <c r="Q12047" s="3">
        <f>Table1[[#This Row],[Capacity (MW)]]*0.395*8760*10^-6</f>
        <v>2.2664309999999999</v>
      </c>
      <c r="R12047" s="3" cm="1">
        <f t="array" ref="R12047">AVERAGE(VLOOKUP(_xlfn.TEXTSPLIT(Table1[[#This Row],[Fuel (no space after comma)]], ","), FuelList_Final_EF!$A$2:$B$65, 2, FALSE))</f>
        <v>53.06</v>
      </c>
      <c r="S12047" s="3">
        <f>Table1[[#This Row],[Generation (TWh)]]*10^9*VLOOKUP(Table1[[#This Row],[Turbine/Engine Technology]],Technology_HR!$A$2:$B$11,2,FALSE)*10^-6</f>
        <v>17109287.618999999</v>
      </c>
      <c r="T12047" s="5">
        <f>Table1[[#This Row],[Fuel Consumption (mmBtu)]]*Table1[[#This Row],[Emission Factor (kg CO2/ mmBtu)]]*10^3</f>
        <v>907818801064.14001</v>
      </c>
      <c r="U12047" s="3">
        <f>Table1[[#This Row],[Emissions (g CO2)]]/(Table1[[#This Row],[Generation (TWh)]]*10^9)</f>
        <v>400.54993999999999</v>
      </c>
    </row>
    <row r="12048" spans="1:21" x14ac:dyDescent="0.35">
      <c r="A12048" t="s">
        <v>2460</v>
      </c>
      <c r="B12048" t="s">
        <v>3243</v>
      </c>
      <c r="C12048" t="str">
        <f>SUBSTITUTE(Table1[[#This Row],[Fuel]],", ",",")</f>
        <v>fossil gas: natural gas,fossil liquids: fuel oil</v>
      </c>
      <c r="D12048" t="s">
        <v>3239</v>
      </c>
      <c r="E12048" t="s">
        <v>3275</v>
      </c>
      <c r="H12048" t="s">
        <v>3438</v>
      </c>
      <c r="I12048">
        <v>270</v>
      </c>
      <c r="J12048" t="s">
        <v>3446</v>
      </c>
      <c r="K12048">
        <v>2000</v>
      </c>
      <c r="L12048" t="s">
        <v>29</v>
      </c>
      <c r="M12048" t="s">
        <v>29</v>
      </c>
      <c r="N12048">
        <v>30.162303999999999</v>
      </c>
      <c r="O12048">
        <v>-84.200670000000002</v>
      </c>
      <c r="P12048" t="s">
        <v>3613</v>
      </c>
      <c r="Q12048" s="3">
        <f>Table1[[#This Row],[Capacity (MW)]]*0.395*8760*10^-6</f>
        <v>0.93425399999999992</v>
      </c>
      <c r="R12048" s="3" cm="1">
        <f t="array" ref="R12048">AVERAGE(VLOOKUP(_xlfn.TEXTSPLIT(Table1[[#This Row],[Fuel (no space after comma)]], ","), FuelList_Final_EF!$A$2:$B$65, 2, FALSE))</f>
        <v>65.583341148886291</v>
      </c>
      <c r="S12048" s="3">
        <f>Table1[[#This Row],[Generation (TWh)]]*10^9*VLOOKUP(Table1[[#This Row],[Turbine/Engine Technology]],Technology_HR!$A$2:$B$11,2,FALSE)*10^-6</f>
        <v>7052683.4459999986</v>
      </c>
      <c r="T12048" s="5">
        <f>Table1[[#This Row],[Fuel Consumption (mmBtu)]]*Table1[[#This Row],[Emission Factor (kg CO2/ mmBtu)]]*10^3</f>
        <v>462538544454.12085</v>
      </c>
      <c r="U12048" s="3">
        <f>Table1[[#This Row],[Emissions (g CO2)]]/(Table1[[#This Row],[Generation (TWh)]]*10^9)</f>
        <v>495.08864233294253</v>
      </c>
    </row>
    <row r="12049" spans="1:21" x14ac:dyDescent="0.35">
      <c r="A12049" t="s">
        <v>3008</v>
      </c>
      <c r="B12049" t="s">
        <v>3239</v>
      </c>
      <c r="C12049" t="str">
        <f>SUBSTITUTE(Table1[[#This Row],[Fuel]],", ",",")</f>
        <v>fossil gas: natural gas</v>
      </c>
      <c r="D12049" t="s">
        <v>3239</v>
      </c>
      <c r="H12049" t="s">
        <v>3436</v>
      </c>
      <c r="I12049">
        <v>108</v>
      </c>
      <c r="J12049" t="s">
        <v>3446</v>
      </c>
      <c r="K12049">
        <v>2017</v>
      </c>
      <c r="L12049" t="s">
        <v>29</v>
      </c>
      <c r="M12049" t="s">
        <v>29</v>
      </c>
      <c r="N12049">
        <v>37.910277999999998</v>
      </c>
      <c r="O12049">
        <v>-87.926109999999994</v>
      </c>
      <c r="P12049" t="s">
        <v>3613</v>
      </c>
      <c r="Q12049" s="3">
        <f>Table1[[#This Row],[Capacity (MW)]]*0.395*8760*10^-6</f>
        <v>0.37370160000000002</v>
      </c>
      <c r="R12049" s="3" cm="1">
        <f t="array" ref="R12049">AVERAGE(VLOOKUP(_xlfn.TEXTSPLIT(Table1[[#This Row],[Fuel (no space after comma)]], ","), FuelList_Final_EF!$A$2:$B$65, 2, FALSE))</f>
        <v>53.06</v>
      </c>
      <c r="S12049" s="3">
        <f>Table1[[#This Row],[Generation (TWh)]]*10^9*VLOOKUP(Table1[[#This Row],[Turbine/Engine Technology]],Technology_HR!$A$2:$B$11,2,FALSE)*10^-6</f>
        <v>4114454.6159999999</v>
      </c>
      <c r="T12049" s="5">
        <f>Table1[[#This Row],[Fuel Consumption (mmBtu)]]*Table1[[#This Row],[Emission Factor (kg CO2/ mmBtu)]]*10^3</f>
        <v>218312961924.96002</v>
      </c>
      <c r="U12049" s="3">
        <f>Table1[[#This Row],[Emissions (g CO2)]]/(Table1[[#This Row],[Generation (TWh)]]*10^9)</f>
        <v>584.19060000000002</v>
      </c>
    </row>
    <row r="12050" spans="1:21" x14ac:dyDescent="0.35">
      <c r="A12050" t="s">
        <v>2759</v>
      </c>
      <c r="B12050" t="s">
        <v>3239</v>
      </c>
      <c r="C12050" t="str">
        <f>SUBSTITUTE(Table1[[#This Row],[Fuel]],", ",",")</f>
        <v>fossil gas: natural gas</v>
      </c>
      <c r="D12050" t="s">
        <v>3239</v>
      </c>
      <c r="H12050" t="s">
        <v>3440</v>
      </c>
      <c r="I12050">
        <v>239</v>
      </c>
      <c r="J12050" t="s">
        <v>3446</v>
      </c>
      <c r="K12050">
        <v>1962</v>
      </c>
      <c r="L12050" t="s">
        <v>29</v>
      </c>
      <c r="M12050">
        <v>2026</v>
      </c>
      <c r="N12050">
        <v>30.0242</v>
      </c>
      <c r="O12050">
        <v>-93.878</v>
      </c>
      <c r="P12050" t="s">
        <v>3613</v>
      </c>
      <c r="Q12050" s="3">
        <f>Table1[[#This Row],[Capacity (MW)]]*0.395*8760*10^-6</f>
        <v>0.82698780000000005</v>
      </c>
      <c r="R12050" s="3" cm="1">
        <f t="array" ref="R12050">AVERAGE(VLOOKUP(_xlfn.TEXTSPLIT(Table1[[#This Row],[Fuel (no space after comma)]], ","), FuelList_Final_EF!$A$2:$B$65, 2, FALSE))</f>
        <v>53.06</v>
      </c>
      <c r="S12050" s="3">
        <f>Table1[[#This Row],[Generation (TWh)]]*10^9*VLOOKUP(Table1[[#This Row],[Turbine/Engine Technology]],Technology_HR!$A$2:$B$11,2,FALSE)*10^-6</f>
        <v>8505569.523</v>
      </c>
      <c r="T12050" s="5">
        <f>Table1[[#This Row],[Fuel Consumption (mmBtu)]]*Table1[[#This Row],[Emission Factor (kg CO2/ mmBtu)]]*10^3</f>
        <v>451305518890.38</v>
      </c>
      <c r="U12050" s="3">
        <f>Table1[[#This Row],[Emissions (g CO2)]]/(Table1[[#This Row],[Generation (TWh)]]*10^9)</f>
        <v>545.72209999999995</v>
      </c>
    </row>
    <row r="12051" spans="1:21" x14ac:dyDescent="0.35">
      <c r="A12051" t="s">
        <v>2759</v>
      </c>
      <c r="B12051" t="s">
        <v>3239</v>
      </c>
      <c r="C12051" t="str">
        <f>SUBSTITUTE(Table1[[#This Row],[Fuel]],", ",",")</f>
        <v>fossil gas: natural gas</v>
      </c>
      <c r="D12051" t="s">
        <v>3239</v>
      </c>
      <c r="H12051" t="s">
        <v>3440</v>
      </c>
      <c r="I12051">
        <v>473</v>
      </c>
      <c r="J12051" t="s">
        <v>3446</v>
      </c>
      <c r="K12051">
        <v>1966</v>
      </c>
      <c r="L12051" t="s">
        <v>29</v>
      </c>
      <c r="M12051">
        <v>2026</v>
      </c>
      <c r="N12051">
        <v>30.0242</v>
      </c>
      <c r="O12051">
        <v>-93.878</v>
      </c>
      <c r="P12051" t="s">
        <v>3613</v>
      </c>
      <c r="Q12051" s="3">
        <f>Table1[[#This Row],[Capacity (MW)]]*0.395*8760*10^-6</f>
        <v>1.6366746000000001</v>
      </c>
      <c r="R12051" s="3" cm="1">
        <f t="array" ref="R12051">AVERAGE(VLOOKUP(_xlfn.TEXTSPLIT(Table1[[#This Row],[Fuel (no space after comma)]], ","), FuelList_Final_EF!$A$2:$B$65, 2, FALSE))</f>
        <v>53.06</v>
      </c>
      <c r="S12051" s="3">
        <f>Table1[[#This Row],[Generation (TWh)]]*10^9*VLOOKUP(Table1[[#This Row],[Turbine/Engine Technology]],Technology_HR!$A$2:$B$11,2,FALSE)*10^-6</f>
        <v>16833198.261</v>
      </c>
      <c r="T12051" s="5">
        <f>Table1[[#This Row],[Fuel Consumption (mmBtu)]]*Table1[[#This Row],[Emission Factor (kg CO2/ mmBtu)]]*10^3</f>
        <v>893169499728.66003</v>
      </c>
      <c r="U12051" s="3">
        <f>Table1[[#This Row],[Emissions (g CO2)]]/(Table1[[#This Row],[Generation (TWh)]]*10^9)</f>
        <v>545.72210000000007</v>
      </c>
    </row>
    <row r="12052" spans="1:21" x14ac:dyDescent="0.35">
      <c r="A12052" t="s">
        <v>2759</v>
      </c>
      <c r="B12052" t="s">
        <v>3239</v>
      </c>
      <c r="C12052" t="str">
        <f>SUBSTITUTE(Table1[[#This Row],[Fuel]],", ",",")</f>
        <v>fossil gas: natural gas</v>
      </c>
      <c r="D12052" t="s">
        <v>3239</v>
      </c>
      <c r="H12052" t="s">
        <v>3440</v>
      </c>
      <c r="I12052">
        <v>592</v>
      </c>
      <c r="J12052" t="s">
        <v>3446</v>
      </c>
      <c r="K12052">
        <v>1974</v>
      </c>
      <c r="L12052" t="s">
        <v>29</v>
      </c>
      <c r="M12052">
        <v>2026</v>
      </c>
      <c r="N12052">
        <v>30.0242</v>
      </c>
      <c r="O12052">
        <v>-93.878</v>
      </c>
      <c r="P12052" t="s">
        <v>3613</v>
      </c>
      <c r="Q12052" s="3">
        <f>Table1[[#This Row],[Capacity (MW)]]*0.395*8760*10^-6</f>
        <v>2.0484384000000002</v>
      </c>
      <c r="R12052" s="3" cm="1">
        <f t="array" ref="R12052">AVERAGE(VLOOKUP(_xlfn.TEXTSPLIT(Table1[[#This Row],[Fuel (no space after comma)]], ","), FuelList_Final_EF!$A$2:$B$65, 2, FALSE))</f>
        <v>53.06</v>
      </c>
      <c r="S12052" s="3">
        <f>Table1[[#This Row],[Generation (TWh)]]*10^9*VLOOKUP(Table1[[#This Row],[Turbine/Engine Technology]],Technology_HR!$A$2:$B$11,2,FALSE)*10^-6</f>
        <v>21068188.944000002</v>
      </c>
      <c r="T12052" s="5">
        <f>Table1[[#This Row],[Fuel Consumption (mmBtu)]]*Table1[[#This Row],[Emission Factor (kg CO2/ mmBtu)]]*10^3</f>
        <v>1117878105368.6401</v>
      </c>
      <c r="U12052" s="3">
        <f>Table1[[#This Row],[Emissions (g CO2)]]/(Table1[[#This Row],[Generation (TWh)]]*10^9)</f>
        <v>545.72209999999995</v>
      </c>
    </row>
    <row r="12053" spans="1:21" x14ac:dyDescent="0.35">
      <c r="A12053" t="s">
        <v>2759</v>
      </c>
      <c r="B12053" t="s">
        <v>3239</v>
      </c>
      <c r="C12053" t="str">
        <f>SUBSTITUTE(Table1[[#This Row],[Fuel]],", ",",")</f>
        <v>fossil gas: natural gas</v>
      </c>
      <c r="D12053" t="s">
        <v>3239</v>
      </c>
      <c r="H12053" t="s">
        <v>3440</v>
      </c>
      <c r="I12053">
        <v>507</v>
      </c>
      <c r="J12053" t="s">
        <v>3446</v>
      </c>
      <c r="K12053">
        <v>1979</v>
      </c>
      <c r="L12053" t="s">
        <v>29</v>
      </c>
      <c r="M12053" t="s">
        <v>29</v>
      </c>
      <c r="N12053">
        <v>30.0242</v>
      </c>
      <c r="O12053">
        <v>-93.878</v>
      </c>
      <c r="P12053" t="s">
        <v>3613</v>
      </c>
      <c r="Q12053" s="3">
        <f>Table1[[#This Row],[Capacity (MW)]]*0.395*8760*10^-6</f>
        <v>1.7543214</v>
      </c>
      <c r="R12053" s="3" cm="1">
        <f t="array" ref="R12053">AVERAGE(VLOOKUP(_xlfn.TEXTSPLIT(Table1[[#This Row],[Fuel (no space after comma)]], ","), FuelList_Final_EF!$A$2:$B$65, 2, FALSE))</f>
        <v>53.06</v>
      </c>
      <c r="S12053" s="3">
        <f>Table1[[#This Row],[Generation (TWh)]]*10^9*VLOOKUP(Table1[[#This Row],[Turbine/Engine Technology]],Technology_HR!$A$2:$B$11,2,FALSE)*10^-6</f>
        <v>18043195.598999999</v>
      </c>
      <c r="T12053" s="5">
        <f>Table1[[#This Row],[Fuel Consumption (mmBtu)]]*Table1[[#This Row],[Emission Factor (kg CO2/ mmBtu)]]*10^3</f>
        <v>957371958482.93994</v>
      </c>
      <c r="U12053" s="3">
        <f>Table1[[#This Row],[Emissions (g CO2)]]/(Table1[[#This Row],[Generation (TWh)]]*10^9)</f>
        <v>545.72209999999995</v>
      </c>
    </row>
    <row r="12054" spans="1:21" x14ac:dyDescent="0.35">
      <c r="A12054" t="s">
        <v>3009</v>
      </c>
      <c r="B12054" t="s">
        <v>3239</v>
      </c>
      <c r="C12054" t="str">
        <f>SUBSTITUTE(Table1[[#This Row],[Fuel]],", ",",")</f>
        <v>fossil gas: natural gas</v>
      </c>
      <c r="D12054" t="s">
        <v>3239</v>
      </c>
      <c r="H12054" t="s">
        <v>3438</v>
      </c>
      <c r="I12054">
        <v>505</v>
      </c>
      <c r="J12054" t="s">
        <v>3446</v>
      </c>
      <c r="K12054">
        <v>2001</v>
      </c>
      <c r="L12054" t="s">
        <v>29</v>
      </c>
      <c r="M12054" t="s">
        <v>29</v>
      </c>
      <c r="N12054">
        <v>30.055199999999999</v>
      </c>
      <c r="O12054">
        <v>-93.757900000000006</v>
      </c>
      <c r="P12054" t="s">
        <v>3613</v>
      </c>
      <c r="Q12054" s="3">
        <f>Table1[[#This Row],[Capacity (MW)]]*0.395*8760*10^-6</f>
        <v>1.7474010000000002</v>
      </c>
      <c r="R12054" s="3" cm="1">
        <f t="array" ref="R12054">AVERAGE(VLOOKUP(_xlfn.TEXTSPLIT(Table1[[#This Row],[Fuel (no space after comma)]], ","), FuelList_Final_EF!$A$2:$B$65, 2, FALSE))</f>
        <v>53.06</v>
      </c>
      <c r="S12054" s="3">
        <f>Table1[[#This Row],[Generation (TWh)]]*10^9*VLOOKUP(Table1[[#This Row],[Turbine/Engine Technology]],Technology_HR!$A$2:$B$11,2,FALSE)*10^-6</f>
        <v>13191130.149000002</v>
      </c>
      <c r="T12054" s="5">
        <f>Table1[[#This Row],[Fuel Consumption (mmBtu)]]*Table1[[#This Row],[Emission Factor (kg CO2/ mmBtu)]]*10^3</f>
        <v>699921365705.94019</v>
      </c>
      <c r="U12054" s="3">
        <f>Table1[[#This Row],[Emissions (g CO2)]]/(Table1[[#This Row],[Generation (TWh)]]*10^9)</f>
        <v>400.54994000000005</v>
      </c>
    </row>
    <row r="12055" spans="1:21" x14ac:dyDescent="0.35">
      <c r="A12055" t="s">
        <v>3009</v>
      </c>
      <c r="B12055" t="s">
        <v>3239</v>
      </c>
      <c r="C12055" t="str">
        <f>SUBSTITUTE(Table1[[#This Row],[Fuel]],", ",",")</f>
        <v>fossil gas: natural gas</v>
      </c>
      <c r="D12055" t="s">
        <v>3239</v>
      </c>
      <c r="H12055" t="s">
        <v>3436</v>
      </c>
      <c r="I12055">
        <v>90</v>
      </c>
      <c r="J12055" t="s">
        <v>3446</v>
      </c>
      <c r="K12055">
        <v>1987</v>
      </c>
      <c r="L12055" t="s">
        <v>29</v>
      </c>
      <c r="M12055" t="s">
        <v>29</v>
      </c>
      <c r="N12055">
        <v>30.055199999999999</v>
      </c>
      <c r="O12055">
        <v>-93.757900000000006</v>
      </c>
      <c r="P12055" t="s">
        <v>3613</v>
      </c>
      <c r="Q12055" s="3">
        <f>Table1[[#This Row],[Capacity (MW)]]*0.395*8760*10^-6</f>
        <v>0.31141800000000003</v>
      </c>
      <c r="R12055" s="3" cm="1">
        <f t="array" ref="R12055">AVERAGE(VLOOKUP(_xlfn.TEXTSPLIT(Table1[[#This Row],[Fuel (no space after comma)]], ","), FuelList_Final_EF!$A$2:$B$65, 2, FALSE))</f>
        <v>53.06</v>
      </c>
      <c r="S12055" s="3">
        <f>Table1[[#This Row],[Generation (TWh)]]*10^9*VLOOKUP(Table1[[#This Row],[Turbine/Engine Technology]],Technology_HR!$A$2:$B$11,2,FALSE)*10^-6</f>
        <v>3428712.1799999997</v>
      </c>
      <c r="T12055" s="5">
        <f>Table1[[#This Row],[Fuel Consumption (mmBtu)]]*Table1[[#This Row],[Emission Factor (kg CO2/ mmBtu)]]*10^3</f>
        <v>181927468270.79999</v>
      </c>
      <c r="U12055" s="3">
        <f>Table1[[#This Row],[Emissions (g CO2)]]/(Table1[[#This Row],[Generation (TWh)]]*10^9)</f>
        <v>584.1905999999999</v>
      </c>
    </row>
    <row r="12056" spans="1:21" x14ac:dyDescent="0.35">
      <c r="A12056" t="s">
        <v>2933</v>
      </c>
      <c r="B12056" t="s">
        <v>3239</v>
      </c>
      <c r="C12056" t="str">
        <f>SUBSTITUTE(Table1[[#This Row],[Fuel]],", ",",")</f>
        <v>fossil gas: natural gas</v>
      </c>
      <c r="D12056" t="s">
        <v>3239</v>
      </c>
      <c r="H12056" t="s">
        <v>3436</v>
      </c>
      <c r="I12056">
        <v>78</v>
      </c>
      <c r="J12056" t="s">
        <v>3446</v>
      </c>
      <c r="K12056">
        <v>2002</v>
      </c>
      <c r="L12056" t="s">
        <v>29</v>
      </c>
      <c r="M12056" t="s">
        <v>29</v>
      </c>
      <c r="N12056">
        <v>32.551699999999997</v>
      </c>
      <c r="O12056">
        <v>-111.3</v>
      </c>
      <c r="P12056" t="s">
        <v>3613</v>
      </c>
      <c r="Q12056" s="3">
        <f>Table1[[#This Row],[Capacity (MW)]]*0.395*8760*10^-6</f>
        <v>0.26989560000000001</v>
      </c>
      <c r="R12056" s="3" cm="1">
        <f t="array" ref="R12056">AVERAGE(VLOOKUP(_xlfn.TEXTSPLIT(Table1[[#This Row],[Fuel (no space after comma)]], ","), FuelList_Final_EF!$A$2:$B$65, 2, FALSE))</f>
        <v>53.06</v>
      </c>
      <c r="S12056" s="3">
        <f>Table1[[#This Row],[Generation (TWh)]]*10^9*VLOOKUP(Table1[[#This Row],[Turbine/Engine Technology]],Technology_HR!$A$2:$B$11,2,FALSE)*10^-6</f>
        <v>2971550.5559999999</v>
      </c>
      <c r="T12056" s="5">
        <f>Table1[[#This Row],[Fuel Consumption (mmBtu)]]*Table1[[#This Row],[Emission Factor (kg CO2/ mmBtu)]]*10^3</f>
        <v>157670472501.35999</v>
      </c>
      <c r="U12056" s="3">
        <f>Table1[[#This Row],[Emissions (g CO2)]]/(Table1[[#This Row],[Generation (TWh)]]*10^9)</f>
        <v>584.1905999999999</v>
      </c>
    </row>
    <row r="12057" spans="1:21" x14ac:dyDescent="0.35">
      <c r="A12057" t="s">
        <v>2933</v>
      </c>
      <c r="B12057" t="s">
        <v>3239</v>
      </c>
      <c r="C12057" t="str">
        <f>SUBSTITUTE(Table1[[#This Row],[Fuel]],", ",",")</f>
        <v>fossil gas: natural gas</v>
      </c>
      <c r="D12057" t="s">
        <v>3239</v>
      </c>
      <c r="H12057" t="s">
        <v>3436</v>
      </c>
      <c r="I12057">
        <v>53</v>
      </c>
      <c r="J12057" t="s">
        <v>3446</v>
      </c>
      <c r="K12057">
        <v>1972</v>
      </c>
      <c r="L12057" t="s">
        <v>29</v>
      </c>
      <c r="M12057" t="s">
        <v>29</v>
      </c>
      <c r="N12057">
        <v>32.551699999999997</v>
      </c>
      <c r="O12057">
        <v>-111.3</v>
      </c>
      <c r="P12057" t="s">
        <v>3613</v>
      </c>
      <c r="Q12057" s="3">
        <f>Table1[[#This Row],[Capacity (MW)]]*0.395*8760*10^-6</f>
        <v>0.18339059999999999</v>
      </c>
      <c r="R12057" s="3" cm="1">
        <f t="array" ref="R12057">AVERAGE(VLOOKUP(_xlfn.TEXTSPLIT(Table1[[#This Row],[Fuel (no space after comma)]], ","), FuelList_Final_EF!$A$2:$B$65, 2, FALSE))</f>
        <v>53.06</v>
      </c>
      <c r="S12057" s="3">
        <f>Table1[[#This Row],[Generation (TWh)]]*10^9*VLOOKUP(Table1[[#This Row],[Turbine/Engine Technology]],Technology_HR!$A$2:$B$11,2,FALSE)*10^-6</f>
        <v>2019130.5059999998</v>
      </c>
      <c r="T12057" s="5">
        <f>Table1[[#This Row],[Fuel Consumption (mmBtu)]]*Table1[[#This Row],[Emission Factor (kg CO2/ mmBtu)]]*10^3</f>
        <v>107135064648.36</v>
      </c>
      <c r="U12057" s="3">
        <f>Table1[[#This Row],[Emissions (g CO2)]]/(Table1[[#This Row],[Generation (TWh)]]*10^9)</f>
        <v>584.19060000000002</v>
      </c>
    </row>
    <row r="12058" spans="1:21" x14ac:dyDescent="0.35">
      <c r="A12058" t="s">
        <v>2933</v>
      </c>
      <c r="B12058" t="s">
        <v>3239</v>
      </c>
      <c r="C12058" t="str">
        <f>SUBSTITUTE(Table1[[#This Row],[Fuel]],", ",",")</f>
        <v>fossil gas: natural gas</v>
      </c>
      <c r="D12058" t="s">
        <v>3239</v>
      </c>
      <c r="H12058" t="s">
        <v>3436</v>
      </c>
      <c r="I12058">
        <v>53</v>
      </c>
      <c r="J12058" t="s">
        <v>3446</v>
      </c>
      <c r="K12058">
        <v>1973</v>
      </c>
      <c r="L12058" t="s">
        <v>29</v>
      </c>
      <c r="M12058" t="s">
        <v>29</v>
      </c>
      <c r="N12058">
        <v>32.551699999999997</v>
      </c>
      <c r="O12058">
        <v>-111.3</v>
      </c>
      <c r="P12058" t="s">
        <v>3613</v>
      </c>
      <c r="Q12058" s="3">
        <f>Table1[[#This Row],[Capacity (MW)]]*0.395*8760*10^-6</f>
        <v>0.18339059999999999</v>
      </c>
      <c r="R12058" s="3" cm="1">
        <f t="array" ref="R12058">AVERAGE(VLOOKUP(_xlfn.TEXTSPLIT(Table1[[#This Row],[Fuel (no space after comma)]], ","), FuelList_Final_EF!$A$2:$B$65, 2, FALSE))</f>
        <v>53.06</v>
      </c>
      <c r="S12058" s="3">
        <f>Table1[[#This Row],[Generation (TWh)]]*10^9*VLOOKUP(Table1[[#This Row],[Turbine/Engine Technology]],Technology_HR!$A$2:$B$11,2,FALSE)*10^-6</f>
        <v>2019130.5059999998</v>
      </c>
      <c r="T12058" s="5">
        <f>Table1[[#This Row],[Fuel Consumption (mmBtu)]]*Table1[[#This Row],[Emission Factor (kg CO2/ mmBtu)]]*10^3</f>
        <v>107135064648.36</v>
      </c>
      <c r="U12058" s="3">
        <f>Table1[[#This Row],[Emissions (g CO2)]]/(Table1[[#This Row],[Generation (TWh)]]*10^9)</f>
        <v>584.19060000000002</v>
      </c>
    </row>
    <row r="12059" spans="1:21" x14ac:dyDescent="0.35">
      <c r="A12059" t="s">
        <v>3010</v>
      </c>
      <c r="B12059" t="s">
        <v>3243</v>
      </c>
      <c r="C12059" t="str">
        <f>SUBSTITUTE(Table1[[#This Row],[Fuel]],", ",",")</f>
        <v>fossil gas: natural gas,fossil liquids: fuel oil</v>
      </c>
      <c r="D12059" t="s">
        <v>3239</v>
      </c>
      <c r="E12059" t="s">
        <v>3275</v>
      </c>
      <c r="H12059" t="s">
        <v>3438</v>
      </c>
      <c r="I12059">
        <v>127</v>
      </c>
      <c r="J12059" t="s">
        <v>3446</v>
      </c>
      <c r="K12059">
        <v>1991</v>
      </c>
      <c r="L12059" t="s">
        <v>29</v>
      </c>
      <c r="M12059" t="s">
        <v>29</v>
      </c>
      <c r="N12059">
        <v>36.041699999999999</v>
      </c>
      <c r="O12059">
        <v>-115.0117</v>
      </c>
      <c r="P12059" t="s">
        <v>3613</v>
      </c>
      <c r="Q12059" s="3">
        <f>Table1[[#This Row],[Capacity (MW)]]*0.395*8760*10^-6</f>
        <v>0.43944539999999993</v>
      </c>
      <c r="R12059" s="3" cm="1">
        <f t="array" ref="R12059">AVERAGE(VLOOKUP(_xlfn.TEXTSPLIT(Table1[[#This Row],[Fuel (no space after comma)]], ","), FuelList_Final_EF!$A$2:$B$65, 2, FALSE))</f>
        <v>65.583341148886291</v>
      </c>
      <c r="S12059" s="3">
        <f>Table1[[#This Row],[Generation (TWh)]]*10^9*VLOOKUP(Table1[[#This Row],[Turbine/Engine Technology]],Technology_HR!$A$2:$B$11,2,FALSE)*10^-6</f>
        <v>3317373.3245999995</v>
      </c>
      <c r="T12059" s="5">
        <f>Table1[[#This Row],[Fuel Consumption (mmBtu)]]*Table1[[#This Row],[Emission Factor (kg CO2/ mmBtu)]]*10^3</f>
        <v>217564426465.45688</v>
      </c>
      <c r="U12059" s="3">
        <f>Table1[[#This Row],[Emissions (g CO2)]]/(Table1[[#This Row],[Generation (TWh)]]*10^9)</f>
        <v>495.08864233294264</v>
      </c>
    </row>
    <row r="12060" spans="1:21" x14ac:dyDescent="0.35">
      <c r="A12060" t="s">
        <v>3011</v>
      </c>
      <c r="B12060" t="s">
        <v>3239</v>
      </c>
      <c r="C12060" t="str">
        <f>SUBSTITUTE(Table1[[#This Row],[Fuel]],", ",",")</f>
        <v>fossil gas: natural gas</v>
      </c>
      <c r="D12060" t="s">
        <v>3239</v>
      </c>
      <c r="H12060" t="s">
        <v>3438</v>
      </c>
      <c r="I12060">
        <v>399</v>
      </c>
      <c r="J12060" t="s">
        <v>3446</v>
      </c>
      <c r="K12060">
        <v>2018</v>
      </c>
      <c r="L12060" t="s">
        <v>29</v>
      </c>
      <c r="M12060" t="s">
        <v>29</v>
      </c>
      <c r="N12060">
        <v>42.526263999999998</v>
      </c>
      <c r="O12060">
        <v>-70.876588999999996</v>
      </c>
      <c r="P12060" t="s">
        <v>3613</v>
      </c>
      <c r="Q12060" s="3">
        <f>Table1[[#This Row],[Capacity (MW)]]*0.395*8760*10^-6</f>
        <v>1.3806198000000001</v>
      </c>
      <c r="R12060" s="3" cm="1">
        <f t="array" ref="R12060">AVERAGE(VLOOKUP(_xlfn.TEXTSPLIT(Table1[[#This Row],[Fuel (no space after comma)]], ","), FuelList_Final_EF!$A$2:$B$65, 2, FALSE))</f>
        <v>53.06</v>
      </c>
      <c r="S12060" s="3">
        <f>Table1[[#This Row],[Generation (TWh)]]*10^9*VLOOKUP(Table1[[#This Row],[Turbine/Engine Technology]],Technology_HR!$A$2:$B$11,2,FALSE)*10^-6</f>
        <v>10422298.870199999</v>
      </c>
      <c r="T12060" s="5">
        <f>Table1[[#This Row],[Fuel Consumption (mmBtu)]]*Table1[[#This Row],[Emission Factor (kg CO2/ mmBtu)]]*10^3</f>
        <v>553007178052.81201</v>
      </c>
      <c r="U12060" s="3">
        <f>Table1[[#This Row],[Emissions (g CO2)]]/(Table1[[#This Row],[Generation (TWh)]]*10^9)</f>
        <v>400.54993999999999</v>
      </c>
    </row>
    <row r="12061" spans="1:21" x14ac:dyDescent="0.35">
      <c r="A12061" t="s">
        <v>3011</v>
      </c>
      <c r="B12061" t="s">
        <v>3239</v>
      </c>
      <c r="C12061" t="str">
        <f>SUBSTITUTE(Table1[[#This Row],[Fuel]],", ",",")</f>
        <v>fossil gas: natural gas</v>
      </c>
      <c r="D12061" t="s">
        <v>3239</v>
      </c>
      <c r="H12061" t="s">
        <v>3438</v>
      </c>
      <c r="I12061">
        <v>399</v>
      </c>
      <c r="J12061" t="s">
        <v>3446</v>
      </c>
      <c r="K12061">
        <v>2018</v>
      </c>
      <c r="L12061" t="s">
        <v>29</v>
      </c>
      <c r="M12061" t="s">
        <v>29</v>
      </c>
      <c r="N12061">
        <v>42.526263999999998</v>
      </c>
      <c r="O12061">
        <v>-70.876588999999996</v>
      </c>
      <c r="P12061" t="s">
        <v>3613</v>
      </c>
      <c r="Q12061" s="3">
        <f>Table1[[#This Row],[Capacity (MW)]]*0.395*8760*10^-6</f>
        <v>1.3806198000000001</v>
      </c>
      <c r="R12061" s="3" cm="1">
        <f t="array" ref="R12061">AVERAGE(VLOOKUP(_xlfn.TEXTSPLIT(Table1[[#This Row],[Fuel (no space after comma)]], ","), FuelList_Final_EF!$A$2:$B$65, 2, FALSE))</f>
        <v>53.06</v>
      </c>
      <c r="S12061" s="3">
        <f>Table1[[#This Row],[Generation (TWh)]]*10^9*VLOOKUP(Table1[[#This Row],[Turbine/Engine Technology]],Technology_HR!$A$2:$B$11,2,FALSE)*10^-6</f>
        <v>10422298.870199999</v>
      </c>
      <c r="T12061" s="5">
        <f>Table1[[#This Row],[Fuel Consumption (mmBtu)]]*Table1[[#This Row],[Emission Factor (kg CO2/ mmBtu)]]*10^3</f>
        <v>553007178052.81201</v>
      </c>
      <c r="U12061" s="3">
        <f>Table1[[#This Row],[Emissions (g CO2)]]/(Table1[[#This Row],[Generation (TWh)]]*10^9)</f>
        <v>400.54993999999999</v>
      </c>
    </row>
    <row r="12062" spans="1:21" x14ac:dyDescent="0.35">
      <c r="A12062" t="s">
        <v>2762</v>
      </c>
      <c r="B12062" t="s">
        <v>3239</v>
      </c>
      <c r="C12062" t="str">
        <f>SUBSTITUTE(Table1[[#This Row],[Fuel]],", ",",")</f>
        <v>fossil gas: natural gas</v>
      </c>
      <c r="D12062" t="s">
        <v>3239</v>
      </c>
      <c r="H12062" t="s">
        <v>3438</v>
      </c>
      <c r="I12062">
        <v>190</v>
      </c>
      <c r="J12062" t="s">
        <v>3446</v>
      </c>
      <c r="K12062">
        <v>2003</v>
      </c>
      <c r="L12062" t="s">
        <v>29</v>
      </c>
      <c r="M12062" t="s">
        <v>29</v>
      </c>
      <c r="N12062">
        <v>28.8947</v>
      </c>
      <c r="O12062">
        <v>-97.135000000000005</v>
      </c>
      <c r="P12062" t="s">
        <v>3613</v>
      </c>
      <c r="Q12062" s="3">
        <f>Table1[[#This Row],[Capacity (MW)]]*0.395*8760*10^-6</f>
        <v>0.65743799999999997</v>
      </c>
      <c r="R12062" s="3" cm="1">
        <f t="array" ref="R12062">AVERAGE(VLOOKUP(_xlfn.TEXTSPLIT(Table1[[#This Row],[Fuel (no space after comma)]], ","), FuelList_Final_EF!$A$2:$B$65, 2, FALSE))</f>
        <v>53.06</v>
      </c>
      <c r="S12062" s="3">
        <f>Table1[[#This Row],[Generation (TWh)]]*10^9*VLOOKUP(Table1[[#This Row],[Turbine/Engine Technology]],Technology_HR!$A$2:$B$11,2,FALSE)*10^-6</f>
        <v>4962999.4619999994</v>
      </c>
      <c r="T12062" s="5">
        <f>Table1[[#This Row],[Fuel Consumption (mmBtu)]]*Table1[[#This Row],[Emission Factor (kg CO2/ mmBtu)]]*10^3</f>
        <v>263336751453.71997</v>
      </c>
      <c r="U12062" s="3">
        <f>Table1[[#This Row],[Emissions (g CO2)]]/(Table1[[#This Row],[Generation (TWh)]]*10^9)</f>
        <v>400.54993999999994</v>
      </c>
    </row>
    <row r="12063" spans="1:21" x14ac:dyDescent="0.35">
      <c r="A12063" t="s">
        <v>2762</v>
      </c>
      <c r="B12063" t="s">
        <v>3239</v>
      </c>
      <c r="C12063" t="str">
        <f>SUBSTITUTE(Table1[[#This Row],[Fuel]],", ",",")</f>
        <v>fossil gas: natural gas</v>
      </c>
      <c r="D12063" t="s">
        <v>3239</v>
      </c>
      <c r="H12063" t="s">
        <v>3436</v>
      </c>
      <c r="I12063">
        <v>85</v>
      </c>
      <c r="J12063" t="s">
        <v>3446</v>
      </c>
      <c r="K12063">
        <v>2001</v>
      </c>
      <c r="L12063" t="s">
        <v>29</v>
      </c>
      <c r="M12063" t="s">
        <v>29</v>
      </c>
      <c r="N12063">
        <v>30.4193</v>
      </c>
      <c r="O12063">
        <v>-95.011799999999994</v>
      </c>
      <c r="P12063" t="s">
        <v>3613</v>
      </c>
      <c r="Q12063" s="3">
        <f>Table1[[#This Row],[Capacity (MW)]]*0.395*8760*10^-6</f>
        <v>0.29411699999999996</v>
      </c>
      <c r="R12063" s="3" cm="1">
        <f t="array" ref="R12063">AVERAGE(VLOOKUP(_xlfn.TEXTSPLIT(Table1[[#This Row],[Fuel (no space after comma)]], ","), FuelList_Final_EF!$A$2:$B$65, 2, FALSE))</f>
        <v>53.06</v>
      </c>
      <c r="S12063" s="3">
        <f>Table1[[#This Row],[Generation (TWh)]]*10^9*VLOOKUP(Table1[[#This Row],[Turbine/Engine Technology]],Technology_HR!$A$2:$B$11,2,FALSE)*10^-6</f>
        <v>3238228.1699999995</v>
      </c>
      <c r="T12063" s="5">
        <f>Table1[[#This Row],[Fuel Consumption (mmBtu)]]*Table1[[#This Row],[Emission Factor (kg CO2/ mmBtu)]]*10^3</f>
        <v>171820386700.19998</v>
      </c>
      <c r="U12063" s="3">
        <f>Table1[[#This Row],[Emissions (g CO2)]]/(Table1[[#This Row],[Generation (TWh)]]*10^9)</f>
        <v>584.19060000000002</v>
      </c>
    </row>
    <row r="12064" spans="1:21" x14ac:dyDescent="0.35">
      <c r="A12064" t="s">
        <v>2762</v>
      </c>
      <c r="B12064" t="s">
        <v>3239</v>
      </c>
      <c r="C12064" t="str">
        <f>SUBSTITUTE(Table1[[#This Row],[Fuel]],", ",",")</f>
        <v>fossil gas: natural gas</v>
      </c>
      <c r="D12064" t="s">
        <v>3239</v>
      </c>
      <c r="H12064" t="s">
        <v>3436</v>
      </c>
      <c r="I12064">
        <v>85</v>
      </c>
      <c r="J12064" t="s">
        <v>3446</v>
      </c>
      <c r="K12064">
        <v>2001</v>
      </c>
      <c r="L12064" t="s">
        <v>29</v>
      </c>
      <c r="M12064" t="s">
        <v>29</v>
      </c>
      <c r="N12064">
        <v>30.4193</v>
      </c>
      <c r="O12064">
        <v>-95.011799999999994</v>
      </c>
      <c r="P12064" t="s">
        <v>3613</v>
      </c>
      <c r="Q12064" s="3">
        <f>Table1[[#This Row],[Capacity (MW)]]*0.395*8760*10^-6</f>
        <v>0.29411699999999996</v>
      </c>
      <c r="R12064" s="3" cm="1">
        <f t="array" ref="R12064">AVERAGE(VLOOKUP(_xlfn.TEXTSPLIT(Table1[[#This Row],[Fuel (no space after comma)]], ","), FuelList_Final_EF!$A$2:$B$65, 2, FALSE))</f>
        <v>53.06</v>
      </c>
      <c r="S12064" s="3">
        <f>Table1[[#This Row],[Generation (TWh)]]*10^9*VLOOKUP(Table1[[#This Row],[Turbine/Engine Technology]],Technology_HR!$A$2:$B$11,2,FALSE)*10^-6</f>
        <v>3238228.1699999995</v>
      </c>
      <c r="T12064" s="5">
        <f>Table1[[#This Row],[Fuel Consumption (mmBtu)]]*Table1[[#This Row],[Emission Factor (kg CO2/ mmBtu)]]*10^3</f>
        <v>171820386700.19998</v>
      </c>
      <c r="U12064" s="3">
        <f>Table1[[#This Row],[Emissions (g CO2)]]/(Table1[[#This Row],[Generation (TWh)]]*10^9)</f>
        <v>584.19060000000002</v>
      </c>
    </row>
    <row r="12065" spans="1:21" x14ac:dyDescent="0.35">
      <c r="A12065" t="s">
        <v>2572</v>
      </c>
      <c r="B12065" t="s">
        <v>3239</v>
      </c>
      <c r="C12065" t="str">
        <f>SUBSTITUTE(Table1[[#This Row],[Fuel]],", ",",")</f>
        <v>fossil gas: natural gas</v>
      </c>
      <c r="D12065" t="s">
        <v>3239</v>
      </c>
      <c r="H12065" t="s">
        <v>3436</v>
      </c>
      <c r="I12065">
        <v>88</v>
      </c>
      <c r="J12065" t="s">
        <v>3446</v>
      </c>
      <c r="K12065">
        <v>1995</v>
      </c>
      <c r="L12065" t="s">
        <v>29</v>
      </c>
      <c r="M12065">
        <v>2031</v>
      </c>
      <c r="N12065">
        <v>29.694838000000001</v>
      </c>
      <c r="O12065">
        <v>-95.040620000000004</v>
      </c>
      <c r="P12065" t="s">
        <v>3613</v>
      </c>
      <c r="Q12065" s="3">
        <f>Table1[[#This Row],[Capacity (MW)]]*0.395*8760*10^-6</f>
        <v>0.30449760000000003</v>
      </c>
      <c r="R12065" s="3" cm="1">
        <f t="array" ref="R12065">AVERAGE(VLOOKUP(_xlfn.TEXTSPLIT(Table1[[#This Row],[Fuel (no space after comma)]], ","), FuelList_Final_EF!$A$2:$B$65, 2, FALSE))</f>
        <v>53.06</v>
      </c>
      <c r="S12065" s="3">
        <f>Table1[[#This Row],[Generation (TWh)]]*10^9*VLOOKUP(Table1[[#This Row],[Turbine/Engine Technology]],Technology_HR!$A$2:$B$11,2,FALSE)*10^-6</f>
        <v>3352518.5760000004</v>
      </c>
      <c r="T12065" s="5">
        <f>Table1[[#This Row],[Fuel Consumption (mmBtu)]]*Table1[[#This Row],[Emission Factor (kg CO2/ mmBtu)]]*10^3</f>
        <v>177884635642.56003</v>
      </c>
      <c r="U12065" s="3">
        <f>Table1[[#This Row],[Emissions (g CO2)]]/(Table1[[#This Row],[Generation (TWh)]]*10^9)</f>
        <v>584.19060000000002</v>
      </c>
    </row>
    <row r="12066" spans="1:21" x14ac:dyDescent="0.35">
      <c r="A12066" t="s">
        <v>2572</v>
      </c>
      <c r="B12066" t="s">
        <v>3239</v>
      </c>
      <c r="C12066" t="str">
        <f>SUBSTITUTE(Table1[[#This Row],[Fuel]],", ",",")</f>
        <v>fossil gas: natural gas</v>
      </c>
      <c r="D12066" t="s">
        <v>3239</v>
      </c>
      <c r="H12066" t="s">
        <v>3436</v>
      </c>
      <c r="I12066">
        <v>88</v>
      </c>
      <c r="J12066" t="s">
        <v>3446</v>
      </c>
      <c r="K12066">
        <v>1995</v>
      </c>
      <c r="L12066" t="s">
        <v>29</v>
      </c>
      <c r="M12066">
        <v>2031</v>
      </c>
      <c r="N12066">
        <v>29.694838000000001</v>
      </c>
      <c r="O12066">
        <v>-95.040620000000004</v>
      </c>
      <c r="P12066" t="s">
        <v>3613</v>
      </c>
      <c r="Q12066" s="3">
        <f>Table1[[#This Row],[Capacity (MW)]]*0.395*8760*10^-6</f>
        <v>0.30449760000000003</v>
      </c>
      <c r="R12066" s="3" cm="1">
        <f t="array" ref="R12066">AVERAGE(VLOOKUP(_xlfn.TEXTSPLIT(Table1[[#This Row],[Fuel (no space after comma)]], ","), FuelList_Final_EF!$A$2:$B$65, 2, FALSE))</f>
        <v>53.06</v>
      </c>
      <c r="S12066" s="3">
        <f>Table1[[#This Row],[Generation (TWh)]]*10^9*VLOOKUP(Table1[[#This Row],[Turbine/Engine Technology]],Technology_HR!$A$2:$B$11,2,FALSE)*10^-6</f>
        <v>3352518.5760000004</v>
      </c>
      <c r="T12066" s="5">
        <f>Table1[[#This Row],[Fuel Consumption (mmBtu)]]*Table1[[#This Row],[Emission Factor (kg CO2/ mmBtu)]]*10^3</f>
        <v>177884635642.56003</v>
      </c>
      <c r="U12066" s="3">
        <f>Table1[[#This Row],[Emissions (g CO2)]]/(Table1[[#This Row],[Generation (TWh)]]*10^9)</f>
        <v>584.19060000000002</v>
      </c>
    </row>
    <row r="12067" spans="1:21" x14ac:dyDescent="0.35">
      <c r="A12067" t="s">
        <v>1913</v>
      </c>
      <c r="B12067" t="s">
        <v>3283</v>
      </c>
      <c r="C12067" t="str">
        <f>SUBSTITUTE(Table1[[#This Row],[Fuel]],", ",",")</f>
        <v>fossil liquids: diesel,fossil gas: lng</v>
      </c>
      <c r="D12067" t="s">
        <v>3258</v>
      </c>
      <c r="E12067" t="s">
        <v>3242</v>
      </c>
      <c r="H12067" t="s">
        <v>3438</v>
      </c>
      <c r="I12067">
        <v>220</v>
      </c>
      <c r="J12067" t="s">
        <v>3446</v>
      </c>
      <c r="K12067">
        <v>2009</v>
      </c>
      <c r="L12067" t="s">
        <v>29</v>
      </c>
      <c r="M12067" t="s">
        <v>29</v>
      </c>
      <c r="N12067">
        <v>18.427737</v>
      </c>
      <c r="O12067">
        <v>-66.104996999999997</v>
      </c>
      <c r="P12067" t="s">
        <v>3613</v>
      </c>
      <c r="Q12067" s="3">
        <f>Table1[[#This Row],[Capacity (MW)]]*0.395*8760*10^-6</f>
        <v>0.76124399999999992</v>
      </c>
      <c r="R12067" s="3" cm="1">
        <f t="array" ref="R12067">AVERAGE(VLOOKUP(_xlfn.TEXTSPLIT(Table1[[#This Row],[Fuel (no space after comma)]], ","), FuelList_Final_EF!$A$2:$B$65, 2, FALSE))</f>
        <v>72.896251006556298</v>
      </c>
      <c r="S12067" s="3">
        <f>Table1[[#This Row],[Generation (TWh)]]*10^9*VLOOKUP(Table1[[#This Row],[Turbine/Engine Technology]],Technology_HR!$A$2:$B$11,2,FALSE)*10^-6</f>
        <v>5746630.9559999984</v>
      </c>
      <c r="T12067" s="5">
        <f>Table1[[#This Row],[Fuel Consumption (mmBtu)]]*Table1[[#This Row],[Emission Factor (kg CO2/ mmBtu)]]*10^3</f>
        <v>418907852610.62244</v>
      </c>
      <c r="U12067" s="3">
        <f>Table1[[#This Row],[Emissions (g CO2)]]/(Table1[[#This Row],[Generation (TWh)]]*10^9)</f>
        <v>550.29379884849334</v>
      </c>
    </row>
    <row r="12068" spans="1:21" x14ac:dyDescent="0.35">
      <c r="A12068" t="s">
        <v>1913</v>
      </c>
      <c r="B12068" t="s">
        <v>3283</v>
      </c>
      <c r="C12068" t="str">
        <f>SUBSTITUTE(Table1[[#This Row],[Fuel]],", ",",")</f>
        <v>fossil liquids: diesel,fossil gas: lng</v>
      </c>
      <c r="D12068" t="s">
        <v>3258</v>
      </c>
      <c r="E12068" t="s">
        <v>3242</v>
      </c>
      <c r="H12068" t="s">
        <v>3438</v>
      </c>
      <c r="I12068">
        <v>220</v>
      </c>
      <c r="J12068" t="s">
        <v>3446</v>
      </c>
      <c r="K12068">
        <v>2009</v>
      </c>
      <c r="L12068" t="s">
        <v>29</v>
      </c>
      <c r="M12068" t="s">
        <v>29</v>
      </c>
      <c r="N12068">
        <v>18.427737</v>
      </c>
      <c r="O12068">
        <v>-66.104996999999997</v>
      </c>
      <c r="P12068" t="s">
        <v>3613</v>
      </c>
      <c r="Q12068" s="3">
        <f>Table1[[#This Row],[Capacity (MW)]]*0.395*8760*10^-6</f>
        <v>0.76124399999999992</v>
      </c>
      <c r="R12068" s="3" cm="1">
        <f t="array" ref="R12068">AVERAGE(VLOOKUP(_xlfn.TEXTSPLIT(Table1[[#This Row],[Fuel (no space after comma)]], ","), FuelList_Final_EF!$A$2:$B$65, 2, FALSE))</f>
        <v>72.896251006556298</v>
      </c>
      <c r="S12068" s="3">
        <f>Table1[[#This Row],[Generation (TWh)]]*10^9*VLOOKUP(Table1[[#This Row],[Turbine/Engine Technology]],Technology_HR!$A$2:$B$11,2,FALSE)*10^-6</f>
        <v>5746630.9559999984</v>
      </c>
      <c r="T12068" s="5">
        <f>Table1[[#This Row],[Fuel Consumption (mmBtu)]]*Table1[[#This Row],[Emission Factor (kg CO2/ mmBtu)]]*10^3</f>
        <v>418907852610.62244</v>
      </c>
      <c r="U12068" s="3">
        <f>Table1[[#This Row],[Emissions (g CO2)]]/(Table1[[#This Row],[Generation (TWh)]]*10^9)</f>
        <v>550.29379884849334</v>
      </c>
    </row>
    <row r="12069" spans="1:21" x14ac:dyDescent="0.35">
      <c r="A12069" t="s">
        <v>1913</v>
      </c>
      <c r="B12069" t="s">
        <v>3241</v>
      </c>
      <c r="C12069" t="str">
        <f>SUBSTITUTE(Table1[[#This Row],[Fuel]],", ",",")</f>
        <v>fossil liquids: heavy fuel oil</v>
      </c>
      <c r="D12069" t="s">
        <v>3241</v>
      </c>
      <c r="H12069" t="s">
        <v>3440</v>
      </c>
      <c r="I12069">
        <v>100</v>
      </c>
      <c r="J12069" t="s">
        <v>3446</v>
      </c>
      <c r="K12069">
        <v>1965</v>
      </c>
      <c r="L12069" t="s">
        <v>29</v>
      </c>
      <c r="M12069">
        <v>2025</v>
      </c>
      <c r="N12069">
        <v>18.427737</v>
      </c>
      <c r="O12069">
        <v>-66.104996999999997</v>
      </c>
      <c r="P12069" t="s">
        <v>3613</v>
      </c>
      <c r="Q12069" s="3">
        <f>Table1[[#This Row],[Capacity (MW)]]*0.395*8760*10^-6</f>
        <v>0.34601999999999999</v>
      </c>
      <c r="R12069" s="3" cm="1">
        <f t="array" ref="R12069">AVERAGE(VLOOKUP(_xlfn.TEXTSPLIT(Table1[[#This Row],[Fuel (no space after comma)]], ","), FuelList_Final_EF!$A$2:$B$65, 2, FALSE))</f>
        <v>81.602530311017389</v>
      </c>
      <c r="S12069" s="3">
        <f>Table1[[#This Row],[Generation (TWh)]]*10^9*VLOOKUP(Table1[[#This Row],[Turbine/Engine Technology]],Technology_HR!$A$2:$B$11,2,FALSE)*10^-6</f>
        <v>3558815.6999999997</v>
      </c>
      <c r="T12069" s="5">
        <f>Table1[[#This Row],[Fuel Consumption (mmBtu)]]*Table1[[#This Row],[Emission Factor (kg CO2/ mmBtu)]]*10^3</f>
        <v>290408366030.57458</v>
      </c>
      <c r="U12069" s="3">
        <f>Table1[[#This Row],[Emissions (g CO2)]]/(Table1[[#This Row],[Generation (TWh)]]*10^9)</f>
        <v>839.28202424881385</v>
      </c>
    </row>
    <row r="12070" spans="1:21" x14ac:dyDescent="0.35">
      <c r="A12070" t="s">
        <v>1913</v>
      </c>
      <c r="B12070" t="s">
        <v>3241</v>
      </c>
      <c r="C12070" t="str">
        <f>SUBSTITUTE(Table1[[#This Row],[Fuel]],", ",",")</f>
        <v>fossil liquids: heavy fuel oil</v>
      </c>
      <c r="D12070" t="s">
        <v>3241</v>
      </c>
      <c r="H12070" t="s">
        <v>3440</v>
      </c>
      <c r="I12070">
        <v>100</v>
      </c>
      <c r="J12070" t="s">
        <v>3446</v>
      </c>
      <c r="K12070">
        <v>1966</v>
      </c>
      <c r="L12070" t="s">
        <v>29</v>
      </c>
      <c r="M12070">
        <v>2025</v>
      </c>
      <c r="N12070">
        <v>18.427737</v>
      </c>
      <c r="O12070">
        <v>-66.104996999999997</v>
      </c>
      <c r="P12070" t="s">
        <v>3613</v>
      </c>
      <c r="Q12070" s="3">
        <f>Table1[[#This Row],[Capacity (MW)]]*0.395*8760*10^-6</f>
        <v>0.34601999999999999</v>
      </c>
      <c r="R12070" s="3" cm="1">
        <f t="array" ref="R12070">AVERAGE(VLOOKUP(_xlfn.TEXTSPLIT(Table1[[#This Row],[Fuel (no space after comma)]], ","), FuelList_Final_EF!$A$2:$B$65, 2, FALSE))</f>
        <v>81.602530311017389</v>
      </c>
      <c r="S12070" s="3">
        <f>Table1[[#This Row],[Generation (TWh)]]*10^9*VLOOKUP(Table1[[#This Row],[Turbine/Engine Technology]],Technology_HR!$A$2:$B$11,2,FALSE)*10^-6</f>
        <v>3558815.6999999997</v>
      </c>
      <c r="T12070" s="5">
        <f>Table1[[#This Row],[Fuel Consumption (mmBtu)]]*Table1[[#This Row],[Emission Factor (kg CO2/ mmBtu)]]*10^3</f>
        <v>290408366030.57458</v>
      </c>
      <c r="U12070" s="3">
        <f>Table1[[#This Row],[Emissions (g CO2)]]/(Table1[[#This Row],[Generation (TWh)]]*10^9)</f>
        <v>839.28202424881385</v>
      </c>
    </row>
    <row r="12071" spans="1:21" x14ac:dyDescent="0.35">
      <c r="A12071" t="s">
        <v>1913</v>
      </c>
      <c r="B12071" t="s">
        <v>3241</v>
      </c>
      <c r="C12071" t="str">
        <f>SUBSTITUTE(Table1[[#This Row],[Fuel]],", ",",")</f>
        <v>fossil liquids: heavy fuel oil</v>
      </c>
      <c r="D12071" t="s">
        <v>3241</v>
      </c>
      <c r="H12071" t="s">
        <v>3440</v>
      </c>
      <c r="I12071">
        <v>100</v>
      </c>
      <c r="J12071" t="s">
        <v>3446</v>
      </c>
      <c r="K12071">
        <v>1968</v>
      </c>
      <c r="L12071" t="s">
        <v>29</v>
      </c>
      <c r="M12071" t="s">
        <v>29</v>
      </c>
      <c r="N12071">
        <v>18.427737</v>
      </c>
      <c r="O12071">
        <v>-66.104996999999997</v>
      </c>
      <c r="P12071" t="s">
        <v>3613</v>
      </c>
      <c r="Q12071" s="3">
        <f>Table1[[#This Row],[Capacity (MW)]]*0.395*8760*10^-6</f>
        <v>0.34601999999999999</v>
      </c>
      <c r="R12071" s="3" cm="1">
        <f t="array" ref="R12071">AVERAGE(VLOOKUP(_xlfn.TEXTSPLIT(Table1[[#This Row],[Fuel (no space after comma)]], ","), FuelList_Final_EF!$A$2:$B$65, 2, FALSE))</f>
        <v>81.602530311017389</v>
      </c>
      <c r="S12071" s="3">
        <f>Table1[[#This Row],[Generation (TWh)]]*10^9*VLOOKUP(Table1[[#This Row],[Turbine/Engine Technology]],Technology_HR!$A$2:$B$11,2,FALSE)*10^-6</f>
        <v>3558815.6999999997</v>
      </c>
      <c r="T12071" s="5">
        <f>Table1[[#This Row],[Fuel Consumption (mmBtu)]]*Table1[[#This Row],[Emission Factor (kg CO2/ mmBtu)]]*10^3</f>
        <v>290408366030.57458</v>
      </c>
      <c r="U12071" s="3">
        <f>Table1[[#This Row],[Emissions (g CO2)]]/(Table1[[#This Row],[Generation (TWh)]]*10^9)</f>
        <v>839.28202424881385</v>
      </c>
    </row>
    <row r="12072" spans="1:21" x14ac:dyDescent="0.35">
      <c r="A12072" t="s">
        <v>1913</v>
      </c>
      <c r="B12072" t="s">
        <v>3241</v>
      </c>
      <c r="C12072" t="str">
        <f>SUBSTITUTE(Table1[[#This Row],[Fuel]],", ",",")</f>
        <v>fossil liquids: heavy fuel oil</v>
      </c>
      <c r="D12072" t="s">
        <v>3241</v>
      </c>
      <c r="H12072" t="s">
        <v>3440</v>
      </c>
      <c r="I12072">
        <v>100</v>
      </c>
      <c r="J12072" t="s">
        <v>3446</v>
      </c>
      <c r="K12072">
        <v>1969</v>
      </c>
      <c r="L12072" t="s">
        <v>29</v>
      </c>
      <c r="M12072" t="s">
        <v>29</v>
      </c>
      <c r="N12072">
        <v>18.427737</v>
      </c>
      <c r="O12072">
        <v>-66.104996999999997</v>
      </c>
      <c r="P12072" t="s">
        <v>3613</v>
      </c>
      <c r="Q12072" s="3">
        <f>Table1[[#This Row],[Capacity (MW)]]*0.395*8760*10^-6</f>
        <v>0.34601999999999999</v>
      </c>
      <c r="R12072" s="3" cm="1">
        <f t="array" ref="R12072">AVERAGE(VLOOKUP(_xlfn.TEXTSPLIT(Table1[[#This Row],[Fuel (no space after comma)]], ","), FuelList_Final_EF!$A$2:$B$65, 2, FALSE))</f>
        <v>81.602530311017389</v>
      </c>
      <c r="S12072" s="3">
        <f>Table1[[#This Row],[Generation (TWh)]]*10^9*VLOOKUP(Table1[[#This Row],[Turbine/Engine Technology]],Technology_HR!$A$2:$B$11,2,FALSE)*10^-6</f>
        <v>3558815.6999999997</v>
      </c>
      <c r="T12072" s="5">
        <f>Table1[[#This Row],[Fuel Consumption (mmBtu)]]*Table1[[#This Row],[Emission Factor (kg CO2/ mmBtu)]]*10^3</f>
        <v>290408366030.57458</v>
      </c>
      <c r="U12072" s="3">
        <f>Table1[[#This Row],[Emissions (g CO2)]]/(Table1[[#This Row],[Generation (TWh)]]*10^9)</f>
        <v>839.28202424881385</v>
      </c>
    </row>
    <row r="12073" spans="1:21" x14ac:dyDescent="0.35">
      <c r="A12073" t="s">
        <v>2644</v>
      </c>
      <c r="B12073" t="s">
        <v>3239</v>
      </c>
      <c r="C12073" t="str">
        <f>SUBSTITUTE(Table1[[#This Row],[Fuel]],", ",",")</f>
        <v>fossil gas: natural gas</v>
      </c>
      <c r="D12073" t="s">
        <v>3239</v>
      </c>
      <c r="H12073" t="s">
        <v>3438</v>
      </c>
      <c r="I12073">
        <v>388</v>
      </c>
      <c r="J12073" t="s">
        <v>3446</v>
      </c>
      <c r="K12073">
        <v>2004</v>
      </c>
      <c r="L12073" t="s">
        <v>29</v>
      </c>
      <c r="M12073" t="s">
        <v>29</v>
      </c>
      <c r="N12073">
        <v>30.209800000000001</v>
      </c>
      <c r="O12073">
        <v>-97.612899999999996</v>
      </c>
      <c r="P12073" t="s">
        <v>3613</v>
      </c>
      <c r="Q12073" s="3">
        <f>Table1[[#This Row],[Capacity (MW)]]*0.395*8760*10^-6</f>
        <v>1.3425576000000001</v>
      </c>
      <c r="R12073" s="3" cm="1">
        <f t="array" ref="R12073">AVERAGE(VLOOKUP(_xlfn.TEXTSPLIT(Table1[[#This Row],[Fuel (no space after comma)]], ","), FuelList_Final_EF!$A$2:$B$65, 2, FALSE))</f>
        <v>53.06</v>
      </c>
      <c r="S12073" s="3">
        <f>Table1[[#This Row],[Generation (TWh)]]*10^9*VLOOKUP(Table1[[#This Row],[Turbine/Engine Technology]],Technology_HR!$A$2:$B$11,2,FALSE)*10^-6</f>
        <v>10134967.322400002</v>
      </c>
      <c r="T12073" s="5">
        <f>Table1[[#This Row],[Fuel Consumption (mmBtu)]]*Table1[[#This Row],[Emission Factor (kg CO2/ mmBtu)]]*10^3</f>
        <v>537761366126.54413</v>
      </c>
      <c r="U12073" s="3">
        <f>Table1[[#This Row],[Emissions (g CO2)]]/(Table1[[#This Row],[Generation (TWh)]]*10^9)</f>
        <v>400.54994000000005</v>
      </c>
    </row>
    <row r="12074" spans="1:21" x14ac:dyDescent="0.35">
      <c r="A12074" t="s">
        <v>2644</v>
      </c>
      <c r="B12074" t="s">
        <v>3239</v>
      </c>
      <c r="C12074" t="str">
        <f>SUBSTITUTE(Table1[[#This Row],[Fuel]],", ",",")</f>
        <v>fossil gas: natural gas</v>
      </c>
      <c r="D12074" t="s">
        <v>3239</v>
      </c>
      <c r="H12074" t="s">
        <v>3436</v>
      </c>
      <c r="I12074">
        <v>51</v>
      </c>
      <c r="J12074" t="s">
        <v>3446</v>
      </c>
      <c r="K12074">
        <v>2001</v>
      </c>
      <c r="L12074" t="s">
        <v>29</v>
      </c>
      <c r="M12074" t="s">
        <v>29</v>
      </c>
      <c r="N12074">
        <v>30.209800000000001</v>
      </c>
      <c r="O12074">
        <v>-97.612899999999996</v>
      </c>
      <c r="P12074" t="s">
        <v>3613</v>
      </c>
      <c r="Q12074" s="3">
        <f>Table1[[#This Row],[Capacity (MW)]]*0.395*8760*10^-6</f>
        <v>0.17647019999999997</v>
      </c>
      <c r="R12074" s="3" cm="1">
        <f t="array" ref="R12074">AVERAGE(VLOOKUP(_xlfn.TEXTSPLIT(Table1[[#This Row],[Fuel (no space after comma)]], ","), FuelList_Final_EF!$A$2:$B$65, 2, FALSE))</f>
        <v>53.06</v>
      </c>
      <c r="S12074" s="3">
        <f>Table1[[#This Row],[Generation (TWh)]]*10^9*VLOOKUP(Table1[[#This Row],[Turbine/Engine Technology]],Technology_HR!$A$2:$B$11,2,FALSE)*10^-6</f>
        <v>1942936.9019999998</v>
      </c>
      <c r="T12074" s="5">
        <f>Table1[[#This Row],[Fuel Consumption (mmBtu)]]*Table1[[#This Row],[Emission Factor (kg CO2/ mmBtu)]]*10^3</f>
        <v>103092232020.12</v>
      </c>
      <c r="U12074" s="3">
        <f>Table1[[#This Row],[Emissions (g CO2)]]/(Table1[[#This Row],[Generation (TWh)]]*10^9)</f>
        <v>584.19060000000002</v>
      </c>
    </row>
    <row r="12075" spans="1:21" x14ac:dyDescent="0.35">
      <c r="A12075" t="s">
        <v>2644</v>
      </c>
      <c r="B12075" t="s">
        <v>3239</v>
      </c>
      <c r="C12075" t="str">
        <f>SUBSTITUTE(Table1[[#This Row],[Fuel]],", ",",")</f>
        <v>fossil gas: natural gas</v>
      </c>
      <c r="D12075" t="s">
        <v>3239</v>
      </c>
      <c r="H12075" t="s">
        <v>3436</v>
      </c>
      <c r="I12075">
        <v>51</v>
      </c>
      <c r="J12075" t="s">
        <v>3446</v>
      </c>
      <c r="K12075">
        <v>2001</v>
      </c>
      <c r="L12075" t="s">
        <v>29</v>
      </c>
      <c r="M12075" t="s">
        <v>29</v>
      </c>
      <c r="N12075">
        <v>30.209800000000001</v>
      </c>
      <c r="O12075">
        <v>-97.612899999999996</v>
      </c>
      <c r="P12075" t="s">
        <v>3613</v>
      </c>
      <c r="Q12075" s="3">
        <f>Table1[[#This Row],[Capacity (MW)]]*0.395*8760*10^-6</f>
        <v>0.17647019999999997</v>
      </c>
      <c r="R12075" s="3" cm="1">
        <f t="array" ref="R12075">AVERAGE(VLOOKUP(_xlfn.TEXTSPLIT(Table1[[#This Row],[Fuel (no space after comma)]], ","), FuelList_Final_EF!$A$2:$B$65, 2, FALSE))</f>
        <v>53.06</v>
      </c>
      <c r="S12075" s="3">
        <f>Table1[[#This Row],[Generation (TWh)]]*10^9*VLOOKUP(Table1[[#This Row],[Turbine/Engine Technology]],Technology_HR!$A$2:$B$11,2,FALSE)*10^-6</f>
        <v>1942936.9019999998</v>
      </c>
      <c r="T12075" s="5">
        <f>Table1[[#This Row],[Fuel Consumption (mmBtu)]]*Table1[[#This Row],[Emission Factor (kg CO2/ mmBtu)]]*10^3</f>
        <v>103092232020.12</v>
      </c>
      <c r="U12075" s="3">
        <f>Table1[[#This Row],[Emissions (g CO2)]]/(Table1[[#This Row],[Generation (TWh)]]*10^9)</f>
        <v>584.19060000000002</v>
      </c>
    </row>
    <row r="12076" spans="1:21" x14ac:dyDescent="0.35">
      <c r="A12076" t="s">
        <v>2644</v>
      </c>
      <c r="B12076" t="s">
        <v>3239</v>
      </c>
      <c r="C12076" t="str">
        <f>SUBSTITUTE(Table1[[#This Row],[Fuel]],", ",",")</f>
        <v>fossil gas: natural gas</v>
      </c>
      <c r="D12076" t="s">
        <v>3239</v>
      </c>
      <c r="H12076" t="s">
        <v>3436</v>
      </c>
      <c r="I12076">
        <v>51</v>
      </c>
      <c r="J12076" t="s">
        <v>3446</v>
      </c>
      <c r="K12076">
        <v>2001</v>
      </c>
      <c r="L12076" t="s">
        <v>29</v>
      </c>
      <c r="M12076" t="s">
        <v>29</v>
      </c>
      <c r="N12076">
        <v>30.209800000000001</v>
      </c>
      <c r="O12076">
        <v>-97.612899999999996</v>
      </c>
      <c r="P12076" t="s">
        <v>3613</v>
      </c>
      <c r="Q12076" s="3">
        <f>Table1[[#This Row],[Capacity (MW)]]*0.395*8760*10^-6</f>
        <v>0.17647019999999997</v>
      </c>
      <c r="R12076" s="3" cm="1">
        <f t="array" ref="R12076">AVERAGE(VLOOKUP(_xlfn.TEXTSPLIT(Table1[[#This Row],[Fuel (no space after comma)]], ","), FuelList_Final_EF!$A$2:$B$65, 2, FALSE))</f>
        <v>53.06</v>
      </c>
      <c r="S12076" s="3">
        <f>Table1[[#This Row],[Generation (TWh)]]*10^9*VLOOKUP(Table1[[#This Row],[Turbine/Engine Technology]],Technology_HR!$A$2:$B$11,2,FALSE)*10^-6</f>
        <v>1942936.9019999998</v>
      </c>
      <c r="T12076" s="5">
        <f>Table1[[#This Row],[Fuel Consumption (mmBtu)]]*Table1[[#This Row],[Emission Factor (kg CO2/ mmBtu)]]*10^3</f>
        <v>103092232020.12</v>
      </c>
      <c r="U12076" s="3">
        <f>Table1[[#This Row],[Emissions (g CO2)]]/(Table1[[#This Row],[Generation (TWh)]]*10^9)</f>
        <v>584.19060000000002</v>
      </c>
    </row>
    <row r="12077" spans="1:21" x14ac:dyDescent="0.35">
      <c r="A12077" t="s">
        <v>2644</v>
      </c>
      <c r="B12077" t="s">
        <v>3239</v>
      </c>
      <c r="C12077" t="str">
        <f>SUBSTITUTE(Table1[[#This Row],[Fuel]],", ",",")</f>
        <v>fossil gas: natural gas</v>
      </c>
      <c r="D12077" t="s">
        <v>3239</v>
      </c>
      <c r="H12077" t="s">
        <v>3436</v>
      </c>
      <c r="I12077">
        <v>51</v>
      </c>
      <c r="J12077" t="s">
        <v>3446</v>
      </c>
      <c r="K12077">
        <v>2001</v>
      </c>
      <c r="L12077" t="s">
        <v>29</v>
      </c>
      <c r="M12077" t="s">
        <v>29</v>
      </c>
      <c r="N12077">
        <v>30.209800000000001</v>
      </c>
      <c r="O12077">
        <v>-97.612899999999996</v>
      </c>
      <c r="P12077" t="s">
        <v>3613</v>
      </c>
      <c r="Q12077" s="3">
        <f>Table1[[#This Row],[Capacity (MW)]]*0.395*8760*10^-6</f>
        <v>0.17647019999999997</v>
      </c>
      <c r="R12077" s="3" cm="1">
        <f t="array" ref="R12077">AVERAGE(VLOOKUP(_xlfn.TEXTSPLIT(Table1[[#This Row],[Fuel (no space after comma)]], ","), FuelList_Final_EF!$A$2:$B$65, 2, FALSE))</f>
        <v>53.06</v>
      </c>
      <c r="S12077" s="3">
        <f>Table1[[#This Row],[Generation (TWh)]]*10^9*VLOOKUP(Table1[[#This Row],[Turbine/Engine Technology]],Technology_HR!$A$2:$B$11,2,FALSE)*10^-6</f>
        <v>1942936.9019999998</v>
      </c>
      <c r="T12077" s="5">
        <f>Table1[[#This Row],[Fuel Consumption (mmBtu)]]*Table1[[#This Row],[Emission Factor (kg CO2/ mmBtu)]]*10^3</f>
        <v>103092232020.12</v>
      </c>
      <c r="U12077" s="3">
        <f>Table1[[#This Row],[Emissions (g CO2)]]/(Table1[[#This Row],[Generation (TWh)]]*10^9)</f>
        <v>584.19060000000002</v>
      </c>
    </row>
    <row r="12078" spans="1:21" x14ac:dyDescent="0.35">
      <c r="A12078" t="s">
        <v>2644</v>
      </c>
      <c r="B12078" t="s">
        <v>3239</v>
      </c>
      <c r="C12078" t="str">
        <f>SUBSTITUTE(Table1[[#This Row],[Fuel]],", ",",")</f>
        <v>fossil gas: natural gas</v>
      </c>
      <c r="D12078" t="s">
        <v>3239</v>
      </c>
      <c r="H12078" t="s">
        <v>3436</v>
      </c>
      <c r="I12078">
        <v>51</v>
      </c>
      <c r="J12078" t="s">
        <v>3446</v>
      </c>
      <c r="K12078">
        <v>2010</v>
      </c>
      <c r="L12078" t="s">
        <v>29</v>
      </c>
      <c r="M12078" t="s">
        <v>29</v>
      </c>
      <c r="N12078">
        <v>30.209800000000001</v>
      </c>
      <c r="O12078">
        <v>-97.612899999999996</v>
      </c>
      <c r="P12078" t="s">
        <v>3613</v>
      </c>
      <c r="Q12078" s="3">
        <f>Table1[[#This Row],[Capacity (MW)]]*0.395*8760*10^-6</f>
        <v>0.17647019999999997</v>
      </c>
      <c r="R12078" s="3" cm="1">
        <f t="array" ref="R12078">AVERAGE(VLOOKUP(_xlfn.TEXTSPLIT(Table1[[#This Row],[Fuel (no space after comma)]], ","), FuelList_Final_EF!$A$2:$B$65, 2, FALSE))</f>
        <v>53.06</v>
      </c>
      <c r="S12078" s="3">
        <f>Table1[[#This Row],[Generation (TWh)]]*10^9*VLOOKUP(Table1[[#This Row],[Turbine/Engine Technology]],Technology_HR!$A$2:$B$11,2,FALSE)*10^-6</f>
        <v>1942936.9019999998</v>
      </c>
      <c r="T12078" s="5">
        <f>Table1[[#This Row],[Fuel Consumption (mmBtu)]]*Table1[[#This Row],[Emission Factor (kg CO2/ mmBtu)]]*10^3</f>
        <v>103092232020.12</v>
      </c>
      <c r="U12078" s="3">
        <f>Table1[[#This Row],[Emissions (g CO2)]]/(Table1[[#This Row],[Generation (TWh)]]*10^9)</f>
        <v>584.19060000000002</v>
      </c>
    </row>
    <row r="12079" spans="1:21" x14ac:dyDescent="0.35">
      <c r="A12079" t="s">
        <v>2644</v>
      </c>
      <c r="B12079" t="s">
        <v>3239</v>
      </c>
      <c r="C12079" t="str">
        <f>SUBSTITUTE(Table1[[#This Row],[Fuel]],", ",",")</f>
        <v>fossil gas: natural gas</v>
      </c>
      <c r="D12079" t="s">
        <v>3239</v>
      </c>
      <c r="H12079" t="s">
        <v>3436</v>
      </c>
      <c r="I12079">
        <v>51</v>
      </c>
      <c r="J12079" t="s">
        <v>3446</v>
      </c>
      <c r="K12079">
        <v>2010</v>
      </c>
      <c r="L12079" t="s">
        <v>29</v>
      </c>
      <c r="M12079" t="s">
        <v>29</v>
      </c>
      <c r="N12079">
        <v>30.209800000000001</v>
      </c>
      <c r="O12079">
        <v>-97.612899999999996</v>
      </c>
      <c r="P12079" t="s">
        <v>3613</v>
      </c>
      <c r="Q12079" s="3">
        <f>Table1[[#This Row],[Capacity (MW)]]*0.395*8760*10^-6</f>
        <v>0.17647019999999997</v>
      </c>
      <c r="R12079" s="3" cm="1">
        <f t="array" ref="R12079">AVERAGE(VLOOKUP(_xlfn.TEXTSPLIT(Table1[[#This Row],[Fuel (no space after comma)]], ","), FuelList_Final_EF!$A$2:$B$65, 2, FALSE))</f>
        <v>53.06</v>
      </c>
      <c r="S12079" s="3">
        <f>Table1[[#This Row],[Generation (TWh)]]*10^9*VLOOKUP(Table1[[#This Row],[Turbine/Engine Technology]],Technology_HR!$A$2:$B$11,2,FALSE)*10^-6</f>
        <v>1942936.9019999998</v>
      </c>
      <c r="T12079" s="5">
        <f>Table1[[#This Row],[Fuel Consumption (mmBtu)]]*Table1[[#This Row],[Emission Factor (kg CO2/ mmBtu)]]*10^3</f>
        <v>103092232020.12</v>
      </c>
      <c r="U12079" s="3">
        <f>Table1[[#This Row],[Emissions (g CO2)]]/(Table1[[#This Row],[Generation (TWh)]]*10^9)</f>
        <v>584.19060000000002</v>
      </c>
    </row>
    <row r="12080" spans="1:21" x14ac:dyDescent="0.35">
      <c r="A12080" t="s">
        <v>3012</v>
      </c>
      <c r="B12080" t="s">
        <v>3239</v>
      </c>
      <c r="C12080" t="str">
        <f>SUBSTITUTE(Table1[[#This Row],[Fuel]],", ",",")</f>
        <v>fossil gas: natural gas</v>
      </c>
      <c r="D12080" t="s">
        <v>3239</v>
      </c>
      <c r="H12080" t="s">
        <v>3438</v>
      </c>
      <c r="I12080">
        <v>1200</v>
      </c>
      <c r="J12080" t="s">
        <v>3447</v>
      </c>
      <c r="K12080">
        <v>2028</v>
      </c>
      <c r="L12080" t="s">
        <v>29</v>
      </c>
      <c r="M12080" t="s">
        <v>29</v>
      </c>
      <c r="N12080">
        <v>30.5669</v>
      </c>
      <c r="O12080">
        <v>-97.063775000000007</v>
      </c>
      <c r="P12080" t="s">
        <v>3613</v>
      </c>
      <c r="Q12080" s="3">
        <f>Table1[[#This Row],[Capacity (MW)]]*0.395*8760*10^-6</f>
        <v>4.1522399999999999</v>
      </c>
      <c r="R12080" s="3" cm="1">
        <f t="array" ref="R12080">AVERAGE(VLOOKUP(_xlfn.TEXTSPLIT(Table1[[#This Row],[Fuel (no space after comma)]], ","), FuelList_Final_EF!$A$2:$B$65, 2, FALSE))</f>
        <v>53.06</v>
      </c>
      <c r="S12080" s="3">
        <f>Table1[[#This Row],[Generation (TWh)]]*10^9*VLOOKUP(Table1[[#This Row],[Turbine/Engine Technology]],Technology_HR!$A$2:$B$11,2,FALSE)*10^-6</f>
        <v>31345259.759999998</v>
      </c>
      <c r="T12080" s="5">
        <f>Table1[[#This Row],[Fuel Consumption (mmBtu)]]*Table1[[#This Row],[Emission Factor (kg CO2/ mmBtu)]]*10^3</f>
        <v>1663179482865.5999</v>
      </c>
      <c r="U12080" s="3">
        <f>Table1[[#This Row],[Emissions (g CO2)]]/(Table1[[#This Row],[Generation (TWh)]]*10^9)</f>
        <v>400.54993999999999</v>
      </c>
    </row>
    <row r="12081" spans="1:21" x14ac:dyDescent="0.35">
      <c r="A12081" t="s">
        <v>2554</v>
      </c>
      <c r="B12081" t="s">
        <v>3239</v>
      </c>
      <c r="C12081" t="str">
        <f>SUBSTITUTE(Table1[[#This Row],[Fuel]],", ",",")</f>
        <v>fossil gas: natural gas</v>
      </c>
      <c r="D12081" t="s">
        <v>3239</v>
      </c>
      <c r="H12081" t="s">
        <v>3438</v>
      </c>
      <c r="I12081">
        <v>1189</v>
      </c>
      <c r="J12081" t="s">
        <v>3446</v>
      </c>
      <c r="K12081">
        <v>2003</v>
      </c>
      <c r="L12081" t="s">
        <v>29</v>
      </c>
      <c r="M12081" t="s">
        <v>29</v>
      </c>
      <c r="N12081">
        <v>28.841899999999999</v>
      </c>
      <c r="O12081">
        <v>-81.325599999999994</v>
      </c>
      <c r="P12081" t="s">
        <v>3613</v>
      </c>
      <c r="Q12081" s="3">
        <f>Table1[[#This Row],[Capacity (MW)]]*0.395*8760*10^-6</f>
        <v>4.1141778000000002</v>
      </c>
      <c r="R12081" s="3" cm="1">
        <f t="array" ref="R12081">AVERAGE(VLOOKUP(_xlfn.TEXTSPLIT(Table1[[#This Row],[Fuel (no space after comma)]], ","), FuelList_Final_EF!$A$2:$B$65, 2, FALSE))</f>
        <v>53.06</v>
      </c>
      <c r="S12081" s="3">
        <f>Table1[[#This Row],[Generation (TWh)]]*10^9*VLOOKUP(Table1[[#This Row],[Turbine/Engine Technology]],Technology_HR!$A$2:$B$11,2,FALSE)*10^-6</f>
        <v>31057928.212199997</v>
      </c>
      <c r="T12081" s="5">
        <f>Table1[[#This Row],[Fuel Consumption (mmBtu)]]*Table1[[#This Row],[Emission Factor (kg CO2/ mmBtu)]]*10^3</f>
        <v>1647933670939.332</v>
      </c>
      <c r="U12081" s="3">
        <f>Table1[[#This Row],[Emissions (g CO2)]]/(Table1[[#This Row],[Generation (TWh)]]*10^9)</f>
        <v>400.54993999999999</v>
      </c>
    </row>
    <row r="12082" spans="1:21" x14ac:dyDescent="0.35">
      <c r="A12082" t="s">
        <v>2554</v>
      </c>
      <c r="B12082" t="s">
        <v>3239</v>
      </c>
      <c r="C12082" t="str">
        <f>SUBSTITUTE(Table1[[#This Row],[Fuel]],", ",",")</f>
        <v>fossil gas: natural gas</v>
      </c>
      <c r="D12082" t="s">
        <v>3239</v>
      </c>
      <c r="H12082" t="s">
        <v>3438</v>
      </c>
      <c r="I12082">
        <v>1189</v>
      </c>
      <c r="J12082" t="s">
        <v>3446</v>
      </c>
      <c r="K12082">
        <v>2002</v>
      </c>
      <c r="L12082" t="s">
        <v>29</v>
      </c>
      <c r="M12082" t="s">
        <v>29</v>
      </c>
      <c r="N12082">
        <v>28.841899999999999</v>
      </c>
      <c r="O12082">
        <v>-81.325599999999994</v>
      </c>
      <c r="P12082" t="s">
        <v>3613</v>
      </c>
      <c r="Q12082" s="3">
        <f>Table1[[#This Row],[Capacity (MW)]]*0.395*8760*10^-6</f>
        <v>4.1141778000000002</v>
      </c>
      <c r="R12082" s="3" cm="1">
        <f t="array" ref="R12082">AVERAGE(VLOOKUP(_xlfn.TEXTSPLIT(Table1[[#This Row],[Fuel (no space after comma)]], ","), FuelList_Final_EF!$A$2:$B$65, 2, FALSE))</f>
        <v>53.06</v>
      </c>
      <c r="S12082" s="3">
        <f>Table1[[#This Row],[Generation (TWh)]]*10^9*VLOOKUP(Table1[[#This Row],[Turbine/Engine Technology]],Technology_HR!$A$2:$B$11,2,FALSE)*10^-6</f>
        <v>31057928.212199997</v>
      </c>
      <c r="T12082" s="5">
        <f>Table1[[#This Row],[Fuel Consumption (mmBtu)]]*Table1[[#This Row],[Emission Factor (kg CO2/ mmBtu)]]*10^3</f>
        <v>1647933670939.332</v>
      </c>
      <c r="U12082" s="3">
        <f>Table1[[#This Row],[Emissions (g CO2)]]/(Table1[[#This Row],[Generation (TWh)]]*10^9)</f>
        <v>400.54993999999999</v>
      </c>
    </row>
    <row r="12083" spans="1:21" x14ac:dyDescent="0.35">
      <c r="A12083" t="s">
        <v>3013</v>
      </c>
      <c r="B12083" t="s">
        <v>3239</v>
      </c>
      <c r="C12083" t="str">
        <f>SUBSTITUTE(Table1[[#This Row],[Fuel]],", ",",")</f>
        <v>fossil gas: natural gas</v>
      </c>
      <c r="D12083" t="s">
        <v>3239</v>
      </c>
      <c r="H12083" t="s">
        <v>3438</v>
      </c>
      <c r="I12083">
        <v>275</v>
      </c>
      <c r="J12083" t="s">
        <v>3446</v>
      </c>
      <c r="K12083">
        <v>2003</v>
      </c>
      <c r="L12083" t="s">
        <v>29</v>
      </c>
      <c r="M12083" t="s">
        <v>29</v>
      </c>
      <c r="N12083">
        <v>30.566400000000002</v>
      </c>
      <c r="O12083">
        <v>-87.114999999999995</v>
      </c>
      <c r="P12083" t="s">
        <v>3613</v>
      </c>
      <c r="Q12083" s="3">
        <f>Table1[[#This Row],[Capacity (MW)]]*0.395*8760*10^-6</f>
        <v>0.95155499999999993</v>
      </c>
      <c r="R12083" s="3" cm="1">
        <f t="array" ref="R12083">AVERAGE(VLOOKUP(_xlfn.TEXTSPLIT(Table1[[#This Row],[Fuel (no space after comma)]], ","), FuelList_Final_EF!$A$2:$B$65, 2, FALSE))</f>
        <v>53.06</v>
      </c>
      <c r="S12083" s="3">
        <f>Table1[[#This Row],[Generation (TWh)]]*10^9*VLOOKUP(Table1[[#This Row],[Turbine/Engine Technology]],Technology_HR!$A$2:$B$11,2,FALSE)*10^-6</f>
        <v>7183288.6949999984</v>
      </c>
      <c r="T12083" s="5">
        <f>Table1[[#This Row],[Fuel Consumption (mmBtu)]]*Table1[[#This Row],[Emission Factor (kg CO2/ mmBtu)]]*10^3</f>
        <v>381145298156.69995</v>
      </c>
      <c r="U12083" s="3">
        <f>Table1[[#This Row],[Emissions (g CO2)]]/(Table1[[#This Row],[Generation (TWh)]]*10^9)</f>
        <v>400.54993999999999</v>
      </c>
    </row>
    <row r="12084" spans="1:21" x14ac:dyDescent="0.35">
      <c r="A12084" t="s">
        <v>2424</v>
      </c>
      <c r="B12084" t="s">
        <v>3239</v>
      </c>
      <c r="C12084" t="str">
        <f>SUBSTITUTE(Table1[[#This Row],[Fuel]],", ",",")</f>
        <v>fossil gas: natural gas</v>
      </c>
      <c r="D12084" t="s">
        <v>3239</v>
      </c>
      <c r="H12084" t="s">
        <v>3438</v>
      </c>
      <c r="I12084">
        <v>104</v>
      </c>
      <c r="J12084" t="s">
        <v>3446</v>
      </c>
      <c r="K12084">
        <v>1974</v>
      </c>
      <c r="L12084" t="s">
        <v>29</v>
      </c>
      <c r="M12084" t="s">
        <v>29</v>
      </c>
      <c r="N12084">
        <v>33.332500000000003</v>
      </c>
      <c r="O12084">
        <v>-111.7503</v>
      </c>
      <c r="P12084" t="s">
        <v>3613</v>
      </c>
      <c r="Q12084" s="3">
        <f>Table1[[#This Row],[Capacity (MW)]]*0.395*8760*10^-6</f>
        <v>0.35986079999999998</v>
      </c>
      <c r="R12084" s="3" cm="1">
        <f t="array" ref="R12084">AVERAGE(VLOOKUP(_xlfn.TEXTSPLIT(Table1[[#This Row],[Fuel (no space after comma)]], ","), FuelList_Final_EF!$A$2:$B$65, 2, FALSE))</f>
        <v>53.06</v>
      </c>
      <c r="S12084" s="3">
        <f>Table1[[#This Row],[Generation (TWh)]]*10^9*VLOOKUP(Table1[[#This Row],[Turbine/Engine Technology]],Technology_HR!$A$2:$B$11,2,FALSE)*10^-6</f>
        <v>2716589.1791999997</v>
      </c>
      <c r="T12084" s="5">
        <f>Table1[[#This Row],[Fuel Consumption (mmBtu)]]*Table1[[#This Row],[Emission Factor (kg CO2/ mmBtu)]]*10^3</f>
        <v>144142221848.35199</v>
      </c>
      <c r="U12084" s="3">
        <f>Table1[[#This Row],[Emissions (g CO2)]]/(Table1[[#This Row],[Generation (TWh)]]*10^9)</f>
        <v>400.54993999999999</v>
      </c>
    </row>
    <row r="12085" spans="1:21" x14ac:dyDescent="0.35">
      <c r="A12085" t="s">
        <v>2424</v>
      </c>
      <c r="B12085" t="s">
        <v>3239</v>
      </c>
      <c r="C12085" t="str">
        <f>SUBSTITUTE(Table1[[#This Row],[Fuel]],", ",",")</f>
        <v>fossil gas: natural gas</v>
      </c>
      <c r="D12085" t="s">
        <v>3239</v>
      </c>
      <c r="H12085" t="s">
        <v>3438</v>
      </c>
      <c r="I12085">
        <v>104</v>
      </c>
      <c r="J12085" t="s">
        <v>3446</v>
      </c>
      <c r="K12085">
        <v>1974</v>
      </c>
      <c r="L12085" t="s">
        <v>29</v>
      </c>
      <c r="M12085" t="s">
        <v>29</v>
      </c>
      <c r="N12085">
        <v>33.332500000000003</v>
      </c>
      <c r="O12085">
        <v>-111.7503</v>
      </c>
      <c r="P12085" t="s">
        <v>3613</v>
      </c>
      <c r="Q12085" s="3">
        <f>Table1[[#This Row],[Capacity (MW)]]*0.395*8760*10^-6</f>
        <v>0.35986079999999998</v>
      </c>
      <c r="R12085" s="3" cm="1">
        <f t="array" ref="R12085">AVERAGE(VLOOKUP(_xlfn.TEXTSPLIT(Table1[[#This Row],[Fuel (no space after comma)]], ","), FuelList_Final_EF!$A$2:$B$65, 2, FALSE))</f>
        <v>53.06</v>
      </c>
      <c r="S12085" s="3">
        <f>Table1[[#This Row],[Generation (TWh)]]*10^9*VLOOKUP(Table1[[#This Row],[Turbine/Engine Technology]],Technology_HR!$A$2:$B$11,2,FALSE)*10^-6</f>
        <v>2716589.1791999997</v>
      </c>
      <c r="T12085" s="5">
        <f>Table1[[#This Row],[Fuel Consumption (mmBtu)]]*Table1[[#This Row],[Emission Factor (kg CO2/ mmBtu)]]*10^3</f>
        <v>144142221848.35199</v>
      </c>
      <c r="U12085" s="3">
        <f>Table1[[#This Row],[Emissions (g CO2)]]/(Table1[[#This Row],[Generation (TWh)]]*10^9)</f>
        <v>400.54993999999999</v>
      </c>
    </row>
    <row r="12086" spans="1:21" x14ac:dyDescent="0.35">
      <c r="A12086" t="s">
        <v>2424</v>
      </c>
      <c r="B12086" t="s">
        <v>3239</v>
      </c>
      <c r="C12086" t="str">
        <f>SUBSTITUTE(Table1[[#This Row],[Fuel]],", ",",")</f>
        <v>fossil gas: natural gas</v>
      </c>
      <c r="D12086" t="s">
        <v>3239</v>
      </c>
      <c r="H12086" t="s">
        <v>3438</v>
      </c>
      <c r="I12086">
        <v>104</v>
      </c>
      <c r="J12086" t="s">
        <v>3446</v>
      </c>
      <c r="K12086">
        <v>1974</v>
      </c>
      <c r="L12086" t="s">
        <v>29</v>
      </c>
      <c r="M12086" t="s">
        <v>29</v>
      </c>
      <c r="N12086">
        <v>33.332500000000003</v>
      </c>
      <c r="O12086">
        <v>-111.7503</v>
      </c>
      <c r="P12086" t="s">
        <v>3613</v>
      </c>
      <c r="Q12086" s="3">
        <f>Table1[[#This Row],[Capacity (MW)]]*0.395*8760*10^-6</f>
        <v>0.35986079999999998</v>
      </c>
      <c r="R12086" s="3" cm="1">
        <f t="array" ref="R12086">AVERAGE(VLOOKUP(_xlfn.TEXTSPLIT(Table1[[#This Row],[Fuel (no space after comma)]], ","), FuelList_Final_EF!$A$2:$B$65, 2, FALSE))</f>
        <v>53.06</v>
      </c>
      <c r="S12086" s="3">
        <f>Table1[[#This Row],[Generation (TWh)]]*10^9*VLOOKUP(Table1[[#This Row],[Turbine/Engine Technology]],Technology_HR!$A$2:$B$11,2,FALSE)*10^-6</f>
        <v>2716589.1791999997</v>
      </c>
      <c r="T12086" s="5">
        <f>Table1[[#This Row],[Fuel Consumption (mmBtu)]]*Table1[[#This Row],[Emission Factor (kg CO2/ mmBtu)]]*10^3</f>
        <v>144142221848.35199</v>
      </c>
      <c r="U12086" s="3">
        <f>Table1[[#This Row],[Emissions (g CO2)]]/(Table1[[#This Row],[Generation (TWh)]]*10^9)</f>
        <v>400.54993999999999</v>
      </c>
    </row>
    <row r="12087" spans="1:21" x14ac:dyDescent="0.35">
      <c r="A12087" t="s">
        <v>2424</v>
      </c>
      <c r="B12087" t="s">
        <v>3239</v>
      </c>
      <c r="C12087" t="str">
        <f>SUBSTITUTE(Table1[[#This Row],[Fuel]],", ",",")</f>
        <v>fossil gas: natural gas</v>
      </c>
      <c r="D12087" t="s">
        <v>3239</v>
      </c>
      <c r="H12087" t="s">
        <v>3438</v>
      </c>
      <c r="I12087">
        <v>104</v>
      </c>
      <c r="J12087" t="s">
        <v>3446</v>
      </c>
      <c r="K12087">
        <v>1975</v>
      </c>
      <c r="L12087" t="s">
        <v>29</v>
      </c>
      <c r="M12087" t="s">
        <v>29</v>
      </c>
      <c r="N12087">
        <v>33.332500000000003</v>
      </c>
      <c r="O12087">
        <v>-111.7503</v>
      </c>
      <c r="P12087" t="s">
        <v>3613</v>
      </c>
      <c r="Q12087" s="3">
        <f>Table1[[#This Row],[Capacity (MW)]]*0.395*8760*10^-6</f>
        <v>0.35986079999999998</v>
      </c>
      <c r="R12087" s="3" cm="1">
        <f t="array" ref="R12087">AVERAGE(VLOOKUP(_xlfn.TEXTSPLIT(Table1[[#This Row],[Fuel (no space after comma)]], ","), FuelList_Final_EF!$A$2:$B$65, 2, FALSE))</f>
        <v>53.06</v>
      </c>
      <c r="S12087" s="3">
        <f>Table1[[#This Row],[Generation (TWh)]]*10^9*VLOOKUP(Table1[[#This Row],[Turbine/Engine Technology]],Technology_HR!$A$2:$B$11,2,FALSE)*10^-6</f>
        <v>2716589.1791999997</v>
      </c>
      <c r="T12087" s="5">
        <f>Table1[[#This Row],[Fuel Consumption (mmBtu)]]*Table1[[#This Row],[Emission Factor (kg CO2/ mmBtu)]]*10^3</f>
        <v>144142221848.35199</v>
      </c>
      <c r="U12087" s="3">
        <f>Table1[[#This Row],[Emissions (g CO2)]]/(Table1[[#This Row],[Generation (TWh)]]*10^9)</f>
        <v>400.54993999999999</v>
      </c>
    </row>
    <row r="12088" spans="1:21" x14ac:dyDescent="0.35">
      <c r="A12088" t="s">
        <v>2424</v>
      </c>
      <c r="B12088" t="s">
        <v>3239</v>
      </c>
      <c r="C12088" t="str">
        <f>SUBSTITUTE(Table1[[#This Row],[Fuel]],", ",",")</f>
        <v>fossil gas: natural gas</v>
      </c>
      <c r="D12088" t="s">
        <v>3239</v>
      </c>
      <c r="H12088" t="s">
        <v>3438</v>
      </c>
      <c r="I12088">
        <v>622</v>
      </c>
      <c r="J12088" t="s">
        <v>3446</v>
      </c>
      <c r="K12088">
        <v>2005</v>
      </c>
      <c r="L12088" t="s">
        <v>29</v>
      </c>
      <c r="M12088" t="s">
        <v>29</v>
      </c>
      <c r="N12088">
        <v>33.332500000000003</v>
      </c>
      <c r="O12088">
        <v>-111.7503</v>
      </c>
      <c r="P12088" t="s">
        <v>3613</v>
      </c>
      <c r="Q12088" s="3">
        <f>Table1[[#This Row],[Capacity (MW)]]*0.395*8760*10^-6</f>
        <v>2.1522443999999998</v>
      </c>
      <c r="R12088" s="3" cm="1">
        <f t="array" ref="R12088">AVERAGE(VLOOKUP(_xlfn.TEXTSPLIT(Table1[[#This Row],[Fuel (no space after comma)]], ","), FuelList_Final_EF!$A$2:$B$65, 2, FALSE))</f>
        <v>53.06</v>
      </c>
      <c r="S12088" s="3">
        <f>Table1[[#This Row],[Generation (TWh)]]*10^9*VLOOKUP(Table1[[#This Row],[Turbine/Engine Technology]],Technology_HR!$A$2:$B$11,2,FALSE)*10^-6</f>
        <v>16247292.975599999</v>
      </c>
      <c r="T12088" s="5">
        <f>Table1[[#This Row],[Fuel Consumption (mmBtu)]]*Table1[[#This Row],[Emission Factor (kg CO2/ mmBtu)]]*10^3</f>
        <v>862081365285.33606</v>
      </c>
      <c r="U12088" s="3">
        <f>Table1[[#This Row],[Emissions (g CO2)]]/(Table1[[#This Row],[Generation (TWh)]]*10^9)</f>
        <v>400.54994000000005</v>
      </c>
    </row>
    <row r="12089" spans="1:21" x14ac:dyDescent="0.35">
      <c r="A12089" t="s">
        <v>2424</v>
      </c>
      <c r="B12089" t="s">
        <v>3239</v>
      </c>
      <c r="C12089" t="str">
        <f>SUBSTITUTE(Table1[[#This Row],[Fuel]],", ",",")</f>
        <v>fossil gas: natural gas</v>
      </c>
      <c r="D12089" t="s">
        <v>3239</v>
      </c>
      <c r="H12089" t="s">
        <v>3438</v>
      </c>
      <c r="I12089">
        <v>290</v>
      </c>
      <c r="J12089" t="s">
        <v>3446</v>
      </c>
      <c r="K12089">
        <v>2006</v>
      </c>
      <c r="L12089" t="s">
        <v>29</v>
      </c>
      <c r="M12089" t="s">
        <v>29</v>
      </c>
      <c r="N12089">
        <v>33.332500000000003</v>
      </c>
      <c r="O12089">
        <v>-111.7503</v>
      </c>
      <c r="P12089" t="s">
        <v>3613</v>
      </c>
      <c r="Q12089" s="3">
        <f>Table1[[#This Row],[Capacity (MW)]]*0.395*8760*10^-6</f>
        <v>1.003458</v>
      </c>
      <c r="R12089" s="3" cm="1">
        <f t="array" ref="R12089">AVERAGE(VLOOKUP(_xlfn.TEXTSPLIT(Table1[[#This Row],[Fuel (no space after comma)]], ","), FuelList_Final_EF!$A$2:$B$65, 2, FALSE))</f>
        <v>53.06</v>
      </c>
      <c r="S12089" s="3">
        <f>Table1[[#This Row],[Generation (TWh)]]*10^9*VLOOKUP(Table1[[#This Row],[Turbine/Engine Technology]],Technology_HR!$A$2:$B$11,2,FALSE)*10^-6</f>
        <v>7575104.4419999998</v>
      </c>
      <c r="T12089" s="5">
        <f>Table1[[#This Row],[Fuel Consumption (mmBtu)]]*Table1[[#This Row],[Emission Factor (kg CO2/ mmBtu)]]*10^3</f>
        <v>401935041692.52002</v>
      </c>
      <c r="U12089" s="3">
        <f>Table1[[#This Row],[Emissions (g CO2)]]/(Table1[[#This Row],[Generation (TWh)]]*10^9)</f>
        <v>400.54993999999999</v>
      </c>
    </row>
    <row r="12090" spans="1:21" x14ac:dyDescent="0.35">
      <c r="A12090" t="s">
        <v>3014</v>
      </c>
      <c r="B12090" t="s">
        <v>3239</v>
      </c>
      <c r="C12090" t="str">
        <f>SUBSTITUTE(Table1[[#This Row],[Fuel]],", ",",")</f>
        <v>fossil gas: natural gas</v>
      </c>
      <c r="D12090" t="s">
        <v>3239</v>
      </c>
      <c r="H12090" t="s">
        <v>3438</v>
      </c>
      <c r="I12090">
        <v>286</v>
      </c>
      <c r="J12090" t="s">
        <v>3446</v>
      </c>
      <c r="K12090">
        <v>1994</v>
      </c>
      <c r="L12090" t="s">
        <v>29</v>
      </c>
      <c r="M12090" t="s">
        <v>29</v>
      </c>
      <c r="N12090">
        <v>44.713200000000001</v>
      </c>
      <c r="O12090">
        <v>-73.455699999999993</v>
      </c>
      <c r="P12090" t="s">
        <v>3613</v>
      </c>
      <c r="Q12090" s="3">
        <f>Table1[[#This Row],[Capacity (MW)]]*0.395*8760*10^-6</f>
        <v>0.98961719999999986</v>
      </c>
      <c r="R12090" s="3" cm="1">
        <f t="array" ref="R12090">AVERAGE(VLOOKUP(_xlfn.TEXTSPLIT(Table1[[#This Row],[Fuel (no space after comma)]], ","), FuelList_Final_EF!$A$2:$B$65, 2, FALSE))</f>
        <v>53.06</v>
      </c>
      <c r="S12090" s="3">
        <f>Table1[[#This Row],[Generation (TWh)]]*10^9*VLOOKUP(Table1[[#This Row],[Turbine/Engine Technology]],Technology_HR!$A$2:$B$11,2,FALSE)*10^-6</f>
        <v>7470620.2427999983</v>
      </c>
      <c r="T12090" s="5">
        <f>Table1[[#This Row],[Fuel Consumption (mmBtu)]]*Table1[[#This Row],[Emission Factor (kg CO2/ mmBtu)]]*10^3</f>
        <v>396391110082.96796</v>
      </c>
      <c r="U12090" s="3">
        <f>Table1[[#This Row],[Emissions (g CO2)]]/(Table1[[#This Row],[Generation (TWh)]]*10^9)</f>
        <v>400.54993999999999</v>
      </c>
    </row>
    <row r="12091" spans="1:21" x14ac:dyDescent="0.35">
      <c r="A12091" t="s">
        <v>2564</v>
      </c>
      <c r="B12091" t="s">
        <v>3243</v>
      </c>
      <c r="C12091" t="str">
        <f>SUBSTITUTE(Table1[[#This Row],[Fuel]],", ",",")</f>
        <v>fossil gas: natural gas,fossil liquids: fuel oil</v>
      </c>
      <c r="D12091" t="s">
        <v>3239</v>
      </c>
      <c r="E12091" t="s">
        <v>3275</v>
      </c>
      <c r="H12091" t="s">
        <v>3436</v>
      </c>
      <c r="I12091">
        <v>55</v>
      </c>
      <c r="J12091" t="s">
        <v>3446</v>
      </c>
      <c r="K12091">
        <v>1972</v>
      </c>
      <c r="L12091" t="s">
        <v>29</v>
      </c>
      <c r="M12091" t="s">
        <v>29</v>
      </c>
      <c r="N12091">
        <v>41.170594000000001</v>
      </c>
      <c r="O12091">
        <v>-95.970600000000005</v>
      </c>
      <c r="P12091" t="s">
        <v>3613</v>
      </c>
      <c r="Q12091" s="3">
        <f>Table1[[#This Row],[Capacity (MW)]]*0.395*8760*10^-6</f>
        <v>0.19031099999999998</v>
      </c>
      <c r="R12091" s="3" cm="1">
        <f t="array" ref="R12091">AVERAGE(VLOOKUP(_xlfn.TEXTSPLIT(Table1[[#This Row],[Fuel (no space after comma)]], ","), FuelList_Final_EF!$A$2:$B$65, 2, FALSE))</f>
        <v>65.583341148886291</v>
      </c>
      <c r="S12091" s="3">
        <f>Table1[[#This Row],[Generation (TWh)]]*10^9*VLOOKUP(Table1[[#This Row],[Turbine/Engine Technology]],Technology_HR!$A$2:$B$11,2,FALSE)*10^-6</f>
        <v>2095324.1099999996</v>
      </c>
      <c r="T12091" s="5">
        <f>Table1[[#This Row],[Fuel Consumption (mmBtu)]]*Table1[[#This Row],[Emission Factor (kg CO2/ mmBtu)]]*10^3</f>
        <v>137418355923.61653</v>
      </c>
      <c r="U12091" s="3">
        <f>Table1[[#This Row],[Emissions (g CO2)]]/(Table1[[#This Row],[Generation (TWh)]]*10^9)</f>
        <v>722.07258604923811</v>
      </c>
    </row>
    <row r="12092" spans="1:21" x14ac:dyDescent="0.35">
      <c r="A12092" t="s">
        <v>2564</v>
      </c>
      <c r="B12092" t="s">
        <v>3243</v>
      </c>
      <c r="C12092" t="str">
        <f>SUBSTITUTE(Table1[[#This Row],[Fuel]],", ",",")</f>
        <v>fossil gas: natural gas,fossil liquids: fuel oil</v>
      </c>
      <c r="D12092" t="s">
        <v>3239</v>
      </c>
      <c r="E12092" t="s">
        <v>3275</v>
      </c>
      <c r="H12092" t="s">
        <v>3436</v>
      </c>
      <c r="I12092">
        <v>55</v>
      </c>
      <c r="J12092" t="s">
        <v>3446</v>
      </c>
      <c r="K12092">
        <v>1972</v>
      </c>
      <c r="L12092" t="s">
        <v>29</v>
      </c>
      <c r="M12092" t="s">
        <v>29</v>
      </c>
      <c r="N12092">
        <v>41.170594000000001</v>
      </c>
      <c r="O12092">
        <v>-95.970600000000005</v>
      </c>
      <c r="P12092" t="s">
        <v>3613</v>
      </c>
      <c r="Q12092" s="3">
        <f>Table1[[#This Row],[Capacity (MW)]]*0.395*8760*10^-6</f>
        <v>0.19031099999999998</v>
      </c>
      <c r="R12092" s="3" cm="1">
        <f t="array" ref="R12092">AVERAGE(VLOOKUP(_xlfn.TEXTSPLIT(Table1[[#This Row],[Fuel (no space after comma)]], ","), FuelList_Final_EF!$A$2:$B$65, 2, FALSE))</f>
        <v>65.583341148886291</v>
      </c>
      <c r="S12092" s="3">
        <f>Table1[[#This Row],[Generation (TWh)]]*10^9*VLOOKUP(Table1[[#This Row],[Turbine/Engine Technology]],Technology_HR!$A$2:$B$11,2,FALSE)*10^-6</f>
        <v>2095324.1099999996</v>
      </c>
      <c r="T12092" s="5">
        <f>Table1[[#This Row],[Fuel Consumption (mmBtu)]]*Table1[[#This Row],[Emission Factor (kg CO2/ mmBtu)]]*10^3</f>
        <v>137418355923.61653</v>
      </c>
      <c r="U12092" s="3">
        <f>Table1[[#This Row],[Emissions (g CO2)]]/(Table1[[#This Row],[Generation (TWh)]]*10^9)</f>
        <v>722.07258604923811</v>
      </c>
    </row>
    <row r="12093" spans="1:21" x14ac:dyDescent="0.35">
      <c r="A12093" t="s">
        <v>2564</v>
      </c>
      <c r="B12093" t="s">
        <v>3243</v>
      </c>
      <c r="C12093" t="str">
        <f>SUBSTITUTE(Table1[[#This Row],[Fuel]],", ",",")</f>
        <v>fossil gas: natural gas,fossil liquids: fuel oil</v>
      </c>
      <c r="D12093" t="s">
        <v>3239</v>
      </c>
      <c r="E12093" t="s">
        <v>3275</v>
      </c>
      <c r="H12093" t="s">
        <v>3436</v>
      </c>
      <c r="I12093">
        <v>106</v>
      </c>
      <c r="J12093" t="s">
        <v>3446</v>
      </c>
      <c r="K12093">
        <v>1996</v>
      </c>
      <c r="L12093" t="s">
        <v>29</v>
      </c>
      <c r="M12093" t="s">
        <v>29</v>
      </c>
      <c r="N12093">
        <v>41.170594000000001</v>
      </c>
      <c r="O12093">
        <v>-95.970600000000005</v>
      </c>
      <c r="P12093" t="s">
        <v>3613</v>
      </c>
      <c r="Q12093" s="3">
        <f>Table1[[#This Row],[Capacity (MW)]]*0.395*8760*10^-6</f>
        <v>0.36678119999999997</v>
      </c>
      <c r="R12093" s="3" cm="1">
        <f t="array" ref="R12093">AVERAGE(VLOOKUP(_xlfn.TEXTSPLIT(Table1[[#This Row],[Fuel (no space after comma)]], ","), FuelList_Final_EF!$A$2:$B$65, 2, FALSE))</f>
        <v>65.583341148886291</v>
      </c>
      <c r="S12093" s="3">
        <f>Table1[[#This Row],[Generation (TWh)]]*10^9*VLOOKUP(Table1[[#This Row],[Turbine/Engine Technology]],Technology_HR!$A$2:$B$11,2,FALSE)*10^-6</f>
        <v>4038261.0119999996</v>
      </c>
      <c r="T12093" s="5">
        <f>Table1[[#This Row],[Fuel Consumption (mmBtu)]]*Table1[[#This Row],[Emission Factor (kg CO2/ mmBtu)]]*10^3</f>
        <v>264842649598.24277</v>
      </c>
      <c r="U12093" s="3">
        <f>Table1[[#This Row],[Emissions (g CO2)]]/(Table1[[#This Row],[Generation (TWh)]]*10^9)</f>
        <v>722.072586049238</v>
      </c>
    </row>
    <row r="12094" spans="1:21" x14ac:dyDescent="0.35">
      <c r="A12094" t="s">
        <v>2564</v>
      </c>
      <c r="B12094" t="s">
        <v>3243</v>
      </c>
      <c r="C12094" t="str">
        <f>SUBSTITUTE(Table1[[#This Row],[Fuel]],", ",",")</f>
        <v>fossil gas: natural gas,fossil liquids: fuel oil</v>
      </c>
      <c r="D12094" t="s">
        <v>3239</v>
      </c>
      <c r="E12094" t="s">
        <v>3275</v>
      </c>
      <c r="H12094" t="s">
        <v>3436</v>
      </c>
      <c r="I12094">
        <v>59</v>
      </c>
      <c r="J12094" t="s">
        <v>3446</v>
      </c>
      <c r="K12094">
        <v>2000</v>
      </c>
      <c r="L12094" t="s">
        <v>29</v>
      </c>
      <c r="M12094" t="s">
        <v>29</v>
      </c>
      <c r="N12094">
        <v>41.170594000000001</v>
      </c>
      <c r="O12094">
        <v>-95.970600000000005</v>
      </c>
      <c r="P12094" t="s">
        <v>3613</v>
      </c>
      <c r="Q12094" s="3">
        <f>Table1[[#This Row],[Capacity (MW)]]*0.395*8760*10^-6</f>
        <v>0.20415179999999997</v>
      </c>
      <c r="R12094" s="3" cm="1">
        <f t="array" ref="R12094">AVERAGE(VLOOKUP(_xlfn.TEXTSPLIT(Table1[[#This Row],[Fuel (no space after comma)]], ","), FuelList_Final_EF!$A$2:$B$65, 2, FALSE))</f>
        <v>65.583341148886291</v>
      </c>
      <c r="S12094" s="3">
        <f>Table1[[#This Row],[Generation (TWh)]]*10^9*VLOOKUP(Table1[[#This Row],[Turbine/Engine Technology]],Technology_HR!$A$2:$B$11,2,FALSE)*10^-6</f>
        <v>2247711.3179999995</v>
      </c>
      <c r="T12094" s="5">
        <f>Table1[[#This Row],[Fuel Consumption (mmBtu)]]*Table1[[#This Row],[Emission Factor (kg CO2/ mmBtu)]]*10^3</f>
        <v>147412418172.60678</v>
      </c>
      <c r="U12094" s="3">
        <f>Table1[[#This Row],[Emissions (g CO2)]]/(Table1[[#This Row],[Generation (TWh)]]*10^9)</f>
        <v>722.07258604923788</v>
      </c>
    </row>
    <row r="12095" spans="1:21" x14ac:dyDescent="0.35">
      <c r="A12095" t="s">
        <v>2564</v>
      </c>
      <c r="B12095" t="s">
        <v>3243</v>
      </c>
      <c r="C12095" t="str">
        <f>SUBSTITUTE(Table1[[#This Row],[Fuel]],", ",",")</f>
        <v>fossil gas: natural gas,fossil liquids: fuel oil</v>
      </c>
      <c r="D12095" t="s">
        <v>3239</v>
      </c>
      <c r="E12095" t="s">
        <v>3275</v>
      </c>
      <c r="H12095" t="s">
        <v>3436</v>
      </c>
      <c r="I12095">
        <v>59</v>
      </c>
      <c r="J12095" t="s">
        <v>3446</v>
      </c>
      <c r="K12095">
        <v>2000</v>
      </c>
      <c r="L12095" t="s">
        <v>29</v>
      </c>
      <c r="M12095" t="s">
        <v>29</v>
      </c>
      <c r="N12095">
        <v>41.170594000000001</v>
      </c>
      <c r="O12095">
        <v>-95.970600000000005</v>
      </c>
      <c r="P12095" t="s">
        <v>3613</v>
      </c>
      <c r="Q12095" s="3">
        <f>Table1[[#This Row],[Capacity (MW)]]*0.395*8760*10^-6</f>
        <v>0.20415179999999997</v>
      </c>
      <c r="R12095" s="3" cm="1">
        <f t="array" ref="R12095">AVERAGE(VLOOKUP(_xlfn.TEXTSPLIT(Table1[[#This Row],[Fuel (no space after comma)]], ","), FuelList_Final_EF!$A$2:$B$65, 2, FALSE))</f>
        <v>65.583341148886291</v>
      </c>
      <c r="S12095" s="3">
        <f>Table1[[#This Row],[Generation (TWh)]]*10^9*VLOOKUP(Table1[[#This Row],[Turbine/Engine Technology]],Technology_HR!$A$2:$B$11,2,FALSE)*10^-6</f>
        <v>2247711.3179999995</v>
      </c>
      <c r="T12095" s="5">
        <f>Table1[[#This Row],[Fuel Consumption (mmBtu)]]*Table1[[#This Row],[Emission Factor (kg CO2/ mmBtu)]]*10^3</f>
        <v>147412418172.60678</v>
      </c>
      <c r="U12095" s="3">
        <f>Table1[[#This Row],[Emissions (g CO2)]]/(Table1[[#This Row],[Generation (TWh)]]*10^9)</f>
        <v>722.07258604923788</v>
      </c>
    </row>
    <row r="12096" spans="1:21" x14ac:dyDescent="0.35">
      <c r="A12096" t="s">
        <v>2620</v>
      </c>
      <c r="B12096" t="s">
        <v>3239</v>
      </c>
      <c r="C12096" t="str">
        <f>SUBSTITUTE(Table1[[#This Row],[Fuel]],", ",",")</f>
        <v>fossil gas: natural gas</v>
      </c>
      <c r="D12096" t="s">
        <v>3239</v>
      </c>
      <c r="H12096" t="s">
        <v>3438</v>
      </c>
      <c r="I12096">
        <v>430</v>
      </c>
      <c r="J12096" t="s">
        <v>3446</v>
      </c>
      <c r="K12096">
        <v>1991</v>
      </c>
      <c r="L12096" t="s">
        <v>29</v>
      </c>
      <c r="M12096" t="s">
        <v>29</v>
      </c>
      <c r="N12096">
        <v>40.439</v>
      </c>
      <c r="O12096">
        <v>-74.344399999999993</v>
      </c>
      <c r="P12096" t="s">
        <v>3613</v>
      </c>
      <c r="Q12096" s="3">
        <f>Table1[[#This Row],[Capacity (MW)]]*0.395*8760*10^-6</f>
        <v>1.487886</v>
      </c>
      <c r="R12096" s="3" cm="1">
        <f t="array" ref="R12096">AVERAGE(VLOOKUP(_xlfn.TEXTSPLIT(Table1[[#This Row],[Fuel (no space after comma)]], ","), FuelList_Final_EF!$A$2:$B$65, 2, FALSE))</f>
        <v>53.06</v>
      </c>
      <c r="S12096" s="3">
        <f>Table1[[#This Row],[Generation (TWh)]]*10^9*VLOOKUP(Table1[[#This Row],[Turbine/Engine Technology]],Technology_HR!$A$2:$B$11,2,FALSE)*10^-6</f>
        <v>11232051.413999999</v>
      </c>
      <c r="T12096" s="5">
        <f>Table1[[#This Row],[Fuel Consumption (mmBtu)]]*Table1[[#This Row],[Emission Factor (kg CO2/ mmBtu)]]*10^3</f>
        <v>595972648026.83997</v>
      </c>
      <c r="U12096" s="3">
        <f>Table1[[#This Row],[Emissions (g CO2)]]/(Table1[[#This Row],[Generation (TWh)]]*10^9)</f>
        <v>400.54993999999999</v>
      </c>
    </row>
    <row r="12097" spans="1:21" x14ac:dyDescent="0.35">
      <c r="A12097" t="s">
        <v>3015</v>
      </c>
      <c r="B12097" t="s">
        <v>3243</v>
      </c>
      <c r="C12097" t="str">
        <f>SUBSTITUTE(Table1[[#This Row],[Fuel]],", ",",")</f>
        <v>fossil gas: natural gas,fossil liquids: fuel oil</v>
      </c>
      <c r="D12097" t="s">
        <v>3239</v>
      </c>
      <c r="E12097" t="s">
        <v>3275</v>
      </c>
      <c r="H12097" t="s">
        <v>3436</v>
      </c>
      <c r="I12097">
        <v>53</v>
      </c>
      <c r="J12097" t="s">
        <v>3446</v>
      </c>
      <c r="K12097">
        <v>1972</v>
      </c>
      <c r="L12097" t="s">
        <v>29</v>
      </c>
      <c r="M12097" t="s">
        <v>29</v>
      </c>
      <c r="N12097">
        <v>40.476525000000002</v>
      </c>
      <c r="O12097">
        <v>-74.352339999999998</v>
      </c>
      <c r="P12097" t="s">
        <v>3613</v>
      </c>
      <c r="Q12097" s="3">
        <f>Table1[[#This Row],[Capacity (MW)]]*0.395*8760*10^-6</f>
        <v>0.18339059999999999</v>
      </c>
      <c r="R12097" s="3" cm="1">
        <f t="array" ref="R12097">AVERAGE(VLOOKUP(_xlfn.TEXTSPLIT(Table1[[#This Row],[Fuel (no space after comma)]], ","), FuelList_Final_EF!$A$2:$B$65, 2, FALSE))</f>
        <v>65.583341148886291</v>
      </c>
      <c r="S12097" s="3">
        <f>Table1[[#This Row],[Generation (TWh)]]*10^9*VLOOKUP(Table1[[#This Row],[Turbine/Engine Technology]],Technology_HR!$A$2:$B$11,2,FALSE)*10^-6</f>
        <v>2019130.5059999998</v>
      </c>
      <c r="T12097" s="5">
        <f>Table1[[#This Row],[Fuel Consumption (mmBtu)]]*Table1[[#This Row],[Emission Factor (kg CO2/ mmBtu)]]*10^3</f>
        <v>132421324799.12138</v>
      </c>
      <c r="U12097" s="3">
        <f>Table1[[#This Row],[Emissions (g CO2)]]/(Table1[[#This Row],[Generation (TWh)]]*10^9)</f>
        <v>722.072586049238</v>
      </c>
    </row>
    <row r="12098" spans="1:21" x14ac:dyDescent="0.35">
      <c r="A12098" t="s">
        <v>3015</v>
      </c>
      <c r="B12098" t="s">
        <v>3243</v>
      </c>
      <c r="C12098" t="str">
        <f>SUBSTITUTE(Table1[[#This Row],[Fuel]],", ",",")</f>
        <v>fossil gas: natural gas,fossil liquids: fuel oil</v>
      </c>
      <c r="D12098" t="s">
        <v>3239</v>
      </c>
      <c r="E12098" t="s">
        <v>3275</v>
      </c>
      <c r="H12098" t="s">
        <v>3436</v>
      </c>
      <c r="I12098">
        <v>53</v>
      </c>
      <c r="J12098" t="s">
        <v>3446</v>
      </c>
      <c r="K12098">
        <v>1972</v>
      </c>
      <c r="L12098" t="s">
        <v>29</v>
      </c>
      <c r="M12098" t="s">
        <v>29</v>
      </c>
      <c r="N12098">
        <v>40.476525000000002</v>
      </c>
      <c r="O12098">
        <v>-74.352339999999998</v>
      </c>
      <c r="P12098" t="s">
        <v>3613</v>
      </c>
      <c r="Q12098" s="3">
        <f>Table1[[#This Row],[Capacity (MW)]]*0.395*8760*10^-6</f>
        <v>0.18339059999999999</v>
      </c>
      <c r="R12098" s="3" cm="1">
        <f t="array" ref="R12098">AVERAGE(VLOOKUP(_xlfn.TEXTSPLIT(Table1[[#This Row],[Fuel (no space after comma)]], ","), FuelList_Final_EF!$A$2:$B$65, 2, FALSE))</f>
        <v>65.583341148886291</v>
      </c>
      <c r="S12098" s="3">
        <f>Table1[[#This Row],[Generation (TWh)]]*10^9*VLOOKUP(Table1[[#This Row],[Turbine/Engine Technology]],Technology_HR!$A$2:$B$11,2,FALSE)*10^-6</f>
        <v>2019130.5059999998</v>
      </c>
      <c r="T12098" s="5">
        <f>Table1[[#This Row],[Fuel Consumption (mmBtu)]]*Table1[[#This Row],[Emission Factor (kg CO2/ mmBtu)]]*10^3</f>
        <v>132421324799.12138</v>
      </c>
      <c r="U12098" s="3">
        <f>Table1[[#This Row],[Emissions (g CO2)]]/(Table1[[#This Row],[Generation (TWh)]]*10^9)</f>
        <v>722.072586049238</v>
      </c>
    </row>
    <row r="12099" spans="1:21" x14ac:dyDescent="0.35">
      <c r="A12099" t="s">
        <v>3015</v>
      </c>
      <c r="B12099" t="s">
        <v>3243</v>
      </c>
      <c r="C12099" t="str">
        <f>SUBSTITUTE(Table1[[#This Row],[Fuel]],", ",",")</f>
        <v>fossil gas: natural gas,fossil liquids: fuel oil</v>
      </c>
      <c r="D12099" t="s">
        <v>3239</v>
      </c>
      <c r="E12099" t="s">
        <v>3275</v>
      </c>
      <c r="H12099" t="s">
        <v>3436</v>
      </c>
      <c r="I12099">
        <v>53</v>
      </c>
      <c r="J12099" t="s">
        <v>3446</v>
      </c>
      <c r="K12099">
        <v>1972</v>
      </c>
      <c r="L12099" t="s">
        <v>29</v>
      </c>
      <c r="M12099" t="s">
        <v>29</v>
      </c>
      <c r="N12099">
        <v>40.476525000000002</v>
      </c>
      <c r="O12099">
        <v>-74.352339999999998</v>
      </c>
      <c r="P12099" t="s">
        <v>3613</v>
      </c>
      <c r="Q12099" s="3">
        <f>Table1[[#This Row],[Capacity (MW)]]*0.395*8760*10^-6</f>
        <v>0.18339059999999999</v>
      </c>
      <c r="R12099" s="3" cm="1">
        <f t="array" ref="R12099">AVERAGE(VLOOKUP(_xlfn.TEXTSPLIT(Table1[[#This Row],[Fuel (no space after comma)]], ","), FuelList_Final_EF!$A$2:$B$65, 2, FALSE))</f>
        <v>65.583341148886291</v>
      </c>
      <c r="S12099" s="3">
        <f>Table1[[#This Row],[Generation (TWh)]]*10^9*VLOOKUP(Table1[[#This Row],[Turbine/Engine Technology]],Technology_HR!$A$2:$B$11,2,FALSE)*10^-6</f>
        <v>2019130.5059999998</v>
      </c>
      <c r="T12099" s="5">
        <f>Table1[[#This Row],[Fuel Consumption (mmBtu)]]*Table1[[#This Row],[Emission Factor (kg CO2/ mmBtu)]]*10^3</f>
        <v>132421324799.12138</v>
      </c>
      <c r="U12099" s="3">
        <f>Table1[[#This Row],[Emissions (g CO2)]]/(Table1[[#This Row],[Generation (TWh)]]*10^9)</f>
        <v>722.072586049238</v>
      </c>
    </row>
    <row r="12100" spans="1:21" x14ac:dyDescent="0.35">
      <c r="A12100" t="s">
        <v>3015</v>
      </c>
      <c r="B12100" t="s">
        <v>3243</v>
      </c>
      <c r="C12100" t="str">
        <f>SUBSTITUTE(Table1[[#This Row],[Fuel]],", ",",")</f>
        <v>fossil gas: natural gas,fossil liquids: fuel oil</v>
      </c>
      <c r="D12100" t="s">
        <v>3239</v>
      </c>
      <c r="E12100" t="s">
        <v>3275</v>
      </c>
      <c r="H12100" t="s">
        <v>3436</v>
      </c>
      <c r="I12100">
        <v>53</v>
      </c>
      <c r="J12100" t="s">
        <v>3446</v>
      </c>
      <c r="K12100">
        <v>1973</v>
      </c>
      <c r="L12100" t="s">
        <v>29</v>
      </c>
      <c r="M12100" t="s">
        <v>29</v>
      </c>
      <c r="N12100">
        <v>40.476525000000002</v>
      </c>
      <c r="O12100">
        <v>-74.352339999999998</v>
      </c>
      <c r="P12100" t="s">
        <v>3613</v>
      </c>
      <c r="Q12100" s="3">
        <f>Table1[[#This Row],[Capacity (MW)]]*0.395*8760*10^-6</f>
        <v>0.18339059999999999</v>
      </c>
      <c r="R12100" s="3" cm="1">
        <f t="array" ref="R12100">AVERAGE(VLOOKUP(_xlfn.TEXTSPLIT(Table1[[#This Row],[Fuel (no space after comma)]], ","), FuelList_Final_EF!$A$2:$B$65, 2, FALSE))</f>
        <v>65.583341148886291</v>
      </c>
      <c r="S12100" s="3">
        <f>Table1[[#This Row],[Generation (TWh)]]*10^9*VLOOKUP(Table1[[#This Row],[Turbine/Engine Technology]],Technology_HR!$A$2:$B$11,2,FALSE)*10^-6</f>
        <v>2019130.5059999998</v>
      </c>
      <c r="T12100" s="5">
        <f>Table1[[#This Row],[Fuel Consumption (mmBtu)]]*Table1[[#This Row],[Emission Factor (kg CO2/ mmBtu)]]*10^3</f>
        <v>132421324799.12138</v>
      </c>
      <c r="U12100" s="3">
        <f>Table1[[#This Row],[Emissions (g CO2)]]/(Table1[[#This Row],[Generation (TWh)]]*10^9)</f>
        <v>722.072586049238</v>
      </c>
    </row>
    <row r="12101" spans="1:21" x14ac:dyDescent="0.35">
      <c r="A12101" t="s">
        <v>3016</v>
      </c>
      <c r="B12101" t="s">
        <v>3275</v>
      </c>
      <c r="C12101" t="str">
        <f>SUBSTITUTE(Table1[[#This Row],[Fuel]],", ",",")</f>
        <v>fossil liquids: fuel oil</v>
      </c>
      <c r="D12101" t="s">
        <v>3275</v>
      </c>
      <c r="H12101" t="s">
        <v>3437</v>
      </c>
      <c r="I12101">
        <v>101.8</v>
      </c>
      <c r="J12101" t="s">
        <v>3448</v>
      </c>
      <c r="K12101">
        <v>2014</v>
      </c>
      <c r="L12101" t="s">
        <v>29</v>
      </c>
      <c r="M12101" t="s">
        <v>29</v>
      </c>
      <c r="N12101">
        <v>37.361666999999997</v>
      </c>
      <c r="O12101">
        <v>-121.943611</v>
      </c>
      <c r="P12101" t="s">
        <v>3613</v>
      </c>
      <c r="Q12101" s="3">
        <f>Table1[[#This Row],[Capacity (MW)]]*0.395*8760*10^-6</f>
        <v>0.35224835999999998</v>
      </c>
      <c r="R12101" s="3" cm="1">
        <f t="array" ref="R12101">AVERAGE(VLOOKUP(_xlfn.TEXTSPLIT(Table1[[#This Row],[Fuel (no space after comma)]], ","), FuelList_Final_EF!$A$2:$B$65, 2, FALSE))</f>
        <v>78.106682297772565</v>
      </c>
      <c r="S12101" s="3">
        <f>Table1[[#This Row],[Generation (TWh)]]*10^9*VLOOKUP(Table1[[#This Row],[Turbine/Engine Technology]],Technology_HR!$A$2:$B$11,2,FALSE)*10^-6</f>
        <v>3135010.4039999996</v>
      </c>
      <c r="T12101" s="5">
        <f>Table1[[#This Row],[Fuel Consumption (mmBtu)]]*Table1[[#This Row],[Emission Factor (kg CO2/ mmBtu)]]*10^3</f>
        <v>244865261625.43958</v>
      </c>
      <c r="U12101" s="3">
        <f>Table1[[#This Row],[Emissions (g CO2)]]/(Table1[[#This Row],[Generation (TWh)]]*10^9)</f>
        <v>695.14947245017572</v>
      </c>
    </row>
    <row r="12102" spans="1:21" x14ac:dyDescent="0.35">
      <c r="A12102" t="s">
        <v>3017</v>
      </c>
      <c r="B12102" t="s">
        <v>3239</v>
      </c>
      <c r="C12102" t="str">
        <f>SUBSTITUTE(Table1[[#This Row],[Fuel]],", ",",")</f>
        <v>fossil gas: natural gas</v>
      </c>
      <c r="D12102" t="s">
        <v>3239</v>
      </c>
      <c r="H12102" t="s">
        <v>3438</v>
      </c>
      <c r="I12102">
        <v>149</v>
      </c>
      <c r="J12102" t="s">
        <v>3446</v>
      </c>
      <c r="K12102">
        <v>1997</v>
      </c>
      <c r="L12102" t="s">
        <v>29</v>
      </c>
      <c r="M12102" t="s">
        <v>29</v>
      </c>
      <c r="N12102">
        <v>38.530943000000001</v>
      </c>
      <c r="O12102">
        <v>-121.40009999999999</v>
      </c>
      <c r="P12102" t="s">
        <v>3613</v>
      </c>
      <c r="Q12102" s="3">
        <f>Table1[[#This Row],[Capacity (MW)]]*0.395*8760*10^-6</f>
        <v>0.51556980000000008</v>
      </c>
      <c r="R12102" s="3" cm="1">
        <f t="array" ref="R12102">AVERAGE(VLOOKUP(_xlfn.TEXTSPLIT(Table1[[#This Row],[Fuel (no space after comma)]], ","), FuelList_Final_EF!$A$2:$B$65, 2, FALSE))</f>
        <v>53.06</v>
      </c>
      <c r="S12102" s="3">
        <f>Table1[[#This Row],[Generation (TWh)]]*10^9*VLOOKUP(Table1[[#This Row],[Turbine/Engine Technology]],Technology_HR!$A$2:$B$11,2,FALSE)*10^-6</f>
        <v>3892036.4202000005</v>
      </c>
      <c r="T12102" s="5">
        <f>Table1[[#This Row],[Fuel Consumption (mmBtu)]]*Table1[[#This Row],[Emission Factor (kg CO2/ mmBtu)]]*10^3</f>
        <v>206511452455.81204</v>
      </c>
      <c r="U12102" s="3">
        <f>Table1[[#This Row],[Emissions (g CO2)]]/(Table1[[#This Row],[Generation (TWh)]]*10^9)</f>
        <v>400.54994000000005</v>
      </c>
    </row>
    <row r="12103" spans="1:21" x14ac:dyDescent="0.35">
      <c r="A12103" t="s">
        <v>2449</v>
      </c>
      <c r="B12103" t="s">
        <v>3239</v>
      </c>
      <c r="C12103" t="str">
        <f>SUBSTITUTE(Table1[[#This Row],[Fuel]],", ",",")</f>
        <v>fossil gas: natural gas</v>
      </c>
      <c r="D12103" t="s">
        <v>3239</v>
      </c>
      <c r="H12103" t="s">
        <v>3440</v>
      </c>
      <c r="I12103">
        <v>163</v>
      </c>
      <c r="J12103" t="s">
        <v>3446</v>
      </c>
      <c r="K12103">
        <v>1958</v>
      </c>
      <c r="L12103" t="s">
        <v>29</v>
      </c>
      <c r="M12103">
        <v>2029</v>
      </c>
      <c r="N12103">
        <v>33.918151000000002</v>
      </c>
      <c r="O12103">
        <v>-118.4276</v>
      </c>
      <c r="P12103" t="s">
        <v>3613</v>
      </c>
      <c r="Q12103" s="3">
        <f>Table1[[#This Row],[Capacity (MW)]]*0.395*8760*10^-6</f>
        <v>0.56401260000000009</v>
      </c>
      <c r="R12103" s="3" cm="1">
        <f t="array" ref="R12103">AVERAGE(VLOOKUP(_xlfn.TEXTSPLIT(Table1[[#This Row],[Fuel (no space after comma)]], ","), FuelList_Final_EF!$A$2:$B$65, 2, FALSE))</f>
        <v>53.06</v>
      </c>
      <c r="S12103" s="3">
        <f>Table1[[#This Row],[Generation (TWh)]]*10^9*VLOOKUP(Table1[[#This Row],[Turbine/Engine Technology]],Technology_HR!$A$2:$B$11,2,FALSE)*10^-6</f>
        <v>5800869.5910000009</v>
      </c>
      <c r="T12103" s="5">
        <f>Table1[[#This Row],[Fuel Consumption (mmBtu)]]*Table1[[#This Row],[Emission Factor (kg CO2/ mmBtu)]]*10^3</f>
        <v>307794140498.46008</v>
      </c>
      <c r="U12103" s="3">
        <f>Table1[[#This Row],[Emissions (g CO2)]]/(Table1[[#This Row],[Generation (TWh)]]*10^9)</f>
        <v>545.72210000000007</v>
      </c>
    </row>
    <row r="12104" spans="1:21" x14ac:dyDescent="0.35">
      <c r="A12104" t="s">
        <v>2449</v>
      </c>
      <c r="B12104" t="s">
        <v>3239</v>
      </c>
      <c r="C12104" t="str">
        <f>SUBSTITUTE(Table1[[#This Row],[Fuel]],", ",",")</f>
        <v>fossil gas: natural gas</v>
      </c>
      <c r="D12104" t="s">
        <v>3239</v>
      </c>
      <c r="H12104" t="s">
        <v>3440</v>
      </c>
      <c r="I12104">
        <v>163</v>
      </c>
      <c r="J12104" t="s">
        <v>3446</v>
      </c>
      <c r="K12104">
        <v>1959</v>
      </c>
      <c r="L12104" t="s">
        <v>29</v>
      </c>
      <c r="M12104">
        <v>2029</v>
      </c>
      <c r="N12104">
        <v>33.918151000000002</v>
      </c>
      <c r="O12104">
        <v>-118.4276</v>
      </c>
      <c r="P12104" t="s">
        <v>3613</v>
      </c>
      <c r="Q12104" s="3">
        <f>Table1[[#This Row],[Capacity (MW)]]*0.395*8760*10^-6</f>
        <v>0.56401260000000009</v>
      </c>
      <c r="R12104" s="3" cm="1">
        <f t="array" ref="R12104">AVERAGE(VLOOKUP(_xlfn.TEXTSPLIT(Table1[[#This Row],[Fuel (no space after comma)]], ","), FuelList_Final_EF!$A$2:$B$65, 2, FALSE))</f>
        <v>53.06</v>
      </c>
      <c r="S12104" s="3">
        <f>Table1[[#This Row],[Generation (TWh)]]*10^9*VLOOKUP(Table1[[#This Row],[Turbine/Engine Technology]],Technology_HR!$A$2:$B$11,2,FALSE)*10^-6</f>
        <v>5800869.5910000009</v>
      </c>
      <c r="T12104" s="5">
        <f>Table1[[#This Row],[Fuel Consumption (mmBtu)]]*Table1[[#This Row],[Emission Factor (kg CO2/ mmBtu)]]*10^3</f>
        <v>307794140498.46008</v>
      </c>
      <c r="U12104" s="3">
        <f>Table1[[#This Row],[Emissions (g CO2)]]/(Table1[[#This Row],[Generation (TWh)]]*10^9)</f>
        <v>545.72210000000007</v>
      </c>
    </row>
    <row r="12105" spans="1:21" x14ac:dyDescent="0.35">
      <c r="A12105" t="s">
        <v>2449</v>
      </c>
      <c r="B12105" t="s">
        <v>3239</v>
      </c>
      <c r="C12105" t="str">
        <f>SUBSTITUTE(Table1[[#This Row],[Fuel]],", ",",")</f>
        <v>fossil gas: natural gas</v>
      </c>
      <c r="D12105" t="s">
        <v>3239</v>
      </c>
      <c r="H12105" t="s">
        <v>3436</v>
      </c>
      <c r="I12105">
        <v>107</v>
      </c>
      <c r="J12105" t="s">
        <v>3446</v>
      </c>
      <c r="K12105">
        <v>2015</v>
      </c>
      <c r="L12105" t="s">
        <v>29</v>
      </c>
      <c r="M12105" t="s">
        <v>29</v>
      </c>
      <c r="N12105">
        <v>33.918151000000002</v>
      </c>
      <c r="O12105">
        <v>-118.4276</v>
      </c>
      <c r="P12105" t="s">
        <v>3613</v>
      </c>
      <c r="Q12105" s="3">
        <f>Table1[[#This Row],[Capacity (MW)]]*0.395*8760*10^-6</f>
        <v>0.3702414</v>
      </c>
      <c r="R12105" s="3" cm="1">
        <f t="array" ref="R12105">AVERAGE(VLOOKUP(_xlfn.TEXTSPLIT(Table1[[#This Row],[Fuel (no space after comma)]], ","), FuelList_Final_EF!$A$2:$B$65, 2, FALSE))</f>
        <v>53.06</v>
      </c>
      <c r="S12105" s="3">
        <f>Table1[[#This Row],[Generation (TWh)]]*10^9*VLOOKUP(Table1[[#This Row],[Turbine/Engine Technology]],Technology_HR!$A$2:$B$11,2,FALSE)*10^-6</f>
        <v>4076357.8139999998</v>
      </c>
      <c r="T12105" s="5">
        <f>Table1[[#This Row],[Fuel Consumption (mmBtu)]]*Table1[[#This Row],[Emission Factor (kg CO2/ mmBtu)]]*10^3</f>
        <v>216291545610.84</v>
      </c>
      <c r="U12105" s="3">
        <f>Table1[[#This Row],[Emissions (g CO2)]]/(Table1[[#This Row],[Generation (TWh)]]*10^9)</f>
        <v>584.19060000000002</v>
      </c>
    </row>
    <row r="12106" spans="1:21" x14ac:dyDescent="0.35">
      <c r="A12106" t="s">
        <v>2449</v>
      </c>
      <c r="B12106" t="s">
        <v>3239</v>
      </c>
      <c r="C12106" t="str">
        <f>SUBSTITUTE(Table1[[#This Row],[Fuel]],", ",",")</f>
        <v>fossil gas: natural gas</v>
      </c>
      <c r="D12106" t="s">
        <v>3239</v>
      </c>
      <c r="H12106" t="s">
        <v>3436</v>
      </c>
      <c r="I12106">
        <v>107</v>
      </c>
      <c r="J12106" t="s">
        <v>3446</v>
      </c>
      <c r="K12106">
        <v>2015</v>
      </c>
      <c r="L12106" t="s">
        <v>29</v>
      </c>
      <c r="M12106" t="s">
        <v>29</v>
      </c>
      <c r="N12106">
        <v>33.918151000000002</v>
      </c>
      <c r="O12106">
        <v>-118.4276</v>
      </c>
      <c r="P12106" t="s">
        <v>3613</v>
      </c>
      <c r="Q12106" s="3">
        <f>Table1[[#This Row],[Capacity (MW)]]*0.395*8760*10^-6</f>
        <v>0.3702414</v>
      </c>
      <c r="R12106" s="3" cm="1">
        <f t="array" ref="R12106">AVERAGE(VLOOKUP(_xlfn.TEXTSPLIT(Table1[[#This Row],[Fuel (no space after comma)]], ","), FuelList_Final_EF!$A$2:$B$65, 2, FALSE))</f>
        <v>53.06</v>
      </c>
      <c r="S12106" s="3">
        <f>Table1[[#This Row],[Generation (TWh)]]*10^9*VLOOKUP(Table1[[#This Row],[Turbine/Engine Technology]],Technology_HR!$A$2:$B$11,2,FALSE)*10^-6</f>
        <v>4076357.8139999998</v>
      </c>
      <c r="T12106" s="5">
        <f>Table1[[#This Row],[Fuel Consumption (mmBtu)]]*Table1[[#This Row],[Emission Factor (kg CO2/ mmBtu)]]*10^3</f>
        <v>216291545610.84</v>
      </c>
      <c r="U12106" s="3">
        <f>Table1[[#This Row],[Emissions (g CO2)]]/(Table1[[#This Row],[Generation (TWh)]]*10^9)</f>
        <v>584.19060000000002</v>
      </c>
    </row>
    <row r="12107" spans="1:21" x14ac:dyDescent="0.35">
      <c r="A12107" t="s">
        <v>2449</v>
      </c>
      <c r="B12107" t="s">
        <v>3239</v>
      </c>
      <c r="C12107" t="str">
        <f>SUBSTITUTE(Table1[[#This Row],[Fuel]],", ",",")</f>
        <v>fossil gas: natural gas</v>
      </c>
      <c r="D12107" t="s">
        <v>3239</v>
      </c>
      <c r="H12107" t="s">
        <v>3438</v>
      </c>
      <c r="I12107">
        <v>336</v>
      </c>
      <c r="J12107" t="s">
        <v>3446</v>
      </c>
      <c r="K12107">
        <v>2015</v>
      </c>
      <c r="L12107" t="s">
        <v>29</v>
      </c>
      <c r="M12107" t="s">
        <v>29</v>
      </c>
      <c r="N12107">
        <v>33.918151000000002</v>
      </c>
      <c r="O12107">
        <v>-118.4276</v>
      </c>
      <c r="P12107" t="s">
        <v>3613</v>
      </c>
      <c r="Q12107" s="3">
        <f>Table1[[#This Row],[Capacity (MW)]]*0.395*8760*10^-6</f>
        <v>1.1626272</v>
      </c>
      <c r="R12107" s="3" cm="1">
        <f t="array" ref="R12107">AVERAGE(VLOOKUP(_xlfn.TEXTSPLIT(Table1[[#This Row],[Fuel (no space after comma)]], ","), FuelList_Final_EF!$A$2:$B$65, 2, FALSE))</f>
        <v>53.06</v>
      </c>
      <c r="S12107" s="3">
        <f>Table1[[#This Row],[Generation (TWh)]]*10^9*VLOOKUP(Table1[[#This Row],[Turbine/Engine Technology]],Technology_HR!$A$2:$B$11,2,FALSE)*10^-6</f>
        <v>8776672.7327999994</v>
      </c>
      <c r="T12107" s="5">
        <f>Table1[[#This Row],[Fuel Consumption (mmBtu)]]*Table1[[#This Row],[Emission Factor (kg CO2/ mmBtu)]]*10^3</f>
        <v>465690255202.36798</v>
      </c>
      <c r="U12107" s="3">
        <f>Table1[[#This Row],[Emissions (g CO2)]]/(Table1[[#This Row],[Generation (TWh)]]*10^9)</f>
        <v>400.54993999999999</v>
      </c>
    </row>
    <row r="12108" spans="1:21" x14ac:dyDescent="0.35">
      <c r="A12108" t="s">
        <v>3018</v>
      </c>
      <c r="B12108" t="s">
        <v>3239</v>
      </c>
      <c r="C12108" t="str">
        <f>SUBSTITUTE(Table1[[#This Row],[Fuel]],", ",",")</f>
        <v>fossil gas: natural gas</v>
      </c>
      <c r="D12108" t="s">
        <v>3239</v>
      </c>
      <c r="H12108" t="s">
        <v>3436</v>
      </c>
      <c r="I12108">
        <v>129</v>
      </c>
      <c r="J12108" t="s">
        <v>3446</v>
      </c>
      <c r="K12108">
        <v>1979</v>
      </c>
      <c r="L12108" t="s">
        <v>29</v>
      </c>
      <c r="M12108" t="s">
        <v>29</v>
      </c>
      <c r="N12108">
        <v>41.216194000000002</v>
      </c>
      <c r="O12108">
        <v>-87.023760999999993</v>
      </c>
      <c r="P12108" t="s">
        <v>3613</v>
      </c>
      <c r="Q12108" s="3">
        <f>Table1[[#This Row],[Capacity (MW)]]*0.395*8760*10^-6</f>
        <v>0.44636580000000003</v>
      </c>
      <c r="R12108" s="3" cm="1">
        <f t="array" ref="R12108">AVERAGE(VLOOKUP(_xlfn.TEXTSPLIT(Table1[[#This Row],[Fuel (no space after comma)]], ","), FuelList_Final_EF!$A$2:$B$65, 2, FALSE))</f>
        <v>53.06</v>
      </c>
      <c r="S12108" s="3">
        <f>Table1[[#This Row],[Generation (TWh)]]*10^9*VLOOKUP(Table1[[#This Row],[Turbine/Engine Technology]],Technology_HR!$A$2:$B$11,2,FALSE)*10^-6</f>
        <v>4914487.4580000006</v>
      </c>
      <c r="T12108" s="5">
        <f>Table1[[#This Row],[Fuel Consumption (mmBtu)]]*Table1[[#This Row],[Emission Factor (kg CO2/ mmBtu)]]*10^3</f>
        <v>260762704521.48004</v>
      </c>
      <c r="U12108" s="3">
        <f>Table1[[#This Row],[Emissions (g CO2)]]/(Table1[[#This Row],[Generation (TWh)]]*10^9)</f>
        <v>584.19060000000002</v>
      </c>
    </row>
    <row r="12109" spans="1:21" x14ac:dyDescent="0.35">
      <c r="A12109" t="s">
        <v>3018</v>
      </c>
      <c r="B12109" t="s">
        <v>3239</v>
      </c>
      <c r="C12109" t="str">
        <f>SUBSTITUTE(Table1[[#This Row],[Fuel]],", ",",")</f>
        <v>fossil gas: natural gas</v>
      </c>
      <c r="D12109" t="s">
        <v>3239</v>
      </c>
      <c r="H12109" t="s">
        <v>3436</v>
      </c>
      <c r="I12109">
        <v>129</v>
      </c>
      <c r="J12109" t="s">
        <v>3446</v>
      </c>
      <c r="K12109">
        <v>1979</v>
      </c>
      <c r="L12109" t="s">
        <v>29</v>
      </c>
      <c r="M12109" t="s">
        <v>29</v>
      </c>
      <c r="N12109">
        <v>41.216194000000002</v>
      </c>
      <c r="O12109">
        <v>-87.023760999999993</v>
      </c>
      <c r="P12109" t="s">
        <v>3613</v>
      </c>
      <c r="Q12109" s="3">
        <f>Table1[[#This Row],[Capacity (MW)]]*0.395*8760*10^-6</f>
        <v>0.44636580000000003</v>
      </c>
      <c r="R12109" s="3" cm="1">
        <f t="array" ref="R12109">AVERAGE(VLOOKUP(_xlfn.TEXTSPLIT(Table1[[#This Row],[Fuel (no space after comma)]], ","), FuelList_Final_EF!$A$2:$B$65, 2, FALSE))</f>
        <v>53.06</v>
      </c>
      <c r="S12109" s="3">
        <f>Table1[[#This Row],[Generation (TWh)]]*10^9*VLOOKUP(Table1[[#This Row],[Turbine/Engine Technology]],Technology_HR!$A$2:$B$11,2,FALSE)*10^-6</f>
        <v>4914487.4580000006</v>
      </c>
      <c r="T12109" s="5">
        <f>Table1[[#This Row],[Fuel Consumption (mmBtu)]]*Table1[[#This Row],[Emission Factor (kg CO2/ mmBtu)]]*10^3</f>
        <v>260762704521.48004</v>
      </c>
      <c r="U12109" s="3">
        <f>Table1[[#This Row],[Emissions (g CO2)]]/(Table1[[#This Row],[Generation (TWh)]]*10^9)</f>
        <v>584.19060000000002</v>
      </c>
    </row>
    <row r="12110" spans="1:21" x14ac:dyDescent="0.35">
      <c r="A12110" t="s">
        <v>2948</v>
      </c>
      <c r="B12110" t="s">
        <v>3239</v>
      </c>
      <c r="C12110" t="str">
        <f>SUBSTITUTE(Table1[[#This Row],[Fuel]],", ",",")</f>
        <v>fossil gas: natural gas</v>
      </c>
      <c r="D12110" t="s">
        <v>3239</v>
      </c>
      <c r="H12110" t="s">
        <v>3436</v>
      </c>
      <c r="I12110">
        <v>50</v>
      </c>
      <c r="J12110" t="s">
        <v>3452</v>
      </c>
      <c r="K12110" t="s">
        <v>29</v>
      </c>
      <c r="L12110" t="s">
        <v>29</v>
      </c>
      <c r="M12110" t="s">
        <v>29</v>
      </c>
      <c r="N12110">
        <v>29.8461</v>
      </c>
      <c r="O12110">
        <v>-96.197299999999998</v>
      </c>
      <c r="P12110" t="s">
        <v>3613</v>
      </c>
      <c r="Q12110" s="3">
        <f>Table1[[#This Row],[Capacity (MW)]]*0.395*8760*10^-6</f>
        <v>0.17301</v>
      </c>
      <c r="R12110" s="3" cm="1">
        <f t="array" ref="R12110">AVERAGE(VLOOKUP(_xlfn.TEXTSPLIT(Table1[[#This Row],[Fuel (no space after comma)]], ","), FuelList_Final_EF!$A$2:$B$65, 2, FALSE))</f>
        <v>53.06</v>
      </c>
      <c r="S12110" s="3">
        <f>Table1[[#This Row],[Generation (TWh)]]*10^9*VLOOKUP(Table1[[#This Row],[Turbine/Engine Technology]],Technology_HR!$A$2:$B$11,2,FALSE)*10^-6</f>
        <v>1904840.0999999999</v>
      </c>
      <c r="T12110" s="5">
        <f>Table1[[#This Row],[Fuel Consumption (mmBtu)]]*Table1[[#This Row],[Emission Factor (kg CO2/ mmBtu)]]*10^3</f>
        <v>101070815706</v>
      </c>
      <c r="U12110" s="3">
        <f>Table1[[#This Row],[Emissions (g CO2)]]/(Table1[[#This Row],[Generation (TWh)]]*10^9)</f>
        <v>584.19060000000002</v>
      </c>
    </row>
    <row r="12111" spans="1:21" x14ac:dyDescent="0.35">
      <c r="A12111" t="s">
        <v>2948</v>
      </c>
      <c r="B12111" t="s">
        <v>3239</v>
      </c>
      <c r="C12111" t="str">
        <f>SUBSTITUTE(Table1[[#This Row],[Fuel]],", ",",")</f>
        <v>fossil gas: natural gas</v>
      </c>
      <c r="D12111" t="s">
        <v>3239</v>
      </c>
      <c r="H12111" t="s">
        <v>3436</v>
      </c>
      <c r="I12111">
        <v>50</v>
      </c>
      <c r="J12111" t="s">
        <v>3452</v>
      </c>
      <c r="K12111" t="s">
        <v>29</v>
      </c>
      <c r="L12111" t="s">
        <v>29</v>
      </c>
      <c r="M12111" t="s">
        <v>29</v>
      </c>
      <c r="N12111">
        <v>29.8461</v>
      </c>
      <c r="O12111">
        <v>-96.197299999999998</v>
      </c>
      <c r="P12111" t="s">
        <v>3613</v>
      </c>
      <c r="Q12111" s="3">
        <f>Table1[[#This Row],[Capacity (MW)]]*0.395*8760*10^-6</f>
        <v>0.17301</v>
      </c>
      <c r="R12111" s="3" cm="1">
        <f t="array" ref="R12111">AVERAGE(VLOOKUP(_xlfn.TEXTSPLIT(Table1[[#This Row],[Fuel (no space after comma)]], ","), FuelList_Final_EF!$A$2:$B$65, 2, FALSE))</f>
        <v>53.06</v>
      </c>
      <c r="S12111" s="3">
        <f>Table1[[#This Row],[Generation (TWh)]]*10^9*VLOOKUP(Table1[[#This Row],[Turbine/Engine Technology]],Technology_HR!$A$2:$B$11,2,FALSE)*10^-6</f>
        <v>1904840.0999999999</v>
      </c>
      <c r="T12111" s="5">
        <f>Table1[[#This Row],[Fuel Consumption (mmBtu)]]*Table1[[#This Row],[Emission Factor (kg CO2/ mmBtu)]]*10^3</f>
        <v>101070815706</v>
      </c>
      <c r="U12111" s="3">
        <f>Table1[[#This Row],[Emissions (g CO2)]]/(Table1[[#This Row],[Generation (TWh)]]*10^9)</f>
        <v>584.19060000000002</v>
      </c>
    </row>
    <row r="12112" spans="1:21" x14ac:dyDescent="0.35">
      <c r="A12112" t="s">
        <v>2948</v>
      </c>
      <c r="B12112" t="s">
        <v>3239</v>
      </c>
      <c r="C12112" t="str">
        <f>SUBSTITUTE(Table1[[#This Row],[Fuel]],", ",",")</f>
        <v>fossil gas: natural gas</v>
      </c>
      <c r="D12112" t="s">
        <v>3239</v>
      </c>
      <c r="H12112" t="s">
        <v>3436</v>
      </c>
      <c r="I12112">
        <v>50</v>
      </c>
      <c r="J12112" t="s">
        <v>3452</v>
      </c>
      <c r="K12112" t="s">
        <v>29</v>
      </c>
      <c r="L12112" t="s">
        <v>29</v>
      </c>
      <c r="M12112" t="s">
        <v>29</v>
      </c>
      <c r="N12112">
        <v>29.8461</v>
      </c>
      <c r="O12112">
        <v>-96.197299999999998</v>
      </c>
      <c r="P12112" t="s">
        <v>3613</v>
      </c>
      <c r="Q12112" s="3">
        <f>Table1[[#This Row],[Capacity (MW)]]*0.395*8760*10^-6</f>
        <v>0.17301</v>
      </c>
      <c r="R12112" s="3" cm="1">
        <f t="array" ref="R12112">AVERAGE(VLOOKUP(_xlfn.TEXTSPLIT(Table1[[#This Row],[Fuel (no space after comma)]], ","), FuelList_Final_EF!$A$2:$B$65, 2, FALSE))</f>
        <v>53.06</v>
      </c>
      <c r="S12112" s="3">
        <f>Table1[[#This Row],[Generation (TWh)]]*10^9*VLOOKUP(Table1[[#This Row],[Turbine/Engine Technology]],Technology_HR!$A$2:$B$11,2,FALSE)*10^-6</f>
        <v>1904840.0999999999</v>
      </c>
      <c r="T12112" s="5">
        <f>Table1[[#This Row],[Fuel Consumption (mmBtu)]]*Table1[[#This Row],[Emission Factor (kg CO2/ mmBtu)]]*10^3</f>
        <v>101070815706</v>
      </c>
      <c r="U12112" s="3">
        <f>Table1[[#This Row],[Emissions (g CO2)]]/(Table1[[#This Row],[Generation (TWh)]]*10^9)</f>
        <v>584.19060000000002</v>
      </c>
    </row>
    <row r="12113" spans="1:21" x14ac:dyDescent="0.35">
      <c r="A12113" t="s">
        <v>2948</v>
      </c>
      <c r="B12113" t="s">
        <v>3239</v>
      </c>
      <c r="C12113" t="str">
        <f>SUBSTITUTE(Table1[[#This Row],[Fuel]],", ",",")</f>
        <v>fossil gas: natural gas</v>
      </c>
      <c r="D12113" t="s">
        <v>3239</v>
      </c>
      <c r="H12113" t="s">
        <v>3436</v>
      </c>
      <c r="I12113">
        <v>50</v>
      </c>
      <c r="J12113" t="s">
        <v>3452</v>
      </c>
      <c r="K12113" t="s">
        <v>29</v>
      </c>
      <c r="L12113" t="s">
        <v>29</v>
      </c>
      <c r="M12113" t="s">
        <v>29</v>
      </c>
      <c r="N12113">
        <v>29.8461</v>
      </c>
      <c r="O12113">
        <v>-96.197299999999998</v>
      </c>
      <c r="P12113" t="s">
        <v>3613</v>
      </c>
      <c r="Q12113" s="3">
        <f>Table1[[#This Row],[Capacity (MW)]]*0.395*8760*10^-6</f>
        <v>0.17301</v>
      </c>
      <c r="R12113" s="3" cm="1">
        <f t="array" ref="R12113">AVERAGE(VLOOKUP(_xlfn.TEXTSPLIT(Table1[[#This Row],[Fuel (no space after comma)]], ","), FuelList_Final_EF!$A$2:$B$65, 2, FALSE))</f>
        <v>53.06</v>
      </c>
      <c r="S12113" s="3">
        <f>Table1[[#This Row],[Generation (TWh)]]*10^9*VLOOKUP(Table1[[#This Row],[Turbine/Engine Technology]],Technology_HR!$A$2:$B$11,2,FALSE)*10^-6</f>
        <v>1904840.0999999999</v>
      </c>
      <c r="T12113" s="5">
        <f>Table1[[#This Row],[Fuel Consumption (mmBtu)]]*Table1[[#This Row],[Emission Factor (kg CO2/ mmBtu)]]*10^3</f>
        <v>101070815706</v>
      </c>
      <c r="U12113" s="3">
        <f>Table1[[#This Row],[Emissions (g CO2)]]/(Table1[[#This Row],[Generation (TWh)]]*10^9)</f>
        <v>584.19060000000002</v>
      </c>
    </row>
    <row r="12114" spans="1:21" x14ac:dyDescent="0.35">
      <c r="A12114" t="s">
        <v>3019</v>
      </c>
      <c r="B12114" t="s">
        <v>3244</v>
      </c>
      <c r="C12114" t="str">
        <f>SUBSTITUTE(Table1[[#This Row],[Fuel]],", ",",")</f>
        <v>fossil gas: natural gas,other: other</v>
      </c>
      <c r="D12114" t="s">
        <v>3239</v>
      </c>
      <c r="E12114" t="s">
        <v>3432</v>
      </c>
      <c r="H12114" t="s">
        <v>3440</v>
      </c>
      <c r="I12114">
        <v>92</v>
      </c>
      <c r="J12114" t="s">
        <v>3446</v>
      </c>
      <c r="K12114">
        <v>1990</v>
      </c>
      <c r="L12114" t="s">
        <v>29</v>
      </c>
      <c r="M12114" t="s">
        <v>29</v>
      </c>
      <c r="N12114">
        <v>35.033000000000001</v>
      </c>
      <c r="O12114">
        <v>-117.33799999999999</v>
      </c>
      <c r="P12114" t="s">
        <v>3613</v>
      </c>
      <c r="Q12114" s="3">
        <f>Table1[[#This Row],[Capacity (MW)]]*0.395*8760*10^-6</f>
        <v>0.31833840000000002</v>
      </c>
      <c r="R12114" s="3" cm="1">
        <f t="array" ref="R12114">AVERAGE(VLOOKUP(_xlfn.TEXTSPLIT(Table1[[#This Row],[Fuel (no space after comma)]], ","), FuelList_Final_EF!$A$2:$B$65, 2, FALSE))</f>
        <v>26.53</v>
      </c>
      <c r="S12114" s="3">
        <f>Table1[[#This Row],[Generation (TWh)]]*10^9*VLOOKUP(Table1[[#This Row],[Turbine/Engine Technology]],Technology_HR!$A$2:$B$11,2,FALSE)*10^-6</f>
        <v>3274110.4439999997</v>
      </c>
      <c r="T12114" s="5">
        <f>Table1[[#This Row],[Fuel Consumption (mmBtu)]]*Table1[[#This Row],[Emission Factor (kg CO2/ mmBtu)]]*10^3</f>
        <v>86862150079.319992</v>
      </c>
      <c r="U12114" s="3">
        <f>Table1[[#This Row],[Emissions (g CO2)]]/(Table1[[#This Row],[Generation (TWh)]]*10^9)</f>
        <v>272.86104999999998</v>
      </c>
    </row>
    <row r="12115" spans="1:21" x14ac:dyDescent="0.35">
      <c r="A12115" t="s">
        <v>3020</v>
      </c>
      <c r="B12115" t="s">
        <v>3243</v>
      </c>
      <c r="C12115" t="str">
        <f>SUBSTITUTE(Table1[[#This Row],[Fuel]],", ",",")</f>
        <v>fossil gas: natural gas,fossil liquids: fuel oil</v>
      </c>
      <c r="D12115" t="s">
        <v>3239</v>
      </c>
      <c r="E12115" t="s">
        <v>3275</v>
      </c>
      <c r="H12115" t="s">
        <v>3438</v>
      </c>
      <c r="I12115">
        <v>434</v>
      </c>
      <c r="J12115" t="s">
        <v>3446</v>
      </c>
      <c r="K12115">
        <v>1994</v>
      </c>
      <c r="L12115" t="s">
        <v>29</v>
      </c>
      <c r="M12115" t="s">
        <v>29</v>
      </c>
      <c r="N12115">
        <v>42.574399999999997</v>
      </c>
      <c r="O12115">
        <v>-73.859200000000001</v>
      </c>
      <c r="P12115" t="s">
        <v>3613</v>
      </c>
      <c r="Q12115" s="3">
        <f>Table1[[#This Row],[Capacity (MW)]]*0.395*8760*10^-6</f>
        <v>1.5017267999999999</v>
      </c>
      <c r="R12115" s="3" cm="1">
        <f t="array" ref="R12115">AVERAGE(VLOOKUP(_xlfn.TEXTSPLIT(Table1[[#This Row],[Fuel (no space after comma)]], ","), FuelList_Final_EF!$A$2:$B$65, 2, FALSE))</f>
        <v>65.583341148886291</v>
      </c>
      <c r="S12115" s="3">
        <f>Table1[[#This Row],[Generation (TWh)]]*10^9*VLOOKUP(Table1[[#This Row],[Turbine/Engine Technology]],Technology_HR!$A$2:$B$11,2,FALSE)*10^-6</f>
        <v>11336535.6132</v>
      </c>
      <c r="T12115" s="5">
        <f>Table1[[#This Row],[Fuel Consumption (mmBtu)]]*Table1[[#This Row],[Emission Factor (kg CO2/ mmBtu)]]*10^3</f>
        <v>743487882566.99438</v>
      </c>
      <c r="U12115" s="3">
        <f>Table1[[#This Row],[Emissions (g CO2)]]/(Table1[[#This Row],[Generation (TWh)]]*10^9)</f>
        <v>495.08864233294258</v>
      </c>
    </row>
    <row r="12116" spans="1:21" x14ac:dyDescent="0.35">
      <c r="A12116" t="s">
        <v>2721</v>
      </c>
      <c r="B12116" t="s">
        <v>3239</v>
      </c>
      <c r="C12116" t="str">
        <f>SUBSTITUTE(Table1[[#This Row],[Fuel]],", ",",")</f>
        <v>fossil gas: natural gas</v>
      </c>
      <c r="D12116" t="s">
        <v>3239</v>
      </c>
      <c r="H12116" t="s">
        <v>3440</v>
      </c>
      <c r="I12116">
        <v>567</v>
      </c>
      <c r="J12116" t="s">
        <v>3446</v>
      </c>
      <c r="K12116">
        <v>1971</v>
      </c>
      <c r="L12116" t="s">
        <v>29</v>
      </c>
      <c r="M12116" t="s">
        <v>29</v>
      </c>
      <c r="N12116">
        <v>34.966450000000002</v>
      </c>
      <c r="O12116">
        <v>-96.725800000000007</v>
      </c>
      <c r="P12116" t="s">
        <v>3613</v>
      </c>
      <c r="Q12116" s="3">
        <f>Table1[[#This Row],[Capacity (MW)]]*0.395*8760*10^-6</f>
        <v>1.9619334000000002</v>
      </c>
      <c r="R12116" s="3" cm="1">
        <f t="array" ref="R12116">AVERAGE(VLOOKUP(_xlfn.TEXTSPLIT(Table1[[#This Row],[Fuel (no space after comma)]], ","), FuelList_Final_EF!$A$2:$B$65, 2, FALSE))</f>
        <v>53.06</v>
      </c>
      <c r="S12116" s="3">
        <f>Table1[[#This Row],[Generation (TWh)]]*10^9*VLOOKUP(Table1[[#This Row],[Turbine/Engine Technology]],Technology_HR!$A$2:$B$11,2,FALSE)*10^-6</f>
        <v>20178485.019000001</v>
      </c>
      <c r="T12116" s="5">
        <f>Table1[[#This Row],[Fuel Consumption (mmBtu)]]*Table1[[#This Row],[Emission Factor (kg CO2/ mmBtu)]]*10^3</f>
        <v>1070670415108.1401</v>
      </c>
      <c r="U12116" s="3">
        <f>Table1[[#This Row],[Emissions (g CO2)]]/(Table1[[#This Row],[Generation (TWh)]]*10^9)</f>
        <v>545.72209999999995</v>
      </c>
    </row>
    <row r="12117" spans="1:21" x14ac:dyDescent="0.35">
      <c r="A12117" t="s">
        <v>2721</v>
      </c>
      <c r="B12117" t="s">
        <v>3239</v>
      </c>
      <c r="C12117" t="str">
        <f>SUBSTITUTE(Table1[[#This Row],[Fuel]],", ",",")</f>
        <v>fossil gas: natural gas</v>
      </c>
      <c r="D12117" t="s">
        <v>3239</v>
      </c>
      <c r="H12117" t="s">
        <v>3440</v>
      </c>
      <c r="I12117">
        <v>567</v>
      </c>
      <c r="J12117" t="s">
        <v>3446</v>
      </c>
      <c r="K12117">
        <v>1973</v>
      </c>
      <c r="L12117" t="s">
        <v>29</v>
      </c>
      <c r="M12117" t="s">
        <v>29</v>
      </c>
      <c r="N12117">
        <v>34.966450000000002</v>
      </c>
      <c r="O12117">
        <v>-96.725800000000007</v>
      </c>
      <c r="P12117" t="s">
        <v>3613</v>
      </c>
      <c r="Q12117" s="3">
        <f>Table1[[#This Row],[Capacity (MW)]]*0.395*8760*10^-6</f>
        <v>1.9619334000000002</v>
      </c>
      <c r="R12117" s="3" cm="1">
        <f t="array" ref="R12117">AVERAGE(VLOOKUP(_xlfn.TEXTSPLIT(Table1[[#This Row],[Fuel (no space after comma)]], ","), FuelList_Final_EF!$A$2:$B$65, 2, FALSE))</f>
        <v>53.06</v>
      </c>
      <c r="S12117" s="3">
        <f>Table1[[#This Row],[Generation (TWh)]]*10^9*VLOOKUP(Table1[[#This Row],[Turbine/Engine Technology]],Technology_HR!$A$2:$B$11,2,FALSE)*10^-6</f>
        <v>20178485.019000001</v>
      </c>
      <c r="T12117" s="5">
        <f>Table1[[#This Row],[Fuel Consumption (mmBtu)]]*Table1[[#This Row],[Emission Factor (kg CO2/ mmBtu)]]*10^3</f>
        <v>1070670415108.1401</v>
      </c>
      <c r="U12117" s="3">
        <f>Table1[[#This Row],[Emissions (g CO2)]]/(Table1[[#This Row],[Generation (TWh)]]*10^9)</f>
        <v>545.72209999999995</v>
      </c>
    </row>
    <row r="12118" spans="1:21" x14ac:dyDescent="0.35">
      <c r="A12118" t="s">
        <v>2721</v>
      </c>
      <c r="B12118" t="s">
        <v>3239</v>
      </c>
      <c r="C12118" t="str">
        <f>SUBSTITUTE(Table1[[#This Row],[Fuel]],", ",",")</f>
        <v>fossil gas: natural gas</v>
      </c>
      <c r="D12118" t="s">
        <v>3239</v>
      </c>
      <c r="H12118" t="s">
        <v>3440</v>
      </c>
      <c r="I12118">
        <v>567</v>
      </c>
      <c r="J12118" t="s">
        <v>3446</v>
      </c>
      <c r="K12118">
        <v>1975</v>
      </c>
      <c r="L12118" t="s">
        <v>29</v>
      </c>
      <c r="M12118" t="s">
        <v>29</v>
      </c>
      <c r="N12118">
        <v>34.966450000000002</v>
      </c>
      <c r="O12118">
        <v>-96.725800000000007</v>
      </c>
      <c r="P12118" t="s">
        <v>3613</v>
      </c>
      <c r="Q12118" s="3">
        <f>Table1[[#This Row],[Capacity (MW)]]*0.395*8760*10^-6</f>
        <v>1.9619334000000002</v>
      </c>
      <c r="R12118" s="3" cm="1">
        <f t="array" ref="R12118">AVERAGE(VLOOKUP(_xlfn.TEXTSPLIT(Table1[[#This Row],[Fuel (no space after comma)]], ","), FuelList_Final_EF!$A$2:$B$65, 2, FALSE))</f>
        <v>53.06</v>
      </c>
      <c r="S12118" s="3">
        <f>Table1[[#This Row],[Generation (TWh)]]*10^9*VLOOKUP(Table1[[#This Row],[Turbine/Engine Technology]],Technology_HR!$A$2:$B$11,2,FALSE)*10^-6</f>
        <v>20178485.019000001</v>
      </c>
      <c r="T12118" s="5">
        <f>Table1[[#This Row],[Fuel Consumption (mmBtu)]]*Table1[[#This Row],[Emission Factor (kg CO2/ mmBtu)]]*10^3</f>
        <v>1070670415108.1401</v>
      </c>
      <c r="U12118" s="3">
        <f>Table1[[#This Row],[Emissions (g CO2)]]/(Table1[[#This Row],[Generation (TWh)]]*10^9)</f>
        <v>545.72209999999995</v>
      </c>
    </row>
    <row r="12119" spans="1:21" x14ac:dyDescent="0.35">
      <c r="A12119" t="s">
        <v>2893</v>
      </c>
      <c r="B12119" t="s">
        <v>3239</v>
      </c>
      <c r="C12119" t="str">
        <f>SUBSTITUTE(Table1[[#This Row],[Fuel]],", ",",")</f>
        <v>fossil gas: natural gas</v>
      </c>
      <c r="D12119" t="s">
        <v>3239</v>
      </c>
      <c r="H12119" t="s">
        <v>3438</v>
      </c>
      <c r="I12119">
        <v>1183</v>
      </c>
      <c r="J12119" t="s">
        <v>3446</v>
      </c>
      <c r="K12119">
        <v>2023</v>
      </c>
      <c r="L12119" t="s">
        <v>29</v>
      </c>
      <c r="M12119" t="s">
        <v>29</v>
      </c>
      <c r="N12119">
        <v>29.733882999999999</v>
      </c>
      <c r="O12119">
        <v>-81.632400000000004</v>
      </c>
      <c r="P12119" t="s">
        <v>3613</v>
      </c>
      <c r="Q12119" s="3">
        <f>Table1[[#This Row],[Capacity (MW)]]*0.395*8760*10^-6</f>
        <v>4.0934166000000003</v>
      </c>
      <c r="R12119" s="3" cm="1">
        <f t="array" ref="R12119">AVERAGE(VLOOKUP(_xlfn.TEXTSPLIT(Table1[[#This Row],[Fuel (no space after comma)]], ","), FuelList_Final_EF!$A$2:$B$65, 2, FALSE))</f>
        <v>53.06</v>
      </c>
      <c r="S12119" s="3">
        <f>Table1[[#This Row],[Generation (TWh)]]*10^9*VLOOKUP(Table1[[#This Row],[Turbine/Engine Technology]],Technology_HR!$A$2:$B$11,2,FALSE)*10^-6</f>
        <v>30901201.913400002</v>
      </c>
      <c r="T12119" s="5">
        <f>Table1[[#This Row],[Fuel Consumption (mmBtu)]]*Table1[[#This Row],[Emission Factor (kg CO2/ mmBtu)]]*10^3</f>
        <v>1639617773525.0042</v>
      </c>
      <c r="U12119" s="3">
        <f>Table1[[#This Row],[Emissions (g CO2)]]/(Table1[[#This Row],[Generation (TWh)]]*10^9)</f>
        <v>400.54993999999999</v>
      </c>
    </row>
    <row r="12120" spans="1:21" x14ac:dyDescent="0.35">
      <c r="A12120" t="s">
        <v>3021</v>
      </c>
      <c r="B12120" t="s">
        <v>3239</v>
      </c>
      <c r="C12120" t="str">
        <f>SUBSTITUTE(Table1[[#This Row],[Fuel]],", ",",")</f>
        <v>fossil gas: natural gas</v>
      </c>
      <c r="D12120" t="s">
        <v>3239</v>
      </c>
      <c r="H12120" t="s">
        <v>3436</v>
      </c>
      <c r="I12120">
        <v>25</v>
      </c>
      <c r="J12120" t="s">
        <v>3446</v>
      </c>
      <c r="K12120">
        <v>2013</v>
      </c>
      <c r="L12120" t="s">
        <v>29</v>
      </c>
      <c r="M12120" t="s">
        <v>29</v>
      </c>
      <c r="N12120">
        <v>33.934167000000002</v>
      </c>
      <c r="O12120">
        <v>-116.5714</v>
      </c>
      <c r="P12120" t="s">
        <v>3613</v>
      </c>
      <c r="Q12120" s="3">
        <f>Table1[[#This Row],[Capacity (MW)]]*0.395*8760*10^-6</f>
        <v>8.6504999999999999E-2</v>
      </c>
      <c r="R12120" s="3" cm="1">
        <f t="array" ref="R12120">AVERAGE(VLOOKUP(_xlfn.TEXTSPLIT(Table1[[#This Row],[Fuel (no space after comma)]], ","), FuelList_Final_EF!$A$2:$B$65, 2, FALSE))</f>
        <v>53.06</v>
      </c>
      <c r="S12120" s="3">
        <f>Table1[[#This Row],[Generation (TWh)]]*10^9*VLOOKUP(Table1[[#This Row],[Turbine/Engine Technology]],Technology_HR!$A$2:$B$11,2,FALSE)*10^-6</f>
        <v>952420.04999999993</v>
      </c>
      <c r="T12120" s="5">
        <f>Table1[[#This Row],[Fuel Consumption (mmBtu)]]*Table1[[#This Row],[Emission Factor (kg CO2/ mmBtu)]]*10^3</f>
        <v>50535407853</v>
      </c>
      <c r="U12120" s="3">
        <f>Table1[[#This Row],[Emissions (g CO2)]]/(Table1[[#This Row],[Generation (TWh)]]*10^9)</f>
        <v>584.19060000000002</v>
      </c>
    </row>
    <row r="12121" spans="1:21" x14ac:dyDescent="0.35">
      <c r="A12121" t="s">
        <v>3022</v>
      </c>
      <c r="B12121" t="s">
        <v>3239</v>
      </c>
      <c r="C12121" t="str">
        <f>SUBSTITUTE(Table1[[#This Row],[Fuel]],", ",",")</f>
        <v>fossil gas: natural gas</v>
      </c>
      <c r="D12121" t="s">
        <v>3239</v>
      </c>
      <c r="H12121" t="s">
        <v>3436</v>
      </c>
      <c r="I12121">
        <v>25</v>
      </c>
      <c r="J12121" t="s">
        <v>3446</v>
      </c>
      <c r="K12121">
        <v>2013</v>
      </c>
      <c r="L12121" t="s">
        <v>29</v>
      </c>
      <c r="M12121" t="s">
        <v>29</v>
      </c>
      <c r="N12121">
        <v>33.934167000000002</v>
      </c>
      <c r="O12121">
        <v>-116.5714</v>
      </c>
      <c r="P12121" t="s">
        <v>3613</v>
      </c>
      <c r="Q12121" s="3">
        <f>Table1[[#This Row],[Capacity (MW)]]*0.395*8760*10^-6</f>
        <v>8.6504999999999999E-2</v>
      </c>
      <c r="R12121" s="3" cm="1">
        <f t="array" ref="R12121">AVERAGE(VLOOKUP(_xlfn.TEXTSPLIT(Table1[[#This Row],[Fuel (no space after comma)]], ","), FuelList_Final_EF!$A$2:$B$65, 2, FALSE))</f>
        <v>53.06</v>
      </c>
      <c r="S12121" s="3">
        <f>Table1[[#This Row],[Generation (TWh)]]*10^9*VLOOKUP(Table1[[#This Row],[Turbine/Engine Technology]],Technology_HR!$A$2:$B$11,2,FALSE)*10^-6</f>
        <v>952420.04999999993</v>
      </c>
      <c r="T12121" s="5">
        <f>Table1[[#This Row],[Fuel Consumption (mmBtu)]]*Table1[[#This Row],[Emission Factor (kg CO2/ mmBtu)]]*10^3</f>
        <v>50535407853</v>
      </c>
      <c r="U12121" s="3">
        <f>Table1[[#This Row],[Emissions (g CO2)]]/(Table1[[#This Row],[Generation (TWh)]]*10^9)</f>
        <v>584.19060000000002</v>
      </c>
    </row>
    <row r="12122" spans="1:21" x14ac:dyDescent="0.35">
      <c r="A12122" t="s">
        <v>2799</v>
      </c>
      <c r="B12122" t="s">
        <v>3239</v>
      </c>
      <c r="C12122" t="str">
        <f>SUBSTITUTE(Table1[[#This Row],[Fuel]],", ",",")</f>
        <v>fossil gas: natural gas</v>
      </c>
      <c r="D12122" t="s">
        <v>3239</v>
      </c>
      <c r="H12122" t="s">
        <v>3436</v>
      </c>
      <c r="I12122">
        <v>50</v>
      </c>
      <c r="J12122" t="s">
        <v>3446</v>
      </c>
      <c r="K12122">
        <v>2013</v>
      </c>
      <c r="L12122" t="s">
        <v>29</v>
      </c>
      <c r="M12122" t="s">
        <v>29</v>
      </c>
      <c r="N12122">
        <v>33.934167000000002</v>
      </c>
      <c r="O12122">
        <v>-116.5714</v>
      </c>
      <c r="P12122" t="s">
        <v>3613</v>
      </c>
      <c r="Q12122" s="3">
        <f>Table1[[#This Row],[Capacity (MW)]]*0.395*8760*10^-6</f>
        <v>0.17301</v>
      </c>
      <c r="R12122" s="3" cm="1">
        <f t="array" ref="R12122">AVERAGE(VLOOKUP(_xlfn.TEXTSPLIT(Table1[[#This Row],[Fuel (no space after comma)]], ","), FuelList_Final_EF!$A$2:$B$65, 2, FALSE))</f>
        <v>53.06</v>
      </c>
      <c r="S12122" s="3">
        <f>Table1[[#This Row],[Generation (TWh)]]*10^9*VLOOKUP(Table1[[#This Row],[Turbine/Engine Technology]],Technology_HR!$A$2:$B$11,2,FALSE)*10^-6</f>
        <v>1904840.0999999999</v>
      </c>
      <c r="T12122" s="5">
        <f>Table1[[#This Row],[Fuel Consumption (mmBtu)]]*Table1[[#This Row],[Emission Factor (kg CO2/ mmBtu)]]*10^3</f>
        <v>101070815706</v>
      </c>
      <c r="U12122" s="3">
        <f>Table1[[#This Row],[Emissions (g CO2)]]/(Table1[[#This Row],[Generation (TWh)]]*10^9)</f>
        <v>584.19060000000002</v>
      </c>
    </row>
    <row r="12123" spans="1:21" x14ac:dyDescent="0.35">
      <c r="A12123" t="s">
        <v>3022</v>
      </c>
      <c r="B12123" t="s">
        <v>3239</v>
      </c>
      <c r="C12123" t="str">
        <f>SUBSTITUTE(Table1[[#This Row],[Fuel]],", ",",")</f>
        <v>fossil gas: natural gas</v>
      </c>
      <c r="D12123" t="s">
        <v>3239</v>
      </c>
      <c r="H12123" t="s">
        <v>3436</v>
      </c>
      <c r="I12123">
        <v>25</v>
      </c>
      <c r="J12123" t="s">
        <v>3446</v>
      </c>
      <c r="K12123">
        <v>2013</v>
      </c>
      <c r="L12123" t="s">
        <v>29</v>
      </c>
      <c r="M12123" t="s">
        <v>29</v>
      </c>
      <c r="N12123">
        <v>33.934167000000002</v>
      </c>
      <c r="O12123">
        <v>-116.5714</v>
      </c>
      <c r="P12123" t="s">
        <v>3613</v>
      </c>
      <c r="Q12123" s="3">
        <f>Table1[[#This Row],[Capacity (MW)]]*0.395*8760*10^-6</f>
        <v>8.6504999999999999E-2</v>
      </c>
      <c r="R12123" s="3" cm="1">
        <f t="array" ref="R12123">AVERAGE(VLOOKUP(_xlfn.TEXTSPLIT(Table1[[#This Row],[Fuel (no space after comma)]], ","), FuelList_Final_EF!$A$2:$B$65, 2, FALSE))</f>
        <v>53.06</v>
      </c>
      <c r="S12123" s="3">
        <f>Table1[[#This Row],[Generation (TWh)]]*10^9*VLOOKUP(Table1[[#This Row],[Turbine/Engine Technology]],Technology_HR!$A$2:$B$11,2,FALSE)*10^-6</f>
        <v>952420.04999999993</v>
      </c>
      <c r="T12123" s="5">
        <f>Table1[[#This Row],[Fuel Consumption (mmBtu)]]*Table1[[#This Row],[Emission Factor (kg CO2/ mmBtu)]]*10^3</f>
        <v>50535407853</v>
      </c>
      <c r="U12123" s="3">
        <f>Table1[[#This Row],[Emissions (g CO2)]]/(Table1[[#This Row],[Generation (TWh)]]*10^9)</f>
        <v>584.19060000000002</v>
      </c>
    </row>
    <row r="12124" spans="1:21" x14ac:dyDescent="0.35">
      <c r="A12124" t="s">
        <v>2799</v>
      </c>
      <c r="B12124" t="s">
        <v>3239</v>
      </c>
      <c r="C12124" t="str">
        <f>SUBSTITUTE(Table1[[#This Row],[Fuel]],", ",",")</f>
        <v>fossil gas: natural gas</v>
      </c>
      <c r="D12124" t="s">
        <v>3239</v>
      </c>
      <c r="H12124" t="s">
        <v>3436</v>
      </c>
      <c r="I12124">
        <v>50</v>
      </c>
      <c r="J12124" t="s">
        <v>3446</v>
      </c>
      <c r="K12124">
        <v>2013</v>
      </c>
      <c r="L12124" t="s">
        <v>29</v>
      </c>
      <c r="M12124" t="s">
        <v>29</v>
      </c>
      <c r="N12124">
        <v>33.934167000000002</v>
      </c>
      <c r="O12124">
        <v>-116.5714</v>
      </c>
      <c r="P12124" t="s">
        <v>3613</v>
      </c>
      <c r="Q12124" s="3">
        <f>Table1[[#This Row],[Capacity (MW)]]*0.395*8760*10^-6</f>
        <v>0.17301</v>
      </c>
      <c r="R12124" s="3" cm="1">
        <f t="array" ref="R12124">AVERAGE(VLOOKUP(_xlfn.TEXTSPLIT(Table1[[#This Row],[Fuel (no space after comma)]], ","), FuelList_Final_EF!$A$2:$B$65, 2, FALSE))</f>
        <v>53.06</v>
      </c>
      <c r="S12124" s="3">
        <f>Table1[[#This Row],[Generation (TWh)]]*10^9*VLOOKUP(Table1[[#This Row],[Turbine/Engine Technology]],Technology_HR!$A$2:$B$11,2,FALSE)*10^-6</f>
        <v>1904840.0999999999</v>
      </c>
      <c r="T12124" s="5">
        <f>Table1[[#This Row],[Fuel Consumption (mmBtu)]]*Table1[[#This Row],[Emission Factor (kg CO2/ mmBtu)]]*10^3</f>
        <v>101070815706</v>
      </c>
      <c r="U12124" s="3">
        <f>Table1[[#This Row],[Emissions (g CO2)]]/(Table1[[#This Row],[Generation (TWh)]]*10^9)</f>
        <v>584.19060000000002</v>
      </c>
    </row>
    <row r="12125" spans="1:21" x14ac:dyDescent="0.35">
      <c r="A12125" t="s">
        <v>3021</v>
      </c>
      <c r="B12125" t="s">
        <v>3239</v>
      </c>
      <c r="C12125" t="str">
        <f>SUBSTITUTE(Table1[[#This Row],[Fuel]],", ",",")</f>
        <v>fossil gas: natural gas</v>
      </c>
      <c r="D12125" t="s">
        <v>3239</v>
      </c>
      <c r="H12125" t="s">
        <v>3436</v>
      </c>
      <c r="I12125">
        <v>25</v>
      </c>
      <c r="J12125" t="s">
        <v>3446</v>
      </c>
      <c r="K12125">
        <v>2013</v>
      </c>
      <c r="L12125" t="s">
        <v>29</v>
      </c>
      <c r="M12125" t="s">
        <v>29</v>
      </c>
      <c r="N12125">
        <v>33.934167000000002</v>
      </c>
      <c r="O12125">
        <v>-116.5714</v>
      </c>
      <c r="P12125" t="s">
        <v>3613</v>
      </c>
      <c r="Q12125" s="3">
        <f>Table1[[#This Row],[Capacity (MW)]]*0.395*8760*10^-6</f>
        <v>8.6504999999999999E-2</v>
      </c>
      <c r="R12125" s="3" cm="1">
        <f t="array" ref="R12125">AVERAGE(VLOOKUP(_xlfn.TEXTSPLIT(Table1[[#This Row],[Fuel (no space after comma)]], ","), FuelList_Final_EF!$A$2:$B$65, 2, FALSE))</f>
        <v>53.06</v>
      </c>
      <c r="S12125" s="3">
        <f>Table1[[#This Row],[Generation (TWh)]]*10^9*VLOOKUP(Table1[[#This Row],[Turbine/Engine Technology]],Technology_HR!$A$2:$B$11,2,FALSE)*10^-6</f>
        <v>952420.04999999993</v>
      </c>
      <c r="T12125" s="5">
        <f>Table1[[#This Row],[Fuel Consumption (mmBtu)]]*Table1[[#This Row],[Emission Factor (kg CO2/ mmBtu)]]*10^3</f>
        <v>50535407853</v>
      </c>
      <c r="U12125" s="3">
        <f>Table1[[#This Row],[Emissions (g CO2)]]/(Table1[[#This Row],[Generation (TWh)]]*10^9)</f>
        <v>584.19060000000002</v>
      </c>
    </row>
    <row r="12126" spans="1:21" x14ac:dyDescent="0.35">
      <c r="A12126" t="s">
        <v>3022</v>
      </c>
      <c r="B12126" t="s">
        <v>3239</v>
      </c>
      <c r="C12126" t="str">
        <f>SUBSTITUTE(Table1[[#This Row],[Fuel]],", ",",")</f>
        <v>fossil gas: natural gas</v>
      </c>
      <c r="D12126" t="s">
        <v>3239</v>
      </c>
      <c r="H12126" t="s">
        <v>3436</v>
      </c>
      <c r="I12126">
        <v>25</v>
      </c>
      <c r="J12126" t="s">
        <v>3446</v>
      </c>
      <c r="K12126">
        <v>2013</v>
      </c>
      <c r="L12126" t="s">
        <v>29</v>
      </c>
      <c r="M12126" t="s">
        <v>29</v>
      </c>
      <c r="N12126">
        <v>33.934167000000002</v>
      </c>
      <c r="O12126">
        <v>-116.5714</v>
      </c>
      <c r="P12126" t="s">
        <v>3613</v>
      </c>
      <c r="Q12126" s="3">
        <f>Table1[[#This Row],[Capacity (MW)]]*0.395*8760*10^-6</f>
        <v>8.6504999999999999E-2</v>
      </c>
      <c r="R12126" s="3" cm="1">
        <f t="array" ref="R12126">AVERAGE(VLOOKUP(_xlfn.TEXTSPLIT(Table1[[#This Row],[Fuel (no space after comma)]], ","), FuelList_Final_EF!$A$2:$B$65, 2, FALSE))</f>
        <v>53.06</v>
      </c>
      <c r="S12126" s="3">
        <f>Table1[[#This Row],[Generation (TWh)]]*10^9*VLOOKUP(Table1[[#This Row],[Turbine/Engine Technology]],Technology_HR!$A$2:$B$11,2,FALSE)*10^-6</f>
        <v>952420.04999999993</v>
      </c>
      <c r="T12126" s="5">
        <f>Table1[[#This Row],[Fuel Consumption (mmBtu)]]*Table1[[#This Row],[Emission Factor (kg CO2/ mmBtu)]]*10^3</f>
        <v>50535407853</v>
      </c>
      <c r="U12126" s="3">
        <f>Table1[[#This Row],[Emissions (g CO2)]]/(Table1[[#This Row],[Generation (TWh)]]*10^9)</f>
        <v>584.19060000000002</v>
      </c>
    </row>
    <row r="12127" spans="1:21" x14ac:dyDescent="0.35">
      <c r="A12127" t="s">
        <v>2799</v>
      </c>
      <c r="B12127" t="s">
        <v>3239</v>
      </c>
      <c r="C12127" t="str">
        <f>SUBSTITUTE(Table1[[#This Row],[Fuel]],", ",",")</f>
        <v>fossil gas: natural gas</v>
      </c>
      <c r="D12127" t="s">
        <v>3239</v>
      </c>
      <c r="H12127" t="s">
        <v>3436</v>
      </c>
      <c r="I12127">
        <v>50</v>
      </c>
      <c r="J12127" t="s">
        <v>3446</v>
      </c>
      <c r="K12127">
        <v>2013</v>
      </c>
      <c r="L12127" t="s">
        <v>29</v>
      </c>
      <c r="M12127" t="s">
        <v>29</v>
      </c>
      <c r="N12127">
        <v>33.934167000000002</v>
      </c>
      <c r="O12127">
        <v>-116.5714</v>
      </c>
      <c r="P12127" t="s">
        <v>3613</v>
      </c>
      <c r="Q12127" s="3">
        <f>Table1[[#This Row],[Capacity (MW)]]*0.395*8760*10^-6</f>
        <v>0.17301</v>
      </c>
      <c r="R12127" s="3" cm="1">
        <f t="array" ref="R12127">AVERAGE(VLOOKUP(_xlfn.TEXTSPLIT(Table1[[#This Row],[Fuel (no space after comma)]], ","), FuelList_Final_EF!$A$2:$B$65, 2, FALSE))</f>
        <v>53.06</v>
      </c>
      <c r="S12127" s="3">
        <f>Table1[[#This Row],[Generation (TWh)]]*10^9*VLOOKUP(Table1[[#This Row],[Turbine/Engine Technology]],Technology_HR!$A$2:$B$11,2,FALSE)*10^-6</f>
        <v>1904840.0999999999</v>
      </c>
      <c r="T12127" s="5">
        <f>Table1[[#This Row],[Fuel Consumption (mmBtu)]]*Table1[[#This Row],[Emission Factor (kg CO2/ mmBtu)]]*10^3</f>
        <v>101070815706</v>
      </c>
      <c r="U12127" s="3">
        <f>Table1[[#This Row],[Emissions (g CO2)]]/(Table1[[#This Row],[Generation (TWh)]]*10^9)</f>
        <v>584.19060000000002</v>
      </c>
    </row>
    <row r="12128" spans="1:21" x14ac:dyDescent="0.35">
      <c r="A12128" t="s">
        <v>3021</v>
      </c>
      <c r="B12128" t="s">
        <v>3239</v>
      </c>
      <c r="C12128" t="str">
        <f>SUBSTITUTE(Table1[[#This Row],[Fuel]],", ",",")</f>
        <v>fossil gas: natural gas</v>
      </c>
      <c r="D12128" t="s">
        <v>3239</v>
      </c>
      <c r="H12128" t="s">
        <v>3436</v>
      </c>
      <c r="I12128">
        <v>25</v>
      </c>
      <c r="J12128" t="s">
        <v>3446</v>
      </c>
      <c r="K12128">
        <v>2013</v>
      </c>
      <c r="L12128" t="s">
        <v>29</v>
      </c>
      <c r="M12128" t="s">
        <v>29</v>
      </c>
      <c r="N12128">
        <v>33.934167000000002</v>
      </c>
      <c r="O12128">
        <v>-116.5714</v>
      </c>
      <c r="P12128" t="s">
        <v>3613</v>
      </c>
      <c r="Q12128" s="3">
        <f>Table1[[#This Row],[Capacity (MW)]]*0.395*8760*10^-6</f>
        <v>8.6504999999999999E-2</v>
      </c>
      <c r="R12128" s="3" cm="1">
        <f t="array" ref="R12128">AVERAGE(VLOOKUP(_xlfn.TEXTSPLIT(Table1[[#This Row],[Fuel (no space after comma)]], ","), FuelList_Final_EF!$A$2:$B$65, 2, FALSE))</f>
        <v>53.06</v>
      </c>
      <c r="S12128" s="3">
        <f>Table1[[#This Row],[Generation (TWh)]]*10^9*VLOOKUP(Table1[[#This Row],[Turbine/Engine Technology]],Technology_HR!$A$2:$B$11,2,FALSE)*10^-6</f>
        <v>952420.04999999993</v>
      </c>
      <c r="T12128" s="5">
        <f>Table1[[#This Row],[Fuel Consumption (mmBtu)]]*Table1[[#This Row],[Emission Factor (kg CO2/ mmBtu)]]*10^3</f>
        <v>50535407853</v>
      </c>
      <c r="U12128" s="3">
        <f>Table1[[#This Row],[Emissions (g CO2)]]/(Table1[[#This Row],[Generation (TWh)]]*10^9)</f>
        <v>584.19060000000002</v>
      </c>
    </row>
    <row r="12129" spans="1:21" x14ac:dyDescent="0.35">
      <c r="A12129" t="s">
        <v>3022</v>
      </c>
      <c r="B12129" t="s">
        <v>3239</v>
      </c>
      <c r="C12129" t="str">
        <f>SUBSTITUTE(Table1[[#This Row],[Fuel]],", ",",")</f>
        <v>fossil gas: natural gas</v>
      </c>
      <c r="D12129" t="s">
        <v>3239</v>
      </c>
      <c r="H12129" t="s">
        <v>3436</v>
      </c>
      <c r="I12129">
        <v>25</v>
      </c>
      <c r="J12129" t="s">
        <v>3446</v>
      </c>
      <c r="K12129">
        <v>2013</v>
      </c>
      <c r="L12129" t="s">
        <v>29</v>
      </c>
      <c r="M12129" t="s">
        <v>29</v>
      </c>
      <c r="N12129">
        <v>33.934167000000002</v>
      </c>
      <c r="O12129">
        <v>-116.5714</v>
      </c>
      <c r="P12129" t="s">
        <v>3613</v>
      </c>
      <c r="Q12129" s="3">
        <f>Table1[[#This Row],[Capacity (MW)]]*0.395*8760*10^-6</f>
        <v>8.6504999999999999E-2</v>
      </c>
      <c r="R12129" s="3" cm="1">
        <f t="array" ref="R12129">AVERAGE(VLOOKUP(_xlfn.TEXTSPLIT(Table1[[#This Row],[Fuel (no space after comma)]], ","), FuelList_Final_EF!$A$2:$B$65, 2, FALSE))</f>
        <v>53.06</v>
      </c>
      <c r="S12129" s="3">
        <f>Table1[[#This Row],[Generation (TWh)]]*10^9*VLOOKUP(Table1[[#This Row],[Turbine/Engine Technology]],Technology_HR!$A$2:$B$11,2,FALSE)*10^-6</f>
        <v>952420.04999999993</v>
      </c>
      <c r="T12129" s="5">
        <f>Table1[[#This Row],[Fuel Consumption (mmBtu)]]*Table1[[#This Row],[Emission Factor (kg CO2/ mmBtu)]]*10^3</f>
        <v>50535407853</v>
      </c>
      <c r="U12129" s="3">
        <f>Table1[[#This Row],[Emissions (g CO2)]]/(Table1[[#This Row],[Generation (TWh)]]*10^9)</f>
        <v>584.19060000000002</v>
      </c>
    </row>
    <row r="12130" spans="1:21" x14ac:dyDescent="0.35">
      <c r="A12130" t="s">
        <v>2799</v>
      </c>
      <c r="B12130" t="s">
        <v>3239</v>
      </c>
      <c r="C12130" t="str">
        <f>SUBSTITUTE(Table1[[#This Row],[Fuel]],", ",",")</f>
        <v>fossil gas: natural gas</v>
      </c>
      <c r="D12130" t="s">
        <v>3239</v>
      </c>
      <c r="H12130" t="s">
        <v>3436</v>
      </c>
      <c r="I12130">
        <v>50</v>
      </c>
      <c r="J12130" t="s">
        <v>3446</v>
      </c>
      <c r="K12130">
        <v>2013</v>
      </c>
      <c r="L12130" t="s">
        <v>29</v>
      </c>
      <c r="M12130" t="s">
        <v>29</v>
      </c>
      <c r="N12130">
        <v>33.934167000000002</v>
      </c>
      <c r="O12130">
        <v>-116.5714</v>
      </c>
      <c r="P12130" t="s">
        <v>3613</v>
      </c>
      <c r="Q12130" s="3">
        <f>Table1[[#This Row],[Capacity (MW)]]*0.395*8760*10^-6</f>
        <v>0.17301</v>
      </c>
      <c r="R12130" s="3" cm="1">
        <f t="array" ref="R12130">AVERAGE(VLOOKUP(_xlfn.TEXTSPLIT(Table1[[#This Row],[Fuel (no space after comma)]], ","), FuelList_Final_EF!$A$2:$B$65, 2, FALSE))</f>
        <v>53.06</v>
      </c>
      <c r="S12130" s="3">
        <f>Table1[[#This Row],[Generation (TWh)]]*10^9*VLOOKUP(Table1[[#This Row],[Turbine/Engine Technology]],Technology_HR!$A$2:$B$11,2,FALSE)*10^-6</f>
        <v>1904840.0999999999</v>
      </c>
      <c r="T12130" s="5">
        <f>Table1[[#This Row],[Fuel Consumption (mmBtu)]]*Table1[[#This Row],[Emission Factor (kg CO2/ mmBtu)]]*10^3</f>
        <v>101070815706</v>
      </c>
      <c r="U12130" s="3">
        <f>Table1[[#This Row],[Emissions (g CO2)]]/(Table1[[#This Row],[Generation (TWh)]]*10^9)</f>
        <v>584.19060000000002</v>
      </c>
    </row>
    <row r="12131" spans="1:21" x14ac:dyDescent="0.35">
      <c r="A12131" t="s">
        <v>3021</v>
      </c>
      <c r="B12131" t="s">
        <v>3239</v>
      </c>
      <c r="C12131" t="str">
        <f>SUBSTITUTE(Table1[[#This Row],[Fuel]],", ",",")</f>
        <v>fossil gas: natural gas</v>
      </c>
      <c r="D12131" t="s">
        <v>3239</v>
      </c>
      <c r="H12131" t="s">
        <v>3436</v>
      </c>
      <c r="I12131">
        <v>25</v>
      </c>
      <c r="J12131" t="s">
        <v>3446</v>
      </c>
      <c r="K12131">
        <v>2013</v>
      </c>
      <c r="L12131" t="s">
        <v>29</v>
      </c>
      <c r="M12131" t="s">
        <v>29</v>
      </c>
      <c r="N12131">
        <v>33.934167000000002</v>
      </c>
      <c r="O12131">
        <v>-116.5714</v>
      </c>
      <c r="P12131" t="s">
        <v>3613</v>
      </c>
      <c r="Q12131" s="3">
        <f>Table1[[#This Row],[Capacity (MW)]]*0.395*8760*10^-6</f>
        <v>8.6504999999999999E-2</v>
      </c>
      <c r="R12131" s="3" cm="1">
        <f t="array" ref="R12131">AVERAGE(VLOOKUP(_xlfn.TEXTSPLIT(Table1[[#This Row],[Fuel (no space after comma)]], ","), FuelList_Final_EF!$A$2:$B$65, 2, FALSE))</f>
        <v>53.06</v>
      </c>
      <c r="S12131" s="3">
        <f>Table1[[#This Row],[Generation (TWh)]]*10^9*VLOOKUP(Table1[[#This Row],[Turbine/Engine Technology]],Technology_HR!$A$2:$B$11,2,FALSE)*10^-6</f>
        <v>952420.04999999993</v>
      </c>
      <c r="T12131" s="5">
        <f>Table1[[#This Row],[Fuel Consumption (mmBtu)]]*Table1[[#This Row],[Emission Factor (kg CO2/ mmBtu)]]*10^3</f>
        <v>50535407853</v>
      </c>
      <c r="U12131" s="3">
        <f>Table1[[#This Row],[Emissions (g CO2)]]/(Table1[[#This Row],[Generation (TWh)]]*10^9)</f>
        <v>584.19060000000002</v>
      </c>
    </row>
    <row r="12132" spans="1:21" x14ac:dyDescent="0.35">
      <c r="A12132" t="s">
        <v>3022</v>
      </c>
      <c r="B12132" t="s">
        <v>3239</v>
      </c>
      <c r="C12132" t="str">
        <f>SUBSTITUTE(Table1[[#This Row],[Fuel]],", ",",")</f>
        <v>fossil gas: natural gas</v>
      </c>
      <c r="D12132" t="s">
        <v>3239</v>
      </c>
      <c r="H12132" t="s">
        <v>3436</v>
      </c>
      <c r="I12132">
        <v>25</v>
      </c>
      <c r="J12132" t="s">
        <v>3446</v>
      </c>
      <c r="K12132">
        <v>2013</v>
      </c>
      <c r="L12132" t="s">
        <v>29</v>
      </c>
      <c r="M12132" t="s">
        <v>29</v>
      </c>
      <c r="N12132">
        <v>33.934167000000002</v>
      </c>
      <c r="O12132">
        <v>-116.5714</v>
      </c>
      <c r="P12132" t="s">
        <v>3613</v>
      </c>
      <c r="Q12132" s="3">
        <f>Table1[[#This Row],[Capacity (MW)]]*0.395*8760*10^-6</f>
        <v>8.6504999999999999E-2</v>
      </c>
      <c r="R12132" s="3" cm="1">
        <f t="array" ref="R12132">AVERAGE(VLOOKUP(_xlfn.TEXTSPLIT(Table1[[#This Row],[Fuel (no space after comma)]], ","), FuelList_Final_EF!$A$2:$B$65, 2, FALSE))</f>
        <v>53.06</v>
      </c>
      <c r="S12132" s="3">
        <f>Table1[[#This Row],[Generation (TWh)]]*10^9*VLOOKUP(Table1[[#This Row],[Turbine/Engine Technology]],Technology_HR!$A$2:$B$11,2,FALSE)*10^-6</f>
        <v>952420.04999999993</v>
      </c>
      <c r="T12132" s="5">
        <f>Table1[[#This Row],[Fuel Consumption (mmBtu)]]*Table1[[#This Row],[Emission Factor (kg CO2/ mmBtu)]]*10^3</f>
        <v>50535407853</v>
      </c>
      <c r="U12132" s="3">
        <f>Table1[[#This Row],[Emissions (g CO2)]]/(Table1[[#This Row],[Generation (TWh)]]*10^9)</f>
        <v>584.19060000000002</v>
      </c>
    </row>
    <row r="12133" spans="1:21" x14ac:dyDescent="0.35">
      <c r="A12133" t="s">
        <v>2799</v>
      </c>
      <c r="B12133" t="s">
        <v>3239</v>
      </c>
      <c r="C12133" t="str">
        <f>SUBSTITUTE(Table1[[#This Row],[Fuel]],", ",",")</f>
        <v>fossil gas: natural gas</v>
      </c>
      <c r="D12133" t="s">
        <v>3239</v>
      </c>
      <c r="H12133" t="s">
        <v>3436</v>
      </c>
      <c r="I12133">
        <v>50</v>
      </c>
      <c r="J12133" t="s">
        <v>3446</v>
      </c>
      <c r="K12133">
        <v>2013</v>
      </c>
      <c r="L12133" t="s">
        <v>29</v>
      </c>
      <c r="M12133" t="s">
        <v>29</v>
      </c>
      <c r="N12133">
        <v>33.934167000000002</v>
      </c>
      <c r="O12133">
        <v>-116.5714</v>
      </c>
      <c r="P12133" t="s">
        <v>3613</v>
      </c>
      <c r="Q12133" s="3">
        <f>Table1[[#This Row],[Capacity (MW)]]*0.395*8760*10^-6</f>
        <v>0.17301</v>
      </c>
      <c r="R12133" s="3" cm="1">
        <f t="array" ref="R12133">AVERAGE(VLOOKUP(_xlfn.TEXTSPLIT(Table1[[#This Row],[Fuel (no space after comma)]], ","), FuelList_Final_EF!$A$2:$B$65, 2, FALSE))</f>
        <v>53.06</v>
      </c>
      <c r="S12133" s="3">
        <f>Table1[[#This Row],[Generation (TWh)]]*10^9*VLOOKUP(Table1[[#This Row],[Turbine/Engine Technology]],Technology_HR!$A$2:$B$11,2,FALSE)*10^-6</f>
        <v>1904840.0999999999</v>
      </c>
      <c r="T12133" s="5">
        <f>Table1[[#This Row],[Fuel Consumption (mmBtu)]]*Table1[[#This Row],[Emission Factor (kg CO2/ mmBtu)]]*10^3</f>
        <v>101070815706</v>
      </c>
      <c r="U12133" s="3">
        <f>Table1[[#This Row],[Emissions (g CO2)]]/(Table1[[#This Row],[Generation (TWh)]]*10^9)</f>
        <v>584.19060000000002</v>
      </c>
    </row>
    <row r="12134" spans="1:21" x14ac:dyDescent="0.35">
      <c r="A12134" t="s">
        <v>3021</v>
      </c>
      <c r="B12134" t="s">
        <v>3239</v>
      </c>
      <c r="C12134" t="str">
        <f>SUBSTITUTE(Table1[[#This Row],[Fuel]],", ",",")</f>
        <v>fossil gas: natural gas</v>
      </c>
      <c r="D12134" t="s">
        <v>3239</v>
      </c>
      <c r="H12134" t="s">
        <v>3436</v>
      </c>
      <c r="I12134">
        <v>25</v>
      </c>
      <c r="J12134" t="s">
        <v>3446</v>
      </c>
      <c r="K12134">
        <v>2013</v>
      </c>
      <c r="L12134" t="s">
        <v>29</v>
      </c>
      <c r="M12134" t="s">
        <v>29</v>
      </c>
      <c r="N12134">
        <v>33.934167000000002</v>
      </c>
      <c r="O12134">
        <v>-116.5714</v>
      </c>
      <c r="P12134" t="s">
        <v>3613</v>
      </c>
      <c r="Q12134" s="3">
        <f>Table1[[#This Row],[Capacity (MW)]]*0.395*8760*10^-6</f>
        <v>8.6504999999999999E-2</v>
      </c>
      <c r="R12134" s="3" cm="1">
        <f t="array" ref="R12134">AVERAGE(VLOOKUP(_xlfn.TEXTSPLIT(Table1[[#This Row],[Fuel (no space after comma)]], ","), FuelList_Final_EF!$A$2:$B$65, 2, FALSE))</f>
        <v>53.06</v>
      </c>
      <c r="S12134" s="3">
        <f>Table1[[#This Row],[Generation (TWh)]]*10^9*VLOOKUP(Table1[[#This Row],[Turbine/Engine Technology]],Technology_HR!$A$2:$B$11,2,FALSE)*10^-6</f>
        <v>952420.04999999993</v>
      </c>
      <c r="T12134" s="5">
        <f>Table1[[#This Row],[Fuel Consumption (mmBtu)]]*Table1[[#This Row],[Emission Factor (kg CO2/ mmBtu)]]*10^3</f>
        <v>50535407853</v>
      </c>
      <c r="U12134" s="3">
        <f>Table1[[#This Row],[Emissions (g CO2)]]/(Table1[[#This Row],[Generation (TWh)]]*10^9)</f>
        <v>584.19060000000002</v>
      </c>
    </row>
    <row r="12135" spans="1:21" x14ac:dyDescent="0.35">
      <c r="A12135" t="s">
        <v>2799</v>
      </c>
      <c r="B12135" t="s">
        <v>3239</v>
      </c>
      <c r="C12135" t="str">
        <f>SUBSTITUTE(Table1[[#This Row],[Fuel]],", ",",")</f>
        <v>fossil gas: natural gas</v>
      </c>
      <c r="D12135" t="s">
        <v>3239</v>
      </c>
      <c r="H12135" t="s">
        <v>3436</v>
      </c>
      <c r="I12135">
        <v>50</v>
      </c>
      <c r="J12135" t="s">
        <v>3446</v>
      </c>
      <c r="K12135">
        <v>2013</v>
      </c>
      <c r="L12135" t="s">
        <v>29</v>
      </c>
      <c r="M12135" t="s">
        <v>29</v>
      </c>
      <c r="N12135">
        <v>33.934167000000002</v>
      </c>
      <c r="O12135">
        <v>-116.5714</v>
      </c>
      <c r="P12135" t="s">
        <v>3613</v>
      </c>
      <c r="Q12135" s="3">
        <f>Table1[[#This Row],[Capacity (MW)]]*0.395*8760*10^-6</f>
        <v>0.17301</v>
      </c>
      <c r="R12135" s="3" cm="1">
        <f t="array" ref="R12135">AVERAGE(VLOOKUP(_xlfn.TEXTSPLIT(Table1[[#This Row],[Fuel (no space after comma)]], ","), FuelList_Final_EF!$A$2:$B$65, 2, FALSE))</f>
        <v>53.06</v>
      </c>
      <c r="S12135" s="3">
        <f>Table1[[#This Row],[Generation (TWh)]]*10^9*VLOOKUP(Table1[[#This Row],[Turbine/Engine Technology]],Technology_HR!$A$2:$B$11,2,FALSE)*10^-6</f>
        <v>1904840.0999999999</v>
      </c>
      <c r="T12135" s="5">
        <f>Table1[[#This Row],[Fuel Consumption (mmBtu)]]*Table1[[#This Row],[Emission Factor (kg CO2/ mmBtu)]]*10^3</f>
        <v>101070815706</v>
      </c>
      <c r="U12135" s="3">
        <f>Table1[[#This Row],[Emissions (g CO2)]]/(Table1[[#This Row],[Generation (TWh)]]*10^9)</f>
        <v>584.19060000000002</v>
      </c>
    </row>
    <row r="12136" spans="1:21" x14ac:dyDescent="0.35">
      <c r="A12136" t="s">
        <v>3021</v>
      </c>
      <c r="B12136" t="s">
        <v>3239</v>
      </c>
      <c r="C12136" t="str">
        <f>SUBSTITUTE(Table1[[#This Row],[Fuel]],", ",",")</f>
        <v>fossil gas: natural gas</v>
      </c>
      <c r="D12136" t="s">
        <v>3239</v>
      </c>
      <c r="H12136" t="s">
        <v>3436</v>
      </c>
      <c r="I12136">
        <v>25</v>
      </c>
      <c r="J12136" t="s">
        <v>3446</v>
      </c>
      <c r="K12136">
        <v>2013</v>
      </c>
      <c r="L12136" t="s">
        <v>29</v>
      </c>
      <c r="M12136" t="s">
        <v>29</v>
      </c>
      <c r="N12136">
        <v>33.934167000000002</v>
      </c>
      <c r="O12136">
        <v>-116.5714</v>
      </c>
      <c r="P12136" t="s">
        <v>3613</v>
      </c>
      <c r="Q12136" s="3">
        <f>Table1[[#This Row],[Capacity (MW)]]*0.395*8760*10^-6</f>
        <v>8.6504999999999999E-2</v>
      </c>
      <c r="R12136" s="3" cm="1">
        <f t="array" ref="R12136">AVERAGE(VLOOKUP(_xlfn.TEXTSPLIT(Table1[[#This Row],[Fuel (no space after comma)]], ","), FuelList_Final_EF!$A$2:$B$65, 2, FALSE))</f>
        <v>53.06</v>
      </c>
      <c r="S12136" s="3">
        <f>Table1[[#This Row],[Generation (TWh)]]*10^9*VLOOKUP(Table1[[#This Row],[Turbine/Engine Technology]],Technology_HR!$A$2:$B$11,2,FALSE)*10^-6</f>
        <v>952420.04999999993</v>
      </c>
      <c r="T12136" s="5">
        <f>Table1[[#This Row],[Fuel Consumption (mmBtu)]]*Table1[[#This Row],[Emission Factor (kg CO2/ mmBtu)]]*10^3</f>
        <v>50535407853</v>
      </c>
      <c r="U12136" s="3">
        <f>Table1[[#This Row],[Emissions (g CO2)]]/(Table1[[#This Row],[Generation (TWh)]]*10^9)</f>
        <v>584.19060000000002</v>
      </c>
    </row>
    <row r="12137" spans="1:21" x14ac:dyDescent="0.35">
      <c r="A12137" t="s">
        <v>3022</v>
      </c>
      <c r="B12137" t="s">
        <v>3239</v>
      </c>
      <c r="C12137" t="str">
        <f>SUBSTITUTE(Table1[[#This Row],[Fuel]],", ",",")</f>
        <v>fossil gas: natural gas</v>
      </c>
      <c r="D12137" t="s">
        <v>3239</v>
      </c>
      <c r="H12137" t="s">
        <v>3436</v>
      </c>
      <c r="I12137">
        <v>25</v>
      </c>
      <c r="J12137" t="s">
        <v>3446</v>
      </c>
      <c r="K12137">
        <v>2013</v>
      </c>
      <c r="L12137" t="s">
        <v>29</v>
      </c>
      <c r="M12137" t="s">
        <v>29</v>
      </c>
      <c r="N12137">
        <v>33.934167000000002</v>
      </c>
      <c r="O12137">
        <v>-116.5714</v>
      </c>
      <c r="P12137" t="s">
        <v>3613</v>
      </c>
      <c r="Q12137" s="3">
        <f>Table1[[#This Row],[Capacity (MW)]]*0.395*8760*10^-6</f>
        <v>8.6504999999999999E-2</v>
      </c>
      <c r="R12137" s="3" cm="1">
        <f t="array" ref="R12137">AVERAGE(VLOOKUP(_xlfn.TEXTSPLIT(Table1[[#This Row],[Fuel (no space after comma)]], ","), FuelList_Final_EF!$A$2:$B$65, 2, FALSE))</f>
        <v>53.06</v>
      </c>
      <c r="S12137" s="3">
        <f>Table1[[#This Row],[Generation (TWh)]]*10^9*VLOOKUP(Table1[[#This Row],[Turbine/Engine Technology]],Technology_HR!$A$2:$B$11,2,FALSE)*10^-6</f>
        <v>952420.04999999993</v>
      </c>
      <c r="T12137" s="5">
        <f>Table1[[#This Row],[Fuel Consumption (mmBtu)]]*Table1[[#This Row],[Emission Factor (kg CO2/ mmBtu)]]*10^3</f>
        <v>50535407853</v>
      </c>
      <c r="U12137" s="3">
        <f>Table1[[#This Row],[Emissions (g CO2)]]/(Table1[[#This Row],[Generation (TWh)]]*10^9)</f>
        <v>584.19060000000002</v>
      </c>
    </row>
    <row r="12138" spans="1:21" x14ac:dyDescent="0.35">
      <c r="A12138" t="s">
        <v>3021</v>
      </c>
      <c r="B12138" t="s">
        <v>3239</v>
      </c>
      <c r="C12138" t="str">
        <f>SUBSTITUTE(Table1[[#This Row],[Fuel]],", ",",")</f>
        <v>fossil gas: natural gas</v>
      </c>
      <c r="D12138" t="s">
        <v>3239</v>
      </c>
      <c r="H12138" t="s">
        <v>3436</v>
      </c>
      <c r="I12138">
        <v>25</v>
      </c>
      <c r="J12138" t="s">
        <v>3446</v>
      </c>
      <c r="K12138">
        <v>2013</v>
      </c>
      <c r="L12138" t="s">
        <v>29</v>
      </c>
      <c r="M12138" t="s">
        <v>29</v>
      </c>
      <c r="N12138">
        <v>33.934167000000002</v>
      </c>
      <c r="O12138">
        <v>-116.5714</v>
      </c>
      <c r="P12138" t="s">
        <v>3613</v>
      </c>
      <c r="Q12138" s="3">
        <f>Table1[[#This Row],[Capacity (MW)]]*0.395*8760*10^-6</f>
        <v>8.6504999999999999E-2</v>
      </c>
      <c r="R12138" s="3" cm="1">
        <f t="array" ref="R12138">AVERAGE(VLOOKUP(_xlfn.TEXTSPLIT(Table1[[#This Row],[Fuel (no space after comma)]], ","), FuelList_Final_EF!$A$2:$B$65, 2, FALSE))</f>
        <v>53.06</v>
      </c>
      <c r="S12138" s="3">
        <f>Table1[[#This Row],[Generation (TWh)]]*10^9*VLOOKUP(Table1[[#This Row],[Turbine/Engine Technology]],Technology_HR!$A$2:$B$11,2,FALSE)*10^-6</f>
        <v>952420.04999999993</v>
      </c>
      <c r="T12138" s="5">
        <f>Table1[[#This Row],[Fuel Consumption (mmBtu)]]*Table1[[#This Row],[Emission Factor (kg CO2/ mmBtu)]]*10^3</f>
        <v>50535407853</v>
      </c>
      <c r="U12138" s="3">
        <f>Table1[[#This Row],[Emissions (g CO2)]]/(Table1[[#This Row],[Generation (TWh)]]*10^9)</f>
        <v>584.19060000000002</v>
      </c>
    </row>
    <row r="12139" spans="1:21" x14ac:dyDescent="0.35">
      <c r="A12139" t="s">
        <v>3022</v>
      </c>
      <c r="B12139" t="s">
        <v>3239</v>
      </c>
      <c r="C12139" t="str">
        <f>SUBSTITUTE(Table1[[#This Row],[Fuel]],", ",",")</f>
        <v>fossil gas: natural gas</v>
      </c>
      <c r="D12139" t="s">
        <v>3239</v>
      </c>
      <c r="H12139" t="s">
        <v>3436</v>
      </c>
      <c r="I12139">
        <v>25</v>
      </c>
      <c r="J12139" t="s">
        <v>3446</v>
      </c>
      <c r="K12139">
        <v>2013</v>
      </c>
      <c r="L12139" t="s">
        <v>29</v>
      </c>
      <c r="M12139" t="s">
        <v>29</v>
      </c>
      <c r="N12139">
        <v>33.934167000000002</v>
      </c>
      <c r="O12139">
        <v>-116.5714</v>
      </c>
      <c r="P12139" t="s">
        <v>3613</v>
      </c>
      <c r="Q12139" s="3">
        <f>Table1[[#This Row],[Capacity (MW)]]*0.395*8760*10^-6</f>
        <v>8.6504999999999999E-2</v>
      </c>
      <c r="R12139" s="3" cm="1">
        <f t="array" ref="R12139">AVERAGE(VLOOKUP(_xlfn.TEXTSPLIT(Table1[[#This Row],[Fuel (no space after comma)]], ","), FuelList_Final_EF!$A$2:$B$65, 2, FALSE))</f>
        <v>53.06</v>
      </c>
      <c r="S12139" s="3">
        <f>Table1[[#This Row],[Generation (TWh)]]*10^9*VLOOKUP(Table1[[#This Row],[Turbine/Engine Technology]],Technology_HR!$A$2:$B$11,2,FALSE)*10^-6</f>
        <v>952420.04999999993</v>
      </c>
      <c r="T12139" s="5">
        <f>Table1[[#This Row],[Fuel Consumption (mmBtu)]]*Table1[[#This Row],[Emission Factor (kg CO2/ mmBtu)]]*10^3</f>
        <v>50535407853</v>
      </c>
      <c r="U12139" s="3">
        <f>Table1[[#This Row],[Emissions (g CO2)]]/(Table1[[#This Row],[Generation (TWh)]]*10^9)</f>
        <v>584.19060000000002</v>
      </c>
    </row>
    <row r="12140" spans="1:21" x14ac:dyDescent="0.35">
      <c r="A12140" t="s">
        <v>2799</v>
      </c>
      <c r="B12140" t="s">
        <v>3239</v>
      </c>
      <c r="C12140" t="str">
        <f>SUBSTITUTE(Table1[[#This Row],[Fuel]],", ",",")</f>
        <v>fossil gas: natural gas</v>
      </c>
      <c r="D12140" t="s">
        <v>3239</v>
      </c>
      <c r="H12140" t="s">
        <v>3436</v>
      </c>
      <c r="I12140">
        <v>50</v>
      </c>
      <c r="J12140" t="s">
        <v>3446</v>
      </c>
      <c r="K12140">
        <v>2013</v>
      </c>
      <c r="L12140" t="s">
        <v>29</v>
      </c>
      <c r="M12140" t="s">
        <v>29</v>
      </c>
      <c r="N12140">
        <v>33.934167000000002</v>
      </c>
      <c r="O12140">
        <v>-116.5714</v>
      </c>
      <c r="P12140" t="s">
        <v>3613</v>
      </c>
      <c r="Q12140" s="3">
        <f>Table1[[#This Row],[Capacity (MW)]]*0.395*8760*10^-6</f>
        <v>0.17301</v>
      </c>
      <c r="R12140" s="3" cm="1">
        <f t="array" ref="R12140">AVERAGE(VLOOKUP(_xlfn.TEXTSPLIT(Table1[[#This Row],[Fuel (no space after comma)]], ","), FuelList_Final_EF!$A$2:$B$65, 2, FALSE))</f>
        <v>53.06</v>
      </c>
      <c r="S12140" s="3">
        <f>Table1[[#This Row],[Generation (TWh)]]*10^9*VLOOKUP(Table1[[#This Row],[Turbine/Engine Technology]],Technology_HR!$A$2:$B$11,2,FALSE)*10^-6</f>
        <v>1904840.0999999999</v>
      </c>
      <c r="T12140" s="5">
        <f>Table1[[#This Row],[Fuel Consumption (mmBtu)]]*Table1[[#This Row],[Emission Factor (kg CO2/ mmBtu)]]*10^3</f>
        <v>101070815706</v>
      </c>
      <c r="U12140" s="3">
        <f>Table1[[#This Row],[Emissions (g CO2)]]/(Table1[[#This Row],[Generation (TWh)]]*10^9)</f>
        <v>584.19060000000002</v>
      </c>
    </row>
    <row r="12141" spans="1:21" x14ac:dyDescent="0.35">
      <c r="A12141" t="s">
        <v>3021</v>
      </c>
      <c r="B12141" t="s">
        <v>3239</v>
      </c>
      <c r="C12141" t="str">
        <f>SUBSTITUTE(Table1[[#This Row],[Fuel]],", ",",")</f>
        <v>fossil gas: natural gas</v>
      </c>
      <c r="D12141" t="s">
        <v>3239</v>
      </c>
      <c r="H12141" t="s">
        <v>3436</v>
      </c>
      <c r="I12141">
        <v>25</v>
      </c>
      <c r="J12141" t="s">
        <v>3446</v>
      </c>
      <c r="K12141">
        <v>2013</v>
      </c>
      <c r="L12141" t="s">
        <v>29</v>
      </c>
      <c r="M12141" t="s">
        <v>29</v>
      </c>
      <c r="N12141">
        <v>33.934167000000002</v>
      </c>
      <c r="O12141">
        <v>-116.5714</v>
      </c>
      <c r="P12141" t="s">
        <v>3613</v>
      </c>
      <c r="Q12141" s="3">
        <f>Table1[[#This Row],[Capacity (MW)]]*0.395*8760*10^-6</f>
        <v>8.6504999999999999E-2</v>
      </c>
      <c r="R12141" s="3" cm="1">
        <f t="array" ref="R12141">AVERAGE(VLOOKUP(_xlfn.TEXTSPLIT(Table1[[#This Row],[Fuel (no space after comma)]], ","), FuelList_Final_EF!$A$2:$B$65, 2, FALSE))</f>
        <v>53.06</v>
      </c>
      <c r="S12141" s="3">
        <f>Table1[[#This Row],[Generation (TWh)]]*10^9*VLOOKUP(Table1[[#This Row],[Turbine/Engine Technology]],Technology_HR!$A$2:$B$11,2,FALSE)*10^-6</f>
        <v>952420.04999999993</v>
      </c>
      <c r="T12141" s="5">
        <f>Table1[[#This Row],[Fuel Consumption (mmBtu)]]*Table1[[#This Row],[Emission Factor (kg CO2/ mmBtu)]]*10^3</f>
        <v>50535407853</v>
      </c>
      <c r="U12141" s="3">
        <f>Table1[[#This Row],[Emissions (g CO2)]]/(Table1[[#This Row],[Generation (TWh)]]*10^9)</f>
        <v>584.19060000000002</v>
      </c>
    </row>
    <row r="12142" spans="1:21" x14ac:dyDescent="0.35">
      <c r="A12142" t="s">
        <v>2799</v>
      </c>
      <c r="B12142" t="s">
        <v>3239</v>
      </c>
      <c r="C12142" t="str">
        <f>SUBSTITUTE(Table1[[#This Row],[Fuel]],", ",",")</f>
        <v>fossil gas: natural gas</v>
      </c>
      <c r="D12142" t="s">
        <v>3239</v>
      </c>
      <c r="H12142" t="s">
        <v>3436</v>
      </c>
      <c r="I12142">
        <v>50</v>
      </c>
      <c r="J12142" t="s">
        <v>3446</v>
      </c>
      <c r="K12142">
        <v>2013</v>
      </c>
      <c r="L12142" t="s">
        <v>29</v>
      </c>
      <c r="M12142" t="s">
        <v>29</v>
      </c>
      <c r="N12142">
        <v>33.934167000000002</v>
      </c>
      <c r="O12142">
        <v>-116.5714</v>
      </c>
      <c r="P12142" t="s">
        <v>3613</v>
      </c>
      <c r="Q12142" s="3">
        <f>Table1[[#This Row],[Capacity (MW)]]*0.395*8760*10^-6</f>
        <v>0.17301</v>
      </c>
      <c r="R12142" s="3" cm="1">
        <f t="array" ref="R12142">AVERAGE(VLOOKUP(_xlfn.TEXTSPLIT(Table1[[#This Row],[Fuel (no space after comma)]], ","), FuelList_Final_EF!$A$2:$B$65, 2, FALSE))</f>
        <v>53.06</v>
      </c>
      <c r="S12142" s="3">
        <f>Table1[[#This Row],[Generation (TWh)]]*10^9*VLOOKUP(Table1[[#This Row],[Turbine/Engine Technology]],Technology_HR!$A$2:$B$11,2,FALSE)*10^-6</f>
        <v>1904840.0999999999</v>
      </c>
      <c r="T12142" s="5">
        <f>Table1[[#This Row],[Fuel Consumption (mmBtu)]]*Table1[[#This Row],[Emission Factor (kg CO2/ mmBtu)]]*10^3</f>
        <v>101070815706</v>
      </c>
      <c r="U12142" s="3">
        <f>Table1[[#This Row],[Emissions (g CO2)]]/(Table1[[#This Row],[Generation (TWh)]]*10^9)</f>
        <v>584.19060000000002</v>
      </c>
    </row>
    <row r="12143" spans="1:21" x14ac:dyDescent="0.35">
      <c r="A12143" t="s">
        <v>3022</v>
      </c>
      <c r="B12143" t="s">
        <v>3239</v>
      </c>
      <c r="C12143" t="str">
        <f>SUBSTITUTE(Table1[[#This Row],[Fuel]],", ",",")</f>
        <v>fossil gas: natural gas</v>
      </c>
      <c r="D12143" t="s">
        <v>3239</v>
      </c>
      <c r="H12143" t="s">
        <v>3436</v>
      </c>
      <c r="I12143">
        <v>25</v>
      </c>
      <c r="J12143" t="s">
        <v>3446</v>
      </c>
      <c r="K12143">
        <v>2013</v>
      </c>
      <c r="L12143" t="s">
        <v>29</v>
      </c>
      <c r="M12143" t="s">
        <v>29</v>
      </c>
      <c r="N12143">
        <v>33.934167000000002</v>
      </c>
      <c r="O12143">
        <v>-116.5714</v>
      </c>
      <c r="P12143" t="s">
        <v>3613</v>
      </c>
      <c r="Q12143" s="3">
        <f>Table1[[#This Row],[Capacity (MW)]]*0.395*8760*10^-6</f>
        <v>8.6504999999999999E-2</v>
      </c>
      <c r="R12143" s="3" cm="1">
        <f t="array" ref="R12143">AVERAGE(VLOOKUP(_xlfn.TEXTSPLIT(Table1[[#This Row],[Fuel (no space after comma)]], ","), FuelList_Final_EF!$A$2:$B$65, 2, FALSE))</f>
        <v>53.06</v>
      </c>
      <c r="S12143" s="3">
        <f>Table1[[#This Row],[Generation (TWh)]]*10^9*VLOOKUP(Table1[[#This Row],[Turbine/Engine Technology]],Technology_HR!$A$2:$B$11,2,FALSE)*10^-6</f>
        <v>952420.04999999993</v>
      </c>
      <c r="T12143" s="5">
        <f>Table1[[#This Row],[Fuel Consumption (mmBtu)]]*Table1[[#This Row],[Emission Factor (kg CO2/ mmBtu)]]*10^3</f>
        <v>50535407853</v>
      </c>
      <c r="U12143" s="3">
        <f>Table1[[#This Row],[Emissions (g CO2)]]/(Table1[[#This Row],[Generation (TWh)]]*10^9)</f>
        <v>584.19060000000002</v>
      </c>
    </row>
    <row r="12144" spans="1:21" x14ac:dyDescent="0.35">
      <c r="A12144" t="s">
        <v>3023</v>
      </c>
      <c r="B12144" t="s">
        <v>3239</v>
      </c>
      <c r="C12144" t="str">
        <f>SUBSTITUTE(Table1[[#This Row],[Fuel]],", ",",")</f>
        <v>fossil gas: natural gas</v>
      </c>
      <c r="D12144" t="s">
        <v>3239</v>
      </c>
      <c r="H12144" t="s">
        <v>3436</v>
      </c>
      <c r="I12144">
        <v>121</v>
      </c>
      <c r="J12144" t="s">
        <v>3446</v>
      </c>
      <c r="K12144">
        <v>2000</v>
      </c>
      <c r="L12144" t="s">
        <v>29</v>
      </c>
      <c r="M12144" t="s">
        <v>29</v>
      </c>
      <c r="N12144">
        <v>33.948599999999999</v>
      </c>
      <c r="O12144">
        <v>-85.276899999999998</v>
      </c>
      <c r="P12144" t="s">
        <v>3613</v>
      </c>
      <c r="Q12144" s="3">
        <f>Table1[[#This Row],[Capacity (MW)]]*0.395*8760*10^-6</f>
        <v>0.41868420000000001</v>
      </c>
      <c r="R12144" s="3" cm="1">
        <f t="array" ref="R12144">AVERAGE(VLOOKUP(_xlfn.TEXTSPLIT(Table1[[#This Row],[Fuel (no space after comma)]], ","), FuelList_Final_EF!$A$2:$B$65, 2, FALSE))</f>
        <v>53.06</v>
      </c>
      <c r="S12144" s="3">
        <f>Table1[[#This Row],[Generation (TWh)]]*10^9*VLOOKUP(Table1[[#This Row],[Turbine/Engine Technology]],Technology_HR!$A$2:$B$11,2,FALSE)*10^-6</f>
        <v>4609713.0419999994</v>
      </c>
      <c r="T12144" s="5">
        <f>Table1[[#This Row],[Fuel Consumption (mmBtu)]]*Table1[[#This Row],[Emission Factor (kg CO2/ mmBtu)]]*10^3</f>
        <v>244591374008.51999</v>
      </c>
      <c r="U12144" s="3">
        <f>Table1[[#This Row],[Emissions (g CO2)]]/(Table1[[#This Row],[Generation (TWh)]]*10^9)</f>
        <v>584.19060000000002</v>
      </c>
    </row>
    <row r="12145" spans="1:21" x14ac:dyDescent="0.35">
      <c r="A12145" t="s">
        <v>3023</v>
      </c>
      <c r="B12145" t="s">
        <v>3239</v>
      </c>
      <c r="C12145" t="str">
        <f>SUBSTITUTE(Table1[[#This Row],[Fuel]],", ",",")</f>
        <v>fossil gas: natural gas</v>
      </c>
      <c r="D12145" t="s">
        <v>3239</v>
      </c>
      <c r="H12145" t="s">
        <v>3436</v>
      </c>
      <c r="I12145">
        <v>121</v>
      </c>
      <c r="J12145" t="s">
        <v>3446</v>
      </c>
      <c r="K12145">
        <v>2000</v>
      </c>
      <c r="L12145" t="s">
        <v>29</v>
      </c>
      <c r="M12145" t="s">
        <v>29</v>
      </c>
      <c r="N12145">
        <v>33.948599999999999</v>
      </c>
      <c r="O12145">
        <v>-85.276899999999998</v>
      </c>
      <c r="P12145" t="s">
        <v>3613</v>
      </c>
      <c r="Q12145" s="3">
        <f>Table1[[#This Row],[Capacity (MW)]]*0.395*8760*10^-6</f>
        <v>0.41868420000000001</v>
      </c>
      <c r="R12145" s="3" cm="1">
        <f t="array" ref="R12145">AVERAGE(VLOOKUP(_xlfn.TEXTSPLIT(Table1[[#This Row],[Fuel (no space after comma)]], ","), FuelList_Final_EF!$A$2:$B$65, 2, FALSE))</f>
        <v>53.06</v>
      </c>
      <c r="S12145" s="3">
        <f>Table1[[#This Row],[Generation (TWh)]]*10^9*VLOOKUP(Table1[[#This Row],[Turbine/Engine Technology]],Technology_HR!$A$2:$B$11,2,FALSE)*10^-6</f>
        <v>4609713.0419999994</v>
      </c>
      <c r="T12145" s="5">
        <f>Table1[[#This Row],[Fuel Consumption (mmBtu)]]*Table1[[#This Row],[Emission Factor (kg CO2/ mmBtu)]]*10^3</f>
        <v>244591374008.51999</v>
      </c>
      <c r="U12145" s="3">
        <f>Table1[[#This Row],[Emissions (g CO2)]]/(Table1[[#This Row],[Generation (TWh)]]*10^9)</f>
        <v>584.19060000000002</v>
      </c>
    </row>
    <row r="12146" spans="1:21" x14ac:dyDescent="0.35">
      <c r="A12146" t="s">
        <v>3023</v>
      </c>
      <c r="B12146" t="s">
        <v>3239</v>
      </c>
      <c r="C12146" t="str">
        <f>SUBSTITUTE(Table1[[#This Row],[Fuel]],", ",",")</f>
        <v>fossil gas: natural gas</v>
      </c>
      <c r="D12146" t="s">
        <v>3239</v>
      </c>
      <c r="H12146" t="s">
        <v>3436</v>
      </c>
      <c r="I12146">
        <v>164</v>
      </c>
      <c r="J12146" t="s">
        <v>3446</v>
      </c>
      <c r="K12146">
        <v>2000</v>
      </c>
      <c r="L12146" t="s">
        <v>29</v>
      </c>
      <c r="M12146" t="s">
        <v>29</v>
      </c>
      <c r="N12146">
        <v>33.948599999999999</v>
      </c>
      <c r="O12146">
        <v>-85.276899999999998</v>
      </c>
      <c r="P12146" t="s">
        <v>3613</v>
      </c>
      <c r="Q12146" s="3">
        <f>Table1[[#This Row],[Capacity (MW)]]*0.395*8760*10^-6</f>
        <v>0.5674728</v>
      </c>
      <c r="R12146" s="3" cm="1">
        <f t="array" ref="R12146">AVERAGE(VLOOKUP(_xlfn.TEXTSPLIT(Table1[[#This Row],[Fuel (no space after comma)]], ","), FuelList_Final_EF!$A$2:$B$65, 2, FALSE))</f>
        <v>53.06</v>
      </c>
      <c r="S12146" s="3">
        <f>Table1[[#This Row],[Generation (TWh)]]*10^9*VLOOKUP(Table1[[#This Row],[Turbine/Engine Technology]],Technology_HR!$A$2:$B$11,2,FALSE)*10^-6</f>
        <v>6247875.5279999999</v>
      </c>
      <c r="T12146" s="5">
        <f>Table1[[#This Row],[Fuel Consumption (mmBtu)]]*Table1[[#This Row],[Emission Factor (kg CO2/ mmBtu)]]*10^3</f>
        <v>331512275515.67999</v>
      </c>
      <c r="U12146" s="3">
        <f>Table1[[#This Row],[Emissions (g CO2)]]/(Table1[[#This Row],[Generation (TWh)]]*10^9)</f>
        <v>584.19060000000002</v>
      </c>
    </row>
    <row r="12147" spans="1:21" x14ac:dyDescent="0.35">
      <c r="A12147" t="s">
        <v>3023</v>
      </c>
      <c r="B12147" t="s">
        <v>3239</v>
      </c>
      <c r="C12147" t="str">
        <f>SUBSTITUTE(Table1[[#This Row],[Fuel]],", ",",")</f>
        <v>fossil gas: natural gas</v>
      </c>
      <c r="D12147" t="s">
        <v>3239</v>
      </c>
      <c r="H12147" t="s">
        <v>3436</v>
      </c>
      <c r="I12147">
        <v>164</v>
      </c>
      <c r="J12147" t="s">
        <v>3446</v>
      </c>
      <c r="K12147">
        <v>2000</v>
      </c>
      <c r="L12147" t="s">
        <v>29</v>
      </c>
      <c r="M12147" t="s">
        <v>29</v>
      </c>
      <c r="N12147">
        <v>33.948599999999999</v>
      </c>
      <c r="O12147">
        <v>-85.276899999999998</v>
      </c>
      <c r="P12147" t="s">
        <v>3613</v>
      </c>
      <c r="Q12147" s="3">
        <f>Table1[[#This Row],[Capacity (MW)]]*0.395*8760*10^-6</f>
        <v>0.5674728</v>
      </c>
      <c r="R12147" s="3" cm="1">
        <f t="array" ref="R12147">AVERAGE(VLOOKUP(_xlfn.TEXTSPLIT(Table1[[#This Row],[Fuel (no space after comma)]], ","), FuelList_Final_EF!$A$2:$B$65, 2, FALSE))</f>
        <v>53.06</v>
      </c>
      <c r="S12147" s="3">
        <f>Table1[[#This Row],[Generation (TWh)]]*10^9*VLOOKUP(Table1[[#This Row],[Turbine/Engine Technology]],Technology_HR!$A$2:$B$11,2,FALSE)*10^-6</f>
        <v>6247875.5279999999</v>
      </c>
      <c r="T12147" s="5">
        <f>Table1[[#This Row],[Fuel Consumption (mmBtu)]]*Table1[[#This Row],[Emission Factor (kg CO2/ mmBtu)]]*10^3</f>
        <v>331512275515.67999</v>
      </c>
      <c r="U12147" s="3">
        <f>Table1[[#This Row],[Emissions (g CO2)]]/(Table1[[#This Row],[Generation (TWh)]]*10^9)</f>
        <v>584.19060000000002</v>
      </c>
    </row>
    <row r="12148" spans="1:21" x14ac:dyDescent="0.35">
      <c r="A12148" t="s">
        <v>3024</v>
      </c>
      <c r="B12148" t="s">
        <v>3263</v>
      </c>
      <c r="C12148" t="str">
        <f>SUBSTITUTE(Table1[[#This Row],[Fuel]],", ",",")</f>
        <v>fossil gas: natural gas,fossil liquids: heavy fuel oil</v>
      </c>
      <c r="D12148" t="s">
        <v>3239</v>
      </c>
      <c r="E12148" t="s">
        <v>3241</v>
      </c>
      <c r="H12148" t="s">
        <v>3438</v>
      </c>
      <c r="I12148">
        <v>573</v>
      </c>
      <c r="J12148" t="s">
        <v>3449</v>
      </c>
      <c r="K12148">
        <v>2026</v>
      </c>
      <c r="L12148" t="s">
        <v>29</v>
      </c>
      <c r="M12148" t="s">
        <v>29</v>
      </c>
      <c r="N12148">
        <v>28.366667</v>
      </c>
      <c r="O12148">
        <v>-82.558329999999998</v>
      </c>
      <c r="P12148" t="s">
        <v>3613</v>
      </c>
      <c r="Q12148" s="3">
        <f>Table1[[#This Row],[Capacity (MW)]]*0.395*8760*10^-6</f>
        <v>1.9826946000000001</v>
      </c>
      <c r="R12148" s="3" cm="1">
        <f t="array" ref="R12148">AVERAGE(VLOOKUP(_xlfn.TEXTSPLIT(Table1[[#This Row],[Fuel (no space after comma)]], ","), FuelList_Final_EF!$A$2:$B$65, 2, FALSE))</f>
        <v>67.331265155508703</v>
      </c>
      <c r="S12148" s="3">
        <f>Table1[[#This Row],[Generation (TWh)]]*10^9*VLOOKUP(Table1[[#This Row],[Turbine/Engine Technology]],Technology_HR!$A$2:$B$11,2,FALSE)*10^-6</f>
        <v>14967361.535399999</v>
      </c>
      <c r="T12148" s="5">
        <f>Table1[[#This Row],[Fuel Consumption (mmBtu)]]*Table1[[#This Row],[Emission Factor (kg CO2/ mmBtu)]]*10^3</f>
        <v>1007771388218.3793</v>
      </c>
      <c r="U12148" s="3">
        <f>Table1[[#This Row],[Emissions (g CO2)]]/(Table1[[#This Row],[Generation (TWh)]]*10^9)</f>
        <v>508.28372065893518</v>
      </c>
    </row>
    <row r="12149" spans="1:21" x14ac:dyDescent="0.35">
      <c r="A12149" t="s">
        <v>3025</v>
      </c>
      <c r="B12149" t="s">
        <v>3243</v>
      </c>
      <c r="C12149" t="str">
        <f>SUBSTITUTE(Table1[[#This Row],[Fuel]],", ",",")</f>
        <v>fossil gas: natural gas,fossil liquids: fuel oil</v>
      </c>
      <c r="D12149" t="s">
        <v>3239</v>
      </c>
      <c r="E12149" t="s">
        <v>3275</v>
      </c>
      <c r="H12149" t="s">
        <v>3436</v>
      </c>
      <c r="I12149">
        <v>180</v>
      </c>
      <c r="J12149" t="s">
        <v>3446</v>
      </c>
      <c r="K12149">
        <v>2002</v>
      </c>
      <c r="L12149" t="s">
        <v>29</v>
      </c>
      <c r="M12149" t="s">
        <v>29</v>
      </c>
      <c r="N12149">
        <v>28.366499999999998</v>
      </c>
      <c r="O12149">
        <v>-82.558610000000002</v>
      </c>
      <c r="P12149" t="s">
        <v>3613</v>
      </c>
      <c r="Q12149" s="3">
        <f>Table1[[#This Row],[Capacity (MW)]]*0.395*8760*10^-6</f>
        <v>0.62283600000000006</v>
      </c>
      <c r="R12149" s="3" cm="1">
        <f t="array" ref="R12149">AVERAGE(VLOOKUP(_xlfn.TEXTSPLIT(Table1[[#This Row],[Fuel (no space after comma)]], ","), FuelList_Final_EF!$A$2:$B$65, 2, FALSE))</f>
        <v>65.583341148886291</v>
      </c>
      <c r="S12149" s="3">
        <f>Table1[[#This Row],[Generation (TWh)]]*10^9*VLOOKUP(Table1[[#This Row],[Turbine/Engine Technology]],Technology_HR!$A$2:$B$11,2,FALSE)*10^-6</f>
        <v>6857424.3599999994</v>
      </c>
      <c r="T12149" s="5">
        <f>Table1[[#This Row],[Fuel Consumption (mmBtu)]]*Table1[[#This Row],[Emission Factor (kg CO2/ mmBtu)]]*10^3</f>
        <v>449732801204.56317</v>
      </c>
      <c r="U12149" s="3">
        <f>Table1[[#This Row],[Emissions (g CO2)]]/(Table1[[#This Row],[Generation (TWh)]]*10^9)</f>
        <v>722.072586049238</v>
      </c>
    </row>
    <row r="12150" spans="1:21" x14ac:dyDescent="0.35">
      <c r="A12150" t="s">
        <v>3025</v>
      </c>
      <c r="B12150" t="s">
        <v>3243</v>
      </c>
      <c r="C12150" t="str">
        <f>SUBSTITUTE(Table1[[#This Row],[Fuel]],", ",",")</f>
        <v>fossil gas: natural gas,fossil liquids: fuel oil</v>
      </c>
      <c r="D12150" t="s">
        <v>3239</v>
      </c>
      <c r="E12150" t="s">
        <v>3275</v>
      </c>
      <c r="H12150" t="s">
        <v>3436</v>
      </c>
      <c r="I12150">
        <v>180</v>
      </c>
      <c r="J12150" t="s">
        <v>3446</v>
      </c>
      <c r="K12150">
        <v>2002</v>
      </c>
      <c r="L12150" t="s">
        <v>29</v>
      </c>
      <c r="M12150" t="s">
        <v>29</v>
      </c>
      <c r="N12150">
        <v>28.366499999999998</v>
      </c>
      <c r="O12150">
        <v>-82.558610000000002</v>
      </c>
      <c r="P12150" t="s">
        <v>3613</v>
      </c>
      <c r="Q12150" s="3">
        <f>Table1[[#This Row],[Capacity (MW)]]*0.395*8760*10^-6</f>
        <v>0.62283600000000006</v>
      </c>
      <c r="R12150" s="3" cm="1">
        <f t="array" ref="R12150">AVERAGE(VLOOKUP(_xlfn.TEXTSPLIT(Table1[[#This Row],[Fuel (no space after comma)]], ","), FuelList_Final_EF!$A$2:$B$65, 2, FALSE))</f>
        <v>65.583341148886291</v>
      </c>
      <c r="S12150" s="3">
        <f>Table1[[#This Row],[Generation (TWh)]]*10^9*VLOOKUP(Table1[[#This Row],[Turbine/Engine Technology]],Technology_HR!$A$2:$B$11,2,FALSE)*10^-6</f>
        <v>6857424.3599999994</v>
      </c>
      <c r="T12150" s="5">
        <f>Table1[[#This Row],[Fuel Consumption (mmBtu)]]*Table1[[#This Row],[Emission Factor (kg CO2/ mmBtu)]]*10^3</f>
        <v>449732801204.56317</v>
      </c>
      <c r="U12150" s="3">
        <f>Table1[[#This Row],[Emissions (g CO2)]]/(Table1[[#This Row],[Generation (TWh)]]*10^9)</f>
        <v>722.072586049238</v>
      </c>
    </row>
    <row r="12151" spans="1:21" x14ac:dyDescent="0.35">
      <c r="A12151" t="s">
        <v>3025</v>
      </c>
      <c r="B12151" t="s">
        <v>3243</v>
      </c>
      <c r="C12151" t="str">
        <f>SUBSTITUTE(Table1[[#This Row],[Fuel]],", ",",")</f>
        <v>fossil gas: natural gas,fossil liquids: fuel oil</v>
      </c>
      <c r="D12151" t="s">
        <v>3239</v>
      </c>
      <c r="E12151" t="s">
        <v>3275</v>
      </c>
      <c r="H12151" t="s">
        <v>3436</v>
      </c>
      <c r="I12151">
        <v>180</v>
      </c>
      <c r="J12151" t="s">
        <v>3446</v>
      </c>
      <c r="K12151">
        <v>2002</v>
      </c>
      <c r="L12151" t="s">
        <v>29</v>
      </c>
      <c r="M12151" t="s">
        <v>29</v>
      </c>
      <c r="N12151">
        <v>28.366499999999998</v>
      </c>
      <c r="O12151">
        <v>-82.558610000000002</v>
      </c>
      <c r="P12151" t="s">
        <v>3613</v>
      </c>
      <c r="Q12151" s="3">
        <f>Table1[[#This Row],[Capacity (MW)]]*0.395*8760*10^-6</f>
        <v>0.62283600000000006</v>
      </c>
      <c r="R12151" s="3" cm="1">
        <f t="array" ref="R12151">AVERAGE(VLOOKUP(_xlfn.TEXTSPLIT(Table1[[#This Row],[Fuel (no space after comma)]], ","), FuelList_Final_EF!$A$2:$B$65, 2, FALSE))</f>
        <v>65.583341148886291</v>
      </c>
      <c r="S12151" s="3">
        <f>Table1[[#This Row],[Generation (TWh)]]*10^9*VLOOKUP(Table1[[#This Row],[Turbine/Engine Technology]],Technology_HR!$A$2:$B$11,2,FALSE)*10^-6</f>
        <v>6857424.3599999994</v>
      </c>
      <c r="T12151" s="5">
        <f>Table1[[#This Row],[Fuel Consumption (mmBtu)]]*Table1[[#This Row],[Emission Factor (kg CO2/ mmBtu)]]*10^3</f>
        <v>449732801204.56317</v>
      </c>
      <c r="U12151" s="3">
        <f>Table1[[#This Row],[Emissions (g CO2)]]/(Table1[[#This Row],[Generation (TWh)]]*10^9)</f>
        <v>722.072586049238</v>
      </c>
    </row>
    <row r="12152" spans="1:21" x14ac:dyDescent="0.35">
      <c r="A12152" t="s">
        <v>3026</v>
      </c>
      <c r="B12152" t="s">
        <v>3239</v>
      </c>
      <c r="C12152" t="str">
        <f>SUBSTITUTE(Table1[[#This Row],[Fuel]],", ",",")</f>
        <v>fossil gas: natural gas</v>
      </c>
      <c r="D12152" t="s">
        <v>3239</v>
      </c>
      <c r="H12152" t="s">
        <v>3440</v>
      </c>
      <c r="I12152">
        <v>125</v>
      </c>
      <c r="J12152" t="s">
        <v>3446</v>
      </c>
      <c r="K12152">
        <v>2016</v>
      </c>
      <c r="L12152" t="s">
        <v>29</v>
      </c>
      <c r="M12152" t="s">
        <v>29</v>
      </c>
      <c r="N12152">
        <v>41.067089000000003</v>
      </c>
      <c r="O12152">
        <v>-78.365144000000001</v>
      </c>
      <c r="P12152" t="s">
        <v>3613</v>
      </c>
      <c r="Q12152" s="3">
        <f>Table1[[#This Row],[Capacity (MW)]]*0.395*8760*10^-6</f>
        <v>0.43252499999999999</v>
      </c>
      <c r="R12152" s="3" cm="1">
        <f t="array" ref="R12152">AVERAGE(VLOOKUP(_xlfn.TEXTSPLIT(Table1[[#This Row],[Fuel (no space after comma)]], ","), FuelList_Final_EF!$A$2:$B$65, 2, FALSE))</f>
        <v>53.06</v>
      </c>
      <c r="S12152" s="3">
        <f>Table1[[#This Row],[Generation (TWh)]]*10^9*VLOOKUP(Table1[[#This Row],[Turbine/Engine Technology]],Technology_HR!$A$2:$B$11,2,FALSE)*10^-6</f>
        <v>4448519.625</v>
      </c>
      <c r="T12152" s="5">
        <f>Table1[[#This Row],[Fuel Consumption (mmBtu)]]*Table1[[#This Row],[Emission Factor (kg CO2/ mmBtu)]]*10^3</f>
        <v>236038451302.5</v>
      </c>
      <c r="U12152" s="3">
        <f>Table1[[#This Row],[Emissions (g CO2)]]/(Table1[[#This Row],[Generation (TWh)]]*10^9)</f>
        <v>545.72209999999995</v>
      </c>
    </row>
    <row r="12153" spans="1:21" x14ac:dyDescent="0.35">
      <c r="A12153" t="s">
        <v>3026</v>
      </c>
      <c r="B12153" t="s">
        <v>3239</v>
      </c>
      <c r="C12153" t="str">
        <f>SUBSTITUTE(Table1[[#This Row],[Fuel]],", ",",")</f>
        <v>fossil gas: natural gas</v>
      </c>
      <c r="D12153" t="s">
        <v>3239</v>
      </c>
      <c r="H12153" t="s">
        <v>3440</v>
      </c>
      <c r="I12153">
        <v>125</v>
      </c>
      <c r="J12153" t="s">
        <v>3446</v>
      </c>
      <c r="K12153">
        <v>2016</v>
      </c>
      <c r="L12153" t="s">
        <v>29</v>
      </c>
      <c r="M12153" t="s">
        <v>29</v>
      </c>
      <c r="N12153">
        <v>41.067089000000003</v>
      </c>
      <c r="O12153">
        <v>-78.365144000000001</v>
      </c>
      <c r="P12153" t="s">
        <v>3613</v>
      </c>
      <c r="Q12153" s="3">
        <f>Table1[[#This Row],[Capacity (MW)]]*0.395*8760*10^-6</f>
        <v>0.43252499999999999</v>
      </c>
      <c r="R12153" s="3" cm="1">
        <f t="array" ref="R12153">AVERAGE(VLOOKUP(_xlfn.TEXTSPLIT(Table1[[#This Row],[Fuel (no space after comma)]], ","), FuelList_Final_EF!$A$2:$B$65, 2, FALSE))</f>
        <v>53.06</v>
      </c>
      <c r="S12153" s="3">
        <f>Table1[[#This Row],[Generation (TWh)]]*10^9*VLOOKUP(Table1[[#This Row],[Turbine/Engine Technology]],Technology_HR!$A$2:$B$11,2,FALSE)*10^-6</f>
        <v>4448519.625</v>
      </c>
      <c r="T12153" s="5">
        <f>Table1[[#This Row],[Fuel Consumption (mmBtu)]]*Table1[[#This Row],[Emission Factor (kg CO2/ mmBtu)]]*10^3</f>
        <v>236038451302.5</v>
      </c>
      <c r="U12153" s="3">
        <f>Table1[[#This Row],[Emissions (g CO2)]]/(Table1[[#This Row],[Generation (TWh)]]*10^9)</f>
        <v>545.72209999999995</v>
      </c>
    </row>
    <row r="12154" spans="1:21" x14ac:dyDescent="0.35">
      <c r="A12154" t="s">
        <v>3026</v>
      </c>
      <c r="B12154" t="s">
        <v>3239</v>
      </c>
      <c r="C12154" t="str">
        <f>SUBSTITUTE(Table1[[#This Row],[Fuel]],", ",",")</f>
        <v>fossil gas: natural gas</v>
      </c>
      <c r="D12154" t="s">
        <v>3239</v>
      </c>
      <c r="H12154" t="s">
        <v>3440</v>
      </c>
      <c r="I12154">
        <v>187.5</v>
      </c>
      <c r="J12154" t="s">
        <v>3446</v>
      </c>
      <c r="K12154">
        <v>2016</v>
      </c>
      <c r="L12154" t="s">
        <v>29</v>
      </c>
      <c r="M12154" t="s">
        <v>29</v>
      </c>
      <c r="N12154">
        <v>41.067089000000003</v>
      </c>
      <c r="O12154">
        <v>-78.365144000000001</v>
      </c>
      <c r="P12154" t="s">
        <v>3613</v>
      </c>
      <c r="Q12154" s="3">
        <f>Table1[[#This Row],[Capacity (MW)]]*0.395*8760*10^-6</f>
        <v>0.64878749999999996</v>
      </c>
      <c r="R12154" s="3" cm="1">
        <f t="array" ref="R12154">AVERAGE(VLOOKUP(_xlfn.TEXTSPLIT(Table1[[#This Row],[Fuel (no space after comma)]], ","), FuelList_Final_EF!$A$2:$B$65, 2, FALSE))</f>
        <v>53.06</v>
      </c>
      <c r="S12154" s="3">
        <f>Table1[[#This Row],[Generation (TWh)]]*10^9*VLOOKUP(Table1[[#This Row],[Turbine/Engine Technology]],Technology_HR!$A$2:$B$11,2,FALSE)*10^-6</f>
        <v>6672779.4375</v>
      </c>
      <c r="T12154" s="5">
        <f>Table1[[#This Row],[Fuel Consumption (mmBtu)]]*Table1[[#This Row],[Emission Factor (kg CO2/ mmBtu)]]*10^3</f>
        <v>354057676953.75</v>
      </c>
      <c r="U12154" s="3">
        <f>Table1[[#This Row],[Emissions (g CO2)]]/(Table1[[#This Row],[Generation (TWh)]]*10^9)</f>
        <v>545.72209999999995</v>
      </c>
    </row>
    <row r="12155" spans="1:21" x14ac:dyDescent="0.35">
      <c r="A12155" t="s">
        <v>3026</v>
      </c>
      <c r="B12155" t="s">
        <v>3239</v>
      </c>
      <c r="C12155" t="str">
        <f>SUBSTITUTE(Table1[[#This Row],[Fuel]],", ",",")</f>
        <v>fossil gas: natural gas</v>
      </c>
      <c r="D12155" t="s">
        <v>3239</v>
      </c>
      <c r="H12155" t="s">
        <v>3440</v>
      </c>
      <c r="I12155">
        <v>187.5</v>
      </c>
      <c r="J12155" t="s">
        <v>3446</v>
      </c>
      <c r="K12155">
        <v>2016</v>
      </c>
      <c r="L12155" t="s">
        <v>29</v>
      </c>
      <c r="M12155" t="s">
        <v>29</v>
      </c>
      <c r="N12155">
        <v>41.067089000000003</v>
      </c>
      <c r="O12155">
        <v>-78.365144000000001</v>
      </c>
      <c r="P12155" t="s">
        <v>3613</v>
      </c>
      <c r="Q12155" s="3">
        <f>Table1[[#This Row],[Capacity (MW)]]*0.395*8760*10^-6</f>
        <v>0.64878749999999996</v>
      </c>
      <c r="R12155" s="3" cm="1">
        <f t="array" ref="R12155">AVERAGE(VLOOKUP(_xlfn.TEXTSPLIT(Table1[[#This Row],[Fuel (no space after comma)]], ","), FuelList_Final_EF!$A$2:$B$65, 2, FALSE))</f>
        <v>53.06</v>
      </c>
      <c r="S12155" s="3">
        <f>Table1[[#This Row],[Generation (TWh)]]*10^9*VLOOKUP(Table1[[#This Row],[Turbine/Engine Technology]],Technology_HR!$A$2:$B$11,2,FALSE)*10^-6</f>
        <v>6672779.4375</v>
      </c>
      <c r="T12155" s="5">
        <f>Table1[[#This Row],[Fuel Consumption (mmBtu)]]*Table1[[#This Row],[Emission Factor (kg CO2/ mmBtu)]]*10^3</f>
        <v>354057676953.75</v>
      </c>
      <c r="U12155" s="3">
        <f>Table1[[#This Row],[Emissions (g CO2)]]/(Table1[[#This Row],[Generation (TWh)]]*10^9)</f>
        <v>545.72209999999995</v>
      </c>
    </row>
    <row r="12156" spans="1:21" x14ac:dyDescent="0.35">
      <c r="A12156" t="s">
        <v>3027</v>
      </c>
      <c r="B12156" t="s">
        <v>3239</v>
      </c>
      <c r="C12156" t="str">
        <f>SUBSTITUTE(Table1[[#This Row],[Fuel]],", ",",")</f>
        <v>fossil gas: natural gas</v>
      </c>
      <c r="D12156" t="s">
        <v>3239</v>
      </c>
      <c r="H12156" t="s">
        <v>3436</v>
      </c>
      <c r="I12156">
        <v>173</v>
      </c>
      <c r="J12156" t="s">
        <v>3446</v>
      </c>
      <c r="K12156">
        <v>2005</v>
      </c>
      <c r="L12156" t="s">
        <v>29</v>
      </c>
      <c r="M12156" t="s">
        <v>29</v>
      </c>
      <c r="N12156">
        <v>43.751826000000001</v>
      </c>
      <c r="O12156">
        <v>-87.878060000000005</v>
      </c>
      <c r="P12156" t="s">
        <v>3613</v>
      </c>
      <c r="Q12156" s="3">
        <f>Table1[[#This Row],[Capacity (MW)]]*0.395*8760*10^-6</f>
        <v>0.59861460000000011</v>
      </c>
      <c r="R12156" s="3" cm="1">
        <f t="array" ref="R12156">AVERAGE(VLOOKUP(_xlfn.TEXTSPLIT(Table1[[#This Row],[Fuel (no space after comma)]], ","), FuelList_Final_EF!$A$2:$B$65, 2, FALSE))</f>
        <v>53.06</v>
      </c>
      <c r="S12156" s="3">
        <f>Table1[[#This Row],[Generation (TWh)]]*10^9*VLOOKUP(Table1[[#This Row],[Turbine/Engine Technology]],Technology_HR!$A$2:$B$11,2,FALSE)*10^-6</f>
        <v>6590746.7460000003</v>
      </c>
      <c r="T12156" s="5">
        <f>Table1[[#This Row],[Fuel Consumption (mmBtu)]]*Table1[[#This Row],[Emission Factor (kg CO2/ mmBtu)]]*10^3</f>
        <v>349705022342.76001</v>
      </c>
      <c r="U12156" s="3">
        <f>Table1[[#This Row],[Emissions (g CO2)]]/(Table1[[#This Row],[Generation (TWh)]]*10^9)</f>
        <v>584.1905999999999</v>
      </c>
    </row>
    <row r="12157" spans="1:21" x14ac:dyDescent="0.35">
      <c r="A12157" t="s">
        <v>3027</v>
      </c>
      <c r="B12157" t="s">
        <v>3239</v>
      </c>
      <c r="C12157" t="str">
        <f>SUBSTITUTE(Table1[[#This Row],[Fuel]],", ",",")</f>
        <v>fossil gas: natural gas</v>
      </c>
      <c r="D12157" t="s">
        <v>3239</v>
      </c>
      <c r="H12157" t="s">
        <v>3436</v>
      </c>
      <c r="I12157">
        <v>173</v>
      </c>
      <c r="J12157" t="s">
        <v>3446</v>
      </c>
      <c r="K12157">
        <v>2005</v>
      </c>
      <c r="L12157" t="s">
        <v>29</v>
      </c>
      <c r="M12157" t="s">
        <v>29</v>
      </c>
      <c r="N12157">
        <v>43.751826000000001</v>
      </c>
      <c r="O12157">
        <v>-87.878060000000005</v>
      </c>
      <c r="P12157" t="s">
        <v>3613</v>
      </c>
      <c r="Q12157" s="3">
        <f>Table1[[#This Row],[Capacity (MW)]]*0.395*8760*10^-6</f>
        <v>0.59861460000000011</v>
      </c>
      <c r="R12157" s="3" cm="1">
        <f t="array" ref="R12157">AVERAGE(VLOOKUP(_xlfn.TEXTSPLIT(Table1[[#This Row],[Fuel (no space after comma)]], ","), FuelList_Final_EF!$A$2:$B$65, 2, FALSE))</f>
        <v>53.06</v>
      </c>
      <c r="S12157" s="3">
        <f>Table1[[#This Row],[Generation (TWh)]]*10^9*VLOOKUP(Table1[[#This Row],[Turbine/Engine Technology]],Technology_HR!$A$2:$B$11,2,FALSE)*10^-6</f>
        <v>6590746.7460000003</v>
      </c>
      <c r="T12157" s="5">
        <f>Table1[[#This Row],[Fuel Consumption (mmBtu)]]*Table1[[#This Row],[Emission Factor (kg CO2/ mmBtu)]]*10^3</f>
        <v>349705022342.76001</v>
      </c>
      <c r="U12157" s="3">
        <f>Table1[[#This Row],[Emissions (g CO2)]]/(Table1[[#This Row],[Generation (TWh)]]*10^9)</f>
        <v>584.1905999999999</v>
      </c>
    </row>
    <row r="12158" spans="1:21" x14ac:dyDescent="0.35">
      <c r="A12158" t="s">
        <v>3028</v>
      </c>
      <c r="B12158" t="s">
        <v>3239</v>
      </c>
      <c r="C12158" t="str">
        <f>SUBSTITUTE(Table1[[#This Row],[Fuel]],", ",",")</f>
        <v>fossil gas: natural gas</v>
      </c>
      <c r="D12158" t="s">
        <v>3239</v>
      </c>
      <c r="H12158" t="s">
        <v>3438</v>
      </c>
      <c r="I12158">
        <v>310</v>
      </c>
      <c r="J12158" t="s">
        <v>3446</v>
      </c>
      <c r="K12158">
        <v>2021</v>
      </c>
      <c r="L12158" t="s">
        <v>29</v>
      </c>
      <c r="M12158" t="s">
        <v>29</v>
      </c>
      <c r="N12158">
        <v>40.671666999999999</v>
      </c>
      <c r="O12158">
        <v>-80.336389999999994</v>
      </c>
      <c r="P12158" t="s">
        <v>3613</v>
      </c>
      <c r="Q12158" s="3">
        <f>Table1[[#This Row],[Capacity (MW)]]*0.395*8760*10^-6</f>
        <v>1.072662</v>
      </c>
      <c r="R12158" s="3" cm="1">
        <f t="array" ref="R12158">AVERAGE(VLOOKUP(_xlfn.TEXTSPLIT(Table1[[#This Row],[Fuel (no space after comma)]], ","), FuelList_Final_EF!$A$2:$B$65, 2, FALSE))</f>
        <v>53.06</v>
      </c>
      <c r="S12158" s="3">
        <f>Table1[[#This Row],[Generation (TWh)]]*10^9*VLOOKUP(Table1[[#This Row],[Turbine/Engine Technology]],Technology_HR!$A$2:$B$11,2,FALSE)*10^-6</f>
        <v>8097525.4380000001</v>
      </c>
      <c r="T12158" s="5">
        <f>Table1[[#This Row],[Fuel Consumption (mmBtu)]]*Table1[[#This Row],[Emission Factor (kg CO2/ mmBtu)]]*10^3</f>
        <v>429654699740.28003</v>
      </c>
      <c r="U12158" s="3">
        <f>Table1[[#This Row],[Emissions (g CO2)]]/(Table1[[#This Row],[Generation (TWh)]]*10^9)</f>
        <v>400.54994000000005</v>
      </c>
    </row>
    <row r="12159" spans="1:21" x14ac:dyDescent="0.35">
      <c r="A12159" t="s">
        <v>3029</v>
      </c>
      <c r="B12159" t="s">
        <v>3297</v>
      </c>
      <c r="C12159" t="str">
        <f>SUBSTITUTE(Table1[[#This Row],[Fuel]],", ",",")</f>
        <v>fossil gas: natural gas,fossil gas: unknown</v>
      </c>
      <c r="D12159" t="s">
        <v>3239</v>
      </c>
      <c r="E12159" t="s">
        <v>3245</v>
      </c>
      <c r="H12159" t="s">
        <v>3436</v>
      </c>
      <c r="I12159">
        <v>88</v>
      </c>
      <c r="J12159" t="s">
        <v>3446</v>
      </c>
      <c r="K12159">
        <v>1995</v>
      </c>
      <c r="L12159" t="s">
        <v>29</v>
      </c>
      <c r="M12159" t="s">
        <v>29</v>
      </c>
      <c r="N12159">
        <v>29.723185000000001</v>
      </c>
      <c r="O12159">
        <v>-95.128860000000003</v>
      </c>
      <c r="P12159" t="s">
        <v>3613</v>
      </c>
      <c r="Q12159" s="3">
        <f>Table1[[#This Row],[Capacity (MW)]]*0.395*8760*10^-6</f>
        <v>0.30449760000000003</v>
      </c>
      <c r="R12159" s="3" cm="1">
        <f t="array" ref="R12159">AVERAGE(VLOOKUP(_xlfn.TEXTSPLIT(Table1[[#This Row],[Fuel (no space after comma)]], ","), FuelList_Final_EF!$A$2:$B$65, 2, FALSE))</f>
        <v>56.689581971533997</v>
      </c>
      <c r="S12159" s="3">
        <f>Table1[[#This Row],[Generation (TWh)]]*10^9*VLOOKUP(Table1[[#This Row],[Turbine/Engine Technology]],Technology_HR!$A$2:$B$11,2,FALSE)*10^-6</f>
        <v>3352518.5760000004</v>
      </c>
      <c r="T12159" s="5">
        <f>Table1[[#This Row],[Fuel Consumption (mmBtu)]]*Table1[[#This Row],[Emission Factor (kg CO2/ mmBtu)]]*10^3</f>
        <v>190052876625.24243</v>
      </c>
      <c r="U12159" s="3">
        <f>Table1[[#This Row],[Emissions (g CO2)]]/(Table1[[#This Row],[Generation (TWh)]]*10^9)</f>
        <v>624.15229750658921</v>
      </c>
    </row>
    <row r="12160" spans="1:21" x14ac:dyDescent="0.35">
      <c r="A12160" t="s">
        <v>3029</v>
      </c>
      <c r="B12160" t="s">
        <v>3297</v>
      </c>
      <c r="C12160" t="str">
        <f>SUBSTITUTE(Table1[[#This Row],[Fuel]],", ",",")</f>
        <v>fossil gas: natural gas,fossil gas: unknown</v>
      </c>
      <c r="D12160" t="s">
        <v>3239</v>
      </c>
      <c r="E12160" t="s">
        <v>3245</v>
      </c>
      <c r="H12160" t="s">
        <v>3436</v>
      </c>
      <c r="I12160">
        <v>94</v>
      </c>
      <c r="J12160" t="s">
        <v>3446</v>
      </c>
      <c r="K12160">
        <v>1995</v>
      </c>
      <c r="L12160" t="s">
        <v>29</v>
      </c>
      <c r="M12160" t="s">
        <v>29</v>
      </c>
      <c r="N12160">
        <v>29.723185000000001</v>
      </c>
      <c r="O12160">
        <v>-95.128860000000003</v>
      </c>
      <c r="P12160" t="s">
        <v>3613</v>
      </c>
      <c r="Q12160" s="3">
        <f>Table1[[#This Row],[Capacity (MW)]]*0.395*8760*10^-6</f>
        <v>0.32525880000000001</v>
      </c>
      <c r="R12160" s="3" cm="1">
        <f t="array" ref="R12160">AVERAGE(VLOOKUP(_xlfn.TEXTSPLIT(Table1[[#This Row],[Fuel (no space after comma)]], ","), FuelList_Final_EF!$A$2:$B$65, 2, FALSE))</f>
        <v>56.689581971533997</v>
      </c>
      <c r="S12160" s="3">
        <f>Table1[[#This Row],[Generation (TWh)]]*10^9*VLOOKUP(Table1[[#This Row],[Turbine/Engine Technology]],Technology_HR!$A$2:$B$11,2,FALSE)*10^-6</f>
        <v>3581099.3879999998</v>
      </c>
      <c r="T12160" s="5">
        <f>Table1[[#This Row],[Fuel Consumption (mmBtu)]]*Table1[[#This Row],[Emission Factor (kg CO2/ mmBtu)]]*10^3</f>
        <v>203011027304.23621</v>
      </c>
      <c r="U12160" s="3">
        <f>Table1[[#This Row],[Emissions (g CO2)]]/(Table1[[#This Row],[Generation (TWh)]]*10^9)</f>
        <v>624.15229750658921</v>
      </c>
    </row>
    <row r="12161" spans="1:21" x14ac:dyDescent="0.35">
      <c r="A12161" t="s">
        <v>2634</v>
      </c>
      <c r="B12161" t="s">
        <v>3405</v>
      </c>
      <c r="C12161" t="str">
        <f>SUBSTITUTE(Table1[[#This Row],[Fuel]],", ",",")</f>
        <v>fossil gas: natural gas,fossil liquids: kerosene</v>
      </c>
      <c r="D12161" t="s">
        <v>3239</v>
      </c>
      <c r="E12161" t="s">
        <v>3349</v>
      </c>
      <c r="H12161" t="s">
        <v>3436</v>
      </c>
      <c r="I12161">
        <v>113</v>
      </c>
      <c r="J12161" t="s">
        <v>3446</v>
      </c>
      <c r="K12161">
        <v>1991</v>
      </c>
      <c r="L12161" t="s">
        <v>29</v>
      </c>
      <c r="M12161" t="s">
        <v>29</v>
      </c>
      <c r="N12161">
        <v>39.451000000000001</v>
      </c>
      <c r="O12161">
        <v>-75.0578</v>
      </c>
      <c r="P12161" t="s">
        <v>3613</v>
      </c>
      <c r="Q12161" s="3">
        <f>Table1[[#This Row],[Capacity (MW)]]*0.395*8760*10^-6</f>
        <v>0.39100260000000003</v>
      </c>
      <c r="R12161" s="3" cm="1">
        <f t="array" ref="R12161">AVERAGE(VLOOKUP(_xlfn.TEXTSPLIT(Table1[[#This Row],[Fuel (no space after comma)]], ","), FuelList_Final_EF!$A$2:$B$65, 2, FALSE))</f>
        <v>64.13</v>
      </c>
      <c r="S12161" s="3">
        <f>Table1[[#This Row],[Generation (TWh)]]*10^9*VLOOKUP(Table1[[#This Row],[Turbine/Engine Technology]],Technology_HR!$A$2:$B$11,2,FALSE)*10^-6</f>
        <v>4304938.6260000002</v>
      </c>
      <c r="T12161" s="5">
        <f>Table1[[#This Row],[Fuel Consumption (mmBtu)]]*Table1[[#This Row],[Emission Factor (kg CO2/ mmBtu)]]*10^3</f>
        <v>276075714085.38</v>
      </c>
      <c r="U12161" s="3">
        <f>Table1[[#This Row],[Emissions (g CO2)]]/(Table1[[#This Row],[Generation (TWh)]]*10^9)</f>
        <v>706.07129999999995</v>
      </c>
    </row>
    <row r="12162" spans="1:21" x14ac:dyDescent="0.35">
      <c r="A12162" t="s">
        <v>2461</v>
      </c>
      <c r="B12162" t="s">
        <v>3308</v>
      </c>
      <c r="C12162" t="str">
        <f>SUBSTITUTE(Table1[[#This Row],[Fuel]],", ",",")</f>
        <v>fossil liquids: fuel oil,fossil gas: natural gas</v>
      </c>
      <c r="D12162" t="s">
        <v>3275</v>
      </c>
      <c r="E12162" t="s">
        <v>3239</v>
      </c>
      <c r="H12162" t="s">
        <v>3436</v>
      </c>
      <c r="I12162">
        <v>199</v>
      </c>
      <c r="J12162" t="s">
        <v>3446</v>
      </c>
      <c r="K12162">
        <v>2001</v>
      </c>
      <c r="L12162" t="s">
        <v>29</v>
      </c>
      <c r="M12162" t="s">
        <v>29</v>
      </c>
      <c r="N12162">
        <v>34.839199999999998</v>
      </c>
      <c r="O12162">
        <v>-79.740600000000001</v>
      </c>
      <c r="P12162" t="s">
        <v>3613</v>
      </c>
      <c r="Q12162" s="3">
        <f>Table1[[#This Row],[Capacity (MW)]]*0.395*8760*10^-6</f>
        <v>0.68857979999999996</v>
      </c>
      <c r="R12162" s="3" cm="1">
        <f t="array" ref="R12162">AVERAGE(VLOOKUP(_xlfn.TEXTSPLIT(Table1[[#This Row],[Fuel (no space after comma)]], ","), FuelList_Final_EF!$A$2:$B$65, 2, FALSE))</f>
        <v>65.583341148886291</v>
      </c>
      <c r="S12162" s="3">
        <f>Table1[[#This Row],[Generation (TWh)]]*10^9*VLOOKUP(Table1[[#This Row],[Turbine/Engine Technology]],Technology_HR!$A$2:$B$11,2,FALSE)*10^-6</f>
        <v>7581263.5979999993</v>
      </c>
      <c r="T12162" s="5">
        <f>Table1[[#This Row],[Fuel Consumption (mmBtu)]]*Table1[[#This Row],[Emission Factor (kg CO2/ mmBtu)]]*10^3</f>
        <v>497204596887.26709</v>
      </c>
      <c r="U12162" s="3">
        <f>Table1[[#This Row],[Emissions (g CO2)]]/(Table1[[#This Row],[Generation (TWh)]]*10^9)</f>
        <v>722.072586049238</v>
      </c>
    </row>
    <row r="12163" spans="1:21" x14ac:dyDescent="0.35">
      <c r="A12163" t="s">
        <v>2461</v>
      </c>
      <c r="B12163" t="s">
        <v>3308</v>
      </c>
      <c r="C12163" t="str">
        <f>SUBSTITUTE(Table1[[#This Row],[Fuel]],", ",",")</f>
        <v>fossil liquids: fuel oil,fossil gas: natural gas</v>
      </c>
      <c r="D12163" t="s">
        <v>3275</v>
      </c>
      <c r="E12163" t="s">
        <v>3239</v>
      </c>
      <c r="H12163" t="s">
        <v>3436</v>
      </c>
      <c r="I12163">
        <v>199</v>
      </c>
      <c r="J12163" t="s">
        <v>3446</v>
      </c>
      <c r="K12163">
        <v>2001</v>
      </c>
      <c r="L12163" t="s">
        <v>29</v>
      </c>
      <c r="M12163" t="s">
        <v>29</v>
      </c>
      <c r="N12163">
        <v>34.839199999999998</v>
      </c>
      <c r="O12163">
        <v>-79.740600000000001</v>
      </c>
      <c r="P12163" t="s">
        <v>3613</v>
      </c>
      <c r="Q12163" s="3">
        <f>Table1[[#This Row],[Capacity (MW)]]*0.395*8760*10^-6</f>
        <v>0.68857979999999996</v>
      </c>
      <c r="R12163" s="3" cm="1">
        <f t="array" ref="R12163">AVERAGE(VLOOKUP(_xlfn.TEXTSPLIT(Table1[[#This Row],[Fuel (no space after comma)]], ","), FuelList_Final_EF!$A$2:$B$65, 2, FALSE))</f>
        <v>65.583341148886291</v>
      </c>
      <c r="S12163" s="3">
        <f>Table1[[#This Row],[Generation (TWh)]]*10^9*VLOOKUP(Table1[[#This Row],[Turbine/Engine Technology]],Technology_HR!$A$2:$B$11,2,FALSE)*10^-6</f>
        <v>7581263.5979999993</v>
      </c>
      <c r="T12163" s="5">
        <f>Table1[[#This Row],[Fuel Consumption (mmBtu)]]*Table1[[#This Row],[Emission Factor (kg CO2/ mmBtu)]]*10^3</f>
        <v>497204596887.26709</v>
      </c>
      <c r="U12163" s="3">
        <f>Table1[[#This Row],[Emissions (g CO2)]]/(Table1[[#This Row],[Generation (TWh)]]*10^9)</f>
        <v>722.072586049238</v>
      </c>
    </row>
    <row r="12164" spans="1:21" x14ac:dyDescent="0.35">
      <c r="A12164" t="s">
        <v>2461</v>
      </c>
      <c r="B12164" t="s">
        <v>3308</v>
      </c>
      <c r="C12164" t="str">
        <f>SUBSTITUTE(Table1[[#This Row],[Fuel]],", ",",")</f>
        <v>fossil liquids: fuel oil,fossil gas: natural gas</v>
      </c>
      <c r="D12164" t="s">
        <v>3275</v>
      </c>
      <c r="E12164" t="s">
        <v>3239</v>
      </c>
      <c r="H12164" t="s">
        <v>3436</v>
      </c>
      <c r="I12164">
        <v>199</v>
      </c>
      <c r="J12164" t="s">
        <v>3446</v>
      </c>
      <c r="K12164">
        <v>2001</v>
      </c>
      <c r="L12164" t="s">
        <v>29</v>
      </c>
      <c r="M12164" t="s">
        <v>29</v>
      </c>
      <c r="N12164">
        <v>34.839199999999998</v>
      </c>
      <c r="O12164">
        <v>-79.740600000000001</v>
      </c>
      <c r="P12164" t="s">
        <v>3613</v>
      </c>
      <c r="Q12164" s="3">
        <f>Table1[[#This Row],[Capacity (MW)]]*0.395*8760*10^-6</f>
        <v>0.68857979999999996</v>
      </c>
      <c r="R12164" s="3" cm="1">
        <f t="array" ref="R12164">AVERAGE(VLOOKUP(_xlfn.TEXTSPLIT(Table1[[#This Row],[Fuel (no space after comma)]], ","), FuelList_Final_EF!$A$2:$B$65, 2, FALSE))</f>
        <v>65.583341148886291</v>
      </c>
      <c r="S12164" s="3">
        <f>Table1[[#This Row],[Generation (TWh)]]*10^9*VLOOKUP(Table1[[#This Row],[Turbine/Engine Technology]],Technology_HR!$A$2:$B$11,2,FALSE)*10^-6</f>
        <v>7581263.5979999993</v>
      </c>
      <c r="T12164" s="5">
        <f>Table1[[#This Row],[Fuel Consumption (mmBtu)]]*Table1[[#This Row],[Emission Factor (kg CO2/ mmBtu)]]*10^3</f>
        <v>497204596887.26709</v>
      </c>
      <c r="U12164" s="3">
        <f>Table1[[#This Row],[Emissions (g CO2)]]/(Table1[[#This Row],[Generation (TWh)]]*10^9)</f>
        <v>722.072586049238</v>
      </c>
    </row>
    <row r="12165" spans="1:21" x14ac:dyDescent="0.35">
      <c r="A12165" t="s">
        <v>2461</v>
      </c>
      <c r="B12165" t="s">
        <v>3308</v>
      </c>
      <c r="C12165" t="str">
        <f>SUBSTITUTE(Table1[[#This Row],[Fuel]],", ",",")</f>
        <v>fossil liquids: fuel oil,fossil gas: natural gas</v>
      </c>
      <c r="D12165" t="s">
        <v>3275</v>
      </c>
      <c r="E12165" t="s">
        <v>3239</v>
      </c>
      <c r="H12165" t="s">
        <v>3436</v>
      </c>
      <c r="I12165">
        <v>199</v>
      </c>
      <c r="J12165" t="s">
        <v>3446</v>
      </c>
      <c r="K12165">
        <v>2001</v>
      </c>
      <c r="L12165" t="s">
        <v>29</v>
      </c>
      <c r="M12165" t="s">
        <v>29</v>
      </c>
      <c r="N12165">
        <v>34.839199999999998</v>
      </c>
      <c r="O12165">
        <v>-79.740600000000001</v>
      </c>
      <c r="P12165" t="s">
        <v>3613</v>
      </c>
      <c r="Q12165" s="3">
        <f>Table1[[#This Row],[Capacity (MW)]]*0.395*8760*10^-6</f>
        <v>0.68857979999999996</v>
      </c>
      <c r="R12165" s="3" cm="1">
        <f t="array" ref="R12165">AVERAGE(VLOOKUP(_xlfn.TEXTSPLIT(Table1[[#This Row],[Fuel (no space after comma)]], ","), FuelList_Final_EF!$A$2:$B$65, 2, FALSE))</f>
        <v>65.583341148886291</v>
      </c>
      <c r="S12165" s="3">
        <f>Table1[[#This Row],[Generation (TWh)]]*10^9*VLOOKUP(Table1[[#This Row],[Turbine/Engine Technology]],Technology_HR!$A$2:$B$11,2,FALSE)*10^-6</f>
        <v>7581263.5979999993</v>
      </c>
      <c r="T12165" s="5">
        <f>Table1[[#This Row],[Fuel Consumption (mmBtu)]]*Table1[[#This Row],[Emission Factor (kg CO2/ mmBtu)]]*10^3</f>
        <v>497204596887.26709</v>
      </c>
      <c r="U12165" s="3">
        <f>Table1[[#This Row],[Emissions (g CO2)]]/(Table1[[#This Row],[Generation (TWh)]]*10^9)</f>
        <v>722.072586049238</v>
      </c>
    </row>
    <row r="12166" spans="1:21" x14ac:dyDescent="0.35">
      <c r="A12166" t="s">
        <v>2461</v>
      </c>
      <c r="B12166" t="s">
        <v>3243</v>
      </c>
      <c r="C12166" t="str">
        <f>SUBSTITUTE(Table1[[#This Row],[Fuel]],", ",",")</f>
        <v>fossil gas: natural gas,fossil liquids: fuel oil</v>
      </c>
      <c r="D12166" t="s">
        <v>3239</v>
      </c>
      <c r="E12166" t="s">
        <v>3275</v>
      </c>
      <c r="H12166" t="s">
        <v>3436</v>
      </c>
      <c r="I12166">
        <v>199</v>
      </c>
      <c r="J12166" t="s">
        <v>3446</v>
      </c>
      <c r="K12166">
        <v>2002</v>
      </c>
      <c r="L12166" t="s">
        <v>29</v>
      </c>
      <c r="M12166" t="s">
        <v>29</v>
      </c>
      <c r="N12166">
        <v>34.839199999999998</v>
      </c>
      <c r="O12166">
        <v>-79.740600000000001</v>
      </c>
      <c r="P12166" t="s">
        <v>3613</v>
      </c>
      <c r="Q12166" s="3">
        <f>Table1[[#This Row],[Capacity (MW)]]*0.395*8760*10^-6</f>
        <v>0.68857979999999996</v>
      </c>
      <c r="R12166" s="3" cm="1">
        <f t="array" ref="R12166">AVERAGE(VLOOKUP(_xlfn.TEXTSPLIT(Table1[[#This Row],[Fuel (no space after comma)]], ","), FuelList_Final_EF!$A$2:$B$65, 2, FALSE))</f>
        <v>65.583341148886291</v>
      </c>
      <c r="S12166" s="3">
        <f>Table1[[#This Row],[Generation (TWh)]]*10^9*VLOOKUP(Table1[[#This Row],[Turbine/Engine Technology]],Technology_HR!$A$2:$B$11,2,FALSE)*10^-6</f>
        <v>7581263.5979999993</v>
      </c>
      <c r="T12166" s="5">
        <f>Table1[[#This Row],[Fuel Consumption (mmBtu)]]*Table1[[#This Row],[Emission Factor (kg CO2/ mmBtu)]]*10^3</f>
        <v>497204596887.26709</v>
      </c>
      <c r="U12166" s="3">
        <f>Table1[[#This Row],[Emissions (g CO2)]]/(Table1[[#This Row],[Generation (TWh)]]*10^9)</f>
        <v>722.072586049238</v>
      </c>
    </row>
    <row r="12167" spans="1:21" x14ac:dyDescent="0.35">
      <c r="A12167" t="s">
        <v>2461</v>
      </c>
      <c r="B12167" t="s">
        <v>3243</v>
      </c>
      <c r="C12167" t="str">
        <f>SUBSTITUTE(Table1[[#This Row],[Fuel]],", ",",")</f>
        <v>fossil gas: natural gas,fossil liquids: fuel oil</v>
      </c>
      <c r="D12167" t="s">
        <v>3239</v>
      </c>
      <c r="E12167" t="s">
        <v>3275</v>
      </c>
      <c r="H12167" t="s">
        <v>3438</v>
      </c>
      <c r="I12167">
        <v>594</v>
      </c>
      <c r="J12167" t="s">
        <v>3446</v>
      </c>
      <c r="K12167">
        <v>2002</v>
      </c>
      <c r="L12167" t="s">
        <v>29</v>
      </c>
      <c r="M12167" t="s">
        <v>29</v>
      </c>
      <c r="N12167">
        <v>34.839199999999998</v>
      </c>
      <c r="O12167">
        <v>-79.740600000000001</v>
      </c>
      <c r="P12167" t="s">
        <v>3613</v>
      </c>
      <c r="Q12167" s="3">
        <f>Table1[[#This Row],[Capacity (MW)]]*0.395*8760*10^-6</f>
        <v>2.0553588</v>
      </c>
      <c r="R12167" s="3" cm="1">
        <f t="array" ref="R12167">AVERAGE(VLOOKUP(_xlfn.TEXTSPLIT(Table1[[#This Row],[Fuel (no space after comma)]], ","), FuelList_Final_EF!$A$2:$B$65, 2, FALSE))</f>
        <v>65.583341148886291</v>
      </c>
      <c r="S12167" s="3">
        <f>Table1[[#This Row],[Generation (TWh)]]*10^9*VLOOKUP(Table1[[#This Row],[Turbine/Engine Technology]],Technology_HR!$A$2:$B$11,2,FALSE)*10^-6</f>
        <v>15515903.5812</v>
      </c>
      <c r="T12167" s="5">
        <f>Table1[[#This Row],[Fuel Consumption (mmBtu)]]*Table1[[#This Row],[Emission Factor (kg CO2/ mmBtu)]]*10^3</f>
        <v>1017584797799.066</v>
      </c>
      <c r="U12167" s="3">
        <f>Table1[[#This Row],[Emissions (g CO2)]]/(Table1[[#This Row],[Generation (TWh)]]*10^9)</f>
        <v>495.08864233294258</v>
      </c>
    </row>
    <row r="12168" spans="1:21" x14ac:dyDescent="0.35">
      <c r="A12168" t="s">
        <v>2461</v>
      </c>
      <c r="B12168" t="s">
        <v>3243</v>
      </c>
      <c r="C12168" t="str">
        <f>SUBSTITUTE(Table1[[#This Row],[Fuel]],", ",",")</f>
        <v>fossil gas: natural gas,fossil liquids: fuel oil</v>
      </c>
      <c r="D12168" t="s">
        <v>3239</v>
      </c>
      <c r="E12168" t="s">
        <v>3275</v>
      </c>
      <c r="H12168" t="s">
        <v>3438</v>
      </c>
      <c r="I12168">
        <v>654</v>
      </c>
      <c r="J12168" t="s">
        <v>3446</v>
      </c>
      <c r="K12168">
        <v>2011</v>
      </c>
      <c r="L12168" t="s">
        <v>29</v>
      </c>
      <c r="M12168" t="s">
        <v>29</v>
      </c>
      <c r="N12168">
        <v>34.839199999999998</v>
      </c>
      <c r="O12168">
        <v>-79.740600000000001</v>
      </c>
      <c r="P12168" t="s">
        <v>3613</v>
      </c>
      <c r="Q12168" s="3">
        <f>Table1[[#This Row],[Capacity (MW)]]*0.395*8760*10^-6</f>
        <v>2.2629707999999997</v>
      </c>
      <c r="R12168" s="3" cm="1">
        <f t="array" ref="R12168">AVERAGE(VLOOKUP(_xlfn.TEXTSPLIT(Table1[[#This Row],[Fuel (no space after comma)]], ","), FuelList_Final_EF!$A$2:$B$65, 2, FALSE))</f>
        <v>65.583341148886291</v>
      </c>
      <c r="S12168" s="3">
        <f>Table1[[#This Row],[Generation (TWh)]]*10^9*VLOOKUP(Table1[[#This Row],[Turbine/Engine Technology]],Technology_HR!$A$2:$B$11,2,FALSE)*10^-6</f>
        <v>17083166.569199994</v>
      </c>
      <c r="T12168" s="5">
        <f>Table1[[#This Row],[Fuel Consumption (mmBtu)]]*Table1[[#This Row],[Emission Factor (kg CO2/ mmBtu)]]*10^3</f>
        <v>1120371141011.0928</v>
      </c>
      <c r="U12168" s="3">
        <f>Table1[[#This Row],[Emissions (g CO2)]]/(Table1[[#This Row],[Generation (TWh)]]*10^9)</f>
        <v>495.08864233294258</v>
      </c>
    </row>
    <row r="12169" spans="1:21" x14ac:dyDescent="0.35">
      <c r="A12169" t="s">
        <v>2480</v>
      </c>
      <c r="B12169" t="s">
        <v>3425</v>
      </c>
      <c r="C12169" t="str">
        <f>SUBSTITUTE(Table1[[#This Row],[Fuel]],", ",",")</f>
        <v>fossil liquids: fuel oil,fossil liquids: kerosene</v>
      </c>
      <c r="D12169" t="s">
        <v>3275</v>
      </c>
      <c r="E12169" t="s">
        <v>3349</v>
      </c>
      <c r="H12169" t="s">
        <v>3436</v>
      </c>
      <c r="I12169">
        <v>50</v>
      </c>
      <c r="J12169" t="s">
        <v>3446</v>
      </c>
      <c r="K12169">
        <v>2002</v>
      </c>
      <c r="L12169" t="s">
        <v>29</v>
      </c>
      <c r="M12169" t="s">
        <v>29</v>
      </c>
      <c r="N12169">
        <v>40.957053000000002</v>
      </c>
      <c r="O12169">
        <v>-72.865876999999998</v>
      </c>
      <c r="P12169" t="s">
        <v>3613</v>
      </c>
      <c r="Q12169" s="3">
        <f>Table1[[#This Row],[Capacity (MW)]]*0.395*8760*10^-6</f>
        <v>0.17301</v>
      </c>
      <c r="R12169" s="3" cm="1">
        <f t="array" ref="R12169">AVERAGE(VLOOKUP(_xlfn.TEXTSPLIT(Table1[[#This Row],[Fuel (no space after comma)]], ","), FuelList_Final_EF!$A$2:$B$65, 2, FALSE))</f>
        <v>76.653341148886284</v>
      </c>
      <c r="S12169" s="3">
        <f>Table1[[#This Row],[Generation (TWh)]]*10^9*VLOOKUP(Table1[[#This Row],[Turbine/Engine Technology]],Technology_HR!$A$2:$B$11,2,FALSE)*10^-6</f>
        <v>1904840.0999999999</v>
      </c>
      <c r="T12169" s="5">
        <f>Table1[[#This Row],[Fuel Consumption (mmBtu)]]*Table1[[#This Row],[Emission Factor (kg CO2/ mmBtu)]]*10^3</f>
        <v>146012358019.37866</v>
      </c>
      <c r="U12169" s="3">
        <f>Table1[[#This Row],[Emissions (g CO2)]]/(Table1[[#This Row],[Generation (TWh)]]*10^9)</f>
        <v>843.95328604923793</v>
      </c>
    </row>
    <row r="12170" spans="1:21" x14ac:dyDescent="0.35">
      <c r="A12170" t="s">
        <v>2480</v>
      </c>
      <c r="B12170" t="s">
        <v>3425</v>
      </c>
      <c r="C12170" t="str">
        <f>SUBSTITUTE(Table1[[#This Row],[Fuel]],", ",",")</f>
        <v>fossil liquids: fuel oil,fossil liquids: kerosene</v>
      </c>
      <c r="D12170" t="s">
        <v>3275</v>
      </c>
      <c r="E12170" t="s">
        <v>3349</v>
      </c>
      <c r="H12170" t="s">
        <v>3436</v>
      </c>
      <c r="I12170">
        <v>50</v>
      </c>
      <c r="J12170" t="s">
        <v>3446</v>
      </c>
      <c r="K12170">
        <v>2002</v>
      </c>
      <c r="L12170" t="s">
        <v>29</v>
      </c>
      <c r="M12170" t="s">
        <v>29</v>
      </c>
      <c r="N12170">
        <v>40.957053000000002</v>
      </c>
      <c r="O12170">
        <v>-72.865876999999998</v>
      </c>
      <c r="P12170" t="s">
        <v>3613</v>
      </c>
      <c r="Q12170" s="3">
        <f>Table1[[#This Row],[Capacity (MW)]]*0.395*8760*10^-6</f>
        <v>0.17301</v>
      </c>
      <c r="R12170" s="3" cm="1">
        <f t="array" ref="R12170">AVERAGE(VLOOKUP(_xlfn.TEXTSPLIT(Table1[[#This Row],[Fuel (no space after comma)]], ","), FuelList_Final_EF!$A$2:$B$65, 2, FALSE))</f>
        <v>76.653341148886284</v>
      </c>
      <c r="S12170" s="3">
        <f>Table1[[#This Row],[Generation (TWh)]]*10^9*VLOOKUP(Table1[[#This Row],[Turbine/Engine Technology]],Technology_HR!$A$2:$B$11,2,FALSE)*10^-6</f>
        <v>1904840.0999999999</v>
      </c>
      <c r="T12170" s="5">
        <f>Table1[[#This Row],[Fuel Consumption (mmBtu)]]*Table1[[#This Row],[Emission Factor (kg CO2/ mmBtu)]]*10^3</f>
        <v>146012358019.37866</v>
      </c>
      <c r="U12170" s="3">
        <f>Table1[[#This Row],[Emissions (g CO2)]]/(Table1[[#This Row],[Generation (TWh)]]*10^9)</f>
        <v>843.95328604923793</v>
      </c>
    </row>
    <row r="12171" spans="1:21" x14ac:dyDescent="0.35">
      <c r="A12171" t="s">
        <v>2667</v>
      </c>
      <c r="B12171" t="s">
        <v>3275</v>
      </c>
      <c r="C12171" t="str">
        <f>SUBSTITUTE(Table1[[#This Row],[Fuel]],", ",",")</f>
        <v>fossil liquids: fuel oil</v>
      </c>
      <c r="D12171" t="s">
        <v>3275</v>
      </c>
      <c r="H12171" t="s">
        <v>3436</v>
      </c>
      <c r="I12171">
        <v>52.9</v>
      </c>
      <c r="J12171" t="s">
        <v>3446</v>
      </c>
      <c r="K12171">
        <v>1971</v>
      </c>
      <c r="L12171" t="s">
        <v>29</v>
      </c>
      <c r="M12171" t="s">
        <v>29</v>
      </c>
      <c r="N12171">
        <v>40.961590000000001</v>
      </c>
      <c r="O12171">
        <v>-72.864975999999999</v>
      </c>
      <c r="P12171" t="s">
        <v>3613</v>
      </c>
      <c r="Q12171" s="3">
        <f>Table1[[#This Row],[Capacity (MW)]]*0.395*8760*10^-6</f>
        <v>0.18304458000000001</v>
      </c>
      <c r="R12171" s="3" cm="1">
        <f t="array" ref="R12171">AVERAGE(VLOOKUP(_xlfn.TEXTSPLIT(Table1[[#This Row],[Fuel (no space after comma)]], ","), FuelList_Final_EF!$A$2:$B$65, 2, FALSE))</f>
        <v>78.106682297772565</v>
      </c>
      <c r="S12171" s="3">
        <f>Table1[[#This Row],[Generation (TWh)]]*10^9*VLOOKUP(Table1[[#This Row],[Turbine/Engine Technology]],Technology_HR!$A$2:$B$11,2,FALSE)*10^-6</f>
        <v>2015320.8258</v>
      </c>
      <c r="T12171" s="5">
        <f>Table1[[#This Row],[Fuel Consumption (mmBtu)]]*Table1[[#This Row],[Emission Factor (kg CO2/ mmBtu)]]*10^3</f>
        <v>157410023468.84525</v>
      </c>
      <c r="U12171" s="3">
        <f>Table1[[#This Row],[Emissions (g CO2)]]/(Table1[[#This Row],[Generation (TWh)]]*10^9)</f>
        <v>859.95457209847598</v>
      </c>
    </row>
    <row r="12172" spans="1:21" x14ac:dyDescent="0.35">
      <c r="A12172" t="s">
        <v>3030</v>
      </c>
      <c r="B12172" t="s">
        <v>3239</v>
      </c>
      <c r="C12172" t="str">
        <f>SUBSTITUTE(Table1[[#This Row],[Fuel]],", ",",")</f>
        <v>fossil gas: natural gas</v>
      </c>
      <c r="D12172" t="s">
        <v>3239</v>
      </c>
      <c r="H12172" t="s">
        <v>3438</v>
      </c>
      <c r="I12172">
        <v>80</v>
      </c>
      <c r="J12172" t="s">
        <v>3446</v>
      </c>
      <c r="K12172">
        <v>1987</v>
      </c>
      <c r="L12172" t="s">
        <v>29</v>
      </c>
      <c r="M12172" t="s">
        <v>29</v>
      </c>
      <c r="N12172">
        <v>33.862499999999997</v>
      </c>
      <c r="O12172">
        <v>-98.589399999999998</v>
      </c>
      <c r="P12172" t="s">
        <v>3613</v>
      </c>
      <c r="Q12172" s="3">
        <f>Table1[[#This Row],[Capacity (MW)]]*0.395*8760*10^-6</f>
        <v>0.27681600000000001</v>
      </c>
      <c r="R12172" s="3" cm="1">
        <f t="array" ref="R12172">AVERAGE(VLOOKUP(_xlfn.TEXTSPLIT(Table1[[#This Row],[Fuel (no space after comma)]], ","), FuelList_Final_EF!$A$2:$B$65, 2, FALSE))</f>
        <v>53.06</v>
      </c>
      <c r="S12172" s="3">
        <f>Table1[[#This Row],[Generation (TWh)]]*10^9*VLOOKUP(Table1[[#This Row],[Turbine/Engine Technology]],Technology_HR!$A$2:$B$11,2,FALSE)*10^-6</f>
        <v>2089683.9839999999</v>
      </c>
      <c r="T12172" s="5">
        <f>Table1[[#This Row],[Fuel Consumption (mmBtu)]]*Table1[[#This Row],[Emission Factor (kg CO2/ mmBtu)]]*10^3</f>
        <v>110878632191.03999</v>
      </c>
      <c r="U12172" s="3">
        <f>Table1[[#This Row],[Emissions (g CO2)]]/(Table1[[#This Row],[Generation (TWh)]]*10^9)</f>
        <v>400.54993999999999</v>
      </c>
    </row>
    <row r="12173" spans="1:21" x14ac:dyDescent="0.35">
      <c r="A12173" t="s">
        <v>2774</v>
      </c>
      <c r="B12173" t="s">
        <v>3239</v>
      </c>
      <c r="C12173" t="str">
        <f>SUBSTITUTE(Table1[[#This Row],[Fuel]],", ",",")</f>
        <v>fossil gas: natural gas</v>
      </c>
      <c r="D12173" t="s">
        <v>3239</v>
      </c>
      <c r="H12173" t="s">
        <v>3436</v>
      </c>
      <c r="I12173">
        <v>61</v>
      </c>
      <c r="J12173" t="s">
        <v>3446</v>
      </c>
      <c r="K12173">
        <v>2004</v>
      </c>
      <c r="L12173" t="s">
        <v>29</v>
      </c>
      <c r="M12173" t="s">
        <v>29</v>
      </c>
      <c r="N12173">
        <v>25.9131</v>
      </c>
      <c r="O12173">
        <v>-97.5214</v>
      </c>
      <c r="P12173" t="s">
        <v>3613</v>
      </c>
      <c r="Q12173" s="3">
        <f>Table1[[#This Row],[Capacity (MW)]]*0.395*8760*10^-6</f>
        <v>0.21107220000000002</v>
      </c>
      <c r="R12173" s="3" cm="1">
        <f t="array" ref="R12173">AVERAGE(VLOOKUP(_xlfn.TEXTSPLIT(Table1[[#This Row],[Fuel (no space after comma)]], ","), FuelList_Final_EF!$A$2:$B$65, 2, FALSE))</f>
        <v>53.06</v>
      </c>
      <c r="S12173" s="3">
        <f>Table1[[#This Row],[Generation (TWh)]]*10^9*VLOOKUP(Table1[[#This Row],[Turbine/Engine Technology]],Technology_HR!$A$2:$B$11,2,FALSE)*10^-6</f>
        <v>2323904.9220000003</v>
      </c>
      <c r="T12173" s="5">
        <f>Table1[[#This Row],[Fuel Consumption (mmBtu)]]*Table1[[#This Row],[Emission Factor (kg CO2/ mmBtu)]]*10^3</f>
        <v>123306395161.32002</v>
      </c>
      <c r="U12173" s="3">
        <f>Table1[[#This Row],[Emissions (g CO2)]]/(Table1[[#This Row],[Generation (TWh)]]*10^9)</f>
        <v>584.19060000000002</v>
      </c>
    </row>
    <row r="12174" spans="1:21" x14ac:dyDescent="0.35">
      <c r="A12174" t="s">
        <v>2774</v>
      </c>
      <c r="B12174" t="s">
        <v>3239</v>
      </c>
      <c r="C12174" t="str">
        <f>SUBSTITUTE(Table1[[#This Row],[Fuel]],", ",",")</f>
        <v>fossil gas: natural gas</v>
      </c>
      <c r="D12174" t="s">
        <v>3239</v>
      </c>
      <c r="H12174" t="s">
        <v>3438</v>
      </c>
      <c r="I12174">
        <v>75</v>
      </c>
      <c r="J12174" t="s">
        <v>3446</v>
      </c>
      <c r="K12174">
        <v>1996</v>
      </c>
      <c r="L12174" t="s">
        <v>29</v>
      </c>
      <c r="M12174" t="s">
        <v>29</v>
      </c>
      <c r="N12174">
        <v>25.9131</v>
      </c>
      <c r="O12174">
        <v>-97.5214</v>
      </c>
      <c r="P12174" t="s">
        <v>3613</v>
      </c>
      <c r="Q12174" s="3">
        <f>Table1[[#This Row],[Capacity (MW)]]*0.395*8760*10^-6</f>
        <v>0.259515</v>
      </c>
      <c r="R12174" s="3" cm="1">
        <f t="array" ref="R12174">AVERAGE(VLOOKUP(_xlfn.TEXTSPLIT(Table1[[#This Row],[Fuel (no space after comma)]], ","), FuelList_Final_EF!$A$2:$B$65, 2, FALSE))</f>
        <v>53.06</v>
      </c>
      <c r="S12174" s="3">
        <f>Table1[[#This Row],[Generation (TWh)]]*10^9*VLOOKUP(Table1[[#This Row],[Turbine/Engine Technology]],Technology_HR!$A$2:$B$11,2,FALSE)*10^-6</f>
        <v>1959078.7349999999</v>
      </c>
      <c r="T12174" s="5">
        <f>Table1[[#This Row],[Fuel Consumption (mmBtu)]]*Table1[[#This Row],[Emission Factor (kg CO2/ mmBtu)]]*10^3</f>
        <v>103948717679.09999</v>
      </c>
      <c r="U12174" s="3">
        <f>Table1[[#This Row],[Emissions (g CO2)]]/(Table1[[#This Row],[Generation (TWh)]]*10^9)</f>
        <v>400.54993999999999</v>
      </c>
    </row>
    <row r="12175" spans="1:21" x14ac:dyDescent="0.35">
      <c r="A12175" t="s">
        <v>2482</v>
      </c>
      <c r="B12175" t="s">
        <v>3239</v>
      </c>
      <c r="C12175" t="str">
        <f>SUBSTITUTE(Table1[[#This Row],[Fuel]],", ",",")</f>
        <v>fossil gas: natural gas</v>
      </c>
      <c r="D12175" t="s">
        <v>3239</v>
      </c>
      <c r="H12175" t="s">
        <v>3436</v>
      </c>
      <c r="I12175">
        <v>84</v>
      </c>
      <c r="J12175" t="s">
        <v>3446</v>
      </c>
      <c r="K12175">
        <v>2003</v>
      </c>
      <c r="L12175" t="s">
        <v>29</v>
      </c>
      <c r="M12175" t="s">
        <v>29</v>
      </c>
      <c r="N12175">
        <v>31.6004</v>
      </c>
      <c r="O12175">
        <v>-89.946799999999996</v>
      </c>
      <c r="P12175" t="s">
        <v>3613</v>
      </c>
      <c r="Q12175" s="3">
        <f>Table1[[#This Row],[Capacity (MW)]]*0.395*8760*10^-6</f>
        <v>0.29065679999999999</v>
      </c>
      <c r="R12175" s="3" cm="1">
        <f t="array" ref="R12175">AVERAGE(VLOOKUP(_xlfn.TEXTSPLIT(Table1[[#This Row],[Fuel (no space after comma)]], ","), FuelList_Final_EF!$A$2:$B$65, 2, FALSE))</f>
        <v>53.06</v>
      </c>
      <c r="S12175" s="3">
        <f>Table1[[#This Row],[Generation (TWh)]]*10^9*VLOOKUP(Table1[[#This Row],[Turbine/Engine Technology]],Technology_HR!$A$2:$B$11,2,FALSE)*10^-6</f>
        <v>3200131.3679999998</v>
      </c>
      <c r="T12175" s="5">
        <f>Table1[[#This Row],[Fuel Consumption (mmBtu)]]*Table1[[#This Row],[Emission Factor (kg CO2/ mmBtu)]]*10^3</f>
        <v>169798970386.07999</v>
      </c>
      <c r="U12175" s="3">
        <f>Table1[[#This Row],[Emissions (g CO2)]]/(Table1[[#This Row],[Generation (TWh)]]*10^9)</f>
        <v>584.1905999999999</v>
      </c>
    </row>
    <row r="12176" spans="1:21" x14ac:dyDescent="0.35">
      <c r="A12176" t="s">
        <v>2482</v>
      </c>
      <c r="B12176" t="s">
        <v>3239</v>
      </c>
      <c r="C12176" t="str">
        <f>SUBSTITUTE(Table1[[#This Row],[Fuel]],", ",",")</f>
        <v>fossil gas: natural gas</v>
      </c>
      <c r="D12176" t="s">
        <v>3239</v>
      </c>
      <c r="H12176" t="s">
        <v>3436</v>
      </c>
      <c r="I12176">
        <v>84</v>
      </c>
      <c r="J12176" t="s">
        <v>3446</v>
      </c>
      <c r="K12176">
        <v>2004</v>
      </c>
      <c r="L12176" t="s">
        <v>29</v>
      </c>
      <c r="M12176" t="s">
        <v>29</v>
      </c>
      <c r="N12176">
        <v>31.6004</v>
      </c>
      <c r="O12176">
        <v>-89.946799999999996</v>
      </c>
      <c r="P12176" t="s">
        <v>3613</v>
      </c>
      <c r="Q12176" s="3">
        <f>Table1[[#This Row],[Capacity (MW)]]*0.395*8760*10^-6</f>
        <v>0.29065679999999999</v>
      </c>
      <c r="R12176" s="3" cm="1">
        <f t="array" ref="R12176">AVERAGE(VLOOKUP(_xlfn.TEXTSPLIT(Table1[[#This Row],[Fuel (no space after comma)]], ","), FuelList_Final_EF!$A$2:$B$65, 2, FALSE))</f>
        <v>53.06</v>
      </c>
      <c r="S12176" s="3">
        <f>Table1[[#This Row],[Generation (TWh)]]*10^9*VLOOKUP(Table1[[#This Row],[Turbine/Engine Technology]],Technology_HR!$A$2:$B$11,2,FALSE)*10^-6</f>
        <v>3200131.3679999998</v>
      </c>
      <c r="T12176" s="5">
        <f>Table1[[#This Row],[Fuel Consumption (mmBtu)]]*Table1[[#This Row],[Emission Factor (kg CO2/ mmBtu)]]*10^3</f>
        <v>169798970386.07999</v>
      </c>
      <c r="U12176" s="3">
        <f>Table1[[#This Row],[Emissions (g CO2)]]/(Table1[[#This Row],[Generation (TWh)]]*10^9)</f>
        <v>584.1905999999999</v>
      </c>
    </row>
    <row r="12177" spans="1:21" x14ac:dyDescent="0.35">
      <c r="A12177" t="s">
        <v>2482</v>
      </c>
      <c r="B12177" t="s">
        <v>3239</v>
      </c>
      <c r="C12177" t="str">
        <f>SUBSTITUTE(Table1[[#This Row],[Fuel]],", ",",")</f>
        <v>fossil gas: natural gas</v>
      </c>
      <c r="D12177" t="s">
        <v>3239</v>
      </c>
      <c r="H12177" t="s">
        <v>3436</v>
      </c>
      <c r="I12177">
        <v>84</v>
      </c>
      <c r="J12177" t="s">
        <v>3446</v>
      </c>
      <c r="K12177">
        <v>2005</v>
      </c>
      <c r="L12177" t="s">
        <v>29</v>
      </c>
      <c r="M12177" t="s">
        <v>29</v>
      </c>
      <c r="N12177">
        <v>31.6004</v>
      </c>
      <c r="O12177">
        <v>-89.946799999999996</v>
      </c>
      <c r="P12177" t="s">
        <v>3613</v>
      </c>
      <c r="Q12177" s="3">
        <f>Table1[[#This Row],[Capacity (MW)]]*0.395*8760*10^-6</f>
        <v>0.29065679999999999</v>
      </c>
      <c r="R12177" s="3" cm="1">
        <f t="array" ref="R12177">AVERAGE(VLOOKUP(_xlfn.TEXTSPLIT(Table1[[#This Row],[Fuel (no space after comma)]], ","), FuelList_Final_EF!$A$2:$B$65, 2, FALSE))</f>
        <v>53.06</v>
      </c>
      <c r="S12177" s="3">
        <f>Table1[[#This Row],[Generation (TWh)]]*10^9*VLOOKUP(Table1[[#This Row],[Turbine/Engine Technology]],Technology_HR!$A$2:$B$11,2,FALSE)*10^-6</f>
        <v>3200131.3679999998</v>
      </c>
      <c r="T12177" s="5">
        <f>Table1[[#This Row],[Fuel Consumption (mmBtu)]]*Table1[[#This Row],[Emission Factor (kg CO2/ mmBtu)]]*10^3</f>
        <v>169798970386.07999</v>
      </c>
      <c r="U12177" s="3">
        <f>Table1[[#This Row],[Emissions (g CO2)]]/(Table1[[#This Row],[Generation (TWh)]]*10^9)</f>
        <v>584.1905999999999</v>
      </c>
    </row>
    <row r="12178" spans="1:21" x14ac:dyDescent="0.35">
      <c r="A12178" t="s">
        <v>2595</v>
      </c>
      <c r="B12178" t="s">
        <v>3239</v>
      </c>
      <c r="C12178" t="str">
        <f>SUBSTITUTE(Table1[[#This Row],[Fuel]],", ",",")</f>
        <v>fossil gas: natural gas</v>
      </c>
      <c r="D12178" t="s">
        <v>3239</v>
      </c>
      <c r="H12178" t="s">
        <v>3436</v>
      </c>
      <c r="I12178">
        <v>210</v>
      </c>
      <c r="J12178" t="s">
        <v>3446</v>
      </c>
      <c r="K12178">
        <v>2024</v>
      </c>
      <c r="L12178" t="s">
        <v>29</v>
      </c>
      <c r="M12178" t="s">
        <v>29</v>
      </c>
      <c r="N12178">
        <v>36.407800000000002</v>
      </c>
      <c r="O12178">
        <v>-114.9606</v>
      </c>
      <c r="P12178" t="s">
        <v>3613</v>
      </c>
      <c r="Q12178" s="3">
        <f>Table1[[#This Row],[Capacity (MW)]]*0.395*8760*10^-6</f>
        <v>0.72664200000000001</v>
      </c>
      <c r="R12178" s="3" cm="1">
        <f t="array" ref="R12178">AVERAGE(VLOOKUP(_xlfn.TEXTSPLIT(Table1[[#This Row],[Fuel (no space after comma)]], ","), FuelList_Final_EF!$A$2:$B$65, 2, FALSE))</f>
        <v>53.06</v>
      </c>
      <c r="S12178" s="3">
        <f>Table1[[#This Row],[Generation (TWh)]]*10^9*VLOOKUP(Table1[[#This Row],[Turbine/Engine Technology]],Technology_HR!$A$2:$B$11,2,FALSE)*10^-6</f>
        <v>8000328.4199999999</v>
      </c>
      <c r="T12178" s="5">
        <f>Table1[[#This Row],[Fuel Consumption (mmBtu)]]*Table1[[#This Row],[Emission Factor (kg CO2/ mmBtu)]]*10^3</f>
        <v>424497425965.20001</v>
      </c>
      <c r="U12178" s="3">
        <f>Table1[[#This Row],[Emissions (g CO2)]]/(Table1[[#This Row],[Generation (TWh)]]*10^9)</f>
        <v>584.19060000000002</v>
      </c>
    </row>
    <row r="12179" spans="1:21" x14ac:dyDescent="0.35">
      <c r="A12179" t="s">
        <v>2595</v>
      </c>
      <c r="B12179" t="s">
        <v>3239</v>
      </c>
      <c r="C12179" t="str">
        <f>SUBSTITUTE(Table1[[#This Row],[Fuel]],", ",",")</f>
        <v>fossil gas: natural gas</v>
      </c>
      <c r="D12179" t="s">
        <v>3239</v>
      </c>
      <c r="H12179" t="s">
        <v>3436</v>
      </c>
      <c r="I12179">
        <v>210</v>
      </c>
      <c r="J12179" t="s">
        <v>3446</v>
      </c>
      <c r="K12179">
        <v>2024</v>
      </c>
      <c r="L12179" t="s">
        <v>29</v>
      </c>
      <c r="M12179" t="s">
        <v>29</v>
      </c>
      <c r="N12179">
        <v>36.407800000000002</v>
      </c>
      <c r="O12179">
        <v>-114.9606</v>
      </c>
      <c r="P12179" t="s">
        <v>3613</v>
      </c>
      <c r="Q12179" s="3">
        <f>Table1[[#This Row],[Capacity (MW)]]*0.395*8760*10^-6</f>
        <v>0.72664200000000001</v>
      </c>
      <c r="R12179" s="3" cm="1">
        <f t="array" ref="R12179">AVERAGE(VLOOKUP(_xlfn.TEXTSPLIT(Table1[[#This Row],[Fuel (no space after comma)]], ","), FuelList_Final_EF!$A$2:$B$65, 2, FALSE))</f>
        <v>53.06</v>
      </c>
      <c r="S12179" s="3">
        <f>Table1[[#This Row],[Generation (TWh)]]*10^9*VLOOKUP(Table1[[#This Row],[Turbine/Engine Technology]],Technology_HR!$A$2:$B$11,2,FALSE)*10^-6</f>
        <v>8000328.4199999999</v>
      </c>
      <c r="T12179" s="5">
        <f>Table1[[#This Row],[Fuel Consumption (mmBtu)]]*Table1[[#This Row],[Emission Factor (kg CO2/ mmBtu)]]*10^3</f>
        <v>424497425965.20001</v>
      </c>
      <c r="U12179" s="3">
        <f>Table1[[#This Row],[Emissions (g CO2)]]/(Table1[[#This Row],[Generation (TWh)]]*10^9)</f>
        <v>584.19060000000002</v>
      </c>
    </row>
    <row r="12180" spans="1:21" x14ac:dyDescent="0.35">
      <c r="A12180" t="s">
        <v>2595</v>
      </c>
      <c r="B12180" t="s">
        <v>3239</v>
      </c>
      <c r="C12180" t="str">
        <f>SUBSTITUTE(Table1[[#This Row],[Fuel]],", ",",")</f>
        <v>fossil gas: natural gas</v>
      </c>
      <c r="D12180" t="s">
        <v>3239</v>
      </c>
      <c r="H12180" t="s">
        <v>3438</v>
      </c>
      <c r="I12180">
        <v>665</v>
      </c>
      <c r="J12180" t="s">
        <v>3446</v>
      </c>
      <c r="K12180">
        <v>2004</v>
      </c>
      <c r="L12180" t="s">
        <v>29</v>
      </c>
      <c r="M12180" t="s">
        <v>29</v>
      </c>
      <c r="N12180">
        <v>36.407800000000002</v>
      </c>
      <c r="O12180">
        <v>-114.9606</v>
      </c>
      <c r="P12180" t="s">
        <v>3613</v>
      </c>
      <c r="Q12180" s="3">
        <f>Table1[[#This Row],[Capacity (MW)]]*0.395*8760*10^-6</f>
        <v>2.3010329999999999</v>
      </c>
      <c r="R12180" s="3" cm="1">
        <f t="array" ref="R12180">AVERAGE(VLOOKUP(_xlfn.TEXTSPLIT(Table1[[#This Row],[Fuel (no space after comma)]], ","), FuelList_Final_EF!$A$2:$B$65, 2, FALSE))</f>
        <v>53.06</v>
      </c>
      <c r="S12180" s="3">
        <f>Table1[[#This Row],[Generation (TWh)]]*10^9*VLOOKUP(Table1[[#This Row],[Turbine/Engine Technology]],Technology_HR!$A$2:$B$11,2,FALSE)*10^-6</f>
        <v>17370498.116999999</v>
      </c>
      <c r="T12180" s="5">
        <f>Table1[[#This Row],[Fuel Consumption (mmBtu)]]*Table1[[#This Row],[Emission Factor (kg CO2/ mmBtu)]]*10^3</f>
        <v>921678630088.02002</v>
      </c>
      <c r="U12180" s="3">
        <f>Table1[[#This Row],[Emissions (g CO2)]]/(Table1[[#This Row],[Generation (TWh)]]*10^9)</f>
        <v>400.54993999999999</v>
      </c>
    </row>
    <row r="12181" spans="1:21" x14ac:dyDescent="0.35">
      <c r="A12181" t="s">
        <v>2852</v>
      </c>
      <c r="B12181" t="s">
        <v>3239</v>
      </c>
      <c r="C12181" t="str">
        <f>SUBSTITUTE(Table1[[#This Row],[Fuel]],", ",",")</f>
        <v>fossil gas: natural gas</v>
      </c>
      <c r="D12181" t="s">
        <v>3239</v>
      </c>
      <c r="H12181" t="s">
        <v>3440</v>
      </c>
      <c r="I12181">
        <v>136</v>
      </c>
      <c r="J12181" t="s">
        <v>3446</v>
      </c>
      <c r="K12181">
        <v>1965</v>
      </c>
      <c r="L12181" t="s">
        <v>29</v>
      </c>
      <c r="M12181" t="s">
        <v>29</v>
      </c>
      <c r="N12181">
        <v>30.145600000000002</v>
      </c>
      <c r="O12181">
        <v>-97.270799999999994</v>
      </c>
      <c r="P12181" t="s">
        <v>3613</v>
      </c>
      <c r="Q12181" s="3">
        <f>Table1[[#This Row],[Capacity (MW)]]*0.395*8760*10^-6</f>
        <v>0.47058719999999998</v>
      </c>
      <c r="R12181" s="3" cm="1">
        <f t="array" ref="R12181">AVERAGE(VLOOKUP(_xlfn.TEXTSPLIT(Table1[[#This Row],[Fuel (no space after comma)]], ","), FuelList_Final_EF!$A$2:$B$65, 2, FALSE))</f>
        <v>53.06</v>
      </c>
      <c r="S12181" s="3">
        <f>Table1[[#This Row],[Generation (TWh)]]*10^9*VLOOKUP(Table1[[#This Row],[Turbine/Engine Technology]],Technology_HR!$A$2:$B$11,2,FALSE)*10^-6</f>
        <v>4839989.352</v>
      </c>
      <c r="T12181" s="5">
        <f>Table1[[#This Row],[Fuel Consumption (mmBtu)]]*Table1[[#This Row],[Emission Factor (kg CO2/ mmBtu)]]*10^3</f>
        <v>256809835017.12</v>
      </c>
      <c r="U12181" s="3">
        <f>Table1[[#This Row],[Emissions (g CO2)]]/(Table1[[#This Row],[Generation (TWh)]]*10^9)</f>
        <v>545.72209999999995</v>
      </c>
    </row>
    <row r="12182" spans="1:21" x14ac:dyDescent="0.35">
      <c r="A12182" t="s">
        <v>2852</v>
      </c>
      <c r="B12182" t="s">
        <v>3239</v>
      </c>
      <c r="C12182" t="str">
        <f>SUBSTITUTE(Table1[[#This Row],[Fuel]],", ",",")</f>
        <v>fossil gas: natural gas</v>
      </c>
      <c r="D12182" t="s">
        <v>3239</v>
      </c>
      <c r="H12182" t="s">
        <v>3440</v>
      </c>
      <c r="I12182">
        <v>136</v>
      </c>
      <c r="J12182" t="s">
        <v>3446</v>
      </c>
      <c r="K12182">
        <v>1968</v>
      </c>
      <c r="L12182" t="s">
        <v>29</v>
      </c>
      <c r="M12182" t="s">
        <v>29</v>
      </c>
      <c r="N12182">
        <v>30.145600000000002</v>
      </c>
      <c r="O12182">
        <v>-97.270799999999994</v>
      </c>
      <c r="P12182" t="s">
        <v>3613</v>
      </c>
      <c r="Q12182" s="3">
        <f>Table1[[#This Row],[Capacity (MW)]]*0.395*8760*10^-6</f>
        <v>0.47058719999999998</v>
      </c>
      <c r="R12182" s="3" cm="1">
        <f t="array" ref="R12182">AVERAGE(VLOOKUP(_xlfn.TEXTSPLIT(Table1[[#This Row],[Fuel (no space after comma)]], ","), FuelList_Final_EF!$A$2:$B$65, 2, FALSE))</f>
        <v>53.06</v>
      </c>
      <c r="S12182" s="3">
        <f>Table1[[#This Row],[Generation (TWh)]]*10^9*VLOOKUP(Table1[[#This Row],[Turbine/Engine Technology]],Technology_HR!$A$2:$B$11,2,FALSE)*10^-6</f>
        <v>4839989.352</v>
      </c>
      <c r="T12182" s="5">
        <f>Table1[[#This Row],[Fuel Consumption (mmBtu)]]*Table1[[#This Row],[Emission Factor (kg CO2/ mmBtu)]]*10^3</f>
        <v>256809835017.12</v>
      </c>
      <c r="U12182" s="3">
        <f>Table1[[#This Row],[Emissions (g CO2)]]/(Table1[[#This Row],[Generation (TWh)]]*10^9)</f>
        <v>545.72209999999995</v>
      </c>
    </row>
    <row r="12183" spans="1:21" x14ac:dyDescent="0.35">
      <c r="A12183" t="s">
        <v>2852</v>
      </c>
      <c r="B12183" t="s">
        <v>3239</v>
      </c>
      <c r="C12183" t="str">
        <f>SUBSTITUTE(Table1[[#This Row],[Fuel]],", ",",")</f>
        <v>fossil gas: natural gas</v>
      </c>
      <c r="D12183" t="s">
        <v>3239</v>
      </c>
      <c r="H12183" t="s">
        <v>3440</v>
      </c>
      <c r="I12183">
        <v>351</v>
      </c>
      <c r="J12183" t="s">
        <v>3446</v>
      </c>
      <c r="K12183">
        <v>1972</v>
      </c>
      <c r="L12183" t="s">
        <v>29</v>
      </c>
      <c r="M12183" t="s">
        <v>29</v>
      </c>
      <c r="N12183">
        <v>30.145600000000002</v>
      </c>
      <c r="O12183">
        <v>-97.270799999999994</v>
      </c>
      <c r="P12183" t="s">
        <v>3613</v>
      </c>
      <c r="Q12183" s="3">
        <f>Table1[[#This Row],[Capacity (MW)]]*0.395*8760*10^-6</f>
        <v>1.2145302000000002</v>
      </c>
      <c r="R12183" s="3" cm="1">
        <f t="array" ref="R12183">AVERAGE(VLOOKUP(_xlfn.TEXTSPLIT(Table1[[#This Row],[Fuel (no space after comma)]], ","), FuelList_Final_EF!$A$2:$B$65, 2, FALSE))</f>
        <v>53.06</v>
      </c>
      <c r="S12183" s="3">
        <f>Table1[[#This Row],[Generation (TWh)]]*10^9*VLOOKUP(Table1[[#This Row],[Turbine/Engine Technology]],Technology_HR!$A$2:$B$11,2,FALSE)*10^-6</f>
        <v>12491443.107000001</v>
      </c>
      <c r="T12183" s="5">
        <f>Table1[[#This Row],[Fuel Consumption (mmBtu)]]*Table1[[#This Row],[Emission Factor (kg CO2/ mmBtu)]]*10^3</f>
        <v>662795971257.42004</v>
      </c>
      <c r="U12183" s="3">
        <f>Table1[[#This Row],[Emissions (g CO2)]]/(Table1[[#This Row],[Generation (TWh)]]*10^9)</f>
        <v>545.72209999999995</v>
      </c>
    </row>
    <row r="12184" spans="1:21" x14ac:dyDescent="0.35">
      <c r="A12184" t="s">
        <v>2620</v>
      </c>
      <c r="B12184" t="s">
        <v>3239</v>
      </c>
      <c r="C12184" t="str">
        <f>SUBSTITUTE(Table1[[#This Row],[Fuel]],", ",",")</f>
        <v>fossil gas: natural gas</v>
      </c>
      <c r="D12184" t="s">
        <v>3239</v>
      </c>
      <c r="H12184" t="s">
        <v>3438</v>
      </c>
      <c r="I12184">
        <v>543</v>
      </c>
      <c r="J12184" t="s">
        <v>3446</v>
      </c>
      <c r="K12184">
        <v>1994</v>
      </c>
      <c r="L12184" t="s">
        <v>29</v>
      </c>
      <c r="M12184" t="s">
        <v>29</v>
      </c>
      <c r="N12184">
        <v>43.494999999999997</v>
      </c>
      <c r="O12184">
        <v>-76.451099999999997</v>
      </c>
      <c r="P12184" t="s">
        <v>3613</v>
      </c>
      <c r="Q12184" s="3">
        <f>Table1[[#This Row],[Capacity (MW)]]*0.395*8760*10^-6</f>
        <v>1.8788886</v>
      </c>
      <c r="R12184" s="3" cm="1">
        <f t="array" ref="R12184">AVERAGE(VLOOKUP(_xlfn.TEXTSPLIT(Table1[[#This Row],[Fuel (no space after comma)]], ","), FuelList_Final_EF!$A$2:$B$65, 2, FALSE))</f>
        <v>53.06</v>
      </c>
      <c r="S12184" s="3">
        <f>Table1[[#This Row],[Generation (TWh)]]*10^9*VLOOKUP(Table1[[#This Row],[Turbine/Engine Technology]],Technology_HR!$A$2:$B$11,2,FALSE)*10^-6</f>
        <v>14183730.041399999</v>
      </c>
      <c r="T12184" s="5">
        <f>Table1[[#This Row],[Fuel Consumption (mmBtu)]]*Table1[[#This Row],[Emission Factor (kg CO2/ mmBtu)]]*10^3</f>
        <v>752588715996.68396</v>
      </c>
      <c r="U12184" s="3">
        <f>Table1[[#This Row],[Emissions (g CO2)]]/(Table1[[#This Row],[Generation (TWh)]]*10^9)</f>
        <v>400.54993999999999</v>
      </c>
    </row>
    <row r="12185" spans="1:21" x14ac:dyDescent="0.35">
      <c r="A12185" t="s">
        <v>2620</v>
      </c>
      <c r="B12185" t="s">
        <v>3239</v>
      </c>
      <c r="C12185" t="str">
        <f>SUBSTITUTE(Table1[[#This Row],[Fuel]],", ",",")</f>
        <v>fossil gas: natural gas</v>
      </c>
      <c r="D12185" t="s">
        <v>3239</v>
      </c>
      <c r="H12185" t="s">
        <v>3438</v>
      </c>
      <c r="I12185">
        <v>543</v>
      </c>
      <c r="J12185" t="s">
        <v>3446</v>
      </c>
      <c r="K12185">
        <v>1994</v>
      </c>
      <c r="L12185" t="s">
        <v>29</v>
      </c>
      <c r="M12185" t="s">
        <v>29</v>
      </c>
      <c r="N12185">
        <v>43.494999999999997</v>
      </c>
      <c r="O12185">
        <v>-76.451099999999997</v>
      </c>
      <c r="P12185" t="s">
        <v>3613</v>
      </c>
      <c r="Q12185" s="3">
        <f>Table1[[#This Row],[Capacity (MW)]]*0.395*8760*10^-6</f>
        <v>1.8788886</v>
      </c>
      <c r="R12185" s="3" cm="1">
        <f t="array" ref="R12185">AVERAGE(VLOOKUP(_xlfn.TEXTSPLIT(Table1[[#This Row],[Fuel (no space after comma)]], ","), FuelList_Final_EF!$A$2:$B$65, 2, FALSE))</f>
        <v>53.06</v>
      </c>
      <c r="S12185" s="3">
        <f>Table1[[#This Row],[Generation (TWh)]]*10^9*VLOOKUP(Table1[[#This Row],[Turbine/Engine Technology]],Technology_HR!$A$2:$B$11,2,FALSE)*10^-6</f>
        <v>14183730.041399999</v>
      </c>
      <c r="T12185" s="5">
        <f>Table1[[#This Row],[Fuel Consumption (mmBtu)]]*Table1[[#This Row],[Emission Factor (kg CO2/ mmBtu)]]*10^3</f>
        <v>752588715996.68396</v>
      </c>
      <c r="U12185" s="3">
        <f>Table1[[#This Row],[Emissions (g CO2)]]/(Table1[[#This Row],[Generation (TWh)]]*10^9)</f>
        <v>400.54993999999999</v>
      </c>
    </row>
    <row r="12186" spans="1:21" x14ac:dyDescent="0.35">
      <c r="A12186" t="s">
        <v>2370</v>
      </c>
      <c r="B12186" t="s">
        <v>3239</v>
      </c>
      <c r="C12186" t="str">
        <f>SUBSTITUTE(Table1[[#This Row],[Fuel]],", ",",")</f>
        <v>fossil gas: natural gas</v>
      </c>
      <c r="D12186" t="s">
        <v>3239</v>
      </c>
      <c r="H12186" t="s">
        <v>3436</v>
      </c>
      <c r="I12186">
        <v>50</v>
      </c>
      <c r="J12186" t="s">
        <v>3446</v>
      </c>
      <c r="K12186">
        <v>2022</v>
      </c>
      <c r="L12186" t="s">
        <v>29</v>
      </c>
      <c r="M12186" t="s">
        <v>29</v>
      </c>
      <c r="N12186">
        <v>29.881930000000001</v>
      </c>
      <c r="O12186">
        <v>-95.11148</v>
      </c>
      <c r="P12186" t="s">
        <v>3613</v>
      </c>
      <c r="Q12186" s="3">
        <f>Table1[[#This Row],[Capacity (MW)]]*0.395*8760*10^-6</f>
        <v>0.17301</v>
      </c>
      <c r="R12186" s="3" cm="1">
        <f t="array" ref="R12186">AVERAGE(VLOOKUP(_xlfn.TEXTSPLIT(Table1[[#This Row],[Fuel (no space after comma)]], ","), FuelList_Final_EF!$A$2:$B$65, 2, FALSE))</f>
        <v>53.06</v>
      </c>
      <c r="S12186" s="3">
        <f>Table1[[#This Row],[Generation (TWh)]]*10^9*VLOOKUP(Table1[[#This Row],[Turbine/Engine Technology]],Technology_HR!$A$2:$B$11,2,FALSE)*10^-6</f>
        <v>1904840.0999999999</v>
      </c>
      <c r="T12186" s="5">
        <f>Table1[[#This Row],[Fuel Consumption (mmBtu)]]*Table1[[#This Row],[Emission Factor (kg CO2/ mmBtu)]]*10^3</f>
        <v>101070815706</v>
      </c>
      <c r="U12186" s="3">
        <f>Table1[[#This Row],[Emissions (g CO2)]]/(Table1[[#This Row],[Generation (TWh)]]*10^9)</f>
        <v>584.19060000000002</v>
      </c>
    </row>
    <row r="12187" spans="1:21" x14ac:dyDescent="0.35">
      <c r="A12187" t="s">
        <v>2370</v>
      </c>
      <c r="B12187" t="s">
        <v>3239</v>
      </c>
      <c r="C12187" t="str">
        <f>SUBSTITUTE(Table1[[#This Row],[Fuel]],", ",",")</f>
        <v>fossil gas: natural gas</v>
      </c>
      <c r="D12187" t="s">
        <v>3239</v>
      </c>
      <c r="H12187" t="s">
        <v>3436</v>
      </c>
      <c r="I12187">
        <v>50</v>
      </c>
      <c r="J12187" t="s">
        <v>3446</v>
      </c>
      <c r="K12187">
        <v>2022</v>
      </c>
      <c r="L12187" t="s">
        <v>29</v>
      </c>
      <c r="M12187" t="s">
        <v>29</v>
      </c>
      <c r="N12187">
        <v>29.881930000000001</v>
      </c>
      <c r="O12187">
        <v>-95.11148</v>
      </c>
      <c r="P12187" t="s">
        <v>3613</v>
      </c>
      <c r="Q12187" s="3">
        <f>Table1[[#This Row],[Capacity (MW)]]*0.395*8760*10^-6</f>
        <v>0.17301</v>
      </c>
      <c r="R12187" s="3" cm="1">
        <f t="array" ref="R12187">AVERAGE(VLOOKUP(_xlfn.TEXTSPLIT(Table1[[#This Row],[Fuel (no space after comma)]], ","), FuelList_Final_EF!$A$2:$B$65, 2, FALSE))</f>
        <v>53.06</v>
      </c>
      <c r="S12187" s="3">
        <f>Table1[[#This Row],[Generation (TWh)]]*10^9*VLOOKUP(Table1[[#This Row],[Turbine/Engine Technology]],Technology_HR!$A$2:$B$11,2,FALSE)*10^-6</f>
        <v>1904840.0999999999</v>
      </c>
      <c r="T12187" s="5">
        <f>Table1[[#This Row],[Fuel Consumption (mmBtu)]]*Table1[[#This Row],[Emission Factor (kg CO2/ mmBtu)]]*10^3</f>
        <v>101070815706</v>
      </c>
      <c r="U12187" s="3">
        <f>Table1[[#This Row],[Emissions (g CO2)]]/(Table1[[#This Row],[Generation (TWh)]]*10^9)</f>
        <v>584.19060000000002</v>
      </c>
    </row>
    <row r="12188" spans="1:21" x14ac:dyDescent="0.35">
      <c r="A12188" t="s">
        <v>2370</v>
      </c>
      <c r="B12188" t="s">
        <v>3239</v>
      </c>
      <c r="C12188" t="str">
        <f>SUBSTITUTE(Table1[[#This Row],[Fuel]],", ",",")</f>
        <v>fossil gas: natural gas</v>
      </c>
      <c r="D12188" t="s">
        <v>3239</v>
      </c>
      <c r="H12188" t="s">
        <v>3436</v>
      </c>
      <c r="I12188">
        <v>50</v>
      </c>
      <c r="J12188" t="s">
        <v>3445</v>
      </c>
      <c r="K12188" t="s">
        <v>29</v>
      </c>
      <c r="L12188" t="s">
        <v>29</v>
      </c>
      <c r="M12188" t="s">
        <v>29</v>
      </c>
      <c r="N12188">
        <v>29.881930000000001</v>
      </c>
      <c r="O12188">
        <v>-95.11148</v>
      </c>
      <c r="P12188" t="s">
        <v>3613</v>
      </c>
      <c r="Q12188" s="3">
        <f>Table1[[#This Row],[Capacity (MW)]]*0.395*8760*10^-6</f>
        <v>0.17301</v>
      </c>
      <c r="R12188" s="3" cm="1">
        <f t="array" ref="R12188">AVERAGE(VLOOKUP(_xlfn.TEXTSPLIT(Table1[[#This Row],[Fuel (no space after comma)]], ","), FuelList_Final_EF!$A$2:$B$65, 2, FALSE))</f>
        <v>53.06</v>
      </c>
      <c r="S12188" s="3">
        <f>Table1[[#This Row],[Generation (TWh)]]*10^9*VLOOKUP(Table1[[#This Row],[Turbine/Engine Technology]],Technology_HR!$A$2:$B$11,2,FALSE)*10^-6</f>
        <v>1904840.0999999999</v>
      </c>
      <c r="T12188" s="5">
        <f>Table1[[#This Row],[Fuel Consumption (mmBtu)]]*Table1[[#This Row],[Emission Factor (kg CO2/ mmBtu)]]*10^3</f>
        <v>101070815706</v>
      </c>
      <c r="U12188" s="3">
        <f>Table1[[#This Row],[Emissions (g CO2)]]/(Table1[[#This Row],[Generation (TWh)]]*10^9)</f>
        <v>584.19060000000002</v>
      </c>
    </row>
    <row r="12189" spans="1:21" x14ac:dyDescent="0.35">
      <c r="A12189" t="s">
        <v>2370</v>
      </c>
      <c r="B12189" t="s">
        <v>3239</v>
      </c>
      <c r="C12189" t="str">
        <f>SUBSTITUTE(Table1[[#This Row],[Fuel]],", ",",")</f>
        <v>fossil gas: natural gas</v>
      </c>
      <c r="D12189" t="s">
        <v>3239</v>
      </c>
      <c r="H12189" t="s">
        <v>3436</v>
      </c>
      <c r="I12189">
        <v>50</v>
      </c>
      <c r="J12189" t="s">
        <v>3445</v>
      </c>
      <c r="K12189" t="s">
        <v>29</v>
      </c>
      <c r="L12189" t="s">
        <v>29</v>
      </c>
      <c r="M12189" t="s">
        <v>29</v>
      </c>
      <c r="N12189">
        <v>29.881930000000001</v>
      </c>
      <c r="O12189">
        <v>-95.11148</v>
      </c>
      <c r="P12189" t="s">
        <v>3613</v>
      </c>
      <c r="Q12189" s="3">
        <f>Table1[[#This Row],[Capacity (MW)]]*0.395*8760*10^-6</f>
        <v>0.17301</v>
      </c>
      <c r="R12189" s="3" cm="1">
        <f t="array" ref="R12189">AVERAGE(VLOOKUP(_xlfn.TEXTSPLIT(Table1[[#This Row],[Fuel (no space after comma)]], ","), FuelList_Final_EF!$A$2:$B$65, 2, FALSE))</f>
        <v>53.06</v>
      </c>
      <c r="S12189" s="3">
        <f>Table1[[#This Row],[Generation (TWh)]]*10^9*VLOOKUP(Table1[[#This Row],[Turbine/Engine Technology]],Technology_HR!$A$2:$B$11,2,FALSE)*10^-6</f>
        <v>1904840.0999999999</v>
      </c>
      <c r="T12189" s="5">
        <f>Table1[[#This Row],[Fuel Consumption (mmBtu)]]*Table1[[#This Row],[Emission Factor (kg CO2/ mmBtu)]]*10^3</f>
        <v>101070815706</v>
      </c>
      <c r="U12189" s="3">
        <f>Table1[[#This Row],[Emissions (g CO2)]]/(Table1[[#This Row],[Generation (TWh)]]*10^9)</f>
        <v>584.19060000000002</v>
      </c>
    </row>
    <row r="12190" spans="1:21" x14ac:dyDescent="0.35">
      <c r="A12190" t="s">
        <v>3023</v>
      </c>
      <c r="B12190" t="s">
        <v>3239</v>
      </c>
      <c r="C12190" t="str">
        <f>SUBSTITUTE(Table1[[#This Row],[Fuel]],", ",",")</f>
        <v>fossil gas: natural gas</v>
      </c>
      <c r="D12190" t="s">
        <v>3239</v>
      </c>
      <c r="H12190" t="s">
        <v>3436</v>
      </c>
      <c r="I12190">
        <v>121</v>
      </c>
      <c r="J12190" t="s">
        <v>3446</v>
      </c>
      <c r="K12190">
        <v>1999</v>
      </c>
      <c r="L12190" t="s">
        <v>29</v>
      </c>
      <c r="M12190" t="s">
        <v>29</v>
      </c>
      <c r="N12190">
        <v>32.984200000000001</v>
      </c>
      <c r="O12190">
        <v>-83.846400000000003</v>
      </c>
      <c r="P12190" t="s">
        <v>3613</v>
      </c>
      <c r="Q12190" s="3">
        <f>Table1[[#This Row],[Capacity (MW)]]*0.395*8760*10^-6</f>
        <v>0.41868420000000001</v>
      </c>
      <c r="R12190" s="3" cm="1">
        <f t="array" ref="R12190">AVERAGE(VLOOKUP(_xlfn.TEXTSPLIT(Table1[[#This Row],[Fuel (no space after comma)]], ","), FuelList_Final_EF!$A$2:$B$65, 2, FALSE))</f>
        <v>53.06</v>
      </c>
      <c r="S12190" s="3">
        <f>Table1[[#This Row],[Generation (TWh)]]*10^9*VLOOKUP(Table1[[#This Row],[Turbine/Engine Technology]],Technology_HR!$A$2:$B$11,2,FALSE)*10^-6</f>
        <v>4609713.0419999994</v>
      </c>
      <c r="T12190" s="5">
        <f>Table1[[#This Row],[Fuel Consumption (mmBtu)]]*Table1[[#This Row],[Emission Factor (kg CO2/ mmBtu)]]*10^3</f>
        <v>244591374008.51999</v>
      </c>
      <c r="U12190" s="3">
        <f>Table1[[#This Row],[Emissions (g CO2)]]/(Table1[[#This Row],[Generation (TWh)]]*10^9)</f>
        <v>584.19060000000002</v>
      </c>
    </row>
    <row r="12191" spans="1:21" x14ac:dyDescent="0.35">
      <c r="A12191" t="s">
        <v>3023</v>
      </c>
      <c r="B12191" t="s">
        <v>3239</v>
      </c>
      <c r="C12191" t="str">
        <f>SUBSTITUTE(Table1[[#This Row],[Fuel]],", ",",")</f>
        <v>fossil gas: natural gas</v>
      </c>
      <c r="D12191" t="s">
        <v>3239</v>
      </c>
      <c r="H12191" t="s">
        <v>3436</v>
      </c>
      <c r="I12191">
        <v>121</v>
      </c>
      <c r="J12191" t="s">
        <v>3446</v>
      </c>
      <c r="K12191">
        <v>1999</v>
      </c>
      <c r="L12191" t="s">
        <v>29</v>
      </c>
      <c r="M12191" t="s">
        <v>29</v>
      </c>
      <c r="N12191">
        <v>32.984200000000001</v>
      </c>
      <c r="O12191">
        <v>-83.846400000000003</v>
      </c>
      <c r="P12191" t="s">
        <v>3613</v>
      </c>
      <c r="Q12191" s="3">
        <f>Table1[[#This Row],[Capacity (MW)]]*0.395*8760*10^-6</f>
        <v>0.41868420000000001</v>
      </c>
      <c r="R12191" s="3" cm="1">
        <f t="array" ref="R12191">AVERAGE(VLOOKUP(_xlfn.TEXTSPLIT(Table1[[#This Row],[Fuel (no space after comma)]], ","), FuelList_Final_EF!$A$2:$B$65, 2, FALSE))</f>
        <v>53.06</v>
      </c>
      <c r="S12191" s="3">
        <f>Table1[[#This Row],[Generation (TWh)]]*10^9*VLOOKUP(Table1[[#This Row],[Turbine/Engine Technology]],Technology_HR!$A$2:$B$11,2,FALSE)*10^-6</f>
        <v>4609713.0419999994</v>
      </c>
      <c r="T12191" s="5">
        <f>Table1[[#This Row],[Fuel Consumption (mmBtu)]]*Table1[[#This Row],[Emission Factor (kg CO2/ mmBtu)]]*10^3</f>
        <v>244591374008.51999</v>
      </c>
      <c r="U12191" s="3">
        <f>Table1[[#This Row],[Emissions (g CO2)]]/(Table1[[#This Row],[Generation (TWh)]]*10^9)</f>
        <v>584.19060000000002</v>
      </c>
    </row>
    <row r="12192" spans="1:21" x14ac:dyDescent="0.35">
      <c r="A12192" t="s">
        <v>3031</v>
      </c>
      <c r="B12192" t="s">
        <v>3239</v>
      </c>
      <c r="C12192" t="str">
        <f>SUBSTITUTE(Table1[[#This Row],[Fuel]],", ",",")</f>
        <v>fossil gas: natural gas</v>
      </c>
      <c r="D12192" t="s">
        <v>3239</v>
      </c>
      <c r="H12192" t="s">
        <v>3438</v>
      </c>
      <c r="I12192">
        <v>154</v>
      </c>
      <c r="J12192" t="s">
        <v>3446</v>
      </c>
      <c r="K12192">
        <v>2005</v>
      </c>
      <c r="L12192" t="s">
        <v>29</v>
      </c>
      <c r="M12192" t="s">
        <v>29</v>
      </c>
      <c r="N12192">
        <v>32.747058000000003</v>
      </c>
      <c r="O12192">
        <v>-100.9547</v>
      </c>
      <c r="P12192" t="s">
        <v>3613</v>
      </c>
      <c r="Q12192" s="3">
        <f>Table1[[#This Row],[Capacity (MW)]]*0.395*8760*10^-6</f>
        <v>0.53287079999999998</v>
      </c>
      <c r="R12192" s="3" cm="1">
        <f t="array" ref="R12192">AVERAGE(VLOOKUP(_xlfn.TEXTSPLIT(Table1[[#This Row],[Fuel (no space after comma)]], ","), FuelList_Final_EF!$A$2:$B$65, 2, FALSE))</f>
        <v>53.06</v>
      </c>
      <c r="S12192" s="3">
        <f>Table1[[#This Row],[Generation (TWh)]]*10^9*VLOOKUP(Table1[[#This Row],[Turbine/Engine Technology]],Technology_HR!$A$2:$B$11,2,FALSE)*10^-6</f>
        <v>4022641.6691999999</v>
      </c>
      <c r="T12192" s="5">
        <f>Table1[[#This Row],[Fuel Consumption (mmBtu)]]*Table1[[#This Row],[Emission Factor (kg CO2/ mmBtu)]]*10^3</f>
        <v>213441366967.75201</v>
      </c>
      <c r="U12192" s="3">
        <f>Table1[[#This Row],[Emissions (g CO2)]]/(Table1[[#This Row],[Generation (TWh)]]*10^9)</f>
        <v>400.54994000000005</v>
      </c>
    </row>
    <row r="12193" spans="1:21" x14ac:dyDescent="0.35">
      <c r="A12193" t="s">
        <v>2924</v>
      </c>
      <c r="B12193" t="s">
        <v>3239</v>
      </c>
      <c r="C12193" t="str">
        <f>SUBSTITUTE(Table1[[#This Row],[Fuel]],", ",",")</f>
        <v>fossil gas: natural gas</v>
      </c>
      <c r="D12193" t="s">
        <v>3239</v>
      </c>
      <c r="H12193" t="s">
        <v>3436</v>
      </c>
      <c r="I12193">
        <v>50</v>
      </c>
      <c r="J12193" t="s">
        <v>3446</v>
      </c>
      <c r="K12193">
        <v>2014</v>
      </c>
      <c r="L12193" t="s">
        <v>29</v>
      </c>
      <c r="M12193" t="s">
        <v>29</v>
      </c>
      <c r="N12193">
        <v>60.499443999999997</v>
      </c>
      <c r="O12193">
        <v>-150.99719999999999</v>
      </c>
      <c r="P12193" t="s">
        <v>3613</v>
      </c>
      <c r="Q12193" s="3">
        <f>Table1[[#This Row],[Capacity (MW)]]*0.395*8760*10^-6</f>
        <v>0.17301</v>
      </c>
      <c r="R12193" s="3" cm="1">
        <f t="array" ref="R12193">AVERAGE(VLOOKUP(_xlfn.TEXTSPLIT(Table1[[#This Row],[Fuel (no space after comma)]], ","), FuelList_Final_EF!$A$2:$B$65, 2, FALSE))</f>
        <v>53.06</v>
      </c>
      <c r="S12193" s="3">
        <f>Table1[[#This Row],[Generation (TWh)]]*10^9*VLOOKUP(Table1[[#This Row],[Turbine/Engine Technology]],Technology_HR!$A$2:$B$11,2,FALSE)*10^-6</f>
        <v>1904840.0999999999</v>
      </c>
      <c r="T12193" s="5">
        <f>Table1[[#This Row],[Fuel Consumption (mmBtu)]]*Table1[[#This Row],[Emission Factor (kg CO2/ mmBtu)]]*10^3</f>
        <v>101070815706</v>
      </c>
      <c r="U12193" s="3">
        <f>Table1[[#This Row],[Emissions (g CO2)]]/(Table1[[#This Row],[Generation (TWh)]]*10^9)</f>
        <v>584.19060000000002</v>
      </c>
    </row>
    <row r="12194" spans="1:21" x14ac:dyDescent="0.35">
      <c r="A12194" t="s">
        <v>2463</v>
      </c>
      <c r="B12194" t="s">
        <v>3243</v>
      </c>
      <c r="C12194" t="str">
        <f>SUBSTITUTE(Table1[[#This Row],[Fuel]],", ",",")</f>
        <v>fossil gas: natural gas,fossil liquids: fuel oil</v>
      </c>
      <c r="D12194" t="s">
        <v>3239</v>
      </c>
      <c r="E12194" t="s">
        <v>3275</v>
      </c>
      <c r="H12194" t="s">
        <v>3436</v>
      </c>
      <c r="I12194">
        <v>50</v>
      </c>
      <c r="J12194" t="s">
        <v>3446</v>
      </c>
      <c r="K12194">
        <v>2003</v>
      </c>
      <c r="L12194" t="s">
        <v>29</v>
      </c>
      <c r="M12194" t="s">
        <v>29</v>
      </c>
      <c r="N12194">
        <v>47.544581999999998</v>
      </c>
      <c r="O12194">
        <v>-95.129649999999998</v>
      </c>
      <c r="P12194" t="s">
        <v>3613</v>
      </c>
      <c r="Q12194" s="3">
        <f>Table1[[#This Row],[Capacity (MW)]]*0.395*8760*10^-6</f>
        <v>0.17301</v>
      </c>
      <c r="R12194" s="3" cm="1">
        <f t="array" ref="R12194">AVERAGE(VLOOKUP(_xlfn.TEXTSPLIT(Table1[[#This Row],[Fuel (no space after comma)]], ","), FuelList_Final_EF!$A$2:$B$65, 2, FALSE))</f>
        <v>65.583341148886291</v>
      </c>
      <c r="S12194" s="3">
        <f>Table1[[#This Row],[Generation (TWh)]]*10^9*VLOOKUP(Table1[[#This Row],[Turbine/Engine Technology]],Technology_HR!$A$2:$B$11,2,FALSE)*10^-6</f>
        <v>1904840.0999999999</v>
      </c>
      <c r="T12194" s="5">
        <f>Table1[[#This Row],[Fuel Consumption (mmBtu)]]*Table1[[#This Row],[Emission Factor (kg CO2/ mmBtu)]]*10^3</f>
        <v>124925778112.37868</v>
      </c>
      <c r="U12194" s="3">
        <f>Table1[[#This Row],[Emissions (g CO2)]]/(Table1[[#This Row],[Generation (TWh)]]*10^9)</f>
        <v>722.07258604923811</v>
      </c>
    </row>
    <row r="12195" spans="1:21" x14ac:dyDescent="0.35">
      <c r="A12195" t="s">
        <v>3032</v>
      </c>
      <c r="B12195" t="s">
        <v>3243</v>
      </c>
      <c r="C12195" t="str">
        <f>SUBSTITUTE(Table1[[#This Row],[Fuel]],", ",",")</f>
        <v>fossil gas: natural gas,fossil liquids: fuel oil</v>
      </c>
      <c r="D12195" t="s">
        <v>3239</v>
      </c>
      <c r="E12195" t="s">
        <v>3275</v>
      </c>
      <c r="H12195" t="s">
        <v>3438</v>
      </c>
      <c r="I12195">
        <v>605</v>
      </c>
      <c r="J12195" t="s">
        <v>3446</v>
      </c>
      <c r="K12195">
        <v>2021</v>
      </c>
      <c r="L12195" t="s">
        <v>29</v>
      </c>
      <c r="M12195" t="s">
        <v>29</v>
      </c>
      <c r="N12195">
        <v>40.635339999999999</v>
      </c>
      <c r="O12195">
        <v>-80.678250000000006</v>
      </c>
      <c r="P12195" t="s">
        <v>3613</v>
      </c>
      <c r="Q12195" s="3">
        <f>Table1[[#This Row],[Capacity (MW)]]*0.395*8760*10^-6</f>
        <v>2.0934210000000002</v>
      </c>
      <c r="R12195" s="3" cm="1">
        <f t="array" ref="R12195">AVERAGE(VLOOKUP(_xlfn.TEXTSPLIT(Table1[[#This Row],[Fuel (no space after comma)]], ","), FuelList_Final_EF!$A$2:$B$65, 2, FALSE))</f>
        <v>65.583341148886291</v>
      </c>
      <c r="S12195" s="3">
        <f>Table1[[#This Row],[Generation (TWh)]]*10^9*VLOOKUP(Table1[[#This Row],[Turbine/Engine Technology]],Technology_HR!$A$2:$B$11,2,FALSE)*10^-6</f>
        <v>15803235.129000001</v>
      </c>
      <c r="T12195" s="5">
        <f>Table1[[#This Row],[Fuel Consumption (mmBtu)]]*Table1[[#This Row],[Emission Factor (kg CO2/ mmBtu)]]*10^3</f>
        <v>1036428960721.271</v>
      </c>
      <c r="U12195" s="3">
        <f>Table1[[#This Row],[Emissions (g CO2)]]/(Table1[[#This Row],[Generation (TWh)]]*10^9)</f>
        <v>495.08864233294253</v>
      </c>
    </row>
    <row r="12196" spans="1:21" x14ac:dyDescent="0.35">
      <c r="A12196" t="s">
        <v>3032</v>
      </c>
      <c r="B12196" t="s">
        <v>3243</v>
      </c>
      <c r="C12196" t="str">
        <f>SUBSTITUTE(Table1[[#This Row],[Fuel]],", ",",")</f>
        <v>fossil gas: natural gas,fossil liquids: fuel oil</v>
      </c>
      <c r="D12196" t="s">
        <v>3239</v>
      </c>
      <c r="E12196" t="s">
        <v>3275</v>
      </c>
      <c r="H12196" t="s">
        <v>3438</v>
      </c>
      <c r="I12196">
        <v>605</v>
      </c>
      <c r="J12196" t="s">
        <v>3446</v>
      </c>
      <c r="K12196">
        <v>2021</v>
      </c>
      <c r="L12196" t="s">
        <v>29</v>
      </c>
      <c r="M12196" t="s">
        <v>29</v>
      </c>
      <c r="N12196">
        <v>40.635339999999999</v>
      </c>
      <c r="O12196">
        <v>-80.678250000000006</v>
      </c>
      <c r="P12196" t="s">
        <v>3613</v>
      </c>
      <c r="Q12196" s="3">
        <f>Table1[[#This Row],[Capacity (MW)]]*0.395*8760*10^-6</f>
        <v>2.0934210000000002</v>
      </c>
      <c r="R12196" s="3" cm="1">
        <f t="array" ref="R12196">AVERAGE(VLOOKUP(_xlfn.TEXTSPLIT(Table1[[#This Row],[Fuel (no space after comma)]], ","), FuelList_Final_EF!$A$2:$B$65, 2, FALSE))</f>
        <v>65.583341148886291</v>
      </c>
      <c r="S12196" s="3">
        <f>Table1[[#This Row],[Generation (TWh)]]*10^9*VLOOKUP(Table1[[#This Row],[Turbine/Engine Technology]],Technology_HR!$A$2:$B$11,2,FALSE)*10^-6</f>
        <v>15803235.129000001</v>
      </c>
      <c r="T12196" s="5">
        <f>Table1[[#This Row],[Fuel Consumption (mmBtu)]]*Table1[[#This Row],[Emission Factor (kg CO2/ mmBtu)]]*10^3</f>
        <v>1036428960721.271</v>
      </c>
      <c r="U12196" s="3">
        <f>Table1[[#This Row],[Emissions (g CO2)]]/(Table1[[#This Row],[Generation (TWh)]]*10^9)</f>
        <v>495.08864233294253</v>
      </c>
    </row>
    <row r="12197" spans="1:21" x14ac:dyDescent="0.35">
      <c r="A12197" t="s">
        <v>2683</v>
      </c>
      <c r="B12197" t="s">
        <v>3243</v>
      </c>
      <c r="C12197" t="str">
        <f>SUBSTITUTE(Table1[[#This Row],[Fuel]],", ",",")</f>
        <v>fossil gas: natural gas,fossil liquids: fuel oil</v>
      </c>
      <c r="D12197" t="s">
        <v>3239</v>
      </c>
      <c r="E12197" t="s">
        <v>3275</v>
      </c>
      <c r="H12197" t="s">
        <v>3436</v>
      </c>
      <c r="I12197">
        <v>95</v>
      </c>
      <c r="J12197" t="s">
        <v>3446</v>
      </c>
      <c r="K12197">
        <v>1993</v>
      </c>
      <c r="L12197" t="s">
        <v>29</v>
      </c>
      <c r="M12197" t="s">
        <v>29</v>
      </c>
      <c r="N12197">
        <v>43.735300000000002</v>
      </c>
      <c r="O12197">
        <v>-88.496669999999995</v>
      </c>
      <c r="P12197" t="s">
        <v>3613</v>
      </c>
      <c r="Q12197" s="3">
        <f>Table1[[#This Row],[Capacity (MW)]]*0.395*8760*10^-6</f>
        <v>0.32871899999999998</v>
      </c>
      <c r="R12197" s="3" cm="1">
        <f t="array" ref="R12197">AVERAGE(VLOOKUP(_xlfn.TEXTSPLIT(Table1[[#This Row],[Fuel (no space after comma)]], ","), FuelList_Final_EF!$A$2:$B$65, 2, FALSE))</f>
        <v>65.583341148886291</v>
      </c>
      <c r="S12197" s="3">
        <f>Table1[[#This Row],[Generation (TWh)]]*10^9*VLOOKUP(Table1[[#This Row],[Turbine/Engine Technology]],Technology_HR!$A$2:$B$11,2,FALSE)*10^-6</f>
        <v>3619196.19</v>
      </c>
      <c r="T12197" s="5">
        <f>Table1[[#This Row],[Fuel Consumption (mmBtu)]]*Table1[[#This Row],[Emission Factor (kg CO2/ mmBtu)]]*10^3</f>
        <v>237358978413.51947</v>
      </c>
      <c r="U12197" s="3">
        <f>Table1[[#This Row],[Emissions (g CO2)]]/(Table1[[#This Row],[Generation (TWh)]]*10^9)</f>
        <v>722.072586049238</v>
      </c>
    </row>
    <row r="12198" spans="1:21" x14ac:dyDescent="0.35">
      <c r="A12198" t="s">
        <v>2435</v>
      </c>
      <c r="B12198" t="s">
        <v>3243</v>
      </c>
      <c r="C12198" t="str">
        <f>SUBSTITUTE(Table1[[#This Row],[Fuel]],", ",",")</f>
        <v>fossil gas: natural gas,fossil liquids: fuel oil</v>
      </c>
      <c r="D12198" t="s">
        <v>3239</v>
      </c>
      <c r="E12198" t="s">
        <v>3275</v>
      </c>
      <c r="H12198" t="s">
        <v>3436</v>
      </c>
      <c r="I12198">
        <v>95</v>
      </c>
      <c r="J12198" t="s">
        <v>3446</v>
      </c>
      <c r="K12198">
        <v>1994</v>
      </c>
      <c r="L12198" t="s">
        <v>29</v>
      </c>
      <c r="M12198" t="s">
        <v>29</v>
      </c>
      <c r="N12198">
        <v>43.735300000000002</v>
      </c>
      <c r="O12198">
        <v>-88.496669999999995</v>
      </c>
      <c r="P12198" t="s">
        <v>3613</v>
      </c>
      <c r="Q12198" s="3">
        <f>Table1[[#This Row],[Capacity (MW)]]*0.395*8760*10^-6</f>
        <v>0.32871899999999998</v>
      </c>
      <c r="R12198" s="3" cm="1">
        <f t="array" ref="R12198">AVERAGE(VLOOKUP(_xlfn.TEXTSPLIT(Table1[[#This Row],[Fuel (no space after comma)]], ","), FuelList_Final_EF!$A$2:$B$65, 2, FALSE))</f>
        <v>65.583341148886291</v>
      </c>
      <c r="S12198" s="3">
        <f>Table1[[#This Row],[Generation (TWh)]]*10^9*VLOOKUP(Table1[[#This Row],[Turbine/Engine Technology]],Technology_HR!$A$2:$B$11,2,FALSE)*10^-6</f>
        <v>3619196.19</v>
      </c>
      <c r="T12198" s="5">
        <f>Table1[[#This Row],[Fuel Consumption (mmBtu)]]*Table1[[#This Row],[Emission Factor (kg CO2/ mmBtu)]]*10^3</f>
        <v>237358978413.51947</v>
      </c>
      <c r="U12198" s="3">
        <f>Table1[[#This Row],[Emissions (g CO2)]]/(Table1[[#This Row],[Generation (TWh)]]*10^9)</f>
        <v>722.072586049238</v>
      </c>
    </row>
    <row r="12199" spans="1:21" x14ac:dyDescent="0.35">
      <c r="A12199" t="s">
        <v>2435</v>
      </c>
      <c r="B12199" t="s">
        <v>3243</v>
      </c>
      <c r="C12199" t="str">
        <f>SUBSTITUTE(Table1[[#This Row],[Fuel]],", ",",")</f>
        <v>fossil gas: natural gas,fossil liquids: fuel oil</v>
      </c>
      <c r="D12199" t="s">
        <v>3239</v>
      </c>
      <c r="E12199" t="s">
        <v>3275</v>
      </c>
      <c r="H12199" t="s">
        <v>3436</v>
      </c>
      <c r="I12199">
        <v>95</v>
      </c>
      <c r="J12199" t="s">
        <v>3446</v>
      </c>
      <c r="K12199">
        <v>1994</v>
      </c>
      <c r="L12199" t="s">
        <v>29</v>
      </c>
      <c r="M12199" t="s">
        <v>29</v>
      </c>
      <c r="N12199">
        <v>43.735300000000002</v>
      </c>
      <c r="O12199">
        <v>-88.496669999999995</v>
      </c>
      <c r="P12199" t="s">
        <v>3613</v>
      </c>
      <c r="Q12199" s="3">
        <f>Table1[[#This Row],[Capacity (MW)]]*0.395*8760*10^-6</f>
        <v>0.32871899999999998</v>
      </c>
      <c r="R12199" s="3" cm="1">
        <f t="array" ref="R12199">AVERAGE(VLOOKUP(_xlfn.TEXTSPLIT(Table1[[#This Row],[Fuel (no space after comma)]], ","), FuelList_Final_EF!$A$2:$B$65, 2, FALSE))</f>
        <v>65.583341148886291</v>
      </c>
      <c r="S12199" s="3">
        <f>Table1[[#This Row],[Generation (TWh)]]*10^9*VLOOKUP(Table1[[#This Row],[Turbine/Engine Technology]],Technology_HR!$A$2:$B$11,2,FALSE)*10^-6</f>
        <v>3619196.19</v>
      </c>
      <c r="T12199" s="5">
        <f>Table1[[#This Row],[Fuel Consumption (mmBtu)]]*Table1[[#This Row],[Emission Factor (kg CO2/ mmBtu)]]*10^3</f>
        <v>237358978413.51947</v>
      </c>
      <c r="U12199" s="3">
        <f>Table1[[#This Row],[Emissions (g CO2)]]/(Table1[[#This Row],[Generation (TWh)]]*10^9)</f>
        <v>722.072586049238</v>
      </c>
    </row>
    <row r="12200" spans="1:21" x14ac:dyDescent="0.35">
      <c r="A12200" t="s">
        <v>2683</v>
      </c>
      <c r="B12200" t="s">
        <v>3243</v>
      </c>
      <c r="C12200" t="str">
        <f>SUBSTITUTE(Table1[[#This Row],[Fuel]],", ",",")</f>
        <v>fossil gas: natural gas,fossil liquids: fuel oil</v>
      </c>
      <c r="D12200" t="s">
        <v>3239</v>
      </c>
      <c r="E12200" t="s">
        <v>3275</v>
      </c>
      <c r="H12200" t="s">
        <v>3436</v>
      </c>
      <c r="I12200">
        <v>95</v>
      </c>
      <c r="J12200" t="s">
        <v>3446</v>
      </c>
      <c r="K12200">
        <v>1996</v>
      </c>
      <c r="L12200" t="s">
        <v>29</v>
      </c>
      <c r="M12200" t="s">
        <v>29</v>
      </c>
      <c r="N12200">
        <v>43.735300000000002</v>
      </c>
      <c r="O12200">
        <v>-88.496669999999995</v>
      </c>
      <c r="P12200" t="s">
        <v>3613</v>
      </c>
      <c r="Q12200" s="3">
        <f>Table1[[#This Row],[Capacity (MW)]]*0.395*8760*10^-6</f>
        <v>0.32871899999999998</v>
      </c>
      <c r="R12200" s="3" cm="1">
        <f t="array" ref="R12200">AVERAGE(VLOOKUP(_xlfn.TEXTSPLIT(Table1[[#This Row],[Fuel (no space after comma)]], ","), FuelList_Final_EF!$A$2:$B$65, 2, FALSE))</f>
        <v>65.583341148886291</v>
      </c>
      <c r="S12200" s="3">
        <f>Table1[[#This Row],[Generation (TWh)]]*10^9*VLOOKUP(Table1[[#This Row],[Turbine/Engine Technology]],Technology_HR!$A$2:$B$11,2,FALSE)*10^-6</f>
        <v>3619196.19</v>
      </c>
      <c r="T12200" s="5">
        <f>Table1[[#This Row],[Fuel Consumption (mmBtu)]]*Table1[[#This Row],[Emission Factor (kg CO2/ mmBtu)]]*10^3</f>
        <v>237358978413.51947</v>
      </c>
      <c r="U12200" s="3">
        <f>Table1[[#This Row],[Emissions (g CO2)]]/(Table1[[#This Row],[Generation (TWh)]]*10^9)</f>
        <v>722.072586049238</v>
      </c>
    </row>
    <row r="12201" spans="1:21" x14ac:dyDescent="0.35">
      <c r="A12201" t="s">
        <v>2746</v>
      </c>
      <c r="B12201" t="s">
        <v>3239</v>
      </c>
      <c r="C12201" t="str">
        <f>SUBSTITUTE(Table1[[#This Row],[Fuel]],", ",",")</f>
        <v>fossil gas: natural gas</v>
      </c>
      <c r="D12201" t="s">
        <v>3239</v>
      </c>
      <c r="H12201" t="s">
        <v>3436</v>
      </c>
      <c r="I12201">
        <v>117</v>
      </c>
      <c r="J12201" t="s">
        <v>3446</v>
      </c>
      <c r="K12201">
        <v>2005</v>
      </c>
      <c r="L12201" t="s">
        <v>29</v>
      </c>
      <c r="M12201" t="s">
        <v>29</v>
      </c>
      <c r="N12201">
        <v>38.680300000000003</v>
      </c>
      <c r="O12201">
        <v>-94.482399999999998</v>
      </c>
      <c r="P12201" t="s">
        <v>3613</v>
      </c>
      <c r="Q12201" s="3">
        <f>Table1[[#This Row],[Capacity (MW)]]*0.395*8760*10^-6</f>
        <v>0.40484340000000002</v>
      </c>
      <c r="R12201" s="3" cm="1">
        <f t="array" ref="R12201">AVERAGE(VLOOKUP(_xlfn.TEXTSPLIT(Table1[[#This Row],[Fuel (no space after comma)]], ","), FuelList_Final_EF!$A$2:$B$65, 2, FALSE))</f>
        <v>53.06</v>
      </c>
      <c r="S12201" s="3">
        <f>Table1[[#This Row],[Generation (TWh)]]*10^9*VLOOKUP(Table1[[#This Row],[Turbine/Engine Technology]],Technology_HR!$A$2:$B$11,2,FALSE)*10^-6</f>
        <v>4457325.8339999998</v>
      </c>
      <c r="T12201" s="5">
        <f>Table1[[#This Row],[Fuel Consumption (mmBtu)]]*Table1[[#This Row],[Emission Factor (kg CO2/ mmBtu)]]*10^3</f>
        <v>236505708752.04001</v>
      </c>
      <c r="U12201" s="3">
        <f>Table1[[#This Row],[Emissions (g CO2)]]/(Table1[[#This Row],[Generation (TWh)]]*10^9)</f>
        <v>584.19060000000002</v>
      </c>
    </row>
    <row r="12202" spans="1:21" x14ac:dyDescent="0.35">
      <c r="A12202" t="s">
        <v>2746</v>
      </c>
      <c r="B12202" t="s">
        <v>3239</v>
      </c>
      <c r="C12202" t="str">
        <f>SUBSTITUTE(Table1[[#This Row],[Fuel]],", ",",")</f>
        <v>fossil gas: natural gas</v>
      </c>
      <c r="D12202" t="s">
        <v>3239</v>
      </c>
      <c r="H12202" t="s">
        <v>3436</v>
      </c>
      <c r="I12202">
        <v>117</v>
      </c>
      <c r="J12202" t="s">
        <v>3446</v>
      </c>
      <c r="K12202">
        <v>2005</v>
      </c>
      <c r="L12202" t="s">
        <v>29</v>
      </c>
      <c r="M12202" t="s">
        <v>29</v>
      </c>
      <c r="N12202">
        <v>38.680300000000003</v>
      </c>
      <c r="O12202">
        <v>-94.482399999999998</v>
      </c>
      <c r="P12202" t="s">
        <v>3613</v>
      </c>
      <c r="Q12202" s="3">
        <f>Table1[[#This Row],[Capacity (MW)]]*0.395*8760*10^-6</f>
        <v>0.40484340000000002</v>
      </c>
      <c r="R12202" s="3" cm="1">
        <f t="array" ref="R12202">AVERAGE(VLOOKUP(_xlfn.TEXTSPLIT(Table1[[#This Row],[Fuel (no space after comma)]], ","), FuelList_Final_EF!$A$2:$B$65, 2, FALSE))</f>
        <v>53.06</v>
      </c>
      <c r="S12202" s="3">
        <f>Table1[[#This Row],[Generation (TWh)]]*10^9*VLOOKUP(Table1[[#This Row],[Turbine/Engine Technology]],Technology_HR!$A$2:$B$11,2,FALSE)*10^-6</f>
        <v>4457325.8339999998</v>
      </c>
      <c r="T12202" s="5">
        <f>Table1[[#This Row],[Fuel Consumption (mmBtu)]]*Table1[[#This Row],[Emission Factor (kg CO2/ mmBtu)]]*10^3</f>
        <v>236505708752.04001</v>
      </c>
      <c r="U12202" s="3">
        <f>Table1[[#This Row],[Emissions (g CO2)]]/(Table1[[#This Row],[Generation (TWh)]]*10^9)</f>
        <v>584.19060000000002</v>
      </c>
    </row>
    <row r="12203" spans="1:21" x14ac:dyDescent="0.35">
      <c r="A12203" t="s">
        <v>2746</v>
      </c>
      <c r="B12203" t="s">
        <v>3239</v>
      </c>
      <c r="C12203" t="str">
        <f>SUBSTITUTE(Table1[[#This Row],[Fuel]],", ",",")</f>
        <v>fossil gas: natural gas</v>
      </c>
      <c r="D12203" t="s">
        <v>3239</v>
      </c>
      <c r="H12203" t="s">
        <v>3436</v>
      </c>
      <c r="I12203">
        <v>117</v>
      </c>
      <c r="J12203" t="s">
        <v>3446</v>
      </c>
      <c r="K12203">
        <v>2005</v>
      </c>
      <c r="L12203" t="s">
        <v>29</v>
      </c>
      <c r="M12203" t="s">
        <v>29</v>
      </c>
      <c r="N12203">
        <v>38.680300000000003</v>
      </c>
      <c r="O12203">
        <v>-94.482399999999998</v>
      </c>
      <c r="P12203" t="s">
        <v>3613</v>
      </c>
      <c r="Q12203" s="3">
        <f>Table1[[#This Row],[Capacity (MW)]]*0.395*8760*10^-6</f>
        <v>0.40484340000000002</v>
      </c>
      <c r="R12203" s="3" cm="1">
        <f t="array" ref="R12203">AVERAGE(VLOOKUP(_xlfn.TEXTSPLIT(Table1[[#This Row],[Fuel (no space after comma)]], ","), FuelList_Final_EF!$A$2:$B$65, 2, FALSE))</f>
        <v>53.06</v>
      </c>
      <c r="S12203" s="3">
        <f>Table1[[#This Row],[Generation (TWh)]]*10^9*VLOOKUP(Table1[[#This Row],[Turbine/Engine Technology]],Technology_HR!$A$2:$B$11,2,FALSE)*10^-6</f>
        <v>4457325.8339999998</v>
      </c>
      <c r="T12203" s="5">
        <f>Table1[[#This Row],[Fuel Consumption (mmBtu)]]*Table1[[#This Row],[Emission Factor (kg CO2/ mmBtu)]]*10^3</f>
        <v>236505708752.04001</v>
      </c>
      <c r="U12203" s="3">
        <f>Table1[[#This Row],[Emissions (g CO2)]]/(Table1[[#This Row],[Generation (TWh)]]*10^9)</f>
        <v>584.19060000000002</v>
      </c>
    </row>
    <row r="12204" spans="1:21" x14ac:dyDescent="0.35">
      <c r="A12204" t="s">
        <v>3033</v>
      </c>
      <c r="B12204" t="s">
        <v>3239</v>
      </c>
      <c r="C12204" t="str">
        <f>SUBSTITUTE(Table1[[#This Row],[Fuel]],", ",",")</f>
        <v>fossil gas: natural gas</v>
      </c>
      <c r="D12204" t="s">
        <v>3239</v>
      </c>
      <c r="H12204" t="s">
        <v>3438</v>
      </c>
      <c r="I12204">
        <v>708</v>
      </c>
      <c r="J12204" t="s">
        <v>3446</v>
      </c>
      <c r="K12204">
        <v>2001</v>
      </c>
      <c r="L12204" t="s">
        <v>29</v>
      </c>
      <c r="M12204" t="s">
        <v>29</v>
      </c>
      <c r="N12204">
        <v>34.867800000000003</v>
      </c>
      <c r="O12204">
        <v>-114.5317</v>
      </c>
      <c r="P12204" t="s">
        <v>3613</v>
      </c>
      <c r="Q12204" s="3">
        <f>Table1[[#This Row],[Capacity (MW)]]*0.395*8760*10^-6</f>
        <v>2.4498215999999999</v>
      </c>
      <c r="R12204" s="3" cm="1">
        <f t="array" ref="R12204">AVERAGE(VLOOKUP(_xlfn.TEXTSPLIT(Table1[[#This Row],[Fuel (no space after comma)]], ","), FuelList_Final_EF!$A$2:$B$65, 2, FALSE))</f>
        <v>53.06</v>
      </c>
      <c r="S12204" s="3">
        <f>Table1[[#This Row],[Generation (TWh)]]*10^9*VLOOKUP(Table1[[#This Row],[Turbine/Engine Technology]],Technology_HR!$A$2:$B$11,2,FALSE)*10^-6</f>
        <v>18493703.258400001</v>
      </c>
      <c r="T12204" s="5">
        <f>Table1[[#This Row],[Fuel Consumption (mmBtu)]]*Table1[[#This Row],[Emission Factor (kg CO2/ mmBtu)]]*10^3</f>
        <v>981275894890.70398</v>
      </c>
      <c r="U12204" s="3">
        <f>Table1[[#This Row],[Emissions (g CO2)]]/(Table1[[#This Row],[Generation (TWh)]]*10^9)</f>
        <v>400.54993999999999</v>
      </c>
    </row>
    <row r="12205" spans="1:21" x14ac:dyDescent="0.35">
      <c r="A12205" t="s">
        <v>2493</v>
      </c>
      <c r="B12205" t="s">
        <v>3239</v>
      </c>
      <c r="C12205" t="str">
        <f>SUBSTITUTE(Table1[[#This Row],[Fuel]],", ",",")</f>
        <v>fossil gas: natural gas</v>
      </c>
      <c r="D12205" t="s">
        <v>3239</v>
      </c>
      <c r="H12205" t="s">
        <v>3438</v>
      </c>
      <c r="I12205">
        <v>142.80000000000001</v>
      </c>
      <c r="J12205" t="s">
        <v>3446</v>
      </c>
      <c r="K12205">
        <v>2013</v>
      </c>
      <c r="L12205" t="s">
        <v>29</v>
      </c>
      <c r="M12205" t="s">
        <v>29</v>
      </c>
      <c r="N12205">
        <v>61.167417</v>
      </c>
      <c r="O12205">
        <v>-149.90530000000001</v>
      </c>
      <c r="P12205" t="s">
        <v>3613</v>
      </c>
      <c r="Q12205" s="3">
        <f>Table1[[#This Row],[Capacity (MW)]]*0.395*8760*10^-6</f>
        <v>0.49411656000000004</v>
      </c>
      <c r="R12205" s="3" cm="1">
        <f t="array" ref="R12205">AVERAGE(VLOOKUP(_xlfn.TEXTSPLIT(Table1[[#This Row],[Fuel (no space after comma)]], ","), FuelList_Final_EF!$A$2:$B$65, 2, FALSE))</f>
        <v>53.06</v>
      </c>
      <c r="S12205" s="3">
        <f>Table1[[#This Row],[Generation (TWh)]]*10^9*VLOOKUP(Table1[[#This Row],[Turbine/Engine Technology]],Technology_HR!$A$2:$B$11,2,FALSE)*10^-6</f>
        <v>3730085.9114400004</v>
      </c>
      <c r="T12205" s="5">
        <f>Table1[[#This Row],[Fuel Consumption (mmBtu)]]*Table1[[#This Row],[Emission Factor (kg CO2/ mmBtu)]]*10^3</f>
        <v>197918358461.00644</v>
      </c>
      <c r="U12205" s="3">
        <f>Table1[[#This Row],[Emissions (g CO2)]]/(Table1[[#This Row],[Generation (TWh)]]*10^9)</f>
        <v>400.54994000000005</v>
      </c>
    </row>
    <row r="12206" spans="1:21" x14ac:dyDescent="0.35">
      <c r="A12206" t="s">
        <v>3034</v>
      </c>
      <c r="B12206" t="s">
        <v>3239</v>
      </c>
      <c r="C12206" t="str">
        <f>SUBSTITUTE(Table1[[#This Row],[Fuel]],", ",",")</f>
        <v>fossil gas: natural gas</v>
      </c>
      <c r="D12206" t="s">
        <v>3239</v>
      </c>
      <c r="H12206" t="s">
        <v>3438</v>
      </c>
      <c r="I12206">
        <v>61.2</v>
      </c>
      <c r="J12206" t="s">
        <v>3446</v>
      </c>
      <c r="K12206">
        <v>2013</v>
      </c>
      <c r="L12206" t="s">
        <v>29</v>
      </c>
      <c r="M12206" t="s">
        <v>29</v>
      </c>
      <c r="N12206">
        <v>61.167417</v>
      </c>
      <c r="O12206">
        <v>-149.90530000000001</v>
      </c>
      <c r="P12206" t="s">
        <v>3613</v>
      </c>
      <c r="Q12206" s="3">
        <f>Table1[[#This Row],[Capacity (MW)]]*0.395*8760*10^-6</f>
        <v>0.21176424000000002</v>
      </c>
      <c r="R12206" s="3" cm="1">
        <f t="array" ref="R12206">AVERAGE(VLOOKUP(_xlfn.TEXTSPLIT(Table1[[#This Row],[Fuel (no space after comma)]], ","), FuelList_Final_EF!$A$2:$B$65, 2, FALSE))</f>
        <v>53.06</v>
      </c>
      <c r="S12206" s="3">
        <f>Table1[[#This Row],[Generation (TWh)]]*10^9*VLOOKUP(Table1[[#This Row],[Turbine/Engine Technology]],Technology_HR!$A$2:$B$11,2,FALSE)*10^-6</f>
        <v>1598608.2477600002</v>
      </c>
      <c r="T12206" s="5">
        <f>Table1[[#This Row],[Fuel Consumption (mmBtu)]]*Table1[[#This Row],[Emission Factor (kg CO2/ mmBtu)]]*10^3</f>
        <v>84822153626.145615</v>
      </c>
      <c r="U12206" s="3">
        <f>Table1[[#This Row],[Emissions (g CO2)]]/(Table1[[#This Row],[Generation (TWh)]]*10^9)</f>
        <v>400.54993999999999</v>
      </c>
    </row>
    <row r="12207" spans="1:21" x14ac:dyDescent="0.35">
      <c r="A12207" t="s">
        <v>2609</v>
      </c>
      <c r="B12207" t="s">
        <v>3239</v>
      </c>
      <c r="C12207" t="str">
        <f>SUBSTITUTE(Table1[[#This Row],[Fuel]],", ",",")</f>
        <v>fossil gas: natural gas</v>
      </c>
      <c r="D12207" t="s">
        <v>3239</v>
      </c>
      <c r="H12207" t="s">
        <v>3440</v>
      </c>
      <c r="I12207">
        <v>84</v>
      </c>
      <c r="J12207" t="s">
        <v>3446</v>
      </c>
      <c r="K12207">
        <v>1952</v>
      </c>
      <c r="L12207" t="s">
        <v>29</v>
      </c>
      <c r="M12207" t="s">
        <v>29</v>
      </c>
      <c r="N12207">
        <v>35.100900000000003</v>
      </c>
      <c r="O12207">
        <v>-98.352400000000003</v>
      </c>
      <c r="P12207" t="s">
        <v>3613</v>
      </c>
      <c r="Q12207" s="3">
        <f>Table1[[#This Row],[Capacity (MW)]]*0.395*8760*10^-6</f>
        <v>0.29065679999999999</v>
      </c>
      <c r="R12207" s="3" cm="1">
        <f t="array" ref="R12207">AVERAGE(VLOOKUP(_xlfn.TEXTSPLIT(Table1[[#This Row],[Fuel (no space after comma)]], ","), FuelList_Final_EF!$A$2:$B$65, 2, FALSE))</f>
        <v>53.06</v>
      </c>
      <c r="S12207" s="3">
        <f>Table1[[#This Row],[Generation (TWh)]]*10^9*VLOOKUP(Table1[[#This Row],[Turbine/Engine Technology]],Technology_HR!$A$2:$B$11,2,FALSE)*10^-6</f>
        <v>2989405.1880000001</v>
      </c>
      <c r="T12207" s="5">
        <f>Table1[[#This Row],[Fuel Consumption (mmBtu)]]*Table1[[#This Row],[Emission Factor (kg CO2/ mmBtu)]]*10^3</f>
        <v>158617839275.28</v>
      </c>
      <c r="U12207" s="3">
        <f>Table1[[#This Row],[Emissions (g CO2)]]/(Table1[[#This Row],[Generation (TWh)]]*10^9)</f>
        <v>545.72209999999995</v>
      </c>
    </row>
    <row r="12208" spans="1:21" x14ac:dyDescent="0.35">
      <c r="A12208" t="s">
        <v>2609</v>
      </c>
      <c r="B12208" t="s">
        <v>3239</v>
      </c>
      <c r="C12208" t="str">
        <f>SUBSTITUTE(Table1[[#This Row],[Fuel]],", ",",")</f>
        <v>fossil gas: natural gas</v>
      </c>
      <c r="D12208" t="s">
        <v>3239</v>
      </c>
      <c r="H12208" t="s">
        <v>3440</v>
      </c>
      <c r="I12208">
        <v>84</v>
      </c>
      <c r="J12208" t="s">
        <v>3446</v>
      </c>
      <c r="K12208">
        <v>1954</v>
      </c>
      <c r="L12208" t="s">
        <v>29</v>
      </c>
      <c r="M12208" t="s">
        <v>29</v>
      </c>
      <c r="N12208">
        <v>35.100900000000003</v>
      </c>
      <c r="O12208">
        <v>-98.352400000000003</v>
      </c>
      <c r="P12208" t="s">
        <v>3613</v>
      </c>
      <c r="Q12208" s="3">
        <f>Table1[[#This Row],[Capacity (MW)]]*0.395*8760*10^-6</f>
        <v>0.29065679999999999</v>
      </c>
      <c r="R12208" s="3" cm="1">
        <f t="array" ref="R12208">AVERAGE(VLOOKUP(_xlfn.TEXTSPLIT(Table1[[#This Row],[Fuel (no space after comma)]], ","), FuelList_Final_EF!$A$2:$B$65, 2, FALSE))</f>
        <v>53.06</v>
      </c>
      <c r="S12208" s="3">
        <f>Table1[[#This Row],[Generation (TWh)]]*10^9*VLOOKUP(Table1[[#This Row],[Turbine/Engine Technology]],Technology_HR!$A$2:$B$11,2,FALSE)*10^-6</f>
        <v>2989405.1880000001</v>
      </c>
      <c r="T12208" s="5">
        <f>Table1[[#This Row],[Fuel Consumption (mmBtu)]]*Table1[[#This Row],[Emission Factor (kg CO2/ mmBtu)]]*10^3</f>
        <v>158617839275.28</v>
      </c>
      <c r="U12208" s="3">
        <f>Table1[[#This Row],[Emissions (g CO2)]]/(Table1[[#This Row],[Generation (TWh)]]*10^9)</f>
        <v>545.72209999999995</v>
      </c>
    </row>
    <row r="12209" spans="1:21" x14ac:dyDescent="0.35">
      <c r="A12209" t="s">
        <v>2609</v>
      </c>
      <c r="B12209" t="s">
        <v>3239</v>
      </c>
      <c r="C12209" t="str">
        <f>SUBSTITUTE(Table1[[#This Row],[Fuel]],", ",",")</f>
        <v>fossil gas: natural gas</v>
      </c>
      <c r="D12209" t="s">
        <v>3239</v>
      </c>
      <c r="H12209" t="s">
        <v>3440</v>
      </c>
      <c r="I12209">
        <v>315</v>
      </c>
      <c r="J12209" t="s">
        <v>3446</v>
      </c>
      <c r="K12209">
        <v>1967</v>
      </c>
      <c r="L12209" t="s">
        <v>29</v>
      </c>
      <c r="M12209" t="s">
        <v>29</v>
      </c>
      <c r="N12209">
        <v>35.100900000000003</v>
      </c>
      <c r="O12209">
        <v>-98.352400000000003</v>
      </c>
      <c r="P12209" t="s">
        <v>3613</v>
      </c>
      <c r="Q12209" s="3">
        <f>Table1[[#This Row],[Capacity (MW)]]*0.395*8760*10^-6</f>
        <v>1.089963</v>
      </c>
      <c r="R12209" s="3" cm="1">
        <f t="array" ref="R12209">AVERAGE(VLOOKUP(_xlfn.TEXTSPLIT(Table1[[#This Row],[Fuel (no space after comma)]], ","), FuelList_Final_EF!$A$2:$B$65, 2, FALSE))</f>
        <v>53.06</v>
      </c>
      <c r="S12209" s="3">
        <f>Table1[[#This Row],[Generation (TWh)]]*10^9*VLOOKUP(Table1[[#This Row],[Turbine/Engine Technology]],Technology_HR!$A$2:$B$11,2,FALSE)*10^-6</f>
        <v>11210269.455</v>
      </c>
      <c r="T12209" s="5">
        <f>Table1[[#This Row],[Fuel Consumption (mmBtu)]]*Table1[[#This Row],[Emission Factor (kg CO2/ mmBtu)]]*10^3</f>
        <v>594816897282.30005</v>
      </c>
      <c r="U12209" s="3">
        <f>Table1[[#This Row],[Emissions (g CO2)]]/(Table1[[#This Row],[Generation (TWh)]]*10^9)</f>
        <v>545.72210000000007</v>
      </c>
    </row>
    <row r="12210" spans="1:21" x14ac:dyDescent="0.35">
      <c r="A12210" t="s">
        <v>2609</v>
      </c>
      <c r="B12210" t="s">
        <v>3239</v>
      </c>
      <c r="C12210" t="str">
        <f>SUBSTITUTE(Table1[[#This Row],[Fuel]],", ",",")</f>
        <v>fossil gas: natural gas</v>
      </c>
      <c r="D12210" t="s">
        <v>3239</v>
      </c>
      <c r="H12210" t="s">
        <v>3436</v>
      </c>
      <c r="I12210">
        <v>87</v>
      </c>
      <c r="J12210" t="s">
        <v>3446</v>
      </c>
      <c r="K12210">
        <v>2008</v>
      </c>
      <c r="L12210" t="s">
        <v>29</v>
      </c>
      <c r="M12210" t="s">
        <v>29</v>
      </c>
      <c r="N12210">
        <v>35.100900000000003</v>
      </c>
      <c r="O12210">
        <v>-98.352400000000003</v>
      </c>
      <c r="P12210" t="s">
        <v>3613</v>
      </c>
      <c r="Q12210" s="3">
        <f>Table1[[#This Row],[Capacity (MW)]]*0.395*8760*10^-6</f>
        <v>0.30103740000000001</v>
      </c>
      <c r="R12210" s="3" cm="1">
        <f t="array" ref="R12210">AVERAGE(VLOOKUP(_xlfn.TEXTSPLIT(Table1[[#This Row],[Fuel (no space after comma)]], ","), FuelList_Final_EF!$A$2:$B$65, 2, FALSE))</f>
        <v>53.06</v>
      </c>
      <c r="S12210" s="3">
        <f>Table1[[#This Row],[Generation (TWh)]]*10^9*VLOOKUP(Table1[[#This Row],[Turbine/Engine Technology]],Technology_HR!$A$2:$B$11,2,FALSE)*10^-6</f>
        <v>3314421.7739999997</v>
      </c>
      <c r="T12210" s="5">
        <f>Table1[[#This Row],[Fuel Consumption (mmBtu)]]*Table1[[#This Row],[Emission Factor (kg CO2/ mmBtu)]]*10^3</f>
        <v>175863219328.43997</v>
      </c>
      <c r="U12210" s="3">
        <f>Table1[[#This Row],[Emissions (g CO2)]]/(Table1[[#This Row],[Generation (TWh)]]*10^9)</f>
        <v>584.1905999999999</v>
      </c>
    </row>
    <row r="12211" spans="1:21" x14ac:dyDescent="0.35">
      <c r="A12211" t="s">
        <v>2609</v>
      </c>
      <c r="B12211" t="s">
        <v>3239</v>
      </c>
      <c r="C12211" t="str">
        <f>SUBSTITUTE(Table1[[#This Row],[Fuel]],", ",",")</f>
        <v>fossil gas: natural gas</v>
      </c>
      <c r="D12211" t="s">
        <v>3239</v>
      </c>
      <c r="H12211" t="s">
        <v>3436</v>
      </c>
      <c r="I12211">
        <v>87</v>
      </c>
      <c r="J12211" t="s">
        <v>3446</v>
      </c>
      <c r="K12211">
        <v>2008</v>
      </c>
      <c r="L12211" t="s">
        <v>29</v>
      </c>
      <c r="M12211" t="s">
        <v>29</v>
      </c>
      <c r="N12211">
        <v>35.100900000000003</v>
      </c>
      <c r="O12211">
        <v>-98.352400000000003</v>
      </c>
      <c r="P12211" t="s">
        <v>3613</v>
      </c>
      <c r="Q12211" s="3">
        <f>Table1[[#This Row],[Capacity (MW)]]*0.395*8760*10^-6</f>
        <v>0.30103740000000001</v>
      </c>
      <c r="R12211" s="3" cm="1">
        <f t="array" ref="R12211">AVERAGE(VLOOKUP(_xlfn.TEXTSPLIT(Table1[[#This Row],[Fuel (no space after comma)]], ","), FuelList_Final_EF!$A$2:$B$65, 2, FALSE))</f>
        <v>53.06</v>
      </c>
      <c r="S12211" s="3">
        <f>Table1[[#This Row],[Generation (TWh)]]*10^9*VLOOKUP(Table1[[#This Row],[Turbine/Engine Technology]],Technology_HR!$A$2:$B$11,2,FALSE)*10^-6</f>
        <v>3314421.7739999997</v>
      </c>
      <c r="T12211" s="5">
        <f>Table1[[#This Row],[Fuel Consumption (mmBtu)]]*Table1[[#This Row],[Emission Factor (kg CO2/ mmBtu)]]*10^3</f>
        <v>175863219328.43997</v>
      </c>
      <c r="U12211" s="3">
        <f>Table1[[#This Row],[Emissions (g CO2)]]/(Table1[[#This Row],[Generation (TWh)]]*10^9)</f>
        <v>584.1905999999999</v>
      </c>
    </row>
    <row r="12212" spans="1:21" x14ac:dyDescent="0.35">
      <c r="A12212" t="s">
        <v>3035</v>
      </c>
      <c r="B12212" t="s">
        <v>3243</v>
      </c>
      <c r="C12212" t="str">
        <f>SUBSTITUTE(Table1[[#This Row],[Fuel]],", ",",")</f>
        <v>fossil gas: natural gas,fossil liquids: fuel oil</v>
      </c>
      <c r="D12212" t="s">
        <v>3239</v>
      </c>
      <c r="E12212" t="s">
        <v>3275</v>
      </c>
      <c r="H12212" t="s">
        <v>3436</v>
      </c>
      <c r="I12212">
        <v>50</v>
      </c>
      <c r="J12212" t="s">
        <v>3446</v>
      </c>
      <c r="K12212">
        <v>1999</v>
      </c>
      <c r="L12212" t="s">
        <v>29</v>
      </c>
      <c r="M12212" t="s">
        <v>29</v>
      </c>
      <c r="N12212">
        <v>31.386900000000001</v>
      </c>
      <c r="O12212">
        <v>-84.08</v>
      </c>
      <c r="P12212" t="s">
        <v>3613</v>
      </c>
      <c r="Q12212" s="3">
        <f>Table1[[#This Row],[Capacity (MW)]]*0.395*8760*10^-6</f>
        <v>0.17301</v>
      </c>
      <c r="R12212" s="3" cm="1">
        <f t="array" ref="R12212">AVERAGE(VLOOKUP(_xlfn.TEXTSPLIT(Table1[[#This Row],[Fuel (no space after comma)]], ","), FuelList_Final_EF!$A$2:$B$65, 2, FALSE))</f>
        <v>65.583341148886291</v>
      </c>
      <c r="S12212" s="3">
        <f>Table1[[#This Row],[Generation (TWh)]]*10^9*VLOOKUP(Table1[[#This Row],[Turbine/Engine Technology]],Technology_HR!$A$2:$B$11,2,FALSE)*10^-6</f>
        <v>1904840.0999999999</v>
      </c>
      <c r="T12212" s="5">
        <f>Table1[[#This Row],[Fuel Consumption (mmBtu)]]*Table1[[#This Row],[Emission Factor (kg CO2/ mmBtu)]]*10^3</f>
        <v>124925778112.37868</v>
      </c>
      <c r="U12212" s="3">
        <f>Table1[[#This Row],[Emissions (g CO2)]]/(Table1[[#This Row],[Generation (TWh)]]*10^9)</f>
        <v>722.07258604923811</v>
      </c>
    </row>
    <row r="12213" spans="1:21" x14ac:dyDescent="0.35">
      <c r="A12213" t="s">
        <v>3035</v>
      </c>
      <c r="B12213" t="s">
        <v>3243</v>
      </c>
      <c r="C12213" t="str">
        <f>SUBSTITUTE(Table1[[#This Row],[Fuel]],", ",",")</f>
        <v>fossil gas: natural gas,fossil liquids: fuel oil</v>
      </c>
      <c r="D12213" t="s">
        <v>3239</v>
      </c>
      <c r="E12213" t="s">
        <v>3275</v>
      </c>
      <c r="H12213" t="s">
        <v>3436</v>
      </c>
      <c r="I12213">
        <v>50</v>
      </c>
      <c r="J12213" t="s">
        <v>3446</v>
      </c>
      <c r="K12213">
        <v>1999</v>
      </c>
      <c r="L12213" t="s">
        <v>29</v>
      </c>
      <c r="M12213" t="s">
        <v>29</v>
      </c>
      <c r="N12213">
        <v>31.386900000000001</v>
      </c>
      <c r="O12213">
        <v>-84.08</v>
      </c>
      <c r="P12213" t="s">
        <v>3613</v>
      </c>
      <c r="Q12213" s="3">
        <f>Table1[[#This Row],[Capacity (MW)]]*0.395*8760*10^-6</f>
        <v>0.17301</v>
      </c>
      <c r="R12213" s="3" cm="1">
        <f t="array" ref="R12213">AVERAGE(VLOOKUP(_xlfn.TEXTSPLIT(Table1[[#This Row],[Fuel (no space after comma)]], ","), FuelList_Final_EF!$A$2:$B$65, 2, FALSE))</f>
        <v>65.583341148886291</v>
      </c>
      <c r="S12213" s="3">
        <f>Table1[[#This Row],[Generation (TWh)]]*10^9*VLOOKUP(Table1[[#This Row],[Turbine/Engine Technology]],Technology_HR!$A$2:$B$11,2,FALSE)*10^-6</f>
        <v>1904840.0999999999</v>
      </c>
      <c r="T12213" s="5">
        <f>Table1[[#This Row],[Fuel Consumption (mmBtu)]]*Table1[[#This Row],[Emission Factor (kg CO2/ mmBtu)]]*10^3</f>
        <v>124925778112.37868</v>
      </c>
      <c r="U12213" s="3">
        <f>Table1[[#This Row],[Emissions (g CO2)]]/(Table1[[#This Row],[Generation (TWh)]]*10^9)</f>
        <v>722.07258604923811</v>
      </c>
    </row>
    <row r="12214" spans="1:21" x14ac:dyDescent="0.35">
      <c r="A12214" t="s">
        <v>2880</v>
      </c>
      <c r="B12214" t="s">
        <v>3239</v>
      </c>
      <c r="C12214" t="str">
        <f>SUBSTITUTE(Table1[[#This Row],[Fuel]],", ",",")</f>
        <v>fossil gas: natural gas</v>
      </c>
      <c r="D12214" t="s">
        <v>3239</v>
      </c>
      <c r="H12214" t="s">
        <v>3438</v>
      </c>
      <c r="I12214">
        <v>174</v>
      </c>
      <c r="J12214" t="s">
        <v>3446</v>
      </c>
      <c r="K12214">
        <v>1997</v>
      </c>
      <c r="L12214" t="s">
        <v>29</v>
      </c>
      <c r="M12214" t="s">
        <v>29</v>
      </c>
      <c r="N12214">
        <v>38.511000000000003</v>
      </c>
      <c r="O12214">
        <v>-121.4735</v>
      </c>
      <c r="P12214" t="s">
        <v>3613</v>
      </c>
      <c r="Q12214" s="3">
        <f>Table1[[#This Row],[Capacity (MW)]]*0.395*8760*10^-6</f>
        <v>0.60207480000000002</v>
      </c>
      <c r="R12214" s="3" cm="1">
        <f t="array" ref="R12214">AVERAGE(VLOOKUP(_xlfn.TEXTSPLIT(Table1[[#This Row],[Fuel (no space after comma)]], ","), FuelList_Final_EF!$A$2:$B$65, 2, FALSE))</f>
        <v>53.06</v>
      </c>
      <c r="S12214" s="3">
        <f>Table1[[#This Row],[Generation (TWh)]]*10^9*VLOOKUP(Table1[[#This Row],[Turbine/Engine Technology]],Technology_HR!$A$2:$B$11,2,FALSE)*10^-6</f>
        <v>4545062.6651999997</v>
      </c>
      <c r="T12214" s="5">
        <f>Table1[[#This Row],[Fuel Consumption (mmBtu)]]*Table1[[#This Row],[Emission Factor (kg CO2/ mmBtu)]]*10^3</f>
        <v>241161025015.51199</v>
      </c>
      <c r="U12214" s="3">
        <f>Table1[[#This Row],[Emissions (g CO2)]]/(Table1[[#This Row],[Generation (TWh)]]*10^9)</f>
        <v>400.54993999999999</v>
      </c>
    </row>
    <row r="12215" spans="1:21" x14ac:dyDescent="0.35">
      <c r="A12215" t="s">
        <v>3036</v>
      </c>
      <c r="B12215" t="s">
        <v>3239</v>
      </c>
      <c r="C12215" t="str">
        <f>SUBSTITUTE(Table1[[#This Row],[Fuel]],", ",",")</f>
        <v>fossil gas: natural gas</v>
      </c>
      <c r="D12215" t="s">
        <v>3239</v>
      </c>
      <c r="H12215" t="s">
        <v>59</v>
      </c>
      <c r="I12215">
        <v>250</v>
      </c>
      <c r="J12215" t="s">
        <v>3452</v>
      </c>
      <c r="K12215" t="s">
        <v>29</v>
      </c>
      <c r="L12215" t="s">
        <v>29</v>
      </c>
      <c r="M12215" t="s">
        <v>29</v>
      </c>
      <c r="N12215">
        <v>25.990120000000001</v>
      </c>
      <c r="O12215">
        <v>-97.185709000000003</v>
      </c>
      <c r="P12215" t="s">
        <v>3613</v>
      </c>
      <c r="Q12215" s="3">
        <f>Table1[[#This Row],[Capacity (MW)]]*0.395*8760*10^-6</f>
        <v>0.86504999999999999</v>
      </c>
      <c r="R12215" s="3" cm="1">
        <f t="array" ref="R12215">AVERAGE(VLOOKUP(_xlfn.TEXTSPLIT(Table1[[#This Row],[Fuel (no space after comma)]], ","), FuelList_Final_EF!$A$2:$B$65, 2, FALSE))</f>
        <v>53.06</v>
      </c>
      <c r="S12215" s="3">
        <f>Table1[[#This Row],[Generation (TWh)]]*10^9*VLOOKUP(Table1[[#This Row],[Turbine/Engine Technology]],Technology_HR!$A$2:$B$11,2,FALSE)*10^-6</f>
        <v>7176022.2749999994</v>
      </c>
      <c r="T12215" s="5">
        <f>Table1[[#This Row],[Fuel Consumption (mmBtu)]]*Table1[[#This Row],[Emission Factor (kg CO2/ mmBtu)]]*10^3</f>
        <v>380759741911.5</v>
      </c>
      <c r="U12215" s="3">
        <f>Table1[[#This Row],[Emissions (g CO2)]]/(Table1[[#This Row],[Generation (TWh)]]*10^9)</f>
        <v>440.15922999999998</v>
      </c>
    </row>
    <row r="12216" spans="1:21" x14ac:dyDescent="0.35">
      <c r="A12216" t="s">
        <v>2983</v>
      </c>
      <c r="B12216" t="s">
        <v>3239</v>
      </c>
      <c r="C12216" t="str">
        <f>SUBSTITUTE(Table1[[#This Row],[Fuel]],", ",",")</f>
        <v>fossil gas: natural gas</v>
      </c>
      <c r="D12216" t="s">
        <v>3239</v>
      </c>
      <c r="H12216" t="s">
        <v>3440</v>
      </c>
      <c r="I12216">
        <v>61</v>
      </c>
      <c r="J12216" t="s">
        <v>3446</v>
      </c>
      <c r="K12216">
        <v>1966</v>
      </c>
      <c r="L12216" t="s">
        <v>29</v>
      </c>
      <c r="M12216" t="s">
        <v>29</v>
      </c>
      <c r="N12216">
        <v>33.197499999999998</v>
      </c>
      <c r="O12216">
        <v>-97.106099999999998</v>
      </c>
      <c r="P12216" t="s">
        <v>3613</v>
      </c>
      <c r="Q12216" s="3">
        <f>Table1[[#This Row],[Capacity (MW)]]*0.395*8760*10^-6</f>
        <v>0.21107220000000002</v>
      </c>
      <c r="R12216" s="3" cm="1">
        <f t="array" ref="R12216">AVERAGE(VLOOKUP(_xlfn.TEXTSPLIT(Table1[[#This Row],[Fuel (no space after comma)]], ","), FuelList_Final_EF!$A$2:$B$65, 2, FALSE))</f>
        <v>53.06</v>
      </c>
      <c r="S12216" s="3">
        <f>Table1[[#This Row],[Generation (TWh)]]*10^9*VLOOKUP(Table1[[#This Row],[Turbine/Engine Technology]],Technology_HR!$A$2:$B$11,2,FALSE)*10^-6</f>
        <v>2170877.577</v>
      </c>
      <c r="T12216" s="5">
        <f>Table1[[#This Row],[Fuel Consumption (mmBtu)]]*Table1[[#This Row],[Emission Factor (kg CO2/ mmBtu)]]*10^3</f>
        <v>115186764235.62001</v>
      </c>
      <c r="U12216" s="3">
        <f>Table1[[#This Row],[Emissions (g CO2)]]/(Table1[[#This Row],[Generation (TWh)]]*10^9)</f>
        <v>545.72209999999995</v>
      </c>
    </row>
    <row r="12217" spans="1:21" x14ac:dyDescent="0.35">
      <c r="A12217" t="s">
        <v>2983</v>
      </c>
      <c r="B12217" t="s">
        <v>3239</v>
      </c>
      <c r="C12217" t="str">
        <f>SUBSTITUTE(Table1[[#This Row],[Fuel]],", ",",")</f>
        <v>fossil gas: natural gas</v>
      </c>
      <c r="D12217" t="s">
        <v>3239</v>
      </c>
      <c r="H12217" t="s">
        <v>3440</v>
      </c>
      <c r="I12217">
        <v>65</v>
      </c>
      <c r="J12217" t="s">
        <v>3446</v>
      </c>
      <c r="K12217">
        <v>1973</v>
      </c>
      <c r="L12217" t="s">
        <v>29</v>
      </c>
      <c r="M12217" t="s">
        <v>29</v>
      </c>
      <c r="N12217">
        <v>33.197499999999998</v>
      </c>
      <c r="O12217">
        <v>-97.106099999999998</v>
      </c>
      <c r="P12217" t="s">
        <v>3613</v>
      </c>
      <c r="Q12217" s="3">
        <f>Table1[[#This Row],[Capacity (MW)]]*0.395*8760*10^-6</f>
        <v>0.224913</v>
      </c>
      <c r="R12217" s="3" cm="1">
        <f t="array" ref="R12217">AVERAGE(VLOOKUP(_xlfn.TEXTSPLIT(Table1[[#This Row],[Fuel (no space after comma)]], ","), FuelList_Final_EF!$A$2:$B$65, 2, FALSE))</f>
        <v>53.06</v>
      </c>
      <c r="S12217" s="3">
        <f>Table1[[#This Row],[Generation (TWh)]]*10^9*VLOOKUP(Table1[[#This Row],[Turbine/Engine Technology]],Technology_HR!$A$2:$B$11,2,FALSE)*10^-6</f>
        <v>2313230.2050000001</v>
      </c>
      <c r="T12217" s="5">
        <f>Table1[[#This Row],[Fuel Consumption (mmBtu)]]*Table1[[#This Row],[Emission Factor (kg CO2/ mmBtu)]]*10^3</f>
        <v>122739994677.3</v>
      </c>
      <c r="U12217" s="3">
        <f>Table1[[#This Row],[Emissions (g CO2)]]/(Table1[[#This Row],[Generation (TWh)]]*10^9)</f>
        <v>545.72210000000007</v>
      </c>
    </row>
    <row r="12218" spans="1:21" x14ac:dyDescent="0.35">
      <c r="A12218" t="s">
        <v>3037</v>
      </c>
      <c r="B12218" t="s">
        <v>3239</v>
      </c>
      <c r="C12218" t="str">
        <f>SUBSTITUTE(Table1[[#This Row],[Fuel]],", ",",")</f>
        <v>fossil gas: natural gas</v>
      </c>
      <c r="D12218" t="s">
        <v>3239</v>
      </c>
      <c r="H12218" t="s">
        <v>59</v>
      </c>
      <c r="I12218">
        <v>483</v>
      </c>
      <c r="J12218" t="s">
        <v>3450</v>
      </c>
      <c r="K12218" t="s">
        <v>29</v>
      </c>
      <c r="L12218" t="s">
        <v>29</v>
      </c>
      <c r="M12218" t="s">
        <v>29</v>
      </c>
      <c r="N12218">
        <v>33.1976696396721</v>
      </c>
      <c r="O12218">
        <v>-97.105485003421563</v>
      </c>
      <c r="P12218" t="s">
        <v>3613</v>
      </c>
      <c r="Q12218" s="3">
        <f>Table1[[#This Row],[Capacity (MW)]]*0.395*8760*10^-6</f>
        <v>1.6712765999999999</v>
      </c>
      <c r="R12218" s="3" cm="1">
        <f t="array" ref="R12218">AVERAGE(VLOOKUP(_xlfn.TEXTSPLIT(Table1[[#This Row],[Fuel (no space after comma)]], ","), FuelList_Final_EF!$A$2:$B$65, 2, FALSE))</f>
        <v>53.06</v>
      </c>
      <c r="S12218" s="3">
        <f>Table1[[#This Row],[Generation (TWh)]]*10^9*VLOOKUP(Table1[[#This Row],[Turbine/Engine Technology]],Technology_HR!$A$2:$B$11,2,FALSE)*10^-6</f>
        <v>13864075.0353</v>
      </c>
      <c r="T12218" s="5">
        <f>Table1[[#This Row],[Fuel Consumption (mmBtu)]]*Table1[[#This Row],[Emission Factor (kg CO2/ mmBtu)]]*10^3</f>
        <v>735627821373.01807</v>
      </c>
      <c r="U12218" s="3">
        <f>Table1[[#This Row],[Emissions (g CO2)]]/(Table1[[#This Row],[Generation (TWh)]]*10^9)</f>
        <v>440.15923000000004</v>
      </c>
    </row>
    <row r="12219" spans="1:21" x14ac:dyDescent="0.35">
      <c r="A12219" t="s">
        <v>1623</v>
      </c>
      <c r="B12219" t="s">
        <v>3243</v>
      </c>
      <c r="C12219" t="str">
        <f>SUBSTITUTE(Table1[[#This Row],[Fuel]],", ",",")</f>
        <v>fossil gas: natural gas,fossil liquids: fuel oil</v>
      </c>
      <c r="D12219" t="s">
        <v>3239</v>
      </c>
      <c r="E12219" t="s">
        <v>3275</v>
      </c>
      <c r="H12219" t="s">
        <v>3436</v>
      </c>
      <c r="I12219">
        <v>210</v>
      </c>
      <c r="J12219" t="s">
        <v>3446</v>
      </c>
      <c r="K12219">
        <v>2007</v>
      </c>
      <c r="L12219" t="s">
        <v>29</v>
      </c>
      <c r="M12219" t="s">
        <v>29</v>
      </c>
      <c r="N12219">
        <v>40.092191999999997</v>
      </c>
      <c r="O12219">
        <v>-104.8878</v>
      </c>
      <c r="P12219" t="s">
        <v>3613</v>
      </c>
      <c r="Q12219" s="3">
        <f>Table1[[#This Row],[Capacity (MW)]]*0.395*8760*10^-6</f>
        <v>0.72664200000000001</v>
      </c>
      <c r="R12219" s="3" cm="1">
        <f t="array" ref="R12219">AVERAGE(VLOOKUP(_xlfn.TEXTSPLIT(Table1[[#This Row],[Fuel (no space after comma)]], ","), FuelList_Final_EF!$A$2:$B$65, 2, FALSE))</f>
        <v>65.583341148886291</v>
      </c>
      <c r="S12219" s="3">
        <f>Table1[[#This Row],[Generation (TWh)]]*10^9*VLOOKUP(Table1[[#This Row],[Turbine/Engine Technology]],Technology_HR!$A$2:$B$11,2,FALSE)*10^-6</f>
        <v>8000328.4199999999</v>
      </c>
      <c r="T12219" s="5">
        <f>Table1[[#This Row],[Fuel Consumption (mmBtu)]]*Table1[[#This Row],[Emission Factor (kg CO2/ mmBtu)]]*10^3</f>
        <v>524688268071.99042</v>
      </c>
      <c r="U12219" s="3">
        <f>Table1[[#This Row],[Emissions (g CO2)]]/(Table1[[#This Row],[Generation (TWh)]]*10^9)</f>
        <v>722.072586049238</v>
      </c>
    </row>
    <row r="12220" spans="1:21" x14ac:dyDescent="0.35">
      <c r="A12220" t="s">
        <v>1623</v>
      </c>
      <c r="B12220" t="s">
        <v>3243</v>
      </c>
      <c r="C12220" t="str">
        <f>SUBSTITUTE(Table1[[#This Row],[Fuel]],", ",",")</f>
        <v>fossil gas: natural gas,fossil liquids: fuel oil</v>
      </c>
      <c r="D12220" t="s">
        <v>3239</v>
      </c>
      <c r="E12220" t="s">
        <v>3275</v>
      </c>
      <c r="H12220" t="s">
        <v>3436</v>
      </c>
      <c r="I12220">
        <v>210</v>
      </c>
      <c r="J12220" t="s">
        <v>3446</v>
      </c>
      <c r="K12220">
        <v>2007</v>
      </c>
      <c r="L12220" t="s">
        <v>29</v>
      </c>
      <c r="M12220" t="s">
        <v>29</v>
      </c>
      <c r="N12220">
        <v>40.092191999999997</v>
      </c>
      <c r="O12220">
        <v>-104.8878</v>
      </c>
      <c r="P12220" t="s">
        <v>3613</v>
      </c>
      <c r="Q12220" s="3">
        <f>Table1[[#This Row],[Capacity (MW)]]*0.395*8760*10^-6</f>
        <v>0.72664200000000001</v>
      </c>
      <c r="R12220" s="3" cm="1">
        <f t="array" ref="R12220">AVERAGE(VLOOKUP(_xlfn.TEXTSPLIT(Table1[[#This Row],[Fuel (no space after comma)]], ","), FuelList_Final_EF!$A$2:$B$65, 2, FALSE))</f>
        <v>65.583341148886291</v>
      </c>
      <c r="S12220" s="3">
        <f>Table1[[#This Row],[Generation (TWh)]]*10^9*VLOOKUP(Table1[[#This Row],[Turbine/Engine Technology]],Technology_HR!$A$2:$B$11,2,FALSE)*10^-6</f>
        <v>8000328.4199999999</v>
      </c>
      <c r="T12220" s="5">
        <f>Table1[[#This Row],[Fuel Consumption (mmBtu)]]*Table1[[#This Row],[Emission Factor (kg CO2/ mmBtu)]]*10^3</f>
        <v>524688268071.99042</v>
      </c>
      <c r="U12220" s="3">
        <f>Table1[[#This Row],[Emissions (g CO2)]]/(Table1[[#This Row],[Generation (TWh)]]*10^9)</f>
        <v>722.072586049238</v>
      </c>
    </row>
    <row r="12221" spans="1:21" x14ac:dyDescent="0.35">
      <c r="A12221" t="s">
        <v>2633</v>
      </c>
      <c r="B12221" t="s">
        <v>3241</v>
      </c>
      <c r="C12221" t="str">
        <f>SUBSTITUTE(Table1[[#This Row],[Fuel]],", ",",")</f>
        <v>fossil liquids: heavy fuel oil</v>
      </c>
      <c r="D12221" t="s">
        <v>3241</v>
      </c>
      <c r="H12221" t="s">
        <v>3436</v>
      </c>
      <c r="I12221">
        <v>67.5</v>
      </c>
      <c r="J12221" t="s">
        <v>3446</v>
      </c>
      <c r="K12221">
        <v>1978</v>
      </c>
      <c r="L12221" t="s">
        <v>29</v>
      </c>
      <c r="M12221" t="s">
        <v>29</v>
      </c>
      <c r="N12221">
        <v>42.897663000000001</v>
      </c>
      <c r="O12221">
        <v>-96.990489999999994</v>
      </c>
      <c r="P12221" t="s">
        <v>3613</v>
      </c>
      <c r="Q12221" s="3">
        <f>Table1[[#This Row],[Capacity (MW)]]*0.395*8760*10^-6</f>
        <v>0.23356349999999998</v>
      </c>
      <c r="R12221" s="3" cm="1">
        <f t="array" ref="R12221">AVERAGE(VLOOKUP(_xlfn.TEXTSPLIT(Table1[[#This Row],[Fuel (no space after comma)]], ","), FuelList_Final_EF!$A$2:$B$65, 2, FALSE))</f>
        <v>81.602530311017389</v>
      </c>
      <c r="S12221" s="3">
        <f>Table1[[#This Row],[Generation (TWh)]]*10^9*VLOOKUP(Table1[[#This Row],[Turbine/Engine Technology]],Technology_HR!$A$2:$B$11,2,FALSE)*10^-6</f>
        <v>2571534.1349999993</v>
      </c>
      <c r="T12221" s="5">
        <f>Table1[[#This Row],[Fuel Consumption (mmBtu)]]*Table1[[#This Row],[Emission Factor (kg CO2/ mmBtu)]]*10^3</f>
        <v>209843692197.15332</v>
      </c>
      <c r="U12221" s="3">
        <f>Table1[[#This Row],[Emissions (g CO2)]]/(Table1[[#This Row],[Generation (TWh)]]*10^9)</f>
        <v>898.44385872430132</v>
      </c>
    </row>
    <row r="12222" spans="1:21" x14ac:dyDescent="0.35">
      <c r="A12222" t="s">
        <v>2633</v>
      </c>
      <c r="B12222" t="s">
        <v>3241</v>
      </c>
      <c r="C12222" t="str">
        <f>SUBSTITUTE(Table1[[#This Row],[Fuel]],", ",",")</f>
        <v>fossil liquids: heavy fuel oil</v>
      </c>
      <c r="D12222" t="s">
        <v>3241</v>
      </c>
      <c r="H12222" t="s">
        <v>3436</v>
      </c>
      <c r="I12222">
        <v>67.5</v>
      </c>
      <c r="J12222" t="s">
        <v>3446</v>
      </c>
      <c r="K12222">
        <v>1978</v>
      </c>
      <c r="L12222" t="s">
        <v>29</v>
      </c>
      <c r="M12222" t="s">
        <v>29</v>
      </c>
      <c r="N12222">
        <v>42.897663000000001</v>
      </c>
      <c r="O12222">
        <v>-96.990489999999994</v>
      </c>
      <c r="P12222" t="s">
        <v>3613</v>
      </c>
      <c r="Q12222" s="3">
        <f>Table1[[#This Row],[Capacity (MW)]]*0.395*8760*10^-6</f>
        <v>0.23356349999999998</v>
      </c>
      <c r="R12222" s="3" cm="1">
        <f t="array" ref="R12222">AVERAGE(VLOOKUP(_xlfn.TEXTSPLIT(Table1[[#This Row],[Fuel (no space after comma)]], ","), FuelList_Final_EF!$A$2:$B$65, 2, FALSE))</f>
        <v>81.602530311017389</v>
      </c>
      <c r="S12222" s="3">
        <f>Table1[[#This Row],[Generation (TWh)]]*10^9*VLOOKUP(Table1[[#This Row],[Turbine/Engine Technology]],Technology_HR!$A$2:$B$11,2,FALSE)*10^-6</f>
        <v>2571534.1349999993</v>
      </c>
      <c r="T12222" s="5">
        <f>Table1[[#This Row],[Fuel Consumption (mmBtu)]]*Table1[[#This Row],[Emission Factor (kg CO2/ mmBtu)]]*10^3</f>
        <v>209843692197.15332</v>
      </c>
      <c r="U12222" s="3">
        <f>Table1[[#This Row],[Emissions (g CO2)]]/(Table1[[#This Row],[Generation (TWh)]]*10^9)</f>
        <v>898.44385872430132</v>
      </c>
    </row>
    <row r="12223" spans="1:21" x14ac:dyDescent="0.35">
      <c r="A12223" t="s">
        <v>2546</v>
      </c>
      <c r="B12223" t="s">
        <v>3239</v>
      </c>
      <c r="C12223" t="str">
        <f>SUBSTITUTE(Table1[[#This Row],[Fuel]],", ",",")</f>
        <v>fossil gas: natural gas</v>
      </c>
      <c r="D12223" t="s">
        <v>3239</v>
      </c>
      <c r="H12223" t="s">
        <v>3440</v>
      </c>
      <c r="I12223">
        <v>106.2</v>
      </c>
      <c r="J12223" t="s">
        <v>3446</v>
      </c>
      <c r="K12223">
        <v>2014</v>
      </c>
      <c r="L12223" t="s">
        <v>29</v>
      </c>
      <c r="M12223" t="s">
        <v>29</v>
      </c>
      <c r="N12223">
        <v>46.925511</v>
      </c>
      <c r="O12223">
        <v>-98.502172999999999</v>
      </c>
      <c r="P12223" t="s">
        <v>3613</v>
      </c>
      <c r="Q12223" s="3">
        <f>Table1[[#This Row],[Capacity (MW)]]*0.395*8760*10^-6</f>
        <v>0.36747324000000003</v>
      </c>
      <c r="R12223" s="3" cm="1">
        <f t="array" ref="R12223">AVERAGE(VLOOKUP(_xlfn.TEXTSPLIT(Table1[[#This Row],[Fuel (no space after comma)]], ","), FuelList_Final_EF!$A$2:$B$65, 2, FALSE))</f>
        <v>53.06</v>
      </c>
      <c r="S12223" s="3">
        <f>Table1[[#This Row],[Generation (TWh)]]*10^9*VLOOKUP(Table1[[#This Row],[Turbine/Engine Technology]],Technology_HR!$A$2:$B$11,2,FALSE)*10^-6</f>
        <v>3779462.2734000003</v>
      </c>
      <c r="T12223" s="5">
        <f>Table1[[#This Row],[Fuel Consumption (mmBtu)]]*Table1[[#This Row],[Emission Factor (kg CO2/ mmBtu)]]*10^3</f>
        <v>200538268226.604</v>
      </c>
      <c r="U12223" s="3">
        <f>Table1[[#This Row],[Emissions (g CO2)]]/(Table1[[#This Row],[Generation (TWh)]]*10^9)</f>
        <v>545.72209999999995</v>
      </c>
    </row>
    <row r="12224" spans="1:21" x14ac:dyDescent="0.35">
      <c r="A12224" t="s">
        <v>2689</v>
      </c>
      <c r="B12224" t="s">
        <v>3239</v>
      </c>
      <c r="C12224" t="str">
        <f>SUBSTITUTE(Table1[[#This Row],[Fuel]],", ",",")</f>
        <v>fossil gas: natural gas</v>
      </c>
      <c r="D12224" t="s">
        <v>3239</v>
      </c>
      <c r="H12224" t="s">
        <v>3436</v>
      </c>
      <c r="I12224">
        <v>85</v>
      </c>
      <c r="J12224" t="s">
        <v>3446</v>
      </c>
      <c r="K12224">
        <v>2001</v>
      </c>
      <c r="L12224" t="s">
        <v>29</v>
      </c>
      <c r="M12224" t="s">
        <v>29</v>
      </c>
      <c r="N12224">
        <v>35.742199999999997</v>
      </c>
      <c r="O12224">
        <v>-97.655000000000001</v>
      </c>
      <c r="P12224" t="s">
        <v>3613</v>
      </c>
      <c r="Q12224" s="3">
        <f>Table1[[#This Row],[Capacity (MW)]]*0.395*8760*10^-6</f>
        <v>0.29411699999999996</v>
      </c>
      <c r="R12224" s="3" cm="1">
        <f t="array" ref="R12224">AVERAGE(VLOOKUP(_xlfn.TEXTSPLIT(Table1[[#This Row],[Fuel (no space after comma)]], ","), FuelList_Final_EF!$A$2:$B$65, 2, FALSE))</f>
        <v>53.06</v>
      </c>
      <c r="S12224" s="3">
        <f>Table1[[#This Row],[Generation (TWh)]]*10^9*VLOOKUP(Table1[[#This Row],[Turbine/Engine Technology]],Technology_HR!$A$2:$B$11,2,FALSE)*10^-6</f>
        <v>3238228.1699999995</v>
      </c>
      <c r="T12224" s="5">
        <f>Table1[[#This Row],[Fuel Consumption (mmBtu)]]*Table1[[#This Row],[Emission Factor (kg CO2/ mmBtu)]]*10^3</f>
        <v>171820386700.19998</v>
      </c>
      <c r="U12224" s="3">
        <f>Table1[[#This Row],[Emissions (g CO2)]]/(Table1[[#This Row],[Generation (TWh)]]*10^9)</f>
        <v>584.19060000000002</v>
      </c>
    </row>
    <row r="12225" spans="1:21" x14ac:dyDescent="0.35">
      <c r="A12225" t="s">
        <v>2689</v>
      </c>
      <c r="B12225" t="s">
        <v>3239</v>
      </c>
      <c r="C12225" t="str">
        <f>SUBSTITUTE(Table1[[#This Row],[Fuel]],", ",",")</f>
        <v>fossil gas: natural gas</v>
      </c>
      <c r="D12225" t="s">
        <v>3239</v>
      </c>
      <c r="H12225" t="s">
        <v>3436</v>
      </c>
      <c r="I12225">
        <v>85</v>
      </c>
      <c r="J12225" t="s">
        <v>3446</v>
      </c>
      <c r="K12225">
        <v>2001</v>
      </c>
      <c r="L12225" t="s">
        <v>29</v>
      </c>
      <c r="M12225" t="s">
        <v>29</v>
      </c>
      <c r="N12225">
        <v>35.742199999999997</v>
      </c>
      <c r="O12225">
        <v>-97.655000000000001</v>
      </c>
      <c r="P12225" t="s">
        <v>3613</v>
      </c>
      <c r="Q12225" s="3">
        <f>Table1[[#This Row],[Capacity (MW)]]*0.395*8760*10^-6</f>
        <v>0.29411699999999996</v>
      </c>
      <c r="R12225" s="3" cm="1">
        <f t="array" ref="R12225">AVERAGE(VLOOKUP(_xlfn.TEXTSPLIT(Table1[[#This Row],[Fuel (no space after comma)]], ","), FuelList_Final_EF!$A$2:$B$65, 2, FALSE))</f>
        <v>53.06</v>
      </c>
      <c r="S12225" s="3">
        <f>Table1[[#This Row],[Generation (TWh)]]*10^9*VLOOKUP(Table1[[#This Row],[Turbine/Engine Technology]],Technology_HR!$A$2:$B$11,2,FALSE)*10^-6</f>
        <v>3238228.1699999995</v>
      </c>
      <c r="T12225" s="5">
        <f>Table1[[#This Row],[Fuel Consumption (mmBtu)]]*Table1[[#This Row],[Emission Factor (kg CO2/ mmBtu)]]*10^3</f>
        <v>171820386700.19998</v>
      </c>
      <c r="U12225" s="3">
        <f>Table1[[#This Row],[Emissions (g CO2)]]/(Table1[[#This Row],[Generation (TWh)]]*10^9)</f>
        <v>584.19060000000002</v>
      </c>
    </row>
    <row r="12226" spans="1:21" x14ac:dyDescent="0.35">
      <c r="A12226" t="s">
        <v>2689</v>
      </c>
      <c r="B12226" t="s">
        <v>3239</v>
      </c>
      <c r="C12226" t="str">
        <f>SUBSTITUTE(Table1[[#This Row],[Fuel]],", ",",")</f>
        <v>fossil gas: natural gas</v>
      </c>
      <c r="D12226" t="s">
        <v>3239</v>
      </c>
      <c r="H12226" t="s">
        <v>3436</v>
      </c>
      <c r="I12226">
        <v>85</v>
      </c>
      <c r="J12226" t="s">
        <v>3446</v>
      </c>
      <c r="K12226">
        <v>2001</v>
      </c>
      <c r="L12226" t="s">
        <v>29</v>
      </c>
      <c r="M12226" t="s">
        <v>29</v>
      </c>
      <c r="N12226">
        <v>35.742199999999997</v>
      </c>
      <c r="O12226">
        <v>-97.655000000000001</v>
      </c>
      <c r="P12226" t="s">
        <v>3613</v>
      </c>
      <c r="Q12226" s="3">
        <f>Table1[[#This Row],[Capacity (MW)]]*0.395*8760*10^-6</f>
        <v>0.29411699999999996</v>
      </c>
      <c r="R12226" s="3" cm="1">
        <f t="array" ref="R12226">AVERAGE(VLOOKUP(_xlfn.TEXTSPLIT(Table1[[#This Row],[Fuel (no space after comma)]], ","), FuelList_Final_EF!$A$2:$B$65, 2, FALSE))</f>
        <v>53.06</v>
      </c>
      <c r="S12226" s="3">
        <f>Table1[[#This Row],[Generation (TWh)]]*10^9*VLOOKUP(Table1[[#This Row],[Turbine/Engine Technology]],Technology_HR!$A$2:$B$11,2,FALSE)*10^-6</f>
        <v>3238228.1699999995</v>
      </c>
      <c r="T12226" s="5">
        <f>Table1[[#This Row],[Fuel Consumption (mmBtu)]]*Table1[[#This Row],[Emission Factor (kg CO2/ mmBtu)]]*10^3</f>
        <v>171820386700.19998</v>
      </c>
      <c r="U12226" s="3">
        <f>Table1[[#This Row],[Emissions (g CO2)]]/(Table1[[#This Row],[Generation (TWh)]]*10^9)</f>
        <v>584.19060000000002</v>
      </c>
    </row>
    <row r="12227" spans="1:21" x14ac:dyDescent="0.35">
      <c r="A12227" t="s">
        <v>2689</v>
      </c>
      <c r="B12227" t="s">
        <v>3239</v>
      </c>
      <c r="C12227" t="str">
        <f>SUBSTITUTE(Table1[[#This Row],[Fuel]],", ",",")</f>
        <v>fossil gas: natural gas</v>
      </c>
      <c r="D12227" t="s">
        <v>3239</v>
      </c>
      <c r="H12227" t="s">
        <v>3436</v>
      </c>
      <c r="I12227">
        <v>85</v>
      </c>
      <c r="J12227" t="s">
        <v>3446</v>
      </c>
      <c r="K12227">
        <v>2001</v>
      </c>
      <c r="L12227" t="s">
        <v>29</v>
      </c>
      <c r="M12227" t="s">
        <v>29</v>
      </c>
      <c r="N12227">
        <v>35.742199999999997</v>
      </c>
      <c r="O12227">
        <v>-97.655000000000001</v>
      </c>
      <c r="P12227" t="s">
        <v>3613</v>
      </c>
      <c r="Q12227" s="3">
        <f>Table1[[#This Row],[Capacity (MW)]]*0.395*8760*10^-6</f>
        <v>0.29411699999999996</v>
      </c>
      <c r="R12227" s="3" cm="1">
        <f t="array" ref="R12227">AVERAGE(VLOOKUP(_xlfn.TEXTSPLIT(Table1[[#This Row],[Fuel (no space after comma)]], ","), FuelList_Final_EF!$A$2:$B$65, 2, FALSE))</f>
        <v>53.06</v>
      </c>
      <c r="S12227" s="3">
        <f>Table1[[#This Row],[Generation (TWh)]]*10^9*VLOOKUP(Table1[[#This Row],[Turbine/Engine Technology]],Technology_HR!$A$2:$B$11,2,FALSE)*10^-6</f>
        <v>3238228.1699999995</v>
      </c>
      <c r="T12227" s="5">
        <f>Table1[[#This Row],[Fuel Consumption (mmBtu)]]*Table1[[#This Row],[Emission Factor (kg CO2/ mmBtu)]]*10^3</f>
        <v>171820386700.19998</v>
      </c>
      <c r="U12227" s="3">
        <f>Table1[[#This Row],[Emissions (g CO2)]]/(Table1[[#This Row],[Generation (TWh)]]*10^9)</f>
        <v>584.19060000000002</v>
      </c>
    </row>
    <row r="12228" spans="1:21" x14ac:dyDescent="0.35">
      <c r="A12228" t="s">
        <v>3038</v>
      </c>
      <c r="B12228" t="s">
        <v>3239</v>
      </c>
      <c r="C12228" t="str">
        <f>SUBSTITUTE(Table1[[#This Row],[Fuel]],", ",",")</f>
        <v>fossil gas: natural gas</v>
      </c>
      <c r="D12228" t="s">
        <v>3239</v>
      </c>
      <c r="H12228" t="s">
        <v>3440</v>
      </c>
      <c r="I12228">
        <v>57.4</v>
      </c>
      <c r="J12228" t="s">
        <v>3446</v>
      </c>
      <c r="K12228">
        <v>2019</v>
      </c>
      <c r="L12228" t="s">
        <v>29</v>
      </c>
      <c r="M12228" t="s">
        <v>29</v>
      </c>
      <c r="N12228">
        <v>37.455556000000001</v>
      </c>
      <c r="O12228">
        <v>-77.430800000000005</v>
      </c>
      <c r="P12228" t="s">
        <v>3613</v>
      </c>
      <c r="Q12228" s="3">
        <f>Table1[[#This Row],[Capacity (MW)]]*0.395*8760*10^-6</f>
        <v>0.19861548000000001</v>
      </c>
      <c r="R12228" s="3" cm="1">
        <f t="array" ref="R12228">AVERAGE(VLOOKUP(_xlfn.TEXTSPLIT(Table1[[#This Row],[Fuel (no space after comma)]], ","), FuelList_Final_EF!$A$2:$B$65, 2, FALSE))</f>
        <v>53.06</v>
      </c>
      <c r="S12228" s="3">
        <f>Table1[[#This Row],[Generation (TWh)]]*10^9*VLOOKUP(Table1[[#This Row],[Turbine/Engine Technology]],Technology_HR!$A$2:$B$11,2,FALSE)*10^-6</f>
        <v>2042760.2117999999</v>
      </c>
      <c r="T12228" s="5">
        <f>Table1[[#This Row],[Fuel Consumption (mmBtu)]]*Table1[[#This Row],[Emission Factor (kg CO2/ mmBtu)]]*10^3</f>
        <v>108388856838.108</v>
      </c>
      <c r="U12228" s="3">
        <f>Table1[[#This Row],[Emissions (g CO2)]]/(Table1[[#This Row],[Generation (TWh)]]*10^9)</f>
        <v>545.72209999999995</v>
      </c>
    </row>
    <row r="12229" spans="1:21" x14ac:dyDescent="0.35">
      <c r="A12229" t="s">
        <v>3038</v>
      </c>
      <c r="B12229" t="s">
        <v>3239</v>
      </c>
      <c r="C12229" t="str">
        <f>SUBSTITUTE(Table1[[#This Row],[Fuel]],", ",",")</f>
        <v>fossil gas: natural gas</v>
      </c>
      <c r="D12229" t="s">
        <v>3239</v>
      </c>
      <c r="H12229" t="s">
        <v>3440</v>
      </c>
      <c r="I12229">
        <v>57.4</v>
      </c>
      <c r="J12229" t="s">
        <v>3446</v>
      </c>
      <c r="K12229">
        <v>2019</v>
      </c>
      <c r="L12229" t="s">
        <v>29</v>
      </c>
      <c r="M12229" t="s">
        <v>29</v>
      </c>
      <c r="N12229">
        <v>37.455556000000001</v>
      </c>
      <c r="O12229">
        <v>-77.430800000000005</v>
      </c>
      <c r="P12229" t="s">
        <v>3613</v>
      </c>
      <c r="Q12229" s="3">
        <f>Table1[[#This Row],[Capacity (MW)]]*0.395*8760*10^-6</f>
        <v>0.19861548000000001</v>
      </c>
      <c r="R12229" s="3" cm="1">
        <f t="array" ref="R12229">AVERAGE(VLOOKUP(_xlfn.TEXTSPLIT(Table1[[#This Row],[Fuel (no space after comma)]], ","), FuelList_Final_EF!$A$2:$B$65, 2, FALSE))</f>
        <v>53.06</v>
      </c>
      <c r="S12229" s="3">
        <f>Table1[[#This Row],[Generation (TWh)]]*10^9*VLOOKUP(Table1[[#This Row],[Turbine/Engine Technology]],Technology_HR!$A$2:$B$11,2,FALSE)*10^-6</f>
        <v>2042760.2117999999</v>
      </c>
      <c r="T12229" s="5">
        <f>Table1[[#This Row],[Fuel Consumption (mmBtu)]]*Table1[[#This Row],[Emission Factor (kg CO2/ mmBtu)]]*10^3</f>
        <v>108388856838.108</v>
      </c>
      <c r="U12229" s="3">
        <f>Table1[[#This Row],[Emissions (g CO2)]]/(Table1[[#This Row],[Generation (TWh)]]*10^9)</f>
        <v>545.72209999999995</v>
      </c>
    </row>
    <row r="12230" spans="1:21" x14ac:dyDescent="0.35">
      <c r="A12230" t="s">
        <v>2508</v>
      </c>
      <c r="B12230" t="s">
        <v>3408</v>
      </c>
      <c r="C12230" t="str">
        <f>SUBSTITUTE(Table1[[#This Row],[Fuel]],", ",",")</f>
        <v>fossil gas: natural gas,coal: bituminous</v>
      </c>
      <c r="D12230" t="s">
        <v>3239</v>
      </c>
      <c r="E12230" t="s">
        <v>3677</v>
      </c>
      <c r="H12230" t="s">
        <v>3440</v>
      </c>
      <c r="I12230">
        <v>357.6</v>
      </c>
      <c r="J12230" t="s">
        <v>3450</v>
      </c>
      <c r="K12230">
        <v>2029</v>
      </c>
      <c r="L12230" t="s">
        <v>29</v>
      </c>
      <c r="M12230" t="s">
        <v>29</v>
      </c>
      <c r="N12230">
        <v>38.700088999999998</v>
      </c>
      <c r="O12230">
        <v>-83.817285999999996</v>
      </c>
      <c r="P12230" t="s">
        <v>3613</v>
      </c>
      <c r="Q12230" s="3">
        <f>Table1[[#This Row],[Capacity (MW)]]*0.395*8760*10^-6</f>
        <v>1.2373675200000001</v>
      </c>
      <c r="R12230" s="3" cm="1">
        <f t="array" ref="R12230">AVERAGE(VLOOKUP(_xlfn.TEXTSPLIT(Table1[[#This Row],[Fuel (no space after comma)]], ","), FuelList_Final_EF!$A$2:$B$65, 2, FALSE))</f>
        <v>76.398212967843961</v>
      </c>
      <c r="S12230" s="3">
        <f>Table1[[#This Row],[Generation (TWh)]]*10^9*VLOOKUP(Table1[[#This Row],[Turbine/Engine Technology]],Technology_HR!$A$2:$B$11,2,FALSE)*10^-6</f>
        <v>12726324.9432</v>
      </c>
      <c r="T12230" s="5">
        <f>Table1[[#This Row],[Fuel Consumption (mmBtu)]]*Table1[[#This Row],[Emission Factor (kg CO2/ mmBtu)]]*10^3</f>
        <v>972268483308.57825</v>
      </c>
      <c r="U12230" s="3">
        <f>Table1[[#This Row],[Emissions (g CO2)]]/(Table1[[#This Row],[Generation (TWh)]]*10^9)</f>
        <v>785.75562037427505</v>
      </c>
    </row>
    <row r="12231" spans="1:21" x14ac:dyDescent="0.35">
      <c r="A12231" t="s">
        <v>2508</v>
      </c>
      <c r="B12231" t="s">
        <v>3408</v>
      </c>
      <c r="C12231" t="str">
        <f>SUBSTITUTE(Table1[[#This Row],[Fuel]],", ",",")</f>
        <v>fossil gas: natural gas,coal: bituminous</v>
      </c>
      <c r="D12231" t="s">
        <v>3239</v>
      </c>
      <c r="E12231" t="s">
        <v>3677</v>
      </c>
      <c r="H12231" t="s">
        <v>3440</v>
      </c>
      <c r="I12231">
        <v>592.1</v>
      </c>
      <c r="J12231" t="s">
        <v>3450</v>
      </c>
      <c r="K12231">
        <v>2029</v>
      </c>
      <c r="L12231" t="s">
        <v>29</v>
      </c>
      <c r="M12231" t="s">
        <v>29</v>
      </c>
      <c r="N12231">
        <v>38.700088999999998</v>
      </c>
      <c r="O12231">
        <v>-83.817285999999996</v>
      </c>
      <c r="P12231" t="s">
        <v>3613</v>
      </c>
      <c r="Q12231" s="3">
        <f>Table1[[#This Row],[Capacity (MW)]]*0.395*8760*10^-6</f>
        <v>2.0487844200000001</v>
      </c>
      <c r="R12231" s="3" cm="1">
        <f t="array" ref="R12231">AVERAGE(VLOOKUP(_xlfn.TEXTSPLIT(Table1[[#This Row],[Fuel (no space after comma)]], ","), FuelList_Final_EF!$A$2:$B$65, 2, FALSE))</f>
        <v>76.398212967843961</v>
      </c>
      <c r="S12231" s="3">
        <f>Table1[[#This Row],[Generation (TWh)]]*10^9*VLOOKUP(Table1[[#This Row],[Turbine/Engine Technology]],Technology_HR!$A$2:$B$11,2,FALSE)*10^-6</f>
        <v>21071747.7597</v>
      </c>
      <c r="T12231" s="5">
        <f>Table1[[#This Row],[Fuel Consumption (mmBtu)]]*Table1[[#This Row],[Emission Factor (kg CO2/ mmBtu)]]*10^3</f>
        <v>1609843872950.2495</v>
      </c>
      <c r="U12231" s="3">
        <f>Table1[[#This Row],[Emissions (g CO2)]]/(Table1[[#This Row],[Generation (TWh)]]*10^9)</f>
        <v>785.75562037427517</v>
      </c>
    </row>
    <row r="12232" spans="1:21" x14ac:dyDescent="0.35">
      <c r="A12232" t="s">
        <v>2508</v>
      </c>
      <c r="B12232" t="s">
        <v>3408</v>
      </c>
      <c r="C12232" t="str">
        <f>SUBSTITUTE(Table1[[#This Row],[Fuel]],", ",",")</f>
        <v>fossil gas: natural gas,coal: bituminous</v>
      </c>
      <c r="D12232" t="s">
        <v>3239</v>
      </c>
      <c r="E12232" t="s">
        <v>3677</v>
      </c>
      <c r="H12232" t="s">
        <v>3440</v>
      </c>
      <c r="I12232">
        <v>329.4</v>
      </c>
      <c r="J12232" t="s">
        <v>3450</v>
      </c>
      <c r="K12232">
        <v>2029</v>
      </c>
      <c r="L12232" t="s">
        <v>29</v>
      </c>
      <c r="M12232" t="s">
        <v>29</v>
      </c>
      <c r="N12232">
        <v>38.700088999999998</v>
      </c>
      <c r="O12232">
        <v>-83.817285999999996</v>
      </c>
      <c r="P12232" t="s">
        <v>3613</v>
      </c>
      <c r="Q12232" s="3">
        <f>Table1[[#This Row],[Capacity (MW)]]*0.395*8760*10^-6</f>
        <v>1.1397898799999999</v>
      </c>
      <c r="R12232" s="3" cm="1">
        <f t="array" ref="R12232">AVERAGE(VLOOKUP(_xlfn.TEXTSPLIT(Table1[[#This Row],[Fuel (no space after comma)]], ","), FuelList_Final_EF!$A$2:$B$65, 2, FALSE))</f>
        <v>76.398212967843961</v>
      </c>
      <c r="S12232" s="3">
        <f>Table1[[#This Row],[Generation (TWh)]]*10^9*VLOOKUP(Table1[[#This Row],[Turbine/Engine Technology]],Technology_HR!$A$2:$B$11,2,FALSE)*10^-6</f>
        <v>11722738.9158</v>
      </c>
      <c r="T12232" s="5">
        <f>Table1[[#This Row],[Fuel Consumption (mmBtu)]]*Table1[[#This Row],[Emission Factor (kg CO2/ mmBtu)]]*10^3</f>
        <v>895596304255.72058</v>
      </c>
      <c r="U12232" s="3">
        <f>Table1[[#This Row],[Emissions (g CO2)]]/(Table1[[#This Row],[Generation (TWh)]]*10^9)</f>
        <v>785.75562037427505</v>
      </c>
    </row>
    <row r="12233" spans="1:21" x14ac:dyDescent="0.35">
      <c r="A12233" t="s">
        <v>2508</v>
      </c>
      <c r="B12233" t="s">
        <v>3408</v>
      </c>
      <c r="C12233" t="str">
        <f>SUBSTITUTE(Table1[[#This Row],[Fuel]],", ",",")</f>
        <v>fossil gas: natural gas,coal: bituminous</v>
      </c>
      <c r="D12233" t="s">
        <v>3239</v>
      </c>
      <c r="E12233" t="s">
        <v>3677</v>
      </c>
      <c r="H12233" t="s">
        <v>3440</v>
      </c>
      <c r="I12233">
        <v>329.4</v>
      </c>
      <c r="J12233" t="s">
        <v>3450</v>
      </c>
      <c r="K12233">
        <v>2029</v>
      </c>
      <c r="L12233" t="s">
        <v>29</v>
      </c>
      <c r="M12233" t="s">
        <v>29</v>
      </c>
      <c r="N12233">
        <v>38.700088999999998</v>
      </c>
      <c r="O12233">
        <v>-83.817285999999996</v>
      </c>
      <c r="P12233" t="s">
        <v>3613</v>
      </c>
      <c r="Q12233" s="3">
        <f>Table1[[#This Row],[Capacity (MW)]]*0.395*8760*10^-6</f>
        <v>1.1397898799999999</v>
      </c>
      <c r="R12233" s="3" cm="1">
        <f t="array" ref="R12233">AVERAGE(VLOOKUP(_xlfn.TEXTSPLIT(Table1[[#This Row],[Fuel (no space after comma)]], ","), FuelList_Final_EF!$A$2:$B$65, 2, FALSE))</f>
        <v>76.398212967843961</v>
      </c>
      <c r="S12233" s="3">
        <f>Table1[[#This Row],[Generation (TWh)]]*10^9*VLOOKUP(Table1[[#This Row],[Turbine/Engine Technology]],Technology_HR!$A$2:$B$11,2,FALSE)*10^-6</f>
        <v>11722738.9158</v>
      </c>
      <c r="T12233" s="5">
        <f>Table1[[#This Row],[Fuel Consumption (mmBtu)]]*Table1[[#This Row],[Emission Factor (kg CO2/ mmBtu)]]*10^3</f>
        <v>895596304255.72058</v>
      </c>
      <c r="U12233" s="3">
        <f>Table1[[#This Row],[Emissions (g CO2)]]/(Table1[[#This Row],[Generation (TWh)]]*10^9)</f>
        <v>785.75562037427505</v>
      </c>
    </row>
    <row r="12234" spans="1:21" x14ac:dyDescent="0.35">
      <c r="A12234" t="s">
        <v>2546</v>
      </c>
      <c r="B12234" t="s">
        <v>3275</v>
      </c>
      <c r="C12234" t="str">
        <f>SUBSTITUTE(Table1[[#This Row],[Fuel]],", ",",")</f>
        <v>fossil liquids: fuel oil</v>
      </c>
      <c r="D12234" t="s">
        <v>3275</v>
      </c>
      <c r="H12234" t="s">
        <v>3436</v>
      </c>
      <c r="I12234">
        <v>61.2</v>
      </c>
      <c r="J12234" t="s">
        <v>3446</v>
      </c>
      <c r="K12234">
        <v>1978</v>
      </c>
      <c r="L12234" t="s">
        <v>29</v>
      </c>
      <c r="M12234" t="s">
        <v>29</v>
      </c>
      <c r="N12234">
        <v>44.905025999999999</v>
      </c>
      <c r="O12234">
        <v>-93.820761000000005</v>
      </c>
      <c r="P12234" t="s">
        <v>3613</v>
      </c>
      <c r="Q12234" s="3">
        <f>Table1[[#This Row],[Capacity (MW)]]*0.395*8760*10^-6</f>
        <v>0.21176424000000002</v>
      </c>
      <c r="R12234" s="3" cm="1">
        <f t="array" ref="R12234">AVERAGE(VLOOKUP(_xlfn.TEXTSPLIT(Table1[[#This Row],[Fuel (no space after comma)]], ","), FuelList_Final_EF!$A$2:$B$65, 2, FALSE))</f>
        <v>78.106682297772565</v>
      </c>
      <c r="S12234" s="3">
        <f>Table1[[#This Row],[Generation (TWh)]]*10^9*VLOOKUP(Table1[[#This Row],[Turbine/Engine Technology]],Technology_HR!$A$2:$B$11,2,FALSE)*10^-6</f>
        <v>2331524.2824000004</v>
      </c>
      <c r="T12234" s="5">
        <f>Table1[[#This Row],[Fuel Consumption (mmBtu)]]*Table1[[#This Row],[Emission Factor (kg CO2/ mmBtu)]]*10^3</f>
        <v>182107626394.95901</v>
      </c>
      <c r="U12234" s="3">
        <f>Table1[[#This Row],[Emissions (g CO2)]]/(Table1[[#This Row],[Generation (TWh)]]*10^9)</f>
        <v>859.95457209847609</v>
      </c>
    </row>
    <row r="12235" spans="1:21" x14ac:dyDescent="0.35">
      <c r="A12235" t="s">
        <v>2594</v>
      </c>
      <c r="B12235" t="s">
        <v>3239</v>
      </c>
      <c r="C12235" t="str">
        <f>SUBSTITUTE(Table1[[#This Row],[Fuel]],", ",",")</f>
        <v>fossil gas: natural gas</v>
      </c>
      <c r="D12235" t="s">
        <v>3239</v>
      </c>
      <c r="H12235" t="s">
        <v>3438</v>
      </c>
      <c r="I12235">
        <v>253</v>
      </c>
      <c r="J12235" t="s">
        <v>3446</v>
      </c>
      <c r="K12235">
        <v>1999</v>
      </c>
      <c r="L12235" t="s">
        <v>29</v>
      </c>
      <c r="M12235" t="s">
        <v>29</v>
      </c>
      <c r="N12235">
        <v>36.5852</v>
      </c>
      <c r="O12235">
        <v>-90.177899999999994</v>
      </c>
      <c r="P12235" t="s">
        <v>3613</v>
      </c>
      <c r="Q12235" s="3">
        <f>Table1[[#This Row],[Capacity (MW)]]*0.395*8760*10^-6</f>
        <v>0.87543059999999995</v>
      </c>
      <c r="R12235" s="3" cm="1">
        <f t="array" ref="R12235">AVERAGE(VLOOKUP(_xlfn.TEXTSPLIT(Table1[[#This Row],[Fuel (no space after comma)]], ","), FuelList_Final_EF!$A$2:$B$65, 2, FALSE))</f>
        <v>53.06</v>
      </c>
      <c r="S12235" s="3">
        <f>Table1[[#This Row],[Generation (TWh)]]*10^9*VLOOKUP(Table1[[#This Row],[Turbine/Engine Technology]],Technology_HR!$A$2:$B$11,2,FALSE)*10^-6</f>
        <v>6608625.5993999997</v>
      </c>
      <c r="T12235" s="5">
        <f>Table1[[#This Row],[Fuel Consumption (mmBtu)]]*Table1[[#This Row],[Emission Factor (kg CO2/ mmBtu)]]*10^3</f>
        <v>350653674304.164</v>
      </c>
      <c r="U12235" s="3">
        <f>Table1[[#This Row],[Emissions (g CO2)]]/(Table1[[#This Row],[Generation (TWh)]]*10^9)</f>
        <v>400.54993999999999</v>
      </c>
    </row>
    <row r="12236" spans="1:21" x14ac:dyDescent="0.35">
      <c r="A12236" t="s">
        <v>2594</v>
      </c>
      <c r="B12236" t="s">
        <v>3239</v>
      </c>
      <c r="C12236" t="str">
        <f>SUBSTITUTE(Table1[[#This Row],[Fuel]],", ",",")</f>
        <v>fossil gas: natural gas</v>
      </c>
      <c r="D12236" t="s">
        <v>3239</v>
      </c>
      <c r="H12236" t="s">
        <v>3438</v>
      </c>
      <c r="I12236">
        <v>253</v>
      </c>
      <c r="J12236" t="s">
        <v>3446</v>
      </c>
      <c r="K12236">
        <v>2001</v>
      </c>
      <c r="L12236" t="s">
        <v>29</v>
      </c>
      <c r="M12236" t="s">
        <v>29</v>
      </c>
      <c r="N12236">
        <v>36.5852</v>
      </c>
      <c r="O12236">
        <v>-90.177899999999994</v>
      </c>
      <c r="P12236" t="s">
        <v>3613</v>
      </c>
      <c r="Q12236" s="3">
        <f>Table1[[#This Row],[Capacity (MW)]]*0.395*8760*10^-6</f>
        <v>0.87543059999999995</v>
      </c>
      <c r="R12236" s="3" cm="1">
        <f t="array" ref="R12236">AVERAGE(VLOOKUP(_xlfn.TEXTSPLIT(Table1[[#This Row],[Fuel (no space after comma)]], ","), FuelList_Final_EF!$A$2:$B$65, 2, FALSE))</f>
        <v>53.06</v>
      </c>
      <c r="S12236" s="3">
        <f>Table1[[#This Row],[Generation (TWh)]]*10^9*VLOOKUP(Table1[[#This Row],[Turbine/Engine Technology]],Technology_HR!$A$2:$B$11,2,FALSE)*10^-6</f>
        <v>6608625.5993999997</v>
      </c>
      <c r="T12236" s="5">
        <f>Table1[[#This Row],[Fuel Consumption (mmBtu)]]*Table1[[#This Row],[Emission Factor (kg CO2/ mmBtu)]]*10^3</f>
        <v>350653674304.164</v>
      </c>
      <c r="U12236" s="3">
        <f>Table1[[#This Row],[Emissions (g CO2)]]/(Table1[[#This Row],[Generation (TWh)]]*10^9)</f>
        <v>400.54993999999999</v>
      </c>
    </row>
    <row r="12237" spans="1:21" x14ac:dyDescent="0.35">
      <c r="A12237" t="s">
        <v>3039</v>
      </c>
      <c r="B12237" t="s">
        <v>3239</v>
      </c>
      <c r="C12237" t="str">
        <f>SUBSTITUTE(Table1[[#This Row],[Fuel]],", ",",")</f>
        <v>fossil gas: natural gas</v>
      </c>
      <c r="D12237" t="s">
        <v>3239</v>
      </c>
      <c r="H12237" t="s">
        <v>3438</v>
      </c>
      <c r="I12237">
        <v>780</v>
      </c>
      <c r="J12237" t="s">
        <v>3446</v>
      </c>
      <c r="K12237">
        <v>2018</v>
      </c>
      <c r="L12237" t="s">
        <v>29</v>
      </c>
      <c r="M12237" t="s">
        <v>29</v>
      </c>
      <c r="N12237">
        <v>41.698991999999997</v>
      </c>
      <c r="O12237">
        <v>-86.479699999999994</v>
      </c>
      <c r="P12237" t="s">
        <v>3613</v>
      </c>
      <c r="Q12237" s="3">
        <f>Table1[[#This Row],[Capacity (MW)]]*0.395*8760*10^-6</f>
        <v>2.6989559999999999</v>
      </c>
      <c r="R12237" s="3" cm="1">
        <f t="array" ref="R12237">AVERAGE(VLOOKUP(_xlfn.TEXTSPLIT(Table1[[#This Row],[Fuel (no space after comma)]], ","), FuelList_Final_EF!$A$2:$B$65, 2, FALSE))</f>
        <v>53.06</v>
      </c>
      <c r="S12237" s="3">
        <f>Table1[[#This Row],[Generation (TWh)]]*10^9*VLOOKUP(Table1[[#This Row],[Turbine/Engine Technology]],Technology_HR!$A$2:$B$11,2,FALSE)*10^-6</f>
        <v>20374418.844000001</v>
      </c>
      <c r="T12237" s="5">
        <f>Table1[[#This Row],[Fuel Consumption (mmBtu)]]*Table1[[#This Row],[Emission Factor (kg CO2/ mmBtu)]]*10^3</f>
        <v>1081066663862.6401</v>
      </c>
      <c r="U12237" s="3">
        <f>Table1[[#This Row],[Emissions (g CO2)]]/(Table1[[#This Row],[Generation (TWh)]]*10^9)</f>
        <v>400.54994000000005</v>
      </c>
    </row>
    <row r="12238" spans="1:21" x14ac:dyDescent="0.35">
      <c r="A12238" t="s">
        <v>3039</v>
      </c>
      <c r="B12238" t="s">
        <v>3239</v>
      </c>
      <c r="C12238" t="str">
        <f>SUBSTITUTE(Table1[[#This Row],[Fuel]],", ",",")</f>
        <v>fossil gas: natural gas</v>
      </c>
      <c r="D12238" t="s">
        <v>3239</v>
      </c>
      <c r="H12238" t="s">
        <v>3438</v>
      </c>
      <c r="I12238">
        <v>736</v>
      </c>
      <c r="J12238" t="s">
        <v>3452</v>
      </c>
      <c r="K12238" t="s">
        <v>29</v>
      </c>
      <c r="L12238" t="s">
        <v>29</v>
      </c>
      <c r="M12238" t="s">
        <v>29</v>
      </c>
      <c r="N12238">
        <v>41.698991999999997</v>
      </c>
      <c r="O12238">
        <v>-86.479699999999994</v>
      </c>
      <c r="P12238" t="s">
        <v>3613</v>
      </c>
      <c r="Q12238" s="3">
        <f>Table1[[#This Row],[Capacity (MW)]]*0.395*8760*10^-6</f>
        <v>2.5467072000000002</v>
      </c>
      <c r="R12238" s="3" cm="1">
        <f t="array" ref="R12238">AVERAGE(VLOOKUP(_xlfn.TEXTSPLIT(Table1[[#This Row],[Fuel (no space after comma)]], ","), FuelList_Final_EF!$A$2:$B$65, 2, FALSE))</f>
        <v>53.06</v>
      </c>
      <c r="S12238" s="3">
        <f>Table1[[#This Row],[Generation (TWh)]]*10^9*VLOOKUP(Table1[[#This Row],[Turbine/Engine Technology]],Technology_HR!$A$2:$B$11,2,FALSE)*10^-6</f>
        <v>19225092.652799997</v>
      </c>
      <c r="T12238" s="5">
        <f>Table1[[#This Row],[Fuel Consumption (mmBtu)]]*Table1[[#This Row],[Emission Factor (kg CO2/ mmBtu)]]*10^3</f>
        <v>1020083416157.5679</v>
      </c>
      <c r="U12238" s="3">
        <f>Table1[[#This Row],[Emissions (g CO2)]]/(Table1[[#This Row],[Generation (TWh)]]*10^9)</f>
        <v>400.54993999999994</v>
      </c>
    </row>
    <row r="12239" spans="1:21" x14ac:dyDescent="0.35">
      <c r="A12239" t="s">
        <v>2487</v>
      </c>
      <c r="B12239" t="s">
        <v>3239</v>
      </c>
      <c r="C12239" t="str">
        <f>SUBSTITUTE(Table1[[#This Row],[Fuel]],", ",",")</f>
        <v>fossil gas: natural gas</v>
      </c>
      <c r="D12239" t="s">
        <v>3239</v>
      </c>
      <c r="H12239" t="s">
        <v>3438</v>
      </c>
      <c r="I12239">
        <v>1000</v>
      </c>
      <c r="J12239" t="s">
        <v>3446</v>
      </c>
      <c r="K12239">
        <v>2019</v>
      </c>
      <c r="L12239" t="s">
        <v>29</v>
      </c>
      <c r="M12239" t="s">
        <v>29</v>
      </c>
      <c r="N12239">
        <v>30.01</v>
      </c>
      <c r="O12239">
        <v>-90.460830000000001</v>
      </c>
      <c r="P12239" t="s">
        <v>3613</v>
      </c>
      <c r="Q12239" s="3">
        <f>Table1[[#This Row],[Capacity (MW)]]*0.395*8760*10^-6</f>
        <v>3.4601999999999999</v>
      </c>
      <c r="R12239" s="3" cm="1">
        <f t="array" ref="R12239">AVERAGE(VLOOKUP(_xlfn.TEXTSPLIT(Table1[[#This Row],[Fuel (no space after comma)]], ","), FuelList_Final_EF!$A$2:$B$65, 2, FALSE))</f>
        <v>53.06</v>
      </c>
      <c r="S12239" s="3">
        <f>Table1[[#This Row],[Generation (TWh)]]*10^9*VLOOKUP(Table1[[#This Row],[Turbine/Engine Technology]],Technology_HR!$A$2:$B$11,2,FALSE)*10^-6</f>
        <v>26121049.799999997</v>
      </c>
      <c r="T12239" s="5">
        <f>Table1[[#This Row],[Fuel Consumption (mmBtu)]]*Table1[[#This Row],[Emission Factor (kg CO2/ mmBtu)]]*10^3</f>
        <v>1385982902388</v>
      </c>
      <c r="U12239" s="3">
        <f>Table1[[#This Row],[Emissions (g CO2)]]/(Table1[[#This Row],[Generation (TWh)]]*10^9)</f>
        <v>400.54993999999999</v>
      </c>
    </row>
    <row r="12240" spans="1:21" x14ac:dyDescent="0.35">
      <c r="A12240" t="s">
        <v>2564</v>
      </c>
      <c r="B12240" t="s">
        <v>3246</v>
      </c>
      <c r="C12240" t="str">
        <f>SUBSTITUTE(Table1[[#This Row],[Fuel]],", ",",")</f>
        <v>fossil gas: natural gas,fossil liquids: light fuel oil</v>
      </c>
      <c r="D12240" t="s">
        <v>3239</v>
      </c>
      <c r="E12240" t="s">
        <v>3282</v>
      </c>
      <c r="H12240" t="s">
        <v>3437</v>
      </c>
      <c r="I12240">
        <v>162.9</v>
      </c>
      <c r="J12240" t="s">
        <v>3449</v>
      </c>
      <c r="K12240">
        <v>2025</v>
      </c>
      <c r="L12240" t="s">
        <v>29</v>
      </c>
      <c r="M12240" t="s">
        <v>29</v>
      </c>
      <c r="N12240">
        <v>41.315814000000003</v>
      </c>
      <c r="O12240">
        <v>-96.093919999999997</v>
      </c>
      <c r="P12240" t="s">
        <v>3613</v>
      </c>
      <c r="Q12240" s="3">
        <f>Table1[[#This Row],[Capacity (MW)]]*0.395*8760*10^-6</f>
        <v>0.56366657999999992</v>
      </c>
      <c r="R12240" s="3" cm="1">
        <f t="array" ref="R12240">AVERAGE(VLOOKUP(_xlfn.TEXTSPLIT(Table1[[#This Row],[Fuel (no space after comma)]], ","), FuelList_Final_EF!$A$2:$B$65, 2, FALSE))</f>
        <v>65.59167633104903</v>
      </c>
      <c r="S12240" s="3">
        <f>Table1[[#This Row],[Generation (TWh)]]*10^9*VLOOKUP(Table1[[#This Row],[Turbine/Engine Technology]],Technology_HR!$A$2:$B$11,2,FALSE)*10^-6</f>
        <v>5016632.561999999</v>
      </c>
      <c r="T12240" s="5">
        <f>Table1[[#This Row],[Fuel Consumption (mmBtu)]]*Table1[[#This Row],[Emission Factor (kg CO2/ mmBtu)]]*10^3</f>
        <v>329049339278.50519</v>
      </c>
      <c r="U12240" s="3">
        <f>Table1[[#This Row],[Emissions (g CO2)]]/(Table1[[#This Row],[Generation (TWh)]]*10^9)</f>
        <v>583.76591934633632</v>
      </c>
    </row>
    <row r="12241" spans="1:21" x14ac:dyDescent="0.35">
      <c r="A12241" t="s">
        <v>3040</v>
      </c>
      <c r="B12241" t="s">
        <v>3243</v>
      </c>
      <c r="C12241" t="str">
        <f>SUBSTITUTE(Table1[[#This Row],[Fuel]],", ",",")</f>
        <v>fossil gas: natural gas,fossil liquids: fuel oil</v>
      </c>
      <c r="D12241" t="s">
        <v>3239</v>
      </c>
      <c r="E12241" t="s">
        <v>3275</v>
      </c>
      <c r="H12241" t="s">
        <v>3438</v>
      </c>
      <c r="I12241">
        <v>447.2</v>
      </c>
      <c r="J12241" t="s">
        <v>3446</v>
      </c>
      <c r="K12241">
        <v>2003</v>
      </c>
      <c r="L12241" t="s">
        <v>29</v>
      </c>
      <c r="M12241" t="s">
        <v>29</v>
      </c>
      <c r="N12241">
        <v>28.482811000000002</v>
      </c>
      <c r="O12241">
        <v>-81.167647000000002</v>
      </c>
      <c r="P12241" t="s">
        <v>3613</v>
      </c>
      <c r="Q12241" s="3">
        <f>Table1[[#This Row],[Capacity (MW)]]*0.395*8760*10^-6</f>
        <v>1.5474014399999998</v>
      </c>
      <c r="R12241" s="3" cm="1">
        <f t="array" ref="R12241">AVERAGE(VLOOKUP(_xlfn.TEXTSPLIT(Table1[[#This Row],[Fuel (no space after comma)]], ","), FuelList_Final_EF!$A$2:$B$65, 2, FALSE))</f>
        <v>65.583341148886291</v>
      </c>
      <c r="S12241" s="3">
        <f>Table1[[#This Row],[Generation (TWh)]]*10^9*VLOOKUP(Table1[[#This Row],[Turbine/Engine Technology]],Technology_HR!$A$2:$B$11,2,FALSE)*10^-6</f>
        <v>11681333.470559997</v>
      </c>
      <c r="T12241" s="5">
        <f>Table1[[#This Row],[Fuel Consumption (mmBtu)]]*Table1[[#This Row],[Emission Factor (kg CO2/ mmBtu)]]*10^3</f>
        <v>766100878073.64026</v>
      </c>
      <c r="U12241" s="3">
        <f>Table1[[#This Row],[Emissions (g CO2)]]/(Table1[[#This Row],[Generation (TWh)]]*10^9)</f>
        <v>495.08864233294264</v>
      </c>
    </row>
    <row r="12242" spans="1:21" x14ac:dyDescent="0.35">
      <c r="A12242" t="s">
        <v>2798</v>
      </c>
      <c r="B12242" t="s">
        <v>3243</v>
      </c>
      <c r="C12242" t="str">
        <f>SUBSTITUTE(Table1[[#This Row],[Fuel]],", ",",")</f>
        <v>fossil gas: natural gas,fossil liquids: fuel oil</v>
      </c>
      <c r="D12242" t="s">
        <v>3239</v>
      </c>
      <c r="E12242" t="s">
        <v>3275</v>
      </c>
      <c r="H12242" t="s">
        <v>3438</v>
      </c>
      <c r="I12242">
        <v>192.64</v>
      </c>
      <c r="J12242" t="s">
        <v>3446</v>
      </c>
      <c r="K12242">
        <v>2003</v>
      </c>
      <c r="L12242" t="s">
        <v>29</v>
      </c>
      <c r="M12242" t="s">
        <v>29</v>
      </c>
      <c r="N12242">
        <v>28.482811000000002</v>
      </c>
      <c r="O12242">
        <v>-81.167647000000002</v>
      </c>
      <c r="P12242" t="s">
        <v>3613</v>
      </c>
      <c r="Q12242" s="3">
        <f>Table1[[#This Row],[Capacity (MW)]]*0.395*8760*10^-6</f>
        <v>0.6665729279999999</v>
      </c>
      <c r="R12242" s="3" cm="1">
        <f t="array" ref="R12242">AVERAGE(VLOOKUP(_xlfn.TEXTSPLIT(Table1[[#This Row],[Fuel (no space after comma)]], ","), FuelList_Final_EF!$A$2:$B$65, 2, FALSE))</f>
        <v>65.583341148886291</v>
      </c>
      <c r="S12242" s="3">
        <f>Table1[[#This Row],[Generation (TWh)]]*10^9*VLOOKUP(Table1[[#This Row],[Turbine/Engine Technology]],Technology_HR!$A$2:$B$11,2,FALSE)*10^-6</f>
        <v>5031959.0334719988</v>
      </c>
      <c r="T12242" s="5">
        <f>Table1[[#This Row],[Fuel Consumption (mmBtu)]]*Table1[[#This Row],[Emission Factor (kg CO2/ mmBtu)]]*10^3</f>
        <v>330012685939.41418</v>
      </c>
      <c r="U12242" s="3">
        <f>Table1[[#This Row],[Emissions (g CO2)]]/(Table1[[#This Row],[Generation (TWh)]]*10^9)</f>
        <v>495.08864233294253</v>
      </c>
    </row>
    <row r="12243" spans="1:21" x14ac:dyDescent="0.35">
      <c r="A12243" t="s">
        <v>2550</v>
      </c>
      <c r="B12243" t="s">
        <v>3243</v>
      </c>
      <c r="C12243" t="str">
        <f>SUBSTITUTE(Table1[[#This Row],[Fuel]],", ",",")</f>
        <v>fossil gas: natural gas,fossil liquids: fuel oil</v>
      </c>
      <c r="D12243" t="s">
        <v>3239</v>
      </c>
      <c r="E12243" t="s">
        <v>3275</v>
      </c>
      <c r="H12243" t="s">
        <v>3438</v>
      </c>
      <c r="I12243">
        <v>48.16</v>
      </c>
      <c r="J12243" t="s">
        <v>3446</v>
      </c>
      <c r="K12243">
        <v>2003</v>
      </c>
      <c r="L12243" t="s">
        <v>29</v>
      </c>
      <c r="M12243" t="s">
        <v>29</v>
      </c>
      <c r="N12243">
        <v>28.482811000000002</v>
      </c>
      <c r="O12243">
        <v>-81.167647000000002</v>
      </c>
      <c r="P12243" t="s">
        <v>3613</v>
      </c>
      <c r="Q12243" s="3">
        <f>Table1[[#This Row],[Capacity (MW)]]*0.395*8760*10^-6</f>
        <v>0.16664323199999997</v>
      </c>
      <c r="R12243" s="3" cm="1">
        <f t="array" ref="R12243">AVERAGE(VLOOKUP(_xlfn.TEXTSPLIT(Table1[[#This Row],[Fuel (no space after comma)]], ","), FuelList_Final_EF!$A$2:$B$65, 2, FALSE))</f>
        <v>65.583341148886291</v>
      </c>
      <c r="S12243" s="3">
        <f>Table1[[#This Row],[Generation (TWh)]]*10^9*VLOOKUP(Table1[[#This Row],[Turbine/Engine Technology]],Technology_HR!$A$2:$B$11,2,FALSE)*10^-6</f>
        <v>1257989.7583679997</v>
      </c>
      <c r="T12243" s="5">
        <f>Table1[[#This Row],[Fuel Consumption (mmBtu)]]*Table1[[#This Row],[Emission Factor (kg CO2/ mmBtu)]]*10^3</f>
        <v>82503171484.853546</v>
      </c>
      <c r="U12243" s="3">
        <f>Table1[[#This Row],[Emissions (g CO2)]]/(Table1[[#This Row],[Generation (TWh)]]*10^9)</f>
        <v>495.08864233294253</v>
      </c>
    </row>
    <row r="12244" spans="1:21" x14ac:dyDescent="0.35">
      <c r="A12244" t="s">
        <v>2798</v>
      </c>
      <c r="B12244" t="s">
        <v>3239</v>
      </c>
      <c r="C12244" t="str">
        <f>SUBSTITUTE(Table1[[#This Row],[Fuel]],", ",",")</f>
        <v>fossil gas: natural gas</v>
      </c>
      <c r="D12244" t="s">
        <v>3239</v>
      </c>
      <c r="H12244" t="s">
        <v>3438</v>
      </c>
      <c r="I12244">
        <v>333</v>
      </c>
      <c r="J12244" t="s">
        <v>3446</v>
      </c>
      <c r="K12244">
        <v>2010</v>
      </c>
      <c r="L12244" t="s">
        <v>29</v>
      </c>
      <c r="M12244" t="s">
        <v>29</v>
      </c>
      <c r="N12244">
        <v>28.482811000000002</v>
      </c>
      <c r="O12244">
        <v>-81.167647000000002</v>
      </c>
      <c r="P12244" t="s">
        <v>3613</v>
      </c>
      <c r="Q12244" s="3">
        <f>Table1[[#This Row],[Capacity (MW)]]*0.395*8760*10^-6</f>
        <v>1.1522465999999998</v>
      </c>
      <c r="R12244" s="3" cm="1">
        <f t="array" ref="R12244">AVERAGE(VLOOKUP(_xlfn.TEXTSPLIT(Table1[[#This Row],[Fuel (no space after comma)]], ","), FuelList_Final_EF!$A$2:$B$65, 2, FALSE))</f>
        <v>53.06</v>
      </c>
      <c r="S12244" s="3">
        <f>Table1[[#This Row],[Generation (TWh)]]*10^9*VLOOKUP(Table1[[#This Row],[Turbine/Engine Technology]],Technology_HR!$A$2:$B$11,2,FALSE)*10^-6</f>
        <v>8698309.583399998</v>
      </c>
      <c r="T12244" s="5">
        <f>Table1[[#This Row],[Fuel Consumption (mmBtu)]]*Table1[[#This Row],[Emission Factor (kg CO2/ mmBtu)]]*10^3</f>
        <v>461532306495.20392</v>
      </c>
      <c r="U12244" s="3">
        <f>Table1[[#This Row],[Emissions (g CO2)]]/(Table1[[#This Row],[Generation (TWh)]]*10^9)</f>
        <v>400.54993999999999</v>
      </c>
    </row>
    <row r="12245" spans="1:21" x14ac:dyDescent="0.35">
      <c r="A12245" t="s">
        <v>59</v>
      </c>
      <c r="B12245" t="s">
        <v>3239</v>
      </c>
      <c r="C12245" t="str">
        <f>SUBSTITUTE(Table1[[#This Row],[Fuel]],", ",",")</f>
        <v>fossil gas: natural gas</v>
      </c>
      <c r="D12245" t="s">
        <v>3239</v>
      </c>
      <c r="H12245" t="s">
        <v>3440</v>
      </c>
      <c r="I12245">
        <v>18.579999999999998</v>
      </c>
      <c r="J12245" t="s">
        <v>3452</v>
      </c>
      <c r="K12245" t="s">
        <v>29</v>
      </c>
      <c r="L12245" t="s">
        <v>29</v>
      </c>
      <c r="M12245" t="s">
        <v>29</v>
      </c>
      <c r="N12245">
        <v>28.482811000000002</v>
      </c>
      <c r="O12245">
        <v>-81.167647000000002</v>
      </c>
      <c r="P12245" t="s">
        <v>3613</v>
      </c>
      <c r="Q12245" s="3">
        <f>Table1[[#This Row],[Capacity (MW)]]*0.395*8760*10^-6</f>
        <v>6.4290515999999992E-2</v>
      </c>
      <c r="R12245" s="3" cm="1">
        <f t="array" ref="R12245">AVERAGE(VLOOKUP(_xlfn.TEXTSPLIT(Table1[[#This Row],[Fuel (no space after comma)]], ","), FuelList_Final_EF!$A$2:$B$65, 2, FALSE))</f>
        <v>53.06</v>
      </c>
      <c r="S12245" s="3">
        <f>Table1[[#This Row],[Generation (TWh)]]*10^9*VLOOKUP(Table1[[#This Row],[Turbine/Engine Technology]],Technology_HR!$A$2:$B$11,2,FALSE)*10^-6</f>
        <v>661227.95705999981</v>
      </c>
      <c r="T12245" s="5">
        <f>Table1[[#This Row],[Fuel Consumption (mmBtu)]]*Table1[[#This Row],[Emission Factor (kg CO2/ mmBtu)]]*10^3</f>
        <v>35084755401.603592</v>
      </c>
      <c r="U12245" s="3">
        <f>Table1[[#This Row],[Emissions (g CO2)]]/(Table1[[#This Row],[Generation (TWh)]]*10^9)</f>
        <v>545.72209999999995</v>
      </c>
    </row>
    <row r="12246" spans="1:21" x14ac:dyDescent="0.35">
      <c r="A12246" t="s">
        <v>2550</v>
      </c>
      <c r="B12246" t="s">
        <v>3239</v>
      </c>
      <c r="C12246" t="str">
        <f>SUBSTITUTE(Table1[[#This Row],[Fuel]],", ",",")</f>
        <v>fossil gas: natural gas</v>
      </c>
      <c r="D12246" t="s">
        <v>3239</v>
      </c>
      <c r="H12246" t="s">
        <v>3440</v>
      </c>
      <c r="I12246">
        <v>120.77</v>
      </c>
      <c r="J12246" t="s">
        <v>3452</v>
      </c>
      <c r="K12246" t="s">
        <v>29</v>
      </c>
      <c r="L12246" t="s">
        <v>29</v>
      </c>
      <c r="M12246" t="s">
        <v>29</v>
      </c>
      <c r="N12246">
        <v>28.482811000000002</v>
      </c>
      <c r="O12246">
        <v>-81.167647000000002</v>
      </c>
      <c r="P12246" t="s">
        <v>3613</v>
      </c>
      <c r="Q12246" s="3">
        <f>Table1[[#This Row],[Capacity (MW)]]*0.395*8760*10^-6</f>
        <v>0.41788835399999996</v>
      </c>
      <c r="R12246" s="3" cm="1">
        <f t="array" ref="R12246">AVERAGE(VLOOKUP(_xlfn.TEXTSPLIT(Table1[[#This Row],[Fuel (no space after comma)]], ","), FuelList_Final_EF!$A$2:$B$65, 2, FALSE))</f>
        <v>53.06</v>
      </c>
      <c r="S12246" s="3">
        <f>Table1[[#This Row],[Generation (TWh)]]*10^9*VLOOKUP(Table1[[#This Row],[Turbine/Engine Technology]],Technology_HR!$A$2:$B$11,2,FALSE)*10^-6</f>
        <v>4297981.7208899995</v>
      </c>
      <c r="T12246" s="5">
        <f>Table1[[#This Row],[Fuel Consumption (mmBtu)]]*Table1[[#This Row],[Emission Factor (kg CO2/ mmBtu)]]*10^3</f>
        <v>228050910110.4234</v>
      </c>
      <c r="U12246" s="3">
        <f>Table1[[#This Row],[Emissions (g CO2)]]/(Table1[[#This Row],[Generation (TWh)]]*10^9)</f>
        <v>545.72210000000007</v>
      </c>
    </row>
    <row r="12247" spans="1:21" x14ac:dyDescent="0.35">
      <c r="A12247" t="s">
        <v>2798</v>
      </c>
      <c r="B12247" t="s">
        <v>3239</v>
      </c>
      <c r="C12247" t="str">
        <f>SUBSTITUTE(Table1[[#This Row],[Fuel]],", ",",")</f>
        <v>fossil gas: natural gas</v>
      </c>
      <c r="D12247" t="s">
        <v>3239</v>
      </c>
      <c r="H12247" t="s">
        <v>3440</v>
      </c>
      <c r="I12247">
        <v>315.86</v>
      </c>
      <c r="J12247" t="s">
        <v>3452</v>
      </c>
      <c r="K12247" t="s">
        <v>29</v>
      </c>
      <c r="L12247" t="s">
        <v>29</v>
      </c>
      <c r="M12247" t="s">
        <v>29</v>
      </c>
      <c r="N12247">
        <v>28.482811000000002</v>
      </c>
      <c r="O12247">
        <v>-81.167647000000002</v>
      </c>
      <c r="P12247" t="s">
        <v>3613</v>
      </c>
      <c r="Q12247" s="3">
        <f>Table1[[#This Row],[Capacity (MW)]]*0.395*8760*10^-6</f>
        <v>1.0929387720000001</v>
      </c>
      <c r="R12247" s="3" cm="1">
        <f t="array" ref="R12247">AVERAGE(VLOOKUP(_xlfn.TEXTSPLIT(Table1[[#This Row],[Fuel (no space after comma)]], ","), FuelList_Final_EF!$A$2:$B$65, 2, FALSE))</f>
        <v>53.06</v>
      </c>
      <c r="S12247" s="3">
        <f>Table1[[#This Row],[Generation (TWh)]]*10^9*VLOOKUP(Table1[[#This Row],[Turbine/Engine Technology]],Technology_HR!$A$2:$B$11,2,FALSE)*10^-6</f>
        <v>11240875.270019999</v>
      </c>
      <c r="T12247" s="5">
        <f>Table1[[#This Row],[Fuel Consumption (mmBtu)]]*Table1[[#This Row],[Emission Factor (kg CO2/ mmBtu)]]*10^3</f>
        <v>596440841827.26123</v>
      </c>
      <c r="U12247" s="3">
        <f>Table1[[#This Row],[Emissions (g CO2)]]/(Table1[[#This Row],[Generation (TWh)]]*10^9)</f>
        <v>545.72210000000007</v>
      </c>
    </row>
    <row r="12248" spans="1:21" x14ac:dyDescent="0.35">
      <c r="A12248" t="s">
        <v>2550</v>
      </c>
      <c r="B12248" t="s">
        <v>3239</v>
      </c>
      <c r="C12248" t="str">
        <f>SUBSTITUTE(Table1[[#This Row],[Fuel]],", ",",")</f>
        <v>fossil gas: natural gas</v>
      </c>
      <c r="D12248" t="s">
        <v>3239</v>
      </c>
      <c r="H12248" t="s">
        <v>3440</v>
      </c>
      <c r="I12248">
        <v>106.83499999999999</v>
      </c>
      <c r="J12248" t="s">
        <v>3450</v>
      </c>
      <c r="K12248">
        <v>2027</v>
      </c>
      <c r="L12248" t="s">
        <v>29</v>
      </c>
      <c r="M12248" t="s">
        <v>29</v>
      </c>
      <c r="N12248">
        <v>28.482811000000002</v>
      </c>
      <c r="O12248">
        <v>-81.167647000000002</v>
      </c>
      <c r="P12248" t="s">
        <v>3613</v>
      </c>
      <c r="Q12248" s="3">
        <f>Table1[[#This Row],[Capacity (MW)]]*0.395*8760*10^-6</f>
        <v>0.36967046699999995</v>
      </c>
      <c r="R12248" s="3" cm="1">
        <f t="array" ref="R12248">AVERAGE(VLOOKUP(_xlfn.TEXTSPLIT(Table1[[#This Row],[Fuel (no space after comma)]], ","), FuelList_Final_EF!$A$2:$B$65, 2, FALSE))</f>
        <v>53.06</v>
      </c>
      <c r="S12248" s="3">
        <f>Table1[[#This Row],[Generation (TWh)]]*10^9*VLOOKUP(Table1[[#This Row],[Turbine/Engine Technology]],Technology_HR!$A$2:$B$11,2,FALSE)*10^-6</f>
        <v>3802060.7530949991</v>
      </c>
      <c r="T12248" s="5">
        <f>Table1[[#This Row],[Fuel Consumption (mmBtu)]]*Table1[[#This Row],[Emission Factor (kg CO2/ mmBtu)]]*10^3</f>
        <v>201737343559.22067</v>
      </c>
      <c r="U12248" s="3">
        <f>Table1[[#This Row],[Emissions (g CO2)]]/(Table1[[#This Row],[Generation (TWh)]]*10^9)</f>
        <v>545.72210000000007</v>
      </c>
    </row>
    <row r="12249" spans="1:21" x14ac:dyDescent="0.35">
      <c r="A12249" t="s">
        <v>2798</v>
      </c>
      <c r="B12249" t="s">
        <v>3239</v>
      </c>
      <c r="C12249" t="str">
        <f>SUBSTITUTE(Table1[[#This Row],[Fuel]],", ",",")</f>
        <v>fossil gas: natural gas</v>
      </c>
      <c r="D12249" t="s">
        <v>3239</v>
      </c>
      <c r="H12249" t="s">
        <v>3440</v>
      </c>
      <c r="I12249">
        <v>329.79500000000002</v>
      </c>
      <c r="J12249" t="s">
        <v>3450</v>
      </c>
      <c r="K12249">
        <v>2027</v>
      </c>
      <c r="L12249" t="s">
        <v>29</v>
      </c>
      <c r="M12249" t="s">
        <v>29</v>
      </c>
      <c r="N12249">
        <v>28.482811000000002</v>
      </c>
      <c r="O12249">
        <v>-81.167647000000002</v>
      </c>
      <c r="P12249" t="s">
        <v>3613</v>
      </c>
      <c r="Q12249" s="3">
        <f>Table1[[#This Row],[Capacity (MW)]]*0.395*8760*10^-6</f>
        <v>1.141156659</v>
      </c>
      <c r="R12249" s="3" cm="1">
        <f t="array" ref="R12249">AVERAGE(VLOOKUP(_xlfn.TEXTSPLIT(Table1[[#This Row],[Fuel (no space after comma)]], ","), FuelList_Final_EF!$A$2:$B$65, 2, FALSE))</f>
        <v>53.06</v>
      </c>
      <c r="S12249" s="3">
        <f>Table1[[#This Row],[Generation (TWh)]]*10^9*VLOOKUP(Table1[[#This Row],[Turbine/Engine Technology]],Technology_HR!$A$2:$B$11,2,FALSE)*10^-6</f>
        <v>11736796.237815</v>
      </c>
      <c r="T12249" s="5">
        <f>Table1[[#This Row],[Fuel Consumption (mmBtu)]]*Table1[[#This Row],[Emission Factor (kg CO2/ mmBtu)]]*10^3</f>
        <v>622754408378.46399</v>
      </c>
      <c r="U12249" s="3">
        <f>Table1[[#This Row],[Emissions (g CO2)]]/(Table1[[#This Row],[Generation (TWh)]]*10^9)</f>
        <v>545.72210000000007</v>
      </c>
    </row>
    <row r="12250" spans="1:21" x14ac:dyDescent="0.35">
      <c r="A12250" t="s">
        <v>2549</v>
      </c>
      <c r="B12250" t="s">
        <v>3239</v>
      </c>
      <c r="C12250" t="str">
        <f>SUBSTITUTE(Table1[[#This Row],[Fuel]],", ",",")</f>
        <v>fossil gas: natural gas</v>
      </c>
      <c r="D12250" t="s">
        <v>3239</v>
      </c>
      <c r="H12250" t="s">
        <v>3440</v>
      </c>
      <c r="I12250">
        <v>23.225000000000001</v>
      </c>
      <c r="J12250" t="s">
        <v>3450</v>
      </c>
      <c r="K12250">
        <v>2027</v>
      </c>
      <c r="L12250" t="s">
        <v>29</v>
      </c>
      <c r="M12250" t="s">
        <v>29</v>
      </c>
      <c r="N12250">
        <v>28.482811000000002</v>
      </c>
      <c r="O12250">
        <v>-81.167647000000002</v>
      </c>
      <c r="P12250" t="s">
        <v>3613</v>
      </c>
      <c r="Q12250" s="3">
        <f>Table1[[#This Row],[Capacity (MW)]]*0.395*8760*10^-6</f>
        <v>8.0363144999999997E-2</v>
      </c>
      <c r="R12250" s="3" cm="1">
        <f t="array" ref="R12250">AVERAGE(VLOOKUP(_xlfn.TEXTSPLIT(Table1[[#This Row],[Fuel (no space after comma)]], ","), FuelList_Final_EF!$A$2:$B$65, 2, FALSE))</f>
        <v>53.06</v>
      </c>
      <c r="S12250" s="3">
        <f>Table1[[#This Row],[Generation (TWh)]]*10^9*VLOOKUP(Table1[[#This Row],[Turbine/Engine Technology]],Technology_HR!$A$2:$B$11,2,FALSE)*10^-6</f>
        <v>826534.94632499991</v>
      </c>
      <c r="T12250" s="5">
        <f>Table1[[#This Row],[Fuel Consumption (mmBtu)]]*Table1[[#This Row],[Emission Factor (kg CO2/ mmBtu)]]*10^3</f>
        <v>43855944252.004494</v>
      </c>
      <c r="U12250" s="3">
        <f>Table1[[#This Row],[Emissions (g CO2)]]/(Table1[[#This Row],[Generation (TWh)]]*10^9)</f>
        <v>545.72209999999995</v>
      </c>
    </row>
    <row r="12251" spans="1:21" x14ac:dyDescent="0.35">
      <c r="A12251" t="s">
        <v>3041</v>
      </c>
      <c r="B12251" t="s">
        <v>3239</v>
      </c>
      <c r="C12251" t="str">
        <f>SUBSTITUTE(Table1[[#This Row],[Fuel]],", ",",")</f>
        <v>fossil gas: natural gas</v>
      </c>
      <c r="D12251" t="s">
        <v>3239</v>
      </c>
      <c r="H12251" t="s">
        <v>3436</v>
      </c>
      <c r="I12251">
        <v>34.79</v>
      </c>
      <c r="J12251" t="s">
        <v>3446</v>
      </c>
      <c r="K12251">
        <v>2020</v>
      </c>
      <c r="L12251" t="s">
        <v>29</v>
      </c>
      <c r="M12251" t="s">
        <v>29</v>
      </c>
      <c r="N12251">
        <v>33.806801</v>
      </c>
      <c r="O12251">
        <v>-117.9858</v>
      </c>
      <c r="P12251" t="s">
        <v>3613</v>
      </c>
      <c r="Q12251" s="3">
        <f>Table1[[#This Row],[Capacity (MW)]]*0.395*8760*10^-6</f>
        <v>0.12038035800000001</v>
      </c>
      <c r="R12251" s="3" cm="1">
        <f t="array" ref="R12251">AVERAGE(VLOOKUP(_xlfn.TEXTSPLIT(Table1[[#This Row],[Fuel (no space after comma)]], ","), FuelList_Final_EF!$A$2:$B$65, 2, FALSE))</f>
        <v>53.06</v>
      </c>
      <c r="S12251" s="3">
        <f>Table1[[#This Row],[Generation (TWh)]]*10^9*VLOOKUP(Table1[[#This Row],[Turbine/Engine Technology]],Technology_HR!$A$2:$B$11,2,FALSE)*10^-6</f>
        <v>1325387.7415799999</v>
      </c>
      <c r="T12251" s="5">
        <f>Table1[[#This Row],[Fuel Consumption (mmBtu)]]*Table1[[#This Row],[Emission Factor (kg CO2/ mmBtu)]]*10^3</f>
        <v>70325073568.234802</v>
      </c>
      <c r="U12251" s="3">
        <f>Table1[[#This Row],[Emissions (g CO2)]]/(Table1[[#This Row],[Generation (TWh)]]*10^9)</f>
        <v>584.19060000000002</v>
      </c>
    </row>
    <row r="12252" spans="1:21" x14ac:dyDescent="0.35">
      <c r="A12252" t="s">
        <v>3042</v>
      </c>
      <c r="B12252" t="s">
        <v>3239</v>
      </c>
      <c r="C12252" t="str">
        <f>SUBSTITUTE(Table1[[#This Row],[Fuel]],", ",",")</f>
        <v>fossil gas: natural gas</v>
      </c>
      <c r="D12252" t="s">
        <v>3239</v>
      </c>
      <c r="H12252" t="s">
        <v>3436</v>
      </c>
      <c r="I12252">
        <v>36.21</v>
      </c>
      <c r="J12252" t="s">
        <v>3446</v>
      </c>
      <c r="K12252">
        <v>2020</v>
      </c>
      <c r="L12252" t="s">
        <v>29</v>
      </c>
      <c r="M12252" t="s">
        <v>29</v>
      </c>
      <c r="N12252">
        <v>33.806801</v>
      </c>
      <c r="O12252">
        <v>-117.9858</v>
      </c>
      <c r="P12252" t="s">
        <v>3613</v>
      </c>
      <c r="Q12252" s="3">
        <f>Table1[[#This Row],[Capacity (MW)]]*0.395*8760*10^-6</f>
        <v>0.12529384199999999</v>
      </c>
      <c r="R12252" s="3" cm="1">
        <f t="array" ref="R12252">AVERAGE(VLOOKUP(_xlfn.TEXTSPLIT(Table1[[#This Row],[Fuel (no space after comma)]], ","), FuelList_Final_EF!$A$2:$B$65, 2, FALSE))</f>
        <v>53.06</v>
      </c>
      <c r="S12252" s="3">
        <f>Table1[[#This Row],[Generation (TWh)]]*10^9*VLOOKUP(Table1[[#This Row],[Turbine/Engine Technology]],Technology_HR!$A$2:$B$11,2,FALSE)*10^-6</f>
        <v>1379485.2004199997</v>
      </c>
      <c r="T12252" s="5">
        <f>Table1[[#This Row],[Fuel Consumption (mmBtu)]]*Table1[[#This Row],[Emission Factor (kg CO2/ mmBtu)]]*10^3</f>
        <v>73195484734.285187</v>
      </c>
      <c r="U12252" s="3">
        <f>Table1[[#This Row],[Emissions (g CO2)]]/(Table1[[#This Row],[Generation (TWh)]]*10^9)</f>
        <v>584.19060000000002</v>
      </c>
    </row>
    <row r="12253" spans="1:21" x14ac:dyDescent="0.35">
      <c r="A12253" t="s">
        <v>3041</v>
      </c>
      <c r="B12253" t="s">
        <v>3239</v>
      </c>
      <c r="C12253" t="str">
        <f>SUBSTITUTE(Table1[[#This Row],[Fuel]],", ",",")</f>
        <v>fossil gas: natural gas</v>
      </c>
      <c r="D12253" t="s">
        <v>3239</v>
      </c>
      <c r="H12253" t="s">
        <v>3436</v>
      </c>
      <c r="I12253">
        <v>34.79</v>
      </c>
      <c r="J12253" t="s">
        <v>3446</v>
      </c>
      <c r="K12253">
        <v>2020</v>
      </c>
      <c r="L12253" t="s">
        <v>29</v>
      </c>
      <c r="M12253" t="s">
        <v>29</v>
      </c>
      <c r="N12253">
        <v>33.806801</v>
      </c>
      <c r="O12253">
        <v>-117.9858</v>
      </c>
      <c r="P12253" t="s">
        <v>3613</v>
      </c>
      <c r="Q12253" s="3">
        <f>Table1[[#This Row],[Capacity (MW)]]*0.395*8760*10^-6</f>
        <v>0.12038035800000001</v>
      </c>
      <c r="R12253" s="3" cm="1">
        <f t="array" ref="R12253">AVERAGE(VLOOKUP(_xlfn.TEXTSPLIT(Table1[[#This Row],[Fuel (no space after comma)]], ","), FuelList_Final_EF!$A$2:$B$65, 2, FALSE))</f>
        <v>53.06</v>
      </c>
      <c r="S12253" s="3">
        <f>Table1[[#This Row],[Generation (TWh)]]*10^9*VLOOKUP(Table1[[#This Row],[Turbine/Engine Technology]],Technology_HR!$A$2:$B$11,2,FALSE)*10^-6</f>
        <v>1325387.7415799999</v>
      </c>
      <c r="T12253" s="5">
        <f>Table1[[#This Row],[Fuel Consumption (mmBtu)]]*Table1[[#This Row],[Emission Factor (kg CO2/ mmBtu)]]*10^3</f>
        <v>70325073568.234802</v>
      </c>
      <c r="U12253" s="3">
        <f>Table1[[#This Row],[Emissions (g CO2)]]/(Table1[[#This Row],[Generation (TWh)]]*10^9)</f>
        <v>584.19060000000002</v>
      </c>
    </row>
    <row r="12254" spans="1:21" x14ac:dyDescent="0.35">
      <c r="A12254" t="s">
        <v>3042</v>
      </c>
      <c r="B12254" t="s">
        <v>3239</v>
      </c>
      <c r="C12254" t="str">
        <f>SUBSTITUTE(Table1[[#This Row],[Fuel]],", ",",")</f>
        <v>fossil gas: natural gas</v>
      </c>
      <c r="D12254" t="s">
        <v>3239</v>
      </c>
      <c r="H12254" t="s">
        <v>3436</v>
      </c>
      <c r="I12254">
        <v>36.21</v>
      </c>
      <c r="J12254" t="s">
        <v>3446</v>
      </c>
      <c r="K12254">
        <v>2020</v>
      </c>
      <c r="L12254" t="s">
        <v>29</v>
      </c>
      <c r="M12254" t="s">
        <v>29</v>
      </c>
      <c r="N12254">
        <v>33.806801</v>
      </c>
      <c r="O12254">
        <v>-117.9858</v>
      </c>
      <c r="P12254" t="s">
        <v>3613</v>
      </c>
      <c r="Q12254" s="3">
        <f>Table1[[#This Row],[Capacity (MW)]]*0.395*8760*10^-6</f>
        <v>0.12529384199999999</v>
      </c>
      <c r="R12254" s="3" cm="1">
        <f t="array" ref="R12254">AVERAGE(VLOOKUP(_xlfn.TEXTSPLIT(Table1[[#This Row],[Fuel (no space after comma)]], ","), FuelList_Final_EF!$A$2:$B$65, 2, FALSE))</f>
        <v>53.06</v>
      </c>
      <c r="S12254" s="3">
        <f>Table1[[#This Row],[Generation (TWh)]]*10^9*VLOOKUP(Table1[[#This Row],[Turbine/Engine Technology]],Technology_HR!$A$2:$B$11,2,FALSE)*10^-6</f>
        <v>1379485.2004199997</v>
      </c>
      <c r="T12254" s="5">
        <f>Table1[[#This Row],[Fuel Consumption (mmBtu)]]*Table1[[#This Row],[Emission Factor (kg CO2/ mmBtu)]]*10^3</f>
        <v>73195484734.285187</v>
      </c>
      <c r="U12254" s="3">
        <f>Table1[[#This Row],[Emissions (g CO2)]]/(Table1[[#This Row],[Generation (TWh)]]*10^9)</f>
        <v>584.19060000000002</v>
      </c>
    </row>
    <row r="12255" spans="1:21" x14ac:dyDescent="0.35">
      <c r="A12255" t="s">
        <v>2687</v>
      </c>
      <c r="B12255" t="s">
        <v>3290</v>
      </c>
      <c r="C12255" t="str">
        <f>SUBSTITUTE(Table1[[#This Row],[Fuel]],", ",",")</f>
        <v>fossil gas: natural gas,fossil liquids: jet fuel</v>
      </c>
      <c r="D12255" t="s">
        <v>3239</v>
      </c>
      <c r="E12255" t="s">
        <v>3401</v>
      </c>
      <c r="H12255" t="s">
        <v>3436</v>
      </c>
      <c r="I12255">
        <v>123</v>
      </c>
      <c r="J12255" t="s">
        <v>3446</v>
      </c>
      <c r="K12255">
        <v>1995</v>
      </c>
      <c r="L12255" t="s">
        <v>29</v>
      </c>
      <c r="M12255" t="s">
        <v>29</v>
      </c>
      <c r="N12255">
        <v>37.065899999999999</v>
      </c>
      <c r="O12255">
        <v>-94.614000000000004</v>
      </c>
      <c r="P12255" t="s">
        <v>3613</v>
      </c>
      <c r="Q12255" s="3">
        <f>Table1[[#This Row],[Capacity (MW)]]*0.395*8760*10^-6</f>
        <v>0.4256046</v>
      </c>
      <c r="R12255" s="3" cm="1">
        <f t="array" ref="R12255">AVERAGE(VLOOKUP(_xlfn.TEXTSPLIT(Table1[[#This Row],[Fuel (no space after comma)]], ","), FuelList_Final_EF!$A$2:$B$65, 2, FALSE))</f>
        <v>62.64</v>
      </c>
      <c r="S12255" s="3">
        <f>Table1[[#This Row],[Generation (TWh)]]*10^9*VLOOKUP(Table1[[#This Row],[Turbine/Engine Technology]],Technology_HR!$A$2:$B$11,2,FALSE)*10^-6</f>
        <v>4685906.6459999997</v>
      </c>
      <c r="T12255" s="5">
        <f>Table1[[#This Row],[Fuel Consumption (mmBtu)]]*Table1[[#This Row],[Emission Factor (kg CO2/ mmBtu)]]*10^3</f>
        <v>293525192305.44</v>
      </c>
      <c r="U12255" s="3">
        <f>Table1[[#This Row],[Emissions (g CO2)]]/(Table1[[#This Row],[Generation (TWh)]]*10^9)</f>
        <v>689.66639999999995</v>
      </c>
    </row>
    <row r="12256" spans="1:21" x14ac:dyDescent="0.35">
      <c r="A12256" t="s">
        <v>2689</v>
      </c>
      <c r="B12256" t="s">
        <v>3239</v>
      </c>
      <c r="C12256" t="str">
        <f>SUBSTITUTE(Table1[[#This Row],[Fuel]],", ",",")</f>
        <v>fossil gas: natural gas</v>
      </c>
      <c r="D12256" t="s">
        <v>3239</v>
      </c>
      <c r="H12256" t="s">
        <v>3438</v>
      </c>
      <c r="I12256">
        <v>227.2</v>
      </c>
      <c r="J12256" t="s">
        <v>3446</v>
      </c>
      <c r="K12256">
        <v>2001</v>
      </c>
      <c r="L12256" t="s">
        <v>29</v>
      </c>
      <c r="M12256" t="s">
        <v>29</v>
      </c>
      <c r="N12256">
        <v>37.065899999999999</v>
      </c>
      <c r="O12256">
        <v>-94.614000000000004</v>
      </c>
      <c r="P12256" t="s">
        <v>3613</v>
      </c>
      <c r="Q12256" s="3">
        <f>Table1[[#This Row],[Capacity (MW)]]*0.395*8760*10^-6</f>
        <v>0.78615743999999987</v>
      </c>
      <c r="R12256" s="3" cm="1">
        <f t="array" ref="R12256">AVERAGE(VLOOKUP(_xlfn.TEXTSPLIT(Table1[[#This Row],[Fuel (no space after comma)]], ","), FuelList_Final_EF!$A$2:$B$65, 2, FALSE))</f>
        <v>53.06</v>
      </c>
      <c r="S12256" s="3">
        <f>Table1[[#This Row],[Generation (TWh)]]*10^9*VLOOKUP(Table1[[#This Row],[Turbine/Engine Technology]],Technology_HR!$A$2:$B$11,2,FALSE)*10^-6</f>
        <v>5934702.5145599991</v>
      </c>
      <c r="T12256" s="5">
        <f>Table1[[#This Row],[Fuel Consumption (mmBtu)]]*Table1[[#This Row],[Emission Factor (kg CO2/ mmBtu)]]*10^3</f>
        <v>314895315422.55353</v>
      </c>
      <c r="U12256" s="3">
        <f>Table1[[#This Row],[Emissions (g CO2)]]/(Table1[[#This Row],[Generation (TWh)]]*10^9)</f>
        <v>400.54993999999999</v>
      </c>
    </row>
    <row r="12257" spans="1:21" x14ac:dyDescent="0.35">
      <c r="A12257" t="s">
        <v>2687</v>
      </c>
      <c r="B12257" t="s">
        <v>3239</v>
      </c>
      <c r="C12257" t="str">
        <f>SUBSTITUTE(Table1[[#This Row],[Fuel]],", ",",")</f>
        <v>fossil gas: natural gas</v>
      </c>
      <c r="D12257" t="s">
        <v>3239</v>
      </c>
      <c r="H12257" t="s">
        <v>3438</v>
      </c>
      <c r="I12257">
        <v>340.8</v>
      </c>
      <c r="J12257" t="s">
        <v>3446</v>
      </c>
      <c r="K12257">
        <v>2001</v>
      </c>
      <c r="L12257" t="s">
        <v>29</v>
      </c>
      <c r="M12257" t="s">
        <v>29</v>
      </c>
      <c r="N12257">
        <v>37.065899999999999</v>
      </c>
      <c r="O12257">
        <v>-94.614000000000004</v>
      </c>
      <c r="P12257" t="s">
        <v>3613</v>
      </c>
      <c r="Q12257" s="3">
        <f>Table1[[#This Row],[Capacity (MW)]]*0.395*8760*10^-6</f>
        <v>1.1792361600000001</v>
      </c>
      <c r="R12257" s="3" cm="1">
        <f t="array" ref="R12257">AVERAGE(VLOOKUP(_xlfn.TEXTSPLIT(Table1[[#This Row],[Fuel (no space after comma)]], ","), FuelList_Final_EF!$A$2:$B$65, 2, FALSE))</f>
        <v>53.06</v>
      </c>
      <c r="S12257" s="3">
        <f>Table1[[#This Row],[Generation (TWh)]]*10^9*VLOOKUP(Table1[[#This Row],[Turbine/Engine Technology]],Technology_HR!$A$2:$B$11,2,FALSE)*10^-6</f>
        <v>8902053.7718400005</v>
      </c>
      <c r="T12257" s="5">
        <f>Table1[[#This Row],[Fuel Consumption (mmBtu)]]*Table1[[#This Row],[Emission Factor (kg CO2/ mmBtu)]]*10^3</f>
        <v>472342973133.83044</v>
      </c>
      <c r="U12257" s="3">
        <f>Table1[[#This Row],[Emissions (g CO2)]]/(Table1[[#This Row],[Generation (TWh)]]*10^9)</f>
        <v>400.54994000000005</v>
      </c>
    </row>
    <row r="12258" spans="1:21" x14ac:dyDescent="0.35">
      <c r="A12258" t="s">
        <v>3043</v>
      </c>
      <c r="B12258" t="s">
        <v>3239</v>
      </c>
      <c r="C12258" t="str">
        <f>SUBSTITUTE(Table1[[#This Row],[Fuel]],", ",",")</f>
        <v>fossil gas: natural gas</v>
      </c>
      <c r="D12258" t="s">
        <v>3239</v>
      </c>
      <c r="H12258" t="s">
        <v>3438</v>
      </c>
      <c r="I12258">
        <v>64</v>
      </c>
      <c r="J12258" t="s">
        <v>3446</v>
      </c>
      <c r="K12258">
        <v>1991</v>
      </c>
      <c r="L12258" t="s">
        <v>29</v>
      </c>
      <c r="M12258" t="s">
        <v>29</v>
      </c>
      <c r="N12258">
        <v>43.080337999999998</v>
      </c>
      <c r="O12258">
        <v>-75.600960000000001</v>
      </c>
      <c r="P12258" t="s">
        <v>3613</v>
      </c>
      <c r="Q12258" s="3">
        <f>Table1[[#This Row],[Capacity (MW)]]*0.395*8760*10^-6</f>
        <v>0.22145280000000001</v>
      </c>
      <c r="R12258" s="3" cm="1">
        <f t="array" ref="R12258">AVERAGE(VLOOKUP(_xlfn.TEXTSPLIT(Table1[[#This Row],[Fuel (no space after comma)]], ","), FuelList_Final_EF!$A$2:$B$65, 2, FALSE))</f>
        <v>53.06</v>
      </c>
      <c r="S12258" s="3">
        <f>Table1[[#This Row],[Generation (TWh)]]*10^9*VLOOKUP(Table1[[#This Row],[Turbine/Engine Technology]],Technology_HR!$A$2:$B$11,2,FALSE)*10^-6</f>
        <v>1671747.1871999998</v>
      </c>
      <c r="T12258" s="5">
        <f>Table1[[#This Row],[Fuel Consumption (mmBtu)]]*Table1[[#This Row],[Emission Factor (kg CO2/ mmBtu)]]*10^3</f>
        <v>88702905752.832001</v>
      </c>
      <c r="U12258" s="3">
        <f>Table1[[#This Row],[Emissions (g CO2)]]/(Table1[[#This Row],[Generation (TWh)]]*10^9)</f>
        <v>400.54993999999999</v>
      </c>
    </row>
    <row r="12259" spans="1:21" x14ac:dyDescent="0.35">
      <c r="A12259" t="s">
        <v>2487</v>
      </c>
      <c r="B12259" t="s">
        <v>3243</v>
      </c>
      <c r="C12259" t="str">
        <f>SUBSTITUTE(Table1[[#This Row],[Fuel]],", ",",")</f>
        <v>fossil gas: natural gas,fossil liquids: fuel oil</v>
      </c>
      <c r="D12259" t="s">
        <v>3239</v>
      </c>
      <c r="E12259" t="s">
        <v>3275</v>
      </c>
      <c r="H12259" t="s">
        <v>3436</v>
      </c>
      <c r="I12259">
        <v>59</v>
      </c>
      <c r="J12259" t="s">
        <v>3446</v>
      </c>
      <c r="K12259">
        <v>1973</v>
      </c>
      <c r="L12259" t="s">
        <v>29</v>
      </c>
      <c r="M12259" t="s">
        <v>29</v>
      </c>
      <c r="N12259">
        <v>32.704700000000003</v>
      </c>
      <c r="O12259">
        <v>-92.0792</v>
      </c>
      <c r="P12259" t="s">
        <v>3613</v>
      </c>
      <c r="Q12259" s="3">
        <f>Table1[[#This Row],[Capacity (MW)]]*0.395*8760*10^-6</f>
        <v>0.20415179999999997</v>
      </c>
      <c r="R12259" s="3" cm="1">
        <f t="array" ref="R12259">AVERAGE(VLOOKUP(_xlfn.TEXTSPLIT(Table1[[#This Row],[Fuel (no space after comma)]], ","), FuelList_Final_EF!$A$2:$B$65, 2, FALSE))</f>
        <v>65.583341148886291</v>
      </c>
      <c r="S12259" s="3">
        <f>Table1[[#This Row],[Generation (TWh)]]*10^9*VLOOKUP(Table1[[#This Row],[Turbine/Engine Technology]],Technology_HR!$A$2:$B$11,2,FALSE)*10^-6</f>
        <v>2247711.3179999995</v>
      </c>
      <c r="T12259" s="5">
        <f>Table1[[#This Row],[Fuel Consumption (mmBtu)]]*Table1[[#This Row],[Emission Factor (kg CO2/ mmBtu)]]*10^3</f>
        <v>147412418172.60678</v>
      </c>
      <c r="U12259" s="3">
        <f>Table1[[#This Row],[Emissions (g CO2)]]/(Table1[[#This Row],[Generation (TWh)]]*10^9)</f>
        <v>722.07258604923788</v>
      </c>
    </row>
    <row r="12260" spans="1:21" x14ac:dyDescent="0.35">
      <c r="A12260" t="s">
        <v>3044</v>
      </c>
      <c r="B12260" t="s">
        <v>3239</v>
      </c>
      <c r="C12260" t="str">
        <f>SUBSTITUTE(Table1[[#This Row],[Fuel]],", ",",")</f>
        <v>fossil gas: natural gas</v>
      </c>
      <c r="D12260" t="s">
        <v>3239</v>
      </c>
      <c r="H12260" t="s">
        <v>3437</v>
      </c>
      <c r="I12260">
        <v>56.4</v>
      </c>
      <c r="J12260" t="s">
        <v>3446</v>
      </c>
      <c r="K12260">
        <v>2016</v>
      </c>
      <c r="L12260" t="s">
        <v>29</v>
      </c>
      <c r="M12260" t="s">
        <v>29</v>
      </c>
      <c r="N12260">
        <v>36.161943999999998</v>
      </c>
      <c r="O12260">
        <v>-97.036944000000005</v>
      </c>
      <c r="P12260" t="s">
        <v>3613</v>
      </c>
      <c r="Q12260" s="3">
        <f>Table1[[#This Row],[Capacity (MW)]]*0.395*8760*10^-6</f>
        <v>0.19515527999999999</v>
      </c>
      <c r="R12260" s="3" cm="1">
        <f t="array" ref="R12260">AVERAGE(VLOOKUP(_xlfn.TEXTSPLIT(Table1[[#This Row],[Fuel (no space after comma)]], ","), FuelList_Final_EF!$A$2:$B$65, 2, FALSE))</f>
        <v>53.06</v>
      </c>
      <c r="S12260" s="3">
        <f>Table1[[#This Row],[Generation (TWh)]]*10^9*VLOOKUP(Table1[[#This Row],[Turbine/Engine Technology]],Technology_HR!$A$2:$B$11,2,FALSE)*10^-6</f>
        <v>1736881.9919999999</v>
      </c>
      <c r="T12260" s="5">
        <f>Table1[[#This Row],[Fuel Consumption (mmBtu)]]*Table1[[#This Row],[Emission Factor (kg CO2/ mmBtu)]]*10^3</f>
        <v>92158958495.519989</v>
      </c>
      <c r="U12260" s="3">
        <f>Table1[[#This Row],[Emissions (g CO2)]]/(Table1[[#This Row],[Generation (TWh)]]*10^9)</f>
        <v>472.23399999999992</v>
      </c>
    </row>
    <row r="12261" spans="1:21" x14ac:dyDescent="0.35">
      <c r="A12261" t="s">
        <v>3045</v>
      </c>
      <c r="B12261" t="s">
        <v>3239</v>
      </c>
      <c r="C12261" t="str">
        <f>SUBSTITUTE(Table1[[#This Row],[Fuel]],", ",",")</f>
        <v>fossil gas: natural gas</v>
      </c>
      <c r="D12261" t="s">
        <v>3239</v>
      </c>
      <c r="H12261" t="s">
        <v>3438</v>
      </c>
      <c r="I12261">
        <v>812</v>
      </c>
      <c r="J12261" t="s">
        <v>3446</v>
      </c>
      <c r="K12261">
        <v>2017</v>
      </c>
      <c r="L12261" t="s">
        <v>29</v>
      </c>
      <c r="M12261" t="s">
        <v>29</v>
      </c>
      <c r="N12261">
        <v>39.058056000000001</v>
      </c>
      <c r="O12261">
        <v>-77.545000000000002</v>
      </c>
      <c r="P12261" t="s">
        <v>3613</v>
      </c>
      <c r="Q12261" s="3">
        <f>Table1[[#This Row],[Capacity (MW)]]*0.395*8760*10^-6</f>
        <v>2.8096823999999998</v>
      </c>
      <c r="R12261" s="3" cm="1">
        <f t="array" ref="R12261">AVERAGE(VLOOKUP(_xlfn.TEXTSPLIT(Table1[[#This Row],[Fuel (no space after comma)]], ","), FuelList_Final_EF!$A$2:$B$65, 2, FALSE))</f>
        <v>53.06</v>
      </c>
      <c r="S12261" s="3">
        <f>Table1[[#This Row],[Generation (TWh)]]*10^9*VLOOKUP(Table1[[#This Row],[Turbine/Engine Technology]],Technology_HR!$A$2:$B$11,2,FALSE)*10^-6</f>
        <v>21210292.437599998</v>
      </c>
      <c r="T12261" s="5">
        <f>Table1[[#This Row],[Fuel Consumption (mmBtu)]]*Table1[[#This Row],[Emission Factor (kg CO2/ mmBtu)]]*10^3</f>
        <v>1125418116739.0559</v>
      </c>
      <c r="U12261" s="3">
        <f>Table1[[#This Row],[Emissions (g CO2)]]/(Table1[[#This Row],[Generation (TWh)]]*10^9)</f>
        <v>400.54993999999999</v>
      </c>
    </row>
    <row r="12262" spans="1:21" x14ac:dyDescent="0.35">
      <c r="A12262" t="s">
        <v>2900</v>
      </c>
      <c r="B12262" t="s">
        <v>3275</v>
      </c>
      <c r="C12262" t="str">
        <f>SUBSTITUTE(Table1[[#This Row],[Fuel]],", ",",")</f>
        <v>fossil liquids: fuel oil</v>
      </c>
      <c r="D12262" t="s">
        <v>3275</v>
      </c>
      <c r="H12262" t="s">
        <v>3436</v>
      </c>
      <c r="I12262">
        <v>76.5</v>
      </c>
      <c r="J12262" t="s">
        <v>3446</v>
      </c>
      <c r="K12262">
        <v>1982</v>
      </c>
      <c r="L12262" t="s">
        <v>29</v>
      </c>
      <c r="M12262" t="s">
        <v>29</v>
      </c>
      <c r="N12262">
        <v>42.197800000000001</v>
      </c>
      <c r="O12262">
        <v>-72.510599999999997</v>
      </c>
      <c r="P12262" t="s">
        <v>3613</v>
      </c>
      <c r="Q12262" s="3">
        <f>Table1[[#This Row],[Capacity (MW)]]*0.395*8760*10^-6</f>
        <v>0.26470529999999998</v>
      </c>
      <c r="R12262" s="3" cm="1">
        <f t="array" ref="R12262">AVERAGE(VLOOKUP(_xlfn.TEXTSPLIT(Table1[[#This Row],[Fuel (no space after comma)]], ","), FuelList_Final_EF!$A$2:$B$65, 2, FALSE))</f>
        <v>78.106682297772565</v>
      </c>
      <c r="S12262" s="3">
        <f>Table1[[#This Row],[Generation (TWh)]]*10^9*VLOOKUP(Table1[[#This Row],[Turbine/Engine Technology]],Technology_HR!$A$2:$B$11,2,FALSE)*10^-6</f>
        <v>2914405.3529999992</v>
      </c>
      <c r="T12262" s="5">
        <f>Table1[[#This Row],[Fuel Consumption (mmBtu)]]*Table1[[#This Row],[Emission Factor (kg CO2/ mmBtu)]]*10^3</f>
        <v>227634532993.69864</v>
      </c>
      <c r="U12262" s="3">
        <f>Table1[[#This Row],[Emissions (g CO2)]]/(Table1[[#This Row],[Generation (TWh)]]*10^9)</f>
        <v>859.95457209847575</v>
      </c>
    </row>
    <row r="12263" spans="1:21" x14ac:dyDescent="0.35">
      <c r="A12263" t="s">
        <v>3046</v>
      </c>
      <c r="B12263" t="s">
        <v>3275</v>
      </c>
      <c r="C12263" t="str">
        <f>SUBSTITUTE(Table1[[#This Row],[Fuel]],", ",",")</f>
        <v>fossil liquids: fuel oil</v>
      </c>
      <c r="D12263" t="s">
        <v>3275</v>
      </c>
      <c r="H12263" t="s">
        <v>3436</v>
      </c>
      <c r="I12263">
        <v>6.8</v>
      </c>
      <c r="J12263" t="s">
        <v>3446</v>
      </c>
      <c r="K12263">
        <v>1982</v>
      </c>
      <c r="L12263" t="s">
        <v>29</v>
      </c>
      <c r="M12263" t="s">
        <v>29</v>
      </c>
      <c r="N12263">
        <v>42.197800000000001</v>
      </c>
      <c r="O12263">
        <v>-72.510599999999997</v>
      </c>
      <c r="P12263" t="s">
        <v>3613</v>
      </c>
      <c r="Q12263" s="3">
        <f>Table1[[#This Row],[Capacity (MW)]]*0.395*8760*10^-6</f>
        <v>2.3529359999999999E-2</v>
      </c>
      <c r="R12263" s="3" cm="1">
        <f t="array" ref="R12263">AVERAGE(VLOOKUP(_xlfn.TEXTSPLIT(Table1[[#This Row],[Fuel (no space after comma)]], ","), FuelList_Final_EF!$A$2:$B$65, 2, FALSE))</f>
        <v>78.106682297772565</v>
      </c>
      <c r="S12263" s="3">
        <f>Table1[[#This Row],[Generation (TWh)]]*10^9*VLOOKUP(Table1[[#This Row],[Turbine/Engine Technology]],Technology_HR!$A$2:$B$11,2,FALSE)*10^-6</f>
        <v>259058.2536</v>
      </c>
      <c r="T12263" s="5">
        <f>Table1[[#This Row],[Fuel Consumption (mmBtu)]]*Table1[[#This Row],[Emission Factor (kg CO2/ mmBtu)]]*10^3</f>
        <v>20234180710.550999</v>
      </c>
      <c r="U12263" s="3">
        <f>Table1[[#This Row],[Emissions (g CO2)]]/(Table1[[#This Row],[Generation (TWh)]]*10^9)</f>
        <v>859.95457209847609</v>
      </c>
    </row>
    <row r="12264" spans="1:21" x14ac:dyDescent="0.35">
      <c r="A12264" t="s">
        <v>2900</v>
      </c>
      <c r="B12264" t="s">
        <v>3275</v>
      </c>
      <c r="C12264" t="str">
        <f>SUBSTITUTE(Table1[[#This Row],[Fuel]],", ",",")</f>
        <v>fossil liquids: fuel oil</v>
      </c>
      <c r="D12264" t="s">
        <v>3275</v>
      </c>
      <c r="H12264" t="s">
        <v>3436</v>
      </c>
      <c r="I12264">
        <v>76.5</v>
      </c>
      <c r="J12264" t="s">
        <v>3446</v>
      </c>
      <c r="K12264">
        <v>1982</v>
      </c>
      <c r="L12264" t="s">
        <v>29</v>
      </c>
      <c r="M12264" t="s">
        <v>29</v>
      </c>
      <c r="N12264">
        <v>42.197800000000001</v>
      </c>
      <c r="O12264">
        <v>-72.510599999999997</v>
      </c>
      <c r="P12264" t="s">
        <v>3613</v>
      </c>
      <c r="Q12264" s="3">
        <f>Table1[[#This Row],[Capacity (MW)]]*0.395*8760*10^-6</f>
        <v>0.26470529999999998</v>
      </c>
      <c r="R12264" s="3" cm="1">
        <f t="array" ref="R12264">AVERAGE(VLOOKUP(_xlfn.TEXTSPLIT(Table1[[#This Row],[Fuel (no space after comma)]], ","), FuelList_Final_EF!$A$2:$B$65, 2, FALSE))</f>
        <v>78.106682297772565</v>
      </c>
      <c r="S12264" s="3">
        <f>Table1[[#This Row],[Generation (TWh)]]*10^9*VLOOKUP(Table1[[#This Row],[Turbine/Engine Technology]],Technology_HR!$A$2:$B$11,2,FALSE)*10^-6</f>
        <v>2914405.3529999992</v>
      </c>
      <c r="T12264" s="5">
        <f>Table1[[#This Row],[Fuel Consumption (mmBtu)]]*Table1[[#This Row],[Emission Factor (kg CO2/ mmBtu)]]*10^3</f>
        <v>227634532993.69864</v>
      </c>
      <c r="U12264" s="3">
        <f>Table1[[#This Row],[Emissions (g CO2)]]/(Table1[[#This Row],[Generation (TWh)]]*10^9)</f>
        <v>859.95457209847575</v>
      </c>
    </row>
    <row r="12265" spans="1:21" x14ac:dyDescent="0.35">
      <c r="A12265" t="s">
        <v>3046</v>
      </c>
      <c r="B12265" t="s">
        <v>3275</v>
      </c>
      <c r="C12265" t="str">
        <f>SUBSTITUTE(Table1[[#This Row],[Fuel]],", ",",")</f>
        <v>fossil liquids: fuel oil</v>
      </c>
      <c r="D12265" t="s">
        <v>3275</v>
      </c>
      <c r="H12265" t="s">
        <v>3436</v>
      </c>
      <c r="I12265">
        <v>6.8</v>
      </c>
      <c r="J12265" t="s">
        <v>3446</v>
      </c>
      <c r="K12265">
        <v>1982</v>
      </c>
      <c r="L12265" t="s">
        <v>29</v>
      </c>
      <c r="M12265" t="s">
        <v>29</v>
      </c>
      <c r="N12265">
        <v>42.197800000000001</v>
      </c>
      <c r="O12265">
        <v>-72.510599999999997</v>
      </c>
      <c r="P12265" t="s">
        <v>3613</v>
      </c>
      <c r="Q12265" s="3">
        <f>Table1[[#This Row],[Capacity (MW)]]*0.395*8760*10^-6</f>
        <v>2.3529359999999999E-2</v>
      </c>
      <c r="R12265" s="3" cm="1">
        <f t="array" ref="R12265">AVERAGE(VLOOKUP(_xlfn.TEXTSPLIT(Table1[[#This Row],[Fuel (no space after comma)]], ","), FuelList_Final_EF!$A$2:$B$65, 2, FALSE))</f>
        <v>78.106682297772565</v>
      </c>
      <c r="S12265" s="3">
        <f>Table1[[#This Row],[Generation (TWh)]]*10^9*VLOOKUP(Table1[[#This Row],[Turbine/Engine Technology]],Technology_HR!$A$2:$B$11,2,FALSE)*10^-6</f>
        <v>259058.2536</v>
      </c>
      <c r="T12265" s="5">
        <f>Table1[[#This Row],[Fuel Consumption (mmBtu)]]*Table1[[#This Row],[Emission Factor (kg CO2/ mmBtu)]]*10^3</f>
        <v>20234180710.550999</v>
      </c>
      <c r="U12265" s="3">
        <f>Table1[[#This Row],[Emissions (g CO2)]]/(Table1[[#This Row],[Generation (TWh)]]*10^9)</f>
        <v>859.95457209847609</v>
      </c>
    </row>
    <row r="12266" spans="1:21" x14ac:dyDescent="0.35">
      <c r="A12266" t="s">
        <v>2900</v>
      </c>
      <c r="B12266" t="s">
        <v>3243</v>
      </c>
      <c r="C12266" t="str">
        <f>SUBSTITUTE(Table1[[#This Row],[Fuel]],", ",",")</f>
        <v>fossil gas: natural gas,fossil liquids: fuel oil</v>
      </c>
      <c r="D12266" t="s">
        <v>3239</v>
      </c>
      <c r="E12266" t="s">
        <v>3275</v>
      </c>
      <c r="H12266" t="s">
        <v>3438</v>
      </c>
      <c r="I12266">
        <v>302</v>
      </c>
      <c r="J12266" t="s">
        <v>3445</v>
      </c>
      <c r="K12266" t="s">
        <v>29</v>
      </c>
      <c r="L12266" t="s">
        <v>29</v>
      </c>
      <c r="M12266" t="s">
        <v>29</v>
      </c>
      <c r="N12266">
        <v>42.197800000000001</v>
      </c>
      <c r="O12266">
        <v>-72.510599999999997</v>
      </c>
      <c r="P12266" t="s">
        <v>3613</v>
      </c>
      <c r="Q12266" s="3">
        <f>Table1[[#This Row],[Capacity (MW)]]*0.395*8760*10^-6</f>
        <v>1.0449804</v>
      </c>
      <c r="R12266" s="3" cm="1">
        <f t="array" ref="R12266">AVERAGE(VLOOKUP(_xlfn.TEXTSPLIT(Table1[[#This Row],[Fuel (no space after comma)]], ","), FuelList_Final_EF!$A$2:$B$65, 2, FALSE))</f>
        <v>65.583341148886291</v>
      </c>
      <c r="S12266" s="3">
        <f>Table1[[#This Row],[Generation (TWh)]]*10^9*VLOOKUP(Table1[[#This Row],[Turbine/Engine Technology]],Technology_HR!$A$2:$B$11,2,FALSE)*10^-6</f>
        <v>7888557.0395999998</v>
      </c>
      <c r="T12266" s="5">
        <f>Table1[[#This Row],[Fuel Consumption (mmBtu)]]*Table1[[#This Row],[Emission Factor (kg CO2/ mmBtu)]]*10^3</f>
        <v>517357927500.53534</v>
      </c>
      <c r="U12266" s="3">
        <f>Table1[[#This Row],[Emissions (g CO2)]]/(Table1[[#This Row],[Generation (TWh)]]*10^9)</f>
        <v>495.08864233294264</v>
      </c>
    </row>
    <row r="12267" spans="1:21" x14ac:dyDescent="0.35">
      <c r="A12267" t="s">
        <v>2900</v>
      </c>
      <c r="B12267" t="s">
        <v>3275</v>
      </c>
      <c r="C12267" t="str">
        <f>SUBSTITUTE(Table1[[#This Row],[Fuel]],", ",",")</f>
        <v>fossil liquids: fuel oil</v>
      </c>
      <c r="D12267" t="s">
        <v>3275</v>
      </c>
      <c r="H12267" t="s">
        <v>3438</v>
      </c>
      <c r="I12267">
        <v>120</v>
      </c>
      <c r="J12267" t="s">
        <v>3445</v>
      </c>
      <c r="K12267" t="s">
        <v>29</v>
      </c>
      <c r="L12267" t="s">
        <v>29</v>
      </c>
      <c r="M12267" t="s">
        <v>29</v>
      </c>
      <c r="N12267">
        <v>42.197800000000001</v>
      </c>
      <c r="O12267">
        <v>-72.510599999999997</v>
      </c>
      <c r="P12267" t="s">
        <v>3613</v>
      </c>
      <c r="Q12267" s="3">
        <f>Table1[[#This Row],[Capacity (MW)]]*0.395*8760*10^-6</f>
        <v>0.41522400000000004</v>
      </c>
      <c r="R12267" s="3" cm="1">
        <f t="array" ref="R12267">AVERAGE(VLOOKUP(_xlfn.TEXTSPLIT(Table1[[#This Row],[Fuel (no space after comma)]], ","), FuelList_Final_EF!$A$2:$B$65, 2, FALSE))</f>
        <v>78.106682297772565</v>
      </c>
      <c r="S12267" s="3">
        <f>Table1[[#This Row],[Generation (TWh)]]*10^9*VLOOKUP(Table1[[#This Row],[Turbine/Engine Technology]],Technology_HR!$A$2:$B$11,2,FALSE)*10^-6</f>
        <v>3134525.9760000003</v>
      </c>
      <c r="T12267" s="5">
        <f>Table1[[#This Row],[Fuel Consumption (mmBtu)]]*Table1[[#This Row],[Emission Factor (kg CO2/ mmBtu)]]*10^3</f>
        <v>244827424561.54749</v>
      </c>
      <c r="U12267" s="3">
        <f>Table1[[#This Row],[Emissions (g CO2)]]/(Table1[[#This Row],[Generation (TWh)]]*10^9)</f>
        <v>589.62734466588506</v>
      </c>
    </row>
    <row r="12268" spans="1:21" x14ac:dyDescent="0.35">
      <c r="A12268" t="s">
        <v>3046</v>
      </c>
      <c r="B12268" t="s">
        <v>3243</v>
      </c>
      <c r="C12268" t="str">
        <f>SUBSTITUTE(Table1[[#This Row],[Fuel]],", ",",")</f>
        <v>fossil gas: natural gas,fossil liquids: fuel oil</v>
      </c>
      <c r="D12268" t="s">
        <v>3239</v>
      </c>
      <c r="E12268" t="s">
        <v>3275</v>
      </c>
      <c r="H12268" t="s">
        <v>3438</v>
      </c>
      <c r="I12268">
        <v>29.28</v>
      </c>
      <c r="J12268" t="s">
        <v>3446</v>
      </c>
      <c r="K12268">
        <v>1981</v>
      </c>
      <c r="L12268" t="s">
        <v>29</v>
      </c>
      <c r="M12268" t="s">
        <v>29</v>
      </c>
      <c r="N12268">
        <v>42.197800000000001</v>
      </c>
      <c r="O12268">
        <v>-72.510599999999997</v>
      </c>
      <c r="P12268" t="s">
        <v>3613</v>
      </c>
      <c r="Q12268" s="3">
        <f>Table1[[#This Row],[Capacity (MW)]]*0.395*8760*10^-6</f>
        <v>0.10131465600000002</v>
      </c>
      <c r="R12268" s="3" cm="1">
        <f t="array" ref="R12268">AVERAGE(VLOOKUP(_xlfn.TEXTSPLIT(Table1[[#This Row],[Fuel (no space after comma)]], ","), FuelList_Final_EF!$A$2:$B$65, 2, FALSE))</f>
        <v>65.583341148886291</v>
      </c>
      <c r="S12268" s="3">
        <f>Table1[[#This Row],[Generation (TWh)]]*10^9*VLOOKUP(Table1[[#This Row],[Turbine/Engine Technology]],Technology_HR!$A$2:$B$11,2,FALSE)*10^-6</f>
        <v>764824.33814400004</v>
      </c>
      <c r="T12268" s="5">
        <f>Table1[[#This Row],[Fuel Consumption (mmBtu)]]*Table1[[#This Row],[Emission Factor (kg CO2/ mmBtu)]]*10^3</f>
        <v>50159735487.469124</v>
      </c>
      <c r="U12268" s="3">
        <f>Table1[[#This Row],[Emissions (g CO2)]]/(Table1[[#This Row],[Generation (TWh)]]*10^9)</f>
        <v>495.08864233294258</v>
      </c>
    </row>
    <row r="12269" spans="1:21" x14ac:dyDescent="0.35">
      <c r="A12269" t="s">
        <v>2900</v>
      </c>
      <c r="B12269" t="s">
        <v>3243</v>
      </c>
      <c r="C12269" t="str">
        <f>SUBSTITUTE(Table1[[#This Row],[Fuel]],", ",",")</f>
        <v>fossil gas: natural gas,fossil liquids: fuel oil</v>
      </c>
      <c r="D12269" t="s">
        <v>3239</v>
      </c>
      <c r="E12269" t="s">
        <v>3275</v>
      </c>
      <c r="H12269" t="s">
        <v>3438</v>
      </c>
      <c r="I12269">
        <v>329.4</v>
      </c>
      <c r="J12269" t="s">
        <v>3446</v>
      </c>
      <c r="K12269">
        <v>1981</v>
      </c>
      <c r="L12269" t="s">
        <v>29</v>
      </c>
      <c r="M12269" t="s">
        <v>29</v>
      </c>
      <c r="N12269">
        <v>42.197800000000001</v>
      </c>
      <c r="O12269">
        <v>-72.510599999999997</v>
      </c>
      <c r="P12269" t="s">
        <v>3613</v>
      </c>
      <c r="Q12269" s="3">
        <f>Table1[[#This Row],[Capacity (MW)]]*0.395*8760*10^-6</f>
        <v>1.1397898799999999</v>
      </c>
      <c r="R12269" s="3" cm="1">
        <f t="array" ref="R12269">AVERAGE(VLOOKUP(_xlfn.TEXTSPLIT(Table1[[#This Row],[Fuel (no space after comma)]], ","), FuelList_Final_EF!$A$2:$B$65, 2, FALSE))</f>
        <v>65.583341148886291</v>
      </c>
      <c r="S12269" s="3">
        <f>Table1[[#This Row],[Generation (TWh)]]*10^9*VLOOKUP(Table1[[#This Row],[Turbine/Engine Technology]],Technology_HR!$A$2:$B$11,2,FALSE)*10^-6</f>
        <v>8604273.8041200005</v>
      </c>
      <c r="T12269" s="5">
        <f>Table1[[#This Row],[Fuel Consumption (mmBtu)]]*Table1[[#This Row],[Emission Factor (kg CO2/ mmBtu)]]*10^3</f>
        <v>564297024234.02759</v>
      </c>
      <c r="U12269" s="3">
        <f>Table1[[#This Row],[Emissions (g CO2)]]/(Table1[[#This Row],[Generation (TWh)]]*10^9)</f>
        <v>495.08864233294264</v>
      </c>
    </row>
    <row r="12270" spans="1:21" x14ac:dyDescent="0.35">
      <c r="A12270" t="s">
        <v>2606</v>
      </c>
      <c r="B12270" t="s">
        <v>3243</v>
      </c>
      <c r="C12270" t="str">
        <f>SUBSTITUTE(Table1[[#This Row],[Fuel]],", ",",")</f>
        <v>fossil gas: natural gas,fossil liquids: fuel oil</v>
      </c>
      <c r="D12270" t="s">
        <v>3239</v>
      </c>
      <c r="E12270" t="s">
        <v>3275</v>
      </c>
      <c r="H12270" t="s">
        <v>3440</v>
      </c>
      <c r="I12270">
        <v>177</v>
      </c>
      <c r="J12270" t="s">
        <v>3446</v>
      </c>
      <c r="K12270">
        <v>1958</v>
      </c>
      <c r="L12270" t="s">
        <v>29</v>
      </c>
      <c r="M12270" t="s">
        <v>29</v>
      </c>
      <c r="N12270">
        <v>31.93985</v>
      </c>
      <c r="O12270">
        <v>-94.989829999999998</v>
      </c>
      <c r="P12270" t="s">
        <v>3613</v>
      </c>
      <c r="Q12270" s="3">
        <f>Table1[[#This Row],[Capacity (MW)]]*0.395*8760*10^-6</f>
        <v>0.61245539999999998</v>
      </c>
      <c r="R12270" s="3" cm="1">
        <f t="array" ref="R12270">AVERAGE(VLOOKUP(_xlfn.TEXTSPLIT(Table1[[#This Row],[Fuel (no space after comma)]], ","), FuelList_Final_EF!$A$2:$B$65, 2, FALSE))</f>
        <v>65.583341148886291</v>
      </c>
      <c r="S12270" s="3">
        <f>Table1[[#This Row],[Generation (TWh)]]*10^9*VLOOKUP(Table1[[#This Row],[Turbine/Engine Technology]],Technology_HR!$A$2:$B$11,2,FALSE)*10^-6</f>
        <v>6299103.7889999999</v>
      </c>
      <c r="T12270" s="5">
        <f>Table1[[#This Row],[Fuel Consumption (mmBtu)]]*Table1[[#This Row],[Emission Factor (kg CO2/ mmBtu)]]*10^3</f>
        <v>413116272726.22925</v>
      </c>
      <c r="U12270" s="3">
        <f>Table1[[#This Row],[Emissions (g CO2)]]/(Table1[[#This Row],[Generation (TWh)]]*10^9)</f>
        <v>674.52466371629555</v>
      </c>
    </row>
    <row r="12271" spans="1:21" x14ac:dyDescent="0.35">
      <c r="A12271" t="s">
        <v>2606</v>
      </c>
      <c r="B12271" t="s">
        <v>3243</v>
      </c>
      <c r="C12271" t="str">
        <f>SUBSTITUTE(Table1[[#This Row],[Fuel]],", ",",")</f>
        <v>fossil gas: natural gas,fossil liquids: fuel oil</v>
      </c>
      <c r="D12271" t="s">
        <v>3239</v>
      </c>
      <c r="E12271" t="s">
        <v>3275</v>
      </c>
      <c r="H12271" t="s">
        <v>3440</v>
      </c>
      <c r="I12271">
        <v>527</v>
      </c>
      <c r="J12271" t="s">
        <v>3446</v>
      </c>
      <c r="K12271">
        <v>1965</v>
      </c>
      <c r="L12271" t="s">
        <v>29</v>
      </c>
      <c r="M12271" t="s">
        <v>29</v>
      </c>
      <c r="N12271">
        <v>31.93985</v>
      </c>
      <c r="O12271">
        <v>-94.989829999999998</v>
      </c>
      <c r="P12271" t="s">
        <v>3613</v>
      </c>
      <c r="Q12271" s="3">
        <f>Table1[[#This Row],[Capacity (MW)]]*0.395*8760*10^-6</f>
        <v>1.8235254000000001</v>
      </c>
      <c r="R12271" s="3" cm="1">
        <f t="array" ref="R12271">AVERAGE(VLOOKUP(_xlfn.TEXTSPLIT(Table1[[#This Row],[Fuel (no space after comma)]], ","), FuelList_Final_EF!$A$2:$B$65, 2, FALSE))</f>
        <v>65.583341148886291</v>
      </c>
      <c r="S12271" s="3">
        <f>Table1[[#This Row],[Generation (TWh)]]*10^9*VLOOKUP(Table1[[#This Row],[Turbine/Engine Technology]],Technology_HR!$A$2:$B$11,2,FALSE)*10^-6</f>
        <v>18754958.739</v>
      </c>
      <c r="T12271" s="5">
        <f>Table1[[#This Row],[Fuel Consumption (mmBtu)]]*Table1[[#This Row],[Emission Factor (kg CO2/ mmBtu)]]*10^3</f>
        <v>1230012857213.1233</v>
      </c>
      <c r="U12271" s="3">
        <f>Table1[[#This Row],[Emissions (g CO2)]]/(Table1[[#This Row],[Generation (TWh)]]*10^9)</f>
        <v>674.52466371629555</v>
      </c>
    </row>
    <row r="12272" spans="1:21" x14ac:dyDescent="0.35">
      <c r="A12272" t="s">
        <v>3018</v>
      </c>
      <c r="B12272" t="s">
        <v>3239</v>
      </c>
      <c r="C12272" t="str">
        <f>SUBSTITUTE(Table1[[#This Row],[Fuel]],", ",",")</f>
        <v>fossil gas: natural gas</v>
      </c>
      <c r="D12272" t="s">
        <v>3239</v>
      </c>
      <c r="H12272" t="s">
        <v>3438</v>
      </c>
      <c r="I12272">
        <v>619</v>
      </c>
      <c r="J12272" t="s">
        <v>3446</v>
      </c>
      <c r="K12272">
        <v>2003</v>
      </c>
      <c r="L12272" t="s">
        <v>29</v>
      </c>
      <c r="M12272" t="s">
        <v>29</v>
      </c>
      <c r="N12272">
        <v>39.393099999999997</v>
      </c>
      <c r="O12272">
        <v>-87.510800000000003</v>
      </c>
      <c r="P12272" t="s">
        <v>3613</v>
      </c>
      <c r="Q12272" s="3">
        <f>Table1[[#This Row],[Capacity (MW)]]*0.395*8760*10^-6</f>
        <v>2.1418638000000003</v>
      </c>
      <c r="R12272" s="3" cm="1">
        <f t="array" ref="R12272">AVERAGE(VLOOKUP(_xlfn.TEXTSPLIT(Table1[[#This Row],[Fuel (no space after comma)]], ","), FuelList_Final_EF!$A$2:$B$65, 2, FALSE))</f>
        <v>53.06</v>
      </c>
      <c r="S12272" s="3">
        <f>Table1[[#This Row],[Generation (TWh)]]*10^9*VLOOKUP(Table1[[#This Row],[Turbine/Engine Technology]],Technology_HR!$A$2:$B$11,2,FALSE)*10^-6</f>
        <v>16168929.826200001</v>
      </c>
      <c r="T12272" s="5">
        <f>Table1[[#This Row],[Fuel Consumption (mmBtu)]]*Table1[[#This Row],[Emission Factor (kg CO2/ mmBtu)]]*10^3</f>
        <v>857923416578.17212</v>
      </c>
      <c r="U12272" s="3">
        <f>Table1[[#This Row],[Emissions (g CO2)]]/(Table1[[#This Row],[Generation (TWh)]]*10^9)</f>
        <v>400.54993999999999</v>
      </c>
    </row>
    <row r="12273" spans="1:21" x14ac:dyDescent="0.35">
      <c r="A12273" t="s">
        <v>2690</v>
      </c>
      <c r="B12273" t="s">
        <v>3239</v>
      </c>
      <c r="C12273" t="str">
        <f>SUBSTITUTE(Table1[[#This Row],[Fuel]],", ",",")</f>
        <v>fossil gas: natural gas</v>
      </c>
      <c r="D12273" t="s">
        <v>3239</v>
      </c>
      <c r="H12273" t="s">
        <v>3438</v>
      </c>
      <c r="I12273">
        <v>126</v>
      </c>
      <c r="J12273" t="s">
        <v>3446</v>
      </c>
      <c r="K12273">
        <v>1993</v>
      </c>
      <c r="L12273" t="s">
        <v>29</v>
      </c>
      <c r="M12273" t="s">
        <v>29</v>
      </c>
      <c r="N12273">
        <v>48.990499999999997</v>
      </c>
      <c r="O12273">
        <v>-122.27330000000001</v>
      </c>
      <c r="P12273" t="s">
        <v>3613</v>
      </c>
      <c r="Q12273" s="3">
        <f>Table1[[#This Row],[Capacity (MW)]]*0.395*8760*10^-6</f>
        <v>0.43598520000000002</v>
      </c>
      <c r="R12273" s="3" cm="1">
        <f t="array" ref="R12273">AVERAGE(VLOOKUP(_xlfn.TEXTSPLIT(Table1[[#This Row],[Fuel (no space after comma)]], ","), FuelList_Final_EF!$A$2:$B$65, 2, FALSE))</f>
        <v>53.06</v>
      </c>
      <c r="S12273" s="3">
        <f>Table1[[#This Row],[Generation (TWh)]]*10^9*VLOOKUP(Table1[[#This Row],[Turbine/Engine Technology]],Technology_HR!$A$2:$B$11,2,FALSE)*10^-6</f>
        <v>3291252.2747999998</v>
      </c>
      <c r="T12273" s="5">
        <f>Table1[[#This Row],[Fuel Consumption (mmBtu)]]*Table1[[#This Row],[Emission Factor (kg CO2/ mmBtu)]]*10^3</f>
        <v>174633845700.888</v>
      </c>
      <c r="U12273" s="3">
        <f>Table1[[#This Row],[Emissions (g CO2)]]/(Table1[[#This Row],[Generation (TWh)]]*10^9)</f>
        <v>400.54993999999999</v>
      </c>
    </row>
    <row r="12274" spans="1:21" x14ac:dyDescent="0.35">
      <c r="A12274" t="s">
        <v>3047</v>
      </c>
      <c r="B12274" t="s">
        <v>3239</v>
      </c>
      <c r="C12274" t="str">
        <f>SUBSTITUTE(Table1[[#This Row],[Fuel]],", ",",")</f>
        <v>fossil gas: natural gas</v>
      </c>
      <c r="D12274" t="s">
        <v>3239</v>
      </c>
      <c r="H12274" t="s">
        <v>3437</v>
      </c>
      <c r="I12274">
        <v>56.4</v>
      </c>
      <c r="J12274" t="s">
        <v>3446</v>
      </c>
      <c r="K12274">
        <v>2021</v>
      </c>
      <c r="L12274" t="s">
        <v>29</v>
      </c>
      <c r="M12274" t="s">
        <v>29</v>
      </c>
      <c r="N12274">
        <v>41.113599999999998</v>
      </c>
      <c r="O12274">
        <v>-94.347200000000001</v>
      </c>
      <c r="P12274" t="s">
        <v>3613</v>
      </c>
      <c r="Q12274" s="3">
        <f>Table1[[#This Row],[Capacity (MW)]]*0.395*8760*10^-6</f>
        <v>0.19515527999999999</v>
      </c>
      <c r="R12274" s="3" cm="1">
        <f t="array" ref="R12274">AVERAGE(VLOOKUP(_xlfn.TEXTSPLIT(Table1[[#This Row],[Fuel (no space after comma)]], ","), FuelList_Final_EF!$A$2:$B$65, 2, FALSE))</f>
        <v>53.06</v>
      </c>
      <c r="S12274" s="3">
        <f>Table1[[#This Row],[Generation (TWh)]]*10^9*VLOOKUP(Table1[[#This Row],[Turbine/Engine Technology]],Technology_HR!$A$2:$B$11,2,FALSE)*10^-6</f>
        <v>1736881.9919999999</v>
      </c>
      <c r="T12274" s="5">
        <f>Table1[[#This Row],[Fuel Consumption (mmBtu)]]*Table1[[#This Row],[Emission Factor (kg CO2/ mmBtu)]]*10^3</f>
        <v>92158958495.519989</v>
      </c>
      <c r="U12274" s="3">
        <f>Table1[[#This Row],[Emissions (g CO2)]]/(Table1[[#This Row],[Generation (TWh)]]*10^9)</f>
        <v>472.23399999999992</v>
      </c>
    </row>
    <row r="12275" spans="1:21" x14ac:dyDescent="0.35">
      <c r="A12275" t="s">
        <v>3048</v>
      </c>
      <c r="B12275" t="s">
        <v>3239</v>
      </c>
      <c r="C12275" t="str">
        <f>SUBSTITUTE(Table1[[#This Row],[Fuel]],", ",",")</f>
        <v>fossil gas: natural gas</v>
      </c>
      <c r="D12275" t="s">
        <v>3239</v>
      </c>
      <c r="H12275" t="s">
        <v>3438</v>
      </c>
      <c r="I12275">
        <v>705</v>
      </c>
      <c r="J12275" t="s">
        <v>3450</v>
      </c>
      <c r="K12275">
        <v>2029</v>
      </c>
      <c r="L12275" t="s">
        <v>29</v>
      </c>
      <c r="M12275" t="s">
        <v>29</v>
      </c>
      <c r="N12275">
        <v>37.3294</v>
      </c>
      <c r="O12275">
        <v>-97.676644999999994</v>
      </c>
      <c r="P12275" t="s">
        <v>3613</v>
      </c>
      <c r="Q12275" s="3">
        <f>Table1[[#This Row],[Capacity (MW)]]*0.395*8760*10^-6</f>
        <v>2.439441</v>
      </c>
      <c r="R12275" s="3" cm="1">
        <f t="array" ref="R12275">AVERAGE(VLOOKUP(_xlfn.TEXTSPLIT(Table1[[#This Row],[Fuel (no space after comma)]], ","), FuelList_Final_EF!$A$2:$B$65, 2, FALSE))</f>
        <v>53.06</v>
      </c>
      <c r="S12275" s="3">
        <f>Table1[[#This Row],[Generation (TWh)]]*10^9*VLOOKUP(Table1[[#This Row],[Turbine/Engine Technology]],Technology_HR!$A$2:$B$11,2,FALSE)*10^-6</f>
        <v>18415340.108999997</v>
      </c>
      <c r="T12275" s="5">
        <f>Table1[[#This Row],[Fuel Consumption (mmBtu)]]*Table1[[#This Row],[Emission Factor (kg CO2/ mmBtu)]]*10^3</f>
        <v>977117946183.53992</v>
      </c>
      <c r="U12275" s="3">
        <f>Table1[[#This Row],[Emissions (g CO2)]]/(Table1[[#This Row],[Generation (TWh)]]*10^9)</f>
        <v>400.54993999999999</v>
      </c>
    </row>
    <row r="12276" spans="1:21" x14ac:dyDescent="0.35">
      <c r="A12276" t="s">
        <v>2437</v>
      </c>
      <c r="B12276" t="s">
        <v>3239</v>
      </c>
      <c r="C12276" t="str">
        <f>SUBSTITUTE(Table1[[#This Row],[Fuel]],", ",",")</f>
        <v>fossil gas: natural gas</v>
      </c>
      <c r="D12276" t="s">
        <v>3239</v>
      </c>
      <c r="H12276" t="s">
        <v>3436</v>
      </c>
      <c r="I12276">
        <v>85</v>
      </c>
      <c r="J12276" t="s">
        <v>3446</v>
      </c>
      <c r="K12276">
        <v>2002</v>
      </c>
      <c r="L12276" t="s">
        <v>29</v>
      </c>
      <c r="M12276" t="s">
        <v>29</v>
      </c>
      <c r="N12276">
        <v>42.167000000000002</v>
      </c>
      <c r="O12276">
        <v>-83.531800000000004</v>
      </c>
      <c r="P12276" t="s">
        <v>3613</v>
      </c>
      <c r="Q12276" s="3">
        <f>Table1[[#This Row],[Capacity (MW)]]*0.395*8760*10^-6</f>
        <v>0.29411699999999996</v>
      </c>
      <c r="R12276" s="3" cm="1">
        <f t="array" ref="R12276">AVERAGE(VLOOKUP(_xlfn.TEXTSPLIT(Table1[[#This Row],[Fuel (no space after comma)]], ","), FuelList_Final_EF!$A$2:$B$65, 2, FALSE))</f>
        <v>53.06</v>
      </c>
      <c r="S12276" s="3">
        <f>Table1[[#This Row],[Generation (TWh)]]*10^9*VLOOKUP(Table1[[#This Row],[Turbine/Engine Technology]],Technology_HR!$A$2:$B$11,2,FALSE)*10^-6</f>
        <v>3238228.1699999995</v>
      </c>
      <c r="T12276" s="5">
        <f>Table1[[#This Row],[Fuel Consumption (mmBtu)]]*Table1[[#This Row],[Emission Factor (kg CO2/ mmBtu)]]*10^3</f>
        <v>171820386700.19998</v>
      </c>
      <c r="U12276" s="3">
        <f>Table1[[#This Row],[Emissions (g CO2)]]/(Table1[[#This Row],[Generation (TWh)]]*10^9)</f>
        <v>584.19060000000002</v>
      </c>
    </row>
    <row r="12277" spans="1:21" x14ac:dyDescent="0.35">
      <c r="A12277" t="s">
        <v>2437</v>
      </c>
      <c r="B12277" t="s">
        <v>3239</v>
      </c>
      <c r="C12277" t="str">
        <f>SUBSTITUTE(Table1[[#This Row],[Fuel]],", ",",")</f>
        <v>fossil gas: natural gas</v>
      </c>
      <c r="D12277" t="s">
        <v>3239</v>
      </c>
      <c r="H12277" t="s">
        <v>3436</v>
      </c>
      <c r="I12277">
        <v>85</v>
      </c>
      <c r="J12277" t="s">
        <v>3446</v>
      </c>
      <c r="K12277">
        <v>2002</v>
      </c>
      <c r="L12277" t="s">
        <v>29</v>
      </c>
      <c r="M12277" t="s">
        <v>29</v>
      </c>
      <c r="N12277">
        <v>42.167000000000002</v>
      </c>
      <c r="O12277">
        <v>-83.531800000000004</v>
      </c>
      <c r="P12277" t="s">
        <v>3613</v>
      </c>
      <c r="Q12277" s="3">
        <f>Table1[[#This Row],[Capacity (MW)]]*0.395*8760*10^-6</f>
        <v>0.29411699999999996</v>
      </c>
      <c r="R12277" s="3" cm="1">
        <f t="array" ref="R12277">AVERAGE(VLOOKUP(_xlfn.TEXTSPLIT(Table1[[#This Row],[Fuel (no space after comma)]], ","), FuelList_Final_EF!$A$2:$B$65, 2, FALSE))</f>
        <v>53.06</v>
      </c>
      <c r="S12277" s="3">
        <f>Table1[[#This Row],[Generation (TWh)]]*10^9*VLOOKUP(Table1[[#This Row],[Turbine/Engine Technology]],Technology_HR!$A$2:$B$11,2,FALSE)*10^-6</f>
        <v>3238228.1699999995</v>
      </c>
      <c r="T12277" s="5">
        <f>Table1[[#This Row],[Fuel Consumption (mmBtu)]]*Table1[[#This Row],[Emission Factor (kg CO2/ mmBtu)]]*10^3</f>
        <v>171820386700.19998</v>
      </c>
      <c r="U12277" s="3">
        <f>Table1[[#This Row],[Emissions (g CO2)]]/(Table1[[#This Row],[Generation (TWh)]]*10^9)</f>
        <v>584.19060000000002</v>
      </c>
    </row>
    <row r="12278" spans="1:21" x14ac:dyDescent="0.35">
      <c r="A12278" t="s">
        <v>2437</v>
      </c>
      <c r="B12278" t="s">
        <v>3239</v>
      </c>
      <c r="C12278" t="str">
        <f>SUBSTITUTE(Table1[[#This Row],[Fuel]],", ",",")</f>
        <v>fossil gas: natural gas</v>
      </c>
      <c r="D12278" t="s">
        <v>3239</v>
      </c>
      <c r="H12278" t="s">
        <v>3436</v>
      </c>
      <c r="I12278">
        <v>85</v>
      </c>
      <c r="J12278" t="s">
        <v>3446</v>
      </c>
      <c r="K12278">
        <v>2002</v>
      </c>
      <c r="L12278" t="s">
        <v>29</v>
      </c>
      <c r="M12278" t="s">
        <v>29</v>
      </c>
      <c r="N12278">
        <v>42.167000000000002</v>
      </c>
      <c r="O12278">
        <v>-83.531800000000004</v>
      </c>
      <c r="P12278" t="s">
        <v>3613</v>
      </c>
      <c r="Q12278" s="3">
        <f>Table1[[#This Row],[Capacity (MW)]]*0.395*8760*10^-6</f>
        <v>0.29411699999999996</v>
      </c>
      <c r="R12278" s="3" cm="1">
        <f t="array" ref="R12278">AVERAGE(VLOOKUP(_xlfn.TEXTSPLIT(Table1[[#This Row],[Fuel (no space after comma)]], ","), FuelList_Final_EF!$A$2:$B$65, 2, FALSE))</f>
        <v>53.06</v>
      </c>
      <c r="S12278" s="3">
        <f>Table1[[#This Row],[Generation (TWh)]]*10^9*VLOOKUP(Table1[[#This Row],[Turbine/Engine Technology]],Technology_HR!$A$2:$B$11,2,FALSE)*10^-6</f>
        <v>3238228.1699999995</v>
      </c>
      <c r="T12278" s="5">
        <f>Table1[[#This Row],[Fuel Consumption (mmBtu)]]*Table1[[#This Row],[Emission Factor (kg CO2/ mmBtu)]]*10^3</f>
        <v>171820386700.19998</v>
      </c>
      <c r="U12278" s="3">
        <f>Table1[[#This Row],[Emissions (g CO2)]]/(Table1[[#This Row],[Generation (TWh)]]*10^9)</f>
        <v>584.19060000000002</v>
      </c>
    </row>
    <row r="12279" spans="1:21" x14ac:dyDescent="0.35">
      <c r="A12279" t="s">
        <v>2437</v>
      </c>
      <c r="B12279" t="s">
        <v>3239</v>
      </c>
      <c r="C12279" t="str">
        <f>SUBSTITUTE(Table1[[#This Row],[Fuel]],", ",",")</f>
        <v>fossil gas: natural gas</v>
      </c>
      <c r="D12279" t="s">
        <v>3239</v>
      </c>
      <c r="H12279" t="s">
        <v>3436</v>
      </c>
      <c r="I12279">
        <v>85</v>
      </c>
      <c r="J12279" t="s">
        <v>3446</v>
      </c>
      <c r="K12279">
        <v>2002</v>
      </c>
      <c r="L12279" t="s">
        <v>29</v>
      </c>
      <c r="M12279" t="s">
        <v>29</v>
      </c>
      <c r="N12279">
        <v>42.167000000000002</v>
      </c>
      <c r="O12279">
        <v>-83.531800000000004</v>
      </c>
      <c r="P12279" t="s">
        <v>3613</v>
      </c>
      <c r="Q12279" s="3">
        <f>Table1[[#This Row],[Capacity (MW)]]*0.395*8760*10^-6</f>
        <v>0.29411699999999996</v>
      </c>
      <c r="R12279" s="3" cm="1">
        <f t="array" ref="R12279">AVERAGE(VLOOKUP(_xlfn.TEXTSPLIT(Table1[[#This Row],[Fuel (no space after comma)]], ","), FuelList_Final_EF!$A$2:$B$65, 2, FALSE))</f>
        <v>53.06</v>
      </c>
      <c r="S12279" s="3">
        <f>Table1[[#This Row],[Generation (TWh)]]*10^9*VLOOKUP(Table1[[#This Row],[Turbine/Engine Technology]],Technology_HR!$A$2:$B$11,2,FALSE)*10^-6</f>
        <v>3238228.1699999995</v>
      </c>
      <c r="T12279" s="5">
        <f>Table1[[#This Row],[Fuel Consumption (mmBtu)]]*Table1[[#This Row],[Emission Factor (kg CO2/ mmBtu)]]*10^3</f>
        <v>171820386700.19998</v>
      </c>
      <c r="U12279" s="3">
        <f>Table1[[#This Row],[Emissions (g CO2)]]/(Table1[[#This Row],[Generation (TWh)]]*10^9)</f>
        <v>584.19060000000002</v>
      </c>
    </row>
    <row r="12280" spans="1:21" x14ac:dyDescent="0.35">
      <c r="A12280" t="s">
        <v>2595</v>
      </c>
      <c r="B12280" t="s">
        <v>3243</v>
      </c>
      <c r="C12280" t="str">
        <f>SUBSTITUTE(Table1[[#This Row],[Fuel]],", ",",")</f>
        <v>fossil gas: natural gas,fossil liquids: fuel oil</v>
      </c>
      <c r="D12280" t="s">
        <v>3239</v>
      </c>
      <c r="E12280" t="s">
        <v>3275</v>
      </c>
      <c r="H12280" t="s">
        <v>3436</v>
      </c>
      <c r="I12280">
        <v>74</v>
      </c>
      <c r="J12280" t="s">
        <v>3448</v>
      </c>
      <c r="K12280">
        <v>1991</v>
      </c>
      <c r="L12280" t="s">
        <v>29</v>
      </c>
      <c r="M12280" t="s">
        <v>29</v>
      </c>
      <c r="N12280">
        <v>36.137500000000003</v>
      </c>
      <c r="O12280">
        <v>-115.0339</v>
      </c>
      <c r="P12280" t="s">
        <v>3613</v>
      </c>
      <c r="Q12280" s="3">
        <f>Table1[[#This Row],[Capacity (MW)]]*0.395*8760*10^-6</f>
        <v>0.25605480000000003</v>
      </c>
      <c r="R12280" s="3" cm="1">
        <f t="array" ref="R12280">AVERAGE(VLOOKUP(_xlfn.TEXTSPLIT(Table1[[#This Row],[Fuel (no space after comma)]], ","), FuelList_Final_EF!$A$2:$B$65, 2, FALSE))</f>
        <v>65.583341148886291</v>
      </c>
      <c r="S12280" s="3">
        <f>Table1[[#This Row],[Generation (TWh)]]*10^9*VLOOKUP(Table1[[#This Row],[Turbine/Engine Technology]],Technology_HR!$A$2:$B$11,2,FALSE)*10^-6</f>
        <v>2819163.3480000002</v>
      </c>
      <c r="T12280" s="5">
        <f>Table1[[#This Row],[Fuel Consumption (mmBtu)]]*Table1[[#This Row],[Emission Factor (kg CO2/ mmBtu)]]*10^3</f>
        <v>184890151606.32047</v>
      </c>
      <c r="U12280" s="3">
        <f>Table1[[#This Row],[Emissions (g CO2)]]/(Table1[[#This Row],[Generation (TWh)]]*10^9)</f>
        <v>722.07258604923811</v>
      </c>
    </row>
    <row r="12281" spans="1:21" x14ac:dyDescent="0.35">
      <c r="A12281" t="s">
        <v>2595</v>
      </c>
      <c r="B12281" t="s">
        <v>3243</v>
      </c>
      <c r="C12281" t="str">
        <f>SUBSTITUTE(Table1[[#This Row],[Fuel]],", ",",")</f>
        <v>fossil gas: natural gas,fossil liquids: fuel oil</v>
      </c>
      <c r="D12281" t="s">
        <v>3239</v>
      </c>
      <c r="E12281" t="s">
        <v>3275</v>
      </c>
      <c r="H12281" t="s">
        <v>3436</v>
      </c>
      <c r="I12281">
        <v>74</v>
      </c>
      <c r="J12281" t="s">
        <v>3448</v>
      </c>
      <c r="K12281">
        <v>1991</v>
      </c>
      <c r="L12281" t="s">
        <v>29</v>
      </c>
      <c r="M12281" t="s">
        <v>29</v>
      </c>
      <c r="N12281">
        <v>36.137500000000003</v>
      </c>
      <c r="O12281">
        <v>-115.0339</v>
      </c>
      <c r="P12281" t="s">
        <v>3613</v>
      </c>
      <c r="Q12281" s="3">
        <f>Table1[[#This Row],[Capacity (MW)]]*0.395*8760*10^-6</f>
        <v>0.25605480000000003</v>
      </c>
      <c r="R12281" s="3" cm="1">
        <f t="array" ref="R12281">AVERAGE(VLOOKUP(_xlfn.TEXTSPLIT(Table1[[#This Row],[Fuel (no space after comma)]], ","), FuelList_Final_EF!$A$2:$B$65, 2, FALSE))</f>
        <v>65.583341148886291</v>
      </c>
      <c r="S12281" s="3">
        <f>Table1[[#This Row],[Generation (TWh)]]*10^9*VLOOKUP(Table1[[#This Row],[Turbine/Engine Technology]],Technology_HR!$A$2:$B$11,2,FALSE)*10^-6</f>
        <v>2819163.3480000002</v>
      </c>
      <c r="T12281" s="5">
        <f>Table1[[#This Row],[Fuel Consumption (mmBtu)]]*Table1[[#This Row],[Emission Factor (kg CO2/ mmBtu)]]*10^3</f>
        <v>184890151606.32047</v>
      </c>
      <c r="U12281" s="3">
        <f>Table1[[#This Row],[Emissions (g CO2)]]/(Table1[[#This Row],[Generation (TWh)]]*10^9)</f>
        <v>722.07258604923811</v>
      </c>
    </row>
    <row r="12282" spans="1:21" x14ac:dyDescent="0.35">
      <c r="A12282" t="s">
        <v>2595</v>
      </c>
      <c r="B12282" t="s">
        <v>3243</v>
      </c>
      <c r="C12282" t="str">
        <f>SUBSTITUTE(Table1[[#This Row],[Fuel]],", ",",")</f>
        <v>fossil gas: natural gas,fossil liquids: fuel oil</v>
      </c>
      <c r="D12282" t="s">
        <v>3239</v>
      </c>
      <c r="E12282" t="s">
        <v>3275</v>
      </c>
      <c r="H12282" t="s">
        <v>3436</v>
      </c>
      <c r="I12282">
        <v>74</v>
      </c>
      <c r="J12282" t="s">
        <v>3448</v>
      </c>
      <c r="K12282">
        <v>1991</v>
      </c>
      <c r="L12282" t="s">
        <v>29</v>
      </c>
      <c r="M12282" t="s">
        <v>29</v>
      </c>
      <c r="N12282">
        <v>36.137500000000003</v>
      </c>
      <c r="O12282">
        <v>-115.0339</v>
      </c>
      <c r="P12282" t="s">
        <v>3613</v>
      </c>
      <c r="Q12282" s="3">
        <f>Table1[[#This Row],[Capacity (MW)]]*0.395*8760*10^-6</f>
        <v>0.25605480000000003</v>
      </c>
      <c r="R12282" s="3" cm="1">
        <f t="array" ref="R12282">AVERAGE(VLOOKUP(_xlfn.TEXTSPLIT(Table1[[#This Row],[Fuel (no space after comma)]], ","), FuelList_Final_EF!$A$2:$B$65, 2, FALSE))</f>
        <v>65.583341148886291</v>
      </c>
      <c r="S12282" s="3">
        <f>Table1[[#This Row],[Generation (TWh)]]*10^9*VLOOKUP(Table1[[#This Row],[Turbine/Engine Technology]],Technology_HR!$A$2:$B$11,2,FALSE)*10^-6</f>
        <v>2819163.3480000002</v>
      </c>
      <c r="T12282" s="5">
        <f>Table1[[#This Row],[Fuel Consumption (mmBtu)]]*Table1[[#This Row],[Emission Factor (kg CO2/ mmBtu)]]*10^3</f>
        <v>184890151606.32047</v>
      </c>
      <c r="U12282" s="3">
        <f>Table1[[#This Row],[Emissions (g CO2)]]/(Table1[[#This Row],[Generation (TWh)]]*10^9)</f>
        <v>722.07258604923811</v>
      </c>
    </row>
    <row r="12283" spans="1:21" x14ac:dyDescent="0.35">
      <c r="A12283" t="s">
        <v>2933</v>
      </c>
      <c r="B12283" t="s">
        <v>3239</v>
      </c>
      <c r="C12283" t="str">
        <f>SUBSTITUTE(Table1[[#This Row],[Fuel]],", ",",")</f>
        <v>fossil gas: natural gas</v>
      </c>
      <c r="D12283" t="s">
        <v>3239</v>
      </c>
      <c r="H12283" t="s">
        <v>3436</v>
      </c>
      <c r="I12283">
        <v>61</v>
      </c>
      <c r="J12283" t="s">
        <v>3446</v>
      </c>
      <c r="K12283">
        <v>2002</v>
      </c>
      <c r="L12283" t="s">
        <v>29</v>
      </c>
      <c r="M12283" t="s">
        <v>29</v>
      </c>
      <c r="N12283">
        <v>32.9285</v>
      </c>
      <c r="O12283">
        <v>-111.5899</v>
      </c>
      <c r="P12283" t="s">
        <v>3613</v>
      </c>
      <c r="Q12283" s="3">
        <f>Table1[[#This Row],[Capacity (MW)]]*0.395*8760*10^-6</f>
        <v>0.21107220000000002</v>
      </c>
      <c r="R12283" s="3" cm="1">
        <f t="array" ref="R12283">AVERAGE(VLOOKUP(_xlfn.TEXTSPLIT(Table1[[#This Row],[Fuel (no space after comma)]], ","), FuelList_Final_EF!$A$2:$B$65, 2, FALSE))</f>
        <v>53.06</v>
      </c>
      <c r="S12283" s="3">
        <f>Table1[[#This Row],[Generation (TWh)]]*10^9*VLOOKUP(Table1[[#This Row],[Turbine/Engine Technology]],Technology_HR!$A$2:$B$11,2,FALSE)*10^-6</f>
        <v>2323904.9220000003</v>
      </c>
      <c r="T12283" s="5">
        <f>Table1[[#This Row],[Fuel Consumption (mmBtu)]]*Table1[[#This Row],[Emission Factor (kg CO2/ mmBtu)]]*10^3</f>
        <v>123306395161.32002</v>
      </c>
      <c r="U12283" s="3">
        <f>Table1[[#This Row],[Emissions (g CO2)]]/(Table1[[#This Row],[Generation (TWh)]]*10^9)</f>
        <v>584.19060000000002</v>
      </c>
    </row>
    <row r="12284" spans="1:21" x14ac:dyDescent="0.35">
      <c r="A12284" t="s">
        <v>2933</v>
      </c>
      <c r="B12284" t="s">
        <v>3239</v>
      </c>
      <c r="C12284" t="str">
        <f>SUBSTITUTE(Table1[[#This Row],[Fuel]],", ",",")</f>
        <v>fossil gas: natural gas</v>
      </c>
      <c r="D12284" t="s">
        <v>3239</v>
      </c>
      <c r="H12284" t="s">
        <v>3436</v>
      </c>
      <c r="I12284">
        <v>61</v>
      </c>
      <c r="J12284" t="s">
        <v>3446</v>
      </c>
      <c r="K12284">
        <v>2002</v>
      </c>
      <c r="L12284" t="s">
        <v>29</v>
      </c>
      <c r="M12284" t="s">
        <v>29</v>
      </c>
      <c r="N12284">
        <v>32.9285</v>
      </c>
      <c r="O12284">
        <v>-111.5899</v>
      </c>
      <c r="P12284" t="s">
        <v>3613</v>
      </c>
      <c r="Q12284" s="3">
        <f>Table1[[#This Row],[Capacity (MW)]]*0.395*8760*10^-6</f>
        <v>0.21107220000000002</v>
      </c>
      <c r="R12284" s="3" cm="1">
        <f t="array" ref="R12284">AVERAGE(VLOOKUP(_xlfn.TEXTSPLIT(Table1[[#This Row],[Fuel (no space after comma)]], ","), FuelList_Final_EF!$A$2:$B$65, 2, FALSE))</f>
        <v>53.06</v>
      </c>
      <c r="S12284" s="3">
        <f>Table1[[#This Row],[Generation (TWh)]]*10^9*VLOOKUP(Table1[[#This Row],[Turbine/Engine Technology]],Technology_HR!$A$2:$B$11,2,FALSE)*10^-6</f>
        <v>2323904.9220000003</v>
      </c>
      <c r="T12284" s="5">
        <f>Table1[[#This Row],[Fuel Consumption (mmBtu)]]*Table1[[#This Row],[Emission Factor (kg CO2/ mmBtu)]]*10^3</f>
        <v>123306395161.32002</v>
      </c>
      <c r="U12284" s="3">
        <f>Table1[[#This Row],[Emissions (g CO2)]]/(Table1[[#This Row],[Generation (TWh)]]*10^9)</f>
        <v>584.19060000000002</v>
      </c>
    </row>
    <row r="12285" spans="1:21" x14ac:dyDescent="0.35">
      <c r="A12285" t="s">
        <v>2933</v>
      </c>
      <c r="B12285" t="s">
        <v>3239</v>
      </c>
      <c r="C12285" t="str">
        <f>SUBSTITUTE(Table1[[#This Row],[Fuel]],", ",",")</f>
        <v>fossil gas: natural gas</v>
      </c>
      <c r="D12285" t="s">
        <v>3239</v>
      </c>
      <c r="H12285" t="s">
        <v>3436</v>
      </c>
      <c r="I12285">
        <v>61</v>
      </c>
      <c r="J12285" t="s">
        <v>3446</v>
      </c>
      <c r="K12285">
        <v>2002</v>
      </c>
      <c r="L12285" t="s">
        <v>29</v>
      </c>
      <c r="M12285" t="s">
        <v>29</v>
      </c>
      <c r="N12285">
        <v>32.9285</v>
      </c>
      <c r="O12285">
        <v>-111.5899</v>
      </c>
      <c r="P12285" t="s">
        <v>3613</v>
      </c>
      <c r="Q12285" s="3">
        <f>Table1[[#This Row],[Capacity (MW)]]*0.395*8760*10^-6</f>
        <v>0.21107220000000002</v>
      </c>
      <c r="R12285" s="3" cm="1">
        <f t="array" ref="R12285">AVERAGE(VLOOKUP(_xlfn.TEXTSPLIT(Table1[[#This Row],[Fuel (no space after comma)]], ","), FuelList_Final_EF!$A$2:$B$65, 2, FALSE))</f>
        <v>53.06</v>
      </c>
      <c r="S12285" s="3">
        <f>Table1[[#This Row],[Generation (TWh)]]*10^9*VLOOKUP(Table1[[#This Row],[Turbine/Engine Technology]],Technology_HR!$A$2:$B$11,2,FALSE)*10^-6</f>
        <v>2323904.9220000003</v>
      </c>
      <c r="T12285" s="5">
        <f>Table1[[#This Row],[Fuel Consumption (mmBtu)]]*Table1[[#This Row],[Emission Factor (kg CO2/ mmBtu)]]*10^3</f>
        <v>123306395161.32002</v>
      </c>
      <c r="U12285" s="3">
        <f>Table1[[#This Row],[Emissions (g CO2)]]/(Table1[[#This Row],[Generation (TWh)]]*10^9)</f>
        <v>584.19060000000002</v>
      </c>
    </row>
    <row r="12286" spans="1:21" x14ac:dyDescent="0.35">
      <c r="A12286" t="s">
        <v>2933</v>
      </c>
      <c r="B12286" t="s">
        <v>3239</v>
      </c>
      <c r="C12286" t="str">
        <f>SUBSTITUTE(Table1[[#This Row],[Fuel]],", ",",")</f>
        <v>fossil gas: natural gas</v>
      </c>
      <c r="D12286" t="s">
        <v>3239</v>
      </c>
      <c r="H12286" t="s">
        <v>3436</v>
      </c>
      <c r="I12286">
        <v>61</v>
      </c>
      <c r="J12286" t="s">
        <v>3446</v>
      </c>
      <c r="K12286">
        <v>2002</v>
      </c>
      <c r="L12286" t="s">
        <v>29</v>
      </c>
      <c r="M12286" t="s">
        <v>29</v>
      </c>
      <c r="N12286">
        <v>32.9285</v>
      </c>
      <c r="O12286">
        <v>-111.5899</v>
      </c>
      <c r="P12286" t="s">
        <v>3613</v>
      </c>
      <c r="Q12286" s="3">
        <f>Table1[[#This Row],[Capacity (MW)]]*0.395*8760*10^-6</f>
        <v>0.21107220000000002</v>
      </c>
      <c r="R12286" s="3" cm="1">
        <f t="array" ref="R12286">AVERAGE(VLOOKUP(_xlfn.TEXTSPLIT(Table1[[#This Row],[Fuel (no space after comma)]], ","), FuelList_Final_EF!$A$2:$B$65, 2, FALSE))</f>
        <v>53.06</v>
      </c>
      <c r="S12286" s="3">
        <f>Table1[[#This Row],[Generation (TWh)]]*10^9*VLOOKUP(Table1[[#This Row],[Turbine/Engine Technology]],Technology_HR!$A$2:$B$11,2,FALSE)*10^-6</f>
        <v>2323904.9220000003</v>
      </c>
      <c r="T12286" s="5">
        <f>Table1[[#This Row],[Fuel Consumption (mmBtu)]]*Table1[[#This Row],[Emission Factor (kg CO2/ mmBtu)]]*10^3</f>
        <v>123306395161.32002</v>
      </c>
      <c r="U12286" s="3">
        <f>Table1[[#This Row],[Emissions (g CO2)]]/(Table1[[#This Row],[Generation (TWh)]]*10^9)</f>
        <v>584.19060000000002</v>
      </c>
    </row>
    <row r="12287" spans="1:21" x14ac:dyDescent="0.35">
      <c r="A12287" t="s">
        <v>2933</v>
      </c>
      <c r="B12287" t="s">
        <v>3239</v>
      </c>
      <c r="C12287" t="str">
        <f>SUBSTITUTE(Table1[[#This Row],[Fuel]],", ",",")</f>
        <v>fossil gas: natural gas</v>
      </c>
      <c r="D12287" t="s">
        <v>3239</v>
      </c>
      <c r="H12287" t="s">
        <v>3436</v>
      </c>
      <c r="I12287">
        <v>61</v>
      </c>
      <c r="J12287" t="s">
        <v>3446</v>
      </c>
      <c r="K12287">
        <v>2002</v>
      </c>
      <c r="L12287" t="s">
        <v>29</v>
      </c>
      <c r="M12287" t="s">
        <v>29</v>
      </c>
      <c r="N12287">
        <v>32.9285</v>
      </c>
      <c r="O12287">
        <v>-111.5899</v>
      </c>
      <c r="P12287" t="s">
        <v>3613</v>
      </c>
      <c r="Q12287" s="3">
        <f>Table1[[#This Row],[Capacity (MW)]]*0.395*8760*10^-6</f>
        <v>0.21107220000000002</v>
      </c>
      <c r="R12287" s="3" cm="1">
        <f t="array" ref="R12287">AVERAGE(VLOOKUP(_xlfn.TEXTSPLIT(Table1[[#This Row],[Fuel (no space after comma)]], ","), FuelList_Final_EF!$A$2:$B$65, 2, FALSE))</f>
        <v>53.06</v>
      </c>
      <c r="S12287" s="3">
        <f>Table1[[#This Row],[Generation (TWh)]]*10^9*VLOOKUP(Table1[[#This Row],[Turbine/Engine Technology]],Technology_HR!$A$2:$B$11,2,FALSE)*10^-6</f>
        <v>2323904.9220000003</v>
      </c>
      <c r="T12287" s="5">
        <f>Table1[[#This Row],[Fuel Consumption (mmBtu)]]*Table1[[#This Row],[Emission Factor (kg CO2/ mmBtu)]]*10^3</f>
        <v>123306395161.32002</v>
      </c>
      <c r="U12287" s="3">
        <f>Table1[[#This Row],[Emissions (g CO2)]]/(Table1[[#This Row],[Generation (TWh)]]*10^9)</f>
        <v>584.19060000000002</v>
      </c>
    </row>
    <row r="12288" spans="1:21" x14ac:dyDescent="0.35">
      <c r="A12288" t="s">
        <v>2933</v>
      </c>
      <c r="B12288" t="s">
        <v>3239</v>
      </c>
      <c r="C12288" t="str">
        <f>SUBSTITUTE(Table1[[#This Row],[Fuel]],", ",",")</f>
        <v>fossil gas: natural gas</v>
      </c>
      <c r="D12288" t="s">
        <v>3239</v>
      </c>
      <c r="H12288" t="s">
        <v>3436</v>
      </c>
      <c r="I12288">
        <v>61</v>
      </c>
      <c r="J12288" t="s">
        <v>3446</v>
      </c>
      <c r="K12288">
        <v>2002</v>
      </c>
      <c r="L12288" t="s">
        <v>29</v>
      </c>
      <c r="M12288" t="s">
        <v>29</v>
      </c>
      <c r="N12288">
        <v>32.9285</v>
      </c>
      <c r="O12288">
        <v>-111.5899</v>
      </c>
      <c r="P12288" t="s">
        <v>3613</v>
      </c>
      <c r="Q12288" s="3">
        <f>Table1[[#This Row],[Capacity (MW)]]*0.395*8760*10^-6</f>
        <v>0.21107220000000002</v>
      </c>
      <c r="R12288" s="3" cm="1">
        <f t="array" ref="R12288">AVERAGE(VLOOKUP(_xlfn.TEXTSPLIT(Table1[[#This Row],[Fuel (no space after comma)]], ","), FuelList_Final_EF!$A$2:$B$65, 2, FALSE))</f>
        <v>53.06</v>
      </c>
      <c r="S12288" s="3">
        <f>Table1[[#This Row],[Generation (TWh)]]*10^9*VLOOKUP(Table1[[#This Row],[Turbine/Engine Technology]],Technology_HR!$A$2:$B$11,2,FALSE)*10^-6</f>
        <v>2323904.9220000003</v>
      </c>
      <c r="T12288" s="5">
        <f>Table1[[#This Row],[Fuel Consumption (mmBtu)]]*Table1[[#This Row],[Emission Factor (kg CO2/ mmBtu)]]*10^3</f>
        <v>123306395161.32002</v>
      </c>
      <c r="U12288" s="3">
        <f>Table1[[#This Row],[Emissions (g CO2)]]/(Table1[[#This Row],[Generation (TWh)]]*10^9)</f>
        <v>584.19060000000002</v>
      </c>
    </row>
    <row r="12289" spans="1:21" x14ac:dyDescent="0.35">
      <c r="A12289" t="s">
        <v>2933</v>
      </c>
      <c r="B12289" t="s">
        <v>3239</v>
      </c>
      <c r="C12289" t="str">
        <f>SUBSTITUTE(Table1[[#This Row],[Fuel]],", ",",")</f>
        <v>fossil gas: natural gas</v>
      </c>
      <c r="D12289" t="s">
        <v>3239</v>
      </c>
      <c r="H12289" t="s">
        <v>3436</v>
      </c>
      <c r="I12289">
        <v>61</v>
      </c>
      <c r="J12289" t="s">
        <v>3446</v>
      </c>
      <c r="K12289">
        <v>2002</v>
      </c>
      <c r="L12289" t="s">
        <v>29</v>
      </c>
      <c r="M12289" t="s">
        <v>29</v>
      </c>
      <c r="N12289">
        <v>32.9285</v>
      </c>
      <c r="O12289">
        <v>-111.5899</v>
      </c>
      <c r="P12289" t="s">
        <v>3613</v>
      </c>
      <c r="Q12289" s="3">
        <f>Table1[[#This Row],[Capacity (MW)]]*0.395*8760*10^-6</f>
        <v>0.21107220000000002</v>
      </c>
      <c r="R12289" s="3" cm="1">
        <f t="array" ref="R12289">AVERAGE(VLOOKUP(_xlfn.TEXTSPLIT(Table1[[#This Row],[Fuel (no space after comma)]], ","), FuelList_Final_EF!$A$2:$B$65, 2, FALSE))</f>
        <v>53.06</v>
      </c>
      <c r="S12289" s="3">
        <f>Table1[[#This Row],[Generation (TWh)]]*10^9*VLOOKUP(Table1[[#This Row],[Turbine/Engine Technology]],Technology_HR!$A$2:$B$11,2,FALSE)*10^-6</f>
        <v>2323904.9220000003</v>
      </c>
      <c r="T12289" s="5">
        <f>Table1[[#This Row],[Fuel Consumption (mmBtu)]]*Table1[[#This Row],[Emission Factor (kg CO2/ mmBtu)]]*10^3</f>
        <v>123306395161.32002</v>
      </c>
      <c r="U12289" s="3">
        <f>Table1[[#This Row],[Emissions (g CO2)]]/(Table1[[#This Row],[Generation (TWh)]]*10^9)</f>
        <v>584.19060000000002</v>
      </c>
    </row>
    <row r="12290" spans="1:21" x14ac:dyDescent="0.35">
      <c r="A12290" t="s">
        <v>2933</v>
      </c>
      <c r="B12290" t="s">
        <v>3239</v>
      </c>
      <c r="C12290" t="str">
        <f>SUBSTITUTE(Table1[[#This Row],[Fuel]],", ",",")</f>
        <v>fossil gas: natural gas</v>
      </c>
      <c r="D12290" t="s">
        <v>3239</v>
      </c>
      <c r="H12290" t="s">
        <v>3436</v>
      </c>
      <c r="I12290">
        <v>61</v>
      </c>
      <c r="J12290" t="s">
        <v>3446</v>
      </c>
      <c r="K12290">
        <v>2002</v>
      </c>
      <c r="L12290" t="s">
        <v>29</v>
      </c>
      <c r="M12290" t="s">
        <v>29</v>
      </c>
      <c r="N12290">
        <v>32.9285</v>
      </c>
      <c r="O12290">
        <v>-111.5899</v>
      </c>
      <c r="P12290" t="s">
        <v>3613</v>
      </c>
      <c r="Q12290" s="3">
        <f>Table1[[#This Row],[Capacity (MW)]]*0.395*8760*10^-6</f>
        <v>0.21107220000000002</v>
      </c>
      <c r="R12290" s="3" cm="1">
        <f t="array" ref="R12290">AVERAGE(VLOOKUP(_xlfn.TEXTSPLIT(Table1[[#This Row],[Fuel (no space after comma)]], ","), FuelList_Final_EF!$A$2:$B$65, 2, FALSE))</f>
        <v>53.06</v>
      </c>
      <c r="S12290" s="3">
        <f>Table1[[#This Row],[Generation (TWh)]]*10^9*VLOOKUP(Table1[[#This Row],[Turbine/Engine Technology]],Technology_HR!$A$2:$B$11,2,FALSE)*10^-6</f>
        <v>2323904.9220000003</v>
      </c>
      <c r="T12290" s="5">
        <f>Table1[[#This Row],[Fuel Consumption (mmBtu)]]*Table1[[#This Row],[Emission Factor (kg CO2/ mmBtu)]]*10^3</f>
        <v>123306395161.32002</v>
      </c>
      <c r="U12290" s="3">
        <f>Table1[[#This Row],[Emissions (g CO2)]]/(Table1[[#This Row],[Generation (TWh)]]*10^9)</f>
        <v>584.19060000000002</v>
      </c>
    </row>
    <row r="12291" spans="1:21" x14ac:dyDescent="0.35">
      <c r="A12291" t="s">
        <v>2933</v>
      </c>
      <c r="B12291" t="s">
        <v>3239</v>
      </c>
      <c r="C12291" t="str">
        <f>SUBSTITUTE(Table1[[#This Row],[Fuel]],", ",",")</f>
        <v>fossil gas: natural gas</v>
      </c>
      <c r="D12291" t="s">
        <v>3239</v>
      </c>
      <c r="H12291" t="s">
        <v>3436</v>
      </c>
      <c r="I12291">
        <v>61</v>
      </c>
      <c r="J12291" t="s">
        <v>3446</v>
      </c>
      <c r="K12291">
        <v>2002</v>
      </c>
      <c r="L12291" t="s">
        <v>29</v>
      </c>
      <c r="M12291" t="s">
        <v>29</v>
      </c>
      <c r="N12291">
        <v>32.9285</v>
      </c>
      <c r="O12291">
        <v>-111.5899</v>
      </c>
      <c r="P12291" t="s">
        <v>3613</v>
      </c>
      <c r="Q12291" s="3">
        <f>Table1[[#This Row],[Capacity (MW)]]*0.395*8760*10^-6</f>
        <v>0.21107220000000002</v>
      </c>
      <c r="R12291" s="3" cm="1">
        <f t="array" ref="R12291">AVERAGE(VLOOKUP(_xlfn.TEXTSPLIT(Table1[[#This Row],[Fuel (no space after comma)]], ","), FuelList_Final_EF!$A$2:$B$65, 2, FALSE))</f>
        <v>53.06</v>
      </c>
      <c r="S12291" s="3">
        <f>Table1[[#This Row],[Generation (TWh)]]*10^9*VLOOKUP(Table1[[#This Row],[Turbine/Engine Technology]],Technology_HR!$A$2:$B$11,2,FALSE)*10^-6</f>
        <v>2323904.9220000003</v>
      </c>
      <c r="T12291" s="5">
        <f>Table1[[#This Row],[Fuel Consumption (mmBtu)]]*Table1[[#This Row],[Emission Factor (kg CO2/ mmBtu)]]*10^3</f>
        <v>123306395161.32002</v>
      </c>
      <c r="U12291" s="3">
        <f>Table1[[#This Row],[Emissions (g CO2)]]/(Table1[[#This Row],[Generation (TWh)]]*10^9)</f>
        <v>584.19060000000002</v>
      </c>
    </row>
    <row r="12292" spans="1:21" x14ac:dyDescent="0.35">
      <c r="A12292" t="s">
        <v>2933</v>
      </c>
      <c r="B12292" t="s">
        <v>3239</v>
      </c>
      <c r="C12292" t="str">
        <f>SUBSTITUTE(Table1[[#This Row],[Fuel]],", ",",")</f>
        <v>fossil gas: natural gas</v>
      </c>
      <c r="D12292" t="s">
        <v>3239</v>
      </c>
      <c r="H12292" t="s">
        <v>3436</v>
      </c>
      <c r="I12292">
        <v>61</v>
      </c>
      <c r="J12292" t="s">
        <v>3446</v>
      </c>
      <c r="K12292">
        <v>2002</v>
      </c>
      <c r="L12292" t="s">
        <v>29</v>
      </c>
      <c r="M12292" t="s">
        <v>29</v>
      </c>
      <c r="N12292">
        <v>32.9285</v>
      </c>
      <c r="O12292">
        <v>-111.5899</v>
      </c>
      <c r="P12292" t="s">
        <v>3613</v>
      </c>
      <c r="Q12292" s="3">
        <f>Table1[[#This Row],[Capacity (MW)]]*0.395*8760*10^-6</f>
        <v>0.21107220000000002</v>
      </c>
      <c r="R12292" s="3" cm="1">
        <f t="array" ref="R12292">AVERAGE(VLOOKUP(_xlfn.TEXTSPLIT(Table1[[#This Row],[Fuel (no space after comma)]], ","), FuelList_Final_EF!$A$2:$B$65, 2, FALSE))</f>
        <v>53.06</v>
      </c>
      <c r="S12292" s="3">
        <f>Table1[[#This Row],[Generation (TWh)]]*10^9*VLOOKUP(Table1[[#This Row],[Turbine/Engine Technology]],Technology_HR!$A$2:$B$11,2,FALSE)*10^-6</f>
        <v>2323904.9220000003</v>
      </c>
      <c r="T12292" s="5">
        <f>Table1[[#This Row],[Fuel Consumption (mmBtu)]]*Table1[[#This Row],[Emission Factor (kg CO2/ mmBtu)]]*10^3</f>
        <v>123306395161.32002</v>
      </c>
      <c r="U12292" s="3">
        <f>Table1[[#This Row],[Emissions (g CO2)]]/(Table1[[#This Row],[Generation (TWh)]]*10^9)</f>
        <v>584.19060000000002</v>
      </c>
    </row>
    <row r="12293" spans="1:21" x14ac:dyDescent="0.35">
      <c r="A12293" t="s">
        <v>3049</v>
      </c>
      <c r="B12293" t="s">
        <v>3239</v>
      </c>
      <c r="C12293" t="str">
        <f>SUBSTITUTE(Table1[[#This Row],[Fuel]],", ",",")</f>
        <v>fossil gas: natural gas</v>
      </c>
      <c r="D12293" t="s">
        <v>3239</v>
      </c>
      <c r="H12293" t="s">
        <v>3438</v>
      </c>
      <c r="I12293">
        <v>685</v>
      </c>
      <c r="J12293" t="s">
        <v>3446</v>
      </c>
      <c r="K12293">
        <v>2003</v>
      </c>
      <c r="L12293" t="s">
        <v>29</v>
      </c>
      <c r="M12293" t="s">
        <v>29</v>
      </c>
      <c r="N12293">
        <v>35.209699999999998</v>
      </c>
      <c r="O12293">
        <v>-119.58499999999999</v>
      </c>
      <c r="P12293" t="s">
        <v>3613</v>
      </c>
      <c r="Q12293" s="3">
        <f>Table1[[#This Row],[Capacity (MW)]]*0.395*8760*10^-6</f>
        <v>2.3702369999999999</v>
      </c>
      <c r="R12293" s="3" cm="1">
        <f t="array" ref="R12293">AVERAGE(VLOOKUP(_xlfn.TEXTSPLIT(Table1[[#This Row],[Fuel (no space after comma)]], ","), FuelList_Final_EF!$A$2:$B$65, 2, FALSE))</f>
        <v>53.06</v>
      </c>
      <c r="S12293" s="3">
        <f>Table1[[#This Row],[Generation (TWh)]]*10^9*VLOOKUP(Table1[[#This Row],[Turbine/Engine Technology]],Technology_HR!$A$2:$B$11,2,FALSE)*10^-6</f>
        <v>17892919.112999998</v>
      </c>
      <c r="T12293" s="5">
        <f>Table1[[#This Row],[Fuel Consumption (mmBtu)]]*Table1[[#This Row],[Emission Factor (kg CO2/ mmBtu)]]*10^3</f>
        <v>949398288135.78003</v>
      </c>
      <c r="U12293" s="3">
        <f>Table1[[#This Row],[Emissions (g CO2)]]/(Table1[[#This Row],[Generation (TWh)]]*10^9)</f>
        <v>400.54993999999999</v>
      </c>
    </row>
    <row r="12294" spans="1:21" x14ac:dyDescent="0.35">
      <c r="A12294" t="s">
        <v>3050</v>
      </c>
      <c r="B12294" t="s">
        <v>3239</v>
      </c>
      <c r="C12294" t="str">
        <f>SUBSTITUTE(Table1[[#This Row],[Fuel]],", ",",")</f>
        <v>fossil gas: natural gas</v>
      </c>
      <c r="D12294" t="s">
        <v>3239</v>
      </c>
      <c r="H12294" t="s">
        <v>3438</v>
      </c>
      <c r="I12294">
        <v>636</v>
      </c>
      <c r="J12294" t="s">
        <v>3446</v>
      </c>
      <c r="K12294">
        <v>2001</v>
      </c>
      <c r="L12294" t="s">
        <v>29</v>
      </c>
      <c r="M12294" t="s">
        <v>29</v>
      </c>
      <c r="N12294">
        <v>39.053139000000002</v>
      </c>
      <c r="O12294">
        <v>-121.69589999999999</v>
      </c>
      <c r="P12294" t="s">
        <v>3613</v>
      </c>
      <c r="Q12294" s="3">
        <f>Table1[[#This Row],[Capacity (MW)]]*0.395*8760*10^-6</f>
        <v>2.2006872</v>
      </c>
      <c r="R12294" s="3" cm="1">
        <f t="array" ref="R12294">AVERAGE(VLOOKUP(_xlfn.TEXTSPLIT(Table1[[#This Row],[Fuel (no space after comma)]], ","), FuelList_Final_EF!$A$2:$B$65, 2, FALSE))</f>
        <v>53.06</v>
      </c>
      <c r="S12294" s="3">
        <f>Table1[[#This Row],[Generation (TWh)]]*10^9*VLOOKUP(Table1[[#This Row],[Turbine/Engine Technology]],Technology_HR!$A$2:$B$11,2,FALSE)*10^-6</f>
        <v>16612987.672799999</v>
      </c>
      <c r="T12294" s="5">
        <f>Table1[[#This Row],[Fuel Consumption (mmBtu)]]*Table1[[#This Row],[Emission Factor (kg CO2/ mmBtu)]]*10^3</f>
        <v>881485125918.76794</v>
      </c>
      <c r="U12294" s="3">
        <f>Table1[[#This Row],[Emissions (g CO2)]]/(Table1[[#This Row],[Generation (TWh)]]*10^9)</f>
        <v>400.54993999999999</v>
      </c>
    </row>
    <row r="12295" spans="1:21" x14ac:dyDescent="0.35">
      <c r="A12295" t="s">
        <v>2441</v>
      </c>
      <c r="B12295" t="s">
        <v>3243</v>
      </c>
      <c r="C12295" t="str">
        <f>SUBSTITUTE(Table1[[#This Row],[Fuel]],", ",",")</f>
        <v>fossil gas: natural gas,fossil liquids: fuel oil</v>
      </c>
      <c r="D12295" t="s">
        <v>3239</v>
      </c>
      <c r="E12295" t="s">
        <v>3275</v>
      </c>
      <c r="H12295" t="s">
        <v>3436</v>
      </c>
      <c r="I12295">
        <v>66</v>
      </c>
      <c r="J12295" t="s">
        <v>3446</v>
      </c>
      <c r="K12295">
        <v>1980</v>
      </c>
      <c r="L12295" t="s">
        <v>29</v>
      </c>
      <c r="M12295" t="s">
        <v>29</v>
      </c>
      <c r="N12295">
        <v>30.376389</v>
      </c>
      <c r="O12295">
        <v>-83.18056</v>
      </c>
      <c r="P12295" t="s">
        <v>3613</v>
      </c>
      <c r="Q12295" s="3">
        <f>Table1[[#This Row],[Capacity (MW)]]*0.395*8760*10^-6</f>
        <v>0.2283732</v>
      </c>
      <c r="R12295" s="3" cm="1">
        <f t="array" ref="R12295">AVERAGE(VLOOKUP(_xlfn.TEXTSPLIT(Table1[[#This Row],[Fuel (no space after comma)]], ","), FuelList_Final_EF!$A$2:$B$65, 2, FALSE))</f>
        <v>65.583341148886291</v>
      </c>
      <c r="S12295" s="3">
        <f>Table1[[#This Row],[Generation (TWh)]]*10^9*VLOOKUP(Table1[[#This Row],[Turbine/Engine Technology]],Technology_HR!$A$2:$B$11,2,FALSE)*10^-6</f>
        <v>2514388.932</v>
      </c>
      <c r="T12295" s="5">
        <f>Table1[[#This Row],[Fuel Consumption (mmBtu)]]*Table1[[#This Row],[Emission Factor (kg CO2/ mmBtu)]]*10^3</f>
        <v>164902027108.33984</v>
      </c>
      <c r="U12295" s="3">
        <f>Table1[[#This Row],[Emissions (g CO2)]]/(Table1[[#This Row],[Generation (TWh)]]*10^9)</f>
        <v>722.072586049238</v>
      </c>
    </row>
    <row r="12296" spans="1:21" x14ac:dyDescent="0.35">
      <c r="A12296" t="s">
        <v>2441</v>
      </c>
      <c r="B12296" t="s">
        <v>3275</v>
      </c>
      <c r="C12296" t="str">
        <f>SUBSTITUTE(Table1[[#This Row],[Fuel]],", ",",")</f>
        <v>fossil liquids: fuel oil</v>
      </c>
      <c r="D12296" t="s">
        <v>3275</v>
      </c>
      <c r="H12296" t="s">
        <v>3436</v>
      </c>
      <c r="I12296">
        <v>65.900000000000006</v>
      </c>
      <c r="J12296" t="s">
        <v>3446</v>
      </c>
      <c r="K12296">
        <v>1980</v>
      </c>
      <c r="L12296" t="s">
        <v>29</v>
      </c>
      <c r="M12296" t="s">
        <v>29</v>
      </c>
      <c r="N12296">
        <v>30.376389</v>
      </c>
      <c r="O12296">
        <v>-83.180555999999996</v>
      </c>
      <c r="P12296" t="s">
        <v>3613</v>
      </c>
      <c r="Q12296" s="3">
        <f>Table1[[#This Row],[Capacity (MW)]]*0.395*8760*10^-6</f>
        <v>0.22802718000000002</v>
      </c>
      <c r="R12296" s="3" cm="1">
        <f t="array" ref="R12296">AVERAGE(VLOOKUP(_xlfn.TEXTSPLIT(Table1[[#This Row],[Fuel (no space after comma)]], ","), FuelList_Final_EF!$A$2:$B$65, 2, FALSE))</f>
        <v>78.106682297772565</v>
      </c>
      <c r="S12296" s="3">
        <f>Table1[[#This Row],[Generation (TWh)]]*10^9*VLOOKUP(Table1[[#This Row],[Turbine/Engine Technology]],Technology_HR!$A$2:$B$11,2,FALSE)*10^-6</f>
        <v>2510579.2518000002</v>
      </c>
      <c r="T12296" s="5">
        <f>Table1[[#This Row],[Fuel Consumption (mmBtu)]]*Table1[[#This Row],[Emission Factor (kg CO2/ mmBtu)]]*10^3</f>
        <v>196093016003.72217</v>
      </c>
      <c r="U12296" s="3">
        <f>Table1[[#This Row],[Emissions (g CO2)]]/(Table1[[#This Row],[Generation (TWh)]]*10^9)</f>
        <v>859.95457209847586</v>
      </c>
    </row>
    <row r="12297" spans="1:21" x14ac:dyDescent="0.35">
      <c r="A12297" t="s">
        <v>2441</v>
      </c>
      <c r="B12297" t="s">
        <v>3243</v>
      </c>
      <c r="C12297" t="str">
        <f>SUBSTITUTE(Table1[[#This Row],[Fuel]],", ",",")</f>
        <v>fossil gas: natural gas,fossil liquids: fuel oil</v>
      </c>
      <c r="D12297" t="s">
        <v>3239</v>
      </c>
      <c r="E12297" t="s">
        <v>3275</v>
      </c>
      <c r="H12297" t="s">
        <v>3436</v>
      </c>
      <c r="I12297">
        <v>66</v>
      </c>
      <c r="J12297" t="s">
        <v>3446</v>
      </c>
      <c r="K12297">
        <v>1980</v>
      </c>
      <c r="L12297" t="s">
        <v>29</v>
      </c>
      <c r="M12297" t="s">
        <v>29</v>
      </c>
      <c r="N12297">
        <v>30.376389</v>
      </c>
      <c r="O12297">
        <v>-83.18056</v>
      </c>
      <c r="P12297" t="s">
        <v>3613</v>
      </c>
      <c r="Q12297" s="3">
        <f>Table1[[#This Row],[Capacity (MW)]]*0.395*8760*10^-6</f>
        <v>0.2283732</v>
      </c>
      <c r="R12297" s="3" cm="1">
        <f t="array" ref="R12297">AVERAGE(VLOOKUP(_xlfn.TEXTSPLIT(Table1[[#This Row],[Fuel (no space after comma)]], ","), FuelList_Final_EF!$A$2:$B$65, 2, FALSE))</f>
        <v>65.583341148886291</v>
      </c>
      <c r="S12297" s="3">
        <f>Table1[[#This Row],[Generation (TWh)]]*10^9*VLOOKUP(Table1[[#This Row],[Turbine/Engine Technology]],Technology_HR!$A$2:$B$11,2,FALSE)*10^-6</f>
        <v>2514388.932</v>
      </c>
      <c r="T12297" s="5">
        <f>Table1[[#This Row],[Fuel Consumption (mmBtu)]]*Table1[[#This Row],[Emission Factor (kg CO2/ mmBtu)]]*10^3</f>
        <v>164902027108.33984</v>
      </c>
      <c r="U12297" s="3">
        <f>Table1[[#This Row],[Emissions (g CO2)]]/(Table1[[#This Row],[Generation (TWh)]]*10^9)</f>
        <v>722.072586049238</v>
      </c>
    </row>
    <row r="12298" spans="1:21" x14ac:dyDescent="0.35">
      <c r="A12298" t="s">
        <v>3051</v>
      </c>
      <c r="B12298" t="s">
        <v>3297</v>
      </c>
      <c r="C12298" t="str">
        <f>SUBSTITUTE(Table1[[#This Row],[Fuel]],", ",",")</f>
        <v>fossil gas: natural gas,fossil gas: unknown</v>
      </c>
      <c r="D12298" t="s">
        <v>3239</v>
      </c>
      <c r="E12298" t="s">
        <v>3245</v>
      </c>
      <c r="H12298" t="s">
        <v>3436</v>
      </c>
      <c r="I12298">
        <v>143</v>
      </c>
      <c r="J12298" t="s">
        <v>3446</v>
      </c>
      <c r="K12298">
        <v>1997</v>
      </c>
      <c r="L12298" t="s">
        <v>29</v>
      </c>
      <c r="M12298" t="s">
        <v>29</v>
      </c>
      <c r="N12298">
        <v>29.072800000000001</v>
      </c>
      <c r="O12298">
        <v>-95.745000000000005</v>
      </c>
      <c r="P12298" t="s">
        <v>3613</v>
      </c>
      <c r="Q12298" s="3">
        <f>Table1[[#This Row],[Capacity (MW)]]*0.395*8760*10^-6</f>
        <v>0.49480859999999993</v>
      </c>
      <c r="R12298" s="3" cm="1">
        <f t="array" ref="R12298">AVERAGE(VLOOKUP(_xlfn.TEXTSPLIT(Table1[[#This Row],[Fuel (no space after comma)]], ","), FuelList_Final_EF!$A$2:$B$65, 2, FALSE))</f>
        <v>56.689581971533997</v>
      </c>
      <c r="S12298" s="3">
        <f>Table1[[#This Row],[Generation (TWh)]]*10^9*VLOOKUP(Table1[[#This Row],[Turbine/Engine Technology]],Technology_HR!$A$2:$B$11,2,FALSE)*10^-6</f>
        <v>5447842.6859999988</v>
      </c>
      <c r="T12298" s="5">
        <f>Table1[[#This Row],[Fuel Consumption (mmBtu)]]*Table1[[#This Row],[Emission Factor (kg CO2/ mmBtu)]]*10^3</f>
        <v>308835924516.01886</v>
      </c>
      <c r="U12298" s="3">
        <f>Table1[[#This Row],[Emissions (g CO2)]]/(Table1[[#This Row],[Generation (TWh)]]*10^9)</f>
        <v>624.15229750658921</v>
      </c>
    </row>
    <row r="12299" spans="1:21" x14ac:dyDescent="0.35">
      <c r="A12299" t="s">
        <v>3051</v>
      </c>
      <c r="B12299" t="s">
        <v>3297</v>
      </c>
      <c r="C12299" t="str">
        <f>SUBSTITUTE(Table1[[#This Row],[Fuel]],", ",",")</f>
        <v>fossil gas: natural gas,fossil gas: unknown</v>
      </c>
      <c r="D12299" t="s">
        <v>3239</v>
      </c>
      <c r="E12299" t="s">
        <v>3245</v>
      </c>
      <c r="H12299" t="s">
        <v>3436</v>
      </c>
      <c r="I12299">
        <v>143</v>
      </c>
      <c r="J12299" t="s">
        <v>3446</v>
      </c>
      <c r="K12299">
        <v>1997</v>
      </c>
      <c r="L12299" t="s">
        <v>29</v>
      </c>
      <c r="M12299" t="s">
        <v>29</v>
      </c>
      <c r="N12299">
        <v>29.072800000000001</v>
      </c>
      <c r="O12299">
        <v>-95.745000000000005</v>
      </c>
      <c r="P12299" t="s">
        <v>3613</v>
      </c>
      <c r="Q12299" s="3">
        <f>Table1[[#This Row],[Capacity (MW)]]*0.395*8760*10^-6</f>
        <v>0.49480859999999993</v>
      </c>
      <c r="R12299" s="3" cm="1">
        <f t="array" ref="R12299">AVERAGE(VLOOKUP(_xlfn.TEXTSPLIT(Table1[[#This Row],[Fuel (no space after comma)]], ","), FuelList_Final_EF!$A$2:$B$65, 2, FALSE))</f>
        <v>56.689581971533997</v>
      </c>
      <c r="S12299" s="3">
        <f>Table1[[#This Row],[Generation (TWh)]]*10^9*VLOOKUP(Table1[[#This Row],[Turbine/Engine Technology]],Technology_HR!$A$2:$B$11,2,FALSE)*10^-6</f>
        <v>5447842.6859999988</v>
      </c>
      <c r="T12299" s="5">
        <f>Table1[[#This Row],[Fuel Consumption (mmBtu)]]*Table1[[#This Row],[Emission Factor (kg CO2/ mmBtu)]]*10^3</f>
        <v>308835924516.01886</v>
      </c>
      <c r="U12299" s="3">
        <f>Table1[[#This Row],[Emissions (g CO2)]]/(Table1[[#This Row],[Generation (TWh)]]*10^9)</f>
        <v>624.15229750658921</v>
      </c>
    </row>
    <row r="12300" spans="1:21" x14ac:dyDescent="0.35">
      <c r="A12300" t="s">
        <v>3051</v>
      </c>
      <c r="B12300" t="s">
        <v>3297</v>
      </c>
      <c r="C12300" t="str">
        <f>SUBSTITUTE(Table1[[#This Row],[Fuel]],", ",",")</f>
        <v>fossil gas: natural gas,fossil gas: unknown</v>
      </c>
      <c r="D12300" t="s">
        <v>3239</v>
      </c>
      <c r="E12300" t="s">
        <v>3245</v>
      </c>
      <c r="H12300" t="s">
        <v>3436</v>
      </c>
      <c r="I12300">
        <v>143</v>
      </c>
      <c r="J12300" t="s">
        <v>3446</v>
      </c>
      <c r="K12300">
        <v>1997</v>
      </c>
      <c r="L12300" t="s">
        <v>29</v>
      </c>
      <c r="M12300" t="s">
        <v>29</v>
      </c>
      <c r="N12300">
        <v>29.072800000000001</v>
      </c>
      <c r="O12300">
        <v>-95.745000000000005</v>
      </c>
      <c r="P12300" t="s">
        <v>3613</v>
      </c>
      <c r="Q12300" s="3">
        <f>Table1[[#This Row],[Capacity (MW)]]*0.395*8760*10^-6</f>
        <v>0.49480859999999993</v>
      </c>
      <c r="R12300" s="3" cm="1">
        <f t="array" ref="R12300">AVERAGE(VLOOKUP(_xlfn.TEXTSPLIT(Table1[[#This Row],[Fuel (no space after comma)]], ","), FuelList_Final_EF!$A$2:$B$65, 2, FALSE))</f>
        <v>56.689581971533997</v>
      </c>
      <c r="S12300" s="3">
        <f>Table1[[#This Row],[Generation (TWh)]]*10^9*VLOOKUP(Table1[[#This Row],[Turbine/Engine Technology]],Technology_HR!$A$2:$B$11,2,FALSE)*10^-6</f>
        <v>5447842.6859999988</v>
      </c>
      <c r="T12300" s="5">
        <f>Table1[[#This Row],[Fuel Consumption (mmBtu)]]*Table1[[#This Row],[Emission Factor (kg CO2/ mmBtu)]]*10^3</f>
        <v>308835924516.01886</v>
      </c>
      <c r="U12300" s="3">
        <f>Table1[[#This Row],[Emissions (g CO2)]]/(Table1[[#This Row],[Generation (TWh)]]*10^9)</f>
        <v>624.15229750658921</v>
      </c>
    </row>
    <row r="12301" spans="1:21" x14ac:dyDescent="0.35">
      <c r="A12301" t="s">
        <v>3051</v>
      </c>
      <c r="B12301" t="s">
        <v>3297</v>
      </c>
      <c r="C12301" t="str">
        <f>SUBSTITUTE(Table1[[#This Row],[Fuel]],", ",",")</f>
        <v>fossil gas: natural gas,fossil gas: unknown</v>
      </c>
      <c r="D12301" t="s">
        <v>3239</v>
      </c>
      <c r="E12301" t="s">
        <v>3245</v>
      </c>
      <c r="H12301" t="s">
        <v>3436</v>
      </c>
      <c r="I12301">
        <v>143</v>
      </c>
      <c r="J12301" t="s">
        <v>3446</v>
      </c>
      <c r="K12301">
        <v>2000</v>
      </c>
      <c r="L12301" t="s">
        <v>29</v>
      </c>
      <c r="M12301" t="s">
        <v>29</v>
      </c>
      <c r="N12301">
        <v>29.072800000000001</v>
      </c>
      <c r="O12301">
        <v>-95.745000000000005</v>
      </c>
      <c r="P12301" t="s">
        <v>3613</v>
      </c>
      <c r="Q12301" s="3">
        <f>Table1[[#This Row],[Capacity (MW)]]*0.395*8760*10^-6</f>
        <v>0.49480859999999993</v>
      </c>
      <c r="R12301" s="3" cm="1">
        <f t="array" ref="R12301">AVERAGE(VLOOKUP(_xlfn.TEXTSPLIT(Table1[[#This Row],[Fuel (no space after comma)]], ","), FuelList_Final_EF!$A$2:$B$65, 2, FALSE))</f>
        <v>56.689581971533997</v>
      </c>
      <c r="S12301" s="3">
        <f>Table1[[#This Row],[Generation (TWh)]]*10^9*VLOOKUP(Table1[[#This Row],[Turbine/Engine Technology]],Technology_HR!$A$2:$B$11,2,FALSE)*10^-6</f>
        <v>5447842.6859999988</v>
      </c>
      <c r="T12301" s="5">
        <f>Table1[[#This Row],[Fuel Consumption (mmBtu)]]*Table1[[#This Row],[Emission Factor (kg CO2/ mmBtu)]]*10^3</f>
        <v>308835924516.01886</v>
      </c>
      <c r="U12301" s="3">
        <f>Table1[[#This Row],[Emissions (g CO2)]]/(Table1[[#This Row],[Generation (TWh)]]*10^9)</f>
        <v>624.15229750658921</v>
      </c>
    </row>
    <row r="12302" spans="1:21" x14ac:dyDescent="0.35">
      <c r="A12302" t="s">
        <v>2679</v>
      </c>
      <c r="B12302" t="s">
        <v>3243</v>
      </c>
      <c r="C12302" t="str">
        <f>SUBSTITUTE(Table1[[#This Row],[Fuel]],", ",",")</f>
        <v>fossil gas: natural gas,fossil liquids: fuel oil</v>
      </c>
      <c r="D12302" t="s">
        <v>3239</v>
      </c>
      <c r="E12302" t="s">
        <v>3275</v>
      </c>
      <c r="H12302" t="s">
        <v>3436</v>
      </c>
      <c r="I12302">
        <v>79</v>
      </c>
      <c r="J12302" t="s">
        <v>3446</v>
      </c>
      <c r="K12302">
        <v>1974</v>
      </c>
      <c r="L12302" t="s">
        <v>29</v>
      </c>
      <c r="M12302" t="s">
        <v>29</v>
      </c>
      <c r="N12302">
        <v>41.672199999999997</v>
      </c>
      <c r="O12302">
        <v>-93.676900000000003</v>
      </c>
      <c r="P12302" t="s">
        <v>3613</v>
      </c>
      <c r="Q12302" s="3">
        <f>Table1[[#This Row],[Capacity (MW)]]*0.395*8760*10^-6</f>
        <v>0.27335579999999998</v>
      </c>
      <c r="R12302" s="3" cm="1">
        <f t="array" ref="R12302">AVERAGE(VLOOKUP(_xlfn.TEXTSPLIT(Table1[[#This Row],[Fuel (no space after comma)]], ","), FuelList_Final_EF!$A$2:$B$65, 2, FALSE))</f>
        <v>65.583341148886291</v>
      </c>
      <c r="S12302" s="3">
        <f>Table1[[#This Row],[Generation (TWh)]]*10^9*VLOOKUP(Table1[[#This Row],[Turbine/Engine Technology]],Technology_HR!$A$2:$B$11,2,FALSE)*10^-6</f>
        <v>3009647.358</v>
      </c>
      <c r="T12302" s="5">
        <f>Table1[[#This Row],[Fuel Consumption (mmBtu)]]*Table1[[#This Row],[Emission Factor (kg CO2/ mmBtu)]]*10^3</f>
        <v>197382729417.55832</v>
      </c>
      <c r="U12302" s="3">
        <f>Table1[[#This Row],[Emissions (g CO2)]]/(Table1[[#This Row],[Generation (TWh)]]*10^9)</f>
        <v>722.07258604923811</v>
      </c>
    </row>
    <row r="12303" spans="1:21" x14ac:dyDescent="0.35">
      <c r="A12303" t="s">
        <v>2679</v>
      </c>
      <c r="B12303" t="s">
        <v>3243</v>
      </c>
      <c r="C12303" t="str">
        <f>SUBSTITUTE(Table1[[#This Row],[Fuel]],", ",",")</f>
        <v>fossil gas: natural gas,fossil liquids: fuel oil</v>
      </c>
      <c r="D12303" t="s">
        <v>3239</v>
      </c>
      <c r="E12303" t="s">
        <v>3275</v>
      </c>
      <c r="H12303" t="s">
        <v>3436</v>
      </c>
      <c r="I12303">
        <v>79</v>
      </c>
      <c r="J12303" t="s">
        <v>3446</v>
      </c>
      <c r="K12303">
        <v>1974</v>
      </c>
      <c r="L12303" t="s">
        <v>29</v>
      </c>
      <c r="M12303" t="s">
        <v>29</v>
      </c>
      <c r="N12303">
        <v>41.672199999999997</v>
      </c>
      <c r="O12303">
        <v>-93.676900000000003</v>
      </c>
      <c r="P12303" t="s">
        <v>3613</v>
      </c>
      <c r="Q12303" s="3">
        <f>Table1[[#This Row],[Capacity (MW)]]*0.395*8760*10^-6</f>
        <v>0.27335579999999998</v>
      </c>
      <c r="R12303" s="3" cm="1">
        <f t="array" ref="R12303">AVERAGE(VLOOKUP(_xlfn.TEXTSPLIT(Table1[[#This Row],[Fuel (no space after comma)]], ","), FuelList_Final_EF!$A$2:$B$65, 2, FALSE))</f>
        <v>65.583341148886291</v>
      </c>
      <c r="S12303" s="3">
        <f>Table1[[#This Row],[Generation (TWh)]]*10^9*VLOOKUP(Table1[[#This Row],[Turbine/Engine Technology]],Technology_HR!$A$2:$B$11,2,FALSE)*10^-6</f>
        <v>3009647.358</v>
      </c>
      <c r="T12303" s="5">
        <f>Table1[[#This Row],[Fuel Consumption (mmBtu)]]*Table1[[#This Row],[Emission Factor (kg CO2/ mmBtu)]]*10^3</f>
        <v>197382729417.55832</v>
      </c>
      <c r="U12303" s="3">
        <f>Table1[[#This Row],[Emissions (g CO2)]]/(Table1[[#This Row],[Generation (TWh)]]*10^9)</f>
        <v>722.07258604923811</v>
      </c>
    </row>
    <row r="12304" spans="1:21" x14ac:dyDescent="0.35">
      <c r="A12304" t="s">
        <v>3052</v>
      </c>
      <c r="B12304" t="s">
        <v>3239</v>
      </c>
      <c r="C12304" t="str">
        <f>SUBSTITUTE(Table1[[#This Row],[Fuel]],", ",",")</f>
        <v>fossil gas: natural gas</v>
      </c>
      <c r="D12304" t="s">
        <v>3239</v>
      </c>
      <c r="H12304" t="s">
        <v>3436</v>
      </c>
      <c r="I12304">
        <v>75</v>
      </c>
      <c r="J12304" t="s">
        <v>3446</v>
      </c>
      <c r="K12304">
        <v>1987</v>
      </c>
      <c r="L12304" t="s">
        <v>29</v>
      </c>
      <c r="M12304" t="s">
        <v>29</v>
      </c>
      <c r="N12304">
        <v>35.452576999999998</v>
      </c>
      <c r="O12304">
        <v>-118.9853</v>
      </c>
      <c r="P12304" t="s">
        <v>3613</v>
      </c>
      <c r="Q12304" s="3">
        <f>Table1[[#This Row],[Capacity (MW)]]*0.395*8760*10^-6</f>
        <v>0.259515</v>
      </c>
      <c r="R12304" s="3" cm="1">
        <f t="array" ref="R12304">AVERAGE(VLOOKUP(_xlfn.TEXTSPLIT(Table1[[#This Row],[Fuel (no space after comma)]], ","), FuelList_Final_EF!$A$2:$B$65, 2, FALSE))</f>
        <v>53.06</v>
      </c>
      <c r="S12304" s="3">
        <f>Table1[[#This Row],[Generation (TWh)]]*10^9*VLOOKUP(Table1[[#This Row],[Turbine/Engine Technology]],Technology_HR!$A$2:$B$11,2,FALSE)*10^-6</f>
        <v>2857260.15</v>
      </c>
      <c r="T12304" s="5">
        <f>Table1[[#This Row],[Fuel Consumption (mmBtu)]]*Table1[[#This Row],[Emission Factor (kg CO2/ mmBtu)]]*10^3</f>
        <v>151606223559</v>
      </c>
      <c r="U12304" s="3">
        <f>Table1[[#This Row],[Emissions (g CO2)]]/(Table1[[#This Row],[Generation (TWh)]]*10^9)</f>
        <v>584.19060000000002</v>
      </c>
    </row>
    <row r="12305" spans="1:21" x14ac:dyDescent="0.35">
      <c r="A12305" t="s">
        <v>3052</v>
      </c>
      <c r="B12305" t="s">
        <v>3239</v>
      </c>
      <c r="C12305" t="str">
        <f>SUBSTITUTE(Table1[[#This Row],[Fuel]],", ",",")</f>
        <v>fossil gas: natural gas</v>
      </c>
      <c r="D12305" t="s">
        <v>3239</v>
      </c>
      <c r="H12305" t="s">
        <v>3436</v>
      </c>
      <c r="I12305">
        <v>75</v>
      </c>
      <c r="J12305" t="s">
        <v>3446</v>
      </c>
      <c r="K12305">
        <v>1987</v>
      </c>
      <c r="L12305" t="s">
        <v>29</v>
      </c>
      <c r="M12305" t="s">
        <v>29</v>
      </c>
      <c r="N12305">
        <v>35.452576999999998</v>
      </c>
      <c r="O12305">
        <v>-118.9853</v>
      </c>
      <c r="P12305" t="s">
        <v>3613</v>
      </c>
      <c r="Q12305" s="3">
        <f>Table1[[#This Row],[Capacity (MW)]]*0.395*8760*10^-6</f>
        <v>0.259515</v>
      </c>
      <c r="R12305" s="3" cm="1">
        <f t="array" ref="R12305">AVERAGE(VLOOKUP(_xlfn.TEXTSPLIT(Table1[[#This Row],[Fuel (no space after comma)]], ","), FuelList_Final_EF!$A$2:$B$65, 2, FALSE))</f>
        <v>53.06</v>
      </c>
      <c r="S12305" s="3">
        <f>Table1[[#This Row],[Generation (TWh)]]*10^9*VLOOKUP(Table1[[#This Row],[Turbine/Engine Technology]],Technology_HR!$A$2:$B$11,2,FALSE)*10^-6</f>
        <v>2857260.15</v>
      </c>
      <c r="T12305" s="5">
        <f>Table1[[#This Row],[Fuel Consumption (mmBtu)]]*Table1[[#This Row],[Emission Factor (kg CO2/ mmBtu)]]*10^3</f>
        <v>151606223559</v>
      </c>
      <c r="U12305" s="3">
        <f>Table1[[#This Row],[Emissions (g CO2)]]/(Table1[[#This Row],[Generation (TWh)]]*10^9)</f>
        <v>584.19060000000002</v>
      </c>
    </row>
    <row r="12306" spans="1:21" x14ac:dyDescent="0.35">
      <c r="A12306" t="s">
        <v>3052</v>
      </c>
      <c r="B12306" t="s">
        <v>3239</v>
      </c>
      <c r="C12306" t="str">
        <f>SUBSTITUTE(Table1[[#This Row],[Fuel]],", ",",")</f>
        <v>fossil gas: natural gas</v>
      </c>
      <c r="D12306" t="s">
        <v>3239</v>
      </c>
      <c r="H12306" t="s">
        <v>3436</v>
      </c>
      <c r="I12306">
        <v>75</v>
      </c>
      <c r="J12306" t="s">
        <v>3446</v>
      </c>
      <c r="K12306">
        <v>1987</v>
      </c>
      <c r="L12306" t="s">
        <v>29</v>
      </c>
      <c r="M12306" t="s">
        <v>29</v>
      </c>
      <c r="N12306">
        <v>35.452576999999998</v>
      </c>
      <c r="O12306">
        <v>-118.9853</v>
      </c>
      <c r="P12306" t="s">
        <v>3613</v>
      </c>
      <c r="Q12306" s="3">
        <f>Table1[[#This Row],[Capacity (MW)]]*0.395*8760*10^-6</f>
        <v>0.259515</v>
      </c>
      <c r="R12306" s="3" cm="1">
        <f t="array" ref="R12306">AVERAGE(VLOOKUP(_xlfn.TEXTSPLIT(Table1[[#This Row],[Fuel (no space after comma)]], ","), FuelList_Final_EF!$A$2:$B$65, 2, FALSE))</f>
        <v>53.06</v>
      </c>
      <c r="S12306" s="3">
        <f>Table1[[#This Row],[Generation (TWh)]]*10^9*VLOOKUP(Table1[[#This Row],[Turbine/Engine Technology]],Technology_HR!$A$2:$B$11,2,FALSE)*10^-6</f>
        <v>2857260.15</v>
      </c>
      <c r="T12306" s="5">
        <f>Table1[[#This Row],[Fuel Consumption (mmBtu)]]*Table1[[#This Row],[Emission Factor (kg CO2/ mmBtu)]]*10^3</f>
        <v>151606223559</v>
      </c>
      <c r="U12306" s="3">
        <f>Table1[[#This Row],[Emissions (g CO2)]]/(Table1[[#This Row],[Generation (TWh)]]*10^9)</f>
        <v>584.19060000000002</v>
      </c>
    </row>
    <row r="12307" spans="1:21" x14ac:dyDescent="0.35">
      <c r="A12307" t="s">
        <v>3052</v>
      </c>
      <c r="B12307" t="s">
        <v>3239</v>
      </c>
      <c r="C12307" t="str">
        <f>SUBSTITUTE(Table1[[#This Row],[Fuel]],", ",",")</f>
        <v>fossil gas: natural gas</v>
      </c>
      <c r="D12307" t="s">
        <v>3239</v>
      </c>
      <c r="H12307" t="s">
        <v>3436</v>
      </c>
      <c r="I12307">
        <v>75</v>
      </c>
      <c r="J12307" t="s">
        <v>3446</v>
      </c>
      <c r="K12307">
        <v>1987</v>
      </c>
      <c r="L12307" t="s">
        <v>29</v>
      </c>
      <c r="M12307" t="s">
        <v>29</v>
      </c>
      <c r="N12307">
        <v>35.452576999999998</v>
      </c>
      <c r="O12307">
        <v>-118.9853</v>
      </c>
      <c r="P12307" t="s">
        <v>3613</v>
      </c>
      <c r="Q12307" s="3">
        <f>Table1[[#This Row],[Capacity (MW)]]*0.395*8760*10^-6</f>
        <v>0.259515</v>
      </c>
      <c r="R12307" s="3" cm="1">
        <f t="array" ref="R12307">AVERAGE(VLOOKUP(_xlfn.TEXTSPLIT(Table1[[#This Row],[Fuel (no space after comma)]], ","), FuelList_Final_EF!$A$2:$B$65, 2, FALSE))</f>
        <v>53.06</v>
      </c>
      <c r="S12307" s="3">
        <f>Table1[[#This Row],[Generation (TWh)]]*10^9*VLOOKUP(Table1[[#This Row],[Turbine/Engine Technology]],Technology_HR!$A$2:$B$11,2,FALSE)*10^-6</f>
        <v>2857260.15</v>
      </c>
      <c r="T12307" s="5">
        <f>Table1[[#This Row],[Fuel Consumption (mmBtu)]]*Table1[[#This Row],[Emission Factor (kg CO2/ mmBtu)]]*10^3</f>
        <v>151606223559</v>
      </c>
      <c r="U12307" s="3">
        <f>Table1[[#This Row],[Emissions (g CO2)]]/(Table1[[#This Row],[Generation (TWh)]]*10^9)</f>
        <v>584.19060000000002</v>
      </c>
    </row>
    <row r="12308" spans="1:21" x14ac:dyDescent="0.35">
      <c r="A12308" t="s">
        <v>3053</v>
      </c>
      <c r="B12308" t="s">
        <v>3239</v>
      </c>
      <c r="C12308" t="str">
        <f>SUBSTITUTE(Table1[[#This Row],[Fuel]],", ",",")</f>
        <v>fossil gas: natural gas</v>
      </c>
      <c r="D12308" t="s">
        <v>3239</v>
      </c>
      <c r="H12308" t="s">
        <v>3436</v>
      </c>
      <c r="I12308">
        <v>232.5</v>
      </c>
      <c r="J12308" t="s">
        <v>3450</v>
      </c>
      <c r="K12308">
        <v>2028</v>
      </c>
      <c r="L12308" t="s">
        <v>29</v>
      </c>
      <c r="M12308" t="s">
        <v>29</v>
      </c>
      <c r="N12308">
        <v>39.221953999999997</v>
      </c>
      <c r="O12308">
        <v>-87.513041999999999</v>
      </c>
      <c r="P12308" t="s">
        <v>3613</v>
      </c>
      <c r="Q12308" s="3">
        <f>Table1[[#This Row],[Capacity (MW)]]*0.395*8760*10^-6</f>
        <v>0.80449649999999995</v>
      </c>
      <c r="R12308" s="3" cm="1">
        <f t="array" ref="R12308">AVERAGE(VLOOKUP(_xlfn.TEXTSPLIT(Table1[[#This Row],[Fuel (no space after comma)]], ","), FuelList_Final_EF!$A$2:$B$65, 2, FALSE))</f>
        <v>53.06</v>
      </c>
      <c r="S12308" s="3">
        <f>Table1[[#This Row],[Generation (TWh)]]*10^9*VLOOKUP(Table1[[#This Row],[Turbine/Engine Technology]],Technology_HR!$A$2:$B$11,2,FALSE)*10^-6</f>
        <v>8857506.4649999999</v>
      </c>
      <c r="T12308" s="5">
        <f>Table1[[#This Row],[Fuel Consumption (mmBtu)]]*Table1[[#This Row],[Emission Factor (kg CO2/ mmBtu)]]*10^3</f>
        <v>469979293032.90002</v>
      </c>
      <c r="U12308" s="3">
        <f>Table1[[#This Row],[Emissions (g CO2)]]/(Table1[[#This Row],[Generation (TWh)]]*10^9)</f>
        <v>584.19060000000002</v>
      </c>
    </row>
    <row r="12309" spans="1:21" x14ac:dyDescent="0.35">
      <c r="A12309" t="s">
        <v>3053</v>
      </c>
      <c r="B12309" t="s">
        <v>3239</v>
      </c>
      <c r="C12309" t="str">
        <f>SUBSTITUTE(Table1[[#This Row],[Fuel]],", ",",")</f>
        <v>fossil gas: natural gas</v>
      </c>
      <c r="D12309" t="s">
        <v>3239</v>
      </c>
      <c r="H12309" t="s">
        <v>3436</v>
      </c>
      <c r="I12309">
        <v>232.5</v>
      </c>
      <c r="J12309" t="s">
        <v>3450</v>
      </c>
      <c r="K12309">
        <v>2028</v>
      </c>
      <c r="L12309" t="s">
        <v>29</v>
      </c>
      <c r="M12309" t="s">
        <v>29</v>
      </c>
      <c r="N12309">
        <v>39.221953999999997</v>
      </c>
      <c r="O12309">
        <v>-87.513041999999999</v>
      </c>
      <c r="P12309" t="s">
        <v>3613</v>
      </c>
      <c r="Q12309" s="3">
        <f>Table1[[#This Row],[Capacity (MW)]]*0.395*8760*10^-6</f>
        <v>0.80449649999999995</v>
      </c>
      <c r="R12309" s="3" cm="1">
        <f t="array" ref="R12309">AVERAGE(VLOOKUP(_xlfn.TEXTSPLIT(Table1[[#This Row],[Fuel (no space after comma)]], ","), FuelList_Final_EF!$A$2:$B$65, 2, FALSE))</f>
        <v>53.06</v>
      </c>
      <c r="S12309" s="3">
        <f>Table1[[#This Row],[Generation (TWh)]]*10^9*VLOOKUP(Table1[[#This Row],[Turbine/Engine Technology]],Technology_HR!$A$2:$B$11,2,FALSE)*10^-6</f>
        <v>8857506.4649999999</v>
      </c>
      <c r="T12309" s="5">
        <f>Table1[[#This Row],[Fuel Consumption (mmBtu)]]*Table1[[#This Row],[Emission Factor (kg CO2/ mmBtu)]]*10^3</f>
        <v>469979293032.90002</v>
      </c>
      <c r="U12309" s="3">
        <f>Table1[[#This Row],[Emissions (g CO2)]]/(Table1[[#This Row],[Generation (TWh)]]*10^9)</f>
        <v>584.19060000000002</v>
      </c>
    </row>
    <row r="12310" spans="1:21" x14ac:dyDescent="0.35">
      <c r="A12310" t="s">
        <v>3053</v>
      </c>
      <c r="B12310" t="s">
        <v>3239</v>
      </c>
      <c r="C12310" t="str">
        <f>SUBSTITUTE(Table1[[#This Row],[Fuel]],", ",",")</f>
        <v>fossil gas: natural gas</v>
      </c>
      <c r="D12310" t="s">
        <v>3239</v>
      </c>
      <c r="H12310" t="s">
        <v>3436</v>
      </c>
      <c r="I12310">
        <v>232.5</v>
      </c>
      <c r="J12310" t="s">
        <v>3450</v>
      </c>
      <c r="K12310">
        <v>2028</v>
      </c>
      <c r="L12310" t="s">
        <v>29</v>
      </c>
      <c r="M12310" t="s">
        <v>29</v>
      </c>
      <c r="N12310">
        <v>39.221953999999997</v>
      </c>
      <c r="O12310">
        <v>-87.513041999999999</v>
      </c>
      <c r="P12310" t="s">
        <v>3613</v>
      </c>
      <c r="Q12310" s="3">
        <f>Table1[[#This Row],[Capacity (MW)]]*0.395*8760*10^-6</f>
        <v>0.80449649999999995</v>
      </c>
      <c r="R12310" s="3" cm="1">
        <f t="array" ref="R12310">AVERAGE(VLOOKUP(_xlfn.TEXTSPLIT(Table1[[#This Row],[Fuel (no space after comma)]], ","), FuelList_Final_EF!$A$2:$B$65, 2, FALSE))</f>
        <v>53.06</v>
      </c>
      <c r="S12310" s="3">
        <f>Table1[[#This Row],[Generation (TWh)]]*10^9*VLOOKUP(Table1[[#This Row],[Turbine/Engine Technology]],Technology_HR!$A$2:$B$11,2,FALSE)*10^-6</f>
        <v>8857506.4649999999</v>
      </c>
      <c r="T12310" s="5">
        <f>Table1[[#This Row],[Fuel Consumption (mmBtu)]]*Table1[[#This Row],[Emission Factor (kg CO2/ mmBtu)]]*10^3</f>
        <v>469979293032.90002</v>
      </c>
      <c r="U12310" s="3">
        <f>Table1[[#This Row],[Emissions (g CO2)]]/(Table1[[#This Row],[Generation (TWh)]]*10^9)</f>
        <v>584.19060000000002</v>
      </c>
    </row>
    <row r="12311" spans="1:21" x14ac:dyDescent="0.35">
      <c r="A12311" t="s">
        <v>3053</v>
      </c>
      <c r="B12311" t="s">
        <v>3239</v>
      </c>
      <c r="C12311" t="str">
        <f>SUBSTITUTE(Table1[[#This Row],[Fuel]],", ",",")</f>
        <v>fossil gas: natural gas</v>
      </c>
      <c r="D12311" t="s">
        <v>3239</v>
      </c>
      <c r="H12311" t="s">
        <v>3436</v>
      </c>
      <c r="I12311">
        <v>232.5</v>
      </c>
      <c r="J12311" t="s">
        <v>3450</v>
      </c>
      <c r="K12311">
        <v>2028</v>
      </c>
      <c r="L12311" t="s">
        <v>29</v>
      </c>
      <c r="M12311" t="s">
        <v>29</v>
      </c>
      <c r="N12311">
        <v>39.221953999999997</v>
      </c>
      <c r="O12311">
        <v>-87.513041999999999</v>
      </c>
      <c r="P12311" t="s">
        <v>3613</v>
      </c>
      <c r="Q12311" s="3">
        <f>Table1[[#This Row],[Capacity (MW)]]*0.395*8760*10^-6</f>
        <v>0.80449649999999995</v>
      </c>
      <c r="R12311" s="3" cm="1">
        <f t="array" ref="R12311">AVERAGE(VLOOKUP(_xlfn.TEXTSPLIT(Table1[[#This Row],[Fuel (no space after comma)]], ","), FuelList_Final_EF!$A$2:$B$65, 2, FALSE))</f>
        <v>53.06</v>
      </c>
      <c r="S12311" s="3">
        <f>Table1[[#This Row],[Generation (TWh)]]*10^9*VLOOKUP(Table1[[#This Row],[Turbine/Engine Technology]],Technology_HR!$A$2:$B$11,2,FALSE)*10^-6</f>
        <v>8857506.4649999999</v>
      </c>
      <c r="T12311" s="5">
        <f>Table1[[#This Row],[Fuel Consumption (mmBtu)]]*Table1[[#This Row],[Emission Factor (kg CO2/ mmBtu)]]*10^3</f>
        <v>469979293032.90002</v>
      </c>
      <c r="U12311" s="3">
        <f>Table1[[#This Row],[Emissions (g CO2)]]/(Table1[[#This Row],[Generation (TWh)]]*10^9)</f>
        <v>584.19060000000002</v>
      </c>
    </row>
    <row r="12312" spans="1:21" x14ac:dyDescent="0.35">
      <c r="A12312" t="s">
        <v>3054</v>
      </c>
      <c r="B12312" t="s">
        <v>3239</v>
      </c>
      <c r="C12312" t="str">
        <f>SUBSTITUTE(Table1[[#This Row],[Fuel]],", ",",")</f>
        <v>fossil gas: natural gas</v>
      </c>
      <c r="D12312" t="s">
        <v>3239</v>
      </c>
      <c r="H12312" t="s">
        <v>3440</v>
      </c>
      <c r="I12312">
        <v>58</v>
      </c>
      <c r="J12312" t="s">
        <v>3446</v>
      </c>
      <c r="K12312">
        <v>2015</v>
      </c>
      <c r="L12312" t="s">
        <v>29</v>
      </c>
      <c r="M12312" t="s">
        <v>29</v>
      </c>
      <c r="N12312">
        <v>47.529952999999999</v>
      </c>
      <c r="O12312">
        <v>-92.162000000000006</v>
      </c>
      <c r="P12312" t="s">
        <v>3613</v>
      </c>
      <c r="Q12312" s="3">
        <f>Table1[[#This Row],[Capacity (MW)]]*0.395*8760*10^-6</f>
        <v>0.2006916</v>
      </c>
      <c r="R12312" s="3" cm="1">
        <f t="array" ref="R12312">AVERAGE(VLOOKUP(_xlfn.TEXTSPLIT(Table1[[#This Row],[Fuel (no space after comma)]], ","), FuelList_Final_EF!$A$2:$B$65, 2, FALSE))</f>
        <v>53.06</v>
      </c>
      <c r="S12312" s="3">
        <f>Table1[[#This Row],[Generation (TWh)]]*10^9*VLOOKUP(Table1[[#This Row],[Turbine/Engine Technology]],Technology_HR!$A$2:$B$11,2,FALSE)*10^-6</f>
        <v>2064113.1059999999</v>
      </c>
      <c r="T12312" s="5">
        <f>Table1[[#This Row],[Fuel Consumption (mmBtu)]]*Table1[[#This Row],[Emission Factor (kg CO2/ mmBtu)]]*10^3</f>
        <v>109521841404.36</v>
      </c>
      <c r="U12312" s="3">
        <f>Table1[[#This Row],[Emissions (g CO2)]]/(Table1[[#This Row],[Generation (TWh)]]*10^9)</f>
        <v>545.72209999999995</v>
      </c>
    </row>
    <row r="12313" spans="1:21" x14ac:dyDescent="0.35">
      <c r="A12313" t="s">
        <v>3054</v>
      </c>
      <c r="B12313" t="s">
        <v>3239</v>
      </c>
      <c r="C12313" t="str">
        <f>SUBSTITUTE(Table1[[#This Row],[Fuel]],", ",",")</f>
        <v>fossil gas: natural gas</v>
      </c>
      <c r="D12313" t="s">
        <v>3239</v>
      </c>
      <c r="H12313" t="s">
        <v>3440</v>
      </c>
      <c r="I12313">
        <v>58</v>
      </c>
      <c r="J12313" t="s">
        <v>3446</v>
      </c>
      <c r="K12313">
        <v>2015</v>
      </c>
      <c r="L12313" t="s">
        <v>29</v>
      </c>
      <c r="M12313" t="s">
        <v>29</v>
      </c>
      <c r="N12313">
        <v>47.529952999999999</v>
      </c>
      <c r="O12313">
        <v>-92.162000000000006</v>
      </c>
      <c r="P12313" t="s">
        <v>3613</v>
      </c>
      <c r="Q12313" s="3">
        <f>Table1[[#This Row],[Capacity (MW)]]*0.395*8760*10^-6</f>
        <v>0.2006916</v>
      </c>
      <c r="R12313" s="3" cm="1">
        <f t="array" ref="R12313">AVERAGE(VLOOKUP(_xlfn.TEXTSPLIT(Table1[[#This Row],[Fuel (no space after comma)]], ","), FuelList_Final_EF!$A$2:$B$65, 2, FALSE))</f>
        <v>53.06</v>
      </c>
      <c r="S12313" s="3">
        <f>Table1[[#This Row],[Generation (TWh)]]*10^9*VLOOKUP(Table1[[#This Row],[Turbine/Engine Technology]],Technology_HR!$A$2:$B$11,2,FALSE)*10^-6</f>
        <v>2064113.1059999999</v>
      </c>
      <c r="T12313" s="5">
        <f>Table1[[#This Row],[Fuel Consumption (mmBtu)]]*Table1[[#This Row],[Emission Factor (kg CO2/ mmBtu)]]*10^3</f>
        <v>109521841404.36</v>
      </c>
      <c r="U12313" s="3">
        <f>Table1[[#This Row],[Emissions (g CO2)]]/(Table1[[#This Row],[Generation (TWh)]]*10^9)</f>
        <v>545.72209999999995</v>
      </c>
    </row>
    <row r="12314" spans="1:21" x14ac:dyDescent="0.35">
      <c r="A12314" t="s">
        <v>3055</v>
      </c>
      <c r="B12314" t="s">
        <v>3280</v>
      </c>
      <c r="C12314" t="str">
        <f>SUBSTITUTE(Table1[[#This Row],[Fuel]],", ",",")</f>
        <v>fossil gas: natural gas,other: hydrogen (unknown)</v>
      </c>
      <c r="D12314" t="s">
        <v>3239</v>
      </c>
      <c r="E12314" t="s">
        <v>3644</v>
      </c>
      <c r="H12314" t="s">
        <v>59</v>
      </c>
      <c r="I12314">
        <v>500</v>
      </c>
      <c r="J12314" t="s">
        <v>3447</v>
      </c>
      <c r="K12314">
        <v>2026</v>
      </c>
      <c r="L12314" t="s">
        <v>29</v>
      </c>
      <c r="M12314" t="s">
        <v>29</v>
      </c>
      <c r="N12314">
        <v>35.447409999999998</v>
      </c>
      <c r="O12314">
        <v>-93.478080000000006</v>
      </c>
      <c r="P12314" t="s">
        <v>3613</v>
      </c>
      <c r="Q12314" s="3">
        <f>Table1[[#This Row],[Capacity (MW)]]*0.395*8760*10^-6</f>
        <v>1.7301</v>
      </c>
      <c r="R12314" s="3" cm="1">
        <f t="array" ref="R12314">AVERAGE(VLOOKUP(_xlfn.TEXTSPLIT(Table1[[#This Row],[Fuel (no space after comma)]], ","), FuelList_Final_EF!$A$2:$B$65, 2, FALSE))</f>
        <v>26.53</v>
      </c>
      <c r="S12314" s="3">
        <f>Table1[[#This Row],[Generation (TWh)]]*10^9*VLOOKUP(Table1[[#This Row],[Turbine/Engine Technology]],Technology_HR!$A$2:$B$11,2,FALSE)*10^-6</f>
        <v>14352044.549999999</v>
      </c>
      <c r="T12314" s="5">
        <f>Table1[[#This Row],[Fuel Consumption (mmBtu)]]*Table1[[#This Row],[Emission Factor (kg CO2/ mmBtu)]]*10^3</f>
        <v>380759741911.5</v>
      </c>
      <c r="U12314" s="3">
        <f>Table1[[#This Row],[Emissions (g CO2)]]/(Table1[[#This Row],[Generation (TWh)]]*10^9)</f>
        <v>220.07961499999999</v>
      </c>
    </row>
    <row r="12315" spans="1:21" x14ac:dyDescent="0.35">
      <c r="A12315" t="s">
        <v>2572</v>
      </c>
      <c r="B12315" t="s">
        <v>3239</v>
      </c>
      <c r="C12315" t="str">
        <f>SUBSTITUTE(Table1[[#This Row],[Fuel]],", ",",")</f>
        <v>fossil gas: natural gas</v>
      </c>
      <c r="D12315" t="s">
        <v>3239</v>
      </c>
      <c r="H12315" t="s">
        <v>3436</v>
      </c>
      <c r="I12315">
        <v>85</v>
      </c>
      <c r="J12315" t="s">
        <v>3446</v>
      </c>
      <c r="K12315">
        <v>1975</v>
      </c>
      <c r="L12315" t="s">
        <v>29</v>
      </c>
      <c r="M12315">
        <v>2035</v>
      </c>
      <c r="N12315">
        <v>29.941700000000001</v>
      </c>
      <c r="O12315">
        <v>-95.530600000000007</v>
      </c>
      <c r="P12315" t="s">
        <v>3613</v>
      </c>
      <c r="Q12315" s="3">
        <f>Table1[[#This Row],[Capacity (MW)]]*0.395*8760*10^-6</f>
        <v>0.29411699999999996</v>
      </c>
      <c r="R12315" s="3" cm="1">
        <f t="array" ref="R12315">AVERAGE(VLOOKUP(_xlfn.TEXTSPLIT(Table1[[#This Row],[Fuel (no space after comma)]], ","), FuelList_Final_EF!$A$2:$B$65, 2, FALSE))</f>
        <v>53.06</v>
      </c>
      <c r="S12315" s="3">
        <f>Table1[[#This Row],[Generation (TWh)]]*10^9*VLOOKUP(Table1[[#This Row],[Turbine/Engine Technology]],Technology_HR!$A$2:$B$11,2,FALSE)*10^-6</f>
        <v>3238228.1699999995</v>
      </c>
      <c r="T12315" s="5">
        <f>Table1[[#This Row],[Fuel Consumption (mmBtu)]]*Table1[[#This Row],[Emission Factor (kg CO2/ mmBtu)]]*10^3</f>
        <v>171820386700.19998</v>
      </c>
      <c r="U12315" s="3">
        <f>Table1[[#This Row],[Emissions (g CO2)]]/(Table1[[#This Row],[Generation (TWh)]]*10^9)</f>
        <v>584.19060000000002</v>
      </c>
    </row>
    <row r="12316" spans="1:21" x14ac:dyDescent="0.35">
      <c r="A12316" t="s">
        <v>2572</v>
      </c>
      <c r="B12316" t="s">
        <v>3239</v>
      </c>
      <c r="C12316" t="str">
        <f>SUBSTITUTE(Table1[[#This Row],[Fuel]],", ",",")</f>
        <v>fossil gas: natural gas</v>
      </c>
      <c r="D12316" t="s">
        <v>3239</v>
      </c>
      <c r="H12316" t="s">
        <v>3436</v>
      </c>
      <c r="I12316">
        <v>85</v>
      </c>
      <c r="J12316" t="s">
        <v>3446</v>
      </c>
      <c r="K12316">
        <v>1975</v>
      </c>
      <c r="L12316" t="s">
        <v>29</v>
      </c>
      <c r="M12316">
        <v>2035</v>
      </c>
      <c r="N12316">
        <v>29.941700000000001</v>
      </c>
      <c r="O12316">
        <v>-95.530600000000007</v>
      </c>
      <c r="P12316" t="s">
        <v>3613</v>
      </c>
      <c r="Q12316" s="3">
        <f>Table1[[#This Row],[Capacity (MW)]]*0.395*8760*10^-6</f>
        <v>0.29411699999999996</v>
      </c>
      <c r="R12316" s="3" cm="1">
        <f t="array" ref="R12316">AVERAGE(VLOOKUP(_xlfn.TEXTSPLIT(Table1[[#This Row],[Fuel (no space after comma)]], ","), FuelList_Final_EF!$A$2:$B$65, 2, FALSE))</f>
        <v>53.06</v>
      </c>
      <c r="S12316" s="3">
        <f>Table1[[#This Row],[Generation (TWh)]]*10^9*VLOOKUP(Table1[[#This Row],[Turbine/Engine Technology]],Technology_HR!$A$2:$B$11,2,FALSE)*10^-6</f>
        <v>3238228.1699999995</v>
      </c>
      <c r="T12316" s="5">
        <f>Table1[[#This Row],[Fuel Consumption (mmBtu)]]*Table1[[#This Row],[Emission Factor (kg CO2/ mmBtu)]]*10^3</f>
        <v>171820386700.19998</v>
      </c>
      <c r="U12316" s="3">
        <f>Table1[[#This Row],[Emissions (g CO2)]]/(Table1[[#This Row],[Generation (TWh)]]*10^9)</f>
        <v>584.19060000000002</v>
      </c>
    </row>
    <row r="12317" spans="1:21" x14ac:dyDescent="0.35">
      <c r="A12317" t="s">
        <v>2572</v>
      </c>
      <c r="B12317" t="s">
        <v>3239</v>
      </c>
      <c r="C12317" t="str">
        <f>SUBSTITUTE(Table1[[#This Row],[Fuel]],", ",",")</f>
        <v>fossil gas: natural gas</v>
      </c>
      <c r="D12317" t="s">
        <v>3239</v>
      </c>
      <c r="H12317" t="s">
        <v>3436</v>
      </c>
      <c r="I12317">
        <v>85</v>
      </c>
      <c r="J12317" t="s">
        <v>3446</v>
      </c>
      <c r="K12317">
        <v>1975</v>
      </c>
      <c r="L12317" t="s">
        <v>29</v>
      </c>
      <c r="M12317">
        <v>2035</v>
      </c>
      <c r="N12317">
        <v>29.941700000000001</v>
      </c>
      <c r="O12317">
        <v>-95.530600000000007</v>
      </c>
      <c r="P12317" t="s">
        <v>3613</v>
      </c>
      <c r="Q12317" s="3">
        <f>Table1[[#This Row],[Capacity (MW)]]*0.395*8760*10^-6</f>
        <v>0.29411699999999996</v>
      </c>
      <c r="R12317" s="3" cm="1">
        <f t="array" ref="R12317">AVERAGE(VLOOKUP(_xlfn.TEXTSPLIT(Table1[[#This Row],[Fuel (no space after comma)]], ","), FuelList_Final_EF!$A$2:$B$65, 2, FALSE))</f>
        <v>53.06</v>
      </c>
      <c r="S12317" s="3">
        <f>Table1[[#This Row],[Generation (TWh)]]*10^9*VLOOKUP(Table1[[#This Row],[Turbine/Engine Technology]],Technology_HR!$A$2:$B$11,2,FALSE)*10^-6</f>
        <v>3238228.1699999995</v>
      </c>
      <c r="T12317" s="5">
        <f>Table1[[#This Row],[Fuel Consumption (mmBtu)]]*Table1[[#This Row],[Emission Factor (kg CO2/ mmBtu)]]*10^3</f>
        <v>171820386700.19998</v>
      </c>
      <c r="U12317" s="3">
        <f>Table1[[#This Row],[Emissions (g CO2)]]/(Table1[[#This Row],[Generation (TWh)]]*10^9)</f>
        <v>584.19060000000002</v>
      </c>
    </row>
    <row r="12318" spans="1:21" x14ac:dyDescent="0.35">
      <c r="A12318" t="s">
        <v>2572</v>
      </c>
      <c r="B12318" t="s">
        <v>3239</v>
      </c>
      <c r="C12318" t="str">
        <f>SUBSTITUTE(Table1[[#This Row],[Fuel]],", ",",")</f>
        <v>fossil gas: natural gas</v>
      </c>
      <c r="D12318" t="s">
        <v>3239</v>
      </c>
      <c r="H12318" t="s">
        <v>3436</v>
      </c>
      <c r="I12318">
        <v>85</v>
      </c>
      <c r="J12318" t="s">
        <v>3446</v>
      </c>
      <c r="K12318">
        <v>1975</v>
      </c>
      <c r="L12318" t="s">
        <v>29</v>
      </c>
      <c r="M12318">
        <v>2035</v>
      </c>
      <c r="N12318">
        <v>29.941700000000001</v>
      </c>
      <c r="O12318">
        <v>-95.530600000000007</v>
      </c>
      <c r="P12318" t="s">
        <v>3613</v>
      </c>
      <c r="Q12318" s="3">
        <f>Table1[[#This Row],[Capacity (MW)]]*0.395*8760*10^-6</f>
        <v>0.29411699999999996</v>
      </c>
      <c r="R12318" s="3" cm="1">
        <f t="array" ref="R12318">AVERAGE(VLOOKUP(_xlfn.TEXTSPLIT(Table1[[#This Row],[Fuel (no space after comma)]], ","), FuelList_Final_EF!$A$2:$B$65, 2, FALSE))</f>
        <v>53.06</v>
      </c>
      <c r="S12318" s="3">
        <f>Table1[[#This Row],[Generation (TWh)]]*10^9*VLOOKUP(Table1[[#This Row],[Turbine/Engine Technology]],Technology_HR!$A$2:$B$11,2,FALSE)*10^-6</f>
        <v>3238228.1699999995</v>
      </c>
      <c r="T12318" s="5">
        <f>Table1[[#This Row],[Fuel Consumption (mmBtu)]]*Table1[[#This Row],[Emission Factor (kg CO2/ mmBtu)]]*10^3</f>
        <v>171820386700.19998</v>
      </c>
      <c r="U12318" s="3">
        <f>Table1[[#This Row],[Emissions (g CO2)]]/(Table1[[#This Row],[Generation (TWh)]]*10^9)</f>
        <v>584.19060000000002</v>
      </c>
    </row>
    <row r="12319" spans="1:21" x14ac:dyDescent="0.35">
      <c r="A12319" t="s">
        <v>2572</v>
      </c>
      <c r="B12319" t="s">
        <v>3239</v>
      </c>
      <c r="C12319" t="str">
        <f>SUBSTITUTE(Table1[[#This Row],[Fuel]],", ",",")</f>
        <v>fossil gas: natural gas</v>
      </c>
      <c r="D12319" t="s">
        <v>3239</v>
      </c>
      <c r="H12319" t="s">
        <v>3436</v>
      </c>
      <c r="I12319">
        <v>85</v>
      </c>
      <c r="J12319" t="s">
        <v>3446</v>
      </c>
      <c r="K12319">
        <v>1975</v>
      </c>
      <c r="L12319" t="s">
        <v>29</v>
      </c>
      <c r="M12319">
        <v>2035</v>
      </c>
      <c r="N12319">
        <v>29.941700000000001</v>
      </c>
      <c r="O12319">
        <v>-95.530600000000007</v>
      </c>
      <c r="P12319" t="s">
        <v>3613</v>
      </c>
      <c r="Q12319" s="3">
        <f>Table1[[#This Row],[Capacity (MW)]]*0.395*8760*10^-6</f>
        <v>0.29411699999999996</v>
      </c>
      <c r="R12319" s="3" cm="1">
        <f t="array" ref="R12319">AVERAGE(VLOOKUP(_xlfn.TEXTSPLIT(Table1[[#This Row],[Fuel (no space after comma)]], ","), FuelList_Final_EF!$A$2:$B$65, 2, FALSE))</f>
        <v>53.06</v>
      </c>
      <c r="S12319" s="3">
        <f>Table1[[#This Row],[Generation (TWh)]]*10^9*VLOOKUP(Table1[[#This Row],[Turbine/Engine Technology]],Technology_HR!$A$2:$B$11,2,FALSE)*10^-6</f>
        <v>3238228.1699999995</v>
      </c>
      <c r="T12319" s="5">
        <f>Table1[[#This Row],[Fuel Consumption (mmBtu)]]*Table1[[#This Row],[Emission Factor (kg CO2/ mmBtu)]]*10^3</f>
        <v>171820386700.19998</v>
      </c>
      <c r="U12319" s="3">
        <f>Table1[[#This Row],[Emissions (g CO2)]]/(Table1[[#This Row],[Generation (TWh)]]*10^9)</f>
        <v>584.19060000000002</v>
      </c>
    </row>
    <row r="12320" spans="1:21" x14ac:dyDescent="0.35">
      <c r="A12320" t="s">
        <v>2572</v>
      </c>
      <c r="B12320" t="s">
        <v>3239</v>
      </c>
      <c r="C12320" t="str">
        <f>SUBSTITUTE(Table1[[#This Row],[Fuel]],", ",",")</f>
        <v>fossil gas: natural gas</v>
      </c>
      <c r="D12320" t="s">
        <v>3239</v>
      </c>
      <c r="H12320" t="s">
        <v>3436</v>
      </c>
      <c r="I12320">
        <v>85</v>
      </c>
      <c r="J12320" t="s">
        <v>3446</v>
      </c>
      <c r="K12320">
        <v>1975</v>
      </c>
      <c r="L12320" t="s">
        <v>29</v>
      </c>
      <c r="M12320">
        <v>2035</v>
      </c>
      <c r="N12320">
        <v>29.941700000000001</v>
      </c>
      <c r="O12320">
        <v>-95.530600000000007</v>
      </c>
      <c r="P12320" t="s">
        <v>3613</v>
      </c>
      <c r="Q12320" s="3">
        <f>Table1[[#This Row],[Capacity (MW)]]*0.395*8760*10^-6</f>
        <v>0.29411699999999996</v>
      </c>
      <c r="R12320" s="3" cm="1">
        <f t="array" ref="R12320">AVERAGE(VLOOKUP(_xlfn.TEXTSPLIT(Table1[[#This Row],[Fuel (no space after comma)]], ","), FuelList_Final_EF!$A$2:$B$65, 2, FALSE))</f>
        <v>53.06</v>
      </c>
      <c r="S12320" s="3">
        <f>Table1[[#This Row],[Generation (TWh)]]*10^9*VLOOKUP(Table1[[#This Row],[Turbine/Engine Technology]],Technology_HR!$A$2:$B$11,2,FALSE)*10^-6</f>
        <v>3238228.1699999995</v>
      </c>
      <c r="T12320" s="5">
        <f>Table1[[#This Row],[Fuel Consumption (mmBtu)]]*Table1[[#This Row],[Emission Factor (kg CO2/ mmBtu)]]*10^3</f>
        <v>171820386700.19998</v>
      </c>
      <c r="U12320" s="3">
        <f>Table1[[#This Row],[Emissions (g CO2)]]/(Table1[[#This Row],[Generation (TWh)]]*10^9)</f>
        <v>584.19060000000002</v>
      </c>
    </row>
    <row r="12321" spans="1:21" x14ac:dyDescent="0.35">
      <c r="A12321" t="s">
        <v>2572</v>
      </c>
      <c r="B12321" t="s">
        <v>3239</v>
      </c>
      <c r="C12321" t="str">
        <f>SUBSTITUTE(Table1[[#This Row],[Fuel]],", ",",")</f>
        <v>fossil gas: natural gas</v>
      </c>
      <c r="D12321" t="s">
        <v>3239</v>
      </c>
      <c r="H12321" t="s">
        <v>3438</v>
      </c>
      <c r="I12321">
        <v>329</v>
      </c>
      <c r="J12321" t="s">
        <v>3446</v>
      </c>
      <c r="K12321">
        <v>1974</v>
      </c>
      <c r="L12321" t="s">
        <v>29</v>
      </c>
      <c r="M12321" t="s">
        <v>29</v>
      </c>
      <c r="N12321">
        <v>29.941700000000001</v>
      </c>
      <c r="O12321">
        <v>-95.530600000000007</v>
      </c>
      <c r="P12321" t="s">
        <v>3613</v>
      </c>
      <c r="Q12321" s="3">
        <f>Table1[[#This Row],[Capacity (MW)]]*0.395*8760*10^-6</f>
        <v>1.1384057999999999</v>
      </c>
      <c r="R12321" s="3" cm="1">
        <f t="array" ref="R12321">AVERAGE(VLOOKUP(_xlfn.TEXTSPLIT(Table1[[#This Row],[Fuel (no space after comma)]], ","), FuelList_Final_EF!$A$2:$B$65, 2, FALSE))</f>
        <v>53.06</v>
      </c>
      <c r="S12321" s="3">
        <f>Table1[[#This Row],[Generation (TWh)]]*10^9*VLOOKUP(Table1[[#This Row],[Turbine/Engine Technology]],Technology_HR!$A$2:$B$11,2,FALSE)*10^-6</f>
        <v>8593825.3841999993</v>
      </c>
      <c r="T12321" s="5">
        <f>Table1[[#This Row],[Fuel Consumption (mmBtu)]]*Table1[[#This Row],[Emission Factor (kg CO2/ mmBtu)]]*10^3</f>
        <v>455988374885.65198</v>
      </c>
      <c r="U12321" s="3">
        <f>Table1[[#This Row],[Emissions (g CO2)]]/(Table1[[#This Row],[Generation (TWh)]]*10^9)</f>
        <v>400.54993999999999</v>
      </c>
    </row>
    <row r="12322" spans="1:21" x14ac:dyDescent="0.35">
      <c r="A12322" t="s">
        <v>2572</v>
      </c>
      <c r="B12322" t="s">
        <v>3239</v>
      </c>
      <c r="C12322" t="str">
        <f>SUBSTITUTE(Table1[[#This Row],[Fuel]],", ",",")</f>
        <v>fossil gas: natural gas</v>
      </c>
      <c r="D12322" t="s">
        <v>3239</v>
      </c>
      <c r="H12322" t="s">
        <v>3438</v>
      </c>
      <c r="I12322">
        <v>335</v>
      </c>
      <c r="J12322" t="s">
        <v>3446</v>
      </c>
      <c r="K12322">
        <v>1974</v>
      </c>
      <c r="L12322" t="s">
        <v>29</v>
      </c>
      <c r="M12322" t="s">
        <v>29</v>
      </c>
      <c r="N12322">
        <v>29.941700000000001</v>
      </c>
      <c r="O12322">
        <v>-95.530600000000007</v>
      </c>
      <c r="P12322" t="s">
        <v>3613</v>
      </c>
      <c r="Q12322" s="3">
        <f>Table1[[#This Row],[Capacity (MW)]]*0.395*8760*10^-6</f>
        <v>1.1591670000000003</v>
      </c>
      <c r="R12322" s="3" cm="1">
        <f t="array" ref="R12322">AVERAGE(VLOOKUP(_xlfn.TEXTSPLIT(Table1[[#This Row],[Fuel (no space after comma)]], ","), FuelList_Final_EF!$A$2:$B$65, 2, FALSE))</f>
        <v>53.06</v>
      </c>
      <c r="S12322" s="3">
        <f>Table1[[#This Row],[Generation (TWh)]]*10^9*VLOOKUP(Table1[[#This Row],[Turbine/Engine Technology]],Technology_HR!$A$2:$B$11,2,FALSE)*10^-6</f>
        <v>8750551.6830000021</v>
      </c>
      <c r="T12322" s="5">
        <f>Table1[[#This Row],[Fuel Consumption (mmBtu)]]*Table1[[#This Row],[Emission Factor (kg CO2/ mmBtu)]]*10^3</f>
        <v>464304272299.9801</v>
      </c>
      <c r="U12322" s="3">
        <f>Table1[[#This Row],[Emissions (g CO2)]]/(Table1[[#This Row],[Generation (TWh)]]*10^9)</f>
        <v>400.54993999999999</v>
      </c>
    </row>
    <row r="12323" spans="1:21" x14ac:dyDescent="0.35">
      <c r="A12323" t="s">
        <v>2760</v>
      </c>
      <c r="B12323" t="s">
        <v>3239</v>
      </c>
      <c r="C12323" t="str">
        <f>SUBSTITUTE(Table1[[#This Row],[Fuel]],", ",",")</f>
        <v>fossil gas: natural gas</v>
      </c>
      <c r="D12323" t="s">
        <v>3239</v>
      </c>
      <c r="H12323" t="s">
        <v>3436</v>
      </c>
      <c r="I12323">
        <v>50</v>
      </c>
      <c r="J12323" t="s">
        <v>3446</v>
      </c>
      <c r="K12323">
        <v>2005</v>
      </c>
      <c r="L12323" t="s">
        <v>29</v>
      </c>
      <c r="M12323" t="s">
        <v>29</v>
      </c>
      <c r="N12323">
        <v>30.255400000000002</v>
      </c>
      <c r="O12323">
        <v>-92.043300000000002</v>
      </c>
      <c r="P12323" t="s">
        <v>3613</v>
      </c>
      <c r="Q12323" s="3">
        <f>Table1[[#This Row],[Capacity (MW)]]*0.395*8760*10^-6</f>
        <v>0.17301</v>
      </c>
      <c r="R12323" s="3" cm="1">
        <f t="array" ref="R12323">AVERAGE(VLOOKUP(_xlfn.TEXTSPLIT(Table1[[#This Row],[Fuel (no space after comma)]], ","), FuelList_Final_EF!$A$2:$B$65, 2, FALSE))</f>
        <v>53.06</v>
      </c>
      <c r="S12323" s="3">
        <f>Table1[[#This Row],[Generation (TWh)]]*10^9*VLOOKUP(Table1[[#This Row],[Turbine/Engine Technology]],Technology_HR!$A$2:$B$11,2,FALSE)*10^-6</f>
        <v>1904840.0999999999</v>
      </c>
      <c r="T12323" s="5">
        <f>Table1[[#This Row],[Fuel Consumption (mmBtu)]]*Table1[[#This Row],[Emission Factor (kg CO2/ mmBtu)]]*10^3</f>
        <v>101070815706</v>
      </c>
      <c r="U12323" s="3">
        <f>Table1[[#This Row],[Emissions (g CO2)]]/(Table1[[#This Row],[Generation (TWh)]]*10^9)</f>
        <v>584.19060000000002</v>
      </c>
    </row>
    <row r="12324" spans="1:21" x14ac:dyDescent="0.35">
      <c r="A12324" t="s">
        <v>2760</v>
      </c>
      <c r="B12324" t="s">
        <v>3239</v>
      </c>
      <c r="C12324" t="str">
        <f>SUBSTITUTE(Table1[[#This Row],[Fuel]],", ",",")</f>
        <v>fossil gas: natural gas</v>
      </c>
      <c r="D12324" t="s">
        <v>3239</v>
      </c>
      <c r="H12324" t="s">
        <v>3436</v>
      </c>
      <c r="I12324">
        <v>50</v>
      </c>
      <c r="J12324" t="s">
        <v>3446</v>
      </c>
      <c r="K12324">
        <v>2005</v>
      </c>
      <c r="L12324" t="s">
        <v>29</v>
      </c>
      <c r="M12324" t="s">
        <v>29</v>
      </c>
      <c r="N12324">
        <v>30.255400000000002</v>
      </c>
      <c r="O12324">
        <v>-92.043300000000002</v>
      </c>
      <c r="P12324" t="s">
        <v>3613</v>
      </c>
      <c r="Q12324" s="3">
        <f>Table1[[#This Row],[Capacity (MW)]]*0.395*8760*10^-6</f>
        <v>0.17301</v>
      </c>
      <c r="R12324" s="3" cm="1">
        <f t="array" ref="R12324">AVERAGE(VLOOKUP(_xlfn.TEXTSPLIT(Table1[[#This Row],[Fuel (no space after comma)]], ","), FuelList_Final_EF!$A$2:$B$65, 2, FALSE))</f>
        <v>53.06</v>
      </c>
      <c r="S12324" s="3">
        <f>Table1[[#This Row],[Generation (TWh)]]*10^9*VLOOKUP(Table1[[#This Row],[Turbine/Engine Technology]],Technology_HR!$A$2:$B$11,2,FALSE)*10^-6</f>
        <v>1904840.0999999999</v>
      </c>
      <c r="T12324" s="5">
        <f>Table1[[#This Row],[Fuel Consumption (mmBtu)]]*Table1[[#This Row],[Emission Factor (kg CO2/ mmBtu)]]*10^3</f>
        <v>101070815706</v>
      </c>
      <c r="U12324" s="3">
        <f>Table1[[#This Row],[Emissions (g CO2)]]/(Table1[[#This Row],[Generation (TWh)]]*10^9)</f>
        <v>584.19060000000002</v>
      </c>
    </row>
    <row r="12325" spans="1:21" x14ac:dyDescent="0.35">
      <c r="A12325" t="s">
        <v>3056</v>
      </c>
      <c r="B12325" t="s">
        <v>3297</v>
      </c>
      <c r="C12325" t="str">
        <f>SUBSTITUTE(Table1[[#This Row],[Fuel]],", ",",")</f>
        <v>fossil gas: natural gas,fossil gas: unknown</v>
      </c>
      <c r="D12325" t="s">
        <v>3239</v>
      </c>
      <c r="E12325" t="s">
        <v>3245</v>
      </c>
      <c r="H12325" t="s">
        <v>3438</v>
      </c>
      <c r="I12325">
        <v>894</v>
      </c>
      <c r="J12325" t="s">
        <v>3446</v>
      </c>
      <c r="K12325">
        <v>2002</v>
      </c>
      <c r="L12325" t="s">
        <v>29</v>
      </c>
      <c r="M12325" t="s">
        <v>29</v>
      </c>
      <c r="N12325">
        <v>29.988800000000001</v>
      </c>
      <c r="O12325">
        <v>-90.459900000000005</v>
      </c>
      <c r="P12325" t="s">
        <v>3613</v>
      </c>
      <c r="Q12325" s="3">
        <f>Table1[[#This Row],[Capacity (MW)]]*0.395*8760*10^-6</f>
        <v>3.0934187999999998</v>
      </c>
      <c r="R12325" s="3" cm="1">
        <f t="array" ref="R12325">AVERAGE(VLOOKUP(_xlfn.TEXTSPLIT(Table1[[#This Row],[Fuel (no space after comma)]], ","), FuelList_Final_EF!$A$2:$B$65, 2, FALSE))</f>
        <v>56.689581971533997</v>
      </c>
      <c r="S12325" s="3">
        <f>Table1[[#This Row],[Generation (TWh)]]*10^9*VLOOKUP(Table1[[#This Row],[Turbine/Engine Technology]],Technology_HR!$A$2:$B$11,2,FALSE)*10^-6</f>
        <v>23352218.521199998</v>
      </c>
      <c r="T12325" s="5">
        <f>Table1[[#This Row],[Fuel Consumption (mmBtu)]]*Table1[[#This Row],[Emission Factor (kg CO2/ mmBtu)]]*10^3</f>
        <v>1323827506074.7417</v>
      </c>
      <c r="U12325" s="3">
        <f>Table1[[#This Row],[Emissions (g CO2)]]/(Table1[[#This Row],[Generation (TWh)]]*10^9)</f>
        <v>427.94965430311009</v>
      </c>
    </row>
    <row r="12326" spans="1:21" x14ac:dyDescent="0.35">
      <c r="A12326" t="s">
        <v>2370</v>
      </c>
      <c r="B12326" t="s">
        <v>3243</v>
      </c>
      <c r="C12326" t="str">
        <f>SUBSTITUTE(Table1[[#This Row],[Fuel]],", ",",")</f>
        <v>fossil gas: natural gas,fossil liquids: fuel oil</v>
      </c>
      <c r="D12326" t="s">
        <v>3239</v>
      </c>
      <c r="E12326" t="s">
        <v>3275</v>
      </c>
      <c r="H12326" t="s">
        <v>3436</v>
      </c>
      <c r="I12326">
        <v>104</v>
      </c>
      <c r="J12326" t="s">
        <v>3446</v>
      </c>
      <c r="K12326">
        <v>1995</v>
      </c>
      <c r="L12326" t="s">
        <v>29</v>
      </c>
      <c r="M12326" t="s">
        <v>29</v>
      </c>
      <c r="N12326">
        <v>39.727249</v>
      </c>
      <c r="O12326">
        <v>-84.211079999999995</v>
      </c>
      <c r="P12326" t="s">
        <v>3613</v>
      </c>
      <c r="Q12326" s="3">
        <f>Table1[[#This Row],[Capacity (MW)]]*0.395*8760*10^-6</f>
        <v>0.35986079999999998</v>
      </c>
      <c r="R12326" s="3" cm="1">
        <f t="array" ref="R12326">AVERAGE(VLOOKUP(_xlfn.TEXTSPLIT(Table1[[#This Row],[Fuel (no space after comma)]], ","), FuelList_Final_EF!$A$2:$B$65, 2, FALSE))</f>
        <v>65.583341148886291</v>
      </c>
      <c r="S12326" s="3">
        <f>Table1[[#This Row],[Generation (TWh)]]*10^9*VLOOKUP(Table1[[#This Row],[Turbine/Engine Technology]],Technology_HR!$A$2:$B$11,2,FALSE)*10^-6</f>
        <v>3962067.4079999998</v>
      </c>
      <c r="T12326" s="5">
        <f>Table1[[#This Row],[Fuel Consumption (mmBtu)]]*Table1[[#This Row],[Emission Factor (kg CO2/ mmBtu)]]*10^3</f>
        <v>259845618473.74765</v>
      </c>
      <c r="U12326" s="3">
        <f>Table1[[#This Row],[Emissions (g CO2)]]/(Table1[[#This Row],[Generation (TWh)]]*10^9)</f>
        <v>722.07258604923811</v>
      </c>
    </row>
    <row r="12327" spans="1:21" x14ac:dyDescent="0.35">
      <c r="A12327" t="s">
        <v>2370</v>
      </c>
      <c r="B12327" t="s">
        <v>3243</v>
      </c>
      <c r="C12327" t="str">
        <f>SUBSTITUTE(Table1[[#This Row],[Fuel]],", ",",")</f>
        <v>fossil gas: natural gas,fossil liquids: fuel oil</v>
      </c>
      <c r="D12327" t="s">
        <v>3239</v>
      </c>
      <c r="E12327" t="s">
        <v>3275</v>
      </c>
      <c r="H12327" t="s">
        <v>3436</v>
      </c>
      <c r="I12327">
        <v>106</v>
      </c>
      <c r="J12327" t="s">
        <v>3446</v>
      </c>
      <c r="K12327">
        <v>1996</v>
      </c>
      <c r="L12327" t="s">
        <v>29</v>
      </c>
      <c r="M12327" t="s">
        <v>29</v>
      </c>
      <c r="N12327">
        <v>39.727249</v>
      </c>
      <c r="O12327">
        <v>-84.211079999999995</v>
      </c>
      <c r="P12327" t="s">
        <v>3613</v>
      </c>
      <c r="Q12327" s="3">
        <f>Table1[[#This Row],[Capacity (MW)]]*0.395*8760*10^-6</f>
        <v>0.36678119999999997</v>
      </c>
      <c r="R12327" s="3" cm="1">
        <f t="array" ref="R12327">AVERAGE(VLOOKUP(_xlfn.TEXTSPLIT(Table1[[#This Row],[Fuel (no space after comma)]], ","), FuelList_Final_EF!$A$2:$B$65, 2, FALSE))</f>
        <v>65.583341148886291</v>
      </c>
      <c r="S12327" s="3">
        <f>Table1[[#This Row],[Generation (TWh)]]*10^9*VLOOKUP(Table1[[#This Row],[Turbine/Engine Technology]],Technology_HR!$A$2:$B$11,2,FALSE)*10^-6</f>
        <v>4038261.0119999996</v>
      </c>
      <c r="T12327" s="5">
        <f>Table1[[#This Row],[Fuel Consumption (mmBtu)]]*Table1[[#This Row],[Emission Factor (kg CO2/ mmBtu)]]*10^3</f>
        <v>264842649598.24277</v>
      </c>
      <c r="U12327" s="3">
        <f>Table1[[#This Row],[Emissions (g CO2)]]/(Table1[[#This Row],[Generation (TWh)]]*10^9)</f>
        <v>722.072586049238</v>
      </c>
    </row>
    <row r="12328" spans="1:21" x14ac:dyDescent="0.35">
      <c r="A12328" t="s">
        <v>2370</v>
      </c>
      <c r="B12328" t="s">
        <v>3243</v>
      </c>
      <c r="C12328" t="str">
        <f>SUBSTITUTE(Table1[[#This Row],[Fuel]],", ",",")</f>
        <v>fossil gas: natural gas,fossil liquids: fuel oil</v>
      </c>
      <c r="D12328" t="s">
        <v>3239</v>
      </c>
      <c r="E12328" t="s">
        <v>3275</v>
      </c>
      <c r="H12328" t="s">
        <v>3436</v>
      </c>
      <c r="I12328">
        <v>84</v>
      </c>
      <c r="J12328" t="s">
        <v>3446</v>
      </c>
      <c r="K12328">
        <v>1998</v>
      </c>
      <c r="L12328" t="s">
        <v>29</v>
      </c>
      <c r="M12328" t="s">
        <v>29</v>
      </c>
      <c r="N12328">
        <v>39.727249</v>
      </c>
      <c r="O12328">
        <v>-84.211079999999995</v>
      </c>
      <c r="P12328" t="s">
        <v>3613</v>
      </c>
      <c r="Q12328" s="3">
        <f>Table1[[#This Row],[Capacity (MW)]]*0.395*8760*10^-6</f>
        <v>0.29065679999999999</v>
      </c>
      <c r="R12328" s="3" cm="1">
        <f t="array" ref="R12328">AVERAGE(VLOOKUP(_xlfn.TEXTSPLIT(Table1[[#This Row],[Fuel (no space after comma)]], ","), FuelList_Final_EF!$A$2:$B$65, 2, FALSE))</f>
        <v>65.583341148886291</v>
      </c>
      <c r="S12328" s="3">
        <f>Table1[[#This Row],[Generation (TWh)]]*10^9*VLOOKUP(Table1[[#This Row],[Turbine/Engine Technology]],Technology_HR!$A$2:$B$11,2,FALSE)*10^-6</f>
        <v>3200131.3679999998</v>
      </c>
      <c r="T12328" s="5">
        <f>Table1[[#This Row],[Fuel Consumption (mmBtu)]]*Table1[[#This Row],[Emission Factor (kg CO2/ mmBtu)]]*10^3</f>
        <v>209875307228.79614</v>
      </c>
      <c r="U12328" s="3">
        <f>Table1[[#This Row],[Emissions (g CO2)]]/(Table1[[#This Row],[Generation (TWh)]]*10^9)</f>
        <v>722.072586049238</v>
      </c>
    </row>
    <row r="12329" spans="1:21" x14ac:dyDescent="0.35">
      <c r="A12329" t="s">
        <v>2370</v>
      </c>
      <c r="B12329" t="s">
        <v>3243</v>
      </c>
      <c r="C12329" t="str">
        <f>SUBSTITUTE(Table1[[#This Row],[Fuel]],", ",",")</f>
        <v>fossil gas: natural gas,fossil liquids: fuel oil</v>
      </c>
      <c r="D12329" t="s">
        <v>3239</v>
      </c>
      <c r="E12329" t="s">
        <v>3275</v>
      </c>
      <c r="H12329" t="s">
        <v>3436</v>
      </c>
      <c r="I12329">
        <v>94</v>
      </c>
      <c r="J12329" t="s">
        <v>3446</v>
      </c>
      <c r="K12329">
        <v>2002</v>
      </c>
      <c r="L12329" t="s">
        <v>29</v>
      </c>
      <c r="M12329" t="s">
        <v>29</v>
      </c>
      <c r="N12329">
        <v>39.727249</v>
      </c>
      <c r="O12329">
        <v>-84.211079999999995</v>
      </c>
      <c r="P12329" t="s">
        <v>3613</v>
      </c>
      <c r="Q12329" s="3">
        <f>Table1[[#This Row],[Capacity (MW)]]*0.395*8760*10^-6</f>
        <v>0.32525880000000001</v>
      </c>
      <c r="R12329" s="3" cm="1">
        <f t="array" ref="R12329">AVERAGE(VLOOKUP(_xlfn.TEXTSPLIT(Table1[[#This Row],[Fuel (no space after comma)]], ","), FuelList_Final_EF!$A$2:$B$65, 2, FALSE))</f>
        <v>65.583341148886291</v>
      </c>
      <c r="S12329" s="3">
        <f>Table1[[#This Row],[Generation (TWh)]]*10^9*VLOOKUP(Table1[[#This Row],[Turbine/Engine Technology]],Technology_HR!$A$2:$B$11,2,FALSE)*10^-6</f>
        <v>3581099.3879999998</v>
      </c>
      <c r="T12329" s="5">
        <f>Table1[[#This Row],[Fuel Consumption (mmBtu)]]*Table1[[#This Row],[Emission Factor (kg CO2/ mmBtu)]]*10^3</f>
        <v>234860462851.27191</v>
      </c>
      <c r="U12329" s="3">
        <f>Table1[[#This Row],[Emissions (g CO2)]]/(Table1[[#This Row],[Generation (TWh)]]*10^9)</f>
        <v>722.07258604923811</v>
      </c>
    </row>
    <row r="12330" spans="1:21" x14ac:dyDescent="0.35">
      <c r="A12330" t="s">
        <v>2370</v>
      </c>
      <c r="B12330" t="s">
        <v>3243</v>
      </c>
      <c r="C12330" t="str">
        <f>SUBSTITUTE(Table1[[#This Row],[Fuel]],", ",",")</f>
        <v>fossil gas: natural gas,fossil liquids: fuel oil</v>
      </c>
      <c r="D12330" t="s">
        <v>3239</v>
      </c>
      <c r="E12330" t="s">
        <v>3275</v>
      </c>
      <c r="H12330" t="s">
        <v>3436</v>
      </c>
      <c r="I12330">
        <v>94</v>
      </c>
      <c r="J12330" t="s">
        <v>3446</v>
      </c>
      <c r="K12330">
        <v>2002</v>
      </c>
      <c r="L12330" t="s">
        <v>29</v>
      </c>
      <c r="M12330" t="s">
        <v>29</v>
      </c>
      <c r="N12330">
        <v>39.727249</v>
      </c>
      <c r="O12330">
        <v>-84.211079999999995</v>
      </c>
      <c r="P12330" t="s">
        <v>3613</v>
      </c>
      <c r="Q12330" s="3">
        <f>Table1[[#This Row],[Capacity (MW)]]*0.395*8760*10^-6</f>
        <v>0.32525880000000001</v>
      </c>
      <c r="R12330" s="3" cm="1">
        <f t="array" ref="R12330">AVERAGE(VLOOKUP(_xlfn.TEXTSPLIT(Table1[[#This Row],[Fuel (no space after comma)]], ","), FuelList_Final_EF!$A$2:$B$65, 2, FALSE))</f>
        <v>65.583341148886291</v>
      </c>
      <c r="S12330" s="3">
        <f>Table1[[#This Row],[Generation (TWh)]]*10^9*VLOOKUP(Table1[[#This Row],[Turbine/Engine Technology]],Technology_HR!$A$2:$B$11,2,FALSE)*10^-6</f>
        <v>3581099.3879999998</v>
      </c>
      <c r="T12330" s="5">
        <f>Table1[[#This Row],[Fuel Consumption (mmBtu)]]*Table1[[#This Row],[Emission Factor (kg CO2/ mmBtu)]]*10^3</f>
        <v>234860462851.27191</v>
      </c>
      <c r="U12330" s="3">
        <f>Table1[[#This Row],[Emissions (g CO2)]]/(Table1[[#This Row],[Generation (TWh)]]*10^9)</f>
        <v>722.07258604923811</v>
      </c>
    </row>
    <row r="12331" spans="1:21" x14ac:dyDescent="0.35">
      <c r="A12331" t="s">
        <v>2370</v>
      </c>
      <c r="B12331" t="s">
        <v>3243</v>
      </c>
      <c r="C12331" t="str">
        <f>SUBSTITUTE(Table1[[#This Row],[Fuel]],", ",",")</f>
        <v>fossil gas: natural gas,fossil liquids: fuel oil</v>
      </c>
      <c r="D12331" t="s">
        <v>3239</v>
      </c>
      <c r="E12331" t="s">
        <v>3275</v>
      </c>
      <c r="H12331" t="s">
        <v>3436</v>
      </c>
      <c r="I12331">
        <v>94</v>
      </c>
      <c r="J12331" t="s">
        <v>3446</v>
      </c>
      <c r="K12331">
        <v>2002</v>
      </c>
      <c r="L12331" t="s">
        <v>29</v>
      </c>
      <c r="M12331" t="s">
        <v>29</v>
      </c>
      <c r="N12331">
        <v>39.727249</v>
      </c>
      <c r="O12331">
        <v>-84.211079999999995</v>
      </c>
      <c r="P12331" t="s">
        <v>3613</v>
      </c>
      <c r="Q12331" s="3">
        <f>Table1[[#This Row],[Capacity (MW)]]*0.395*8760*10^-6</f>
        <v>0.32525880000000001</v>
      </c>
      <c r="R12331" s="3" cm="1">
        <f t="array" ref="R12331">AVERAGE(VLOOKUP(_xlfn.TEXTSPLIT(Table1[[#This Row],[Fuel (no space after comma)]], ","), FuelList_Final_EF!$A$2:$B$65, 2, FALSE))</f>
        <v>65.583341148886291</v>
      </c>
      <c r="S12331" s="3">
        <f>Table1[[#This Row],[Generation (TWh)]]*10^9*VLOOKUP(Table1[[#This Row],[Turbine/Engine Technology]],Technology_HR!$A$2:$B$11,2,FALSE)*10^-6</f>
        <v>3581099.3879999998</v>
      </c>
      <c r="T12331" s="5">
        <f>Table1[[#This Row],[Fuel Consumption (mmBtu)]]*Table1[[#This Row],[Emission Factor (kg CO2/ mmBtu)]]*10^3</f>
        <v>234860462851.27191</v>
      </c>
      <c r="U12331" s="3">
        <f>Table1[[#This Row],[Emissions (g CO2)]]/(Table1[[#This Row],[Generation (TWh)]]*10^9)</f>
        <v>722.07258604923811</v>
      </c>
    </row>
    <row r="12332" spans="1:21" x14ac:dyDescent="0.35">
      <c r="A12332" t="s">
        <v>2370</v>
      </c>
      <c r="B12332" t="s">
        <v>3243</v>
      </c>
      <c r="C12332" t="str">
        <f>SUBSTITUTE(Table1[[#This Row],[Fuel]],", ",",")</f>
        <v>fossil gas: natural gas,fossil liquids: fuel oil</v>
      </c>
      <c r="D12332" t="s">
        <v>3239</v>
      </c>
      <c r="E12332" t="s">
        <v>3275</v>
      </c>
      <c r="H12332" t="s">
        <v>3436</v>
      </c>
      <c r="I12332">
        <v>94</v>
      </c>
      <c r="J12332" t="s">
        <v>3446</v>
      </c>
      <c r="K12332">
        <v>2002</v>
      </c>
      <c r="L12332" t="s">
        <v>29</v>
      </c>
      <c r="M12332" t="s">
        <v>29</v>
      </c>
      <c r="N12332">
        <v>39.727249</v>
      </c>
      <c r="O12332">
        <v>-84.211079999999995</v>
      </c>
      <c r="P12332" t="s">
        <v>3613</v>
      </c>
      <c r="Q12332" s="3">
        <f>Table1[[#This Row],[Capacity (MW)]]*0.395*8760*10^-6</f>
        <v>0.32525880000000001</v>
      </c>
      <c r="R12332" s="3" cm="1">
        <f t="array" ref="R12332">AVERAGE(VLOOKUP(_xlfn.TEXTSPLIT(Table1[[#This Row],[Fuel (no space after comma)]], ","), FuelList_Final_EF!$A$2:$B$65, 2, FALSE))</f>
        <v>65.583341148886291</v>
      </c>
      <c r="S12332" s="3">
        <f>Table1[[#This Row],[Generation (TWh)]]*10^9*VLOOKUP(Table1[[#This Row],[Turbine/Engine Technology]],Technology_HR!$A$2:$B$11,2,FALSE)*10^-6</f>
        <v>3581099.3879999998</v>
      </c>
      <c r="T12332" s="5">
        <f>Table1[[#This Row],[Fuel Consumption (mmBtu)]]*Table1[[#This Row],[Emission Factor (kg CO2/ mmBtu)]]*10^3</f>
        <v>234860462851.27191</v>
      </c>
      <c r="U12332" s="3">
        <f>Table1[[#This Row],[Emissions (g CO2)]]/(Table1[[#This Row],[Generation (TWh)]]*10^9)</f>
        <v>722.07258604923811</v>
      </c>
    </row>
    <row r="12333" spans="1:21" x14ac:dyDescent="0.35">
      <c r="A12333" t="s">
        <v>2585</v>
      </c>
      <c r="B12333" t="s">
        <v>3239</v>
      </c>
      <c r="C12333" t="str">
        <f>SUBSTITUTE(Table1[[#This Row],[Fuel]],", ",",")</f>
        <v>fossil gas: natural gas</v>
      </c>
      <c r="D12333" t="s">
        <v>3239</v>
      </c>
      <c r="H12333" t="s">
        <v>3436</v>
      </c>
      <c r="I12333">
        <v>121</v>
      </c>
      <c r="J12333" t="s">
        <v>3446</v>
      </c>
      <c r="K12333">
        <v>2002</v>
      </c>
      <c r="L12333" t="s">
        <v>29</v>
      </c>
      <c r="M12333" t="s">
        <v>29</v>
      </c>
      <c r="N12333">
        <v>32.589199999999998</v>
      </c>
      <c r="O12333">
        <v>-84.691699999999997</v>
      </c>
      <c r="P12333" t="s">
        <v>3613</v>
      </c>
      <c r="Q12333" s="3">
        <f>Table1[[#This Row],[Capacity (MW)]]*0.395*8760*10^-6</f>
        <v>0.41868420000000001</v>
      </c>
      <c r="R12333" s="3" cm="1">
        <f t="array" ref="R12333">AVERAGE(VLOOKUP(_xlfn.TEXTSPLIT(Table1[[#This Row],[Fuel (no space after comma)]], ","), FuelList_Final_EF!$A$2:$B$65, 2, FALSE))</f>
        <v>53.06</v>
      </c>
      <c r="S12333" s="3">
        <f>Table1[[#This Row],[Generation (TWh)]]*10^9*VLOOKUP(Table1[[#This Row],[Turbine/Engine Technology]],Technology_HR!$A$2:$B$11,2,FALSE)*10^-6</f>
        <v>4609713.0419999994</v>
      </c>
      <c r="T12333" s="5">
        <f>Table1[[#This Row],[Fuel Consumption (mmBtu)]]*Table1[[#This Row],[Emission Factor (kg CO2/ mmBtu)]]*10^3</f>
        <v>244591374008.51999</v>
      </c>
      <c r="U12333" s="3">
        <f>Table1[[#This Row],[Emissions (g CO2)]]/(Table1[[#This Row],[Generation (TWh)]]*10^9)</f>
        <v>584.19060000000002</v>
      </c>
    </row>
    <row r="12334" spans="1:21" x14ac:dyDescent="0.35">
      <c r="A12334" t="s">
        <v>2585</v>
      </c>
      <c r="B12334" t="s">
        <v>3239</v>
      </c>
      <c r="C12334" t="str">
        <f>SUBSTITUTE(Table1[[#This Row],[Fuel]],", ",",")</f>
        <v>fossil gas: natural gas</v>
      </c>
      <c r="D12334" t="s">
        <v>3239</v>
      </c>
      <c r="H12334" t="s">
        <v>3436</v>
      </c>
      <c r="I12334">
        <v>121</v>
      </c>
      <c r="J12334" t="s">
        <v>3446</v>
      </c>
      <c r="K12334">
        <v>2002</v>
      </c>
      <c r="L12334" t="s">
        <v>29</v>
      </c>
      <c r="M12334" t="s">
        <v>29</v>
      </c>
      <c r="N12334">
        <v>32.589199999999998</v>
      </c>
      <c r="O12334">
        <v>-84.691699999999997</v>
      </c>
      <c r="P12334" t="s">
        <v>3613</v>
      </c>
      <c r="Q12334" s="3">
        <f>Table1[[#This Row],[Capacity (MW)]]*0.395*8760*10^-6</f>
        <v>0.41868420000000001</v>
      </c>
      <c r="R12334" s="3" cm="1">
        <f t="array" ref="R12334">AVERAGE(VLOOKUP(_xlfn.TEXTSPLIT(Table1[[#This Row],[Fuel (no space after comma)]], ","), FuelList_Final_EF!$A$2:$B$65, 2, FALSE))</f>
        <v>53.06</v>
      </c>
      <c r="S12334" s="3">
        <f>Table1[[#This Row],[Generation (TWh)]]*10^9*VLOOKUP(Table1[[#This Row],[Turbine/Engine Technology]],Technology_HR!$A$2:$B$11,2,FALSE)*10^-6</f>
        <v>4609713.0419999994</v>
      </c>
      <c r="T12334" s="5">
        <f>Table1[[#This Row],[Fuel Consumption (mmBtu)]]*Table1[[#This Row],[Emission Factor (kg CO2/ mmBtu)]]*10^3</f>
        <v>244591374008.51999</v>
      </c>
      <c r="U12334" s="3">
        <f>Table1[[#This Row],[Emissions (g CO2)]]/(Table1[[#This Row],[Generation (TWh)]]*10^9)</f>
        <v>584.19060000000002</v>
      </c>
    </row>
    <row r="12335" spans="1:21" x14ac:dyDescent="0.35">
      <c r="A12335" t="s">
        <v>2585</v>
      </c>
      <c r="B12335" t="s">
        <v>3239</v>
      </c>
      <c r="C12335" t="str">
        <f>SUBSTITUTE(Table1[[#This Row],[Fuel]],", ",",")</f>
        <v>fossil gas: natural gas</v>
      </c>
      <c r="D12335" t="s">
        <v>3239</v>
      </c>
      <c r="H12335" t="s">
        <v>3436</v>
      </c>
      <c r="I12335">
        <v>121</v>
      </c>
      <c r="J12335" t="s">
        <v>3446</v>
      </c>
      <c r="K12335">
        <v>2002</v>
      </c>
      <c r="L12335" t="s">
        <v>29</v>
      </c>
      <c r="M12335" t="s">
        <v>29</v>
      </c>
      <c r="N12335">
        <v>32.589199999999998</v>
      </c>
      <c r="O12335">
        <v>-84.691699999999997</v>
      </c>
      <c r="P12335" t="s">
        <v>3613</v>
      </c>
      <c r="Q12335" s="3">
        <f>Table1[[#This Row],[Capacity (MW)]]*0.395*8760*10^-6</f>
        <v>0.41868420000000001</v>
      </c>
      <c r="R12335" s="3" cm="1">
        <f t="array" ref="R12335">AVERAGE(VLOOKUP(_xlfn.TEXTSPLIT(Table1[[#This Row],[Fuel (no space after comma)]], ","), FuelList_Final_EF!$A$2:$B$65, 2, FALSE))</f>
        <v>53.06</v>
      </c>
      <c r="S12335" s="3">
        <f>Table1[[#This Row],[Generation (TWh)]]*10^9*VLOOKUP(Table1[[#This Row],[Turbine/Engine Technology]],Technology_HR!$A$2:$B$11,2,FALSE)*10^-6</f>
        <v>4609713.0419999994</v>
      </c>
      <c r="T12335" s="5">
        <f>Table1[[#This Row],[Fuel Consumption (mmBtu)]]*Table1[[#This Row],[Emission Factor (kg CO2/ mmBtu)]]*10^3</f>
        <v>244591374008.51999</v>
      </c>
      <c r="U12335" s="3">
        <f>Table1[[#This Row],[Emissions (g CO2)]]/(Table1[[#This Row],[Generation (TWh)]]*10^9)</f>
        <v>584.19060000000002</v>
      </c>
    </row>
    <row r="12336" spans="1:21" x14ac:dyDescent="0.35">
      <c r="A12336" t="s">
        <v>2585</v>
      </c>
      <c r="B12336" t="s">
        <v>3239</v>
      </c>
      <c r="C12336" t="str">
        <f>SUBSTITUTE(Table1[[#This Row],[Fuel]],", ",",")</f>
        <v>fossil gas: natural gas</v>
      </c>
      <c r="D12336" t="s">
        <v>3239</v>
      </c>
      <c r="H12336" t="s">
        <v>3436</v>
      </c>
      <c r="I12336">
        <v>121</v>
      </c>
      <c r="J12336" t="s">
        <v>3446</v>
      </c>
      <c r="K12336">
        <v>2002</v>
      </c>
      <c r="L12336" t="s">
        <v>29</v>
      </c>
      <c r="M12336" t="s">
        <v>29</v>
      </c>
      <c r="N12336">
        <v>32.589199999999998</v>
      </c>
      <c r="O12336">
        <v>-84.691699999999997</v>
      </c>
      <c r="P12336" t="s">
        <v>3613</v>
      </c>
      <c r="Q12336" s="3">
        <f>Table1[[#This Row],[Capacity (MW)]]*0.395*8760*10^-6</f>
        <v>0.41868420000000001</v>
      </c>
      <c r="R12336" s="3" cm="1">
        <f t="array" ref="R12336">AVERAGE(VLOOKUP(_xlfn.TEXTSPLIT(Table1[[#This Row],[Fuel (no space after comma)]], ","), FuelList_Final_EF!$A$2:$B$65, 2, FALSE))</f>
        <v>53.06</v>
      </c>
      <c r="S12336" s="3">
        <f>Table1[[#This Row],[Generation (TWh)]]*10^9*VLOOKUP(Table1[[#This Row],[Turbine/Engine Technology]],Technology_HR!$A$2:$B$11,2,FALSE)*10^-6</f>
        <v>4609713.0419999994</v>
      </c>
      <c r="T12336" s="5">
        <f>Table1[[#This Row],[Fuel Consumption (mmBtu)]]*Table1[[#This Row],[Emission Factor (kg CO2/ mmBtu)]]*10^3</f>
        <v>244591374008.51999</v>
      </c>
      <c r="U12336" s="3">
        <f>Table1[[#This Row],[Emissions (g CO2)]]/(Table1[[#This Row],[Generation (TWh)]]*10^9)</f>
        <v>584.19060000000002</v>
      </c>
    </row>
    <row r="12337" spans="1:21" x14ac:dyDescent="0.35">
      <c r="A12337" t="s">
        <v>2585</v>
      </c>
      <c r="B12337" t="s">
        <v>3243</v>
      </c>
      <c r="C12337" t="str">
        <f>SUBSTITUTE(Table1[[#This Row],[Fuel]],", ",",")</f>
        <v>fossil gas: natural gas,fossil liquids: fuel oil</v>
      </c>
      <c r="D12337" t="s">
        <v>3239</v>
      </c>
      <c r="E12337" t="s">
        <v>3275</v>
      </c>
      <c r="H12337" t="s">
        <v>3436</v>
      </c>
      <c r="I12337">
        <v>121</v>
      </c>
      <c r="J12337" t="s">
        <v>3446</v>
      </c>
      <c r="K12337">
        <v>2003</v>
      </c>
      <c r="L12337" t="s">
        <v>29</v>
      </c>
      <c r="M12337" t="s">
        <v>29</v>
      </c>
      <c r="N12337">
        <v>32.589199999999998</v>
      </c>
      <c r="O12337">
        <v>-84.691699999999997</v>
      </c>
      <c r="P12337" t="s">
        <v>3613</v>
      </c>
      <c r="Q12337" s="3">
        <f>Table1[[#This Row],[Capacity (MW)]]*0.395*8760*10^-6</f>
        <v>0.41868420000000001</v>
      </c>
      <c r="R12337" s="3" cm="1">
        <f t="array" ref="R12337">AVERAGE(VLOOKUP(_xlfn.TEXTSPLIT(Table1[[#This Row],[Fuel (no space after comma)]], ","), FuelList_Final_EF!$A$2:$B$65, 2, FALSE))</f>
        <v>65.583341148886291</v>
      </c>
      <c r="S12337" s="3">
        <f>Table1[[#This Row],[Generation (TWh)]]*10^9*VLOOKUP(Table1[[#This Row],[Turbine/Engine Technology]],Technology_HR!$A$2:$B$11,2,FALSE)*10^-6</f>
        <v>4609713.0419999994</v>
      </c>
      <c r="T12337" s="5">
        <f>Table1[[#This Row],[Fuel Consumption (mmBtu)]]*Table1[[#This Row],[Emission Factor (kg CO2/ mmBtu)]]*10^3</f>
        <v>302320383031.95636</v>
      </c>
      <c r="U12337" s="3">
        <f>Table1[[#This Row],[Emissions (g CO2)]]/(Table1[[#This Row],[Generation (TWh)]]*10^9)</f>
        <v>722.072586049238</v>
      </c>
    </row>
    <row r="12338" spans="1:21" x14ac:dyDescent="0.35">
      <c r="A12338" t="s">
        <v>2585</v>
      </c>
      <c r="B12338" t="s">
        <v>3243</v>
      </c>
      <c r="C12338" t="str">
        <f>SUBSTITUTE(Table1[[#This Row],[Fuel]],", ",",")</f>
        <v>fossil gas: natural gas,fossil liquids: fuel oil</v>
      </c>
      <c r="D12338" t="s">
        <v>3239</v>
      </c>
      <c r="E12338" t="s">
        <v>3275</v>
      </c>
      <c r="H12338" t="s">
        <v>3436</v>
      </c>
      <c r="I12338">
        <v>121</v>
      </c>
      <c r="J12338" t="s">
        <v>3446</v>
      </c>
      <c r="K12338">
        <v>2003</v>
      </c>
      <c r="L12338" t="s">
        <v>29</v>
      </c>
      <c r="M12338" t="s">
        <v>29</v>
      </c>
      <c r="N12338">
        <v>32.589199999999998</v>
      </c>
      <c r="O12338">
        <v>-84.691699999999997</v>
      </c>
      <c r="P12338" t="s">
        <v>3613</v>
      </c>
      <c r="Q12338" s="3">
        <f>Table1[[#This Row],[Capacity (MW)]]*0.395*8760*10^-6</f>
        <v>0.41868420000000001</v>
      </c>
      <c r="R12338" s="3" cm="1">
        <f t="array" ref="R12338">AVERAGE(VLOOKUP(_xlfn.TEXTSPLIT(Table1[[#This Row],[Fuel (no space after comma)]], ","), FuelList_Final_EF!$A$2:$B$65, 2, FALSE))</f>
        <v>65.583341148886291</v>
      </c>
      <c r="S12338" s="3">
        <f>Table1[[#This Row],[Generation (TWh)]]*10^9*VLOOKUP(Table1[[#This Row],[Turbine/Engine Technology]],Technology_HR!$A$2:$B$11,2,FALSE)*10^-6</f>
        <v>4609713.0419999994</v>
      </c>
      <c r="T12338" s="5">
        <f>Table1[[#This Row],[Fuel Consumption (mmBtu)]]*Table1[[#This Row],[Emission Factor (kg CO2/ mmBtu)]]*10^3</f>
        <v>302320383031.95636</v>
      </c>
      <c r="U12338" s="3">
        <f>Table1[[#This Row],[Emissions (g CO2)]]/(Table1[[#This Row],[Generation (TWh)]]*10^9)</f>
        <v>722.072586049238</v>
      </c>
    </row>
    <row r="12339" spans="1:21" x14ac:dyDescent="0.35">
      <c r="A12339" t="s">
        <v>3057</v>
      </c>
      <c r="B12339" t="s">
        <v>3243</v>
      </c>
      <c r="C12339" t="str">
        <f>SUBSTITUTE(Table1[[#This Row],[Fuel]],", ",",")</f>
        <v>fossil gas: natural gas,fossil liquids: fuel oil</v>
      </c>
      <c r="D12339" t="s">
        <v>3239</v>
      </c>
      <c r="E12339" t="s">
        <v>3275</v>
      </c>
      <c r="H12339" t="s">
        <v>3440</v>
      </c>
      <c r="I12339">
        <v>851</v>
      </c>
      <c r="J12339" t="s">
        <v>3446</v>
      </c>
      <c r="K12339">
        <v>1975</v>
      </c>
      <c r="L12339" t="s">
        <v>29</v>
      </c>
      <c r="M12339" t="s">
        <v>29</v>
      </c>
      <c r="N12339">
        <v>40.797761999999999</v>
      </c>
      <c r="O12339">
        <v>-75.105419999999995</v>
      </c>
      <c r="P12339" t="s">
        <v>3613</v>
      </c>
      <c r="Q12339" s="3">
        <f>Table1[[#This Row],[Capacity (MW)]]*0.395*8760*10^-6</f>
        <v>2.9446302000000002</v>
      </c>
      <c r="R12339" s="3" cm="1">
        <f t="array" ref="R12339">AVERAGE(VLOOKUP(_xlfn.TEXTSPLIT(Table1[[#This Row],[Fuel (no space after comma)]], ","), FuelList_Final_EF!$A$2:$B$65, 2, FALSE))</f>
        <v>65.583341148886291</v>
      </c>
      <c r="S12339" s="3">
        <f>Table1[[#This Row],[Generation (TWh)]]*10^9*VLOOKUP(Table1[[#This Row],[Turbine/Engine Technology]],Technology_HR!$A$2:$B$11,2,FALSE)*10^-6</f>
        <v>30285521.606999997</v>
      </c>
      <c r="T12339" s="5">
        <f>Table1[[#This Row],[Fuel Consumption (mmBtu)]]*Table1[[#This Row],[Emission Factor (kg CO2/ mmBtu)]]*10^3</f>
        <v>1986225695423.8477</v>
      </c>
      <c r="U12339" s="3">
        <f>Table1[[#This Row],[Emissions (g CO2)]]/(Table1[[#This Row],[Generation (TWh)]]*10^9)</f>
        <v>674.52466371629544</v>
      </c>
    </row>
    <row r="12340" spans="1:21" x14ac:dyDescent="0.35">
      <c r="A12340" t="s">
        <v>3057</v>
      </c>
      <c r="B12340" t="s">
        <v>3243</v>
      </c>
      <c r="C12340" t="str">
        <f>SUBSTITUTE(Table1[[#This Row],[Fuel]],", ",",")</f>
        <v>fossil gas: natural gas,fossil liquids: fuel oil</v>
      </c>
      <c r="D12340" t="s">
        <v>3239</v>
      </c>
      <c r="E12340" t="s">
        <v>3275</v>
      </c>
      <c r="H12340" t="s">
        <v>3440</v>
      </c>
      <c r="I12340">
        <v>851</v>
      </c>
      <c r="J12340" t="s">
        <v>3446</v>
      </c>
      <c r="K12340">
        <v>1977</v>
      </c>
      <c r="L12340" t="s">
        <v>29</v>
      </c>
      <c r="M12340" t="s">
        <v>29</v>
      </c>
      <c r="N12340">
        <v>40.797761999999999</v>
      </c>
      <c r="O12340">
        <v>-75.105419999999995</v>
      </c>
      <c r="P12340" t="s">
        <v>3613</v>
      </c>
      <c r="Q12340" s="3">
        <f>Table1[[#This Row],[Capacity (MW)]]*0.395*8760*10^-6</f>
        <v>2.9446302000000002</v>
      </c>
      <c r="R12340" s="3" cm="1">
        <f t="array" ref="R12340">AVERAGE(VLOOKUP(_xlfn.TEXTSPLIT(Table1[[#This Row],[Fuel (no space after comma)]], ","), FuelList_Final_EF!$A$2:$B$65, 2, FALSE))</f>
        <v>65.583341148886291</v>
      </c>
      <c r="S12340" s="3">
        <f>Table1[[#This Row],[Generation (TWh)]]*10^9*VLOOKUP(Table1[[#This Row],[Turbine/Engine Technology]],Technology_HR!$A$2:$B$11,2,FALSE)*10^-6</f>
        <v>30285521.606999997</v>
      </c>
      <c r="T12340" s="5">
        <f>Table1[[#This Row],[Fuel Consumption (mmBtu)]]*Table1[[#This Row],[Emission Factor (kg CO2/ mmBtu)]]*10^3</f>
        <v>1986225695423.8477</v>
      </c>
      <c r="U12340" s="3">
        <f>Table1[[#This Row],[Emissions (g CO2)]]/(Table1[[#This Row],[Generation (TWh)]]*10^9)</f>
        <v>674.52466371629544</v>
      </c>
    </row>
    <row r="12341" spans="1:21" x14ac:dyDescent="0.35">
      <c r="A12341" t="s">
        <v>2527</v>
      </c>
      <c r="B12341" t="s">
        <v>3243</v>
      </c>
      <c r="C12341" t="str">
        <f>SUBSTITUTE(Table1[[#This Row],[Fuel]],", ",",")</f>
        <v>fossil gas: natural gas,fossil liquids: fuel oil</v>
      </c>
      <c r="D12341" t="s">
        <v>3239</v>
      </c>
      <c r="E12341" t="s">
        <v>3275</v>
      </c>
      <c r="H12341" t="s">
        <v>3438</v>
      </c>
      <c r="I12341">
        <v>85</v>
      </c>
      <c r="J12341" t="s">
        <v>3446</v>
      </c>
      <c r="K12341">
        <v>2008</v>
      </c>
      <c r="L12341" t="s">
        <v>29</v>
      </c>
      <c r="M12341" t="s">
        <v>29</v>
      </c>
      <c r="N12341">
        <v>42.632123999999997</v>
      </c>
      <c r="O12341">
        <v>-71.313239999999993</v>
      </c>
      <c r="P12341" t="s">
        <v>3613</v>
      </c>
      <c r="Q12341" s="3">
        <f>Table1[[#This Row],[Capacity (MW)]]*0.395*8760*10^-6</f>
        <v>0.29411699999999996</v>
      </c>
      <c r="R12341" s="3" cm="1">
        <f t="array" ref="R12341">AVERAGE(VLOOKUP(_xlfn.TEXTSPLIT(Table1[[#This Row],[Fuel (no space after comma)]], ","), FuelList_Final_EF!$A$2:$B$65, 2, FALSE))</f>
        <v>65.583341148886291</v>
      </c>
      <c r="S12341" s="3">
        <f>Table1[[#This Row],[Generation (TWh)]]*10^9*VLOOKUP(Table1[[#This Row],[Turbine/Engine Technology]],Technology_HR!$A$2:$B$11,2,FALSE)*10^-6</f>
        <v>2220289.2329999995</v>
      </c>
      <c r="T12341" s="5">
        <f>Table1[[#This Row],[Fuel Consumption (mmBtu)]]*Table1[[#This Row],[Emission Factor (kg CO2/ mmBtu)]]*10^3</f>
        <v>145613986217.03806</v>
      </c>
      <c r="U12341" s="3">
        <f>Table1[[#This Row],[Emissions (g CO2)]]/(Table1[[#This Row],[Generation (TWh)]]*10^9)</f>
        <v>495.08864233294264</v>
      </c>
    </row>
    <row r="12342" spans="1:21" x14ac:dyDescent="0.35">
      <c r="A12342" t="s">
        <v>3058</v>
      </c>
      <c r="B12342" t="s">
        <v>3281</v>
      </c>
      <c r="C12342" t="str">
        <f>SUBSTITUTE(Table1[[#This Row],[Fuel]],", ",",")</f>
        <v>fossil gas: natural gas,coal: unknown</v>
      </c>
      <c r="D12342" t="s">
        <v>3239</v>
      </c>
      <c r="E12342" t="s">
        <v>3645</v>
      </c>
      <c r="H12342" t="s">
        <v>3440</v>
      </c>
      <c r="I12342">
        <v>65</v>
      </c>
      <c r="J12342" t="s">
        <v>3446</v>
      </c>
      <c r="K12342">
        <v>2021</v>
      </c>
      <c r="L12342" t="s">
        <v>29</v>
      </c>
      <c r="M12342" t="s">
        <v>29</v>
      </c>
      <c r="N12342">
        <v>39.84919</v>
      </c>
      <c r="O12342">
        <v>-88.931939999999997</v>
      </c>
      <c r="P12342" t="s">
        <v>3613</v>
      </c>
      <c r="Q12342" s="3">
        <f>Table1[[#This Row],[Capacity (MW)]]*0.395*8760*10^-6</f>
        <v>0.224913</v>
      </c>
      <c r="R12342" s="3" cm="1">
        <f t="array" ref="R12342">AVERAGE(VLOOKUP(_xlfn.TEXTSPLIT(Table1[[#This Row],[Fuel (no space after comma)]], ","), FuelList_Final_EF!$A$2:$B$65, 2, FALSE))</f>
        <v>76.661787032156042</v>
      </c>
      <c r="S12342" s="3">
        <f>Table1[[#This Row],[Generation (TWh)]]*10^9*VLOOKUP(Table1[[#This Row],[Turbine/Engine Technology]],Technology_HR!$A$2:$B$11,2,FALSE)*10^-6</f>
        <v>2313230.2050000001</v>
      </c>
      <c r="T12342" s="5">
        <f>Table1[[#This Row],[Fuel Consumption (mmBtu)]]*Table1[[#This Row],[Emission Factor (kg CO2/ mmBtu)]]*10^3</f>
        <v>177336361332.06067</v>
      </c>
      <c r="U12342" s="3">
        <f>Table1[[#This Row],[Emissions (g CO2)]]/(Table1[[#This Row],[Generation (TWh)]]*10^9)</f>
        <v>788.4664796257249</v>
      </c>
    </row>
    <row r="12343" spans="1:21" x14ac:dyDescent="0.35">
      <c r="A12343" t="s">
        <v>3059</v>
      </c>
      <c r="B12343" t="s">
        <v>3239</v>
      </c>
      <c r="C12343" t="str">
        <f>SUBSTITUTE(Table1[[#This Row],[Fuel]],", ",",")</f>
        <v>fossil gas: natural gas</v>
      </c>
      <c r="D12343" t="s">
        <v>3239</v>
      </c>
      <c r="H12343" t="s">
        <v>3436</v>
      </c>
      <c r="I12343">
        <v>50</v>
      </c>
      <c r="J12343" t="s">
        <v>3446</v>
      </c>
      <c r="K12343">
        <v>2024</v>
      </c>
      <c r="L12343" t="s">
        <v>29</v>
      </c>
      <c r="M12343" t="s">
        <v>29</v>
      </c>
      <c r="N12343">
        <v>29.70345</v>
      </c>
      <c r="O12343">
        <v>-95.398300000000006</v>
      </c>
      <c r="P12343" t="s">
        <v>3613</v>
      </c>
      <c r="Q12343" s="3">
        <f>Table1[[#This Row],[Capacity (MW)]]*0.395*8760*10^-6</f>
        <v>0.17301</v>
      </c>
      <c r="R12343" s="3" cm="1">
        <f t="array" ref="R12343">AVERAGE(VLOOKUP(_xlfn.TEXTSPLIT(Table1[[#This Row],[Fuel (no space after comma)]], ","), FuelList_Final_EF!$A$2:$B$65, 2, FALSE))</f>
        <v>53.06</v>
      </c>
      <c r="S12343" s="3">
        <f>Table1[[#This Row],[Generation (TWh)]]*10^9*VLOOKUP(Table1[[#This Row],[Turbine/Engine Technology]],Technology_HR!$A$2:$B$11,2,FALSE)*10^-6</f>
        <v>1904840.0999999999</v>
      </c>
      <c r="T12343" s="5">
        <f>Table1[[#This Row],[Fuel Consumption (mmBtu)]]*Table1[[#This Row],[Emission Factor (kg CO2/ mmBtu)]]*10^3</f>
        <v>101070815706</v>
      </c>
      <c r="U12343" s="3">
        <f>Table1[[#This Row],[Emissions (g CO2)]]/(Table1[[#This Row],[Generation (TWh)]]*10^9)</f>
        <v>584.19060000000002</v>
      </c>
    </row>
    <row r="12344" spans="1:21" x14ac:dyDescent="0.35">
      <c r="A12344" t="s">
        <v>2476</v>
      </c>
      <c r="B12344" t="s">
        <v>3243</v>
      </c>
      <c r="C12344" t="str">
        <f>SUBSTITUTE(Table1[[#This Row],[Fuel]],", ",",")</f>
        <v>fossil gas: natural gas,fossil liquids: fuel oil</v>
      </c>
      <c r="D12344" t="s">
        <v>3239</v>
      </c>
      <c r="E12344" t="s">
        <v>3275</v>
      </c>
      <c r="H12344" t="s">
        <v>3438</v>
      </c>
      <c r="I12344">
        <v>927</v>
      </c>
      <c r="J12344" t="s">
        <v>3446</v>
      </c>
      <c r="K12344">
        <v>2003</v>
      </c>
      <c r="L12344" t="s">
        <v>29</v>
      </c>
      <c r="M12344" t="s">
        <v>29</v>
      </c>
      <c r="N12344">
        <v>32.649700000000003</v>
      </c>
      <c r="O12344">
        <v>-86.74</v>
      </c>
      <c r="P12344" t="s">
        <v>3613</v>
      </c>
      <c r="Q12344" s="3">
        <f>Table1[[#This Row],[Capacity (MW)]]*0.395*8760*10^-6</f>
        <v>3.2076054000000003</v>
      </c>
      <c r="R12344" s="3" cm="1">
        <f t="array" ref="R12344">AVERAGE(VLOOKUP(_xlfn.TEXTSPLIT(Table1[[#This Row],[Fuel (no space after comma)]], ","), FuelList_Final_EF!$A$2:$B$65, 2, FALSE))</f>
        <v>65.583341148886291</v>
      </c>
      <c r="S12344" s="3">
        <f>Table1[[#This Row],[Generation (TWh)]]*10^9*VLOOKUP(Table1[[#This Row],[Turbine/Engine Technology]],Technology_HR!$A$2:$B$11,2,FALSE)*10^-6</f>
        <v>24214213.164600004</v>
      </c>
      <c r="T12344" s="5">
        <f>Table1[[#This Row],[Fuel Consumption (mmBtu)]]*Table1[[#This Row],[Emission Factor (kg CO2/ mmBtu)]]*10^3</f>
        <v>1588049002625.8157</v>
      </c>
      <c r="U12344" s="3">
        <f>Table1[[#This Row],[Emissions (g CO2)]]/(Table1[[#This Row],[Generation (TWh)]]*10^9)</f>
        <v>495.08864233294264</v>
      </c>
    </row>
    <row r="12345" spans="1:21" x14ac:dyDescent="0.35">
      <c r="A12345" t="s">
        <v>3060</v>
      </c>
      <c r="B12345" t="s">
        <v>3239</v>
      </c>
      <c r="C12345" t="str">
        <f>SUBSTITUTE(Table1[[#This Row],[Fuel]],", ",",")</f>
        <v>fossil gas: natural gas</v>
      </c>
      <c r="D12345" t="s">
        <v>3239</v>
      </c>
      <c r="H12345" t="s">
        <v>3438</v>
      </c>
      <c r="I12345">
        <v>940</v>
      </c>
      <c r="J12345" t="s">
        <v>3446</v>
      </c>
      <c r="K12345">
        <v>2000</v>
      </c>
      <c r="L12345" t="s">
        <v>29</v>
      </c>
      <c r="M12345" t="s">
        <v>29</v>
      </c>
      <c r="N12345">
        <v>30.592400000000001</v>
      </c>
      <c r="O12345">
        <v>-95.9178</v>
      </c>
      <c r="P12345" t="s">
        <v>3613</v>
      </c>
      <c r="Q12345" s="3">
        <f>Table1[[#This Row],[Capacity (MW)]]*0.395*8760*10^-6</f>
        <v>3.2525879999999998</v>
      </c>
      <c r="R12345" s="3" cm="1">
        <f t="array" ref="R12345">AVERAGE(VLOOKUP(_xlfn.TEXTSPLIT(Table1[[#This Row],[Fuel (no space after comma)]], ","), FuelList_Final_EF!$A$2:$B$65, 2, FALSE))</f>
        <v>53.06</v>
      </c>
      <c r="S12345" s="3">
        <f>Table1[[#This Row],[Generation (TWh)]]*10^9*VLOOKUP(Table1[[#This Row],[Turbine/Engine Technology]],Technology_HR!$A$2:$B$11,2,FALSE)*10^-6</f>
        <v>24553786.811999999</v>
      </c>
      <c r="T12345" s="5">
        <f>Table1[[#This Row],[Fuel Consumption (mmBtu)]]*Table1[[#This Row],[Emission Factor (kg CO2/ mmBtu)]]*10^3</f>
        <v>1302823928244.72</v>
      </c>
      <c r="U12345" s="3">
        <f>Table1[[#This Row],[Emissions (g CO2)]]/(Table1[[#This Row],[Generation (TWh)]]*10^9)</f>
        <v>400.54993999999999</v>
      </c>
    </row>
    <row r="12346" spans="1:21" x14ac:dyDescent="0.35">
      <c r="A12346" t="s">
        <v>3061</v>
      </c>
      <c r="B12346" t="s">
        <v>3243</v>
      </c>
      <c r="C12346" t="str">
        <f>SUBSTITUTE(Table1[[#This Row],[Fuel]],", ",",")</f>
        <v>fossil gas: natural gas,fossil liquids: fuel oil</v>
      </c>
      <c r="D12346" t="s">
        <v>3239</v>
      </c>
      <c r="E12346" t="s">
        <v>3275</v>
      </c>
      <c r="H12346" t="s">
        <v>3438</v>
      </c>
      <c r="I12346">
        <v>376</v>
      </c>
      <c r="J12346" t="s">
        <v>3446</v>
      </c>
      <c r="K12346">
        <v>2001</v>
      </c>
      <c r="L12346" t="s">
        <v>29</v>
      </c>
      <c r="M12346" t="s">
        <v>29</v>
      </c>
      <c r="N12346">
        <v>32.017825999999999</v>
      </c>
      <c r="O12346">
        <v>-94.619739999999993</v>
      </c>
      <c r="P12346" t="s">
        <v>3613</v>
      </c>
      <c r="Q12346" s="3">
        <f>Table1[[#This Row],[Capacity (MW)]]*0.395*8760*10^-6</f>
        <v>1.3010352000000001</v>
      </c>
      <c r="R12346" s="3" cm="1">
        <f t="array" ref="R12346">AVERAGE(VLOOKUP(_xlfn.TEXTSPLIT(Table1[[#This Row],[Fuel (no space after comma)]], ","), FuelList_Final_EF!$A$2:$B$65, 2, FALSE))</f>
        <v>65.583341148886291</v>
      </c>
      <c r="S12346" s="3">
        <f>Table1[[#This Row],[Generation (TWh)]]*10^9*VLOOKUP(Table1[[#This Row],[Turbine/Engine Technology]],Technology_HR!$A$2:$B$11,2,FALSE)*10^-6</f>
        <v>9821514.7248</v>
      </c>
      <c r="T12346" s="5">
        <f>Table1[[#This Row],[Fuel Consumption (mmBtu)]]*Table1[[#This Row],[Emission Factor (kg CO2/ mmBtu)]]*10^3</f>
        <v>644127750795.36841</v>
      </c>
      <c r="U12346" s="3">
        <f>Table1[[#This Row],[Emissions (g CO2)]]/(Table1[[#This Row],[Generation (TWh)]]*10^9)</f>
        <v>495.08864233294258</v>
      </c>
    </row>
    <row r="12347" spans="1:21" x14ac:dyDescent="0.35">
      <c r="A12347" t="s">
        <v>3062</v>
      </c>
      <c r="B12347" t="s">
        <v>3243</v>
      </c>
      <c r="C12347" t="str">
        <f>SUBSTITUTE(Table1[[#This Row],[Fuel]],", ",",")</f>
        <v>fossil gas: natural gas,fossil liquids: fuel oil</v>
      </c>
      <c r="D12347" t="s">
        <v>3239</v>
      </c>
      <c r="E12347" t="s">
        <v>3275</v>
      </c>
      <c r="H12347" t="s">
        <v>3438</v>
      </c>
      <c r="I12347">
        <v>564</v>
      </c>
      <c r="J12347" t="s">
        <v>3446</v>
      </c>
      <c r="K12347">
        <v>2001</v>
      </c>
      <c r="L12347" t="s">
        <v>29</v>
      </c>
      <c r="M12347" t="s">
        <v>29</v>
      </c>
      <c r="N12347">
        <v>32.017825999999999</v>
      </c>
      <c r="O12347">
        <v>-94.619739999999993</v>
      </c>
      <c r="P12347" t="s">
        <v>3613</v>
      </c>
      <c r="Q12347" s="3">
        <f>Table1[[#This Row],[Capacity (MW)]]*0.395*8760*10^-6</f>
        <v>1.9515528</v>
      </c>
      <c r="R12347" s="3" cm="1">
        <f t="array" ref="R12347">AVERAGE(VLOOKUP(_xlfn.TEXTSPLIT(Table1[[#This Row],[Fuel (no space after comma)]], ","), FuelList_Final_EF!$A$2:$B$65, 2, FALSE))</f>
        <v>65.583341148886291</v>
      </c>
      <c r="S12347" s="3">
        <f>Table1[[#This Row],[Generation (TWh)]]*10^9*VLOOKUP(Table1[[#This Row],[Turbine/Engine Technology]],Technology_HR!$A$2:$B$11,2,FALSE)*10^-6</f>
        <v>14732272.087199999</v>
      </c>
      <c r="T12347" s="5">
        <f>Table1[[#This Row],[Fuel Consumption (mmBtu)]]*Table1[[#This Row],[Emission Factor (kg CO2/ mmBtu)]]*10^3</f>
        <v>966191626193.05261</v>
      </c>
      <c r="U12347" s="3">
        <f>Table1[[#This Row],[Emissions (g CO2)]]/(Table1[[#This Row],[Generation (TWh)]]*10^9)</f>
        <v>495.08864233294258</v>
      </c>
    </row>
    <row r="12348" spans="1:21" x14ac:dyDescent="0.35">
      <c r="A12348" t="s">
        <v>3063</v>
      </c>
      <c r="B12348" t="s">
        <v>3243</v>
      </c>
      <c r="C12348" t="str">
        <f>SUBSTITUTE(Table1[[#This Row],[Fuel]],", ",",")</f>
        <v>fossil gas: natural gas,fossil liquids: fuel oil</v>
      </c>
      <c r="D12348" t="s">
        <v>3239</v>
      </c>
      <c r="E12348" t="s">
        <v>3275</v>
      </c>
      <c r="H12348" t="s">
        <v>3436</v>
      </c>
      <c r="I12348">
        <v>183</v>
      </c>
      <c r="J12348" t="s">
        <v>3446</v>
      </c>
      <c r="K12348">
        <v>2001</v>
      </c>
      <c r="L12348" t="s">
        <v>29</v>
      </c>
      <c r="M12348" t="s">
        <v>29</v>
      </c>
      <c r="N12348">
        <v>33.351599999999998</v>
      </c>
      <c r="O12348">
        <v>-84.999600000000001</v>
      </c>
      <c r="P12348" t="s">
        <v>3613</v>
      </c>
      <c r="Q12348" s="3">
        <f>Table1[[#This Row],[Capacity (MW)]]*0.395*8760*10^-6</f>
        <v>0.63321659999999991</v>
      </c>
      <c r="R12348" s="3" cm="1">
        <f t="array" ref="R12348">AVERAGE(VLOOKUP(_xlfn.TEXTSPLIT(Table1[[#This Row],[Fuel (no space after comma)]], ","), FuelList_Final_EF!$A$2:$B$65, 2, FALSE))</f>
        <v>65.583341148886291</v>
      </c>
      <c r="S12348" s="3">
        <f>Table1[[#This Row],[Generation (TWh)]]*10^9*VLOOKUP(Table1[[#This Row],[Turbine/Engine Technology]],Technology_HR!$A$2:$B$11,2,FALSE)*10^-6</f>
        <v>6971714.7659999989</v>
      </c>
      <c r="T12348" s="5">
        <f>Table1[[#This Row],[Fuel Consumption (mmBtu)]]*Table1[[#This Row],[Emission Factor (kg CO2/ mmBtu)]]*10^3</f>
        <v>457228347891.30585</v>
      </c>
      <c r="U12348" s="3">
        <f>Table1[[#This Row],[Emissions (g CO2)]]/(Table1[[#This Row],[Generation (TWh)]]*10^9)</f>
        <v>722.072586049238</v>
      </c>
    </row>
    <row r="12349" spans="1:21" x14ac:dyDescent="0.35">
      <c r="A12349" t="s">
        <v>3063</v>
      </c>
      <c r="B12349" t="s">
        <v>3243</v>
      </c>
      <c r="C12349" t="str">
        <f>SUBSTITUTE(Table1[[#This Row],[Fuel]],", ",",")</f>
        <v>fossil gas: natural gas,fossil liquids: fuel oil</v>
      </c>
      <c r="D12349" t="s">
        <v>3239</v>
      </c>
      <c r="E12349" t="s">
        <v>3275</v>
      </c>
      <c r="H12349" t="s">
        <v>3436</v>
      </c>
      <c r="I12349">
        <v>183</v>
      </c>
      <c r="J12349" t="s">
        <v>3446</v>
      </c>
      <c r="K12349">
        <v>2001</v>
      </c>
      <c r="L12349" t="s">
        <v>29</v>
      </c>
      <c r="M12349" t="s">
        <v>29</v>
      </c>
      <c r="N12349">
        <v>33.351599999999998</v>
      </c>
      <c r="O12349">
        <v>-84.999600000000001</v>
      </c>
      <c r="P12349" t="s">
        <v>3613</v>
      </c>
      <c r="Q12349" s="3">
        <f>Table1[[#This Row],[Capacity (MW)]]*0.395*8760*10^-6</f>
        <v>0.63321659999999991</v>
      </c>
      <c r="R12349" s="3" cm="1">
        <f t="array" ref="R12349">AVERAGE(VLOOKUP(_xlfn.TEXTSPLIT(Table1[[#This Row],[Fuel (no space after comma)]], ","), FuelList_Final_EF!$A$2:$B$65, 2, FALSE))</f>
        <v>65.583341148886291</v>
      </c>
      <c r="S12349" s="3">
        <f>Table1[[#This Row],[Generation (TWh)]]*10^9*VLOOKUP(Table1[[#This Row],[Turbine/Engine Technology]],Technology_HR!$A$2:$B$11,2,FALSE)*10^-6</f>
        <v>6971714.7659999989</v>
      </c>
      <c r="T12349" s="5">
        <f>Table1[[#This Row],[Fuel Consumption (mmBtu)]]*Table1[[#This Row],[Emission Factor (kg CO2/ mmBtu)]]*10^3</f>
        <v>457228347891.30585</v>
      </c>
      <c r="U12349" s="3">
        <f>Table1[[#This Row],[Emissions (g CO2)]]/(Table1[[#This Row],[Generation (TWh)]]*10^9)</f>
        <v>722.072586049238</v>
      </c>
    </row>
    <row r="12350" spans="1:21" x14ac:dyDescent="0.35">
      <c r="A12350" t="s">
        <v>3063</v>
      </c>
      <c r="B12350" t="s">
        <v>3243</v>
      </c>
      <c r="C12350" t="str">
        <f>SUBSTITUTE(Table1[[#This Row],[Fuel]],", ",",")</f>
        <v>fossil gas: natural gas,fossil liquids: fuel oil</v>
      </c>
      <c r="D12350" t="s">
        <v>3239</v>
      </c>
      <c r="E12350" t="s">
        <v>3275</v>
      </c>
      <c r="H12350" t="s">
        <v>3436</v>
      </c>
      <c r="I12350">
        <v>183</v>
      </c>
      <c r="J12350" t="s">
        <v>3446</v>
      </c>
      <c r="K12350">
        <v>2001</v>
      </c>
      <c r="L12350" t="s">
        <v>29</v>
      </c>
      <c r="M12350" t="s">
        <v>29</v>
      </c>
      <c r="N12350">
        <v>33.351599999999998</v>
      </c>
      <c r="O12350">
        <v>-84.999600000000001</v>
      </c>
      <c r="P12350" t="s">
        <v>3613</v>
      </c>
      <c r="Q12350" s="3">
        <f>Table1[[#This Row],[Capacity (MW)]]*0.395*8760*10^-6</f>
        <v>0.63321659999999991</v>
      </c>
      <c r="R12350" s="3" cm="1">
        <f t="array" ref="R12350">AVERAGE(VLOOKUP(_xlfn.TEXTSPLIT(Table1[[#This Row],[Fuel (no space after comma)]], ","), FuelList_Final_EF!$A$2:$B$65, 2, FALSE))</f>
        <v>65.583341148886291</v>
      </c>
      <c r="S12350" s="3">
        <f>Table1[[#This Row],[Generation (TWh)]]*10^9*VLOOKUP(Table1[[#This Row],[Turbine/Engine Technology]],Technology_HR!$A$2:$B$11,2,FALSE)*10^-6</f>
        <v>6971714.7659999989</v>
      </c>
      <c r="T12350" s="5">
        <f>Table1[[#This Row],[Fuel Consumption (mmBtu)]]*Table1[[#This Row],[Emission Factor (kg CO2/ mmBtu)]]*10^3</f>
        <v>457228347891.30585</v>
      </c>
      <c r="U12350" s="3">
        <f>Table1[[#This Row],[Emissions (g CO2)]]/(Table1[[#This Row],[Generation (TWh)]]*10^9)</f>
        <v>722.072586049238</v>
      </c>
    </row>
    <row r="12351" spans="1:21" x14ac:dyDescent="0.35">
      <c r="A12351" t="s">
        <v>3063</v>
      </c>
      <c r="B12351" t="s">
        <v>3243</v>
      </c>
      <c r="C12351" t="str">
        <f>SUBSTITUTE(Table1[[#This Row],[Fuel]],", ",",")</f>
        <v>fossil gas: natural gas,fossil liquids: fuel oil</v>
      </c>
      <c r="D12351" t="s">
        <v>3239</v>
      </c>
      <c r="E12351" t="s">
        <v>3275</v>
      </c>
      <c r="H12351" t="s">
        <v>3436</v>
      </c>
      <c r="I12351">
        <v>183</v>
      </c>
      <c r="J12351" t="s">
        <v>3446</v>
      </c>
      <c r="K12351">
        <v>2002</v>
      </c>
      <c r="L12351" t="s">
        <v>29</v>
      </c>
      <c r="M12351" t="s">
        <v>29</v>
      </c>
      <c r="N12351">
        <v>33.351599999999998</v>
      </c>
      <c r="O12351">
        <v>-84.999600000000001</v>
      </c>
      <c r="P12351" t="s">
        <v>3613</v>
      </c>
      <c r="Q12351" s="3">
        <f>Table1[[#This Row],[Capacity (MW)]]*0.395*8760*10^-6</f>
        <v>0.63321659999999991</v>
      </c>
      <c r="R12351" s="3" cm="1">
        <f t="array" ref="R12351">AVERAGE(VLOOKUP(_xlfn.TEXTSPLIT(Table1[[#This Row],[Fuel (no space after comma)]], ","), FuelList_Final_EF!$A$2:$B$65, 2, FALSE))</f>
        <v>65.583341148886291</v>
      </c>
      <c r="S12351" s="3">
        <f>Table1[[#This Row],[Generation (TWh)]]*10^9*VLOOKUP(Table1[[#This Row],[Turbine/Engine Technology]],Technology_HR!$A$2:$B$11,2,FALSE)*10^-6</f>
        <v>6971714.7659999989</v>
      </c>
      <c r="T12351" s="5">
        <f>Table1[[#This Row],[Fuel Consumption (mmBtu)]]*Table1[[#This Row],[Emission Factor (kg CO2/ mmBtu)]]*10^3</f>
        <v>457228347891.30585</v>
      </c>
      <c r="U12351" s="3">
        <f>Table1[[#This Row],[Emissions (g CO2)]]/(Table1[[#This Row],[Generation (TWh)]]*10^9)</f>
        <v>722.072586049238</v>
      </c>
    </row>
    <row r="12352" spans="1:21" x14ac:dyDescent="0.35">
      <c r="A12352" t="s">
        <v>3063</v>
      </c>
      <c r="B12352" t="s">
        <v>3243</v>
      </c>
      <c r="C12352" t="str">
        <f>SUBSTITUTE(Table1[[#This Row],[Fuel]],", ",",")</f>
        <v>fossil gas: natural gas,fossil liquids: fuel oil</v>
      </c>
      <c r="D12352" t="s">
        <v>3239</v>
      </c>
      <c r="E12352" t="s">
        <v>3275</v>
      </c>
      <c r="H12352" t="s">
        <v>3436</v>
      </c>
      <c r="I12352">
        <v>183</v>
      </c>
      <c r="J12352" t="s">
        <v>3446</v>
      </c>
      <c r="K12352">
        <v>2002</v>
      </c>
      <c r="L12352" t="s">
        <v>29</v>
      </c>
      <c r="M12352" t="s">
        <v>29</v>
      </c>
      <c r="N12352">
        <v>33.351599999999998</v>
      </c>
      <c r="O12352">
        <v>-84.999600000000001</v>
      </c>
      <c r="P12352" t="s">
        <v>3613</v>
      </c>
      <c r="Q12352" s="3">
        <f>Table1[[#This Row],[Capacity (MW)]]*0.395*8760*10^-6</f>
        <v>0.63321659999999991</v>
      </c>
      <c r="R12352" s="3" cm="1">
        <f t="array" ref="R12352">AVERAGE(VLOOKUP(_xlfn.TEXTSPLIT(Table1[[#This Row],[Fuel (no space after comma)]], ","), FuelList_Final_EF!$A$2:$B$65, 2, FALSE))</f>
        <v>65.583341148886291</v>
      </c>
      <c r="S12352" s="3">
        <f>Table1[[#This Row],[Generation (TWh)]]*10^9*VLOOKUP(Table1[[#This Row],[Turbine/Engine Technology]],Technology_HR!$A$2:$B$11,2,FALSE)*10^-6</f>
        <v>6971714.7659999989</v>
      </c>
      <c r="T12352" s="5">
        <f>Table1[[#This Row],[Fuel Consumption (mmBtu)]]*Table1[[#This Row],[Emission Factor (kg CO2/ mmBtu)]]*10^3</f>
        <v>457228347891.30585</v>
      </c>
      <c r="U12352" s="3">
        <f>Table1[[#This Row],[Emissions (g CO2)]]/(Table1[[#This Row],[Generation (TWh)]]*10^9)</f>
        <v>722.072586049238</v>
      </c>
    </row>
    <row r="12353" spans="1:21" x14ac:dyDescent="0.35">
      <c r="A12353" t="s">
        <v>3063</v>
      </c>
      <c r="B12353" t="s">
        <v>3243</v>
      </c>
      <c r="C12353" t="str">
        <f>SUBSTITUTE(Table1[[#This Row],[Fuel]],", ",",")</f>
        <v>fossil gas: natural gas,fossil liquids: fuel oil</v>
      </c>
      <c r="D12353" t="s">
        <v>3239</v>
      </c>
      <c r="E12353" t="s">
        <v>3275</v>
      </c>
      <c r="H12353" t="s">
        <v>3436</v>
      </c>
      <c r="I12353">
        <v>183</v>
      </c>
      <c r="J12353" t="s">
        <v>3446</v>
      </c>
      <c r="K12353">
        <v>2002</v>
      </c>
      <c r="L12353" t="s">
        <v>29</v>
      </c>
      <c r="M12353" t="s">
        <v>29</v>
      </c>
      <c r="N12353">
        <v>33.351599999999998</v>
      </c>
      <c r="O12353">
        <v>-84.999600000000001</v>
      </c>
      <c r="P12353" t="s">
        <v>3613</v>
      </c>
      <c r="Q12353" s="3">
        <f>Table1[[#This Row],[Capacity (MW)]]*0.395*8760*10^-6</f>
        <v>0.63321659999999991</v>
      </c>
      <c r="R12353" s="3" cm="1">
        <f t="array" ref="R12353">AVERAGE(VLOOKUP(_xlfn.TEXTSPLIT(Table1[[#This Row],[Fuel (no space after comma)]], ","), FuelList_Final_EF!$A$2:$B$65, 2, FALSE))</f>
        <v>65.583341148886291</v>
      </c>
      <c r="S12353" s="3">
        <f>Table1[[#This Row],[Generation (TWh)]]*10^9*VLOOKUP(Table1[[#This Row],[Turbine/Engine Technology]],Technology_HR!$A$2:$B$11,2,FALSE)*10^-6</f>
        <v>6971714.7659999989</v>
      </c>
      <c r="T12353" s="5">
        <f>Table1[[#This Row],[Fuel Consumption (mmBtu)]]*Table1[[#This Row],[Emission Factor (kg CO2/ mmBtu)]]*10^3</f>
        <v>457228347891.30585</v>
      </c>
      <c r="U12353" s="3">
        <f>Table1[[#This Row],[Emissions (g CO2)]]/(Table1[[#This Row],[Generation (TWh)]]*10^9)</f>
        <v>722.072586049238</v>
      </c>
    </row>
    <row r="12354" spans="1:21" x14ac:dyDescent="0.35">
      <c r="A12354" t="s">
        <v>3064</v>
      </c>
      <c r="B12354" t="s">
        <v>3243</v>
      </c>
      <c r="C12354" t="str">
        <f>SUBSTITUTE(Table1[[#This Row],[Fuel]],", ",",")</f>
        <v>fossil gas: natural gas,fossil liquids: fuel oil</v>
      </c>
      <c r="D12354" t="s">
        <v>3239</v>
      </c>
      <c r="E12354" t="s">
        <v>3275</v>
      </c>
      <c r="H12354" t="s">
        <v>3438</v>
      </c>
      <c r="I12354">
        <v>939</v>
      </c>
      <c r="J12354" t="s">
        <v>3446</v>
      </c>
      <c r="K12354">
        <v>2002</v>
      </c>
      <c r="L12354" t="s">
        <v>29</v>
      </c>
      <c r="M12354" t="s">
        <v>29</v>
      </c>
      <c r="N12354">
        <v>32.651400000000002</v>
      </c>
      <c r="O12354">
        <v>-86.738600000000005</v>
      </c>
      <c r="P12354" t="s">
        <v>3613</v>
      </c>
      <c r="Q12354" s="3">
        <f>Table1[[#This Row],[Capacity (MW)]]*0.395*8760*10^-6</f>
        <v>3.2491278000000001</v>
      </c>
      <c r="R12354" s="3" cm="1">
        <f t="array" ref="R12354">AVERAGE(VLOOKUP(_xlfn.TEXTSPLIT(Table1[[#This Row],[Fuel (no space after comma)]], ","), FuelList_Final_EF!$A$2:$B$65, 2, FALSE))</f>
        <v>65.583341148886291</v>
      </c>
      <c r="S12354" s="3">
        <f>Table1[[#This Row],[Generation (TWh)]]*10^9*VLOOKUP(Table1[[#This Row],[Turbine/Engine Technology]],Technology_HR!$A$2:$B$11,2,FALSE)*10^-6</f>
        <v>24527665.762199998</v>
      </c>
      <c r="T12354" s="5">
        <f>Table1[[#This Row],[Fuel Consumption (mmBtu)]]*Table1[[#This Row],[Emission Factor (kg CO2/ mmBtu)]]*10^3</f>
        <v>1608606271268.2207</v>
      </c>
      <c r="U12354" s="3">
        <f>Table1[[#This Row],[Emissions (g CO2)]]/(Table1[[#This Row],[Generation (TWh)]]*10^9)</f>
        <v>495.08864233294264</v>
      </c>
    </row>
    <row r="12355" spans="1:21" x14ac:dyDescent="0.35">
      <c r="A12355" t="s">
        <v>3065</v>
      </c>
      <c r="B12355" t="s">
        <v>3243</v>
      </c>
      <c r="C12355" t="str">
        <f>SUBSTITUTE(Table1[[#This Row],[Fuel]],", ",",")</f>
        <v>fossil gas: natural gas,fossil liquids: fuel oil</v>
      </c>
      <c r="D12355" t="s">
        <v>3239</v>
      </c>
      <c r="E12355" t="s">
        <v>3275</v>
      </c>
      <c r="H12355" t="s">
        <v>3438</v>
      </c>
      <c r="I12355">
        <v>1011</v>
      </c>
      <c r="J12355" t="s">
        <v>3446</v>
      </c>
      <c r="K12355">
        <v>2004</v>
      </c>
      <c r="L12355" t="s">
        <v>29</v>
      </c>
      <c r="M12355" t="s">
        <v>29</v>
      </c>
      <c r="N12355">
        <v>37.866700000000002</v>
      </c>
      <c r="O12355">
        <v>-78.381299999999996</v>
      </c>
      <c r="P12355" t="s">
        <v>3613</v>
      </c>
      <c r="Q12355" s="3">
        <f>Table1[[#This Row],[Capacity (MW)]]*0.395*8760*10^-6</f>
        <v>3.4982622000000001</v>
      </c>
      <c r="R12355" s="3" cm="1">
        <f t="array" ref="R12355">AVERAGE(VLOOKUP(_xlfn.TEXTSPLIT(Table1[[#This Row],[Fuel (no space after comma)]], ","), FuelList_Final_EF!$A$2:$B$65, 2, FALSE))</f>
        <v>65.583341148886291</v>
      </c>
      <c r="S12355" s="3">
        <f>Table1[[#This Row],[Generation (TWh)]]*10^9*VLOOKUP(Table1[[#This Row],[Turbine/Engine Technology]],Technology_HR!$A$2:$B$11,2,FALSE)*10^-6</f>
        <v>26408381.347799998</v>
      </c>
      <c r="T12355" s="5">
        <f>Table1[[#This Row],[Fuel Consumption (mmBtu)]]*Table1[[#This Row],[Emission Factor (kg CO2/ mmBtu)]]*10^3</f>
        <v>1731949883122.6528</v>
      </c>
      <c r="U12355" s="3">
        <f>Table1[[#This Row],[Emissions (g CO2)]]/(Table1[[#This Row],[Generation (TWh)]]*10^9)</f>
        <v>495.08864233294258</v>
      </c>
    </row>
    <row r="12356" spans="1:21" x14ac:dyDescent="0.35">
      <c r="A12356" t="s">
        <v>3066</v>
      </c>
      <c r="B12356" t="s">
        <v>3239</v>
      </c>
      <c r="C12356" t="str">
        <f>SUBSTITUTE(Table1[[#This Row],[Fuel]],", ",",")</f>
        <v>fossil gas: natural gas</v>
      </c>
      <c r="D12356" t="s">
        <v>3239</v>
      </c>
      <c r="H12356" t="s">
        <v>3438</v>
      </c>
      <c r="I12356">
        <v>567</v>
      </c>
      <c r="J12356" t="s">
        <v>3446</v>
      </c>
      <c r="K12356">
        <v>2018</v>
      </c>
      <c r="L12356" t="s">
        <v>29</v>
      </c>
      <c r="M12356" t="s">
        <v>29</v>
      </c>
      <c r="N12356">
        <v>40.175249000000001</v>
      </c>
      <c r="O12356">
        <v>-79.696669999999997</v>
      </c>
      <c r="P12356" t="s">
        <v>3613</v>
      </c>
      <c r="Q12356" s="3">
        <f>Table1[[#This Row],[Capacity (MW)]]*0.395*8760*10^-6</f>
        <v>1.9619334000000002</v>
      </c>
      <c r="R12356" s="3" cm="1">
        <f t="array" ref="R12356">AVERAGE(VLOOKUP(_xlfn.TEXTSPLIT(Table1[[#This Row],[Fuel (no space after comma)]], ","), FuelList_Final_EF!$A$2:$B$65, 2, FALSE))</f>
        <v>53.06</v>
      </c>
      <c r="S12356" s="3">
        <f>Table1[[#This Row],[Generation (TWh)]]*10^9*VLOOKUP(Table1[[#This Row],[Turbine/Engine Technology]],Technology_HR!$A$2:$B$11,2,FALSE)*10^-6</f>
        <v>14810635.2366</v>
      </c>
      <c r="T12356" s="5">
        <f>Table1[[#This Row],[Fuel Consumption (mmBtu)]]*Table1[[#This Row],[Emission Factor (kg CO2/ mmBtu)]]*10^3</f>
        <v>785852305653.99609</v>
      </c>
      <c r="U12356" s="3">
        <f>Table1[[#This Row],[Emissions (g CO2)]]/(Table1[[#This Row],[Generation (TWh)]]*10^9)</f>
        <v>400.54993999999999</v>
      </c>
    </row>
    <row r="12357" spans="1:21" x14ac:dyDescent="0.35">
      <c r="A12357" t="s">
        <v>3067</v>
      </c>
      <c r="B12357" t="s">
        <v>3239</v>
      </c>
      <c r="C12357" t="str">
        <f>SUBSTITUTE(Table1[[#This Row],[Fuel]],", ",",")</f>
        <v>fossil gas: natural gas</v>
      </c>
      <c r="D12357" t="s">
        <v>3239</v>
      </c>
      <c r="H12357" t="s">
        <v>3438</v>
      </c>
      <c r="I12357">
        <v>272.16000000000003</v>
      </c>
      <c r="J12357" t="s">
        <v>3446</v>
      </c>
      <c r="K12357">
        <v>2018</v>
      </c>
      <c r="L12357" t="s">
        <v>29</v>
      </c>
      <c r="M12357" t="s">
        <v>29</v>
      </c>
      <c r="N12357">
        <v>40.175249000000001</v>
      </c>
      <c r="O12357">
        <v>-79.696669999999997</v>
      </c>
      <c r="P12357" t="s">
        <v>3613</v>
      </c>
      <c r="Q12357" s="3">
        <f>Table1[[#This Row],[Capacity (MW)]]*0.395*8760*10^-6</f>
        <v>0.94172803200000021</v>
      </c>
      <c r="R12357" s="3" cm="1">
        <f t="array" ref="R12357">AVERAGE(VLOOKUP(_xlfn.TEXTSPLIT(Table1[[#This Row],[Fuel (no space after comma)]], ","), FuelList_Final_EF!$A$2:$B$65, 2, FALSE))</f>
        <v>53.06</v>
      </c>
      <c r="S12357" s="3">
        <f>Table1[[#This Row],[Generation (TWh)]]*10^9*VLOOKUP(Table1[[#This Row],[Turbine/Engine Technology]],Technology_HR!$A$2:$B$11,2,FALSE)*10^-6</f>
        <v>7109104.9135680012</v>
      </c>
      <c r="T12357" s="5">
        <f>Table1[[#This Row],[Fuel Consumption (mmBtu)]]*Table1[[#This Row],[Emission Factor (kg CO2/ mmBtu)]]*10^3</f>
        <v>377209106713.91815</v>
      </c>
      <c r="U12357" s="3">
        <f>Table1[[#This Row],[Emissions (g CO2)]]/(Table1[[#This Row],[Generation (TWh)]]*10^9)</f>
        <v>400.54993999999999</v>
      </c>
    </row>
    <row r="12358" spans="1:21" x14ac:dyDescent="0.35">
      <c r="A12358" t="s">
        <v>3068</v>
      </c>
      <c r="B12358" t="s">
        <v>3239</v>
      </c>
      <c r="C12358" t="str">
        <f>SUBSTITUTE(Table1[[#This Row],[Fuel]],", ",",")</f>
        <v>fossil gas: natural gas</v>
      </c>
      <c r="D12358" t="s">
        <v>3239</v>
      </c>
      <c r="H12358" t="s">
        <v>3438</v>
      </c>
      <c r="I12358">
        <v>283.5</v>
      </c>
      <c r="J12358" t="s">
        <v>3446</v>
      </c>
      <c r="K12358">
        <v>2018</v>
      </c>
      <c r="L12358" t="s">
        <v>29</v>
      </c>
      <c r="M12358" t="s">
        <v>29</v>
      </c>
      <c r="N12358">
        <v>40.175249000000001</v>
      </c>
      <c r="O12358">
        <v>-79.696669999999997</v>
      </c>
      <c r="P12358" t="s">
        <v>3613</v>
      </c>
      <c r="Q12358" s="3">
        <f>Table1[[#This Row],[Capacity (MW)]]*0.395*8760*10^-6</f>
        <v>0.98096670000000008</v>
      </c>
      <c r="R12358" s="3" cm="1">
        <f t="array" ref="R12358">AVERAGE(VLOOKUP(_xlfn.TEXTSPLIT(Table1[[#This Row],[Fuel (no space after comma)]], ","), FuelList_Final_EF!$A$2:$B$65, 2, FALSE))</f>
        <v>53.06</v>
      </c>
      <c r="S12358" s="3">
        <f>Table1[[#This Row],[Generation (TWh)]]*10^9*VLOOKUP(Table1[[#This Row],[Turbine/Engine Technology]],Technology_HR!$A$2:$B$11,2,FALSE)*10^-6</f>
        <v>7405317.6183000002</v>
      </c>
      <c r="T12358" s="5">
        <f>Table1[[#This Row],[Fuel Consumption (mmBtu)]]*Table1[[#This Row],[Emission Factor (kg CO2/ mmBtu)]]*10^3</f>
        <v>392926152826.99805</v>
      </c>
      <c r="U12358" s="3">
        <f>Table1[[#This Row],[Emissions (g CO2)]]/(Table1[[#This Row],[Generation (TWh)]]*10^9)</f>
        <v>400.54993999999999</v>
      </c>
    </row>
    <row r="12359" spans="1:21" x14ac:dyDescent="0.35">
      <c r="A12359" t="s">
        <v>3001</v>
      </c>
      <c r="B12359" t="s">
        <v>3243</v>
      </c>
      <c r="C12359" t="str">
        <f>SUBSTITUTE(Table1[[#This Row],[Fuel]],", ",",")</f>
        <v>fossil gas: natural gas,fossil liquids: fuel oil</v>
      </c>
      <c r="D12359" t="s">
        <v>3239</v>
      </c>
      <c r="E12359" t="s">
        <v>3275</v>
      </c>
      <c r="H12359" t="s">
        <v>3436</v>
      </c>
      <c r="I12359">
        <v>61</v>
      </c>
      <c r="J12359" t="s">
        <v>3446</v>
      </c>
      <c r="K12359">
        <v>2003</v>
      </c>
      <c r="L12359" t="s">
        <v>29</v>
      </c>
      <c r="M12359" t="s">
        <v>29</v>
      </c>
      <c r="N12359">
        <v>40.909652999999999</v>
      </c>
      <c r="O12359">
        <v>-96.61309</v>
      </c>
      <c r="P12359" t="s">
        <v>3613</v>
      </c>
      <c r="Q12359" s="3">
        <f>Table1[[#This Row],[Capacity (MW)]]*0.395*8760*10^-6</f>
        <v>0.21107220000000002</v>
      </c>
      <c r="R12359" s="3" cm="1">
        <f t="array" ref="R12359">AVERAGE(VLOOKUP(_xlfn.TEXTSPLIT(Table1[[#This Row],[Fuel (no space after comma)]], ","), FuelList_Final_EF!$A$2:$B$65, 2, FALSE))</f>
        <v>65.583341148886291</v>
      </c>
      <c r="S12359" s="3">
        <f>Table1[[#This Row],[Generation (TWh)]]*10^9*VLOOKUP(Table1[[#This Row],[Turbine/Engine Technology]],Technology_HR!$A$2:$B$11,2,FALSE)*10^-6</f>
        <v>2323904.9220000003</v>
      </c>
      <c r="T12359" s="5">
        <f>Table1[[#This Row],[Fuel Consumption (mmBtu)]]*Table1[[#This Row],[Emission Factor (kg CO2/ mmBtu)]]*10^3</f>
        <v>152409449297.10199</v>
      </c>
      <c r="U12359" s="3">
        <f>Table1[[#This Row],[Emissions (g CO2)]]/(Table1[[#This Row],[Generation (TWh)]]*10^9)</f>
        <v>722.072586049238</v>
      </c>
    </row>
    <row r="12360" spans="1:21" x14ac:dyDescent="0.35">
      <c r="A12360" t="s">
        <v>3001</v>
      </c>
      <c r="B12360" t="s">
        <v>3243</v>
      </c>
      <c r="C12360" t="str">
        <f>SUBSTITUTE(Table1[[#This Row],[Fuel]],", ",",")</f>
        <v>fossil gas: natural gas,fossil liquids: fuel oil</v>
      </c>
      <c r="D12360" t="s">
        <v>3239</v>
      </c>
      <c r="E12360" t="s">
        <v>3275</v>
      </c>
      <c r="H12360" t="s">
        <v>3438</v>
      </c>
      <c r="I12360">
        <v>149</v>
      </c>
      <c r="J12360" t="s">
        <v>3446</v>
      </c>
      <c r="K12360">
        <v>2004</v>
      </c>
      <c r="L12360" t="s">
        <v>29</v>
      </c>
      <c r="M12360" t="s">
        <v>29</v>
      </c>
      <c r="N12360">
        <v>40.909652999999999</v>
      </c>
      <c r="O12360">
        <v>-96.61309</v>
      </c>
      <c r="P12360" t="s">
        <v>3613</v>
      </c>
      <c r="Q12360" s="3">
        <f>Table1[[#This Row],[Capacity (MW)]]*0.395*8760*10^-6</f>
        <v>0.51556980000000008</v>
      </c>
      <c r="R12360" s="3" cm="1">
        <f t="array" ref="R12360">AVERAGE(VLOOKUP(_xlfn.TEXTSPLIT(Table1[[#This Row],[Fuel (no space after comma)]], ","), FuelList_Final_EF!$A$2:$B$65, 2, FALSE))</f>
        <v>65.583341148886291</v>
      </c>
      <c r="S12360" s="3">
        <f>Table1[[#This Row],[Generation (TWh)]]*10^9*VLOOKUP(Table1[[#This Row],[Turbine/Engine Technology]],Technology_HR!$A$2:$B$11,2,FALSE)*10^-6</f>
        <v>3892036.4202000005</v>
      </c>
      <c r="T12360" s="5">
        <f>Table1[[#This Row],[Fuel Consumption (mmBtu)]]*Table1[[#This Row],[Emission Factor (kg CO2/ mmBtu)]]*10^3</f>
        <v>255252752309.86679</v>
      </c>
      <c r="U12360" s="3">
        <f>Table1[[#This Row],[Emissions (g CO2)]]/(Table1[[#This Row],[Generation (TWh)]]*10^9)</f>
        <v>495.08864233294264</v>
      </c>
    </row>
    <row r="12361" spans="1:21" x14ac:dyDescent="0.35">
      <c r="A12361" t="s">
        <v>3069</v>
      </c>
      <c r="B12361" t="s">
        <v>3239</v>
      </c>
      <c r="C12361" t="str">
        <f>SUBSTITUTE(Table1[[#This Row],[Fuel]],", ",",")</f>
        <v>fossil gas: natural gas</v>
      </c>
      <c r="D12361" t="s">
        <v>3239</v>
      </c>
      <c r="H12361" t="s">
        <v>3438</v>
      </c>
      <c r="I12361">
        <v>450</v>
      </c>
      <c r="J12361" t="s">
        <v>3446</v>
      </c>
      <c r="K12361">
        <v>1987</v>
      </c>
      <c r="L12361" t="s">
        <v>29</v>
      </c>
      <c r="M12361" t="s">
        <v>29</v>
      </c>
      <c r="N12361">
        <v>29.378696999999999</v>
      </c>
      <c r="O12361">
        <v>-94.943830000000005</v>
      </c>
      <c r="P12361" t="s">
        <v>3613</v>
      </c>
      <c r="Q12361" s="3">
        <f>Table1[[#This Row],[Capacity (MW)]]*0.395*8760*10^-6</f>
        <v>1.5570899999999999</v>
      </c>
      <c r="R12361" s="3" cm="1">
        <f t="array" ref="R12361">AVERAGE(VLOOKUP(_xlfn.TEXTSPLIT(Table1[[#This Row],[Fuel (no space after comma)]], ","), FuelList_Final_EF!$A$2:$B$65, 2, FALSE))</f>
        <v>53.06</v>
      </c>
      <c r="S12361" s="3">
        <f>Table1[[#This Row],[Generation (TWh)]]*10^9*VLOOKUP(Table1[[#This Row],[Turbine/Engine Technology]],Technology_HR!$A$2:$B$11,2,FALSE)*10^-6</f>
        <v>11754472.409999998</v>
      </c>
      <c r="T12361" s="5">
        <f>Table1[[#This Row],[Fuel Consumption (mmBtu)]]*Table1[[#This Row],[Emission Factor (kg CO2/ mmBtu)]]*10^3</f>
        <v>623692306074.59998</v>
      </c>
      <c r="U12361" s="3">
        <f>Table1[[#This Row],[Emissions (g CO2)]]/(Table1[[#This Row],[Generation (TWh)]]*10^9)</f>
        <v>400.54994000000005</v>
      </c>
    </row>
    <row r="12362" spans="1:21" x14ac:dyDescent="0.35">
      <c r="A12362" t="s">
        <v>3070</v>
      </c>
      <c r="B12362" t="s">
        <v>3239</v>
      </c>
      <c r="C12362" t="str">
        <f>SUBSTITUTE(Table1[[#This Row],[Fuel]],", ",",")</f>
        <v>fossil gas: natural gas</v>
      </c>
      <c r="D12362" t="s">
        <v>3239</v>
      </c>
      <c r="H12362" t="s">
        <v>3438</v>
      </c>
      <c r="I12362">
        <v>100</v>
      </c>
      <c r="J12362" t="s">
        <v>3450</v>
      </c>
      <c r="K12362" t="s">
        <v>29</v>
      </c>
      <c r="L12362" t="s">
        <v>29</v>
      </c>
      <c r="M12362" t="s">
        <v>29</v>
      </c>
      <c r="N12362">
        <v>25.965805</v>
      </c>
      <c r="O12362">
        <v>-97.550044</v>
      </c>
      <c r="P12362" t="s">
        <v>3613</v>
      </c>
      <c r="Q12362" s="3">
        <f>Table1[[#This Row],[Capacity (MW)]]*0.395*8760*10^-6</f>
        <v>0.34601999999999999</v>
      </c>
      <c r="R12362" s="3" cm="1">
        <f t="array" ref="R12362">AVERAGE(VLOOKUP(_xlfn.TEXTSPLIT(Table1[[#This Row],[Fuel (no space after comma)]], ","), FuelList_Final_EF!$A$2:$B$65, 2, FALSE))</f>
        <v>53.06</v>
      </c>
      <c r="S12362" s="3">
        <f>Table1[[#This Row],[Generation (TWh)]]*10^9*VLOOKUP(Table1[[#This Row],[Turbine/Engine Technology]],Technology_HR!$A$2:$B$11,2,FALSE)*10^-6</f>
        <v>2612104.98</v>
      </c>
      <c r="T12362" s="5">
        <f>Table1[[#This Row],[Fuel Consumption (mmBtu)]]*Table1[[#This Row],[Emission Factor (kg CO2/ mmBtu)]]*10^3</f>
        <v>138598290238.80002</v>
      </c>
      <c r="U12362" s="3">
        <f>Table1[[#This Row],[Emissions (g CO2)]]/(Table1[[#This Row],[Generation (TWh)]]*10^9)</f>
        <v>400.54994000000005</v>
      </c>
    </row>
    <row r="12363" spans="1:21" x14ac:dyDescent="0.35">
      <c r="A12363" t="s">
        <v>2476</v>
      </c>
      <c r="B12363" t="s">
        <v>3239</v>
      </c>
      <c r="C12363" t="str">
        <f>SUBSTITUTE(Table1[[#This Row],[Fuel]],", ",",")</f>
        <v>fossil gas: natural gas</v>
      </c>
      <c r="D12363" t="s">
        <v>3239</v>
      </c>
      <c r="H12363" t="s">
        <v>3438</v>
      </c>
      <c r="I12363">
        <v>317</v>
      </c>
      <c r="J12363" t="s">
        <v>3446</v>
      </c>
      <c r="K12363">
        <v>2000</v>
      </c>
      <c r="L12363" t="s">
        <v>29</v>
      </c>
      <c r="M12363" t="s">
        <v>29</v>
      </c>
      <c r="N12363">
        <v>30.525445000000001</v>
      </c>
      <c r="O12363">
        <v>-88.128479999999996</v>
      </c>
      <c r="P12363" t="s">
        <v>3613</v>
      </c>
      <c r="Q12363" s="3">
        <f>Table1[[#This Row],[Capacity (MW)]]*0.395*8760*10^-6</f>
        <v>1.0968834000000001</v>
      </c>
      <c r="R12363" s="3" cm="1">
        <f t="array" ref="R12363">AVERAGE(VLOOKUP(_xlfn.TEXTSPLIT(Table1[[#This Row],[Fuel (no space after comma)]], ","), FuelList_Final_EF!$A$2:$B$65, 2, FALSE))</f>
        <v>53.06</v>
      </c>
      <c r="S12363" s="3">
        <f>Table1[[#This Row],[Generation (TWh)]]*10^9*VLOOKUP(Table1[[#This Row],[Turbine/Engine Technology]],Technology_HR!$A$2:$B$11,2,FALSE)*10^-6</f>
        <v>8280372.7865999993</v>
      </c>
      <c r="T12363" s="5">
        <f>Table1[[#This Row],[Fuel Consumption (mmBtu)]]*Table1[[#This Row],[Emission Factor (kg CO2/ mmBtu)]]*10^3</f>
        <v>439356580056.99597</v>
      </c>
      <c r="U12363" s="3">
        <f>Table1[[#This Row],[Emissions (g CO2)]]/(Table1[[#This Row],[Generation (TWh)]]*10^9)</f>
        <v>400.54993999999999</v>
      </c>
    </row>
    <row r="12364" spans="1:21" x14ac:dyDescent="0.35">
      <c r="A12364" t="s">
        <v>2585</v>
      </c>
      <c r="B12364" t="s">
        <v>3239</v>
      </c>
      <c r="C12364" t="str">
        <f>SUBSTITUTE(Table1[[#This Row],[Fuel]],", ",",")</f>
        <v>fossil gas: natural gas</v>
      </c>
      <c r="D12364" t="s">
        <v>3239</v>
      </c>
      <c r="H12364" t="s">
        <v>3438</v>
      </c>
      <c r="I12364">
        <v>596</v>
      </c>
      <c r="J12364" t="s">
        <v>3446</v>
      </c>
      <c r="K12364">
        <v>2002</v>
      </c>
      <c r="L12364" t="s">
        <v>29</v>
      </c>
      <c r="M12364" t="s">
        <v>29</v>
      </c>
      <c r="N12364">
        <v>34.709400000000002</v>
      </c>
      <c r="O12364">
        <v>-84.917500000000004</v>
      </c>
      <c r="P12364" t="s">
        <v>3613</v>
      </c>
      <c r="Q12364" s="3">
        <f>Table1[[#This Row],[Capacity (MW)]]*0.395*8760*10^-6</f>
        <v>2.0622792000000003</v>
      </c>
      <c r="R12364" s="3" cm="1">
        <f t="array" ref="R12364">AVERAGE(VLOOKUP(_xlfn.TEXTSPLIT(Table1[[#This Row],[Fuel (no space after comma)]], ","), FuelList_Final_EF!$A$2:$B$65, 2, FALSE))</f>
        <v>53.06</v>
      </c>
      <c r="S12364" s="3">
        <f>Table1[[#This Row],[Generation (TWh)]]*10^9*VLOOKUP(Table1[[#This Row],[Turbine/Engine Technology]],Technology_HR!$A$2:$B$11,2,FALSE)*10^-6</f>
        <v>15568145.680800002</v>
      </c>
      <c r="T12364" s="5">
        <f>Table1[[#This Row],[Fuel Consumption (mmBtu)]]*Table1[[#This Row],[Emission Factor (kg CO2/ mmBtu)]]*10^3</f>
        <v>826045809823.24817</v>
      </c>
      <c r="U12364" s="3">
        <f>Table1[[#This Row],[Emissions (g CO2)]]/(Table1[[#This Row],[Generation (TWh)]]*10^9)</f>
        <v>400.54994000000005</v>
      </c>
    </row>
    <row r="12365" spans="1:21" x14ac:dyDescent="0.35">
      <c r="A12365" t="s">
        <v>2585</v>
      </c>
      <c r="B12365" t="s">
        <v>3239</v>
      </c>
      <c r="C12365" t="str">
        <f>SUBSTITUTE(Table1[[#This Row],[Fuel]],", ",",")</f>
        <v>fossil gas: natural gas</v>
      </c>
      <c r="D12365" t="s">
        <v>3239</v>
      </c>
      <c r="H12365" t="s">
        <v>3438</v>
      </c>
      <c r="I12365">
        <v>596</v>
      </c>
      <c r="J12365" t="s">
        <v>3446</v>
      </c>
      <c r="K12365">
        <v>2002</v>
      </c>
      <c r="L12365" t="s">
        <v>29</v>
      </c>
      <c r="M12365" t="s">
        <v>29</v>
      </c>
      <c r="N12365">
        <v>34.709400000000002</v>
      </c>
      <c r="O12365">
        <v>-84.917500000000004</v>
      </c>
      <c r="P12365" t="s">
        <v>3613</v>
      </c>
      <c r="Q12365" s="3">
        <f>Table1[[#This Row],[Capacity (MW)]]*0.395*8760*10^-6</f>
        <v>2.0622792000000003</v>
      </c>
      <c r="R12365" s="3" cm="1">
        <f t="array" ref="R12365">AVERAGE(VLOOKUP(_xlfn.TEXTSPLIT(Table1[[#This Row],[Fuel (no space after comma)]], ","), FuelList_Final_EF!$A$2:$B$65, 2, FALSE))</f>
        <v>53.06</v>
      </c>
      <c r="S12365" s="3">
        <f>Table1[[#This Row],[Generation (TWh)]]*10^9*VLOOKUP(Table1[[#This Row],[Turbine/Engine Technology]],Technology_HR!$A$2:$B$11,2,FALSE)*10^-6</f>
        <v>15568145.680800002</v>
      </c>
      <c r="T12365" s="5">
        <f>Table1[[#This Row],[Fuel Consumption (mmBtu)]]*Table1[[#This Row],[Emission Factor (kg CO2/ mmBtu)]]*10^3</f>
        <v>826045809823.24817</v>
      </c>
      <c r="U12365" s="3">
        <f>Table1[[#This Row],[Emissions (g CO2)]]/(Table1[[#This Row],[Generation (TWh)]]*10^9)</f>
        <v>400.54994000000005</v>
      </c>
    </row>
    <row r="12366" spans="1:21" x14ac:dyDescent="0.35">
      <c r="A12366" t="s">
        <v>3071</v>
      </c>
      <c r="B12366" t="s">
        <v>3239</v>
      </c>
      <c r="C12366" t="str">
        <f>SUBSTITUTE(Table1[[#This Row],[Fuel]],", ",",")</f>
        <v>fossil gas: natural gas</v>
      </c>
      <c r="D12366" t="s">
        <v>3239</v>
      </c>
      <c r="H12366" t="s">
        <v>3438</v>
      </c>
      <c r="I12366">
        <v>17.25</v>
      </c>
      <c r="J12366" t="s">
        <v>3446</v>
      </c>
      <c r="K12366">
        <v>2014</v>
      </c>
      <c r="L12366" t="s">
        <v>29</v>
      </c>
      <c r="M12366" t="s">
        <v>29</v>
      </c>
      <c r="N12366">
        <v>30.558</v>
      </c>
      <c r="O12366">
        <v>-98.370500000000007</v>
      </c>
      <c r="P12366" t="s">
        <v>3613</v>
      </c>
      <c r="Q12366" s="3">
        <f>Table1[[#This Row],[Capacity (MW)]]*0.395*8760*10^-6</f>
        <v>5.9688450000000004E-2</v>
      </c>
      <c r="R12366" s="3" cm="1">
        <f t="array" ref="R12366">AVERAGE(VLOOKUP(_xlfn.TEXTSPLIT(Table1[[#This Row],[Fuel (no space after comma)]], ","), FuelList_Final_EF!$A$2:$B$65, 2, FALSE))</f>
        <v>53.06</v>
      </c>
      <c r="S12366" s="3">
        <f>Table1[[#This Row],[Generation (TWh)]]*10^9*VLOOKUP(Table1[[#This Row],[Turbine/Engine Technology]],Technology_HR!$A$2:$B$11,2,FALSE)*10^-6</f>
        <v>450588.10905000003</v>
      </c>
      <c r="T12366" s="5">
        <f>Table1[[#This Row],[Fuel Consumption (mmBtu)]]*Table1[[#This Row],[Emission Factor (kg CO2/ mmBtu)]]*10^3</f>
        <v>23908205066.193005</v>
      </c>
      <c r="U12366" s="3">
        <f>Table1[[#This Row],[Emissions (g CO2)]]/(Table1[[#This Row],[Generation (TWh)]]*10^9)</f>
        <v>400.54994000000005</v>
      </c>
    </row>
    <row r="12367" spans="1:21" x14ac:dyDescent="0.35">
      <c r="A12367" t="s">
        <v>2852</v>
      </c>
      <c r="B12367" t="s">
        <v>3239</v>
      </c>
      <c r="C12367" t="str">
        <f>SUBSTITUTE(Table1[[#This Row],[Fuel]],", ",",")</f>
        <v>fossil gas: natural gas</v>
      </c>
      <c r="D12367" t="s">
        <v>3239</v>
      </c>
      <c r="H12367" t="s">
        <v>3438</v>
      </c>
      <c r="I12367">
        <v>552</v>
      </c>
      <c r="J12367" t="s">
        <v>3446</v>
      </c>
      <c r="K12367">
        <v>2014</v>
      </c>
      <c r="L12367" t="s">
        <v>29</v>
      </c>
      <c r="M12367" t="s">
        <v>29</v>
      </c>
      <c r="N12367">
        <v>30.558</v>
      </c>
      <c r="O12367">
        <v>-98.370500000000007</v>
      </c>
      <c r="P12367" t="s">
        <v>3613</v>
      </c>
      <c r="Q12367" s="3">
        <f>Table1[[#This Row],[Capacity (MW)]]*0.395*8760*10^-6</f>
        <v>1.9100304000000001</v>
      </c>
      <c r="R12367" s="3" cm="1">
        <f t="array" ref="R12367">AVERAGE(VLOOKUP(_xlfn.TEXTSPLIT(Table1[[#This Row],[Fuel (no space after comma)]], ","), FuelList_Final_EF!$A$2:$B$65, 2, FALSE))</f>
        <v>53.06</v>
      </c>
      <c r="S12367" s="3">
        <f>Table1[[#This Row],[Generation (TWh)]]*10^9*VLOOKUP(Table1[[#This Row],[Turbine/Engine Technology]],Technology_HR!$A$2:$B$11,2,FALSE)*10^-6</f>
        <v>14418819.489600001</v>
      </c>
      <c r="T12367" s="5">
        <f>Table1[[#This Row],[Fuel Consumption (mmBtu)]]*Table1[[#This Row],[Emission Factor (kg CO2/ mmBtu)]]*10^3</f>
        <v>765062562118.17615</v>
      </c>
      <c r="U12367" s="3">
        <f>Table1[[#This Row],[Emissions (g CO2)]]/(Table1[[#This Row],[Generation (TWh)]]*10^9)</f>
        <v>400.54994000000005</v>
      </c>
    </row>
    <row r="12368" spans="1:21" x14ac:dyDescent="0.35">
      <c r="A12368" t="s">
        <v>2555</v>
      </c>
      <c r="B12368" t="s">
        <v>3243</v>
      </c>
      <c r="C12368" t="str">
        <f>SUBSTITUTE(Table1[[#This Row],[Fuel]],", ",",")</f>
        <v>fossil gas: natural gas,fossil liquids: fuel oil</v>
      </c>
      <c r="D12368" t="s">
        <v>3239</v>
      </c>
      <c r="E12368" t="s">
        <v>3275</v>
      </c>
      <c r="H12368" t="s">
        <v>3436</v>
      </c>
      <c r="I12368">
        <v>50</v>
      </c>
      <c r="J12368" t="s">
        <v>3449</v>
      </c>
      <c r="K12368">
        <v>2025</v>
      </c>
      <c r="L12368" t="s">
        <v>29</v>
      </c>
      <c r="M12368" t="s">
        <v>29</v>
      </c>
      <c r="N12368">
        <v>35.462381999999998</v>
      </c>
      <c r="O12368">
        <v>-93.804929999999999</v>
      </c>
      <c r="P12368" t="s">
        <v>3613</v>
      </c>
      <c r="Q12368" s="3">
        <f>Table1[[#This Row],[Capacity (MW)]]*0.395*8760*10^-6</f>
        <v>0.17301</v>
      </c>
      <c r="R12368" s="3" cm="1">
        <f t="array" ref="R12368">AVERAGE(VLOOKUP(_xlfn.TEXTSPLIT(Table1[[#This Row],[Fuel (no space after comma)]], ","), FuelList_Final_EF!$A$2:$B$65, 2, FALSE))</f>
        <v>65.583341148886291</v>
      </c>
      <c r="S12368" s="3">
        <f>Table1[[#This Row],[Generation (TWh)]]*10^9*VLOOKUP(Table1[[#This Row],[Turbine/Engine Technology]],Technology_HR!$A$2:$B$11,2,FALSE)*10^-6</f>
        <v>1904840.0999999999</v>
      </c>
      <c r="T12368" s="5">
        <f>Table1[[#This Row],[Fuel Consumption (mmBtu)]]*Table1[[#This Row],[Emission Factor (kg CO2/ mmBtu)]]*10^3</f>
        <v>124925778112.37868</v>
      </c>
      <c r="U12368" s="3">
        <f>Table1[[#This Row],[Emissions (g CO2)]]/(Table1[[#This Row],[Generation (TWh)]]*10^9)</f>
        <v>722.07258604923811</v>
      </c>
    </row>
    <row r="12369" spans="1:21" x14ac:dyDescent="0.35">
      <c r="A12369" t="s">
        <v>2555</v>
      </c>
      <c r="B12369" t="s">
        <v>3243</v>
      </c>
      <c r="C12369" t="str">
        <f>SUBSTITUTE(Table1[[#This Row],[Fuel]],", ",",")</f>
        <v>fossil gas: natural gas,fossil liquids: fuel oil</v>
      </c>
      <c r="D12369" t="s">
        <v>3239</v>
      </c>
      <c r="E12369" t="s">
        <v>3275</v>
      </c>
      <c r="H12369" t="s">
        <v>3436</v>
      </c>
      <c r="I12369">
        <v>50</v>
      </c>
      <c r="J12369" t="s">
        <v>3449</v>
      </c>
      <c r="K12369">
        <v>2025</v>
      </c>
      <c r="L12369" t="s">
        <v>29</v>
      </c>
      <c r="M12369" t="s">
        <v>29</v>
      </c>
      <c r="N12369">
        <v>35.462381999999998</v>
      </c>
      <c r="O12369">
        <v>-93.804929999999999</v>
      </c>
      <c r="P12369" t="s">
        <v>3613</v>
      </c>
      <c r="Q12369" s="3">
        <f>Table1[[#This Row],[Capacity (MW)]]*0.395*8760*10^-6</f>
        <v>0.17301</v>
      </c>
      <c r="R12369" s="3" cm="1">
        <f t="array" ref="R12369">AVERAGE(VLOOKUP(_xlfn.TEXTSPLIT(Table1[[#This Row],[Fuel (no space after comma)]], ","), FuelList_Final_EF!$A$2:$B$65, 2, FALSE))</f>
        <v>65.583341148886291</v>
      </c>
      <c r="S12369" s="3">
        <f>Table1[[#This Row],[Generation (TWh)]]*10^9*VLOOKUP(Table1[[#This Row],[Turbine/Engine Technology]],Technology_HR!$A$2:$B$11,2,FALSE)*10^-6</f>
        <v>1904840.0999999999</v>
      </c>
      <c r="T12369" s="5">
        <f>Table1[[#This Row],[Fuel Consumption (mmBtu)]]*Table1[[#This Row],[Emission Factor (kg CO2/ mmBtu)]]*10^3</f>
        <v>124925778112.37868</v>
      </c>
      <c r="U12369" s="3">
        <f>Table1[[#This Row],[Emissions (g CO2)]]/(Table1[[#This Row],[Generation (TWh)]]*10^9)</f>
        <v>722.07258604923811</v>
      </c>
    </row>
    <row r="12370" spans="1:21" x14ac:dyDescent="0.35">
      <c r="A12370" t="s">
        <v>2555</v>
      </c>
      <c r="B12370" t="s">
        <v>3243</v>
      </c>
      <c r="C12370" t="str">
        <f>SUBSTITUTE(Table1[[#This Row],[Fuel]],", ",",")</f>
        <v>fossil gas: natural gas,fossil liquids: fuel oil</v>
      </c>
      <c r="D12370" t="s">
        <v>3239</v>
      </c>
      <c r="E12370" t="s">
        <v>3275</v>
      </c>
      <c r="H12370" t="s">
        <v>3438</v>
      </c>
      <c r="I12370">
        <v>185</v>
      </c>
      <c r="J12370" t="s">
        <v>3446</v>
      </c>
      <c r="K12370">
        <v>2002</v>
      </c>
      <c r="L12370" t="s">
        <v>29</v>
      </c>
      <c r="M12370" t="s">
        <v>29</v>
      </c>
      <c r="N12370">
        <v>35.462381999999998</v>
      </c>
      <c r="O12370">
        <v>-93.804929999999999</v>
      </c>
      <c r="P12370" t="s">
        <v>3613</v>
      </c>
      <c r="Q12370" s="3">
        <f>Table1[[#This Row],[Capacity (MW)]]*0.395*8760*10^-6</f>
        <v>0.64013699999999996</v>
      </c>
      <c r="R12370" s="3" cm="1">
        <f t="array" ref="R12370">AVERAGE(VLOOKUP(_xlfn.TEXTSPLIT(Table1[[#This Row],[Fuel (no space after comma)]], ","), FuelList_Final_EF!$A$2:$B$65, 2, FALSE))</f>
        <v>65.583341148886291</v>
      </c>
      <c r="S12370" s="3">
        <f>Table1[[#This Row],[Generation (TWh)]]*10^9*VLOOKUP(Table1[[#This Row],[Turbine/Engine Technology]],Technology_HR!$A$2:$B$11,2,FALSE)*10^-6</f>
        <v>4832394.2129999995</v>
      </c>
      <c r="T12370" s="5">
        <f>Table1[[#This Row],[Fuel Consumption (mmBtu)]]*Table1[[#This Row],[Emission Factor (kg CO2/ mmBtu)]]*10^3</f>
        <v>316924558237.08282</v>
      </c>
      <c r="U12370" s="3">
        <f>Table1[[#This Row],[Emissions (g CO2)]]/(Table1[[#This Row],[Generation (TWh)]]*10^9)</f>
        <v>495.08864233294253</v>
      </c>
    </row>
    <row r="12371" spans="1:21" x14ac:dyDescent="0.35">
      <c r="A12371" t="s">
        <v>3072</v>
      </c>
      <c r="B12371" t="s">
        <v>3239</v>
      </c>
      <c r="C12371" t="str">
        <f>SUBSTITUTE(Table1[[#This Row],[Fuel]],", ",",")</f>
        <v>fossil gas: natural gas</v>
      </c>
      <c r="D12371" t="s">
        <v>3239</v>
      </c>
      <c r="H12371" t="s">
        <v>3436</v>
      </c>
      <c r="I12371">
        <v>57</v>
      </c>
      <c r="J12371" t="s">
        <v>3446</v>
      </c>
      <c r="K12371">
        <v>2003</v>
      </c>
      <c r="L12371" t="s">
        <v>29</v>
      </c>
      <c r="M12371" t="s">
        <v>29</v>
      </c>
      <c r="N12371">
        <v>33.7684</v>
      </c>
      <c r="O12371">
        <v>-118.2141</v>
      </c>
      <c r="P12371" t="s">
        <v>3613</v>
      </c>
      <c r="Q12371" s="3">
        <f>Table1[[#This Row],[Capacity (MW)]]*0.395*8760*10^-6</f>
        <v>0.19723139999999997</v>
      </c>
      <c r="R12371" s="3" cm="1">
        <f t="array" ref="R12371">AVERAGE(VLOOKUP(_xlfn.TEXTSPLIT(Table1[[#This Row],[Fuel (no space after comma)]], ","), FuelList_Final_EF!$A$2:$B$65, 2, FALSE))</f>
        <v>53.06</v>
      </c>
      <c r="S12371" s="3">
        <f>Table1[[#This Row],[Generation (TWh)]]*10^9*VLOOKUP(Table1[[#This Row],[Turbine/Engine Technology]],Technology_HR!$A$2:$B$11,2,FALSE)*10^-6</f>
        <v>2171517.7139999997</v>
      </c>
      <c r="T12371" s="5">
        <f>Table1[[#This Row],[Fuel Consumption (mmBtu)]]*Table1[[#This Row],[Emission Factor (kg CO2/ mmBtu)]]*10^3</f>
        <v>115220729904.84</v>
      </c>
      <c r="U12371" s="3">
        <f>Table1[[#This Row],[Emissions (g CO2)]]/(Table1[[#This Row],[Generation (TWh)]]*10^9)</f>
        <v>584.19060000000002</v>
      </c>
    </row>
    <row r="12372" spans="1:21" x14ac:dyDescent="0.35">
      <c r="A12372" t="s">
        <v>2441</v>
      </c>
      <c r="B12372" t="s">
        <v>3239</v>
      </c>
      <c r="C12372" t="str">
        <f>SUBSTITUTE(Table1[[#This Row],[Fuel]],", ",",")</f>
        <v>fossil gas: natural gas</v>
      </c>
      <c r="D12372" t="s">
        <v>3239</v>
      </c>
      <c r="H12372" t="s">
        <v>3438</v>
      </c>
      <c r="I12372">
        <v>278</v>
      </c>
      <c r="J12372" t="s">
        <v>3446</v>
      </c>
      <c r="K12372">
        <v>1997</v>
      </c>
      <c r="L12372" t="s">
        <v>29</v>
      </c>
      <c r="M12372" t="s">
        <v>29</v>
      </c>
      <c r="N12372">
        <v>27.746369000000001</v>
      </c>
      <c r="O12372">
        <v>-81.849450000000004</v>
      </c>
      <c r="P12372" t="s">
        <v>3613</v>
      </c>
      <c r="Q12372" s="3">
        <f>Table1[[#This Row],[Capacity (MW)]]*0.395*8760*10^-6</f>
        <v>0.96193559999999989</v>
      </c>
      <c r="R12372" s="3" cm="1">
        <f t="array" ref="R12372">AVERAGE(VLOOKUP(_xlfn.TEXTSPLIT(Table1[[#This Row],[Fuel (no space after comma)]], ","), FuelList_Final_EF!$A$2:$B$65, 2, FALSE))</f>
        <v>53.06</v>
      </c>
      <c r="S12372" s="3">
        <f>Table1[[#This Row],[Generation (TWh)]]*10^9*VLOOKUP(Table1[[#This Row],[Turbine/Engine Technology]],Technology_HR!$A$2:$B$11,2,FALSE)*10^-6</f>
        <v>7261651.8443999989</v>
      </c>
      <c r="T12372" s="5">
        <f>Table1[[#This Row],[Fuel Consumption (mmBtu)]]*Table1[[#This Row],[Emission Factor (kg CO2/ mmBtu)]]*10^3</f>
        <v>385303246863.86395</v>
      </c>
      <c r="U12372" s="3">
        <f>Table1[[#This Row],[Emissions (g CO2)]]/(Table1[[#This Row],[Generation (TWh)]]*10^9)</f>
        <v>400.54993999999999</v>
      </c>
    </row>
    <row r="12373" spans="1:21" x14ac:dyDescent="0.35">
      <c r="A12373" t="s">
        <v>2852</v>
      </c>
      <c r="B12373" t="s">
        <v>3239</v>
      </c>
      <c r="C12373" t="str">
        <f>SUBSTITUTE(Table1[[#This Row],[Fuel]],", ",",")</f>
        <v>fossil gas: natural gas</v>
      </c>
      <c r="D12373" t="s">
        <v>3239</v>
      </c>
      <c r="H12373" t="s">
        <v>3437</v>
      </c>
      <c r="I12373">
        <v>188</v>
      </c>
      <c r="J12373" t="s">
        <v>3449</v>
      </c>
      <c r="K12373">
        <v>2025</v>
      </c>
      <c r="L12373" t="s">
        <v>29</v>
      </c>
      <c r="M12373" t="s">
        <v>29</v>
      </c>
      <c r="N12373">
        <v>29.875</v>
      </c>
      <c r="O12373">
        <v>-97.807000000000002</v>
      </c>
      <c r="P12373" t="s">
        <v>3613</v>
      </c>
      <c r="Q12373" s="3">
        <f>Table1[[#This Row],[Capacity (MW)]]*0.395*8760*10^-6</f>
        <v>0.65051760000000003</v>
      </c>
      <c r="R12373" s="3" cm="1">
        <f t="array" ref="R12373">AVERAGE(VLOOKUP(_xlfn.TEXTSPLIT(Table1[[#This Row],[Fuel (no space after comma)]], ","), FuelList_Final_EF!$A$2:$B$65, 2, FALSE))</f>
        <v>53.06</v>
      </c>
      <c r="S12373" s="3">
        <f>Table1[[#This Row],[Generation (TWh)]]*10^9*VLOOKUP(Table1[[#This Row],[Turbine/Engine Technology]],Technology_HR!$A$2:$B$11,2,FALSE)*10^-6</f>
        <v>5789606.6399999997</v>
      </c>
      <c r="T12373" s="5">
        <f>Table1[[#This Row],[Fuel Consumption (mmBtu)]]*Table1[[#This Row],[Emission Factor (kg CO2/ mmBtu)]]*10^3</f>
        <v>307196528318.39996</v>
      </c>
      <c r="U12373" s="3">
        <f>Table1[[#This Row],[Emissions (g CO2)]]/(Table1[[#This Row],[Generation (TWh)]]*10^9)</f>
        <v>472.23399999999992</v>
      </c>
    </row>
    <row r="12374" spans="1:21" x14ac:dyDescent="0.35">
      <c r="A12374" t="s">
        <v>2852</v>
      </c>
      <c r="B12374" t="s">
        <v>3239</v>
      </c>
      <c r="C12374" t="str">
        <f>SUBSTITUTE(Table1[[#This Row],[Fuel]],", ",",")</f>
        <v>fossil gas: natural gas</v>
      </c>
      <c r="D12374" t="s">
        <v>3239</v>
      </c>
      <c r="H12374" t="s">
        <v>3437</v>
      </c>
      <c r="I12374">
        <v>188</v>
      </c>
      <c r="J12374" t="s">
        <v>3449</v>
      </c>
      <c r="K12374">
        <v>2026</v>
      </c>
      <c r="L12374" t="s">
        <v>29</v>
      </c>
      <c r="M12374" t="s">
        <v>29</v>
      </c>
      <c r="N12374">
        <v>29.875</v>
      </c>
      <c r="O12374">
        <v>-97.807000000000002</v>
      </c>
      <c r="P12374" t="s">
        <v>3613</v>
      </c>
      <c r="Q12374" s="3">
        <f>Table1[[#This Row],[Capacity (MW)]]*0.395*8760*10^-6</f>
        <v>0.65051760000000003</v>
      </c>
      <c r="R12374" s="3" cm="1">
        <f t="array" ref="R12374">AVERAGE(VLOOKUP(_xlfn.TEXTSPLIT(Table1[[#This Row],[Fuel (no space after comma)]], ","), FuelList_Final_EF!$A$2:$B$65, 2, FALSE))</f>
        <v>53.06</v>
      </c>
      <c r="S12374" s="3">
        <f>Table1[[#This Row],[Generation (TWh)]]*10^9*VLOOKUP(Table1[[#This Row],[Turbine/Engine Technology]],Technology_HR!$A$2:$B$11,2,FALSE)*10^-6</f>
        <v>5789606.6399999997</v>
      </c>
      <c r="T12374" s="5">
        <f>Table1[[#This Row],[Fuel Consumption (mmBtu)]]*Table1[[#This Row],[Emission Factor (kg CO2/ mmBtu)]]*10^3</f>
        <v>307196528318.39996</v>
      </c>
      <c r="U12374" s="3">
        <f>Table1[[#This Row],[Emissions (g CO2)]]/(Table1[[#This Row],[Generation (TWh)]]*10^9)</f>
        <v>472.23399999999992</v>
      </c>
    </row>
    <row r="12375" spans="1:21" x14ac:dyDescent="0.35">
      <c r="A12375" t="s">
        <v>2487</v>
      </c>
      <c r="B12375" t="s">
        <v>3239</v>
      </c>
      <c r="C12375" t="str">
        <f>SUBSTITUTE(Table1[[#This Row],[Fuel]],", ",",")</f>
        <v>fossil gas: natural gas</v>
      </c>
      <c r="D12375" t="s">
        <v>3239</v>
      </c>
      <c r="H12375" t="s">
        <v>3438</v>
      </c>
      <c r="I12375">
        <v>754</v>
      </c>
      <c r="J12375" t="s">
        <v>3447</v>
      </c>
      <c r="K12375">
        <v>2028</v>
      </c>
      <c r="L12375" t="s">
        <v>29</v>
      </c>
      <c r="M12375" t="s">
        <v>29</v>
      </c>
      <c r="N12375">
        <v>32.53246</v>
      </c>
      <c r="O12375">
        <v>-91.627669999999995</v>
      </c>
      <c r="P12375" t="s">
        <v>3613</v>
      </c>
      <c r="Q12375" s="3">
        <f>Table1[[#This Row],[Capacity (MW)]]*0.395*8760*10^-6</f>
        <v>2.6089907999999999</v>
      </c>
      <c r="R12375" s="3" cm="1">
        <f t="array" ref="R12375">AVERAGE(VLOOKUP(_xlfn.TEXTSPLIT(Table1[[#This Row],[Fuel (no space after comma)]], ","), FuelList_Final_EF!$A$2:$B$65, 2, FALSE))</f>
        <v>53.06</v>
      </c>
      <c r="S12375" s="3">
        <f>Table1[[#This Row],[Generation (TWh)]]*10^9*VLOOKUP(Table1[[#This Row],[Turbine/Engine Technology]],Technology_HR!$A$2:$B$11,2,FALSE)*10^-6</f>
        <v>19695271.549199998</v>
      </c>
      <c r="T12375" s="5">
        <f>Table1[[#This Row],[Fuel Consumption (mmBtu)]]*Table1[[#This Row],[Emission Factor (kg CO2/ mmBtu)]]*10^3</f>
        <v>1045031108400.5519</v>
      </c>
      <c r="U12375" s="3">
        <f>Table1[[#This Row],[Emissions (g CO2)]]/(Table1[[#This Row],[Generation (TWh)]]*10^9)</f>
        <v>400.54993999999994</v>
      </c>
    </row>
    <row r="12376" spans="1:21" x14ac:dyDescent="0.35">
      <c r="A12376" t="s">
        <v>2487</v>
      </c>
      <c r="B12376" t="s">
        <v>3239</v>
      </c>
      <c r="C12376" t="str">
        <f>SUBSTITUTE(Table1[[#This Row],[Fuel]],", ",",")</f>
        <v>fossil gas: natural gas</v>
      </c>
      <c r="D12376" t="s">
        <v>3239</v>
      </c>
      <c r="H12376" t="s">
        <v>3438</v>
      </c>
      <c r="I12376">
        <v>754</v>
      </c>
      <c r="J12376" t="s">
        <v>3447</v>
      </c>
      <c r="K12376">
        <v>2028</v>
      </c>
      <c r="L12376" t="s">
        <v>29</v>
      </c>
      <c r="M12376" t="s">
        <v>29</v>
      </c>
      <c r="N12376">
        <v>32.53246</v>
      </c>
      <c r="O12376">
        <v>-91.627669999999995</v>
      </c>
      <c r="P12376" t="s">
        <v>3613</v>
      </c>
      <c r="Q12376" s="3">
        <f>Table1[[#This Row],[Capacity (MW)]]*0.395*8760*10^-6</f>
        <v>2.6089907999999999</v>
      </c>
      <c r="R12376" s="3" cm="1">
        <f t="array" ref="R12376">AVERAGE(VLOOKUP(_xlfn.TEXTSPLIT(Table1[[#This Row],[Fuel (no space after comma)]], ","), FuelList_Final_EF!$A$2:$B$65, 2, FALSE))</f>
        <v>53.06</v>
      </c>
      <c r="S12376" s="3">
        <f>Table1[[#This Row],[Generation (TWh)]]*10^9*VLOOKUP(Table1[[#This Row],[Turbine/Engine Technology]],Technology_HR!$A$2:$B$11,2,FALSE)*10^-6</f>
        <v>19695271.549199998</v>
      </c>
      <c r="T12376" s="5">
        <f>Table1[[#This Row],[Fuel Consumption (mmBtu)]]*Table1[[#This Row],[Emission Factor (kg CO2/ mmBtu)]]*10^3</f>
        <v>1045031108400.5519</v>
      </c>
      <c r="U12376" s="3">
        <f>Table1[[#This Row],[Emissions (g CO2)]]/(Table1[[#This Row],[Generation (TWh)]]*10^9)</f>
        <v>400.54993999999994</v>
      </c>
    </row>
    <row r="12377" spans="1:21" x14ac:dyDescent="0.35">
      <c r="A12377" t="s">
        <v>2487</v>
      </c>
      <c r="B12377" t="s">
        <v>3239</v>
      </c>
      <c r="C12377" t="str">
        <f>SUBSTITUTE(Table1[[#This Row],[Fuel]],", ",",")</f>
        <v>fossil gas: natural gas</v>
      </c>
      <c r="D12377" t="s">
        <v>3239</v>
      </c>
      <c r="H12377" t="s">
        <v>3438</v>
      </c>
      <c r="I12377">
        <v>754</v>
      </c>
      <c r="J12377" t="s">
        <v>3447</v>
      </c>
      <c r="K12377" t="s">
        <v>29</v>
      </c>
      <c r="L12377" t="s">
        <v>29</v>
      </c>
      <c r="M12377" t="s">
        <v>29</v>
      </c>
      <c r="N12377">
        <v>32.53246</v>
      </c>
      <c r="O12377">
        <v>-91.627669999999995</v>
      </c>
      <c r="P12377" t="s">
        <v>3613</v>
      </c>
      <c r="Q12377" s="3">
        <f>Table1[[#This Row],[Capacity (MW)]]*0.395*8760*10^-6</f>
        <v>2.6089907999999999</v>
      </c>
      <c r="R12377" s="3" cm="1">
        <f t="array" ref="R12377">AVERAGE(VLOOKUP(_xlfn.TEXTSPLIT(Table1[[#This Row],[Fuel (no space after comma)]], ","), FuelList_Final_EF!$A$2:$B$65, 2, FALSE))</f>
        <v>53.06</v>
      </c>
      <c r="S12377" s="3">
        <f>Table1[[#This Row],[Generation (TWh)]]*10^9*VLOOKUP(Table1[[#This Row],[Turbine/Engine Technology]],Technology_HR!$A$2:$B$11,2,FALSE)*10^-6</f>
        <v>19695271.549199998</v>
      </c>
      <c r="T12377" s="5">
        <f>Table1[[#This Row],[Fuel Consumption (mmBtu)]]*Table1[[#This Row],[Emission Factor (kg CO2/ mmBtu)]]*10^3</f>
        <v>1045031108400.5519</v>
      </c>
      <c r="U12377" s="3">
        <f>Table1[[#This Row],[Emissions (g CO2)]]/(Table1[[#This Row],[Generation (TWh)]]*10^9)</f>
        <v>400.54993999999994</v>
      </c>
    </row>
    <row r="12378" spans="1:21" x14ac:dyDescent="0.35">
      <c r="A12378" t="s">
        <v>3073</v>
      </c>
      <c r="B12378" t="s">
        <v>3239</v>
      </c>
      <c r="C12378" t="str">
        <f>SUBSTITUTE(Table1[[#This Row],[Fuel]],", ",",")</f>
        <v>fossil gas: natural gas</v>
      </c>
      <c r="D12378" t="s">
        <v>3239</v>
      </c>
      <c r="H12378" t="s">
        <v>3438</v>
      </c>
      <c r="I12378">
        <v>273</v>
      </c>
      <c r="J12378" t="s">
        <v>3446</v>
      </c>
      <c r="K12378">
        <v>2000</v>
      </c>
      <c r="L12378" t="s">
        <v>29</v>
      </c>
      <c r="M12378" t="s">
        <v>29</v>
      </c>
      <c r="N12378">
        <v>41.642200000000003</v>
      </c>
      <c r="O12378">
        <v>-71.170599999999993</v>
      </c>
      <c r="P12378" t="s">
        <v>3613</v>
      </c>
      <c r="Q12378" s="3">
        <f>Table1[[#This Row],[Capacity (MW)]]*0.395*8760*10^-6</f>
        <v>0.9446346000000001</v>
      </c>
      <c r="R12378" s="3" cm="1">
        <f t="array" ref="R12378">AVERAGE(VLOOKUP(_xlfn.TEXTSPLIT(Table1[[#This Row],[Fuel (no space after comma)]], ","), FuelList_Final_EF!$A$2:$B$65, 2, FALSE))</f>
        <v>53.06</v>
      </c>
      <c r="S12378" s="3">
        <f>Table1[[#This Row],[Generation (TWh)]]*10^9*VLOOKUP(Table1[[#This Row],[Turbine/Engine Technology]],Technology_HR!$A$2:$B$11,2,FALSE)*10^-6</f>
        <v>7131046.5954000009</v>
      </c>
      <c r="T12378" s="5">
        <f>Table1[[#This Row],[Fuel Consumption (mmBtu)]]*Table1[[#This Row],[Emission Factor (kg CO2/ mmBtu)]]*10^3</f>
        <v>378373332351.92407</v>
      </c>
      <c r="U12378" s="3">
        <f>Table1[[#This Row],[Emissions (g CO2)]]/(Table1[[#This Row],[Generation (TWh)]]*10^9)</f>
        <v>400.54994000000005</v>
      </c>
    </row>
    <row r="12379" spans="1:21" x14ac:dyDescent="0.35">
      <c r="A12379" t="s">
        <v>3074</v>
      </c>
      <c r="B12379" t="s">
        <v>3239</v>
      </c>
      <c r="C12379" t="str">
        <f>SUBSTITUTE(Table1[[#This Row],[Fuel]],", ",",")</f>
        <v>fossil gas: natural gas</v>
      </c>
      <c r="D12379" t="s">
        <v>3239</v>
      </c>
      <c r="H12379" t="s">
        <v>3436</v>
      </c>
      <c r="I12379">
        <v>61</v>
      </c>
      <c r="J12379" t="s">
        <v>3446</v>
      </c>
      <c r="K12379">
        <v>2021</v>
      </c>
      <c r="L12379" t="s">
        <v>29</v>
      </c>
      <c r="M12379" t="s">
        <v>29</v>
      </c>
      <c r="N12379">
        <v>29.426389</v>
      </c>
      <c r="O12379">
        <v>-94.976669999999999</v>
      </c>
      <c r="P12379" t="s">
        <v>3613</v>
      </c>
      <c r="Q12379" s="3">
        <f>Table1[[#This Row],[Capacity (MW)]]*0.395*8760*10^-6</f>
        <v>0.21107220000000002</v>
      </c>
      <c r="R12379" s="3" cm="1">
        <f t="array" ref="R12379">AVERAGE(VLOOKUP(_xlfn.TEXTSPLIT(Table1[[#This Row],[Fuel (no space after comma)]], ","), FuelList_Final_EF!$A$2:$B$65, 2, FALSE))</f>
        <v>53.06</v>
      </c>
      <c r="S12379" s="3">
        <f>Table1[[#This Row],[Generation (TWh)]]*10^9*VLOOKUP(Table1[[#This Row],[Turbine/Engine Technology]],Technology_HR!$A$2:$B$11,2,FALSE)*10^-6</f>
        <v>2323904.9220000003</v>
      </c>
      <c r="T12379" s="5">
        <f>Table1[[#This Row],[Fuel Consumption (mmBtu)]]*Table1[[#This Row],[Emission Factor (kg CO2/ mmBtu)]]*10^3</f>
        <v>123306395161.32002</v>
      </c>
      <c r="U12379" s="3">
        <f>Table1[[#This Row],[Emissions (g CO2)]]/(Table1[[#This Row],[Generation (TWh)]]*10^9)</f>
        <v>584.19060000000002</v>
      </c>
    </row>
    <row r="12380" spans="1:21" x14ac:dyDescent="0.35">
      <c r="A12380" t="s">
        <v>3074</v>
      </c>
      <c r="B12380" t="s">
        <v>3239</v>
      </c>
      <c r="C12380" t="str">
        <f>SUBSTITUTE(Table1[[#This Row],[Fuel]],", ",",")</f>
        <v>fossil gas: natural gas</v>
      </c>
      <c r="D12380" t="s">
        <v>3239</v>
      </c>
      <c r="H12380" t="s">
        <v>3436</v>
      </c>
      <c r="I12380">
        <v>61</v>
      </c>
      <c r="J12380" t="s">
        <v>3446</v>
      </c>
      <c r="K12380">
        <v>2021</v>
      </c>
      <c r="L12380" t="s">
        <v>29</v>
      </c>
      <c r="M12380" t="s">
        <v>29</v>
      </c>
      <c r="N12380">
        <v>29.426389</v>
      </c>
      <c r="O12380">
        <v>-94.976669999999999</v>
      </c>
      <c r="P12380" t="s">
        <v>3613</v>
      </c>
      <c r="Q12380" s="3">
        <f>Table1[[#This Row],[Capacity (MW)]]*0.395*8760*10^-6</f>
        <v>0.21107220000000002</v>
      </c>
      <c r="R12380" s="3" cm="1">
        <f t="array" ref="R12380">AVERAGE(VLOOKUP(_xlfn.TEXTSPLIT(Table1[[#This Row],[Fuel (no space after comma)]], ","), FuelList_Final_EF!$A$2:$B$65, 2, FALSE))</f>
        <v>53.06</v>
      </c>
      <c r="S12380" s="3">
        <f>Table1[[#This Row],[Generation (TWh)]]*10^9*VLOOKUP(Table1[[#This Row],[Turbine/Engine Technology]],Technology_HR!$A$2:$B$11,2,FALSE)*10^-6</f>
        <v>2323904.9220000003</v>
      </c>
      <c r="T12380" s="5">
        <f>Table1[[#This Row],[Fuel Consumption (mmBtu)]]*Table1[[#This Row],[Emission Factor (kg CO2/ mmBtu)]]*10^3</f>
        <v>123306395161.32002</v>
      </c>
      <c r="U12380" s="3">
        <f>Table1[[#This Row],[Emissions (g CO2)]]/(Table1[[#This Row],[Generation (TWh)]]*10^9)</f>
        <v>584.19060000000002</v>
      </c>
    </row>
    <row r="12381" spans="1:21" x14ac:dyDescent="0.35">
      <c r="A12381" t="s">
        <v>3074</v>
      </c>
      <c r="B12381" t="s">
        <v>3239</v>
      </c>
      <c r="C12381" t="str">
        <f>SUBSTITUTE(Table1[[#This Row],[Fuel]],", ",",")</f>
        <v>fossil gas: natural gas</v>
      </c>
      <c r="D12381" t="s">
        <v>3239</v>
      </c>
      <c r="H12381" t="s">
        <v>3436</v>
      </c>
      <c r="I12381">
        <v>61</v>
      </c>
      <c r="J12381" t="s">
        <v>3446</v>
      </c>
      <c r="K12381">
        <v>2021</v>
      </c>
      <c r="L12381" t="s">
        <v>29</v>
      </c>
      <c r="M12381" t="s">
        <v>29</v>
      </c>
      <c r="N12381">
        <v>29.426389</v>
      </c>
      <c r="O12381">
        <v>-94.976669999999999</v>
      </c>
      <c r="P12381" t="s">
        <v>3613</v>
      </c>
      <c r="Q12381" s="3">
        <f>Table1[[#This Row],[Capacity (MW)]]*0.395*8760*10^-6</f>
        <v>0.21107220000000002</v>
      </c>
      <c r="R12381" s="3" cm="1">
        <f t="array" ref="R12381">AVERAGE(VLOOKUP(_xlfn.TEXTSPLIT(Table1[[#This Row],[Fuel (no space after comma)]], ","), FuelList_Final_EF!$A$2:$B$65, 2, FALSE))</f>
        <v>53.06</v>
      </c>
      <c r="S12381" s="3">
        <f>Table1[[#This Row],[Generation (TWh)]]*10^9*VLOOKUP(Table1[[#This Row],[Turbine/Engine Technology]],Technology_HR!$A$2:$B$11,2,FALSE)*10^-6</f>
        <v>2323904.9220000003</v>
      </c>
      <c r="T12381" s="5">
        <f>Table1[[#This Row],[Fuel Consumption (mmBtu)]]*Table1[[#This Row],[Emission Factor (kg CO2/ mmBtu)]]*10^3</f>
        <v>123306395161.32002</v>
      </c>
      <c r="U12381" s="3">
        <f>Table1[[#This Row],[Emissions (g CO2)]]/(Table1[[#This Row],[Generation (TWh)]]*10^9)</f>
        <v>584.19060000000002</v>
      </c>
    </row>
    <row r="12382" spans="1:21" x14ac:dyDescent="0.35">
      <c r="A12382" t="s">
        <v>3074</v>
      </c>
      <c r="B12382" t="s">
        <v>3239</v>
      </c>
      <c r="C12382" t="str">
        <f>SUBSTITUTE(Table1[[#This Row],[Fuel]],", ",",")</f>
        <v>fossil gas: natural gas</v>
      </c>
      <c r="D12382" t="s">
        <v>3239</v>
      </c>
      <c r="H12382" t="s">
        <v>3436</v>
      </c>
      <c r="I12382">
        <v>61</v>
      </c>
      <c r="J12382" t="s">
        <v>3446</v>
      </c>
      <c r="K12382">
        <v>2021</v>
      </c>
      <c r="L12382" t="s">
        <v>29</v>
      </c>
      <c r="M12382" t="s">
        <v>29</v>
      </c>
      <c r="N12382">
        <v>29.426389</v>
      </c>
      <c r="O12382">
        <v>-94.976669999999999</v>
      </c>
      <c r="P12382" t="s">
        <v>3613</v>
      </c>
      <c r="Q12382" s="3">
        <f>Table1[[#This Row],[Capacity (MW)]]*0.395*8760*10^-6</f>
        <v>0.21107220000000002</v>
      </c>
      <c r="R12382" s="3" cm="1">
        <f t="array" ref="R12382">AVERAGE(VLOOKUP(_xlfn.TEXTSPLIT(Table1[[#This Row],[Fuel (no space after comma)]], ","), FuelList_Final_EF!$A$2:$B$65, 2, FALSE))</f>
        <v>53.06</v>
      </c>
      <c r="S12382" s="3">
        <f>Table1[[#This Row],[Generation (TWh)]]*10^9*VLOOKUP(Table1[[#This Row],[Turbine/Engine Technology]],Technology_HR!$A$2:$B$11,2,FALSE)*10^-6</f>
        <v>2323904.9220000003</v>
      </c>
      <c r="T12382" s="5">
        <f>Table1[[#This Row],[Fuel Consumption (mmBtu)]]*Table1[[#This Row],[Emission Factor (kg CO2/ mmBtu)]]*10^3</f>
        <v>123306395161.32002</v>
      </c>
      <c r="U12382" s="3">
        <f>Table1[[#This Row],[Emissions (g CO2)]]/(Table1[[#This Row],[Generation (TWh)]]*10^9)</f>
        <v>584.19060000000002</v>
      </c>
    </row>
    <row r="12383" spans="1:21" x14ac:dyDescent="0.35">
      <c r="A12383" t="s">
        <v>3074</v>
      </c>
      <c r="B12383" t="s">
        <v>3239</v>
      </c>
      <c r="C12383" t="str">
        <f>SUBSTITUTE(Table1[[#This Row],[Fuel]],", ",",")</f>
        <v>fossil gas: natural gas</v>
      </c>
      <c r="D12383" t="s">
        <v>3239</v>
      </c>
      <c r="H12383" t="s">
        <v>3436</v>
      </c>
      <c r="I12383">
        <v>61</v>
      </c>
      <c r="J12383" t="s">
        <v>3446</v>
      </c>
      <c r="K12383">
        <v>2021</v>
      </c>
      <c r="L12383" t="s">
        <v>29</v>
      </c>
      <c r="M12383" t="s">
        <v>29</v>
      </c>
      <c r="N12383">
        <v>29.426389</v>
      </c>
      <c r="O12383">
        <v>-94.976669999999999</v>
      </c>
      <c r="P12383" t="s">
        <v>3613</v>
      </c>
      <c r="Q12383" s="3">
        <f>Table1[[#This Row],[Capacity (MW)]]*0.395*8760*10^-6</f>
        <v>0.21107220000000002</v>
      </c>
      <c r="R12383" s="3" cm="1">
        <f t="array" ref="R12383">AVERAGE(VLOOKUP(_xlfn.TEXTSPLIT(Table1[[#This Row],[Fuel (no space after comma)]], ","), FuelList_Final_EF!$A$2:$B$65, 2, FALSE))</f>
        <v>53.06</v>
      </c>
      <c r="S12383" s="3">
        <f>Table1[[#This Row],[Generation (TWh)]]*10^9*VLOOKUP(Table1[[#This Row],[Turbine/Engine Technology]],Technology_HR!$A$2:$B$11,2,FALSE)*10^-6</f>
        <v>2323904.9220000003</v>
      </c>
      <c r="T12383" s="5">
        <f>Table1[[#This Row],[Fuel Consumption (mmBtu)]]*Table1[[#This Row],[Emission Factor (kg CO2/ mmBtu)]]*10^3</f>
        <v>123306395161.32002</v>
      </c>
      <c r="U12383" s="3">
        <f>Table1[[#This Row],[Emissions (g CO2)]]/(Table1[[#This Row],[Generation (TWh)]]*10^9)</f>
        <v>584.19060000000002</v>
      </c>
    </row>
    <row r="12384" spans="1:21" x14ac:dyDescent="0.35">
      <c r="A12384" t="s">
        <v>3074</v>
      </c>
      <c r="B12384" t="s">
        <v>3239</v>
      </c>
      <c r="C12384" t="str">
        <f>SUBSTITUTE(Table1[[#This Row],[Fuel]],", ",",")</f>
        <v>fossil gas: natural gas</v>
      </c>
      <c r="D12384" t="s">
        <v>3239</v>
      </c>
      <c r="H12384" t="s">
        <v>3436</v>
      </c>
      <c r="I12384">
        <v>61</v>
      </c>
      <c r="J12384" t="s">
        <v>3446</v>
      </c>
      <c r="K12384">
        <v>2021</v>
      </c>
      <c r="L12384" t="s">
        <v>29</v>
      </c>
      <c r="M12384" t="s">
        <v>29</v>
      </c>
      <c r="N12384">
        <v>29.426389</v>
      </c>
      <c r="O12384">
        <v>-94.976669999999999</v>
      </c>
      <c r="P12384" t="s">
        <v>3613</v>
      </c>
      <c r="Q12384" s="3">
        <f>Table1[[#This Row],[Capacity (MW)]]*0.395*8760*10^-6</f>
        <v>0.21107220000000002</v>
      </c>
      <c r="R12384" s="3" cm="1">
        <f t="array" ref="R12384">AVERAGE(VLOOKUP(_xlfn.TEXTSPLIT(Table1[[#This Row],[Fuel (no space after comma)]], ","), FuelList_Final_EF!$A$2:$B$65, 2, FALSE))</f>
        <v>53.06</v>
      </c>
      <c r="S12384" s="3">
        <f>Table1[[#This Row],[Generation (TWh)]]*10^9*VLOOKUP(Table1[[#This Row],[Turbine/Engine Technology]],Technology_HR!$A$2:$B$11,2,FALSE)*10^-6</f>
        <v>2323904.9220000003</v>
      </c>
      <c r="T12384" s="5">
        <f>Table1[[#This Row],[Fuel Consumption (mmBtu)]]*Table1[[#This Row],[Emission Factor (kg CO2/ mmBtu)]]*10^3</f>
        <v>123306395161.32002</v>
      </c>
      <c r="U12384" s="3">
        <f>Table1[[#This Row],[Emissions (g CO2)]]/(Table1[[#This Row],[Generation (TWh)]]*10^9)</f>
        <v>584.19060000000002</v>
      </c>
    </row>
    <row r="12385" spans="1:21" x14ac:dyDescent="0.35">
      <c r="A12385" t="s">
        <v>3074</v>
      </c>
      <c r="B12385" t="s">
        <v>3239</v>
      </c>
      <c r="C12385" t="str">
        <f>SUBSTITUTE(Table1[[#This Row],[Fuel]],", ",",")</f>
        <v>fossil gas: natural gas</v>
      </c>
      <c r="D12385" t="s">
        <v>3239</v>
      </c>
      <c r="H12385" t="s">
        <v>3436</v>
      </c>
      <c r="I12385">
        <v>61</v>
      </c>
      <c r="J12385" t="s">
        <v>3446</v>
      </c>
      <c r="K12385">
        <v>2021</v>
      </c>
      <c r="L12385" t="s">
        <v>29</v>
      </c>
      <c r="M12385" t="s">
        <v>29</v>
      </c>
      <c r="N12385">
        <v>29.426389</v>
      </c>
      <c r="O12385">
        <v>-94.976669999999999</v>
      </c>
      <c r="P12385" t="s">
        <v>3613</v>
      </c>
      <c r="Q12385" s="3">
        <f>Table1[[#This Row],[Capacity (MW)]]*0.395*8760*10^-6</f>
        <v>0.21107220000000002</v>
      </c>
      <c r="R12385" s="3" cm="1">
        <f t="array" ref="R12385">AVERAGE(VLOOKUP(_xlfn.TEXTSPLIT(Table1[[#This Row],[Fuel (no space after comma)]], ","), FuelList_Final_EF!$A$2:$B$65, 2, FALSE))</f>
        <v>53.06</v>
      </c>
      <c r="S12385" s="3">
        <f>Table1[[#This Row],[Generation (TWh)]]*10^9*VLOOKUP(Table1[[#This Row],[Turbine/Engine Technology]],Technology_HR!$A$2:$B$11,2,FALSE)*10^-6</f>
        <v>2323904.9220000003</v>
      </c>
      <c r="T12385" s="5">
        <f>Table1[[#This Row],[Fuel Consumption (mmBtu)]]*Table1[[#This Row],[Emission Factor (kg CO2/ mmBtu)]]*10^3</f>
        <v>123306395161.32002</v>
      </c>
      <c r="U12385" s="3">
        <f>Table1[[#This Row],[Emissions (g CO2)]]/(Table1[[#This Row],[Generation (TWh)]]*10^9)</f>
        <v>584.19060000000002</v>
      </c>
    </row>
    <row r="12386" spans="1:21" x14ac:dyDescent="0.35">
      <c r="A12386" t="s">
        <v>3075</v>
      </c>
      <c r="B12386" t="s">
        <v>3239</v>
      </c>
      <c r="C12386" t="str">
        <f>SUBSTITUTE(Table1[[#This Row],[Fuel]],", ",",")</f>
        <v>fossil gas: natural gas</v>
      </c>
      <c r="D12386" t="s">
        <v>3239</v>
      </c>
      <c r="H12386" t="s">
        <v>3436</v>
      </c>
      <c r="I12386">
        <v>61</v>
      </c>
      <c r="J12386" t="s">
        <v>3446</v>
      </c>
      <c r="K12386">
        <v>2021</v>
      </c>
      <c r="L12386" t="s">
        <v>29</v>
      </c>
      <c r="M12386" t="s">
        <v>29</v>
      </c>
      <c r="N12386">
        <v>29.426389</v>
      </c>
      <c r="O12386">
        <v>-94.976669999999999</v>
      </c>
      <c r="P12386" t="s">
        <v>3613</v>
      </c>
      <c r="Q12386" s="3">
        <f>Table1[[#This Row],[Capacity (MW)]]*0.395*8760*10^-6</f>
        <v>0.21107220000000002</v>
      </c>
      <c r="R12386" s="3" cm="1">
        <f t="array" ref="R12386">AVERAGE(VLOOKUP(_xlfn.TEXTSPLIT(Table1[[#This Row],[Fuel (no space after comma)]], ","), FuelList_Final_EF!$A$2:$B$65, 2, FALSE))</f>
        <v>53.06</v>
      </c>
      <c r="S12386" s="3">
        <f>Table1[[#This Row],[Generation (TWh)]]*10^9*VLOOKUP(Table1[[#This Row],[Turbine/Engine Technology]],Technology_HR!$A$2:$B$11,2,FALSE)*10^-6</f>
        <v>2323904.9220000003</v>
      </c>
      <c r="T12386" s="5">
        <f>Table1[[#This Row],[Fuel Consumption (mmBtu)]]*Table1[[#This Row],[Emission Factor (kg CO2/ mmBtu)]]*10^3</f>
        <v>123306395161.32002</v>
      </c>
      <c r="U12386" s="3">
        <f>Table1[[#This Row],[Emissions (g CO2)]]/(Table1[[#This Row],[Generation (TWh)]]*10^9)</f>
        <v>584.19060000000002</v>
      </c>
    </row>
    <row r="12387" spans="1:21" x14ac:dyDescent="0.35">
      <c r="A12387" t="s">
        <v>3075</v>
      </c>
      <c r="B12387" t="s">
        <v>3239</v>
      </c>
      <c r="C12387" t="str">
        <f>SUBSTITUTE(Table1[[#This Row],[Fuel]],", ",",")</f>
        <v>fossil gas: natural gas</v>
      </c>
      <c r="D12387" t="s">
        <v>3239</v>
      </c>
      <c r="H12387" t="s">
        <v>3436</v>
      </c>
      <c r="I12387">
        <v>61</v>
      </c>
      <c r="J12387" t="s">
        <v>3446</v>
      </c>
      <c r="K12387">
        <v>2021</v>
      </c>
      <c r="L12387" t="s">
        <v>29</v>
      </c>
      <c r="M12387" t="s">
        <v>29</v>
      </c>
      <c r="N12387">
        <v>29.426389</v>
      </c>
      <c r="O12387">
        <v>-94.976669999999999</v>
      </c>
      <c r="P12387" t="s">
        <v>3613</v>
      </c>
      <c r="Q12387" s="3">
        <f>Table1[[#This Row],[Capacity (MW)]]*0.395*8760*10^-6</f>
        <v>0.21107220000000002</v>
      </c>
      <c r="R12387" s="3" cm="1">
        <f t="array" ref="R12387">AVERAGE(VLOOKUP(_xlfn.TEXTSPLIT(Table1[[#This Row],[Fuel (no space after comma)]], ","), FuelList_Final_EF!$A$2:$B$65, 2, FALSE))</f>
        <v>53.06</v>
      </c>
      <c r="S12387" s="3">
        <f>Table1[[#This Row],[Generation (TWh)]]*10^9*VLOOKUP(Table1[[#This Row],[Turbine/Engine Technology]],Technology_HR!$A$2:$B$11,2,FALSE)*10^-6</f>
        <v>2323904.9220000003</v>
      </c>
      <c r="T12387" s="5">
        <f>Table1[[#This Row],[Fuel Consumption (mmBtu)]]*Table1[[#This Row],[Emission Factor (kg CO2/ mmBtu)]]*10^3</f>
        <v>123306395161.32002</v>
      </c>
      <c r="U12387" s="3">
        <f>Table1[[#This Row],[Emissions (g CO2)]]/(Table1[[#This Row],[Generation (TWh)]]*10^9)</f>
        <v>584.19060000000002</v>
      </c>
    </row>
    <row r="12388" spans="1:21" x14ac:dyDescent="0.35">
      <c r="A12388" t="s">
        <v>3075</v>
      </c>
      <c r="B12388" t="s">
        <v>3239</v>
      </c>
      <c r="C12388" t="str">
        <f>SUBSTITUTE(Table1[[#This Row],[Fuel]],", ",",")</f>
        <v>fossil gas: natural gas</v>
      </c>
      <c r="D12388" t="s">
        <v>3239</v>
      </c>
      <c r="H12388" t="s">
        <v>3436</v>
      </c>
      <c r="I12388">
        <v>61</v>
      </c>
      <c r="J12388" t="s">
        <v>3446</v>
      </c>
      <c r="K12388">
        <v>2021</v>
      </c>
      <c r="L12388" t="s">
        <v>29</v>
      </c>
      <c r="M12388" t="s">
        <v>29</v>
      </c>
      <c r="N12388">
        <v>29.426389</v>
      </c>
      <c r="O12388">
        <v>-94.976669999999999</v>
      </c>
      <c r="P12388" t="s">
        <v>3613</v>
      </c>
      <c r="Q12388" s="3">
        <f>Table1[[#This Row],[Capacity (MW)]]*0.395*8760*10^-6</f>
        <v>0.21107220000000002</v>
      </c>
      <c r="R12388" s="3" cm="1">
        <f t="array" ref="R12388">AVERAGE(VLOOKUP(_xlfn.TEXTSPLIT(Table1[[#This Row],[Fuel (no space after comma)]], ","), FuelList_Final_EF!$A$2:$B$65, 2, FALSE))</f>
        <v>53.06</v>
      </c>
      <c r="S12388" s="3">
        <f>Table1[[#This Row],[Generation (TWh)]]*10^9*VLOOKUP(Table1[[#This Row],[Turbine/Engine Technology]],Technology_HR!$A$2:$B$11,2,FALSE)*10^-6</f>
        <v>2323904.9220000003</v>
      </c>
      <c r="T12388" s="5">
        <f>Table1[[#This Row],[Fuel Consumption (mmBtu)]]*Table1[[#This Row],[Emission Factor (kg CO2/ mmBtu)]]*10^3</f>
        <v>123306395161.32002</v>
      </c>
      <c r="U12388" s="3">
        <f>Table1[[#This Row],[Emissions (g CO2)]]/(Table1[[#This Row],[Generation (TWh)]]*10^9)</f>
        <v>584.19060000000002</v>
      </c>
    </row>
    <row r="12389" spans="1:21" x14ac:dyDescent="0.35">
      <c r="A12389" t="s">
        <v>3076</v>
      </c>
      <c r="B12389" t="s">
        <v>3308</v>
      </c>
      <c r="C12389" t="str">
        <f>SUBSTITUTE(Table1[[#This Row],[Fuel]],", ",",")</f>
        <v>fossil liquids: fuel oil,fossil gas: natural gas</v>
      </c>
      <c r="D12389" t="s">
        <v>3275</v>
      </c>
      <c r="E12389" t="s">
        <v>3239</v>
      </c>
      <c r="H12389" t="s">
        <v>3438</v>
      </c>
      <c r="I12389">
        <v>386</v>
      </c>
      <c r="J12389" t="s">
        <v>3446</v>
      </c>
      <c r="K12389">
        <v>1991</v>
      </c>
      <c r="L12389" t="s">
        <v>29</v>
      </c>
      <c r="M12389" t="s">
        <v>29</v>
      </c>
      <c r="N12389">
        <v>42.092500000000001</v>
      </c>
      <c r="O12389">
        <v>-71.4833</v>
      </c>
      <c r="P12389" t="s">
        <v>3613</v>
      </c>
      <c r="Q12389" s="3">
        <f>Table1[[#This Row],[Capacity (MW)]]*0.395*8760*10^-6</f>
        <v>1.3356371999999999</v>
      </c>
      <c r="R12389" s="3" cm="1">
        <f t="array" ref="R12389">AVERAGE(VLOOKUP(_xlfn.TEXTSPLIT(Table1[[#This Row],[Fuel (no space after comma)]], ","), FuelList_Final_EF!$A$2:$B$65, 2, FALSE))</f>
        <v>65.583341148886291</v>
      </c>
      <c r="S12389" s="3">
        <f>Table1[[#This Row],[Generation (TWh)]]*10^9*VLOOKUP(Table1[[#This Row],[Turbine/Engine Technology]],Technology_HR!$A$2:$B$11,2,FALSE)*10^-6</f>
        <v>10082725.222799998</v>
      </c>
      <c r="T12389" s="5">
        <f>Table1[[#This Row],[Fuel Consumption (mmBtu)]]*Table1[[#This Row],[Emission Factor (kg CO2/ mmBtu)]]*10^3</f>
        <v>661258807997.3728</v>
      </c>
      <c r="U12389" s="3">
        <f>Table1[[#This Row],[Emissions (g CO2)]]/(Table1[[#This Row],[Generation (TWh)]]*10^9)</f>
        <v>495.08864233294258</v>
      </c>
    </row>
    <row r="12390" spans="1:21" x14ac:dyDescent="0.35">
      <c r="A12390" t="s">
        <v>2700</v>
      </c>
      <c r="B12390" t="s">
        <v>3239</v>
      </c>
      <c r="C12390" t="str">
        <f>SUBSTITUTE(Table1[[#This Row],[Fuel]],", ",",")</f>
        <v>fossil gas: natural gas</v>
      </c>
      <c r="D12390" t="s">
        <v>3239</v>
      </c>
      <c r="H12390" t="s">
        <v>3437</v>
      </c>
      <c r="I12390">
        <v>145</v>
      </c>
      <c r="J12390" t="s">
        <v>3450</v>
      </c>
      <c r="K12390">
        <v>2029</v>
      </c>
      <c r="L12390" t="s">
        <v>29</v>
      </c>
      <c r="M12390" t="s">
        <v>29</v>
      </c>
      <c r="N12390">
        <v>44.57</v>
      </c>
      <c r="O12390">
        <v>-96.641999999999996</v>
      </c>
      <c r="P12390" t="s">
        <v>3613</v>
      </c>
      <c r="Q12390" s="3">
        <f>Table1[[#This Row],[Capacity (MW)]]*0.395*8760*10^-6</f>
        <v>0.50172899999999998</v>
      </c>
      <c r="R12390" s="3" cm="1">
        <f t="array" ref="R12390">AVERAGE(VLOOKUP(_xlfn.TEXTSPLIT(Table1[[#This Row],[Fuel (no space after comma)]], ","), FuelList_Final_EF!$A$2:$B$65, 2, FALSE))</f>
        <v>53.06</v>
      </c>
      <c r="S12390" s="3">
        <f>Table1[[#This Row],[Generation (TWh)]]*10^9*VLOOKUP(Table1[[#This Row],[Turbine/Engine Technology]],Technology_HR!$A$2:$B$11,2,FALSE)*10^-6</f>
        <v>4465388.0999999996</v>
      </c>
      <c r="T12390" s="5">
        <f>Table1[[#This Row],[Fuel Consumption (mmBtu)]]*Table1[[#This Row],[Emission Factor (kg CO2/ mmBtu)]]*10^3</f>
        <v>236933492586</v>
      </c>
      <c r="U12390" s="3">
        <f>Table1[[#This Row],[Emissions (g CO2)]]/(Table1[[#This Row],[Generation (TWh)]]*10^9)</f>
        <v>472.23399999999998</v>
      </c>
    </row>
    <row r="12391" spans="1:21" x14ac:dyDescent="0.35">
      <c r="A12391" t="s">
        <v>2896</v>
      </c>
      <c r="B12391" t="s">
        <v>3239</v>
      </c>
      <c r="C12391" t="str">
        <f>SUBSTITUTE(Table1[[#This Row],[Fuel]],", ",",")</f>
        <v>fossil gas: natural gas</v>
      </c>
      <c r="D12391" t="s">
        <v>3239</v>
      </c>
      <c r="H12391" t="s">
        <v>3438</v>
      </c>
      <c r="I12391">
        <v>336</v>
      </c>
      <c r="J12391" t="s">
        <v>3446</v>
      </c>
      <c r="K12391">
        <v>2012</v>
      </c>
      <c r="L12391" t="s">
        <v>29</v>
      </c>
      <c r="M12391" t="s">
        <v>29</v>
      </c>
      <c r="N12391">
        <v>37.710700000000003</v>
      </c>
      <c r="O12391">
        <v>-121.4906</v>
      </c>
      <c r="P12391" t="s">
        <v>3613</v>
      </c>
      <c r="Q12391" s="3">
        <f>Table1[[#This Row],[Capacity (MW)]]*0.395*8760*10^-6</f>
        <v>1.1626272</v>
      </c>
      <c r="R12391" s="3" cm="1">
        <f t="array" ref="R12391">AVERAGE(VLOOKUP(_xlfn.TEXTSPLIT(Table1[[#This Row],[Fuel (no space after comma)]], ","), FuelList_Final_EF!$A$2:$B$65, 2, FALSE))</f>
        <v>53.06</v>
      </c>
      <c r="S12391" s="3">
        <f>Table1[[#This Row],[Generation (TWh)]]*10^9*VLOOKUP(Table1[[#This Row],[Turbine/Engine Technology]],Technology_HR!$A$2:$B$11,2,FALSE)*10^-6</f>
        <v>8776672.7327999994</v>
      </c>
      <c r="T12391" s="5">
        <f>Table1[[#This Row],[Fuel Consumption (mmBtu)]]*Table1[[#This Row],[Emission Factor (kg CO2/ mmBtu)]]*10^3</f>
        <v>465690255202.36798</v>
      </c>
      <c r="U12391" s="3">
        <f>Table1[[#This Row],[Emissions (g CO2)]]/(Table1[[#This Row],[Generation (TWh)]]*10^9)</f>
        <v>400.54993999999999</v>
      </c>
    </row>
    <row r="12392" spans="1:21" x14ac:dyDescent="0.35">
      <c r="A12392" t="s">
        <v>2595</v>
      </c>
      <c r="B12392" t="s">
        <v>3239</v>
      </c>
      <c r="C12392" t="str">
        <f>SUBSTITUTE(Table1[[#This Row],[Fuel]],", ",",")</f>
        <v>fossil gas: natural gas</v>
      </c>
      <c r="D12392" t="s">
        <v>3239</v>
      </c>
      <c r="H12392" t="s">
        <v>3440</v>
      </c>
      <c r="I12392">
        <v>120</v>
      </c>
      <c r="J12392" t="s">
        <v>3446</v>
      </c>
      <c r="K12392">
        <v>1974</v>
      </c>
      <c r="L12392" t="s">
        <v>29</v>
      </c>
      <c r="M12392" t="s">
        <v>29</v>
      </c>
      <c r="N12392">
        <v>39.5625</v>
      </c>
      <c r="O12392">
        <v>-119.52500000000001</v>
      </c>
      <c r="P12392" t="s">
        <v>3613</v>
      </c>
      <c r="Q12392" s="3">
        <f>Table1[[#This Row],[Capacity (MW)]]*0.395*8760*10^-6</f>
        <v>0.41522400000000004</v>
      </c>
      <c r="R12392" s="3" cm="1">
        <f t="array" ref="R12392">AVERAGE(VLOOKUP(_xlfn.TEXTSPLIT(Table1[[#This Row],[Fuel (no space after comma)]], ","), FuelList_Final_EF!$A$2:$B$65, 2, FALSE))</f>
        <v>53.06</v>
      </c>
      <c r="S12392" s="3">
        <f>Table1[[#This Row],[Generation (TWh)]]*10^9*VLOOKUP(Table1[[#This Row],[Turbine/Engine Technology]],Technology_HR!$A$2:$B$11,2,FALSE)*10^-6</f>
        <v>4270578.84</v>
      </c>
      <c r="T12392" s="5">
        <f>Table1[[#This Row],[Fuel Consumption (mmBtu)]]*Table1[[#This Row],[Emission Factor (kg CO2/ mmBtu)]]*10^3</f>
        <v>226596913250.39999</v>
      </c>
      <c r="U12392" s="3">
        <f>Table1[[#This Row],[Emissions (g CO2)]]/(Table1[[#This Row],[Generation (TWh)]]*10^9)</f>
        <v>545.72209999999995</v>
      </c>
    </row>
    <row r="12393" spans="1:21" x14ac:dyDescent="0.35">
      <c r="A12393" t="s">
        <v>2595</v>
      </c>
      <c r="B12393" t="s">
        <v>3239</v>
      </c>
      <c r="C12393" t="str">
        <f>SUBSTITUTE(Table1[[#This Row],[Fuel]],", ",",")</f>
        <v>fossil gas: natural gas</v>
      </c>
      <c r="D12393" t="s">
        <v>3239</v>
      </c>
      <c r="H12393" t="s">
        <v>3438</v>
      </c>
      <c r="I12393">
        <v>120</v>
      </c>
      <c r="J12393" t="s">
        <v>3446</v>
      </c>
      <c r="K12393">
        <v>1996</v>
      </c>
      <c r="L12393" t="s">
        <v>29</v>
      </c>
      <c r="M12393" t="s">
        <v>29</v>
      </c>
      <c r="N12393">
        <v>39.5625</v>
      </c>
      <c r="O12393">
        <v>-119.52500000000001</v>
      </c>
      <c r="P12393" t="s">
        <v>3613</v>
      </c>
      <c r="Q12393" s="3">
        <f>Table1[[#This Row],[Capacity (MW)]]*0.395*8760*10^-6</f>
        <v>0.41522400000000004</v>
      </c>
      <c r="R12393" s="3" cm="1">
        <f t="array" ref="R12393">AVERAGE(VLOOKUP(_xlfn.TEXTSPLIT(Table1[[#This Row],[Fuel (no space after comma)]], ","), FuelList_Final_EF!$A$2:$B$65, 2, FALSE))</f>
        <v>53.06</v>
      </c>
      <c r="S12393" s="3">
        <f>Table1[[#This Row],[Generation (TWh)]]*10^9*VLOOKUP(Table1[[#This Row],[Turbine/Engine Technology]],Technology_HR!$A$2:$B$11,2,FALSE)*10^-6</f>
        <v>3134525.9760000003</v>
      </c>
      <c r="T12393" s="5">
        <f>Table1[[#This Row],[Fuel Consumption (mmBtu)]]*Table1[[#This Row],[Emission Factor (kg CO2/ mmBtu)]]*10^3</f>
        <v>166317948286.56003</v>
      </c>
      <c r="U12393" s="3">
        <f>Table1[[#This Row],[Emissions (g CO2)]]/(Table1[[#This Row],[Generation (TWh)]]*10^9)</f>
        <v>400.54993999999999</v>
      </c>
    </row>
    <row r="12394" spans="1:21" x14ac:dyDescent="0.35">
      <c r="A12394" t="s">
        <v>2595</v>
      </c>
      <c r="B12394" t="s">
        <v>3240</v>
      </c>
      <c r="C12394" t="str">
        <f>SUBSTITUTE(Table1[[#This Row],[Fuel]],", ",",")</f>
        <v>fossil gas: natural gas,fossil liquids: diesel</v>
      </c>
      <c r="D12394" t="s">
        <v>3239</v>
      </c>
      <c r="E12394" t="s">
        <v>3258</v>
      </c>
      <c r="H12394" t="s">
        <v>3436</v>
      </c>
      <c r="I12394">
        <v>85</v>
      </c>
      <c r="J12394" t="s">
        <v>3446</v>
      </c>
      <c r="K12394">
        <v>1994</v>
      </c>
      <c r="L12394" t="s">
        <v>29</v>
      </c>
      <c r="M12394" t="s">
        <v>29</v>
      </c>
      <c r="N12394">
        <v>39.5625</v>
      </c>
      <c r="O12394">
        <v>-119.52500000000001</v>
      </c>
      <c r="P12394" t="s">
        <v>3613</v>
      </c>
      <c r="Q12394" s="3">
        <f>Table1[[#This Row],[Capacity (MW)]]*0.395*8760*10^-6</f>
        <v>0.29411699999999996</v>
      </c>
      <c r="R12394" s="3" cm="1">
        <f t="array" ref="R12394">AVERAGE(VLOOKUP(_xlfn.TEXTSPLIT(Table1[[#This Row],[Fuel (no space after comma)]], ","), FuelList_Final_EF!$A$2:$B$65, 2, FALSE))</f>
        <v>65.583341148886291</v>
      </c>
      <c r="S12394" s="3">
        <f>Table1[[#This Row],[Generation (TWh)]]*10^9*VLOOKUP(Table1[[#This Row],[Turbine/Engine Technology]],Technology_HR!$A$2:$B$11,2,FALSE)*10^-6</f>
        <v>3238228.1699999995</v>
      </c>
      <c r="T12394" s="5">
        <f>Table1[[#This Row],[Fuel Consumption (mmBtu)]]*Table1[[#This Row],[Emission Factor (kg CO2/ mmBtu)]]*10^3</f>
        <v>212373822791.04373</v>
      </c>
      <c r="U12394" s="3">
        <f>Table1[[#This Row],[Emissions (g CO2)]]/(Table1[[#This Row],[Generation (TWh)]]*10^9)</f>
        <v>722.07258604923811</v>
      </c>
    </row>
    <row r="12395" spans="1:21" x14ac:dyDescent="0.35">
      <c r="A12395" t="s">
        <v>2595</v>
      </c>
      <c r="B12395" t="s">
        <v>3240</v>
      </c>
      <c r="C12395" t="str">
        <f>SUBSTITUTE(Table1[[#This Row],[Fuel]],", ",",")</f>
        <v>fossil gas: natural gas,fossil liquids: diesel</v>
      </c>
      <c r="D12395" t="s">
        <v>3239</v>
      </c>
      <c r="E12395" t="s">
        <v>3258</v>
      </c>
      <c r="H12395" t="s">
        <v>3436</v>
      </c>
      <c r="I12395">
        <v>85</v>
      </c>
      <c r="J12395" t="s">
        <v>3446</v>
      </c>
      <c r="K12395">
        <v>1994</v>
      </c>
      <c r="L12395" t="s">
        <v>29</v>
      </c>
      <c r="M12395" t="s">
        <v>29</v>
      </c>
      <c r="N12395">
        <v>39.5625</v>
      </c>
      <c r="O12395">
        <v>-119.52500000000001</v>
      </c>
      <c r="P12395" t="s">
        <v>3613</v>
      </c>
      <c r="Q12395" s="3">
        <f>Table1[[#This Row],[Capacity (MW)]]*0.395*8760*10^-6</f>
        <v>0.29411699999999996</v>
      </c>
      <c r="R12395" s="3" cm="1">
        <f t="array" ref="R12395">AVERAGE(VLOOKUP(_xlfn.TEXTSPLIT(Table1[[#This Row],[Fuel (no space after comma)]], ","), FuelList_Final_EF!$A$2:$B$65, 2, FALSE))</f>
        <v>65.583341148886291</v>
      </c>
      <c r="S12395" s="3">
        <f>Table1[[#This Row],[Generation (TWh)]]*10^9*VLOOKUP(Table1[[#This Row],[Turbine/Engine Technology]],Technology_HR!$A$2:$B$11,2,FALSE)*10^-6</f>
        <v>3238228.1699999995</v>
      </c>
      <c r="T12395" s="5">
        <f>Table1[[#This Row],[Fuel Consumption (mmBtu)]]*Table1[[#This Row],[Emission Factor (kg CO2/ mmBtu)]]*10^3</f>
        <v>212373822791.04373</v>
      </c>
      <c r="U12395" s="3">
        <f>Table1[[#This Row],[Emissions (g CO2)]]/(Table1[[#This Row],[Generation (TWh)]]*10^9)</f>
        <v>722.07258604923811</v>
      </c>
    </row>
    <row r="12396" spans="1:21" x14ac:dyDescent="0.35">
      <c r="A12396" t="s">
        <v>2595</v>
      </c>
      <c r="B12396" t="s">
        <v>3239</v>
      </c>
      <c r="C12396" t="str">
        <f>SUBSTITUTE(Table1[[#This Row],[Fuel]],", ",",")</f>
        <v>fossil gas: natural gas</v>
      </c>
      <c r="D12396" t="s">
        <v>3239</v>
      </c>
      <c r="H12396" t="s">
        <v>3438</v>
      </c>
      <c r="I12396">
        <v>623</v>
      </c>
      <c r="J12396" t="s">
        <v>3446</v>
      </c>
      <c r="K12396">
        <v>2008</v>
      </c>
      <c r="L12396" t="s">
        <v>29</v>
      </c>
      <c r="M12396" t="s">
        <v>29</v>
      </c>
      <c r="N12396">
        <v>39.5625</v>
      </c>
      <c r="O12396">
        <v>-119.52500000000001</v>
      </c>
      <c r="P12396" t="s">
        <v>3613</v>
      </c>
      <c r="Q12396" s="3">
        <f>Table1[[#This Row],[Capacity (MW)]]*0.395*8760*10^-6</f>
        <v>2.1557046</v>
      </c>
      <c r="R12396" s="3" cm="1">
        <f t="array" ref="R12396">AVERAGE(VLOOKUP(_xlfn.TEXTSPLIT(Table1[[#This Row],[Fuel (no space after comma)]], ","), FuelList_Final_EF!$A$2:$B$65, 2, FALSE))</f>
        <v>53.06</v>
      </c>
      <c r="S12396" s="3">
        <f>Table1[[#This Row],[Generation (TWh)]]*10^9*VLOOKUP(Table1[[#This Row],[Turbine/Engine Technology]],Technology_HR!$A$2:$B$11,2,FALSE)*10^-6</f>
        <v>16273414.0254</v>
      </c>
      <c r="T12396" s="5">
        <f>Table1[[#This Row],[Fuel Consumption (mmBtu)]]*Table1[[#This Row],[Emission Factor (kg CO2/ mmBtu)]]*10^3</f>
        <v>863467348187.724</v>
      </c>
      <c r="U12396" s="3">
        <f>Table1[[#This Row],[Emissions (g CO2)]]/(Table1[[#This Row],[Generation (TWh)]]*10^9)</f>
        <v>400.54993999999999</v>
      </c>
    </row>
    <row r="12397" spans="1:21" x14ac:dyDescent="0.35">
      <c r="A12397" t="s">
        <v>2550</v>
      </c>
      <c r="B12397" t="s">
        <v>3243</v>
      </c>
      <c r="C12397" t="str">
        <f>SUBSTITUTE(Table1[[#This Row],[Fuel]],", ",",")</f>
        <v>fossil gas: natural gas,fossil liquids: fuel oil</v>
      </c>
      <c r="D12397" t="s">
        <v>3239</v>
      </c>
      <c r="E12397" t="s">
        <v>3275</v>
      </c>
      <c r="H12397" t="s">
        <v>3438</v>
      </c>
      <c r="I12397">
        <v>411</v>
      </c>
      <c r="J12397" t="s">
        <v>3446</v>
      </c>
      <c r="K12397">
        <v>2008</v>
      </c>
      <c r="L12397" t="s">
        <v>29</v>
      </c>
      <c r="M12397" t="s">
        <v>29</v>
      </c>
      <c r="N12397">
        <v>27.383889</v>
      </c>
      <c r="O12397">
        <v>-80.377499999999998</v>
      </c>
      <c r="P12397" t="s">
        <v>3613</v>
      </c>
      <c r="Q12397" s="3">
        <f>Table1[[#This Row],[Capacity (MW)]]*0.395*8760*10^-6</f>
        <v>1.4221421999999999</v>
      </c>
      <c r="R12397" s="3" cm="1">
        <f t="array" ref="R12397">AVERAGE(VLOOKUP(_xlfn.TEXTSPLIT(Table1[[#This Row],[Fuel (no space after comma)]], ","), FuelList_Final_EF!$A$2:$B$65, 2, FALSE))</f>
        <v>65.583341148886291</v>
      </c>
      <c r="S12397" s="3">
        <f>Table1[[#This Row],[Generation (TWh)]]*10^9*VLOOKUP(Table1[[#This Row],[Turbine/Engine Technology]],Technology_HR!$A$2:$B$11,2,FALSE)*10^-6</f>
        <v>10735751.467799999</v>
      </c>
      <c r="T12397" s="5">
        <f>Table1[[#This Row],[Fuel Consumption (mmBtu)]]*Table1[[#This Row],[Emission Factor (kg CO2/ mmBtu)]]*10^3</f>
        <v>704086451002.38403</v>
      </c>
      <c r="U12397" s="3">
        <f>Table1[[#This Row],[Emissions (g CO2)]]/(Table1[[#This Row],[Generation (TWh)]]*10^9)</f>
        <v>495.08864233294253</v>
      </c>
    </row>
    <row r="12398" spans="1:21" x14ac:dyDescent="0.35">
      <c r="A12398" t="s">
        <v>2551</v>
      </c>
      <c r="B12398" t="s">
        <v>3239</v>
      </c>
      <c r="C12398" t="str">
        <f>SUBSTITUTE(Table1[[#This Row],[Fuel]],", ",",")</f>
        <v>fossil gas: natural gas</v>
      </c>
      <c r="D12398" t="s">
        <v>3239</v>
      </c>
      <c r="H12398" t="s">
        <v>3436</v>
      </c>
      <c r="I12398">
        <v>141.29</v>
      </c>
      <c r="J12398" t="s">
        <v>3446</v>
      </c>
      <c r="K12398">
        <v>2002</v>
      </c>
      <c r="L12398" t="s">
        <v>29</v>
      </c>
      <c r="M12398" t="s">
        <v>29</v>
      </c>
      <c r="N12398">
        <v>38.584699999999998</v>
      </c>
      <c r="O12398">
        <v>-85.411699999999996</v>
      </c>
      <c r="P12398" t="s">
        <v>3613</v>
      </c>
      <c r="Q12398" s="3">
        <f>Table1[[#This Row],[Capacity (MW)]]*0.395*8760*10^-6</f>
        <v>0.48889165799999995</v>
      </c>
      <c r="R12398" s="3" cm="1">
        <f t="array" ref="R12398">AVERAGE(VLOOKUP(_xlfn.TEXTSPLIT(Table1[[#This Row],[Fuel (no space after comma)]], ","), FuelList_Final_EF!$A$2:$B$65, 2, FALSE))</f>
        <v>53.06</v>
      </c>
      <c r="S12398" s="3">
        <f>Table1[[#This Row],[Generation (TWh)]]*10^9*VLOOKUP(Table1[[#This Row],[Turbine/Engine Technology]],Technology_HR!$A$2:$B$11,2,FALSE)*10^-6</f>
        <v>5382697.1545799989</v>
      </c>
      <c r="T12398" s="5">
        <f>Table1[[#This Row],[Fuel Consumption (mmBtu)]]*Table1[[#This Row],[Emission Factor (kg CO2/ mmBtu)]]*10^3</f>
        <v>285605911022.01471</v>
      </c>
      <c r="U12398" s="3">
        <f>Table1[[#This Row],[Emissions (g CO2)]]/(Table1[[#This Row],[Generation (TWh)]]*10^9)</f>
        <v>584.1905999999999</v>
      </c>
    </row>
    <row r="12399" spans="1:21" x14ac:dyDescent="0.35">
      <c r="A12399" t="s">
        <v>2552</v>
      </c>
      <c r="B12399" t="s">
        <v>3239</v>
      </c>
      <c r="C12399" t="str">
        <f>SUBSTITUTE(Table1[[#This Row],[Fuel]],", ",",")</f>
        <v>fossil gas: natural gas</v>
      </c>
      <c r="D12399" t="s">
        <v>3239</v>
      </c>
      <c r="H12399" t="s">
        <v>3436</v>
      </c>
      <c r="I12399">
        <v>57.709999999999987</v>
      </c>
      <c r="J12399" t="s">
        <v>3446</v>
      </c>
      <c r="K12399">
        <v>2002</v>
      </c>
      <c r="L12399" t="s">
        <v>29</v>
      </c>
      <c r="M12399" t="s">
        <v>29</v>
      </c>
      <c r="N12399">
        <v>38.584699999999998</v>
      </c>
      <c r="O12399">
        <v>-85.411699999999996</v>
      </c>
      <c r="P12399" t="s">
        <v>3613</v>
      </c>
      <c r="Q12399" s="3">
        <f>Table1[[#This Row],[Capacity (MW)]]*0.395*8760*10^-6</f>
        <v>0.19968814199999996</v>
      </c>
      <c r="R12399" s="3" cm="1">
        <f t="array" ref="R12399">AVERAGE(VLOOKUP(_xlfn.TEXTSPLIT(Table1[[#This Row],[Fuel (no space after comma)]], ","), FuelList_Final_EF!$A$2:$B$65, 2, FALSE))</f>
        <v>53.06</v>
      </c>
      <c r="S12399" s="3">
        <f>Table1[[#This Row],[Generation (TWh)]]*10^9*VLOOKUP(Table1[[#This Row],[Turbine/Engine Technology]],Technology_HR!$A$2:$B$11,2,FALSE)*10^-6</f>
        <v>2198566.4434199994</v>
      </c>
      <c r="T12399" s="5">
        <f>Table1[[#This Row],[Fuel Consumption (mmBtu)]]*Table1[[#This Row],[Emission Factor (kg CO2/ mmBtu)]]*10^3</f>
        <v>116655935487.86517</v>
      </c>
      <c r="U12399" s="3">
        <f>Table1[[#This Row],[Emissions (g CO2)]]/(Table1[[#This Row],[Generation (TWh)]]*10^9)</f>
        <v>584.1905999999999</v>
      </c>
    </row>
    <row r="12400" spans="1:21" x14ac:dyDescent="0.35">
      <c r="A12400" t="s">
        <v>2552</v>
      </c>
      <c r="B12400" t="s">
        <v>3239</v>
      </c>
      <c r="C12400" t="str">
        <f>SUBSTITUTE(Table1[[#This Row],[Fuel]],", ",",")</f>
        <v>fossil gas: natural gas</v>
      </c>
      <c r="D12400" t="s">
        <v>3239</v>
      </c>
      <c r="H12400" t="s">
        <v>3436</v>
      </c>
      <c r="I12400">
        <v>57.709999999999987</v>
      </c>
      <c r="J12400" t="s">
        <v>3446</v>
      </c>
      <c r="K12400">
        <v>2002</v>
      </c>
      <c r="L12400" t="s">
        <v>29</v>
      </c>
      <c r="M12400" t="s">
        <v>29</v>
      </c>
      <c r="N12400">
        <v>38.584699999999998</v>
      </c>
      <c r="O12400">
        <v>-85.411699999999996</v>
      </c>
      <c r="P12400" t="s">
        <v>3613</v>
      </c>
      <c r="Q12400" s="3">
        <f>Table1[[#This Row],[Capacity (MW)]]*0.395*8760*10^-6</f>
        <v>0.19968814199999996</v>
      </c>
      <c r="R12400" s="3" cm="1">
        <f t="array" ref="R12400">AVERAGE(VLOOKUP(_xlfn.TEXTSPLIT(Table1[[#This Row],[Fuel (no space after comma)]], ","), FuelList_Final_EF!$A$2:$B$65, 2, FALSE))</f>
        <v>53.06</v>
      </c>
      <c r="S12400" s="3">
        <f>Table1[[#This Row],[Generation (TWh)]]*10^9*VLOOKUP(Table1[[#This Row],[Turbine/Engine Technology]],Technology_HR!$A$2:$B$11,2,FALSE)*10^-6</f>
        <v>2198566.4434199994</v>
      </c>
      <c r="T12400" s="5">
        <f>Table1[[#This Row],[Fuel Consumption (mmBtu)]]*Table1[[#This Row],[Emission Factor (kg CO2/ mmBtu)]]*10^3</f>
        <v>116655935487.86517</v>
      </c>
      <c r="U12400" s="3">
        <f>Table1[[#This Row],[Emissions (g CO2)]]/(Table1[[#This Row],[Generation (TWh)]]*10^9)</f>
        <v>584.1905999999999</v>
      </c>
    </row>
    <row r="12401" spans="1:21" x14ac:dyDescent="0.35">
      <c r="A12401" t="s">
        <v>2551</v>
      </c>
      <c r="B12401" t="s">
        <v>3239</v>
      </c>
      <c r="C12401" t="str">
        <f>SUBSTITUTE(Table1[[#This Row],[Fuel]],", ",",")</f>
        <v>fossil gas: natural gas</v>
      </c>
      <c r="D12401" t="s">
        <v>3239</v>
      </c>
      <c r="H12401" t="s">
        <v>3436</v>
      </c>
      <c r="I12401">
        <v>141.29</v>
      </c>
      <c r="J12401" t="s">
        <v>3446</v>
      </c>
      <c r="K12401">
        <v>2002</v>
      </c>
      <c r="L12401" t="s">
        <v>29</v>
      </c>
      <c r="M12401" t="s">
        <v>29</v>
      </c>
      <c r="N12401">
        <v>38.584699999999998</v>
      </c>
      <c r="O12401">
        <v>-85.411699999999996</v>
      </c>
      <c r="P12401" t="s">
        <v>3613</v>
      </c>
      <c r="Q12401" s="3">
        <f>Table1[[#This Row],[Capacity (MW)]]*0.395*8760*10^-6</f>
        <v>0.48889165799999995</v>
      </c>
      <c r="R12401" s="3" cm="1">
        <f t="array" ref="R12401">AVERAGE(VLOOKUP(_xlfn.TEXTSPLIT(Table1[[#This Row],[Fuel (no space after comma)]], ","), FuelList_Final_EF!$A$2:$B$65, 2, FALSE))</f>
        <v>53.06</v>
      </c>
      <c r="S12401" s="3">
        <f>Table1[[#This Row],[Generation (TWh)]]*10^9*VLOOKUP(Table1[[#This Row],[Turbine/Engine Technology]],Technology_HR!$A$2:$B$11,2,FALSE)*10^-6</f>
        <v>5382697.1545799989</v>
      </c>
      <c r="T12401" s="5">
        <f>Table1[[#This Row],[Fuel Consumption (mmBtu)]]*Table1[[#This Row],[Emission Factor (kg CO2/ mmBtu)]]*10^3</f>
        <v>285605911022.01471</v>
      </c>
      <c r="U12401" s="3">
        <f>Table1[[#This Row],[Emissions (g CO2)]]/(Table1[[#This Row],[Generation (TWh)]]*10^9)</f>
        <v>584.1905999999999</v>
      </c>
    </row>
    <row r="12402" spans="1:21" x14ac:dyDescent="0.35">
      <c r="A12402" t="s">
        <v>2551</v>
      </c>
      <c r="B12402" t="s">
        <v>3239</v>
      </c>
      <c r="C12402" t="str">
        <f>SUBSTITUTE(Table1[[#This Row],[Fuel]],", ",",")</f>
        <v>fossil gas: natural gas</v>
      </c>
      <c r="D12402" t="s">
        <v>3239</v>
      </c>
      <c r="H12402" t="s">
        <v>3436</v>
      </c>
      <c r="I12402">
        <v>125.37</v>
      </c>
      <c r="J12402" t="s">
        <v>3446</v>
      </c>
      <c r="K12402">
        <v>2004</v>
      </c>
      <c r="L12402" t="s">
        <v>29</v>
      </c>
      <c r="M12402" t="s">
        <v>29</v>
      </c>
      <c r="N12402">
        <v>38.584699999999998</v>
      </c>
      <c r="O12402">
        <v>-85.411699999999996</v>
      </c>
      <c r="P12402" t="s">
        <v>3613</v>
      </c>
      <c r="Q12402" s="3">
        <f>Table1[[#This Row],[Capacity (MW)]]*0.395*8760*10^-6</f>
        <v>0.43380527400000002</v>
      </c>
      <c r="R12402" s="3" cm="1">
        <f t="array" ref="R12402">AVERAGE(VLOOKUP(_xlfn.TEXTSPLIT(Table1[[#This Row],[Fuel (no space after comma)]], ","), FuelList_Final_EF!$A$2:$B$65, 2, FALSE))</f>
        <v>53.06</v>
      </c>
      <c r="S12402" s="3">
        <f>Table1[[#This Row],[Generation (TWh)]]*10^9*VLOOKUP(Table1[[#This Row],[Turbine/Engine Technology]],Technology_HR!$A$2:$B$11,2,FALSE)*10^-6</f>
        <v>4776196.0667399997</v>
      </c>
      <c r="T12402" s="5">
        <f>Table1[[#This Row],[Fuel Consumption (mmBtu)]]*Table1[[#This Row],[Emission Factor (kg CO2/ mmBtu)]]*10^3</f>
        <v>253424963301.2244</v>
      </c>
      <c r="U12402" s="3">
        <f>Table1[[#This Row],[Emissions (g CO2)]]/(Table1[[#This Row],[Generation (TWh)]]*10^9)</f>
        <v>584.19060000000002</v>
      </c>
    </row>
    <row r="12403" spans="1:21" x14ac:dyDescent="0.35">
      <c r="A12403" t="s">
        <v>2552</v>
      </c>
      <c r="B12403" t="s">
        <v>3239</v>
      </c>
      <c r="C12403" t="str">
        <f>SUBSTITUTE(Table1[[#This Row],[Fuel]],", ",",")</f>
        <v>fossil gas: natural gas</v>
      </c>
      <c r="D12403" t="s">
        <v>3239</v>
      </c>
      <c r="H12403" t="s">
        <v>3436</v>
      </c>
      <c r="I12403">
        <v>73.63</v>
      </c>
      <c r="J12403" t="s">
        <v>3446</v>
      </c>
      <c r="K12403">
        <v>2004</v>
      </c>
      <c r="L12403" t="s">
        <v>29</v>
      </c>
      <c r="M12403" t="s">
        <v>29</v>
      </c>
      <c r="N12403">
        <v>38.584699999999998</v>
      </c>
      <c r="O12403">
        <v>-85.411699999999996</v>
      </c>
      <c r="P12403" t="s">
        <v>3613</v>
      </c>
      <c r="Q12403" s="3">
        <f>Table1[[#This Row],[Capacity (MW)]]*0.395*8760*10^-6</f>
        <v>0.25477452599999995</v>
      </c>
      <c r="R12403" s="3" cm="1">
        <f t="array" ref="R12403">AVERAGE(VLOOKUP(_xlfn.TEXTSPLIT(Table1[[#This Row],[Fuel (no space after comma)]], ","), FuelList_Final_EF!$A$2:$B$65, 2, FALSE))</f>
        <v>53.06</v>
      </c>
      <c r="S12403" s="3">
        <f>Table1[[#This Row],[Generation (TWh)]]*10^9*VLOOKUP(Table1[[#This Row],[Turbine/Engine Technology]],Technology_HR!$A$2:$B$11,2,FALSE)*10^-6</f>
        <v>2805067.5312599996</v>
      </c>
      <c r="T12403" s="5">
        <f>Table1[[#This Row],[Fuel Consumption (mmBtu)]]*Table1[[#This Row],[Emission Factor (kg CO2/ mmBtu)]]*10^3</f>
        <v>148836883208.65561</v>
      </c>
      <c r="U12403" s="3">
        <f>Table1[[#This Row],[Emissions (g CO2)]]/(Table1[[#This Row],[Generation (TWh)]]*10^9)</f>
        <v>584.19060000000013</v>
      </c>
    </row>
    <row r="12404" spans="1:21" x14ac:dyDescent="0.35">
      <c r="A12404" t="s">
        <v>2551</v>
      </c>
      <c r="B12404" t="s">
        <v>3239</v>
      </c>
      <c r="C12404" t="str">
        <f>SUBSTITUTE(Table1[[#This Row],[Fuel]],", ",",")</f>
        <v>fossil gas: natural gas</v>
      </c>
      <c r="D12404" t="s">
        <v>3239</v>
      </c>
      <c r="H12404" t="s">
        <v>3436</v>
      </c>
      <c r="I12404">
        <v>125.37</v>
      </c>
      <c r="J12404" t="s">
        <v>3446</v>
      </c>
      <c r="K12404">
        <v>2004</v>
      </c>
      <c r="L12404" t="s">
        <v>29</v>
      </c>
      <c r="M12404" t="s">
        <v>29</v>
      </c>
      <c r="N12404">
        <v>38.584699999999998</v>
      </c>
      <c r="O12404">
        <v>-85.411699999999996</v>
      </c>
      <c r="P12404" t="s">
        <v>3613</v>
      </c>
      <c r="Q12404" s="3">
        <f>Table1[[#This Row],[Capacity (MW)]]*0.395*8760*10^-6</f>
        <v>0.43380527400000002</v>
      </c>
      <c r="R12404" s="3" cm="1">
        <f t="array" ref="R12404">AVERAGE(VLOOKUP(_xlfn.TEXTSPLIT(Table1[[#This Row],[Fuel (no space after comma)]], ","), FuelList_Final_EF!$A$2:$B$65, 2, FALSE))</f>
        <v>53.06</v>
      </c>
      <c r="S12404" s="3">
        <f>Table1[[#This Row],[Generation (TWh)]]*10^9*VLOOKUP(Table1[[#This Row],[Turbine/Engine Technology]],Technology_HR!$A$2:$B$11,2,FALSE)*10^-6</f>
        <v>4776196.0667399997</v>
      </c>
      <c r="T12404" s="5">
        <f>Table1[[#This Row],[Fuel Consumption (mmBtu)]]*Table1[[#This Row],[Emission Factor (kg CO2/ mmBtu)]]*10^3</f>
        <v>253424963301.2244</v>
      </c>
      <c r="U12404" s="3">
        <f>Table1[[#This Row],[Emissions (g CO2)]]/(Table1[[#This Row],[Generation (TWh)]]*10^9)</f>
        <v>584.19060000000002</v>
      </c>
    </row>
    <row r="12405" spans="1:21" x14ac:dyDescent="0.35">
      <c r="A12405" t="s">
        <v>2552</v>
      </c>
      <c r="B12405" t="s">
        <v>3239</v>
      </c>
      <c r="C12405" t="str">
        <f>SUBSTITUTE(Table1[[#This Row],[Fuel]],", ",",")</f>
        <v>fossil gas: natural gas</v>
      </c>
      <c r="D12405" t="s">
        <v>3239</v>
      </c>
      <c r="H12405" t="s">
        <v>3436</v>
      </c>
      <c r="I12405">
        <v>73.63</v>
      </c>
      <c r="J12405" t="s">
        <v>3446</v>
      </c>
      <c r="K12405">
        <v>2004</v>
      </c>
      <c r="L12405" t="s">
        <v>29</v>
      </c>
      <c r="M12405" t="s">
        <v>29</v>
      </c>
      <c r="N12405">
        <v>38.584699999999998</v>
      </c>
      <c r="O12405">
        <v>-85.411699999999996</v>
      </c>
      <c r="P12405" t="s">
        <v>3613</v>
      </c>
      <c r="Q12405" s="3">
        <f>Table1[[#This Row],[Capacity (MW)]]*0.395*8760*10^-6</f>
        <v>0.25477452599999995</v>
      </c>
      <c r="R12405" s="3" cm="1">
        <f t="array" ref="R12405">AVERAGE(VLOOKUP(_xlfn.TEXTSPLIT(Table1[[#This Row],[Fuel (no space after comma)]], ","), FuelList_Final_EF!$A$2:$B$65, 2, FALSE))</f>
        <v>53.06</v>
      </c>
      <c r="S12405" s="3">
        <f>Table1[[#This Row],[Generation (TWh)]]*10^9*VLOOKUP(Table1[[#This Row],[Turbine/Engine Technology]],Technology_HR!$A$2:$B$11,2,FALSE)*10^-6</f>
        <v>2805067.5312599996</v>
      </c>
      <c r="T12405" s="5">
        <f>Table1[[#This Row],[Fuel Consumption (mmBtu)]]*Table1[[#This Row],[Emission Factor (kg CO2/ mmBtu)]]*10^3</f>
        <v>148836883208.65561</v>
      </c>
      <c r="U12405" s="3">
        <f>Table1[[#This Row],[Emissions (g CO2)]]/(Table1[[#This Row],[Generation (TWh)]]*10^9)</f>
        <v>584.19060000000013</v>
      </c>
    </row>
    <row r="12406" spans="1:21" x14ac:dyDescent="0.35">
      <c r="A12406" t="s">
        <v>2551</v>
      </c>
      <c r="B12406" t="s">
        <v>3239</v>
      </c>
      <c r="C12406" t="str">
        <f>SUBSTITUTE(Table1[[#This Row],[Fuel]],", ",",")</f>
        <v>fossil gas: natural gas</v>
      </c>
      <c r="D12406" t="s">
        <v>3239</v>
      </c>
      <c r="H12406" t="s">
        <v>3436</v>
      </c>
      <c r="I12406">
        <v>125.37</v>
      </c>
      <c r="J12406" t="s">
        <v>3446</v>
      </c>
      <c r="K12406">
        <v>2004</v>
      </c>
      <c r="L12406" t="s">
        <v>29</v>
      </c>
      <c r="M12406" t="s">
        <v>29</v>
      </c>
      <c r="N12406">
        <v>38.584699999999998</v>
      </c>
      <c r="O12406">
        <v>-85.411699999999996</v>
      </c>
      <c r="P12406" t="s">
        <v>3613</v>
      </c>
      <c r="Q12406" s="3">
        <f>Table1[[#This Row],[Capacity (MW)]]*0.395*8760*10^-6</f>
        <v>0.43380527400000002</v>
      </c>
      <c r="R12406" s="3" cm="1">
        <f t="array" ref="R12406">AVERAGE(VLOOKUP(_xlfn.TEXTSPLIT(Table1[[#This Row],[Fuel (no space after comma)]], ","), FuelList_Final_EF!$A$2:$B$65, 2, FALSE))</f>
        <v>53.06</v>
      </c>
      <c r="S12406" s="3">
        <f>Table1[[#This Row],[Generation (TWh)]]*10^9*VLOOKUP(Table1[[#This Row],[Turbine/Engine Technology]],Technology_HR!$A$2:$B$11,2,FALSE)*10^-6</f>
        <v>4776196.0667399997</v>
      </c>
      <c r="T12406" s="5">
        <f>Table1[[#This Row],[Fuel Consumption (mmBtu)]]*Table1[[#This Row],[Emission Factor (kg CO2/ mmBtu)]]*10^3</f>
        <v>253424963301.2244</v>
      </c>
      <c r="U12406" s="3">
        <f>Table1[[#This Row],[Emissions (g CO2)]]/(Table1[[#This Row],[Generation (TWh)]]*10^9)</f>
        <v>584.19060000000002</v>
      </c>
    </row>
    <row r="12407" spans="1:21" x14ac:dyDescent="0.35">
      <c r="A12407" t="s">
        <v>2552</v>
      </c>
      <c r="B12407" t="s">
        <v>3239</v>
      </c>
      <c r="C12407" t="str">
        <f>SUBSTITUTE(Table1[[#This Row],[Fuel]],", ",",")</f>
        <v>fossil gas: natural gas</v>
      </c>
      <c r="D12407" t="s">
        <v>3239</v>
      </c>
      <c r="H12407" t="s">
        <v>3436</v>
      </c>
      <c r="I12407">
        <v>73.63</v>
      </c>
      <c r="J12407" t="s">
        <v>3446</v>
      </c>
      <c r="K12407">
        <v>2004</v>
      </c>
      <c r="L12407" t="s">
        <v>29</v>
      </c>
      <c r="M12407" t="s">
        <v>29</v>
      </c>
      <c r="N12407">
        <v>38.584699999999998</v>
      </c>
      <c r="O12407">
        <v>-85.411699999999996</v>
      </c>
      <c r="P12407" t="s">
        <v>3613</v>
      </c>
      <c r="Q12407" s="3">
        <f>Table1[[#This Row],[Capacity (MW)]]*0.395*8760*10^-6</f>
        <v>0.25477452599999995</v>
      </c>
      <c r="R12407" s="3" cm="1">
        <f t="array" ref="R12407">AVERAGE(VLOOKUP(_xlfn.TEXTSPLIT(Table1[[#This Row],[Fuel (no space after comma)]], ","), FuelList_Final_EF!$A$2:$B$65, 2, FALSE))</f>
        <v>53.06</v>
      </c>
      <c r="S12407" s="3">
        <f>Table1[[#This Row],[Generation (TWh)]]*10^9*VLOOKUP(Table1[[#This Row],[Turbine/Engine Technology]],Technology_HR!$A$2:$B$11,2,FALSE)*10^-6</f>
        <v>2805067.5312599996</v>
      </c>
      <c r="T12407" s="5">
        <f>Table1[[#This Row],[Fuel Consumption (mmBtu)]]*Table1[[#This Row],[Emission Factor (kg CO2/ mmBtu)]]*10^3</f>
        <v>148836883208.65561</v>
      </c>
      <c r="U12407" s="3">
        <f>Table1[[#This Row],[Emissions (g CO2)]]/(Table1[[#This Row],[Generation (TWh)]]*10^9)</f>
        <v>584.19060000000013</v>
      </c>
    </row>
    <row r="12408" spans="1:21" x14ac:dyDescent="0.35">
      <c r="A12408" t="s">
        <v>2552</v>
      </c>
      <c r="B12408" t="s">
        <v>3239</v>
      </c>
      <c r="C12408" t="str">
        <f>SUBSTITUTE(Table1[[#This Row],[Fuel]],", ",",")</f>
        <v>fossil gas: natural gas</v>
      </c>
      <c r="D12408" t="s">
        <v>3239</v>
      </c>
      <c r="H12408" t="s">
        <v>3436</v>
      </c>
      <c r="I12408">
        <v>73.63</v>
      </c>
      <c r="J12408" t="s">
        <v>3446</v>
      </c>
      <c r="K12408">
        <v>2004</v>
      </c>
      <c r="L12408" t="s">
        <v>29</v>
      </c>
      <c r="M12408" t="s">
        <v>29</v>
      </c>
      <c r="N12408">
        <v>38.584699999999998</v>
      </c>
      <c r="O12408">
        <v>-85.411699999999996</v>
      </c>
      <c r="P12408" t="s">
        <v>3613</v>
      </c>
      <c r="Q12408" s="3">
        <f>Table1[[#This Row],[Capacity (MW)]]*0.395*8760*10^-6</f>
        <v>0.25477452599999995</v>
      </c>
      <c r="R12408" s="3" cm="1">
        <f t="array" ref="R12408">AVERAGE(VLOOKUP(_xlfn.TEXTSPLIT(Table1[[#This Row],[Fuel (no space after comma)]], ","), FuelList_Final_EF!$A$2:$B$65, 2, FALSE))</f>
        <v>53.06</v>
      </c>
      <c r="S12408" s="3">
        <f>Table1[[#This Row],[Generation (TWh)]]*10^9*VLOOKUP(Table1[[#This Row],[Turbine/Engine Technology]],Technology_HR!$A$2:$B$11,2,FALSE)*10^-6</f>
        <v>2805067.5312599996</v>
      </c>
      <c r="T12408" s="5">
        <f>Table1[[#This Row],[Fuel Consumption (mmBtu)]]*Table1[[#This Row],[Emission Factor (kg CO2/ mmBtu)]]*10^3</f>
        <v>148836883208.65561</v>
      </c>
      <c r="U12408" s="3">
        <f>Table1[[#This Row],[Emissions (g CO2)]]/(Table1[[#This Row],[Generation (TWh)]]*10^9)</f>
        <v>584.19060000000013</v>
      </c>
    </row>
    <row r="12409" spans="1:21" x14ac:dyDescent="0.35">
      <c r="A12409" t="s">
        <v>2551</v>
      </c>
      <c r="B12409" t="s">
        <v>3239</v>
      </c>
      <c r="C12409" t="str">
        <f>SUBSTITUTE(Table1[[#This Row],[Fuel]],", ",",")</f>
        <v>fossil gas: natural gas</v>
      </c>
      <c r="D12409" t="s">
        <v>3239</v>
      </c>
      <c r="H12409" t="s">
        <v>3436</v>
      </c>
      <c r="I12409">
        <v>125.37</v>
      </c>
      <c r="J12409" t="s">
        <v>3446</v>
      </c>
      <c r="K12409">
        <v>2004</v>
      </c>
      <c r="L12409" t="s">
        <v>29</v>
      </c>
      <c r="M12409" t="s">
        <v>29</v>
      </c>
      <c r="N12409">
        <v>38.584699999999998</v>
      </c>
      <c r="O12409">
        <v>-85.411699999999996</v>
      </c>
      <c r="P12409" t="s">
        <v>3613</v>
      </c>
      <c r="Q12409" s="3">
        <f>Table1[[#This Row],[Capacity (MW)]]*0.395*8760*10^-6</f>
        <v>0.43380527400000002</v>
      </c>
      <c r="R12409" s="3" cm="1">
        <f t="array" ref="R12409">AVERAGE(VLOOKUP(_xlfn.TEXTSPLIT(Table1[[#This Row],[Fuel (no space after comma)]], ","), FuelList_Final_EF!$A$2:$B$65, 2, FALSE))</f>
        <v>53.06</v>
      </c>
      <c r="S12409" s="3">
        <f>Table1[[#This Row],[Generation (TWh)]]*10^9*VLOOKUP(Table1[[#This Row],[Turbine/Engine Technology]],Technology_HR!$A$2:$B$11,2,FALSE)*10^-6</f>
        <v>4776196.0667399997</v>
      </c>
      <c r="T12409" s="5">
        <f>Table1[[#This Row],[Fuel Consumption (mmBtu)]]*Table1[[#This Row],[Emission Factor (kg CO2/ mmBtu)]]*10^3</f>
        <v>253424963301.2244</v>
      </c>
      <c r="U12409" s="3">
        <f>Table1[[#This Row],[Emissions (g CO2)]]/(Table1[[#This Row],[Generation (TWh)]]*10^9)</f>
        <v>584.19060000000002</v>
      </c>
    </row>
    <row r="12410" spans="1:21" x14ac:dyDescent="0.35">
      <c r="A12410" t="s">
        <v>2809</v>
      </c>
      <c r="B12410" t="s">
        <v>3243</v>
      </c>
      <c r="C12410" t="str">
        <f>SUBSTITUTE(Table1[[#This Row],[Fuel]],", ",",")</f>
        <v>fossil gas: natural gas,fossil liquids: fuel oil</v>
      </c>
      <c r="D12410" t="s">
        <v>3239</v>
      </c>
      <c r="E12410" t="s">
        <v>3275</v>
      </c>
      <c r="H12410" t="s">
        <v>3436</v>
      </c>
      <c r="I12410">
        <v>199</v>
      </c>
      <c r="J12410" t="s">
        <v>3446</v>
      </c>
      <c r="K12410">
        <v>2002</v>
      </c>
      <c r="L12410" t="s">
        <v>29</v>
      </c>
      <c r="M12410" t="s">
        <v>29</v>
      </c>
      <c r="N12410">
        <v>41.477240000000002</v>
      </c>
      <c r="O12410">
        <v>-83.459829999999997</v>
      </c>
      <c r="P12410" t="s">
        <v>3613</v>
      </c>
      <c r="Q12410" s="3">
        <f>Table1[[#This Row],[Capacity (MW)]]*0.395*8760*10^-6</f>
        <v>0.68857979999999996</v>
      </c>
      <c r="R12410" s="3" cm="1">
        <f t="array" ref="R12410">AVERAGE(VLOOKUP(_xlfn.TEXTSPLIT(Table1[[#This Row],[Fuel (no space after comma)]], ","), FuelList_Final_EF!$A$2:$B$65, 2, FALSE))</f>
        <v>65.583341148886291</v>
      </c>
      <c r="S12410" s="3">
        <f>Table1[[#This Row],[Generation (TWh)]]*10^9*VLOOKUP(Table1[[#This Row],[Turbine/Engine Technology]],Technology_HR!$A$2:$B$11,2,FALSE)*10^-6</f>
        <v>7581263.5979999993</v>
      </c>
      <c r="T12410" s="5">
        <f>Table1[[#This Row],[Fuel Consumption (mmBtu)]]*Table1[[#This Row],[Emission Factor (kg CO2/ mmBtu)]]*10^3</f>
        <v>497204596887.26709</v>
      </c>
      <c r="U12410" s="3">
        <f>Table1[[#This Row],[Emissions (g CO2)]]/(Table1[[#This Row],[Generation (TWh)]]*10^9)</f>
        <v>722.072586049238</v>
      </c>
    </row>
    <row r="12411" spans="1:21" x14ac:dyDescent="0.35">
      <c r="A12411" t="s">
        <v>2809</v>
      </c>
      <c r="B12411" t="s">
        <v>3243</v>
      </c>
      <c r="C12411" t="str">
        <f>SUBSTITUTE(Table1[[#This Row],[Fuel]],", ",",")</f>
        <v>fossil gas: natural gas,fossil liquids: fuel oil</v>
      </c>
      <c r="D12411" t="s">
        <v>3239</v>
      </c>
      <c r="E12411" t="s">
        <v>3275</v>
      </c>
      <c r="H12411" t="s">
        <v>3436</v>
      </c>
      <c r="I12411">
        <v>199</v>
      </c>
      <c r="J12411" t="s">
        <v>3446</v>
      </c>
      <c r="K12411">
        <v>2002</v>
      </c>
      <c r="L12411" t="s">
        <v>29</v>
      </c>
      <c r="M12411" t="s">
        <v>29</v>
      </c>
      <c r="N12411">
        <v>41.477240000000002</v>
      </c>
      <c r="O12411">
        <v>-83.459829999999997</v>
      </c>
      <c r="P12411" t="s">
        <v>3613</v>
      </c>
      <c r="Q12411" s="3">
        <f>Table1[[#This Row],[Capacity (MW)]]*0.395*8760*10^-6</f>
        <v>0.68857979999999996</v>
      </c>
      <c r="R12411" s="3" cm="1">
        <f t="array" ref="R12411">AVERAGE(VLOOKUP(_xlfn.TEXTSPLIT(Table1[[#This Row],[Fuel (no space after comma)]], ","), FuelList_Final_EF!$A$2:$B$65, 2, FALSE))</f>
        <v>65.583341148886291</v>
      </c>
      <c r="S12411" s="3">
        <f>Table1[[#This Row],[Generation (TWh)]]*10^9*VLOOKUP(Table1[[#This Row],[Turbine/Engine Technology]],Technology_HR!$A$2:$B$11,2,FALSE)*10^-6</f>
        <v>7581263.5979999993</v>
      </c>
      <c r="T12411" s="5">
        <f>Table1[[#This Row],[Fuel Consumption (mmBtu)]]*Table1[[#This Row],[Emission Factor (kg CO2/ mmBtu)]]*10^3</f>
        <v>497204596887.26709</v>
      </c>
      <c r="U12411" s="3">
        <f>Table1[[#This Row],[Emissions (g CO2)]]/(Table1[[#This Row],[Generation (TWh)]]*10^9)</f>
        <v>722.072586049238</v>
      </c>
    </row>
    <row r="12412" spans="1:21" x14ac:dyDescent="0.35">
      <c r="A12412" t="s">
        <v>2809</v>
      </c>
      <c r="B12412" t="s">
        <v>3243</v>
      </c>
      <c r="C12412" t="str">
        <f>SUBSTITUTE(Table1[[#This Row],[Fuel]],", ",",")</f>
        <v>fossil gas: natural gas,fossil liquids: fuel oil</v>
      </c>
      <c r="D12412" t="s">
        <v>3239</v>
      </c>
      <c r="E12412" t="s">
        <v>3275</v>
      </c>
      <c r="H12412" t="s">
        <v>3436</v>
      </c>
      <c r="I12412">
        <v>199</v>
      </c>
      <c r="J12412" t="s">
        <v>3446</v>
      </c>
      <c r="K12412">
        <v>2002</v>
      </c>
      <c r="L12412" t="s">
        <v>29</v>
      </c>
      <c r="M12412" t="s">
        <v>29</v>
      </c>
      <c r="N12412">
        <v>41.477240000000002</v>
      </c>
      <c r="O12412">
        <v>-83.459829999999997</v>
      </c>
      <c r="P12412" t="s">
        <v>3613</v>
      </c>
      <c r="Q12412" s="3">
        <f>Table1[[#This Row],[Capacity (MW)]]*0.395*8760*10^-6</f>
        <v>0.68857979999999996</v>
      </c>
      <c r="R12412" s="3" cm="1">
        <f t="array" ref="R12412">AVERAGE(VLOOKUP(_xlfn.TEXTSPLIT(Table1[[#This Row],[Fuel (no space after comma)]], ","), FuelList_Final_EF!$A$2:$B$65, 2, FALSE))</f>
        <v>65.583341148886291</v>
      </c>
      <c r="S12412" s="3">
        <f>Table1[[#This Row],[Generation (TWh)]]*10^9*VLOOKUP(Table1[[#This Row],[Turbine/Engine Technology]],Technology_HR!$A$2:$B$11,2,FALSE)*10^-6</f>
        <v>7581263.5979999993</v>
      </c>
      <c r="T12412" s="5">
        <f>Table1[[#This Row],[Fuel Consumption (mmBtu)]]*Table1[[#This Row],[Emission Factor (kg CO2/ mmBtu)]]*10^3</f>
        <v>497204596887.26709</v>
      </c>
      <c r="U12412" s="3">
        <f>Table1[[#This Row],[Emissions (g CO2)]]/(Table1[[#This Row],[Generation (TWh)]]*10^9)</f>
        <v>722.072586049238</v>
      </c>
    </row>
    <row r="12413" spans="1:21" x14ac:dyDescent="0.35">
      <c r="A12413" t="s">
        <v>2809</v>
      </c>
      <c r="B12413" t="s">
        <v>3243</v>
      </c>
      <c r="C12413" t="str">
        <f>SUBSTITUTE(Table1[[#This Row],[Fuel]],", ",",")</f>
        <v>fossil gas: natural gas,fossil liquids: fuel oil</v>
      </c>
      <c r="D12413" t="s">
        <v>3239</v>
      </c>
      <c r="E12413" t="s">
        <v>3275</v>
      </c>
      <c r="H12413" t="s">
        <v>3436</v>
      </c>
      <c r="I12413">
        <v>199</v>
      </c>
      <c r="J12413" t="s">
        <v>3446</v>
      </c>
      <c r="K12413">
        <v>2002</v>
      </c>
      <c r="L12413" t="s">
        <v>29</v>
      </c>
      <c r="M12413" t="s">
        <v>29</v>
      </c>
      <c r="N12413">
        <v>41.477240000000002</v>
      </c>
      <c r="O12413">
        <v>-83.459829999999997</v>
      </c>
      <c r="P12413" t="s">
        <v>3613</v>
      </c>
      <c r="Q12413" s="3">
        <f>Table1[[#This Row],[Capacity (MW)]]*0.395*8760*10^-6</f>
        <v>0.68857979999999996</v>
      </c>
      <c r="R12413" s="3" cm="1">
        <f t="array" ref="R12413">AVERAGE(VLOOKUP(_xlfn.TEXTSPLIT(Table1[[#This Row],[Fuel (no space after comma)]], ","), FuelList_Final_EF!$A$2:$B$65, 2, FALSE))</f>
        <v>65.583341148886291</v>
      </c>
      <c r="S12413" s="3">
        <f>Table1[[#This Row],[Generation (TWh)]]*10^9*VLOOKUP(Table1[[#This Row],[Turbine/Engine Technology]],Technology_HR!$A$2:$B$11,2,FALSE)*10^-6</f>
        <v>7581263.5979999993</v>
      </c>
      <c r="T12413" s="5">
        <f>Table1[[#This Row],[Fuel Consumption (mmBtu)]]*Table1[[#This Row],[Emission Factor (kg CO2/ mmBtu)]]*10^3</f>
        <v>497204596887.26709</v>
      </c>
      <c r="U12413" s="3">
        <f>Table1[[#This Row],[Emissions (g CO2)]]/(Table1[[#This Row],[Generation (TWh)]]*10^9)</f>
        <v>722.072586049238</v>
      </c>
    </row>
    <row r="12414" spans="1:21" x14ac:dyDescent="0.35">
      <c r="A12414" t="s">
        <v>32</v>
      </c>
      <c r="B12414" t="s">
        <v>3240</v>
      </c>
      <c r="C12414" t="str">
        <f>SUBSTITUTE(Table1[[#This Row],[Fuel]],", ",",")</f>
        <v>fossil gas: natural gas,fossil liquids: diesel</v>
      </c>
      <c r="D12414" t="s">
        <v>3239</v>
      </c>
      <c r="E12414" t="s">
        <v>3258</v>
      </c>
      <c r="H12414" t="s">
        <v>3438</v>
      </c>
      <c r="I12414">
        <v>316.66666666666657</v>
      </c>
      <c r="J12414" t="s">
        <v>3449</v>
      </c>
      <c r="K12414">
        <v>2026</v>
      </c>
      <c r="L12414" t="s">
        <v>29</v>
      </c>
      <c r="M12414" t="s">
        <v>29</v>
      </c>
      <c r="N12414">
        <v>41.150179999999999</v>
      </c>
      <c r="O12414">
        <v>-80.853669999999994</v>
      </c>
      <c r="P12414" t="s">
        <v>3613</v>
      </c>
      <c r="Q12414" s="3">
        <f>Table1[[#This Row],[Capacity (MW)]]*0.395*8760*10^-6</f>
        <v>1.0957299999999996</v>
      </c>
      <c r="R12414" s="3" cm="1">
        <f t="array" ref="R12414">AVERAGE(VLOOKUP(_xlfn.TEXTSPLIT(Table1[[#This Row],[Fuel (no space after comma)]], ","), FuelList_Final_EF!$A$2:$B$65, 2, FALSE))</f>
        <v>65.583341148886291</v>
      </c>
      <c r="S12414" s="3">
        <f>Table1[[#This Row],[Generation (TWh)]]*10^9*VLOOKUP(Table1[[#This Row],[Turbine/Engine Technology]],Technology_HR!$A$2:$B$11,2,FALSE)*10^-6</f>
        <v>8271665.7699999977</v>
      </c>
      <c r="T12414" s="5">
        <f>Table1[[#This Row],[Fuel Consumption (mmBtu)]]*Table1[[#This Row],[Emission Factor (kg CO2/ mmBtu)]]*10^3</f>
        <v>542483478063.47504</v>
      </c>
      <c r="U12414" s="3">
        <f>Table1[[#This Row],[Emissions (g CO2)]]/(Table1[[#This Row],[Generation (TWh)]]*10^9)</f>
        <v>495.08864233294258</v>
      </c>
    </row>
    <row r="12415" spans="1:21" x14ac:dyDescent="0.35">
      <c r="A12415" t="s">
        <v>3077</v>
      </c>
      <c r="B12415" t="s">
        <v>3240</v>
      </c>
      <c r="C12415" t="str">
        <f>SUBSTITUTE(Table1[[#This Row],[Fuel]],", ",",")</f>
        <v>fossil gas: natural gas,fossil liquids: diesel</v>
      </c>
      <c r="D12415" t="s">
        <v>3239</v>
      </c>
      <c r="E12415" t="s">
        <v>3258</v>
      </c>
      <c r="H12415" t="s">
        <v>3438</v>
      </c>
      <c r="I12415">
        <v>316.66666666666657</v>
      </c>
      <c r="J12415" t="s">
        <v>3449</v>
      </c>
      <c r="K12415">
        <v>2026</v>
      </c>
      <c r="L12415" t="s">
        <v>29</v>
      </c>
      <c r="M12415" t="s">
        <v>29</v>
      </c>
      <c r="N12415">
        <v>41.150179999999999</v>
      </c>
      <c r="O12415">
        <v>-80.853669999999994</v>
      </c>
      <c r="P12415" t="s">
        <v>3613</v>
      </c>
      <c r="Q12415" s="3">
        <f>Table1[[#This Row],[Capacity (MW)]]*0.395*8760*10^-6</f>
        <v>1.0957299999999996</v>
      </c>
      <c r="R12415" s="3" cm="1">
        <f t="array" ref="R12415">AVERAGE(VLOOKUP(_xlfn.TEXTSPLIT(Table1[[#This Row],[Fuel (no space after comma)]], ","), FuelList_Final_EF!$A$2:$B$65, 2, FALSE))</f>
        <v>65.583341148886291</v>
      </c>
      <c r="S12415" s="3">
        <f>Table1[[#This Row],[Generation (TWh)]]*10^9*VLOOKUP(Table1[[#This Row],[Turbine/Engine Technology]],Technology_HR!$A$2:$B$11,2,FALSE)*10^-6</f>
        <v>8271665.7699999977</v>
      </c>
      <c r="T12415" s="5">
        <f>Table1[[#This Row],[Fuel Consumption (mmBtu)]]*Table1[[#This Row],[Emission Factor (kg CO2/ mmBtu)]]*10^3</f>
        <v>542483478063.47504</v>
      </c>
      <c r="U12415" s="3">
        <f>Table1[[#This Row],[Emissions (g CO2)]]/(Table1[[#This Row],[Generation (TWh)]]*10^9)</f>
        <v>495.08864233294258</v>
      </c>
    </row>
    <row r="12416" spans="1:21" x14ac:dyDescent="0.35">
      <c r="A12416" t="s">
        <v>3078</v>
      </c>
      <c r="B12416" t="s">
        <v>3240</v>
      </c>
      <c r="C12416" t="str">
        <f>SUBSTITUTE(Table1[[#This Row],[Fuel]],", ",",")</f>
        <v>fossil gas: natural gas,fossil liquids: diesel</v>
      </c>
      <c r="D12416" t="s">
        <v>3239</v>
      </c>
      <c r="E12416" t="s">
        <v>3258</v>
      </c>
      <c r="H12416" t="s">
        <v>3438</v>
      </c>
      <c r="I12416">
        <v>316.66666666666657</v>
      </c>
      <c r="J12416" t="s">
        <v>3449</v>
      </c>
      <c r="K12416">
        <v>2026</v>
      </c>
      <c r="L12416" t="s">
        <v>29</v>
      </c>
      <c r="M12416" t="s">
        <v>29</v>
      </c>
      <c r="N12416">
        <v>41.150179999999999</v>
      </c>
      <c r="O12416">
        <v>-80.853669999999994</v>
      </c>
      <c r="P12416" t="s">
        <v>3613</v>
      </c>
      <c r="Q12416" s="3">
        <f>Table1[[#This Row],[Capacity (MW)]]*0.395*8760*10^-6</f>
        <v>1.0957299999999996</v>
      </c>
      <c r="R12416" s="3" cm="1">
        <f t="array" ref="R12416">AVERAGE(VLOOKUP(_xlfn.TEXTSPLIT(Table1[[#This Row],[Fuel (no space after comma)]], ","), FuelList_Final_EF!$A$2:$B$65, 2, FALSE))</f>
        <v>65.583341148886291</v>
      </c>
      <c r="S12416" s="3">
        <f>Table1[[#This Row],[Generation (TWh)]]*10^9*VLOOKUP(Table1[[#This Row],[Turbine/Engine Technology]],Technology_HR!$A$2:$B$11,2,FALSE)*10^-6</f>
        <v>8271665.7699999977</v>
      </c>
      <c r="T12416" s="5">
        <f>Table1[[#This Row],[Fuel Consumption (mmBtu)]]*Table1[[#This Row],[Emission Factor (kg CO2/ mmBtu)]]*10^3</f>
        <v>542483478063.47504</v>
      </c>
      <c r="U12416" s="3">
        <f>Table1[[#This Row],[Emissions (g CO2)]]/(Table1[[#This Row],[Generation (TWh)]]*10^9)</f>
        <v>495.08864233294258</v>
      </c>
    </row>
    <row r="12417" spans="1:21" x14ac:dyDescent="0.35">
      <c r="A12417" t="s">
        <v>3079</v>
      </c>
      <c r="B12417" t="s">
        <v>3239</v>
      </c>
      <c r="C12417" t="str">
        <f>SUBSTITUTE(Table1[[#This Row],[Fuel]],", ",",")</f>
        <v>fossil gas: natural gas</v>
      </c>
      <c r="D12417" t="s">
        <v>3239</v>
      </c>
      <c r="H12417" t="s">
        <v>3440</v>
      </c>
      <c r="I12417">
        <v>242</v>
      </c>
      <c r="J12417" t="s">
        <v>3449</v>
      </c>
      <c r="K12417" t="s">
        <v>29</v>
      </c>
      <c r="L12417" t="s">
        <v>29</v>
      </c>
      <c r="M12417" t="s">
        <v>29</v>
      </c>
      <c r="N12417">
        <v>40.746006000000001</v>
      </c>
      <c r="O12417">
        <v>-116.529833</v>
      </c>
      <c r="P12417" t="s">
        <v>3613</v>
      </c>
      <c r="Q12417" s="3">
        <f>Table1[[#This Row],[Capacity (MW)]]*0.395*8760*10^-6</f>
        <v>0.83736840000000001</v>
      </c>
      <c r="R12417" s="3" cm="1">
        <f t="array" ref="R12417">AVERAGE(VLOOKUP(_xlfn.TEXTSPLIT(Table1[[#This Row],[Fuel (no space after comma)]], ","), FuelList_Final_EF!$A$2:$B$65, 2, FALSE))</f>
        <v>53.06</v>
      </c>
      <c r="S12417" s="3">
        <f>Table1[[#This Row],[Generation (TWh)]]*10^9*VLOOKUP(Table1[[#This Row],[Turbine/Engine Technology]],Technology_HR!$A$2:$B$11,2,FALSE)*10^-6</f>
        <v>8612333.993999999</v>
      </c>
      <c r="T12417" s="5">
        <f>Table1[[#This Row],[Fuel Consumption (mmBtu)]]*Table1[[#This Row],[Emission Factor (kg CO2/ mmBtu)]]*10^3</f>
        <v>456970441721.64001</v>
      </c>
      <c r="U12417" s="3">
        <f>Table1[[#This Row],[Emissions (g CO2)]]/(Table1[[#This Row],[Generation (TWh)]]*10^9)</f>
        <v>545.72210000000007</v>
      </c>
    </row>
    <row r="12418" spans="1:21" x14ac:dyDescent="0.35">
      <c r="A12418" t="s">
        <v>2609</v>
      </c>
      <c r="B12418" t="s">
        <v>3243</v>
      </c>
      <c r="C12418" t="str">
        <f>SUBSTITUTE(Table1[[#This Row],[Fuel]],", ",",")</f>
        <v>fossil gas: natural gas,fossil liquids: fuel oil</v>
      </c>
      <c r="D12418" t="s">
        <v>3239</v>
      </c>
      <c r="E12418" t="s">
        <v>3275</v>
      </c>
      <c r="H12418" t="s">
        <v>3440</v>
      </c>
      <c r="I12418">
        <v>170</v>
      </c>
      <c r="J12418" t="s">
        <v>3446</v>
      </c>
      <c r="K12418">
        <v>1956</v>
      </c>
      <c r="L12418" t="s">
        <v>29</v>
      </c>
      <c r="M12418" t="s">
        <v>29</v>
      </c>
      <c r="N12418">
        <v>36.116492000000001</v>
      </c>
      <c r="O12418">
        <v>-95.990970000000004</v>
      </c>
      <c r="P12418" t="s">
        <v>3613</v>
      </c>
      <c r="Q12418" s="3">
        <f>Table1[[#This Row],[Capacity (MW)]]*0.395*8760*10^-6</f>
        <v>0.58823399999999992</v>
      </c>
      <c r="R12418" s="3" cm="1">
        <f t="array" ref="R12418">AVERAGE(VLOOKUP(_xlfn.TEXTSPLIT(Table1[[#This Row],[Fuel (no space after comma)]], ","), FuelList_Final_EF!$A$2:$B$65, 2, FALSE))</f>
        <v>65.583341148886291</v>
      </c>
      <c r="S12418" s="3">
        <f>Table1[[#This Row],[Generation (TWh)]]*10^9*VLOOKUP(Table1[[#This Row],[Turbine/Engine Technology]],Technology_HR!$A$2:$B$11,2,FALSE)*10^-6</f>
        <v>6049986.6899999985</v>
      </c>
      <c r="T12418" s="5">
        <f>Table1[[#This Row],[Fuel Consumption (mmBtu)]]*Table1[[#This Row],[Emission Factor (kg CO2/ mmBtu)]]*10^3</f>
        <v>396778341036.49127</v>
      </c>
      <c r="U12418" s="3">
        <f>Table1[[#This Row],[Emissions (g CO2)]]/(Table1[[#This Row],[Generation (TWh)]]*10^9)</f>
        <v>674.52466371629544</v>
      </c>
    </row>
    <row r="12419" spans="1:21" x14ac:dyDescent="0.35">
      <c r="A12419" t="s">
        <v>2609</v>
      </c>
      <c r="B12419" t="s">
        <v>3243</v>
      </c>
      <c r="C12419" t="str">
        <f>SUBSTITUTE(Table1[[#This Row],[Fuel]],", ",",")</f>
        <v>fossil gas: natural gas,fossil liquids: fuel oil</v>
      </c>
      <c r="D12419" t="s">
        <v>3239</v>
      </c>
      <c r="E12419" t="s">
        <v>3275</v>
      </c>
      <c r="H12419" t="s">
        <v>3440</v>
      </c>
      <c r="I12419">
        <v>170</v>
      </c>
      <c r="J12419" t="s">
        <v>3446</v>
      </c>
      <c r="K12419">
        <v>1958</v>
      </c>
      <c r="L12419" t="s">
        <v>29</v>
      </c>
      <c r="M12419" t="s">
        <v>29</v>
      </c>
      <c r="N12419">
        <v>36.116492000000001</v>
      </c>
      <c r="O12419">
        <v>-95.990970000000004</v>
      </c>
      <c r="P12419" t="s">
        <v>3613</v>
      </c>
      <c r="Q12419" s="3">
        <f>Table1[[#This Row],[Capacity (MW)]]*0.395*8760*10^-6</f>
        <v>0.58823399999999992</v>
      </c>
      <c r="R12419" s="3" cm="1">
        <f t="array" ref="R12419">AVERAGE(VLOOKUP(_xlfn.TEXTSPLIT(Table1[[#This Row],[Fuel (no space after comma)]], ","), FuelList_Final_EF!$A$2:$B$65, 2, FALSE))</f>
        <v>65.583341148886291</v>
      </c>
      <c r="S12419" s="3">
        <f>Table1[[#This Row],[Generation (TWh)]]*10^9*VLOOKUP(Table1[[#This Row],[Turbine/Engine Technology]],Technology_HR!$A$2:$B$11,2,FALSE)*10^-6</f>
        <v>6049986.6899999985</v>
      </c>
      <c r="T12419" s="5">
        <f>Table1[[#This Row],[Fuel Consumption (mmBtu)]]*Table1[[#This Row],[Emission Factor (kg CO2/ mmBtu)]]*10^3</f>
        <v>396778341036.49127</v>
      </c>
      <c r="U12419" s="3">
        <f>Table1[[#This Row],[Emissions (g CO2)]]/(Table1[[#This Row],[Generation (TWh)]]*10^9)</f>
        <v>674.52466371629544</v>
      </c>
    </row>
    <row r="12420" spans="1:21" x14ac:dyDescent="0.35">
      <c r="A12420" t="s">
        <v>2554</v>
      </c>
      <c r="B12420" t="s">
        <v>3243</v>
      </c>
      <c r="C12420" t="str">
        <f>SUBSTITUTE(Table1[[#This Row],[Fuel]],", ",",")</f>
        <v>fossil gas: natural gas,fossil liquids: fuel oil</v>
      </c>
      <c r="D12420" t="s">
        <v>3239</v>
      </c>
      <c r="E12420" t="s">
        <v>3275</v>
      </c>
      <c r="H12420" t="s">
        <v>3438</v>
      </c>
      <c r="I12420">
        <v>1224</v>
      </c>
      <c r="J12420" t="s">
        <v>3446</v>
      </c>
      <c r="K12420">
        <v>2007</v>
      </c>
      <c r="L12420" t="s">
        <v>29</v>
      </c>
      <c r="M12420" t="s">
        <v>29</v>
      </c>
      <c r="N12420">
        <v>25.435600000000001</v>
      </c>
      <c r="O12420">
        <v>-80.330799999999996</v>
      </c>
      <c r="P12420" t="s">
        <v>3613</v>
      </c>
      <c r="Q12420" s="3">
        <f>Table1[[#This Row],[Capacity (MW)]]*0.395*8760*10^-6</f>
        <v>4.2352847999999996</v>
      </c>
      <c r="R12420" s="3" cm="1">
        <f t="array" ref="R12420">AVERAGE(VLOOKUP(_xlfn.TEXTSPLIT(Table1[[#This Row],[Fuel (no space after comma)]], ","), FuelList_Final_EF!$A$2:$B$65, 2, FALSE))</f>
        <v>65.583341148886291</v>
      </c>
      <c r="S12420" s="3">
        <f>Table1[[#This Row],[Generation (TWh)]]*10^9*VLOOKUP(Table1[[#This Row],[Turbine/Engine Technology]],Technology_HR!$A$2:$B$11,2,FALSE)*10^-6</f>
        <v>31972164.955199994</v>
      </c>
      <c r="T12420" s="5">
        <f>Table1[[#This Row],[Fuel Consumption (mmBtu)]]*Table1[[#This Row],[Emission Factor (kg CO2/ mmBtu)]]*10^3</f>
        <v>2096841401525.3479</v>
      </c>
      <c r="U12420" s="3">
        <f>Table1[[#This Row],[Emissions (g CO2)]]/(Table1[[#This Row],[Generation (TWh)]]*10^9)</f>
        <v>495.08864233294253</v>
      </c>
    </row>
    <row r="12421" spans="1:21" x14ac:dyDescent="0.35">
      <c r="A12421" t="s">
        <v>2594</v>
      </c>
      <c r="B12421" t="s">
        <v>3424</v>
      </c>
      <c r="C12421" t="str">
        <f>SUBSTITUTE(Table1[[#This Row],[Fuel]],", ",",")</f>
        <v>fossil gas: natural gas,fossil liquids: fuel oil,other: hydrogen (unknown) [30%]</v>
      </c>
      <c r="D12421" t="s">
        <v>3239</v>
      </c>
      <c r="E12421" t="s">
        <v>3275</v>
      </c>
      <c r="F12421" t="s">
        <v>3658</v>
      </c>
      <c r="H12421" t="s">
        <v>3436</v>
      </c>
      <c r="I12421">
        <v>420</v>
      </c>
      <c r="J12421" t="s">
        <v>3447</v>
      </c>
      <c r="K12421">
        <v>2027</v>
      </c>
      <c r="L12421" t="s">
        <v>29</v>
      </c>
      <c r="M12421" t="s">
        <v>29</v>
      </c>
      <c r="N12421">
        <v>39.612484000000002</v>
      </c>
      <c r="O12421">
        <v>-94.348844</v>
      </c>
      <c r="P12421" t="s">
        <v>3613</v>
      </c>
      <c r="Q12421" s="3">
        <f>Table1[[#This Row],[Capacity (MW)]]*0.395*8760*10^-6</f>
        <v>1.453284</v>
      </c>
      <c r="R12421" s="3" cm="1">
        <f t="array" ref="R12421">AVERAGE(VLOOKUP(_xlfn.TEXTSPLIT(Table1[[#This Row],[Fuel (no space after comma)]], ","), FuelList_Final_EF!$A$2:$B$65, 2, FALSE))</f>
        <v>43.722227432590863</v>
      </c>
      <c r="S12421" s="3">
        <f>Table1[[#This Row],[Generation (TWh)]]*10^9*VLOOKUP(Table1[[#This Row],[Turbine/Engine Technology]],Technology_HR!$A$2:$B$11,2,FALSE)*10^-6</f>
        <v>16000656.84</v>
      </c>
      <c r="T12421" s="5">
        <f>Table1[[#This Row],[Fuel Consumption (mmBtu)]]*Table1[[#This Row],[Emission Factor (kg CO2/ mmBtu)]]*10^3</f>
        <v>699584357429.32056</v>
      </c>
      <c r="U12421" s="3">
        <f>Table1[[#This Row],[Emissions (g CO2)]]/(Table1[[#This Row],[Generation (TWh)]]*10^9)</f>
        <v>481.38172403282533</v>
      </c>
    </row>
    <row r="12422" spans="1:21" x14ac:dyDescent="0.35">
      <c r="A12422" t="s">
        <v>2564</v>
      </c>
      <c r="B12422" t="s">
        <v>3239</v>
      </c>
      <c r="C12422" t="str">
        <f>SUBSTITUTE(Table1[[#This Row],[Fuel]],", ",",")</f>
        <v>fossil gas: natural gas</v>
      </c>
      <c r="D12422" t="s">
        <v>3239</v>
      </c>
      <c r="H12422" t="s">
        <v>3436</v>
      </c>
      <c r="I12422">
        <v>264</v>
      </c>
      <c r="J12422" t="s">
        <v>3449</v>
      </c>
      <c r="K12422">
        <v>2025</v>
      </c>
      <c r="L12422" t="s">
        <v>29</v>
      </c>
      <c r="M12422" t="s">
        <v>29</v>
      </c>
      <c r="N12422">
        <v>41.092238000000002</v>
      </c>
      <c r="O12422">
        <v>-96.168310000000005</v>
      </c>
      <c r="P12422" t="s">
        <v>3613</v>
      </c>
      <c r="Q12422" s="3">
        <f>Table1[[#This Row],[Capacity (MW)]]*0.395*8760*10^-6</f>
        <v>0.91349279999999999</v>
      </c>
      <c r="R12422" s="3" cm="1">
        <f t="array" ref="R12422">AVERAGE(VLOOKUP(_xlfn.TEXTSPLIT(Table1[[#This Row],[Fuel (no space after comma)]], ","), FuelList_Final_EF!$A$2:$B$65, 2, FALSE))</f>
        <v>53.06</v>
      </c>
      <c r="S12422" s="3">
        <f>Table1[[#This Row],[Generation (TWh)]]*10^9*VLOOKUP(Table1[[#This Row],[Turbine/Engine Technology]],Technology_HR!$A$2:$B$11,2,FALSE)*10^-6</f>
        <v>10057555.728</v>
      </c>
      <c r="T12422" s="5">
        <f>Table1[[#This Row],[Fuel Consumption (mmBtu)]]*Table1[[#This Row],[Emission Factor (kg CO2/ mmBtu)]]*10^3</f>
        <v>533653906927.67999</v>
      </c>
      <c r="U12422" s="3">
        <f>Table1[[#This Row],[Emissions (g CO2)]]/(Table1[[#This Row],[Generation (TWh)]]*10^9)</f>
        <v>584.19060000000002</v>
      </c>
    </row>
    <row r="12423" spans="1:21" x14ac:dyDescent="0.35">
      <c r="A12423" t="s">
        <v>2564</v>
      </c>
      <c r="B12423" t="s">
        <v>3239</v>
      </c>
      <c r="C12423" t="str">
        <f>SUBSTITUTE(Table1[[#This Row],[Fuel]],", ",",")</f>
        <v>fossil gas: natural gas</v>
      </c>
      <c r="D12423" t="s">
        <v>3239</v>
      </c>
      <c r="H12423" t="s">
        <v>3436</v>
      </c>
      <c r="I12423">
        <v>264</v>
      </c>
      <c r="J12423" t="s">
        <v>3449</v>
      </c>
      <c r="K12423">
        <v>2025</v>
      </c>
      <c r="L12423" t="s">
        <v>29</v>
      </c>
      <c r="M12423" t="s">
        <v>29</v>
      </c>
      <c r="N12423">
        <v>41.092238000000002</v>
      </c>
      <c r="O12423">
        <v>-96.168310000000005</v>
      </c>
      <c r="P12423" t="s">
        <v>3613</v>
      </c>
      <c r="Q12423" s="3">
        <f>Table1[[#This Row],[Capacity (MW)]]*0.395*8760*10^-6</f>
        <v>0.91349279999999999</v>
      </c>
      <c r="R12423" s="3" cm="1">
        <f t="array" ref="R12423">AVERAGE(VLOOKUP(_xlfn.TEXTSPLIT(Table1[[#This Row],[Fuel (no space after comma)]], ","), FuelList_Final_EF!$A$2:$B$65, 2, FALSE))</f>
        <v>53.06</v>
      </c>
      <c r="S12423" s="3">
        <f>Table1[[#This Row],[Generation (TWh)]]*10^9*VLOOKUP(Table1[[#This Row],[Turbine/Engine Technology]],Technology_HR!$A$2:$B$11,2,FALSE)*10^-6</f>
        <v>10057555.728</v>
      </c>
      <c r="T12423" s="5">
        <f>Table1[[#This Row],[Fuel Consumption (mmBtu)]]*Table1[[#This Row],[Emission Factor (kg CO2/ mmBtu)]]*10^3</f>
        <v>533653906927.67999</v>
      </c>
      <c r="U12423" s="3">
        <f>Table1[[#This Row],[Emissions (g CO2)]]/(Table1[[#This Row],[Generation (TWh)]]*10^9)</f>
        <v>584.19060000000002</v>
      </c>
    </row>
    <row r="12424" spans="1:21" x14ac:dyDescent="0.35">
      <c r="A12424" t="s">
        <v>2564</v>
      </c>
      <c r="B12424" t="s">
        <v>3263</v>
      </c>
      <c r="C12424" t="str">
        <f>SUBSTITUTE(Table1[[#This Row],[Fuel]],", ",",")</f>
        <v>fossil gas: natural gas,fossil liquids: heavy fuel oil</v>
      </c>
      <c r="D12424" t="s">
        <v>3239</v>
      </c>
      <c r="E12424" t="s">
        <v>3241</v>
      </c>
      <c r="H12424" t="s">
        <v>3436</v>
      </c>
      <c r="I12424">
        <v>225</v>
      </c>
      <c r="J12424" t="s">
        <v>3450</v>
      </c>
      <c r="K12424">
        <v>2030</v>
      </c>
      <c r="L12424" t="s">
        <v>29</v>
      </c>
      <c r="M12424" t="s">
        <v>29</v>
      </c>
      <c r="N12424">
        <v>41.092238000000002</v>
      </c>
      <c r="O12424">
        <v>-96.168310000000005</v>
      </c>
      <c r="P12424" t="s">
        <v>3613</v>
      </c>
      <c r="Q12424" s="3">
        <f>Table1[[#This Row],[Capacity (MW)]]*0.395*8760*10^-6</f>
        <v>0.77854499999999993</v>
      </c>
      <c r="R12424" s="3" cm="1">
        <f t="array" ref="R12424">AVERAGE(VLOOKUP(_xlfn.TEXTSPLIT(Table1[[#This Row],[Fuel (no space after comma)]], ","), FuelList_Final_EF!$A$2:$B$65, 2, FALSE))</f>
        <v>67.331265155508703</v>
      </c>
      <c r="S12424" s="3">
        <f>Table1[[#This Row],[Generation (TWh)]]*10^9*VLOOKUP(Table1[[#This Row],[Turbine/Engine Technology]],Technology_HR!$A$2:$B$11,2,FALSE)*10^-6</f>
        <v>8571780.4499999993</v>
      </c>
      <c r="T12424" s="5">
        <f>Table1[[#This Row],[Fuel Consumption (mmBtu)]]*Table1[[#This Row],[Emission Factor (kg CO2/ mmBtu)]]*10^3</f>
        <v>577148822333.75562</v>
      </c>
      <c r="U12424" s="3">
        <f>Table1[[#This Row],[Emissions (g CO2)]]/(Table1[[#This Row],[Generation (TWh)]]*10^9)</f>
        <v>741.31722936215078</v>
      </c>
    </row>
    <row r="12425" spans="1:21" x14ac:dyDescent="0.35">
      <c r="A12425" t="s">
        <v>2434</v>
      </c>
      <c r="B12425" t="s">
        <v>3239</v>
      </c>
      <c r="C12425" t="str">
        <f>SUBSTITUTE(Table1[[#This Row],[Fuel]],", ",",")</f>
        <v>fossil gas: natural gas</v>
      </c>
      <c r="D12425" t="s">
        <v>3239</v>
      </c>
      <c r="H12425" t="s">
        <v>3438</v>
      </c>
      <c r="I12425">
        <v>301</v>
      </c>
      <c r="J12425" t="s">
        <v>3446</v>
      </c>
      <c r="K12425">
        <v>2003</v>
      </c>
      <c r="L12425" t="s">
        <v>29</v>
      </c>
      <c r="M12425" t="s">
        <v>29</v>
      </c>
      <c r="N12425">
        <v>34.993899999999996</v>
      </c>
      <c r="O12425">
        <v>-90.037800000000004</v>
      </c>
      <c r="P12425" t="s">
        <v>3613</v>
      </c>
      <c r="Q12425" s="3">
        <f>Table1[[#This Row],[Capacity (MW)]]*0.395*8760*10^-6</f>
        <v>1.0415202000000001</v>
      </c>
      <c r="R12425" s="3" cm="1">
        <f t="array" ref="R12425">AVERAGE(VLOOKUP(_xlfn.TEXTSPLIT(Table1[[#This Row],[Fuel (no space after comma)]], ","), FuelList_Final_EF!$A$2:$B$65, 2, FALSE))</f>
        <v>53.06</v>
      </c>
      <c r="S12425" s="3">
        <f>Table1[[#This Row],[Generation (TWh)]]*10^9*VLOOKUP(Table1[[#This Row],[Turbine/Engine Technology]],Technology_HR!$A$2:$B$11,2,FALSE)*10^-6</f>
        <v>7862435.9898000006</v>
      </c>
      <c r="T12425" s="5">
        <f>Table1[[#This Row],[Fuel Consumption (mmBtu)]]*Table1[[#This Row],[Emission Factor (kg CO2/ mmBtu)]]*10^3</f>
        <v>417180853618.78809</v>
      </c>
      <c r="U12425" s="3">
        <f>Table1[[#This Row],[Emissions (g CO2)]]/(Table1[[#This Row],[Generation (TWh)]]*10^9)</f>
        <v>400.54994000000005</v>
      </c>
    </row>
    <row r="12426" spans="1:21" x14ac:dyDescent="0.35">
      <c r="A12426" t="s">
        <v>2434</v>
      </c>
      <c r="B12426" t="s">
        <v>3239</v>
      </c>
      <c r="C12426" t="str">
        <f>SUBSTITUTE(Table1[[#This Row],[Fuel]],", ",",")</f>
        <v>fossil gas: natural gas</v>
      </c>
      <c r="D12426" t="s">
        <v>3239</v>
      </c>
      <c r="H12426" t="s">
        <v>3438</v>
      </c>
      <c r="I12426">
        <v>301</v>
      </c>
      <c r="J12426" t="s">
        <v>3446</v>
      </c>
      <c r="K12426">
        <v>2003</v>
      </c>
      <c r="L12426" t="s">
        <v>29</v>
      </c>
      <c r="M12426" t="s">
        <v>29</v>
      </c>
      <c r="N12426">
        <v>34.993899999999996</v>
      </c>
      <c r="O12426">
        <v>-90.037800000000004</v>
      </c>
      <c r="P12426" t="s">
        <v>3613</v>
      </c>
      <c r="Q12426" s="3">
        <f>Table1[[#This Row],[Capacity (MW)]]*0.395*8760*10^-6</f>
        <v>1.0415202000000001</v>
      </c>
      <c r="R12426" s="3" cm="1">
        <f t="array" ref="R12426">AVERAGE(VLOOKUP(_xlfn.TEXTSPLIT(Table1[[#This Row],[Fuel (no space after comma)]], ","), FuelList_Final_EF!$A$2:$B$65, 2, FALSE))</f>
        <v>53.06</v>
      </c>
      <c r="S12426" s="3">
        <f>Table1[[#This Row],[Generation (TWh)]]*10^9*VLOOKUP(Table1[[#This Row],[Turbine/Engine Technology]],Technology_HR!$A$2:$B$11,2,FALSE)*10^-6</f>
        <v>7862435.9898000006</v>
      </c>
      <c r="T12426" s="5">
        <f>Table1[[#This Row],[Fuel Consumption (mmBtu)]]*Table1[[#This Row],[Emission Factor (kg CO2/ mmBtu)]]*10^3</f>
        <v>417180853618.78809</v>
      </c>
      <c r="U12426" s="3">
        <f>Table1[[#This Row],[Emissions (g CO2)]]/(Table1[[#This Row],[Generation (TWh)]]*10^9)</f>
        <v>400.54994000000005</v>
      </c>
    </row>
    <row r="12427" spans="1:21" x14ac:dyDescent="0.35">
      <c r="A12427" t="s">
        <v>2434</v>
      </c>
      <c r="B12427" t="s">
        <v>3239</v>
      </c>
      <c r="C12427" t="str">
        <f>SUBSTITUTE(Table1[[#This Row],[Fuel]],", ",",")</f>
        <v>fossil gas: natural gas</v>
      </c>
      <c r="D12427" t="s">
        <v>3239</v>
      </c>
      <c r="H12427" t="s">
        <v>3438</v>
      </c>
      <c r="I12427">
        <v>270.89999999999998</v>
      </c>
      <c r="J12427" t="s">
        <v>3446</v>
      </c>
      <c r="K12427">
        <v>2003</v>
      </c>
      <c r="L12427" t="s">
        <v>29</v>
      </c>
      <c r="M12427" t="s">
        <v>29</v>
      </c>
      <c r="N12427">
        <v>34.993899999999996</v>
      </c>
      <c r="O12427">
        <v>-90.037800000000004</v>
      </c>
      <c r="P12427" t="s">
        <v>3613</v>
      </c>
      <c r="Q12427" s="3">
        <f>Table1[[#This Row],[Capacity (MW)]]*0.395*8760*10^-6</f>
        <v>0.93736817999999988</v>
      </c>
      <c r="R12427" s="3" cm="1">
        <f t="array" ref="R12427">AVERAGE(VLOOKUP(_xlfn.TEXTSPLIT(Table1[[#This Row],[Fuel (no space after comma)]], ","), FuelList_Final_EF!$A$2:$B$65, 2, FALSE))</f>
        <v>53.06</v>
      </c>
      <c r="S12427" s="3">
        <f>Table1[[#This Row],[Generation (TWh)]]*10^9*VLOOKUP(Table1[[#This Row],[Turbine/Engine Technology]],Technology_HR!$A$2:$B$11,2,FALSE)*10^-6</f>
        <v>7076192.3908199985</v>
      </c>
      <c r="T12427" s="5">
        <f>Table1[[#This Row],[Fuel Consumption (mmBtu)]]*Table1[[#This Row],[Emission Factor (kg CO2/ mmBtu)]]*10^3</f>
        <v>375462768256.90912</v>
      </c>
      <c r="U12427" s="3">
        <f>Table1[[#This Row],[Emissions (g CO2)]]/(Table1[[#This Row],[Generation (TWh)]]*10^9)</f>
        <v>400.54993999999999</v>
      </c>
    </row>
    <row r="12428" spans="1:21" x14ac:dyDescent="0.35">
      <c r="A12428" t="s">
        <v>3080</v>
      </c>
      <c r="B12428" t="s">
        <v>3239</v>
      </c>
      <c r="C12428" t="str">
        <f>SUBSTITUTE(Table1[[#This Row],[Fuel]],", ",",")</f>
        <v>fossil gas: natural gas</v>
      </c>
      <c r="D12428" t="s">
        <v>3239</v>
      </c>
      <c r="H12428" t="s">
        <v>3438</v>
      </c>
      <c r="I12428">
        <v>30.1</v>
      </c>
      <c r="J12428" t="s">
        <v>3446</v>
      </c>
      <c r="K12428">
        <v>2003</v>
      </c>
      <c r="L12428" t="s">
        <v>29</v>
      </c>
      <c r="M12428" t="s">
        <v>29</v>
      </c>
      <c r="N12428">
        <v>34.993899999999996</v>
      </c>
      <c r="O12428">
        <v>-90.037800000000004</v>
      </c>
      <c r="P12428" t="s">
        <v>3613</v>
      </c>
      <c r="Q12428" s="3">
        <f>Table1[[#This Row],[Capacity (MW)]]*0.395*8760*10^-6</f>
        <v>0.10415202000000001</v>
      </c>
      <c r="R12428" s="3" cm="1">
        <f t="array" ref="R12428">AVERAGE(VLOOKUP(_xlfn.TEXTSPLIT(Table1[[#This Row],[Fuel (no space after comma)]], ","), FuelList_Final_EF!$A$2:$B$65, 2, FALSE))</f>
        <v>53.06</v>
      </c>
      <c r="S12428" s="3">
        <f>Table1[[#This Row],[Generation (TWh)]]*10^9*VLOOKUP(Table1[[#This Row],[Turbine/Engine Technology]],Technology_HR!$A$2:$B$11,2,FALSE)*10^-6</f>
        <v>786243.59898000013</v>
      </c>
      <c r="T12428" s="5">
        <f>Table1[[#This Row],[Fuel Consumption (mmBtu)]]*Table1[[#This Row],[Emission Factor (kg CO2/ mmBtu)]]*10^3</f>
        <v>41718085361.878807</v>
      </c>
      <c r="U12428" s="3">
        <f>Table1[[#This Row],[Emissions (g CO2)]]/(Table1[[#This Row],[Generation (TWh)]]*10^9)</f>
        <v>400.54993999999999</v>
      </c>
    </row>
    <row r="12429" spans="1:21" x14ac:dyDescent="0.35">
      <c r="A12429" t="s">
        <v>2807</v>
      </c>
      <c r="B12429" t="s">
        <v>3239</v>
      </c>
      <c r="C12429" t="str">
        <f>SUBSTITUTE(Table1[[#This Row],[Fuel]],", ",",")</f>
        <v>fossil gas: natural gas</v>
      </c>
      <c r="D12429" t="s">
        <v>3239</v>
      </c>
      <c r="H12429" t="s">
        <v>3440</v>
      </c>
      <c r="I12429">
        <v>54</v>
      </c>
      <c r="J12429" t="s">
        <v>3446</v>
      </c>
      <c r="K12429">
        <v>1978</v>
      </c>
      <c r="L12429" t="s">
        <v>29</v>
      </c>
      <c r="M12429" t="s">
        <v>29</v>
      </c>
      <c r="N12429">
        <v>33.521099999999997</v>
      </c>
      <c r="O12429">
        <v>-101.7906</v>
      </c>
      <c r="P12429" t="s">
        <v>3613</v>
      </c>
      <c r="Q12429" s="3">
        <f>Table1[[#This Row],[Capacity (MW)]]*0.395*8760*10^-6</f>
        <v>0.18685080000000001</v>
      </c>
      <c r="R12429" s="3" cm="1">
        <f t="array" ref="R12429">AVERAGE(VLOOKUP(_xlfn.TEXTSPLIT(Table1[[#This Row],[Fuel (no space after comma)]], ","), FuelList_Final_EF!$A$2:$B$65, 2, FALSE))</f>
        <v>53.06</v>
      </c>
      <c r="S12429" s="3">
        <f>Table1[[#This Row],[Generation (TWh)]]*10^9*VLOOKUP(Table1[[#This Row],[Turbine/Engine Technology]],Technology_HR!$A$2:$B$11,2,FALSE)*10^-6</f>
        <v>1921760.4779999999</v>
      </c>
      <c r="T12429" s="5">
        <f>Table1[[#This Row],[Fuel Consumption (mmBtu)]]*Table1[[#This Row],[Emission Factor (kg CO2/ mmBtu)]]*10^3</f>
        <v>101968610962.67999</v>
      </c>
      <c r="U12429" s="3">
        <f>Table1[[#This Row],[Emissions (g CO2)]]/(Table1[[#This Row],[Generation (TWh)]]*10^9)</f>
        <v>545.72209999999995</v>
      </c>
    </row>
    <row r="12430" spans="1:21" x14ac:dyDescent="0.35">
      <c r="A12430" t="s">
        <v>2487</v>
      </c>
      <c r="B12430" t="s">
        <v>3239</v>
      </c>
      <c r="C12430" t="str">
        <f>SUBSTITUTE(Table1[[#This Row],[Fuel]],", ",",")</f>
        <v>fossil gas: natural gas</v>
      </c>
      <c r="D12430" t="s">
        <v>3239</v>
      </c>
      <c r="H12430" t="s">
        <v>3438</v>
      </c>
      <c r="I12430">
        <v>607</v>
      </c>
      <c r="J12430" t="s">
        <v>3446</v>
      </c>
      <c r="K12430">
        <v>2003</v>
      </c>
      <c r="L12430" t="s">
        <v>29</v>
      </c>
      <c r="M12430" t="s">
        <v>29</v>
      </c>
      <c r="N12430">
        <v>33.296146</v>
      </c>
      <c r="O12430">
        <v>-92.589359999999999</v>
      </c>
      <c r="P12430" t="s">
        <v>3613</v>
      </c>
      <c r="Q12430" s="3">
        <f>Table1[[#This Row],[Capacity (MW)]]*0.395*8760*10^-6</f>
        <v>2.1003414</v>
      </c>
      <c r="R12430" s="3" cm="1">
        <f t="array" ref="R12430">AVERAGE(VLOOKUP(_xlfn.TEXTSPLIT(Table1[[#This Row],[Fuel (no space after comma)]], ","), FuelList_Final_EF!$A$2:$B$65, 2, FALSE))</f>
        <v>53.06</v>
      </c>
      <c r="S12430" s="3">
        <f>Table1[[#This Row],[Generation (TWh)]]*10^9*VLOOKUP(Table1[[#This Row],[Turbine/Engine Technology]],Technology_HR!$A$2:$B$11,2,FALSE)*10^-6</f>
        <v>15855477.228599999</v>
      </c>
      <c r="T12430" s="5">
        <f>Table1[[#This Row],[Fuel Consumption (mmBtu)]]*Table1[[#This Row],[Emission Factor (kg CO2/ mmBtu)]]*10^3</f>
        <v>841291621749.51599</v>
      </c>
      <c r="U12430" s="3">
        <f>Table1[[#This Row],[Emissions (g CO2)]]/(Table1[[#This Row],[Generation (TWh)]]*10^9)</f>
        <v>400.54993999999999</v>
      </c>
    </row>
    <row r="12431" spans="1:21" x14ac:dyDescent="0.35">
      <c r="A12431" t="s">
        <v>2784</v>
      </c>
      <c r="B12431" t="s">
        <v>3239</v>
      </c>
      <c r="C12431" t="str">
        <f>SUBSTITUTE(Table1[[#This Row],[Fuel]],", ",",")</f>
        <v>fossil gas: natural gas</v>
      </c>
      <c r="D12431" t="s">
        <v>3239</v>
      </c>
      <c r="H12431" t="s">
        <v>3438</v>
      </c>
      <c r="I12431">
        <v>607</v>
      </c>
      <c r="J12431" t="s">
        <v>3446</v>
      </c>
      <c r="K12431">
        <v>2003</v>
      </c>
      <c r="L12431" t="s">
        <v>29</v>
      </c>
      <c r="M12431" t="s">
        <v>29</v>
      </c>
      <c r="N12431">
        <v>33.296146</v>
      </c>
      <c r="O12431">
        <v>-92.589359999999999</v>
      </c>
      <c r="P12431" t="s">
        <v>3613</v>
      </c>
      <c r="Q12431" s="3">
        <f>Table1[[#This Row],[Capacity (MW)]]*0.395*8760*10^-6</f>
        <v>2.1003414</v>
      </c>
      <c r="R12431" s="3" cm="1">
        <f t="array" ref="R12431">AVERAGE(VLOOKUP(_xlfn.TEXTSPLIT(Table1[[#This Row],[Fuel (no space after comma)]], ","), FuelList_Final_EF!$A$2:$B$65, 2, FALSE))</f>
        <v>53.06</v>
      </c>
      <c r="S12431" s="3">
        <f>Table1[[#This Row],[Generation (TWh)]]*10^9*VLOOKUP(Table1[[#This Row],[Turbine/Engine Technology]],Technology_HR!$A$2:$B$11,2,FALSE)*10^-6</f>
        <v>15855477.228599999</v>
      </c>
      <c r="T12431" s="5">
        <f>Table1[[#This Row],[Fuel Consumption (mmBtu)]]*Table1[[#This Row],[Emission Factor (kg CO2/ mmBtu)]]*10^3</f>
        <v>841291621749.51599</v>
      </c>
      <c r="U12431" s="3">
        <f>Table1[[#This Row],[Emissions (g CO2)]]/(Table1[[#This Row],[Generation (TWh)]]*10^9)</f>
        <v>400.54993999999999</v>
      </c>
    </row>
    <row r="12432" spans="1:21" x14ac:dyDescent="0.35">
      <c r="A12432" t="s">
        <v>2487</v>
      </c>
      <c r="B12432" t="s">
        <v>3239</v>
      </c>
      <c r="C12432" t="str">
        <f>SUBSTITUTE(Table1[[#This Row],[Fuel]],", ",",")</f>
        <v>fossil gas: natural gas</v>
      </c>
      <c r="D12432" t="s">
        <v>3239</v>
      </c>
      <c r="H12432" t="s">
        <v>3438</v>
      </c>
      <c r="I12432">
        <v>607</v>
      </c>
      <c r="J12432" t="s">
        <v>3446</v>
      </c>
      <c r="K12432">
        <v>2003</v>
      </c>
      <c r="L12432" t="s">
        <v>29</v>
      </c>
      <c r="M12432" t="s">
        <v>29</v>
      </c>
      <c r="N12432">
        <v>33.296146</v>
      </c>
      <c r="O12432">
        <v>-92.589359999999999</v>
      </c>
      <c r="P12432" t="s">
        <v>3613</v>
      </c>
      <c r="Q12432" s="3">
        <f>Table1[[#This Row],[Capacity (MW)]]*0.395*8760*10^-6</f>
        <v>2.1003414</v>
      </c>
      <c r="R12432" s="3" cm="1">
        <f t="array" ref="R12432">AVERAGE(VLOOKUP(_xlfn.TEXTSPLIT(Table1[[#This Row],[Fuel (no space after comma)]], ","), FuelList_Final_EF!$A$2:$B$65, 2, FALSE))</f>
        <v>53.06</v>
      </c>
      <c r="S12432" s="3">
        <f>Table1[[#This Row],[Generation (TWh)]]*10^9*VLOOKUP(Table1[[#This Row],[Turbine/Engine Technology]],Technology_HR!$A$2:$B$11,2,FALSE)*10^-6</f>
        <v>15855477.228599999</v>
      </c>
      <c r="T12432" s="5">
        <f>Table1[[#This Row],[Fuel Consumption (mmBtu)]]*Table1[[#This Row],[Emission Factor (kg CO2/ mmBtu)]]*10^3</f>
        <v>841291621749.51599</v>
      </c>
      <c r="U12432" s="3">
        <f>Table1[[#This Row],[Emissions (g CO2)]]/(Table1[[#This Row],[Generation (TWh)]]*10^9)</f>
        <v>400.54993999999999</v>
      </c>
    </row>
    <row r="12433" spans="1:21" x14ac:dyDescent="0.35">
      <c r="A12433" t="s">
        <v>2487</v>
      </c>
      <c r="B12433" t="s">
        <v>3239</v>
      </c>
      <c r="C12433" t="str">
        <f>SUBSTITUTE(Table1[[#This Row],[Fuel]],", ",",")</f>
        <v>fossil gas: natural gas</v>
      </c>
      <c r="D12433" t="s">
        <v>3239</v>
      </c>
      <c r="H12433" t="s">
        <v>3438</v>
      </c>
      <c r="I12433">
        <v>607</v>
      </c>
      <c r="J12433" t="s">
        <v>3446</v>
      </c>
      <c r="K12433">
        <v>2003</v>
      </c>
      <c r="L12433" t="s">
        <v>29</v>
      </c>
      <c r="M12433" t="s">
        <v>29</v>
      </c>
      <c r="N12433">
        <v>33.296146</v>
      </c>
      <c r="O12433">
        <v>-92.589359999999999</v>
      </c>
      <c r="P12433" t="s">
        <v>3613</v>
      </c>
      <c r="Q12433" s="3">
        <f>Table1[[#This Row],[Capacity (MW)]]*0.395*8760*10^-6</f>
        <v>2.1003414</v>
      </c>
      <c r="R12433" s="3" cm="1">
        <f t="array" ref="R12433">AVERAGE(VLOOKUP(_xlfn.TEXTSPLIT(Table1[[#This Row],[Fuel (no space after comma)]], ","), FuelList_Final_EF!$A$2:$B$65, 2, FALSE))</f>
        <v>53.06</v>
      </c>
      <c r="S12433" s="3">
        <f>Table1[[#This Row],[Generation (TWh)]]*10^9*VLOOKUP(Table1[[#This Row],[Turbine/Engine Technology]],Technology_HR!$A$2:$B$11,2,FALSE)*10^-6</f>
        <v>15855477.228599999</v>
      </c>
      <c r="T12433" s="5">
        <f>Table1[[#This Row],[Fuel Consumption (mmBtu)]]*Table1[[#This Row],[Emission Factor (kg CO2/ mmBtu)]]*10^3</f>
        <v>841291621749.51599</v>
      </c>
      <c r="U12433" s="3">
        <f>Table1[[#This Row],[Emissions (g CO2)]]/(Table1[[#This Row],[Generation (TWh)]]*10^9)</f>
        <v>400.54993999999999</v>
      </c>
    </row>
    <row r="12434" spans="1:21" x14ac:dyDescent="0.35">
      <c r="A12434" t="s">
        <v>2600</v>
      </c>
      <c r="B12434" t="s">
        <v>3239</v>
      </c>
      <c r="C12434" t="str">
        <f>SUBSTITUTE(Table1[[#This Row],[Fuel]],", ",",")</f>
        <v>fossil gas: natural gas</v>
      </c>
      <c r="D12434" t="s">
        <v>3239</v>
      </c>
      <c r="H12434" t="s">
        <v>3436</v>
      </c>
      <c r="I12434">
        <v>183</v>
      </c>
      <c r="J12434" t="s">
        <v>3452</v>
      </c>
      <c r="K12434" t="s">
        <v>29</v>
      </c>
      <c r="L12434" t="s">
        <v>29</v>
      </c>
      <c r="M12434" t="s">
        <v>29</v>
      </c>
      <c r="N12434">
        <v>29.296389000000001</v>
      </c>
      <c r="O12434">
        <v>-97.832499999999996</v>
      </c>
      <c r="P12434" t="s">
        <v>3613</v>
      </c>
      <c r="Q12434" s="3">
        <f>Table1[[#This Row],[Capacity (MW)]]*0.395*8760*10^-6</f>
        <v>0.63321659999999991</v>
      </c>
      <c r="R12434" s="3" cm="1">
        <f t="array" ref="R12434">AVERAGE(VLOOKUP(_xlfn.TEXTSPLIT(Table1[[#This Row],[Fuel (no space after comma)]], ","), FuelList_Final_EF!$A$2:$B$65, 2, FALSE))</f>
        <v>53.06</v>
      </c>
      <c r="S12434" s="3">
        <f>Table1[[#This Row],[Generation (TWh)]]*10^9*VLOOKUP(Table1[[#This Row],[Turbine/Engine Technology]],Technology_HR!$A$2:$B$11,2,FALSE)*10^-6</f>
        <v>6971714.7659999989</v>
      </c>
      <c r="T12434" s="5">
        <f>Table1[[#This Row],[Fuel Consumption (mmBtu)]]*Table1[[#This Row],[Emission Factor (kg CO2/ mmBtu)]]*10^3</f>
        <v>369919185483.95996</v>
      </c>
      <c r="U12434" s="3">
        <f>Table1[[#This Row],[Emissions (g CO2)]]/(Table1[[#This Row],[Generation (TWh)]]*10^9)</f>
        <v>584.19060000000002</v>
      </c>
    </row>
    <row r="12435" spans="1:21" x14ac:dyDescent="0.35">
      <c r="A12435" t="s">
        <v>2600</v>
      </c>
      <c r="B12435" t="s">
        <v>3239</v>
      </c>
      <c r="C12435" t="str">
        <f>SUBSTITUTE(Table1[[#This Row],[Fuel]],", ",",")</f>
        <v>fossil gas: natural gas</v>
      </c>
      <c r="D12435" t="s">
        <v>3239</v>
      </c>
      <c r="H12435" t="s">
        <v>3436</v>
      </c>
      <c r="I12435">
        <v>183</v>
      </c>
      <c r="J12435" t="s">
        <v>3452</v>
      </c>
      <c r="K12435" t="s">
        <v>29</v>
      </c>
      <c r="L12435" t="s">
        <v>29</v>
      </c>
      <c r="M12435" t="s">
        <v>29</v>
      </c>
      <c r="N12435">
        <v>29.296389000000001</v>
      </c>
      <c r="O12435">
        <v>-97.832499999999996</v>
      </c>
      <c r="P12435" t="s">
        <v>3613</v>
      </c>
      <c r="Q12435" s="3">
        <f>Table1[[#This Row],[Capacity (MW)]]*0.395*8760*10^-6</f>
        <v>0.63321659999999991</v>
      </c>
      <c r="R12435" s="3" cm="1">
        <f t="array" ref="R12435">AVERAGE(VLOOKUP(_xlfn.TEXTSPLIT(Table1[[#This Row],[Fuel (no space after comma)]], ","), FuelList_Final_EF!$A$2:$B$65, 2, FALSE))</f>
        <v>53.06</v>
      </c>
      <c r="S12435" s="3">
        <f>Table1[[#This Row],[Generation (TWh)]]*10^9*VLOOKUP(Table1[[#This Row],[Turbine/Engine Technology]],Technology_HR!$A$2:$B$11,2,FALSE)*10^-6</f>
        <v>6971714.7659999989</v>
      </c>
      <c r="T12435" s="5">
        <f>Table1[[#This Row],[Fuel Consumption (mmBtu)]]*Table1[[#This Row],[Emission Factor (kg CO2/ mmBtu)]]*10^3</f>
        <v>369919185483.95996</v>
      </c>
      <c r="U12435" s="3">
        <f>Table1[[#This Row],[Emissions (g CO2)]]/(Table1[[#This Row],[Generation (TWh)]]*10^9)</f>
        <v>584.19060000000002</v>
      </c>
    </row>
    <row r="12436" spans="1:21" x14ac:dyDescent="0.35">
      <c r="A12436" t="s">
        <v>2600</v>
      </c>
      <c r="B12436" t="s">
        <v>3239</v>
      </c>
      <c r="C12436" t="str">
        <f>SUBSTITUTE(Table1[[#This Row],[Fuel]],", ",",")</f>
        <v>fossil gas: natural gas</v>
      </c>
      <c r="D12436" t="s">
        <v>3239</v>
      </c>
      <c r="H12436" t="s">
        <v>3436</v>
      </c>
      <c r="I12436">
        <v>183</v>
      </c>
      <c r="J12436" t="s">
        <v>3452</v>
      </c>
      <c r="K12436" t="s">
        <v>29</v>
      </c>
      <c r="L12436" t="s">
        <v>29</v>
      </c>
      <c r="M12436" t="s">
        <v>29</v>
      </c>
      <c r="N12436">
        <v>29.296389000000001</v>
      </c>
      <c r="O12436">
        <v>-97.832499999999996</v>
      </c>
      <c r="P12436" t="s">
        <v>3613</v>
      </c>
      <c r="Q12436" s="3">
        <f>Table1[[#This Row],[Capacity (MW)]]*0.395*8760*10^-6</f>
        <v>0.63321659999999991</v>
      </c>
      <c r="R12436" s="3" cm="1">
        <f t="array" ref="R12436">AVERAGE(VLOOKUP(_xlfn.TEXTSPLIT(Table1[[#This Row],[Fuel (no space after comma)]], ","), FuelList_Final_EF!$A$2:$B$65, 2, FALSE))</f>
        <v>53.06</v>
      </c>
      <c r="S12436" s="3">
        <f>Table1[[#This Row],[Generation (TWh)]]*10^9*VLOOKUP(Table1[[#This Row],[Turbine/Engine Technology]],Technology_HR!$A$2:$B$11,2,FALSE)*10^-6</f>
        <v>6971714.7659999989</v>
      </c>
      <c r="T12436" s="5">
        <f>Table1[[#This Row],[Fuel Consumption (mmBtu)]]*Table1[[#This Row],[Emission Factor (kg CO2/ mmBtu)]]*10^3</f>
        <v>369919185483.95996</v>
      </c>
      <c r="U12436" s="3">
        <f>Table1[[#This Row],[Emissions (g CO2)]]/(Table1[[#This Row],[Generation (TWh)]]*10^9)</f>
        <v>584.19060000000002</v>
      </c>
    </row>
    <row r="12437" spans="1:21" x14ac:dyDescent="0.35">
      <c r="A12437" t="s">
        <v>2441</v>
      </c>
      <c r="B12437" t="s">
        <v>3239</v>
      </c>
      <c r="C12437" t="str">
        <f>SUBSTITUTE(Table1[[#This Row],[Fuel]],", ",",")</f>
        <v>fossil gas: natural gas</v>
      </c>
      <c r="D12437" t="s">
        <v>3239</v>
      </c>
      <c r="H12437" t="s">
        <v>3436</v>
      </c>
      <c r="I12437">
        <v>54</v>
      </c>
      <c r="J12437" t="s">
        <v>3446</v>
      </c>
      <c r="K12437">
        <v>1994</v>
      </c>
      <c r="L12437" t="s">
        <v>29</v>
      </c>
      <c r="M12437" t="s">
        <v>29</v>
      </c>
      <c r="N12437">
        <v>29.640277999999999</v>
      </c>
      <c r="O12437">
        <v>-82.348609999999994</v>
      </c>
      <c r="P12437" t="s">
        <v>3613</v>
      </c>
      <c r="Q12437" s="3">
        <f>Table1[[#This Row],[Capacity (MW)]]*0.395*8760*10^-6</f>
        <v>0.18685080000000001</v>
      </c>
      <c r="R12437" s="3" cm="1">
        <f t="array" ref="R12437">AVERAGE(VLOOKUP(_xlfn.TEXTSPLIT(Table1[[#This Row],[Fuel (no space after comma)]], ","), FuelList_Final_EF!$A$2:$B$65, 2, FALSE))</f>
        <v>53.06</v>
      </c>
      <c r="S12437" s="3">
        <f>Table1[[#This Row],[Generation (TWh)]]*10^9*VLOOKUP(Table1[[#This Row],[Turbine/Engine Technology]],Technology_HR!$A$2:$B$11,2,FALSE)*10^-6</f>
        <v>2057227.308</v>
      </c>
      <c r="T12437" s="5">
        <f>Table1[[#This Row],[Fuel Consumption (mmBtu)]]*Table1[[#This Row],[Emission Factor (kg CO2/ mmBtu)]]*10^3</f>
        <v>109156480962.48001</v>
      </c>
      <c r="U12437" s="3">
        <f>Table1[[#This Row],[Emissions (g CO2)]]/(Table1[[#This Row],[Generation (TWh)]]*10^9)</f>
        <v>584.19060000000002</v>
      </c>
    </row>
    <row r="12438" spans="1:21" x14ac:dyDescent="0.35">
      <c r="A12438" t="s">
        <v>3081</v>
      </c>
      <c r="B12438" t="s">
        <v>3239</v>
      </c>
      <c r="C12438" t="str">
        <f>SUBSTITUTE(Table1[[#This Row],[Fuel]],", ",",")</f>
        <v>fossil gas: natural gas</v>
      </c>
      <c r="D12438" t="s">
        <v>3239</v>
      </c>
      <c r="H12438" t="s">
        <v>3436</v>
      </c>
      <c r="I12438">
        <v>61</v>
      </c>
      <c r="J12438" t="s">
        <v>3446</v>
      </c>
      <c r="K12438">
        <v>2002</v>
      </c>
      <c r="L12438" t="s">
        <v>29</v>
      </c>
      <c r="M12438" t="s">
        <v>29</v>
      </c>
      <c r="N12438">
        <v>41.442500000000003</v>
      </c>
      <c r="O12438">
        <v>-87.751400000000004</v>
      </c>
      <c r="P12438" t="s">
        <v>3613</v>
      </c>
      <c r="Q12438" s="3">
        <f>Table1[[#This Row],[Capacity (MW)]]*0.395*8760*10^-6</f>
        <v>0.21107220000000002</v>
      </c>
      <c r="R12438" s="3" cm="1">
        <f t="array" ref="R12438">AVERAGE(VLOOKUP(_xlfn.TEXTSPLIT(Table1[[#This Row],[Fuel (no space after comma)]], ","), FuelList_Final_EF!$A$2:$B$65, 2, FALSE))</f>
        <v>53.06</v>
      </c>
      <c r="S12438" s="3">
        <f>Table1[[#This Row],[Generation (TWh)]]*10^9*VLOOKUP(Table1[[#This Row],[Turbine/Engine Technology]],Technology_HR!$A$2:$B$11,2,FALSE)*10^-6</f>
        <v>2323904.9220000003</v>
      </c>
      <c r="T12438" s="5">
        <f>Table1[[#This Row],[Fuel Consumption (mmBtu)]]*Table1[[#This Row],[Emission Factor (kg CO2/ mmBtu)]]*10^3</f>
        <v>123306395161.32002</v>
      </c>
      <c r="U12438" s="3">
        <f>Table1[[#This Row],[Emissions (g CO2)]]/(Table1[[#This Row],[Generation (TWh)]]*10^9)</f>
        <v>584.19060000000002</v>
      </c>
    </row>
    <row r="12439" spans="1:21" x14ac:dyDescent="0.35">
      <c r="A12439" t="s">
        <v>3081</v>
      </c>
      <c r="B12439" t="s">
        <v>3239</v>
      </c>
      <c r="C12439" t="str">
        <f>SUBSTITUTE(Table1[[#This Row],[Fuel]],", ",",")</f>
        <v>fossil gas: natural gas</v>
      </c>
      <c r="D12439" t="s">
        <v>3239</v>
      </c>
      <c r="H12439" t="s">
        <v>3436</v>
      </c>
      <c r="I12439">
        <v>61</v>
      </c>
      <c r="J12439" t="s">
        <v>3446</v>
      </c>
      <c r="K12439">
        <v>2002</v>
      </c>
      <c r="L12439" t="s">
        <v>29</v>
      </c>
      <c r="M12439" t="s">
        <v>29</v>
      </c>
      <c r="N12439">
        <v>41.442500000000003</v>
      </c>
      <c r="O12439">
        <v>-87.751400000000004</v>
      </c>
      <c r="P12439" t="s">
        <v>3613</v>
      </c>
      <c r="Q12439" s="3">
        <f>Table1[[#This Row],[Capacity (MW)]]*0.395*8760*10^-6</f>
        <v>0.21107220000000002</v>
      </c>
      <c r="R12439" s="3" cm="1">
        <f t="array" ref="R12439">AVERAGE(VLOOKUP(_xlfn.TEXTSPLIT(Table1[[#This Row],[Fuel (no space after comma)]], ","), FuelList_Final_EF!$A$2:$B$65, 2, FALSE))</f>
        <v>53.06</v>
      </c>
      <c r="S12439" s="3">
        <f>Table1[[#This Row],[Generation (TWh)]]*10^9*VLOOKUP(Table1[[#This Row],[Turbine/Engine Technology]],Technology_HR!$A$2:$B$11,2,FALSE)*10^-6</f>
        <v>2323904.9220000003</v>
      </c>
      <c r="T12439" s="5">
        <f>Table1[[#This Row],[Fuel Consumption (mmBtu)]]*Table1[[#This Row],[Emission Factor (kg CO2/ mmBtu)]]*10^3</f>
        <v>123306395161.32002</v>
      </c>
      <c r="U12439" s="3">
        <f>Table1[[#This Row],[Emissions (g CO2)]]/(Table1[[#This Row],[Generation (TWh)]]*10^9)</f>
        <v>584.19060000000002</v>
      </c>
    </row>
    <row r="12440" spans="1:21" x14ac:dyDescent="0.35">
      <c r="A12440" t="s">
        <v>3081</v>
      </c>
      <c r="B12440" t="s">
        <v>3239</v>
      </c>
      <c r="C12440" t="str">
        <f>SUBSTITUTE(Table1[[#This Row],[Fuel]],", ",",")</f>
        <v>fossil gas: natural gas</v>
      </c>
      <c r="D12440" t="s">
        <v>3239</v>
      </c>
      <c r="H12440" t="s">
        <v>3436</v>
      </c>
      <c r="I12440">
        <v>61</v>
      </c>
      <c r="J12440" t="s">
        <v>3446</v>
      </c>
      <c r="K12440">
        <v>2002</v>
      </c>
      <c r="L12440" t="s">
        <v>29</v>
      </c>
      <c r="M12440" t="s">
        <v>29</v>
      </c>
      <c r="N12440">
        <v>41.442500000000003</v>
      </c>
      <c r="O12440">
        <v>-87.751400000000004</v>
      </c>
      <c r="P12440" t="s">
        <v>3613</v>
      </c>
      <c r="Q12440" s="3">
        <f>Table1[[#This Row],[Capacity (MW)]]*0.395*8760*10^-6</f>
        <v>0.21107220000000002</v>
      </c>
      <c r="R12440" s="3" cm="1">
        <f t="array" ref="R12440">AVERAGE(VLOOKUP(_xlfn.TEXTSPLIT(Table1[[#This Row],[Fuel (no space after comma)]], ","), FuelList_Final_EF!$A$2:$B$65, 2, FALSE))</f>
        <v>53.06</v>
      </c>
      <c r="S12440" s="3">
        <f>Table1[[#This Row],[Generation (TWh)]]*10^9*VLOOKUP(Table1[[#This Row],[Turbine/Engine Technology]],Technology_HR!$A$2:$B$11,2,FALSE)*10^-6</f>
        <v>2323904.9220000003</v>
      </c>
      <c r="T12440" s="5">
        <f>Table1[[#This Row],[Fuel Consumption (mmBtu)]]*Table1[[#This Row],[Emission Factor (kg CO2/ mmBtu)]]*10^3</f>
        <v>123306395161.32002</v>
      </c>
      <c r="U12440" s="3">
        <f>Table1[[#This Row],[Emissions (g CO2)]]/(Table1[[#This Row],[Generation (TWh)]]*10^9)</f>
        <v>584.19060000000002</v>
      </c>
    </row>
    <row r="12441" spans="1:21" x14ac:dyDescent="0.35">
      <c r="A12441" t="s">
        <v>3081</v>
      </c>
      <c r="B12441" t="s">
        <v>3239</v>
      </c>
      <c r="C12441" t="str">
        <f>SUBSTITUTE(Table1[[#This Row],[Fuel]],", ",",")</f>
        <v>fossil gas: natural gas</v>
      </c>
      <c r="D12441" t="s">
        <v>3239</v>
      </c>
      <c r="H12441" t="s">
        <v>3436</v>
      </c>
      <c r="I12441">
        <v>61</v>
      </c>
      <c r="J12441" t="s">
        <v>3446</v>
      </c>
      <c r="K12441">
        <v>2002</v>
      </c>
      <c r="L12441" t="s">
        <v>29</v>
      </c>
      <c r="M12441" t="s">
        <v>29</v>
      </c>
      <c r="N12441">
        <v>41.442500000000003</v>
      </c>
      <c r="O12441">
        <v>-87.751400000000004</v>
      </c>
      <c r="P12441" t="s">
        <v>3613</v>
      </c>
      <c r="Q12441" s="3">
        <f>Table1[[#This Row],[Capacity (MW)]]*0.395*8760*10^-6</f>
        <v>0.21107220000000002</v>
      </c>
      <c r="R12441" s="3" cm="1">
        <f t="array" ref="R12441">AVERAGE(VLOOKUP(_xlfn.TEXTSPLIT(Table1[[#This Row],[Fuel (no space after comma)]], ","), FuelList_Final_EF!$A$2:$B$65, 2, FALSE))</f>
        <v>53.06</v>
      </c>
      <c r="S12441" s="3">
        <f>Table1[[#This Row],[Generation (TWh)]]*10^9*VLOOKUP(Table1[[#This Row],[Turbine/Engine Technology]],Technology_HR!$A$2:$B$11,2,FALSE)*10^-6</f>
        <v>2323904.9220000003</v>
      </c>
      <c r="T12441" s="5">
        <f>Table1[[#This Row],[Fuel Consumption (mmBtu)]]*Table1[[#This Row],[Emission Factor (kg CO2/ mmBtu)]]*10^3</f>
        <v>123306395161.32002</v>
      </c>
      <c r="U12441" s="3">
        <f>Table1[[#This Row],[Emissions (g CO2)]]/(Table1[[#This Row],[Generation (TWh)]]*10^9)</f>
        <v>584.19060000000002</v>
      </c>
    </row>
    <row r="12442" spans="1:21" x14ac:dyDescent="0.35">
      <c r="A12442" t="s">
        <v>3081</v>
      </c>
      <c r="B12442" t="s">
        <v>3239</v>
      </c>
      <c r="C12442" t="str">
        <f>SUBSTITUTE(Table1[[#This Row],[Fuel]],", ",",")</f>
        <v>fossil gas: natural gas</v>
      </c>
      <c r="D12442" t="s">
        <v>3239</v>
      </c>
      <c r="H12442" t="s">
        <v>3436</v>
      </c>
      <c r="I12442">
        <v>61</v>
      </c>
      <c r="J12442" t="s">
        <v>3446</v>
      </c>
      <c r="K12442">
        <v>2002</v>
      </c>
      <c r="L12442" t="s">
        <v>29</v>
      </c>
      <c r="M12442" t="s">
        <v>29</v>
      </c>
      <c r="N12442">
        <v>41.442500000000003</v>
      </c>
      <c r="O12442">
        <v>-87.751400000000004</v>
      </c>
      <c r="P12442" t="s">
        <v>3613</v>
      </c>
      <c r="Q12442" s="3">
        <f>Table1[[#This Row],[Capacity (MW)]]*0.395*8760*10^-6</f>
        <v>0.21107220000000002</v>
      </c>
      <c r="R12442" s="3" cm="1">
        <f t="array" ref="R12442">AVERAGE(VLOOKUP(_xlfn.TEXTSPLIT(Table1[[#This Row],[Fuel (no space after comma)]], ","), FuelList_Final_EF!$A$2:$B$65, 2, FALSE))</f>
        <v>53.06</v>
      </c>
      <c r="S12442" s="3">
        <f>Table1[[#This Row],[Generation (TWh)]]*10^9*VLOOKUP(Table1[[#This Row],[Turbine/Engine Technology]],Technology_HR!$A$2:$B$11,2,FALSE)*10^-6</f>
        <v>2323904.9220000003</v>
      </c>
      <c r="T12442" s="5">
        <f>Table1[[#This Row],[Fuel Consumption (mmBtu)]]*Table1[[#This Row],[Emission Factor (kg CO2/ mmBtu)]]*10^3</f>
        <v>123306395161.32002</v>
      </c>
      <c r="U12442" s="3">
        <f>Table1[[#This Row],[Emissions (g CO2)]]/(Table1[[#This Row],[Generation (TWh)]]*10^9)</f>
        <v>584.19060000000002</v>
      </c>
    </row>
    <row r="12443" spans="1:21" x14ac:dyDescent="0.35">
      <c r="A12443" t="s">
        <v>3081</v>
      </c>
      <c r="B12443" t="s">
        <v>3239</v>
      </c>
      <c r="C12443" t="str">
        <f>SUBSTITUTE(Table1[[#This Row],[Fuel]],", ",",")</f>
        <v>fossil gas: natural gas</v>
      </c>
      <c r="D12443" t="s">
        <v>3239</v>
      </c>
      <c r="H12443" t="s">
        <v>3436</v>
      </c>
      <c r="I12443">
        <v>61</v>
      </c>
      <c r="J12443" t="s">
        <v>3446</v>
      </c>
      <c r="K12443">
        <v>2002</v>
      </c>
      <c r="L12443" t="s">
        <v>29</v>
      </c>
      <c r="M12443" t="s">
        <v>29</v>
      </c>
      <c r="N12443">
        <v>41.442500000000003</v>
      </c>
      <c r="O12443">
        <v>-87.751400000000004</v>
      </c>
      <c r="P12443" t="s">
        <v>3613</v>
      </c>
      <c r="Q12443" s="3">
        <f>Table1[[#This Row],[Capacity (MW)]]*0.395*8760*10^-6</f>
        <v>0.21107220000000002</v>
      </c>
      <c r="R12443" s="3" cm="1">
        <f t="array" ref="R12443">AVERAGE(VLOOKUP(_xlfn.TEXTSPLIT(Table1[[#This Row],[Fuel (no space after comma)]], ","), FuelList_Final_EF!$A$2:$B$65, 2, FALSE))</f>
        <v>53.06</v>
      </c>
      <c r="S12443" s="3">
        <f>Table1[[#This Row],[Generation (TWh)]]*10^9*VLOOKUP(Table1[[#This Row],[Turbine/Engine Technology]],Technology_HR!$A$2:$B$11,2,FALSE)*10^-6</f>
        <v>2323904.9220000003</v>
      </c>
      <c r="T12443" s="5">
        <f>Table1[[#This Row],[Fuel Consumption (mmBtu)]]*Table1[[#This Row],[Emission Factor (kg CO2/ mmBtu)]]*10^3</f>
        <v>123306395161.32002</v>
      </c>
      <c r="U12443" s="3">
        <f>Table1[[#This Row],[Emissions (g CO2)]]/(Table1[[#This Row],[Generation (TWh)]]*10^9)</f>
        <v>584.19060000000002</v>
      </c>
    </row>
    <row r="12444" spans="1:21" x14ac:dyDescent="0.35">
      <c r="A12444" t="s">
        <v>3081</v>
      </c>
      <c r="B12444" t="s">
        <v>3239</v>
      </c>
      <c r="C12444" t="str">
        <f>SUBSTITUTE(Table1[[#This Row],[Fuel]],", ",",")</f>
        <v>fossil gas: natural gas</v>
      </c>
      <c r="D12444" t="s">
        <v>3239</v>
      </c>
      <c r="H12444" t="s">
        <v>3436</v>
      </c>
      <c r="I12444">
        <v>61</v>
      </c>
      <c r="J12444" t="s">
        <v>3446</v>
      </c>
      <c r="K12444">
        <v>2002</v>
      </c>
      <c r="L12444" t="s">
        <v>29</v>
      </c>
      <c r="M12444" t="s">
        <v>29</v>
      </c>
      <c r="N12444">
        <v>41.442500000000003</v>
      </c>
      <c r="O12444">
        <v>-87.751400000000004</v>
      </c>
      <c r="P12444" t="s">
        <v>3613</v>
      </c>
      <c r="Q12444" s="3">
        <f>Table1[[#This Row],[Capacity (MW)]]*0.395*8760*10^-6</f>
        <v>0.21107220000000002</v>
      </c>
      <c r="R12444" s="3" cm="1">
        <f t="array" ref="R12444">AVERAGE(VLOOKUP(_xlfn.TEXTSPLIT(Table1[[#This Row],[Fuel (no space after comma)]], ","), FuelList_Final_EF!$A$2:$B$65, 2, FALSE))</f>
        <v>53.06</v>
      </c>
      <c r="S12444" s="3">
        <f>Table1[[#This Row],[Generation (TWh)]]*10^9*VLOOKUP(Table1[[#This Row],[Turbine/Engine Technology]],Technology_HR!$A$2:$B$11,2,FALSE)*10^-6</f>
        <v>2323904.9220000003</v>
      </c>
      <c r="T12444" s="5">
        <f>Table1[[#This Row],[Fuel Consumption (mmBtu)]]*Table1[[#This Row],[Emission Factor (kg CO2/ mmBtu)]]*10^3</f>
        <v>123306395161.32002</v>
      </c>
      <c r="U12444" s="3">
        <f>Table1[[#This Row],[Emissions (g CO2)]]/(Table1[[#This Row],[Generation (TWh)]]*10^9)</f>
        <v>584.19060000000002</v>
      </c>
    </row>
    <row r="12445" spans="1:21" x14ac:dyDescent="0.35">
      <c r="A12445" t="s">
        <v>3081</v>
      </c>
      <c r="B12445" t="s">
        <v>3239</v>
      </c>
      <c r="C12445" t="str">
        <f>SUBSTITUTE(Table1[[#This Row],[Fuel]],", ",",")</f>
        <v>fossil gas: natural gas</v>
      </c>
      <c r="D12445" t="s">
        <v>3239</v>
      </c>
      <c r="H12445" t="s">
        <v>3436</v>
      </c>
      <c r="I12445">
        <v>61</v>
      </c>
      <c r="J12445" t="s">
        <v>3446</v>
      </c>
      <c r="K12445">
        <v>2002</v>
      </c>
      <c r="L12445" t="s">
        <v>29</v>
      </c>
      <c r="M12445" t="s">
        <v>29</v>
      </c>
      <c r="N12445">
        <v>41.442500000000003</v>
      </c>
      <c r="O12445">
        <v>-87.751400000000004</v>
      </c>
      <c r="P12445" t="s">
        <v>3613</v>
      </c>
      <c r="Q12445" s="3">
        <f>Table1[[#This Row],[Capacity (MW)]]*0.395*8760*10^-6</f>
        <v>0.21107220000000002</v>
      </c>
      <c r="R12445" s="3" cm="1">
        <f t="array" ref="R12445">AVERAGE(VLOOKUP(_xlfn.TEXTSPLIT(Table1[[#This Row],[Fuel (no space after comma)]], ","), FuelList_Final_EF!$A$2:$B$65, 2, FALSE))</f>
        <v>53.06</v>
      </c>
      <c r="S12445" s="3">
        <f>Table1[[#This Row],[Generation (TWh)]]*10^9*VLOOKUP(Table1[[#This Row],[Turbine/Engine Technology]],Technology_HR!$A$2:$B$11,2,FALSE)*10^-6</f>
        <v>2323904.9220000003</v>
      </c>
      <c r="T12445" s="5">
        <f>Table1[[#This Row],[Fuel Consumption (mmBtu)]]*Table1[[#This Row],[Emission Factor (kg CO2/ mmBtu)]]*10^3</f>
        <v>123306395161.32002</v>
      </c>
      <c r="U12445" s="3">
        <f>Table1[[#This Row],[Emissions (g CO2)]]/(Table1[[#This Row],[Generation (TWh)]]*10^9)</f>
        <v>584.19060000000002</v>
      </c>
    </row>
    <row r="12446" spans="1:21" x14ac:dyDescent="0.35">
      <c r="A12446" t="s">
        <v>3081</v>
      </c>
      <c r="B12446" t="s">
        <v>3239</v>
      </c>
      <c r="C12446" t="str">
        <f>SUBSTITUTE(Table1[[#This Row],[Fuel]],", ",",")</f>
        <v>fossil gas: natural gas</v>
      </c>
      <c r="D12446" t="s">
        <v>3239</v>
      </c>
      <c r="H12446" t="s">
        <v>3436</v>
      </c>
      <c r="I12446">
        <v>61</v>
      </c>
      <c r="J12446" t="s">
        <v>3446</v>
      </c>
      <c r="K12446">
        <v>2002</v>
      </c>
      <c r="L12446" t="s">
        <v>29</v>
      </c>
      <c r="M12446" t="s">
        <v>29</v>
      </c>
      <c r="N12446">
        <v>41.442500000000003</v>
      </c>
      <c r="O12446">
        <v>-87.751400000000004</v>
      </c>
      <c r="P12446" t="s">
        <v>3613</v>
      </c>
      <c r="Q12446" s="3">
        <f>Table1[[#This Row],[Capacity (MW)]]*0.395*8760*10^-6</f>
        <v>0.21107220000000002</v>
      </c>
      <c r="R12446" s="3" cm="1">
        <f t="array" ref="R12446">AVERAGE(VLOOKUP(_xlfn.TEXTSPLIT(Table1[[#This Row],[Fuel (no space after comma)]], ","), FuelList_Final_EF!$A$2:$B$65, 2, FALSE))</f>
        <v>53.06</v>
      </c>
      <c r="S12446" s="3">
        <f>Table1[[#This Row],[Generation (TWh)]]*10^9*VLOOKUP(Table1[[#This Row],[Turbine/Engine Technology]],Technology_HR!$A$2:$B$11,2,FALSE)*10^-6</f>
        <v>2323904.9220000003</v>
      </c>
      <c r="T12446" s="5">
        <f>Table1[[#This Row],[Fuel Consumption (mmBtu)]]*Table1[[#This Row],[Emission Factor (kg CO2/ mmBtu)]]*10^3</f>
        <v>123306395161.32002</v>
      </c>
      <c r="U12446" s="3">
        <f>Table1[[#This Row],[Emissions (g CO2)]]/(Table1[[#This Row],[Generation (TWh)]]*10^9)</f>
        <v>584.19060000000002</v>
      </c>
    </row>
    <row r="12447" spans="1:21" x14ac:dyDescent="0.35">
      <c r="A12447" t="s">
        <v>3081</v>
      </c>
      <c r="B12447" t="s">
        <v>3239</v>
      </c>
      <c r="C12447" t="str">
        <f>SUBSTITUTE(Table1[[#This Row],[Fuel]],", ",",")</f>
        <v>fossil gas: natural gas</v>
      </c>
      <c r="D12447" t="s">
        <v>3239</v>
      </c>
      <c r="H12447" t="s">
        <v>3436</v>
      </c>
      <c r="I12447">
        <v>61</v>
      </c>
      <c r="J12447" t="s">
        <v>3446</v>
      </c>
      <c r="K12447">
        <v>2002</v>
      </c>
      <c r="L12447" t="s">
        <v>29</v>
      </c>
      <c r="M12447" t="s">
        <v>29</v>
      </c>
      <c r="N12447">
        <v>41.442500000000003</v>
      </c>
      <c r="O12447">
        <v>-87.751400000000004</v>
      </c>
      <c r="P12447" t="s">
        <v>3613</v>
      </c>
      <c r="Q12447" s="3">
        <f>Table1[[#This Row],[Capacity (MW)]]*0.395*8760*10^-6</f>
        <v>0.21107220000000002</v>
      </c>
      <c r="R12447" s="3" cm="1">
        <f t="array" ref="R12447">AVERAGE(VLOOKUP(_xlfn.TEXTSPLIT(Table1[[#This Row],[Fuel (no space after comma)]], ","), FuelList_Final_EF!$A$2:$B$65, 2, FALSE))</f>
        <v>53.06</v>
      </c>
      <c r="S12447" s="3">
        <f>Table1[[#This Row],[Generation (TWh)]]*10^9*VLOOKUP(Table1[[#This Row],[Turbine/Engine Technology]],Technology_HR!$A$2:$B$11,2,FALSE)*10^-6</f>
        <v>2323904.9220000003</v>
      </c>
      <c r="T12447" s="5">
        <f>Table1[[#This Row],[Fuel Consumption (mmBtu)]]*Table1[[#This Row],[Emission Factor (kg CO2/ mmBtu)]]*10^3</f>
        <v>123306395161.32002</v>
      </c>
      <c r="U12447" s="3">
        <f>Table1[[#This Row],[Emissions (g CO2)]]/(Table1[[#This Row],[Generation (TWh)]]*10^9)</f>
        <v>584.19060000000002</v>
      </c>
    </row>
    <row r="12448" spans="1:21" x14ac:dyDescent="0.35">
      <c r="A12448" t="s">
        <v>3081</v>
      </c>
      <c r="B12448" t="s">
        <v>3239</v>
      </c>
      <c r="C12448" t="str">
        <f>SUBSTITUTE(Table1[[#This Row],[Fuel]],", ",",")</f>
        <v>fossil gas: natural gas</v>
      </c>
      <c r="D12448" t="s">
        <v>3239</v>
      </c>
      <c r="H12448" t="s">
        <v>3436</v>
      </c>
      <c r="I12448">
        <v>61</v>
      </c>
      <c r="J12448" t="s">
        <v>3446</v>
      </c>
      <c r="K12448">
        <v>2002</v>
      </c>
      <c r="L12448" t="s">
        <v>29</v>
      </c>
      <c r="M12448" t="s">
        <v>29</v>
      </c>
      <c r="N12448">
        <v>41.442500000000003</v>
      </c>
      <c r="O12448">
        <v>-87.751400000000004</v>
      </c>
      <c r="P12448" t="s">
        <v>3613</v>
      </c>
      <c r="Q12448" s="3">
        <f>Table1[[#This Row],[Capacity (MW)]]*0.395*8760*10^-6</f>
        <v>0.21107220000000002</v>
      </c>
      <c r="R12448" s="3" cm="1">
        <f t="array" ref="R12448">AVERAGE(VLOOKUP(_xlfn.TEXTSPLIT(Table1[[#This Row],[Fuel (no space after comma)]], ","), FuelList_Final_EF!$A$2:$B$65, 2, FALSE))</f>
        <v>53.06</v>
      </c>
      <c r="S12448" s="3">
        <f>Table1[[#This Row],[Generation (TWh)]]*10^9*VLOOKUP(Table1[[#This Row],[Turbine/Engine Technology]],Technology_HR!$A$2:$B$11,2,FALSE)*10^-6</f>
        <v>2323904.9220000003</v>
      </c>
      <c r="T12448" s="5">
        <f>Table1[[#This Row],[Fuel Consumption (mmBtu)]]*Table1[[#This Row],[Emission Factor (kg CO2/ mmBtu)]]*10^3</f>
        <v>123306395161.32002</v>
      </c>
      <c r="U12448" s="3">
        <f>Table1[[#This Row],[Emissions (g CO2)]]/(Table1[[#This Row],[Generation (TWh)]]*10^9)</f>
        <v>584.19060000000002</v>
      </c>
    </row>
    <row r="12449" spans="1:21" x14ac:dyDescent="0.35">
      <c r="A12449" t="s">
        <v>3081</v>
      </c>
      <c r="B12449" t="s">
        <v>3239</v>
      </c>
      <c r="C12449" t="str">
        <f>SUBSTITUTE(Table1[[#This Row],[Fuel]],", ",",")</f>
        <v>fossil gas: natural gas</v>
      </c>
      <c r="D12449" t="s">
        <v>3239</v>
      </c>
      <c r="H12449" t="s">
        <v>3436</v>
      </c>
      <c r="I12449">
        <v>61</v>
      </c>
      <c r="J12449" t="s">
        <v>3446</v>
      </c>
      <c r="K12449">
        <v>2002</v>
      </c>
      <c r="L12449" t="s">
        <v>29</v>
      </c>
      <c r="M12449" t="s">
        <v>29</v>
      </c>
      <c r="N12449">
        <v>41.442500000000003</v>
      </c>
      <c r="O12449">
        <v>-87.751400000000004</v>
      </c>
      <c r="P12449" t="s">
        <v>3613</v>
      </c>
      <c r="Q12449" s="3">
        <f>Table1[[#This Row],[Capacity (MW)]]*0.395*8760*10^-6</f>
        <v>0.21107220000000002</v>
      </c>
      <c r="R12449" s="3" cm="1">
        <f t="array" ref="R12449">AVERAGE(VLOOKUP(_xlfn.TEXTSPLIT(Table1[[#This Row],[Fuel (no space after comma)]], ","), FuelList_Final_EF!$A$2:$B$65, 2, FALSE))</f>
        <v>53.06</v>
      </c>
      <c r="S12449" s="3">
        <f>Table1[[#This Row],[Generation (TWh)]]*10^9*VLOOKUP(Table1[[#This Row],[Turbine/Engine Technology]],Technology_HR!$A$2:$B$11,2,FALSE)*10^-6</f>
        <v>2323904.9220000003</v>
      </c>
      <c r="T12449" s="5">
        <f>Table1[[#This Row],[Fuel Consumption (mmBtu)]]*Table1[[#This Row],[Emission Factor (kg CO2/ mmBtu)]]*10^3</f>
        <v>123306395161.32002</v>
      </c>
      <c r="U12449" s="3">
        <f>Table1[[#This Row],[Emissions (g CO2)]]/(Table1[[#This Row],[Generation (TWh)]]*10^9)</f>
        <v>584.19060000000002</v>
      </c>
    </row>
    <row r="12450" spans="1:21" x14ac:dyDescent="0.35">
      <c r="A12450" t="s">
        <v>3082</v>
      </c>
      <c r="B12450" t="s">
        <v>3239</v>
      </c>
      <c r="C12450" t="str">
        <f>SUBSTITUTE(Table1[[#This Row],[Fuel]],", ",",")</f>
        <v>fossil gas: natural gas</v>
      </c>
      <c r="D12450" t="s">
        <v>3239</v>
      </c>
      <c r="H12450" t="s">
        <v>3436</v>
      </c>
      <c r="I12450">
        <v>59</v>
      </c>
      <c r="J12450" t="s">
        <v>3446</v>
      </c>
      <c r="K12450">
        <v>2001</v>
      </c>
      <c r="L12450" t="s">
        <v>29</v>
      </c>
      <c r="M12450" t="s">
        <v>29</v>
      </c>
      <c r="N12450">
        <v>41.440893000000003</v>
      </c>
      <c r="O12450">
        <v>-87.753190000000004</v>
      </c>
      <c r="P12450" t="s">
        <v>3613</v>
      </c>
      <c r="Q12450" s="3">
        <f>Table1[[#This Row],[Capacity (MW)]]*0.395*8760*10^-6</f>
        <v>0.20415179999999997</v>
      </c>
      <c r="R12450" s="3" cm="1">
        <f t="array" ref="R12450">AVERAGE(VLOOKUP(_xlfn.TEXTSPLIT(Table1[[#This Row],[Fuel (no space after comma)]], ","), FuelList_Final_EF!$A$2:$B$65, 2, FALSE))</f>
        <v>53.06</v>
      </c>
      <c r="S12450" s="3">
        <f>Table1[[#This Row],[Generation (TWh)]]*10^9*VLOOKUP(Table1[[#This Row],[Turbine/Engine Technology]],Technology_HR!$A$2:$B$11,2,FALSE)*10^-6</f>
        <v>2247711.3179999995</v>
      </c>
      <c r="T12450" s="5">
        <f>Table1[[#This Row],[Fuel Consumption (mmBtu)]]*Table1[[#This Row],[Emission Factor (kg CO2/ mmBtu)]]*10^3</f>
        <v>119263562533.07999</v>
      </c>
      <c r="U12450" s="3">
        <f>Table1[[#This Row],[Emissions (g CO2)]]/(Table1[[#This Row],[Generation (TWh)]]*10^9)</f>
        <v>584.19060000000002</v>
      </c>
    </row>
    <row r="12451" spans="1:21" x14ac:dyDescent="0.35">
      <c r="A12451" t="s">
        <v>3082</v>
      </c>
      <c r="B12451" t="s">
        <v>3239</v>
      </c>
      <c r="C12451" t="str">
        <f>SUBSTITUTE(Table1[[#This Row],[Fuel]],", ",",")</f>
        <v>fossil gas: natural gas</v>
      </c>
      <c r="D12451" t="s">
        <v>3239</v>
      </c>
      <c r="H12451" t="s">
        <v>3436</v>
      </c>
      <c r="I12451">
        <v>59</v>
      </c>
      <c r="J12451" t="s">
        <v>3446</v>
      </c>
      <c r="K12451">
        <v>2001</v>
      </c>
      <c r="L12451" t="s">
        <v>29</v>
      </c>
      <c r="M12451" t="s">
        <v>29</v>
      </c>
      <c r="N12451">
        <v>41.440893000000003</v>
      </c>
      <c r="O12451">
        <v>-87.753190000000004</v>
      </c>
      <c r="P12451" t="s">
        <v>3613</v>
      </c>
      <c r="Q12451" s="3">
        <f>Table1[[#This Row],[Capacity (MW)]]*0.395*8760*10^-6</f>
        <v>0.20415179999999997</v>
      </c>
      <c r="R12451" s="3" cm="1">
        <f t="array" ref="R12451">AVERAGE(VLOOKUP(_xlfn.TEXTSPLIT(Table1[[#This Row],[Fuel (no space after comma)]], ","), FuelList_Final_EF!$A$2:$B$65, 2, FALSE))</f>
        <v>53.06</v>
      </c>
      <c r="S12451" s="3">
        <f>Table1[[#This Row],[Generation (TWh)]]*10^9*VLOOKUP(Table1[[#This Row],[Turbine/Engine Technology]],Technology_HR!$A$2:$B$11,2,FALSE)*10^-6</f>
        <v>2247711.3179999995</v>
      </c>
      <c r="T12451" s="5">
        <f>Table1[[#This Row],[Fuel Consumption (mmBtu)]]*Table1[[#This Row],[Emission Factor (kg CO2/ mmBtu)]]*10^3</f>
        <v>119263562533.07999</v>
      </c>
      <c r="U12451" s="3">
        <f>Table1[[#This Row],[Emissions (g CO2)]]/(Table1[[#This Row],[Generation (TWh)]]*10^9)</f>
        <v>584.19060000000002</v>
      </c>
    </row>
    <row r="12452" spans="1:21" x14ac:dyDescent="0.35">
      <c r="A12452" t="s">
        <v>3082</v>
      </c>
      <c r="B12452" t="s">
        <v>3239</v>
      </c>
      <c r="C12452" t="str">
        <f>SUBSTITUTE(Table1[[#This Row],[Fuel]],", ",",")</f>
        <v>fossil gas: natural gas</v>
      </c>
      <c r="D12452" t="s">
        <v>3239</v>
      </c>
      <c r="H12452" t="s">
        <v>3436</v>
      </c>
      <c r="I12452">
        <v>59</v>
      </c>
      <c r="J12452" t="s">
        <v>3446</v>
      </c>
      <c r="K12452">
        <v>2001</v>
      </c>
      <c r="L12452" t="s">
        <v>29</v>
      </c>
      <c r="M12452" t="s">
        <v>29</v>
      </c>
      <c r="N12452">
        <v>41.440893000000003</v>
      </c>
      <c r="O12452">
        <v>-87.753190000000004</v>
      </c>
      <c r="P12452" t="s">
        <v>3613</v>
      </c>
      <c r="Q12452" s="3">
        <f>Table1[[#This Row],[Capacity (MW)]]*0.395*8760*10^-6</f>
        <v>0.20415179999999997</v>
      </c>
      <c r="R12452" s="3" cm="1">
        <f t="array" ref="R12452">AVERAGE(VLOOKUP(_xlfn.TEXTSPLIT(Table1[[#This Row],[Fuel (no space after comma)]], ","), FuelList_Final_EF!$A$2:$B$65, 2, FALSE))</f>
        <v>53.06</v>
      </c>
      <c r="S12452" s="3">
        <f>Table1[[#This Row],[Generation (TWh)]]*10^9*VLOOKUP(Table1[[#This Row],[Turbine/Engine Technology]],Technology_HR!$A$2:$B$11,2,FALSE)*10^-6</f>
        <v>2247711.3179999995</v>
      </c>
      <c r="T12452" s="5">
        <f>Table1[[#This Row],[Fuel Consumption (mmBtu)]]*Table1[[#This Row],[Emission Factor (kg CO2/ mmBtu)]]*10^3</f>
        <v>119263562533.07999</v>
      </c>
      <c r="U12452" s="3">
        <f>Table1[[#This Row],[Emissions (g CO2)]]/(Table1[[#This Row],[Generation (TWh)]]*10^9)</f>
        <v>584.19060000000002</v>
      </c>
    </row>
    <row r="12453" spans="1:21" x14ac:dyDescent="0.35">
      <c r="A12453" t="s">
        <v>3082</v>
      </c>
      <c r="B12453" t="s">
        <v>3239</v>
      </c>
      <c r="C12453" t="str">
        <f>SUBSTITUTE(Table1[[#This Row],[Fuel]],", ",",")</f>
        <v>fossil gas: natural gas</v>
      </c>
      <c r="D12453" t="s">
        <v>3239</v>
      </c>
      <c r="H12453" t="s">
        <v>3436</v>
      </c>
      <c r="I12453">
        <v>59</v>
      </c>
      <c r="J12453" t="s">
        <v>3446</v>
      </c>
      <c r="K12453">
        <v>2001</v>
      </c>
      <c r="L12453" t="s">
        <v>29</v>
      </c>
      <c r="M12453" t="s">
        <v>29</v>
      </c>
      <c r="N12453">
        <v>41.440893000000003</v>
      </c>
      <c r="O12453">
        <v>-87.753190000000004</v>
      </c>
      <c r="P12453" t="s">
        <v>3613</v>
      </c>
      <c r="Q12453" s="3">
        <f>Table1[[#This Row],[Capacity (MW)]]*0.395*8760*10^-6</f>
        <v>0.20415179999999997</v>
      </c>
      <c r="R12453" s="3" cm="1">
        <f t="array" ref="R12453">AVERAGE(VLOOKUP(_xlfn.TEXTSPLIT(Table1[[#This Row],[Fuel (no space after comma)]], ","), FuelList_Final_EF!$A$2:$B$65, 2, FALSE))</f>
        <v>53.06</v>
      </c>
      <c r="S12453" s="3">
        <f>Table1[[#This Row],[Generation (TWh)]]*10^9*VLOOKUP(Table1[[#This Row],[Turbine/Engine Technology]],Technology_HR!$A$2:$B$11,2,FALSE)*10^-6</f>
        <v>2247711.3179999995</v>
      </c>
      <c r="T12453" s="5">
        <f>Table1[[#This Row],[Fuel Consumption (mmBtu)]]*Table1[[#This Row],[Emission Factor (kg CO2/ mmBtu)]]*10^3</f>
        <v>119263562533.07999</v>
      </c>
      <c r="U12453" s="3">
        <f>Table1[[#This Row],[Emissions (g CO2)]]/(Table1[[#This Row],[Generation (TWh)]]*10^9)</f>
        <v>584.19060000000002</v>
      </c>
    </row>
    <row r="12454" spans="1:21" x14ac:dyDescent="0.35">
      <c r="A12454" t="s">
        <v>3082</v>
      </c>
      <c r="B12454" t="s">
        <v>3239</v>
      </c>
      <c r="C12454" t="str">
        <f>SUBSTITUTE(Table1[[#This Row],[Fuel]],", ",",")</f>
        <v>fossil gas: natural gas</v>
      </c>
      <c r="D12454" t="s">
        <v>3239</v>
      </c>
      <c r="H12454" t="s">
        <v>3436</v>
      </c>
      <c r="I12454">
        <v>59</v>
      </c>
      <c r="J12454" t="s">
        <v>3446</v>
      </c>
      <c r="K12454">
        <v>2001</v>
      </c>
      <c r="L12454" t="s">
        <v>29</v>
      </c>
      <c r="M12454" t="s">
        <v>29</v>
      </c>
      <c r="N12454">
        <v>41.440893000000003</v>
      </c>
      <c r="O12454">
        <v>-87.753190000000004</v>
      </c>
      <c r="P12454" t="s">
        <v>3613</v>
      </c>
      <c r="Q12454" s="3">
        <f>Table1[[#This Row],[Capacity (MW)]]*0.395*8760*10^-6</f>
        <v>0.20415179999999997</v>
      </c>
      <c r="R12454" s="3" cm="1">
        <f t="array" ref="R12454">AVERAGE(VLOOKUP(_xlfn.TEXTSPLIT(Table1[[#This Row],[Fuel (no space after comma)]], ","), FuelList_Final_EF!$A$2:$B$65, 2, FALSE))</f>
        <v>53.06</v>
      </c>
      <c r="S12454" s="3">
        <f>Table1[[#This Row],[Generation (TWh)]]*10^9*VLOOKUP(Table1[[#This Row],[Turbine/Engine Technology]],Technology_HR!$A$2:$B$11,2,FALSE)*10^-6</f>
        <v>2247711.3179999995</v>
      </c>
      <c r="T12454" s="5">
        <f>Table1[[#This Row],[Fuel Consumption (mmBtu)]]*Table1[[#This Row],[Emission Factor (kg CO2/ mmBtu)]]*10^3</f>
        <v>119263562533.07999</v>
      </c>
      <c r="U12454" s="3">
        <f>Table1[[#This Row],[Emissions (g CO2)]]/(Table1[[#This Row],[Generation (TWh)]]*10^9)</f>
        <v>584.19060000000002</v>
      </c>
    </row>
    <row r="12455" spans="1:21" x14ac:dyDescent="0.35">
      <c r="A12455" t="s">
        <v>3082</v>
      </c>
      <c r="B12455" t="s">
        <v>3239</v>
      </c>
      <c r="C12455" t="str">
        <f>SUBSTITUTE(Table1[[#This Row],[Fuel]],", ",",")</f>
        <v>fossil gas: natural gas</v>
      </c>
      <c r="D12455" t="s">
        <v>3239</v>
      </c>
      <c r="H12455" t="s">
        <v>3436</v>
      </c>
      <c r="I12455">
        <v>59</v>
      </c>
      <c r="J12455" t="s">
        <v>3446</v>
      </c>
      <c r="K12455">
        <v>2001</v>
      </c>
      <c r="L12455" t="s">
        <v>29</v>
      </c>
      <c r="M12455" t="s">
        <v>29</v>
      </c>
      <c r="N12455">
        <v>41.440893000000003</v>
      </c>
      <c r="O12455">
        <v>-87.753190000000004</v>
      </c>
      <c r="P12455" t="s">
        <v>3613</v>
      </c>
      <c r="Q12455" s="3">
        <f>Table1[[#This Row],[Capacity (MW)]]*0.395*8760*10^-6</f>
        <v>0.20415179999999997</v>
      </c>
      <c r="R12455" s="3" cm="1">
        <f t="array" ref="R12455">AVERAGE(VLOOKUP(_xlfn.TEXTSPLIT(Table1[[#This Row],[Fuel (no space after comma)]], ","), FuelList_Final_EF!$A$2:$B$65, 2, FALSE))</f>
        <v>53.06</v>
      </c>
      <c r="S12455" s="3">
        <f>Table1[[#This Row],[Generation (TWh)]]*10^9*VLOOKUP(Table1[[#This Row],[Turbine/Engine Technology]],Technology_HR!$A$2:$B$11,2,FALSE)*10^-6</f>
        <v>2247711.3179999995</v>
      </c>
      <c r="T12455" s="5">
        <f>Table1[[#This Row],[Fuel Consumption (mmBtu)]]*Table1[[#This Row],[Emission Factor (kg CO2/ mmBtu)]]*10^3</f>
        <v>119263562533.07999</v>
      </c>
      <c r="U12455" s="3">
        <f>Table1[[#This Row],[Emissions (g CO2)]]/(Table1[[#This Row],[Generation (TWh)]]*10^9)</f>
        <v>584.19060000000002</v>
      </c>
    </row>
    <row r="12456" spans="1:21" x14ac:dyDescent="0.35">
      <c r="A12456" t="s">
        <v>2532</v>
      </c>
      <c r="B12456" t="s">
        <v>3243</v>
      </c>
      <c r="C12456" t="str">
        <f>SUBSTITUTE(Table1[[#This Row],[Fuel]],", ",",")</f>
        <v>fossil gas: natural gas,fossil liquids: fuel oil</v>
      </c>
      <c r="D12456" t="s">
        <v>3239</v>
      </c>
      <c r="E12456" t="s">
        <v>3275</v>
      </c>
      <c r="H12456" t="s">
        <v>3436</v>
      </c>
      <c r="I12456">
        <v>59</v>
      </c>
      <c r="J12456" t="s">
        <v>3446</v>
      </c>
      <c r="K12456">
        <v>1999</v>
      </c>
      <c r="L12456" t="s">
        <v>29</v>
      </c>
      <c r="M12456" t="s">
        <v>29</v>
      </c>
      <c r="N12456">
        <v>33.434617000000003</v>
      </c>
      <c r="O12456">
        <v>-81.910858000000005</v>
      </c>
      <c r="P12456" t="s">
        <v>3613</v>
      </c>
      <c r="Q12456" s="3">
        <f>Table1[[#This Row],[Capacity (MW)]]*0.395*8760*10^-6</f>
        <v>0.20415179999999997</v>
      </c>
      <c r="R12456" s="3" cm="1">
        <f t="array" ref="R12456">AVERAGE(VLOOKUP(_xlfn.TEXTSPLIT(Table1[[#This Row],[Fuel (no space after comma)]], ","), FuelList_Final_EF!$A$2:$B$65, 2, FALSE))</f>
        <v>65.583341148886291</v>
      </c>
      <c r="S12456" s="3">
        <f>Table1[[#This Row],[Generation (TWh)]]*10^9*VLOOKUP(Table1[[#This Row],[Turbine/Engine Technology]],Technology_HR!$A$2:$B$11,2,FALSE)*10^-6</f>
        <v>2247711.3179999995</v>
      </c>
      <c r="T12456" s="5">
        <f>Table1[[#This Row],[Fuel Consumption (mmBtu)]]*Table1[[#This Row],[Emission Factor (kg CO2/ mmBtu)]]*10^3</f>
        <v>147412418172.60678</v>
      </c>
      <c r="U12456" s="3">
        <f>Table1[[#This Row],[Emissions (g CO2)]]/(Table1[[#This Row],[Generation (TWh)]]*10^9)</f>
        <v>722.07258604923788</v>
      </c>
    </row>
    <row r="12457" spans="1:21" x14ac:dyDescent="0.35">
      <c r="A12457" t="s">
        <v>2532</v>
      </c>
      <c r="B12457" t="s">
        <v>3239</v>
      </c>
      <c r="C12457" t="str">
        <f>SUBSTITUTE(Table1[[#This Row],[Fuel]],", ",",")</f>
        <v>fossil gas: natural gas</v>
      </c>
      <c r="D12457" t="s">
        <v>3239</v>
      </c>
      <c r="H12457" t="s">
        <v>3440</v>
      </c>
      <c r="I12457">
        <v>100</v>
      </c>
      <c r="J12457" t="s">
        <v>3446</v>
      </c>
      <c r="K12457">
        <v>2012</v>
      </c>
      <c r="L12457" t="s">
        <v>29</v>
      </c>
      <c r="M12457" t="s">
        <v>29</v>
      </c>
      <c r="N12457">
        <v>33.434617000000003</v>
      </c>
      <c r="O12457">
        <v>-81.910858000000005</v>
      </c>
      <c r="P12457" t="s">
        <v>3613</v>
      </c>
      <c r="Q12457" s="3">
        <f>Table1[[#This Row],[Capacity (MW)]]*0.395*8760*10^-6</f>
        <v>0.34601999999999999</v>
      </c>
      <c r="R12457" s="3" cm="1">
        <f t="array" ref="R12457">AVERAGE(VLOOKUP(_xlfn.TEXTSPLIT(Table1[[#This Row],[Fuel (no space after comma)]], ","), FuelList_Final_EF!$A$2:$B$65, 2, FALSE))</f>
        <v>53.06</v>
      </c>
      <c r="S12457" s="3">
        <f>Table1[[#This Row],[Generation (TWh)]]*10^9*VLOOKUP(Table1[[#This Row],[Turbine/Engine Technology]],Technology_HR!$A$2:$B$11,2,FALSE)*10^-6</f>
        <v>3558815.6999999997</v>
      </c>
      <c r="T12457" s="5">
        <f>Table1[[#This Row],[Fuel Consumption (mmBtu)]]*Table1[[#This Row],[Emission Factor (kg CO2/ mmBtu)]]*10^3</f>
        <v>188830761042</v>
      </c>
      <c r="U12457" s="3">
        <f>Table1[[#This Row],[Emissions (g CO2)]]/(Table1[[#This Row],[Generation (TWh)]]*10^9)</f>
        <v>545.72209999999995</v>
      </c>
    </row>
    <row r="12458" spans="1:21" x14ac:dyDescent="0.35">
      <c r="A12458" t="s">
        <v>2532</v>
      </c>
      <c r="B12458" t="s">
        <v>3243</v>
      </c>
      <c r="C12458" t="str">
        <f>SUBSTITUTE(Table1[[#This Row],[Fuel]],", ",",")</f>
        <v>fossil gas: natural gas,fossil liquids: fuel oil</v>
      </c>
      <c r="D12458" t="s">
        <v>3239</v>
      </c>
      <c r="E12458" t="s">
        <v>3275</v>
      </c>
      <c r="H12458" t="s">
        <v>3438</v>
      </c>
      <c r="I12458">
        <v>274</v>
      </c>
      <c r="J12458" t="s">
        <v>3446</v>
      </c>
      <c r="K12458">
        <v>2002</v>
      </c>
      <c r="L12458" t="s">
        <v>29</v>
      </c>
      <c r="M12458" t="s">
        <v>29</v>
      </c>
      <c r="N12458">
        <v>33.434617000000003</v>
      </c>
      <c r="O12458">
        <v>-81.910858000000005</v>
      </c>
      <c r="P12458" t="s">
        <v>3613</v>
      </c>
      <c r="Q12458" s="3">
        <f>Table1[[#This Row],[Capacity (MW)]]*0.395*8760*10^-6</f>
        <v>0.94809480000000002</v>
      </c>
      <c r="R12458" s="3" cm="1">
        <f t="array" ref="R12458">AVERAGE(VLOOKUP(_xlfn.TEXTSPLIT(Table1[[#This Row],[Fuel (no space after comma)]], ","), FuelList_Final_EF!$A$2:$B$65, 2, FALSE))</f>
        <v>65.583341148886291</v>
      </c>
      <c r="S12458" s="3">
        <f>Table1[[#This Row],[Generation (TWh)]]*10^9*VLOOKUP(Table1[[#This Row],[Turbine/Engine Technology]],Technology_HR!$A$2:$B$11,2,FALSE)*10^-6</f>
        <v>7157167.6451999992</v>
      </c>
      <c r="T12458" s="5">
        <f>Table1[[#This Row],[Fuel Consumption (mmBtu)]]*Table1[[#This Row],[Emission Factor (kg CO2/ mmBtu)]]*10^3</f>
        <v>469390967334.92273</v>
      </c>
      <c r="U12458" s="3">
        <f>Table1[[#This Row],[Emissions (g CO2)]]/(Table1[[#This Row],[Generation (TWh)]]*10^9)</f>
        <v>495.08864233294258</v>
      </c>
    </row>
    <row r="12459" spans="1:21" x14ac:dyDescent="0.35">
      <c r="A12459" t="s">
        <v>2532</v>
      </c>
      <c r="B12459" t="s">
        <v>3243</v>
      </c>
      <c r="C12459" t="str">
        <f>SUBSTITUTE(Table1[[#This Row],[Fuel]],", ",",")</f>
        <v>fossil gas: natural gas,fossil liquids: fuel oil</v>
      </c>
      <c r="D12459" t="s">
        <v>3239</v>
      </c>
      <c r="E12459" t="s">
        <v>3275</v>
      </c>
      <c r="H12459" t="s">
        <v>3438</v>
      </c>
      <c r="I12459">
        <v>274</v>
      </c>
      <c r="J12459" t="s">
        <v>3446</v>
      </c>
      <c r="K12459">
        <v>2002</v>
      </c>
      <c r="L12459" t="s">
        <v>29</v>
      </c>
      <c r="M12459" t="s">
        <v>29</v>
      </c>
      <c r="N12459">
        <v>33.434617000000003</v>
      </c>
      <c r="O12459">
        <v>-81.910858000000005</v>
      </c>
      <c r="P12459" t="s">
        <v>3613</v>
      </c>
      <c r="Q12459" s="3">
        <f>Table1[[#This Row],[Capacity (MW)]]*0.395*8760*10^-6</f>
        <v>0.94809480000000002</v>
      </c>
      <c r="R12459" s="3" cm="1">
        <f t="array" ref="R12459">AVERAGE(VLOOKUP(_xlfn.TEXTSPLIT(Table1[[#This Row],[Fuel (no space after comma)]], ","), FuelList_Final_EF!$A$2:$B$65, 2, FALSE))</f>
        <v>65.583341148886291</v>
      </c>
      <c r="S12459" s="3">
        <f>Table1[[#This Row],[Generation (TWh)]]*10^9*VLOOKUP(Table1[[#This Row],[Turbine/Engine Technology]],Technology_HR!$A$2:$B$11,2,FALSE)*10^-6</f>
        <v>7157167.6451999992</v>
      </c>
      <c r="T12459" s="5">
        <f>Table1[[#This Row],[Fuel Consumption (mmBtu)]]*Table1[[#This Row],[Emission Factor (kg CO2/ mmBtu)]]*10^3</f>
        <v>469390967334.92273</v>
      </c>
      <c r="U12459" s="3">
        <f>Table1[[#This Row],[Emissions (g CO2)]]/(Table1[[#This Row],[Generation (TWh)]]*10^9)</f>
        <v>495.08864233294258</v>
      </c>
    </row>
    <row r="12460" spans="1:21" x14ac:dyDescent="0.35">
      <c r="A12460" t="s">
        <v>2459</v>
      </c>
      <c r="B12460" t="s">
        <v>3239</v>
      </c>
      <c r="C12460" t="str">
        <f>SUBSTITUTE(Table1[[#This Row],[Fuel]],", ",",")</f>
        <v>fossil gas: natural gas</v>
      </c>
      <c r="D12460" t="s">
        <v>3239</v>
      </c>
      <c r="H12460" t="s">
        <v>3440</v>
      </c>
      <c r="I12460">
        <v>225</v>
      </c>
      <c r="J12460" t="s">
        <v>3446</v>
      </c>
      <c r="K12460">
        <v>1966</v>
      </c>
      <c r="L12460" t="s">
        <v>29</v>
      </c>
      <c r="M12460">
        <v>2025</v>
      </c>
      <c r="N12460">
        <v>29.256699999999999</v>
      </c>
      <c r="O12460">
        <v>-98.382499999999993</v>
      </c>
      <c r="P12460" t="s">
        <v>3613</v>
      </c>
      <c r="Q12460" s="3">
        <f>Table1[[#This Row],[Capacity (MW)]]*0.395*8760*10^-6</f>
        <v>0.77854499999999993</v>
      </c>
      <c r="R12460" s="3" cm="1">
        <f t="array" ref="R12460">AVERAGE(VLOOKUP(_xlfn.TEXTSPLIT(Table1[[#This Row],[Fuel (no space after comma)]], ","), FuelList_Final_EF!$A$2:$B$65, 2, FALSE))</f>
        <v>53.06</v>
      </c>
      <c r="S12460" s="3">
        <f>Table1[[#This Row],[Generation (TWh)]]*10^9*VLOOKUP(Table1[[#This Row],[Turbine/Engine Technology]],Technology_HR!$A$2:$B$11,2,FALSE)*10^-6</f>
        <v>8007335.3249999983</v>
      </c>
      <c r="T12460" s="5">
        <f>Table1[[#This Row],[Fuel Consumption (mmBtu)]]*Table1[[#This Row],[Emission Factor (kg CO2/ mmBtu)]]*10^3</f>
        <v>424869212344.49994</v>
      </c>
      <c r="U12460" s="3">
        <f>Table1[[#This Row],[Emissions (g CO2)]]/(Table1[[#This Row],[Generation (TWh)]]*10^9)</f>
        <v>545.72209999999995</v>
      </c>
    </row>
    <row r="12461" spans="1:21" x14ac:dyDescent="0.35">
      <c r="A12461" t="s">
        <v>2459</v>
      </c>
      <c r="B12461" t="s">
        <v>3239</v>
      </c>
      <c r="C12461" t="str">
        <f>SUBSTITUTE(Table1[[#This Row],[Fuel]],", ",",")</f>
        <v>fossil gas: natural gas</v>
      </c>
      <c r="D12461" t="s">
        <v>3239</v>
      </c>
      <c r="H12461" t="s">
        <v>3440</v>
      </c>
      <c r="I12461">
        <v>252</v>
      </c>
      <c r="J12461" t="s">
        <v>3446</v>
      </c>
      <c r="K12461">
        <v>1968</v>
      </c>
      <c r="L12461" t="s">
        <v>29</v>
      </c>
      <c r="M12461">
        <v>2025</v>
      </c>
      <c r="N12461">
        <v>29.256699999999999</v>
      </c>
      <c r="O12461">
        <v>-98.382499999999993</v>
      </c>
      <c r="P12461" t="s">
        <v>3613</v>
      </c>
      <c r="Q12461" s="3">
        <f>Table1[[#This Row],[Capacity (MW)]]*0.395*8760*10^-6</f>
        <v>0.87197040000000003</v>
      </c>
      <c r="R12461" s="3" cm="1">
        <f t="array" ref="R12461">AVERAGE(VLOOKUP(_xlfn.TEXTSPLIT(Table1[[#This Row],[Fuel (no space after comma)]], ","), FuelList_Final_EF!$A$2:$B$65, 2, FALSE))</f>
        <v>53.06</v>
      </c>
      <c r="S12461" s="3">
        <f>Table1[[#This Row],[Generation (TWh)]]*10^9*VLOOKUP(Table1[[#This Row],[Turbine/Engine Technology]],Technology_HR!$A$2:$B$11,2,FALSE)*10^-6</f>
        <v>8968215.5639999993</v>
      </c>
      <c r="T12461" s="5">
        <f>Table1[[#This Row],[Fuel Consumption (mmBtu)]]*Table1[[#This Row],[Emission Factor (kg CO2/ mmBtu)]]*10^3</f>
        <v>475853517825.83997</v>
      </c>
      <c r="U12461" s="3">
        <f>Table1[[#This Row],[Emissions (g CO2)]]/(Table1[[#This Row],[Generation (TWh)]]*10^9)</f>
        <v>545.72209999999995</v>
      </c>
    </row>
    <row r="12462" spans="1:21" x14ac:dyDescent="0.35">
      <c r="A12462" t="s">
        <v>2459</v>
      </c>
      <c r="B12462" t="s">
        <v>3239</v>
      </c>
      <c r="C12462" t="str">
        <f>SUBSTITUTE(Table1[[#This Row],[Fuel]],", ",",")</f>
        <v>fossil gas: natural gas</v>
      </c>
      <c r="D12462" t="s">
        <v>3239</v>
      </c>
      <c r="H12462" t="s">
        <v>3440</v>
      </c>
      <c r="I12462">
        <v>417</v>
      </c>
      <c r="J12462" t="s">
        <v>3446</v>
      </c>
      <c r="K12462">
        <v>1970</v>
      </c>
      <c r="L12462" t="s">
        <v>29</v>
      </c>
      <c r="M12462">
        <v>2025</v>
      </c>
      <c r="N12462">
        <v>29.256699999999999</v>
      </c>
      <c r="O12462">
        <v>-98.382499999999993</v>
      </c>
      <c r="P12462" t="s">
        <v>3613</v>
      </c>
      <c r="Q12462" s="3">
        <f>Table1[[#This Row],[Capacity (MW)]]*0.395*8760*10^-6</f>
        <v>1.4429034000000001</v>
      </c>
      <c r="R12462" s="3" cm="1">
        <f t="array" ref="R12462">AVERAGE(VLOOKUP(_xlfn.TEXTSPLIT(Table1[[#This Row],[Fuel (no space after comma)]], ","), FuelList_Final_EF!$A$2:$B$65, 2, FALSE))</f>
        <v>53.06</v>
      </c>
      <c r="S12462" s="3">
        <f>Table1[[#This Row],[Generation (TWh)]]*10^9*VLOOKUP(Table1[[#This Row],[Turbine/Engine Technology]],Technology_HR!$A$2:$B$11,2,FALSE)*10^-6</f>
        <v>14840261.468999999</v>
      </c>
      <c r="T12462" s="5">
        <f>Table1[[#This Row],[Fuel Consumption (mmBtu)]]*Table1[[#This Row],[Emission Factor (kg CO2/ mmBtu)]]*10^3</f>
        <v>787424273545.13989</v>
      </c>
      <c r="U12462" s="3">
        <f>Table1[[#This Row],[Emissions (g CO2)]]/(Table1[[#This Row],[Generation (TWh)]]*10^9)</f>
        <v>545.72209999999995</v>
      </c>
    </row>
    <row r="12463" spans="1:21" x14ac:dyDescent="0.35">
      <c r="A12463" t="s">
        <v>2459</v>
      </c>
      <c r="B12463" t="s">
        <v>3243</v>
      </c>
      <c r="C12463" t="str">
        <f>SUBSTITUTE(Table1[[#This Row],[Fuel]],", ",",")</f>
        <v>fossil gas: natural gas,fossil liquids: fuel oil</v>
      </c>
      <c r="D12463" t="s">
        <v>3239</v>
      </c>
      <c r="E12463" t="s">
        <v>3275</v>
      </c>
      <c r="H12463" t="s">
        <v>3436</v>
      </c>
      <c r="I12463">
        <v>61</v>
      </c>
      <c r="J12463" t="s">
        <v>3446</v>
      </c>
      <c r="K12463">
        <v>2010</v>
      </c>
      <c r="L12463" t="s">
        <v>29</v>
      </c>
      <c r="M12463" t="s">
        <v>29</v>
      </c>
      <c r="N12463">
        <v>29.256699999999999</v>
      </c>
      <c r="O12463">
        <v>-98.382499999999993</v>
      </c>
      <c r="P12463" t="s">
        <v>3613</v>
      </c>
      <c r="Q12463" s="3">
        <f>Table1[[#This Row],[Capacity (MW)]]*0.395*8760*10^-6</f>
        <v>0.21107220000000002</v>
      </c>
      <c r="R12463" s="3" cm="1">
        <f t="array" ref="R12463">AVERAGE(VLOOKUP(_xlfn.TEXTSPLIT(Table1[[#This Row],[Fuel (no space after comma)]], ","), FuelList_Final_EF!$A$2:$B$65, 2, FALSE))</f>
        <v>65.583341148886291</v>
      </c>
      <c r="S12463" s="3">
        <f>Table1[[#This Row],[Generation (TWh)]]*10^9*VLOOKUP(Table1[[#This Row],[Turbine/Engine Technology]],Technology_HR!$A$2:$B$11,2,FALSE)*10^-6</f>
        <v>2323904.9220000003</v>
      </c>
      <c r="T12463" s="5">
        <f>Table1[[#This Row],[Fuel Consumption (mmBtu)]]*Table1[[#This Row],[Emission Factor (kg CO2/ mmBtu)]]*10^3</f>
        <v>152409449297.10199</v>
      </c>
      <c r="U12463" s="3">
        <f>Table1[[#This Row],[Emissions (g CO2)]]/(Table1[[#This Row],[Generation (TWh)]]*10^9)</f>
        <v>722.072586049238</v>
      </c>
    </row>
    <row r="12464" spans="1:21" x14ac:dyDescent="0.35">
      <c r="A12464" t="s">
        <v>2459</v>
      </c>
      <c r="B12464" t="s">
        <v>3243</v>
      </c>
      <c r="C12464" t="str">
        <f>SUBSTITUTE(Table1[[#This Row],[Fuel]],", ",",")</f>
        <v>fossil gas: natural gas,fossil liquids: fuel oil</v>
      </c>
      <c r="D12464" t="s">
        <v>3239</v>
      </c>
      <c r="E12464" t="s">
        <v>3275</v>
      </c>
      <c r="H12464" t="s">
        <v>3436</v>
      </c>
      <c r="I12464">
        <v>61</v>
      </c>
      <c r="J12464" t="s">
        <v>3446</v>
      </c>
      <c r="K12464">
        <v>2010</v>
      </c>
      <c r="L12464" t="s">
        <v>29</v>
      </c>
      <c r="M12464" t="s">
        <v>29</v>
      </c>
      <c r="N12464">
        <v>29.256699999999999</v>
      </c>
      <c r="O12464">
        <v>-98.382499999999993</v>
      </c>
      <c r="P12464" t="s">
        <v>3613</v>
      </c>
      <c r="Q12464" s="3">
        <f>Table1[[#This Row],[Capacity (MW)]]*0.395*8760*10^-6</f>
        <v>0.21107220000000002</v>
      </c>
      <c r="R12464" s="3" cm="1">
        <f t="array" ref="R12464">AVERAGE(VLOOKUP(_xlfn.TEXTSPLIT(Table1[[#This Row],[Fuel (no space after comma)]], ","), FuelList_Final_EF!$A$2:$B$65, 2, FALSE))</f>
        <v>65.583341148886291</v>
      </c>
      <c r="S12464" s="3">
        <f>Table1[[#This Row],[Generation (TWh)]]*10^9*VLOOKUP(Table1[[#This Row],[Turbine/Engine Technology]],Technology_HR!$A$2:$B$11,2,FALSE)*10^-6</f>
        <v>2323904.9220000003</v>
      </c>
      <c r="T12464" s="5">
        <f>Table1[[#This Row],[Fuel Consumption (mmBtu)]]*Table1[[#This Row],[Emission Factor (kg CO2/ mmBtu)]]*10^3</f>
        <v>152409449297.10199</v>
      </c>
      <c r="U12464" s="3">
        <f>Table1[[#This Row],[Emissions (g CO2)]]/(Table1[[#This Row],[Generation (TWh)]]*10^9)</f>
        <v>722.072586049238</v>
      </c>
    </row>
    <row r="12465" spans="1:21" x14ac:dyDescent="0.35">
      <c r="A12465" t="s">
        <v>2459</v>
      </c>
      <c r="B12465" t="s">
        <v>3243</v>
      </c>
      <c r="C12465" t="str">
        <f>SUBSTITUTE(Table1[[#This Row],[Fuel]],", ",",")</f>
        <v>fossil gas: natural gas,fossil liquids: fuel oil</v>
      </c>
      <c r="D12465" t="s">
        <v>3239</v>
      </c>
      <c r="E12465" t="s">
        <v>3275</v>
      </c>
      <c r="H12465" t="s">
        <v>3436</v>
      </c>
      <c r="I12465">
        <v>61</v>
      </c>
      <c r="J12465" t="s">
        <v>3446</v>
      </c>
      <c r="K12465">
        <v>2010</v>
      </c>
      <c r="L12465" t="s">
        <v>29</v>
      </c>
      <c r="M12465" t="s">
        <v>29</v>
      </c>
      <c r="N12465">
        <v>29.256699999999999</v>
      </c>
      <c r="O12465">
        <v>-98.382499999999993</v>
      </c>
      <c r="P12465" t="s">
        <v>3613</v>
      </c>
      <c r="Q12465" s="3">
        <f>Table1[[#This Row],[Capacity (MW)]]*0.395*8760*10^-6</f>
        <v>0.21107220000000002</v>
      </c>
      <c r="R12465" s="3" cm="1">
        <f t="array" ref="R12465">AVERAGE(VLOOKUP(_xlfn.TEXTSPLIT(Table1[[#This Row],[Fuel (no space after comma)]], ","), FuelList_Final_EF!$A$2:$B$65, 2, FALSE))</f>
        <v>65.583341148886291</v>
      </c>
      <c r="S12465" s="3">
        <f>Table1[[#This Row],[Generation (TWh)]]*10^9*VLOOKUP(Table1[[#This Row],[Turbine/Engine Technology]],Technology_HR!$A$2:$B$11,2,FALSE)*10^-6</f>
        <v>2323904.9220000003</v>
      </c>
      <c r="T12465" s="5">
        <f>Table1[[#This Row],[Fuel Consumption (mmBtu)]]*Table1[[#This Row],[Emission Factor (kg CO2/ mmBtu)]]*10^3</f>
        <v>152409449297.10199</v>
      </c>
      <c r="U12465" s="3">
        <f>Table1[[#This Row],[Emissions (g CO2)]]/(Table1[[#This Row],[Generation (TWh)]]*10^9)</f>
        <v>722.072586049238</v>
      </c>
    </row>
    <row r="12466" spans="1:21" x14ac:dyDescent="0.35">
      <c r="A12466" t="s">
        <v>2459</v>
      </c>
      <c r="B12466" t="s">
        <v>3243</v>
      </c>
      <c r="C12466" t="str">
        <f>SUBSTITUTE(Table1[[#This Row],[Fuel]],", ",",")</f>
        <v>fossil gas: natural gas,fossil liquids: fuel oil</v>
      </c>
      <c r="D12466" t="s">
        <v>3239</v>
      </c>
      <c r="E12466" t="s">
        <v>3275</v>
      </c>
      <c r="H12466" t="s">
        <v>3436</v>
      </c>
      <c r="I12466">
        <v>61</v>
      </c>
      <c r="J12466" t="s">
        <v>3446</v>
      </c>
      <c r="K12466">
        <v>2010</v>
      </c>
      <c r="L12466" t="s">
        <v>29</v>
      </c>
      <c r="M12466" t="s">
        <v>29</v>
      </c>
      <c r="N12466">
        <v>29.256699999999999</v>
      </c>
      <c r="O12466">
        <v>-98.382499999999993</v>
      </c>
      <c r="P12466" t="s">
        <v>3613</v>
      </c>
      <c r="Q12466" s="3">
        <f>Table1[[#This Row],[Capacity (MW)]]*0.395*8760*10^-6</f>
        <v>0.21107220000000002</v>
      </c>
      <c r="R12466" s="3" cm="1">
        <f t="array" ref="R12466">AVERAGE(VLOOKUP(_xlfn.TEXTSPLIT(Table1[[#This Row],[Fuel (no space after comma)]], ","), FuelList_Final_EF!$A$2:$B$65, 2, FALSE))</f>
        <v>65.583341148886291</v>
      </c>
      <c r="S12466" s="3">
        <f>Table1[[#This Row],[Generation (TWh)]]*10^9*VLOOKUP(Table1[[#This Row],[Turbine/Engine Technology]],Technology_HR!$A$2:$B$11,2,FALSE)*10^-6</f>
        <v>2323904.9220000003</v>
      </c>
      <c r="T12466" s="5">
        <f>Table1[[#This Row],[Fuel Consumption (mmBtu)]]*Table1[[#This Row],[Emission Factor (kg CO2/ mmBtu)]]*10^3</f>
        <v>152409449297.10199</v>
      </c>
      <c r="U12466" s="3">
        <f>Table1[[#This Row],[Emissions (g CO2)]]/(Table1[[#This Row],[Generation (TWh)]]*10^9)</f>
        <v>722.072586049238</v>
      </c>
    </row>
    <row r="12467" spans="1:21" x14ac:dyDescent="0.35">
      <c r="A12467" t="s">
        <v>3083</v>
      </c>
      <c r="B12467" t="s">
        <v>3239</v>
      </c>
      <c r="C12467" t="str">
        <f>SUBSTITUTE(Table1[[#This Row],[Fuel]],", ",",")</f>
        <v>fossil gas: natural gas</v>
      </c>
      <c r="D12467" t="s">
        <v>3239</v>
      </c>
      <c r="H12467" t="s">
        <v>3438</v>
      </c>
      <c r="I12467">
        <v>168.4</v>
      </c>
      <c r="J12467" t="s">
        <v>3445</v>
      </c>
      <c r="K12467" t="s">
        <v>29</v>
      </c>
      <c r="L12467" t="s">
        <v>29</v>
      </c>
      <c r="M12467" t="s">
        <v>29</v>
      </c>
      <c r="N12467">
        <v>34.611548999999997</v>
      </c>
      <c r="O12467">
        <v>-106.73223400000001</v>
      </c>
      <c r="P12467" t="s">
        <v>3613</v>
      </c>
      <c r="Q12467" s="3">
        <f>Table1[[#This Row],[Capacity (MW)]]*0.395*8760*10^-6</f>
        <v>0.58269768</v>
      </c>
      <c r="R12467" s="3" cm="1">
        <f t="array" ref="R12467">AVERAGE(VLOOKUP(_xlfn.TEXTSPLIT(Table1[[#This Row],[Fuel (no space after comma)]], ","), FuelList_Final_EF!$A$2:$B$65, 2, FALSE))</f>
        <v>53.06</v>
      </c>
      <c r="S12467" s="3">
        <f>Table1[[#This Row],[Generation (TWh)]]*10^9*VLOOKUP(Table1[[#This Row],[Turbine/Engine Technology]],Technology_HR!$A$2:$B$11,2,FALSE)*10^-6</f>
        <v>4398784.78632</v>
      </c>
      <c r="T12467" s="5">
        <f>Table1[[#This Row],[Fuel Consumption (mmBtu)]]*Table1[[#This Row],[Emission Factor (kg CO2/ mmBtu)]]*10^3</f>
        <v>233399520762.13919</v>
      </c>
      <c r="U12467" s="3">
        <f>Table1[[#This Row],[Emissions (g CO2)]]/(Table1[[#This Row],[Generation (TWh)]]*10^9)</f>
        <v>400.54993999999999</v>
      </c>
    </row>
    <row r="12468" spans="1:21" x14ac:dyDescent="0.35">
      <c r="A12468" t="s">
        <v>3083</v>
      </c>
      <c r="B12468" t="s">
        <v>3239</v>
      </c>
      <c r="C12468" t="str">
        <f>SUBSTITUTE(Table1[[#This Row],[Fuel]],", ",",")</f>
        <v>fossil gas: natural gas</v>
      </c>
      <c r="D12468" t="s">
        <v>3239</v>
      </c>
      <c r="H12468" t="s">
        <v>3436</v>
      </c>
      <c r="I12468">
        <v>160</v>
      </c>
      <c r="J12468" t="s">
        <v>3446</v>
      </c>
      <c r="K12468">
        <v>2008</v>
      </c>
      <c r="L12468" t="s">
        <v>29</v>
      </c>
      <c r="M12468" t="s">
        <v>29</v>
      </c>
      <c r="N12468">
        <v>34.611548999999997</v>
      </c>
      <c r="O12468">
        <v>-106.73220000000001</v>
      </c>
      <c r="P12468" t="s">
        <v>3613</v>
      </c>
      <c r="Q12468" s="3">
        <f>Table1[[#This Row],[Capacity (MW)]]*0.395*8760*10^-6</f>
        <v>0.55363200000000001</v>
      </c>
      <c r="R12468" s="3" cm="1">
        <f t="array" ref="R12468">AVERAGE(VLOOKUP(_xlfn.TEXTSPLIT(Table1[[#This Row],[Fuel (no space after comma)]], ","), FuelList_Final_EF!$A$2:$B$65, 2, FALSE))</f>
        <v>53.06</v>
      </c>
      <c r="S12468" s="3">
        <f>Table1[[#This Row],[Generation (TWh)]]*10^9*VLOOKUP(Table1[[#This Row],[Turbine/Engine Technology]],Technology_HR!$A$2:$B$11,2,FALSE)*10^-6</f>
        <v>6095488.3199999994</v>
      </c>
      <c r="T12468" s="5">
        <f>Table1[[#This Row],[Fuel Consumption (mmBtu)]]*Table1[[#This Row],[Emission Factor (kg CO2/ mmBtu)]]*10^3</f>
        <v>323426610259.19995</v>
      </c>
      <c r="U12468" s="3">
        <f>Table1[[#This Row],[Emissions (g CO2)]]/(Table1[[#This Row],[Generation (TWh)]]*10^9)</f>
        <v>584.1905999999999</v>
      </c>
    </row>
    <row r="12469" spans="1:21" x14ac:dyDescent="0.35">
      <c r="A12469" t="s">
        <v>3083</v>
      </c>
      <c r="B12469" t="s">
        <v>3239</v>
      </c>
      <c r="C12469" t="str">
        <f>SUBSTITUTE(Table1[[#This Row],[Fuel]],", ",",")</f>
        <v>fossil gas: natural gas</v>
      </c>
      <c r="D12469" t="s">
        <v>3239</v>
      </c>
      <c r="H12469" t="s">
        <v>3436</v>
      </c>
      <c r="I12469">
        <v>159.5</v>
      </c>
      <c r="J12469" t="s">
        <v>3445</v>
      </c>
      <c r="K12469" t="s">
        <v>29</v>
      </c>
      <c r="L12469" t="s">
        <v>29</v>
      </c>
      <c r="M12469" t="s">
        <v>29</v>
      </c>
      <c r="N12469">
        <v>34.611548999999997</v>
      </c>
      <c r="O12469">
        <v>-106.73223400000001</v>
      </c>
      <c r="P12469" t="s">
        <v>3613</v>
      </c>
      <c r="Q12469" s="3">
        <f>Table1[[#This Row],[Capacity (MW)]]*0.395*8760*10^-6</f>
        <v>0.55190189999999995</v>
      </c>
      <c r="R12469" s="3" cm="1">
        <f t="array" ref="R12469">AVERAGE(VLOOKUP(_xlfn.TEXTSPLIT(Table1[[#This Row],[Fuel (no space after comma)]], ","), FuelList_Final_EF!$A$2:$B$65, 2, FALSE))</f>
        <v>53.06</v>
      </c>
      <c r="S12469" s="3">
        <f>Table1[[#This Row],[Generation (TWh)]]*10^9*VLOOKUP(Table1[[#This Row],[Turbine/Engine Technology]],Technology_HR!$A$2:$B$11,2,FALSE)*10^-6</f>
        <v>6076439.9189999998</v>
      </c>
      <c r="T12469" s="5">
        <f>Table1[[#This Row],[Fuel Consumption (mmBtu)]]*Table1[[#This Row],[Emission Factor (kg CO2/ mmBtu)]]*10^3</f>
        <v>322415902102.14001</v>
      </c>
      <c r="U12469" s="3">
        <f>Table1[[#This Row],[Emissions (g CO2)]]/(Table1[[#This Row],[Generation (TWh)]]*10^9)</f>
        <v>584.19060000000002</v>
      </c>
    </row>
    <row r="12470" spans="1:21" x14ac:dyDescent="0.35">
      <c r="A12470" t="s">
        <v>3083</v>
      </c>
      <c r="B12470" t="s">
        <v>3239</v>
      </c>
      <c r="C12470" t="str">
        <f>SUBSTITUTE(Table1[[#This Row],[Fuel]],", ",",")</f>
        <v>fossil gas: natural gas</v>
      </c>
      <c r="D12470" t="s">
        <v>3239</v>
      </c>
      <c r="H12470" t="s">
        <v>3436</v>
      </c>
      <c r="I12470">
        <v>84.5</v>
      </c>
      <c r="J12470" t="s">
        <v>3445</v>
      </c>
      <c r="K12470" t="s">
        <v>29</v>
      </c>
      <c r="L12470" t="s">
        <v>29</v>
      </c>
      <c r="M12470" t="s">
        <v>29</v>
      </c>
      <c r="N12470">
        <v>34.611548999999997</v>
      </c>
      <c r="O12470">
        <v>-106.73223400000001</v>
      </c>
      <c r="P12470" t="s">
        <v>3613</v>
      </c>
      <c r="Q12470" s="3">
        <f>Table1[[#This Row],[Capacity (MW)]]*0.395*8760*10^-6</f>
        <v>0.29238690000000001</v>
      </c>
      <c r="R12470" s="3" cm="1">
        <f t="array" ref="R12470">AVERAGE(VLOOKUP(_xlfn.TEXTSPLIT(Table1[[#This Row],[Fuel (no space after comma)]], ","), FuelList_Final_EF!$A$2:$B$65, 2, FALSE))</f>
        <v>53.06</v>
      </c>
      <c r="S12470" s="3">
        <f>Table1[[#This Row],[Generation (TWh)]]*10^9*VLOOKUP(Table1[[#This Row],[Turbine/Engine Technology]],Technology_HR!$A$2:$B$11,2,FALSE)*10^-6</f>
        <v>3219179.7689999999</v>
      </c>
      <c r="T12470" s="5">
        <f>Table1[[#This Row],[Fuel Consumption (mmBtu)]]*Table1[[#This Row],[Emission Factor (kg CO2/ mmBtu)]]*10^3</f>
        <v>170809678543.13998</v>
      </c>
      <c r="U12470" s="3">
        <f>Table1[[#This Row],[Emissions (g CO2)]]/(Table1[[#This Row],[Generation (TWh)]]*10^9)</f>
        <v>584.1905999999999</v>
      </c>
    </row>
    <row r="12471" spans="1:21" x14ac:dyDescent="0.35">
      <c r="A12471" t="s">
        <v>3083</v>
      </c>
      <c r="B12471" t="s">
        <v>3239</v>
      </c>
      <c r="C12471" t="str">
        <f>SUBSTITUTE(Table1[[#This Row],[Fuel]],", ",",")</f>
        <v>fossil gas: natural gas</v>
      </c>
      <c r="D12471" t="s">
        <v>3239</v>
      </c>
      <c r="H12471" t="s">
        <v>3436</v>
      </c>
      <c r="I12471">
        <v>84.2</v>
      </c>
      <c r="J12471" t="s">
        <v>3445</v>
      </c>
      <c r="K12471" t="s">
        <v>29</v>
      </c>
      <c r="L12471" t="s">
        <v>29</v>
      </c>
      <c r="M12471" t="s">
        <v>29</v>
      </c>
      <c r="N12471">
        <v>34.611548999999997</v>
      </c>
      <c r="O12471">
        <v>-106.73223400000001</v>
      </c>
      <c r="P12471" t="s">
        <v>3613</v>
      </c>
      <c r="Q12471" s="3">
        <f>Table1[[#This Row],[Capacity (MW)]]*0.395*8760*10^-6</f>
        <v>0.29134884</v>
      </c>
      <c r="R12471" s="3" cm="1">
        <f t="array" ref="R12471">AVERAGE(VLOOKUP(_xlfn.TEXTSPLIT(Table1[[#This Row],[Fuel (no space after comma)]], ","), FuelList_Final_EF!$A$2:$B$65, 2, FALSE))</f>
        <v>53.06</v>
      </c>
      <c r="S12471" s="3">
        <f>Table1[[#This Row],[Generation (TWh)]]*10^9*VLOOKUP(Table1[[#This Row],[Turbine/Engine Technology]],Technology_HR!$A$2:$B$11,2,FALSE)*10^-6</f>
        <v>3207750.7283999999</v>
      </c>
      <c r="T12471" s="5">
        <f>Table1[[#This Row],[Fuel Consumption (mmBtu)]]*Table1[[#This Row],[Emission Factor (kg CO2/ mmBtu)]]*10^3</f>
        <v>170203253648.90399</v>
      </c>
      <c r="U12471" s="3">
        <f>Table1[[#This Row],[Emissions (g CO2)]]/(Table1[[#This Row],[Generation (TWh)]]*10^9)</f>
        <v>584.19060000000002</v>
      </c>
    </row>
    <row r="12472" spans="1:21" x14ac:dyDescent="0.35">
      <c r="A12472" t="s">
        <v>2505</v>
      </c>
      <c r="B12472" t="s">
        <v>3243</v>
      </c>
      <c r="C12472" t="str">
        <f>SUBSTITUTE(Table1[[#This Row],[Fuel]],", ",",")</f>
        <v>fossil gas: natural gas,fossil liquids: fuel oil</v>
      </c>
      <c r="D12472" t="s">
        <v>3239</v>
      </c>
      <c r="E12472" t="s">
        <v>3275</v>
      </c>
      <c r="H12472" t="s">
        <v>3436</v>
      </c>
      <c r="I12472">
        <v>54</v>
      </c>
      <c r="J12472" t="s">
        <v>3446</v>
      </c>
      <c r="K12472">
        <v>2006</v>
      </c>
      <c r="L12472" t="s">
        <v>29</v>
      </c>
      <c r="M12472" t="s">
        <v>29</v>
      </c>
      <c r="N12472">
        <v>31.363472000000002</v>
      </c>
      <c r="O12472">
        <v>-110.93129999999999</v>
      </c>
      <c r="P12472" t="s">
        <v>3613</v>
      </c>
      <c r="Q12472" s="3">
        <f>Table1[[#This Row],[Capacity (MW)]]*0.395*8760*10^-6</f>
        <v>0.18685080000000001</v>
      </c>
      <c r="R12472" s="3" cm="1">
        <f t="array" ref="R12472">AVERAGE(VLOOKUP(_xlfn.TEXTSPLIT(Table1[[#This Row],[Fuel (no space after comma)]], ","), FuelList_Final_EF!$A$2:$B$65, 2, FALSE))</f>
        <v>65.583341148886291</v>
      </c>
      <c r="S12472" s="3">
        <f>Table1[[#This Row],[Generation (TWh)]]*10^9*VLOOKUP(Table1[[#This Row],[Turbine/Engine Technology]],Technology_HR!$A$2:$B$11,2,FALSE)*10^-6</f>
        <v>2057227.308</v>
      </c>
      <c r="T12472" s="5">
        <f>Table1[[#This Row],[Fuel Consumption (mmBtu)]]*Table1[[#This Row],[Emission Factor (kg CO2/ mmBtu)]]*10^3</f>
        <v>134919840361.36896</v>
      </c>
      <c r="U12472" s="3">
        <f>Table1[[#This Row],[Emissions (g CO2)]]/(Table1[[#This Row],[Generation (TWh)]]*10^9)</f>
        <v>722.072586049238</v>
      </c>
    </row>
    <row r="12473" spans="1:21" x14ac:dyDescent="0.35">
      <c r="A12473" t="s">
        <v>3084</v>
      </c>
      <c r="B12473" t="s">
        <v>3297</v>
      </c>
      <c r="C12473" t="str">
        <f>SUBSTITUTE(Table1[[#This Row],[Fuel]],", ",",")</f>
        <v>fossil gas: natural gas,fossil gas: unknown</v>
      </c>
      <c r="D12473" t="s">
        <v>3239</v>
      </c>
      <c r="E12473" t="s">
        <v>3245</v>
      </c>
      <c r="H12473" t="s">
        <v>3436</v>
      </c>
      <c r="I12473">
        <v>50</v>
      </c>
      <c r="J12473" t="s">
        <v>3446</v>
      </c>
      <c r="K12473">
        <v>2002</v>
      </c>
      <c r="L12473" t="s">
        <v>29</v>
      </c>
      <c r="M12473" t="s">
        <v>29</v>
      </c>
      <c r="N12473">
        <v>38.073599999999999</v>
      </c>
      <c r="O12473">
        <v>-122.14109999999999</v>
      </c>
      <c r="P12473" t="s">
        <v>3613</v>
      </c>
      <c r="Q12473" s="3">
        <f>Table1[[#This Row],[Capacity (MW)]]*0.395*8760*10^-6</f>
        <v>0.17301</v>
      </c>
      <c r="R12473" s="3" cm="1">
        <f t="array" ref="R12473">AVERAGE(VLOOKUP(_xlfn.TEXTSPLIT(Table1[[#This Row],[Fuel (no space after comma)]], ","), FuelList_Final_EF!$A$2:$B$65, 2, FALSE))</f>
        <v>56.689581971533997</v>
      </c>
      <c r="S12473" s="3">
        <f>Table1[[#This Row],[Generation (TWh)]]*10^9*VLOOKUP(Table1[[#This Row],[Turbine/Engine Technology]],Technology_HR!$A$2:$B$11,2,FALSE)*10^-6</f>
        <v>1904840.0999999999</v>
      </c>
      <c r="T12473" s="5">
        <f>Table1[[#This Row],[Fuel Consumption (mmBtu)]]*Table1[[#This Row],[Emission Factor (kg CO2/ mmBtu)]]*10^3</f>
        <v>107984588991.61501</v>
      </c>
      <c r="U12473" s="3">
        <f>Table1[[#This Row],[Emissions (g CO2)]]/(Table1[[#This Row],[Generation (TWh)]]*10^9)</f>
        <v>624.15229750658921</v>
      </c>
    </row>
    <row r="12474" spans="1:21" x14ac:dyDescent="0.35">
      <c r="A12474" t="s">
        <v>2449</v>
      </c>
      <c r="B12474" t="s">
        <v>3243</v>
      </c>
      <c r="C12474" t="str">
        <f>SUBSTITUTE(Table1[[#This Row],[Fuel]],", ",",")</f>
        <v>fossil gas: natural gas,fossil liquids: fuel oil</v>
      </c>
      <c r="D12474" t="s">
        <v>3239</v>
      </c>
      <c r="E12474" t="s">
        <v>3275</v>
      </c>
      <c r="H12474" t="s">
        <v>3436</v>
      </c>
      <c r="I12474">
        <v>61</v>
      </c>
      <c r="J12474" t="s">
        <v>3446</v>
      </c>
      <c r="K12474">
        <v>2001</v>
      </c>
      <c r="L12474" t="s">
        <v>29</v>
      </c>
      <c r="M12474" t="s">
        <v>29</v>
      </c>
      <c r="N12474">
        <v>34.244990999999999</v>
      </c>
      <c r="O12474">
        <v>-118.3913</v>
      </c>
      <c r="P12474" t="s">
        <v>3613</v>
      </c>
      <c r="Q12474" s="3">
        <f>Table1[[#This Row],[Capacity (MW)]]*0.395*8760*10^-6</f>
        <v>0.21107220000000002</v>
      </c>
      <c r="R12474" s="3" cm="1">
        <f t="array" ref="R12474">AVERAGE(VLOOKUP(_xlfn.TEXTSPLIT(Table1[[#This Row],[Fuel (no space after comma)]], ","), FuelList_Final_EF!$A$2:$B$65, 2, FALSE))</f>
        <v>65.583341148886291</v>
      </c>
      <c r="S12474" s="3">
        <f>Table1[[#This Row],[Generation (TWh)]]*10^9*VLOOKUP(Table1[[#This Row],[Turbine/Engine Technology]],Technology_HR!$A$2:$B$11,2,FALSE)*10^-6</f>
        <v>2323904.9220000003</v>
      </c>
      <c r="T12474" s="5">
        <f>Table1[[#This Row],[Fuel Consumption (mmBtu)]]*Table1[[#This Row],[Emission Factor (kg CO2/ mmBtu)]]*10^3</f>
        <v>152409449297.10199</v>
      </c>
      <c r="U12474" s="3">
        <f>Table1[[#This Row],[Emissions (g CO2)]]/(Table1[[#This Row],[Generation (TWh)]]*10^9)</f>
        <v>722.072586049238</v>
      </c>
    </row>
    <row r="12475" spans="1:21" x14ac:dyDescent="0.35">
      <c r="A12475" t="s">
        <v>2449</v>
      </c>
      <c r="B12475" t="s">
        <v>3243</v>
      </c>
      <c r="C12475" t="str">
        <f>SUBSTITUTE(Table1[[#This Row],[Fuel]],", ",",")</f>
        <v>fossil gas: natural gas,fossil liquids: fuel oil</v>
      </c>
      <c r="D12475" t="s">
        <v>3239</v>
      </c>
      <c r="E12475" t="s">
        <v>3275</v>
      </c>
      <c r="H12475" t="s">
        <v>3438</v>
      </c>
      <c r="I12475">
        <v>630</v>
      </c>
      <c r="J12475" t="s">
        <v>3446</v>
      </c>
      <c r="K12475">
        <v>2003</v>
      </c>
      <c r="L12475" t="s">
        <v>29</v>
      </c>
      <c r="M12475" t="s">
        <v>29</v>
      </c>
      <c r="N12475">
        <v>34.244990999999999</v>
      </c>
      <c r="O12475">
        <v>-118.3913</v>
      </c>
      <c r="P12475" t="s">
        <v>3613</v>
      </c>
      <c r="Q12475" s="3">
        <f>Table1[[#This Row],[Capacity (MW)]]*0.395*8760*10^-6</f>
        <v>2.179926</v>
      </c>
      <c r="R12475" s="3" cm="1">
        <f t="array" ref="R12475">AVERAGE(VLOOKUP(_xlfn.TEXTSPLIT(Table1[[#This Row],[Fuel (no space after comma)]], ","), FuelList_Final_EF!$A$2:$B$65, 2, FALSE))</f>
        <v>65.583341148886291</v>
      </c>
      <c r="S12475" s="3">
        <f>Table1[[#This Row],[Generation (TWh)]]*10^9*VLOOKUP(Table1[[#This Row],[Turbine/Engine Technology]],Technology_HR!$A$2:$B$11,2,FALSE)*10^-6</f>
        <v>16456261.374</v>
      </c>
      <c r="T12475" s="5">
        <f>Table1[[#This Row],[Fuel Consumption (mmBtu)]]*Table1[[#This Row],[Emission Factor (kg CO2/ mmBtu)]]*10^3</f>
        <v>1079256603726.2821</v>
      </c>
      <c r="U12475" s="3">
        <f>Table1[[#This Row],[Emissions (g CO2)]]/(Table1[[#This Row],[Generation (TWh)]]*10^9)</f>
        <v>495.08864233294253</v>
      </c>
    </row>
    <row r="12476" spans="1:21" x14ac:dyDescent="0.35">
      <c r="A12476" t="s">
        <v>2612</v>
      </c>
      <c r="B12476" t="s">
        <v>3239</v>
      </c>
      <c r="C12476" t="str">
        <f>SUBSTITUTE(Table1[[#This Row],[Fuel]],", ",",")</f>
        <v>fossil gas: natural gas</v>
      </c>
      <c r="D12476" t="s">
        <v>3239</v>
      </c>
      <c r="H12476" t="s">
        <v>3440</v>
      </c>
      <c r="I12476">
        <v>136</v>
      </c>
      <c r="J12476" t="s">
        <v>3446</v>
      </c>
      <c r="K12476">
        <v>2014</v>
      </c>
      <c r="L12476" t="s">
        <v>29</v>
      </c>
      <c r="M12476" t="s">
        <v>29</v>
      </c>
      <c r="N12476">
        <v>43.030242000000001</v>
      </c>
      <c r="O12476">
        <v>-87.923902999999996</v>
      </c>
      <c r="P12476" t="s">
        <v>3613</v>
      </c>
      <c r="Q12476" s="3">
        <f>Table1[[#This Row],[Capacity (MW)]]*0.395*8760*10^-6</f>
        <v>0.47058719999999998</v>
      </c>
      <c r="R12476" s="3" cm="1">
        <f t="array" ref="R12476">AVERAGE(VLOOKUP(_xlfn.TEXTSPLIT(Table1[[#This Row],[Fuel (no space after comma)]], ","), FuelList_Final_EF!$A$2:$B$65, 2, FALSE))</f>
        <v>53.06</v>
      </c>
      <c r="S12476" s="3">
        <f>Table1[[#This Row],[Generation (TWh)]]*10^9*VLOOKUP(Table1[[#This Row],[Turbine/Engine Technology]],Technology_HR!$A$2:$B$11,2,FALSE)*10^-6</f>
        <v>4839989.352</v>
      </c>
      <c r="T12476" s="5">
        <f>Table1[[#This Row],[Fuel Consumption (mmBtu)]]*Table1[[#This Row],[Emission Factor (kg CO2/ mmBtu)]]*10^3</f>
        <v>256809835017.12</v>
      </c>
      <c r="U12476" s="3">
        <f>Table1[[#This Row],[Emissions (g CO2)]]/(Table1[[#This Row],[Generation (TWh)]]*10^9)</f>
        <v>545.72209999999995</v>
      </c>
    </row>
    <row r="12477" spans="1:21" x14ac:dyDescent="0.35">
      <c r="A12477" t="s">
        <v>2612</v>
      </c>
      <c r="B12477" t="s">
        <v>3239</v>
      </c>
      <c r="C12477" t="str">
        <f>SUBSTITUTE(Table1[[#This Row],[Fuel]],", ",",")</f>
        <v>fossil gas: natural gas</v>
      </c>
      <c r="D12477" t="s">
        <v>3239</v>
      </c>
      <c r="H12477" t="s">
        <v>3440</v>
      </c>
      <c r="I12477">
        <v>136</v>
      </c>
      <c r="J12477" t="s">
        <v>3446</v>
      </c>
      <c r="K12477">
        <v>2015</v>
      </c>
      <c r="L12477" t="s">
        <v>29</v>
      </c>
      <c r="M12477" t="s">
        <v>29</v>
      </c>
      <c r="N12477">
        <v>43.030242000000001</v>
      </c>
      <c r="O12477">
        <v>-87.923902999999996</v>
      </c>
      <c r="P12477" t="s">
        <v>3613</v>
      </c>
      <c r="Q12477" s="3">
        <f>Table1[[#This Row],[Capacity (MW)]]*0.395*8760*10^-6</f>
        <v>0.47058719999999998</v>
      </c>
      <c r="R12477" s="3" cm="1">
        <f t="array" ref="R12477">AVERAGE(VLOOKUP(_xlfn.TEXTSPLIT(Table1[[#This Row],[Fuel (no space after comma)]], ","), FuelList_Final_EF!$A$2:$B$65, 2, FALSE))</f>
        <v>53.06</v>
      </c>
      <c r="S12477" s="3">
        <f>Table1[[#This Row],[Generation (TWh)]]*10^9*VLOOKUP(Table1[[#This Row],[Turbine/Engine Technology]],Technology_HR!$A$2:$B$11,2,FALSE)*10^-6</f>
        <v>4839989.352</v>
      </c>
      <c r="T12477" s="5">
        <f>Table1[[#This Row],[Fuel Consumption (mmBtu)]]*Table1[[#This Row],[Emission Factor (kg CO2/ mmBtu)]]*10^3</f>
        <v>256809835017.12</v>
      </c>
      <c r="U12477" s="3">
        <f>Table1[[#This Row],[Emissions (g CO2)]]/(Table1[[#This Row],[Generation (TWh)]]*10^9)</f>
        <v>545.72209999999995</v>
      </c>
    </row>
    <row r="12478" spans="1:21" x14ac:dyDescent="0.35">
      <c r="A12478" t="s">
        <v>2507</v>
      </c>
      <c r="B12478" t="s">
        <v>3239</v>
      </c>
      <c r="C12478" t="str">
        <f>SUBSTITUTE(Table1[[#This Row],[Fuel]],", ",",")</f>
        <v>fossil gas: natural gas</v>
      </c>
      <c r="D12478" t="s">
        <v>3239</v>
      </c>
      <c r="H12478" t="s">
        <v>3436</v>
      </c>
      <c r="I12478">
        <v>59</v>
      </c>
      <c r="J12478" t="s">
        <v>3446</v>
      </c>
      <c r="K12478">
        <v>1973</v>
      </c>
      <c r="L12478" t="s">
        <v>29</v>
      </c>
      <c r="M12478">
        <v>2026</v>
      </c>
      <c r="N12478">
        <v>40.019210999999999</v>
      </c>
      <c r="O12478">
        <v>-105.20182200000001</v>
      </c>
      <c r="P12478" t="s">
        <v>3613</v>
      </c>
      <c r="Q12478" s="3">
        <f>Table1[[#This Row],[Capacity (MW)]]*0.395*8760*10^-6</f>
        <v>0.20415179999999997</v>
      </c>
      <c r="R12478" s="3" cm="1">
        <f t="array" ref="R12478">AVERAGE(VLOOKUP(_xlfn.TEXTSPLIT(Table1[[#This Row],[Fuel (no space after comma)]], ","), FuelList_Final_EF!$A$2:$B$65, 2, FALSE))</f>
        <v>53.06</v>
      </c>
      <c r="S12478" s="3">
        <f>Table1[[#This Row],[Generation (TWh)]]*10^9*VLOOKUP(Table1[[#This Row],[Turbine/Engine Technology]],Technology_HR!$A$2:$B$11,2,FALSE)*10^-6</f>
        <v>2247711.3179999995</v>
      </c>
      <c r="T12478" s="5">
        <f>Table1[[#This Row],[Fuel Consumption (mmBtu)]]*Table1[[#This Row],[Emission Factor (kg CO2/ mmBtu)]]*10^3</f>
        <v>119263562533.07999</v>
      </c>
      <c r="U12478" s="3">
        <f>Table1[[#This Row],[Emissions (g CO2)]]/(Table1[[#This Row],[Generation (TWh)]]*10^9)</f>
        <v>584.19060000000002</v>
      </c>
    </row>
    <row r="12479" spans="1:21" x14ac:dyDescent="0.35">
      <c r="A12479" t="s">
        <v>2507</v>
      </c>
      <c r="B12479" t="s">
        <v>3239</v>
      </c>
      <c r="C12479" t="str">
        <f>SUBSTITUTE(Table1[[#This Row],[Fuel]],", ",",")</f>
        <v>fossil gas: natural gas</v>
      </c>
      <c r="D12479" t="s">
        <v>3239</v>
      </c>
      <c r="H12479" t="s">
        <v>3436</v>
      </c>
      <c r="I12479">
        <v>71</v>
      </c>
      <c r="J12479" t="s">
        <v>3446</v>
      </c>
      <c r="K12479">
        <v>2000</v>
      </c>
      <c r="L12479" t="s">
        <v>29</v>
      </c>
      <c r="M12479" t="s">
        <v>29</v>
      </c>
      <c r="N12479">
        <v>40.019210999999999</v>
      </c>
      <c r="O12479">
        <v>-105.20182200000001</v>
      </c>
      <c r="P12479" t="s">
        <v>3613</v>
      </c>
      <c r="Q12479" s="3">
        <f>Table1[[#This Row],[Capacity (MW)]]*0.395*8760*10^-6</f>
        <v>0.24567420000000001</v>
      </c>
      <c r="R12479" s="3" cm="1">
        <f t="array" ref="R12479">AVERAGE(VLOOKUP(_xlfn.TEXTSPLIT(Table1[[#This Row],[Fuel (no space after comma)]], ","), FuelList_Final_EF!$A$2:$B$65, 2, FALSE))</f>
        <v>53.06</v>
      </c>
      <c r="S12479" s="3">
        <f>Table1[[#This Row],[Generation (TWh)]]*10^9*VLOOKUP(Table1[[#This Row],[Turbine/Engine Technology]],Technology_HR!$A$2:$B$11,2,FALSE)*10^-6</f>
        <v>2704872.9419999998</v>
      </c>
      <c r="T12479" s="5">
        <f>Table1[[#This Row],[Fuel Consumption (mmBtu)]]*Table1[[#This Row],[Emission Factor (kg CO2/ mmBtu)]]*10^3</f>
        <v>143520558302.52002</v>
      </c>
      <c r="U12479" s="3">
        <f>Table1[[#This Row],[Emissions (g CO2)]]/(Table1[[#This Row],[Generation (TWh)]]*10^9)</f>
        <v>584.19060000000013</v>
      </c>
    </row>
    <row r="12480" spans="1:21" x14ac:dyDescent="0.35">
      <c r="A12480" t="s">
        <v>2507</v>
      </c>
      <c r="B12480" t="s">
        <v>3239</v>
      </c>
      <c r="C12480" t="str">
        <f>SUBSTITUTE(Table1[[#This Row],[Fuel]],", ",",")</f>
        <v>fossil gas: natural gas</v>
      </c>
      <c r="D12480" t="s">
        <v>3239</v>
      </c>
      <c r="H12480" t="s">
        <v>3436</v>
      </c>
      <c r="I12480">
        <v>71</v>
      </c>
      <c r="J12480" t="s">
        <v>3446</v>
      </c>
      <c r="K12480">
        <v>2001</v>
      </c>
      <c r="L12480" t="s">
        <v>29</v>
      </c>
      <c r="M12480" t="s">
        <v>29</v>
      </c>
      <c r="N12480">
        <v>40.019210999999999</v>
      </c>
      <c r="O12480">
        <v>-105.20182200000001</v>
      </c>
      <c r="P12480" t="s">
        <v>3613</v>
      </c>
      <c r="Q12480" s="3">
        <f>Table1[[#This Row],[Capacity (MW)]]*0.395*8760*10^-6</f>
        <v>0.24567420000000001</v>
      </c>
      <c r="R12480" s="3" cm="1">
        <f t="array" ref="R12480">AVERAGE(VLOOKUP(_xlfn.TEXTSPLIT(Table1[[#This Row],[Fuel (no space after comma)]], ","), FuelList_Final_EF!$A$2:$B$65, 2, FALSE))</f>
        <v>53.06</v>
      </c>
      <c r="S12480" s="3">
        <f>Table1[[#This Row],[Generation (TWh)]]*10^9*VLOOKUP(Table1[[#This Row],[Turbine/Engine Technology]],Technology_HR!$A$2:$B$11,2,FALSE)*10^-6</f>
        <v>2704872.9419999998</v>
      </c>
      <c r="T12480" s="5">
        <f>Table1[[#This Row],[Fuel Consumption (mmBtu)]]*Table1[[#This Row],[Emission Factor (kg CO2/ mmBtu)]]*10^3</f>
        <v>143520558302.52002</v>
      </c>
      <c r="U12480" s="3">
        <f>Table1[[#This Row],[Emissions (g CO2)]]/(Table1[[#This Row],[Generation (TWh)]]*10^9)</f>
        <v>584.19060000000013</v>
      </c>
    </row>
    <row r="12481" spans="1:21" x14ac:dyDescent="0.35">
      <c r="A12481" t="s">
        <v>2600</v>
      </c>
      <c r="B12481" t="s">
        <v>3239</v>
      </c>
      <c r="C12481" t="str">
        <f>SUBSTITUTE(Table1[[#This Row],[Fuel]],", ",",")</f>
        <v>fossil gas: natural gas</v>
      </c>
      <c r="D12481" t="s">
        <v>3239</v>
      </c>
      <c r="H12481" t="s">
        <v>3436</v>
      </c>
      <c r="I12481">
        <v>183</v>
      </c>
      <c r="J12481" t="s">
        <v>3452</v>
      </c>
      <c r="K12481" t="s">
        <v>29</v>
      </c>
      <c r="L12481" t="s">
        <v>29</v>
      </c>
      <c r="M12481" t="s">
        <v>29</v>
      </c>
      <c r="N12481">
        <v>33.416111000000001</v>
      </c>
      <c r="O12481">
        <v>-96.540279999999996</v>
      </c>
      <c r="P12481" t="s">
        <v>3613</v>
      </c>
      <c r="Q12481" s="3">
        <f>Table1[[#This Row],[Capacity (MW)]]*0.395*8760*10^-6</f>
        <v>0.63321659999999991</v>
      </c>
      <c r="R12481" s="3" cm="1">
        <f t="array" ref="R12481">AVERAGE(VLOOKUP(_xlfn.TEXTSPLIT(Table1[[#This Row],[Fuel (no space after comma)]], ","), FuelList_Final_EF!$A$2:$B$65, 2, FALSE))</f>
        <v>53.06</v>
      </c>
      <c r="S12481" s="3">
        <f>Table1[[#This Row],[Generation (TWh)]]*10^9*VLOOKUP(Table1[[#This Row],[Turbine/Engine Technology]],Technology_HR!$A$2:$B$11,2,FALSE)*10^-6</f>
        <v>6971714.7659999989</v>
      </c>
      <c r="T12481" s="5">
        <f>Table1[[#This Row],[Fuel Consumption (mmBtu)]]*Table1[[#This Row],[Emission Factor (kg CO2/ mmBtu)]]*10^3</f>
        <v>369919185483.95996</v>
      </c>
      <c r="U12481" s="3">
        <f>Table1[[#This Row],[Emissions (g CO2)]]/(Table1[[#This Row],[Generation (TWh)]]*10^9)</f>
        <v>584.19060000000002</v>
      </c>
    </row>
    <row r="12482" spans="1:21" x14ac:dyDescent="0.35">
      <c r="A12482" t="s">
        <v>2600</v>
      </c>
      <c r="B12482" t="s">
        <v>3239</v>
      </c>
      <c r="C12482" t="str">
        <f>SUBSTITUTE(Table1[[#This Row],[Fuel]],", ",",")</f>
        <v>fossil gas: natural gas</v>
      </c>
      <c r="D12482" t="s">
        <v>3239</v>
      </c>
      <c r="H12482" t="s">
        <v>3436</v>
      </c>
      <c r="I12482">
        <v>183</v>
      </c>
      <c r="J12482" t="s">
        <v>3452</v>
      </c>
      <c r="K12482" t="s">
        <v>29</v>
      </c>
      <c r="L12482" t="s">
        <v>29</v>
      </c>
      <c r="M12482" t="s">
        <v>29</v>
      </c>
      <c r="N12482">
        <v>33.416111000000001</v>
      </c>
      <c r="O12482">
        <v>-96.540279999999996</v>
      </c>
      <c r="P12482" t="s">
        <v>3613</v>
      </c>
      <c r="Q12482" s="3">
        <f>Table1[[#This Row],[Capacity (MW)]]*0.395*8760*10^-6</f>
        <v>0.63321659999999991</v>
      </c>
      <c r="R12482" s="3" cm="1">
        <f t="array" ref="R12482">AVERAGE(VLOOKUP(_xlfn.TEXTSPLIT(Table1[[#This Row],[Fuel (no space after comma)]], ","), FuelList_Final_EF!$A$2:$B$65, 2, FALSE))</f>
        <v>53.06</v>
      </c>
      <c r="S12482" s="3">
        <f>Table1[[#This Row],[Generation (TWh)]]*10^9*VLOOKUP(Table1[[#This Row],[Turbine/Engine Technology]],Technology_HR!$A$2:$B$11,2,FALSE)*10^-6</f>
        <v>6971714.7659999989</v>
      </c>
      <c r="T12482" s="5">
        <f>Table1[[#This Row],[Fuel Consumption (mmBtu)]]*Table1[[#This Row],[Emission Factor (kg CO2/ mmBtu)]]*10^3</f>
        <v>369919185483.95996</v>
      </c>
      <c r="U12482" s="3">
        <f>Table1[[#This Row],[Emissions (g CO2)]]/(Table1[[#This Row],[Generation (TWh)]]*10^9)</f>
        <v>584.19060000000002</v>
      </c>
    </row>
    <row r="12483" spans="1:21" x14ac:dyDescent="0.35">
      <c r="A12483" t="s">
        <v>2600</v>
      </c>
      <c r="B12483" t="s">
        <v>3239</v>
      </c>
      <c r="C12483" t="str">
        <f>SUBSTITUTE(Table1[[#This Row],[Fuel]],", ",",")</f>
        <v>fossil gas: natural gas</v>
      </c>
      <c r="D12483" t="s">
        <v>3239</v>
      </c>
      <c r="H12483" t="s">
        <v>3436</v>
      </c>
      <c r="I12483">
        <v>183</v>
      </c>
      <c r="J12483" t="s">
        <v>3452</v>
      </c>
      <c r="K12483" t="s">
        <v>29</v>
      </c>
      <c r="L12483" t="s">
        <v>29</v>
      </c>
      <c r="M12483" t="s">
        <v>29</v>
      </c>
      <c r="N12483">
        <v>33.416111000000001</v>
      </c>
      <c r="O12483">
        <v>-96.540279999999996</v>
      </c>
      <c r="P12483" t="s">
        <v>3613</v>
      </c>
      <c r="Q12483" s="3">
        <f>Table1[[#This Row],[Capacity (MW)]]*0.395*8760*10^-6</f>
        <v>0.63321659999999991</v>
      </c>
      <c r="R12483" s="3" cm="1">
        <f t="array" ref="R12483">AVERAGE(VLOOKUP(_xlfn.TEXTSPLIT(Table1[[#This Row],[Fuel (no space after comma)]], ","), FuelList_Final_EF!$A$2:$B$65, 2, FALSE))</f>
        <v>53.06</v>
      </c>
      <c r="S12483" s="3">
        <f>Table1[[#This Row],[Generation (TWh)]]*10^9*VLOOKUP(Table1[[#This Row],[Turbine/Engine Technology]],Technology_HR!$A$2:$B$11,2,FALSE)*10^-6</f>
        <v>6971714.7659999989</v>
      </c>
      <c r="T12483" s="5">
        <f>Table1[[#This Row],[Fuel Consumption (mmBtu)]]*Table1[[#This Row],[Emission Factor (kg CO2/ mmBtu)]]*10^3</f>
        <v>369919185483.95996</v>
      </c>
      <c r="U12483" s="3">
        <f>Table1[[#This Row],[Emissions (g CO2)]]/(Table1[[#This Row],[Generation (TWh)]]*10^9)</f>
        <v>584.19060000000002</v>
      </c>
    </row>
    <row r="12484" spans="1:21" x14ac:dyDescent="0.35">
      <c r="A12484" t="s">
        <v>3085</v>
      </c>
      <c r="B12484" t="s">
        <v>3243</v>
      </c>
      <c r="C12484" t="str">
        <f>SUBSTITUTE(Table1[[#This Row],[Fuel]],", ",",")</f>
        <v>fossil gas: natural gas,fossil liquids: fuel oil</v>
      </c>
      <c r="D12484" t="s">
        <v>3239</v>
      </c>
      <c r="E12484" t="s">
        <v>3275</v>
      </c>
      <c r="H12484" t="s">
        <v>3436</v>
      </c>
      <c r="I12484">
        <v>182</v>
      </c>
      <c r="J12484" t="s">
        <v>3446</v>
      </c>
      <c r="K12484">
        <v>2002</v>
      </c>
      <c r="L12484" t="s">
        <v>29</v>
      </c>
      <c r="M12484" t="s">
        <v>29</v>
      </c>
      <c r="N12484">
        <v>27.523606999999998</v>
      </c>
      <c r="O12484">
        <v>-81.923950000000005</v>
      </c>
      <c r="P12484" t="s">
        <v>3613</v>
      </c>
      <c r="Q12484" s="3">
        <f>Table1[[#This Row],[Capacity (MW)]]*0.395*8760*10^-6</f>
        <v>0.62975639999999999</v>
      </c>
      <c r="R12484" s="3" cm="1">
        <f t="array" ref="R12484">AVERAGE(VLOOKUP(_xlfn.TEXTSPLIT(Table1[[#This Row],[Fuel (no space after comma)]], ","), FuelList_Final_EF!$A$2:$B$65, 2, FALSE))</f>
        <v>65.583341148886291</v>
      </c>
      <c r="S12484" s="3">
        <f>Table1[[#This Row],[Generation (TWh)]]*10^9*VLOOKUP(Table1[[#This Row],[Turbine/Engine Technology]],Technology_HR!$A$2:$B$11,2,FALSE)*10^-6</f>
        <v>6933617.9639999997</v>
      </c>
      <c r="T12484" s="5">
        <f>Table1[[#This Row],[Fuel Consumption (mmBtu)]]*Table1[[#This Row],[Emission Factor (kg CO2/ mmBtu)]]*10^3</f>
        <v>454729832329.05835</v>
      </c>
      <c r="U12484" s="3">
        <f>Table1[[#This Row],[Emissions (g CO2)]]/(Table1[[#This Row],[Generation (TWh)]]*10^9)</f>
        <v>722.072586049238</v>
      </c>
    </row>
    <row r="12485" spans="1:21" x14ac:dyDescent="0.35">
      <c r="A12485" t="s">
        <v>3085</v>
      </c>
      <c r="B12485" t="s">
        <v>3243</v>
      </c>
      <c r="C12485" t="str">
        <f>SUBSTITUTE(Table1[[#This Row],[Fuel]],", ",",")</f>
        <v>fossil gas: natural gas,fossil liquids: fuel oil</v>
      </c>
      <c r="D12485" t="s">
        <v>3239</v>
      </c>
      <c r="E12485" t="s">
        <v>3275</v>
      </c>
      <c r="H12485" t="s">
        <v>3436</v>
      </c>
      <c r="I12485">
        <v>182</v>
      </c>
      <c r="J12485" t="s">
        <v>3446</v>
      </c>
      <c r="K12485">
        <v>2002</v>
      </c>
      <c r="L12485" t="s">
        <v>29</v>
      </c>
      <c r="M12485" t="s">
        <v>29</v>
      </c>
      <c r="N12485">
        <v>27.523606999999998</v>
      </c>
      <c r="O12485">
        <v>-81.923950000000005</v>
      </c>
      <c r="P12485" t="s">
        <v>3613</v>
      </c>
      <c r="Q12485" s="3">
        <f>Table1[[#This Row],[Capacity (MW)]]*0.395*8760*10^-6</f>
        <v>0.62975639999999999</v>
      </c>
      <c r="R12485" s="3" cm="1">
        <f t="array" ref="R12485">AVERAGE(VLOOKUP(_xlfn.TEXTSPLIT(Table1[[#This Row],[Fuel (no space after comma)]], ","), FuelList_Final_EF!$A$2:$B$65, 2, FALSE))</f>
        <v>65.583341148886291</v>
      </c>
      <c r="S12485" s="3">
        <f>Table1[[#This Row],[Generation (TWh)]]*10^9*VLOOKUP(Table1[[#This Row],[Turbine/Engine Technology]],Technology_HR!$A$2:$B$11,2,FALSE)*10^-6</f>
        <v>6933617.9639999997</v>
      </c>
      <c r="T12485" s="5">
        <f>Table1[[#This Row],[Fuel Consumption (mmBtu)]]*Table1[[#This Row],[Emission Factor (kg CO2/ mmBtu)]]*10^3</f>
        <v>454729832329.05835</v>
      </c>
      <c r="U12485" s="3">
        <f>Table1[[#This Row],[Emissions (g CO2)]]/(Table1[[#This Row],[Generation (TWh)]]*10^9)</f>
        <v>722.072586049238</v>
      </c>
    </row>
    <row r="12486" spans="1:21" x14ac:dyDescent="0.35">
      <c r="A12486" t="s">
        <v>3085</v>
      </c>
      <c r="B12486" t="s">
        <v>3243</v>
      </c>
      <c r="C12486" t="str">
        <f>SUBSTITUTE(Table1[[#This Row],[Fuel]],", ",",")</f>
        <v>fossil gas: natural gas,fossil liquids: fuel oil</v>
      </c>
      <c r="D12486" t="s">
        <v>3239</v>
      </c>
      <c r="E12486" t="s">
        <v>3275</v>
      </c>
      <c r="H12486" t="s">
        <v>3436</v>
      </c>
      <c r="I12486">
        <v>182</v>
      </c>
      <c r="J12486" t="s">
        <v>3446</v>
      </c>
      <c r="K12486">
        <v>2002</v>
      </c>
      <c r="L12486" t="s">
        <v>29</v>
      </c>
      <c r="M12486" t="s">
        <v>29</v>
      </c>
      <c r="N12486">
        <v>27.523606999999998</v>
      </c>
      <c r="O12486">
        <v>-81.923950000000005</v>
      </c>
      <c r="P12486" t="s">
        <v>3613</v>
      </c>
      <c r="Q12486" s="3">
        <f>Table1[[#This Row],[Capacity (MW)]]*0.395*8760*10^-6</f>
        <v>0.62975639999999999</v>
      </c>
      <c r="R12486" s="3" cm="1">
        <f t="array" ref="R12486">AVERAGE(VLOOKUP(_xlfn.TEXTSPLIT(Table1[[#This Row],[Fuel (no space after comma)]], ","), FuelList_Final_EF!$A$2:$B$65, 2, FALSE))</f>
        <v>65.583341148886291</v>
      </c>
      <c r="S12486" s="3">
        <f>Table1[[#This Row],[Generation (TWh)]]*10^9*VLOOKUP(Table1[[#This Row],[Turbine/Engine Technology]],Technology_HR!$A$2:$B$11,2,FALSE)*10^-6</f>
        <v>6933617.9639999997</v>
      </c>
      <c r="T12486" s="5">
        <f>Table1[[#This Row],[Fuel Consumption (mmBtu)]]*Table1[[#This Row],[Emission Factor (kg CO2/ mmBtu)]]*10^3</f>
        <v>454729832329.05835</v>
      </c>
      <c r="U12486" s="3">
        <f>Table1[[#This Row],[Emissions (g CO2)]]/(Table1[[#This Row],[Generation (TWh)]]*10^9)</f>
        <v>722.072586049238</v>
      </c>
    </row>
    <row r="12487" spans="1:21" x14ac:dyDescent="0.35">
      <c r="A12487" t="s">
        <v>3085</v>
      </c>
      <c r="B12487" t="s">
        <v>3243</v>
      </c>
      <c r="C12487" t="str">
        <f>SUBSTITUTE(Table1[[#This Row],[Fuel]],", ",",")</f>
        <v>fossil gas: natural gas,fossil liquids: fuel oil</v>
      </c>
      <c r="D12487" t="s">
        <v>3239</v>
      </c>
      <c r="E12487" t="s">
        <v>3275</v>
      </c>
      <c r="H12487" t="s">
        <v>3436</v>
      </c>
      <c r="I12487">
        <v>182</v>
      </c>
      <c r="J12487" t="s">
        <v>3446</v>
      </c>
      <c r="K12487">
        <v>2002</v>
      </c>
      <c r="L12487" t="s">
        <v>29</v>
      </c>
      <c r="M12487" t="s">
        <v>29</v>
      </c>
      <c r="N12487">
        <v>27.523606999999998</v>
      </c>
      <c r="O12487">
        <v>-81.923950000000005</v>
      </c>
      <c r="P12487" t="s">
        <v>3613</v>
      </c>
      <c r="Q12487" s="3">
        <f>Table1[[#This Row],[Capacity (MW)]]*0.395*8760*10^-6</f>
        <v>0.62975639999999999</v>
      </c>
      <c r="R12487" s="3" cm="1">
        <f t="array" ref="R12487">AVERAGE(VLOOKUP(_xlfn.TEXTSPLIT(Table1[[#This Row],[Fuel (no space after comma)]], ","), FuelList_Final_EF!$A$2:$B$65, 2, FALSE))</f>
        <v>65.583341148886291</v>
      </c>
      <c r="S12487" s="3">
        <f>Table1[[#This Row],[Generation (TWh)]]*10^9*VLOOKUP(Table1[[#This Row],[Turbine/Engine Technology]],Technology_HR!$A$2:$B$11,2,FALSE)*10^-6</f>
        <v>6933617.9639999997</v>
      </c>
      <c r="T12487" s="5">
        <f>Table1[[#This Row],[Fuel Consumption (mmBtu)]]*Table1[[#This Row],[Emission Factor (kg CO2/ mmBtu)]]*10^3</f>
        <v>454729832329.05835</v>
      </c>
      <c r="U12487" s="3">
        <f>Table1[[#This Row],[Emissions (g CO2)]]/(Table1[[#This Row],[Generation (TWh)]]*10^9)</f>
        <v>722.072586049238</v>
      </c>
    </row>
    <row r="12488" spans="1:21" x14ac:dyDescent="0.35">
      <c r="A12488" t="s">
        <v>2468</v>
      </c>
      <c r="B12488" t="s">
        <v>3243</v>
      </c>
      <c r="C12488" t="str">
        <f>SUBSTITUTE(Table1[[#This Row],[Fuel]],", ",",")</f>
        <v>fossil gas: natural gas,fossil liquids: fuel oil</v>
      </c>
      <c r="D12488" t="s">
        <v>3239</v>
      </c>
      <c r="E12488" t="s">
        <v>3275</v>
      </c>
      <c r="H12488" t="s">
        <v>3436</v>
      </c>
      <c r="I12488">
        <v>61</v>
      </c>
      <c r="J12488" t="s">
        <v>3446</v>
      </c>
      <c r="K12488">
        <v>2002</v>
      </c>
      <c r="L12488" t="s">
        <v>29</v>
      </c>
      <c r="M12488" t="s">
        <v>29</v>
      </c>
      <c r="N12488">
        <v>38.664200000000001</v>
      </c>
      <c r="O12488">
        <v>-90.176400000000001</v>
      </c>
      <c r="P12488" t="s">
        <v>3613</v>
      </c>
      <c r="Q12488" s="3">
        <f>Table1[[#This Row],[Capacity (MW)]]*0.395*8760*10^-6</f>
        <v>0.21107220000000002</v>
      </c>
      <c r="R12488" s="3" cm="1">
        <f t="array" ref="R12488">AVERAGE(VLOOKUP(_xlfn.TEXTSPLIT(Table1[[#This Row],[Fuel (no space after comma)]], ","), FuelList_Final_EF!$A$2:$B$65, 2, FALSE))</f>
        <v>65.583341148886291</v>
      </c>
      <c r="S12488" s="3">
        <f>Table1[[#This Row],[Generation (TWh)]]*10^9*VLOOKUP(Table1[[#This Row],[Turbine/Engine Technology]],Technology_HR!$A$2:$B$11,2,FALSE)*10^-6</f>
        <v>2323904.9220000003</v>
      </c>
      <c r="T12488" s="5">
        <f>Table1[[#This Row],[Fuel Consumption (mmBtu)]]*Table1[[#This Row],[Emission Factor (kg CO2/ mmBtu)]]*10^3</f>
        <v>152409449297.10199</v>
      </c>
      <c r="U12488" s="3">
        <f>Table1[[#This Row],[Emissions (g CO2)]]/(Table1[[#This Row],[Generation (TWh)]]*10^9)</f>
        <v>722.072586049238</v>
      </c>
    </row>
    <row r="12489" spans="1:21" x14ac:dyDescent="0.35">
      <c r="A12489" t="s">
        <v>2468</v>
      </c>
      <c r="B12489" t="s">
        <v>3239</v>
      </c>
      <c r="C12489" t="str">
        <f>SUBSTITUTE(Table1[[#This Row],[Fuel]],", ",",")</f>
        <v>fossil gas: natural gas</v>
      </c>
      <c r="D12489" t="s">
        <v>3239</v>
      </c>
      <c r="H12489" t="s">
        <v>3436</v>
      </c>
      <c r="I12489">
        <v>200</v>
      </c>
      <c r="J12489" t="s">
        <v>3446</v>
      </c>
      <c r="K12489">
        <v>2005</v>
      </c>
      <c r="L12489" t="s">
        <v>29</v>
      </c>
      <c r="M12489" t="s">
        <v>29</v>
      </c>
      <c r="N12489">
        <v>38.664200000000001</v>
      </c>
      <c r="O12489">
        <v>-90.176400000000001</v>
      </c>
      <c r="P12489" t="s">
        <v>3613</v>
      </c>
      <c r="Q12489" s="3">
        <f>Table1[[#This Row],[Capacity (MW)]]*0.395*8760*10^-6</f>
        <v>0.69203999999999999</v>
      </c>
      <c r="R12489" s="3" cm="1">
        <f t="array" ref="R12489">AVERAGE(VLOOKUP(_xlfn.TEXTSPLIT(Table1[[#This Row],[Fuel (no space after comma)]], ","), FuelList_Final_EF!$A$2:$B$65, 2, FALSE))</f>
        <v>53.06</v>
      </c>
      <c r="S12489" s="3">
        <f>Table1[[#This Row],[Generation (TWh)]]*10^9*VLOOKUP(Table1[[#This Row],[Turbine/Engine Technology]],Technology_HR!$A$2:$B$11,2,FALSE)*10^-6</f>
        <v>7619360.3999999994</v>
      </c>
      <c r="T12489" s="5">
        <f>Table1[[#This Row],[Fuel Consumption (mmBtu)]]*Table1[[#This Row],[Emission Factor (kg CO2/ mmBtu)]]*10^3</f>
        <v>404283262824</v>
      </c>
      <c r="U12489" s="3">
        <f>Table1[[#This Row],[Emissions (g CO2)]]/(Table1[[#This Row],[Generation (TWh)]]*10^9)</f>
        <v>584.19060000000002</v>
      </c>
    </row>
    <row r="12490" spans="1:21" x14ac:dyDescent="0.35">
      <c r="A12490" t="s">
        <v>2468</v>
      </c>
      <c r="B12490" t="s">
        <v>3239</v>
      </c>
      <c r="C12490" t="str">
        <f>SUBSTITUTE(Table1[[#This Row],[Fuel]],", ",",")</f>
        <v>fossil gas: natural gas</v>
      </c>
      <c r="D12490" t="s">
        <v>3239</v>
      </c>
      <c r="H12490" t="s">
        <v>3436</v>
      </c>
      <c r="I12490">
        <v>200</v>
      </c>
      <c r="J12490" t="s">
        <v>3446</v>
      </c>
      <c r="K12490">
        <v>2005</v>
      </c>
      <c r="L12490" t="s">
        <v>29</v>
      </c>
      <c r="M12490" t="s">
        <v>29</v>
      </c>
      <c r="N12490">
        <v>38.664200000000001</v>
      </c>
      <c r="O12490">
        <v>-90.176400000000001</v>
      </c>
      <c r="P12490" t="s">
        <v>3613</v>
      </c>
      <c r="Q12490" s="3">
        <f>Table1[[#This Row],[Capacity (MW)]]*0.395*8760*10^-6</f>
        <v>0.69203999999999999</v>
      </c>
      <c r="R12490" s="3" cm="1">
        <f t="array" ref="R12490">AVERAGE(VLOOKUP(_xlfn.TEXTSPLIT(Table1[[#This Row],[Fuel (no space after comma)]], ","), FuelList_Final_EF!$A$2:$B$65, 2, FALSE))</f>
        <v>53.06</v>
      </c>
      <c r="S12490" s="3">
        <f>Table1[[#This Row],[Generation (TWh)]]*10^9*VLOOKUP(Table1[[#This Row],[Turbine/Engine Technology]],Technology_HR!$A$2:$B$11,2,FALSE)*10^-6</f>
        <v>7619360.3999999994</v>
      </c>
      <c r="T12490" s="5">
        <f>Table1[[#This Row],[Fuel Consumption (mmBtu)]]*Table1[[#This Row],[Emission Factor (kg CO2/ mmBtu)]]*10^3</f>
        <v>404283262824</v>
      </c>
      <c r="U12490" s="3">
        <f>Table1[[#This Row],[Emissions (g CO2)]]/(Table1[[#This Row],[Generation (TWh)]]*10^9)</f>
        <v>584.19060000000002</v>
      </c>
    </row>
    <row r="12491" spans="1:21" x14ac:dyDescent="0.35">
      <c r="A12491" t="s">
        <v>2468</v>
      </c>
      <c r="B12491" t="s">
        <v>3239</v>
      </c>
      <c r="C12491" t="str">
        <f>SUBSTITUTE(Table1[[#This Row],[Fuel]],", ",",")</f>
        <v>fossil gas: natural gas</v>
      </c>
      <c r="D12491" t="s">
        <v>3239</v>
      </c>
      <c r="H12491" t="s">
        <v>3436</v>
      </c>
      <c r="I12491">
        <v>125</v>
      </c>
      <c r="J12491" t="s">
        <v>3446</v>
      </c>
      <c r="K12491">
        <v>2005</v>
      </c>
      <c r="L12491" t="s">
        <v>29</v>
      </c>
      <c r="M12491" t="s">
        <v>29</v>
      </c>
      <c r="N12491">
        <v>38.664200000000001</v>
      </c>
      <c r="O12491">
        <v>-90.176400000000001</v>
      </c>
      <c r="P12491" t="s">
        <v>3613</v>
      </c>
      <c r="Q12491" s="3">
        <f>Table1[[#This Row],[Capacity (MW)]]*0.395*8760*10^-6</f>
        <v>0.43252499999999999</v>
      </c>
      <c r="R12491" s="3" cm="1">
        <f t="array" ref="R12491">AVERAGE(VLOOKUP(_xlfn.TEXTSPLIT(Table1[[#This Row],[Fuel (no space after comma)]], ","), FuelList_Final_EF!$A$2:$B$65, 2, FALSE))</f>
        <v>53.06</v>
      </c>
      <c r="S12491" s="3">
        <f>Table1[[#This Row],[Generation (TWh)]]*10^9*VLOOKUP(Table1[[#This Row],[Turbine/Engine Technology]],Technology_HR!$A$2:$B$11,2,FALSE)*10^-6</f>
        <v>4762100.25</v>
      </c>
      <c r="T12491" s="5">
        <f>Table1[[#This Row],[Fuel Consumption (mmBtu)]]*Table1[[#This Row],[Emission Factor (kg CO2/ mmBtu)]]*10^3</f>
        <v>252677039265.00003</v>
      </c>
      <c r="U12491" s="3">
        <f>Table1[[#This Row],[Emissions (g CO2)]]/(Table1[[#This Row],[Generation (TWh)]]*10^9)</f>
        <v>584.19060000000002</v>
      </c>
    </row>
    <row r="12492" spans="1:21" x14ac:dyDescent="0.35">
      <c r="A12492" t="s">
        <v>2837</v>
      </c>
      <c r="B12492" t="s">
        <v>3239</v>
      </c>
      <c r="C12492" t="str">
        <f>SUBSTITUTE(Table1[[#This Row],[Fuel]],", ",",")</f>
        <v>fossil gas: natural gas</v>
      </c>
      <c r="D12492" t="s">
        <v>3239</v>
      </c>
      <c r="H12492" t="s">
        <v>3436</v>
      </c>
      <c r="I12492">
        <v>32.19</v>
      </c>
      <c r="J12492" t="s">
        <v>3446</v>
      </c>
      <c r="K12492">
        <v>2000</v>
      </c>
      <c r="L12492" t="s">
        <v>29</v>
      </c>
      <c r="M12492" t="s">
        <v>29</v>
      </c>
      <c r="N12492">
        <v>39.922328</v>
      </c>
      <c r="O12492">
        <v>-87.446359999999999</v>
      </c>
      <c r="P12492" t="s">
        <v>3613</v>
      </c>
      <c r="Q12492" s="3">
        <f>Table1[[#This Row],[Capacity (MW)]]*0.395*8760*10^-6</f>
        <v>0.111383838</v>
      </c>
      <c r="R12492" s="3" cm="1">
        <f t="array" ref="R12492">AVERAGE(VLOOKUP(_xlfn.TEXTSPLIT(Table1[[#This Row],[Fuel (no space after comma)]], ","), FuelList_Final_EF!$A$2:$B$65, 2, FALSE))</f>
        <v>53.06</v>
      </c>
      <c r="S12492" s="3">
        <f>Table1[[#This Row],[Generation (TWh)]]*10^9*VLOOKUP(Table1[[#This Row],[Turbine/Engine Technology]],Technology_HR!$A$2:$B$11,2,FALSE)*10^-6</f>
        <v>1226336.05638</v>
      </c>
      <c r="T12492" s="5">
        <f>Table1[[#This Row],[Fuel Consumption (mmBtu)]]*Table1[[#This Row],[Emission Factor (kg CO2/ mmBtu)]]*10^3</f>
        <v>65069391151.522797</v>
      </c>
      <c r="U12492" s="3">
        <f>Table1[[#This Row],[Emissions (g CO2)]]/(Table1[[#This Row],[Generation (TWh)]]*10^9)</f>
        <v>584.19060000000002</v>
      </c>
    </row>
    <row r="12493" spans="1:21" x14ac:dyDescent="0.35">
      <c r="A12493" t="s">
        <v>2567</v>
      </c>
      <c r="B12493" t="s">
        <v>3239</v>
      </c>
      <c r="C12493" t="str">
        <f>SUBSTITUTE(Table1[[#This Row],[Fuel]],", ",",")</f>
        <v>fossil gas: natural gas</v>
      </c>
      <c r="D12493" t="s">
        <v>3239</v>
      </c>
      <c r="H12493" t="s">
        <v>3436</v>
      </c>
      <c r="I12493">
        <v>53.94</v>
      </c>
      <c r="J12493" t="s">
        <v>3446</v>
      </c>
      <c r="K12493">
        <v>2000</v>
      </c>
      <c r="L12493" t="s">
        <v>29</v>
      </c>
      <c r="M12493" t="s">
        <v>29</v>
      </c>
      <c r="N12493">
        <v>39.922328</v>
      </c>
      <c r="O12493">
        <v>-87.446359999999999</v>
      </c>
      <c r="P12493" t="s">
        <v>3613</v>
      </c>
      <c r="Q12493" s="3">
        <f>Table1[[#This Row],[Capacity (MW)]]*0.395*8760*10^-6</f>
        <v>0.18664318799999999</v>
      </c>
      <c r="R12493" s="3" cm="1">
        <f t="array" ref="R12493">AVERAGE(VLOOKUP(_xlfn.TEXTSPLIT(Table1[[#This Row],[Fuel (no space after comma)]], ","), FuelList_Final_EF!$A$2:$B$65, 2, FALSE))</f>
        <v>53.06</v>
      </c>
      <c r="S12493" s="3">
        <f>Table1[[#This Row],[Generation (TWh)]]*10^9*VLOOKUP(Table1[[#This Row],[Turbine/Engine Technology]],Technology_HR!$A$2:$B$11,2,FALSE)*10^-6</f>
        <v>2054941.49988</v>
      </c>
      <c r="T12493" s="5">
        <f>Table1[[#This Row],[Fuel Consumption (mmBtu)]]*Table1[[#This Row],[Emission Factor (kg CO2/ mmBtu)]]*10^3</f>
        <v>109035195983.6328</v>
      </c>
      <c r="U12493" s="3">
        <f>Table1[[#This Row],[Emissions (g CO2)]]/(Table1[[#This Row],[Generation (TWh)]]*10^9)</f>
        <v>584.19060000000002</v>
      </c>
    </row>
    <row r="12494" spans="1:21" x14ac:dyDescent="0.35">
      <c r="A12494" t="s">
        <v>2837</v>
      </c>
      <c r="B12494" t="s">
        <v>3239</v>
      </c>
      <c r="C12494" t="str">
        <f>SUBSTITUTE(Table1[[#This Row],[Fuel]],", ",",")</f>
        <v>fossil gas: natural gas</v>
      </c>
      <c r="D12494" t="s">
        <v>3239</v>
      </c>
      <c r="H12494" t="s">
        <v>3436</v>
      </c>
      <c r="I12494">
        <v>32.19</v>
      </c>
      <c r="J12494" t="s">
        <v>3446</v>
      </c>
      <c r="K12494">
        <v>2000</v>
      </c>
      <c r="L12494" t="s">
        <v>29</v>
      </c>
      <c r="M12494" t="s">
        <v>29</v>
      </c>
      <c r="N12494">
        <v>39.922328</v>
      </c>
      <c r="O12494">
        <v>-87.446359999999999</v>
      </c>
      <c r="P12494" t="s">
        <v>3613</v>
      </c>
      <c r="Q12494" s="3">
        <f>Table1[[#This Row],[Capacity (MW)]]*0.395*8760*10^-6</f>
        <v>0.111383838</v>
      </c>
      <c r="R12494" s="3" cm="1">
        <f t="array" ref="R12494">AVERAGE(VLOOKUP(_xlfn.TEXTSPLIT(Table1[[#This Row],[Fuel (no space after comma)]], ","), FuelList_Final_EF!$A$2:$B$65, 2, FALSE))</f>
        <v>53.06</v>
      </c>
      <c r="S12494" s="3">
        <f>Table1[[#This Row],[Generation (TWh)]]*10^9*VLOOKUP(Table1[[#This Row],[Turbine/Engine Technology]],Technology_HR!$A$2:$B$11,2,FALSE)*10^-6</f>
        <v>1226336.05638</v>
      </c>
      <c r="T12494" s="5">
        <f>Table1[[#This Row],[Fuel Consumption (mmBtu)]]*Table1[[#This Row],[Emission Factor (kg CO2/ mmBtu)]]*10^3</f>
        <v>65069391151.522797</v>
      </c>
      <c r="U12494" s="3">
        <f>Table1[[#This Row],[Emissions (g CO2)]]/(Table1[[#This Row],[Generation (TWh)]]*10^9)</f>
        <v>584.19060000000002</v>
      </c>
    </row>
    <row r="12495" spans="1:21" x14ac:dyDescent="0.35">
      <c r="A12495" t="s">
        <v>2567</v>
      </c>
      <c r="B12495" t="s">
        <v>3239</v>
      </c>
      <c r="C12495" t="str">
        <f>SUBSTITUTE(Table1[[#This Row],[Fuel]],", ",",")</f>
        <v>fossil gas: natural gas</v>
      </c>
      <c r="D12495" t="s">
        <v>3239</v>
      </c>
      <c r="H12495" t="s">
        <v>3436</v>
      </c>
      <c r="I12495">
        <v>53.94</v>
      </c>
      <c r="J12495" t="s">
        <v>3446</v>
      </c>
      <c r="K12495">
        <v>2000</v>
      </c>
      <c r="L12495" t="s">
        <v>29</v>
      </c>
      <c r="M12495" t="s">
        <v>29</v>
      </c>
      <c r="N12495">
        <v>39.922328</v>
      </c>
      <c r="O12495">
        <v>-87.446359999999999</v>
      </c>
      <c r="P12495" t="s">
        <v>3613</v>
      </c>
      <c r="Q12495" s="3">
        <f>Table1[[#This Row],[Capacity (MW)]]*0.395*8760*10^-6</f>
        <v>0.18664318799999999</v>
      </c>
      <c r="R12495" s="3" cm="1">
        <f t="array" ref="R12495">AVERAGE(VLOOKUP(_xlfn.TEXTSPLIT(Table1[[#This Row],[Fuel (no space after comma)]], ","), FuelList_Final_EF!$A$2:$B$65, 2, FALSE))</f>
        <v>53.06</v>
      </c>
      <c r="S12495" s="3">
        <f>Table1[[#This Row],[Generation (TWh)]]*10^9*VLOOKUP(Table1[[#This Row],[Turbine/Engine Technology]],Technology_HR!$A$2:$B$11,2,FALSE)*10^-6</f>
        <v>2054941.49988</v>
      </c>
      <c r="T12495" s="5">
        <f>Table1[[#This Row],[Fuel Consumption (mmBtu)]]*Table1[[#This Row],[Emission Factor (kg CO2/ mmBtu)]]*10^3</f>
        <v>109035195983.6328</v>
      </c>
      <c r="U12495" s="3">
        <f>Table1[[#This Row],[Emissions (g CO2)]]/(Table1[[#This Row],[Generation (TWh)]]*10^9)</f>
        <v>584.19060000000002</v>
      </c>
    </row>
    <row r="12496" spans="1:21" x14ac:dyDescent="0.35">
      <c r="A12496" t="s">
        <v>2837</v>
      </c>
      <c r="B12496" t="s">
        <v>3239</v>
      </c>
      <c r="C12496" t="str">
        <f>SUBSTITUTE(Table1[[#This Row],[Fuel]],", ",",")</f>
        <v>fossil gas: natural gas</v>
      </c>
      <c r="D12496" t="s">
        <v>3239</v>
      </c>
      <c r="H12496" t="s">
        <v>3436</v>
      </c>
      <c r="I12496">
        <v>32.19</v>
      </c>
      <c r="J12496" t="s">
        <v>3446</v>
      </c>
      <c r="K12496">
        <v>2000</v>
      </c>
      <c r="L12496" t="s">
        <v>29</v>
      </c>
      <c r="M12496" t="s">
        <v>29</v>
      </c>
      <c r="N12496">
        <v>39.922328</v>
      </c>
      <c r="O12496">
        <v>-87.446359999999999</v>
      </c>
      <c r="P12496" t="s">
        <v>3613</v>
      </c>
      <c r="Q12496" s="3">
        <f>Table1[[#This Row],[Capacity (MW)]]*0.395*8760*10^-6</f>
        <v>0.111383838</v>
      </c>
      <c r="R12496" s="3" cm="1">
        <f t="array" ref="R12496">AVERAGE(VLOOKUP(_xlfn.TEXTSPLIT(Table1[[#This Row],[Fuel (no space after comma)]], ","), FuelList_Final_EF!$A$2:$B$65, 2, FALSE))</f>
        <v>53.06</v>
      </c>
      <c r="S12496" s="3">
        <f>Table1[[#This Row],[Generation (TWh)]]*10^9*VLOOKUP(Table1[[#This Row],[Turbine/Engine Technology]],Technology_HR!$A$2:$B$11,2,FALSE)*10^-6</f>
        <v>1226336.05638</v>
      </c>
      <c r="T12496" s="5">
        <f>Table1[[#This Row],[Fuel Consumption (mmBtu)]]*Table1[[#This Row],[Emission Factor (kg CO2/ mmBtu)]]*10^3</f>
        <v>65069391151.522797</v>
      </c>
      <c r="U12496" s="3">
        <f>Table1[[#This Row],[Emissions (g CO2)]]/(Table1[[#This Row],[Generation (TWh)]]*10^9)</f>
        <v>584.19060000000002</v>
      </c>
    </row>
    <row r="12497" spans="1:21" x14ac:dyDescent="0.35">
      <c r="A12497" t="s">
        <v>2567</v>
      </c>
      <c r="B12497" t="s">
        <v>3239</v>
      </c>
      <c r="C12497" t="str">
        <f>SUBSTITUTE(Table1[[#This Row],[Fuel]],", ",",")</f>
        <v>fossil gas: natural gas</v>
      </c>
      <c r="D12497" t="s">
        <v>3239</v>
      </c>
      <c r="H12497" t="s">
        <v>3436</v>
      </c>
      <c r="I12497">
        <v>53.94</v>
      </c>
      <c r="J12497" t="s">
        <v>3446</v>
      </c>
      <c r="K12497">
        <v>2000</v>
      </c>
      <c r="L12497" t="s">
        <v>29</v>
      </c>
      <c r="M12497" t="s">
        <v>29</v>
      </c>
      <c r="N12497">
        <v>39.922328</v>
      </c>
      <c r="O12497">
        <v>-87.446359999999999</v>
      </c>
      <c r="P12497" t="s">
        <v>3613</v>
      </c>
      <c r="Q12497" s="3">
        <f>Table1[[#This Row],[Capacity (MW)]]*0.395*8760*10^-6</f>
        <v>0.18664318799999999</v>
      </c>
      <c r="R12497" s="3" cm="1">
        <f t="array" ref="R12497">AVERAGE(VLOOKUP(_xlfn.TEXTSPLIT(Table1[[#This Row],[Fuel (no space after comma)]], ","), FuelList_Final_EF!$A$2:$B$65, 2, FALSE))</f>
        <v>53.06</v>
      </c>
      <c r="S12497" s="3">
        <f>Table1[[#This Row],[Generation (TWh)]]*10^9*VLOOKUP(Table1[[#This Row],[Turbine/Engine Technology]],Technology_HR!$A$2:$B$11,2,FALSE)*10^-6</f>
        <v>2054941.49988</v>
      </c>
      <c r="T12497" s="5">
        <f>Table1[[#This Row],[Fuel Consumption (mmBtu)]]*Table1[[#This Row],[Emission Factor (kg CO2/ mmBtu)]]*10^3</f>
        <v>109035195983.6328</v>
      </c>
      <c r="U12497" s="3">
        <f>Table1[[#This Row],[Emissions (g CO2)]]/(Table1[[#This Row],[Generation (TWh)]]*10^9)</f>
        <v>584.19060000000002</v>
      </c>
    </row>
    <row r="12498" spans="1:21" x14ac:dyDescent="0.35">
      <c r="A12498" t="s">
        <v>2837</v>
      </c>
      <c r="B12498" t="s">
        <v>3239</v>
      </c>
      <c r="C12498" t="str">
        <f>SUBSTITUTE(Table1[[#This Row],[Fuel]],", ",",")</f>
        <v>fossil gas: natural gas</v>
      </c>
      <c r="D12498" t="s">
        <v>3239</v>
      </c>
      <c r="H12498" t="s">
        <v>3436</v>
      </c>
      <c r="I12498">
        <v>32.19</v>
      </c>
      <c r="J12498" t="s">
        <v>3446</v>
      </c>
      <c r="K12498">
        <v>2000</v>
      </c>
      <c r="L12498" t="s">
        <v>29</v>
      </c>
      <c r="M12498" t="s">
        <v>29</v>
      </c>
      <c r="N12498">
        <v>39.922328</v>
      </c>
      <c r="O12498">
        <v>-87.446359999999999</v>
      </c>
      <c r="P12498" t="s">
        <v>3613</v>
      </c>
      <c r="Q12498" s="3">
        <f>Table1[[#This Row],[Capacity (MW)]]*0.395*8760*10^-6</f>
        <v>0.111383838</v>
      </c>
      <c r="R12498" s="3" cm="1">
        <f t="array" ref="R12498">AVERAGE(VLOOKUP(_xlfn.TEXTSPLIT(Table1[[#This Row],[Fuel (no space after comma)]], ","), FuelList_Final_EF!$A$2:$B$65, 2, FALSE))</f>
        <v>53.06</v>
      </c>
      <c r="S12498" s="3">
        <f>Table1[[#This Row],[Generation (TWh)]]*10^9*VLOOKUP(Table1[[#This Row],[Turbine/Engine Technology]],Technology_HR!$A$2:$B$11,2,FALSE)*10^-6</f>
        <v>1226336.05638</v>
      </c>
      <c r="T12498" s="5">
        <f>Table1[[#This Row],[Fuel Consumption (mmBtu)]]*Table1[[#This Row],[Emission Factor (kg CO2/ mmBtu)]]*10^3</f>
        <v>65069391151.522797</v>
      </c>
      <c r="U12498" s="3">
        <f>Table1[[#This Row],[Emissions (g CO2)]]/(Table1[[#This Row],[Generation (TWh)]]*10^9)</f>
        <v>584.19060000000002</v>
      </c>
    </row>
    <row r="12499" spans="1:21" x14ac:dyDescent="0.35">
      <c r="A12499" t="s">
        <v>2567</v>
      </c>
      <c r="B12499" t="s">
        <v>3239</v>
      </c>
      <c r="C12499" t="str">
        <f>SUBSTITUTE(Table1[[#This Row],[Fuel]],", ",",")</f>
        <v>fossil gas: natural gas</v>
      </c>
      <c r="D12499" t="s">
        <v>3239</v>
      </c>
      <c r="H12499" t="s">
        <v>3436</v>
      </c>
      <c r="I12499">
        <v>53.94</v>
      </c>
      <c r="J12499" t="s">
        <v>3446</v>
      </c>
      <c r="K12499">
        <v>2000</v>
      </c>
      <c r="L12499" t="s">
        <v>29</v>
      </c>
      <c r="M12499" t="s">
        <v>29</v>
      </c>
      <c r="N12499">
        <v>39.922328</v>
      </c>
      <c r="O12499">
        <v>-87.446359999999999</v>
      </c>
      <c r="P12499" t="s">
        <v>3613</v>
      </c>
      <c r="Q12499" s="3">
        <f>Table1[[#This Row],[Capacity (MW)]]*0.395*8760*10^-6</f>
        <v>0.18664318799999999</v>
      </c>
      <c r="R12499" s="3" cm="1">
        <f t="array" ref="R12499">AVERAGE(VLOOKUP(_xlfn.TEXTSPLIT(Table1[[#This Row],[Fuel (no space after comma)]], ","), FuelList_Final_EF!$A$2:$B$65, 2, FALSE))</f>
        <v>53.06</v>
      </c>
      <c r="S12499" s="3">
        <f>Table1[[#This Row],[Generation (TWh)]]*10^9*VLOOKUP(Table1[[#This Row],[Turbine/Engine Technology]],Technology_HR!$A$2:$B$11,2,FALSE)*10^-6</f>
        <v>2054941.49988</v>
      </c>
      <c r="T12499" s="5">
        <f>Table1[[#This Row],[Fuel Consumption (mmBtu)]]*Table1[[#This Row],[Emission Factor (kg CO2/ mmBtu)]]*10^3</f>
        <v>109035195983.6328</v>
      </c>
      <c r="U12499" s="3">
        <f>Table1[[#This Row],[Emissions (g CO2)]]/(Table1[[#This Row],[Generation (TWh)]]*10^9)</f>
        <v>584.19060000000002</v>
      </c>
    </row>
    <row r="12500" spans="1:21" x14ac:dyDescent="0.35">
      <c r="A12500" t="s">
        <v>2837</v>
      </c>
      <c r="B12500" t="s">
        <v>3239</v>
      </c>
      <c r="C12500" t="str">
        <f>SUBSTITUTE(Table1[[#This Row],[Fuel]],", ",",")</f>
        <v>fossil gas: natural gas</v>
      </c>
      <c r="D12500" t="s">
        <v>3239</v>
      </c>
      <c r="H12500" t="s">
        <v>3436</v>
      </c>
      <c r="I12500">
        <v>32.19</v>
      </c>
      <c r="J12500" t="s">
        <v>3446</v>
      </c>
      <c r="K12500">
        <v>2000</v>
      </c>
      <c r="L12500" t="s">
        <v>29</v>
      </c>
      <c r="M12500" t="s">
        <v>29</v>
      </c>
      <c r="N12500">
        <v>39.922328</v>
      </c>
      <c r="O12500">
        <v>-87.446359999999999</v>
      </c>
      <c r="P12500" t="s">
        <v>3613</v>
      </c>
      <c r="Q12500" s="3">
        <f>Table1[[#This Row],[Capacity (MW)]]*0.395*8760*10^-6</f>
        <v>0.111383838</v>
      </c>
      <c r="R12500" s="3" cm="1">
        <f t="array" ref="R12500">AVERAGE(VLOOKUP(_xlfn.TEXTSPLIT(Table1[[#This Row],[Fuel (no space after comma)]], ","), FuelList_Final_EF!$A$2:$B$65, 2, FALSE))</f>
        <v>53.06</v>
      </c>
      <c r="S12500" s="3">
        <f>Table1[[#This Row],[Generation (TWh)]]*10^9*VLOOKUP(Table1[[#This Row],[Turbine/Engine Technology]],Technology_HR!$A$2:$B$11,2,FALSE)*10^-6</f>
        <v>1226336.05638</v>
      </c>
      <c r="T12500" s="5">
        <f>Table1[[#This Row],[Fuel Consumption (mmBtu)]]*Table1[[#This Row],[Emission Factor (kg CO2/ mmBtu)]]*10^3</f>
        <v>65069391151.522797</v>
      </c>
      <c r="U12500" s="3">
        <f>Table1[[#This Row],[Emissions (g CO2)]]/(Table1[[#This Row],[Generation (TWh)]]*10^9)</f>
        <v>584.19060000000002</v>
      </c>
    </row>
    <row r="12501" spans="1:21" x14ac:dyDescent="0.35">
      <c r="A12501" t="s">
        <v>2567</v>
      </c>
      <c r="B12501" t="s">
        <v>3239</v>
      </c>
      <c r="C12501" t="str">
        <f>SUBSTITUTE(Table1[[#This Row],[Fuel]],", ",",")</f>
        <v>fossil gas: natural gas</v>
      </c>
      <c r="D12501" t="s">
        <v>3239</v>
      </c>
      <c r="H12501" t="s">
        <v>3436</v>
      </c>
      <c r="I12501">
        <v>53.94</v>
      </c>
      <c r="J12501" t="s">
        <v>3446</v>
      </c>
      <c r="K12501">
        <v>2000</v>
      </c>
      <c r="L12501" t="s">
        <v>29</v>
      </c>
      <c r="M12501" t="s">
        <v>29</v>
      </c>
      <c r="N12501">
        <v>39.922328</v>
      </c>
      <c r="O12501">
        <v>-87.446359999999999</v>
      </c>
      <c r="P12501" t="s">
        <v>3613</v>
      </c>
      <c r="Q12501" s="3">
        <f>Table1[[#This Row],[Capacity (MW)]]*0.395*8760*10^-6</f>
        <v>0.18664318799999999</v>
      </c>
      <c r="R12501" s="3" cm="1">
        <f t="array" ref="R12501">AVERAGE(VLOOKUP(_xlfn.TEXTSPLIT(Table1[[#This Row],[Fuel (no space after comma)]], ","), FuelList_Final_EF!$A$2:$B$65, 2, FALSE))</f>
        <v>53.06</v>
      </c>
      <c r="S12501" s="3">
        <f>Table1[[#This Row],[Generation (TWh)]]*10^9*VLOOKUP(Table1[[#This Row],[Turbine/Engine Technology]],Technology_HR!$A$2:$B$11,2,FALSE)*10^-6</f>
        <v>2054941.49988</v>
      </c>
      <c r="T12501" s="5">
        <f>Table1[[#This Row],[Fuel Consumption (mmBtu)]]*Table1[[#This Row],[Emission Factor (kg CO2/ mmBtu)]]*10^3</f>
        <v>109035195983.6328</v>
      </c>
      <c r="U12501" s="3">
        <f>Table1[[#This Row],[Emissions (g CO2)]]/(Table1[[#This Row],[Generation (TWh)]]*10^9)</f>
        <v>584.19060000000002</v>
      </c>
    </row>
    <row r="12502" spans="1:21" x14ac:dyDescent="0.35">
      <c r="A12502" t="s">
        <v>2837</v>
      </c>
      <c r="B12502" t="s">
        <v>3239</v>
      </c>
      <c r="C12502" t="str">
        <f>SUBSTITUTE(Table1[[#This Row],[Fuel]],", ",",")</f>
        <v>fossil gas: natural gas</v>
      </c>
      <c r="D12502" t="s">
        <v>3239</v>
      </c>
      <c r="H12502" t="s">
        <v>3436</v>
      </c>
      <c r="I12502">
        <v>32.19</v>
      </c>
      <c r="J12502" t="s">
        <v>3446</v>
      </c>
      <c r="K12502">
        <v>2000</v>
      </c>
      <c r="L12502" t="s">
        <v>29</v>
      </c>
      <c r="M12502" t="s">
        <v>29</v>
      </c>
      <c r="N12502">
        <v>39.922328</v>
      </c>
      <c r="O12502">
        <v>-87.446359999999999</v>
      </c>
      <c r="P12502" t="s">
        <v>3613</v>
      </c>
      <c r="Q12502" s="3">
        <f>Table1[[#This Row],[Capacity (MW)]]*0.395*8760*10^-6</f>
        <v>0.111383838</v>
      </c>
      <c r="R12502" s="3" cm="1">
        <f t="array" ref="R12502">AVERAGE(VLOOKUP(_xlfn.TEXTSPLIT(Table1[[#This Row],[Fuel (no space after comma)]], ","), FuelList_Final_EF!$A$2:$B$65, 2, FALSE))</f>
        <v>53.06</v>
      </c>
      <c r="S12502" s="3">
        <f>Table1[[#This Row],[Generation (TWh)]]*10^9*VLOOKUP(Table1[[#This Row],[Turbine/Engine Technology]],Technology_HR!$A$2:$B$11,2,FALSE)*10^-6</f>
        <v>1226336.05638</v>
      </c>
      <c r="T12502" s="5">
        <f>Table1[[#This Row],[Fuel Consumption (mmBtu)]]*Table1[[#This Row],[Emission Factor (kg CO2/ mmBtu)]]*10^3</f>
        <v>65069391151.522797</v>
      </c>
      <c r="U12502" s="3">
        <f>Table1[[#This Row],[Emissions (g CO2)]]/(Table1[[#This Row],[Generation (TWh)]]*10^9)</f>
        <v>584.19060000000002</v>
      </c>
    </row>
    <row r="12503" spans="1:21" x14ac:dyDescent="0.35">
      <c r="A12503" t="s">
        <v>2567</v>
      </c>
      <c r="B12503" t="s">
        <v>3239</v>
      </c>
      <c r="C12503" t="str">
        <f>SUBSTITUTE(Table1[[#This Row],[Fuel]],", ",",")</f>
        <v>fossil gas: natural gas</v>
      </c>
      <c r="D12503" t="s">
        <v>3239</v>
      </c>
      <c r="H12503" t="s">
        <v>3436</v>
      </c>
      <c r="I12503">
        <v>53.94</v>
      </c>
      <c r="J12503" t="s">
        <v>3446</v>
      </c>
      <c r="K12503">
        <v>2000</v>
      </c>
      <c r="L12503" t="s">
        <v>29</v>
      </c>
      <c r="M12503" t="s">
        <v>29</v>
      </c>
      <c r="N12503">
        <v>39.922328</v>
      </c>
      <c r="O12503">
        <v>-87.446359999999999</v>
      </c>
      <c r="P12503" t="s">
        <v>3613</v>
      </c>
      <c r="Q12503" s="3">
        <f>Table1[[#This Row],[Capacity (MW)]]*0.395*8760*10^-6</f>
        <v>0.18664318799999999</v>
      </c>
      <c r="R12503" s="3" cm="1">
        <f t="array" ref="R12503">AVERAGE(VLOOKUP(_xlfn.TEXTSPLIT(Table1[[#This Row],[Fuel (no space after comma)]], ","), FuelList_Final_EF!$A$2:$B$65, 2, FALSE))</f>
        <v>53.06</v>
      </c>
      <c r="S12503" s="3">
        <f>Table1[[#This Row],[Generation (TWh)]]*10^9*VLOOKUP(Table1[[#This Row],[Turbine/Engine Technology]],Technology_HR!$A$2:$B$11,2,FALSE)*10^-6</f>
        <v>2054941.49988</v>
      </c>
      <c r="T12503" s="5">
        <f>Table1[[#This Row],[Fuel Consumption (mmBtu)]]*Table1[[#This Row],[Emission Factor (kg CO2/ mmBtu)]]*10^3</f>
        <v>109035195983.6328</v>
      </c>
      <c r="U12503" s="3">
        <f>Table1[[#This Row],[Emissions (g CO2)]]/(Table1[[#This Row],[Generation (TWh)]]*10^9)</f>
        <v>584.19060000000002</v>
      </c>
    </row>
    <row r="12504" spans="1:21" x14ac:dyDescent="0.35">
      <c r="A12504" t="s">
        <v>2837</v>
      </c>
      <c r="B12504" t="s">
        <v>3239</v>
      </c>
      <c r="C12504" t="str">
        <f>SUBSTITUTE(Table1[[#This Row],[Fuel]],", ",",")</f>
        <v>fossil gas: natural gas</v>
      </c>
      <c r="D12504" t="s">
        <v>3239</v>
      </c>
      <c r="H12504" t="s">
        <v>3436</v>
      </c>
      <c r="I12504">
        <v>32.19</v>
      </c>
      <c r="J12504" t="s">
        <v>3446</v>
      </c>
      <c r="K12504">
        <v>2000</v>
      </c>
      <c r="L12504" t="s">
        <v>29</v>
      </c>
      <c r="M12504" t="s">
        <v>29</v>
      </c>
      <c r="N12504">
        <v>39.922328</v>
      </c>
      <c r="O12504">
        <v>-87.446359999999999</v>
      </c>
      <c r="P12504" t="s">
        <v>3613</v>
      </c>
      <c r="Q12504" s="3">
        <f>Table1[[#This Row],[Capacity (MW)]]*0.395*8760*10^-6</f>
        <v>0.111383838</v>
      </c>
      <c r="R12504" s="3" cm="1">
        <f t="array" ref="R12504">AVERAGE(VLOOKUP(_xlfn.TEXTSPLIT(Table1[[#This Row],[Fuel (no space after comma)]], ","), FuelList_Final_EF!$A$2:$B$65, 2, FALSE))</f>
        <v>53.06</v>
      </c>
      <c r="S12504" s="3">
        <f>Table1[[#This Row],[Generation (TWh)]]*10^9*VLOOKUP(Table1[[#This Row],[Turbine/Engine Technology]],Technology_HR!$A$2:$B$11,2,FALSE)*10^-6</f>
        <v>1226336.05638</v>
      </c>
      <c r="T12504" s="5">
        <f>Table1[[#This Row],[Fuel Consumption (mmBtu)]]*Table1[[#This Row],[Emission Factor (kg CO2/ mmBtu)]]*10^3</f>
        <v>65069391151.522797</v>
      </c>
      <c r="U12504" s="3">
        <f>Table1[[#This Row],[Emissions (g CO2)]]/(Table1[[#This Row],[Generation (TWh)]]*10^9)</f>
        <v>584.19060000000002</v>
      </c>
    </row>
    <row r="12505" spans="1:21" x14ac:dyDescent="0.35">
      <c r="A12505" t="s">
        <v>2567</v>
      </c>
      <c r="B12505" t="s">
        <v>3239</v>
      </c>
      <c r="C12505" t="str">
        <f>SUBSTITUTE(Table1[[#This Row],[Fuel]],", ",",")</f>
        <v>fossil gas: natural gas</v>
      </c>
      <c r="D12505" t="s">
        <v>3239</v>
      </c>
      <c r="H12505" t="s">
        <v>3436</v>
      </c>
      <c r="I12505">
        <v>53.94</v>
      </c>
      <c r="J12505" t="s">
        <v>3446</v>
      </c>
      <c r="K12505">
        <v>2000</v>
      </c>
      <c r="L12505" t="s">
        <v>29</v>
      </c>
      <c r="M12505" t="s">
        <v>29</v>
      </c>
      <c r="N12505">
        <v>39.922328</v>
      </c>
      <c r="O12505">
        <v>-87.446359999999999</v>
      </c>
      <c r="P12505" t="s">
        <v>3613</v>
      </c>
      <c r="Q12505" s="3">
        <f>Table1[[#This Row],[Capacity (MW)]]*0.395*8760*10^-6</f>
        <v>0.18664318799999999</v>
      </c>
      <c r="R12505" s="3" cm="1">
        <f t="array" ref="R12505">AVERAGE(VLOOKUP(_xlfn.TEXTSPLIT(Table1[[#This Row],[Fuel (no space after comma)]], ","), FuelList_Final_EF!$A$2:$B$65, 2, FALSE))</f>
        <v>53.06</v>
      </c>
      <c r="S12505" s="3">
        <f>Table1[[#This Row],[Generation (TWh)]]*10^9*VLOOKUP(Table1[[#This Row],[Turbine/Engine Technology]],Technology_HR!$A$2:$B$11,2,FALSE)*10^-6</f>
        <v>2054941.49988</v>
      </c>
      <c r="T12505" s="5">
        <f>Table1[[#This Row],[Fuel Consumption (mmBtu)]]*Table1[[#This Row],[Emission Factor (kg CO2/ mmBtu)]]*10^3</f>
        <v>109035195983.6328</v>
      </c>
      <c r="U12505" s="3">
        <f>Table1[[#This Row],[Emissions (g CO2)]]/(Table1[[#This Row],[Generation (TWh)]]*10^9)</f>
        <v>584.19060000000002</v>
      </c>
    </row>
    <row r="12506" spans="1:21" x14ac:dyDescent="0.35">
      <c r="A12506" t="s">
        <v>2837</v>
      </c>
      <c r="B12506" t="s">
        <v>3239</v>
      </c>
      <c r="C12506" t="str">
        <f>SUBSTITUTE(Table1[[#This Row],[Fuel]],", ",",")</f>
        <v>fossil gas: natural gas</v>
      </c>
      <c r="D12506" t="s">
        <v>3239</v>
      </c>
      <c r="H12506" t="s">
        <v>3436</v>
      </c>
      <c r="I12506">
        <v>32.19</v>
      </c>
      <c r="J12506" t="s">
        <v>3446</v>
      </c>
      <c r="K12506">
        <v>2000</v>
      </c>
      <c r="L12506" t="s">
        <v>29</v>
      </c>
      <c r="M12506" t="s">
        <v>29</v>
      </c>
      <c r="N12506">
        <v>39.922328</v>
      </c>
      <c r="O12506">
        <v>-87.446359999999999</v>
      </c>
      <c r="P12506" t="s">
        <v>3613</v>
      </c>
      <c r="Q12506" s="3">
        <f>Table1[[#This Row],[Capacity (MW)]]*0.395*8760*10^-6</f>
        <v>0.111383838</v>
      </c>
      <c r="R12506" s="3" cm="1">
        <f t="array" ref="R12506">AVERAGE(VLOOKUP(_xlfn.TEXTSPLIT(Table1[[#This Row],[Fuel (no space after comma)]], ","), FuelList_Final_EF!$A$2:$B$65, 2, FALSE))</f>
        <v>53.06</v>
      </c>
      <c r="S12506" s="3">
        <f>Table1[[#This Row],[Generation (TWh)]]*10^9*VLOOKUP(Table1[[#This Row],[Turbine/Engine Technology]],Technology_HR!$A$2:$B$11,2,FALSE)*10^-6</f>
        <v>1226336.05638</v>
      </c>
      <c r="T12506" s="5">
        <f>Table1[[#This Row],[Fuel Consumption (mmBtu)]]*Table1[[#This Row],[Emission Factor (kg CO2/ mmBtu)]]*10^3</f>
        <v>65069391151.522797</v>
      </c>
      <c r="U12506" s="3">
        <f>Table1[[#This Row],[Emissions (g CO2)]]/(Table1[[#This Row],[Generation (TWh)]]*10^9)</f>
        <v>584.19060000000002</v>
      </c>
    </row>
    <row r="12507" spans="1:21" x14ac:dyDescent="0.35">
      <c r="A12507" t="s">
        <v>2567</v>
      </c>
      <c r="B12507" t="s">
        <v>3239</v>
      </c>
      <c r="C12507" t="str">
        <f>SUBSTITUTE(Table1[[#This Row],[Fuel]],", ",",")</f>
        <v>fossil gas: natural gas</v>
      </c>
      <c r="D12507" t="s">
        <v>3239</v>
      </c>
      <c r="H12507" t="s">
        <v>3436</v>
      </c>
      <c r="I12507">
        <v>53.94</v>
      </c>
      <c r="J12507" t="s">
        <v>3446</v>
      </c>
      <c r="K12507">
        <v>2000</v>
      </c>
      <c r="L12507" t="s">
        <v>29</v>
      </c>
      <c r="M12507" t="s">
        <v>29</v>
      </c>
      <c r="N12507">
        <v>39.922328</v>
      </c>
      <c r="O12507">
        <v>-87.446359999999999</v>
      </c>
      <c r="P12507" t="s">
        <v>3613</v>
      </c>
      <c r="Q12507" s="3">
        <f>Table1[[#This Row],[Capacity (MW)]]*0.395*8760*10^-6</f>
        <v>0.18664318799999999</v>
      </c>
      <c r="R12507" s="3" cm="1">
        <f t="array" ref="R12507">AVERAGE(VLOOKUP(_xlfn.TEXTSPLIT(Table1[[#This Row],[Fuel (no space after comma)]], ","), FuelList_Final_EF!$A$2:$B$65, 2, FALSE))</f>
        <v>53.06</v>
      </c>
      <c r="S12507" s="3">
        <f>Table1[[#This Row],[Generation (TWh)]]*10^9*VLOOKUP(Table1[[#This Row],[Turbine/Engine Technology]],Technology_HR!$A$2:$B$11,2,FALSE)*10^-6</f>
        <v>2054941.49988</v>
      </c>
      <c r="T12507" s="5">
        <f>Table1[[#This Row],[Fuel Consumption (mmBtu)]]*Table1[[#This Row],[Emission Factor (kg CO2/ mmBtu)]]*10^3</f>
        <v>109035195983.6328</v>
      </c>
      <c r="U12507" s="3">
        <f>Table1[[#This Row],[Emissions (g CO2)]]/(Table1[[#This Row],[Generation (TWh)]]*10^9)</f>
        <v>584.19060000000002</v>
      </c>
    </row>
    <row r="12508" spans="1:21" x14ac:dyDescent="0.35">
      <c r="A12508" t="s">
        <v>2589</v>
      </c>
      <c r="B12508" t="s">
        <v>3239</v>
      </c>
      <c r="C12508" t="str">
        <f>SUBSTITUTE(Table1[[#This Row],[Fuel]],", ",",")</f>
        <v>fossil gas: natural gas</v>
      </c>
      <c r="D12508" t="s">
        <v>3239</v>
      </c>
      <c r="H12508" t="s">
        <v>3438</v>
      </c>
      <c r="I12508">
        <v>566</v>
      </c>
      <c r="J12508" t="s">
        <v>3446</v>
      </c>
      <c r="K12508">
        <v>2001</v>
      </c>
      <c r="L12508" t="s">
        <v>29</v>
      </c>
      <c r="M12508" t="s">
        <v>29</v>
      </c>
      <c r="N12508">
        <v>30.5322</v>
      </c>
      <c r="O12508">
        <v>-88.555300000000003</v>
      </c>
      <c r="P12508" t="s">
        <v>3613</v>
      </c>
      <c r="Q12508" s="3">
        <f>Table1[[#This Row],[Capacity (MW)]]*0.395*8760*10^-6</f>
        <v>1.9584732</v>
      </c>
      <c r="R12508" s="3" cm="1">
        <f t="array" ref="R12508">AVERAGE(VLOOKUP(_xlfn.TEXTSPLIT(Table1[[#This Row],[Fuel (no space after comma)]], ","), FuelList_Final_EF!$A$2:$B$65, 2, FALSE))</f>
        <v>53.06</v>
      </c>
      <c r="S12508" s="3">
        <f>Table1[[#This Row],[Generation (TWh)]]*10^9*VLOOKUP(Table1[[#This Row],[Turbine/Engine Technology]],Technology_HR!$A$2:$B$11,2,FALSE)*10^-6</f>
        <v>14784514.186799999</v>
      </c>
      <c r="T12508" s="5">
        <f>Table1[[#This Row],[Fuel Consumption (mmBtu)]]*Table1[[#This Row],[Emission Factor (kg CO2/ mmBtu)]]*10^3</f>
        <v>784466322751.60803</v>
      </c>
      <c r="U12508" s="3">
        <f>Table1[[#This Row],[Emissions (g CO2)]]/(Table1[[#This Row],[Generation (TWh)]]*10^9)</f>
        <v>400.54993999999999</v>
      </c>
    </row>
    <row r="12509" spans="1:21" x14ac:dyDescent="0.35">
      <c r="A12509" t="s">
        <v>2589</v>
      </c>
      <c r="B12509" t="s">
        <v>3239</v>
      </c>
      <c r="C12509" t="str">
        <f>SUBSTITUTE(Table1[[#This Row],[Fuel]],", ",",")</f>
        <v>fossil gas: natural gas</v>
      </c>
      <c r="D12509" t="s">
        <v>3239</v>
      </c>
      <c r="H12509" t="s">
        <v>3438</v>
      </c>
      <c r="I12509">
        <v>566</v>
      </c>
      <c r="J12509" t="s">
        <v>3446</v>
      </c>
      <c r="K12509">
        <v>2001</v>
      </c>
      <c r="L12509" t="s">
        <v>29</v>
      </c>
      <c r="M12509" t="s">
        <v>29</v>
      </c>
      <c r="N12509">
        <v>30.5322</v>
      </c>
      <c r="O12509">
        <v>-88.555300000000003</v>
      </c>
      <c r="P12509" t="s">
        <v>3613</v>
      </c>
      <c r="Q12509" s="3">
        <f>Table1[[#This Row],[Capacity (MW)]]*0.395*8760*10^-6</f>
        <v>1.9584732</v>
      </c>
      <c r="R12509" s="3" cm="1">
        <f t="array" ref="R12509">AVERAGE(VLOOKUP(_xlfn.TEXTSPLIT(Table1[[#This Row],[Fuel (no space after comma)]], ","), FuelList_Final_EF!$A$2:$B$65, 2, FALSE))</f>
        <v>53.06</v>
      </c>
      <c r="S12509" s="3">
        <f>Table1[[#This Row],[Generation (TWh)]]*10^9*VLOOKUP(Table1[[#This Row],[Turbine/Engine Technology]],Technology_HR!$A$2:$B$11,2,FALSE)*10^-6</f>
        <v>14784514.186799999</v>
      </c>
      <c r="T12509" s="5">
        <f>Table1[[#This Row],[Fuel Consumption (mmBtu)]]*Table1[[#This Row],[Emission Factor (kg CO2/ mmBtu)]]*10^3</f>
        <v>784466322751.60803</v>
      </c>
      <c r="U12509" s="3">
        <f>Table1[[#This Row],[Emissions (g CO2)]]/(Table1[[#This Row],[Generation (TWh)]]*10^9)</f>
        <v>400.54993999999999</v>
      </c>
    </row>
    <row r="12510" spans="1:21" x14ac:dyDescent="0.35">
      <c r="A12510" t="s">
        <v>3086</v>
      </c>
      <c r="B12510" t="s">
        <v>3239</v>
      </c>
      <c r="C12510" t="str">
        <f>SUBSTITUTE(Table1[[#This Row],[Fuel]],", ",",")</f>
        <v>fossil gas: natural gas</v>
      </c>
      <c r="D12510" t="s">
        <v>3239</v>
      </c>
      <c r="H12510" t="s">
        <v>3436</v>
      </c>
      <c r="I12510">
        <v>50</v>
      </c>
      <c r="J12510" t="s">
        <v>3446</v>
      </c>
      <c r="K12510">
        <v>2020</v>
      </c>
      <c r="L12510" t="s">
        <v>29</v>
      </c>
      <c r="M12510" t="s">
        <v>29</v>
      </c>
      <c r="N12510">
        <v>28.785299999999999</v>
      </c>
      <c r="O12510">
        <v>-97.009299999999996</v>
      </c>
      <c r="P12510" t="s">
        <v>3613</v>
      </c>
      <c r="Q12510" s="3">
        <f>Table1[[#This Row],[Capacity (MW)]]*0.395*8760*10^-6</f>
        <v>0.17301</v>
      </c>
      <c r="R12510" s="3" cm="1">
        <f t="array" ref="R12510">AVERAGE(VLOOKUP(_xlfn.TEXTSPLIT(Table1[[#This Row],[Fuel (no space after comma)]], ","), FuelList_Final_EF!$A$2:$B$65, 2, FALSE))</f>
        <v>53.06</v>
      </c>
      <c r="S12510" s="3">
        <f>Table1[[#This Row],[Generation (TWh)]]*10^9*VLOOKUP(Table1[[#This Row],[Turbine/Engine Technology]],Technology_HR!$A$2:$B$11,2,FALSE)*10^-6</f>
        <v>1904840.0999999999</v>
      </c>
      <c r="T12510" s="5">
        <f>Table1[[#This Row],[Fuel Consumption (mmBtu)]]*Table1[[#This Row],[Emission Factor (kg CO2/ mmBtu)]]*10^3</f>
        <v>101070815706</v>
      </c>
      <c r="U12510" s="3">
        <f>Table1[[#This Row],[Emissions (g CO2)]]/(Table1[[#This Row],[Generation (TWh)]]*10^9)</f>
        <v>584.19060000000002</v>
      </c>
    </row>
    <row r="12511" spans="1:21" x14ac:dyDescent="0.35">
      <c r="A12511" t="s">
        <v>3086</v>
      </c>
      <c r="B12511" t="s">
        <v>3239</v>
      </c>
      <c r="C12511" t="str">
        <f>SUBSTITUTE(Table1[[#This Row],[Fuel]],", ",",")</f>
        <v>fossil gas: natural gas</v>
      </c>
      <c r="D12511" t="s">
        <v>3239</v>
      </c>
      <c r="H12511" t="s">
        <v>3436</v>
      </c>
      <c r="I12511">
        <v>50</v>
      </c>
      <c r="J12511" t="s">
        <v>3446</v>
      </c>
      <c r="K12511">
        <v>2020</v>
      </c>
      <c r="L12511" t="s">
        <v>29</v>
      </c>
      <c r="M12511" t="s">
        <v>29</v>
      </c>
      <c r="N12511">
        <v>28.785299999999999</v>
      </c>
      <c r="O12511">
        <v>-97.009299999999996</v>
      </c>
      <c r="P12511" t="s">
        <v>3613</v>
      </c>
      <c r="Q12511" s="3">
        <f>Table1[[#This Row],[Capacity (MW)]]*0.395*8760*10^-6</f>
        <v>0.17301</v>
      </c>
      <c r="R12511" s="3" cm="1">
        <f t="array" ref="R12511">AVERAGE(VLOOKUP(_xlfn.TEXTSPLIT(Table1[[#This Row],[Fuel (no space after comma)]], ","), FuelList_Final_EF!$A$2:$B$65, 2, FALSE))</f>
        <v>53.06</v>
      </c>
      <c r="S12511" s="3">
        <f>Table1[[#This Row],[Generation (TWh)]]*10^9*VLOOKUP(Table1[[#This Row],[Turbine/Engine Technology]],Technology_HR!$A$2:$B$11,2,FALSE)*10^-6</f>
        <v>1904840.0999999999</v>
      </c>
      <c r="T12511" s="5">
        <f>Table1[[#This Row],[Fuel Consumption (mmBtu)]]*Table1[[#This Row],[Emission Factor (kg CO2/ mmBtu)]]*10^3</f>
        <v>101070815706</v>
      </c>
      <c r="U12511" s="3">
        <f>Table1[[#This Row],[Emissions (g CO2)]]/(Table1[[#This Row],[Generation (TWh)]]*10^9)</f>
        <v>584.19060000000002</v>
      </c>
    </row>
    <row r="12512" spans="1:21" x14ac:dyDescent="0.35">
      <c r="A12512" t="s">
        <v>2370</v>
      </c>
      <c r="B12512" t="s">
        <v>3239</v>
      </c>
      <c r="C12512" t="str">
        <f>SUBSTITUTE(Table1[[#This Row],[Fuel]],", ",",")</f>
        <v>fossil gas: natural gas</v>
      </c>
      <c r="D12512" t="s">
        <v>3239</v>
      </c>
      <c r="H12512" t="s">
        <v>3436</v>
      </c>
      <c r="I12512">
        <v>50</v>
      </c>
      <c r="J12512" t="s">
        <v>3446</v>
      </c>
      <c r="K12512">
        <v>2022</v>
      </c>
      <c r="L12512" t="s">
        <v>29</v>
      </c>
      <c r="M12512" t="s">
        <v>29</v>
      </c>
      <c r="N12512">
        <v>28.698477</v>
      </c>
      <c r="O12512">
        <v>-96.946129999999997</v>
      </c>
      <c r="P12512" t="s">
        <v>3613</v>
      </c>
      <c r="Q12512" s="3">
        <f>Table1[[#This Row],[Capacity (MW)]]*0.395*8760*10^-6</f>
        <v>0.17301</v>
      </c>
      <c r="R12512" s="3" cm="1">
        <f t="array" ref="R12512">AVERAGE(VLOOKUP(_xlfn.TEXTSPLIT(Table1[[#This Row],[Fuel (no space after comma)]], ","), FuelList_Final_EF!$A$2:$B$65, 2, FALSE))</f>
        <v>53.06</v>
      </c>
      <c r="S12512" s="3">
        <f>Table1[[#This Row],[Generation (TWh)]]*10^9*VLOOKUP(Table1[[#This Row],[Turbine/Engine Technology]],Technology_HR!$A$2:$B$11,2,FALSE)*10^-6</f>
        <v>1904840.0999999999</v>
      </c>
      <c r="T12512" s="5">
        <f>Table1[[#This Row],[Fuel Consumption (mmBtu)]]*Table1[[#This Row],[Emission Factor (kg CO2/ mmBtu)]]*10^3</f>
        <v>101070815706</v>
      </c>
      <c r="U12512" s="3">
        <f>Table1[[#This Row],[Emissions (g CO2)]]/(Table1[[#This Row],[Generation (TWh)]]*10^9)</f>
        <v>584.19060000000002</v>
      </c>
    </row>
    <row r="12513" spans="1:21" x14ac:dyDescent="0.35">
      <c r="A12513" t="s">
        <v>2370</v>
      </c>
      <c r="B12513" t="s">
        <v>3239</v>
      </c>
      <c r="C12513" t="str">
        <f>SUBSTITUTE(Table1[[#This Row],[Fuel]],", ",",")</f>
        <v>fossil gas: natural gas</v>
      </c>
      <c r="D12513" t="s">
        <v>3239</v>
      </c>
      <c r="H12513" t="s">
        <v>3436</v>
      </c>
      <c r="I12513">
        <v>50</v>
      </c>
      <c r="J12513" t="s">
        <v>3446</v>
      </c>
      <c r="K12513">
        <v>2022</v>
      </c>
      <c r="L12513" t="s">
        <v>29</v>
      </c>
      <c r="M12513" t="s">
        <v>29</v>
      </c>
      <c r="N12513">
        <v>28.698477</v>
      </c>
      <c r="O12513">
        <v>-96.946129999999997</v>
      </c>
      <c r="P12513" t="s">
        <v>3613</v>
      </c>
      <c r="Q12513" s="3">
        <f>Table1[[#This Row],[Capacity (MW)]]*0.395*8760*10^-6</f>
        <v>0.17301</v>
      </c>
      <c r="R12513" s="3" cm="1">
        <f t="array" ref="R12513">AVERAGE(VLOOKUP(_xlfn.TEXTSPLIT(Table1[[#This Row],[Fuel (no space after comma)]], ","), FuelList_Final_EF!$A$2:$B$65, 2, FALSE))</f>
        <v>53.06</v>
      </c>
      <c r="S12513" s="3">
        <f>Table1[[#This Row],[Generation (TWh)]]*10^9*VLOOKUP(Table1[[#This Row],[Turbine/Engine Technology]],Technology_HR!$A$2:$B$11,2,FALSE)*10^-6</f>
        <v>1904840.0999999999</v>
      </c>
      <c r="T12513" s="5">
        <f>Table1[[#This Row],[Fuel Consumption (mmBtu)]]*Table1[[#This Row],[Emission Factor (kg CO2/ mmBtu)]]*10^3</f>
        <v>101070815706</v>
      </c>
      <c r="U12513" s="3">
        <f>Table1[[#This Row],[Emissions (g CO2)]]/(Table1[[#This Row],[Generation (TWh)]]*10^9)</f>
        <v>584.19060000000002</v>
      </c>
    </row>
    <row r="12514" spans="1:21" x14ac:dyDescent="0.35">
      <c r="A12514" t="s">
        <v>3086</v>
      </c>
      <c r="B12514" t="s">
        <v>3239</v>
      </c>
      <c r="C12514" t="str">
        <f>SUBSTITUTE(Table1[[#This Row],[Fuel]],", ",",")</f>
        <v>fossil gas: natural gas</v>
      </c>
      <c r="D12514" t="s">
        <v>3239</v>
      </c>
      <c r="H12514" t="s">
        <v>3436</v>
      </c>
      <c r="I12514">
        <v>50</v>
      </c>
      <c r="J12514" t="s">
        <v>3446</v>
      </c>
      <c r="K12514">
        <v>2019</v>
      </c>
      <c r="L12514" t="s">
        <v>29</v>
      </c>
      <c r="M12514" t="s">
        <v>29</v>
      </c>
      <c r="N12514">
        <v>28.695805</v>
      </c>
      <c r="O12514">
        <v>-96.945409999999995</v>
      </c>
      <c r="P12514" t="s">
        <v>3613</v>
      </c>
      <c r="Q12514" s="3">
        <f>Table1[[#This Row],[Capacity (MW)]]*0.395*8760*10^-6</f>
        <v>0.17301</v>
      </c>
      <c r="R12514" s="3" cm="1">
        <f t="array" ref="R12514">AVERAGE(VLOOKUP(_xlfn.TEXTSPLIT(Table1[[#This Row],[Fuel (no space after comma)]], ","), FuelList_Final_EF!$A$2:$B$65, 2, FALSE))</f>
        <v>53.06</v>
      </c>
      <c r="S12514" s="3">
        <f>Table1[[#This Row],[Generation (TWh)]]*10^9*VLOOKUP(Table1[[#This Row],[Turbine/Engine Technology]],Technology_HR!$A$2:$B$11,2,FALSE)*10^-6</f>
        <v>1904840.0999999999</v>
      </c>
      <c r="T12514" s="5">
        <f>Table1[[#This Row],[Fuel Consumption (mmBtu)]]*Table1[[#This Row],[Emission Factor (kg CO2/ mmBtu)]]*10^3</f>
        <v>101070815706</v>
      </c>
      <c r="U12514" s="3">
        <f>Table1[[#This Row],[Emissions (g CO2)]]/(Table1[[#This Row],[Generation (TWh)]]*10^9)</f>
        <v>584.19060000000002</v>
      </c>
    </row>
    <row r="12515" spans="1:21" x14ac:dyDescent="0.35">
      <c r="A12515" t="s">
        <v>3086</v>
      </c>
      <c r="B12515" t="s">
        <v>3239</v>
      </c>
      <c r="C12515" t="str">
        <f>SUBSTITUTE(Table1[[#This Row],[Fuel]],", ",",")</f>
        <v>fossil gas: natural gas</v>
      </c>
      <c r="D12515" t="s">
        <v>3239</v>
      </c>
      <c r="H12515" t="s">
        <v>3436</v>
      </c>
      <c r="I12515">
        <v>50</v>
      </c>
      <c r="J12515" t="s">
        <v>3446</v>
      </c>
      <c r="K12515">
        <v>2019</v>
      </c>
      <c r="L12515" t="s">
        <v>29</v>
      </c>
      <c r="M12515" t="s">
        <v>29</v>
      </c>
      <c r="N12515">
        <v>28.695805</v>
      </c>
      <c r="O12515">
        <v>-96.945409999999995</v>
      </c>
      <c r="P12515" t="s">
        <v>3613</v>
      </c>
      <c r="Q12515" s="3">
        <f>Table1[[#This Row],[Capacity (MW)]]*0.395*8760*10^-6</f>
        <v>0.17301</v>
      </c>
      <c r="R12515" s="3" cm="1">
        <f t="array" ref="R12515">AVERAGE(VLOOKUP(_xlfn.TEXTSPLIT(Table1[[#This Row],[Fuel (no space after comma)]], ","), FuelList_Final_EF!$A$2:$B$65, 2, FALSE))</f>
        <v>53.06</v>
      </c>
      <c r="S12515" s="3">
        <f>Table1[[#This Row],[Generation (TWh)]]*10^9*VLOOKUP(Table1[[#This Row],[Turbine/Engine Technology]],Technology_HR!$A$2:$B$11,2,FALSE)*10^-6</f>
        <v>1904840.0999999999</v>
      </c>
      <c r="T12515" s="5">
        <f>Table1[[#This Row],[Fuel Consumption (mmBtu)]]*Table1[[#This Row],[Emission Factor (kg CO2/ mmBtu)]]*10^3</f>
        <v>101070815706</v>
      </c>
      <c r="U12515" s="3">
        <f>Table1[[#This Row],[Emissions (g CO2)]]/(Table1[[#This Row],[Generation (TWh)]]*10^9)</f>
        <v>584.19060000000002</v>
      </c>
    </row>
    <row r="12516" spans="1:21" x14ac:dyDescent="0.35">
      <c r="A12516" t="s">
        <v>2370</v>
      </c>
      <c r="B12516" t="s">
        <v>3239</v>
      </c>
      <c r="C12516" t="str">
        <f>SUBSTITUTE(Table1[[#This Row],[Fuel]],", ",",")</f>
        <v>fossil gas: natural gas</v>
      </c>
      <c r="D12516" t="s">
        <v>3239</v>
      </c>
      <c r="H12516" t="s">
        <v>3438</v>
      </c>
      <c r="I12516">
        <v>377</v>
      </c>
      <c r="J12516" t="s">
        <v>3446</v>
      </c>
      <c r="K12516">
        <v>2009</v>
      </c>
      <c r="L12516" t="s">
        <v>29</v>
      </c>
      <c r="M12516" t="s">
        <v>29</v>
      </c>
      <c r="N12516">
        <v>28.7883</v>
      </c>
      <c r="O12516">
        <v>-97.01</v>
      </c>
      <c r="P12516" t="s">
        <v>3613</v>
      </c>
      <c r="Q12516" s="3">
        <f>Table1[[#This Row],[Capacity (MW)]]*0.395*8760*10^-6</f>
        <v>1.3044954</v>
      </c>
      <c r="R12516" s="3" cm="1">
        <f t="array" ref="R12516">AVERAGE(VLOOKUP(_xlfn.TEXTSPLIT(Table1[[#This Row],[Fuel (no space after comma)]], ","), FuelList_Final_EF!$A$2:$B$65, 2, FALSE))</f>
        <v>53.06</v>
      </c>
      <c r="S12516" s="3">
        <f>Table1[[#This Row],[Generation (TWh)]]*10^9*VLOOKUP(Table1[[#This Row],[Turbine/Engine Technology]],Technology_HR!$A$2:$B$11,2,FALSE)*10^-6</f>
        <v>9847635.7745999992</v>
      </c>
      <c r="T12516" s="5">
        <f>Table1[[#This Row],[Fuel Consumption (mmBtu)]]*Table1[[#This Row],[Emission Factor (kg CO2/ mmBtu)]]*10^3</f>
        <v>522515554200.27594</v>
      </c>
      <c r="U12516" s="3">
        <f>Table1[[#This Row],[Emissions (g CO2)]]/(Table1[[#This Row],[Generation (TWh)]]*10^9)</f>
        <v>400.54993999999994</v>
      </c>
    </row>
    <row r="12517" spans="1:21" x14ac:dyDescent="0.35">
      <c r="A12517" t="s">
        <v>3087</v>
      </c>
      <c r="B12517" t="s">
        <v>3239</v>
      </c>
      <c r="C12517" t="str">
        <f>SUBSTITUTE(Table1[[#This Row],[Fuel]],", ",",")</f>
        <v>fossil gas: natural gas</v>
      </c>
      <c r="D12517" t="s">
        <v>3239</v>
      </c>
      <c r="H12517" t="s">
        <v>3436</v>
      </c>
      <c r="I12517">
        <v>102</v>
      </c>
      <c r="J12517" t="s">
        <v>3446</v>
      </c>
      <c r="K12517">
        <v>1987</v>
      </c>
      <c r="L12517" t="s">
        <v>29</v>
      </c>
      <c r="M12517" t="s">
        <v>29</v>
      </c>
      <c r="N12517">
        <v>28.675087999999999</v>
      </c>
      <c r="O12517">
        <v>-96.956010000000006</v>
      </c>
      <c r="P12517" t="s">
        <v>3613</v>
      </c>
      <c r="Q12517" s="3">
        <f>Table1[[#This Row],[Capacity (MW)]]*0.395*8760*10^-6</f>
        <v>0.35294039999999993</v>
      </c>
      <c r="R12517" s="3" cm="1">
        <f t="array" ref="R12517">AVERAGE(VLOOKUP(_xlfn.TEXTSPLIT(Table1[[#This Row],[Fuel (no space after comma)]], ","), FuelList_Final_EF!$A$2:$B$65, 2, FALSE))</f>
        <v>53.06</v>
      </c>
      <c r="S12517" s="3">
        <f>Table1[[#This Row],[Generation (TWh)]]*10^9*VLOOKUP(Table1[[#This Row],[Turbine/Engine Technology]],Technology_HR!$A$2:$B$11,2,FALSE)*10^-6</f>
        <v>3885873.8039999995</v>
      </c>
      <c r="T12517" s="5">
        <f>Table1[[#This Row],[Fuel Consumption (mmBtu)]]*Table1[[#This Row],[Emission Factor (kg CO2/ mmBtu)]]*10^3</f>
        <v>206184464040.23999</v>
      </c>
      <c r="U12517" s="3">
        <f>Table1[[#This Row],[Emissions (g CO2)]]/(Table1[[#This Row],[Generation (TWh)]]*10^9)</f>
        <v>584.19060000000002</v>
      </c>
    </row>
    <row r="12518" spans="1:21" x14ac:dyDescent="0.35">
      <c r="A12518" t="s">
        <v>3088</v>
      </c>
      <c r="B12518" t="s">
        <v>3419</v>
      </c>
      <c r="C12518" t="str">
        <f>SUBSTITUTE(Table1[[#This Row],[Fuel]],", ",",")</f>
        <v>fossil liquids: fuel oil,fossil liquids: heavy fuel oil</v>
      </c>
      <c r="D12518" t="s">
        <v>3275</v>
      </c>
      <c r="E12518" t="s">
        <v>3241</v>
      </c>
      <c r="H12518" t="s">
        <v>3440</v>
      </c>
      <c r="I12518">
        <v>162</v>
      </c>
      <c r="J12518" t="s">
        <v>3446</v>
      </c>
      <c r="K12518">
        <v>1972</v>
      </c>
      <c r="L12518" t="s">
        <v>29</v>
      </c>
      <c r="M12518" t="s">
        <v>29</v>
      </c>
      <c r="N12518">
        <v>38.4878</v>
      </c>
      <c r="O12518">
        <v>-75.820800000000006</v>
      </c>
      <c r="P12518" t="s">
        <v>3613</v>
      </c>
      <c r="Q12518" s="3">
        <f>Table1[[#This Row],[Capacity (MW)]]*0.395*8760*10^-6</f>
        <v>0.56055239999999995</v>
      </c>
      <c r="R12518" s="3" cm="1">
        <f t="array" ref="R12518">AVERAGE(VLOOKUP(_xlfn.TEXTSPLIT(Table1[[#This Row],[Fuel (no space after comma)]], ","), FuelList_Final_EF!$A$2:$B$65, 2, FALSE))</f>
        <v>79.854606304394977</v>
      </c>
      <c r="S12518" s="3">
        <f>Table1[[#This Row],[Generation (TWh)]]*10^9*VLOOKUP(Table1[[#This Row],[Turbine/Engine Technology]],Technology_HR!$A$2:$B$11,2,FALSE)*10^-6</f>
        <v>5765281.4339999994</v>
      </c>
      <c r="T12518" s="5">
        <f>Table1[[#This Row],[Fuel Consumption (mmBtu)]]*Table1[[#This Row],[Emission Factor (kg CO2/ mmBtu)]]*10^3</f>
        <v>460384279146.10767</v>
      </c>
      <c r="U12518" s="3">
        <f>Table1[[#This Row],[Emissions (g CO2)]]/(Table1[[#This Row],[Generation (TWh)]]*10^9)</f>
        <v>821.30462584070222</v>
      </c>
    </row>
    <row r="12519" spans="1:21" x14ac:dyDescent="0.35">
      <c r="A12519" t="s">
        <v>2689</v>
      </c>
      <c r="B12519" t="s">
        <v>3239</v>
      </c>
      <c r="C12519" t="str">
        <f>SUBSTITUTE(Table1[[#This Row],[Fuel]],", ",",")</f>
        <v>fossil gas: natural gas</v>
      </c>
      <c r="D12519" t="s">
        <v>3239</v>
      </c>
      <c r="H12519" t="s">
        <v>3438</v>
      </c>
      <c r="I12519">
        <v>765</v>
      </c>
      <c r="J12519" t="s">
        <v>3447</v>
      </c>
      <c r="K12519">
        <v>2029</v>
      </c>
      <c r="L12519" t="s">
        <v>29</v>
      </c>
      <c r="M12519" t="s">
        <v>29</v>
      </c>
      <c r="N12519">
        <v>37.331480999999997</v>
      </c>
      <c r="O12519">
        <v>-97.67</v>
      </c>
      <c r="P12519" t="s">
        <v>3613</v>
      </c>
      <c r="Q12519" s="3">
        <f>Table1[[#This Row],[Capacity (MW)]]*0.395*8760*10^-6</f>
        <v>2.6470530000000001</v>
      </c>
      <c r="R12519" s="3" cm="1">
        <f t="array" ref="R12519">AVERAGE(VLOOKUP(_xlfn.TEXTSPLIT(Table1[[#This Row],[Fuel (no space after comma)]], ","), FuelList_Final_EF!$A$2:$B$65, 2, FALSE))</f>
        <v>53.06</v>
      </c>
      <c r="S12519" s="3">
        <f>Table1[[#This Row],[Generation (TWh)]]*10^9*VLOOKUP(Table1[[#This Row],[Turbine/Engine Technology]],Technology_HR!$A$2:$B$11,2,FALSE)*10^-6</f>
        <v>19982603.096999999</v>
      </c>
      <c r="T12519" s="5">
        <f>Table1[[#This Row],[Fuel Consumption (mmBtu)]]*Table1[[#This Row],[Emission Factor (kg CO2/ mmBtu)]]*10^3</f>
        <v>1060276920326.8201</v>
      </c>
      <c r="U12519" s="3">
        <f>Table1[[#This Row],[Emissions (g CO2)]]/(Table1[[#This Row],[Generation (TWh)]]*10^9)</f>
        <v>400.54994000000005</v>
      </c>
    </row>
    <row r="12520" spans="1:21" x14ac:dyDescent="0.35">
      <c r="A12520" t="s">
        <v>2620</v>
      </c>
      <c r="B12520" t="s">
        <v>3239</v>
      </c>
      <c r="C12520" t="str">
        <f>SUBSTITUTE(Table1[[#This Row],[Fuel]],", ",",")</f>
        <v>fossil gas: natural gas</v>
      </c>
      <c r="D12520" t="s">
        <v>3239</v>
      </c>
      <c r="H12520" t="s">
        <v>3436</v>
      </c>
      <c r="I12520">
        <v>860</v>
      </c>
      <c r="J12520" t="s">
        <v>3450</v>
      </c>
      <c r="K12520" t="s">
        <v>29</v>
      </c>
      <c r="L12520" t="s">
        <v>29</v>
      </c>
      <c r="M12520" t="s">
        <v>29</v>
      </c>
      <c r="N12520">
        <v>32.271619470142461</v>
      </c>
      <c r="O12520">
        <v>-101.999450115287</v>
      </c>
      <c r="P12520" t="s">
        <v>3613</v>
      </c>
      <c r="Q12520" s="3">
        <f>Table1[[#This Row],[Capacity (MW)]]*0.395*8760*10^-6</f>
        <v>2.9757720000000001</v>
      </c>
      <c r="R12520" s="3" cm="1">
        <f t="array" ref="R12520">AVERAGE(VLOOKUP(_xlfn.TEXTSPLIT(Table1[[#This Row],[Fuel (no space after comma)]], ","), FuelList_Final_EF!$A$2:$B$65, 2, FALSE))</f>
        <v>53.06</v>
      </c>
      <c r="S12520" s="3">
        <f>Table1[[#This Row],[Generation (TWh)]]*10^9*VLOOKUP(Table1[[#This Row],[Turbine/Engine Technology]],Technology_HR!$A$2:$B$11,2,FALSE)*10^-6</f>
        <v>32763249.719999999</v>
      </c>
      <c r="T12520" s="5">
        <f>Table1[[#This Row],[Fuel Consumption (mmBtu)]]*Table1[[#This Row],[Emission Factor (kg CO2/ mmBtu)]]*10^3</f>
        <v>1738418030143.2</v>
      </c>
      <c r="U12520" s="3">
        <f>Table1[[#This Row],[Emissions (g CO2)]]/(Table1[[#This Row],[Generation (TWh)]]*10^9)</f>
        <v>584.19060000000002</v>
      </c>
    </row>
    <row r="12521" spans="1:21" x14ac:dyDescent="0.35">
      <c r="A12521" t="s">
        <v>3089</v>
      </c>
      <c r="B12521" t="s">
        <v>3243</v>
      </c>
      <c r="C12521" t="str">
        <f>SUBSTITUTE(Table1[[#This Row],[Fuel]],", ",",")</f>
        <v>fossil gas: natural gas,fossil liquids: fuel oil</v>
      </c>
      <c r="D12521" t="s">
        <v>3239</v>
      </c>
      <c r="E12521" t="s">
        <v>3275</v>
      </c>
      <c r="H12521" t="s">
        <v>3436</v>
      </c>
      <c r="I12521">
        <v>180</v>
      </c>
      <c r="J12521" t="s">
        <v>3445</v>
      </c>
      <c r="K12521" t="s">
        <v>29</v>
      </c>
      <c r="L12521" t="s">
        <v>29</v>
      </c>
      <c r="M12521" t="s">
        <v>29</v>
      </c>
      <c r="N12521">
        <v>33.819443999999997</v>
      </c>
      <c r="O12521">
        <v>-83.694444000000004</v>
      </c>
      <c r="P12521" t="s">
        <v>3613</v>
      </c>
      <c r="Q12521" s="3">
        <f>Table1[[#This Row],[Capacity (MW)]]*0.395*8760*10^-6</f>
        <v>0.62283600000000006</v>
      </c>
      <c r="R12521" s="3" cm="1">
        <f t="array" ref="R12521">AVERAGE(VLOOKUP(_xlfn.TEXTSPLIT(Table1[[#This Row],[Fuel (no space after comma)]], ","), FuelList_Final_EF!$A$2:$B$65, 2, FALSE))</f>
        <v>65.583341148886291</v>
      </c>
      <c r="S12521" s="3">
        <f>Table1[[#This Row],[Generation (TWh)]]*10^9*VLOOKUP(Table1[[#This Row],[Turbine/Engine Technology]],Technology_HR!$A$2:$B$11,2,FALSE)*10^-6</f>
        <v>6857424.3599999994</v>
      </c>
      <c r="T12521" s="5">
        <f>Table1[[#This Row],[Fuel Consumption (mmBtu)]]*Table1[[#This Row],[Emission Factor (kg CO2/ mmBtu)]]*10^3</f>
        <v>449732801204.56317</v>
      </c>
      <c r="U12521" s="3">
        <f>Table1[[#This Row],[Emissions (g CO2)]]/(Table1[[#This Row],[Generation (TWh)]]*10^9)</f>
        <v>722.072586049238</v>
      </c>
    </row>
    <row r="12522" spans="1:21" x14ac:dyDescent="0.35">
      <c r="A12522" t="s">
        <v>3089</v>
      </c>
      <c r="B12522" t="s">
        <v>3243</v>
      </c>
      <c r="C12522" t="str">
        <f>SUBSTITUTE(Table1[[#This Row],[Fuel]],", ",",")</f>
        <v>fossil gas: natural gas,fossil liquids: fuel oil</v>
      </c>
      <c r="D12522" t="s">
        <v>3239</v>
      </c>
      <c r="E12522" t="s">
        <v>3275</v>
      </c>
      <c r="H12522" t="s">
        <v>3436</v>
      </c>
      <c r="I12522">
        <v>180</v>
      </c>
      <c r="J12522" t="s">
        <v>3445</v>
      </c>
      <c r="K12522" t="s">
        <v>29</v>
      </c>
      <c r="L12522" t="s">
        <v>29</v>
      </c>
      <c r="M12522" t="s">
        <v>29</v>
      </c>
      <c r="N12522">
        <v>33.819443999999997</v>
      </c>
      <c r="O12522">
        <v>-83.694444000000004</v>
      </c>
      <c r="P12522" t="s">
        <v>3613</v>
      </c>
      <c r="Q12522" s="3">
        <f>Table1[[#This Row],[Capacity (MW)]]*0.395*8760*10^-6</f>
        <v>0.62283600000000006</v>
      </c>
      <c r="R12522" s="3" cm="1">
        <f t="array" ref="R12522">AVERAGE(VLOOKUP(_xlfn.TEXTSPLIT(Table1[[#This Row],[Fuel (no space after comma)]], ","), FuelList_Final_EF!$A$2:$B$65, 2, FALSE))</f>
        <v>65.583341148886291</v>
      </c>
      <c r="S12522" s="3">
        <f>Table1[[#This Row],[Generation (TWh)]]*10^9*VLOOKUP(Table1[[#This Row],[Turbine/Engine Technology]],Technology_HR!$A$2:$B$11,2,FALSE)*10^-6</f>
        <v>6857424.3599999994</v>
      </c>
      <c r="T12522" s="5">
        <f>Table1[[#This Row],[Fuel Consumption (mmBtu)]]*Table1[[#This Row],[Emission Factor (kg CO2/ mmBtu)]]*10^3</f>
        <v>449732801204.56317</v>
      </c>
      <c r="U12522" s="3">
        <f>Table1[[#This Row],[Emissions (g CO2)]]/(Table1[[#This Row],[Generation (TWh)]]*10^9)</f>
        <v>722.072586049238</v>
      </c>
    </row>
    <row r="12523" spans="1:21" x14ac:dyDescent="0.35">
      <c r="A12523" t="s">
        <v>3089</v>
      </c>
      <c r="B12523" t="s">
        <v>3243</v>
      </c>
      <c r="C12523" t="str">
        <f>SUBSTITUTE(Table1[[#This Row],[Fuel]],", ",",")</f>
        <v>fossil gas: natural gas,fossil liquids: fuel oil</v>
      </c>
      <c r="D12523" t="s">
        <v>3239</v>
      </c>
      <c r="E12523" t="s">
        <v>3275</v>
      </c>
      <c r="H12523" t="s">
        <v>3436</v>
      </c>
      <c r="I12523">
        <v>153</v>
      </c>
      <c r="J12523" t="s">
        <v>3445</v>
      </c>
      <c r="K12523" t="s">
        <v>29</v>
      </c>
      <c r="L12523" t="s">
        <v>29</v>
      </c>
      <c r="M12523" t="s">
        <v>29</v>
      </c>
      <c r="N12523">
        <v>33.819443999999997</v>
      </c>
      <c r="O12523">
        <v>-83.694444000000004</v>
      </c>
      <c r="P12523" t="s">
        <v>3613</v>
      </c>
      <c r="Q12523" s="3">
        <f>Table1[[#This Row],[Capacity (MW)]]*0.395*8760*10^-6</f>
        <v>0.52941059999999995</v>
      </c>
      <c r="R12523" s="3" cm="1">
        <f t="array" ref="R12523">AVERAGE(VLOOKUP(_xlfn.TEXTSPLIT(Table1[[#This Row],[Fuel (no space after comma)]], ","), FuelList_Final_EF!$A$2:$B$65, 2, FALSE))</f>
        <v>65.583341148886291</v>
      </c>
      <c r="S12523" s="3">
        <f>Table1[[#This Row],[Generation (TWh)]]*10^9*VLOOKUP(Table1[[#This Row],[Turbine/Engine Technology]],Technology_HR!$A$2:$B$11,2,FALSE)*10^-6</f>
        <v>5828810.7059999984</v>
      </c>
      <c r="T12523" s="5">
        <f>Table1[[#This Row],[Fuel Consumption (mmBtu)]]*Table1[[#This Row],[Emission Factor (kg CO2/ mmBtu)]]*10^3</f>
        <v>382272881023.87866</v>
      </c>
      <c r="U12523" s="3">
        <f>Table1[[#This Row],[Emissions (g CO2)]]/(Table1[[#This Row],[Generation (TWh)]]*10^9)</f>
        <v>722.072586049238</v>
      </c>
    </row>
    <row r="12524" spans="1:21" x14ac:dyDescent="0.35">
      <c r="A12524" t="s">
        <v>3090</v>
      </c>
      <c r="B12524" t="s">
        <v>3239</v>
      </c>
      <c r="C12524" t="str">
        <f>SUBSTITUTE(Table1[[#This Row],[Fuel]],", ",",")</f>
        <v>fossil gas: natural gas</v>
      </c>
      <c r="D12524" t="s">
        <v>3239</v>
      </c>
      <c r="H12524" t="s">
        <v>3436</v>
      </c>
      <c r="I12524">
        <v>82</v>
      </c>
      <c r="J12524" t="s">
        <v>3446</v>
      </c>
      <c r="K12524">
        <v>2013</v>
      </c>
      <c r="L12524" t="s">
        <v>29</v>
      </c>
      <c r="M12524">
        <v>2044</v>
      </c>
      <c r="N12524">
        <v>29.475277999999999</v>
      </c>
      <c r="O12524">
        <v>-95.634169999999997</v>
      </c>
      <c r="P12524" t="s">
        <v>3613</v>
      </c>
      <c r="Q12524" s="3">
        <f>Table1[[#This Row],[Capacity (MW)]]*0.395*8760*10^-6</f>
        <v>0.2837364</v>
      </c>
      <c r="R12524" s="3" cm="1">
        <f t="array" ref="R12524">AVERAGE(VLOOKUP(_xlfn.TEXTSPLIT(Table1[[#This Row],[Fuel (no space after comma)]], ","), FuelList_Final_EF!$A$2:$B$65, 2, FALSE))</f>
        <v>53.06</v>
      </c>
      <c r="S12524" s="3">
        <f>Table1[[#This Row],[Generation (TWh)]]*10^9*VLOOKUP(Table1[[#This Row],[Turbine/Engine Technology]],Technology_HR!$A$2:$B$11,2,FALSE)*10^-6</f>
        <v>3123937.764</v>
      </c>
      <c r="T12524" s="5">
        <f>Table1[[#This Row],[Fuel Consumption (mmBtu)]]*Table1[[#This Row],[Emission Factor (kg CO2/ mmBtu)]]*10^3</f>
        <v>165756137757.84</v>
      </c>
      <c r="U12524" s="3">
        <f>Table1[[#This Row],[Emissions (g CO2)]]/(Table1[[#This Row],[Generation (TWh)]]*10^9)</f>
        <v>584.19060000000002</v>
      </c>
    </row>
    <row r="12525" spans="1:21" x14ac:dyDescent="0.35">
      <c r="A12525" t="s">
        <v>2528</v>
      </c>
      <c r="B12525" t="s">
        <v>3239</v>
      </c>
      <c r="C12525" t="str">
        <f>SUBSTITUTE(Table1[[#This Row],[Fuel]],", ",",")</f>
        <v>fossil gas: natural gas</v>
      </c>
      <c r="D12525" t="s">
        <v>3239</v>
      </c>
      <c r="H12525" t="s">
        <v>3438</v>
      </c>
      <c r="I12525">
        <v>847</v>
      </c>
      <c r="J12525" t="s">
        <v>3446</v>
      </c>
      <c r="K12525">
        <v>2018</v>
      </c>
      <c r="L12525" t="s">
        <v>29</v>
      </c>
      <c r="M12525" t="s">
        <v>29</v>
      </c>
      <c r="N12525">
        <v>34.602336000000001</v>
      </c>
      <c r="O12525">
        <v>-82.434877999999998</v>
      </c>
      <c r="P12525" t="s">
        <v>3613</v>
      </c>
      <c r="Q12525" s="3">
        <f>Table1[[#This Row],[Capacity (MW)]]*0.395*8760*10^-6</f>
        <v>2.9307893999999997</v>
      </c>
      <c r="R12525" s="3" cm="1">
        <f t="array" ref="R12525">AVERAGE(VLOOKUP(_xlfn.TEXTSPLIT(Table1[[#This Row],[Fuel (no space after comma)]], ","), FuelList_Final_EF!$A$2:$B$65, 2, FALSE))</f>
        <v>53.06</v>
      </c>
      <c r="S12525" s="3">
        <f>Table1[[#This Row],[Generation (TWh)]]*10^9*VLOOKUP(Table1[[#This Row],[Turbine/Engine Technology]],Technology_HR!$A$2:$B$11,2,FALSE)*10^-6</f>
        <v>22124529.180599995</v>
      </c>
      <c r="T12525" s="5">
        <f>Table1[[#This Row],[Fuel Consumption (mmBtu)]]*Table1[[#This Row],[Emission Factor (kg CO2/ mmBtu)]]*10^3</f>
        <v>1173927518322.636</v>
      </c>
      <c r="U12525" s="3">
        <f>Table1[[#This Row],[Emissions (g CO2)]]/(Table1[[#This Row],[Generation (TWh)]]*10^9)</f>
        <v>400.54994000000005</v>
      </c>
    </row>
    <row r="12526" spans="1:21" x14ac:dyDescent="0.35">
      <c r="A12526" t="s">
        <v>2528</v>
      </c>
      <c r="B12526" t="s">
        <v>3243</v>
      </c>
      <c r="C12526" t="str">
        <f>SUBSTITUTE(Table1[[#This Row],[Fuel]],", ",",")</f>
        <v>fossil gas: natural gas,fossil liquids: fuel oil</v>
      </c>
      <c r="D12526" t="s">
        <v>3239</v>
      </c>
      <c r="E12526" t="s">
        <v>3275</v>
      </c>
      <c r="H12526" t="s">
        <v>3436</v>
      </c>
      <c r="I12526">
        <v>54</v>
      </c>
      <c r="J12526" t="s">
        <v>3446</v>
      </c>
      <c r="K12526">
        <v>2007</v>
      </c>
      <c r="L12526" t="s">
        <v>29</v>
      </c>
      <c r="M12526" t="s">
        <v>29</v>
      </c>
      <c r="N12526">
        <v>34.602336000000001</v>
      </c>
      <c r="O12526">
        <v>-82.434877999999998</v>
      </c>
      <c r="P12526" t="s">
        <v>3613</v>
      </c>
      <c r="Q12526" s="3">
        <f>Table1[[#This Row],[Capacity (MW)]]*0.395*8760*10^-6</f>
        <v>0.18685080000000001</v>
      </c>
      <c r="R12526" s="3" cm="1">
        <f t="array" ref="R12526">AVERAGE(VLOOKUP(_xlfn.TEXTSPLIT(Table1[[#This Row],[Fuel (no space after comma)]], ","), FuelList_Final_EF!$A$2:$B$65, 2, FALSE))</f>
        <v>65.583341148886291</v>
      </c>
      <c r="S12526" s="3">
        <f>Table1[[#This Row],[Generation (TWh)]]*10^9*VLOOKUP(Table1[[#This Row],[Turbine/Engine Technology]],Technology_HR!$A$2:$B$11,2,FALSE)*10^-6</f>
        <v>2057227.308</v>
      </c>
      <c r="T12526" s="5">
        <f>Table1[[#This Row],[Fuel Consumption (mmBtu)]]*Table1[[#This Row],[Emission Factor (kg CO2/ mmBtu)]]*10^3</f>
        <v>134919840361.36896</v>
      </c>
      <c r="U12526" s="3">
        <f>Table1[[#This Row],[Emissions (g CO2)]]/(Table1[[#This Row],[Generation (TWh)]]*10^9)</f>
        <v>722.072586049238</v>
      </c>
    </row>
    <row r="12527" spans="1:21" x14ac:dyDescent="0.35">
      <c r="A12527" t="s">
        <v>2528</v>
      </c>
      <c r="B12527" t="s">
        <v>3243</v>
      </c>
      <c r="C12527" t="str">
        <f>SUBSTITUTE(Table1[[#This Row],[Fuel]],", ",",")</f>
        <v>fossil gas: natural gas,fossil liquids: fuel oil</v>
      </c>
      <c r="D12527" t="s">
        <v>3239</v>
      </c>
      <c r="E12527" t="s">
        <v>3275</v>
      </c>
      <c r="H12527" t="s">
        <v>3436</v>
      </c>
      <c r="I12527">
        <v>54</v>
      </c>
      <c r="J12527" t="s">
        <v>3446</v>
      </c>
      <c r="K12527">
        <v>2007</v>
      </c>
      <c r="L12527" t="s">
        <v>29</v>
      </c>
      <c r="M12527" t="s">
        <v>29</v>
      </c>
      <c r="N12527">
        <v>34.602336000000001</v>
      </c>
      <c r="O12527">
        <v>-82.434877999999998</v>
      </c>
      <c r="P12527" t="s">
        <v>3613</v>
      </c>
      <c r="Q12527" s="3">
        <f>Table1[[#This Row],[Capacity (MW)]]*0.395*8760*10^-6</f>
        <v>0.18685080000000001</v>
      </c>
      <c r="R12527" s="3" cm="1">
        <f t="array" ref="R12527">AVERAGE(VLOOKUP(_xlfn.TEXTSPLIT(Table1[[#This Row],[Fuel (no space after comma)]], ","), FuelList_Final_EF!$A$2:$B$65, 2, FALSE))</f>
        <v>65.583341148886291</v>
      </c>
      <c r="S12527" s="3">
        <f>Table1[[#This Row],[Generation (TWh)]]*10^9*VLOOKUP(Table1[[#This Row],[Turbine/Engine Technology]],Technology_HR!$A$2:$B$11,2,FALSE)*10^-6</f>
        <v>2057227.308</v>
      </c>
      <c r="T12527" s="5">
        <f>Table1[[#This Row],[Fuel Consumption (mmBtu)]]*Table1[[#This Row],[Emission Factor (kg CO2/ mmBtu)]]*10^3</f>
        <v>134919840361.36896</v>
      </c>
      <c r="U12527" s="3">
        <f>Table1[[#This Row],[Emissions (g CO2)]]/(Table1[[#This Row],[Generation (TWh)]]*10^9)</f>
        <v>722.072586049238</v>
      </c>
    </row>
    <row r="12528" spans="1:21" x14ac:dyDescent="0.35">
      <c r="A12528" t="s">
        <v>2667</v>
      </c>
      <c r="B12528" t="s">
        <v>3275</v>
      </c>
      <c r="C12528" t="str">
        <f>SUBSTITUTE(Table1[[#This Row],[Fuel]],", ",",")</f>
        <v>fossil liquids: fuel oil</v>
      </c>
      <c r="D12528" t="s">
        <v>3275</v>
      </c>
      <c r="H12528" t="s">
        <v>3436</v>
      </c>
      <c r="I12528">
        <v>79.5</v>
      </c>
      <c r="J12528" t="s">
        <v>3446</v>
      </c>
      <c r="K12528">
        <v>1989</v>
      </c>
      <c r="L12528" t="s">
        <v>29</v>
      </c>
      <c r="M12528" t="s">
        <v>29</v>
      </c>
      <c r="N12528">
        <v>40.956932000000002</v>
      </c>
      <c r="O12528">
        <v>-72.877410999999995</v>
      </c>
      <c r="P12528" t="s">
        <v>3613</v>
      </c>
      <c r="Q12528" s="3">
        <f>Table1[[#This Row],[Capacity (MW)]]*0.395*8760*10^-6</f>
        <v>0.27508589999999999</v>
      </c>
      <c r="R12528" s="3" cm="1">
        <f t="array" ref="R12528">AVERAGE(VLOOKUP(_xlfn.TEXTSPLIT(Table1[[#This Row],[Fuel (no space after comma)]], ","), FuelList_Final_EF!$A$2:$B$65, 2, FALSE))</f>
        <v>78.106682297772565</v>
      </c>
      <c r="S12528" s="3">
        <f>Table1[[#This Row],[Generation (TWh)]]*10^9*VLOOKUP(Table1[[#This Row],[Turbine/Engine Technology]],Technology_HR!$A$2:$B$11,2,FALSE)*10^-6</f>
        <v>3028695.7590000001</v>
      </c>
      <c r="T12528" s="5">
        <f>Table1[[#This Row],[Fuel Consumption (mmBtu)]]*Table1[[#This Row],[Emission Factor (kg CO2/ mmBtu)]]*10^3</f>
        <v>236561377424.82416</v>
      </c>
      <c r="U12528" s="3">
        <f>Table1[[#This Row],[Emissions (g CO2)]]/(Table1[[#This Row],[Generation (TWh)]]*10^9)</f>
        <v>859.95457209847598</v>
      </c>
    </row>
    <row r="12529" spans="1:21" x14ac:dyDescent="0.35">
      <c r="A12529" t="s">
        <v>2667</v>
      </c>
      <c r="B12529" t="s">
        <v>3275</v>
      </c>
      <c r="C12529" t="str">
        <f>SUBSTITUTE(Table1[[#This Row],[Fuel]],", ",",")</f>
        <v>fossil liquids: fuel oil</v>
      </c>
      <c r="D12529" t="s">
        <v>3275</v>
      </c>
      <c r="H12529" t="s">
        <v>3436</v>
      </c>
      <c r="I12529">
        <v>79.5</v>
      </c>
      <c r="J12529" t="s">
        <v>3446</v>
      </c>
      <c r="K12529">
        <v>1989</v>
      </c>
      <c r="L12529" t="s">
        <v>29</v>
      </c>
      <c r="M12529" t="s">
        <v>29</v>
      </c>
      <c r="N12529">
        <v>40.956932000000002</v>
      </c>
      <c r="O12529">
        <v>-72.877410999999995</v>
      </c>
      <c r="P12529" t="s">
        <v>3613</v>
      </c>
      <c r="Q12529" s="3">
        <f>Table1[[#This Row],[Capacity (MW)]]*0.395*8760*10^-6</f>
        <v>0.27508589999999999</v>
      </c>
      <c r="R12529" s="3" cm="1">
        <f t="array" ref="R12529">AVERAGE(VLOOKUP(_xlfn.TEXTSPLIT(Table1[[#This Row],[Fuel (no space after comma)]], ","), FuelList_Final_EF!$A$2:$B$65, 2, FALSE))</f>
        <v>78.106682297772565</v>
      </c>
      <c r="S12529" s="3">
        <f>Table1[[#This Row],[Generation (TWh)]]*10^9*VLOOKUP(Table1[[#This Row],[Turbine/Engine Technology]],Technology_HR!$A$2:$B$11,2,FALSE)*10^-6</f>
        <v>3028695.7590000001</v>
      </c>
      <c r="T12529" s="5">
        <f>Table1[[#This Row],[Fuel Consumption (mmBtu)]]*Table1[[#This Row],[Emission Factor (kg CO2/ mmBtu)]]*10^3</f>
        <v>236561377424.82416</v>
      </c>
      <c r="U12529" s="3">
        <f>Table1[[#This Row],[Emissions (g CO2)]]/(Table1[[#This Row],[Generation (TWh)]]*10^9)</f>
        <v>859.95457209847598</v>
      </c>
    </row>
    <row r="12530" spans="1:21" x14ac:dyDescent="0.35">
      <c r="A12530" t="s">
        <v>2667</v>
      </c>
      <c r="B12530" t="s">
        <v>3275</v>
      </c>
      <c r="C12530" t="str">
        <f>SUBSTITUTE(Table1[[#This Row],[Fuel]],", ",",")</f>
        <v>fossil liquids: fuel oil</v>
      </c>
      <c r="D12530" t="s">
        <v>3275</v>
      </c>
      <c r="H12530" t="s">
        <v>3436</v>
      </c>
      <c r="I12530">
        <v>79.5</v>
      </c>
      <c r="J12530" t="s">
        <v>3446</v>
      </c>
      <c r="K12530">
        <v>1989</v>
      </c>
      <c r="L12530" t="s">
        <v>29</v>
      </c>
      <c r="M12530" t="s">
        <v>29</v>
      </c>
      <c r="N12530">
        <v>40.956932000000002</v>
      </c>
      <c r="O12530">
        <v>-72.877410999999995</v>
      </c>
      <c r="P12530" t="s">
        <v>3613</v>
      </c>
      <c r="Q12530" s="3">
        <f>Table1[[#This Row],[Capacity (MW)]]*0.395*8760*10^-6</f>
        <v>0.27508589999999999</v>
      </c>
      <c r="R12530" s="3" cm="1">
        <f t="array" ref="R12530">AVERAGE(VLOOKUP(_xlfn.TEXTSPLIT(Table1[[#This Row],[Fuel (no space after comma)]], ","), FuelList_Final_EF!$A$2:$B$65, 2, FALSE))</f>
        <v>78.106682297772565</v>
      </c>
      <c r="S12530" s="3">
        <f>Table1[[#This Row],[Generation (TWh)]]*10^9*VLOOKUP(Table1[[#This Row],[Turbine/Engine Technology]],Technology_HR!$A$2:$B$11,2,FALSE)*10^-6</f>
        <v>3028695.7590000001</v>
      </c>
      <c r="T12530" s="5">
        <f>Table1[[#This Row],[Fuel Consumption (mmBtu)]]*Table1[[#This Row],[Emission Factor (kg CO2/ mmBtu)]]*10^3</f>
        <v>236561377424.82416</v>
      </c>
      <c r="U12530" s="3">
        <f>Table1[[#This Row],[Emissions (g CO2)]]/(Table1[[#This Row],[Generation (TWh)]]*10^9)</f>
        <v>859.95457209847598</v>
      </c>
    </row>
    <row r="12531" spans="1:21" x14ac:dyDescent="0.35">
      <c r="A12531" t="s">
        <v>2548</v>
      </c>
      <c r="B12531" t="s">
        <v>3275</v>
      </c>
      <c r="C12531" t="str">
        <f>SUBSTITUTE(Table1[[#This Row],[Fuel]],", ",",")</f>
        <v>fossil liquids: fuel oil</v>
      </c>
      <c r="D12531" t="s">
        <v>3275</v>
      </c>
      <c r="H12531" t="s">
        <v>3436</v>
      </c>
      <c r="I12531">
        <v>51.3</v>
      </c>
      <c r="J12531" t="s">
        <v>3446</v>
      </c>
      <c r="K12531">
        <v>1973</v>
      </c>
      <c r="L12531" t="s">
        <v>29</v>
      </c>
      <c r="M12531" t="s">
        <v>29</v>
      </c>
      <c r="N12531">
        <v>21.388997</v>
      </c>
      <c r="O12531">
        <v>-157.96151800000001</v>
      </c>
      <c r="P12531" t="s">
        <v>3613</v>
      </c>
      <c r="Q12531" s="3">
        <f>Table1[[#This Row],[Capacity (MW)]]*0.395*8760*10^-6</f>
        <v>0.17750826</v>
      </c>
      <c r="R12531" s="3" cm="1">
        <f t="array" ref="R12531">AVERAGE(VLOOKUP(_xlfn.TEXTSPLIT(Table1[[#This Row],[Fuel (no space after comma)]], ","), FuelList_Final_EF!$A$2:$B$65, 2, FALSE))</f>
        <v>78.106682297772565</v>
      </c>
      <c r="S12531" s="3">
        <f>Table1[[#This Row],[Generation (TWh)]]*10^9*VLOOKUP(Table1[[#This Row],[Turbine/Engine Technology]],Technology_HR!$A$2:$B$11,2,FALSE)*10^-6</f>
        <v>1954365.9426</v>
      </c>
      <c r="T12531" s="5">
        <f>Table1[[#This Row],[Fuel Consumption (mmBtu)]]*Table1[[#This Row],[Emission Factor (kg CO2/ mmBtu)]]*10^3</f>
        <v>152649039772.24503</v>
      </c>
      <c r="U12531" s="3">
        <f>Table1[[#This Row],[Emissions (g CO2)]]/(Table1[[#This Row],[Generation (TWh)]]*10^9)</f>
        <v>859.95457209847598</v>
      </c>
    </row>
    <row r="12532" spans="1:21" x14ac:dyDescent="0.35">
      <c r="A12532" t="s">
        <v>2548</v>
      </c>
      <c r="B12532" t="s">
        <v>3241</v>
      </c>
      <c r="C12532" t="str">
        <f>SUBSTITUTE(Table1[[#This Row],[Fuel]],", ",",")</f>
        <v>fossil liquids: heavy fuel oil</v>
      </c>
      <c r="D12532" t="s">
        <v>3241</v>
      </c>
      <c r="H12532" t="s">
        <v>3440</v>
      </c>
      <c r="I12532">
        <v>50</v>
      </c>
      <c r="J12532" t="s">
        <v>3446</v>
      </c>
      <c r="K12532">
        <v>1947</v>
      </c>
      <c r="L12532" t="s">
        <v>29</v>
      </c>
      <c r="M12532" t="s">
        <v>29</v>
      </c>
      <c r="N12532">
        <v>21.388997</v>
      </c>
      <c r="O12532">
        <v>-157.96151800000001</v>
      </c>
      <c r="P12532" t="s">
        <v>3613</v>
      </c>
      <c r="Q12532" s="3">
        <f>Table1[[#This Row],[Capacity (MW)]]*0.395*8760*10^-6</f>
        <v>0.17301</v>
      </c>
      <c r="R12532" s="3" cm="1">
        <f t="array" ref="R12532">AVERAGE(VLOOKUP(_xlfn.TEXTSPLIT(Table1[[#This Row],[Fuel (no space after comma)]], ","), FuelList_Final_EF!$A$2:$B$65, 2, FALSE))</f>
        <v>81.602530311017389</v>
      </c>
      <c r="S12532" s="3">
        <f>Table1[[#This Row],[Generation (TWh)]]*10^9*VLOOKUP(Table1[[#This Row],[Turbine/Engine Technology]],Technology_HR!$A$2:$B$11,2,FALSE)*10^-6</f>
        <v>1779407.8499999999</v>
      </c>
      <c r="T12532" s="5">
        <f>Table1[[#This Row],[Fuel Consumption (mmBtu)]]*Table1[[#This Row],[Emission Factor (kg CO2/ mmBtu)]]*10^3</f>
        <v>145204183015.28729</v>
      </c>
      <c r="U12532" s="3">
        <f>Table1[[#This Row],[Emissions (g CO2)]]/(Table1[[#This Row],[Generation (TWh)]]*10^9)</f>
        <v>839.28202424881385</v>
      </c>
    </row>
    <row r="12533" spans="1:21" x14ac:dyDescent="0.35">
      <c r="A12533" t="s">
        <v>2548</v>
      </c>
      <c r="B12533" t="s">
        <v>3241</v>
      </c>
      <c r="C12533" t="str">
        <f>SUBSTITUTE(Table1[[#This Row],[Fuel]],", ",",")</f>
        <v>fossil liquids: heavy fuel oil</v>
      </c>
      <c r="D12533" t="s">
        <v>3241</v>
      </c>
      <c r="H12533" t="s">
        <v>3440</v>
      </c>
      <c r="I12533">
        <v>50</v>
      </c>
      <c r="J12533" t="s">
        <v>3446</v>
      </c>
      <c r="K12533">
        <v>1950</v>
      </c>
      <c r="L12533" t="s">
        <v>29</v>
      </c>
      <c r="M12533" t="s">
        <v>29</v>
      </c>
      <c r="N12533">
        <v>21.388997</v>
      </c>
      <c r="O12533">
        <v>-157.96151800000001</v>
      </c>
      <c r="P12533" t="s">
        <v>3613</v>
      </c>
      <c r="Q12533" s="3">
        <f>Table1[[#This Row],[Capacity (MW)]]*0.395*8760*10^-6</f>
        <v>0.17301</v>
      </c>
      <c r="R12533" s="3" cm="1">
        <f t="array" ref="R12533">AVERAGE(VLOOKUP(_xlfn.TEXTSPLIT(Table1[[#This Row],[Fuel (no space after comma)]], ","), FuelList_Final_EF!$A$2:$B$65, 2, FALSE))</f>
        <v>81.602530311017389</v>
      </c>
      <c r="S12533" s="3">
        <f>Table1[[#This Row],[Generation (TWh)]]*10^9*VLOOKUP(Table1[[#This Row],[Turbine/Engine Technology]],Technology_HR!$A$2:$B$11,2,FALSE)*10^-6</f>
        <v>1779407.8499999999</v>
      </c>
      <c r="T12533" s="5">
        <f>Table1[[#This Row],[Fuel Consumption (mmBtu)]]*Table1[[#This Row],[Emission Factor (kg CO2/ mmBtu)]]*10^3</f>
        <v>145204183015.28729</v>
      </c>
      <c r="U12533" s="3">
        <f>Table1[[#This Row],[Emissions (g CO2)]]/(Table1[[#This Row],[Generation (TWh)]]*10^9)</f>
        <v>839.28202424881385</v>
      </c>
    </row>
    <row r="12534" spans="1:21" x14ac:dyDescent="0.35">
      <c r="A12534" t="s">
        <v>2548</v>
      </c>
      <c r="B12534" t="s">
        <v>3241</v>
      </c>
      <c r="C12534" t="str">
        <f>SUBSTITUTE(Table1[[#This Row],[Fuel]],", ",",")</f>
        <v>fossil liquids: heavy fuel oil</v>
      </c>
      <c r="D12534" t="s">
        <v>3241</v>
      </c>
      <c r="H12534" t="s">
        <v>3440</v>
      </c>
      <c r="I12534">
        <v>54.4</v>
      </c>
      <c r="J12534" t="s">
        <v>3446</v>
      </c>
      <c r="K12534">
        <v>1959</v>
      </c>
      <c r="L12534" t="s">
        <v>29</v>
      </c>
      <c r="M12534" t="s">
        <v>29</v>
      </c>
      <c r="N12534">
        <v>21.388997</v>
      </c>
      <c r="O12534">
        <v>-157.96151800000001</v>
      </c>
      <c r="P12534" t="s">
        <v>3613</v>
      </c>
      <c r="Q12534" s="3">
        <f>Table1[[#This Row],[Capacity (MW)]]*0.395*8760*10^-6</f>
        <v>0.18823487999999999</v>
      </c>
      <c r="R12534" s="3" cm="1">
        <f t="array" ref="R12534">AVERAGE(VLOOKUP(_xlfn.TEXTSPLIT(Table1[[#This Row],[Fuel (no space after comma)]], ","), FuelList_Final_EF!$A$2:$B$65, 2, FALSE))</f>
        <v>81.602530311017389</v>
      </c>
      <c r="S12534" s="3">
        <f>Table1[[#This Row],[Generation (TWh)]]*10^9*VLOOKUP(Table1[[#This Row],[Turbine/Engine Technology]],Technology_HR!$A$2:$B$11,2,FALSE)*10^-6</f>
        <v>1935995.7408</v>
      </c>
      <c r="T12534" s="5">
        <f>Table1[[#This Row],[Fuel Consumption (mmBtu)]]*Table1[[#This Row],[Emission Factor (kg CO2/ mmBtu)]]*10^3</f>
        <v>157982151120.63257</v>
      </c>
      <c r="U12534" s="3">
        <f>Table1[[#This Row],[Emissions (g CO2)]]/(Table1[[#This Row],[Generation (TWh)]]*10^9)</f>
        <v>839.28202424881385</v>
      </c>
    </row>
    <row r="12535" spans="1:21" x14ac:dyDescent="0.35">
      <c r="A12535" t="s">
        <v>2548</v>
      </c>
      <c r="B12535" t="s">
        <v>3241</v>
      </c>
      <c r="C12535" t="str">
        <f>SUBSTITUTE(Table1[[#This Row],[Fuel]],", ",",")</f>
        <v>fossil liquids: heavy fuel oil</v>
      </c>
      <c r="D12535" t="s">
        <v>3241</v>
      </c>
      <c r="H12535" t="s">
        <v>3440</v>
      </c>
      <c r="I12535">
        <v>54.4</v>
      </c>
      <c r="J12535" t="s">
        <v>3446</v>
      </c>
      <c r="K12535">
        <v>1961</v>
      </c>
      <c r="L12535" t="s">
        <v>29</v>
      </c>
      <c r="M12535" t="s">
        <v>29</v>
      </c>
      <c r="N12535">
        <v>21.388997</v>
      </c>
      <c r="O12535">
        <v>-157.96151800000001</v>
      </c>
      <c r="P12535" t="s">
        <v>3613</v>
      </c>
      <c r="Q12535" s="3">
        <f>Table1[[#This Row],[Capacity (MW)]]*0.395*8760*10^-6</f>
        <v>0.18823487999999999</v>
      </c>
      <c r="R12535" s="3" cm="1">
        <f t="array" ref="R12535">AVERAGE(VLOOKUP(_xlfn.TEXTSPLIT(Table1[[#This Row],[Fuel (no space after comma)]], ","), FuelList_Final_EF!$A$2:$B$65, 2, FALSE))</f>
        <v>81.602530311017389</v>
      </c>
      <c r="S12535" s="3">
        <f>Table1[[#This Row],[Generation (TWh)]]*10^9*VLOOKUP(Table1[[#This Row],[Turbine/Engine Technology]],Technology_HR!$A$2:$B$11,2,FALSE)*10^-6</f>
        <v>1935995.7408</v>
      </c>
      <c r="T12535" s="5">
        <f>Table1[[#This Row],[Fuel Consumption (mmBtu)]]*Table1[[#This Row],[Emission Factor (kg CO2/ mmBtu)]]*10^3</f>
        <v>157982151120.63257</v>
      </c>
      <c r="U12535" s="3">
        <f>Table1[[#This Row],[Emissions (g CO2)]]/(Table1[[#This Row],[Generation (TWh)]]*10^9)</f>
        <v>839.28202424881385</v>
      </c>
    </row>
    <row r="12536" spans="1:21" x14ac:dyDescent="0.35">
      <c r="A12536" t="s">
        <v>2548</v>
      </c>
      <c r="B12536" t="s">
        <v>3241</v>
      </c>
      <c r="C12536" t="str">
        <f>SUBSTITUTE(Table1[[#This Row],[Fuel]],", ",",")</f>
        <v>fossil liquids: heavy fuel oil</v>
      </c>
      <c r="D12536" t="s">
        <v>3241</v>
      </c>
      <c r="H12536" t="s">
        <v>3440</v>
      </c>
      <c r="I12536">
        <v>81.599999999999994</v>
      </c>
      <c r="J12536" t="s">
        <v>3446</v>
      </c>
      <c r="K12536">
        <v>1966</v>
      </c>
      <c r="L12536" t="s">
        <v>29</v>
      </c>
      <c r="M12536" t="s">
        <v>29</v>
      </c>
      <c r="N12536">
        <v>21.388997</v>
      </c>
      <c r="O12536">
        <v>-157.96151800000001</v>
      </c>
      <c r="P12536" t="s">
        <v>3613</v>
      </c>
      <c r="Q12536" s="3">
        <f>Table1[[#This Row],[Capacity (MW)]]*0.395*8760*10^-6</f>
        <v>0.28235231999999999</v>
      </c>
      <c r="R12536" s="3" cm="1">
        <f t="array" ref="R12536">AVERAGE(VLOOKUP(_xlfn.TEXTSPLIT(Table1[[#This Row],[Fuel (no space after comma)]], ","), FuelList_Final_EF!$A$2:$B$65, 2, FALSE))</f>
        <v>81.602530311017389</v>
      </c>
      <c r="S12536" s="3">
        <f>Table1[[#This Row],[Generation (TWh)]]*10^9*VLOOKUP(Table1[[#This Row],[Turbine/Engine Technology]],Technology_HR!$A$2:$B$11,2,FALSE)*10^-6</f>
        <v>2903993.6111999997</v>
      </c>
      <c r="T12536" s="5">
        <f>Table1[[#This Row],[Fuel Consumption (mmBtu)]]*Table1[[#This Row],[Emission Factor (kg CO2/ mmBtu)]]*10^3</f>
        <v>236973226680.94882</v>
      </c>
      <c r="U12536" s="3">
        <f>Table1[[#This Row],[Emissions (g CO2)]]/(Table1[[#This Row],[Generation (TWh)]]*10^9)</f>
        <v>839.28202424881374</v>
      </c>
    </row>
    <row r="12537" spans="1:21" x14ac:dyDescent="0.35">
      <c r="A12537" t="s">
        <v>2548</v>
      </c>
      <c r="B12537" t="s">
        <v>3241</v>
      </c>
      <c r="C12537" t="str">
        <f>SUBSTITUTE(Table1[[#This Row],[Fuel]],", ",",")</f>
        <v>fossil liquids: heavy fuel oil</v>
      </c>
      <c r="D12537" t="s">
        <v>3241</v>
      </c>
      <c r="H12537" t="s">
        <v>3440</v>
      </c>
      <c r="I12537">
        <v>81.599999999999994</v>
      </c>
      <c r="J12537" t="s">
        <v>3446</v>
      </c>
      <c r="K12537">
        <v>1968</v>
      </c>
      <c r="L12537" t="s">
        <v>29</v>
      </c>
      <c r="M12537" t="s">
        <v>29</v>
      </c>
      <c r="N12537">
        <v>21.388997</v>
      </c>
      <c r="O12537">
        <v>-157.96151800000001</v>
      </c>
      <c r="P12537" t="s">
        <v>3613</v>
      </c>
      <c r="Q12537" s="3">
        <f>Table1[[#This Row],[Capacity (MW)]]*0.395*8760*10^-6</f>
        <v>0.28235231999999999</v>
      </c>
      <c r="R12537" s="3" cm="1">
        <f t="array" ref="R12537">AVERAGE(VLOOKUP(_xlfn.TEXTSPLIT(Table1[[#This Row],[Fuel (no space after comma)]], ","), FuelList_Final_EF!$A$2:$B$65, 2, FALSE))</f>
        <v>81.602530311017389</v>
      </c>
      <c r="S12537" s="3">
        <f>Table1[[#This Row],[Generation (TWh)]]*10^9*VLOOKUP(Table1[[#This Row],[Turbine/Engine Technology]],Technology_HR!$A$2:$B$11,2,FALSE)*10^-6</f>
        <v>2903993.6111999997</v>
      </c>
      <c r="T12537" s="5">
        <f>Table1[[#This Row],[Fuel Consumption (mmBtu)]]*Table1[[#This Row],[Emission Factor (kg CO2/ mmBtu)]]*10^3</f>
        <v>236973226680.94882</v>
      </c>
      <c r="U12537" s="3">
        <f>Table1[[#This Row],[Emissions (g CO2)]]/(Table1[[#This Row],[Generation (TWh)]]*10^9)</f>
        <v>839.28202424881374</v>
      </c>
    </row>
    <row r="12538" spans="1:21" x14ac:dyDescent="0.35">
      <c r="A12538" t="s">
        <v>2548</v>
      </c>
      <c r="B12538" t="s">
        <v>3275</v>
      </c>
      <c r="C12538" t="str">
        <f>SUBSTITUTE(Table1[[#This Row],[Fuel]],", ",",")</f>
        <v>fossil liquids: fuel oil</v>
      </c>
      <c r="D12538" t="s">
        <v>3275</v>
      </c>
      <c r="H12538" t="s">
        <v>3436</v>
      </c>
      <c r="I12538">
        <v>51.3</v>
      </c>
      <c r="J12538" t="s">
        <v>3446</v>
      </c>
      <c r="K12538">
        <v>1973</v>
      </c>
      <c r="L12538" t="s">
        <v>29</v>
      </c>
      <c r="M12538" t="s">
        <v>29</v>
      </c>
      <c r="N12538">
        <v>21.388997</v>
      </c>
      <c r="O12538">
        <v>-157.96151800000001</v>
      </c>
      <c r="P12538" t="s">
        <v>3613</v>
      </c>
      <c r="Q12538" s="3">
        <f>Table1[[#This Row],[Capacity (MW)]]*0.395*8760*10^-6</f>
        <v>0.17750826</v>
      </c>
      <c r="R12538" s="3" cm="1">
        <f t="array" ref="R12538">AVERAGE(VLOOKUP(_xlfn.TEXTSPLIT(Table1[[#This Row],[Fuel (no space after comma)]], ","), FuelList_Final_EF!$A$2:$B$65, 2, FALSE))</f>
        <v>78.106682297772565</v>
      </c>
      <c r="S12538" s="3">
        <f>Table1[[#This Row],[Generation (TWh)]]*10^9*VLOOKUP(Table1[[#This Row],[Turbine/Engine Technology]],Technology_HR!$A$2:$B$11,2,FALSE)*10^-6</f>
        <v>1954365.9426</v>
      </c>
      <c r="T12538" s="5">
        <f>Table1[[#This Row],[Fuel Consumption (mmBtu)]]*Table1[[#This Row],[Emission Factor (kg CO2/ mmBtu)]]*10^3</f>
        <v>152649039772.24503</v>
      </c>
      <c r="U12538" s="3">
        <f>Table1[[#This Row],[Emissions (g CO2)]]/(Table1[[#This Row],[Generation (TWh)]]*10^9)</f>
        <v>859.95457209847598</v>
      </c>
    </row>
    <row r="12539" spans="1:21" x14ac:dyDescent="0.35">
      <c r="A12539" t="s">
        <v>3091</v>
      </c>
      <c r="B12539" t="s">
        <v>3239</v>
      </c>
      <c r="C12539" t="str">
        <f>SUBSTITUTE(Table1[[#This Row],[Fuel]],", ",",")</f>
        <v>fossil gas: natural gas</v>
      </c>
      <c r="D12539" t="s">
        <v>3239</v>
      </c>
      <c r="H12539" t="s">
        <v>3436</v>
      </c>
      <c r="I12539">
        <v>50</v>
      </c>
      <c r="J12539" t="s">
        <v>3446</v>
      </c>
      <c r="K12539">
        <v>2001</v>
      </c>
      <c r="L12539" t="s">
        <v>29</v>
      </c>
      <c r="M12539" t="s">
        <v>29</v>
      </c>
      <c r="N12539">
        <v>41.448694000000003</v>
      </c>
      <c r="O12539">
        <v>-72.835359999999994</v>
      </c>
      <c r="P12539" t="s">
        <v>3613</v>
      </c>
      <c r="Q12539" s="3">
        <f>Table1[[#This Row],[Capacity (MW)]]*0.395*8760*10^-6</f>
        <v>0.17301</v>
      </c>
      <c r="R12539" s="3" cm="1">
        <f t="array" ref="R12539">AVERAGE(VLOOKUP(_xlfn.TEXTSPLIT(Table1[[#This Row],[Fuel (no space after comma)]], ","), FuelList_Final_EF!$A$2:$B$65, 2, FALSE))</f>
        <v>53.06</v>
      </c>
      <c r="S12539" s="3">
        <f>Table1[[#This Row],[Generation (TWh)]]*10^9*VLOOKUP(Table1[[#This Row],[Turbine/Engine Technology]],Technology_HR!$A$2:$B$11,2,FALSE)*10^-6</f>
        <v>1904840.0999999999</v>
      </c>
      <c r="T12539" s="5">
        <f>Table1[[#This Row],[Fuel Consumption (mmBtu)]]*Table1[[#This Row],[Emission Factor (kg CO2/ mmBtu)]]*10^3</f>
        <v>101070815706</v>
      </c>
      <c r="U12539" s="3">
        <f>Table1[[#This Row],[Emissions (g CO2)]]/(Table1[[#This Row],[Generation (TWh)]]*10^9)</f>
        <v>584.19060000000002</v>
      </c>
    </row>
    <row r="12540" spans="1:21" x14ac:dyDescent="0.35">
      <c r="A12540" t="s">
        <v>3091</v>
      </c>
      <c r="B12540" t="s">
        <v>3239</v>
      </c>
      <c r="C12540" t="str">
        <f>SUBSTITUTE(Table1[[#This Row],[Fuel]],", ",",")</f>
        <v>fossil gas: natural gas</v>
      </c>
      <c r="D12540" t="s">
        <v>3239</v>
      </c>
      <c r="H12540" t="s">
        <v>3436</v>
      </c>
      <c r="I12540">
        <v>50</v>
      </c>
      <c r="J12540" t="s">
        <v>3446</v>
      </c>
      <c r="K12540">
        <v>2001</v>
      </c>
      <c r="L12540" t="s">
        <v>29</v>
      </c>
      <c r="M12540" t="s">
        <v>29</v>
      </c>
      <c r="N12540">
        <v>41.448694000000003</v>
      </c>
      <c r="O12540">
        <v>-72.835359999999994</v>
      </c>
      <c r="P12540" t="s">
        <v>3613</v>
      </c>
      <c r="Q12540" s="3">
        <f>Table1[[#This Row],[Capacity (MW)]]*0.395*8760*10^-6</f>
        <v>0.17301</v>
      </c>
      <c r="R12540" s="3" cm="1">
        <f t="array" ref="R12540">AVERAGE(VLOOKUP(_xlfn.TEXTSPLIT(Table1[[#This Row],[Fuel (no space after comma)]], ","), FuelList_Final_EF!$A$2:$B$65, 2, FALSE))</f>
        <v>53.06</v>
      </c>
      <c r="S12540" s="3">
        <f>Table1[[#This Row],[Generation (TWh)]]*10^9*VLOOKUP(Table1[[#This Row],[Turbine/Engine Technology]],Technology_HR!$A$2:$B$11,2,FALSE)*10^-6</f>
        <v>1904840.0999999999</v>
      </c>
      <c r="T12540" s="5">
        <f>Table1[[#This Row],[Fuel Consumption (mmBtu)]]*Table1[[#This Row],[Emission Factor (kg CO2/ mmBtu)]]*10^3</f>
        <v>101070815706</v>
      </c>
      <c r="U12540" s="3">
        <f>Table1[[#This Row],[Emissions (g CO2)]]/(Table1[[#This Row],[Generation (TWh)]]*10^9)</f>
        <v>584.19060000000002</v>
      </c>
    </row>
    <row r="12541" spans="1:21" x14ac:dyDescent="0.35">
      <c r="A12541" t="s">
        <v>3091</v>
      </c>
      <c r="B12541" t="s">
        <v>3239</v>
      </c>
      <c r="C12541" t="str">
        <f>SUBSTITUTE(Table1[[#This Row],[Fuel]],", ",",")</f>
        <v>fossil gas: natural gas</v>
      </c>
      <c r="D12541" t="s">
        <v>3239</v>
      </c>
      <c r="H12541" t="s">
        <v>3436</v>
      </c>
      <c r="I12541">
        <v>50</v>
      </c>
      <c r="J12541" t="s">
        <v>3446</v>
      </c>
      <c r="K12541">
        <v>2001</v>
      </c>
      <c r="L12541" t="s">
        <v>29</v>
      </c>
      <c r="M12541" t="s">
        <v>29</v>
      </c>
      <c r="N12541">
        <v>41.448694000000003</v>
      </c>
      <c r="O12541">
        <v>-72.835359999999994</v>
      </c>
      <c r="P12541" t="s">
        <v>3613</v>
      </c>
      <c r="Q12541" s="3">
        <f>Table1[[#This Row],[Capacity (MW)]]*0.395*8760*10^-6</f>
        <v>0.17301</v>
      </c>
      <c r="R12541" s="3" cm="1">
        <f t="array" ref="R12541">AVERAGE(VLOOKUP(_xlfn.TEXTSPLIT(Table1[[#This Row],[Fuel (no space after comma)]], ","), FuelList_Final_EF!$A$2:$B$65, 2, FALSE))</f>
        <v>53.06</v>
      </c>
      <c r="S12541" s="3">
        <f>Table1[[#This Row],[Generation (TWh)]]*10^9*VLOOKUP(Table1[[#This Row],[Turbine/Engine Technology]],Technology_HR!$A$2:$B$11,2,FALSE)*10^-6</f>
        <v>1904840.0999999999</v>
      </c>
      <c r="T12541" s="5">
        <f>Table1[[#This Row],[Fuel Consumption (mmBtu)]]*Table1[[#This Row],[Emission Factor (kg CO2/ mmBtu)]]*10^3</f>
        <v>101070815706</v>
      </c>
      <c r="U12541" s="3">
        <f>Table1[[#This Row],[Emissions (g CO2)]]/(Table1[[#This Row],[Generation (TWh)]]*10^9)</f>
        <v>584.19060000000002</v>
      </c>
    </row>
    <row r="12542" spans="1:21" x14ac:dyDescent="0.35">
      <c r="A12542" t="s">
        <v>3091</v>
      </c>
      <c r="B12542" t="s">
        <v>3239</v>
      </c>
      <c r="C12542" t="str">
        <f>SUBSTITUTE(Table1[[#This Row],[Fuel]],", ",",")</f>
        <v>fossil gas: natural gas</v>
      </c>
      <c r="D12542" t="s">
        <v>3239</v>
      </c>
      <c r="H12542" t="s">
        <v>3436</v>
      </c>
      <c r="I12542">
        <v>50</v>
      </c>
      <c r="J12542" t="s">
        <v>3446</v>
      </c>
      <c r="K12542">
        <v>2001</v>
      </c>
      <c r="L12542" t="s">
        <v>29</v>
      </c>
      <c r="M12542" t="s">
        <v>29</v>
      </c>
      <c r="N12542">
        <v>41.448694000000003</v>
      </c>
      <c r="O12542">
        <v>-72.835359999999994</v>
      </c>
      <c r="P12542" t="s">
        <v>3613</v>
      </c>
      <c r="Q12542" s="3">
        <f>Table1[[#This Row],[Capacity (MW)]]*0.395*8760*10^-6</f>
        <v>0.17301</v>
      </c>
      <c r="R12542" s="3" cm="1">
        <f t="array" ref="R12542">AVERAGE(VLOOKUP(_xlfn.TEXTSPLIT(Table1[[#This Row],[Fuel (no space after comma)]], ","), FuelList_Final_EF!$A$2:$B$65, 2, FALSE))</f>
        <v>53.06</v>
      </c>
      <c r="S12542" s="3">
        <f>Table1[[#This Row],[Generation (TWh)]]*10^9*VLOOKUP(Table1[[#This Row],[Turbine/Engine Technology]],Technology_HR!$A$2:$B$11,2,FALSE)*10^-6</f>
        <v>1904840.0999999999</v>
      </c>
      <c r="T12542" s="5">
        <f>Table1[[#This Row],[Fuel Consumption (mmBtu)]]*Table1[[#This Row],[Emission Factor (kg CO2/ mmBtu)]]*10^3</f>
        <v>101070815706</v>
      </c>
      <c r="U12542" s="3">
        <f>Table1[[#This Row],[Emissions (g CO2)]]/(Table1[[#This Row],[Generation (TWh)]]*10^9)</f>
        <v>584.19060000000002</v>
      </c>
    </row>
    <row r="12543" spans="1:21" x14ac:dyDescent="0.35">
      <c r="A12543" t="s">
        <v>3091</v>
      </c>
      <c r="B12543" t="s">
        <v>3239</v>
      </c>
      <c r="C12543" t="str">
        <f>SUBSTITUTE(Table1[[#This Row],[Fuel]],", ",",")</f>
        <v>fossil gas: natural gas</v>
      </c>
      <c r="D12543" t="s">
        <v>3239</v>
      </c>
      <c r="H12543" t="s">
        <v>3436</v>
      </c>
      <c r="I12543">
        <v>50</v>
      </c>
      <c r="J12543" t="s">
        <v>3446</v>
      </c>
      <c r="K12543">
        <v>2001</v>
      </c>
      <c r="L12543" t="s">
        <v>29</v>
      </c>
      <c r="M12543" t="s">
        <v>29</v>
      </c>
      <c r="N12543">
        <v>41.448694000000003</v>
      </c>
      <c r="O12543">
        <v>-72.835359999999994</v>
      </c>
      <c r="P12543" t="s">
        <v>3613</v>
      </c>
      <c r="Q12543" s="3">
        <f>Table1[[#This Row],[Capacity (MW)]]*0.395*8760*10^-6</f>
        <v>0.17301</v>
      </c>
      <c r="R12543" s="3" cm="1">
        <f t="array" ref="R12543">AVERAGE(VLOOKUP(_xlfn.TEXTSPLIT(Table1[[#This Row],[Fuel (no space after comma)]], ","), FuelList_Final_EF!$A$2:$B$65, 2, FALSE))</f>
        <v>53.06</v>
      </c>
      <c r="S12543" s="3">
        <f>Table1[[#This Row],[Generation (TWh)]]*10^9*VLOOKUP(Table1[[#This Row],[Turbine/Engine Technology]],Technology_HR!$A$2:$B$11,2,FALSE)*10^-6</f>
        <v>1904840.0999999999</v>
      </c>
      <c r="T12543" s="5">
        <f>Table1[[#This Row],[Fuel Consumption (mmBtu)]]*Table1[[#This Row],[Emission Factor (kg CO2/ mmBtu)]]*10^3</f>
        <v>101070815706</v>
      </c>
      <c r="U12543" s="3">
        <f>Table1[[#This Row],[Emissions (g CO2)]]/(Table1[[#This Row],[Generation (TWh)]]*10^9)</f>
        <v>584.19060000000002</v>
      </c>
    </row>
    <row r="12544" spans="1:21" x14ac:dyDescent="0.35">
      <c r="A12544" t="s">
        <v>3091</v>
      </c>
      <c r="B12544" t="s">
        <v>3239</v>
      </c>
      <c r="C12544" t="str">
        <f>SUBSTITUTE(Table1[[#This Row],[Fuel]],", ",",")</f>
        <v>fossil gas: natural gas</v>
      </c>
      <c r="D12544" t="s">
        <v>3239</v>
      </c>
      <c r="H12544" t="s">
        <v>3436</v>
      </c>
      <c r="I12544">
        <v>50</v>
      </c>
      <c r="J12544" t="s">
        <v>3446</v>
      </c>
      <c r="K12544">
        <v>2018</v>
      </c>
      <c r="L12544" t="s">
        <v>29</v>
      </c>
      <c r="M12544" t="s">
        <v>29</v>
      </c>
      <c r="N12544">
        <v>41.448694000000003</v>
      </c>
      <c r="O12544">
        <v>-72.835359999999994</v>
      </c>
      <c r="P12544" t="s">
        <v>3613</v>
      </c>
      <c r="Q12544" s="3">
        <f>Table1[[#This Row],[Capacity (MW)]]*0.395*8760*10^-6</f>
        <v>0.17301</v>
      </c>
      <c r="R12544" s="3" cm="1">
        <f t="array" ref="R12544">AVERAGE(VLOOKUP(_xlfn.TEXTSPLIT(Table1[[#This Row],[Fuel (no space after comma)]], ","), FuelList_Final_EF!$A$2:$B$65, 2, FALSE))</f>
        <v>53.06</v>
      </c>
      <c r="S12544" s="3">
        <f>Table1[[#This Row],[Generation (TWh)]]*10^9*VLOOKUP(Table1[[#This Row],[Turbine/Engine Technology]],Technology_HR!$A$2:$B$11,2,FALSE)*10^-6</f>
        <v>1904840.0999999999</v>
      </c>
      <c r="T12544" s="5">
        <f>Table1[[#This Row],[Fuel Consumption (mmBtu)]]*Table1[[#This Row],[Emission Factor (kg CO2/ mmBtu)]]*10^3</f>
        <v>101070815706</v>
      </c>
      <c r="U12544" s="3">
        <f>Table1[[#This Row],[Emissions (g CO2)]]/(Table1[[#This Row],[Generation (TWh)]]*10^9)</f>
        <v>584.19060000000002</v>
      </c>
    </row>
    <row r="12545" spans="1:21" x14ac:dyDescent="0.35">
      <c r="A12545" t="s">
        <v>3091</v>
      </c>
      <c r="B12545" t="s">
        <v>3239</v>
      </c>
      <c r="C12545" t="str">
        <f>SUBSTITUTE(Table1[[#This Row],[Fuel]],", ",",")</f>
        <v>fossil gas: natural gas</v>
      </c>
      <c r="D12545" t="s">
        <v>3239</v>
      </c>
      <c r="H12545" t="s">
        <v>3436</v>
      </c>
      <c r="I12545">
        <v>50</v>
      </c>
      <c r="J12545" t="s">
        <v>3446</v>
      </c>
      <c r="K12545">
        <v>2018</v>
      </c>
      <c r="L12545" t="s">
        <v>29</v>
      </c>
      <c r="M12545" t="s">
        <v>29</v>
      </c>
      <c r="N12545">
        <v>41.448694000000003</v>
      </c>
      <c r="O12545">
        <v>-72.835359999999994</v>
      </c>
      <c r="P12545" t="s">
        <v>3613</v>
      </c>
      <c r="Q12545" s="3">
        <f>Table1[[#This Row],[Capacity (MW)]]*0.395*8760*10^-6</f>
        <v>0.17301</v>
      </c>
      <c r="R12545" s="3" cm="1">
        <f t="array" ref="R12545">AVERAGE(VLOOKUP(_xlfn.TEXTSPLIT(Table1[[#This Row],[Fuel (no space after comma)]], ","), FuelList_Final_EF!$A$2:$B$65, 2, FALSE))</f>
        <v>53.06</v>
      </c>
      <c r="S12545" s="3">
        <f>Table1[[#This Row],[Generation (TWh)]]*10^9*VLOOKUP(Table1[[#This Row],[Turbine/Engine Technology]],Technology_HR!$A$2:$B$11,2,FALSE)*10^-6</f>
        <v>1904840.0999999999</v>
      </c>
      <c r="T12545" s="5">
        <f>Table1[[#This Row],[Fuel Consumption (mmBtu)]]*Table1[[#This Row],[Emission Factor (kg CO2/ mmBtu)]]*10^3</f>
        <v>101070815706</v>
      </c>
      <c r="U12545" s="3">
        <f>Table1[[#This Row],[Emissions (g CO2)]]/(Table1[[#This Row],[Generation (TWh)]]*10^9)</f>
        <v>584.19060000000002</v>
      </c>
    </row>
    <row r="12546" spans="1:21" x14ac:dyDescent="0.35">
      <c r="A12546" t="s">
        <v>3092</v>
      </c>
      <c r="B12546" t="s">
        <v>3239</v>
      </c>
      <c r="C12546" t="str">
        <f>SUBSTITUTE(Table1[[#This Row],[Fuel]],", ",",")</f>
        <v>fossil gas: natural gas</v>
      </c>
      <c r="D12546" t="s">
        <v>3239</v>
      </c>
      <c r="H12546" t="s">
        <v>3436</v>
      </c>
      <c r="I12546">
        <v>100</v>
      </c>
      <c r="J12546" t="s">
        <v>3446</v>
      </c>
      <c r="K12546">
        <v>2013</v>
      </c>
      <c r="L12546" t="s">
        <v>29</v>
      </c>
      <c r="M12546" t="s">
        <v>29</v>
      </c>
      <c r="N12546">
        <v>34.008709000000003</v>
      </c>
      <c r="O12546">
        <v>-117.9449</v>
      </c>
      <c r="P12546" t="s">
        <v>3613</v>
      </c>
      <c r="Q12546" s="3">
        <f>Table1[[#This Row],[Capacity (MW)]]*0.395*8760*10^-6</f>
        <v>0.34601999999999999</v>
      </c>
      <c r="R12546" s="3" cm="1">
        <f t="array" ref="R12546">AVERAGE(VLOOKUP(_xlfn.TEXTSPLIT(Table1[[#This Row],[Fuel (no space after comma)]], ","), FuelList_Final_EF!$A$2:$B$65, 2, FALSE))</f>
        <v>53.06</v>
      </c>
      <c r="S12546" s="3">
        <f>Table1[[#This Row],[Generation (TWh)]]*10^9*VLOOKUP(Table1[[#This Row],[Turbine/Engine Technology]],Technology_HR!$A$2:$B$11,2,FALSE)*10^-6</f>
        <v>3809680.1999999997</v>
      </c>
      <c r="T12546" s="5">
        <f>Table1[[#This Row],[Fuel Consumption (mmBtu)]]*Table1[[#This Row],[Emission Factor (kg CO2/ mmBtu)]]*10^3</f>
        <v>202141631412</v>
      </c>
      <c r="U12546" s="3">
        <f>Table1[[#This Row],[Emissions (g CO2)]]/(Table1[[#This Row],[Generation (TWh)]]*10^9)</f>
        <v>584.19060000000002</v>
      </c>
    </row>
    <row r="12547" spans="1:21" x14ac:dyDescent="0.35">
      <c r="A12547" t="s">
        <v>3092</v>
      </c>
      <c r="B12547" t="s">
        <v>3239</v>
      </c>
      <c r="C12547" t="str">
        <f>SUBSTITUTE(Table1[[#This Row],[Fuel]],", ",",")</f>
        <v>fossil gas: natural gas</v>
      </c>
      <c r="D12547" t="s">
        <v>3239</v>
      </c>
      <c r="H12547" t="s">
        <v>3436</v>
      </c>
      <c r="I12547">
        <v>100</v>
      </c>
      <c r="J12547" t="s">
        <v>3446</v>
      </c>
      <c r="K12547">
        <v>2013</v>
      </c>
      <c r="L12547" t="s">
        <v>29</v>
      </c>
      <c r="M12547" t="s">
        <v>29</v>
      </c>
      <c r="N12547">
        <v>34.008709000000003</v>
      </c>
      <c r="O12547">
        <v>-117.9449</v>
      </c>
      <c r="P12547" t="s">
        <v>3613</v>
      </c>
      <c r="Q12547" s="3">
        <f>Table1[[#This Row],[Capacity (MW)]]*0.395*8760*10^-6</f>
        <v>0.34601999999999999</v>
      </c>
      <c r="R12547" s="3" cm="1">
        <f t="array" ref="R12547">AVERAGE(VLOOKUP(_xlfn.TEXTSPLIT(Table1[[#This Row],[Fuel (no space after comma)]], ","), FuelList_Final_EF!$A$2:$B$65, 2, FALSE))</f>
        <v>53.06</v>
      </c>
      <c r="S12547" s="3">
        <f>Table1[[#This Row],[Generation (TWh)]]*10^9*VLOOKUP(Table1[[#This Row],[Turbine/Engine Technology]],Technology_HR!$A$2:$B$11,2,FALSE)*10^-6</f>
        <v>3809680.1999999997</v>
      </c>
      <c r="T12547" s="5">
        <f>Table1[[#This Row],[Fuel Consumption (mmBtu)]]*Table1[[#This Row],[Emission Factor (kg CO2/ mmBtu)]]*10^3</f>
        <v>202141631412</v>
      </c>
      <c r="U12547" s="3">
        <f>Table1[[#This Row],[Emissions (g CO2)]]/(Table1[[#This Row],[Generation (TWh)]]*10^9)</f>
        <v>584.19060000000002</v>
      </c>
    </row>
    <row r="12548" spans="1:21" x14ac:dyDescent="0.35">
      <c r="A12548" t="s">
        <v>3092</v>
      </c>
      <c r="B12548" t="s">
        <v>3239</v>
      </c>
      <c r="C12548" t="str">
        <f>SUBSTITUTE(Table1[[#This Row],[Fuel]],", ",",")</f>
        <v>fossil gas: natural gas</v>
      </c>
      <c r="D12548" t="s">
        <v>3239</v>
      </c>
      <c r="H12548" t="s">
        <v>3436</v>
      </c>
      <c r="I12548">
        <v>100</v>
      </c>
      <c r="J12548" t="s">
        <v>3446</v>
      </c>
      <c r="K12548">
        <v>2013</v>
      </c>
      <c r="L12548" t="s">
        <v>29</v>
      </c>
      <c r="M12548" t="s">
        <v>29</v>
      </c>
      <c r="N12548">
        <v>34.008709000000003</v>
      </c>
      <c r="O12548">
        <v>-117.9449</v>
      </c>
      <c r="P12548" t="s">
        <v>3613</v>
      </c>
      <c r="Q12548" s="3">
        <f>Table1[[#This Row],[Capacity (MW)]]*0.395*8760*10^-6</f>
        <v>0.34601999999999999</v>
      </c>
      <c r="R12548" s="3" cm="1">
        <f t="array" ref="R12548">AVERAGE(VLOOKUP(_xlfn.TEXTSPLIT(Table1[[#This Row],[Fuel (no space after comma)]], ","), FuelList_Final_EF!$A$2:$B$65, 2, FALSE))</f>
        <v>53.06</v>
      </c>
      <c r="S12548" s="3">
        <f>Table1[[#This Row],[Generation (TWh)]]*10^9*VLOOKUP(Table1[[#This Row],[Turbine/Engine Technology]],Technology_HR!$A$2:$B$11,2,FALSE)*10^-6</f>
        <v>3809680.1999999997</v>
      </c>
      <c r="T12548" s="5">
        <f>Table1[[#This Row],[Fuel Consumption (mmBtu)]]*Table1[[#This Row],[Emission Factor (kg CO2/ mmBtu)]]*10^3</f>
        <v>202141631412</v>
      </c>
      <c r="U12548" s="3">
        <f>Table1[[#This Row],[Emissions (g CO2)]]/(Table1[[#This Row],[Generation (TWh)]]*10^9)</f>
        <v>584.19060000000002</v>
      </c>
    </row>
    <row r="12549" spans="1:21" x14ac:dyDescent="0.35">
      <c r="A12549" t="s">
        <v>3092</v>
      </c>
      <c r="B12549" t="s">
        <v>3239</v>
      </c>
      <c r="C12549" t="str">
        <f>SUBSTITUTE(Table1[[#This Row],[Fuel]],", ",",")</f>
        <v>fossil gas: natural gas</v>
      </c>
      <c r="D12549" t="s">
        <v>3239</v>
      </c>
      <c r="H12549" t="s">
        <v>3436</v>
      </c>
      <c r="I12549">
        <v>100</v>
      </c>
      <c r="J12549" t="s">
        <v>3446</v>
      </c>
      <c r="K12549">
        <v>2013</v>
      </c>
      <c r="L12549" t="s">
        <v>29</v>
      </c>
      <c r="M12549" t="s">
        <v>29</v>
      </c>
      <c r="N12549">
        <v>34.008709000000003</v>
      </c>
      <c r="O12549">
        <v>-117.9449</v>
      </c>
      <c r="P12549" t="s">
        <v>3613</v>
      </c>
      <c r="Q12549" s="3">
        <f>Table1[[#This Row],[Capacity (MW)]]*0.395*8760*10^-6</f>
        <v>0.34601999999999999</v>
      </c>
      <c r="R12549" s="3" cm="1">
        <f t="array" ref="R12549">AVERAGE(VLOOKUP(_xlfn.TEXTSPLIT(Table1[[#This Row],[Fuel (no space after comma)]], ","), FuelList_Final_EF!$A$2:$B$65, 2, FALSE))</f>
        <v>53.06</v>
      </c>
      <c r="S12549" s="3">
        <f>Table1[[#This Row],[Generation (TWh)]]*10^9*VLOOKUP(Table1[[#This Row],[Turbine/Engine Technology]],Technology_HR!$A$2:$B$11,2,FALSE)*10^-6</f>
        <v>3809680.1999999997</v>
      </c>
      <c r="T12549" s="5">
        <f>Table1[[#This Row],[Fuel Consumption (mmBtu)]]*Table1[[#This Row],[Emission Factor (kg CO2/ mmBtu)]]*10^3</f>
        <v>202141631412</v>
      </c>
      <c r="U12549" s="3">
        <f>Table1[[#This Row],[Emissions (g CO2)]]/(Table1[[#This Row],[Generation (TWh)]]*10^9)</f>
        <v>584.19060000000002</v>
      </c>
    </row>
    <row r="12550" spans="1:21" x14ac:dyDescent="0.35">
      <c r="A12550" t="s">
        <v>3092</v>
      </c>
      <c r="B12550" t="s">
        <v>3239</v>
      </c>
      <c r="C12550" t="str">
        <f>SUBSTITUTE(Table1[[#This Row],[Fuel]],", ",",")</f>
        <v>fossil gas: natural gas</v>
      </c>
      <c r="D12550" t="s">
        <v>3239</v>
      </c>
      <c r="H12550" t="s">
        <v>3436</v>
      </c>
      <c r="I12550">
        <v>100</v>
      </c>
      <c r="J12550" t="s">
        <v>3446</v>
      </c>
      <c r="K12550">
        <v>2013</v>
      </c>
      <c r="L12550" t="s">
        <v>29</v>
      </c>
      <c r="M12550" t="s">
        <v>29</v>
      </c>
      <c r="N12550">
        <v>34.008709000000003</v>
      </c>
      <c r="O12550">
        <v>-117.9449</v>
      </c>
      <c r="P12550" t="s">
        <v>3613</v>
      </c>
      <c r="Q12550" s="3">
        <f>Table1[[#This Row],[Capacity (MW)]]*0.395*8760*10^-6</f>
        <v>0.34601999999999999</v>
      </c>
      <c r="R12550" s="3" cm="1">
        <f t="array" ref="R12550">AVERAGE(VLOOKUP(_xlfn.TEXTSPLIT(Table1[[#This Row],[Fuel (no space after comma)]], ","), FuelList_Final_EF!$A$2:$B$65, 2, FALSE))</f>
        <v>53.06</v>
      </c>
      <c r="S12550" s="3">
        <f>Table1[[#This Row],[Generation (TWh)]]*10^9*VLOOKUP(Table1[[#This Row],[Turbine/Engine Technology]],Technology_HR!$A$2:$B$11,2,FALSE)*10^-6</f>
        <v>3809680.1999999997</v>
      </c>
      <c r="T12550" s="5">
        <f>Table1[[#This Row],[Fuel Consumption (mmBtu)]]*Table1[[#This Row],[Emission Factor (kg CO2/ mmBtu)]]*10^3</f>
        <v>202141631412</v>
      </c>
      <c r="U12550" s="3">
        <f>Table1[[#This Row],[Emissions (g CO2)]]/(Table1[[#This Row],[Generation (TWh)]]*10^9)</f>
        <v>584.19060000000002</v>
      </c>
    </row>
    <row r="12551" spans="1:21" x14ac:dyDescent="0.35">
      <c r="A12551" t="s">
        <v>2436</v>
      </c>
      <c r="B12551" t="s">
        <v>3239</v>
      </c>
      <c r="C12551" t="str">
        <f>SUBSTITUTE(Table1[[#This Row],[Fuel]],", ",",")</f>
        <v>fossil gas: natural gas</v>
      </c>
      <c r="D12551" t="s">
        <v>3239</v>
      </c>
      <c r="H12551" t="s">
        <v>3438</v>
      </c>
      <c r="I12551">
        <v>301</v>
      </c>
      <c r="J12551" t="s">
        <v>3446</v>
      </c>
      <c r="K12551">
        <v>2006</v>
      </c>
      <c r="L12551" t="s">
        <v>29</v>
      </c>
      <c r="M12551" t="s">
        <v>29</v>
      </c>
      <c r="N12551">
        <v>37.4878</v>
      </c>
      <c r="O12551">
        <v>-120.8956</v>
      </c>
      <c r="P12551" t="s">
        <v>3613</v>
      </c>
      <c r="Q12551" s="3">
        <f>Table1[[#This Row],[Capacity (MW)]]*0.395*8760*10^-6</f>
        <v>1.0415202000000001</v>
      </c>
      <c r="R12551" s="3" cm="1">
        <f t="array" ref="R12551">AVERAGE(VLOOKUP(_xlfn.TEXTSPLIT(Table1[[#This Row],[Fuel (no space after comma)]], ","), FuelList_Final_EF!$A$2:$B$65, 2, FALSE))</f>
        <v>53.06</v>
      </c>
      <c r="S12551" s="3">
        <f>Table1[[#This Row],[Generation (TWh)]]*10^9*VLOOKUP(Table1[[#This Row],[Turbine/Engine Technology]],Technology_HR!$A$2:$B$11,2,FALSE)*10^-6</f>
        <v>7862435.9898000006</v>
      </c>
      <c r="T12551" s="5">
        <f>Table1[[#This Row],[Fuel Consumption (mmBtu)]]*Table1[[#This Row],[Emission Factor (kg CO2/ mmBtu)]]*10^3</f>
        <v>417180853618.78809</v>
      </c>
      <c r="U12551" s="3">
        <f>Table1[[#This Row],[Emissions (g CO2)]]/(Table1[[#This Row],[Generation (TWh)]]*10^9)</f>
        <v>400.54994000000005</v>
      </c>
    </row>
    <row r="12552" spans="1:21" x14ac:dyDescent="0.35">
      <c r="A12552" t="s">
        <v>3093</v>
      </c>
      <c r="B12552" t="s">
        <v>3426</v>
      </c>
      <c r="C12552" t="str">
        <f>SUBSTITUTE(Table1[[#This Row],[Fuel]],", ",",")</f>
        <v>fossil liquids: diesel,fossil liquids: unknown,bioenergy: biodiesel</v>
      </c>
      <c r="D12552" t="s">
        <v>3258</v>
      </c>
      <c r="E12552" t="s">
        <v>3662</v>
      </c>
      <c r="F12552" t="s">
        <v>3683</v>
      </c>
      <c r="H12552" t="s">
        <v>3437</v>
      </c>
      <c r="I12552">
        <v>54.9</v>
      </c>
      <c r="J12552" t="s">
        <v>3449</v>
      </c>
      <c r="K12552">
        <v>2026</v>
      </c>
      <c r="L12552" t="s">
        <v>29</v>
      </c>
      <c r="M12552" t="s">
        <v>29</v>
      </c>
      <c r="N12552">
        <v>37.236699999999999</v>
      </c>
      <c r="O12552">
        <v>-96.962500000000006</v>
      </c>
      <c r="P12552" t="s">
        <v>3613</v>
      </c>
      <c r="Q12552" s="3">
        <f>Table1[[#This Row],[Capacity (MW)]]*0.395*8760*10^-6</f>
        <v>0.18996498000000001</v>
      </c>
      <c r="R12552" s="3" cm="1">
        <f t="array" ref="R12552">AVERAGE(VLOOKUP(_xlfn.TEXTSPLIT(Table1[[#This Row],[Fuel (no space after comma)]], ","), FuelList_Final_EF!$A$2:$B$65, 2, FALSE))</f>
        <v>76.30053517929251</v>
      </c>
      <c r="S12552" s="3">
        <f>Table1[[#This Row],[Generation (TWh)]]*10^9*VLOOKUP(Table1[[#This Row],[Turbine/Engine Technology]],Technology_HR!$A$2:$B$11,2,FALSE)*10^-6</f>
        <v>1690688.3219999999</v>
      </c>
      <c r="T12552" s="5">
        <f>Table1[[#This Row],[Fuel Consumption (mmBtu)]]*Table1[[#This Row],[Emission Factor (kg CO2/ mmBtu)]]*10^3</f>
        <v>129000423789.98003</v>
      </c>
      <c r="U12552" s="3">
        <f>Table1[[#This Row],[Emissions (g CO2)]]/(Table1[[#This Row],[Generation (TWh)]]*10^9)</f>
        <v>679.07476309570336</v>
      </c>
    </row>
    <row r="12553" spans="1:21" x14ac:dyDescent="0.35">
      <c r="A12553" t="s">
        <v>3094</v>
      </c>
      <c r="B12553" t="s">
        <v>3239</v>
      </c>
      <c r="C12553" t="str">
        <f>SUBSTITUTE(Table1[[#This Row],[Fuel]],", ",",")</f>
        <v>fossil gas: natural gas</v>
      </c>
      <c r="D12553" t="s">
        <v>3239</v>
      </c>
      <c r="H12553" t="s">
        <v>3436</v>
      </c>
      <c r="I12553">
        <v>165</v>
      </c>
      <c r="J12553" t="s">
        <v>3446</v>
      </c>
      <c r="K12553">
        <v>2001</v>
      </c>
      <c r="L12553" t="s">
        <v>29</v>
      </c>
      <c r="M12553" t="s">
        <v>29</v>
      </c>
      <c r="N12553">
        <v>33.814799999999998</v>
      </c>
      <c r="O12553">
        <v>-83.695400000000006</v>
      </c>
      <c r="P12553" t="s">
        <v>3613</v>
      </c>
      <c r="Q12553" s="3">
        <f>Table1[[#This Row],[Capacity (MW)]]*0.395*8760*10^-6</f>
        <v>0.57093300000000002</v>
      </c>
      <c r="R12553" s="3" cm="1">
        <f t="array" ref="R12553">AVERAGE(VLOOKUP(_xlfn.TEXTSPLIT(Table1[[#This Row],[Fuel (no space after comma)]], ","), FuelList_Final_EF!$A$2:$B$65, 2, FALSE))</f>
        <v>53.06</v>
      </c>
      <c r="S12553" s="3">
        <f>Table1[[#This Row],[Generation (TWh)]]*10^9*VLOOKUP(Table1[[#This Row],[Turbine/Engine Technology]],Technology_HR!$A$2:$B$11,2,FALSE)*10^-6</f>
        <v>6285972.3300000001</v>
      </c>
      <c r="T12553" s="5">
        <f>Table1[[#This Row],[Fuel Consumption (mmBtu)]]*Table1[[#This Row],[Emission Factor (kg CO2/ mmBtu)]]*10^3</f>
        <v>333533691829.79999</v>
      </c>
      <c r="U12553" s="3">
        <f>Table1[[#This Row],[Emissions (g CO2)]]/(Table1[[#This Row],[Generation (TWh)]]*10^9)</f>
        <v>584.19060000000002</v>
      </c>
    </row>
    <row r="12554" spans="1:21" x14ac:dyDescent="0.35">
      <c r="A12554" t="s">
        <v>3094</v>
      </c>
      <c r="B12554" t="s">
        <v>3239</v>
      </c>
      <c r="C12554" t="str">
        <f>SUBSTITUTE(Table1[[#This Row],[Fuel]],", ",",")</f>
        <v>fossil gas: natural gas</v>
      </c>
      <c r="D12554" t="s">
        <v>3239</v>
      </c>
      <c r="H12554" t="s">
        <v>3436</v>
      </c>
      <c r="I12554">
        <v>165</v>
      </c>
      <c r="J12554" t="s">
        <v>3446</v>
      </c>
      <c r="K12554">
        <v>2001</v>
      </c>
      <c r="L12554" t="s">
        <v>29</v>
      </c>
      <c r="M12554" t="s">
        <v>29</v>
      </c>
      <c r="N12554">
        <v>33.814799999999998</v>
      </c>
      <c r="O12554">
        <v>-83.695400000000006</v>
      </c>
      <c r="P12554" t="s">
        <v>3613</v>
      </c>
      <c r="Q12554" s="3">
        <f>Table1[[#This Row],[Capacity (MW)]]*0.395*8760*10^-6</f>
        <v>0.57093300000000002</v>
      </c>
      <c r="R12554" s="3" cm="1">
        <f t="array" ref="R12554">AVERAGE(VLOOKUP(_xlfn.TEXTSPLIT(Table1[[#This Row],[Fuel (no space after comma)]], ","), FuelList_Final_EF!$A$2:$B$65, 2, FALSE))</f>
        <v>53.06</v>
      </c>
      <c r="S12554" s="3">
        <f>Table1[[#This Row],[Generation (TWh)]]*10^9*VLOOKUP(Table1[[#This Row],[Turbine/Engine Technology]],Technology_HR!$A$2:$B$11,2,FALSE)*10^-6</f>
        <v>6285972.3300000001</v>
      </c>
      <c r="T12554" s="5">
        <f>Table1[[#This Row],[Fuel Consumption (mmBtu)]]*Table1[[#This Row],[Emission Factor (kg CO2/ mmBtu)]]*10^3</f>
        <v>333533691829.79999</v>
      </c>
      <c r="U12554" s="3">
        <f>Table1[[#This Row],[Emissions (g CO2)]]/(Table1[[#This Row],[Generation (TWh)]]*10^9)</f>
        <v>584.19060000000002</v>
      </c>
    </row>
    <row r="12555" spans="1:21" x14ac:dyDescent="0.35">
      <c r="A12555" t="s">
        <v>3094</v>
      </c>
      <c r="B12555" t="s">
        <v>3239</v>
      </c>
      <c r="C12555" t="str">
        <f>SUBSTITUTE(Table1[[#This Row],[Fuel]],", ",",")</f>
        <v>fossil gas: natural gas</v>
      </c>
      <c r="D12555" t="s">
        <v>3239</v>
      </c>
      <c r="H12555" t="s">
        <v>3436</v>
      </c>
      <c r="I12555">
        <v>165</v>
      </c>
      <c r="J12555" t="s">
        <v>3446</v>
      </c>
      <c r="K12555">
        <v>2001</v>
      </c>
      <c r="L12555" t="s">
        <v>29</v>
      </c>
      <c r="M12555" t="s">
        <v>29</v>
      </c>
      <c r="N12555">
        <v>33.814799999999998</v>
      </c>
      <c r="O12555">
        <v>-83.695400000000006</v>
      </c>
      <c r="P12555" t="s">
        <v>3613</v>
      </c>
      <c r="Q12555" s="3">
        <f>Table1[[#This Row],[Capacity (MW)]]*0.395*8760*10^-6</f>
        <v>0.57093300000000002</v>
      </c>
      <c r="R12555" s="3" cm="1">
        <f t="array" ref="R12555">AVERAGE(VLOOKUP(_xlfn.TEXTSPLIT(Table1[[#This Row],[Fuel (no space after comma)]], ","), FuelList_Final_EF!$A$2:$B$65, 2, FALSE))</f>
        <v>53.06</v>
      </c>
      <c r="S12555" s="3">
        <f>Table1[[#This Row],[Generation (TWh)]]*10^9*VLOOKUP(Table1[[#This Row],[Turbine/Engine Technology]],Technology_HR!$A$2:$B$11,2,FALSE)*10^-6</f>
        <v>6285972.3300000001</v>
      </c>
      <c r="T12555" s="5">
        <f>Table1[[#This Row],[Fuel Consumption (mmBtu)]]*Table1[[#This Row],[Emission Factor (kg CO2/ mmBtu)]]*10^3</f>
        <v>333533691829.79999</v>
      </c>
      <c r="U12555" s="3">
        <f>Table1[[#This Row],[Emissions (g CO2)]]/(Table1[[#This Row],[Generation (TWh)]]*10^9)</f>
        <v>584.19060000000002</v>
      </c>
    </row>
    <row r="12556" spans="1:21" x14ac:dyDescent="0.35">
      <c r="A12556" t="s">
        <v>3095</v>
      </c>
      <c r="B12556" t="s">
        <v>3239</v>
      </c>
      <c r="C12556" t="str">
        <f>SUBSTITUTE(Table1[[#This Row],[Fuel]],", ",",")</f>
        <v>fossil gas: natural gas</v>
      </c>
      <c r="D12556" t="s">
        <v>3239</v>
      </c>
      <c r="H12556" t="s">
        <v>3436</v>
      </c>
      <c r="I12556">
        <v>52</v>
      </c>
      <c r="J12556" t="s">
        <v>3446</v>
      </c>
      <c r="K12556">
        <v>1999</v>
      </c>
      <c r="L12556" t="s">
        <v>29</v>
      </c>
      <c r="M12556" t="s">
        <v>29</v>
      </c>
      <c r="N12556">
        <v>32.540979999999998</v>
      </c>
      <c r="O12556">
        <v>-85.038880000000006</v>
      </c>
      <c r="P12556" t="s">
        <v>3613</v>
      </c>
      <c r="Q12556" s="3">
        <f>Table1[[#This Row],[Capacity (MW)]]*0.395*8760*10^-6</f>
        <v>0.17993039999999999</v>
      </c>
      <c r="R12556" s="3" cm="1">
        <f t="array" ref="R12556">AVERAGE(VLOOKUP(_xlfn.TEXTSPLIT(Table1[[#This Row],[Fuel (no space after comma)]], ","), FuelList_Final_EF!$A$2:$B$65, 2, FALSE))</f>
        <v>53.06</v>
      </c>
      <c r="S12556" s="3">
        <f>Table1[[#This Row],[Generation (TWh)]]*10^9*VLOOKUP(Table1[[#This Row],[Turbine/Engine Technology]],Technology_HR!$A$2:$B$11,2,FALSE)*10^-6</f>
        <v>1981033.7039999999</v>
      </c>
      <c r="T12556" s="5">
        <f>Table1[[#This Row],[Fuel Consumption (mmBtu)]]*Table1[[#This Row],[Emission Factor (kg CO2/ mmBtu)]]*10^3</f>
        <v>105113648334.24001</v>
      </c>
      <c r="U12556" s="3">
        <f>Table1[[#This Row],[Emissions (g CO2)]]/(Table1[[#This Row],[Generation (TWh)]]*10^9)</f>
        <v>584.19060000000002</v>
      </c>
    </row>
    <row r="12557" spans="1:21" x14ac:dyDescent="0.35">
      <c r="A12557" t="s">
        <v>3095</v>
      </c>
      <c r="B12557" t="s">
        <v>3239</v>
      </c>
      <c r="C12557" t="str">
        <f>SUBSTITUTE(Table1[[#This Row],[Fuel]],", ",",")</f>
        <v>fossil gas: natural gas</v>
      </c>
      <c r="D12557" t="s">
        <v>3239</v>
      </c>
      <c r="H12557" t="s">
        <v>3436</v>
      </c>
      <c r="I12557">
        <v>52</v>
      </c>
      <c r="J12557" t="s">
        <v>3446</v>
      </c>
      <c r="K12557">
        <v>1999</v>
      </c>
      <c r="L12557" t="s">
        <v>29</v>
      </c>
      <c r="M12557" t="s">
        <v>29</v>
      </c>
      <c r="N12557">
        <v>32.540979999999998</v>
      </c>
      <c r="O12557">
        <v>-85.038880000000006</v>
      </c>
      <c r="P12557" t="s">
        <v>3613</v>
      </c>
      <c r="Q12557" s="3">
        <f>Table1[[#This Row],[Capacity (MW)]]*0.395*8760*10^-6</f>
        <v>0.17993039999999999</v>
      </c>
      <c r="R12557" s="3" cm="1">
        <f t="array" ref="R12557">AVERAGE(VLOOKUP(_xlfn.TEXTSPLIT(Table1[[#This Row],[Fuel (no space after comma)]], ","), FuelList_Final_EF!$A$2:$B$65, 2, FALSE))</f>
        <v>53.06</v>
      </c>
      <c r="S12557" s="3">
        <f>Table1[[#This Row],[Generation (TWh)]]*10^9*VLOOKUP(Table1[[#This Row],[Turbine/Engine Technology]],Technology_HR!$A$2:$B$11,2,FALSE)*10^-6</f>
        <v>1981033.7039999999</v>
      </c>
      <c r="T12557" s="5">
        <f>Table1[[#This Row],[Fuel Consumption (mmBtu)]]*Table1[[#This Row],[Emission Factor (kg CO2/ mmBtu)]]*10^3</f>
        <v>105113648334.24001</v>
      </c>
      <c r="U12557" s="3">
        <f>Table1[[#This Row],[Emissions (g CO2)]]/(Table1[[#This Row],[Generation (TWh)]]*10^9)</f>
        <v>584.19060000000002</v>
      </c>
    </row>
    <row r="12558" spans="1:21" x14ac:dyDescent="0.35">
      <c r="A12558" t="s">
        <v>2604</v>
      </c>
      <c r="B12558" t="s">
        <v>3239</v>
      </c>
      <c r="C12558" t="str">
        <f>SUBSTITUTE(Table1[[#This Row],[Fuel]],", ",",")</f>
        <v>fossil gas: natural gas</v>
      </c>
      <c r="D12558" t="s">
        <v>3239</v>
      </c>
      <c r="H12558" t="s">
        <v>3438</v>
      </c>
      <c r="I12558">
        <v>620</v>
      </c>
      <c r="J12558" t="s">
        <v>3446</v>
      </c>
      <c r="K12558">
        <v>2002</v>
      </c>
      <c r="L12558" t="s">
        <v>29</v>
      </c>
      <c r="M12558" t="s">
        <v>29</v>
      </c>
      <c r="N12558">
        <v>33.412744000000004</v>
      </c>
      <c r="O12558">
        <v>-85.033928000000003</v>
      </c>
      <c r="P12558" t="s">
        <v>3613</v>
      </c>
      <c r="Q12558" s="3">
        <f>Table1[[#This Row],[Capacity (MW)]]*0.395*8760*10^-6</f>
        <v>2.145324</v>
      </c>
      <c r="R12558" s="3" cm="1">
        <f t="array" ref="R12558">AVERAGE(VLOOKUP(_xlfn.TEXTSPLIT(Table1[[#This Row],[Fuel (no space after comma)]], ","), FuelList_Final_EF!$A$2:$B$65, 2, FALSE))</f>
        <v>53.06</v>
      </c>
      <c r="S12558" s="3">
        <f>Table1[[#This Row],[Generation (TWh)]]*10^9*VLOOKUP(Table1[[#This Row],[Turbine/Engine Technology]],Technology_HR!$A$2:$B$11,2,FALSE)*10^-6</f>
        <v>16195050.876</v>
      </c>
      <c r="T12558" s="5">
        <f>Table1[[#This Row],[Fuel Consumption (mmBtu)]]*Table1[[#This Row],[Emission Factor (kg CO2/ mmBtu)]]*10^3</f>
        <v>859309399480.56006</v>
      </c>
      <c r="U12558" s="3">
        <f>Table1[[#This Row],[Emissions (g CO2)]]/(Table1[[#This Row],[Generation (TWh)]]*10^9)</f>
        <v>400.54994000000005</v>
      </c>
    </row>
    <row r="12559" spans="1:21" x14ac:dyDescent="0.35">
      <c r="A12559" t="s">
        <v>2604</v>
      </c>
      <c r="B12559" t="s">
        <v>3239</v>
      </c>
      <c r="C12559" t="str">
        <f>SUBSTITUTE(Table1[[#This Row],[Fuel]],", ",",")</f>
        <v>fossil gas: natural gas</v>
      </c>
      <c r="D12559" t="s">
        <v>3239</v>
      </c>
      <c r="H12559" t="s">
        <v>3438</v>
      </c>
      <c r="I12559">
        <v>620</v>
      </c>
      <c r="J12559" t="s">
        <v>3446</v>
      </c>
      <c r="K12559">
        <v>2002</v>
      </c>
      <c r="L12559" t="s">
        <v>29</v>
      </c>
      <c r="M12559" t="s">
        <v>29</v>
      </c>
      <c r="N12559">
        <v>33.412744000000004</v>
      </c>
      <c r="O12559">
        <v>-85.033928000000003</v>
      </c>
      <c r="P12559" t="s">
        <v>3613</v>
      </c>
      <c r="Q12559" s="3">
        <f>Table1[[#This Row],[Capacity (MW)]]*0.395*8760*10^-6</f>
        <v>2.145324</v>
      </c>
      <c r="R12559" s="3" cm="1">
        <f t="array" ref="R12559">AVERAGE(VLOOKUP(_xlfn.TEXTSPLIT(Table1[[#This Row],[Fuel (no space after comma)]], ","), FuelList_Final_EF!$A$2:$B$65, 2, FALSE))</f>
        <v>53.06</v>
      </c>
      <c r="S12559" s="3">
        <f>Table1[[#This Row],[Generation (TWh)]]*10^9*VLOOKUP(Table1[[#This Row],[Turbine/Engine Technology]],Technology_HR!$A$2:$B$11,2,FALSE)*10^-6</f>
        <v>16195050.876</v>
      </c>
      <c r="T12559" s="5">
        <f>Table1[[#This Row],[Fuel Consumption (mmBtu)]]*Table1[[#This Row],[Emission Factor (kg CO2/ mmBtu)]]*10^3</f>
        <v>859309399480.56006</v>
      </c>
      <c r="U12559" s="3">
        <f>Table1[[#This Row],[Emissions (g CO2)]]/(Table1[[#This Row],[Generation (TWh)]]*10^9)</f>
        <v>400.54994000000005</v>
      </c>
    </row>
    <row r="12560" spans="1:21" x14ac:dyDescent="0.35">
      <c r="A12560" t="s">
        <v>3089</v>
      </c>
      <c r="B12560" t="s">
        <v>3239</v>
      </c>
      <c r="C12560" t="str">
        <f>SUBSTITUTE(Table1[[#This Row],[Fuel]],", ",",")</f>
        <v>fossil gas: natural gas</v>
      </c>
      <c r="D12560" t="s">
        <v>3239</v>
      </c>
      <c r="H12560" t="s">
        <v>3438</v>
      </c>
      <c r="I12560">
        <v>594</v>
      </c>
      <c r="J12560" t="s">
        <v>3446</v>
      </c>
      <c r="K12560">
        <v>2004</v>
      </c>
      <c r="L12560" t="s">
        <v>29</v>
      </c>
      <c r="M12560" t="s">
        <v>29</v>
      </c>
      <c r="N12560">
        <v>33.408299999999997</v>
      </c>
      <c r="O12560">
        <v>-85.040300000000002</v>
      </c>
      <c r="P12560" t="s">
        <v>3613</v>
      </c>
      <c r="Q12560" s="3">
        <f>Table1[[#This Row],[Capacity (MW)]]*0.395*8760*10^-6</f>
        <v>2.0553588</v>
      </c>
      <c r="R12560" s="3" cm="1">
        <f t="array" ref="R12560">AVERAGE(VLOOKUP(_xlfn.TEXTSPLIT(Table1[[#This Row],[Fuel (no space after comma)]], ","), FuelList_Final_EF!$A$2:$B$65, 2, FALSE))</f>
        <v>53.06</v>
      </c>
      <c r="S12560" s="3">
        <f>Table1[[#This Row],[Generation (TWh)]]*10^9*VLOOKUP(Table1[[#This Row],[Turbine/Engine Technology]],Technology_HR!$A$2:$B$11,2,FALSE)*10^-6</f>
        <v>15515903.5812</v>
      </c>
      <c r="T12560" s="5">
        <f>Table1[[#This Row],[Fuel Consumption (mmBtu)]]*Table1[[#This Row],[Emission Factor (kg CO2/ mmBtu)]]*10^3</f>
        <v>823273844018.47205</v>
      </c>
      <c r="U12560" s="3">
        <f>Table1[[#This Row],[Emissions (g CO2)]]/(Table1[[#This Row],[Generation (TWh)]]*10^9)</f>
        <v>400.54994000000005</v>
      </c>
    </row>
    <row r="12561" spans="1:21" x14ac:dyDescent="0.35">
      <c r="A12561" t="s">
        <v>2489</v>
      </c>
      <c r="B12561" t="s">
        <v>3239</v>
      </c>
      <c r="C12561" t="str">
        <f>SUBSTITUTE(Table1[[#This Row],[Fuel]],", ",",")</f>
        <v>fossil gas: natural gas</v>
      </c>
      <c r="D12561" t="s">
        <v>3239</v>
      </c>
      <c r="H12561" t="s">
        <v>3438</v>
      </c>
      <c r="I12561">
        <v>1472</v>
      </c>
      <c r="J12561" t="s">
        <v>3446</v>
      </c>
      <c r="K12561">
        <v>2014</v>
      </c>
      <c r="L12561" t="s">
        <v>29</v>
      </c>
      <c r="M12561" t="s">
        <v>29</v>
      </c>
      <c r="N12561">
        <v>38.971666999999997</v>
      </c>
      <c r="O12561">
        <v>-78.177220000000005</v>
      </c>
      <c r="P12561" t="s">
        <v>3613</v>
      </c>
      <c r="Q12561" s="3">
        <f>Table1[[#This Row],[Capacity (MW)]]*0.395*8760*10^-6</f>
        <v>5.0934144000000003</v>
      </c>
      <c r="R12561" s="3" cm="1">
        <f t="array" ref="R12561">AVERAGE(VLOOKUP(_xlfn.TEXTSPLIT(Table1[[#This Row],[Fuel (no space after comma)]], ","), FuelList_Final_EF!$A$2:$B$65, 2, FALSE))</f>
        <v>53.06</v>
      </c>
      <c r="S12561" s="3">
        <f>Table1[[#This Row],[Generation (TWh)]]*10^9*VLOOKUP(Table1[[#This Row],[Turbine/Engine Technology]],Technology_HR!$A$2:$B$11,2,FALSE)*10^-6</f>
        <v>38450185.305599995</v>
      </c>
      <c r="T12561" s="5">
        <f>Table1[[#This Row],[Fuel Consumption (mmBtu)]]*Table1[[#This Row],[Emission Factor (kg CO2/ mmBtu)]]*10^3</f>
        <v>2040166832315.1357</v>
      </c>
      <c r="U12561" s="3">
        <f>Table1[[#This Row],[Emissions (g CO2)]]/(Table1[[#This Row],[Generation (TWh)]]*10^9)</f>
        <v>400.54993999999994</v>
      </c>
    </row>
    <row r="12562" spans="1:21" x14ac:dyDescent="0.35">
      <c r="A12562" t="s">
        <v>3096</v>
      </c>
      <c r="B12562" t="s">
        <v>3308</v>
      </c>
      <c r="C12562" t="str">
        <f>SUBSTITUTE(Table1[[#This Row],[Fuel]],", ",",")</f>
        <v>fossil liquids: fuel oil,fossil gas: natural gas</v>
      </c>
      <c r="D12562" t="s">
        <v>3275</v>
      </c>
      <c r="E12562" t="s">
        <v>3239</v>
      </c>
      <c r="H12562" t="s">
        <v>3436</v>
      </c>
      <c r="I12562">
        <v>51</v>
      </c>
      <c r="J12562" t="s">
        <v>3446</v>
      </c>
      <c r="K12562">
        <v>2012</v>
      </c>
      <c r="L12562" t="s">
        <v>29</v>
      </c>
      <c r="M12562" t="s">
        <v>29</v>
      </c>
      <c r="N12562">
        <v>39.279178999999999</v>
      </c>
      <c r="O12562">
        <v>-75.623930000000001</v>
      </c>
      <c r="P12562" t="s">
        <v>3613</v>
      </c>
      <c r="Q12562" s="3">
        <f>Table1[[#This Row],[Capacity (MW)]]*0.395*8760*10^-6</f>
        <v>0.17647019999999997</v>
      </c>
      <c r="R12562" s="3" cm="1">
        <f t="array" ref="R12562">AVERAGE(VLOOKUP(_xlfn.TEXTSPLIT(Table1[[#This Row],[Fuel (no space after comma)]], ","), FuelList_Final_EF!$A$2:$B$65, 2, FALSE))</f>
        <v>65.583341148886291</v>
      </c>
      <c r="S12562" s="3">
        <f>Table1[[#This Row],[Generation (TWh)]]*10^9*VLOOKUP(Table1[[#This Row],[Turbine/Engine Technology]],Technology_HR!$A$2:$B$11,2,FALSE)*10^-6</f>
        <v>1942936.9019999998</v>
      </c>
      <c r="T12562" s="5">
        <f>Table1[[#This Row],[Fuel Consumption (mmBtu)]]*Table1[[#This Row],[Emission Factor (kg CO2/ mmBtu)]]*10^3</f>
        <v>127424293674.62624</v>
      </c>
      <c r="U12562" s="3">
        <f>Table1[[#This Row],[Emissions (g CO2)]]/(Table1[[#This Row],[Generation (TWh)]]*10^9)</f>
        <v>722.07258604923811</v>
      </c>
    </row>
    <row r="12563" spans="1:21" x14ac:dyDescent="0.35">
      <c r="A12563" t="s">
        <v>3097</v>
      </c>
      <c r="B12563" t="s">
        <v>3243</v>
      </c>
      <c r="C12563" t="str">
        <f>SUBSTITUTE(Table1[[#This Row],[Fuel]],", ",",")</f>
        <v>fossil gas: natural gas,fossil liquids: fuel oil</v>
      </c>
      <c r="D12563" t="s">
        <v>3239</v>
      </c>
      <c r="E12563" t="s">
        <v>3275</v>
      </c>
      <c r="H12563" t="s">
        <v>3436</v>
      </c>
      <c r="I12563">
        <v>53</v>
      </c>
      <c r="J12563" t="s">
        <v>3446</v>
      </c>
      <c r="K12563">
        <v>1972</v>
      </c>
      <c r="L12563" t="s">
        <v>29</v>
      </c>
      <c r="M12563" t="s">
        <v>29</v>
      </c>
      <c r="N12563">
        <v>41.835946999999997</v>
      </c>
      <c r="O12563">
        <v>-79.188670000000002</v>
      </c>
      <c r="P12563" t="s">
        <v>3613</v>
      </c>
      <c r="Q12563" s="3">
        <f>Table1[[#This Row],[Capacity (MW)]]*0.395*8760*10^-6</f>
        <v>0.18339059999999999</v>
      </c>
      <c r="R12563" s="3" cm="1">
        <f t="array" ref="R12563">AVERAGE(VLOOKUP(_xlfn.TEXTSPLIT(Table1[[#This Row],[Fuel (no space after comma)]], ","), FuelList_Final_EF!$A$2:$B$65, 2, FALSE))</f>
        <v>65.583341148886291</v>
      </c>
      <c r="S12563" s="3">
        <f>Table1[[#This Row],[Generation (TWh)]]*10^9*VLOOKUP(Table1[[#This Row],[Turbine/Engine Technology]],Technology_HR!$A$2:$B$11,2,FALSE)*10^-6</f>
        <v>2019130.5059999998</v>
      </c>
      <c r="T12563" s="5">
        <f>Table1[[#This Row],[Fuel Consumption (mmBtu)]]*Table1[[#This Row],[Emission Factor (kg CO2/ mmBtu)]]*10^3</f>
        <v>132421324799.12138</v>
      </c>
      <c r="U12563" s="3">
        <f>Table1[[#This Row],[Emissions (g CO2)]]/(Table1[[#This Row],[Generation (TWh)]]*10^9)</f>
        <v>722.072586049238</v>
      </c>
    </row>
    <row r="12564" spans="1:21" x14ac:dyDescent="0.35">
      <c r="A12564" t="s">
        <v>2476</v>
      </c>
      <c r="B12564" t="s">
        <v>3239</v>
      </c>
      <c r="C12564" t="str">
        <f>SUBSTITUTE(Table1[[#This Row],[Fuel]],", ",",")</f>
        <v>fossil gas: natural gas</v>
      </c>
      <c r="D12564" t="s">
        <v>3239</v>
      </c>
      <c r="H12564" t="s">
        <v>3438</v>
      </c>
      <c r="I12564">
        <v>123</v>
      </c>
      <c r="J12564" t="s">
        <v>3446</v>
      </c>
      <c r="K12564">
        <v>1999</v>
      </c>
      <c r="L12564" t="s">
        <v>29</v>
      </c>
      <c r="M12564" t="s">
        <v>29</v>
      </c>
      <c r="N12564">
        <v>31.250399999999999</v>
      </c>
      <c r="O12564">
        <v>-88.015600000000006</v>
      </c>
      <c r="P12564" t="s">
        <v>3613</v>
      </c>
      <c r="Q12564" s="3">
        <f>Table1[[#This Row],[Capacity (MW)]]*0.395*8760*10^-6</f>
        <v>0.4256046</v>
      </c>
      <c r="R12564" s="3" cm="1">
        <f t="array" ref="R12564">AVERAGE(VLOOKUP(_xlfn.TEXTSPLIT(Table1[[#This Row],[Fuel (no space after comma)]], ","), FuelList_Final_EF!$A$2:$B$65, 2, FALSE))</f>
        <v>53.06</v>
      </c>
      <c r="S12564" s="3">
        <f>Table1[[#This Row],[Generation (TWh)]]*10^9*VLOOKUP(Table1[[#This Row],[Turbine/Engine Technology]],Technology_HR!$A$2:$B$11,2,FALSE)*10^-6</f>
        <v>3212889.1253999998</v>
      </c>
      <c r="T12564" s="5">
        <f>Table1[[#This Row],[Fuel Consumption (mmBtu)]]*Table1[[#This Row],[Emission Factor (kg CO2/ mmBtu)]]*10^3</f>
        <v>170475896993.724</v>
      </c>
      <c r="U12564" s="3">
        <f>Table1[[#This Row],[Emissions (g CO2)]]/(Table1[[#This Row],[Generation (TWh)]]*10^9)</f>
        <v>400.54993999999999</v>
      </c>
    </row>
    <row r="12565" spans="1:21" x14ac:dyDescent="0.35">
      <c r="A12565" t="s">
        <v>3098</v>
      </c>
      <c r="B12565" t="s">
        <v>3239</v>
      </c>
      <c r="C12565" t="str">
        <f>SUBSTITUTE(Table1[[#This Row],[Fuel]],", ",",")</f>
        <v>fossil gas: natural gas</v>
      </c>
      <c r="D12565" t="s">
        <v>3239</v>
      </c>
      <c r="H12565" t="s">
        <v>3436</v>
      </c>
      <c r="I12565">
        <v>199</v>
      </c>
      <c r="J12565" t="s">
        <v>3446</v>
      </c>
      <c r="K12565">
        <v>2003</v>
      </c>
      <c r="L12565" t="s">
        <v>29</v>
      </c>
      <c r="M12565" t="s">
        <v>29</v>
      </c>
      <c r="N12565">
        <v>33.092238999999999</v>
      </c>
      <c r="O12565">
        <v>-82.979990000000001</v>
      </c>
      <c r="P12565" t="s">
        <v>3613</v>
      </c>
      <c r="Q12565" s="3">
        <f>Table1[[#This Row],[Capacity (MW)]]*0.395*8760*10^-6</f>
        <v>0.68857979999999996</v>
      </c>
      <c r="R12565" s="3" cm="1">
        <f t="array" ref="R12565">AVERAGE(VLOOKUP(_xlfn.TEXTSPLIT(Table1[[#This Row],[Fuel (no space after comma)]], ","), FuelList_Final_EF!$A$2:$B$65, 2, FALSE))</f>
        <v>53.06</v>
      </c>
      <c r="S12565" s="3">
        <f>Table1[[#This Row],[Generation (TWh)]]*10^9*VLOOKUP(Table1[[#This Row],[Turbine/Engine Technology]],Technology_HR!$A$2:$B$11,2,FALSE)*10^-6</f>
        <v>7581263.5979999993</v>
      </c>
      <c r="T12565" s="5">
        <f>Table1[[#This Row],[Fuel Consumption (mmBtu)]]*Table1[[#This Row],[Emission Factor (kg CO2/ mmBtu)]]*10^3</f>
        <v>402261846509.88</v>
      </c>
      <c r="U12565" s="3">
        <f>Table1[[#This Row],[Emissions (g CO2)]]/(Table1[[#This Row],[Generation (TWh)]]*10^9)</f>
        <v>584.19060000000002</v>
      </c>
    </row>
    <row r="12566" spans="1:21" x14ac:dyDescent="0.35">
      <c r="A12566" t="s">
        <v>3099</v>
      </c>
      <c r="B12566" t="s">
        <v>3239</v>
      </c>
      <c r="C12566" t="str">
        <f>SUBSTITUTE(Table1[[#This Row],[Fuel]],", ",",")</f>
        <v>fossil gas: natural gas</v>
      </c>
      <c r="D12566" t="s">
        <v>3239</v>
      </c>
      <c r="H12566" t="s">
        <v>3436</v>
      </c>
      <c r="I12566">
        <v>199</v>
      </c>
      <c r="J12566" t="s">
        <v>3446</v>
      </c>
      <c r="K12566">
        <v>2003</v>
      </c>
      <c r="L12566" t="s">
        <v>29</v>
      </c>
      <c r="M12566" t="s">
        <v>29</v>
      </c>
      <c r="N12566">
        <v>33.092238999999999</v>
      </c>
      <c r="O12566">
        <v>-82.979990000000001</v>
      </c>
      <c r="P12566" t="s">
        <v>3613</v>
      </c>
      <c r="Q12566" s="3">
        <f>Table1[[#This Row],[Capacity (MW)]]*0.395*8760*10^-6</f>
        <v>0.68857979999999996</v>
      </c>
      <c r="R12566" s="3" cm="1">
        <f t="array" ref="R12566">AVERAGE(VLOOKUP(_xlfn.TEXTSPLIT(Table1[[#This Row],[Fuel (no space after comma)]], ","), FuelList_Final_EF!$A$2:$B$65, 2, FALSE))</f>
        <v>53.06</v>
      </c>
      <c r="S12566" s="3">
        <f>Table1[[#This Row],[Generation (TWh)]]*10^9*VLOOKUP(Table1[[#This Row],[Turbine/Engine Technology]],Technology_HR!$A$2:$B$11,2,FALSE)*10^-6</f>
        <v>7581263.5979999993</v>
      </c>
      <c r="T12566" s="5">
        <f>Table1[[#This Row],[Fuel Consumption (mmBtu)]]*Table1[[#This Row],[Emission Factor (kg CO2/ mmBtu)]]*10^3</f>
        <v>402261846509.88</v>
      </c>
      <c r="U12566" s="3">
        <f>Table1[[#This Row],[Emissions (g CO2)]]/(Table1[[#This Row],[Generation (TWh)]]*10^9)</f>
        <v>584.19060000000002</v>
      </c>
    </row>
    <row r="12567" spans="1:21" x14ac:dyDescent="0.35">
      <c r="A12567" t="s">
        <v>3099</v>
      </c>
      <c r="B12567" t="s">
        <v>3239</v>
      </c>
      <c r="C12567" t="str">
        <f>SUBSTITUTE(Table1[[#This Row],[Fuel]],", ",",")</f>
        <v>fossil gas: natural gas</v>
      </c>
      <c r="D12567" t="s">
        <v>3239</v>
      </c>
      <c r="H12567" t="s">
        <v>3436</v>
      </c>
      <c r="I12567">
        <v>199</v>
      </c>
      <c r="J12567" t="s">
        <v>3446</v>
      </c>
      <c r="K12567">
        <v>2003</v>
      </c>
      <c r="L12567" t="s">
        <v>29</v>
      </c>
      <c r="M12567" t="s">
        <v>29</v>
      </c>
      <c r="N12567">
        <v>33.092238999999999</v>
      </c>
      <c r="O12567">
        <v>-82.979990000000001</v>
      </c>
      <c r="P12567" t="s">
        <v>3613</v>
      </c>
      <c r="Q12567" s="3">
        <f>Table1[[#This Row],[Capacity (MW)]]*0.395*8760*10^-6</f>
        <v>0.68857979999999996</v>
      </c>
      <c r="R12567" s="3" cm="1">
        <f t="array" ref="R12567">AVERAGE(VLOOKUP(_xlfn.TEXTSPLIT(Table1[[#This Row],[Fuel (no space after comma)]], ","), FuelList_Final_EF!$A$2:$B$65, 2, FALSE))</f>
        <v>53.06</v>
      </c>
      <c r="S12567" s="3">
        <f>Table1[[#This Row],[Generation (TWh)]]*10^9*VLOOKUP(Table1[[#This Row],[Turbine/Engine Technology]],Technology_HR!$A$2:$B$11,2,FALSE)*10^-6</f>
        <v>7581263.5979999993</v>
      </c>
      <c r="T12567" s="5">
        <f>Table1[[#This Row],[Fuel Consumption (mmBtu)]]*Table1[[#This Row],[Emission Factor (kg CO2/ mmBtu)]]*10^3</f>
        <v>402261846509.88</v>
      </c>
      <c r="U12567" s="3">
        <f>Table1[[#This Row],[Emissions (g CO2)]]/(Table1[[#This Row],[Generation (TWh)]]*10^9)</f>
        <v>584.19060000000002</v>
      </c>
    </row>
    <row r="12568" spans="1:21" x14ac:dyDescent="0.35">
      <c r="A12568" t="s">
        <v>3099</v>
      </c>
      <c r="B12568" t="s">
        <v>3239</v>
      </c>
      <c r="C12568" t="str">
        <f>SUBSTITUTE(Table1[[#This Row],[Fuel]],", ",",")</f>
        <v>fossil gas: natural gas</v>
      </c>
      <c r="D12568" t="s">
        <v>3239</v>
      </c>
      <c r="H12568" t="s">
        <v>3436</v>
      </c>
      <c r="I12568">
        <v>199</v>
      </c>
      <c r="J12568" t="s">
        <v>3446</v>
      </c>
      <c r="K12568">
        <v>2003</v>
      </c>
      <c r="L12568" t="s">
        <v>29</v>
      </c>
      <c r="M12568" t="s">
        <v>29</v>
      </c>
      <c r="N12568">
        <v>33.092238999999999</v>
      </c>
      <c r="O12568">
        <v>-82.979990000000001</v>
      </c>
      <c r="P12568" t="s">
        <v>3613</v>
      </c>
      <c r="Q12568" s="3">
        <f>Table1[[#This Row],[Capacity (MW)]]*0.395*8760*10^-6</f>
        <v>0.68857979999999996</v>
      </c>
      <c r="R12568" s="3" cm="1">
        <f t="array" ref="R12568">AVERAGE(VLOOKUP(_xlfn.TEXTSPLIT(Table1[[#This Row],[Fuel (no space after comma)]], ","), FuelList_Final_EF!$A$2:$B$65, 2, FALSE))</f>
        <v>53.06</v>
      </c>
      <c r="S12568" s="3">
        <f>Table1[[#This Row],[Generation (TWh)]]*10^9*VLOOKUP(Table1[[#This Row],[Turbine/Engine Technology]],Technology_HR!$A$2:$B$11,2,FALSE)*10^-6</f>
        <v>7581263.5979999993</v>
      </c>
      <c r="T12568" s="5">
        <f>Table1[[#This Row],[Fuel Consumption (mmBtu)]]*Table1[[#This Row],[Emission Factor (kg CO2/ mmBtu)]]*10^3</f>
        <v>402261846509.88</v>
      </c>
      <c r="U12568" s="3">
        <f>Table1[[#This Row],[Emissions (g CO2)]]/(Table1[[#This Row],[Generation (TWh)]]*10^9)</f>
        <v>584.19060000000002</v>
      </c>
    </row>
    <row r="12569" spans="1:21" x14ac:dyDescent="0.35">
      <c r="A12569" t="s">
        <v>3100</v>
      </c>
      <c r="B12569" t="s">
        <v>3239</v>
      </c>
      <c r="C12569" t="str">
        <f>SUBSTITUTE(Table1[[#This Row],[Fuel]],", ",",")</f>
        <v>fossil gas: natural gas</v>
      </c>
      <c r="D12569" t="s">
        <v>3239</v>
      </c>
      <c r="H12569" t="s">
        <v>3438</v>
      </c>
      <c r="I12569">
        <v>715</v>
      </c>
      <c r="J12569" t="s">
        <v>3446</v>
      </c>
      <c r="K12569">
        <v>2002</v>
      </c>
      <c r="L12569" t="s">
        <v>29</v>
      </c>
      <c r="M12569" t="s">
        <v>29</v>
      </c>
      <c r="N12569">
        <v>39.58</v>
      </c>
      <c r="O12569">
        <v>-81.656400000000005</v>
      </c>
      <c r="P12569" t="s">
        <v>3613</v>
      </c>
      <c r="Q12569" s="3">
        <f>Table1[[#This Row],[Capacity (MW)]]*0.395*8760*10^-6</f>
        <v>2.474043</v>
      </c>
      <c r="R12569" s="3" cm="1">
        <f t="array" ref="R12569">AVERAGE(VLOOKUP(_xlfn.TEXTSPLIT(Table1[[#This Row],[Fuel (no space after comma)]], ","), FuelList_Final_EF!$A$2:$B$65, 2, FALSE))</f>
        <v>53.06</v>
      </c>
      <c r="S12569" s="3">
        <f>Table1[[#This Row],[Generation (TWh)]]*10^9*VLOOKUP(Table1[[#This Row],[Turbine/Engine Technology]],Technology_HR!$A$2:$B$11,2,FALSE)*10^-6</f>
        <v>18676550.607000001</v>
      </c>
      <c r="T12569" s="5">
        <f>Table1[[#This Row],[Fuel Consumption (mmBtu)]]*Table1[[#This Row],[Emission Factor (kg CO2/ mmBtu)]]*10^3</f>
        <v>990977775207.42017</v>
      </c>
      <c r="U12569" s="3">
        <f>Table1[[#This Row],[Emissions (g CO2)]]/(Table1[[#This Row],[Generation (TWh)]]*10^9)</f>
        <v>400.54994000000005</v>
      </c>
    </row>
    <row r="12570" spans="1:21" x14ac:dyDescent="0.35">
      <c r="A12570" t="s">
        <v>2487</v>
      </c>
      <c r="B12570" t="s">
        <v>3239</v>
      </c>
      <c r="C12570" t="str">
        <f>SUBSTITUTE(Table1[[#This Row],[Fuel]],", ",",")</f>
        <v>fossil gas: natural gas</v>
      </c>
      <c r="D12570" t="s">
        <v>3239</v>
      </c>
      <c r="H12570" t="s">
        <v>3436</v>
      </c>
      <c r="I12570">
        <v>200</v>
      </c>
      <c r="J12570" t="s">
        <v>3446</v>
      </c>
      <c r="K12570">
        <v>2020</v>
      </c>
      <c r="L12570" t="s">
        <v>29</v>
      </c>
      <c r="M12570" t="s">
        <v>29</v>
      </c>
      <c r="N12570">
        <v>30.791388999999999</v>
      </c>
      <c r="O12570">
        <v>-89.909170000000003</v>
      </c>
      <c r="P12570" t="s">
        <v>3613</v>
      </c>
      <c r="Q12570" s="3">
        <f>Table1[[#This Row],[Capacity (MW)]]*0.395*8760*10^-6</f>
        <v>0.69203999999999999</v>
      </c>
      <c r="R12570" s="3" cm="1">
        <f t="array" ref="R12570">AVERAGE(VLOOKUP(_xlfn.TEXTSPLIT(Table1[[#This Row],[Fuel (no space after comma)]], ","), FuelList_Final_EF!$A$2:$B$65, 2, FALSE))</f>
        <v>53.06</v>
      </c>
      <c r="S12570" s="3">
        <f>Table1[[#This Row],[Generation (TWh)]]*10^9*VLOOKUP(Table1[[#This Row],[Turbine/Engine Technology]],Technology_HR!$A$2:$B$11,2,FALSE)*10^-6</f>
        <v>7619360.3999999994</v>
      </c>
      <c r="T12570" s="5">
        <f>Table1[[#This Row],[Fuel Consumption (mmBtu)]]*Table1[[#This Row],[Emission Factor (kg CO2/ mmBtu)]]*10^3</f>
        <v>404283262824</v>
      </c>
      <c r="U12570" s="3">
        <f>Table1[[#This Row],[Emissions (g CO2)]]/(Table1[[#This Row],[Generation (TWh)]]*10^9)</f>
        <v>584.19060000000002</v>
      </c>
    </row>
    <row r="12571" spans="1:21" x14ac:dyDescent="0.35">
      <c r="A12571" t="s">
        <v>2487</v>
      </c>
      <c r="B12571" t="s">
        <v>3239</v>
      </c>
      <c r="C12571" t="str">
        <f>SUBSTITUTE(Table1[[#This Row],[Fuel]],", ",",")</f>
        <v>fossil gas: natural gas</v>
      </c>
      <c r="D12571" t="s">
        <v>3239</v>
      </c>
      <c r="H12571" t="s">
        <v>3436</v>
      </c>
      <c r="I12571">
        <v>200</v>
      </c>
      <c r="J12571" t="s">
        <v>3446</v>
      </c>
      <c r="K12571">
        <v>2020</v>
      </c>
      <c r="L12571" t="s">
        <v>29</v>
      </c>
      <c r="M12571" t="s">
        <v>29</v>
      </c>
      <c r="N12571">
        <v>30.791388999999999</v>
      </c>
      <c r="O12571">
        <v>-89.909170000000003</v>
      </c>
      <c r="P12571" t="s">
        <v>3613</v>
      </c>
      <c r="Q12571" s="3">
        <f>Table1[[#This Row],[Capacity (MW)]]*0.395*8760*10^-6</f>
        <v>0.69203999999999999</v>
      </c>
      <c r="R12571" s="3" cm="1">
        <f t="array" ref="R12571">AVERAGE(VLOOKUP(_xlfn.TEXTSPLIT(Table1[[#This Row],[Fuel (no space after comma)]], ","), FuelList_Final_EF!$A$2:$B$65, 2, FALSE))</f>
        <v>53.06</v>
      </c>
      <c r="S12571" s="3">
        <f>Table1[[#This Row],[Generation (TWh)]]*10^9*VLOOKUP(Table1[[#This Row],[Turbine/Engine Technology]],Technology_HR!$A$2:$B$11,2,FALSE)*10^-6</f>
        <v>7619360.3999999994</v>
      </c>
      <c r="T12571" s="5">
        <f>Table1[[#This Row],[Fuel Consumption (mmBtu)]]*Table1[[#This Row],[Emission Factor (kg CO2/ mmBtu)]]*10^3</f>
        <v>404283262824</v>
      </c>
      <c r="U12571" s="3">
        <f>Table1[[#This Row],[Emissions (g CO2)]]/(Table1[[#This Row],[Generation (TWh)]]*10^9)</f>
        <v>584.19060000000002</v>
      </c>
    </row>
    <row r="12572" spans="1:21" x14ac:dyDescent="0.35">
      <c r="A12572" t="s">
        <v>3101</v>
      </c>
      <c r="B12572" t="s">
        <v>3405</v>
      </c>
      <c r="C12572" t="str">
        <f>SUBSTITUTE(Table1[[#This Row],[Fuel]],", ",",")</f>
        <v>fossil gas: natural gas,fossil liquids: kerosene</v>
      </c>
      <c r="D12572" t="s">
        <v>3239</v>
      </c>
      <c r="E12572" t="s">
        <v>3349</v>
      </c>
      <c r="H12572" t="s">
        <v>3436</v>
      </c>
      <c r="I12572">
        <v>96</v>
      </c>
      <c r="J12572" t="s">
        <v>3446</v>
      </c>
      <c r="K12572">
        <v>2009</v>
      </c>
      <c r="L12572" t="s">
        <v>29</v>
      </c>
      <c r="M12572" t="s">
        <v>29</v>
      </c>
      <c r="N12572">
        <v>41.544400000000003</v>
      </c>
      <c r="O12572">
        <v>-73.041700000000006</v>
      </c>
      <c r="P12572" t="s">
        <v>3613</v>
      </c>
      <c r="Q12572" s="3">
        <f>Table1[[#This Row],[Capacity (MW)]]*0.395*8760*10^-6</f>
        <v>0.33217920000000001</v>
      </c>
      <c r="R12572" s="3" cm="1">
        <f t="array" ref="R12572">AVERAGE(VLOOKUP(_xlfn.TEXTSPLIT(Table1[[#This Row],[Fuel (no space after comma)]], ","), FuelList_Final_EF!$A$2:$B$65, 2, FALSE))</f>
        <v>64.13</v>
      </c>
      <c r="S12572" s="3">
        <f>Table1[[#This Row],[Generation (TWh)]]*10^9*VLOOKUP(Table1[[#This Row],[Turbine/Engine Technology]],Technology_HR!$A$2:$B$11,2,FALSE)*10^-6</f>
        <v>3657292.9919999996</v>
      </c>
      <c r="T12572" s="5">
        <f>Table1[[#This Row],[Fuel Consumption (mmBtu)]]*Table1[[#This Row],[Emission Factor (kg CO2/ mmBtu)]]*10^3</f>
        <v>234542199576.95996</v>
      </c>
      <c r="U12572" s="3">
        <f>Table1[[#This Row],[Emissions (g CO2)]]/(Table1[[#This Row],[Generation (TWh)]]*10^9)</f>
        <v>706.07129999999984</v>
      </c>
    </row>
    <row r="12573" spans="1:21" x14ac:dyDescent="0.35">
      <c r="A12573" t="s">
        <v>2487</v>
      </c>
      <c r="B12573" t="s">
        <v>3243</v>
      </c>
      <c r="C12573" t="str">
        <f>SUBSTITUTE(Table1[[#This Row],[Fuel]],", ",",")</f>
        <v>fossil gas: natural gas,fossil liquids: fuel oil</v>
      </c>
      <c r="D12573" t="s">
        <v>3239</v>
      </c>
      <c r="E12573" t="s">
        <v>3275</v>
      </c>
      <c r="H12573" t="s">
        <v>3440</v>
      </c>
      <c r="I12573">
        <v>446</v>
      </c>
      <c r="J12573" t="s">
        <v>3446</v>
      </c>
      <c r="K12573">
        <v>1975</v>
      </c>
      <c r="L12573" t="s">
        <v>29</v>
      </c>
      <c r="M12573">
        <v>2025</v>
      </c>
      <c r="N12573">
        <v>29.998884</v>
      </c>
      <c r="O12573">
        <v>-90.476839999999996</v>
      </c>
      <c r="P12573" t="s">
        <v>3613</v>
      </c>
      <c r="Q12573" s="3">
        <f>Table1[[#This Row],[Capacity (MW)]]*0.395*8760*10^-6</f>
        <v>1.5432492000000002</v>
      </c>
      <c r="R12573" s="3" cm="1">
        <f t="array" ref="R12573">AVERAGE(VLOOKUP(_xlfn.TEXTSPLIT(Table1[[#This Row],[Fuel (no space after comma)]], ","), FuelList_Final_EF!$A$2:$B$65, 2, FALSE))</f>
        <v>65.583341148886291</v>
      </c>
      <c r="S12573" s="3">
        <f>Table1[[#This Row],[Generation (TWh)]]*10^9*VLOOKUP(Table1[[#This Row],[Turbine/Engine Technology]],Technology_HR!$A$2:$B$11,2,FALSE)*10^-6</f>
        <v>15872318.022000002</v>
      </c>
      <c r="T12573" s="5">
        <f>Table1[[#This Row],[Fuel Consumption (mmBtu)]]*Table1[[#This Row],[Emission Factor (kg CO2/ mmBtu)]]*10^3</f>
        <v>1040959647660.4421</v>
      </c>
      <c r="U12573" s="3">
        <f>Table1[[#This Row],[Emissions (g CO2)]]/(Table1[[#This Row],[Generation (TWh)]]*10^9)</f>
        <v>674.52466371629544</v>
      </c>
    </row>
    <row r="12574" spans="1:21" x14ac:dyDescent="0.35">
      <c r="A12574" t="s">
        <v>2639</v>
      </c>
      <c r="B12574" t="s">
        <v>3239</v>
      </c>
      <c r="C12574" t="str">
        <f>SUBSTITUTE(Table1[[#This Row],[Fuel]],", ",",")</f>
        <v>fossil gas: natural gas</v>
      </c>
      <c r="D12574" t="s">
        <v>3239</v>
      </c>
      <c r="H12574" t="s">
        <v>3438</v>
      </c>
      <c r="I12574">
        <v>922</v>
      </c>
      <c r="J12574" t="s">
        <v>3446</v>
      </c>
      <c r="K12574">
        <v>2003</v>
      </c>
      <c r="L12574" t="s">
        <v>29</v>
      </c>
      <c r="M12574" t="s">
        <v>29</v>
      </c>
      <c r="N12574">
        <v>39.533299999999997</v>
      </c>
      <c r="O12574">
        <v>-81.717799999999997</v>
      </c>
      <c r="P12574" t="s">
        <v>3613</v>
      </c>
      <c r="Q12574" s="3">
        <f>Table1[[#This Row],[Capacity (MW)]]*0.395*8760*10^-6</f>
        <v>3.1903043999999996</v>
      </c>
      <c r="R12574" s="3" cm="1">
        <f t="array" ref="R12574">AVERAGE(VLOOKUP(_xlfn.TEXTSPLIT(Table1[[#This Row],[Fuel (no space after comma)]], ","), FuelList_Final_EF!$A$2:$B$65, 2, FALSE))</f>
        <v>53.06</v>
      </c>
      <c r="S12574" s="3">
        <f>Table1[[#This Row],[Generation (TWh)]]*10^9*VLOOKUP(Table1[[#This Row],[Turbine/Engine Technology]],Technology_HR!$A$2:$B$11,2,FALSE)*10^-6</f>
        <v>24083607.915599994</v>
      </c>
      <c r="T12574" s="5">
        <f>Table1[[#This Row],[Fuel Consumption (mmBtu)]]*Table1[[#This Row],[Emission Factor (kg CO2/ mmBtu)]]*10^3</f>
        <v>1277876236001.7356</v>
      </c>
      <c r="U12574" s="3">
        <f>Table1[[#This Row],[Emissions (g CO2)]]/(Table1[[#This Row],[Generation (TWh)]]*10^9)</f>
        <v>400.54993999999994</v>
      </c>
    </row>
    <row r="12575" spans="1:21" x14ac:dyDescent="0.35">
      <c r="A12575" t="s">
        <v>3102</v>
      </c>
      <c r="B12575" t="s">
        <v>3275</v>
      </c>
      <c r="C12575" t="str">
        <f>SUBSTITUTE(Table1[[#This Row],[Fuel]],", ",",")</f>
        <v>fossil liquids: fuel oil</v>
      </c>
      <c r="D12575" t="s">
        <v>3275</v>
      </c>
      <c r="H12575" t="s">
        <v>3436</v>
      </c>
      <c r="I12575">
        <v>67.5</v>
      </c>
      <c r="J12575" t="s">
        <v>3446</v>
      </c>
      <c r="K12575">
        <v>1978</v>
      </c>
      <c r="L12575" t="s">
        <v>29</v>
      </c>
      <c r="M12575" t="s">
        <v>29</v>
      </c>
      <c r="N12575">
        <v>44.901667000000003</v>
      </c>
      <c r="O12575">
        <v>-97.108333000000002</v>
      </c>
      <c r="P12575" t="s">
        <v>3613</v>
      </c>
      <c r="Q12575" s="3">
        <f>Table1[[#This Row],[Capacity (MW)]]*0.395*8760*10^-6</f>
        <v>0.23356349999999998</v>
      </c>
      <c r="R12575" s="3" cm="1">
        <f t="array" ref="R12575">AVERAGE(VLOOKUP(_xlfn.TEXTSPLIT(Table1[[#This Row],[Fuel (no space after comma)]], ","), FuelList_Final_EF!$A$2:$B$65, 2, FALSE))</f>
        <v>78.106682297772565</v>
      </c>
      <c r="S12575" s="3">
        <f>Table1[[#This Row],[Generation (TWh)]]*10^9*VLOOKUP(Table1[[#This Row],[Turbine/Engine Technology]],Technology_HR!$A$2:$B$11,2,FALSE)*10^-6</f>
        <v>2571534.1349999993</v>
      </c>
      <c r="T12575" s="5">
        <f>Table1[[#This Row],[Fuel Consumption (mmBtu)]]*Table1[[#This Row],[Emission Factor (kg CO2/ mmBtu)]]*10^3</f>
        <v>200853999700.32233</v>
      </c>
      <c r="U12575" s="3">
        <f>Table1[[#This Row],[Emissions (g CO2)]]/(Table1[[#This Row],[Generation (TWh)]]*10^9)</f>
        <v>859.95457209847575</v>
      </c>
    </row>
    <row r="12576" spans="1:21" x14ac:dyDescent="0.35">
      <c r="A12576" t="s">
        <v>3103</v>
      </c>
      <c r="B12576" t="s">
        <v>3427</v>
      </c>
      <c r="C12576" t="str">
        <f>SUBSTITUTE(Table1[[#This Row],[Fuel]],", ",",")</f>
        <v>fossil gas: natural gas,fossil gas: unknown,fossil liquids: waste/other oil</v>
      </c>
      <c r="D12576" t="s">
        <v>3239</v>
      </c>
      <c r="E12576" t="s">
        <v>3245</v>
      </c>
      <c r="F12576" t="s">
        <v>3676</v>
      </c>
      <c r="H12576" t="s">
        <v>3438</v>
      </c>
      <c r="I12576">
        <v>198.45</v>
      </c>
      <c r="J12576" t="s">
        <v>3446</v>
      </c>
      <c r="K12576">
        <v>1988</v>
      </c>
      <c r="L12576" t="s">
        <v>29</v>
      </c>
      <c r="M12576" t="s">
        <v>29</v>
      </c>
      <c r="N12576">
        <v>33.816647000000003</v>
      </c>
      <c r="O12576">
        <v>-118.2448</v>
      </c>
      <c r="P12576" t="s">
        <v>3613</v>
      </c>
      <c r="Q12576" s="3">
        <f>Table1[[#This Row],[Capacity (MW)]]*0.395*8760*10^-6</f>
        <v>0.68667668999999987</v>
      </c>
      <c r="R12576" s="3" cm="1">
        <f t="array" ref="R12576">AVERAGE(VLOOKUP(_xlfn.TEXTSPLIT(Table1[[#This Row],[Fuel (no space after comma)]], ","), FuelList_Final_EF!$A$2:$B$65, 2, FALSE))</f>
        <v>63.553026533122477</v>
      </c>
      <c r="S12576" s="3">
        <f>Table1[[#This Row],[Generation (TWh)]]*10^9*VLOOKUP(Table1[[#This Row],[Turbine/Engine Technology]],Technology_HR!$A$2:$B$11,2,FALSE)*10^-6</f>
        <v>5183722.3328099987</v>
      </c>
      <c r="T12576" s="5">
        <f>Table1[[#This Row],[Fuel Consumption (mmBtu)]]*Table1[[#This Row],[Emission Factor (kg CO2/ mmBtu)]]*10^3</f>
        <v>329441242957.41339</v>
      </c>
      <c r="U12576" s="3">
        <f>Table1[[#This Row],[Emissions (g CO2)]]/(Table1[[#This Row],[Generation (TWh)]]*10^9)</f>
        <v>479.76179729854152</v>
      </c>
    </row>
    <row r="12577" spans="1:21" x14ac:dyDescent="0.35">
      <c r="A12577" t="s">
        <v>3104</v>
      </c>
      <c r="B12577" t="s">
        <v>3427</v>
      </c>
      <c r="C12577" t="str">
        <f>SUBSTITUTE(Table1[[#This Row],[Fuel]],", ",",")</f>
        <v>fossil gas: natural gas,fossil gas: unknown,fossil liquids: waste/other oil</v>
      </c>
      <c r="D12577" t="s">
        <v>3239</v>
      </c>
      <c r="E12577" t="s">
        <v>3245</v>
      </c>
      <c r="F12577" t="s">
        <v>3676</v>
      </c>
      <c r="H12577" t="s">
        <v>3438</v>
      </c>
      <c r="I12577">
        <v>206.55</v>
      </c>
      <c r="J12577" t="s">
        <v>3446</v>
      </c>
      <c r="K12577">
        <v>1988</v>
      </c>
      <c r="L12577" t="s">
        <v>29</v>
      </c>
      <c r="M12577" t="s">
        <v>29</v>
      </c>
      <c r="N12577">
        <v>33.816647000000003</v>
      </c>
      <c r="O12577">
        <v>-118.2448</v>
      </c>
      <c r="P12577" t="s">
        <v>3613</v>
      </c>
      <c r="Q12577" s="3">
        <f>Table1[[#This Row],[Capacity (MW)]]*0.395*8760*10^-6</f>
        <v>0.71470431000000001</v>
      </c>
      <c r="R12577" s="3" cm="1">
        <f t="array" ref="R12577">AVERAGE(VLOOKUP(_xlfn.TEXTSPLIT(Table1[[#This Row],[Fuel (no space after comma)]], ","), FuelList_Final_EF!$A$2:$B$65, 2, FALSE))</f>
        <v>63.553026533122477</v>
      </c>
      <c r="S12577" s="3">
        <f>Table1[[#This Row],[Generation (TWh)]]*10^9*VLOOKUP(Table1[[#This Row],[Turbine/Engine Technology]],Technology_HR!$A$2:$B$11,2,FALSE)*10^-6</f>
        <v>5395302.8361900002</v>
      </c>
      <c r="T12577" s="5">
        <f>Table1[[#This Row],[Fuel Consumption (mmBtu)]]*Table1[[#This Row],[Emission Factor (kg CO2/ mmBtu)]]*10^3</f>
        <v>342887824302.61401</v>
      </c>
      <c r="U12577" s="3">
        <f>Table1[[#This Row],[Emissions (g CO2)]]/(Table1[[#This Row],[Generation (TWh)]]*10^9)</f>
        <v>479.76179729854158</v>
      </c>
    </row>
    <row r="12578" spans="1:21" x14ac:dyDescent="0.35">
      <c r="A12578" t="s">
        <v>2461</v>
      </c>
      <c r="B12578" t="s">
        <v>3243</v>
      </c>
      <c r="C12578" t="str">
        <f>SUBSTITUTE(Table1[[#This Row],[Fuel]],", ",",")</f>
        <v>fossil gas: natural gas,fossil liquids: fuel oil</v>
      </c>
      <c r="D12578" t="s">
        <v>3239</v>
      </c>
      <c r="E12578" t="s">
        <v>3275</v>
      </c>
      <c r="H12578" t="s">
        <v>3436</v>
      </c>
      <c r="I12578">
        <v>195</v>
      </c>
      <c r="J12578" t="s">
        <v>3446</v>
      </c>
      <c r="K12578">
        <v>2000</v>
      </c>
      <c r="L12578" t="s">
        <v>29</v>
      </c>
      <c r="M12578" t="s">
        <v>29</v>
      </c>
      <c r="N12578">
        <v>35.375788999999997</v>
      </c>
      <c r="O12578">
        <v>-78.098050000000001</v>
      </c>
      <c r="P12578" t="s">
        <v>3613</v>
      </c>
      <c r="Q12578" s="3">
        <f>Table1[[#This Row],[Capacity (MW)]]*0.395*8760*10^-6</f>
        <v>0.67473899999999998</v>
      </c>
      <c r="R12578" s="3" cm="1">
        <f t="array" ref="R12578">AVERAGE(VLOOKUP(_xlfn.TEXTSPLIT(Table1[[#This Row],[Fuel (no space after comma)]], ","), FuelList_Final_EF!$A$2:$B$65, 2, FALSE))</f>
        <v>65.583341148886291</v>
      </c>
      <c r="S12578" s="3">
        <f>Table1[[#This Row],[Generation (TWh)]]*10^9*VLOOKUP(Table1[[#This Row],[Turbine/Engine Technology]],Technology_HR!$A$2:$B$11,2,FALSE)*10^-6</f>
        <v>7428876.3899999997</v>
      </c>
      <c r="T12578" s="5">
        <f>Table1[[#This Row],[Fuel Consumption (mmBtu)]]*Table1[[#This Row],[Emission Factor (kg CO2/ mmBtu)]]*10^3</f>
        <v>487210534638.27679</v>
      </c>
      <c r="U12578" s="3">
        <f>Table1[[#This Row],[Emissions (g CO2)]]/(Table1[[#This Row],[Generation (TWh)]]*10^9)</f>
        <v>722.072586049238</v>
      </c>
    </row>
    <row r="12579" spans="1:21" x14ac:dyDescent="0.35">
      <c r="A12579" t="s">
        <v>2461</v>
      </c>
      <c r="B12579" t="s">
        <v>3243</v>
      </c>
      <c r="C12579" t="str">
        <f>SUBSTITUTE(Table1[[#This Row],[Fuel]],", ",",")</f>
        <v>fossil gas: natural gas,fossil liquids: fuel oil</v>
      </c>
      <c r="D12579" t="s">
        <v>3239</v>
      </c>
      <c r="E12579" t="s">
        <v>3275</v>
      </c>
      <c r="H12579" t="s">
        <v>3436</v>
      </c>
      <c r="I12579">
        <v>195</v>
      </c>
      <c r="J12579" t="s">
        <v>3446</v>
      </c>
      <c r="K12579">
        <v>2000</v>
      </c>
      <c r="L12579" t="s">
        <v>29</v>
      </c>
      <c r="M12579" t="s">
        <v>29</v>
      </c>
      <c r="N12579">
        <v>35.375788999999997</v>
      </c>
      <c r="O12579">
        <v>-78.098050000000001</v>
      </c>
      <c r="P12579" t="s">
        <v>3613</v>
      </c>
      <c r="Q12579" s="3">
        <f>Table1[[#This Row],[Capacity (MW)]]*0.395*8760*10^-6</f>
        <v>0.67473899999999998</v>
      </c>
      <c r="R12579" s="3" cm="1">
        <f t="array" ref="R12579">AVERAGE(VLOOKUP(_xlfn.TEXTSPLIT(Table1[[#This Row],[Fuel (no space after comma)]], ","), FuelList_Final_EF!$A$2:$B$65, 2, FALSE))</f>
        <v>65.583341148886291</v>
      </c>
      <c r="S12579" s="3">
        <f>Table1[[#This Row],[Generation (TWh)]]*10^9*VLOOKUP(Table1[[#This Row],[Turbine/Engine Technology]],Technology_HR!$A$2:$B$11,2,FALSE)*10^-6</f>
        <v>7428876.3899999997</v>
      </c>
      <c r="T12579" s="5">
        <f>Table1[[#This Row],[Fuel Consumption (mmBtu)]]*Table1[[#This Row],[Emission Factor (kg CO2/ mmBtu)]]*10^3</f>
        <v>487210534638.27679</v>
      </c>
      <c r="U12579" s="3">
        <f>Table1[[#This Row],[Emissions (g CO2)]]/(Table1[[#This Row],[Generation (TWh)]]*10^9)</f>
        <v>722.072586049238</v>
      </c>
    </row>
    <row r="12580" spans="1:21" x14ac:dyDescent="0.35">
      <c r="A12580" t="s">
        <v>2461</v>
      </c>
      <c r="B12580" t="s">
        <v>3243</v>
      </c>
      <c r="C12580" t="str">
        <f>SUBSTITUTE(Table1[[#This Row],[Fuel]],", ",",")</f>
        <v>fossil gas: natural gas,fossil liquids: fuel oil</v>
      </c>
      <c r="D12580" t="s">
        <v>3239</v>
      </c>
      <c r="E12580" t="s">
        <v>3275</v>
      </c>
      <c r="H12580" t="s">
        <v>3436</v>
      </c>
      <c r="I12580">
        <v>195</v>
      </c>
      <c r="J12580" t="s">
        <v>3446</v>
      </c>
      <c r="K12580">
        <v>2000</v>
      </c>
      <c r="L12580" t="s">
        <v>29</v>
      </c>
      <c r="M12580" t="s">
        <v>29</v>
      </c>
      <c r="N12580">
        <v>35.375788999999997</v>
      </c>
      <c r="O12580">
        <v>-78.098050000000001</v>
      </c>
      <c r="P12580" t="s">
        <v>3613</v>
      </c>
      <c r="Q12580" s="3">
        <f>Table1[[#This Row],[Capacity (MW)]]*0.395*8760*10^-6</f>
        <v>0.67473899999999998</v>
      </c>
      <c r="R12580" s="3" cm="1">
        <f t="array" ref="R12580">AVERAGE(VLOOKUP(_xlfn.TEXTSPLIT(Table1[[#This Row],[Fuel (no space after comma)]], ","), FuelList_Final_EF!$A$2:$B$65, 2, FALSE))</f>
        <v>65.583341148886291</v>
      </c>
      <c r="S12580" s="3">
        <f>Table1[[#This Row],[Generation (TWh)]]*10^9*VLOOKUP(Table1[[#This Row],[Turbine/Engine Technology]],Technology_HR!$A$2:$B$11,2,FALSE)*10^-6</f>
        <v>7428876.3899999997</v>
      </c>
      <c r="T12580" s="5">
        <f>Table1[[#This Row],[Fuel Consumption (mmBtu)]]*Table1[[#This Row],[Emission Factor (kg CO2/ mmBtu)]]*10^3</f>
        <v>487210534638.27679</v>
      </c>
      <c r="U12580" s="3">
        <f>Table1[[#This Row],[Emissions (g CO2)]]/(Table1[[#This Row],[Generation (TWh)]]*10^9)</f>
        <v>722.072586049238</v>
      </c>
    </row>
    <row r="12581" spans="1:21" x14ac:dyDescent="0.35">
      <c r="A12581" t="s">
        <v>2461</v>
      </c>
      <c r="B12581" t="s">
        <v>3243</v>
      </c>
      <c r="C12581" t="str">
        <f>SUBSTITUTE(Table1[[#This Row],[Fuel]],", ",",")</f>
        <v>fossil gas: natural gas,fossil liquids: fuel oil</v>
      </c>
      <c r="D12581" t="s">
        <v>3239</v>
      </c>
      <c r="E12581" t="s">
        <v>3275</v>
      </c>
      <c r="H12581" t="s">
        <v>3436</v>
      </c>
      <c r="I12581">
        <v>195</v>
      </c>
      <c r="J12581" t="s">
        <v>3446</v>
      </c>
      <c r="K12581">
        <v>2000</v>
      </c>
      <c r="L12581" t="s">
        <v>29</v>
      </c>
      <c r="M12581" t="s">
        <v>29</v>
      </c>
      <c r="N12581">
        <v>35.375788999999997</v>
      </c>
      <c r="O12581">
        <v>-78.098050000000001</v>
      </c>
      <c r="P12581" t="s">
        <v>3613</v>
      </c>
      <c r="Q12581" s="3">
        <f>Table1[[#This Row],[Capacity (MW)]]*0.395*8760*10^-6</f>
        <v>0.67473899999999998</v>
      </c>
      <c r="R12581" s="3" cm="1">
        <f t="array" ref="R12581">AVERAGE(VLOOKUP(_xlfn.TEXTSPLIT(Table1[[#This Row],[Fuel (no space after comma)]], ","), FuelList_Final_EF!$A$2:$B$65, 2, FALSE))</f>
        <v>65.583341148886291</v>
      </c>
      <c r="S12581" s="3">
        <f>Table1[[#This Row],[Generation (TWh)]]*10^9*VLOOKUP(Table1[[#This Row],[Turbine/Engine Technology]],Technology_HR!$A$2:$B$11,2,FALSE)*10^-6</f>
        <v>7428876.3899999997</v>
      </c>
      <c r="T12581" s="5">
        <f>Table1[[#This Row],[Fuel Consumption (mmBtu)]]*Table1[[#This Row],[Emission Factor (kg CO2/ mmBtu)]]*10^3</f>
        <v>487210534638.27679</v>
      </c>
      <c r="U12581" s="3">
        <f>Table1[[#This Row],[Emissions (g CO2)]]/(Table1[[#This Row],[Generation (TWh)]]*10^9)</f>
        <v>722.072586049238</v>
      </c>
    </row>
    <row r="12582" spans="1:21" x14ac:dyDescent="0.35">
      <c r="A12582" t="s">
        <v>2461</v>
      </c>
      <c r="B12582" t="s">
        <v>3243</v>
      </c>
      <c r="C12582" t="str">
        <f>SUBSTITUTE(Table1[[#This Row],[Fuel]],", ",",")</f>
        <v>fossil gas: natural gas,fossil liquids: fuel oil</v>
      </c>
      <c r="D12582" t="s">
        <v>3239</v>
      </c>
      <c r="E12582" t="s">
        <v>3275</v>
      </c>
      <c r="H12582" t="s">
        <v>3436</v>
      </c>
      <c r="I12582">
        <v>199</v>
      </c>
      <c r="J12582" t="s">
        <v>3446</v>
      </c>
      <c r="K12582">
        <v>2009</v>
      </c>
      <c r="L12582" t="s">
        <v>29</v>
      </c>
      <c r="M12582" t="s">
        <v>29</v>
      </c>
      <c r="N12582">
        <v>35.375788999999997</v>
      </c>
      <c r="O12582">
        <v>-78.098050000000001</v>
      </c>
      <c r="P12582" t="s">
        <v>3613</v>
      </c>
      <c r="Q12582" s="3">
        <f>Table1[[#This Row],[Capacity (MW)]]*0.395*8760*10^-6</f>
        <v>0.68857979999999996</v>
      </c>
      <c r="R12582" s="3" cm="1">
        <f t="array" ref="R12582">AVERAGE(VLOOKUP(_xlfn.TEXTSPLIT(Table1[[#This Row],[Fuel (no space after comma)]], ","), FuelList_Final_EF!$A$2:$B$65, 2, FALSE))</f>
        <v>65.583341148886291</v>
      </c>
      <c r="S12582" s="3">
        <f>Table1[[#This Row],[Generation (TWh)]]*10^9*VLOOKUP(Table1[[#This Row],[Turbine/Engine Technology]],Technology_HR!$A$2:$B$11,2,FALSE)*10^-6</f>
        <v>7581263.5979999993</v>
      </c>
      <c r="T12582" s="5">
        <f>Table1[[#This Row],[Fuel Consumption (mmBtu)]]*Table1[[#This Row],[Emission Factor (kg CO2/ mmBtu)]]*10^3</f>
        <v>497204596887.26709</v>
      </c>
      <c r="U12582" s="3">
        <f>Table1[[#This Row],[Emissions (g CO2)]]/(Table1[[#This Row],[Generation (TWh)]]*10^9)</f>
        <v>722.072586049238</v>
      </c>
    </row>
    <row r="12583" spans="1:21" x14ac:dyDescent="0.35">
      <c r="A12583" t="s">
        <v>2609</v>
      </c>
      <c r="B12583" t="s">
        <v>3243</v>
      </c>
      <c r="C12583" t="str">
        <f>SUBSTITUTE(Table1[[#This Row],[Fuel]],", ",",")</f>
        <v>fossil gas: natural gas,fossil liquids: fuel oil</v>
      </c>
      <c r="D12583" t="s">
        <v>3239</v>
      </c>
      <c r="E12583" t="s">
        <v>3275</v>
      </c>
      <c r="H12583" t="s">
        <v>3436</v>
      </c>
      <c r="I12583">
        <v>53</v>
      </c>
      <c r="J12583" t="s">
        <v>3446</v>
      </c>
      <c r="K12583">
        <v>1975</v>
      </c>
      <c r="L12583" t="s">
        <v>29</v>
      </c>
      <c r="M12583">
        <v>2025</v>
      </c>
      <c r="N12583">
        <v>35.323300000000003</v>
      </c>
      <c r="O12583">
        <v>-96.135199999999998</v>
      </c>
      <c r="P12583" t="s">
        <v>3613</v>
      </c>
      <c r="Q12583" s="3">
        <f>Table1[[#This Row],[Capacity (MW)]]*0.395*8760*10^-6</f>
        <v>0.18339059999999999</v>
      </c>
      <c r="R12583" s="3" cm="1">
        <f t="array" ref="R12583">AVERAGE(VLOOKUP(_xlfn.TEXTSPLIT(Table1[[#This Row],[Fuel (no space after comma)]], ","), FuelList_Final_EF!$A$2:$B$65, 2, FALSE))</f>
        <v>65.583341148886291</v>
      </c>
      <c r="S12583" s="3">
        <f>Table1[[#This Row],[Generation (TWh)]]*10^9*VLOOKUP(Table1[[#This Row],[Turbine/Engine Technology]],Technology_HR!$A$2:$B$11,2,FALSE)*10^-6</f>
        <v>2019130.5059999998</v>
      </c>
      <c r="T12583" s="5">
        <f>Table1[[#This Row],[Fuel Consumption (mmBtu)]]*Table1[[#This Row],[Emission Factor (kg CO2/ mmBtu)]]*10^3</f>
        <v>132421324799.12138</v>
      </c>
      <c r="U12583" s="3">
        <f>Table1[[#This Row],[Emissions (g CO2)]]/(Table1[[#This Row],[Generation (TWh)]]*10^9)</f>
        <v>722.072586049238</v>
      </c>
    </row>
    <row r="12584" spans="1:21" x14ac:dyDescent="0.35">
      <c r="A12584" t="s">
        <v>2609</v>
      </c>
      <c r="B12584" t="s">
        <v>3243</v>
      </c>
      <c r="C12584" t="str">
        <f>SUBSTITUTE(Table1[[#This Row],[Fuel]],", ",",")</f>
        <v>fossil gas: natural gas,fossil liquids: fuel oil</v>
      </c>
      <c r="D12584" t="s">
        <v>3239</v>
      </c>
      <c r="E12584" t="s">
        <v>3275</v>
      </c>
      <c r="H12584" t="s">
        <v>3436</v>
      </c>
      <c r="I12584">
        <v>53</v>
      </c>
      <c r="J12584" t="s">
        <v>3446</v>
      </c>
      <c r="K12584">
        <v>1976</v>
      </c>
      <c r="L12584" t="s">
        <v>29</v>
      </c>
      <c r="M12584">
        <v>2025</v>
      </c>
      <c r="N12584">
        <v>35.323300000000003</v>
      </c>
      <c r="O12584">
        <v>-96.135199999999998</v>
      </c>
      <c r="P12584" t="s">
        <v>3613</v>
      </c>
      <c r="Q12584" s="3">
        <f>Table1[[#This Row],[Capacity (MW)]]*0.395*8760*10^-6</f>
        <v>0.18339059999999999</v>
      </c>
      <c r="R12584" s="3" cm="1">
        <f t="array" ref="R12584">AVERAGE(VLOOKUP(_xlfn.TEXTSPLIT(Table1[[#This Row],[Fuel (no space after comma)]], ","), FuelList_Final_EF!$A$2:$B$65, 2, FALSE))</f>
        <v>65.583341148886291</v>
      </c>
      <c r="S12584" s="3">
        <f>Table1[[#This Row],[Generation (TWh)]]*10^9*VLOOKUP(Table1[[#This Row],[Turbine/Engine Technology]],Technology_HR!$A$2:$B$11,2,FALSE)*10^-6</f>
        <v>2019130.5059999998</v>
      </c>
      <c r="T12584" s="5">
        <f>Table1[[#This Row],[Fuel Consumption (mmBtu)]]*Table1[[#This Row],[Emission Factor (kg CO2/ mmBtu)]]*10^3</f>
        <v>132421324799.12138</v>
      </c>
      <c r="U12584" s="3">
        <f>Table1[[#This Row],[Emissions (g CO2)]]/(Table1[[#This Row],[Generation (TWh)]]*10^9)</f>
        <v>722.072586049238</v>
      </c>
    </row>
    <row r="12585" spans="1:21" x14ac:dyDescent="0.35">
      <c r="A12585" t="s">
        <v>2457</v>
      </c>
      <c r="B12585" t="s">
        <v>3239</v>
      </c>
      <c r="C12585" t="str">
        <f>SUBSTITUTE(Table1[[#This Row],[Fuel]],", ",",")</f>
        <v>fossil gas: natural gas</v>
      </c>
      <c r="D12585" t="s">
        <v>3239</v>
      </c>
      <c r="H12585" t="s">
        <v>3440</v>
      </c>
      <c r="I12585">
        <v>558</v>
      </c>
      <c r="J12585" t="s">
        <v>3450</v>
      </c>
      <c r="K12585">
        <v>2027</v>
      </c>
      <c r="L12585" t="s">
        <v>29</v>
      </c>
      <c r="M12585" t="s">
        <v>29</v>
      </c>
      <c r="N12585">
        <v>33.055216999999999</v>
      </c>
      <c r="O12585">
        <v>-94.840282999999999</v>
      </c>
      <c r="P12585" t="s">
        <v>3613</v>
      </c>
      <c r="Q12585" s="3">
        <f>Table1[[#This Row],[Capacity (MW)]]*0.395*8760*10^-6</f>
        <v>1.9307915999999998</v>
      </c>
      <c r="R12585" s="3" cm="1">
        <f t="array" ref="R12585">AVERAGE(VLOOKUP(_xlfn.TEXTSPLIT(Table1[[#This Row],[Fuel (no space after comma)]], ","), FuelList_Final_EF!$A$2:$B$65, 2, FALSE))</f>
        <v>53.06</v>
      </c>
      <c r="S12585" s="3">
        <f>Table1[[#This Row],[Generation (TWh)]]*10^9*VLOOKUP(Table1[[#This Row],[Turbine/Engine Technology]],Technology_HR!$A$2:$B$11,2,FALSE)*10^-6</f>
        <v>19858191.605999995</v>
      </c>
      <c r="T12585" s="5">
        <f>Table1[[#This Row],[Fuel Consumption (mmBtu)]]*Table1[[#This Row],[Emission Factor (kg CO2/ mmBtu)]]*10^3</f>
        <v>1053675646614.3597</v>
      </c>
      <c r="U12585" s="3">
        <f>Table1[[#This Row],[Emissions (g CO2)]]/(Table1[[#This Row],[Generation (TWh)]]*10^9)</f>
        <v>545.72209999999995</v>
      </c>
    </row>
    <row r="12586" spans="1:21" x14ac:dyDescent="0.35">
      <c r="A12586" t="s">
        <v>2667</v>
      </c>
      <c r="B12586" t="s">
        <v>3275</v>
      </c>
      <c r="C12586" t="str">
        <f>SUBSTITUTE(Table1[[#This Row],[Fuel]],", ",",")</f>
        <v>fossil liquids: fuel oil</v>
      </c>
      <c r="D12586" t="s">
        <v>3275</v>
      </c>
      <c r="H12586" t="s">
        <v>3436</v>
      </c>
      <c r="I12586">
        <v>52.4</v>
      </c>
      <c r="J12586" t="s">
        <v>3448</v>
      </c>
      <c r="K12586">
        <v>1971</v>
      </c>
      <c r="L12586" t="s">
        <v>29</v>
      </c>
      <c r="M12586" t="s">
        <v>29</v>
      </c>
      <c r="N12586">
        <v>40.695484999999998</v>
      </c>
      <c r="O12586">
        <v>-73.348573000000002</v>
      </c>
      <c r="P12586" t="s">
        <v>3613</v>
      </c>
      <c r="Q12586" s="3">
        <f>Table1[[#This Row],[Capacity (MW)]]*0.395*8760*10^-6</f>
        <v>0.18131448</v>
      </c>
      <c r="R12586" s="3" cm="1">
        <f t="array" ref="R12586">AVERAGE(VLOOKUP(_xlfn.TEXTSPLIT(Table1[[#This Row],[Fuel (no space after comma)]], ","), FuelList_Final_EF!$A$2:$B$65, 2, FALSE))</f>
        <v>78.106682297772565</v>
      </c>
      <c r="S12586" s="3">
        <f>Table1[[#This Row],[Generation (TWh)]]*10^9*VLOOKUP(Table1[[#This Row],[Turbine/Engine Technology]],Technology_HR!$A$2:$B$11,2,FALSE)*10^-6</f>
        <v>1996272.4247999999</v>
      </c>
      <c r="T12586" s="5">
        <f>Table1[[#This Row],[Fuel Consumption (mmBtu)]]*Table1[[#This Row],[Emission Factor (kg CO2/ mmBtu)]]*10^3</f>
        <v>155922216063.65768</v>
      </c>
      <c r="U12586" s="3">
        <f>Table1[[#This Row],[Emissions (g CO2)]]/(Table1[[#This Row],[Generation (TWh)]]*10^9)</f>
        <v>859.95457209847598</v>
      </c>
    </row>
    <row r="12587" spans="1:21" x14ac:dyDescent="0.35">
      <c r="A12587" t="s">
        <v>2506</v>
      </c>
      <c r="B12587" t="s">
        <v>3243</v>
      </c>
      <c r="C12587" t="str">
        <f>SUBSTITUTE(Table1[[#This Row],[Fuel]],", ",",")</f>
        <v>fossil gas: natural gas,fossil liquids: fuel oil</v>
      </c>
      <c r="D12587" t="s">
        <v>3239</v>
      </c>
      <c r="E12587" t="s">
        <v>3275</v>
      </c>
      <c r="H12587" t="s">
        <v>3438</v>
      </c>
      <c r="I12587">
        <v>126.75</v>
      </c>
      <c r="J12587" t="s">
        <v>3446</v>
      </c>
      <c r="K12587">
        <v>2005</v>
      </c>
      <c r="L12587" t="s">
        <v>29</v>
      </c>
      <c r="M12587" t="s">
        <v>29</v>
      </c>
      <c r="N12587">
        <v>43.075071000000001</v>
      </c>
      <c r="O12587">
        <v>-89.4251</v>
      </c>
      <c r="P12587" t="s">
        <v>3613</v>
      </c>
      <c r="Q12587" s="3">
        <f>Table1[[#This Row],[Capacity (MW)]]*0.395*8760*10^-6</f>
        <v>0.43858035000000001</v>
      </c>
      <c r="R12587" s="3" cm="1">
        <f t="array" ref="R12587">AVERAGE(VLOOKUP(_xlfn.TEXTSPLIT(Table1[[#This Row],[Fuel (no space after comma)]], ","), FuelList_Final_EF!$A$2:$B$65, 2, FALSE))</f>
        <v>65.583341148886291</v>
      </c>
      <c r="S12587" s="3">
        <f>Table1[[#This Row],[Generation (TWh)]]*10^9*VLOOKUP(Table1[[#This Row],[Turbine/Engine Technology]],Technology_HR!$A$2:$B$11,2,FALSE)*10^-6</f>
        <v>3310843.0621499997</v>
      </c>
      <c r="T12587" s="5">
        <f>Table1[[#This Row],[Fuel Consumption (mmBtu)]]*Table1[[#This Row],[Emission Factor (kg CO2/ mmBtu)]]*10^3</f>
        <v>217136150035.40677</v>
      </c>
      <c r="U12587" s="3">
        <f>Table1[[#This Row],[Emissions (g CO2)]]/(Table1[[#This Row],[Generation (TWh)]]*10^9)</f>
        <v>495.08864233294258</v>
      </c>
    </row>
    <row r="12588" spans="1:21" x14ac:dyDescent="0.35">
      <c r="A12588" t="s">
        <v>3105</v>
      </c>
      <c r="B12588" t="s">
        <v>3243</v>
      </c>
      <c r="C12588" t="str">
        <f>SUBSTITUTE(Table1[[#This Row],[Fuel]],", ",",")</f>
        <v>fossil gas: natural gas,fossil liquids: fuel oil</v>
      </c>
      <c r="D12588" t="s">
        <v>3239</v>
      </c>
      <c r="E12588" t="s">
        <v>3275</v>
      </c>
      <c r="H12588" t="s">
        <v>3438</v>
      </c>
      <c r="I12588">
        <v>42.25</v>
      </c>
      <c r="J12588" t="s">
        <v>3446</v>
      </c>
      <c r="K12588">
        <v>2005</v>
      </c>
      <c r="L12588" t="s">
        <v>29</v>
      </c>
      <c r="M12588" t="s">
        <v>29</v>
      </c>
      <c r="N12588">
        <v>43.075071000000001</v>
      </c>
      <c r="O12588">
        <v>-89.4251</v>
      </c>
      <c r="P12588" t="s">
        <v>3613</v>
      </c>
      <c r="Q12588" s="3">
        <f>Table1[[#This Row],[Capacity (MW)]]*0.395*8760*10^-6</f>
        <v>0.14619345</v>
      </c>
      <c r="R12588" s="3" cm="1">
        <f t="array" ref="R12588">AVERAGE(VLOOKUP(_xlfn.TEXTSPLIT(Table1[[#This Row],[Fuel (no space after comma)]], ","), FuelList_Final_EF!$A$2:$B$65, 2, FALSE))</f>
        <v>65.583341148886291</v>
      </c>
      <c r="S12588" s="3">
        <f>Table1[[#This Row],[Generation (TWh)]]*10^9*VLOOKUP(Table1[[#This Row],[Turbine/Engine Technology]],Technology_HR!$A$2:$B$11,2,FALSE)*10^-6</f>
        <v>1103614.35405</v>
      </c>
      <c r="T12588" s="5">
        <f>Table1[[#This Row],[Fuel Consumption (mmBtu)]]*Table1[[#This Row],[Emission Factor (kg CO2/ mmBtu)]]*10^3</f>
        <v>72378716678.468933</v>
      </c>
      <c r="U12588" s="3">
        <f>Table1[[#This Row],[Emissions (g CO2)]]/(Table1[[#This Row],[Generation (TWh)]]*10^9)</f>
        <v>495.08864233294264</v>
      </c>
    </row>
    <row r="12589" spans="1:21" x14ac:dyDescent="0.35">
      <c r="A12589" t="s">
        <v>2554</v>
      </c>
      <c r="B12589" t="s">
        <v>3243</v>
      </c>
      <c r="C12589" t="str">
        <f>SUBSTITUTE(Table1[[#This Row],[Fuel]],", ",",")</f>
        <v>fossil gas: natural gas,fossil liquids: fuel oil</v>
      </c>
      <c r="D12589" t="s">
        <v>3239</v>
      </c>
      <c r="E12589" t="s">
        <v>3275</v>
      </c>
      <c r="H12589" t="s">
        <v>3438</v>
      </c>
      <c r="I12589">
        <v>1421</v>
      </c>
      <c r="J12589" t="s">
        <v>3446</v>
      </c>
      <c r="K12589">
        <v>2009</v>
      </c>
      <c r="L12589" t="s">
        <v>29</v>
      </c>
      <c r="M12589" t="s">
        <v>29</v>
      </c>
      <c r="N12589">
        <v>26.698599999999999</v>
      </c>
      <c r="O12589">
        <v>-80.374700000000004</v>
      </c>
      <c r="P12589" t="s">
        <v>3613</v>
      </c>
      <c r="Q12589" s="3">
        <f>Table1[[#This Row],[Capacity (MW)]]*0.395*8760*10^-6</f>
        <v>4.9169441999999997</v>
      </c>
      <c r="R12589" s="3" cm="1">
        <f t="array" ref="R12589">AVERAGE(VLOOKUP(_xlfn.TEXTSPLIT(Table1[[#This Row],[Fuel (no space after comma)]], ","), FuelList_Final_EF!$A$2:$B$65, 2, FALSE))</f>
        <v>65.583341148886291</v>
      </c>
      <c r="S12589" s="3">
        <f>Table1[[#This Row],[Generation (TWh)]]*10^9*VLOOKUP(Table1[[#This Row],[Turbine/Engine Technology]],Technology_HR!$A$2:$B$11,2,FALSE)*10^-6</f>
        <v>37118011.765799999</v>
      </c>
      <c r="T12589" s="5">
        <f>Table1[[#This Row],[Fuel Consumption (mmBtu)]]*Table1[[#This Row],[Emission Factor (kg CO2/ mmBtu)]]*10^3</f>
        <v>2434323228404.8364</v>
      </c>
      <c r="U12589" s="3">
        <f>Table1[[#This Row],[Emissions (g CO2)]]/(Table1[[#This Row],[Generation (TWh)]]*10^9)</f>
        <v>495.08864233294258</v>
      </c>
    </row>
    <row r="12590" spans="1:21" x14ac:dyDescent="0.35">
      <c r="A12590" t="s">
        <v>2554</v>
      </c>
      <c r="B12590" t="s">
        <v>3243</v>
      </c>
      <c r="C12590" t="str">
        <f>SUBSTITUTE(Table1[[#This Row],[Fuel]],", ",",")</f>
        <v>fossil gas: natural gas,fossil liquids: fuel oil</v>
      </c>
      <c r="D12590" t="s">
        <v>3239</v>
      </c>
      <c r="E12590" t="s">
        <v>3275</v>
      </c>
      <c r="H12590" t="s">
        <v>3438</v>
      </c>
      <c r="I12590">
        <v>1421</v>
      </c>
      <c r="J12590" t="s">
        <v>3446</v>
      </c>
      <c r="K12590">
        <v>2009</v>
      </c>
      <c r="L12590" t="s">
        <v>29</v>
      </c>
      <c r="M12590" t="s">
        <v>29</v>
      </c>
      <c r="N12590">
        <v>26.698599999999999</v>
      </c>
      <c r="O12590">
        <v>-80.374700000000004</v>
      </c>
      <c r="P12590" t="s">
        <v>3613</v>
      </c>
      <c r="Q12590" s="3">
        <f>Table1[[#This Row],[Capacity (MW)]]*0.395*8760*10^-6</f>
        <v>4.9169441999999997</v>
      </c>
      <c r="R12590" s="3" cm="1">
        <f t="array" ref="R12590">AVERAGE(VLOOKUP(_xlfn.TEXTSPLIT(Table1[[#This Row],[Fuel (no space after comma)]], ","), FuelList_Final_EF!$A$2:$B$65, 2, FALSE))</f>
        <v>65.583341148886291</v>
      </c>
      <c r="S12590" s="3">
        <f>Table1[[#This Row],[Generation (TWh)]]*10^9*VLOOKUP(Table1[[#This Row],[Turbine/Engine Technology]],Technology_HR!$A$2:$B$11,2,FALSE)*10^-6</f>
        <v>37118011.765799999</v>
      </c>
      <c r="T12590" s="5">
        <f>Table1[[#This Row],[Fuel Consumption (mmBtu)]]*Table1[[#This Row],[Emission Factor (kg CO2/ mmBtu)]]*10^3</f>
        <v>2434323228404.8364</v>
      </c>
      <c r="U12590" s="3">
        <f>Table1[[#This Row],[Emissions (g CO2)]]/(Table1[[#This Row],[Generation (TWh)]]*10^9)</f>
        <v>495.08864233294258</v>
      </c>
    </row>
    <row r="12591" spans="1:21" x14ac:dyDescent="0.35">
      <c r="A12591" t="s">
        <v>2554</v>
      </c>
      <c r="B12591" t="s">
        <v>3243</v>
      </c>
      <c r="C12591" t="str">
        <f>SUBSTITUTE(Table1[[#This Row],[Fuel]],", ",",")</f>
        <v>fossil gas: natural gas,fossil liquids: fuel oil</v>
      </c>
      <c r="D12591" t="s">
        <v>3239</v>
      </c>
      <c r="E12591" t="s">
        <v>3275</v>
      </c>
      <c r="H12591" t="s">
        <v>3438</v>
      </c>
      <c r="I12591">
        <v>1421</v>
      </c>
      <c r="J12591" t="s">
        <v>3446</v>
      </c>
      <c r="K12591">
        <v>2011</v>
      </c>
      <c r="L12591" t="s">
        <v>29</v>
      </c>
      <c r="M12591" t="s">
        <v>29</v>
      </c>
      <c r="N12591">
        <v>26.698599999999999</v>
      </c>
      <c r="O12591">
        <v>-80.374700000000004</v>
      </c>
      <c r="P12591" t="s">
        <v>3613</v>
      </c>
      <c r="Q12591" s="3">
        <f>Table1[[#This Row],[Capacity (MW)]]*0.395*8760*10^-6</f>
        <v>4.9169441999999997</v>
      </c>
      <c r="R12591" s="3" cm="1">
        <f t="array" ref="R12591">AVERAGE(VLOOKUP(_xlfn.TEXTSPLIT(Table1[[#This Row],[Fuel (no space after comma)]], ","), FuelList_Final_EF!$A$2:$B$65, 2, FALSE))</f>
        <v>65.583341148886291</v>
      </c>
      <c r="S12591" s="3">
        <f>Table1[[#This Row],[Generation (TWh)]]*10^9*VLOOKUP(Table1[[#This Row],[Turbine/Engine Technology]],Technology_HR!$A$2:$B$11,2,FALSE)*10^-6</f>
        <v>37118011.765799999</v>
      </c>
      <c r="T12591" s="5">
        <f>Table1[[#This Row],[Fuel Consumption (mmBtu)]]*Table1[[#This Row],[Emission Factor (kg CO2/ mmBtu)]]*10^3</f>
        <v>2434323228404.8364</v>
      </c>
      <c r="U12591" s="3">
        <f>Table1[[#This Row],[Emissions (g CO2)]]/(Table1[[#This Row],[Generation (TWh)]]*10^9)</f>
        <v>495.08864233294258</v>
      </c>
    </row>
    <row r="12592" spans="1:21" x14ac:dyDescent="0.35">
      <c r="A12592" t="s">
        <v>3106</v>
      </c>
      <c r="B12592" t="s">
        <v>3239</v>
      </c>
      <c r="C12592" t="str">
        <f>SUBSTITUTE(Table1[[#This Row],[Fuel]],", ",",")</f>
        <v>fossil gas: natural gas</v>
      </c>
      <c r="D12592" t="s">
        <v>3239</v>
      </c>
      <c r="H12592" t="s">
        <v>3438</v>
      </c>
      <c r="I12592">
        <v>755</v>
      </c>
      <c r="J12592" t="s">
        <v>3446</v>
      </c>
      <c r="K12592">
        <v>2014</v>
      </c>
      <c r="L12592" t="s">
        <v>29</v>
      </c>
      <c r="M12592" t="s">
        <v>29</v>
      </c>
      <c r="N12592">
        <v>39.8414</v>
      </c>
      <c r="O12592">
        <v>-75.221400000000003</v>
      </c>
      <c r="P12592" t="s">
        <v>3613</v>
      </c>
      <c r="Q12592" s="3">
        <f>Table1[[#This Row],[Capacity (MW)]]*0.395*8760*10^-6</f>
        <v>2.6124510000000001</v>
      </c>
      <c r="R12592" s="3" cm="1">
        <f t="array" ref="R12592">AVERAGE(VLOOKUP(_xlfn.TEXTSPLIT(Table1[[#This Row],[Fuel (no space after comma)]], ","), FuelList_Final_EF!$A$2:$B$65, 2, FALSE))</f>
        <v>53.06</v>
      </c>
      <c r="S12592" s="3">
        <f>Table1[[#This Row],[Generation (TWh)]]*10^9*VLOOKUP(Table1[[#This Row],[Turbine/Engine Technology]],Technology_HR!$A$2:$B$11,2,FALSE)*10^-6</f>
        <v>19721392.598999999</v>
      </c>
      <c r="T12592" s="5">
        <f>Table1[[#This Row],[Fuel Consumption (mmBtu)]]*Table1[[#This Row],[Emission Factor (kg CO2/ mmBtu)]]*10^3</f>
        <v>1046417091302.9401</v>
      </c>
      <c r="U12592" s="3">
        <f>Table1[[#This Row],[Emissions (g CO2)]]/(Table1[[#This Row],[Generation (TWh)]]*10^9)</f>
        <v>400.54994000000005</v>
      </c>
    </row>
    <row r="12593" spans="1:21" x14ac:dyDescent="0.35">
      <c r="A12593" t="s">
        <v>2764</v>
      </c>
      <c r="B12593" t="s">
        <v>3239</v>
      </c>
      <c r="C12593" t="str">
        <f>SUBSTITUTE(Table1[[#This Row],[Fuel]],", ",",")</f>
        <v>fossil gas: natural gas</v>
      </c>
      <c r="D12593" t="s">
        <v>3239</v>
      </c>
      <c r="H12593" t="s">
        <v>3436</v>
      </c>
      <c r="I12593">
        <v>102</v>
      </c>
      <c r="J12593" t="s">
        <v>3446</v>
      </c>
      <c r="K12593">
        <v>2003</v>
      </c>
      <c r="L12593" t="s">
        <v>29</v>
      </c>
      <c r="M12593" t="s">
        <v>29</v>
      </c>
      <c r="N12593">
        <v>38.787500000000001</v>
      </c>
      <c r="O12593">
        <v>-94.986099999999993</v>
      </c>
      <c r="P12593" t="s">
        <v>3613</v>
      </c>
      <c r="Q12593" s="3">
        <f>Table1[[#This Row],[Capacity (MW)]]*0.395*8760*10^-6</f>
        <v>0.35294039999999993</v>
      </c>
      <c r="R12593" s="3" cm="1">
        <f t="array" ref="R12593">AVERAGE(VLOOKUP(_xlfn.TEXTSPLIT(Table1[[#This Row],[Fuel (no space after comma)]], ","), FuelList_Final_EF!$A$2:$B$65, 2, FALSE))</f>
        <v>53.06</v>
      </c>
      <c r="S12593" s="3">
        <f>Table1[[#This Row],[Generation (TWh)]]*10^9*VLOOKUP(Table1[[#This Row],[Turbine/Engine Technology]],Technology_HR!$A$2:$B$11,2,FALSE)*10^-6</f>
        <v>3885873.8039999995</v>
      </c>
      <c r="T12593" s="5">
        <f>Table1[[#This Row],[Fuel Consumption (mmBtu)]]*Table1[[#This Row],[Emission Factor (kg CO2/ mmBtu)]]*10^3</f>
        <v>206184464040.23999</v>
      </c>
      <c r="U12593" s="3">
        <f>Table1[[#This Row],[Emissions (g CO2)]]/(Table1[[#This Row],[Generation (TWh)]]*10^9)</f>
        <v>584.19060000000002</v>
      </c>
    </row>
    <row r="12594" spans="1:21" x14ac:dyDescent="0.35">
      <c r="A12594" t="s">
        <v>2764</v>
      </c>
      <c r="B12594" t="s">
        <v>3239</v>
      </c>
      <c r="C12594" t="str">
        <f>SUBSTITUTE(Table1[[#This Row],[Fuel]],", ",",")</f>
        <v>fossil gas: natural gas</v>
      </c>
      <c r="D12594" t="s">
        <v>3239</v>
      </c>
      <c r="H12594" t="s">
        <v>3436</v>
      </c>
      <c r="I12594">
        <v>102</v>
      </c>
      <c r="J12594" t="s">
        <v>3446</v>
      </c>
      <c r="K12594">
        <v>2003</v>
      </c>
      <c r="L12594" t="s">
        <v>29</v>
      </c>
      <c r="M12594" t="s">
        <v>29</v>
      </c>
      <c r="N12594">
        <v>38.787500000000001</v>
      </c>
      <c r="O12594">
        <v>-94.986099999999993</v>
      </c>
      <c r="P12594" t="s">
        <v>3613</v>
      </c>
      <c r="Q12594" s="3">
        <f>Table1[[#This Row],[Capacity (MW)]]*0.395*8760*10^-6</f>
        <v>0.35294039999999993</v>
      </c>
      <c r="R12594" s="3" cm="1">
        <f t="array" ref="R12594">AVERAGE(VLOOKUP(_xlfn.TEXTSPLIT(Table1[[#This Row],[Fuel (no space after comma)]], ","), FuelList_Final_EF!$A$2:$B$65, 2, FALSE))</f>
        <v>53.06</v>
      </c>
      <c r="S12594" s="3">
        <f>Table1[[#This Row],[Generation (TWh)]]*10^9*VLOOKUP(Table1[[#This Row],[Turbine/Engine Technology]],Technology_HR!$A$2:$B$11,2,FALSE)*10^-6</f>
        <v>3885873.8039999995</v>
      </c>
      <c r="T12594" s="5">
        <f>Table1[[#This Row],[Fuel Consumption (mmBtu)]]*Table1[[#This Row],[Emission Factor (kg CO2/ mmBtu)]]*10^3</f>
        <v>206184464040.23999</v>
      </c>
      <c r="U12594" s="3">
        <f>Table1[[#This Row],[Emissions (g CO2)]]/(Table1[[#This Row],[Generation (TWh)]]*10^9)</f>
        <v>584.19060000000002</v>
      </c>
    </row>
    <row r="12595" spans="1:21" x14ac:dyDescent="0.35">
      <c r="A12595" t="s">
        <v>2764</v>
      </c>
      <c r="B12595" t="s">
        <v>3239</v>
      </c>
      <c r="C12595" t="str">
        <f>SUBSTITUTE(Table1[[#This Row],[Fuel]],", ",",")</f>
        <v>fossil gas: natural gas</v>
      </c>
      <c r="D12595" t="s">
        <v>3239</v>
      </c>
      <c r="H12595" t="s">
        <v>3436</v>
      </c>
      <c r="I12595">
        <v>102</v>
      </c>
      <c r="J12595" t="s">
        <v>3446</v>
      </c>
      <c r="K12595">
        <v>2003</v>
      </c>
      <c r="L12595" t="s">
        <v>29</v>
      </c>
      <c r="M12595" t="s">
        <v>29</v>
      </c>
      <c r="N12595">
        <v>38.787500000000001</v>
      </c>
      <c r="O12595">
        <v>-94.986099999999993</v>
      </c>
      <c r="P12595" t="s">
        <v>3613</v>
      </c>
      <c r="Q12595" s="3">
        <f>Table1[[#This Row],[Capacity (MW)]]*0.395*8760*10^-6</f>
        <v>0.35294039999999993</v>
      </c>
      <c r="R12595" s="3" cm="1">
        <f t="array" ref="R12595">AVERAGE(VLOOKUP(_xlfn.TEXTSPLIT(Table1[[#This Row],[Fuel (no space after comma)]], ","), FuelList_Final_EF!$A$2:$B$65, 2, FALSE))</f>
        <v>53.06</v>
      </c>
      <c r="S12595" s="3">
        <f>Table1[[#This Row],[Generation (TWh)]]*10^9*VLOOKUP(Table1[[#This Row],[Turbine/Engine Technology]],Technology_HR!$A$2:$B$11,2,FALSE)*10^-6</f>
        <v>3885873.8039999995</v>
      </c>
      <c r="T12595" s="5">
        <f>Table1[[#This Row],[Fuel Consumption (mmBtu)]]*Table1[[#This Row],[Emission Factor (kg CO2/ mmBtu)]]*10^3</f>
        <v>206184464040.23999</v>
      </c>
      <c r="U12595" s="3">
        <f>Table1[[#This Row],[Emissions (g CO2)]]/(Table1[[#This Row],[Generation (TWh)]]*10^9)</f>
        <v>584.19060000000002</v>
      </c>
    </row>
    <row r="12596" spans="1:21" x14ac:dyDescent="0.35">
      <c r="A12596" t="s">
        <v>2764</v>
      </c>
      <c r="B12596" t="s">
        <v>3239</v>
      </c>
      <c r="C12596" t="str">
        <f>SUBSTITUTE(Table1[[#This Row],[Fuel]],", ",",")</f>
        <v>fossil gas: natural gas</v>
      </c>
      <c r="D12596" t="s">
        <v>3239</v>
      </c>
      <c r="H12596" t="s">
        <v>3436</v>
      </c>
      <c r="I12596">
        <v>102</v>
      </c>
      <c r="J12596" t="s">
        <v>3446</v>
      </c>
      <c r="K12596">
        <v>2003</v>
      </c>
      <c r="L12596" t="s">
        <v>29</v>
      </c>
      <c r="M12596" t="s">
        <v>29</v>
      </c>
      <c r="N12596">
        <v>38.787500000000001</v>
      </c>
      <c r="O12596">
        <v>-94.986099999999993</v>
      </c>
      <c r="P12596" t="s">
        <v>3613</v>
      </c>
      <c r="Q12596" s="3">
        <f>Table1[[#This Row],[Capacity (MW)]]*0.395*8760*10^-6</f>
        <v>0.35294039999999993</v>
      </c>
      <c r="R12596" s="3" cm="1">
        <f t="array" ref="R12596">AVERAGE(VLOOKUP(_xlfn.TEXTSPLIT(Table1[[#This Row],[Fuel (no space after comma)]], ","), FuelList_Final_EF!$A$2:$B$65, 2, FALSE))</f>
        <v>53.06</v>
      </c>
      <c r="S12596" s="3">
        <f>Table1[[#This Row],[Generation (TWh)]]*10^9*VLOOKUP(Table1[[#This Row],[Turbine/Engine Technology]],Technology_HR!$A$2:$B$11,2,FALSE)*10^-6</f>
        <v>3885873.8039999995</v>
      </c>
      <c r="T12596" s="5">
        <f>Table1[[#This Row],[Fuel Consumption (mmBtu)]]*Table1[[#This Row],[Emission Factor (kg CO2/ mmBtu)]]*10^3</f>
        <v>206184464040.23999</v>
      </c>
      <c r="U12596" s="3">
        <f>Table1[[#This Row],[Emissions (g CO2)]]/(Table1[[#This Row],[Generation (TWh)]]*10^9)</f>
        <v>584.19060000000002</v>
      </c>
    </row>
    <row r="12597" spans="1:21" x14ac:dyDescent="0.35">
      <c r="A12597" t="s">
        <v>2506</v>
      </c>
      <c r="B12597" t="s">
        <v>3239</v>
      </c>
      <c r="C12597" t="str">
        <f>SUBSTITUTE(Table1[[#This Row],[Fuel]],", ",",")</f>
        <v>fossil gas: natural gas</v>
      </c>
      <c r="D12597" t="s">
        <v>3239</v>
      </c>
      <c r="H12597" t="s">
        <v>3436</v>
      </c>
      <c r="I12597">
        <v>83</v>
      </c>
      <c r="J12597" t="s">
        <v>3446</v>
      </c>
      <c r="K12597">
        <v>2000</v>
      </c>
      <c r="L12597" t="s">
        <v>29</v>
      </c>
      <c r="M12597" t="s">
        <v>29</v>
      </c>
      <c r="N12597">
        <v>45.0869</v>
      </c>
      <c r="O12597">
        <v>-87.6892</v>
      </c>
      <c r="P12597" t="s">
        <v>3613</v>
      </c>
      <c r="Q12597" s="3">
        <f>Table1[[#This Row],[Capacity (MW)]]*0.395*8760*10^-6</f>
        <v>0.28719660000000002</v>
      </c>
      <c r="R12597" s="3" cm="1">
        <f t="array" ref="R12597">AVERAGE(VLOOKUP(_xlfn.TEXTSPLIT(Table1[[#This Row],[Fuel (no space after comma)]], ","), FuelList_Final_EF!$A$2:$B$65, 2, FALSE))</f>
        <v>53.06</v>
      </c>
      <c r="S12597" s="3">
        <f>Table1[[#This Row],[Generation (TWh)]]*10^9*VLOOKUP(Table1[[#This Row],[Turbine/Engine Technology]],Technology_HR!$A$2:$B$11,2,FALSE)*10^-6</f>
        <v>3162034.5659999996</v>
      </c>
      <c r="T12597" s="5">
        <f>Table1[[#This Row],[Fuel Consumption (mmBtu)]]*Table1[[#This Row],[Emission Factor (kg CO2/ mmBtu)]]*10^3</f>
        <v>167777554071.95999</v>
      </c>
      <c r="U12597" s="3">
        <f>Table1[[#This Row],[Emissions (g CO2)]]/(Table1[[#This Row],[Generation (TWh)]]*10^9)</f>
        <v>584.19060000000002</v>
      </c>
    </row>
    <row r="12598" spans="1:21" x14ac:dyDescent="0.35">
      <c r="A12598" t="s">
        <v>2641</v>
      </c>
      <c r="B12598" t="s">
        <v>3239</v>
      </c>
      <c r="C12598" t="str">
        <f>SUBSTITUTE(Table1[[#This Row],[Fuel]],", ",",")</f>
        <v>fossil gas: natural gas</v>
      </c>
      <c r="D12598" t="s">
        <v>3239</v>
      </c>
      <c r="H12598" t="s">
        <v>3436</v>
      </c>
      <c r="I12598">
        <v>104</v>
      </c>
      <c r="J12598" t="s">
        <v>3446</v>
      </c>
      <c r="K12598">
        <v>1993</v>
      </c>
      <c r="L12598" t="s">
        <v>29</v>
      </c>
      <c r="M12598" t="s">
        <v>29</v>
      </c>
      <c r="N12598">
        <v>45.0869</v>
      </c>
      <c r="O12598">
        <v>-87.688100000000006</v>
      </c>
      <c r="P12598" t="s">
        <v>3613</v>
      </c>
      <c r="Q12598" s="3">
        <f>Table1[[#This Row],[Capacity (MW)]]*0.395*8760*10^-6</f>
        <v>0.35986079999999998</v>
      </c>
      <c r="R12598" s="3" cm="1">
        <f t="array" ref="R12598">AVERAGE(VLOOKUP(_xlfn.TEXTSPLIT(Table1[[#This Row],[Fuel (no space after comma)]], ","), FuelList_Final_EF!$A$2:$B$65, 2, FALSE))</f>
        <v>53.06</v>
      </c>
      <c r="S12598" s="3">
        <f>Table1[[#This Row],[Generation (TWh)]]*10^9*VLOOKUP(Table1[[#This Row],[Turbine/Engine Technology]],Technology_HR!$A$2:$B$11,2,FALSE)*10^-6</f>
        <v>3962067.4079999998</v>
      </c>
      <c r="T12598" s="5">
        <f>Table1[[#This Row],[Fuel Consumption (mmBtu)]]*Table1[[#This Row],[Emission Factor (kg CO2/ mmBtu)]]*10^3</f>
        <v>210227296668.48001</v>
      </c>
      <c r="U12598" s="3">
        <f>Table1[[#This Row],[Emissions (g CO2)]]/(Table1[[#This Row],[Generation (TWh)]]*10^9)</f>
        <v>584.19060000000002</v>
      </c>
    </row>
    <row r="12599" spans="1:21" x14ac:dyDescent="0.35">
      <c r="A12599" t="s">
        <v>2933</v>
      </c>
      <c r="B12599" t="s">
        <v>3239</v>
      </c>
      <c r="C12599" t="str">
        <f>SUBSTITUTE(Table1[[#This Row],[Fuel]],", ",",")</f>
        <v>fossil gas: natural gas</v>
      </c>
      <c r="D12599" t="s">
        <v>3239</v>
      </c>
      <c r="H12599" t="s">
        <v>3438</v>
      </c>
      <c r="I12599">
        <v>132</v>
      </c>
      <c r="J12599" t="s">
        <v>3446</v>
      </c>
      <c r="K12599">
        <v>1976</v>
      </c>
      <c r="L12599" t="s">
        <v>29</v>
      </c>
      <c r="M12599" t="s">
        <v>29</v>
      </c>
      <c r="N12599">
        <v>33.441699999999997</v>
      </c>
      <c r="O12599">
        <v>-112.1583</v>
      </c>
      <c r="P12599" t="s">
        <v>3613</v>
      </c>
      <c r="Q12599" s="3">
        <f>Table1[[#This Row],[Capacity (MW)]]*0.395*8760*10^-6</f>
        <v>0.4567464</v>
      </c>
      <c r="R12599" s="3" cm="1">
        <f t="array" ref="R12599">AVERAGE(VLOOKUP(_xlfn.TEXTSPLIT(Table1[[#This Row],[Fuel (no space after comma)]], ","), FuelList_Final_EF!$A$2:$B$65, 2, FALSE))</f>
        <v>53.06</v>
      </c>
      <c r="S12599" s="3">
        <f>Table1[[#This Row],[Generation (TWh)]]*10^9*VLOOKUP(Table1[[#This Row],[Turbine/Engine Technology]],Technology_HR!$A$2:$B$11,2,FALSE)*10^-6</f>
        <v>3447978.5735999998</v>
      </c>
      <c r="T12599" s="5">
        <f>Table1[[#This Row],[Fuel Consumption (mmBtu)]]*Table1[[#This Row],[Emission Factor (kg CO2/ mmBtu)]]*10^3</f>
        <v>182949743115.21597</v>
      </c>
      <c r="U12599" s="3">
        <f>Table1[[#This Row],[Emissions (g CO2)]]/(Table1[[#This Row],[Generation (TWh)]]*10^9)</f>
        <v>400.54993999999994</v>
      </c>
    </row>
    <row r="12600" spans="1:21" x14ac:dyDescent="0.35">
      <c r="A12600" t="s">
        <v>2933</v>
      </c>
      <c r="B12600" t="s">
        <v>3239</v>
      </c>
      <c r="C12600" t="str">
        <f>SUBSTITUTE(Table1[[#This Row],[Fuel]],", ",",")</f>
        <v>fossil gas: natural gas</v>
      </c>
      <c r="D12600" t="s">
        <v>3239</v>
      </c>
      <c r="H12600" t="s">
        <v>3438</v>
      </c>
      <c r="I12600">
        <v>132</v>
      </c>
      <c r="J12600" t="s">
        <v>3446</v>
      </c>
      <c r="K12600">
        <v>1976</v>
      </c>
      <c r="L12600" t="s">
        <v>29</v>
      </c>
      <c r="M12600" t="s">
        <v>29</v>
      </c>
      <c r="N12600">
        <v>33.441699999999997</v>
      </c>
      <c r="O12600">
        <v>-112.1583</v>
      </c>
      <c r="P12600" t="s">
        <v>3613</v>
      </c>
      <c r="Q12600" s="3">
        <f>Table1[[#This Row],[Capacity (MW)]]*0.395*8760*10^-6</f>
        <v>0.4567464</v>
      </c>
      <c r="R12600" s="3" cm="1">
        <f t="array" ref="R12600">AVERAGE(VLOOKUP(_xlfn.TEXTSPLIT(Table1[[#This Row],[Fuel (no space after comma)]], ","), FuelList_Final_EF!$A$2:$B$65, 2, FALSE))</f>
        <v>53.06</v>
      </c>
      <c r="S12600" s="3">
        <f>Table1[[#This Row],[Generation (TWh)]]*10^9*VLOOKUP(Table1[[#This Row],[Turbine/Engine Technology]],Technology_HR!$A$2:$B$11,2,FALSE)*10^-6</f>
        <v>3447978.5735999998</v>
      </c>
      <c r="T12600" s="5">
        <f>Table1[[#This Row],[Fuel Consumption (mmBtu)]]*Table1[[#This Row],[Emission Factor (kg CO2/ mmBtu)]]*10^3</f>
        <v>182949743115.21597</v>
      </c>
      <c r="U12600" s="3">
        <f>Table1[[#This Row],[Emissions (g CO2)]]/(Table1[[#This Row],[Generation (TWh)]]*10^9)</f>
        <v>400.54993999999994</v>
      </c>
    </row>
    <row r="12601" spans="1:21" x14ac:dyDescent="0.35">
      <c r="A12601" t="s">
        <v>2933</v>
      </c>
      <c r="B12601" t="s">
        <v>3239</v>
      </c>
      <c r="C12601" t="str">
        <f>SUBSTITUTE(Table1[[#This Row],[Fuel]],", ",",")</f>
        <v>fossil gas: natural gas</v>
      </c>
      <c r="D12601" t="s">
        <v>3239</v>
      </c>
      <c r="H12601" t="s">
        <v>3438</v>
      </c>
      <c r="I12601">
        <v>132</v>
      </c>
      <c r="J12601" t="s">
        <v>3446</v>
      </c>
      <c r="K12601">
        <v>1976</v>
      </c>
      <c r="L12601" t="s">
        <v>29</v>
      </c>
      <c r="M12601" t="s">
        <v>29</v>
      </c>
      <c r="N12601">
        <v>33.441699999999997</v>
      </c>
      <c r="O12601">
        <v>-112.1583</v>
      </c>
      <c r="P12601" t="s">
        <v>3613</v>
      </c>
      <c r="Q12601" s="3">
        <f>Table1[[#This Row],[Capacity (MW)]]*0.395*8760*10^-6</f>
        <v>0.4567464</v>
      </c>
      <c r="R12601" s="3" cm="1">
        <f t="array" ref="R12601">AVERAGE(VLOOKUP(_xlfn.TEXTSPLIT(Table1[[#This Row],[Fuel (no space after comma)]], ","), FuelList_Final_EF!$A$2:$B$65, 2, FALSE))</f>
        <v>53.06</v>
      </c>
      <c r="S12601" s="3">
        <f>Table1[[#This Row],[Generation (TWh)]]*10^9*VLOOKUP(Table1[[#This Row],[Turbine/Engine Technology]],Technology_HR!$A$2:$B$11,2,FALSE)*10^-6</f>
        <v>3447978.5735999998</v>
      </c>
      <c r="T12601" s="5">
        <f>Table1[[#This Row],[Fuel Consumption (mmBtu)]]*Table1[[#This Row],[Emission Factor (kg CO2/ mmBtu)]]*10^3</f>
        <v>182949743115.21597</v>
      </c>
      <c r="U12601" s="3">
        <f>Table1[[#This Row],[Emissions (g CO2)]]/(Table1[[#This Row],[Generation (TWh)]]*10^9)</f>
        <v>400.54993999999994</v>
      </c>
    </row>
    <row r="12602" spans="1:21" x14ac:dyDescent="0.35">
      <c r="A12602" t="s">
        <v>2933</v>
      </c>
      <c r="B12602" t="s">
        <v>3239</v>
      </c>
      <c r="C12602" t="str">
        <f>SUBSTITUTE(Table1[[#This Row],[Fuel]],", ",",")</f>
        <v>fossil gas: natural gas</v>
      </c>
      <c r="D12602" t="s">
        <v>3239</v>
      </c>
      <c r="H12602" t="s">
        <v>3438</v>
      </c>
      <c r="I12602">
        <v>136</v>
      </c>
      <c r="J12602" t="s">
        <v>3446</v>
      </c>
      <c r="K12602">
        <v>2001</v>
      </c>
      <c r="L12602" t="s">
        <v>29</v>
      </c>
      <c r="M12602" t="s">
        <v>29</v>
      </c>
      <c r="N12602">
        <v>33.441699999999997</v>
      </c>
      <c r="O12602">
        <v>-112.1583</v>
      </c>
      <c r="P12602" t="s">
        <v>3613</v>
      </c>
      <c r="Q12602" s="3">
        <f>Table1[[#This Row],[Capacity (MW)]]*0.395*8760*10^-6</f>
        <v>0.47058719999999998</v>
      </c>
      <c r="R12602" s="3" cm="1">
        <f t="array" ref="R12602">AVERAGE(VLOOKUP(_xlfn.TEXTSPLIT(Table1[[#This Row],[Fuel (no space after comma)]], ","), FuelList_Final_EF!$A$2:$B$65, 2, FALSE))</f>
        <v>53.06</v>
      </c>
      <c r="S12602" s="3">
        <f>Table1[[#This Row],[Generation (TWh)]]*10^9*VLOOKUP(Table1[[#This Row],[Turbine/Engine Technology]],Technology_HR!$A$2:$B$11,2,FALSE)*10^-6</f>
        <v>3552462.7727999999</v>
      </c>
      <c r="T12602" s="5">
        <f>Table1[[#This Row],[Fuel Consumption (mmBtu)]]*Table1[[#This Row],[Emission Factor (kg CO2/ mmBtu)]]*10^3</f>
        <v>188493674724.76801</v>
      </c>
      <c r="U12602" s="3">
        <f>Table1[[#This Row],[Emissions (g CO2)]]/(Table1[[#This Row],[Generation (TWh)]]*10^9)</f>
        <v>400.54993999999999</v>
      </c>
    </row>
    <row r="12603" spans="1:21" x14ac:dyDescent="0.35">
      <c r="A12603" t="s">
        <v>2933</v>
      </c>
      <c r="B12603" t="s">
        <v>3239</v>
      </c>
      <c r="C12603" t="str">
        <f>SUBSTITUTE(Table1[[#This Row],[Fuel]],", ",",")</f>
        <v>fossil gas: natural gas</v>
      </c>
      <c r="D12603" t="s">
        <v>3239</v>
      </c>
      <c r="H12603" t="s">
        <v>3438</v>
      </c>
      <c r="I12603">
        <v>570</v>
      </c>
      <c r="J12603" t="s">
        <v>3446</v>
      </c>
      <c r="K12603">
        <v>2003</v>
      </c>
      <c r="L12603" t="s">
        <v>29</v>
      </c>
      <c r="M12603" t="s">
        <v>29</v>
      </c>
      <c r="N12603">
        <v>33.441699999999997</v>
      </c>
      <c r="O12603">
        <v>-112.1583</v>
      </c>
      <c r="P12603" t="s">
        <v>3613</v>
      </c>
      <c r="Q12603" s="3">
        <f>Table1[[#This Row],[Capacity (MW)]]*0.395*8760*10^-6</f>
        <v>1.9723139999999999</v>
      </c>
      <c r="R12603" s="3" cm="1">
        <f t="array" ref="R12603">AVERAGE(VLOOKUP(_xlfn.TEXTSPLIT(Table1[[#This Row],[Fuel (no space after comma)]], ","), FuelList_Final_EF!$A$2:$B$65, 2, FALSE))</f>
        <v>53.06</v>
      </c>
      <c r="S12603" s="3">
        <f>Table1[[#This Row],[Generation (TWh)]]*10^9*VLOOKUP(Table1[[#This Row],[Turbine/Engine Technology]],Technology_HR!$A$2:$B$11,2,FALSE)*10^-6</f>
        <v>14888998.386</v>
      </c>
      <c r="T12603" s="5">
        <f>Table1[[#This Row],[Fuel Consumption (mmBtu)]]*Table1[[#This Row],[Emission Factor (kg CO2/ mmBtu)]]*10^3</f>
        <v>790010254361.16003</v>
      </c>
      <c r="U12603" s="3">
        <f>Table1[[#This Row],[Emissions (g CO2)]]/(Table1[[#This Row],[Generation (TWh)]]*10^9)</f>
        <v>400.54993999999999</v>
      </c>
    </row>
    <row r="12604" spans="1:21" x14ac:dyDescent="0.35">
      <c r="A12604" t="s">
        <v>2933</v>
      </c>
      <c r="B12604" t="s">
        <v>3239</v>
      </c>
      <c r="C12604" t="str">
        <f>SUBSTITUTE(Table1[[#This Row],[Fuel]],", ",",")</f>
        <v>fossil gas: natural gas</v>
      </c>
      <c r="D12604" t="s">
        <v>3239</v>
      </c>
      <c r="H12604" t="s">
        <v>3436</v>
      </c>
      <c r="I12604">
        <v>53</v>
      </c>
      <c r="J12604" t="s">
        <v>3446</v>
      </c>
      <c r="K12604">
        <v>1972</v>
      </c>
      <c r="L12604" t="s">
        <v>29</v>
      </c>
      <c r="M12604" t="s">
        <v>29</v>
      </c>
      <c r="N12604">
        <v>33.441699999999997</v>
      </c>
      <c r="O12604">
        <v>-112.1583</v>
      </c>
      <c r="P12604" t="s">
        <v>3613</v>
      </c>
      <c r="Q12604" s="3">
        <f>Table1[[#This Row],[Capacity (MW)]]*0.395*8760*10^-6</f>
        <v>0.18339059999999999</v>
      </c>
      <c r="R12604" s="3" cm="1">
        <f t="array" ref="R12604">AVERAGE(VLOOKUP(_xlfn.TEXTSPLIT(Table1[[#This Row],[Fuel (no space after comma)]], ","), FuelList_Final_EF!$A$2:$B$65, 2, FALSE))</f>
        <v>53.06</v>
      </c>
      <c r="S12604" s="3">
        <f>Table1[[#This Row],[Generation (TWh)]]*10^9*VLOOKUP(Table1[[#This Row],[Turbine/Engine Technology]],Technology_HR!$A$2:$B$11,2,FALSE)*10^-6</f>
        <v>2019130.5059999998</v>
      </c>
      <c r="T12604" s="5">
        <f>Table1[[#This Row],[Fuel Consumption (mmBtu)]]*Table1[[#This Row],[Emission Factor (kg CO2/ mmBtu)]]*10^3</f>
        <v>107135064648.36</v>
      </c>
      <c r="U12604" s="3">
        <f>Table1[[#This Row],[Emissions (g CO2)]]/(Table1[[#This Row],[Generation (TWh)]]*10^9)</f>
        <v>584.19060000000002</v>
      </c>
    </row>
    <row r="12605" spans="1:21" x14ac:dyDescent="0.35">
      <c r="A12605" t="s">
        <v>2933</v>
      </c>
      <c r="B12605" t="s">
        <v>3239</v>
      </c>
      <c r="C12605" t="str">
        <f>SUBSTITUTE(Table1[[#This Row],[Fuel]],", ",",")</f>
        <v>fossil gas: natural gas</v>
      </c>
      <c r="D12605" t="s">
        <v>3239</v>
      </c>
      <c r="H12605" t="s">
        <v>3436</v>
      </c>
      <c r="I12605">
        <v>53</v>
      </c>
      <c r="J12605" t="s">
        <v>3446</v>
      </c>
      <c r="K12605">
        <v>1973</v>
      </c>
      <c r="L12605" t="s">
        <v>29</v>
      </c>
      <c r="M12605" t="s">
        <v>29</v>
      </c>
      <c r="N12605">
        <v>33.441699999999997</v>
      </c>
      <c r="O12605">
        <v>-112.1583</v>
      </c>
      <c r="P12605" t="s">
        <v>3613</v>
      </c>
      <c r="Q12605" s="3">
        <f>Table1[[#This Row],[Capacity (MW)]]*0.395*8760*10^-6</f>
        <v>0.18339059999999999</v>
      </c>
      <c r="R12605" s="3" cm="1">
        <f t="array" ref="R12605">AVERAGE(VLOOKUP(_xlfn.TEXTSPLIT(Table1[[#This Row],[Fuel (no space after comma)]], ","), FuelList_Final_EF!$A$2:$B$65, 2, FALSE))</f>
        <v>53.06</v>
      </c>
      <c r="S12605" s="3">
        <f>Table1[[#This Row],[Generation (TWh)]]*10^9*VLOOKUP(Table1[[#This Row],[Turbine/Engine Technology]],Technology_HR!$A$2:$B$11,2,FALSE)*10^-6</f>
        <v>2019130.5059999998</v>
      </c>
      <c r="T12605" s="5">
        <f>Table1[[#This Row],[Fuel Consumption (mmBtu)]]*Table1[[#This Row],[Emission Factor (kg CO2/ mmBtu)]]*10^3</f>
        <v>107135064648.36</v>
      </c>
      <c r="U12605" s="3">
        <f>Table1[[#This Row],[Emissions (g CO2)]]/(Table1[[#This Row],[Generation (TWh)]]*10^9)</f>
        <v>584.19060000000002</v>
      </c>
    </row>
    <row r="12606" spans="1:21" x14ac:dyDescent="0.35">
      <c r="A12606" t="s">
        <v>3107</v>
      </c>
      <c r="B12606" t="s">
        <v>3239</v>
      </c>
      <c r="C12606" t="str">
        <f>SUBSTITUTE(Table1[[#This Row],[Fuel]],", ",",")</f>
        <v>fossil gas: natural gas</v>
      </c>
      <c r="D12606" t="s">
        <v>3239</v>
      </c>
      <c r="H12606" t="s">
        <v>3438</v>
      </c>
      <c r="I12606">
        <v>564</v>
      </c>
      <c r="J12606" t="s">
        <v>3446</v>
      </c>
      <c r="K12606">
        <v>2001</v>
      </c>
      <c r="L12606" t="s">
        <v>29</v>
      </c>
      <c r="M12606" t="s">
        <v>29</v>
      </c>
      <c r="N12606">
        <v>43.657499999999999</v>
      </c>
      <c r="O12606">
        <v>-70.375</v>
      </c>
      <c r="P12606" t="s">
        <v>3613</v>
      </c>
      <c r="Q12606" s="3">
        <f>Table1[[#This Row],[Capacity (MW)]]*0.395*8760*10^-6</f>
        <v>1.9515528</v>
      </c>
      <c r="R12606" s="3" cm="1">
        <f t="array" ref="R12606">AVERAGE(VLOOKUP(_xlfn.TEXTSPLIT(Table1[[#This Row],[Fuel (no space after comma)]], ","), FuelList_Final_EF!$A$2:$B$65, 2, FALSE))</f>
        <v>53.06</v>
      </c>
      <c r="S12606" s="3">
        <f>Table1[[#This Row],[Generation (TWh)]]*10^9*VLOOKUP(Table1[[#This Row],[Turbine/Engine Technology]],Technology_HR!$A$2:$B$11,2,FALSE)*10^-6</f>
        <v>14732272.087199999</v>
      </c>
      <c r="T12606" s="5">
        <f>Table1[[#This Row],[Fuel Consumption (mmBtu)]]*Table1[[#This Row],[Emission Factor (kg CO2/ mmBtu)]]*10^3</f>
        <v>781694356946.83191</v>
      </c>
      <c r="U12606" s="3">
        <f>Table1[[#This Row],[Emissions (g CO2)]]/(Table1[[#This Row],[Generation (TWh)]]*10^9)</f>
        <v>400.54993999999994</v>
      </c>
    </row>
    <row r="12607" spans="1:21" x14ac:dyDescent="0.35">
      <c r="A12607" t="s">
        <v>3108</v>
      </c>
      <c r="B12607" t="s">
        <v>3239</v>
      </c>
      <c r="C12607" t="str">
        <f>SUBSTITUTE(Table1[[#This Row],[Fuel]],", ",",")</f>
        <v>fossil gas: natural gas</v>
      </c>
      <c r="D12607" t="s">
        <v>3239</v>
      </c>
      <c r="H12607" t="s">
        <v>3437</v>
      </c>
      <c r="I12607">
        <v>117.6</v>
      </c>
      <c r="J12607" t="s">
        <v>3446</v>
      </c>
      <c r="K12607">
        <v>2005</v>
      </c>
      <c r="L12607" t="s">
        <v>29</v>
      </c>
      <c r="M12607" t="s">
        <v>29</v>
      </c>
      <c r="N12607">
        <v>39.560299999999998</v>
      </c>
      <c r="O12607">
        <v>-119.5108</v>
      </c>
      <c r="P12607" t="s">
        <v>3613</v>
      </c>
      <c r="Q12607" s="3">
        <f>Table1[[#This Row],[Capacity (MW)]]*0.395*8760*10^-6</f>
        <v>0.40691951999999992</v>
      </c>
      <c r="R12607" s="3" cm="1">
        <f t="array" ref="R12607">AVERAGE(VLOOKUP(_xlfn.TEXTSPLIT(Table1[[#This Row],[Fuel (no space after comma)]], ","), FuelList_Final_EF!$A$2:$B$65, 2, FALSE))</f>
        <v>53.06</v>
      </c>
      <c r="S12607" s="3">
        <f>Table1[[#This Row],[Generation (TWh)]]*10^9*VLOOKUP(Table1[[#This Row],[Turbine/Engine Technology]],Technology_HR!$A$2:$B$11,2,FALSE)*10^-6</f>
        <v>3621583.7279999992</v>
      </c>
      <c r="T12607" s="5">
        <f>Table1[[#This Row],[Fuel Consumption (mmBtu)]]*Table1[[#This Row],[Emission Factor (kg CO2/ mmBtu)]]*10^3</f>
        <v>192161232607.67996</v>
      </c>
      <c r="U12607" s="3">
        <f>Table1[[#This Row],[Emissions (g CO2)]]/(Table1[[#This Row],[Generation (TWh)]]*10^9)</f>
        <v>472.23399999999998</v>
      </c>
    </row>
    <row r="12608" spans="1:21" x14ac:dyDescent="0.35">
      <c r="A12608" t="s">
        <v>2915</v>
      </c>
      <c r="B12608" t="s">
        <v>3239</v>
      </c>
      <c r="C12608" t="str">
        <f>SUBSTITUTE(Table1[[#This Row],[Fuel]],", ",",")</f>
        <v>fossil gas: natural gas</v>
      </c>
      <c r="D12608" t="s">
        <v>3239</v>
      </c>
      <c r="H12608" t="s">
        <v>3440</v>
      </c>
      <c r="I12608">
        <v>178.5</v>
      </c>
      <c r="J12608" t="s">
        <v>3450</v>
      </c>
      <c r="K12608">
        <v>2027</v>
      </c>
      <c r="L12608" t="s">
        <v>29</v>
      </c>
      <c r="M12608" t="s">
        <v>29</v>
      </c>
      <c r="N12608">
        <v>44.857743999999997</v>
      </c>
      <c r="O12608">
        <v>-89.650192000000004</v>
      </c>
      <c r="P12608" t="s">
        <v>3613</v>
      </c>
      <c r="Q12608" s="3">
        <f>Table1[[#This Row],[Capacity (MW)]]*0.395*8760*10^-6</f>
        <v>0.61764570000000008</v>
      </c>
      <c r="R12608" s="3" cm="1">
        <f t="array" ref="R12608">AVERAGE(VLOOKUP(_xlfn.TEXTSPLIT(Table1[[#This Row],[Fuel (no space after comma)]], ","), FuelList_Final_EF!$A$2:$B$65, 2, FALSE))</f>
        <v>53.06</v>
      </c>
      <c r="S12608" s="3">
        <f>Table1[[#This Row],[Generation (TWh)]]*10^9*VLOOKUP(Table1[[#This Row],[Turbine/Engine Technology]],Technology_HR!$A$2:$B$11,2,FALSE)*10^-6</f>
        <v>6352486.0245000003</v>
      </c>
      <c r="T12608" s="5">
        <f>Table1[[#This Row],[Fuel Consumption (mmBtu)]]*Table1[[#This Row],[Emission Factor (kg CO2/ mmBtu)]]*10^3</f>
        <v>337062908459.97003</v>
      </c>
      <c r="U12608" s="3">
        <f>Table1[[#This Row],[Emissions (g CO2)]]/(Table1[[#This Row],[Generation (TWh)]]*10^9)</f>
        <v>545.72209999999995</v>
      </c>
    </row>
    <row r="12609" spans="1:21" x14ac:dyDescent="0.35">
      <c r="A12609" t="s">
        <v>2641</v>
      </c>
      <c r="B12609" t="s">
        <v>3239</v>
      </c>
      <c r="C12609" t="str">
        <f>SUBSTITUTE(Table1[[#This Row],[Fuel]],", ",",")</f>
        <v>fossil gas: natural gas</v>
      </c>
      <c r="D12609" t="s">
        <v>3239</v>
      </c>
      <c r="H12609" t="s">
        <v>3440</v>
      </c>
      <c r="I12609">
        <v>416.5</v>
      </c>
      <c r="J12609" t="s">
        <v>3450</v>
      </c>
      <c r="K12609">
        <v>2027</v>
      </c>
      <c r="L12609" t="s">
        <v>29</v>
      </c>
      <c r="M12609" t="s">
        <v>29</v>
      </c>
      <c r="N12609">
        <v>44.857743999999997</v>
      </c>
      <c r="O12609">
        <v>-89.650192000000004</v>
      </c>
      <c r="P12609" t="s">
        <v>3613</v>
      </c>
      <c r="Q12609" s="3">
        <f>Table1[[#This Row],[Capacity (MW)]]*0.395*8760*10^-6</f>
        <v>1.4411733</v>
      </c>
      <c r="R12609" s="3" cm="1">
        <f t="array" ref="R12609">AVERAGE(VLOOKUP(_xlfn.TEXTSPLIT(Table1[[#This Row],[Fuel (no space after comma)]], ","), FuelList_Final_EF!$A$2:$B$65, 2, FALSE))</f>
        <v>53.06</v>
      </c>
      <c r="S12609" s="3">
        <f>Table1[[#This Row],[Generation (TWh)]]*10^9*VLOOKUP(Table1[[#This Row],[Turbine/Engine Technology]],Technology_HR!$A$2:$B$11,2,FALSE)*10^-6</f>
        <v>14822467.3905</v>
      </c>
      <c r="T12609" s="5">
        <f>Table1[[#This Row],[Fuel Consumption (mmBtu)]]*Table1[[#This Row],[Emission Factor (kg CO2/ mmBtu)]]*10^3</f>
        <v>786480119739.93005</v>
      </c>
      <c r="U12609" s="3">
        <f>Table1[[#This Row],[Emissions (g CO2)]]/(Table1[[#This Row],[Generation (TWh)]]*10^9)</f>
        <v>545.72210000000007</v>
      </c>
    </row>
    <row r="12610" spans="1:21" x14ac:dyDescent="0.35">
      <c r="A12610" t="s">
        <v>2641</v>
      </c>
      <c r="B12610" t="s">
        <v>3239</v>
      </c>
      <c r="C12610" t="str">
        <f>SUBSTITUTE(Table1[[#This Row],[Fuel]],", ",",")</f>
        <v>fossil gas: natural gas</v>
      </c>
      <c r="D12610" t="s">
        <v>3239</v>
      </c>
      <c r="H12610" t="s">
        <v>3437</v>
      </c>
      <c r="I12610">
        <v>65.8</v>
      </c>
      <c r="J12610" t="s">
        <v>3446</v>
      </c>
      <c r="K12610">
        <v>2023</v>
      </c>
      <c r="L12610" t="s">
        <v>29</v>
      </c>
      <c r="M12610" t="s">
        <v>29</v>
      </c>
      <c r="N12610">
        <v>44.856372</v>
      </c>
      <c r="O12610">
        <v>-89.654016999999996</v>
      </c>
      <c r="P12610" t="s">
        <v>3613</v>
      </c>
      <c r="Q12610" s="3">
        <f>Table1[[#This Row],[Capacity (MW)]]*0.395*8760*10^-6</f>
        <v>0.22768115999999999</v>
      </c>
      <c r="R12610" s="3" cm="1">
        <f t="array" ref="R12610">AVERAGE(VLOOKUP(_xlfn.TEXTSPLIT(Table1[[#This Row],[Fuel (no space after comma)]], ","), FuelList_Final_EF!$A$2:$B$65, 2, FALSE))</f>
        <v>53.06</v>
      </c>
      <c r="S12610" s="3">
        <f>Table1[[#This Row],[Generation (TWh)]]*10^9*VLOOKUP(Table1[[#This Row],[Turbine/Engine Technology]],Technology_HR!$A$2:$B$11,2,FALSE)*10^-6</f>
        <v>2026362.324</v>
      </c>
      <c r="T12610" s="5">
        <f>Table1[[#This Row],[Fuel Consumption (mmBtu)]]*Table1[[#This Row],[Emission Factor (kg CO2/ mmBtu)]]*10^3</f>
        <v>107518784911.44</v>
      </c>
      <c r="U12610" s="3">
        <f>Table1[[#This Row],[Emissions (g CO2)]]/(Table1[[#This Row],[Generation (TWh)]]*10^9)</f>
        <v>472.23400000000004</v>
      </c>
    </row>
    <row r="12611" spans="1:21" x14ac:dyDescent="0.35">
      <c r="A12611" t="s">
        <v>2684</v>
      </c>
      <c r="B12611" t="s">
        <v>3239</v>
      </c>
      <c r="C12611" t="str">
        <f>SUBSTITUTE(Table1[[#This Row],[Fuel]],", ",",")</f>
        <v>fossil gas: natural gas</v>
      </c>
      <c r="D12611" t="s">
        <v>3239</v>
      </c>
      <c r="H12611" t="s">
        <v>3437</v>
      </c>
      <c r="I12611">
        <v>65.8</v>
      </c>
      <c r="J12611" t="s">
        <v>3446</v>
      </c>
      <c r="K12611">
        <v>2023</v>
      </c>
      <c r="L12611" t="s">
        <v>29</v>
      </c>
      <c r="M12611" t="s">
        <v>29</v>
      </c>
      <c r="N12611">
        <v>44.856372</v>
      </c>
      <c r="O12611">
        <v>-89.654016999999996</v>
      </c>
      <c r="P12611" t="s">
        <v>3613</v>
      </c>
      <c r="Q12611" s="3">
        <f>Table1[[#This Row],[Capacity (MW)]]*0.395*8760*10^-6</f>
        <v>0.22768115999999999</v>
      </c>
      <c r="R12611" s="3" cm="1">
        <f t="array" ref="R12611">AVERAGE(VLOOKUP(_xlfn.TEXTSPLIT(Table1[[#This Row],[Fuel (no space after comma)]], ","), FuelList_Final_EF!$A$2:$B$65, 2, FALSE))</f>
        <v>53.06</v>
      </c>
      <c r="S12611" s="3">
        <f>Table1[[#This Row],[Generation (TWh)]]*10^9*VLOOKUP(Table1[[#This Row],[Turbine/Engine Technology]],Technology_HR!$A$2:$B$11,2,FALSE)*10^-6</f>
        <v>2026362.324</v>
      </c>
      <c r="T12611" s="5">
        <f>Table1[[#This Row],[Fuel Consumption (mmBtu)]]*Table1[[#This Row],[Emission Factor (kg CO2/ mmBtu)]]*10^3</f>
        <v>107518784911.44</v>
      </c>
      <c r="U12611" s="3">
        <f>Table1[[#This Row],[Emissions (g CO2)]]/(Table1[[#This Row],[Generation (TWh)]]*10^9)</f>
        <v>472.23400000000004</v>
      </c>
    </row>
    <row r="12612" spans="1:21" x14ac:dyDescent="0.35">
      <c r="A12612" t="s">
        <v>2567</v>
      </c>
      <c r="B12612" t="s">
        <v>3239</v>
      </c>
      <c r="C12612" t="str">
        <f>SUBSTITUTE(Table1[[#This Row],[Fuel]],", ",",")</f>
        <v>fossil gas: natural gas</v>
      </c>
      <c r="D12612" t="s">
        <v>3239</v>
      </c>
      <c r="H12612" t="s">
        <v>3436</v>
      </c>
      <c r="I12612">
        <v>125</v>
      </c>
      <c r="J12612" t="s">
        <v>3446</v>
      </c>
      <c r="K12612">
        <v>2000</v>
      </c>
      <c r="L12612" t="s">
        <v>29</v>
      </c>
      <c r="M12612" t="s">
        <v>29</v>
      </c>
      <c r="N12612">
        <v>38.671599999999998</v>
      </c>
      <c r="O12612">
        <v>-87.293099999999995</v>
      </c>
      <c r="P12612" t="s">
        <v>3613</v>
      </c>
      <c r="Q12612" s="3">
        <f>Table1[[#This Row],[Capacity (MW)]]*0.395*8760*10^-6</f>
        <v>0.43252499999999999</v>
      </c>
      <c r="R12612" s="3" cm="1">
        <f t="array" ref="R12612">AVERAGE(VLOOKUP(_xlfn.TEXTSPLIT(Table1[[#This Row],[Fuel (no space after comma)]], ","), FuelList_Final_EF!$A$2:$B$65, 2, FALSE))</f>
        <v>53.06</v>
      </c>
      <c r="S12612" s="3">
        <f>Table1[[#This Row],[Generation (TWh)]]*10^9*VLOOKUP(Table1[[#This Row],[Turbine/Engine Technology]],Technology_HR!$A$2:$B$11,2,FALSE)*10^-6</f>
        <v>4762100.25</v>
      </c>
      <c r="T12612" s="5">
        <f>Table1[[#This Row],[Fuel Consumption (mmBtu)]]*Table1[[#This Row],[Emission Factor (kg CO2/ mmBtu)]]*10^3</f>
        <v>252677039265.00003</v>
      </c>
      <c r="U12612" s="3">
        <f>Table1[[#This Row],[Emissions (g CO2)]]/(Table1[[#This Row],[Generation (TWh)]]*10^9)</f>
        <v>584.19060000000002</v>
      </c>
    </row>
    <row r="12613" spans="1:21" x14ac:dyDescent="0.35">
      <c r="A12613" t="s">
        <v>2567</v>
      </c>
      <c r="B12613" t="s">
        <v>3239</v>
      </c>
      <c r="C12613" t="str">
        <f>SUBSTITUTE(Table1[[#This Row],[Fuel]],", ",",")</f>
        <v>fossil gas: natural gas</v>
      </c>
      <c r="D12613" t="s">
        <v>3239</v>
      </c>
      <c r="H12613" t="s">
        <v>3436</v>
      </c>
      <c r="I12613">
        <v>125</v>
      </c>
      <c r="J12613" t="s">
        <v>3446</v>
      </c>
      <c r="K12613">
        <v>2000</v>
      </c>
      <c r="L12613" t="s">
        <v>29</v>
      </c>
      <c r="M12613" t="s">
        <v>29</v>
      </c>
      <c r="N12613">
        <v>38.671599999999998</v>
      </c>
      <c r="O12613">
        <v>-87.293099999999995</v>
      </c>
      <c r="P12613" t="s">
        <v>3613</v>
      </c>
      <c r="Q12613" s="3">
        <f>Table1[[#This Row],[Capacity (MW)]]*0.395*8760*10^-6</f>
        <v>0.43252499999999999</v>
      </c>
      <c r="R12613" s="3" cm="1">
        <f t="array" ref="R12613">AVERAGE(VLOOKUP(_xlfn.TEXTSPLIT(Table1[[#This Row],[Fuel (no space after comma)]], ","), FuelList_Final_EF!$A$2:$B$65, 2, FALSE))</f>
        <v>53.06</v>
      </c>
      <c r="S12613" s="3">
        <f>Table1[[#This Row],[Generation (TWh)]]*10^9*VLOOKUP(Table1[[#This Row],[Turbine/Engine Technology]],Technology_HR!$A$2:$B$11,2,FALSE)*10^-6</f>
        <v>4762100.25</v>
      </c>
      <c r="T12613" s="5">
        <f>Table1[[#This Row],[Fuel Consumption (mmBtu)]]*Table1[[#This Row],[Emission Factor (kg CO2/ mmBtu)]]*10^3</f>
        <v>252677039265.00003</v>
      </c>
      <c r="U12613" s="3">
        <f>Table1[[#This Row],[Emissions (g CO2)]]/(Table1[[#This Row],[Generation (TWh)]]*10^9)</f>
        <v>584.19060000000002</v>
      </c>
    </row>
    <row r="12614" spans="1:21" x14ac:dyDescent="0.35">
      <c r="A12614" t="s">
        <v>2567</v>
      </c>
      <c r="B12614" t="s">
        <v>3239</v>
      </c>
      <c r="C12614" t="str">
        <f>SUBSTITUTE(Table1[[#This Row],[Fuel]],", ",",")</f>
        <v>fossil gas: natural gas</v>
      </c>
      <c r="D12614" t="s">
        <v>3239</v>
      </c>
      <c r="H12614" t="s">
        <v>3436</v>
      </c>
      <c r="I12614">
        <v>125</v>
      </c>
      <c r="J12614" t="s">
        <v>3446</v>
      </c>
      <c r="K12614">
        <v>2000</v>
      </c>
      <c r="L12614" t="s">
        <v>29</v>
      </c>
      <c r="M12614" t="s">
        <v>29</v>
      </c>
      <c r="N12614">
        <v>38.671599999999998</v>
      </c>
      <c r="O12614">
        <v>-87.293099999999995</v>
      </c>
      <c r="P12614" t="s">
        <v>3613</v>
      </c>
      <c r="Q12614" s="3">
        <f>Table1[[#This Row],[Capacity (MW)]]*0.395*8760*10^-6</f>
        <v>0.43252499999999999</v>
      </c>
      <c r="R12614" s="3" cm="1">
        <f t="array" ref="R12614">AVERAGE(VLOOKUP(_xlfn.TEXTSPLIT(Table1[[#This Row],[Fuel (no space after comma)]], ","), FuelList_Final_EF!$A$2:$B$65, 2, FALSE))</f>
        <v>53.06</v>
      </c>
      <c r="S12614" s="3">
        <f>Table1[[#This Row],[Generation (TWh)]]*10^9*VLOOKUP(Table1[[#This Row],[Turbine/Engine Technology]],Technology_HR!$A$2:$B$11,2,FALSE)*10^-6</f>
        <v>4762100.25</v>
      </c>
      <c r="T12614" s="5">
        <f>Table1[[#This Row],[Fuel Consumption (mmBtu)]]*Table1[[#This Row],[Emission Factor (kg CO2/ mmBtu)]]*10^3</f>
        <v>252677039265.00003</v>
      </c>
      <c r="U12614" s="3">
        <f>Table1[[#This Row],[Emissions (g CO2)]]/(Table1[[#This Row],[Generation (TWh)]]*10^9)</f>
        <v>584.19060000000002</v>
      </c>
    </row>
    <row r="12615" spans="1:21" x14ac:dyDescent="0.35">
      <c r="A12615" t="s">
        <v>2567</v>
      </c>
      <c r="B12615" t="s">
        <v>3239</v>
      </c>
      <c r="C12615" t="str">
        <f>SUBSTITUTE(Table1[[#This Row],[Fuel]],", ",",")</f>
        <v>fossil gas: natural gas</v>
      </c>
      <c r="D12615" t="s">
        <v>3239</v>
      </c>
      <c r="H12615" t="s">
        <v>3436</v>
      </c>
      <c r="I12615">
        <v>125</v>
      </c>
      <c r="J12615" t="s">
        <v>3446</v>
      </c>
      <c r="K12615">
        <v>2000</v>
      </c>
      <c r="L12615" t="s">
        <v>29</v>
      </c>
      <c r="M12615" t="s">
        <v>29</v>
      </c>
      <c r="N12615">
        <v>38.671599999999998</v>
      </c>
      <c r="O12615">
        <v>-87.293099999999995</v>
      </c>
      <c r="P12615" t="s">
        <v>3613</v>
      </c>
      <c r="Q12615" s="3">
        <f>Table1[[#This Row],[Capacity (MW)]]*0.395*8760*10^-6</f>
        <v>0.43252499999999999</v>
      </c>
      <c r="R12615" s="3" cm="1">
        <f t="array" ref="R12615">AVERAGE(VLOOKUP(_xlfn.TEXTSPLIT(Table1[[#This Row],[Fuel (no space after comma)]], ","), FuelList_Final_EF!$A$2:$B$65, 2, FALSE))</f>
        <v>53.06</v>
      </c>
      <c r="S12615" s="3">
        <f>Table1[[#This Row],[Generation (TWh)]]*10^9*VLOOKUP(Table1[[#This Row],[Turbine/Engine Technology]],Technology_HR!$A$2:$B$11,2,FALSE)*10^-6</f>
        <v>4762100.25</v>
      </c>
      <c r="T12615" s="5">
        <f>Table1[[#This Row],[Fuel Consumption (mmBtu)]]*Table1[[#This Row],[Emission Factor (kg CO2/ mmBtu)]]*10^3</f>
        <v>252677039265.00003</v>
      </c>
      <c r="U12615" s="3">
        <f>Table1[[#This Row],[Emissions (g CO2)]]/(Table1[[#This Row],[Generation (TWh)]]*10^9)</f>
        <v>584.19060000000002</v>
      </c>
    </row>
    <row r="12616" spans="1:21" x14ac:dyDescent="0.35">
      <c r="A12616" t="s">
        <v>2443</v>
      </c>
      <c r="B12616" t="s">
        <v>3275</v>
      </c>
      <c r="C12616" t="str">
        <f>SUBSTITUTE(Table1[[#This Row],[Fuel]],", ",",")</f>
        <v>fossil liquids: fuel oil</v>
      </c>
      <c r="D12616" t="s">
        <v>3275</v>
      </c>
      <c r="H12616" t="s">
        <v>3436</v>
      </c>
      <c r="I12616">
        <v>53.1</v>
      </c>
      <c r="J12616" t="s">
        <v>3446</v>
      </c>
      <c r="K12616">
        <v>1973</v>
      </c>
      <c r="L12616" t="s">
        <v>29</v>
      </c>
      <c r="M12616">
        <v>2025</v>
      </c>
      <c r="N12616">
        <v>44.885415999999999</v>
      </c>
      <c r="O12616">
        <v>-91.515833000000001</v>
      </c>
      <c r="P12616" t="s">
        <v>3613</v>
      </c>
      <c r="Q12616" s="3">
        <f>Table1[[#This Row],[Capacity (MW)]]*0.395*8760*10^-6</f>
        <v>0.18373662000000002</v>
      </c>
      <c r="R12616" s="3" cm="1">
        <f t="array" ref="R12616">AVERAGE(VLOOKUP(_xlfn.TEXTSPLIT(Table1[[#This Row],[Fuel (no space after comma)]], ","), FuelList_Final_EF!$A$2:$B$65, 2, FALSE))</f>
        <v>78.106682297772565</v>
      </c>
      <c r="S12616" s="3">
        <f>Table1[[#This Row],[Generation (TWh)]]*10^9*VLOOKUP(Table1[[#This Row],[Turbine/Engine Technology]],Technology_HR!$A$2:$B$11,2,FALSE)*10^-6</f>
        <v>2022940.1862000001</v>
      </c>
      <c r="T12616" s="5">
        <f>Table1[[#This Row],[Fuel Consumption (mmBtu)]]*Table1[[#This Row],[Emission Factor (kg CO2/ mmBtu)]]*10^3</f>
        <v>158005146430.92029</v>
      </c>
      <c r="U12616" s="3">
        <f>Table1[[#This Row],[Emissions (g CO2)]]/(Table1[[#This Row],[Generation (TWh)]]*10^9)</f>
        <v>859.95457209847586</v>
      </c>
    </row>
    <row r="12617" spans="1:21" x14ac:dyDescent="0.35">
      <c r="A12617" t="s">
        <v>2690</v>
      </c>
      <c r="B12617" t="s">
        <v>3243</v>
      </c>
      <c r="C12617" t="str">
        <f>SUBSTITUTE(Table1[[#This Row],[Fuel]],", ",",")</f>
        <v>fossil gas: natural gas,fossil liquids: fuel oil</v>
      </c>
      <c r="D12617" t="s">
        <v>3239</v>
      </c>
      <c r="E12617" t="s">
        <v>3275</v>
      </c>
      <c r="H12617" t="s">
        <v>3436</v>
      </c>
      <c r="I12617">
        <v>85</v>
      </c>
      <c r="J12617" t="s">
        <v>3446</v>
      </c>
      <c r="K12617">
        <v>1981</v>
      </c>
      <c r="L12617" t="s">
        <v>29</v>
      </c>
      <c r="M12617" t="s">
        <v>29</v>
      </c>
      <c r="N12617">
        <v>48.885635999999998</v>
      </c>
      <c r="O12617">
        <v>-122.7516</v>
      </c>
      <c r="P12617" t="s">
        <v>3613</v>
      </c>
      <c r="Q12617" s="3">
        <f>Table1[[#This Row],[Capacity (MW)]]*0.395*8760*10^-6</f>
        <v>0.29411699999999996</v>
      </c>
      <c r="R12617" s="3" cm="1">
        <f t="array" ref="R12617">AVERAGE(VLOOKUP(_xlfn.TEXTSPLIT(Table1[[#This Row],[Fuel (no space after comma)]], ","), FuelList_Final_EF!$A$2:$B$65, 2, FALSE))</f>
        <v>65.583341148886291</v>
      </c>
      <c r="S12617" s="3">
        <f>Table1[[#This Row],[Generation (TWh)]]*10^9*VLOOKUP(Table1[[#This Row],[Turbine/Engine Technology]],Technology_HR!$A$2:$B$11,2,FALSE)*10^-6</f>
        <v>3238228.1699999995</v>
      </c>
      <c r="T12617" s="5">
        <f>Table1[[#This Row],[Fuel Consumption (mmBtu)]]*Table1[[#This Row],[Emission Factor (kg CO2/ mmBtu)]]*10^3</f>
        <v>212373822791.04373</v>
      </c>
      <c r="U12617" s="3">
        <f>Table1[[#This Row],[Emissions (g CO2)]]/(Table1[[#This Row],[Generation (TWh)]]*10^9)</f>
        <v>722.07258604923811</v>
      </c>
    </row>
    <row r="12618" spans="1:21" x14ac:dyDescent="0.35">
      <c r="A12618" t="s">
        <v>2690</v>
      </c>
      <c r="B12618" t="s">
        <v>3243</v>
      </c>
      <c r="C12618" t="str">
        <f>SUBSTITUTE(Table1[[#This Row],[Fuel]],", ",",")</f>
        <v>fossil gas: natural gas,fossil liquids: fuel oil</v>
      </c>
      <c r="D12618" t="s">
        <v>3239</v>
      </c>
      <c r="E12618" t="s">
        <v>3275</v>
      </c>
      <c r="H12618" t="s">
        <v>3436</v>
      </c>
      <c r="I12618">
        <v>85</v>
      </c>
      <c r="J12618" t="s">
        <v>3446</v>
      </c>
      <c r="K12618">
        <v>1981</v>
      </c>
      <c r="L12618" t="s">
        <v>29</v>
      </c>
      <c r="M12618" t="s">
        <v>29</v>
      </c>
      <c r="N12618">
        <v>48.885635999999998</v>
      </c>
      <c r="O12618">
        <v>-122.7516</v>
      </c>
      <c r="P12618" t="s">
        <v>3613</v>
      </c>
      <c r="Q12618" s="3">
        <f>Table1[[#This Row],[Capacity (MW)]]*0.395*8760*10^-6</f>
        <v>0.29411699999999996</v>
      </c>
      <c r="R12618" s="3" cm="1">
        <f t="array" ref="R12618">AVERAGE(VLOOKUP(_xlfn.TEXTSPLIT(Table1[[#This Row],[Fuel (no space after comma)]], ","), FuelList_Final_EF!$A$2:$B$65, 2, FALSE))</f>
        <v>65.583341148886291</v>
      </c>
      <c r="S12618" s="3">
        <f>Table1[[#This Row],[Generation (TWh)]]*10^9*VLOOKUP(Table1[[#This Row],[Turbine/Engine Technology]],Technology_HR!$A$2:$B$11,2,FALSE)*10^-6</f>
        <v>3238228.1699999995</v>
      </c>
      <c r="T12618" s="5">
        <f>Table1[[#This Row],[Fuel Consumption (mmBtu)]]*Table1[[#This Row],[Emission Factor (kg CO2/ mmBtu)]]*10^3</f>
        <v>212373822791.04373</v>
      </c>
      <c r="U12618" s="3">
        <f>Table1[[#This Row],[Emissions (g CO2)]]/(Table1[[#This Row],[Generation (TWh)]]*10^9)</f>
        <v>722.07258604923811</v>
      </c>
    </row>
    <row r="12619" spans="1:21" x14ac:dyDescent="0.35">
      <c r="A12619" t="s">
        <v>3109</v>
      </c>
      <c r="B12619" t="s">
        <v>3239</v>
      </c>
      <c r="C12619" t="str">
        <f>SUBSTITUTE(Table1[[#This Row],[Fuel]],", ",",")</f>
        <v>fossil gas: natural gas</v>
      </c>
      <c r="D12619" t="s">
        <v>3239</v>
      </c>
      <c r="H12619" t="s">
        <v>3438</v>
      </c>
      <c r="I12619">
        <v>577</v>
      </c>
      <c r="J12619" t="s">
        <v>3446</v>
      </c>
      <c r="K12619">
        <v>2002</v>
      </c>
      <c r="L12619" t="s">
        <v>29</v>
      </c>
      <c r="M12619" t="s">
        <v>29</v>
      </c>
      <c r="N12619">
        <v>41.673900000000003</v>
      </c>
      <c r="O12619">
        <v>-87.477500000000006</v>
      </c>
      <c r="P12619" t="s">
        <v>3613</v>
      </c>
      <c r="Q12619" s="3">
        <f>Table1[[#This Row],[Capacity (MW)]]*0.395*8760*10^-6</f>
        <v>1.9965354</v>
      </c>
      <c r="R12619" s="3" cm="1">
        <f t="array" ref="R12619">AVERAGE(VLOOKUP(_xlfn.TEXTSPLIT(Table1[[#This Row],[Fuel (no space after comma)]], ","), FuelList_Final_EF!$A$2:$B$65, 2, FALSE))</f>
        <v>53.06</v>
      </c>
      <c r="S12619" s="3">
        <f>Table1[[#This Row],[Generation (TWh)]]*10^9*VLOOKUP(Table1[[#This Row],[Turbine/Engine Technology]],Technology_HR!$A$2:$B$11,2,FALSE)*10^-6</f>
        <v>15071845.7346</v>
      </c>
      <c r="T12619" s="5">
        <f>Table1[[#This Row],[Fuel Consumption (mmBtu)]]*Table1[[#This Row],[Emission Factor (kg CO2/ mmBtu)]]*10^3</f>
        <v>799712134677.87598</v>
      </c>
      <c r="U12619" s="3">
        <f>Table1[[#This Row],[Emissions (g CO2)]]/(Table1[[#This Row],[Generation (TWh)]]*10^9)</f>
        <v>400.54993999999999</v>
      </c>
    </row>
    <row r="12620" spans="1:21" x14ac:dyDescent="0.35">
      <c r="A12620" t="s">
        <v>2853</v>
      </c>
      <c r="B12620" t="s">
        <v>3239</v>
      </c>
      <c r="C12620" t="str">
        <f>SUBSTITUTE(Table1[[#This Row],[Fuel]],", ",",")</f>
        <v>fossil gas: natural gas</v>
      </c>
      <c r="D12620" t="s">
        <v>3239</v>
      </c>
      <c r="H12620" t="s">
        <v>3438</v>
      </c>
      <c r="I12620">
        <v>1114</v>
      </c>
      <c r="J12620" t="s">
        <v>3446</v>
      </c>
      <c r="K12620">
        <v>2018</v>
      </c>
      <c r="L12620" t="s">
        <v>29</v>
      </c>
      <c r="M12620" t="s">
        <v>29</v>
      </c>
      <c r="N12620">
        <v>39.719363999999999</v>
      </c>
      <c r="O12620">
        <v>-76.161630000000002</v>
      </c>
      <c r="P12620" t="s">
        <v>3613</v>
      </c>
      <c r="Q12620" s="3">
        <f>Table1[[#This Row],[Capacity (MW)]]*0.395*8760*10^-6</f>
        <v>3.8546628000000003</v>
      </c>
      <c r="R12620" s="3" cm="1">
        <f t="array" ref="R12620">AVERAGE(VLOOKUP(_xlfn.TEXTSPLIT(Table1[[#This Row],[Fuel (no space after comma)]], ","), FuelList_Final_EF!$A$2:$B$65, 2, FALSE))</f>
        <v>53.06</v>
      </c>
      <c r="S12620" s="3">
        <f>Table1[[#This Row],[Generation (TWh)]]*10^9*VLOOKUP(Table1[[#This Row],[Turbine/Engine Technology]],Technology_HR!$A$2:$B$11,2,FALSE)*10^-6</f>
        <v>29098849.477200001</v>
      </c>
      <c r="T12620" s="5">
        <f>Table1[[#This Row],[Fuel Consumption (mmBtu)]]*Table1[[#This Row],[Emission Factor (kg CO2/ mmBtu)]]*10^3</f>
        <v>1543984953260.2322</v>
      </c>
      <c r="U12620" s="3">
        <f>Table1[[#This Row],[Emissions (g CO2)]]/(Table1[[#This Row],[Generation (TWh)]]*10^9)</f>
        <v>400.54993999999999</v>
      </c>
    </row>
    <row r="12621" spans="1:21" x14ac:dyDescent="0.35">
      <c r="A12621" t="s">
        <v>2457</v>
      </c>
      <c r="B12621" t="s">
        <v>3243</v>
      </c>
      <c r="C12621" t="str">
        <f>SUBSTITUTE(Table1[[#This Row],[Fuel]],", ",",")</f>
        <v>fossil gas: natural gas,fossil liquids: fuel oil</v>
      </c>
      <c r="D12621" t="s">
        <v>3239</v>
      </c>
      <c r="E12621" t="s">
        <v>3275</v>
      </c>
      <c r="H12621" t="s">
        <v>3440</v>
      </c>
      <c r="I12621">
        <v>180</v>
      </c>
      <c r="J12621" t="s">
        <v>3446</v>
      </c>
      <c r="K12621">
        <v>1964</v>
      </c>
      <c r="L12621" t="s">
        <v>29</v>
      </c>
      <c r="M12621" t="s">
        <v>29</v>
      </c>
      <c r="N12621">
        <v>32.848163</v>
      </c>
      <c r="O12621">
        <v>-94.547989999999999</v>
      </c>
      <c r="P12621" t="s">
        <v>3613</v>
      </c>
      <c r="Q12621" s="3">
        <f>Table1[[#This Row],[Capacity (MW)]]*0.395*8760*10^-6</f>
        <v>0.62283600000000006</v>
      </c>
      <c r="R12621" s="3" cm="1">
        <f t="array" ref="R12621">AVERAGE(VLOOKUP(_xlfn.TEXTSPLIT(Table1[[#This Row],[Fuel (no space after comma)]], ","), FuelList_Final_EF!$A$2:$B$65, 2, FALSE))</f>
        <v>65.583341148886291</v>
      </c>
      <c r="S12621" s="3">
        <f>Table1[[#This Row],[Generation (TWh)]]*10^9*VLOOKUP(Table1[[#This Row],[Turbine/Engine Technology]],Technology_HR!$A$2:$B$11,2,FALSE)*10^-6</f>
        <v>6405868.2599999998</v>
      </c>
      <c r="T12621" s="5">
        <f>Table1[[#This Row],[Fuel Consumption (mmBtu)]]*Table1[[#This Row],[Emission Factor (kg CO2/ mmBtu)]]*10^3</f>
        <v>420118243450.40259</v>
      </c>
      <c r="U12621" s="3">
        <f>Table1[[#This Row],[Emissions (g CO2)]]/(Table1[[#This Row],[Generation (TWh)]]*10^9)</f>
        <v>674.52466371629544</v>
      </c>
    </row>
    <row r="12622" spans="1:21" x14ac:dyDescent="0.35">
      <c r="A12622" t="s">
        <v>2457</v>
      </c>
      <c r="B12622" t="s">
        <v>3239</v>
      </c>
      <c r="C12622" t="str">
        <f>SUBSTITUTE(Table1[[#This Row],[Fuel]],", ",",")</f>
        <v>fossil gas: natural gas</v>
      </c>
      <c r="D12622" t="s">
        <v>3239</v>
      </c>
      <c r="H12622" t="s">
        <v>3440</v>
      </c>
      <c r="I12622">
        <v>351</v>
      </c>
      <c r="J12622" t="s">
        <v>3446</v>
      </c>
      <c r="K12622">
        <v>1970</v>
      </c>
      <c r="L12622" t="s">
        <v>29</v>
      </c>
      <c r="M12622" t="s">
        <v>29</v>
      </c>
      <c r="N12622">
        <v>32.848163</v>
      </c>
      <c r="O12622">
        <v>-94.547989999999999</v>
      </c>
      <c r="P12622" t="s">
        <v>3613</v>
      </c>
      <c r="Q12622" s="3">
        <f>Table1[[#This Row],[Capacity (MW)]]*0.395*8760*10^-6</f>
        <v>1.2145302000000002</v>
      </c>
      <c r="R12622" s="3" cm="1">
        <f t="array" ref="R12622">AVERAGE(VLOOKUP(_xlfn.TEXTSPLIT(Table1[[#This Row],[Fuel (no space after comma)]], ","), FuelList_Final_EF!$A$2:$B$65, 2, FALSE))</f>
        <v>53.06</v>
      </c>
      <c r="S12622" s="3">
        <f>Table1[[#This Row],[Generation (TWh)]]*10^9*VLOOKUP(Table1[[#This Row],[Turbine/Engine Technology]],Technology_HR!$A$2:$B$11,2,FALSE)*10^-6</f>
        <v>12491443.107000001</v>
      </c>
      <c r="T12622" s="5">
        <f>Table1[[#This Row],[Fuel Consumption (mmBtu)]]*Table1[[#This Row],[Emission Factor (kg CO2/ mmBtu)]]*10^3</f>
        <v>662795971257.42004</v>
      </c>
      <c r="U12622" s="3">
        <f>Table1[[#This Row],[Emissions (g CO2)]]/(Table1[[#This Row],[Generation (TWh)]]*10^9)</f>
        <v>545.72209999999995</v>
      </c>
    </row>
    <row r="12623" spans="1:21" x14ac:dyDescent="0.35">
      <c r="A12623" t="s">
        <v>2457</v>
      </c>
      <c r="B12623" t="s">
        <v>3239</v>
      </c>
      <c r="C12623" t="str">
        <f>SUBSTITUTE(Table1[[#This Row],[Fuel]],", ",",")</f>
        <v>fossil gas: natural gas</v>
      </c>
      <c r="D12623" t="s">
        <v>3239</v>
      </c>
      <c r="H12623" t="s">
        <v>3440</v>
      </c>
      <c r="I12623">
        <v>351</v>
      </c>
      <c r="J12623" t="s">
        <v>3446</v>
      </c>
      <c r="K12623">
        <v>1971</v>
      </c>
      <c r="L12623" t="s">
        <v>29</v>
      </c>
      <c r="M12623" t="s">
        <v>29</v>
      </c>
      <c r="N12623">
        <v>32.848163</v>
      </c>
      <c r="O12623">
        <v>-94.547989999999999</v>
      </c>
      <c r="P12623" t="s">
        <v>3613</v>
      </c>
      <c r="Q12623" s="3">
        <f>Table1[[#This Row],[Capacity (MW)]]*0.395*8760*10^-6</f>
        <v>1.2145302000000002</v>
      </c>
      <c r="R12623" s="3" cm="1">
        <f t="array" ref="R12623">AVERAGE(VLOOKUP(_xlfn.TEXTSPLIT(Table1[[#This Row],[Fuel (no space after comma)]], ","), FuelList_Final_EF!$A$2:$B$65, 2, FALSE))</f>
        <v>53.06</v>
      </c>
      <c r="S12623" s="3">
        <f>Table1[[#This Row],[Generation (TWh)]]*10^9*VLOOKUP(Table1[[#This Row],[Turbine/Engine Technology]],Technology_HR!$A$2:$B$11,2,FALSE)*10^-6</f>
        <v>12491443.107000001</v>
      </c>
      <c r="T12623" s="5">
        <f>Table1[[#This Row],[Fuel Consumption (mmBtu)]]*Table1[[#This Row],[Emission Factor (kg CO2/ mmBtu)]]*10^3</f>
        <v>662795971257.42004</v>
      </c>
      <c r="U12623" s="3">
        <f>Table1[[#This Row],[Emissions (g CO2)]]/(Table1[[#This Row],[Generation (TWh)]]*10^9)</f>
        <v>545.72209999999995</v>
      </c>
    </row>
    <row r="12624" spans="1:21" x14ac:dyDescent="0.35">
      <c r="A12624" t="s">
        <v>3110</v>
      </c>
      <c r="B12624" t="s">
        <v>3241</v>
      </c>
      <c r="C12624" t="str">
        <f>SUBSTITUTE(Table1[[#This Row],[Fuel]],", ",",")</f>
        <v>fossil liquids: heavy fuel oil</v>
      </c>
      <c r="D12624" t="s">
        <v>3241</v>
      </c>
      <c r="H12624" t="s">
        <v>3440</v>
      </c>
      <c r="I12624">
        <v>50</v>
      </c>
      <c r="J12624" t="s">
        <v>3446</v>
      </c>
      <c r="K12624">
        <v>1957</v>
      </c>
      <c r="L12624" t="s">
        <v>29</v>
      </c>
      <c r="M12624" t="s">
        <v>29</v>
      </c>
      <c r="N12624">
        <v>43.750799999999998</v>
      </c>
      <c r="O12624">
        <v>-70.156700000000001</v>
      </c>
      <c r="P12624" t="s">
        <v>3613</v>
      </c>
      <c r="Q12624" s="3">
        <f>Table1[[#This Row],[Capacity (MW)]]*0.395*8760*10^-6</f>
        <v>0.17301</v>
      </c>
      <c r="R12624" s="3" cm="1">
        <f t="array" ref="R12624">AVERAGE(VLOOKUP(_xlfn.TEXTSPLIT(Table1[[#This Row],[Fuel (no space after comma)]], ","), FuelList_Final_EF!$A$2:$B$65, 2, FALSE))</f>
        <v>81.602530311017389</v>
      </c>
      <c r="S12624" s="3">
        <f>Table1[[#This Row],[Generation (TWh)]]*10^9*VLOOKUP(Table1[[#This Row],[Turbine/Engine Technology]],Technology_HR!$A$2:$B$11,2,FALSE)*10^-6</f>
        <v>1779407.8499999999</v>
      </c>
      <c r="T12624" s="5">
        <f>Table1[[#This Row],[Fuel Consumption (mmBtu)]]*Table1[[#This Row],[Emission Factor (kg CO2/ mmBtu)]]*10^3</f>
        <v>145204183015.28729</v>
      </c>
      <c r="U12624" s="3">
        <f>Table1[[#This Row],[Emissions (g CO2)]]/(Table1[[#This Row],[Generation (TWh)]]*10^9)</f>
        <v>839.28202424881385</v>
      </c>
    </row>
    <row r="12625" spans="1:21" x14ac:dyDescent="0.35">
      <c r="A12625" t="s">
        <v>3110</v>
      </c>
      <c r="B12625" t="s">
        <v>3241</v>
      </c>
      <c r="C12625" t="str">
        <f>SUBSTITUTE(Table1[[#This Row],[Fuel]],", ",",")</f>
        <v>fossil liquids: heavy fuel oil</v>
      </c>
      <c r="D12625" t="s">
        <v>3241</v>
      </c>
      <c r="H12625" t="s">
        <v>3440</v>
      </c>
      <c r="I12625">
        <v>50</v>
      </c>
      <c r="J12625" t="s">
        <v>3446</v>
      </c>
      <c r="K12625">
        <v>1958</v>
      </c>
      <c r="L12625" t="s">
        <v>29</v>
      </c>
      <c r="M12625" t="s">
        <v>29</v>
      </c>
      <c r="N12625">
        <v>43.750799999999998</v>
      </c>
      <c r="O12625">
        <v>-70.156700000000001</v>
      </c>
      <c r="P12625" t="s">
        <v>3613</v>
      </c>
      <c r="Q12625" s="3">
        <f>Table1[[#This Row],[Capacity (MW)]]*0.395*8760*10^-6</f>
        <v>0.17301</v>
      </c>
      <c r="R12625" s="3" cm="1">
        <f t="array" ref="R12625">AVERAGE(VLOOKUP(_xlfn.TEXTSPLIT(Table1[[#This Row],[Fuel (no space after comma)]], ","), FuelList_Final_EF!$A$2:$B$65, 2, FALSE))</f>
        <v>81.602530311017389</v>
      </c>
      <c r="S12625" s="3">
        <f>Table1[[#This Row],[Generation (TWh)]]*10^9*VLOOKUP(Table1[[#This Row],[Turbine/Engine Technology]],Technology_HR!$A$2:$B$11,2,FALSE)*10^-6</f>
        <v>1779407.8499999999</v>
      </c>
      <c r="T12625" s="5">
        <f>Table1[[#This Row],[Fuel Consumption (mmBtu)]]*Table1[[#This Row],[Emission Factor (kg CO2/ mmBtu)]]*10^3</f>
        <v>145204183015.28729</v>
      </c>
      <c r="U12625" s="3">
        <f>Table1[[#This Row],[Emissions (g CO2)]]/(Table1[[#This Row],[Generation (TWh)]]*10^9)</f>
        <v>839.28202424881385</v>
      </c>
    </row>
    <row r="12626" spans="1:21" x14ac:dyDescent="0.35">
      <c r="A12626" t="s">
        <v>3110</v>
      </c>
      <c r="B12626" t="s">
        <v>3241</v>
      </c>
      <c r="C12626" t="str">
        <f>SUBSTITUTE(Table1[[#This Row],[Fuel]],", ",",")</f>
        <v>fossil liquids: heavy fuel oil</v>
      </c>
      <c r="D12626" t="s">
        <v>3241</v>
      </c>
      <c r="H12626" t="s">
        <v>3440</v>
      </c>
      <c r="I12626">
        <v>113.6</v>
      </c>
      <c r="J12626" t="s">
        <v>3446</v>
      </c>
      <c r="K12626">
        <v>1965</v>
      </c>
      <c r="L12626" t="s">
        <v>29</v>
      </c>
      <c r="M12626" t="s">
        <v>29</v>
      </c>
      <c r="N12626">
        <v>43.750799999999998</v>
      </c>
      <c r="O12626">
        <v>-70.156700000000001</v>
      </c>
      <c r="P12626" t="s">
        <v>3613</v>
      </c>
      <c r="Q12626" s="3">
        <f>Table1[[#This Row],[Capacity (MW)]]*0.395*8760*10^-6</f>
        <v>0.39307871999999994</v>
      </c>
      <c r="R12626" s="3" cm="1">
        <f t="array" ref="R12626">AVERAGE(VLOOKUP(_xlfn.TEXTSPLIT(Table1[[#This Row],[Fuel (no space after comma)]], ","), FuelList_Final_EF!$A$2:$B$65, 2, FALSE))</f>
        <v>81.602530311017389</v>
      </c>
      <c r="S12626" s="3">
        <f>Table1[[#This Row],[Generation (TWh)]]*10^9*VLOOKUP(Table1[[#This Row],[Turbine/Engine Technology]],Technology_HR!$A$2:$B$11,2,FALSE)*10^-6</f>
        <v>4042814.6351999994</v>
      </c>
      <c r="T12626" s="5">
        <f>Table1[[#This Row],[Fuel Consumption (mmBtu)]]*Table1[[#This Row],[Emission Factor (kg CO2/ mmBtu)]]*10^3</f>
        <v>329903903810.73267</v>
      </c>
      <c r="U12626" s="3">
        <f>Table1[[#This Row],[Emissions (g CO2)]]/(Table1[[#This Row],[Generation (TWh)]]*10^9)</f>
        <v>839.28202424881385</v>
      </c>
    </row>
    <row r="12627" spans="1:21" x14ac:dyDescent="0.35">
      <c r="A12627" t="s">
        <v>3111</v>
      </c>
      <c r="B12627" t="s">
        <v>3241</v>
      </c>
      <c r="C12627" t="str">
        <f>SUBSTITUTE(Table1[[#This Row],[Fuel]],", ",",")</f>
        <v>fossil liquids: heavy fuel oil</v>
      </c>
      <c r="D12627" t="s">
        <v>3241</v>
      </c>
      <c r="H12627" t="s">
        <v>3440</v>
      </c>
      <c r="I12627">
        <v>18.972000000000001</v>
      </c>
      <c r="J12627" t="s">
        <v>3446</v>
      </c>
      <c r="K12627">
        <v>1978</v>
      </c>
      <c r="L12627" t="s">
        <v>29</v>
      </c>
      <c r="M12627" t="s">
        <v>29</v>
      </c>
      <c r="N12627">
        <v>43.750799999999998</v>
      </c>
      <c r="O12627">
        <v>-70.156700000000001</v>
      </c>
      <c r="P12627" t="s">
        <v>3613</v>
      </c>
      <c r="Q12627" s="3">
        <f>Table1[[#This Row],[Capacity (MW)]]*0.395*8760*10^-6</f>
        <v>6.5646914400000006E-2</v>
      </c>
      <c r="R12627" s="3" cm="1">
        <f t="array" ref="R12627">AVERAGE(VLOOKUP(_xlfn.TEXTSPLIT(Table1[[#This Row],[Fuel (no space after comma)]], ","), FuelList_Final_EF!$A$2:$B$65, 2, FALSE))</f>
        <v>81.602530311017389</v>
      </c>
      <c r="S12627" s="3">
        <f>Table1[[#This Row],[Generation (TWh)]]*10^9*VLOOKUP(Table1[[#This Row],[Turbine/Engine Technology]],Technology_HR!$A$2:$B$11,2,FALSE)*10^-6</f>
        <v>675178.51460400014</v>
      </c>
      <c r="T12627" s="5">
        <f>Table1[[#This Row],[Fuel Consumption (mmBtu)]]*Table1[[#This Row],[Emission Factor (kg CO2/ mmBtu)]]*10^3</f>
        <v>55096275203.320618</v>
      </c>
      <c r="U12627" s="3">
        <f>Table1[[#This Row],[Emissions (g CO2)]]/(Table1[[#This Row],[Generation (TWh)]]*10^9)</f>
        <v>839.28202424881397</v>
      </c>
    </row>
    <row r="12628" spans="1:21" x14ac:dyDescent="0.35">
      <c r="A12628" t="s">
        <v>3110</v>
      </c>
      <c r="B12628" t="s">
        <v>3241</v>
      </c>
      <c r="C12628" t="str">
        <f>SUBSTITUTE(Table1[[#This Row],[Fuel]],", ",",")</f>
        <v>fossil liquids: heavy fuel oil</v>
      </c>
      <c r="D12628" t="s">
        <v>3241</v>
      </c>
      <c r="H12628" t="s">
        <v>3440</v>
      </c>
      <c r="I12628">
        <v>531.21600000000001</v>
      </c>
      <c r="J12628" t="s">
        <v>3446</v>
      </c>
      <c r="K12628">
        <v>1978</v>
      </c>
      <c r="L12628" t="s">
        <v>29</v>
      </c>
      <c r="M12628" t="s">
        <v>29</v>
      </c>
      <c r="N12628">
        <v>43.750799999999998</v>
      </c>
      <c r="O12628">
        <v>-70.156700000000001</v>
      </c>
      <c r="P12628" t="s">
        <v>3613</v>
      </c>
      <c r="Q12628" s="3">
        <f>Table1[[#This Row],[Capacity (MW)]]*0.395*8760*10^-6</f>
        <v>1.8381136031999998</v>
      </c>
      <c r="R12628" s="3" cm="1">
        <f t="array" ref="R12628">AVERAGE(VLOOKUP(_xlfn.TEXTSPLIT(Table1[[#This Row],[Fuel (no space after comma)]], ","), FuelList_Final_EF!$A$2:$B$65, 2, FALSE))</f>
        <v>81.602530311017389</v>
      </c>
      <c r="S12628" s="3">
        <f>Table1[[#This Row],[Generation (TWh)]]*10^9*VLOOKUP(Table1[[#This Row],[Turbine/Engine Technology]],Technology_HR!$A$2:$B$11,2,FALSE)*10^-6</f>
        <v>18904998.408911996</v>
      </c>
      <c r="T12628" s="5">
        <f>Table1[[#This Row],[Fuel Consumption (mmBtu)]]*Table1[[#This Row],[Emission Factor (kg CO2/ mmBtu)]]*10^3</f>
        <v>1542695705692.9768</v>
      </c>
      <c r="U12628" s="3">
        <f>Table1[[#This Row],[Emissions (g CO2)]]/(Table1[[#This Row],[Generation (TWh)]]*10^9)</f>
        <v>839.28202424881385</v>
      </c>
    </row>
    <row r="12629" spans="1:21" x14ac:dyDescent="0.35">
      <c r="A12629" t="s">
        <v>3112</v>
      </c>
      <c r="B12629" t="s">
        <v>3241</v>
      </c>
      <c r="C12629" t="str">
        <f>SUBSTITUTE(Table1[[#This Row],[Fuel]],", ",",")</f>
        <v>fossil liquids: heavy fuel oil</v>
      </c>
      <c r="D12629" t="s">
        <v>3241</v>
      </c>
      <c r="H12629" t="s">
        <v>3440</v>
      </c>
      <c r="I12629">
        <v>31.62</v>
      </c>
      <c r="J12629" t="s">
        <v>3446</v>
      </c>
      <c r="K12629">
        <v>1978</v>
      </c>
      <c r="L12629" t="s">
        <v>29</v>
      </c>
      <c r="M12629" t="s">
        <v>29</v>
      </c>
      <c r="N12629">
        <v>43.750799999999998</v>
      </c>
      <c r="O12629">
        <v>-70.156700000000001</v>
      </c>
      <c r="P12629" t="s">
        <v>3613</v>
      </c>
      <c r="Q12629" s="3">
        <f>Table1[[#This Row],[Capacity (MW)]]*0.395*8760*10^-6</f>
        <v>0.109411524</v>
      </c>
      <c r="R12629" s="3" cm="1">
        <f t="array" ref="R12629">AVERAGE(VLOOKUP(_xlfn.TEXTSPLIT(Table1[[#This Row],[Fuel (no space after comma)]], ","), FuelList_Final_EF!$A$2:$B$65, 2, FALSE))</f>
        <v>81.602530311017389</v>
      </c>
      <c r="S12629" s="3">
        <f>Table1[[#This Row],[Generation (TWh)]]*10^9*VLOOKUP(Table1[[#This Row],[Turbine/Engine Technology]],Technology_HR!$A$2:$B$11,2,FALSE)*10^-6</f>
        <v>1125297.52434</v>
      </c>
      <c r="T12629" s="5">
        <f>Table1[[#This Row],[Fuel Consumption (mmBtu)]]*Table1[[#This Row],[Emission Factor (kg CO2/ mmBtu)]]*10^3</f>
        <v>91827125338.867676</v>
      </c>
      <c r="U12629" s="3">
        <f>Table1[[#This Row],[Emissions (g CO2)]]/(Table1[[#This Row],[Generation (TWh)]]*10^9)</f>
        <v>839.28202424881385</v>
      </c>
    </row>
    <row r="12630" spans="1:21" x14ac:dyDescent="0.35">
      <c r="A12630" t="s">
        <v>59</v>
      </c>
      <c r="B12630" t="s">
        <v>3241</v>
      </c>
      <c r="C12630" t="str">
        <f>SUBSTITUTE(Table1[[#This Row],[Fuel]],", ",",")</f>
        <v>fossil liquids: heavy fuel oil</v>
      </c>
      <c r="D12630" t="s">
        <v>3241</v>
      </c>
      <c r="H12630" t="s">
        <v>3440</v>
      </c>
      <c r="I12630">
        <v>12.648</v>
      </c>
      <c r="J12630" t="s">
        <v>3446</v>
      </c>
      <c r="K12630">
        <v>1978</v>
      </c>
      <c r="L12630" t="s">
        <v>29</v>
      </c>
      <c r="M12630" t="s">
        <v>29</v>
      </c>
      <c r="N12630">
        <v>43.750799999999998</v>
      </c>
      <c r="O12630">
        <v>-70.156700000000001</v>
      </c>
      <c r="P12630" t="s">
        <v>3613</v>
      </c>
      <c r="Q12630" s="3">
        <f>Table1[[#This Row],[Capacity (MW)]]*0.395*8760*10^-6</f>
        <v>4.3764609600000004E-2</v>
      </c>
      <c r="R12630" s="3" cm="1">
        <f t="array" ref="R12630">AVERAGE(VLOOKUP(_xlfn.TEXTSPLIT(Table1[[#This Row],[Fuel (no space after comma)]], ","), FuelList_Final_EF!$A$2:$B$65, 2, FALSE))</f>
        <v>81.602530311017389</v>
      </c>
      <c r="S12630" s="3">
        <f>Table1[[#This Row],[Generation (TWh)]]*10^9*VLOOKUP(Table1[[#This Row],[Turbine/Engine Technology]],Technology_HR!$A$2:$B$11,2,FALSE)*10^-6</f>
        <v>450119.00973599998</v>
      </c>
      <c r="T12630" s="5">
        <f>Table1[[#This Row],[Fuel Consumption (mmBtu)]]*Table1[[#This Row],[Emission Factor (kg CO2/ mmBtu)]]*10^3</f>
        <v>36730850135.547073</v>
      </c>
      <c r="U12630" s="3">
        <f>Table1[[#This Row],[Emissions (g CO2)]]/(Table1[[#This Row],[Generation (TWh)]]*10^9)</f>
        <v>839.28202424881385</v>
      </c>
    </row>
    <row r="12631" spans="1:21" x14ac:dyDescent="0.35">
      <c r="A12631" t="s">
        <v>2900</v>
      </c>
      <c r="B12631" t="s">
        <v>3241</v>
      </c>
      <c r="C12631" t="str">
        <f>SUBSTITUTE(Table1[[#This Row],[Fuel]],", ",",")</f>
        <v>fossil liquids: heavy fuel oil</v>
      </c>
      <c r="D12631" t="s">
        <v>3241</v>
      </c>
      <c r="H12631" t="s">
        <v>3440</v>
      </c>
      <c r="I12631">
        <v>18.972000000000001</v>
      </c>
      <c r="J12631" t="s">
        <v>3446</v>
      </c>
      <c r="K12631">
        <v>1978</v>
      </c>
      <c r="L12631" t="s">
        <v>29</v>
      </c>
      <c r="M12631" t="s">
        <v>29</v>
      </c>
      <c r="N12631">
        <v>43.750799999999998</v>
      </c>
      <c r="O12631">
        <v>-70.156700000000001</v>
      </c>
      <c r="P12631" t="s">
        <v>3613</v>
      </c>
      <c r="Q12631" s="3">
        <f>Table1[[#This Row],[Capacity (MW)]]*0.395*8760*10^-6</f>
        <v>6.5646914400000006E-2</v>
      </c>
      <c r="R12631" s="3" cm="1">
        <f t="array" ref="R12631">AVERAGE(VLOOKUP(_xlfn.TEXTSPLIT(Table1[[#This Row],[Fuel (no space after comma)]], ","), FuelList_Final_EF!$A$2:$B$65, 2, FALSE))</f>
        <v>81.602530311017389</v>
      </c>
      <c r="S12631" s="3">
        <f>Table1[[#This Row],[Generation (TWh)]]*10^9*VLOOKUP(Table1[[#This Row],[Turbine/Engine Technology]],Technology_HR!$A$2:$B$11,2,FALSE)*10^-6</f>
        <v>675178.51460400014</v>
      </c>
      <c r="T12631" s="5">
        <f>Table1[[#This Row],[Fuel Consumption (mmBtu)]]*Table1[[#This Row],[Emission Factor (kg CO2/ mmBtu)]]*10^3</f>
        <v>55096275203.320618</v>
      </c>
      <c r="U12631" s="3">
        <f>Table1[[#This Row],[Emissions (g CO2)]]/(Table1[[#This Row],[Generation (TWh)]]*10^9)</f>
        <v>839.28202424881397</v>
      </c>
    </row>
    <row r="12632" spans="1:21" x14ac:dyDescent="0.35">
      <c r="A12632" t="s">
        <v>2726</v>
      </c>
      <c r="B12632" t="s">
        <v>3275</v>
      </c>
      <c r="C12632" t="str">
        <f>SUBSTITUTE(Table1[[#This Row],[Fuel]],", ",",")</f>
        <v>fossil liquids: fuel oil</v>
      </c>
      <c r="D12632" t="s">
        <v>3275</v>
      </c>
      <c r="H12632" t="s">
        <v>3436</v>
      </c>
      <c r="I12632">
        <v>52.5</v>
      </c>
      <c r="J12632" t="s">
        <v>3446</v>
      </c>
      <c r="K12632">
        <v>1972</v>
      </c>
      <c r="L12632" t="s">
        <v>29</v>
      </c>
      <c r="M12632" t="s">
        <v>29</v>
      </c>
      <c r="N12632">
        <v>33.137711000000003</v>
      </c>
      <c r="O12632">
        <v>-81.748294000000001</v>
      </c>
      <c r="P12632" t="s">
        <v>3613</v>
      </c>
      <c r="Q12632" s="3">
        <f>Table1[[#This Row],[Capacity (MW)]]*0.395*8760*10^-6</f>
        <v>0.1816605</v>
      </c>
      <c r="R12632" s="3" cm="1">
        <f t="array" ref="R12632">AVERAGE(VLOOKUP(_xlfn.TEXTSPLIT(Table1[[#This Row],[Fuel (no space after comma)]], ","), FuelList_Final_EF!$A$2:$B$65, 2, FALSE))</f>
        <v>78.106682297772565</v>
      </c>
      <c r="S12632" s="3">
        <f>Table1[[#This Row],[Generation (TWh)]]*10^9*VLOOKUP(Table1[[#This Row],[Turbine/Engine Technology]],Technology_HR!$A$2:$B$11,2,FALSE)*10^-6</f>
        <v>2000082.105</v>
      </c>
      <c r="T12632" s="5">
        <f>Table1[[#This Row],[Fuel Consumption (mmBtu)]]*Table1[[#This Row],[Emission Factor (kg CO2/ mmBtu)]]*10^3</f>
        <v>156219777544.69519</v>
      </c>
      <c r="U12632" s="3">
        <f>Table1[[#This Row],[Emissions (g CO2)]]/(Table1[[#This Row],[Generation (TWh)]]*10^9)</f>
        <v>859.95457209847598</v>
      </c>
    </row>
    <row r="12633" spans="1:21" x14ac:dyDescent="0.35">
      <c r="A12633" t="s">
        <v>2726</v>
      </c>
      <c r="B12633" t="s">
        <v>3275</v>
      </c>
      <c r="C12633" t="str">
        <f>SUBSTITUTE(Table1[[#This Row],[Fuel]],", ",",")</f>
        <v>fossil liquids: fuel oil</v>
      </c>
      <c r="D12633" t="s">
        <v>3275</v>
      </c>
      <c r="H12633" t="s">
        <v>3436</v>
      </c>
      <c r="I12633">
        <v>52.5</v>
      </c>
      <c r="J12633" t="s">
        <v>3446</v>
      </c>
      <c r="K12633">
        <v>1972</v>
      </c>
      <c r="L12633" t="s">
        <v>29</v>
      </c>
      <c r="M12633" t="s">
        <v>29</v>
      </c>
      <c r="N12633">
        <v>33.137711000000003</v>
      </c>
      <c r="O12633">
        <v>-81.748294000000001</v>
      </c>
      <c r="P12633" t="s">
        <v>3613</v>
      </c>
      <c r="Q12633" s="3">
        <f>Table1[[#This Row],[Capacity (MW)]]*0.395*8760*10^-6</f>
        <v>0.1816605</v>
      </c>
      <c r="R12633" s="3" cm="1">
        <f t="array" ref="R12633">AVERAGE(VLOOKUP(_xlfn.TEXTSPLIT(Table1[[#This Row],[Fuel (no space after comma)]], ","), FuelList_Final_EF!$A$2:$B$65, 2, FALSE))</f>
        <v>78.106682297772565</v>
      </c>
      <c r="S12633" s="3">
        <f>Table1[[#This Row],[Generation (TWh)]]*10^9*VLOOKUP(Table1[[#This Row],[Turbine/Engine Technology]],Technology_HR!$A$2:$B$11,2,FALSE)*10^-6</f>
        <v>2000082.105</v>
      </c>
      <c r="T12633" s="5">
        <f>Table1[[#This Row],[Fuel Consumption (mmBtu)]]*Table1[[#This Row],[Emission Factor (kg CO2/ mmBtu)]]*10^3</f>
        <v>156219777544.69519</v>
      </c>
      <c r="U12633" s="3">
        <f>Table1[[#This Row],[Emissions (g CO2)]]/(Table1[[#This Row],[Generation (TWh)]]*10^9)</f>
        <v>859.95457209847598</v>
      </c>
    </row>
    <row r="12634" spans="1:21" x14ac:dyDescent="0.35">
      <c r="A12634" t="s">
        <v>2726</v>
      </c>
      <c r="B12634" t="s">
        <v>3275</v>
      </c>
      <c r="C12634" t="str">
        <f>SUBSTITUTE(Table1[[#This Row],[Fuel]],", ",",")</f>
        <v>fossil liquids: fuel oil</v>
      </c>
      <c r="D12634" t="s">
        <v>3275</v>
      </c>
      <c r="H12634" t="s">
        <v>3436</v>
      </c>
      <c r="I12634">
        <v>52.5</v>
      </c>
      <c r="J12634" t="s">
        <v>3446</v>
      </c>
      <c r="K12634">
        <v>1972</v>
      </c>
      <c r="L12634" t="s">
        <v>29</v>
      </c>
      <c r="M12634" t="s">
        <v>29</v>
      </c>
      <c r="N12634">
        <v>33.137711000000003</v>
      </c>
      <c r="O12634">
        <v>-81.748294000000001</v>
      </c>
      <c r="P12634" t="s">
        <v>3613</v>
      </c>
      <c r="Q12634" s="3">
        <f>Table1[[#This Row],[Capacity (MW)]]*0.395*8760*10^-6</f>
        <v>0.1816605</v>
      </c>
      <c r="R12634" s="3" cm="1">
        <f t="array" ref="R12634">AVERAGE(VLOOKUP(_xlfn.TEXTSPLIT(Table1[[#This Row],[Fuel (no space after comma)]], ","), FuelList_Final_EF!$A$2:$B$65, 2, FALSE))</f>
        <v>78.106682297772565</v>
      </c>
      <c r="S12634" s="3">
        <f>Table1[[#This Row],[Generation (TWh)]]*10^9*VLOOKUP(Table1[[#This Row],[Turbine/Engine Technology]],Technology_HR!$A$2:$B$11,2,FALSE)*10^-6</f>
        <v>2000082.105</v>
      </c>
      <c r="T12634" s="5">
        <f>Table1[[#This Row],[Fuel Consumption (mmBtu)]]*Table1[[#This Row],[Emission Factor (kg CO2/ mmBtu)]]*10^3</f>
        <v>156219777544.69519</v>
      </c>
      <c r="U12634" s="3">
        <f>Table1[[#This Row],[Emissions (g CO2)]]/(Table1[[#This Row],[Generation (TWh)]]*10^9)</f>
        <v>859.95457209847598</v>
      </c>
    </row>
    <row r="12635" spans="1:21" x14ac:dyDescent="0.35">
      <c r="A12635" t="s">
        <v>2726</v>
      </c>
      <c r="B12635" t="s">
        <v>3275</v>
      </c>
      <c r="C12635" t="str">
        <f>SUBSTITUTE(Table1[[#This Row],[Fuel]],", ",",")</f>
        <v>fossil liquids: fuel oil</v>
      </c>
      <c r="D12635" t="s">
        <v>3275</v>
      </c>
      <c r="H12635" t="s">
        <v>3436</v>
      </c>
      <c r="I12635">
        <v>52.5</v>
      </c>
      <c r="J12635" t="s">
        <v>3446</v>
      </c>
      <c r="K12635">
        <v>1973</v>
      </c>
      <c r="L12635" t="s">
        <v>29</v>
      </c>
      <c r="M12635" t="s">
        <v>29</v>
      </c>
      <c r="N12635">
        <v>33.137711000000003</v>
      </c>
      <c r="O12635">
        <v>-81.748294000000001</v>
      </c>
      <c r="P12635" t="s">
        <v>3613</v>
      </c>
      <c r="Q12635" s="3">
        <f>Table1[[#This Row],[Capacity (MW)]]*0.395*8760*10^-6</f>
        <v>0.1816605</v>
      </c>
      <c r="R12635" s="3" cm="1">
        <f t="array" ref="R12635">AVERAGE(VLOOKUP(_xlfn.TEXTSPLIT(Table1[[#This Row],[Fuel (no space after comma)]], ","), FuelList_Final_EF!$A$2:$B$65, 2, FALSE))</f>
        <v>78.106682297772565</v>
      </c>
      <c r="S12635" s="3">
        <f>Table1[[#This Row],[Generation (TWh)]]*10^9*VLOOKUP(Table1[[#This Row],[Turbine/Engine Technology]],Technology_HR!$A$2:$B$11,2,FALSE)*10^-6</f>
        <v>2000082.105</v>
      </c>
      <c r="T12635" s="5">
        <f>Table1[[#This Row],[Fuel Consumption (mmBtu)]]*Table1[[#This Row],[Emission Factor (kg CO2/ mmBtu)]]*10^3</f>
        <v>156219777544.69519</v>
      </c>
      <c r="U12635" s="3">
        <f>Table1[[#This Row],[Emissions (g CO2)]]/(Table1[[#This Row],[Generation (TWh)]]*10^9)</f>
        <v>859.95457209847598</v>
      </c>
    </row>
    <row r="12636" spans="1:21" x14ac:dyDescent="0.35">
      <c r="A12636" t="s">
        <v>2726</v>
      </c>
      <c r="B12636" t="s">
        <v>3275</v>
      </c>
      <c r="C12636" t="str">
        <f>SUBSTITUTE(Table1[[#This Row],[Fuel]],", ",",")</f>
        <v>fossil liquids: fuel oil</v>
      </c>
      <c r="D12636" t="s">
        <v>3275</v>
      </c>
      <c r="H12636" t="s">
        <v>3436</v>
      </c>
      <c r="I12636">
        <v>52.5</v>
      </c>
      <c r="J12636" t="s">
        <v>3446</v>
      </c>
      <c r="K12636">
        <v>1973</v>
      </c>
      <c r="L12636" t="s">
        <v>29</v>
      </c>
      <c r="M12636" t="s">
        <v>29</v>
      </c>
      <c r="N12636">
        <v>33.137711000000003</v>
      </c>
      <c r="O12636">
        <v>-81.748294000000001</v>
      </c>
      <c r="P12636" t="s">
        <v>3613</v>
      </c>
      <c r="Q12636" s="3">
        <f>Table1[[#This Row],[Capacity (MW)]]*0.395*8760*10^-6</f>
        <v>0.1816605</v>
      </c>
      <c r="R12636" s="3" cm="1">
        <f t="array" ref="R12636">AVERAGE(VLOOKUP(_xlfn.TEXTSPLIT(Table1[[#This Row],[Fuel (no space after comma)]], ","), FuelList_Final_EF!$A$2:$B$65, 2, FALSE))</f>
        <v>78.106682297772565</v>
      </c>
      <c r="S12636" s="3">
        <f>Table1[[#This Row],[Generation (TWh)]]*10^9*VLOOKUP(Table1[[#This Row],[Turbine/Engine Technology]],Technology_HR!$A$2:$B$11,2,FALSE)*10^-6</f>
        <v>2000082.105</v>
      </c>
      <c r="T12636" s="5">
        <f>Table1[[#This Row],[Fuel Consumption (mmBtu)]]*Table1[[#This Row],[Emission Factor (kg CO2/ mmBtu)]]*10^3</f>
        <v>156219777544.69519</v>
      </c>
      <c r="U12636" s="3">
        <f>Table1[[#This Row],[Emissions (g CO2)]]/(Table1[[#This Row],[Generation (TWh)]]*10^9)</f>
        <v>859.95457209847598</v>
      </c>
    </row>
    <row r="12637" spans="1:21" x14ac:dyDescent="0.35">
      <c r="A12637" t="s">
        <v>2726</v>
      </c>
      <c r="B12637" t="s">
        <v>3275</v>
      </c>
      <c r="C12637" t="str">
        <f>SUBSTITUTE(Table1[[#This Row],[Fuel]],", ",",")</f>
        <v>fossil liquids: fuel oil</v>
      </c>
      <c r="D12637" t="s">
        <v>3275</v>
      </c>
      <c r="H12637" t="s">
        <v>3436</v>
      </c>
      <c r="I12637">
        <v>52.5</v>
      </c>
      <c r="J12637" t="s">
        <v>3446</v>
      </c>
      <c r="K12637">
        <v>1973</v>
      </c>
      <c r="L12637" t="s">
        <v>29</v>
      </c>
      <c r="M12637" t="s">
        <v>29</v>
      </c>
      <c r="N12637">
        <v>33.137711000000003</v>
      </c>
      <c r="O12637">
        <v>-81.748294000000001</v>
      </c>
      <c r="P12637" t="s">
        <v>3613</v>
      </c>
      <c r="Q12637" s="3">
        <f>Table1[[#This Row],[Capacity (MW)]]*0.395*8760*10^-6</f>
        <v>0.1816605</v>
      </c>
      <c r="R12637" s="3" cm="1">
        <f t="array" ref="R12637">AVERAGE(VLOOKUP(_xlfn.TEXTSPLIT(Table1[[#This Row],[Fuel (no space after comma)]], ","), FuelList_Final_EF!$A$2:$B$65, 2, FALSE))</f>
        <v>78.106682297772565</v>
      </c>
      <c r="S12637" s="3">
        <f>Table1[[#This Row],[Generation (TWh)]]*10^9*VLOOKUP(Table1[[#This Row],[Turbine/Engine Technology]],Technology_HR!$A$2:$B$11,2,FALSE)*10^-6</f>
        <v>2000082.105</v>
      </c>
      <c r="T12637" s="5">
        <f>Table1[[#This Row],[Fuel Consumption (mmBtu)]]*Table1[[#This Row],[Emission Factor (kg CO2/ mmBtu)]]*10^3</f>
        <v>156219777544.69519</v>
      </c>
      <c r="U12637" s="3">
        <f>Table1[[#This Row],[Emissions (g CO2)]]/(Table1[[#This Row],[Generation (TWh)]]*10^9)</f>
        <v>859.95457209847598</v>
      </c>
    </row>
    <row r="12638" spans="1:21" x14ac:dyDescent="0.35">
      <c r="A12638" t="s">
        <v>2852</v>
      </c>
      <c r="B12638" t="s">
        <v>3239</v>
      </c>
      <c r="C12638" t="str">
        <f>SUBSTITUTE(Table1[[#This Row],[Fuel]],", ",",")</f>
        <v>fossil gas: natural gas</v>
      </c>
      <c r="D12638" t="s">
        <v>3239</v>
      </c>
      <c r="H12638" t="s">
        <v>3436</v>
      </c>
      <c r="I12638">
        <v>61</v>
      </c>
      <c r="J12638" t="s">
        <v>3446</v>
      </c>
      <c r="K12638">
        <v>2010</v>
      </c>
      <c r="L12638" t="s">
        <v>29</v>
      </c>
      <c r="M12638" t="s">
        <v>29</v>
      </c>
      <c r="N12638">
        <v>30.0381</v>
      </c>
      <c r="O12638">
        <v>-96.987499999999997</v>
      </c>
      <c r="P12638" t="s">
        <v>3613</v>
      </c>
      <c r="Q12638" s="3">
        <f>Table1[[#This Row],[Capacity (MW)]]*0.395*8760*10^-6</f>
        <v>0.21107220000000002</v>
      </c>
      <c r="R12638" s="3" cm="1">
        <f t="array" ref="R12638">AVERAGE(VLOOKUP(_xlfn.TEXTSPLIT(Table1[[#This Row],[Fuel (no space after comma)]], ","), FuelList_Final_EF!$A$2:$B$65, 2, FALSE))</f>
        <v>53.06</v>
      </c>
      <c r="S12638" s="3">
        <f>Table1[[#This Row],[Generation (TWh)]]*10^9*VLOOKUP(Table1[[#This Row],[Turbine/Engine Technology]],Technology_HR!$A$2:$B$11,2,FALSE)*10^-6</f>
        <v>2323904.9220000003</v>
      </c>
      <c r="T12638" s="5">
        <f>Table1[[#This Row],[Fuel Consumption (mmBtu)]]*Table1[[#This Row],[Emission Factor (kg CO2/ mmBtu)]]*10^3</f>
        <v>123306395161.32002</v>
      </c>
      <c r="U12638" s="3">
        <f>Table1[[#This Row],[Emissions (g CO2)]]/(Table1[[#This Row],[Generation (TWh)]]*10^9)</f>
        <v>584.19060000000002</v>
      </c>
    </row>
    <row r="12639" spans="1:21" x14ac:dyDescent="0.35">
      <c r="A12639" t="s">
        <v>2852</v>
      </c>
      <c r="B12639" t="s">
        <v>3239</v>
      </c>
      <c r="C12639" t="str">
        <f>SUBSTITUTE(Table1[[#This Row],[Fuel]],", ",",")</f>
        <v>fossil gas: natural gas</v>
      </c>
      <c r="D12639" t="s">
        <v>3239</v>
      </c>
      <c r="H12639" t="s">
        <v>3436</v>
      </c>
      <c r="I12639">
        <v>61</v>
      </c>
      <c r="J12639" t="s">
        <v>3446</v>
      </c>
      <c r="K12639">
        <v>2010</v>
      </c>
      <c r="L12639" t="s">
        <v>29</v>
      </c>
      <c r="M12639" t="s">
        <v>29</v>
      </c>
      <c r="N12639">
        <v>30.0381</v>
      </c>
      <c r="O12639">
        <v>-96.987499999999997</v>
      </c>
      <c r="P12639" t="s">
        <v>3613</v>
      </c>
      <c r="Q12639" s="3">
        <f>Table1[[#This Row],[Capacity (MW)]]*0.395*8760*10^-6</f>
        <v>0.21107220000000002</v>
      </c>
      <c r="R12639" s="3" cm="1">
        <f t="array" ref="R12639">AVERAGE(VLOOKUP(_xlfn.TEXTSPLIT(Table1[[#This Row],[Fuel (no space after comma)]], ","), FuelList_Final_EF!$A$2:$B$65, 2, FALSE))</f>
        <v>53.06</v>
      </c>
      <c r="S12639" s="3">
        <f>Table1[[#This Row],[Generation (TWh)]]*10^9*VLOOKUP(Table1[[#This Row],[Turbine/Engine Technology]],Technology_HR!$A$2:$B$11,2,FALSE)*10^-6</f>
        <v>2323904.9220000003</v>
      </c>
      <c r="T12639" s="5">
        <f>Table1[[#This Row],[Fuel Consumption (mmBtu)]]*Table1[[#This Row],[Emission Factor (kg CO2/ mmBtu)]]*10^3</f>
        <v>123306395161.32002</v>
      </c>
      <c r="U12639" s="3">
        <f>Table1[[#This Row],[Emissions (g CO2)]]/(Table1[[#This Row],[Generation (TWh)]]*10^9)</f>
        <v>584.19060000000002</v>
      </c>
    </row>
    <row r="12640" spans="1:21" x14ac:dyDescent="0.35">
      <c r="A12640" t="s">
        <v>2852</v>
      </c>
      <c r="B12640" t="s">
        <v>3239</v>
      </c>
      <c r="C12640" t="str">
        <f>SUBSTITUTE(Table1[[#This Row],[Fuel]],", ",",")</f>
        <v>fossil gas: natural gas</v>
      </c>
      <c r="D12640" t="s">
        <v>3239</v>
      </c>
      <c r="H12640" t="s">
        <v>3436</v>
      </c>
      <c r="I12640">
        <v>61</v>
      </c>
      <c r="J12640" t="s">
        <v>3446</v>
      </c>
      <c r="K12640">
        <v>2010</v>
      </c>
      <c r="L12640" t="s">
        <v>29</v>
      </c>
      <c r="M12640" t="s">
        <v>29</v>
      </c>
      <c r="N12640">
        <v>30.0381</v>
      </c>
      <c r="O12640">
        <v>-96.987499999999997</v>
      </c>
      <c r="P12640" t="s">
        <v>3613</v>
      </c>
      <c r="Q12640" s="3">
        <f>Table1[[#This Row],[Capacity (MW)]]*0.395*8760*10^-6</f>
        <v>0.21107220000000002</v>
      </c>
      <c r="R12640" s="3" cm="1">
        <f t="array" ref="R12640">AVERAGE(VLOOKUP(_xlfn.TEXTSPLIT(Table1[[#This Row],[Fuel (no space after comma)]], ","), FuelList_Final_EF!$A$2:$B$65, 2, FALSE))</f>
        <v>53.06</v>
      </c>
      <c r="S12640" s="3">
        <f>Table1[[#This Row],[Generation (TWh)]]*10^9*VLOOKUP(Table1[[#This Row],[Turbine/Engine Technology]],Technology_HR!$A$2:$B$11,2,FALSE)*10^-6</f>
        <v>2323904.9220000003</v>
      </c>
      <c r="T12640" s="5">
        <f>Table1[[#This Row],[Fuel Consumption (mmBtu)]]*Table1[[#This Row],[Emission Factor (kg CO2/ mmBtu)]]*10^3</f>
        <v>123306395161.32002</v>
      </c>
      <c r="U12640" s="3">
        <f>Table1[[#This Row],[Emissions (g CO2)]]/(Table1[[#This Row],[Generation (TWh)]]*10^9)</f>
        <v>584.19060000000002</v>
      </c>
    </row>
    <row r="12641" spans="1:21" x14ac:dyDescent="0.35">
      <c r="A12641" t="s">
        <v>2852</v>
      </c>
      <c r="B12641" t="s">
        <v>3239</v>
      </c>
      <c r="C12641" t="str">
        <f>SUBSTITUTE(Table1[[#This Row],[Fuel]],", ",",")</f>
        <v>fossil gas: natural gas</v>
      </c>
      <c r="D12641" t="s">
        <v>3239</v>
      </c>
      <c r="H12641" t="s">
        <v>3436</v>
      </c>
      <c r="I12641">
        <v>61</v>
      </c>
      <c r="J12641" t="s">
        <v>3446</v>
      </c>
      <c r="K12641">
        <v>2010</v>
      </c>
      <c r="L12641" t="s">
        <v>29</v>
      </c>
      <c r="M12641" t="s">
        <v>29</v>
      </c>
      <c r="N12641">
        <v>30.0381</v>
      </c>
      <c r="O12641">
        <v>-96.987499999999997</v>
      </c>
      <c r="P12641" t="s">
        <v>3613</v>
      </c>
      <c r="Q12641" s="3">
        <f>Table1[[#This Row],[Capacity (MW)]]*0.395*8760*10^-6</f>
        <v>0.21107220000000002</v>
      </c>
      <c r="R12641" s="3" cm="1">
        <f t="array" ref="R12641">AVERAGE(VLOOKUP(_xlfn.TEXTSPLIT(Table1[[#This Row],[Fuel (no space after comma)]], ","), FuelList_Final_EF!$A$2:$B$65, 2, FALSE))</f>
        <v>53.06</v>
      </c>
      <c r="S12641" s="3">
        <f>Table1[[#This Row],[Generation (TWh)]]*10^9*VLOOKUP(Table1[[#This Row],[Turbine/Engine Technology]],Technology_HR!$A$2:$B$11,2,FALSE)*10^-6</f>
        <v>2323904.9220000003</v>
      </c>
      <c r="T12641" s="5">
        <f>Table1[[#This Row],[Fuel Consumption (mmBtu)]]*Table1[[#This Row],[Emission Factor (kg CO2/ mmBtu)]]*10^3</f>
        <v>123306395161.32002</v>
      </c>
      <c r="U12641" s="3">
        <f>Table1[[#This Row],[Emissions (g CO2)]]/(Table1[[#This Row],[Generation (TWh)]]*10^9)</f>
        <v>584.19060000000002</v>
      </c>
    </row>
    <row r="12642" spans="1:21" x14ac:dyDescent="0.35">
      <c r="A12642" t="s">
        <v>2536</v>
      </c>
      <c r="B12642" t="s">
        <v>3275</v>
      </c>
      <c r="C12642" t="str">
        <f>SUBSTITUTE(Table1[[#This Row],[Fuel]],", ",",")</f>
        <v>fossil liquids: fuel oil</v>
      </c>
      <c r="D12642" t="s">
        <v>3275</v>
      </c>
      <c r="H12642" t="s">
        <v>3437</v>
      </c>
      <c r="I12642">
        <v>50</v>
      </c>
      <c r="J12642" t="s">
        <v>3446</v>
      </c>
      <c r="K12642">
        <v>2001</v>
      </c>
      <c r="L12642" t="s">
        <v>29</v>
      </c>
      <c r="M12642" t="s">
        <v>29</v>
      </c>
      <c r="N12642">
        <v>28.0274</v>
      </c>
      <c r="O12642">
        <v>-82.016400000000004</v>
      </c>
      <c r="P12642" t="s">
        <v>3613</v>
      </c>
      <c r="Q12642" s="3">
        <f>Table1[[#This Row],[Capacity (MW)]]*0.395*8760*10^-6</f>
        <v>0.17301</v>
      </c>
      <c r="R12642" s="3" cm="1">
        <f t="array" ref="R12642">AVERAGE(VLOOKUP(_xlfn.TEXTSPLIT(Table1[[#This Row],[Fuel (no space after comma)]], ","), FuelList_Final_EF!$A$2:$B$65, 2, FALSE))</f>
        <v>78.106682297772565</v>
      </c>
      <c r="S12642" s="3">
        <f>Table1[[#This Row],[Generation (TWh)]]*10^9*VLOOKUP(Table1[[#This Row],[Turbine/Engine Technology]],Technology_HR!$A$2:$B$11,2,FALSE)*10^-6</f>
        <v>1539789</v>
      </c>
      <c r="T12642" s="5">
        <f>Table1[[#This Row],[Fuel Consumption (mmBtu)]]*Table1[[#This Row],[Emission Factor (kg CO2/ mmBtu)]]*10^3</f>
        <v>120267810228.60492</v>
      </c>
      <c r="U12642" s="3">
        <f>Table1[[#This Row],[Emissions (g CO2)]]/(Table1[[#This Row],[Generation (TWh)]]*10^9)</f>
        <v>695.14947245017584</v>
      </c>
    </row>
    <row r="12643" spans="1:21" x14ac:dyDescent="0.35">
      <c r="A12643" t="s">
        <v>3113</v>
      </c>
      <c r="B12643" t="s">
        <v>3239</v>
      </c>
      <c r="C12643" t="str">
        <f>SUBSTITUTE(Table1[[#This Row],[Fuel]],", ",",")</f>
        <v>fossil gas: natural gas</v>
      </c>
      <c r="D12643" t="s">
        <v>3239</v>
      </c>
      <c r="H12643" t="s">
        <v>3438</v>
      </c>
      <c r="I12643">
        <v>822</v>
      </c>
      <c r="J12643" t="s">
        <v>3446</v>
      </c>
      <c r="K12643">
        <v>2004</v>
      </c>
      <c r="L12643" t="s">
        <v>29</v>
      </c>
      <c r="M12643" t="s">
        <v>29</v>
      </c>
      <c r="N12643">
        <v>33.058300000000003</v>
      </c>
      <c r="O12643">
        <v>-97.910300000000007</v>
      </c>
      <c r="P12643" t="s">
        <v>3613</v>
      </c>
      <c r="Q12643" s="3">
        <f>Table1[[#This Row],[Capacity (MW)]]*0.395*8760*10^-6</f>
        <v>2.8442843999999998</v>
      </c>
      <c r="R12643" s="3" cm="1">
        <f t="array" ref="R12643">AVERAGE(VLOOKUP(_xlfn.TEXTSPLIT(Table1[[#This Row],[Fuel (no space after comma)]], ","), FuelList_Final_EF!$A$2:$B$65, 2, FALSE))</f>
        <v>53.06</v>
      </c>
      <c r="S12643" s="3">
        <f>Table1[[#This Row],[Generation (TWh)]]*10^9*VLOOKUP(Table1[[#This Row],[Turbine/Engine Technology]],Technology_HR!$A$2:$B$11,2,FALSE)*10^-6</f>
        <v>21471502.935599998</v>
      </c>
      <c r="T12643" s="5">
        <f>Table1[[#This Row],[Fuel Consumption (mmBtu)]]*Table1[[#This Row],[Emission Factor (kg CO2/ mmBtu)]]*10^3</f>
        <v>1139277945762.9358</v>
      </c>
      <c r="U12643" s="3">
        <f>Table1[[#This Row],[Emissions (g CO2)]]/(Table1[[#This Row],[Generation (TWh)]]*10^9)</f>
        <v>400.54993999999994</v>
      </c>
    </row>
    <row r="12644" spans="1:21" x14ac:dyDescent="0.35">
      <c r="A12644" t="s">
        <v>2501</v>
      </c>
      <c r="B12644" t="s">
        <v>3239</v>
      </c>
      <c r="C12644" t="str">
        <f>SUBSTITUTE(Table1[[#This Row],[Fuel]],", ",",")</f>
        <v>fossil gas: natural gas</v>
      </c>
      <c r="D12644" t="s">
        <v>3239</v>
      </c>
      <c r="H12644" t="s">
        <v>3436</v>
      </c>
      <c r="I12644">
        <v>57</v>
      </c>
      <c r="J12644" t="s">
        <v>3446</v>
      </c>
      <c r="K12644">
        <v>2001</v>
      </c>
      <c r="L12644" t="s">
        <v>29</v>
      </c>
      <c r="M12644" t="s">
        <v>29</v>
      </c>
      <c r="N12644">
        <v>36.664400000000001</v>
      </c>
      <c r="O12644">
        <v>-82.104399999999998</v>
      </c>
      <c r="P12644" t="s">
        <v>3613</v>
      </c>
      <c r="Q12644" s="3">
        <f>Table1[[#This Row],[Capacity (MW)]]*0.395*8760*10^-6</f>
        <v>0.19723139999999997</v>
      </c>
      <c r="R12644" s="3" cm="1">
        <f t="array" ref="R12644">AVERAGE(VLOOKUP(_xlfn.TEXTSPLIT(Table1[[#This Row],[Fuel (no space after comma)]], ","), FuelList_Final_EF!$A$2:$B$65, 2, FALSE))</f>
        <v>53.06</v>
      </c>
      <c r="S12644" s="3">
        <f>Table1[[#This Row],[Generation (TWh)]]*10^9*VLOOKUP(Table1[[#This Row],[Turbine/Engine Technology]],Technology_HR!$A$2:$B$11,2,FALSE)*10^-6</f>
        <v>2171517.7139999997</v>
      </c>
      <c r="T12644" s="5">
        <f>Table1[[#This Row],[Fuel Consumption (mmBtu)]]*Table1[[#This Row],[Emission Factor (kg CO2/ mmBtu)]]*10^3</f>
        <v>115220729904.84</v>
      </c>
      <c r="U12644" s="3">
        <f>Table1[[#This Row],[Emissions (g CO2)]]/(Table1[[#This Row],[Generation (TWh)]]*10^9)</f>
        <v>584.19060000000002</v>
      </c>
    </row>
    <row r="12645" spans="1:21" x14ac:dyDescent="0.35">
      <c r="A12645" t="s">
        <v>2501</v>
      </c>
      <c r="B12645" t="s">
        <v>3239</v>
      </c>
      <c r="C12645" t="str">
        <f>SUBSTITUTE(Table1[[#This Row],[Fuel]],", ",",")</f>
        <v>fossil gas: natural gas</v>
      </c>
      <c r="D12645" t="s">
        <v>3239</v>
      </c>
      <c r="H12645" t="s">
        <v>3436</v>
      </c>
      <c r="I12645">
        <v>57</v>
      </c>
      <c r="J12645" t="s">
        <v>3446</v>
      </c>
      <c r="K12645">
        <v>2001</v>
      </c>
      <c r="L12645" t="s">
        <v>29</v>
      </c>
      <c r="M12645" t="s">
        <v>29</v>
      </c>
      <c r="N12645">
        <v>36.664400000000001</v>
      </c>
      <c r="O12645">
        <v>-82.104399999999998</v>
      </c>
      <c r="P12645" t="s">
        <v>3613</v>
      </c>
      <c r="Q12645" s="3">
        <f>Table1[[#This Row],[Capacity (MW)]]*0.395*8760*10^-6</f>
        <v>0.19723139999999997</v>
      </c>
      <c r="R12645" s="3" cm="1">
        <f t="array" ref="R12645">AVERAGE(VLOOKUP(_xlfn.TEXTSPLIT(Table1[[#This Row],[Fuel (no space after comma)]], ","), FuelList_Final_EF!$A$2:$B$65, 2, FALSE))</f>
        <v>53.06</v>
      </c>
      <c r="S12645" s="3">
        <f>Table1[[#This Row],[Generation (TWh)]]*10^9*VLOOKUP(Table1[[#This Row],[Turbine/Engine Technology]],Technology_HR!$A$2:$B$11,2,FALSE)*10^-6</f>
        <v>2171517.7139999997</v>
      </c>
      <c r="T12645" s="5">
        <f>Table1[[#This Row],[Fuel Consumption (mmBtu)]]*Table1[[#This Row],[Emission Factor (kg CO2/ mmBtu)]]*10^3</f>
        <v>115220729904.84</v>
      </c>
      <c r="U12645" s="3">
        <f>Table1[[#This Row],[Emissions (g CO2)]]/(Table1[[#This Row],[Generation (TWh)]]*10^9)</f>
        <v>584.19060000000002</v>
      </c>
    </row>
    <row r="12646" spans="1:21" x14ac:dyDescent="0.35">
      <c r="A12646" t="s">
        <v>2501</v>
      </c>
      <c r="B12646" t="s">
        <v>3239</v>
      </c>
      <c r="C12646" t="str">
        <f>SUBSTITUTE(Table1[[#This Row],[Fuel]],", ",",")</f>
        <v>fossil gas: natural gas</v>
      </c>
      <c r="D12646" t="s">
        <v>3239</v>
      </c>
      <c r="H12646" t="s">
        <v>3436</v>
      </c>
      <c r="I12646">
        <v>57</v>
      </c>
      <c r="J12646" t="s">
        <v>3446</v>
      </c>
      <c r="K12646">
        <v>2001</v>
      </c>
      <c r="L12646" t="s">
        <v>29</v>
      </c>
      <c r="M12646" t="s">
        <v>29</v>
      </c>
      <c r="N12646">
        <v>36.664400000000001</v>
      </c>
      <c r="O12646">
        <v>-82.104399999999998</v>
      </c>
      <c r="P12646" t="s">
        <v>3613</v>
      </c>
      <c r="Q12646" s="3">
        <f>Table1[[#This Row],[Capacity (MW)]]*0.395*8760*10^-6</f>
        <v>0.19723139999999997</v>
      </c>
      <c r="R12646" s="3" cm="1">
        <f t="array" ref="R12646">AVERAGE(VLOOKUP(_xlfn.TEXTSPLIT(Table1[[#This Row],[Fuel (no space after comma)]], ","), FuelList_Final_EF!$A$2:$B$65, 2, FALSE))</f>
        <v>53.06</v>
      </c>
      <c r="S12646" s="3">
        <f>Table1[[#This Row],[Generation (TWh)]]*10^9*VLOOKUP(Table1[[#This Row],[Turbine/Engine Technology]],Technology_HR!$A$2:$B$11,2,FALSE)*10^-6</f>
        <v>2171517.7139999997</v>
      </c>
      <c r="T12646" s="5">
        <f>Table1[[#This Row],[Fuel Consumption (mmBtu)]]*Table1[[#This Row],[Emission Factor (kg CO2/ mmBtu)]]*10^3</f>
        <v>115220729904.84</v>
      </c>
      <c r="U12646" s="3">
        <f>Table1[[#This Row],[Emissions (g CO2)]]/(Table1[[#This Row],[Generation (TWh)]]*10^9)</f>
        <v>584.19060000000002</v>
      </c>
    </row>
    <row r="12647" spans="1:21" x14ac:dyDescent="0.35">
      <c r="A12647" t="s">
        <v>2501</v>
      </c>
      <c r="B12647" t="s">
        <v>3239</v>
      </c>
      <c r="C12647" t="str">
        <f>SUBSTITUTE(Table1[[#This Row],[Fuel]],", ",",")</f>
        <v>fossil gas: natural gas</v>
      </c>
      <c r="D12647" t="s">
        <v>3239</v>
      </c>
      <c r="H12647" t="s">
        <v>3436</v>
      </c>
      <c r="I12647">
        <v>57</v>
      </c>
      <c r="J12647" t="s">
        <v>3446</v>
      </c>
      <c r="K12647">
        <v>2001</v>
      </c>
      <c r="L12647" t="s">
        <v>29</v>
      </c>
      <c r="M12647" t="s">
        <v>29</v>
      </c>
      <c r="N12647">
        <v>36.664400000000001</v>
      </c>
      <c r="O12647">
        <v>-82.104399999999998</v>
      </c>
      <c r="P12647" t="s">
        <v>3613</v>
      </c>
      <c r="Q12647" s="3">
        <f>Table1[[#This Row],[Capacity (MW)]]*0.395*8760*10^-6</f>
        <v>0.19723139999999997</v>
      </c>
      <c r="R12647" s="3" cm="1">
        <f t="array" ref="R12647">AVERAGE(VLOOKUP(_xlfn.TEXTSPLIT(Table1[[#This Row],[Fuel (no space after comma)]], ","), FuelList_Final_EF!$A$2:$B$65, 2, FALSE))</f>
        <v>53.06</v>
      </c>
      <c r="S12647" s="3">
        <f>Table1[[#This Row],[Generation (TWh)]]*10^9*VLOOKUP(Table1[[#This Row],[Turbine/Engine Technology]],Technology_HR!$A$2:$B$11,2,FALSE)*10^-6</f>
        <v>2171517.7139999997</v>
      </c>
      <c r="T12647" s="5">
        <f>Table1[[#This Row],[Fuel Consumption (mmBtu)]]*Table1[[#This Row],[Emission Factor (kg CO2/ mmBtu)]]*10^3</f>
        <v>115220729904.84</v>
      </c>
      <c r="U12647" s="3">
        <f>Table1[[#This Row],[Emissions (g CO2)]]/(Table1[[#This Row],[Generation (TWh)]]*10^9)</f>
        <v>584.19060000000002</v>
      </c>
    </row>
    <row r="12648" spans="1:21" x14ac:dyDescent="0.35">
      <c r="A12648" t="s">
        <v>2501</v>
      </c>
      <c r="B12648" t="s">
        <v>3239</v>
      </c>
      <c r="C12648" t="str">
        <f>SUBSTITUTE(Table1[[#This Row],[Fuel]],", ",",")</f>
        <v>fossil gas: natural gas</v>
      </c>
      <c r="D12648" t="s">
        <v>3239</v>
      </c>
      <c r="H12648" t="s">
        <v>3436</v>
      </c>
      <c r="I12648">
        <v>57</v>
      </c>
      <c r="J12648" t="s">
        <v>3446</v>
      </c>
      <c r="K12648">
        <v>2001</v>
      </c>
      <c r="L12648" t="s">
        <v>29</v>
      </c>
      <c r="M12648" t="s">
        <v>29</v>
      </c>
      <c r="N12648">
        <v>36.664400000000001</v>
      </c>
      <c r="O12648">
        <v>-82.104399999999998</v>
      </c>
      <c r="P12648" t="s">
        <v>3613</v>
      </c>
      <c r="Q12648" s="3">
        <f>Table1[[#This Row],[Capacity (MW)]]*0.395*8760*10^-6</f>
        <v>0.19723139999999997</v>
      </c>
      <c r="R12648" s="3" cm="1">
        <f t="array" ref="R12648">AVERAGE(VLOOKUP(_xlfn.TEXTSPLIT(Table1[[#This Row],[Fuel (no space after comma)]], ","), FuelList_Final_EF!$A$2:$B$65, 2, FALSE))</f>
        <v>53.06</v>
      </c>
      <c r="S12648" s="3">
        <f>Table1[[#This Row],[Generation (TWh)]]*10^9*VLOOKUP(Table1[[#This Row],[Turbine/Engine Technology]],Technology_HR!$A$2:$B$11,2,FALSE)*10^-6</f>
        <v>2171517.7139999997</v>
      </c>
      <c r="T12648" s="5">
        <f>Table1[[#This Row],[Fuel Consumption (mmBtu)]]*Table1[[#This Row],[Emission Factor (kg CO2/ mmBtu)]]*10^3</f>
        <v>115220729904.84</v>
      </c>
      <c r="U12648" s="3">
        <f>Table1[[#This Row],[Emissions (g CO2)]]/(Table1[[#This Row],[Generation (TWh)]]*10^9)</f>
        <v>584.19060000000002</v>
      </c>
    </row>
    <row r="12649" spans="1:21" x14ac:dyDescent="0.35">
      <c r="A12649" t="s">
        <v>95</v>
      </c>
      <c r="B12649" t="s">
        <v>3239</v>
      </c>
      <c r="C12649" t="str">
        <f>SUBSTITUTE(Table1[[#This Row],[Fuel]],", ",",")</f>
        <v>fossil gas: natural gas</v>
      </c>
      <c r="D12649" t="s">
        <v>3239</v>
      </c>
      <c r="H12649" t="s">
        <v>3438</v>
      </c>
      <c r="I12649">
        <v>788</v>
      </c>
      <c r="J12649" t="s">
        <v>3446</v>
      </c>
      <c r="K12649">
        <v>2003</v>
      </c>
      <c r="L12649" t="s">
        <v>29</v>
      </c>
      <c r="M12649" t="s">
        <v>29</v>
      </c>
      <c r="N12649">
        <v>32.334220000000002</v>
      </c>
      <c r="O12649">
        <v>-97.73169</v>
      </c>
      <c r="P12649" t="s">
        <v>3613</v>
      </c>
      <c r="Q12649" s="3">
        <f>Table1[[#This Row],[Capacity (MW)]]*0.395*8760*10^-6</f>
        <v>2.7266376000000001</v>
      </c>
      <c r="R12649" s="3" cm="1">
        <f t="array" ref="R12649">AVERAGE(VLOOKUP(_xlfn.TEXTSPLIT(Table1[[#This Row],[Fuel (no space after comma)]], ","), FuelList_Final_EF!$A$2:$B$65, 2, FALSE))</f>
        <v>53.06</v>
      </c>
      <c r="S12649" s="3">
        <f>Table1[[#This Row],[Generation (TWh)]]*10^9*VLOOKUP(Table1[[#This Row],[Turbine/Engine Technology]],Technology_HR!$A$2:$B$11,2,FALSE)*10^-6</f>
        <v>20583387.242399998</v>
      </c>
      <c r="T12649" s="5">
        <f>Table1[[#This Row],[Fuel Consumption (mmBtu)]]*Table1[[#This Row],[Emission Factor (kg CO2/ mmBtu)]]*10^3</f>
        <v>1092154527081.7439</v>
      </c>
      <c r="U12649" s="3">
        <f>Table1[[#This Row],[Emissions (g CO2)]]/(Table1[[#This Row],[Generation (TWh)]]*10^9)</f>
        <v>400.54993999999994</v>
      </c>
    </row>
    <row r="12650" spans="1:21" x14ac:dyDescent="0.35">
      <c r="A12650" t="s">
        <v>2607</v>
      </c>
      <c r="B12650" t="s">
        <v>3239</v>
      </c>
      <c r="C12650" t="str">
        <f>SUBSTITUTE(Table1[[#This Row],[Fuel]],", ",",")</f>
        <v>fossil gas: natural gas</v>
      </c>
      <c r="D12650" t="s">
        <v>3239</v>
      </c>
      <c r="H12650" t="s">
        <v>3438</v>
      </c>
      <c r="I12650">
        <v>1231</v>
      </c>
      <c r="J12650" t="s">
        <v>3446</v>
      </c>
      <c r="K12650">
        <v>2017</v>
      </c>
      <c r="L12650" t="s">
        <v>29</v>
      </c>
      <c r="M12650" t="s">
        <v>29</v>
      </c>
      <c r="N12650">
        <v>32.337679000000001</v>
      </c>
      <c r="O12650">
        <v>-97.734610000000004</v>
      </c>
      <c r="P12650" t="s">
        <v>3613</v>
      </c>
      <c r="Q12650" s="3">
        <f>Table1[[#This Row],[Capacity (MW)]]*0.395*8760*10^-6</f>
        <v>4.2595061999999997</v>
      </c>
      <c r="R12650" s="3" cm="1">
        <f t="array" ref="R12650">AVERAGE(VLOOKUP(_xlfn.TEXTSPLIT(Table1[[#This Row],[Fuel (no space after comma)]], ","), FuelList_Final_EF!$A$2:$B$65, 2, FALSE))</f>
        <v>53.06</v>
      </c>
      <c r="S12650" s="3">
        <f>Table1[[#This Row],[Generation (TWh)]]*10^9*VLOOKUP(Table1[[#This Row],[Turbine/Engine Technology]],Technology_HR!$A$2:$B$11,2,FALSE)*10^-6</f>
        <v>32155012.303799994</v>
      </c>
      <c r="T12650" s="5">
        <f>Table1[[#This Row],[Fuel Consumption (mmBtu)]]*Table1[[#This Row],[Emission Factor (kg CO2/ mmBtu)]]*10^3</f>
        <v>1706144952839.6277</v>
      </c>
      <c r="U12650" s="3">
        <f>Table1[[#This Row],[Emissions (g CO2)]]/(Table1[[#This Row],[Generation (TWh)]]*10^9)</f>
        <v>400.54993999999999</v>
      </c>
    </row>
    <row r="12651" spans="1:21" x14ac:dyDescent="0.35">
      <c r="A12651" t="s">
        <v>3114</v>
      </c>
      <c r="B12651" t="s">
        <v>3239</v>
      </c>
      <c r="C12651" t="str">
        <f>SUBSTITUTE(Table1[[#This Row],[Fuel]],", ",",")</f>
        <v>fossil gas: natural gas</v>
      </c>
      <c r="D12651" t="s">
        <v>3239</v>
      </c>
      <c r="H12651" t="s">
        <v>3438</v>
      </c>
      <c r="I12651">
        <v>773</v>
      </c>
      <c r="J12651" t="s">
        <v>3446</v>
      </c>
      <c r="K12651">
        <v>2015</v>
      </c>
      <c r="L12651" t="s">
        <v>29</v>
      </c>
      <c r="M12651" t="s">
        <v>29</v>
      </c>
      <c r="N12651">
        <v>40.515000000000001</v>
      </c>
      <c r="O12651">
        <v>-74.318889999999996</v>
      </c>
      <c r="P12651" t="s">
        <v>3613</v>
      </c>
      <c r="Q12651" s="3">
        <f>Table1[[#This Row],[Capacity (MW)]]*0.395*8760*10^-6</f>
        <v>2.6747345999999999</v>
      </c>
      <c r="R12651" s="3" cm="1">
        <f t="array" ref="R12651">AVERAGE(VLOOKUP(_xlfn.TEXTSPLIT(Table1[[#This Row],[Fuel (no space after comma)]], ","), FuelList_Final_EF!$A$2:$B$65, 2, FALSE))</f>
        <v>53.06</v>
      </c>
      <c r="S12651" s="3">
        <f>Table1[[#This Row],[Generation (TWh)]]*10^9*VLOOKUP(Table1[[#This Row],[Turbine/Engine Technology]],Technology_HR!$A$2:$B$11,2,FALSE)*10^-6</f>
        <v>20191571.4954</v>
      </c>
      <c r="T12651" s="5">
        <f>Table1[[#This Row],[Fuel Consumption (mmBtu)]]*Table1[[#This Row],[Emission Factor (kg CO2/ mmBtu)]]*10^3</f>
        <v>1071364783545.9241</v>
      </c>
      <c r="U12651" s="3">
        <f>Table1[[#This Row],[Emissions (g CO2)]]/(Table1[[#This Row],[Generation (TWh)]]*10^9)</f>
        <v>400.54994000000005</v>
      </c>
    </row>
    <row r="12652" spans="1:21" x14ac:dyDescent="0.35">
      <c r="A12652" t="s">
        <v>2881</v>
      </c>
      <c r="B12652" t="s">
        <v>3239</v>
      </c>
      <c r="C12652" t="str">
        <f>SUBSTITUTE(Table1[[#This Row],[Fuel]],", ",",")</f>
        <v>fossil gas: natural gas</v>
      </c>
      <c r="D12652" t="s">
        <v>3239</v>
      </c>
      <c r="H12652" t="s">
        <v>3438</v>
      </c>
      <c r="I12652">
        <v>98</v>
      </c>
      <c r="J12652" t="s">
        <v>3446</v>
      </c>
      <c r="K12652">
        <v>2003</v>
      </c>
      <c r="L12652" t="s">
        <v>29</v>
      </c>
      <c r="M12652" t="s">
        <v>29</v>
      </c>
      <c r="N12652">
        <v>37.652602000000002</v>
      </c>
      <c r="O12652">
        <v>-121.0204</v>
      </c>
      <c r="P12652" t="s">
        <v>3613</v>
      </c>
      <c r="Q12652" s="3">
        <f>Table1[[#This Row],[Capacity (MW)]]*0.395*8760*10^-6</f>
        <v>0.3390996</v>
      </c>
      <c r="R12652" s="3" cm="1">
        <f t="array" ref="R12652">AVERAGE(VLOOKUP(_xlfn.TEXTSPLIT(Table1[[#This Row],[Fuel (no space after comma)]], ","), FuelList_Final_EF!$A$2:$B$65, 2, FALSE))</f>
        <v>53.06</v>
      </c>
      <c r="S12652" s="3">
        <f>Table1[[#This Row],[Generation (TWh)]]*10^9*VLOOKUP(Table1[[#This Row],[Turbine/Engine Technology]],Technology_HR!$A$2:$B$11,2,FALSE)*10^-6</f>
        <v>2559862.8803999997</v>
      </c>
      <c r="T12652" s="5">
        <f>Table1[[#This Row],[Fuel Consumption (mmBtu)]]*Table1[[#This Row],[Emission Factor (kg CO2/ mmBtu)]]*10^3</f>
        <v>135826324434.02397</v>
      </c>
      <c r="U12652" s="3">
        <f>Table1[[#This Row],[Emissions (g CO2)]]/(Table1[[#This Row],[Generation (TWh)]]*10^9)</f>
        <v>400.54993999999994</v>
      </c>
    </row>
    <row r="12653" spans="1:21" x14ac:dyDescent="0.35">
      <c r="A12653" t="s">
        <v>2881</v>
      </c>
      <c r="B12653" t="s">
        <v>3239</v>
      </c>
      <c r="C12653" t="str">
        <f>SUBSTITUTE(Table1[[#This Row],[Fuel]],", ",",")</f>
        <v>fossil gas: natural gas</v>
      </c>
      <c r="D12653" t="s">
        <v>3239</v>
      </c>
      <c r="H12653" t="s">
        <v>3437</v>
      </c>
      <c r="I12653">
        <v>50.4</v>
      </c>
      <c r="J12653" t="s">
        <v>3446</v>
      </c>
      <c r="K12653">
        <v>2011</v>
      </c>
      <c r="L12653" t="s">
        <v>29</v>
      </c>
      <c r="M12653" t="s">
        <v>29</v>
      </c>
      <c r="N12653">
        <v>37.652602000000002</v>
      </c>
      <c r="O12653">
        <v>-121.020397</v>
      </c>
      <c r="P12653" t="s">
        <v>3613</v>
      </c>
      <c r="Q12653" s="3">
        <f>Table1[[#This Row],[Capacity (MW)]]*0.395*8760*10^-6</f>
        <v>0.17439408000000001</v>
      </c>
      <c r="R12653" s="3" cm="1">
        <f t="array" ref="R12653">AVERAGE(VLOOKUP(_xlfn.TEXTSPLIT(Table1[[#This Row],[Fuel (no space after comma)]], ","), FuelList_Final_EF!$A$2:$B$65, 2, FALSE))</f>
        <v>53.06</v>
      </c>
      <c r="S12653" s="3">
        <f>Table1[[#This Row],[Generation (TWh)]]*10^9*VLOOKUP(Table1[[#This Row],[Turbine/Engine Technology]],Technology_HR!$A$2:$B$11,2,FALSE)*10^-6</f>
        <v>1552107.3119999999</v>
      </c>
      <c r="T12653" s="5">
        <f>Table1[[#This Row],[Fuel Consumption (mmBtu)]]*Table1[[#This Row],[Emission Factor (kg CO2/ mmBtu)]]*10^3</f>
        <v>82354813974.720001</v>
      </c>
      <c r="U12653" s="3">
        <f>Table1[[#This Row],[Emissions (g CO2)]]/(Table1[[#This Row],[Generation (TWh)]]*10^9)</f>
        <v>472.23399999999998</v>
      </c>
    </row>
    <row r="12654" spans="1:21" x14ac:dyDescent="0.35">
      <c r="A12654" t="s">
        <v>2881</v>
      </c>
      <c r="B12654" t="s">
        <v>3243</v>
      </c>
      <c r="C12654" t="str">
        <f>SUBSTITUTE(Table1[[#This Row],[Fuel]],", ",",")</f>
        <v>fossil gas: natural gas,fossil liquids: fuel oil</v>
      </c>
      <c r="D12654" t="s">
        <v>3239</v>
      </c>
      <c r="E12654" t="s">
        <v>3275</v>
      </c>
      <c r="H12654" t="s">
        <v>3436</v>
      </c>
      <c r="I12654">
        <v>50</v>
      </c>
      <c r="J12654" t="s">
        <v>3446</v>
      </c>
      <c r="K12654">
        <v>1993</v>
      </c>
      <c r="L12654" t="s">
        <v>29</v>
      </c>
      <c r="M12654" t="s">
        <v>29</v>
      </c>
      <c r="N12654">
        <v>37.652602000000002</v>
      </c>
      <c r="O12654">
        <v>-121.0204</v>
      </c>
      <c r="P12654" t="s">
        <v>3613</v>
      </c>
      <c r="Q12654" s="3">
        <f>Table1[[#This Row],[Capacity (MW)]]*0.395*8760*10^-6</f>
        <v>0.17301</v>
      </c>
      <c r="R12654" s="3" cm="1">
        <f t="array" ref="R12654">AVERAGE(VLOOKUP(_xlfn.TEXTSPLIT(Table1[[#This Row],[Fuel (no space after comma)]], ","), FuelList_Final_EF!$A$2:$B$65, 2, FALSE))</f>
        <v>65.583341148886291</v>
      </c>
      <c r="S12654" s="3">
        <f>Table1[[#This Row],[Generation (TWh)]]*10^9*VLOOKUP(Table1[[#This Row],[Turbine/Engine Technology]],Technology_HR!$A$2:$B$11,2,FALSE)*10^-6</f>
        <v>1904840.0999999999</v>
      </c>
      <c r="T12654" s="5">
        <f>Table1[[#This Row],[Fuel Consumption (mmBtu)]]*Table1[[#This Row],[Emission Factor (kg CO2/ mmBtu)]]*10^3</f>
        <v>124925778112.37868</v>
      </c>
      <c r="U12654" s="3">
        <f>Table1[[#This Row],[Emissions (g CO2)]]/(Table1[[#This Row],[Generation (TWh)]]*10^9)</f>
        <v>722.07258604923811</v>
      </c>
    </row>
    <row r="12655" spans="1:21" x14ac:dyDescent="0.35">
      <c r="A12655" t="s">
        <v>3115</v>
      </c>
      <c r="B12655" t="s">
        <v>3243</v>
      </c>
      <c r="C12655" t="str">
        <f>SUBSTITUTE(Table1[[#This Row],[Fuel]],", ",",")</f>
        <v>fossil gas: natural gas,fossil liquids: fuel oil</v>
      </c>
      <c r="D12655" t="s">
        <v>3239</v>
      </c>
      <c r="E12655" t="s">
        <v>3275</v>
      </c>
      <c r="H12655" t="s">
        <v>3436</v>
      </c>
      <c r="I12655">
        <v>95</v>
      </c>
      <c r="J12655" t="s">
        <v>3446</v>
      </c>
      <c r="K12655">
        <v>1993</v>
      </c>
      <c r="L12655" t="s">
        <v>29</v>
      </c>
      <c r="M12655" t="s">
        <v>29</v>
      </c>
      <c r="N12655">
        <v>39.449199999999998</v>
      </c>
      <c r="O12655">
        <v>-84.461100000000002</v>
      </c>
      <c r="P12655" t="s">
        <v>3613</v>
      </c>
      <c r="Q12655" s="3">
        <f>Table1[[#This Row],[Capacity (MW)]]*0.395*8760*10^-6</f>
        <v>0.32871899999999998</v>
      </c>
      <c r="R12655" s="3" cm="1">
        <f t="array" ref="R12655">AVERAGE(VLOOKUP(_xlfn.TEXTSPLIT(Table1[[#This Row],[Fuel (no space after comma)]], ","), FuelList_Final_EF!$A$2:$B$65, 2, FALSE))</f>
        <v>65.583341148886291</v>
      </c>
      <c r="S12655" s="3">
        <f>Table1[[#This Row],[Generation (TWh)]]*10^9*VLOOKUP(Table1[[#This Row],[Turbine/Engine Technology]],Technology_HR!$A$2:$B$11,2,FALSE)*10^-6</f>
        <v>3619196.19</v>
      </c>
      <c r="T12655" s="5">
        <f>Table1[[#This Row],[Fuel Consumption (mmBtu)]]*Table1[[#This Row],[Emission Factor (kg CO2/ mmBtu)]]*10^3</f>
        <v>237358978413.51947</v>
      </c>
      <c r="U12655" s="3">
        <f>Table1[[#This Row],[Emissions (g CO2)]]/(Table1[[#This Row],[Generation (TWh)]]*10^9)</f>
        <v>722.072586049238</v>
      </c>
    </row>
    <row r="12656" spans="1:21" x14ac:dyDescent="0.35">
      <c r="A12656" t="s">
        <v>3115</v>
      </c>
      <c r="B12656" t="s">
        <v>3243</v>
      </c>
      <c r="C12656" t="str">
        <f>SUBSTITUTE(Table1[[#This Row],[Fuel]],", ",",")</f>
        <v>fossil gas: natural gas,fossil liquids: fuel oil</v>
      </c>
      <c r="D12656" t="s">
        <v>3239</v>
      </c>
      <c r="E12656" t="s">
        <v>3275</v>
      </c>
      <c r="H12656" t="s">
        <v>3436</v>
      </c>
      <c r="I12656">
        <v>95</v>
      </c>
      <c r="J12656" t="s">
        <v>3446</v>
      </c>
      <c r="K12656">
        <v>1992</v>
      </c>
      <c r="L12656" t="s">
        <v>29</v>
      </c>
      <c r="M12656" t="s">
        <v>29</v>
      </c>
      <c r="N12656">
        <v>39.449199999999998</v>
      </c>
      <c r="O12656">
        <v>-84.461100000000002</v>
      </c>
      <c r="P12656" t="s">
        <v>3613</v>
      </c>
      <c r="Q12656" s="3">
        <f>Table1[[#This Row],[Capacity (MW)]]*0.395*8760*10^-6</f>
        <v>0.32871899999999998</v>
      </c>
      <c r="R12656" s="3" cm="1">
        <f t="array" ref="R12656">AVERAGE(VLOOKUP(_xlfn.TEXTSPLIT(Table1[[#This Row],[Fuel (no space after comma)]], ","), FuelList_Final_EF!$A$2:$B$65, 2, FALSE))</f>
        <v>65.583341148886291</v>
      </c>
      <c r="S12656" s="3">
        <f>Table1[[#This Row],[Generation (TWh)]]*10^9*VLOOKUP(Table1[[#This Row],[Turbine/Engine Technology]],Technology_HR!$A$2:$B$11,2,FALSE)*10^-6</f>
        <v>3619196.19</v>
      </c>
      <c r="T12656" s="5">
        <f>Table1[[#This Row],[Fuel Consumption (mmBtu)]]*Table1[[#This Row],[Emission Factor (kg CO2/ mmBtu)]]*10^3</f>
        <v>237358978413.51947</v>
      </c>
      <c r="U12656" s="3">
        <f>Table1[[#This Row],[Emissions (g CO2)]]/(Table1[[#This Row],[Generation (TWh)]]*10^9)</f>
        <v>722.072586049238</v>
      </c>
    </row>
    <row r="12657" spans="1:21" x14ac:dyDescent="0.35">
      <c r="A12657" t="s">
        <v>3115</v>
      </c>
      <c r="B12657" t="s">
        <v>3243</v>
      </c>
      <c r="C12657" t="str">
        <f>SUBSTITUTE(Table1[[#This Row],[Fuel]],", ",",")</f>
        <v>fossil gas: natural gas,fossil liquids: fuel oil</v>
      </c>
      <c r="D12657" t="s">
        <v>3239</v>
      </c>
      <c r="E12657" t="s">
        <v>3275</v>
      </c>
      <c r="H12657" t="s">
        <v>3436</v>
      </c>
      <c r="I12657">
        <v>95</v>
      </c>
      <c r="J12657" t="s">
        <v>3446</v>
      </c>
      <c r="K12657">
        <v>1992</v>
      </c>
      <c r="L12657" t="s">
        <v>29</v>
      </c>
      <c r="M12657" t="s">
        <v>29</v>
      </c>
      <c r="N12657">
        <v>39.449199999999998</v>
      </c>
      <c r="O12657">
        <v>-84.461100000000002</v>
      </c>
      <c r="P12657" t="s">
        <v>3613</v>
      </c>
      <c r="Q12657" s="3">
        <f>Table1[[#This Row],[Capacity (MW)]]*0.395*8760*10^-6</f>
        <v>0.32871899999999998</v>
      </c>
      <c r="R12657" s="3" cm="1">
        <f t="array" ref="R12657">AVERAGE(VLOOKUP(_xlfn.TEXTSPLIT(Table1[[#This Row],[Fuel (no space after comma)]], ","), FuelList_Final_EF!$A$2:$B$65, 2, FALSE))</f>
        <v>65.583341148886291</v>
      </c>
      <c r="S12657" s="3">
        <f>Table1[[#This Row],[Generation (TWh)]]*10^9*VLOOKUP(Table1[[#This Row],[Turbine/Engine Technology]],Technology_HR!$A$2:$B$11,2,FALSE)*10^-6</f>
        <v>3619196.19</v>
      </c>
      <c r="T12657" s="5">
        <f>Table1[[#This Row],[Fuel Consumption (mmBtu)]]*Table1[[#This Row],[Emission Factor (kg CO2/ mmBtu)]]*10^3</f>
        <v>237358978413.51947</v>
      </c>
      <c r="U12657" s="3">
        <f>Table1[[#This Row],[Emissions (g CO2)]]/(Table1[[#This Row],[Generation (TWh)]]*10^9)</f>
        <v>722.072586049238</v>
      </c>
    </row>
    <row r="12658" spans="1:21" x14ac:dyDescent="0.35">
      <c r="A12658" t="s">
        <v>3115</v>
      </c>
      <c r="B12658" t="s">
        <v>3243</v>
      </c>
      <c r="C12658" t="str">
        <f>SUBSTITUTE(Table1[[#This Row],[Fuel]],", ",",")</f>
        <v>fossil gas: natural gas,fossil liquids: fuel oil</v>
      </c>
      <c r="D12658" t="s">
        <v>3239</v>
      </c>
      <c r="E12658" t="s">
        <v>3275</v>
      </c>
      <c r="H12658" t="s">
        <v>3436</v>
      </c>
      <c r="I12658">
        <v>95</v>
      </c>
      <c r="J12658" t="s">
        <v>3446</v>
      </c>
      <c r="K12658">
        <v>1992</v>
      </c>
      <c r="L12658" t="s">
        <v>29</v>
      </c>
      <c r="M12658" t="s">
        <v>29</v>
      </c>
      <c r="N12658">
        <v>39.449199999999998</v>
      </c>
      <c r="O12658">
        <v>-84.461100000000002</v>
      </c>
      <c r="P12658" t="s">
        <v>3613</v>
      </c>
      <c r="Q12658" s="3">
        <f>Table1[[#This Row],[Capacity (MW)]]*0.395*8760*10^-6</f>
        <v>0.32871899999999998</v>
      </c>
      <c r="R12658" s="3" cm="1">
        <f t="array" ref="R12658">AVERAGE(VLOOKUP(_xlfn.TEXTSPLIT(Table1[[#This Row],[Fuel (no space after comma)]], ","), FuelList_Final_EF!$A$2:$B$65, 2, FALSE))</f>
        <v>65.583341148886291</v>
      </c>
      <c r="S12658" s="3">
        <f>Table1[[#This Row],[Generation (TWh)]]*10^9*VLOOKUP(Table1[[#This Row],[Turbine/Engine Technology]],Technology_HR!$A$2:$B$11,2,FALSE)*10^-6</f>
        <v>3619196.19</v>
      </c>
      <c r="T12658" s="5">
        <f>Table1[[#This Row],[Fuel Consumption (mmBtu)]]*Table1[[#This Row],[Emission Factor (kg CO2/ mmBtu)]]*10^3</f>
        <v>237358978413.51947</v>
      </c>
      <c r="U12658" s="3">
        <f>Table1[[#This Row],[Emissions (g CO2)]]/(Table1[[#This Row],[Generation (TWh)]]*10^9)</f>
        <v>722.072586049238</v>
      </c>
    </row>
    <row r="12659" spans="1:21" x14ac:dyDescent="0.35">
      <c r="A12659" t="s">
        <v>3115</v>
      </c>
      <c r="B12659" t="s">
        <v>3243</v>
      </c>
      <c r="C12659" t="str">
        <f>SUBSTITUTE(Table1[[#This Row],[Fuel]],", ",",")</f>
        <v>fossil gas: natural gas,fossil liquids: fuel oil</v>
      </c>
      <c r="D12659" t="s">
        <v>3239</v>
      </c>
      <c r="E12659" t="s">
        <v>3275</v>
      </c>
      <c r="H12659" t="s">
        <v>3436</v>
      </c>
      <c r="I12659">
        <v>95</v>
      </c>
      <c r="J12659" t="s">
        <v>3446</v>
      </c>
      <c r="K12659">
        <v>1992</v>
      </c>
      <c r="L12659" t="s">
        <v>29</v>
      </c>
      <c r="M12659" t="s">
        <v>29</v>
      </c>
      <c r="N12659">
        <v>39.449199999999998</v>
      </c>
      <c r="O12659">
        <v>-84.461100000000002</v>
      </c>
      <c r="P12659" t="s">
        <v>3613</v>
      </c>
      <c r="Q12659" s="3">
        <f>Table1[[#This Row],[Capacity (MW)]]*0.395*8760*10^-6</f>
        <v>0.32871899999999998</v>
      </c>
      <c r="R12659" s="3" cm="1">
        <f t="array" ref="R12659">AVERAGE(VLOOKUP(_xlfn.TEXTSPLIT(Table1[[#This Row],[Fuel (no space after comma)]], ","), FuelList_Final_EF!$A$2:$B$65, 2, FALSE))</f>
        <v>65.583341148886291</v>
      </c>
      <c r="S12659" s="3">
        <f>Table1[[#This Row],[Generation (TWh)]]*10^9*VLOOKUP(Table1[[#This Row],[Turbine/Engine Technology]],Technology_HR!$A$2:$B$11,2,FALSE)*10^-6</f>
        <v>3619196.19</v>
      </c>
      <c r="T12659" s="5">
        <f>Table1[[#This Row],[Fuel Consumption (mmBtu)]]*Table1[[#This Row],[Emission Factor (kg CO2/ mmBtu)]]*10^3</f>
        <v>237358978413.51947</v>
      </c>
      <c r="U12659" s="3">
        <f>Table1[[#This Row],[Emissions (g CO2)]]/(Table1[[#This Row],[Generation (TWh)]]*10^9)</f>
        <v>722.072586049238</v>
      </c>
    </row>
    <row r="12660" spans="1:21" x14ac:dyDescent="0.35">
      <c r="A12660" t="s">
        <v>3115</v>
      </c>
      <c r="B12660" t="s">
        <v>3243</v>
      </c>
      <c r="C12660" t="str">
        <f>SUBSTITUTE(Table1[[#This Row],[Fuel]],", ",",")</f>
        <v>fossil gas: natural gas,fossil liquids: fuel oil</v>
      </c>
      <c r="D12660" t="s">
        <v>3239</v>
      </c>
      <c r="E12660" t="s">
        <v>3275</v>
      </c>
      <c r="H12660" t="s">
        <v>3436</v>
      </c>
      <c r="I12660">
        <v>95</v>
      </c>
      <c r="J12660" t="s">
        <v>3446</v>
      </c>
      <c r="K12660">
        <v>1992</v>
      </c>
      <c r="L12660" t="s">
        <v>29</v>
      </c>
      <c r="M12660" t="s">
        <v>29</v>
      </c>
      <c r="N12660">
        <v>39.449199999999998</v>
      </c>
      <c r="O12660">
        <v>-84.461100000000002</v>
      </c>
      <c r="P12660" t="s">
        <v>3613</v>
      </c>
      <c r="Q12660" s="3">
        <f>Table1[[#This Row],[Capacity (MW)]]*0.395*8760*10^-6</f>
        <v>0.32871899999999998</v>
      </c>
      <c r="R12660" s="3" cm="1">
        <f t="array" ref="R12660">AVERAGE(VLOOKUP(_xlfn.TEXTSPLIT(Table1[[#This Row],[Fuel (no space after comma)]], ","), FuelList_Final_EF!$A$2:$B$65, 2, FALSE))</f>
        <v>65.583341148886291</v>
      </c>
      <c r="S12660" s="3">
        <f>Table1[[#This Row],[Generation (TWh)]]*10^9*VLOOKUP(Table1[[#This Row],[Turbine/Engine Technology]],Technology_HR!$A$2:$B$11,2,FALSE)*10^-6</f>
        <v>3619196.19</v>
      </c>
      <c r="T12660" s="5">
        <f>Table1[[#This Row],[Fuel Consumption (mmBtu)]]*Table1[[#This Row],[Emission Factor (kg CO2/ mmBtu)]]*10^3</f>
        <v>237358978413.51947</v>
      </c>
      <c r="U12660" s="3">
        <f>Table1[[#This Row],[Emissions (g CO2)]]/(Table1[[#This Row],[Generation (TWh)]]*10^9)</f>
        <v>722.072586049238</v>
      </c>
    </row>
    <row r="12661" spans="1:21" x14ac:dyDescent="0.35">
      <c r="A12661" t="s">
        <v>2836</v>
      </c>
      <c r="B12661" t="s">
        <v>3239</v>
      </c>
      <c r="C12661" t="str">
        <f>SUBSTITUTE(Table1[[#This Row],[Fuel]],", ",",")</f>
        <v>fossil gas: natural gas</v>
      </c>
      <c r="D12661" t="s">
        <v>3239</v>
      </c>
      <c r="H12661" t="s">
        <v>3436</v>
      </c>
      <c r="I12661">
        <v>61</v>
      </c>
      <c r="J12661" t="s">
        <v>3446</v>
      </c>
      <c r="K12661">
        <v>2000</v>
      </c>
      <c r="L12661" t="s">
        <v>29</v>
      </c>
      <c r="M12661" t="s">
        <v>29</v>
      </c>
      <c r="N12661">
        <v>39.070799999999998</v>
      </c>
      <c r="O12661">
        <v>-87.012799999999999</v>
      </c>
      <c r="P12661" t="s">
        <v>3613</v>
      </c>
      <c r="Q12661" s="3">
        <f>Table1[[#This Row],[Capacity (MW)]]*0.395*8760*10^-6</f>
        <v>0.21107220000000002</v>
      </c>
      <c r="R12661" s="3" cm="1">
        <f t="array" ref="R12661">AVERAGE(VLOOKUP(_xlfn.TEXTSPLIT(Table1[[#This Row],[Fuel (no space after comma)]], ","), FuelList_Final_EF!$A$2:$B$65, 2, FALSE))</f>
        <v>53.06</v>
      </c>
      <c r="S12661" s="3">
        <f>Table1[[#This Row],[Generation (TWh)]]*10^9*VLOOKUP(Table1[[#This Row],[Turbine/Engine Technology]],Technology_HR!$A$2:$B$11,2,FALSE)*10^-6</f>
        <v>2323904.9220000003</v>
      </c>
      <c r="T12661" s="5">
        <f>Table1[[#This Row],[Fuel Consumption (mmBtu)]]*Table1[[#This Row],[Emission Factor (kg CO2/ mmBtu)]]*10^3</f>
        <v>123306395161.32002</v>
      </c>
      <c r="U12661" s="3">
        <f>Table1[[#This Row],[Emissions (g CO2)]]/(Table1[[#This Row],[Generation (TWh)]]*10^9)</f>
        <v>584.19060000000002</v>
      </c>
    </row>
    <row r="12662" spans="1:21" x14ac:dyDescent="0.35">
      <c r="A12662" t="s">
        <v>2836</v>
      </c>
      <c r="B12662" t="s">
        <v>3239</v>
      </c>
      <c r="C12662" t="str">
        <f>SUBSTITUTE(Table1[[#This Row],[Fuel]],", ",",")</f>
        <v>fossil gas: natural gas</v>
      </c>
      <c r="D12662" t="s">
        <v>3239</v>
      </c>
      <c r="H12662" t="s">
        <v>3436</v>
      </c>
      <c r="I12662">
        <v>61</v>
      </c>
      <c r="J12662" t="s">
        <v>3446</v>
      </c>
      <c r="K12662">
        <v>2000</v>
      </c>
      <c r="L12662" t="s">
        <v>29</v>
      </c>
      <c r="M12662" t="s">
        <v>29</v>
      </c>
      <c r="N12662">
        <v>39.070799999999998</v>
      </c>
      <c r="O12662">
        <v>-87.012799999999999</v>
      </c>
      <c r="P12662" t="s">
        <v>3613</v>
      </c>
      <c r="Q12662" s="3">
        <f>Table1[[#This Row],[Capacity (MW)]]*0.395*8760*10^-6</f>
        <v>0.21107220000000002</v>
      </c>
      <c r="R12662" s="3" cm="1">
        <f t="array" ref="R12662">AVERAGE(VLOOKUP(_xlfn.TEXTSPLIT(Table1[[#This Row],[Fuel (no space after comma)]], ","), FuelList_Final_EF!$A$2:$B$65, 2, FALSE))</f>
        <v>53.06</v>
      </c>
      <c r="S12662" s="3">
        <f>Table1[[#This Row],[Generation (TWh)]]*10^9*VLOOKUP(Table1[[#This Row],[Turbine/Engine Technology]],Technology_HR!$A$2:$B$11,2,FALSE)*10^-6</f>
        <v>2323904.9220000003</v>
      </c>
      <c r="T12662" s="5">
        <f>Table1[[#This Row],[Fuel Consumption (mmBtu)]]*Table1[[#This Row],[Emission Factor (kg CO2/ mmBtu)]]*10^3</f>
        <v>123306395161.32002</v>
      </c>
      <c r="U12662" s="3">
        <f>Table1[[#This Row],[Emissions (g CO2)]]/(Table1[[#This Row],[Generation (TWh)]]*10^9)</f>
        <v>584.19060000000002</v>
      </c>
    </row>
    <row r="12663" spans="1:21" x14ac:dyDescent="0.35">
      <c r="A12663" t="s">
        <v>2836</v>
      </c>
      <c r="B12663" t="s">
        <v>3239</v>
      </c>
      <c r="C12663" t="str">
        <f>SUBSTITUTE(Table1[[#This Row],[Fuel]],", ",",")</f>
        <v>fossil gas: natural gas</v>
      </c>
      <c r="D12663" t="s">
        <v>3239</v>
      </c>
      <c r="H12663" t="s">
        <v>3436</v>
      </c>
      <c r="I12663">
        <v>61</v>
      </c>
      <c r="J12663" t="s">
        <v>3446</v>
      </c>
      <c r="K12663">
        <v>2000</v>
      </c>
      <c r="L12663" t="s">
        <v>29</v>
      </c>
      <c r="M12663" t="s">
        <v>29</v>
      </c>
      <c r="N12663">
        <v>39.070799999999998</v>
      </c>
      <c r="O12663">
        <v>-87.012799999999999</v>
      </c>
      <c r="P12663" t="s">
        <v>3613</v>
      </c>
      <c r="Q12663" s="3">
        <f>Table1[[#This Row],[Capacity (MW)]]*0.395*8760*10^-6</f>
        <v>0.21107220000000002</v>
      </c>
      <c r="R12663" s="3" cm="1">
        <f t="array" ref="R12663">AVERAGE(VLOOKUP(_xlfn.TEXTSPLIT(Table1[[#This Row],[Fuel (no space after comma)]], ","), FuelList_Final_EF!$A$2:$B$65, 2, FALSE))</f>
        <v>53.06</v>
      </c>
      <c r="S12663" s="3">
        <f>Table1[[#This Row],[Generation (TWh)]]*10^9*VLOOKUP(Table1[[#This Row],[Turbine/Engine Technology]],Technology_HR!$A$2:$B$11,2,FALSE)*10^-6</f>
        <v>2323904.9220000003</v>
      </c>
      <c r="T12663" s="5">
        <f>Table1[[#This Row],[Fuel Consumption (mmBtu)]]*Table1[[#This Row],[Emission Factor (kg CO2/ mmBtu)]]*10^3</f>
        <v>123306395161.32002</v>
      </c>
      <c r="U12663" s="3">
        <f>Table1[[#This Row],[Emissions (g CO2)]]/(Table1[[#This Row],[Generation (TWh)]]*10^9)</f>
        <v>584.19060000000002</v>
      </c>
    </row>
    <row r="12664" spans="1:21" x14ac:dyDescent="0.35">
      <c r="A12664" t="s">
        <v>2836</v>
      </c>
      <c r="B12664" t="s">
        <v>3239</v>
      </c>
      <c r="C12664" t="str">
        <f>SUBSTITUTE(Table1[[#This Row],[Fuel]],", ",",")</f>
        <v>fossil gas: natural gas</v>
      </c>
      <c r="D12664" t="s">
        <v>3239</v>
      </c>
      <c r="H12664" t="s">
        <v>3436</v>
      </c>
      <c r="I12664">
        <v>61</v>
      </c>
      <c r="J12664" t="s">
        <v>3446</v>
      </c>
      <c r="K12664">
        <v>2000</v>
      </c>
      <c r="L12664" t="s">
        <v>29</v>
      </c>
      <c r="M12664" t="s">
        <v>29</v>
      </c>
      <c r="N12664">
        <v>39.070799999999998</v>
      </c>
      <c r="O12664">
        <v>-87.012799999999999</v>
      </c>
      <c r="P12664" t="s">
        <v>3613</v>
      </c>
      <c r="Q12664" s="3">
        <f>Table1[[#This Row],[Capacity (MW)]]*0.395*8760*10^-6</f>
        <v>0.21107220000000002</v>
      </c>
      <c r="R12664" s="3" cm="1">
        <f t="array" ref="R12664">AVERAGE(VLOOKUP(_xlfn.TEXTSPLIT(Table1[[#This Row],[Fuel (no space after comma)]], ","), FuelList_Final_EF!$A$2:$B$65, 2, FALSE))</f>
        <v>53.06</v>
      </c>
      <c r="S12664" s="3">
        <f>Table1[[#This Row],[Generation (TWh)]]*10^9*VLOOKUP(Table1[[#This Row],[Turbine/Engine Technology]],Technology_HR!$A$2:$B$11,2,FALSE)*10^-6</f>
        <v>2323904.9220000003</v>
      </c>
      <c r="T12664" s="5">
        <f>Table1[[#This Row],[Fuel Consumption (mmBtu)]]*Table1[[#This Row],[Emission Factor (kg CO2/ mmBtu)]]*10^3</f>
        <v>123306395161.32002</v>
      </c>
      <c r="U12664" s="3">
        <f>Table1[[#This Row],[Emissions (g CO2)]]/(Table1[[#This Row],[Generation (TWh)]]*10^9)</f>
        <v>584.19060000000002</v>
      </c>
    </row>
    <row r="12665" spans="1:21" x14ac:dyDescent="0.35">
      <c r="A12665" t="s">
        <v>3116</v>
      </c>
      <c r="B12665" t="s">
        <v>3239</v>
      </c>
      <c r="C12665" t="str">
        <f>SUBSTITUTE(Table1[[#This Row],[Fuel]],", ",",")</f>
        <v>fossil gas: natural gas</v>
      </c>
      <c r="D12665" t="s">
        <v>3239</v>
      </c>
      <c r="H12665" t="s">
        <v>3436</v>
      </c>
      <c r="I12665">
        <v>400</v>
      </c>
      <c r="J12665" t="s">
        <v>3452</v>
      </c>
      <c r="K12665" t="s">
        <v>29</v>
      </c>
      <c r="L12665" t="s">
        <v>29</v>
      </c>
      <c r="M12665" t="s">
        <v>29</v>
      </c>
      <c r="N12665">
        <v>46.880870999999999</v>
      </c>
      <c r="O12665">
        <v>-96.827833999999996</v>
      </c>
      <c r="P12665" t="s">
        <v>3613</v>
      </c>
      <c r="Q12665" s="3">
        <f>Table1[[#This Row],[Capacity (MW)]]*0.395*8760*10^-6</f>
        <v>1.38408</v>
      </c>
      <c r="R12665" s="3" cm="1">
        <f t="array" ref="R12665">AVERAGE(VLOOKUP(_xlfn.TEXTSPLIT(Table1[[#This Row],[Fuel (no space after comma)]], ","), FuelList_Final_EF!$A$2:$B$65, 2, FALSE))</f>
        <v>53.06</v>
      </c>
      <c r="S12665" s="3">
        <f>Table1[[#This Row],[Generation (TWh)]]*10^9*VLOOKUP(Table1[[#This Row],[Turbine/Engine Technology]],Technology_HR!$A$2:$B$11,2,FALSE)*10^-6</f>
        <v>15238720.799999999</v>
      </c>
      <c r="T12665" s="5">
        <f>Table1[[#This Row],[Fuel Consumption (mmBtu)]]*Table1[[#This Row],[Emission Factor (kg CO2/ mmBtu)]]*10^3</f>
        <v>808566525648</v>
      </c>
      <c r="U12665" s="3">
        <f>Table1[[#This Row],[Emissions (g CO2)]]/(Table1[[#This Row],[Generation (TWh)]]*10^9)</f>
        <v>584.19060000000002</v>
      </c>
    </row>
    <row r="12666" spans="1:21" x14ac:dyDescent="0.35">
      <c r="A12666" t="s">
        <v>3116</v>
      </c>
      <c r="B12666" t="s">
        <v>3239</v>
      </c>
      <c r="C12666" t="str">
        <f>SUBSTITUTE(Table1[[#This Row],[Fuel]],", ",",")</f>
        <v>fossil gas: natural gas</v>
      </c>
      <c r="D12666" t="s">
        <v>3239</v>
      </c>
      <c r="H12666" t="s">
        <v>3436</v>
      </c>
      <c r="I12666">
        <v>400</v>
      </c>
      <c r="J12666" t="s">
        <v>3452</v>
      </c>
      <c r="K12666" t="s">
        <v>29</v>
      </c>
      <c r="L12666" t="s">
        <v>29</v>
      </c>
      <c r="M12666" t="s">
        <v>29</v>
      </c>
      <c r="N12666">
        <v>44.401229999999998</v>
      </c>
      <c r="O12666">
        <v>-95.837836999999993</v>
      </c>
      <c r="P12666" t="s">
        <v>3613</v>
      </c>
      <c r="Q12666" s="3">
        <f>Table1[[#This Row],[Capacity (MW)]]*0.395*8760*10^-6</f>
        <v>1.38408</v>
      </c>
      <c r="R12666" s="3" cm="1">
        <f t="array" ref="R12666">AVERAGE(VLOOKUP(_xlfn.TEXTSPLIT(Table1[[#This Row],[Fuel (no space after comma)]], ","), FuelList_Final_EF!$A$2:$B$65, 2, FALSE))</f>
        <v>53.06</v>
      </c>
      <c r="S12666" s="3">
        <f>Table1[[#This Row],[Generation (TWh)]]*10^9*VLOOKUP(Table1[[#This Row],[Turbine/Engine Technology]],Technology_HR!$A$2:$B$11,2,FALSE)*10^-6</f>
        <v>15238720.799999999</v>
      </c>
      <c r="T12666" s="5">
        <f>Table1[[#This Row],[Fuel Consumption (mmBtu)]]*Table1[[#This Row],[Emission Factor (kg CO2/ mmBtu)]]*10^3</f>
        <v>808566525648</v>
      </c>
      <c r="U12666" s="3">
        <f>Table1[[#This Row],[Emissions (g CO2)]]/(Table1[[#This Row],[Generation (TWh)]]*10^9)</f>
        <v>584.19060000000002</v>
      </c>
    </row>
    <row r="12667" spans="1:21" x14ac:dyDescent="0.35">
      <c r="A12667" t="s">
        <v>2726</v>
      </c>
      <c r="B12667" t="s">
        <v>3240</v>
      </c>
      <c r="C12667" t="str">
        <f>SUBSTITUTE(Table1[[#This Row],[Fuel]],", ",",")</f>
        <v>fossil gas: natural gas,fossil liquids: diesel</v>
      </c>
      <c r="D12667" t="s">
        <v>3239</v>
      </c>
      <c r="E12667" t="s">
        <v>3258</v>
      </c>
      <c r="H12667" t="s">
        <v>3436</v>
      </c>
      <c r="I12667">
        <v>482.8</v>
      </c>
      <c r="J12667" t="s">
        <v>3450</v>
      </c>
      <c r="K12667">
        <v>2027</v>
      </c>
      <c r="L12667" t="s">
        <v>29</v>
      </c>
      <c r="M12667" t="s">
        <v>29</v>
      </c>
      <c r="N12667">
        <v>33.462505999999998</v>
      </c>
      <c r="O12667">
        <v>-84.902024999999995</v>
      </c>
      <c r="P12667" t="s">
        <v>3613</v>
      </c>
      <c r="Q12667" s="3">
        <f>Table1[[#This Row],[Capacity (MW)]]*0.395*8760*10^-6</f>
        <v>1.67058456</v>
      </c>
      <c r="R12667" s="3" cm="1">
        <f t="array" ref="R12667">AVERAGE(VLOOKUP(_xlfn.TEXTSPLIT(Table1[[#This Row],[Fuel (no space after comma)]], ","), FuelList_Final_EF!$A$2:$B$65, 2, FALSE))</f>
        <v>65.583341148886291</v>
      </c>
      <c r="S12667" s="3">
        <f>Table1[[#This Row],[Generation (TWh)]]*10^9*VLOOKUP(Table1[[#This Row],[Turbine/Engine Technology]],Technology_HR!$A$2:$B$11,2,FALSE)*10^-6</f>
        <v>18393136.005599998</v>
      </c>
      <c r="T12667" s="5">
        <f>Table1[[#This Row],[Fuel Consumption (mmBtu)]]*Table1[[#This Row],[Emission Factor (kg CO2/ mmBtu)]]*10^3</f>
        <v>1206283313453.1284</v>
      </c>
      <c r="U12667" s="3">
        <f>Table1[[#This Row],[Emissions (g CO2)]]/(Table1[[#This Row],[Generation (TWh)]]*10^9)</f>
        <v>722.072586049238</v>
      </c>
    </row>
    <row r="12668" spans="1:21" x14ac:dyDescent="0.35">
      <c r="A12668" t="s">
        <v>2726</v>
      </c>
      <c r="B12668" t="s">
        <v>3239</v>
      </c>
      <c r="C12668" t="str">
        <f>SUBSTITUTE(Table1[[#This Row],[Fuel]],", ",",")</f>
        <v>fossil gas: natural gas</v>
      </c>
      <c r="D12668" t="s">
        <v>3239</v>
      </c>
      <c r="H12668" t="s">
        <v>3440</v>
      </c>
      <c r="I12668">
        <v>403.7</v>
      </c>
      <c r="J12668" t="s">
        <v>3446</v>
      </c>
      <c r="K12668">
        <v>2015</v>
      </c>
      <c r="L12668" t="s">
        <v>29</v>
      </c>
      <c r="M12668" t="s">
        <v>29</v>
      </c>
      <c r="N12668">
        <v>33.462505999999998</v>
      </c>
      <c r="O12668">
        <v>-84.902024999999995</v>
      </c>
      <c r="P12668" t="s">
        <v>3613</v>
      </c>
      <c r="Q12668" s="3">
        <f>Table1[[#This Row],[Capacity (MW)]]*0.395*8760*10^-6</f>
        <v>1.3968827399999999</v>
      </c>
      <c r="R12668" s="3" cm="1">
        <f t="array" ref="R12668">AVERAGE(VLOOKUP(_xlfn.TEXTSPLIT(Table1[[#This Row],[Fuel (no space after comma)]], ","), FuelList_Final_EF!$A$2:$B$65, 2, FALSE))</f>
        <v>53.06</v>
      </c>
      <c r="S12668" s="3">
        <f>Table1[[#This Row],[Generation (TWh)]]*10^9*VLOOKUP(Table1[[#This Row],[Turbine/Engine Technology]],Technology_HR!$A$2:$B$11,2,FALSE)*10^-6</f>
        <v>14366938.980899999</v>
      </c>
      <c r="T12668" s="5">
        <f>Table1[[#This Row],[Fuel Consumption (mmBtu)]]*Table1[[#This Row],[Emission Factor (kg CO2/ mmBtu)]]*10^3</f>
        <v>762309782326.55396</v>
      </c>
      <c r="U12668" s="3">
        <f>Table1[[#This Row],[Emissions (g CO2)]]/(Table1[[#This Row],[Generation (TWh)]]*10^9)</f>
        <v>545.72209999999995</v>
      </c>
    </row>
    <row r="12669" spans="1:21" x14ac:dyDescent="0.35">
      <c r="A12669" t="s">
        <v>2726</v>
      </c>
      <c r="B12669" t="s">
        <v>3239</v>
      </c>
      <c r="C12669" t="str">
        <f>SUBSTITUTE(Table1[[#This Row],[Fuel]],", ",",")</f>
        <v>fossil gas: natural gas</v>
      </c>
      <c r="D12669" t="s">
        <v>3239</v>
      </c>
      <c r="H12669" t="s">
        <v>3440</v>
      </c>
      <c r="I12669">
        <v>403.7</v>
      </c>
      <c r="J12669" t="s">
        <v>3446</v>
      </c>
      <c r="K12669">
        <v>2015</v>
      </c>
      <c r="L12669" t="s">
        <v>29</v>
      </c>
      <c r="M12669" t="s">
        <v>29</v>
      </c>
      <c r="N12669">
        <v>33.462505999999998</v>
      </c>
      <c r="O12669">
        <v>-84.902024999999995</v>
      </c>
      <c r="P12669" t="s">
        <v>3613</v>
      </c>
      <c r="Q12669" s="3">
        <f>Table1[[#This Row],[Capacity (MW)]]*0.395*8760*10^-6</f>
        <v>1.3968827399999999</v>
      </c>
      <c r="R12669" s="3" cm="1">
        <f t="array" ref="R12669">AVERAGE(VLOOKUP(_xlfn.TEXTSPLIT(Table1[[#This Row],[Fuel (no space after comma)]], ","), FuelList_Final_EF!$A$2:$B$65, 2, FALSE))</f>
        <v>53.06</v>
      </c>
      <c r="S12669" s="3">
        <f>Table1[[#This Row],[Generation (TWh)]]*10^9*VLOOKUP(Table1[[#This Row],[Turbine/Engine Technology]],Technology_HR!$A$2:$B$11,2,FALSE)*10^-6</f>
        <v>14366938.980899999</v>
      </c>
      <c r="T12669" s="5">
        <f>Table1[[#This Row],[Fuel Consumption (mmBtu)]]*Table1[[#This Row],[Emission Factor (kg CO2/ mmBtu)]]*10^3</f>
        <v>762309782326.55396</v>
      </c>
      <c r="U12669" s="3">
        <f>Table1[[#This Row],[Emissions (g CO2)]]/(Table1[[#This Row],[Generation (TWh)]]*10^9)</f>
        <v>545.72209999999995</v>
      </c>
    </row>
    <row r="12670" spans="1:21" x14ac:dyDescent="0.35">
      <c r="A12670" t="s">
        <v>2726</v>
      </c>
      <c r="B12670" t="s">
        <v>3240</v>
      </c>
      <c r="C12670" t="str">
        <f>SUBSTITUTE(Table1[[#This Row],[Fuel]],", ",",")</f>
        <v>fossil gas: natural gas,fossil liquids: diesel</v>
      </c>
      <c r="D12670" t="s">
        <v>3239</v>
      </c>
      <c r="E12670" t="s">
        <v>3258</v>
      </c>
      <c r="H12670" t="s">
        <v>3436</v>
      </c>
      <c r="I12670">
        <v>482.8</v>
      </c>
      <c r="J12670" t="s">
        <v>3450</v>
      </c>
      <c r="K12670">
        <v>2026</v>
      </c>
      <c r="L12670" t="s">
        <v>29</v>
      </c>
      <c r="M12670" t="s">
        <v>29</v>
      </c>
      <c r="N12670">
        <v>33.462505999999998</v>
      </c>
      <c r="O12670">
        <v>-84.902024999999995</v>
      </c>
      <c r="P12670" t="s">
        <v>3613</v>
      </c>
      <c r="Q12670" s="3">
        <f>Table1[[#This Row],[Capacity (MW)]]*0.395*8760*10^-6</f>
        <v>1.67058456</v>
      </c>
      <c r="R12670" s="3" cm="1">
        <f t="array" ref="R12670">AVERAGE(VLOOKUP(_xlfn.TEXTSPLIT(Table1[[#This Row],[Fuel (no space after comma)]], ","), FuelList_Final_EF!$A$2:$B$65, 2, FALSE))</f>
        <v>65.583341148886291</v>
      </c>
      <c r="S12670" s="3">
        <f>Table1[[#This Row],[Generation (TWh)]]*10^9*VLOOKUP(Table1[[#This Row],[Turbine/Engine Technology]],Technology_HR!$A$2:$B$11,2,FALSE)*10^-6</f>
        <v>18393136.005599998</v>
      </c>
      <c r="T12670" s="5">
        <f>Table1[[#This Row],[Fuel Consumption (mmBtu)]]*Table1[[#This Row],[Emission Factor (kg CO2/ mmBtu)]]*10^3</f>
        <v>1206283313453.1284</v>
      </c>
      <c r="U12670" s="3">
        <f>Table1[[#This Row],[Emissions (g CO2)]]/(Table1[[#This Row],[Generation (TWh)]]*10^9)</f>
        <v>722.072586049238</v>
      </c>
    </row>
    <row r="12671" spans="1:21" x14ac:dyDescent="0.35">
      <c r="A12671" t="s">
        <v>2726</v>
      </c>
      <c r="B12671" t="s">
        <v>3240</v>
      </c>
      <c r="C12671" t="str">
        <f>SUBSTITUTE(Table1[[#This Row],[Fuel]],", ",",")</f>
        <v>fossil gas: natural gas,fossil liquids: diesel</v>
      </c>
      <c r="D12671" t="s">
        <v>3239</v>
      </c>
      <c r="E12671" t="s">
        <v>3258</v>
      </c>
      <c r="H12671" t="s">
        <v>3436</v>
      </c>
      <c r="I12671">
        <v>482.8</v>
      </c>
      <c r="J12671" t="s">
        <v>3450</v>
      </c>
      <c r="K12671">
        <v>2027</v>
      </c>
      <c r="L12671" t="s">
        <v>29</v>
      </c>
      <c r="M12671" t="s">
        <v>29</v>
      </c>
      <c r="N12671">
        <v>33.462505999999998</v>
      </c>
      <c r="O12671">
        <v>-84.902024999999995</v>
      </c>
      <c r="P12671" t="s">
        <v>3613</v>
      </c>
      <c r="Q12671" s="3">
        <f>Table1[[#This Row],[Capacity (MW)]]*0.395*8760*10^-6</f>
        <v>1.67058456</v>
      </c>
      <c r="R12671" s="3" cm="1">
        <f t="array" ref="R12671">AVERAGE(VLOOKUP(_xlfn.TEXTSPLIT(Table1[[#This Row],[Fuel (no space after comma)]], ","), FuelList_Final_EF!$A$2:$B$65, 2, FALSE))</f>
        <v>65.583341148886291</v>
      </c>
      <c r="S12671" s="3">
        <f>Table1[[#This Row],[Generation (TWh)]]*10^9*VLOOKUP(Table1[[#This Row],[Turbine/Engine Technology]],Technology_HR!$A$2:$B$11,2,FALSE)*10^-6</f>
        <v>18393136.005599998</v>
      </c>
      <c r="T12671" s="5">
        <f>Table1[[#This Row],[Fuel Consumption (mmBtu)]]*Table1[[#This Row],[Emission Factor (kg CO2/ mmBtu)]]*10^3</f>
        <v>1206283313453.1284</v>
      </c>
      <c r="U12671" s="3">
        <f>Table1[[#This Row],[Emissions (g CO2)]]/(Table1[[#This Row],[Generation (TWh)]]*10^9)</f>
        <v>722.072586049238</v>
      </c>
    </row>
    <row r="12672" spans="1:21" x14ac:dyDescent="0.35">
      <c r="A12672" t="s">
        <v>2418</v>
      </c>
      <c r="B12672" t="s">
        <v>3239</v>
      </c>
      <c r="C12672" t="str">
        <f>SUBSTITUTE(Table1[[#This Row],[Fuel]],", ",",")</f>
        <v>fossil gas: natural gas</v>
      </c>
      <c r="D12672" t="s">
        <v>3239</v>
      </c>
      <c r="H12672" t="s">
        <v>3437</v>
      </c>
      <c r="I12672">
        <v>174.6</v>
      </c>
      <c r="J12672" t="s">
        <v>3446</v>
      </c>
      <c r="K12672">
        <v>2024</v>
      </c>
      <c r="L12672" t="s">
        <v>29</v>
      </c>
      <c r="M12672" t="s">
        <v>29</v>
      </c>
      <c r="N12672">
        <v>42.828530000000001</v>
      </c>
      <c r="O12672">
        <v>-108.56853</v>
      </c>
      <c r="P12672" t="s">
        <v>3613</v>
      </c>
      <c r="Q12672" s="3">
        <f>Table1[[#This Row],[Capacity (MW)]]*0.395*8760*10^-6</f>
        <v>0.60415092000000004</v>
      </c>
      <c r="R12672" s="3" cm="1">
        <f t="array" ref="R12672">AVERAGE(VLOOKUP(_xlfn.TEXTSPLIT(Table1[[#This Row],[Fuel (no space after comma)]], ","), FuelList_Final_EF!$A$2:$B$65, 2, FALSE))</f>
        <v>53.06</v>
      </c>
      <c r="S12672" s="3">
        <f>Table1[[#This Row],[Generation (TWh)]]*10^9*VLOOKUP(Table1[[#This Row],[Turbine/Engine Technology]],Technology_HR!$A$2:$B$11,2,FALSE)*10^-6</f>
        <v>5376943.1880000001</v>
      </c>
      <c r="T12672" s="5">
        <f>Table1[[#This Row],[Fuel Consumption (mmBtu)]]*Table1[[#This Row],[Emission Factor (kg CO2/ mmBtu)]]*10^3</f>
        <v>285300605555.28003</v>
      </c>
      <c r="U12672" s="3">
        <f>Table1[[#This Row],[Emissions (g CO2)]]/(Table1[[#This Row],[Generation (TWh)]]*10^9)</f>
        <v>472.23400000000004</v>
      </c>
    </row>
    <row r="12673" spans="1:21" x14ac:dyDescent="0.35">
      <c r="A12673" t="s">
        <v>3117</v>
      </c>
      <c r="B12673" t="s">
        <v>3428</v>
      </c>
      <c r="C12673" t="str">
        <f>SUBSTITUTE(Table1[[#This Row],[Fuel]],", ",",")</f>
        <v>fossil gas: unknown,fossil liquids: petroleum coke</v>
      </c>
      <c r="D12673" t="s">
        <v>3245</v>
      </c>
      <c r="E12673" t="s">
        <v>3396</v>
      </c>
      <c r="H12673" t="s">
        <v>3440</v>
      </c>
      <c r="I12673">
        <v>68</v>
      </c>
      <c r="J12673" t="s">
        <v>3446</v>
      </c>
      <c r="K12673">
        <v>1995</v>
      </c>
      <c r="L12673" t="s">
        <v>29</v>
      </c>
      <c r="M12673" t="s">
        <v>29</v>
      </c>
      <c r="N12673">
        <v>45.811700000000002</v>
      </c>
      <c r="O12673">
        <v>-108.4278</v>
      </c>
      <c r="P12673" t="s">
        <v>3613</v>
      </c>
      <c r="Q12673" s="3">
        <f>Table1[[#This Row],[Capacity (MW)]]*0.395*8760*10^-6</f>
        <v>0.23529359999999999</v>
      </c>
      <c r="R12673" s="3" cm="1">
        <f t="array" ref="R12673">AVERAGE(VLOOKUP(_xlfn.TEXTSPLIT(Table1[[#This Row],[Fuel (no space after comma)]], ","), FuelList_Final_EF!$A$2:$B$65, 2, FALSE))</f>
        <v>81.364581971533994</v>
      </c>
      <c r="S12673" s="3">
        <f>Table1[[#This Row],[Generation (TWh)]]*10^9*VLOOKUP(Table1[[#This Row],[Turbine/Engine Technology]],Technology_HR!$A$2:$B$11,2,FALSE)*10^-6</f>
        <v>2419994.676</v>
      </c>
      <c r="T12673" s="5">
        <f>Table1[[#This Row],[Fuel Consumption (mmBtu)]]*Table1[[#This Row],[Emission Factor (kg CO2/ mmBtu)]]*10^3</f>
        <v>196901855186.07782</v>
      </c>
      <c r="U12673" s="3">
        <f>Table1[[#This Row],[Emissions (g CO2)]]/(Table1[[#This Row],[Generation (TWh)]]*10^9)</f>
        <v>836.834725577227</v>
      </c>
    </row>
    <row r="12674" spans="1:21" x14ac:dyDescent="0.35">
      <c r="A12674" t="s">
        <v>3118</v>
      </c>
      <c r="B12674" t="s">
        <v>3243</v>
      </c>
      <c r="C12674" t="str">
        <f>SUBSTITUTE(Table1[[#This Row],[Fuel]],", ",",")</f>
        <v>fossil gas: natural gas,fossil liquids: fuel oil</v>
      </c>
      <c r="D12674" t="s">
        <v>3239</v>
      </c>
      <c r="E12674" t="s">
        <v>3275</v>
      </c>
      <c r="H12674" t="s">
        <v>3438</v>
      </c>
      <c r="I12674">
        <v>560</v>
      </c>
      <c r="J12674" t="s">
        <v>3446</v>
      </c>
      <c r="K12674">
        <v>2011</v>
      </c>
      <c r="L12674" t="s">
        <v>29</v>
      </c>
      <c r="M12674" t="s">
        <v>29</v>
      </c>
      <c r="N12674">
        <v>39.737499999999997</v>
      </c>
      <c r="O12674">
        <v>-76.306669999999997</v>
      </c>
      <c r="P12674" t="s">
        <v>3613</v>
      </c>
      <c r="Q12674" s="3">
        <f>Table1[[#This Row],[Capacity (MW)]]*0.395*8760*10^-6</f>
        <v>1.9377120000000001</v>
      </c>
      <c r="R12674" s="3" cm="1">
        <f t="array" ref="R12674">AVERAGE(VLOOKUP(_xlfn.TEXTSPLIT(Table1[[#This Row],[Fuel (no space after comma)]], ","), FuelList_Final_EF!$A$2:$B$65, 2, FALSE))</f>
        <v>65.583341148886291</v>
      </c>
      <c r="S12674" s="3">
        <f>Table1[[#This Row],[Generation (TWh)]]*10^9*VLOOKUP(Table1[[#This Row],[Turbine/Engine Technology]],Technology_HR!$A$2:$B$11,2,FALSE)*10^-6</f>
        <v>14627787.888</v>
      </c>
      <c r="T12674" s="5">
        <f>Table1[[#This Row],[Fuel Consumption (mmBtu)]]*Table1[[#This Row],[Emission Factor (kg CO2/ mmBtu)]]*10^3</f>
        <v>959339203312.25085</v>
      </c>
      <c r="U12674" s="3">
        <f>Table1[[#This Row],[Emissions (g CO2)]]/(Table1[[#This Row],[Generation (TWh)]]*10^9)</f>
        <v>495.08864233294258</v>
      </c>
    </row>
    <row r="12675" spans="1:21" x14ac:dyDescent="0.35">
      <c r="A12675" t="s">
        <v>3118</v>
      </c>
      <c r="B12675" t="s">
        <v>3243</v>
      </c>
      <c r="C12675" t="str">
        <f>SUBSTITUTE(Table1[[#This Row],[Fuel]],", ",",")</f>
        <v>fossil gas: natural gas,fossil liquids: fuel oil</v>
      </c>
      <c r="D12675" t="s">
        <v>3239</v>
      </c>
      <c r="E12675" t="s">
        <v>3275</v>
      </c>
      <c r="H12675" t="s">
        <v>3438</v>
      </c>
      <c r="I12675">
        <v>889</v>
      </c>
      <c r="J12675" t="s">
        <v>3446</v>
      </c>
      <c r="K12675">
        <v>2019</v>
      </c>
      <c r="L12675" t="s">
        <v>29</v>
      </c>
      <c r="M12675" t="s">
        <v>29</v>
      </c>
      <c r="N12675">
        <v>39.737499999999997</v>
      </c>
      <c r="O12675">
        <v>-76.306669999999997</v>
      </c>
      <c r="P12675" t="s">
        <v>3613</v>
      </c>
      <c r="Q12675" s="3">
        <f>Table1[[#This Row],[Capacity (MW)]]*0.395*8760*10^-6</f>
        <v>3.0761178</v>
      </c>
      <c r="R12675" s="3" cm="1">
        <f t="array" ref="R12675">AVERAGE(VLOOKUP(_xlfn.TEXTSPLIT(Table1[[#This Row],[Fuel (no space after comma)]], ","), FuelList_Final_EF!$A$2:$B$65, 2, FALSE))</f>
        <v>65.583341148886291</v>
      </c>
      <c r="S12675" s="3">
        <f>Table1[[#This Row],[Generation (TWh)]]*10^9*VLOOKUP(Table1[[#This Row],[Turbine/Engine Technology]],Technology_HR!$A$2:$B$11,2,FALSE)*10^-6</f>
        <v>23221613.2722</v>
      </c>
      <c r="T12675" s="5">
        <f>Table1[[#This Row],[Fuel Consumption (mmBtu)]]*Table1[[#This Row],[Emission Factor (kg CO2/ mmBtu)]]*10^3</f>
        <v>1522950985258.1982</v>
      </c>
      <c r="U12675" s="3">
        <f>Table1[[#This Row],[Emissions (g CO2)]]/(Table1[[#This Row],[Generation (TWh)]]*10^9)</f>
        <v>495.08864233294258</v>
      </c>
    </row>
    <row r="12676" spans="1:21" x14ac:dyDescent="0.35">
      <c r="A12676" t="s">
        <v>2675</v>
      </c>
      <c r="B12676" t="s">
        <v>3239</v>
      </c>
      <c r="C12676" t="str">
        <f>SUBSTITUTE(Table1[[#This Row],[Fuel]],", ",",")</f>
        <v>fossil gas: natural gas</v>
      </c>
      <c r="D12676" t="s">
        <v>3239</v>
      </c>
      <c r="H12676" t="s">
        <v>3436</v>
      </c>
      <c r="I12676">
        <v>50</v>
      </c>
      <c r="J12676" t="s">
        <v>3446</v>
      </c>
      <c r="K12676">
        <v>1990</v>
      </c>
      <c r="L12676" t="s">
        <v>29</v>
      </c>
      <c r="M12676" t="s">
        <v>29</v>
      </c>
      <c r="N12676">
        <v>39.136670000000002</v>
      </c>
      <c r="O12676">
        <v>-121.63979999999999</v>
      </c>
      <c r="P12676" t="s">
        <v>3613</v>
      </c>
      <c r="Q12676" s="3">
        <f>Table1[[#This Row],[Capacity (MW)]]*0.395*8760*10^-6</f>
        <v>0.17301</v>
      </c>
      <c r="R12676" s="3" cm="1">
        <f t="array" ref="R12676">AVERAGE(VLOOKUP(_xlfn.TEXTSPLIT(Table1[[#This Row],[Fuel (no space after comma)]], ","), FuelList_Final_EF!$A$2:$B$65, 2, FALSE))</f>
        <v>53.06</v>
      </c>
      <c r="S12676" s="3">
        <f>Table1[[#This Row],[Generation (TWh)]]*10^9*VLOOKUP(Table1[[#This Row],[Turbine/Engine Technology]],Technology_HR!$A$2:$B$11,2,FALSE)*10^-6</f>
        <v>1904840.0999999999</v>
      </c>
      <c r="T12676" s="5">
        <f>Table1[[#This Row],[Fuel Consumption (mmBtu)]]*Table1[[#This Row],[Emission Factor (kg CO2/ mmBtu)]]*10^3</f>
        <v>101070815706</v>
      </c>
      <c r="U12676" s="3">
        <f>Table1[[#This Row],[Emissions (g CO2)]]/(Table1[[#This Row],[Generation (TWh)]]*10^9)</f>
        <v>584.19060000000002</v>
      </c>
    </row>
    <row r="12677" spans="1:21" x14ac:dyDescent="0.35">
      <c r="A12677" t="s">
        <v>2933</v>
      </c>
      <c r="B12677" t="s">
        <v>3243</v>
      </c>
      <c r="C12677" t="str">
        <f>SUBSTITUTE(Table1[[#This Row],[Fuel]],", ",",")</f>
        <v>fossil gas: natural gas,fossil liquids: fuel oil</v>
      </c>
      <c r="D12677" t="s">
        <v>3239</v>
      </c>
      <c r="E12677" t="s">
        <v>3275</v>
      </c>
      <c r="H12677" t="s">
        <v>3436</v>
      </c>
      <c r="I12677">
        <v>72</v>
      </c>
      <c r="J12677" t="s">
        <v>3446</v>
      </c>
      <c r="K12677">
        <v>1973</v>
      </c>
      <c r="L12677" t="s">
        <v>29</v>
      </c>
      <c r="M12677" t="s">
        <v>29</v>
      </c>
      <c r="N12677">
        <v>32.721400000000003</v>
      </c>
      <c r="O12677">
        <v>-114.7106</v>
      </c>
      <c r="P12677" t="s">
        <v>3613</v>
      </c>
      <c r="Q12677" s="3">
        <f>Table1[[#This Row],[Capacity (MW)]]*0.395*8760*10^-6</f>
        <v>0.24913440000000001</v>
      </c>
      <c r="R12677" s="3" cm="1">
        <f t="array" ref="R12677">AVERAGE(VLOOKUP(_xlfn.TEXTSPLIT(Table1[[#This Row],[Fuel (no space after comma)]], ","), FuelList_Final_EF!$A$2:$B$65, 2, FALSE))</f>
        <v>65.583341148886291</v>
      </c>
      <c r="S12677" s="3">
        <f>Table1[[#This Row],[Generation (TWh)]]*10^9*VLOOKUP(Table1[[#This Row],[Turbine/Engine Technology]],Technology_HR!$A$2:$B$11,2,FALSE)*10^-6</f>
        <v>2742969.7439999999</v>
      </c>
      <c r="T12677" s="5">
        <f>Table1[[#This Row],[Fuel Consumption (mmBtu)]]*Table1[[#This Row],[Emission Factor (kg CO2/ mmBtu)]]*10^3</f>
        <v>179893120481.82529</v>
      </c>
      <c r="U12677" s="3">
        <f>Table1[[#This Row],[Emissions (g CO2)]]/(Table1[[#This Row],[Generation (TWh)]]*10^9)</f>
        <v>722.072586049238</v>
      </c>
    </row>
    <row r="12678" spans="1:21" x14ac:dyDescent="0.35">
      <c r="A12678" t="s">
        <v>2933</v>
      </c>
      <c r="B12678" t="s">
        <v>3275</v>
      </c>
      <c r="C12678" t="str">
        <f>SUBSTITUTE(Table1[[#This Row],[Fuel]],", ",",")</f>
        <v>fossil liquids: fuel oil</v>
      </c>
      <c r="D12678" t="s">
        <v>3275</v>
      </c>
      <c r="H12678" t="s">
        <v>3436</v>
      </c>
      <c r="I12678">
        <v>72.400000000000006</v>
      </c>
      <c r="J12678" t="s">
        <v>3446</v>
      </c>
      <c r="K12678">
        <v>1974</v>
      </c>
      <c r="L12678" t="s">
        <v>29</v>
      </c>
      <c r="M12678" t="s">
        <v>29</v>
      </c>
      <c r="N12678">
        <v>32.721400000000003</v>
      </c>
      <c r="O12678">
        <v>-114.7106</v>
      </c>
      <c r="P12678" t="s">
        <v>3613</v>
      </c>
      <c r="Q12678" s="3">
        <f>Table1[[#This Row],[Capacity (MW)]]*0.395*8760*10^-6</f>
        <v>0.25051847999999999</v>
      </c>
      <c r="R12678" s="3" cm="1">
        <f t="array" ref="R12678">AVERAGE(VLOOKUP(_xlfn.TEXTSPLIT(Table1[[#This Row],[Fuel (no space after comma)]], ","), FuelList_Final_EF!$A$2:$B$65, 2, FALSE))</f>
        <v>78.106682297772565</v>
      </c>
      <c r="S12678" s="3">
        <f>Table1[[#This Row],[Generation (TWh)]]*10^9*VLOOKUP(Table1[[#This Row],[Turbine/Engine Technology]],Technology_HR!$A$2:$B$11,2,FALSE)*10^-6</f>
        <v>2758208.4647999997</v>
      </c>
      <c r="T12678" s="5">
        <f>Table1[[#This Row],[Fuel Consumption (mmBtu)]]*Table1[[#This Row],[Emission Factor (kg CO2/ mmBtu)]]*10^3</f>
        <v>215434512271.16058</v>
      </c>
      <c r="U12678" s="3">
        <f>Table1[[#This Row],[Emissions (g CO2)]]/(Table1[[#This Row],[Generation (TWh)]]*10^9)</f>
        <v>859.95457209847586</v>
      </c>
    </row>
    <row r="12679" spans="1:21" x14ac:dyDescent="0.35">
      <c r="A12679" t="s">
        <v>2933</v>
      </c>
      <c r="B12679" t="s">
        <v>3243</v>
      </c>
      <c r="C12679" t="str">
        <f>SUBSTITUTE(Table1[[#This Row],[Fuel]],", ",",")</f>
        <v>fossil gas: natural gas,fossil liquids: fuel oil</v>
      </c>
      <c r="D12679" t="s">
        <v>3239</v>
      </c>
      <c r="E12679" t="s">
        <v>3275</v>
      </c>
      <c r="H12679" t="s">
        <v>3436</v>
      </c>
      <c r="I12679">
        <v>61</v>
      </c>
      <c r="J12679" t="s">
        <v>3446</v>
      </c>
      <c r="K12679">
        <v>2008</v>
      </c>
      <c r="L12679" t="s">
        <v>29</v>
      </c>
      <c r="M12679" t="s">
        <v>29</v>
      </c>
      <c r="N12679">
        <v>32.721400000000003</v>
      </c>
      <c r="O12679">
        <v>-114.7106</v>
      </c>
      <c r="P12679" t="s">
        <v>3613</v>
      </c>
      <c r="Q12679" s="3">
        <f>Table1[[#This Row],[Capacity (MW)]]*0.395*8760*10^-6</f>
        <v>0.21107220000000002</v>
      </c>
      <c r="R12679" s="3" cm="1">
        <f t="array" ref="R12679">AVERAGE(VLOOKUP(_xlfn.TEXTSPLIT(Table1[[#This Row],[Fuel (no space after comma)]], ","), FuelList_Final_EF!$A$2:$B$65, 2, FALSE))</f>
        <v>65.583341148886291</v>
      </c>
      <c r="S12679" s="3">
        <f>Table1[[#This Row],[Generation (TWh)]]*10^9*VLOOKUP(Table1[[#This Row],[Turbine/Engine Technology]],Technology_HR!$A$2:$B$11,2,FALSE)*10^-6</f>
        <v>2323904.9220000003</v>
      </c>
      <c r="T12679" s="5">
        <f>Table1[[#This Row],[Fuel Consumption (mmBtu)]]*Table1[[#This Row],[Emission Factor (kg CO2/ mmBtu)]]*10^3</f>
        <v>152409449297.10199</v>
      </c>
      <c r="U12679" s="3">
        <f>Table1[[#This Row],[Emissions (g CO2)]]/(Table1[[#This Row],[Generation (TWh)]]*10^9)</f>
        <v>722.072586049238</v>
      </c>
    </row>
    <row r="12680" spans="1:21" x14ac:dyDescent="0.35">
      <c r="A12680" t="s">
        <v>2933</v>
      </c>
      <c r="B12680" t="s">
        <v>3243</v>
      </c>
      <c r="C12680" t="str">
        <f>SUBSTITUTE(Table1[[#This Row],[Fuel]],", ",",")</f>
        <v>fossil gas: natural gas,fossil liquids: fuel oil</v>
      </c>
      <c r="D12680" t="s">
        <v>3239</v>
      </c>
      <c r="E12680" t="s">
        <v>3275</v>
      </c>
      <c r="H12680" t="s">
        <v>3436</v>
      </c>
      <c r="I12680">
        <v>61</v>
      </c>
      <c r="J12680" t="s">
        <v>3446</v>
      </c>
      <c r="K12680">
        <v>2008</v>
      </c>
      <c r="L12680" t="s">
        <v>29</v>
      </c>
      <c r="M12680" t="s">
        <v>29</v>
      </c>
      <c r="N12680">
        <v>32.721400000000003</v>
      </c>
      <c r="O12680">
        <v>-114.7106</v>
      </c>
      <c r="P12680" t="s">
        <v>3613</v>
      </c>
      <c r="Q12680" s="3">
        <f>Table1[[#This Row],[Capacity (MW)]]*0.395*8760*10^-6</f>
        <v>0.21107220000000002</v>
      </c>
      <c r="R12680" s="3" cm="1">
        <f t="array" ref="R12680">AVERAGE(VLOOKUP(_xlfn.TEXTSPLIT(Table1[[#This Row],[Fuel (no space after comma)]], ","), FuelList_Final_EF!$A$2:$B$65, 2, FALSE))</f>
        <v>65.583341148886291</v>
      </c>
      <c r="S12680" s="3">
        <f>Table1[[#This Row],[Generation (TWh)]]*10^9*VLOOKUP(Table1[[#This Row],[Turbine/Engine Technology]],Technology_HR!$A$2:$B$11,2,FALSE)*10^-6</f>
        <v>2323904.9220000003</v>
      </c>
      <c r="T12680" s="5">
        <f>Table1[[#This Row],[Fuel Consumption (mmBtu)]]*Table1[[#This Row],[Emission Factor (kg CO2/ mmBtu)]]*10^3</f>
        <v>152409449297.10199</v>
      </c>
      <c r="U12680" s="3">
        <f>Table1[[#This Row],[Emissions (g CO2)]]/(Table1[[#This Row],[Generation (TWh)]]*10^9)</f>
        <v>722.072586049238</v>
      </c>
    </row>
    <row r="12681" spans="1:21" x14ac:dyDescent="0.35">
      <c r="A12681" t="s">
        <v>2676</v>
      </c>
      <c r="B12681" t="s">
        <v>3243</v>
      </c>
      <c r="C12681" t="str">
        <f>SUBSTITUTE(Table1[[#This Row],[Fuel]],", ",",")</f>
        <v>fossil gas: natural gas,fossil liquids: fuel oil</v>
      </c>
      <c r="D12681" t="s">
        <v>3239</v>
      </c>
      <c r="E12681" t="s">
        <v>3275</v>
      </c>
      <c r="H12681" t="s">
        <v>3440</v>
      </c>
      <c r="I12681">
        <v>87</v>
      </c>
      <c r="J12681" t="s">
        <v>3446</v>
      </c>
      <c r="K12681">
        <v>1959</v>
      </c>
      <c r="L12681" t="s">
        <v>29</v>
      </c>
      <c r="M12681" t="s">
        <v>29</v>
      </c>
      <c r="N12681">
        <v>32.721400000000003</v>
      </c>
      <c r="O12681">
        <v>-114.7106</v>
      </c>
      <c r="P12681" t="s">
        <v>3613</v>
      </c>
      <c r="Q12681" s="3">
        <f>Table1[[#This Row],[Capacity (MW)]]*0.395*8760*10^-6</f>
        <v>0.30103740000000001</v>
      </c>
      <c r="R12681" s="3" cm="1">
        <f t="array" ref="R12681">AVERAGE(VLOOKUP(_xlfn.TEXTSPLIT(Table1[[#This Row],[Fuel (no space after comma)]], ","), FuelList_Final_EF!$A$2:$B$65, 2, FALSE))</f>
        <v>65.583341148886291</v>
      </c>
      <c r="S12681" s="3">
        <f>Table1[[#This Row],[Generation (TWh)]]*10^9*VLOOKUP(Table1[[#This Row],[Turbine/Engine Technology]],Technology_HR!$A$2:$B$11,2,FALSE)*10^-6</f>
        <v>3096169.659</v>
      </c>
      <c r="T12681" s="5">
        <f>Table1[[#This Row],[Fuel Consumption (mmBtu)]]*Table1[[#This Row],[Emission Factor (kg CO2/ mmBtu)]]*10^3</f>
        <v>203057151001.02795</v>
      </c>
      <c r="U12681" s="3">
        <f>Table1[[#This Row],[Emissions (g CO2)]]/(Table1[[#This Row],[Generation (TWh)]]*10^9)</f>
        <v>674.52466371629555</v>
      </c>
    </row>
    <row r="12682" spans="1:21" x14ac:dyDescent="0.35">
      <c r="A12682" t="s">
        <v>3119</v>
      </c>
      <c r="B12682" t="s">
        <v>3239</v>
      </c>
      <c r="C12682" t="str">
        <f>SUBSTITUTE(Table1[[#This Row],[Fuel]],", ",",")</f>
        <v>fossil gas: natural gas</v>
      </c>
      <c r="D12682" t="s">
        <v>3239</v>
      </c>
      <c r="H12682" t="s">
        <v>3438</v>
      </c>
      <c r="I12682">
        <v>63</v>
      </c>
      <c r="J12682" t="s">
        <v>3446</v>
      </c>
      <c r="K12682">
        <v>1994</v>
      </c>
      <c r="L12682" t="s">
        <v>29</v>
      </c>
      <c r="M12682" t="s">
        <v>29</v>
      </c>
      <c r="N12682">
        <v>32.728822000000001</v>
      </c>
      <c r="O12682">
        <v>-114.6541</v>
      </c>
      <c r="P12682" t="s">
        <v>3613</v>
      </c>
      <c r="Q12682" s="3">
        <f>Table1[[#This Row],[Capacity (MW)]]*0.395*8760*10^-6</f>
        <v>0.21799260000000001</v>
      </c>
      <c r="R12682" s="3" cm="1">
        <f t="array" ref="R12682">AVERAGE(VLOOKUP(_xlfn.TEXTSPLIT(Table1[[#This Row],[Fuel (no space after comma)]], ","), FuelList_Final_EF!$A$2:$B$65, 2, FALSE))</f>
        <v>53.06</v>
      </c>
      <c r="S12682" s="3">
        <f>Table1[[#This Row],[Generation (TWh)]]*10^9*VLOOKUP(Table1[[#This Row],[Turbine/Engine Technology]],Technology_HR!$A$2:$B$11,2,FALSE)*10^-6</f>
        <v>1645626.1373999999</v>
      </c>
      <c r="T12682" s="5">
        <f>Table1[[#This Row],[Fuel Consumption (mmBtu)]]*Table1[[#This Row],[Emission Factor (kg CO2/ mmBtu)]]*10^3</f>
        <v>87316922850.444</v>
      </c>
      <c r="U12682" s="3">
        <f>Table1[[#This Row],[Emissions (g CO2)]]/(Table1[[#This Row],[Generation (TWh)]]*10^9)</f>
        <v>400.54993999999999</v>
      </c>
    </row>
    <row r="12683" spans="1:21" x14ac:dyDescent="0.35">
      <c r="A12683" t="s">
        <v>2636</v>
      </c>
      <c r="B12683" t="s">
        <v>3239</v>
      </c>
      <c r="C12683" t="str">
        <f>SUBSTITUTE(Table1[[#This Row],[Fuel]],", ",",")</f>
        <v>fossil gas: natural gas</v>
      </c>
      <c r="D12683" t="s">
        <v>3239</v>
      </c>
      <c r="H12683" t="s">
        <v>3436</v>
      </c>
      <c r="I12683">
        <v>189</v>
      </c>
      <c r="J12683" t="s">
        <v>3446</v>
      </c>
      <c r="K12683">
        <v>2001</v>
      </c>
      <c r="L12683" t="s">
        <v>29</v>
      </c>
      <c r="M12683" t="s">
        <v>29</v>
      </c>
      <c r="N12683">
        <v>42.820599999999999</v>
      </c>
      <c r="O12683">
        <v>-85.997500000000002</v>
      </c>
      <c r="P12683" t="s">
        <v>3613</v>
      </c>
      <c r="Q12683" s="3">
        <f>Table1[[#This Row],[Capacity (MW)]]*0.395*8760*10^-6</f>
        <v>0.65397780000000005</v>
      </c>
      <c r="R12683" s="3" cm="1">
        <f t="array" ref="R12683">AVERAGE(VLOOKUP(_xlfn.TEXTSPLIT(Table1[[#This Row],[Fuel (no space after comma)]], ","), FuelList_Final_EF!$A$2:$B$65, 2, FALSE))</f>
        <v>53.06</v>
      </c>
      <c r="S12683" s="3">
        <f>Table1[[#This Row],[Generation (TWh)]]*10^9*VLOOKUP(Table1[[#This Row],[Turbine/Engine Technology]],Technology_HR!$A$2:$B$11,2,FALSE)*10^-6</f>
        <v>7200295.5779999997</v>
      </c>
      <c r="T12683" s="5">
        <f>Table1[[#This Row],[Fuel Consumption (mmBtu)]]*Table1[[#This Row],[Emission Factor (kg CO2/ mmBtu)]]*10^3</f>
        <v>382047683368.67999</v>
      </c>
      <c r="U12683" s="3">
        <f>Table1[[#This Row],[Emissions (g CO2)]]/(Table1[[#This Row],[Generation (TWh)]]*10^9)</f>
        <v>584.19060000000002</v>
      </c>
    </row>
    <row r="12684" spans="1:21" x14ac:dyDescent="0.35">
      <c r="A12684" t="s">
        <v>2636</v>
      </c>
      <c r="B12684" t="s">
        <v>3239</v>
      </c>
      <c r="C12684" t="str">
        <f>SUBSTITUTE(Table1[[#This Row],[Fuel]],", ",",")</f>
        <v>fossil gas: natural gas</v>
      </c>
      <c r="D12684" t="s">
        <v>3239</v>
      </c>
      <c r="H12684" t="s">
        <v>3436</v>
      </c>
      <c r="I12684">
        <v>189</v>
      </c>
      <c r="J12684" t="s">
        <v>3446</v>
      </c>
      <c r="K12684">
        <v>2001</v>
      </c>
      <c r="L12684" t="s">
        <v>29</v>
      </c>
      <c r="M12684" t="s">
        <v>29</v>
      </c>
      <c r="N12684">
        <v>42.820599999999999</v>
      </c>
      <c r="O12684">
        <v>-85.997500000000002</v>
      </c>
      <c r="P12684" t="s">
        <v>3613</v>
      </c>
      <c r="Q12684" s="3">
        <f>Table1[[#This Row],[Capacity (MW)]]*0.395*8760*10^-6</f>
        <v>0.65397780000000005</v>
      </c>
      <c r="R12684" s="3" cm="1">
        <f t="array" ref="R12684">AVERAGE(VLOOKUP(_xlfn.TEXTSPLIT(Table1[[#This Row],[Fuel (no space after comma)]], ","), FuelList_Final_EF!$A$2:$B$65, 2, FALSE))</f>
        <v>53.06</v>
      </c>
      <c r="S12684" s="3">
        <f>Table1[[#This Row],[Generation (TWh)]]*10^9*VLOOKUP(Table1[[#This Row],[Turbine/Engine Technology]],Technology_HR!$A$2:$B$11,2,FALSE)*10^-6</f>
        <v>7200295.5779999997</v>
      </c>
      <c r="T12684" s="5">
        <f>Table1[[#This Row],[Fuel Consumption (mmBtu)]]*Table1[[#This Row],[Emission Factor (kg CO2/ mmBtu)]]*10^3</f>
        <v>382047683368.67999</v>
      </c>
      <c r="U12684" s="3">
        <f>Table1[[#This Row],[Emissions (g CO2)]]/(Table1[[#This Row],[Generation (TWh)]]*10^9)</f>
        <v>584.19060000000002</v>
      </c>
    </row>
    <row r="12685" spans="1:21" x14ac:dyDescent="0.35">
      <c r="A12685" t="s">
        <v>2636</v>
      </c>
      <c r="B12685" t="s">
        <v>3239</v>
      </c>
      <c r="C12685" t="str">
        <f>SUBSTITUTE(Table1[[#This Row],[Fuel]],", ",",")</f>
        <v>fossil gas: natural gas</v>
      </c>
      <c r="D12685" t="s">
        <v>3239</v>
      </c>
      <c r="H12685" t="s">
        <v>3438</v>
      </c>
      <c r="I12685">
        <v>591</v>
      </c>
      <c r="J12685" t="s">
        <v>3446</v>
      </c>
      <c r="K12685">
        <v>2002</v>
      </c>
      <c r="L12685" t="s">
        <v>29</v>
      </c>
      <c r="M12685" t="s">
        <v>29</v>
      </c>
      <c r="N12685">
        <v>42.820599999999999</v>
      </c>
      <c r="O12685">
        <v>-85.997500000000002</v>
      </c>
      <c r="P12685" t="s">
        <v>3613</v>
      </c>
      <c r="Q12685" s="3">
        <f>Table1[[#This Row],[Capacity (MW)]]*0.395*8760*10^-6</f>
        <v>2.0449782000000001</v>
      </c>
      <c r="R12685" s="3" cm="1">
        <f t="array" ref="R12685">AVERAGE(VLOOKUP(_xlfn.TEXTSPLIT(Table1[[#This Row],[Fuel (no space after comma)]], ","), FuelList_Final_EF!$A$2:$B$65, 2, FALSE))</f>
        <v>53.06</v>
      </c>
      <c r="S12685" s="3">
        <f>Table1[[#This Row],[Generation (TWh)]]*10^9*VLOOKUP(Table1[[#This Row],[Turbine/Engine Technology]],Technology_HR!$A$2:$B$11,2,FALSE)*10^-6</f>
        <v>15437540.431799999</v>
      </c>
      <c r="T12685" s="5">
        <f>Table1[[#This Row],[Fuel Consumption (mmBtu)]]*Table1[[#This Row],[Emission Factor (kg CO2/ mmBtu)]]*10^3</f>
        <v>819115895311.30786</v>
      </c>
      <c r="U12685" s="3">
        <f>Table1[[#This Row],[Emissions (g CO2)]]/(Table1[[#This Row],[Generation (TWh)]]*10^9)</f>
        <v>400.54993999999994</v>
      </c>
    </row>
    <row r="12686" spans="1:21" x14ac:dyDescent="0.35">
      <c r="A12686" t="s">
        <v>3120</v>
      </c>
      <c r="B12686" t="s">
        <v>3243</v>
      </c>
      <c r="C12686" t="str">
        <f>SUBSTITUTE(Table1[[#This Row],[Fuel]],", ",",")</f>
        <v>fossil gas: natural gas,fossil liquids: fuel oil</v>
      </c>
      <c r="D12686" t="s">
        <v>3239</v>
      </c>
      <c r="E12686" t="s">
        <v>3275</v>
      </c>
      <c r="H12686" t="s">
        <v>3436</v>
      </c>
      <c r="I12686">
        <v>199</v>
      </c>
      <c r="J12686" t="s">
        <v>3446</v>
      </c>
      <c r="K12686">
        <v>2002</v>
      </c>
      <c r="L12686" t="s">
        <v>29</v>
      </c>
      <c r="M12686" t="s">
        <v>29</v>
      </c>
      <c r="N12686">
        <v>42.477600000000002</v>
      </c>
      <c r="O12686">
        <v>-87.894999999999996</v>
      </c>
      <c r="P12686" t="s">
        <v>3613</v>
      </c>
      <c r="Q12686" s="3">
        <f>Table1[[#This Row],[Capacity (MW)]]*0.395*8760*10^-6</f>
        <v>0.68857979999999996</v>
      </c>
      <c r="R12686" s="3" cm="1">
        <f t="array" ref="R12686">AVERAGE(VLOOKUP(_xlfn.TEXTSPLIT(Table1[[#This Row],[Fuel (no space after comma)]], ","), FuelList_Final_EF!$A$2:$B$65, 2, FALSE))</f>
        <v>65.583341148886291</v>
      </c>
      <c r="S12686" s="3">
        <f>Table1[[#This Row],[Generation (TWh)]]*10^9*VLOOKUP(Table1[[#This Row],[Turbine/Engine Technology]],Technology_HR!$A$2:$B$11,2,FALSE)*10^-6</f>
        <v>7581263.5979999993</v>
      </c>
      <c r="T12686" s="5">
        <f>Table1[[#This Row],[Fuel Consumption (mmBtu)]]*Table1[[#This Row],[Emission Factor (kg CO2/ mmBtu)]]*10^3</f>
        <v>497204596887.26709</v>
      </c>
      <c r="U12686" s="3">
        <f>Table1[[#This Row],[Emissions (g CO2)]]/(Table1[[#This Row],[Generation (TWh)]]*10^9)</f>
        <v>722.072586049238</v>
      </c>
    </row>
    <row r="12687" spans="1:21" x14ac:dyDescent="0.35">
      <c r="A12687" t="s">
        <v>3120</v>
      </c>
      <c r="B12687" t="s">
        <v>3243</v>
      </c>
      <c r="C12687" t="str">
        <f>SUBSTITUTE(Table1[[#This Row],[Fuel]],", ",",")</f>
        <v>fossil gas: natural gas,fossil liquids: fuel oil</v>
      </c>
      <c r="D12687" t="s">
        <v>3239</v>
      </c>
      <c r="E12687" t="s">
        <v>3275</v>
      </c>
      <c r="H12687" t="s">
        <v>3436</v>
      </c>
      <c r="I12687">
        <v>199</v>
      </c>
      <c r="J12687" t="s">
        <v>3446</v>
      </c>
      <c r="K12687">
        <v>2002</v>
      </c>
      <c r="L12687" t="s">
        <v>29</v>
      </c>
      <c r="M12687" t="s">
        <v>29</v>
      </c>
      <c r="N12687">
        <v>42.477600000000002</v>
      </c>
      <c r="O12687">
        <v>-87.894999999999996</v>
      </c>
      <c r="P12687" t="s">
        <v>3613</v>
      </c>
      <c r="Q12687" s="3">
        <f>Table1[[#This Row],[Capacity (MW)]]*0.395*8760*10^-6</f>
        <v>0.68857979999999996</v>
      </c>
      <c r="R12687" s="3" cm="1">
        <f t="array" ref="R12687">AVERAGE(VLOOKUP(_xlfn.TEXTSPLIT(Table1[[#This Row],[Fuel (no space after comma)]], ","), FuelList_Final_EF!$A$2:$B$65, 2, FALSE))</f>
        <v>65.583341148886291</v>
      </c>
      <c r="S12687" s="3">
        <f>Table1[[#This Row],[Generation (TWh)]]*10^9*VLOOKUP(Table1[[#This Row],[Turbine/Engine Technology]],Technology_HR!$A$2:$B$11,2,FALSE)*10^-6</f>
        <v>7581263.5979999993</v>
      </c>
      <c r="T12687" s="5">
        <f>Table1[[#This Row],[Fuel Consumption (mmBtu)]]*Table1[[#This Row],[Emission Factor (kg CO2/ mmBtu)]]*10^3</f>
        <v>497204596887.26709</v>
      </c>
      <c r="U12687" s="3">
        <f>Table1[[#This Row],[Emissions (g CO2)]]/(Table1[[#This Row],[Generation (TWh)]]*10^9)</f>
        <v>722.072586049238</v>
      </c>
    </row>
    <row r="12688" spans="1:21" x14ac:dyDescent="0.35">
      <c r="A12688" t="s">
        <v>3120</v>
      </c>
      <c r="B12688" t="s">
        <v>3243</v>
      </c>
      <c r="C12688" t="str">
        <f>SUBSTITUTE(Table1[[#This Row],[Fuel]],", ",",")</f>
        <v>fossil gas: natural gas,fossil liquids: fuel oil</v>
      </c>
      <c r="D12688" t="s">
        <v>3239</v>
      </c>
      <c r="E12688" t="s">
        <v>3275</v>
      </c>
      <c r="H12688" t="s">
        <v>3436</v>
      </c>
      <c r="I12688">
        <v>199</v>
      </c>
      <c r="J12688" t="s">
        <v>3446</v>
      </c>
      <c r="K12688">
        <v>2003</v>
      </c>
      <c r="L12688" t="s">
        <v>29</v>
      </c>
      <c r="M12688" t="s">
        <v>29</v>
      </c>
      <c r="N12688">
        <v>42.477600000000002</v>
      </c>
      <c r="O12688">
        <v>-87.894999999999996</v>
      </c>
      <c r="P12688" t="s">
        <v>3613</v>
      </c>
      <c r="Q12688" s="3">
        <f>Table1[[#This Row],[Capacity (MW)]]*0.395*8760*10^-6</f>
        <v>0.68857979999999996</v>
      </c>
      <c r="R12688" s="3" cm="1">
        <f t="array" ref="R12688">AVERAGE(VLOOKUP(_xlfn.TEXTSPLIT(Table1[[#This Row],[Fuel (no space after comma)]], ","), FuelList_Final_EF!$A$2:$B$65, 2, FALSE))</f>
        <v>65.583341148886291</v>
      </c>
      <c r="S12688" s="3">
        <f>Table1[[#This Row],[Generation (TWh)]]*10^9*VLOOKUP(Table1[[#This Row],[Turbine/Engine Technology]],Technology_HR!$A$2:$B$11,2,FALSE)*10^-6</f>
        <v>7581263.5979999993</v>
      </c>
      <c r="T12688" s="5">
        <f>Table1[[#This Row],[Fuel Consumption (mmBtu)]]*Table1[[#This Row],[Emission Factor (kg CO2/ mmBtu)]]*10^3</f>
        <v>497204596887.26709</v>
      </c>
      <c r="U12688" s="3">
        <f>Table1[[#This Row],[Emissions (g CO2)]]/(Table1[[#This Row],[Generation (TWh)]]*10^9)</f>
        <v>722.072586049238</v>
      </c>
    </row>
    <row r="12689" spans="1:21" x14ac:dyDescent="0.35">
      <c r="A12689" t="s">
        <v>3121</v>
      </c>
      <c r="B12689" t="s">
        <v>3251</v>
      </c>
      <c r="C12689" t="str">
        <f>SUBSTITUTE(Table1[[#This Row],[Fuel]],", ",",")</f>
        <v>fossil liquids: heavy fuel oil,fossil gas: natural gas</v>
      </c>
      <c r="D12689" t="s">
        <v>3241</v>
      </c>
      <c r="E12689" t="s">
        <v>3239</v>
      </c>
      <c r="H12689" t="s">
        <v>3437</v>
      </c>
      <c r="I12689">
        <v>80</v>
      </c>
      <c r="J12689" t="s">
        <v>3446</v>
      </c>
      <c r="K12689">
        <v>2010</v>
      </c>
      <c r="L12689" t="s">
        <v>29</v>
      </c>
      <c r="M12689" t="s">
        <v>29</v>
      </c>
      <c r="N12689">
        <v>-34.885275</v>
      </c>
      <c r="O12689">
        <v>-56.197189000000002</v>
      </c>
      <c r="P12689" t="s">
        <v>3614</v>
      </c>
      <c r="Q12689" s="3">
        <f>Table1[[#This Row],[Capacity (MW)]]*0.395*8760*10^-6</f>
        <v>0.27681600000000001</v>
      </c>
      <c r="R12689" s="3" cm="1">
        <f t="array" ref="R12689">AVERAGE(VLOOKUP(_xlfn.TEXTSPLIT(Table1[[#This Row],[Fuel (no space after comma)]], ","), FuelList_Final_EF!$A$2:$B$65, 2, FALSE))</f>
        <v>67.331265155508703</v>
      </c>
      <c r="S12689" s="3">
        <f>Table1[[#This Row],[Generation (TWh)]]*10^9*VLOOKUP(Table1[[#This Row],[Turbine/Engine Technology]],Technology_HR!$A$2:$B$11,2,FALSE)*10^-6</f>
        <v>2463662.4</v>
      </c>
      <c r="T12689" s="5">
        <f>Table1[[#This Row],[Fuel Consumption (mmBtu)]]*Table1[[#This Row],[Emission Factor (kg CO2/ mmBtu)]]*10^3</f>
        <v>165881506308.05695</v>
      </c>
      <c r="U12689" s="3">
        <f>Table1[[#This Row],[Emissions (g CO2)]]/(Table1[[#This Row],[Generation (TWh)]]*10^9)</f>
        <v>599.24825988402745</v>
      </c>
    </row>
    <row r="12690" spans="1:21" x14ac:dyDescent="0.35">
      <c r="A12690" t="s">
        <v>3121</v>
      </c>
      <c r="B12690" t="s">
        <v>3240</v>
      </c>
      <c r="C12690" t="str">
        <f>SUBSTITUTE(Table1[[#This Row],[Fuel]],", ",",")</f>
        <v>fossil gas: natural gas,fossil liquids: diesel</v>
      </c>
      <c r="D12690" t="s">
        <v>3239</v>
      </c>
      <c r="E12690" t="s">
        <v>3258</v>
      </c>
      <c r="H12690" t="s">
        <v>3436</v>
      </c>
      <c r="I12690">
        <v>50</v>
      </c>
      <c r="J12690" t="s">
        <v>3446</v>
      </c>
      <c r="K12690">
        <v>2006</v>
      </c>
      <c r="L12690" t="s">
        <v>29</v>
      </c>
      <c r="M12690" t="s">
        <v>29</v>
      </c>
      <c r="N12690">
        <v>-34.7498</v>
      </c>
      <c r="O12690">
        <v>-56.5411</v>
      </c>
      <c r="P12690" t="s">
        <v>3614</v>
      </c>
      <c r="Q12690" s="3">
        <f>Table1[[#This Row],[Capacity (MW)]]*0.395*8760*10^-6</f>
        <v>0.17301</v>
      </c>
      <c r="R12690" s="3" cm="1">
        <f t="array" ref="R12690">AVERAGE(VLOOKUP(_xlfn.TEXTSPLIT(Table1[[#This Row],[Fuel (no space after comma)]], ","), FuelList_Final_EF!$A$2:$B$65, 2, FALSE))</f>
        <v>65.583341148886291</v>
      </c>
      <c r="S12690" s="3">
        <f>Table1[[#This Row],[Generation (TWh)]]*10^9*VLOOKUP(Table1[[#This Row],[Turbine/Engine Technology]],Technology_HR!$A$2:$B$11,2,FALSE)*10^-6</f>
        <v>1904840.0999999999</v>
      </c>
      <c r="T12690" s="5">
        <f>Table1[[#This Row],[Fuel Consumption (mmBtu)]]*Table1[[#This Row],[Emission Factor (kg CO2/ mmBtu)]]*10^3</f>
        <v>124925778112.37868</v>
      </c>
      <c r="U12690" s="3">
        <f>Table1[[#This Row],[Emissions (g CO2)]]/(Table1[[#This Row],[Generation (TWh)]]*10^9)</f>
        <v>722.07258604923811</v>
      </c>
    </row>
    <row r="12691" spans="1:21" x14ac:dyDescent="0.35">
      <c r="A12691" t="s">
        <v>3121</v>
      </c>
      <c r="B12691" t="s">
        <v>3240</v>
      </c>
      <c r="C12691" t="str">
        <f>SUBSTITUTE(Table1[[#This Row],[Fuel]],", ",",")</f>
        <v>fossil gas: natural gas,fossil liquids: diesel</v>
      </c>
      <c r="D12691" t="s">
        <v>3239</v>
      </c>
      <c r="E12691" t="s">
        <v>3258</v>
      </c>
      <c r="H12691" t="s">
        <v>3436</v>
      </c>
      <c r="I12691">
        <v>50</v>
      </c>
      <c r="J12691" t="s">
        <v>3446</v>
      </c>
      <c r="K12691">
        <v>2006</v>
      </c>
      <c r="L12691" t="s">
        <v>29</v>
      </c>
      <c r="M12691" t="s">
        <v>29</v>
      </c>
      <c r="N12691">
        <v>-34.7498</v>
      </c>
      <c r="O12691">
        <v>-56.5411</v>
      </c>
      <c r="P12691" t="s">
        <v>3614</v>
      </c>
      <c r="Q12691" s="3">
        <f>Table1[[#This Row],[Capacity (MW)]]*0.395*8760*10^-6</f>
        <v>0.17301</v>
      </c>
      <c r="R12691" s="3" cm="1">
        <f t="array" ref="R12691">AVERAGE(VLOOKUP(_xlfn.TEXTSPLIT(Table1[[#This Row],[Fuel (no space after comma)]], ","), FuelList_Final_EF!$A$2:$B$65, 2, FALSE))</f>
        <v>65.583341148886291</v>
      </c>
      <c r="S12691" s="3">
        <f>Table1[[#This Row],[Generation (TWh)]]*10^9*VLOOKUP(Table1[[#This Row],[Turbine/Engine Technology]],Technology_HR!$A$2:$B$11,2,FALSE)*10^-6</f>
        <v>1904840.0999999999</v>
      </c>
      <c r="T12691" s="5">
        <f>Table1[[#This Row],[Fuel Consumption (mmBtu)]]*Table1[[#This Row],[Emission Factor (kg CO2/ mmBtu)]]*10^3</f>
        <v>124925778112.37868</v>
      </c>
      <c r="U12691" s="3">
        <f>Table1[[#This Row],[Emissions (g CO2)]]/(Table1[[#This Row],[Generation (TWh)]]*10^9)</f>
        <v>722.07258604923811</v>
      </c>
    </row>
    <row r="12692" spans="1:21" x14ac:dyDescent="0.35">
      <c r="A12692" t="s">
        <v>3121</v>
      </c>
      <c r="B12692" t="s">
        <v>3240</v>
      </c>
      <c r="C12692" t="str">
        <f>SUBSTITUTE(Table1[[#This Row],[Fuel]],", ",",")</f>
        <v>fossil gas: natural gas,fossil liquids: diesel</v>
      </c>
      <c r="D12692" t="s">
        <v>3239</v>
      </c>
      <c r="E12692" t="s">
        <v>3258</v>
      </c>
      <c r="H12692" t="s">
        <v>3436</v>
      </c>
      <c r="I12692">
        <v>50</v>
      </c>
      <c r="J12692" t="s">
        <v>3446</v>
      </c>
      <c r="K12692">
        <v>2006</v>
      </c>
      <c r="L12692" t="s">
        <v>29</v>
      </c>
      <c r="M12692" t="s">
        <v>29</v>
      </c>
      <c r="N12692">
        <v>-34.7498</v>
      </c>
      <c r="O12692">
        <v>-56.5411</v>
      </c>
      <c r="P12692" t="s">
        <v>3614</v>
      </c>
      <c r="Q12692" s="3">
        <f>Table1[[#This Row],[Capacity (MW)]]*0.395*8760*10^-6</f>
        <v>0.17301</v>
      </c>
      <c r="R12692" s="3" cm="1">
        <f t="array" ref="R12692">AVERAGE(VLOOKUP(_xlfn.TEXTSPLIT(Table1[[#This Row],[Fuel (no space after comma)]], ","), FuelList_Final_EF!$A$2:$B$65, 2, FALSE))</f>
        <v>65.583341148886291</v>
      </c>
      <c r="S12692" s="3">
        <f>Table1[[#This Row],[Generation (TWh)]]*10^9*VLOOKUP(Table1[[#This Row],[Turbine/Engine Technology]],Technology_HR!$A$2:$B$11,2,FALSE)*10^-6</f>
        <v>1904840.0999999999</v>
      </c>
      <c r="T12692" s="5">
        <f>Table1[[#This Row],[Fuel Consumption (mmBtu)]]*Table1[[#This Row],[Emission Factor (kg CO2/ mmBtu)]]*10^3</f>
        <v>124925778112.37868</v>
      </c>
      <c r="U12692" s="3">
        <f>Table1[[#This Row],[Emissions (g CO2)]]/(Table1[[#This Row],[Generation (TWh)]]*10^9)</f>
        <v>722.07258604923811</v>
      </c>
    </row>
    <row r="12693" spans="1:21" x14ac:dyDescent="0.35">
      <c r="A12693" t="s">
        <v>3121</v>
      </c>
      <c r="B12693" t="s">
        <v>3240</v>
      </c>
      <c r="C12693" t="str">
        <f>SUBSTITUTE(Table1[[#This Row],[Fuel]],", ",",")</f>
        <v>fossil gas: natural gas,fossil liquids: diesel</v>
      </c>
      <c r="D12693" t="s">
        <v>3239</v>
      </c>
      <c r="E12693" t="s">
        <v>3258</v>
      </c>
      <c r="H12693" t="s">
        <v>3436</v>
      </c>
      <c r="I12693">
        <v>50</v>
      </c>
      <c r="J12693" t="s">
        <v>3446</v>
      </c>
      <c r="K12693">
        <v>2006</v>
      </c>
      <c r="L12693" t="s">
        <v>29</v>
      </c>
      <c r="M12693" t="s">
        <v>29</v>
      </c>
      <c r="N12693">
        <v>-34.7498</v>
      </c>
      <c r="O12693">
        <v>-56.5411</v>
      </c>
      <c r="P12693" t="s">
        <v>3614</v>
      </c>
      <c r="Q12693" s="3">
        <f>Table1[[#This Row],[Capacity (MW)]]*0.395*8760*10^-6</f>
        <v>0.17301</v>
      </c>
      <c r="R12693" s="3" cm="1">
        <f t="array" ref="R12693">AVERAGE(VLOOKUP(_xlfn.TEXTSPLIT(Table1[[#This Row],[Fuel (no space after comma)]], ","), FuelList_Final_EF!$A$2:$B$65, 2, FALSE))</f>
        <v>65.583341148886291</v>
      </c>
      <c r="S12693" s="3">
        <f>Table1[[#This Row],[Generation (TWh)]]*10^9*VLOOKUP(Table1[[#This Row],[Turbine/Engine Technology]],Technology_HR!$A$2:$B$11,2,FALSE)*10^-6</f>
        <v>1904840.0999999999</v>
      </c>
      <c r="T12693" s="5">
        <f>Table1[[#This Row],[Fuel Consumption (mmBtu)]]*Table1[[#This Row],[Emission Factor (kg CO2/ mmBtu)]]*10^3</f>
        <v>124925778112.37868</v>
      </c>
      <c r="U12693" s="3">
        <f>Table1[[#This Row],[Emissions (g CO2)]]/(Table1[[#This Row],[Generation (TWh)]]*10^9)</f>
        <v>722.07258604923811</v>
      </c>
    </row>
    <row r="12694" spans="1:21" x14ac:dyDescent="0.35">
      <c r="A12694" t="s">
        <v>3121</v>
      </c>
      <c r="B12694" t="s">
        <v>3240</v>
      </c>
      <c r="C12694" t="str">
        <f>SUBSTITUTE(Table1[[#This Row],[Fuel]],", ",",")</f>
        <v>fossil gas: natural gas,fossil liquids: diesel</v>
      </c>
      <c r="D12694" t="s">
        <v>3239</v>
      </c>
      <c r="E12694" t="s">
        <v>3258</v>
      </c>
      <c r="H12694" t="s">
        <v>3436</v>
      </c>
      <c r="I12694">
        <v>50</v>
      </c>
      <c r="J12694" t="s">
        <v>3446</v>
      </c>
      <c r="K12694">
        <v>2008</v>
      </c>
      <c r="L12694" t="s">
        <v>29</v>
      </c>
      <c r="M12694" t="s">
        <v>29</v>
      </c>
      <c r="N12694">
        <v>-34.7498</v>
      </c>
      <c r="O12694">
        <v>-56.5411</v>
      </c>
      <c r="P12694" t="s">
        <v>3614</v>
      </c>
      <c r="Q12694" s="3">
        <f>Table1[[#This Row],[Capacity (MW)]]*0.395*8760*10^-6</f>
        <v>0.17301</v>
      </c>
      <c r="R12694" s="3" cm="1">
        <f t="array" ref="R12694">AVERAGE(VLOOKUP(_xlfn.TEXTSPLIT(Table1[[#This Row],[Fuel (no space after comma)]], ","), FuelList_Final_EF!$A$2:$B$65, 2, FALSE))</f>
        <v>65.583341148886291</v>
      </c>
      <c r="S12694" s="3">
        <f>Table1[[#This Row],[Generation (TWh)]]*10^9*VLOOKUP(Table1[[#This Row],[Turbine/Engine Technology]],Technology_HR!$A$2:$B$11,2,FALSE)*10^-6</f>
        <v>1904840.0999999999</v>
      </c>
      <c r="T12694" s="5">
        <f>Table1[[#This Row],[Fuel Consumption (mmBtu)]]*Table1[[#This Row],[Emission Factor (kg CO2/ mmBtu)]]*10^3</f>
        <v>124925778112.37868</v>
      </c>
      <c r="U12694" s="3">
        <f>Table1[[#This Row],[Emissions (g CO2)]]/(Table1[[#This Row],[Generation (TWh)]]*10^9)</f>
        <v>722.07258604923811</v>
      </c>
    </row>
    <row r="12695" spans="1:21" x14ac:dyDescent="0.35">
      <c r="A12695" t="s">
        <v>3121</v>
      </c>
      <c r="B12695" t="s">
        <v>3240</v>
      </c>
      <c r="C12695" t="str">
        <f>SUBSTITUTE(Table1[[#This Row],[Fuel]],", ",",")</f>
        <v>fossil gas: natural gas,fossil liquids: diesel</v>
      </c>
      <c r="D12695" t="s">
        <v>3239</v>
      </c>
      <c r="E12695" t="s">
        <v>3258</v>
      </c>
      <c r="H12695" t="s">
        <v>3436</v>
      </c>
      <c r="I12695">
        <v>50</v>
      </c>
      <c r="J12695" t="s">
        <v>3446</v>
      </c>
      <c r="K12695">
        <v>2008</v>
      </c>
      <c r="L12695" t="s">
        <v>29</v>
      </c>
      <c r="M12695" t="s">
        <v>29</v>
      </c>
      <c r="N12695">
        <v>-34.7498</v>
      </c>
      <c r="O12695">
        <v>-56.5411</v>
      </c>
      <c r="P12695" t="s">
        <v>3614</v>
      </c>
      <c r="Q12695" s="3">
        <f>Table1[[#This Row],[Capacity (MW)]]*0.395*8760*10^-6</f>
        <v>0.17301</v>
      </c>
      <c r="R12695" s="3" cm="1">
        <f t="array" ref="R12695">AVERAGE(VLOOKUP(_xlfn.TEXTSPLIT(Table1[[#This Row],[Fuel (no space after comma)]], ","), FuelList_Final_EF!$A$2:$B$65, 2, FALSE))</f>
        <v>65.583341148886291</v>
      </c>
      <c r="S12695" s="3">
        <f>Table1[[#This Row],[Generation (TWh)]]*10^9*VLOOKUP(Table1[[#This Row],[Turbine/Engine Technology]],Technology_HR!$A$2:$B$11,2,FALSE)*10^-6</f>
        <v>1904840.0999999999</v>
      </c>
      <c r="T12695" s="5">
        <f>Table1[[#This Row],[Fuel Consumption (mmBtu)]]*Table1[[#This Row],[Emission Factor (kg CO2/ mmBtu)]]*10^3</f>
        <v>124925778112.37868</v>
      </c>
      <c r="U12695" s="3">
        <f>Table1[[#This Row],[Emissions (g CO2)]]/(Table1[[#This Row],[Generation (TWh)]]*10^9)</f>
        <v>722.07258604923811</v>
      </c>
    </row>
    <row r="12696" spans="1:21" x14ac:dyDescent="0.35">
      <c r="A12696" t="s">
        <v>3121</v>
      </c>
      <c r="B12696" t="s">
        <v>3240</v>
      </c>
      <c r="C12696" t="str">
        <f>SUBSTITUTE(Table1[[#This Row],[Fuel]],", ",",")</f>
        <v>fossil gas: natural gas,fossil liquids: diesel</v>
      </c>
      <c r="D12696" t="s">
        <v>3239</v>
      </c>
      <c r="E12696" t="s">
        <v>3258</v>
      </c>
      <c r="H12696" t="s">
        <v>3438</v>
      </c>
      <c r="I12696">
        <v>540</v>
      </c>
      <c r="J12696" t="s">
        <v>3446</v>
      </c>
      <c r="K12696">
        <v>2019</v>
      </c>
      <c r="L12696" t="s">
        <v>29</v>
      </c>
      <c r="M12696" t="s">
        <v>29</v>
      </c>
      <c r="N12696">
        <v>-34.752191000000003</v>
      </c>
      <c r="O12696">
        <v>-56.542386</v>
      </c>
      <c r="P12696" t="s">
        <v>3614</v>
      </c>
      <c r="Q12696" s="3">
        <f>Table1[[#This Row],[Capacity (MW)]]*0.395*8760*10^-6</f>
        <v>1.8685079999999998</v>
      </c>
      <c r="R12696" s="3" cm="1">
        <f t="array" ref="R12696">AVERAGE(VLOOKUP(_xlfn.TEXTSPLIT(Table1[[#This Row],[Fuel (no space after comma)]], ","), FuelList_Final_EF!$A$2:$B$65, 2, FALSE))</f>
        <v>65.583341148886291</v>
      </c>
      <c r="S12696" s="3">
        <f>Table1[[#This Row],[Generation (TWh)]]*10^9*VLOOKUP(Table1[[#This Row],[Turbine/Engine Technology]],Technology_HR!$A$2:$B$11,2,FALSE)*10^-6</f>
        <v>14105366.891999997</v>
      </c>
      <c r="T12696" s="5">
        <f>Table1[[#This Row],[Fuel Consumption (mmBtu)]]*Table1[[#This Row],[Emission Factor (kg CO2/ mmBtu)]]*10^3</f>
        <v>925077088908.2417</v>
      </c>
      <c r="U12696" s="3">
        <f>Table1[[#This Row],[Emissions (g CO2)]]/(Table1[[#This Row],[Generation (TWh)]]*10^9)</f>
        <v>495.08864233294253</v>
      </c>
    </row>
    <row r="12697" spans="1:21" x14ac:dyDescent="0.35">
      <c r="A12697" t="s">
        <v>3121</v>
      </c>
      <c r="B12697" t="s">
        <v>3241</v>
      </c>
      <c r="C12697" t="str">
        <f>SUBSTITUTE(Table1[[#This Row],[Fuel]],", ",",")</f>
        <v>fossil liquids: heavy fuel oil</v>
      </c>
      <c r="D12697" t="s">
        <v>3241</v>
      </c>
      <c r="H12697" t="s">
        <v>3436</v>
      </c>
      <c r="I12697">
        <v>106</v>
      </c>
      <c r="J12697" t="s">
        <v>3446</v>
      </c>
      <c r="K12697">
        <v>1992</v>
      </c>
      <c r="L12697" t="s">
        <v>29</v>
      </c>
      <c r="M12697" t="s">
        <v>29</v>
      </c>
      <c r="N12697">
        <v>-34.826430000000002</v>
      </c>
      <c r="O12697">
        <v>-56.235588999999997</v>
      </c>
      <c r="P12697" t="s">
        <v>3614</v>
      </c>
      <c r="Q12697" s="3">
        <f>Table1[[#This Row],[Capacity (MW)]]*0.395*8760*10^-6</f>
        <v>0.36678119999999997</v>
      </c>
      <c r="R12697" s="3" cm="1">
        <f t="array" ref="R12697">AVERAGE(VLOOKUP(_xlfn.TEXTSPLIT(Table1[[#This Row],[Fuel (no space after comma)]], ","), FuelList_Final_EF!$A$2:$B$65, 2, FALSE))</f>
        <v>81.602530311017389</v>
      </c>
      <c r="S12697" s="3">
        <f>Table1[[#This Row],[Generation (TWh)]]*10^9*VLOOKUP(Table1[[#This Row],[Turbine/Engine Technology]],Technology_HR!$A$2:$B$11,2,FALSE)*10^-6</f>
        <v>4038261.0119999996</v>
      </c>
      <c r="T12697" s="5">
        <f>Table1[[#This Row],[Fuel Consumption (mmBtu)]]*Table1[[#This Row],[Emission Factor (kg CO2/ mmBtu)]]*10^3</f>
        <v>329532316635.52979</v>
      </c>
      <c r="U12697" s="3">
        <f>Table1[[#This Row],[Emissions (g CO2)]]/(Table1[[#This Row],[Generation (TWh)]]*10^9)</f>
        <v>898.44385872430155</v>
      </c>
    </row>
    <row r="12698" spans="1:21" x14ac:dyDescent="0.35">
      <c r="A12698" t="s">
        <v>3121</v>
      </c>
      <c r="B12698" t="s">
        <v>3241</v>
      </c>
      <c r="C12698" t="str">
        <f>SUBSTITUTE(Table1[[#This Row],[Fuel]],", ",",")</f>
        <v>fossil liquids: heavy fuel oil</v>
      </c>
      <c r="D12698" t="s">
        <v>3241</v>
      </c>
      <c r="H12698" t="s">
        <v>3436</v>
      </c>
      <c r="I12698">
        <v>106</v>
      </c>
      <c r="J12698" t="s">
        <v>3446</v>
      </c>
      <c r="K12698">
        <v>1992</v>
      </c>
      <c r="L12698" t="s">
        <v>29</v>
      </c>
      <c r="M12698" t="s">
        <v>29</v>
      </c>
      <c r="N12698">
        <v>-34.826430000000002</v>
      </c>
      <c r="O12698">
        <v>-56.235588999999997</v>
      </c>
      <c r="P12698" t="s">
        <v>3614</v>
      </c>
      <c r="Q12698" s="3">
        <f>Table1[[#This Row],[Capacity (MW)]]*0.395*8760*10^-6</f>
        <v>0.36678119999999997</v>
      </c>
      <c r="R12698" s="3" cm="1">
        <f t="array" ref="R12698">AVERAGE(VLOOKUP(_xlfn.TEXTSPLIT(Table1[[#This Row],[Fuel (no space after comma)]], ","), FuelList_Final_EF!$A$2:$B$65, 2, FALSE))</f>
        <v>81.602530311017389</v>
      </c>
      <c r="S12698" s="3">
        <f>Table1[[#This Row],[Generation (TWh)]]*10^9*VLOOKUP(Table1[[#This Row],[Turbine/Engine Technology]],Technology_HR!$A$2:$B$11,2,FALSE)*10^-6</f>
        <v>4038261.0119999996</v>
      </c>
      <c r="T12698" s="5">
        <f>Table1[[#This Row],[Fuel Consumption (mmBtu)]]*Table1[[#This Row],[Emission Factor (kg CO2/ mmBtu)]]*10^3</f>
        <v>329532316635.52979</v>
      </c>
      <c r="U12698" s="3">
        <f>Table1[[#This Row],[Emissions (g CO2)]]/(Table1[[#This Row],[Generation (TWh)]]*10^9)</f>
        <v>898.44385872430155</v>
      </c>
    </row>
    <row r="12699" spans="1:21" x14ac:dyDescent="0.35">
      <c r="A12699" t="s">
        <v>3122</v>
      </c>
      <c r="B12699" t="s">
        <v>3239</v>
      </c>
      <c r="C12699" t="str">
        <f>SUBSTITUTE(Table1[[#This Row],[Fuel]],", ",",")</f>
        <v>fossil gas: natural gas</v>
      </c>
      <c r="D12699" t="s">
        <v>3239</v>
      </c>
      <c r="H12699" t="s">
        <v>3438</v>
      </c>
      <c r="I12699">
        <v>765</v>
      </c>
      <c r="J12699" t="s">
        <v>3446</v>
      </c>
      <c r="K12699">
        <v>2024</v>
      </c>
      <c r="L12699" t="s">
        <v>29</v>
      </c>
      <c r="M12699" t="s">
        <v>29</v>
      </c>
      <c r="N12699">
        <v>40.237698999999999</v>
      </c>
      <c r="O12699">
        <v>69.111536999999998</v>
      </c>
      <c r="P12699" t="s">
        <v>3615</v>
      </c>
      <c r="Q12699" s="3">
        <f>Table1[[#This Row],[Capacity (MW)]]*0.395*8760*10^-6</f>
        <v>2.6470530000000001</v>
      </c>
      <c r="R12699" s="3" cm="1">
        <f t="array" ref="R12699">AVERAGE(VLOOKUP(_xlfn.TEXTSPLIT(Table1[[#This Row],[Fuel (no space after comma)]], ","), FuelList_Final_EF!$A$2:$B$65, 2, FALSE))</f>
        <v>53.06</v>
      </c>
      <c r="S12699" s="3">
        <f>Table1[[#This Row],[Generation (TWh)]]*10^9*VLOOKUP(Table1[[#This Row],[Turbine/Engine Technology]],Technology_HR!$A$2:$B$11,2,FALSE)*10^-6</f>
        <v>19982603.096999999</v>
      </c>
      <c r="T12699" s="5">
        <f>Table1[[#This Row],[Fuel Consumption (mmBtu)]]*Table1[[#This Row],[Emission Factor (kg CO2/ mmBtu)]]*10^3</f>
        <v>1060276920326.8201</v>
      </c>
      <c r="U12699" s="3">
        <f>Table1[[#This Row],[Emissions (g CO2)]]/(Table1[[#This Row],[Generation (TWh)]]*10^9)</f>
        <v>400.54994000000005</v>
      </c>
    </row>
    <row r="12700" spans="1:21" x14ac:dyDescent="0.35">
      <c r="A12700" t="s">
        <v>3123</v>
      </c>
      <c r="B12700" t="s">
        <v>3239</v>
      </c>
      <c r="C12700" t="str">
        <f>SUBSTITUTE(Table1[[#This Row],[Fuel]],", ",",")</f>
        <v>fossil gas: natural gas</v>
      </c>
      <c r="D12700" t="s">
        <v>3239</v>
      </c>
      <c r="H12700" t="s">
        <v>3438</v>
      </c>
      <c r="I12700">
        <v>735</v>
      </c>
      <c r="J12700" t="s">
        <v>3446</v>
      </c>
      <c r="K12700">
        <v>2024</v>
      </c>
      <c r="L12700" t="s">
        <v>29</v>
      </c>
      <c r="M12700" t="s">
        <v>29</v>
      </c>
      <c r="N12700">
        <v>40.237698999999999</v>
      </c>
      <c r="O12700">
        <v>69.111536999999998</v>
      </c>
      <c r="P12700" t="s">
        <v>3615</v>
      </c>
      <c r="Q12700" s="3">
        <f>Table1[[#This Row],[Capacity (MW)]]*0.395*8760*10^-6</f>
        <v>2.543247</v>
      </c>
      <c r="R12700" s="3" cm="1">
        <f t="array" ref="R12700">AVERAGE(VLOOKUP(_xlfn.TEXTSPLIT(Table1[[#This Row],[Fuel (no space after comma)]], ","), FuelList_Final_EF!$A$2:$B$65, 2, FALSE))</f>
        <v>53.06</v>
      </c>
      <c r="S12700" s="3">
        <f>Table1[[#This Row],[Generation (TWh)]]*10^9*VLOOKUP(Table1[[#This Row],[Turbine/Engine Technology]],Technology_HR!$A$2:$B$11,2,FALSE)*10^-6</f>
        <v>19198971.603</v>
      </c>
      <c r="T12700" s="5">
        <f>Table1[[#This Row],[Fuel Consumption (mmBtu)]]*Table1[[#This Row],[Emission Factor (kg CO2/ mmBtu)]]*10^3</f>
        <v>1018697433255.1801</v>
      </c>
      <c r="U12700" s="3">
        <f>Table1[[#This Row],[Emissions (g CO2)]]/(Table1[[#This Row],[Generation (TWh)]]*10^9)</f>
        <v>400.54994000000005</v>
      </c>
    </row>
    <row r="12701" spans="1:21" x14ac:dyDescent="0.35">
      <c r="A12701" t="s">
        <v>843</v>
      </c>
      <c r="B12701" t="s">
        <v>3239</v>
      </c>
      <c r="C12701" t="str">
        <f>SUBSTITUTE(Table1[[#This Row],[Fuel]],", ",",")</f>
        <v>fossil gas: natural gas</v>
      </c>
      <c r="D12701" t="s">
        <v>3239</v>
      </c>
      <c r="H12701" t="s">
        <v>3437</v>
      </c>
      <c r="I12701">
        <v>270</v>
      </c>
      <c r="J12701" t="s">
        <v>3446</v>
      </c>
      <c r="K12701">
        <v>2021</v>
      </c>
      <c r="L12701" t="s">
        <v>29</v>
      </c>
      <c r="M12701" t="s">
        <v>29</v>
      </c>
      <c r="N12701">
        <v>39.766944000000002</v>
      </c>
      <c r="O12701">
        <v>64.311966999999996</v>
      </c>
      <c r="P12701" t="s">
        <v>3615</v>
      </c>
      <c r="Q12701" s="3">
        <f>Table1[[#This Row],[Capacity (MW)]]*0.395*8760*10^-6</f>
        <v>0.93425399999999992</v>
      </c>
      <c r="R12701" s="3" cm="1">
        <f t="array" ref="R12701">AVERAGE(VLOOKUP(_xlfn.TEXTSPLIT(Table1[[#This Row],[Fuel (no space after comma)]], ","), FuelList_Final_EF!$A$2:$B$65, 2, FALSE))</f>
        <v>53.06</v>
      </c>
      <c r="S12701" s="3">
        <f>Table1[[#This Row],[Generation (TWh)]]*10^9*VLOOKUP(Table1[[#This Row],[Turbine/Engine Technology]],Technology_HR!$A$2:$B$11,2,FALSE)*10^-6</f>
        <v>8314860.5999999987</v>
      </c>
      <c r="T12701" s="5">
        <f>Table1[[#This Row],[Fuel Consumption (mmBtu)]]*Table1[[#This Row],[Emission Factor (kg CO2/ mmBtu)]]*10^3</f>
        <v>441186503435.99994</v>
      </c>
      <c r="U12701" s="3">
        <f>Table1[[#This Row],[Emissions (g CO2)]]/(Table1[[#This Row],[Generation (TWh)]]*10^9)</f>
        <v>472.23399999999998</v>
      </c>
    </row>
    <row r="12702" spans="1:21" x14ac:dyDescent="0.35">
      <c r="A12702" t="s">
        <v>1248</v>
      </c>
      <c r="B12702" t="s">
        <v>3239</v>
      </c>
      <c r="C12702" t="str">
        <f>SUBSTITUTE(Table1[[#This Row],[Fuel]],", ",",")</f>
        <v>fossil gas: natural gas</v>
      </c>
      <c r="D12702" t="s">
        <v>3239</v>
      </c>
      <c r="H12702" t="s">
        <v>3436</v>
      </c>
      <c r="I12702">
        <v>54</v>
      </c>
      <c r="J12702" t="s">
        <v>3447</v>
      </c>
      <c r="K12702" t="s">
        <v>29</v>
      </c>
      <c r="L12702" t="s">
        <v>29</v>
      </c>
      <c r="M12702" t="s">
        <v>29</v>
      </c>
      <c r="N12702">
        <v>39.743977999999998</v>
      </c>
      <c r="O12702">
        <v>64.411911000000003</v>
      </c>
      <c r="P12702" t="s">
        <v>3615</v>
      </c>
      <c r="Q12702" s="3">
        <f>Table1[[#This Row],[Capacity (MW)]]*0.395*8760*10^-6</f>
        <v>0.18685080000000001</v>
      </c>
      <c r="R12702" s="3" cm="1">
        <f t="array" ref="R12702">AVERAGE(VLOOKUP(_xlfn.TEXTSPLIT(Table1[[#This Row],[Fuel (no space after comma)]], ","), FuelList_Final_EF!$A$2:$B$65, 2, FALSE))</f>
        <v>53.06</v>
      </c>
      <c r="S12702" s="3">
        <f>Table1[[#This Row],[Generation (TWh)]]*10^9*VLOOKUP(Table1[[#This Row],[Turbine/Engine Technology]],Technology_HR!$A$2:$B$11,2,FALSE)*10^-6</f>
        <v>2057227.308</v>
      </c>
      <c r="T12702" s="5">
        <f>Table1[[#This Row],[Fuel Consumption (mmBtu)]]*Table1[[#This Row],[Emission Factor (kg CO2/ mmBtu)]]*10^3</f>
        <v>109156480962.48001</v>
      </c>
      <c r="U12702" s="3">
        <f>Table1[[#This Row],[Emissions (g CO2)]]/(Table1[[#This Row],[Generation (TWh)]]*10^9)</f>
        <v>584.19060000000002</v>
      </c>
    </row>
    <row r="12703" spans="1:21" x14ac:dyDescent="0.35">
      <c r="A12703" t="s">
        <v>1248</v>
      </c>
      <c r="B12703" t="s">
        <v>3239</v>
      </c>
      <c r="C12703" t="str">
        <f>SUBSTITUTE(Table1[[#This Row],[Fuel]],", ",",")</f>
        <v>fossil gas: natural gas</v>
      </c>
      <c r="D12703" t="s">
        <v>3239</v>
      </c>
      <c r="H12703" t="s">
        <v>3436</v>
      </c>
      <c r="I12703">
        <v>54</v>
      </c>
      <c r="J12703" t="s">
        <v>3447</v>
      </c>
      <c r="K12703" t="s">
        <v>29</v>
      </c>
      <c r="L12703" t="s">
        <v>29</v>
      </c>
      <c r="M12703" t="s">
        <v>29</v>
      </c>
      <c r="N12703">
        <v>39.743977999999998</v>
      </c>
      <c r="O12703">
        <v>64.411911000000003</v>
      </c>
      <c r="P12703" t="s">
        <v>3615</v>
      </c>
      <c r="Q12703" s="3">
        <f>Table1[[#This Row],[Capacity (MW)]]*0.395*8760*10^-6</f>
        <v>0.18685080000000001</v>
      </c>
      <c r="R12703" s="3" cm="1">
        <f t="array" ref="R12703">AVERAGE(VLOOKUP(_xlfn.TEXTSPLIT(Table1[[#This Row],[Fuel (no space after comma)]], ","), FuelList_Final_EF!$A$2:$B$65, 2, FALSE))</f>
        <v>53.06</v>
      </c>
      <c r="S12703" s="3">
        <f>Table1[[#This Row],[Generation (TWh)]]*10^9*VLOOKUP(Table1[[#This Row],[Turbine/Engine Technology]],Technology_HR!$A$2:$B$11,2,FALSE)*10^-6</f>
        <v>2057227.308</v>
      </c>
      <c r="T12703" s="5">
        <f>Table1[[#This Row],[Fuel Consumption (mmBtu)]]*Table1[[#This Row],[Emission Factor (kg CO2/ mmBtu)]]*10^3</f>
        <v>109156480962.48001</v>
      </c>
      <c r="U12703" s="3">
        <f>Table1[[#This Row],[Emissions (g CO2)]]/(Table1[[#This Row],[Generation (TWh)]]*10^9)</f>
        <v>584.19060000000002</v>
      </c>
    </row>
    <row r="12704" spans="1:21" x14ac:dyDescent="0.35">
      <c r="A12704" t="s">
        <v>2287</v>
      </c>
      <c r="B12704" t="s">
        <v>3239</v>
      </c>
      <c r="C12704" t="str">
        <f>SUBSTITUTE(Table1[[#This Row],[Fuel]],", ",",")</f>
        <v>fossil gas: natural gas</v>
      </c>
      <c r="D12704" t="s">
        <v>3239</v>
      </c>
      <c r="H12704" t="s">
        <v>3437</v>
      </c>
      <c r="I12704">
        <v>220</v>
      </c>
      <c r="J12704" t="s">
        <v>3446</v>
      </c>
      <c r="K12704">
        <v>2022</v>
      </c>
      <c r="L12704" t="s">
        <v>29</v>
      </c>
      <c r="M12704" t="s">
        <v>29</v>
      </c>
      <c r="N12704">
        <v>40.284821000000001</v>
      </c>
      <c r="O12704">
        <v>68.834221999999997</v>
      </c>
      <c r="P12704" t="s">
        <v>3615</v>
      </c>
      <c r="Q12704" s="3">
        <f>Table1[[#This Row],[Capacity (MW)]]*0.395*8760*10^-6</f>
        <v>0.76124399999999992</v>
      </c>
      <c r="R12704" s="3" cm="1">
        <f t="array" ref="R12704">AVERAGE(VLOOKUP(_xlfn.TEXTSPLIT(Table1[[#This Row],[Fuel (no space after comma)]], ","), FuelList_Final_EF!$A$2:$B$65, 2, FALSE))</f>
        <v>53.06</v>
      </c>
      <c r="S12704" s="3">
        <f>Table1[[#This Row],[Generation (TWh)]]*10^9*VLOOKUP(Table1[[#This Row],[Turbine/Engine Technology]],Technology_HR!$A$2:$B$11,2,FALSE)*10^-6</f>
        <v>6775071.5999999987</v>
      </c>
      <c r="T12704" s="5">
        <f>Table1[[#This Row],[Fuel Consumption (mmBtu)]]*Table1[[#This Row],[Emission Factor (kg CO2/ mmBtu)]]*10^3</f>
        <v>359485299095.99994</v>
      </c>
      <c r="U12704" s="3">
        <f>Table1[[#This Row],[Emissions (g CO2)]]/(Table1[[#This Row],[Generation (TWh)]]*10^9)</f>
        <v>472.23399999999998</v>
      </c>
    </row>
    <row r="12705" spans="1:21" x14ac:dyDescent="0.35">
      <c r="A12705" t="s">
        <v>2287</v>
      </c>
      <c r="B12705" t="s">
        <v>3239</v>
      </c>
      <c r="C12705" t="str">
        <f>SUBSTITUTE(Table1[[#This Row],[Fuel]],", ",",")</f>
        <v>fossil gas: natural gas</v>
      </c>
      <c r="D12705" t="s">
        <v>3239</v>
      </c>
      <c r="H12705" t="s">
        <v>3438</v>
      </c>
      <c r="I12705">
        <v>550</v>
      </c>
      <c r="J12705" t="s">
        <v>3449</v>
      </c>
      <c r="K12705">
        <v>2026</v>
      </c>
      <c r="L12705" t="s">
        <v>29</v>
      </c>
      <c r="M12705" t="s">
        <v>29</v>
      </c>
      <c r="N12705">
        <v>40.092025999999997</v>
      </c>
      <c r="O12705">
        <v>67.943348999999998</v>
      </c>
      <c r="P12705" t="s">
        <v>3615</v>
      </c>
      <c r="Q12705" s="3">
        <f>Table1[[#This Row],[Capacity (MW)]]*0.395*8760*10^-6</f>
        <v>1.9031099999999999</v>
      </c>
      <c r="R12705" s="3" cm="1">
        <f t="array" ref="R12705">AVERAGE(VLOOKUP(_xlfn.TEXTSPLIT(Table1[[#This Row],[Fuel (no space after comma)]], ","), FuelList_Final_EF!$A$2:$B$65, 2, FALSE))</f>
        <v>53.06</v>
      </c>
      <c r="S12705" s="3">
        <f>Table1[[#This Row],[Generation (TWh)]]*10^9*VLOOKUP(Table1[[#This Row],[Turbine/Engine Technology]],Technology_HR!$A$2:$B$11,2,FALSE)*10^-6</f>
        <v>14366577.389999997</v>
      </c>
      <c r="T12705" s="5">
        <f>Table1[[#This Row],[Fuel Consumption (mmBtu)]]*Table1[[#This Row],[Emission Factor (kg CO2/ mmBtu)]]*10^3</f>
        <v>762290596313.3999</v>
      </c>
      <c r="U12705" s="3">
        <f>Table1[[#This Row],[Emissions (g CO2)]]/(Table1[[#This Row],[Generation (TWh)]]*10^9)</f>
        <v>400.54993999999999</v>
      </c>
    </row>
    <row r="12706" spans="1:21" x14ac:dyDescent="0.35">
      <c r="A12706" t="s">
        <v>2287</v>
      </c>
      <c r="B12706" t="s">
        <v>3239</v>
      </c>
      <c r="C12706" t="str">
        <f>SUBSTITUTE(Table1[[#This Row],[Fuel]],", ",",")</f>
        <v>fossil gas: natural gas</v>
      </c>
      <c r="D12706" t="s">
        <v>3239</v>
      </c>
      <c r="H12706" t="s">
        <v>3437</v>
      </c>
      <c r="I12706">
        <v>450</v>
      </c>
      <c r="J12706" t="s">
        <v>3450</v>
      </c>
      <c r="K12706" t="s">
        <v>29</v>
      </c>
      <c r="L12706" t="s">
        <v>29</v>
      </c>
      <c r="M12706" t="s">
        <v>29</v>
      </c>
      <c r="N12706">
        <v>40.425319999999999</v>
      </c>
      <c r="O12706">
        <v>68.655529999999999</v>
      </c>
      <c r="P12706" t="s">
        <v>3615</v>
      </c>
      <c r="Q12706" s="3">
        <f>Table1[[#This Row],[Capacity (MW)]]*0.395*8760*10^-6</f>
        <v>1.5570899999999999</v>
      </c>
      <c r="R12706" s="3" cm="1">
        <f t="array" ref="R12706">AVERAGE(VLOOKUP(_xlfn.TEXTSPLIT(Table1[[#This Row],[Fuel (no space after comma)]], ","), FuelList_Final_EF!$A$2:$B$65, 2, FALSE))</f>
        <v>53.06</v>
      </c>
      <c r="S12706" s="3">
        <f>Table1[[#This Row],[Generation (TWh)]]*10^9*VLOOKUP(Table1[[#This Row],[Turbine/Engine Technology]],Technology_HR!$A$2:$B$11,2,FALSE)*10^-6</f>
        <v>13858100.999999998</v>
      </c>
      <c r="T12706" s="5">
        <f>Table1[[#This Row],[Fuel Consumption (mmBtu)]]*Table1[[#This Row],[Emission Factor (kg CO2/ mmBtu)]]*10^3</f>
        <v>735310839060</v>
      </c>
      <c r="U12706" s="3">
        <f>Table1[[#This Row],[Emissions (g CO2)]]/(Table1[[#This Row],[Generation (TWh)]]*10^9)</f>
        <v>472.23400000000009</v>
      </c>
    </row>
    <row r="12707" spans="1:21" x14ac:dyDescent="0.35">
      <c r="A12707" t="s">
        <v>2287</v>
      </c>
      <c r="B12707" t="s">
        <v>3239</v>
      </c>
      <c r="C12707" t="str">
        <f>SUBSTITUTE(Table1[[#This Row],[Fuel]],", ",",")</f>
        <v>fossil gas: natural gas</v>
      </c>
      <c r="D12707" t="s">
        <v>3239</v>
      </c>
      <c r="H12707" t="s">
        <v>3438</v>
      </c>
      <c r="I12707">
        <v>240</v>
      </c>
      <c r="J12707" t="s">
        <v>3446</v>
      </c>
      <c r="K12707">
        <v>2022</v>
      </c>
      <c r="L12707" t="s">
        <v>29</v>
      </c>
      <c r="M12707" t="s">
        <v>29</v>
      </c>
      <c r="N12707">
        <v>41.449351</v>
      </c>
      <c r="O12707">
        <v>69.503406999999996</v>
      </c>
      <c r="P12707" t="s">
        <v>3615</v>
      </c>
      <c r="Q12707" s="3">
        <f>Table1[[#This Row],[Capacity (MW)]]*0.395*8760*10^-6</f>
        <v>0.83044800000000008</v>
      </c>
      <c r="R12707" s="3" cm="1">
        <f t="array" ref="R12707">AVERAGE(VLOOKUP(_xlfn.TEXTSPLIT(Table1[[#This Row],[Fuel (no space after comma)]], ","), FuelList_Final_EF!$A$2:$B$65, 2, FALSE))</f>
        <v>53.06</v>
      </c>
      <c r="S12707" s="3">
        <f>Table1[[#This Row],[Generation (TWh)]]*10^9*VLOOKUP(Table1[[#This Row],[Turbine/Engine Technology]],Technology_HR!$A$2:$B$11,2,FALSE)*10^-6</f>
        <v>6269051.9520000005</v>
      </c>
      <c r="T12707" s="5">
        <f>Table1[[#This Row],[Fuel Consumption (mmBtu)]]*Table1[[#This Row],[Emission Factor (kg CO2/ mmBtu)]]*10^3</f>
        <v>332635896573.12006</v>
      </c>
      <c r="U12707" s="3">
        <f>Table1[[#This Row],[Emissions (g CO2)]]/(Table1[[#This Row],[Generation (TWh)]]*10^9)</f>
        <v>400.54993999999999</v>
      </c>
    </row>
    <row r="12708" spans="1:21" x14ac:dyDescent="0.35">
      <c r="A12708" t="s">
        <v>3124</v>
      </c>
      <c r="B12708" t="s">
        <v>3243</v>
      </c>
      <c r="C12708" t="str">
        <f>SUBSTITUTE(Table1[[#This Row],[Fuel]],", ",",")</f>
        <v>fossil gas: natural gas,fossil liquids: fuel oil</v>
      </c>
      <c r="D12708" t="s">
        <v>3239</v>
      </c>
      <c r="E12708" t="s">
        <v>3275</v>
      </c>
      <c r="H12708" t="s">
        <v>3440</v>
      </c>
      <c r="I12708">
        <v>60</v>
      </c>
      <c r="J12708" t="s">
        <v>3446</v>
      </c>
      <c r="K12708">
        <v>1961</v>
      </c>
      <c r="L12708" t="s">
        <v>29</v>
      </c>
      <c r="M12708">
        <v>2025</v>
      </c>
      <c r="N12708">
        <v>40.449089000000001</v>
      </c>
      <c r="O12708">
        <v>71.781868000000003</v>
      </c>
      <c r="P12708" t="s">
        <v>3615</v>
      </c>
      <c r="Q12708" s="3">
        <f>Table1[[#This Row],[Capacity (MW)]]*0.395*8760*10^-6</f>
        <v>0.20761200000000002</v>
      </c>
      <c r="R12708" s="3" cm="1">
        <f t="array" ref="R12708">AVERAGE(VLOOKUP(_xlfn.TEXTSPLIT(Table1[[#This Row],[Fuel (no space after comma)]], ","), FuelList_Final_EF!$A$2:$B$65, 2, FALSE))</f>
        <v>65.583341148886291</v>
      </c>
      <c r="S12708" s="3">
        <f>Table1[[#This Row],[Generation (TWh)]]*10^9*VLOOKUP(Table1[[#This Row],[Turbine/Engine Technology]],Technology_HR!$A$2:$B$11,2,FALSE)*10^-6</f>
        <v>2135289.42</v>
      </c>
      <c r="T12708" s="5">
        <f>Table1[[#This Row],[Fuel Consumption (mmBtu)]]*Table1[[#This Row],[Emission Factor (kg CO2/ mmBtu)]]*10^3</f>
        <v>140039414483.46756</v>
      </c>
      <c r="U12708" s="3">
        <f>Table1[[#This Row],[Emissions (g CO2)]]/(Table1[[#This Row],[Generation (TWh)]]*10^9)</f>
        <v>674.52466371629544</v>
      </c>
    </row>
    <row r="12709" spans="1:21" x14ac:dyDescent="0.35">
      <c r="A12709" t="s">
        <v>3124</v>
      </c>
      <c r="B12709" t="s">
        <v>3243</v>
      </c>
      <c r="C12709" t="str">
        <f>SUBSTITUTE(Table1[[#This Row],[Fuel]],", ",",")</f>
        <v>fossil gas: natural gas,fossil liquids: fuel oil</v>
      </c>
      <c r="D12709" t="s">
        <v>3239</v>
      </c>
      <c r="E12709" t="s">
        <v>3275</v>
      </c>
      <c r="H12709" t="s">
        <v>3440</v>
      </c>
      <c r="I12709">
        <v>60</v>
      </c>
      <c r="J12709" t="s">
        <v>3446</v>
      </c>
      <c r="K12709">
        <v>1966</v>
      </c>
      <c r="L12709" t="s">
        <v>29</v>
      </c>
      <c r="M12709" t="s">
        <v>29</v>
      </c>
      <c r="N12709">
        <v>40.449089000000001</v>
      </c>
      <c r="O12709">
        <v>71.781868000000003</v>
      </c>
      <c r="P12709" t="s">
        <v>3615</v>
      </c>
      <c r="Q12709" s="3">
        <f>Table1[[#This Row],[Capacity (MW)]]*0.395*8760*10^-6</f>
        <v>0.20761200000000002</v>
      </c>
      <c r="R12709" s="3" cm="1">
        <f t="array" ref="R12709">AVERAGE(VLOOKUP(_xlfn.TEXTSPLIT(Table1[[#This Row],[Fuel (no space after comma)]], ","), FuelList_Final_EF!$A$2:$B$65, 2, FALSE))</f>
        <v>65.583341148886291</v>
      </c>
      <c r="S12709" s="3">
        <f>Table1[[#This Row],[Generation (TWh)]]*10^9*VLOOKUP(Table1[[#This Row],[Turbine/Engine Technology]],Technology_HR!$A$2:$B$11,2,FALSE)*10^-6</f>
        <v>2135289.42</v>
      </c>
      <c r="T12709" s="5">
        <f>Table1[[#This Row],[Fuel Consumption (mmBtu)]]*Table1[[#This Row],[Emission Factor (kg CO2/ mmBtu)]]*10^3</f>
        <v>140039414483.46756</v>
      </c>
      <c r="U12709" s="3">
        <f>Table1[[#This Row],[Emissions (g CO2)]]/(Table1[[#This Row],[Generation (TWh)]]*10^9)</f>
        <v>674.52466371629544</v>
      </c>
    </row>
    <row r="12710" spans="1:21" x14ac:dyDescent="0.35">
      <c r="A12710" t="s">
        <v>3124</v>
      </c>
      <c r="B12710" t="s">
        <v>3243</v>
      </c>
      <c r="C12710" t="str">
        <f>SUBSTITUTE(Table1[[#This Row],[Fuel]],", ",",")</f>
        <v>fossil gas: natural gas,fossil liquids: fuel oil</v>
      </c>
      <c r="D12710" t="s">
        <v>3239</v>
      </c>
      <c r="E12710" t="s">
        <v>3275</v>
      </c>
      <c r="H12710" t="s">
        <v>3440</v>
      </c>
      <c r="I12710">
        <v>50</v>
      </c>
      <c r="J12710" t="s">
        <v>3446</v>
      </c>
      <c r="K12710">
        <v>1967</v>
      </c>
      <c r="L12710" t="s">
        <v>29</v>
      </c>
      <c r="M12710" t="s">
        <v>29</v>
      </c>
      <c r="N12710">
        <v>40.449089000000001</v>
      </c>
      <c r="O12710">
        <v>71.781868000000003</v>
      </c>
      <c r="P12710" t="s">
        <v>3615</v>
      </c>
      <c r="Q12710" s="3">
        <f>Table1[[#This Row],[Capacity (MW)]]*0.395*8760*10^-6</f>
        <v>0.17301</v>
      </c>
      <c r="R12710" s="3" cm="1">
        <f t="array" ref="R12710">AVERAGE(VLOOKUP(_xlfn.TEXTSPLIT(Table1[[#This Row],[Fuel (no space after comma)]], ","), FuelList_Final_EF!$A$2:$B$65, 2, FALSE))</f>
        <v>65.583341148886291</v>
      </c>
      <c r="S12710" s="3">
        <f>Table1[[#This Row],[Generation (TWh)]]*10^9*VLOOKUP(Table1[[#This Row],[Turbine/Engine Technology]],Technology_HR!$A$2:$B$11,2,FALSE)*10^-6</f>
        <v>1779407.8499999999</v>
      </c>
      <c r="T12710" s="5">
        <f>Table1[[#This Row],[Fuel Consumption (mmBtu)]]*Table1[[#This Row],[Emission Factor (kg CO2/ mmBtu)]]*10^3</f>
        <v>116699512069.55627</v>
      </c>
      <c r="U12710" s="3">
        <f>Table1[[#This Row],[Emissions (g CO2)]]/(Table1[[#This Row],[Generation (TWh)]]*10^9)</f>
        <v>674.52466371629544</v>
      </c>
    </row>
    <row r="12711" spans="1:21" x14ac:dyDescent="0.35">
      <c r="A12711" t="s">
        <v>3124</v>
      </c>
      <c r="B12711" t="s">
        <v>3243</v>
      </c>
      <c r="C12711" t="str">
        <f>SUBSTITUTE(Table1[[#This Row],[Fuel]],", ",",")</f>
        <v>fossil gas: natural gas,fossil liquids: fuel oil</v>
      </c>
      <c r="D12711" t="s">
        <v>3239</v>
      </c>
      <c r="E12711" t="s">
        <v>3275</v>
      </c>
      <c r="H12711" t="s">
        <v>3440</v>
      </c>
      <c r="I12711">
        <v>55</v>
      </c>
      <c r="J12711" t="s">
        <v>3446</v>
      </c>
      <c r="K12711">
        <v>1977</v>
      </c>
      <c r="L12711" t="s">
        <v>29</v>
      </c>
      <c r="M12711" t="s">
        <v>29</v>
      </c>
      <c r="N12711">
        <v>40.449089000000001</v>
      </c>
      <c r="O12711">
        <v>71.781868000000003</v>
      </c>
      <c r="P12711" t="s">
        <v>3615</v>
      </c>
      <c r="Q12711" s="3">
        <f>Table1[[#This Row],[Capacity (MW)]]*0.395*8760*10^-6</f>
        <v>0.19031099999999998</v>
      </c>
      <c r="R12711" s="3" cm="1">
        <f t="array" ref="R12711">AVERAGE(VLOOKUP(_xlfn.TEXTSPLIT(Table1[[#This Row],[Fuel (no space after comma)]], ","), FuelList_Final_EF!$A$2:$B$65, 2, FALSE))</f>
        <v>65.583341148886291</v>
      </c>
      <c r="S12711" s="3">
        <f>Table1[[#This Row],[Generation (TWh)]]*10^9*VLOOKUP(Table1[[#This Row],[Turbine/Engine Technology]],Technology_HR!$A$2:$B$11,2,FALSE)*10^-6</f>
        <v>1957348.6349999998</v>
      </c>
      <c r="T12711" s="5">
        <f>Table1[[#This Row],[Fuel Consumption (mmBtu)]]*Table1[[#This Row],[Emission Factor (kg CO2/ mmBtu)]]*10^3</f>
        <v>128369463276.51189</v>
      </c>
      <c r="U12711" s="3">
        <f>Table1[[#This Row],[Emissions (g CO2)]]/(Table1[[#This Row],[Generation (TWh)]]*10^9)</f>
        <v>674.52466371629544</v>
      </c>
    </row>
    <row r="12712" spans="1:21" x14ac:dyDescent="0.35">
      <c r="A12712" t="s">
        <v>3124</v>
      </c>
      <c r="B12712" t="s">
        <v>3243</v>
      </c>
      <c r="C12712" t="str">
        <f>SUBSTITUTE(Table1[[#This Row],[Fuel]],", ",",")</f>
        <v>fossil gas: natural gas,fossil liquids: fuel oil</v>
      </c>
      <c r="D12712" t="s">
        <v>3239</v>
      </c>
      <c r="E12712" t="s">
        <v>3275</v>
      </c>
      <c r="H12712" t="s">
        <v>3440</v>
      </c>
      <c r="I12712">
        <v>55</v>
      </c>
      <c r="J12712" t="s">
        <v>3446</v>
      </c>
      <c r="K12712">
        <v>1979</v>
      </c>
      <c r="L12712" t="s">
        <v>29</v>
      </c>
      <c r="M12712" t="s">
        <v>29</v>
      </c>
      <c r="N12712">
        <v>40.449089000000001</v>
      </c>
      <c r="O12712">
        <v>71.781868000000003</v>
      </c>
      <c r="P12712" t="s">
        <v>3615</v>
      </c>
      <c r="Q12712" s="3">
        <f>Table1[[#This Row],[Capacity (MW)]]*0.395*8760*10^-6</f>
        <v>0.19031099999999998</v>
      </c>
      <c r="R12712" s="3" cm="1">
        <f t="array" ref="R12712">AVERAGE(VLOOKUP(_xlfn.TEXTSPLIT(Table1[[#This Row],[Fuel (no space after comma)]], ","), FuelList_Final_EF!$A$2:$B$65, 2, FALSE))</f>
        <v>65.583341148886291</v>
      </c>
      <c r="S12712" s="3">
        <f>Table1[[#This Row],[Generation (TWh)]]*10^9*VLOOKUP(Table1[[#This Row],[Turbine/Engine Technology]],Technology_HR!$A$2:$B$11,2,FALSE)*10^-6</f>
        <v>1957348.6349999998</v>
      </c>
      <c r="T12712" s="5">
        <f>Table1[[#This Row],[Fuel Consumption (mmBtu)]]*Table1[[#This Row],[Emission Factor (kg CO2/ mmBtu)]]*10^3</f>
        <v>128369463276.51189</v>
      </c>
      <c r="U12712" s="3">
        <f>Table1[[#This Row],[Emissions (g CO2)]]/(Table1[[#This Row],[Generation (TWh)]]*10^9)</f>
        <v>674.52466371629544</v>
      </c>
    </row>
    <row r="12713" spans="1:21" x14ac:dyDescent="0.35">
      <c r="A12713" t="s">
        <v>3124</v>
      </c>
      <c r="B12713" t="s">
        <v>3243</v>
      </c>
      <c r="C12713" t="str">
        <f>SUBSTITUTE(Table1[[#This Row],[Fuel]],", ",",")</f>
        <v>fossil gas: natural gas,fossil liquids: fuel oil</v>
      </c>
      <c r="D12713" t="s">
        <v>3239</v>
      </c>
      <c r="E12713" t="s">
        <v>3275</v>
      </c>
      <c r="H12713" t="s">
        <v>3440</v>
      </c>
      <c r="I12713">
        <v>100</v>
      </c>
      <c r="J12713" t="s">
        <v>3449</v>
      </c>
      <c r="K12713">
        <v>2025</v>
      </c>
      <c r="L12713" t="s">
        <v>29</v>
      </c>
      <c r="M12713" t="s">
        <v>29</v>
      </c>
      <c r="N12713">
        <v>40.449089000000001</v>
      </c>
      <c r="O12713">
        <v>71.781868000000003</v>
      </c>
      <c r="P12713" t="s">
        <v>3615</v>
      </c>
      <c r="Q12713" s="3">
        <f>Table1[[#This Row],[Capacity (MW)]]*0.395*8760*10^-6</f>
        <v>0.34601999999999999</v>
      </c>
      <c r="R12713" s="3" cm="1">
        <f t="array" ref="R12713">AVERAGE(VLOOKUP(_xlfn.TEXTSPLIT(Table1[[#This Row],[Fuel (no space after comma)]], ","), FuelList_Final_EF!$A$2:$B$65, 2, FALSE))</f>
        <v>65.583341148886291</v>
      </c>
      <c r="S12713" s="3">
        <f>Table1[[#This Row],[Generation (TWh)]]*10^9*VLOOKUP(Table1[[#This Row],[Turbine/Engine Technology]],Technology_HR!$A$2:$B$11,2,FALSE)*10^-6</f>
        <v>3558815.6999999997</v>
      </c>
      <c r="T12713" s="5">
        <f>Table1[[#This Row],[Fuel Consumption (mmBtu)]]*Table1[[#This Row],[Emission Factor (kg CO2/ mmBtu)]]*10^3</f>
        <v>233399024139.11255</v>
      </c>
      <c r="U12713" s="3">
        <f>Table1[[#This Row],[Emissions (g CO2)]]/(Table1[[#This Row],[Generation (TWh)]]*10^9)</f>
        <v>674.52466371629544</v>
      </c>
    </row>
    <row r="12714" spans="1:21" x14ac:dyDescent="0.35">
      <c r="A12714" t="s">
        <v>3124</v>
      </c>
      <c r="B12714" t="s">
        <v>3239</v>
      </c>
      <c r="C12714" t="str">
        <f>SUBSTITUTE(Table1[[#This Row],[Fuel]],", ",",")</f>
        <v>fossil gas: natural gas</v>
      </c>
      <c r="D12714" t="s">
        <v>3239</v>
      </c>
      <c r="H12714" t="s">
        <v>3436</v>
      </c>
      <c r="I12714">
        <v>54</v>
      </c>
      <c r="J12714" t="s">
        <v>3447</v>
      </c>
      <c r="K12714">
        <v>2027</v>
      </c>
      <c r="L12714" t="s">
        <v>29</v>
      </c>
      <c r="M12714" t="s">
        <v>29</v>
      </c>
      <c r="N12714">
        <v>39.183979000000001</v>
      </c>
      <c r="O12714">
        <v>65.287496000000004</v>
      </c>
      <c r="P12714" t="s">
        <v>3615</v>
      </c>
      <c r="Q12714" s="3">
        <f>Table1[[#This Row],[Capacity (MW)]]*0.395*8760*10^-6</f>
        <v>0.18685080000000001</v>
      </c>
      <c r="R12714" s="3" cm="1">
        <f t="array" ref="R12714">AVERAGE(VLOOKUP(_xlfn.TEXTSPLIT(Table1[[#This Row],[Fuel (no space after comma)]], ","), FuelList_Final_EF!$A$2:$B$65, 2, FALSE))</f>
        <v>53.06</v>
      </c>
      <c r="S12714" s="3">
        <f>Table1[[#This Row],[Generation (TWh)]]*10^9*VLOOKUP(Table1[[#This Row],[Turbine/Engine Technology]],Technology_HR!$A$2:$B$11,2,FALSE)*10^-6</f>
        <v>2057227.308</v>
      </c>
      <c r="T12714" s="5">
        <f>Table1[[#This Row],[Fuel Consumption (mmBtu)]]*Table1[[#This Row],[Emission Factor (kg CO2/ mmBtu)]]*10^3</f>
        <v>109156480962.48001</v>
      </c>
      <c r="U12714" s="3">
        <f>Table1[[#This Row],[Emissions (g CO2)]]/(Table1[[#This Row],[Generation (TWh)]]*10^9)</f>
        <v>584.19060000000002</v>
      </c>
    </row>
    <row r="12715" spans="1:21" x14ac:dyDescent="0.35">
      <c r="A12715" t="s">
        <v>3124</v>
      </c>
      <c r="B12715" t="s">
        <v>3239</v>
      </c>
      <c r="C12715" t="str">
        <f>SUBSTITUTE(Table1[[#This Row],[Fuel]],", ",",")</f>
        <v>fossil gas: natural gas</v>
      </c>
      <c r="D12715" t="s">
        <v>3239</v>
      </c>
      <c r="H12715" t="s">
        <v>3436</v>
      </c>
      <c r="I12715">
        <v>54</v>
      </c>
      <c r="J12715" t="s">
        <v>3447</v>
      </c>
      <c r="K12715">
        <v>2027</v>
      </c>
      <c r="L12715" t="s">
        <v>29</v>
      </c>
      <c r="M12715" t="s">
        <v>29</v>
      </c>
      <c r="N12715">
        <v>39.183979000000001</v>
      </c>
      <c r="O12715">
        <v>65.287496000000004</v>
      </c>
      <c r="P12715" t="s">
        <v>3615</v>
      </c>
      <c r="Q12715" s="3">
        <f>Table1[[#This Row],[Capacity (MW)]]*0.395*8760*10^-6</f>
        <v>0.18685080000000001</v>
      </c>
      <c r="R12715" s="3" cm="1">
        <f t="array" ref="R12715">AVERAGE(VLOOKUP(_xlfn.TEXTSPLIT(Table1[[#This Row],[Fuel (no space after comma)]], ","), FuelList_Final_EF!$A$2:$B$65, 2, FALSE))</f>
        <v>53.06</v>
      </c>
      <c r="S12715" s="3">
        <f>Table1[[#This Row],[Generation (TWh)]]*10^9*VLOOKUP(Table1[[#This Row],[Turbine/Engine Technology]],Technology_HR!$A$2:$B$11,2,FALSE)*10^-6</f>
        <v>2057227.308</v>
      </c>
      <c r="T12715" s="5">
        <f>Table1[[#This Row],[Fuel Consumption (mmBtu)]]*Table1[[#This Row],[Emission Factor (kg CO2/ mmBtu)]]*10^3</f>
        <v>109156480962.48001</v>
      </c>
      <c r="U12715" s="3">
        <f>Table1[[#This Row],[Emissions (g CO2)]]/(Table1[[#This Row],[Generation (TWh)]]*10^9)</f>
        <v>584.19060000000002</v>
      </c>
    </row>
    <row r="12716" spans="1:21" x14ac:dyDescent="0.35">
      <c r="A12716" t="s">
        <v>3124</v>
      </c>
      <c r="B12716" t="s">
        <v>3239</v>
      </c>
      <c r="C12716" t="str">
        <f>SUBSTITUTE(Table1[[#This Row],[Fuel]],", ",",")</f>
        <v>fossil gas: natural gas</v>
      </c>
      <c r="D12716" t="s">
        <v>3239</v>
      </c>
      <c r="H12716" t="s">
        <v>3438</v>
      </c>
      <c r="I12716">
        <v>140</v>
      </c>
      <c r="J12716" t="s">
        <v>3452</v>
      </c>
      <c r="K12716" t="s">
        <v>29</v>
      </c>
      <c r="L12716" t="s">
        <v>29</v>
      </c>
      <c r="M12716" t="s">
        <v>29</v>
      </c>
      <c r="N12716">
        <v>39.183979000000001</v>
      </c>
      <c r="O12716">
        <v>65.287496000000004</v>
      </c>
      <c r="P12716" t="s">
        <v>3615</v>
      </c>
      <c r="Q12716" s="3">
        <f>Table1[[#This Row],[Capacity (MW)]]*0.395*8760*10^-6</f>
        <v>0.48442800000000003</v>
      </c>
      <c r="R12716" s="3" cm="1">
        <f t="array" ref="R12716">AVERAGE(VLOOKUP(_xlfn.TEXTSPLIT(Table1[[#This Row],[Fuel (no space after comma)]], ","), FuelList_Final_EF!$A$2:$B$65, 2, FALSE))</f>
        <v>53.06</v>
      </c>
      <c r="S12716" s="3">
        <f>Table1[[#This Row],[Generation (TWh)]]*10^9*VLOOKUP(Table1[[#This Row],[Turbine/Engine Technology]],Technology_HR!$A$2:$B$11,2,FALSE)*10^-6</f>
        <v>3656946.9720000001</v>
      </c>
      <c r="T12716" s="5">
        <f>Table1[[#This Row],[Fuel Consumption (mmBtu)]]*Table1[[#This Row],[Emission Factor (kg CO2/ mmBtu)]]*10^3</f>
        <v>194037606334.32001</v>
      </c>
      <c r="U12716" s="3">
        <f>Table1[[#This Row],[Emissions (g CO2)]]/(Table1[[#This Row],[Generation (TWh)]]*10^9)</f>
        <v>400.54993999999999</v>
      </c>
    </row>
    <row r="12717" spans="1:21" x14ac:dyDescent="0.35">
      <c r="A12717" t="s">
        <v>3125</v>
      </c>
      <c r="B12717" t="s">
        <v>3239</v>
      </c>
      <c r="C12717" t="str">
        <f>SUBSTITUTE(Table1[[#This Row],[Fuel]],", ",",")</f>
        <v>fossil gas: natural gas</v>
      </c>
      <c r="D12717" t="s">
        <v>3239</v>
      </c>
      <c r="H12717" t="s">
        <v>3438</v>
      </c>
      <c r="I12717">
        <v>478</v>
      </c>
      <c r="J12717" t="s">
        <v>3446</v>
      </c>
      <c r="K12717">
        <v>2012</v>
      </c>
      <c r="L12717" t="s">
        <v>29</v>
      </c>
      <c r="M12717" t="s">
        <v>29</v>
      </c>
      <c r="N12717">
        <v>40.158459000000001</v>
      </c>
      <c r="O12717">
        <v>65.311909</v>
      </c>
      <c r="P12717" t="s">
        <v>3615</v>
      </c>
      <c r="Q12717" s="3">
        <f>Table1[[#This Row],[Capacity (MW)]]*0.395*8760*10^-6</f>
        <v>1.6539756000000001</v>
      </c>
      <c r="R12717" s="3" cm="1">
        <f t="array" ref="R12717">AVERAGE(VLOOKUP(_xlfn.TEXTSPLIT(Table1[[#This Row],[Fuel (no space after comma)]], ","), FuelList_Final_EF!$A$2:$B$65, 2, FALSE))</f>
        <v>53.06</v>
      </c>
      <c r="S12717" s="3">
        <f>Table1[[#This Row],[Generation (TWh)]]*10^9*VLOOKUP(Table1[[#This Row],[Turbine/Engine Technology]],Technology_HR!$A$2:$B$11,2,FALSE)*10^-6</f>
        <v>12485861.804399999</v>
      </c>
      <c r="T12717" s="5">
        <f>Table1[[#This Row],[Fuel Consumption (mmBtu)]]*Table1[[#This Row],[Emission Factor (kg CO2/ mmBtu)]]*10^3</f>
        <v>662499827341.46387</v>
      </c>
      <c r="U12717" s="3">
        <f>Table1[[#This Row],[Emissions (g CO2)]]/(Table1[[#This Row],[Generation (TWh)]]*10^9)</f>
        <v>400.54993999999994</v>
      </c>
    </row>
    <row r="12718" spans="1:21" x14ac:dyDescent="0.35">
      <c r="A12718" t="s">
        <v>3125</v>
      </c>
      <c r="B12718" t="s">
        <v>3239</v>
      </c>
      <c r="C12718" t="str">
        <f>SUBSTITUTE(Table1[[#This Row],[Fuel]],", ",",")</f>
        <v>fossil gas: natural gas</v>
      </c>
      <c r="D12718" t="s">
        <v>3239</v>
      </c>
      <c r="H12718" t="s">
        <v>3438</v>
      </c>
      <c r="I12718">
        <v>450</v>
      </c>
      <c r="J12718" t="s">
        <v>3446</v>
      </c>
      <c r="K12718">
        <v>2020</v>
      </c>
      <c r="L12718" t="s">
        <v>29</v>
      </c>
      <c r="M12718" t="s">
        <v>29</v>
      </c>
      <c r="N12718">
        <v>40.158459000000001</v>
      </c>
      <c r="O12718">
        <v>65.311909</v>
      </c>
      <c r="P12718" t="s">
        <v>3615</v>
      </c>
      <c r="Q12718" s="3">
        <f>Table1[[#This Row],[Capacity (MW)]]*0.395*8760*10^-6</f>
        <v>1.5570899999999999</v>
      </c>
      <c r="R12718" s="3" cm="1">
        <f t="array" ref="R12718">AVERAGE(VLOOKUP(_xlfn.TEXTSPLIT(Table1[[#This Row],[Fuel (no space after comma)]], ","), FuelList_Final_EF!$A$2:$B$65, 2, FALSE))</f>
        <v>53.06</v>
      </c>
      <c r="S12718" s="3">
        <f>Table1[[#This Row],[Generation (TWh)]]*10^9*VLOOKUP(Table1[[#This Row],[Turbine/Engine Technology]],Technology_HR!$A$2:$B$11,2,FALSE)*10^-6</f>
        <v>11754472.409999998</v>
      </c>
      <c r="T12718" s="5">
        <f>Table1[[#This Row],[Fuel Consumption (mmBtu)]]*Table1[[#This Row],[Emission Factor (kg CO2/ mmBtu)]]*10^3</f>
        <v>623692306074.59998</v>
      </c>
      <c r="U12718" s="3">
        <f>Table1[[#This Row],[Emissions (g CO2)]]/(Table1[[#This Row],[Generation (TWh)]]*10^9)</f>
        <v>400.54994000000005</v>
      </c>
    </row>
    <row r="12719" spans="1:21" x14ac:dyDescent="0.35">
      <c r="A12719" t="s">
        <v>3125</v>
      </c>
      <c r="B12719" t="s">
        <v>3239</v>
      </c>
      <c r="C12719" t="str">
        <f>SUBSTITUTE(Table1[[#This Row],[Fuel]],", ",",")</f>
        <v>fossil gas: natural gas</v>
      </c>
      <c r="D12719" t="s">
        <v>3239</v>
      </c>
      <c r="H12719" t="s">
        <v>3438</v>
      </c>
      <c r="I12719">
        <v>600</v>
      </c>
      <c r="J12719" t="s">
        <v>3449</v>
      </c>
      <c r="K12719">
        <v>2026</v>
      </c>
      <c r="L12719" t="s">
        <v>29</v>
      </c>
      <c r="M12719" t="s">
        <v>29</v>
      </c>
      <c r="N12719">
        <v>40.158459000000001</v>
      </c>
      <c r="O12719">
        <v>65.311909</v>
      </c>
      <c r="P12719" t="s">
        <v>3615</v>
      </c>
      <c r="Q12719" s="3">
        <f>Table1[[#This Row],[Capacity (MW)]]*0.395*8760*10^-6</f>
        <v>2.07612</v>
      </c>
      <c r="R12719" s="3" cm="1">
        <f t="array" ref="R12719">AVERAGE(VLOOKUP(_xlfn.TEXTSPLIT(Table1[[#This Row],[Fuel (no space after comma)]], ","), FuelList_Final_EF!$A$2:$B$65, 2, FALSE))</f>
        <v>53.06</v>
      </c>
      <c r="S12719" s="3">
        <f>Table1[[#This Row],[Generation (TWh)]]*10^9*VLOOKUP(Table1[[#This Row],[Turbine/Engine Technology]],Technology_HR!$A$2:$B$11,2,FALSE)*10^-6</f>
        <v>15672629.879999999</v>
      </c>
      <c r="T12719" s="5">
        <f>Table1[[#This Row],[Fuel Consumption (mmBtu)]]*Table1[[#This Row],[Emission Factor (kg CO2/ mmBtu)]]*10^3</f>
        <v>831589741432.79993</v>
      </c>
      <c r="U12719" s="3">
        <f>Table1[[#This Row],[Emissions (g CO2)]]/(Table1[[#This Row],[Generation (TWh)]]*10^9)</f>
        <v>400.54993999999999</v>
      </c>
    </row>
    <row r="12720" spans="1:21" x14ac:dyDescent="0.35">
      <c r="A12720" t="s">
        <v>3125</v>
      </c>
      <c r="B12720" t="s">
        <v>3239</v>
      </c>
      <c r="C12720" t="str">
        <f>SUBSTITUTE(Table1[[#This Row],[Fuel]],", ",",")</f>
        <v>fossil gas: natural gas</v>
      </c>
      <c r="D12720" t="s">
        <v>3239</v>
      </c>
      <c r="H12720" t="s">
        <v>3438</v>
      </c>
      <c r="I12720">
        <v>650</v>
      </c>
      <c r="J12720" t="s">
        <v>3450</v>
      </c>
      <c r="K12720" t="s">
        <v>29</v>
      </c>
      <c r="L12720" t="s">
        <v>29</v>
      </c>
      <c r="M12720" t="s">
        <v>29</v>
      </c>
      <c r="N12720">
        <v>40.158459000000001</v>
      </c>
      <c r="O12720">
        <v>65.311909</v>
      </c>
      <c r="P12720" t="s">
        <v>3615</v>
      </c>
      <c r="Q12720" s="3">
        <f>Table1[[#This Row],[Capacity (MW)]]*0.395*8760*10^-6</f>
        <v>2.2491300000000001</v>
      </c>
      <c r="R12720" s="3" cm="1">
        <f t="array" ref="R12720">AVERAGE(VLOOKUP(_xlfn.TEXTSPLIT(Table1[[#This Row],[Fuel (no space after comma)]], ","), FuelList_Final_EF!$A$2:$B$65, 2, FALSE))</f>
        <v>53.06</v>
      </c>
      <c r="S12720" s="3">
        <f>Table1[[#This Row],[Generation (TWh)]]*10^9*VLOOKUP(Table1[[#This Row],[Turbine/Engine Technology]],Technology_HR!$A$2:$B$11,2,FALSE)*10^-6</f>
        <v>16978682.370000001</v>
      </c>
      <c r="T12720" s="5">
        <f>Table1[[#This Row],[Fuel Consumption (mmBtu)]]*Table1[[#This Row],[Emission Factor (kg CO2/ mmBtu)]]*10^3</f>
        <v>900888886552.20007</v>
      </c>
      <c r="U12720" s="3">
        <f>Table1[[#This Row],[Emissions (g CO2)]]/(Table1[[#This Row],[Generation (TWh)]]*10^9)</f>
        <v>400.54994000000005</v>
      </c>
    </row>
    <row r="12721" spans="1:21" x14ac:dyDescent="0.35">
      <c r="A12721" t="s">
        <v>3125</v>
      </c>
      <c r="B12721" t="s">
        <v>3239</v>
      </c>
      <c r="C12721" t="str">
        <f>SUBSTITUTE(Table1[[#This Row],[Fuel]],", ",",")</f>
        <v>fossil gas: natural gas</v>
      </c>
      <c r="D12721" t="s">
        <v>3239</v>
      </c>
      <c r="H12721" t="s">
        <v>3440</v>
      </c>
      <c r="I12721">
        <v>210</v>
      </c>
      <c r="J12721" t="s">
        <v>3446</v>
      </c>
      <c r="K12721">
        <v>1980</v>
      </c>
      <c r="L12721" t="s">
        <v>29</v>
      </c>
      <c r="M12721" t="s">
        <v>29</v>
      </c>
      <c r="N12721">
        <v>40.158459000000001</v>
      </c>
      <c r="O12721">
        <v>65.311909</v>
      </c>
      <c r="P12721" t="s">
        <v>3615</v>
      </c>
      <c r="Q12721" s="3">
        <f>Table1[[#This Row],[Capacity (MW)]]*0.395*8760*10^-6</f>
        <v>0.72664200000000001</v>
      </c>
      <c r="R12721" s="3" cm="1">
        <f t="array" ref="R12721">AVERAGE(VLOOKUP(_xlfn.TEXTSPLIT(Table1[[#This Row],[Fuel (no space after comma)]], ","), FuelList_Final_EF!$A$2:$B$65, 2, FALSE))</f>
        <v>53.06</v>
      </c>
      <c r="S12721" s="3">
        <f>Table1[[#This Row],[Generation (TWh)]]*10^9*VLOOKUP(Table1[[#This Row],[Turbine/Engine Technology]],Technology_HR!$A$2:$B$11,2,FALSE)*10^-6</f>
        <v>7473512.9699999997</v>
      </c>
      <c r="T12721" s="5">
        <f>Table1[[#This Row],[Fuel Consumption (mmBtu)]]*Table1[[#This Row],[Emission Factor (kg CO2/ mmBtu)]]*10^3</f>
        <v>396544598188.20001</v>
      </c>
      <c r="U12721" s="3">
        <f>Table1[[#This Row],[Emissions (g CO2)]]/(Table1[[#This Row],[Generation (TWh)]]*10^9)</f>
        <v>545.72210000000007</v>
      </c>
    </row>
    <row r="12722" spans="1:21" x14ac:dyDescent="0.35">
      <c r="A12722" t="s">
        <v>3125</v>
      </c>
      <c r="B12722" t="s">
        <v>3239</v>
      </c>
      <c r="C12722" t="str">
        <f>SUBSTITUTE(Table1[[#This Row],[Fuel]],", ",",")</f>
        <v>fossil gas: natural gas</v>
      </c>
      <c r="D12722" t="s">
        <v>3239</v>
      </c>
      <c r="H12722" t="s">
        <v>3440</v>
      </c>
      <c r="I12722">
        <v>210</v>
      </c>
      <c r="J12722" t="s">
        <v>3446</v>
      </c>
      <c r="K12722">
        <v>1981</v>
      </c>
      <c r="L12722" t="s">
        <v>29</v>
      </c>
      <c r="M12722" t="s">
        <v>29</v>
      </c>
      <c r="N12722">
        <v>40.158459000000001</v>
      </c>
      <c r="O12722">
        <v>65.311909</v>
      </c>
      <c r="P12722" t="s">
        <v>3615</v>
      </c>
      <c r="Q12722" s="3">
        <f>Table1[[#This Row],[Capacity (MW)]]*0.395*8760*10^-6</f>
        <v>0.72664200000000001</v>
      </c>
      <c r="R12722" s="3" cm="1">
        <f t="array" ref="R12722">AVERAGE(VLOOKUP(_xlfn.TEXTSPLIT(Table1[[#This Row],[Fuel (no space after comma)]], ","), FuelList_Final_EF!$A$2:$B$65, 2, FALSE))</f>
        <v>53.06</v>
      </c>
      <c r="S12722" s="3">
        <f>Table1[[#This Row],[Generation (TWh)]]*10^9*VLOOKUP(Table1[[#This Row],[Turbine/Engine Technology]],Technology_HR!$A$2:$B$11,2,FALSE)*10^-6</f>
        <v>7473512.9699999997</v>
      </c>
      <c r="T12722" s="5">
        <f>Table1[[#This Row],[Fuel Consumption (mmBtu)]]*Table1[[#This Row],[Emission Factor (kg CO2/ mmBtu)]]*10^3</f>
        <v>396544598188.20001</v>
      </c>
      <c r="U12722" s="3">
        <f>Table1[[#This Row],[Emissions (g CO2)]]/(Table1[[#This Row],[Generation (TWh)]]*10^9)</f>
        <v>545.72210000000007</v>
      </c>
    </row>
    <row r="12723" spans="1:21" x14ac:dyDescent="0.35">
      <c r="A12723" t="s">
        <v>3125</v>
      </c>
      <c r="B12723" t="s">
        <v>3239</v>
      </c>
      <c r="C12723" t="str">
        <f>SUBSTITUTE(Table1[[#This Row],[Fuel]],", ",",")</f>
        <v>fossil gas: natural gas</v>
      </c>
      <c r="D12723" t="s">
        <v>3239</v>
      </c>
      <c r="H12723" t="s">
        <v>3440</v>
      </c>
      <c r="I12723">
        <v>150</v>
      </c>
      <c r="J12723" t="s">
        <v>3446</v>
      </c>
      <c r="K12723">
        <v>1964</v>
      </c>
      <c r="L12723" t="s">
        <v>29</v>
      </c>
      <c r="M12723" t="s">
        <v>29</v>
      </c>
      <c r="N12723">
        <v>40.158459000000001</v>
      </c>
      <c r="O12723">
        <v>65.311909</v>
      </c>
      <c r="P12723" t="s">
        <v>3615</v>
      </c>
      <c r="Q12723" s="3">
        <f>Table1[[#This Row],[Capacity (MW)]]*0.395*8760*10^-6</f>
        <v>0.51902999999999999</v>
      </c>
      <c r="R12723" s="3" cm="1">
        <f t="array" ref="R12723">AVERAGE(VLOOKUP(_xlfn.TEXTSPLIT(Table1[[#This Row],[Fuel (no space after comma)]], ","), FuelList_Final_EF!$A$2:$B$65, 2, FALSE))</f>
        <v>53.06</v>
      </c>
      <c r="S12723" s="3">
        <f>Table1[[#This Row],[Generation (TWh)]]*10^9*VLOOKUP(Table1[[#This Row],[Turbine/Engine Technology]],Technology_HR!$A$2:$B$11,2,FALSE)*10^-6</f>
        <v>5338223.55</v>
      </c>
      <c r="T12723" s="5">
        <f>Table1[[#This Row],[Fuel Consumption (mmBtu)]]*Table1[[#This Row],[Emission Factor (kg CO2/ mmBtu)]]*10^3</f>
        <v>283246141563</v>
      </c>
      <c r="U12723" s="3">
        <f>Table1[[#This Row],[Emissions (g CO2)]]/(Table1[[#This Row],[Generation (TWh)]]*10^9)</f>
        <v>545.72209999999995</v>
      </c>
    </row>
    <row r="12724" spans="1:21" x14ac:dyDescent="0.35">
      <c r="A12724" t="s">
        <v>3125</v>
      </c>
      <c r="B12724" t="s">
        <v>3239</v>
      </c>
      <c r="C12724" t="str">
        <f>SUBSTITUTE(Table1[[#This Row],[Fuel]],", ",",")</f>
        <v>fossil gas: natural gas</v>
      </c>
      <c r="D12724" t="s">
        <v>3239</v>
      </c>
      <c r="H12724" t="s">
        <v>3440</v>
      </c>
      <c r="I12724">
        <v>150</v>
      </c>
      <c r="J12724" t="s">
        <v>3446</v>
      </c>
      <c r="K12724">
        <v>1965</v>
      </c>
      <c r="L12724" t="s">
        <v>29</v>
      </c>
      <c r="M12724" t="s">
        <v>29</v>
      </c>
      <c r="N12724">
        <v>40.158459000000001</v>
      </c>
      <c r="O12724">
        <v>65.311909</v>
      </c>
      <c r="P12724" t="s">
        <v>3615</v>
      </c>
      <c r="Q12724" s="3">
        <f>Table1[[#This Row],[Capacity (MW)]]*0.395*8760*10^-6</f>
        <v>0.51902999999999999</v>
      </c>
      <c r="R12724" s="3" cm="1">
        <f t="array" ref="R12724">AVERAGE(VLOOKUP(_xlfn.TEXTSPLIT(Table1[[#This Row],[Fuel (no space after comma)]], ","), FuelList_Final_EF!$A$2:$B$65, 2, FALSE))</f>
        <v>53.06</v>
      </c>
      <c r="S12724" s="3">
        <f>Table1[[#This Row],[Generation (TWh)]]*10^9*VLOOKUP(Table1[[#This Row],[Turbine/Engine Technology]],Technology_HR!$A$2:$B$11,2,FALSE)*10^-6</f>
        <v>5338223.55</v>
      </c>
      <c r="T12724" s="5">
        <f>Table1[[#This Row],[Fuel Consumption (mmBtu)]]*Table1[[#This Row],[Emission Factor (kg CO2/ mmBtu)]]*10^3</f>
        <v>283246141563</v>
      </c>
      <c r="U12724" s="3">
        <f>Table1[[#This Row],[Emissions (g CO2)]]/(Table1[[#This Row],[Generation (TWh)]]*10^9)</f>
        <v>545.72209999999995</v>
      </c>
    </row>
    <row r="12725" spans="1:21" x14ac:dyDescent="0.35">
      <c r="A12725" t="s">
        <v>3125</v>
      </c>
      <c r="B12725" t="s">
        <v>3239</v>
      </c>
      <c r="C12725" t="str">
        <f>SUBSTITUTE(Table1[[#This Row],[Fuel]],", ",",")</f>
        <v>fossil gas: natural gas</v>
      </c>
      <c r="D12725" t="s">
        <v>3239</v>
      </c>
      <c r="H12725" t="s">
        <v>3440</v>
      </c>
      <c r="I12725">
        <v>50</v>
      </c>
      <c r="J12725" t="s">
        <v>3446</v>
      </c>
      <c r="K12725">
        <v>1966</v>
      </c>
      <c r="L12725" t="s">
        <v>29</v>
      </c>
      <c r="M12725" t="s">
        <v>29</v>
      </c>
      <c r="N12725">
        <v>40.158459000000001</v>
      </c>
      <c r="O12725">
        <v>65.311909</v>
      </c>
      <c r="P12725" t="s">
        <v>3615</v>
      </c>
      <c r="Q12725" s="3">
        <f>Table1[[#This Row],[Capacity (MW)]]*0.395*8760*10^-6</f>
        <v>0.17301</v>
      </c>
      <c r="R12725" s="3" cm="1">
        <f t="array" ref="R12725">AVERAGE(VLOOKUP(_xlfn.TEXTSPLIT(Table1[[#This Row],[Fuel (no space after comma)]], ","), FuelList_Final_EF!$A$2:$B$65, 2, FALSE))</f>
        <v>53.06</v>
      </c>
      <c r="S12725" s="3">
        <f>Table1[[#This Row],[Generation (TWh)]]*10^9*VLOOKUP(Table1[[#This Row],[Turbine/Engine Technology]],Technology_HR!$A$2:$B$11,2,FALSE)*10^-6</f>
        <v>1779407.8499999999</v>
      </c>
      <c r="T12725" s="5">
        <f>Table1[[#This Row],[Fuel Consumption (mmBtu)]]*Table1[[#This Row],[Emission Factor (kg CO2/ mmBtu)]]*10^3</f>
        <v>94415380521</v>
      </c>
      <c r="U12725" s="3">
        <f>Table1[[#This Row],[Emissions (g CO2)]]/(Table1[[#This Row],[Generation (TWh)]]*10^9)</f>
        <v>545.72209999999995</v>
      </c>
    </row>
    <row r="12726" spans="1:21" x14ac:dyDescent="0.35">
      <c r="A12726" t="s">
        <v>3125</v>
      </c>
      <c r="B12726" t="s">
        <v>3239</v>
      </c>
      <c r="C12726" t="str">
        <f>SUBSTITUTE(Table1[[#This Row],[Fuel]],", ",",")</f>
        <v>fossil gas: natural gas</v>
      </c>
      <c r="D12726" t="s">
        <v>3239</v>
      </c>
      <c r="H12726" t="s">
        <v>3440</v>
      </c>
      <c r="I12726">
        <v>60</v>
      </c>
      <c r="J12726" t="s">
        <v>3446</v>
      </c>
      <c r="K12726">
        <v>1967</v>
      </c>
      <c r="L12726" t="s">
        <v>29</v>
      </c>
      <c r="M12726" t="s">
        <v>29</v>
      </c>
      <c r="N12726">
        <v>40.158459000000001</v>
      </c>
      <c r="O12726">
        <v>65.311909</v>
      </c>
      <c r="P12726" t="s">
        <v>3615</v>
      </c>
      <c r="Q12726" s="3">
        <f>Table1[[#This Row],[Capacity (MW)]]*0.395*8760*10^-6</f>
        <v>0.20761200000000002</v>
      </c>
      <c r="R12726" s="3" cm="1">
        <f t="array" ref="R12726">AVERAGE(VLOOKUP(_xlfn.TEXTSPLIT(Table1[[#This Row],[Fuel (no space after comma)]], ","), FuelList_Final_EF!$A$2:$B$65, 2, FALSE))</f>
        <v>53.06</v>
      </c>
      <c r="S12726" s="3">
        <f>Table1[[#This Row],[Generation (TWh)]]*10^9*VLOOKUP(Table1[[#This Row],[Turbine/Engine Technology]],Technology_HR!$A$2:$B$11,2,FALSE)*10^-6</f>
        <v>2135289.42</v>
      </c>
      <c r="T12726" s="5">
        <f>Table1[[#This Row],[Fuel Consumption (mmBtu)]]*Table1[[#This Row],[Emission Factor (kg CO2/ mmBtu)]]*10^3</f>
        <v>113298456625.2</v>
      </c>
      <c r="U12726" s="3">
        <f>Table1[[#This Row],[Emissions (g CO2)]]/(Table1[[#This Row],[Generation (TWh)]]*10^9)</f>
        <v>545.72209999999995</v>
      </c>
    </row>
    <row r="12727" spans="1:21" x14ac:dyDescent="0.35">
      <c r="A12727" t="s">
        <v>3125</v>
      </c>
      <c r="B12727" t="s">
        <v>3239</v>
      </c>
      <c r="C12727" t="str">
        <f>SUBSTITUTE(Table1[[#This Row],[Fuel]],", ",",")</f>
        <v>fossil gas: natural gas</v>
      </c>
      <c r="D12727" t="s">
        <v>3239</v>
      </c>
      <c r="H12727" t="s">
        <v>3440</v>
      </c>
      <c r="I12727">
        <v>50</v>
      </c>
      <c r="J12727" t="s">
        <v>3446</v>
      </c>
      <c r="K12727">
        <v>1971</v>
      </c>
      <c r="L12727" t="s">
        <v>29</v>
      </c>
      <c r="M12727" t="s">
        <v>29</v>
      </c>
      <c r="N12727">
        <v>40.158459000000001</v>
      </c>
      <c r="O12727">
        <v>65.311909</v>
      </c>
      <c r="P12727" t="s">
        <v>3615</v>
      </c>
      <c r="Q12727" s="3">
        <f>Table1[[#This Row],[Capacity (MW)]]*0.395*8760*10^-6</f>
        <v>0.17301</v>
      </c>
      <c r="R12727" s="3" cm="1">
        <f t="array" ref="R12727">AVERAGE(VLOOKUP(_xlfn.TEXTSPLIT(Table1[[#This Row],[Fuel (no space after comma)]], ","), FuelList_Final_EF!$A$2:$B$65, 2, FALSE))</f>
        <v>53.06</v>
      </c>
      <c r="S12727" s="3">
        <f>Table1[[#This Row],[Generation (TWh)]]*10^9*VLOOKUP(Table1[[#This Row],[Turbine/Engine Technology]],Technology_HR!$A$2:$B$11,2,FALSE)*10^-6</f>
        <v>1779407.8499999999</v>
      </c>
      <c r="T12727" s="5">
        <f>Table1[[#This Row],[Fuel Consumption (mmBtu)]]*Table1[[#This Row],[Emission Factor (kg CO2/ mmBtu)]]*10^3</f>
        <v>94415380521</v>
      </c>
      <c r="U12727" s="3">
        <f>Table1[[#This Row],[Emissions (g CO2)]]/(Table1[[#This Row],[Generation (TWh)]]*10^9)</f>
        <v>545.72209999999995</v>
      </c>
    </row>
    <row r="12728" spans="1:21" x14ac:dyDescent="0.35">
      <c r="A12728" t="s">
        <v>3125</v>
      </c>
      <c r="B12728" t="s">
        <v>3239</v>
      </c>
      <c r="C12728" t="str">
        <f>SUBSTITUTE(Table1[[#This Row],[Fuel]],", ",",")</f>
        <v>fossil gas: natural gas</v>
      </c>
      <c r="D12728" t="s">
        <v>3239</v>
      </c>
      <c r="H12728" t="s">
        <v>3440</v>
      </c>
      <c r="I12728">
        <v>160</v>
      </c>
      <c r="J12728" t="s">
        <v>3446</v>
      </c>
      <c r="K12728">
        <v>1968</v>
      </c>
      <c r="L12728" t="s">
        <v>29</v>
      </c>
      <c r="M12728" t="s">
        <v>29</v>
      </c>
      <c r="N12728">
        <v>40.158459000000001</v>
      </c>
      <c r="O12728">
        <v>65.311909</v>
      </c>
      <c r="P12728" t="s">
        <v>3615</v>
      </c>
      <c r="Q12728" s="3">
        <f>Table1[[#This Row],[Capacity (MW)]]*0.395*8760*10^-6</f>
        <v>0.55363200000000001</v>
      </c>
      <c r="R12728" s="3" cm="1">
        <f t="array" ref="R12728">AVERAGE(VLOOKUP(_xlfn.TEXTSPLIT(Table1[[#This Row],[Fuel (no space after comma)]], ","), FuelList_Final_EF!$A$2:$B$65, 2, FALSE))</f>
        <v>53.06</v>
      </c>
      <c r="S12728" s="3">
        <f>Table1[[#This Row],[Generation (TWh)]]*10^9*VLOOKUP(Table1[[#This Row],[Turbine/Engine Technology]],Technology_HR!$A$2:$B$11,2,FALSE)*10^-6</f>
        <v>5694105.1200000001</v>
      </c>
      <c r="T12728" s="5">
        <f>Table1[[#This Row],[Fuel Consumption (mmBtu)]]*Table1[[#This Row],[Emission Factor (kg CO2/ mmBtu)]]*10^3</f>
        <v>302129217667.20001</v>
      </c>
      <c r="U12728" s="3">
        <f>Table1[[#This Row],[Emissions (g CO2)]]/(Table1[[#This Row],[Generation (TWh)]]*10^9)</f>
        <v>545.72210000000007</v>
      </c>
    </row>
    <row r="12729" spans="1:21" x14ac:dyDescent="0.35">
      <c r="A12729" t="s">
        <v>3125</v>
      </c>
      <c r="B12729" t="s">
        <v>3239</v>
      </c>
      <c r="C12729" t="str">
        <f>SUBSTITUTE(Table1[[#This Row],[Fuel]],", ",",")</f>
        <v>fossil gas: natural gas</v>
      </c>
      <c r="D12729" t="s">
        <v>3239</v>
      </c>
      <c r="H12729" t="s">
        <v>3440</v>
      </c>
      <c r="I12729">
        <v>160</v>
      </c>
      <c r="J12729" t="s">
        <v>3446</v>
      </c>
      <c r="K12729">
        <v>1969</v>
      </c>
      <c r="L12729" t="s">
        <v>29</v>
      </c>
      <c r="M12729" t="s">
        <v>29</v>
      </c>
      <c r="N12729">
        <v>40.158459000000001</v>
      </c>
      <c r="O12729">
        <v>65.311909</v>
      </c>
      <c r="P12729" t="s">
        <v>3615</v>
      </c>
      <c r="Q12729" s="3">
        <f>Table1[[#This Row],[Capacity (MW)]]*0.395*8760*10^-6</f>
        <v>0.55363200000000001</v>
      </c>
      <c r="R12729" s="3" cm="1">
        <f t="array" ref="R12729">AVERAGE(VLOOKUP(_xlfn.TEXTSPLIT(Table1[[#This Row],[Fuel (no space after comma)]], ","), FuelList_Final_EF!$A$2:$B$65, 2, FALSE))</f>
        <v>53.06</v>
      </c>
      <c r="S12729" s="3">
        <f>Table1[[#This Row],[Generation (TWh)]]*10^9*VLOOKUP(Table1[[#This Row],[Turbine/Engine Technology]],Technology_HR!$A$2:$B$11,2,FALSE)*10^-6</f>
        <v>5694105.1200000001</v>
      </c>
      <c r="T12729" s="5">
        <f>Table1[[#This Row],[Fuel Consumption (mmBtu)]]*Table1[[#This Row],[Emission Factor (kg CO2/ mmBtu)]]*10^3</f>
        <v>302129217667.20001</v>
      </c>
      <c r="U12729" s="3">
        <f>Table1[[#This Row],[Emissions (g CO2)]]/(Table1[[#This Row],[Generation (TWh)]]*10^9)</f>
        <v>545.72210000000007</v>
      </c>
    </row>
    <row r="12730" spans="1:21" x14ac:dyDescent="0.35">
      <c r="A12730" t="s">
        <v>300</v>
      </c>
      <c r="B12730" t="s">
        <v>3243</v>
      </c>
      <c r="C12730" t="str">
        <f>SUBSTITUTE(Table1[[#This Row],[Fuel]],", ",",")</f>
        <v>fossil gas: natural gas,fossil liquids: fuel oil</v>
      </c>
      <c r="D12730" t="s">
        <v>3239</v>
      </c>
      <c r="E12730" t="s">
        <v>3275</v>
      </c>
      <c r="H12730" t="s">
        <v>3438</v>
      </c>
      <c r="I12730">
        <v>560</v>
      </c>
      <c r="J12730" t="s">
        <v>3449</v>
      </c>
      <c r="K12730">
        <v>2027</v>
      </c>
      <c r="L12730" t="s">
        <v>29</v>
      </c>
      <c r="M12730" t="s">
        <v>29</v>
      </c>
      <c r="N12730">
        <v>37.376786000000003</v>
      </c>
      <c r="O12730">
        <v>67.252094</v>
      </c>
      <c r="P12730" t="s">
        <v>3615</v>
      </c>
      <c r="Q12730" s="3">
        <f>Table1[[#This Row],[Capacity (MW)]]*0.395*8760*10^-6</f>
        <v>1.9377120000000001</v>
      </c>
      <c r="R12730" s="3" cm="1">
        <f t="array" ref="R12730">AVERAGE(VLOOKUP(_xlfn.TEXTSPLIT(Table1[[#This Row],[Fuel (no space after comma)]], ","), FuelList_Final_EF!$A$2:$B$65, 2, FALSE))</f>
        <v>65.583341148886291</v>
      </c>
      <c r="S12730" s="3">
        <f>Table1[[#This Row],[Generation (TWh)]]*10^9*VLOOKUP(Table1[[#This Row],[Turbine/Engine Technology]],Technology_HR!$A$2:$B$11,2,FALSE)*10^-6</f>
        <v>14627787.888</v>
      </c>
      <c r="T12730" s="5">
        <f>Table1[[#This Row],[Fuel Consumption (mmBtu)]]*Table1[[#This Row],[Emission Factor (kg CO2/ mmBtu)]]*10^3</f>
        <v>959339203312.25085</v>
      </c>
      <c r="U12730" s="3">
        <f>Table1[[#This Row],[Emissions (g CO2)]]/(Table1[[#This Row],[Generation (TWh)]]*10^9)</f>
        <v>495.08864233294258</v>
      </c>
    </row>
    <row r="12731" spans="1:21" x14ac:dyDescent="0.35">
      <c r="A12731" t="s">
        <v>932</v>
      </c>
      <c r="B12731" t="s">
        <v>3243</v>
      </c>
      <c r="C12731" t="str">
        <f>SUBSTITUTE(Table1[[#This Row],[Fuel]],", ",",")</f>
        <v>fossil gas: natural gas,fossil liquids: fuel oil</v>
      </c>
      <c r="D12731" t="s">
        <v>3239</v>
      </c>
      <c r="E12731" t="s">
        <v>3275</v>
      </c>
      <c r="H12731" t="s">
        <v>3438</v>
      </c>
      <c r="I12731">
        <v>240</v>
      </c>
      <c r="J12731" t="s">
        <v>3449</v>
      </c>
      <c r="K12731">
        <v>2027</v>
      </c>
      <c r="L12731" t="s">
        <v>29</v>
      </c>
      <c r="M12731" t="s">
        <v>29</v>
      </c>
      <c r="N12731">
        <v>37.376786000000003</v>
      </c>
      <c r="O12731">
        <v>67.252094</v>
      </c>
      <c r="P12731" t="s">
        <v>3615</v>
      </c>
      <c r="Q12731" s="3">
        <f>Table1[[#This Row],[Capacity (MW)]]*0.395*8760*10^-6</f>
        <v>0.83044800000000008</v>
      </c>
      <c r="R12731" s="3" cm="1">
        <f t="array" ref="R12731">AVERAGE(VLOOKUP(_xlfn.TEXTSPLIT(Table1[[#This Row],[Fuel (no space after comma)]], ","), FuelList_Final_EF!$A$2:$B$65, 2, FALSE))</f>
        <v>65.583341148886291</v>
      </c>
      <c r="S12731" s="3">
        <f>Table1[[#This Row],[Generation (TWh)]]*10^9*VLOOKUP(Table1[[#This Row],[Turbine/Engine Technology]],Technology_HR!$A$2:$B$11,2,FALSE)*10^-6</f>
        <v>6269051.9520000005</v>
      </c>
      <c r="T12731" s="5">
        <f>Table1[[#This Row],[Fuel Consumption (mmBtu)]]*Table1[[#This Row],[Emission Factor (kg CO2/ mmBtu)]]*10^3</f>
        <v>411145372848.1076</v>
      </c>
      <c r="U12731" s="3">
        <f>Table1[[#This Row],[Emissions (g CO2)]]/(Table1[[#This Row],[Generation (TWh)]]*10^9)</f>
        <v>495.08864233294264</v>
      </c>
    </row>
    <row r="12732" spans="1:21" x14ac:dyDescent="0.35">
      <c r="A12732" t="s">
        <v>212</v>
      </c>
      <c r="B12732" t="s">
        <v>3243</v>
      </c>
      <c r="C12732" t="str">
        <f>SUBSTITUTE(Table1[[#This Row],[Fuel]],", ",",")</f>
        <v>fossil gas: natural gas,fossil liquids: fuel oil</v>
      </c>
      <c r="D12732" t="s">
        <v>3239</v>
      </c>
      <c r="E12732" t="s">
        <v>3275</v>
      </c>
      <c r="H12732" t="s">
        <v>3438</v>
      </c>
      <c r="I12732">
        <v>400</v>
      </c>
      <c r="J12732" t="s">
        <v>3449</v>
      </c>
      <c r="K12732">
        <v>2027</v>
      </c>
      <c r="L12732" t="s">
        <v>29</v>
      </c>
      <c r="M12732" t="s">
        <v>29</v>
      </c>
      <c r="N12732">
        <v>37.376786000000003</v>
      </c>
      <c r="O12732">
        <v>67.252094</v>
      </c>
      <c r="P12732" t="s">
        <v>3615</v>
      </c>
      <c r="Q12732" s="3">
        <f>Table1[[#This Row],[Capacity (MW)]]*0.395*8760*10^-6</f>
        <v>1.38408</v>
      </c>
      <c r="R12732" s="3" cm="1">
        <f t="array" ref="R12732">AVERAGE(VLOOKUP(_xlfn.TEXTSPLIT(Table1[[#This Row],[Fuel (no space after comma)]], ","), FuelList_Final_EF!$A$2:$B$65, 2, FALSE))</f>
        <v>65.583341148886291</v>
      </c>
      <c r="S12732" s="3">
        <f>Table1[[#This Row],[Generation (TWh)]]*10^9*VLOOKUP(Table1[[#This Row],[Turbine/Engine Technology]],Technology_HR!$A$2:$B$11,2,FALSE)*10^-6</f>
        <v>10448419.92</v>
      </c>
      <c r="T12732" s="5">
        <f>Table1[[#This Row],[Fuel Consumption (mmBtu)]]*Table1[[#This Row],[Emission Factor (kg CO2/ mmBtu)]]*10^3</f>
        <v>685242288080.1792</v>
      </c>
      <c r="U12732" s="3">
        <f>Table1[[#This Row],[Emissions (g CO2)]]/(Table1[[#This Row],[Generation (TWh)]]*10^9)</f>
        <v>495.08864233294258</v>
      </c>
    </row>
    <row r="12733" spans="1:21" x14ac:dyDescent="0.35">
      <c r="A12733" t="s">
        <v>3126</v>
      </c>
      <c r="B12733" t="s">
        <v>3243</v>
      </c>
      <c r="C12733" t="str">
        <f>SUBSTITUTE(Table1[[#This Row],[Fuel]],", ",",")</f>
        <v>fossil gas: natural gas,fossil liquids: fuel oil</v>
      </c>
      <c r="D12733" t="s">
        <v>3239</v>
      </c>
      <c r="E12733" t="s">
        <v>3275</v>
      </c>
      <c r="H12733" t="s">
        <v>3438</v>
      </c>
      <c r="I12733">
        <v>400</v>
      </c>
      <c r="J12733" t="s">
        <v>3449</v>
      </c>
      <c r="K12733">
        <v>2027</v>
      </c>
      <c r="L12733" t="s">
        <v>29</v>
      </c>
      <c r="M12733" t="s">
        <v>29</v>
      </c>
      <c r="N12733">
        <v>37.376786000000003</v>
      </c>
      <c r="O12733">
        <v>67.252094</v>
      </c>
      <c r="P12733" t="s">
        <v>3615</v>
      </c>
      <c r="Q12733" s="3">
        <f>Table1[[#This Row],[Capacity (MW)]]*0.395*8760*10^-6</f>
        <v>1.38408</v>
      </c>
      <c r="R12733" s="3" cm="1">
        <f t="array" ref="R12733">AVERAGE(VLOOKUP(_xlfn.TEXTSPLIT(Table1[[#This Row],[Fuel (no space after comma)]], ","), FuelList_Final_EF!$A$2:$B$65, 2, FALSE))</f>
        <v>65.583341148886291</v>
      </c>
      <c r="S12733" s="3">
        <f>Table1[[#This Row],[Generation (TWh)]]*10^9*VLOOKUP(Table1[[#This Row],[Turbine/Engine Technology]],Technology_HR!$A$2:$B$11,2,FALSE)*10^-6</f>
        <v>10448419.92</v>
      </c>
      <c r="T12733" s="5">
        <f>Table1[[#This Row],[Fuel Consumption (mmBtu)]]*Table1[[#This Row],[Emission Factor (kg CO2/ mmBtu)]]*10^3</f>
        <v>685242288080.1792</v>
      </c>
      <c r="U12733" s="3">
        <f>Table1[[#This Row],[Emissions (g CO2)]]/(Table1[[#This Row],[Generation (TWh)]]*10^9)</f>
        <v>495.08864233294258</v>
      </c>
    </row>
    <row r="12734" spans="1:21" x14ac:dyDescent="0.35">
      <c r="A12734" t="s">
        <v>3127</v>
      </c>
      <c r="B12734" t="s">
        <v>3239</v>
      </c>
      <c r="C12734" t="str">
        <f>SUBSTITUTE(Table1[[#This Row],[Fuel]],", ",",")</f>
        <v>fossil gas: natural gas</v>
      </c>
      <c r="D12734" t="s">
        <v>3239</v>
      </c>
      <c r="H12734" t="s">
        <v>3438</v>
      </c>
      <c r="I12734">
        <v>1573</v>
      </c>
      <c r="J12734" t="s">
        <v>3449</v>
      </c>
      <c r="K12734">
        <v>2026</v>
      </c>
      <c r="L12734" t="s">
        <v>29</v>
      </c>
      <c r="M12734" t="s">
        <v>29</v>
      </c>
      <c r="N12734">
        <v>40.242114999999998</v>
      </c>
      <c r="O12734">
        <v>69.105429999999998</v>
      </c>
      <c r="P12734" t="s">
        <v>3615</v>
      </c>
      <c r="Q12734" s="3">
        <f>Table1[[#This Row],[Capacity (MW)]]*0.395*8760*10^-6</f>
        <v>5.4428946000000007</v>
      </c>
      <c r="R12734" s="3" cm="1">
        <f t="array" ref="R12734">AVERAGE(VLOOKUP(_xlfn.TEXTSPLIT(Table1[[#This Row],[Fuel (no space after comma)]], ","), FuelList_Final_EF!$A$2:$B$65, 2, FALSE))</f>
        <v>53.06</v>
      </c>
      <c r="S12734" s="3">
        <f>Table1[[#This Row],[Generation (TWh)]]*10^9*VLOOKUP(Table1[[#This Row],[Turbine/Engine Technology]],Technology_HR!$A$2:$B$11,2,FALSE)*10^-6</f>
        <v>41088411.335400008</v>
      </c>
      <c r="T12734" s="5">
        <f>Table1[[#This Row],[Fuel Consumption (mmBtu)]]*Table1[[#This Row],[Emission Factor (kg CO2/ mmBtu)]]*10^3</f>
        <v>2180151105456.3245</v>
      </c>
      <c r="U12734" s="3">
        <f>Table1[[#This Row],[Emissions (g CO2)]]/(Table1[[#This Row],[Generation (TWh)]]*10^9)</f>
        <v>400.54993999999999</v>
      </c>
    </row>
    <row r="12735" spans="1:21" x14ac:dyDescent="0.35">
      <c r="A12735" t="s">
        <v>3124</v>
      </c>
      <c r="B12735" t="s">
        <v>3243</v>
      </c>
      <c r="C12735" t="str">
        <f>SUBSTITUTE(Table1[[#This Row],[Fuel]],", ",",")</f>
        <v>fossil gas: natural gas,fossil liquids: fuel oil</v>
      </c>
      <c r="D12735" t="s">
        <v>3239</v>
      </c>
      <c r="E12735" t="s">
        <v>3275</v>
      </c>
      <c r="H12735" t="s">
        <v>3440</v>
      </c>
      <c r="I12735">
        <v>325</v>
      </c>
      <c r="J12735" t="s">
        <v>3446</v>
      </c>
      <c r="K12735">
        <v>1972</v>
      </c>
      <c r="L12735" t="s">
        <v>29</v>
      </c>
      <c r="M12735" t="s">
        <v>29</v>
      </c>
      <c r="N12735">
        <v>40.229621999999999</v>
      </c>
      <c r="O12735">
        <v>69.099801999999997</v>
      </c>
      <c r="P12735" t="s">
        <v>3615</v>
      </c>
      <c r="Q12735" s="3">
        <f>Table1[[#This Row],[Capacity (MW)]]*0.395*8760*10^-6</f>
        <v>1.124565</v>
      </c>
      <c r="R12735" s="3" cm="1">
        <f t="array" ref="R12735">AVERAGE(VLOOKUP(_xlfn.TEXTSPLIT(Table1[[#This Row],[Fuel (no space after comma)]], ","), FuelList_Final_EF!$A$2:$B$65, 2, FALSE))</f>
        <v>65.583341148886291</v>
      </c>
      <c r="S12735" s="3">
        <f>Table1[[#This Row],[Generation (TWh)]]*10^9*VLOOKUP(Table1[[#This Row],[Turbine/Engine Technology]],Technology_HR!$A$2:$B$11,2,FALSE)*10^-6</f>
        <v>11566151.025</v>
      </c>
      <c r="T12735" s="5">
        <f>Table1[[#This Row],[Fuel Consumption (mmBtu)]]*Table1[[#This Row],[Emission Factor (kg CO2/ mmBtu)]]*10^3</f>
        <v>758546828452.11584</v>
      </c>
      <c r="U12735" s="3">
        <f>Table1[[#This Row],[Emissions (g CO2)]]/(Table1[[#This Row],[Generation (TWh)]]*10^9)</f>
        <v>674.52466371629555</v>
      </c>
    </row>
    <row r="12736" spans="1:21" x14ac:dyDescent="0.35">
      <c r="A12736" t="s">
        <v>3124</v>
      </c>
      <c r="B12736" t="s">
        <v>3243</v>
      </c>
      <c r="C12736" t="str">
        <f>SUBSTITUTE(Table1[[#This Row],[Fuel]],", ",",")</f>
        <v>fossil gas: natural gas,fossil liquids: fuel oil</v>
      </c>
      <c r="D12736" t="s">
        <v>3239</v>
      </c>
      <c r="E12736" t="s">
        <v>3275</v>
      </c>
      <c r="H12736" t="s">
        <v>3440</v>
      </c>
      <c r="I12736">
        <v>325</v>
      </c>
      <c r="J12736" t="s">
        <v>3446</v>
      </c>
      <c r="K12736">
        <v>1973</v>
      </c>
      <c r="L12736" t="s">
        <v>29</v>
      </c>
      <c r="M12736" t="s">
        <v>29</v>
      </c>
      <c r="N12736">
        <v>40.229621999999999</v>
      </c>
      <c r="O12736">
        <v>69.099801999999997</v>
      </c>
      <c r="P12736" t="s">
        <v>3615</v>
      </c>
      <c r="Q12736" s="3">
        <f>Table1[[#This Row],[Capacity (MW)]]*0.395*8760*10^-6</f>
        <v>1.124565</v>
      </c>
      <c r="R12736" s="3" cm="1">
        <f t="array" ref="R12736">AVERAGE(VLOOKUP(_xlfn.TEXTSPLIT(Table1[[#This Row],[Fuel (no space after comma)]], ","), FuelList_Final_EF!$A$2:$B$65, 2, FALSE))</f>
        <v>65.583341148886291</v>
      </c>
      <c r="S12736" s="3">
        <f>Table1[[#This Row],[Generation (TWh)]]*10^9*VLOOKUP(Table1[[#This Row],[Turbine/Engine Technology]],Technology_HR!$A$2:$B$11,2,FALSE)*10^-6</f>
        <v>11566151.025</v>
      </c>
      <c r="T12736" s="5">
        <f>Table1[[#This Row],[Fuel Consumption (mmBtu)]]*Table1[[#This Row],[Emission Factor (kg CO2/ mmBtu)]]*10^3</f>
        <v>758546828452.11584</v>
      </c>
      <c r="U12736" s="3">
        <f>Table1[[#This Row],[Emissions (g CO2)]]/(Table1[[#This Row],[Generation (TWh)]]*10^9)</f>
        <v>674.52466371629555</v>
      </c>
    </row>
    <row r="12737" spans="1:21" x14ac:dyDescent="0.35">
      <c r="A12737" t="s">
        <v>3124</v>
      </c>
      <c r="B12737" t="s">
        <v>3243</v>
      </c>
      <c r="C12737" t="str">
        <f>SUBSTITUTE(Table1[[#This Row],[Fuel]],", ",",")</f>
        <v>fossil gas: natural gas,fossil liquids: fuel oil</v>
      </c>
      <c r="D12737" t="s">
        <v>3239</v>
      </c>
      <c r="E12737" t="s">
        <v>3275</v>
      </c>
      <c r="H12737" t="s">
        <v>3440</v>
      </c>
      <c r="I12737">
        <v>325</v>
      </c>
      <c r="J12737" t="s">
        <v>3446</v>
      </c>
      <c r="K12737">
        <v>1974</v>
      </c>
      <c r="L12737" t="s">
        <v>29</v>
      </c>
      <c r="M12737" t="s">
        <v>29</v>
      </c>
      <c r="N12737">
        <v>40.229621999999999</v>
      </c>
      <c r="O12737">
        <v>69.099801999999997</v>
      </c>
      <c r="P12737" t="s">
        <v>3615</v>
      </c>
      <c r="Q12737" s="3">
        <f>Table1[[#This Row],[Capacity (MW)]]*0.395*8760*10^-6</f>
        <v>1.124565</v>
      </c>
      <c r="R12737" s="3" cm="1">
        <f t="array" ref="R12737">AVERAGE(VLOOKUP(_xlfn.TEXTSPLIT(Table1[[#This Row],[Fuel (no space after comma)]], ","), FuelList_Final_EF!$A$2:$B$65, 2, FALSE))</f>
        <v>65.583341148886291</v>
      </c>
      <c r="S12737" s="3">
        <f>Table1[[#This Row],[Generation (TWh)]]*10^9*VLOOKUP(Table1[[#This Row],[Turbine/Engine Technology]],Technology_HR!$A$2:$B$11,2,FALSE)*10^-6</f>
        <v>11566151.025</v>
      </c>
      <c r="T12737" s="5">
        <f>Table1[[#This Row],[Fuel Consumption (mmBtu)]]*Table1[[#This Row],[Emission Factor (kg CO2/ mmBtu)]]*10^3</f>
        <v>758546828452.11584</v>
      </c>
      <c r="U12737" s="3">
        <f>Table1[[#This Row],[Emissions (g CO2)]]/(Table1[[#This Row],[Generation (TWh)]]*10^9)</f>
        <v>674.52466371629555</v>
      </c>
    </row>
    <row r="12738" spans="1:21" x14ac:dyDescent="0.35">
      <c r="A12738" t="s">
        <v>3124</v>
      </c>
      <c r="B12738" t="s">
        <v>3243</v>
      </c>
      <c r="C12738" t="str">
        <f>SUBSTITUTE(Table1[[#This Row],[Fuel]],", ",",")</f>
        <v>fossil gas: natural gas,fossil liquids: fuel oil</v>
      </c>
      <c r="D12738" t="s">
        <v>3239</v>
      </c>
      <c r="E12738" t="s">
        <v>3275</v>
      </c>
      <c r="H12738" t="s">
        <v>3440</v>
      </c>
      <c r="I12738">
        <v>325</v>
      </c>
      <c r="J12738" t="s">
        <v>3446</v>
      </c>
      <c r="K12738">
        <v>1976</v>
      </c>
      <c r="L12738" t="s">
        <v>29</v>
      </c>
      <c r="M12738" t="s">
        <v>29</v>
      </c>
      <c r="N12738">
        <v>40.229621999999999</v>
      </c>
      <c r="O12738">
        <v>69.099801999999997</v>
      </c>
      <c r="P12738" t="s">
        <v>3615</v>
      </c>
      <c r="Q12738" s="3">
        <f>Table1[[#This Row],[Capacity (MW)]]*0.395*8760*10^-6</f>
        <v>1.124565</v>
      </c>
      <c r="R12738" s="3" cm="1">
        <f t="array" ref="R12738">AVERAGE(VLOOKUP(_xlfn.TEXTSPLIT(Table1[[#This Row],[Fuel (no space after comma)]], ","), FuelList_Final_EF!$A$2:$B$65, 2, FALSE))</f>
        <v>65.583341148886291</v>
      </c>
      <c r="S12738" s="3">
        <f>Table1[[#This Row],[Generation (TWh)]]*10^9*VLOOKUP(Table1[[#This Row],[Turbine/Engine Technology]],Technology_HR!$A$2:$B$11,2,FALSE)*10^-6</f>
        <v>11566151.025</v>
      </c>
      <c r="T12738" s="5">
        <f>Table1[[#This Row],[Fuel Consumption (mmBtu)]]*Table1[[#This Row],[Emission Factor (kg CO2/ mmBtu)]]*10^3</f>
        <v>758546828452.11584</v>
      </c>
      <c r="U12738" s="3">
        <f>Table1[[#This Row],[Emissions (g CO2)]]/(Table1[[#This Row],[Generation (TWh)]]*10^9)</f>
        <v>674.52466371629555</v>
      </c>
    </row>
    <row r="12739" spans="1:21" x14ac:dyDescent="0.35">
      <c r="A12739" t="s">
        <v>3124</v>
      </c>
      <c r="B12739" t="s">
        <v>3243</v>
      </c>
      <c r="C12739" t="str">
        <f>SUBSTITUTE(Table1[[#This Row],[Fuel]],", ",",")</f>
        <v>fossil gas: natural gas,fossil liquids: fuel oil</v>
      </c>
      <c r="D12739" t="s">
        <v>3239</v>
      </c>
      <c r="E12739" t="s">
        <v>3275</v>
      </c>
      <c r="H12739" t="s">
        <v>3440</v>
      </c>
      <c r="I12739">
        <v>325</v>
      </c>
      <c r="J12739" t="s">
        <v>3446</v>
      </c>
      <c r="K12739">
        <v>1976</v>
      </c>
      <c r="L12739" t="s">
        <v>29</v>
      </c>
      <c r="M12739" t="s">
        <v>29</v>
      </c>
      <c r="N12739">
        <v>40.229621999999999</v>
      </c>
      <c r="O12739">
        <v>69.099801999999997</v>
      </c>
      <c r="P12739" t="s">
        <v>3615</v>
      </c>
      <c r="Q12739" s="3">
        <f>Table1[[#This Row],[Capacity (MW)]]*0.395*8760*10^-6</f>
        <v>1.124565</v>
      </c>
      <c r="R12739" s="3" cm="1">
        <f t="array" ref="R12739">AVERAGE(VLOOKUP(_xlfn.TEXTSPLIT(Table1[[#This Row],[Fuel (no space after comma)]], ","), FuelList_Final_EF!$A$2:$B$65, 2, FALSE))</f>
        <v>65.583341148886291</v>
      </c>
      <c r="S12739" s="3">
        <f>Table1[[#This Row],[Generation (TWh)]]*10^9*VLOOKUP(Table1[[#This Row],[Turbine/Engine Technology]],Technology_HR!$A$2:$B$11,2,FALSE)*10^-6</f>
        <v>11566151.025</v>
      </c>
      <c r="T12739" s="5">
        <f>Table1[[#This Row],[Fuel Consumption (mmBtu)]]*Table1[[#This Row],[Emission Factor (kg CO2/ mmBtu)]]*10^3</f>
        <v>758546828452.11584</v>
      </c>
      <c r="U12739" s="3">
        <f>Table1[[#This Row],[Emissions (g CO2)]]/(Table1[[#This Row],[Generation (TWh)]]*10^9)</f>
        <v>674.52466371629555</v>
      </c>
    </row>
    <row r="12740" spans="1:21" x14ac:dyDescent="0.35">
      <c r="A12740" t="s">
        <v>3124</v>
      </c>
      <c r="B12740" t="s">
        <v>3243</v>
      </c>
      <c r="C12740" t="str">
        <f>SUBSTITUTE(Table1[[#This Row],[Fuel]],", ",",")</f>
        <v>fossil gas: natural gas,fossil liquids: fuel oil</v>
      </c>
      <c r="D12740" t="s">
        <v>3239</v>
      </c>
      <c r="E12740" t="s">
        <v>3275</v>
      </c>
      <c r="H12740" t="s">
        <v>3440</v>
      </c>
      <c r="I12740">
        <v>325</v>
      </c>
      <c r="J12740" t="s">
        <v>3446</v>
      </c>
      <c r="K12740">
        <v>1976</v>
      </c>
      <c r="L12740" t="s">
        <v>29</v>
      </c>
      <c r="M12740" t="s">
        <v>29</v>
      </c>
      <c r="N12740">
        <v>40.229621999999999</v>
      </c>
      <c r="O12740">
        <v>69.099801999999997</v>
      </c>
      <c r="P12740" t="s">
        <v>3615</v>
      </c>
      <c r="Q12740" s="3">
        <f>Table1[[#This Row],[Capacity (MW)]]*0.395*8760*10^-6</f>
        <v>1.124565</v>
      </c>
      <c r="R12740" s="3" cm="1">
        <f t="array" ref="R12740">AVERAGE(VLOOKUP(_xlfn.TEXTSPLIT(Table1[[#This Row],[Fuel (no space after comma)]], ","), FuelList_Final_EF!$A$2:$B$65, 2, FALSE))</f>
        <v>65.583341148886291</v>
      </c>
      <c r="S12740" s="3">
        <f>Table1[[#This Row],[Generation (TWh)]]*10^9*VLOOKUP(Table1[[#This Row],[Turbine/Engine Technology]],Technology_HR!$A$2:$B$11,2,FALSE)*10^-6</f>
        <v>11566151.025</v>
      </c>
      <c r="T12740" s="5">
        <f>Table1[[#This Row],[Fuel Consumption (mmBtu)]]*Table1[[#This Row],[Emission Factor (kg CO2/ mmBtu)]]*10^3</f>
        <v>758546828452.11584</v>
      </c>
      <c r="U12740" s="3">
        <f>Table1[[#This Row],[Emissions (g CO2)]]/(Table1[[#This Row],[Generation (TWh)]]*10^9)</f>
        <v>674.52466371629555</v>
      </c>
    </row>
    <row r="12741" spans="1:21" x14ac:dyDescent="0.35">
      <c r="A12741" t="s">
        <v>3124</v>
      </c>
      <c r="B12741" t="s">
        <v>3243</v>
      </c>
      <c r="C12741" t="str">
        <f>SUBSTITUTE(Table1[[#This Row],[Fuel]],", ",",")</f>
        <v>fossil gas: natural gas,fossil liquids: fuel oil</v>
      </c>
      <c r="D12741" t="s">
        <v>3239</v>
      </c>
      <c r="E12741" t="s">
        <v>3275</v>
      </c>
      <c r="H12741" t="s">
        <v>3440</v>
      </c>
      <c r="I12741">
        <v>300</v>
      </c>
      <c r="J12741" t="s">
        <v>3446</v>
      </c>
      <c r="K12741">
        <v>1977</v>
      </c>
      <c r="L12741" t="s">
        <v>29</v>
      </c>
      <c r="M12741" t="s">
        <v>29</v>
      </c>
      <c r="N12741">
        <v>40.229621999999999</v>
      </c>
      <c r="O12741">
        <v>69.099801999999997</v>
      </c>
      <c r="P12741" t="s">
        <v>3615</v>
      </c>
      <c r="Q12741" s="3">
        <f>Table1[[#This Row],[Capacity (MW)]]*0.395*8760*10^-6</f>
        <v>1.03806</v>
      </c>
      <c r="R12741" s="3" cm="1">
        <f t="array" ref="R12741">AVERAGE(VLOOKUP(_xlfn.TEXTSPLIT(Table1[[#This Row],[Fuel (no space after comma)]], ","), FuelList_Final_EF!$A$2:$B$65, 2, FALSE))</f>
        <v>65.583341148886291</v>
      </c>
      <c r="S12741" s="3">
        <f>Table1[[#This Row],[Generation (TWh)]]*10^9*VLOOKUP(Table1[[#This Row],[Turbine/Engine Technology]],Technology_HR!$A$2:$B$11,2,FALSE)*10^-6</f>
        <v>10676447.1</v>
      </c>
      <c r="T12741" s="5">
        <f>Table1[[#This Row],[Fuel Consumption (mmBtu)]]*Table1[[#This Row],[Emission Factor (kg CO2/ mmBtu)]]*10^3</f>
        <v>700197072417.33765</v>
      </c>
      <c r="U12741" s="3">
        <f>Table1[[#This Row],[Emissions (g CO2)]]/(Table1[[#This Row],[Generation (TWh)]]*10^9)</f>
        <v>674.52466371629544</v>
      </c>
    </row>
    <row r="12742" spans="1:21" x14ac:dyDescent="0.35">
      <c r="A12742" t="s">
        <v>3124</v>
      </c>
      <c r="B12742" t="s">
        <v>3243</v>
      </c>
      <c r="C12742" t="str">
        <f>SUBSTITUTE(Table1[[#This Row],[Fuel]],", ",",")</f>
        <v>fossil gas: natural gas,fossil liquids: fuel oil</v>
      </c>
      <c r="D12742" t="s">
        <v>3239</v>
      </c>
      <c r="E12742" t="s">
        <v>3275</v>
      </c>
      <c r="H12742" t="s">
        <v>3440</v>
      </c>
      <c r="I12742">
        <v>300</v>
      </c>
      <c r="J12742" t="s">
        <v>3446</v>
      </c>
      <c r="K12742">
        <v>1978</v>
      </c>
      <c r="L12742" t="s">
        <v>29</v>
      </c>
      <c r="M12742" t="s">
        <v>29</v>
      </c>
      <c r="N12742">
        <v>40.229621999999999</v>
      </c>
      <c r="O12742">
        <v>69.099801999999997</v>
      </c>
      <c r="P12742" t="s">
        <v>3615</v>
      </c>
      <c r="Q12742" s="3">
        <f>Table1[[#This Row],[Capacity (MW)]]*0.395*8760*10^-6</f>
        <v>1.03806</v>
      </c>
      <c r="R12742" s="3" cm="1">
        <f t="array" ref="R12742">AVERAGE(VLOOKUP(_xlfn.TEXTSPLIT(Table1[[#This Row],[Fuel (no space after comma)]], ","), FuelList_Final_EF!$A$2:$B$65, 2, FALSE))</f>
        <v>65.583341148886291</v>
      </c>
      <c r="S12742" s="3">
        <f>Table1[[#This Row],[Generation (TWh)]]*10^9*VLOOKUP(Table1[[#This Row],[Turbine/Engine Technology]],Technology_HR!$A$2:$B$11,2,FALSE)*10^-6</f>
        <v>10676447.1</v>
      </c>
      <c r="T12742" s="5">
        <f>Table1[[#This Row],[Fuel Consumption (mmBtu)]]*Table1[[#This Row],[Emission Factor (kg CO2/ mmBtu)]]*10^3</f>
        <v>700197072417.33765</v>
      </c>
      <c r="U12742" s="3">
        <f>Table1[[#This Row],[Emissions (g CO2)]]/(Table1[[#This Row],[Generation (TWh)]]*10^9)</f>
        <v>674.52466371629544</v>
      </c>
    </row>
    <row r="12743" spans="1:21" x14ac:dyDescent="0.35">
      <c r="A12743" t="s">
        <v>3124</v>
      </c>
      <c r="B12743" t="s">
        <v>3243</v>
      </c>
      <c r="C12743" t="str">
        <f>SUBSTITUTE(Table1[[#This Row],[Fuel]],", ",",")</f>
        <v>fossil gas: natural gas,fossil liquids: fuel oil</v>
      </c>
      <c r="D12743" t="s">
        <v>3239</v>
      </c>
      <c r="E12743" t="s">
        <v>3275</v>
      </c>
      <c r="H12743" t="s">
        <v>3440</v>
      </c>
      <c r="I12743">
        <v>325</v>
      </c>
      <c r="J12743" t="s">
        <v>3446</v>
      </c>
      <c r="K12743">
        <v>1979</v>
      </c>
      <c r="L12743" t="s">
        <v>29</v>
      </c>
      <c r="M12743" t="s">
        <v>29</v>
      </c>
      <c r="N12743">
        <v>40.229621999999999</v>
      </c>
      <c r="O12743">
        <v>69.099801999999997</v>
      </c>
      <c r="P12743" t="s">
        <v>3615</v>
      </c>
      <c r="Q12743" s="3">
        <f>Table1[[#This Row],[Capacity (MW)]]*0.395*8760*10^-6</f>
        <v>1.124565</v>
      </c>
      <c r="R12743" s="3" cm="1">
        <f t="array" ref="R12743">AVERAGE(VLOOKUP(_xlfn.TEXTSPLIT(Table1[[#This Row],[Fuel (no space after comma)]], ","), FuelList_Final_EF!$A$2:$B$65, 2, FALSE))</f>
        <v>65.583341148886291</v>
      </c>
      <c r="S12743" s="3">
        <f>Table1[[#This Row],[Generation (TWh)]]*10^9*VLOOKUP(Table1[[#This Row],[Turbine/Engine Technology]],Technology_HR!$A$2:$B$11,2,FALSE)*10^-6</f>
        <v>11566151.025</v>
      </c>
      <c r="T12743" s="5">
        <f>Table1[[#This Row],[Fuel Consumption (mmBtu)]]*Table1[[#This Row],[Emission Factor (kg CO2/ mmBtu)]]*10^3</f>
        <v>758546828452.11584</v>
      </c>
      <c r="U12743" s="3">
        <f>Table1[[#This Row],[Emissions (g CO2)]]/(Table1[[#This Row],[Generation (TWh)]]*10^9)</f>
        <v>674.52466371629555</v>
      </c>
    </row>
    <row r="12744" spans="1:21" x14ac:dyDescent="0.35">
      <c r="A12744" t="s">
        <v>3124</v>
      </c>
      <c r="B12744" t="s">
        <v>3243</v>
      </c>
      <c r="C12744" t="str">
        <f>SUBSTITUTE(Table1[[#This Row],[Fuel]],", ",",")</f>
        <v>fossil gas: natural gas,fossil liquids: fuel oil</v>
      </c>
      <c r="D12744" t="s">
        <v>3239</v>
      </c>
      <c r="E12744" t="s">
        <v>3275</v>
      </c>
      <c r="H12744" t="s">
        <v>3440</v>
      </c>
      <c r="I12744">
        <v>325</v>
      </c>
      <c r="J12744" t="s">
        <v>3446</v>
      </c>
      <c r="K12744">
        <v>1981</v>
      </c>
      <c r="L12744" t="s">
        <v>29</v>
      </c>
      <c r="M12744" t="s">
        <v>29</v>
      </c>
      <c r="N12744">
        <v>40.229621999999999</v>
      </c>
      <c r="O12744">
        <v>69.099801999999997</v>
      </c>
      <c r="P12744" t="s">
        <v>3615</v>
      </c>
      <c r="Q12744" s="3">
        <f>Table1[[#This Row],[Capacity (MW)]]*0.395*8760*10^-6</f>
        <v>1.124565</v>
      </c>
      <c r="R12744" s="3" cm="1">
        <f t="array" ref="R12744">AVERAGE(VLOOKUP(_xlfn.TEXTSPLIT(Table1[[#This Row],[Fuel (no space after comma)]], ","), FuelList_Final_EF!$A$2:$B$65, 2, FALSE))</f>
        <v>65.583341148886291</v>
      </c>
      <c r="S12744" s="3">
        <f>Table1[[#This Row],[Generation (TWh)]]*10^9*VLOOKUP(Table1[[#This Row],[Turbine/Engine Technology]],Technology_HR!$A$2:$B$11,2,FALSE)*10^-6</f>
        <v>11566151.025</v>
      </c>
      <c r="T12744" s="5">
        <f>Table1[[#This Row],[Fuel Consumption (mmBtu)]]*Table1[[#This Row],[Emission Factor (kg CO2/ mmBtu)]]*10^3</f>
        <v>758546828452.11584</v>
      </c>
      <c r="U12744" s="3">
        <f>Table1[[#This Row],[Emissions (g CO2)]]/(Table1[[#This Row],[Generation (TWh)]]*10^9)</f>
        <v>674.52466371629555</v>
      </c>
    </row>
    <row r="12745" spans="1:21" x14ac:dyDescent="0.35">
      <c r="A12745" t="s">
        <v>3128</v>
      </c>
      <c r="B12745" t="s">
        <v>3243</v>
      </c>
      <c r="C12745" t="str">
        <f>SUBSTITUTE(Table1[[#This Row],[Fuel]],", ",",")</f>
        <v>fossil gas: natural gas,fossil liquids: fuel oil</v>
      </c>
      <c r="D12745" t="s">
        <v>3239</v>
      </c>
      <c r="E12745" t="s">
        <v>3275</v>
      </c>
      <c r="H12745" t="s">
        <v>3440</v>
      </c>
      <c r="I12745">
        <v>210</v>
      </c>
      <c r="J12745" t="s">
        <v>3446</v>
      </c>
      <c r="K12745">
        <v>1987</v>
      </c>
      <c r="L12745" t="s">
        <v>29</v>
      </c>
      <c r="M12745" t="s">
        <v>29</v>
      </c>
      <c r="N12745">
        <v>42.315235999999999</v>
      </c>
      <c r="O12745">
        <v>59.554755999999998</v>
      </c>
      <c r="P12745" t="s">
        <v>3615</v>
      </c>
      <c r="Q12745" s="3">
        <f>Table1[[#This Row],[Capacity (MW)]]*0.395*8760*10^-6</f>
        <v>0.72664200000000001</v>
      </c>
      <c r="R12745" s="3" cm="1">
        <f t="array" ref="R12745">AVERAGE(VLOOKUP(_xlfn.TEXTSPLIT(Table1[[#This Row],[Fuel (no space after comma)]], ","), FuelList_Final_EF!$A$2:$B$65, 2, FALSE))</f>
        <v>65.583341148886291</v>
      </c>
      <c r="S12745" s="3">
        <f>Table1[[#This Row],[Generation (TWh)]]*10^9*VLOOKUP(Table1[[#This Row],[Turbine/Engine Technology]],Technology_HR!$A$2:$B$11,2,FALSE)*10^-6</f>
        <v>7473512.9699999997</v>
      </c>
      <c r="T12745" s="5">
        <f>Table1[[#This Row],[Fuel Consumption (mmBtu)]]*Table1[[#This Row],[Emission Factor (kg CO2/ mmBtu)]]*10^3</f>
        <v>490137950692.13641</v>
      </c>
      <c r="U12745" s="3">
        <f>Table1[[#This Row],[Emissions (g CO2)]]/(Table1[[#This Row],[Generation (TWh)]]*10^9)</f>
        <v>674.52466371629555</v>
      </c>
    </row>
    <row r="12746" spans="1:21" x14ac:dyDescent="0.35">
      <c r="A12746" t="s">
        <v>3128</v>
      </c>
      <c r="B12746" t="s">
        <v>3243</v>
      </c>
      <c r="C12746" t="str">
        <f>SUBSTITUTE(Table1[[#This Row],[Fuel]],", ",",")</f>
        <v>fossil gas: natural gas,fossil liquids: fuel oil</v>
      </c>
      <c r="D12746" t="s">
        <v>3239</v>
      </c>
      <c r="E12746" t="s">
        <v>3275</v>
      </c>
      <c r="H12746" t="s">
        <v>3440</v>
      </c>
      <c r="I12746">
        <v>210</v>
      </c>
      <c r="J12746" t="s">
        <v>3446</v>
      </c>
      <c r="K12746">
        <v>1990</v>
      </c>
      <c r="L12746" t="s">
        <v>29</v>
      </c>
      <c r="M12746" t="s">
        <v>29</v>
      </c>
      <c r="N12746">
        <v>42.315235999999999</v>
      </c>
      <c r="O12746">
        <v>59.554755999999998</v>
      </c>
      <c r="P12746" t="s">
        <v>3615</v>
      </c>
      <c r="Q12746" s="3">
        <f>Table1[[#This Row],[Capacity (MW)]]*0.395*8760*10^-6</f>
        <v>0.72664200000000001</v>
      </c>
      <c r="R12746" s="3" cm="1">
        <f t="array" ref="R12746">AVERAGE(VLOOKUP(_xlfn.TEXTSPLIT(Table1[[#This Row],[Fuel (no space after comma)]], ","), FuelList_Final_EF!$A$2:$B$65, 2, FALSE))</f>
        <v>65.583341148886291</v>
      </c>
      <c r="S12746" s="3">
        <f>Table1[[#This Row],[Generation (TWh)]]*10^9*VLOOKUP(Table1[[#This Row],[Turbine/Engine Technology]],Technology_HR!$A$2:$B$11,2,FALSE)*10^-6</f>
        <v>7473512.9699999997</v>
      </c>
      <c r="T12746" s="5">
        <f>Table1[[#This Row],[Fuel Consumption (mmBtu)]]*Table1[[#This Row],[Emission Factor (kg CO2/ mmBtu)]]*10^3</f>
        <v>490137950692.13641</v>
      </c>
      <c r="U12746" s="3">
        <f>Table1[[#This Row],[Emissions (g CO2)]]/(Table1[[#This Row],[Generation (TWh)]]*10^9)</f>
        <v>674.52466371629555</v>
      </c>
    </row>
    <row r="12747" spans="1:21" x14ac:dyDescent="0.35">
      <c r="A12747" t="s">
        <v>3128</v>
      </c>
      <c r="B12747" t="s">
        <v>3239</v>
      </c>
      <c r="C12747" t="str">
        <f>SUBSTITUTE(Table1[[#This Row],[Fuel]],", ",",")</f>
        <v>fossil gas: natural gas</v>
      </c>
      <c r="D12747" t="s">
        <v>3239</v>
      </c>
      <c r="H12747" t="s">
        <v>3438</v>
      </c>
      <c r="I12747">
        <v>280</v>
      </c>
      <c r="J12747" t="s">
        <v>3446</v>
      </c>
      <c r="K12747">
        <v>2020</v>
      </c>
      <c r="L12747" t="s">
        <v>29</v>
      </c>
      <c r="M12747" t="s">
        <v>29</v>
      </c>
      <c r="N12747">
        <v>42.315235999999999</v>
      </c>
      <c r="O12747">
        <v>59.554755999999998</v>
      </c>
      <c r="P12747" t="s">
        <v>3615</v>
      </c>
      <c r="Q12747" s="3">
        <f>Table1[[#This Row],[Capacity (MW)]]*0.395*8760*10^-6</f>
        <v>0.96885600000000005</v>
      </c>
      <c r="R12747" s="3" cm="1">
        <f t="array" ref="R12747">AVERAGE(VLOOKUP(_xlfn.TEXTSPLIT(Table1[[#This Row],[Fuel (no space after comma)]], ","), FuelList_Final_EF!$A$2:$B$65, 2, FALSE))</f>
        <v>53.06</v>
      </c>
      <c r="S12747" s="3">
        <f>Table1[[#This Row],[Generation (TWh)]]*10^9*VLOOKUP(Table1[[#This Row],[Turbine/Engine Technology]],Technology_HR!$A$2:$B$11,2,FALSE)*10^-6</f>
        <v>7313893.9440000001</v>
      </c>
      <c r="T12747" s="5">
        <f>Table1[[#This Row],[Fuel Consumption (mmBtu)]]*Table1[[#This Row],[Emission Factor (kg CO2/ mmBtu)]]*10^3</f>
        <v>388075212668.64001</v>
      </c>
      <c r="U12747" s="3">
        <f>Table1[[#This Row],[Emissions (g CO2)]]/(Table1[[#This Row],[Generation (TWh)]]*10^9)</f>
        <v>400.54993999999999</v>
      </c>
    </row>
    <row r="12748" spans="1:21" x14ac:dyDescent="0.35">
      <c r="A12748" t="s">
        <v>3128</v>
      </c>
      <c r="B12748" t="s">
        <v>3239</v>
      </c>
      <c r="C12748" t="str">
        <f>SUBSTITUTE(Table1[[#This Row],[Fuel]],", ",",")</f>
        <v>fossil gas: natural gas</v>
      </c>
      <c r="D12748" t="s">
        <v>3239</v>
      </c>
      <c r="H12748" t="s">
        <v>3438</v>
      </c>
      <c r="I12748">
        <v>280</v>
      </c>
      <c r="J12748" t="s">
        <v>3446</v>
      </c>
      <c r="K12748">
        <v>2020</v>
      </c>
      <c r="L12748" t="s">
        <v>29</v>
      </c>
      <c r="M12748" t="s">
        <v>29</v>
      </c>
      <c r="N12748">
        <v>42.315235999999999</v>
      </c>
      <c r="O12748">
        <v>59.554755999999998</v>
      </c>
      <c r="P12748" t="s">
        <v>3615</v>
      </c>
      <c r="Q12748" s="3">
        <f>Table1[[#This Row],[Capacity (MW)]]*0.395*8760*10^-6</f>
        <v>0.96885600000000005</v>
      </c>
      <c r="R12748" s="3" cm="1">
        <f t="array" ref="R12748">AVERAGE(VLOOKUP(_xlfn.TEXTSPLIT(Table1[[#This Row],[Fuel (no space after comma)]], ","), FuelList_Final_EF!$A$2:$B$65, 2, FALSE))</f>
        <v>53.06</v>
      </c>
      <c r="S12748" s="3">
        <f>Table1[[#This Row],[Generation (TWh)]]*10^9*VLOOKUP(Table1[[#This Row],[Turbine/Engine Technology]],Technology_HR!$A$2:$B$11,2,FALSE)*10^-6</f>
        <v>7313893.9440000001</v>
      </c>
      <c r="T12748" s="5">
        <f>Table1[[#This Row],[Fuel Consumption (mmBtu)]]*Table1[[#This Row],[Emission Factor (kg CO2/ mmBtu)]]*10^3</f>
        <v>388075212668.64001</v>
      </c>
      <c r="U12748" s="3">
        <f>Table1[[#This Row],[Emissions (g CO2)]]/(Table1[[#This Row],[Generation (TWh)]]*10^9)</f>
        <v>400.54993999999999</v>
      </c>
    </row>
    <row r="12749" spans="1:21" x14ac:dyDescent="0.35">
      <c r="A12749" t="s">
        <v>3124</v>
      </c>
      <c r="B12749" t="s">
        <v>3239</v>
      </c>
      <c r="C12749" t="str">
        <f>SUBSTITUTE(Table1[[#This Row],[Fuel]],", ",",")</f>
        <v>fossil gas: natural gas</v>
      </c>
      <c r="D12749" t="s">
        <v>3239</v>
      </c>
      <c r="H12749" t="s">
        <v>3438</v>
      </c>
      <c r="I12749">
        <v>450</v>
      </c>
      <c r="J12749" t="s">
        <v>3446</v>
      </c>
      <c r="K12749">
        <v>2016</v>
      </c>
      <c r="L12749" t="s">
        <v>29</v>
      </c>
      <c r="M12749" t="s">
        <v>29</v>
      </c>
      <c r="N12749">
        <v>38.481231999999999</v>
      </c>
      <c r="O12749">
        <v>65.629769999999994</v>
      </c>
      <c r="P12749" t="s">
        <v>3615</v>
      </c>
      <c r="Q12749" s="3">
        <f>Table1[[#This Row],[Capacity (MW)]]*0.395*8760*10^-6</f>
        <v>1.5570899999999999</v>
      </c>
      <c r="R12749" s="3" cm="1">
        <f t="array" ref="R12749">AVERAGE(VLOOKUP(_xlfn.TEXTSPLIT(Table1[[#This Row],[Fuel (no space after comma)]], ","), FuelList_Final_EF!$A$2:$B$65, 2, FALSE))</f>
        <v>53.06</v>
      </c>
      <c r="S12749" s="3">
        <f>Table1[[#This Row],[Generation (TWh)]]*10^9*VLOOKUP(Table1[[#This Row],[Turbine/Engine Technology]],Technology_HR!$A$2:$B$11,2,FALSE)*10^-6</f>
        <v>11754472.409999998</v>
      </c>
      <c r="T12749" s="5">
        <f>Table1[[#This Row],[Fuel Consumption (mmBtu)]]*Table1[[#This Row],[Emission Factor (kg CO2/ mmBtu)]]*10^3</f>
        <v>623692306074.59998</v>
      </c>
      <c r="U12749" s="3">
        <f>Table1[[#This Row],[Emissions (g CO2)]]/(Table1[[#This Row],[Generation (TWh)]]*10^9)</f>
        <v>400.54994000000005</v>
      </c>
    </row>
    <row r="12750" spans="1:21" x14ac:dyDescent="0.35">
      <c r="A12750" t="s">
        <v>3124</v>
      </c>
      <c r="B12750" t="s">
        <v>3239</v>
      </c>
      <c r="C12750" t="str">
        <f>SUBSTITUTE(Table1[[#This Row],[Fuel]],", ",",")</f>
        <v>fossil gas: natural gas</v>
      </c>
      <c r="D12750" t="s">
        <v>3239</v>
      </c>
      <c r="H12750" t="s">
        <v>3438</v>
      </c>
      <c r="I12750">
        <v>450</v>
      </c>
      <c r="J12750" t="s">
        <v>3446</v>
      </c>
      <c r="K12750">
        <v>2017</v>
      </c>
      <c r="L12750" t="s">
        <v>29</v>
      </c>
      <c r="M12750" t="s">
        <v>29</v>
      </c>
      <c r="N12750">
        <v>38.481231999999999</v>
      </c>
      <c r="O12750">
        <v>65.629769999999994</v>
      </c>
      <c r="P12750" t="s">
        <v>3615</v>
      </c>
      <c r="Q12750" s="3">
        <f>Table1[[#This Row],[Capacity (MW)]]*0.395*8760*10^-6</f>
        <v>1.5570899999999999</v>
      </c>
      <c r="R12750" s="3" cm="1">
        <f t="array" ref="R12750">AVERAGE(VLOOKUP(_xlfn.TEXTSPLIT(Table1[[#This Row],[Fuel (no space after comma)]], ","), FuelList_Final_EF!$A$2:$B$65, 2, FALSE))</f>
        <v>53.06</v>
      </c>
      <c r="S12750" s="3">
        <f>Table1[[#This Row],[Generation (TWh)]]*10^9*VLOOKUP(Table1[[#This Row],[Turbine/Engine Technology]],Technology_HR!$A$2:$B$11,2,FALSE)*10^-6</f>
        <v>11754472.409999998</v>
      </c>
      <c r="T12750" s="5">
        <f>Table1[[#This Row],[Fuel Consumption (mmBtu)]]*Table1[[#This Row],[Emission Factor (kg CO2/ mmBtu)]]*10^3</f>
        <v>623692306074.59998</v>
      </c>
      <c r="U12750" s="3">
        <f>Table1[[#This Row],[Emissions (g CO2)]]/(Table1[[#This Row],[Generation (TWh)]]*10^9)</f>
        <v>400.54994000000005</v>
      </c>
    </row>
    <row r="12751" spans="1:21" x14ac:dyDescent="0.35">
      <c r="A12751" t="s">
        <v>2057</v>
      </c>
      <c r="B12751" t="s">
        <v>3239</v>
      </c>
      <c r="C12751" t="str">
        <f>SUBSTITUTE(Table1[[#This Row],[Fuel]],", ",",")</f>
        <v>fossil gas: natural gas</v>
      </c>
      <c r="D12751" t="s">
        <v>3239</v>
      </c>
      <c r="H12751" t="s">
        <v>3438</v>
      </c>
      <c r="I12751">
        <v>213</v>
      </c>
      <c r="J12751" t="s">
        <v>3449</v>
      </c>
      <c r="K12751">
        <v>2025</v>
      </c>
      <c r="L12751" t="s">
        <v>29</v>
      </c>
      <c r="M12751" t="s">
        <v>29</v>
      </c>
      <c r="N12751">
        <v>38.481231999999999</v>
      </c>
      <c r="O12751">
        <v>65.629769999999994</v>
      </c>
      <c r="P12751" t="s">
        <v>3615</v>
      </c>
      <c r="Q12751" s="3">
        <f>Table1[[#This Row],[Capacity (MW)]]*0.395*8760*10^-6</f>
        <v>0.73702260000000008</v>
      </c>
      <c r="R12751" s="3" cm="1">
        <f t="array" ref="R12751">AVERAGE(VLOOKUP(_xlfn.TEXTSPLIT(Table1[[#This Row],[Fuel (no space after comma)]], ","), FuelList_Final_EF!$A$2:$B$65, 2, FALSE))</f>
        <v>53.06</v>
      </c>
      <c r="S12751" s="3">
        <f>Table1[[#This Row],[Generation (TWh)]]*10^9*VLOOKUP(Table1[[#This Row],[Turbine/Engine Technology]],Technology_HR!$A$2:$B$11,2,FALSE)*10^-6</f>
        <v>5563783.607400001</v>
      </c>
      <c r="T12751" s="5">
        <f>Table1[[#This Row],[Fuel Consumption (mmBtu)]]*Table1[[#This Row],[Emission Factor (kg CO2/ mmBtu)]]*10^3</f>
        <v>295214358208.6441</v>
      </c>
      <c r="U12751" s="3">
        <f>Table1[[#This Row],[Emissions (g CO2)]]/(Table1[[#This Row],[Generation (TWh)]]*10^9)</f>
        <v>400.54994000000005</v>
      </c>
    </row>
    <row r="12752" spans="1:21" x14ac:dyDescent="0.35">
      <c r="A12752" t="s">
        <v>3124</v>
      </c>
      <c r="B12752" t="s">
        <v>3239</v>
      </c>
      <c r="C12752" t="str">
        <f>SUBSTITUTE(Table1[[#This Row],[Fuel]],", ",",")</f>
        <v>fossil gas: natural gas</v>
      </c>
      <c r="D12752" t="s">
        <v>3239</v>
      </c>
      <c r="H12752" t="s">
        <v>3438</v>
      </c>
      <c r="I12752">
        <v>106.5</v>
      </c>
      <c r="J12752" t="s">
        <v>3449</v>
      </c>
      <c r="K12752">
        <v>2025</v>
      </c>
      <c r="L12752" t="s">
        <v>29</v>
      </c>
      <c r="M12752" t="s">
        <v>29</v>
      </c>
      <c r="N12752">
        <v>38.481231999999999</v>
      </c>
      <c r="O12752">
        <v>65.629769999999994</v>
      </c>
      <c r="P12752" t="s">
        <v>3615</v>
      </c>
      <c r="Q12752" s="3">
        <f>Table1[[#This Row],[Capacity (MW)]]*0.395*8760*10^-6</f>
        <v>0.36851130000000004</v>
      </c>
      <c r="R12752" s="3" cm="1">
        <f t="array" ref="R12752">AVERAGE(VLOOKUP(_xlfn.TEXTSPLIT(Table1[[#This Row],[Fuel (no space after comma)]], ","), FuelList_Final_EF!$A$2:$B$65, 2, FALSE))</f>
        <v>53.06</v>
      </c>
      <c r="S12752" s="3">
        <f>Table1[[#This Row],[Generation (TWh)]]*10^9*VLOOKUP(Table1[[#This Row],[Turbine/Engine Technology]],Technology_HR!$A$2:$B$11,2,FALSE)*10^-6</f>
        <v>2781891.8037000005</v>
      </c>
      <c r="T12752" s="5">
        <f>Table1[[#This Row],[Fuel Consumption (mmBtu)]]*Table1[[#This Row],[Emission Factor (kg CO2/ mmBtu)]]*10^3</f>
        <v>147607179104.32205</v>
      </c>
      <c r="U12752" s="3">
        <f>Table1[[#This Row],[Emissions (g CO2)]]/(Table1[[#This Row],[Generation (TWh)]]*10^9)</f>
        <v>400.54994000000005</v>
      </c>
    </row>
    <row r="12753" spans="1:21" x14ac:dyDescent="0.35">
      <c r="A12753" t="s">
        <v>3129</v>
      </c>
      <c r="B12753" t="s">
        <v>3239</v>
      </c>
      <c r="C12753" t="str">
        <f>SUBSTITUTE(Table1[[#This Row],[Fuel]],", ",",")</f>
        <v>fossil gas: natural gas</v>
      </c>
      <c r="D12753" t="s">
        <v>3239</v>
      </c>
      <c r="H12753" t="s">
        <v>3438</v>
      </c>
      <c r="I12753">
        <v>213</v>
      </c>
      <c r="J12753" t="s">
        <v>3449</v>
      </c>
      <c r="K12753">
        <v>2025</v>
      </c>
      <c r="L12753" t="s">
        <v>29</v>
      </c>
      <c r="M12753" t="s">
        <v>29</v>
      </c>
      <c r="N12753">
        <v>38.481231999999999</v>
      </c>
      <c r="O12753">
        <v>65.629769999999994</v>
      </c>
      <c r="P12753" t="s">
        <v>3615</v>
      </c>
      <c r="Q12753" s="3">
        <f>Table1[[#This Row],[Capacity (MW)]]*0.395*8760*10^-6</f>
        <v>0.73702260000000008</v>
      </c>
      <c r="R12753" s="3" cm="1">
        <f t="array" ref="R12753">AVERAGE(VLOOKUP(_xlfn.TEXTSPLIT(Table1[[#This Row],[Fuel (no space after comma)]], ","), FuelList_Final_EF!$A$2:$B$65, 2, FALSE))</f>
        <v>53.06</v>
      </c>
      <c r="S12753" s="3">
        <f>Table1[[#This Row],[Generation (TWh)]]*10^9*VLOOKUP(Table1[[#This Row],[Turbine/Engine Technology]],Technology_HR!$A$2:$B$11,2,FALSE)*10^-6</f>
        <v>5563783.607400001</v>
      </c>
      <c r="T12753" s="5">
        <f>Table1[[#This Row],[Fuel Consumption (mmBtu)]]*Table1[[#This Row],[Emission Factor (kg CO2/ mmBtu)]]*10^3</f>
        <v>295214358208.6441</v>
      </c>
      <c r="U12753" s="3">
        <f>Table1[[#This Row],[Emissions (g CO2)]]/(Table1[[#This Row],[Generation (TWh)]]*10^9)</f>
        <v>400.54994000000005</v>
      </c>
    </row>
    <row r="12754" spans="1:21" x14ac:dyDescent="0.35">
      <c r="A12754" t="s">
        <v>2057</v>
      </c>
      <c r="B12754" t="s">
        <v>3239</v>
      </c>
      <c r="C12754" t="str">
        <f>SUBSTITUTE(Table1[[#This Row],[Fuel]],", ",",")</f>
        <v>fossil gas: natural gas</v>
      </c>
      <c r="D12754" t="s">
        <v>3239</v>
      </c>
      <c r="H12754" t="s">
        <v>3438</v>
      </c>
      <c r="I12754">
        <v>213</v>
      </c>
      <c r="J12754" t="s">
        <v>3449</v>
      </c>
      <c r="K12754">
        <v>2025</v>
      </c>
      <c r="L12754" t="s">
        <v>29</v>
      </c>
      <c r="M12754" t="s">
        <v>29</v>
      </c>
      <c r="N12754">
        <v>38.481231999999999</v>
      </c>
      <c r="O12754">
        <v>65.629769999999994</v>
      </c>
      <c r="P12754" t="s">
        <v>3615</v>
      </c>
      <c r="Q12754" s="3">
        <f>Table1[[#This Row],[Capacity (MW)]]*0.395*8760*10^-6</f>
        <v>0.73702260000000008</v>
      </c>
      <c r="R12754" s="3" cm="1">
        <f t="array" ref="R12754">AVERAGE(VLOOKUP(_xlfn.TEXTSPLIT(Table1[[#This Row],[Fuel (no space after comma)]], ","), FuelList_Final_EF!$A$2:$B$65, 2, FALSE))</f>
        <v>53.06</v>
      </c>
      <c r="S12754" s="3">
        <f>Table1[[#This Row],[Generation (TWh)]]*10^9*VLOOKUP(Table1[[#This Row],[Turbine/Engine Technology]],Technology_HR!$A$2:$B$11,2,FALSE)*10^-6</f>
        <v>5563783.607400001</v>
      </c>
      <c r="T12754" s="5">
        <f>Table1[[#This Row],[Fuel Consumption (mmBtu)]]*Table1[[#This Row],[Emission Factor (kg CO2/ mmBtu)]]*10^3</f>
        <v>295214358208.6441</v>
      </c>
      <c r="U12754" s="3">
        <f>Table1[[#This Row],[Emissions (g CO2)]]/(Table1[[#This Row],[Generation (TWh)]]*10^9)</f>
        <v>400.54994000000005</v>
      </c>
    </row>
    <row r="12755" spans="1:21" x14ac:dyDescent="0.35">
      <c r="A12755" t="s">
        <v>3129</v>
      </c>
      <c r="B12755" t="s">
        <v>3239</v>
      </c>
      <c r="C12755" t="str">
        <f>SUBSTITUTE(Table1[[#This Row],[Fuel]],", ",",")</f>
        <v>fossil gas: natural gas</v>
      </c>
      <c r="D12755" t="s">
        <v>3239</v>
      </c>
      <c r="H12755" t="s">
        <v>3438</v>
      </c>
      <c r="I12755">
        <v>213</v>
      </c>
      <c r="J12755" t="s">
        <v>3449</v>
      </c>
      <c r="K12755">
        <v>2025</v>
      </c>
      <c r="L12755" t="s">
        <v>29</v>
      </c>
      <c r="M12755" t="s">
        <v>29</v>
      </c>
      <c r="N12755">
        <v>38.481231999999999</v>
      </c>
      <c r="O12755">
        <v>65.629769999999994</v>
      </c>
      <c r="P12755" t="s">
        <v>3615</v>
      </c>
      <c r="Q12755" s="3">
        <f>Table1[[#This Row],[Capacity (MW)]]*0.395*8760*10^-6</f>
        <v>0.73702260000000008</v>
      </c>
      <c r="R12755" s="3" cm="1">
        <f t="array" ref="R12755">AVERAGE(VLOOKUP(_xlfn.TEXTSPLIT(Table1[[#This Row],[Fuel (no space after comma)]], ","), FuelList_Final_EF!$A$2:$B$65, 2, FALSE))</f>
        <v>53.06</v>
      </c>
      <c r="S12755" s="3">
        <f>Table1[[#This Row],[Generation (TWh)]]*10^9*VLOOKUP(Table1[[#This Row],[Turbine/Engine Technology]],Technology_HR!$A$2:$B$11,2,FALSE)*10^-6</f>
        <v>5563783.607400001</v>
      </c>
      <c r="T12755" s="5">
        <f>Table1[[#This Row],[Fuel Consumption (mmBtu)]]*Table1[[#This Row],[Emission Factor (kg CO2/ mmBtu)]]*10^3</f>
        <v>295214358208.6441</v>
      </c>
      <c r="U12755" s="3">
        <f>Table1[[#This Row],[Emissions (g CO2)]]/(Table1[[#This Row],[Generation (TWh)]]*10^9)</f>
        <v>400.54994000000005</v>
      </c>
    </row>
    <row r="12756" spans="1:21" x14ac:dyDescent="0.35">
      <c r="A12756" t="s">
        <v>3124</v>
      </c>
      <c r="B12756" t="s">
        <v>3239</v>
      </c>
      <c r="C12756" t="str">
        <f>SUBSTITUTE(Table1[[#This Row],[Fuel]],", ",",")</f>
        <v>fossil gas: natural gas</v>
      </c>
      <c r="D12756" t="s">
        <v>3239</v>
      </c>
      <c r="H12756" t="s">
        <v>3438</v>
      </c>
      <c r="I12756">
        <v>106.5</v>
      </c>
      <c r="J12756" t="s">
        <v>3449</v>
      </c>
      <c r="K12756">
        <v>2025</v>
      </c>
      <c r="L12756" t="s">
        <v>29</v>
      </c>
      <c r="M12756" t="s">
        <v>29</v>
      </c>
      <c r="N12756">
        <v>38.481231999999999</v>
      </c>
      <c r="O12756">
        <v>65.629769999999994</v>
      </c>
      <c r="P12756" t="s">
        <v>3615</v>
      </c>
      <c r="Q12756" s="3">
        <f>Table1[[#This Row],[Capacity (MW)]]*0.395*8760*10^-6</f>
        <v>0.36851130000000004</v>
      </c>
      <c r="R12756" s="3" cm="1">
        <f t="array" ref="R12756">AVERAGE(VLOOKUP(_xlfn.TEXTSPLIT(Table1[[#This Row],[Fuel (no space after comma)]], ","), FuelList_Final_EF!$A$2:$B$65, 2, FALSE))</f>
        <v>53.06</v>
      </c>
      <c r="S12756" s="3">
        <f>Table1[[#This Row],[Generation (TWh)]]*10^9*VLOOKUP(Table1[[#This Row],[Turbine/Engine Technology]],Technology_HR!$A$2:$B$11,2,FALSE)*10^-6</f>
        <v>2781891.8037000005</v>
      </c>
      <c r="T12756" s="5">
        <f>Table1[[#This Row],[Fuel Consumption (mmBtu)]]*Table1[[#This Row],[Emission Factor (kg CO2/ mmBtu)]]*10^3</f>
        <v>147607179104.32205</v>
      </c>
      <c r="U12756" s="3">
        <f>Table1[[#This Row],[Emissions (g CO2)]]/(Table1[[#This Row],[Generation (TWh)]]*10^9)</f>
        <v>400.54994000000005</v>
      </c>
    </row>
    <row r="12757" spans="1:21" x14ac:dyDescent="0.35">
      <c r="A12757" t="s">
        <v>3124</v>
      </c>
      <c r="B12757" t="s">
        <v>3239</v>
      </c>
      <c r="C12757" t="str">
        <f>SUBSTITUTE(Table1[[#This Row],[Fuel]],", ",",")</f>
        <v>fossil gas: natural gas</v>
      </c>
      <c r="D12757" t="s">
        <v>3239</v>
      </c>
      <c r="H12757" t="s">
        <v>3440</v>
      </c>
      <c r="I12757">
        <v>800</v>
      </c>
      <c r="J12757" t="s">
        <v>3446</v>
      </c>
      <c r="K12757">
        <v>2005</v>
      </c>
      <c r="L12757" t="s">
        <v>29</v>
      </c>
      <c r="M12757" t="s">
        <v>29</v>
      </c>
      <c r="N12757">
        <v>38.481231999999999</v>
      </c>
      <c r="O12757">
        <v>65.629769999999994</v>
      </c>
      <c r="P12757" t="s">
        <v>3615</v>
      </c>
      <c r="Q12757" s="3">
        <f>Table1[[#This Row],[Capacity (MW)]]*0.395*8760*10^-6</f>
        <v>2.76816</v>
      </c>
      <c r="R12757" s="3" cm="1">
        <f t="array" ref="R12757">AVERAGE(VLOOKUP(_xlfn.TEXTSPLIT(Table1[[#This Row],[Fuel (no space after comma)]], ","), FuelList_Final_EF!$A$2:$B$65, 2, FALSE))</f>
        <v>53.06</v>
      </c>
      <c r="S12757" s="3">
        <f>Table1[[#This Row],[Generation (TWh)]]*10^9*VLOOKUP(Table1[[#This Row],[Turbine/Engine Technology]],Technology_HR!$A$2:$B$11,2,FALSE)*10^-6</f>
        <v>28470525.599999998</v>
      </c>
      <c r="T12757" s="5">
        <f>Table1[[#This Row],[Fuel Consumption (mmBtu)]]*Table1[[#This Row],[Emission Factor (kg CO2/ mmBtu)]]*10^3</f>
        <v>1510646088336</v>
      </c>
      <c r="U12757" s="3">
        <f>Table1[[#This Row],[Emissions (g CO2)]]/(Table1[[#This Row],[Generation (TWh)]]*10^9)</f>
        <v>545.72209999999995</v>
      </c>
    </row>
    <row r="12758" spans="1:21" x14ac:dyDescent="0.35">
      <c r="A12758" t="s">
        <v>843</v>
      </c>
      <c r="B12758" t="s">
        <v>3239</v>
      </c>
      <c r="C12758" t="str">
        <f>SUBSTITUTE(Table1[[#This Row],[Fuel]],", ",",")</f>
        <v>fossil gas: natural gas</v>
      </c>
      <c r="D12758" t="s">
        <v>3239</v>
      </c>
      <c r="H12758" t="s">
        <v>3441</v>
      </c>
      <c r="I12758">
        <v>430</v>
      </c>
      <c r="J12758" t="s">
        <v>3449</v>
      </c>
      <c r="K12758">
        <v>2024</v>
      </c>
      <c r="L12758" t="s">
        <v>29</v>
      </c>
      <c r="M12758" t="s">
        <v>29</v>
      </c>
      <c r="N12758">
        <v>38.291567000000001</v>
      </c>
      <c r="O12758">
        <v>65.558531000000002</v>
      </c>
      <c r="P12758" t="s">
        <v>3615</v>
      </c>
      <c r="Q12758" s="3">
        <f>Table1[[#This Row],[Capacity (MW)]]*0.395*8760*10^-6</f>
        <v>1.487886</v>
      </c>
      <c r="R12758" s="3" cm="1">
        <f t="array" ref="R12758">AVERAGE(VLOOKUP(_xlfn.TEXTSPLIT(Table1[[#This Row],[Fuel (no space after comma)]], ","), FuelList_Final_EF!$A$2:$B$65, 2, FALSE))</f>
        <v>53.06</v>
      </c>
      <c r="S12758" s="3">
        <f>Table1[[#This Row],[Generation (TWh)]]*10^9*VLOOKUP(Table1[[#This Row],[Turbine/Engine Technology]],Technology_HR!$A$2:$B$11,2,FALSE)*10^-6</f>
        <v>11232051.413999999</v>
      </c>
      <c r="T12758" s="5">
        <f>Table1[[#This Row],[Fuel Consumption (mmBtu)]]*Table1[[#This Row],[Emission Factor (kg CO2/ mmBtu)]]*10^3</f>
        <v>595972648026.83997</v>
      </c>
      <c r="U12758" s="3">
        <f>Table1[[#This Row],[Emissions (g CO2)]]/(Table1[[#This Row],[Generation (TWh)]]*10^9)</f>
        <v>400.54993999999999</v>
      </c>
    </row>
    <row r="12759" spans="1:21" x14ac:dyDescent="0.35">
      <c r="A12759" t="s">
        <v>843</v>
      </c>
      <c r="B12759" t="s">
        <v>3239</v>
      </c>
      <c r="C12759" t="str">
        <f>SUBSTITUTE(Table1[[#This Row],[Fuel]],", ",",")</f>
        <v>fossil gas: natural gas</v>
      </c>
      <c r="D12759" t="s">
        <v>3239</v>
      </c>
      <c r="H12759" t="s">
        <v>3438</v>
      </c>
      <c r="I12759">
        <v>240</v>
      </c>
      <c r="J12759" t="s">
        <v>3446</v>
      </c>
      <c r="K12759">
        <v>2022</v>
      </c>
      <c r="L12759" t="s">
        <v>29</v>
      </c>
      <c r="M12759" t="s">
        <v>29</v>
      </c>
      <c r="N12759">
        <v>41.383017000000002</v>
      </c>
      <c r="O12759">
        <v>69.361198000000002</v>
      </c>
      <c r="P12759" t="s">
        <v>3615</v>
      </c>
      <c r="Q12759" s="3">
        <f>Table1[[#This Row],[Capacity (MW)]]*0.395*8760*10^-6</f>
        <v>0.83044800000000008</v>
      </c>
      <c r="R12759" s="3" cm="1">
        <f t="array" ref="R12759">AVERAGE(VLOOKUP(_xlfn.TEXTSPLIT(Table1[[#This Row],[Fuel (no space after comma)]], ","), FuelList_Final_EF!$A$2:$B$65, 2, FALSE))</f>
        <v>53.06</v>
      </c>
      <c r="S12759" s="3">
        <f>Table1[[#This Row],[Generation (TWh)]]*10^9*VLOOKUP(Table1[[#This Row],[Turbine/Engine Technology]],Technology_HR!$A$2:$B$11,2,FALSE)*10^-6</f>
        <v>6269051.9520000005</v>
      </c>
      <c r="T12759" s="5">
        <f>Table1[[#This Row],[Fuel Consumption (mmBtu)]]*Table1[[#This Row],[Emission Factor (kg CO2/ mmBtu)]]*10^3</f>
        <v>332635896573.12006</v>
      </c>
      <c r="U12759" s="3">
        <f>Table1[[#This Row],[Emissions (g CO2)]]/(Table1[[#This Row],[Generation (TWh)]]*10^9)</f>
        <v>400.54993999999999</v>
      </c>
    </row>
    <row r="12760" spans="1:21" x14ac:dyDescent="0.35">
      <c r="A12760" t="s">
        <v>843</v>
      </c>
      <c r="B12760" t="s">
        <v>3239</v>
      </c>
      <c r="C12760" t="str">
        <f>SUBSTITUTE(Table1[[#This Row],[Fuel]],", ",",")</f>
        <v>fossil gas: natural gas</v>
      </c>
      <c r="D12760" t="s">
        <v>3239</v>
      </c>
      <c r="H12760" t="s">
        <v>3437</v>
      </c>
      <c r="I12760">
        <v>230</v>
      </c>
      <c r="J12760" t="s">
        <v>3446</v>
      </c>
      <c r="K12760">
        <v>2022</v>
      </c>
      <c r="L12760" t="s">
        <v>29</v>
      </c>
      <c r="M12760" t="s">
        <v>29</v>
      </c>
      <c r="N12760">
        <v>41.383017000000002</v>
      </c>
      <c r="O12760">
        <v>69.361198000000002</v>
      </c>
      <c r="P12760" t="s">
        <v>3615</v>
      </c>
      <c r="Q12760" s="3">
        <f>Table1[[#This Row],[Capacity (MW)]]*0.395*8760*10^-6</f>
        <v>0.79584600000000005</v>
      </c>
      <c r="R12760" s="3" cm="1">
        <f t="array" ref="R12760">AVERAGE(VLOOKUP(_xlfn.TEXTSPLIT(Table1[[#This Row],[Fuel (no space after comma)]], ","), FuelList_Final_EF!$A$2:$B$65, 2, FALSE))</f>
        <v>53.06</v>
      </c>
      <c r="S12760" s="3">
        <f>Table1[[#This Row],[Generation (TWh)]]*10^9*VLOOKUP(Table1[[#This Row],[Turbine/Engine Technology]],Technology_HR!$A$2:$B$11,2,FALSE)*10^-6</f>
        <v>7083029.3999999994</v>
      </c>
      <c r="T12760" s="5">
        <f>Table1[[#This Row],[Fuel Consumption (mmBtu)]]*Table1[[#This Row],[Emission Factor (kg CO2/ mmBtu)]]*10^3</f>
        <v>375825539964</v>
      </c>
      <c r="U12760" s="3">
        <f>Table1[[#This Row],[Emissions (g CO2)]]/(Table1[[#This Row],[Generation (TWh)]]*10^9)</f>
        <v>472.23399999999998</v>
      </c>
    </row>
    <row r="12761" spans="1:21" x14ac:dyDescent="0.35">
      <c r="A12761" t="s">
        <v>3130</v>
      </c>
      <c r="B12761" t="s">
        <v>3243</v>
      </c>
      <c r="C12761" t="str">
        <f>SUBSTITUTE(Table1[[#This Row],[Fuel]],", ",",")</f>
        <v>fossil gas: natural gas,fossil liquids: fuel oil</v>
      </c>
      <c r="D12761" t="s">
        <v>3239</v>
      </c>
      <c r="E12761" t="s">
        <v>3275</v>
      </c>
      <c r="H12761" t="s">
        <v>3440</v>
      </c>
      <c r="I12761">
        <v>150</v>
      </c>
      <c r="J12761" t="s">
        <v>3446</v>
      </c>
      <c r="K12761">
        <v>1963</v>
      </c>
      <c r="L12761" t="s">
        <v>29</v>
      </c>
      <c r="M12761" t="s">
        <v>29</v>
      </c>
      <c r="N12761">
        <v>41.379600000000003</v>
      </c>
      <c r="O12761">
        <v>69.370216999999997</v>
      </c>
      <c r="P12761" t="s">
        <v>3615</v>
      </c>
      <c r="Q12761" s="3">
        <f>Table1[[#This Row],[Capacity (MW)]]*0.395*8760*10^-6</f>
        <v>0.51902999999999999</v>
      </c>
      <c r="R12761" s="3" cm="1">
        <f t="array" ref="R12761">AVERAGE(VLOOKUP(_xlfn.TEXTSPLIT(Table1[[#This Row],[Fuel (no space after comma)]], ","), FuelList_Final_EF!$A$2:$B$65, 2, FALSE))</f>
        <v>65.583341148886291</v>
      </c>
      <c r="S12761" s="3">
        <f>Table1[[#This Row],[Generation (TWh)]]*10^9*VLOOKUP(Table1[[#This Row],[Turbine/Engine Technology]],Technology_HR!$A$2:$B$11,2,FALSE)*10^-6</f>
        <v>5338223.55</v>
      </c>
      <c r="T12761" s="5">
        <f>Table1[[#This Row],[Fuel Consumption (mmBtu)]]*Table1[[#This Row],[Emission Factor (kg CO2/ mmBtu)]]*10^3</f>
        <v>350098536208.66882</v>
      </c>
      <c r="U12761" s="3">
        <f>Table1[[#This Row],[Emissions (g CO2)]]/(Table1[[#This Row],[Generation (TWh)]]*10^9)</f>
        <v>674.52466371629544</v>
      </c>
    </row>
    <row r="12762" spans="1:21" x14ac:dyDescent="0.35">
      <c r="A12762" t="s">
        <v>3130</v>
      </c>
      <c r="B12762" t="s">
        <v>3243</v>
      </c>
      <c r="C12762" t="str">
        <f>SUBSTITUTE(Table1[[#This Row],[Fuel]],", ",",")</f>
        <v>fossil gas: natural gas,fossil liquids: fuel oil</v>
      </c>
      <c r="D12762" t="s">
        <v>3239</v>
      </c>
      <c r="E12762" t="s">
        <v>3275</v>
      </c>
      <c r="H12762" t="s">
        <v>3440</v>
      </c>
      <c r="I12762">
        <v>150</v>
      </c>
      <c r="J12762" t="s">
        <v>3446</v>
      </c>
      <c r="K12762">
        <v>1964</v>
      </c>
      <c r="L12762" t="s">
        <v>29</v>
      </c>
      <c r="M12762" t="s">
        <v>29</v>
      </c>
      <c r="N12762">
        <v>41.379600000000003</v>
      </c>
      <c r="O12762">
        <v>69.370216999999997</v>
      </c>
      <c r="P12762" t="s">
        <v>3615</v>
      </c>
      <c r="Q12762" s="3">
        <f>Table1[[#This Row],[Capacity (MW)]]*0.395*8760*10^-6</f>
        <v>0.51902999999999999</v>
      </c>
      <c r="R12762" s="3" cm="1">
        <f t="array" ref="R12762">AVERAGE(VLOOKUP(_xlfn.TEXTSPLIT(Table1[[#This Row],[Fuel (no space after comma)]], ","), FuelList_Final_EF!$A$2:$B$65, 2, FALSE))</f>
        <v>65.583341148886291</v>
      </c>
      <c r="S12762" s="3">
        <f>Table1[[#This Row],[Generation (TWh)]]*10^9*VLOOKUP(Table1[[#This Row],[Turbine/Engine Technology]],Technology_HR!$A$2:$B$11,2,FALSE)*10^-6</f>
        <v>5338223.55</v>
      </c>
      <c r="T12762" s="5">
        <f>Table1[[#This Row],[Fuel Consumption (mmBtu)]]*Table1[[#This Row],[Emission Factor (kg CO2/ mmBtu)]]*10^3</f>
        <v>350098536208.66882</v>
      </c>
      <c r="U12762" s="3">
        <f>Table1[[#This Row],[Emissions (g CO2)]]/(Table1[[#This Row],[Generation (TWh)]]*10^9)</f>
        <v>674.52466371629544</v>
      </c>
    </row>
    <row r="12763" spans="1:21" x14ac:dyDescent="0.35">
      <c r="A12763" t="s">
        <v>3130</v>
      </c>
      <c r="B12763" t="s">
        <v>3243</v>
      </c>
      <c r="C12763" t="str">
        <f>SUBSTITUTE(Table1[[#This Row],[Fuel]],", ",",")</f>
        <v>fossil gas: natural gas,fossil liquids: fuel oil</v>
      </c>
      <c r="D12763" t="s">
        <v>3239</v>
      </c>
      <c r="E12763" t="s">
        <v>3275</v>
      </c>
      <c r="H12763" t="s">
        <v>3440</v>
      </c>
      <c r="I12763">
        <v>150</v>
      </c>
      <c r="J12763" t="s">
        <v>3446</v>
      </c>
      <c r="K12763">
        <v>1965</v>
      </c>
      <c r="L12763" t="s">
        <v>29</v>
      </c>
      <c r="M12763" t="s">
        <v>29</v>
      </c>
      <c r="N12763">
        <v>41.379600000000003</v>
      </c>
      <c r="O12763">
        <v>69.370216999999997</v>
      </c>
      <c r="P12763" t="s">
        <v>3615</v>
      </c>
      <c r="Q12763" s="3">
        <f>Table1[[#This Row],[Capacity (MW)]]*0.395*8760*10^-6</f>
        <v>0.51902999999999999</v>
      </c>
      <c r="R12763" s="3" cm="1">
        <f t="array" ref="R12763">AVERAGE(VLOOKUP(_xlfn.TEXTSPLIT(Table1[[#This Row],[Fuel (no space after comma)]], ","), FuelList_Final_EF!$A$2:$B$65, 2, FALSE))</f>
        <v>65.583341148886291</v>
      </c>
      <c r="S12763" s="3">
        <f>Table1[[#This Row],[Generation (TWh)]]*10^9*VLOOKUP(Table1[[#This Row],[Turbine/Engine Technology]],Technology_HR!$A$2:$B$11,2,FALSE)*10^-6</f>
        <v>5338223.55</v>
      </c>
      <c r="T12763" s="5">
        <f>Table1[[#This Row],[Fuel Consumption (mmBtu)]]*Table1[[#This Row],[Emission Factor (kg CO2/ mmBtu)]]*10^3</f>
        <v>350098536208.66882</v>
      </c>
      <c r="U12763" s="3">
        <f>Table1[[#This Row],[Emissions (g CO2)]]/(Table1[[#This Row],[Generation (TWh)]]*10^9)</f>
        <v>674.52466371629544</v>
      </c>
    </row>
    <row r="12764" spans="1:21" x14ac:dyDescent="0.35">
      <c r="A12764" t="s">
        <v>3130</v>
      </c>
      <c r="B12764" t="s">
        <v>3243</v>
      </c>
      <c r="C12764" t="str">
        <f>SUBSTITUTE(Table1[[#This Row],[Fuel]],", ",",")</f>
        <v>fossil gas: natural gas,fossil liquids: fuel oil</v>
      </c>
      <c r="D12764" t="s">
        <v>3239</v>
      </c>
      <c r="E12764" t="s">
        <v>3275</v>
      </c>
      <c r="H12764" t="s">
        <v>3440</v>
      </c>
      <c r="I12764">
        <v>150</v>
      </c>
      <c r="J12764" t="s">
        <v>3446</v>
      </c>
      <c r="K12764">
        <v>1965</v>
      </c>
      <c r="L12764" t="s">
        <v>29</v>
      </c>
      <c r="M12764" t="s">
        <v>29</v>
      </c>
      <c r="N12764">
        <v>41.379600000000003</v>
      </c>
      <c r="O12764">
        <v>69.370216999999997</v>
      </c>
      <c r="P12764" t="s">
        <v>3615</v>
      </c>
      <c r="Q12764" s="3">
        <f>Table1[[#This Row],[Capacity (MW)]]*0.395*8760*10^-6</f>
        <v>0.51902999999999999</v>
      </c>
      <c r="R12764" s="3" cm="1">
        <f t="array" ref="R12764">AVERAGE(VLOOKUP(_xlfn.TEXTSPLIT(Table1[[#This Row],[Fuel (no space after comma)]], ","), FuelList_Final_EF!$A$2:$B$65, 2, FALSE))</f>
        <v>65.583341148886291</v>
      </c>
      <c r="S12764" s="3">
        <f>Table1[[#This Row],[Generation (TWh)]]*10^9*VLOOKUP(Table1[[#This Row],[Turbine/Engine Technology]],Technology_HR!$A$2:$B$11,2,FALSE)*10^-6</f>
        <v>5338223.55</v>
      </c>
      <c r="T12764" s="5">
        <f>Table1[[#This Row],[Fuel Consumption (mmBtu)]]*Table1[[#This Row],[Emission Factor (kg CO2/ mmBtu)]]*10^3</f>
        <v>350098536208.66882</v>
      </c>
      <c r="U12764" s="3">
        <f>Table1[[#This Row],[Emissions (g CO2)]]/(Table1[[#This Row],[Generation (TWh)]]*10^9)</f>
        <v>674.52466371629544</v>
      </c>
    </row>
    <row r="12765" spans="1:21" x14ac:dyDescent="0.35">
      <c r="A12765" t="s">
        <v>3130</v>
      </c>
      <c r="B12765" t="s">
        <v>3243</v>
      </c>
      <c r="C12765" t="str">
        <f>SUBSTITUTE(Table1[[#This Row],[Fuel]],", ",",")</f>
        <v>fossil gas: natural gas,fossil liquids: fuel oil</v>
      </c>
      <c r="D12765" t="s">
        <v>3239</v>
      </c>
      <c r="E12765" t="s">
        <v>3275</v>
      </c>
      <c r="H12765" t="s">
        <v>3440</v>
      </c>
      <c r="I12765">
        <v>150</v>
      </c>
      <c r="J12765" t="s">
        <v>3446</v>
      </c>
      <c r="K12765">
        <v>1966</v>
      </c>
      <c r="L12765" t="s">
        <v>29</v>
      </c>
      <c r="M12765" t="s">
        <v>29</v>
      </c>
      <c r="N12765">
        <v>41.379600000000003</v>
      </c>
      <c r="O12765">
        <v>69.370216999999997</v>
      </c>
      <c r="P12765" t="s">
        <v>3615</v>
      </c>
      <c r="Q12765" s="3">
        <f>Table1[[#This Row],[Capacity (MW)]]*0.395*8760*10^-6</f>
        <v>0.51902999999999999</v>
      </c>
      <c r="R12765" s="3" cm="1">
        <f t="array" ref="R12765">AVERAGE(VLOOKUP(_xlfn.TEXTSPLIT(Table1[[#This Row],[Fuel (no space after comma)]], ","), FuelList_Final_EF!$A$2:$B$65, 2, FALSE))</f>
        <v>65.583341148886291</v>
      </c>
      <c r="S12765" s="3">
        <f>Table1[[#This Row],[Generation (TWh)]]*10^9*VLOOKUP(Table1[[#This Row],[Turbine/Engine Technology]],Technology_HR!$A$2:$B$11,2,FALSE)*10^-6</f>
        <v>5338223.55</v>
      </c>
      <c r="T12765" s="5">
        <f>Table1[[#This Row],[Fuel Consumption (mmBtu)]]*Table1[[#This Row],[Emission Factor (kg CO2/ mmBtu)]]*10^3</f>
        <v>350098536208.66882</v>
      </c>
      <c r="U12765" s="3">
        <f>Table1[[#This Row],[Emissions (g CO2)]]/(Table1[[#This Row],[Generation (TWh)]]*10^9)</f>
        <v>674.52466371629544</v>
      </c>
    </row>
    <row r="12766" spans="1:21" x14ac:dyDescent="0.35">
      <c r="A12766" t="s">
        <v>3130</v>
      </c>
      <c r="B12766" t="s">
        <v>3243</v>
      </c>
      <c r="C12766" t="str">
        <f>SUBSTITUTE(Table1[[#This Row],[Fuel]],", ",",")</f>
        <v>fossil gas: natural gas,fossil liquids: fuel oil</v>
      </c>
      <c r="D12766" t="s">
        <v>3239</v>
      </c>
      <c r="E12766" t="s">
        <v>3275</v>
      </c>
      <c r="H12766" t="s">
        <v>3440</v>
      </c>
      <c r="I12766">
        <v>155</v>
      </c>
      <c r="J12766" t="s">
        <v>3446</v>
      </c>
      <c r="K12766">
        <v>1967</v>
      </c>
      <c r="L12766" t="s">
        <v>29</v>
      </c>
      <c r="M12766" t="s">
        <v>29</v>
      </c>
      <c r="N12766">
        <v>41.379600000000003</v>
      </c>
      <c r="O12766">
        <v>69.370216999999997</v>
      </c>
      <c r="P12766" t="s">
        <v>3615</v>
      </c>
      <c r="Q12766" s="3">
        <f>Table1[[#This Row],[Capacity (MW)]]*0.395*8760*10^-6</f>
        <v>0.536331</v>
      </c>
      <c r="R12766" s="3" cm="1">
        <f t="array" ref="R12766">AVERAGE(VLOOKUP(_xlfn.TEXTSPLIT(Table1[[#This Row],[Fuel (no space after comma)]], ","), FuelList_Final_EF!$A$2:$B$65, 2, FALSE))</f>
        <v>65.583341148886291</v>
      </c>
      <c r="S12766" s="3">
        <f>Table1[[#This Row],[Generation (TWh)]]*10^9*VLOOKUP(Table1[[#This Row],[Turbine/Engine Technology]],Technology_HR!$A$2:$B$11,2,FALSE)*10^-6</f>
        <v>5516164.335</v>
      </c>
      <c r="T12766" s="5">
        <f>Table1[[#This Row],[Fuel Consumption (mmBtu)]]*Table1[[#This Row],[Emission Factor (kg CO2/ mmBtu)]]*10^3</f>
        <v>361768487415.62451</v>
      </c>
      <c r="U12766" s="3">
        <f>Table1[[#This Row],[Emissions (g CO2)]]/(Table1[[#This Row],[Generation (TWh)]]*10^9)</f>
        <v>674.52466371629555</v>
      </c>
    </row>
    <row r="12767" spans="1:21" x14ac:dyDescent="0.35">
      <c r="A12767" t="s">
        <v>3130</v>
      </c>
      <c r="B12767" t="s">
        <v>3243</v>
      </c>
      <c r="C12767" t="str">
        <f>SUBSTITUTE(Table1[[#This Row],[Fuel]],", ",",")</f>
        <v>fossil gas: natural gas,fossil liquids: fuel oil</v>
      </c>
      <c r="D12767" t="s">
        <v>3239</v>
      </c>
      <c r="E12767" t="s">
        <v>3275</v>
      </c>
      <c r="H12767" t="s">
        <v>3440</v>
      </c>
      <c r="I12767">
        <v>165</v>
      </c>
      <c r="J12767" t="s">
        <v>3446</v>
      </c>
      <c r="K12767">
        <v>1967</v>
      </c>
      <c r="L12767" t="s">
        <v>29</v>
      </c>
      <c r="M12767" t="s">
        <v>29</v>
      </c>
      <c r="N12767">
        <v>41.379600000000003</v>
      </c>
      <c r="O12767">
        <v>69.370216999999997</v>
      </c>
      <c r="P12767" t="s">
        <v>3615</v>
      </c>
      <c r="Q12767" s="3">
        <f>Table1[[#This Row],[Capacity (MW)]]*0.395*8760*10^-6</f>
        <v>0.57093300000000002</v>
      </c>
      <c r="R12767" s="3" cm="1">
        <f t="array" ref="R12767">AVERAGE(VLOOKUP(_xlfn.TEXTSPLIT(Table1[[#This Row],[Fuel (no space after comma)]], ","), FuelList_Final_EF!$A$2:$B$65, 2, FALSE))</f>
        <v>65.583341148886291</v>
      </c>
      <c r="S12767" s="3">
        <f>Table1[[#This Row],[Generation (TWh)]]*10^9*VLOOKUP(Table1[[#This Row],[Turbine/Engine Technology]],Technology_HR!$A$2:$B$11,2,FALSE)*10^-6</f>
        <v>5872045.9049999993</v>
      </c>
      <c r="T12767" s="5">
        <f>Table1[[#This Row],[Fuel Consumption (mmBtu)]]*Table1[[#This Row],[Emission Factor (kg CO2/ mmBtu)]]*10^3</f>
        <v>385108389829.53571</v>
      </c>
      <c r="U12767" s="3">
        <f>Table1[[#This Row],[Emissions (g CO2)]]/(Table1[[#This Row],[Generation (TWh)]]*10^9)</f>
        <v>674.52466371629544</v>
      </c>
    </row>
    <row r="12768" spans="1:21" x14ac:dyDescent="0.35">
      <c r="A12768" t="s">
        <v>3130</v>
      </c>
      <c r="B12768" t="s">
        <v>3243</v>
      </c>
      <c r="C12768" t="str">
        <f>SUBSTITUTE(Table1[[#This Row],[Fuel]],", ",",")</f>
        <v>fossil gas: natural gas,fossil liquids: fuel oil</v>
      </c>
      <c r="D12768" t="s">
        <v>3239</v>
      </c>
      <c r="E12768" t="s">
        <v>3275</v>
      </c>
      <c r="H12768" t="s">
        <v>3440</v>
      </c>
      <c r="I12768">
        <v>165</v>
      </c>
      <c r="J12768" t="s">
        <v>3446</v>
      </c>
      <c r="K12768">
        <v>1968</v>
      </c>
      <c r="L12768" t="s">
        <v>29</v>
      </c>
      <c r="M12768" t="s">
        <v>29</v>
      </c>
      <c r="N12768">
        <v>41.379600000000003</v>
      </c>
      <c r="O12768">
        <v>69.370216999999997</v>
      </c>
      <c r="P12768" t="s">
        <v>3615</v>
      </c>
      <c r="Q12768" s="3">
        <f>Table1[[#This Row],[Capacity (MW)]]*0.395*8760*10^-6</f>
        <v>0.57093300000000002</v>
      </c>
      <c r="R12768" s="3" cm="1">
        <f t="array" ref="R12768">AVERAGE(VLOOKUP(_xlfn.TEXTSPLIT(Table1[[#This Row],[Fuel (no space after comma)]], ","), FuelList_Final_EF!$A$2:$B$65, 2, FALSE))</f>
        <v>65.583341148886291</v>
      </c>
      <c r="S12768" s="3">
        <f>Table1[[#This Row],[Generation (TWh)]]*10^9*VLOOKUP(Table1[[#This Row],[Turbine/Engine Technology]],Technology_HR!$A$2:$B$11,2,FALSE)*10^-6</f>
        <v>5872045.9049999993</v>
      </c>
      <c r="T12768" s="5">
        <f>Table1[[#This Row],[Fuel Consumption (mmBtu)]]*Table1[[#This Row],[Emission Factor (kg CO2/ mmBtu)]]*10^3</f>
        <v>385108389829.53571</v>
      </c>
      <c r="U12768" s="3">
        <f>Table1[[#This Row],[Emissions (g CO2)]]/(Table1[[#This Row],[Generation (TWh)]]*10^9)</f>
        <v>674.52466371629544</v>
      </c>
    </row>
    <row r="12769" spans="1:21" x14ac:dyDescent="0.35">
      <c r="A12769" t="s">
        <v>3130</v>
      </c>
      <c r="B12769" t="s">
        <v>3243</v>
      </c>
      <c r="C12769" t="str">
        <f>SUBSTITUTE(Table1[[#This Row],[Fuel]],", ",",")</f>
        <v>fossil gas: natural gas,fossil liquids: fuel oil</v>
      </c>
      <c r="D12769" t="s">
        <v>3239</v>
      </c>
      <c r="E12769" t="s">
        <v>3275</v>
      </c>
      <c r="H12769" t="s">
        <v>3440</v>
      </c>
      <c r="I12769">
        <v>150</v>
      </c>
      <c r="J12769" t="s">
        <v>3446</v>
      </c>
      <c r="K12769">
        <v>1969</v>
      </c>
      <c r="L12769" t="s">
        <v>29</v>
      </c>
      <c r="M12769" t="s">
        <v>29</v>
      </c>
      <c r="N12769">
        <v>41.379600000000003</v>
      </c>
      <c r="O12769">
        <v>69.370216999999997</v>
      </c>
      <c r="P12769" t="s">
        <v>3615</v>
      </c>
      <c r="Q12769" s="3">
        <f>Table1[[#This Row],[Capacity (MW)]]*0.395*8760*10^-6</f>
        <v>0.51902999999999999</v>
      </c>
      <c r="R12769" s="3" cm="1">
        <f t="array" ref="R12769">AVERAGE(VLOOKUP(_xlfn.TEXTSPLIT(Table1[[#This Row],[Fuel (no space after comma)]], ","), FuelList_Final_EF!$A$2:$B$65, 2, FALSE))</f>
        <v>65.583341148886291</v>
      </c>
      <c r="S12769" s="3">
        <f>Table1[[#This Row],[Generation (TWh)]]*10^9*VLOOKUP(Table1[[#This Row],[Turbine/Engine Technology]],Technology_HR!$A$2:$B$11,2,FALSE)*10^-6</f>
        <v>5338223.55</v>
      </c>
      <c r="T12769" s="5">
        <f>Table1[[#This Row],[Fuel Consumption (mmBtu)]]*Table1[[#This Row],[Emission Factor (kg CO2/ mmBtu)]]*10^3</f>
        <v>350098536208.66882</v>
      </c>
      <c r="U12769" s="3">
        <f>Table1[[#This Row],[Emissions (g CO2)]]/(Table1[[#This Row],[Generation (TWh)]]*10^9)</f>
        <v>674.52466371629544</v>
      </c>
    </row>
    <row r="12770" spans="1:21" x14ac:dyDescent="0.35">
      <c r="A12770" t="s">
        <v>3130</v>
      </c>
      <c r="B12770" t="s">
        <v>3243</v>
      </c>
      <c r="C12770" t="str">
        <f>SUBSTITUTE(Table1[[#This Row],[Fuel]],", ",",")</f>
        <v>fossil gas: natural gas,fossil liquids: fuel oil</v>
      </c>
      <c r="D12770" t="s">
        <v>3239</v>
      </c>
      <c r="E12770" t="s">
        <v>3275</v>
      </c>
      <c r="H12770" t="s">
        <v>3440</v>
      </c>
      <c r="I12770">
        <v>165</v>
      </c>
      <c r="J12770" t="s">
        <v>3446</v>
      </c>
      <c r="K12770">
        <v>1970</v>
      </c>
      <c r="L12770" t="s">
        <v>29</v>
      </c>
      <c r="M12770" t="s">
        <v>29</v>
      </c>
      <c r="N12770">
        <v>41.379600000000003</v>
      </c>
      <c r="O12770">
        <v>69.370216999999997</v>
      </c>
      <c r="P12770" t="s">
        <v>3615</v>
      </c>
      <c r="Q12770" s="3">
        <f>Table1[[#This Row],[Capacity (MW)]]*0.395*8760*10^-6</f>
        <v>0.57093300000000002</v>
      </c>
      <c r="R12770" s="3" cm="1">
        <f t="array" ref="R12770">AVERAGE(VLOOKUP(_xlfn.TEXTSPLIT(Table1[[#This Row],[Fuel (no space after comma)]], ","), FuelList_Final_EF!$A$2:$B$65, 2, FALSE))</f>
        <v>65.583341148886291</v>
      </c>
      <c r="S12770" s="3">
        <f>Table1[[#This Row],[Generation (TWh)]]*10^9*VLOOKUP(Table1[[#This Row],[Turbine/Engine Technology]],Technology_HR!$A$2:$B$11,2,FALSE)*10^-6</f>
        <v>5872045.9049999993</v>
      </c>
      <c r="T12770" s="5">
        <f>Table1[[#This Row],[Fuel Consumption (mmBtu)]]*Table1[[#This Row],[Emission Factor (kg CO2/ mmBtu)]]*10^3</f>
        <v>385108389829.53571</v>
      </c>
      <c r="U12770" s="3">
        <f>Table1[[#This Row],[Emissions (g CO2)]]/(Table1[[#This Row],[Generation (TWh)]]*10^9)</f>
        <v>674.52466371629544</v>
      </c>
    </row>
    <row r="12771" spans="1:21" x14ac:dyDescent="0.35">
      <c r="A12771" t="s">
        <v>3130</v>
      </c>
      <c r="B12771" t="s">
        <v>3243</v>
      </c>
      <c r="C12771" t="str">
        <f>SUBSTITUTE(Table1[[#This Row],[Fuel]],", ",",")</f>
        <v>fossil gas: natural gas,fossil liquids: fuel oil</v>
      </c>
      <c r="D12771" t="s">
        <v>3239</v>
      </c>
      <c r="E12771" t="s">
        <v>3275</v>
      </c>
      <c r="H12771" t="s">
        <v>3440</v>
      </c>
      <c r="I12771">
        <v>155</v>
      </c>
      <c r="J12771" t="s">
        <v>3446</v>
      </c>
      <c r="K12771">
        <v>1971</v>
      </c>
      <c r="L12771" t="s">
        <v>29</v>
      </c>
      <c r="M12771" t="s">
        <v>29</v>
      </c>
      <c r="N12771">
        <v>41.379600000000003</v>
      </c>
      <c r="O12771">
        <v>69.370216999999997</v>
      </c>
      <c r="P12771" t="s">
        <v>3615</v>
      </c>
      <c r="Q12771" s="3">
        <f>Table1[[#This Row],[Capacity (MW)]]*0.395*8760*10^-6</f>
        <v>0.536331</v>
      </c>
      <c r="R12771" s="3" cm="1">
        <f t="array" ref="R12771">AVERAGE(VLOOKUP(_xlfn.TEXTSPLIT(Table1[[#This Row],[Fuel (no space after comma)]], ","), FuelList_Final_EF!$A$2:$B$65, 2, FALSE))</f>
        <v>65.583341148886291</v>
      </c>
      <c r="S12771" s="3">
        <f>Table1[[#This Row],[Generation (TWh)]]*10^9*VLOOKUP(Table1[[#This Row],[Turbine/Engine Technology]],Technology_HR!$A$2:$B$11,2,FALSE)*10^-6</f>
        <v>5516164.335</v>
      </c>
      <c r="T12771" s="5">
        <f>Table1[[#This Row],[Fuel Consumption (mmBtu)]]*Table1[[#This Row],[Emission Factor (kg CO2/ mmBtu)]]*10^3</f>
        <v>361768487415.62451</v>
      </c>
      <c r="U12771" s="3">
        <f>Table1[[#This Row],[Emissions (g CO2)]]/(Table1[[#This Row],[Generation (TWh)]]*10^9)</f>
        <v>674.52466371629555</v>
      </c>
    </row>
    <row r="12772" spans="1:21" x14ac:dyDescent="0.35">
      <c r="A12772" t="s">
        <v>3130</v>
      </c>
      <c r="B12772" t="s">
        <v>3243</v>
      </c>
      <c r="C12772" t="str">
        <f>SUBSTITUTE(Table1[[#This Row],[Fuel]],", ",",")</f>
        <v>fossil gas: natural gas,fossil liquids: fuel oil</v>
      </c>
      <c r="D12772" t="s">
        <v>3239</v>
      </c>
      <c r="E12772" t="s">
        <v>3275</v>
      </c>
      <c r="H12772" t="s">
        <v>3440</v>
      </c>
      <c r="I12772">
        <v>155</v>
      </c>
      <c r="J12772" t="s">
        <v>3446</v>
      </c>
      <c r="K12772">
        <v>1971</v>
      </c>
      <c r="L12772" t="s">
        <v>29</v>
      </c>
      <c r="M12772" t="s">
        <v>29</v>
      </c>
      <c r="N12772">
        <v>41.379600000000003</v>
      </c>
      <c r="O12772">
        <v>69.370216999999997</v>
      </c>
      <c r="P12772" t="s">
        <v>3615</v>
      </c>
      <c r="Q12772" s="3">
        <f>Table1[[#This Row],[Capacity (MW)]]*0.395*8760*10^-6</f>
        <v>0.536331</v>
      </c>
      <c r="R12772" s="3" cm="1">
        <f t="array" ref="R12772">AVERAGE(VLOOKUP(_xlfn.TEXTSPLIT(Table1[[#This Row],[Fuel (no space after comma)]], ","), FuelList_Final_EF!$A$2:$B$65, 2, FALSE))</f>
        <v>65.583341148886291</v>
      </c>
      <c r="S12772" s="3">
        <f>Table1[[#This Row],[Generation (TWh)]]*10^9*VLOOKUP(Table1[[#This Row],[Turbine/Engine Technology]],Technology_HR!$A$2:$B$11,2,FALSE)*10^-6</f>
        <v>5516164.335</v>
      </c>
      <c r="T12772" s="5">
        <f>Table1[[#This Row],[Fuel Consumption (mmBtu)]]*Table1[[#This Row],[Emission Factor (kg CO2/ mmBtu)]]*10^3</f>
        <v>361768487415.62451</v>
      </c>
      <c r="U12772" s="3">
        <f>Table1[[#This Row],[Emissions (g CO2)]]/(Table1[[#This Row],[Generation (TWh)]]*10^9)</f>
        <v>674.52466371629555</v>
      </c>
    </row>
    <row r="12773" spans="1:21" x14ac:dyDescent="0.35">
      <c r="A12773" t="s">
        <v>3130</v>
      </c>
      <c r="B12773" t="s">
        <v>3243</v>
      </c>
      <c r="C12773" t="str">
        <f>SUBSTITUTE(Table1[[#This Row],[Fuel]],", ",",")</f>
        <v>fossil gas: natural gas,fossil liquids: fuel oil</v>
      </c>
      <c r="D12773" t="s">
        <v>3239</v>
      </c>
      <c r="E12773" t="s">
        <v>3275</v>
      </c>
      <c r="H12773" t="s">
        <v>3438</v>
      </c>
      <c r="I12773">
        <v>370</v>
      </c>
      <c r="J12773" t="s">
        <v>3446</v>
      </c>
      <c r="K12773">
        <v>2015</v>
      </c>
      <c r="L12773" t="s">
        <v>29</v>
      </c>
      <c r="M12773" t="s">
        <v>29</v>
      </c>
      <c r="N12773">
        <v>41.379600000000003</v>
      </c>
      <c r="O12773">
        <v>69.370216999999997</v>
      </c>
      <c r="P12773" t="s">
        <v>3615</v>
      </c>
      <c r="Q12773" s="3">
        <f>Table1[[#This Row],[Capacity (MW)]]*0.395*8760*10^-6</f>
        <v>1.2802739999999999</v>
      </c>
      <c r="R12773" s="3" cm="1">
        <f t="array" ref="R12773">AVERAGE(VLOOKUP(_xlfn.TEXTSPLIT(Table1[[#This Row],[Fuel (no space after comma)]], ","), FuelList_Final_EF!$A$2:$B$65, 2, FALSE))</f>
        <v>65.583341148886291</v>
      </c>
      <c r="S12773" s="3">
        <f>Table1[[#This Row],[Generation (TWh)]]*10^9*VLOOKUP(Table1[[#This Row],[Turbine/Engine Technology]],Technology_HR!$A$2:$B$11,2,FALSE)*10^-6</f>
        <v>9664788.425999999</v>
      </c>
      <c r="T12773" s="5">
        <f>Table1[[#This Row],[Fuel Consumption (mmBtu)]]*Table1[[#This Row],[Emission Factor (kg CO2/ mmBtu)]]*10^3</f>
        <v>633849116474.16565</v>
      </c>
      <c r="U12773" s="3">
        <f>Table1[[#This Row],[Emissions (g CO2)]]/(Table1[[#This Row],[Generation (TWh)]]*10^9)</f>
        <v>495.08864233294253</v>
      </c>
    </row>
    <row r="12774" spans="1:21" x14ac:dyDescent="0.35">
      <c r="A12774" t="s">
        <v>3130</v>
      </c>
      <c r="B12774" t="s">
        <v>3243</v>
      </c>
      <c r="C12774" t="str">
        <f>SUBSTITUTE(Table1[[#This Row],[Fuel]],", ",",")</f>
        <v>fossil gas: natural gas,fossil liquids: fuel oil</v>
      </c>
      <c r="D12774" t="s">
        <v>3239</v>
      </c>
      <c r="E12774" t="s">
        <v>3275</v>
      </c>
      <c r="H12774" t="s">
        <v>3438</v>
      </c>
      <c r="I12774">
        <v>289</v>
      </c>
      <c r="J12774" t="s">
        <v>3450</v>
      </c>
      <c r="K12774" t="s">
        <v>29</v>
      </c>
      <c r="L12774" t="s">
        <v>29</v>
      </c>
      <c r="M12774" t="s">
        <v>29</v>
      </c>
      <c r="N12774">
        <v>41.379600000000003</v>
      </c>
      <c r="O12774">
        <v>69.370216999999997</v>
      </c>
      <c r="P12774" t="s">
        <v>3615</v>
      </c>
      <c r="Q12774" s="3">
        <f>Table1[[#This Row],[Capacity (MW)]]*0.395*8760*10^-6</f>
        <v>0.99999780000000005</v>
      </c>
      <c r="R12774" s="3" cm="1">
        <f t="array" ref="R12774">AVERAGE(VLOOKUP(_xlfn.TEXTSPLIT(Table1[[#This Row],[Fuel (no space after comma)]], ","), FuelList_Final_EF!$A$2:$B$65, 2, FALSE))</f>
        <v>65.583341148886291</v>
      </c>
      <c r="S12774" s="3">
        <f>Table1[[#This Row],[Generation (TWh)]]*10^9*VLOOKUP(Table1[[#This Row],[Turbine/Engine Technology]],Technology_HR!$A$2:$B$11,2,FALSE)*10^-6</f>
        <v>7548983.3921999997</v>
      </c>
      <c r="T12774" s="5">
        <f>Table1[[#This Row],[Fuel Consumption (mmBtu)]]*Table1[[#This Row],[Emission Factor (kg CO2/ mmBtu)]]*10^3</f>
        <v>495087553137.92944</v>
      </c>
      <c r="U12774" s="3">
        <f>Table1[[#This Row],[Emissions (g CO2)]]/(Table1[[#This Row],[Generation (TWh)]]*10^9)</f>
        <v>495.08864233294258</v>
      </c>
    </row>
    <row r="12775" spans="1:21" x14ac:dyDescent="0.35">
      <c r="A12775" t="s">
        <v>3130</v>
      </c>
      <c r="B12775" t="s">
        <v>3243</v>
      </c>
      <c r="C12775" t="str">
        <f>SUBSTITUTE(Table1[[#This Row],[Fuel]],", ",",")</f>
        <v>fossil gas: natural gas,fossil liquids: fuel oil</v>
      </c>
      <c r="D12775" t="s">
        <v>3239</v>
      </c>
      <c r="E12775" t="s">
        <v>3275</v>
      </c>
      <c r="H12775" t="s">
        <v>3438</v>
      </c>
      <c r="I12775">
        <v>274</v>
      </c>
      <c r="J12775" t="s">
        <v>3450</v>
      </c>
      <c r="K12775" t="s">
        <v>29</v>
      </c>
      <c r="L12775" t="s">
        <v>29</v>
      </c>
      <c r="M12775" t="s">
        <v>29</v>
      </c>
      <c r="N12775">
        <v>41.379600000000003</v>
      </c>
      <c r="O12775">
        <v>69.370216999999997</v>
      </c>
      <c r="P12775" t="s">
        <v>3615</v>
      </c>
      <c r="Q12775" s="3">
        <f>Table1[[#This Row],[Capacity (MW)]]*0.395*8760*10^-6</f>
        <v>0.94809480000000002</v>
      </c>
      <c r="R12775" s="3" cm="1">
        <f t="array" ref="R12775">AVERAGE(VLOOKUP(_xlfn.TEXTSPLIT(Table1[[#This Row],[Fuel (no space after comma)]], ","), FuelList_Final_EF!$A$2:$B$65, 2, FALSE))</f>
        <v>65.583341148886291</v>
      </c>
      <c r="S12775" s="3">
        <f>Table1[[#This Row],[Generation (TWh)]]*10^9*VLOOKUP(Table1[[#This Row],[Turbine/Engine Technology]],Technology_HR!$A$2:$B$11,2,FALSE)*10^-6</f>
        <v>7157167.6451999992</v>
      </c>
      <c r="T12775" s="5">
        <f>Table1[[#This Row],[Fuel Consumption (mmBtu)]]*Table1[[#This Row],[Emission Factor (kg CO2/ mmBtu)]]*10^3</f>
        <v>469390967334.92273</v>
      </c>
      <c r="U12775" s="3">
        <f>Table1[[#This Row],[Emissions (g CO2)]]/(Table1[[#This Row],[Generation (TWh)]]*10^9)</f>
        <v>495.08864233294258</v>
      </c>
    </row>
    <row r="12776" spans="1:21" x14ac:dyDescent="0.35">
      <c r="A12776" t="s">
        <v>3130</v>
      </c>
      <c r="B12776" t="s">
        <v>3243</v>
      </c>
      <c r="C12776" t="str">
        <f>SUBSTITUTE(Table1[[#This Row],[Fuel]],", ",",")</f>
        <v>fossil gas: natural gas,fossil liquids: fuel oil</v>
      </c>
      <c r="D12776" t="s">
        <v>3239</v>
      </c>
      <c r="E12776" t="s">
        <v>3275</v>
      </c>
      <c r="H12776" t="s">
        <v>3438</v>
      </c>
      <c r="I12776">
        <v>274</v>
      </c>
      <c r="J12776" t="s">
        <v>3450</v>
      </c>
      <c r="K12776" t="s">
        <v>29</v>
      </c>
      <c r="L12776" t="s">
        <v>29</v>
      </c>
      <c r="M12776" t="s">
        <v>29</v>
      </c>
      <c r="N12776">
        <v>41.379600000000003</v>
      </c>
      <c r="O12776">
        <v>69.370216999999997</v>
      </c>
      <c r="P12776" t="s">
        <v>3615</v>
      </c>
      <c r="Q12776" s="3">
        <f>Table1[[#This Row],[Capacity (MW)]]*0.395*8760*10^-6</f>
        <v>0.94809480000000002</v>
      </c>
      <c r="R12776" s="3" cm="1">
        <f t="array" ref="R12776">AVERAGE(VLOOKUP(_xlfn.TEXTSPLIT(Table1[[#This Row],[Fuel (no space after comma)]], ","), FuelList_Final_EF!$A$2:$B$65, 2, FALSE))</f>
        <v>65.583341148886291</v>
      </c>
      <c r="S12776" s="3">
        <f>Table1[[#This Row],[Generation (TWh)]]*10^9*VLOOKUP(Table1[[#This Row],[Turbine/Engine Technology]],Technology_HR!$A$2:$B$11,2,FALSE)*10^-6</f>
        <v>7157167.6451999992</v>
      </c>
      <c r="T12776" s="5">
        <f>Table1[[#This Row],[Fuel Consumption (mmBtu)]]*Table1[[#This Row],[Emission Factor (kg CO2/ mmBtu)]]*10^3</f>
        <v>469390967334.92273</v>
      </c>
      <c r="U12776" s="3">
        <f>Table1[[#This Row],[Emissions (g CO2)]]/(Table1[[#This Row],[Generation (TWh)]]*10^9)</f>
        <v>495.08864233294258</v>
      </c>
    </row>
    <row r="12777" spans="1:21" x14ac:dyDescent="0.35">
      <c r="A12777" t="s">
        <v>3130</v>
      </c>
      <c r="B12777" t="s">
        <v>3243</v>
      </c>
      <c r="C12777" t="str">
        <f>SUBSTITUTE(Table1[[#This Row],[Fuel]],", ",",")</f>
        <v>fossil gas: natural gas,fossil liquids: fuel oil</v>
      </c>
      <c r="D12777" t="s">
        <v>3239</v>
      </c>
      <c r="E12777" t="s">
        <v>3275</v>
      </c>
      <c r="H12777" t="s">
        <v>3438</v>
      </c>
      <c r="I12777">
        <v>274</v>
      </c>
      <c r="J12777" t="s">
        <v>3450</v>
      </c>
      <c r="K12777" t="s">
        <v>29</v>
      </c>
      <c r="L12777" t="s">
        <v>29</v>
      </c>
      <c r="M12777" t="s">
        <v>29</v>
      </c>
      <c r="N12777">
        <v>41.379600000000003</v>
      </c>
      <c r="O12777">
        <v>69.370216999999997</v>
      </c>
      <c r="P12777" t="s">
        <v>3615</v>
      </c>
      <c r="Q12777" s="3">
        <f>Table1[[#This Row],[Capacity (MW)]]*0.395*8760*10^-6</f>
        <v>0.94809480000000002</v>
      </c>
      <c r="R12777" s="3" cm="1">
        <f t="array" ref="R12777">AVERAGE(VLOOKUP(_xlfn.TEXTSPLIT(Table1[[#This Row],[Fuel (no space after comma)]], ","), FuelList_Final_EF!$A$2:$B$65, 2, FALSE))</f>
        <v>65.583341148886291</v>
      </c>
      <c r="S12777" s="3">
        <f>Table1[[#This Row],[Generation (TWh)]]*10^9*VLOOKUP(Table1[[#This Row],[Turbine/Engine Technology]],Technology_HR!$A$2:$B$11,2,FALSE)*10^-6</f>
        <v>7157167.6451999992</v>
      </c>
      <c r="T12777" s="5">
        <f>Table1[[#This Row],[Fuel Consumption (mmBtu)]]*Table1[[#This Row],[Emission Factor (kg CO2/ mmBtu)]]*10^3</f>
        <v>469390967334.92273</v>
      </c>
      <c r="U12777" s="3">
        <f>Table1[[#This Row],[Emissions (g CO2)]]/(Table1[[#This Row],[Generation (TWh)]]*10^9)</f>
        <v>495.08864233294258</v>
      </c>
    </row>
    <row r="12778" spans="1:21" x14ac:dyDescent="0.35">
      <c r="A12778" t="s">
        <v>3130</v>
      </c>
      <c r="B12778" t="s">
        <v>3243</v>
      </c>
      <c r="C12778" t="str">
        <f>SUBSTITUTE(Table1[[#This Row],[Fuel]],", ",",")</f>
        <v>fossil gas: natural gas,fossil liquids: fuel oil</v>
      </c>
      <c r="D12778" t="s">
        <v>3239</v>
      </c>
      <c r="E12778" t="s">
        <v>3275</v>
      </c>
      <c r="H12778" t="s">
        <v>3438</v>
      </c>
      <c r="I12778">
        <v>279</v>
      </c>
      <c r="J12778" t="s">
        <v>3450</v>
      </c>
      <c r="K12778" t="s">
        <v>29</v>
      </c>
      <c r="L12778" t="s">
        <v>29</v>
      </c>
      <c r="M12778" t="s">
        <v>29</v>
      </c>
      <c r="N12778">
        <v>41.379600000000003</v>
      </c>
      <c r="O12778">
        <v>69.370216999999997</v>
      </c>
      <c r="P12778" t="s">
        <v>3615</v>
      </c>
      <c r="Q12778" s="3">
        <f>Table1[[#This Row],[Capacity (MW)]]*0.395*8760*10^-6</f>
        <v>0.96539579999999992</v>
      </c>
      <c r="R12778" s="3" cm="1">
        <f t="array" ref="R12778">AVERAGE(VLOOKUP(_xlfn.TEXTSPLIT(Table1[[#This Row],[Fuel (no space after comma)]], ","), FuelList_Final_EF!$A$2:$B$65, 2, FALSE))</f>
        <v>65.583341148886291</v>
      </c>
      <c r="S12778" s="3">
        <f>Table1[[#This Row],[Generation (TWh)]]*10^9*VLOOKUP(Table1[[#This Row],[Turbine/Engine Technology]],Technology_HR!$A$2:$B$11,2,FALSE)*10^-6</f>
        <v>7287772.894199999</v>
      </c>
      <c r="T12778" s="5">
        <f>Table1[[#This Row],[Fuel Consumption (mmBtu)]]*Table1[[#This Row],[Emission Factor (kg CO2/ mmBtu)]]*10^3</f>
        <v>477956495935.92493</v>
      </c>
      <c r="U12778" s="3">
        <f>Table1[[#This Row],[Emissions (g CO2)]]/(Table1[[#This Row],[Generation (TWh)]]*10^9)</f>
        <v>495.08864233294258</v>
      </c>
    </row>
    <row r="12779" spans="1:21" x14ac:dyDescent="0.35">
      <c r="A12779" t="s">
        <v>3130</v>
      </c>
      <c r="B12779" t="s">
        <v>3243</v>
      </c>
      <c r="C12779" t="str">
        <f>SUBSTITUTE(Table1[[#This Row],[Fuel]],", ",",")</f>
        <v>fossil gas: natural gas,fossil liquids: fuel oil</v>
      </c>
      <c r="D12779" t="s">
        <v>3239</v>
      </c>
      <c r="E12779" t="s">
        <v>3275</v>
      </c>
      <c r="H12779" t="s">
        <v>3438</v>
      </c>
      <c r="I12779">
        <v>289</v>
      </c>
      <c r="J12779" t="s">
        <v>3450</v>
      </c>
      <c r="K12779" t="s">
        <v>29</v>
      </c>
      <c r="L12779" t="s">
        <v>29</v>
      </c>
      <c r="M12779" t="s">
        <v>29</v>
      </c>
      <c r="N12779">
        <v>41.379600000000003</v>
      </c>
      <c r="O12779">
        <v>69.370216999999997</v>
      </c>
      <c r="P12779" t="s">
        <v>3615</v>
      </c>
      <c r="Q12779" s="3">
        <f>Table1[[#This Row],[Capacity (MW)]]*0.395*8760*10^-6</f>
        <v>0.99999780000000005</v>
      </c>
      <c r="R12779" s="3" cm="1">
        <f t="array" ref="R12779">AVERAGE(VLOOKUP(_xlfn.TEXTSPLIT(Table1[[#This Row],[Fuel (no space after comma)]], ","), FuelList_Final_EF!$A$2:$B$65, 2, FALSE))</f>
        <v>65.583341148886291</v>
      </c>
      <c r="S12779" s="3">
        <f>Table1[[#This Row],[Generation (TWh)]]*10^9*VLOOKUP(Table1[[#This Row],[Turbine/Engine Technology]],Technology_HR!$A$2:$B$11,2,FALSE)*10^-6</f>
        <v>7548983.3921999997</v>
      </c>
      <c r="T12779" s="5">
        <f>Table1[[#This Row],[Fuel Consumption (mmBtu)]]*Table1[[#This Row],[Emission Factor (kg CO2/ mmBtu)]]*10^3</f>
        <v>495087553137.92944</v>
      </c>
      <c r="U12779" s="3">
        <f>Table1[[#This Row],[Emissions (g CO2)]]/(Table1[[#This Row],[Generation (TWh)]]*10^9)</f>
        <v>495.08864233294258</v>
      </c>
    </row>
    <row r="12780" spans="1:21" x14ac:dyDescent="0.35">
      <c r="A12780" t="s">
        <v>3130</v>
      </c>
      <c r="B12780" t="s">
        <v>3243</v>
      </c>
      <c r="C12780" t="str">
        <f>SUBSTITUTE(Table1[[#This Row],[Fuel]],", ",",")</f>
        <v>fossil gas: natural gas,fossil liquids: fuel oil</v>
      </c>
      <c r="D12780" t="s">
        <v>3239</v>
      </c>
      <c r="E12780" t="s">
        <v>3275</v>
      </c>
      <c r="H12780" t="s">
        <v>3438</v>
      </c>
      <c r="I12780">
        <v>289</v>
      </c>
      <c r="J12780" t="s">
        <v>3450</v>
      </c>
      <c r="K12780" t="s">
        <v>29</v>
      </c>
      <c r="L12780" t="s">
        <v>29</v>
      </c>
      <c r="M12780" t="s">
        <v>29</v>
      </c>
      <c r="N12780">
        <v>41.379600000000003</v>
      </c>
      <c r="O12780">
        <v>69.370216999999997</v>
      </c>
      <c r="P12780" t="s">
        <v>3615</v>
      </c>
      <c r="Q12780" s="3">
        <f>Table1[[#This Row],[Capacity (MW)]]*0.395*8760*10^-6</f>
        <v>0.99999780000000005</v>
      </c>
      <c r="R12780" s="3" cm="1">
        <f t="array" ref="R12780">AVERAGE(VLOOKUP(_xlfn.TEXTSPLIT(Table1[[#This Row],[Fuel (no space after comma)]], ","), FuelList_Final_EF!$A$2:$B$65, 2, FALSE))</f>
        <v>65.583341148886291</v>
      </c>
      <c r="S12780" s="3">
        <f>Table1[[#This Row],[Generation (TWh)]]*10^9*VLOOKUP(Table1[[#This Row],[Turbine/Engine Technology]],Technology_HR!$A$2:$B$11,2,FALSE)*10^-6</f>
        <v>7548983.3921999997</v>
      </c>
      <c r="T12780" s="5">
        <f>Table1[[#This Row],[Fuel Consumption (mmBtu)]]*Table1[[#This Row],[Emission Factor (kg CO2/ mmBtu)]]*10^3</f>
        <v>495087553137.92944</v>
      </c>
      <c r="U12780" s="3">
        <f>Table1[[#This Row],[Emissions (g CO2)]]/(Table1[[#This Row],[Generation (TWh)]]*10^9)</f>
        <v>495.08864233294258</v>
      </c>
    </row>
    <row r="12781" spans="1:21" x14ac:dyDescent="0.35">
      <c r="A12781" t="s">
        <v>3130</v>
      </c>
      <c r="B12781" t="s">
        <v>3243</v>
      </c>
      <c r="C12781" t="str">
        <f>SUBSTITUTE(Table1[[#This Row],[Fuel]],", ",",")</f>
        <v>fossil gas: natural gas,fossil liquids: fuel oil</v>
      </c>
      <c r="D12781" t="s">
        <v>3239</v>
      </c>
      <c r="E12781" t="s">
        <v>3275</v>
      </c>
      <c r="H12781" t="s">
        <v>3438</v>
      </c>
      <c r="I12781">
        <v>274</v>
      </c>
      <c r="J12781" t="s">
        <v>3450</v>
      </c>
      <c r="K12781" t="s">
        <v>29</v>
      </c>
      <c r="L12781" t="s">
        <v>29</v>
      </c>
      <c r="M12781" t="s">
        <v>29</v>
      </c>
      <c r="N12781">
        <v>41.379600000000003</v>
      </c>
      <c r="O12781">
        <v>69.370216999999997</v>
      </c>
      <c r="P12781" t="s">
        <v>3615</v>
      </c>
      <c r="Q12781" s="3">
        <f>Table1[[#This Row],[Capacity (MW)]]*0.395*8760*10^-6</f>
        <v>0.94809480000000002</v>
      </c>
      <c r="R12781" s="3" cm="1">
        <f t="array" ref="R12781">AVERAGE(VLOOKUP(_xlfn.TEXTSPLIT(Table1[[#This Row],[Fuel (no space after comma)]], ","), FuelList_Final_EF!$A$2:$B$65, 2, FALSE))</f>
        <v>65.583341148886291</v>
      </c>
      <c r="S12781" s="3">
        <f>Table1[[#This Row],[Generation (TWh)]]*10^9*VLOOKUP(Table1[[#This Row],[Turbine/Engine Technology]],Technology_HR!$A$2:$B$11,2,FALSE)*10^-6</f>
        <v>7157167.6451999992</v>
      </c>
      <c r="T12781" s="5">
        <f>Table1[[#This Row],[Fuel Consumption (mmBtu)]]*Table1[[#This Row],[Emission Factor (kg CO2/ mmBtu)]]*10^3</f>
        <v>469390967334.92273</v>
      </c>
      <c r="U12781" s="3">
        <f>Table1[[#This Row],[Emissions (g CO2)]]/(Table1[[#This Row],[Generation (TWh)]]*10^9)</f>
        <v>495.08864233294258</v>
      </c>
    </row>
    <row r="12782" spans="1:21" x14ac:dyDescent="0.35">
      <c r="A12782" t="s">
        <v>3124</v>
      </c>
      <c r="B12782" t="s">
        <v>3239</v>
      </c>
      <c r="C12782" t="str">
        <f>SUBSTITUTE(Table1[[#This Row],[Fuel]],", ",",")</f>
        <v>fossil gas: natural gas</v>
      </c>
      <c r="D12782" t="s">
        <v>3239</v>
      </c>
      <c r="H12782" t="s">
        <v>3438</v>
      </c>
      <c r="I12782">
        <v>450</v>
      </c>
      <c r="J12782" t="s">
        <v>3446</v>
      </c>
      <c r="K12782">
        <v>2019</v>
      </c>
      <c r="L12782" t="s">
        <v>29</v>
      </c>
      <c r="M12782" t="s">
        <v>29</v>
      </c>
      <c r="N12782">
        <v>40.997051999999996</v>
      </c>
      <c r="O12782">
        <v>71.458275999999998</v>
      </c>
      <c r="P12782" t="s">
        <v>3615</v>
      </c>
      <c r="Q12782" s="3">
        <f>Table1[[#This Row],[Capacity (MW)]]*0.395*8760*10^-6</f>
        <v>1.5570899999999999</v>
      </c>
      <c r="R12782" s="3" cm="1">
        <f t="array" ref="R12782">AVERAGE(VLOOKUP(_xlfn.TEXTSPLIT(Table1[[#This Row],[Fuel (no space after comma)]], ","), FuelList_Final_EF!$A$2:$B$65, 2, FALSE))</f>
        <v>53.06</v>
      </c>
      <c r="S12782" s="3">
        <f>Table1[[#This Row],[Generation (TWh)]]*10^9*VLOOKUP(Table1[[#This Row],[Turbine/Engine Technology]],Technology_HR!$A$2:$B$11,2,FALSE)*10^-6</f>
        <v>11754472.409999998</v>
      </c>
      <c r="T12782" s="5">
        <f>Table1[[#This Row],[Fuel Consumption (mmBtu)]]*Table1[[#This Row],[Emission Factor (kg CO2/ mmBtu)]]*10^3</f>
        <v>623692306074.59998</v>
      </c>
      <c r="U12782" s="3">
        <f>Table1[[#This Row],[Emissions (g CO2)]]/(Table1[[#This Row],[Generation (TWh)]]*10^9)</f>
        <v>400.54994000000005</v>
      </c>
    </row>
    <row r="12783" spans="1:21" x14ac:dyDescent="0.35">
      <c r="A12783" t="s">
        <v>3124</v>
      </c>
      <c r="B12783" t="s">
        <v>3239</v>
      </c>
      <c r="C12783" t="str">
        <f>SUBSTITUTE(Table1[[#This Row],[Fuel]],", ",",")</f>
        <v>fossil gas: natural gas</v>
      </c>
      <c r="D12783" t="s">
        <v>3239</v>
      </c>
      <c r="H12783" t="s">
        <v>3438</v>
      </c>
      <c r="I12783">
        <v>450</v>
      </c>
      <c r="J12783" t="s">
        <v>3446</v>
      </c>
      <c r="K12783">
        <v>2020</v>
      </c>
      <c r="L12783" t="s">
        <v>29</v>
      </c>
      <c r="M12783" t="s">
        <v>29</v>
      </c>
      <c r="N12783">
        <v>40.997051999999996</v>
      </c>
      <c r="O12783">
        <v>71.458275999999998</v>
      </c>
      <c r="P12783" t="s">
        <v>3615</v>
      </c>
      <c r="Q12783" s="3">
        <f>Table1[[#This Row],[Capacity (MW)]]*0.395*8760*10^-6</f>
        <v>1.5570899999999999</v>
      </c>
      <c r="R12783" s="3" cm="1">
        <f t="array" ref="R12783">AVERAGE(VLOOKUP(_xlfn.TEXTSPLIT(Table1[[#This Row],[Fuel (no space after comma)]], ","), FuelList_Final_EF!$A$2:$B$65, 2, FALSE))</f>
        <v>53.06</v>
      </c>
      <c r="S12783" s="3">
        <f>Table1[[#This Row],[Generation (TWh)]]*10^9*VLOOKUP(Table1[[#This Row],[Turbine/Engine Technology]],Technology_HR!$A$2:$B$11,2,FALSE)*10^-6</f>
        <v>11754472.409999998</v>
      </c>
      <c r="T12783" s="5">
        <f>Table1[[#This Row],[Fuel Consumption (mmBtu)]]*Table1[[#This Row],[Emission Factor (kg CO2/ mmBtu)]]*10^3</f>
        <v>623692306074.59998</v>
      </c>
      <c r="U12783" s="3">
        <f>Table1[[#This Row],[Emissions (g CO2)]]/(Table1[[#This Row],[Generation (TWh)]]*10^9)</f>
        <v>400.54994000000005</v>
      </c>
    </row>
    <row r="12784" spans="1:21" x14ac:dyDescent="0.35">
      <c r="A12784" t="s">
        <v>3131</v>
      </c>
      <c r="B12784" t="s">
        <v>3239</v>
      </c>
      <c r="C12784" t="str">
        <f>SUBSTITUTE(Table1[[#This Row],[Fuel]],", ",",")</f>
        <v>fossil gas: natural gas</v>
      </c>
      <c r="D12784" t="s">
        <v>3239</v>
      </c>
      <c r="H12784" t="s">
        <v>3438</v>
      </c>
      <c r="I12784">
        <v>96.8</v>
      </c>
      <c r="J12784" t="s">
        <v>3446</v>
      </c>
      <c r="K12784">
        <v>2015</v>
      </c>
      <c r="L12784" t="s">
        <v>29</v>
      </c>
      <c r="M12784" t="s">
        <v>29</v>
      </c>
      <c r="N12784">
        <v>41.330525999999999</v>
      </c>
      <c r="O12784">
        <v>69.265370000000004</v>
      </c>
      <c r="P12784" t="s">
        <v>3615</v>
      </c>
      <c r="Q12784" s="3">
        <f>Table1[[#This Row],[Capacity (MW)]]*0.395*8760*10^-6</f>
        <v>0.33494735999999997</v>
      </c>
      <c r="R12784" s="3" cm="1">
        <f t="array" ref="R12784">AVERAGE(VLOOKUP(_xlfn.TEXTSPLIT(Table1[[#This Row],[Fuel (no space after comma)]], ","), FuelList_Final_EF!$A$2:$B$65, 2, FALSE))</f>
        <v>53.06</v>
      </c>
      <c r="S12784" s="3">
        <f>Table1[[#This Row],[Generation (TWh)]]*10^9*VLOOKUP(Table1[[#This Row],[Turbine/Engine Technology]],Technology_HR!$A$2:$B$11,2,FALSE)*10^-6</f>
        <v>2528517.6206399999</v>
      </c>
      <c r="T12784" s="5">
        <f>Table1[[#This Row],[Fuel Consumption (mmBtu)]]*Table1[[#This Row],[Emission Factor (kg CO2/ mmBtu)]]*10^3</f>
        <v>134163144951.1584</v>
      </c>
      <c r="U12784" s="3">
        <f>Table1[[#This Row],[Emissions (g CO2)]]/(Table1[[#This Row],[Generation (TWh)]]*10^9)</f>
        <v>400.54993999999999</v>
      </c>
    </row>
    <row r="12785" spans="1:21" x14ac:dyDescent="0.35">
      <c r="A12785" t="s">
        <v>3132</v>
      </c>
      <c r="B12785" t="s">
        <v>3239</v>
      </c>
      <c r="C12785" t="str">
        <f>SUBSTITUTE(Table1[[#This Row],[Fuel]],", ",",")</f>
        <v>fossil gas: natural gas</v>
      </c>
      <c r="D12785" t="s">
        <v>3239</v>
      </c>
      <c r="H12785" t="s">
        <v>3438</v>
      </c>
      <c r="I12785">
        <v>174</v>
      </c>
      <c r="J12785" t="s">
        <v>3446</v>
      </c>
      <c r="K12785">
        <v>2022</v>
      </c>
      <c r="L12785" t="s">
        <v>29</v>
      </c>
      <c r="M12785" t="s">
        <v>29</v>
      </c>
      <c r="N12785">
        <v>41.349815</v>
      </c>
      <c r="O12785">
        <v>60.593367999999998</v>
      </c>
      <c r="P12785" t="s">
        <v>3615</v>
      </c>
      <c r="Q12785" s="3">
        <f>Table1[[#This Row],[Capacity (MW)]]*0.395*8760*10^-6</f>
        <v>0.60207480000000002</v>
      </c>
      <c r="R12785" s="3" cm="1">
        <f t="array" ref="R12785">AVERAGE(VLOOKUP(_xlfn.TEXTSPLIT(Table1[[#This Row],[Fuel (no space after comma)]], ","), FuelList_Final_EF!$A$2:$B$65, 2, FALSE))</f>
        <v>53.06</v>
      </c>
      <c r="S12785" s="3">
        <f>Table1[[#This Row],[Generation (TWh)]]*10^9*VLOOKUP(Table1[[#This Row],[Turbine/Engine Technology]],Technology_HR!$A$2:$B$11,2,FALSE)*10^-6</f>
        <v>4545062.6651999997</v>
      </c>
      <c r="T12785" s="5">
        <f>Table1[[#This Row],[Fuel Consumption (mmBtu)]]*Table1[[#This Row],[Emission Factor (kg CO2/ mmBtu)]]*10^3</f>
        <v>241161025015.51199</v>
      </c>
      <c r="U12785" s="3">
        <f>Table1[[#This Row],[Emissions (g CO2)]]/(Table1[[#This Row],[Generation (TWh)]]*10^9)</f>
        <v>400.54993999999999</v>
      </c>
    </row>
    <row r="12786" spans="1:21" x14ac:dyDescent="0.35">
      <c r="A12786" t="s">
        <v>3124</v>
      </c>
      <c r="B12786" t="s">
        <v>3239</v>
      </c>
      <c r="C12786" t="str">
        <f>SUBSTITUTE(Table1[[#This Row],[Fuel]],", ",",")</f>
        <v>fossil gas: natural gas</v>
      </c>
      <c r="D12786" t="s">
        <v>3239</v>
      </c>
      <c r="H12786" t="s">
        <v>3441</v>
      </c>
      <c r="I12786">
        <v>103.2</v>
      </c>
      <c r="J12786" t="s">
        <v>3450</v>
      </c>
      <c r="K12786" t="s">
        <v>29</v>
      </c>
      <c r="L12786" t="s">
        <v>29</v>
      </c>
      <c r="M12786" t="s">
        <v>29</v>
      </c>
      <c r="N12786">
        <v>41.368527999999998</v>
      </c>
      <c r="O12786">
        <v>69.259063999999995</v>
      </c>
      <c r="P12786" t="s">
        <v>3615</v>
      </c>
      <c r="Q12786" s="3">
        <f>Table1[[#This Row],[Capacity (MW)]]*0.395*8760*10^-6</f>
        <v>0.35709264000000002</v>
      </c>
      <c r="R12786" s="3" cm="1">
        <f t="array" ref="R12786">AVERAGE(VLOOKUP(_xlfn.TEXTSPLIT(Table1[[#This Row],[Fuel (no space after comma)]], ","), FuelList_Final_EF!$A$2:$B$65, 2, FALSE))</f>
        <v>53.06</v>
      </c>
      <c r="S12786" s="3">
        <f>Table1[[#This Row],[Generation (TWh)]]*10^9*VLOOKUP(Table1[[#This Row],[Turbine/Engine Technology]],Technology_HR!$A$2:$B$11,2,FALSE)*10^-6</f>
        <v>2695692.3393600001</v>
      </c>
      <c r="T12786" s="5">
        <f>Table1[[#This Row],[Fuel Consumption (mmBtu)]]*Table1[[#This Row],[Emission Factor (kg CO2/ mmBtu)]]*10^3</f>
        <v>143033435526.44159</v>
      </c>
      <c r="U12786" s="3">
        <f>Table1[[#This Row],[Emissions (g CO2)]]/(Table1[[#This Row],[Generation (TWh)]]*10^9)</f>
        <v>400.54993999999999</v>
      </c>
    </row>
    <row r="12787" spans="1:21" x14ac:dyDescent="0.35">
      <c r="A12787" t="s">
        <v>3133</v>
      </c>
      <c r="B12787" t="s">
        <v>3240</v>
      </c>
      <c r="C12787" t="str">
        <f>SUBSTITUTE(Table1[[#This Row],[Fuel]],", ",",")</f>
        <v>fossil gas: natural gas,fossil liquids: diesel</v>
      </c>
      <c r="D12787" t="s">
        <v>3239</v>
      </c>
      <c r="E12787" t="s">
        <v>3258</v>
      </c>
      <c r="H12787" t="s">
        <v>3436</v>
      </c>
      <c r="I12787">
        <v>150</v>
      </c>
      <c r="J12787" t="s">
        <v>3448</v>
      </c>
      <c r="K12787">
        <v>2012</v>
      </c>
      <c r="L12787" t="s">
        <v>29</v>
      </c>
      <c r="M12787" t="s">
        <v>29</v>
      </c>
      <c r="N12787">
        <v>10.219825999999999</v>
      </c>
      <c r="O12787">
        <v>-64.609504000000001</v>
      </c>
      <c r="P12787" t="s">
        <v>3616</v>
      </c>
      <c r="Q12787" s="3">
        <f>Table1[[#This Row],[Capacity (MW)]]*0.395*8760*10^-6</f>
        <v>0.51902999999999999</v>
      </c>
      <c r="R12787" s="3" cm="1">
        <f t="array" ref="R12787">AVERAGE(VLOOKUP(_xlfn.TEXTSPLIT(Table1[[#This Row],[Fuel (no space after comma)]], ","), FuelList_Final_EF!$A$2:$B$65, 2, FALSE))</f>
        <v>65.583341148886291</v>
      </c>
      <c r="S12787" s="3">
        <f>Table1[[#This Row],[Generation (TWh)]]*10^9*VLOOKUP(Table1[[#This Row],[Turbine/Engine Technology]],Technology_HR!$A$2:$B$11,2,FALSE)*10^-6</f>
        <v>5714520.2999999998</v>
      </c>
      <c r="T12787" s="5">
        <f>Table1[[#This Row],[Fuel Consumption (mmBtu)]]*Table1[[#This Row],[Emission Factor (kg CO2/ mmBtu)]]*10^3</f>
        <v>374777334337.13605</v>
      </c>
      <c r="U12787" s="3">
        <f>Table1[[#This Row],[Emissions (g CO2)]]/(Table1[[#This Row],[Generation (TWh)]]*10^9)</f>
        <v>722.07258604923811</v>
      </c>
    </row>
    <row r="12788" spans="1:21" x14ac:dyDescent="0.35">
      <c r="A12788" t="s">
        <v>3133</v>
      </c>
      <c r="B12788" t="s">
        <v>3240</v>
      </c>
      <c r="C12788" t="str">
        <f>SUBSTITUTE(Table1[[#This Row],[Fuel]],", ",",")</f>
        <v>fossil gas: natural gas,fossil liquids: diesel</v>
      </c>
      <c r="D12788" t="s">
        <v>3239</v>
      </c>
      <c r="E12788" t="s">
        <v>3258</v>
      </c>
      <c r="H12788" t="s">
        <v>3436</v>
      </c>
      <c r="I12788">
        <v>150</v>
      </c>
      <c r="J12788" t="s">
        <v>3448</v>
      </c>
      <c r="K12788">
        <v>2012</v>
      </c>
      <c r="L12788" t="s">
        <v>29</v>
      </c>
      <c r="M12788" t="s">
        <v>29</v>
      </c>
      <c r="N12788">
        <v>10.219825999999999</v>
      </c>
      <c r="O12788">
        <v>-64.609504000000001</v>
      </c>
      <c r="P12788" t="s">
        <v>3616</v>
      </c>
      <c r="Q12788" s="3">
        <f>Table1[[#This Row],[Capacity (MW)]]*0.395*8760*10^-6</f>
        <v>0.51902999999999999</v>
      </c>
      <c r="R12788" s="3" cm="1">
        <f t="array" ref="R12788">AVERAGE(VLOOKUP(_xlfn.TEXTSPLIT(Table1[[#This Row],[Fuel (no space after comma)]], ","), FuelList_Final_EF!$A$2:$B$65, 2, FALSE))</f>
        <v>65.583341148886291</v>
      </c>
      <c r="S12788" s="3">
        <f>Table1[[#This Row],[Generation (TWh)]]*10^9*VLOOKUP(Table1[[#This Row],[Turbine/Engine Technology]],Technology_HR!$A$2:$B$11,2,FALSE)*10^-6</f>
        <v>5714520.2999999998</v>
      </c>
      <c r="T12788" s="5">
        <f>Table1[[#This Row],[Fuel Consumption (mmBtu)]]*Table1[[#This Row],[Emission Factor (kg CO2/ mmBtu)]]*10^3</f>
        <v>374777334337.13605</v>
      </c>
      <c r="U12788" s="3">
        <f>Table1[[#This Row],[Emissions (g CO2)]]/(Table1[[#This Row],[Generation (TWh)]]*10^9)</f>
        <v>722.07258604923811</v>
      </c>
    </row>
    <row r="12789" spans="1:21" x14ac:dyDescent="0.35">
      <c r="A12789" t="s">
        <v>3133</v>
      </c>
      <c r="B12789" t="s">
        <v>3239</v>
      </c>
      <c r="C12789" t="str">
        <f>SUBSTITUTE(Table1[[#This Row],[Fuel]],", ",",")</f>
        <v>fossil gas: natural gas</v>
      </c>
      <c r="D12789" t="s">
        <v>3239</v>
      </c>
      <c r="H12789" t="s">
        <v>3436</v>
      </c>
      <c r="I12789">
        <v>90</v>
      </c>
      <c r="J12789" t="s">
        <v>3448</v>
      </c>
      <c r="K12789">
        <v>1970</v>
      </c>
      <c r="L12789" t="s">
        <v>29</v>
      </c>
      <c r="M12789" t="s">
        <v>29</v>
      </c>
      <c r="N12789">
        <v>9.3698999999999995</v>
      </c>
      <c r="O12789">
        <v>-64.496499999999997</v>
      </c>
      <c r="P12789" t="s">
        <v>3616</v>
      </c>
      <c r="Q12789" s="3">
        <f>Table1[[#This Row],[Capacity (MW)]]*0.395*8760*10^-6</f>
        <v>0.31141800000000003</v>
      </c>
      <c r="R12789" s="3" cm="1">
        <f t="array" ref="R12789">AVERAGE(VLOOKUP(_xlfn.TEXTSPLIT(Table1[[#This Row],[Fuel (no space after comma)]], ","), FuelList_Final_EF!$A$2:$B$65, 2, FALSE))</f>
        <v>53.06</v>
      </c>
      <c r="S12789" s="3">
        <f>Table1[[#This Row],[Generation (TWh)]]*10^9*VLOOKUP(Table1[[#This Row],[Turbine/Engine Technology]],Technology_HR!$A$2:$B$11,2,FALSE)*10^-6</f>
        <v>3428712.1799999997</v>
      </c>
      <c r="T12789" s="5">
        <f>Table1[[#This Row],[Fuel Consumption (mmBtu)]]*Table1[[#This Row],[Emission Factor (kg CO2/ mmBtu)]]*10^3</f>
        <v>181927468270.79999</v>
      </c>
      <c r="U12789" s="3">
        <f>Table1[[#This Row],[Emissions (g CO2)]]/(Table1[[#This Row],[Generation (TWh)]]*10^9)</f>
        <v>584.1905999999999</v>
      </c>
    </row>
    <row r="12790" spans="1:21" x14ac:dyDescent="0.35">
      <c r="A12790" t="s">
        <v>3133</v>
      </c>
      <c r="B12790" t="s">
        <v>3239</v>
      </c>
      <c r="C12790" t="str">
        <f>SUBSTITUTE(Table1[[#This Row],[Fuel]],", ",",")</f>
        <v>fossil gas: natural gas</v>
      </c>
      <c r="D12790" t="s">
        <v>3239</v>
      </c>
      <c r="H12790" t="s">
        <v>3436</v>
      </c>
      <c r="I12790">
        <v>70</v>
      </c>
      <c r="J12790" t="s">
        <v>3446</v>
      </c>
      <c r="K12790">
        <v>1970</v>
      </c>
      <c r="L12790" t="s">
        <v>29</v>
      </c>
      <c r="M12790" t="s">
        <v>29</v>
      </c>
      <c r="N12790">
        <v>9.3698999999999995</v>
      </c>
      <c r="O12790">
        <v>-64.496499999999997</v>
      </c>
      <c r="P12790" t="s">
        <v>3616</v>
      </c>
      <c r="Q12790" s="3">
        <f>Table1[[#This Row],[Capacity (MW)]]*0.395*8760*10^-6</f>
        <v>0.24221400000000001</v>
      </c>
      <c r="R12790" s="3" cm="1">
        <f t="array" ref="R12790">AVERAGE(VLOOKUP(_xlfn.TEXTSPLIT(Table1[[#This Row],[Fuel (no space after comma)]], ","), FuelList_Final_EF!$A$2:$B$65, 2, FALSE))</f>
        <v>53.06</v>
      </c>
      <c r="S12790" s="3">
        <f>Table1[[#This Row],[Generation (TWh)]]*10^9*VLOOKUP(Table1[[#This Row],[Turbine/Engine Technology]],Technology_HR!$A$2:$B$11,2,FALSE)*10^-6</f>
        <v>2666776.1399999997</v>
      </c>
      <c r="T12790" s="5">
        <f>Table1[[#This Row],[Fuel Consumption (mmBtu)]]*Table1[[#This Row],[Emission Factor (kg CO2/ mmBtu)]]*10^3</f>
        <v>141499141988.39999</v>
      </c>
      <c r="U12790" s="3">
        <f>Table1[[#This Row],[Emissions (g CO2)]]/(Table1[[#This Row],[Generation (TWh)]]*10^9)</f>
        <v>584.19060000000002</v>
      </c>
    </row>
    <row r="12791" spans="1:21" x14ac:dyDescent="0.35">
      <c r="A12791" t="s">
        <v>3133</v>
      </c>
      <c r="B12791" t="s">
        <v>3239</v>
      </c>
      <c r="C12791" t="str">
        <f>SUBSTITUTE(Table1[[#This Row],[Fuel]],", ",",")</f>
        <v>fossil gas: natural gas</v>
      </c>
      <c r="D12791" t="s">
        <v>3239</v>
      </c>
      <c r="H12791" t="s">
        <v>3436</v>
      </c>
      <c r="I12791">
        <v>70</v>
      </c>
      <c r="J12791" t="s">
        <v>3448</v>
      </c>
      <c r="K12791">
        <v>1970</v>
      </c>
      <c r="L12791" t="s">
        <v>29</v>
      </c>
      <c r="M12791" t="s">
        <v>29</v>
      </c>
      <c r="N12791">
        <v>9.3698999999999995</v>
      </c>
      <c r="O12791">
        <v>-64.496499999999997</v>
      </c>
      <c r="P12791" t="s">
        <v>3616</v>
      </c>
      <c r="Q12791" s="3">
        <f>Table1[[#This Row],[Capacity (MW)]]*0.395*8760*10^-6</f>
        <v>0.24221400000000001</v>
      </c>
      <c r="R12791" s="3" cm="1">
        <f t="array" ref="R12791">AVERAGE(VLOOKUP(_xlfn.TEXTSPLIT(Table1[[#This Row],[Fuel (no space after comma)]], ","), FuelList_Final_EF!$A$2:$B$65, 2, FALSE))</f>
        <v>53.06</v>
      </c>
      <c r="S12791" s="3">
        <f>Table1[[#This Row],[Generation (TWh)]]*10^9*VLOOKUP(Table1[[#This Row],[Turbine/Engine Technology]],Technology_HR!$A$2:$B$11,2,FALSE)*10^-6</f>
        <v>2666776.1399999997</v>
      </c>
      <c r="T12791" s="5">
        <f>Table1[[#This Row],[Fuel Consumption (mmBtu)]]*Table1[[#This Row],[Emission Factor (kg CO2/ mmBtu)]]*10^3</f>
        <v>141499141988.39999</v>
      </c>
      <c r="U12791" s="3">
        <f>Table1[[#This Row],[Emissions (g CO2)]]/(Table1[[#This Row],[Generation (TWh)]]*10^9)</f>
        <v>584.19060000000002</v>
      </c>
    </row>
    <row r="12792" spans="1:21" x14ac:dyDescent="0.35">
      <c r="A12792" t="s">
        <v>3133</v>
      </c>
      <c r="B12792" t="s">
        <v>3239</v>
      </c>
      <c r="C12792" t="str">
        <f>SUBSTITUTE(Table1[[#This Row],[Fuel]],", ",",")</f>
        <v>fossil gas: natural gas</v>
      </c>
      <c r="D12792" t="s">
        <v>3239</v>
      </c>
      <c r="H12792" t="s">
        <v>3436</v>
      </c>
      <c r="I12792">
        <v>50</v>
      </c>
      <c r="J12792" t="s">
        <v>3448</v>
      </c>
      <c r="K12792">
        <v>1970</v>
      </c>
      <c r="L12792" t="s">
        <v>29</v>
      </c>
      <c r="M12792" t="s">
        <v>29</v>
      </c>
      <c r="N12792">
        <v>9.3698999999999995</v>
      </c>
      <c r="O12792">
        <v>-64.496499999999997</v>
      </c>
      <c r="P12792" t="s">
        <v>3616</v>
      </c>
      <c r="Q12792" s="3">
        <f>Table1[[#This Row],[Capacity (MW)]]*0.395*8760*10^-6</f>
        <v>0.17301</v>
      </c>
      <c r="R12792" s="3" cm="1">
        <f t="array" ref="R12792">AVERAGE(VLOOKUP(_xlfn.TEXTSPLIT(Table1[[#This Row],[Fuel (no space after comma)]], ","), FuelList_Final_EF!$A$2:$B$65, 2, FALSE))</f>
        <v>53.06</v>
      </c>
      <c r="S12792" s="3">
        <f>Table1[[#This Row],[Generation (TWh)]]*10^9*VLOOKUP(Table1[[#This Row],[Turbine/Engine Technology]],Technology_HR!$A$2:$B$11,2,FALSE)*10^-6</f>
        <v>1904840.0999999999</v>
      </c>
      <c r="T12792" s="5">
        <f>Table1[[#This Row],[Fuel Consumption (mmBtu)]]*Table1[[#This Row],[Emission Factor (kg CO2/ mmBtu)]]*10^3</f>
        <v>101070815706</v>
      </c>
      <c r="U12792" s="3">
        <f>Table1[[#This Row],[Emissions (g CO2)]]/(Table1[[#This Row],[Generation (TWh)]]*10^9)</f>
        <v>584.19060000000002</v>
      </c>
    </row>
    <row r="12793" spans="1:21" x14ac:dyDescent="0.35">
      <c r="A12793" t="s">
        <v>3133</v>
      </c>
      <c r="B12793" t="s">
        <v>3239</v>
      </c>
      <c r="C12793" t="str">
        <f>SUBSTITUTE(Table1[[#This Row],[Fuel]],", ",",")</f>
        <v>fossil gas: natural gas</v>
      </c>
      <c r="D12793" t="s">
        <v>3239</v>
      </c>
      <c r="H12793" t="s">
        <v>3436</v>
      </c>
      <c r="I12793">
        <v>50</v>
      </c>
      <c r="J12793" t="s">
        <v>3448</v>
      </c>
      <c r="K12793">
        <v>1970</v>
      </c>
      <c r="L12793" t="s">
        <v>29</v>
      </c>
      <c r="M12793" t="s">
        <v>29</v>
      </c>
      <c r="N12793">
        <v>9.3698999999999995</v>
      </c>
      <c r="O12793">
        <v>-64.496499999999997</v>
      </c>
      <c r="P12793" t="s">
        <v>3616</v>
      </c>
      <c r="Q12793" s="3">
        <f>Table1[[#This Row],[Capacity (MW)]]*0.395*8760*10^-6</f>
        <v>0.17301</v>
      </c>
      <c r="R12793" s="3" cm="1">
        <f t="array" ref="R12793">AVERAGE(VLOOKUP(_xlfn.TEXTSPLIT(Table1[[#This Row],[Fuel (no space after comma)]], ","), FuelList_Final_EF!$A$2:$B$65, 2, FALSE))</f>
        <v>53.06</v>
      </c>
      <c r="S12793" s="3">
        <f>Table1[[#This Row],[Generation (TWh)]]*10^9*VLOOKUP(Table1[[#This Row],[Turbine/Engine Technology]],Technology_HR!$A$2:$B$11,2,FALSE)*10^-6</f>
        <v>1904840.0999999999</v>
      </c>
      <c r="T12793" s="5">
        <f>Table1[[#This Row],[Fuel Consumption (mmBtu)]]*Table1[[#This Row],[Emission Factor (kg CO2/ mmBtu)]]*10^3</f>
        <v>101070815706</v>
      </c>
      <c r="U12793" s="3">
        <f>Table1[[#This Row],[Emissions (g CO2)]]/(Table1[[#This Row],[Generation (TWh)]]*10^9)</f>
        <v>584.19060000000002</v>
      </c>
    </row>
    <row r="12794" spans="1:21" x14ac:dyDescent="0.35">
      <c r="A12794" t="s">
        <v>3133</v>
      </c>
      <c r="B12794" t="s">
        <v>3239</v>
      </c>
      <c r="C12794" t="str">
        <f>SUBSTITUTE(Table1[[#This Row],[Fuel]],", ",",")</f>
        <v>fossil gas: natural gas</v>
      </c>
      <c r="D12794" t="s">
        <v>3239</v>
      </c>
      <c r="H12794" t="s">
        <v>3436</v>
      </c>
      <c r="I12794">
        <v>170</v>
      </c>
      <c r="J12794" t="s">
        <v>3446</v>
      </c>
      <c r="K12794">
        <v>2014</v>
      </c>
      <c r="L12794" t="s">
        <v>29</v>
      </c>
      <c r="M12794" t="s">
        <v>29</v>
      </c>
      <c r="N12794">
        <v>10.400353000000001</v>
      </c>
      <c r="O12794">
        <v>-64.166856999999993</v>
      </c>
      <c r="P12794" t="s">
        <v>3616</v>
      </c>
      <c r="Q12794" s="3">
        <f>Table1[[#This Row],[Capacity (MW)]]*0.395*8760*10^-6</f>
        <v>0.58823399999999992</v>
      </c>
      <c r="R12794" s="3" cm="1">
        <f t="array" ref="R12794">AVERAGE(VLOOKUP(_xlfn.TEXTSPLIT(Table1[[#This Row],[Fuel (no space after comma)]], ","), FuelList_Final_EF!$A$2:$B$65, 2, FALSE))</f>
        <v>53.06</v>
      </c>
      <c r="S12794" s="3">
        <f>Table1[[#This Row],[Generation (TWh)]]*10^9*VLOOKUP(Table1[[#This Row],[Turbine/Engine Technology]],Technology_HR!$A$2:$B$11,2,FALSE)*10^-6</f>
        <v>6476456.3399999989</v>
      </c>
      <c r="T12794" s="5">
        <f>Table1[[#This Row],[Fuel Consumption (mmBtu)]]*Table1[[#This Row],[Emission Factor (kg CO2/ mmBtu)]]*10^3</f>
        <v>343640773400.39996</v>
      </c>
      <c r="U12794" s="3">
        <f>Table1[[#This Row],[Emissions (g CO2)]]/(Table1[[#This Row],[Generation (TWh)]]*10^9)</f>
        <v>584.19060000000002</v>
      </c>
    </row>
    <row r="12795" spans="1:21" x14ac:dyDescent="0.35">
      <c r="A12795" t="s">
        <v>3133</v>
      </c>
      <c r="B12795" t="s">
        <v>3239</v>
      </c>
      <c r="C12795" t="str">
        <f>SUBSTITUTE(Table1[[#This Row],[Fuel]],", ",",")</f>
        <v>fossil gas: natural gas</v>
      </c>
      <c r="D12795" t="s">
        <v>3239</v>
      </c>
      <c r="H12795" t="s">
        <v>3436</v>
      </c>
      <c r="I12795">
        <v>170</v>
      </c>
      <c r="J12795" t="s">
        <v>3448</v>
      </c>
      <c r="K12795">
        <v>2015</v>
      </c>
      <c r="L12795" t="s">
        <v>29</v>
      </c>
      <c r="M12795" t="s">
        <v>29</v>
      </c>
      <c r="N12795">
        <v>10.400353000000001</v>
      </c>
      <c r="O12795">
        <v>-64.166856999999993</v>
      </c>
      <c r="P12795" t="s">
        <v>3616</v>
      </c>
      <c r="Q12795" s="3">
        <f>Table1[[#This Row],[Capacity (MW)]]*0.395*8760*10^-6</f>
        <v>0.58823399999999992</v>
      </c>
      <c r="R12795" s="3" cm="1">
        <f t="array" ref="R12795">AVERAGE(VLOOKUP(_xlfn.TEXTSPLIT(Table1[[#This Row],[Fuel (no space after comma)]], ","), FuelList_Final_EF!$A$2:$B$65, 2, FALSE))</f>
        <v>53.06</v>
      </c>
      <c r="S12795" s="3">
        <f>Table1[[#This Row],[Generation (TWh)]]*10^9*VLOOKUP(Table1[[#This Row],[Turbine/Engine Technology]],Technology_HR!$A$2:$B$11,2,FALSE)*10^-6</f>
        <v>6476456.3399999989</v>
      </c>
      <c r="T12795" s="5">
        <f>Table1[[#This Row],[Fuel Consumption (mmBtu)]]*Table1[[#This Row],[Emission Factor (kg CO2/ mmBtu)]]*10^3</f>
        <v>343640773400.39996</v>
      </c>
      <c r="U12795" s="3">
        <f>Table1[[#This Row],[Emissions (g CO2)]]/(Table1[[#This Row],[Generation (TWh)]]*10^9)</f>
        <v>584.19060000000002</v>
      </c>
    </row>
    <row r="12796" spans="1:21" x14ac:dyDescent="0.35">
      <c r="A12796" t="s">
        <v>3133</v>
      </c>
      <c r="B12796" t="s">
        <v>3239</v>
      </c>
      <c r="C12796" t="str">
        <f>SUBSTITUTE(Table1[[#This Row],[Fuel]],", ",",")</f>
        <v>fossil gas: natural gas</v>
      </c>
      <c r="D12796" t="s">
        <v>3239</v>
      </c>
      <c r="H12796" t="s">
        <v>3436</v>
      </c>
      <c r="I12796">
        <v>90</v>
      </c>
      <c r="J12796" t="s">
        <v>3448</v>
      </c>
      <c r="K12796">
        <v>2010</v>
      </c>
      <c r="L12796" t="s">
        <v>29</v>
      </c>
      <c r="M12796" t="s">
        <v>29</v>
      </c>
      <c r="N12796">
        <v>9.7836479999999995</v>
      </c>
      <c r="O12796">
        <v>-71.077218000000002</v>
      </c>
      <c r="P12796" t="s">
        <v>3616</v>
      </c>
      <c r="Q12796" s="3">
        <f>Table1[[#This Row],[Capacity (MW)]]*0.395*8760*10^-6</f>
        <v>0.31141800000000003</v>
      </c>
      <c r="R12796" s="3" cm="1">
        <f t="array" ref="R12796">AVERAGE(VLOOKUP(_xlfn.TEXTSPLIT(Table1[[#This Row],[Fuel (no space after comma)]], ","), FuelList_Final_EF!$A$2:$B$65, 2, FALSE))</f>
        <v>53.06</v>
      </c>
      <c r="S12796" s="3">
        <f>Table1[[#This Row],[Generation (TWh)]]*10^9*VLOOKUP(Table1[[#This Row],[Turbine/Engine Technology]],Technology_HR!$A$2:$B$11,2,FALSE)*10^-6</f>
        <v>3428712.1799999997</v>
      </c>
      <c r="T12796" s="5">
        <f>Table1[[#This Row],[Fuel Consumption (mmBtu)]]*Table1[[#This Row],[Emission Factor (kg CO2/ mmBtu)]]*10^3</f>
        <v>181927468270.79999</v>
      </c>
      <c r="U12796" s="3">
        <f>Table1[[#This Row],[Emissions (g CO2)]]/(Table1[[#This Row],[Generation (TWh)]]*10^9)</f>
        <v>584.1905999999999</v>
      </c>
    </row>
    <row r="12797" spans="1:21" x14ac:dyDescent="0.35">
      <c r="A12797" t="s">
        <v>3133</v>
      </c>
      <c r="B12797" t="s">
        <v>3243</v>
      </c>
      <c r="C12797" t="str">
        <f>SUBSTITUTE(Table1[[#This Row],[Fuel]],", ",",")</f>
        <v>fossil gas: natural gas,fossil liquids: fuel oil</v>
      </c>
      <c r="D12797" t="s">
        <v>3239</v>
      </c>
      <c r="E12797" t="s">
        <v>3275</v>
      </c>
      <c r="H12797" t="s">
        <v>3436</v>
      </c>
      <c r="I12797">
        <v>170</v>
      </c>
      <c r="J12797" t="s">
        <v>3448</v>
      </c>
      <c r="K12797">
        <v>2011</v>
      </c>
      <c r="L12797" t="s">
        <v>29</v>
      </c>
      <c r="M12797" t="s">
        <v>29</v>
      </c>
      <c r="N12797">
        <v>10.587631</v>
      </c>
      <c r="O12797">
        <v>-67.079537999999999</v>
      </c>
      <c r="P12797" t="s">
        <v>3616</v>
      </c>
      <c r="Q12797" s="3">
        <f>Table1[[#This Row],[Capacity (MW)]]*0.395*8760*10^-6</f>
        <v>0.58823399999999992</v>
      </c>
      <c r="R12797" s="3" cm="1">
        <f t="array" ref="R12797">AVERAGE(VLOOKUP(_xlfn.TEXTSPLIT(Table1[[#This Row],[Fuel (no space after comma)]], ","), FuelList_Final_EF!$A$2:$B$65, 2, FALSE))</f>
        <v>65.583341148886291</v>
      </c>
      <c r="S12797" s="3">
        <f>Table1[[#This Row],[Generation (TWh)]]*10^9*VLOOKUP(Table1[[#This Row],[Turbine/Engine Technology]],Technology_HR!$A$2:$B$11,2,FALSE)*10^-6</f>
        <v>6476456.3399999989</v>
      </c>
      <c r="T12797" s="5">
        <f>Table1[[#This Row],[Fuel Consumption (mmBtu)]]*Table1[[#This Row],[Emission Factor (kg CO2/ mmBtu)]]*10^3</f>
        <v>424747645582.08746</v>
      </c>
      <c r="U12797" s="3">
        <f>Table1[[#This Row],[Emissions (g CO2)]]/(Table1[[#This Row],[Generation (TWh)]]*10^9)</f>
        <v>722.07258604923811</v>
      </c>
    </row>
    <row r="12798" spans="1:21" x14ac:dyDescent="0.35">
      <c r="A12798" t="s">
        <v>3133</v>
      </c>
      <c r="B12798" t="s">
        <v>3243</v>
      </c>
      <c r="C12798" t="str">
        <f>SUBSTITUTE(Table1[[#This Row],[Fuel]],", ",",")</f>
        <v>fossil gas: natural gas,fossil liquids: fuel oil</v>
      </c>
      <c r="D12798" t="s">
        <v>3239</v>
      </c>
      <c r="E12798" t="s">
        <v>3275</v>
      </c>
      <c r="H12798" t="s">
        <v>3436</v>
      </c>
      <c r="I12798">
        <v>170</v>
      </c>
      <c r="J12798" t="s">
        <v>3448</v>
      </c>
      <c r="K12798">
        <v>2011</v>
      </c>
      <c r="L12798" t="s">
        <v>29</v>
      </c>
      <c r="M12798" t="s">
        <v>29</v>
      </c>
      <c r="N12798">
        <v>10.587631</v>
      </c>
      <c r="O12798">
        <v>-67.079537999999999</v>
      </c>
      <c r="P12798" t="s">
        <v>3616</v>
      </c>
      <c r="Q12798" s="3">
        <f>Table1[[#This Row],[Capacity (MW)]]*0.395*8760*10^-6</f>
        <v>0.58823399999999992</v>
      </c>
      <c r="R12798" s="3" cm="1">
        <f t="array" ref="R12798">AVERAGE(VLOOKUP(_xlfn.TEXTSPLIT(Table1[[#This Row],[Fuel (no space after comma)]], ","), FuelList_Final_EF!$A$2:$B$65, 2, FALSE))</f>
        <v>65.583341148886291</v>
      </c>
      <c r="S12798" s="3">
        <f>Table1[[#This Row],[Generation (TWh)]]*10^9*VLOOKUP(Table1[[#This Row],[Turbine/Engine Technology]],Technology_HR!$A$2:$B$11,2,FALSE)*10^-6</f>
        <v>6476456.3399999989</v>
      </c>
      <c r="T12798" s="5">
        <f>Table1[[#This Row],[Fuel Consumption (mmBtu)]]*Table1[[#This Row],[Emission Factor (kg CO2/ mmBtu)]]*10^3</f>
        <v>424747645582.08746</v>
      </c>
      <c r="U12798" s="3">
        <f>Table1[[#This Row],[Emissions (g CO2)]]/(Table1[[#This Row],[Generation (TWh)]]*10^9)</f>
        <v>722.07258604923811</v>
      </c>
    </row>
    <row r="12799" spans="1:21" x14ac:dyDescent="0.35">
      <c r="A12799" t="s">
        <v>3133</v>
      </c>
      <c r="B12799" t="s">
        <v>3239</v>
      </c>
      <c r="C12799" t="str">
        <f>SUBSTITUTE(Table1[[#This Row],[Fuel]],", ",",")</f>
        <v>fossil gas: natural gas</v>
      </c>
      <c r="D12799" t="s">
        <v>3239</v>
      </c>
      <c r="H12799" t="s">
        <v>3436</v>
      </c>
      <c r="I12799">
        <v>50</v>
      </c>
      <c r="J12799" t="s">
        <v>3448</v>
      </c>
      <c r="K12799">
        <v>2014</v>
      </c>
      <c r="L12799" t="s">
        <v>29</v>
      </c>
      <c r="M12799" t="s">
        <v>29</v>
      </c>
      <c r="N12799">
        <v>8.6784700000000008</v>
      </c>
      <c r="O12799">
        <v>-70.276291999999998</v>
      </c>
      <c r="P12799" t="s">
        <v>3616</v>
      </c>
      <c r="Q12799" s="3">
        <f>Table1[[#This Row],[Capacity (MW)]]*0.395*8760*10^-6</f>
        <v>0.17301</v>
      </c>
      <c r="R12799" s="3" cm="1">
        <f t="array" ref="R12799">AVERAGE(VLOOKUP(_xlfn.TEXTSPLIT(Table1[[#This Row],[Fuel (no space after comma)]], ","), FuelList_Final_EF!$A$2:$B$65, 2, FALSE))</f>
        <v>53.06</v>
      </c>
      <c r="S12799" s="3">
        <f>Table1[[#This Row],[Generation (TWh)]]*10^9*VLOOKUP(Table1[[#This Row],[Turbine/Engine Technology]],Technology_HR!$A$2:$B$11,2,FALSE)*10^-6</f>
        <v>1904840.0999999999</v>
      </c>
      <c r="T12799" s="5">
        <f>Table1[[#This Row],[Fuel Consumption (mmBtu)]]*Table1[[#This Row],[Emission Factor (kg CO2/ mmBtu)]]*10^3</f>
        <v>101070815706</v>
      </c>
      <c r="U12799" s="3">
        <f>Table1[[#This Row],[Emissions (g CO2)]]/(Table1[[#This Row],[Generation (TWh)]]*10^9)</f>
        <v>584.19060000000002</v>
      </c>
    </row>
    <row r="12800" spans="1:21" x14ac:dyDescent="0.35">
      <c r="A12800" t="s">
        <v>3133</v>
      </c>
      <c r="B12800" t="s">
        <v>3239</v>
      </c>
      <c r="C12800" t="str">
        <f>SUBSTITUTE(Table1[[#This Row],[Fuel]],", ",",")</f>
        <v>fossil gas: natural gas</v>
      </c>
      <c r="D12800" t="s">
        <v>3239</v>
      </c>
      <c r="H12800" t="s">
        <v>3436</v>
      </c>
      <c r="I12800">
        <v>50</v>
      </c>
      <c r="J12800" t="s">
        <v>3448</v>
      </c>
      <c r="K12800">
        <v>2014</v>
      </c>
      <c r="L12800" t="s">
        <v>29</v>
      </c>
      <c r="M12800" t="s">
        <v>29</v>
      </c>
      <c r="N12800">
        <v>8.6784700000000008</v>
      </c>
      <c r="O12800">
        <v>-70.276291999999998</v>
      </c>
      <c r="P12800" t="s">
        <v>3616</v>
      </c>
      <c r="Q12800" s="3">
        <f>Table1[[#This Row],[Capacity (MW)]]*0.395*8760*10^-6</f>
        <v>0.17301</v>
      </c>
      <c r="R12800" s="3" cm="1">
        <f t="array" ref="R12800">AVERAGE(VLOOKUP(_xlfn.TEXTSPLIT(Table1[[#This Row],[Fuel (no space after comma)]], ","), FuelList_Final_EF!$A$2:$B$65, 2, FALSE))</f>
        <v>53.06</v>
      </c>
      <c r="S12800" s="3">
        <f>Table1[[#This Row],[Generation (TWh)]]*10^9*VLOOKUP(Table1[[#This Row],[Turbine/Engine Technology]],Technology_HR!$A$2:$B$11,2,FALSE)*10^-6</f>
        <v>1904840.0999999999</v>
      </c>
      <c r="T12800" s="5">
        <f>Table1[[#This Row],[Fuel Consumption (mmBtu)]]*Table1[[#This Row],[Emission Factor (kg CO2/ mmBtu)]]*10^3</f>
        <v>101070815706</v>
      </c>
      <c r="U12800" s="3">
        <f>Table1[[#This Row],[Emissions (g CO2)]]/(Table1[[#This Row],[Generation (TWh)]]*10^9)</f>
        <v>584.19060000000002</v>
      </c>
    </row>
    <row r="12801" spans="1:21" x14ac:dyDescent="0.35">
      <c r="A12801" t="s">
        <v>3134</v>
      </c>
      <c r="B12801" t="s">
        <v>3258</v>
      </c>
      <c r="C12801" t="str">
        <f>SUBSTITUTE(Table1[[#This Row],[Fuel]],", ",",")</f>
        <v>fossil liquids: diesel</v>
      </c>
      <c r="D12801" t="s">
        <v>3258</v>
      </c>
      <c r="H12801" t="s">
        <v>3437</v>
      </c>
      <c r="I12801">
        <v>99.6</v>
      </c>
      <c r="J12801" t="s">
        <v>3446</v>
      </c>
      <c r="K12801">
        <v>2017</v>
      </c>
      <c r="L12801" t="s">
        <v>29</v>
      </c>
      <c r="M12801" t="s">
        <v>29</v>
      </c>
      <c r="N12801">
        <v>8.4120170000000005</v>
      </c>
      <c r="O12801">
        <v>-70.125321</v>
      </c>
      <c r="P12801" t="s">
        <v>3616</v>
      </c>
      <c r="Q12801" s="3">
        <f>Table1[[#This Row],[Capacity (MW)]]*0.395*8760*10^-6</f>
        <v>0.34463591999999998</v>
      </c>
      <c r="R12801" s="3" cm="1">
        <f t="array" ref="R12801">AVERAGE(VLOOKUP(_xlfn.TEXTSPLIT(Table1[[#This Row],[Fuel (no space after comma)]], ","), FuelList_Final_EF!$A$2:$B$65, 2, FALSE))</f>
        <v>78.106682297772565</v>
      </c>
      <c r="S12801" s="3">
        <f>Table1[[#This Row],[Generation (TWh)]]*10^9*VLOOKUP(Table1[[#This Row],[Turbine/Engine Technology]],Technology_HR!$A$2:$B$11,2,FALSE)*10^-6</f>
        <v>3067259.6880000001</v>
      </c>
      <c r="T12801" s="5">
        <f>Table1[[#This Row],[Fuel Consumption (mmBtu)]]*Table1[[#This Row],[Emission Factor (kg CO2/ mmBtu)]]*10^3</f>
        <v>239573477975.38101</v>
      </c>
      <c r="U12801" s="3">
        <f>Table1[[#This Row],[Emissions (g CO2)]]/(Table1[[#This Row],[Generation (TWh)]]*10^9)</f>
        <v>695.14947245017584</v>
      </c>
    </row>
    <row r="12802" spans="1:21" x14ac:dyDescent="0.35">
      <c r="A12802" t="s">
        <v>3133</v>
      </c>
      <c r="B12802" t="s">
        <v>3240</v>
      </c>
      <c r="C12802" t="str">
        <f>SUBSTITUTE(Table1[[#This Row],[Fuel]],", ",",")</f>
        <v>fossil gas: natural gas,fossil liquids: diesel</v>
      </c>
      <c r="D12802" t="s">
        <v>3239</v>
      </c>
      <c r="E12802" t="s">
        <v>3258</v>
      </c>
      <c r="H12802" t="s">
        <v>3438</v>
      </c>
      <c r="I12802">
        <v>470</v>
      </c>
      <c r="J12802" t="s">
        <v>3448</v>
      </c>
      <c r="K12802">
        <v>2015</v>
      </c>
      <c r="L12802" t="s">
        <v>29</v>
      </c>
      <c r="M12802" t="s">
        <v>29</v>
      </c>
      <c r="N12802">
        <v>8.5598240000000008</v>
      </c>
      <c r="O12802">
        <v>-71.769118000000006</v>
      </c>
      <c r="P12802" t="s">
        <v>3616</v>
      </c>
      <c r="Q12802" s="3">
        <f>Table1[[#This Row],[Capacity (MW)]]*0.395*8760*10^-6</f>
        <v>1.6262939999999999</v>
      </c>
      <c r="R12802" s="3" cm="1">
        <f t="array" ref="R12802">AVERAGE(VLOOKUP(_xlfn.TEXTSPLIT(Table1[[#This Row],[Fuel (no space after comma)]], ","), FuelList_Final_EF!$A$2:$B$65, 2, FALSE))</f>
        <v>65.583341148886291</v>
      </c>
      <c r="S12802" s="3">
        <f>Table1[[#This Row],[Generation (TWh)]]*10^9*VLOOKUP(Table1[[#This Row],[Turbine/Engine Technology]],Technology_HR!$A$2:$B$11,2,FALSE)*10^-6</f>
        <v>12276893.405999999</v>
      </c>
      <c r="T12802" s="5">
        <f>Table1[[#This Row],[Fuel Consumption (mmBtu)]]*Table1[[#This Row],[Emission Factor (kg CO2/ mmBtu)]]*10^3</f>
        <v>805159688494.21045</v>
      </c>
      <c r="U12802" s="3">
        <f>Table1[[#This Row],[Emissions (g CO2)]]/(Table1[[#This Row],[Generation (TWh)]]*10^9)</f>
        <v>495.08864233294253</v>
      </c>
    </row>
    <row r="12803" spans="1:21" x14ac:dyDescent="0.35">
      <c r="A12803" t="s">
        <v>3133</v>
      </c>
      <c r="B12803" t="s">
        <v>3239</v>
      </c>
      <c r="C12803" t="str">
        <f>SUBSTITUTE(Table1[[#This Row],[Fuel]],", ",",")</f>
        <v>fossil gas: natural gas</v>
      </c>
      <c r="D12803" t="s">
        <v>3239</v>
      </c>
      <c r="H12803" t="s">
        <v>3436</v>
      </c>
      <c r="I12803">
        <v>180</v>
      </c>
      <c r="J12803" t="s">
        <v>3448</v>
      </c>
      <c r="K12803">
        <v>2014</v>
      </c>
      <c r="L12803" t="s">
        <v>29</v>
      </c>
      <c r="M12803" t="s">
        <v>29</v>
      </c>
      <c r="N12803">
        <v>9.8471539999999997</v>
      </c>
      <c r="O12803">
        <v>-66.267296999999999</v>
      </c>
      <c r="P12803" t="s">
        <v>3616</v>
      </c>
      <c r="Q12803" s="3">
        <f>Table1[[#This Row],[Capacity (MW)]]*0.395*8760*10^-6</f>
        <v>0.62283600000000006</v>
      </c>
      <c r="R12803" s="3" cm="1">
        <f t="array" ref="R12803">AVERAGE(VLOOKUP(_xlfn.TEXTSPLIT(Table1[[#This Row],[Fuel (no space after comma)]], ","), FuelList_Final_EF!$A$2:$B$65, 2, FALSE))</f>
        <v>53.06</v>
      </c>
      <c r="S12803" s="3">
        <f>Table1[[#This Row],[Generation (TWh)]]*10^9*VLOOKUP(Table1[[#This Row],[Turbine/Engine Technology]],Technology_HR!$A$2:$B$11,2,FALSE)*10^-6</f>
        <v>6857424.3599999994</v>
      </c>
      <c r="T12803" s="5">
        <f>Table1[[#This Row],[Fuel Consumption (mmBtu)]]*Table1[[#This Row],[Emission Factor (kg CO2/ mmBtu)]]*10^3</f>
        <v>363854936541.59998</v>
      </c>
      <c r="U12803" s="3">
        <f>Table1[[#This Row],[Emissions (g CO2)]]/(Table1[[#This Row],[Generation (TWh)]]*10^9)</f>
        <v>584.1905999999999</v>
      </c>
    </row>
    <row r="12804" spans="1:21" x14ac:dyDescent="0.35">
      <c r="A12804" t="s">
        <v>3134</v>
      </c>
      <c r="B12804" t="s">
        <v>3243</v>
      </c>
      <c r="C12804" t="str">
        <f>SUBSTITUTE(Table1[[#This Row],[Fuel]],", ",",")</f>
        <v>fossil gas: natural gas,fossil liquids: fuel oil</v>
      </c>
      <c r="D12804" t="s">
        <v>3239</v>
      </c>
      <c r="E12804" t="s">
        <v>3275</v>
      </c>
      <c r="H12804" t="s">
        <v>3436</v>
      </c>
      <c r="I12804">
        <v>105</v>
      </c>
      <c r="J12804" t="s">
        <v>3448</v>
      </c>
      <c r="K12804">
        <v>1994</v>
      </c>
      <c r="L12804" t="s">
        <v>29</v>
      </c>
      <c r="M12804" t="s">
        <v>29</v>
      </c>
      <c r="N12804">
        <v>11.638502000000001</v>
      </c>
      <c r="O12804">
        <v>-70.219035000000005</v>
      </c>
      <c r="P12804" t="s">
        <v>3616</v>
      </c>
      <c r="Q12804" s="3">
        <f>Table1[[#This Row],[Capacity (MW)]]*0.395*8760*10^-6</f>
        <v>0.36332100000000001</v>
      </c>
      <c r="R12804" s="3" cm="1">
        <f t="array" ref="R12804">AVERAGE(VLOOKUP(_xlfn.TEXTSPLIT(Table1[[#This Row],[Fuel (no space after comma)]], ","), FuelList_Final_EF!$A$2:$B$65, 2, FALSE))</f>
        <v>65.583341148886291</v>
      </c>
      <c r="S12804" s="3">
        <f>Table1[[#This Row],[Generation (TWh)]]*10^9*VLOOKUP(Table1[[#This Row],[Turbine/Engine Technology]],Technology_HR!$A$2:$B$11,2,FALSE)*10^-6</f>
        <v>4000164.21</v>
      </c>
      <c r="T12804" s="5">
        <f>Table1[[#This Row],[Fuel Consumption (mmBtu)]]*Table1[[#This Row],[Emission Factor (kg CO2/ mmBtu)]]*10^3</f>
        <v>262344134035.99521</v>
      </c>
      <c r="U12804" s="3">
        <f>Table1[[#This Row],[Emissions (g CO2)]]/(Table1[[#This Row],[Generation (TWh)]]*10^9)</f>
        <v>722.072586049238</v>
      </c>
    </row>
    <row r="12805" spans="1:21" x14ac:dyDescent="0.35">
      <c r="A12805" t="s">
        <v>3134</v>
      </c>
      <c r="B12805" t="s">
        <v>3243</v>
      </c>
      <c r="C12805" t="str">
        <f>SUBSTITUTE(Table1[[#This Row],[Fuel]],", ",",")</f>
        <v>fossil gas: natural gas,fossil liquids: fuel oil</v>
      </c>
      <c r="D12805" t="s">
        <v>3239</v>
      </c>
      <c r="E12805" t="s">
        <v>3275</v>
      </c>
      <c r="H12805" t="s">
        <v>3436</v>
      </c>
      <c r="I12805">
        <v>105</v>
      </c>
      <c r="J12805" t="s">
        <v>3448</v>
      </c>
      <c r="K12805">
        <v>1995</v>
      </c>
      <c r="L12805" t="s">
        <v>29</v>
      </c>
      <c r="M12805" t="s">
        <v>29</v>
      </c>
      <c r="N12805">
        <v>11.638502000000001</v>
      </c>
      <c r="O12805">
        <v>-70.219035000000005</v>
      </c>
      <c r="P12805" t="s">
        <v>3616</v>
      </c>
      <c r="Q12805" s="3">
        <f>Table1[[#This Row],[Capacity (MW)]]*0.395*8760*10^-6</f>
        <v>0.36332100000000001</v>
      </c>
      <c r="R12805" s="3" cm="1">
        <f t="array" ref="R12805">AVERAGE(VLOOKUP(_xlfn.TEXTSPLIT(Table1[[#This Row],[Fuel (no space after comma)]], ","), FuelList_Final_EF!$A$2:$B$65, 2, FALSE))</f>
        <v>65.583341148886291</v>
      </c>
      <c r="S12805" s="3">
        <f>Table1[[#This Row],[Generation (TWh)]]*10^9*VLOOKUP(Table1[[#This Row],[Turbine/Engine Technology]],Technology_HR!$A$2:$B$11,2,FALSE)*10^-6</f>
        <v>4000164.21</v>
      </c>
      <c r="T12805" s="5">
        <f>Table1[[#This Row],[Fuel Consumption (mmBtu)]]*Table1[[#This Row],[Emission Factor (kg CO2/ mmBtu)]]*10^3</f>
        <v>262344134035.99521</v>
      </c>
      <c r="U12805" s="3">
        <f>Table1[[#This Row],[Emissions (g CO2)]]/(Table1[[#This Row],[Generation (TWh)]]*10^9)</f>
        <v>722.072586049238</v>
      </c>
    </row>
    <row r="12806" spans="1:21" x14ac:dyDescent="0.35">
      <c r="A12806" t="s">
        <v>3134</v>
      </c>
      <c r="B12806" t="s">
        <v>3243</v>
      </c>
      <c r="C12806" t="str">
        <f>SUBSTITUTE(Table1[[#This Row],[Fuel]],", ",",")</f>
        <v>fossil gas: natural gas,fossil liquids: fuel oil</v>
      </c>
      <c r="D12806" t="s">
        <v>3239</v>
      </c>
      <c r="E12806" t="s">
        <v>3275</v>
      </c>
      <c r="H12806" t="s">
        <v>3436</v>
      </c>
      <c r="I12806">
        <v>105</v>
      </c>
      <c r="J12806" t="s">
        <v>3448</v>
      </c>
      <c r="K12806">
        <v>1995</v>
      </c>
      <c r="L12806" t="s">
        <v>29</v>
      </c>
      <c r="M12806" t="s">
        <v>29</v>
      </c>
      <c r="N12806">
        <v>11.638502000000001</v>
      </c>
      <c r="O12806">
        <v>-70.219035000000005</v>
      </c>
      <c r="P12806" t="s">
        <v>3616</v>
      </c>
      <c r="Q12806" s="3">
        <f>Table1[[#This Row],[Capacity (MW)]]*0.395*8760*10^-6</f>
        <v>0.36332100000000001</v>
      </c>
      <c r="R12806" s="3" cm="1">
        <f t="array" ref="R12806">AVERAGE(VLOOKUP(_xlfn.TEXTSPLIT(Table1[[#This Row],[Fuel (no space after comma)]], ","), FuelList_Final_EF!$A$2:$B$65, 2, FALSE))</f>
        <v>65.583341148886291</v>
      </c>
      <c r="S12806" s="3">
        <f>Table1[[#This Row],[Generation (TWh)]]*10^9*VLOOKUP(Table1[[#This Row],[Turbine/Engine Technology]],Technology_HR!$A$2:$B$11,2,FALSE)*10^-6</f>
        <v>4000164.21</v>
      </c>
      <c r="T12806" s="5">
        <f>Table1[[#This Row],[Fuel Consumption (mmBtu)]]*Table1[[#This Row],[Emission Factor (kg CO2/ mmBtu)]]*10^3</f>
        <v>262344134035.99521</v>
      </c>
      <c r="U12806" s="3">
        <f>Table1[[#This Row],[Emissions (g CO2)]]/(Table1[[#This Row],[Generation (TWh)]]*10^9)</f>
        <v>722.072586049238</v>
      </c>
    </row>
    <row r="12807" spans="1:21" x14ac:dyDescent="0.35">
      <c r="A12807" t="s">
        <v>3133</v>
      </c>
      <c r="B12807" t="s">
        <v>3239</v>
      </c>
      <c r="C12807" t="str">
        <f>SUBSTITUTE(Table1[[#This Row],[Fuel]],", ",",")</f>
        <v>fossil gas: natural gas</v>
      </c>
      <c r="D12807" t="s">
        <v>3239</v>
      </c>
      <c r="H12807" t="s">
        <v>3436</v>
      </c>
      <c r="I12807">
        <v>70</v>
      </c>
      <c r="J12807" t="s">
        <v>3448</v>
      </c>
      <c r="K12807">
        <v>1983</v>
      </c>
      <c r="L12807" t="s">
        <v>29</v>
      </c>
      <c r="M12807" t="s">
        <v>29</v>
      </c>
      <c r="N12807">
        <v>10.234964</v>
      </c>
      <c r="O12807">
        <v>-64.581287000000003</v>
      </c>
      <c r="P12807" t="s">
        <v>3616</v>
      </c>
      <c r="Q12807" s="3">
        <f>Table1[[#This Row],[Capacity (MW)]]*0.395*8760*10^-6</f>
        <v>0.24221400000000001</v>
      </c>
      <c r="R12807" s="3" cm="1">
        <f t="array" ref="R12807">AVERAGE(VLOOKUP(_xlfn.TEXTSPLIT(Table1[[#This Row],[Fuel (no space after comma)]], ","), FuelList_Final_EF!$A$2:$B$65, 2, FALSE))</f>
        <v>53.06</v>
      </c>
      <c r="S12807" s="3">
        <f>Table1[[#This Row],[Generation (TWh)]]*10^9*VLOOKUP(Table1[[#This Row],[Turbine/Engine Technology]],Technology_HR!$A$2:$B$11,2,FALSE)*10^-6</f>
        <v>2666776.1399999997</v>
      </c>
      <c r="T12807" s="5">
        <f>Table1[[#This Row],[Fuel Consumption (mmBtu)]]*Table1[[#This Row],[Emission Factor (kg CO2/ mmBtu)]]*10^3</f>
        <v>141499141988.39999</v>
      </c>
      <c r="U12807" s="3">
        <f>Table1[[#This Row],[Emissions (g CO2)]]/(Table1[[#This Row],[Generation (TWh)]]*10^9)</f>
        <v>584.19060000000002</v>
      </c>
    </row>
    <row r="12808" spans="1:21" x14ac:dyDescent="0.35">
      <c r="A12808" t="s">
        <v>3133</v>
      </c>
      <c r="B12808" t="s">
        <v>3239</v>
      </c>
      <c r="C12808" t="str">
        <f>SUBSTITUTE(Table1[[#This Row],[Fuel]],", ",",")</f>
        <v>fossil gas: natural gas</v>
      </c>
      <c r="D12808" t="s">
        <v>3239</v>
      </c>
      <c r="H12808" t="s">
        <v>3436</v>
      </c>
      <c r="I12808">
        <v>70</v>
      </c>
      <c r="J12808" t="s">
        <v>3448</v>
      </c>
      <c r="K12808">
        <v>1983</v>
      </c>
      <c r="L12808" t="s">
        <v>29</v>
      </c>
      <c r="M12808" t="s">
        <v>29</v>
      </c>
      <c r="N12808">
        <v>10.234964</v>
      </c>
      <c r="O12808">
        <v>-64.581287000000003</v>
      </c>
      <c r="P12808" t="s">
        <v>3616</v>
      </c>
      <c r="Q12808" s="3">
        <f>Table1[[#This Row],[Capacity (MW)]]*0.395*8760*10^-6</f>
        <v>0.24221400000000001</v>
      </c>
      <c r="R12808" s="3" cm="1">
        <f t="array" ref="R12808">AVERAGE(VLOOKUP(_xlfn.TEXTSPLIT(Table1[[#This Row],[Fuel (no space after comma)]], ","), FuelList_Final_EF!$A$2:$B$65, 2, FALSE))</f>
        <v>53.06</v>
      </c>
      <c r="S12808" s="3">
        <f>Table1[[#This Row],[Generation (TWh)]]*10^9*VLOOKUP(Table1[[#This Row],[Turbine/Engine Technology]],Technology_HR!$A$2:$B$11,2,FALSE)*10^-6</f>
        <v>2666776.1399999997</v>
      </c>
      <c r="T12808" s="5">
        <f>Table1[[#This Row],[Fuel Consumption (mmBtu)]]*Table1[[#This Row],[Emission Factor (kg CO2/ mmBtu)]]*10^3</f>
        <v>141499141988.39999</v>
      </c>
      <c r="U12808" s="3">
        <f>Table1[[#This Row],[Emissions (g CO2)]]/(Table1[[#This Row],[Generation (TWh)]]*10^9)</f>
        <v>584.19060000000002</v>
      </c>
    </row>
    <row r="12809" spans="1:21" x14ac:dyDescent="0.35">
      <c r="A12809" t="s">
        <v>3133</v>
      </c>
      <c r="B12809" t="s">
        <v>3240</v>
      </c>
      <c r="C12809" t="str">
        <f>SUBSTITUTE(Table1[[#This Row],[Fuel]],", ",",")</f>
        <v>fossil gas: natural gas,fossil liquids: diesel</v>
      </c>
      <c r="D12809" t="s">
        <v>3239</v>
      </c>
      <c r="E12809" t="s">
        <v>3258</v>
      </c>
      <c r="H12809" t="s">
        <v>3438</v>
      </c>
      <c r="I12809">
        <v>540</v>
      </c>
      <c r="J12809" t="s">
        <v>3446</v>
      </c>
      <c r="K12809">
        <v>2013</v>
      </c>
      <c r="L12809" t="s">
        <v>29</v>
      </c>
      <c r="M12809" t="s">
        <v>29</v>
      </c>
      <c r="N12809">
        <v>10.290298</v>
      </c>
      <c r="O12809">
        <v>-66.681780000000003</v>
      </c>
      <c r="P12809" t="s">
        <v>3616</v>
      </c>
      <c r="Q12809" s="3">
        <f>Table1[[#This Row],[Capacity (MW)]]*0.395*8760*10^-6</f>
        <v>1.8685079999999998</v>
      </c>
      <c r="R12809" s="3" cm="1">
        <f t="array" ref="R12809">AVERAGE(VLOOKUP(_xlfn.TEXTSPLIT(Table1[[#This Row],[Fuel (no space after comma)]], ","), FuelList_Final_EF!$A$2:$B$65, 2, FALSE))</f>
        <v>65.583341148886291</v>
      </c>
      <c r="S12809" s="3">
        <f>Table1[[#This Row],[Generation (TWh)]]*10^9*VLOOKUP(Table1[[#This Row],[Turbine/Engine Technology]],Technology_HR!$A$2:$B$11,2,FALSE)*10^-6</f>
        <v>14105366.891999997</v>
      </c>
      <c r="T12809" s="5">
        <f>Table1[[#This Row],[Fuel Consumption (mmBtu)]]*Table1[[#This Row],[Emission Factor (kg CO2/ mmBtu)]]*10^3</f>
        <v>925077088908.2417</v>
      </c>
      <c r="U12809" s="3">
        <f>Table1[[#This Row],[Emissions (g CO2)]]/(Table1[[#This Row],[Generation (TWh)]]*10^9)</f>
        <v>495.08864233294253</v>
      </c>
    </row>
    <row r="12810" spans="1:21" x14ac:dyDescent="0.35">
      <c r="A12810" t="s">
        <v>3133</v>
      </c>
      <c r="B12810" t="s">
        <v>3240</v>
      </c>
      <c r="C12810" t="str">
        <f>SUBSTITUTE(Table1[[#This Row],[Fuel]],", ",",")</f>
        <v>fossil gas: natural gas,fossil liquids: diesel</v>
      </c>
      <c r="D12810" t="s">
        <v>3239</v>
      </c>
      <c r="E12810" t="s">
        <v>3258</v>
      </c>
      <c r="H12810" t="s">
        <v>3438</v>
      </c>
      <c r="I12810">
        <v>540</v>
      </c>
      <c r="J12810" t="s">
        <v>3448</v>
      </c>
      <c r="K12810">
        <v>2013</v>
      </c>
      <c r="L12810" t="s">
        <v>29</v>
      </c>
      <c r="M12810" t="s">
        <v>29</v>
      </c>
      <c r="N12810">
        <v>10.290298</v>
      </c>
      <c r="O12810">
        <v>-66.681780000000003</v>
      </c>
      <c r="P12810" t="s">
        <v>3616</v>
      </c>
      <c r="Q12810" s="3">
        <f>Table1[[#This Row],[Capacity (MW)]]*0.395*8760*10^-6</f>
        <v>1.8685079999999998</v>
      </c>
      <c r="R12810" s="3" cm="1">
        <f t="array" ref="R12810">AVERAGE(VLOOKUP(_xlfn.TEXTSPLIT(Table1[[#This Row],[Fuel (no space after comma)]], ","), FuelList_Final_EF!$A$2:$B$65, 2, FALSE))</f>
        <v>65.583341148886291</v>
      </c>
      <c r="S12810" s="3">
        <f>Table1[[#This Row],[Generation (TWh)]]*10^9*VLOOKUP(Table1[[#This Row],[Turbine/Engine Technology]],Technology_HR!$A$2:$B$11,2,FALSE)*10^-6</f>
        <v>14105366.891999997</v>
      </c>
      <c r="T12810" s="5">
        <f>Table1[[#This Row],[Fuel Consumption (mmBtu)]]*Table1[[#This Row],[Emission Factor (kg CO2/ mmBtu)]]*10^3</f>
        <v>925077088908.2417</v>
      </c>
      <c r="U12810" s="3">
        <f>Table1[[#This Row],[Emissions (g CO2)]]/(Table1[[#This Row],[Generation (TWh)]]*10^9)</f>
        <v>495.08864233294253</v>
      </c>
    </row>
    <row r="12811" spans="1:21" x14ac:dyDescent="0.35">
      <c r="A12811" t="s">
        <v>3133</v>
      </c>
      <c r="B12811" t="s">
        <v>3240</v>
      </c>
      <c r="C12811" t="str">
        <f>SUBSTITUTE(Table1[[#This Row],[Fuel]],", ",",")</f>
        <v>fossil gas: natural gas,fossil liquids: diesel</v>
      </c>
      <c r="D12811" t="s">
        <v>3239</v>
      </c>
      <c r="E12811" t="s">
        <v>3258</v>
      </c>
      <c r="H12811" t="s">
        <v>3436</v>
      </c>
      <c r="I12811">
        <v>100</v>
      </c>
      <c r="J12811" t="s">
        <v>3448</v>
      </c>
      <c r="K12811">
        <v>1969</v>
      </c>
      <c r="L12811" t="s">
        <v>29</v>
      </c>
      <c r="M12811" t="s">
        <v>29</v>
      </c>
      <c r="N12811">
        <v>10.420934000000001</v>
      </c>
      <c r="O12811">
        <v>-66.954938999999996</v>
      </c>
      <c r="P12811" t="s">
        <v>3616</v>
      </c>
      <c r="Q12811" s="3">
        <f>Table1[[#This Row],[Capacity (MW)]]*0.395*8760*10^-6</f>
        <v>0.34601999999999999</v>
      </c>
      <c r="R12811" s="3" cm="1">
        <f t="array" ref="R12811">AVERAGE(VLOOKUP(_xlfn.TEXTSPLIT(Table1[[#This Row],[Fuel (no space after comma)]], ","), FuelList_Final_EF!$A$2:$B$65, 2, FALSE))</f>
        <v>65.583341148886291</v>
      </c>
      <c r="S12811" s="3">
        <f>Table1[[#This Row],[Generation (TWh)]]*10^9*VLOOKUP(Table1[[#This Row],[Turbine/Engine Technology]],Technology_HR!$A$2:$B$11,2,FALSE)*10^-6</f>
        <v>3809680.1999999997</v>
      </c>
      <c r="T12811" s="5">
        <f>Table1[[#This Row],[Fuel Consumption (mmBtu)]]*Table1[[#This Row],[Emission Factor (kg CO2/ mmBtu)]]*10^3</f>
        <v>249851556224.75735</v>
      </c>
      <c r="U12811" s="3">
        <f>Table1[[#This Row],[Emissions (g CO2)]]/(Table1[[#This Row],[Generation (TWh)]]*10^9)</f>
        <v>722.07258604923811</v>
      </c>
    </row>
    <row r="12812" spans="1:21" x14ac:dyDescent="0.35">
      <c r="A12812" t="s">
        <v>3133</v>
      </c>
      <c r="B12812" t="s">
        <v>3240</v>
      </c>
      <c r="C12812" t="str">
        <f>SUBSTITUTE(Table1[[#This Row],[Fuel]],", ",",")</f>
        <v>fossil gas: natural gas,fossil liquids: diesel</v>
      </c>
      <c r="D12812" t="s">
        <v>3239</v>
      </c>
      <c r="E12812" t="s">
        <v>3258</v>
      </c>
      <c r="H12812" t="s">
        <v>3436</v>
      </c>
      <c r="I12812">
        <v>100</v>
      </c>
      <c r="J12812" t="s">
        <v>3446</v>
      </c>
      <c r="K12812">
        <v>1969</v>
      </c>
      <c r="L12812" t="s">
        <v>29</v>
      </c>
      <c r="M12812" t="s">
        <v>29</v>
      </c>
      <c r="N12812">
        <v>10.420934000000001</v>
      </c>
      <c r="O12812">
        <v>-66.954938999999996</v>
      </c>
      <c r="P12812" t="s">
        <v>3616</v>
      </c>
      <c r="Q12812" s="3">
        <f>Table1[[#This Row],[Capacity (MW)]]*0.395*8760*10^-6</f>
        <v>0.34601999999999999</v>
      </c>
      <c r="R12812" s="3" cm="1">
        <f t="array" ref="R12812">AVERAGE(VLOOKUP(_xlfn.TEXTSPLIT(Table1[[#This Row],[Fuel (no space after comma)]], ","), FuelList_Final_EF!$A$2:$B$65, 2, FALSE))</f>
        <v>65.583341148886291</v>
      </c>
      <c r="S12812" s="3">
        <f>Table1[[#This Row],[Generation (TWh)]]*10^9*VLOOKUP(Table1[[#This Row],[Turbine/Engine Technology]],Technology_HR!$A$2:$B$11,2,FALSE)*10^-6</f>
        <v>3809680.1999999997</v>
      </c>
      <c r="T12812" s="5">
        <f>Table1[[#This Row],[Fuel Consumption (mmBtu)]]*Table1[[#This Row],[Emission Factor (kg CO2/ mmBtu)]]*10^3</f>
        <v>249851556224.75735</v>
      </c>
      <c r="U12812" s="3">
        <f>Table1[[#This Row],[Emissions (g CO2)]]/(Table1[[#This Row],[Generation (TWh)]]*10^9)</f>
        <v>722.07258604923811</v>
      </c>
    </row>
    <row r="12813" spans="1:21" x14ac:dyDescent="0.35">
      <c r="A12813" t="s">
        <v>3133</v>
      </c>
      <c r="B12813" t="s">
        <v>3240</v>
      </c>
      <c r="C12813" t="str">
        <f>SUBSTITUTE(Table1[[#This Row],[Fuel]],", ",",")</f>
        <v>fossil gas: natural gas,fossil liquids: diesel</v>
      </c>
      <c r="D12813" t="s">
        <v>3239</v>
      </c>
      <c r="E12813" t="s">
        <v>3258</v>
      </c>
      <c r="H12813" t="s">
        <v>3436</v>
      </c>
      <c r="I12813">
        <v>100</v>
      </c>
      <c r="J12813" t="s">
        <v>3448</v>
      </c>
      <c r="K12813">
        <v>1969</v>
      </c>
      <c r="L12813" t="s">
        <v>29</v>
      </c>
      <c r="M12813" t="s">
        <v>29</v>
      </c>
      <c r="N12813">
        <v>10.420934000000001</v>
      </c>
      <c r="O12813">
        <v>-66.954938999999996</v>
      </c>
      <c r="P12813" t="s">
        <v>3616</v>
      </c>
      <c r="Q12813" s="3">
        <f>Table1[[#This Row],[Capacity (MW)]]*0.395*8760*10^-6</f>
        <v>0.34601999999999999</v>
      </c>
      <c r="R12813" s="3" cm="1">
        <f t="array" ref="R12813">AVERAGE(VLOOKUP(_xlfn.TEXTSPLIT(Table1[[#This Row],[Fuel (no space after comma)]], ","), FuelList_Final_EF!$A$2:$B$65, 2, FALSE))</f>
        <v>65.583341148886291</v>
      </c>
      <c r="S12813" s="3">
        <f>Table1[[#This Row],[Generation (TWh)]]*10^9*VLOOKUP(Table1[[#This Row],[Turbine/Engine Technology]],Technology_HR!$A$2:$B$11,2,FALSE)*10^-6</f>
        <v>3809680.1999999997</v>
      </c>
      <c r="T12813" s="5">
        <f>Table1[[#This Row],[Fuel Consumption (mmBtu)]]*Table1[[#This Row],[Emission Factor (kg CO2/ mmBtu)]]*10^3</f>
        <v>249851556224.75735</v>
      </c>
      <c r="U12813" s="3">
        <f>Table1[[#This Row],[Emissions (g CO2)]]/(Table1[[#This Row],[Generation (TWh)]]*10^9)</f>
        <v>722.07258604923811</v>
      </c>
    </row>
    <row r="12814" spans="1:21" x14ac:dyDescent="0.35">
      <c r="A12814" t="s">
        <v>3133</v>
      </c>
      <c r="B12814" t="s">
        <v>3240</v>
      </c>
      <c r="C12814" t="str">
        <f>SUBSTITUTE(Table1[[#This Row],[Fuel]],", ",",")</f>
        <v>fossil gas: natural gas,fossil liquids: diesel</v>
      </c>
      <c r="D12814" t="s">
        <v>3239</v>
      </c>
      <c r="E12814" t="s">
        <v>3258</v>
      </c>
      <c r="H12814" t="s">
        <v>3436</v>
      </c>
      <c r="I12814">
        <v>100</v>
      </c>
      <c r="J12814" t="s">
        <v>3448</v>
      </c>
      <c r="K12814">
        <v>1969</v>
      </c>
      <c r="L12814" t="s">
        <v>29</v>
      </c>
      <c r="M12814" t="s">
        <v>29</v>
      </c>
      <c r="N12814">
        <v>10.420934000000001</v>
      </c>
      <c r="O12814">
        <v>-66.954938999999996</v>
      </c>
      <c r="P12814" t="s">
        <v>3616</v>
      </c>
      <c r="Q12814" s="3">
        <f>Table1[[#This Row],[Capacity (MW)]]*0.395*8760*10^-6</f>
        <v>0.34601999999999999</v>
      </c>
      <c r="R12814" s="3" cm="1">
        <f t="array" ref="R12814">AVERAGE(VLOOKUP(_xlfn.TEXTSPLIT(Table1[[#This Row],[Fuel (no space after comma)]], ","), FuelList_Final_EF!$A$2:$B$65, 2, FALSE))</f>
        <v>65.583341148886291</v>
      </c>
      <c r="S12814" s="3">
        <f>Table1[[#This Row],[Generation (TWh)]]*10^9*VLOOKUP(Table1[[#This Row],[Turbine/Engine Technology]],Technology_HR!$A$2:$B$11,2,FALSE)*10^-6</f>
        <v>3809680.1999999997</v>
      </c>
      <c r="T12814" s="5">
        <f>Table1[[#This Row],[Fuel Consumption (mmBtu)]]*Table1[[#This Row],[Emission Factor (kg CO2/ mmBtu)]]*10^3</f>
        <v>249851556224.75735</v>
      </c>
      <c r="U12814" s="3">
        <f>Table1[[#This Row],[Emissions (g CO2)]]/(Table1[[#This Row],[Generation (TWh)]]*10^9)</f>
        <v>722.07258604923811</v>
      </c>
    </row>
    <row r="12815" spans="1:21" x14ac:dyDescent="0.35">
      <c r="A12815" t="s">
        <v>3133</v>
      </c>
      <c r="B12815" t="s">
        <v>3240</v>
      </c>
      <c r="C12815" t="str">
        <f>SUBSTITUTE(Table1[[#This Row],[Fuel]],", ",",")</f>
        <v>fossil gas: natural gas,fossil liquids: diesel</v>
      </c>
      <c r="D12815" t="s">
        <v>3239</v>
      </c>
      <c r="E12815" t="s">
        <v>3258</v>
      </c>
      <c r="H12815" t="s">
        <v>3436</v>
      </c>
      <c r="I12815">
        <v>100</v>
      </c>
      <c r="J12815" t="s">
        <v>3446</v>
      </c>
      <c r="K12815">
        <v>1969</v>
      </c>
      <c r="L12815" t="s">
        <v>29</v>
      </c>
      <c r="M12815" t="s">
        <v>29</v>
      </c>
      <c r="N12815">
        <v>10.420934000000001</v>
      </c>
      <c r="O12815">
        <v>-66.954938999999996</v>
      </c>
      <c r="P12815" t="s">
        <v>3616</v>
      </c>
      <c r="Q12815" s="3">
        <f>Table1[[#This Row],[Capacity (MW)]]*0.395*8760*10^-6</f>
        <v>0.34601999999999999</v>
      </c>
      <c r="R12815" s="3" cm="1">
        <f t="array" ref="R12815">AVERAGE(VLOOKUP(_xlfn.TEXTSPLIT(Table1[[#This Row],[Fuel (no space after comma)]], ","), FuelList_Final_EF!$A$2:$B$65, 2, FALSE))</f>
        <v>65.583341148886291</v>
      </c>
      <c r="S12815" s="3">
        <f>Table1[[#This Row],[Generation (TWh)]]*10^9*VLOOKUP(Table1[[#This Row],[Turbine/Engine Technology]],Technology_HR!$A$2:$B$11,2,FALSE)*10^-6</f>
        <v>3809680.1999999997</v>
      </c>
      <c r="T12815" s="5">
        <f>Table1[[#This Row],[Fuel Consumption (mmBtu)]]*Table1[[#This Row],[Emission Factor (kg CO2/ mmBtu)]]*10^3</f>
        <v>249851556224.75735</v>
      </c>
      <c r="U12815" s="3">
        <f>Table1[[#This Row],[Emissions (g CO2)]]/(Table1[[#This Row],[Generation (TWh)]]*10^9)</f>
        <v>722.07258604923811</v>
      </c>
    </row>
    <row r="12816" spans="1:21" x14ac:dyDescent="0.35">
      <c r="A12816" t="s">
        <v>3133</v>
      </c>
      <c r="B12816" t="s">
        <v>3240</v>
      </c>
      <c r="C12816" t="str">
        <f>SUBSTITUTE(Table1[[#This Row],[Fuel]],", ",",")</f>
        <v>fossil gas: natural gas,fossil liquids: diesel</v>
      </c>
      <c r="D12816" t="s">
        <v>3239</v>
      </c>
      <c r="E12816" t="s">
        <v>3258</v>
      </c>
      <c r="H12816" t="s">
        <v>3436</v>
      </c>
      <c r="I12816">
        <v>160</v>
      </c>
      <c r="J12816" t="s">
        <v>3446</v>
      </c>
      <c r="K12816">
        <v>2008</v>
      </c>
      <c r="L12816" t="s">
        <v>29</v>
      </c>
      <c r="M12816" t="s">
        <v>29</v>
      </c>
      <c r="N12816">
        <v>11.75</v>
      </c>
      <c r="O12816">
        <v>-70.171599999999998</v>
      </c>
      <c r="P12816" t="s">
        <v>3616</v>
      </c>
      <c r="Q12816" s="3">
        <f>Table1[[#This Row],[Capacity (MW)]]*0.395*8760*10^-6</f>
        <v>0.55363200000000001</v>
      </c>
      <c r="R12816" s="3" cm="1">
        <f t="array" ref="R12816">AVERAGE(VLOOKUP(_xlfn.TEXTSPLIT(Table1[[#This Row],[Fuel (no space after comma)]], ","), FuelList_Final_EF!$A$2:$B$65, 2, FALSE))</f>
        <v>65.583341148886291</v>
      </c>
      <c r="S12816" s="3">
        <f>Table1[[#This Row],[Generation (TWh)]]*10^9*VLOOKUP(Table1[[#This Row],[Turbine/Engine Technology]],Technology_HR!$A$2:$B$11,2,FALSE)*10^-6</f>
        <v>6095488.3199999994</v>
      </c>
      <c r="T12816" s="5">
        <f>Table1[[#This Row],[Fuel Consumption (mmBtu)]]*Table1[[#This Row],[Emission Factor (kg CO2/ mmBtu)]]*10^3</f>
        <v>399762489959.61169</v>
      </c>
      <c r="U12816" s="3">
        <f>Table1[[#This Row],[Emissions (g CO2)]]/(Table1[[#This Row],[Generation (TWh)]]*10^9)</f>
        <v>722.07258604923788</v>
      </c>
    </row>
    <row r="12817" spans="1:21" x14ac:dyDescent="0.35">
      <c r="A12817" t="s">
        <v>3133</v>
      </c>
      <c r="B12817" t="s">
        <v>3240</v>
      </c>
      <c r="C12817" t="str">
        <f>SUBSTITUTE(Table1[[#This Row],[Fuel]],", ",",")</f>
        <v>fossil gas: natural gas,fossil liquids: diesel</v>
      </c>
      <c r="D12817" t="s">
        <v>3239</v>
      </c>
      <c r="E12817" t="s">
        <v>3258</v>
      </c>
      <c r="H12817" t="s">
        <v>3436</v>
      </c>
      <c r="I12817">
        <v>160</v>
      </c>
      <c r="J12817" t="s">
        <v>3448</v>
      </c>
      <c r="K12817">
        <v>2009</v>
      </c>
      <c r="L12817" t="s">
        <v>29</v>
      </c>
      <c r="M12817" t="s">
        <v>29</v>
      </c>
      <c r="N12817">
        <v>11.75</v>
      </c>
      <c r="O12817">
        <v>-70.171599999999998</v>
      </c>
      <c r="P12817" t="s">
        <v>3616</v>
      </c>
      <c r="Q12817" s="3">
        <f>Table1[[#This Row],[Capacity (MW)]]*0.395*8760*10^-6</f>
        <v>0.55363200000000001</v>
      </c>
      <c r="R12817" s="3" cm="1">
        <f t="array" ref="R12817">AVERAGE(VLOOKUP(_xlfn.TEXTSPLIT(Table1[[#This Row],[Fuel (no space after comma)]], ","), FuelList_Final_EF!$A$2:$B$65, 2, FALSE))</f>
        <v>65.583341148886291</v>
      </c>
      <c r="S12817" s="3">
        <f>Table1[[#This Row],[Generation (TWh)]]*10^9*VLOOKUP(Table1[[#This Row],[Turbine/Engine Technology]],Technology_HR!$A$2:$B$11,2,FALSE)*10^-6</f>
        <v>6095488.3199999994</v>
      </c>
      <c r="T12817" s="5">
        <f>Table1[[#This Row],[Fuel Consumption (mmBtu)]]*Table1[[#This Row],[Emission Factor (kg CO2/ mmBtu)]]*10^3</f>
        <v>399762489959.61169</v>
      </c>
      <c r="U12817" s="3">
        <f>Table1[[#This Row],[Emissions (g CO2)]]/(Table1[[#This Row],[Generation (TWh)]]*10^9)</f>
        <v>722.07258604923788</v>
      </c>
    </row>
    <row r="12818" spans="1:21" x14ac:dyDescent="0.35">
      <c r="A12818" t="s">
        <v>3133</v>
      </c>
      <c r="B12818" t="s">
        <v>3240</v>
      </c>
      <c r="C12818" t="str">
        <f>SUBSTITUTE(Table1[[#This Row],[Fuel]],", ",",")</f>
        <v>fossil gas: natural gas,fossil liquids: diesel</v>
      </c>
      <c r="D12818" t="s">
        <v>3239</v>
      </c>
      <c r="E12818" t="s">
        <v>3258</v>
      </c>
      <c r="H12818" t="s">
        <v>3436</v>
      </c>
      <c r="I12818">
        <v>160</v>
      </c>
      <c r="J12818" t="s">
        <v>3446</v>
      </c>
      <c r="K12818">
        <v>2015</v>
      </c>
      <c r="L12818" t="s">
        <v>29</v>
      </c>
      <c r="M12818" t="s">
        <v>29</v>
      </c>
      <c r="N12818">
        <v>11.75</v>
      </c>
      <c r="O12818">
        <v>-70.171599999999998</v>
      </c>
      <c r="P12818" t="s">
        <v>3616</v>
      </c>
      <c r="Q12818" s="3">
        <f>Table1[[#This Row],[Capacity (MW)]]*0.395*8760*10^-6</f>
        <v>0.55363200000000001</v>
      </c>
      <c r="R12818" s="3" cm="1">
        <f t="array" ref="R12818">AVERAGE(VLOOKUP(_xlfn.TEXTSPLIT(Table1[[#This Row],[Fuel (no space after comma)]], ","), FuelList_Final_EF!$A$2:$B$65, 2, FALSE))</f>
        <v>65.583341148886291</v>
      </c>
      <c r="S12818" s="3">
        <f>Table1[[#This Row],[Generation (TWh)]]*10^9*VLOOKUP(Table1[[#This Row],[Turbine/Engine Technology]],Technology_HR!$A$2:$B$11,2,FALSE)*10^-6</f>
        <v>6095488.3199999994</v>
      </c>
      <c r="T12818" s="5">
        <f>Table1[[#This Row],[Fuel Consumption (mmBtu)]]*Table1[[#This Row],[Emission Factor (kg CO2/ mmBtu)]]*10^3</f>
        <v>399762489959.61169</v>
      </c>
      <c r="U12818" s="3">
        <f>Table1[[#This Row],[Emissions (g CO2)]]/(Table1[[#This Row],[Generation (TWh)]]*10^9)</f>
        <v>722.07258604923788</v>
      </c>
    </row>
    <row r="12819" spans="1:21" x14ac:dyDescent="0.35">
      <c r="A12819" t="s">
        <v>3133</v>
      </c>
      <c r="B12819" t="s">
        <v>3243</v>
      </c>
      <c r="C12819" t="str">
        <f>SUBSTITUTE(Table1[[#This Row],[Fuel]],", ",",")</f>
        <v>fossil gas: natural gas,fossil liquids: fuel oil</v>
      </c>
      <c r="D12819" t="s">
        <v>3239</v>
      </c>
      <c r="E12819" t="s">
        <v>3275</v>
      </c>
      <c r="H12819" t="s">
        <v>3436</v>
      </c>
      <c r="I12819">
        <v>68</v>
      </c>
      <c r="J12819" t="s">
        <v>3448</v>
      </c>
      <c r="K12819">
        <v>1956</v>
      </c>
      <c r="L12819" t="s">
        <v>29</v>
      </c>
      <c r="M12819" t="s">
        <v>29</v>
      </c>
      <c r="N12819">
        <v>10.58764</v>
      </c>
      <c r="O12819">
        <v>-67.079386999999997</v>
      </c>
      <c r="P12819" t="s">
        <v>3616</v>
      </c>
      <c r="Q12819" s="3">
        <f>Table1[[#This Row],[Capacity (MW)]]*0.395*8760*10^-6</f>
        <v>0.23529359999999999</v>
      </c>
      <c r="R12819" s="3" cm="1">
        <f t="array" ref="R12819">AVERAGE(VLOOKUP(_xlfn.TEXTSPLIT(Table1[[#This Row],[Fuel (no space after comma)]], ","), FuelList_Final_EF!$A$2:$B$65, 2, FALSE))</f>
        <v>65.583341148886291</v>
      </c>
      <c r="S12819" s="3">
        <f>Table1[[#This Row],[Generation (TWh)]]*10^9*VLOOKUP(Table1[[#This Row],[Turbine/Engine Technology]],Technology_HR!$A$2:$B$11,2,FALSE)*10^-6</f>
        <v>2590582.5359999998</v>
      </c>
      <c r="T12819" s="5">
        <f>Table1[[#This Row],[Fuel Consumption (mmBtu)]]*Table1[[#This Row],[Emission Factor (kg CO2/ mmBtu)]]*10^3</f>
        <v>169899058232.83499</v>
      </c>
      <c r="U12819" s="3">
        <f>Table1[[#This Row],[Emissions (g CO2)]]/(Table1[[#This Row],[Generation (TWh)]]*10^9)</f>
        <v>722.072586049238</v>
      </c>
    </row>
    <row r="12820" spans="1:21" x14ac:dyDescent="0.35">
      <c r="A12820" t="s">
        <v>3133</v>
      </c>
      <c r="B12820" t="s">
        <v>3243</v>
      </c>
      <c r="C12820" t="str">
        <f>SUBSTITUTE(Table1[[#This Row],[Fuel]],", ",",")</f>
        <v>fossil gas: natural gas,fossil liquids: fuel oil</v>
      </c>
      <c r="D12820" t="s">
        <v>3239</v>
      </c>
      <c r="E12820" t="s">
        <v>3275</v>
      </c>
      <c r="H12820" t="s">
        <v>3436</v>
      </c>
      <c r="I12820">
        <v>68</v>
      </c>
      <c r="J12820" t="s">
        <v>3448</v>
      </c>
      <c r="K12820">
        <v>1956</v>
      </c>
      <c r="L12820" t="s">
        <v>29</v>
      </c>
      <c r="M12820" t="s">
        <v>29</v>
      </c>
      <c r="N12820">
        <v>10.58764</v>
      </c>
      <c r="O12820">
        <v>-67.079386999999997</v>
      </c>
      <c r="P12820" t="s">
        <v>3616</v>
      </c>
      <c r="Q12820" s="3">
        <f>Table1[[#This Row],[Capacity (MW)]]*0.395*8760*10^-6</f>
        <v>0.23529359999999999</v>
      </c>
      <c r="R12820" s="3" cm="1">
        <f t="array" ref="R12820">AVERAGE(VLOOKUP(_xlfn.TEXTSPLIT(Table1[[#This Row],[Fuel (no space after comma)]], ","), FuelList_Final_EF!$A$2:$B$65, 2, FALSE))</f>
        <v>65.583341148886291</v>
      </c>
      <c r="S12820" s="3">
        <f>Table1[[#This Row],[Generation (TWh)]]*10^9*VLOOKUP(Table1[[#This Row],[Turbine/Engine Technology]],Technology_HR!$A$2:$B$11,2,FALSE)*10^-6</f>
        <v>2590582.5359999998</v>
      </c>
      <c r="T12820" s="5">
        <f>Table1[[#This Row],[Fuel Consumption (mmBtu)]]*Table1[[#This Row],[Emission Factor (kg CO2/ mmBtu)]]*10^3</f>
        <v>169899058232.83499</v>
      </c>
      <c r="U12820" s="3">
        <f>Table1[[#This Row],[Emissions (g CO2)]]/(Table1[[#This Row],[Generation (TWh)]]*10^9)</f>
        <v>722.072586049238</v>
      </c>
    </row>
    <row r="12821" spans="1:21" x14ac:dyDescent="0.35">
      <c r="A12821" t="s">
        <v>3133</v>
      </c>
      <c r="B12821" t="s">
        <v>3243</v>
      </c>
      <c r="C12821" t="str">
        <f>SUBSTITUTE(Table1[[#This Row],[Fuel]],", ",",")</f>
        <v>fossil gas: natural gas,fossil liquids: fuel oil</v>
      </c>
      <c r="D12821" t="s">
        <v>3239</v>
      </c>
      <c r="E12821" t="s">
        <v>3275</v>
      </c>
      <c r="H12821" t="s">
        <v>3440</v>
      </c>
      <c r="I12821">
        <v>460</v>
      </c>
      <c r="J12821" t="s">
        <v>3446</v>
      </c>
      <c r="K12821">
        <v>1993</v>
      </c>
      <c r="L12821" t="s">
        <v>29</v>
      </c>
      <c r="M12821" t="s">
        <v>29</v>
      </c>
      <c r="N12821">
        <v>10.58764</v>
      </c>
      <c r="O12821">
        <v>-67.079386999999997</v>
      </c>
      <c r="P12821" t="s">
        <v>3616</v>
      </c>
      <c r="Q12821" s="3">
        <f>Table1[[#This Row],[Capacity (MW)]]*0.395*8760*10^-6</f>
        <v>1.5916920000000001</v>
      </c>
      <c r="R12821" s="3" cm="1">
        <f t="array" ref="R12821">AVERAGE(VLOOKUP(_xlfn.TEXTSPLIT(Table1[[#This Row],[Fuel (no space after comma)]], ","), FuelList_Final_EF!$A$2:$B$65, 2, FALSE))</f>
        <v>65.583341148886291</v>
      </c>
      <c r="S12821" s="3">
        <f>Table1[[#This Row],[Generation (TWh)]]*10^9*VLOOKUP(Table1[[#This Row],[Turbine/Engine Technology]],Technology_HR!$A$2:$B$11,2,FALSE)*10^-6</f>
        <v>16370552.219999999</v>
      </c>
      <c r="T12821" s="5">
        <f>Table1[[#This Row],[Fuel Consumption (mmBtu)]]*Table1[[#This Row],[Emission Factor (kg CO2/ mmBtu)]]*10^3</f>
        <v>1073635511039.9177</v>
      </c>
      <c r="U12821" s="3">
        <f>Table1[[#This Row],[Emissions (g CO2)]]/(Table1[[#This Row],[Generation (TWh)]]*10^9)</f>
        <v>674.52466371629544</v>
      </c>
    </row>
    <row r="12822" spans="1:21" x14ac:dyDescent="0.35">
      <c r="A12822" t="s">
        <v>3133</v>
      </c>
      <c r="B12822" t="s">
        <v>3243</v>
      </c>
      <c r="C12822" t="str">
        <f>SUBSTITUTE(Table1[[#This Row],[Fuel]],", ",",")</f>
        <v>fossil gas: natural gas,fossil liquids: fuel oil</v>
      </c>
      <c r="D12822" t="s">
        <v>3239</v>
      </c>
      <c r="E12822" t="s">
        <v>3275</v>
      </c>
      <c r="H12822" t="s">
        <v>3440</v>
      </c>
      <c r="I12822">
        <v>460</v>
      </c>
      <c r="J12822" t="s">
        <v>3448</v>
      </c>
      <c r="K12822">
        <v>1993</v>
      </c>
      <c r="L12822" t="s">
        <v>29</v>
      </c>
      <c r="M12822" t="s">
        <v>29</v>
      </c>
      <c r="N12822">
        <v>10.58764</v>
      </c>
      <c r="O12822">
        <v>-67.079386999999997</v>
      </c>
      <c r="P12822" t="s">
        <v>3616</v>
      </c>
      <c r="Q12822" s="3">
        <f>Table1[[#This Row],[Capacity (MW)]]*0.395*8760*10^-6</f>
        <v>1.5916920000000001</v>
      </c>
      <c r="R12822" s="3" cm="1">
        <f t="array" ref="R12822">AVERAGE(VLOOKUP(_xlfn.TEXTSPLIT(Table1[[#This Row],[Fuel (no space after comma)]], ","), FuelList_Final_EF!$A$2:$B$65, 2, FALSE))</f>
        <v>65.583341148886291</v>
      </c>
      <c r="S12822" s="3">
        <f>Table1[[#This Row],[Generation (TWh)]]*10^9*VLOOKUP(Table1[[#This Row],[Turbine/Engine Technology]],Technology_HR!$A$2:$B$11,2,FALSE)*10^-6</f>
        <v>16370552.219999999</v>
      </c>
      <c r="T12822" s="5">
        <f>Table1[[#This Row],[Fuel Consumption (mmBtu)]]*Table1[[#This Row],[Emission Factor (kg CO2/ mmBtu)]]*10^3</f>
        <v>1073635511039.9177</v>
      </c>
      <c r="U12822" s="3">
        <f>Table1[[#This Row],[Emissions (g CO2)]]/(Table1[[#This Row],[Generation (TWh)]]*10^9)</f>
        <v>674.52466371629544</v>
      </c>
    </row>
    <row r="12823" spans="1:21" x14ac:dyDescent="0.35">
      <c r="A12823" t="s">
        <v>3133</v>
      </c>
      <c r="B12823" t="s">
        <v>3243</v>
      </c>
      <c r="C12823" t="str">
        <f>SUBSTITUTE(Table1[[#This Row],[Fuel]],", ",",")</f>
        <v>fossil gas: natural gas,fossil liquids: fuel oil</v>
      </c>
      <c r="D12823" t="s">
        <v>3239</v>
      </c>
      <c r="E12823" t="s">
        <v>3275</v>
      </c>
      <c r="H12823" t="s">
        <v>3440</v>
      </c>
      <c r="I12823">
        <v>460</v>
      </c>
      <c r="J12823" t="s">
        <v>3448</v>
      </c>
      <c r="K12823">
        <v>1993</v>
      </c>
      <c r="L12823" t="s">
        <v>29</v>
      </c>
      <c r="M12823" t="s">
        <v>29</v>
      </c>
      <c r="N12823">
        <v>10.58764</v>
      </c>
      <c r="O12823">
        <v>-67.079386999999997</v>
      </c>
      <c r="P12823" t="s">
        <v>3616</v>
      </c>
      <c r="Q12823" s="3">
        <f>Table1[[#This Row],[Capacity (MW)]]*0.395*8760*10^-6</f>
        <v>1.5916920000000001</v>
      </c>
      <c r="R12823" s="3" cm="1">
        <f t="array" ref="R12823">AVERAGE(VLOOKUP(_xlfn.TEXTSPLIT(Table1[[#This Row],[Fuel (no space after comma)]], ","), FuelList_Final_EF!$A$2:$B$65, 2, FALSE))</f>
        <v>65.583341148886291</v>
      </c>
      <c r="S12823" s="3">
        <f>Table1[[#This Row],[Generation (TWh)]]*10^9*VLOOKUP(Table1[[#This Row],[Turbine/Engine Technology]],Technology_HR!$A$2:$B$11,2,FALSE)*10^-6</f>
        <v>16370552.219999999</v>
      </c>
      <c r="T12823" s="5">
        <f>Table1[[#This Row],[Fuel Consumption (mmBtu)]]*Table1[[#This Row],[Emission Factor (kg CO2/ mmBtu)]]*10^3</f>
        <v>1073635511039.9177</v>
      </c>
      <c r="U12823" s="3">
        <f>Table1[[#This Row],[Emissions (g CO2)]]/(Table1[[#This Row],[Generation (TWh)]]*10^9)</f>
        <v>674.52466371629544</v>
      </c>
    </row>
    <row r="12824" spans="1:21" x14ac:dyDescent="0.35">
      <c r="A12824" t="s">
        <v>3133</v>
      </c>
      <c r="B12824" t="s">
        <v>3240</v>
      </c>
      <c r="C12824" t="str">
        <f>SUBSTITUTE(Table1[[#This Row],[Fuel]],", ",",")</f>
        <v>fossil gas: natural gas,fossil liquids: diesel</v>
      </c>
      <c r="D12824" t="s">
        <v>3239</v>
      </c>
      <c r="E12824" t="s">
        <v>3258</v>
      </c>
      <c r="H12824" t="s">
        <v>3436</v>
      </c>
      <c r="I12824">
        <v>85</v>
      </c>
      <c r="J12824" t="s">
        <v>3448</v>
      </c>
      <c r="K12824">
        <v>2012</v>
      </c>
      <c r="L12824" t="s">
        <v>29</v>
      </c>
      <c r="M12824" t="s">
        <v>29</v>
      </c>
      <c r="N12824">
        <v>10.879200000000001</v>
      </c>
      <c r="O12824">
        <v>-64.032799999999995</v>
      </c>
      <c r="P12824" t="s">
        <v>3616</v>
      </c>
      <c r="Q12824" s="3">
        <f>Table1[[#This Row],[Capacity (MW)]]*0.395*8760*10^-6</f>
        <v>0.29411699999999996</v>
      </c>
      <c r="R12824" s="3" cm="1">
        <f t="array" ref="R12824">AVERAGE(VLOOKUP(_xlfn.TEXTSPLIT(Table1[[#This Row],[Fuel (no space after comma)]], ","), FuelList_Final_EF!$A$2:$B$65, 2, FALSE))</f>
        <v>65.583341148886291</v>
      </c>
      <c r="S12824" s="3">
        <f>Table1[[#This Row],[Generation (TWh)]]*10^9*VLOOKUP(Table1[[#This Row],[Turbine/Engine Technology]],Technology_HR!$A$2:$B$11,2,FALSE)*10^-6</f>
        <v>3238228.1699999995</v>
      </c>
      <c r="T12824" s="5">
        <f>Table1[[#This Row],[Fuel Consumption (mmBtu)]]*Table1[[#This Row],[Emission Factor (kg CO2/ mmBtu)]]*10^3</f>
        <v>212373822791.04373</v>
      </c>
      <c r="U12824" s="3">
        <f>Table1[[#This Row],[Emissions (g CO2)]]/(Table1[[#This Row],[Generation (TWh)]]*10^9)</f>
        <v>722.07258604923811</v>
      </c>
    </row>
    <row r="12825" spans="1:21" x14ac:dyDescent="0.35">
      <c r="A12825" t="s">
        <v>3133</v>
      </c>
      <c r="B12825" t="s">
        <v>3240</v>
      </c>
      <c r="C12825" t="str">
        <f>SUBSTITUTE(Table1[[#This Row],[Fuel]],", ",",")</f>
        <v>fossil gas: natural gas,fossil liquids: diesel</v>
      </c>
      <c r="D12825" t="s">
        <v>3239</v>
      </c>
      <c r="E12825" t="s">
        <v>3258</v>
      </c>
      <c r="H12825" t="s">
        <v>3436</v>
      </c>
      <c r="I12825">
        <v>85</v>
      </c>
      <c r="J12825" t="s">
        <v>3446</v>
      </c>
      <c r="K12825">
        <v>2014</v>
      </c>
      <c r="L12825" t="s">
        <v>29</v>
      </c>
      <c r="M12825" t="s">
        <v>29</v>
      </c>
      <c r="N12825">
        <v>10.879200000000001</v>
      </c>
      <c r="O12825">
        <v>-64.032799999999995</v>
      </c>
      <c r="P12825" t="s">
        <v>3616</v>
      </c>
      <c r="Q12825" s="3">
        <f>Table1[[#This Row],[Capacity (MW)]]*0.395*8760*10^-6</f>
        <v>0.29411699999999996</v>
      </c>
      <c r="R12825" s="3" cm="1">
        <f t="array" ref="R12825">AVERAGE(VLOOKUP(_xlfn.TEXTSPLIT(Table1[[#This Row],[Fuel (no space after comma)]], ","), FuelList_Final_EF!$A$2:$B$65, 2, FALSE))</f>
        <v>65.583341148886291</v>
      </c>
      <c r="S12825" s="3">
        <f>Table1[[#This Row],[Generation (TWh)]]*10^9*VLOOKUP(Table1[[#This Row],[Turbine/Engine Technology]],Technology_HR!$A$2:$B$11,2,FALSE)*10^-6</f>
        <v>3238228.1699999995</v>
      </c>
      <c r="T12825" s="5">
        <f>Table1[[#This Row],[Fuel Consumption (mmBtu)]]*Table1[[#This Row],[Emission Factor (kg CO2/ mmBtu)]]*10^3</f>
        <v>212373822791.04373</v>
      </c>
      <c r="U12825" s="3">
        <f>Table1[[#This Row],[Emissions (g CO2)]]/(Table1[[#This Row],[Generation (TWh)]]*10^9)</f>
        <v>722.07258604923811</v>
      </c>
    </row>
    <row r="12826" spans="1:21" x14ac:dyDescent="0.35">
      <c r="A12826" t="s">
        <v>3133</v>
      </c>
      <c r="B12826" t="s">
        <v>3239</v>
      </c>
      <c r="C12826" t="str">
        <f>SUBSTITUTE(Table1[[#This Row],[Fuel]],", ",",")</f>
        <v>fossil gas: natural gas</v>
      </c>
      <c r="D12826" t="s">
        <v>3239</v>
      </c>
      <c r="H12826" t="s">
        <v>3436</v>
      </c>
      <c r="I12826">
        <v>175</v>
      </c>
      <c r="J12826" t="s">
        <v>3446</v>
      </c>
      <c r="K12826">
        <v>2018</v>
      </c>
      <c r="L12826" t="s">
        <v>29</v>
      </c>
      <c r="M12826" t="s">
        <v>29</v>
      </c>
      <c r="N12826">
        <v>10.562023999999999</v>
      </c>
      <c r="O12826">
        <v>-62.310042000000003</v>
      </c>
      <c r="P12826" t="s">
        <v>3616</v>
      </c>
      <c r="Q12826" s="3">
        <f>Table1[[#This Row],[Capacity (MW)]]*0.395*8760*10^-6</f>
        <v>0.60553499999999993</v>
      </c>
      <c r="R12826" s="3" cm="1">
        <f t="array" ref="R12826">AVERAGE(VLOOKUP(_xlfn.TEXTSPLIT(Table1[[#This Row],[Fuel (no space after comma)]], ","), FuelList_Final_EF!$A$2:$B$65, 2, FALSE))</f>
        <v>53.06</v>
      </c>
      <c r="S12826" s="3">
        <f>Table1[[#This Row],[Generation (TWh)]]*10^9*VLOOKUP(Table1[[#This Row],[Turbine/Engine Technology]],Technology_HR!$A$2:$B$11,2,FALSE)*10^-6</f>
        <v>6666940.3499999987</v>
      </c>
      <c r="T12826" s="5">
        <f>Table1[[#This Row],[Fuel Consumption (mmBtu)]]*Table1[[#This Row],[Emission Factor (kg CO2/ mmBtu)]]*10^3</f>
        <v>353747854970.99994</v>
      </c>
      <c r="U12826" s="3">
        <f>Table1[[#This Row],[Emissions (g CO2)]]/(Table1[[#This Row],[Generation (TWh)]]*10^9)</f>
        <v>584.19060000000002</v>
      </c>
    </row>
    <row r="12827" spans="1:21" x14ac:dyDescent="0.35">
      <c r="A12827" t="s">
        <v>3133</v>
      </c>
      <c r="B12827" t="s">
        <v>3239</v>
      </c>
      <c r="C12827" t="str">
        <f>SUBSTITUTE(Table1[[#This Row],[Fuel]],", ",",")</f>
        <v>fossil gas: natural gas</v>
      </c>
      <c r="D12827" t="s">
        <v>3239</v>
      </c>
      <c r="H12827" t="s">
        <v>3436</v>
      </c>
      <c r="I12827">
        <v>175</v>
      </c>
      <c r="J12827" t="s">
        <v>3448</v>
      </c>
      <c r="K12827">
        <v>2018</v>
      </c>
      <c r="L12827" t="s">
        <v>29</v>
      </c>
      <c r="M12827" t="s">
        <v>29</v>
      </c>
      <c r="N12827">
        <v>10.562023999999999</v>
      </c>
      <c r="O12827">
        <v>-62.310042000000003</v>
      </c>
      <c r="P12827" t="s">
        <v>3616</v>
      </c>
      <c r="Q12827" s="3">
        <f>Table1[[#This Row],[Capacity (MW)]]*0.395*8760*10^-6</f>
        <v>0.60553499999999993</v>
      </c>
      <c r="R12827" s="3" cm="1">
        <f t="array" ref="R12827">AVERAGE(VLOOKUP(_xlfn.TEXTSPLIT(Table1[[#This Row],[Fuel (no space after comma)]], ","), FuelList_Final_EF!$A$2:$B$65, 2, FALSE))</f>
        <v>53.06</v>
      </c>
      <c r="S12827" s="3">
        <f>Table1[[#This Row],[Generation (TWh)]]*10^9*VLOOKUP(Table1[[#This Row],[Turbine/Engine Technology]],Technology_HR!$A$2:$B$11,2,FALSE)*10^-6</f>
        <v>6666940.3499999987</v>
      </c>
      <c r="T12827" s="5">
        <f>Table1[[#This Row],[Fuel Consumption (mmBtu)]]*Table1[[#This Row],[Emission Factor (kg CO2/ mmBtu)]]*10^3</f>
        <v>353747854970.99994</v>
      </c>
      <c r="U12827" s="3">
        <f>Table1[[#This Row],[Emissions (g CO2)]]/(Table1[[#This Row],[Generation (TWh)]]*10^9)</f>
        <v>584.19060000000002</v>
      </c>
    </row>
    <row r="12828" spans="1:21" x14ac:dyDescent="0.35">
      <c r="A12828" t="s">
        <v>3133</v>
      </c>
      <c r="B12828" t="s">
        <v>3239</v>
      </c>
      <c r="C12828" t="str">
        <f>SUBSTITUTE(Table1[[#This Row],[Fuel]],", ",",")</f>
        <v>fossil gas: natural gas</v>
      </c>
      <c r="D12828" t="s">
        <v>3239</v>
      </c>
      <c r="H12828" t="s">
        <v>3436</v>
      </c>
      <c r="I12828">
        <v>175</v>
      </c>
      <c r="J12828" t="s">
        <v>3451</v>
      </c>
      <c r="K12828" t="s">
        <v>29</v>
      </c>
      <c r="L12828" t="s">
        <v>29</v>
      </c>
      <c r="M12828" t="s">
        <v>29</v>
      </c>
      <c r="N12828">
        <v>10.562023999999999</v>
      </c>
      <c r="O12828">
        <v>-62.310042000000003</v>
      </c>
      <c r="P12828" t="s">
        <v>3616</v>
      </c>
      <c r="Q12828" s="3">
        <f>Table1[[#This Row],[Capacity (MW)]]*0.395*8760*10^-6</f>
        <v>0.60553499999999993</v>
      </c>
      <c r="R12828" s="3" cm="1">
        <f t="array" ref="R12828">AVERAGE(VLOOKUP(_xlfn.TEXTSPLIT(Table1[[#This Row],[Fuel (no space after comma)]], ","), FuelList_Final_EF!$A$2:$B$65, 2, FALSE))</f>
        <v>53.06</v>
      </c>
      <c r="S12828" s="3">
        <f>Table1[[#This Row],[Generation (TWh)]]*10^9*VLOOKUP(Table1[[#This Row],[Turbine/Engine Technology]],Technology_HR!$A$2:$B$11,2,FALSE)*10^-6</f>
        <v>6666940.3499999987</v>
      </c>
      <c r="T12828" s="5">
        <f>Table1[[#This Row],[Fuel Consumption (mmBtu)]]*Table1[[#This Row],[Emission Factor (kg CO2/ mmBtu)]]*10^3</f>
        <v>353747854970.99994</v>
      </c>
      <c r="U12828" s="3">
        <f>Table1[[#This Row],[Emissions (g CO2)]]/(Table1[[#This Row],[Generation (TWh)]]*10^9)</f>
        <v>584.19060000000002</v>
      </c>
    </row>
    <row r="12829" spans="1:21" x14ac:dyDescent="0.35">
      <c r="A12829" t="s">
        <v>3133</v>
      </c>
      <c r="B12829" t="s">
        <v>3239</v>
      </c>
      <c r="C12829" t="str">
        <f>SUBSTITUTE(Table1[[#This Row],[Fuel]],", ",",")</f>
        <v>fossil gas: natural gas</v>
      </c>
      <c r="D12829" t="s">
        <v>3239</v>
      </c>
      <c r="H12829" t="s">
        <v>3436</v>
      </c>
      <c r="I12829">
        <v>175</v>
      </c>
      <c r="J12829" t="s">
        <v>3451</v>
      </c>
      <c r="K12829" t="s">
        <v>29</v>
      </c>
      <c r="L12829" t="s">
        <v>29</v>
      </c>
      <c r="M12829" t="s">
        <v>29</v>
      </c>
      <c r="N12829">
        <v>10.562023999999999</v>
      </c>
      <c r="O12829">
        <v>-62.310042000000003</v>
      </c>
      <c r="P12829" t="s">
        <v>3616</v>
      </c>
      <c r="Q12829" s="3">
        <f>Table1[[#This Row],[Capacity (MW)]]*0.395*8760*10^-6</f>
        <v>0.60553499999999993</v>
      </c>
      <c r="R12829" s="3" cm="1">
        <f t="array" ref="R12829">AVERAGE(VLOOKUP(_xlfn.TEXTSPLIT(Table1[[#This Row],[Fuel (no space after comma)]], ","), FuelList_Final_EF!$A$2:$B$65, 2, FALSE))</f>
        <v>53.06</v>
      </c>
      <c r="S12829" s="3">
        <f>Table1[[#This Row],[Generation (TWh)]]*10^9*VLOOKUP(Table1[[#This Row],[Turbine/Engine Technology]],Technology_HR!$A$2:$B$11,2,FALSE)*10^-6</f>
        <v>6666940.3499999987</v>
      </c>
      <c r="T12829" s="5">
        <f>Table1[[#This Row],[Fuel Consumption (mmBtu)]]*Table1[[#This Row],[Emission Factor (kg CO2/ mmBtu)]]*10^3</f>
        <v>353747854970.99994</v>
      </c>
      <c r="U12829" s="3">
        <f>Table1[[#This Row],[Emissions (g CO2)]]/(Table1[[#This Row],[Generation (TWh)]]*10^9)</f>
        <v>584.19060000000002</v>
      </c>
    </row>
    <row r="12830" spans="1:21" x14ac:dyDescent="0.35">
      <c r="A12830" t="s">
        <v>3134</v>
      </c>
      <c r="B12830" t="s">
        <v>3240</v>
      </c>
      <c r="C12830" t="str">
        <f>SUBSTITUTE(Table1[[#This Row],[Fuel]],", ",",")</f>
        <v>fossil gas: natural gas,fossil liquids: diesel</v>
      </c>
      <c r="D12830" t="s">
        <v>3239</v>
      </c>
      <c r="E12830" t="s">
        <v>3258</v>
      </c>
      <c r="H12830" t="s">
        <v>3436</v>
      </c>
      <c r="I12830">
        <v>160</v>
      </c>
      <c r="J12830" t="s">
        <v>3446</v>
      </c>
      <c r="K12830">
        <v>2014</v>
      </c>
      <c r="L12830" t="s">
        <v>29</v>
      </c>
      <c r="M12830" t="s">
        <v>29</v>
      </c>
      <c r="N12830">
        <v>10.254232</v>
      </c>
      <c r="O12830">
        <v>-67.676309000000003</v>
      </c>
      <c r="P12830" t="s">
        <v>3616</v>
      </c>
      <c r="Q12830" s="3">
        <f>Table1[[#This Row],[Capacity (MW)]]*0.395*8760*10^-6</f>
        <v>0.55363200000000001</v>
      </c>
      <c r="R12830" s="3" cm="1">
        <f t="array" ref="R12830">AVERAGE(VLOOKUP(_xlfn.TEXTSPLIT(Table1[[#This Row],[Fuel (no space after comma)]], ","), FuelList_Final_EF!$A$2:$B$65, 2, FALSE))</f>
        <v>65.583341148886291</v>
      </c>
      <c r="S12830" s="3">
        <f>Table1[[#This Row],[Generation (TWh)]]*10^9*VLOOKUP(Table1[[#This Row],[Turbine/Engine Technology]],Technology_HR!$A$2:$B$11,2,FALSE)*10^-6</f>
        <v>6095488.3199999994</v>
      </c>
      <c r="T12830" s="5">
        <f>Table1[[#This Row],[Fuel Consumption (mmBtu)]]*Table1[[#This Row],[Emission Factor (kg CO2/ mmBtu)]]*10^3</f>
        <v>399762489959.61169</v>
      </c>
      <c r="U12830" s="3">
        <f>Table1[[#This Row],[Emissions (g CO2)]]/(Table1[[#This Row],[Generation (TWh)]]*10^9)</f>
        <v>722.07258604923788</v>
      </c>
    </row>
    <row r="12831" spans="1:21" x14ac:dyDescent="0.35">
      <c r="A12831" t="s">
        <v>3134</v>
      </c>
      <c r="B12831" t="s">
        <v>3240</v>
      </c>
      <c r="C12831" t="str">
        <f>SUBSTITUTE(Table1[[#This Row],[Fuel]],", ",",")</f>
        <v>fossil gas: natural gas,fossil liquids: diesel</v>
      </c>
      <c r="D12831" t="s">
        <v>3239</v>
      </c>
      <c r="E12831" t="s">
        <v>3258</v>
      </c>
      <c r="H12831" t="s">
        <v>3436</v>
      </c>
      <c r="I12831">
        <v>160</v>
      </c>
      <c r="J12831" t="s">
        <v>3446</v>
      </c>
      <c r="K12831">
        <v>2014</v>
      </c>
      <c r="L12831" t="s">
        <v>29</v>
      </c>
      <c r="M12831" t="s">
        <v>29</v>
      </c>
      <c r="N12831">
        <v>10.254232</v>
      </c>
      <c r="O12831">
        <v>-67.676309000000003</v>
      </c>
      <c r="P12831" t="s">
        <v>3616</v>
      </c>
      <c r="Q12831" s="3">
        <f>Table1[[#This Row],[Capacity (MW)]]*0.395*8760*10^-6</f>
        <v>0.55363200000000001</v>
      </c>
      <c r="R12831" s="3" cm="1">
        <f t="array" ref="R12831">AVERAGE(VLOOKUP(_xlfn.TEXTSPLIT(Table1[[#This Row],[Fuel (no space after comma)]], ","), FuelList_Final_EF!$A$2:$B$65, 2, FALSE))</f>
        <v>65.583341148886291</v>
      </c>
      <c r="S12831" s="3">
        <f>Table1[[#This Row],[Generation (TWh)]]*10^9*VLOOKUP(Table1[[#This Row],[Turbine/Engine Technology]],Technology_HR!$A$2:$B$11,2,FALSE)*10^-6</f>
        <v>6095488.3199999994</v>
      </c>
      <c r="T12831" s="5">
        <f>Table1[[#This Row],[Fuel Consumption (mmBtu)]]*Table1[[#This Row],[Emission Factor (kg CO2/ mmBtu)]]*10^3</f>
        <v>399762489959.61169</v>
      </c>
      <c r="U12831" s="3">
        <f>Table1[[#This Row],[Emissions (g CO2)]]/(Table1[[#This Row],[Generation (TWh)]]*10^9)</f>
        <v>722.07258604923788</v>
      </c>
    </row>
    <row r="12832" spans="1:21" x14ac:dyDescent="0.35">
      <c r="A12832" t="s">
        <v>3133</v>
      </c>
      <c r="B12832" t="s">
        <v>3239</v>
      </c>
      <c r="C12832" t="str">
        <f>SUBSTITUTE(Table1[[#This Row],[Fuel]],", ",",")</f>
        <v>fossil gas: natural gas</v>
      </c>
      <c r="D12832" t="s">
        <v>3239</v>
      </c>
      <c r="H12832" t="s">
        <v>3436</v>
      </c>
      <c r="I12832">
        <v>60</v>
      </c>
      <c r="J12832" t="s">
        <v>3448</v>
      </c>
      <c r="K12832">
        <v>2011</v>
      </c>
      <c r="L12832" t="s">
        <v>29</v>
      </c>
      <c r="M12832" t="s">
        <v>29</v>
      </c>
      <c r="N12832">
        <v>10.2561</v>
      </c>
      <c r="O12832">
        <v>-66.792199999999994</v>
      </c>
      <c r="P12832" t="s">
        <v>3616</v>
      </c>
      <c r="Q12832" s="3">
        <f>Table1[[#This Row],[Capacity (MW)]]*0.395*8760*10^-6</f>
        <v>0.20761200000000002</v>
      </c>
      <c r="R12832" s="3" cm="1">
        <f t="array" ref="R12832">AVERAGE(VLOOKUP(_xlfn.TEXTSPLIT(Table1[[#This Row],[Fuel (no space after comma)]], ","), FuelList_Final_EF!$A$2:$B$65, 2, FALSE))</f>
        <v>53.06</v>
      </c>
      <c r="S12832" s="3">
        <f>Table1[[#This Row],[Generation (TWh)]]*10^9*VLOOKUP(Table1[[#This Row],[Turbine/Engine Technology]],Technology_HR!$A$2:$B$11,2,FALSE)*10^-6</f>
        <v>2285808.1200000006</v>
      </c>
      <c r="T12832" s="5">
        <f>Table1[[#This Row],[Fuel Consumption (mmBtu)]]*Table1[[#This Row],[Emission Factor (kg CO2/ mmBtu)]]*10^3</f>
        <v>121284978847.20004</v>
      </c>
      <c r="U12832" s="3">
        <f>Table1[[#This Row],[Emissions (g CO2)]]/(Table1[[#This Row],[Generation (TWh)]]*10^9)</f>
        <v>584.19060000000013</v>
      </c>
    </row>
    <row r="12833" spans="1:21" x14ac:dyDescent="0.35">
      <c r="A12833" t="s">
        <v>3133</v>
      </c>
      <c r="B12833" t="s">
        <v>3239</v>
      </c>
      <c r="C12833" t="str">
        <f>SUBSTITUTE(Table1[[#This Row],[Fuel]],", ",",")</f>
        <v>fossil gas: natural gas</v>
      </c>
      <c r="D12833" t="s">
        <v>3239</v>
      </c>
      <c r="H12833" t="s">
        <v>3436</v>
      </c>
      <c r="I12833">
        <v>60</v>
      </c>
      <c r="J12833" t="s">
        <v>3448</v>
      </c>
      <c r="K12833">
        <v>2011</v>
      </c>
      <c r="L12833" t="s">
        <v>29</v>
      </c>
      <c r="M12833" t="s">
        <v>29</v>
      </c>
      <c r="N12833">
        <v>10.2561</v>
      </c>
      <c r="O12833">
        <v>-66.792199999999994</v>
      </c>
      <c r="P12833" t="s">
        <v>3616</v>
      </c>
      <c r="Q12833" s="3">
        <f>Table1[[#This Row],[Capacity (MW)]]*0.395*8760*10^-6</f>
        <v>0.20761200000000002</v>
      </c>
      <c r="R12833" s="3" cm="1">
        <f t="array" ref="R12833">AVERAGE(VLOOKUP(_xlfn.TEXTSPLIT(Table1[[#This Row],[Fuel (no space after comma)]], ","), FuelList_Final_EF!$A$2:$B$65, 2, FALSE))</f>
        <v>53.06</v>
      </c>
      <c r="S12833" s="3">
        <f>Table1[[#This Row],[Generation (TWh)]]*10^9*VLOOKUP(Table1[[#This Row],[Turbine/Engine Technology]],Technology_HR!$A$2:$B$11,2,FALSE)*10^-6</f>
        <v>2285808.1200000006</v>
      </c>
      <c r="T12833" s="5">
        <f>Table1[[#This Row],[Fuel Consumption (mmBtu)]]*Table1[[#This Row],[Emission Factor (kg CO2/ mmBtu)]]*10^3</f>
        <v>121284978847.20004</v>
      </c>
      <c r="U12833" s="3">
        <f>Table1[[#This Row],[Emissions (g CO2)]]/(Table1[[#This Row],[Generation (TWh)]]*10^9)</f>
        <v>584.19060000000013</v>
      </c>
    </row>
    <row r="12834" spans="1:21" x14ac:dyDescent="0.35">
      <c r="A12834" t="s">
        <v>3133</v>
      </c>
      <c r="B12834" t="s">
        <v>3239</v>
      </c>
      <c r="C12834" t="str">
        <f>SUBSTITUTE(Table1[[#This Row],[Fuel]],", ",",")</f>
        <v>fossil gas: natural gas</v>
      </c>
      <c r="D12834" t="s">
        <v>3239</v>
      </c>
      <c r="H12834" t="s">
        <v>3436</v>
      </c>
      <c r="I12834">
        <v>60</v>
      </c>
      <c r="J12834" t="s">
        <v>3448</v>
      </c>
      <c r="K12834">
        <v>2011</v>
      </c>
      <c r="L12834" t="s">
        <v>29</v>
      </c>
      <c r="M12834" t="s">
        <v>29</v>
      </c>
      <c r="N12834">
        <v>10.2561</v>
      </c>
      <c r="O12834">
        <v>-66.792199999999994</v>
      </c>
      <c r="P12834" t="s">
        <v>3616</v>
      </c>
      <c r="Q12834" s="3">
        <f>Table1[[#This Row],[Capacity (MW)]]*0.395*8760*10^-6</f>
        <v>0.20761200000000002</v>
      </c>
      <c r="R12834" s="3" cm="1">
        <f t="array" ref="R12834">AVERAGE(VLOOKUP(_xlfn.TEXTSPLIT(Table1[[#This Row],[Fuel (no space after comma)]], ","), FuelList_Final_EF!$A$2:$B$65, 2, FALSE))</f>
        <v>53.06</v>
      </c>
      <c r="S12834" s="3">
        <f>Table1[[#This Row],[Generation (TWh)]]*10^9*VLOOKUP(Table1[[#This Row],[Turbine/Engine Technology]],Technology_HR!$A$2:$B$11,2,FALSE)*10^-6</f>
        <v>2285808.1200000006</v>
      </c>
      <c r="T12834" s="5">
        <f>Table1[[#This Row],[Fuel Consumption (mmBtu)]]*Table1[[#This Row],[Emission Factor (kg CO2/ mmBtu)]]*10^3</f>
        <v>121284978847.20004</v>
      </c>
      <c r="U12834" s="3">
        <f>Table1[[#This Row],[Emissions (g CO2)]]/(Table1[[#This Row],[Generation (TWh)]]*10^9)</f>
        <v>584.19060000000013</v>
      </c>
    </row>
    <row r="12835" spans="1:21" x14ac:dyDescent="0.35">
      <c r="A12835" t="s">
        <v>3133</v>
      </c>
      <c r="B12835" t="s">
        <v>3239</v>
      </c>
      <c r="C12835" t="str">
        <f>SUBSTITUTE(Table1[[#This Row],[Fuel]],", ",",")</f>
        <v>fossil gas: natural gas</v>
      </c>
      <c r="D12835" t="s">
        <v>3239</v>
      </c>
      <c r="H12835" t="s">
        <v>3436</v>
      </c>
      <c r="I12835">
        <v>50</v>
      </c>
      <c r="J12835" t="s">
        <v>3446</v>
      </c>
      <c r="K12835">
        <v>2012</v>
      </c>
      <c r="L12835" t="s">
        <v>29</v>
      </c>
      <c r="M12835" t="s">
        <v>29</v>
      </c>
      <c r="N12835">
        <v>10.2561</v>
      </c>
      <c r="O12835">
        <v>-66.792199999999994</v>
      </c>
      <c r="P12835" t="s">
        <v>3616</v>
      </c>
      <c r="Q12835" s="3">
        <f>Table1[[#This Row],[Capacity (MW)]]*0.395*8760*10^-6</f>
        <v>0.17301</v>
      </c>
      <c r="R12835" s="3" cm="1">
        <f t="array" ref="R12835">AVERAGE(VLOOKUP(_xlfn.TEXTSPLIT(Table1[[#This Row],[Fuel (no space after comma)]], ","), FuelList_Final_EF!$A$2:$B$65, 2, FALSE))</f>
        <v>53.06</v>
      </c>
      <c r="S12835" s="3">
        <f>Table1[[#This Row],[Generation (TWh)]]*10^9*VLOOKUP(Table1[[#This Row],[Turbine/Engine Technology]],Technology_HR!$A$2:$B$11,2,FALSE)*10^-6</f>
        <v>1904840.0999999999</v>
      </c>
      <c r="T12835" s="5">
        <f>Table1[[#This Row],[Fuel Consumption (mmBtu)]]*Table1[[#This Row],[Emission Factor (kg CO2/ mmBtu)]]*10^3</f>
        <v>101070815706</v>
      </c>
      <c r="U12835" s="3">
        <f>Table1[[#This Row],[Emissions (g CO2)]]/(Table1[[#This Row],[Generation (TWh)]]*10^9)</f>
        <v>584.19060000000002</v>
      </c>
    </row>
    <row r="12836" spans="1:21" x14ac:dyDescent="0.35">
      <c r="A12836" t="s">
        <v>3133</v>
      </c>
      <c r="B12836" t="s">
        <v>3239</v>
      </c>
      <c r="C12836" t="str">
        <f>SUBSTITUTE(Table1[[#This Row],[Fuel]],", ",",")</f>
        <v>fossil gas: natural gas</v>
      </c>
      <c r="D12836" t="s">
        <v>3239</v>
      </c>
      <c r="H12836" t="s">
        <v>3436</v>
      </c>
      <c r="I12836">
        <v>50</v>
      </c>
      <c r="J12836" t="s">
        <v>3448</v>
      </c>
      <c r="K12836">
        <v>2012</v>
      </c>
      <c r="L12836" t="s">
        <v>29</v>
      </c>
      <c r="M12836" t="s">
        <v>29</v>
      </c>
      <c r="N12836">
        <v>10.2561</v>
      </c>
      <c r="O12836">
        <v>-66.792199999999994</v>
      </c>
      <c r="P12836" t="s">
        <v>3616</v>
      </c>
      <c r="Q12836" s="3">
        <f>Table1[[#This Row],[Capacity (MW)]]*0.395*8760*10^-6</f>
        <v>0.17301</v>
      </c>
      <c r="R12836" s="3" cm="1">
        <f t="array" ref="R12836">AVERAGE(VLOOKUP(_xlfn.TEXTSPLIT(Table1[[#This Row],[Fuel (no space after comma)]], ","), FuelList_Final_EF!$A$2:$B$65, 2, FALSE))</f>
        <v>53.06</v>
      </c>
      <c r="S12836" s="3">
        <f>Table1[[#This Row],[Generation (TWh)]]*10^9*VLOOKUP(Table1[[#This Row],[Turbine/Engine Technology]],Technology_HR!$A$2:$B$11,2,FALSE)*10^-6</f>
        <v>1904840.0999999999</v>
      </c>
      <c r="T12836" s="5">
        <f>Table1[[#This Row],[Fuel Consumption (mmBtu)]]*Table1[[#This Row],[Emission Factor (kg CO2/ mmBtu)]]*10^3</f>
        <v>101070815706</v>
      </c>
      <c r="U12836" s="3">
        <f>Table1[[#This Row],[Emissions (g CO2)]]/(Table1[[#This Row],[Generation (TWh)]]*10^9)</f>
        <v>584.19060000000002</v>
      </c>
    </row>
    <row r="12837" spans="1:21" x14ac:dyDescent="0.35">
      <c r="A12837" t="s">
        <v>3133</v>
      </c>
      <c r="B12837" t="s">
        <v>3239</v>
      </c>
      <c r="C12837" t="str">
        <f>SUBSTITUTE(Table1[[#This Row],[Fuel]],", ",",")</f>
        <v>fossil gas: natural gas</v>
      </c>
      <c r="D12837" t="s">
        <v>3239</v>
      </c>
      <c r="H12837" t="s">
        <v>3436</v>
      </c>
      <c r="I12837">
        <v>85</v>
      </c>
      <c r="J12837" t="s">
        <v>3446</v>
      </c>
      <c r="K12837">
        <v>2012</v>
      </c>
      <c r="L12837" t="s">
        <v>29</v>
      </c>
      <c r="M12837" t="s">
        <v>29</v>
      </c>
      <c r="N12837">
        <v>10.2561</v>
      </c>
      <c r="O12837">
        <v>-66.792199999999994</v>
      </c>
      <c r="P12837" t="s">
        <v>3616</v>
      </c>
      <c r="Q12837" s="3">
        <f>Table1[[#This Row],[Capacity (MW)]]*0.395*8760*10^-6</f>
        <v>0.29411699999999996</v>
      </c>
      <c r="R12837" s="3" cm="1">
        <f t="array" ref="R12837">AVERAGE(VLOOKUP(_xlfn.TEXTSPLIT(Table1[[#This Row],[Fuel (no space after comma)]], ","), FuelList_Final_EF!$A$2:$B$65, 2, FALSE))</f>
        <v>53.06</v>
      </c>
      <c r="S12837" s="3">
        <f>Table1[[#This Row],[Generation (TWh)]]*10^9*VLOOKUP(Table1[[#This Row],[Turbine/Engine Technology]],Technology_HR!$A$2:$B$11,2,FALSE)*10^-6</f>
        <v>3238228.1699999995</v>
      </c>
      <c r="T12837" s="5">
        <f>Table1[[#This Row],[Fuel Consumption (mmBtu)]]*Table1[[#This Row],[Emission Factor (kg CO2/ mmBtu)]]*10^3</f>
        <v>171820386700.19998</v>
      </c>
      <c r="U12837" s="3">
        <f>Table1[[#This Row],[Emissions (g CO2)]]/(Table1[[#This Row],[Generation (TWh)]]*10^9)</f>
        <v>584.19060000000002</v>
      </c>
    </row>
    <row r="12838" spans="1:21" x14ac:dyDescent="0.35">
      <c r="A12838" t="s">
        <v>3133</v>
      </c>
      <c r="B12838" t="s">
        <v>3239</v>
      </c>
      <c r="C12838" t="str">
        <f>SUBSTITUTE(Table1[[#This Row],[Fuel]],", ",",")</f>
        <v>fossil gas: natural gas</v>
      </c>
      <c r="D12838" t="s">
        <v>3239</v>
      </c>
      <c r="H12838" t="s">
        <v>3436</v>
      </c>
      <c r="I12838">
        <v>85</v>
      </c>
      <c r="J12838" t="s">
        <v>3448</v>
      </c>
      <c r="K12838">
        <v>2013</v>
      </c>
      <c r="L12838" t="s">
        <v>29</v>
      </c>
      <c r="M12838" t="s">
        <v>29</v>
      </c>
      <c r="N12838">
        <v>10.2561</v>
      </c>
      <c r="O12838">
        <v>-66.792199999999994</v>
      </c>
      <c r="P12838" t="s">
        <v>3616</v>
      </c>
      <c r="Q12838" s="3">
        <f>Table1[[#This Row],[Capacity (MW)]]*0.395*8760*10^-6</f>
        <v>0.29411699999999996</v>
      </c>
      <c r="R12838" s="3" cm="1">
        <f t="array" ref="R12838">AVERAGE(VLOOKUP(_xlfn.TEXTSPLIT(Table1[[#This Row],[Fuel (no space after comma)]], ","), FuelList_Final_EF!$A$2:$B$65, 2, FALSE))</f>
        <v>53.06</v>
      </c>
      <c r="S12838" s="3">
        <f>Table1[[#This Row],[Generation (TWh)]]*10^9*VLOOKUP(Table1[[#This Row],[Turbine/Engine Technology]],Technology_HR!$A$2:$B$11,2,FALSE)*10^-6</f>
        <v>3238228.1699999995</v>
      </c>
      <c r="T12838" s="5">
        <f>Table1[[#This Row],[Fuel Consumption (mmBtu)]]*Table1[[#This Row],[Emission Factor (kg CO2/ mmBtu)]]*10^3</f>
        <v>171820386700.19998</v>
      </c>
      <c r="U12838" s="3">
        <f>Table1[[#This Row],[Emissions (g CO2)]]/(Table1[[#This Row],[Generation (TWh)]]*10^9)</f>
        <v>584.19060000000002</v>
      </c>
    </row>
    <row r="12839" spans="1:21" x14ac:dyDescent="0.35">
      <c r="A12839" t="s">
        <v>3133</v>
      </c>
      <c r="B12839" t="s">
        <v>3240</v>
      </c>
      <c r="C12839" t="str">
        <f>SUBSTITUTE(Table1[[#This Row],[Fuel]],", ",",")</f>
        <v>fossil gas: natural gas,fossil liquids: diesel</v>
      </c>
      <c r="D12839" t="s">
        <v>3239</v>
      </c>
      <c r="E12839" t="s">
        <v>3258</v>
      </c>
      <c r="H12839" t="s">
        <v>3436</v>
      </c>
      <c r="I12839">
        <v>150</v>
      </c>
      <c r="J12839" t="s">
        <v>3448</v>
      </c>
      <c r="K12839">
        <v>2006</v>
      </c>
      <c r="L12839" t="s">
        <v>29</v>
      </c>
      <c r="M12839" t="s">
        <v>29</v>
      </c>
      <c r="N12839">
        <v>10.177099999999999</v>
      </c>
      <c r="O12839">
        <v>-67.946200000000005</v>
      </c>
      <c r="P12839" t="s">
        <v>3616</v>
      </c>
      <c r="Q12839" s="3">
        <f>Table1[[#This Row],[Capacity (MW)]]*0.395*8760*10^-6</f>
        <v>0.51902999999999999</v>
      </c>
      <c r="R12839" s="3" cm="1">
        <f t="array" ref="R12839">AVERAGE(VLOOKUP(_xlfn.TEXTSPLIT(Table1[[#This Row],[Fuel (no space after comma)]], ","), FuelList_Final_EF!$A$2:$B$65, 2, FALSE))</f>
        <v>65.583341148886291</v>
      </c>
      <c r="S12839" s="3">
        <f>Table1[[#This Row],[Generation (TWh)]]*10^9*VLOOKUP(Table1[[#This Row],[Turbine/Engine Technology]],Technology_HR!$A$2:$B$11,2,FALSE)*10^-6</f>
        <v>5714520.2999999998</v>
      </c>
      <c r="T12839" s="5">
        <f>Table1[[#This Row],[Fuel Consumption (mmBtu)]]*Table1[[#This Row],[Emission Factor (kg CO2/ mmBtu)]]*10^3</f>
        <v>374777334337.13605</v>
      </c>
      <c r="U12839" s="3">
        <f>Table1[[#This Row],[Emissions (g CO2)]]/(Table1[[#This Row],[Generation (TWh)]]*10^9)</f>
        <v>722.07258604923811</v>
      </c>
    </row>
    <row r="12840" spans="1:21" x14ac:dyDescent="0.35">
      <c r="A12840" t="s">
        <v>3133</v>
      </c>
      <c r="B12840" t="s">
        <v>3240</v>
      </c>
      <c r="C12840" t="str">
        <f>SUBSTITUTE(Table1[[#This Row],[Fuel]],", ",",")</f>
        <v>fossil gas: natural gas,fossil liquids: diesel</v>
      </c>
      <c r="D12840" t="s">
        <v>3239</v>
      </c>
      <c r="E12840" t="s">
        <v>3258</v>
      </c>
      <c r="H12840" t="s">
        <v>3436</v>
      </c>
      <c r="I12840">
        <v>150</v>
      </c>
      <c r="J12840" t="s">
        <v>3446</v>
      </c>
      <c r="K12840">
        <v>2006</v>
      </c>
      <c r="L12840" t="s">
        <v>29</v>
      </c>
      <c r="M12840" t="s">
        <v>29</v>
      </c>
      <c r="N12840">
        <v>10.177099999999999</v>
      </c>
      <c r="O12840">
        <v>-67.946200000000005</v>
      </c>
      <c r="P12840" t="s">
        <v>3616</v>
      </c>
      <c r="Q12840" s="3">
        <f>Table1[[#This Row],[Capacity (MW)]]*0.395*8760*10^-6</f>
        <v>0.51902999999999999</v>
      </c>
      <c r="R12840" s="3" cm="1">
        <f t="array" ref="R12840">AVERAGE(VLOOKUP(_xlfn.TEXTSPLIT(Table1[[#This Row],[Fuel (no space after comma)]], ","), FuelList_Final_EF!$A$2:$B$65, 2, FALSE))</f>
        <v>65.583341148886291</v>
      </c>
      <c r="S12840" s="3">
        <f>Table1[[#This Row],[Generation (TWh)]]*10^9*VLOOKUP(Table1[[#This Row],[Turbine/Engine Technology]],Technology_HR!$A$2:$B$11,2,FALSE)*10^-6</f>
        <v>5714520.2999999998</v>
      </c>
      <c r="T12840" s="5">
        <f>Table1[[#This Row],[Fuel Consumption (mmBtu)]]*Table1[[#This Row],[Emission Factor (kg CO2/ mmBtu)]]*10^3</f>
        <v>374777334337.13605</v>
      </c>
      <c r="U12840" s="3">
        <f>Table1[[#This Row],[Emissions (g CO2)]]/(Table1[[#This Row],[Generation (TWh)]]*10^9)</f>
        <v>722.07258604923811</v>
      </c>
    </row>
    <row r="12841" spans="1:21" x14ac:dyDescent="0.35">
      <c r="A12841" t="s">
        <v>3133</v>
      </c>
      <c r="B12841" t="s">
        <v>3243</v>
      </c>
      <c r="C12841" t="str">
        <f>SUBSTITUTE(Table1[[#This Row],[Fuel]],", ",",")</f>
        <v>fossil gas: natural gas,fossil liquids: fuel oil</v>
      </c>
      <c r="D12841" t="s">
        <v>3239</v>
      </c>
      <c r="E12841" t="s">
        <v>3275</v>
      </c>
      <c r="H12841" t="s">
        <v>3440</v>
      </c>
      <c r="I12841">
        <v>400</v>
      </c>
      <c r="J12841" t="s">
        <v>3448</v>
      </c>
      <c r="K12841">
        <v>1978</v>
      </c>
      <c r="L12841" t="s">
        <v>29</v>
      </c>
      <c r="M12841" t="s">
        <v>29</v>
      </c>
      <c r="N12841">
        <v>10.494899999999999</v>
      </c>
      <c r="O12841">
        <v>-68.155199999999994</v>
      </c>
      <c r="P12841" t="s">
        <v>3616</v>
      </c>
      <c r="Q12841" s="3">
        <f>Table1[[#This Row],[Capacity (MW)]]*0.395*8760*10^-6</f>
        <v>1.38408</v>
      </c>
      <c r="R12841" s="3" cm="1">
        <f t="array" ref="R12841">AVERAGE(VLOOKUP(_xlfn.TEXTSPLIT(Table1[[#This Row],[Fuel (no space after comma)]], ","), FuelList_Final_EF!$A$2:$B$65, 2, FALSE))</f>
        <v>65.583341148886291</v>
      </c>
      <c r="S12841" s="3">
        <f>Table1[[#This Row],[Generation (TWh)]]*10^9*VLOOKUP(Table1[[#This Row],[Turbine/Engine Technology]],Technology_HR!$A$2:$B$11,2,FALSE)*10^-6</f>
        <v>14235262.799999999</v>
      </c>
      <c r="T12841" s="5">
        <f>Table1[[#This Row],[Fuel Consumption (mmBtu)]]*Table1[[#This Row],[Emission Factor (kg CO2/ mmBtu)]]*10^3</f>
        <v>933596096556.4502</v>
      </c>
      <c r="U12841" s="3">
        <f>Table1[[#This Row],[Emissions (g CO2)]]/(Table1[[#This Row],[Generation (TWh)]]*10^9)</f>
        <v>674.52466371629544</v>
      </c>
    </row>
    <row r="12842" spans="1:21" x14ac:dyDescent="0.35">
      <c r="A12842" t="s">
        <v>3133</v>
      </c>
      <c r="B12842" t="s">
        <v>3243</v>
      </c>
      <c r="C12842" t="str">
        <f>SUBSTITUTE(Table1[[#This Row],[Fuel]],", ",",")</f>
        <v>fossil gas: natural gas,fossil liquids: fuel oil</v>
      </c>
      <c r="D12842" t="s">
        <v>3239</v>
      </c>
      <c r="E12842" t="s">
        <v>3275</v>
      </c>
      <c r="H12842" t="s">
        <v>3440</v>
      </c>
      <c r="I12842">
        <v>400</v>
      </c>
      <c r="J12842" t="s">
        <v>3448</v>
      </c>
      <c r="K12842">
        <v>1982</v>
      </c>
      <c r="L12842" t="s">
        <v>29</v>
      </c>
      <c r="M12842" t="s">
        <v>29</v>
      </c>
      <c r="N12842">
        <v>10.494899999999999</v>
      </c>
      <c r="O12842">
        <v>-68.155199999999994</v>
      </c>
      <c r="P12842" t="s">
        <v>3616</v>
      </c>
      <c r="Q12842" s="3">
        <f>Table1[[#This Row],[Capacity (MW)]]*0.395*8760*10^-6</f>
        <v>1.38408</v>
      </c>
      <c r="R12842" s="3" cm="1">
        <f t="array" ref="R12842">AVERAGE(VLOOKUP(_xlfn.TEXTSPLIT(Table1[[#This Row],[Fuel (no space after comma)]], ","), FuelList_Final_EF!$A$2:$B$65, 2, FALSE))</f>
        <v>65.583341148886291</v>
      </c>
      <c r="S12842" s="3">
        <f>Table1[[#This Row],[Generation (TWh)]]*10^9*VLOOKUP(Table1[[#This Row],[Turbine/Engine Technology]],Technology_HR!$A$2:$B$11,2,FALSE)*10^-6</f>
        <v>14235262.799999999</v>
      </c>
      <c r="T12842" s="5">
        <f>Table1[[#This Row],[Fuel Consumption (mmBtu)]]*Table1[[#This Row],[Emission Factor (kg CO2/ mmBtu)]]*10^3</f>
        <v>933596096556.4502</v>
      </c>
      <c r="U12842" s="3">
        <f>Table1[[#This Row],[Emissions (g CO2)]]/(Table1[[#This Row],[Generation (TWh)]]*10^9)</f>
        <v>674.52466371629544</v>
      </c>
    </row>
    <row r="12843" spans="1:21" x14ac:dyDescent="0.35">
      <c r="A12843" t="s">
        <v>3133</v>
      </c>
      <c r="B12843" t="s">
        <v>3275</v>
      </c>
      <c r="C12843" t="str">
        <f>SUBSTITUTE(Table1[[#This Row],[Fuel]],", ",",")</f>
        <v>fossil liquids: fuel oil</v>
      </c>
      <c r="D12843" t="s">
        <v>3275</v>
      </c>
      <c r="H12843" t="s">
        <v>3440</v>
      </c>
      <c r="I12843">
        <v>400</v>
      </c>
      <c r="J12843" t="s">
        <v>3448</v>
      </c>
      <c r="K12843">
        <v>1982</v>
      </c>
      <c r="L12843" t="s">
        <v>29</v>
      </c>
      <c r="M12843" t="s">
        <v>29</v>
      </c>
      <c r="N12843">
        <v>10.494899999999999</v>
      </c>
      <c r="O12843">
        <v>-68.155199999999994</v>
      </c>
      <c r="P12843" t="s">
        <v>3616</v>
      </c>
      <c r="Q12843" s="3">
        <f>Table1[[#This Row],[Capacity (MW)]]*0.395*8760*10^-6</f>
        <v>1.38408</v>
      </c>
      <c r="R12843" s="3" cm="1">
        <f t="array" ref="R12843">AVERAGE(VLOOKUP(_xlfn.TEXTSPLIT(Table1[[#This Row],[Fuel (no space after comma)]], ","), FuelList_Final_EF!$A$2:$B$65, 2, FALSE))</f>
        <v>78.106682297772565</v>
      </c>
      <c r="S12843" s="3">
        <f>Table1[[#This Row],[Generation (TWh)]]*10^9*VLOOKUP(Table1[[#This Row],[Turbine/Engine Technology]],Technology_HR!$A$2:$B$11,2,FALSE)*10^-6</f>
        <v>14235262.799999999</v>
      </c>
      <c r="T12843" s="5">
        <f>Table1[[#This Row],[Fuel Consumption (mmBtu)]]*Table1[[#This Row],[Emission Factor (kg CO2/ mmBtu)]]*10^3</f>
        <v>1111869148944.9004</v>
      </c>
      <c r="U12843" s="3">
        <f>Table1[[#This Row],[Emissions (g CO2)]]/(Table1[[#This Row],[Generation (TWh)]]*10^9)</f>
        <v>803.32722743259092</v>
      </c>
    </row>
    <row r="12844" spans="1:21" x14ac:dyDescent="0.35">
      <c r="A12844" t="s">
        <v>3133</v>
      </c>
      <c r="B12844" t="s">
        <v>3275</v>
      </c>
      <c r="C12844" t="str">
        <f>SUBSTITUTE(Table1[[#This Row],[Fuel]],", ",",")</f>
        <v>fossil liquids: fuel oil</v>
      </c>
      <c r="D12844" t="s">
        <v>3275</v>
      </c>
      <c r="H12844" t="s">
        <v>3440</v>
      </c>
      <c r="I12844">
        <v>400</v>
      </c>
      <c r="J12844" t="s">
        <v>3448</v>
      </c>
      <c r="K12844">
        <v>1985</v>
      </c>
      <c r="L12844" t="s">
        <v>29</v>
      </c>
      <c r="M12844" t="s">
        <v>29</v>
      </c>
      <c r="N12844">
        <v>10.494899999999999</v>
      </c>
      <c r="O12844">
        <v>-68.155199999999994</v>
      </c>
      <c r="P12844" t="s">
        <v>3616</v>
      </c>
      <c r="Q12844" s="3">
        <f>Table1[[#This Row],[Capacity (MW)]]*0.395*8760*10^-6</f>
        <v>1.38408</v>
      </c>
      <c r="R12844" s="3" cm="1">
        <f t="array" ref="R12844">AVERAGE(VLOOKUP(_xlfn.TEXTSPLIT(Table1[[#This Row],[Fuel (no space after comma)]], ","), FuelList_Final_EF!$A$2:$B$65, 2, FALSE))</f>
        <v>78.106682297772565</v>
      </c>
      <c r="S12844" s="3">
        <f>Table1[[#This Row],[Generation (TWh)]]*10^9*VLOOKUP(Table1[[#This Row],[Turbine/Engine Technology]],Technology_HR!$A$2:$B$11,2,FALSE)*10^-6</f>
        <v>14235262.799999999</v>
      </c>
      <c r="T12844" s="5">
        <f>Table1[[#This Row],[Fuel Consumption (mmBtu)]]*Table1[[#This Row],[Emission Factor (kg CO2/ mmBtu)]]*10^3</f>
        <v>1111869148944.9004</v>
      </c>
      <c r="U12844" s="3">
        <f>Table1[[#This Row],[Emissions (g CO2)]]/(Table1[[#This Row],[Generation (TWh)]]*10^9)</f>
        <v>803.32722743259092</v>
      </c>
    </row>
    <row r="12845" spans="1:21" x14ac:dyDescent="0.35">
      <c r="A12845" t="s">
        <v>3133</v>
      </c>
      <c r="B12845" t="s">
        <v>3275</v>
      </c>
      <c r="C12845" t="str">
        <f>SUBSTITUTE(Table1[[#This Row],[Fuel]],", ",",")</f>
        <v>fossil liquids: fuel oil</v>
      </c>
      <c r="D12845" t="s">
        <v>3275</v>
      </c>
      <c r="H12845" t="s">
        <v>3440</v>
      </c>
      <c r="I12845">
        <v>400</v>
      </c>
      <c r="J12845" t="s">
        <v>3448</v>
      </c>
      <c r="K12845">
        <v>2015</v>
      </c>
      <c r="L12845" t="s">
        <v>29</v>
      </c>
      <c r="M12845" t="s">
        <v>29</v>
      </c>
      <c r="N12845">
        <v>10.494899999999999</v>
      </c>
      <c r="O12845">
        <v>-68.155199999999994</v>
      </c>
      <c r="P12845" t="s">
        <v>3616</v>
      </c>
      <c r="Q12845" s="3">
        <f>Table1[[#This Row],[Capacity (MW)]]*0.395*8760*10^-6</f>
        <v>1.38408</v>
      </c>
      <c r="R12845" s="3" cm="1">
        <f t="array" ref="R12845">AVERAGE(VLOOKUP(_xlfn.TEXTSPLIT(Table1[[#This Row],[Fuel (no space after comma)]], ","), FuelList_Final_EF!$A$2:$B$65, 2, FALSE))</f>
        <v>78.106682297772565</v>
      </c>
      <c r="S12845" s="3">
        <f>Table1[[#This Row],[Generation (TWh)]]*10^9*VLOOKUP(Table1[[#This Row],[Turbine/Engine Technology]],Technology_HR!$A$2:$B$11,2,FALSE)*10^-6</f>
        <v>14235262.799999999</v>
      </c>
      <c r="T12845" s="5">
        <f>Table1[[#This Row],[Fuel Consumption (mmBtu)]]*Table1[[#This Row],[Emission Factor (kg CO2/ mmBtu)]]*10^3</f>
        <v>1111869148944.9004</v>
      </c>
      <c r="U12845" s="3">
        <f>Table1[[#This Row],[Emissions (g CO2)]]/(Table1[[#This Row],[Generation (TWh)]]*10^9)</f>
        <v>803.32722743259092</v>
      </c>
    </row>
    <row r="12846" spans="1:21" x14ac:dyDescent="0.35">
      <c r="A12846" t="s">
        <v>3133</v>
      </c>
      <c r="B12846" t="s">
        <v>3243</v>
      </c>
      <c r="C12846" t="str">
        <f>SUBSTITUTE(Table1[[#This Row],[Fuel]],", ",",")</f>
        <v>fossil gas: natural gas,fossil liquids: fuel oil</v>
      </c>
      <c r="D12846" t="s">
        <v>3239</v>
      </c>
      <c r="E12846" t="s">
        <v>3275</v>
      </c>
      <c r="H12846" t="s">
        <v>3440</v>
      </c>
      <c r="I12846">
        <v>600</v>
      </c>
      <c r="J12846" t="s">
        <v>3448</v>
      </c>
      <c r="K12846">
        <v>2016</v>
      </c>
      <c r="L12846" t="s">
        <v>29</v>
      </c>
      <c r="M12846" t="s">
        <v>29</v>
      </c>
      <c r="N12846">
        <v>10.494899999999999</v>
      </c>
      <c r="O12846">
        <v>-68.155199999999994</v>
      </c>
      <c r="P12846" t="s">
        <v>3616</v>
      </c>
      <c r="Q12846" s="3">
        <f>Table1[[#This Row],[Capacity (MW)]]*0.395*8760*10^-6</f>
        <v>2.07612</v>
      </c>
      <c r="R12846" s="3" cm="1">
        <f t="array" ref="R12846">AVERAGE(VLOOKUP(_xlfn.TEXTSPLIT(Table1[[#This Row],[Fuel (no space after comma)]], ","), FuelList_Final_EF!$A$2:$B$65, 2, FALSE))</f>
        <v>65.583341148886291</v>
      </c>
      <c r="S12846" s="3">
        <f>Table1[[#This Row],[Generation (TWh)]]*10^9*VLOOKUP(Table1[[#This Row],[Turbine/Engine Technology]],Technology_HR!$A$2:$B$11,2,FALSE)*10^-6</f>
        <v>21352894.199999999</v>
      </c>
      <c r="T12846" s="5">
        <f>Table1[[#This Row],[Fuel Consumption (mmBtu)]]*Table1[[#This Row],[Emission Factor (kg CO2/ mmBtu)]]*10^3</f>
        <v>1400394144834.6753</v>
      </c>
      <c r="U12846" s="3">
        <f>Table1[[#This Row],[Emissions (g CO2)]]/(Table1[[#This Row],[Generation (TWh)]]*10^9)</f>
        <v>674.52466371629544</v>
      </c>
    </row>
    <row r="12847" spans="1:21" x14ac:dyDescent="0.35">
      <c r="A12847" t="s">
        <v>3133</v>
      </c>
      <c r="B12847" t="s">
        <v>3243</v>
      </c>
      <c r="C12847" t="str">
        <f>SUBSTITUTE(Table1[[#This Row],[Fuel]],", ",",")</f>
        <v>fossil gas: natural gas,fossil liquids: fuel oil</v>
      </c>
      <c r="D12847" t="s">
        <v>3239</v>
      </c>
      <c r="E12847" t="s">
        <v>3275</v>
      </c>
      <c r="H12847" t="s">
        <v>3440</v>
      </c>
      <c r="I12847">
        <v>160</v>
      </c>
      <c r="J12847" t="s">
        <v>3448</v>
      </c>
      <c r="K12847">
        <v>1982</v>
      </c>
      <c r="L12847" t="s">
        <v>29</v>
      </c>
      <c r="M12847" t="s">
        <v>29</v>
      </c>
      <c r="N12847">
        <v>10.5977</v>
      </c>
      <c r="O12847">
        <v>-71.613500000000002</v>
      </c>
      <c r="P12847" t="s">
        <v>3616</v>
      </c>
      <c r="Q12847" s="3">
        <f>Table1[[#This Row],[Capacity (MW)]]*0.395*8760*10^-6</f>
        <v>0.55363200000000001</v>
      </c>
      <c r="R12847" s="3" cm="1">
        <f t="array" ref="R12847">AVERAGE(VLOOKUP(_xlfn.TEXTSPLIT(Table1[[#This Row],[Fuel (no space after comma)]], ","), FuelList_Final_EF!$A$2:$B$65, 2, FALSE))</f>
        <v>65.583341148886291</v>
      </c>
      <c r="S12847" s="3">
        <f>Table1[[#This Row],[Generation (TWh)]]*10^9*VLOOKUP(Table1[[#This Row],[Turbine/Engine Technology]],Technology_HR!$A$2:$B$11,2,FALSE)*10^-6</f>
        <v>5694105.1200000001</v>
      </c>
      <c r="T12847" s="5">
        <f>Table1[[#This Row],[Fuel Consumption (mmBtu)]]*Table1[[#This Row],[Emission Factor (kg CO2/ mmBtu)]]*10^3</f>
        <v>373438438622.58014</v>
      </c>
      <c r="U12847" s="3">
        <f>Table1[[#This Row],[Emissions (g CO2)]]/(Table1[[#This Row],[Generation (TWh)]]*10^9)</f>
        <v>674.52466371629555</v>
      </c>
    </row>
    <row r="12848" spans="1:21" x14ac:dyDescent="0.35">
      <c r="A12848" t="s">
        <v>3133</v>
      </c>
      <c r="B12848" t="s">
        <v>3243</v>
      </c>
      <c r="C12848" t="str">
        <f>SUBSTITUTE(Table1[[#This Row],[Fuel]],", ",",")</f>
        <v>fossil gas: natural gas,fossil liquids: fuel oil</v>
      </c>
      <c r="D12848" t="s">
        <v>3239</v>
      </c>
      <c r="E12848" t="s">
        <v>3275</v>
      </c>
      <c r="H12848" t="s">
        <v>3440</v>
      </c>
      <c r="I12848">
        <v>160</v>
      </c>
      <c r="J12848" t="s">
        <v>3448</v>
      </c>
      <c r="K12848">
        <v>1982</v>
      </c>
      <c r="L12848" t="s">
        <v>29</v>
      </c>
      <c r="M12848" t="s">
        <v>29</v>
      </c>
      <c r="N12848">
        <v>10.5977</v>
      </c>
      <c r="O12848">
        <v>-71.613500000000002</v>
      </c>
      <c r="P12848" t="s">
        <v>3616</v>
      </c>
      <c r="Q12848" s="3">
        <f>Table1[[#This Row],[Capacity (MW)]]*0.395*8760*10^-6</f>
        <v>0.55363200000000001</v>
      </c>
      <c r="R12848" s="3" cm="1">
        <f t="array" ref="R12848">AVERAGE(VLOOKUP(_xlfn.TEXTSPLIT(Table1[[#This Row],[Fuel (no space after comma)]], ","), FuelList_Final_EF!$A$2:$B$65, 2, FALSE))</f>
        <v>65.583341148886291</v>
      </c>
      <c r="S12848" s="3">
        <f>Table1[[#This Row],[Generation (TWh)]]*10^9*VLOOKUP(Table1[[#This Row],[Turbine/Engine Technology]],Technology_HR!$A$2:$B$11,2,FALSE)*10^-6</f>
        <v>5694105.1200000001</v>
      </c>
      <c r="T12848" s="5">
        <f>Table1[[#This Row],[Fuel Consumption (mmBtu)]]*Table1[[#This Row],[Emission Factor (kg CO2/ mmBtu)]]*10^3</f>
        <v>373438438622.58014</v>
      </c>
      <c r="U12848" s="3">
        <f>Table1[[#This Row],[Emissions (g CO2)]]/(Table1[[#This Row],[Generation (TWh)]]*10^9)</f>
        <v>674.52466371629555</v>
      </c>
    </row>
    <row r="12849" spans="1:21" x14ac:dyDescent="0.35">
      <c r="A12849" t="s">
        <v>3133</v>
      </c>
      <c r="B12849" t="s">
        <v>3243</v>
      </c>
      <c r="C12849" t="str">
        <f>SUBSTITUTE(Table1[[#This Row],[Fuel]],", ",",")</f>
        <v>fossil gas: natural gas,fossil liquids: fuel oil</v>
      </c>
      <c r="D12849" t="s">
        <v>3239</v>
      </c>
      <c r="E12849" t="s">
        <v>3275</v>
      </c>
      <c r="H12849" t="s">
        <v>3440</v>
      </c>
      <c r="I12849">
        <v>160</v>
      </c>
      <c r="J12849" t="s">
        <v>3448</v>
      </c>
      <c r="K12849">
        <v>1982</v>
      </c>
      <c r="L12849" t="s">
        <v>29</v>
      </c>
      <c r="M12849" t="s">
        <v>29</v>
      </c>
      <c r="N12849">
        <v>10.5977</v>
      </c>
      <c r="O12849">
        <v>-71.613500000000002</v>
      </c>
      <c r="P12849" t="s">
        <v>3616</v>
      </c>
      <c r="Q12849" s="3">
        <f>Table1[[#This Row],[Capacity (MW)]]*0.395*8760*10^-6</f>
        <v>0.55363200000000001</v>
      </c>
      <c r="R12849" s="3" cm="1">
        <f t="array" ref="R12849">AVERAGE(VLOOKUP(_xlfn.TEXTSPLIT(Table1[[#This Row],[Fuel (no space after comma)]], ","), FuelList_Final_EF!$A$2:$B$65, 2, FALSE))</f>
        <v>65.583341148886291</v>
      </c>
      <c r="S12849" s="3">
        <f>Table1[[#This Row],[Generation (TWh)]]*10^9*VLOOKUP(Table1[[#This Row],[Turbine/Engine Technology]],Technology_HR!$A$2:$B$11,2,FALSE)*10^-6</f>
        <v>5694105.1200000001</v>
      </c>
      <c r="T12849" s="5">
        <f>Table1[[#This Row],[Fuel Consumption (mmBtu)]]*Table1[[#This Row],[Emission Factor (kg CO2/ mmBtu)]]*10^3</f>
        <v>373438438622.58014</v>
      </c>
      <c r="U12849" s="3">
        <f>Table1[[#This Row],[Emissions (g CO2)]]/(Table1[[#This Row],[Generation (TWh)]]*10^9)</f>
        <v>674.52466371629555</v>
      </c>
    </row>
    <row r="12850" spans="1:21" x14ac:dyDescent="0.35">
      <c r="A12850" t="s">
        <v>3133</v>
      </c>
      <c r="B12850" t="s">
        <v>3243</v>
      </c>
      <c r="C12850" t="str">
        <f>SUBSTITUTE(Table1[[#This Row],[Fuel]],", ",",")</f>
        <v>fossil gas: natural gas,fossil liquids: fuel oil</v>
      </c>
      <c r="D12850" t="s">
        <v>3239</v>
      </c>
      <c r="E12850" t="s">
        <v>3275</v>
      </c>
      <c r="H12850" t="s">
        <v>3440</v>
      </c>
      <c r="I12850">
        <v>90</v>
      </c>
      <c r="J12850" t="s">
        <v>3448</v>
      </c>
      <c r="K12850">
        <v>1982</v>
      </c>
      <c r="L12850" t="s">
        <v>29</v>
      </c>
      <c r="M12850" t="s">
        <v>29</v>
      </c>
      <c r="N12850">
        <v>10.5977</v>
      </c>
      <c r="O12850">
        <v>-71.613500000000002</v>
      </c>
      <c r="P12850" t="s">
        <v>3616</v>
      </c>
      <c r="Q12850" s="3">
        <f>Table1[[#This Row],[Capacity (MW)]]*0.395*8760*10^-6</f>
        <v>0.31141800000000003</v>
      </c>
      <c r="R12850" s="3" cm="1">
        <f t="array" ref="R12850">AVERAGE(VLOOKUP(_xlfn.TEXTSPLIT(Table1[[#This Row],[Fuel (no space after comma)]], ","), FuelList_Final_EF!$A$2:$B$65, 2, FALSE))</f>
        <v>65.583341148886291</v>
      </c>
      <c r="S12850" s="3">
        <f>Table1[[#This Row],[Generation (TWh)]]*10^9*VLOOKUP(Table1[[#This Row],[Turbine/Engine Technology]],Technology_HR!$A$2:$B$11,2,FALSE)*10^-6</f>
        <v>3202934.13</v>
      </c>
      <c r="T12850" s="5">
        <f>Table1[[#This Row],[Fuel Consumption (mmBtu)]]*Table1[[#This Row],[Emission Factor (kg CO2/ mmBtu)]]*10^3</f>
        <v>210059121725.20129</v>
      </c>
      <c r="U12850" s="3">
        <f>Table1[[#This Row],[Emissions (g CO2)]]/(Table1[[#This Row],[Generation (TWh)]]*10^9)</f>
        <v>674.52466371629544</v>
      </c>
    </row>
    <row r="12851" spans="1:21" x14ac:dyDescent="0.35">
      <c r="A12851" t="s">
        <v>3133</v>
      </c>
      <c r="B12851" t="s">
        <v>3243</v>
      </c>
      <c r="C12851" t="str">
        <f>SUBSTITUTE(Table1[[#This Row],[Fuel]],", ",",")</f>
        <v>fossil gas: natural gas,fossil liquids: fuel oil</v>
      </c>
      <c r="D12851" t="s">
        <v>3239</v>
      </c>
      <c r="E12851" t="s">
        <v>3275</v>
      </c>
      <c r="H12851" t="s">
        <v>3440</v>
      </c>
      <c r="I12851">
        <v>90</v>
      </c>
      <c r="J12851" t="s">
        <v>3448</v>
      </c>
      <c r="K12851">
        <v>1982</v>
      </c>
      <c r="L12851" t="s">
        <v>29</v>
      </c>
      <c r="M12851" t="s">
        <v>29</v>
      </c>
      <c r="N12851">
        <v>10.5977</v>
      </c>
      <c r="O12851">
        <v>-71.613500000000002</v>
      </c>
      <c r="P12851" t="s">
        <v>3616</v>
      </c>
      <c r="Q12851" s="3">
        <f>Table1[[#This Row],[Capacity (MW)]]*0.395*8760*10^-6</f>
        <v>0.31141800000000003</v>
      </c>
      <c r="R12851" s="3" cm="1">
        <f t="array" ref="R12851">AVERAGE(VLOOKUP(_xlfn.TEXTSPLIT(Table1[[#This Row],[Fuel (no space after comma)]], ","), FuelList_Final_EF!$A$2:$B$65, 2, FALSE))</f>
        <v>65.583341148886291</v>
      </c>
      <c r="S12851" s="3">
        <f>Table1[[#This Row],[Generation (TWh)]]*10^9*VLOOKUP(Table1[[#This Row],[Turbine/Engine Technology]],Technology_HR!$A$2:$B$11,2,FALSE)*10^-6</f>
        <v>3202934.13</v>
      </c>
      <c r="T12851" s="5">
        <f>Table1[[#This Row],[Fuel Consumption (mmBtu)]]*Table1[[#This Row],[Emission Factor (kg CO2/ mmBtu)]]*10^3</f>
        <v>210059121725.20129</v>
      </c>
      <c r="U12851" s="3">
        <f>Table1[[#This Row],[Emissions (g CO2)]]/(Table1[[#This Row],[Generation (TWh)]]*10^9)</f>
        <v>674.52466371629544</v>
      </c>
    </row>
    <row r="12852" spans="1:21" x14ac:dyDescent="0.35">
      <c r="A12852" t="s">
        <v>3134</v>
      </c>
      <c r="B12852" t="s">
        <v>3239</v>
      </c>
      <c r="C12852" t="str">
        <f>SUBSTITUTE(Table1[[#This Row],[Fuel]],", ",",")</f>
        <v>fossil gas: natural gas</v>
      </c>
      <c r="D12852" t="s">
        <v>3239</v>
      </c>
      <c r="H12852" t="s">
        <v>3436</v>
      </c>
      <c r="I12852">
        <v>150</v>
      </c>
      <c r="J12852" t="s">
        <v>3448</v>
      </c>
      <c r="K12852">
        <v>2013</v>
      </c>
      <c r="L12852" t="s">
        <v>29</v>
      </c>
      <c r="M12852" t="s">
        <v>29</v>
      </c>
      <c r="N12852">
        <v>8.4146479999999997</v>
      </c>
      <c r="O12852">
        <v>-64.891605999999996</v>
      </c>
      <c r="P12852" t="s">
        <v>3616</v>
      </c>
      <c r="Q12852" s="3">
        <f>Table1[[#This Row],[Capacity (MW)]]*0.395*8760*10^-6</f>
        <v>0.51902999999999999</v>
      </c>
      <c r="R12852" s="3" cm="1">
        <f t="array" ref="R12852">AVERAGE(VLOOKUP(_xlfn.TEXTSPLIT(Table1[[#This Row],[Fuel (no space after comma)]], ","), FuelList_Final_EF!$A$2:$B$65, 2, FALSE))</f>
        <v>53.06</v>
      </c>
      <c r="S12852" s="3">
        <f>Table1[[#This Row],[Generation (TWh)]]*10^9*VLOOKUP(Table1[[#This Row],[Turbine/Engine Technology]],Technology_HR!$A$2:$B$11,2,FALSE)*10^-6</f>
        <v>5714520.2999999998</v>
      </c>
      <c r="T12852" s="5">
        <f>Table1[[#This Row],[Fuel Consumption (mmBtu)]]*Table1[[#This Row],[Emission Factor (kg CO2/ mmBtu)]]*10^3</f>
        <v>303212447118</v>
      </c>
      <c r="U12852" s="3">
        <f>Table1[[#This Row],[Emissions (g CO2)]]/(Table1[[#This Row],[Generation (TWh)]]*10^9)</f>
        <v>584.19060000000002</v>
      </c>
    </row>
    <row r="12853" spans="1:21" x14ac:dyDescent="0.35">
      <c r="A12853" t="s">
        <v>3134</v>
      </c>
      <c r="B12853" t="s">
        <v>3239</v>
      </c>
      <c r="C12853" t="str">
        <f>SUBSTITUTE(Table1[[#This Row],[Fuel]],", ",",")</f>
        <v>fossil gas: natural gas</v>
      </c>
      <c r="D12853" t="s">
        <v>3239</v>
      </c>
      <c r="H12853" t="s">
        <v>3436</v>
      </c>
      <c r="I12853">
        <v>150</v>
      </c>
      <c r="J12853" t="s">
        <v>3448</v>
      </c>
      <c r="K12853">
        <v>2013</v>
      </c>
      <c r="L12853" t="s">
        <v>29</v>
      </c>
      <c r="M12853" t="s">
        <v>29</v>
      </c>
      <c r="N12853">
        <v>8.4146479999999997</v>
      </c>
      <c r="O12853">
        <v>-64.891605999999996</v>
      </c>
      <c r="P12853" t="s">
        <v>3616</v>
      </c>
      <c r="Q12853" s="3">
        <f>Table1[[#This Row],[Capacity (MW)]]*0.395*8760*10^-6</f>
        <v>0.51902999999999999</v>
      </c>
      <c r="R12853" s="3" cm="1">
        <f t="array" ref="R12853">AVERAGE(VLOOKUP(_xlfn.TEXTSPLIT(Table1[[#This Row],[Fuel (no space after comma)]], ","), FuelList_Final_EF!$A$2:$B$65, 2, FALSE))</f>
        <v>53.06</v>
      </c>
      <c r="S12853" s="3">
        <f>Table1[[#This Row],[Generation (TWh)]]*10^9*VLOOKUP(Table1[[#This Row],[Turbine/Engine Technology]],Technology_HR!$A$2:$B$11,2,FALSE)*10^-6</f>
        <v>5714520.2999999998</v>
      </c>
      <c r="T12853" s="5">
        <f>Table1[[#This Row],[Fuel Consumption (mmBtu)]]*Table1[[#This Row],[Emission Factor (kg CO2/ mmBtu)]]*10^3</f>
        <v>303212447118</v>
      </c>
      <c r="U12853" s="3">
        <f>Table1[[#This Row],[Emissions (g CO2)]]/(Table1[[#This Row],[Generation (TWh)]]*10^9)</f>
        <v>584.19060000000002</v>
      </c>
    </row>
    <row r="12854" spans="1:21" x14ac:dyDescent="0.35">
      <c r="A12854" t="s">
        <v>3134</v>
      </c>
      <c r="B12854" t="s">
        <v>3258</v>
      </c>
      <c r="C12854" t="str">
        <f>SUBSTITUTE(Table1[[#This Row],[Fuel]],", ",",")</f>
        <v>fossil liquids: diesel</v>
      </c>
      <c r="D12854" t="s">
        <v>3258</v>
      </c>
      <c r="H12854" t="s">
        <v>3436</v>
      </c>
      <c r="I12854">
        <v>100</v>
      </c>
      <c r="J12854" t="s">
        <v>3448</v>
      </c>
      <c r="K12854">
        <v>2013</v>
      </c>
      <c r="L12854" t="s">
        <v>29</v>
      </c>
      <c r="M12854" t="s">
        <v>29</v>
      </c>
      <c r="N12854">
        <v>9.7843970000000002</v>
      </c>
      <c r="O12854">
        <v>-71.061566999999997</v>
      </c>
      <c r="P12854" t="s">
        <v>3616</v>
      </c>
      <c r="Q12854" s="3">
        <f>Table1[[#This Row],[Capacity (MW)]]*0.395*8760*10^-6</f>
        <v>0.34601999999999999</v>
      </c>
      <c r="R12854" s="3" cm="1">
        <f t="array" ref="R12854">AVERAGE(VLOOKUP(_xlfn.TEXTSPLIT(Table1[[#This Row],[Fuel (no space after comma)]], ","), FuelList_Final_EF!$A$2:$B$65, 2, FALSE))</f>
        <v>78.106682297772565</v>
      </c>
      <c r="S12854" s="3">
        <f>Table1[[#This Row],[Generation (TWh)]]*10^9*VLOOKUP(Table1[[#This Row],[Turbine/Engine Technology]],Technology_HR!$A$2:$B$11,2,FALSE)*10^-6</f>
        <v>3809680.1999999997</v>
      </c>
      <c r="T12854" s="5">
        <f>Table1[[#This Row],[Fuel Consumption (mmBtu)]]*Table1[[#This Row],[Emission Factor (kg CO2/ mmBtu)]]*10^3</f>
        <v>297561481037.51465</v>
      </c>
      <c r="U12854" s="3">
        <f>Table1[[#This Row],[Emissions (g CO2)]]/(Table1[[#This Row],[Generation (TWh)]]*10^9)</f>
        <v>859.95457209847598</v>
      </c>
    </row>
    <row r="12855" spans="1:21" x14ac:dyDescent="0.35">
      <c r="A12855" t="s">
        <v>3134</v>
      </c>
      <c r="B12855" t="s">
        <v>3258</v>
      </c>
      <c r="C12855" t="str">
        <f>SUBSTITUTE(Table1[[#This Row],[Fuel]],", ",",")</f>
        <v>fossil liquids: diesel</v>
      </c>
      <c r="D12855" t="s">
        <v>3258</v>
      </c>
      <c r="H12855" t="s">
        <v>3436</v>
      </c>
      <c r="I12855">
        <v>100</v>
      </c>
      <c r="J12855" t="s">
        <v>3451</v>
      </c>
      <c r="K12855" t="s">
        <v>29</v>
      </c>
      <c r="L12855" t="s">
        <v>29</v>
      </c>
      <c r="M12855" t="s">
        <v>29</v>
      </c>
      <c r="N12855">
        <v>9.7843970000000002</v>
      </c>
      <c r="O12855">
        <v>-71.061566999999997</v>
      </c>
      <c r="P12855" t="s">
        <v>3616</v>
      </c>
      <c r="Q12855" s="3">
        <f>Table1[[#This Row],[Capacity (MW)]]*0.395*8760*10^-6</f>
        <v>0.34601999999999999</v>
      </c>
      <c r="R12855" s="3" cm="1">
        <f t="array" ref="R12855">AVERAGE(VLOOKUP(_xlfn.TEXTSPLIT(Table1[[#This Row],[Fuel (no space after comma)]], ","), FuelList_Final_EF!$A$2:$B$65, 2, FALSE))</f>
        <v>78.106682297772565</v>
      </c>
      <c r="S12855" s="3">
        <f>Table1[[#This Row],[Generation (TWh)]]*10^9*VLOOKUP(Table1[[#This Row],[Turbine/Engine Technology]],Technology_HR!$A$2:$B$11,2,FALSE)*10^-6</f>
        <v>3809680.1999999997</v>
      </c>
      <c r="T12855" s="5">
        <f>Table1[[#This Row],[Fuel Consumption (mmBtu)]]*Table1[[#This Row],[Emission Factor (kg CO2/ mmBtu)]]*10^3</f>
        <v>297561481037.51465</v>
      </c>
      <c r="U12855" s="3">
        <f>Table1[[#This Row],[Emissions (g CO2)]]/(Table1[[#This Row],[Generation (TWh)]]*10^9)</f>
        <v>859.95457209847598</v>
      </c>
    </row>
    <row r="12856" spans="1:21" x14ac:dyDescent="0.35">
      <c r="A12856" t="s">
        <v>3133</v>
      </c>
      <c r="B12856" t="s">
        <v>3239</v>
      </c>
      <c r="C12856" t="str">
        <f>SUBSTITUTE(Table1[[#This Row],[Fuel]],", ",",")</f>
        <v>fossil gas: natural gas</v>
      </c>
      <c r="D12856" t="s">
        <v>3239</v>
      </c>
      <c r="H12856" t="s">
        <v>3436</v>
      </c>
      <c r="I12856">
        <v>50</v>
      </c>
      <c r="J12856" t="s">
        <v>3448</v>
      </c>
      <c r="K12856">
        <v>2011</v>
      </c>
      <c r="L12856" t="s">
        <v>29</v>
      </c>
      <c r="M12856" t="s">
        <v>29</v>
      </c>
      <c r="N12856">
        <v>8.2636439999999993</v>
      </c>
      <c r="O12856">
        <v>-62.846049999999998</v>
      </c>
      <c r="P12856" t="s">
        <v>3616</v>
      </c>
      <c r="Q12856" s="3">
        <f>Table1[[#This Row],[Capacity (MW)]]*0.395*8760*10^-6</f>
        <v>0.17301</v>
      </c>
      <c r="R12856" s="3" cm="1">
        <f t="array" ref="R12856">AVERAGE(VLOOKUP(_xlfn.TEXTSPLIT(Table1[[#This Row],[Fuel (no space after comma)]], ","), FuelList_Final_EF!$A$2:$B$65, 2, FALSE))</f>
        <v>53.06</v>
      </c>
      <c r="S12856" s="3">
        <f>Table1[[#This Row],[Generation (TWh)]]*10^9*VLOOKUP(Table1[[#This Row],[Turbine/Engine Technology]],Technology_HR!$A$2:$B$11,2,FALSE)*10^-6</f>
        <v>1904840.0999999999</v>
      </c>
      <c r="T12856" s="5">
        <f>Table1[[#This Row],[Fuel Consumption (mmBtu)]]*Table1[[#This Row],[Emission Factor (kg CO2/ mmBtu)]]*10^3</f>
        <v>101070815706</v>
      </c>
      <c r="U12856" s="3">
        <f>Table1[[#This Row],[Emissions (g CO2)]]/(Table1[[#This Row],[Generation (TWh)]]*10^9)</f>
        <v>584.19060000000002</v>
      </c>
    </row>
    <row r="12857" spans="1:21" x14ac:dyDescent="0.35">
      <c r="A12857" t="s">
        <v>3133</v>
      </c>
      <c r="B12857" t="s">
        <v>3239</v>
      </c>
      <c r="C12857" t="str">
        <f>SUBSTITUTE(Table1[[#This Row],[Fuel]],", ",",")</f>
        <v>fossil gas: natural gas</v>
      </c>
      <c r="D12857" t="s">
        <v>3239</v>
      </c>
      <c r="H12857" t="s">
        <v>3436</v>
      </c>
      <c r="I12857">
        <v>50</v>
      </c>
      <c r="J12857" t="s">
        <v>3446</v>
      </c>
      <c r="K12857">
        <v>2011</v>
      </c>
      <c r="L12857" t="s">
        <v>29</v>
      </c>
      <c r="M12857" t="s">
        <v>29</v>
      </c>
      <c r="N12857">
        <v>8.2636439999999993</v>
      </c>
      <c r="O12857">
        <v>-62.846049999999998</v>
      </c>
      <c r="P12857" t="s">
        <v>3616</v>
      </c>
      <c r="Q12857" s="3">
        <f>Table1[[#This Row],[Capacity (MW)]]*0.395*8760*10^-6</f>
        <v>0.17301</v>
      </c>
      <c r="R12857" s="3" cm="1">
        <f t="array" ref="R12857">AVERAGE(VLOOKUP(_xlfn.TEXTSPLIT(Table1[[#This Row],[Fuel (no space after comma)]], ","), FuelList_Final_EF!$A$2:$B$65, 2, FALSE))</f>
        <v>53.06</v>
      </c>
      <c r="S12857" s="3">
        <f>Table1[[#This Row],[Generation (TWh)]]*10^9*VLOOKUP(Table1[[#This Row],[Turbine/Engine Technology]],Technology_HR!$A$2:$B$11,2,FALSE)*10^-6</f>
        <v>1904840.0999999999</v>
      </c>
      <c r="T12857" s="5">
        <f>Table1[[#This Row],[Fuel Consumption (mmBtu)]]*Table1[[#This Row],[Emission Factor (kg CO2/ mmBtu)]]*10^3</f>
        <v>101070815706</v>
      </c>
      <c r="U12857" s="3">
        <f>Table1[[#This Row],[Emissions (g CO2)]]/(Table1[[#This Row],[Generation (TWh)]]*10^9)</f>
        <v>584.19060000000002</v>
      </c>
    </row>
    <row r="12858" spans="1:21" x14ac:dyDescent="0.35">
      <c r="A12858" t="s">
        <v>3133</v>
      </c>
      <c r="B12858" t="s">
        <v>3239</v>
      </c>
      <c r="C12858" t="str">
        <f>SUBSTITUTE(Table1[[#This Row],[Fuel]],", ",",")</f>
        <v>fossil gas: natural gas</v>
      </c>
      <c r="D12858" t="s">
        <v>3239</v>
      </c>
      <c r="H12858" t="s">
        <v>3436</v>
      </c>
      <c r="I12858">
        <v>85</v>
      </c>
      <c r="J12858" t="s">
        <v>3448</v>
      </c>
      <c r="K12858">
        <v>2011</v>
      </c>
      <c r="L12858" t="s">
        <v>29</v>
      </c>
      <c r="M12858" t="s">
        <v>29</v>
      </c>
      <c r="N12858">
        <v>8.2636439999999993</v>
      </c>
      <c r="O12858">
        <v>-62.846049999999998</v>
      </c>
      <c r="P12858" t="s">
        <v>3616</v>
      </c>
      <c r="Q12858" s="3">
        <f>Table1[[#This Row],[Capacity (MW)]]*0.395*8760*10^-6</f>
        <v>0.29411699999999996</v>
      </c>
      <c r="R12858" s="3" cm="1">
        <f t="array" ref="R12858">AVERAGE(VLOOKUP(_xlfn.TEXTSPLIT(Table1[[#This Row],[Fuel (no space after comma)]], ","), FuelList_Final_EF!$A$2:$B$65, 2, FALSE))</f>
        <v>53.06</v>
      </c>
      <c r="S12858" s="3">
        <f>Table1[[#This Row],[Generation (TWh)]]*10^9*VLOOKUP(Table1[[#This Row],[Turbine/Engine Technology]],Technology_HR!$A$2:$B$11,2,FALSE)*10^-6</f>
        <v>3238228.1699999995</v>
      </c>
      <c r="T12858" s="5">
        <f>Table1[[#This Row],[Fuel Consumption (mmBtu)]]*Table1[[#This Row],[Emission Factor (kg CO2/ mmBtu)]]*10^3</f>
        <v>171820386700.19998</v>
      </c>
      <c r="U12858" s="3">
        <f>Table1[[#This Row],[Emissions (g CO2)]]/(Table1[[#This Row],[Generation (TWh)]]*10^9)</f>
        <v>584.19060000000002</v>
      </c>
    </row>
    <row r="12859" spans="1:21" x14ac:dyDescent="0.35">
      <c r="A12859" t="s">
        <v>3134</v>
      </c>
      <c r="B12859" t="s">
        <v>3239</v>
      </c>
      <c r="C12859" t="str">
        <f>SUBSTITUTE(Table1[[#This Row],[Fuel]],", ",",")</f>
        <v>fossil gas: natural gas</v>
      </c>
      <c r="D12859" t="s">
        <v>3239</v>
      </c>
      <c r="H12859" t="s">
        <v>3436</v>
      </c>
      <c r="I12859">
        <v>170</v>
      </c>
      <c r="J12859" t="s">
        <v>3446</v>
      </c>
      <c r="K12859">
        <v>2007</v>
      </c>
      <c r="L12859" t="s">
        <v>29</v>
      </c>
      <c r="M12859" t="s">
        <v>29</v>
      </c>
      <c r="N12859">
        <v>8.6984110000000001</v>
      </c>
      <c r="O12859">
        <v>-70.209247000000005</v>
      </c>
      <c r="P12859" t="s">
        <v>3616</v>
      </c>
      <c r="Q12859" s="3">
        <f>Table1[[#This Row],[Capacity (MW)]]*0.395*8760*10^-6</f>
        <v>0.58823399999999992</v>
      </c>
      <c r="R12859" s="3" cm="1">
        <f t="array" ref="R12859">AVERAGE(VLOOKUP(_xlfn.TEXTSPLIT(Table1[[#This Row],[Fuel (no space after comma)]], ","), FuelList_Final_EF!$A$2:$B$65, 2, FALSE))</f>
        <v>53.06</v>
      </c>
      <c r="S12859" s="3">
        <f>Table1[[#This Row],[Generation (TWh)]]*10^9*VLOOKUP(Table1[[#This Row],[Turbine/Engine Technology]],Technology_HR!$A$2:$B$11,2,FALSE)*10^-6</f>
        <v>6476456.3399999989</v>
      </c>
      <c r="T12859" s="5">
        <f>Table1[[#This Row],[Fuel Consumption (mmBtu)]]*Table1[[#This Row],[Emission Factor (kg CO2/ mmBtu)]]*10^3</f>
        <v>343640773400.39996</v>
      </c>
      <c r="U12859" s="3">
        <f>Table1[[#This Row],[Emissions (g CO2)]]/(Table1[[#This Row],[Generation (TWh)]]*10^9)</f>
        <v>584.19060000000002</v>
      </c>
    </row>
    <row r="12860" spans="1:21" x14ac:dyDescent="0.35">
      <c r="A12860" t="s">
        <v>3134</v>
      </c>
      <c r="B12860" t="s">
        <v>3240</v>
      </c>
      <c r="C12860" t="str">
        <f>SUBSTITUTE(Table1[[#This Row],[Fuel]],", ",",")</f>
        <v>fossil gas: natural gas,fossil liquids: diesel</v>
      </c>
      <c r="D12860" t="s">
        <v>3239</v>
      </c>
      <c r="E12860" t="s">
        <v>3258</v>
      </c>
      <c r="H12860" t="s">
        <v>3436</v>
      </c>
      <c r="I12860">
        <v>180</v>
      </c>
      <c r="J12860" t="s">
        <v>3448</v>
      </c>
      <c r="K12860">
        <v>2014</v>
      </c>
      <c r="L12860" t="s">
        <v>29</v>
      </c>
      <c r="M12860" t="s">
        <v>29</v>
      </c>
      <c r="N12860">
        <v>10.4839</v>
      </c>
      <c r="O12860">
        <v>-68.149199999999993</v>
      </c>
      <c r="P12860" t="s">
        <v>3616</v>
      </c>
      <c r="Q12860" s="3">
        <f>Table1[[#This Row],[Capacity (MW)]]*0.395*8760*10^-6</f>
        <v>0.62283600000000006</v>
      </c>
      <c r="R12860" s="3" cm="1">
        <f t="array" ref="R12860">AVERAGE(VLOOKUP(_xlfn.TEXTSPLIT(Table1[[#This Row],[Fuel (no space after comma)]], ","), FuelList_Final_EF!$A$2:$B$65, 2, FALSE))</f>
        <v>65.583341148886291</v>
      </c>
      <c r="S12860" s="3">
        <f>Table1[[#This Row],[Generation (TWh)]]*10^9*VLOOKUP(Table1[[#This Row],[Turbine/Engine Technology]],Technology_HR!$A$2:$B$11,2,FALSE)*10^-6</f>
        <v>6857424.3599999994</v>
      </c>
      <c r="T12860" s="5">
        <f>Table1[[#This Row],[Fuel Consumption (mmBtu)]]*Table1[[#This Row],[Emission Factor (kg CO2/ mmBtu)]]*10^3</f>
        <v>449732801204.56317</v>
      </c>
      <c r="U12860" s="3">
        <f>Table1[[#This Row],[Emissions (g CO2)]]/(Table1[[#This Row],[Generation (TWh)]]*10^9)</f>
        <v>722.072586049238</v>
      </c>
    </row>
    <row r="12861" spans="1:21" x14ac:dyDescent="0.35">
      <c r="A12861" t="s">
        <v>3134</v>
      </c>
      <c r="B12861" t="s">
        <v>3240</v>
      </c>
      <c r="C12861" t="str">
        <f>SUBSTITUTE(Table1[[#This Row],[Fuel]],", ",",")</f>
        <v>fossil gas: natural gas,fossil liquids: diesel</v>
      </c>
      <c r="D12861" t="s">
        <v>3239</v>
      </c>
      <c r="E12861" t="s">
        <v>3258</v>
      </c>
      <c r="H12861" t="s">
        <v>3436</v>
      </c>
      <c r="I12861">
        <v>180</v>
      </c>
      <c r="J12861" t="s">
        <v>3448</v>
      </c>
      <c r="K12861">
        <v>2014</v>
      </c>
      <c r="L12861" t="s">
        <v>29</v>
      </c>
      <c r="M12861" t="s">
        <v>29</v>
      </c>
      <c r="N12861">
        <v>10.4839</v>
      </c>
      <c r="O12861">
        <v>-68.149199999999993</v>
      </c>
      <c r="P12861" t="s">
        <v>3616</v>
      </c>
      <c r="Q12861" s="3">
        <f>Table1[[#This Row],[Capacity (MW)]]*0.395*8760*10^-6</f>
        <v>0.62283600000000006</v>
      </c>
      <c r="R12861" s="3" cm="1">
        <f t="array" ref="R12861">AVERAGE(VLOOKUP(_xlfn.TEXTSPLIT(Table1[[#This Row],[Fuel (no space after comma)]], ","), FuelList_Final_EF!$A$2:$B$65, 2, FALSE))</f>
        <v>65.583341148886291</v>
      </c>
      <c r="S12861" s="3">
        <f>Table1[[#This Row],[Generation (TWh)]]*10^9*VLOOKUP(Table1[[#This Row],[Turbine/Engine Technology]],Technology_HR!$A$2:$B$11,2,FALSE)*10^-6</f>
        <v>6857424.3599999994</v>
      </c>
      <c r="T12861" s="5">
        <f>Table1[[#This Row],[Fuel Consumption (mmBtu)]]*Table1[[#This Row],[Emission Factor (kg CO2/ mmBtu)]]*10^3</f>
        <v>449732801204.56317</v>
      </c>
      <c r="U12861" s="3">
        <f>Table1[[#This Row],[Emissions (g CO2)]]/(Table1[[#This Row],[Generation (TWh)]]*10^9)</f>
        <v>722.072586049238</v>
      </c>
    </row>
    <row r="12862" spans="1:21" x14ac:dyDescent="0.35">
      <c r="A12862" t="s">
        <v>3134</v>
      </c>
      <c r="B12862" t="s">
        <v>3240</v>
      </c>
      <c r="C12862" t="str">
        <f>SUBSTITUTE(Table1[[#This Row],[Fuel]],", ",",")</f>
        <v>fossil gas: natural gas,fossil liquids: diesel</v>
      </c>
      <c r="D12862" t="s">
        <v>3239</v>
      </c>
      <c r="E12862" t="s">
        <v>3258</v>
      </c>
      <c r="H12862" t="s">
        <v>3436</v>
      </c>
      <c r="I12862">
        <v>180</v>
      </c>
      <c r="J12862" t="s">
        <v>3448</v>
      </c>
      <c r="K12862">
        <v>2014</v>
      </c>
      <c r="L12862" t="s">
        <v>29</v>
      </c>
      <c r="M12862" t="s">
        <v>29</v>
      </c>
      <c r="N12862">
        <v>10.4839</v>
      </c>
      <c r="O12862">
        <v>-68.149199999999993</v>
      </c>
      <c r="P12862" t="s">
        <v>3616</v>
      </c>
      <c r="Q12862" s="3">
        <f>Table1[[#This Row],[Capacity (MW)]]*0.395*8760*10^-6</f>
        <v>0.62283600000000006</v>
      </c>
      <c r="R12862" s="3" cm="1">
        <f t="array" ref="R12862">AVERAGE(VLOOKUP(_xlfn.TEXTSPLIT(Table1[[#This Row],[Fuel (no space after comma)]], ","), FuelList_Final_EF!$A$2:$B$65, 2, FALSE))</f>
        <v>65.583341148886291</v>
      </c>
      <c r="S12862" s="3">
        <f>Table1[[#This Row],[Generation (TWh)]]*10^9*VLOOKUP(Table1[[#This Row],[Turbine/Engine Technology]],Technology_HR!$A$2:$B$11,2,FALSE)*10^-6</f>
        <v>6857424.3599999994</v>
      </c>
      <c r="T12862" s="5">
        <f>Table1[[#This Row],[Fuel Consumption (mmBtu)]]*Table1[[#This Row],[Emission Factor (kg CO2/ mmBtu)]]*10^3</f>
        <v>449732801204.56317</v>
      </c>
      <c r="U12862" s="3">
        <f>Table1[[#This Row],[Emissions (g CO2)]]/(Table1[[#This Row],[Generation (TWh)]]*10^9)</f>
        <v>722.072586049238</v>
      </c>
    </row>
    <row r="12863" spans="1:21" x14ac:dyDescent="0.35">
      <c r="A12863" t="s">
        <v>3134</v>
      </c>
      <c r="B12863" t="s">
        <v>3240</v>
      </c>
      <c r="C12863" t="str">
        <f>SUBSTITUTE(Table1[[#This Row],[Fuel]],", ",",")</f>
        <v>fossil gas: natural gas,fossil liquids: diesel</v>
      </c>
      <c r="D12863" t="s">
        <v>3239</v>
      </c>
      <c r="E12863" t="s">
        <v>3258</v>
      </c>
      <c r="H12863" t="s">
        <v>3436</v>
      </c>
      <c r="I12863">
        <v>180</v>
      </c>
      <c r="J12863" t="s">
        <v>3448</v>
      </c>
      <c r="K12863">
        <v>2014</v>
      </c>
      <c r="L12863" t="s">
        <v>29</v>
      </c>
      <c r="M12863" t="s">
        <v>29</v>
      </c>
      <c r="N12863">
        <v>10.4839</v>
      </c>
      <c r="O12863">
        <v>-68.149199999999993</v>
      </c>
      <c r="P12863" t="s">
        <v>3616</v>
      </c>
      <c r="Q12863" s="3">
        <f>Table1[[#This Row],[Capacity (MW)]]*0.395*8760*10^-6</f>
        <v>0.62283600000000006</v>
      </c>
      <c r="R12863" s="3" cm="1">
        <f t="array" ref="R12863">AVERAGE(VLOOKUP(_xlfn.TEXTSPLIT(Table1[[#This Row],[Fuel (no space after comma)]], ","), FuelList_Final_EF!$A$2:$B$65, 2, FALSE))</f>
        <v>65.583341148886291</v>
      </c>
      <c r="S12863" s="3">
        <f>Table1[[#This Row],[Generation (TWh)]]*10^9*VLOOKUP(Table1[[#This Row],[Turbine/Engine Technology]],Technology_HR!$A$2:$B$11,2,FALSE)*10^-6</f>
        <v>6857424.3599999994</v>
      </c>
      <c r="T12863" s="5">
        <f>Table1[[#This Row],[Fuel Consumption (mmBtu)]]*Table1[[#This Row],[Emission Factor (kg CO2/ mmBtu)]]*10^3</f>
        <v>449732801204.56317</v>
      </c>
      <c r="U12863" s="3">
        <f>Table1[[#This Row],[Emissions (g CO2)]]/(Table1[[#This Row],[Generation (TWh)]]*10^9)</f>
        <v>722.072586049238</v>
      </c>
    </row>
    <row r="12864" spans="1:21" x14ac:dyDescent="0.35">
      <c r="A12864" t="s">
        <v>3133</v>
      </c>
      <c r="B12864" t="s">
        <v>3240</v>
      </c>
      <c r="C12864" t="str">
        <f>SUBSTITUTE(Table1[[#This Row],[Fuel]],", ",",")</f>
        <v>fossil gas: natural gas,fossil liquids: diesel</v>
      </c>
      <c r="D12864" t="s">
        <v>3239</v>
      </c>
      <c r="E12864" t="s">
        <v>3258</v>
      </c>
      <c r="H12864" t="s">
        <v>3438</v>
      </c>
      <c r="I12864">
        <v>470</v>
      </c>
      <c r="J12864" t="s">
        <v>3446</v>
      </c>
      <c r="K12864">
        <v>2007</v>
      </c>
      <c r="L12864" t="s">
        <v>29</v>
      </c>
      <c r="M12864" t="s">
        <v>29</v>
      </c>
      <c r="N12864">
        <v>10.488507999999999</v>
      </c>
      <c r="O12864">
        <v>-71.633056999999994</v>
      </c>
      <c r="P12864" t="s">
        <v>3616</v>
      </c>
      <c r="Q12864" s="3">
        <f>Table1[[#This Row],[Capacity (MW)]]*0.395*8760*10^-6</f>
        <v>1.6262939999999999</v>
      </c>
      <c r="R12864" s="3" cm="1">
        <f t="array" ref="R12864">AVERAGE(VLOOKUP(_xlfn.TEXTSPLIT(Table1[[#This Row],[Fuel (no space after comma)]], ","), FuelList_Final_EF!$A$2:$B$65, 2, FALSE))</f>
        <v>65.583341148886291</v>
      </c>
      <c r="S12864" s="3">
        <f>Table1[[#This Row],[Generation (TWh)]]*10^9*VLOOKUP(Table1[[#This Row],[Turbine/Engine Technology]],Technology_HR!$A$2:$B$11,2,FALSE)*10^-6</f>
        <v>12276893.405999999</v>
      </c>
      <c r="T12864" s="5">
        <f>Table1[[#This Row],[Fuel Consumption (mmBtu)]]*Table1[[#This Row],[Emission Factor (kg CO2/ mmBtu)]]*10^3</f>
        <v>805159688494.21045</v>
      </c>
      <c r="U12864" s="3">
        <f>Table1[[#This Row],[Emissions (g CO2)]]/(Table1[[#This Row],[Generation (TWh)]]*10^9)</f>
        <v>495.08864233294253</v>
      </c>
    </row>
    <row r="12865" spans="1:21" x14ac:dyDescent="0.35">
      <c r="A12865" t="s">
        <v>3133</v>
      </c>
      <c r="B12865" t="s">
        <v>3240</v>
      </c>
      <c r="C12865" t="str">
        <f>SUBSTITUTE(Table1[[#This Row],[Fuel]],", ",",")</f>
        <v>fossil gas: natural gas,fossil liquids: diesel</v>
      </c>
      <c r="D12865" t="s">
        <v>3239</v>
      </c>
      <c r="E12865" t="s">
        <v>3258</v>
      </c>
      <c r="H12865" t="s">
        <v>3438</v>
      </c>
      <c r="I12865">
        <v>140</v>
      </c>
      <c r="J12865" t="s">
        <v>3448</v>
      </c>
      <c r="K12865">
        <v>2010</v>
      </c>
      <c r="L12865" t="s">
        <v>29</v>
      </c>
      <c r="M12865" t="s">
        <v>29</v>
      </c>
      <c r="N12865">
        <v>10.488507999999999</v>
      </c>
      <c r="O12865">
        <v>-71.633056999999994</v>
      </c>
      <c r="P12865" t="s">
        <v>3616</v>
      </c>
      <c r="Q12865" s="3">
        <f>Table1[[#This Row],[Capacity (MW)]]*0.395*8760*10^-6</f>
        <v>0.48442800000000003</v>
      </c>
      <c r="R12865" s="3" cm="1">
        <f t="array" ref="R12865">AVERAGE(VLOOKUP(_xlfn.TEXTSPLIT(Table1[[#This Row],[Fuel (no space after comma)]], ","), FuelList_Final_EF!$A$2:$B$65, 2, FALSE))</f>
        <v>65.583341148886291</v>
      </c>
      <c r="S12865" s="3">
        <f>Table1[[#This Row],[Generation (TWh)]]*10^9*VLOOKUP(Table1[[#This Row],[Turbine/Engine Technology]],Technology_HR!$A$2:$B$11,2,FALSE)*10^-6</f>
        <v>3656946.9720000001</v>
      </c>
      <c r="T12865" s="5">
        <f>Table1[[#This Row],[Fuel Consumption (mmBtu)]]*Table1[[#This Row],[Emission Factor (kg CO2/ mmBtu)]]*10^3</f>
        <v>239834800828.06271</v>
      </c>
      <c r="U12865" s="3">
        <f>Table1[[#This Row],[Emissions (g CO2)]]/(Table1[[#This Row],[Generation (TWh)]]*10^9)</f>
        <v>495.08864233294258</v>
      </c>
    </row>
    <row r="12866" spans="1:21" x14ac:dyDescent="0.35">
      <c r="A12866" t="s">
        <v>3133</v>
      </c>
      <c r="B12866" t="s">
        <v>3240</v>
      </c>
      <c r="C12866" t="str">
        <f>SUBSTITUTE(Table1[[#This Row],[Fuel]],", ",",")</f>
        <v>fossil gas: natural gas,fossil liquids: diesel</v>
      </c>
      <c r="D12866" t="s">
        <v>3239</v>
      </c>
      <c r="E12866" t="s">
        <v>3258</v>
      </c>
      <c r="H12866" t="s">
        <v>3438</v>
      </c>
      <c r="I12866">
        <v>470</v>
      </c>
      <c r="J12866" t="s">
        <v>3448</v>
      </c>
      <c r="K12866">
        <v>2009</v>
      </c>
      <c r="L12866" t="s">
        <v>29</v>
      </c>
      <c r="M12866" t="s">
        <v>29</v>
      </c>
      <c r="N12866">
        <v>10.488507999999999</v>
      </c>
      <c r="O12866">
        <v>-71.633056999999994</v>
      </c>
      <c r="P12866" t="s">
        <v>3616</v>
      </c>
      <c r="Q12866" s="3">
        <f>Table1[[#This Row],[Capacity (MW)]]*0.395*8760*10^-6</f>
        <v>1.6262939999999999</v>
      </c>
      <c r="R12866" s="3" cm="1">
        <f t="array" ref="R12866">AVERAGE(VLOOKUP(_xlfn.TEXTSPLIT(Table1[[#This Row],[Fuel (no space after comma)]], ","), FuelList_Final_EF!$A$2:$B$65, 2, FALSE))</f>
        <v>65.583341148886291</v>
      </c>
      <c r="S12866" s="3">
        <f>Table1[[#This Row],[Generation (TWh)]]*10^9*VLOOKUP(Table1[[#This Row],[Turbine/Engine Technology]],Technology_HR!$A$2:$B$11,2,FALSE)*10^-6</f>
        <v>12276893.405999999</v>
      </c>
      <c r="T12866" s="5">
        <f>Table1[[#This Row],[Fuel Consumption (mmBtu)]]*Table1[[#This Row],[Emission Factor (kg CO2/ mmBtu)]]*10^3</f>
        <v>805159688494.21045</v>
      </c>
      <c r="U12866" s="3">
        <f>Table1[[#This Row],[Emissions (g CO2)]]/(Table1[[#This Row],[Generation (TWh)]]*10^9)</f>
        <v>495.08864233294253</v>
      </c>
    </row>
    <row r="12867" spans="1:21" x14ac:dyDescent="0.35">
      <c r="A12867" t="s">
        <v>3133</v>
      </c>
      <c r="B12867" t="s">
        <v>3240</v>
      </c>
      <c r="C12867" t="str">
        <f>SUBSTITUTE(Table1[[#This Row],[Fuel]],", ",",")</f>
        <v>fossil gas: natural gas,fossil liquids: diesel</v>
      </c>
      <c r="D12867" t="s">
        <v>3239</v>
      </c>
      <c r="E12867" t="s">
        <v>3258</v>
      </c>
      <c r="H12867" t="s">
        <v>3438</v>
      </c>
      <c r="I12867">
        <v>300</v>
      </c>
      <c r="J12867" t="s">
        <v>3446</v>
      </c>
      <c r="K12867">
        <v>2012</v>
      </c>
      <c r="L12867" t="s">
        <v>29</v>
      </c>
      <c r="M12867" t="s">
        <v>29</v>
      </c>
      <c r="N12867">
        <v>10.488507999999999</v>
      </c>
      <c r="O12867">
        <v>-71.633056999999994</v>
      </c>
      <c r="P12867" t="s">
        <v>3616</v>
      </c>
      <c r="Q12867" s="3">
        <f>Table1[[#This Row],[Capacity (MW)]]*0.395*8760*10^-6</f>
        <v>1.03806</v>
      </c>
      <c r="R12867" s="3" cm="1">
        <f t="array" ref="R12867">AVERAGE(VLOOKUP(_xlfn.TEXTSPLIT(Table1[[#This Row],[Fuel (no space after comma)]], ","), FuelList_Final_EF!$A$2:$B$65, 2, FALSE))</f>
        <v>65.583341148886291</v>
      </c>
      <c r="S12867" s="3">
        <f>Table1[[#This Row],[Generation (TWh)]]*10^9*VLOOKUP(Table1[[#This Row],[Turbine/Engine Technology]],Technology_HR!$A$2:$B$11,2,FALSE)*10^-6</f>
        <v>7836314.9399999995</v>
      </c>
      <c r="T12867" s="5">
        <f>Table1[[#This Row],[Fuel Consumption (mmBtu)]]*Table1[[#This Row],[Emission Factor (kg CO2/ mmBtu)]]*10^3</f>
        <v>513931716060.13434</v>
      </c>
      <c r="U12867" s="3">
        <f>Table1[[#This Row],[Emissions (g CO2)]]/(Table1[[#This Row],[Generation (TWh)]]*10^9)</f>
        <v>495.08864233294253</v>
      </c>
    </row>
    <row r="12868" spans="1:21" x14ac:dyDescent="0.35">
      <c r="A12868" t="s">
        <v>3135</v>
      </c>
      <c r="B12868" t="s">
        <v>3239</v>
      </c>
      <c r="C12868" t="str">
        <f>SUBSTITUTE(Table1[[#This Row],[Fuel]],", ",",")</f>
        <v>fossil gas: natural gas</v>
      </c>
      <c r="D12868" t="s">
        <v>3239</v>
      </c>
      <c r="H12868" t="s">
        <v>3438</v>
      </c>
      <c r="I12868">
        <v>389</v>
      </c>
      <c r="J12868" t="s">
        <v>3446</v>
      </c>
      <c r="K12868">
        <v>1999</v>
      </c>
      <c r="L12868" t="s">
        <v>29</v>
      </c>
      <c r="M12868" t="s">
        <v>29</v>
      </c>
      <c r="N12868">
        <v>10.489019000000001</v>
      </c>
      <c r="O12868">
        <v>107.16646799999999</v>
      </c>
      <c r="P12868" t="s">
        <v>3617</v>
      </c>
      <c r="Q12868" s="3">
        <f>Table1[[#This Row],[Capacity (MW)]]*0.395*8760*10^-6</f>
        <v>1.3460178</v>
      </c>
      <c r="R12868" s="3" cm="1">
        <f t="array" ref="R12868">AVERAGE(VLOOKUP(_xlfn.TEXTSPLIT(Table1[[#This Row],[Fuel (no space after comma)]], ","), FuelList_Final_EF!$A$2:$B$65, 2, FALSE))</f>
        <v>53.06</v>
      </c>
      <c r="S12868" s="3">
        <f>Table1[[#This Row],[Generation (TWh)]]*10^9*VLOOKUP(Table1[[#This Row],[Turbine/Engine Technology]],Technology_HR!$A$2:$B$11,2,FALSE)*10^-6</f>
        <v>10161088.372199999</v>
      </c>
      <c r="T12868" s="5">
        <f>Table1[[#This Row],[Fuel Consumption (mmBtu)]]*Table1[[#This Row],[Emission Factor (kg CO2/ mmBtu)]]*10^3</f>
        <v>539147349028.93195</v>
      </c>
      <c r="U12868" s="3">
        <f>Table1[[#This Row],[Emissions (g CO2)]]/(Table1[[#This Row],[Generation (TWh)]]*10^9)</f>
        <v>400.54993999999994</v>
      </c>
    </row>
    <row r="12869" spans="1:21" x14ac:dyDescent="0.35">
      <c r="A12869" t="s">
        <v>29</v>
      </c>
      <c r="B12869" t="s">
        <v>3242</v>
      </c>
      <c r="C12869" t="str">
        <f>SUBSTITUTE(Table1[[#This Row],[Fuel]],", ",",")</f>
        <v>fossil gas: lng</v>
      </c>
      <c r="D12869" t="s">
        <v>3242</v>
      </c>
      <c r="H12869" t="s">
        <v>59</v>
      </c>
      <c r="I12869">
        <v>1200</v>
      </c>
      <c r="J12869" t="s">
        <v>3451</v>
      </c>
      <c r="K12869" t="s">
        <v>29</v>
      </c>
      <c r="L12869" t="s">
        <v>29</v>
      </c>
      <c r="M12869" t="s">
        <v>29</v>
      </c>
      <c r="N12869">
        <v>10.489019000000001</v>
      </c>
      <c r="O12869">
        <v>107.16646799999999</v>
      </c>
      <c r="P12869" t="s">
        <v>3617</v>
      </c>
      <c r="Q12869" s="3">
        <f>Table1[[#This Row],[Capacity (MW)]]*0.395*8760*10^-6</f>
        <v>4.1522399999999999</v>
      </c>
      <c r="R12869" s="3" cm="1">
        <f t="array" ref="R12869">AVERAGE(VLOOKUP(_xlfn.TEXTSPLIT(Table1[[#This Row],[Fuel (no space after comma)]], ","), FuelList_Final_EF!$A$2:$B$65, 2, FALSE))</f>
        <v>67.685819715340017</v>
      </c>
      <c r="S12869" s="3">
        <f>Table1[[#This Row],[Generation (TWh)]]*10^9*VLOOKUP(Table1[[#This Row],[Turbine/Engine Technology]],Technology_HR!$A$2:$B$11,2,FALSE)*10^-6</f>
        <v>34444906.920000002</v>
      </c>
      <c r="T12869" s="5">
        <f>Table1[[#This Row],[Fuel Consumption (mmBtu)]]*Table1[[#This Row],[Emission Factor (kg CO2/ mmBtu)]]*10^3</f>
        <v>2331431759898.7881</v>
      </c>
      <c r="U12869" s="3">
        <f>Table1[[#This Row],[Emissions (g CO2)]]/(Table1[[#This Row],[Generation (TWh)]]*10^9)</f>
        <v>561.48771744860323</v>
      </c>
    </row>
    <row r="12870" spans="1:21" x14ac:dyDescent="0.35">
      <c r="A12870" t="s">
        <v>3136</v>
      </c>
      <c r="B12870" t="s">
        <v>3242</v>
      </c>
      <c r="C12870" t="str">
        <f>SUBSTITUTE(Table1[[#This Row],[Fuel]],", ",",")</f>
        <v>fossil gas: lng</v>
      </c>
      <c r="D12870" t="s">
        <v>3242</v>
      </c>
      <c r="H12870" t="s">
        <v>3438</v>
      </c>
      <c r="I12870">
        <v>800</v>
      </c>
      <c r="J12870" t="s">
        <v>3447</v>
      </c>
      <c r="K12870">
        <v>2028</v>
      </c>
      <c r="L12870" t="s">
        <v>29</v>
      </c>
      <c r="M12870" t="s">
        <v>29</v>
      </c>
      <c r="N12870">
        <v>9.3057809999999996</v>
      </c>
      <c r="O12870">
        <v>105.720516</v>
      </c>
      <c r="P12870" t="s">
        <v>3617</v>
      </c>
      <c r="Q12870" s="3">
        <f>Table1[[#This Row],[Capacity (MW)]]*0.395*8760*10^-6</f>
        <v>2.76816</v>
      </c>
      <c r="R12870" s="3" cm="1">
        <f t="array" ref="R12870">AVERAGE(VLOOKUP(_xlfn.TEXTSPLIT(Table1[[#This Row],[Fuel (no space after comma)]], ","), FuelList_Final_EF!$A$2:$B$65, 2, FALSE))</f>
        <v>67.685819715340017</v>
      </c>
      <c r="S12870" s="3">
        <f>Table1[[#This Row],[Generation (TWh)]]*10^9*VLOOKUP(Table1[[#This Row],[Turbine/Engine Technology]],Technology_HR!$A$2:$B$11,2,FALSE)*10^-6</f>
        <v>20896839.84</v>
      </c>
      <c r="T12870" s="5">
        <f>Table1[[#This Row],[Fuel Consumption (mmBtu)]]*Table1[[#This Row],[Emission Factor (kg CO2/ mmBtu)]]*10^3</f>
        <v>1414419734030.5747</v>
      </c>
      <c r="U12870" s="3">
        <f>Table1[[#This Row],[Emissions (g CO2)]]/(Table1[[#This Row],[Generation (TWh)]]*10^9)</f>
        <v>510.96025303110179</v>
      </c>
    </row>
    <row r="12871" spans="1:21" x14ac:dyDescent="0.35">
      <c r="A12871" t="s">
        <v>3136</v>
      </c>
      <c r="B12871" t="s">
        <v>3242</v>
      </c>
      <c r="C12871" t="str">
        <f>SUBSTITUTE(Table1[[#This Row],[Fuel]],", ",",")</f>
        <v>fossil gas: lng</v>
      </c>
      <c r="D12871" t="s">
        <v>3242</v>
      </c>
      <c r="H12871" t="s">
        <v>3438</v>
      </c>
      <c r="I12871">
        <v>800</v>
      </c>
      <c r="J12871" t="s">
        <v>3447</v>
      </c>
      <c r="K12871">
        <v>2029</v>
      </c>
      <c r="L12871" t="s">
        <v>29</v>
      </c>
      <c r="M12871" t="s">
        <v>29</v>
      </c>
      <c r="N12871">
        <v>9.3057809999999996</v>
      </c>
      <c r="O12871">
        <v>105.720516</v>
      </c>
      <c r="P12871" t="s">
        <v>3617</v>
      </c>
      <c r="Q12871" s="3">
        <f>Table1[[#This Row],[Capacity (MW)]]*0.395*8760*10^-6</f>
        <v>2.76816</v>
      </c>
      <c r="R12871" s="3" cm="1">
        <f t="array" ref="R12871">AVERAGE(VLOOKUP(_xlfn.TEXTSPLIT(Table1[[#This Row],[Fuel (no space after comma)]], ","), FuelList_Final_EF!$A$2:$B$65, 2, FALSE))</f>
        <v>67.685819715340017</v>
      </c>
      <c r="S12871" s="3">
        <f>Table1[[#This Row],[Generation (TWh)]]*10^9*VLOOKUP(Table1[[#This Row],[Turbine/Engine Technology]],Technology_HR!$A$2:$B$11,2,FALSE)*10^-6</f>
        <v>20896839.84</v>
      </c>
      <c r="T12871" s="5">
        <f>Table1[[#This Row],[Fuel Consumption (mmBtu)]]*Table1[[#This Row],[Emission Factor (kg CO2/ mmBtu)]]*10^3</f>
        <v>1414419734030.5747</v>
      </c>
      <c r="U12871" s="3">
        <f>Table1[[#This Row],[Emissions (g CO2)]]/(Table1[[#This Row],[Generation (TWh)]]*10^9)</f>
        <v>510.96025303110179</v>
      </c>
    </row>
    <row r="12872" spans="1:21" x14ac:dyDescent="0.35">
      <c r="A12872" t="s">
        <v>3136</v>
      </c>
      <c r="B12872" t="s">
        <v>3242</v>
      </c>
      <c r="C12872" t="str">
        <f>SUBSTITUTE(Table1[[#This Row],[Fuel]],", ",",")</f>
        <v>fossil gas: lng</v>
      </c>
      <c r="D12872" t="s">
        <v>3242</v>
      </c>
      <c r="H12872" t="s">
        <v>3438</v>
      </c>
      <c r="I12872">
        <v>800</v>
      </c>
      <c r="J12872" t="s">
        <v>3447</v>
      </c>
      <c r="K12872">
        <v>2029</v>
      </c>
      <c r="L12872" t="s">
        <v>29</v>
      </c>
      <c r="M12872" t="s">
        <v>29</v>
      </c>
      <c r="N12872">
        <v>9.3057809999999996</v>
      </c>
      <c r="O12872">
        <v>105.720516</v>
      </c>
      <c r="P12872" t="s">
        <v>3617</v>
      </c>
      <c r="Q12872" s="3">
        <f>Table1[[#This Row],[Capacity (MW)]]*0.395*8760*10^-6</f>
        <v>2.76816</v>
      </c>
      <c r="R12872" s="3" cm="1">
        <f t="array" ref="R12872">AVERAGE(VLOOKUP(_xlfn.TEXTSPLIT(Table1[[#This Row],[Fuel (no space after comma)]], ","), FuelList_Final_EF!$A$2:$B$65, 2, FALSE))</f>
        <v>67.685819715340017</v>
      </c>
      <c r="S12872" s="3">
        <f>Table1[[#This Row],[Generation (TWh)]]*10^9*VLOOKUP(Table1[[#This Row],[Turbine/Engine Technology]],Technology_HR!$A$2:$B$11,2,FALSE)*10^-6</f>
        <v>20896839.84</v>
      </c>
      <c r="T12872" s="5">
        <f>Table1[[#This Row],[Fuel Consumption (mmBtu)]]*Table1[[#This Row],[Emission Factor (kg CO2/ mmBtu)]]*10^3</f>
        <v>1414419734030.5747</v>
      </c>
      <c r="U12872" s="3">
        <f>Table1[[#This Row],[Emissions (g CO2)]]/(Table1[[#This Row],[Generation (TWh)]]*10^9)</f>
        <v>510.96025303110179</v>
      </c>
    </row>
    <row r="12873" spans="1:21" x14ac:dyDescent="0.35">
      <c r="A12873" t="s">
        <v>3136</v>
      </c>
      <c r="B12873" t="s">
        <v>3242</v>
      </c>
      <c r="C12873" t="str">
        <f>SUBSTITUTE(Table1[[#This Row],[Fuel]],", ",",")</f>
        <v>fossil gas: lng</v>
      </c>
      <c r="D12873" t="s">
        <v>3242</v>
      </c>
      <c r="H12873" t="s">
        <v>3438</v>
      </c>
      <c r="I12873">
        <v>800</v>
      </c>
      <c r="J12873" t="s">
        <v>3447</v>
      </c>
      <c r="K12873">
        <v>2029</v>
      </c>
      <c r="L12873" t="s">
        <v>29</v>
      </c>
      <c r="M12873" t="s">
        <v>29</v>
      </c>
      <c r="N12873">
        <v>9.3057809999999996</v>
      </c>
      <c r="O12873">
        <v>105.720516</v>
      </c>
      <c r="P12873" t="s">
        <v>3617</v>
      </c>
      <c r="Q12873" s="3">
        <f>Table1[[#This Row],[Capacity (MW)]]*0.395*8760*10^-6</f>
        <v>2.76816</v>
      </c>
      <c r="R12873" s="3" cm="1">
        <f t="array" ref="R12873">AVERAGE(VLOOKUP(_xlfn.TEXTSPLIT(Table1[[#This Row],[Fuel (no space after comma)]], ","), FuelList_Final_EF!$A$2:$B$65, 2, FALSE))</f>
        <v>67.685819715340017</v>
      </c>
      <c r="S12873" s="3">
        <f>Table1[[#This Row],[Generation (TWh)]]*10^9*VLOOKUP(Table1[[#This Row],[Turbine/Engine Technology]],Technology_HR!$A$2:$B$11,2,FALSE)*10^-6</f>
        <v>20896839.84</v>
      </c>
      <c r="T12873" s="5">
        <f>Table1[[#This Row],[Fuel Consumption (mmBtu)]]*Table1[[#This Row],[Emission Factor (kg CO2/ mmBtu)]]*10^3</f>
        <v>1414419734030.5747</v>
      </c>
      <c r="U12873" s="3">
        <f>Table1[[#This Row],[Emissions (g CO2)]]/(Table1[[#This Row],[Generation (TWh)]]*10^9)</f>
        <v>510.96025303110179</v>
      </c>
    </row>
    <row r="12874" spans="1:21" x14ac:dyDescent="0.35">
      <c r="A12874" t="s">
        <v>3137</v>
      </c>
      <c r="B12874" t="s">
        <v>3243</v>
      </c>
      <c r="C12874" t="str">
        <f>SUBSTITUTE(Table1[[#This Row],[Fuel]],", ",",")</f>
        <v>fossil gas: natural gas,fossil liquids: fuel oil</v>
      </c>
      <c r="D12874" t="s">
        <v>3239</v>
      </c>
      <c r="E12874" t="s">
        <v>3275</v>
      </c>
      <c r="H12874" t="s">
        <v>3438</v>
      </c>
      <c r="I12874">
        <v>750</v>
      </c>
      <c r="J12874" t="s">
        <v>3446</v>
      </c>
      <c r="K12874">
        <v>2008</v>
      </c>
      <c r="L12874" t="s">
        <v>29</v>
      </c>
      <c r="M12874" t="s">
        <v>29</v>
      </c>
      <c r="N12874">
        <v>9.2420000000000009</v>
      </c>
      <c r="O12874">
        <v>105.06</v>
      </c>
      <c r="P12874" t="s">
        <v>3617</v>
      </c>
      <c r="Q12874" s="3">
        <f>Table1[[#This Row],[Capacity (MW)]]*0.395*8760*10^-6</f>
        <v>2.5951499999999998</v>
      </c>
      <c r="R12874" s="3" cm="1">
        <f t="array" ref="R12874">AVERAGE(VLOOKUP(_xlfn.TEXTSPLIT(Table1[[#This Row],[Fuel (no space after comma)]], ","), FuelList_Final_EF!$A$2:$B$65, 2, FALSE))</f>
        <v>65.583341148886291</v>
      </c>
      <c r="S12874" s="3">
        <f>Table1[[#This Row],[Generation (TWh)]]*10^9*VLOOKUP(Table1[[#This Row],[Turbine/Engine Technology]],Technology_HR!$A$2:$B$11,2,FALSE)*10^-6</f>
        <v>19590787.349999998</v>
      </c>
      <c r="T12874" s="5">
        <f>Table1[[#This Row],[Fuel Consumption (mmBtu)]]*Table1[[#This Row],[Emission Factor (kg CO2/ mmBtu)]]*10^3</f>
        <v>1284829290150.3357</v>
      </c>
      <c r="U12874" s="3">
        <f>Table1[[#This Row],[Emissions (g CO2)]]/(Table1[[#This Row],[Generation (TWh)]]*10^9)</f>
        <v>495.08864233294247</v>
      </c>
    </row>
    <row r="12875" spans="1:21" x14ac:dyDescent="0.35">
      <c r="A12875" t="s">
        <v>3137</v>
      </c>
      <c r="B12875" t="s">
        <v>3243</v>
      </c>
      <c r="C12875" t="str">
        <f>SUBSTITUTE(Table1[[#This Row],[Fuel]],", ",",")</f>
        <v>fossil gas: natural gas,fossil liquids: fuel oil</v>
      </c>
      <c r="D12875" t="s">
        <v>3239</v>
      </c>
      <c r="E12875" t="s">
        <v>3275</v>
      </c>
      <c r="H12875" t="s">
        <v>3438</v>
      </c>
      <c r="I12875">
        <v>750</v>
      </c>
      <c r="J12875" t="s">
        <v>3446</v>
      </c>
      <c r="K12875">
        <v>2008</v>
      </c>
      <c r="L12875" t="s">
        <v>29</v>
      </c>
      <c r="M12875" t="s">
        <v>29</v>
      </c>
      <c r="N12875">
        <v>9.2420000000000009</v>
      </c>
      <c r="O12875">
        <v>105.06</v>
      </c>
      <c r="P12875" t="s">
        <v>3617</v>
      </c>
      <c r="Q12875" s="3">
        <f>Table1[[#This Row],[Capacity (MW)]]*0.395*8760*10^-6</f>
        <v>2.5951499999999998</v>
      </c>
      <c r="R12875" s="3" cm="1">
        <f t="array" ref="R12875">AVERAGE(VLOOKUP(_xlfn.TEXTSPLIT(Table1[[#This Row],[Fuel (no space after comma)]], ","), FuelList_Final_EF!$A$2:$B$65, 2, FALSE))</f>
        <v>65.583341148886291</v>
      </c>
      <c r="S12875" s="3">
        <f>Table1[[#This Row],[Generation (TWh)]]*10^9*VLOOKUP(Table1[[#This Row],[Turbine/Engine Technology]],Technology_HR!$A$2:$B$11,2,FALSE)*10^-6</f>
        <v>19590787.349999998</v>
      </c>
      <c r="T12875" s="5">
        <f>Table1[[#This Row],[Fuel Consumption (mmBtu)]]*Table1[[#This Row],[Emission Factor (kg CO2/ mmBtu)]]*10^3</f>
        <v>1284829290150.3357</v>
      </c>
      <c r="U12875" s="3">
        <f>Table1[[#This Row],[Emissions (g CO2)]]/(Table1[[#This Row],[Generation (TWh)]]*10^9)</f>
        <v>495.08864233294247</v>
      </c>
    </row>
    <row r="12876" spans="1:21" x14ac:dyDescent="0.35">
      <c r="A12876" t="s">
        <v>3137</v>
      </c>
      <c r="B12876" t="s">
        <v>3242</v>
      </c>
      <c r="C12876" t="str">
        <f>SUBSTITUTE(Table1[[#This Row],[Fuel]],", ",",")</f>
        <v>fossil gas: lng</v>
      </c>
      <c r="D12876" t="s">
        <v>3242</v>
      </c>
      <c r="H12876" t="s">
        <v>3438</v>
      </c>
      <c r="I12876">
        <v>1500</v>
      </c>
      <c r="J12876" t="s">
        <v>3452</v>
      </c>
      <c r="K12876" t="s">
        <v>29</v>
      </c>
      <c r="L12876" t="s">
        <v>29</v>
      </c>
      <c r="M12876" t="s">
        <v>29</v>
      </c>
      <c r="N12876">
        <v>9.2420000000000009</v>
      </c>
      <c r="O12876">
        <v>105.06</v>
      </c>
      <c r="P12876" t="s">
        <v>3617</v>
      </c>
      <c r="Q12876" s="3">
        <f>Table1[[#This Row],[Capacity (MW)]]*0.395*8760*10^-6</f>
        <v>5.1902999999999997</v>
      </c>
      <c r="R12876" s="3" cm="1">
        <f t="array" ref="R12876">AVERAGE(VLOOKUP(_xlfn.TEXTSPLIT(Table1[[#This Row],[Fuel (no space after comma)]], ","), FuelList_Final_EF!$A$2:$B$65, 2, FALSE))</f>
        <v>67.685819715340017</v>
      </c>
      <c r="S12876" s="3">
        <f>Table1[[#This Row],[Generation (TWh)]]*10^9*VLOOKUP(Table1[[#This Row],[Turbine/Engine Technology]],Technology_HR!$A$2:$B$11,2,FALSE)*10^-6</f>
        <v>39181574.699999996</v>
      </c>
      <c r="T12876" s="5">
        <f>Table1[[#This Row],[Fuel Consumption (mmBtu)]]*Table1[[#This Row],[Emission Factor (kg CO2/ mmBtu)]]*10^3</f>
        <v>2652037001307.3271</v>
      </c>
      <c r="U12876" s="3">
        <f>Table1[[#This Row],[Emissions (g CO2)]]/(Table1[[#This Row],[Generation (TWh)]]*10^9)</f>
        <v>510.96025303110167</v>
      </c>
    </row>
    <row r="12877" spans="1:21" x14ac:dyDescent="0.35">
      <c r="A12877" t="s">
        <v>1773</v>
      </c>
      <c r="B12877" t="s">
        <v>3242</v>
      </c>
      <c r="C12877" t="str">
        <f>SUBSTITUTE(Table1[[#This Row],[Fuel]],", ",",")</f>
        <v>fossil gas: lng</v>
      </c>
      <c r="D12877" t="s">
        <v>3242</v>
      </c>
      <c r="H12877" t="s">
        <v>3438</v>
      </c>
      <c r="I12877">
        <v>750</v>
      </c>
      <c r="J12877" t="s">
        <v>3447</v>
      </c>
      <c r="K12877">
        <v>2026</v>
      </c>
      <c r="L12877" t="s">
        <v>29</v>
      </c>
      <c r="M12877" t="s">
        <v>29</v>
      </c>
      <c r="N12877">
        <v>11.335591000000001</v>
      </c>
      <c r="O12877">
        <v>108.88906</v>
      </c>
      <c r="P12877" t="s">
        <v>3617</v>
      </c>
      <c r="Q12877" s="3">
        <f>Table1[[#This Row],[Capacity (MW)]]*0.395*8760*10^-6</f>
        <v>2.5951499999999998</v>
      </c>
      <c r="R12877" s="3" cm="1">
        <f t="array" ref="R12877">AVERAGE(VLOOKUP(_xlfn.TEXTSPLIT(Table1[[#This Row],[Fuel (no space after comma)]], ","), FuelList_Final_EF!$A$2:$B$65, 2, FALSE))</f>
        <v>67.685819715340017</v>
      </c>
      <c r="S12877" s="3">
        <f>Table1[[#This Row],[Generation (TWh)]]*10^9*VLOOKUP(Table1[[#This Row],[Turbine/Engine Technology]],Technology_HR!$A$2:$B$11,2,FALSE)*10^-6</f>
        <v>19590787.349999998</v>
      </c>
      <c r="T12877" s="5">
        <f>Table1[[#This Row],[Fuel Consumption (mmBtu)]]*Table1[[#This Row],[Emission Factor (kg CO2/ mmBtu)]]*10^3</f>
        <v>1326018500653.6636</v>
      </c>
      <c r="U12877" s="3">
        <f>Table1[[#This Row],[Emissions (g CO2)]]/(Table1[[#This Row],[Generation (TWh)]]*10^9)</f>
        <v>510.96025303110167</v>
      </c>
    </row>
    <row r="12878" spans="1:21" x14ac:dyDescent="0.35">
      <c r="A12878" t="s">
        <v>2230</v>
      </c>
      <c r="B12878" t="s">
        <v>3242</v>
      </c>
      <c r="C12878" t="str">
        <f>SUBSTITUTE(Table1[[#This Row],[Fuel]],", ",",")</f>
        <v>fossil gas: lng</v>
      </c>
      <c r="D12878" t="s">
        <v>3242</v>
      </c>
      <c r="H12878" t="s">
        <v>3438</v>
      </c>
      <c r="I12878">
        <v>750</v>
      </c>
      <c r="J12878" t="s">
        <v>3447</v>
      </c>
      <c r="K12878">
        <v>2026</v>
      </c>
      <c r="L12878" t="s">
        <v>29</v>
      </c>
      <c r="M12878" t="s">
        <v>29</v>
      </c>
      <c r="N12878">
        <v>11.335591000000001</v>
      </c>
      <c r="O12878">
        <v>108.88906</v>
      </c>
      <c r="P12878" t="s">
        <v>3617</v>
      </c>
      <c r="Q12878" s="3">
        <f>Table1[[#This Row],[Capacity (MW)]]*0.395*8760*10^-6</f>
        <v>2.5951499999999998</v>
      </c>
      <c r="R12878" s="3" cm="1">
        <f t="array" ref="R12878">AVERAGE(VLOOKUP(_xlfn.TEXTSPLIT(Table1[[#This Row],[Fuel (no space after comma)]], ","), FuelList_Final_EF!$A$2:$B$65, 2, FALSE))</f>
        <v>67.685819715340017</v>
      </c>
      <c r="S12878" s="3">
        <f>Table1[[#This Row],[Generation (TWh)]]*10^9*VLOOKUP(Table1[[#This Row],[Turbine/Engine Technology]],Technology_HR!$A$2:$B$11,2,FALSE)*10^-6</f>
        <v>19590787.349999998</v>
      </c>
      <c r="T12878" s="5">
        <f>Table1[[#This Row],[Fuel Consumption (mmBtu)]]*Table1[[#This Row],[Emission Factor (kg CO2/ mmBtu)]]*10^3</f>
        <v>1326018500653.6636</v>
      </c>
      <c r="U12878" s="3">
        <f>Table1[[#This Row],[Emissions (g CO2)]]/(Table1[[#This Row],[Generation (TWh)]]*10^9)</f>
        <v>510.96025303110167</v>
      </c>
    </row>
    <row r="12879" spans="1:21" x14ac:dyDescent="0.35">
      <c r="A12879" t="s">
        <v>1773</v>
      </c>
      <c r="B12879" t="s">
        <v>3242</v>
      </c>
      <c r="C12879" t="str">
        <f>SUBSTITUTE(Table1[[#This Row],[Fuel]],", ",",")</f>
        <v>fossil gas: lng</v>
      </c>
      <c r="D12879" t="s">
        <v>3242</v>
      </c>
      <c r="H12879" t="s">
        <v>3438</v>
      </c>
      <c r="I12879">
        <v>750</v>
      </c>
      <c r="J12879" t="s">
        <v>3452</v>
      </c>
      <c r="K12879" t="s">
        <v>29</v>
      </c>
      <c r="L12879" t="s">
        <v>29</v>
      </c>
      <c r="M12879" t="s">
        <v>29</v>
      </c>
      <c r="N12879">
        <v>11.335591000000001</v>
      </c>
      <c r="O12879">
        <v>108.88906</v>
      </c>
      <c r="P12879" t="s">
        <v>3617</v>
      </c>
      <c r="Q12879" s="3">
        <f>Table1[[#This Row],[Capacity (MW)]]*0.395*8760*10^-6</f>
        <v>2.5951499999999998</v>
      </c>
      <c r="R12879" s="3" cm="1">
        <f t="array" ref="R12879">AVERAGE(VLOOKUP(_xlfn.TEXTSPLIT(Table1[[#This Row],[Fuel (no space after comma)]], ","), FuelList_Final_EF!$A$2:$B$65, 2, FALSE))</f>
        <v>67.685819715340017</v>
      </c>
      <c r="S12879" s="3">
        <f>Table1[[#This Row],[Generation (TWh)]]*10^9*VLOOKUP(Table1[[#This Row],[Turbine/Engine Technology]],Technology_HR!$A$2:$B$11,2,FALSE)*10^-6</f>
        <v>19590787.349999998</v>
      </c>
      <c r="T12879" s="5">
        <f>Table1[[#This Row],[Fuel Consumption (mmBtu)]]*Table1[[#This Row],[Emission Factor (kg CO2/ mmBtu)]]*10^3</f>
        <v>1326018500653.6636</v>
      </c>
      <c r="U12879" s="3">
        <f>Table1[[#This Row],[Emissions (g CO2)]]/(Table1[[#This Row],[Generation (TWh)]]*10^9)</f>
        <v>510.96025303110167</v>
      </c>
    </row>
    <row r="12880" spans="1:21" x14ac:dyDescent="0.35">
      <c r="A12880" t="s">
        <v>2230</v>
      </c>
      <c r="B12880" t="s">
        <v>3242</v>
      </c>
      <c r="C12880" t="str">
        <f>SUBSTITUTE(Table1[[#This Row],[Fuel]],", ",",")</f>
        <v>fossil gas: lng</v>
      </c>
      <c r="D12880" t="s">
        <v>3242</v>
      </c>
      <c r="H12880" t="s">
        <v>3438</v>
      </c>
      <c r="I12880">
        <v>750</v>
      </c>
      <c r="J12880" t="s">
        <v>3452</v>
      </c>
      <c r="K12880" t="s">
        <v>29</v>
      </c>
      <c r="L12880" t="s">
        <v>29</v>
      </c>
      <c r="M12880" t="s">
        <v>29</v>
      </c>
      <c r="N12880">
        <v>11.335591000000001</v>
      </c>
      <c r="O12880">
        <v>108.88906</v>
      </c>
      <c r="P12880" t="s">
        <v>3617</v>
      </c>
      <c r="Q12880" s="3">
        <f>Table1[[#This Row],[Capacity (MW)]]*0.395*8760*10^-6</f>
        <v>2.5951499999999998</v>
      </c>
      <c r="R12880" s="3" cm="1">
        <f t="array" ref="R12880">AVERAGE(VLOOKUP(_xlfn.TEXTSPLIT(Table1[[#This Row],[Fuel (no space after comma)]], ","), FuelList_Final_EF!$A$2:$B$65, 2, FALSE))</f>
        <v>67.685819715340017</v>
      </c>
      <c r="S12880" s="3">
        <f>Table1[[#This Row],[Generation (TWh)]]*10^9*VLOOKUP(Table1[[#This Row],[Turbine/Engine Technology]],Technology_HR!$A$2:$B$11,2,FALSE)*10^-6</f>
        <v>19590787.349999998</v>
      </c>
      <c r="T12880" s="5">
        <f>Table1[[#This Row],[Fuel Consumption (mmBtu)]]*Table1[[#This Row],[Emission Factor (kg CO2/ mmBtu)]]*10^3</f>
        <v>1326018500653.6636</v>
      </c>
      <c r="U12880" s="3">
        <f>Table1[[#This Row],[Emissions (g CO2)]]/(Table1[[#This Row],[Generation (TWh)]]*10^9)</f>
        <v>510.96025303110167</v>
      </c>
    </row>
    <row r="12881" spans="1:21" x14ac:dyDescent="0.35">
      <c r="A12881" t="s">
        <v>2230</v>
      </c>
      <c r="B12881" t="s">
        <v>3242</v>
      </c>
      <c r="C12881" t="str">
        <f>SUBSTITUTE(Table1[[#This Row],[Fuel]],", ",",")</f>
        <v>fossil gas: lng</v>
      </c>
      <c r="D12881" t="s">
        <v>3242</v>
      </c>
      <c r="H12881" t="s">
        <v>3438</v>
      </c>
      <c r="I12881">
        <v>750</v>
      </c>
      <c r="J12881" t="s">
        <v>3452</v>
      </c>
      <c r="K12881" t="s">
        <v>29</v>
      </c>
      <c r="L12881" t="s">
        <v>29</v>
      </c>
      <c r="M12881" t="s">
        <v>29</v>
      </c>
      <c r="N12881">
        <v>11.335591000000001</v>
      </c>
      <c r="O12881">
        <v>108.88906</v>
      </c>
      <c r="P12881" t="s">
        <v>3617</v>
      </c>
      <c r="Q12881" s="3">
        <f>Table1[[#This Row],[Capacity (MW)]]*0.395*8760*10^-6</f>
        <v>2.5951499999999998</v>
      </c>
      <c r="R12881" s="3" cm="1">
        <f t="array" ref="R12881">AVERAGE(VLOOKUP(_xlfn.TEXTSPLIT(Table1[[#This Row],[Fuel (no space after comma)]], ","), FuelList_Final_EF!$A$2:$B$65, 2, FALSE))</f>
        <v>67.685819715340017</v>
      </c>
      <c r="S12881" s="3">
        <f>Table1[[#This Row],[Generation (TWh)]]*10^9*VLOOKUP(Table1[[#This Row],[Turbine/Engine Technology]],Technology_HR!$A$2:$B$11,2,FALSE)*10^-6</f>
        <v>19590787.349999998</v>
      </c>
      <c r="T12881" s="5">
        <f>Table1[[#This Row],[Fuel Consumption (mmBtu)]]*Table1[[#This Row],[Emission Factor (kg CO2/ mmBtu)]]*10^3</f>
        <v>1326018500653.6636</v>
      </c>
      <c r="U12881" s="3">
        <f>Table1[[#This Row],[Emissions (g CO2)]]/(Table1[[#This Row],[Generation (TWh)]]*10^9)</f>
        <v>510.96025303110167</v>
      </c>
    </row>
    <row r="12882" spans="1:21" x14ac:dyDescent="0.35">
      <c r="A12882" t="s">
        <v>1773</v>
      </c>
      <c r="B12882" t="s">
        <v>3242</v>
      </c>
      <c r="C12882" t="str">
        <f>SUBSTITUTE(Table1[[#This Row],[Fuel]],", ",",")</f>
        <v>fossil gas: lng</v>
      </c>
      <c r="D12882" t="s">
        <v>3242</v>
      </c>
      <c r="H12882" t="s">
        <v>3438</v>
      </c>
      <c r="I12882">
        <v>750</v>
      </c>
      <c r="J12882" t="s">
        <v>3452</v>
      </c>
      <c r="K12882" t="s">
        <v>29</v>
      </c>
      <c r="L12882" t="s">
        <v>29</v>
      </c>
      <c r="M12882" t="s">
        <v>29</v>
      </c>
      <c r="N12882">
        <v>11.335591000000001</v>
      </c>
      <c r="O12882">
        <v>108.88906</v>
      </c>
      <c r="P12882" t="s">
        <v>3617</v>
      </c>
      <c r="Q12882" s="3">
        <f>Table1[[#This Row],[Capacity (MW)]]*0.395*8760*10^-6</f>
        <v>2.5951499999999998</v>
      </c>
      <c r="R12882" s="3" cm="1">
        <f t="array" ref="R12882">AVERAGE(VLOOKUP(_xlfn.TEXTSPLIT(Table1[[#This Row],[Fuel (no space after comma)]], ","), FuelList_Final_EF!$A$2:$B$65, 2, FALSE))</f>
        <v>67.685819715340017</v>
      </c>
      <c r="S12882" s="3">
        <f>Table1[[#This Row],[Generation (TWh)]]*10^9*VLOOKUP(Table1[[#This Row],[Turbine/Engine Technology]],Technology_HR!$A$2:$B$11,2,FALSE)*10^-6</f>
        <v>19590787.349999998</v>
      </c>
      <c r="T12882" s="5">
        <f>Table1[[#This Row],[Fuel Consumption (mmBtu)]]*Table1[[#This Row],[Emission Factor (kg CO2/ mmBtu)]]*10^3</f>
        <v>1326018500653.6636</v>
      </c>
      <c r="U12882" s="3">
        <f>Table1[[#This Row],[Emissions (g CO2)]]/(Table1[[#This Row],[Generation (TWh)]]*10^9)</f>
        <v>510.96025303110167</v>
      </c>
    </row>
    <row r="12883" spans="1:21" x14ac:dyDescent="0.35">
      <c r="A12883" t="s">
        <v>2230</v>
      </c>
      <c r="B12883" t="s">
        <v>3242</v>
      </c>
      <c r="C12883" t="str">
        <f>SUBSTITUTE(Table1[[#This Row],[Fuel]],", ",",")</f>
        <v>fossil gas: lng</v>
      </c>
      <c r="D12883" t="s">
        <v>3242</v>
      </c>
      <c r="H12883" t="s">
        <v>3438</v>
      </c>
      <c r="I12883">
        <v>750</v>
      </c>
      <c r="J12883" t="s">
        <v>3452</v>
      </c>
      <c r="K12883" t="s">
        <v>29</v>
      </c>
      <c r="L12883" t="s">
        <v>29</v>
      </c>
      <c r="M12883" t="s">
        <v>29</v>
      </c>
      <c r="N12883">
        <v>11.335591000000001</v>
      </c>
      <c r="O12883">
        <v>108.88906</v>
      </c>
      <c r="P12883" t="s">
        <v>3617</v>
      </c>
      <c r="Q12883" s="3">
        <f>Table1[[#This Row],[Capacity (MW)]]*0.395*8760*10^-6</f>
        <v>2.5951499999999998</v>
      </c>
      <c r="R12883" s="3" cm="1">
        <f t="array" ref="R12883">AVERAGE(VLOOKUP(_xlfn.TEXTSPLIT(Table1[[#This Row],[Fuel (no space after comma)]], ","), FuelList_Final_EF!$A$2:$B$65, 2, FALSE))</f>
        <v>67.685819715340017</v>
      </c>
      <c r="S12883" s="3">
        <f>Table1[[#This Row],[Generation (TWh)]]*10^9*VLOOKUP(Table1[[#This Row],[Turbine/Engine Technology]],Technology_HR!$A$2:$B$11,2,FALSE)*10^-6</f>
        <v>19590787.349999998</v>
      </c>
      <c r="T12883" s="5">
        <f>Table1[[#This Row],[Fuel Consumption (mmBtu)]]*Table1[[#This Row],[Emission Factor (kg CO2/ mmBtu)]]*10^3</f>
        <v>1326018500653.6636</v>
      </c>
      <c r="U12883" s="3">
        <f>Table1[[#This Row],[Emissions (g CO2)]]/(Table1[[#This Row],[Generation (TWh)]]*10^9)</f>
        <v>510.96025303110167</v>
      </c>
    </row>
    <row r="12884" spans="1:21" x14ac:dyDescent="0.35">
      <c r="A12884" t="s">
        <v>1773</v>
      </c>
      <c r="B12884" t="s">
        <v>3242</v>
      </c>
      <c r="C12884" t="str">
        <f>SUBSTITUTE(Table1[[#This Row],[Fuel]],", ",",")</f>
        <v>fossil gas: lng</v>
      </c>
      <c r="D12884" t="s">
        <v>3242</v>
      </c>
      <c r="H12884" t="s">
        <v>3438</v>
      </c>
      <c r="I12884">
        <v>750</v>
      </c>
      <c r="J12884" t="s">
        <v>3452</v>
      </c>
      <c r="K12884" t="s">
        <v>29</v>
      </c>
      <c r="L12884" t="s">
        <v>29</v>
      </c>
      <c r="M12884" t="s">
        <v>29</v>
      </c>
      <c r="N12884">
        <v>11.335591000000001</v>
      </c>
      <c r="O12884">
        <v>108.88906</v>
      </c>
      <c r="P12884" t="s">
        <v>3617</v>
      </c>
      <c r="Q12884" s="3">
        <f>Table1[[#This Row],[Capacity (MW)]]*0.395*8760*10^-6</f>
        <v>2.5951499999999998</v>
      </c>
      <c r="R12884" s="3" cm="1">
        <f t="array" ref="R12884">AVERAGE(VLOOKUP(_xlfn.TEXTSPLIT(Table1[[#This Row],[Fuel (no space after comma)]], ","), FuelList_Final_EF!$A$2:$B$65, 2, FALSE))</f>
        <v>67.685819715340017</v>
      </c>
      <c r="S12884" s="3">
        <f>Table1[[#This Row],[Generation (TWh)]]*10^9*VLOOKUP(Table1[[#This Row],[Turbine/Engine Technology]],Technology_HR!$A$2:$B$11,2,FALSE)*10^-6</f>
        <v>19590787.349999998</v>
      </c>
      <c r="T12884" s="5">
        <f>Table1[[#This Row],[Fuel Consumption (mmBtu)]]*Table1[[#This Row],[Emission Factor (kg CO2/ mmBtu)]]*10^3</f>
        <v>1326018500653.6636</v>
      </c>
      <c r="U12884" s="3">
        <f>Table1[[#This Row],[Emissions (g CO2)]]/(Table1[[#This Row],[Generation (TWh)]]*10^9)</f>
        <v>510.96025303110167</v>
      </c>
    </row>
    <row r="12885" spans="1:21" x14ac:dyDescent="0.35">
      <c r="A12885" t="s">
        <v>3138</v>
      </c>
      <c r="B12885" t="s">
        <v>3242</v>
      </c>
      <c r="C12885" t="str">
        <f>SUBSTITUTE(Table1[[#This Row],[Fuel]],", ",",")</f>
        <v>fossil gas: lng</v>
      </c>
      <c r="D12885" t="s">
        <v>3242</v>
      </c>
      <c r="H12885" t="s">
        <v>59</v>
      </c>
      <c r="I12885">
        <v>3000</v>
      </c>
      <c r="J12885" t="s">
        <v>3451</v>
      </c>
      <c r="K12885" t="s">
        <v>29</v>
      </c>
      <c r="L12885" t="s">
        <v>29</v>
      </c>
      <c r="M12885" t="s">
        <v>29</v>
      </c>
      <c r="N12885">
        <v>10.554277000000001</v>
      </c>
      <c r="O12885">
        <v>107.015867</v>
      </c>
      <c r="P12885" t="s">
        <v>3617</v>
      </c>
      <c r="Q12885" s="3">
        <f>Table1[[#This Row],[Capacity (MW)]]*0.395*8760*10^-6</f>
        <v>10.380599999999999</v>
      </c>
      <c r="R12885" s="3" cm="1">
        <f t="array" ref="R12885">AVERAGE(VLOOKUP(_xlfn.TEXTSPLIT(Table1[[#This Row],[Fuel (no space after comma)]], ","), FuelList_Final_EF!$A$2:$B$65, 2, FALSE))</f>
        <v>67.685819715340017</v>
      </c>
      <c r="S12885" s="3">
        <f>Table1[[#This Row],[Generation (TWh)]]*10^9*VLOOKUP(Table1[[#This Row],[Turbine/Engine Technology]],Technology_HR!$A$2:$B$11,2,FALSE)*10^-6</f>
        <v>86112267.299999997</v>
      </c>
      <c r="T12885" s="5">
        <f>Table1[[#This Row],[Fuel Consumption (mmBtu)]]*Table1[[#This Row],[Emission Factor (kg CO2/ mmBtu)]]*10^3</f>
        <v>5828579399746.9688</v>
      </c>
      <c r="U12885" s="3">
        <f>Table1[[#This Row],[Emissions (g CO2)]]/(Table1[[#This Row],[Generation (TWh)]]*10^9)</f>
        <v>561.48771744860301</v>
      </c>
    </row>
    <row r="12886" spans="1:21" x14ac:dyDescent="0.35">
      <c r="A12886" t="s">
        <v>3139</v>
      </c>
      <c r="B12886" t="s">
        <v>3242</v>
      </c>
      <c r="C12886" t="str">
        <f>SUBSTITUTE(Table1[[#This Row],[Fuel]],", ",",")</f>
        <v>fossil gas: lng</v>
      </c>
      <c r="D12886" t="s">
        <v>3242</v>
      </c>
      <c r="H12886" t="s">
        <v>59</v>
      </c>
      <c r="I12886">
        <v>3000</v>
      </c>
      <c r="J12886" t="s">
        <v>3451</v>
      </c>
      <c r="K12886" t="s">
        <v>29</v>
      </c>
      <c r="L12886" t="s">
        <v>29</v>
      </c>
      <c r="M12886" t="s">
        <v>29</v>
      </c>
      <c r="N12886">
        <v>10.554277000000001</v>
      </c>
      <c r="O12886">
        <v>107.015867</v>
      </c>
      <c r="P12886" t="s">
        <v>3617</v>
      </c>
      <c r="Q12886" s="3">
        <f>Table1[[#This Row],[Capacity (MW)]]*0.395*8760*10^-6</f>
        <v>10.380599999999999</v>
      </c>
      <c r="R12886" s="3" cm="1">
        <f t="array" ref="R12886">AVERAGE(VLOOKUP(_xlfn.TEXTSPLIT(Table1[[#This Row],[Fuel (no space after comma)]], ","), FuelList_Final_EF!$A$2:$B$65, 2, FALSE))</f>
        <v>67.685819715340017</v>
      </c>
      <c r="S12886" s="3">
        <f>Table1[[#This Row],[Generation (TWh)]]*10^9*VLOOKUP(Table1[[#This Row],[Turbine/Engine Technology]],Technology_HR!$A$2:$B$11,2,FALSE)*10^-6</f>
        <v>86112267.299999997</v>
      </c>
      <c r="T12886" s="5">
        <f>Table1[[#This Row],[Fuel Consumption (mmBtu)]]*Table1[[#This Row],[Emission Factor (kg CO2/ mmBtu)]]*10^3</f>
        <v>5828579399746.9688</v>
      </c>
      <c r="U12886" s="3">
        <f>Table1[[#This Row],[Emissions (g CO2)]]/(Table1[[#This Row],[Generation (TWh)]]*10^9)</f>
        <v>561.48771744860301</v>
      </c>
    </row>
    <row r="12887" spans="1:21" x14ac:dyDescent="0.35">
      <c r="A12887" t="s">
        <v>29</v>
      </c>
      <c r="B12887" t="s">
        <v>3242</v>
      </c>
      <c r="C12887" t="str">
        <f>SUBSTITUTE(Table1[[#This Row],[Fuel]],", ",",")</f>
        <v>fossil gas: lng</v>
      </c>
      <c r="D12887" t="s">
        <v>3242</v>
      </c>
      <c r="H12887" t="s">
        <v>3438</v>
      </c>
      <c r="I12887">
        <v>800</v>
      </c>
      <c r="J12887" t="s">
        <v>3452</v>
      </c>
      <c r="K12887" t="s">
        <v>29</v>
      </c>
      <c r="L12887" t="s">
        <v>29</v>
      </c>
      <c r="M12887" t="s">
        <v>29</v>
      </c>
      <c r="N12887">
        <v>20.814458999999999</v>
      </c>
      <c r="O12887">
        <v>106.91797699999999</v>
      </c>
      <c r="P12887" t="s">
        <v>3617</v>
      </c>
      <c r="Q12887" s="3">
        <f>Table1[[#This Row],[Capacity (MW)]]*0.395*8760*10^-6</f>
        <v>2.76816</v>
      </c>
      <c r="R12887" s="3" cm="1">
        <f t="array" ref="R12887">AVERAGE(VLOOKUP(_xlfn.TEXTSPLIT(Table1[[#This Row],[Fuel (no space after comma)]], ","), FuelList_Final_EF!$A$2:$B$65, 2, FALSE))</f>
        <v>67.685819715340017</v>
      </c>
      <c r="S12887" s="3">
        <f>Table1[[#This Row],[Generation (TWh)]]*10^9*VLOOKUP(Table1[[#This Row],[Turbine/Engine Technology]],Technology_HR!$A$2:$B$11,2,FALSE)*10^-6</f>
        <v>20896839.84</v>
      </c>
      <c r="T12887" s="5">
        <f>Table1[[#This Row],[Fuel Consumption (mmBtu)]]*Table1[[#This Row],[Emission Factor (kg CO2/ mmBtu)]]*10^3</f>
        <v>1414419734030.5747</v>
      </c>
      <c r="U12887" s="3">
        <f>Table1[[#This Row],[Emissions (g CO2)]]/(Table1[[#This Row],[Generation (TWh)]]*10^9)</f>
        <v>510.96025303110179</v>
      </c>
    </row>
    <row r="12888" spans="1:21" x14ac:dyDescent="0.35">
      <c r="A12888" t="s">
        <v>29</v>
      </c>
      <c r="B12888" t="s">
        <v>3242</v>
      </c>
      <c r="C12888" t="str">
        <f>SUBSTITUTE(Table1[[#This Row],[Fuel]],", ",",")</f>
        <v>fossil gas: lng</v>
      </c>
      <c r="D12888" t="s">
        <v>3242</v>
      </c>
      <c r="H12888" t="s">
        <v>3438</v>
      </c>
      <c r="I12888">
        <v>800</v>
      </c>
      <c r="J12888" t="s">
        <v>3452</v>
      </c>
      <c r="K12888" t="s">
        <v>29</v>
      </c>
      <c r="L12888" t="s">
        <v>29</v>
      </c>
      <c r="M12888" t="s">
        <v>29</v>
      </c>
      <c r="N12888">
        <v>20.814458999999999</v>
      </c>
      <c r="O12888">
        <v>106.91797699999999</v>
      </c>
      <c r="P12888" t="s">
        <v>3617</v>
      </c>
      <c r="Q12888" s="3">
        <f>Table1[[#This Row],[Capacity (MW)]]*0.395*8760*10^-6</f>
        <v>2.76816</v>
      </c>
      <c r="R12888" s="3" cm="1">
        <f t="array" ref="R12888">AVERAGE(VLOOKUP(_xlfn.TEXTSPLIT(Table1[[#This Row],[Fuel (no space after comma)]], ","), FuelList_Final_EF!$A$2:$B$65, 2, FALSE))</f>
        <v>67.685819715340017</v>
      </c>
      <c r="S12888" s="3">
        <f>Table1[[#This Row],[Generation (TWh)]]*10^9*VLOOKUP(Table1[[#This Row],[Turbine/Engine Technology]],Technology_HR!$A$2:$B$11,2,FALSE)*10^-6</f>
        <v>20896839.84</v>
      </c>
      <c r="T12888" s="5">
        <f>Table1[[#This Row],[Fuel Consumption (mmBtu)]]*Table1[[#This Row],[Emission Factor (kg CO2/ mmBtu)]]*10^3</f>
        <v>1414419734030.5747</v>
      </c>
      <c r="U12888" s="3">
        <f>Table1[[#This Row],[Emissions (g CO2)]]/(Table1[[#This Row],[Generation (TWh)]]*10^9)</f>
        <v>510.96025303110179</v>
      </c>
    </row>
    <row r="12889" spans="1:21" x14ac:dyDescent="0.35">
      <c r="A12889" t="s">
        <v>3140</v>
      </c>
      <c r="B12889" t="s">
        <v>3242</v>
      </c>
      <c r="C12889" t="str">
        <f>SUBSTITUTE(Table1[[#This Row],[Fuel]],", ",",")</f>
        <v>fossil gas: lng</v>
      </c>
      <c r="D12889" t="s">
        <v>3242</v>
      </c>
      <c r="H12889" t="s">
        <v>59</v>
      </c>
      <c r="I12889">
        <v>1500</v>
      </c>
      <c r="J12889" t="s">
        <v>3450</v>
      </c>
      <c r="K12889">
        <v>2035</v>
      </c>
      <c r="L12889" t="s">
        <v>29</v>
      </c>
      <c r="M12889" t="s">
        <v>29</v>
      </c>
      <c r="N12889">
        <v>16.331091000000001</v>
      </c>
      <c r="O12889">
        <v>108.022009</v>
      </c>
      <c r="P12889" t="s">
        <v>3617</v>
      </c>
      <c r="Q12889" s="3">
        <f>Table1[[#This Row],[Capacity (MW)]]*0.395*8760*10^-6</f>
        <v>5.1902999999999997</v>
      </c>
      <c r="R12889" s="3" cm="1">
        <f t="array" ref="R12889">AVERAGE(VLOOKUP(_xlfn.TEXTSPLIT(Table1[[#This Row],[Fuel (no space after comma)]], ","), FuelList_Final_EF!$A$2:$B$65, 2, FALSE))</f>
        <v>67.685819715340017</v>
      </c>
      <c r="S12889" s="3">
        <f>Table1[[#This Row],[Generation (TWh)]]*10^9*VLOOKUP(Table1[[#This Row],[Turbine/Engine Technology]],Technology_HR!$A$2:$B$11,2,FALSE)*10^-6</f>
        <v>43056133.649999999</v>
      </c>
      <c r="T12889" s="5">
        <f>Table1[[#This Row],[Fuel Consumption (mmBtu)]]*Table1[[#This Row],[Emission Factor (kg CO2/ mmBtu)]]*10^3</f>
        <v>2914289699873.4844</v>
      </c>
      <c r="U12889" s="3">
        <f>Table1[[#This Row],[Emissions (g CO2)]]/(Table1[[#This Row],[Generation (TWh)]]*10^9)</f>
        <v>561.48771744860301</v>
      </c>
    </row>
    <row r="12890" spans="1:21" x14ac:dyDescent="0.35">
      <c r="A12890" t="s">
        <v>3141</v>
      </c>
      <c r="B12890" t="s">
        <v>3242</v>
      </c>
      <c r="C12890" t="str">
        <f>SUBSTITUTE(Table1[[#This Row],[Fuel]],", ",",")</f>
        <v>fossil gas: lng</v>
      </c>
      <c r="D12890" t="s">
        <v>3242</v>
      </c>
      <c r="H12890" t="s">
        <v>59</v>
      </c>
      <c r="I12890">
        <v>600</v>
      </c>
      <c r="J12890" t="s">
        <v>3447</v>
      </c>
      <c r="K12890">
        <v>2024</v>
      </c>
      <c r="L12890" t="s">
        <v>29</v>
      </c>
      <c r="M12890" t="s">
        <v>29</v>
      </c>
      <c r="N12890">
        <v>19.358000000000001</v>
      </c>
      <c r="O12890">
        <v>105.779</v>
      </c>
      <c r="P12890" t="s">
        <v>3617</v>
      </c>
      <c r="Q12890" s="3">
        <f>Table1[[#This Row],[Capacity (MW)]]*0.395*8760*10^-6</f>
        <v>2.07612</v>
      </c>
      <c r="R12890" s="3" cm="1">
        <f t="array" ref="R12890">AVERAGE(VLOOKUP(_xlfn.TEXTSPLIT(Table1[[#This Row],[Fuel (no space after comma)]], ","), FuelList_Final_EF!$A$2:$B$65, 2, FALSE))</f>
        <v>67.685819715340017</v>
      </c>
      <c r="S12890" s="3">
        <f>Table1[[#This Row],[Generation (TWh)]]*10^9*VLOOKUP(Table1[[#This Row],[Turbine/Engine Technology]],Technology_HR!$A$2:$B$11,2,FALSE)*10^-6</f>
        <v>17222453.460000001</v>
      </c>
      <c r="T12890" s="5">
        <f>Table1[[#This Row],[Fuel Consumption (mmBtu)]]*Table1[[#This Row],[Emission Factor (kg CO2/ mmBtu)]]*10^3</f>
        <v>1165715879949.394</v>
      </c>
      <c r="U12890" s="3">
        <f>Table1[[#This Row],[Emissions (g CO2)]]/(Table1[[#This Row],[Generation (TWh)]]*10^9)</f>
        <v>561.48771744860323</v>
      </c>
    </row>
    <row r="12891" spans="1:21" x14ac:dyDescent="0.35">
      <c r="A12891" t="s">
        <v>3142</v>
      </c>
      <c r="B12891" t="s">
        <v>3239</v>
      </c>
      <c r="C12891" t="str">
        <f>SUBSTITUTE(Table1[[#This Row],[Fuel]],", ",",")</f>
        <v>fossil gas: natural gas</v>
      </c>
      <c r="D12891" t="s">
        <v>3239</v>
      </c>
      <c r="H12891" t="s">
        <v>3438</v>
      </c>
      <c r="I12891">
        <v>750</v>
      </c>
      <c r="J12891" t="s">
        <v>3450</v>
      </c>
      <c r="K12891">
        <v>2030</v>
      </c>
      <c r="L12891" t="s">
        <v>29</v>
      </c>
      <c r="M12891" t="s">
        <v>29</v>
      </c>
      <c r="N12891">
        <v>15.333</v>
      </c>
      <c r="O12891">
        <v>108.667</v>
      </c>
      <c r="P12891" t="s">
        <v>3617</v>
      </c>
      <c r="Q12891" s="3">
        <f>Table1[[#This Row],[Capacity (MW)]]*0.395*8760*10^-6</f>
        <v>2.5951499999999998</v>
      </c>
      <c r="R12891" s="3" cm="1">
        <f t="array" ref="R12891">AVERAGE(VLOOKUP(_xlfn.TEXTSPLIT(Table1[[#This Row],[Fuel (no space after comma)]], ","), FuelList_Final_EF!$A$2:$B$65, 2, FALSE))</f>
        <v>53.06</v>
      </c>
      <c r="S12891" s="3">
        <f>Table1[[#This Row],[Generation (TWh)]]*10^9*VLOOKUP(Table1[[#This Row],[Turbine/Engine Technology]],Technology_HR!$A$2:$B$11,2,FALSE)*10^-6</f>
        <v>19590787.349999998</v>
      </c>
      <c r="T12891" s="5">
        <f>Table1[[#This Row],[Fuel Consumption (mmBtu)]]*Table1[[#This Row],[Emission Factor (kg CO2/ mmBtu)]]*10^3</f>
        <v>1039487176790.9999</v>
      </c>
      <c r="U12891" s="3">
        <f>Table1[[#This Row],[Emissions (g CO2)]]/(Table1[[#This Row],[Generation (TWh)]]*10^9)</f>
        <v>400.54993999999994</v>
      </c>
    </row>
    <row r="12892" spans="1:21" x14ac:dyDescent="0.35">
      <c r="A12892" t="s">
        <v>3143</v>
      </c>
      <c r="B12892" t="s">
        <v>3239</v>
      </c>
      <c r="C12892" t="str">
        <f>SUBSTITUTE(Table1[[#This Row],[Fuel]],", ",",")</f>
        <v>fossil gas: natural gas</v>
      </c>
      <c r="D12892" t="s">
        <v>3239</v>
      </c>
      <c r="H12892" t="s">
        <v>3438</v>
      </c>
      <c r="I12892">
        <v>750</v>
      </c>
      <c r="J12892" t="s">
        <v>3450</v>
      </c>
      <c r="K12892">
        <v>2030</v>
      </c>
      <c r="L12892" t="s">
        <v>29</v>
      </c>
      <c r="M12892" t="s">
        <v>29</v>
      </c>
      <c r="N12892">
        <v>15.333</v>
      </c>
      <c r="O12892">
        <v>108.667</v>
      </c>
      <c r="P12892" t="s">
        <v>3617</v>
      </c>
      <c r="Q12892" s="3">
        <f>Table1[[#This Row],[Capacity (MW)]]*0.395*8760*10^-6</f>
        <v>2.5951499999999998</v>
      </c>
      <c r="R12892" s="3" cm="1">
        <f t="array" ref="R12892">AVERAGE(VLOOKUP(_xlfn.TEXTSPLIT(Table1[[#This Row],[Fuel (no space after comma)]], ","), FuelList_Final_EF!$A$2:$B$65, 2, FALSE))</f>
        <v>53.06</v>
      </c>
      <c r="S12892" s="3">
        <f>Table1[[#This Row],[Generation (TWh)]]*10^9*VLOOKUP(Table1[[#This Row],[Turbine/Engine Technology]],Technology_HR!$A$2:$B$11,2,FALSE)*10^-6</f>
        <v>19590787.349999998</v>
      </c>
      <c r="T12892" s="5">
        <f>Table1[[#This Row],[Fuel Consumption (mmBtu)]]*Table1[[#This Row],[Emission Factor (kg CO2/ mmBtu)]]*10^3</f>
        <v>1039487176790.9999</v>
      </c>
      <c r="U12892" s="3">
        <f>Table1[[#This Row],[Emissions (g CO2)]]/(Table1[[#This Row],[Generation (TWh)]]*10^9)</f>
        <v>400.54993999999994</v>
      </c>
    </row>
    <row r="12893" spans="1:21" x14ac:dyDescent="0.35">
      <c r="A12893" t="s">
        <v>3142</v>
      </c>
      <c r="B12893" t="s">
        <v>3239</v>
      </c>
      <c r="C12893" t="str">
        <f>SUBSTITUTE(Table1[[#This Row],[Fuel]],", ",",")</f>
        <v>fossil gas: natural gas</v>
      </c>
      <c r="D12893" t="s">
        <v>3239</v>
      </c>
      <c r="H12893" t="s">
        <v>3438</v>
      </c>
      <c r="I12893">
        <v>750</v>
      </c>
      <c r="J12893" t="s">
        <v>3450</v>
      </c>
      <c r="K12893">
        <v>2030</v>
      </c>
      <c r="L12893" t="s">
        <v>29</v>
      </c>
      <c r="M12893" t="s">
        <v>29</v>
      </c>
      <c r="N12893">
        <v>15.333</v>
      </c>
      <c r="O12893">
        <v>108.667</v>
      </c>
      <c r="P12893" t="s">
        <v>3617</v>
      </c>
      <c r="Q12893" s="3">
        <f>Table1[[#This Row],[Capacity (MW)]]*0.395*8760*10^-6</f>
        <v>2.5951499999999998</v>
      </c>
      <c r="R12893" s="3" cm="1">
        <f t="array" ref="R12893">AVERAGE(VLOOKUP(_xlfn.TEXTSPLIT(Table1[[#This Row],[Fuel (no space after comma)]], ","), FuelList_Final_EF!$A$2:$B$65, 2, FALSE))</f>
        <v>53.06</v>
      </c>
      <c r="S12893" s="3">
        <f>Table1[[#This Row],[Generation (TWh)]]*10^9*VLOOKUP(Table1[[#This Row],[Turbine/Engine Technology]],Technology_HR!$A$2:$B$11,2,FALSE)*10^-6</f>
        <v>19590787.349999998</v>
      </c>
      <c r="T12893" s="5">
        <f>Table1[[#This Row],[Fuel Consumption (mmBtu)]]*Table1[[#This Row],[Emission Factor (kg CO2/ mmBtu)]]*10^3</f>
        <v>1039487176790.9999</v>
      </c>
      <c r="U12893" s="3">
        <f>Table1[[#This Row],[Emissions (g CO2)]]/(Table1[[#This Row],[Generation (TWh)]]*10^9)</f>
        <v>400.54993999999994</v>
      </c>
    </row>
    <row r="12894" spans="1:21" x14ac:dyDescent="0.35">
      <c r="A12894" t="s">
        <v>3144</v>
      </c>
      <c r="B12894" t="s">
        <v>3242</v>
      </c>
      <c r="C12894" t="str">
        <f>SUBSTITUTE(Table1[[#This Row],[Fuel]],", ",",")</f>
        <v>fossil gas: lng</v>
      </c>
      <c r="D12894" t="s">
        <v>3242</v>
      </c>
      <c r="H12894" t="s">
        <v>59</v>
      </c>
      <c r="I12894">
        <v>3000</v>
      </c>
      <c r="J12894" t="s">
        <v>3452</v>
      </c>
      <c r="K12894" t="s">
        <v>29</v>
      </c>
      <c r="L12894" t="s">
        <v>29</v>
      </c>
      <c r="M12894" t="s">
        <v>29</v>
      </c>
      <c r="N12894">
        <v>12.492914000000001</v>
      </c>
      <c r="O12894">
        <v>109.30009200000001</v>
      </c>
      <c r="P12894" t="s">
        <v>3617</v>
      </c>
      <c r="Q12894" s="3">
        <f>Table1[[#This Row],[Capacity (MW)]]*0.395*8760*10^-6</f>
        <v>10.380599999999999</v>
      </c>
      <c r="R12894" s="3" cm="1">
        <f t="array" ref="R12894">AVERAGE(VLOOKUP(_xlfn.TEXTSPLIT(Table1[[#This Row],[Fuel (no space after comma)]], ","), FuelList_Final_EF!$A$2:$B$65, 2, FALSE))</f>
        <v>67.685819715340017</v>
      </c>
      <c r="S12894" s="3">
        <f>Table1[[#This Row],[Generation (TWh)]]*10^9*VLOOKUP(Table1[[#This Row],[Turbine/Engine Technology]],Technology_HR!$A$2:$B$11,2,FALSE)*10^-6</f>
        <v>86112267.299999997</v>
      </c>
      <c r="T12894" s="5">
        <f>Table1[[#This Row],[Fuel Consumption (mmBtu)]]*Table1[[#This Row],[Emission Factor (kg CO2/ mmBtu)]]*10^3</f>
        <v>5828579399746.9688</v>
      </c>
      <c r="U12894" s="3">
        <f>Table1[[#This Row],[Emissions (g CO2)]]/(Table1[[#This Row],[Generation (TWh)]]*10^9)</f>
        <v>561.48771744860301</v>
      </c>
    </row>
    <row r="12895" spans="1:21" x14ac:dyDescent="0.35">
      <c r="A12895" t="s">
        <v>3145</v>
      </c>
      <c r="B12895" t="s">
        <v>3242</v>
      </c>
      <c r="C12895" t="str">
        <f>SUBSTITUTE(Table1[[#This Row],[Fuel]],", ",",")</f>
        <v>fossil gas: lng</v>
      </c>
      <c r="D12895" t="s">
        <v>3242</v>
      </c>
      <c r="H12895" t="s">
        <v>59</v>
      </c>
      <c r="I12895">
        <v>3000</v>
      </c>
      <c r="J12895" t="s">
        <v>3452</v>
      </c>
      <c r="K12895" t="s">
        <v>29</v>
      </c>
      <c r="L12895" t="s">
        <v>29</v>
      </c>
      <c r="M12895" t="s">
        <v>29</v>
      </c>
      <c r="N12895">
        <v>12.492914000000001</v>
      </c>
      <c r="O12895">
        <v>109.30009200000001</v>
      </c>
      <c r="P12895" t="s">
        <v>3617</v>
      </c>
      <c r="Q12895" s="3">
        <f>Table1[[#This Row],[Capacity (MW)]]*0.395*8760*10^-6</f>
        <v>10.380599999999999</v>
      </c>
      <c r="R12895" s="3" cm="1">
        <f t="array" ref="R12895">AVERAGE(VLOOKUP(_xlfn.TEXTSPLIT(Table1[[#This Row],[Fuel (no space after comma)]], ","), FuelList_Final_EF!$A$2:$B$65, 2, FALSE))</f>
        <v>67.685819715340017</v>
      </c>
      <c r="S12895" s="3">
        <f>Table1[[#This Row],[Generation (TWh)]]*10^9*VLOOKUP(Table1[[#This Row],[Turbine/Engine Technology]],Technology_HR!$A$2:$B$11,2,FALSE)*10^-6</f>
        <v>86112267.299999997</v>
      </c>
      <c r="T12895" s="5">
        <f>Table1[[#This Row],[Fuel Consumption (mmBtu)]]*Table1[[#This Row],[Emission Factor (kg CO2/ mmBtu)]]*10^3</f>
        <v>5828579399746.9688</v>
      </c>
      <c r="U12895" s="3">
        <f>Table1[[#This Row],[Emissions (g CO2)]]/(Table1[[#This Row],[Generation (TWh)]]*10^9)</f>
        <v>561.48771744860301</v>
      </c>
    </row>
    <row r="12896" spans="1:21" x14ac:dyDescent="0.35">
      <c r="A12896" t="s">
        <v>3146</v>
      </c>
      <c r="B12896" t="s">
        <v>3239</v>
      </c>
      <c r="C12896" t="str">
        <f>SUBSTITUTE(Table1[[#This Row],[Fuel]],", ",",")</f>
        <v>fossil gas: natural gas</v>
      </c>
      <c r="D12896" t="s">
        <v>3239</v>
      </c>
      <c r="H12896" t="s">
        <v>59</v>
      </c>
      <c r="I12896">
        <v>600</v>
      </c>
      <c r="J12896" t="s">
        <v>3452</v>
      </c>
      <c r="K12896" t="s">
        <v>29</v>
      </c>
      <c r="L12896" t="s">
        <v>29</v>
      </c>
      <c r="M12896" t="s">
        <v>29</v>
      </c>
      <c r="N12896">
        <v>18.028829999999999</v>
      </c>
      <c r="O12896">
        <v>106.44555</v>
      </c>
      <c r="P12896" t="s">
        <v>3617</v>
      </c>
      <c r="Q12896" s="3">
        <f>Table1[[#This Row],[Capacity (MW)]]*0.395*8760*10^-6</f>
        <v>2.07612</v>
      </c>
      <c r="R12896" s="3" cm="1">
        <f t="array" ref="R12896">AVERAGE(VLOOKUP(_xlfn.TEXTSPLIT(Table1[[#This Row],[Fuel (no space after comma)]], ","), FuelList_Final_EF!$A$2:$B$65, 2, FALSE))</f>
        <v>53.06</v>
      </c>
      <c r="S12896" s="3">
        <f>Table1[[#This Row],[Generation (TWh)]]*10^9*VLOOKUP(Table1[[#This Row],[Turbine/Engine Technology]],Technology_HR!$A$2:$B$11,2,FALSE)*10^-6</f>
        <v>17222453.460000001</v>
      </c>
      <c r="T12896" s="5">
        <f>Table1[[#This Row],[Fuel Consumption (mmBtu)]]*Table1[[#This Row],[Emission Factor (kg CO2/ mmBtu)]]*10^3</f>
        <v>913823380587.6001</v>
      </c>
      <c r="U12896" s="3">
        <f>Table1[[#This Row],[Emissions (g CO2)]]/(Table1[[#This Row],[Generation (TWh)]]*10^9)</f>
        <v>440.15923000000004</v>
      </c>
    </row>
    <row r="12897" spans="1:21" x14ac:dyDescent="0.35">
      <c r="A12897" t="s">
        <v>32</v>
      </c>
      <c r="B12897" t="s">
        <v>3242</v>
      </c>
      <c r="C12897" t="str">
        <f>SUBSTITUTE(Table1[[#This Row],[Fuel]],", ",",")</f>
        <v>fossil gas: lng</v>
      </c>
      <c r="D12897" t="s">
        <v>3242</v>
      </c>
      <c r="H12897" t="s">
        <v>3438</v>
      </c>
      <c r="I12897">
        <v>500</v>
      </c>
      <c r="J12897" t="s">
        <v>3449</v>
      </c>
      <c r="K12897">
        <v>2030</v>
      </c>
      <c r="L12897" t="s">
        <v>29</v>
      </c>
      <c r="M12897" t="s">
        <v>29</v>
      </c>
      <c r="N12897">
        <v>16.994429</v>
      </c>
      <c r="O12897">
        <v>107.11536099999999</v>
      </c>
      <c r="P12897" t="s">
        <v>3617</v>
      </c>
      <c r="Q12897" s="3">
        <f>Table1[[#This Row],[Capacity (MW)]]*0.395*8760*10^-6</f>
        <v>1.7301</v>
      </c>
      <c r="R12897" s="3" cm="1">
        <f t="array" ref="R12897">AVERAGE(VLOOKUP(_xlfn.TEXTSPLIT(Table1[[#This Row],[Fuel (no space after comma)]], ","), FuelList_Final_EF!$A$2:$B$65, 2, FALSE))</f>
        <v>67.685819715340017</v>
      </c>
      <c r="S12897" s="3">
        <f>Table1[[#This Row],[Generation (TWh)]]*10^9*VLOOKUP(Table1[[#This Row],[Turbine/Engine Technology]],Technology_HR!$A$2:$B$11,2,FALSE)*10^-6</f>
        <v>13060524.899999999</v>
      </c>
      <c r="T12897" s="5">
        <f>Table1[[#This Row],[Fuel Consumption (mmBtu)]]*Table1[[#This Row],[Emission Factor (kg CO2/ mmBtu)]]*10^3</f>
        <v>884012333769.10913</v>
      </c>
      <c r="U12897" s="3">
        <f>Table1[[#This Row],[Emissions (g CO2)]]/(Table1[[#This Row],[Generation (TWh)]]*10^9)</f>
        <v>510.96025303110173</v>
      </c>
    </row>
    <row r="12898" spans="1:21" x14ac:dyDescent="0.35">
      <c r="A12898" t="s">
        <v>3138</v>
      </c>
      <c r="B12898" t="s">
        <v>3242</v>
      </c>
      <c r="C12898" t="str">
        <f>SUBSTITUTE(Table1[[#This Row],[Fuel]],", ",",")</f>
        <v>fossil gas: lng</v>
      </c>
      <c r="D12898" t="s">
        <v>3242</v>
      </c>
      <c r="H12898" t="s">
        <v>3438</v>
      </c>
      <c r="I12898">
        <v>500</v>
      </c>
      <c r="J12898" t="s">
        <v>3449</v>
      </c>
      <c r="K12898">
        <v>2030</v>
      </c>
      <c r="L12898" t="s">
        <v>29</v>
      </c>
      <c r="M12898" t="s">
        <v>29</v>
      </c>
      <c r="N12898">
        <v>16.994429</v>
      </c>
      <c r="O12898">
        <v>107.11536099999999</v>
      </c>
      <c r="P12898" t="s">
        <v>3617</v>
      </c>
      <c r="Q12898" s="3">
        <f>Table1[[#This Row],[Capacity (MW)]]*0.395*8760*10^-6</f>
        <v>1.7301</v>
      </c>
      <c r="R12898" s="3" cm="1">
        <f t="array" ref="R12898">AVERAGE(VLOOKUP(_xlfn.TEXTSPLIT(Table1[[#This Row],[Fuel (no space after comma)]], ","), FuelList_Final_EF!$A$2:$B$65, 2, FALSE))</f>
        <v>67.685819715340017</v>
      </c>
      <c r="S12898" s="3">
        <f>Table1[[#This Row],[Generation (TWh)]]*10^9*VLOOKUP(Table1[[#This Row],[Turbine/Engine Technology]],Technology_HR!$A$2:$B$11,2,FALSE)*10^-6</f>
        <v>13060524.899999999</v>
      </c>
      <c r="T12898" s="5">
        <f>Table1[[#This Row],[Fuel Consumption (mmBtu)]]*Table1[[#This Row],[Emission Factor (kg CO2/ mmBtu)]]*10^3</f>
        <v>884012333769.10913</v>
      </c>
      <c r="U12898" s="3">
        <f>Table1[[#This Row],[Emissions (g CO2)]]/(Table1[[#This Row],[Generation (TWh)]]*10^9)</f>
        <v>510.96025303110173</v>
      </c>
    </row>
    <row r="12899" spans="1:21" x14ac:dyDescent="0.35">
      <c r="A12899" t="s">
        <v>3147</v>
      </c>
      <c r="B12899" t="s">
        <v>3242</v>
      </c>
      <c r="C12899" t="str">
        <f>SUBSTITUTE(Table1[[#This Row],[Fuel]],", ",",")</f>
        <v>fossil gas: lng</v>
      </c>
      <c r="D12899" t="s">
        <v>3242</v>
      </c>
      <c r="H12899" t="s">
        <v>3438</v>
      </c>
      <c r="I12899">
        <v>500</v>
      </c>
      <c r="J12899" t="s">
        <v>3449</v>
      </c>
      <c r="K12899">
        <v>2030</v>
      </c>
      <c r="L12899" t="s">
        <v>29</v>
      </c>
      <c r="M12899" t="s">
        <v>29</v>
      </c>
      <c r="N12899">
        <v>16.994429</v>
      </c>
      <c r="O12899">
        <v>107.11536099999999</v>
      </c>
      <c r="P12899" t="s">
        <v>3617</v>
      </c>
      <c r="Q12899" s="3">
        <f>Table1[[#This Row],[Capacity (MW)]]*0.395*8760*10^-6</f>
        <v>1.7301</v>
      </c>
      <c r="R12899" s="3" cm="1">
        <f t="array" ref="R12899">AVERAGE(VLOOKUP(_xlfn.TEXTSPLIT(Table1[[#This Row],[Fuel (no space after comma)]], ","), FuelList_Final_EF!$A$2:$B$65, 2, FALSE))</f>
        <v>67.685819715340017</v>
      </c>
      <c r="S12899" s="3">
        <f>Table1[[#This Row],[Generation (TWh)]]*10^9*VLOOKUP(Table1[[#This Row],[Turbine/Engine Technology]],Technology_HR!$A$2:$B$11,2,FALSE)*10^-6</f>
        <v>13060524.899999999</v>
      </c>
      <c r="T12899" s="5">
        <f>Table1[[#This Row],[Fuel Consumption (mmBtu)]]*Table1[[#This Row],[Emission Factor (kg CO2/ mmBtu)]]*10^3</f>
        <v>884012333769.10913</v>
      </c>
      <c r="U12899" s="3">
        <f>Table1[[#This Row],[Emissions (g CO2)]]/(Table1[[#This Row],[Generation (TWh)]]*10^9)</f>
        <v>510.96025303110173</v>
      </c>
    </row>
    <row r="12900" spans="1:21" x14ac:dyDescent="0.35">
      <c r="A12900" t="s">
        <v>3138</v>
      </c>
      <c r="B12900" t="s">
        <v>3242</v>
      </c>
      <c r="C12900" t="str">
        <f>SUBSTITUTE(Table1[[#This Row],[Fuel]],", ",",")</f>
        <v>fossil gas: lng</v>
      </c>
      <c r="D12900" t="s">
        <v>3242</v>
      </c>
      <c r="H12900" t="s">
        <v>3438</v>
      </c>
      <c r="I12900">
        <v>500</v>
      </c>
      <c r="J12900" t="s">
        <v>3452</v>
      </c>
      <c r="K12900" t="s">
        <v>29</v>
      </c>
      <c r="L12900" t="s">
        <v>29</v>
      </c>
      <c r="M12900" t="s">
        <v>29</v>
      </c>
      <c r="N12900">
        <v>16.994429</v>
      </c>
      <c r="O12900">
        <v>107.11536099999999</v>
      </c>
      <c r="P12900" t="s">
        <v>3617</v>
      </c>
      <c r="Q12900" s="3">
        <f>Table1[[#This Row],[Capacity (MW)]]*0.395*8760*10^-6</f>
        <v>1.7301</v>
      </c>
      <c r="R12900" s="3" cm="1">
        <f t="array" ref="R12900">AVERAGE(VLOOKUP(_xlfn.TEXTSPLIT(Table1[[#This Row],[Fuel (no space after comma)]], ","), FuelList_Final_EF!$A$2:$B$65, 2, FALSE))</f>
        <v>67.685819715340017</v>
      </c>
      <c r="S12900" s="3">
        <f>Table1[[#This Row],[Generation (TWh)]]*10^9*VLOOKUP(Table1[[#This Row],[Turbine/Engine Technology]],Technology_HR!$A$2:$B$11,2,FALSE)*10^-6</f>
        <v>13060524.899999999</v>
      </c>
      <c r="T12900" s="5">
        <f>Table1[[#This Row],[Fuel Consumption (mmBtu)]]*Table1[[#This Row],[Emission Factor (kg CO2/ mmBtu)]]*10^3</f>
        <v>884012333769.10913</v>
      </c>
      <c r="U12900" s="3">
        <f>Table1[[#This Row],[Emissions (g CO2)]]/(Table1[[#This Row],[Generation (TWh)]]*10^9)</f>
        <v>510.96025303110173</v>
      </c>
    </row>
    <row r="12901" spans="1:21" x14ac:dyDescent="0.35">
      <c r="A12901" t="s">
        <v>32</v>
      </c>
      <c r="B12901" t="s">
        <v>3242</v>
      </c>
      <c r="C12901" t="str">
        <f>SUBSTITUTE(Table1[[#This Row],[Fuel]],", ",",")</f>
        <v>fossil gas: lng</v>
      </c>
      <c r="D12901" t="s">
        <v>3242</v>
      </c>
      <c r="H12901" t="s">
        <v>3438</v>
      </c>
      <c r="I12901">
        <v>500</v>
      </c>
      <c r="J12901" t="s">
        <v>3452</v>
      </c>
      <c r="K12901" t="s">
        <v>29</v>
      </c>
      <c r="L12901" t="s">
        <v>29</v>
      </c>
      <c r="M12901" t="s">
        <v>29</v>
      </c>
      <c r="N12901">
        <v>16.994429</v>
      </c>
      <c r="O12901">
        <v>107.11536099999999</v>
      </c>
      <c r="P12901" t="s">
        <v>3617</v>
      </c>
      <c r="Q12901" s="3">
        <f>Table1[[#This Row],[Capacity (MW)]]*0.395*8760*10^-6</f>
        <v>1.7301</v>
      </c>
      <c r="R12901" s="3" cm="1">
        <f t="array" ref="R12901">AVERAGE(VLOOKUP(_xlfn.TEXTSPLIT(Table1[[#This Row],[Fuel (no space after comma)]], ","), FuelList_Final_EF!$A$2:$B$65, 2, FALSE))</f>
        <v>67.685819715340017</v>
      </c>
      <c r="S12901" s="3">
        <f>Table1[[#This Row],[Generation (TWh)]]*10^9*VLOOKUP(Table1[[#This Row],[Turbine/Engine Technology]],Technology_HR!$A$2:$B$11,2,FALSE)*10^-6</f>
        <v>13060524.899999999</v>
      </c>
      <c r="T12901" s="5">
        <f>Table1[[#This Row],[Fuel Consumption (mmBtu)]]*Table1[[#This Row],[Emission Factor (kg CO2/ mmBtu)]]*10^3</f>
        <v>884012333769.10913</v>
      </c>
      <c r="U12901" s="3">
        <f>Table1[[#This Row],[Emissions (g CO2)]]/(Table1[[#This Row],[Generation (TWh)]]*10^9)</f>
        <v>510.96025303110173</v>
      </c>
    </row>
    <row r="12902" spans="1:21" x14ac:dyDescent="0.35">
      <c r="A12902" t="s">
        <v>3147</v>
      </c>
      <c r="B12902" t="s">
        <v>3242</v>
      </c>
      <c r="C12902" t="str">
        <f>SUBSTITUTE(Table1[[#This Row],[Fuel]],", ",",")</f>
        <v>fossil gas: lng</v>
      </c>
      <c r="D12902" t="s">
        <v>3242</v>
      </c>
      <c r="H12902" t="s">
        <v>3438</v>
      </c>
      <c r="I12902">
        <v>500</v>
      </c>
      <c r="J12902" t="s">
        <v>3452</v>
      </c>
      <c r="K12902" t="s">
        <v>29</v>
      </c>
      <c r="L12902" t="s">
        <v>29</v>
      </c>
      <c r="M12902" t="s">
        <v>29</v>
      </c>
      <c r="N12902">
        <v>16.994429</v>
      </c>
      <c r="O12902">
        <v>107.11536099999999</v>
      </c>
      <c r="P12902" t="s">
        <v>3617</v>
      </c>
      <c r="Q12902" s="3">
        <f>Table1[[#This Row],[Capacity (MW)]]*0.395*8760*10^-6</f>
        <v>1.7301</v>
      </c>
      <c r="R12902" s="3" cm="1">
        <f t="array" ref="R12902">AVERAGE(VLOOKUP(_xlfn.TEXTSPLIT(Table1[[#This Row],[Fuel (no space after comma)]], ","), FuelList_Final_EF!$A$2:$B$65, 2, FALSE))</f>
        <v>67.685819715340017</v>
      </c>
      <c r="S12902" s="3">
        <f>Table1[[#This Row],[Generation (TWh)]]*10^9*VLOOKUP(Table1[[#This Row],[Turbine/Engine Technology]],Technology_HR!$A$2:$B$11,2,FALSE)*10^-6</f>
        <v>13060524.899999999</v>
      </c>
      <c r="T12902" s="5">
        <f>Table1[[#This Row],[Fuel Consumption (mmBtu)]]*Table1[[#This Row],[Emission Factor (kg CO2/ mmBtu)]]*10^3</f>
        <v>884012333769.10913</v>
      </c>
      <c r="U12902" s="3">
        <f>Table1[[#This Row],[Emissions (g CO2)]]/(Table1[[#This Row],[Generation (TWh)]]*10^9)</f>
        <v>510.96025303110173</v>
      </c>
    </row>
    <row r="12903" spans="1:21" x14ac:dyDescent="0.35">
      <c r="A12903" t="s">
        <v>3148</v>
      </c>
      <c r="B12903" t="s">
        <v>3239</v>
      </c>
      <c r="C12903" t="str">
        <f>SUBSTITUTE(Table1[[#This Row],[Fuel]],", ",",")</f>
        <v>fossil gas: natural gas</v>
      </c>
      <c r="D12903" t="s">
        <v>3239</v>
      </c>
      <c r="H12903" t="s">
        <v>3440</v>
      </c>
      <c r="I12903">
        <v>125</v>
      </c>
      <c r="J12903" t="s">
        <v>3446</v>
      </c>
      <c r="K12903">
        <v>1998</v>
      </c>
      <c r="L12903" t="s">
        <v>29</v>
      </c>
      <c r="M12903" t="s">
        <v>29</v>
      </c>
      <c r="N12903">
        <v>10.641677</v>
      </c>
      <c r="O12903">
        <v>106.74560200000001</v>
      </c>
      <c r="P12903" t="s">
        <v>3617</v>
      </c>
      <c r="Q12903" s="3">
        <f>Table1[[#This Row],[Capacity (MW)]]*0.395*8760*10^-6</f>
        <v>0.43252499999999999</v>
      </c>
      <c r="R12903" s="3" cm="1">
        <f t="array" ref="R12903">AVERAGE(VLOOKUP(_xlfn.TEXTSPLIT(Table1[[#This Row],[Fuel (no space after comma)]], ","), FuelList_Final_EF!$A$2:$B$65, 2, FALSE))</f>
        <v>53.06</v>
      </c>
      <c r="S12903" s="3">
        <f>Table1[[#This Row],[Generation (TWh)]]*10^9*VLOOKUP(Table1[[#This Row],[Turbine/Engine Technology]],Technology_HR!$A$2:$B$11,2,FALSE)*10^-6</f>
        <v>4448519.625</v>
      </c>
      <c r="T12903" s="5">
        <f>Table1[[#This Row],[Fuel Consumption (mmBtu)]]*Table1[[#This Row],[Emission Factor (kg CO2/ mmBtu)]]*10^3</f>
        <v>236038451302.5</v>
      </c>
      <c r="U12903" s="3">
        <f>Table1[[#This Row],[Emissions (g CO2)]]/(Table1[[#This Row],[Generation (TWh)]]*10^9)</f>
        <v>545.72209999999995</v>
      </c>
    </row>
    <row r="12904" spans="1:21" x14ac:dyDescent="0.35">
      <c r="A12904" t="s">
        <v>3148</v>
      </c>
      <c r="B12904" t="s">
        <v>3239</v>
      </c>
      <c r="C12904" t="str">
        <f>SUBSTITUTE(Table1[[#This Row],[Fuel]],", ",",")</f>
        <v>fossil gas: natural gas</v>
      </c>
      <c r="D12904" t="s">
        <v>3239</v>
      </c>
      <c r="H12904" t="s">
        <v>3440</v>
      </c>
      <c r="I12904">
        <v>125</v>
      </c>
      <c r="J12904" t="s">
        <v>3446</v>
      </c>
      <c r="K12904">
        <v>1998</v>
      </c>
      <c r="L12904" t="s">
        <v>29</v>
      </c>
      <c r="M12904" t="s">
        <v>29</v>
      </c>
      <c r="N12904">
        <v>10.641677</v>
      </c>
      <c r="O12904">
        <v>106.74560200000001</v>
      </c>
      <c r="P12904" t="s">
        <v>3617</v>
      </c>
      <c r="Q12904" s="3">
        <f>Table1[[#This Row],[Capacity (MW)]]*0.395*8760*10^-6</f>
        <v>0.43252499999999999</v>
      </c>
      <c r="R12904" s="3" cm="1">
        <f t="array" ref="R12904">AVERAGE(VLOOKUP(_xlfn.TEXTSPLIT(Table1[[#This Row],[Fuel (no space after comma)]], ","), FuelList_Final_EF!$A$2:$B$65, 2, FALSE))</f>
        <v>53.06</v>
      </c>
      <c r="S12904" s="3">
        <f>Table1[[#This Row],[Generation (TWh)]]*10^9*VLOOKUP(Table1[[#This Row],[Turbine/Engine Technology]],Technology_HR!$A$2:$B$11,2,FALSE)*10^-6</f>
        <v>4448519.625</v>
      </c>
      <c r="T12904" s="5">
        <f>Table1[[#This Row],[Fuel Consumption (mmBtu)]]*Table1[[#This Row],[Emission Factor (kg CO2/ mmBtu)]]*10^3</f>
        <v>236038451302.5</v>
      </c>
      <c r="U12904" s="3">
        <f>Table1[[#This Row],[Emissions (g CO2)]]/(Table1[[#This Row],[Generation (TWh)]]*10^9)</f>
        <v>545.72209999999995</v>
      </c>
    </row>
    <row r="12905" spans="1:21" x14ac:dyDescent="0.35">
      <c r="A12905" t="s">
        <v>3148</v>
      </c>
      <c r="B12905" t="s">
        <v>3239</v>
      </c>
      <c r="C12905" t="str">
        <f>SUBSTITUTE(Table1[[#This Row],[Fuel]],", ",",")</f>
        <v>fossil gas: natural gas</v>
      </c>
      <c r="D12905" t="s">
        <v>3239</v>
      </c>
      <c r="H12905" t="s">
        <v>3440</v>
      </c>
      <c r="I12905">
        <v>125</v>
      </c>
      <c r="J12905" t="s">
        <v>3446</v>
      </c>
      <c r="K12905">
        <v>1998</v>
      </c>
      <c r="L12905" t="s">
        <v>29</v>
      </c>
      <c r="M12905" t="s">
        <v>29</v>
      </c>
      <c r="N12905">
        <v>10.641677</v>
      </c>
      <c r="O12905">
        <v>106.74560200000001</v>
      </c>
      <c r="P12905" t="s">
        <v>3617</v>
      </c>
      <c r="Q12905" s="3">
        <f>Table1[[#This Row],[Capacity (MW)]]*0.395*8760*10^-6</f>
        <v>0.43252499999999999</v>
      </c>
      <c r="R12905" s="3" cm="1">
        <f t="array" ref="R12905">AVERAGE(VLOOKUP(_xlfn.TEXTSPLIT(Table1[[#This Row],[Fuel (no space after comma)]], ","), FuelList_Final_EF!$A$2:$B$65, 2, FALSE))</f>
        <v>53.06</v>
      </c>
      <c r="S12905" s="3">
        <f>Table1[[#This Row],[Generation (TWh)]]*10^9*VLOOKUP(Table1[[#This Row],[Turbine/Engine Technology]],Technology_HR!$A$2:$B$11,2,FALSE)*10^-6</f>
        <v>4448519.625</v>
      </c>
      <c r="T12905" s="5">
        <f>Table1[[#This Row],[Fuel Consumption (mmBtu)]]*Table1[[#This Row],[Emission Factor (kg CO2/ mmBtu)]]*10^3</f>
        <v>236038451302.5</v>
      </c>
      <c r="U12905" s="3">
        <f>Table1[[#This Row],[Emissions (g CO2)]]/(Table1[[#This Row],[Generation (TWh)]]*10^9)</f>
        <v>545.72209999999995</v>
      </c>
    </row>
    <row r="12906" spans="1:21" x14ac:dyDescent="0.35">
      <c r="A12906" t="s">
        <v>3148</v>
      </c>
      <c r="B12906" t="s">
        <v>3242</v>
      </c>
      <c r="C12906" t="str">
        <f>SUBSTITUTE(Table1[[#This Row],[Fuel]],", ",",")</f>
        <v>fossil gas: lng</v>
      </c>
      <c r="D12906" t="s">
        <v>3242</v>
      </c>
      <c r="H12906" t="s">
        <v>3436</v>
      </c>
      <c r="I12906">
        <v>260</v>
      </c>
      <c r="J12906" t="s">
        <v>3449</v>
      </c>
      <c r="K12906">
        <v>2025</v>
      </c>
      <c r="L12906" t="s">
        <v>29</v>
      </c>
      <c r="M12906" t="s">
        <v>29</v>
      </c>
      <c r="N12906">
        <v>10.641677</v>
      </c>
      <c r="O12906">
        <v>106.74560200000001</v>
      </c>
      <c r="P12906" t="s">
        <v>3617</v>
      </c>
      <c r="Q12906" s="3">
        <f>Table1[[#This Row],[Capacity (MW)]]*0.395*8760*10^-6</f>
        <v>0.89965200000000001</v>
      </c>
      <c r="R12906" s="3" cm="1">
        <f t="array" ref="R12906">AVERAGE(VLOOKUP(_xlfn.TEXTSPLIT(Table1[[#This Row],[Fuel (no space after comma)]], ","), FuelList_Final_EF!$A$2:$B$65, 2, FALSE))</f>
        <v>67.685819715340017</v>
      </c>
      <c r="S12906" s="3">
        <f>Table1[[#This Row],[Generation (TWh)]]*10^9*VLOOKUP(Table1[[#This Row],[Turbine/Engine Technology]],Technology_HR!$A$2:$B$11,2,FALSE)*10^-6</f>
        <v>9905168.5199999996</v>
      </c>
      <c r="T12906" s="5">
        <f>Table1[[#This Row],[Fuel Consumption (mmBtu)]]*Table1[[#This Row],[Emission Factor (kg CO2/ mmBtu)]]*10^3</f>
        <v>670439450694.78125</v>
      </c>
      <c r="U12906" s="3">
        <f>Table1[[#This Row],[Emissions (g CO2)]]/(Table1[[#This Row],[Generation (TWh)]]*10^9)</f>
        <v>745.22087506589355</v>
      </c>
    </row>
    <row r="12907" spans="1:21" x14ac:dyDescent="0.35">
      <c r="A12907" t="s">
        <v>3148</v>
      </c>
      <c r="B12907" t="s">
        <v>3242</v>
      </c>
      <c r="C12907" t="str">
        <f>SUBSTITUTE(Table1[[#This Row],[Fuel]],", ",",")</f>
        <v>fossil gas: lng</v>
      </c>
      <c r="D12907" t="s">
        <v>3242</v>
      </c>
      <c r="H12907" t="s">
        <v>3436</v>
      </c>
      <c r="I12907">
        <v>260</v>
      </c>
      <c r="J12907" t="s">
        <v>3449</v>
      </c>
      <c r="K12907">
        <v>2025</v>
      </c>
      <c r="L12907" t="s">
        <v>29</v>
      </c>
      <c r="M12907" t="s">
        <v>29</v>
      </c>
      <c r="N12907">
        <v>10.641677</v>
      </c>
      <c r="O12907">
        <v>106.74560200000001</v>
      </c>
      <c r="P12907" t="s">
        <v>3617</v>
      </c>
      <c r="Q12907" s="3">
        <f>Table1[[#This Row],[Capacity (MW)]]*0.395*8760*10^-6</f>
        <v>0.89965200000000001</v>
      </c>
      <c r="R12907" s="3" cm="1">
        <f t="array" ref="R12907">AVERAGE(VLOOKUP(_xlfn.TEXTSPLIT(Table1[[#This Row],[Fuel (no space after comma)]], ","), FuelList_Final_EF!$A$2:$B$65, 2, FALSE))</f>
        <v>67.685819715340017</v>
      </c>
      <c r="S12907" s="3">
        <f>Table1[[#This Row],[Generation (TWh)]]*10^9*VLOOKUP(Table1[[#This Row],[Turbine/Engine Technology]],Technology_HR!$A$2:$B$11,2,FALSE)*10^-6</f>
        <v>9905168.5199999996</v>
      </c>
      <c r="T12907" s="5">
        <f>Table1[[#This Row],[Fuel Consumption (mmBtu)]]*Table1[[#This Row],[Emission Factor (kg CO2/ mmBtu)]]*10^3</f>
        <v>670439450694.78125</v>
      </c>
      <c r="U12907" s="3">
        <f>Table1[[#This Row],[Emissions (g CO2)]]/(Table1[[#This Row],[Generation (TWh)]]*10^9)</f>
        <v>745.22087506589355</v>
      </c>
    </row>
    <row r="12908" spans="1:21" x14ac:dyDescent="0.35">
      <c r="A12908" t="s">
        <v>3148</v>
      </c>
      <c r="B12908" t="s">
        <v>3242</v>
      </c>
      <c r="C12908" t="str">
        <f>SUBSTITUTE(Table1[[#This Row],[Fuel]],", ",",")</f>
        <v>fossil gas: lng</v>
      </c>
      <c r="D12908" t="s">
        <v>3242</v>
      </c>
      <c r="H12908" t="s">
        <v>3436</v>
      </c>
      <c r="I12908">
        <v>260</v>
      </c>
      <c r="J12908" t="s">
        <v>3449</v>
      </c>
      <c r="K12908">
        <v>2025</v>
      </c>
      <c r="L12908" t="s">
        <v>29</v>
      </c>
      <c r="M12908" t="s">
        <v>29</v>
      </c>
      <c r="N12908">
        <v>10.641677</v>
      </c>
      <c r="O12908">
        <v>106.74560200000001</v>
      </c>
      <c r="P12908" t="s">
        <v>3617</v>
      </c>
      <c r="Q12908" s="3">
        <f>Table1[[#This Row],[Capacity (MW)]]*0.395*8760*10^-6</f>
        <v>0.89965200000000001</v>
      </c>
      <c r="R12908" s="3" cm="1">
        <f t="array" ref="R12908">AVERAGE(VLOOKUP(_xlfn.TEXTSPLIT(Table1[[#This Row],[Fuel (no space after comma)]], ","), FuelList_Final_EF!$A$2:$B$65, 2, FALSE))</f>
        <v>67.685819715340017</v>
      </c>
      <c r="S12908" s="3">
        <f>Table1[[#This Row],[Generation (TWh)]]*10^9*VLOOKUP(Table1[[#This Row],[Turbine/Engine Technology]],Technology_HR!$A$2:$B$11,2,FALSE)*10^-6</f>
        <v>9905168.5199999996</v>
      </c>
      <c r="T12908" s="5">
        <f>Table1[[#This Row],[Fuel Consumption (mmBtu)]]*Table1[[#This Row],[Emission Factor (kg CO2/ mmBtu)]]*10^3</f>
        <v>670439450694.78125</v>
      </c>
      <c r="U12908" s="3">
        <f>Table1[[#This Row],[Emissions (g CO2)]]/(Table1[[#This Row],[Generation (TWh)]]*10^9)</f>
        <v>745.22087506589355</v>
      </c>
    </row>
    <row r="12909" spans="1:21" x14ac:dyDescent="0.35">
      <c r="A12909" t="s">
        <v>2230</v>
      </c>
      <c r="B12909" t="s">
        <v>3242</v>
      </c>
      <c r="C12909" t="str">
        <f>SUBSTITUTE(Table1[[#This Row],[Fuel]],", ",",")</f>
        <v>fossil gas: lng</v>
      </c>
      <c r="D12909" t="s">
        <v>3242</v>
      </c>
      <c r="H12909" t="s">
        <v>59</v>
      </c>
      <c r="I12909">
        <v>1200</v>
      </c>
      <c r="J12909" t="s">
        <v>3450</v>
      </c>
      <c r="K12909" t="s">
        <v>29</v>
      </c>
      <c r="L12909" t="s">
        <v>29</v>
      </c>
      <c r="M12909" t="s">
        <v>29</v>
      </c>
      <c r="N12909">
        <v>10.703131000000001</v>
      </c>
      <c r="O12909">
        <v>107.98916</v>
      </c>
      <c r="P12909" t="s">
        <v>3617</v>
      </c>
      <c r="Q12909" s="3">
        <f>Table1[[#This Row],[Capacity (MW)]]*0.395*8760*10^-6</f>
        <v>4.1522399999999999</v>
      </c>
      <c r="R12909" s="3" cm="1">
        <f t="array" ref="R12909">AVERAGE(VLOOKUP(_xlfn.TEXTSPLIT(Table1[[#This Row],[Fuel (no space after comma)]], ","), FuelList_Final_EF!$A$2:$B$65, 2, FALSE))</f>
        <v>67.685819715340017</v>
      </c>
      <c r="S12909" s="3">
        <f>Table1[[#This Row],[Generation (TWh)]]*10^9*VLOOKUP(Table1[[#This Row],[Turbine/Engine Technology]],Technology_HR!$A$2:$B$11,2,FALSE)*10^-6</f>
        <v>34444906.920000002</v>
      </c>
      <c r="T12909" s="5">
        <f>Table1[[#This Row],[Fuel Consumption (mmBtu)]]*Table1[[#This Row],[Emission Factor (kg CO2/ mmBtu)]]*10^3</f>
        <v>2331431759898.7881</v>
      </c>
      <c r="U12909" s="3">
        <f>Table1[[#This Row],[Emissions (g CO2)]]/(Table1[[#This Row],[Generation (TWh)]]*10^9)</f>
        <v>561.48771744860323</v>
      </c>
    </row>
    <row r="12910" spans="1:21" x14ac:dyDescent="0.35">
      <c r="A12910" t="s">
        <v>212</v>
      </c>
      <c r="B12910" t="s">
        <v>3242</v>
      </c>
      <c r="C12910" t="str">
        <f>SUBSTITUTE(Table1[[#This Row],[Fuel]],", ",",")</f>
        <v>fossil gas: lng</v>
      </c>
      <c r="D12910" t="s">
        <v>3242</v>
      </c>
      <c r="H12910" t="s">
        <v>59</v>
      </c>
      <c r="I12910">
        <v>1200</v>
      </c>
      <c r="J12910" t="s">
        <v>3450</v>
      </c>
      <c r="K12910" t="s">
        <v>29</v>
      </c>
      <c r="L12910" t="s">
        <v>29</v>
      </c>
      <c r="M12910" t="s">
        <v>29</v>
      </c>
      <c r="N12910">
        <v>10.703131000000001</v>
      </c>
      <c r="O12910">
        <v>107.98916</v>
      </c>
      <c r="P12910" t="s">
        <v>3617</v>
      </c>
      <c r="Q12910" s="3">
        <f>Table1[[#This Row],[Capacity (MW)]]*0.395*8760*10^-6</f>
        <v>4.1522399999999999</v>
      </c>
      <c r="R12910" s="3" cm="1">
        <f t="array" ref="R12910">AVERAGE(VLOOKUP(_xlfn.TEXTSPLIT(Table1[[#This Row],[Fuel (no space after comma)]], ","), FuelList_Final_EF!$A$2:$B$65, 2, FALSE))</f>
        <v>67.685819715340017</v>
      </c>
      <c r="S12910" s="3">
        <f>Table1[[#This Row],[Generation (TWh)]]*10^9*VLOOKUP(Table1[[#This Row],[Turbine/Engine Technology]],Technology_HR!$A$2:$B$11,2,FALSE)*10^-6</f>
        <v>34444906.920000002</v>
      </c>
      <c r="T12910" s="5">
        <f>Table1[[#This Row],[Fuel Consumption (mmBtu)]]*Table1[[#This Row],[Emission Factor (kg CO2/ mmBtu)]]*10^3</f>
        <v>2331431759898.7881</v>
      </c>
      <c r="U12910" s="3">
        <f>Table1[[#This Row],[Emissions (g CO2)]]/(Table1[[#This Row],[Generation (TWh)]]*10^9)</f>
        <v>561.48771744860323</v>
      </c>
    </row>
    <row r="12911" spans="1:21" x14ac:dyDescent="0.35">
      <c r="A12911" t="s">
        <v>3149</v>
      </c>
      <c r="B12911" t="s">
        <v>3242</v>
      </c>
      <c r="C12911" t="str">
        <f>SUBSTITUTE(Table1[[#This Row],[Fuel]],", ",",")</f>
        <v>fossil gas: lng</v>
      </c>
      <c r="D12911" t="s">
        <v>3242</v>
      </c>
      <c r="H12911" t="s">
        <v>59</v>
      </c>
      <c r="I12911">
        <v>1200</v>
      </c>
      <c r="J12911" t="s">
        <v>3450</v>
      </c>
      <c r="K12911" t="s">
        <v>29</v>
      </c>
      <c r="L12911" t="s">
        <v>29</v>
      </c>
      <c r="M12911" t="s">
        <v>29</v>
      </c>
      <c r="N12911">
        <v>10.703131000000001</v>
      </c>
      <c r="O12911">
        <v>107.98916</v>
      </c>
      <c r="P12911" t="s">
        <v>3617</v>
      </c>
      <c r="Q12911" s="3">
        <f>Table1[[#This Row],[Capacity (MW)]]*0.395*8760*10^-6</f>
        <v>4.1522399999999999</v>
      </c>
      <c r="R12911" s="3" cm="1">
        <f t="array" ref="R12911">AVERAGE(VLOOKUP(_xlfn.TEXTSPLIT(Table1[[#This Row],[Fuel (no space after comma)]], ","), FuelList_Final_EF!$A$2:$B$65, 2, FALSE))</f>
        <v>67.685819715340017</v>
      </c>
      <c r="S12911" s="3">
        <f>Table1[[#This Row],[Generation (TWh)]]*10^9*VLOOKUP(Table1[[#This Row],[Turbine/Engine Technology]],Technology_HR!$A$2:$B$11,2,FALSE)*10^-6</f>
        <v>34444906.920000002</v>
      </c>
      <c r="T12911" s="5">
        <f>Table1[[#This Row],[Fuel Consumption (mmBtu)]]*Table1[[#This Row],[Emission Factor (kg CO2/ mmBtu)]]*10^3</f>
        <v>2331431759898.7881</v>
      </c>
      <c r="U12911" s="3">
        <f>Table1[[#This Row],[Emissions (g CO2)]]/(Table1[[#This Row],[Generation (TWh)]]*10^9)</f>
        <v>561.48771744860323</v>
      </c>
    </row>
    <row r="12912" spans="1:21" x14ac:dyDescent="0.35">
      <c r="A12912" t="s">
        <v>3137</v>
      </c>
      <c r="B12912" t="s">
        <v>3242</v>
      </c>
      <c r="C12912" t="str">
        <f>SUBSTITUTE(Table1[[#This Row],[Fuel]],", ",",")</f>
        <v>fossil gas: lng</v>
      </c>
      <c r="D12912" t="s">
        <v>3242</v>
      </c>
      <c r="H12912" t="s">
        <v>3438</v>
      </c>
      <c r="I12912">
        <v>750</v>
      </c>
      <c r="J12912" t="s">
        <v>3452</v>
      </c>
      <c r="K12912" t="s">
        <v>29</v>
      </c>
      <c r="L12912" t="s">
        <v>29</v>
      </c>
      <c r="M12912" t="s">
        <v>29</v>
      </c>
      <c r="N12912">
        <v>9.8555270000000004</v>
      </c>
      <c r="O12912">
        <v>105.104085</v>
      </c>
      <c r="P12912" t="s">
        <v>3617</v>
      </c>
      <c r="Q12912" s="3">
        <f>Table1[[#This Row],[Capacity (MW)]]*0.395*8760*10^-6</f>
        <v>2.5951499999999998</v>
      </c>
      <c r="R12912" s="3" cm="1">
        <f t="array" ref="R12912">AVERAGE(VLOOKUP(_xlfn.TEXTSPLIT(Table1[[#This Row],[Fuel (no space after comma)]], ","), FuelList_Final_EF!$A$2:$B$65, 2, FALSE))</f>
        <v>67.685819715340017</v>
      </c>
      <c r="S12912" s="3">
        <f>Table1[[#This Row],[Generation (TWh)]]*10^9*VLOOKUP(Table1[[#This Row],[Turbine/Engine Technology]],Technology_HR!$A$2:$B$11,2,FALSE)*10^-6</f>
        <v>19590787.349999998</v>
      </c>
      <c r="T12912" s="5">
        <f>Table1[[#This Row],[Fuel Consumption (mmBtu)]]*Table1[[#This Row],[Emission Factor (kg CO2/ mmBtu)]]*10^3</f>
        <v>1326018500653.6636</v>
      </c>
      <c r="U12912" s="3">
        <f>Table1[[#This Row],[Emissions (g CO2)]]/(Table1[[#This Row],[Generation (TWh)]]*10^9)</f>
        <v>510.96025303110167</v>
      </c>
    </row>
    <row r="12913" spans="1:21" x14ac:dyDescent="0.35">
      <c r="A12913" t="s">
        <v>3137</v>
      </c>
      <c r="B12913" t="s">
        <v>3242</v>
      </c>
      <c r="C12913" t="str">
        <f>SUBSTITUTE(Table1[[#This Row],[Fuel]],", ",",")</f>
        <v>fossil gas: lng</v>
      </c>
      <c r="D12913" t="s">
        <v>3242</v>
      </c>
      <c r="H12913" t="s">
        <v>3438</v>
      </c>
      <c r="I12913">
        <v>750</v>
      </c>
      <c r="J12913" t="s">
        <v>3452</v>
      </c>
      <c r="K12913" t="s">
        <v>29</v>
      </c>
      <c r="L12913" t="s">
        <v>29</v>
      </c>
      <c r="M12913" t="s">
        <v>29</v>
      </c>
      <c r="N12913">
        <v>9.8555270000000004</v>
      </c>
      <c r="O12913">
        <v>105.104085</v>
      </c>
      <c r="P12913" t="s">
        <v>3617</v>
      </c>
      <c r="Q12913" s="3">
        <f>Table1[[#This Row],[Capacity (MW)]]*0.395*8760*10^-6</f>
        <v>2.5951499999999998</v>
      </c>
      <c r="R12913" s="3" cm="1">
        <f t="array" ref="R12913">AVERAGE(VLOOKUP(_xlfn.TEXTSPLIT(Table1[[#This Row],[Fuel (no space after comma)]], ","), FuelList_Final_EF!$A$2:$B$65, 2, FALSE))</f>
        <v>67.685819715340017</v>
      </c>
      <c r="S12913" s="3">
        <f>Table1[[#This Row],[Generation (TWh)]]*10^9*VLOOKUP(Table1[[#This Row],[Turbine/Engine Technology]],Technology_HR!$A$2:$B$11,2,FALSE)*10^-6</f>
        <v>19590787.349999998</v>
      </c>
      <c r="T12913" s="5">
        <f>Table1[[#This Row],[Fuel Consumption (mmBtu)]]*Table1[[#This Row],[Emission Factor (kg CO2/ mmBtu)]]*10^3</f>
        <v>1326018500653.6636</v>
      </c>
      <c r="U12913" s="3">
        <f>Table1[[#This Row],[Emissions (g CO2)]]/(Table1[[#This Row],[Generation (TWh)]]*10^9)</f>
        <v>510.96025303110167</v>
      </c>
    </row>
    <row r="12914" spans="1:21" x14ac:dyDescent="0.35">
      <c r="A12914" t="s">
        <v>3150</v>
      </c>
      <c r="B12914" t="s">
        <v>3242</v>
      </c>
      <c r="C12914" t="str">
        <f>SUBSTITUTE(Table1[[#This Row],[Fuel]],", ",",")</f>
        <v>fossil gas: lng</v>
      </c>
      <c r="D12914" t="s">
        <v>3242</v>
      </c>
      <c r="H12914" t="s">
        <v>59</v>
      </c>
      <c r="I12914">
        <v>1500</v>
      </c>
      <c r="J12914" t="s">
        <v>3450</v>
      </c>
      <c r="K12914">
        <v>2029</v>
      </c>
      <c r="L12914" t="s">
        <v>29</v>
      </c>
      <c r="M12914" t="s">
        <v>29</v>
      </c>
      <c r="N12914">
        <v>10.5716</v>
      </c>
      <c r="O12914">
        <v>106.73406</v>
      </c>
      <c r="P12914" t="s">
        <v>3617</v>
      </c>
      <c r="Q12914" s="3">
        <f>Table1[[#This Row],[Capacity (MW)]]*0.395*8760*10^-6</f>
        <v>5.1902999999999997</v>
      </c>
      <c r="R12914" s="3" cm="1">
        <f t="array" ref="R12914">AVERAGE(VLOOKUP(_xlfn.TEXTSPLIT(Table1[[#This Row],[Fuel (no space after comma)]], ","), FuelList_Final_EF!$A$2:$B$65, 2, FALSE))</f>
        <v>67.685819715340017</v>
      </c>
      <c r="S12914" s="3">
        <f>Table1[[#This Row],[Generation (TWh)]]*10^9*VLOOKUP(Table1[[#This Row],[Turbine/Engine Technology]],Technology_HR!$A$2:$B$11,2,FALSE)*10^-6</f>
        <v>43056133.649999999</v>
      </c>
      <c r="T12914" s="5">
        <f>Table1[[#This Row],[Fuel Consumption (mmBtu)]]*Table1[[#This Row],[Emission Factor (kg CO2/ mmBtu)]]*10^3</f>
        <v>2914289699873.4844</v>
      </c>
      <c r="U12914" s="3">
        <f>Table1[[#This Row],[Emissions (g CO2)]]/(Table1[[#This Row],[Generation (TWh)]]*10^9)</f>
        <v>561.48771744860301</v>
      </c>
    </row>
    <row r="12915" spans="1:21" x14ac:dyDescent="0.35">
      <c r="A12915" t="s">
        <v>3150</v>
      </c>
      <c r="B12915" t="s">
        <v>3242</v>
      </c>
      <c r="C12915" t="str">
        <f>SUBSTITUTE(Table1[[#This Row],[Fuel]],", ",",")</f>
        <v>fossil gas: lng</v>
      </c>
      <c r="D12915" t="s">
        <v>3242</v>
      </c>
      <c r="H12915" t="s">
        <v>59</v>
      </c>
      <c r="I12915">
        <v>1500</v>
      </c>
      <c r="J12915" t="s">
        <v>3450</v>
      </c>
      <c r="K12915">
        <v>2031</v>
      </c>
      <c r="L12915" t="s">
        <v>29</v>
      </c>
      <c r="M12915" t="s">
        <v>29</v>
      </c>
      <c r="N12915">
        <v>10.5716</v>
      </c>
      <c r="O12915">
        <v>106.73406</v>
      </c>
      <c r="P12915" t="s">
        <v>3617</v>
      </c>
      <c r="Q12915" s="3">
        <f>Table1[[#This Row],[Capacity (MW)]]*0.395*8760*10^-6</f>
        <v>5.1902999999999997</v>
      </c>
      <c r="R12915" s="3" cm="1">
        <f t="array" ref="R12915">AVERAGE(VLOOKUP(_xlfn.TEXTSPLIT(Table1[[#This Row],[Fuel (no space after comma)]], ","), FuelList_Final_EF!$A$2:$B$65, 2, FALSE))</f>
        <v>67.685819715340017</v>
      </c>
      <c r="S12915" s="3">
        <f>Table1[[#This Row],[Generation (TWh)]]*10^9*VLOOKUP(Table1[[#This Row],[Turbine/Engine Technology]],Technology_HR!$A$2:$B$11,2,FALSE)*10^-6</f>
        <v>43056133.649999999</v>
      </c>
      <c r="T12915" s="5">
        <f>Table1[[#This Row],[Fuel Consumption (mmBtu)]]*Table1[[#This Row],[Emission Factor (kg CO2/ mmBtu)]]*10^3</f>
        <v>2914289699873.4844</v>
      </c>
      <c r="U12915" s="3">
        <f>Table1[[#This Row],[Emissions (g CO2)]]/(Table1[[#This Row],[Generation (TWh)]]*10^9)</f>
        <v>561.48771744860301</v>
      </c>
    </row>
    <row r="12916" spans="1:21" x14ac:dyDescent="0.35">
      <c r="A12916" t="s">
        <v>3135</v>
      </c>
      <c r="B12916" t="s">
        <v>3242</v>
      </c>
      <c r="C12916" t="str">
        <f>SUBSTITUTE(Table1[[#This Row],[Fuel]],", ",",")</f>
        <v>fossil gas: lng</v>
      </c>
      <c r="D12916" t="s">
        <v>3242</v>
      </c>
      <c r="H12916" t="s">
        <v>3438</v>
      </c>
      <c r="I12916">
        <v>750</v>
      </c>
      <c r="J12916" t="s">
        <v>3450</v>
      </c>
      <c r="K12916">
        <v>2030</v>
      </c>
      <c r="L12916" t="s">
        <v>29</v>
      </c>
      <c r="M12916" t="s">
        <v>29</v>
      </c>
      <c r="N12916">
        <v>10.452733</v>
      </c>
      <c r="O12916">
        <v>107.08938000000001</v>
      </c>
      <c r="P12916" t="s">
        <v>3617</v>
      </c>
      <c r="Q12916" s="3">
        <f>Table1[[#This Row],[Capacity (MW)]]*0.395*8760*10^-6</f>
        <v>2.5951499999999998</v>
      </c>
      <c r="R12916" s="3" cm="1">
        <f t="array" ref="R12916">AVERAGE(VLOOKUP(_xlfn.TEXTSPLIT(Table1[[#This Row],[Fuel (no space after comma)]], ","), FuelList_Final_EF!$A$2:$B$65, 2, FALSE))</f>
        <v>67.685819715340017</v>
      </c>
      <c r="S12916" s="3">
        <f>Table1[[#This Row],[Generation (TWh)]]*10^9*VLOOKUP(Table1[[#This Row],[Turbine/Engine Technology]],Technology_HR!$A$2:$B$11,2,FALSE)*10^-6</f>
        <v>19590787.349999998</v>
      </c>
      <c r="T12916" s="5">
        <f>Table1[[#This Row],[Fuel Consumption (mmBtu)]]*Table1[[#This Row],[Emission Factor (kg CO2/ mmBtu)]]*10^3</f>
        <v>1326018500653.6636</v>
      </c>
      <c r="U12916" s="3">
        <f>Table1[[#This Row],[Emissions (g CO2)]]/(Table1[[#This Row],[Generation (TWh)]]*10^9)</f>
        <v>510.96025303110167</v>
      </c>
    </row>
    <row r="12917" spans="1:21" x14ac:dyDescent="0.35">
      <c r="A12917" t="s">
        <v>3135</v>
      </c>
      <c r="B12917" t="s">
        <v>3242</v>
      </c>
      <c r="C12917" t="str">
        <f>SUBSTITUTE(Table1[[#This Row],[Fuel]],", ",",")</f>
        <v>fossil gas: lng</v>
      </c>
      <c r="D12917" t="s">
        <v>3242</v>
      </c>
      <c r="H12917" t="s">
        <v>3438</v>
      </c>
      <c r="I12917">
        <v>750</v>
      </c>
      <c r="J12917" t="s">
        <v>3450</v>
      </c>
      <c r="K12917">
        <v>2030</v>
      </c>
      <c r="L12917" t="s">
        <v>29</v>
      </c>
      <c r="M12917" t="s">
        <v>29</v>
      </c>
      <c r="N12917">
        <v>10.452733</v>
      </c>
      <c r="O12917">
        <v>107.08938000000001</v>
      </c>
      <c r="P12917" t="s">
        <v>3617</v>
      </c>
      <c r="Q12917" s="3">
        <f>Table1[[#This Row],[Capacity (MW)]]*0.395*8760*10^-6</f>
        <v>2.5951499999999998</v>
      </c>
      <c r="R12917" s="3" cm="1">
        <f t="array" ref="R12917">AVERAGE(VLOOKUP(_xlfn.TEXTSPLIT(Table1[[#This Row],[Fuel (no space after comma)]], ","), FuelList_Final_EF!$A$2:$B$65, 2, FALSE))</f>
        <v>67.685819715340017</v>
      </c>
      <c r="S12917" s="3">
        <f>Table1[[#This Row],[Generation (TWh)]]*10^9*VLOOKUP(Table1[[#This Row],[Turbine/Engine Technology]],Technology_HR!$A$2:$B$11,2,FALSE)*10^-6</f>
        <v>19590787.349999998</v>
      </c>
      <c r="T12917" s="5">
        <f>Table1[[#This Row],[Fuel Consumption (mmBtu)]]*Table1[[#This Row],[Emission Factor (kg CO2/ mmBtu)]]*10^3</f>
        <v>1326018500653.6636</v>
      </c>
      <c r="U12917" s="3">
        <f>Table1[[#This Row],[Emissions (g CO2)]]/(Table1[[#This Row],[Generation (TWh)]]*10^9)</f>
        <v>510.96025303110167</v>
      </c>
    </row>
    <row r="12918" spans="1:21" x14ac:dyDescent="0.35">
      <c r="A12918" t="s">
        <v>3135</v>
      </c>
      <c r="B12918" t="s">
        <v>3242</v>
      </c>
      <c r="C12918" t="str">
        <f>SUBSTITUTE(Table1[[#This Row],[Fuel]],", ",",")</f>
        <v>fossil gas: lng</v>
      </c>
      <c r="D12918" t="s">
        <v>3242</v>
      </c>
      <c r="H12918" t="s">
        <v>3438</v>
      </c>
      <c r="I12918">
        <v>600</v>
      </c>
      <c r="J12918" t="s">
        <v>3452</v>
      </c>
      <c r="K12918" t="s">
        <v>29</v>
      </c>
      <c r="L12918" t="s">
        <v>29</v>
      </c>
      <c r="M12918" t="s">
        <v>29</v>
      </c>
      <c r="N12918">
        <v>10.452733</v>
      </c>
      <c r="O12918">
        <v>107.08938000000001</v>
      </c>
      <c r="P12918" t="s">
        <v>3617</v>
      </c>
      <c r="Q12918" s="3">
        <f>Table1[[#This Row],[Capacity (MW)]]*0.395*8760*10^-6</f>
        <v>2.07612</v>
      </c>
      <c r="R12918" s="3" cm="1">
        <f t="array" ref="R12918">AVERAGE(VLOOKUP(_xlfn.TEXTSPLIT(Table1[[#This Row],[Fuel (no space after comma)]], ","), FuelList_Final_EF!$A$2:$B$65, 2, FALSE))</f>
        <v>67.685819715340017</v>
      </c>
      <c r="S12918" s="3">
        <f>Table1[[#This Row],[Generation (TWh)]]*10^9*VLOOKUP(Table1[[#This Row],[Turbine/Engine Technology]],Technology_HR!$A$2:$B$11,2,FALSE)*10^-6</f>
        <v>15672629.879999999</v>
      </c>
      <c r="T12918" s="5">
        <f>Table1[[#This Row],[Fuel Consumption (mmBtu)]]*Table1[[#This Row],[Emission Factor (kg CO2/ mmBtu)]]*10^3</f>
        <v>1060814800522.931</v>
      </c>
      <c r="U12918" s="3">
        <f>Table1[[#This Row],[Emissions (g CO2)]]/(Table1[[#This Row],[Generation (TWh)]]*10^9)</f>
        <v>510.96025303110179</v>
      </c>
    </row>
    <row r="12919" spans="1:21" x14ac:dyDescent="0.35">
      <c r="A12919" t="s">
        <v>3135</v>
      </c>
      <c r="B12919" t="s">
        <v>3242</v>
      </c>
      <c r="C12919" t="str">
        <f>SUBSTITUTE(Table1[[#This Row],[Fuel]],", ",",")</f>
        <v>fossil gas: lng</v>
      </c>
      <c r="D12919" t="s">
        <v>3242</v>
      </c>
      <c r="H12919" t="s">
        <v>3438</v>
      </c>
      <c r="I12919">
        <v>600</v>
      </c>
      <c r="J12919" t="s">
        <v>3452</v>
      </c>
      <c r="K12919" t="s">
        <v>29</v>
      </c>
      <c r="L12919" t="s">
        <v>29</v>
      </c>
      <c r="M12919" t="s">
        <v>29</v>
      </c>
      <c r="N12919">
        <v>10.452733</v>
      </c>
      <c r="O12919">
        <v>107.08938000000001</v>
      </c>
      <c r="P12919" t="s">
        <v>3617</v>
      </c>
      <c r="Q12919" s="3">
        <f>Table1[[#This Row],[Capacity (MW)]]*0.395*8760*10^-6</f>
        <v>2.07612</v>
      </c>
      <c r="R12919" s="3" cm="1">
        <f t="array" ref="R12919">AVERAGE(VLOOKUP(_xlfn.TEXTSPLIT(Table1[[#This Row],[Fuel (no space after comma)]], ","), FuelList_Final_EF!$A$2:$B$65, 2, FALSE))</f>
        <v>67.685819715340017</v>
      </c>
      <c r="S12919" s="3">
        <f>Table1[[#This Row],[Generation (TWh)]]*10^9*VLOOKUP(Table1[[#This Row],[Turbine/Engine Technology]],Technology_HR!$A$2:$B$11,2,FALSE)*10^-6</f>
        <v>15672629.879999999</v>
      </c>
      <c r="T12919" s="5">
        <f>Table1[[#This Row],[Fuel Consumption (mmBtu)]]*Table1[[#This Row],[Emission Factor (kg CO2/ mmBtu)]]*10^3</f>
        <v>1060814800522.931</v>
      </c>
      <c r="U12919" s="3">
        <f>Table1[[#This Row],[Emissions (g CO2)]]/(Table1[[#This Row],[Generation (TWh)]]*10^9)</f>
        <v>510.96025303110179</v>
      </c>
    </row>
    <row r="12920" spans="1:21" x14ac:dyDescent="0.35">
      <c r="A12920" t="s">
        <v>3135</v>
      </c>
      <c r="B12920" t="s">
        <v>3242</v>
      </c>
      <c r="C12920" t="str">
        <f>SUBSTITUTE(Table1[[#This Row],[Fuel]],", ",",")</f>
        <v>fossil gas: lng</v>
      </c>
      <c r="D12920" t="s">
        <v>3242</v>
      </c>
      <c r="H12920" t="s">
        <v>3438</v>
      </c>
      <c r="I12920">
        <v>600</v>
      </c>
      <c r="J12920" t="s">
        <v>3452</v>
      </c>
      <c r="K12920" t="s">
        <v>29</v>
      </c>
      <c r="L12920" t="s">
        <v>29</v>
      </c>
      <c r="M12920" t="s">
        <v>29</v>
      </c>
      <c r="N12920">
        <v>10.452733</v>
      </c>
      <c r="O12920">
        <v>107.08938000000001</v>
      </c>
      <c r="P12920" t="s">
        <v>3617</v>
      </c>
      <c r="Q12920" s="3">
        <f>Table1[[#This Row],[Capacity (MW)]]*0.395*8760*10^-6</f>
        <v>2.07612</v>
      </c>
      <c r="R12920" s="3" cm="1">
        <f t="array" ref="R12920">AVERAGE(VLOOKUP(_xlfn.TEXTSPLIT(Table1[[#This Row],[Fuel (no space after comma)]], ","), FuelList_Final_EF!$A$2:$B$65, 2, FALSE))</f>
        <v>67.685819715340017</v>
      </c>
      <c r="S12920" s="3">
        <f>Table1[[#This Row],[Generation (TWh)]]*10^9*VLOOKUP(Table1[[#This Row],[Turbine/Engine Technology]],Technology_HR!$A$2:$B$11,2,FALSE)*10^-6</f>
        <v>15672629.879999999</v>
      </c>
      <c r="T12920" s="5">
        <f>Table1[[#This Row],[Fuel Consumption (mmBtu)]]*Table1[[#This Row],[Emission Factor (kg CO2/ mmBtu)]]*10^3</f>
        <v>1060814800522.931</v>
      </c>
      <c r="U12920" s="3">
        <f>Table1[[#This Row],[Emissions (g CO2)]]/(Table1[[#This Row],[Generation (TWh)]]*10^9)</f>
        <v>510.96025303110179</v>
      </c>
    </row>
    <row r="12921" spans="1:21" x14ac:dyDescent="0.35">
      <c r="A12921" t="s">
        <v>3135</v>
      </c>
      <c r="B12921" t="s">
        <v>3242</v>
      </c>
      <c r="C12921" t="str">
        <f>SUBSTITUTE(Table1[[#This Row],[Fuel]],", ",",")</f>
        <v>fossil gas: lng</v>
      </c>
      <c r="D12921" t="s">
        <v>3242</v>
      </c>
      <c r="H12921" t="s">
        <v>3438</v>
      </c>
      <c r="I12921">
        <v>600</v>
      </c>
      <c r="J12921" t="s">
        <v>3452</v>
      </c>
      <c r="K12921" t="s">
        <v>29</v>
      </c>
      <c r="L12921" t="s">
        <v>29</v>
      </c>
      <c r="M12921" t="s">
        <v>29</v>
      </c>
      <c r="N12921">
        <v>10.452733</v>
      </c>
      <c r="O12921">
        <v>107.08938000000001</v>
      </c>
      <c r="P12921" t="s">
        <v>3617</v>
      </c>
      <c r="Q12921" s="3">
        <f>Table1[[#This Row],[Capacity (MW)]]*0.395*8760*10^-6</f>
        <v>2.07612</v>
      </c>
      <c r="R12921" s="3" cm="1">
        <f t="array" ref="R12921">AVERAGE(VLOOKUP(_xlfn.TEXTSPLIT(Table1[[#This Row],[Fuel (no space after comma)]], ","), FuelList_Final_EF!$A$2:$B$65, 2, FALSE))</f>
        <v>67.685819715340017</v>
      </c>
      <c r="S12921" s="3">
        <f>Table1[[#This Row],[Generation (TWh)]]*10^9*VLOOKUP(Table1[[#This Row],[Turbine/Engine Technology]],Technology_HR!$A$2:$B$11,2,FALSE)*10^-6</f>
        <v>15672629.879999999</v>
      </c>
      <c r="T12921" s="5">
        <f>Table1[[#This Row],[Fuel Consumption (mmBtu)]]*Table1[[#This Row],[Emission Factor (kg CO2/ mmBtu)]]*10^3</f>
        <v>1060814800522.931</v>
      </c>
      <c r="U12921" s="3">
        <f>Table1[[#This Row],[Emissions (g CO2)]]/(Table1[[#This Row],[Generation (TWh)]]*10^9)</f>
        <v>510.96025303110179</v>
      </c>
    </row>
    <row r="12922" spans="1:21" x14ac:dyDescent="0.35">
      <c r="A12922" t="s">
        <v>3137</v>
      </c>
      <c r="B12922" t="s">
        <v>3239</v>
      </c>
      <c r="C12922" t="str">
        <f>SUBSTITUTE(Table1[[#This Row],[Fuel]],", ",",")</f>
        <v>fossil gas: natural gas</v>
      </c>
      <c r="D12922" t="s">
        <v>3239</v>
      </c>
      <c r="H12922" t="s">
        <v>3438</v>
      </c>
      <c r="I12922">
        <v>750</v>
      </c>
      <c r="J12922" t="s">
        <v>3450</v>
      </c>
      <c r="K12922">
        <v>2030</v>
      </c>
      <c r="L12922" t="s">
        <v>29</v>
      </c>
      <c r="M12922" t="s">
        <v>29</v>
      </c>
      <c r="N12922">
        <v>15.440467999999999</v>
      </c>
      <c r="O12922">
        <v>108.61837199999999</v>
      </c>
      <c r="P12922" t="s">
        <v>3617</v>
      </c>
      <c r="Q12922" s="3">
        <f>Table1[[#This Row],[Capacity (MW)]]*0.395*8760*10^-6</f>
        <v>2.5951499999999998</v>
      </c>
      <c r="R12922" s="3" cm="1">
        <f t="array" ref="R12922">AVERAGE(VLOOKUP(_xlfn.TEXTSPLIT(Table1[[#This Row],[Fuel (no space after comma)]], ","), FuelList_Final_EF!$A$2:$B$65, 2, FALSE))</f>
        <v>53.06</v>
      </c>
      <c r="S12922" s="3">
        <f>Table1[[#This Row],[Generation (TWh)]]*10^9*VLOOKUP(Table1[[#This Row],[Turbine/Engine Technology]],Technology_HR!$A$2:$B$11,2,FALSE)*10^-6</f>
        <v>19590787.349999998</v>
      </c>
      <c r="T12922" s="5">
        <f>Table1[[#This Row],[Fuel Consumption (mmBtu)]]*Table1[[#This Row],[Emission Factor (kg CO2/ mmBtu)]]*10^3</f>
        <v>1039487176790.9999</v>
      </c>
      <c r="U12922" s="3">
        <f>Table1[[#This Row],[Emissions (g CO2)]]/(Table1[[#This Row],[Generation (TWh)]]*10^9)</f>
        <v>400.54993999999994</v>
      </c>
    </row>
    <row r="12923" spans="1:21" x14ac:dyDescent="0.35">
      <c r="A12923" t="s">
        <v>3137</v>
      </c>
      <c r="B12923" t="s">
        <v>3239</v>
      </c>
      <c r="C12923" t="str">
        <f>SUBSTITUTE(Table1[[#This Row],[Fuel]],", ",",")</f>
        <v>fossil gas: natural gas</v>
      </c>
      <c r="D12923" t="s">
        <v>3239</v>
      </c>
      <c r="H12923" t="s">
        <v>3438</v>
      </c>
      <c r="I12923">
        <v>750</v>
      </c>
      <c r="J12923" t="s">
        <v>3450</v>
      </c>
      <c r="K12923">
        <v>2030</v>
      </c>
      <c r="L12923" t="s">
        <v>29</v>
      </c>
      <c r="M12923" t="s">
        <v>29</v>
      </c>
      <c r="N12923">
        <v>15.440467999999999</v>
      </c>
      <c r="O12923">
        <v>108.61837199999999</v>
      </c>
      <c r="P12923" t="s">
        <v>3617</v>
      </c>
      <c r="Q12923" s="3">
        <f>Table1[[#This Row],[Capacity (MW)]]*0.395*8760*10^-6</f>
        <v>2.5951499999999998</v>
      </c>
      <c r="R12923" s="3" cm="1">
        <f t="array" ref="R12923">AVERAGE(VLOOKUP(_xlfn.TEXTSPLIT(Table1[[#This Row],[Fuel (no space after comma)]], ","), FuelList_Final_EF!$A$2:$B$65, 2, FALSE))</f>
        <v>53.06</v>
      </c>
      <c r="S12923" s="3">
        <f>Table1[[#This Row],[Generation (TWh)]]*10^9*VLOOKUP(Table1[[#This Row],[Turbine/Engine Technology]],Technology_HR!$A$2:$B$11,2,FALSE)*10^-6</f>
        <v>19590787.349999998</v>
      </c>
      <c r="T12923" s="5">
        <f>Table1[[#This Row],[Fuel Consumption (mmBtu)]]*Table1[[#This Row],[Emission Factor (kg CO2/ mmBtu)]]*10^3</f>
        <v>1039487176790.9999</v>
      </c>
      <c r="U12923" s="3">
        <f>Table1[[#This Row],[Emissions (g CO2)]]/(Table1[[#This Row],[Generation (TWh)]]*10^9)</f>
        <v>400.54993999999994</v>
      </c>
    </row>
    <row r="12924" spans="1:21" x14ac:dyDescent="0.35">
      <c r="A12924" t="s">
        <v>3151</v>
      </c>
      <c r="B12924" t="s">
        <v>3242</v>
      </c>
      <c r="C12924" t="str">
        <f>SUBSTITUTE(Table1[[#This Row],[Fuel]],", ",",")</f>
        <v>fossil gas: lng</v>
      </c>
      <c r="D12924" t="s">
        <v>3242</v>
      </c>
      <c r="H12924" t="s">
        <v>3438</v>
      </c>
      <c r="I12924">
        <v>4800</v>
      </c>
      <c r="J12924" t="s">
        <v>3450</v>
      </c>
      <c r="K12924">
        <v>2027</v>
      </c>
      <c r="L12924" t="s">
        <v>29</v>
      </c>
      <c r="M12924" t="s">
        <v>29</v>
      </c>
      <c r="N12924">
        <v>12.589316999999999</v>
      </c>
      <c r="O12924">
        <v>109.22839500000001</v>
      </c>
      <c r="P12924" t="s">
        <v>3617</v>
      </c>
      <c r="Q12924" s="3">
        <f>Table1[[#This Row],[Capacity (MW)]]*0.395*8760*10^-6</f>
        <v>16.60896</v>
      </c>
      <c r="R12924" s="3" cm="1">
        <f t="array" ref="R12924">AVERAGE(VLOOKUP(_xlfn.TEXTSPLIT(Table1[[#This Row],[Fuel (no space after comma)]], ","), FuelList_Final_EF!$A$2:$B$65, 2, FALSE))</f>
        <v>67.685819715340017</v>
      </c>
      <c r="S12924" s="3">
        <f>Table1[[#This Row],[Generation (TWh)]]*10^9*VLOOKUP(Table1[[#This Row],[Turbine/Engine Technology]],Technology_HR!$A$2:$B$11,2,FALSE)*10^-6</f>
        <v>125381039.03999999</v>
      </c>
      <c r="T12924" s="5">
        <f>Table1[[#This Row],[Fuel Consumption (mmBtu)]]*Table1[[#This Row],[Emission Factor (kg CO2/ mmBtu)]]*10^3</f>
        <v>8486518404183.4482</v>
      </c>
      <c r="U12924" s="3">
        <f>Table1[[#This Row],[Emissions (g CO2)]]/(Table1[[#This Row],[Generation (TWh)]]*10^9)</f>
        <v>510.96025303110179</v>
      </c>
    </row>
    <row r="12925" spans="1:21" x14ac:dyDescent="0.35">
      <c r="A12925" t="s">
        <v>3151</v>
      </c>
      <c r="B12925" t="s">
        <v>3242</v>
      </c>
      <c r="C12925" t="str">
        <f>SUBSTITUTE(Table1[[#This Row],[Fuel]],", ",",")</f>
        <v>fossil gas: lng</v>
      </c>
      <c r="D12925" t="s">
        <v>3242</v>
      </c>
      <c r="H12925" t="s">
        <v>3438</v>
      </c>
      <c r="I12925">
        <v>4800</v>
      </c>
      <c r="J12925" t="s">
        <v>3450</v>
      </c>
      <c r="K12925">
        <v>2030</v>
      </c>
      <c r="L12925" t="s">
        <v>29</v>
      </c>
      <c r="M12925" t="s">
        <v>29</v>
      </c>
      <c r="N12925">
        <v>12.589316999999999</v>
      </c>
      <c r="O12925">
        <v>109.22839500000001</v>
      </c>
      <c r="P12925" t="s">
        <v>3617</v>
      </c>
      <c r="Q12925" s="3">
        <f>Table1[[#This Row],[Capacity (MW)]]*0.395*8760*10^-6</f>
        <v>16.60896</v>
      </c>
      <c r="R12925" s="3" cm="1">
        <f t="array" ref="R12925">AVERAGE(VLOOKUP(_xlfn.TEXTSPLIT(Table1[[#This Row],[Fuel (no space after comma)]], ","), FuelList_Final_EF!$A$2:$B$65, 2, FALSE))</f>
        <v>67.685819715340017</v>
      </c>
      <c r="S12925" s="3">
        <f>Table1[[#This Row],[Generation (TWh)]]*10^9*VLOOKUP(Table1[[#This Row],[Turbine/Engine Technology]],Technology_HR!$A$2:$B$11,2,FALSE)*10^-6</f>
        <v>125381039.03999999</v>
      </c>
      <c r="T12925" s="5">
        <f>Table1[[#This Row],[Fuel Consumption (mmBtu)]]*Table1[[#This Row],[Emission Factor (kg CO2/ mmBtu)]]*10^3</f>
        <v>8486518404183.4482</v>
      </c>
      <c r="U12925" s="3">
        <f>Table1[[#This Row],[Emissions (g CO2)]]/(Table1[[#This Row],[Generation (TWh)]]*10^9)</f>
        <v>510.96025303110179</v>
      </c>
    </row>
    <row r="12926" spans="1:21" x14ac:dyDescent="0.35">
      <c r="A12926" t="s">
        <v>3142</v>
      </c>
      <c r="B12926" t="s">
        <v>3239</v>
      </c>
      <c r="C12926" t="str">
        <f>SUBSTITUTE(Table1[[#This Row],[Fuel]],", ",",")</f>
        <v>fossil gas: natural gas</v>
      </c>
      <c r="D12926" t="s">
        <v>3239</v>
      </c>
      <c r="H12926" t="s">
        <v>3438</v>
      </c>
      <c r="I12926">
        <v>1500</v>
      </c>
      <c r="J12926" t="s">
        <v>3452</v>
      </c>
      <c r="K12926" t="s">
        <v>29</v>
      </c>
      <c r="L12926" t="s">
        <v>29</v>
      </c>
      <c r="M12926" t="s">
        <v>29</v>
      </c>
      <c r="N12926">
        <v>12.319485999999999</v>
      </c>
      <c r="O12926">
        <v>108.50867</v>
      </c>
      <c r="P12926" t="s">
        <v>3617</v>
      </c>
      <c r="Q12926" s="3">
        <f>Table1[[#This Row],[Capacity (MW)]]*0.395*8760*10^-6</f>
        <v>5.1902999999999997</v>
      </c>
      <c r="R12926" s="3" cm="1">
        <f t="array" ref="R12926">AVERAGE(VLOOKUP(_xlfn.TEXTSPLIT(Table1[[#This Row],[Fuel (no space after comma)]], ","), FuelList_Final_EF!$A$2:$B$65, 2, FALSE))</f>
        <v>53.06</v>
      </c>
      <c r="S12926" s="3">
        <f>Table1[[#This Row],[Generation (TWh)]]*10^9*VLOOKUP(Table1[[#This Row],[Turbine/Engine Technology]],Technology_HR!$A$2:$B$11,2,FALSE)*10^-6</f>
        <v>39181574.699999996</v>
      </c>
      <c r="T12926" s="5">
        <f>Table1[[#This Row],[Fuel Consumption (mmBtu)]]*Table1[[#This Row],[Emission Factor (kg CO2/ mmBtu)]]*10^3</f>
        <v>2078974353581.9998</v>
      </c>
      <c r="U12926" s="3">
        <f>Table1[[#This Row],[Emissions (g CO2)]]/(Table1[[#This Row],[Generation (TWh)]]*10^9)</f>
        <v>400.54993999999994</v>
      </c>
    </row>
    <row r="12927" spans="1:21" x14ac:dyDescent="0.35">
      <c r="A12927" t="s">
        <v>3142</v>
      </c>
      <c r="B12927" t="s">
        <v>3239</v>
      </c>
      <c r="C12927" t="str">
        <f>SUBSTITUTE(Table1[[#This Row],[Fuel]],", ",",")</f>
        <v>fossil gas: natural gas</v>
      </c>
      <c r="D12927" t="s">
        <v>3239</v>
      </c>
      <c r="H12927" t="s">
        <v>3438</v>
      </c>
      <c r="I12927">
        <v>1500</v>
      </c>
      <c r="J12927" t="s">
        <v>3452</v>
      </c>
      <c r="K12927" t="s">
        <v>29</v>
      </c>
      <c r="L12927" t="s">
        <v>29</v>
      </c>
      <c r="M12927" t="s">
        <v>29</v>
      </c>
      <c r="N12927">
        <v>12.319485999999999</v>
      </c>
      <c r="O12927">
        <v>108.50867</v>
      </c>
      <c r="P12927" t="s">
        <v>3617</v>
      </c>
      <c r="Q12927" s="3">
        <f>Table1[[#This Row],[Capacity (MW)]]*0.395*8760*10^-6</f>
        <v>5.1902999999999997</v>
      </c>
      <c r="R12927" s="3" cm="1">
        <f t="array" ref="R12927">AVERAGE(VLOOKUP(_xlfn.TEXTSPLIT(Table1[[#This Row],[Fuel (no space after comma)]], ","), FuelList_Final_EF!$A$2:$B$65, 2, FALSE))</f>
        <v>53.06</v>
      </c>
      <c r="S12927" s="3">
        <f>Table1[[#This Row],[Generation (TWh)]]*10^9*VLOOKUP(Table1[[#This Row],[Turbine/Engine Technology]],Technology_HR!$A$2:$B$11,2,FALSE)*10^-6</f>
        <v>39181574.699999996</v>
      </c>
      <c r="T12927" s="5">
        <f>Table1[[#This Row],[Fuel Consumption (mmBtu)]]*Table1[[#This Row],[Emission Factor (kg CO2/ mmBtu)]]*10^3</f>
        <v>2078974353581.9998</v>
      </c>
      <c r="U12927" s="3">
        <f>Table1[[#This Row],[Emissions (g CO2)]]/(Table1[[#This Row],[Generation (TWh)]]*10^9)</f>
        <v>400.54993999999994</v>
      </c>
    </row>
    <row r="12928" spans="1:21" x14ac:dyDescent="0.35">
      <c r="A12928" t="s">
        <v>3142</v>
      </c>
      <c r="B12928" t="s">
        <v>3239</v>
      </c>
      <c r="C12928" t="str">
        <f>SUBSTITUTE(Table1[[#This Row],[Fuel]],", ",",")</f>
        <v>fossil gas: natural gas</v>
      </c>
      <c r="D12928" t="s">
        <v>3239</v>
      </c>
      <c r="H12928" t="s">
        <v>3438</v>
      </c>
      <c r="I12928">
        <v>1500</v>
      </c>
      <c r="J12928" t="s">
        <v>3452</v>
      </c>
      <c r="K12928" t="s">
        <v>29</v>
      </c>
      <c r="L12928" t="s">
        <v>29</v>
      </c>
      <c r="M12928" t="s">
        <v>29</v>
      </c>
      <c r="N12928">
        <v>12.319485999999999</v>
      </c>
      <c r="O12928">
        <v>108.50867</v>
      </c>
      <c r="P12928" t="s">
        <v>3617</v>
      </c>
      <c r="Q12928" s="3">
        <f>Table1[[#This Row],[Capacity (MW)]]*0.395*8760*10^-6</f>
        <v>5.1902999999999997</v>
      </c>
      <c r="R12928" s="3" cm="1">
        <f t="array" ref="R12928">AVERAGE(VLOOKUP(_xlfn.TEXTSPLIT(Table1[[#This Row],[Fuel (no space after comma)]], ","), FuelList_Final_EF!$A$2:$B$65, 2, FALSE))</f>
        <v>53.06</v>
      </c>
      <c r="S12928" s="3">
        <f>Table1[[#This Row],[Generation (TWh)]]*10^9*VLOOKUP(Table1[[#This Row],[Turbine/Engine Technology]],Technology_HR!$A$2:$B$11,2,FALSE)*10^-6</f>
        <v>39181574.699999996</v>
      </c>
      <c r="T12928" s="5">
        <f>Table1[[#This Row],[Fuel Consumption (mmBtu)]]*Table1[[#This Row],[Emission Factor (kg CO2/ mmBtu)]]*10^3</f>
        <v>2078974353581.9998</v>
      </c>
      <c r="U12928" s="3">
        <f>Table1[[#This Row],[Emissions (g CO2)]]/(Table1[[#This Row],[Generation (TWh)]]*10^9)</f>
        <v>400.54993999999994</v>
      </c>
    </row>
    <row r="12929" spans="1:21" x14ac:dyDescent="0.35">
      <c r="A12929" t="s">
        <v>3142</v>
      </c>
      <c r="B12929" t="s">
        <v>3239</v>
      </c>
      <c r="C12929" t="str">
        <f>SUBSTITUTE(Table1[[#This Row],[Fuel]],", ",",")</f>
        <v>fossil gas: natural gas</v>
      </c>
      <c r="D12929" t="s">
        <v>3239</v>
      </c>
      <c r="H12929" t="s">
        <v>3438</v>
      </c>
      <c r="I12929">
        <v>1500</v>
      </c>
      <c r="J12929" t="s">
        <v>3452</v>
      </c>
      <c r="K12929" t="s">
        <v>29</v>
      </c>
      <c r="L12929" t="s">
        <v>29</v>
      </c>
      <c r="M12929" t="s">
        <v>29</v>
      </c>
      <c r="N12929">
        <v>12.319485999999999</v>
      </c>
      <c r="O12929">
        <v>108.50867</v>
      </c>
      <c r="P12929" t="s">
        <v>3617</v>
      </c>
      <c r="Q12929" s="3">
        <f>Table1[[#This Row],[Capacity (MW)]]*0.395*8760*10^-6</f>
        <v>5.1902999999999997</v>
      </c>
      <c r="R12929" s="3" cm="1">
        <f t="array" ref="R12929">AVERAGE(VLOOKUP(_xlfn.TEXTSPLIT(Table1[[#This Row],[Fuel (no space after comma)]], ","), FuelList_Final_EF!$A$2:$B$65, 2, FALSE))</f>
        <v>53.06</v>
      </c>
      <c r="S12929" s="3">
        <f>Table1[[#This Row],[Generation (TWh)]]*10^9*VLOOKUP(Table1[[#This Row],[Turbine/Engine Technology]],Technology_HR!$A$2:$B$11,2,FALSE)*10^-6</f>
        <v>39181574.699999996</v>
      </c>
      <c r="T12929" s="5">
        <f>Table1[[#This Row],[Fuel Consumption (mmBtu)]]*Table1[[#This Row],[Emission Factor (kg CO2/ mmBtu)]]*10^3</f>
        <v>2078974353581.9998</v>
      </c>
      <c r="U12929" s="3">
        <f>Table1[[#This Row],[Emissions (g CO2)]]/(Table1[[#This Row],[Generation (TWh)]]*10^9)</f>
        <v>400.54993999999994</v>
      </c>
    </row>
    <row r="12930" spans="1:21" x14ac:dyDescent="0.35">
      <c r="A12930" t="s">
        <v>3152</v>
      </c>
      <c r="B12930" t="s">
        <v>3242</v>
      </c>
      <c r="C12930" t="str">
        <f>SUBSTITUTE(Table1[[#This Row],[Fuel]],", ",",")</f>
        <v>fossil gas: lng</v>
      </c>
      <c r="D12930" t="s">
        <v>3242</v>
      </c>
      <c r="H12930" t="s">
        <v>59</v>
      </c>
      <c r="I12930">
        <v>600</v>
      </c>
      <c r="J12930" t="s">
        <v>3450</v>
      </c>
      <c r="K12930" t="s">
        <v>29</v>
      </c>
      <c r="L12930" t="s">
        <v>29</v>
      </c>
      <c r="M12930" t="s">
        <v>29</v>
      </c>
      <c r="N12930">
        <v>20.101199999999999</v>
      </c>
      <c r="O12930">
        <v>106.21355</v>
      </c>
      <c r="P12930" t="s">
        <v>3617</v>
      </c>
      <c r="Q12930" s="3">
        <f>Table1[[#This Row],[Capacity (MW)]]*0.395*8760*10^-6</f>
        <v>2.07612</v>
      </c>
      <c r="R12930" s="3" cm="1">
        <f t="array" ref="R12930">AVERAGE(VLOOKUP(_xlfn.TEXTSPLIT(Table1[[#This Row],[Fuel (no space after comma)]], ","), FuelList_Final_EF!$A$2:$B$65, 2, FALSE))</f>
        <v>67.685819715340017</v>
      </c>
      <c r="S12930" s="3">
        <f>Table1[[#This Row],[Generation (TWh)]]*10^9*VLOOKUP(Table1[[#This Row],[Turbine/Engine Technology]],Technology_HR!$A$2:$B$11,2,FALSE)*10^-6</f>
        <v>17222453.460000001</v>
      </c>
      <c r="T12930" s="5">
        <f>Table1[[#This Row],[Fuel Consumption (mmBtu)]]*Table1[[#This Row],[Emission Factor (kg CO2/ mmBtu)]]*10^3</f>
        <v>1165715879949.394</v>
      </c>
      <c r="U12930" s="3">
        <f>Table1[[#This Row],[Emissions (g CO2)]]/(Table1[[#This Row],[Generation (TWh)]]*10^9)</f>
        <v>561.48771744860323</v>
      </c>
    </row>
    <row r="12931" spans="1:21" x14ac:dyDescent="0.35">
      <c r="A12931" t="s">
        <v>3152</v>
      </c>
      <c r="B12931" t="s">
        <v>3242</v>
      </c>
      <c r="C12931" t="str">
        <f>SUBSTITUTE(Table1[[#This Row],[Fuel]],", ",",")</f>
        <v>fossil gas: lng</v>
      </c>
      <c r="D12931" t="s">
        <v>3242</v>
      </c>
      <c r="H12931" t="s">
        <v>59</v>
      </c>
      <c r="I12931">
        <v>600</v>
      </c>
      <c r="J12931" t="s">
        <v>3450</v>
      </c>
      <c r="K12931" t="s">
        <v>29</v>
      </c>
      <c r="L12931" t="s">
        <v>29</v>
      </c>
      <c r="M12931" t="s">
        <v>29</v>
      </c>
      <c r="N12931">
        <v>20.101199999999999</v>
      </c>
      <c r="O12931">
        <v>106.21355</v>
      </c>
      <c r="P12931" t="s">
        <v>3617</v>
      </c>
      <c r="Q12931" s="3">
        <f>Table1[[#This Row],[Capacity (MW)]]*0.395*8760*10^-6</f>
        <v>2.07612</v>
      </c>
      <c r="R12931" s="3" cm="1">
        <f t="array" ref="R12931">AVERAGE(VLOOKUP(_xlfn.TEXTSPLIT(Table1[[#This Row],[Fuel (no space after comma)]], ","), FuelList_Final_EF!$A$2:$B$65, 2, FALSE))</f>
        <v>67.685819715340017</v>
      </c>
      <c r="S12931" s="3">
        <f>Table1[[#This Row],[Generation (TWh)]]*10^9*VLOOKUP(Table1[[#This Row],[Turbine/Engine Technology]],Technology_HR!$A$2:$B$11,2,FALSE)*10^-6</f>
        <v>17222453.460000001</v>
      </c>
      <c r="T12931" s="5">
        <f>Table1[[#This Row],[Fuel Consumption (mmBtu)]]*Table1[[#This Row],[Emission Factor (kg CO2/ mmBtu)]]*10^3</f>
        <v>1165715879949.394</v>
      </c>
      <c r="U12931" s="3">
        <f>Table1[[#This Row],[Emissions (g CO2)]]/(Table1[[#This Row],[Generation (TWh)]]*10^9)</f>
        <v>561.48771744860323</v>
      </c>
    </row>
    <row r="12932" spans="1:21" x14ac:dyDescent="0.35">
      <c r="A12932" t="s">
        <v>3152</v>
      </c>
      <c r="B12932" t="s">
        <v>3242</v>
      </c>
      <c r="C12932" t="str">
        <f>SUBSTITUTE(Table1[[#This Row],[Fuel]],", ",",")</f>
        <v>fossil gas: lng</v>
      </c>
      <c r="D12932" t="s">
        <v>3242</v>
      </c>
      <c r="H12932" t="s">
        <v>59</v>
      </c>
      <c r="I12932">
        <v>600</v>
      </c>
      <c r="J12932" t="s">
        <v>3450</v>
      </c>
      <c r="K12932" t="s">
        <v>29</v>
      </c>
      <c r="L12932" t="s">
        <v>29</v>
      </c>
      <c r="M12932" t="s">
        <v>29</v>
      </c>
      <c r="N12932">
        <v>20.101199999999999</v>
      </c>
      <c r="O12932">
        <v>106.21355</v>
      </c>
      <c r="P12932" t="s">
        <v>3617</v>
      </c>
      <c r="Q12932" s="3">
        <f>Table1[[#This Row],[Capacity (MW)]]*0.395*8760*10^-6</f>
        <v>2.07612</v>
      </c>
      <c r="R12932" s="3" cm="1">
        <f t="array" ref="R12932">AVERAGE(VLOOKUP(_xlfn.TEXTSPLIT(Table1[[#This Row],[Fuel (no space after comma)]], ","), FuelList_Final_EF!$A$2:$B$65, 2, FALSE))</f>
        <v>67.685819715340017</v>
      </c>
      <c r="S12932" s="3">
        <f>Table1[[#This Row],[Generation (TWh)]]*10^9*VLOOKUP(Table1[[#This Row],[Turbine/Engine Technology]],Technology_HR!$A$2:$B$11,2,FALSE)*10^-6</f>
        <v>17222453.460000001</v>
      </c>
      <c r="T12932" s="5">
        <f>Table1[[#This Row],[Fuel Consumption (mmBtu)]]*Table1[[#This Row],[Emission Factor (kg CO2/ mmBtu)]]*10^3</f>
        <v>1165715879949.394</v>
      </c>
      <c r="U12932" s="3">
        <f>Table1[[#This Row],[Emissions (g CO2)]]/(Table1[[#This Row],[Generation (TWh)]]*10^9)</f>
        <v>561.48771744860323</v>
      </c>
    </row>
    <row r="12933" spans="1:21" x14ac:dyDescent="0.35">
      <c r="A12933" t="s">
        <v>3152</v>
      </c>
      <c r="B12933" t="s">
        <v>3242</v>
      </c>
      <c r="C12933" t="str">
        <f>SUBSTITUTE(Table1[[#This Row],[Fuel]],", ",",")</f>
        <v>fossil gas: lng</v>
      </c>
      <c r="D12933" t="s">
        <v>3242</v>
      </c>
      <c r="H12933" t="s">
        <v>59</v>
      </c>
      <c r="I12933">
        <v>600</v>
      </c>
      <c r="J12933" t="s">
        <v>3450</v>
      </c>
      <c r="K12933" t="s">
        <v>29</v>
      </c>
      <c r="L12933" t="s">
        <v>29</v>
      </c>
      <c r="M12933" t="s">
        <v>29</v>
      </c>
      <c r="N12933">
        <v>20.101199999999999</v>
      </c>
      <c r="O12933">
        <v>106.21355</v>
      </c>
      <c r="P12933" t="s">
        <v>3617</v>
      </c>
      <c r="Q12933" s="3">
        <f>Table1[[#This Row],[Capacity (MW)]]*0.395*8760*10^-6</f>
        <v>2.07612</v>
      </c>
      <c r="R12933" s="3" cm="1">
        <f t="array" ref="R12933">AVERAGE(VLOOKUP(_xlfn.TEXTSPLIT(Table1[[#This Row],[Fuel (no space after comma)]], ","), FuelList_Final_EF!$A$2:$B$65, 2, FALSE))</f>
        <v>67.685819715340017</v>
      </c>
      <c r="S12933" s="3">
        <f>Table1[[#This Row],[Generation (TWh)]]*10^9*VLOOKUP(Table1[[#This Row],[Turbine/Engine Technology]],Technology_HR!$A$2:$B$11,2,FALSE)*10^-6</f>
        <v>17222453.460000001</v>
      </c>
      <c r="T12933" s="5">
        <f>Table1[[#This Row],[Fuel Consumption (mmBtu)]]*Table1[[#This Row],[Emission Factor (kg CO2/ mmBtu)]]*10^3</f>
        <v>1165715879949.394</v>
      </c>
      <c r="U12933" s="3">
        <f>Table1[[#This Row],[Emissions (g CO2)]]/(Table1[[#This Row],[Generation (TWh)]]*10^9)</f>
        <v>561.48771744860323</v>
      </c>
    </row>
    <row r="12934" spans="1:21" x14ac:dyDescent="0.35">
      <c r="A12934" t="s">
        <v>1458</v>
      </c>
      <c r="B12934" t="s">
        <v>3242</v>
      </c>
      <c r="C12934" t="str">
        <f>SUBSTITUTE(Table1[[#This Row],[Fuel]],", ",",")</f>
        <v>fossil gas: lng</v>
      </c>
      <c r="D12934" t="s">
        <v>3242</v>
      </c>
      <c r="H12934" t="s">
        <v>3438</v>
      </c>
      <c r="I12934">
        <v>750</v>
      </c>
      <c r="J12934" t="s">
        <v>3447</v>
      </c>
      <c r="K12934">
        <v>2030</v>
      </c>
      <c r="L12934" t="s">
        <v>29</v>
      </c>
      <c r="M12934" t="s">
        <v>29</v>
      </c>
      <c r="N12934">
        <v>19.437792999999999</v>
      </c>
      <c r="O12934">
        <v>105.768091</v>
      </c>
      <c r="P12934" t="s">
        <v>3617</v>
      </c>
      <c r="Q12934" s="3">
        <f>Table1[[#This Row],[Capacity (MW)]]*0.395*8760*10^-6</f>
        <v>2.5951499999999998</v>
      </c>
      <c r="R12934" s="3" cm="1">
        <f t="array" ref="R12934">AVERAGE(VLOOKUP(_xlfn.TEXTSPLIT(Table1[[#This Row],[Fuel (no space after comma)]], ","), FuelList_Final_EF!$A$2:$B$65, 2, FALSE))</f>
        <v>67.685819715340017</v>
      </c>
      <c r="S12934" s="3">
        <f>Table1[[#This Row],[Generation (TWh)]]*10^9*VLOOKUP(Table1[[#This Row],[Turbine/Engine Technology]],Technology_HR!$A$2:$B$11,2,FALSE)*10^-6</f>
        <v>19590787.349999998</v>
      </c>
      <c r="T12934" s="5">
        <f>Table1[[#This Row],[Fuel Consumption (mmBtu)]]*Table1[[#This Row],[Emission Factor (kg CO2/ mmBtu)]]*10^3</f>
        <v>1326018500653.6636</v>
      </c>
      <c r="U12934" s="3">
        <f>Table1[[#This Row],[Emissions (g CO2)]]/(Table1[[#This Row],[Generation (TWh)]]*10^9)</f>
        <v>510.96025303110167</v>
      </c>
    </row>
    <row r="12935" spans="1:21" x14ac:dyDescent="0.35">
      <c r="A12935" t="s">
        <v>1458</v>
      </c>
      <c r="B12935" t="s">
        <v>3242</v>
      </c>
      <c r="C12935" t="str">
        <f>SUBSTITUTE(Table1[[#This Row],[Fuel]],", ",",")</f>
        <v>fossil gas: lng</v>
      </c>
      <c r="D12935" t="s">
        <v>3242</v>
      </c>
      <c r="H12935" t="s">
        <v>3438</v>
      </c>
      <c r="I12935">
        <v>750</v>
      </c>
      <c r="J12935" t="s">
        <v>3447</v>
      </c>
      <c r="K12935">
        <v>2030</v>
      </c>
      <c r="L12935" t="s">
        <v>29</v>
      </c>
      <c r="M12935" t="s">
        <v>29</v>
      </c>
      <c r="N12935">
        <v>19.437792999999999</v>
      </c>
      <c r="O12935">
        <v>105.768091</v>
      </c>
      <c r="P12935" t="s">
        <v>3617</v>
      </c>
      <c r="Q12935" s="3">
        <f>Table1[[#This Row],[Capacity (MW)]]*0.395*8760*10^-6</f>
        <v>2.5951499999999998</v>
      </c>
      <c r="R12935" s="3" cm="1">
        <f t="array" ref="R12935">AVERAGE(VLOOKUP(_xlfn.TEXTSPLIT(Table1[[#This Row],[Fuel (no space after comma)]], ","), FuelList_Final_EF!$A$2:$B$65, 2, FALSE))</f>
        <v>67.685819715340017</v>
      </c>
      <c r="S12935" s="3">
        <f>Table1[[#This Row],[Generation (TWh)]]*10^9*VLOOKUP(Table1[[#This Row],[Turbine/Engine Technology]],Technology_HR!$A$2:$B$11,2,FALSE)*10^-6</f>
        <v>19590787.349999998</v>
      </c>
      <c r="T12935" s="5">
        <f>Table1[[#This Row],[Fuel Consumption (mmBtu)]]*Table1[[#This Row],[Emission Factor (kg CO2/ mmBtu)]]*10^3</f>
        <v>1326018500653.6636</v>
      </c>
      <c r="U12935" s="3">
        <f>Table1[[#This Row],[Emissions (g CO2)]]/(Table1[[#This Row],[Generation (TWh)]]*10^9)</f>
        <v>510.96025303110167</v>
      </c>
    </row>
    <row r="12936" spans="1:21" x14ac:dyDescent="0.35">
      <c r="A12936" t="s">
        <v>29</v>
      </c>
      <c r="B12936" t="s">
        <v>3242</v>
      </c>
      <c r="C12936" t="str">
        <f>SUBSTITUTE(Table1[[#This Row],[Fuel]],", ",",")</f>
        <v>fossil gas: lng</v>
      </c>
      <c r="D12936" t="s">
        <v>3242</v>
      </c>
      <c r="H12936" t="s">
        <v>3438</v>
      </c>
      <c r="I12936">
        <v>800</v>
      </c>
      <c r="J12936" t="s">
        <v>3452</v>
      </c>
      <c r="K12936" t="s">
        <v>29</v>
      </c>
      <c r="L12936" t="s">
        <v>29</v>
      </c>
      <c r="M12936" t="s">
        <v>29</v>
      </c>
      <c r="N12936">
        <v>19.437792999999999</v>
      </c>
      <c r="O12936">
        <v>105.768091</v>
      </c>
      <c r="P12936" t="s">
        <v>3617</v>
      </c>
      <c r="Q12936" s="3">
        <f>Table1[[#This Row],[Capacity (MW)]]*0.395*8760*10^-6</f>
        <v>2.76816</v>
      </c>
      <c r="R12936" s="3" cm="1">
        <f t="array" ref="R12936">AVERAGE(VLOOKUP(_xlfn.TEXTSPLIT(Table1[[#This Row],[Fuel (no space after comma)]], ","), FuelList_Final_EF!$A$2:$B$65, 2, FALSE))</f>
        <v>67.685819715340017</v>
      </c>
      <c r="S12936" s="3">
        <f>Table1[[#This Row],[Generation (TWh)]]*10^9*VLOOKUP(Table1[[#This Row],[Turbine/Engine Technology]],Technology_HR!$A$2:$B$11,2,FALSE)*10^-6</f>
        <v>20896839.84</v>
      </c>
      <c r="T12936" s="5">
        <f>Table1[[#This Row],[Fuel Consumption (mmBtu)]]*Table1[[#This Row],[Emission Factor (kg CO2/ mmBtu)]]*10^3</f>
        <v>1414419734030.5747</v>
      </c>
      <c r="U12936" s="3">
        <f>Table1[[#This Row],[Emissions (g CO2)]]/(Table1[[#This Row],[Generation (TWh)]]*10^9)</f>
        <v>510.96025303110179</v>
      </c>
    </row>
    <row r="12937" spans="1:21" x14ac:dyDescent="0.35">
      <c r="A12937" t="s">
        <v>29</v>
      </c>
      <c r="B12937" t="s">
        <v>3242</v>
      </c>
      <c r="C12937" t="str">
        <f>SUBSTITUTE(Table1[[#This Row],[Fuel]],", ",",")</f>
        <v>fossil gas: lng</v>
      </c>
      <c r="D12937" t="s">
        <v>3242</v>
      </c>
      <c r="H12937" t="s">
        <v>3438</v>
      </c>
      <c r="I12937">
        <v>800</v>
      </c>
      <c r="J12937" t="s">
        <v>3452</v>
      </c>
      <c r="K12937" t="s">
        <v>29</v>
      </c>
      <c r="L12937" t="s">
        <v>29</v>
      </c>
      <c r="M12937" t="s">
        <v>29</v>
      </c>
      <c r="N12937">
        <v>19.437792999999999</v>
      </c>
      <c r="O12937">
        <v>105.768091</v>
      </c>
      <c r="P12937" t="s">
        <v>3617</v>
      </c>
      <c r="Q12937" s="3">
        <f>Table1[[#This Row],[Capacity (MW)]]*0.395*8760*10^-6</f>
        <v>2.76816</v>
      </c>
      <c r="R12937" s="3" cm="1">
        <f t="array" ref="R12937">AVERAGE(VLOOKUP(_xlfn.TEXTSPLIT(Table1[[#This Row],[Fuel (no space after comma)]], ","), FuelList_Final_EF!$A$2:$B$65, 2, FALSE))</f>
        <v>67.685819715340017</v>
      </c>
      <c r="S12937" s="3">
        <f>Table1[[#This Row],[Generation (TWh)]]*10^9*VLOOKUP(Table1[[#This Row],[Turbine/Engine Technology]],Technology_HR!$A$2:$B$11,2,FALSE)*10^-6</f>
        <v>20896839.84</v>
      </c>
      <c r="T12937" s="5">
        <f>Table1[[#This Row],[Fuel Consumption (mmBtu)]]*Table1[[#This Row],[Emission Factor (kg CO2/ mmBtu)]]*10^3</f>
        <v>1414419734030.5747</v>
      </c>
      <c r="U12937" s="3">
        <f>Table1[[#This Row],[Emissions (g CO2)]]/(Table1[[#This Row],[Generation (TWh)]]*10^9)</f>
        <v>510.96025303110179</v>
      </c>
    </row>
    <row r="12938" spans="1:21" x14ac:dyDescent="0.35">
      <c r="A12938" t="s">
        <v>29</v>
      </c>
      <c r="B12938" t="s">
        <v>3242</v>
      </c>
      <c r="C12938" t="str">
        <f>SUBSTITUTE(Table1[[#This Row],[Fuel]],", ",",")</f>
        <v>fossil gas: lng</v>
      </c>
      <c r="D12938" t="s">
        <v>3242</v>
      </c>
      <c r="H12938" t="s">
        <v>3438</v>
      </c>
      <c r="I12938">
        <v>800</v>
      </c>
      <c r="J12938" t="s">
        <v>3452</v>
      </c>
      <c r="K12938" t="s">
        <v>29</v>
      </c>
      <c r="L12938" t="s">
        <v>29</v>
      </c>
      <c r="M12938" t="s">
        <v>29</v>
      </c>
      <c r="N12938">
        <v>19.437792999999999</v>
      </c>
      <c r="O12938">
        <v>105.768091</v>
      </c>
      <c r="P12938" t="s">
        <v>3617</v>
      </c>
      <c r="Q12938" s="3">
        <f>Table1[[#This Row],[Capacity (MW)]]*0.395*8760*10^-6</f>
        <v>2.76816</v>
      </c>
      <c r="R12938" s="3" cm="1">
        <f t="array" ref="R12938">AVERAGE(VLOOKUP(_xlfn.TEXTSPLIT(Table1[[#This Row],[Fuel (no space after comma)]], ","), FuelList_Final_EF!$A$2:$B$65, 2, FALSE))</f>
        <v>67.685819715340017</v>
      </c>
      <c r="S12938" s="3">
        <f>Table1[[#This Row],[Generation (TWh)]]*10^9*VLOOKUP(Table1[[#This Row],[Turbine/Engine Technology]],Technology_HR!$A$2:$B$11,2,FALSE)*10^-6</f>
        <v>20896839.84</v>
      </c>
      <c r="T12938" s="5">
        <f>Table1[[#This Row],[Fuel Consumption (mmBtu)]]*Table1[[#This Row],[Emission Factor (kg CO2/ mmBtu)]]*10^3</f>
        <v>1414419734030.5747</v>
      </c>
      <c r="U12938" s="3">
        <f>Table1[[#This Row],[Emissions (g CO2)]]/(Table1[[#This Row],[Generation (TWh)]]*10^9)</f>
        <v>510.96025303110179</v>
      </c>
    </row>
    <row r="12939" spans="1:21" x14ac:dyDescent="0.35">
      <c r="A12939" t="s">
        <v>29</v>
      </c>
      <c r="B12939" t="s">
        <v>3242</v>
      </c>
      <c r="C12939" t="str">
        <f>SUBSTITUTE(Table1[[#This Row],[Fuel]],", ",",")</f>
        <v>fossil gas: lng</v>
      </c>
      <c r="D12939" t="s">
        <v>3242</v>
      </c>
      <c r="H12939" t="s">
        <v>3438</v>
      </c>
      <c r="I12939">
        <v>800</v>
      </c>
      <c r="J12939" t="s">
        <v>3452</v>
      </c>
      <c r="K12939" t="s">
        <v>29</v>
      </c>
      <c r="L12939" t="s">
        <v>29</v>
      </c>
      <c r="M12939" t="s">
        <v>29</v>
      </c>
      <c r="N12939">
        <v>19.437792999999999</v>
      </c>
      <c r="O12939">
        <v>105.768091</v>
      </c>
      <c r="P12939" t="s">
        <v>3617</v>
      </c>
      <c r="Q12939" s="3">
        <f>Table1[[#This Row],[Capacity (MW)]]*0.395*8760*10^-6</f>
        <v>2.76816</v>
      </c>
      <c r="R12939" s="3" cm="1">
        <f t="array" ref="R12939">AVERAGE(VLOOKUP(_xlfn.TEXTSPLIT(Table1[[#This Row],[Fuel (no space after comma)]], ","), FuelList_Final_EF!$A$2:$B$65, 2, FALSE))</f>
        <v>67.685819715340017</v>
      </c>
      <c r="S12939" s="3">
        <f>Table1[[#This Row],[Generation (TWh)]]*10^9*VLOOKUP(Table1[[#This Row],[Turbine/Engine Technology]],Technology_HR!$A$2:$B$11,2,FALSE)*10^-6</f>
        <v>20896839.84</v>
      </c>
      <c r="T12939" s="5">
        <f>Table1[[#This Row],[Fuel Consumption (mmBtu)]]*Table1[[#This Row],[Emission Factor (kg CO2/ mmBtu)]]*10^3</f>
        <v>1414419734030.5747</v>
      </c>
      <c r="U12939" s="3">
        <f>Table1[[#This Row],[Emissions (g CO2)]]/(Table1[[#This Row],[Generation (TWh)]]*10^9)</f>
        <v>510.96025303110179</v>
      </c>
    </row>
    <row r="12940" spans="1:21" x14ac:dyDescent="0.35">
      <c r="A12940" t="s">
        <v>3153</v>
      </c>
      <c r="B12940" t="s">
        <v>3239</v>
      </c>
      <c r="C12940" t="str">
        <f>SUBSTITUTE(Table1[[#This Row],[Fuel]],", ",",")</f>
        <v>fossil gas: natural gas</v>
      </c>
      <c r="D12940" t="s">
        <v>3239</v>
      </c>
      <c r="H12940" t="s">
        <v>3438</v>
      </c>
      <c r="I12940">
        <v>700</v>
      </c>
      <c r="J12940" t="s">
        <v>3452</v>
      </c>
      <c r="K12940" t="s">
        <v>29</v>
      </c>
      <c r="L12940" t="s">
        <v>29</v>
      </c>
      <c r="M12940" t="s">
        <v>29</v>
      </c>
      <c r="N12940">
        <v>13.838366000000001</v>
      </c>
      <c r="O12940">
        <v>109.271338</v>
      </c>
      <c r="P12940" t="s">
        <v>3617</v>
      </c>
      <c r="Q12940" s="3">
        <f>Table1[[#This Row],[Capacity (MW)]]*0.395*8760*10^-6</f>
        <v>2.4221399999999997</v>
      </c>
      <c r="R12940" s="3" cm="1">
        <f t="array" ref="R12940">AVERAGE(VLOOKUP(_xlfn.TEXTSPLIT(Table1[[#This Row],[Fuel (no space after comma)]], ","), FuelList_Final_EF!$A$2:$B$65, 2, FALSE))</f>
        <v>53.06</v>
      </c>
      <c r="S12940" s="3">
        <f>Table1[[#This Row],[Generation (TWh)]]*10^9*VLOOKUP(Table1[[#This Row],[Turbine/Engine Technology]],Technology_HR!$A$2:$B$11,2,FALSE)*10^-6</f>
        <v>18284734.859999996</v>
      </c>
      <c r="T12940" s="5">
        <f>Table1[[#This Row],[Fuel Consumption (mmBtu)]]*Table1[[#This Row],[Emission Factor (kg CO2/ mmBtu)]]*10^3</f>
        <v>970188031671.59985</v>
      </c>
      <c r="U12940" s="3">
        <f>Table1[[#This Row],[Emissions (g CO2)]]/(Table1[[#This Row],[Generation (TWh)]]*10^9)</f>
        <v>400.54993999999999</v>
      </c>
    </row>
    <row r="12941" spans="1:21" x14ac:dyDescent="0.35">
      <c r="A12941" t="s">
        <v>3137</v>
      </c>
      <c r="B12941" t="s">
        <v>3239</v>
      </c>
      <c r="C12941" t="str">
        <f>SUBSTITUTE(Table1[[#This Row],[Fuel]],", ",",")</f>
        <v>fossil gas: natural gas</v>
      </c>
      <c r="D12941" t="s">
        <v>3239</v>
      </c>
      <c r="H12941" t="s">
        <v>3438</v>
      </c>
      <c r="I12941">
        <v>465</v>
      </c>
      <c r="J12941" t="s">
        <v>3446</v>
      </c>
      <c r="K12941">
        <v>2009</v>
      </c>
      <c r="L12941" t="s">
        <v>29</v>
      </c>
      <c r="M12941" t="s">
        <v>29</v>
      </c>
      <c r="N12941">
        <v>10.642799999999999</v>
      </c>
      <c r="O12941">
        <v>106.84</v>
      </c>
      <c r="P12941" t="s">
        <v>3617</v>
      </c>
      <c r="Q12941" s="3">
        <f>Table1[[#This Row],[Capacity (MW)]]*0.395*8760*10^-6</f>
        <v>1.6089929999999999</v>
      </c>
      <c r="R12941" s="3" cm="1">
        <f t="array" ref="R12941">AVERAGE(VLOOKUP(_xlfn.TEXTSPLIT(Table1[[#This Row],[Fuel (no space after comma)]], ","), FuelList_Final_EF!$A$2:$B$65, 2, FALSE))</f>
        <v>53.06</v>
      </c>
      <c r="S12941" s="3">
        <f>Table1[[#This Row],[Generation (TWh)]]*10^9*VLOOKUP(Table1[[#This Row],[Turbine/Engine Technology]],Technology_HR!$A$2:$B$11,2,FALSE)*10^-6</f>
        <v>12146288.157</v>
      </c>
      <c r="T12941" s="5">
        <f>Table1[[#This Row],[Fuel Consumption (mmBtu)]]*Table1[[#This Row],[Emission Factor (kg CO2/ mmBtu)]]*10^3</f>
        <v>644482049610.42004</v>
      </c>
      <c r="U12941" s="3">
        <f>Table1[[#This Row],[Emissions (g CO2)]]/(Table1[[#This Row],[Generation (TWh)]]*10^9)</f>
        <v>400.54994000000005</v>
      </c>
    </row>
    <row r="12942" spans="1:21" x14ac:dyDescent="0.35">
      <c r="A12942" t="s">
        <v>3137</v>
      </c>
      <c r="B12942" t="s">
        <v>3239</v>
      </c>
      <c r="C12942" t="str">
        <f>SUBSTITUTE(Table1[[#This Row],[Fuel]],", ",",")</f>
        <v>fossil gas: natural gas</v>
      </c>
      <c r="D12942" t="s">
        <v>3239</v>
      </c>
      <c r="H12942" t="s">
        <v>3438</v>
      </c>
      <c r="I12942">
        <v>750</v>
      </c>
      <c r="J12942" t="s">
        <v>3446</v>
      </c>
      <c r="K12942">
        <v>2011</v>
      </c>
      <c r="L12942" t="s">
        <v>29</v>
      </c>
      <c r="M12942" t="s">
        <v>29</v>
      </c>
      <c r="N12942">
        <v>10.642799999999999</v>
      </c>
      <c r="O12942">
        <v>106.84</v>
      </c>
      <c r="P12942" t="s">
        <v>3617</v>
      </c>
      <c r="Q12942" s="3">
        <f>Table1[[#This Row],[Capacity (MW)]]*0.395*8760*10^-6</f>
        <v>2.5951499999999998</v>
      </c>
      <c r="R12942" s="3" cm="1">
        <f t="array" ref="R12942">AVERAGE(VLOOKUP(_xlfn.TEXTSPLIT(Table1[[#This Row],[Fuel (no space after comma)]], ","), FuelList_Final_EF!$A$2:$B$65, 2, FALSE))</f>
        <v>53.06</v>
      </c>
      <c r="S12942" s="3">
        <f>Table1[[#This Row],[Generation (TWh)]]*10^9*VLOOKUP(Table1[[#This Row],[Turbine/Engine Technology]],Technology_HR!$A$2:$B$11,2,FALSE)*10^-6</f>
        <v>19590787.349999998</v>
      </c>
      <c r="T12942" s="5">
        <f>Table1[[#This Row],[Fuel Consumption (mmBtu)]]*Table1[[#This Row],[Emission Factor (kg CO2/ mmBtu)]]*10^3</f>
        <v>1039487176790.9999</v>
      </c>
      <c r="U12942" s="3">
        <f>Table1[[#This Row],[Emissions (g CO2)]]/(Table1[[#This Row],[Generation (TWh)]]*10^9)</f>
        <v>400.54993999999994</v>
      </c>
    </row>
    <row r="12943" spans="1:21" x14ac:dyDescent="0.35">
      <c r="A12943" t="s">
        <v>3137</v>
      </c>
      <c r="B12943" t="s">
        <v>3242</v>
      </c>
      <c r="C12943" t="str">
        <f>SUBSTITUTE(Table1[[#This Row],[Fuel]],", ",",")</f>
        <v>fossil gas: lng</v>
      </c>
      <c r="D12943" t="s">
        <v>3242</v>
      </c>
      <c r="H12943" t="s">
        <v>3438</v>
      </c>
      <c r="I12943">
        <v>812</v>
      </c>
      <c r="J12943" t="s">
        <v>3449</v>
      </c>
      <c r="K12943">
        <v>2025</v>
      </c>
      <c r="L12943" t="s">
        <v>29</v>
      </c>
      <c r="M12943" t="s">
        <v>29</v>
      </c>
      <c r="N12943">
        <v>10.642799999999999</v>
      </c>
      <c r="O12943">
        <v>106.84</v>
      </c>
      <c r="P12943" t="s">
        <v>3617</v>
      </c>
      <c r="Q12943" s="3">
        <f>Table1[[#This Row],[Capacity (MW)]]*0.395*8760*10^-6</f>
        <v>2.8096823999999998</v>
      </c>
      <c r="R12943" s="3" cm="1">
        <f t="array" ref="R12943">AVERAGE(VLOOKUP(_xlfn.TEXTSPLIT(Table1[[#This Row],[Fuel (no space after comma)]], ","), FuelList_Final_EF!$A$2:$B$65, 2, FALSE))</f>
        <v>67.685819715340017</v>
      </c>
      <c r="S12943" s="3">
        <f>Table1[[#This Row],[Generation (TWh)]]*10^9*VLOOKUP(Table1[[#This Row],[Turbine/Engine Technology]],Technology_HR!$A$2:$B$11,2,FALSE)*10^-6</f>
        <v>21210292.437599998</v>
      </c>
      <c r="T12943" s="5">
        <f>Table1[[#This Row],[Fuel Consumption (mmBtu)]]*Table1[[#This Row],[Emission Factor (kg CO2/ mmBtu)]]*10^3</f>
        <v>1435636030041.0332</v>
      </c>
      <c r="U12943" s="3">
        <f>Table1[[#This Row],[Emissions (g CO2)]]/(Table1[[#This Row],[Generation (TWh)]]*10^9)</f>
        <v>510.96025303110173</v>
      </c>
    </row>
    <row r="12944" spans="1:21" x14ac:dyDescent="0.35">
      <c r="A12944" t="s">
        <v>3137</v>
      </c>
      <c r="B12944" t="s">
        <v>3242</v>
      </c>
      <c r="C12944" t="str">
        <f>SUBSTITUTE(Table1[[#This Row],[Fuel]],", ",",")</f>
        <v>fossil gas: lng</v>
      </c>
      <c r="D12944" t="s">
        <v>3242</v>
      </c>
      <c r="H12944" t="s">
        <v>3438</v>
      </c>
      <c r="I12944">
        <v>812</v>
      </c>
      <c r="J12944" t="s">
        <v>3449</v>
      </c>
      <c r="K12944">
        <v>2025</v>
      </c>
      <c r="L12944" t="s">
        <v>29</v>
      </c>
      <c r="M12944" t="s">
        <v>29</v>
      </c>
      <c r="N12944">
        <v>10.642799999999999</v>
      </c>
      <c r="O12944">
        <v>106.84</v>
      </c>
      <c r="P12944" t="s">
        <v>3617</v>
      </c>
      <c r="Q12944" s="3">
        <f>Table1[[#This Row],[Capacity (MW)]]*0.395*8760*10^-6</f>
        <v>2.8096823999999998</v>
      </c>
      <c r="R12944" s="3" cm="1">
        <f t="array" ref="R12944">AVERAGE(VLOOKUP(_xlfn.TEXTSPLIT(Table1[[#This Row],[Fuel (no space after comma)]], ","), FuelList_Final_EF!$A$2:$B$65, 2, FALSE))</f>
        <v>67.685819715340017</v>
      </c>
      <c r="S12944" s="3">
        <f>Table1[[#This Row],[Generation (TWh)]]*10^9*VLOOKUP(Table1[[#This Row],[Turbine/Engine Technology]],Technology_HR!$A$2:$B$11,2,FALSE)*10^-6</f>
        <v>21210292.437599998</v>
      </c>
      <c r="T12944" s="5">
        <f>Table1[[#This Row],[Fuel Consumption (mmBtu)]]*Table1[[#This Row],[Emission Factor (kg CO2/ mmBtu)]]*10^3</f>
        <v>1435636030041.0332</v>
      </c>
      <c r="U12944" s="3">
        <f>Table1[[#This Row],[Emissions (g CO2)]]/(Table1[[#This Row],[Generation (TWh)]]*10^9)</f>
        <v>510.96025303110173</v>
      </c>
    </row>
    <row r="12945" spans="1:21" x14ac:dyDescent="0.35">
      <c r="A12945" t="s">
        <v>1674</v>
      </c>
      <c r="B12945" t="s">
        <v>3239</v>
      </c>
      <c r="C12945" t="str">
        <f>SUBSTITUTE(Table1[[#This Row],[Fuel]],", ",",")</f>
        <v>fossil gas: natural gas</v>
      </c>
      <c r="D12945" t="s">
        <v>3239</v>
      </c>
      <c r="H12945" t="s">
        <v>3438</v>
      </c>
      <c r="I12945">
        <v>525</v>
      </c>
      <c r="J12945" t="s">
        <v>3447</v>
      </c>
      <c r="K12945">
        <v>2026</v>
      </c>
      <c r="L12945" t="s">
        <v>29</v>
      </c>
      <c r="M12945" t="s">
        <v>29</v>
      </c>
      <c r="N12945">
        <v>10.134916</v>
      </c>
      <c r="O12945">
        <v>105.669325</v>
      </c>
      <c r="P12945" t="s">
        <v>3617</v>
      </c>
      <c r="Q12945" s="3">
        <f>Table1[[#This Row],[Capacity (MW)]]*0.395*8760*10^-6</f>
        <v>1.816605</v>
      </c>
      <c r="R12945" s="3" cm="1">
        <f t="array" ref="R12945">AVERAGE(VLOOKUP(_xlfn.TEXTSPLIT(Table1[[#This Row],[Fuel (no space after comma)]], ","), FuelList_Final_EF!$A$2:$B$65, 2, FALSE))</f>
        <v>53.06</v>
      </c>
      <c r="S12945" s="3">
        <f>Table1[[#This Row],[Generation (TWh)]]*10^9*VLOOKUP(Table1[[#This Row],[Turbine/Engine Technology]],Technology_HR!$A$2:$B$11,2,FALSE)*10^-6</f>
        <v>13713551.145</v>
      </c>
      <c r="T12945" s="5">
        <f>Table1[[#This Row],[Fuel Consumption (mmBtu)]]*Table1[[#This Row],[Emission Factor (kg CO2/ mmBtu)]]*10^3</f>
        <v>727641023753.70007</v>
      </c>
      <c r="U12945" s="3">
        <f>Table1[[#This Row],[Emissions (g CO2)]]/(Table1[[#This Row],[Generation (TWh)]]*10^9)</f>
        <v>400.54994000000005</v>
      </c>
    </row>
    <row r="12946" spans="1:21" x14ac:dyDescent="0.35">
      <c r="A12946" t="s">
        <v>3154</v>
      </c>
      <c r="B12946" t="s">
        <v>3239</v>
      </c>
      <c r="C12946" t="str">
        <f>SUBSTITUTE(Table1[[#This Row],[Fuel]],", ",",")</f>
        <v>fossil gas: natural gas</v>
      </c>
      <c r="D12946" t="s">
        <v>3239</v>
      </c>
      <c r="H12946" t="s">
        <v>3438</v>
      </c>
      <c r="I12946">
        <v>525</v>
      </c>
      <c r="J12946" t="s">
        <v>3447</v>
      </c>
      <c r="K12946">
        <v>2026</v>
      </c>
      <c r="L12946" t="s">
        <v>29</v>
      </c>
      <c r="M12946" t="s">
        <v>29</v>
      </c>
      <c r="N12946">
        <v>10.134916</v>
      </c>
      <c r="O12946">
        <v>105.669325</v>
      </c>
      <c r="P12946" t="s">
        <v>3617</v>
      </c>
      <c r="Q12946" s="3">
        <f>Table1[[#This Row],[Capacity (MW)]]*0.395*8760*10^-6</f>
        <v>1.816605</v>
      </c>
      <c r="R12946" s="3" cm="1">
        <f t="array" ref="R12946">AVERAGE(VLOOKUP(_xlfn.TEXTSPLIT(Table1[[#This Row],[Fuel (no space after comma)]], ","), FuelList_Final_EF!$A$2:$B$65, 2, FALSE))</f>
        <v>53.06</v>
      </c>
      <c r="S12946" s="3">
        <f>Table1[[#This Row],[Generation (TWh)]]*10^9*VLOOKUP(Table1[[#This Row],[Turbine/Engine Technology]],Technology_HR!$A$2:$B$11,2,FALSE)*10^-6</f>
        <v>13713551.145</v>
      </c>
      <c r="T12946" s="5">
        <f>Table1[[#This Row],[Fuel Consumption (mmBtu)]]*Table1[[#This Row],[Emission Factor (kg CO2/ mmBtu)]]*10^3</f>
        <v>727641023753.70007</v>
      </c>
      <c r="U12946" s="3">
        <f>Table1[[#This Row],[Emissions (g CO2)]]/(Table1[[#This Row],[Generation (TWh)]]*10^9)</f>
        <v>400.54994000000005</v>
      </c>
    </row>
    <row r="12947" spans="1:21" x14ac:dyDescent="0.35">
      <c r="A12947" t="s">
        <v>3137</v>
      </c>
      <c r="B12947" t="s">
        <v>3239</v>
      </c>
      <c r="C12947" t="str">
        <f>SUBSTITUTE(Table1[[#This Row],[Fuel]],", ",",")</f>
        <v>fossil gas: natural gas</v>
      </c>
      <c r="D12947" t="s">
        <v>3239</v>
      </c>
      <c r="H12947" t="s">
        <v>3438</v>
      </c>
      <c r="I12947">
        <v>1050</v>
      </c>
      <c r="J12947" t="s">
        <v>3447</v>
      </c>
      <c r="K12947">
        <v>2027</v>
      </c>
      <c r="L12947" t="s">
        <v>29</v>
      </c>
      <c r="M12947" t="s">
        <v>29</v>
      </c>
      <c r="N12947">
        <v>10.134916</v>
      </c>
      <c r="O12947">
        <v>105.669325</v>
      </c>
      <c r="P12947" t="s">
        <v>3617</v>
      </c>
      <c r="Q12947" s="3">
        <f>Table1[[#This Row],[Capacity (MW)]]*0.395*8760*10^-6</f>
        <v>3.6332100000000001</v>
      </c>
      <c r="R12947" s="3" cm="1">
        <f t="array" ref="R12947">AVERAGE(VLOOKUP(_xlfn.TEXTSPLIT(Table1[[#This Row],[Fuel (no space after comma)]], ","), FuelList_Final_EF!$A$2:$B$65, 2, FALSE))</f>
        <v>53.06</v>
      </c>
      <c r="S12947" s="3">
        <f>Table1[[#This Row],[Generation (TWh)]]*10^9*VLOOKUP(Table1[[#This Row],[Turbine/Engine Technology]],Technology_HR!$A$2:$B$11,2,FALSE)*10^-6</f>
        <v>27427102.289999999</v>
      </c>
      <c r="T12947" s="5">
        <f>Table1[[#This Row],[Fuel Consumption (mmBtu)]]*Table1[[#This Row],[Emission Factor (kg CO2/ mmBtu)]]*10^3</f>
        <v>1455282047507.4001</v>
      </c>
      <c r="U12947" s="3">
        <f>Table1[[#This Row],[Emissions (g CO2)]]/(Table1[[#This Row],[Generation (TWh)]]*10^9)</f>
        <v>400.54994000000005</v>
      </c>
    </row>
    <row r="12948" spans="1:21" x14ac:dyDescent="0.35">
      <c r="A12948" t="s">
        <v>3137</v>
      </c>
      <c r="B12948" t="s">
        <v>3239</v>
      </c>
      <c r="C12948" t="str">
        <f>SUBSTITUTE(Table1[[#This Row],[Fuel]],", ",",")</f>
        <v>fossil gas: natural gas</v>
      </c>
      <c r="D12948" t="s">
        <v>3239</v>
      </c>
      <c r="H12948" t="s">
        <v>3438</v>
      </c>
      <c r="I12948">
        <v>1050</v>
      </c>
      <c r="J12948" t="s">
        <v>3447</v>
      </c>
      <c r="K12948">
        <v>2028</v>
      </c>
      <c r="L12948" t="s">
        <v>29</v>
      </c>
      <c r="M12948" t="s">
        <v>29</v>
      </c>
      <c r="N12948">
        <v>10.134916</v>
      </c>
      <c r="O12948">
        <v>105.669325</v>
      </c>
      <c r="P12948" t="s">
        <v>3617</v>
      </c>
      <c r="Q12948" s="3">
        <f>Table1[[#This Row],[Capacity (MW)]]*0.395*8760*10^-6</f>
        <v>3.6332100000000001</v>
      </c>
      <c r="R12948" s="3" cm="1">
        <f t="array" ref="R12948">AVERAGE(VLOOKUP(_xlfn.TEXTSPLIT(Table1[[#This Row],[Fuel (no space after comma)]], ","), FuelList_Final_EF!$A$2:$B$65, 2, FALSE))</f>
        <v>53.06</v>
      </c>
      <c r="S12948" s="3">
        <f>Table1[[#This Row],[Generation (TWh)]]*10^9*VLOOKUP(Table1[[#This Row],[Turbine/Engine Technology]],Technology_HR!$A$2:$B$11,2,FALSE)*10^-6</f>
        <v>27427102.289999999</v>
      </c>
      <c r="T12948" s="5">
        <f>Table1[[#This Row],[Fuel Consumption (mmBtu)]]*Table1[[#This Row],[Emission Factor (kg CO2/ mmBtu)]]*10^3</f>
        <v>1455282047507.4001</v>
      </c>
      <c r="U12948" s="3">
        <f>Table1[[#This Row],[Emissions (g CO2)]]/(Table1[[#This Row],[Generation (TWh)]]*10^9)</f>
        <v>400.54994000000005</v>
      </c>
    </row>
    <row r="12949" spans="1:21" x14ac:dyDescent="0.35">
      <c r="A12949" t="s">
        <v>3155</v>
      </c>
      <c r="B12949" t="s">
        <v>3243</v>
      </c>
      <c r="C12949" t="str">
        <f>SUBSTITUTE(Table1[[#This Row],[Fuel]],", ",",")</f>
        <v>fossil gas: natural gas,fossil liquids: fuel oil</v>
      </c>
      <c r="D12949" t="s">
        <v>3239</v>
      </c>
      <c r="E12949" t="s">
        <v>3275</v>
      </c>
      <c r="H12949" t="s">
        <v>3440</v>
      </c>
      <c r="I12949">
        <v>330</v>
      </c>
      <c r="J12949" t="s">
        <v>3446</v>
      </c>
      <c r="K12949">
        <v>2009</v>
      </c>
      <c r="L12949" t="s">
        <v>29</v>
      </c>
      <c r="M12949" t="s">
        <v>29</v>
      </c>
      <c r="N12949">
        <v>10.134916</v>
      </c>
      <c r="O12949">
        <v>105.669325</v>
      </c>
      <c r="P12949" t="s">
        <v>3617</v>
      </c>
      <c r="Q12949" s="3">
        <f>Table1[[#This Row],[Capacity (MW)]]*0.395*8760*10^-6</f>
        <v>1.141866</v>
      </c>
      <c r="R12949" s="3" cm="1">
        <f t="array" ref="R12949">AVERAGE(VLOOKUP(_xlfn.TEXTSPLIT(Table1[[#This Row],[Fuel (no space after comma)]], ","), FuelList_Final_EF!$A$2:$B$65, 2, FALSE))</f>
        <v>65.583341148886291</v>
      </c>
      <c r="S12949" s="3">
        <f>Table1[[#This Row],[Generation (TWh)]]*10^9*VLOOKUP(Table1[[#This Row],[Turbine/Engine Technology]],Technology_HR!$A$2:$B$11,2,FALSE)*10^-6</f>
        <v>11744091.809999999</v>
      </c>
      <c r="T12949" s="5">
        <f>Table1[[#This Row],[Fuel Consumption (mmBtu)]]*Table1[[#This Row],[Emission Factor (kg CO2/ mmBtu)]]*10^3</f>
        <v>770216779659.07141</v>
      </c>
      <c r="U12949" s="3">
        <f>Table1[[#This Row],[Emissions (g CO2)]]/(Table1[[#This Row],[Generation (TWh)]]*10^9)</f>
        <v>674.52466371629544</v>
      </c>
    </row>
    <row r="12950" spans="1:21" x14ac:dyDescent="0.35">
      <c r="A12950" t="s">
        <v>3155</v>
      </c>
      <c r="B12950" t="s">
        <v>3243</v>
      </c>
      <c r="C12950" t="str">
        <f>SUBSTITUTE(Table1[[#This Row],[Fuel]],", ",",")</f>
        <v>fossil gas: natural gas,fossil liquids: fuel oil</v>
      </c>
      <c r="D12950" t="s">
        <v>3239</v>
      </c>
      <c r="E12950" t="s">
        <v>3275</v>
      </c>
      <c r="H12950" t="s">
        <v>3440</v>
      </c>
      <c r="I12950">
        <v>330</v>
      </c>
      <c r="J12950" t="s">
        <v>3446</v>
      </c>
      <c r="K12950">
        <v>2015</v>
      </c>
      <c r="L12950" t="s">
        <v>29</v>
      </c>
      <c r="M12950" t="s">
        <v>29</v>
      </c>
      <c r="N12950">
        <v>10.134916</v>
      </c>
      <c r="O12950">
        <v>105.669325</v>
      </c>
      <c r="P12950" t="s">
        <v>3617</v>
      </c>
      <c r="Q12950" s="3">
        <f>Table1[[#This Row],[Capacity (MW)]]*0.395*8760*10^-6</f>
        <v>1.141866</v>
      </c>
      <c r="R12950" s="3" cm="1">
        <f t="array" ref="R12950">AVERAGE(VLOOKUP(_xlfn.TEXTSPLIT(Table1[[#This Row],[Fuel (no space after comma)]], ","), FuelList_Final_EF!$A$2:$B$65, 2, FALSE))</f>
        <v>65.583341148886291</v>
      </c>
      <c r="S12950" s="3">
        <f>Table1[[#This Row],[Generation (TWh)]]*10^9*VLOOKUP(Table1[[#This Row],[Turbine/Engine Technology]],Technology_HR!$A$2:$B$11,2,FALSE)*10^-6</f>
        <v>11744091.809999999</v>
      </c>
      <c r="T12950" s="5">
        <f>Table1[[#This Row],[Fuel Consumption (mmBtu)]]*Table1[[#This Row],[Emission Factor (kg CO2/ mmBtu)]]*10^3</f>
        <v>770216779659.07141</v>
      </c>
      <c r="U12950" s="3">
        <f>Table1[[#This Row],[Emissions (g CO2)]]/(Table1[[#This Row],[Generation (TWh)]]*10^9)</f>
        <v>674.52466371629544</v>
      </c>
    </row>
    <row r="12951" spans="1:21" x14ac:dyDescent="0.35">
      <c r="A12951" t="s">
        <v>3156</v>
      </c>
      <c r="B12951" t="s">
        <v>3239</v>
      </c>
      <c r="C12951" t="str">
        <f>SUBSTITUTE(Table1[[#This Row],[Fuel]],", ",",")</f>
        <v>fossil gas: natural gas</v>
      </c>
      <c r="D12951" t="s">
        <v>3239</v>
      </c>
      <c r="H12951" t="s">
        <v>59</v>
      </c>
      <c r="I12951">
        <v>1200</v>
      </c>
      <c r="J12951" t="s">
        <v>3451</v>
      </c>
      <c r="K12951" t="s">
        <v>29</v>
      </c>
      <c r="L12951" t="s">
        <v>29</v>
      </c>
      <c r="M12951" t="s">
        <v>29</v>
      </c>
      <c r="N12951">
        <v>19.744247000000001</v>
      </c>
      <c r="O12951">
        <v>105.695483</v>
      </c>
      <c r="P12951" t="s">
        <v>3617</v>
      </c>
      <c r="Q12951" s="3">
        <f>Table1[[#This Row],[Capacity (MW)]]*0.395*8760*10^-6</f>
        <v>4.1522399999999999</v>
      </c>
      <c r="R12951" s="3" cm="1">
        <f t="array" ref="R12951">AVERAGE(VLOOKUP(_xlfn.TEXTSPLIT(Table1[[#This Row],[Fuel (no space after comma)]], ","), FuelList_Final_EF!$A$2:$B$65, 2, FALSE))</f>
        <v>53.06</v>
      </c>
      <c r="S12951" s="3">
        <f>Table1[[#This Row],[Generation (TWh)]]*10^9*VLOOKUP(Table1[[#This Row],[Turbine/Engine Technology]],Technology_HR!$A$2:$B$11,2,FALSE)*10^-6</f>
        <v>34444906.920000002</v>
      </c>
      <c r="T12951" s="5">
        <f>Table1[[#This Row],[Fuel Consumption (mmBtu)]]*Table1[[#This Row],[Emission Factor (kg CO2/ mmBtu)]]*10^3</f>
        <v>1827646761175.2002</v>
      </c>
      <c r="U12951" s="3">
        <f>Table1[[#This Row],[Emissions (g CO2)]]/(Table1[[#This Row],[Generation (TWh)]]*10^9)</f>
        <v>440.15923000000004</v>
      </c>
    </row>
    <row r="12952" spans="1:21" x14ac:dyDescent="0.35">
      <c r="A12952" t="s">
        <v>3135</v>
      </c>
      <c r="B12952" t="s">
        <v>3239</v>
      </c>
      <c r="C12952" t="str">
        <f>SUBSTITUTE(Table1[[#This Row],[Fuel]],", ",",")</f>
        <v>fossil gas: natural gas</v>
      </c>
      <c r="D12952" t="s">
        <v>3239</v>
      </c>
      <c r="H12952" t="s">
        <v>3438</v>
      </c>
      <c r="I12952">
        <v>1118</v>
      </c>
      <c r="J12952" t="s">
        <v>3446</v>
      </c>
      <c r="K12952">
        <v>2000</v>
      </c>
      <c r="L12952" t="s">
        <v>29</v>
      </c>
      <c r="M12952" t="s">
        <v>29</v>
      </c>
      <c r="N12952">
        <v>10.605605000000001</v>
      </c>
      <c r="O12952">
        <v>107.03451099999999</v>
      </c>
      <c r="P12952" t="s">
        <v>3617</v>
      </c>
      <c r="Q12952" s="3">
        <f>Table1[[#This Row],[Capacity (MW)]]*0.395*8760*10^-6</f>
        <v>3.8685035999999999</v>
      </c>
      <c r="R12952" s="3" cm="1">
        <f t="array" ref="R12952">AVERAGE(VLOOKUP(_xlfn.TEXTSPLIT(Table1[[#This Row],[Fuel (no space after comma)]], ","), FuelList_Final_EF!$A$2:$B$65, 2, FALSE))</f>
        <v>53.06</v>
      </c>
      <c r="S12952" s="3">
        <f>Table1[[#This Row],[Generation (TWh)]]*10^9*VLOOKUP(Table1[[#This Row],[Turbine/Engine Technology]],Technology_HR!$A$2:$B$11,2,FALSE)*10^-6</f>
        <v>29203333.676399998</v>
      </c>
      <c r="T12952" s="5">
        <f>Table1[[#This Row],[Fuel Consumption (mmBtu)]]*Table1[[#This Row],[Emission Factor (kg CO2/ mmBtu)]]*10^3</f>
        <v>1549528884869.7839</v>
      </c>
      <c r="U12952" s="3">
        <f>Table1[[#This Row],[Emissions (g CO2)]]/(Table1[[#This Row],[Generation (TWh)]]*10^9)</f>
        <v>400.54993999999999</v>
      </c>
    </row>
    <row r="12953" spans="1:21" x14ac:dyDescent="0.35">
      <c r="A12953" t="s">
        <v>3135</v>
      </c>
      <c r="B12953" t="s">
        <v>3239</v>
      </c>
      <c r="C12953" t="str">
        <f>SUBSTITUTE(Table1[[#This Row],[Fuel]],", ",",")</f>
        <v>fossil gas: natural gas</v>
      </c>
      <c r="D12953" t="s">
        <v>3239</v>
      </c>
      <c r="H12953" t="s">
        <v>3438</v>
      </c>
      <c r="I12953">
        <v>473</v>
      </c>
      <c r="J12953" t="s">
        <v>3446</v>
      </c>
      <c r="K12953">
        <v>2003</v>
      </c>
      <c r="L12953" t="s">
        <v>29</v>
      </c>
      <c r="M12953" t="s">
        <v>29</v>
      </c>
      <c r="N12953">
        <v>10.604100000000001</v>
      </c>
      <c r="O12953">
        <v>107.04</v>
      </c>
      <c r="P12953" t="s">
        <v>3617</v>
      </c>
      <c r="Q12953" s="3">
        <f>Table1[[#This Row],[Capacity (MW)]]*0.395*8760*10^-6</f>
        <v>1.6366746000000001</v>
      </c>
      <c r="R12953" s="3" cm="1">
        <f t="array" ref="R12953">AVERAGE(VLOOKUP(_xlfn.TEXTSPLIT(Table1[[#This Row],[Fuel (no space after comma)]], ","), FuelList_Final_EF!$A$2:$B$65, 2, FALSE))</f>
        <v>53.06</v>
      </c>
      <c r="S12953" s="3">
        <f>Table1[[#This Row],[Generation (TWh)]]*10^9*VLOOKUP(Table1[[#This Row],[Turbine/Engine Technology]],Technology_HR!$A$2:$B$11,2,FALSE)*10^-6</f>
        <v>12355256.555399999</v>
      </c>
      <c r="T12953" s="5">
        <f>Table1[[#This Row],[Fuel Consumption (mmBtu)]]*Table1[[#This Row],[Emission Factor (kg CO2/ mmBtu)]]*10^3</f>
        <v>655569912829.52393</v>
      </c>
      <c r="U12953" s="3">
        <f>Table1[[#This Row],[Emissions (g CO2)]]/(Table1[[#This Row],[Generation (TWh)]]*10^9)</f>
        <v>400.54993999999994</v>
      </c>
    </row>
    <row r="12954" spans="1:21" x14ac:dyDescent="0.35">
      <c r="A12954" t="s">
        <v>3135</v>
      </c>
      <c r="B12954" t="s">
        <v>3239</v>
      </c>
      <c r="C12954" t="str">
        <f>SUBSTITUTE(Table1[[#This Row],[Fuel]],", ",",")</f>
        <v>fossil gas: natural gas</v>
      </c>
      <c r="D12954" t="s">
        <v>3239</v>
      </c>
      <c r="H12954" t="s">
        <v>3438</v>
      </c>
      <c r="I12954">
        <v>473</v>
      </c>
      <c r="J12954" t="s">
        <v>3446</v>
      </c>
      <c r="K12954">
        <v>2007</v>
      </c>
      <c r="L12954" t="s">
        <v>29</v>
      </c>
      <c r="M12954" t="s">
        <v>29</v>
      </c>
      <c r="N12954">
        <v>10.604100000000001</v>
      </c>
      <c r="O12954">
        <v>107.04</v>
      </c>
      <c r="P12954" t="s">
        <v>3617</v>
      </c>
      <c r="Q12954" s="3">
        <f>Table1[[#This Row],[Capacity (MW)]]*0.395*8760*10^-6</f>
        <v>1.6366746000000001</v>
      </c>
      <c r="R12954" s="3" cm="1">
        <f t="array" ref="R12954">AVERAGE(VLOOKUP(_xlfn.TEXTSPLIT(Table1[[#This Row],[Fuel (no space after comma)]], ","), FuelList_Final_EF!$A$2:$B$65, 2, FALSE))</f>
        <v>53.06</v>
      </c>
      <c r="S12954" s="3">
        <f>Table1[[#This Row],[Generation (TWh)]]*10^9*VLOOKUP(Table1[[#This Row],[Turbine/Engine Technology]],Technology_HR!$A$2:$B$11,2,FALSE)*10^-6</f>
        <v>12355256.555399999</v>
      </c>
      <c r="T12954" s="5">
        <f>Table1[[#This Row],[Fuel Consumption (mmBtu)]]*Table1[[#This Row],[Emission Factor (kg CO2/ mmBtu)]]*10^3</f>
        <v>655569912829.52393</v>
      </c>
      <c r="U12954" s="3">
        <f>Table1[[#This Row],[Emissions (g CO2)]]/(Table1[[#This Row],[Generation (TWh)]]*10^9)</f>
        <v>400.54993999999994</v>
      </c>
    </row>
    <row r="12955" spans="1:21" x14ac:dyDescent="0.35">
      <c r="A12955" t="s">
        <v>3157</v>
      </c>
      <c r="B12955" t="s">
        <v>3239</v>
      </c>
      <c r="C12955" t="str">
        <f>SUBSTITUTE(Table1[[#This Row],[Fuel]],", ",",")</f>
        <v>fossil gas: natural gas</v>
      </c>
      <c r="D12955" t="s">
        <v>3239</v>
      </c>
      <c r="H12955" t="s">
        <v>3438</v>
      </c>
      <c r="I12955">
        <v>733</v>
      </c>
      <c r="J12955" t="s">
        <v>3446</v>
      </c>
      <c r="K12955">
        <v>2005</v>
      </c>
      <c r="L12955" t="s">
        <v>29</v>
      </c>
      <c r="M12955" t="s">
        <v>29</v>
      </c>
      <c r="N12955">
        <v>10.603</v>
      </c>
      <c r="O12955">
        <v>107.04</v>
      </c>
      <c r="P12955" t="s">
        <v>3617</v>
      </c>
      <c r="Q12955" s="3">
        <f>Table1[[#This Row],[Capacity (MW)]]*0.395*8760*10^-6</f>
        <v>2.5363265999999998</v>
      </c>
      <c r="R12955" s="3" cm="1">
        <f t="array" ref="R12955">AVERAGE(VLOOKUP(_xlfn.TEXTSPLIT(Table1[[#This Row],[Fuel (no space after comma)]], ","), FuelList_Final_EF!$A$2:$B$65, 2, FALSE))</f>
        <v>53.06</v>
      </c>
      <c r="S12955" s="3">
        <f>Table1[[#This Row],[Generation (TWh)]]*10^9*VLOOKUP(Table1[[#This Row],[Turbine/Engine Technology]],Technology_HR!$A$2:$B$11,2,FALSE)*10^-6</f>
        <v>19146729.503399998</v>
      </c>
      <c r="T12955" s="5">
        <f>Table1[[#This Row],[Fuel Consumption (mmBtu)]]*Table1[[#This Row],[Emission Factor (kg CO2/ mmBtu)]]*10^3</f>
        <v>1015925467450.4039</v>
      </c>
      <c r="U12955" s="3">
        <f>Table1[[#This Row],[Emissions (g CO2)]]/(Table1[[#This Row],[Generation (TWh)]]*10^9)</f>
        <v>400.54993999999999</v>
      </c>
    </row>
    <row r="12956" spans="1:21" x14ac:dyDescent="0.35">
      <c r="A12956" t="s">
        <v>3142</v>
      </c>
      <c r="B12956" t="s">
        <v>3239</v>
      </c>
      <c r="C12956" t="str">
        <f>SUBSTITUTE(Table1[[#This Row],[Fuel]],", ",",")</f>
        <v>fossil gas: natural gas</v>
      </c>
      <c r="D12956" t="s">
        <v>3239</v>
      </c>
      <c r="H12956" t="s">
        <v>3438</v>
      </c>
      <c r="I12956">
        <v>733</v>
      </c>
      <c r="J12956" t="s">
        <v>3446</v>
      </c>
      <c r="K12956">
        <v>2004</v>
      </c>
      <c r="L12956" t="s">
        <v>29</v>
      </c>
      <c r="M12956" t="s">
        <v>29</v>
      </c>
      <c r="N12956">
        <v>10.5975</v>
      </c>
      <c r="O12956">
        <v>107.0352</v>
      </c>
      <c r="P12956" t="s">
        <v>3617</v>
      </c>
      <c r="Q12956" s="3">
        <f>Table1[[#This Row],[Capacity (MW)]]*0.395*8760*10^-6</f>
        <v>2.5363265999999998</v>
      </c>
      <c r="R12956" s="3" cm="1">
        <f t="array" ref="R12956">AVERAGE(VLOOKUP(_xlfn.TEXTSPLIT(Table1[[#This Row],[Fuel (no space after comma)]], ","), FuelList_Final_EF!$A$2:$B$65, 2, FALSE))</f>
        <v>53.06</v>
      </c>
      <c r="S12956" s="3">
        <f>Table1[[#This Row],[Generation (TWh)]]*10^9*VLOOKUP(Table1[[#This Row],[Turbine/Engine Technology]],Technology_HR!$A$2:$B$11,2,FALSE)*10^-6</f>
        <v>19146729.503399998</v>
      </c>
      <c r="T12956" s="5">
        <f>Table1[[#This Row],[Fuel Consumption (mmBtu)]]*Table1[[#This Row],[Emission Factor (kg CO2/ mmBtu)]]*10^3</f>
        <v>1015925467450.4039</v>
      </c>
      <c r="U12956" s="3">
        <f>Table1[[#This Row],[Emissions (g CO2)]]/(Table1[[#This Row],[Generation (TWh)]]*10^9)</f>
        <v>400.54993999999999</v>
      </c>
    </row>
    <row r="12957" spans="1:21" x14ac:dyDescent="0.35">
      <c r="A12957" t="s">
        <v>3158</v>
      </c>
      <c r="B12957" t="s">
        <v>3242</v>
      </c>
      <c r="C12957" t="str">
        <f>SUBSTITUTE(Table1[[#This Row],[Fuel]],", ",",")</f>
        <v>fossil gas: lng</v>
      </c>
      <c r="D12957" t="s">
        <v>3242</v>
      </c>
      <c r="H12957" t="s">
        <v>3438</v>
      </c>
      <c r="I12957">
        <v>850</v>
      </c>
      <c r="J12957" t="s">
        <v>3452</v>
      </c>
      <c r="K12957" t="s">
        <v>29</v>
      </c>
      <c r="L12957" t="s">
        <v>29</v>
      </c>
      <c r="M12957" t="s">
        <v>29</v>
      </c>
      <c r="N12957">
        <v>10.597621</v>
      </c>
      <c r="O12957">
        <v>107.03216399999999</v>
      </c>
      <c r="P12957" t="s">
        <v>3617</v>
      </c>
      <c r="Q12957" s="3">
        <f>Table1[[#This Row],[Capacity (MW)]]*0.395*8760*10^-6</f>
        <v>2.9411700000000001</v>
      </c>
      <c r="R12957" s="3" cm="1">
        <f t="array" ref="R12957">AVERAGE(VLOOKUP(_xlfn.TEXTSPLIT(Table1[[#This Row],[Fuel (no space after comma)]], ","), FuelList_Final_EF!$A$2:$B$65, 2, FALSE))</f>
        <v>67.685819715340017</v>
      </c>
      <c r="S12957" s="3">
        <f>Table1[[#This Row],[Generation (TWh)]]*10^9*VLOOKUP(Table1[[#This Row],[Turbine/Engine Technology]],Technology_HR!$A$2:$B$11,2,FALSE)*10^-6</f>
        <v>22202892.329999998</v>
      </c>
      <c r="T12957" s="5">
        <f>Table1[[#This Row],[Fuel Consumption (mmBtu)]]*Table1[[#This Row],[Emission Factor (kg CO2/ mmBtu)]]*10^3</f>
        <v>1502820967407.4856</v>
      </c>
      <c r="U12957" s="3">
        <f>Table1[[#This Row],[Emissions (g CO2)]]/(Table1[[#This Row],[Generation (TWh)]]*10^9)</f>
        <v>510.96025303110179</v>
      </c>
    </row>
    <row r="12958" spans="1:21" x14ac:dyDescent="0.35">
      <c r="A12958" t="s">
        <v>3135</v>
      </c>
      <c r="B12958" t="s">
        <v>3239</v>
      </c>
      <c r="C12958" t="str">
        <f>SUBSTITUTE(Table1[[#This Row],[Fuel]],", ",",")</f>
        <v>fossil gas: natural gas</v>
      </c>
      <c r="D12958" t="s">
        <v>3239</v>
      </c>
      <c r="H12958" t="s">
        <v>3438</v>
      </c>
      <c r="I12958">
        <v>477</v>
      </c>
      <c r="J12958" t="s">
        <v>3446</v>
      </c>
      <c r="K12958">
        <v>2004</v>
      </c>
      <c r="L12958" t="s">
        <v>29</v>
      </c>
      <c r="M12958" t="s">
        <v>29</v>
      </c>
      <c r="N12958">
        <v>10.603999999999999</v>
      </c>
      <c r="O12958">
        <v>107.03700000000001</v>
      </c>
      <c r="P12958" t="s">
        <v>3617</v>
      </c>
      <c r="Q12958" s="3">
        <f>Table1[[#This Row],[Capacity (MW)]]*0.395*8760*10^-6</f>
        <v>1.6505154</v>
      </c>
      <c r="R12958" s="3" cm="1">
        <f t="array" ref="R12958">AVERAGE(VLOOKUP(_xlfn.TEXTSPLIT(Table1[[#This Row],[Fuel (no space after comma)]], ","), FuelList_Final_EF!$A$2:$B$65, 2, FALSE))</f>
        <v>53.06</v>
      </c>
      <c r="S12958" s="3">
        <f>Table1[[#This Row],[Generation (TWh)]]*10^9*VLOOKUP(Table1[[#This Row],[Turbine/Engine Technology]],Technology_HR!$A$2:$B$11,2,FALSE)*10^-6</f>
        <v>12459740.7546</v>
      </c>
      <c r="T12958" s="5">
        <f>Table1[[#This Row],[Fuel Consumption (mmBtu)]]*Table1[[#This Row],[Emission Factor (kg CO2/ mmBtu)]]*10^3</f>
        <v>661113844439.07605</v>
      </c>
      <c r="U12958" s="3">
        <f>Table1[[#This Row],[Emissions (g CO2)]]/(Table1[[#This Row],[Generation (TWh)]]*10^9)</f>
        <v>400.54994000000005</v>
      </c>
    </row>
    <row r="12959" spans="1:21" x14ac:dyDescent="0.35">
      <c r="A12959" t="s">
        <v>3137</v>
      </c>
      <c r="B12959" t="s">
        <v>3242</v>
      </c>
      <c r="C12959" t="str">
        <f>SUBSTITUTE(Table1[[#This Row],[Fuel]],", ",",")</f>
        <v>fossil gas: lng</v>
      </c>
      <c r="D12959" t="s">
        <v>3242</v>
      </c>
      <c r="H12959" t="s">
        <v>3438</v>
      </c>
      <c r="I12959">
        <v>1500</v>
      </c>
      <c r="J12959" t="s">
        <v>3447</v>
      </c>
      <c r="K12959">
        <v>2026</v>
      </c>
      <c r="L12959" t="s">
        <v>29</v>
      </c>
      <c r="M12959" t="s">
        <v>29</v>
      </c>
      <c r="N12959">
        <v>21.004545</v>
      </c>
      <c r="O12959">
        <v>107.35511</v>
      </c>
      <c r="P12959" t="s">
        <v>3617</v>
      </c>
      <c r="Q12959" s="3">
        <f>Table1[[#This Row],[Capacity (MW)]]*0.395*8760*10^-6</f>
        <v>5.1902999999999997</v>
      </c>
      <c r="R12959" s="3" cm="1">
        <f t="array" ref="R12959">AVERAGE(VLOOKUP(_xlfn.TEXTSPLIT(Table1[[#This Row],[Fuel (no space after comma)]], ","), FuelList_Final_EF!$A$2:$B$65, 2, FALSE))</f>
        <v>67.685819715340017</v>
      </c>
      <c r="S12959" s="3">
        <f>Table1[[#This Row],[Generation (TWh)]]*10^9*VLOOKUP(Table1[[#This Row],[Turbine/Engine Technology]],Technology_HR!$A$2:$B$11,2,FALSE)*10^-6</f>
        <v>39181574.699999996</v>
      </c>
      <c r="T12959" s="5">
        <f>Table1[[#This Row],[Fuel Consumption (mmBtu)]]*Table1[[#This Row],[Emission Factor (kg CO2/ mmBtu)]]*10^3</f>
        <v>2652037001307.3271</v>
      </c>
      <c r="U12959" s="3">
        <f>Table1[[#This Row],[Emissions (g CO2)]]/(Table1[[#This Row],[Generation (TWh)]]*10^9)</f>
        <v>510.96025303110167</v>
      </c>
    </row>
    <row r="12960" spans="1:21" x14ac:dyDescent="0.35">
      <c r="A12960" t="s">
        <v>3142</v>
      </c>
      <c r="B12960" t="s">
        <v>3242</v>
      </c>
      <c r="C12960" t="str">
        <f>SUBSTITUTE(Table1[[#This Row],[Fuel]],", ",",")</f>
        <v>fossil gas: lng</v>
      </c>
      <c r="D12960" t="s">
        <v>3242</v>
      </c>
      <c r="H12960" t="s">
        <v>59</v>
      </c>
      <c r="I12960">
        <v>1500</v>
      </c>
      <c r="J12960" t="s">
        <v>3447</v>
      </c>
      <c r="K12960">
        <v>2030</v>
      </c>
      <c r="L12960" t="s">
        <v>29</v>
      </c>
      <c r="M12960" t="s">
        <v>29</v>
      </c>
      <c r="N12960">
        <v>17.950399999999998</v>
      </c>
      <c r="O12960">
        <v>106.50425</v>
      </c>
      <c r="P12960" t="s">
        <v>3617</v>
      </c>
      <c r="Q12960" s="3">
        <f>Table1[[#This Row],[Capacity (MW)]]*0.395*8760*10^-6</f>
        <v>5.1902999999999997</v>
      </c>
      <c r="R12960" s="3" cm="1">
        <f t="array" ref="R12960">AVERAGE(VLOOKUP(_xlfn.TEXTSPLIT(Table1[[#This Row],[Fuel (no space after comma)]], ","), FuelList_Final_EF!$A$2:$B$65, 2, FALSE))</f>
        <v>67.685819715340017</v>
      </c>
      <c r="S12960" s="3">
        <f>Table1[[#This Row],[Generation (TWh)]]*10^9*VLOOKUP(Table1[[#This Row],[Turbine/Engine Technology]],Technology_HR!$A$2:$B$11,2,FALSE)*10^-6</f>
        <v>43056133.649999999</v>
      </c>
      <c r="T12960" s="5">
        <f>Table1[[#This Row],[Fuel Consumption (mmBtu)]]*Table1[[#This Row],[Emission Factor (kg CO2/ mmBtu)]]*10^3</f>
        <v>2914289699873.4844</v>
      </c>
      <c r="U12960" s="3">
        <f>Table1[[#This Row],[Emissions (g CO2)]]/(Table1[[#This Row],[Generation (TWh)]]*10^9)</f>
        <v>561.48771744860301</v>
      </c>
    </row>
    <row r="12961" spans="1:21" x14ac:dyDescent="0.35">
      <c r="A12961" t="s">
        <v>3137</v>
      </c>
      <c r="B12961" t="s">
        <v>3239</v>
      </c>
      <c r="C12961" t="str">
        <f>SUBSTITUTE(Table1[[#This Row],[Fuel]],", ",",")</f>
        <v>fossil gas: natural gas</v>
      </c>
      <c r="D12961" t="s">
        <v>3239</v>
      </c>
      <c r="H12961" t="s">
        <v>3438</v>
      </c>
      <c r="I12961">
        <v>170</v>
      </c>
      <c r="J12961" t="s">
        <v>3450</v>
      </c>
      <c r="K12961">
        <v>2030</v>
      </c>
      <c r="L12961" t="s">
        <v>29</v>
      </c>
      <c r="M12961" t="s">
        <v>29</v>
      </c>
      <c r="N12961">
        <v>16.777535</v>
      </c>
      <c r="O12961">
        <v>107.327911</v>
      </c>
      <c r="P12961" t="s">
        <v>3617</v>
      </c>
      <c r="Q12961" s="3">
        <f>Table1[[#This Row],[Capacity (MW)]]*0.395*8760*10^-6</f>
        <v>0.58823399999999992</v>
      </c>
      <c r="R12961" s="3" cm="1">
        <f t="array" ref="R12961">AVERAGE(VLOOKUP(_xlfn.TEXTSPLIT(Table1[[#This Row],[Fuel (no space after comma)]], ","), FuelList_Final_EF!$A$2:$B$65, 2, FALSE))</f>
        <v>53.06</v>
      </c>
      <c r="S12961" s="3">
        <f>Table1[[#This Row],[Generation (TWh)]]*10^9*VLOOKUP(Table1[[#This Row],[Turbine/Engine Technology]],Technology_HR!$A$2:$B$11,2,FALSE)*10^-6</f>
        <v>4440578.4659999991</v>
      </c>
      <c r="T12961" s="5">
        <f>Table1[[#This Row],[Fuel Consumption (mmBtu)]]*Table1[[#This Row],[Emission Factor (kg CO2/ mmBtu)]]*10^3</f>
        <v>235617093405.95996</v>
      </c>
      <c r="U12961" s="3">
        <f>Table1[[#This Row],[Emissions (g CO2)]]/(Table1[[#This Row],[Generation (TWh)]]*10^9)</f>
        <v>400.54993999999999</v>
      </c>
    </row>
    <row r="12962" spans="1:21" x14ac:dyDescent="0.35">
      <c r="A12962" t="s">
        <v>3159</v>
      </c>
      <c r="B12962" t="s">
        <v>3239</v>
      </c>
      <c r="C12962" t="str">
        <f>SUBSTITUTE(Table1[[#This Row],[Fuel]],", ",",")</f>
        <v>fossil gas: natural gas</v>
      </c>
      <c r="D12962" t="s">
        <v>3239</v>
      </c>
      <c r="H12962" t="s">
        <v>3438</v>
      </c>
      <c r="I12962">
        <v>170</v>
      </c>
      <c r="J12962" t="s">
        <v>3450</v>
      </c>
      <c r="K12962">
        <v>2030</v>
      </c>
      <c r="L12962" t="s">
        <v>29</v>
      </c>
      <c r="M12962" t="s">
        <v>29</v>
      </c>
      <c r="N12962">
        <v>16.777535</v>
      </c>
      <c r="O12962">
        <v>107.327911</v>
      </c>
      <c r="P12962" t="s">
        <v>3617</v>
      </c>
      <c r="Q12962" s="3">
        <f>Table1[[#This Row],[Capacity (MW)]]*0.395*8760*10^-6</f>
        <v>0.58823399999999992</v>
      </c>
      <c r="R12962" s="3" cm="1">
        <f t="array" ref="R12962">AVERAGE(VLOOKUP(_xlfn.TEXTSPLIT(Table1[[#This Row],[Fuel (no space after comma)]], ","), FuelList_Final_EF!$A$2:$B$65, 2, FALSE))</f>
        <v>53.06</v>
      </c>
      <c r="S12962" s="3">
        <f>Table1[[#This Row],[Generation (TWh)]]*10^9*VLOOKUP(Table1[[#This Row],[Turbine/Engine Technology]],Technology_HR!$A$2:$B$11,2,FALSE)*10^-6</f>
        <v>4440578.4659999991</v>
      </c>
      <c r="T12962" s="5">
        <f>Table1[[#This Row],[Fuel Consumption (mmBtu)]]*Table1[[#This Row],[Emission Factor (kg CO2/ mmBtu)]]*10^3</f>
        <v>235617093405.95996</v>
      </c>
      <c r="U12962" s="3">
        <f>Table1[[#This Row],[Emissions (g CO2)]]/(Table1[[#This Row],[Generation (TWh)]]*10^9)</f>
        <v>400.54993999999999</v>
      </c>
    </row>
    <row r="12963" spans="1:21" x14ac:dyDescent="0.35">
      <c r="A12963" t="s">
        <v>29</v>
      </c>
      <c r="B12963" t="s">
        <v>3242</v>
      </c>
      <c r="C12963" t="str">
        <f>SUBSTITUTE(Table1[[#This Row],[Fuel]],", ",",")</f>
        <v>fossil gas: lng</v>
      </c>
      <c r="D12963" t="s">
        <v>3242</v>
      </c>
      <c r="H12963" t="s">
        <v>59</v>
      </c>
      <c r="I12963">
        <v>1500</v>
      </c>
      <c r="J12963" t="s">
        <v>3447</v>
      </c>
      <c r="K12963">
        <v>2030</v>
      </c>
      <c r="L12963" t="s">
        <v>29</v>
      </c>
      <c r="M12963" t="s">
        <v>29</v>
      </c>
      <c r="N12963">
        <v>19.27563</v>
      </c>
      <c r="O12963">
        <v>105.78019</v>
      </c>
      <c r="P12963" t="s">
        <v>3617</v>
      </c>
      <c r="Q12963" s="3">
        <f>Table1[[#This Row],[Capacity (MW)]]*0.395*8760*10^-6</f>
        <v>5.1902999999999997</v>
      </c>
      <c r="R12963" s="3" cm="1">
        <f t="array" ref="R12963">AVERAGE(VLOOKUP(_xlfn.TEXTSPLIT(Table1[[#This Row],[Fuel (no space after comma)]], ","), FuelList_Final_EF!$A$2:$B$65, 2, FALSE))</f>
        <v>67.685819715340017</v>
      </c>
      <c r="S12963" s="3">
        <f>Table1[[#This Row],[Generation (TWh)]]*10^9*VLOOKUP(Table1[[#This Row],[Turbine/Engine Technology]],Technology_HR!$A$2:$B$11,2,FALSE)*10^-6</f>
        <v>43056133.649999999</v>
      </c>
      <c r="T12963" s="5">
        <f>Table1[[#This Row],[Fuel Consumption (mmBtu)]]*Table1[[#This Row],[Emission Factor (kg CO2/ mmBtu)]]*10^3</f>
        <v>2914289699873.4844</v>
      </c>
      <c r="U12963" s="3">
        <f>Table1[[#This Row],[Emissions (g CO2)]]/(Table1[[#This Row],[Generation (TWh)]]*10^9)</f>
        <v>561.48771744860301</v>
      </c>
    </row>
    <row r="12964" spans="1:21" x14ac:dyDescent="0.35">
      <c r="A12964" t="s">
        <v>932</v>
      </c>
      <c r="B12964" t="s">
        <v>3242</v>
      </c>
      <c r="C12964" t="str">
        <f>SUBSTITUTE(Table1[[#This Row],[Fuel]],", ",",")</f>
        <v>fossil gas: lng</v>
      </c>
      <c r="D12964" t="s">
        <v>3242</v>
      </c>
      <c r="H12964" t="s">
        <v>3438</v>
      </c>
      <c r="I12964">
        <v>832.5</v>
      </c>
      <c r="J12964" t="s">
        <v>3447</v>
      </c>
      <c r="K12964">
        <v>2030</v>
      </c>
      <c r="L12964" t="s">
        <v>29</v>
      </c>
      <c r="M12964" t="s">
        <v>29</v>
      </c>
      <c r="N12964">
        <v>10.650080000000001</v>
      </c>
      <c r="O12964">
        <v>107.68464</v>
      </c>
      <c r="P12964" t="s">
        <v>3617</v>
      </c>
      <c r="Q12964" s="3">
        <f>Table1[[#This Row],[Capacity (MW)]]*0.395*8760*10^-6</f>
        <v>2.8806165000000004</v>
      </c>
      <c r="R12964" s="3" cm="1">
        <f t="array" ref="R12964">AVERAGE(VLOOKUP(_xlfn.TEXTSPLIT(Table1[[#This Row],[Fuel (no space after comma)]], ","), FuelList_Final_EF!$A$2:$B$65, 2, FALSE))</f>
        <v>67.685819715340017</v>
      </c>
      <c r="S12964" s="3">
        <f>Table1[[#This Row],[Generation (TWh)]]*10^9*VLOOKUP(Table1[[#This Row],[Turbine/Engine Technology]],Technology_HR!$A$2:$B$11,2,FALSE)*10^-6</f>
        <v>21745773.958500002</v>
      </c>
      <c r="T12964" s="5">
        <f>Table1[[#This Row],[Fuel Consumption (mmBtu)]]*Table1[[#This Row],[Emission Factor (kg CO2/ mmBtu)]]*10^3</f>
        <v>1471880535725.5669</v>
      </c>
      <c r="U12964" s="3">
        <f>Table1[[#This Row],[Emissions (g CO2)]]/(Table1[[#This Row],[Generation (TWh)]]*10^9)</f>
        <v>510.96025303110173</v>
      </c>
    </row>
    <row r="12965" spans="1:21" x14ac:dyDescent="0.35">
      <c r="A12965" t="s">
        <v>2586</v>
      </c>
      <c r="B12965" t="s">
        <v>3242</v>
      </c>
      <c r="C12965" t="str">
        <f>SUBSTITUTE(Table1[[#This Row],[Fuel]],", ",",")</f>
        <v>fossil gas: lng</v>
      </c>
      <c r="D12965" t="s">
        <v>3242</v>
      </c>
      <c r="H12965" t="s">
        <v>3438</v>
      </c>
      <c r="I12965">
        <v>562.5</v>
      </c>
      <c r="J12965" t="s">
        <v>3447</v>
      </c>
      <c r="K12965">
        <v>2030</v>
      </c>
      <c r="L12965" t="s">
        <v>29</v>
      </c>
      <c r="M12965" t="s">
        <v>29</v>
      </c>
      <c r="N12965">
        <v>10.650080000000001</v>
      </c>
      <c r="O12965">
        <v>107.68464</v>
      </c>
      <c r="P12965" t="s">
        <v>3617</v>
      </c>
      <c r="Q12965" s="3">
        <f>Table1[[#This Row],[Capacity (MW)]]*0.395*8760*10^-6</f>
        <v>1.9463625</v>
      </c>
      <c r="R12965" s="3" cm="1">
        <f t="array" ref="R12965">AVERAGE(VLOOKUP(_xlfn.TEXTSPLIT(Table1[[#This Row],[Fuel (no space after comma)]], ","), FuelList_Final_EF!$A$2:$B$65, 2, FALSE))</f>
        <v>67.685819715340017</v>
      </c>
      <c r="S12965" s="3">
        <f>Table1[[#This Row],[Generation (TWh)]]*10^9*VLOOKUP(Table1[[#This Row],[Turbine/Engine Technology]],Technology_HR!$A$2:$B$11,2,FALSE)*10^-6</f>
        <v>14693090.512499999</v>
      </c>
      <c r="T12965" s="5">
        <f>Table1[[#This Row],[Fuel Consumption (mmBtu)]]*Table1[[#This Row],[Emission Factor (kg CO2/ mmBtu)]]*10^3</f>
        <v>994513875490.2478</v>
      </c>
      <c r="U12965" s="3">
        <f>Table1[[#This Row],[Emissions (g CO2)]]/(Table1[[#This Row],[Generation (TWh)]]*10^9)</f>
        <v>510.96025303110179</v>
      </c>
    </row>
    <row r="12966" spans="1:21" x14ac:dyDescent="0.35">
      <c r="A12966" t="s">
        <v>3160</v>
      </c>
      <c r="B12966" t="s">
        <v>3242</v>
      </c>
      <c r="C12966" t="str">
        <f>SUBSTITUTE(Table1[[#This Row],[Fuel]],", ",",")</f>
        <v>fossil gas: lng</v>
      </c>
      <c r="D12966" t="s">
        <v>3242</v>
      </c>
      <c r="H12966" t="s">
        <v>3438</v>
      </c>
      <c r="I12966">
        <v>405</v>
      </c>
      <c r="J12966" t="s">
        <v>3447</v>
      </c>
      <c r="K12966">
        <v>2030</v>
      </c>
      <c r="L12966" t="s">
        <v>29</v>
      </c>
      <c r="M12966" t="s">
        <v>29</v>
      </c>
      <c r="N12966">
        <v>10.650080000000001</v>
      </c>
      <c r="O12966">
        <v>107.68464</v>
      </c>
      <c r="P12966" t="s">
        <v>3617</v>
      </c>
      <c r="Q12966" s="3">
        <f>Table1[[#This Row],[Capacity (MW)]]*0.395*8760*10^-6</f>
        <v>1.401381</v>
      </c>
      <c r="R12966" s="3" cm="1">
        <f t="array" ref="R12966">AVERAGE(VLOOKUP(_xlfn.TEXTSPLIT(Table1[[#This Row],[Fuel (no space after comma)]], ","), FuelList_Final_EF!$A$2:$B$65, 2, FALSE))</f>
        <v>67.685819715340017</v>
      </c>
      <c r="S12966" s="3">
        <f>Table1[[#This Row],[Generation (TWh)]]*10^9*VLOOKUP(Table1[[#This Row],[Turbine/Engine Technology]],Technology_HR!$A$2:$B$11,2,FALSE)*10^-6</f>
        <v>10579025.169</v>
      </c>
      <c r="T12966" s="5">
        <f>Table1[[#This Row],[Fuel Consumption (mmBtu)]]*Table1[[#This Row],[Emission Factor (kg CO2/ mmBtu)]]*10^3</f>
        <v>716049990352.97852</v>
      </c>
      <c r="U12966" s="3">
        <f>Table1[[#This Row],[Emissions (g CO2)]]/(Table1[[#This Row],[Generation (TWh)]]*10^9)</f>
        <v>510.96025303110184</v>
      </c>
    </row>
    <row r="12967" spans="1:21" x14ac:dyDescent="0.35">
      <c r="A12967" t="s">
        <v>1459</v>
      </c>
      <c r="B12967" t="s">
        <v>3242</v>
      </c>
      <c r="C12967" t="str">
        <f>SUBSTITUTE(Table1[[#This Row],[Fuel]],", ",",")</f>
        <v>fossil gas: lng</v>
      </c>
      <c r="D12967" t="s">
        <v>3242</v>
      </c>
      <c r="H12967" t="s">
        <v>3438</v>
      </c>
      <c r="I12967">
        <v>405</v>
      </c>
      <c r="J12967" t="s">
        <v>3447</v>
      </c>
      <c r="K12967">
        <v>2030</v>
      </c>
      <c r="L12967" t="s">
        <v>29</v>
      </c>
      <c r="M12967" t="s">
        <v>29</v>
      </c>
      <c r="N12967">
        <v>10.650080000000001</v>
      </c>
      <c r="O12967">
        <v>107.68464</v>
      </c>
      <c r="P12967" t="s">
        <v>3617</v>
      </c>
      <c r="Q12967" s="3">
        <f>Table1[[#This Row],[Capacity (MW)]]*0.395*8760*10^-6</f>
        <v>1.401381</v>
      </c>
      <c r="R12967" s="3" cm="1">
        <f t="array" ref="R12967">AVERAGE(VLOOKUP(_xlfn.TEXTSPLIT(Table1[[#This Row],[Fuel (no space after comma)]], ","), FuelList_Final_EF!$A$2:$B$65, 2, FALSE))</f>
        <v>67.685819715340017</v>
      </c>
      <c r="S12967" s="3">
        <f>Table1[[#This Row],[Generation (TWh)]]*10^9*VLOOKUP(Table1[[#This Row],[Turbine/Engine Technology]],Technology_HR!$A$2:$B$11,2,FALSE)*10^-6</f>
        <v>10579025.169</v>
      </c>
      <c r="T12967" s="5">
        <f>Table1[[#This Row],[Fuel Consumption (mmBtu)]]*Table1[[#This Row],[Emission Factor (kg CO2/ mmBtu)]]*10^3</f>
        <v>716049990352.97852</v>
      </c>
      <c r="U12967" s="3">
        <f>Table1[[#This Row],[Emissions (g CO2)]]/(Table1[[#This Row],[Generation (TWh)]]*10^9)</f>
        <v>510.96025303110184</v>
      </c>
    </row>
    <row r="12968" spans="1:21" x14ac:dyDescent="0.35">
      <c r="A12968" t="s">
        <v>3161</v>
      </c>
      <c r="B12968" t="s">
        <v>3242</v>
      </c>
      <c r="C12968" t="str">
        <f>SUBSTITUTE(Table1[[#This Row],[Fuel]],", ",",")</f>
        <v>fossil gas: lng</v>
      </c>
      <c r="D12968" t="s">
        <v>3242</v>
      </c>
      <c r="H12968" t="s">
        <v>3438</v>
      </c>
      <c r="I12968">
        <v>750</v>
      </c>
      <c r="J12968" t="s">
        <v>3447</v>
      </c>
      <c r="K12968">
        <v>2025</v>
      </c>
      <c r="L12968" t="s">
        <v>29</v>
      </c>
      <c r="M12968" t="s">
        <v>29</v>
      </c>
      <c r="N12968">
        <v>10.655773999999999</v>
      </c>
      <c r="O12968">
        <v>107.64672400000001</v>
      </c>
      <c r="P12968" t="s">
        <v>3617</v>
      </c>
      <c r="Q12968" s="3">
        <f>Table1[[#This Row],[Capacity (MW)]]*0.395*8760*10^-6</f>
        <v>2.5951499999999998</v>
      </c>
      <c r="R12968" s="3" cm="1">
        <f t="array" ref="R12968">AVERAGE(VLOOKUP(_xlfn.TEXTSPLIT(Table1[[#This Row],[Fuel (no space after comma)]], ","), FuelList_Final_EF!$A$2:$B$65, 2, FALSE))</f>
        <v>67.685819715340017</v>
      </c>
      <c r="S12968" s="3">
        <f>Table1[[#This Row],[Generation (TWh)]]*10^9*VLOOKUP(Table1[[#This Row],[Turbine/Engine Technology]],Technology_HR!$A$2:$B$11,2,FALSE)*10^-6</f>
        <v>19590787.349999998</v>
      </c>
      <c r="T12968" s="5">
        <f>Table1[[#This Row],[Fuel Consumption (mmBtu)]]*Table1[[#This Row],[Emission Factor (kg CO2/ mmBtu)]]*10^3</f>
        <v>1326018500653.6636</v>
      </c>
      <c r="U12968" s="3">
        <f>Table1[[#This Row],[Emissions (g CO2)]]/(Table1[[#This Row],[Generation (TWh)]]*10^9)</f>
        <v>510.96025303110167</v>
      </c>
    </row>
    <row r="12969" spans="1:21" x14ac:dyDescent="0.35">
      <c r="A12969" t="s">
        <v>3161</v>
      </c>
      <c r="B12969" t="s">
        <v>3242</v>
      </c>
      <c r="C12969" t="str">
        <f>SUBSTITUTE(Table1[[#This Row],[Fuel]],", ",",")</f>
        <v>fossil gas: lng</v>
      </c>
      <c r="D12969" t="s">
        <v>3242</v>
      </c>
      <c r="H12969" t="s">
        <v>3438</v>
      </c>
      <c r="I12969">
        <v>750</v>
      </c>
      <c r="J12969" t="s">
        <v>3447</v>
      </c>
      <c r="K12969">
        <v>2025</v>
      </c>
      <c r="L12969" t="s">
        <v>29</v>
      </c>
      <c r="M12969" t="s">
        <v>29</v>
      </c>
      <c r="N12969">
        <v>10.655773999999999</v>
      </c>
      <c r="O12969">
        <v>107.64672400000001</v>
      </c>
      <c r="P12969" t="s">
        <v>3617</v>
      </c>
      <c r="Q12969" s="3">
        <f>Table1[[#This Row],[Capacity (MW)]]*0.395*8760*10^-6</f>
        <v>2.5951499999999998</v>
      </c>
      <c r="R12969" s="3" cm="1">
        <f t="array" ref="R12969">AVERAGE(VLOOKUP(_xlfn.TEXTSPLIT(Table1[[#This Row],[Fuel (no space after comma)]], ","), FuelList_Final_EF!$A$2:$B$65, 2, FALSE))</f>
        <v>67.685819715340017</v>
      </c>
      <c r="S12969" s="3">
        <f>Table1[[#This Row],[Generation (TWh)]]*10^9*VLOOKUP(Table1[[#This Row],[Turbine/Engine Technology]],Technology_HR!$A$2:$B$11,2,FALSE)*10^-6</f>
        <v>19590787.349999998</v>
      </c>
      <c r="T12969" s="5">
        <f>Table1[[#This Row],[Fuel Consumption (mmBtu)]]*Table1[[#This Row],[Emission Factor (kg CO2/ mmBtu)]]*10^3</f>
        <v>1326018500653.6636</v>
      </c>
      <c r="U12969" s="3">
        <f>Table1[[#This Row],[Emissions (g CO2)]]/(Table1[[#This Row],[Generation (TWh)]]*10^9)</f>
        <v>510.96025303110167</v>
      </c>
    </row>
    <row r="12970" spans="1:21" x14ac:dyDescent="0.35">
      <c r="A12970" t="s">
        <v>3161</v>
      </c>
      <c r="B12970" t="s">
        <v>3242</v>
      </c>
      <c r="C12970" t="str">
        <f>SUBSTITUTE(Table1[[#This Row],[Fuel]],", ",",")</f>
        <v>fossil gas: lng</v>
      </c>
      <c r="D12970" t="s">
        <v>3242</v>
      </c>
      <c r="H12970" t="s">
        <v>3438</v>
      </c>
      <c r="I12970">
        <v>750</v>
      </c>
      <c r="J12970" t="s">
        <v>3447</v>
      </c>
      <c r="K12970">
        <v>2025</v>
      </c>
      <c r="L12970" t="s">
        <v>29</v>
      </c>
      <c r="M12970" t="s">
        <v>29</v>
      </c>
      <c r="N12970">
        <v>10.655773999999999</v>
      </c>
      <c r="O12970">
        <v>107.64672400000001</v>
      </c>
      <c r="P12970" t="s">
        <v>3617</v>
      </c>
      <c r="Q12970" s="3">
        <f>Table1[[#This Row],[Capacity (MW)]]*0.395*8760*10^-6</f>
        <v>2.5951499999999998</v>
      </c>
      <c r="R12970" s="3" cm="1">
        <f t="array" ref="R12970">AVERAGE(VLOOKUP(_xlfn.TEXTSPLIT(Table1[[#This Row],[Fuel (no space after comma)]], ","), FuelList_Final_EF!$A$2:$B$65, 2, FALSE))</f>
        <v>67.685819715340017</v>
      </c>
      <c r="S12970" s="3">
        <f>Table1[[#This Row],[Generation (TWh)]]*10^9*VLOOKUP(Table1[[#This Row],[Turbine/Engine Technology]],Technology_HR!$A$2:$B$11,2,FALSE)*10^-6</f>
        <v>19590787.349999998</v>
      </c>
      <c r="T12970" s="5">
        <f>Table1[[#This Row],[Fuel Consumption (mmBtu)]]*Table1[[#This Row],[Emission Factor (kg CO2/ mmBtu)]]*10^3</f>
        <v>1326018500653.6636</v>
      </c>
      <c r="U12970" s="3">
        <f>Table1[[#This Row],[Emissions (g CO2)]]/(Table1[[#This Row],[Generation (TWh)]]*10^9)</f>
        <v>510.96025303110167</v>
      </c>
    </row>
    <row r="12971" spans="1:21" x14ac:dyDescent="0.35">
      <c r="A12971" t="s">
        <v>3142</v>
      </c>
      <c r="B12971" t="s">
        <v>3242</v>
      </c>
      <c r="C12971" t="str">
        <f>SUBSTITUTE(Table1[[#This Row],[Fuel]],", ",",")</f>
        <v>fossil gas: lng</v>
      </c>
      <c r="D12971" t="s">
        <v>3242</v>
      </c>
      <c r="H12971" t="s">
        <v>3438</v>
      </c>
      <c r="I12971">
        <v>800</v>
      </c>
      <c r="J12971" t="s">
        <v>3452</v>
      </c>
      <c r="K12971" t="s">
        <v>29</v>
      </c>
      <c r="L12971" t="s">
        <v>29</v>
      </c>
      <c r="M12971" t="s">
        <v>29</v>
      </c>
      <c r="N12971">
        <v>10.448</v>
      </c>
      <c r="O12971">
        <v>106.709</v>
      </c>
      <c r="P12971" t="s">
        <v>3617</v>
      </c>
      <c r="Q12971" s="3">
        <f>Table1[[#This Row],[Capacity (MW)]]*0.395*8760*10^-6</f>
        <v>2.76816</v>
      </c>
      <c r="R12971" s="3" cm="1">
        <f t="array" ref="R12971">AVERAGE(VLOOKUP(_xlfn.TEXTSPLIT(Table1[[#This Row],[Fuel (no space after comma)]], ","), FuelList_Final_EF!$A$2:$B$65, 2, FALSE))</f>
        <v>67.685819715340017</v>
      </c>
      <c r="S12971" s="3">
        <f>Table1[[#This Row],[Generation (TWh)]]*10^9*VLOOKUP(Table1[[#This Row],[Turbine/Engine Technology]],Technology_HR!$A$2:$B$11,2,FALSE)*10^-6</f>
        <v>20896839.84</v>
      </c>
      <c r="T12971" s="5">
        <f>Table1[[#This Row],[Fuel Consumption (mmBtu)]]*Table1[[#This Row],[Emission Factor (kg CO2/ mmBtu)]]*10^3</f>
        <v>1414419734030.5747</v>
      </c>
      <c r="U12971" s="3">
        <f>Table1[[#This Row],[Emissions (g CO2)]]/(Table1[[#This Row],[Generation (TWh)]]*10^9)</f>
        <v>510.96025303110179</v>
      </c>
    </row>
    <row r="12972" spans="1:21" x14ac:dyDescent="0.35">
      <c r="A12972" t="s">
        <v>3142</v>
      </c>
      <c r="B12972" t="s">
        <v>3242</v>
      </c>
      <c r="C12972" t="str">
        <f>SUBSTITUTE(Table1[[#This Row],[Fuel]],", ",",")</f>
        <v>fossil gas: lng</v>
      </c>
      <c r="D12972" t="s">
        <v>3242</v>
      </c>
      <c r="H12972" t="s">
        <v>3438</v>
      </c>
      <c r="I12972">
        <v>750</v>
      </c>
      <c r="J12972" t="s">
        <v>3452</v>
      </c>
      <c r="K12972" t="s">
        <v>29</v>
      </c>
      <c r="L12972" t="s">
        <v>29</v>
      </c>
      <c r="M12972" t="s">
        <v>29</v>
      </c>
      <c r="N12972">
        <v>10.448</v>
      </c>
      <c r="O12972">
        <v>106.709</v>
      </c>
      <c r="P12972" t="s">
        <v>3617</v>
      </c>
      <c r="Q12972" s="3">
        <f>Table1[[#This Row],[Capacity (MW)]]*0.395*8760*10^-6</f>
        <v>2.5951499999999998</v>
      </c>
      <c r="R12972" s="3" cm="1">
        <f t="array" ref="R12972">AVERAGE(VLOOKUP(_xlfn.TEXTSPLIT(Table1[[#This Row],[Fuel (no space after comma)]], ","), FuelList_Final_EF!$A$2:$B$65, 2, FALSE))</f>
        <v>67.685819715340017</v>
      </c>
      <c r="S12972" s="3">
        <f>Table1[[#This Row],[Generation (TWh)]]*10^9*VLOOKUP(Table1[[#This Row],[Turbine/Engine Technology]],Technology_HR!$A$2:$B$11,2,FALSE)*10^-6</f>
        <v>19590787.349999998</v>
      </c>
      <c r="T12972" s="5">
        <f>Table1[[#This Row],[Fuel Consumption (mmBtu)]]*Table1[[#This Row],[Emission Factor (kg CO2/ mmBtu)]]*10^3</f>
        <v>1326018500653.6636</v>
      </c>
      <c r="U12972" s="3">
        <f>Table1[[#This Row],[Emissions (g CO2)]]/(Table1[[#This Row],[Generation (TWh)]]*10^9)</f>
        <v>510.96025303110167</v>
      </c>
    </row>
    <row r="12973" spans="1:21" x14ac:dyDescent="0.35">
      <c r="A12973" t="s">
        <v>3142</v>
      </c>
      <c r="B12973" t="s">
        <v>3242</v>
      </c>
      <c r="C12973" t="str">
        <f>SUBSTITUTE(Table1[[#This Row],[Fuel]],", ",",")</f>
        <v>fossil gas: lng</v>
      </c>
      <c r="D12973" t="s">
        <v>3242</v>
      </c>
      <c r="H12973" t="s">
        <v>3438</v>
      </c>
      <c r="I12973">
        <v>1000</v>
      </c>
      <c r="J12973" t="s">
        <v>3452</v>
      </c>
      <c r="K12973" t="s">
        <v>29</v>
      </c>
      <c r="L12973" t="s">
        <v>29</v>
      </c>
      <c r="M12973" t="s">
        <v>29</v>
      </c>
      <c r="N12973">
        <v>10.448</v>
      </c>
      <c r="O12973">
        <v>106.709</v>
      </c>
      <c r="P12973" t="s">
        <v>3617</v>
      </c>
      <c r="Q12973" s="3">
        <f>Table1[[#This Row],[Capacity (MW)]]*0.395*8760*10^-6</f>
        <v>3.4601999999999999</v>
      </c>
      <c r="R12973" s="3" cm="1">
        <f t="array" ref="R12973">AVERAGE(VLOOKUP(_xlfn.TEXTSPLIT(Table1[[#This Row],[Fuel (no space after comma)]], ","), FuelList_Final_EF!$A$2:$B$65, 2, FALSE))</f>
        <v>67.685819715340017</v>
      </c>
      <c r="S12973" s="3">
        <f>Table1[[#This Row],[Generation (TWh)]]*10^9*VLOOKUP(Table1[[#This Row],[Turbine/Engine Technology]],Technology_HR!$A$2:$B$11,2,FALSE)*10^-6</f>
        <v>26121049.799999997</v>
      </c>
      <c r="T12973" s="5">
        <f>Table1[[#This Row],[Fuel Consumption (mmBtu)]]*Table1[[#This Row],[Emission Factor (kg CO2/ mmBtu)]]*10^3</f>
        <v>1768024667538.2183</v>
      </c>
      <c r="U12973" s="3">
        <f>Table1[[#This Row],[Emissions (g CO2)]]/(Table1[[#This Row],[Generation (TWh)]]*10^9)</f>
        <v>510.96025303110173</v>
      </c>
    </row>
    <row r="12974" spans="1:21" x14ac:dyDescent="0.35">
      <c r="A12974" t="s">
        <v>3142</v>
      </c>
      <c r="B12974" t="s">
        <v>3242</v>
      </c>
      <c r="C12974" t="str">
        <f>SUBSTITUTE(Table1[[#This Row],[Fuel]],", ",",")</f>
        <v>fossil gas: lng</v>
      </c>
      <c r="D12974" t="s">
        <v>3242</v>
      </c>
      <c r="H12974" t="s">
        <v>3438</v>
      </c>
      <c r="I12974">
        <v>1000</v>
      </c>
      <c r="J12974" t="s">
        <v>3452</v>
      </c>
      <c r="K12974" t="s">
        <v>29</v>
      </c>
      <c r="L12974" t="s">
        <v>29</v>
      </c>
      <c r="M12974" t="s">
        <v>29</v>
      </c>
      <c r="N12974">
        <v>10.448</v>
      </c>
      <c r="O12974">
        <v>106.709</v>
      </c>
      <c r="P12974" t="s">
        <v>3617</v>
      </c>
      <c r="Q12974" s="3">
        <f>Table1[[#This Row],[Capacity (MW)]]*0.395*8760*10^-6</f>
        <v>3.4601999999999999</v>
      </c>
      <c r="R12974" s="3" cm="1">
        <f t="array" ref="R12974">AVERAGE(VLOOKUP(_xlfn.TEXTSPLIT(Table1[[#This Row],[Fuel (no space after comma)]], ","), FuelList_Final_EF!$A$2:$B$65, 2, FALSE))</f>
        <v>67.685819715340017</v>
      </c>
      <c r="S12974" s="3">
        <f>Table1[[#This Row],[Generation (TWh)]]*10^9*VLOOKUP(Table1[[#This Row],[Turbine/Engine Technology]],Technology_HR!$A$2:$B$11,2,FALSE)*10^-6</f>
        <v>26121049.799999997</v>
      </c>
      <c r="T12974" s="5">
        <f>Table1[[#This Row],[Fuel Consumption (mmBtu)]]*Table1[[#This Row],[Emission Factor (kg CO2/ mmBtu)]]*10^3</f>
        <v>1768024667538.2183</v>
      </c>
      <c r="U12974" s="3">
        <f>Table1[[#This Row],[Emissions (g CO2)]]/(Table1[[#This Row],[Generation (TWh)]]*10^9)</f>
        <v>510.96025303110173</v>
      </c>
    </row>
    <row r="12975" spans="1:21" x14ac:dyDescent="0.35">
      <c r="A12975" t="s">
        <v>3162</v>
      </c>
      <c r="B12975" t="s">
        <v>3242</v>
      </c>
      <c r="C12975" t="str">
        <f>SUBSTITUTE(Table1[[#This Row],[Fuel]],", ",",")</f>
        <v>fossil gas: lng</v>
      </c>
      <c r="D12975" t="s">
        <v>3242</v>
      </c>
      <c r="H12975" t="s">
        <v>3438</v>
      </c>
      <c r="I12975">
        <v>750</v>
      </c>
      <c r="J12975" t="s">
        <v>3447</v>
      </c>
      <c r="K12975">
        <v>2030</v>
      </c>
      <c r="L12975" t="s">
        <v>29</v>
      </c>
      <c r="M12975" t="s">
        <v>29</v>
      </c>
      <c r="N12975">
        <v>20.447935000000001</v>
      </c>
      <c r="O12975">
        <v>106.356951</v>
      </c>
      <c r="P12975" t="s">
        <v>3617</v>
      </c>
      <c r="Q12975" s="3">
        <f>Table1[[#This Row],[Capacity (MW)]]*0.395*8760*10^-6</f>
        <v>2.5951499999999998</v>
      </c>
      <c r="R12975" s="3" cm="1">
        <f t="array" ref="R12975">AVERAGE(VLOOKUP(_xlfn.TEXTSPLIT(Table1[[#This Row],[Fuel (no space after comma)]], ","), FuelList_Final_EF!$A$2:$B$65, 2, FALSE))</f>
        <v>67.685819715340017</v>
      </c>
      <c r="S12975" s="3">
        <f>Table1[[#This Row],[Generation (TWh)]]*10^9*VLOOKUP(Table1[[#This Row],[Turbine/Engine Technology]],Technology_HR!$A$2:$B$11,2,FALSE)*10^-6</f>
        <v>19590787.349999998</v>
      </c>
      <c r="T12975" s="5">
        <f>Table1[[#This Row],[Fuel Consumption (mmBtu)]]*Table1[[#This Row],[Emission Factor (kg CO2/ mmBtu)]]*10^3</f>
        <v>1326018500653.6636</v>
      </c>
      <c r="U12975" s="3">
        <f>Table1[[#This Row],[Emissions (g CO2)]]/(Table1[[#This Row],[Generation (TWh)]]*10^9)</f>
        <v>510.96025303110167</v>
      </c>
    </row>
    <row r="12976" spans="1:21" x14ac:dyDescent="0.35">
      <c r="A12976" t="s">
        <v>3162</v>
      </c>
      <c r="B12976" t="s">
        <v>3242</v>
      </c>
      <c r="C12976" t="str">
        <f>SUBSTITUTE(Table1[[#This Row],[Fuel]],", ",",")</f>
        <v>fossil gas: lng</v>
      </c>
      <c r="D12976" t="s">
        <v>3242</v>
      </c>
      <c r="H12976" t="s">
        <v>3438</v>
      </c>
      <c r="I12976">
        <v>750</v>
      </c>
      <c r="J12976" t="s">
        <v>3447</v>
      </c>
      <c r="K12976">
        <v>2030</v>
      </c>
      <c r="L12976" t="s">
        <v>29</v>
      </c>
      <c r="M12976" t="s">
        <v>29</v>
      </c>
      <c r="N12976">
        <v>20.447935000000001</v>
      </c>
      <c r="O12976">
        <v>106.356951</v>
      </c>
      <c r="P12976" t="s">
        <v>3617</v>
      </c>
      <c r="Q12976" s="3">
        <f>Table1[[#This Row],[Capacity (MW)]]*0.395*8760*10^-6</f>
        <v>2.5951499999999998</v>
      </c>
      <c r="R12976" s="3" cm="1">
        <f t="array" ref="R12976">AVERAGE(VLOOKUP(_xlfn.TEXTSPLIT(Table1[[#This Row],[Fuel (no space after comma)]], ","), FuelList_Final_EF!$A$2:$B$65, 2, FALSE))</f>
        <v>67.685819715340017</v>
      </c>
      <c r="S12976" s="3">
        <f>Table1[[#This Row],[Generation (TWh)]]*10^9*VLOOKUP(Table1[[#This Row],[Turbine/Engine Technology]],Technology_HR!$A$2:$B$11,2,FALSE)*10^-6</f>
        <v>19590787.349999998</v>
      </c>
      <c r="T12976" s="5">
        <f>Table1[[#This Row],[Fuel Consumption (mmBtu)]]*Table1[[#This Row],[Emission Factor (kg CO2/ mmBtu)]]*10^3</f>
        <v>1326018500653.6636</v>
      </c>
      <c r="U12976" s="3">
        <f>Table1[[#This Row],[Emissions (g CO2)]]/(Table1[[#This Row],[Generation (TWh)]]*10^9)</f>
        <v>510.96025303110167</v>
      </c>
    </row>
    <row r="12977" spans="1:21" x14ac:dyDescent="0.35">
      <c r="A12977" t="s">
        <v>3162</v>
      </c>
      <c r="B12977" t="s">
        <v>3242</v>
      </c>
      <c r="C12977" t="str">
        <f>SUBSTITUTE(Table1[[#This Row],[Fuel]],", ",",")</f>
        <v>fossil gas: lng</v>
      </c>
      <c r="D12977" t="s">
        <v>3242</v>
      </c>
      <c r="H12977" t="s">
        <v>3438</v>
      </c>
      <c r="I12977">
        <v>750</v>
      </c>
      <c r="J12977" t="s">
        <v>3452</v>
      </c>
      <c r="K12977" t="s">
        <v>29</v>
      </c>
      <c r="L12977" t="s">
        <v>29</v>
      </c>
      <c r="M12977" t="s">
        <v>29</v>
      </c>
      <c r="N12977">
        <v>20.447935000000001</v>
      </c>
      <c r="O12977">
        <v>106.356951</v>
      </c>
      <c r="P12977" t="s">
        <v>3617</v>
      </c>
      <c r="Q12977" s="3">
        <f>Table1[[#This Row],[Capacity (MW)]]*0.395*8760*10^-6</f>
        <v>2.5951499999999998</v>
      </c>
      <c r="R12977" s="3" cm="1">
        <f t="array" ref="R12977">AVERAGE(VLOOKUP(_xlfn.TEXTSPLIT(Table1[[#This Row],[Fuel (no space after comma)]], ","), FuelList_Final_EF!$A$2:$B$65, 2, FALSE))</f>
        <v>67.685819715340017</v>
      </c>
      <c r="S12977" s="3">
        <f>Table1[[#This Row],[Generation (TWh)]]*10^9*VLOOKUP(Table1[[#This Row],[Turbine/Engine Technology]],Technology_HR!$A$2:$B$11,2,FALSE)*10^-6</f>
        <v>19590787.349999998</v>
      </c>
      <c r="T12977" s="5">
        <f>Table1[[#This Row],[Fuel Consumption (mmBtu)]]*Table1[[#This Row],[Emission Factor (kg CO2/ mmBtu)]]*10^3</f>
        <v>1326018500653.6636</v>
      </c>
      <c r="U12977" s="3">
        <f>Table1[[#This Row],[Emissions (g CO2)]]/(Table1[[#This Row],[Generation (TWh)]]*10^9)</f>
        <v>510.96025303110167</v>
      </c>
    </row>
    <row r="12978" spans="1:21" x14ac:dyDescent="0.35">
      <c r="A12978" t="s">
        <v>3162</v>
      </c>
      <c r="B12978" t="s">
        <v>3242</v>
      </c>
      <c r="C12978" t="str">
        <f>SUBSTITUTE(Table1[[#This Row],[Fuel]],", ",",")</f>
        <v>fossil gas: lng</v>
      </c>
      <c r="D12978" t="s">
        <v>3242</v>
      </c>
      <c r="H12978" t="s">
        <v>3438</v>
      </c>
      <c r="I12978">
        <v>750</v>
      </c>
      <c r="J12978" t="s">
        <v>3452</v>
      </c>
      <c r="K12978" t="s">
        <v>29</v>
      </c>
      <c r="L12978" t="s">
        <v>29</v>
      </c>
      <c r="M12978" t="s">
        <v>29</v>
      </c>
      <c r="N12978">
        <v>20.447935000000001</v>
      </c>
      <c r="O12978">
        <v>106.356951</v>
      </c>
      <c r="P12978" t="s">
        <v>3617</v>
      </c>
      <c r="Q12978" s="3">
        <f>Table1[[#This Row],[Capacity (MW)]]*0.395*8760*10^-6</f>
        <v>2.5951499999999998</v>
      </c>
      <c r="R12978" s="3" cm="1">
        <f t="array" ref="R12978">AVERAGE(VLOOKUP(_xlfn.TEXTSPLIT(Table1[[#This Row],[Fuel (no space after comma)]], ","), FuelList_Final_EF!$A$2:$B$65, 2, FALSE))</f>
        <v>67.685819715340017</v>
      </c>
      <c r="S12978" s="3">
        <f>Table1[[#This Row],[Generation (TWh)]]*10^9*VLOOKUP(Table1[[#This Row],[Turbine/Engine Technology]],Technology_HR!$A$2:$B$11,2,FALSE)*10^-6</f>
        <v>19590787.349999998</v>
      </c>
      <c r="T12978" s="5">
        <f>Table1[[#This Row],[Fuel Consumption (mmBtu)]]*Table1[[#This Row],[Emission Factor (kg CO2/ mmBtu)]]*10^3</f>
        <v>1326018500653.6636</v>
      </c>
      <c r="U12978" s="3">
        <f>Table1[[#This Row],[Emissions (g CO2)]]/(Table1[[#This Row],[Generation (TWh)]]*10^9)</f>
        <v>510.96025303110167</v>
      </c>
    </row>
    <row r="12979" spans="1:21" x14ac:dyDescent="0.35">
      <c r="A12979" t="s">
        <v>3162</v>
      </c>
      <c r="B12979" t="s">
        <v>3242</v>
      </c>
      <c r="C12979" t="str">
        <f>SUBSTITUTE(Table1[[#This Row],[Fuel]],", ",",")</f>
        <v>fossil gas: lng</v>
      </c>
      <c r="D12979" t="s">
        <v>3242</v>
      </c>
      <c r="H12979" t="s">
        <v>3438</v>
      </c>
      <c r="I12979">
        <v>750</v>
      </c>
      <c r="J12979" t="s">
        <v>3452</v>
      </c>
      <c r="K12979" t="s">
        <v>29</v>
      </c>
      <c r="L12979" t="s">
        <v>29</v>
      </c>
      <c r="M12979" t="s">
        <v>29</v>
      </c>
      <c r="N12979">
        <v>20.447935000000001</v>
      </c>
      <c r="O12979">
        <v>106.356951</v>
      </c>
      <c r="P12979" t="s">
        <v>3617</v>
      </c>
      <c r="Q12979" s="3">
        <f>Table1[[#This Row],[Capacity (MW)]]*0.395*8760*10^-6</f>
        <v>2.5951499999999998</v>
      </c>
      <c r="R12979" s="3" cm="1">
        <f t="array" ref="R12979">AVERAGE(VLOOKUP(_xlfn.TEXTSPLIT(Table1[[#This Row],[Fuel (no space after comma)]], ","), FuelList_Final_EF!$A$2:$B$65, 2, FALSE))</f>
        <v>67.685819715340017</v>
      </c>
      <c r="S12979" s="3">
        <f>Table1[[#This Row],[Generation (TWh)]]*10^9*VLOOKUP(Table1[[#This Row],[Turbine/Engine Technology]],Technology_HR!$A$2:$B$11,2,FALSE)*10^-6</f>
        <v>19590787.349999998</v>
      </c>
      <c r="T12979" s="5">
        <f>Table1[[#This Row],[Fuel Consumption (mmBtu)]]*Table1[[#This Row],[Emission Factor (kg CO2/ mmBtu)]]*10^3</f>
        <v>1326018500653.6636</v>
      </c>
      <c r="U12979" s="3">
        <f>Table1[[#This Row],[Emissions (g CO2)]]/(Table1[[#This Row],[Generation (TWh)]]*10^9)</f>
        <v>510.96025303110167</v>
      </c>
    </row>
    <row r="12980" spans="1:21" x14ac:dyDescent="0.35">
      <c r="A12980" t="s">
        <v>3162</v>
      </c>
      <c r="B12980" t="s">
        <v>3242</v>
      </c>
      <c r="C12980" t="str">
        <f>SUBSTITUTE(Table1[[#This Row],[Fuel]],", ",",")</f>
        <v>fossil gas: lng</v>
      </c>
      <c r="D12980" t="s">
        <v>3242</v>
      </c>
      <c r="H12980" t="s">
        <v>3438</v>
      </c>
      <c r="I12980">
        <v>750</v>
      </c>
      <c r="J12980" t="s">
        <v>3452</v>
      </c>
      <c r="K12980" t="s">
        <v>29</v>
      </c>
      <c r="L12980" t="s">
        <v>29</v>
      </c>
      <c r="M12980" t="s">
        <v>29</v>
      </c>
      <c r="N12980">
        <v>20.447935000000001</v>
      </c>
      <c r="O12980">
        <v>106.356951</v>
      </c>
      <c r="P12980" t="s">
        <v>3617</v>
      </c>
      <c r="Q12980" s="3">
        <f>Table1[[#This Row],[Capacity (MW)]]*0.395*8760*10^-6</f>
        <v>2.5951499999999998</v>
      </c>
      <c r="R12980" s="3" cm="1">
        <f t="array" ref="R12980">AVERAGE(VLOOKUP(_xlfn.TEXTSPLIT(Table1[[#This Row],[Fuel (no space after comma)]], ","), FuelList_Final_EF!$A$2:$B$65, 2, FALSE))</f>
        <v>67.685819715340017</v>
      </c>
      <c r="S12980" s="3">
        <f>Table1[[#This Row],[Generation (TWh)]]*10^9*VLOOKUP(Table1[[#This Row],[Turbine/Engine Technology]],Technology_HR!$A$2:$B$11,2,FALSE)*10^-6</f>
        <v>19590787.349999998</v>
      </c>
      <c r="T12980" s="5">
        <f>Table1[[#This Row],[Fuel Consumption (mmBtu)]]*Table1[[#This Row],[Emission Factor (kg CO2/ mmBtu)]]*10^3</f>
        <v>1326018500653.6636</v>
      </c>
      <c r="U12980" s="3">
        <f>Table1[[#This Row],[Emissions (g CO2)]]/(Table1[[#This Row],[Generation (TWh)]]*10^9)</f>
        <v>510.96025303110167</v>
      </c>
    </row>
    <row r="12981" spans="1:21" x14ac:dyDescent="0.35">
      <c r="A12981" t="s">
        <v>29</v>
      </c>
      <c r="B12981" t="s">
        <v>3242</v>
      </c>
      <c r="C12981" t="str">
        <f>SUBSTITUTE(Table1[[#This Row],[Fuel]],", ",",")</f>
        <v>fossil gas: lng</v>
      </c>
      <c r="D12981" t="s">
        <v>3242</v>
      </c>
      <c r="H12981" t="s">
        <v>3438</v>
      </c>
      <c r="I12981">
        <v>800</v>
      </c>
      <c r="J12981" t="s">
        <v>3452</v>
      </c>
      <c r="K12981" t="s">
        <v>29</v>
      </c>
      <c r="L12981" t="s">
        <v>29</v>
      </c>
      <c r="M12981" t="s">
        <v>29</v>
      </c>
      <c r="N12981">
        <v>19.779962000000001</v>
      </c>
      <c r="O12981">
        <v>105.74436300000001</v>
      </c>
      <c r="P12981" t="s">
        <v>3617</v>
      </c>
      <c r="Q12981" s="3">
        <f>Table1[[#This Row],[Capacity (MW)]]*0.395*8760*10^-6</f>
        <v>2.76816</v>
      </c>
      <c r="R12981" s="3" cm="1">
        <f t="array" ref="R12981">AVERAGE(VLOOKUP(_xlfn.TEXTSPLIT(Table1[[#This Row],[Fuel (no space after comma)]], ","), FuelList_Final_EF!$A$2:$B$65, 2, FALSE))</f>
        <v>67.685819715340017</v>
      </c>
      <c r="S12981" s="3">
        <f>Table1[[#This Row],[Generation (TWh)]]*10^9*VLOOKUP(Table1[[#This Row],[Turbine/Engine Technology]],Technology_HR!$A$2:$B$11,2,FALSE)*10^-6</f>
        <v>20896839.84</v>
      </c>
      <c r="T12981" s="5">
        <f>Table1[[#This Row],[Fuel Consumption (mmBtu)]]*Table1[[#This Row],[Emission Factor (kg CO2/ mmBtu)]]*10^3</f>
        <v>1414419734030.5747</v>
      </c>
      <c r="U12981" s="3">
        <f>Table1[[#This Row],[Emissions (g CO2)]]/(Table1[[#This Row],[Generation (TWh)]]*10^9)</f>
        <v>510.96025303110179</v>
      </c>
    </row>
    <row r="12982" spans="1:21" x14ac:dyDescent="0.35">
      <c r="A12982" t="s">
        <v>29</v>
      </c>
      <c r="B12982" t="s">
        <v>3242</v>
      </c>
      <c r="C12982" t="str">
        <f>SUBSTITUTE(Table1[[#This Row],[Fuel]],", ",",")</f>
        <v>fossil gas: lng</v>
      </c>
      <c r="D12982" t="s">
        <v>3242</v>
      </c>
      <c r="H12982" t="s">
        <v>3438</v>
      </c>
      <c r="I12982">
        <v>800</v>
      </c>
      <c r="J12982" t="s">
        <v>3452</v>
      </c>
      <c r="K12982" t="s">
        <v>29</v>
      </c>
      <c r="L12982" t="s">
        <v>29</v>
      </c>
      <c r="M12982" t="s">
        <v>29</v>
      </c>
      <c r="N12982">
        <v>19.779962000000001</v>
      </c>
      <c r="O12982">
        <v>105.74436300000001</v>
      </c>
      <c r="P12982" t="s">
        <v>3617</v>
      </c>
      <c r="Q12982" s="3">
        <f>Table1[[#This Row],[Capacity (MW)]]*0.395*8760*10^-6</f>
        <v>2.76816</v>
      </c>
      <c r="R12982" s="3" cm="1">
        <f t="array" ref="R12982">AVERAGE(VLOOKUP(_xlfn.TEXTSPLIT(Table1[[#This Row],[Fuel (no space after comma)]], ","), FuelList_Final_EF!$A$2:$B$65, 2, FALSE))</f>
        <v>67.685819715340017</v>
      </c>
      <c r="S12982" s="3">
        <f>Table1[[#This Row],[Generation (TWh)]]*10^9*VLOOKUP(Table1[[#This Row],[Turbine/Engine Technology]],Technology_HR!$A$2:$B$11,2,FALSE)*10^-6</f>
        <v>20896839.84</v>
      </c>
      <c r="T12982" s="5">
        <f>Table1[[#This Row],[Fuel Consumption (mmBtu)]]*Table1[[#This Row],[Emission Factor (kg CO2/ mmBtu)]]*10^3</f>
        <v>1414419734030.5747</v>
      </c>
      <c r="U12982" s="3">
        <f>Table1[[#This Row],[Emissions (g CO2)]]/(Table1[[#This Row],[Generation (TWh)]]*10^9)</f>
        <v>510.96025303110179</v>
      </c>
    </row>
    <row r="12983" spans="1:21" x14ac:dyDescent="0.35">
      <c r="A12983" t="s">
        <v>29</v>
      </c>
      <c r="B12983" t="s">
        <v>3242</v>
      </c>
      <c r="C12983" t="str">
        <f>SUBSTITUTE(Table1[[#This Row],[Fuel]],", ",",")</f>
        <v>fossil gas: lng</v>
      </c>
      <c r="D12983" t="s">
        <v>3242</v>
      </c>
      <c r="H12983" t="s">
        <v>3438</v>
      </c>
      <c r="I12983">
        <v>800</v>
      </c>
      <c r="J12983" t="s">
        <v>3452</v>
      </c>
      <c r="K12983" t="s">
        <v>29</v>
      </c>
      <c r="L12983" t="s">
        <v>29</v>
      </c>
      <c r="M12983" t="s">
        <v>29</v>
      </c>
      <c r="N12983">
        <v>19.779962000000001</v>
      </c>
      <c r="O12983">
        <v>105.74436300000001</v>
      </c>
      <c r="P12983" t="s">
        <v>3617</v>
      </c>
      <c r="Q12983" s="3">
        <f>Table1[[#This Row],[Capacity (MW)]]*0.395*8760*10^-6</f>
        <v>2.76816</v>
      </c>
      <c r="R12983" s="3" cm="1">
        <f t="array" ref="R12983">AVERAGE(VLOOKUP(_xlfn.TEXTSPLIT(Table1[[#This Row],[Fuel (no space after comma)]], ","), FuelList_Final_EF!$A$2:$B$65, 2, FALSE))</f>
        <v>67.685819715340017</v>
      </c>
      <c r="S12983" s="3">
        <f>Table1[[#This Row],[Generation (TWh)]]*10^9*VLOOKUP(Table1[[#This Row],[Turbine/Engine Technology]],Technology_HR!$A$2:$B$11,2,FALSE)*10^-6</f>
        <v>20896839.84</v>
      </c>
      <c r="T12983" s="5">
        <f>Table1[[#This Row],[Fuel Consumption (mmBtu)]]*Table1[[#This Row],[Emission Factor (kg CO2/ mmBtu)]]*10^3</f>
        <v>1414419734030.5747</v>
      </c>
      <c r="U12983" s="3">
        <f>Table1[[#This Row],[Emissions (g CO2)]]/(Table1[[#This Row],[Generation (TWh)]]*10^9)</f>
        <v>510.96025303110179</v>
      </c>
    </row>
    <row r="12984" spans="1:21" x14ac:dyDescent="0.35">
      <c r="A12984" t="s">
        <v>29</v>
      </c>
      <c r="B12984" t="s">
        <v>3242</v>
      </c>
      <c r="C12984" t="str">
        <f>SUBSTITUTE(Table1[[#This Row],[Fuel]],", ",",")</f>
        <v>fossil gas: lng</v>
      </c>
      <c r="D12984" t="s">
        <v>3242</v>
      </c>
      <c r="H12984" t="s">
        <v>3438</v>
      </c>
      <c r="I12984">
        <v>800</v>
      </c>
      <c r="J12984" t="s">
        <v>3452</v>
      </c>
      <c r="K12984" t="s">
        <v>29</v>
      </c>
      <c r="L12984" t="s">
        <v>29</v>
      </c>
      <c r="M12984" t="s">
        <v>29</v>
      </c>
      <c r="N12984">
        <v>19.779962000000001</v>
      </c>
      <c r="O12984">
        <v>105.74436300000001</v>
      </c>
      <c r="P12984" t="s">
        <v>3617</v>
      </c>
      <c r="Q12984" s="3">
        <f>Table1[[#This Row],[Capacity (MW)]]*0.395*8760*10^-6</f>
        <v>2.76816</v>
      </c>
      <c r="R12984" s="3" cm="1">
        <f t="array" ref="R12984">AVERAGE(VLOOKUP(_xlfn.TEXTSPLIT(Table1[[#This Row],[Fuel (no space after comma)]], ","), FuelList_Final_EF!$A$2:$B$65, 2, FALSE))</f>
        <v>67.685819715340017</v>
      </c>
      <c r="S12984" s="3">
        <f>Table1[[#This Row],[Generation (TWh)]]*10^9*VLOOKUP(Table1[[#This Row],[Turbine/Engine Technology]],Technology_HR!$A$2:$B$11,2,FALSE)*10^-6</f>
        <v>20896839.84</v>
      </c>
      <c r="T12984" s="5">
        <f>Table1[[#This Row],[Fuel Consumption (mmBtu)]]*Table1[[#This Row],[Emission Factor (kg CO2/ mmBtu)]]*10^3</f>
        <v>1414419734030.5747</v>
      </c>
      <c r="U12984" s="3">
        <f>Table1[[#This Row],[Emissions (g CO2)]]/(Table1[[#This Row],[Generation (TWh)]]*10^9)</f>
        <v>510.96025303110179</v>
      </c>
    </row>
    <row r="12985" spans="1:21" x14ac:dyDescent="0.35">
      <c r="A12985" t="s">
        <v>29</v>
      </c>
      <c r="B12985" t="s">
        <v>3242</v>
      </c>
      <c r="C12985" t="str">
        <f>SUBSTITUTE(Table1[[#This Row],[Fuel]],", ",",")</f>
        <v>fossil gas: lng</v>
      </c>
      <c r="D12985" t="s">
        <v>3242</v>
      </c>
      <c r="H12985" t="s">
        <v>3438</v>
      </c>
      <c r="I12985">
        <v>800</v>
      </c>
      <c r="J12985" t="s">
        <v>3452</v>
      </c>
      <c r="K12985" t="s">
        <v>29</v>
      </c>
      <c r="L12985" t="s">
        <v>29</v>
      </c>
      <c r="M12985" t="s">
        <v>29</v>
      </c>
      <c r="N12985">
        <v>19.779962000000001</v>
      </c>
      <c r="O12985">
        <v>105.74436300000001</v>
      </c>
      <c r="P12985" t="s">
        <v>3617</v>
      </c>
      <c r="Q12985" s="3">
        <f>Table1[[#This Row],[Capacity (MW)]]*0.395*8760*10^-6</f>
        <v>2.76816</v>
      </c>
      <c r="R12985" s="3" cm="1">
        <f t="array" ref="R12985">AVERAGE(VLOOKUP(_xlfn.TEXTSPLIT(Table1[[#This Row],[Fuel (no space after comma)]], ","), FuelList_Final_EF!$A$2:$B$65, 2, FALSE))</f>
        <v>67.685819715340017</v>
      </c>
      <c r="S12985" s="3">
        <f>Table1[[#This Row],[Generation (TWh)]]*10^9*VLOOKUP(Table1[[#This Row],[Turbine/Engine Technology]],Technology_HR!$A$2:$B$11,2,FALSE)*10^-6</f>
        <v>20896839.84</v>
      </c>
      <c r="T12985" s="5">
        <f>Table1[[#This Row],[Fuel Consumption (mmBtu)]]*Table1[[#This Row],[Emission Factor (kg CO2/ mmBtu)]]*10^3</f>
        <v>1414419734030.5747</v>
      </c>
      <c r="U12985" s="3">
        <f>Table1[[#This Row],[Emissions (g CO2)]]/(Table1[[#This Row],[Generation (TWh)]]*10^9)</f>
        <v>510.96025303110179</v>
      </c>
    </row>
    <row r="12986" spans="1:21" x14ac:dyDescent="0.35">
      <c r="A12986" t="s">
        <v>29</v>
      </c>
      <c r="B12986" t="s">
        <v>3242</v>
      </c>
      <c r="C12986" t="str">
        <f>SUBSTITUTE(Table1[[#This Row],[Fuel]],", ",",")</f>
        <v>fossil gas: lng</v>
      </c>
      <c r="D12986" t="s">
        <v>3242</v>
      </c>
      <c r="H12986" t="s">
        <v>3438</v>
      </c>
      <c r="I12986">
        <v>800</v>
      </c>
      <c r="J12986" t="s">
        <v>3452</v>
      </c>
      <c r="K12986" t="s">
        <v>29</v>
      </c>
      <c r="L12986" t="s">
        <v>29</v>
      </c>
      <c r="M12986" t="s">
        <v>29</v>
      </c>
      <c r="N12986">
        <v>19.779962000000001</v>
      </c>
      <c r="O12986">
        <v>105.74436300000001</v>
      </c>
      <c r="P12986" t="s">
        <v>3617</v>
      </c>
      <c r="Q12986" s="3">
        <f>Table1[[#This Row],[Capacity (MW)]]*0.395*8760*10^-6</f>
        <v>2.76816</v>
      </c>
      <c r="R12986" s="3" cm="1">
        <f t="array" ref="R12986">AVERAGE(VLOOKUP(_xlfn.TEXTSPLIT(Table1[[#This Row],[Fuel (no space after comma)]], ","), FuelList_Final_EF!$A$2:$B$65, 2, FALSE))</f>
        <v>67.685819715340017</v>
      </c>
      <c r="S12986" s="3">
        <f>Table1[[#This Row],[Generation (TWh)]]*10^9*VLOOKUP(Table1[[#This Row],[Turbine/Engine Technology]],Technology_HR!$A$2:$B$11,2,FALSE)*10^-6</f>
        <v>20896839.84</v>
      </c>
      <c r="T12986" s="5">
        <f>Table1[[#This Row],[Fuel Consumption (mmBtu)]]*Table1[[#This Row],[Emission Factor (kg CO2/ mmBtu)]]*10^3</f>
        <v>1414419734030.5747</v>
      </c>
      <c r="U12986" s="3">
        <f>Table1[[#This Row],[Emissions (g CO2)]]/(Table1[[#This Row],[Generation (TWh)]]*10^9)</f>
        <v>510.96025303110179</v>
      </c>
    </row>
    <row r="12987" spans="1:21" x14ac:dyDescent="0.35">
      <c r="A12987" t="s">
        <v>79</v>
      </c>
      <c r="B12987" t="s">
        <v>3242</v>
      </c>
      <c r="C12987" t="str">
        <f>SUBSTITUTE(Table1[[#This Row],[Fuel]],", ",",")</f>
        <v>fossil gas: lng</v>
      </c>
      <c r="D12987" t="s">
        <v>3242</v>
      </c>
      <c r="H12987" t="s">
        <v>3438</v>
      </c>
      <c r="I12987">
        <v>750</v>
      </c>
      <c r="J12987" t="s">
        <v>3452</v>
      </c>
      <c r="K12987" t="s">
        <v>29</v>
      </c>
      <c r="L12987" t="s">
        <v>29</v>
      </c>
      <c r="M12987" t="s">
        <v>29</v>
      </c>
      <c r="N12987">
        <v>20.741565000000001</v>
      </c>
      <c r="O12987">
        <v>106.568259</v>
      </c>
      <c r="P12987" t="s">
        <v>3617</v>
      </c>
      <c r="Q12987" s="3">
        <f>Table1[[#This Row],[Capacity (MW)]]*0.395*8760*10^-6</f>
        <v>2.5951499999999998</v>
      </c>
      <c r="R12987" s="3" cm="1">
        <f t="array" ref="R12987">AVERAGE(VLOOKUP(_xlfn.TEXTSPLIT(Table1[[#This Row],[Fuel (no space after comma)]], ","), FuelList_Final_EF!$A$2:$B$65, 2, FALSE))</f>
        <v>67.685819715340017</v>
      </c>
      <c r="S12987" s="3">
        <f>Table1[[#This Row],[Generation (TWh)]]*10^9*VLOOKUP(Table1[[#This Row],[Turbine/Engine Technology]],Technology_HR!$A$2:$B$11,2,FALSE)*10^-6</f>
        <v>19590787.349999998</v>
      </c>
      <c r="T12987" s="5">
        <f>Table1[[#This Row],[Fuel Consumption (mmBtu)]]*Table1[[#This Row],[Emission Factor (kg CO2/ mmBtu)]]*10^3</f>
        <v>1326018500653.6636</v>
      </c>
      <c r="U12987" s="3">
        <f>Table1[[#This Row],[Emissions (g CO2)]]/(Table1[[#This Row],[Generation (TWh)]]*10^9)</f>
        <v>510.96025303110167</v>
      </c>
    </row>
    <row r="12988" spans="1:21" x14ac:dyDescent="0.35">
      <c r="A12988" t="s">
        <v>79</v>
      </c>
      <c r="B12988" t="s">
        <v>3242</v>
      </c>
      <c r="C12988" t="str">
        <f>SUBSTITUTE(Table1[[#This Row],[Fuel]],", ",",")</f>
        <v>fossil gas: lng</v>
      </c>
      <c r="D12988" t="s">
        <v>3242</v>
      </c>
      <c r="H12988" t="s">
        <v>3438</v>
      </c>
      <c r="I12988">
        <v>750</v>
      </c>
      <c r="J12988" t="s">
        <v>3452</v>
      </c>
      <c r="K12988" t="s">
        <v>29</v>
      </c>
      <c r="L12988" t="s">
        <v>29</v>
      </c>
      <c r="M12988" t="s">
        <v>29</v>
      </c>
      <c r="N12988">
        <v>20.741565000000001</v>
      </c>
      <c r="O12988">
        <v>106.568259</v>
      </c>
      <c r="P12988" t="s">
        <v>3617</v>
      </c>
      <c r="Q12988" s="3">
        <f>Table1[[#This Row],[Capacity (MW)]]*0.395*8760*10^-6</f>
        <v>2.5951499999999998</v>
      </c>
      <c r="R12988" s="3" cm="1">
        <f t="array" ref="R12988">AVERAGE(VLOOKUP(_xlfn.TEXTSPLIT(Table1[[#This Row],[Fuel (no space after comma)]], ","), FuelList_Final_EF!$A$2:$B$65, 2, FALSE))</f>
        <v>67.685819715340017</v>
      </c>
      <c r="S12988" s="3">
        <f>Table1[[#This Row],[Generation (TWh)]]*10^9*VLOOKUP(Table1[[#This Row],[Turbine/Engine Technology]],Technology_HR!$A$2:$B$11,2,FALSE)*10^-6</f>
        <v>19590787.349999998</v>
      </c>
      <c r="T12988" s="5">
        <f>Table1[[#This Row],[Fuel Consumption (mmBtu)]]*Table1[[#This Row],[Emission Factor (kg CO2/ mmBtu)]]*10^3</f>
        <v>1326018500653.6636</v>
      </c>
      <c r="U12988" s="3">
        <f>Table1[[#This Row],[Emissions (g CO2)]]/(Table1[[#This Row],[Generation (TWh)]]*10^9)</f>
        <v>510.96025303110167</v>
      </c>
    </row>
    <row r="12989" spans="1:21" x14ac:dyDescent="0.35">
      <c r="A12989" t="s">
        <v>79</v>
      </c>
      <c r="B12989" t="s">
        <v>3242</v>
      </c>
      <c r="C12989" t="str">
        <f>SUBSTITUTE(Table1[[#This Row],[Fuel]],", ",",")</f>
        <v>fossil gas: lng</v>
      </c>
      <c r="D12989" t="s">
        <v>3242</v>
      </c>
      <c r="H12989" t="s">
        <v>3438</v>
      </c>
      <c r="I12989">
        <v>750</v>
      </c>
      <c r="J12989" t="s">
        <v>3452</v>
      </c>
      <c r="K12989" t="s">
        <v>29</v>
      </c>
      <c r="L12989" t="s">
        <v>29</v>
      </c>
      <c r="M12989" t="s">
        <v>29</v>
      </c>
      <c r="N12989">
        <v>20.741565000000001</v>
      </c>
      <c r="O12989">
        <v>106.568259</v>
      </c>
      <c r="P12989" t="s">
        <v>3617</v>
      </c>
      <c r="Q12989" s="3">
        <f>Table1[[#This Row],[Capacity (MW)]]*0.395*8760*10^-6</f>
        <v>2.5951499999999998</v>
      </c>
      <c r="R12989" s="3" cm="1">
        <f t="array" ref="R12989">AVERAGE(VLOOKUP(_xlfn.TEXTSPLIT(Table1[[#This Row],[Fuel (no space after comma)]], ","), FuelList_Final_EF!$A$2:$B$65, 2, FALSE))</f>
        <v>67.685819715340017</v>
      </c>
      <c r="S12989" s="3">
        <f>Table1[[#This Row],[Generation (TWh)]]*10^9*VLOOKUP(Table1[[#This Row],[Turbine/Engine Technology]],Technology_HR!$A$2:$B$11,2,FALSE)*10^-6</f>
        <v>19590787.349999998</v>
      </c>
      <c r="T12989" s="5">
        <f>Table1[[#This Row],[Fuel Consumption (mmBtu)]]*Table1[[#This Row],[Emission Factor (kg CO2/ mmBtu)]]*10^3</f>
        <v>1326018500653.6636</v>
      </c>
      <c r="U12989" s="3">
        <f>Table1[[#This Row],[Emissions (g CO2)]]/(Table1[[#This Row],[Generation (TWh)]]*10^9)</f>
        <v>510.96025303110167</v>
      </c>
    </row>
    <row r="12990" spans="1:21" x14ac:dyDescent="0.35">
      <c r="A12990" t="s">
        <v>79</v>
      </c>
      <c r="B12990" t="s">
        <v>3242</v>
      </c>
      <c r="C12990" t="str">
        <f>SUBSTITUTE(Table1[[#This Row],[Fuel]],", ",",")</f>
        <v>fossil gas: lng</v>
      </c>
      <c r="D12990" t="s">
        <v>3242</v>
      </c>
      <c r="H12990" t="s">
        <v>3438</v>
      </c>
      <c r="I12990">
        <v>750</v>
      </c>
      <c r="J12990" t="s">
        <v>3452</v>
      </c>
      <c r="K12990" t="s">
        <v>29</v>
      </c>
      <c r="L12990" t="s">
        <v>29</v>
      </c>
      <c r="M12990" t="s">
        <v>29</v>
      </c>
      <c r="N12990">
        <v>20.741565000000001</v>
      </c>
      <c r="O12990">
        <v>106.568259</v>
      </c>
      <c r="P12990" t="s">
        <v>3617</v>
      </c>
      <c r="Q12990" s="3">
        <f>Table1[[#This Row],[Capacity (MW)]]*0.395*8760*10^-6</f>
        <v>2.5951499999999998</v>
      </c>
      <c r="R12990" s="3" cm="1">
        <f t="array" ref="R12990">AVERAGE(VLOOKUP(_xlfn.TEXTSPLIT(Table1[[#This Row],[Fuel (no space after comma)]], ","), FuelList_Final_EF!$A$2:$B$65, 2, FALSE))</f>
        <v>67.685819715340017</v>
      </c>
      <c r="S12990" s="3">
        <f>Table1[[#This Row],[Generation (TWh)]]*10^9*VLOOKUP(Table1[[#This Row],[Turbine/Engine Technology]],Technology_HR!$A$2:$B$11,2,FALSE)*10^-6</f>
        <v>19590787.349999998</v>
      </c>
      <c r="T12990" s="5">
        <f>Table1[[#This Row],[Fuel Consumption (mmBtu)]]*Table1[[#This Row],[Emission Factor (kg CO2/ mmBtu)]]*10^3</f>
        <v>1326018500653.6636</v>
      </c>
      <c r="U12990" s="3">
        <f>Table1[[#This Row],[Emissions (g CO2)]]/(Table1[[#This Row],[Generation (TWh)]]*10^9)</f>
        <v>510.96025303110167</v>
      </c>
    </row>
    <row r="12991" spans="1:21" x14ac:dyDescent="0.35">
      <c r="A12991" t="s">
        <v>79</v>
      </c>
      <c r="B12991" t="s">
        <v>3242</v>
      </c>
      <c r="C12991" t="str">
        <f>SUBSTITUTE(Table1[[#This Row],[Fuel]],", ",",")</f>
        <v>fossil gas: lng</v>
      </c>
      <c r="D12991" t="s">
        <v>3242</v>
      </c>
      <c r="H12991" t="s">
        <v>3438</v>
      </c>
      <c r="I12991">
        <v>750</v>
      </c>
      <c r="J12991" t="s">
        <v>3452</v>
      </c>
      <c r="K12991" t="s">
        <v>29</v>
      </c>
      <c r="L12991" t="s">
        <v>29</v>
      </c>
      <c r="M12991" t="s">
        <v>29</v>
      </c>
      <c r="N12991">
        <v>20.741565000000001</v>
      </c>
      <c r="O12991">
        <v>106.568259</v>
      </c>
      <c r="P12991" t="s">
        <v>3617</v>
      </c>
      <c r="Q12991" s="3">
        <f>Table1[[#This Row],[Capacity (MW)]]*0.395*8760*10^-6</f>
        <v>2.5951499999999998</v>
      </c>
      <c r="R12991" s="3" cm="1">
        <f t="array" ref="R12991">AVERAGE(VLOOKUP(_xlfn.TEXTSPLIT(Table1[[#This Row],[Fuel (no space after comma)]], ","), FuelList_Final_EF!$A$2:$B$65, 2, FALSE))</f>
        <v>67.685819715340017</v>
      </c>
      <c r="S12991" s="3">
        <f>Table1[[#This Row],[Generation (TWh)]]*10^9*VLOOKUP(Table1[[#This Row],[Turbine/Engine Technology]],Technology_HR!$A$2:$B$11,2,FALSE)*10^-6</f>
        <v>19590787.349999998</v>
      </c>
      <c r="T12991" s="5">
        <f>Table1[[#This Row],[Fuel Consumption (mmBtu)]]*Table1[[#This Row],[Emission Factor (kg CO2/ mmBtu)]]*10^3</f>
        <v>1326018500653.6636</v>
      </c>
      <c r="U12991" s="3">
        <f>Table1[[#This Row],[Emissions (g CO2)]]/(Table1[[#This Row],[Generation (TWh)]]*10^9)</f>
        <v>510.96025303110167</v>
      </c>
    </row>
    <row r="12992" spans="1:21" x14ac:dyDescent="0.35">
      <c r="A12992" t="s">
        <v>79</v>
      </c>
      <c r="B12992" t="s">
        <v>3242</v>
      </c>
      <c r="C12992" t="str">
        <f>SUBSTITUTE(Table1[[#This Row],[Fuel]],", ",",")</f>
        <v>fossil gas: lng</v>
      </c>
      <c r="D12992" t="s">
        <v>3242</v>
      </c>
      <c r="H12992" t="s">
        <v>3438</v>
      </c>
      <c r="I12992">
        <v>750</v>
      </c>
      <c r="J12992" t="s">
        <v>3452</v>
      </c>
      <c r="K12992" t="s">
        <v>29</v>
      </c>
      <c r="L12992" t="s">
        <v>29</v>
      </c>
      <c r="M12992" t="s">
        <v>29</v>
      </c>
      <c r="N12992">
        <v>20.741565000000001</v>
      </c>
      <c r="O12992">
        <v>106.568259</v>
      </c>
      <c r="P12992" t="s">
        <v>3617</v>
      </c>
      <c r="Q12992" s="3">
        <f>Table1[[#This Row],[Capacity (MW)]]*0.395*8760*10^-6</f>
        <v>2.5951499999999998</v>
      </c>
      <c r="R12992" s="3" cm="1">
        <f t="array" ref="R12992">AVERAGE(VLOOKUP(_xlfn.TEXTSPLIT(Table1[[#This Row],[Fuel (no space after comma)]], ","), FuelList_Final_EF!$A$2:$B$65, 2, FALSE))</f>
        <v>67.685819715340017</v>
      </c>
      <c r="S12992" s="3">
        <f>Table1[[#This Row],[Generation (TWh)]]*10^9*VLOOKUP(Table1[[#This Row],[Turbine/Engine Technology]],Technology_HR!$A$2:$B$11,2,FALSE)*10^-6</f>
        <v>19590787.349999998</v>
      </c>
      <c r="T12992" s="5">
        <f>Table1[[#This Row],[Fuel Consumption (mmBtu)]]*Table1[[#This Row],[Emission Factor (kg CO2/ mmBtu)]]*10^3</f>
        <v>1326018500653.6636</v>
      </c>
      <c r="U12992" s="3">
        <f>Table1[[#This Row],[Emissions (g CO2)]]/(Table1[[#This Row],[Generation (TWh)]]*10^9)</f>
        <v>510.96025303110167</v>
      </c>
    </row>
    <row r="12993" spans="1:21" x14ac:dyDescent="0.35">
      <c r="A12993" t="s">
        <v>3163</v>
      </c>
      <c r="B12993" t="s">
        <v>3242</v>
      </c>
      <c r="C12993" t="str">
        <f>SUBSTITUTE(Table1[[#This Row],[Fuel]],", ",",")</f>
        <v>fossil gas: lng</v>
      </c>
      <c r="D12993" t="s">
        <v>3242</v>
      </c>
      <c r="H12993" t="s">
        <v>3438</v>
      </c>
      <c r="I12993">
        <v>1500</v>
      </c>
      <c r="J12993" t="s">
        <v>3452</v>
      </c>
      <c r="K12993" t="s">
        <v>29</v>
      </c>
      <c r="L12993" t="s">
        <v>29</v>
      </c>
      <c r="M12993" t="s">
        <v>29</v>
      </c>
      <c r="N12993">
        <v>12.505546000000001</v>
      </c>
      <c r="O12993">
        <v>109.24635600000001</v>
      </c>
      <c r="P12993" t="s">
        <v>3617</v>
      </c>
      <c r="Q12993" s="3">
        <f>Table1[[#This Row],[Capacity (MW)]]*0.395*8760*10^-6</f>
        <v>5.1902999999999997</v>
      </c>
      <c r="R12993" s="3" cm="1">
        <f t="array" ref="R12993">AVERAGE(VLOOKUP(_xlfn.TEXTSPLIT(Table1[[#This Row],[Fuel (no space after comma)]], ","), FuelList_Final_EF!$A$2:$B$65, 2, FALSE))</f>
        <v>67.685819715340017</v>
      </c>
      <c r="S12993" s="3">
        <f>Table1[[#This Row],[Generation (TWh)]]*10^9*VLOOKUP(Table1[[#This Row],[Turbine/Engine Technology]],Technology_HR!$A$2:$B$11,2,FALSE)*10^-6</f>
        <v>39181574.699999996</v>
      </c>
      <c r="T12993" s="5">
        <f>Table1[[#This Row],[Fuel Consumption (mmBtu)]]*Table1[[#This Row],[Emission Factor (kg CO2/ mmBtu)]]*10^3</f>
        <v>2652037001307.3271</v>
      </c>
      <c r="U12993" s="3">
        <f>Table1[[#This Row],[Emissions (g CO2)]]/(Table1[[#This Row],[Generation (TWh)]]*10^9)</f>
        <v>510.96025303110167</v>
      </c>
    </row>
    <row r="12994" spans="1:21" x14ac:dyDescent="0.35">
      <c r="A12994" t="s">
        <v>3163</v>
      </c>
      <c r="B12994" t="s">
        <v>3242</v>
      </c>
      <c r="C12994" t="str">
        <f>SUBSTITUTE(Table1[[#This Row],[Fuel]],", ",",")</f>
        <v>fossil gas: lng</v>
      </c>
      <c r="D12994" t="s">
        <v>3242</v>
      </c>
      <c r="H12994" t="s">
        <v>3438</v>
      </c>
      <c r="I12994">
        <v>1500</v>
      </c>
      <c r="J12994" t="s">
        <v>3452</v>
      </c>
      <c r="K12994" t="s">
        <v>29</v>
      </c>
      <c r="L12994" t="s">
        <v>29</v>
      </c>
      <c r="M12994" t="s">
        <v>29</v>
      </c>
      <c r="N12994">
        <v>12.505546000000001</v>
      </c>
      <c r="O12994">
        <v>109.24635600000001</v>
      </c>
      <c r="P12994" t="s">
        <v>3617</v>
      </c>
      <c r="Q12994" s="3">
        <f>Table1[[#This Row],[Capacity (MW)]]*0.395*8760*10^-6</f>
        <v>5.1902999999999997</v>
      </c>
      <c r="R12994" s="3" cm="1">
        <f t="array" ref="R12994">AVERAGE(VLOOKUP(_xlfn.TEXTSPLIT(Table1[[#This Row],[Fuel (no space after comma)]], ","), FuelList_Final_EF!$A$2:$B$65, 2, FALSE))</f>
        <v>67.685819715340017</v>
      </c>
      <c r="S12994" s="3">
        <f>Table1[[#This Row],[Generation (TWh)]]*10^9*VLOOKUP(Table1[[#This Row],[Turbine/Engine Technology]],Technology_HR!$A$2:$B$11,2,FALSE)*10^-6</f>
        <v>39181574.699999996</v>
      </c>
      <c r="T12994" s="5">
        <f>Table1[[#This Row],[Fuel Consumption (mmBtu)]]*Table1[[#This Row],[Emission Factor (kg CO2/ mmBtu)]]*10^3</f>
        <v>2652037001307.3271</v>
      </c>
      <c r="U12994" s="3">
        <f>Table1[[#This Row],[Emissions (g CO2)]]/(Table1[[#This Row],[Generation (TWh)]]*10^9)</f>
        <v>510.96025303110167</v>
      </c>
    </row>
    <row r="12995" spans="1:21" x14ac:dyDescent="0.35">
      <c r="A12995" t="s">
        <v>3164</v>
      </c>
      <c r="B12995" t="s">
        <v>3242</v>
      </c>
      <c r="C12995" t="str">
        <f>SUBSTITUTE(Table1[[#This Row],[Fuel]],", ",",")</f>
        <v>fossil gas: lng</v>
      </c>
      <c r="D12995" t="s">
        <v>3242</v>
      </c>
      <c r="H12995" t="s">
        <v>59</v>
      </c>
      <c r="I12995">
        <v>1600</v>
      </c>
      <c r="J12995" t="s">
        <v>3452</v>
      </c>
      <c r="K12995" t="s">
        <v>29</v>
      </c>
      <c r="L12995" t="s">
        <v>29</v>
      </c>
      <c r="M12995" t="s">
        <v>29</v>
      </c>
      <c r="N12995">
        <v>18.097919999999998</v>
      </c>
      <c r="O12995">
        <v>106.38123</v>
      </c>
      <c r="P12995" t="s">
        <v>3617</v>
      </c>
      <c r="Q12995" s="3">
        <f>Table1[[#This Row],[Capacity (MW)]]*0.395*8760*10^-6</f>
        <v>5.5363199999999999</v>
      </c>
      <c r="R12995" s="3" cm="1">
        <f t="array" ref="R12995">AVERAGE(VLOOKUP(_xlfn.TEXTSPLIT(Table1[[#This Row],[Fuel (no space after comma)]], ","), FuelList_Final_EF!$A$2:$B$65, 2, FALSE))</f>
        <v>67.685819715340017</v>
      </c>
      <c r="S12995" s="3">
        <f>Table1[[#This Row],[Generation (TWh)]]*10^9*VLOOKUP(Table1[[#This Row],[Turbine/Engine Technology]],Technology_HR!$A$2:$B$11,2,FALSE)*10^-6</f>
        <v>45926542.559999995</v>
      </c>
      <c r="T12995" s="5">
        <f>Table1[[#This Row],[Fuel Consumption (mmBtu)]]*Table1[[#This Row],[Emission Factor (kg CO2/ mmBtu)]]*10^3</f>
        <v>3108575679865.0498</v>
      </c>
      <c r="U12995" s="3">
        <f>Table1[[#This Row],[Emissions (g CO2)]]/(Table1[[#This Row],[Generation (TWh)]]*10^9)</f>
        <v>561.48771744860301</v>
      </c>
    </row>
    <row r="12996" spans="1:21" x14ac:dyDescent="0.35">
      <c r="A12996" t="s">
        <v>1573</v>
      </c>
      <c r="B12996" t="s">
        <v>3242</v>
      </c>
      <c r="C12996" t="str">
        <f>SUBSTITUTE(Table1[[#This Row],[Fuel]],", ",",")</f>
        <v>fossil gas: lng</v>
      </c>
      <c r="D12996" t="s">
        <v>3242</v>
      </c>
      <c r="H12996" t="s">
        <v>59</v>
      </c>
      <c r="I12996">
        <v>1600</v>
      </c>
      <c r="J12996" t="s">
        <v>3452</v>
      </c>
      <c r="K12996" t="s">
        <v>29</v>
      </c>
      <c r="L12996" t="s">
        <v>29</v>
      </c>
      <c r="M12996" t="s">
        <v>29</v>
      </c>
      <c r="N12996">
        <v>18.097919999999998</v>
      </c>
      <c r="O12996">
        <v>106.38123</v>
      </c>
      <c r="P12996" t="s">
        <v>3617</v>
      </c>
      <c r="Q12996" s="3">
        <f>Table1[[#This Row],[Capacity (MW)]]*0.395*8760*10^-6</f>
        <v>5.5363199999999999</v>
      </c>
      <c r="R12996" s="3" cm="1">
        <f t="array" ref="R12996">AVERAGE(VLOOKUP(_xlfn.TEXTSPLIT(Table1[[#This Row],[Fuel (no space after comma)]], ","), FuelList_Final_EF!$A$2:$B$65, 2, FALSE))</f>
        <v>67.685819715340017</v>
      </c>
      <c r="S12996" s="3">
        <f>Table1[[#This Row],[Generation (TWh)]]*10^9*VLOOKUP(Table1[[#This Row],[Turbine/Engine Technology]],Technology_HR!$A$2:$B$11,2,FALSE)*10^-6</f>
        <v>45926542.559999995</v>
      </c>
      <c r="T12996" s="5">
        <f>Table1[[#This Row],[Fuel Consumption (mmBtu)]]*Table1[[#This Row],[Emission Factor (kg CO2/ mmBtu)]]*10^3</f>
        <v>3108575679865.0498</v>
      </c>
      <c r="U12996" s="3">
        <f>Table1[[#This Row],[Emissions (g CO2)]]/(Table1[[#This Row],[Generation (TWh)]]*10^9)</f>
        <v>561.48771744860301</v>
      </c>
    </row>
    <row r="12997" spans="1:21" x14ac:dyDescent="0.35">
      <c r="A12997" t="s">
        <v>212</v>
      </c>
      <c r="B12997" t="s">
        <v>3242</v>
      </c>
      <c r="C12997" t="str">
        <f>SUBSTITUTE(Table1[[#This Row],[Fuel]],", ",",")</f>
        <v>fossil gas: lng</v>
      </c>
      <c r="D12997" t="s">
        <v>3242</v>
      </c>
      <c r="H12997" t="s">
        <v>59</v>
      </c>
      <c r="I12997">
        <v>1600</v>
      </c>
      <c r="J12997" t="s">
        <v>3452</v>
      </c>
      <c r="K12997" t="s">
        <v>29</v>
      </c>
      <c r="L12997" t="s">
        <v>29</v>
      </c>
      <c r="M12997" t="s">
        <v>29</v>
      </c>
      <c r="N12997">
        <v>18.097919999999998</v>
      </c>
      <c r="O12997">
        <v>106.38123</v>
      </c>
      <c r="P12997" t="s">
        <v>3617</v>
      </c>
      <c r="Q12997" s="3">
        <f>Table1[[#This Row],[Capacity (MW)]]*0.395*8760*10^-6</f>
        <v>5.5363199999999999</v>
      </c>
      <c r="R12997" s="3" cm="1">
        <f t="array" ref="R12997">AVERAGE(VLOOKUP(_xlfn.TEXTSPLIT(Table1[[#This Row],[Fuel (no space after comma)]], ","), FuelList_Final_EF!$A$2:$B$65, 2, FALSE))</f>
        <v>67.685819715340017</v>
      </c>
      <c r="S12997" s="3">
        <f>Table1[[#This Row],[Generation (TWh)]]*10^9*VLOOKUP(Table1[[#This Row],[Turbine/Engine Technology]],Technology_HR!$A$2:$B$11,2,FALSE)*10^-6</f>
        <v>45926542.559999995</v>
      </c>
      <c r="T12997" s="5">
        <f>Table1[[#This Row],[Fuel Consumption (mmBtu)]]*Table1[[#This Row],[Emission Factor (kg CO2/ mmBtu)]]*10^3</f>
        <v>3108575679865.0498</v>
      </c>
      <c r="U12997" s="3">
        <f>Table1[[#This Row],[Emissions (g CO2)]]/(Table1[[#This Row],[Generation (TWh)]]*10^9)</f>
        <v>561.48771744860301</v>
      </c>
    </row>
    <row r="12998" spans="1:21" x14ac:dyDescent="0.35">
      <c r="A12998" t="s">
        <v>1642</v>
      </c>
      <c r="B12998" t="s">
        <v>3277</v>
      </c>
      <c r="C12998" t="str">
        <f>SUBSTITUTE(Table1[[#This Row],[Fuel]],", ",",")</f>
        <v>fossil liquids: heavy fuel oil,fossil liquids: diesel</v>
      </c>
      <c r="D12998" t="s">
        <v>3241</v>
      </c>
      <c r="E12998" t="s">
        <v>3258</v>
      </c>
      <c r="H12998" t="s">
        <v>3437</v>
      </c>
      <c r="I12998">
        <v>72</v>
      </c>
      <c r="J12998" t="s">
        <v>3446</v>
      </c>
      <c r="K12998">
        <v>2017</v>
      </c>
      <c r="L12998" t="s">
        <v>29</v>
      </c>
      <c r="M12998" t="s">
        <v>29</v>
      </c>
      <c r="N12998">
        <v>27.150839999999999</v>
      </c>
      <c r="O12998">
        <v>-13.199590000000001</v>
      </c>
      <c r="P12998" t="s">
        <v>3618</v>
      </c>
      <c r="Q12998" s="3">
        <f>Table1[[#This Row],[Capacity (MW)]]*0.395*8760*10^-6</f>
        <v>0.24913440000000001</v>
      </c>
      <c r="R12998" s="3" cm="1">
        <f t="array" ref="R12998">AVERAGE(VLOOKUP(_xlfn.TEXTSPLIT(Table1[[#This Row],[Fuel (no space after comma)]], ","), FuelList_Final_EF!$A$2:$B$65, 2, FALSE))</f>
        <v>79.854606304394977</v>
      </c>
      <c r="S12998" s="3">
        <f>Table1[[#This Row],[Generation (TWh)]]*10^9*VLOOKUP(Table1[[#This Row],[Turbine/Engine Technology]],Technology_HR!$A$2:$B$11,2,FALSE)*10^-6</f>
        <v>2217296.1599999997</v>
      </c>
      <c r="T12998" s="5">
        <f>Table1[[#This Row],[Fuel Consumption (mmBtu)]]*Table1[[#This Row],[Emission Factor (kg CO2/ mmBtu)]]*10^3</f>
        <v>177061311917.04675</v>
      </c>
      <c r="U12998" s="3">
        <f>Table1[[#This Row],[Emissions (g CO2)]]/(Table1[[#This Row],[Generation (TWh)]]*10^9)</f>
        <v>710.70599610911518</v>
      </c>
    </row>
    <row r="12999" spans="1:21" x14ac:dyDescent="0.35">
      <c r="A12999" t="s">
        <v>3165</v>
      </c>
      <c r="B12999" t="s">
        <v>3239</v>
      </c>
      <c r="C12999" t="str">
        <f>SUBSTITUTE(Table1[[#This Row],[Fuel]],", ",",")</f>
        <v>fossil gas: natural gas</v>
      </c>
      <c r="D12999" t="s">
        <v>3239</v>
      </c>
      <c r="H12999" t="s">
        <v>3436</v>
      </c>
      <c r="I12999">
        <v>236</v>
      </c>
      <c r="J12999" t="s">
        <v>3450</v>
      </c>
      <c r="K12999">
        <v>2024</v>
      </c>
      <c r="L12999" t="s">
        <v>29</v>
      </c>
      <c r="M12999" t="s">
        <v>29</v>
      </c>
      <c r="N12999">
        <v>12.824678</v>
      </c>
      <c r="O12999">
        <v>44.919038</v>
      </c>
      <c r="P12999" t="s">
        <v>3619</v>
      </c>
      <c r="Q12999" s="3">
        <f>Table1[[#This Row],[Capacity (MW)]]*0.395*8760*10^-6</f>
        <v>0.81660719999999987</v>
      </c>
      <c r="R12999" s="3" cm="1">
        <f t="array" ref="R12999">AVERAGE(VLOOKUP(_xlfn.TEXTSPLIT(Table1[[#This Row],[Fuel (no space after comma)]], ","), FuelList_Final_EF!$A$2:$B$65, 2, FALSE))</f>
        <v>53.06</v>
      </c>
      <c r="S12999" s="3">
        <f>Table1[[#This Row],[Generation (TWh)]]*10^9*VLOOKUP(Table1[[#This Row],[Turbine/Engine Technology]],Technology_HR!$A$2:$B$11,2,FALSE)*10^-6</f>
        <v>8990845.271999998</v>
      </c>
      <c r="T12999" s="5">
        <f>Table1[[#This Row],[Fuel Consumption (mmBtu)]]*Table1[[#This Row],[Emission Factor (kg CO2/ mmBtu)]]*10^3</f>
        <v>477054250132.31995</v>
      </c>
      <c r="U12999" s="3">
        <f>Table1[[#This Row],[Emissions (g CO2)]]/(Table1[[#This Row],[Generation (TWh)]]*10^9)</f>
        <v>584.19060000000002</v>
      </c>
    </row>
    <row r="13000" spans="1:21" x14ac:dyDescent="0.35">
      <c r="A13000" t="s">
        <v>3165</v>
      </c>
      <c r="B13000" t="s">
        <v>3239</v>
      </c>
      <c r="C13000" t="str">
        <f>SUBSTITUTE(Table1[[#This Row],[Fuel]],", ",",")</f>
        <v>fossil gas: natural gas</v>
      </c>
      <c r="D13000" t="s">
        <v>3239</v>
      </c>
      <c r="H13000" t="s">
        <v>3436</v>
      </c>
      <c r="I13000">
        <v>132</v>
      </c>
      <c r="J13000" t="s">
        <v>3446</v>
      </c>
      <c r="K13000">
        <v>2021</v>
      </c>
      <c r="L13000" t="s">
        <v>29</v>
      </c>
      <c r="M13000" t="s">
        <v>29</v>
      </c>
      <c r="N13000">
        <v>12.824678</v>
      </c>
      <c r="O13000">
        <v>44.919038</v>
      </c>
      <c r="P13000" t="s">
        <v>3619</v>
      </c>
      <c r="Q13000" s="3">
        <f>Table1[[#This Row],[Capacity (MW)]]*0.395*8760*10^-6</f>
        <v>0.4567464</v>
      </c>
      <c r="R13000" s="3" cm="1">
        <f t="array" ref="R13000">AVERAGE(VLOOKUP(_xlfn.TEXTSPLIT(Table1[[#This Row],[Fuel (no space after comma)]], ","), FuelList_Final_EF!$A$2:$B$65, 2, FALSE))</f>
        <v>53.06</v>
      </c>
      <c r="S13000" s="3">
        <f>Table1[[#This Row],[Generation (TWh)]]*10^9*VLOOKUP(Table1[[#This Row],[Turbine/Engine Technology]],Technology_HR!$A$2:$B$11,2,FALSE)*10^-6</f>
        <v>5028777.8640000001</v>
      </c>
      <c r="T13000" s="5">
        <f>Table1[[#This Row],[Fuel Consumption (mmBtu)]]*Table1[[#This Row],[Emission Factor (kg CO2/ mmBtu)]]*10^3</f>
        <v>266826953463.84</v>
      </c>
      <c r="U13000" s="3">
        <f>Table1[[#This Row],[Emissions (g CO2)]]/(Table1[[#This Row],[Generation (TWh)]]*10^9)</f>
        <v>584.19060000000002</v>
      </c>
    </row>
    <row r="13001" spans="1:21" x14ac:dyDescent="0.35">
      <c r="A13001" t="s">
        <v>3165</v>
      </c>
      <c r="B13001" t="s">
        <v>3239</v>
      </c>
      <c r="C13001" t="str">
        <f>SUBSTITUTE(Table1[[#This Row],[Fuel]],", ",",")</f>
        <v>fossil gas: natural gas</v>
      </c>
      <c r="D13001" t="s">
        <v>3239</v>
      </c>
      <c r="H13001" t="s">
        <v>3436</v>
      </c>
      <c r="I13001">
        <v>132</v>
      </c>
      <c r="J13001" t="s">
        <v>3446</v>
      </c>
      <c r="K13001">
        <v>2022</v>
      </c>
      <c r="L13001" t="s">
        <v>29</v>
      </c>
      <c r="M13001" t="s">
        <v>29</v>
      </c>
      <c r="N13001">
        <v>12.824678</v>
      </c>
      <c r="O13001">
        <v>44.919038</v>
      </c>
      <c r="P13001" t="s">
        <v>3619</v>
      </c>
      <c r="Q13001" s="3">
        <f>Table1[[#This Row],[Capacity (MW)]]*0.395*8760*10^-6</f>
        <v>0.4567464</v>
      </c>
      <c r="R13001" s="3" cm="1">
        <f t="array" ref="R13001">AVERAGE(VLOOKUP(_xlfn.TEXTSPLIT(Table1[[#This Row],[Fuel (no space after comma)]], ","), FuelList_Final_EF!$A$2:$B$65, 2, FALSE))</f>
        <v>53.06</v>
      </c>
      <c r="S13001" s="3">
        <f>Table1[[#This Row],[Generation (TWh)]]*10^9*VLOOKUP(Table1[[#This Row],[Turbine/Engine Technology]],Technology_HR!$A$2:$B$11,2,FALSE)*10^-6</f>
        <v>5028777.8640000001</v>
      </c>
      <c r="T13001" s="5">
        <f>Table1[[#This Row],[Fuel Consumption (mmBtu)]]*Table1[[#This Row],[Emission Factor (kg CO2/ mmBtu)]]*10^3</f>
        <v>266826953463.84</v>
      </c>
      <c r="U13001" s="3">
        <f>Table1[[#This Row],[Emissions (g CO2)]]/(Table1[[#This Row],[Generation (TWh)]]*10^9)</f>
        <v>584.19060000000002</v>
      </c>
    </row>
    <row r="13002" spans="1:21" x14ac:dyDescent="0.35">
      <c r="A13002" t="s">
        <v>3166</v>
      </c>
      <c r="B13002" t="s">
        <v>3275</v>
      </c>
      <c r="C13002" t="str">
        <f>SUBSTITUTE(Table1[[#This Row],[Fuel]],", ",",")</f>
        <v>fossil liquids: fuel oil</v>
      </c>
      <c r="D13002" t="s">
        <v>3275</v>
      </c>
      <c r="H13002" t="s">
        <v>3437</v>
      </c>
      <c r="I13002">
        <v>75</v>
      </c>
      <c r="J13002" t="s">
        <v>3446</v>
      </c>
      <c r="K13002">
        <v>2010</v>
      </c>
      <c r="L13002" t="s">
        <v>29</v>
      </c>
      <c r="M13002" t="s">
        <v>29</v>
      </c>
      <c r="N13002">
        <v>14.596726</v>
      </c>
      <c r="O13002">
        <v>49.191946999999999</v>
      </c>
      <c r="P13002" t="s">
        <v>3619</v>
      </c>
      <c r="Q13002" s="3">
        <f>Table1[[#This Row],[Capacity (MW)]]*0.395*8760*10^-6</f>
        <v>0.259515</v>
      </c>
      <c r="R13002" s="3" cm="1">
        <f t="array" ref="R13002">AVERAGE(VLOOKUP(_xlfn.TEXTSPLIT(Table1[[#This Row],[Fuel (no space after comma)]], ","), FuelList_Final_EF!$A$2:$B$65, 2, FALSE))</f>
        <v>78.106682297772565</v>
      </c>
      <c r="S13002" s="3">
        <f>Table1[[#This Row],[Generation (TWh)]]*10^9*VLOOKUP(Table1[[#This Row],[Turbine/Engine Technology]],Technology_HR!$A$2:$B$11,2,FALSE)*10^-6</f>
        <v>2309683.5</v>
      </c>
      <c r="T13002" s="5">
        <f>Table1[[#This Row],[Fuel Consumption (mmBtu)]]*Table1[[#This Row],[Emission Factor (kg CO2/ mmBtu)]]*10^3</f>
        <v>180401715342.90738</v>
      </c>
      <c r="U13002" s="3">
        <f>Table1[[#This Row],[Emissions (g CO2)]]/(Table1[[#This Row],[Generation (TWh)]]*10^9)</f>
        <v>695.14947245017584</v>
      </c>
    </row>
    <row r="13003" spans="1:21" x14ac:dyDescent="0.35">
      <c r="A13003" t="s">
        <v>3167</v>
      </c>
      <c r="B13003" t="s">
        <v>3247</v>
      </c>
      <c r="C13003" t="str">
        <f>SUBSTITUTE(Table1[[#This Row],[Fuel]],", ",",")</f>
        <v>fossil liquids: crude oil</v>
      </c>
      <c r="D13003" t="s">
        <v>3247</v>
      </c>
      <c r="H13003" t="s">
        <v>3440</v>
      </c>
      <c r="I13003">
        <v>60</v>
      </c>
      <c r="J13003" t="s">
        <v>3446</v>
      </c>
      <c r="K13003">
        <v>2008</v>
      </c>
      <c r="L13003" t="s">
        <v>29</v>
      </c>
      <c r="M13003" t="s">
        <v>29</v>
      </c>
      <c r="N13003">
        <v>12.8271</v>
      </c>
      <c r="O13003">
        <v>44.922699999999999</v>
      </c>
      <c r="P13003" t="s">
        <v>3619</v>
      </c>
      <c r="Q13003" s="3">
        <f>Table1[[#This Row],[Capacity (MW)]]*0.395*8760*10^-6</f>
        <v>0.20761200000000002</v>
      </c>
      <c r="R13003" s="3" cm="1">
        <f t="array" ref="R13003">AVERAGE(VLOOKUP(_xlfn.TEXTSPLIT(Table1[[#This Row],[Fuel (no space after comma)]], ","), FuelList_Final_EF!$A$2:$B$65, 2, FALSE))</f>
        <v>74.540000000000006</v>
      </c>
      <c r="S13003" s="3">
        <f>Table1[[#This Row],[Generation (TWh)]]*10^9*VLOOKUP(Table1[[#This Row],[Turbine/Engine Technology]],Technology_HR!$A$2:$B$11,2,FALSE)*10^-6</f>
        <v>2135289.42</v>
      </c>
      <c r="T13003" s="5">
        <f>Table1[[#This Row],[Fuel Consumption (mmBtu)]]*Table1[[#This Row],[Emission Factor (kg CO2/ mmBtu)]]*10^3</f>
        <v>159164473366.80002</v>
      </c>
      <c r="U13003" s="3">
        <f>Table1[[#This Row],[Emissions (g CO2)]]/(Table1[[#This Row],[Generation (TWh)]]*10^9)</f>
        <v>766.64390000000003</v>
      </c>
    </row>
    <row r="13004" spans="1:21" x14ac:dyDescent="0.35">
      <c r="A13004" t="s">
        <v>3167</v>
      </c>
      <c r="B13004" t="s">
        <v>3275</v>
      </c>
      <c r="C13004" t="str">
        <f>SUBSTITUTE(Table1[[#This Row],[Fuel]],", ",",")</f>
        <v>fossil liquids: fuel oil</v>
      </c>
      <c r="D13004" t="s">
        <v>3275</v>
      </c>
      <c r="H13004" t="s">
        <v>59</v>
      </c>
      <c r="I13004">
        <v>64</v>
      </c>
      <c r="J13004" t="s">
        <v>3446</v>
      </c>
      <c r="K13004">
        <v>1982</v>
      </c>
      <c r="L13004" t="s">
        <v>29</v>
      </c>
      <c r="M13004" t="s">
        <v>29</v>
      </c>
      <c r="N13004">
        <v>12.852748999999999</v>
      </c>
      <c r="O13004">
        <v>44.975476</v>
      </c>
      <c r="P13004" t="s">
        <v>3619</v>
      </c>
      <c r="Q13004" s="3">
        <f>Table1[[#This Row],[Capacity (MW)]]*0.395*8760*10^-6</f>
        <v>0.22145280000000001</v>
      </c>
      <c r="R13004" s="3" cm="1">
        <f t="array" ref="R13004">AVERAGE(VLOOKUP(_xlfn.TEXTSPLIT(Table1[[#This Row],[Fuel (no space after comma)]], ","), FuelList_Final_EF!$A$2:$B$65, 2, FALSE))</f>
        <v>78.106682297772565</v>
      </c>
      <c r="S13004" s="3">
        <f>Table1[[#This Row],[Generation (TWh)]]*10^9*VLOOKUP(Table1[[#This Row],[Turbine/Engine Technology]],Technology_HR!$A$2:$B$11,2,FALSE)*10^-6</f>
        <v>1837061.7023999998</v>
      </c>
      <c r="T13004" s="5">
        <f>Table1[[#This Row],[Fuel Consumption (mmBtu)]]*Table1[[#This Row],[Emission Factor (kg CO2/ mmBtu)]]*10^3</f>
        <v>143486794750.76199</v>
      </c>
      <c r="U13004" s="3">
        <f>Table1[[#This Row],[Emissions (g CO2)]]/(Table1[[#This Row],[Generation (TWh)]]*10^9)</f>
        <v>647.93398300117224</v>
      </c>
    </row>
    <row r="13005" spans="1:21" x14ac:dyDescent="0.35">
      <c r="A13005" t="s">
        <v>3167</v>
      </c>
      <c r="B13005" t="s">
        <v>3275</v>
      </c>
      <c r="C13005" t="str">
        <f>SUBSTITUTE(Table1[[#This Row],[Fuel]],", ",",")</f>
        <v>fossil liquids: fuel oil</v>
      </c>
      <c r="D13005" t="s">
        <v>3275</v>
      </c>
      <c r="H13005" t="s">
        <v>59</v>
      </c>
      <c r="I13005">
        <v>70</v>
      </c>
      <c r="J13005" t="s">
        <v>3446</v>
      </c>
      <c r="K13005">
        <v>2006</v>
      </c>
      <c r="L13005" t="s">
        <v>29</v>
      </c>
      <c r="M13005" t="s">
        <v>29</v>
      </c>
      <c r="N13005">
        <v>12.852748999999999</v>
      </c>
      <c r="O13005">
        <v>44.975476</v>
      </c>
      <c r="P13005" t="s">
        <v>3619</v>
      </c>
      <c r="Q13005" s="3">
        <f>Table1[[#This Row],[Capacity (MW)]]*0.395*8760*10^-6</f>
        <v>0.24221400000000001</v>
      </c>
      <c r="R13005" s="3" cm="1">
        <f t="array" ref="R13005">AVERAGE(VLOOKUP(_xlfn.TEXTSPLIT(Table1[[#This Row],[Fuel (no space after comma)]], ","), FuelList_Final_EF!$A$2:$B$65, 2, FALSE))</f>
        <v>78.106682297772565</v>
      </c>
      <c r="S13005" s="3">
        <f>Table1[[#This Row],[Generation (TWh)]]*10^9*VLOOKUP(Table1[[#This Row],[Turbine/Engine Technology]],Technology_HR!$A$2:$B$11,2,FALSE)*10^-6</f>
        <v>2009286.237</v>
      </c>
      <c r="T13005" s="5">
        <f>Table1[[#This Row],[Fuel Consumption (mmBtu)]]*Table1[[#This Row],[Emission Factor (kg CO2/ mmBtu)]]*10^3</f>
        <v>156938681758.64597</v>
      </c>
      <c r="U13005" s="3">
        <f>Table1[[#This Row],[Emissions (g CO2)]]/(Table1[[#This Row],[Generation (TWh)]]*10^9)</f>
        <v>647.93398300117235</v>
      </c>
    </row>
    <row r="13006" spans="1:21" x14ac:dyDescent="0.35">
      <c r="A13006" t="s">
        <v>3168</v>
      </c>
      <c r="B13006" t="s">
        <v>3240</v>
      </c>
      <c r="C13006" t="str">
        <f>SUBSTITUTE(Table1[[#This Row],[Fuel]],", ",",")</f>
        <v>fossil gas: natural gas,fossil liquids: diesel</v>
      </c>
      <c r="D13006" t="s">
        <v>3239</v>
      </c>
      <c r="E13006" t="s">
        <v>3258</v>
      </c>
      <c r="H13006" t="s">
        <v>59</v>
      </c>
      <c r="I13006">
        <v>54</v>
      </c>
      <c r="J13006" t="s">
        <v>3446</v>
      </c>
      <c r="K13006">
        <v>2013</v>
      </c>
      <c r="L13006" t="s">
        <v>29</v>
      </c>
      <c r="M13006" t="s">
        <v>29</v>
      </c>
      <c r="N13006">
        <v>12.785249</v>
      </c>
      <c r="O13006">
        <v>45.024141999999998</v>
      </c>
      <c r="P13006" t="s">
        <v>3619</v>
      </c>
      <c r="Q13006" s="3">
        <f>Table1[[#This Row],[Capacity (MW)]]*0.395*8760*10^-6</f>
        <v>0.18685080000000001</v>
      </c>
      <c r="R13006" s="3" cm="1">
        <f t="array" ref="R13006">AVERAGE(VLOOKUP(_xlfn.TEXTSPLIT(Table1[[#This Row],[Fuel (no space after comma)]], ","), FuelList_Final_EF!$A$2:$B$65, 2, FALSE))</f>
        <v>65.583341148886291</v>
      </c>
      <c r="S13006" s="3">
        <f>Table1[[#This Row],[Generation (TWh)]]*10^9*VLOOKUP(Table1[[#This Row],[Turbine/Engine Technology]],Technology_HR!$A$2:$B$11,2,FALSE)*10^-6</f>
        <v>1550020.8114</v>
      </c>
      <c r="T13006" s="5">
        <f>Table1[[#This Row],[Fuel Consumption (mmBtu)]]*Table1[[#This Row],[Emission Factor (kg CO2/ mmBtu)]]*10^3</f>
        <v>101655543661.91974</v>
      </c>
      <c r="U13006" s="3">
        <f>Table1[[#This Row],[Emissions (g CO2)]]/(Table1[[#This Row],[Generation (TWh)]]*10^9)</f>
        <v>544.04660650058622</v>
      </c>
    </row>
    <row r="13007" spans="1:21" x14ac:dyDescent="0.35">
      <c r="A13007" t="s">
        <v>3167</v>
      </c>
      <c r="B13007" t="s">
        <v>3275</v>
      </c>
      <c r="C13007" t="str">
        <f>SUBSTITUTE(Table1[[#This Row],[Fuel]],", ",",")</f>
        <v>fossil liquids: fuel oil</v>
      </c>
      <c r="D13007" t="s">
        <v>3275</v>
      </c>
      <c r="H13007" t="s">
        <v>3440</v>
      </c>
      <c r="I13007">
        <v>70</v>
      </c>
      <c r="J13007" t="s">
        <v>3446</v>
      </c>
      <c r="K13007">
        <v>2004</v>
      </c>
      <c r="L13007" t="s">
        <v>29</v>
      </c>
      <c r="M13007" t="s">
        <v>29</v>
      </c>
      <c r="N13007">
        <v>15.244540000000001</v>
      </c>
      <c r="O13007">
        <v>44.270336</v>
      </c>
      <c r="P13007" t="s">
        <v>3619</v>
      </c>
      <c r="Q13007" s="3">
        <f>Table1[[#This Row],[Capacity (MW)]]*0.395*8760*10^-6</f>
        <v>0.24221400000000001</v>
      </c>
      <c r="R13007" s="3" cm="1">
        <f t="array" ref="R13007">AVERAGE(VLOOKUP(_xlfn.TEXTSPLIT(Table1[[#This Row],[Fuel (no space after comma)]], ","), FuelList_Final_EF!$A$2:$B$65, 2, FALSE))</f>
        <v>78.106682297772565</v>
      </c>
      <c r="S13007" s="3">
        <f>Table1[[#This Row],[Generation (TWh)]]*10^9*VLOOKUP(Table1[[#This Row],[Turbine/Engine Technology]],Technology_HR!$A$2:$B$11,2,FALSE)*10^-6</f>
        <v>2491170.9899999998</v>
      </c>
      <c r="T13007" s="5">
        <f>Table1[[#This Row],[Fuel Consumption (mmBtu)]]*Table1[[#This Row],[Emission Factor (kg CO2/ mmBtu)]]*10^3</f>
        <v>194577101065.35754</v>
      </c>
      <c r="U13007" s="3">
        <f>Table1[[#This Row],[Emissions (g CO2)]]/(Table1[[#This Row],[Generation (TWh)]]*10^9)</f>
        <v>803.3272274325908</v>
      </c>
    </row>
    <row r="13008" spans="1:21" x14ac:dyDescent="0.35">
      <c r="A13008" t="s">
        <v>3167</v>
      </c>
      <c r="B13008" t="s">
        <v>3239</v>
      </c>
      <c r="C13008" t="str">
        <f>SUBSTITUTE(Table1[[#This Row],[Fuel]],", ",",")</f>
        <v>fossil gas: natural gas</v>
      </c>
      <c r="D13008" t="s">
        <v>3239</v>
      </c>
      <c r="H13008" t="s">
        <v>3436</v>
      </c>
      <c r="I13008">
        <v>114</v>
      </c>
      <c r="J13008" t="s">
        <v>3446</v>
      </c>
      <c r="K13008">
        <v>2010</v>
      </c>
      <c r="L13008" t="s">
        <v>29</v>
      </c>
      <c r="M13008" t="s">
        <v>29</v>
      </c>
      <c r="N13008">
        <v>15.552</v>
      </c>
      <c r="O13008">
        <v>45.771700000000003</v>
      </c>
      <c r="P13008" t="s">
        <v>3619</v>
      </c>
      <c r="Q13008" s="3">
        <f>Table1[[#This Row],[Capacity (MW)]]*0.395*8760*10^-6</f>
        <v>0.39446279999999995</v>
      </c>
      <c r="R13008" s="3" cm="1">
        <f t="array" ref="R13008">AVERAGE(VLOOKUP(_xlfn.TEXTSPLIT(Table1[[#This Row],[Fuel (no space after comma)]], ","), FuelList_Final_EF!$A$2:$B$65, 2, FALSE))</f>
        <v>53.06</v>
      </c>
      <c r="S13008" s="3">
        <f>Table1[[#This Row],[Generation (TWh)]]*10^9*VLOOKUP(Table1[[#This Row],[Turbine/Engine Technology]],Technology_HR!$A$2:$B$11,2,FALSE)*10^-6</f>
        <v>4343035.4279999994</v>
      </c>
      <c r="T13008" s="5">
        <f>Table1[[#This Row],[Fuel Consumption (mmBtu)]]*Table1[[#This Row],[Emission Factor (kg CO2/ mmBtu)]]*10^3</f>
        <v>230441459809.67999</v>
      </c>
      <c r="U13008" s="3">
        <f>Table1[[#This Row],[Emissions (g CO2)]]/(Table1[[#This Row],[Generation (TWh)]]*10^9)</f>
        <v>584.19060000000002</v>
      </c>
    </row>
    <row r="13009" spans="1:21" x14ac:dyDescent="0.35">
      <c r="A13009" t="s">
        <v>3167</v>
      </c>
      <c r="B13009" t="s">
        <v>3239</v>
      </c>
      <c r="C13009" t="str">
        <f>SUBSTITUTE(Table1[[#This Row],[Fuel]],", ",",")</f>
        <v>fossil gas: natural gas</v>
      </c>
      <c r="D13009" t="s">
        <v>3239</v>
      </c>
      <c r="H13009" t="s">
        <v>3436</v>
      </c>
      <c r="I13009">
        <v>114</v>
      </c>
      <c r="J13009" t="s">
        <v>3446</v>
      </c>
      <c r="K13009">
        <v>2010</v>
      </c>
      <c r="L13009" t="s">
        <v>29</v>
      </c>
      <c r="M13009" t="s">
        <v>29</v>
      </c>
      <c r="N13009">
        <v>15.552</v>
      </c>
      <c r="O13009">
        <v>45.771700000000003</v>
      </c>
      <c r="P13009" t="s">
        <v>3619</v>
      </c>
      <c r="Q13009" s="3">
        <f>Table1[[#This Row],[Capacity (MW)]]*0.395*8760*10^-6</f>
        <v>0.39446279999999995</v>
      </c>
      <c r="R13009" s="3" cm="1">
        <f t="array" ref="R13009">AVERAGE(VLOOKUP(_xlfn.TEXTSPLIT(Table1[[#This Row],[Fuel (no space after comma)]], ","), FuelList_Final_EF!$A$2:$B$65, 2, FALSE))</f>
        <v>53.06</v>
      </c>
      <c r="S13009" s="3">
        <f>Table1[[#This Row],[Generation (TWh)]]*10^9*VLOOKUP(Table1[[#This Row],[Turbine/Engine Technology]],Technology_HR!$A$2:$B$11,2,FALSE)*10^-6</f>
        <v>4343035.4279999994</v>
      </c>
      <c r="T13009" s="5">
        <f>Table1[[#This Row],[Fuel Consumption (mmBtu)]]*Table1[[#This Row],[Emission Factor (kg CO2/ mmBtu)]]*10^3</f>
        <v>230441459809.67999</v>
      </c>
      <c r="U13009" s="3">
        <f>Table1[[#This Row],[Emissions (g CO2)]]/(Table1[[#This Row],[Generation (TWh)]]*10^9)</f>
        <v>584.19060000000002</v>
      </c>
    </row>
    <row r="13010" spans="1:21" x14ac:dyDescent="0.35">
      <c r="A13010" t="s">
        <v>3167</v>
      </c>
      <c r="B13010" t="s">
        <v>3239</v>
      </c>
      <c r="C13010" t="str">
        <f>SUBSTITUTE(Table1[[#This Row],[Fuel]],", ",",")</f>
        <v>fossil gas: natural gas</v>
      </c>
      <c r="D13010" t="s">
        <v>3239</v>
      </c>
      <c r="H13010" t="s">
        <v>3436</v>
      </c>
      <c r="I13010">
        <v>114</v>
      </c>
      <c r="J13010" t="s">
        <v>3446</v>
      </c>
      <c r="K13010">
        <v>2010</v>
      </c>
      <c r="L13010" t="s">
        <v>29</v>
      </c>
      <c r="M13010" t="s">
        <v>29</v>
      </c>
      <c r="N13010">
        <v>15.552</v>
      </c>
      <c r="O13010">
        <v>45.771700000000003</v>
      </c>
      <c r="P13010" t="s">
        <v>3619</v>
      </c>
      <c r="Q13010" s="3">
        <f>Table1[[#This Row],[Capacity (MW)]]*0.395*8760*10^-6</f>
        <v>0.39446279999999995</v>
      </c>
      <c r="R13010" s="3" cm="1">
        <f t="array" ref="R13010">AVERAGE(VLOOKUP(_xlfn.TEXTSPLIT(Table1[[#This Row],[Fuel (no space after comma)]], ","), FuelList_Final_EF!$A$2:$B$65, 2, FALSE))</f>
        <v>53.06</v>
      </c>
      <c r="S13010" s="3">
        <f>Table1[[#This Row],[Generation (TWh)]]*10^9*VLOOKUP(Table1[[#This Row],[Turbine/Engine Technology]],Technology_HR!$A$2:$B$11,2,FALSE)*10^-6</f>
        <v>4343035.4279999994</v>
      </c>
      <c r="T13010" s="5">
        <f>Table1[[#This Row],[Fuel Consumption (mmBtu)]]*Table1[[#This Row],[Emission Factor (kg CO2/ mmBtu)]]*10^3</f>
        <v>230441459809.67999</v>
      </c>
      <c r="U13010" s="3">
        <f>Table1[[#This Row],[Emissions (g CO2)]]/(Table1[[#This Row],[Generation (TWh)]]*10^9)</f>
        <v>584.19060000000002</v>
      </c>
    </row>
    <row r="13011" spans="1:21" x14ac:dyDescent="0.35">
      <c r="A13011" t="s">
        <v>3167</v>
      </c>
      <c r="B13011" t="s">
        <v>3239</v>
      </c>
      <c r="C13011" t="str">
        <f>SUBSTITUTE(Table1[[#This Row],[Fuel]],", ",",")</f>
        <v>fossil gas: natural gas</v>
      </c>
      <c r="D13011" t="s">
        <v>3239</v>
      </c>
      <c r="H13011" t="s">
        <v>3436</v>
      </c>
      <c r="I13011">
        <v>126</v>
      </c>
      <c r="J13011" t="s">
        <v>3446</v>
      </c>
      <c r="K13011">
        <v>2022</v>
      </c>
      <c r="L13011" t="s">
        <v>29</v>
      </c>
      <c r="M13011" t="s">
        <v>29</v>
      </c>
      <c r="N13011">
        <v>15.552</v>
      </c>
      <c r="O13011">
        <v>45.771700000000003</v>
      </c>
      <c r="P13011" t="s">
        <v>3619</v>
      </c>
      <c r="Q13011" s="3">
        <f>Table1[[#This Row],[Capacity (MW)]]*0.395*8760*10^-6</f>
        <v>0.43598520000000002</v>
      </c>
      <c r="R13011" s="3" cm="1">
        <f t="array" ref="R13011">AVERAGE(VLOOKUP(_xlfn.TEXTSPLIT(Table1[[#This Row],[Fuel (no space after comma)]], ","), FuelList_Final_EF!$A$2:$B$65, 2, FALSE))</f>
        <v>53.06</v>
      </c>
      <c r="S13011" s="3">
        <f>Table1[[#This Row],[Generation (TWh)]]*10^9*VLOOKUP(Table1[[#This Row],[Turbine/Engine Technology]],Technology_HR!$A$2:$B$11,2,FALSE)*10^-6</f>
        <v>4800197.0520000001</v>
      </c>
      <c r="T13011" s="5">
        <f>Table1[[#This Row],[Fuel Consumption (mmBtu)]]*Table1[[#This Row],[Emission Factor (kg CO2/ mmBtu)]]*10^3</f>
        <v>254698455579.12</v>
      </c>
      <c r="U13011" s="3">
        <f>Table1[[#This Row],[Emissions (g CO2)]]/(Table1[[#This Row],[Generation (TWh)]]*10^9)</f>
        <v>584.19060000000002</v>
      </c>
    </row>
    <row r="13012" spans="1:21" x14ac:dyDescent="0.35">
      <c r="A13012" t="s">
        <v>3167</v>
      </c>
      <c r="B13012" t="s">
        <v>3239</v>
      </c>
      <c r="C13012" t="str">
        <f>SUBSTITUTE(Table1[[#This Row],[Fuel]],", ",",")</f>
        <v>fossil gas: natural gas</v>
      </c>
      <c r="D13012" t="s">
        <v>3239</v>
      </c>
      <c r="H13012" t="s">
        <v>3436</v>
      </c>
      <c r="I13012">
        <v>100</v>
      </c>
      <c r="J13012" t="s">
        <v>3449</v>
      </c>
      <c r="K13012" t="s">
        <v>29</v>
      </c>
      <c r="L13012" t="s">
        <v>29</v>
      </c>
      <c r="M13012" t="s">
        <v>29</v>
      </c>
      <c r="N13012">
        <v>15.552</v>
      </c>
      <c r="O13012">
        <v>45.771700000000003</v>
      </c>
      <c r="P13012" t="s">
        <v>3619</v>
      </c>
      <c r="Q13012" s="3">
        <f>Table1[[#This Row],[Capacity (MW)]]*0.395*8760*10^-6</f>
        <v>0.34601999999999999</v>
      </c>
      <c r="R13012" s="3" cm="1">
        <f t="array" ref="R13012">AVERAGE(VLOOKUP(_xlfn.TEXTSPLIT(Table1[[#This Row],[Fuel (no space after comma)]], ","), FuelList_Final_EF!$A$2:$B$65, 2, FALSE))</f>
        <v>53.06</v>
      </c>
      <c r="S13012" s="3">
        <f>Table1[[#This Row],[Generation (TWh)]]*10^9*VLOOKUP(Table1[[#This Row],[Turbine/Engine Technology]],Technology_HR!$A$2:$B$11,2,FALSE)*10^-6</f>
        <v>3809680.1999999997</v>
      </c>
      <c r="T13012" s="5">
        <f>Table1[[#This Row],[Fuel Consumption (mmBtu)]]*Table1[[#This Row],[Emission Factor (kg CO2/ mmBtu)]]*10^3</f>
        <v>202141631412</v>
      </c>
      <c r="U13012" s="3">
        <f>Table1[[#This Row],[Emissions (g CO2)]]/(Table1[[#This Row],[Generation (TWh)]]*10^9)</f>
        <v>584.19060000000002</v>
      </c>
    </row>
    <row r="13013" spans="1:21" x14ac:dyDescent="0.35">
      <c r="A13013" t="s">
        <v>3167</v>
      </c>
      <c r="B13013" t="s">
        <v>3239</v>
      </c>
      <c r="C13013" t="str">
        <f>SUBSTITUTE(Table1[[#This Row],[Fuel]],", ",",")</f>
        <v>fossil gas: natural gas</v>
      </c>
      <c r="D13013" t="s">
        <v>3239</v>
      </c>
      <c r="H13013" t="s">
        <v>3436</v>
      </c>
      <c r="I13013">
        <v>100</v>
      </c>
      <c r="J13013" t="s">
        <v>3449</v>
      </c>
      <c r="K13013" t="s">
        <v>29</v>
      </c>
      <c r="L13013" t="s">
        <v>29</v>
      </c>
      <c r="M13013" t="s">
        <v>29</v>
      </c>
      <c r="N13013">
        <v>15.552</v>
      </c>
      <c r="O13013">
        <v>45.771700000000003</v>
      </c>
      <c r="P13013" t="s">
        <v>3619</v>
      </c>
      <c r="Q13013" s="3">
        <f>Table1[[#This Row],[Capacity (MW)]]*0.395*8760*10^-6</f>
        <v>0.34601999999999999</v>
      </c>
      <c r="R13013" s="3" cm="1">
        <f t="array" ref="R13013">AVERAGE(VLOOKUP(_xlfn.TEXTSPLIT(Table1[[#This Row],[Fuel (no space after comma)]], ","), FuelList_Final_EF!$A$2:$B$65, 2, FALSE))</f>
        <v>53.06</v>
      </c>
      <c r="S13013" s="3">
        <f>Table1[[#This Row],[Generation (TWh)]]*10^9*VLOOKUP(Table1[[#This Row],[Turbine/Engine Technology]],Technology_HR!$A$2:$B$11,2,FALSE)*10^-6</f>
        <v>3809680.1999999997</v>
      </c>
      <c r="T13013" s="5">
        <f>Table1[[#This Row],[Fuel Consumption (mmBtu)]]*Table1[[#This Row],[Emission Factor (kg CO2/ mmBtu)]]*10^3</f>
        <v>202141631412</v>
      </c>
      <c r="U13013" s="3">
        <f>Table1[[#This Row],[Emissions (g CO2)]]/(Table1[[#This Row],[Generation (TWh)]]*10^9)</f>
        <v>584.19060000000002</v>
      </c>
    </row>
    <row r="13014" spans="1:21" x14ac:dyDescent="0.35">
      <c r="A13014" t="s">
        <v>3167</v>
      </c>
      <c r="B13014" t="s">
        <v>3239</v>
      </c>
      <c r="C13014" t="str">
        <f>SUBSTITUTE(Table1[[#This Row],[Fuel]],", ",",")</f>
        <v>fossil gas: natural gas</v>
      </c>
      <c r="D13014" t="s">
        <v>3239</v>
      </c>
      <c r="H13014" t="s">
        <v>3436</v>
      </c>
      <c r="I13014">
        <v>100</v>
      </c>
      <c r="J13014" t="s">
        <v>3449</v>
      </c>
      <c r="K13014" t="s">
        <v>29</v>
      </c>
      <c r="L13014" t="s">
        <v>29</v>
      </c>
      <c r="M13014" t="s">
        <v>29</v>
      </c>
      <c r="N13014">
        <v>15.552</v>
      </c>
      <c r="O13014">
        <v>45.771700000000003</v>
      </c>
      <c r="P13014" t="s">
        <v>3619</v>
      </c>
      <c r="Q13014" s="3">
        <f>Table1[[#This Row],[Capacity (MW)]]*0.395*8760*10^-6</f>
        <v>0.34601999999999999</v>
      </c>
      <c r="R13014" s="3" cm="1">
        <f t="array" ref="R13014">AVERAGE(VLOOKUP(_xlfn.TEXTSPLIT(Table1[[#This Row],[Fuel (no space after comma)]], ","), FuelList_Final_EF!$A$2:$B$65, 2, FALSE))</f>
        <v>53.06</v>
      </c>
      <c r="S13014" s="3">
        <f>Table1[[#This Row],[Generation (TWh)]]*10^9*VLOOKUP(Table1[[#This Row],[Turbine/Engine Technology]],Technology_HR!$A$2:$B$11,2,FALSE)*10^-6</f>
        <v>3809680.1999999997</v>
      </c>
      <c r="T13014" s="5">
        <f>Table1[[#This Row],[Fuel Consumption (mmBtu)]]*Table1[[#This Row],[Emission Factor (kg CO2/ mmBtu)]]*10^3</f>
        <v>202141631412</v>
      </c>
      <c r="U13014" s="3">
        <f>Table1[[#This Row],[Emissions (g CO2)]]/(Table1[[#This Row],[Generation (TWh)]]*10^9)</f>
        <v>584.19060000000002</v>
      </c>
    </row>
    <row r="13015" spans="1:21" x14ac:dyDescent="0.35">
      <c r="A13015" t="s">
        <v>3167</v>
      </c>
      <c r="B13015" t="s">
        <v>3239</v>
      </c>
      <c r="C13015" t="str">
        <f>SUBSTITUTE(Table1[[#This Row],[Fuel]],", ",",")</f>
        <v>fossil gas: natural gas</v>
      </c>
      <c r="D13015" t="s">
        <v>3239</v>
      </c>
      <c r="H13015" t="s">
        <v>3436</v>
      </c>
      <c r="I13015">
        <v>60</v>
      </c>
      <c r="J13015" t="s">
        <v>3450</v>
      </c>
      <c r="K13015" t="s">
        <v>29</v>
      </c>
      <c r="L13015" t="s">
        <v>29</v>
      </c>
      <c r="M13015" t="s">
        <v>29</v>
      </c>
      <c r="N13015">
        <v>16.05</v>
      </c>
      <c r="O13015">
        <v>48.533299999999997</v>
      </c>
      <c r="P13015" t="s">
        <v>3619</v>
      </c>
      <c r="Q13015" s="3">
        <f>Table1[[#This Row],[Capacity (MW)]]*0.395*8760*10^-6</f>
        <v>0.20761200000000002</v>
      </c>
      <c r="R13015" s="3" cm="1">
        <f t="array" ref="R13015">AVERAGE(VLOOKUP(_xlfn.TEXTSPLIT(Table1[[#This Row],[Fuel (no space after comma)]], ","), FuelList_Final_EF!$A$2:$B$65, 2, FALSE))</f>
        <v>53.06</v>
      </c>
      <c r="S13015" s="3">
        <f>Table1[[#This Row],[Generation (TWh)]]*10^9*VLOOKUP(Table1[[#This Row],[Turbine/Engine Technology]],Technology_HR!$A$2:$B$11,2,FALSE)*10^-6</f>
        <v>2285808.1200000006</v>
      </c>
      <c r="T13015" s="5">
        <f>Table1[[#This Row],[Fuel Consumption (mmBtu)]]*Table1[[#This Row],[Emission Factor (kg CO2/ mmBtu)]]*10^3</f>
        <v>121284978847.20004</v>
      </c>
      <c r="U13015" s="3">
        <f>Table1[[#This Row],[Emissions (g CO2)]]/(Table1[[#This Row],[Generation (TWh)]]*10^9)</f>
        <v>584.19060000000013</v>
      </c>
    </row>
    <row r="13016" spans="1:21" x14ac:dyDescent="0.35">
      <c r="A13016" t="s">
        <v>3167</v>
      </c>
      <c r="B13016" t="s">
        <v>3239</v>
      </c>
      <c r="C13016" t="str">
        <f>SUBSTITUTE(Table1[[#This Row],[Fuel]],", ",",")</f>
        <v>fossil gas: natural gas</v>
      </c>
      <c r="D13016" t="s">
        <v>3239</v>
      </c>
      <c r="H13016" t="s">
        <v>3436</v>
      </c>
      <c r="I13016">
        <v>60</v>
      </c>
      <c r="J13016" t="s">
        <v>3445</v>
      </c>
      <c r="K13016" t="s">
        <v>29</v>
      </c>
      <c r="L13016" t="s">
        <v>29</v>
      </c>
      <c r="M13016" t="s">
        <v>29</v>
      </c>
      <c r="N13016">
        <v>12.824678</v>
      </c>
      <c r="O13016">
        <v>44.919038</v>
      </c>
      <c r="P13016" t="s">
        <v>3619</v>
      </c>
      <c r="Q13016" s="3">
        <f>Table1[[#This Row],[Capacity (MW)]]*0.395*8760*10^-6</f>
        <v>0.20761200000000002</v>
      </c>
      <c r="R13016" s="3" cm="1">
        <f t="array" ref="R13016">AVERAGE(VLOOKUP(_xlfn.TEXTSPLIT(Table1[[#This Row],[Fuel (no space after comma)]], ","), FuelList_Final_EF!$A$2:$B$65, 2, FALSE))</f>
        <v>53.06</v>
      </c>
      <c r="S13016" s="3">
        <f>Table1[[#This Row],[Generation (TWh)]]*10^9*VLOOKUP(Table1[[#This Row],[Turbine/Engine Technology]],Technology_HR!$A$2:$B$11,2,FALSE)*10^-6</f>
        <v>2285808.1200000006</v>
      </c>
      <c r="T13016" s="5">
        <f>Table1[[#This Row],[Fuel Consumption (mmBtu)]]*Table1[[#This Row],[Emission Factor (kg CO2/ mmBtu)]]*10^3</f>
        <v>121284978847.20004</v>
      </c>
      <c r="U13016" s="3">
        <f>Table1[[#This Row],[Emissions (g CO2)]]/(Table1[[#This Row],[Generation (TWh)]]*10^9)</f>
        <v>584.19060000000013</v>
      </c>
    </row>
    <row r="13017" spans="1:21" x14ac:dyDescent="0.35">
      <c r="A13017" t="s">
        <v>3167</v>
      </c>
      <c r="B13017" t="s">
        <v>3239</v>
      </c>
      <c r="C13017" t="str">
        <f>SUBSTITUTE(Table1[[#This Row],[Fuel]],", ",",")</f>
        <v>fossil gas: natural gas</v>
      </c>
      <c r="D13017" t="s">
        <v>3239</v>
      </c>
      <c r="H13017" t="s">
        <v>3436</v>
      </c>
      <c r="I13017">
        <v>60</v>
      </c>
      <c r="J13017" t="s">
        <v>3445</v>
      </c>
      <c r="K13017" t="s">
        <v>29</v>
      </c>
      <c r="L13017" t="s">
        <v>29</v>
      </c>
      <c r="M13017" t="s">
        <v>29</v>
      </c>
      <c r="N13017">
        <v>12.824678</v>
      </c>
      <c r="O13017">
        <v>44.919038</v>
      </c>
      <c r="P13017" t="s">
        <v>3619</v>
      </c>
      <c r="Q13017" s="3">
        <f>Table1[[#This Row],[Capacity (MW)]]*0.395*8760*10^-6</f>
        <v>0.20761200000000002</v>
      </c>
      <c r="R13017" s="3" cm="1">
        <f t="array" ref="R13017">AVERAGE(VLOOKUP(_xlfn.TEXTSPLIT(Table1[[#This Row],[Fuel (no space after comma)]], ","), FuelList_Final_EF!$A$2:$B$65, 2, FALSE))</f>
        <v>53.06</v>
      </c>
      <c r="S13017" s="3">
        <f>Table1[[#This Row],[Generation (TWh)]]*10^9*VLOOKUP(Table1[[#This Row],[Turbine/Engine Technology]],Technology_HR!$A$2:$B$11,2,FALSE)*10^-6</f>
        <v>2285808.1200000006</v>
      </c>
      <c r="T13017" s="5">
        <f>Table1[[#This Row],[Fuel Consumption (mmBtu)]]*Table1[[#This Row],[Emission Factor (kg CO2/ mmBtu)]]*10^3</f>
        <v>121284978847.20004</v>
      </c>
      <c r="U13017" s="3">
        <f>Table1[[#This Row],[Emissions (g CO2)]]/(Table1[[#This Row],[Generation (TWh)]]*10^9)</f>
        <v>584.19060000000013</v>
      </c>
    </row>
    <row r="13018" spans="1:21" x14ac:dyDescent="0.35">
      <c r="A13018" t="s">
        <v>29</v>
      </c>
      <c r="B13018" t="s">
        <v>3239</v>
      </c>
      <c r="C13018" t="str">
        <f>SUBSTITUTE(Table1[[#This Row],[Fuel]],", ",",")</f>
        <v>fossil gas: natural gas</v>
      </c>
      <c r="D13018" t="s">
        <v>3239</v>
      </c>
      <c r="H13018" t="s">
        <v>3436</v>
      </c>
      <c r="I13018">
        <v>150</v>
      </c>
      <c r="J13018" t="s">
        <v>3450</v>
      </c>
      <c r="K13018" t="s">
        <v>29</v>
      </c>
      <c r="L13018" t="s">
        <v>29</v>
      </c>
      <c r="M13018" t="s">
        <v>29</v>
      </c>
      <c r="N13018">
        <v>15.760619</v>
      </c>
      <c r="O13018">
        <v>48.002014000000003</v>
      </c>
      <c r="P13018" t="s">
        <v>3619</v>
      </c>
      <c r="Q13018" s="3">
        <f>Table1[[#This Row],[Capacity (MW)]]*0.395*8760*10^-6</f>
        <v>0.51902999999999999</v>
      </c>
      <c r="R13018" s="3" cm="1">
        <f t="array" ref="R13018">AVERAGE(VLOOKUP(_xlfn.TEXTSPLIT(Table1[[#This Row],[Fuel (no space after comma)]], ","), FuelList_Final_EF!$A$2:$B$65, 2, FALSE))</f>
        <v>53.06</v>
      </c>
      <c r="S13018" s="3">
        <f>Table1[[#This Row],[Generation (TWh)]]*10^9*VLOOKUP(Table1[[#This Row],[Turbine/Engine Technology]],Technology_HR!$A$2:$B$11,2,FALSE)*10^-6</f>
        <v>5714520.2999999998</v>
      </c>
      <c r="T13018" s="5">
        <f>Table1[[#This Row],[Fuel Consumption (mmBtu)]]*Table1[[#This Row],[Emission Factor (kg CO2/ mmBtu)]]*10^3</f>
        <v>303212447118</v>
      </c>
      <c r="U13018" s="3">
        <f>Table1[[#This Row],[Emissions (g CO2)]]/(Table1[[#This Row],[Generation (TWh)]]*10^9)</f>
        <v>584.19060000000002</v>
      </c>
    </row>
    <row r="13019" spans="1:21" x14ac:dyDescent="0.35">
      <c r="A13019" t="s">
        <v>29</v>
      </c>
      <c r="B13019" t="s">
        <v>3239</v>
      </c>
      <c r="C13019" t="str">
        <f>SUBSTITUTE(Table1[[#This Row],[Fuel]],", ",",")</f>
        <v>fossil gas: natural gas</v>
      </c>
      <c r="D13019" t="s">
        <v>3239</v>
      </c>
      <c r="H13019" t="s">
        <v>3438</v>
      </c>
      <c r="I13019">
        <v>400</v>
      </c>
      <c r="J13019" t="s">
        <v>3452</v>
      </c>
      <c r="K13019" t="s">
        <v>29</v>
      </c>
      <c r="L13019" t="s">
        <v>29</v>
      </c>
      <c r="M13019" t="s">
        <v>29</v>
      </c>
      <c r="N13019">
        <v>-10.538525</v>
      </c>
      <c r="O13019">
        <v>32.073014000000001</v>
      </c>
      <c r="P13019" t="s">
        <v>3620</v>
      </c>
      <c r="Q13019" s="3">
        <f>Table1[[#This Row],[Capacity (MW)]]*0.395*8760*10^-6</f>
        <v>1.38408</v>
      </c>
      <c r="R13019" s="3" cm="1">
        <f t="array" ref="R13019">AVERAGE(VLOOKUP(_xlfn.TEXTSPLIT(Table1[[#This Row],[Fuel (no space after comma)]], ","), FuelList_Final_EF!$A$2:$B$65, 2, FALSE))</f>
        <v>53.06</v>
      </c>
      <c r="S13019" s="3">
        <f>Table1[[#This Row],[Generation (TWh)]]*10^9*VLOOKUP(Table1[[#This Row],[Turbine/Engine Technology]],Technology_HR!$A$2:$B$11,2,FALSE)*10^-6</f>
        <v>10448419.92</v>
      </c>
      <c r="T13019" s="5">
        <f>Table1[[#This Row],[Fuel Consumption (mmBtu)]]*Table1[[#This Row],[Emission Factor (kg CO2/ mmBtu)]]*10^3</f>
        <v>554393160955.20007</v>
      </c>
      <c r="U13019" s="3">
        <f>Table1[[#This Row],[Emissions (g CO2)]]/(Table1[[#This Row],[Generation (TWh)]]*10^9)</f>
        <v>400.54994000000005</v>
      </c>
    </row>
    <row r="13020" spans="1:21" x14ac:dyDescent="0.35">
      <c r="A13020" t="s">
        <v>29</v>
      </c>
      <c r="B13020" t="s">
        <v>3239</v>
      </c>
      <c r="C13020" t="str">
        <f>SUBSTITUTE(Table1[[#This Row],[Fuel]],", ",",")</f>
        <v>fossil gas: natural gas</v>
      </c>
      <c r="D13020" t="s">
        <v>3239</v>
      </c>
      <c r="H13020" t="s">
        <v>3438</v>
      </c>
      <c r="I13020">
        <v>800</v>
      </c>
      <c r="J13020" t="s">
        <v>3452</v>
      </c>
      <c r="K13020" t="s">
        <v>29</v>
      </c>
      <c r="L13020" t="s">
        <v>29</v>
      </c>
      <c r="M13020" t="s">
        <v>29</v>
      </c>
      <c r="N13020">
        <v>-10.538525</v>
      </c>
      <c r="O13020">
        <v>32.073014000000001</v>
      </c>
      <c r="P13020" t="s">
        <v>3620</v>
      </c>
      <c r="Q13020" s="3">
        <f>Table1[[#This Row],[Capacity (MW)]]*0.395*8760*10^-6</f>
        <v>2.76816</v>
      </c>
      <c r="R13020" s="3" cm="1">
        <f t="array" ref="R13020">AVERAGE(VLOOKUP(_xlfn.TEXTSPLIT(Table1[[#This Row],[Fuel (no space after comma)]], ","), FuelList_Final_EF!$A$2:$B$65, 2, FALSE))</f>
        <v>53.06</v>
      </c>
      <c r="S13020" s="3">
        <f>Table1[[#This Row],[Generation (TWh)]]*10^9*VLOOKUP(Table1[[#This Row],[Turbine/Engine Technology]],Technology_HR!$A$2:$B$11,2,FALSE)*10^-6</f>
        <v>20896839.84</v>
      </c>
      <c r="T13020" s="5">
        <f>Table1[[#This Row],[Fuel Consumption (mmBtu)]]*Table1[[#This Row],[Emission Factor (kg CO2/ mmBtu)]]*10^3</f>
        <v>1108786321910.4001</v>
      </c>
      <c r="U13020" s="3">
        <f>Table1[[#This Row],[Emissions (g CO2)]]/(Table1[[#This Row],[Generation (TWh)]]*10^9)</f>
        <v>400.54994000000005</v>
      </c>
    </row>
    <row r="13021" spans="1:21" x14ac:dyDescent="0.35">
      <c r="A13021" t="s">
        <v>1648</v>
      </c>
      <c r="B13021" t="s">
        <v>3241</v>
      </c>
      <c r="C13021" t="str">
        <f>SUBSTITUTE(Table1[[#This Row],[Fuel]],", ",",")</f>
        <v>fossil liquids: heavy fuel oil</v>
      </c>
      <c r="D13021" t="s">
        <v>3241</v>
      </c>
      <c r="H13021" t="s">
        <v>3437</v>
      </c>
      <c r="I13021">
        <v>105</v>
      </c>
      <c r="J13021" t="s">
        <v>3446</v>
      </c>
      <c r="K13021">
        <v>2017</v>
      </c>
      <c r="L13021" t="s">
        <v>29</v>
      </c>
      <c r="M13021" t="s">
        <v>29</v>
      </c>
      <c r="N13021">
        <v>-13.014766</v>
      </c>
      <c r="O13021">
        <v>28.661669</v>
      </c>
      <c r="P13021" t="s">
        <v>3620</v>
      </c>
      <c r="Q13021" s="3">
        <f>Table1[[#This Row],[Capacity (MW)]]*0.395*8760*10^-6</f>
        <v>0.36332100000000001</v>
      </c>
      <c r="R13021" s="3" cm="1">
        <f t="array" ref="R13021">AVERAGE(VLOOKUP(_xlfn.TEXTSPLIT(Table1[[#This Row],[Fuel (no space after comma)]], ","), FuelList_Final_EF!$A$2:$B$65, 2, FALSE))</f>
        <v>81.602530311017389</v>
      </c>
      <c r="S13021" s="3">
        <f>Table1[[#This Row],[Generation (TWh)]]*10^9*VLOOKUP(Table1[[#This Row],[Turbine/Engine Technology]],Technology_HR!$A$2:$B$11,2,FALSE)*10^-6</f>
        <v>3233556.9</v>
      </c>
      <c r="T13021" s="5">
        <f>Table1[[#This Row],[Fuel Consumption (mmBtu)]]*Table1[[#This Row],[Emission Factor (kg CO2/ mmBtu)]]*10^3</f>
        <v>263866424944.64941</v>
      </c>
      <c r="U13021" s="3">
        <f>Table1[[#This Row],[Emissions (g CO2)]]/(Table1[[#This Row],[Generation (TWh)]]*10^9)</f>
        <v>726.26251976805474</v>
      </c>
    </row>
    <row r="13022" spans="1:21" x14ac:dyDescent="0.35">
      <c r="A13022" t="s">
        <v>3169</v>
      </c>
      <c r="B13022" t="s">
        <v>3239</v>
      </c>
      <c r="C13022" t="str">
        <f>SUBSTITUTE(Table1[[#This Row],[Fuel]],", ",",")</f>
        <v>fossil gas: natural gas</v>
      </c>
      <c r="D13022" t="s">
        <v>3239</v>
      </c>
      <c r="H13022" t="s">
        <v>59</v>
      </c>
      <c r="I13022">
        <v>150</v>
      </c>
      <c r="J13022" t="s">
        <v>3450</v>
      </c>
      <c r="K13022" t="s">
        <v>29</v>
      </c>
      <c r="L13022" t="s">
        <v>29</v>
      </c>
      <c r="M13022" t="s">
        <v>29</v>
      </c>
      <c r="N13022">
        <v>-16.018294000000001</v>
      </c>
      <c r="O13022">
        <v>30.582954000000001</v>
      </c>
      <c r="P13022" t="s">
        <v>3621</v>
      </c>
      <c r="Q13022" s="3">
        <f>Table1[[#This Row],[Capacity (MW)]]*0.395*8760*10^-6</f>
        <v>0.51902999999999999</v>
      </c>
      <c r="R13022" s="3" cm="1">
        <f t="array" ref="R13022">AVERAGE(VLOOKUP(_xlfn.TEXTSPLIT(Table1[[#This Row],[Fuel (no space after comma)]], ","), FuelList_Final_EF!$A$2:$B$65, 2, FALSE))</f>
        <v>53.06</v>
      </c>
      <c r="S13022" s="3">
        <f>Table1[[#This Row],[Generation (TWh)]]*10^9*VLOOKUP(Table1[[#This Row],[Turbine/Engine Technology]],Technology_HR!$A$2:$B$11,2,FALSE)*10^-6</f>
        <v>4305613.3650000002</v>
      </c>
      <c r="T13022" s="5">
        <f>Table1[[#This Row],[Fuel Consumption (mmBtu)]]*Table1[[#This Row],[Emission Factor (kg CO2/ mmBtu)]]*10^3</f>
        <v>228455845146.90002</v>
      </c>
      <c r="U13022" s="3">
        <f>Table1[[#This Row],[Emissions (g CO2)]]/(Table1[[#This Row],[Generation (TWh)]]*10^9)</f>
        <v>440.15923000000004</v>
      </c>
    </row>
    <row r="13023" spans="1:21" x14ac:dyDescent="0.35">
      <c r="A13023" t="s">
        <v>3169</v>
      </c>
      <c r="B13023" t="s">
        <v>3239</v>
      </c>
      <c r="C13023" t="str">
        <f>SUBSTITUTE(Table1[[#This Row],[Fuel]],", ",",")</f>
        <v>fossil gas: natural gas</v>
      </c>
      <c r="D13023" t="s">
        <v>3239</v>
      </c>
      <c r="H13023" t="s">
        <v>59</v>
      </c>
      <c r="I13023">
        <v>350</v>
      </c>
      <c r="J13023" t="s">
        <v>3450</v>
      </c>
      <c r="K13023" t="s">
        <v>29</v>
      </c>
      <c r="L13023" t="s">
        <v>29</v>
      </c>
      <c r="M13023" t="s">
        <v>29</v>
      </c>
      <c r="N13023">
        <v>-16.018294000000001</v>
      </c>
      <c r="O13023">
        <v>30.582954000000001</v>
      </c>
      <c r="P13023" t="s">
        <v>3621</v>
      </c>
      <c r="Q13023" s="3">
        <f>Table1[[#This Row],[Capacity (MW)]]*0.395*8760*10^-6</f>
        <v>1.2110699999999999</v>
      </c>
      <c r="R13023" s="3" cm="1">
        <f t="array" ref="R13023">AVERAGE(VLOOKUP(_xlfn.TEXTSPLIT(Table1[[#This Row],[Fuel (no space after comma)]], ","), FuelList_Final_EF!$A$2:$B$65, 2, FALSE))</f>
        <v>53.06</v>
      </c>
      <c r="S13023" s="3">
        <f>Table1[[#This Row],[Generation (TWh)]]*10^9*VLOOKUP(Table1[[#This Row],[Turbine/Engine Technology]],Technology_HR!$A$2:$B$11,2,FALSE)*10^-6</f>
        <v>10046431.184999997</v>
      </c>
      <c r="T13023" s="5">
        <f>Table1[[#This Row],[Fuel Consumption (mmBtu)]]*Table1[[#This Row],[Emission Factor (kg CO2/ mmBtu)]]*10^3</f>
        <v>533063638676.09985</v>
      </c>
      <c r="U13023" s="3">
        <f>Table1[[#This Row],[Emissions (g CO2)]]/(Table1[[#This Row],[Generation (TWh)]]*10^9)</f>
        <v>440.15922999999998</v>
      </c>
    </row>
    <row r="13024" spans="1:21" x14ac:dyDescent="0.35">
      <c r="A13024" t="s">
        <v>3170</v>
      </c>
      <c r="B13024" t="s">
        <v>3240</v>
      </c>
      <c r="C13024" t="str">
        <f>SUBSTITUTE(Table1[[#This Row],[Fuel]],", ",",")</f>
        <v>fossil gas: natural gas,fossil liquids: diesel</v>
      </c>
      <c r="D13024" t="s">
        <v>3239</v>
      </c>
      <c r="E13024" t="s">
        <v>3258</v>
      </c>
      <c r="H13024" t="s">
        <v>59</v>
      </c>
      <c r="I13024">
        <v>120</v>
      </c>
      <c r="J13024" t="s">
        <v>3452</v>
      </c>
      <c r="K13024" t="s">
        <v>29</v>
      </c>
      <c r="L13024" t="s">
        <v>29</v>
      </c>
      <c r="M13024" t="s">
        <v>29</v>
      </c>
      <c r="N13024">
        <v>-18.999036</v>
      </c>
      <c r="O13024">
        <v>32.602769000000002</v>
      </c>
      <c r="P13024" t="s">
        <v>3621</v>
      </c>
      <c r="Q13024" s="3">
        <f>Table1[[#This Row],[Capacity (MW)]]*0.395*8760*10^-6</f>
        <v>0.41522400000000004</v>
      </c>
      <c r="R13024" s="3" cm="1">
        <f t="array" ref="R13024">AVERAGE(VLOOKUP(_xlfn.TEXTSPLIT(Table1[[#This Row],[Fuel (no space after comma)]], ","), FuelList_Final_EF!$A$2:$B$65, 2, FALSE))</f>
        <v>65.583341148886291</v>
      </c>
      <c r="S13024" s="3">
        <f>Table1[[#This Row],[Generation (TWh)]]*10^9*VLOOKUP(Table1[[#This Row],[Turbine/Engine Technology]],Technology_HR!$A$2:$B$11,2,FALSE)*10^-6</f>
        <v>3444490.6920000003</v>
      </c>
      <c r="T13024" s="5">
        <f>Table1[[#This Row],[Fuel Consumption (mmBtu)]]*Table1[[#This Row],[Emission Factor (kg CO2/ mmBtu)]]*10^3</f>
        <v>225901208137.59943</v>
      </c>
      <c r="U13024" s="3">
        <f>Table1[[#This Row],[Emissions (g CO2)]]/(Table1[[#This Row],[Generation (TWh)]]*10^9)</f>
        <v>544.04660650058622</v>
      </c>
    </row>
    <row r="13025" spans="1:21" x14ac:dyDescent="0.35">
      <c r="A13025" t="s">
        <v>3171</v>
      </c>
      <c r="B13025" t="s">
        <v>3259</v>
      </c>
      <c r="C13025" t="str">
        <f>SUBSTITUTE(Table1[[#This Row],[Fuel]],", ",",")</f>
        <v>fossil gas: coalbed methane</v>
      </c>
      <c r="D13025" t="s">
        <v>3259</v>
      </c>
      <c r="H13025" t="s">
        <v>59</v>
      </c>
      <c r="I13025">
        <v>300</v>
      </c>
      <c r="J13025" t="s">
        <v>3450</v>
      </c>
      <c r="K13025">
        <v>2026</v>
      </c>
      <c r="L13025" t="s">
        <v>29</v>
      </c>
      <c r="M13025" t="s">
        <v>29</v>
      </c>
      <c r="N13025">
        <v>-18.930562999999999</v>
      </c>
      <c r="O13025">
        <v>27.759703999999999</v>
      </c>
      <c r="P13025" t="s">
        <v>3621</v>
      </c>
      <c r="Q13025" s="3">
        <f>Table1[[#This Row],[Capacity (MW)]]*0.395*8760*10^-6</f>
        <v>1.03806</v>
      </c>
      <c r="R13025" s="3" cm="1">
        <f t="array" ref="R13025">AVERAGE(VLOOKUP(_xlfn.TEXTSPLIT(Table1[[#This Row],[Fuel (no space after comma)]], ","), FuelList_Final_EF!$A$2:$B$65, 2, FALSE))</f>
        <v>53.06</v>
      </c>
      <c r="S13025" s="3">
        <f>Table1[[#This Row],[Generation (TWh)]]*10^9*VLOOKUP(Table1[[#This Row],[Turbine/Engine Technology]],Technology_HR!$A$2:$B$11,2,FALSE)*10^-6</f>
        <v>8611226.7300000004</v>
      </c>
      <c r="T13025" s="5">
        <f>Table1[[#This Row],[Fuel Consumption (mmBtu)]]*Table1[[#This Row],[Emission Factor (kg CO2/ mmBtu)]]*10^3</f>
        <v>456911690293.80005</v>
      </c>
      <c r="U13025" s="3">
        <f>Table1[[#This Row],[Emissions (g CO2)]]/(Table1[[#This Row],[Generation (TWh)]]*10^9)</f>
        <v>440.15923000000004</v>
      </c>
    </row>
    <row r="13026" spans="1:21" x14ac:dyDescent="0.35">
      <c r="A13026" t="s">
        <v>1285</v>
      </c>
      <c r="B13026" t="s">
        <v>3239</v>
      </c>
      <c r="C13026" t="str">
        <f>SUBSTITUTE(Table1[[#This Row],[Fuel]],", ",",")</f>
        <v>fossil gas: natural gas</v>
      </c>
      <c r="D13026" t="s">
        <v>3239</v>
      </c>
      <c r="H13026" t="s">
        <v>3440</v>
      </c>
      <c r="I13026">
        <v>30</v>
      </c>
      <c r="J13026" t="s">
        <v>3446</v>
      </c>
      <c r="K13026" t="s">
        <v>29</v>
      </c>
      <c r="L13026" t="s">
        <v>29</v>
      </c>
      <c r="M13026" t="s">
        <v>29</v>
      </c>
      <c r="N13026">
        <v>30.358124</v>
      </c>
      <c r="O13026">
        <v>48.282744999999998</v>
      </c>
      <c r="P13026" t="s">
        <v>3522</v>
      </c>
      <c r="Q13026" s="3">
        <f>Table1[[#This Row],[Capacity (MW)]]*0.395*8760*10^-6</f>
        <v>0.10380600000000001</v>
      </c>
      <c r="R13026" s="3" cm="1">
        <f t="array" ref="R13026">AVERAGE(VLOOKUP(_xlfn.TEXTSPLIT(Table1[[#This Row],[Fuel (no space after comma)]], ","), FuelList_Final_EF!$A$2:$B$65, 2, FALSE))</f>
        <v>53.06</v>
      </c>
      <c r="S13026" s="3">
        <f>Table1[[#This Row],[Generation (TWh)]]*10^9*VLOOKUP(Table1[[#This Row],[Turbine/Engine Technology]],Technology_HR!$A$2:$B$11,2,FALSE)*10^-6</f>
        <v>1067644.71</v>
      </c>
      <c r="T13026" s="5">
        <f>Table1[[#This Row],[Fuel Consumption (mmBtu)]]*Table1[[#This Row],[Emission Factor (kg CO2/ mmBtu)]]*10^3</f>
        <v>56649228312.599998</v>
      </c>
      <c r="U13026" s="3">
        <f>Table1[[#This Row],[Emissions (g CO2)]]/(Table1[[#This Row],[Generation (TWh)]]*10^9)</f>
        <v>545.72209999999995</v>
      </c>
    </row>
    <row r="13027" spans="1:21" x14ac:dyDescent="0.35">
      <c r="A13027" t="s">
        <v>1285</v>
      </c>
      <c r="B13027" t="s">
        <v>3239</v>
      </c>
      <c r="C13027" t="str">
        <f>SUBSTITUTE(Table1[[#This Row],[Fuel]],", ",",")</f>
        <v>fossil gas: natural gas</v>
      </c>
      <c r="D13027" t="s">
        <v>3239</v>
      </c>
      <c r="H13027" t="s">
        <v>3440</v>
      </c>
      <c r="I13027">
        <v>30</v>
      </c>
      <c r="J13027" t="s">
        <v>3446</v>
      </c>
      <c r="K13027" t="s">
        <v>29</v>
      </c>
      <c r="L13027" t="s">
        <v>29</v>
      </c>
      <c r="M13027" t="s">
        <v>29</v>
      </c>
      <c r="N13027">
        <v>30.358124</v>
      </c>
      <c r="O13027">
        <v>48.282744999999998</v>
      </c>
      <c r="P13027" t="s">
        <v>3522</v>
      </c>
      <c r="Q13027" s="3">
        <f>Table1[[#This Row],[Capacity (MW)]]*0.395*8760*10^-6</f>
        <v>0.10380600000000001</v>
      </c>
      <c r="R13027" s="3" cm="1">
        <f t="array" ref="R13027">AVERAGE(VLOOKUP(_xlfn.TEXTSPLIT(Table1[[#This Row],[Fuel (no space after comma)]], ","), FuelList_Final_EF!$A$2:$B$65, 2, FALSE))</f>
        <v>53.06</v>
      </c>
      <c r="S13027" s="3">
        <f>Table1[[#This Row],[Generation (TWh)]]*10^9*VLOOKUP(Table1[[#This Row],[Turbine/Engine Technology]],Technology_HR!$A$2:$B$11,2,FALSE)*10^-6</f>
        <v>1067644.71</v>
      </c>
      <c r="T13027" s="5">
        <f>Table1[[#This Row],[Fuel Consumption (mmBtu)]]*Table1[[#This Row],[Emission Factor (kg CO2/ mmBtu)]]*10^3</f>
        <v>56649228312.599998</v>
      </c>
      <c r="U13027" s="3">
        <f>Table1[[#This Row],[Emissions (g CO2)]]/(Table1[[#This Row],[Generation (TWh)]]*10^9)</f>
        <v>545.72209999999995</v>
      </c>
    </row>
    <row r="13028" spans="1:21" x14ac:dyDescent="0.35">
      <c r="A13028" t="s">
        <v>1285</v>
      </c>
      <c r="B13028" t="s">
        <v>3239</v>
      </c>
      <c r="C13028" t="str">
        <f>SUBSTITUTE(Table1[[#This Row],[Fuel]],", ",",")</f>
        <v>fossil gas: natural gas</v>
      </c>
      <c r="D13028" t="s">
        <v>3239</v>
      </c>
      <c r="H13028" t="s">
        <v>3440</v>
      </c>
      <c r="I13028">
        <v>30</v>
      </c>
      <c r="J13028" t="s">
        <v>3446</v>
      </c>
      <c r="K13028" t="s">
        <v>29</v>
      </c>
      <c r="L13028" t="s">
        <v>29</v>
      </c>
      <c r="M13028" t="s">
        <v>29</v>
      </c>
      <c r="N13028">
        <v>30.358124</v>
      </c>
      <c r="O13028">
        <v>48.282744999999998</v>
      </c>
      <c r="P13028" t="s">
        <v>3522</v>
      </c>
      <c r="Q13028" s="3">
        <f>Table1[[#This Row],[Capacity (MW)]]*0.395*8760*10^-6</f>
        <v>0.10380600000000001</v>
      </c>
      <c r="R13028" s="3" cm="1">
        <f t="array" ref="R13028">AVERAGE(VLOOKUP(_xlfn.TEXTSPLIT(Table1[[#This Row],[Fuel (no space after comma)]], ","), FuelList_Final_EF!$A$2:$B$65, 2, FALSE))</f>
        <v>53.06</v>
      </c>
      <c r="S13028" s="3">
        <f>Table1[[#This Row],[Generation (TWh)]]*10^9*VLOOKUP(Table1[[#This Row],[Turbine/Engine Technology]],Technology_HR!$A$2:$B$11,2,FALSE)*10^-6</f>
        <v>1067644.71</v>
      </c>
      <c r="T13028" s="5">
        <f>Table1[[#This Row],[Fuel Consumption (mmBtu)]]*Table1[[#This Row],[Emission Factor (kg CO2/ mmBtu)]]*10^3</f>
        <v>56649228312.599998</v>
      </c>
      <c r="U13028" s="3">
        <f>Table1[[#This Row],[Emissions (g CO2)]]/(Table1[[#This Row],[Generation (TWh)]]*10^9)</f>
        <v>545.72209999999995</v>
      </c>
    </row>
    <row r="13029" spans="1:21" x14ac:dyDescent="0.35">
      <c r="A13029" t="s">
        <v>1285</v>
      </c>
      <c r="B13029" t="s">
        <v>3239</v>
      </c>
      <c r="C13029" t="str">
        <f>SUBSTITUTE(Table1[[#This Row],[Fuel]],", ",",")</f>
        <v>fossil gas: natural gas</v>
      </c>
      <c r="D13029" t="s">
        <v>3239</v>
      </c>
      <c r="H13029" t="s">
        <v>3440</v>
      </c>
      <c r="I13029">
        <v>30</v>
      </c>
      <c r="J13029" t="s">
        <v>3446</v>
      </c>
      <c r="K13029" t="s">
        <v>29</v>
      </c>
      <c r="L13029" t="s">
        <v>29</v>
      </c>
      <c r="M13029" t="s">
        <v>29</v>
      </c>
      <c r="N13029">
        <v>30.358124</v>
      </c>
      <c r="O13029">
        <v>48.282744999999998</v>
      </c>
      <c r="P13029" t="s">
        <v>3522</v>
      </c>
      <c r="Q13029" s="3">
        <f>Table1[[#This Row],[Capacity (MW)]]*0.395*8760*10^-6</f>
        <v>0.10380600000000001</v>
      </c>
      <c r="R13029" s="3" cm="1">
        <f t="array" ref="R13029">AVERAGE(VLOOKUP(_xlfn.TEXTSPLIT(Table1[[#This Row],[Fuel (no space after comma)]], ","), FuelList_Final_EF!$A$2:$B$65, 2, FALSE))</f>
        <v>53.06</v>
      </c>
      <c r="S13029" s="3">
        <f>Table1[[#This Row],[Generation (TWh)]]*10^9*VLOOKUP(Table1[[#This Row],[Turbine/Engine Technology]],Technology_HR!$A$2:$B$11,2,FALSE)*10^-6</f>
        <v>1067644.71</v>
      </c>
      <c r="T13029" s="5">
        <f>Table1[[#This Row],[Fuel Consumption (mmBtu)]]*Table1[[#This Row],[Emission Factor (kg CO2/ mmBtu)]]*10^3</f>
        <v>56649228312.599998</v>
      </c>
      <c r="U13029" s="3">
        <f>Table1[[#This Row],[Emissions (g CO2)]]/(Table1[[#This Row],[Generation (TWh)]]*10^9)</f>
        <v>545.72209999999995</v>
      </c>
    </row>
    <row r="13030" spans="1:21" x14ac:dyDescent="0.35">
      <c r="A13030" t="s">
        <v>1285</v>
      </c>
      <c r="B13030" t="s">
        <v>3239</v>
      </c>
      <c r="C13030" t="str">
        <f>SUBSTITUTE(Table1[[#This Row],[Fuel]],", ",",")</f>
        <v>fossil gas: natural gas</v>
      </c>
      <c r="D13030" t="s">
        <v>3239</v>
      </c>
      <c r="H13030" t="s">
        <v>3440</v>
      </c>
      <c r="I13030">
        <v>30</v>
      </c>
      <c r="J13030" t="s">
        <v>3446</v>
      </c>
      <c r="K13030" t="s">
        <v>29</v>
      </c>
      <c r="L13030" t="s">
        <v>29</v>
      </c>
      <c r="M13030" t="s">
        <v>29</v>
      </c>
      <c r="N13030">
        <v>30.358124</v>
      </c>
      <c r="O13030">
        <v>48.282744999999998</v>
      </c>
      <c r="P13030" t="s">
        <v>3522</v>
      </c>
      <c r="Q13030" s="3">
        <f>Table1[[#This Row],[Capacity (MW)]]*0.395*8760*10^-6</f>
        <v>0.10380600000000001</v>
      </c>
      <c r="R13030" s="3" cm="1">
        <f t="array" ref="R13030">AVERAGE(VLOOKUP(_xlfn.TEXTSPLIT(Table1[[#This Row],[Fuel (no space after comma)]], ","), FuelList_Final_EF!$A$2:$B$65, 2, FALSE))</f>
        <v>53.06</v>
      </c>
      <c r="S13030" s="3">
        <f>Table1[[#This Row],[Generation (TWh)]]*10^9*VLOOKUP(Table1[[#This Row],[Turbine/Engine Technology]],Technology_HR!$A$2:$B$11,2,FALSE)*10^-6</f>
        <v>1067644.71</v>
      </c>
      <c r="T13030" s="5">
        <f>Table1[[#This Row],[Fuel Consumption (mmBtu)]]*Table1[[#This Row],[Emission Factor (kg CO2/ mmBtu)]]*10^3</f>
        <v>56649228312.599998</v>
      </c>
      <c r="U13030" s="3">
        <f>Table1[[#This Row],[Emissions (g CO2)]]/(Table1[[#This Row],[Generation (TWh)]]*10^9)</f>
        <v>545.72209999999995</v>
      </c>
    </row>
    <row r="13031" spans="1:21" x14ac:dyDescent="0.35">
      <c r="A13031" t="s">
        <v>1285</v>
      </c>
      <c r="B13031" t="s">
        <v>3239</v>
      </c>
      <c r="C13031" t="str">
        <f>SUBSTITUTE(Table1[[#This Row],[Fuel]],", ",",")</f>
        <v>fossil gas: natural gas</v>
      </c>
      <c r="D13031" t="s">
        <v>3239</v>
      </c>
      <c r="H13031" t="s">
        <v>3440</v>
      </c>
      <c r="I13031">
        <v>30</v>
      </c>
      <c r="J13031" t="s">
        <v>3446</v>
      </c>
      <c r="K13031" t="s">
        <v>29</v>
      </c>
      <c r="L13031" t="s">
        <v>29</v>
      </c>
      <c r="M13031" t="s">
        <v>29</v>
      </c>
      <c r="N13031">
        <v>30.358124</v>
      </c>
      <c r="O13031">
        <v>48.282744999999998</v>
      </c>
      <c r="P13031" t="s">
        <v>3522</v>
      </c>
      <c r="Q13031" s="3">
        <f>Table1[[#This Row],[Capacity (MW)]]*0.395*8760*10^-6</f>
        <v>0.10380600000000001</v>
      </c>
      <c r="R13031" s="3" cm="1">
        <f t="array" ref="R13031">AVERAGE(VLOOKUP(_xlfn.TEXTSPLIT(Table1[[#This Row],[Fuel (no space after comma)]], ","), FuelList_Final_EF!$A$2:$B$65, 2, FALSE))</f>
        <v>53.06</v>
      </c>
      <c r="S13031" s="3">
        <f>Table1[[#This Row],[Generation (TWh)]]*10^9*VLOOKUP(Table1[[#This Row],[Turbine/Engine Technology]],Technology_HR!$A$2:$B$11,2,FALSE)*10^-6</f>
        <v>1067644.71</v>
      </c>
      <c r="T13031" s="5">
        <f>Table1[[#This Row],[Fuel Consumption (mmBtu)]]*Table1[[#This Row],[Emission Factor (kg CO2/ mmBtu)]]*10^3</f>
        <v>56649228312.599998</v>
      </c>
      <c r="U13031" s="3">
        <f>Table1[[#This Row],[Emissions (g CO2)]]/(Table1[[#This Row],[Generation (TWh)]]*10^9)</f>
        <v>545.72209999999995</v>
      </c>
    </row>
    <row r="13032" spans="1:21" x14ac:dyDescent="0.35">
      <c r="A13032" t="s">
        <v>1285</v>
      </c>
      <c r="B13032" t="s">
        <v>3239</v>
      </c>
      <c r="C13032" t="str">
        <f>SUBSTITUTE(Table1[[#This Row],[Fuel]],", ",",")</f>
        <v>fossil gas: natural gas</v>
      </c>
      <c r="D13032" t="s">
        <v>3239</v>
      </c>
      <c r="H13032" t="s">
        <v>3440</v>
      </c>
      <c r="I13032">
        <v>30</v>
      </c>
      <c r="J13032" t="s">
        <v>3446</v>
      </c>
      <c r="K13032" t="s">
        <v>29</v>
      </c>
      <c r="L13032" t="s">
        <v>29</v>
      </c>
      <c r="M13032" t="s">
        <v>29</v>
      </c>
      <c r="N13032">
        <v>30.358124</v>
      </c>
      <c r="O13032">
        <v>48.282744999999998</v>
      </c>
      <c r="P13032" t="s">
        <v>3522</v>
      </c>
      <c r="Q13032" s="3">
        <f>Table1[[#This Row],[Capacity (MW)]]*0.395*8760*10^-6</f>
        <v>0.10380600000000001</v>
      </c>
      <c r="R13032" s="3" cm="1">
        <f t="array" ref="R13032">AVERAGE(VLOOKUP(_xlfn.TEXTSPLIT(Table1[[#This Row],[Fuel (no space after comma)]], ","), FuelList_Final_EF!$A$2:$B$65, 2, FALSE))</f>
        <v>53.06</v>
      </c>
      <c r="S13032" s="3">
        <f>Table1[[#This Row],[Generation (TWh)]]*10^9*VLOOKUP(Table1[[#This Row],[Turbine/Engine Technology]],Technology_HR!$A$2:$B$11,2,FALSE)*10^-6</f>
        <v>1067644.71</v>
      </c>
      <c r="T13032" s="5">
        <f>Table1[[#This Row],[Fuel Consumption (mmBtu)]]*Table1[[#This Row],[Emission Factor (kg CO2/ mmBtu)]]*10^3</f>
        <v>56649228312.599998</v>
      </c>
      <c r="U13032" s="3">
        <f>Table1[[#This Row],[Emissions (g CO2)]]/(Table1[[#This Row],[Generation (TWh)]]*10^9)</f>
        <v>545.72209999999995</v>
      </c>
    </row>
    <row r="13033" spans="1:21" x14ac:dyDescent="0.35">
      <c r="A13033" t="s">
        <v>1285</v>
      </c>
      <c r="B13033" t="s">
        <v>3239</v>
      </c>
      <c r="C13033" t="str">
        <f>SUBSTITUTE(Table1[[#This Row],[Fuel]],", ",",")</f>
        <v>fossil gas: natural gas</v>
      </c>
      <c r="D13033" t="s">
        <v>3239</v>
      </c>
      <c r="H13033" t="s">
        <v>3436</v>
      </c>
      <c r="I13033">
        <v>30</v>
      </c>
      <c r="J13033" t="s">
        <v>3449</v>
      </c>
      <c r="K13033" t="s">
        <v>29</v>
      </c>
      <c r="L13033" t="s">
        <v>29</v>
      </c>
      <c r="M13033" t="s">
        <v>29</v>
      </c>
      <c r="N13033">
        <v>30.358124</v>
      </c>
      <c r="O13033">
        <v>48.282744999999998</v>
      </c>
      <c r="P13033" t="s">
        <v>3522</v>
      </c>
      <c r="Q13033" s="3">
        <f>Table1[[#This Row],[Capacity (MW)]]*0.395*8760*10^-6</f>
        <v>0.10380600000000001</v>
      </c>
      <c r="R13033" s="3" cm="1">
        <f t="array" ref="R13033">AVERAGE(VLOOKUP(_xlfn.TEXTSPLIT(Table1[[#This Row],[Fuel (no space after comma)]], ","), FuelList_Final_EF!$A$2:$B$65, 2, FALSE))</f>
        <v>53.06</v>
      </c>
      <c r="S13033" s="3">
        <f>Table1[[#This Row],[Generation (TWh)]]*10^9*VLOOKUP(Table1[[#This Row],[Turbine/Engine Technology]],Technology_HR!$A$2:$B$11,2,FALSE)*10^-6</f>
        <v>1142904.0600000003</v>
      </c>
      <c r="T13033" s="5">
        <f>Table1[[#This Row],[Fuel Consumption (mmBtu)]]*Table1[[#This Row],[Emission Factor (kg CO2/ mmBtu)]]*10^3</f>
        <v>60642489423.600021</v>
      </c>
      <c r="U13033" s="3">
        <f>Table1[[#This Row],[Emissions (g CO2)]]/(Table1[[#This Row],[Generation (TWh)]]*10^9)</f>
        <v>584.19060000000013</v>
      </c>
    </row>
    <row r="13034" spans="1:21" x14ac:dyDescent="0.35">
      <c r="A13034" t="s">
        <v>1285</v>
      </c>
      <c r="B13034" t="s">
        <v>3239</v>
      </c>
      <c r="C13034" t="str">
        <f>SUBSTITUTE(Table1[[#This Row],[Fuel]],", ",",")</f>
        <v>fossil gas: natural gas</v>
      </c>
      <c r="D13034" t="s">
        <v>3239</v>
      </c>
      <c r="H13034" t="s">
        <v>3436</v>
      </c>
      <c r="I13034">
        <v>30</v>
      </c>
      <c r="J13034" t="s">
        <v>3449</v>
      </c>
      <c r="K13034" t="s">
        <v>29</v>
      </c>
      <c r="L13034" t="s">
        <v>29</v>
      </c>
      <c r="M13034" t="s">
        <v>29</v>
      </c>
      <c r="N13034">
        <v>30.358124</v>
      </c>
      <c r="O13034">
        <v>48.282744999999998</v>
      </c>
      <c r="P13034" t="s">
        <v>3522</v>
      </c>
      <c r="Q13034" s="3">
        <f>Table1[[#This Row],[Capacity (MW)]]*0.395*8760*10^-6</f>
        <v>0.10380600000000001</v>
      </c>
      <c r="R13034" s="3" cm="1">
        <f t="array" ref="R13034">AVERAGE(VLOOKUP(_xlfn.TEXTSPLIT(Table1[[#This Row],[Fuel (no space after comma)]], ","), FuelList_Final_EF!$A$2:$B$65, 2, FALSE))</f>
        <v>53.06</v>
      </c>
      <c r="S13034" s="3">
        <f>Table1[[#This Row],[Generation (TWh)]]*10^9*VLOOKUP(Table1[[#This Row],[Turbine/Engine Technology]],Technology_HR!$A$2:$B$11,2,FALSE)*10^-6</f>
        <v>1142904.0600000003</v>
      </c>
      <c r="T13034" s="5">
        <f>Table1[[#This Row],[Fuel Consumption (mmBtu)]]*Table1[[#This Row],[Emission Factor (kg CO2/ mmBtu)]]*10^3</f>
        <v>60642489423.600021</v>
      </c>
      <c r="U13034" s="3">
        <f>Table1[[#This Row],[Emissions (g CO2)]]/(Table1[[#This Row],[Generation (TWh)]]*10^9)</f>
        <v>584.19060000000013</v>
      </c>
    </row>
    <row r="13035" spans="1:21" x14ac:dyDescent="0.35">
      <c r="A13035" t="s">
        <v>1285</v>
      </c>
      <c r="B13035" t="s">
        <v>3239</v>
      </c>
      <c r="C13035" t="str">
        <f>SUBSTITUTE(Table1[[#This Row],[Fuel]],", ",",")</f>
        <v>fossil gas: natural gas</v>
      </c>
      <c r="D13035" t="s">
        <v>3239</v>
      </c>
      <c r="H13035" t="s">
        <v>3436</v>
      </c>
      <c r="I13035">
        <v>30</v>
      </c>
      <c r="J13035" t="s">
        <v>3449</v>
      </c>
      <c r="K13035">
        <v>2026</v>
      </c>
      <c r="L13035" t="s">
        <v>29</v>
      </c>
      <c r="M13035" t="s">
        <v>29</v>
      </c>
      <c r="N13035">
        <v>30.358124</v>
      </c>
      <c r="O13035">
        <v>48.282744999999998</v>
      </c>
      <c r="P13035" t="s">
        <v>3522</v>
      </c>
      <c r="Q13035" s="3">
        <f>Table1[[#This Row],[Capacity (MW)]]*0.395*8760*10^-6</f>
        <v>0.10380600000000001</v>
      </c>
      <c r="R13035" s="3" cm="1">
        <f t="array" ref="R13035">AVERAGE(VLOOKUP(_xlfn.TEXTSPLIT(Table1[[#This Row],[Fuel (no space after comma)]], ","), FuelList_Final_EF!$A$2:$B$65, 2, FALSE))</f>
        <v>53.06</v>
      </c>
      <c r="S13035" s="3">
        <f>Table1[[#This Row],[Generation (TWh)]]*10^9*VLOOKUP(Table1[[#This Row],[Turbine/Engine Technology]],Technology_HR!$A$2:$B$11,2,FALSE)*10^-6</f>
        <v>1142904.0600000003</v>
      </c>
      <c r="T13035" s="5">
        <f>Table1[[#This Row],[Fuel Consumption (mmBtu)]]*Table1[[#This Row],[Emission Factor (kg CO2/ mmBtu)]]*10^3</f>
        <v>60642489423.600021</v>
      </c>
      <c r="U13035" s="3">
        <f>Table1[[#This Row],[Emissions (g CO2)]]/(Table1[[#This Row],[Generation (TWh)]]*10^9)</f>
        <v>584.19060000000013</v>
      </c>
    </row>
    <row r="13036" spans="1:21" x14ac:dyDescent="0.35">
      <c r="A13036" t="s">
        <v>3172</v>
      </c>
      <c r="B13036" t="s">
        <v>3245</v>
      </c>
      <c r="C13036" t="str">
        <f>SUBSTITUTE(Table1[[#This Row],[Fuel]],", ",",")</f>
        <v>fossil gas: unknown</v>
      </c>
      <c r="D13036" t="s">
        <v>3245</v>
      </c>
      <c r="H13036" t="s">
        <v>3437</v>
      </c>
      <c r="I13036">
        <v>10</v>
      </c>
      <c r="J13036" t="s">
        <v>3446</v>
      </c>
      <c r="K13036">
        <v>2019</v>
      </c>
      <c r="L13036" t="s">
        <v>29</v>
      </c>
      <c r="M13036" t="s">
        <v>29</v>
      </c>
      <c r="N13036">
        <v>32.654953999999996</v>
      </c>
      <c r="O13036">
        <v>51.661619999999999</v>
      </c>
      <c r="P13036" t="s">
        <v>3522</v>
      </c>
      <c r="Q13036" s="3">
        <f>Table1[[#This Row],[Capacity (MW)]]*0.395*8760*10^-6</f>
        <v>3.4602000000000001E-2</v>
      </c>
      <c r="R13036" s="3" cm="1">
        <f t="array" ref="R13036">AVERAGE(VLOOKUP(_xlfn.TEXTSPLIT(Table1[[#This Row],[Fuel (no space after comma)]], ","), FuelList_Final_EF!$A$2:$B$65, 2, FALSE))</f>
        <v>60.319163943067998</v>
      </c>
      <c r="S13036" s="3">
        <f>Table1[[#This Row],[Generation (TWh)]]*10^9*VLOOKUP(Table1[[#This Row],[Turbine/Engine Technology]],Technology_HR!$A$2:$B$11,2,FALSE)*10^-6</f>
        <v>307957.8</v>
      </c>
      <c r="T13036" s="5">
        <f>Table1[[#This Row],[Fuel Consumption (mmBtu)]]*Table1[[#This Row],[Emission Factor (kg CO2/ mmBtu)]]*10^3</f>
        <v>18575757025.746548</v>
      </c>
      <c r="U13036" s="3">
        <f>Table1[[#This Row],[Emissions (g CO2)]]/(Table1[[#This Row],[Generation (TWh)]]*10^9)</f>
        <v>536.84055909330527</v>
      </c>
    </row>
    <row r="13037" spans="1:21" x14ac:dyDescent="0.35">
      <c r="A13037" t="s">
        <v>1548</v>
      </c>
      <c r="B13037" t="s">
        <v>3282</v>
      </c>
      <c r="C13037" t="str">
        <f>SUBSTITUTE(Table1[[#This Row],[Fuel]],", ",",")</f>
        <v>fossil liquids: light fuel oil</v>
      </c>
      <c r="D13037" t="s">
        <v>3282</v>
      </c>
      <c r="H13037" t="s">
        <v>3436</v>
      </c>
      <c r="I13037">
        <v>15</v>
      </c>
      <c r="J13037" t="s">
        <v>3446</v>
      </c>
      <c r="K13037">
        <v>1982</v>
      </c>
      <c r="L13037" t="s">
        <v>29</v>
      </c>
      <c r="M13037" t="s">
        <v>29</v>
      </c>
      <c r="N13037">
        <v>33.062483999999998</v>
      </c>
      <c r="O13037">
        <v>11.822512</v>
      </c>
      <c r="P13037" t="s">
        <v>3538</v>
      </c>
      <c r="Q13037" s="3">
        <f>Table1[[#This Row],[Capacity (MW)]]*0.395*8760*10^-6</f>
        <v>5.1903000000000005E-2</v>
      </c>
      <c r="R13037" s="3" cm="1">
        <f t="array" ref="R13037">AVERAGE(VLOOKUP(_xlfn.TEXTSPLIT(Table1[[#This Row],[Fuel (no space after comma)]], ","), FuelList_Final_EF!$A$2:$B$65, 2, FALSE))</f>
        <v>78.123352662098043</v>
      </c>
      <c r="S13037" s="3">
        <f>Table1[[#This Row],[Generation (TWh)]]*10^9*VLOOKUP(Table1[[#This Row],[Turbine/Engine Technology]],Technology_HR!$A$2:$B$11,2,FALSE)*10^-6</f>
        <v>571452.03000000014</v>
      </c>
      <c r="T13037" s="5">
        <f>Table1[[#This Row],[Fuel Consumption (mmBtu)]]*Table1[[#This Row],[Emission Factor (kg CO2/ mmBtu)]]*10^3</f>
        <v>44643748469.161835</v>
      </c>
      <c r="U13037" s="3">
        <f>Table1[[#This Row],[Emissions (g CO2)]]/(Table1[[#This Row],[Generation (TWh)]]*10^9)</f>
        <v>860.13811280969935</v>
      </c>
    </row>
    <row r="13038" spans="1:21" x14ac:dyDescent="0.35">
      <c r="A13038" t="s">
        <v>1548</v>
      </c>
      <c r="B13038" t="s">
        <v>3282</v>
      </c>
      <c r="C13038" t="str">
        <f>SUBSTITUTE(Table1[[#This Row],[Fuel]],", ",",")</f>
        <v>fossil liquids: light fuel oil</v>
      </c>
      <c r="D13038" t="s">
        <v>3282</v>
      </c>
      <c r="H13038" t="s">
        <v>3436</v>
      </c>
      <c r="I13038">
        <v>15</v>
      </c>
      <c r="J13038" t="s">
        <v>3446</v>
      </c>
      <c r="K13038">
        <v>1982</v>
      </c>
      <c r="L13038" t="s">
        <v>29</v>
      </c>
      <c r="M13038" t="s">
        <v>29</v>
      </c>
      <c r="N13038">
        <v>33.062483999999998</v>
      </c>
      <c r="O13038">
        <v>11.822512</v>
      </c>
      <c r="P13038" t="s">
        <v>3538</v>
      </c>
      <c r="Q13038" s="3">
        <f>Table1[[#This Row],[Capacity (MW)]]*0.395*8760*10^-6</f>
        <v>5.1903000000000005E-2</v>
      </c>
      <c r="R13038" s="3" cm="1">
        <f t="array" ref="R13038">AVERAGE(VLOOKUP(_xlfn.TEXTSPLIT(Table1[[#This Row],[Fuel (no space after comma)]], ","), FuelList_Final_EF!$A$2:$B$65, 2, FALSE))</f>
        <v>78.123352662098043</v>
      </c>
      <c r="S13038" s="3">
        <f>Table1[[#This Row],[Generation (TWh)]]*10^9*VLOOKUP(Table1[[#This Row],[Turbine/Engine Technology]],Technology_HR!$A$2:$B$11,2,FALSE)*10^-6</f>
        <v>571452.03000000014</v>
      </c>
      <c r="T13038" s="5">
        <f>Table1[[#This Row],[Fuel Consumption (mmBtu)]]*Table1[[#This Row],[Emission Factor (kg CO2/ mmBtu)]]*10^3</f>
        <v>44643748469.161835</v>
      </c>
      <c r="U13038" s="3">
        <f>Table1[[#This Row],[Emissions (g CO2)]]/(Table1[[#This Row],[Generation (TWh)]]*10^9)</f>
        <v>860.13811280969935</v>
      </c>
    </row>
    <row r="13039" spans="1:21" x14ac:dyDescent="0.35">
      <c r="A13039" t="s">
        <v>1548</v>
      </c>
      <c r="B13039" t="s">
        <v>3282</v>
      </c>
      <c r="C13039" t="str">
        <f>SUBSTITUTE(Table1[[#This Row],[Fuel]],", ",",")</f>
        <v>fossil liquids: light fuel oil</v>
      </c>
      <c r="D13039" t="s">
        <v>3282</v>
      </c>
      <c r="H13039" t="s">
        <v>3436</v>
      </c>
      <c r="I13039">
        <v>15</v>
      </c>
      <c r="J13039" t="s">
        <v>3446</v>
      </c>
      <c r="K13039">
        <v>1982</v>
      </c>
      <c r="L13039" t="s">
        <v>29</v>
      </c>
      <c r="M13039" t="s">
        <v>29</v>
      </c>
      <c r="N13039">
        <v>33.062483999999998</v>
      </c>
      <c r="O13039">
        <v>11.822512</v>
      </c>
      <c r="P13039" t="s">
        <v>3538</v>
      </c>
      <c r="Q13039" s="3">
        <f>Table1[[#This Row],[Capacity (MW)]]*0.395*8760*10^-6</f>
        <v>5.1903000000000005E-2</v>
      </c>
      <c r="R13039" s="3" cm="1">
        <f t="array" ref="R13039">AVERAGE(VLOOKUP(_xlfn.TEXTSPLIT(Table1[[#This Row],[Fuel (no space after comma)]], ","), FuelList_Final_EF!$A$2:$B$65, 2, FALSE))</f>
        <v>78.123352662098043</v>
      </c>
      <c r="S13039" s="3">
        <f>Table1[[#This Row],[Generation (TWh)]]*10^9*VLOOKUP(Table1[[#This Row],[Turbine/Engine Technology]],Technology_HR!$A$2:$B$11,2,FALSE)*10^-6</f>
        <v>571452.03000000014</v>
      </c>
      <c r="T13039" s="5">
        <f>Table1[[#This Row],[Fuel Consumption (mmBtu)]]*Table1[[#This Row],[Emission Factor (kg CO2/ mmBtu)]]*10^3</f>
        <v>44643748469.161835</v>
      </c>
      <c r="U13039" s="3">
        <f>Table1[[#This Row],[Emissions (g CO2)]]/(Table1[[#This Row],[Generation (TWh)]]*10^9)</f>
        <v>860.13811280969935</v>
      </c>
    </row>
    <row r="13040" spans="1:21" x14ac:dyDescent="0.35">
      <c r="A13040" t="s">
        <v>897</v>
      </c>
      <c r="B13040" t="s">
        <v>3243</v>
      </c>
      <c r="C13040" t="str">
        <f>SUBSTITUTE(Table1[[#This Row],[Fuel]],", ",",")</f>
        <v>fossil gas: natural gas,fossil liquids: fuel oil</v>
      </c>
      <c r="D13040" t="s">
        <v>3239</v>
      </c>
      <c r="E13040" t="s">
        <v>3275</v>
      </c>
      <c r="H13040" t="s">
        <v>3436</v>
      </c>
      <c r="I13040">
        <v>24</v>
      </c>
      <c r="J13040" t="s">
        <v>3446</v>
      </c>
      <c r="K13040">
        <v>1983</v>
      </c>
      <c r="L13040" t="s">
        <v>29</v>
      </c>
      <c r="M13040" t="s">
        <v>29</v>
      </c>
      <c r="N13040">
        <v>31.316700000000001</v>
      </c>
      <c r="O13040">
        <v>30.066700000000001</v>
      </c>
      <c r="P13040" t="s">
        <v>3498</v>
      </c>
      <c r="Q13040" s="3">
        <f>Table1[[#This Row],[Capacity (MW)]]*0.395*8760*10^-6</f>
        <v>8.3044800000000002E-2</v>
      </c>
      <c r="R13040" s="3" cm="1">
        <f t="array" ref="R13040">AVERAGE(VLOOKUP(_xlfn.TEXTSPLIT(Table1[[#This Row],[Fuel (no space after comma)]], ","), FuelList_Final_EF!$A$2:$B$65, 2, FALSE))</f>
        <v>65.583341148886291</v>
      </c>
      <c r="S13040" s="3">
        <f>Table1[[#This Row],[Generation (TWh)]]*10^9*VLOOKUP(Table1[[#This Row],[Turbine/Engine Technology]],Technology_HR!$A$2:$B$11,2,FALSE)*10^-6</f>
        <v>914323.24799999991</v>
      </c>
      <c r="T13040" s="5">
        <f>Table1[[#This Row],[Fuel Consumption (mmBtu)]]*Table1[[#This Row],[Emission Factor (kg CO2/ mmBtu)]]*10^3</f>
        <v>59964373493.941765</v>
      </c>
      <c r="U13040" s="3">
        <f>Table1[[#This Row],[Emissions (g CO2)]]/(Table1[[#This Row],[Generation (TWh)]]*10^9)</f>
        <v>722.07258604923811</v>
      </c>
    </row>
    <row r="13041" spans="1:21" x14ac:dyDescent="0.35">
      <c r="A13041" t="s">
        <v>149</v>
      </c>
      <c r="B13041" t="s">
        <v>3258</v>
      </c>
      <c r="C13041" t="str">
        <f>SUBSTITUTE(Table1[[#This Row],[Fuel]],", ",",")</f>
        <v>fossil liquids: diesel</v>
      </c>
      <c r="D13041" t="s">
        <v>3258</v>
      </c>
      <c r="H13041" t="s">
        <v>3437</v>
      </c>
      <c r="I13041">
        <v>19.600000000000001</v>
      </c>
      <c r="J13041" t="s">
        <v>3446</v>
      </c>
      <c r="K13041">
        <v>2018</v>
      </c>
      <c r="L13041" t="s">
        <v>29</v>
      </c>
      <c r="M13041" t="s">
        <v>29</v>
      </c>
      <c r="N13041">
        <v>23.652200000000001</v>
      </c>
      <c r="O13041">
        <v>90.341506999999993</v>
      </c>
      <c r="P13041" t="s">
        <v>3465</v>
      </c>
      <c r="Q13041" s="3">
        <f>Table1[[#This Row],[Capacity (MW)]]*0.395*8760*10^-6</f>
        <v>6.7819920000000006E-2</v>
      </c>
      <c r="R13041" s="3" cm="1">
        <f t="array" ref="R13041">AVERAGE(VLOOKUP(_xlfn.TEXTSPLIT(Table1[[#This Row],[Fuel (no space after comma)]], ","), FuelList_Final_EF!$A$2:$B$65, 2, FALSE))</f>
        <v>78.106682297772565</v>
      </c>
      <c r="S13041" s="3">
        <f>Table1[[#This Row],[Generation (TWh)]]*10^9*VLOOKUP(Table1[[#This Row],[Turbine/Engine Technology]],Technology_HR!$A$2:$B$11,2,FALSE)*10^-6</f>
        <v>603597.28799999994</v>
      </c>
      <c r="T13041" s="5">
        <f>Table1[[#This Row],[Fuel Consumption (mmBtu)]]*Table1[[#This Row],[Emission Factor (kg CO2/ mmBtu)]]*10^3</f>
        <v>47144981609.613121</v>
      </c>
      <c r="U13041" s="3">
        <f>Table1[[#This Row],[Emissions (g CO2)]]/(Table1[[#This Row],[Generation (TWh)]]*10^9)</f>
        <v>695.14947245017572</v>
      </c>
    </row>
    <row r="13042" spans="1:21" x14ac:dyDescent="0.35">
      <c r="A13042" t="s">
        <v>149</v>
      </c>
      <c r="B13042" t="s">
        <v>3258</v>
      </c>
      <c r="C13042" t="str">
        <f>SUBSTITUTE(Table1[[#This Row],[Fuel]],", ",",")</f>
        <v>fossil liquids: diesel</v>
      </c>
      <c r="D13042" t="s">
        <v>3258</v>
      </c>
      <c r="H13042" t="s">
        <v>3437</v>
      </c>
      <c r="I13042">
        <v>19.600000000000001</v>
      </c>
      <c r="J13042" t="s">
        <v>3446</v>
      </c>
      <c r="K13042">
        <v>2018</v>
      </c>
      <c r="L13042" t="s">
        <v>29</v>
      </c>
      <c r="M13042" t="s">
        <v>29</v>
      </c>
      <c r="N13042">
        <v>23.640384000000001</v>
      </c>
      <c r="O13042">
        <v>90.458055000000002</v>
      </c>
      <c r="P13042" t="s">
        <v>3465</v>
      </c>
      <c r="Q13042" s="3">
        <f>Table1[[#This Row],[Capacity (MW)]]*0.395*8760*10^-6</f>
        <v>6.7819920000000006E-2</v>
      </c>
      <c r="R13042" s="3" cm="1">
        <f t="array" ref="R13042">AVERAGE(VLOOKUP(_xlfn.TEXTSPLIT(Table1[[#This Row],[Fuel (no space after comma)]], ","), FuelList_Final_EF!$A$2:$B$65, 2, FALSE))</f>
        <v>78.106682297772565</v>
      </c>
      <c r="S13042" s="3">
        <f>Table1[[#This Row],[Generation (TWh)]]*10^9*VLOOKUP(Table1[[#This Row],[Turbine/Engine Technology]],Technology_HR!$A$2:$B$11,2,FALSE)*10^-6</f>
        <v>603597.28799999994</v>
      </c>
      <c r="T13042" s="5">
        <f>Table1[[#This Row],[Fuel Consumption (mmBtu)]]*Table1[[#This Row],[Emission Factor (kg CO2/ mmBtu)]]*10^3</f>
        <v>47144981609.613121</v>
      </c>
      <c r="U13042" s="3">
        <f>Table1[[#This Row],[Emissions (g CO2)]]/(Table1[[#This Row],[Generation (TWh)]]*10^9)</f>
        <v>695.14947245017572</v>
      </c>
    </row>
    <row r="13043" spans="1:21" x14ac:dyDescent="0.35">
      <c r="A13043" t="s">
        <v>1335</v>
      </c>
      <c r="B13043" t="s">
        <v>3239</v>
      </c>
      <c r="C13043" t="str">
        <f>SUBSTITUTE(Table1[[#This Row],[Fuel]],", ",",")</f>
        <v>fossil gas: natural gas</v>
      </c>
      <c r="D13043" t="s">
        <v>3239</v>
      </c>
      <c r="H13043" t="s">
        <v>3436</v>
      </c>
      <c r="I13043">
        <v>37</v>
      </c>
      <c r="J13043" t="s">
        <v>3446</v>
      </c>
      <c r="K13043" t="s">
        <v>29</v>
      </c>
      <c r="L13043" t="s">
        <v>29</v>
      </c>
      <c r="M13043" t="s">
        <v>29</v>
      </c>
      <c r="N13043">
        <v>33.263153000000003</v>
      </c>
      <c r="O13043">
        <v>44.370952000000003</v>
      </c>
      <c r="P13043" t="s">
        <v>3523</v>
      </c>
      <c r="Q13043" s="3">
        <f>Table1[[#This Row],[Capacity (MW)]]*0.395*8760*10^-6</f>
        <v>0.12802740000000001</v>
      </c>
      <c r="R13043" s="3" cm="1">
        <f t="array" ref="R13043">AVERAGE(VLOOKUP(_xlfn.TEXTSPLIT(Table1[[#This Row],[Fuel (no space after comma)]], ","), FuelList_Final_EF!$A$2:$B$65, 2, FALSE))</f>
        <v>53.06</v>
      </c>
      <c r="S13043" s="3">
        <f>Table1[[#This Row],[Generation (TWh)]]*10^9*VLOOKUP(Table1[[#This Row],[Turbine/Engine Technology]],Technology_HR!$A$2:$B$11,2,FALSE)*10^-6</f>
        <v>1409581.6740000001</v>
      </c>
      <c r="T13043" s="5">
        <f>Table1[[#This Row],[Fuel Consumption (mmBtu)]]*Table1[[#This Row],[Emission Factor (kg CO2/ mmBtu)]]*10^3</f>
        <v>74792403622.440018</v>
      </c>
      <c r="U13043" s="3">
        <f>Table1[[#This Row],[Emissions (g CO2)]]/(Table1[[#This Row],[Generation (TWh)]]*10^9)</f>
        <v>584.19060000000002</v>
      </c>
    </row>
    <row r="13044" spans="1:21" x14ac:dyDescent="0.35">
      <c r="A13044" t="s">
        <v>1335</v>
      </c>
      <c r="B13044" t="s">
        <v>3239</v>
      </c>
      <c r="C13044" t="str">
        <f>SUBSTITUTE(Table1[[#This Row],[Fuel]],", ",",")</f>
        <v>fossil gas: natural gas</v>
      </c>
      <c r="D13044" t="s">
        <v>3239</v>
      </c>
      <c r="H13044" t="s">
        <v>3436</v>
      </c>
      <c r="I13044">
        <v>37</v>
      </c>
      <c r="J13044" t="s">
        <v>3446</v>
      </c>
      <c r="K13044" t="s">
        <v>29</v>
      </c>
      <c r="L13044" t="s">
        <v>29</v>
      </c>
      <c r="M13044" t="s">
        <v>29</v>
      </c>
      <c r="N13044">
        <v>33.263153000000003</v>
      </c>
      <c r="O13044">
        <v>44.370952000000003</v>
      </c>
      <c r="P13044" t="s">
        <v>3523</v>
      </c>
      <c r="Q13044" s="3">
        <f>Table1[[#This Row],[Capacity (MW)]]*0.395*8760*10^-6</f>
        <v>0.12802740000000001</v>
      </c>
      <c r="R13044" s="3" cm="1">
        <f t="array" ref="R13044">AVERAGE(VLOOKUP(_xlfn.TEXTSPLIT(Table1[[#This Row],[Fuel (no space after comma)]], ","), FuelList_Final_EF!$A$2:$B$65, 2, FALSE))</f>
        <v>53.06</v>
      </c>
      <c r="S13044" s="3">
        <f>Table1[[#This Row],[Generation (TWh)]]*10^9*VLOOKUP(Table1[[#This Row],[Turbine/Engine Technology]],Technology_HR!$A$2:$B$11,2,FALSE)*10^-6</f>
        <v>1409581.6740000001</v>
      </c>
      <c r="T13044" s="5">
        <f>Table1[[#This Row],[Fuel Consumption (mmBtu)]]*Table1[[#This Row],[Emission Factor (kg CO2/ mmBtu)]]*10^3</f>
        <v>74792403622.440018</v>
      </c>
      <c r="U13044" s="3">
        <f>Table1[[#This Row],[Emissions (g CO2)]]/(Table1[[#This Row],[Generation (TWh)]]*10^9)</f>
        <v>584.19060000000002</v>
      </c>
    </row>
    <row r="13045" spans="1:21" x14ac:dyDescent="0.35">
      <c r="A13045" t="s">
        <v>1335</v>
      </c>
      <c r="B13045" t="s">
        <v>3239</v>
      </c>
      <c r="C13045" t="str">
        <f>SUBSTITUTE(Table1[[#This Row],[Fuel]],", ",",")</f>
        <v>fossil gas: natural gas</v>
      </c>
      <c r="D13045" t="s">
        <v>3239</v>
      </c>
      <c r="H13045" t="s">
        <v>3436</v>
      </c>
      <c r="I13045">
        <v>37</v>
      </c>
      <c r="J13045" t="s">
        <v>3446</v>
      </c>
      <c r="K13045" t="s">
        <v>29</v>
      </c>
      <c r="L13045" t="s">
        <v>29</v>
      </c>
      <c r="M13045" t="s">
        <v>29</v>
      </c>
      <c r="N13045">
        <v>33.263153000000003</v>
      </c>
      <c r="O13045">
        <v>44.370952000000003</v>
      </c>
      <c r="P13045" t="s">
        <v>3523</v>
      </c>
      <c r="Q13045" s="3">
        <f>Table1[[#This Row],[Capacity (MW)]]*0.395*8760*10^-6</f>
        <v>0.12802740000000001</v>
      </c>
      <c r="R13045" s="3" cm="1">
        <f t="array" ref="R13045">AVERAGE(VLOOKUP(_xlfn.TEXTSPLIT(Table1[[#This Row],[Fuel (no space after comma)]], ","), FuelList_Final_EF!$A$2:$B$65, 2, FALSE))</f>
        <v>53.06</v>
      </c>
      <c r="S13045" s="3">
        <f>Table1[[#This Row],[Generation (TWh)]]*10^9*VLOOKUP(Table1[[#This Row],[Turbine/Engine Technology]],Technology_HR!$A$2:$B$11,2,FALSE)*10^-6</f>
        <v>1409581.6740000001</v>
      </c>
      <c r="T13045" s="5">
        <f>Table1[[#This Row],[Fuel Consumption (mmBtu)]]*Table1[[#This Row],[Emission Factor (kg CO2/ mmBtu)]]*10^3</f>
        <v>74792403622.440018</v>
      </c>
      <c r="U13045" s="3">
        <f>Table1[[#This Row],[Emissions (g CO2)]]/(Table1[[#This Row],[Generation (TWh)]]*10^9)</f>
        <v>584.19060000000002</v>
      </c>
    </row>
    <row r="13046" spans="1:21" x14ac:dyDescent="0.35">
      <c r="A13046" t="s">
        <v>1335</v>
      </c>
      <c r="B13046" t="s">
        <v>3239</v>
      </c>
      <c r="C13046" t="str">
        <f>SUBSTITUTE(Table1[[#This Row],[Fuel]],", ",",")</f>
        <v>fossil gas: natural gas</v>
      </c>
      <c r="D13046" t="s">
        <v>3239</v>
      </c>
      <c r="H13046" t="s">
        <v>3436</v>
      </c>
      <c r="I13046">
        <v>37</v>
      </c>
      <c r="J13046" t="s">
        <v>3446</v>
      </c>
      <c r="K13046" t="s">
        <v>29</v>
      </c>
      <c r="L13046" t="s">
        <v>29</v>
      </c>
      <c r="M13046" t="s">
        <v>29</v>
      </c>
      <c r="N13046">
        <v>33.263153000000003</v>
      </c>
      <c r="O13046">
        <v>44.370952000000003</v>
      </c>
      <c r="P13046" t="s">
        <v>3523</v>
      </c>
      <c r="Q13046" s="3">
        <f>Table1[[#This Row],[Capacity (MW)]]*0.395*8760*10^-6</f>
        <v>0.12802740000000001</v>
      </c>
      <c r="R13046" s="3" cm="1">
        <f t="array" ref="R13046">AVERAGE(VLOOKUP(_xlfn.TEXTSPLIT(Table1[[#This Row],[Fuel (no space after comma)]], ","), FuelList_Final_EF!$A$2:$B$65, 2, FALSE))</f>
        <v>53.06</v>
      </c>
      <c r="S13046" s="3">
        <f>Table1[[#This Row],[Generation (TWh)]]*10^9*VLOOKUP(Table1[[#This Row],[Turbine/Engine Technology]],Technology_HR!$A$2:$B$11,2,FALSE)*10^-6</f>
        <v>1409581.6740000001</v>
      </c>
      <c r="T13046" s="5">
        <f>Table1[[#This Row],[Fuel Consumption (mmBtu)]]*Table1[[#This Row],[Emission Factor (kg CO2/ mmBtu)]]*10^3</f>
        <v>74792403622.440018</v>
      </c>
      <c r="U13046" s="3">
        <f>Table1[[#This Row],[Emissions (g CO2)]]/(Table1[[#This Row],[Generation (TWh)]]*10^9)</f>
        <v>584.19060000000002</v>
      </c>
    </row>
    <row r="13047" spans="1:21" x14ac:dyDescent="0.35">
      <c r="A13047" t="s">
        <v>2207</v>
      </c>
      <c r="B13047" t="s">
        <v>3275</v>
      </c>
      <c r="C13047" t="str">
        <f>SUBSTITUTE(Table1[[#This Row],[Fuel]],", ",",")</f>
        <v>fossil liquids: fuel oil</v>
      </c>
      <c r="D13047" t="s">
        <v>3275</v>
      </c>
      <c r="H13047" t="s">
        <v>3436</v>
      </c>
      <c r="I13047">
        <v>30</v>
      </c>
      <c r="J13047" t="s">
        <v>3446</v>
      </c>
      <c r="K13047" t="s">
        <v>29</v>
      </c>
      <c r="L13047" t="s">
        <v>29</v>
      </c>
      <c r="M13047" t="s">
        <v>29</v>
      </c>
      <c r="N13047">
        <v>36.175527000000002</v>
      </c>
      <c r="O13047">
        <v>37.437828000000003</v>
      </c>
      <c r="P13047" t="s">
        <v>3598</v>
      </c>
      <c r="Q13047" s="3">
        <f>Table1[[#This Row],[Capacity (MW)]]*0.395*8760*10^-6</f>
        <v>0.10380600000000001</v>
      </c>
      <c r="R13047" s="3" cm="1">
        <f t="array" ref="R13047">AVERAGE(VLOOKUP(_xlfn.TEXTSPLIT(Table1[[#This Row],[Fuel (no space after comma)]], ","), FuelList_Final_EF!$A$2:$B$65, 2, FALSE))</f>
        <v>78.106682297772565</v>
      </c>
      <c r="S13047" s="3">
        <f>Table1[[#This Row],[Generation (TWh)]]*10^9*VLOOKUP(Table1[[#This Row],[Turbine/Engine Technology]],Technology_HR!$A$2:$B$11,2,FALSE)*10^-6</f>
        <v>1142904.0600000003</v>
      </c>
      <c r="T13047" s="5">
        <f>Table1[[#This Row],[Fuel Consumption (mmBtu)]]*Table1[[#This Row],[Emission Factor (kg CO2/ mmBtu)]]*10^3</f>
        <v>89268444311.25441</v>
      </c>
      <c r="U13047" s="3">
        <f>Table1[[#This Row],[Emissions (g CO2)]]/(Table1[[#This Row],[Generation (TWh)]]*10^9)</f>
        <v>859.95457209847598</v>
      </c>
    </row>
    <row r="13048" spans="1:21" x14ac:dyDescent="0.35">
      <c r="A13048" t="s">
        <v>2343</v>
      </c>
      <c r="B13048" t="s">
        <v>3239</v>
      </c>
      <c r="C13048" t="str">
        <f>SUBSTITUTE(Table1[[#This Row],[Fuel]],", ",",")</f>
        <v>fossil gas: natural gas</v>
      </c>
      <c r="D13048" t="s">
        <v>3239</v>
      </c>
      <c r="H13048" t="s">
        <v>3437</v>
      </c>
      <c r="I13048">
        <v>40</v>
      </c>
      <c r="J13048" t="s">
        <v>3446</v>
      </c>
      <c r="K13048">
        <v>2012</v>
      </c>
      <c r="L13048" t="s">
        <v>29</v>
      </c>
      <c r="M13048" t="s">
        <v>29</v>
      </c>
      <c r="N13048">
        <v>25.686305000000001</v>
      </c>
      <c r="O13048">
        <v>55.798445999999998</v>
      </c>
      <c r="P13048" t="s">
        <v>3611</v>
      </c>
      <c r="Q13048" s="3">
        <f>Table1[[#This Row],[Capacity (MW)]]*0.395*8760*10^-6</f>
        <v>0.138408</v>
      </c>
      <c r="R13048" s="3" cm="1">
        <f t="array" ref="R13048">AVERAGE(VLOOKUP(_xlfn.TEXTSPLIT(Table1[[#This Row],[Fuel (no space after comma)]], ","), FuelList_Final_EF!$A$2:$B$65, 2, FALSE))</f>
        <v>53.06</v>
      </c>
      <c r="S13048" s="3">
        <f>Table1[[#This Row],[Generation (TWh)]]*10^9*VLOOKUP(Table1[[#This Row],[Turbine/Engine Technology]],Technology_HR!$A$2:$B$11,2,FALSE)*10^-6</f>
        <v>1231831.2</v>
      </c>
      <c r="T13048" s="5">
        <f>Table1[[#This Row],[Fuel Consumption (mmBtu)]]*Table1[[#This Row],[Emission Factor (kg CO2/ mmBtu)]]*10^3</f>
        <v>65360963472</v>
      </c>
      <c r="U13048" s="3">
        <f>Table1[[#This Row],[Emissions (g CO2)]]/(Table1[[#This Row],[Generation (TWh)]]*10^9)</f>
        <v>472.23399999999998</v>
      </c>
    </row>
    <row r="13049" spans="1:21" x14ac:dyDescent="0.35">
      <c r="A13049" t="s">
        <v>2048</v>
      </c>
      <c r="B13049" t="s">
        <v>3239</v>
      </c>
      <c r="C13049" t="str">
        <f>SUBSTITUTE(Table1[[#This Row],[Fuel]],", ",",")</f>
        <v>fossil gas: natural gas</v>
      </c>
      <c r="D13049" t="s">
        <v>3239</v>
      </c>
      <c r="H13049" t="s">
        <v>3436</v>
      </c>
      <c r="I13049">
        <v>24</v>
      </c>
      <c r="J13049" t="s">
        <v>3446</v>
      </c>
      <c r="K13049" t="s">
        <v>29</v>
      </c>
      <c r="L13049" t="s">
        <v>29</v>
      </c>
      <c r="M13049" t="s">
        <v>29</v>
      </c>
      <c r="N13049">
        <v>29.775534</v>
      </c>
      <c r="O13049">
        <v>40.009985</v>
      </c>
      <c r="P13049" t="s">
        <v>3580</v>
      </c>
      <c r="Q13049" s="3">
        <f>Table1[[#This Row],[Capacity (MW)]]*0.395*8760*10^-6</f>
        <v>8.3044800000000002E-2</v>
      </c>
      <c r="R13049" s="3" cm="1">
        <f t="array" ref="R13049">AVERAGE(VLOOKUP(_xlfn.TEXTSPLIT(Table1[[#This Row],[Fuel (no space after comma)]], ","), FuelList_Final_EF!$A$2:$B$65, 2, FALSE))</f>
        <v>53.06</v>
      </c>
      <c r="S13049" s="3">
        <f>Table1[[#This Row],[Generation (TWh)]]*10^9*VLOOKUP(Table1[[#This Row],[Turbine/Engine Technology]],Technology_HR!$A$2:$B$11,2,FALSE)*10^-6</f>
        <v>914323.24799999991</v>
      </c>
      <c r="T13049" s="5">
        <f>Table1[[#This Row],[Fuel Consumption (mmBtu)]]*Table1[[#This Row],[Emission Factor (kg CO2/ mmBtu)]]*10^3</f>
        <v>48513991538.879997</v>
      </c>
      <c r="U13049" s="3">
        <f>Table1[[#This Row],[Emissions (g CO2)]]/(Table1[[#This Row],[Generation (TWh)]]*10^9)</f>
        <v>584.19060000000002</v>
      </c>
    </row>
    <row r="13050" spans="1:21" x14ac:dyDescent="0.35">
      <c r="A13050" t="s">
        <v>2048</v>
      </c>
      <c r="B13050" t="s">
        <v>3239</v>
      </c>
      <c r="C13050" t="str">
        <f>SUBSTITUTE(Table1[[#This Row],[Fuel]],", ",",")</f>
        <v>fossil gas: natural gas</v>
      </c>
      <c r="D13050" t="s">
        <v>3239</v>
      </c>
      <c r="H13050" t="s">
        <v>3436</v>
      </c>
      <c r="I13050">
        <v>24</v>
      </c>
      <c r="J13050" t="s">
        <v>3446</v>
      </c>
      <c r="K13050" t="s">
        <v>29</v>
      </c>
      <c r="L13050" t="s">
        <v>29</v>
      </c>
      <c r="M13050" t="s">
        <v>29</v>
      </c>
      <c r="N13050">
        <v>29.775534</v>
      </c>
      <c r="O13050">
        <v>40.009985</v>
      </c>
      <c r="P13050" t="s">
        <v>3580</v>
      </c>
      <c r="Q13050" s="3">
        <f>Table1[[#This Row],[Capacity (MW)]]*0.395*8760*10^-6</f>
        <v>8.3044800000000002E-2</v>
      </c>
      <c r="R13050" s="3" cm="1">
        <f t="array" ref="R13050">AVERAGE(VLOOKUP(_xlfn.TEXTSPLIT(Table1[[#This Row],[Fuel (no space after comma)]], ","), FuelList_Final_EF!$A$2:$B$65, 2, FALSE))</f>
        <v>53.06</v>
      </c>
      <c r="S13050" s="3">
        <f>Table1[[#This Row],[Generation (TWh)]]*10^9*VLOOKUP(Table1[[#This Row],[Turbine/Engine Technology]],Technology_HR!$A$2:$B$11,2,FALSE)*10^-6</f>
        <v>914323.24799999991</v>
      </c>
      <c r="T13050" s="5">
        <f>Table1[[#This Row],[Fuel Consumption (mmBtu)]]*Table1[[#This Row],[Emission Factor (kg CO2/ mmBtu)]]*10^3</f>
        <v>48513991538.879997</v>
      </c>
      <c r="U13050" s="3">
        <f>Table1[[#This Row],[Emissions (g CO2)]]/(Table1[[#This Row],[Generation (TWh)]]*10^9)</f>
        <v>584.19060000000002</v>
      </c>
    </row>
    <row r="13051" spans="1:21" x14ac:dyDescent="0.35">
      <c r="A13051" t="s">
        <v>2048</v>
      </c>
      <c r="B13051" t="s">
        <v>3239</v>
      </c>
      <c r="C13051" t="str">
        <f>SUBSTITUTE(Table1[[#This Row],[Fuel]],", ",",")</f>
        <v>fossil gas: natural gas</v>
      </c>
      <c r="D13051" t="s">
        <v>3239</v>
      </c>
      <c r="H13051" t="s">
        <v>3436</v>
      </c>
      <c r="I13051">
        <v>24</v>
      </c>
      <c r="J13051" t="s">
        <v>3446</v>
      </c>
      <c r="K13051" t="s">
        <v>29</v>
      </c>
      <c r="L13051" t="s">
        <v>29</v>
      </c>
      <c r="M13051" t="s">
        <v>29</v>
      </c>
      <c r="N13051">
        <v>29.775534</v>
      </c>
      <c r="O13051">
        <v>40.009985</v>
      </c>
      <c r="P13051" t="s">
        <v>3580</v>
      </c>
      <c r="Q13051" s="3">
        <f>Table1[[#This Row],[Capacity (MW)]]*0.395*8760*10^-6</f>
        <v>8.3044800000000002E-2</v>
      </c>
      <c r="R13051" s="3" cm="1">
        <f t="array" ref="R13051">AVERAGE(VLOOKUP(_xlfn.TEXTSPLIT(Table1[[#This Row],[Fuel (no space after comma)]], ","), FuelList_Final_EF!$A$2:$B$65, 2, FALSE))</f>
        <v>53.06</v>
      </c>
      <c r="S13051" s="3">
        <f>Table1[[#This Row],[Generation (TWh)]]*10^9*VLOOKUP(Table1[[#This Row],[Turbine/Engine Technology]],Technology_HR!$A$2:$B$11,2,FALSE)*10^-6</f>
        <v>914323.24799999991</v>
      </c>
      <c r="T13051" s="5">
        <f>Table1[[#This Row],[Fuel Consumption (mmBtu)]]*Table1[[#This Row],[Emission Factor (kg CO2/ mmBtu)]]*10^3</f>
        <v>48513991538.879997</v>
      </c>
      <c r="U13051" s="3">
        <f>Table1[[#This Row],[Emissions (g CO2)]]/(Table1[[#This Row],[Generation (TWh)]]*10^9)</f>
        <v>584.19060000000002</v>
      </c>
    </row>
    <row r="13052" spans="1:21" x14ac:dyDescent="0.35">
      <c r="A13052" t="s">
        <v>2048</v>
      </c>
      <c r="B13052" t="s">
        <v>3239</v>
      </c>
      <c r="C13052" t="str">
        <f>SUBSTITUTE(Table1[[#This Row],[Fuel]],", ",",")</f>
        <v>fossil gas: natural gas</v>
      </c>
      <c r="D13052" t="s">
        <v>3239</v>
      </c>
      <c r="H13052" t="s">
        <v>3436</v>
      </c>
      <c r="I13052">
        <v>24</v>
      </c>
      <c r="J13052" t="s">
        <v>3446</v>
      </c>
      <c r="K13052" t="s">
        <v>29</v>
      </c>
      <c r="L13052" t="s">
        <v>29</v>
      </c>
      <c r="M13052" t="s">
        <v>29</v>
      </c>
      <c r="N13052">
        <v>29.775534</v>
      </c>
      <c r="O13052">
        <v>40.009985</v>
      </c>
      <c r="P13052" t="s">
        <v>3580</v>
      </c>
      <c r="Q13052" s="3">
        <f>Table1[[#This Row],[Capacity (MW)]]*0.395*8760*10^-6</f>
        <v>8.3044800000000002E-2</v>
      </c>
      <c r="R13052" s="3" cm="1">
        <f t="array" ref="R13052">AVERAGE(VLOOKUP(_xlfn.TEXTSPLIT(Table1[[#This Row],[Fuel (no space after comma)]], ","), FuelList_Final_EF!$A$2:$B$65, 2, FALSE))</f>
        <v>53.06</v>
      </c>
      <c r="S13052" s="3">
        <f>Table1[[#This Row],[Generation (TWh)]]*10^9*VLOOKUP(Table1[[#This Row],[Turbine/Engine Technology]],Technology_HR!$A$2:$B$11,2,FALSE)*10^-6</f>
        <v>914323.24799999991</v>
      </c>
      <c r="T13052" s="5">
        <f>Table1[[#This Row],[Fuel Consumption (mmBtu)]]*Table1[[#This Row],[Emission Factor (kg CO2/ mmBtu)]]*10^3</f>
        <v>48513991538.879997</v>
      </c>
      <c r="U13052" s="3">
        <f>Table1[[#This Row],[Emissions (g CO2)]]/(Table1[[#This Row],[Generation (TWh)]]*10^9)</f>
        <v>584.19060000000002</v>
      </c>
    </row>
    <row r="13053" spans="1:21" x14ac:dyDescent="0.35">
      <c r="A13053" t="s">
        <v>2048</v>
      </c>
      <c r="B13053" t="s">
        <v>3239</v>
      </c>
      <c r="C13053" t="str">
        <f>SUBSTITUTE(Table1[[#This Row],[Fuel]],", ",",")</f>
        <v>fossil gas: natural gas</v>
      </c>
      <c r="D13053" t="s">
        <v>3239</v>
      </c>
      <c r="H13053" t="s">
        <v>3436</v>
      </c>
      <c r="I13053">
        <v>24</v>
      </c>
      <c r="J13053" t="s">
        <v>3446</v>
      </c>
      <c r="K13053" t="s">
        <v>29</v>
      </c>
      <c r="L13053" t="s">
        <v>29</v>
      </c>
      <c r="M13053" t="s">
        <v>29</v>
      </c>
      <c r="N13053">
        <v>29.775534</v>
      </c>
      <c r="O13053">
        <v>40.009985</v>
      </c>
      <c r="P13053" t="s">
        <v>3580</v>
      </c>
      <c r="Q13053" s="3">
        <f>Table1[[#This Row],[Capacity (MW)]]*0.395*8760*10^-6</f>
        <v>8.3044800000000002E-2</v>
      </c>
      <c r="R13053" s="3" cm="1">
        <f t="array" ref="R13053">AVERAGE(VLOOKUP(_xlfn.TEXTSPLIT(Table1[[#This Row],[Fuel (no space after comma)]], ","), FuelList_Final_EF!$A$2:$B$65, 2, FALSE))</f>
        <v>53.06</v>
      </c>
      <c r="S13053" s="3">
        <f>Table1[[#This Row],[Generation (TWh)]]*10^9*VLOOKUP(Table1[[#This Row],[Turbine/Engine Technology]],Technology_HR!$A$2:$B$11,2,FALSE)*10^-6</f>
        <v>914323.24799999991</v>
      </c>
      <c r="T13053" s="5">
        <f>Table1[[#This Row],[Fuel Consumption (mmBtu)]]*Table1[[#This Row],[Emission Factor (kg CO2/ mmBtu)]]*10^3</f>
        <v>48513991538.879997</v>
      </c>
      <c r="U13053" s="3">
        <f>Table1[[#This Row],[Emissions (g CO2)]]/(Table1[[#This Row],[Generation (TWh)]]*10^9)</f>
        <v>584.19060000000002</v>
      </c>
    </row>
    <row r="13054" spans="1:21" x14ac:dyDescent="0.35">
      <c r="A13054" t="s">
        <v>2048</v>
      </c>
      <c r="B13054" t="s">
        <v>3239</v>
      </c>
      <c r="C13054" t="str">
        <f>SUBSTITUTE(Table1[[#This Row],[Fuel]],", ",",")</f>
        <v>fossil gas: natural gas</v>
      </c>
      <c r="D13054" t="s">
        <v>3239</v>
      </c>
      <c r="H13054" t="s">
        <v>3436</v>
      </c>
      <c r="I13054">
        <v>24</v>
      </c>
      <c r="J13054" t="s">
        <v>3446</v>
      </c>
      <c r="K13054" t="s">
        <v>29</v>
      </c>
      <c r="L13054" t="s">
        <v>29</v>
      </c>
      <c r="M13054" t="s">
        <v>29</v>
      </c>
      <c r="N13054">
        <v>29.775534</v>
      </c>
      <c r="O13054">
        <v>40.009985</v>
      </c>
      <c r="P13054" t="s">
        <v>3580</v>
      </c>
      <c r="Q13054" s="3">
        <f>Table1[[#This Row],[Capacity (MW)]]*0.395*8760*10^-6</f>
        <v>8.3044800000000002E-2</v>
      </c>
      <c r="R13054" s="3" cm="1">
        <f t="array" ref="R13054">AVERAGE(VLOOKUP(_xlfn.TEXTSPLIT(Table1[[#This Row],[Fuel (no space after comma)]], ","), FuelList_Final_EF!$A$2:$B$65, 2, FALSE))</f>
        <v>53.06</v>
      </c>
      <c r="S13054" s="3">
        <f>Table1[[#This Row],[Generation (TWh)]]*10^9*VLOOKUP(Table1[[#This Row],[Turbine/Engine Technology]],Technology_HR!$A$2:$B$11,2,FALSE)*10^-6</f>
        <v>914323.24799999991</v>
      </c>
      <c r="T13054" s="5">
        <f>Table1[[#This Row],[Fuel Consumption (mmBtu)]]*Table1[[#This Row],[Emission Factor (kg CO2/ mmBtu)]]*10^3</f>
        <v>48513991538.879997</v>
      </c>
      <c r="U13054" s="3">
        <f>Table1[[#This Row],[Emissions (g CO2)]]/(Table1[[#This Row],[Generation (TWh)]]*10^9)</f>
        <v>584.19060000000002</v>
      </c>
    </row>
    <row r="13055" spans="1:21" x14ac:dyDescent="0.35">
      <c r="A13055" t="s">
        <v>2048</v>
      </c>
      <c r="B13055" t="s">
        <v>3239</v>
      </c>
      <c r="C13055" t="str">
        <f>SUBSTITUTE(Table1[[#This Row],[Fuel]],", ",",")</f>
        <v>fossil gas: natural gas</v>
      </c>
      <c r="D13055" t="s">
        <v>3239</v>
      </c>
      <c r="H13055" t="s">
        <v>3436</v>
      </c>
      <c r="I13055">
        <v>24</v>
      </c>
      <c r="J13055" t="s">
        <v>3446</v>
      </c>
      <c r="K13055" t="s">
        <v>29</v>
      </c>
      <c r="L13055" t="s">
        <v>29</v>
      </c>
      <c r="M13055" t="s">
        <v>29</v>
      </c>
      <c r="N13055">
        <v>29.775534</v>
      </c>
      <c r="O13055">
        <v>40.009985</v>
      </c>
      <c r="P13055" t="s">
        <v>3580</v>
      </c>
      <c r="Q13055" s="3">
        <f>Table1[[#This Row],[Capacity (MW)]]*0.395*8760*10^-6</f>
        <v>8.3044800000000002E-2</v>
      </c>
      <c r="R13055" s="3" cm="1">
        <f t="array" ref="R13055">AVERAGE(VLOOKUP(_xlfn.TEXTSPLIT(Table1[[#This Row],[Fuel (no space after comma)]], ","), FuelList_Final_EF!$A$2:$B$65, 2, FALSE))</f>
        <v>53.06</v>
      </c>
      <c r="S13055" s="3">
        <f>Table1[[#This Row],[Generation (TWh)]]*10^9*VLOOKUP(Table1[[#This Row],[Turbine/Engine Technology]],Technology_HR!$A$2:$B$11,2,FALSE)*10^-6</f>
        <v>914323.24799999991</v>
      </c>
      <c r="T13055" s="5">
        <f>Table1[[#This Row],[Fuel Consumption (mmBtu)]]*Table1[[#This Row],[Emission Factor (kg CO2/ mmBtu)]]*10^3</f>
        <v>48513991538.879997</v>
      </c>
      <c r="U13055" s="3">
        <f>Table1[[#This Row],[Emissions (g CO2)]]/(Table1[[#This Row],[Generation (TWh)]]*10^9)</f>
        <v>584.19060000000002</v>
      </c>
    </row>
    <row r="13056" spans="1:21" x14ac:dyDescent="0.35">
      <c r="A13056" t="s">
        <v>1335</v>
      </c>
      <c r="B13056" t="s">
        <v>3239</v>
      </c>
      <c r="C13056" t="str">
        <f>SUBSTITUTE(Table1[[#This Row],[Fuel]],", ",",")</f>
        <v>fossil gas: natural gas</v>
      </c>
      <c r="D13056" t="s">
        <v>3239</v>
      </c>
      <c r="H13056" t="s">
        <v>3436</v>
      </c>
      <c r="I13056">
        <v>45</v>
      </c>
      <c r="J13056" t="s">
        <v>3446</v>
      </c>
      <c r="K13056">
        <v>2013</v>
      </c>
      <c r="L13056" t="s">
        <v>29</v>
      </c>
      <c r="M13056" t="s">
        <v>29</v>
      </c>
      <c r="N13056">
        <v>31.838001999999999</v>
      </c>
      <c r="O13056">
        <v>47.142048000000003</v>
      </c>
      <c r="P13056" t="s">
        <v>3523</v>
      </c>
      <c r="Q13056" s="3">
        <f>Table1[[#This Row],[Capacity (MW)]]*0.395*8760*10^-6</f>
        <v>0.15570900000000001</v>
      </c>
      <c r="R13056" s="3" cm="1">
        <f t="array" ref="R13056">AVERAGE(VLOOKUP(_xlfn.TEXTSPLIT(Table1[[#This Row],[Fuel (no space after comma)]], ","), FuelList_Final_EF!$A$2:$B$65, 2, FALSE))</f>
        <v>53.06</v>
      </c>
      <c r="S13056" s="3">
        <f>Table1[[#This Row],[Generation (TWh)]]*10^9*VLOOKUP(Table1[[#This Row],[Turbine/Engine Technology]],Technology_HR!$A$2:$B$11,2,FALSE)*10^-6</f>
        <v>1714356.0899999999</v>
      </c>
      <c r="T13056" s="5">
        <f>Table1[[#This Row],[Fuel Consumption (mmBtu)]]*Table1[[#This Row],[Emission Factor (kg CO2/ mmBtu)]]*10^3</f>
        <v>90963734135.399994</v>
      </c>
      <c r="U13056" s="3">
        <f>Table1[[#This Row],[Emissions (g CO2)]]/(Table1[[#This Row],[Generation (TWh)]]*10^9)</f>
        <v>584.1905999999999</v>
      </c>
    </row>
    <row r="13057" spans="1:21" x14ac:dyDescent="0.35">
      <c r="A13057" t="s">
        <v>1335</v>
      </c>
      <c r="B13057" t="s">
        <v>3239</v>
      </c>
      <c r="C13057" t="str">
        <f>SUBSTITUTE(Table1[[#This Row],[Fuel]],", ",",")</f>
        <v>fossil gas: natural gas</v>
      </c>
      <c r="D13057" t="s">
        <v>3239</v>
      </c>
      <c r="H13057" t="s">
        <v>3436</v>
      </c>
      <c r="I13057">
        <v>45</v>
      </c>
      <c r="J13057" t="s">
        <v>3446</v>
      </c>
      <c r="K13057">
        <v>2013</v>
      </c>
      <c r="L13057" t="s">
        <v>29</v>
      </c>
      <c r="M13057" t="s">
        <v>29</v>
      </c>
      <c r="N13057">
        <v>31.838001999999999</v>
      </c>
      <c r="O13057">
        <v>47.142048000000003</v>
      </c>
      <c r="P13057" t="s">
        <v>3523</v>
      </c>
      <c r="Q13057" s="3">
        <f>Table1[[#This Row],[Capacity (MW)]]*0.395*8760*10^-6</f>
        <v>0.15570900000000001</v>
      </c>
      <c r="R13057" s="3" cm="1">
        <f t="array" ref="R13057">AVERAGE(VLOOKUP(_xlfn.TEXTSPLIT(Table1[[#This Row],[Fuel (no space after comma)]], ","), FuelList_Final_EF!$A$2:$B$65, 2, FALSE))</f>
        <v>53.06</v>
      </c>
      <c r="S13057" s="3">
        <f>Table1[[#This Row],[Generation (TWh)]]*10^9*VLOOKUP(Table1[[#This Row],[Turbine/Engine Technology]],Technology_HR!$A$2:$B$11,2,FALSE)*10^-6</f>
        <v>1714356.0899999999</v>
      </c>
      <c r="T13057" s="5">
        <f>Table1[[#This Row],[Fuel Consumption (mmBtu)]]*Table1[[#This Row],[Emission Factor (kg CO2/ mmBtu)]]*10^3</f>
        <v>90963734135.399994</v>
      </c>
      <c r="U13057" s="3">
        <f>Table1[[#This Row],[Emissions (g CO2)]]/(Table1[[#This Row],[Generation (TWh)]]*10^9)</f>
        <v>584.1905999999999</v>
      </c>
    </row>
    <row r="13058" spans="1:21" x14ac:dyDescent="0.35">
      <c r="A13058" t="s">
        <v>1335</v>
      </c>
      <c r="B13058" t="s">
        <v>3239</v>
      </c>
      <c r="C13058" t="str">
        <f>SUBSTITUTE(Table1[[#This Row],[Fuel]],", ",",")</f>
        <v>fossil gas: natural gas</v>
      </c>
      <c r="D13058" t="s">
        <v>3239</v>
      </c>
      <c r="H13058" t="s">
        <v>3436</v>
      </c>
      <c r="I13058">
        <v>45</v>
      </c>
      <c r="J13058" t="s">
        <v>3446</v>
      </c>
      <c r="K13058">
        <v>2013</v>
      </c>
      <c r="L13058" t="s">
        <v>29</v>
      </c>
      <c r="M13058" t="s">
        <v>29</v>
      </c>
      <c r="N13058">
        <v>31.838001999999999</v>
      </c>
      <c r="O13058">
        <v>47.142048000000003</v>
      </c>
      <c r="P13058" t="s">
        <v>3523</v>
      </c>
      <c r="Q13058" s="3">
        <f>Table1[[#This Row],[Capacity (MW)]]*0.395*8760*10^-6</f>
        <v>0.15570900000000001</v>
      </c>
      <c r="R13058" s="3" cm="1">
        <f t="array" ref="R13058">AVERAGE(VLOOKUP(_xlfn.TEXTSPLIT(Table1[[#This Row],[Fuel (no space after comma)]], ","), FuelList_Final_EF!$A$2:$B$65, 2, FALSE))</f>
        <v>53.06</v>
      </c>
      <c r="S13058" s="3">
        <f>Table1[[#This Row],[Generation (TWh)]]*10^9*VLOOKUP(Table1[[#This Row],[Turbine/Engine Technology]],Technology_HR!$A$2:$B$11,2,FALSE)*10^-6</f>
        <v>1714356.0899999999</v>
      </c>
      <c r="T13058" s="5">
        <f>Table1[[#This Row],[Fuel Consumption (mmBtu)]]*Table1[[#This Row],[Emission Factor (kg CO2/ mmBtu)]]*10^3</f>
        <v>90963734135.399994</v>
      </c>
      <c r="U13058" s="3">
        <f>Table1[[#This Row],[Emissions (g CO2)]]/(Table1[[#This Row],[Generation (TWh)]]*10^9)</f>
        <v>584.1905999999999</v>
      </c>
    </row>
    <row r="13059" spans="1:21" x14ac:dyDescent="0.35">
      <c r="A13059" t="s">
        <v>1335</v>
      </c>
      <c r="B13059" t="s">
        <v>3239</v>
      </c>
      <c r="C13059" t="str">
        <f>SUBSTITUTE(Table1[[#This Row],[Fuel]],", ",",")</f>
        <v>fossil gas: natural gas</v>
      </c>
      <c r="D13059" t="s">
        <v>3239</v>
      </c>
      <c r="H13059" t="s">
        <v>3436</v>
      </c>
      <c r="I13059">
        <v>45</v>
      </c>
      <c r="J13059" t="s">
        <v>3446</v>
      </c>
      <c r="K13059">
        <v>2013</v>
      </c>
      <c r="L13059" t="s">
        <v>29</v>
      </c>
      <c r="M13059" t="s">
        <v>29</v>
      </c>
      <c r="N13059">
        <v>31.838001999999999</v>
      </c>
      <c r="O13059">
        <v>47.142048000000003</v>
      </c>
      <c r="P13059" t="s">
        <v>3523</v>
      </c>
      <c r="Q13059" s="3">
        <f>Table1[[#This Row],[Capacity (MW)]]*0.395*8760*10^-6</f>
        <v>0.15570900000000001</v>
      </c>
      <c r="R13059" s="3" cm="1">
        <f t="array" ref="R13059">AVERAGE(VLOOKUP(_xlfn.TEXTSPLIT(Table1[[#This Row],[Fuel (no space after comma)]], ","), FuelList_Final_EF!$A$2:$B$65, 2, FALSE))</f>
        <v>53.06</v>
      </c>
      <c r="S13059" s="3">
        <f>Table1[[#This Row],[Generation (TWh)]]*10^9*VLOOKUP(Table1[[#This Row],[Turbine/Engine Technology]],Technology_HR!$A$2:$B$11,2,FALSE)*10^-6</f>
        <v>1714356.0899999999</v>
      </c>
      <c r="T13059" s="5">
        <f>Table1[[#This Row],[Fuel Consumption (mmBtu)]]*Table1[[#This Row],[Emission Factor (kg CO2/ mmBtu)]]*10^3</f>
        <v>90963734135.399994</v>
      </c>
      <c r="U13059" s="3">
        <f>Table1[[#This Row],[Emissions (g CO2)]]/(Table1[[#This Row],[Generation (TWh)]]*10^9)</f>
        <v>584.1905999999999</v>
      </c>
    </row>
    <row r="13060" spans="1:21" x14ac:dyDescent="0.35">
      <c r="A13060" t="s">
        <v>1548</v>
      </c>
      <c r="B13060" t="s">
        <v>3282</v>
      </c>
      <c r="C13060" t="str">
        <f>SUBSTITUTE(Table1[[#This Row],[Fuel]],", ",",")</f>
        <v>fossil liquids: light fuel oil</v>
      </c>
      <c r="D13060" t="s">
        <v>3282</v>
      </c>
      <c r="H13060" t="s">
        <v>3436</v>
      </c>
      <c r="I13060">
        <v>25</v>
      </c>
      <c r="J13060" t="s">
        <v>3446</v>
      </c>
      <c r="K13060">
        <v>1982</v>
      </c>
      <c r="L13060" t="s">
        <v>29</v>
      </c>
      <c r="M13060" t="s">
        <v>29</v>
      </c>
      <c r="N13060">
        <v>24.124158000000001</v>
      </c>
      <c r="O13060">
        <v>23.287932999999999</v>
      </c>
      <c r="P13060" t="s">
        <v>3538</v>
      </c>
      <c r="Q13060" s="3">
        <f>Table1[[#This Row],[Capacity (MW)]]*0.395*8760*10^-6</f>
        <v>8.6504999999999999E-2</v>
      </c>
      <c r="R13060" s="3" cm="1">
        <f t="array" ref="R13060">AVERAGE(VLOOKUP(_xlfn.TEXTSPLIT(Table1[[#This Row],[Fuel (no space after comma)]], ","), FuelList_Final_EF!$A$2:$B$65, 2, FALSE))</f>
        <v>78.123352662098043</v>
      </c>
      <c r="S13060" s="3">
        <f>Table1[[#This Row],[Generation (TWh)]]*10^9*VLOOKUP(Table1[[#This Row],[Turbine/Engine Technology]],Technology_HR!$A$2:$B$11,2,FALSE)*10^-6</f>
        <v>952420.04999999993</v>
      </c>
      <c r="T13060" s="5">
        <f>Table1[[#This Row],[Fuel Consumption (mmBtu)]]*Table1[[#This Row],[Emission Factor (kg CO2/ mmBtu)]]*10^3</f>
        <v>74406247448.603043</v>
      </c>
      <c r="U13060" s="3">
        <f>Table1[[#This Row],[Emissions (g CO2)]]/(Table1[[#This Row],[Generation (TWh)]]*10^9)</f>
        <v>860.13811280969935</v>
      </c>
    </row>
    <row r="13061" spans="1:21" x14ac:dyDescent="0.35">
      <c r="A13061" t="s">
        <v>1548</v>
      </c>
      <c r="B13061" t="s">
        <v>3282</v>
      </c>
      <c r="C13061" t="str">
        <f>SUBSTITUTE(Table1[[#This Row],[Fuel]],", ",",")</f>
        <v>fossil liquids: light fuel oil</v>
      </c>
      <c r="D13061" t="s">
        <v>3282</v>
      </c>
      <c r="H13061" t="s">
        <v>3436</v>
      </c>
      <c r="I13061">
        <v>25</v>
      </c>
      <c r="J13061" t="s">
        <v>3446</v>
      </c>
      <c r="K13061">
        <v>1982</v>
      </c>
      <c r="L13061" t="s">
        <v>29</v>
      </c>
      <c r="M13061" t="s">
        <v>29</v>
      </c>
      <c r="N13061">
        <v>24.124158000000001</v>
      </c>
      <c r="O13061">
        <v>23.287932999999999</v>
      </c>
      <c r="P13061" t="s">
        <v>3538</v>
      </c>
      <c r="Q13061" s="3">
        <f>Table1[[#This Row],[Capacity (MW)]]*0.395*8760*10^-6</f>
        <v>8.6504999999999999E-2</v>
      </c>
      <c r="R13061" s="3" cm="1">
        <f t="array" ref="R13061">AVERAGE(VLOOKUP(_xlfn.TEXTSPLIT(Table1[[#This Row],[Fuel (no space after comma)]], ","), FuelList_Final_EF!$A$2:$B$65, 2, FALSE))</f>
        <v>78.123352662098043</v>
      </c>
      <c r="S13061" s="3">
        <f>Table1[[#This Row],[Generation (TWh)]]*10^9*VLOOKUP(Table1[[#This Row],[Turbine/Engine Technology]],Technology_HR!$A$2:$B$11,2,FALSE)*10^-6</f>
        <v>952420.04999999993</v>
      </c>
      <c r="T13061" s="5">
        <f>Table1[[#This Row],[Fuel Consumption (mmBtu)]]*Table1[[#This Row],[Emission Factor (kg CO2/ mmBtu)]]*10^3</f>
        <v>74406247448.603043</v>
      </c>
      <c r="U13061" s="3">
        <f>Table1[[#This Row],[Emissions (g CO2)]]/(Table1[[#This Row],[Generation (TWh)]]*10^9)</f>
        <v>860.13811280969935</v>
      </c>
    </row>
    <row r="13062" spans="1:21" x14ac:dyDescent="0.35">
      <c r="A13062" t="s">
        <v>1548</v>
      </c>
      <c r="B13062" t="s">
        <v>3282</v>
      </c>
      <c r="C13062" t="str">
        <f>SUBSTITUTE(Table1[[#This Row],[Fuel]],", ",",")</f>
        <v>fossil liquids: light fuel oil</v>
      </c>
      <c r="D13062" t="s">
        <v>3282</v>
      </c>
      <c r="H13062" t="s">
        <v>3436</v>
      </c>
      <c r="I13062">
        <v>25</v>
      </c>
      <c r="J13062" t="s">
        <v>3446</v>
      </c>
      <c r="K13062">
        <v>1982</v>
      </c>
      <c r="L13062" t="s">
        <v>29</v>
      </c>
      <c r="M13062" t="s">
        <v>29</v>
      </c>
      <c r="N13062">
        <v>24.124158000000001</v>
      </c>
      <c r="O13062">
        <v>23.287932999999999</v>
      </c>
      <c r="P13062" t="s">
        <v>3538</v>
      </c>
      <c r="Q13062" s="3">
        <f>Table1[[#This Row],[Capacity (MW)]]*0.395*8760*10^-6</f>
        <v>8.6504999999999999E-2</v>
      </c>
      <c r="R13062" s="3" cm="1">
        <f t="array" ref="R13062">AVERAGE(VLOOKUP(_xlfn.TEXTSPLIT(Table1[[#This Row],[Fuel (no space after comma)]], ","), FuelList_Final_EF!$A$2:$B$65, 2, FALSE))</f>
        <v>78.123352662098043</v>
      </c>
      <c r="S13062" s="3">
        <f>Table1[[#This Row],[Generation (TWh)]]*10^9*VLOOKUP(Table1[[#This Row],[Turbine/Engine Technology]],Technology_HR!$A$2:$B$11,2,FALSE)*10^-6</f>
        <v>952420.04999999993</v>
      </c>
      <c r="T13062" s="5">
        <f>Table1[[#This Row],[Fuel Consumption (mmBtu)]]*Table1[[#This Row],[Emission Factor (kg CO2/ mmBtu)]]*10^3</f>
        <v>74406247448.603043</v>
      </c>
      <c r="U13062" s="3">
        <f>Table1[[#This Row],[Emissions (g CO2)]]/(Table1[[#This Row],[Generation (TWh)]]*10^9)</f>
        <v>860.13811280969935</v>
      </c>
    </row>
    <row r="13063" spans="1:21" x14ac:dyDescent="0.35">
      <c r="A13063" t="s">
        <v>899</v>
      </c>
      <c r="B13063" t="s">
        <v>3282</v>
      </c>
      <c r="C13063" t="str">
        <f>SUBSTITUTE(Table1[[#This Row],[Fuel]],", ",",")</f>
        <v>fossil liquids: light fuel oil</v>
      </c>
      <c r="D13063" t="s">
        <v>3282</v>
      </c>
      <c r="H13063" t="s">
        <v>3436</v>
      </c>
      <c r="I13063">
        <v>24.3</v>
      </c>
      <c r="J13063" t="s">
        <v>3446</v>
      </c>
      <c r="K13063" t="s">
        <v>29</v>
      </c>
      <c r="L13063" t="s">
        <v>29</v>
      </c>
      <c r="M13063" t="s">
        <v>29</v>
      </c>
      <c r="N13063">
        <v>31.116837</v>
      </c>
      <c r="O13063">
        <v>33.704169</v>
      </c>
      <c r="P13063" t="s">
        <v>3498</v>
      </c>
      <c r="Q13063" s="3">
        <f>Table1[[#This Row],[Capacity (MW)]]*0.395*8760*10^-6</f>
        <v>8.4082860000000009E-2</v>
      </c>
      <c r="R13063" s="3" cm="1">
        <f t="array" ref="R13063">AVERAGE(VLOOKUP(_xlfn.TEXTSPLIT(Table1[[#This Row],[Fuel (no space after comma)]], ","), FuelList_Final_EF!$A$2:$B$65, 2, FALSE))</f>
        <v>78.123352662098043</v>
      </c>
      <c r="S13063" s="3">
        <f>Table1[[#This Row],[Generation (TWh)]]*10^9*VLOOKUP(Table1[[#This Row],[Turbine/Engine Technology]],Technology_HR!$A$2:$B$11,2,FALSE)*10^-6</f>
        <v>925752.28860000009</v>
      </c>
      <c r="T13063" s="5">
        <f>Table1[[#This Row],[Fuel Consumption (mmBtu)]]*Table1[[#This Row],[Emission Factor (kg CO2/ mmBtu)]]*10^3</f>
        <v>72322872520.04216</v>
      </c>
      <c r="U13063" s="3">
        <f>Table1[[#This Row],[Emissions (g CO2)]]/(Table1[[#This Row],[Generation (TWh)]]*10^9)</f>
        <v>860.13811280969924</v>
      </c>
    </row>
    <row r="13064" spans="1:21" x14ac:dyDescent="0.35">
      <c r="A13064" t="s">
        <v>899</v>
      </c>
      <c r="B13064" t="s">
        <v>3282</v>
      </c>
      <c r="C13064" t="str">
        <f>SUBSTITUTE(Table1[[#This Row],[Fuel]],", ",",")</f>
        <v>fossil liquids: light fuel oil</v>
      </c>
      <c r="D13064" t="s">
        <v>3282</v>
      </c>
      <c r="H13064" t="s">
        <v>3436</v>
      </c>
      <c r="I13064">
        <v>24.3</v>
      </c>
      <c r="J13064" t="s">
        <v>3446</v>
      </c>
      <c r="K13064" t="s">
        <v>29</v>
      </c>
      <c r="L13064" t="s">
        <v>29</v>
      </c>
      <c r="M13064" t="s">
        <v>29</v>
      </c>
      <c r="N13064">
        <v>31.116837</v>
      </c>
      <c r="O13064">
        <v>33.704169</v>
      </c>
      <c r="P13064" t="s">
        <v>3498</v>
      </c>
      <c r="Q13064" s="3">
        <f>Table1[[#This Row],[Capacity (MW)]]*0.395*8760*10^-6</f>
        <v>8.4082860000000009E-2</v>
      </c>
      <c r="R13064" s="3" cm="1">
        <f t="array" ref="R13064">AVERAGE(VLOOKUP(_xlfn.TEXTSPLIT(Table1[[#This Row],[Fuel (no space after comma)]], ","), FuelList_Final_EF!$A$2:$B$65, 2, FALSE))</f>
        <v>78.123352662098043</v>
      </c>
      <c r="S13064" s="3">
        <f>Table1[[#This Row],[Generation (TWh)]]*10^9*VLOOKUP(Table1[[#This Row],[Turbine/Engine Technology]],Technology_HR!$A$2:$B$11,2,FALSE)*10^-6</f>
        <v>925752.28860000009</v>
      </c>
      <c r="T13064" s="5">
        <f>Table1[[#This Row],[Fuel Consumption (mmBtu)]]*Table1[[#This Row],[Emission Factor (kg CO2/ mmBtu)]]*10^3</f>
        <v>72322872520.04216</v>
      </c>
      <c r="U13064" s="3">
        <f>Table1[[#This Row],[Emissions (g CO2)]]/(Table1[[#This Row],[Generation (TWh)]]*10^9)</f>
        <v>860.13811280969924</v>
      </c>
    </row>
    <row r="13065" spans="1:21" x14ac:dyDescent="0.35">
      <c r="A13065" t="s">
        <v>1335</v>
      </c>
      <c r="B13065" t="s">
        <v>3239</v>
      </c>
      <c r="C13065" t="str">
        <f>SUBSTITUTE(Table1[[#This Row],[Fuel]],", ",",")</f>
        <v>fossil gas: natural gas</v>
      </c>
      <c r="D13065" t="s">
        <v>3239</v>
      </c>
      <c r="H13065" t="s">
        <v>3436</v>
      </c>
      <c r="I13065">
        <v>47</v>
      </c>
      <c r="J13065" t="s">
        <v>3446</v>
      </c>
      <c r="K13065" t="s">
        <v>29</v>
      </c>
      <c r="L13065" t="s">
        <v>29</v>
      </c>
      <c r="M13065" t="s">
        <v>29</v>
      </c>
      <c r="N13065">
        <v>33.20955</v>
      </c>
      <c r="O13065">
        <v>44.361514</v>
      </c>
      <c r="P13065" t="s">
        <v>3523</v>
      </c>
      <c r="Q13065" s="3">
        <f>Table1[[#This Row],[Capacity (MW)]]*0.395*8760*10^-6</f>
        <v>0.16262940000000001</v>
      </c>
      <c r="R13065" s="3" cm="1">
        <f t="array" ref="R13065">AVERAGE(VLOOKUP(_xlfn.TEXTSPLIT(Table1[[#This Row],[Fuel (no space after comma)]], ","), FuelList_Final_EF!$A$2:$B$65, 2, FALSE))</f>
        <v>53.06</v>
      </c>
      <c r="S13065" s="3">
        <f>Table1[[#This Row],[Generation (TWh)]]*10^9*VLOOKUP(Table1[[#This Row],[Turbine/Engine Technology]],Technology_HR!$A$2:$B$11,2,FALSE)*10^-6</f>
        <v>1790549.6939999999</v>
      </c>
      <c r="T13065" s="5">
        <f>Table1[[#This Row],[Fuel Consumption (mmBtu)]]*Table1[[#This Row],[Emission Factor (kg CO2/ mmBtu)]]*10^3</f>
        <v>95006566763.639999</v>
      </c>
      <c r="U13065" s="3">
        <f>Table1[[#This Row],[Emissions (g CO2)]]/(Table1[[#This Row],[Generation (TWh)]]*10^9)</f>
        <v>584.19060000000002</v>
      </c>
    </row>
    <row r="13066" spans="1:21" x14ac:dyDescent="0.35">
      <c r="A13066" t="s">
        <v>1335</v>
      </c>
      <c r="B13066" t="s">
        <v>3239</v>
      </c>
      <c r="C13066" t="str">
        <f>SUBSTITUTE(Table1[[#This Row],[Fuel]],", ",",")</f>
        <v>fossil gas: natural gas</v>
      </c>
      <c r="D13066" t="s">
        <v>3239</v>
      </c>
      <c r="H13066" t="s">
        <v>3436</v>
      </c>
      <c r="I13066">
        <v>47</v>
      </c>
      <c r="J13066" t="s">
        <v>3446</v>
      </c>
      <c r="K13066" t="s">
        <v>29</v>
      </c>
      <c r="L13066" t="s">
        <v>29</v>
      </c>
      <c r="M13066" t="s">
        <v>29</v>
      </c>
      <c r="N13066">
        <v>33.20955</v>
      </c>
      <c r="O13066">
        <v>44.361514</v>
      </c>
      <c r="P13066" t="s">
        <v>3523</v>
      </c>
      <c r="Q13066" s="3">
        <f>Table1[[#This Row],[Capacity (MW)]]*0.395*8760*10^-6</f>
        <v>0.16262940000000001</v>
      </c>
      <c r="R13066" s="3" cm="1">
        <f t="array" ref="R13066">AVERAGE(VLOOKUP(_xlfn.TEXTSPLIT(Table1[[#This Row],[Fuel (no space after comma)]], ","), FuelList_Final_EF!$A$2:$B$65, 2, FALSE))</f>
        <v>53.06</v>
      </c>
      <c r="S13066" s="3">
        <f>Table1[[#This Row],[Generation (TWh)]]*10^9*VLOOKUP(Table1[[#This Row],[Turbine/Engine Technology]],Technology_HR!$A$2:$B$11,2,FALSE)*10^-6</f>
        <v>1790549.6939999999</v>
      </c>
      <c r="T13066" s="5">
        <f>Table1[[#This Row],[Fuel Consumption (mmBtu)]]*Table1[[#This Row],[Emission Factor (kg CO2/ mmBtu)]]*10^3</f>
        <v>95006566763.639999</v>
      </c>
      <c r="U13066" s="3">
        <f>Table1[[#This Row],[Emissions (g CO2)]]/(Table1[[#This Row],[Generation (TWh)]]*10^9)</f>
        <v>584.19060000000002</v>
      </c>
    </row>
    <row r="13067" spans="1:21" x14ac:dyDescent="0.35">
      <c r="A13067" t="s">
        <v>1335</v>
      </c>
      <c r="B13067" t="s">
        <v>3258</v>
      </c>
      <c r="C13067" t="str">
        <f>SUBSTITUTE(Table1[[#This Row],[Fuel]],", ",",")</f>
        <v>fossil liquids: diesel</v>
      </c>
      <c r="D13067" t="s">
        <v>3258</v>
      </c>
      <c r="H13067" t="s">
        <v>3437</v>
      </c>
      <c r="I13067">
        <v>20</v>
      </c>
      <c r="J13067" t="s">
        <v>3446</v>
      </c>
      <c r="K13067">
        <v>2015</v>
      </c>
      <c r="L13067" t="s">
        <v>29</v>
      </c>
      <c r="M13067" t="s">
        <v>29</v>
      </c>
      <c r="N13067">
        <v>33.354427000000001</v>
      </c>
      <c r="O13067">
        <v>44.298606999999997</v>
      </c>
      <c r="P13067" t="s">
        <v>3523</v>
      </c>
      <c r="Q13067" s="3">
        <f>Table1[[#This Row],[Capacity (MW)]]*0.395*8760*10^-6</f>
        <v>6.9204000000000002E-2</v>
      </c>
      <c r="R13067" s="3" cm="1">
        <f t="array" ref="R13067">AVERAGE(VLOOKUP(_xlfn.TEXTSPLIT(Table1[[#This Row],[Fuel (no space after comma)]], ","), FuelList_Final_EF!$A$2:$B$65, 2, FALSE))</f>
        <v>78.106682297772565</v>
      </c>
      <c r="S13067" s="3">
        <f>Table1[[#This Row],[Generation (TWh)]]*10^9*VLOOKUP(Table1[[#This Row],[Turbine/Engine Technology]],Technology_HR!$A$2:$B$11,2,FALSE)*10^-6</f>
        <v>615915.6</v>
      </c>
      <c r="T13067" s="5">
        <f>Table1[[#This Row],[Fuel Consumption (mmBtu)]]*Table1[[#This Row],[Emission Factor (kg CO2/ mmBtu)]]*10^3</f>
        <v>48107124091.441963</v>
      </c>
      <c r="U13067" s="3">
        <f>Table1[[#This Row],[Emissions (g CO2)]]/(Table1[[#This Row],[Generation (TWh)]]*10^9)</f>
        <v>695.14947245017572</v>
      </c>
    </row>
    <row r="13068" spans="1:21" x14ac:dyDescent="0.35">
      <c r="A13068" t="s">
        <v>2048</v>
      </c>
      <c r="B13068" t="s">
        <v>3239</v>
      </c>
      <c r="C13068" t="str">
        <f>SUBSTITUTE(Table1[[#This Row],[Fuel]],", ",",")</f>
        <v>fossil gas: natural gas</v>
      </c>
      <c r="D13068" t="s">
        <v>3239</v>
      </c>
      <c r="H13068" t="s">
        <v>3436</v>
      </c>
      <c r="I13068">
        <v>30</v>
      </c>
      <c r="J13068" t="s">
        <v>3446</v>
      </c>
      <c r="K13068">
        <v>2018</v>
      </c>
      <c r="L13068" t="s">
        <v>29</v>
      </c>
      <c r="M13068" t="s">
        <v>29</v>
      </c>
      <c r="N13068">
        <v>24.682182999999998</v>
      </c>
      <c r="O13068">
        <v>45.030155000000001</v>
      </c>
      <c r="P13068" t="s">
        <v>3580</v>
      </c>
      <c r="Q13068" s="3">
        <f>Table1[[#This Row],[Capacity (MW)]]*0.395*8760*10^-6</f>
        <v>0.10380600000000001</v>
      </c>
      <c r="R13068" s="3" cm="1">
        <f t="array" ref="R13068">AVERAGE(VLOOKUP(_xlfn.TEXTSPLIT(Table1[[#This Row],[Fuel (no space after comma)]], ","), FuelList_Final_EF!$A$2:$B$65, 2, FALSE))</f>
        <v>53.06</v>
      </c>
      <c r="S13068" s="3">
        <f>Table1[[#This Row],[Generation (TWh)]]*10^9*VLOOKUP(Table1[[#This Row],[Turbine/Engine Technology]],Technology_HR!$A$2:$B$11,2,FALSE)*10^-6</f>
        <v>1142904.0600000003</v>
      </c>
      <c r="T13068" s="5">
        <f>Table1[[#This Row],[Fuel Consumption (mmBtu)]]*Table1[[#This Row],[Emission Factor (kg CO2/ mmBtu)]]*10^3</f>
        <v>60642489423.600021</v>
      </c>
      <c r="U13068" s="3">
        <f>Table1[[#This Row],[Emissions (g CO2)]]/(Table1[[#This Row],[Generation (TWh)]]*10^9)</f>
        <v>584.19060000000013</v>
      </c>
    </row>
    <row r="13069" spans="1:21" x14ac:dyDescent="0.35">
      <c r="A13069" t="s">
        <v>2048</v>
      </c>
      <c r="B13069" t="s">
        <v>3239</v>
      </c>
      <c r="C13069" t="str">
        <f>SUBSTITUTE(Table1[[#This Row],[Fuel]],", ",",")</f>
        <v>fossil gas: natural gas</v>
      </c>
      <c r="D13069" t="s">
        <v>3239</v>
      </c>
      <c r="H13069" t="s">
        <v>3436</v>
      </c>
      <c r="I13069">
        <v>30</v>
      </c>
      <c r="J13069" t="s">
        <v>3446</v>
      </c>
      <c r="K13069">
        <v>2018</v>
      </c>
      <c r="L13069" t="s">
        <v>29</v>
      </c>
      <c r="M13069" t="s">
        <v>29</v>
      </c>
      <c r="N13069">
        <v>24.682182999999998</v>
      </c>
      <c r="O13069">
        <v>45.030155000000001</v>
      </c>
      <c r="P13069" t="s">
        <v>3580</v>
      </c>
      <c r="Q13069" s="3">
        <f>Table1[[#This Row],[Capacity (MW)]]*0.395*8760*10^-6</f>
        <v>0.10380600000000001</v>
      </c>
      <c r="R13069" s="3" cm="1">
        <f t="array" ref="R13069">AVERAGE(VLOOKUP(_xlfn.TEXTSPLIT(Table1[[#This Row],[Fuel (no space after comma)]], ","), FuelList_Final_EF!$A$2:$B$65, 2, FALSE))</f>
        <v>53.06</v>
      </c>
      <c r="S13069" s="3">
        <f>Table1[[#This Row],[Generation (TWh)]]*10^9*VLOOKUP(Table1[[#This Row],[Turbine/Engine Technology]],Technology_HR!$A$2:$B$11,2,FALSE)*10^-6</f>
        <v>1142904.0600000003</v>
      </c>
      <c r="T13069" s="5">
        <f>Table1[[#This Row],[Fuel Consumption (mmBtu)]]*Table1[[#This Row],[Emission Factor (kg CO2/ mmBtu)]]*10^3</f>
        <v>60642489423.600021</v>
      </c>
      <c r="U13069" s="3">
        <f>Table1[[#This Row],[Emissions (g CO2)]]/(Table1[[#This Row],[Generation (TWh)]]*10^9)</f>
        <v>584.19060000000013</v>
      </c>
    </row>
    <row r="13070" spans="1:21" x14ac:dyDescent="0.35">
      <c r="A13070" t="s">
        <v>2048</v>
      </c>
      <c r="B13070" t="s">
        <v>3239</v>
      </c>
      <c r="C13070" t="str">
        <f>SUBSTITUTE(Table1[[#This Row],[Fuel]],", ",",")</f>
        <v>fossil gas: natural gas</v>
      </c>
      <c r="D13070" t="s">
        <v>3239</v>
      </c>
      <c r="H13070" t="s">
        <v>3436</v>
      </c>
      <c r="I13070">
        <v>30</v>
      </c>
      <c r="J13070" t="s">
        <v>3446</v>
      </c>
      <c r="K13070">
        <v>2018</v>
      </c>
      <c r="L13070" t="s">
        <v>29</v>
      </c>
      <c r="M13070" t="s">
        <v>29</v>
      </c>
      <c r="N13070">
        <v>24.682182999999998</v>
      </c>
      <c r="O13070">
        <v>45.030155000000001</v>
      </c>
      <c r="P13070" t="s">
        <v>3580</v>
      </c>
      <c r="Q13070" s="3">
        <f>Table1[[#This Row],[Capacity (MW)]]*0.395*8760*10^-6</f>
        <v>0.10380600000000001</v>
      </c>
      <c r="R13070" s="3" cm="1">
        <f t="array" ref="R13070">AVERAGE(VLOOKUP(_xlfn.TEXTSPLIT(Table1[[#This Row],[Fuel (no space after comma)]], ","), FuelList_Final_EF!$A$2:$B$65, 2, FALSE))</f>
        <v>53.06</v>
      </c>
      <c r="S13070" s="3">
        <f>Table1[[#This Row],[Generation (TWh)]]*10^9*VLOOKUP(Table1[[#This Row],[Turbine/Engine Technology]],Technology_HR!$A$2:$B$11,2,FALSE)*10^-6</f>
        <v>1142904.0600000003</v>
      </c>
      <c r="T13070" s="5">
        <f>Table1[[#This Row],[Fuel Consumption (mmBtu)]]*Table1[[#This Row],[Emission Factor (kg CO2/ mmBtu)]]*10^3</f>
        <v>60642489423.600021</v>
      </c>
      <c r="U13070" s="3">
        <f>Table1[[#This Row],[Emissions (g CO2)]]/(Table1[[#This Row],[Generation (TWh)]]*10^9)</f>
        <v>584.19060000000013</v>
      </c>
    </row>
    <row r="13071" spans="1:21" x14ac:dyDescent="0.35">
      <c r="A13071" t="s">
        <v>2048</v>
      </c>
      <c r="B13071" t="s">
        <v>3239</v>
      </c>
      <c r="C13071" t="str">
        <f>SUBSTITUTE(Table1[[#This Row],[Fuel]],", ",",")</f>
        <v>fossil gas: natural gas</v>
      </c>
      <c r="D13071" t="s">
        <v>3239</v>
      </c>
      <c r="H13071" t="s">
        <v>3436</v>
      </c>
      <c r="I13071">
        <v>30</v>
      </c>
      <c r="J13071" t="s">
        <v>3446</v>
      </c>
      <c r="K13071">
        <v>2018</v>
      </c>
      <c r="L13071" t="s">
        <v>29</v>
      </c>
      <c r="M13071" t="s">
        <v>29</v>
      </c>
      <c r="N13071">
        <v>24.682182999999998</v>
      </c>
      <c r="O13071">
        <v>45.030155000000001</v>
      </c>
      <c r="P13071" t="s">
        <v>3580</v>
      </c>
      <c r="Q13071" s="3">
        <f>Table1[[#This Row],[Capacity (MW)]]*0.395*8760*10^-6</f>
        <v>0.10380600000000001</v>
      </c>
      <c r="R13071" s="3" cm="1">
        <f t="array" ref="R13071">AVERAGE(VLOOKUP(_xlfn.TEXTSPLIT(Table1[[#This Row],[Fuel (no space after comma)]], ","), FuelList_Final_EF!$A$2:$B$65, 2, FALSE))</f>
        <v>53.06</v>
      </c>
      <c r="S13071" s="3">
        <f>Table1[[#This Row],[Generation (TWh)]]*10^9*VLOOKUP(Table1[[#This Row],[Turbine/Engine Technology]],Technology_HR!$A$2:$B$11,2,FALSE)*10^-6</f>
        <v>1142904.0600000003</v>
      </c>
      <c r="T13071" s="5">
        <f>Table1[[#This Row],[Fuel Consumption (mmBtu)]]*Table1[[#This Row],[Emission Factor (kg CO2/ mmBtu)]]*10^3</f>
        <v>60642489423.600021</v>
      </c>
      <c r="U13071" s="3">
        <f>Table1[[#This Row],[Emissions (g CO2)]]/(Table1[[#This Row],[Generation (TWh)]]*10^9)</f>
        <v>584.19060000000013</v>
      </c>
    </row>
    <row r="13072" spans="1:21" x14ac:dyDescent="0.35">
      <c r="A13072" t="s">
        <v>2048</v>
      </c>
      <c r="B13072" t="s">
        <v>3239</v>
      </c>
      <c r="C13072" t="str">
        <f>SUBSTITUTE(Table1[[#This Row],[Fuel]],", ",",")</f>
        <v>fossil gas: natural gas</v>
      </c>
      <c r="D13072" t="s">
        <v>3239</v>
      </c>
      <c r="H13072" t="s">
        <v>3436</v>
      </c>
      <c r="I13072">
        <v>30</v>
      </c>
      <c r="J13072" t="s">
        <v>3446</v>
      </c>
      <c r="K13072">
        <v>2018</v>
      </c>
      <c r="L13072" t="s">
        <v>29</v>
      </c>
      <c r="M13072" t="s">
        <v>29</v>
      </c>
      <c r="N13072">
        <v>24.682182999999998</v>
      </c>
      <c r="O13072">
        <v>45.030155000000001</v>
      </c>
      <c r="P13072" t="s">
        <v>3580</v>
      </c>
      <c r="Q13072" s="3">
        <f>Table1[[#This Row],[Capacity (MW)]]*0.395*8760*10^-6</f>
        <v>0.10380600000000001</v>
      </c>
      <c r="R13072" s="3" cm="1">
        <f t="array" ref="R13072">AVERAGE(VLOOKUP(_xlfn.TEXTSPLIT(Table1[[#This Row],[Fuel (no space after comma)]], ","), FuelList_Final_EF!$A$2:$B$65, 2, FALSE))</f>
        <v>53.06</v>
      </c>
      <c r="S13072" s="3">
        <f>Table1[[#This Row],[Generation (TWh)]]*10^9*VLOOKUP(Table1[[#This Row],[Turbine/Engine Technology]],Technology_HR!$A$2:$B$11,2,FALSE)*10^-6</f>
        <v>1142904.0600000003</v>
      </c>
      <c r="T13072" s="5">
        <f>Table1[[#This Row],[Fuel Consumption (mmBtu)]]*Table1[[#This Row],[Emission Factor (kg CO2/ mmBtu)]]*10^3</f>
        <v>60642489423.600021</v>
      </c>
      <c r="U13072" s="3">
        <f>Table1[[#This Row],[Emissions (g CO2)]]/(Table1[[#This Row],[Generation (TWh)]]*10^9)</f>
        <v>584.19060000000013</v>
      </c>
    </row>
    <row r="13073" spans="1:21" x14ac:dyDescent="0.35">
      <c r="A13073" t="s">
        <v>2048</v>
      </c>
      <c r="B13073" t="s">
        <v>3239</v>
      </c>
      <c r="C13073" t="str">
        <f>SUBSTITUTE(Table1[[#This Row],[Fuel]],", ",",")</f>
        <v>fossil gas: natural gas</v>
      </c>
      <c r="D13073" t="s">
        <v>3239</v>
      </c>
      <c r="H13073" t="s">
        <v>3436</v>
      </c>
      <c r="I13073">
        <v>30</v>
      </c>
      <c r="J13073" t="s">
        <v>3446</v>
      </c>
      <c r="K13073">
        <v>2018</v>
      </c>
      <c r="L13073" t="s">
        <v>29</v>
      </c>
      <c r="M13073" t="s">
        <v>29</v>
      </c>
      <c r="N13073">
        <v>24.682182999999998</v>
      </c>
      <c r="O13073">
        <v>45.030155000000001</v>
      </c>
      <c r="P13073" t="s">
        <v>3580</v>
      </c>
      <c r="Q13073" s="3">
        <f>Table1[[#This Row],[Capacity (MW)]]*0.395*8760*10^-6</f>
        <v>0.10380600000000001</v>
      </c>
      <c r="R13073" s="3" cm="1">
        <f t="array" ref="R13073">AVERAGE(VLOOKUP(_xlfn.TEXTSPLIT(Table1[[#This Row],[Fuel (no space after comma)]], ","), FuelList_Final_EF!$A$2:$B$65, 2, FALSE))</f>
        <v>53.06</v>
      </c>
      <c r="S13073" s="3">
        <f>Table1[[#This Row],[Generation (TWh)]]*10^9*VLOOKUP(Table1[[#This Row],[Turbine/Engine Technology]],Technology_HR!$A$2:$B$11,2,FALSE)*10^-6</f>
        <v>1142904.0600000003</v>
      </c>
      <c r="T13073" s="5">
        <f>Table1[[#This Row],[Fuel Consumption (mmBtu)]]*Table1[[#This Row],[Emission Factor (kg CO2/ mmBtu)]]*10^3</f>
        <v>60642489423.600021</v>
      </c>
      <c r="U13073" s="3">
        <f>Table1[[#This Row],[Emissions (g CO2)]]/(Table1[[#This Row],[Generation (TWh)]]*10^9)</f>
        <v>584.19060000000013</v>
      </c>
    </row>
    <row r="13074" spans="1:21" x14ac:dyDescent="0.35">
      <c r="A13074" t="s">
        <v>2207</v>
      </c>
      <c r="B13074" t="s">
        <v>3239</v>
      </c>
      <c r="C13074" t="str">
        <f>SUBSTITUTE(Table1[[#This Row],[Fuel]],", ",",")</f>
        <v>fossil gas: natural gas</v>
      </c>
      <c r="D13074" t="s">
        <v>3239</v>
      </c>
      <c r="H13074" t="s">
        <v>3436</v>
      </c>
      <c r="I13074">
        <v>32</v>
      </c>
      <c r="J13074" t="s">
        <v>3446</v>
      </c>
      <c r="K13074">
        <v>1991</v>
      </c>
      <c r="L13074" t="s">
        <v>29</v>
      </c>
      <c r="M13074" t="s">
        <v>29</v>
      </c>
      <c r="N13074">
        <v>35.201013000000003</v>
      </c>
      <c r="O13074">
        <v>40.082113999999997</v>
      </c>
      <c r="P13074" t="s">
        <v>3598</v>
      </c>
      <c r="Q13074" s="3">
        <f>Table1[[#This Row],[Capacity (MW)]]*0.395*8760*10^-6</f>
        <v>0.1107264</v>
      </c>
      <c r="R13074" s="3" cm="1">
        <f t="array" ref="R13074">AVERAGE(VLOOKUP(_xlfn.TEXTSPLIT(Table1[[#This Row],[Fuel (no space after comma)]], ","), FuelList_Final_EF!$A$2:$B$65, 2, FALSE))</f>
        <v>53.06</v>
      </c>
      <c r="S13074" s="3">
        <f>Table1[[#This Row],[Generation (TWh)]]*10^9*VLOOKUP(Table1[[#This Row],[Turbine/Engine Technology]],Technology_HR!$A$2:$B$11,2,FALSE)*10^-6</f>
        <v>1219097.6639999999</v>
      </c>
      <c r="T13074" s="5">
        <f>Table1[[#This Row],[Fuel Consumption (mmBtu)]]*Table1[[#This Row],[Emission Factor (kg CO2/ mmBtu)]]*10^3</f>
        <v>64685322051.839989</v>
      </c>
      <c r="U13074" s="3">
        <f>Table1[[#This Row],[Emissions (g CO2)]]/(Table1[[#This Row],[Generation (TWh)]]*10^9)</f>
        <v>584.1905999999999</v>
      </c>
    </row>
    <row r="13075" spans="1:21" x14ac:dyDescent="0.35">
      <c r="A13075" t="s">
        <v>2207</v>
      </c>
      <c r="B13075" t="s">
        <v>3239</v>
      </c>
      <c r="C13075" t="str">
        <f>SUBSTITUTE(Table1[[#This Row],[Fuel]],", ",",")</f>
        <v>fossil gas: natural gas</v>
      </c>
      <c r="D13075" t="s">
        <v>3239</v>
      </c>
      <c r="H13075" t="s">
        <v>3436</v>
      </c>
      <c r="I13075">
        <v>32</v>
      </c>
      <c r="J13075" t="s">
        <v>3446</v>
      </c>
      <c r="K13075">
        <v>1991</v>
      </c>
      <c r="L13075" t="s">
        <v>29</v>
      </c>
      <c r="M13075" t="s">
        <v>29</v>
      </c>
      <c r="N13075">
        <v>35.201013000000003</v>
      </c>
      <c r="O13075">
        <v>40.082113999999997</v>
      </c>
      <c r="P13075" t="s">
        <v>3598</v>
      </c>
      <c r="Q13075" s="3">
        <f>Table1[[#This Row],[Capacity (MW)]]*0.395*8760*10^-6</f>
        <v>0.1107264</v>
      </c>
      <c r="R13075" s="3" cm="1">
        <f t="array" ref="R13075">AVERAGE(VLOOKUP(_xlfn.TEXTSPLIT(Table1[[#This Row],[Fuel (no space after comma)]], ","), FuelList_Final_EF!$A$2:$B$65, 2, FALSE))</f>
        <v>53.06</v>
      </c>
      <c r="S13075" s="3">
        <f>Table1[[#This Row],[Generation (TWh)]]*10^9*VLOOKUP(Table1[[#This Row],[Turbine/Engine Technology]],Technology_HR!$A$2:$B$11,2,FALSE)*10^-6</f>
        <v>1219097.6639999999</v>
      </c>
      <c r="T13075" s="5">
        <f>Table1[[#This Row],[Fuel Consumption (mmBtu)]]*Table1[[#This Row],[Emission Factor (kg CO2/ mmBtu)]]*10^3</f>
        <v>64685322051.839989</v>
      </c>
      <c r="U13075" s="3">
        <f>Table1[[#This Row],[Emissions (g CO2)]]/(Table1[[#This Row],[Generation (TWh)]]*10^9)</f>
        <v>584.1905999999999</v>
      </c>
    </row>
    <row r="13076" spans="1:21" x14ac:dyDescent="0.35">
      <c r="A13076" t="s">
        <v>2207</v>
      </c>
      <c r="B13076" t="s">
        <v>3239</v>
      </c>
      <c r="C13076" t="str">
        <f>SUBSTITUTE(Table1[[#This Row],[Fuel]],", ",",")</f>
        <v>fossil gas: natural gas</v>
      </c>
      <c r="D13076" t="s">
        <v>3239</v>
      </c>
      <c r="H13076" t="s">
        <v>3436</v>
      </c>
      <c r="I13076">
        <v>32</v>
      </c>
      <c r="J13076" t="s">
        <v>3446</v>
      </c>
      <c r="K13076">
        <v>1991</v>
      </c>
      <c r="L13076" t="s">
        <v>29</v>
      </c>
      <c r="M13076" t="s">
        <v>29</v>
      </c>
      <c r="N13076">
        <v>35.201013000000003</v>
      </c>
      <c r="O13076">
        <v>40.082113999999997</v>
      </c>
      <c r="P13076" t="s">
        <v>3598</v>
      </c>
      <c r="Q13076" s="3">
        <f>Table1[[#This Row],[Capacity (MW)]]*0.395*8760*10^-6</f>
        <v>0.1107264</v>
      </c>
      <c r="R13076" s="3" cm="1">
        <f t="array" ref="R13076">AVERAGE(VLOOKUP(_xlfn.TEXTSPLIT(Table1[[#This Row],[Fuel (no space after comma)]], ","), FuelList_Final_EF!$A$2:$B$65, 2, FALSE))</f>
        <v>53.06</v>
      </c>
      <c r="S13076" s="3">
        <f>Table1[[#This Row],[Generation (TWh)]]*10^9*VLOOKUP(Table1[[#This Row],[Turbine/Engine Technology]],Technology_HR!$A$2:$B$11,2,FALSE)*10^-6</f>
        <v>1219097.6639999999</v>
      </c>
      <c r="T13076" s="5">
        <f>Table1[[#This Row],[Fuel Consumption (mmBtu)]]*Table1[[#This Row],[Emission Factor (kg CO2/ mmBtu)]]*10^3</f>
        <v>64685322051.839989</v>
      </c>
      <c r="U13076" s="3">
        <f>Table1[[#This Row],[Emissions (g CO2)]]/(Table1[[#This Row],[Generation (TWh)]]*10^9)</f>
        <v>584.1905999999999</v>
      </c>
    </row>
    <row r="13077" spans="1:21" x14ac:dyDescent="0.35">
      <c r="A13077" t="s">
        <v>1329</v>
      </c>
      <c r="B13077" t="s">
        <v>3243</v>
      </c>
      <c r="C13077" t="str">
        <f>SUBSTITUTE(Table1[[#This Row],[Fuel]],", ",",")</f>
        <v>fossil gas: natural gas,fossil liquids: fuel oil</v>
      </c>
      <c r="D13077" t="s">
        <v>3239</v>
      </c>
      <c r="E13077" t="s">
        <v>3275</v>
      </c>
      <c r="H13077" t="s">
        <v>3437</v>
      </c>
      <c r="I13077">
        <v>14.4</v>
      </c>
      <c r="J13077" t="s">
        <v>3446</v>
      </c>
      <c r="K13077">
        <v>2017</v>
      </c>
      <c r="L13077" t="s">
        <v>29</v>
      </c>
      <c r="M13077" t="s">
        <v>29</v>
      </c>
      <c r="N13077">
        <v>31.898536</v>
      </c>
      <c r="O13077">
        <v>54.354447999999998</v>
      </c>
      <c r="P13077" t="s">
        <v>3522</v>
      </c>
      <c r="Q13077" s="3">
        <f>Table1[[#This Row],[Capacity (MW)]]*0.395*8760*10^-6</f>
        <v>4.9826880000000004E-2</v>
      </c>
      <c r="R13077" s="3" cm="1">
        <f t="array" ref="R13077">AVERAGE(VLOOKUP(_xlfn.TEXTSPLIT(Table1[[#This Row],[Fuel (no space after comma)]], ","), FuelList_Final_EF!$A$2:$B$65, 2, FALSE))</f>
        <v>65.583341148886291</v>
      </c>
      <c r="S13077" s="3">
        <f>Table1[[#This Row],[Generation (TWh)]]*10^9*VLOOKUP(Table1[[#This Row],[Turbine/Engine Technology]],Technology_HR!$A$2:$B$11,2,FALSE)*10^-6</f>
        <v>443459.23200000002</v>
      </c>
      <c r="T13077" s="5">
        <f>Table1[[#This Row],[Fuel Consumption (mmBtu)]]*Table1[[#This Row],[Emission Factor (kg CO2/ mmBtu)]]*10^3</f>
        <v>29083538097.879112</v>
      </c>
      <c r="U13077" s="3">
        <f>Table1[[#This Row],[Emissions (g CO2)]]/(Table1[[#This Row],[Generation (TWh)]]*10^9)</f>
        <v>583.69173622508788</v>
      </c>
    </row>
    <row r="13078" spans="1:21" x14ac:dyDescent="0.35">
      <c r="A13078" t="s">
        <v>1548</v>
      </c>
      <c r="B13078" t="s">
        <v>3246</v>
      </c>
      <c r="C13078" t="str">
        <f>SUBSTITUTE(Table1[[#This Row],[Fuel]],", ",",")</f>
        <v>fossil gas: natural gas,fossil liquids: light fuel oil</v>
      </c>
      <c r="D13078" t="s">
        <v>3239</v>
      </c>
      <c r="E13078" t="s">
        <v>3282</v>
      </c>
      <c r="H13078" t="s">
        <v>3436</v>
      </c>
      <c r="I13078">
        <v>47</v>
      </c>
      <c r="J13078" t="s">
        <v>3446</v>
      </c>
      <c r="K13078">
        <v>2017</v>
      </c>
      <c r="L13078" t="s">
        <v>29</v>
      </c>
      <c r="M13078" t="s">
        <v>29</v>
      </c>
      <c r="N13078">
        <v>32.679847000000002</v>
      </c>
      <c r="O13078">
        <v>12.878595000000001</v>
      </c>
      <c r="P13078" t="s">
        <v>3538</v>
      </c>
      <c r="Q13078" s="3">
        <f>Table1[[#This Row],[Capacity (MW)]]*0.395*8760*10^-6</f>
        <v>0.16262940000000001</v>
      </c>
      <c r="R13078" s="3" cm="1">
        <f t="array" ref="R13078">AVERAGE(VLOOKUP(_xlfn.TEXTSPLIT(Table1[[#This Row],[Fuel (no space after comma)]], ","), FuelList_Final_EF!$A$2:$B$65, 2, FALSE))</f>
        <v>65.59167633104903</v>
      </c>
      <c r="S13078" s="3">
        <f>Table1[[#This Row],[Generation (TWh)]]*10^9*VLOOKUP(Table1[[#This Row],[Turbine/Engine Technology]],Technology_HR!$A$2:$B$11,2,FALSE)*10^-6</f>
        <v>1790549.6939999999</v>
      </c>
      <c r="T13078" s="5">
        <f>Table1[[#This Row],[Fuel Consumption (mmBtu)]]*Table1[[#This Row],[Emission Factor (kg CO2/ mmBtu)]]*10^3</f>
        <v>117445155983.50687</v>
      </c>
      <c r="U13078" s="3">
        <f>Table1[[#This Row],[Emissions (g CO2)]]/(Table1[[#This Row],[Generation (TWh)]]*10^9)</f>
        <v>722.16435640484974</v>
      </c>
    </row>
    <row r="13079" spans="1:21" x14ac:dyDescent="0.35">
      <c r="A13079" t="s">
        <v>1548</v>
      </c>
      <c r="B13079" t="s">
        <v>3246</v>
      </c>
      <c r="C13079" t="str">
        <f>SUBSTITUTE(Table1[[#This Row],[Fuel]],", ",",")</f>
        <v>fossil gas: natural gas,fossil liquids: light fuel oil</v>
      </c>
      <c r="D13079" t="s">
        <v>3239</v>
      </c>
      <c r="E13079" t="s">
        <v>3282</v>
      </c>
      <c r="H13079" t="s">
        <v>3436</v>
      </c>
      <c r="I13079">
        <v>47</v>
      </c>
      <c r="J13079" t="s">
        <v>3446</v>
      </c>
      <c r="K13079">
        <v>2018</v>
      </c>
      <c r="L13079" t="s">
        <v>29</v>
      </c>
      <c r="M13079" t="s">
        <v>29</v>
      </c>
      <c r="N13079">
        <v>32.679847000000002</v>
      </c>
      <c r="O13079">
        <v>12.878595000000001</v>
      </c>
      <c r="P13079" t="s">
        <v>3538</v>
      </c>
      <c r="Q13079" s="3">
        <f>Table1[[#This Row],[Capacity (MW)]]*0.395*8760*10^-6</f>
        <v>0.16262940000000001</v>
      </c>
      <c r="R13079" s="3" cm="1">
        <f t="array" ref="R13079">AVERAGE(VLOOKUP(_xlfn.TEXTSPLIT(Table1[[#This Row],[Fuel (no space after comma)]], ","), FuelList_Final_EF!$A$2:$B$65, 2, FALSE))</f>
        <v>65.59167633104903</v>
      </c>
      <c r="S13079" s="3">
        <f>Table1[[#This Row],[Generation (TWh)]]*10^9*VLOOKUP(Table1[[#This Row],[Turbine/Engine Technology]],Technology_HR!$A$2:$B$11,2,FALSE)*10^-6</f>
        <v>1790549.6939999999</v>
      </c>
      <c r="T13079" s="5">
        <f>Table1[[#This Row],[Fuel Consumption (mmBtu)]]*Table1[[#This Row],[Emission Factor (kg CO2/ mmBtu)]]*10^3</f>
        <v>117445155983.50687</v>
      </c>
      <c r="U13079" s="3">
        <f>Table1[[#This Row],[Emissions (g CO2)]]/(Table1[[#This Row],[Generation (TWh)]]*10^9)</f>
        <v>722.16435640484974</v>
      </c>
    </row>
    <row r="13080" spans="1:21" x14ac:dyDescent="0.35">
      <c r="A13080" t="s">
        <v>1548</v>
      </c>
      <c r="B13080" t="s">
        <v>3246</v>
      </c>
      <c r="C13080" t="str">
        <f>SUBSTITUTE(Table1[[#This Row],[Fuel]],", ",",")</f>
        <v>fossil gas: natural gas,fossil liquids: light fuel oil</v>
      </c>
      <c r="D13080" t="s">
        <v>3239</v>
      </c>
      <c r="E13080" t="s">
        <v>3282</v>
      </c>
      <c r="H13080" t="s">
        <v>3436</v>
      </c>
      <c r="I13080">
        <v>47</v>
      </c>
      <c r="J13080" t="s">
        <v>3446</v>
      </c>
      <c r="K13080">
        <v>2018</v>
      </c>
      <c r="L13080" t="s">
        <v>29</v>
      </c>
      <c r="M13080" t="s">
        <v>29</v>
      </c>
      <c r="N13080">
        <v>32.679847000000002</v>
      </c>
      <c r="O13080">
        <v>12.878595000000001</v>
      </c>
      <c r="P13080" t="s">
        <v>3538</v>
      </c>
      <c r="Q13080" s="3">
        <f>Table1[[#This Row],[Capacity (MW)]]*0.395*8760*10^-6</f>
        <v>0.16262940000000001</v>
      </c>
      <c r="R13080" s="3" cm="1">
        <f t="array" ref="R13080">AVERAGE(VLOOKUP(_xlfn.TEXTSPLIT(Table1[[#This Row],[Fuel (no space after comma)]], ","), FuelList_Final_EF!$A$2:$B$65, 2, FALSE))</f>
        <v>65.59167633104903</v>
      </c>
      <c r="S13080" s="3">
        <f>Table1[[#This Row],[Generation (TWh)]]*10^9*VLOOKUP(Table1[[#This Row],[Turbine/Engine Technology]],Technology_HR!$A$2:$B$11,2,FALSE)*10^-6</f>
        <v>1790549.6939999999</v>
      </c>
      <c r="T13080" s="5">
        <f>Table1[[#This Row],[Fuel Consumption (mmBtu)]]*Table1[[#This Row],[Emission Factor (kg CO2/ mmBtu)]]*10^3</f>
        <v>117445155983.50687</v>
      </c>
      <c r="U13080" s="3">
        <f>Table1[[#This Row],[Emissions (g CO2)]]/(Table1[[#This Row],[Generation (TWh)]]*10^9)</f>
        <v>722.16435640484974</v>
      </c>
    </row>
    <row r="13081" spans="1:21" x14ac:dyDescent="0.35">
      <c r="A13081" t="s">
        <v>3173</v>
      </c>
      <c r="B13081" t="s">
        <v>3239</v>
      </c>
      <c r="C13081" t="str">
        <f>SUBSTITUTE(Table1[[#This Row],[Fuel]],", ",",")</f>
        <v>fossil gas: natural gas</v>
      </c>
      <c r="D13081" t="s">
        <v>3239</v>
      </c>
      <c r="H13081" t="s">
        <v>3436</v>
      </c>
      <c r="I13081">
        <v>4</v>
      </c>
      <c r="J13081" t="s">
        <v>3446</v>
      </c>
      <c r="K13081">
        <v>2010</v>
      </c>
      <c r="L13081" t="s">
        <v>29</v>
      </c>
      <c r="M13081" t="s">
        <v>29</v>
      </c>
      <c r="N13081">
        <v>36.848399999999998</v>
      </c>
      <c r="O13081">
        <v>53.342587000000002</v>
      </c>
      <c r="P13081" t="s">
        <v>3522</v>
      </c>
      <c r="Q13081" s="3">
        <f>Table1[[#This Row],[Capacity (MW)]]*0.395*8760*10^-6</f>
        <v>1.38408E-2</v>
      </c>
      <c r="R13081" s="3" cm="1">
        <f t="array" ref="R13081">AVERAGE(VLOOKUP(_xlfn.TEXTSPLIT(Table1[[#This Row],[Fuel (no space after comma)]], ","), FuelList_Final_EF!$A$2:$B$65, 2, FALSE))</f>
        <v>53.06</v>
      </c>
      <c r="S13081" s="3">
        <f>Table1[[#This Row],[Generation (TWh)]]*10^9*VLOOKUP(Table1[[#This Row],[Turbine/Engine Technology]],Technology_HR!$A$2:$B$11,2,FALSE)*10^-6</f>
        <v>152387.20799999998</v>
      </c>
      <c r="T13081" s="5">
        <f>Table1[[#This Row],[Fuel Consumption (mmBtu)]]*Table1[[#This Row],[Emission Factor (kg CO2/ mmBtu)]]*10^3</f>
        <v>8085665256.4799986</v>
      </c>
      <c r="U13081" s="3">
        <f>Table1[[#This Row],[Emissions (g CO2)]]/(Table1[[#This Row],[Generation (TWh)]]*10^9)</f>
        <v>584.1905999999999</v>
      </c>
    </row>
    <row r="13082" spans="1:21" x14ac:dyDescent="0.35">
      <c r="A13082" t="s">
        <v>3173</v>
      </c>
      <c r="B13082" t="s">
        <v>3239</v>
      </c>
      <c r="C13082" t="str">
        <f>SUBSTITUTE(Table1[[#This Row],[Fuel]],", ",",")</f>
        <v>fossil gas: natural gas</v>
      </c>
      <c r="D13082" t="s">
        <v>3239</v>
      </c>
      <c r="H13082" t="s">
        <v>3436</v>
      </c>
      <c r="I13082">
        <v>4</v>
      </c>
      <c r="J13082" t="s">
        <v>3446</v>
      </c>
      <c r="K13082">
        <v>2010</v>
      </c>
      <c r="L13082" t="s">
        <v>29</v>
      </c>
      <c r="M13082" t="s">
        <v>29</v>
      </c>
      <c r="N13082">
        <v>36.848399999999998</v>
      </c>
      <c r="O13082">
        <v>53.342587000000002</v>
      </c>
      <c r="P13082" t="s">
        <v>3522</v>
      </c>
      <c r="Q13082" s="3">
        <f>Table1[[#This Row],[Capacity (MW)]]*0.395*8760*10^-6</f>
        <v>1.38408E-2</v>
      </c>
      <c r="R13082" s="3" cm="1">
        <f t="array" ref="R13082">AVERAGE(VLOOKUP(_xlfn.TEXTSPLIT(Table1[[#This Row],[Fuel (no space after comma)]], ","), FuelList_Final_EF!$A$2:$B$65, 2, FALSE))</f>
        <v>53.06</v>
      </c>
      <c r="S13082" s="3">
        <f>Table1[[#This Row],[Generation (TWh)]]*10^9*VLOOKUP(Table1[[#This Row],[Turbine/Engine Technology]],Technology_HR!$A$2:$B$11,2,FALSE)*10^-6</f>
        <v>152387.20799999998</v>
      </c>
      <c r="T13082" s="5">
        <f>Table1[[#This Row],[Fuel Consumption (mmBtu)]]*Table1[[#This Row],[Emission Factor (kg CO2/ mmBtu)]]*10^3</f>
        <v>8085665256.4799986</v>
      </c>
      <c r="U13082" s="3">
        <f>Table1[[#This Row],[Emissions (g CO2)]]/(Table1[[#This Row],[Generation (TWh)]]*10^9)</f>
        <v>584.1905999999999</v>
      </c>
    </row>
    <row r="13083" spans="1:21" x14ac:dyDescent="0.35">
      <c r="A13083" t="s">
        <v>3173</v>
      </c>
      <c r="B13083" t="s">
        <v>3239</v>
      </c>
      <c r="C13083" t="str">
        <f>SUBSTITUTE(Table1[[#This Row],[Fuel]],", ",",")</f>
        <v>fossil gas: natural gas</v>
      </c>
      <c r="D13083" t="s">
        <v>3239</v>
      </c>
      <c r="H13083" t="s">
        <v>3436</v>
      </c>
      <c r="I13083">
        <v>25</v>
      </c>
      <c r="J13083" t="s">
        <v>3446</v>
      </c>
      <c r="K13083">
        <v>2010</v>
      </c>
      <c r="L13083" t="s">
        <v>29</v>
      </c>
      <c r="M13083" t="s">
        <v>29</v>
      </c>
      <c r="N13083">
        <v>36.848399999999998</v>
      </c>
      <c r="O13083">
        <v>53.342587000000002</v>
      </c>
      <c r="P13083" t="s">
        <v>3522</v>
      </c>
      <c r="Q13083" s="3">
        <f>Table1[[#This Row],[Capacity (MW)]]*0.395*8760*10^-6</f>
        <v>8.6504999999999999E-2</v>
      </c>
      <c r="R13083" s="3" cm="1">
        <f t="array" ref="R13083">AVERAGE(VLOOKUP(_xlfn.TEXTSPLIT(Table1[[#This Row],[Fuel (no space after comma)]], ","), FuelList_Final_EF!$A$2:$B$65, 2, FALSE))</f>
        <v>53.06</v>
      </c>
      <c r="S13083" s="3">
        <f>Table1[[#This Row],[Generation (TWh)]]*10^9*VLOOKUP(Table1[[#This Row],[Turbine/Engine Technology]],Technology_HR!$A$2:$B$11,2,FALSE)*10^-6</f>
        <v>952420.04999999993</v>
      </c>
      <c r="T13083" s="5">
        <f>Table1[[#This Row],[Fuel Consumption (mmBtu)]]*Table1[[#This Row],[Emission Factor (kg CO2/ mmBtu)]]*10^3</f>
        <v>50535407853</v>
      </c>
      <c r="U13083" s="3">
        <f>Table1[[#This Row],[Emissions (g CO2)]]/(Table1[[#This Row],[Generation (TWh)]]*10^9)</f>
        <v>584.19060000000002</v>
      </c>
    </row>
    <row r="13084" spans="1:21" x14ac:dyDescent="0.35">
      <c r="A13084" t="s">
        <v>3173</v>
      </c>
      <c r="B13084" t="s">
        <v>3239</v>
      </c>
      <c r="C13084" t="str">
        <f>SUBSTITUTE(Table1[[#This Row],[Fuel]],", ",",")</f>
        <v>fossil gas: natural gas</v>
      </c>
      <c r="D13084" t="s">
        <v>3239</v>
      </c>
      <c r="H13084" t="s">
        <v>3436</v>
      </c>
      <c r="I13084">
        <v>25</v>
      </c>
      <c r="J13084" t="s">
        <v>3446</v>
      </c>
      <c r="K13084">
        <v>2010</v>
      </c>
      <c r="L13084" t="s">
        <v>29</v>
      </c>
      <c r="M13084" t="s">
        <v>29</v>
      </c>
      <c r="N13084">
        <v>36.848399999999998</v>
      </c>
      <c r="O13084">
        <v>53.342587000000002</v>
      </c>
      <c r="P13084" t="s">
        <v>3522</v>
      </c>
      <c r="Q13084" s="3">
        <f>Table1[[#This Row],[Capacity (MW)]]*0.395*8760*10^-6</f>
        <v>8.6504999999999999E-2</v>
      </c>
      <c r="R13084" s="3" cm="1">
        <f t="array" ref="R13084">AVERAGE(VLOOKUP(_xlfn.TEXTSPLIT(Table1[[#This Row],[Fuel (no space after comma)]], ","), FuelList_Final_EF!$A$2:$B$65, 2, FALSE))</f>
        <v>53.06</v>
      </c>
      <c r="S13084" s="3">
        <f>Table1[[#This Row],[Generation (TWh)]]*10^9*VLOOKUP(Table1[[#This Row],[Turbine/Engine Technology]],Technology_HR!$A$2:$B$11,2,FALSE)*10^-6</f>
        <v>952420.04999999993</v>
      </c>
      <c r="T13084" s="5">
        <f>Table1[[#This Row],[Fuel Consumption (mmBtu)]]*Table1[[#This Row],[Emission Factor (kg CO2/ mmBtu)]]*10^3</f>
        <v>50535407853</v>
      </c>
      <c r="U13084" s="3">
        <f>Table1[[#This Row],[Emissions (g CO2)]]/(Table1[[#This Row],[Generation (TWh)]]*10^9)</f>
        <v>584.19060000000002</v>
      </c>
    </row>
    <row r="13085" spans="1:21" x14ac:dyDescent="0.35">
      <c r="A13085" t="s">
        <v>19</v>
      </c>
      <c r="B13085" t="s">
        <v>3239</v>
      </c>
      <c r="C13085" t="str">
        <f>SUBSTITUTE(Table1[[#This Row],[Fuel]],", ",",")</f>
        <v>fossil gas: natural gas</v>
      </c>
      <c r="D13085" t="s">
        <v>3239</v>
      </c>
      <c r="H13085" t="s">
        <v>3436</v>
      </c>
      <c r="I13085">
        <v>23</v>
      </c>
      <c r="J13085" t="s">
        <v>3446</v>
      </c>
      <c r="K13085" t="s">
        <v>29</v>
      </c>
      <c r="L13085" t="s">
        <v>29</v>
      </c>
      <c r="M13085" t="s">
        <v>29</v>
      </c>
      <c r="N13085">
        <v>36.651708999999997</v>
      </c>
      <c r="O13085">
        <v>4.8793129999999998</v>
      </c>
      <c r="P13085" t="s">
        <v>3455</v>
      </c>
      <c r="Q13085" s="3">
        <f>Table1[[#This Row],[Capacity (MW)]]*0.395*8760*10^-6</f>
        <v>7.9584600000000005E-2</v>
      </c>
      <c r="R13085" s="3" cm="1">
        <f t="array" ref="R13085">AVERAGE(VLOOKUP(_xlfn.TEXTSPLIT(Table1[[#This Row],[Fuel (no space after comma)]], ","), FuelList_Final_EF!$A$2:$B$65, 2, FALSE))</f>
        <v>53.06</v>
      </c>
      <c r="S13085" s="3">
        <f>Table1[[#This Row],[Generation (TWh)]]*10^9*VLOOKUP(Table1[[#This Row],[Turbine/Engine Technology]],Technology_HR!$A$2:$B$11,2,FALSE)*10^-6</f>
        <v>876226.446</v>
      </c>
      <c r="T13085" s="5">
        <f>Table1[[#This Row],[Fuel Consumption (mmBtu)]]*Table1[[#This Row],[Emission Factor (kg CO2/ mmBtu)]]*10^3</f>
        <v>46492575224.760002</v>
      </c>
      <c r="U13085" s="3">
        <f>Table1[[#This Row],[Emissions (g CO2)]]/(Table1[[#This Row],[Generation (TWh)]]*10^9)</f>
        <v>584.19060000000002</v>
      </c>
    </row>
    <row r="13086" spans="1:21" x14ac:dyDescent="0.35">
      <c r="A13086" t="s">
        <v>19</v>
      </c>
      <c r="B13086" t="s">
        <v>3239</v>
      </c>
      <c r="C13086" t="str">
        <f>SUBSTITUTE(Table1[[#This Row],[Fuel]],", ",",")</f>
        <v>fossil gas: natural gas</v>
      </c>
      <c r="D13086" t="s">
        <v>3239</v>
      </c>
      <c r="H13086" t="s">
        <v>3436</v>
      </c>
      <c r="I13086">
        <v>23</v>
      </c>
      <c r="J13086" t="s">
        <v>3446</v>
      </c>
      <c r="K13086" t="s">
        <v>29</v>
      </c>
      <c r="L13086" t="s">
        <v>29</v>
      </c>
      <c r="M13086" t="s">
        <v>29</v>
      </c>
      <c r="N13086">
        <v>36.651708999999997</v>
      </c>
      <c r="O13086">
        <v>4.8793129999999998</v>
      </c>
      <c r="P13086" t="s">
        <v>3455</v>
      </c>
      <c r="Q13086" s="3">
        <f>Table1[[#This Row],[Capacity (MW)]]*0.395*8760*10^-6</f>
        <v>7.9584600000000005E-2</v>
      </c>
      <c r="R13086" s="3" cm="1">
        <f t="array" ref="R13086">AVERAGE(VLOOKUP(_xlfn.TEXTSPLIT(Table1[[#This Row],[Fuel (no space after comma)]], ","), FuelList_Final_EF!$A$2:$B$65, 2, FALSE))</f>
        <v>53.06</v>
      </c>
      <c r="S13086" s="3">
        <f>Table1[[#This Row],[Generation (TWh)]]*10^9*VLOOKUP(Table1[[#This Row],[Turbine/Engine Technology]],Technology_HR!$A$2:$B$11,2,FALSE)*10^-6</f>
        <v>876226.446</v>
      </c>
      <c r="T13086" s="5">
        <f>Table1[[#This Row],[Fuel Consumption (mmBtu)]]*Table1[[#This Row],[Emission Factor (kg CO2/ mmBtu)]]*10^3</f>
        <v>46492575224.760002</v>
      </c>
      <c r="U13086" s="3">
        <f>Table1[[#This Row],[Emissions (g CO2)]]/(Table1[[#This Row],[Generation (TWh)]]*10^9)</f>
        <v>584.19060000000002</v>
      </c>
    </row>
    <row r="13087" spans="1:21" x14ac:dyDescent="0.35">
      <c r="A13087" t="s">
        <v>19</v>
      </c>
      <c r="B13087" t="s">
        <v>3239</v>
      </c>
      <c r="C13087" t="str">
        <f>SUBSTITUTE(Table1[[#This Row],[Fuel]],", ",",")</f>
        <v>fossil gas: natural gas</v>
      </c>
      <c r="D13087" t="s">
        <v>3239</v>
      </c>
      <c r="H13087" t="s">
        <v>3436</v>
      </c>
      <c r="I13087">
        <v>23</v>
      </c>
      <c r="J13087" t="s">
        <v>3446</v>
      </c>
      <c r="K13087" t="s">
        <v>29</v>
      </c>
      <c r="L13087" t="s">
        <v>29</v>
      </c>
      <c r="M13087" t="s">
        <v>29</v>
      </c>
      <c r="N13087">
        <v>36.651708999999997</v>
      </c>
      <c r="O13087">
        <v>4.8793129999999998</v>
      </c>
      <c r="P13087" t="s">
        <v>3455</v>
      </c>
      <c r="Q13087" s="3">
        <f>Table1[[#This Row],[Capacity (MW)]]*0.395*8760*10^-6</f>
        <v>7.9584600000000005E-2</v>
      </c>
      <c r="R13087" s="3" cm="1">
        <f t="array" ref="R13087">AVERAGE(VLOOKUP(_xlfn.TEXTSPLIT(Table1[[#This Row],[Fuel (no space after comma)]], ","), FuelList_Final_EF!$A$2:$B$65, 2, FALSE))</f>
        <v>53.06</v>
      </c>
      <c r="S13087" s="3">
        <f>Table1[[#This Row],[Generation (TWh)]]*10^9*VLOOKUP(Table1[[#This Row],[Turbine/Engine Technology]],Technology_HR!$A$2:$B$11,2,FALSE)*10^-6</f>
        <v>876226.446</v>
      </c>
      <c r="T13087" s="5">
        <f>Table1[[#This Row],[Fuel Consumption (mmBtu)]]*Table1[[#This Row],[Emission Factor (kg CO2/ mmBtu)]]*10^3</f>
        <v>46492575224.760002</v>
      </c>
      <c r="U13087" s="3">
        <f>Table1[[#This Row],[Emissions (g CO2)]]/(Table1[[#This Row],[Generation (TWh)]]*10^9)</f>
        <v>584.19060000000002</v>
      </c>
    </row>
    <row r="13088" spans="1:21" x14ac:dyDescent="0.35">
      <c r="A13088" t="s">
        <v>19</v>
      </c>
      <c r="B13088" t="s">
        <v>3239</v>
      </c>
      <c r="C13088" t="str">
        <f>SUBSTITUTE(Table1[[#This Row],[Fuel]],", ",",")</f>
        <v>fossil gas: natural gas</v>
      </c>
      <c r="D13088" t="s">
        <v>3239</v>
      </c>
      <c r="H13088" t="s">
        <v>3436</v>
      </c>
      <c r="I13088">
        <v>23</v>
      </c>
      <c r="J13088" t="s">
        <v>3446</v>
      </c>
      <c r="K13088" t="s">
        <v>29</v>
      </c>
      <c r="L13088" t="s">
        <v>29</v>
      </c>
      <c r="M13088" t="s">
        <v>29</v>
      </c>
      <c r="N13088">
        <v>36.651708999999997</v>
      </c>
      <c r="O13088">
        <v>4.8793129999999998</v>
      </c>
      <c r="P13088" t="s">
        <v>3455</v>
      </c>
      <c r="Q13088" s="3">
        <f>Table1[[#This Row],[Capacity (MW)]]*0.395*8760*10^-6</f>
        <v>7.9584600000000005E-2</v>
      </c>
      <c r="R13088" s="3" cm="1">
        <f t="array" ref="R13088">AVERAGE(VLOOKUP(_xlfn.TEXTSPLIT(Table1[[#This Row],[Fuel (no space after comma)]], ","), FuelList_Final_EF!$A$2:$B$65, 2, FALSE))</f>
        <v>53.06</v>
      </c>
      <c r="S13088" s="3">
        <f>Table1[[#This Row],[Generation (TWh)]]*10^9*VLOOKUP(Table1[[#This Row],[Turbine/Engine Technology]],Technology_HR!$A$2:$B$11,2,FALSE)*10^-6</f>
        <v>876226.446</v>
      </c>
      <c r="T13088" s="5">
        <f>Table1[[#This Row],[Fuel Consumption (mmBtu)]]*Table1[[#This Row],[Emission Factor (kg CO2/ mmBtu)]]*10^3</f>
        <v>46492575224.760002</v>
      </c>
      <c r="U13088" s="3">
        <f>Table1[[#This Row],[Emissions (g CO2)]]/(Table1[[#This Row],[Generation (TWh)]]*10^9)</f>
        <v>584.19060000000002</v>
      </c>
    </row>
    <row r="13089" spans="1:21" x14ac:dyDescent="0.35">
      <c r="A13089" t="s">
        <v>19</v>
      </c>
      <c r="B13089" t="s">
        <v>3239</v>
      </c>
      <c r="C13089" t="str">
        <f>SUBSTITUTE(Table1[[#This Row],[Fuel]],", ",",")</f>
        <v>fossil gas: natural gas</v>
      </c>
      <c r="D13089" t="s">
        <v>3239</v>
      </c>
      <c r="H13089" t="s">
        <v>3436</v>
      </c>
      <c r="I13089">
        <v>23</v>
      </c>
      <c r="J13089" t="s">
        <v>3446</v>
      </c>
      <c r="K13089" t="s">
        <v>29</v>
      </c>
      <c r="L13089" t="s">
        <v>29</v>
      </c>
      <c r="M13089" t="s">
        <v>29</v>
      </c>
      <c r="N13089">
        <v>36.651708999999997</v>
      </c>
      <c r="O13089">
        <v>4.8793129999999998</v>
      </c>
      <c r="P13089" t="s">
        <v>3455</v>
      </c>
      <c r="Q13089" s="3">
        <f>Table1[[#This Row],[Capacity (MW)]]*0.395*8760*10^-6</f>
        <v>7.9584600000000005E-2</v>
      </c>
      <c r="R13089" s="3" cm="1">
        <f t="array" ref="R13089">AVERAGE(VLOOKUP(_xlfn.TEXTSPLIT(Table1[[#This Row],[Fuel (no space after comma)]], ","), FuelList_Final_EF!$A$2:$B$65, 2, FALSE))</f>
        <v>53.06</v>
      </c>
      <c r="S13089" s="3">
        <f>Table1[[#This Row],[Generation (TWh)]]*10^9*VLOOKUP(Table1[[#This Row],[Turbine/Engine Technology]],Technology_HR!$A$2:$B$11,2,FALSE)*10^-6</f>
        <v>876226.446</v>
      </c>
      <c r="T13089" s="5">
        <f>Table1[[#This Row],[Fuel Consumption (mmBtu)]]*Table1[[#This Row],[Emission Factor (kg CO2/ mmBtu)]]*10^3</f>
        <v>46492575224.760002</v>
      </c>
      <c r="U13089" s="3">
        <f>Table1[[#This Row],[Emissions (g CO2)]]/(Table1[[#This Row],[Generation (TWh)]]*10^9)</f>
        <v>584.19060000000002</v>
      </c>
    </row>
    <row r="13090" spans="1:21" x14ac:dyDescent="0.35">
      <c r="A13090" t="s">
        <v>19</v>
      </c>
      <c r="B13090" t="s">
        <v>3239</v>
      </c>
      <c r="C13090" t="str">
        <f>SUBSTITUTE(Table1[[#This Row],[Fuel]],", ",",")</f>
        <v>fossil gas: natural gas</v>
      </c>
      <c r="D13090" t="s">
        <v>3239</v>
      </c>
      <c r="H13090" t="s">
        <v>3436</v>
      </c>
      <c r="I13090">
        <v>23</v>
      </c>
      <c r="J13090" t="s">
        <v>3446</v>
      </c>
      <c r="K13090" t="s">
        <v>29</v>
      </c>
      <c r="L13090" t="s">
        <v>29</v>
      </c>
      <c r="M13090" t="s">
        <v>29</v>
      </c>
      <c r="N13090">
        <v>36.651708999999997</v>
      </c>
      <c r="O13090">
        <v>4.8793129999999998</v>
      </c>
      <c r="P13090" t="s">
        <v>3455</v>
      </c>
      <c r="Q13090" s="3">
        <f>Table1[[#This Row],[Capacity (MW)]]*0.395*8760*10^-6</f>
        <v>7.9584600000000005E-2</v>
      </c>
      <c r="R13090" s="3" cm="1">
        <f t="array" ref="R13090">AVERAGE(VLOOKUP(_xlfn.TEXTSPLIT(Table1[[#This Row],[Fuel (no space after comma)]], ","), FuelList_Final_EF!$A$2:$B$65, 2, FALSE))</f>
        <v>53.06</v>
      </c>
      <c r="S13090" s="3">
        <f>Table1[[#This Row],[Generation (TWh)]]*10^9*VLOOKUP(Table1[[#This Row],[Turbine/Engine Technology]],Technology_HR!$A$2:$B$11,2,FALSE)*10^-6</f>
        <v>876226.446</v>
      </c>
      <c r="T13090" s="5">
        <f>Table1[[#This Row],[Fuel Consumption (mmBtu)]]*Table1[[#This Row],[Emission Factor (kg CO2/ mmBtu)]]*10^3</f>
        <v>46492575224.760002</v>
      </c>
      <c r="U13090" s="3">
        <f>Table1[[#This Row],[Emissions (g CO2)]]/(Table1[[#This Row],[Generation (TWh)]]*10^9)</f>
        <v>584.19060000000002</v>
      </c>
    </row>
    <row r="13091" spans="1:21" x14ac:dyDescent="0.35">
      <c r="A13091" t="s">
        <v>19</v>
      </c>
      <c r="B13091" t="s">
        <v>3239</v>
      </c>
      <c r="C13091" t="str">
        <f>SUBSTITUTE(Table1[[#This Row],[Fuel]],", ",",")</f>
        <v>fossil gas: natural gas</v>
      </c>
      <c r="D13091" t="s">
        <v>3239</v>
      </c>
      <c r="H13091" t="s">
        <v>3436</v>
      </c>
      <c r="I13091">
        <v>23</v>
      </c>
      <c r="J13091" t="s">
        <v>3446</v>
      </c>
      <c r="K13091" t="s">
        <v>29</v>
      </c>
      <c r="L13091" t="s">
        <v>29</v>
      </c>
      <c r="M13091" t="s">
        <v>29</v>
      </c>
      <c r="N13091">
        <v>36.651708999999997</v>
      </c>
      <c r="O13091">
        <v>4.8793129999999998</v>
      </c>
      <c r="P13091" t="s">
        <v>3455</v>
      </c>
      <c r="Q13091" s="3">
        <f>Table1[[#This Row],[Capacity (MW)]]*0.395*8760*10^-6</f>
        <v>7.9584600000000005E-2</v>
      </c>
      <c r="R13091" s="3" cm="1">
        <f t="array" ref="R13091">AVERAGE(VLOOKUP(_xlfn.TEXTSPLIT(Table1[[#This Row],[Fuel (no space after comma)]], ","), FuelList_Final_EF!$A$2:$B$65, 2, FALSE))</f>
        <v>53.06</v>
      </c>
      <c r="S13091" s="3">
        <f>Table1[[#This Row],[Generation (TWh)]]*10^9*VLOOKUP(Table1[[#This Row],[Turbine/Engine Technology]],Technology_HR!$A$2:$B$11,2,FALSE)*10^-6</f>
        <v>876226.446</v>
      </c>
      <c r="T13091" s="5">
        <f>Table1[[#This Row],[Fuel Consumption (mmBtu)]]*Table1[[#This Row],[Emission Factor (kg CO2/ mmBtu)]]*10^3</f>
        <v>46492575224.760002</v>
      </c>
      <c r="U13091" s="3">
        <f>Table1[[#This Row],[Emissions (g CO2)]]/(Table1[[#This Row],[Generation (TWh)]]*10^9)</f>
        <v>584.19060000000002</v>
      </c>
    </row>
    <row r="13092" spans="1:21" x14ac:dyDescent="0.35">
      <c r="A13092" t="s">
        <v>19</v>
      </c>
      <c r="B13092" t="s">
        <v>3239</v>
      </c>
      <c r="C13092" t="str">
        <f>SUBSTITUTE(Table1[[#This Row],[Fuel]],", ",",")</f>
        <v>fossil gas: natural gas</v>
      </c>
      <c r="D13092" t="s">
        <v>3239</v>
      </c>
      <c r="H13092" t="s">
        <v>3436</v>
      </c>
      <c r="I13092">
        <v>23</v>
      </c>
      <c r="J13092" t="s">
        <v>3446</v>
      </c>
      <c r="K13092" t="s">
        <v>29</v>
      </c>
      <c r="L13092" t="s">
        <v>29</v>
      </c>
      <c r="M13092" t="s">
        <v>29</v>
      </c>
      <c r="N13092">
        <v>36.651708999999997</v>
      </c>
      <c r="O13092">
        <v>4.8793129999999998</v>
      </c>
      <c r="P13092" t="s">
        <v>3455</v>
      </c>
      <c r="Q13092" s="3">
        <f>Table1[[#This Row],[Capacity (MW)]]*0.395*8760*10^-6</f>
        <v>7.9584600000000005E-2</v>
      </c>
      <c r="R13092" s="3" cm="1">
        <f t="array" ref="R13092">AVERAGE(VLOOKUP(_xlfn.TEXTSPLIT(Table1[[#This Row],[Fuel (no space after comma)]], ","), FuelList_Final_EF!$A$2:$B$65, 2, FALSE))</f>
        <v>53.06</v>
      </c>
      <c r="S13092" s="3">
        <f>Table1[[#This Row],[Generation (TWh)]]*10^9*VLOOKUP(Table1[[#This Row],[Turbine/Engine Technology]],Technology_HR!$A$2:$B$11,2,FALSE)*10^-6</f>
        <v>876226.446</v>
      </c>
      <c r="T13092" s="5">
        <f>Table1[[#This Row],[Fuel Consumption (mmBtu)]]*Table1[[#This Row],[Emission Factor (kg CO2/ mmBtu)]]*10^3</f>
        <v>46492575224.760002</v>
      </c>
      <c r="U13092" s="3">
        <f>Table1[[#This Row],[Emissions (g CO2)]]/(Table1[[#This Row],[Generation (TWh)]]*10^9)</f>
        <v>584.19060000000002</v>
      </c>
    </row>
    <row r="13093" spans="1:21" x14ac:dyDescent="0.35">
      <c r="A13093" t="s">
        <v>1248</v>
      </c>
      <c r="B13093" t="s">
        <v>3239</v>
      </c>
      <c r="C13093" t="str">
        <f>SUBSTITUTE(Table1[[#This Row],[Fuel]],", ",",")</f>
        <v>fossil gas: natural gas</v>
      </c>
      <c r="D13093" t="s">
        <v>3239</v>
      </c>
      <c r="H13093" t="s">
        <v>3438</v>
      </c>
      <c r="I13093">
        <v>7</v>
      </c>
      <c r="J13093" t="s">
        <v>3446</v>
      </c>
      <c r="K13093">
        <v>2020</v>
      </c>
      <c r="L13093" t="s">
        <v>29</v>
      </c>
      <c r="M13093" t="s">
        <v>29</v>
      </c>
      <c r="N13093">
        <v>36.470681999999996</v>
      </c>
      <c r="O13093">
        <v>52.347366000000001</v>
      </c>
      <c r="P13093" t="s">
        <v>3522</v>
      </c>
      <c r="Q13093" s="3">
        <f>Table1[[#This Row],[Capacity (MW)]]*0.395*8760*10^-6</f>
        <v>2.4221400000000001E-2</v>
      </c>
      <c r="R13093" s="3" cm="1">
        <f t="array" ref="R13093">AVERAGE(VLOOKUP(_xlfn.TEXTSPLIT(Table1[[#This Row],[Fuel (no space after comma)]], ","), FuelList_Final_EF!$A$2:$B$65, 2, FALSE))</f>
        <v>53.06</v>
      </c>
      <c r="S13093" s="3">
        <f>Table1[[#This Row],[Generation (TWh)]]*10^9*VLOOKUP(Table1[[#This Row],[Turbine/Engine Technology]],Technology_HR!$A$2:$B$11,2,FALSE)*10^-6</f>
        <v>182847.3486</v>
      </c>
      <c r="T13093" s="5">
        <f>Table1[[#This Row],[Fuel Consumption (mmBtu)]]*Table1[[#This Row],[Emission Factor (kg CO2/ mmBtu)]]*10^3</f>
        <v>9701880316.7159996</v>
      </c>
      <c r="U13093" s="3">
        <f>Table1[[#This Row],[Emissions (g CO2)]]/(Table1[[#This Row],[Generation (TWh)]]*10^9)</f>
        <v>400.54993999999999</v>
      </c>
    </row>
    <row r="13094" spans="1:21" x14ac:dyDescent="0.35">
      <c r="A13094" t="s">
        <v>1296</v>
      </c>
      <c r="B13094" t="s">
        <v>3239</v>
      </c>
      <c r="C13094" t="str">
        <f>SUBSTITUTE(Table1[[#This Row],[Fuel]],", ",",")</f>
        <v>fossil gas: natural gas</v>
      </c>
      <c r="D13094" t="s">
        <v>3239</v>
      </c>
      <c r="H13094" t="s">
        <v>3436</v>
      </c>
      <c r="I13094">
        <v>12.5</v>
      </c>
      <c r="J13094" t="s">
        <v>3446</v>
      </c>
      <c r="K13094">
        <v>2020</v>
      </c>
      <c r="L13094" t="s">
        <v>29</v>
      </c>
      <c r="M13094" t="s">
        <v>29</v>
      </c>
      <c r="N13094">
        <v>32.468114999999997</v>
      </c>
      <c r="O13094">
        <v>48.348416</v>
      </c>
      <c r="P13094" t="s">
        <v>3522</v>
      </c>
      <c r="Q13094" s="3">
        <f>Table1[[#This Row],[Capacity (MW)]]*0.395*8760*10^-6</f>
        <v>4.3252499999999999E-2</v>
      </c>
      <c r="R13094" s="3" cm="1">
        <f t="array" ref="R13094">AVERAGE(VLOOKUP(_xlfn.TEXTSPLIT(Table1[[#This Row],[Fuel (no space after comma)]], ","), FuelList_Final_EF!$A$2:$B$65, 2, FALSE))</f>
        <v>53.06</v>
      </c>
      <c r="S13094" s="3">
        <f>Table1[[#This Row],[Generation (TWh)]]*10^9*VLOOKUP(Table1[[#This Row],[Turbine/Engine Technology]],Technology_HR!$A$2:$B$11,2,FALSE)*10^-6</f>
        <v>476210.02499999997</v>
      </c>
      <c r="T13094" s="5">
        <f>Table1[[#This Row],[Fuel Consumption (mmBtu)]]*Table1[[#This Row],[Emission Factor (kg CO2/ mmBtu)]]*10^3</f>
        <v>25267703926.5</v>
      </c>
      <c r="U13094" s="3">
        <f>Table1[[#This Row],[Emissions (g CO2)]]/(Table1[[#This Row],[Generation (TWh)]]*10^9)</f>
        <v>584.19060000000002</v>
      </c>
    </row>
    <row r="13095" spans="1:21" x14ac:dyDescent="0.35">
      <c r="A13095" t="s">
        <v>1296</v>
      </c>
      <c r="B13095" t="s">
        <v>3239</v>
      </c>
      <c r="C13095" t="str">
        <f>SUBSTITUTE(Table1[[#This Row],[Fuel]],", ",",")</f>
        <v>fossil gas: natural gas</v>
      </c>
      <c r="D13095" t="s">
        <v>3239</v>
      </c>
      <c r="H13095" t="s">
        <v>3436</v>
      </c>
      <c r="I13095">
        <v>12.5</v>
      </c>
      <c r="J13095" t="s">
        <v>3446</v>
      </c>
      <c r="K13095">
        <v>2020</v>
      </c>
      <c r="L13095" t="s">
        <v>29</v>
      </c>
      <c r="M13095" t="s">
        <v>29</v>
      </c>
      <c r="N13095">
        <v>32.468114999999997</v>
      </c>
      <c r="O13095">
        <v>48.348416</v>
      </c>
      <c r="P13095" t="s">
        <v>3522</v>
      </c>
      <c r="Q13095" s="3">
        <f>Table1[[#This Row],[Capacity (MW)]]*0.395*8760*10^-6</f>
        <v>4.3252499999999999E-2</v>
      </c>
      <c r="R13095" s="3" cm="1">
        <f t="array" ref="R13095">AVERAGE(VLOOKUP(_xlfn.TEXTSPLIT(Table1[[#This Row],[Fuel (no space after comma)]], ","), FuelList_Final_EF!$A$2:$B$65, 2, FALSE))</f>
        <v>53.06</v>
      </c>
      <c r="S13095" s="3">
        <f>Table1[[#This Row],[Generation (TWh)]]*10^9*VLOOKUP(Table1[[#This Row],[Turbine/Engine Technology]],Technology_HR!$A$2:$B$11,2,FALSE)*10^-6</f>
        <v>476210.02499999997</v>
      </c>
      <c r="T13095" s="5">
        <f>Table1[[#This Row],[Fuel Consumption (mmBtu)]]*Table1[[#This Row],[Emission Factor (kg CO2/ mmBtu)]]*10^3</f>
        <v>25267703926.5</v>
      </c>
      <c r="U13095" s="3">
        <f>Table1[[#This Row],[Emissions (g CO2)]]/(Table1[[#This Row],[Generation (TWh)]]*10^9)</f>
        <v>584.19060000000002</v>
      </c>
    </row>
    <row r="13096" spans="1:21" x14ac:dyDescent="0.35">
      <c r="A13096" t="s">
        <v>1677</v>
      </c>
      <c r="B13096" t="s">
        <v>3251</v>
      </c>
      <c r="C13096" t="str">
        <f>SUBSTITUTE(Table1[[#This Row],[Fuel]],", ",",")</f>
        <v>fossil liquids: heavy fuel oil,fossil gas: natural gas</v>
      </c>
      <c r="D13096" t="s">
        <v>3241</v>
      </c>
      <c r="E13096" t="s">
        <v>3239</v>
      </c>
      <c r="H13096" t="s">
        <v>3437</v>
      </c>
      <c r="I13096">
        <v>49.5</v>
      </c>
      <c r="J13096" t="s">
        <v>3449</v>
      </c>
      <c r="K13096">
        <v>2024</v>
      </c>
      <c r="L13096" t="s">
        <v>29</v>
      </c>
      <c r="M13096" t="s">
        <v>29</v>
      </c>
      <c r="N13096">
        <v>-22.939907999999999</v>
      </c>
      <c r="O13096">
        <v>14.516442</v>
      </c>
      <c r="P13096" t="s">
        <v>3555</v>
      </c>
      <c r="Q13096" s="3">
        <f>Table1[[#This Row],[Capacity (MW)]]*0.395*8760*10^-6</f>
        <v>0.17127990000000001</v>
      </c>
      <c r="R13096" s="3" cm="1">
        <f t="array" ref="R13096">AVERAGE(VLOOKUP(_xlfn.TEXTSPLIT(Table1[[#This Row],[Fuel (no space after comma)]], ","), FuelList_Final_EF!$A$2:$B$65, 2, FALSE))</f>
        <v>67.331265155508703</v>
      </c>
      <c r="S13096" s="3">
        <f>Table1[[#This Row],[Generation (TWh)]]*10^9*VLOOKUP(Table1[[#This Row],[Turbine/Engine Technology]],Technology_HR!$A$2:$B$11,2,FALSE)*10^-6</f>
        <v>1524391.1099999999</v>
      </c>
      <c r="T13096" s="5">
        <f>Table1[[#This Row],[Fuel Consumption (mmBtu)]]*Table1[[#This Row],[Emission Factor (kg CO2/ mmBtu)]]*10^3</f>
        <v>102639182028.11021</v>
      </c>
      <c r="U13096" s="3">
        <f>Table1[[#This Row],[Emissions (g CO2)]]/(Table1[[#This Row],[Generation (TWh)]]*10^9)</f>
        <v>599.24825988402733</v>
      </c>
    </row>
    <row r="13097" spans="1:21" x14ac:dyDescent="0.35">
      <c r="A13097" t="s">
        <v>17</v>
      </c>
      <c r="B13097" t="s">
        <v>3239</v>
      </c>
      <c r="C13097" t="str">
        <f>SUBSTITUTE(Table1[[#This Row],[Fuel]],", ",",")</f>
        <v>fossil gas: natural gas</v>
      </c>
      <c r="D13097" t="s">
        <v>3239</v>
      </c>
      <c r="H13097" t="s">
        <v>3436</v>
      </c>
      <c r="I13097">
        <v>36</v>
      </c>
      <c r="J13097" t="s">
        <v>3446</v>
      </c>
      <c r="K13097">
        <v>2010</v>
      </c>
      <c r="L13097" t="s">
        <v>29</v>
      </c>
      <c r="M13097" t="s">
        <v>29</v>
      </c>
      <c r="N13097">
        <v>36.897091000000003</v>
      </c>
      <c r="O13097">
        <v>7.7718439999999998</v>
      </c>
      <c r="P13097" t="s">
        <v>3455</v>
      </c>
      <c r="Q13097" s="3">
        <f>Table1[[#This Row],[Capacity (MW)]]*0.395*8760*10^-6</f>
        <v>0.1245672</v>
      </c>
      <c r="R13097" s="3" cm="1">
        <f t="array" ref="R13097">AVERAGE(VLOOKUP(_xlfn.TEXTSPLIT(Table1[[#This Row],[Fuel (no space after comma)]], ","), FuelList_Final_EF!$A$2:$B$65, 2, FALSE))</f>
        <v>53.06</v>
      </c>
      <c r="S13097" s="3">
        <f>Table1[[#This Row],[Generation (TWh)]]*10^9*VLOOKUP(Table1[[#This Row],[Turbine/Engine Technology]],Technology_HR!$A$2:$B$11,2,FALSE)*10^-6</f>
        <v>1371484.872</v>
      </c>
      <c r="T13097" s="5">
        <f>Table1[[#This Row],[Fuel Consumption (mmBtu)]]*Table1[[#This Row],[Emission Factor (kg CO2/ mmBtu)]]*10^3</f>
        <v>72770987308.320007</v>
      </c>
      <c r="U13097" s="3">
        <f>Table1[[#This Row],[Emissions (g CO2)]]/(Table1[[#This Row],[Generation (TWh)]]*10^9)</f>
        <v>584.19060000000002</v>
      </c>
    </row>
    <row r="13098" spans="1:21" x14ac:dyDescent="0.35">
      <c r="A13098" t="s">
        <v>17</v>
      </c>
      <c r="B13098" t="s">
        <v>3239</v>
      </c>
      <c r="C13098" t="str">
        <f>SUBSTITUTE(Table1[[#This Row],[Fuel]],", ",",")</f>
        <v>fossil gas: natural gas</v>
      </c>
      <c r="D13098" t="s">
        <v>3239</v>
      </c>
      <c r="H13098" t="s">
        <v>3436</v>
      </c>
      <c r="I13098">
        <v>36</v>
      </c>
      <c r="J13098" t="s">
        <v>3446</v>
      </c>
      <c r="K13098">
        <v>2010</v>
      </c>
      <c r="L13098" t="s">
        <v>29</v>
      </c>
      <c r="M13098" t="s">
        <v>29</v>
      </c>
      <c r="N13098">
        <v>36.897091000000003</v>
      </c>
      <c r="O13098">
        <v>7.7718439999999998</v>
      </c>
      <c r="P13098" t="s">
        <v>3455</v>
      </c>
      <c r="Q13098" s="3">
        <f>Table1[[#This Row],[Capacity (MW)]]*0.395*8760*10^-6</f>
        <v>0.1245672</v>
      </c>
      <c r="R13098" s="3" cm="1">
        <f t="array" ref="R13098">AVERAGE(VLOOKUP(_xlfn.TEXTSPLIT(Table1[[#This Row],[Fuel (no space after comma)]], ","), FuelList_Final_EF!$A$2:$B$65, 2, FALSE))</f>
        <v>53.06</v>
      </c>
      <c r="S13098" s="3">
        <f>Table1[[#This Row],[Generation (TWh)]]*10^9*VLOOKUP(Table1[[#This Row],[Turbine/Engine Technology]],Technology_HR!$A$2:$B$11,2,FALSE)*10^-6</f>
        <v>1371484.872</v>
      </c>
      <c r="T13098" s="5">
        <f>Table1[[#This Row],[Fuel Consumption (mmBtu)]]*Table1[[#This Row],[Emission Factor (kg CO2/ mmBtu)]]*10^3</f>
        <v>72770987308.320007</v>
      </c>
      <c r="U13098" s="3">
        <f>Table1[[#This Row],[Emissions (g CO2)]]/(Table1[[#This Row],[Generation (TWh)]]*10^9)</f>
        <v>584.19060000000002</v>
      </c>
    </row>
    <row r="13099" spans="1:21" x14ac:dyDescent="0.35">
      <c r="A13099" t="s">
        <v>3174</v>
      </c>
      <c r="B13099" t="s">
        <v>3298</v>
      </c>
      <c r="C13099" t="str">
        <f>SUBSTITUTE(Table1[[#This Row],[Fuel]],", ",",")</f>
        <v>fossil gas: lng,fossil liquids: diesel</v>
      </c>
      <c r="D13099" t="s">
        <v>3242</v>
      </c>
      <c r="E13099" t="s">
        <v>3258</v>
      </c>
      <c r="H13099" t="s">
        <v>3437</v>
      </c>
      <c r="I13099">
        <v>46</v>
      </c>
      <c r="J13099" t="s">
        <v>3449</v>
      </c>
      <c r="K13099">
        <v>2024</v>
      </c>
      <c r="L13099" t="s">
        <v>29</v>
      </c>
      <c r="M13099" t="s">
        <v>29</v>
      </c>
      <c r="N13099">
        <v>17.126187000000002</v>
      </c>
      <c r="O13099">
        <v>-61.758645000000001</v>
      </c>
      <c r="P13099" t="s">
        <v>3622</v>
      </c>
      <c r="Q13099" s="3">
        <f>Table1[[#This Row],[Capacity (MW)]]*0.395*8760*10^-6</f>
        <v>0.15916920000000001</v>
      </c>
      <c r="R13099" s="3" cm="1">
        <f t="array" ref="R13099">AVERAGE(VLOOKUP(_xlfn.TEXTSPLIT(Table1[[#This Row],[Fuel (no space after comma)]], ","), FuelList_Final_EF!$A$2:$B$65, 2, FALSE))</f>
        <v>72.896251006556298</v>
      </c>
      <c r="S13099" s="3">
        <f>Table1[[#This Row],[Generation (TWh)]]*10^9*VLOOKUP(Table1[[#This Row],[Turbine/Engine Technology]],Technology_HR!$A$2:$B$11,2,FALSE)*10^-6</f>
        <v>1416605.88</v>
      </c>
      <c r="T13099" s="5">
        <f>Table1[[#This Row],[Fuel Consumption (mmBtu)]]*Table1[[#This Row],[Emission Factor (kg CO2/ mmBtu)]]*10^3</f>
        <v>103265257805.84357</v>
      </c>
      <c r="U13099" s="3">
        <f>Table1[[#This Row],[Emissions (g CO2)]]/(Table1[[#This Row],[Generation (TWh)]]*10^9)</f>
        <v>648.776633958351</v>
      </c>
    </row>
    <row r="13100" spans="1:21" x14ac:dyDescent="0.35">
      <c r="A13100" t="s">
        <v>262</v>
      </c>
      <c r="B13100" t="s">
        <v>3239</v>
      </c>
      <c r="C13100" t="str">
        <f>SUBSTITUTE(Table1[[#This Row],[Fuel]],", ",",")</f>
        <v>fossil gas: natural gas</v>
      </c>
      <c r="D13100" t="s">
        <v>3239</v>
      </c>
      <c r="H13100" t="s">
        <v>3436</v>
      </c>
      <c r="I13100">
        <v>40</v>
      </c>
      <c r="J13100" t="s">
        <v>3446</v>
      </c>
      <c r="K13100">
        <v>1997</v>
      </c>
      <c r="L13100" t="s">
        <v>29</v>
      </c>
      <c r="M13100" t="s">
        <v>29</v>
      </c>
      <c r="N13100">
        <v>-3.1297769999999998</v>
      </c>
      <c r="O13100">
        <v>-60.032783000000002</v>
      </c>
      <c r="P13100" t="s">
        <v>3474</v>
      </c>
      <c r="Q13100" s="3">
        <f>Table1[[#This Row],[Capacity (MW)]]*0.395*8760*10^-6</f>
        <v>0.138408</v>
      </c>
      <c r="R13100" s="3" cm="1">
        <f t="array" ref="R13100">AVERAGE(VLOOKUP(_xlfn.TEXTSPLIT(Table1[[#This Row],[Fuel (no space after comma)]], ","), FuelList_Final_EF!$A$2:$B$65, 2, FALSE))</f>
        <v>53.06</v>
      </c>
      <c r="S13100" s="3">
        <f>Table1[[#This Row],[Generation (TWh)]]*10^9*VLOOKUP(Table1[[#This Row],[Turbine/Engine Technology]],Technology_HR!$A$2:$B$11,2,FALSE)*10^-6</f>
        <v>1523872.0799999998</v>
      </c>
      <c r="T13100" s="5">
        <f>Table1[[#This Row],[Fuel Consumption (mmBtu)]]*Table1[[#This Row],[Emission Factor (kg CO2/ mmBtu)]]*10^3</f>
        <v>80856652564.799988</v>
      </c>
      <c r="U13100" s="3">
        <f>Table1[[#This Row],[Emissions (g CO2)]]/(Table1[[#This Row],[Generation (TWh)]]*10^9)</f>
        <v>584.1905999999999</v>
      </c>
    </row>
    <row r="13101" spans="1:21" x14ac:dyDescent="0.35">
      <c r="A13101" t="s">
        <v>262</v>
      </c>
      <c r="B13101" t="s">
        <v>3239</v>
      </c>
      <c r="C13101" t="str">
        <f>SUBSTITUTE(Table1[[#This Row],[Fuel]],", ",",")</f>
        <v>fossil gas: natural gas</v>
      </c>
      <c r="D13101" t="s">
        <v>3239</v>
      </c>
      <c r="H13101" t="s">
        <v>3436</v>
      </c>
      <c r="I13101">
        <v>40</v>
      </c>
      <c r="J13101" t="s">
        <v>3446</v>
      </c>
      <c r="K13101">
        <v>1997</v>
      </c>
      <c r="L13101" t="s">
        <v>29</v>
      </c>
      <c r="M13101" t="s">
        <v>29</v>
      </c>
      <c r="N13101">
        <v>-3.1297769999999998</v>
      </c>
      <c r="O13101">
        <v>-60.032783000000002</v>
      </c>
      <c r="P13101" t="s">
        <v>3474</v>
      </c>
      <c r="Q13101" s="3">
        <f>Table1[[#This Row],[Capacity (MW)]]*0.395*8760*10^-6</f>
        <v>0.138408</v>
      </c>
      <c r="R13101" s="3" cm="1">
        <f t="array" ref="R13101">AVERAGE(VLOOKUP(_xlfn.TEXTSPLIT(Table1[[#This Row],[Fuel (no space after comma)]], ","), FuelList_Final_EF!$A$2:$B$65, 2, FALSE))</f>
        <v>53.06</v>
      </c>
      <c r="S13101" s="3">
        <f>Table1[[#This Row],[Generation (TWh)]]*10^9*VLOOKUP(Table1[[#This Row],[Turbine/Engine Technology]],Technology_HR!$A$2:$B$11,2,FALSE)*10^-6</f>
        <v>1523872.0799999998</v>
      </c>
      <c r="T13101" s="5">
        <f>Table1[[#This Row],[Fuel Consumption (mmBtu)]]*Table1[[#This Row],[Emission Factor (kg CO2/ mmBtu)]]*10^3</f>
        <v>80856652564.799988</v>
      </c>
      <c r="U13101" s="3">
        <f>Table1[[#This Row],[Emissions (g CO2)]]/(Table1[[#This Row],[Generation (TWh)]]*10^9)</f>
        <v>584.1905999999999</v>
      </c>
    </row>
    <row r="13102" spans="1:21" x14ac:dyDescent="0.35">
      <c r="A13102" t="s">
        <v>262</v>
      </c>
      <c r="B13102" t="s">
        <v>3239</v>
      </c>
      <c r="C13102" t="str">
        <f>SUBSTITUTE(Table1[[#This Row],[Fuel]],", ",",")</f>
        <v>fossil gas: natural gas</v>
      </c>
      <c r="D13102" t="s">
        <v>3239</v>
      </c>
      <c r="H13102" t="s">
        <v>3436</v>
      </c>
      <c r="I13102">
        <v>43</v>
      </c>
      <c r="J13102" t="s">
        <v>3446</v>
      </c>
      <c r="K13102">
        <v>1997</v>
      </c>
      <c r="L13102" t="s">
        <v>29</v>
      </c>
      <c r="M13102" t="s">
        <v>29</v>
      </c>
      <c r="N13102">
        <v>-3.1297769999999998</v>
      </c>
      <c r="O13102">
        <v>-60.032783000000002</v>
      </c>
      <c r="P13102" t="s">
        <v>3474</v>
      </c>
      <c r="Q13102" s="3">
        <f>Table1[[#This Row],[Capacity (MW)]]*0.395*8760*10^-6</f>
        <v>0.14878859999999999</v>
      </c>
      <c r="R13102" s="3" cm="1">
        <f t="array" ref="R13102">AVERAGE(VLOOKUP(_xlfn.TEXTSPLIT(Table1[[#This Row],[Fuel (no space after comma)]], ","), FuelList_Final_EF!$A$2:$B$65, 2, FALSE))</f>
        <v>53.06</v>
      </c>
      <c r="S13102" s="3">
        <f>Table1[[#This Row],[Generation (TWh)]]*10^9*VLOOKUP(Table1[[#This Row],[Turbine/Engine Technology]],Technology_HR!$A$2:$B$11,2,FALSE)*10^-6</f>
        <v>1638162.486</v>
      </c>
      <c r="T13102" s="5">
        <f>Table1[[#This Row],[Fuel Consumption (mmBtu)]]*Table1[[#This Row],[Emission Factor (kg CO2/ mmBtu)]]*10^3</f>
        <v>86920901507.160004</v>
      </c>
      <c r="U13102" s="3">
        <f>Table1[[#This Row],[Emissions (g CO2)]]/(Table1[[#This Row],[Generation (TWh)]]*10^9)</f>
        <v>584.19060000000002</v>
      </c>
    </row>
    <row r="13103" spans="1:21" x14ac:dyDescent="0.35">
      <c r="A13103" t="s">
        <v>262</v>
      </c>
      <c r="B13103" t="s">
        <v>3239</v>
      </c>
      <c r="C13103" t="str">
        <f>SUBSTITUTE(Table1[[#This Row],[Fuel]],", ",",")</f>
        <v>fossil gas: natural gas</v>
      </c>
      <c r="D13103" t="s">
        <v>3239</v>
      </c>
      <c r="H13103" t="s">
        <v>3436</v>
      </c>
      <c r="I13103">
        <v>43</v>
      </c>
      <c r="J13103" t="s">
        <v>3446</v>
      </c>
      <c r="K13103">
        <v>1997</v>
      </c>
      <c r="L13103" t="s">
        <v>29</v>
      </c>
      <c r="M13103" t="s">
        <v>29</v>
      </c>
      <c r="N13103">
        <v>-3.1297769999999998</v>
      </c>
      <c r="O13103">
        <v>-60.032783000000002</v>
      </c>
      <c r="P13103" t="s">
        <v>3474</v>
      </c>
      <c r="Q13103" s="3">
        <f>Table1[[#This Row],[Capacity (MW)]]*0.395*8760*10^-6</f>
        <v>0.14878859999999999</v>
      </c>
      <c r="R13103" s="3" cm="1">
        <f t="array" ref="R13103">AVERAGE(VLOOKUP(_xlfn.TEXTSPLIT(Table1[[#This Row],[Fuel (no space after comma)]], ","), FuelList_Final_EF!$A$2:$B$65, 2, FALSE))</f>
        <v>53.06</v>
      </c>
      <c r="S13103" s="3">
        <f>Table1[[#This Row],[Generation (TWh)]]*10^9*VLOOKUP(Table1[[#This Row],[Turbine/Engine Technology]],Technology_HR!$A$2:$B$11,2,FALSE)*10^-6</f>
        <v>1638162.486</v>
      </c>
      <c r="T13103" s="5">
        <f>Table1[[#This Row],[Fuel Consumption (mmBtu)]]*Table1[[#This Row],[Emission Factor (kg CO2/ mmBtu)]]*10^3</f>
        <v>86920901507.160004</v>
      </c>
      <c r="U13103" s="3">
        <f>Table1[[#This Row],[Emissions (g CO2)]]/(Table1[[#This Row],[Generation (TWh)]]*10^9)</f>
        <v>584.19060000000002</v>
      </c>
    </row>
    <row r="13104" spans="1:21" x14ac:dyDescent="0.35">
      <c r="A13104" t="s">
        <v>1323</v>
      </c>
      <c r="B13104" t="s">
        <v>3258</v>
      </c>
      <c r="C13104" t="str">
        <f>SUBSTITUTE(Table1[[#This Row],[Fuel]],", ",",")</f>
        <v>fossil liquids: diesel</v>
      </c>
      <c r="D13104" t="s">
        <v>3258</v>
      </c>
      <c r="H13104" t="s">
        <v>3437</v>
      </c>
      <c r="I13104">
        <v>40</v>
      </c>
      <c r="J13104" t="s">
        <v>3446</v>
      </c>
      <c r="K13104" t="s">
        <v>29</v>
      </c>
      <c r="L13104" t="s">
        <v>29</v>
      </c>
      <c r="M13104" t="s">
        <v>29</v>
      </c>
      <c r="N13104">
        <v>38.254517</v>
      </c>
      <c r="O13104">
        <v>48.255597999999999</v>
      </c>
      <c r="P13104" t="s">
        <v>3522</v>
      </c>
      <c r="Q13104" s="3">
        <f>Table1[[#This Row],[Capacity (MW)]]*0.395*8760*10^-6</f>
        <v>0.138408</v>
      </c>
      <c r="R13104" s="3" cm="1">
        <f t="array" ref="R13104">AVERAGE(VLOOKUP(_xlfn.TEXTSPLIT(Table1[[#This Row],[Fuel (no space after comma)]], ","), FuelList_Final_EF!$A$2:$B$65, 2, FALSE))</f>
        <v>78.106682297772565</v>
      </c>
      <c r="S13104" s="3">
        <f>Table1[[#This Row],[Generation (TWh)]]*10^9*VLOOKUP(Table1[[#This Row],[Turbine/Engine Technology]],Technology_HR!$A$2:$B$11,2,FALSE)*10^-6</f>
        <v>1231831.2</v>
      </c>
      <c r="T13104" s="5">
        <f>Table1[[#This Row],[Fuel Consumption (mmBtu)]]*Table1[[#This Row],[Emission Factor (kg CO2/ mmBtu)]]*10^3</f>
        <v>96214248182.883926</v>
      </c>
      <c r="U13104" s="3">
        <f>Table1[[#This Row],[Emissions (g CO2)]]/(Table1[[#This Row],[Generation (TWh)]]*10^9)</f>
        <v>695.14947245017572</v>
      </c>
    </row>
    <row r="13105" spans="1:21" x14ac:dyDescent="0.35">
      <c r="A13105" t="s">
        <v>3175</v>
      </c>
      <c r="B13105" t="s">
        <v>3258</v>
      </c>
      <c r="C13105" t="str">
        <f>SUBSTITUTE(Table1[[#This Row],[Fuel]],", ",",")</f>
        <v>fossil liquids: diesel</v>
      </c>
      <c r="D13105" t="s">
        <v>3258</v>
      </c>
      <c r="H13105" t="s">
        <v>3436</v>
      </c>
      <c r="I13105">
        <v>3</v>
      </c>
      <c r="J13105" t="s">
        <v>3446</v>
      </c>
      <c r="K13105">
        <v>1991</v>
      </c>
      <c r="L13105" t="s">
        <v>29</v>
      </c>
      <c r="M13105" t="s">
        <v>29</v>
      </c>
      <c r="N13105">
        <v>-16.720172999999999</v>
      </c>
      <c r="O13105">
        <v>128.38498000000001</v>
      </c>
      <c r="P13105" t="s">
        <v>3460</v>
      </c>
      <c r="Q13105" s="3">
        <f>Table1[[#This Row],[Capacity (MW)]]*0.395*8760*10^-6</f>
        <v>1.03806E-2</v>
      </c>
      <c r="R13105" s="3" cm="1">
        <f t="array" ref="R13105">AVERAGE(VLOOKUP(_xlfn.TEXTSPLIT(Table1[[#This Row],[Fuel (no space after comma)]], ","), FuelList_Final_EF!$A$2:$B$65, 2, FALSE))</f>
        <v>78.106682297772565</v>
      </c>
      <c r="S13105" s="3">
        <f>Table1[[#This Row],[Generation (TWh)]]*10^9*VLOOKUP(Table1[[#This Row],[Turbine/Engine Technology]],Technology_HR!$A$2:$B$11,2,FALSE)*10^-6</f>
        <v>114290.40599999999</v>
      </c>
      <c r="T13105" s="5">
        <f>Table1[[#This Row],[Fuel Consumption (mmBtu)]]*Table1[[#This Row],[Emission Factor (kg CO2/ mmBtu)]]*10^3</f>
        <v>8926844431.1254387</v>
      </c>
      <c r="U13105" s="3">
        <f>Table1[[#This Row],[Emissions (g CO2)]]/(Table1[[#This Row],[Generation (TWh)]]*10^9)</f>
        <v>859.95457209847586</v>
      </c>
    </row>
    <row r="13106" spans="1:21" x14ac:dyDescent="0.35">
      <c r="A13106" t="s">
        <v>3175</v>
      </c>
      <c r="B13106" t="s">
        <v>3258</v>
      </c>
      <c r="C13106" t="str">
        <f>SUBSTITUTE(Table1[[#This Row],[Fuel]],", ",",")</f>
        <v>fossil liquids: diesel</v>
      </c>
      <c r="D13106" t="s">
        <v>3258</v>
      </c>
      <c r="H13106" t="s">
        <v>3436</v>
      </c>
      <c r="I13106">
        <v>3</v>
      </c>
      <c r="J13106" t="s">
        <v>3446</v>
      </c>
      <c r="K13106">
        <v>1991</v>
      </c>
      <c r="L13106" t="s">
        <v>29</v>
      </c>
      <c r="M13106" t="s">
        <v>29</v>
      </c>
      <c r="N13106">
        <v>-16.720172999999999</v>
      </c>
      <c r="O13106">
        <v>128.38498000000001</v>
      </c>
      <c r="P13106" t="s">
        <v>3460</v>
      </c>
      <c r="Q13106" s="3">
        <f>Table1[[#This Row],[Capacity (MW)]]*0.395*8760*10^-6</f>
        <v>1.03806E-2</v>
      </c>
      <c r="R13106" s="3" cm="1">
        <f t="array" ref="R13106">AVERAGE(VLOOKUP(_xlfn.TEXTSPLIT(Table1[[#This Row],[Fuel (no space after comma)]], ","), FuelList_Final_EF!$A$2:$B$65, 2, FALSE))</f>
        <v>78.106682297772565</v>
      </c>
      <c r="S13106" s="3">
        <f>Table1[[#This Row],[Generation (TWh)]]*10^9*VLOOKUP(Table1[[#This Row],[Turbine/Engine Technology]],Technology_HR!$A$2:$B$11,2,FALSE)*10^-6</f>
        <v>114290.40599999999</v>
      </c>
      <c r="T13106" s="5">
        <f>Table1[[#This Row],[Fuel Consumption (mmBtu)]]*Table1[[#This Row],[Emission Factor (kg CO2/ mmBtu)]]*10^3</f>
        <v>8926844431.1254387</v>
      </c>
      <c r="U13106" s="3">
        <f>Table1[[#This Row],[Emissions (g CO2)]]/(Table1[[#This Row],[Generation (TWh)]]*10^9)</f>
        <v>859.95457209847586</v>
      </c>
    </row>
    <row r="13107" spans="1:21" x14ac:dyDescent="0.35">
      <c r="A13107" t="s">
        <v>3175</v>
      </c>
      <c r="B13107" t="s">
        <v>3258</v>
      </c>
      <c r="C13107" t="str">
        <f>SUBSTITUTE(Table1[[#This Row],[Fuel]],", ",",")</f>
        <v>fossil liquids: diesel</v>
      </c>
      <c r="D13107" t="s">
        <v>3258</v>
      </c>
      <c r="H13107" t="s">
        <v>3436</v>
      </c>
      <c r="I13107">
        <v>3</v>
      </c>
      <c r="J13107" t="s">
        <v>3446</v>
      </c>
      <c r="K13107">
        <v>1991</v>
      </c>
      <c r="L13107" t="s">
        <v>29</v>
      </c>
      <c r="M13107" t="s">
        <v>29</v>
      </c>
      <c r="N13107">
        <v>-16.720172999999999</v>
      </c>
      <c r="O13107">
        <v>128.38498000000001</v>
      </c>
      <c r="P13107" t="s">
        <v>3460</v>
      </c>
      <c r="Q13107" s="3">
        <f>Table1[[#This Row],[Capacity (MW)]]*0.395*8760*10^-6</f>
        <v>1.03806E-2</v>
      </c>
      <c r="R13107" s="3" cm="1">
        <f t="array" ref="R13107">AVERAGE(VLOOKUP(_xlfn.TEXTSPLIT(Table1[[#This Row],[Fuel (no space after comma)]], ","), FuelList_Final_EF!$A$2:$B$65, 2, FALSE))</f>
        <v>78.106682297772565</v>
      </c>
      <c r="S13107" s="3">
        <f>Table1[[#This Row],[Generation (TWh)]]*10^9*VLOOKUP(Table1[[#This Row],[Turbine/Engine Technology]],Technology_HR!$A$2:$B$11,2,FALSE)*10^-6</f>
        <v>114290.40599999999</v>
      </c>
      <c r="T13107" s="5">
        <f>Table1[[#This Row],[Fuel Consumption (mmBtu)]]*Table1[[#This Row],[Emission Factor (kg CO2/ mmBtu)]]*10^3</f>
        <v>8926844431.1254387</v>
      </c>
      <c r="U13107" s="3">
        <f>Table1[[#This Row],[Emissions (g CO2)]]/(Table1[[#This Row],[Generation (TWh)]]*10^9)</f>
        <v>859.95457209847586</v>
      </c>
    </row>
    <row r="13108" spans="1:21" x14ac:dyDescent="0.35">
      <c r="A13108" t="s">
        <v>3175</v>
      </c>
      <c r="B13108" t="s">
        <v>3258</v>
      </c>
      <c r="C13108" t="str">
        <f>SUBSTITUTE(Table1[[#This Row],[Fuel]],", ",",")</f>
        <v>fossil liquids: diesel</v>
      </c>
      <c r="D13108" t="s">
        <v>3258</v>
      </c>
      <c r="H13108" t="s">
        <v>3436</v>
      </c>
      <c r="I13108">
        <v>3</v>
      </c>
      <c r="J13108" t="s">
        <v>3446</v>
      </c>
      <c r="K13108">
        <v>1991</v>
      </c>
      <c r="L13108" t="s">
        <v>29</v>
      </c>
      <c r="M13108" t="s">
        <v>29</v>
      </c>
      <c r="N13108">
        <v>-16.720172999999999</v>
      </c>
      <c r="O13108">
        <v>128.38498000000001</v>
      </c>
      <c r="P13108" t="s">
        <v>3460</v>
      </c>
      <c r="Q13108" s="3">
        <f>Table1[[#This Row],[Capacity (MW)]]*0.395*8760*10^-6</f>
        <v>1.03806E-2</v>
      </c>
      <c r="R13108" s="3" cm="1">
        <f t="array" ref="R13108">AVERAGE(VLOOKUP(_xlfn.TEXTSPLIT(Table1[[#This Row],[Fuel (no space after comma)]], ","), FuelList_Final_EF!$A$2:$B$65, 2, FALSE))</f>
        <v>78.106682297772565</v>
      </c>
      <c r="S13108" s="3">
        <f>Table1[[#This Row],[Generation (TWh)]]*10^9*VLOOKUP(Table1[[#This Row],[Turbine/Engine Technology]],Technology_HR!$A$2:$B$11,2,FALSE)*10^-6</f>
        <v>114290.40599999999</v>
      </c>
      <c r="T13108" s="5">
        <f>Table1[[#This Row],[Fuel Consumption (mmBtu)]]*Table1[[#This Row],[Emission Factor (kg CO2/ mmBtu)]]*10^3</f>
        <v>8926844431.1254387</v>
      </c>
      <c r="U13108" s="3">
        <f>Table1[[#This Row],[Emissions (g CO2)]]/(Table1[[#This Row],[Generation (TWh)]]*10^9)</f>
        <v>859.95457209847586</v>
      </c>
    </row>
    <row r="13109" spans="1:21" x14ac:dyDescent="0.35">
      <c r="A13109" t="s">
        <v>3175</v>
      </c>
      <c r="B13109" t="s">
        <v>3258</v>
      </c>
      <c r="C13109" t="str">
        <f>SUBSTITUTE(Table1[[#This Row],[Fuel]],", ",",")</f>
        <v>fossil liquids: diesel</v>
      </c>
      <c r="D13109" t="s">
        <v>3258</v>
      </c>
      <c r="H13109" t="s">
        <v>3436</v>
      </c>
      <c r="I13109">
        <v>3</v>
      </c>
      <c r="J13109" t="s">
        <v>3446</v>
      </c>
      <c r="K13109">
        <v>1991</v>
      </c>
      <c r="L13109" t="s">
        <v>29</v>
      </c>
      <c r="M13109" t="s">
        <v>29</v>
      </c>
      <c r="N13109">
        <v>-16.720172999999999</v>
      </c>
      <c r="O13109">
        <v>128.38498000000001</v>
      </c>
      <c r="P13109" t="s">
        <v>3460</v>
      </c>
      <c r="Q13109" s="3">
        <f>Table1[[#This Row],[Capacity (MW)]]*0.395*8760*10^-6</f>
        <v>1.03806E-2</v>
      </c>
      <c r="R13109" s="3" cm="1">
        <f t="array" ref="R13109">AVERAGE(VLOOKUP(_xlfn.TEXTSPLIT(Table1[[#This Row],[Fuel (no space after comma)]], ","), FuelList_Final_EF!$A$2:$B$65, 2, FALSE))</f>
        <v>78.106682297772565</v>
      </c>
      <c r="S13109" s="3">
        <f>Table1[[#This Row],[Generation (TWh)]]*10^9*VLOOKUP(Table1[[#This Row],[Turbine/Engine Technology]],Technology_HR!$A$2:$B$11,2,FALSE)*10^-6</f>
        <v>114290.40599999999</v>
      </c>
      <c r="T13109" s="5">
        <f>Table1[[#This Row],[Fuel Consumption (mmBtu)]]*Table1[[#This Row],[Emission Factor (kg CO2/ mmBtu)]]*10^3</f>
        <v>8926844431.1254387</v>
      </c>
      <c r="U13109" s="3">
        <f>Table1[[#This Row],[Emissions (g CO2)]]/(Table1[[#This Row],[Generation (TWh)]]*10^9)</f>
        <v>859.95457209847586</v>
      </c>
    </row>
    <row r="13110" spans="1:21" x14ac:dyDescent="0.35">
      <c r="A13110" t="s">
        <v>3175</v>
      </c>
      <c r="B13110" t="s">
        <v>3258</v>
      </c>
      <c r="C13110" t="str">
        <f>SUBSTITUTE(Table1[[#This Row],[Fuel]],", ",",")</f>
        <v>fossil liquids: diesel</v>
      </c>
      <c r="D13110" t="s">
        <v>3258</v>
      </c>
      <c r="H13110" t="s">
        <v>3436</v>
      </c>
      <c r="I13110">
        <v>3</v>
      </c>
      <c r="J13110" t="s">
        <v>3446</v>
      </c>
      <c r="K13110">
        <v>1991</v>
      </c>
      <c r="L13110" t="s">
        <v>29</v>
      </c>
      <c r="M13110" t="s">
        <v>29</v>
      </c>
      <c r="N13110">
        <v>-16.720172999999999</v>
      </c>
      <c r="O13110">
        <v>128.38498000000001</v>
      </c>
      <c r="P13110" t="s">
        <v>3460</v>
      </c>
      <c r="Q13110" s="3">
        <f>Table1[[#This Row],[Capacity (MW)]]*0.395*8760*10^-6</f>
        <v>1.03806E-2</v>
      </c>
      <c r="R13110" s="3" cm="1">
        <f t="array" ref="R13110">AVERAGE(VLOOKUP(_xlfn.TEXTSPLIT(Table1[[#This Row],[Fuel (no space after comma)]], ","), FuelList_Final_EF!$A$2:$B$65, 2, FALSE))</f>
        <v>78.106682297772565</v>
      </c>
      <c r="S13110" s="3">
        <f>Table1[[#This Row],[Generation (TWh)]]*10^9*VLOOKUP(Table1[[#This Row],[Turbine/Engine Technology]],Technology_HR!$A$2:$B$11,2,FALSE)*10^-6</f>
        <v>114290.40599999999</v>
      </c>
      <c r="T13110" s="5">
        <f>Table1[[#This Row],[Fuel Consumption (mmBtu)]]*Table1[[#This Row],[Emission Factor (kg CO2/ mmBtu)]]*10^3</f>
        <v>8926844431.1254387</v>
      </c>
      <c r="U13110" s="3">
        <f>Table1[[#This Row],[Emissions (g CO2)]]/(Table1[[#This Row],[Generation (TWh)]]*10^9)</f>
        <v>859.95457209847586</v>
      </c>
    </row>
    <row r="13111" spans="1:21" x14ac:dyDescent="0.35">
      <c r="A13111" t="s">
        <v>3175</v>
      </c>
      <c r="B13111" t="s">
        <v>3258</v>
      </c>
      <c r="C13111" t="str">
        <f>SUBSTITUTE(Table1[[#This Row],[Fuel]],", ",",")</f>
        <v>fossil liquids: diesel</v>
      </c>
      <c r="D13111" t="s">
        <v>3258</v>
      </c>
      <c r="H13111" t="s">
        <v>3436</v>
      </c>
      <c r="I13111">
        <v>3</v>
      </c>
      <c r="J13111" t="s">
        <v>3446</v>
      </c>
      <c r="K13111">
        <v>1991</v>
      </c>
      <c r="L13111" t="s">
        <v>29</v>
      </c>
      <c r="M13111" t="s">
        <v>29</v>
      </c>
      <c r="N13111">
        <v>-16.720172999999999</v>
      </c>
      <c r="O13111">
        <v>128.38498000000001</v>
      </c>
      <c r="P13111" t="s">
        <v>3460</v>
      </c>
      <c r="Q13111" s="3">
        <f>Table1[[#This Row],[Capacity (MW)]]*0.395*8760*10^-6</f>
        <v>1.03806E-2</v>
      </c>
      <c r="R13111" s="3" cm="1">
        <f t="array" ref="R13111">AVERAGE(VLOOKUP(_xlfn.TEXTSPLIT(Table1[[#This Row],[Fuel (no space after comma)]], ","), FuelList_Final_EF!$A$2:$B$65, 2, FALSE))</f>
        <v>78.106682297772565</v>
      </c>
      <c r="S13111" s="3">
        <f>Table1[[#This Row],[Generation (TWh)]]*10^9*VLOOKUP(Table1[[#This Row],[Turbine/Engine Technology]],Technology_HR!$A$2:$B$11,2,FALSE)*10^-6</f>
        <v>114290.40599999999</v>
      </c>
      <c r="T13111" s="5">
        <f>Table1[[#This Row],[Fuel Consumption (mmBtu)]]*Table1[[#This Row],[Emission Factor (kg CO2/ mmBtu)]]*10^3</f>
        <v>8926844431.1254387</v>
      </c>
      <c r="U13111" s="3">
        <f>Table1[[#This Row],[Emissions (g CO2)]]/(Table1[[#This Row],[Generation (TWh)]]*10^9)</f>
        <v>859.95457209847586</v>
      </c>
    </row>
    <row r="13112" spans="1:21" x14ac:dyDescent="0.35">
      <c r="A13112" t="s">
        <v>3175</v>
      </c>
      <c r="B13112" t="s">
        <v>3258</v>
      </c>
      <c r="C13112" t="str">
        <f>SUBSTITUTE(Table1[[#This Row],[Fuel]],", ",",")</f>
        <v>fossil liquids: diesel</v>
      </c>
      <c r="D13112" t="s">
        <v>3258</v>
      </c>
      <c r="H13112" t="s">
        <v>3436</v>
      </c>
      <c r="I13112">
        <v>3</v>
      </c>
      <c r="J13112" t="s">
        <v>3446</v>
      </c>
      <c r="K13112">
        <v>1991</v>
      </c>
      <c r="L13112" t="s">
        <v>29</v>
      </c>
      <c r="M13112" t="s">
        <v>29</v>
      </c>
      <c r="N13112">
        <v>-16.720172999999999</v>
      </c>
      <c r="O13112">
        <v>128.38498000000001</v>
      </c>
      <c r="P13112" t="s">
        <v>3460</v>
      </c>
      <c r="Q13112" s="3">
        <f>Table1[[#This Row],[Capacity (MW)]]*0.395*8760*10^-6</f>
        <v>1.03806E-2</v>
      </c>
      <c r="R13112" s="3" cm="1">
        <f t="array" ref="R13112">AVERAGE(VLOOKUP(_xlfn.TEXTSPLIT(Table1[[#This Row],[Fuel (no space after comma)]], ","), FuelList_Final_EF!$A$2:$B$65, 2, FALSE))</f>
        <v>78.106682297772565</v>
      </c>
      <c r="S13112" s="3">
        <f>Table1[[#This Row],[Generation (TWh)]]*10^9*VLOOKUP(Table1[[#This Row],[Turbine/Engine Technology]],Technology_HR!$A$2:$B$11,2,FALSE)*10^-6</f>
        <v>114290.40599999999</v>
      </c>
      <c r="T13112" s="5">
        <f>Table1[[#This Row],[Fuel Consumption (mmBtu)]]*Table1[[#This Row],[Emission Factor (kg CO2/ mmBtu)]]*10^3</f>
        <v>8926844431.1254387</v>
      </c>
      <c r="U13112" s="3">
        <f>Table1[[#This Row],[Emissions (g CO2)]]/(Table1[[#This Row],[Generation (TWh)]]*10^9)</f>
        <v>859.95457209847586</v>
      </c>
    </row>
    <row r="13113" spans="1:21" x14ac:dyDescent="0.35">
      <c r="A13113" t="s">
        <v>3175</v>
      </c>
      <c r="B13113" t="s">
        <v>3258</v>
      </c>
      <c r="C13113" t="str">
        <f>SUBSTITUTE(Table1[[#This Row],[Fuel]],", ",",")</f>
        <v>fossil liquids: diesel</v>
      </c>
      <c r="D13113" t="s">
        <v>3258</v>
      </c>
      <c r="H13113" t="s">
        <v>3436</v>
      </c>
      <c r="I13113">
        <v>3</v>
      </c>
      <c r="J13113" t="s">
        <v>3446</v>
      </c>
      <c r="K13113">
        <v>1991</v>
      </c>
      <c r="L13113" t="s">
        <v>29</v>
      </c>
      <c r="M13113" t="s">
        <v>29</v>
      </c>
      <c r="N13113">
        <v>-16.720172999999999</v>
      </c>
      <c r="O13113">
        <v>128.38498000000001</v>
      </c>
      <c r="P13113" t="s">
        <v>3460</v>
      </c>
      <c r="Q13113" s="3">
        <f>Table1[[#This Row],[Capacity (MW)]]*0.395*8760*10^-6</f>
        <v>1.03806E-2</v>
      </c>
      <c r="R13113" s="3" cm="1">
        <f t="array" ref="R13113">AVERAGE(VLOOKUP(_xlfn.TEXTSPLIT(Table1[[#This Row],[Fuel (no space after comma)]], ","), FuelList_Final_EF!$A$2:$B$65, 2, FALSE))</f>
        <v>78.106682297772565</v>
      </c>
      <c r="S13113" s="3">
        <f>Table1[[#This Row],[Generation (TWh)]]*10^9*VLOOKUP(Table1[[#This Row],[Turbine/Engine Technology]],Technology_HR!$A$2:$B$11,2,FALSE)*10^-6</f>
        <v>114290.40599999999</v>
      </c>
      <c r="T13113" s="5">
        <f>Table1[[#This Row],[Fuel Consumption (mmBtu)]]*Table1[[#This Row],[Emission Factor (kg CO2/ mmBtu)]]*10^3</f>
        <v>8926844431.1254387</v>
      </c>
      <c r="U13113" s="3">
        <f>Table1[[#This Row],[Emissions (g CO2)]]/(Table1[[#This Row],[Generation (TWh)]]*10^9)</f>
        <v>859.95457209847586</v>
      </c>
    </row>
    <row r="13114" spans="1:21" x14ac:dyDescent="0.35">
      <c r="A13114" t="s">
        <v>3175</v>
      </c>
      <c r="B13114" t="s">
        <v>3258</v>
      </c>
      <c r="C13114" t="str">
        <f>SUBSTITUTE(Table1[[#This Row],[Fuel]],", ",",")</f>
        <v>fossil liquids: diesel</v>
      </c>
      <c r="D13114" t="s">
        <v>3258</v>
      </c>
      <c r="H13114" t="s">
        <v>3436</v>
      </c>
      <c r="I13114">
        <v>3</v>
      </c>
      <c r="J13114" t="s">
        <v>3446</v>
      </c>
      <c r="K13114">
        <v>1991</v>
      </c>
      <c r="L13114" t="s">
        <v>29</v>
      </c>
      <c r="M13114" t="s">
        <v>29</v>
      </c>
      <c r="N13114">
        <v>-16.720172999999999</v>
      </c>
      <c r="O13114">
        <v>128.38498000000001</v>
      </c>
      <c r="P13114" t="s">
        <v>3460</v>
      </c>
      <c r="Q13114" s="3">
        <f>Table1[[#This Row],[Capacity (MW)]]*0.395*8760*10^-6</f>
        <v>1.03806E-2</v>
      </c>
      <c r="R13114" s="3" cm="1">
        <f t="array" ref="R13114">AVERAGE(VLOOKUP(_xlfn.TEXTSPLIT(Table1[[#This Row],[Fuel (no space after comma)]], ","), FuelList_Final_EF!$A$2:$B$65, 2, FALSE))</f>
        <v>78.106682297772565</v>
      </c>
      <c r="S13114" s="3">
        <f>Table1[[#This Row],[Generation (TWh)]]*10^9*VLOOKUP(Table1[[#This Row],[Turbine/Engine Technology]],Technology_HR!$A$2:$B$11,2,FALSE)*10^-6</f>
        <v>114290.40599999999</v>
      </c>
      <c r="T13114" s="5">
        <f>Table1[[#This Row],[Fuel Consumption (mmBtu)]]*Table1[[#This Row],[Emission Factor (kg CO2/ mmBtu)]]*10^3</f>
        <v>8926844431.1254387</v>
      </c>
      <c r="U13114" s="3">
        <f>Table1[[#This Row],[Emissions (g CO2)]]/(Table1[[#This Row],[Generation (TWh)]]*10^9)</f>
        <v>859.95457209847586</v>
      </c>
    </row>
    <row r="13115" spans="1:21" x14ac:dyDescent="0.35">
      <c r="A13115" t="s">
        <v>3175</v>
      </c>
      <c r="B13115" t="s">
        <v>3258</v>
      </c>
      <c r="C13115" t="str">
        <f>SUBSTITUTE(Table1[[#This Row],[Fuel]],", ",",")</f>
        <v>fossil liquids: diesel</v>
      </c>
      <c r="D13115" t="s">
        <v>3258</v>
      </c>
      <c r="H13115" t="s">
        <v>3436</v>
      </c>
      <c r="I13115">
        <v>3</v>
      </c>
      <c r="J13115" t="s">
        <v>3446</v>
      </c>
      <c r="K13115">
        <v>1991</v>
      </c>
      <c r="L13115" t="s">
        <v>29</v>
      </c>
      <c r="M13115" t="s">
        <v>29</v>
      </c>
      <c r="N13115">
        <v>-16.720172999999999</v>
      </c>
      <c r="O13115">
        <v>128.38498000000001</v>
      </c>
      <c r="P13115" t="s">
        <v>3460</v>
      </c>
      <c r="Q13115" s="3">
        <f>Table1[[#This Row],[Capacity (MW)]]*0.395*8760*10^-6</f>
        <v>1.03806E-2</v>
      </c>
      <c r="R13115" s="3" cm="1">
        <f t="array" ref="R13115">AVERAGE(VLOOKUP(_xlfn.TEXTSPLIT(Table1[[#This Row],[Fuel (no space after comma)]], ","), FuelList_Final_EF!$A$2:$B$65, 2, FALSE))</f>
        <v>78.106682297772565</v>
      </c>
      <c r="S13115" s="3">
        <f>Table1[[#This Row],[Generation (TWh)]]*10^9*VLOOKUP(Table1[[#This Row],[Turbine/Engine Technology]],Technology_HR!$A$2:$B$11,2,FALSE)*10^-6</f>
        <v>114290.40599999999</v>
      </c>
      <c r="T13115" s="5">
        <f>Table1[[#This Row],[Fuel Consumption (mmBtu)]]*Table1[[#This Row],[Emission Factor (kg CO2/ mmBtu)]]*10^3</f>
        <v>8926844431.1254387</v>
      </c>
      <c r="U13115" s="3">
        <f>Table1[[#This Row],[Emissions (g CO2)]]/(Table1[[#This Row],[Generation (TWh)]]*10^9)</f>
        <v>859.95457209847586</v>
      </c>
    </row>
    <row r="13116" spans="1:21" x14ac:dyDescent="0.35">
      <c r="A13116" t="s">
        <v>899</v>
      </c>
      <c r="B13116" t="s">
        <v>3263</v>
      </c>
      <c r="C13116" t="str">
        <f>SUBSTITUTE(Table1[[#This Row],[Fuel]],", ",",")</f>
        <v>fossil gas: natural gas,fossil liquids: heavy fuel oil</v>
      </c>
      <c r="D13116" t="s">
        <v>3239</v>
      </c>
      <c r="E13116" t="s">
        <v>3241</v>
      </c>
      <c r="H13116" t="s">
        <v>3440</v>
      </c>
      <c r="I13116">
        <v>33</v>
      </c>
      <c r="J13116" t="s">
        <v>3446</v>
      </c>
      <c r="K13116">
        <v>1995</v>
      </c>
      <c r="L13116" t="s">
        <v>29</v>
      </c>
      <c r="M13116" t="s">
        <v>29</v>
      </c>
      <c r="N13116">
        <v>31.115856999999998</v>
      </c>
      <c r="O13116">
        <v>33.683518999999997</v>
      </c>
      <c r="P13116" t="s">
        <v>3498</v>
      </c>
      <c r="Q13116" s="3">
        <f>Table1[[#This Row],[Capacity (MW)]]*0.395*8760*10^-6</f>
        <v>0.1141866</v>
      </c>
      <c r="R13116" s="3" cm="1">
        <f t="array" ref="R13116">AVERAGE(VLOOKUP(_xlfn.TEXTSPLIT(Table1[[#This Row],[Fuel (no space after comma)]], ","), FuelList_Final_EF!$A$2:$B$65, 2, FALSE))</f>
        <v>67.331265155508703</v>
      </c>
      <c r="S13116" s="3">
        <f>Table1[[#This Row],[Generation (TWh)]]*10^9*VLOOKUP(Table1[[#This Row],[Turbine/Engine Technology]],Technology_HR!$A$2:$B$11,2,FALSE)*10^-6</f>
        <v>1174409.1809999999</v>
      </c>
      <c r="T13116" s="5">
        <f>Table1[[#This Row],[Fuel Consumption (mmBtu)]]*Table1[[#This Row],[Emission Factor (kg CO2/ mmBtu)]]*10^3</f>
        <v>79074455966.974808</v>
      </c>
      <c r="U13116" s="3">
        <f>Table1[[#This Row],[Emissions (g CO2)]]/(Table1[[#This Row],[Generation (TWh)]]*10^9)</f>
        <v>692.50206212440696</v>
      </c>
    </row>
    <row r="13117" spans="1:21" x14ac:dyDescent="0.35">
      <c r="A13117" t="s">
        <v>899</v>
      </c>
      <c r="B13117" t="s">
        <v>3263</v>
      </c>
      <c r="C13117" t="str">
        <f>SUBSTITUTE(Table1[[#This Row],[Fuel]],", ",",")</f>
        <v>fossil gas: natural gas,fossil liquids: heavy fuel oil</v>
      </c>
      <c r="D13117" t="s">
        <v>3239</v>
      </c>
      <c r="E13117" t="s">
        <v>3241</v>
      </c>
      <c r="H13117" t="s">
        <v>3440</v>
      </c>
      <c r="I13117">
        <v>33</v>
      </c>
      <c r="J13117" t="s">
        <v>3446</v>
      </c>
      <c r="K13117">
        <v>1996</v>
      </c>
      <c r="L13117" t="s">
        <v>29</v>
      </c>
      <c r="M13117" t="s">
        <v>29</v>
      </c>
      <c r="N13117">
        <v>31.115856999999998</v>
      </c>
      <c r="O13117">
        <v>33.683518999999997</v>
      </c>
      <c r="P13117" t="s">
        <v>3498</v>
      </c>
      <c r="Q13117" s="3">
        <f>Table1[[#This Row],[Capacity (MW)]]*0.395*8760*10^-6</f>
        <v>0.1141866</v>
      </c>
      <c r="R13117" s="3" cm="1">
        <f t="array" ref="R13117">AVERAGE(VLOOKUP(_xlfn.TEXTSPLIT(Table1[[#This Row],[Fuel (no space after comma)]], ","), FuelList_Final_EF!$A$2:$B$65, 2, FALSE))</f>
        <v>67.331265155508703</v>
      </c>
      <c r="S13117" s="3">
        <f>Table1[[#This Row],[Generation (TWh)]]*10^9*VLOOKUP(Table1[[#This Row],[Turbine/Engine Technology]],Technology_HR!$A$2:$B$11,2,FALSE)*10^-6</f>
        <v>1174409.1809999999</v>
      </c>
      <c r="T13117" s="5">
        <f>Table1[[#This Row],[Fuel Consumption (mmBtu)]]*Table1[[#This Row],[Emission Factor (kg CO2/ mmBtu)]]*10^3</f>
        <v>79074455966.974808</v>
      </c>
      <c r="U13117" s="3">
        <f>Table1[[#This Row],[Emissions (g CO2)]]/(Table1[[#This Row],[Generation (TWh)]]*10^9)</f>
        <v>692.50206212440696</v>
      </c>
    </row>
    <row r="13118" spans="1:21" x14ac:dyDescent="0.35">
      <c r="A13118" t="s">
        <v>3176</v>
      </c>
      <c r="B13118" t="s">
        <v>3239</v>
      </c>
      <c r="C13118" t="str">
        <f>SUBSTITUTE(Table1[[#This Row],[Fuel]],", ",",")</f>
        <v>fossil gas: natural gas</v>
      </c>
      <c r="D13118" t="s">
        <v>3239</v>
      </c>
      <c r="H13118" t="s">
        <v>3440</v>
      </c>
      <c r="I13118">
        <v>6</v>
      </c>
      <c r="J13118" t="s">
        <v>3446</v>
      </c>
      <c r="K13118">
        <v>2013</v>
      </c>
      <c r="L13118" t="s">
        <v>29</v>
      </c>
      <c r="M13118" t="s">
        <v>29</v>
      </c>
      <c r="N13118">
        <v>45.450189999999999</v>
      </c>
      <c r="O13118">
        <v>12.22593</v>
      </c>
      <c r="P13118" t="s">
        <v>3527</v>
      </c>
      <c r="Q13118" s="3">
        <f>Table1[[#This Row],[Capacity (MW)]]*0.395*8760*10^-6</f>
        <v>2.07612E-2</v>
      </c>
      <c r="R13118" s="3" cm="1">
        <f t="array" ref="R13118">AVERAGE(VLOOKUP(_xlfn.TEXTSPLIT(Table1[[#This Row],[Fuel (no space after comma)]], ","), FuelList_Final_EF!$A$2:$B$65, 2, FALSE))</f>
        <v>53.06</v>
      </c>
      <c r="S13118" s="3">
        <f>Table1[[#This Row],[Generation (TWh)]]*10^9*VLOOKUP(Table1[[#This Row],[Turbine/Engine Technology]],Technology_HR!$A$2:$B$11,2,FALSE)*10^-6</f>
        <v>213528.94199999998</v>
      </c>
      <c r="T13118" s="5">
        <f>Table1[[#This Row],[Fuel Consumption (mmBtu)]]*Table1[[#This Row],[Emission Factor (kg CO2/ mmBtu)]]*10^3</f>
        <v>11329845662.519999</v>
      </c>
      <c r="U13118" s="3">
        <f>Table1[[#This Row],[Emissions (g CO2)]]/(Table1[[#This Row],[Generation (TWh)]]*10^9)</f>
        <v>545.72209999999995</v>
      </c>
    </row>
    <row r="13119" spans="1:21" x14ac:dyDescent="0.35">
      <c r="A13119" t="s">
        <v>44</v>
      </c>
      <c r="B13119" t="s">
        <v>3239</v>
      </c>
      <c r="C13119" t="str">
        <f>SUBSTITUTE(Table1[[#This Row],[Fuel]],", ",",")</f>
        <v>fossil gas: natural gas</v>
      </c>
      <c r="D13119" t="s">
        <v>3239</v>
      </c>
      <c r="H13119" t="s">
        <v>3440</v>
      </c>
      <c r="I13119">
        <v>25</v>
      </c>
      <c r="J13119" t="s">
        <v>3449</v>
      </c>
      <c r="K13119">
        <v>2025</v>
      </c>
      <c r="L13119" t="s">
        <v>29</v>
      </c>
      <c r="M13119" t="s">
        <v>29</v>
      </c>
      <c r="N13119">
        <v>-33.124617000000001</v>
      </c>
      <c r="O13119">
        <v>-60.521965000000002</v>
      </c>
      <c r="P13119" t="s">
        <v>3457</v>
      </c>
      <c r="Q13119" s="3">
        <f>Table1[[#This Row],[Capacity (MW)]]*0.395*8760*10^-6</f>
        <v>8.6504999999999999E-2</v>
      </c>
      <c r="R13119" s="3" cm="1">
        <f t="array" ref="R13119">AVERAGE(VLOOKUP(_xlfn.TEXTSPLIT(Table1[[#This Row],[Fuel (no space after comma)]], ","), FuelList_Final_EF!$A$2:$B$65, 2, FALSE))</f>
        <v>53.06</v>
      </c>
      <c r="S13119" s="3">
        <f>Table1[[#This Row],[Generation (TWh)]]*10^9*VLOOKUP(Table1[[#This Row],[Turbine/Engine Technology]],Technology_HR!$A$2:$B$11,2,FALSE)*10^-6</f>
        <v>889703.92499999993</v>
      </c>
      <c r="T13119" s="5">
        <f>Table1[[#This Row],[Fuel Consumption (mmBtu)]]*Table1[[#This Row],[Emission Factor (kg CO2/ mmBtu)]]*10^3</f>
        <v>47207690260.5</v>
      </c>
      <c r="U13119" s="3">
        <f>Table1[[#This Row],[Emissions (g CO2)]]/(Table1[[#This Row],[Generation (TWh)]]*10^9)</f>
        <v>545.72209999999995</v>
      </c>
    </row>
    <row r="13120" spans="1:21" x14ac:dyDescent="0.35">
      <c r="A13120" t="s">
        <v>1372</v>
      </c>
      <c r="B13120" t="s">
        <v>3243</v>
      </c>
      <c r="C13120" t="str">
        <f>SUBSTITUTE(Table1[[#This Row],[Fuel]],", ",",")</f>
        <v>fossil gas: natural gas,fossil liquids: fuel oil</v>
      </c>
      <c r="D13120" t="s">
        <v>3239</v>
      </c>
      <c r="E13120" t="s">
        <v>3275</v>
      </c>
      <c r="H13120" t="s">
        <v>3437</v>
      </c>
      <c r="I13120">
        <v>9.9</v>
      </c>
      <c r="J13120" t="s">
        <v>3449</v>
      </c>
      <c r="K13120" t="s">
        <v>29</v>
      </c>
      <c r="L13120" t="s">
        <v>29</v>
      </c>
      <c r="M13120" t="s">
        <v>29</v>
      </c>
      <c r="N13120">
        <v>31.832732</v>
      </c>
      <c r="O13120">
        <v>34.655591000000001</v>
      </c>
      <c r="P13120" t="s">
        <v>3526</v>
      </c>
      <c r="Q13120" s="3">
        <f>Table1[[#This Row],[Capacity (MW)]]*0.395*8760*10^-6</f>
        <v>3.4255979999999998E-2</v>
      </c>
      <c r="R13120" s="3" cm="1">
        <f t="array" ref="R13120">AVERAGE(VLOOKUP(_xlfn.TEXTSPLIT(Table1[[#This Row],[Fuel (no space after comma)]], ","), FuelList_Final_EF!$A$2:$B$65, 2, FALSE))</f>
        <v>65.583341148886291</v>
      </c>
      <c r="S13120" s="3">
        <f>Table1[[#This Row],[Generation (TWh)]]*10^9*VLOOKUP(Table1[[#This Row],[Turbine/Engine Technology]],Technology_HR!$A$2:$B$11,2,FALSE)*10^-6</f>
        <v>304878.22200000001</v>
      </c>
      <c r="T13120" s="5">
        <f>Table1[[#This Row],[Fuel Consumption (mmBtu)]]*Table1[[#This Row],[Emission Factor (kg CO2/ mmBtu)]]*10^3</f>
        <v>19994932442.291889</v>
      </c>
      <c r="U13120" s="3">
        <f>Table1[[#This Row],[Emissions (g CO2)]]/(Table1[[#This Row],[Generation (TWh)]]*10^9)</f>
        <v>583.69173622508799</v>
      </c>
    </row>
    <row r="13121" spans="1:21" x14ac:dyDescent="0.35">
      <c r="A13121" t="s">
        <v>1371</v>
      </c>
      <c r="B13121" t="s">
        <v>3243</v>
      </c>
      <c r="C13121" t="str">
        <f>SUBSTITUTE(Table1[[#This Row],[Fuel]],", ",",")</f>
        <v>fossil gas: natural gas,fossil liquids: fuel oil</v>
      </c>
      <c r="D13121" t="s">
        <v>3239</v>
      </c>
      <c r="E13121" t="s">
        <v>3275</v>
      </c>
      <c r="H13121" t="s">
        <v>3437</v>
      </c>
      <c r="I13121">
        <v>9.9</v>
      </c>
      <c r="J13121" t="s">
        <v>3449</v>
      </c>
      <c r="K13121" t="s">
        <v>29</v>
      </c>
      <c r="L13121" t="s">
        <v>29</v>
      </c>
      <c r="M13121" t="s">
        <v>29</v>
      </c>
      <c r="N13121">
        <v>31.832732</v>
      </c>
      <c r="O13121">
        <v>34.655591000000001</v>
      </c>
      <c r="P13121" t="s">
        <v>3526</v>
      </c>
      <c r="Q13121" s="3">
        <f>Table1[[#This Row],[Capacity (MW)]]*0.395*8760*10^-6</f>
        <v>3.4255979999999998E-2</v>
      </c>
      <c r="R13121" s="3" cm="1">
        <f t="array" ref="R13121">AVERAGE(VLOOKUP(_xlfn.TEXTSPLIT(Table1[[#This Row],[Fuel (no space after comma)]], ","), FuelList_Final_EF!$A$2:$B$65, 2, FALSE))</f>
        <v>65.583341148886291</v>
      </c>
      <c r="S13121" s="3">
        <f>Table1[[#This Row],[Generation (TWh)]]*10^9*VLOOKUP(Table1[[#This Row],[Turbine/Engine Technology]],Technology_HR!$A$2:$B$11,2,FALSE)*10^-6</f>
        <v>304878.22200000001</v>
      </c>
      <c r="T13121" s="5">
        <f>Table1[[#This Row],[Fuel Consumption (mmBtu)]]*Table1[[#This Row],[Emission Factor (kg CO2/ mmBtu)]]*10^3</f>
        <v>19994932442.291889</v>
      </c>
      <c r="U13121" s="3">
        <f>Table1[[#This Row],[Emissions (g CO2)]]/(Table1[[#This Row],[Generation (TWh)]]*10^9)</f>
        <v>583.69173622508799</v>
      </c>
    </row>
    <row r="13122" spans="1:21" x14ac:dyDescent="0.35">
      <c r="A13122" t="s">
        <v>1374</v>
      </c>
      <c r="B13122" t="s">
        <v>3239</v>
      </c>
      <c r="C13122" t="str">
        <f>SUBSTITUTE(Table1[[#This Row],[Fuel]],", ",",")</f>
        <v>fossil gas: natural gas</v>
      </c>
      <c r="D13122" t="s">
        <v>3239</v>
      </c>
      <c r="H13122" t="s">
        <v>3436</v>
      </c>
      <c r="I13122">
        <v>45</v>
      </c>
      <c r="J13122" t="s">
        <v>3446</v>
      </c>
      <c r="K13122">
        <v>2009</v>
      </c>
      <c r="L13122" t="s">
        <v>29</v>
      </c>
      <c r="M13122" t="s">
        <v>29</v>
      </c>
      <c r="N13122">
        <v>31.841736999999998</v>
      </c>
      <c r="O13122">
        <v>34.685617000000001</v>
      </c>
      <c r="P13122" t="s">
        <v>3526</v>
      </c>
      <c r="Q13122" s="3">
        <f>Table1[[#This Row],[Capacity (MW)]]*0.395*8760*10^-6</f>
        <v>0.15570900000000001</v>
      </c>
      <c r="R13122" s="3" cm="1">
        <f t="array" ref="R13122">AVERAGE(VLOOKUP(_xlfn.TEXTSPLIT(Table1[[#This Row],[Fuel (no space after comma)]], ","), FuelList_Final_EF!$A$2:$B$65, 2, FALSE))</f>
        <v>53.06</v>
      </c>
      <c r="S13122" s="3">
        <f>Table1[[#This Row],[Generation (TWh)]]*10^9*VLOOKUP(Table1[[#This Row],[Turbine/Engine Technology]],Technology_HR!$A$2:$B$11,2,FALSE)*10^-6</f>
        <v>1714356.0899999999</v>
      </c>
      <c r="T13122" s="5">
        <f>Table1[[#This Row],[Fuel Consumption (mmBtu)]]*Table1[[#This Row],[Emission Factor (kg CO2/ mmBtu)]]*10^3</f>
        <v>90963734135.399994</v>
      </c>
      <c r="U13122" s="3">
        <f>Table1[[#This Row],[Emissions (g CO2)]]/(Table1[[#This Row],[Generation (TWh)]]*10^9)</f>
        <v>584.1905999999999</v>
      </c>
    </row>
    <row r="13123" spans="1:21" x14ac:dyDescent="0.35">
      <c r="A13123" t="s">
        <v>152</v>
      </c>
      <c r="B13123" t="s">
        <v>3239</v>
      </c>
      <c r="C13123" t="str">
        <f>SUBSTITUTE(Table1[[#This Row],[Fuel]],", ",",")</f>
        <v>fossil gas: natural gas</v>
      </c>
      <c r="D13123" t="s">
        <v>3239</v>
      </c>
      <c r="H13123" t="s">
        <v>3437</v>
      </c>
      <c r="I13123">
        <v>16</v>
      </c>
      <c r="J13123" t="s">
        <v>3446</v>
      </c>
      <c r="K13123">
        <v>2015</v>
      </c>
      <c r="L13123" t="s">
        <v>29</v>
      </c>
      <c r="M13123" t="s">
        <v>29</v>
      </c>
      <c r="N13123">
        <v>24.040891999999999</v>
      </c>
      <c r="O13123">
        <v>91.004520999999997</v>
      </c>
      <c r="P13123" t="s">
        <v>3465</v>
      </c>
      <c r="Q13123" s="3">
        <f>Table1[[#This Row],[Capacity (MW)]]*0.395*8760*10^-6</f>
        <v>5.5363200000000001E-2</v>
      </c>
      <c r="R13123" s="3" cm="1">
        <f t="array" ref="R13123">AVERAGE(VLOOKUP(_xlfn.TEXTSPLIT(Table1[[#This Row],[Fuel (no space after comma)]], ","), FuelList_Final_EF!$A$2:$B$65, 2, FALSE))</f>
        <v>53.06</v>
      </c>
      <c r="S13123" s="3">
        <f>Table1[[#This Row],[Generation (TWh)]]*10^9*VLOOKUP(Table1[[#This Row],[Turbine/Engine Technology]],Technology_HR!$A$2:$B$11,2,FALSE)*10^-6</f>
        <v>492732.48</v>
      </c>
      <c r="T13123" s="5">
        <f>Table1[[#This Row],[Fuel Consumption (mmBtu)]]*Table1[[#This Row],[Emission Factor (kg CO2/ mmBtu)]]*10^3</f>
        <v>26144385388.799999</v>
      </c>
      <c r="U13123" s="3">
        <f>Table1[[#This Row],[Emissions (g CO2)]]/(Table1[[#This Row],[Generation (TWh)]]*10^9)</f>
        <v>472.23399999999998</v>
      </c>
    </row>
    <row r="13124" spans="1:21" x14ac:dyDescent="0.35">
      <c r="A13124" t="s">
        <v>901</v>
      </c>
      <c r="B13124" t="s">
        <v>3258</v>
      </c>
      <c r="C13124" t="str">
        <f>SUBSTITUTE(Table1[[#This Row],[Fuel]],", ",",")</f>
        <v>fossil liquids: diesel</v>
      </c>
      <c r="D13124" t="s">
        <v>3258</v>
      </c>
      <c r="H13124" t="s">
        <v>3436</v>
      </c>
      <c r="I13124">
        <v>25</v>
      </c>
      <c r="J13124" t="s">
        <v>3446</v>
      </c>
      <c r="K13124">
        <v>2015</v>
      </c>
      <c r="L13124" t="s">
        <v>29</v>
      </c>
      <c r="M13124" t="s">
        <v>29</v>
      </c>
      <c r="N13124">
        <v>27.211552000000001</v>
      </c>
      <c r="O13124">
        <v>33.683349999999997</v>
      </c>
      <c r="P13124" t="s">
        <v>3498</v>
      </c>
      <c r="Q13124" s="3">
        <f>Table1[[#This Row],[Capacity (MW)]]*0.395*8760*10^-6</f>
        <v>8.6504999999999999E-2</v>
      </c>
      <c r="R13124" s="3" cm="1">
        <f t="array" ref="R13124">AVERAGE(VLOOKUP(_xlfn.TEXTSPLIT(Table1[[#This Row],[Fuel (no space after comma)]], ","), FuelList_Final_EF!$A$2:$B$65, 2, FALSE))</f>
        <v>78.106682297772565</v>
      </c>
      <c r="S13124" s="3">
        <f>Table1[[#This Row],[Generation (TWh)]]*10^9*VLOOKUP(Table1[[#This Row],[Turbine/Engine Technology]],Technology_HR!$A$2:$B$11,2,FALSE)*10^-6</f>
        <v>952420.04999999993</v>
      </c>
      <c r="T13124" s="5">
        <f>Table1[[#This Row],[Fuel Consumption (mmBtu)]]*Table1[[#This Row],[Emission Factor (kg CO2/ mmBtu)]]*10^3</f>
        <v>74390370259.378662</v>
      </c>
      <c r="U13124" s="3">
        <f>Table1[[#This Row],[Emissions (g CO2)]]/(Table1[[#This Row],[Generation (TWh)]]*10^9)</f>
        <v>859.95457209847598</v>
      </c>
    </row>
    <row r="13125" spans="1:21" x14ac:dyDescent="0.35">
      <c r="A13125" t="s">
        <v>901</v>
      </c>
      <c r="B13125" t="s">
        <v>3258</v>
      </c>
      <c r="C13125" t="str">
        <f>SUBSTITUTE(Table1[[#This Row],[Fuel]],", ",",")</f>
        <v>fossil liquids: diesel</v>
      </c>
      <c r="D13125" t="s">
        <v>3258</v>
      </c>
      <c r="H13125" t="s">
        <v>3436</v>
      </c>
      <c r="I13125">
        <v>25</v>
      </c>
      <c r="J13125" t="s">
        <v>3446</v>
      </c>
      <c r="K13125">
        <v>2015</v>
      </c>
      <c r="L13125" t="s">
        <v>29</v>
      </c>
      <c r="M13125" t="s">
        <v>29</v>
      </c>
      <c r="N13125">
        <v>27.211552000000001</v>
      </c>
      <c r="O13125">
        <v>33.683349999999997</v>
      </c>
      <c r="P13125" t="s">
        <v>3498</v>
      </c>
      <c r="Q13125" s="3">
        <f>Table1[[#This Row],[Capacity (MW)]]*0.395*8760*10^-6</f>
        <v>8.6504999999999999E-2</v>
      </c>
      <c r="R13125" s="3" cm="1">
        <f t="array" ref="R13125">AVERAGE(VLOOKUP(_xlfn.TEXTSPLIT(Table1[[#This Row],[Fuel (no space after comma)]], ","), FuelList_Final_EF!$A$2:$B$65, 2, FALSE))</f>
        <v>78.106682297772565</v>
      </c>
      <c r="S13125" s="3">
        <f>Table1[[#This Row],[Generation (TWh)]]*10^9*VLOOKUP(Table1[[#This Row],[Turbine/Engine Technology]],Technology_HR!$A$2:$B$11,2,FALSE)*10^-6</f>
        <v>952420.04999999993</v>
      </c>
      <c r="T13125" s="5">
        <f>Table1[[#This Row],[Fuel Consumption (mmBtu)]]*Table1[[#This Row],[Emission Factor (kg CO2/ mmBtu)]]*10^3</f>
        <v>74390370259.378662</v>
      </c>
      <c r="U13125" s="3">
        <f>Table1[[#This Row],[Emissions (g CO2)]]/(Table1[[#This Row],[Generation (TWh)]]*10^9)</f>
        <v>859.95457209847598</v>
      </c>
    </row>
    <row r="13126" spans="1:21" x14ac:dyDescent="0.35">
      <c r="A13126" t="s">
        <v>901</v>
      </c>
      <c r="B13126" t="s">
        <v>3258</v>
      </c>
      <c r="C13126" t="str">
        <f>SUBSTITUTE(Table1[[#This Row],[Fuel]],", ",",")</f>
        <v>fossil liquids: diesel</v>
      </c>
      <c r="D13126" t="s">
        <v>3258</v>
      </c>
      <c r="H13126" t="s">
        <v>3436</v>
      </c>
      <c r="I13126">
        <v>25</v>
      </c>
      <c r="J13126" t="s">
        <v>3446</v>
      </c>
      <c r="K13126">
        <v>2015</v>
      </c>
      <c r="L13126" t="s">
        <v>29</v>
      </c>
      <c r="M13126" t="s">
        <v>29</v>
      </c>
      <c r="N13126">
        <v>27.211552000000001</v>
      </c>
      <c r="O13126">
        <v>33.683349999999997</v>
      </c>
      <c r="P13126" t="s">
        <v>3498</v>
      </c>
      <c r="Q13126" s="3">
        <f>Table1[[#This Row],[Capacity (MW)]]*0.395*8760*10^-6</f>
        <v>8.6504999999999999E-2</v>
      </c>
      <c r="R13126" s="3" cm="1">
        <f t="array" ref="R13126">AVERAGE(VLOOKUP(_xlfn.TEXTSPLIT(Table1[[#This Row],[Fuel (no space after comma)]], ","), FuelList_Final_EF!$A$2:$B$65, 2, FALSE))</f>
        <v>78.106682297772565</v>
      </c>
      <c r="S13126" s="3">
        <f>Table1[[#This Row],[Generation (TWh)]]*10^9*VLOOKUP(Table1[[#This Row],[Turbine/Engine Technology]],Technology_HR!$A$2:$B$11,2,FALSE)*10^-6</f>
        <v>952420.04999999993</v>
      </c>
      <c r="T13126" s="5">
        <f>Table1[[#This Row],[Fuel Consumption (mmBtu)]]*Table1[[#This Row],[Emission Factor (kg CO2/ mmBtu)]]*10^3</f>
        <v>74390370259.378662</v>
      </c>
      <c r="U13126" s="3">
        <f>Table1[[#This Row],[Emissions (g CO2)]]/(Table1[[#This Row],[Generation (TWh)]]*10^9)</f>
        <v>859.95457209847598</v>
      </c>
    </row>
    <row r="13127" spans="1:21" x14ac:dyDescent="0.35">
      <c r="A13127" t="s">
        <v>901</v>
      </c>
      <c r="B13127" t="s">
        <v>3258</v>
      </c>
      <c r="C13127" t="str">
        <f>SUBSTITUTE(Table1[[#This Row],[Fuel]],", ",",")</f>
        <v>fossil liquids: diesel</v>
      </c>
      <c r="D13127" t="s">
        <v>3258</v>
      </c>
      <c r="H13127" t="s">
        <v>3436</v>
      </c>
      <c r="I13127">
        <v>25</v>
      </c>
      <c r="J13127" t="s">
        <v>3446</v>
      </c>
      <c r="K13127">
        <v>2015</v>
      </c>
      <c r="L13127" t="s">
        <v>29</v>
      </c>
      <c r="M13127" t="s">
        <v>29</v>
      </c>
      <c r="N13127">
        <v>27.211552000000001</v>
      </c>
      <c r="O13127">
        <v>33.683349999999997</v>
      </c>
      <c r="P13127" t="s">
        <v>3498</v>
      </c>
      <c r="Q13127" s="3">
        <f>Table1[[#This Row],[Capacity (MW)]]*0.395*8760*10^-6</f>
        <v>8.6504999999999999E-2</v>
      </c>
      <c r="R13127" s="3" cm="1">
        <f t="array" ref="R13127">AVERAGE(VLOOKUP(_xlfn.TEXTSPLIT(Table1[[#This Row],[Fuel (no space after comma)]], ","), FuelList_Final_EF!$A$2:$B$65, 2, FALSE))</f>
        <v>78.106682297772565</v>
      </c>
      <c r="S13127" s="3">
        <f>Table1[[#This Row],[Generation (TWh)]]*10^9*VLOOKUP(Table1[[#This Row],[Turbine/Engine Technology]],Technology_HR!$A$2:$B$11,2,FALSE)*10^-6</f>
        <v>952420.04999999993</v>
      </c>
      <c r="T13127" s="5">
        <f>Table1[[#This Row],[Fuel Consumption (mmBtu)]]*Table1[[#This Row],[Emission Factor (kg CO2/ mmBtu)]]*10^3</f>
        <v>74390370259.378662</v>
      </c>
      <c r="U13127" s="3">
        <f>Table1[[#This Row],[Emissions (g CO2)]]/(Table1[[#This Row],[Generation (TWh)]]*10^9)</f>
        <v>859.95457209847598</v>
      </c>
    </row>
    <row r="13128" spans="1:21" x14ac:dyDescent="0.35">
      <c r="A13128" t="s">
        <v>2207</v>
      </c>
      <c r="B13128" t="s">
        <v>3239</v>
      </c>
      <c r="C13128" t="str">
        <f>SUBSTITUTE(Table1[[#This Row],[Fuel]],", ",",")</f>
        <v>fossil gas: natural gas</v>
      </c>
      <c r="D13128" t="s">
        <v>3239</v>
      </c>
      <c r="H13128" t="s">
        <v>3436</v>
      </c>
      <c r="I13128">
        <v>34.4</v>
      </c>
      <c r="J13128" t="s">
        <v>3448</v>
      </c>
      <c r="K13128">
        <v>1988</v>
      </c>
      <c r="L13128" t="s">
        <v>29</v>
      </c>
      <c r="M13128" t="s">
        <v>29</v>
      </c>
      <c r="N13128">
        <v>32.668286000000002</v>
      </c>
      <c r="O13128">
        <v>36.568565999999997</v>
      </c>
      <c r="P13128" t="s">
        <v>3598</v>
      </c>
      <c r="Q13128" s="3">
        <f>Table1[[#This Row],[Capacity (MW)]]*0.395*8760*10^-6</f>
        <v>0.11903087999999998</v>
      </c>
      <c r="R13128" s="3" cm="1">
        <f t="array" ref="R13128">AVERAGE(VLOOKUP(_xlfn.TEXTSPLIT(Table1[[#This Row],[Fuel (no space after comma)]], ","), FuelList_Final_EF!$A$2:$B$65, 2, FALSE))</f>
        <v>53.06</v>
      </c>
      <c r="S13128" s="3">
        <f>Table1[[#This Row],[Generation (TWh)]]*10^9*VLOOKUP(Table1[[#This Row],[Turbine/Engine Technology]],Technology_HR!$A$2:$B$11,2,FALSE)*10^-6</f>
        <v>1310529.9887999997</v>
      </c>
      <c r="T13128" s="5">
        <f>Table1[[#This Row],[Fuel Consumption (mmBtu)]]*Table1[[#This Row],[Emission Factor (kg CO2/ mmBtu)]]*10^3</f>
        <v>69536721205.727997</v>
      </c>
      <c r="U13128" s="3">
        <f>Table1[[#This Row],[Emissions (g CO2)]]/(Table1[[#This Row],[Generation (TWh)]]*10^9)</f>
        <v>584.19060000000002</v>
      </c>
    </row>
    <row r="13129" spans="1:21" x14ac:dyDescent="0.35">
      <c r="A13129" t="s">
        <v>2207</v>
      </c>
      <c r="B13129" t="s">
        <v>3239</v>
      </c>
      <c r="C13129" t="str">
        <f>SUBSTITUTE(Table1[[#This Row],[Fuel]],", ",",")</f>
        <v>fossil gas: natural gas</v>
      </c>
      <c r="D13129" t="s">
        <v>3239</v>
      </c>
      <c r="H13129" t="s">
        <v>3436</v>
      </c>
      <c r="I13129">
        <v>34.4</v>
      </c>
      <c r="J13129" t="s">
        <v>3448</v>
      </c>
      <c r="K13129">
        <v>1988</v>
      </c>
      <c r="L13129" t="s">
        <v>29</v>
      </c>
      <c r="M13129" t="s">
        <v>29</v>
      </c>
      <c r="N13129">
        <v>32.668286000000002</v>
      </c>
      <c r="O13129">
        <v>36.568565999999997</v>
      </c>
      <c r="P13129" t="s">
        <v>3598</v>
      </c>
      <c r="Q13129" s="3">
        <f>Table1[[#This Row],[Capacity (MW)]]*0.395*8760*10^-6</f>
        <v>0.11903087999999998</v>
      </c>
      <c r="R13129" s="3" cm="1">
        <f t="array" ref="R13129">AVERAGE(VLOOKUP(_xlfn.TEXTSPLIT(Table1[[#This Row],[Fuel (no space after comma)]], ","), FuelList_Final_EF!$A$2:$B$65, 2, FALSE))</f>
        <v>53.06</v>
      </c>
      <c r="S13129" s="3">
        <f>Table1[[#This Row],[Generation (TWh)]]*10^9*VLOOKUP(Table1[[#This Row],[Turbine/Engine Technology]],Technology_HR!$A$2:$B$11,2,FALSE)*10^-6</f>
        <v>1310529.9887999997</v>
      </c>
      <c r="T13129" s="5">
        <f>Table1[[#This Row],[Fuel Consumption (mmBtu)]]*Table1[[#This Row],[Emission Factor (kg CO2/ mmBtu)]]*10^3</f>
        <v>69536721205.727997</v>
      </c>
      <c r="U13129" s="3">
        <f>Table1[[#This Row],[Emissions (g CO2)]]/(Table1[[#This Row],[Generation (TWh)]]*10^9)</f>
        <v>584.19060000000002</v>
      </c>
    </row>
    <row r="13130" spans="1:21" x14ac:dyDescent="0.35">
      <c r="A13130" t="s">
        <v>2207</v>
      </c>
      <c r="B13130" t="s">
        <v>3239</v>
      </c>
      <c r="C13130" t="str">
        <f>SUBSTITUTE(Table1[[#This Row],[Fuel]],", ",",")</f>
        <v>fossil gas: natural gas</v>
      </c>
      <c r="D13130" t="s">
        <v>3239</v>
      </c>
      <c r="H13130" t="s">
        <v>3436</v>
      </c>
      <c r="I13130">
        <v>34.4</v>
      </c>
      <c r="J13130" t="s">
        <v>3448</v>
      </c>
      <c r="K13130">
        <v>1988</v>
      </c>
      <c r="L13130" t="s">
        <v>29</v>
      </c>
      <c r="M13130" t="s">
        <v>29</v>
      </c>
      <c r="N13130">
        <v>32.668286000000002</v>
      </c>
      <c r="O13130">
        <v>36.568565999999997</v>
      </c>
      <c r="P13130" t="s">
        <v>3598</v>
      </c>
      <c r="Q13130" s="3">
        <f>Table1[[#This Row],[Capacity (MW)]]*0.395*8760*10^-6</f>
        <v>0.11903087999999998</v>
      </c>
      <c r="R13130" s="3" cm="1">
        <f t="array" ref="R13130">AVERAGE(VLOOKUP(_xlfn.TEXTSPLIT(Table1[[#This Row],[Fuel (no space after comma)]], ","), FuelList_Final_EF!$A$2:$B$65, 2, FALSE))</f>
        <v>53.06</v>
      </c>
      <c r="S13130" s="3">
        <f>Table1[[#This Row],[Generation (TWh)]]*10^9*VLOOKUP(Table1[[#This Row],[Turbine/Engine Technology]],Technology_HR!$A$2:$B$11,2,FALSE)*10^-6</f>
        <v>1310529.9887999997</v>
      </c>
      <c r="T13130" s="5">
        <f>Table1[[#This Row],[Fuel Consumption (mmBtu)]]*Table1[[#This Row],[Emission Factor (kg CO2/ mmBtu)]]*10^3</f>
        <v>69536721205.727997</v>
      </c>
      <c r="U13130" s="3">
        <f>Table1[[#This Row],[Emissions (g CO2)]]/(Table1[[#This Row],[Generation (TWh)]]*10^9)</f>
        <v>584.19060000000002</v>
      </c>
    </row>
    <row r="13131" spans="1:21" x14ac:dyDescent="0.35">
      <c r="A13131" t="s">
        <v>2207</v>
      </c>
      <c r="B13131" t="s">
        <v>3239</v>
      </c>
      <c r="C13131" t="str">
        <f>SUBSTITUTE(Table1[[#This Row],[Fuel]],", ",",")</f>
        <v>fossil gas: natural gas</v>
      </c>
      <c r="D13131" t="s">
        <v>3239</v>
      </c>
      <c r="H13131" t="s">
        <v>3436</v>
      </c>
      <c r="I13131">
        <v>34.4</v>
      </c>
      <c r="J13131" t="s">
        <v>3448</v>
      </c>
      <c r="K13131">
        <v>1988</v>
      </c>
      <c r="L13131" t="s">
        <v>29</v>
      </c>
      <c r="M13131" t="s">
        <v>29</v>
      </c>
      <c r="N13131">
        <v>32.668286000000002</v>
      </c>
      <c r="O13131">
        <v>36.568565999999997</v>
      </c>
      <c r="P13131" t="s">
        <v>3598</v>
      </c>
      <c r="Q13131" s="3">
        <f>Table1[[#This Row],[Capacity (MW)]]*0.395*8760*10^-6</f>
        <v>0.11903087999999998</v>
      </c>
      <c r="R13131" s="3" cm="1">
        <f t="array" ref="R13131">AVERAGE(VLOOKUP(_xlfn.TEXTSPLIT(Table1[[#This Row],[Fuel (no space after comma)]], ","), FuelList_Final_EF!$A$2:$B$65, 2, FALSE))</f>
        <v>53.06</v>
      </c>
      <c r="S13131" s="3">
        <f>Table1[[#This Row],[Generation (TWh)]]*10^9*VLOOKUP(Table1[[#This Row],[Turbine/Engine Technology]],Technology_HR!$A$2:$B$11,2,FALSE)*10^-6</f>
        <v>1310529.9887999997</v>
      </c>
      <c r="T13131" s="5">
        <f>Table1[[#This Row],[Fuel Consumption (mmBtu)]]*Table1[[#This Row],[Emission Factor (kg CO2/ mmBtu)]]*10^3</f>
        <v>69536721205.727997</v>
      </c>
      <c r="U13131" s="3">
        <f>Table1[[#This Row],[Emissions (g CO2)]]/(Table1[[#This Row],[Generation (TWh)]]*10^9)</f>
        <v>584.19060000000002</v>
      </c>
    </row>
    <row r="13132" spans="1:21" x14ac:dyDescent="0.35">
      <c r="A13132" t="s">
        <v>2207</v>
      </c>
      <c r="B13132" t="s">
        <v>3239</v>
      </c>
      <c r="C13132" t="str">
        <f>SUBSTITUTE(Table1[[#This Row],[Fuel]],", ",",")</f>
        <v>fossil gas: natural gas</v>
      </c>
      <c r="D13132" t="s">
        <v>3239</v>
      </c>
      <c r="H13132" t="s">
        <v>3436</v>
      </c>
      <c r="I13132">
        <v>34.4</v>
      </c>
      <c r="J13132" t="s">
        <v>3448</v>
      </c>
      <c r="K13132">
        <v>1988</v>
      </c>
      <c r="L13132" t="s">
        <v>29</v>
      </c>
      <c r="M13132" t="s">
        <v>29</v>
      </c>
      <c r="N13132">
        <v>32.668286000000002</v>
      </c>
      <c r="O13132">
        <v>36.568565999999997</v>
      </c>
      <c r="P13132" t="s">
        <v>3598</v>
      </c>
      <c r="Q13132" s="3">
        <f>Table1[[#This Row],[Capacity (MW)]]*0.395*8760*10^-6</f>
        <v>0.11903087999999998</v>
      </c>
      <c r="R13132" s="3" cm="1">
        <f t="array" ref="R13132">AVERAGE(VLOOKUP(_xlfn.TEXTSPLIT(Table1[[#This Row],[Fuel (no space after comma)]], ","), FuelList_Final_EF!$A$2:$B$65, 2, FALSE))</f>
        <v>53.06</v>
      </c>
      <c r="S13132" s="3">
        <f>Table1[[#This Row],[Generation (TWh)]]*10^9*VLOOKUP(Table1[[#This Row],[Turbine/Engine Technology]],Technology_HR!$A$2:$B$11,2,FALSE)*10^-6</f>
        <v>1310529.9887999997</v>
      </c>
      <c r="T13132" s="5">
        <f>Table1[[#This Row],[Fuel Consumption (mmBtu)]]*Table1[[#This Row],[Emission Factor (kg CO2/ mmBtu)]]*10^3</f>
        <v>69536721205.727997</v>
      </c>
      <c r="U13132" s="3">
        <f>Table1[[#This Row],[Emissions (g CO2)]]/(Table1[[#This Row],[Generation (TWh)]]*10^9)</f>
        <v>584.19060000000002</v>
      </c>
    </row>
    <row r="13133" spans="1:21" x14ac:dyDescent="0.35">
      <c r="A13133" t="s">
        <v>1788</v>
      </c>
      <c r="B13133" t="s">
        <v>3241</v>
      </c>
      <c r="C13133" t="str">
        <f>SUBSTITUTE(Table1[[#This Row],[Fuel]],", ",",")</f>
        <v>fossil liquids: heavy fuel oil</v>
      </c>
      <c r="D13133" t="s">
        <v>3241</v>
      </c>
      <c r="H13133" t="s">
        <v>3440</v>
      </c>
      <c r="I13133">
        <v>10</v>
      </c>
      <c r="J13133" t="s">
        <v>3446</v>
      </c>
      <c r="K13133">
        <v>2009</v>
      </c>
      <c r="L13133" t="s">
        <v>29</v>
      </c>
      <c r="M13133" t="s">
        <v>29</v>
      </c>
      <c r="N13133">
        <v>31.678405000000001</v>
      </c>
      <c r="O13133">
        <v>74.083768000000006</v>
      </c>
      <c r="P13133" t="s">
        <v>3565</v>
      </c>
      <c r="Q13133" s="3">
        <f>Table1[[#This Row],[Capacity (MW)]]*0.395*8760*10^-6</f>
        <v>3.4602000000000001E-2</v>
      </c>
      <c r="R13133" s="3" cm="1">
        <f t="array" ref="R13133">AVERAGE(VLOOKUP(_xlfn.TEXTSPLIT(Table1[[#This Row],[Fuel (no space after comma)]], ","), FuelList_Final_EF!$A$2:$B$65, 2, FALSE))</f>
        <v>81.602530311017389</v>
      </c>
      <c r="S13133" s="3">
        <f>Table1[[#This Row],[Generation (TWh)]]*10^9*VLOOKUP(Table1[[#This Row],[Turbine/Engine Technology]],Technology_HR!$A$2:$B$11,2,FALSE)*10^-6</f>
        <v>355881.57</v>
      </c>
      <c r="T13133" s="5">
        <f>Table1[[#This Row],[Fuel Consumption (mmBtu)]]*Table1[[#This Row],[Emission Factor (kg CO2/ mmBtu)]]*10^3</f>
        <v>29040836603.057461</v>
      </c>
      <c r="U13133" s="3">
        <f>Table1[[#This Row],[Emissions (g CO2)]]/(Table1[[#This Row],[Generation (TWh)]]*10^9)</f>
        <v>839.28202424881397</v>
      </c>
    </row>
    <row r="13134" spans="1:21" x14ac:dyDescent="0.35">
      <c r="A13134" t="s">
        <v>1789</v>
      </c>
      <c r="B13134" t="s">
        <v>3241</v>
      </c>
      <c r="C13134" t="str">
        <f>SUBSTITUTE(Table1[[#This Row],[Fuel]],", ",",")</f>
        <v>fossil liquids: heavy fuel oil</v>
      </c>
      <c r="D13134" t="s">
        <v>3241</v>
      </c>
      <c r="H13134" t="s">
        <v>3440</v>
      </c>
      <c r="I13134">
        <v>11.5</v>
      </c>
      <c r="J13134" t="s">
        <v>3446</v>
      </c>
      <c r="K13134">
        <v>2009</v>
      </c>
      <c r="L13134" t="s">
        <v>29</v>
      </c>
      <c r="M13134" t="s">
        <v>29</v>
      </c>
      <c r="N13134">
        <v>33.556331</v>
      </c>
      <c r="O13134">
        <v>73.073258999999993</v>
      </c>
      <c r="P13134" t="s">
        <v>3565</v>
      </c>
      <c r="Q13134" s="3">
        <f>Table1[[#This Row],[Capacity (MW)]]*0.395*8760*10^-6</f>
        <v>3.9792300000000003E-2</v>
      </c>
      <c r="R13134" s="3" cm="1">
        <f t="array" ref="R13134">AVERAGE(VLOOKUP(_xlfn.TEXTSPLIT(Table1[[#This Row],[Fuel (no space after comma)]], ","), FuelList_Final_EF!$A$2:$B$65, 2, FALSE))</f>
        <v>81.602530311017389</v>
      </c>
      <c r="S13134" s="3">
        <f>Table1[[#This Row],[Generation (TWh)]]*10^9*VLOOKUP(Table1[[#This Row],[Turbine/Engine Technology]],Technology_HR!$A$2:$B$11,2,FALSE)*10^-6</f>
        <v>409263.80549999996</v>
      </c>
      <c r="T13134" s="5">
        <f>Table1[[#This Row],[Fuel Consumption (mmBtu)]]*Table1[[#This Row],[Emission Factor (kg CO2/ mmBtu)]]*10^3</f>
        <v>33396962093.516071</v>
      </c>
      <c r="U13134" s="3">
        <f>Table1[[#This Row],[Emissions (g CO2)]]/(Table1[[#This Row],[Generation (TWh)]]*10^9)</f>
        <v>839.28202424881374</v>
      </c>
    </row>
    <row r="13135" spans="1:21" x14ac:dyDescent="0.35">
      <c r="A13135" t="s">
        <v>1726</v>
      </c>
      <c r="B13135" t="s">
        <v>3249</v>
      </c>
      <c r="C13135" t="str">
        <f>SUBSTITUTE(Table1[[#This Row],[Fuel]],", ",",")</f>
        <v>fossil gas: waste heat from natural gas</v>
      </c>
      <c r="D13135" t="s">
        <v>3249</v>
      </c>
      <c r="H13135" t="s">
        <v>3440</v>
      </c>
      <c r="I13135">
        <v>38</v>
      </c>
      <c r="J13135" t="s">
        <v>3450</v>
      </c>
      <c r="K13135">
        <v>2030</v>
      </c>
      <c r="L13135" t="s">
        <v>29</v>
      </c>
      <c r="M13135" t="s">
        <v>29</v>
      </c>
      <c r="N13135">
        <v>5.0189909999999998</v>
      </c>
      <c r="O13135">
        <v>6.2986570000000004</v>
      </c>
      <c r="P13135" t="s">
        <v>3561</v>
      </c>
      <c r="Q13135" s="3">
        <f>Table1[[#This Row],[Capacity (MW)]]*0.395*8760*10^-6</f>
        <v>0.13148760000000001</v>
      </c>
      <c r="R13135" s="3" cm="1">
        <f t="array" ref="R13135">AVERAGE(VLOOKUP(_xlfn.TEXTSPLIT(Table1[[#This Row],[Fuel (no space after comma)]], ","), FuelList_Final_EF!$A$2:$B$65, 2, FALSE))</f>
        <v>66.33</v>
      </c>
      <c r="S13135" s="3">
        <f>Table1[[#This Row],[Generation (TWh)]]*10^9*VLOOKUP(Table1[[#This Row],[Turbine/Engine Technology]],Technology_HR!$A$2:$B$11,2,FALSE)*10^-6</f>
        <v>1352349.9660000002</v>
      </c>
      <c r="T13135" s="5">
        <f>Table1[[#This Row],[Fuel Consumption (mmBtu)]]*Table1[[#This Row],[Emission Factor (kg CO2/ mmBtu)]]*10^3</f>
        <v>89701373244.780014</v>
      </c>
      <c r="U13135" s="3">
        <f>Table1[[#This Row],[Emissions (g CO2)]]/(Table1[[#This Row],[Generation (TWh)]]*10^9)</f>
        <v>682.20405000000005</v>
      </c>
    </row>
    <row r="13136" spans="1:21" x14ac:dyDescent="0.35">
      <c r="A13136" t="s">
        <v>1540</v>
      </c>
      <c r="B13136" t="s">
        <v>3239</v>
      </c>
      <c r="C13136" t="str">
        <f>SUBSTITUTE(Table1[[#This Row],[Fuel]],", ",",")</f>
        <v>fossil gas: natural gas</v>
      </c>
      <c r="D13136" t="s">
        <v>3239</v>
      </c>
      <c r="H13136" t="s">
        <v>3436</v>
      </c>
      <c r="I13136">
        <v>27.7</v>
      </c>
      <c r="J13136" t="s">
        <v>3446</v>
      </c>
      <c r="K13136">
        <v>1987</v>
      </c>
      <c r="L13136" t="s">
        <v>29</v>
      </c>
      <c r="M13136" t="s">
        <v>29</v>
      </c>
      <c r="N13136">
        <v>28.705483000000001</v>
      </c>
      <c r="O13136">
        <v>48.370116000000003</v>
      </c>
      <c r="P13136" t="s">
        <v>3534</v>
      </c>
      <c r="Q13136" s="3">
        <f>Table1[[#This Row],[Capacity (MW)]]*0.395*8760*10^-6</f>
        <v>9.5847539999999995E-2</v>
      </c>
      <c r="R13136" s="3" cm="1">
        <f t="array" ref="R13136">AVERAGE(VLOOKUP(_xlfn.TEXTSPLIT(Table1[[#This Row],[Fuel (no space after comma)]], ","), FuelList_Final_EF!$A$2:$B$65, 2, FALSE))</f>
        <v>53.06</v>
      </c>
      <c r="S13136" s="3">
        <f>Table1[[#This Row],[Generation (TWh)]]*10^9*VLOOKUP(Table1[[#This Row],[Turbine/Engine Technology]],Technology_HR!$A$2:$B$11,2,FALSE)*10^-6</f>
        <v>1055281.4154000001</v>
      </c>
      <c r="T13136" s="5">
        <f>Table1[[#This Row],[Fuel Consumption (mmBtu)]]*Table1[[#This Row],[Emission Factor (kg CO2/ mmBtu)]]*10^3</f>
        <v>55993231901.124008</v>
      </c>
      <c r="U13136" s="3">
        <f>Table1[[#This Row],[Emissions (g CO2)]]/(Table1[[#This Row],[Generation (TWh)]]*10^9)</f>
        <v>584.19060000000013</v>
      </c>
    </row>
    <row r="13137" spans="1:21" x14ac:dyDescent="0.35">
      <c r="A13137" t="s">
        <v>1540</v>
      </c>
      <c r="B13137" t="s">
        <v>3239</v>
      </c>
      <c r="C13137" t="str">
        <f>SUBSTITUTE(Table1[[#This Row],[Fuel]],", ",",")</f>
        <v>fossil gas: natural gas</v>
      </c>
      <c r="D13137" t="s">
        <v>3239</v>
      </c>
      <c r="H13137" t="s">
        <v>3436</v>
      </c>
      <c r="I13137">
        <v>27.7</v>
      </c>
      <c r="J13137" t="s">
        <v>3446</v>
      </c>
      <c r="K13137">
        <v>1987</v>
      </c>
      <c r="L13137" t="s">
        <v>29</v>
      </c>
      <c r="M13137" t="s">
        <v>29</v>
      </c>
      <c r="N13137">
        <v>28.705483000000001</v>
      </c>
      <c r="O13137">
        <v>48.370116000000003</v>
      </c>
      <c r="P13137" t="s">
        <v>3534</v>
      </c>
      <c r="Q13137" s="3">
        <f>Table1[[#This Row],[Capacity (MW)]]*0.395*8760*10^-6</f>
        <v>9.5847539999999995E-2</v>
      </c>
      <c r="R13137" s="3" cm="1">
        <f t="array" ref="R13137">AVERAGE(VLOOKUP(_xlfn.TEXTSPLIT(Table1[[#This Row],[Fuel (no space after comma)]], ","), FuelList_Final_EF!$A$2:$B$65, 2, FALSE))</f>
        <v>53.06</v>
      </c>
      <c r="S13137" s="3">
        <f>Table1[[#This Row],[Generation (TWh)]]*10^9*VLOOKUP(Table1[[#This Row],[Turbine/Engine Technology]],Technology_HR!$A$2:$B$11,2,FALSE)*10^-6</f>
        <v>1055281.4154000001</v>
      </c>
      <c r="T13137" s="5">
        <f>Table1[[#This Row],[Fuel Consumption (mmBtu)]]*Table1[[#This Row],[Emission Factor (kg CO2/ mmBtu)]]*10^3</f>
        <v>55993231901.124008</v>
      </c>
      <c r="U13137" s="3">
        <f>Table1[[#This Row],[Emissions (g CO2)]]/(Table1[[#This Row],[Generation (TWh)]]*10^9)</f>
        <v>584.19060000000013</v>
      </c>
    </row>
    <row r="13138" spans="1:21" x14ac:dyDescent="0.35">
      <c r="A13138" t="s">
        <v>1540</v>
      </c>
      <c r="B13138" t="s">
        <v>3239</v>
      </c>
      <c r="C13138" t="str">
        <f>SUBSTITUTE(Table1[[#This Row],[Fuel]],", ",",")</f>
        <v>fossil gas: natural gas</v>
      </c>
      <c r="D13138" t="s">
        <v>3239</v>
      </c>
      <c r="H13138" t="s">
        <v>3436</v>
      </c>
      <c r="I13138">
        <v>27.7</v>
      </c>
      <c r="J13138" t="s">
        <v>3446</v>
      </c>
      <c r="K13138">
        <v>1988</v>
      </c>
      <c r="L13138" t="s">
        <v>29</v>
      </c>
      <c r="M13138" t="s">
        <v>29</v>
      </c>
      <c r="N13138">
        <v>28.705483000000001</v>
      </c>
      <c r="O13138">
        <v>48.370116000000003</v>
      </c>
      <c r="P13138" t="s">
        <v>3534</v>
      </c>
      <c r="Q13138" s="3">
        <f>Table1[[#This Row],[Capacity (MW)]]*0.395*8760*10^-6</f>
        <v>9.5847539999999995E-2</v>
      </c>
      <c r="R13138" s="3" cm="1">
        <f t="array" ref="R13138">AVERAGE(VLOOKUP(_xlfn.TEXTSPLIT(Table1[[#This Row],[Fuel (no space after comma)]], ","), FuelList_Final_EF!$A$2:$B$65, 2, FALSE))</f>
        <v>53.06</v>
      </c>
      <c r="S13138" s="3">
        <f>Table1[[#This Row],[Generation (TWh)]]*10^9*VLOOKUP(Table1[[#This Row],[Turbine/Engine Technology]],Technology_HR!$A$2:$B$11,2,FALSE)*10^-6</f>
        <v>1055281.4154000001</v>
      </c>
      <c r="T13138" s="5">
        <f>Table1[[#This Row],[Fuel Consumption (mmBtu)]]*Table1[[#This Row],[Emission Factor (kg CO2/ mmBtu)]]*10^3</f>
        <v>55993231901.124008</v>
      </c>
      <c r="U13138" s="3">
        <f>Table1[[#This Row],[Emissions (g CO2)]]/(Table1[[#This Row],[Generation (TWh)]]*10^9)</f>
        <v>584.19060000000013</v>
      </c>
    </row>
    <row r="13139" spans="1:21" x14ac:dyDescent="0.35">
      <c r="A13139" t="s">
        <v>1540</v>
      </c>
      <c r="B13139" t="s">
        <v>3239</v>
      </c>
      <c r="C13139" t="str">
        <f>SUBSTITUTE(Table1[[#This Row],[Fuel]],", ",",")</f>
        <v>fossil gas: natural gas</v>
      </c>
      <c r="D13139" t="s">
        <v>3239</v>
      </c>
      <c r="H13139" t="s">
        <v>3436</v>
      </c>
      <c r="I13139">
        <v>27.7</v>
      </c>
      <c r="J13139" t="s">
        <v>3446</v>
      </c>
      <c r="K13139">
        <v>1988</v>
      </c>
      <c r="L13139" t="s">
        <v>29</v>
      </c>
      <c r="M13139" t="s">
        <v>29</v>
      </c>
      <c r="N13139">
        <v>28.705483000000001</v>
      </c>
      <c r="O13139">
        <v>48.370116000000003</v>
      </c>
      <c r="P13139" t="s">
        <v>3534</v>
      </c>
      <c r="Q13139" s="3">
        <f>Table1[[#This Row],[Capacity (MW)]]*0.395*8760*10^-6</f>
        <v>9.5847539999999995E-2</v>
      </c>
      <c r="R13139" s="3" cm="1">
        <f t="array" ref="R13139">AVERAGE(VLOOKUP(_xlfn.TEXTSPLIT(Table1[[#This Row],[Fuel (no space after comma)]], ","), FuelList_Final_EF!$A$2:$B$65, 2, FALSE))</f>
        <v>53.06</v>
      </c>
      <c r="S13139" s="3">
        <f>Table1[[#This Row],[Generation (TWh)]]*10^9*VLOOKUP(Table1[[#This Row],[Turbine/Engine Technology]],Technology_HR!$A$2:$B$11,2,FALSE)*10^-6</f>
        <v>1055281.4154000001</v>
      </c>
      <c r="T13139" s="5">
        <f>Table1[[#This Row],[Fuel Consumption (mmBtu)]]*Table1[[#This Row],[Emission Factor (kg CO2/ mmBtu)]]*10^3</f>
        <v>55993231901.124008</v>
      </c>
      <c r="U13139" s="3">
        <f>Table1[[#This Row],[Emissions (g CO2)]]/(Table1[[#This Row],[Generation (TWh)]]*10^9)</f>
        <v>584.19060000000013</v>
      </c>
    </row>
    <row r="13140" spans="1:21" x14ac:dyDescent="0.35">
      <c r="A13140" t="s">
        <v>1547</v>
      </c>
      <c r="B13140" t="s">
        <v>3258</v>
      </c>
      <c r="C13140" t="str">
        <f>SUBSTITUTE(Table1[[#This Row],[Fuel]],", ",",")</f>
        <v>fossil liquids: diesel</v>
      </c>
      <c r="D13140" t="s">
        <v>3258</v>
      </c>
      <c r="H13140" t="s">
        <v>3436</v>
      </c>
      <c r="I13140">
        <v>35</v>
      </c>
      <c r="J13140" t="s">
        <v>3446</v>
      </c>
      <c r="K13140">
        <v>1996</v>
      </c>
      <c r="L13140" t="s">
        <v>29</v>
      </c>
      <c r="M13140" t="s">
        <v>29</v>
      </c>
      <c r="N13140">
        <v>34.020884000000002</v>
      </c>
      <c r="O13140">
        <v>36.191803</v>
      </c>
      <c r="P13140" t="s">
        <v>3537</v>
      </c>
      <c r="Q13140" s="3">
        <f>Table1[[#This Row],[Capacity (MW)]]*0.395*8760*10^-6</f>
        <v>0.12110700000000001</v>
      </c>
      <c r="R13140" s="3" cm="1">
        <f t="array" ref="R13140">AVERAGE(VLOOKUP(_xlfn.TEXTSPLIT(Table1[[#This Row],[Fuel (no space after comma)]], ","), FuelList_Final_EF!$A$2:$B$65, 2, FALSE))</f>
        <v>78.106682297772565</v>
      </c>
      <c r="S13140" s="3">
        <f>Table1[[#This Row],[Generation (TWh)]]*10^9*VLOOKUP(Table1[[#This Row],[Turbine/Engine Technology]],Technology_HR!$A$2:$B$11,2,FALSE)*10^-6</f>
        <v>1333388.0699999998</v>
      </c>
      <c r="T13140" s="5">
        <f>Table1[[#This Row],[Fuel Consumption (mmBtu)]]*Table1[[#This Row],[Emission Factor (kg CO2/ mmBtu)]]*10^3</f>
        <v>104146518363.13011</v>
      </c>
      <c r="U13140" s="3">
        <f>Table1[[#This Row],[Emissions (g CO2)]]/(Table1[[#This Row],[Generation (TWh)]]*10^9)</f>
        <v>859.95457209847586</v>
      </c>
    </row>
    <row r="13141" spans="1:21" x14ac:dyDescent="0.35">
      <c r="A13141" t="s">
        <v>1547</v>
      </c>
      <c r="B13141" t="s">
        <v>3258</v>
      </c>
      <c r="C13141" t="str">
        <f>SUBSTITUTE(Table1[[#This Row],[Fuel]],", ",",")</f>
        <v>fossil liquids: diesel</v>
      </c>
      <c r="D13141" t="s">
        <v>3258</v>
      </c>
      <c r="H13141" t="s">
        <v>3436</v>
      </c>
      <c r="I13141">
        <v>35</v>
      </c>
      <c r="J13141" t="s">
        <v>3446</v>
      </c>
      <c r="K13141">
        <v>1996</v>
      </c>
      <c r="L13141" t="s">
        <v>29</v>
      </c>
      <c r="M13141" t="s">
        <v>29</v>
      </c>
      <c r="N13141">
        <v>34.020884000000002</v>
      </c>
      <c r="O13141">
        <v>36.191803</v>
      </c>
      <c r="P13141" t="s">
        <v>3537</v>
      </c>
      <c r="Q13141" s="3">
        <f>Table1[[#This Row],[Capacity (MW)]]*0.395*8760*10^-6</f>
        <v>0.12110700000000001</v>
      </c>
      <c r="R13141" s="3" cm="1">
        <f t="array" ref="R13141">AVERAGE(VLOOKUP(_xlfn.TEXTSPLIT(Table1[[#This Row],[Fuel (no space after comma)]], ","), FuelList_Final_EF!$A$2:$B$65, 2, FALSE))</f>
        <v>78.106682297772565</v>
      </c>
      <c r="S13141" s="3">
        <f>Table1[[#This Row],[Generation (TWh)]]*10^9*VLOOKUP(Table1[[#This Row],[Turbine/Engine Technology]],Technology_HR!$A$2:$B$11,2,FALSE)*10^-6</f>
        <v>1333388.0699999998</v>
      </c>
      <c r="T13141" s="5">
        <f>Table1[[#This Row],[Fuel Consumption (mmBtu)]]*Table1[[#This Row],[Emission Factor (kg CO2/ mmBtu)]]*10^3</f>
        <v>104146518363.13011</v>
      </c>
      <c r="U13141" s="3">
        <f>Table1[[#This Row],[Emissions (g CO2)]]/(Table1[[#This Row],[Generation (TWh)]]*10^9)</f>
        <v>859.95457209847586</v>
      </c>
    </row>
    <row r="13142" spans="1:21" x14ac:dyDescent="0.35">
      <c r="A13142" t="s">
        <v>19</v>
      </c>
      <c r="B13142" t="s">
        <v>3239</v>
      </c>
      <c r="C13142" t="str">
        <f>SUBSTITUTE(Table1[[#This Row],[Fuel]],", ",",")</f>
        <v>fossil gas: natural gas</v>
      </c>
      <c r="D13142" t="s">
        <v>3239</v>
      </c>
      <c r="H13142" t="s">
        <v>3436</v>
      </c>
      <c r="I13142">
        <v>27</v>
      </c>
      <c r="J13142" t="s">
        <v>3446</v>
      </c>
      <c r="K13142">
        <v>1978</v>
      </c>
      <c r="L13142" t="s">
        <v>29</v>
      </c>
      <c r="M13142" t="s">
        <v>29</v>
      </c>
      <c r="N13142">
        <v>36.729680999999999</v>
      </c>
      <c r="O13142">
        <v>3.1878860000000002</v>
      </c>
      <c r="P13142" t="s">
        <v>3455</v>
      </c>
      <c r="Q13142" s="3">
        <f>Table1[[#This Row],[Capacity (MW)]]*0.395*8760*10^-6</f>
        <v>9.3425400000000006E-2</v>
      </c>
      <c r="R13142" s="3" cm="1">
        <f t="array" ref="R13142">AVERAGE(VLOOKUP(_xlfn.TEXTSPLIT(Table1[[#This Row],[Fuel (no space after comma)]], ","), FuelList_Final_EF!$A$2:$B$65, 2, FALSE))</f>
        <v>53.06</v>
      </c>
      <c r="S13142" s="3">
        <f>Table1[[#This Row],[Generation (TWh)]]*10^9*VLOOKUP(Table1[[#This Row],[Turbine/Engine Technology]],Technology_HR!$A$2:$B$11,2,FALSE)*10^-6</f>
        <v>1028613.654</v>
      </c>
      <c r="T13142" s="5">
        <f>Table1[[#This Row],[Fuel Consumption (mmBtu)]]*Table1[[#This Row],[Emission Factor (kg CO2/ mmBtu)]]*10^3</f>
        <v>54578240481.240005</v>
      </c>
      <c r="U13142" s="3">
        <f>Table1[[#This Row],[Emissions (g CO2)]]/(Table1[[#This Row],[Generation (TWh)]]*10^9)</f>
        <v>584.19060000000002</v>
      </c>
    </row>
    <row r="13143" spans="1:21" x14ac:dyDescent="0.35">
      <c r="A13143" t="s">
        <v>19</v>
      </c>
      <c r="B13143" t="s">
        <v>3239</v>
      </c>
      <c r="C13143" t="str">
        <f>SUBSTITUTE(Table1[[#This Row],[Fuel]],", ",",")</f>
        <v>fossil gas: natural gas</v>
      </c>
      <c r="D13143" t="s">
        <v>3239</v>
      </c>
      <c r="H13143" t="s">
        <v>3436</v>
      </c>
      <c r="I13143">
        <v>27</v>
      </c>
      <c r="J13143" t="s">
        <v>3446</v>
      </c>
      <c r="K13143">
        <v>1978</v>
      </c>
      <c r="L13143" t="s">
        <v>29</v>
      </c>
      <c r="M13143" t="s">
        <v>29</v>
      </c>
      <c r="N13143">
        <v>36.729680999999999</v>
      </c>
      <c r="O13143">
        <v>3.1878860000000002</v>
      </c>
      <c r="P13143" t="s">
        <v>3455</v>
      </c>
      <c r="Q13143" s="3">
        <f>Table1[[#This Row],[Capacity (MW)]]*0.395*8760*10^-6</f>
        <v>9.3425400000000006E-2</v>
      </c>
      <c r="R13143" s="3" cm="1">
        <f t="array" ref="R13143">AVERAGE(VLOOKUP(_xlfn.TEXTSPLIT(Table1[[#This Row],[Fuel (no space after comma)]], ","), FuelList_Final_EF!$A$2:$B$65, 2, FALSE))</f>
        <v>53.06</v>
      </c>
      <c r="S13143" s="3">
        <f>Table1[[#This Row],[Generation (TWh)]]*10^9*VLOOKUP(Table1[[#This Row],[Turbine/Engine Technology]],Technology_HR!$A$2:$B$11,2,FALSE)*10^-6</f>
        <v>1028613.654</v>
      </c>
      <c r="T13143" s="5">
        <f>Table1[[#This Row],[Fuel Consumption (mmBtu)]]*Table1[[#This Row],[Emission Factor (kg CO2/ mmBtu)]]*10^3</f>
        <v>54578240481.240005</v>
      </c>
      <c r="U13143" s="3">
        <f>Table1[[#This Row],[Emissions (g CO2)]]/(Table1[[#This Row],[Generation (TWh)]]*10^9)</f>
        <v>584.19060000000002</v>
      </c>
    </row>
    <row r="13144" spans="1:21" x14ac:dyDescent="0.35">
      <c r="A13144" t="s">
        <v>19</v>
      </c>
      <c r="B13144" t="s">
        <v>3239</v>
      </c>
      <c r="C13144" t="str">
        <f>SUBSTITUTE(Table1[[#This Row],[Fuel]],", ",",")</f>
        <v>fossil gas: natural gas</v>
      </c>
      <c r="D13144" t="s">
        <v>3239</v>
      </c>
      <c r="H13144" t="s">
        <v>3436</v>
      </c>
      <c r="I13144">
        <v>27</v>
      </c>
      <c r="J13144" t="s">
        <v>3446</v>
      </c>
      <c r="K13144">
        <v>1978</v>
      </c>
      <c r="L13144" t="s">
        <v>29</v>
      </c>
      <c r="M13144" t="s">
        <v>29</v>
      </c>
      <c r="N13144">
        <v>36.729680999999999</v>
      </c>
      <c r="O13144">
        <v>3.1878860000000002</v>
      </c>
      <c r="P13144" t="s">
        <v>3455</v>
      </c>
      <c r="Q13144" s="3">
        <f>Table1[[#This Row],[Capacity (MW)]]*0.395*8760*10^-6</f>
        <v>9.3425400000000006E-2</v>
      </c>
      <c r="R13144" s="3" cm="1">
        <f t="array" ref="R13144">AVERAGE(VLOOKUP(_xlfn.TEXTSPLIT(Table1[[#This Row],[Fuel (no space after comma)]], ","), FuelList_Final_EF!$A$2:$B$65, 2, FALSE))</f>
        <v>53.06</v>
      </c>
      <c r="S13144" s="3">
        <f>Table1[[#This Row],[Generation (TWh)]]*10^9*VLOOKUP(Table1[[#This Row],[Turbine/Engine Technology]],Technology_HR!$A$2:$B$11,2,FALSE)*10^-6</f>
        <v>1028613.654</v>
      </c>
      <c r="T13144" s="5">
        <f>Table1[[#This Row],[Fuel Consumption (mmBtu)]]*Table1[[#This Row],[Emission Factor (kg CO2/ mmBtu)]]*10^3</f>
        <v>54578240481.240005</v>
      </c>
      <c r="U13144" s="3">
        <f>Table1[[#This Row],[Emissions (g CO2)]]/(Table1[[#This Row],[Generation (TWh)]]*10^9)</f>
        <v>584.19060000000002</v>
      </c>
    </row>
    <row r="13145" spans="1:21" x14ac:dyDescent="0.35">
      <c r="A13145" t="s">
        <v>19</v>
      </c>
      <c r="B13145" t="s">
        <v>3239</v>
      </c>
      <c r="C13145" t="str">
        <f>SUBSTITUTE(Table1[[#This Row],[Fuel]],", ",",")</f>
        <v>fossil gas: natural gas</v>
      </c>
      <c r="D13145" t="s">
        <v>3239</v>
      </c>
      <c r="H13145" t="s">
        <v>3436</v>
      </c>
      <c r="I13145">
        <v>27</v>
      </c>
      <c r="J13145" t="s">
        <v>3446</v>
      </c>
      <c r="K13145">
        <v>1978</v>
      </c>
      <c r="L13145" t="s">
        <v>29</v>
      </c>
      <c r="M13145" t="s">
        <v>29</v>
      </c>
      <c r="N13145">
        <v>36.729680999999999</v>
      </c>
      <c r="O13145">
        <v>3.1878860000000002</v>
      </c>
      <c r="P13145" t="s">
        <v>3455</v>
      </c>
      <c r="Q13145" s="3">
        <f>Table1[[#This Row],[Capacity (MW)]]*0.395*8760*10^-6</f>
        <v>9.3425400000000006E-2</v>
      </c>
      <c r="R13145" s="3" cm="1">
        <f t="array" ref="R13145">AVERAGE(VLOOKUP(_xlfn.TEXTSPLIT(Table1[[#This Row],[Fuel (no space after comma)]], ","), FuelList_Final_EF!$A$2:$B$65, 2, FALSE))</f>
        <v>53.06</v>
      </c>
      <c r="S13145" s="3">
        <f>Table1[[#This Row],[Generation (TWh)]]*10^9*VLOOKUP(Table1[[#This Row],[Turbine/Engine Technology]],Technology_HR!$A$2:$B$11,2,FALSE)*10^-6</f>
        <v>1028613.654</v>
      </c>
      <c r="T13145" s="5">
        <f>Table1[[#This Row],[Fuel Consumption (mmBtu)]]*Table1[[#This Row],[Emission Factor (kg CO2/ mmBtu)]]*10^3</f>
        <v>54578240481.240005</v>
      </c>
      <c r="U13145" s="3">
        <f>Table1[[#This Row],[Emissions (g CO2)]]/(Table1[[#This Row],[Generation (TWh)]]*10^9)</f>
        <v>584.19060000000002</v>
      </c>
    </row>
    <row r="13146" spans="1:21" x14ac:dyDescent="0.35">
      <c r="A13146" t="s">
        <v>1248</v>
      </c>
      <c r="B13146" t="s">
        <v>3245</v>
      </c>
      <c r="C13146" t="str">
        <f>SUBSTITUTE(Table1[[#This Row],[Fuel]],", ",",")</f>
        <v>fossil gas: unknown</v>
      </c>
      <c r="D13146" t="s">
        <v>3245</v>
      </c>
      <c r="H13146" t="s">
        <v>59</v>
      </c>
      <c r="I13146">
        <v>29</v>
      </c>
      <c r="J13146" t="s">
        <v>3446</v>
      </c>
      <c r="K13146">
        <v>2020</v>
      </c>
      <c r="L13146" t="s">
        <v>29</v>
      </c>
      <c r="M13146" t="s">
        <v>29</v>
      </c>
      <c r="N13146">
        <v>36.700895000000003</v>
      </c>
      <c r="O13146">
        <v>52.650682000000003</v>
      </c>
      <c r="P13146" t="s">
        <v>3522</v>
      </c>
      <c r="Q13146" s="3">
        <f>Table1[[#This Row],[Capacity (MW)]]*0.395*8760*10^-6</f>
        <v>0.1003458</v>
      </c>
      <c r="R13146" s="3" cm="1">
        <f t="array" ref="R13146">AVERAGE(VLOOKUP(_xlfn.TEXTSPLIT(Table1[[#This Row],[Fuel (no space after comma)]], ","), FuelList_Final_EF!$A$2:$B$65, 2, FALSE))</f>
        <v>60.319163943067998</v>
      </c>
      <c r="S13146" s="3">
        <f>Table1[[#This Row],[Generation (TWh)]]*10^9*VLOOKUP(Table1[[#This Row],[Turbine/Engine Technology]],Technology_HR!$A$2:$B$11,2,FALSE)*10^-6</f>
        <v>832418.58389999997</v>
      </c>
      <c r="T13146" s="5">
        <f>Table1[[#This Row],[Fuel Consumption (mmBtu)]]*Table1[[#This Row],[Emission Factor (kg CO2/ mmBtu)]]*10^3</f>
        <v>50210793031.520607</v>
      </c>
      <c r="U13146" s="3">
        <f>Table1[[#This Row],[Emissions (g CO2)]]/(Table1[[#This Row],[Generation (TWh)]]*10^9)</f>
        <v>500.37762448972063</v>
      </c>
    </row>
    <row r="13147" spans="1:21" x14ac:dyDescent="0.35">
      <c r="A13147" t="s">
        <v>1248</v>
      </c>
      <c r="B13147" t="s">
        <v>3245</v>
      </c>
      <c r="C13147" t="str">
        <f>SUBSTITUTE(Table1[[#This Row],[Fuel]],", ",",")</f>
        <v>fossil gas: unknown</v>
      </c>
      <c r="D13147" t="s">
        <v>3245</v>
      </c>
      <c r="H13147" t="s">
        <v>59</v>
      </c>
      <c r="I13147">
        <v>29</v>
      </c>
      <c r="J13147" t="s">
        <v>3446</v>
      </c>
      <c r="K13147">
        <v>2020</v>
      </c>
      <c r="L13147" t="s">
        <v>29</v>
      </c>
      <c r="M13147" t="s">
        <v>29</v>
      </c>
      <c r="N13147">
        <v>36.538702999999998</v>
      </c>
      <c r="O13147">
        <v>52.677174000000001</v>
      </c>
      <c r="P13147" t="s">
        <v>3522</v>
      </c>
      <c r="Q13147" s="3">
        <f>Table1[[#This Row],[Capacity (MW)]]*0.395*8760*10^-6</f>
        <v>0.1003458</v>
      </c>
      <c r="R13147" s="3" cm="1">
        <f t="array" ref="R13147">AVERAGE(VLOOKUP(_xlfn.TEXTSPLIT(Table1[[#This Row],[Fuel (no space after comma)]], ","), FuelList_Final_EF!$A$2:$B$65, 2, FALSE))</f>
        <v>60.319163943067998</v>
      </c>
      <c r="S13147" s="3">
        <f>Table1[[#This Row],[Generation (TWh)]]*10^9*VLOOKUP(Table1[[#This Row],[Turbine/Engine Technology]],Technology_HR!$A$2:$B$11,2,FALSE)*10^-6</f>
        <v>832418.58389999997</v>
      </c>
      <c r="T13147" s="5">
        <f>Table1[[#This Row],[Fuel Consumption (mmBtu)]]*Table1[[#This Row],[Emission Factor (kg CO2/ mmBtu)]]*10^3</f>
        <v>50210793031.520607</v>
      </c>
      <c r="U13147" s="3">
        <f>Table1[[#This Row],[Emissions (g CO2)]]/(Table1[[#This Row],[Generation (TWh)]]*10^9)</f>
        <v>500.37762448972063</v>
      </c>
    </row>
    <row r="13148" spans="1:21" x14ac:dyDescent="0.35">
      <c r="A13148" t="s">
        <v>1335</v>
      </c>
      <c r="B13148" t="s">
        <v>3239</v>
      </c>
      <c r="C13148" t="str">
        <f>SUBSTITUTE(Table1[[#This Row],[Fuel]],", ",",")</f>
        <v>fossil gas: natural gas</v>
      </c>
      <c r="D13148" t="s">
        <v>3239</v>
      </c>
      <c r="H13148" t="s">
        <v>3436</v>
      </c>
      <c r="I13148">
        <v>25</v>
      </c>
      <c r="J13148" t="s">
        <v>3446</v>
      </c>
      <c r="K13148" t="s">
        <v>29</v>
      </c>
      <c r="L13148" t="s">
        <v>29</v>
      </c>
      <c r="M13148" t="s">
        <v>29</v>
      </c>
      <c r="N13148">
        <v>33.286583999999998</v>
      </c>
      <c r="O13148">
        <v>44.459037000000002</v>
      </c>
      <c r="P13148" t="s">
        <v>3523</v>
      </c>
      <c r="Q13148" s="3">
        <f>Table1[[#This Row],[Capacity (MW)]]*0.395*8760*10^-6</f>
        <v>8.6504999999999999E-2</v>
      </c>
      <c r="R13148" s="3" cm="1">
        <f t="array" ref="R13148">AVERAGE(VLOOKUP(_xlfn.TEXTSPLIT(Table1[[#This Row],[Fuel (no space after comma)]], ","), FuelList_Final_EF!$A$2:$B$65, 2, FALSE))</f>
        <v>53.06</v>
      </c>
      <c r="S13148" s="3">
        <f>Table1[[#This Row],[Generation (TWh)]]*10^9*VLOOKUP(Table1[[#This Row],[Turbine/Engine Technology]],Technology_HR!$A$2:$B$11,2,FALSE)*10^-6</f>
        <v>952420.04999999993</v>
      </c>
      <c r="T13148" s="5">
        <f>Table1[[#This Row],[Fuel Consumption (mmBtu)]]*Table1[[#This Row],[Emission Factor (kg CO2/ mmBtu)]]*10^3</f>
        <v>50535407853</v>
      </c>
      <c r="U13148" s="3">
        <f>Table1[[#This Row],[Emissions (g CO2)]]/(Table1[[#This Row],[Generation (TWh)]]*10^9)</f>
        <v>584.19060000000002</v>
      </c>
    </row>
    <row r="13149" spans="1:21" x14ac:dyDescent="0.35">
      <c r="A13149" t="s">
        <v>1335</v>
      </c>
      <c r="B13149" t="s">
        <v>3239</v>
      </c>
      <c r="C13149" t="str">
        <f>SUBSTITUTE(Table1[[#This Row],[Fuel]],", ",",")</f>
        <v>fossil gas: natural gas</v>
      </c>
      <c r="D13149" t="s">
        <v>3239</v>
      </c>
      <c r="H13149" t="s">
        <v>3436</v>
      </c>
      <c r="I13149">
        <v>25</v>
      </c>
      <c r="J13149" t="s">
        <v>3446</v>
      </c>
      <c r="K13149" t="s">
        <v>29</v>
      </c>
      <c r="L13149" t="s">
        <v>29</v>
      </c>
      <c r="M13149" t="s">
        <v>29</v>
      </c>
      <c r="N13149">
        <v>33.286583999999998</v>
      </c>
      <c r="O13149">
        <v>44.459037000000002</v>
      </c>
      <c r="P13149" t="s">
        <v>3523</v>
      </c>
      <c r="Q13149" s="3">
        <f>Table1[[#This Row],[Capacity (MW)]]*0.395*8760*10^-6</f>
        <v>8.6504999999999999E-2</v>
      </c>
      <c r="R13149" s="3" cm="1">
        <f t="array" ref="R13149">AVERAGE(VLOOKUP(_xlfn.TEXTSPLIT(Table1[[#This Row],[Fuel (no space after comma)]], ","), FuelList_Final_EF!$A$2:$B$65, 2, FALSE))</f>
        <v>53.06</v>
      </c>
      <c r="S13149" s="3">
        <f>Table1[[#This Row],[Generation (TWh)]]*10^9*VLOOKUP(Table1[[#This Row],[Turbine/Engine Technology]],Technology_HR!$A$2:$B$11,2,FALSE)*10^-6</f>
        <v>952420.04999999993</v>
      </c>
      <c r="T13149" s="5">
        <f>Table1[[#This Row],[Fuel Consumption (mmBtu)]]*Table1[[#This Row],[Emission Factor (kg CO2/ mmBtu)]]*10^3</f>
        <v>50535407853</v>
      </c>
      <c r="U13149" s="3">
        <f>Table1[[#This Row],[Emissions (g CO2)]]/(Table1[[#This Row],[Generation (TWh)]]*10^9)</f>
        <v>584.19060000000002</v>
      </c>
    </row>
    <row r="13150" spans="1:21" x14ac:dyDescent="0.35">
      <c r="A13150" t="s">
        <v>1335</v>
      </c>
      <c r="B13150" t="s">
        <v>3239</v>
      </c>
      <c r="C13150" t="str">
        <f>SUBSTITUTE(Table1[[#This Row],[Fuel]],", ",",")</f>
        <v>fossil gas: natural gas</v>
      </c>
      <c r="D13150" t="s">
        <v>3239</v>
      </c>
      <c r="H13150" t="s">
        <v>3436</v>
      </c>
      <c r="I13150">
        <v>25</v>
      </c>
      <c r="J13150" t="s">
        <v>3446</v>
      </c>
      <c r="K13150" t="s">
        <v>29</v>
      </c>
      <c r="L13150" t="s">
        <v>29</v>
      </c>
      <c r="M13150" t="s">
        <v>29</v>
      </c>
      <c r="N13150">
        <v>33.286583999999998</v>
      </c>
      <c r="O13150">
        <v>44.459037000000002</v>
      </c>
      <c r="P13150" t="s">
        <v>3523</v>
      </c>
      <c r="Q13150" s="3">
        <f>Table1[[#This Row],[Capacity (MW)]]*0.395*8760*10^-6</f>
        <v>8.6504999999999999E-2</v>
      </c>
      <c r="R13150" s="3" cm="1">
        <f t="array" ref="R13150">AVERAGE(VLOOKUP(_xlfn.TEXTSPLIT(Table1[[#This Row],[Fuel (no space after comma)]], ","), FuelList_Final_EF!$A$2:$B$65, 2, FALSE))</f>
        <v>53.06</v>
      </c>
      <c r="S13150" s="3">
        <f>Table1[[#This Row],[Generation (TWh)]]*10^9*VLOOKUP(Table1[[#This Row],[Turbine/Engine Technology]],Technology_HR!$A$2:$B$11,2,FALSE)*10^-6</f>
        <v>952420.04999999993</v>
      </c>
      <c r="T13150" s="5">
        <f>Table1[[#This Row],[Fuel Consumption (mmBtu)]]*Table1[[#This Row],[Emission Factor (kg CO2/ mmBtu)]]*10^3</f>
        <v>50535407853</v>
      </c>
      <c r="U13150" s="3">
        <f>Table1[[#This Row],[Emissions (g CO2)]]/(Table1[[#This Row],[Generation (TWh)]]*10^9)</f>
        <v>584.19060000000002</v>
      </c>
    </row>
    <row r="13151" spans="1:21" x14ac:dyDescent="0.35">
      <c r="A13151" t="s">
        <v>1335</v>
      </c>
      <c r="B13151" t="s">
        <v>3239</v>
      </c>
      <c r="C13151" t="str">
        <f>SUBSTITUTE(Table1[[#This Row],[Fuel]],", ",",")</f>
        <v>fossil gas: natural gas</v>
      </c>
      <c r="D13151" t="s">
        <v>3239</v>
      </c>
      <c r="H13151" t="s">
        <v>3436</v>
      </c>
      <c r="I13151">
        <v>25</v>
      </c>
      <c r="J13151" t="s">
        <v>3446</v>
      </c>
      <c r="K13151" t="s">
        <v>29</v>
      </c>
      <c r="L13151" t="s">
        <v>29</v>
      </c>
      <c r="M13151" t="s">
        <v>29</v>
      </c>
      <c r="N13151">
        <v>33.286583999999998</v>
      </c>
      <c r="O13151">
        <v>44.459037000000002</v>
      </c>
      <c r="P13151" t="s">
        <v>3523</v>
      </c>
      <c r="Q13151" s="3">
        <f>Table1[[#This Row],[Capacity (MW)]]*0.395*8760*10^-6</f>
        <v>8.6504999999999999E-2</v>
      </c>
      <c r="R13151" s="3" cm="1">
        <f t="array" ref="R13151">AVERAGE(VLOOKUP(_xlfn.TEXTSPLIT(Table1[[#This Row],[Fuel (no space after comma)]], ","), FuelList_Final_EF!$A$2:$B$65, 2, FALSE))</f>
        <v>53.06</v>
      </c>
      <c r="S13151" s="3">
        <f>Table1[[#This Row],[Generation (TWh)]]*10^9*VLOOKUP(Table1[[#This Row],[Turbine/Engine Technology]],Technology_HR!$A$2:$B$11,2,FALSE)*10^-6</f>
        <v>952420.04999999993</v>
      </c>
      <c r="T13151" s="5">
        <f>Table1[[#This Row],[Fuel Consumption (mmBtu)]]*Table1[[#This Row],[Emission Factor (kg CO2/ mmBtu)]]*10^3</f>
        <v>50535407853</v>
      </c>
      <c r="U13151" s="3">
        <f>Table1[[#This Row],[Emissions (g CO2)]]/(Table1[[#This Row],[Generation (TWh)]]*10^9)</f>
        <v>584.19060000000002</v>
      </c>
    </row>
    <row r="13152" spans="1:21" x14ac:dyDescent="0.35">
      <c r="A13152" t="s">
        <v>1335</v>
      </c>
      <c r="B13152" t="s">
        <v>3239</v>
      </c>
      <c r="C13152" t="str">
        <f>SUBSTITUTE(Table1[[#This Row],[Fuel]],", ",",")</f>
        <v>fossil gas: natural gas</v>
      </c>
      <c r="D13152" t="s">
        <v>3239</v>
      </c>
      <c r="H13152" t="s">
        <v>3436</v>
      </c>
      <c r="I13152">
        <v>25</v>
      </c>
      <c r="J13152" t="s">
        <v>3446</v>
      </c>
      <c r="K13152" t="s">
        <v>29</v>
      </c>
      <c r="L13152" t="s">
        <v>29</v>
      </c>
      <c r="M13152" t="s">
        <v>29</v>
      </c>
      <c r="N13152">
        <v>33.286583999999998</v>
      </c>
      <c r="O13152">
        <v>44.459037000000002</v>
      </c>
      <c r="P13152" t="s">
        <v>3523</v>
      </c>
      <c r="Q13152" s="3">
        <f>Table1[[#This Row],[Capacity (MW)]]*0.395*8760*10^-6</f>
        <v>8.6504999999999999E-2</v>
      </c>
      <c r="R13152" s="3" cm="1">
        <f t="array" ref="R13152">AVERAGE(VLOOKUP(_xlfn.TEXTSPLIT(Table1[[#This Row],[Fuel (no space after comma)]], ","), FuelList_Final_EF!$A$2:$B$65, 2, FALSE))</f>
        <v>53.06</v>
      </c>
      <c r="S13152" s="3">
        <f>Table1[[#This Row],[Generation (TWh)]]*10^9*VLOOKUP(Table1[[#This Row],[Turbine/Engine Technology]],Technology_HR!$A$2:$B$11,2,FALSE)*10^-6</f>
        <v>952420.04999999993</v>
      </c>
      <c r="T13152" s="5">
        <f>Table1[[#This Row],[Fuel Consumption (mmBtu)]]*Table1[[#This Row],[Emission Factor (kg CO2/ mmBtu)]]*10^3</f>
        <v>50535407853</v>
      </c>
      <c r="U13152" s="3">
        <f>Table1[[#This Row],[Emissions (g CO2)]]/(Table1[[#This Row],[Generation (TWh)]]*10^9)</f>
        <v>584.19060000000002</v>
      </c>
    </row>
    <row r="13153" spans="1:21" x14ac:dyDescent="0.35">
      <c r="A13153" t="s">
        <v>1335</v>
      </c>
      <c r="B13153" t="s">
        <v>3239</v>
      </c>
      <c r="C13153" t="str">
        <f>SUBSTITUTE(Table1[[#This Row],[Fuel]],", ",",")</f>
        <v>fossil gas: natural gas</v>
      </c>
      <c r="D13153" t="s">
        <v>3239</v>
      </c>
      <c r="H13153" t="s">
        <v>3436</v>
      </c>
      <c r="I13153">
        <v>25</v>
      </c>
      <c r="J13153" t="s">
        <v>3446</v>
      </c>
      <c r="K13153" t="s">
        <v>29</v>
      </c>
      <c r="L13153" t="s">
        <v>29</v>
      </c>
      <c r="M13153" t="s">
        <v>29</v>
      </c>
      <c r="N13153">
        <v>33.286583999999998</v>
      </c>
      <c r="O13153">
        <v>44.459037000000002</v>
      </c>
      <c r="P13153" t="s">
        <v>3523</v>
      </c>
      <c r="Q13153" s="3">
        <f>Table1[[#This Row],[Capacity (MW)]]*0.395*8760*10^-6</f>
        <v>8.6504999999999999E-2</v>
      </c>
      <c r="R13153" s="3" cm="1">
        <f t="array" ref="R13153">AVERAGE(VLOOKUP(_xlfn.TEXTSPLIT(Table1[[#This Row],[Fuel (no space after comma)]], ","), FuelList_Final_EF!$A$2:$B$65, 2, FALSE))</f>
        <v>53.06</v>
      </c>
      <c r="S13153" s="3">
        <f>Table1[[#This Row],[Generation (TWh)]]*10^9*VLOOKUP(Table1[[#This Row],[Turbine/Engine Technology]],Technology_HR!$A$2:$B$11,2,FALSE)*10^-6</f>
        <v>952420.04999999993</v>
      </c>
      <c r="T13153" s="5">
        <f>Table1[[#This Row],[Fuel Consumption (mmBtu)]]*Table1[[#This Row],[Emission Factor (kg CO2/ mmBtu)]]*10^3</f>
        <v>50535407853</v>
      </c>
      <c r="U13153" s="3">
        <f>Table1[[#This Row],[Emissions (g CO2)]]/(Table1[[#This Row],[Generation (TWh)]]*10^9)</f>
        <v>584.19060000000002</v>
      </c>
    </row>
    <row r="13154" spans="1:21" x14ac:dyDescent="0.35">
      <c r="A13154" t="s">
        <v>1335</v>
      </c>
      <c r="B13154" t="s">
        <v>3275</v>
      </c>
      <c r="C13154" t="str">
        <f>SUBSTITUTE(Table1[[#This Row],[Fuel]],", ",",")</f>
        <v>fossil liquids: fuel oil</v>
      </c>
      <c r="D13154" t="s">
        <v>3275</v>
      </c>
      <c r="H13154" t="s">
        <v>3436</v>
      </c>
      <c r="I13154">
        <v>25</v>
      </c>
      <c r="J13154" t="s">
        <v>3446</v>
      </c>
      <c r="K13154" t="s">
        <v>29</v>
      </c>
      <c r="L13154" t="s">
        <v>29</v>
      </c>
      <c r="M13154" t="s">
        <v>29</v>
      </c>
      <c r="N13154">
        <v>33.286583999999998</v>
      </c>
      <c r="O13154">
        <v>44.459037000000002</v>
      </c>
      <c r="P13154" t="s">
        <v>3523</v>
      </c>
      <c r="Q13154" s="3">
        <f>Table1[[#This Row],[Capacity (MW)]]*0.395*8760*10^-6</f>
        <v>8.6504999999999999E-2</v>
      </c>
      <c r="R13154" s="3" cm="1">
        <f t="array" ref="R13154">AVERAGE(VLOOKUP(_xlfn.TEXTSPLIT(Table1[[#This Row],[Fuel (no space after comma)]], ","), FuelList_Final_EF!$A$2:$B$65, 2, FALSE))</f>
        <v>78.106682297772565</v>
      </c>
      <c r="S13154" s="3">
        <f>Table1[[#This Row],[Generation (TWh)]]*10^9*VLOOKUP(Table1[[#This Row],[Turbine/Engine Technology]],Technology_HR!$A$2:$B$11,2,FALSE)*10^-6</f>
        <v>952420.04999999993</v>
      </c>
      <c r="T13154" s="5">
        <f>Table1[[#This Row],[Fuel Consumption (mmBtu)]]*Table1[[#This Row],[Emission Factor (kg CO2/ mmBtu)]]*10^3</f>
        <v>74390370259.378662</v>
      </c>
      <c r="U13154" s="3">
        <f>Table1[[#This Row],[Emissions (g CO2)]]/(Table1[[#This Row],[Generation (TWh)]]*10^9)</f>
        <v>859.95457209847598</v>
      </c>
    </row>
    <row r="13155" spans="1:21" x14ac:dyDescent="0.35">
      <c r="A13155" t="s">
        <v>1335</v>
      </c>
      <c r="B13155" t="s">
        <v>3275</v>
      </c>
      <c r="C13155" t="str">
        <f>SUBSTITUTE(Table1[[#This Row],[Fuel]],", ",",")</f>
        <v>fossil liquids: fuel oil</v>
      </c>
      <c r="D13155" t="s">
        <v>3275</v>
      </c>
      <c r="H13155" t="s">
        <v>3436</v>
      </c>
      <c r="I13155">
        <v>25</v>
      </c>
      <c r="J13155" t="s">
        <v>3446</v>
      </c>
      <c r="K13155" t="s">
        <v>29</v>
      </c>
      <c r="L13155" t="s">
        <v>29</v>
      </c>
      <c r="M13155" t="s">
        <v>29</v>
      </c>
      <c r="N13155">
        <v>33.286583999999998</v>
      </c>
      <c r="O13155">
        <v>44.459037000000002</v>
      </c>
      <c r="P13155" t="s">
        <v>3523</v>
      </c>
      <c r="Q13155" s="3">
        <f>Table1[[#This Row],[Capacity (MW)]]*0.395*8760*10^-6</f>
        <v>8.6504999999999999E-2</v>
      </c>
      <c r="R13155" s="3" cm="1">
        <f t="array" ref="R13155">AVERAGE(VLOOKUP(_xlfn.TEXTSPLIT(Table1[[#This Row],[Fuel (no space after comma)]], ","), FuelList_Final_EF!$A$2:$B$65, 2, FALSE))</f>
        <v>78.106682297772565</v>
      </c>
      <c r="S13155" s="3">
        <f>Table1[[#This Row],[Generation (TWh)]]*10^9*VLOOKUP(Table1[[#This Row],[Turbine/Engine Technology]],Technology_HR!$A$2:$B$11,2,FALSE)*10^-6</f>
        <v>952420.04999999993</v>
      </c>
      <c r="T13155" s="5">
        <f>Table1[[#This Row],[Fuel Consumption (mmBtu)]]*Table1[[#This Row],[Emission Factor (kg CO2/ mmBtu)]]*10^3</f>
        <v>74390370259.378662</v>
      </c>
      <c r="U13155" s="3">
        <f>Table1[[#This Row],[Emissions (g CO2)]]/(Table1[[#This Row],[Generation (TWh)]]*10^9)</f>
        <v>859.95457209847598</v>
      </c>
    </row>
    <row r="13156" spans="1:21" x14ac:dyDescent="0.35">
      <c r="A13156" t="s">
        <v>1335</v>
      </c>
      <c r="B13156" t="s">
        <v>3239</v>
      </c>
      <c r="C13156" t="str">
        <f>SUBSTITUTE(Table1[[#This Row],[Fuel]],", ",",")</f>
        <v>fossil gas: natural gas</v>
      </c>
      <c r="D13156" t="s">
        <v>3239</v>
      </c>
      <c r="H13156" t="s">
        <v>3436</v>
      </c>
      <c r="I13156">
        <v>25</v>
      </c>
      <c r="J13156" t="s">
        <v>3446</v>
      </c>
      <c r="K13156" t="s">
        <v>29</v>
      </c>
      <c r="L13156" t="s">
        <v>29</v>
      </c>
      <c r="M13156" t="s">
        <v>29</v>
      </c>
      <c r="N13156">
        <v>33.286583999999998</v>
      </c>
      <c r="O13156">
        <v>44.459037000000002</v>
      </c>
      <c r="P13156" t="s">
        <v>3523</v>
      </c>
      <c r="Q13156" s="3">
        <f>Table1[[#This Row],[Capacity (MW)]]*0.395*8760*10^-6</f>
        <v>8.6504999999999999E-2</v>
      </c>
      <c r="R13156" s="3" cm="1">
        <f t="array" ref="R13156">AVERAGE(VLOOKUP(_xlfn.TEXTSPLIT(Table1[[#This Row],[Fuel (no space after comma)]], ","), FuelList_Final_EF!$A$2:$B$65, 2, FALSE))</f>
        <v>53.06</v>
      </c>
      <c r="S13156" s="3">
        <f>Table1[[#This Row],[Generation (TWh)]]*10^9*VLOOKUP(Table1[[#This Row],[Turbine/Engine Technology]],Technology_HR!$A$2:$B$11,2,FALSE)*10^-6</f>
        <v>952420.04999999993</v>
      </c>
      <c r="T13156" s="5">
        <f>Table1[[#This Row],[Fuel Consumption (mmBtu)]]*Table1[[#This Row],[Emission Factor (kg CO2/ mmBtu)]]*10^3</f>
        <v>50535407853</v>
      </c>
      <c r="U13156" s="3">
        <f>Table1[[#This Row],[Emissions (g CO2)]]/(Table1[[#This Row],[Generation (TWh)]]*10^9)</f>
        <v>584.19060000000002</v>
      </c>
    </row>
    <row r="13157" spans="1:21" x14ac:dyDescent="0.35">
      <c r="A13157" t="s">
        <v>1335</v>
      </c>
      <c r="B13157" t="s">
        <v>3239</v>
      </c>
      <c r="C13157" t="str">
        <f>SUBSTITUTE(Table1[[#This Row],[Fuel]],", ",",")</f>
        <v>fossil gas: natural gas</v>
      </c>
      <c r="D13157" t="s">
        <v>3239</v>
      </c>
      <c r="H13157" t="s">
        <v>3436</v>
      </c>
      <c r="I13157">
        <v>25</v>
      </c>
      <c r="J13157" t="s">
        <v>3446</v>
      </c>
      <c r="K13157" t="s">
        <v>29</v>
      </c>
      <c r="L13157" t="s">
        <v>29</v>
      </c>
      <c r="M13157" t="s">
        <v>29</v>
      </c>
      <c r="N13157">
        <v>33.286583999999998</v>
      </c>
      <c r="O13157">
        <v>44.459037000000002</v>
      </c>
      <c r="P13157" t="s">
        <v>3523</v>
      </c>
      <c r="Q13157" s="3">
        <f>Table1[[#This Row],[Capacity (MW)]]*0.395*8760*10^-6</f>
        <v>8.6504999999999999E-2</v>
      </c>
      <c r="R13157" s="3" cm="1">
        <f t="array" ref="R13157">AVERAGE(VLOOKUP(_xlfn.TEXTSPLIT(Table1[[#This Row],[Fuel (no space after comma)]], ","), FuelList_Final_EF!$A$2:$B$65, 2, FALSE))</f>
        <v>53.06</v>
      </c>
      <c r="S13157" s="3">
        <f>Table1[[#This Row],[Generation (TWh)]]*10^9*VLOOKUP(Table1[[#This Row],[Turbine/Engine Technology]],Technology_HR!$A$2:$B$11,2,FALSE)*10^-6</f>
        <v>952420.04999999993</v>
      </c>
      <c r="T13157" s="5">
        <f>Table1[[#This Row],[Fuel Consumption (mmBtu)]]*Table1[[#This Row],[Emission Factor (kg CO2/ mmBtu)]]*10^3</f>
        <v>50535407853</v>
      </c>
      <c r="U13157" s="3">
        <f>Table1[[#This Row],[Emissions (g CO2)]]/(Table1[[#This Row],[Generation (TWh)]]*10^9)</f>
        <v>584.19060000000002</v>
      </c>
    </row>
    <row r="13158" spans="1:21" x14ac:dyDescent="0.35">
      <c r="A13158" t="s">
        <v>1335</v>
      </c>
      <c r="B13158" t="s">
        <v>3239</v>
      </c>
      <c r="C13158" t="str">
        <f>SUBSTITUTE(Table1[[#This Row],[Fuel]],", ",",")</f>
        <v>fossil gas: natural gas</v>
      </c>
      <c r="D13158" t="s">
        <v>3239</v>
      </c>
      <c r="H13158" t="s">
        <v>3436</v>
      </c>
      <c r="I13158">
        <v>25</v>
      </c>
      <c r="J13158" t="s">
        <v>3446</v>
      </c>
      <c r="K13158" t="s">
        <v>29</v>
      </c>
      <c r="L13158" t="s">
        <v>29</v>
      </c>
      <c r="M13158" t="s">
        <v>29</v>
      </c>
      <c r="N13158">
        <v>33.286583999999998</v>
      </c>
      <c r="O13158">
        <v>44.459037000000002</v>
      </c>
      <c r="P13158" t="s">
        <v>3523</v>
      </c>
      <c r="Q13158" s="3">
        <f>Table1[[#This Row],[Capacity (MW)]]*0.395*8760*10^-6</f>
        <v>8.6504999999999999E-2</v>
      </c>
      <c r="R13158" s="3" cm="1">
        <f t="array" ref="R13158">AVERAGE(VLOOKUP(_xlfn.TEXTSPLIT(Table1[[#This Row],[Fuel (no space after comma)]], ","), FuelList_Final_EF!$A$2:$B$65, 2, FALSE))</f>
        <v>53.06</v>
      </c>
      <c r="S13158" s="3">
        <f>Table1[[#This Row],[Generation (TWh)]]*10^9*VLOOKUP(Table1[[#This Row],[Turbine/Engine Technology]],Technology_HR!$A$2:$B$11,2,FALSE)*10^-6</f>
        <v>952420.04999999993</v>
      </c>
      <c r="T13158" s="5">
        <f>Table1[[#This Row],[Fuel Consumption (mmBtu)]]*Table1[[#This Row],[Emission Factor (kg CO2/ mmBtu)]]*10^3</f>
        <v>50535407853</v>
      </c>
      <c r="U13158" s="3">
        <f>Table1[[#This Row],[Emissions (g CO2)]]/(Table1[[#This Row],[Generation (TWh)]]*10^9)</f>
        <v>584.19060000000002</v>
      </c>
    </row>
    <row r="13159" spans="1:21" x14ac:dyDescent="0.35">
      <c r="A13159" t="s">
        <v>1335</v>
      </c>
      <c r="B13159" t="s">
        <v>3239</v>
      </c>
      <c r="C13159" t="str">
        <f>SUBSTITUTE(Table1[[#This Row],[Fuel]],", ",",")</f>
        <v>fossil gas: natural gas</v>
      </c>
      <c r="D13159" t="s">
        <v>3239</v>
      </c>
      <c r="H13159" t="s">
        <v>3436</v>
      </c>
      <c r="I13159">
        <v>25</v>
      </c>
      <c r="J13159" t="s">
        <v>3446</v>
      </c>
      <c r="K13159" t="s">
        <v>29</v>
      </c>
      <c r="L13159" t="s">
        <v>29</v>
      </c>
      <c r="M13159" t="s">
        <v>29</v>
      </c>
      <c r="N13159">
        <v>33.286583999999998</v>
      </c>
      <c r="O13159">
        <v>44.459037000000002</v>
      </c>
      <c r="P13159" t="s">
        <v>3523</v>
      </c>
      <c r="Q13159" s="3">
        <f>Table1[[#This Row],[Capacity (MW)]]*0.395*8760*10^-6</f>
        <v>8.6504999999999999E-2</v>
      </c>
      <c r="R13159" s="3" cm="1">
        <f t="array" ref="R13159">AVERAGE(VLOOKUP(_xlfn.TEXTSPLIT(Table1[[#This Row],[Fuel (no space after comma)]], ","), FuelList_Final_EF!$A$2:$B$65, 2, FALSE))</f>
        <v>53.06</v>
      </c>
      <c r="S13159" s="3">
        <f>Table1[[#This Row],[Generation (TWh)]]*10^9*VLOOKUP(Table1[[#This Row],[Turbine/Engine Technology]],Technology_HR!$A$2:$B$11,2,FALSE)*10^-6</f>
        <v>952420.04999999993</v>
      </c>
      <c r="T13159" s="5">
        <f>Table1[[#This Row],[Fuel Consumption (mmBtu)]]*Table1[[#This Row],[Emission Factor (kg CO2/ mmBtu)]]*10^3</f>
        <v>50535407853</v>
      </c>
      <c r="U13159" s="3">
        <f>Table1[[#This Row],[Emissions (g CO2)]]/(Table1[[#This Row],[Generation (TWh)]]*10^9)</f>
        <v>584.19060000000002</v>
      </c>
    </row>
    <row r="13160" spans="1:21" x14ac:dyDescent="0.35">
      <c r="A13160" t="s">
        <v>1335</v>
      </c>
      <c r="B13160" t="s">
        <v>3239</v>
      </c>
      <c r="C13160" t="str">
        <f>SUBSTITUTE(Table1[[#This Row],[Fuel]],", ",",")</f>
        <v>fossil gas: natural gas</v>
      </c>
      <c r="D13160" t="s">
        <v>3239</v>
      </c>
      <c r="H13160" t="s">
        <v>3436</v>
      </c>
      <c r="I13160">
        <v>25</v>
      </c>
      <c r="J13160" t="s">
        <v>3446</v>
      </c>
      <c r="K13160" t="s">
        <v>29</v>
      </c>
      <c r="L13160" t="s">
        <v>29</v>
      </c>
      <c r="M13160" t="s">
        <v>29</v>
      </c>
      <c r="N13160">
        <v>33.286583999999998</v>
      </c>
      <c r="O13160">
        <v>44.459037000000002</v>
      </c>
      <c r="P13160" t="s">
        <v>3523</v>
      </c>
      <c r="Q13160" s="3">
        <f>Table1[[#This Row],[Capacity (MW)]]*0.395*8760*10^-6</f>
        <v>8.6504999999999999E-2</v>
      </c>
      <c r="R13160" s="3" cm="1">
        <f t="array" ref="R13160">AVERAGE(VLOOKUP(_xlfn.TEXTSPLIT(Table1[[#This Row],[Fuel (no space after comma)]], ","), FuelList_Final_EF!$A$2:$B$65, 2, FALSE))</f>
        <v>53.06</v>
      </c>
      <c r="S13160" s="3">
        <f>Table1[[#This Row],[Generation (TWh)]]*10^9*VLOOKUP(Table1[[#This Row],[Turbine/Engine Technology]],Technology_HR!$A$2:$B$11,2,FALSE)*10^-6</f>
        <v>952420.04999999993</v>
      </c>
      <c r="T13160" s="5">
        <f>Table1[[#This Row],[Fuel Consumption (mmBtu)]]*Table1[[#This Row],[Emission Factor (kg CO2/ mmBtu)]]*10^3</f>
        <v>50535407853</v>
      </c>
      <c r="U13160" s="3">
        <f>Table1[[#This Row],[Emissions (g CO2)]]/(Table1[[#This Row],[Generation (TWh)]]*10^9)</f>
        <v>584.19060000000002</v>
      </c>
    </row>
    <row r="13161" spans="1:21" x14ac:dyDescent="0.35">
      <c r="A13161" t="s">
        <v>1335</v>
      </c>
      <c r="B13161" t="s">
        <v>3239</v>
      </c>
      <c r="C13161" t="str">
        <f>SUBSTITUTE(Table1[[#This Row],[Fuel]],", ",",")</f>
        <v>fossil gas: natural gas</v>
      </c>
      <c r="D13161" t="s">
        <v>3239</v>
      </c>
      <c r="H13161" t="s">
        <v>3436</v>
      </c>
      <c r="I13161">
        <v>25</v>
      </c>
      <c r="J13161" t="s">
        <v>3446</v>
      </c>
      <c r="K13161" t="s">
        <v>29</v>
      </c>
      <c r="L13161" t="s">
        <v>29</v>
      </c>
      <c r="M13161" t="s">
        <v>29</v>
      </c>
      <c r="N13161">
        <v>33.286583999999998</v>
      </c>
      <c r="O13161">
        <v>44.459037000000002</v>
      </c>
      <c r="P13161" t="s">
        <v>3523</v>
      </c>
      <c r="Q13161" s="3">
        <f>Table1[[#This Row],[Capacity (MW)]]*0.395*8760*10^-6</f>
        <v>8.6504999999999999E-2</v>
      </c>
      <c r="R13161" s="3" cm="1">
        <f t="array" ref="R13161">AVERAGE(VLOOKUP(_xlfn.TEXTSPLIT(Table1[[#This Row],[Fuel (no space after comma)]], ","), FuelList_Final_EF!$A$2:$B$65, 2, FALSE))</f>
        <v>53.06</v>
      </c>
      <c r="S13161" s="3">
        <f>Table1[[#This Row],[Generation (TWh)]]*10^9*VLOOKUP(Table1[[#This Row],[Turbine/Engine Technology]],Technology_HR!$A$2:$B$11,2,FALSE)*10^-6</f>
        <v>952420.04999999993</v>
      </c>
      <c r="T13161" s="5">
        <f>Table1[[#This Row],[Fuel Consumption (mmBtu)]]*Table1[[#This Row],[Emission Factor (kg CO2/ mmBtu)]]*10^3</f>
        <v>50535407853</v>
      </c>
      <c r="U13161" s="3">
        <f>Table1[[#This Row],[Emissions (g CO2)]]/(Table1[[#This Row],[Generation (TWh)]]*10^9)</f>
        <v>584.19060000000002</v>
      </c>
    </row>
    <row r="13162" spans="1:21" x14ac:dyDescent="0.35">
      <c r="A13162" t="s">
        <v>1335</v>
      </c>
      <c r="B13162" t="s">
        <v>3239</v>
      </c>
      <c r="C13162" t="str">
        <f>SUBSTITUTE(Table1[[#This Row],[Fuel]],", ",",")</f>
        <v>fossil gas: natural gas</v>
      </c>
      <c r="D13162" t="s">
        <v>3239</v>
      </c>
      <c r="H13162" t="s">
        <v>3436</v>
      </c>
      <c r="I13162">
        <v>25</v>
      </c>
      <c r="J13162" t="s">
        <v>3446</v>
      </c>
      <c r="K13162" t="s">
        <v>29</v>
      </c>
      <c r="L13162" t="s">
        <v>29</v>
      </c>
      <c r="M13162" t="s">
        <v>29</v>
      </c>
      <c r="N13162">
        <v>33.286583999999998</v>
      </c>
      <c r="O13162">
        <v>44.459037000000002</v>
      </c>
      <c r="P13162" t="s">
        <v>3523</v>
      </c>
      <c r="Q13162" s="3">
        <f>Table1[[#This Row],[Capacity (MW)]]*0.395*8760*10^-6</f>
        <v>8.6504999999999999E-2</v>
      </c>
      <c r="R13162" s="3" cm="1">
        <f t="array" ref="R13162">AVERAGE(VLOOKUP(_xlfn.TEXTSPLIT(Table1[[#This Row],[Fuel (no space after comma)]], ","), FuelList_Final_EF!$A$2:$B$65, 2, FALSE))</f>
        <v>53.06</v>
      </c>
      <c r="S13162" s="3">
        <f>Table1[[#This Row],[Generation (TWh)]]*10^9*VLOOKUP(Table1[[#This Row],[Turbine/Engine Technology]],Technology_HR!$A$2:$B$11,2,FALSE)*10^-6</f>
        <v>952420.04999999993</v>
      </c>
      <c r="T13162" s="5">
        <f>Table1[[#This Row],[Fuel Consumption (mmBtu)]]*Table1[[#This Row],[Emission Factor (kg CO2/ mmBtu)]]*10^3</f>
        <v>50535407853</v>
      </c>
      <c r="U13162" s="3">
        <f>Table1[[#This Row],[Emissions (g CO2)]]/(Table1[[#This Row],[Generation (TWh)]]*10^9)</f>
        <v>584.19060000000002</v>
      </c>
    </row>
    <row r="13163" spans="1:21" x14ac:dyDescent="0.35">
      <c r="A13163" t="s">
        <v>1335</v>
      </c>
      <c r="B13163" t="s">
        <v>3239</v>
      </c>
      <c r="C13163" t="str">
        <f>SUBSTITUTE(Table1[[#This Row],[Fuel]],", ",",")</f>
        <v>fossil gas: natural gas</v>
      </c>
      <c r="D13163" t="s">
        <v>3239</v>
      </c>
      <c r="H13163" t="s">
        <v>3436</v>
      </c>
      <c r="I13163">
        <v>25</v>
      </c>
      <c r="J13163" t="s">
        <v>3446</v>
      </c>
      <c r="K13163" t="s">
        <v>29</v>
      </c>
      <c r="L13163" t="s">
        <v>29</v>
      </c>
      <c r="M13163" t="s">
        <v>29</v>
      </c>
      <c r="N13163">
        <v>33.286583999999998</v>
      </c>
      <c r="O13163">
        <v>44.459037000000002</v>
      </c>
      <c r="P13163" t="s">
        <v>3523</v>
      </c>
      <c r="Q13163" s="3">
        <f>Table1[[#This Row],[Capacity (MW)]]*0.395*8760*10^-6</f>
        <v>8.6504999999999999E-2</v>
      </c>
      <c r="R13163" s="3" cm="1">
        <f t="array" ref="R13163">AVERAGE(VLOOKUP(_xlfn.TEXTSPLIT(Table1[[#This Row],[Fuel (no space after comma)]], ","), FuelList_Final_EF!$A$2:$B$65, 2, FALSE))</f>
        <v>53.06</v>
      </c>
      <c r="S13163" s="3">
        <f>Table1[[#This Row],[Generation (TWh)]]*10^9*VLOOKUP(Table1[[#This Row],[Turbine/Engine Technology]],Technology_HR!$A$2:$B$11,2,FALSE)*10^-6</f>
        <v>952420.04999999993</v>
      </c>
      <c r="T13163" s="5">
        <f>Table1[[#This Row],[Fuel Consumption (mmBtu)]]*Table1[[#This Row],[Emission Factor (kg CO2/ mmBtu)]]*10^3</f>
        <v>50535407853</v>
      </c>
      <c r="U13163" s="3">
        <f>Table1[[#This Row],[Emissions (g CO2)]]/(Table1[[#This Row],[Generation (TWh)]]*10^9)</f>
        <v>584.19060000000002</v>
      </c>
    </row>
    <row r="13164" spans="1:21" x14ac:dyDescent="0.35">
      <c r="A13164" t="s">
        <v>2081</v>
      </c>
      <c r="B13164" t="s">
        <v>3258</v>
      </c>
      <c r="C13164" t="str">
        <f>SUBSTITUTE(Table1[[#This Row],[Fuel]],", ",",")</f>
        <v>fossil liquids: diesel</v>
      </c>
      <c r="D13164" t="s">
        <v>3258</v>
      </c>
      <c r="H13164" t="s">
        <v>59</v>
      </c>
      <c r="I13164">
        <v>12</v>
      </c>
      <c r="J13164" t="s">
        <v>3446</v>
      </c>
      <c r="K13164" t="s">
        <v>29</v>
      </c>
      <c r="L13164" t="s">
        <v>29</v>
      </c>
      <c r="M13164" t="s">
        <v>29</v>
      </c>
      <c r="N13164">
        <v>-4.3394349999999999</v>
      </c>
      <c r="O13164">
        <v>55.75611</v>
      </c>
      <c r="P13164" t="s">
        <v>3583</v>
      </c>
      <c r="Q13164" s="3">
        <f>Table1[[#This Row],[Capacity (MW)]]*0.395*8760*10^-6</f>
        <v>4.1522400000000001E-2</v>
      </c>
      <c r="R13164" s="3" cm="1">
        <f t="array" ref="R13164">AVERAGE(VLOOKUP(_xlfn.TEXTSPLIT(Table1[[#This Row],[Fuel (no space after comma)]], ","), FuelList_Final_EF!$A$2:$B$65, 2, FALSE))</f>
        <v>78.106682297772565</v>
      </c>
      <c r="S13164" s="3">
        <f>Table1[[#This Row],[Generation (TWh)]]*10^9*VLOOKUP(Table1[[#This Row],[Turbine/Engine Technology]],Technology_HR!$A$2:$B$11,2,FALSE)*10^-6</f>
        <v>344449.06919999997</v>
      </c>
      <c r="T13164" s="5">
        <f>Table1[[#This Row],[Fuel Consumption (mmBtu)]]*Table1[[#This Row],[Emission Factor (kg CO2/ mmBtu)]]*10^3</f>
        <v>26903774015.767876</v>
      </c>
      <c r="U13164" s="3">
        <f>Table1[[#This Row],[Emissions (g CO2)]]/(Table1[[#This Row],[Generation (TWh)]]*10^9)</f>
        <v>647.93398300117224</v>
      </c>
    </row>
    <row r="13165" spans="1:21" x14ac:dyDescent="0.35">
      <c r="A13165" t="s">
        <v>80</v>
      </c>
      <c r="B13165" t="s">
        <v>3239</v>
      </c>
      <c r="C13165" t="str">
        <f>SUBSTITUTE(Table1[[#This Row],[Fuel]],", ",",")</f>
        <v>fossil gas: natural gas</v>
      </c>
      <c r="D13165" t="s">
        <v>3239</v>
      </c>
      <c r="H13165" t="s">
        <v>3436</v>
      </c>
      <c r="I13165">
        <v>47</v>
      </c>
      <c r="J13165" t="s">
        <v>3446</v>
      </c>
      <c r="K13165">
        <v>2001</v>
      </c>
      <c r="L13165" t="s">
        <v>29</v>
      </c>
      <c r="M13165">
        <v>2042</v>
      </c>
      <c r="N13165">
        <v>-37.842799999999997</v>
      </c>
      <c r="O13165">
        <v>147.56360000000001</v>
      </c>
      <c r="P13165" t="s">
        <v>3460</v>
      </c>
      <c r="Q13165" s="3">
        <f>Table1[[#This Row],[Capacity (MW)]]*0.395*8760*10^-6</f>
        <v>0.16262940000000001</v>
      </c>
      <c r="R13165" s="3" cm="1">
        <f t="array" ref="R13165">AVERAGE(VLOOKUP(_xlfn.TEXTSPLIT(Table1[[#This Row],[Fuel (no space after comma)]], ","), FuelList_Final_EF!$A$2:$B$65, 2, FALSE))</f>
        <v>53.06</v>
      </c>
      <c r="S13165" s="3">
        <f>Table1[[#This Row],[Generation (TWh)]]*10^9*VLOOKUP(Table1[[#This Row],[Turbine/Engine Technology]],Technology_HR!$A$2:$B$11,2,FALSE)*10^-6</f>
        <v>1790549.6939999999</v>
      </c>
      <c r="T13165" s="5">
        <f>Table1[[#This Row],[Fuel Consumption (mmBtu)]]*Table1[[#This Row],[Emission Factor (kg CO2/ mmBtu)]]*10^3</f>
        <v>95006566763.639999</v>
      </c>
      <c r="U13165" s="3">
        <f>Table1[[#This Row],[Emissions (g CO2)]]/(Table1[[#This Row],[Generation (TWh)]]*10^9)</f>
        <v>584.19060000000002</v>
      </c>
    </row>
    <row r="13166" spans="1:21" x14ac:dyDescent="0.35">
      <c r="A13166" t="s">
        <v>80</v>
      </c>
      <c r="B13166" t="s">
        <v>3239</v>
      </c>
      <c r="C13166" t="str">
        <f>SUBSTITUTE(Table1[[#This Row],[Fuel]],", ",",")</f>
        <v>fossil gas: natural gas</v>
      </c>
      <c r="D13166" t="s">
        <v>3239</v>
      </c>
      <c r="H13166" t="s">
        <v>3436</v>
      </c>
      <c r="I13166">
        <v>47</v>
      </c>
      <c r="J13166" t="s">
        <v>3446</v>
      </c>
      <c r="K13166">
        <v>2001</v>
      </c>
      <c r="L13166" t="s">
        <v>29</v>
      </c>
      <c r="M13166">
        <v>2042</v>
      </c>
      <c r="N13166">
        <v>-37.842799999999997</v>
      </c>
      <c r="O13166">
        <v>147.56360000000001</v>
      </c>
      <c r="P13166" t="s">
        <v>3460</v>
      </c>
      <c r="Q13166" s="3">
        <f>Table1[[#This Row],[Capacity (MW)]]*0.395*8760*10^-6</f>
        <v>0.16262940000000001</v>
      </c>
      <c r="R13166" s="3" cm="1">
        <f t="array" ref="R13166">AVERAGE(VLOOKUP(_xlfn.TEXTSPLIT(Table1[[#This Row],[Fuel (no space after comma)]], ","), FuelList_Final_EF!$A$2:$B$65, 2, FALSE))</f>
        <v>53.06</v>
      </c>
      <c r="S13166" s="3">
        <f>Table1[[#This Row],[Generation (TWh)]]*10^9*VLOOKUP(Table1[[#This Row],[Turbine/Engine Technology]],Technology_HR!$A$2:$B$11,2,FALSE)*10^-6</f>
        <v>1790549.6939999999</v>
      </c>
      <c r="T13166" s="5">
        <f>Table1[[#This Row],[Fuel Consumption (mmBtu)]]*Table1[[#This Row],[Emission Factor (kg CO2/ mmBtu)]]*10^3</f>
        <v>95006566763.639999</v>
      </c>
      <c r="U13166" s="3">
        <f>Table1[[#This Row],[Emissions (g CO2)]]/(Table1[[#This Row],[Generation (TWh)]]*10^9)</f>
        <v>584.19060000000002</v>
      </c>
    </row>
    <row r="13167" spans="1:21" x14ac:dyDescent="0.35">
      <c r="A13167" t="s">
        <v>1249</v>
      </c>
      <c r="B13167" t="s">
        <v>3239</v>
      </c>
      <c r="C13167" t="str">
        <f>SUBSTITUTE(Table1[[#This Row],[Fuel]],", ",",")</f>
        <v>fossil gas: natural gas</v>
      </c>
      <c r="D13167" t="s">
        <v>3239</v>
      </c>
      <c r="H13167" t="s">
        <v>3436</v>
      </c>
      <c r="I13167">
        <v>25</v>
      </c>
      <c r="J13167" t="s">
        <v>3446</v>
      </c>
      <c r="K13167">
        <v>2002</v>
      </c>
      <c r="L13167" t="s">
        <v>29</v>
      </c>
      <c r="M13167" t="s">
        <v>29</v>
      </c>
      <c r="N13167">
        <v>27.144769</v>
      </c>
      <c r="O13167">
        <v>56.111904000000003</v>
      </c>
      <c r="P13167" t="s">
        <v>3522</v>
      </c>
      <c r="Q13167" s="3">
        <f>Table1[[#This Row],[Capacity (MW)]]*0.395*8760*10^-6</f>
        <v>8.6504999999999999E-2</v>
      </c>
      <c r="R13167" s="3" cm="1">
        <f t="array" ref="R13167">AVERAGE(VLOOKUP(_xlfn.TEXTSPLIT(Table1[[#This Row],[Fuel (no space after comma)]], ","), FuelList_Final_EF!$A$2:$B$65, 2, FALSE))</f>
        <v>53.06</v>
      </c>
      <c r="S13167" s="3">
        <f>Table1[[#This Row],[Generation (TWh)]]*10^9*VLOOKUP(Table1[[#This Row],[Turbine/Engine Technology]],Technology_HR!$A$2:$B$11,2,FALSE)*10^-6</f>
        <v>952420.04999999993</v>
      </c>
      <c r="T13167" s="5">
        <f>Table1[[#This Row],[Fuel Consumption (mmBtu)]]*Table1[[#This Row],[Emission Factor (kg CO2/ mmBtu)]]*10^3</f>
        <v>50535407853</v>
      </c>
      <c r="U13167" s="3">
        <f>Table1[[#This Row],[Emissions (g CO2)]]/(Table1[[#This Row],[Generation (TWh)]]*10^9)</f>
        <v>584.19060000000002</v>
      </c>
    </row>
    <row r="13168" spans="1:21" x14ac:dyDescent="0.35">
      <c r="A13168" t="s">
        <v>1249</v>
      </c>
      <c r="B13168" t="s">
        <v>3239</v>
      </c>
      <c r="C13168" t="str">
        <f>SUBSTITUTE(Table1[[#This Row],[Fuel]],", ",",")</f>
        <v>fossil gas: natural gas</v>
      </c>
      <c r="D13168" t="s">
        <v>3239</v>
      </c>
      <c r="H13168" t="s">
        <v>3436</v>
      </c>
      <c r="I13168">
        <v>25</v>
      </c>
      <c r="J13168" t="s">
        <v>3446</v>
      </c>
      <c r="K13168">
        <v>2002</v>
      </c>
      <c r="L13168" t="s">
        <v>29</v>
      </c>
      <c r="M13168" t="s">
        <v>29</v>
      </c>
      <c r="N13168">
        <v>27.144769</v>
      </c>
      <c r="O13168">
        <v>56.111904000000003</v>
      </c>
      <c r="P13168" t="s">
        <v>3522</v>
      </c>
      <c r="Q13168" s="3">
        <f>Table1[[#This Row],[Capacity (MW)]]*0.395*8760*10^-6</f>
        <v>8.6504999999999999E-2</v>
      </c>
      <c r="R13168" s="3" cm="1">
        <f t="array" ref="R13168">AVERAGE(VLOOKUP(_xlfn.TEXTSPLIT(Table1[[#This Row],[Fuel (no space after comma)]], ","), FuelList_Final_EF!$A$2:$B$65, 2, FALSE))</f>
        <v>53.06</v>
      </c>
      <c r="S13168" s="3">
        <f>Table1[[#This Row],[Generation (TWh)]]*10^9*VLOOKUP(Table1[[#This Row],[Turbine/Engine Technology]],Technology_HR!$A$2:$B$11,2,FALSE)*10^-6</f>
        <v>952420.04999999993</v>
      </c>
      <c r="T13168" s="5">
        <f>Table1[[#This Row],[Fuel Consumption (mmBtu)]]*Table1[[#This Row],[Emission Factor (kg CO2/ mmBtu)]]*10^3</f>
        <v>50535407853</v>
      </c>
      <c r="U13168" s="3">
        <f>Table1[[#This Row],[Emissions (g CO2)]]/(Table1[[#This Row],[Generation (TWh)]]*10^9)</f>
        <v>584.19060000000002</v>
      </c>
    </row>
    <row r="13169" spans="1:21" x14ac:dyDescent="0.35">
      <c r="A13169" t="s">
        <v>3177</v>
      </c>
      <c r="B13169" t="s">
        <v>3243</v>
      </c>
      <c r="C13169" t="str">
        <f>SUBSTITUTE(Table1[[#This Row],[Fuel]],", ",",")</f>
        <v>fossil gas: natural gas,fossil liquids: fuel oil</v>
      </c>
      <c r="D13169" t="s">
        <v>3239</v>
      </c>
      <c r="E13169" t="s">
        <v>3275</v>
      </c>
      <c r="H13169" t="s">
        <v>3438</v>
      </c>
      <c r="I13169">
        <v>42</v>
      </c>
      <c r="J13169" t="s">
        <v>3446</v>
      </c>
      <c r="K13169">
        <v>2005</v>
      </c>
      <c r="L13169" t="s">
        <v>29</v>
      </c>
      <c r="M13169" t="s">
        <v>29</v>
      </c>
      <c r="N13169">
        <v>27.166876999999999</v>
      </c>
      <c r="O13169">
        <v>56.067107</v>
      </c>
      <c r="P13169" t="s">
        <v>3522</v>
      </c>
      <c r="Q13169" s="3">
        <f>Table1[[#This Row],[Capacity (MW)]]*0.395*8760*10^-6</f>
        <v>0.1453284</v>
      </c>
      <c r="R13169" s="3" cm="1">
        <f t="array" ref="R13169">AVERAGE(VLOOKUP(_xlfn.TEXTSPLIT(Table1[[#This Row],[Fuel (no space after comma)]], ","), FuelList_Final_EF!$A$2:$B$65, 2, FALSE))</f>
        <v>65.583341148886291</v>
      </c>
      <c r="S13169" s="3">
        <f>Table1[[#This Row],[Generation (TWh)]]*10^9*VLOOKUP(Table1[[#This Row],[Turbine/Engine Technology]],Technology_HR!$A$2:$B$11,2,FALSE)*10^-6</f>
        <v>1097084.0915999999</v>
      </c>
      <c r="T13169" s="5">
        <f>Table1[[#This Row],[Fuel Consumption (mmBtu)]]*Table1[[#This Row],[Emission Factor (kg CO2/ mmBtu)]]*10^3</f>
        <v>71950440248.418808</v>
      </c>
      <c r="U13169" s="3">
        <f>Table1[[#This Row],[Emissions (g CO2)]]/(Table1[[#This Row],[Generation (TWh)]]*10^9)</f>
        <v>495.08864233294253</v>
      </c>
    </row>
    <row r="13170" spans="1:21" x14ac:dyDescent="0.35">
      <c r="A13170" t="s">
        <v>1248</v>
      </c>
      <c r="B13170" t="s">
        <v>3239</v>
      </c>
      <c r="C13170" t="str">
        <f>SUBSTITUTE(Table1[[#This Row],[Fuel]],", ",",")</f>
        <v>fossil gas: natural gas</v>
      </c>
      <c r="D13170" t="s">
        <v>3239</v>
      </c>
      <c r="H13170" t="s">
        <v>3436</v>
      </c>
      <c r="I13170">
        <v>41.6</v>
      </c>
      <c r="J13170" t="s">
        <v>3449</v>
      </c>
      <c r="K13170" t="s">
        <v>29</v>
      </c>
      <c r="L13170" t="s">
        <v>29</v>
      </c>
      <c r="M13170" t="s">
        <v>29</v>
      </c>
      <c r="N13170">
        <v>25.657875000000001</v>
      </c>
      <c r="O13170">
        <v>57.788538000000003</v>
      </c>
      <c r="P13170" t="s">
        <v>3522</v>
      </c>
      <c r="Q13170" s="3">
        <f>Table1[[#This Row],[Capacity (MW)]]*0.395*8760*10^-6</f>
        <v>0.14394431999999999</v>
      </c>
      <c r="R13170" s="3" cm="1">
        <f t="array" ref="R13170">AVERAGE(VLOOKUP(_xlfn.TEXTSPLIT(Table1[[#This Row],[Fuel (no space after comma)]], ","), FuelList_Final_EF!$A$2:$B$65, 2, FALSE))</f>
        <v>53.06</v>
      </c>
      <c r="S13170" s="3">
        <f>Table1[[#This Row],[Generation (TWh)]]*10^9*VLOOKUP(Table1[[#This Row],[Turbine/Engine Technology]],Technology_HR!$A$2:$B$11,2,FALSE)*10^-6</f>
        <v>1584826.9631999999</v>
      </c>
      <c r="T13170" s="5">
        <f>Table1[[#This Row],[Fuel Consumption (mmBtu)]]*Table1[[#This Row],[Emission Factor (kg CO2/ mmBtu)]]*10^3</f>
        <v>84090918667.391998</v>
      </c>
      <c r="U13170" s="3">
        <f>Table1[[#This Row],[Emissions (g CO2)]]/(Table1[[#This Row],[Generation (TWh)]]*10^9)</f>
        <v>584.19060000000002</v>
      </c>
    </row>
    <row r="13171" spans="1:21" x14ac:dyDescent="0.35">
      <c r="A13171" t="s">
        <v>155</v>
      </c>
      <c r="B13171" t="s">
        <v>3258</v>
      </c>
      <c r="C13171" t="str">
        <f>SUBSTITUTE(Table1[[#This Row],[Fuel]],", ",",")</f>
        <v>fossil liquids: diesel</v>
      </c>
      <c r="D13171" t="s">
        <v>3258</v>
      </c>
      <c r="H13171" t="s">
        <v>3437</v>
      </c>
      <c r="I13171">
        <v>15.8</v>
      </c>
      <c r="J13171" t="s">
        <v>3446</v>
      </c>
      <c r="K13171">
        <v>2018</v>
      </c>
      <c r="L13171" t="s">
        <v>29</v>
      </c>
      <c r="M13171" t="s">
        <v>29</v>
      </c>
      <c r="N13171">
        <v>23.546548000000001</v>
      </c>
      <c r="O13171">
        <v>90.777897999999993</v>
      </c>
      <c r="P13171" t="s">
        <v>3465</v>
      </c>
      <c r="Q13171" s="3">
        <f>Table1[[#This Row],[Capacity (MW)]]*0.395*8760*10^-6</f>
        <v>5.4671160000000003E-2</v>
      </c>
      <c r="R13171" s="3" cm="1">
        <f t="array" ref="R13171">AVERAGE(VLOOKUP(_xlfn.TEXTSPLIT(Table1[[#This Row],[Fuel (no space after comma)]], ","), FuelList_Final_EF!$A$2:$B$65, 2, FALSE))</f>
        <v>78.106682297772565</v>
      </c>
      <c r="S13171" s="3">
        <f>Table1[[#This Row],[Generation (TWh)]]*10^9*VLOOKUP(Table1[[#This Row],[Turbine/Engine Technology]],Technology_HR!$A$2:$B$11,2,FALSE)*10^-6</f>
        <v>486573.32399999996</v>
      </c>
      <c r="T13171" s="5">
        <f>Table1[[#This Row],[Fuel Consumption (mmBtu)]]*Table1[[#This Row],[Emission Factor (kg CO2/ mmBtu)]]*10^3</f>
        <v>38004628032.239151</v>
      </c>
      <c r="U13171" s="3">
        <f>Table1[[#This Row],[Emissions (g CO2)]]/(Table1[[#This Row],[Generation (TWh)]]*10^9)</f>
        <v>695.14947245017572</v>
      </c>
    </row>
    <row r="13172" spans="1:21" x14ac:dyDescent="0.35">
      <c r="A13172" t="s">
        <v>2207</v>
      </c>
      <c r="B13172" t="s">
        <v>3239</v>
      </c>
      <c r="C13172" t="str">
        <f>SUBSTITUTE(Table1[[#This Row],[Fuel]],", ",",")</f>
        <v>fossil gas: natural gas</v>
      </c>
      <c r="D13172" t="s">
        <v>3239</v>
      </c>
      <c r="H13172" t="s">
        <v>3436</v>
      </c>
      <c r="I13172">
        <v>34</v>
      </c>
      <c r="J13172" t="s">
        <v>3446</v>
      </c>
      <c r="K13172" t="s">
        <v>29</v>
      </c>
      <c r="L13172" t="s">
        <v>29</v>
      </c>
      <c r="M13172" t="s">
        <v>29</v>
      </c>
      <c r="N13172">
        <v>35.171222999999998</v>
      </c>
      <c r="O13172">
        <v>35.928151</v>
      </c>
      <c r="P13172" t="s">
        <v>3598</v>
      </c>
      <c r="Q13172" s="3">
        <f>Table1[[#This Row],[Capacity (MW)]]*0.395*8760*10^-6</f>
        <v>0.1176468</v>
      </c>
      <c r="R13172" s="3" cm="1">
        <f t="array" ref="R13172">AVERAGE(VLOOKUP(_xlfn.TEXTSPLIT(Table1[[#This Row],[Fuel (no space after comma)]], ","), FuelList_Final_EF!$A$2:$B$65, 2, FALSE))</f>
        <v>53.06</v>
      </c>
      <c r="S13172" s="3">
        <f>Table1[[#This Row],[Generation (TWh)]]*10^9*VLOOKUP(Table1[[#This Row],[Turbine/Engine Technology]],Technology_HR!$A$2:$B$11,2,FALSE)*10^-6</f>
        <v>1295291.2679999999</v>
      </c>
      <c r="T13172" s="5">
        <f>Table1[[#This Row],[Fuel Consumption (mmBtu)]]*Table1[[#This Row],[Emission Factor (kg CO2/ mmBtu)]]*10^3</f>
        <v>68728154680.080002</v>
      </c>
      <c r="U13172" s="3">
        <f>Table1[[#This Row],[Emissions (g CO2)]]/(Table1[[#This Row],[Generation (TWh)]]*10^9)</f>
        <v>584.19060000000002</v>
      </c>
    </row>
    <row r="13173" spans="1:21" x14ac:dyDescent="0.35">
      <c r="A13173" t="s">
        <v>901</v>
      </c>
      <c r="B13173" t="s">
        <v>3258</v>
      </c>
      <c r="C13173" t="str">
        <f>SUBSTITUTE(Table1[[#This Row],[Fuel]],", ",",")</f>
        <v>fossil liquids: diesel</v>
      </c>
      <c r="D13173" t="s">
        <v>3258</v>
      </c>
      <c r="H13173" t="s">
        <v>3436</v>
      </c>
      <c r="I13173">
        <v>25</v>
      </c>
      <c r="J13173" t="s">
        <v>3446</v>
      </c>
      <c r="K13173">
        <v>2015</v>
      </c>
      <c r="L13173" t="s">
        <v>29</v>
      </c>
      <c r="M13173" t="s">
        <v>29</v>
      </c>
      <c r="N13173">
        <v>27.199355000000001</v>
      </c>
      <c r="O13173">
        <v>31.048451</v>
      </c>
      <c r="P13173" t="s">
        <v>3498</v>
      </c>
      <c r="Q13173" s="3">
        <f>Table1[[#This Row],[Capacity (MW)]]*0.395*8760*10^-6</f>
        <v>8.6504999999999999E-2</v>
      </c>
      <c r="R13173" s="3" cm="1">
        <f t="array" ref="R13173">AVERAGE(VLOOKUP(_xlfn.TEXTSPLIT(Table1[[#This Row],[Fuel (no space after comma)]], ","), FuelList_Final_EF!$A$2:$B$65, 2, FALSE))</f>
        <v>78.106682297772565</v>
      </c>
      <c r="S13173" s="3">
        <f>Table1[[#This Row],[Generation (TWh)]]*10^9*VLOOKUP(Table1[[#This Row],[Turbine/Engine Technology]],Technology_HR!$A$2:$B$11,2,FALSE)*10^-6</f>
        <v>952420.04999999993</v>
      </c>
      <c r="T13173" s="5">
        <f>Table1[[#This Row],[Fuel Consumption (mmBtu)]]*Table1[[#This Row],[Emission Factor (kg CO2/ mmBtu)]]*10^3</f>
        <v>74390370259.378662</v>
      </c>
      <c r="U13173" s="3">
        <f>Table1[[#This Row],[Emissions (g CO2)]]/(Table1[[#This Row],[Generation (TWh)]]*10^9)</f>
        <v>859.95457209847598</v>
      </c>
    </row>
    <row r="13174" spans="1:21" x14ac:dyDescent="0.35">
      <c r="A13174" t="s">
        <v>901</v>
      </c>
      <c r="B13174" t="s">
        <v>3258</v>
      </c>
      <c r="C13174" t="str">
        <f>SUBSTITUTE(Table1[[#This Row],[Fuel]],", ",",")</f>
        <v>fossil liquids: diesel</v>
      </c>
      <c r="D13174" t="s">
        <v>3258</v>
      </c>
      <c r="H13174" t="s">
        <v>3436</v>
      </c>
      <c r="I13174">
        <v>25</v>
      </c>
      <c r="J13174" t="s">
        <v>3446</v>
      </c>
      <c r="K13174">
        <v>2015</v>
      </c>
      <c r="L13174" t="s">
        <v>29</v>
      </c>
      <c r="M13174" t="s">
        <v>29</v>
      </c>
      <c r="N13174">
        <v>27.199355000000001</v>
      </c>
      <c r="O13174">
        <v>31.048451</v>
      </c>
      <c r="P13174" t="s">
        <v>3498</v>
      </c>
      <c r="Q13174" s="3">
        <f>Table1[[#This Row],[Capacity (MW)]]*0.395*8760*10^-6</f>
        <v>8.6504999999999999E-2</v>
      </c>
      <c r="R13174" s="3" cm="1">
        <f t="array" ref="R13174">AVERAGE(VLOOKUP(_xlfn.TEXTSPLIT(Table1[[#This Row],[Fuel (no space after comma)]], ","), FuelList_Final_EF!$A$2:$B$65, 2, FALSE))</f>
        <v>78.106682297772565</v>
      </c>
      <c r="S13174" s="3">
        <f>Table1[[#This Row],[Generation (TWh)]]*10^9*VLOOKUP(Table1[[#This Row],[Turbine/Engine Technology]],Technology_HR!$A$2:$B$11,2,FALSE)*10^-6</f>
        <v>952420.04999999993</v>
      </c>
      <c r="T13174" s="5">
        <f>Table1[[#This Row],[Fuel Consumption (mmBtu)]]*Table1[[#This Row],[Emission Factor (kg CO2/ mmBtu)]]*10^3</f>
        <v>74390370259.378662</v>
      </c>
      <c r="U13174" s="3">
        <f>Table1[[#This Row],[Emissions (g CO2)]]/(Table1[[#This Row],[Generation (TWh)]]*10^9)</f>
        <v>859.95457209847598</v>
      </c>
    </row>
    <row r="13175" spans="1:21" x14ac:dyDescent="0.35">
      <c r="A13175" t="s">
        <v>17</v>
      </c>
      <c r="B13175" t="s">
        <v>3239</v>
      </c>
      <c r="C13175" t="str">
        <f>SUBSTITUTE(Table1[[#This Row],[Fuel]],", ",",")</f>
        <v>fossil gas: natural gas</v>
      </c>
      <c r="D13175" t="s">
        <v>3239</v>
      </c>
      <c r="H13175" t="s">
        <v>3436</v>
      </c>
      <c r="I13175">
        <v>22.5</v>
      </c>
      <c r="J13175" t="s">
        <v>3446</v>
      </c>
      <c r="K13175">
        <v>2014</v>
      </c>
      <c r="L13175" t="s">
        <v>29</v>
      </c>
      <c r="M13175" t="s">
        <v>29</v>
      </c>
      <c r="N13175">
        <v>36.671905000000002</v>
      </c>
      <c r="O13175">
        <v>3.1008390000000001</v>
      </c>
      <c r="P13175" t="s">
        <v>3455</v>
      </c>
      <c r="Q13175" s="3">
        <f>Table1[[#This Row],[Capacity (MW)]]*0.395*8760*10^-6</f>
        <v>7.7854500000000007E-2</v>
      </c>
      <c r="R13175" s="3" cm="1">
        <f t="array" ref="R13175">AVERAGE(VLOOKUP(_xlfn.TEXTSPLIT(Table1[[#This Row],[Fuel (no space after comma)]], ","), FuelList_Final_EF!$A$2:$B$65, 2, FALSE))</f>
        <v>53.06</v>
      </c>
      <c r="S13175" s="3">
        <f>Table1[[#This Row],[Generation (TWh)]]*10^9*VLOOKUP(Table1[[#This Row],[Turbine/Engine Technology]],Technology_HR!$A$2:$B$11,2,FALSE)*10^-6</f>
        <v>857178.04499999993</v>
      </c>
      <c r="T13175" s="5">
        <f>Table1[[#This Row],[Fuel Consumption (mmBtu)]]*Table1[[#This Row],[Emission Factor (kg CO2/ mmBtu)]]*10^3</f>
        <v>45481867067.699997</v>
      </c>
      <c r="U13175" s="3">
        <f>Table1[[#This Row],[Emissions (g CO2)]]/(Table1[[#This Row],[Generation (TWh)]]*10^9)</f>
        <v>584.1905999999999</v>
      </c>
    </row>
    <row r="13176" spans="1:21" x14ac:dyDescent="0.35">
      <c r="A13176" t="s">
        <v>17</v>
      </c>
      <c r="B13176" t="s">
        <v>3239</v>
      </c>
      <c r="C13176" t="str">
        <f>SUBSTITUTE(Table1[[#This Row],[Fuel]],", ",",")</f>
        <v>fossil gas: natural gas</v>
      </c>
      <c r="D13176" t="s">
        <v>3239</v>
      </c>
      <c r="H13176" t="s">
        <v>3436</v>
      </c>
      <c r="I13176">
        <v>22.5</v>
      </c>
      <c r="J13176" t="s">
        <v>3446</v>
      </c>
      <c r="K13176">
        <v>2014</v>
      </c>
      <c r="L13176" t="s">
        <v>29</v>
      </c>
      <c r="M13176" t="s">
        <v>29</v>
      </c>
      <c r="N13176">
        <v>36.671905000000002</v>
      </c>
      <c r="O13176">
        <v>3.1008390000000001</v>
      </c>
      <c r="P13176" t="s">
        <v>3455</v>
      </c>
      <c r="Q13176" s="3">
        <f>Table1[[#This Row],[Capacity (MW)]]*0.395*8760*10^-6</f>
        <v>7.7854500000000007E-2</v>
      </c>
      <c r="R13176" s="3" cm="1">
        <f t="array" ref="R13176">AVERAGE(VLOOKUP(_xlfn.TEXTSPLIT(Table1[[#This Row],[Fuel (no space after comma)]], ","), FuelList_Final_EF!$A$2:$B$65, 2, FALSE))</f>
        <v>53.06</v>
      </c>
      <c r="S13176" s="3">
        <f>Table1[[#This Row],[Generation (TWh)]]*10^9*VLOOKUP(Table1[[#This Row],[Turbine/Engine Technology]],Technology_HR!$A$2:$B$11,2,FALSE)*10^-6</f>
        <v>857178.04499999993</v>
      </c>
      <c r="T13176" s="5">
        <f>Table1[[#This Row],[Fuel Consumption (mmBtu)]]*Table1[[#This Row],[Emission Factor (kg CO2/ mmBtu)]]*10^3</f>
        <v>45481867067.699997</v>
      </c>
      <c r="U13176" s="3">
        <f>Table1[[#This Row],[Emissions (g CO2)]]/(Table1[[#This Row],[Generation (TWh)]]*10^9)</f>
        <v>584.1905999999999</v>
      </c>
    </row>
    <row r="13177" spans="1:21" x14ac:dyDescent="0.35">
      <c r="A13177" t="s">
        <v>17</v>
      </c>
      <c r="B13177" t="s">
        <v>3239</v>
      </c>
      <c r="C13177" t="str">
        <f>SUBSTITUTE(Table1[[#This Row],[Fuel]],", ",",")</f>
        <v>fossil gas: natural gas</v>
      </c>
      <c r="D13177" t="s">
        <v>3239</v>
      </c>
      <c r="H13177" t="s">
        <v>3436</v>
      </c>
      <c r="I13177">
        <v>22.5</v>
      </c>
      <c r="J13177" t="s">
        <v>3446</v>
      </c>
      <c r="K13177">
        <v>2014</v>
      </c>
      <c r="L13177" t="s">
        <v>29</v>
      </c>
      <c r="M13177" t="s">
        <v>29</v>
      </c>
      <c r="N13177">
        <v>36.671905000000002</v>
      </c>
      <c r="O13177">
        <v>3.1008390000000001</v>
      </c>
      <c r="P13177" t="s">
        <v>3455</v>
      </c>
      <c r="Q13177" s="3">
        <f>Table1[[#This Row],[Capacity (MW)]]*0.395*8760*10^-6</f>
        <v>7.7854500000000007E-2</v>
      </c>
      <c r="R13177" s="3" cm="1">
        <f t="array" ref="R13177">AVERAGE(VLOOKUP(_xlfn.TEXTSPLIT(Table1[[#This Row],[Fuel (no space after comma)]], ","), FuelList_Final_EF!$A$2:$B$65, 2, FALSE))</f>
        <v>53.06</v>
      </c>
      <c r="S13177" s="3">
        <f>Table1[[#This Row],[Generation (TWh)]]*10^9*VLOOKUP(Table1[[#This Row],[Turbine/Engine Technology]],Technology_HR!$A$2:$B$11,2,FALSE)*10^-6</f>
        <v>857178.04499999993</v>
      </c>
      <c r="T13177" s="5">
        <f>Table1[[#This Row],[Fuel Consumption (mmBtu)]]*Table1[[#This Row],[Emission Factor (kg CO2/ mmBtu)]]*10^3</f>
        <v>45481867067.699997</v>
      </c>
      <c r="U13177" s="3">
        <f>Table1[[#This Row],[Emissions (g CO2)]]/(Table1[[#This Row],[Generation (TWh)]]*10^9)</f>
        <v>584.1905999999999</v>
      </c>
    </row>
    <row r="13178" spans="1:21" x14ac:dyDescent="0.35">
      <c r="A13178" t="s">
        <v>17</v>
      </c>
      <c r="B13178" t="s">
        <v>3239</v>
      </c>
      <c r="C13178" t="str">
        <f>SUBSTITUTE(Table1[[#This Row],[Fuel]],", ",",")</f>
        <v>fossil gas: natural gas</v>
      </c>
      <c r="D13178" t="s">
        <v>3239</v>
      </c>
      <c r="H13178" t="s">
        <v>3436</v>
      </c>
      <c r="I13178">
        <v>22.5</v>
      </c>
      <c r="J13178" t="s">
        <v>3446</v>
      </c>
      <c r="K13178">
        <v>2014</v>
      </c>
      <c r="L13178" t="s">
        <v>29</v>
      </c>
      <c r="M13178" t="s">
        <v>29</v>
      </c>
      <c r="N13178">
        <v>36.671905000000002</v>
      </c>
      <c r="O13178">
        <v>3.1008390000000001</v>
      </c>
      <c r="P13178" t="s">
        <v>3455</v>
      </c>
      <c r="Q13178" s="3">
        <f>Table1[[#This Row],[Capacity (MW)]]*0.395*8760*10^-6</f>
        <v>7.7854500000000007E-2</v>
      </c>
      <c r="R13178" s="3" cm="1">
        <f t="array" ref="R13178">AVERAGE(VLOOKUP(_xlfn.TEXTSPLIT(Table1[[#This Row],[Fuel (no space after comma)]], ","), FuelList_Final_EF!$A$2:$B$65, 2, FALSE))</f>
        <v>53.06</v>
      </c>
      <c r="S13178" s="3">
        <f>Table1[[#This Row],[Generation (TWh)]]*10^9*VLOOKUP(Table1[[#This Row],[Turbine/Engine Technology]],Technology_HR!$A$2:$B$11,2,FALSE)*10^-6</f>
        <v>857178.04499999993</v>
      </c>
      <c r="T13178" s="5">
        <f>Table1[[#This Row],[Fuel Consumption (mmBtu)]]*Table1[[#This Row],[Emission Factor (kg CO2/ mmBtu)]]*10^3</f>
        <v>45481867067.699997</v>
      </c>
      <c r="U13178" s="3">
        <f>Table1[[#This Row],[Emissions (g CO2)]]/(Table1[[#This Row],[Generation (TWh)]]*10^9)</f>
        <v>584.1905999999999</v>
      </c>
    </row>
    <row r="13179" spans="1:21" x14ac:dyDescent="0.35">
      <c r="A13179" t="s">
        <v>17</v>
      </c>
      <c r="B13179" t="s">
        <v>3239</v>
      </c>
      <c r="C13179" t="str">
        <f>SUBSTITUTE(Table1[[#This Row],[Fuel]],", ",",")</f>
        <v>fossil gas: natural gas</v>
      </c>
      <c r="D13179" t="s">
        <v>3239</v>
      </c>
      <c r="H13179" t="s">
        <v>3436</v>
      </c>
      <c r="I13179">
        <v>22.5</v>
      </c>
      <c r="J13179" t="s">
        <v>3446</v>
      </c>
      <c r="K13179">
        <v>2014</v>
      </c>
      <c r="L13179" t="s">
        <v>29</v>
      </c>
      <c r="M13179" t="s">
        <v>29</v>
      </c>
      <c r="N13179">
        <v>36.671905000000002</v>
      </c>
      <c r="O13179">
        <v>3.1008390000000001</v>
      </c>
      <c r="P13179" t="s">
        <v>3455</v>
      </c>
      <c r="Q13179" s="3">
        <f>Table1[[#This Row],[Capacity (MW)]]*0.395*8760*10^-6</f>
        <v>7.7854500000000007E-2</v>
      </c>
      <c r="R13179" s="3" cm="1">
        <f t="array" ref="R13179">AVERAGE(VLOOKUP(_xlfn.TEXTSPLIT(Table1[[#This Row],[Fuel (no space after comma)]], ","), FuelList_Final_EF!$A$2:$B$65, 2, FALSE))</f>
        <v>53.06</v>
      </c>
      <c r="S13179" s="3">
        <f>Table1[[#This Row],[Generation (TWh)]]*10^9*VLOOKUP(Table1[[#This Row],[Turbine/Engine Technology]],Technology_HR!$A$2:$B$11,2,FALSE)*10^-6</f>
        <v>857178.04499999993</v>
      </c>
      <c r="T13179" s="5">
        <f>Table1[[#This Row],[Fuel Consumption (mmBtu)]]*Table1[[#This Row],[Emission Factor (kg CO2/ mmBtu)]]*10^3</f>
        <v>45481867067.699997</v>
      </c>
      <c r="U13179" s="3">
        <f>Table1[[#This Row],[Emissions (g CO2)]]/(Table1[[#This Row],[Generation (TWh)]]*10^9)</f>
        <v>584.1905999999999</v>
      </c>
    </row>
    <row r="13180" spans="1:21" x14ac:dyDescent="0.35">
      <c r="A13180" t="s">
        <v>17</v>
      </c>
      <c r="B13180" t="s">
        <v>3239</v>
      </c>
      <c r="C13180" t="str">
        <f>SUBSTITUTE(Table1[[#This Row],[Fuel]],", ",",")</f>
        <v>fossil gas: natural gas</v>
      </c>
      <c r="D13180" t="s">
        <v>3239</v>
      </c>
      <c r="H13180" t="s">
        <v>3436</v>
      </c>
      <c r="I13180">
        <v>22.5</v>
      </c>
      <c r="J13180" t="s">
        <v>3446</v>
      </c>
      <c r="K13180">
        <v>2014</v>
      </c>
      <c r="L13180" t="s">
        <v>29</v>
      </c>
      <c r="M13180" t="s">
        <v>29</v>
      </c>
      <c r="N13180">
        <v>36.671905000000002</v>
      </c>
      <c r="O13180">
        <v>3.1008390000000001</v>
      </c>
      <c r="P13180" t="s">
        <v>3455</v>
      </c>
      <c r="Q13180" s="3">
        <f>Table1[[#This Row],[Capacity (MW)]]*0.395*8760*10^-6</f>
        <v>7.7854500000000007E-2</v>
      </c>
      <c r="R13180" s="3" cm="1">
        <f t="array" ref="R13180">AVERAGE(VLOOKUP(_xlfn.TEXTSPLIT(Table1[[#This Row],[Fuel (no space after comma)]], ","), FuelList_Final_EF!$A$2:$B$65, 2, FALSE))</f>
        <v>53.06</v>
      </c>
      <c r="S13180" s="3">
        <f>Table1[[#This Row],[Generation (TWh)]]*10^9*VLOOKUP(Table1[[#This Row],[Turbine/Engine Technology]],Technology_HR!$A$2:$B$11,2,FALSE)*10^-6</f>
        <v>857178.04499999993</v>
      </c>
      <c r="T13180" s="5">
        <f>Table1[[#This Row],[Fuel Consumption (mmBtu)]]*Table1[[#This Row],[Emission Factor (kg CO2/ mmBtu)]]*10^3</f>
        <v>45481867067.699997</v>
      </c>
      <c r="U13180" s="3">
        <f>Table1[[#This Row],[Emissions (g CO2)]]/(Table1[[#This Row],[Generation (TWh)]]*10^9)</f>
        <v>584.1905999999999</v>
      </c>
    </row>
    <row r="13181" spans="1:21" x14ac:dyDescent="0.35">
      <c r="A13181" t="s">
        <v>17</v>
      </c>
      <c r="B13181" t="s">
        <v>3239</v>
      </c>
      <c r="C13181" t="str">
        <f>SUBSTITUTE(Table1[[#This Row],[Fuel]],", ",",")</f>
        <v>fossil gas: natural gas</v>
      </c>
      <c r="D13181" t="s">
        <v>3239</v>
      </c>
      <c r="H13181" t="s">
        <v>3436</v>
      </c>
      <c r="I13181">
        <v>22.5</v>
      </c>
      <c r="J13181" t="s">
        <v>3446</v>
      </c>
      <c r="K13181">
        <v>2014</v>
      </c>
      <c r="L13181" t="s">
        <v>29</v>
      </c>
      <c r="M13181" t="s">
        <v>29</v>
      </c>
      <c r="N13181">
        <v>36.671905000000002</v>
      </c>
      <c r="O13181">
        <v>3.1008390000000001</v>
      </c>
      <c r="P13181" t="s">
        <v>3455</v>
      </c>
      <c r="Q13181" s="3">
        <f>Table1[[#This Row],[Capacity (MW)]]*0.395*8760*10^-6</f>
        <v>7.7854500000000007E-2</v>
      </c>
      <c r="R13181" s="3" cm="1">
        <f t="array" ref="R13181">AVERAGE(VLOOKUP(_xlfn.TEXTSPLIT(Table1[[#This Row],[Fuel (no space after comma)]], ","), FuelList_Final_EF!$A$2:$B$65, 2, FALSE))</f>
        <v>53.06</v>
      </c>
      <c r="S13181" s="3">
        <f>Table1[[#This Row],[Generation (TWh)]]*10^9*VLOOKUP(Table1[[#This Row],[Turbine/Engine Technology]],Technology_HR!$A$2:$B$11,2,FALSE)*10^-6</f>
        <v>857178.04499999993</v>
      </c>
      <c r="T13181" s="5">
        <f>Table1[[#This Row],[Fuel Consumption (mmBtu)]]*Table1[[#This Row],[Emission Factor (kg CO2/ mmBtu)]]*10^3</f>
        <v>45481867067.699997</v>
      </c>
      <c r="U13181" s="3">
        <f>Table1[[#This Row],[Emissions (g CO2)]]/(Table1[[#This Row],[Generation (TWh)]]*10^9)</f>
        <v>584.1905999999999</v>
      </c>
    </row>
    <row r="13182" spans="1:21" x14ac:dyDescent="0.35">
      <c r="A13182" t="s">
        <v>17</v>
      </c>
      <c r="B13182" t="s">
        <v>3239</v>
      </c>
      <c r="C13182" t="str">
        <f>SUBSTITUTE(Table1[[#This Row],[Fuel]],", ",",")</f>
        <v>fossil gas: natural gas</v>
      </c>
      <c r="D13182" t="s">
        <v>3239</v>
      </c>
      <c r="H13182" t="s">
        <v>3436</v>
      </c>
      <c r="I13182">
        <v>22.5</v>
      </c>
      <c r="J13182" t="s">
        <v>3446</v>
      </c>
      <c r="K13182">
        <v>2014</v>
      </c>
      <c r="L13182" t="s">
        <v>29</v>
      </c>
      <c r="M13182" t="s">
        <v>29</v>
      </c>
      <c r="N13182">
        <v>36.671905000000002</v>
      </c>
      <c r="O13182">
        <v>3.1008390000000001</v>
      </c>
      <c r="P13182" t="s">
        <v>3455</v>
      </c>
      <c r="Q13182" s="3">
        <f>Table1[[#This Row],[Capacity (MW)]]*0.395*8760*10^-6</f>
        <v>7.7854500000000007E-2</v>
      </c>
      <c r="R13182" s="3" cm="1">
        <f t="array" ref="R13182">AVERAGE(VLOOKUP(_xlfn.TEXTSPLIT(Table1[[#This Row],[Fuel (no space after comma)]], ","), FuelList_Final_EF!$A$2:$B$65, 2, FALSE))</f>
        <v>53.06</v>
      </c>
      <c r="S13182" s="3">
        <f>Table1[[#This Row],[Generation (TWh)]]*10^9*VLOOKUP(Table1[[#This Row],[Turbine/Engine Technology]],Technology_HR!$A$2:$B$11,2,FALSE)*10^-6</f>
        <v>857178.04499999993</v>
      </c>
      <c r="T13182" s="5">
        <f>Table1[[#This Row],[Fuel Consumption (mmBtu)]]*Table1[[#This Row],[Emission Factor (kg CO2/ mmBtu)]]*10^3</f>
        <v>45481867067.699997</v>
      </c>
      <c r="U13182" s="3">
        <f>Table1[[#This Row],[Emissions (g CO2)]]/(Table1[[#This Row],[Generation (TWh)]]*10^9)</f>
        <v>584.1905999999999</v>
      </c>
    </row>
    <row r="13183" spans="1:21" x14ac:dyDescent="0.35">
      <c r="A13183" t="s">
        <v>263</v>
      </c>
      <c r="B13183" t="s">
        <v>3239</v>
      </c>
      <c r="C13183" t="str">
        <f>SUBSTITUTE(Table1[[#This Row],[Fuel]],", ",",")</f>
        <v>fossil gas: natural gas</v>
      </c>
      <c r="D13183" t="s">
        <v>3239</v>
      </c>
      <c r="H13183" t="s">
        <v>3436</v>
      </c>
      <c r="I13183">
        <v>48.2</v>
      </c>
      <c r="J13183" t="s">
        <v>3446</v>
      </c>
      <c r="K13183">
        <v>2001</v>
      </c>
      <c r="L13183" t="s">
        <v>29</v>
      </c>
      <c r="M13183" t="s">
        <v>29</v>
      </c>
      <c r="N13183">
        <v>-22.720034999999999</v>
      </c>
      <c r="O13183">
        <v>-43.649059000000001</v>
      </c>
      <c r="P13183" t="s">
        <v>3474</v>
      </c>
      <c r="Q13183" s="3">
        <f>Table1[[#This Row],[Capacity (MW)]]*0.395*8760*10^-6</f>
        <v>0.16678164000000001</v>
      </c>
      <c r="R13183" s="3" cm="1">
        <f t="array" ref="R13183">AVERAGE(VLOOKUP(_xlfn.TEXTSPLIT(Table1[[#This Row],[Fuel (no space after comma)]], ","), FuelList_Final_EF!$A$2:$B$65, 2, FALSE))</f>
        <v>53.06</v>
      </c>
      <c r="S13183" s="3">
        <f>Table1[[#This Row],[Generation (TWh)]]*10^9*VLOOKUP(Table1[[#This Row],[Turbine/Engine Technology]],Technology_HR!$A$2:$B$11,2,FALSE)*10^-6</f>
        <v>1836265.8563999999</v>
      </c>
      <c r="T13183" s="5">
        <f>Table1[[#This Row],[Fuel Consumption (mmBtu)]]*Table1[[#This Row],[Emission Factor (kg CO2/ mmBtu)]]*10^3</f>
        <v>97432266340.584</v>
      </c>
      <c r="U13183" s="3">
        <f>Table1[[#This Row],[Emissions (g CO2)]]/(Table1[[#This Row],[Generation (TWh)]]*10^9)</f>
        <v>584.19060000000002</v>
      </c>
    </row>
    <row r="13184" spans="1:21" x14ac:dyDescent="0.35">
      <c r="A13184" t="s">
        <v>263</v>
      </c>
      <c r="B13184" t="s">
        <v>3239</v>
      </c>
      <c r="C13184" t="str">
        <f>SUBSTITUTE(Table1[[#This Row],[Fuel]],", ",",")</f>
        <v>fossil gas: natural gas</v>
      </c>
      <c r="D13184" t="s">
        <v>3239</v>
      </c>
      <c r="H13184" t="s">
        <v>3436</v>
      </c>
      <c r="I13184">
        <v>48.2</v>
      </c>
      <c r="J13184" t="s">
        <v>3446</v>
      </c>
      <c r="K13184">
        <v>2001</v>
      </c>
      <c r="L13184" t="s">
        <v>29</v>
      </c>
      <c r="M13184" t="s">
        <v>29</v>
      </c>
      <c r="N13184">
        <v>-22.720034999999999</v>
      </c>
      <c r="O13184">
        <v>-43.649059000000001</v>
      </c>
      <c r="P13184" t="s">
        <v>3474</v>
      </c>
      <c r="Q13184" s="3">
        <f>Table1[[#This Row],[Capacity (MW)]]*0.395*8760*10^-6</f>
        <v>0.16678164000000001</v>
      </c>
      <c r="R13184" s="3" cm="1">
        <f t="array" ref="R13184">AVERAGE(VLOOKUP(_xlfn.TEXTSPLIT(Table1[[#This Row],[Fuel (no space after comma)]], ","), FuelList_Final_EF!$A$2:$B$65, 2, FALSE))</f>
        <v>53.06</v>
      </c>
      <c r="S13184" s="3">
        <f>Table1[[#This Row],[Generation (TWh)]]*10^9*VLOOKUP(Table1[[#This Row],[Turbine/Engine Technology]],Technology_HR!$A$2:$B$11,2,FALSE)*10^-6</f>
        <v>1836265.8563999999</v>
      </c>
      <c r="T13184" s="5">
        <f>Table1[[#This Row],[Fuel Consumption (mmBtu)]]*Table1[[#This Row],[Emission Factor (kg CO2/ mmBtu)]]*10^3</f>
        <v>97432266340.584</v>
      </c>
      <c r="U13184" s="3">
        <f>Table1[[#This Row],[Emissions (g CO2)]]/(Table1[[#This Row],[Generation (TWh)]]*10^9)</f>
        <v>584.19060000000002</v>
      </c>
    </row>
    <row r="13185" spans="1:21" x14ac:dyDescent="0.35">
      <c r="A13185" t="s">
        <v>263</v>
      </c>
      <c r="B13185" t="s">
        <v>3239</v>
      </c>
      <c r="C13185" t="str">
        <f>SUBSTITUTE(Table1[[#This Row],[Fuel]],", ",",")</f>
        <v>fossil gas: natural gas</v>
      </c>
      <c r="D13185" t="s">
        <v>3239</v>
      </c>
      <c r="H13185" t="s">
        <v>3436</v>
      </c>
      <c r="I13185">
        <v>48.2</v>
      </c>
      <c r="J13185" t="s">
        <v>3446</v>
      </c>
      <c r="K13185">
        <v>2001</v>
      </c>
      <c r="L13185" t="s">
        <v>29</v>
      </c>
      <c r="M13185" t="s">
        <v>29</v>
      </c>
      <c r="N13185">
        <v>-22.720034999999999</v>
      </c>
      <c r="O13185">
        <v>-43.649059000000001</v>
      </c>
      <c r="P13185" t="s">
        <v>3474</v>
      </c>
      <c r="Q13185" s="3">
        <f>Table1[[#This Row],[Capacity (MW)]]*0.395*8760*10^-6</f>
        <v>0.16678164000000001</v>
      </c>
      <c r="R13185" s="3" cm="1">
        <f t="array" ref="R13185">AVERAGE(VLOOKUP(_xlfn.TEXTSPLIT(Table1[[#This Row],[Fuel (no space after comma)]], ","), FuelList_Final_EF!$A$2:$B$65, 2, FALSE))</f>
        <v>53.06</v>
      </c>
      <c r="S13185" s="3">
        <f>Table1[[#This Row],[Generation (TWh)]]*10^9*VLOOKUP(Table1[[#This Row],[Turbine/Engine Technology]],Technology_HR!$A$2:$B$11,2,FALSE)*10^-6</f>
        <v>1836265.8563999999</v>
      </c>
      <c r="T13185" s="5">
        <f>Table1[[#This Row],[Fuel Consumption (mmBtu)]]*Table1[[#This Row],[Emission Factor (kg CO2/ mmBtu)]]*10^3</f>
        <v>97432266340.584</v>
      </c>
      <c r="U13185" s="3">
        <f>Table1[[#This Row],[Emissions (g CO2)]]/(Table1[[#This Row],[Generation (TWh)]]*10^9)</f>
        <v>584.19060000000002</v>
      </c>
    </row>
    <row r="13186" spans="1:21" x14ac:dyDescent="0.35">
      <c r="A13186" t="s">
        <v>263</v>
      </c>
      <c r="B13186" t="s">
        <v>3239</v>
      </c>
      <c r="C13186" t="str">
        <f>SUBSTITUTE(Table1[[#This Row],[Fuel]],", ",",")</f>
        <v>fossil gas: natural gas</v>
      </c>
      <c r="D13186" t="s">
        <v>3239</v>
      </c>
      <c r="H13186" t="s">
        <v>3436</v>
      </c>
      <c r="I13186">
        <v>48.2</v>
      </c>
      <c r="J13186" t="s">
        <v>3446</v>
      </c>
      <c r="K13186">
        <v>2001</v>
      </c>
      <c r="L13186" t="s">
        <v>29</v>
      </c>
      <c r="M13186" t="s">
        <v>29</v>
      </c>
      <c r="N13186">
        <v>-22.720034999999999</v>
      </c>
      <c r="O13186">
        <v>-43.649059000000001</v>
      </c>
      <c r="P13186" t="s">
        <v>3474</v>
      </c>
      <c r="Q13186" s="3">
        <f>Table1[[#This Row],[Capacity (MW)]]*0.395*8760*10^-6</f>
        <v>0.16678164000000001</v>
      </c>
      <c r="R13186" s="3" cm="1">
        <f t="array" ref="R13186">AVERAGE(VLOOKUP(_xlfn.TEXTSPLIT(Table1[[#This Row],[Fuel (no space after comma)]], ","), FuelList_Final_EF!$A$2:$B$65, 2, FALSE))</f>
        <v>53.06</v>
      </c>
      <c r="S13186" s="3">
        <f>Table1[[#This Row],[Generation (TWh)]]*10^9*VLOOKUP(Table1[[#This Row],[Turbine/Engine Technology]],Technology_HR!$A$2:$B$11,2,FALSE)*10^-6</f>
        <v>1836265.8563999999</v>
      </c>
      <c r="T13186" s="5">
        <f>Table1[[#This Row],[Fuel Consumption (mmBtu)]]*Table1[[#This Row],[Emission Factor (kg CO2/ mmBtu)]]*10^3</f>
        <v>97432266340.584</v>
      </c>
      <c r="U13186" s="3">
        <f>Table1[[#This Row],[Emissions (g CO2)]]/(Table1[[#This Row],[Generation (TWh)]]*10^9)</f>
        <v>584.19060000000002</v>
      </c>
    </row>
    <row r="13187" spans="1:21" x14ac:dyDescent="0.35">
      <c r="A13187" t="s">
        <v>263</v>
      </c>
      <c r="B13187" t="s">
        <v>3239</v>
      </c>
      <c r="C13187" t="str">
        <f>SUBSTITUTE(Table1[[#This Row],[Fuel]],", ",",")</f>
        <v>fossil gas: natural gas</v>
      </c>
      <c r="D13187" t="s">
        <v>3239</v>
      </c>
      <c r="H13187" t="s">
        <v>3436</v>
      </c>
      <c r="I13187">
        <v>48.2</v>
      </c>
      <c r="J13187" t="s">
        <v>3446</v>
      </c>
      <c r="K13187">
        <v>2001</v>
      </c>
      <c r="L13187" t="s">
        <v>29</v>
      </c>
      <c r="M13187" t="s">
        <v>29</v>
      </c>
      <c r="N13187">
        <v>-22.720034999999999</v>
      </c>
      <c r="O13187">
        <v>-43.649059000000001</v>
      </c>
      <c r="P13187" t="s">
        <v>3474</v>
      </c>
      <c r="Q13187" s="3">
        <f>Table1[[#This Row],[Capacity (MW)]]*0.395*8760*10^-6</f>
        <v>0.16678164000000001</v>
      </c>
      <c r="R13187" s="3" cm="1">
        <f t="array" ref="R13187">AVERAGE(VLOOKUP(_xlfn.TEXTSPLIT(Table1[[#This Row],[Fuel (no space after comma)]], ","), FuelList_Final_EF!$A$2:$B$65, 2, FALSE))</f>
        <v>53.06</v>
      </c>
      <c r="S13187" s="3">
        <f>Table1[[#This Row],[Generation (TWh)]]*10^9*VLOOKUP(Table1[[#This Row],[Turbine/Engine Technology]],Technology_HR!$A$2:$B$11,2,FALSE)*10^-6</f>
        <v>1836265.8563999999</v>
      </c>
      <c r="T13187" s="5">
        <f>Table1[[#This Row],[Fuel Consumption (mmBtu)]]*Table1[[#This Row],[Emission Factor (kg CO2/ mmBtu)]]*10^3</f>
        <v>97432266340.584</v>
      </c>
      <c r="U13187" s="3">
        <f>Table1[[#This Row],[Emissions (g CO2)]]/(Table1[[#This Row],[Generation (TWh)]]*10^9)</f>
        <v>584.19060000000002</v>
      </c>
    </row>
    <row r="13188" spans="1:21" x14ac:dyDescent="0.35">
      <c r="A13188" t="s">
        <v>263</v>
      </c>
      <c r="B13188" t="s">
        <v>3239</v>
      </c>
      <c r="C13188" t="str">
        <f>SUBSTITUTE(Table1[[#This Row],[Fuel]],", ",",")</f>
        <v>fossil gas: natural gas</v>
      </c>
      <c r="D13188" t="s">
        <v>3239</v>
      </c>
      <c r="H13188" t="s">
        <v>3436</v>
      </c>
      <c r="I13188">
        <v>48.2</v>
      </c>
      <c r="J13188" t="s">
        <v>3446</v>
      </c>
      <c r="K13188">
        <v>2001</v>
      </c>
      <c r="L13188" t="s">
        <v>29</v>
      </c>
      <c r="M13188" t="s">
        <v>29</v>
      </c>
      <c r="N13188">
        <v>-22.720034999999999</v>
      </c>
      <c r="O13188">
        <v>-43.649059000000001</v>
      </c>
      <c r="P13188" t="s">
        <v>3474</v>
      </c>
      <c r="Q13188" s="3">
        <f>Table1[[#This Row],[Capacity (MW)]]*0.395*8760*10^-6</f>
        <v>0.16678164000000001</v>
      </c>
      <c r="R13188" s="3" cm="1">
        <f t="array" ref="R13188">AVERAGE(VLOOKUP(_xlfn.TEXTSPLIT(Table1[[#This Row],[Fuel (no space after comma)]], ","), FuelList_Final_EF!$A$2:$B$65, 2, FALSE))</f>
        <v>53.06</v>
      </c>
      <c r="S13188" s="3">
        <f>Table1[[#This Row],[Generation (TWh)]]*10^9*VLOOKUP(Table1[[#This Row],[Turbine/Engine Technology]],Technology_HR!$A$2:$B$11,2,FALSE)*10^-6</f>
        <v>1836265.8563999999</v>
      </c>
      <c r="T13188" s="5">
        <f>Table1[[#This Row],[Fuel Consumption (mmBtu)]]*Table1[[#This Row],[Emission Factor (kg CO2/ mmBtu)]]*10^3</f>
        <v>97432266340.584</v>
      </c>
      <c r="U13188" s="3">
        <f>Table1[[#This Row],[Emissions (g CO2)]]/(Table1[[#This Row],[Generation (TWh)]]*10^9)</f>
        <v>584.19060000000002</v>
      </c>
    </row>
    <row r="13189" spans="1:21" x14ac:dyDescent="0.35">
      <c r="A13189" t="s">
        <v>263</v>
      </c>
      <c r="B13189" t="s">
        <v>3239</v>
      </c>
      <c r="C13189" t="str">
        <f>SUBSTITUTE(Table1[[#This Row],[Fuel]],", ",",")</f>
        <v>fossil gas: natural gas</v>
      </c>
      <c r="D13189" t="s">
        <v>3239</v>
      </c>
      <c r="H13189" t="s">
        <v>3436</v>
      </c>
      <c r="I13189">
        <v>48.2</v>
      </c>
      <c r="J13189" t="s">
        <v>3446</v>
      </c>
      <c r="K13189">
        <v>2001</v>
      </c>
      <c r="L13189" t="s">
        <v>29</v>
      </c>
      <c r="M13189" t="s">
        <v>29</v>
      </c>
      <c r="N13189">
        <v>-22.720034999999999</v>
      </c>
      <c r="O13189">
        <v>-43.649059000000001</v>
      </c>
      <c r="P13189" t="s">
        <v>3474</v>
      </c>
      <c r="Q13189" s="3">
        <f>Table1[[#This Row],[Capacity (MW)]]*0.395*8760*10^-6</f>
        <v>0.16678164000000001</v>
      </c>
      <c r="R13189" s="3" cm="1">
        <f t="array" ref="R13189">AVERAGE(VLOOKUP(_xlfn.TEXTSPLIT(Table1[[#This Row],[Fuel (no space after comma)]], ","), FuelList_Final_EF!$A$2:$B$65, 2, FALSE))</f>
        <v>53.06</v>
      </c>
      <c r="S13189" s="3">
        <f>Table1[[#This Row],[Generation (TWh)]]*10^9*VLOOKUP(Table1[[#This Row],[Turbine/Engine Technology]],Technology_HR!$A$2:$B$11,2,FALSE)*10^-6</f>
        <v>1836265.8563999999</v>
      </c>
      <c r="T13189" s="5">
        <f>Table1[[#This Row],[Fuel Consumption (mmBtu)]]*Table1[[#This Row],[Emission Factor (kg CO2/ mmBtu)]]*10^3</f>
        <v>97432266340.584</v>
      </c>
      <c r="U13189" s="3">
        <f>Table1[[#This Row],[Emissions (g CO2)]]/(Table1[[#This Row],[Generation (TWh)]]*10^9)</f>
        <v>584.19060000000002</v>
      </c>
    </row>
    <row r="13190" spans="1:21" x14ac:dyDescent="0.35">
      <c r="A13190" t="s">
        <v>263</v>
      </c>
      <c r="B13190" t="s">
        <v>3239</v>
      </c>
      <c r="C13190" t="str">
        <f>SUBSTITUTE(Table1[[#This Row],[Fuel]],", ",",")</f>
        <v>fossil gas: natural gas</v>
      </c>
      <c r="D13190" t="s">
        <v>3239</v>
      </c>
      <c r="H13190" t="s">
        <v>3436</v>
      </c>
      <c r="I13190">
        <v>48.2</v>
      </c>
      <c r="J13190" t="s">
        <v>3446</v>
      </c>
      <c r="K13190">
        <v>2001</v>
      </c>
      <c r="L13190" t="s">
        <v>29</v>
      </c>
      <c r="M13190" t="s">
        <v>29</v>
      </c>
      <c r="N13190">
        <v>-22.720034999999999</v>
      </c>
      <c r="O13190">
        <v>-43.649059000000001</v>
      </c>
      <c r="P13190" t="s">
        <v>3474</v>
      </c>
      <c r="Q13190" s="3">
        <f>Table1[[#This Row],[Capacity (MW)]]*0.395*8760*10^-6</f>
        <v>0.16678164000000001</v>
      </c>
      <c r="R13190" s="3" cm="1">
        <f t="array" ref="R13190">AVERAGE(VLOOKUP(_xlfn.TEXTSPLIT(Table1[[#This Row],[Fuel (no space after comma)]], ","), FuelList_Final_EF!$A$2:$B$65, 2, FALSE))</f>
        <v>53.06</v>
      </c>
      <c r="S13190" s="3">
        <f>Table1[[#This Row],[Generation (TWh)]]*10^9*VLOOKUP(Table1[[#This Row],[Turbine/Engine Technology]],Technology_HR!$A$2:$B$11,2,FALSE)*10^-6</f>
        <v>1836265.8563999999</v>
      </c>
      <c r="T13190" s="5">
        <f>Table1[[#This Row],[Fuel Consumption (mmBtu)]]*Table1[[#This Row],[Emission Factor (kg CO2/ mmBtu)]]*10^3</f>
        <v>97432266340.584</v>
      </c>
      <c r="U13190" s="3">
        <f>Table1[[#This Row],[Emissions (g CO2)]]/(Table1[[#This Row],[Generation (TWh)]]*10^9)</f>
        <v>584.19060000000002</v>
      </c>
    </row>
    <row r="13191" spans="1:21" x14ac:dyDescent="0.35">
      <c r="A13191" t="s">
        <v>3178</v>
      </c>
      <c r="B13191" t="s">
        <v>3239</v>
      </c>
      <c r="C13191" t="str">
        <f>SUBSTITUTE(Table1[[#This Row],[Fuel]],", ",",")</f>
        <v>fossil gas: natural gas</v>
      </c>
      <c r="D13191" t="s">
        <v>3239</v>
      </c>
      <c r="H13191" t="s">
        <v>3436</v>
      </c>
      <c r="I13191">
        <v>37</v>
      </c>
      <c r="J13191" t="s">
        <v>3446</v>
      </c>
      <c r="K13191">
        <v>1999</v>
      </c>
      <c r="L13191" t="s">
        <v>29</v>
      </c>
      <c r="M13191">
        <v>2034</v>
      </c>
      <c r="N13191">
        <v>-23.552202000000001</v>
      </c>
      <c r="O13191">
        <v>145.314257</v>
      </c>
      <c r="P13191" t="s">
        <v>3460</v>
      </c>
      <c r="Q13191" s="3">
        <f>Table1[[#This Row],[Capacity (MW)]]*0.395*8760*10^-6</f>
        <v>0.12802740000000001</v>
      </c>
      <c r="R13191" s="3" cm="1">
        <f t="array" ref="R13191">AVERAGE(VLOOKUP(_xlfn.TEXTSPLIT(Table1[[#This Row],[Fuel (no space after comma)]], ","), FuelList_Final_EF!$A$2:$B$65, 2, FALSE))</f>
        <v>53.06</v>
      </c>
      <c r="S13191" s="3">
        <f>Table1[[#This Row],[Generation (TWh)]]*10^9*VLOOKUP(Table1[[#This Row],[Turbine/Engine Technology]],Technology_HR!$A$2:$B$11,2,FALSE)*10^-6</f>
        <v>1409581.6740000001</v>
      </c>
      <c r="T13191" s="5">
        <f>Table1[[#This Row],[Fuel Consumption (mmBtu)]]*Table1[[#This Row],[Emission Factor (kg CO2/ mmBtu)]]*10^3</f>
        <v>74792403622.440018</v>
      </c>
      <c r="U13191" s="3">
        <f>Table1[[#This Row],[Emissions (g CO2)]]/(Table1[[#This Row],[Generation (TWh)]]*10^9)</f>
        <v>584.19060000000002</v>
      </c>
    </row>
    <row r="13192" spans="1:21" x14ac:dyDescent="0.35">
      <c r="A13192" t="s">
        <v>3178</v>
      </c>
      <c r="B13192" t="s">
        <v>3239</v>
      </c>
      <c r="C13192" t="str">
        <f>SUBSTITUTE(Table1[[#This Row],[Fuel]],", ",",")</f>
        <v>fossil gas: natural gas</v>
      </c>
      <c r="D13192" t="s">
        <v>3239</v>
      </c>
      <c r="H13192" t="s">
        <v>3437</v>
      </c>
      <c r="I13192">
        <v>30</v>
      </c>
      <c r="J13192" t="s">
        <v>3447</v>
      </c>
      <c r="K13192">
        <v>2026</v>
      </c>
      <c r="L13192" t="s">
        <v>29</v>
      </c>
      <c r="M13192" t="s">
        <v>29</v>
      </c>
      <c r="N13192">
        <v>-23.552202000000001</v>
      </c>
      <c r="O13192">
        <v>145.314257</v>
      </c>
      <c r="P13192" t="s">
        <v>3460</v>
      </c>
      <c r="Q13192" s="3">
        <f>Table1[[#This Row],[Capacity (MW)]]*0.395*8760*10^-6</f>
        <v>0.10380600000000001</v>
      </c>
      <c r="R13192" s="3" cm="1">
        <f t="array" ref="R13192">AVERAGE(VLOOKUP(_xlfn.TEXTSPLIT(Table1[[#This Row],[Fuel (no space after comma)]], ","), FuelList_Final_EF!$A$2:$B$65, 2, FALSE))</f>
        <v>53.06</v>
      </c>
      <c r="S13192" s="3">
        <f>Table1[[#This Row],[Generation (TWh)]]*10^9*VLOOKUP(Table1[[#This Row],[Turbine/Engine Technology]],Technology_HR!$A$2:$B$11,2,FALSE)*10^-6</f>
        <v>923873.4</v>
      </c>
      <c r="T13192" s="5">
        <f>Table1[[#This Row],[Fuel Consumption (mmBtu)]]*Table1[[#This Row],[Emission Factor (kg CO2/ mmBtu)]]*10^3</f>
        <v>49020722604</v>
      </c>
      <c r="U13192" s="3">
        <f>Table1[[#This Row],[Emissions (g CO2)]]/(Table1[[#This Row],[Generation (TWh)]]*10^9)</f>
        <v>472.23399999999992</v>
      </c>
    </row>
    <row r="13193" spans="1:21" x14ac:dyDescent="0.35">
      <c r="A13193" t="s">
        <v>1399</v>
      </c>
      <c r="B13193" t="s">
        <v>3239</v>
      </c>
      <c r="C13193" t="str">
        <f>SUBSTITUTE(Table1[[#This Row],[Fuel]],", ",",")</f>
        <v>fossil gas: natural gas</v>
      </c>
      <c r="D13193" t="s">
        <v>3239</v>
      </c>
      <c r="H13193" t="s">
        <v>3438</v>
      </c>
      <c r="I13193">
        <v>15</v>
      </c>
      <c r="J13193" t="s">
        <v>3446</v>
      </c>
      <c r="K13193">
        <v>2008</v>
      </c>
      <c r="L13193" t="s">
        <v>29</v>
      </c>
      <c r="M13193" t="s">
        <v>29</v>
      </c>
      <c r="N13193">
        <v>44.823999999999998</v>
      </c>
      <c r="O13193">
        <v>10.375999999999999</v>
      </c>
      <c r="P13193" t="s">
        <v>3527</v>
      </c>
      <c r="Q13193" s="3">
        <f>Table1[[#This Row],[Capacity (MW)]]*0.395*8760*10^-6</f>
        <v>5.1903000000000005E-2</v>
      </c>
      <c r="R13193" s="3" cm="1">
        <f t="array" ref="R13193">AVERAGE(VLOOKUP(_xlfn.TEXTSPLIT(Table1[[#This Row],[Fuel (no space after comma)]], ","), FuelList_Final_EF!$A$2:$B$65, 2, FALSE))</f>
        <v>53.06</v>
      </c>
      <c r="S13193" s="3">
        <f>Table1[[#This Row],[Generation (TWh)]]*10^9*VLOOKUP(Table1[[#This Row],[Turbine/Engine Technology]],Technology_HR!$A$2:$B$11,2,FALSE)*10^-6</f>
        <v>391815.74700000003</v>
      </c>
      <c r="T13193" s="5">
        <f>Table1[[#This Row],[Fuel Consumption (mmBtu)]]*Table1[[#This Row],[Emission Factor (kg CO2/ mmBtu)]]*10^3</f>
        <v>20789743535.820004</v>
      </c>
      <c r="U13193" s="3">
        <f>Table1[[#This Row],[Emissions (g CO2)]]/(Table1[[#This Row],[Generation (TWh)]]*10^9)</f>
        <v>400.54993999999999</v>
      </c>
    </row>
    <row r="13194" spans="1:21" x14ac:dyDescent="0.35">
      <c r="A13194" t="s">
        <v>915</v>
      </c>
      <c r="B13194" t="s">
        <v>3251</v>
      </c>
      <c r="C13194" t="str">
        <f>SUBSTITUTE(Table1[[#This Row],[Fuel]],", ",",")</f>
        <v>fossil liquids: heavy fuel oil,fossil gas: natural gas</v>
      </c>
      <c r="D13194" t="s">
        <v>3241</v>
      </c>
      <c r="E13194" t="s">
        <v>3239</v>
      </c>
      <c r="H13194" t="s">
        <v>3437</v>
      </c>
      <c r="I13194">
        <v>24</v>
      </c>
      <c r="J13194" t="s">
        <v>3446</v>
      </c>
      <c r="K13194" t="s">
        <v>29</v>
      </c>
      <c r="L13194" t="s">
        <v>29</v>
      </c>
      <c r="M13194" t="s">
        <v>29</v>
      </c>
      <c r="N13194">
        <v>1.844271</v>
      </c>
      <c r="O13194">
        <v>9.7822680000000002</v>
      </c>
      <c r="P13194" t="s">
        <v>3500</v>
      </c>
      <c r="Q13194" s="3">
        <f>Table1[[#This Row],[Capacity (MW)]]*0.395*8760*10^-6</f>
        <v>8.3044800000000002E-2</v>
      </c>
      <c r="R13194" s="3" cm="1">
        <f t="array" ref="R13194">AVERAGE(VLOOKUP(_xlfn.TEXTSPLIT(Table1[[#This Row],[Fuel (no space after comma)]], ","), FuelList_Final_EF!$A$2:$B$65, 2, FALSE))</f>
        <v>67.331265155508703</v>
      </c>
      <c r="S13194" s="3">
        <f>Table1[[#This Row],[Generation (TWh)]]*10^9*VLOOKUP(Table1[[#This Row],[Turbine/Engine Technology]],Technology_HR!$A$2:$B$11,2,FALSE)*10^-6</f>
        <v>739098.72</v>
      </c>
      <c r="T13194" s="5">
        <f>Table1[[#This Row],[Fuel Consumption (mmBtu)]]*Table1[[#This Row],[Emission Factor (kg CO2/ mmBtu)]]*10^3</f>
        <v>49764451892.417084</v>
      </c>
      <c r="U13194" s="3">
        <f>Table1[[#This Row],[Emissions (g CO2)]]/(Table1[[#This Row],[Generation (TWh)]]*10^9)</f>
        <v>599.24825988402745</v>
      </c>
    </row>
    <row r="13195" spans="1:21" x14ac:dyDescent="0.35">
      <c r="A13195" t="s">
        <v>11</v>
      </c>
      <c r="B13195" t="s">
        <v>3239</v>
      </c>
      <c r="C13195" t="str">
        <f>SUBSTITUTE(Table1[[#This Row],[Fuel]],", ",",")</f>
        <v>fossil gas: natural gas</v>
      </c>
      <c r="D13195" t="s">
        <v>3239</v>
      </c>
      <c r="H13195" t="s">
        <v>3436</v>
      </c>
      <c r="I13195">
        <v>40</v>
      </c>
      <c r="J13195" t="s">
        <v>3446</v>
      </c>
      <c r="K13195">
        <v>2019</v>
      </c>
      <c r="L13195" t="s">
        <v>29</v>
      </c>
      <c r="M13195" t="s">
        <v>29</v>
      </c>
      <c r="N13195">
        <v>36.692494000000003</v>
      </c>
      <c r="O13195">
        <v>65.985089000000002</v>
      </c>
      <c r="P13195" t="s">
        <v>3453</v>
      </c>
      <c r="Q13195" s="3">
        <f>Table1[[#This Row],[Capacity (MW)]]*0.395*8760*10^-6</f>
        <v>0.138408</v>
      </c>
      <c r="R13195" s="3" cm="1">
        <f t="array" ref="R13195">AVERAGE(VLOOKUP(_xlfn.TEXTSPLIT(Table1[[#This Row],[Fuel (no space after comma)]], ","), FuelList_Final_EF!$A$2:$B$65, 2, FALSE))</f>
        <v>53.06</v>
      </c>
      <c r="S13195" s="3">
        <f>Table1[[#This Row],[Generation (TWh)]]*10^9*VLOOKUP(Table1[[#This Row],[Turbine/Engine Technology]],Technology_HR!$A$2:$B$11,2,FALSE)*10^-6</f>
        <v>1523872.0799999998</v>
      </c>
      <c r="T13195" s="5">
        <f>Table1[[#This Row],[Fuel Consumption (mmBtu)]]*Table1[[#This Row],[Emission Factor (kg CO2/ mmBtu)]]*10^3</f>
        <v>80856652564.799988</v>
      </c>
      <c r="U13195" s="3">
        <f>Table1[[#This Row],[Emissions (g CO2)]]/(Table1[[#This Row],[Generation (TWh)]]*10^9)</f>
        <v>584.1905999999999</v>
      </c>
    </row>
    <row r="13196" spans="1:21" x14ac:dyDescent="0.35">
      <c r="A13196" t="s">
        <v>19</v>
      </c>
      <c r="B13196" t="s">
        <v>3239</v>
      </c>
      <c r="C13196" t="str">
        <f>SUBSTITUTE(Table1[[#This Row],[Fuel]],", ",",")</f>
        <v>fossil gas: natural gas</v>
      </c>
      <c r="D13196" t="s">
        <v>3239</v>
      </c>
      <c r="H13196" t="s">
        <v>3436</v>
      </c>
      <c r="I13196">
        <v>25</v>
      </c>
      <c r="J13196" t="s">
        <v>3446</v>
      </c>
      <c r="K13196">
        <v>2022</v>
      </c>
      <c r="L13196" t="s">
        <v>29</v>
      </c>
      <c r="M13196" t="s">
        <v>29</v>
      </c>
      <c r="N13196">
        <v>31.621237000000001</v>
      </c>
      <c r="O13196">
        <v>-2.1719349999999999</v>
      </c>
      <c r="P13196" t="s">
        <v>3455</v>
      </c>
      <c r="Q13196" s="3">
        <f>Table1[[#This Row],[Capacity (MW)]]*0.395*8760*10^-6</f>
        <v>8.6504999999999999E-2</v>
      </c>
      <c r="R13196" s="3" cm="1">
        <f t="array" ref="R13196">AVERAGE(VLOOKUP(_xlfn.TEXTSPLIT(Table1[[#This Row],[Fuel (no space after comma)]], ","), FuelList_Final_EF!$A$2:$B$65, 2, FALSE))</f>
        <v>53.06</v>
      </c>
      <c r="S13196" s="3">
        <f>Table1[[#This Row],[Generation (TWh)]]*10^9*VLOOKUP(Table1[[#This Row],[Turbine/Engine Technology]],Technology_HR!$A$2:$B$11,2,FALSE)*10^-6</f>
        <v>952420.04999999993</v>
      </c>
      <c r="T13196" s="5">
        <f>Table1[[#This Row],[Fuel Consumption (mmBtu)]]*Table1[[#This Row],[Emission Factor (kg CO2/ mmBtu)]]*10^3</f>
        <v>50535407853</v>
      </c>
      <c r="U13196" s="3">
        <f>Table1[[#This Row],[Emissions (g CO2)]]/(Table1[[#This Row],[Generation (TWh)]]*10^9)</f>
        <v>584.19060000000002</v>
      </c>
    </row>
    <row r="13197" spans="1:21" x14ac:dyDescent="0.35">
      <c r="A13197" t="s">
        <v>19</v>
      </c>
      <c r="B13197" t="s">
        <v>3239</v>
      </c>
      <c r="C13197" t="str">
        <f>SUBSTITUTE(Table1[[#This Row],[Fuel]],", ",",")</f>
        <v>fossil gas: natural gas</v>
      </c>
      <c r="D13197" t="s">
        <v>3239</v>
      </c>
      <c r="H13197" t="s">
        <v>3436</v>
      </c>
      <c r="I13197">
        <v>25</v>
      </c>
      <c r="J13197" t="s">
        <v>3446</v>
      </c>
      <c r="K13197">
        <v>2022</v>
      </c>
      <c r="L13197" t="s">
        <v>29</v>
      </c>
      <c r="M13197" t="s">
        <v>29</v>
      </c>
      <c r="N13197">
        <v>31.621237000000001</v>
      </c>
      <c r="O13197">
        <v>-2.1719349999999999</v>
      </c>
      <c r="P13197" t="s">
        <v>3455</v>
      </c>
      <c r="Q13197" s="3">
        <f>Table1[[#This Row],[Capacity (MW)]]*0.395*8760*10^-6</f>
        <v>8.6504999999999999E-2</v>
      </c>
      <c r="R13197" s="3" cm="1">
        <f t="array" ref="R13197">AVERAGE(VLOOKUP(_xlfn.TEXTSPLIT(Table1[[#This Row],[Fuel (no space after comma)]], ","), FuelList_Final_EF!$A$2:$B$65, 2, FALSE))</f>
        <v>53.06</v>
      </c>
      <c r="S13197" s="3">
        <f>Table1[[#This Row],[Generation (TWh)]]*10^9*VLOOKUP(Table1[[#This Row],[Turbine/Engine Technology]],Technology_HR!$A$2:$B$11,2,FALSE)*10^-6</f>
        <v>952420.04999999993</v>
      </c>
      <c r="T13197" s="5">
        <f>Table1[[#This Row],[Fuel Consumption (mmBtu)]]*Table1[[#This Row],[Emission Factor (kg CO2/ mmBtu)]]*10^3</f>
        <v>50535407853</v>
      </c>
      <c r="U13197" s="3">
        <f>Table1[[#This Row],[Emissions (g CO2)]]/(Table1[[#This Row],[Generation (TWh)]]*10^9)</f>
        <v>584.19060000000002</v>
      </c>
    </row>
    <row r="13198" spans="1:21" x14ac:dyDescent="0.35">
      <c r="A13198" t="s">
        <v>19</v>
      </c>
      <c r="B13198" t="s">
        <v>3239</v>
      </c>
      <c r="C13198" t="str">
        <f>SUBSTITUTE(Table1[[#This Row],[Fuel]],", ",",")</f>
        <v>fossil gas: natural gas</v>
      </c>
      <c r="D13198" t="s">
        <v>3239</v>
      </c>
      <c r="H13198" t="s">
        <v>3436</v>
      </c>
      <c r="I13198">
        <v>25</v>
      </c>
      <c r="J13198" t="s">
        <v>3449</v>
      </c>
      <c r="K13198" t="s">
        <v>29</v>
      </c>
      <c r="L13198" t="s">
        <v>29</v>
      </c>
      <c r="M13198" t="s">
        <v>29</v>
      </c>
      <c r="N13198">
        <v>31.621237000000001</v>
      </c>
      <c r="O13198">
        <v>-2.1719349999999999</v>
      </c>
      <c r="P13198" t="s">
        <v>3455</v>
      </c>
      <c r="Q13198" s="3">
        <f>Table1[[#This Row],[Capacity (MW)]]*0.395*8760*10^-6</f>
        <v>8.6504999999999999E-2</v>
      </c>
      <c r="R13198" s="3" cm="1">
        <f t="array" ref="R13198">AVERAGE(VLOOKUP(_xlfn.TEXTSPLIT(Table1[[#This Row],[Fuel (no space after comma)]], ","), FuelList_Final_EF!$A$2:$B$65, 2, FALSE))</f>
        <v>53.06</v>
      </c>
      <c r="S13198" s="3">
        <f>Table1[[#This Row],[Generation (TWh)]]*10^9*VLOOKUP(Table1[[#This Row],[Turbine/Engine Technology]],Technology_HR!$A$2:$B$11,2,FALSE)*10^-6</f>
        <v>952420.04999999993</v>
      </c>
      <c r="T13198" s="5">
        <f>Table1[[#This Row],[Fuel Consumption (mmBtu)]]*Table1[[#This Row],[Emission Factor (kg CO2/ mmBtu)]]*10^3</f>
        <v>50535407853</v>
      </c>
      <c r="U13198" s="3">
        <f>Table1[[#This Row],[Emissions (g CO2)]]/(Table1[[#This Row],[Generation (TWh)]]*10^9)</f>
        <v>584.19060000000002</v>
      </c>
    </row>
    <row r="13199" spans="1:21" x14ac:dyDescent="0.35">
      <c r="A13199" t="s">
        <v>19</v>
      </c>
      <c r="B13199" t="s">
        <v>3239</v>
      </c>
      <c r="C13199" t="str">
        <f>SUBSTITUTE(Table1[[#This Row],[Fuel]],", ",",")</f>
        <v>fossil gas: natural gas</v>
      </c>
      <c r="D13199" t="s">
        <v>3239</v>
      </c>
      <c r="H13199" t="s">
        <v>3436</v>
      </c>
      <c r="I13199">
        <v>25</v>
      </c>
      <c r="J13199" t="s">
        <v>3449</v>
      </c>
      <c r="K13199" t="s">
        <v>29</v>
      </c>
      <c r="L13199" t="s">
        <v>29</v>
      </c>
      <c r="M13199" t="s">
        <v>29</v>
      </c>
      <c r="N13199">
        <v>31.621237000000001</v>
      </c>
      <c r="O13199">
        <v>-2.1719349999999999</v>
      </c>
      <c r="P13199" t="s">
        <v>3455</v>
      </c>
      <c r="Q13199" s="3">
        <f>Table1[[#This Row],[Capacity (MW)]]*0.395*8760*10^-6</f>
        <v>8.6504999999999999E-2</v>
      </c>
      <c r="R13199" s="3" cm="1">
        <f t="array" ref="R13199">AVERAGE(VLOOKUP(_xlfn.TEXTSPLIT(Table1[[#This Row],[Fuel (no space after comma)]], ","), FuelList_Final_EF!$A$2:$B$65, 2, FALSE))</f>
        <v>53.06</v>
      </c>
      <c r="S13199" s="3">
        <f>Table1[[#This Row],[Generation (TWh)]]*10^9*VLOOKUP(Table1[[#This Row],[Turbine/Engine Technology]],Technology_HR!$A$2:$B$11,2,FALSE)*10^-6</f>
        <v>952420.04999999993</v>
      </c>
      <c r="T13199" s="5">
        <f>Table1[[#This Row],[Fuel Consumption (mmBtu)]]*Table1[[#This Row],[Emission Factor (kg CO2/ mmBtu)]]*10^3</f>
        <v>50535407853</v>
      </c>
      <c r="U13199" s="3">
        <f>Table1[[#This Row],[Emissions (g CO2)]]/(Table1[[#This Row],[Generation (TWh)]]*10^9)</f>
        <v>584.19060000000002</v>
      </c>
    </row>
    <row r="13200" spans="1:21" x14ac:dyDescent="0.35">
      <c r="A13200" t="s">
        <v>1248</v>
      </c>
      <c r="B13200" t="s">
        <v>3239</v>
      </c>
      <c r="C13200" t="str">
        <f>SUBSTITUTE(Table1[[#This Row],[Fuel]],", ",",")</f>
        <v>fossil gas: natural gas</v>
      </c>
      <c r="D13200" t="s">
        <v>3239</v>
      </c>
      <c r="H13200" t="s">
        <v>3436</v>
      </c>
      <c r="I13200">
        <v>25</v>
      </c>
      <c r="J13200" t="s">
        <v>3446</v>
      </c>
      <c r="K13200">
        <v>2017</v>
      </c>
      <c r="L13200" t="s">
        <v>29</v>
      </c>
      <c r="M13200" t="s">
        <v>29</v>
      </c>
      <c r="N13200">
        <v>36.698735999999997</v>
      </c>
      <c r="O13200">
        <v>53.542231999999998</v>
      </c>
      <c r="P13200" t="s">
        <v>3522</v>
      </c>
      <c r="Q13200" s="3">
        <f>Table1[[#This Row],[Capacity (MW)]]*0.395*8760*10^-6</f>
        <v>8.6504999999999999E-2</v>
      </c>
      <c r="R13200" s="3" cm="1">
        <f t="array" ref="R13200">AVERAGE(VLOOKUP(_xlfn.TEXTSPLIT(Table1[[#This Row],[Fuel (no space after comma)]], ","), FuelList_Final_EF!$A$2:$B$65, 2, FALSE))</f>
        <v>53.06</v>
      </c>
      <c r="S13200" s="3">
        <f>Table1[[#This Row],[Generation (TWh)]]*10^9*VLOOKUP(Table1[[#This Row],[Turbine/Engine Technology]],Technology_HR!$A$2:$B$11,2,FALSE)*10^-6</f>
        <v>952420.04999999993</v>
      </c>
      <c r="T13200" s="5">
        <f>Table1[[#This Row],[Fuel Consumption (mmBtu)]]*Table1[[#This Row],[Emission Factor (kg CO2/ mmBtu)]]*10^3</f>
        <v>50535407853</v>
      </c>
      <c r="U13200" s="3">
        <f>Table1[[#This Row],[Emissions (g CO2)]]/(Table1[[#This Row],[Generation (TWh)]]*10^9)</f>
        <v>584.19060000000002</v>
      </c>
    </row>
    <row r="13201" spans="1:21" x14ac:dyDescent="0.35">
      <c r="A13201" t="s">
        <v>29</v>
      </c>
      <c r="B13201" t="s">
        <v>3241</v>
      </c>
      <c r="C13201" t="str">
        <f>SUBSTITUTE(Table1[[#This Row],[Fuel]],", ",",")</f>
        <v>fossil liquids: heavy fuel oil</v>
      </c>
      <c r="D13201" t="s">
        <v>3241</v>
      </c>
      <c r="H13201" t="s">
        <v>3437</v>
      </c>
      <c r="I13201">
        <v>12</v>
      </c>
      <c r="J13201" t="s">
        <v>3446</v>
      </c>
      <c r="K13201">
        <v>1995</v>
      </c>
      <c r="L13201" t="s">
        <v>29</v>
      </c>
      <c r="M13201" t="s">
        <v>29</v>
      </c>
      <c r="N13201">
        <v>15.421099999999999</v>
      </c>
      <c r="O13201">
        <v>38.9221</v>
      </c>
      <c r="P13201" t="s">
        <v>3501</v>
      </c>
      <c r="Q13201" s="3">
        <f>Table1[[#This Row],[Capacity (MW)]]*0.395*8760*10^-6</f>
        <v>4.1522400000000001E-2</v>
      </c>
      <c r="R13201" s="3" cm="1">
        <f t="array" ref="R13201">AVERAGE(VLOOKUP(_xlfn.TEXTSPLIT(Table1[[#This Row],[Fuel (no space after comma)]], ","), FuelList_Final_EF!$A$2:$B$65, 2, FALSE))</f>
        <v>81.602530311017389</v>
      </c>
      <c r="S13201" s="3">
        <f>Table1[[#This Row],[Generation (TWh)]]*10^9*VLOOKUP(Table1[[#This Row],[Turbine/Engine Technology]],Technology_HR!$A$2:$B$11,2,FALSE)*10^-6</f>
        <v>369549.36</v>
      </c>
      <c r="T13201" s="5">
        <f>Table1[[#This Row],[Fuel Consumption (mmBtu)]]*Table1[[#This Row],[Emission Factor (kg CO2/ mmBtu)]]*10^3</f>
        <v>30156162850.817078</v>
      </c>
      <c r="U13201" s="3">
        <f>Table1[[#This Row],[Emissions (g CO2)]]/(Table1[[#This Row],[Generation (TWh)]]*10^9)</f>
        <v>726.26251976805474</v>
      </c>
    </row>
    <row r="13202" spans="1:21" x14ac:dyDescent="0.35">
      <c r="A13202" t="s">
        <v>19</v>
      </c>
      <c r="B13202" t="s">
        <v>3239</v>
      </c>
      <c r="C13202" t="str">
        <f>SUBSTITUTE(Table1[[#This Row],[Fuel]],", ",",")</f>
        <v>fossil gas: natural gas</v>
      </c>
      <c r="D13202" t="s">
        <v>3239</v>
      </c>
      <c r="H13202" t="s">
        <v>3436</v>
      </c>
      <c r="I13202">
        <v>20</v>
      </c>
      <c r="J13202" t="s">
        <v>3446</v>
      </c>
      <c r="K13202">
        <v>2023</v>
      </c>
      <c r="L13202" t="s">
        <v>29</v>
      </c>
      <c r="M13202" t="s">
        <v>29</v>
      </c>
      <c r="N13202">
        <v>30.080728000000001</v>
      </c>
      <c r="O13202">
        <v>-2.2713640000000002</v>
      </c>
      <c r="P13202" t="s">
        <v>3455</v>
      </c>
      <c r="Q13202" s="3">
        <f>Table1[[#This Row],[Capacity (MW)]]*0.395*8760*10^-6</f>
        <v>6.9204000000000002E-2</v>
      </c>
      <c r="R13202" s="3" cm="1">
        <f t="array" ref="R13202">AVERAGE(VLOOKUP(_xlfn.TEXTSPLIT(Table1[[#This Row],[Fuel (no space after comma)]], ","), FuelList_Final_EF!$A$2:$B$65, 2, FALSE))</f>
        <v>53.06</v>
      </c>
      <c r="S13202" s="3">
        <f>Table1[[#This Row],[Generation (TWh)]]*10^9*VLOOKUP(Table1[[#This Row],[Turbine/Engine Technology]],Technology_HR!$A$2:$B$11,2,FALSE)*10^-6</f>
        <v>761936.03999999992</v>
      </c>
      <c r="T13202" s="5">
        <f>Table1[[#This Row],[Fuel Consumption (mmBtu)]]*Table1[[#This Row],[Emission Factor (kg CO2/ mmBtu)]]*10^3</f>
        <v>40428326282.399994</v>
      </c>
      <c r="U13202" s="3">
        <f>Table1[[#This Row],[Emissions (g CO2)]]/(Table1[[#This Row],[Generation (TWh)]]*10^9)</f>
        <v>584.1905999999999</v>
      </c>
    </row>
    <row r="13203" spans="1:21" x14ac:dyDescent="0.35">
      <c r="A13203" t="s">
        <v>19</v>
      </c>
      <c r="B13203" t="s">
        <v>3239</v>
      </c>
      <c r="C13203" t="str">
        <f>SUBSTITUTE(Table1[[#This Row],[Fuel]],", ",",")</f>
        <v>fossil gas: natural gas</v>
      </c>
      <c r="D13203" t="s">
        <v>3239</v>
      </c>
      <c r="H13203" t="s">
        <v>3436</v>
      </c>
      <c r="I13203">
        <v>20</v>
      </c>
      <c r="J13203" t="s">
        <v>3449</v>
      </c>
      <c r="K13203" t="s">
        <v>29</v>
      </c>
      <c r="L13203" t="s">
        <v>29</v>
      </c>
      <c r="M13203" t="s">
        <v>29</v>
      </c>
      <c r="N13203">
        <v>30.080728000000001</v>
      </c>
      <c r="O13203">
        <v>-2.2713640000000002</v>
      </c>
      <c r="P13203" t="s">
        <v>3455</v>
      </c>
      <c r="Q13203" s="3">
        <f>Table1[[#This Row],[Capacity (MW)]]*0.395*8760*10^-6</f>
        <v>6.9204000000000002E-2</v>
      </c>
      <c r="R13203" s="3" cm="1">
        <f t="array" ref="R13203">AVERAGE(VLOOKUP(_xlfn.TEXTSPLIT(Table1[[#This Row],[Fuel (no space after comma)]], ","), FuelList_Final_EF!$A$2:$B$65, 2, FALSE))</f>
        <v>53.06</v>
      </c>
      <c r="S13203" s="3">
        <f>Table1[[#This Row],[Generation (TWh)]]*10^9*VLOOKUP(Table1[[#This Row],[Turbine/Engine Technology]],Technology_HR!$A$2:$B$11,2,FALSE)*10^-6</f>
        <v>761936.03999999992</v>
      </c>
      <c r="T13203" s="5">
        <f>Table1[[#This Row],[Fuel Consumption (mmBtu)]]*Table1[[#This Row],[Emission Factor (kg CO2/ mmBtu)]]*10^3</f>
        <v>40428326282.399994</v>
      </c>
      <c r="U13203" s="3">
        <f>Table1[[#This Row],[Emissions (g CO2)]]/(Table1[[#This Row],[Generation (TWh)]]*10^9)</f>
        <v>584.1905999999999</v>
      </c>
    </row>
    <row r="13204" spans="1:21" x14ac:dyDescent="0.35">
      <c r="A13204" t="s">
        <v>19</v>
      </c>
      <c r="B13204" t="s">
        <v>3239</v>
      </c>
      <c r="C13204" t="str">
        <f>SUBSTITUTE(Table1[[#This Row],[Fuel]],", ",",")</f>
        <v>fossil gas: natural gas</v>
      </c>
      <c r="D13204" t="s">
        <v>3239</v>
      </c>
      <c r="H13204" t="s">
        <v>3436</v>
      </c>
      <c r="I13204">
        <v>20</v>
      </c>
      <c r="J13204" t="s">
        <v>3449</v>
      </c>
      <c r="K13204" t="s">
        <v>29</v>
      </c>
      <c r="L13204" t="s">
        <v>29</v>
      </c>
      <c r="M13204" t="s">
        <v>29</v>
      </c>
      <c r="N13204">
        <v>30.080728000000001</v>
      </c>
      <c r="O13204">
        <v>-2.2713640000000002</v>
      </c>
      <c r="P13204" t="s">
        <v>3455</v>
      </c>
      <c r="Q13204" s="3">
        <f>Table1[[#This Row],[Capacity (MW)]]*0.395*8760*10^-6</f>
        <v>6.9204000000000002E-2</v>
      </c>
      <c r="R13204" s="3" cm="1">
        <f t="array" ref="R13204">AVERAGE(VLOOKUP(_xlfn.TEXTSPLIT(Table1[[#This Row],[Fuel (no space after comma)]], ","), FuelList_Final_EF!$A$2:$B$65, 2, FALSE))</f>
        <v>53.06</v>
      </c>
      <c r="S13204" s="3">
        <f>Table1[[#This Row],[Generation (TWh)]]*10^9*VLOOKUP(Table1[[#This Row],[Turbine/Engine Technology]],Technology_HR!$A$2:$B$11,2,FALSE)*10^-6</f>
        <v>761936.03999999992</v>
      </c>
      <c r="T13204" s="5">
        <f>Table1[[#This Row],[Fuel Consumption (mmBtu)]]*Table1[[#This Row],[Emission Factor (kg CO2/ mmBtu)]]*10^3</f>
        <v>40428326282.399994</v>
      </c>
      <c r="U13204" s="3">
        <f>Table1[[#This Row],[Emissions (g CO2)]]/(Table1[[#This Row],[Generation (TWh)]]*10^9)</f>
        <v>584.1905999999999</v>
      </c>
    </row>
    <row r="13205" spans="1:21" x14ac:dyDescent="0.35">
      <c r="A13205" t="s">
        <v>19</v>
      </c>
      <c r="B13205" t="s">
        <v>3239</v>
      </c>
      <c r="C13205" t="str">
        <f>SUBSTITUTE(Table1[[#This Row],[Fuel]],", ",",")</f>
        <v>fossil gas: natural gas</v>
      </c>
      <c r="D13205" t="s">
        <v>3239</v>
      </c>
      <c r="H13205" t="s">
        <v>3436</v>
      </c>
      <c r="I13205">
        <v>20</v>
      </c>
      <c r="J13205" t="s">
        <v>3449</v>
      </c>
      <c r="K13205" t="s">
        <v>29</v>
      </c>
      <c r="L13205" t="s">
        <v>29</v>
      </c>
      <c r="M13205" t="s">
        <v>29</v>
      </c>
      <c r="N13205">
        <v>30.080728000000001</v>
      </c>
      <c r="O13205">
        <v>-2.2713640000000002</v>
      </c>
      <c r="P13205" t="s">
        <v>3455</v>
      </c>
      <c r="Q13205" s="3">
        <f>Table1[[#This Row],[Capacity (MW)]]*0.395*8760*10^-6</f>
        <v>6.9204000000000002E-2</v>
      </c>
      <c r="R13205" s="3" cm="1">
        <f t="array" ref="R13205">AVERAGE(VLOOKUP(_xlfn.TEXTSPLIT(Table1[[#This Row],[Fuel (no space after comma)]], ","), FuelList_Final_EF!$A$2:$B$65, 2, FALSE))</f>
        <v>53.06</v>
      </c>
      <c r="S13205" s="3">
        <f>Table1[[#This Row],[Generation (TWh)]]*10^9*VLOOKUP(Table1[[#This Row],[Turbine/Engine Technology]],Technology_HR!$A$2:$B$11,2,FALSE)*10^-6</f>
        <v>761936.03999999992</v>
      </c>
      <c r="T13205" s="5">
        <f>Table1[[#This Row],[Fuel Consumption (mmBtu)]]*Table1[[#This Row],[Emission Factor (kg CO2/ mmBtu)]]*10^3</f>
        <v>40428326282.399994</v>
      </c>
      <c r="U13205" s="3">
        <f>Table1[[#This Row],[Emissions (g CO2)]]/(Table1[[#This Row],[Generation (TWh)]]*10^9)</f>
        <v>584.1905999999999</v>
      </c>
    </row>
    <row r="13206" spans="1:21" x14ac:dyDescent="0.35">
      <c r="A13206" t="s">
        <v>19</v>
      </c>
      <c r="B13206" t="s">
        <v>3239</v>
      </c>
      <c r="C13206" t="str">
        <f>SUBSTITUTE(Table1[[#This Row],[Fuel]],", ",",")</f>
        <v>fossil gas: natural gas</v>
      </c>
      <c r="D13206" t="s">
        <v>3239</v>
      </c>
      <c r="H13206" t="s">
        <v>3436</v>
      </c>
      <c r="I13206">
        <v>20</v>
      </c>
      <c r="J13206" t="s">
        <v>3449</v>
      </c>
      <c r="K13206" t="s">
        <v>29</v>
      </c>
      <c r="L13206" t="s">
        <v>29</v>
      </c>
      <c r="M13206" t="s">
        <v>29</v>
      </c>
      <c r="N13206">
        <v>30.080728000000001</v>
      </c>
      <c r="O13206">
        <v>-2.2713640000000002</v>
      </c>
      <c r="P13206" t="s">
        <v>3455</v>
      </c>
      <c r="Q13206" s="3">
        <f>Table1[[#This Row],[Capacity (MW)]]*0.395*8760*10^-6</f>
        <v>6.9204000000000002E-2</v>
      </c>
      <c r="R13206" s="3" cm="1">
        <f t="array" ref="R13206">AVERAGE(VLOOKUP(_xlfn.TEXTSPLIT(Table1[[#This Row],[Fuel (no space after comma)]], ","), FuelList_Final_EF!$A$2:$B$65, 2, FALSE))</f>
        <v>53.06</v>
      </c>
      <c r="S13206" s="3">
        <f>Table1[[#This Row],[Generation (TWh)]]*10^9*VLOOKUP(Table1[[#This Row],[Turbine/Engine Technology]],Technology_HR!$A$2:$B$11,2,FALSE)*10^-6</f>
        <v>761936.03999999992</v>
      </c>
      <c r="T13206" s="5">
        <f>Table1[[#This Row],[Fuel Consumption (mmBtu)]]*Table1[[#This Row],[Emission Factor (kg CO2/ mmBtu)]]*10^3</f>
        <v>40428326282.399994</v>
      </c>
      <c r="U13206" s="3">
        <f>Table1[[#This Row],[Emissions (g CO2)]]/(Table1[[#This Row],[Generation (TWh)]]*10^9)</f>
        <v>584.1905999999999</v>
      </c>
    </row>
    <row r="13207" spans="1:21" x14ac:dyDescent="0.35">
      <c r="A13207" t="s">
        <v>19</v>
      </c>
      <c r="B13207" t="s">
        <v>3239</v>
      </c>
      <c r="C13207" t="str">
        <f>SUBSTITUTE(Table1[[#This Row],[Fuel]],", ",",")</f>
        <v>fossil gas: natural gas</v>
      </c>
      <c r="D13207" t="s">
        <v>3239</v>
      </c>
      <c r="H13207" t="s">
        <v>3436</v>
      </c>
      <c r="I13207">
        <v>20</v>
      </c>
      <c r="J13207" t="s">
        <v>3449</v>
      </c>
      <c r="K13207" t="s">
        <v>29</v>
      </c>
      <c r="L13207" t="s">
        <v>29</v>
      </c>
      <c r="M13207" t="s">
        <v>29</v>
      </c>
      <c r="N13207">
        <v>30.080728000000001</v>
      </c>
      <c r="O13207">
        <v>-2.2713640000000002</v>
      </c>
      <c r="P13207" t="s">
        <v>3455</v>
      </c>
      <c r="Q13207" s="3">
        <f>Table1[[#This Row],[Capacity (MW)]]*0.395*8760*10^-6</f>
        <v>6.9204000000000002E-2</v>
      </c>
      <c r="R13207" s="3" cm="1">
        <f t="array" ref="R13207">AVERAGE(VLOOKUP(_xlfn.TEXTSPLIT(Table1[[#This Row],[Fuel (no space after comma)]], ","), FuelList_Final_EF!$A$2:$B$65, 2, FALSE))</f>
        <v>53.06</v>
      </c>
      <c r="S13207" s="3">
        <f>Table1[[#This Row],[Generation (TWh)]]*10^9*VLOOKUP(Table1[[#This Row],[Turbine/Engine Technology]],Technology_HR!$A$2:$B$11,2,FALSE)*10^-6</f>
        <v>761936.03999999992</v>
      </c>
      <c r="T13207" s="5">
        <f>Table1[[#This Row],[Fuel Consumption (mmBtu)]]*Table1[[#This Row],[Emission Factor (kg CO2/ mmBtu)]]*10^3</f>
        <v>40428326282.399994</v>
      </c>
      <c r="U13207" s="3">
        <f>Table1[[#This Row],[Emissions (g CO2)]]/(Table1[[#This Row],[Generation (TWh)]]*10^9)</f>
        <v>584.1905999999999</v>
      </c>
    </row>
    <row r="13208" spans="1:21" x14ac:dyDescent="0.35">
      <c r="A13208" t="s">
        <v>19</v>
      </c>
      <c r="B13208" t="s">
        <v>3239</v>
      </c>
      <c r="C13208" t="str">
        <f>SUBSTITUTE(Table1[[#This Row],[Fuel]],", ",",")</f>
        <v>fossil gas: natural gas</v>
      </c>
      <c r="D13208" t="s">
        <v>3239</v>
      </c>
      <c r="H13208" t="s">
        <v>3436</v>
      </c>
      <c r="I13208">
        <v>20</v>
      </c>
      <c r="J13208" t="s">
        <v>3449</v>
      </c>
      <c r="K13208" t="s">
        <v>29</v>
      </c>
      <c r="L13208" t="s">
        <v>29</v>
      </c>
      <c r="M13208" t="s">
        <v>29</v>
      </c>
      <c r="N13208">
        <v>30.080728000000001</v>
      </c>
      <c r="O13208">
        <v>-2.2713640000000002</v>
      </c>
      <c r="P13208" t="s">
        <v>3455</v>
      </c>
      <c r="Q13208" s="3">
        <f>Table1[[#This Row],[Capacity (MW)]]*0.395*8760*10^-6</f>
        <v>6.9204000000000002E-2</v>
      </c>
      <c r="R13208" s="3" cm="1">
        <f t="array" ref="R13208">AVERAGE(VLOOKUP(_xlfn.TEXTSPLIT(Table1[[#This Row],[Fuel (no space after comma)]], ","), FuelList_Final_EF!$A$2:$B$65, 2, FALSE))</f>
        <v>53.06</v>
      </c>
      <c r="S13208" s="3">
        <f>Table1[[#This Row],[Generation (TWh)]]*10^9*VLOOKUP(Table1[[#This Row],[Turbine/Engine Technology]],Technology_HR!$A$2:$B$11,2,FALSE)*10^-6</f>
        <v>761936.03999999992</v>
      </c>
      <c r="T13208" s="5">
        <f>Table1[[#This Row],[Fuel Consumption (mmBtu)]]*Table1[[#This Row],[Emission Factor (kg CO2/ mmBtu)]]*10^3</f>
        <v>40428326282.399994</v>
      </c>
      <c r="U13208" s="3">
        <f>Table1[[#This Row],[Emissions (g CO2)]]/(Table1[[#This Row],[Generation (TWh)]]*10^9)</f>
        <v>584.1905999999999</v>
      </c>
    </row>
    <row r="13209" spans="1:21" x14ac:dyDescent="0.35">
      <c r="A13209" t="s">
        <v>19</v>
      </c>
      <c r="B13209" t="s">
        <v>3239</v>
      </c>
      <c r="C13209" t="str">
        <f>SUBSTITUTE(Table1[[#This Row],[Fuel]],", ",",")</f>
        <v>fossil gas: natural gas</v>
      </c>
      <c r="D13209" t="s">
        <v>3239</v>
      </c>
      <c r="H13209" t="s">
        <v>3436</v>
      </c>
      <c r="I13209">
        <v>20</v>
      </c>
      <c r="J13209" t="s">
        <v>3449</v>
      </c>
      <c r="K13209" t="s">
        <v>29</v>
      </c>
      <c r="L13209" t="s">
        <v>29</v>
      </c>
      <c r="M13209" t="s">
        <v>29</v>
      </c>
      <c r="N13209">
        <v>30.080728000000001</v>
      </c>
      <c r="O13209">
        <v>-2.2713640000000002</v>
      </c>
      <c r="P13209" t="s">
        <v>3455</v>
      </c>
      <c r="Q13209" s="3">
        <f>Table1[[#This Row],[Capacity (MW)]]*0.395*8760*10^-6</f>
        <v>6.9204000000000002E-2</v>
      </c>
      <c r="R13209" s="3" cm="1">
        <f t="array" ref="R13209">AVERAGE(VLOOKUP(_xlfn.TEXTSPLIT(Table1[[#This Row],[Fuel (no space after comma)]], ","), FuelList_Final_EF!$A$2:$B$65, 2, FALSE))</f>
        <v>53.06</v>
      </c>
      <c r="S13209" s="3">
        <f>Table1[[#This Row],[Generation (TWh)]]*10^9*VLOOKUP(Table1[[#This Row],[Turbine/Engine Technology]],Technology_HR!$A$2:$B$11,2,FALSE)*10^-6</f>
        <v>761936.03999999992</v>
      </c>
      <c r="T13209" s="5">
        <f>Table1[[#This Row],[Fuel Consumption (mmBtu)]]*Table1[[#This Row],[Emission Factor (kg CO2/ mmBtu)]]*10^3</f>
        <v>40428326282.399994</v>
      </c>
      <c r="U13209" s="3">
        <f>Table1[[#This Row],[Emissions (g CO2)]]/(Table1[[#This Row],[Generation (TWh)]]*10^9)</f>
        <v>584.1905999999999</v>
      </c>
    </row>
    <row r="13210" spans="1:21" x14ac:dyDescent="0.35">
      <c r="A13210" t="s">
        <v>19</v>
      </c>
      <c r="B13210" t="s">
        <v>3239</v>
      </c>
      <c r="C13210" t="str">
        <f>SUBSTITUTE(Table1[[#This Row],[Fuel]],", ",",")</f>
        <v>fossil gas: natural gas</v>
      </c>
      <c r="D13210" t="s">
        <v>3239</v>
      </c>
      <c r="H13210" t="s">
        <v>3436</v>
      </c>
      <c r="I13210">
        <v>24</v>
      </c>
      <c r="J13210" t="s">
        <v>3446</v>
      </c>
      <c r="K13210" t="s">
        <v>29</v>
      </c>
      <c r="L13210" t="s">
        <v>29</v>
      </c>
      <c r="M13210" t="s">
        <v>29</v>
      </c>
      <c r="N13210">
        <v>36.531579000000001</v>
      </c>
      <c r="O13210">
        <v>2.847356</v>
      </c>
      <c r="P13210" t="s">
        <v>3455</v>
      </c>
      <c r="Q13210" s="3">
        <f>Table1[[#This Row],[Capacity (MW)]]*0.395*8760*10^-6</f>
        <v>8.3044800000000002E-2</v>
      </c>
      <c r="R13210" s="3" cm="1">
        <f t="array" ref="R13210">AVERAGE(VLOOKUP(_xlfn.TEXTSPLIT(Table1[[#This Row],[Fuel (no space after comma)]], ","), FuelList_Final_EF!$A$2:$B$65, 2, FALSE))</f>
        <v>53.06</v>
      </c>
      <c r="S13210" s="3">
        <f>Table1[[#This Row],[Generation (TWh)]]*10^9*VLOOKUP(Table1[[#This Row],[Turbine/Engine Technology]],Technology_HR!$A$2:$B$11,2,FALSE)*10^-6</f>
        <v>914323.24799999991</v>
      </c>
      <c r="T13210" s="5">
        <f>Table1[[#This Row],[Fuel Consumption (mmBtu)]]*Table1[[#This Row],[Emission Factor (kg CO2/ mmBtu)]]*10^3</f>
        <v>48513991538.879997</v>
      </c>
      <c r="U13210" s="3">
        <f>Table1[[#This Row],[Emissions (g CO2)]]/(Table1[[#This Row],[Generation (TWh)]]*10^9)</f>
        <v>584.19060000000002</v>
      </c>
    </row>
    <row r="13211" spans="1:21" x14ac:dyDescent="0.35">
      <c r="A13211" t="s">
        <v>19</v>
      </c>
      <c r="B13211" t="s">
        <v>3239</v>
      </c>
      <c r="C13211" t="str">
        <f>SUBSTITUTE(Table1[[#This Row],[Fuel]],", ",",")</f>
        <v>fossil gas: natural gas</v>
      </c>
      <c r="D13211" t="s">
        <v>3239</v>
      </c>
      <c r="H13211" t="s">
        <v>3436</v>
      </c>
      <c r="I13211">
        <v>24</v>
      </c>
      <c r="J13211" t="s">
        <v>3446</v>
      </c>
      <c r="K13211" t="s">
        <v>29</v>
      </c>
      <c r="L13211" t="s">
        <v>29</v>
      </c>
      <c r="M13211" t="s">
        <v>29</v>
      </c>
      <c r="N13211">
        <v>36.531579000000001</v>
      </c>
      <c r="O13211">
        <v>2.847356</v>
      </c>
      <c r="P13211" t="s">
        <v>3455</v>
      </c>
      <c r="Q13211" s="3">
        <f>Table1[[#This Row],[Capacity (MW)]]*0.395*8760*10^-6</f>
        <v>8.3044800000000002E-2</v>
      </c>
      <c r="R13211" s="3" cm="1">
        <f t="array" ref="R13211">AVERAGE(VLOOKUP(_xlfn.TEXTSPLIT(Table1[[#This Row],[Fuel (no space after comma)]], ","), FuelList_Final_EF!$A$2:$B$65, 2, FALSE))</f>
        <v>53.06</v>
      </c>
      <c r="S13211" s="3">
        <f>Table1[[#This Row],[Generation (TWh)]]*10^9*VLOOKUP(Table1[[#This Row],[Turbine/Engine Technology]],Technology_HR!$A$2:$B$11,2,FALSE)*10^-6</f>
        <v>914323.24799999991</v>
      </c>
      <c r="T13211" s="5">
        <f>Table1[[#This Row],[Fuel Consumption (mmBtu)]]*Table1[[#This Row],[Emission Factor (kg CO2/ mmBtu)]]*10^3</f>
        <v>48513991538.879997</v>
      </c>
      <c r="U13211" s="3">
        <f>Table1[[#This Row],[Emissions (g CO2)]]/(Table1[[#This Row],[Generation (TWh)]]*10^9)</f>
        <v>584.19060000000002</v>
      </c>
    </row>
    <row r="13212" spans="1:21" x14ac:dyDescent="0.35">
      <c r="A13212" t="s">
        <v>3179</v>
      </c>
      <c r="B13212" t="s">
        <v>3239</v>
      </c>
      <c r="C13212" t="str">
        <f>SUBSTITUTE(Table1[[#This Row],[Fuel]],", ",",")</f>
        <v>fossil gas: natural gas</v>
      </c>
      <c r="D13212" t="s">
        <v>3239</v>
      </c>
      <c r="H13212" t="s">
        <v>3437</v>
      </c>
      <c r="I13212">
        <v>25.1</v>
      </c>
      <c r="J13212" t="s">
        <v>3446</v>
      </c>
      <c r="K13212">
        <v>2014</v>
      </c>
      <c r="L13212" t="s">
        <v>29</v>
      </c>
      <c r="M13212" t="s">
        <v>29</v>
      </c>
      <c r="N13212">
        <v>36.360273999999997</v>
      </c>
      <c r="O13212">
        <v>52.873520999999997</v>
      </c>
      <c r="P13212" t="s">
        <v>3522</v>
      </c>
      <c r="Q13212" s="3">
        <f>Table1[[#This Row],[Capacity (MW)]]*0.395*8760*10^-6</f>
        <v>8.6851020000000001E-2</v>
      </c>
      <c r="R13212" s="3" cm="1">
        <f t="array" ref="R13212">AVERAGE(VLOOKUP(_xlfn.TEXTSPLIT(Table1[[#This Row],[Fuel (no space after comma)]], ","), FuelList_Final_EF!$A$2:$B$65, 2, FALSE))</f>
        <v>53.06</v>
      </c>
      <c r="S13212" s="3">
        <f>Table1[[#This Row],[Generation (TWh)]]*10^9*VLOOKUP(Table1[[#This Row],[Turbine/Engine Technology]],Technology_HR!$A$2:$B$11,2,FALSE)*10^-6</f>
        <v>772974.07799999998</v>
      </c>
      <c r="T13212" s="5">
        <f>Table1[[#This Row],[Fuel Consumption (mmBtu)]]*Table1[[#This Row],[Emission Factor (kg CO2/ mmBtu)]]*10^3</f>
        <v>41014004578.68</v>
      </c>
      <c r="U13212" s="3">
        <f>Table1[[#This Row],[Emissions (g CO2)]]/(Table1[[#This Row],[Generation (TWh)]]*10^9)</f>
        <v>472.23399999999998</v>
      </c>
    </row>
    <row r="13213" spans="1:21" x14ac:dyDescent="0.35">
      <c r="A13213" t="s">
        <v>2048</v>
      </c>
      <c r="B13213" t="s">
        <v>3239</v>
      </c>
      <c r="C13213" t="str">
        <f>SUBSTITUTE(Table1[[#This Row],[Fuel]],", ",",")</f>
        <v>fossil gas: natural gas</v>
      </c>
      <c r="D13213" t="s">
        <v>3239</v>
      </c>
      <c r="H13213" t="s">
        <v>3436</v>
      </c>
      <c r="I13213">
        <v>49.5</v>
      </c>
      <c r="J13213" t="s">
        <v>3446</v>
      </c>
      <c r="K13213">
        <v>1984</v>
      </c>
      <c r="L13213" t="s">
        <v>29</v>
      </c>
      <c r="M13213" t="s">
        <v>29</v>
      </c>
      <c r="N13213">
        <v>19.986265</v>
      </c>
      <c r="O13213">
        <v>42.393766999999997</v>
      </c>
      <c r="P13213" t="s">
        <v>3580</v>
      </c>
      <c r="Q13213" s="3">
        <f>Table1[[#This Row],[Capacity (MW)]]*0.395*8760*10^-6</f>
        <v>0.17127990000000001</v>
      </c>
      <c r="R13213" s="3" cm="1">
        <f t="array" ref="R13213">AVERAGE(VLOOKUP(_xlfn.TEXTSPLIT(Table1[[#This Row],[Fuel (no space after comma)]], ","), FuelList_Final_EF!$A$2:$B$65, 2, FALSE))</f>
        <v>53.06</v>
      </c>
      <c r="S13213" s="3">
        <f>Table1[[#This Row],[Generation (TWh)]]*10^9*VLOOKUP(Table1[[#This Row],[Turbine/Engine Technology]],Technology_HR!$A$2:$B$11,2,FALSE)*10^-6</f>
        <v>1885791.699</v>
      </c>
      <c r="T13213" s="5">
        <f>Table1[[#This Row],[Fuel Consumption (mmBtu)]]*Table1[[#This Row],[Emission Factor (kg CO2/ mmBtu)]]*10^3</f>
        <v>100060107548.94</v>
      </c>
      <c r="U13213" s="3">
        <f>Table1[[#This Row],[Emissions (g CO2)]]/(Table1[[#This Row],[Generation (TWh)]]*10^9)</f>
        <v>584.19060000000002</v>
      </c>
    </row>
    <row r="13214" spans="1:21" x14ac:dyDescent="0.35">
      <c r="A13214" t="s">
        <v>2048</v>
      </c>
      <c r="B13214" t="s">
        <v>3239</v>
      </c>
      <c r="C13214" t="str">
        <f>SUBSTITUTE(Table1[[#This Row],[Fuel]],", ",",")</f>
        <v>fossil gas: natural gas</v>
      </c>
      <c r="D13214" t="s">
        <v>3239</v>
      </c>
      <c r="H13214" t="s">
        <v>3436</v>
      </c>
      <c r="I13214">
        <v>49.5</v>
      </c>
      <c r="J13214" t="s">
        <v>3446</v>
      </c>
      <c r="K13214">
        <v>1984</v>
      </c>
      <c r="L13214" t="s">
        <v>29</v>
      </c>
      <c r="M13214" t="s">
        <v>29</v>
      </c>
      <c r="N13214">
        <v>19.986265</v>
      </c>
      <c r="O13214">
        <v>42.393766999999997</v>
      </c>
      <c r="P13214" t="s">
        <v>3580</v>
      </c>
      <c r="Q13214" s="3">
        <f>Table1[[#This Row],[Capacity (MW)]]*0.395*8760*10^-6</f>
        <v>0.17127990000000001</v>
      </c>
      <c r="R13214" s="3" cm="1">
        <f t="array" ref="R13214">AVERAGE(VLOOKUP(_xlfn.TEXTSPLIT(Table1[[#This Row],[Fuel (no space after comma)]], ","), FuelList_Final_EF!$A$2:$B$65, 2, FALSE))</f>
        <v>53.06</v>
      </c>
      <c r="S13214" s="3">
        <f>Table1[[#This Row],[Generation (TWh)]]*10^9*VLOOKUP(Table1[[#This Row],[Turbine/Engine Technology]],Technology_HR!$A$2:$B$11,2,FALSE)*10^-6</f>
        <v>1885791.699</v>
      </c>
      <c r="T13214" s="5">
        <f>Table1[[#This Row],[Fuel Consumption (mmBtu)]]*Table1[[#This Row],[Emission Factor (kg CO2/ mmBtu)]]*10^3</f>
        <v>100060107548.94</v>
      </c>
      <c r="U13214" s="3">
        <f>Table1[[#This Row],[Emissions (g CO2)]]/(Table1[[#This Row],[Generation (TWh)]]*10^9)</f>
        <v>584.19060000000002</v>
      </c>
    </row>
    <row r="13215" spans="1:21" x14ac:dyDescent="0.35">
      <c r="A13215" t="s">
        <v>2048</v>
      </c>
      <c r="B13215" t="s">
        <v>3239</v>
      </c>
      <c r="C13215" t="str">
        <f>SUBSTITUTE(Table1[[#This Row],[Fuel]],", ",",")</f>
        <v>fossil gas: natural gas</v>
      </c>
      <c r="D13215" t="s">
        <v>3239</v>
      </c>
      <c r="H13215" t="s">
        <v>3436</v>
      </c>
      <c r="I13215">
        <v>22.5</v>
      </c>
      <c r="J13215" t="s">
        <v>3446</v>
      </c>
      <c r="K13215">
        <v>1984</v>
      </c>
      <c r="L13215" t="s">
        <v>29</v>
      </c>
      <c r="M13215" t="s">
        <v>29</v>
      </c>
      <c r="N13215">
        <v>19.986265</v>
      </c>
      <c r="O13215">
        <v>42.393766999999997</v>
      </c>
      <c r="P13215" t="s">
        <v>3580</v>
      </c>
      <c r="Q13215" s="3">
        <f>Table1[[#This Row],[Capacity (MW)]]*0.395*8760*10^-6</f>
        <v>7.7854500000000007E-2</v>
      </c>
      <c r="R13215" s="3" cm="1">
        <f t="array" ref="R13215">AVERAGE(VLOOKUP(_xlfn.TEXTSPLIT(Table1[[#This Row],[Fuel (no space after comma)]], ","), FuelList_Final_EF!$A$2:$B$65, 2, FALSE))</f>
        <v>53.06</v>
      </c>
      <c r="S13215" s="3">
        <f>Table1[[#This Row],[Generation (TWh)]]*10^9*VLOOKUP(Table1[[#This Row],[Turbine/Engine Technology]],Technology_HR!$A$2:$B$11,2,FALSE)*10^-6</f>
        <v>857178.04499999993</v>
      </c>
      <c r="T13215" s="5">
        <f>Table1[[#This Row],[Fuel Consumption (mmBtu)]]*Table1[[#This Row],[Emission Factor (kg CO2/ mmBtu)]]*10^3</f>
        <v>45481867067.699997</v>
      </c>
      <c r="U13215" s="3">
        <f>Table1[[#This Row],[Emissions (g CO2)]]/(Table1[[#This Row],[Generation (TWh)]]*10^9)</f>
        <v>584.1905999999999</v>
      </c>
    </row>
    <row r="13216" spans="1:21" x14ac:dyDescent="0.35">
      <c r="A13216" t="s">
        <v>2048</v>
      </c>
      <c r="B13216" t="s">
        <v>3239</v>
      </c>
      <c r="C13216" t="str">
        <f>SUBSTITUTE(Table1[[#This Row],[Fuel]],", ",",")</f>
        <v>fossil gas: natural gas</v>
      </c>
      <c r="D13216" t="s">
        <v>3239</v>
      </c>
      <c r="H13216" t="s">
        <v>3436</v>
      </c>
      <c r="I13216">
        <v>22.5</v>
      </c>
      <c r="J13216" t="s">
        <v>3446</v>
      </c>
      <c r="K13216">
        <v>1984</v>
      </c>
      <c r="L13216" t="s">
        <v>29</v>
      </c>
      <c r="M13216" t="s">
        <v>29</v>
      </c>
      <c r="N13216">
        <v>19.986265</v>
      </c>
      <c r="O13216">
        <v>42.393766999999997</v>
      </c>
      <c r="P13216" t="s">
        <v>3580</v>
      </c>
      <c r="Q13216" s="3">
        <f>Table1[[#This Row],[Capacity (MW)]]*0.395*8760*10^-6</f>
        <v>7.7854500000000007E-2</v>
      </c>
      <c r="R13216" s="3" cm="1">
        <f t="array" ref="R13216">AVERAGE(VLOOKUP(_xlfn.TEXTSPLIT(Table1[[#This Row],[Fuel (no space after comma)]], ","), FuelList_Final_EF!$A$2:$B$65, 2, FALSE))</f>
        <v>53.06</v>
      </c>
      <c r="S13216" s="3">
        <f>Table1[[#This Row],[Generation (TWh)]]*10^9*VLOOKUP(Table1[[#This Row],[Turbine/Engine Technology]],Technology_HR!$A$2:$B$11,2,FALSE)*10^-6</f>
        <v>857178.04499999993</v>
      </c>
      <c r="T13216" s="5">
        <f>Table1[[#This Row],[Fuel Consumption (mmBtu)]]*Table1[[#This Row],[Emission Factor (kg CO2/ mmBtu)]]*10^3</f>
        <v>45481867067.699997</v>
      </c>
      <c r="U13216" s="3">
        <f>Table1[[#This Row],[Emissions (g CO2)]]/(Table1[[#This Row],[Generation (TWh)]]*10^9)</f>
        <v>584.1905999999999</v>
      </c>
    </row>
    <row r="13217" spans="1:21" x14ac:dyDescent="0.35">
      <c r="A13217" t="s">
        <v>3180</v>
      </c>
      <c r="B13217" t="s">
        <v>3258</v>
      </c>
      <c r="C13217" t="str">
        <f>SUBSTITUTE(Table1[[#This Row],[Fuel]],", ",",")</f>
        <v>fossil liquids: diesel</v>
      </c>
      <c r="D13217" t="s">
        <v>3258</v>
      </c>
      <c r="H13217" t="s">
        <v>3437</v>
      </c>
      <c r="I13217">
        <v>22</v>
      </c>
      <c r="J13217" t="s">
        <v>3446</v>
      </c>
      <c r="K13217" t="s">
        <v>29</v>
      </c>
      <c r="L13217" t="s">
        <v>29</v>
      </c>
      <c r="M13217" t="s">
        <v>29</v>
      </c>
      <c r="N13217">
        <v>15.518802000000001</v>
      </c>
      <c r="O13217">
        <v>37.500315000000001</v>
      </c>
      <c r="P13217" t="s">
        <v>3501</v>
      </c>
      <c r="Q13217" s="3">
        <f>Table1[[#This Row],[Capacity (MW)]]*0.395*8760*10^-6</f>
        <v>7.6124400000000009E-2</v>
      </c>
      <c r="R13217" s="3" cm="1">
        <f t="array" ref="R13217">AVERAGE(VLOOKUP(_xlfn.TEXTSPLIT(Table1[[#This Row],[Fuel (no space after comma)]], ","), FuelList_Final_EF!$A$2:$B$65, 2, FALSE))</f>
        <v>78.106682297772565</v>
      </c>
      <c r="S13217" s="3">
        <f>Table1[[#This Row],[Generation (TWh)]]*10^9*VLOOKUP(Table1[[#This Row],[Turbine/Engine Technology]],Technology_HR!$A$2:$B$11,2,FALSE)*10^-6</f>
        <v>677507.16000000015</v>
      </c>
      <c r="T13217" s="5">
        <f>Table1[[#This Row],[Fuel Consumption (mmBtu)]]*Table1[[#This Row],[Emission Factor (kg CO2/ mmBtu)]]*10^3</f>
        <v>52917836500.586174</v>
      </c>
      <c r="U13217" s="3">
        <f>Table1[[#This Row],[Emissions (g CO2)]]/(Table1[[#This Row],[Generation (TWh)]]*10^9)</f>
        <v>695.14947245017584</v>
      </c>
    </row>
    <row r="13218" spans="1:21" x14ac:dyDescent="0.35">
      <c r="A13218" t="s">
        <v>29</v>
      </c>
      <c r="B13218" t="s">
        <v>3258</v>
      </c>
      <c r="C13218" t="str">
        <f>SUBSTITUTE(Table1[[#This Row],[Fuel]],", ",",")</f>
        <v>fossil liquids: diesel</v>
      </c>
      <c r="D13218" t="s">
        <v>3258</v>
      </c>
      <c r="H13218" t="s">
        <v>59</v>
      </c>
      <c r="I13218">
        <v>17</v>
      </c>
      <c r="J13218" t="s">
        <v>3446</v>
      </c>
      <c r="K13218" t="s">
        <v>29</v>
      </c>
      <c r="L13218" t="s">
        <v>29</v>
      </c>
      <c r="M13218" t="s">
        <v>29</v>
      </c>
      <c r="N13218">
        <v>8.4790320000000001</v>
      </c>
      <c r="O13218">
        <v>-13.200329999999999</v>
      </c>
      <c r="P13218" t="s">
        <v>3584</v>
      </c>
      <c r="Q13218" s="3">
        <f>Table1[[#This Row],[Capacity (MW)]]*0.395*8760*10^-6</f>
        <v>5.8823399999999998E-2</v>
      </c>
      <c r="R13218" s="3" cm="1">
        <f t="array" ref="R13218">AVERAGE(VLOOKUP(_xlfn.TEXTSPLIT(Table1[[#This Row],[Fuel (no space after comma)]], ","), FuelList_Final_EF!$A$2:$B$65, 2, FALSE))</f>
        <v>78.106682297772565</v>
      </c>
      <c r="S13218" s="3">
        <f>Table1[[#This Row],[Generation (TWh)]]*10^9*VLOOKUP(Table1[[#This Row],[Turbine/Engine Technology]],Technology_HR!$A$2:$B$11,2,FALSE)*10^-6</f>
        <v>487969.5147</v>
      </c>
      <c r="T13218" s="5">
        <f>Table1[[#This Row],[Fuel Consumption (mmBtu)]]*Table1[[#This Row],[Emission Factor (kg CO2/ mmBtu)]]*10^3</f>
        <v>38113679855.671158</v>
      </c>
      <c r="U13218" s="3">
        <f>Table1[[#This Row],[Emissions (g CO2)]]/(Table1[[#This Row],[Generation (TWh)]]*10^9)</f>
        <v>647.93398300117224</v>
      </c>
    </row>
    <row r="13219" spans="1:21" x14ac:dyDescent="0.35">
      <c r="A13219" t="s">
        <v>119</v>
      </c>
      <c r="B13219" t="s">
        <v>3240</v>
      </c>
      <c r="C13219" t="str">
        <f>SUBSTITUTE(Table1[[#This Row],[Fuel]],", ",",")</f>
        <v>fossil gas: natural gas,fossil liquids: diesel</v>
      </c>
      <c r="D13219" t="s">
        <v>3239</v>
      </c>
      <c r="E13219" t="s">
        <v>3258</v>
      </c>
      <c r="H13219" t="s">
        <v>3436</v>
      </c>
      <c r="I13219">
        <v>32</v>
      </c>
      <c r="J13219" t="s">
        <v>3446</v>
      </c>
      <c r="K13219">
        <v>2022</v>
      </c>
      <c r="L13219" t="s">
        <v>29</v>
      </c>
      <c r="M13219">
        <v>2045</v>
      </c>
      <c r="N13219">
        <v>-34.777202000000003</v>
      </c>
      <c r="O13219">
        <v>138.58265700000001</v>
      </c>
      <c r="P13219" t="s">
        <v>3460</v>
      </c>
      <c r="Q13219" s="3">
        <f>Table1[[#This Row],[Capacity (MW)]]*0.395*8760*10^-6</f>
        <v>0.1107264</v>
      </c>
      <c r="R13219" s="3" cm="1">
        <f t="array" ref="R13219">AVERAGE(VLOOKUP(_xlfn.TEXTSPLIT(Table1[[#This Row],[Fuel (no space after comma)]], ","), FuelList_Final_EF!$A$2:$B$65, 2, FALSE))</f>
        <v>65.583341148886291</v>
      </c>
      <c r="S13219" s="3">
        <f>Table1[[#This Row],[Generation (TWh)]]*10^9*VLOOKUP(Table1[[#This Row],[Turbine/Engine Technology]],Technology_HR!$A$2:$B$11,2,FALSE)*10^-6</f>
        <v>1219097.6639999999</v>
      </c>
      <c r="T13219" s="5">
        <f>Table1[[#This Row],[Fuel Consumption (mmBtu)]]*Table1[[#This Row],[Emission Factor (kg CO2/ mmBtu)]]*10^3</f>
        <v>79952497991.922348</v>
      </c>
      <c r="U13219" s="3">
        <f>Table1[[#This Row],[Emissions (g CO2)]]/(Table1[[#This Row],[Generation (TWh)]]*10^9)</f>
        <v>722.072586049238</v>
      </c>
    </row>
    <row r="13220" spans="1:21" x14ac:dyDescent="0.35">
      <c r="A13220" t="s">
        <v>119</v>
      </c>
      <c r="B13220" t="s">
        <v>3240</v>
      </c>
      <c r="C13220" t="str">
        <f>SUBSTITUTE(Table1[[#This Row],[Fuel]],", ",",")</f>
        <v>fossil gas: natural gas,fossil liquids: diesel</v>
      </c>
      <c r="D13220" t="s">
        <v>3239</v>
      </c>
      <c r="E13220" t="s">
        <v>3258</v>
      </c>
      <c r="H13220" t="s">
        <v>3436</v>
      </c>
      <c r="I13220">
        <v>32</v>
      </c>
      <c r="J13220" t="s">
        <v>3446</v>
      </c>
      <c r="K13220">
        <v>2022</v>
      </c>
      <c r="L13220" t="s">
        <v>29</v>
      </c>
      <c r="M13220">
        <v>2045</v>
      </c>
      <c r="N13220">
        <v>-34.777202000000003</v>
      </c>
      <c r="O13220">
        <v>138.58265700000001</v>
      </c>
      <c r="P13220" t="s">
        <v>3460</v>
      </c>
      <c r="Q13220" s="3">
        <f>Table1[[#This Row],[Capacity (MW)]]*0.395*8760*10^-6</f>
        <v>0.1107264</v>
      </c>
      <c r="R13220" s="3" cm="1">
        <f t="array" ref="R13220">AVERAGE(VLOOKUP(_xlfn.TEXTSPLIT(Table1[[#This Row],[Fuel (no space after comma)]], ","), FuelList_Final_EF!$A$2:$B$65, 2, FALSE))</f>
        <v>65.583341148886291</v>
      </c>
      <c r="S13220" s="3">
        <f>Table1[[#This Row],[Generation (TWh)]]*10^9*VLOOKUP(Table1[[#This Row],[Turbine/Engine Technology]],Technology_HR!$A$2:$B$11,2,FALSE)*10^-6</f>
        <v>1219097.6639999999</v>
      </c>
      <c r="T13220" s="5">
        <f>Table1[[#This Row],[Fuel Consumption (mmBtu)]]*Table1[[#This Row],[Emission Factor (kg CO2/ mmBtu)]]*10^3</f>
        <v>79952497991.922348</v>
      </c>
      <c r="U13220" s="3">
        <f>Table1[[#This Row],[Emissions (g CO2)]]/(Table1[[#This Row],[Generation (TWh)]]*10^9)</f>
        <v>722.072586049238</v>
      </c>
    </row>
    <row r="13221" spans="1:21" x14ac:dyDescent="0.35">
      <c r="A13221" t="s">
        <v>119</v>
      </c>
      <c r="B13221" t="s">
        <v>3429</v>
      </c>
      <c r="C13221" t="str">
        <f>SUBSTITUTE(Table1[[#This Row],[Fuel]],", ",",")</f>
        <v>fossil gas: natural gas [80%],fossil liquids: diesel [20%]</v>
      </c>
      <c r="D13221" t="s">
        <v>3657</v>
      </c>
      <c r="E13221" t="s">
        <v>3684</v>
      </c>
      <c r="H13221" t="s">
        <v>3436</v>
      </c>
      <c r="I13221">
        <v>32</v>
      </c>
      <c r="J13221" t="s">
        <v>3446</v>
      </c>
      <c r="K13221">
        <v>2022</v>
      </c>
      <c r="L13221" t="s">
        <v>29</v>
      </c>
      <c r="M13221">
        <v>2045</v>
      </c>
      <c r="N13221">
        <v>-34.777202000000003</v>
      </c>
      <c r="O13221">
        <v>138.58265700000001</v>
      </c>
      <c r="P13221" t="s">
        <v>3460</v>
      </c>
      <c r="Q13221" s="3">
        <f>Table1[[#This Row],[Capacity (MW)]]*0.395*8760*10^-6</f>
        <v>0.1107264</v>
      </c>
      <c r="R13221" s="3" cm="1">
        <f t="array" ref="R13221">AVERAGE(VLOOKUP(_xlfn.TEXTSPLIT(Table1[[#This Row],[Fuel (no space after comma)]], ","), FuelList_Final_EF!$A$2:$B$65, 2, FALSE))</f>
        <v>58.069336459554521</v>
      </c>
      <c r="S13221" s="3">
        <f>Table1[[#This Row],[Generation (TWh)]]*10^9*VLOOKUP(Table1[[#This Row],[Turbine/Engine Technology]],Technology_HR!$A$2:$B$11,2,FALSE)*10^-6</f>
        <v>1219097.6639999999</v>
      </c>
      <c r="T13221" s="5">
        <f>Table1[[#This Row],[Fuel Consumption (mmBtu)]]*Table1[[#This Row],[Emission Factor (kg CO2/ mmBtu)]]*10^3</f>
        <v>70792192427.87294</v>
      </c>
      <c r="U13221" s="3">
        <f>Table1[[#This Row],[Emissions (g CO2)]]/(Table1[[#This Row],[Generation (TWh)]]*10^9)</f>
        <v>639.34339441969519</v>
      </c>
    </row>
    <row r="13222" spans="1:21" x14ac:dyDescent="0.35">
      <c r="A13222" t="s">
        <v>119</v>
      </c>
      <c r="B13222" t="s">
        <v>3429</v>
      </c>
      <c r="C13222" t="str">
        <f>SUBSTITUTE(Table1[[#This Row],[Fuel]],", ",",")</f>
        <v>fossil gas: natural gas [80%],fossil liquids: diesel [20%]</v>
      </c>
      <c r="D13222" t="s">
        <v>3657</v>
      </c>
      <c r="E13222" t="s">
        <v>3684</v>
      </c>
      <c r="H13222" t="s">
        <v>3436</v>
      </c>
      <c r="I13222">
        <v>32</v>
      </c>
      <c r="J13222" t="s">
        <v>3446</v>
      </c>
      <c r="K13222">
        <v>2022</v>
      </c>
      <c r="L13222" t="s">
        <v>29</v>
      </c>
      <c r="M13222">
        <v>2045</v>
      </c>
      <c r="N13222">
        <v>-34.777202000000003</v>
      </c>
      <c r="O13222">
        <v>138.58265700000001</v>
      </c>
      <c r="P13222" t="s">
        <v>3460</v>
      </c>
      <c r="Q13222" s="3">
        <f>Table1[[#This Row],[Capacity (MW)]]*0.395*8760*10^-6</f>
        <v>0.1107264</v>
      </c>
      <c r="R13222" s="3" cm="1">
        <f t="array" ref="R13222">AVERAGE(VLOOKUP(_xlfn.TEXTSPLIT(Table1[[#This Row],[Fuel (no space after comma)]], ","), FuelList_Final_EF!$A$2:$B$65, 2, FALSE))</f>
        <v>58.069336459554521</v>
      </c>
      <c r="S13222" s="3">
        <f>Table1[[#This Row],[Generation (TWh)]]*10^9*VLOOKUP(Table1[[#This Row],[Turbine/Engine Technology]],Technology_HR!$A$2:$B$11,2,FALSE)*10^-6</f>
        <v>1219097.6639999999</v>
      </c>
      <c r="T13222" s="5">
        <f>Table1[[#This Row],[Fuel Consumption (mmBtu)]]*Table1[[#This Row],[Emission Factor (kg CO2/ mmBtu)]]*10^3</f>
        <v>70792192427.87294</v>
      </c>
      <c r="U13222" s="3">
        <f>Table1[[#This Row],[Emissions (g CO2)]]/(Table1[[#This Row],[Generation (TWh)]]*10^9)</f>
        <v>639.34339441969519</v>
      </c>
    </row>
    <row r="13223" spans="1:21" x14ac:dyDescent="0.35">
      <c r="A13223" t="s">
        <v>29</v>
      </c>
      <c r="B13223" t="s">
        <v>3241</v>
      </c>
      <c r="C13223" t="str">
        <f>SUBSTITUTE(Table1[[#This Row],[Fuel]],", ",",")</f>
        <v>fossil liquids: heavy fuel oil</v>
      </c>
      <c r="D13223" t="s">
        <v>3241</v>
      </c>
      <c r="H13223" t="s">
        <v>59</v>
      </c>
      <c r="I13223">
        <v>15</v>
      </c>
      <c r="J13223" t="s">
        <v>3449</v>
      </c>
      <c r="K13223" t="s">
        <v>29</v>
      </c>
      <c r="L13223" t="s">
        <v>29</v>
      </c>
      <c r="M13223" t="s">
        <v>29</v>
      </c>
      <c r="N13223">
        <v>11.861184</v>
      </c>
      <c r="O13223">
        <v>-15.638195</v>
      </c>
      <c r="P13223" t="s">
        <v>3623</v>
      </c>
      <c r="Q13223" s="3">
        <f>Table1[[#This Row],[Capacity (MW)]]*0.395*8760*10^-6</f>
        <v>5.1903000000000005E-2</v>
      </c>
      <c r="R13223" s="3" cm="1">
        <f t="array" ref="R13223">AVERAGE(VLOOKUP(_xlfn.TEXTSPLIT(Table1[[#This Row],[Fuel (no space after comma)]], ","), FuelList_Final_EF!$A$2:$B$65, 2, FALSE))</f>
        <v>81.602530311017389</v>
      </c>
      <c r="S13223" s="3">
        <f>Table1[[#This Row],[Generation (TWh)]]*10^9*VLOOKUP(Table1[[#This Row],[Turbine/Engine Technology]],Technology_HR!$A$2:$B$11,2,FALSE)*10^-6</f>
        <v>430561.33650000003</v>
      </c>
      <c r="T13223" s="5">
        <f>Table1[[#This Row],[Fuel Consumption (mmBtu)]]*Table1[[#This Row],[Emission Factor (kg CO2/ mmBtu)]]*10^3</f>
        <v>35134894512.493408</v>
      </c>
      <c r="U13223" s="3">
        <f>Table1[[#This Row],[Emissions (g CO2)]]/(Table1[[#This Row],[Generation (TWh)]]*10^9)</f>
        <v>676.93379019504471</v>
      </c>
    </row>
    <row r="13224" spans="1:21" x14ac:dyDescent="0.35">
      <c r="A13224" t="s">
        <v>19</v>
      </c>
      <c r="B13224" t="s">
        <v>3239</v>
      </c>
      <c r="C13224" t="str">
        <f>SUBSTITUTE(Table1[[#This Row],[Fuel]],", ",",")</f>
        <v>fossil gas: natural gas</v>
      </c>
      <c r="D13224" t="s">
        <v>3239</v>
      </c>
      <c r="H13224" t="s">
        <v>3436</v>
      </c>
      <c r="I13224">
        <v>25</v>
      </c>
      <c r="J13224" t="s">
        <v>3446</v>
      </c>
      <c r="K13224">
        <v>1978</v>
      </c>
      <c r="L13224" t="s">
        <v>29</v>
      </c>
      <c r="M13224" t="s">
        <v>29</v>
      </c>
      <c r="N13224">
        <v>36.591645999999997</v>
      </c>
      <c r="O13224">
        <v>2.922685</v>
      </c>
      <c r="P13224" t="s">
        <v>3455</v>
      </c>
      <c r="Q13224" s="3">
        <f>Table1[[#This Row],[Capacity (MW)]]*0.395*8760*10^-6</f>
        <v>8.6504999999999999E-2</v>
      </c>
      <c r="R13224" s="3" cm="1">
        <f t="array" ref="R13224">AVERAGE(VLOOKUP(_xlfn.TEXTSPLIT(Table1[[#This Row],[Fuel (no space after comma)]], ","), FuelList_Final_EF!$A$2:$B$65, 2, FALSE))</f>
        <v>53.06</v>
      </c>
      <c r="S13224" s="3">
        <f>Table1[[#This Row],[Generation (TWh)]]*10^9*VLOOKUP(Table1[[#This Row],[Turbine/Engine Technology]],Technology_HR!$A$2:$B$11,2,FALSE)*10^-6</f>
        <v>952420.04999999993</v>
      </c>
      <c r="T13224" s="5">
        <f>Table1[[#This Row],[Fuel Consumption (mmBtu)]]*Table1[[#This Row],[Emission Factor (kg CO2/ mmBtu)]]*10^3</f>
        <v>50535407853</v>
      </c>
      <c r="U13224" s="3">
        <f>Table1[[#This Row],[Emissions (g CO2)]]/(Table1[[#This Row],[Generation (TWh)]]*10^9)</f>
        <v>584.19060000000002</v>
      </c>
    </row>
    <row r="13225" spans="1:21" x14ac:dyDescent="0.35">
      <c r="A13225" t="s">
        <v>19</v>
      </c>
      <c r="B13225" t="s">
        <v>3239</v>
      </c>
      <c r="C13225" t="str">
        <f>SUBSTITUTE(Table1[[#This Row],[Fuel]],", ",",")</f>
        <v>fossil gas: natural gas</v>
      </c>
      <c r="D13225" t="s">
        <v>3239</v>
      </c>
      <c r="H13225" t="s">
        <v>3436</v>
      </c>
      <c r="I13225">
        <v>25</v>
      </c>
      <c r="J13225" t="s">
        <v>3446</v>
      </c>
      <c r="K13225">
        <v>1978</v>
      </c>
      <c r="L13225" t="s">
        <v>29</v>
      </c>
      <c r="M13225" t="s">
        <v>29</v>
      </c>
      <c r="N13225">
        <v>36.591645999999997</v>
      </c>
      <c r="O13225">
        <v>2.922685</v>
      </c>
      <c r="P13225" t="s">
        <v>3455</v>
      </c>
      <c r="Q13225" s="3">
        <f>Table1[[#This Row],[Capacity (MW)]]*0.395*8760*10^-6</f>
        <v>8.6504999999999999E-2</v>
      </c>
      <c r="R13225" s="3" cm="1">
        <f t="array" ref="R13225">AVERAGE(VLOOKUP(_xlfn.TEXTSPLIT(Table1[[#This Row],[Fuel (no space after comma)]], ","), FuelList_Final_EF!$A$2:$B$65, 2, FALSE))</f>
        <v>53.06</v>
      </c>
      <c r="S13225" s="3">
        <f>Table1[[#This Row],[Generation (TWh)]]*10^9*VLOOKUP(Table1[[#This Row],[Turbine/Engine Technology]],Technology_HR!$A$2:$B$11,2,FALSE)*10^-6</f>
        <v>952420.04999999993</v>
      </c>
      <c r="T13225" s="5">
        <f>Table1[[#This Row],[Fuel Consumption (mmBtu)]]*Table1[[#This Row],[Emission Factor (kg CO2/ mmBtu)]]*10^3</f>
        <v>50535407853</v>
      </c>
      <c r="U13225" s="3">
        <f>Table1[[#This Row],[Emissions (g CO2)]]/(Table1[[#This Row],[Generation (TWh)]]*10^9)</f>
        <v>584.19060000000002</v>
      </c>
    </row>
    <row r="13226" spans="1:21" x14ac:dyDescent="0.35">
      <c r="A13226" t="s">
        <v>19</v>
      </c>
      <c r="B13226" t="s">
        <v>3239</v>
      </c>
      <c r="C13226" t="str">
        <f>SUBSTITUTE(Table1[[#This Row],[Fuel]],", ",",")</f>
        <v>fossil gas: natural gas</v>
      </c>
      <c r="D13226" t="s">
        <v>3239</v>
      </c>
      <c r="H13226" t="s">
        <v>3436</v>
      </c>
      <c r="I13226">
        <v>25</v>
      </c>
      <c r="J13226" t="s">
        <v>3446</v>
      </c>
      <c r="K13226">
        <v>1978</v>
      </c>
      <c r="L13226" t="s">
        <v>29</v>
      </c>
      <c r="M13226" t="s">
        <v>29</v>
      </c>
      <c r="N13226">
        <v>36.591645999999997</v>
      </c>
      <c r="O13226">
        <v>2.922685</v>
      </c>
      <c r="P13226" t="s">
        <v>3455</v>
      </c>
      <c r="Q13226" s="3">
        <f>Table1[[#This Row],[Capacity (MW)]]*0.395*8760*10^-6</f>
        <v>8.6504999999999999E-2</v>
      </c>
      <c r="R13226" s="3" cm="1">
        <f t="array" ref="R13226">AVERAGE(VLOOKUP(_xlfn.TEXTSPLIT(Table1[[#This Row],[Fuel (no space after comma)]], ","), FuelList_Final_EF!$A$2:$B$65, 2, FALSE))</f>
        <v>53.06</v>
      </c>
      <c r="S13226" s="3">
        <f>Table1[[#This Row],[Generation (TWh)]]*10^9*VLOOKUP(Table1[[#This Row],[Turbine/Engine Technology]],Technology_HR!$A$2:$B$11,2,FALSE)*10^-6</f>
        <v>952420.04999999993</v>
      </c>
      <c r="T13226" s="5">
        <f>Table1[[#This Row],[Fuel Consumption (mmBtu)]]*Table1[[#This Row],[Emission Factor (kg CO2/ mmBtu)]]*10^3</f>
        <v>50535407853</v>
      </c>
      <c r="U13226" s="3">
        <f>Table1[[#This Row],[Emissions (g CO2)]]/(Table1[[#This Row],[Generation (TWh)]]*10^9)</f>
        <v>584.19060000000002</v>
      </c>
    </row>
    <row r="13227" spans="1:21" x14ac:dyDescent="0.35">
      <c r="A13227" t="s">
        <v>19</v>
      </c>
      <c r="B13227" t="s">
        <v>3239</v>
      </c>
      <c r="C13227" t="str">
        <f>SUBSTITUTE(Table1[[#This Row],[Fuel]],", ",",")</f>
        <v>fossil gas: natural gas</v>
      </c>
      <c r="D13227" t="s">
        <v>3239</v>
      </c>
      <c r="H13227" t="s">
        <v>3436</v>
      </c>
      <c r="I13227">
        <v>25</v>
      </c>
      <c r="J13227" t="s">
        <v>3446</v>
      </c>
      <c r="K13227">
        <v>1978</v>
      </c>
      <c r="L13227" t="s">
        <v>29</v>
      </c>
      <c r="M13227" t="s">
        <v>29</v>
      </c>
      <c r="N13227">
        <v>36.591645999999997</v>
      </c>
      <c r="O13227">
        <v>2.922685</v>
      </c>
      <c r="P13227" t="s">
        <v>3455</v>
      </c>
      <c r="Q13227" s="3">
        <f>Table1[[#This Row],[Capacity (MW)]]*0.395*8760*10^-6</f>
        <v>8.6504999999999999E-2</v>
      </c>
      <c r="R13227" s="3" cm="1">
        <f t="array" ref="R13227">AVERAGE(VLOOKUP(_xlfn.TEXTSPLIT(Table1[[#This Row],[Fuel (no space after comma)]], ","), FuelList_Final_EF!$A$2:$B$65, 2, FALSE))</f>
        <v>53.06</v>
      </c>
      <c r="S13227" s="3">
        <f>Table1[[#This Row],[Generation (TWh)]]*10^9*VLOOKUP(Table1[[#This Row],[Turbine/Engine Technology]],Technology_HR!$A$2:$B$11,2,FALSE)*10^-6</f>
        <v>952420.04999999993</v>
      </c>
      <c r="T13227" s="5">
        <f>Table1[[#This Row],[Fuel Consumption (mmBtu)]]*Table1[[#This Row],[Emission Factor (kg CO2/ mmBtu)]]*10^3</f>
        <v>50535407853</v>
      </c>
      <c r="U13227" s="3">
        <f>Table1[[#This Row],[Emissions (g CO2)]]/(Table1[[#This Row],[Generation (TWh)]]*10^9)</f>
        <v>584.19060000000002</v>
      </c>
    </row>
    <row r="13228" spans="1:21" x14ac:dyDescent="0.35">
      <c r="A13228" t="s">
        <v>1278</v>
      </c>
      <c r="B13228" t="s">
        <v>3245</v>
      </c>
      <c r="C13228" t="str">
        <f>SUBSTITUTE(Table1[[#This Row],[Fuel]],", ",",")</f>
        <v>fossil gas: unknown</v>
      </c>
      <c r="D13228" t="s">
        <v>3245</v>
      </c>
      <c r="H13228" t="s">
        <v>59</v>
      </c>
      <c r="I13228">
        <v>25</v>
      </c>
      <c r="J13228" t="s">
        <v>3446</v>
      </c>
      <c r="K13228" t="s">
        <v>29</v>
      </c>
      <c r="L13228" t="s">
        <v>29</v>
      </c>
      <c r="M13228" t="s">
        <v>29</v>
      </c>
      <c r="N13228">
        <v>28.914738</v>
      </c>
      <c r="O13228">
        <v>50.826925000000003</v>
      </c>
      <c r="P13228" t="s">
        <v>3522</v>
      </c>
      <c r="Q13228" s="3">
        <f>Table1[[#This Row],[Capacity (MW)]]*0.395*8760*10^-6</f>
        <v>8.6504999999999999E-2</v>
      </c>
      <c r="R13228" s="3" cm="1">
        <f t="array" ref="R13228">AVERAGE(VLOOKUP(_xlfn.TEXTSPLIT(Table1[[#This Row],[Fuel (no space after comma)]], ","), FuelList_Final_EF!$A$2:$B$65, 2, FALSE))</f>
        <v>60.319163943067998</v>
      </c>
      <c r="S13228" s="3">
        <f>Table1[[#This Row],[Generation (TWh)]]*10^9*VLOOKUP(Table1[[#This Row],[Turbine/Engine Technology]],Technology_HR!$A$2:$B$11,2,FALSE)*10^-6</f>
        <v>717602.22749999992</v>
      </c>
      <c r="T13228" s="5">
        <f>Table1[[#This Row],[Fuel Consumption (mmBtu)]]*Table1[[#This Row],[Emission Factor (kg CO2/ mmBtu)]]*10^3</f>
        <v>43285166406.483276</v>
      </c>
      <c r="U13228" s="3">
        <f>Table1[[#This Row],[Emissions (g CO2)]]/(Table1[[#This Row],[Generation (TWh)]]*10^9)</f>
        <v>500.37762448972057</v>
      </c>
    </row>
    <row r="13229" spans="1:21" x14ac:dyDescent="0.35">
      <c r="A13229" t="s">
        <v>1278</v>
      </c>
      <c r="B13229" t="s">
        <v>3245</v>
      </c>
      <c r="C13229" t="str">
        <f>SUBSTITUTE(Table1[[#This Row],[Fuel]],", ",",")</f>
        <v>fossil gas: unknown</v>
      </c>
      <c r="D13229" t="s">
        <v>3245</v>
      </c>
      <c r="H13229" t="s">
        <v>59</v>
      </c>
      <c r="I13229">
        <v>25</v>
      </c>
      <c r="J13229" t="s">
        <v>3446</v>
      </c>
      <c r="K13229" t="s">
        <v>29</v>
      </c>
      <c r="L13229" t="s">
        <v>29</v>
      </c>
      <c r="M13229" t="s">
        <v>29</v>
      </c>
      <c r="N13229">
        <v>28.914738</v>
      </c>
      <c r="O13229">
        <v>50.826925000000003</v>
      </c>
      <c r="P13229" t="s">
        <v>3522</v>
      </c>
      <c r="Q13229" s="3">
        <f>Table1[[#This Row],[Capacity (MW)]]*0.395*8760*10^-6</f>
        <v>8.6504999999999999E-2</v>
      </c>
      <c r="R13229" s="3" cm="1">
        <f t="array" ref="R13229">AVERAGE(VLOOKUP(_xlfn.TEXTSPLIT(Table1[[#This Row],[Fuel (no space after comma)]], ","), FuelList_Final_EF!$A$2:$B$65, 2, FALSE))</f>
        <v>60.319163943067998</v>
      </c>
      <c r="S13229" s="3">
        <f>Table1[[#This Row],[Generation (TWh)]]*10^9*VLOOKUP(Table1[[#This Row],[Turbine/Engine Technology]],Technology_HR!$A$2:$B$11,2,FALSE)*10^-6</f>
        <v>717602.22749999992</v>
      </c>
      <c r="T13229" s="5">
        <f>Table1[[#This Row],[Fuel Consumption (mmBtu)]]*Table1[[#This Row],[Emission Factor (kg CO2/ mmBtu)]]*10^3</f>
        <v>43285166406.483276</v>
      </c>
      <c r="U13229" s="3">
        <f>Table1[[#This Row],[Emissions (g CO2)]]/(Table1[[#This Row],[Generation (TWh)]]*10^9)</f>
        <v>500.37762448972057</v>
      </c>
    </row>
    <row r="13230" spans="1:21" x14ac:dyDescent="0.35">
      <c r="A13230" t="s">
        <v>3181</v>
      </c>
      <c r="B13230" t="s">
        <v>3430</v>
      </c>
      <c r="C13230" t="str">
        <f>SUBSTITUTE(Table1[[#This Row],[Fuel]],", ",",")</f>
        <v>fossil gas: natural gas [65%],other: hydrogen (green) [35%]</v>
      </c>
      <c r="D13230" t="s">
        <v>3685</v>
      </c>
      <c r="E13230" t="s">
        <v>3686</v>
      </c>
      <c r="H13230" t="s">
        <v>3436</v>
      </c>
      <c r="I13230">
        <v>33.33</v>
      </c>
      <c r="J13230" t="s">
        <v>3447</v>
      </c>
      <c r="K13230">
        <v>2027</v>
      </c>
      <c r="L13230" t="s">
        <v>29</v>
      </c>
      <c r="M13230" t="s">
        <v>29</v>
      </c>
      <c r="N13230">
        <v>-26.841379</v>
      </c>
      <c r="O13230">
        <v>150.795152</v>
      </c>
      <c r="P13230" t="s">
        <v>3460</v>
      </c>
      <c r="Q13230" s="3">
        <f>Table1[[#This Row],[Capacity (MW)]]*0.395*8760*10^-6</f>
        <v>0.11532846599999999</v>
      </c>
      <c r="R13230" s="3" cm="1">
        <f t="array" ref="R13230">AVERAGE(VLOOKUP(_xlfn.TEXTSPLIT(Table1[[#This Row],[Fuel (no space after comma)]], ","), FuelList_Final_EF!$A$2:$B$65, 2, FALSE))</f>
        <v>34.489000000000004</v>
      </c>
      <c r="S13230" s="3">
        <f>Table1[[#This Row],[Generation (TWh)]]*10^9*VLOOKUP(Table1[[#This Row],[Turbine/Engine Technology]],Technology_HR!$A$2:$B$11,2,FALSE)*10^-6</f>
        <v>1269766.4106599996</v>
      </c>
      <c r="T13230" s="5">
        <f>Table1[[#This Row],[Fuel Consumption (mmBtu)]]*Table1[[#This Row],[Emission Factor (kg CO2/ mmBtu)]]*10^3</f>
        <v>43792973737.252731</v>
      </c>
      <c r="U13230" s="3">
        <f>Table1[[#This Row],[Emissions (g CO2)]]/(Table1[[#This Row],[Generation (TWh)]]*10^9)</f>
        <v>379.72388999999998</v>
      </c>
    </row>
    <row r="13231" spans="1:21" x14ac:dyDescent="0.35">
      <c r="A13231" t="s">
        <v>3181</v>
      </c>
      <c r="B13231" t="s">
        <v>3430</v>
      </c>
      <c r="C13231" t="str">
        <f>SUBSTITUTE(Table1[[#This Row],[Fuel]],", ",",")</f>
        <v>fossil gas: natural gas [65%],other: hydrogen (green) [35%]</v>
      </c>
      <c r="D13231" t="s">
        <v>3685</v>
      </c>
      <c r="E13231" t="s">
        <v>3686</v>
      </c>
      <c r="H13231" t="s">
        <v>3436</v>
      </c>
      <c r="I13231">
        <v>33.33</v>
      </c>
      <c r="J13231" t="s">
        <v>3447</v>
      </c>
      <c r="K13231">
        <v>2027</v>
      </c>
      <c r="L13231" t="s">
        <v>29</v>
      </c>
      <c r="M13231" t="s">
        <v>29</v>
      </c>
      <c r="N13231">
        <v>-26.841379</v>
      </c>
      <c r="O13231">
        <v>150.795152</v>
      </c>
      <c r="P13231" t="s">
        <v>3460</v>
      </c>
      <c r="Q13231" s="3">
        <f>Table1[[#This Row],[Capacity (MW)]]*0.395*8760*10^-6</f>
        <v>0.11532846599999999</v>
      </c>
      <c r="R13231" s="3" cm="1">
        <f t="array" ref="R13231">AVERAGE(VLOOKUP(_xlfn.TEXTSPLIT(Table1[[#This Row],[Fuel (no space after comma)]], ","), FuelList_Final_EF!$A$2:$B$65, 2, FALSE))</f>
        <v>34.489000000000004</v>
      </c>
      <c r="S13231" s="3">
        <f>Table1[[#This Row],[Generation (TWh)]]*10^9*VLOOKUP(Table1[[#This Row],[Turbine/Engine Technology]],Technology_HR!$A$2:$B$11,2,FALSE)*10^-6</f>
        <v>1269766.4106599996</v>
      </c>
      <c r="T13231" s="5">
        <f>Table1[[#This Row],[Fuel Consumption (mmBtu)]]*Table1[[#This Row],[Emission Factor (kg CO2/ mmBtu)]]*10^3</f>
        <v>43792973737.252731</v>
      </c>
      <c r="U13231" s="3">
        <f>Table1[[#This Row],[Emissions (g CO2)]]/(Table1[[#This Row],[Generation (TWh)]]*10^9)</f>
        <v>379.72388999999998</v>
      </c>
    </row>
    <row r="13232" spans="1:21" x14ac:dyDescent="0.35">
      <c r="A13232" t="s">
        <v>3181</v>
      </c>
      <c r="B13232" t="s">
        <v>3430</v>
      </c>
      <c r="C13232" t="str">
        <f>SUBSTITUTE(Table1[[#This Row],[Fuel]],", ",",")</f>
        <v>fossil gas: natural gas [65%],other: hydrogen (green) [35%]</v>
      </c>
      <c r="D13232" t="s">
        <v>3685</v>
      </c>
      <c r="E13232" t="s">
        <v>3686</v>
      </c>
      <c r="H13232" t="s">
        <v>3436</v>
      </c>
      <c r="I13232">
        <v>33.33</v>
      </c>
      <c r="J13232" t="s">
        <v>3447</v>
      </c>
      <c r="K13232">
        <v>2027</v>
      </c>
      <c r="L13232" t="s">
        <v>29</v>
      </c>
      <c r="M13232" t="s">
        <v>29</v>
      </c>
      <c r="N13232">
        <v>-26.841379</v>
      </c>
      <c r="O13232">
        <v>150.795152</v>
      </c>
      <c r="P13232" t="s">
        <v>3460</v>
      </c>
      <c r="Q13232" s="3">
        <f>Table1[[#This Row],[Capacity (MW)]]*0.395*8760*10^-6</f>
        <v>0.11532846599999999</v>
      </c>
      <c r="R13232" s="3" cm="1">
        <f t="array" ref="R13232">AVERAGE(VLOOKUP(_xlfn.TEXTSPLIT(Table1[[#This Row],[Fuel (no space after comma)]], ","), FuelList_Final_EF!$A$2:$B$65, 2, FALSE))</f>
        <v>34.489000000000004</v>
      </c>
      <c r="S13232" s="3">
        <f>Table1[[#This Row],[Generation (TWh)]]*10^9*VLOOKUP(Table1[[#This Row],[Turbine/Engine Technology]],Technology_HR!$A$2:$B$11,2,FALSE)*10^-6</f>
        <v>1269766.4106599996</v>
      </c>
      <c r="T13232" s="5">
        <f>Table1[[#This Row],[Fuel Consumption (mmBtu)]]*Table1[[#This Row],[Emission Factor (kg CO2/ mmBtu)]]*10^3</f>
        <v>43792973737.252731</v>
      </c>
      <c r="U13232" s="3">
        <f>Table1[[#This Row],[Emissions (g CO2)]]/(Table1[[#This Row],[Generation (TWh)]]*10^9)</f>
        <v>379.72388999999998</v>
      </c>
    </row>
    <row r="13233" spans="1:21" x14ac:dyDescent="0.35">
      <c r="A13233" t="s">
        <v>3181</v>
      </c>
      <c r="B13233" t="s">
        <v>3430</v>
      </c>
      <c r="C13233" t="str">
        <f>SUBSTITUTE(Table1[[#This Row],[Fuel]],", ",",")</f>
        <v>fossil gas: natural gas [65%],other: hydrogen (green) [35%]</v>
      </c>
      <c r="D13233" t="s">
        <v>3685</v>
      </c>
      <c r="E13233" t="s">
        <v>3686</v>
      </c>
      <c r="H13233" t="s">
        <v>3436</v>
      </c>
      <c r="I13233">
        <v>33.33</v>
      </c>
      <c r="J13233" t="s">
        <v>3447</v>
      </c>
      <c r="K13233">
        <v>2027</v>
      </c>
      <c r="L13233" t="s">
        <v>29</v>
      </c>
      <c r="M13233" t="s">
        <v>29</v>
      </c>
      <c r="N13233">
        <v>-26.841379</v>
      </c>
      <c r="O13233">
        <v>150.795152</v>
      </c>
      <c r="P13233" t="s">
        <v>3460</v>
      </c>
      <c r="Q13233" s="3">
        <f>Table1[[#This Row],[Capacity (MW)]]*0.395*8760*10^-6</f>
        <v>0.11532846599999999</v>
      </c>
      <c r="R13233" s="3" cm="1">
        <f t="array" ref="R13233">AVERAGE(VLOOKUP(_xlfn.TEXTSPLIT(Table1[[#This Row],[Fuel (no space after comma)]], ","), FuelList_Final_EF!$A$2:$B$65, 2, FALSE))</f>
        <v>34.489000000000004</v>
      </c>
      <c r="S13233" s="3">
        <f>Table1[[#This Row],[Generation (TWh)]]*10^9*VLOOKUP(Table1[[#This Row],[Turbine/Engine Technology]],Technology_HR!$A$2:$B$11,2,FALSE)*10^-6</f>
        <v>1269766.4106599996</v>
      </c>
      <c r="T13233" s="5">
        <f>Table1[[#This Row],[Fuel Consumption (mmBtu)]]*Table1[[#This Row],[Emission Factor (kg CO2/ mmBtu)]]*10^3</f>
        <v>43792973737.252731</v>
      </c>
      <c r="U13233" s="3">
        <f>Table1[[#This Row],[Emissions (g CO2)]]/(Table1[[#This Row],[Generation (TWh)]]*10^9)</f>
        <v>379.72388999999998</v>
      </c>
    </row>
    <row r="13234" spans="1:21" x14ac:dyDescent="0.35">
      <c r="A13234" t="s">
        <v>3181</v>
      </c>
      <c r="B13234" t="s">
        <v>3430</v>
      </c>
      <c r="C13234" t="str">
        <f>SUBSTITUTE(Table1[[#This Row],[Fuel]],", ",",")</f>
        <v>fossil gas: natural gas [65%],other: hydrogen (green) [35%]</v>
      </c>
      <c r="D13234" t="s">
        <v>3685</v>
      </c>
      <c r="E13234" t="s">
        <v>3686</v>
      </c>
      <c r="H13234" t="s">
        <v>3436</v>
      </c>
      <c r="I13234">
        <v>33.33</v>
      </c>
      <c r="J13234" t="s">
        <v>3447</v>
      </c>
      <c r="K13234">
        <v>2027</v>
      </c>
      <c r="L13234" t="s">
        <v>29</v>
      </c>
      <c r="M13234" t="s">
        <v>29</v>
      </c>
      <c r="N13234">
        <v>-26.841379</v>
      </c>
      <c r="O13234">
        <v>150.795152</v>
      </c>
      <c r="P13234" t="s">
        <v>3460</v>
      </c>
      <c r="Q13234" s="3">
        <f>Table1[[#This Row],[Capacity (MW)]]*0.395*8760*10^-6</f>
        <v>0.11532846599999999</v>
      </c>
      <c r="R13234" s="3" cm="1">
        <f t="array" ref="R13234">AVERAGE(VLOOKUP(_xlfn.TEXTSPLIT(Table1[[#This Row],[Fuel (no space after comma)]], ","), FuelList_Final_EF!$A$2:$B$65, 2, FALSE))</f>
        <v>34.489000000000004</v>
      </c>
      <c r="S13234" s="3">
        <f>Table1[[#This Row],[Generation (TWh)]]*10^9*VLOOKUP(Table1[[#This Row],[Turbine/Engine Technology]],Technology_HR!$A$2:$B$11,2,FALSE)*10^-6</f>
        <v>1269766.4106599996</v>
      </c>
      <c r="T13234" s="5">
        <f>Table1[[#This Row],[Fuel Consumption (mmBtu)]]*Table1[[#This Row],[Emission Factor (kg CO2/ mmBtu)]]*10^3</f>
        <v>43792973737.252731</v>
      </c>
      <c r="U13234" s="3">
        <f>Table1[[#This Row],[Emissions (g CO2)]]/(Table1[[#This Row],[Generation (TWh)]]*10^9)</f>
        <v>379.72388999999998</v>
      </c>
    </row>
    <row r="13235" spans="1:21" x14ac:dyDescent="0.35">
      <c r="A13235" t="s">
        <v>3181</v>
      </c>
      <c r="B13235" t="s">
        <v>3430</v>
      </c>
      <c r="C13235" t="str">
        <f>SUBSTITUTE(Table1[[#This Row],[Fuel]],", ",",")</f>
        <v>fossil gas: natural gas [65%],other: hydrogen (green) [35%]</v>
      </c>
      <c r="D13235" t="s">
        <v>3685</v>
      </c>
      <c r="E13235" t="s">
        <v>3686</v>
      </c>
      <c r="H13235" t="s">
        <v>3436</v>
      </c>
      <c r="I13235">
        <v>33.33</v>
      </c>
      <c r="J13235" t="s">
        <v>3447</v>
      </c>
      <c r="K13235">
        <v>2027</v>
      </c>
      <c r="L13235" t="s">
        <v>29</v>
      </c>
      <c r="M13235" t="s">
        <v>29</v>
      </c>
      <c r="N13235">
        <v>-26.841379</v>
      </c>
      <c r="O13235">
        <v>150.795152</v>
      </c>
      <c r="P13235" t="s">
        <v>3460</v>
      </c>
      <c r="Q13235" s="3">
        <f>Table1[[#This Row],[Capacity (MW)]]*0.395*8760*10^-6</f>
        <v>0.11532846599999999</v>
      </c>
      <c r="R13235" s="3" cm="1">
        <f t="array" ref="R13235">AVERAGE(VLOOKUP(_xlfn.TEXTSPLIT(Table1[[#This Row],[Fuel (no space after comma)]], ","), FuelList_Final_EF!$A$2:$B$65, 2, FALSE))</f>
        <v>34.489000000000004</v>
      </c>
      <c r="S13235" s="3">
        <f>Table1[[#This Row],[Generation (TWh)]]*10^9*VLOOKUP(Table1[[#This Row],[Turbine/Engine Technology]],Technology_HR!$A$2:$B$11,2,FALSE)*10^-6</f>
        <v>1269766.4106599996</v>
      </c>
      <c r="T13235" s="5">
        <f>Table1[[#This Row],[Fuel Consumption (mmBtu)]]*Table1[[#This Row],[Emission Factor (kg CO2/ mmBtu)]]*10^3</f>
        <v>43792973737.252731</v>
      </c>
      <c r="U13235" s="3">
        <f>Table1[[#This Row],[Emissions (g CO2)]]/(Table1[[#This Row],[Generation (TWh)]]*10^9)</f>
        <v>379.72388999999998</v>
      </c>
    </row>
    <row r="13236" spans="1:21" x14ac:dyDescent="0.35">
      <c r="A13236" t="s">
        <v>3181</v>
      </c>
      <c r="B13236" t="s">
        <v>3430</v>
      </c>
      <c r="C13236" t="str">
        <f>SUBSTITUTE(Table1[[#This Row],[Fuel]],", ",",")</f>
        <v>fossil gas: natural gas [65%],other: hydrogen (green) [35%]</v>
      </c>
      <c r="D13236" t="s">
        <v>3685</v>
      </c>
      <c r="E13236" t="s">
        <v>3686</v>
      </c>
      <c r="H13236" t="s">
        <v>3436</v>
      </c>
      <c r="I13236">
        <v>33.33</v>
      </c>
      <c r="J13236" t="s">
        <v>3447</v>
      </c>
      <c r="K13236">
        <v>2027</v>
      </c>
      <c r="L13236" t="s">
        <v>29</v>
      </c>
      <c r="M13236" t="s">
        <v>29</v>
      </c>
      <c r="N13236">
        <v>-26.841379</v>
      </c>
      <c r="O13236">
        <v>150.795152</v>
      </c>
      <c r="P13236" t="s">
        <v>3460</v>
      </c>
      <c r="Q13236" s="3">
        <f>Table1[[#This Row],[Capacity (MW)]]*0.395*8760*10^-6</f>
        <v>0.11532846599999999</v>
      </c>
      <c r="R13236" s="3" cm="1">
        <f t="array" ref="R13236">AVERAGE(VLOOKUP(_xlfn.TEXTSPLIT(Table1[[#This Row],[Fuel (no space after comma)]], ","), FuelList_Final_EF!$A$2:$B$65, 2, FALSE))</f>
        <v>34.489000000000004</v>
      </c>
      <c r="S13236" s="3">
        <f>Table1[[#This Row],[Generation (TWh)]]*10^9*VLOOKUP(Table1[[#This Row],[Turbine/Engine Technology]],Technology_HR!$A$2:$B$11,2,FALSE)*10^-6</f>
        <v>1269766.4106599996</v>
      </c>
      <c r="T13236" s="5">
        <f>Table1[[#This Row],[Fuel Consumption (mmBtu)]]*Table1[[#This Row],[Emission Factor (kg CO2/ mmBtu)]]*10^3</f>
        <v>43792973737.252731</v>
      </c>
      <c r="U13236" s="3">
        <f>Table1[[#This Row],[Emissions (g CO2)]]/(Table1[[#This Row],[Generation (TWh)]]*10^9)</f>
        <v>379.72388999999998</v>
      </c>
    </row>
    <row r="13237" spans="1:21" x14ac:dyDescent="0.35">
      <c r="A13237" t="s">
        <v>3181</v>
      </c>
      <c r="B13237" t="s">
        <v>3430</v>
      </c>
      <c r="C13237" t="str">
        <f>SUBSTITUTE(Table1[[#This Row],[Fuel]],", ",",")</f>
        <v>fossil gas: natural gas [65%],other: hydrogen (green) [35%]</v>
      </c>
      <c r="D13237" t="s">
        <v>3685</v>
      </c>
      <c r="E13237" t="s">
        <v>3686</v>
      </c>
      <c r="H13237" t="s">
        <v>3436</v>
      </c>
      <c r="I13237">
        <v>33.33</v>
      </c>
      <c r="J13237" t="s">
        <v>3447</v>
      </c>
      <c r="K13237">
        <v>2027</v>
      </c>
      <c r="L13237" t="s">
        <v>29</v>
      </c>
      <c r="M13237" t="s">
        <v>29</v>
      </c>
      <c r="N13237">
        <v>-26.841379</v>
      </c>
      <c r="O13237">
        <v>150.795152</v>
      </c>
      <c r="P13237" t="s">
        <v>3460</v>
      </c>
      <c r="Q13237" s="3">
        <f>Table1[[#This Row],[Capacity (MW)]]*0.395*8760*10^-6</f>
        <v>0.11532846599999999</v>
      </c>
      <c r="R13237" s="3" cm="1">
        <f t="array" ref="R13237">AVERAGE(VLOOKUP(_xlfn.TEXTSPLIT(Table1[[#This Row],[Fuel (no space after comma)]], ","), FuelList_Final_EF!$A$2:$B$65, 2, FALSE))</f>
        <v>34.489000000000004</v>
      </c>
      <c r="S13237" s="3">
        <f>Table1[[#This Row],[Generation (TWh)]]*10^9*VLOOKUP(Table1[[#This Row],[Turbine/Engine Technology]],Technology_HR!$A$2:$B$11,2,FALSE)*10^-6</f>
        <v>1269766.4106599996</v>
      </c>
      <c r="T13237" s="5">
        <f>Table1[[#This Row],[Fuel Consumption (mmBtu)]]*Table1[[#This Row],[Emission Factor (kg CO2/ mmBtu)]]*10^3</f>
        <v>43792973737.252731</v>
      </c>
      <c r="U13237" s="3">
        <f>Table1[[#This Row],[Emissions (g CO2)]]/(Table1[[#This Row],[Generation (TWh)]]*10^9)</f>
        <v>379.72388999999998</v>
      </c>
    </row>
    <row r="13238" spans="1:21" x14ac:dyDescent="0.35">
      <c r="A13238" t="s">
        <v>3181</v>
      </c>
      <c r="B13238" t="s">
        <v>3430</v>
      </c>
      <c r="C13238" t="str">
        <f>SUBSTITUTE(Table1[[#This Row],[Fuel]],", ",",")</f>
        <v>fossil gas: natural gas [65%],other: hydrogen (green) [35%]</v>
      </c>
      <c r="D13238" t="s">
        <v>3685</v>
      </c>
      <c r="E13238" t="s">
        <v>3686</v>
      </c>
      <c r="H13238" t="s">
        <v>3436</v>
      </c>
      <c r="I13238">
        <v>33.33</v>
      </c>
      <c r="J13238" t="s">
        <v>3447</v>
      </c>
      <c r="K13238">
        <v>2027</v>
      </c>
      <c r="L13238" t="s">
        <v>29</v>
      </c>
      <c r="M13238" t="s">
        <v>29</v>
      </c>
      <c r="N13238">
        <v>-26.841379</v>
      </c>
      <c r="O13238">
        <v>150.795152</v>
      </c>
      <c r="P13238" t="s">
        <v>3460</v>
      </c>
      <c r="Q13238" s="3">
        <f>Table1[[#This Row],[Capacity (MW)]]*0.395*8760*10^-6</f>
        <v>0.11532846599999999</v>
      </c>
      <c r="R13238" s="3" cm="1">
        <f t="array" ref="R13238">AVERAGE(VLOOKUP(_xlfn.TEXTSPLIT(Table1[[#This Row],[Fuel (no space after comma)]], ","), FuelList_Final_EF!$A$2:$B$65, 2, FALSE))</f>
        <v>34.489000000000004</v>
      </c>
      <c r="S13238" s="3">
        <f>Table1[[#This Row],[Generation (TWh)]]*10^9*VLOOKUP(Table1[[#This Row],[Turbine/Engine Technology]],Technology_HR!$A$2:$B$11,2,FALSE)*10^-6</f>
        <v>1269766.4106599996</v>
      </c>
      <c r="T13238" s="5">
        <f>Table1[[#This Row],[Fuel Consumption (mmBtu)]]*Table1[[#This Row],[Emission Factor (kg CO2/ mmBtu)]]*10^3</f>
        <v>43792973737.252731</v>
      </c>
      <c r="U13238" s="3">
        <f>Table1[[#This Row],[Emissions (g CO2)]]/(Table1[[#This Row],[Generation (TWh)]]*10^9)</f>
        <v>379.72388999999998</v>
      </c>
    </row>
    <row r="13239" spans="1:21" x14ac:dyDescent="0.35">
      <c r="A13239" t="s">
        <v>3181</v>
      </c>
      <c r="B13239" t="s">
        <v>3430</v>
      </c>
      <c r="C13239" t="str">
        <f>SUBSTITUTE(Table1[[#This Row],[Fuel]],", ",",")</f>
        <v>fossil gas: natural gas [65%],other: hydrogen (green) [35%]</v>
      </c>
      <c r="D13239" t="s">
        <v>3685</v>
      </c>
      <c r="E13239" t="s">
        <v>3686</v>
      </c>
      <c r="H13239" t="s">
        <v>3436</v>
      </c>
      <c r="I13239">
        <v>33.33</v>
      </c>
      <c r="J13239" t="s">
        <v>3447</v>
      </c>
      <c r="K13239">
        <v>2027</v>
      </c>
      <c r="L13239" t="s">
        <v>29</v>
      </c>
      <c r="M13239" t="s">
        <v>29</v>
      </c>
      <c r="N13239">
        <v>-26.841379</v>
      </c>
      <c r="O13239">
        <v>150.795152</v>
      </c>
      <c r="P13239" t="s">
        <v>3460</v>
      </c>
      <c r="Q13239" s="3">
        <f>Table1[[#This Row],[Capacity (MW)]]*0.395*8760*10^-6</f>
        <v>0.11532846599999999</v>
      </c>
      <c r="R13239" s="3" cm="1">
        <f t="array" ref="R13239">AVERAGE(VLOOKUP(_xlfn.TEXTSPLIT(Table1[[#This Row],[Fuel (no space after comma)]], ","), FuelList_Final_EF!$A$2:$B$65, 2, FALSE))</f>
        <v>34.489000000000004</v>
      </c>
      <c r="S13239" s="3">
        <f>Table1[[#This Row],[Generation (TWh)]]*10^9*VLOOKUP(Table1[[#This Row],[Turbine/Engine Technology]],Technology_HR!$A$2:$B$11,2,FALSE)*10^-6</f>
        <v>1269766.4106599996</v>
      </c>
      <c r="T13239" s="5">
        <f>Table1[[#This Row],[Fuel Consumption (mmBtu)]]*Table1[[#This Row],[Emission Factor (kg CO2/ mmBtu)]]*10^3</f>
        <v>43792973737.252731</v>
      </c>
      <c r="U13239" s="3">
        <f>Table1[[#This Row],[Emissions (g CO2)]]/(Table1[[#This Row],[Generation (TWh)]]*10^9)</f>
        <v>379.72388999999998</v>
      </c>
    </row>
    <row r="13240" spans="1:21" x14ac:dyDescent="0.35">
      <c r="A13240" t="s">
        <v>3181</v>
      </c>
      <c r="B13240" t="s">
        <v>3430</v>
      </c>
      <c r="C13240" t="str">
        <f>SUBSTITUTE(Table1[[#This Row],[Fuel]],", ",",")</f>
        <v>fossil gas: natural gas [65%],other: hydrogen (green) [35%]</v>
      </c>
      <c r="D13240" t="s">
        <v>3685</v>
      </c>
      <c r="E13240" t="s">
        <v>3686</v>
      </c>
      <c r="H13240" t="s">
        <v>3436</v>
      </c>
      <c r="I13240">
        <v>33.299999999999997</v>
      </c>
      <c r="J13240" t="s">
        <v>3447</v>
      </c>
      <c r="K13240">
        <v>2027</v>
      </c>
      <c r="L13240" t="s">
        <v>29</v>
      </c>
      <c r="M13240" t="s">
        <v>29</v>
      </c>
      <c r="N13240">
        <v>-26.841379</v>
      </c>
      <c r="O13240">
        <v>150.795152</v>
      </c>
      <c r="P13240" t="s">
        <v>3460</v>
      </c>
      <c r="Q13240" s="3">
        <f>Table1[[#This Row],[Capacity (MW)]]*0.395*8760*10^-6</f>
        <v>0.11522465999999998</v>
      </c>
      <c r="R13240" s="3" cm="1">
        <f t="array" ref="R13240">AVERAGE(VLOOKUP(_xlfn.TEXTSPLIT(Table1[[#This Row],[Fuel (no space after comma)]], ","), FuelList_Final_EF!$A$2:$B$65, 2, FALSE))</f>
        <v>34.489000000000004</v>
      </c>
      <c r="S13240" s="3">
        <f>Table1[[#This Row],[Generation (TWh)]]*10^9*VLOOKUP(Table1[[#This Row],[Turbine/Engine Technology]],Technology_HR!$A$2:$B$11,2,FALSE)*10^-6</f>
        <v>1268623.5065999997</v>
      </c>
      <c r="T13240" s="5">
        <f>Table1[[#This Row],[Fuel Consumption (mmBtu)]]*Table1[[#This Row],[Emission Factor (kg CO2/ mmBtu)]]*10^3</f>
        <v>43753556119.127396</v>
      </c>
      <c r="U13240" s="3">
        <f>Table1[[#This Row],[Emissions (g CO2)]]/(Table1[[#This Row],[Generation (TWh)]]*10^9)</f>
        <v>379.72388999999998</v>
      </c>
    </row>
    <row r="13241" spans="1:21" x14ac:dyDescent="0.35">
      <c r="A13241" t="s">
        <v>3181</v>
      </c>
      <c r="B13241" t="s">
        <v>3430</v>
      </c>
      <c r="C13241" t="str">
        <f>SUBSTITUTE(Table1[[#This Row],[Fuel]],", ",",")</f>
        <v>fossil gas: natural gas [65%],other: hydrogen (green) [35%]</v>
      </c>
      <c r="D13241" t="s">
        <v>3685</v>
      </c>
      <c r="E13241" t="s">
        <v>3686</v>
      </c>
      <c r="H13241" t="s">
        <v>3436</v>
      </c>
      <c r="I13241">
        <v>33.33</v>
      </c>
      <c r="J13241" t="s">
        <v>3447</v>
      </c>
      <c r="K13241">
        <v>2027</v>
      </c>
      <c r="L13241" t="s">
        <v>29</v>
      </c>
      <c r="M13241" t="s">
        <v>29</v>
      </c>
      <c r="N13241">
        <v>-26.841379</v>
      </c>
      <c r="O13241">
        <v>150.795152</v>
      </c>
      <c r="P13241" t="s">
        <v>3460</v>
      </c>
      <c r="Q13241" s="3">
        <f>Table1[[#This Row],[Capacity (MW)]]*0.395*8760*10^-6</f>
        <v>0.11532846599999999</v>
      </c>
      <c r="R13241" s="3" cm="1">
        <f t="array" ref="R13241">AVERAGE(VLOOKUP(_xlfn.TEXTSPLIT(Table1[[#This Row],[Fuel (no space after comma)]], ","), FuelList_Final_EF!$A$2:$B$65, 2, FALSE))</f>
        <v>34.489000000000004</v>
      </c>
      <c r="S13241" s="3">
        <f>Table1[[#This Row],[Generation (TWh)]]*10^9*VLOOKUP(Table1[[#This Row],[Turbine/Engine Technology]],Technology_HR!$A$2:$B$11,2,FALSE)*10^-6</f>
        <v>1269766.4106599996</v>
      </c>
      <c r="T13241" s="5">
        <f>Table1[[#This Row],[Fuel Consumption (mmBtu)]]*Table1[[#This Row],[Emission Factor (kg CO2/ mmBtu)]]*10^3</f>
        <v>43792973737.252731</v>
      </c>
      <c r="U13241" s="3">
        <f>Table1[[#This Row],[Emissions (g CO2)]]/(Table1[[#This Row],[Generation (TWh)]]*10^9)</f>
        <v>379.72388999999998</v>
      </c>
    </row>
    <row r="13242" spans="1:21" x14ac:dyDescent="0.35">
      <c r="A13242" t="s">
        <v>3182</v>
      </c>
      <c r="B13242" t="s">
        <v>3295</v>
      </c>
      <c r="C13242" t="str">
        <f>SUBSTITUTE(Table1[[#This Row],[Fuel]],", ",",")</f>
        <v>fossil liquids: diesel,fossil liquids: heavy fuel oil</v>
      </c>
      <c r="D13242" t="s">
        <v>3258</v>
      </c>
      <c r="E13242" t="s">
        <v>3241</v>
      </c>
      <c r="H13242" t="s">
        <v>3437</v>
      </c>
      <c r="I13242">
        <v>24</v>
      </c>
      <c r="J13242" t="s">
        <v>3446</v>
      </c>
      <c r="K13242">
        <v>2006</v>
      </c>
      <c r="L13242" t="s">
        <v>29</v>
      </c>
      <c r="M13242" t="s">
        <v>29</v>
      </c>
      <c r="N13242">
        <v>13.295627</v>
      </c>
      <c r="O13242">
        <v>-16.63458</v>
      </c>
      <c r="P13242" t="s">
        <v>3624</v>
      </c>
      <c r="Q13242" s="3">
        <f>Table1[[#This Row],[Capacity (MW)]]*0.395*8760*10^-6</f>
        <v>8.3044800000000002E-2</v>
      </c>
      <c r="R13242" s="3" cm="1">
        <f t="array" ref="R13242">AVERAGE(VLOOKUP(_xlfn.TEXTSPLIT(Table1[[#This Row],[Fuel (no space after comma)]], ","), FuelList_Final_EF!$A$2:$B$65, 2, FALSE))</f>
        <v>79.854606304394977</v>
      </c>
      <c r="S13242" s="3">
        <f>Table1[[#This Row],[Generation (TWh)]]*10^9*VLOOKUP(Table1[[#This Row],[Turbine/Engine Technology]],Technology_HR!$A$2:$B$11,2,FALSE)*10^-6</f>
        <v>739098.72</v>
      </c>
      <c r="T13242" s="5">
        <f>Table1[[#This Row],[Fuel Consumption (mmBtu)]]*Table1[[#This Row],[Emission Factor (kg CO2/ mmBtu)]]*10^3</f>
        <v>59020437305.682259</v>
      </c>
      <c r="U13242" s="3">
        <f>Table1[[#This Row],[Emissions (g CO2)]]/(Table1[[#This Row],[Generation (TWh)]]*10^9)</f>
        <v>710.70599610911529</v>
      </c>
    </row>
    <row r="13243" spans="1:21" x14ac:dyDescent="0.35">
      <c r="A13243" t="s">
        <v>29</v>
      </c>
      <c r="B13243" t="s">
        <v>3258</v>
      </c>
      <c r="C13243" t="str">
        <f>SUBSTITUTE(Table1[[#This Row],[Fuel]],", ",",")</f>
        <v>fossil liquids: diesel</v>
      </c>
      <c r="D13243" t="s">
        <v>3258</v>
      </c>
      <c r="H13243" t="s">
        <v>3437</v>
      </c>
      <c r="I13243">
        <v>20</v>
      </c>
      <c r="J13243" t="s">
        <v>3446</v>
      </c>
      <c r="K13243">
        <v>2021</v>
      </c>
      <c r="L13243" t="s">
        <v>29</v>
      </c>
      <c r="M13243" t="s">
        <v>29</v>
      </c>
      <c r="N13243">
        <v>13.293112000000001</v>
      </c>
      <c r="O13243">
        <v>-16.635452000000001</v>
      </c>
      <c r="P13243" t="s">
        <v>3624</v>
      </c>
      <c r="Q13243" s="3">
        <f>Table1[[#This Row],[Capacity (MW)]]*0.395*8760*10^-6</f>
        <v>6.9204000000000002E-2</v>
      </c>
      <c r="R13243" s="3" cm="1">
        <f t="array" ref="R13243">AVERAGE(VLOOKUP(_xlfn.TEXTSPLIT(Table1[[#This Row],[Fuel (no space after comma)]], ","), FuelList_Final_EF!$A$2:$B$65, 2, FALSE))</f>
        <v>78.106682297772565</v>
      </c>
      <c r="S13243" s="3">
        <f>Table1[[#This Row],[Generation (TWh)]]*10^9*VLOOKUP(Table1[[#This Row],[Turbine/Engine Technology]],Technology_HR!$A$2:$B$11,2,FALSE)*10^-6</f>
        <v>615915.6</v>
      </c>
      <c r="T13243" s="5">
        <f>Table1[[#This Row],[Fuel Consumption (mmBtu)]]*Table1[[#This Row],[Emission Factor (kg CO2/ mmBtu)]]*10^3</f>
        <v>48107124091.441963</v>
      </c>
      <c r="U13243" s="3">
        <f>Table1[[#This Row],[Emissions (g CO2)]]/(Table1[[#This Row],[Generation (TWh)]]*10^9)</f>
        <v>695.14947245017572</v>
      </c>
    </row>
    <row r="13244" spans="1:21" x14ac:dyDescent="0.35">
      <c r="A13244" t="s">
        <v>249</v>
      </c>
      <c r="B13244" t="s">
        <v>3239</v>
      </c>
      <c r="C13244" t="str">
        <f>SUBSTITUTE(Table1[[#This Row],[Fuel]],", ",",")</f>
        <v>fossil gas: natural gas</v>
      </c>
      <c r="D13244" t="s">
        <v>3239</v>
      </c>
      <c r="H13244" t="s">
        <v>3436</v>
      </c>
      <c r="I13244">
        <v>45</v>
      </c>
      <c r="J13244" t="s">
        <v>3446</v>
      </c>
      <c r="K13244">
        <v>2000</v>
      </c>
      <c r="L13244" t="s">
        <v>29</v>
      </c>
      <c r="M13244" t="s">
        <v>29</v>
      </c>
      <c r="N13244">
        <v>-17.2424</v>
      </c>
      <c r="O13244">
        <v>-64.540899999999993</v>
      </c>
      <c r="P13244" t="s">
        <v>3471</v>
      </c>
      <c r="Q13244" s="3">
        <f>Table1[[#This Row],[Capacity (MW)]]*0.395*8760*10^-6</f>
        <v>0.15570900000000001</v>
      </c>
      <c r="R13244" s="3" cm="1">
        <f t="array" ref="R13244">AVERAGE(VLOOKUP(_xlfn.TEXTSPLIT(Table1[[#This Row],[Fuel (no space after comma)]], ","), FuelList_Final_EF!$A$2:$B$65, 2, FALSE))</f>
        <v>53.06</v>
      </c>
      <c r="S13244" s="3">
        <f>Table1[[#This Row],[Generation (TWh)]]*10^9*VLOOKUP(Table1[[#This Row],[Turbine/Engine Technology]],Technology_HR!$A$2:$B$11,2,FALSE)*10^-6</f>
        <v>1714356.0899999999</v>
      </c>
      <c r="T13244" s="5">
        <f>Table1[[#This Row],[Fuel Consumption (mmBtu)]]*Table1[[#This Row],[Emission Factor (kg CO2/ mmBtu)]]*10^3</f>
        <v>90963734135.399994</v>
      </c>
      <c r="U13244" s="3">
        <f>Table1[[#This Row],[Emissions (g CO2)]]/(Table1[[#This Row],[Generation (TWh)]]*10^9)</f>
        <v>584.1905999999999</v>
      </c>
    </row>
    <row r="13245" spans="1:21" x14ac:dyDescent="0.35">
      <c r="A13245" t="s">
        <v>249</v>
      </c>
      <c r="B13245" t="s">
        <v>3239</v>
      </c>
      <c r="C13245" t="str">
        <f>SUBSTITUTE(Table1[[#This Row],[Fuel]],", ",",")</f>
        <v>fossil gas: natural gas</v>
      </c>
      <c r="D13245" t="s">
        <v>3239</v>
      </c>
      <c r="H13245" t="s">
        <v>3436</v>
      </c>
      <c r="I13245">
        <v>45</v>
      </c>
      <c r="J13245" t="s">
        <v>3446</v>
      </c>
      <c r="K13245">
        <v>2000</v>
      </c>
      <c r="L13245" t="s">
        <v>29</v>
      </c>
      <c r="M13245" t="s">
        <v>29</v>
      </c>
      <c r="N13245">
        <v>-17.2424</v>
      </c>
      <c r="O13245">
        <v>-64.540899999999993</v>
      </c>
      <c r="P13245" t="s">
        <v>3471</v>
      </c>
      <c r="Q13245" s="3">
        <f>Table1[[#This Row],[Capacity (MW)]]*0.395*8760*10^-6</f>
        <v>0.15570900000000001</v>
      </c>
      <c r="R13245" s="3" cm="1">
        <f t="array" ref="R13245">AVERAGE(VLOOKUP(_xlfn.TEXTSPLIT(Table1[[#This Row],[Fuel (no space after comma)]], ","), FuelList_Final_EF!$A$2:$B$65, 2, FALSE))</f>
        <v>53.06</v>
      </c>
      <c r="S13245" s="3">
        <f>Table1[[#This Row],[Generation (TWh)]]*10^9*VLOOKUP(Table1[[#This Row],[Turbine/Engine Technology]],Technology_HR!$A$2:$B$11,2,FALSE)*10^-6</f>
        <v>1714356.0899999999</v>
      </c>
      <c r="T13245" s="5">
        <f>Table1[[#This Row],[Fuel Consumption (mmBtu)]]*Table1[[#This Row],[Emission Factor (kg CO2/ mmBtu)]]*10^3</f>
        <v>90963734135.399994</v>
      </c>
      <c r="U13245" s="3">
        <f>Table1[[#This Row],[Emissions (g CO2)]]/(Table1[[#This Row],[Generation (TWh)]]*10^9)</f>
        <v>584.1905999999999</v>
      </c>
    </row>
    <row r="13246" spans="1:21" x14ac:dyDescent="0.35">
      <c r="A13246" t="s">
        <v>387</v>
      </c>
      <c r="B13246" t="s">
        <v>3282</v>
      </c>
      <c r="C13246" t="str">
        <f>SUBSTITUTE(Table1[[#This Row],[Fuel]],", ",",")</f>
        <v>fossil liquids: light fuel oil</v>
      </c>
      <c r="D13246" t="s">
        <v>3282</v>
      </c>
      <c r="H13246" t="s">
        <v>3436</v>
      </c>
      <c r="I13246">
        <v>30</v>
      </c>
      <c r="J13246" t="s">
        <v>3446</v>
      </c>
      <c r="K13246">
        <v>1976</v>
      </c>
      <c r="L13246" t="s">
        <v>29</v>
      </c>
      <c r="M13246" t="s">
        <v>29</v>
      </c>
      <c r="N13246">
        <v>44.715003000000003</v>
      </c>
      <c r="O13246">
        <v>-63.609726999999999</v>
      </c>
      <c r="P13246" t="s">
        <v>3480</v>
      </c>
      <c r="Q13246" s="3">
        <f>Table1[[#This Row],[Capacity (MW)]]*0.395*8760*10^-6</f>
        <v>0.10380600000000001</v>
      </c>
      <c r="R13246" s="3" cm="1">
        <f t="array" ref="R13246">AVERAGE(VLOOKUP(_xlfn.TEXTSPLIT(Table1[[#This Row],[Fuel (no space after comma)]], ","), FuelList_Final_EF!$A$2:$B$65, 2, FALSE))</f>
        <v>78.123352662098043</v>
      </c>
      <c r="S13246" s="3">
        <f>Table1[[#This Row],[Generation (TWh)]]*10^9*VLOOKUP(Table1[[#This Row],[Turbine/Engine Technology]],Technology_HR!$A$2:$B$11,2,FALSE)*10^-6</f>
        <v>1142904.0600000003</v>
      </c>
      <c r="T13246" s="5">
        <f>Table1[[#This Row],[Fuel Consumption (mmBtu)]]*Table1[[#This Row],[Emission Factor (kg CO2/ mmBtu)]]*10^3</f>
        <v>89287496938.323669</v>
      </c>
      <c r="U13246" s="3">
        <f>Table1[[#This Row],[Emissions (g CO2)]]/(Table1[[#This Row],[Generation (TWh)]]*10^9)</f>
        <v>860.13811280969935</v>
      </c>
    </row>
    <row r="13247" spans="1:21" x14ac:dyDescent="0.35">
      <c r="A13247" t="s">
        <v>387</v>
      </c>
      <c r="B13247" t="s">
        <v>3282</v>
      </c>
      <c r="C13247" t="str">
        <f>SUBSTITUTE(Table1[[#This Row],[Fuel]],", ",",")</f>
        <v>fossil liquids: light fuel oil</v>
      </c>
      <c r="D13247" t="s">
        <v>3282</v>
      </c>
      <c r="H13247" t="s">
        <v>3436</v>
      </c>
      <c r="I13247">
        <v>30</v>
      </c>
      <c r="J13247" t="s">
        <v>3446</v>
      </c>
      <c r="K13247">
        <v>1976</v>
      </c>
      <c r="L13247" t="s">
        <v>29</v>
      </c>
      <c r="M13247" t="s">
        <v>29</v>
      </c>
      <c r="N13247">
        <v>44.715003000000003</v>
      </c>
      <c r="O13247">
        <v>-63.609726999999999</v>
      </c>
      <c r="P13247" t="s">
        <v>3480</v>
      </c>
      <c r="Q13247" s="3">
        <f>Table1[[#This Row],[Capacity (MW)]]*0.395*8760*10^-6</f>
        <v>0.10380600000000001</v>
      </c>
      <c r="R13247" s="3" cm="1">
        <f t="array" ref="R13247">AVERAGE(VLOOKUP(_xlfn.TEXTSPLIT(Table1[[#This Row],[Fuel (no space after comma)]], ","), FuelList_Final_EF!$A$2:$B$65, 2, FALSE))</f>
        <v>78.123352662098043</v>
      </c>
      <c r="S13247" s="3">
        <f>Table1[[#This Row],[Generation (TWh)]]*10^9*VLOOKUP(Table1[[#This Row],[Turbine/Engine Technology]],Technology_HR!$A$2:$B$11,2,FALSE)*10^-6</f>
        <v>1142904.0600000003</v>
      </c>
      <c r="T13247" s="5">
        <f>Table1[[#This Row],[Fuel Consumption (mmBtu)]]*Table1[[#This Row],[Emission Factor (kg CO2/ mmBtu)]]*10^3</f>
        <v>89287496938.323669</v>
      </c>
      <c r="U13247" s="3">
        <f>Table1[[#This Row],[Emissions (g CO2)]]/(Table1[[#This Row],[Generation (TWh)]]*10^9)</f>
        <v>860.13811280969935</v>
      </c>
    </row>
    <row r="13248" spans="1:21" x14ac:dyDescent="0.35">
      <c r="A13248" t="s">
        <v>387</v>
      </c>
      <c r="B13248" t="s">
        <v>3282</v>
      </c>
      <c r="C13248" t="str">
        <f>SUBSTITUTE(Table1[[#This Row],[Fuel]],", ",",")</f>
        <v>fossil liquids: light fuel oil</v>
      </c>
      <c r="D13248" t="s">
        <v>3282</v>
      </c>
      <c r="H13248" t="s">
        <v>3436</v>
      </c>
      <c r="I13248">
        <v>30</v>
      </c>
      <c r="J13248" t="s">
        <v>3446</v>
      </c>
      <c r="K13248">
        <v>1976</v>
      </c>
      <c r="L13248" t="s">
        <v>29</v>
      </c>
      <c r="M13248" t="s">
        <v>29</v>
      </c>
      <c r="N13248">
        <v>44.715003000000003</v>
      </c>
      <c r="O13248">
        <v>-63.609726999999999</v>
      </c>
      <c r="P13248" t="s">
        <v>3480</v>
      </c>
      <c r="Q13248" s="3">
        <f>Table1[[#This Row],[Capacity (MW)]]*0.395*8760*10^-6</f>
        <v>0.10380600000000001</v>
      </c>
      <c r="R13248" s="3" cm="1">
        <f t="array" ref="R13248">AVERAGE(VLOOKUP(_xlfn.TEXTSPLIT(Table1[[#This Row],[Fuel (no space after comma)]], ","), FuelList_Final_EF!$A$2:$B$65, 2, FALSE))</f>
        <v>78.123352662098043</v>
      </c>
      <c r="S13248" s="3">
        <f>Table1[[#This Row],[Generation (TWh)]]*10^9*VLOOKUP(Table1[[#This Row],[Turbine/Engine Technology]],Technology_HR!$A$2:$B$11,2,FALSE)*10^-6</f>
        <v>1142904.0600000003</v>
      </c>
      <c r="T13248" s="5">
        <f>Table1[[#This Row],[Fuel Consumption (mmBtu)]]*Table1[[#This Row],[Emission Factor (kg CO2/ mmBtu)]]*10^3</f>
        <v>89287496938.323669</v>
      </c>
      <c r="U13248" s="3">
        <f>Table1[[#This Row],[Emissions (g CO2)]]/(Table1[[#This Row],[Generation (TWh)]]*10^9)</f>
        <v>860.13811280969935</v>
      </c>
    </row>
    <row r="13249" spans="1:21" x14ac:dyDescent="0.35">
      <c r="A13249" t="s">
        <v>387</v>
      </c>
      <c r="B13249" t="s">
        <v>3282</v>
      </c>
      <c r="C13249" t="str">
        <f>SUBSTITUTE(Table1[[#This Row],[Fuel]],", ",",")</f>
        <v>fossil liquids: light fuel oil</v>
      </c>
      <c r="D13249" t="s">
        <v>3282</v>
      </c>
      <c r="H13249" t="s">
        <v>3436</v>
      </c>
      <c r="I13249">
        <v>30</v>
      </c>
      <c r="J13249" t="s">
        <v>3446</v>
      </c>
      <c r="K13249">
        <v>1976</v>
      </c>
      <c r="L13249" t="s">
        <v>29</v>
      </c>
      <c r="M13249" t="s">
        <v>29</v>
      </c>
      <c r="N13249">
        <v>44.715003000000003</v>
      </c>
      <c r="O13249">
        <v>-63.609726999999999</v>
      </c>
      <c r="P13249" t="s">
        <v>3480</v>
      </c>
      <c r="Q13249" s="3">
        <f>Table1[[#This Row],[Capacity (MW)]]*0.395*8760*10^-6</f>
        <v>0.10380600000000001</v>
      </c>
      <c r="R13249" s="3" cm="1">
        <f t="array" ref="R13249">AVERAGE(VLOOKUP(_xlfn.TEXTSPLIT(Table1[[#This Row],[Fuel (no space after comma)]], ","), FuelList_Final_EF!$A$2:$B$65, 2, FALSE))</f>
        <v>78.123352662098043</v>
      </c>
      <c r="S13249" s="3">
        <f>Table1[[#This Row],[Generation (TWh)]]*10^9*VLOOKUP(Table1[[#This Row],[Turbine/Engine Technology]],Technology_HR!$A$2:$B$11,2,FALSE)*10^-6</f>
        <v>1142904.0600000003</v>
      </c>
      <c r="T13249" s="5">
        <f>Table1[[#This Row],[Fuel Consumption (mmBtu)]]*Table1[[#This Row],[Emission Factor (kg CO2/ mmBtu)]]*10^3</f>
        <v>89287496938.323669</v>
      </c>
      <c r="U13249" s="3">
        <f>Table1[[#This Row],[Emissions (g CO2)]]/(Table1[[#This Row],[Generation (TWh)]]*10^9)</f>
        <v>860.13811280969935</v>
      </c>
    </row>
    <row r="13250" spans="1:21" x14ac:dyDescent="0.35">
      <c r="A13250" t="s">
        <v>3183</v>
      </c>
      <c r="B13250" t="s">
        <v>3241</v>
      </c>
      <c r="C13250" t="str">
        <f>SUBSTITUTE(Table1[[#This Row],[Fuel]],", ",",")</f>
        <v>fossil liquids: heavy fuel oil</v>
      </c>
      <c r="D13250" t="s">
        <v>3241</v>
      </c>
      <c r="H13250" t="s">
        <v>59</v>
      </c>
      <c r="I13250">
        <v>10</v>
      </c>
      <c r="J13250" t="s">
        <v>3446</v>
      </c>
      <c r="K13250">
        <v>2016</v>
      </c>
      <c r="L13250" t="s">
        <v>29</v>
      </c>
      <c r="M13250" t="s">
        <v>29</v>
      </c>
      <c r="N13250">
        <v>6.3654039999999998</v>
      </c>
      <c r="O13250">
        <v>-10.78491</v>
      </c>
      <c r="P13250" t="s">
        <v>3625</v>
      </c>
      <c r="Q13250" s="3">
        <f>Table1[[#This Row],[Capacity (MW)]]*0.395*8760*10^-6</f>
        <v>3.4602000000000001E-2</v>
      </c>
      <c r="R13250" s="3" cm="1">
        <f t="array" ref="R13250">AVERAGE(VLOOKUP(_xlfn.TEXTSPLIT(Table1[[#This Row],[Fuel (no space after comma)]], ","), FuelList_Final_EF!$A$2:$B$65, 2, FALSE))</f>
        <v>81.602530311017389</v>
      </c>
      <c r="S13250" s="3">
        <f>Table1[[#This Row],[Generation (TWh)]]*10^9*VLOOKUP(Table1[[#This Row],[Turbine/Engine Technology]],Technology_HR!$A$2:$B$11,2,FALSE)*10^-6</f>
        <v>287040.891</v>
      </c>
      <c r="T13250" s="5">
        <f>Table1[[#This Row],[Fuel Consumption (mmBtu)]]*Table1[[#This Row],[Emission Factor (kg CO2/ mmBtu)]]*10^3</f>
        <v>23423263008.328938</v>
      </c>
      <c r="U13250" s="3">
        <f>Table1[[#This Row],[Emissions (g CO2)]]/(Table1[[#This Row],[Generation (TWh)]]*10^9)</f>
        <v>676.93379019504471</v>
      </c>
    </row>
    <row r="13251" spans="1:21" x14ac:dyDescent="0.35">
      <c r="A13251" t="s">
        <v>3183</v>
      </c>
      <c r="B13251" t="s">
        <v>3241</v>
      </c>
      <c r="C13251" t="str">
        <f>SUBSTITUTE(Table1[[#This Row],[Fuel]],", ",",")</f>
        <v>fossil liquids: heavy fuel oil</v>
      </c>
      <c r="D13251" t="s">
        <v>3241</v>
      </c>
      <c r="H13251" t="s">
        <v>59</v>
      </c>
      <c r="I13251">
        <v>18</v>
      </c>
      <c r="J13251" t="s">
        <v>3446</v>
      </c>
      <c r="K13251">
        <v>2016</v>
      </c>
      <c r="L13251" t="s">
        <v>29</v>
      </c>
      <c r="M13251" t="s">
        <v>29</v>
      </c>
      <c r="N13251">
        <v>6.3654039999999998</v>
      </c>
      <c r="O13251">
        <v>-10.78491</v>
      </c>
      <c r="P13251" t="s">
        <v>3625</v>
      </c>
      <c r="Q13251" s="3">
        <f>Table1[[#This Row],[Capacity (MW)]]*0.395*8760*10^-6</f>
        <v>6.2283600000000001E-2</v>
      </c>
      <c r="R13251" s="3" cm="1">
        <f t="array" ref="R13251">AVERAGE(VLOOKUP(_xlfn.TEXTSPLIT(Table1[[#This Row],[Fuel (no space after comma)]], ","), FuelList_Final_EF!$A$2:$B$65, 2, FALSE))</f>
        <v>81.602530311017389</v>
      </c>
      <c r="S13251" s="3">
        <f>Table1[[#This Row],[Generation (TWh)]]*10^9*VLOOKUP(Table1[[#This Row],[Turbine/Engine Technology]],Technology_HR!$A$2:$B$11,2,FALSE)*10^-6</f>
        <v>516673.60379999998</v>
      </c>
      <c r="T13251" s="5">
        <f>Table1[[#This Row],[Fuel Consumption (mmBtu)]]*Table1[[#This Row],[Emission Factor (kg CO2/ mmBtu)]]*10^3</f>
        <v>42161873414.992088</v>
      </c>
      <c r="U13251" s="3">
        <f>Table1[[#This Row],[Emissions (g CO2)]]/(Table1[[#This Row],[Generation (TWh)]]*10^9)</f>
        <v>676.93379019504471</v>
      </c>
    </row>
    <row r="13252" spans="1:21" x14ac:dyDescent="0.35">
      <c r="A13252" t="s">
        <v>3183</v>
      </c>
      <c r="B13252" t="s">
        <v>3241</v>
      </c>
      <c r="C13252" t="str">
        <f>SUBSTITUTE(Table1[[#This Row],[Fuel]],", ",",")</f>
        <v>fossil liquids: heavy fuel oil</v>
      </c>
      <c r="D13252" t="s">
        <v>3241</v>
      </c>
      <c r="H13252" t="s">
        <v>59</v>
      </c>
      <c r="I13252">
        <v>10</v>
      </c>
      <c r="J13252" t="s">
        <v>3446</v>
      </c>
      <c r="K13252" t="s">
        <v>29</v>
      </c>
      <c r="L13252" t="s">
        <v>29</v>
      </c>
      <c r="M13252" t="s">
        <v>29</v>
      </c>
      <c r="N13252">
        <v>6.3654039999999998</v>
      </c>
      <c r="O13252">
        <v>-10.78491</v>
      </c>
      <c r="P13252" t="s">
        <v>3625</v>
      </c>
      <c r="Q13252" s="3">
        <f>Table1[[#This Row],[Capacity (MW)]]*0.395*8760*10^-6</f>
        <v>3.4602000000000001E-2</v>
      </c>
      <c r="R13252" s="3" cm="1">
        <f t="array" ref="R13252">AVERAGE(VLOOKUP(_xlfn.TEXTSPLIT(Table1[[#This Row],[Fuel (no space after comma)]], ","), FuelList_Final_EF!$A$2:$B$65, 2, FALSE))</f>
        <v>81.602530311017389</v>
      </c>
      <c r="S13252" s="3">
        <f>Table1[[#This Row],[Generation (TWh)]]*10^9*VLOOKUP(Table1[[#This Row],[Turbine/Engine Technology]],Technology_HR!$A$2:$B$11,2,FALSE)*10^-6</f>
        <v>287040.891</v>
      </c>
      <c r="T13252" s="5">
        <f>Table1[[#This Row],[Fuel Consumption (mmBtu)]]*Table1[[#This Row],[Emission Factor (kg CO2/ mmBtu)]]*10^3</f>
        <v>23423263008.328938</v>
      </c>
      <c r="U13252" s="3">
        <f>Table1[[#This Row],[Emissions (g CO2)]]/(Table1[[#This Row],[Generation (TWh)]]*10^9)</f>
        <v>676.93379019504471</v>
      </c>
    </row>
    <row r="13253" spans="1:21" x14ac:dyDescent="0.35">
      <c r="A13253" t="s">
        <v>1595</v>
      </c>
      <c r="B13253" t="s">
        <v>3258</v>
      </c>
      <c r="C13253" t="str">
        <f>SUBSTITUTE(Table1[[#This Row],[Fuel]],", ",",")</f>
        <v>fossil liquids: diesel</v>
      </c>
      <c r="D13253" t="s">
        <v>3258</v>
      </c>
      <c r="H13253" t="s">
        <v>3436</v>
      </c>
      <c r="I13253">
        <v>14</v>
      </c>
      <c r="J13253" t="s">
        <v>3446</v>
      </c>
      <c r="K13253">
        <v>1979</v>
      </c>
      <c r="L13253" t="s">
        <v>29</v>
      </c>
      <c r="M13253" t="s">
        <v>29</v>
      </c>
      <c r="N13253">
        <v>21.132888000000001</v>
      </c>
      <c r="O13253">
        <v>-86.832209000000006</v>
      </c>
      <c r="P13253" t="s">
        <v>3549</v>
      </c>
      <c r="Q13253" s="3">
        <f>Table1[[#This Row],[Capacity (MW)]]*0.395*8760*10^-6</f>
        <v>4.8442800000000001E-2</v>
      </c>
      <c r="R13253" s="3" cm="1">
        <f t="array" ref="R13253">AVERAGE(VLOOKUP(_xlfn.TEXTSPLIT(Table1[[#This Row],[Fuel (no space after comma)]], ","), FuelList_Final_EF!$A$2:$B$65, 2, FALSE))</f>
        <v>78.106682297772565</v>
      </c>
      <c r="S13253" s="3">
        <f>Table1[[#This Row],[Generation (TWh)]]*10^9*VLOOKUP(Table1[[#This Row],[Turbine/Engine Technology]],Technology_HR!$A$2:$B$11,2,FALSE)*10^-6</f>
        <v>533355.228</v>
      </c>
      <c r="T13253" s="5">
        <f>Table1[[#This Row],[Fuel Consumption (mmBtu)]]*Table1[[#This Row],[Emission Factor (kg CO2/ mmBtu)]]*10^3</f>
        <v>41658607345.252052</v>
      </c>
      <c r="U13253" s="3">
        <f>Table1[[#This Row],[Emissions (g CO2)]]/(Table1[[#This Row],[Generation (TWh)]]*10^9)</f>
        <v>859.95457209847598</v>
      </c>
    </row>
    <row r="13254" spans="1:21" x14ac:dyDescent="0.35">
      <c r="A13254" t="s">
        <v>1595</v>
      </c>
      <c r="B13254" t="s">
        <v>3258</v>
      </c>
      <c r="C13254" t="str">
        <f>SUBSTITUTE(Table1[[#This Row],[Fuel]],", ",",")</f>
        <v>fossil liquids: diesel</v>
      </c>
      <c r="D13254" t="s">
        <v>3258</v>
      </c>
      <c r="H13254" t="s">
        <v>3436</v>
      </c>
      <c r="I13254">
        <v>14</v>
      </c>
      <c r="J13254" t="s">
        <v>3446</v>
      </c>
      <c r="K13254">
        <v>1979</v>
      </c>
      <c r="L13254" t="s">
        <v>29</v>
      </c>
      <c r="M13254" t="s">
        <v>29</v>
      </c>
      <c r="N13254">
        <v>21.132888000000001</v>
      </c>
      <c r="O13254">
        <v>-86.832209000000006</v>
      </c>
      <c r="P13254" t="s">
        <v>3549</v>
      </c>
      <c r="Q13254" s="3">
        <f>Table1[[#This Row],[Capacity (MW)]]*0.395*8760*10^-6</f>
        <v>4.8442800000000001E-2</v>
      </c>
      <c r="R13254" s="3" cm="1">
        <f t="array" ref="R13254">AVERAGE(VLOOKUP(_xlfn.TEXTSPLIT(Table1[[#This Row],[Fuel (no space after comma)]], ","), FuelList_Final_EF!$A$2:$B$65, 2, FALSE))</f>
        <v>78.106682297772565</v>
      </c>
      <c r="S13254" s="3">
        <f>Table1[[#This Row],[Generation (TWh)]]*10^9*VLOOKUP(Table1[[#This Row],[Turbine/Engine Technology]],Technology_HR!$A$2:$B$11,2,FALSE)*10^-6</f>
        <v>533355.228</v>
      </c>
      <c r="T13254" s="5">
        <f>Table1[[#This Row],[Fuel Consumption (mmBtu)]]*Table1[[#This Row],[Emission Factor (kg CO2/ mmBtu)]]*10^3</f>
        <v>41658607345.252052</v>
      </c>
      <c r="U13254" s="3">
        <f>Table1[[#This Row],[Emissions (g CO2)]]/(Table1[[#This Row],[Generation (TWh)]]*10^9)</f>
        <v>859.95457209847598</v>
      </c>
    </row>
    <row r="13255" spans="1:21" x14ac:dyDescent="0.35">
      <c r="A13255" t="s">
        <v>1595</v>
      </c>
      <c r="B13255" t="s">
        <v>3258</v>
      </c>
      <c r="C13255" t="str">
        <f>SUBSTITUTE(Table1[[#This Row],[Fuel]],", ",",")</f>
        <v>fossil liquids: diesel</v>
      </c>
      <c r="D13255" t="s">
        <v>3258</v>
      </c>
      <c r="H13255" t="s">
        <v>3436</v>
      </c>
      <c r="I13255">
        <v>44</v>
      </c>
      <c r="J13255" t="s">
        <v>3446</v>
      </c>
      <c r="K13255">
        <v>1979</v>
      </c>
      <c r="L13255" t="s">
        <v>29</v>
      </c>
      <c r="M13255" t="s">
        <v>29</v>
      </c>
      <c r="N13255">
        <v>21.132888000000001</v>
      </c>
      <c r="O13255">
        <v>-86.832209000000006</v>
      </c>
      <c r="P13255" t="s">
        <v>3549</v>
      </c>
      <c r="Q13255" s="3">
        <f>Table1[[#This Row],[Capacity (MW)]]*0.395*8760*10^-6</f>
        <v>0.15224880000000002</v>
      </c>
      <c r="R13255" s="3" cm="1">
        <f t="array" ref="R13255">AVERAGE(VLOOKUP(_xlfn.TEXTSPLIT(Table1[[#This Row],[Fuel (no space after comma)]], ","), FuelList_Final_EF!$A$2:$B$65, 2, FALSE))</f>
        <v>78.106682297772565</v>
      </c>
      <c r="S13255" s="3">
        <f>Table1[[#This Row],[Generation (TWh)]]*10^9*VLOOKUP(Table1[[#This Row],[Turbine/Engine Technology]],Technology_HR!$A$2:$B$11,2,FALSE)*10^-6</f>
        <v>1676259.2880000002</v>
      </c>
      <c r="T13255" s="5">
        <f>Table1[[#This Row],[Fuel Consumption (mmBtu)]]*Table1[[#This Row],[Emission Factor (kg CO2/ mmBtu)]]*10^3</f>
        <v>130927051656.50647</v>
      </c>
      <c r="U13255" s="3">
        <f>Table1[[#This Row],[Emissions (g CO2)]]/(Table1[[#This Row],[Generation (TWh)]]*10^9)</f>
        <v>859.95457209847598</v>
      </c>
    </row>
    <row r="13256" spans="1:21" x14ac:dyDescent="0.35">
      <c r="A13256" t="s">
        <v>250</v>
      </c>
      <c r="B13256" t="s">
        <v>3239</v>
      </c>
      <c r="C13256" t="str">
        <f>SUBSTITUTE(Table1[[#This Row],[Fuel]],", ",",")</f>
        <v>fossil gas: natural gas</v>
      </c>
      <c r="D13256" t="s">
        <v>3239</v>
      </c>
      <c r="H13256" t="s">
        <v>3436</v>
      </c>
      <c r="I13256">
        <v>27.6</v>
      </c>
      <c r="J13256" t="s">
        <v>3446</v>
      </c>
      <c r="K13256">
        <v>2011</v>
      </c>
      <c r="L13256" t="s">
        <v>29</v>
      </c>
      <c r="M13256" t="s">
        <v>29</v>
      </c>
      <c r="N13256">
        <v>-17.212499999999999</v>
      </c>
      <c r="O13256">
        <v>-64.527500000000003</v>
      </c>
      <c r="P13256" t="s">
        <v>3471</v>
      </c>
      <c r="Q13256" s="3">
        <f>Table1[[#This Row],[Capacity (MW)]]*0.395*8760*10^-6</f>
        <v>9.5501520000000006E-2</v>
      </c>
      <c r="R13256" s="3" cm="1">
        <f t="array" ref="R13256">AVERAGE(VLOOKUP(_xlfn.TEXTSPLIT(Table1[[#This Row],[Fuel (no space after comma)]], ","), FuelList_Final_EF!$A$2:$B$65, 2, FALSE))</f>
        <v>53.06</v>
      </c>
      <c r="S13256" s="3">
        <f>Table1[[#This Row],[Generation (TWh)]]*10^9*VLOOKUP(Table1[[#This Row],[Turbine/Engine Technology]],Technology_HR!$A$2:$B$11,2,FALSE)*10^-6</f>
        <v>1051471.7352</v>
      </c>
      <c r="T13256" s="5">
        <f>Table1[[#This Row],[Fuel Consumption (mmBtu)]]*Table1[[#This Row],[Emission Factor (kg CO2/ mmBtu)]]*10^3</f>
        <v>55791090269.711998</v>
      </c>
      <c r="U13256" s="3">
        <f>Table1[[#This Row],[Emissions (g CO2)]]/(Table1[[#This Row],[Generation (TWh)]]*10^9)</f>
        <v>584.19060000000002</v>
      </c>
    </row>
    <row r="13257" spans="1:21" x14ac:dyDescent="0.35">
      <c r="A13257" t="s">
        <v>1595</v>
      </c>
      <c r="B13257" t="s">
        <v>3277</v>
      </c>
      <c r="C13257" t="str">
        <f>SUBSTITUTE(Table1[[#This Row],[Fuel]],", ",",")</f>
        <v>fossil liquids: heavy fuel oil,fossil liquids: diesel</v>
      </c>
      <c r="D13257" t="s">
        <v>3241</v>
      </c>
      <c r="E13257" t="s">
        <v>3258</v>
      </c>
      <c r="H13257" t="s">
        <v>3437</v>
      </c>
      <c r="I13257">
        <v>37.5</v>
      </c>
      <c r="J13257" t="s">
        <v>3446</v>
      </c>
      <c r="K13257">
        <v>2005</v>
      </c>
      <c r="L13257" t="s">
        <v>29</v>
      </c>
      <c r="M13257" t="s">
        <v>29</v>
      </c>
      <c r="N13257">
        <v>24.197790000000001</v>
      </c>
      <c r="O13257">
        <v>-110.25867700000001</v>
      </c>
      <c r="P13257" t="s">
        <v>3549</v>
      </c>
      <c r="Q13257" s="3">
        <f>Table1[[#This Row],[Capacity (MW)]]*0.395*8760*10^-6</f>
        <v>0.1297575</v>
      </c>
      <c r="R13257" s="3" cm="1">
        <f t="array" ref="R13257">AVERAGE(VLOOKUP(_xlfn.TEXTSPLIT(Table1[[#This Row],[Fuel (no space after comma)]], ","), FuelList_Final_EF!$A$2:$B$65, 2, FALSE))</f>
        <v>79.854606304394977</v>
      </c>
      <c r="S13257" s="3">
        <f>Table1[[#This Row],[Generation (TWh)]]*10^9*VLOOKUP(Table1[[#This Row],[Turbine/Engine Technology]],Technology_HR!$A$2:$B$11,2,FALSE)*10^-6</f>
        <v>1154841.75</v>
      </c>
      <c r="T13257" s="5">
        <f>Table1[[#This Row],[Fuel Consumption (mmBtu)]]*Table1[[#This Row],[Emission Factor (kg CO2/ mmBtu)]]*10^3</f>
        <v>92219433290.128525</v>
      </c>
      <c r="U13257" s="3">
        <f>Table1[[#This Row],[Emissions (g CO2)]]/(Table1[[#This Row],[Generation (TWh)]]*10^9)</f>
        <v>710.70599610911529</v>
      </c>
    </row>
    <row r="13258" spans="1:21" x14ac:dyDescent="0.35">
      <c r="A13258" t="s">
        <v>1595</v>
      </c>
      <c r="B13258" t="s">
        <v>3277</v>
      </c>
      <c r="C13258" t="str">
        <f>SUBSTITUTE(Table1[[#This Row],[Fuel]],", ",",")</f>
        <v>fossil liquids: heavy fuel oil,fossil liquids: diesel</v>
      </c>
      <c r="D13258" t="s">
        <v>3241</v>
      </c>
      <c r="E13258" t="s">
        <v>3258</v>
      </c>
      <c r="H13258" t="s">
        <v>3437</v>
      </c>
      <c r="I13258">
        <v>43</v>
      </c>
      <c r="J13258" t="s">
        <v>3446</v>
      </c>
      <c r="K13258">
        <v>2007</v>
      </c>
      <c r="L13258" t="s">
        <v>29</v>
      </c>
      <c r="M13258" t="s">
        <v>29</v>
      </c>
      <c r="N13258">
        <v>24.197790000000001</v>
      </c>
      <c r="O13258">
        <v>-110.25867700000001</v>
      </c>
      <c r="P13258" t="s">
        <v>3549</v>
      </c>
      <c r="Q13258" s="3">
        <f>Table1[[#This Row],[Capacity (MW)]]*0.395*8760*10^-6</f>
        <v>0.14878859999999999</v>
      </c>
      <c r="R13258" s="3" cm="1">
        <f t="array" ref="R13258">AVERAGE(VLOOKUP(_xlfn.TEXTSPLIT(Table1[[#This Row],[Fuel (no space after comma)]], ","), FuelList_Final_EF!$A$2:$B$65, 2, FALSE))</f>
        <v>79.854606304394977</v>
      </c>
      <c r="S13258" s="3">
        <f>Table1[[#This Row],[Generation (TWh)]]*10^9*VLOOKUP(Table1[[#This Row],[Turbine/Engine Technology]],Technology_HR!$A$2:$B$11,2,FALSE)*10^-6</f>
        <v>1324218.54</v>
      </c>
      <c r="T13258" s="5">
        <f>Table1[[#This Row],[Fuel Consumption (mmBtu)]]*Table1[[#This Row],[Emission Factor (kg CO2/ mmBtu)]]*10^3</f>
        <v>105744950172.68073</v>
      </c>
      <c r="U13258" s="3">
        <f>Table1[[#This Row],[Emissions (g CO2)]]/(Table1[[#This Row],[Generation (TWh)]]*10^9)</f>
        <v>710.7059961091154</v>
      </c>
    </row>
    <row r="13259" spans="1:21" x14ac:dyDescent="0.35">
      <c r="A13259" t="s">
        <v>1595</v>
      </c>
      <c r="B13259" t="s">
        <v>3277</v>
      </c>
      <c r="C13259" t="str">
        <f>SUBSTITUTE(Table1[[#This Row],[Fuel]],", ",",")</f>
        <v>fossil liquids: heavy fuel oil,fossil liquids: diesel</v>
      </c>
      <c r="D13259" t="s">
        <v>3241</v>
      </c>
      <c r="E13259" t="s">
        <v>3258</v>
      </c>
      <c r="H13259" t="s">
        <v>3437</v>
      </c>
      <c r="I13259">
        <v>43</v>
      </c>
      <c r="J13259" t="s">
        <v>3446</v>
      </c>
      <c r="K13259" t="s">
        <v>29</v>
      </c>
      <c r="L13259" t="s">
        <v>29</v>
      </c>
      <c r="M13259" t="s">
        <v>29</v>
      </c>
      <c r="N13259">
        <v>24.197790000000001</v>
      </c>
      <c r="O13259">
        <v>-110.25867700000001</v>
      </c>
      <c r="P13259" t="s">
        <v>3549</v>
      </c>
      <c r="Q13259" s="3">
        <f>Table1[[#This Row],[Capacity (MW)]]*0.395*8760*10^-6</f>
        <v>0.14878859999999999</v>
      </c>
      <c r="R13259" s="3" cm="1">
        <f t="array" ref="R13259">AVERAGE(VLOOKUP(_xlfn.TEXTSPLIT(Table1[[#This Row],[Fuel (no space after comma)]], ","), FuelList_Final_EF!$A$2:$B$65, 2, FALSE))</f>
        <v>79.854606304394977</v>
      </c>
      <c r="S13259" s="3">
        <f>Table1[[#This Row],[Generation (TWh)]]*10^9*VLOOKUP(Table1[[#This Row],[Turbine/Engine Technology]],Technology_HR!$A$2:$B$11,2,FALSE)*10^-6</f>
        <v>1324218.54</v>
      </c>
      <c r="T13259" s="5">
        <f>Table1[[#This Row],[Fuel Consumption (mmBtu)]]*Table1[[#This Row],[Emission Factor (kg CO2/ mmBtu)]]*10^3</f>
        <v>105744950172.68073</v>
      </c>
      <c r="U13259" s="3">
        <f>Table1[[#This Row],[Emissions (g CO2)]]/(Table1[[#This Row],[Generation (TWh)]]*10^9)</f>
        <v>710.7059961091154</v>
      </c>
    </row>
    <row r="13260" spans="1:21" x14ac:dyDescent="0.35">
      <c r="A13260" t="s">
        <v>1595</v>
      </c>
      <c r="B13260" t="s">
        <v>3277</v>
      </c>
      <c r="C13260" t="str">
        <f>SUBSTITUTE(Table1[[#This Row],[Fuel]],", ",",")</f>
        <v>fossil liquids: heavy fuel oil,fossil liquids: diesel</v>
      </c>
      <c r="D13260" t="s">
        <v>3241</v>
      </c>
      <c r="E13260" t="s">
        <v>3258</v>
      </c>
      <c r="H13260" t="s">
        <v>3437</v>
      </c>
      <c r="I13260">
        <v>43</v>
      </c>
      <c r="J13260" t="s">
        <v>3446</v>
      </c>
      <c r="K13260" t="s">
        <v>29</v>
      </c>
      <c r="L13260" t="s">
        <v>29</v>
      </c>
      <c r="M13260" t="s">
        <v>29</v>
      </c>
      <c r="N13260">
        <v>24.197790000000001</v>
      </c>
      <c r="O13260">
        <v>-110.25867700000001</v>
      </c>
      <c r="P13260" t="s">
        <v>3549</v>
      </c>
      <c r="Q13260" s="3">
        <f>Table1[[#This Row],[Capacity (MW)]]*0.395*8760*10^-6</f>
        <v>0.14878859999999999</v>
      </c>
      <c r="R13260" s="3" cm="1">
        <f t="array" ref="R13260">AVERAGE(VLOOKUP(_xlfn.TEXTSPLIT(Table1[[#This Row],[Fuel (no space after comma)]], ","), FuelList_Final_EF!$A$2:$B$65, 2, FALSE))</f>
        <v>79.854606304394977</v>
      </c>
      <c r="S13260" s="3">
        <f>Table1[[#This Row],[Generation (TWh)]]*10^9*VLOOKUP(Table1[[#This Row],[Turbine/Engine Technology]],Technology_HR!$A$2:$B$11,2,FALSE)*10^-6</f>
        <v>1324218.54</v>
      </c>
      <c r="T13260" s="5">
        <f>Table1[[#This Row],[Fuel Consumption (mmBtu)]]*Table1[[#This Row],[Emission Factor (kg CO2/ mmBtu)]]*10^3</f>
        <v>105744950172.68073</v>
      </c>
      <c r="U13260" s="3">
        <f>Table1[[#This Row],[Emissions (g CO2)]]/(Table1[[#This Row],[Generation (TWh)]]*10^9)</f>
        <v>710.7059961091154</v>
      </c>
    </row>
    <row r="13261" spans="1:21" x14ac:dyDescent="0.35">
      <c r="A13261" t="s">
        <v>1595</v>
      </c>
      <c r="B13261" t="s">
        <v>3258</v>
      </c>
      <c r="C13261" t="str">
        <f>SUBSTITUTE(Table1[[#This Row],[Fuel]],", ",",")</f>
        <v>fossil liquids: diesel</v>
      </c>
      <c r="D13261" t="s">
        <v>3258</v>
      </c>
      <c r="H13261" t="s">
        <v>3437</v>
      </c>
      <c r="I13261">
        <v>26</v>
      </c>
      <c r="J13261" t="s">
        <v>3446</v>
      </c>
      <c r="K13261" t="s">
        <v>29</v>
      </c>
      <c r="L13261" t="s">
        <v>29</v>
      </c>
      <c r="M13261" t="s">
        <v>29</v>
      </c>
      <c r="N13261">
        <v>24.197790000000001</v>
      </c>
      <c r="O13261">
        <v>-110.25867700000001</v>
      </c>
      <c r="P13261" t="s">
        <v>3549</v>
      </c>
      <c r="Q13261" s="3">
        <f>Table1[[#This Row],[Capacity (MW)]]*0.395*8760*10^-6</f>
        <v>8.9965199999999995E-2</v>
      </c>
      <c r="R13261" s="3" cm="1">
        <f t="array" ref="R13261">AVERAGE(VLOOKUP(_xlfn.TEXTSPLIT(Table1[[#This Row],[Fuel (no space after comma)]], ","), FuelList_Final_EF!$A$2:$B$65, 2, FALSE))</f>
        <v>78.106682297772565</v>
      </c>
      <c r="S13261" s="3">
        <f>Table1[[#This Row],[Generation (TWh)]]*10^9*VLOOKUP(Table1[[#This Row],[Turbine/Engine Technology]],Technology_HR!$A$2:$B$11,2,FALSE)*10^-6</f>
        <v>800690.27999999991</v>
      </c>
      <c r="T13261" s="5">
        <f>Table1[[#This Row],[Fuel Consumption (mmBtu)]]*Table1[[#This Row],[Emission Factor (kg CO2/ mmBtu)]]*10^3</f>
        <v>62539261318.87455</v>
      </c>
      <c r="U13261" s="3">
        <f>Table1[[#This Row],[Emissions (g CO2)]]/(Table1[[#This Row],[Generation (TWh)]]*10^9)</f>
        <v>695.14947245017572</v>
      </c>
    </row>
    <row r="13262" spans="1:21" x14ac:dyDescent="0.35">
      <c r="A13262" t="s">
        <v>1595</v>
      </c>
      <c r="B13262" t="s">
        <v>3277</v>
      </c>
      <c r="C13262" t="str">
        <f>SUBSTITUTE(Table1[[#This Row],[Fuel]],", ",",")</f>
        <v>fossil liquids: heavy fuel oil,fossil liquids: diesel</v>
      </c>
      <c r="D13262" t="s">
        <v>3241</v>
      </c>
      <c r="E13262" t="s">
        <v>3258</v>
      </c>
      <c r="H13262" t="s">
        <v>3437</v>
      </c>
      <c r="I13262">
        <v>43</v>
      </c>
      <c r="J13262" t="s">
        <v>3446</v>
      </c>
      <c r="K13262" t="s">
        <v>29</v>
      </c>
      <c r="L13262" t="s">
        <v>29</v>
      </c>
      <c r="M13262" t="s">
        <v>29</v>
      </c>
      <c r="N13262">
        <v>24.197790000000001</v>
      </c>
      <c r="O13262">
        <v>-110.25867700000001</v>
      </c>
      <c r="P13262" t="s">
        <v>3549</v>
      </c>
      <c r="Q13262" s="3">
        <f>Table1[[#This Row],[Capacity (MW)]]*0.395*8760*10^-6</f>
        <v>0.14878859999999999</v>
      </c>
      <c r="R13262" s="3" cm="1">
        <f t="array" ref="R13262">AVERAGE(VLOOKUP(_xlfn.TEXTSPLIT(Table1[[#This Row],[Fuel (no space after comma)]], ","), FuelList_Final_EF!$A$2:$B$65, 2, FALSE))</f>
        <v>79.854606304394977</v>
      </c>
      <c r="S13262" s="3">
        <f>Table1[[#This Row],[Generation (TWh)]]*10^9*VLOOKUP(Table1[[#This Row],[Turbine/Engine Technology]],Technology_HR!$A$2:$B$11,2,FALSE)*10^-6</f>
        <v>1324218.54</v>
      </c>
      <c r="T13262" s="5">
        <f>Table1[[#This Row],[Fuel Consumption (mmBtu)]]*Table1[[#This Row],[Emission Factor (kg CO2/ mmBtu)]]*10^3</f>
        <v>105744950172.68073</v>
      </c>
      <c r="U13262" s="3">
        <f>Table1[[#This Row],[Emissions (g CO2)]]/(Table1[[#This Row],[Generation (TWh)]]*10^9)</f>
        <v>710.7059961091154</v>
      </c>
    </row>
    <row r="13263" spans="1:21" x14ac:dyDescent="0.35">
      <c r="A13263" t="s">
        <v>1595</v>
      </c>
      <c r="B13263" t="s">
        <v>3336</v>
      </c>
      <c r="C13263" t="str">
        <f>SUBSTITUTE(Table1[[#This Row],[Fuel]],", ",",")</f>
        <v>fossil liquids: fuel oil,fossil liquids: diesel</v>
      </c>
      <c r="D13263" t="s">
        <v>3275</v>
      </c>
      <c r="E13263" t="s">
        <v>3258</v>
      </c>
      <c r="H13263" t="s">
        <v>3437</v>
      </c>
      <c r="I13263">
        <v>43</v>
      </c>
      <c r="J13263" t="s">
        <v>3452</v>
      </c>
      <c r="K13263" t="s">
        <v>29</v>
      </c>
      <c r="L13263" t="s">
        <v>29</v>
      </c>
      <c r="M13263" t="s">
        <v>29</v>
      </c>
      <c r="N13263">
        <v>24.197790000000001</v>
      </c>
      <c r="O13263">
        <v>-110.25867700000001</v>
      </c>
      <c r="P13263" t="s">
        <v>3549</v>
      </c>
      <c r="Q13263" s="3">
        <f>Table1[[#This Row],[Capacity (MW)]]*0.395*8760*10^-6</f>
        <v>0.14878859999999999</v>
      </c>
      <c r="R13263" s="3" cm="1">
        <f t="array" ref="R13263">AVERAGE(VLOOKUP(_xlfn.TEXTSPLIT(Table1[[#This Row],[Fuel (no space after comma)]], ","), FuelList_Final_EF!$A$2:$B$65, 2, FALSE))</f>
        <v>78.106682297772565</v>
      </c>
      <c r="S13263" s="3">
        <f>Table1[[#This Row],[Generation (TWh)]]*10^9*VLOOKUP(Table1[[#This Row],[Turbine/Engine Technology]],Technology_HR!$A$2:$B$11,2,FALSE)*10^-6</f>
        <v>1324218.54</v>
      </c>
      <c r="T13263" s="5">
        <f>Table1[[#This Row],[Fuel Consumption (mmBtu)]]*Table1[[#This Row],[Emission Factor (kg CO2/ mmBtu)]]*10^3</f>
        <v>103430316796.60023</v>
      </c>
      <c r="U13263" s="3">
        <f>Table1[[#This Row],[Emissions (g CO2)]]/(Table1[[#This Row],[Generation (TWh)]]*10^9)</f>
        <v>695.14947245017584</v>
      </c>
    </row>
    <row r="13264" spans="1:21" x14ac:dyDescent="0.35">
      <c r="A13264" t="s">
        <v>3184</v>
      </c>
      <c r="B13264" t="s">
        <v>3239</v>
      </c>
      <c r="C13264" t="str">
        <f>SUBSTITUTE(Table1[[#This Row],[Fuel]],", ",",")</f>
        <v>fossil gas: natural gas</v>
      </c>
      <c r="D13264" t="s">
        <v>3239</v>
      </c>
      <c r="H13264" t="s">
        <v>3437</v>
      </c>
      <c r="I13264">
        <v>30</v>
      </c>
      <c r="J13264" t="s">
        <v>3446</v>
      </c>
      <c r="K13264">
        <v>2017</v>
      </c>
      <c r="L13264" t="s">
        <v>29</v>
      </c>
      <c r="M13264" t="s">
        <v>29</v>
      </c>
      <c r="N13264">
        <v>-3.3540480000000001</v>
      </c>
      <c r="O13264">
        <v>29.382185</v>
      </c>
      <c r="P13264" t="s">
        <v>3626</v>
      </c>
      <c r="Q13264" s="3">
        <f>Table1[[#This Row],[Capacity (MW)]]*0.395*8760*10^-6</f>
        <v>0.10380600000000001</v>
      </c>
      <c r="R13264" s="3" cm="1">
        <f t="array" ref="R13264">AVERAGE(VLOOKUP(_xlfn.TEXTSPLIT(Table1[[#This Row],[Fuel (no space after comma)]], ","), FuelList_Final_EF!$A$2:$B$65, 2, FALSE))</f>
        <v>53.06</v>
      </c>
      <c r="S13264" s="3">
        <f>Table1[[#This Row],[Generation (TWh)]]*10^9*VLOOKUP(Table1[[#This Row],[Turbine/Engine Technology]],Technology_HR!$A$2:$B$11,2,FALSE)*10^-6</f>
        <v>923873.4</v>
      </c>
      <c r="T13264" s="5">
        <f>Table1[[#This Row],[Fuel Consumption (mmBtu)]]*Table1[[#This Row],[Emission Factor (kg CO2/ mmBtu)]]*10^3</f>
        <v>49020722604</v>
      </c>
      <c r="U13264" s="3">
        <f>Table1[[#This Row],[Emissions (g CO2)]]/(Table1[[#This Row],[Generation (TWh)]]*10^9)</f>
        <v>472.23399999999992</v>
      </c>
    </row>
    <row r="13265" spans="1:21" x14ac:dyDescent="0.35">
      <c r="A13265" t="s">
        <v>1248</v>
      </c>
      <c r="B13265" t="s">
        <v>3239</v>
      </c>
      <c r="C13265" t="str">
        <f>SUBSTITUTE(Table1[[#This Row],[Fuel]],", ",",")</f>
        <v>fossil gas: natural gas</v>
      </c>
      <c r="D13265" t="s">
        <v>3239</v>
      </c>
      <c r="H13265" t="s">
        <v>3436</v>
      </c>
      <c r="I13265">
        <v>25</v>
      </c>
      <c r="J13265" t="s">
        <v>3449</v>
      </c>
      <c r="K13265" t="s">
        <v>29</v>
      </c>
      <c r="L13265" t="s">
        <v>29</v>
      </c>
      <c r="M13265" t="s">
        <v>29</v>
      </c>
      <c r="N13265">
        <v>36.479537999999998</v>
      </c>
      <c r="O13265">
        <v>52.116894000000002</v>
      </c>
      <c r="P13265" t="s">
        <v>3522</v>
      </c>
      <c r="Q13265" s="3">
        <f>Table1[[#This Row],[Capacity (MW)]]*0.395*8760*10^-6</f>
        <v>8.6504999999999999E-2</v>
      </c>
      <c r="R13265" s="3" cm="1">
        <f t="array" ref="R13265">AVERAGE(VLOOKUP(_xlfn.TEXTSPLIT(Table1[[#This Row],[Fuel (no space after comma)]], ","), FuelList_Final_EF!$A$2:$B$65, 2, FALSE))</f>
        <v>53.06</v>
      </c>
      <c r="S13265" s="3">
        <f>Table1[[#This Row],[Generation (TWh)]]*10^9*VLOOKUP(Table1[[#This Row],[Turbine/Engine Technology]],Technology_HR!$A$2:$B$11,2,FALSE)*10^-6</f>
        <v>952420.04999999993</v>
      </c>
      <c r="T13265" s="5">
        <f>Table1[[#This Row],[Fuel Consumption (mmBtu)]]*Table1[[#This Row],[Emission Factor (kg CO2/ mmBtu)]]*10^3</f>
        <v>50535407853</v>
      </c>
      <c r="U13265" s="3">
        <f>Table1[[#This Row],[Emissions (g CO2)]]/(Table1[[#This Row],[Generation (TWh)]]*10^9)</f>
        <v>584.19060000000002</v>
      </c>
    </row>
    <row r="13266" spans="1:21" x14ac:dyDescent="0.35">
      <c r="A13266" t="s">
        <v>1248</v>
      </c>
      <c r="B13266" t="s">
        <v>3239</v>
      </c>
      <c r="C13266" t="str">
        <f>SUBSTITUTE(Table1[[#This Row],[Fuel]],", ",",")</f>
        <v>fossil gas: natural gas</v>
      </c>
      <c r="D13266" t="s">
        <v>3239</v>
      </c>
      <c r="H13266" t="s">
        <v>3436</v>
      </c>
      <c r="I13266">
        <v>4</v>
      </c>
      <c r="J13266" t="s">
        <v>3446</v>
      </c>
      <c r="K13266">
        <v>2020</v>
      </c>
      <c r="L13266" t="s">
        <v>29</v>
      </c>
      <c r="M13266" t="s">
        <v>29</v>
      </c>
      <c r="N13266">
        <v>36.479537999999998</v>
      </c>
      <c r="O13266">
        <v>52.116894000000002</v>
      </c>
      <c r="P13266" t="s">
        <v>3522</v>
      </c>
      <c r="Q13266" s="3">
        <f>Table1[[#This Row],[Capacity (MW)]]*0.395*8760*10^-6</f>
        <v>1.38408E-2</v>
      </c>
      <c r="R13266" s="3" cm="1">
        <f t="array" ref="R13266">AVERAGE(VLOOKUP(_xlfn.TEXTSPLIT(Table1[[#This Row],[Fuel (no space after comma)]], ","), FuelList_Final_EF!$A$2:$B$65, 2, FALSE))</f>
        <v>53.06</v>
      </c>
      <c r="S13266" s="3">
        <f>Table1[[#This Row],[Generation (TWh)]]*10^9*VLOOKUP(Table1[[#This Row],[Turbine/Engine Technology]],Technology_HR!$A$2:$B$11,2,FALSE)*10^-6</f>
        <v>152387.20799999998</v>
      </c>
      <c r="T13266" s="5">
        <f>Table1[[#This Row],[Fuel Consumption (mmBtu)]]*Table1[[#This Row],[Emission Factor (kg CO2/ mmBtu)]]*10^3</f>
        <v>8085665256.4799986</v>
      </c>
      <c r="U13266" s="3">
        <f>Table1[[#This Row],[Emissions (g CO2)]]/(Table1[[#This Row],[Generation (TWh)]]*10^9)</f>
        <v>584.1905999999999</v>
      </c>
    </row>
    <row r="13267" spans="1:21" x14ac:dyDescent="0.35">
      <c r="A13267" t="s">
        <v>3185</v>
      </c>
      <c r="B13267" t="s">
        <v>3258</v>
      </c>
      <c r="C13267" t="str">
        <f>SUBSTITUTE(Table1[[#This Row],[Fuel]],", ",",")</f>
        <v>fossil liquids: diesel</v>
      </c>
      <c r="D13267" t="s">
        <v>3258</v>
      </c>
      <c r="H13267" t="s">
        <v>3436</v>
      </c>
      <c r="I13267">
        <v>35</v>
      </c>
      <c r="J13267" t="s">
        <v>3446</v>
      </c>
      <c r="K13267" t="s">
        <v>29</v>
      </c>
      <c r="L13267" t="s">
        <v>29</v>
      </c>
      <c r="M13267" t="s">
        <v>29</v>
      </c>
      <c r="N13267">
        <v>-15.797456</v>
      </c>
      <c r="O13267">
        <v>35.023876999999999</v>
      </c>
      <c r="P13267" t="s">
        <v>3627</v>
      </c>
      <c r="Q13267" s="3">
        <f>Table1[[#This Row],[Capacity (MW)]]*0.395*8760*10^-6</f>
        <v>0.12110700000000001</v>
      </c>
      <c r="R13267" s="3" cm="1">
        <f t="array" ref="R13267">AVERAGE(VLOOKUP(_xlfn.TEXTSPLIT(Table1[[#This Row],[Fuel (no space after comma)]], ","), FuelList_Final_EF!$A$2:$B$65, 2, FALSE))</f>
        <v>78.106682297772565</v>
      </c>
      <c r="S13267" s="3">
        <f>Table1[[#This Row],[Generation (TWh)]]*10^9*VLOOKUP(Table1[[#This Row],[Turbine/Engine Technology]],Technology_HR!$A$2:$B$11,2,FALSE)*10^-6</f>
        <v>1333388.0699999998</v>
      </c>
      <c r="T13267" s="5">
        <f>Table1[[#This Row],[Fuel Consumption (mmBtu)]]*Table1[[#This Row],[Emission Factor (kg CO2/ mmBtu)]]*10^3</f>
        <v>104146518363.13011</v>
      </c>
      <c r="U13267" s="3">
        <f>Table1[[#This Row],[Emissions (g CO2)]]/(Table1[[#This Row],[Generation (TWh)]]*10^9)</f>
        <v>859.95457209847586</v>
      </c>
    </row>
    <row r="13268" spans="1:21" x14ac:dyDescent="0.35">
      <c r="A13268" t="s">
        <v>2210</v>
      </c>
      <c r="B13268" t="s">
        <v>3241</v>
      </c>
      <c r="C13268" t="str">
        <f>SUBSTITUTE(Table1[[#This Row],[Fuel]],", ",",")</f>
        <v>fossil liquids: heavy fuel oil</v>
      </c>
      <c r="D13268" t="s">
        <v>3241</v>
      </c>
      <c r="H13268" t="s">
        <v>3437</v>
      </c>
      <c r="I13268">
        <v>41.6</v>
      </c>
      <c r="J13268" t="s">
        <v>3446</v>
      </c>
      <c r="K13268">
        <v>2000</v>
      </c>
      <c r="L13268" t="s">
        <v>29</v>
      </c>
      <c r="M13268" t="s">
        <v>29</v>
      </c>
      <c r="N13268">
        <v>23.563780000000001</v>
      </c>
      <c r="O13268">
        <v>119.658661</v>
      </c>
      <c r="P13268" t="s">
        <v>3599</v>
      </c>
      <c r="Q13268" s="3">
        <f>Table1[[#This Row],[Capacity (MW)]]*0.395*8760*10^-6</f>
        <v>0.14394431999999999</v>
      </c>
      <c r="R13268" s="3" cm="1">
        <f t="array" ref="R13268">AVERAGE(VLOOKUP(_xlfn.TEXTSPLIT(Table1[[#This Row],[Fuel (no space after comma)]], ","), FuelList_Final_EF!$A$2:$B$65, 2, FALSE))</f>
        <v>81.602530311017389</v>
      </c>
      <c r="S13268" s="3">
        <f>Table1[[#This Row],[Generation (TWh)]]*10^9*VLOOKUP(Table1[[#This Row],[Turbine/Engine Technology]],Technology_HR!$A$2:$B$11,2,FALSE)*10^-6</f>
        <v>1281104.4479999999</v>
      </c>
      <c r="T13268" s="5">
        <f>Table1[[#This Row],[Fuel Consumption (mmBtu)]]*Table1[[#This Row],[Emission Factor (kg CO2/ mmBtu)]]*10^3</f>
        <v>104541364549.49919</v>
      </c>
      <c r="U13268" s="3">
        <f>Table1[[#This Row],[Emissions (g CO2)]]/(Table1[[#This Row],[Generation (TWh)]]*10^9)</f>
        <v>726.26251976805474</v>
      </c>
    </row>
    <row r="13269" spans="1:21" x14ac:dyDescent="0.35">
      <c r="A13269" t="s">
        <v>3185</v>
      </c>
      <c r="B13269" t="s">
        <v>3258</v>
      </c>
      <c r="C13269" t="str">
        <f>SUBSTITUTE(Table1[[#This Row],[Fuel]],", ",",")</f>
        <v>fossil liquids: diesel</v>
      </c>
      <c r="D13269" t="s">
        <v>3258</v>
      </c>
      <c r="H13269" t="s">
        <v>3436</v>
      </c>
      <c r="I13269">
        <v>23</v>
      </c>
      <c r="J13269" t="s">
        <v>3446</v>
      </c>
      <c r="K13269" t="s">
        <v>29</v>
      </c>
      <c r="L13269" t="s">
        <v>29</v>
      </c>
      <c r="M13269" t="s">
        <v>29</v>
      </c>
      <c r="N13269">
        <v>-13.037917999999999</v>
      </c>
      <c r="O13269">
        <v>33.476500000000001</v>
      </c>
      <c r="P13269" t="s">
        <v>3627</v>
      </c>
      <c r="Q13269" s="3">
        <f>Table1[[#This Row],[Capacity (MW)]]*0.395*8760*10^-6</f>
        <v>7.9584600000000005E-2</v>
      </c>
      <c r="R13269" s="3" cm="1">
        <f t="array" ref="R13269">AVERAGE(VLOOKUP(_xlfn.TEXTSPLIT(Table1[[#This Row],[Fuel (no space after comma)]], ","), FuelList_Final_EF!$A$2:$B$65, 2, FALSE))</f>
        <v>78.106682297772565</v>
      </c>
      <c r="S13269" s="3">
        <f>Table1[[#This Row],[Generation (TWh)]]*10^9*VLOOKUP(Table1[[#This Row],[Turbine/Engine Technology]],Technology_HR!$A$2:$B$11,2,FALSE)*10^-6</f>
        <v>876226.446</v>
      </c>
      <c r="T13269" s="5">
        <f>Table1[[#This Row],[Fuel Consumption (mmBtu)]]*Table1[[#This Row],[Emission Factor (kg CO2/ mmBtu)]]*10^3</f>
        <v>68439140638.628365</v>
      </c>
      <c r="U13269" s="3">
        <f>Table1[[#This Row],[Emissions (g CO2)]]/(Table1[[#This Row],[Generation (TWh)]]*10^9)</f>
        <v>859.95457209847586</v>
      </c>
    </row>
    <row r="13270" spans="1:21" x14ac:dyDescent="0.35">
      <c r="A13270" t="s">
        <v>3186</v>
      </c>
      <c r="B13270" t="s">
        <v>3239</v>
      </c>
      <c r="C13270" t="str">
        <f>SUBSTITUTE(Table1[[#This Row],[Fuel]],", ",",")</f>
        <v>fossil gas: natural gas</v>
      </c>
      <c r="D13270" t="s">
        <v>3239</v>
      </c>
      <c r="H13270" t="s">
        <v>3437</v>
      </c>
      <c r="I13270">
        <v>49.6</v>
      </c>
      <c r="J13270" t="s">
        <v>3446</v>
      </c>
      <c r="K13270">
        <v>2001</v>
      </c>
      <c r="L13270" t="s">
        <v>29</v>
      </c>
      <c r="M13270" t="s">
        <v>29</v>
      </c>
      <c r="N13270">
        <v>37.107300000000002</v>
      </c>
      <c r="O13270">
        <v>-120.24850000000001</v>
      </c>
      <c r="P13270" t="s">
        <v>3613</v>
      </c>
      <c r="Q13270" s="3">
        <f>Table1[[#This Row],[Capacity (MW)]]*0.395*8760*10^-6</f>
        <v>0.17162592000000002</v>
      </c>
      <c r="R13270" s="3" cm="1">
        <f t="array" ref="R13270">AVERAGE(VLOOKUP(_xlfn.TEXTSPLIT(Table1[[#This Row],[Fuel (no space after comma)]], ","), FuelList_Final_EF!$A$2:$B$65, 2, FALSE))</f>
        <v>53.06</v>
      </c>
      <c r="S13270" s="3">
        <f>Table1[[#This Row],[Generation (TWh)]]*10^9*VLOOKUP(Table1[[#This Row],[Turbine/Engine Technology]],Technology_HR!$A$2:$B$11,2,FALSE)*10^-6</f>
        <v>1527470.6880000001</v>
      </c>
      <c r="T13270" s="5">
        <f>Table1[[#This Row],[Fuel Consumption (mmBtu)]]*Table1[[#This Row],[Emission Factor (kg CO2/ mmBtu)]]*10^3</f>
        <v>81047594705.279999</v>
      </c>
      <c r="U13270" s="3">
        <f>Table1[[#This Row],[Emissions (g CO2)]]/(Table1[[#This Row],[Generation (TWh)]]*10^9)</f>
        <v>472.23399999999992</v>
      </c>
    </row>
    <row r="13271" spans="1:21" x14ac:dyDescent="0.35">
      <c r="A13271" t="s">
        <v>361</v>
      </c>
      <c r="B13271" t="s">
        <v>3239</v>
      </c>
      <c r="C13271" t="str">
        <f>SUBSTITUTE(Table1[[#This Row],[Fuel]],", ",",")</f>
        <v>fossil gas: natural gas</v>
      </c>
      <c r="D13271" t="s">
        <v>3239</v>
      </c>
      <c r="H13271" t="s">
        <v>3436</v>
      </c>
      <c r="I13271">
        <v>48</v>
      </c>
      <c r="J13271" t="s">
        <v>3444</v>
      </c>
      <c r="K13271" t="s">
        <v>29</v>
      </c>
      <c r="L13271" t="s">
        <v>29</v>
      </c>
      <c r="M13271" t="s">
        <v>29</v>
      </c>
      <c r="N13271">
        <v>55.570182000000003</v>
      </c>
      <c r="O13271">
        <v>-110.890659</v>
      </c>
      <c r="P13271" t="s">
        <v>3480</v>
      </c>
      <c r="Q13271" s="3">
        <f>Table1[[#This Row],[Capacity (MW)]]*0.395*8760*10^-6</f>
        <v>0.1660896</v>
      </c>
      <c r="R13271" s="3" cm="1">
        <f t="array" ref="R13271">AVERAGE(VLOOKUP(_xlfn.TEXTSPLIT(Table1[[#This Row],[Fuel (no space after comma)]], ","), FuelList_Final_EF!$A$2:$B$65, 2, FALSE))</f>
        <v>53.06</v>
      </c>
      <c r="S13271" s="3">
        <f>Table1[[#This Row],[Generation (TWh)]]*10^9*VLOOKUP(Table1[[#This Row],[Turbine/Engine Technology]],Technology_HR!$A$2:$B$11,2,FALSE)*10^-6</f>
        <v>1828646.4959999998</v>
      </c>
      <c r="T13271" s="5">
        <f>Table1[[#This Row],[Fuel Consumption (mmBtu)]]*Table1[[#This Row],[Emission Factor (kg CO2/ mmBtu)]]*10^3</f>
        <v>97027983077.759995</v>
      </c>
      <c r="U13271" s="3">
        <f>Table1[[#This Row],[Emissions (g CO2)]]/(Table1[[#This Row],[Generation (TWh)]]*10^9)</f>
        <v>584.19060000000002</v>
      </c>
    </row>
    <row r="13272" spans="1:21" x14ac:dyDescent="0.35">
      <c r="A13272" t="s">
        <v>361</v>
      </c>
      <c r="B13272" t="s">
        <v>3239</v>
      </c>
      <c r="C13272" t="str">
        <f>SUBSTITUTE(Table1[[#This Row],[Fuel]],", ",",")</f>
        <v>fossil gas: natural gas</v>
      </c>
      <c r="D13272" t="s">
        <v>3239</v>
      </c>
      <c r="H13272" t="s">
        <v>3436</v>
      </c>
      <c r="I13272">
        <v>48</v>
      </c>
      <c r="J13272" t="s">
        <v>3444</v>
      </c>
      <c r="K13272" t="s">
        <v>29</v>
      </c>
      <c r="L13272" t="s">
        <v>29</v>
      </c>
      <c r="M13272" t="s">
        <v>29</v>
      </c>
      <c r="N13272">
        <v>55.570182000000003</v>
      </c>
      <c r="O13272">
        <v>-110.890659</v>
      </c>
      <c r="P13272" t="s">
        <v>3480</v>
      </c>
      <c r="Q13272" s="3">
        <f>Table1[[#This Row],[Capacity (MW)]]*0.395*8760*10^-6</f>
        <v>0.1660896</v>
      </c>
      <c r="R13272" s="3" cm="1">
        <f t="array" ref="R13272">AVERAGE(VLOOKUP(_xlfn.TEXTSPLIT(Table1[[#This Row],[Fuel (no space after comma)]], ","), FuelList_Final_EF!$A$2:$B$65, 2, FALSE))</f>
        <v>53.06</v>
      </c>
      <c r="S13272" s="3">
        <f>Table1[[#This Row],[Generation (TWh)]]*10^9*VLOOKUP(Table1[[#This Row],[Turbine/Engine Technology]],Technology_HR!$A$2:$B$11,2,FALSE)*10^-6</f>
        <v>1828646.4959999998</v>
      </c>
      <c r="T13272" s="5">
        <f>Table1[[#This Row],[Fuel Consumption (mmBtu)]]*Table1[[#This Row],[Emission Factor (kg CO2/ mmBtu)]]*10^3</f>
        <v>97027983077.759995</v>
      </c>
      <c r="U13272" s="3">
        <f>Table1[[#This Row],[Emissions (g CO2)]]/(Table1[[#This Row],[Generation (TWh)]]*10^9)</f>
        <v>584.19060000000002</v>
      </c>
    </row>
    <row r="13273" spans="1:21" x14ac:dyDescent="0.35">
      <c r="A13273" t="s">
        <v>363</v>
      </c>
      <c r="B13273" t="s">
        <v>3239</v>
      </c>
      <c r="C13273" t="str">
        <f>SUBSTITUTE(Table1[[#This Row],[Fuel]],", ",",")</f>
        <v>fossil gas: natural gas</v>
      </c>
      <c r="D13273" t="s">
        <v>3239</v>
      </c>
      <c r="H13273" t="s">
        <v>3436</v>
      </c>
      <c r="I13273">
        <v>43</v>
      </c>
      <c r="J13273" t="s">
        <v>3446</v>
      </c>
      <c r="K13273">
        <v>2008</v>
      </c>
      <c r="L13273" t="s">
        <v>29</v>
      </c>
      <c r="M13273" t="s">
        <v>29</v>
      </c>
      <c r="N13273">
        <v>53.587142999999998</v>
      </c>
      <c r="O13273">
        <v>-113.365184</v>
      </c>
      <c r="P13273" t="s">
        <v>3480</v>
      </c>
      <c r="Q13273" s="3">
        <f>Table1[[#This Row],[Capacity (MW)]]*0.395*8760*10^-6</f>
        <v>0.14878859999999999</v>
      </c>
      <c r="R13273" s="3" cm="1">
        <f t="array" ref="R13273">AVERAGE(VLOOKUP(_xlfn.TEXTSPLIT(Table1[[#This Row],[Fuel (no space after comma)]], ","), FuelList_Final_EF!$A$2:$B$65, 2, FALSE))</f>
        <v>53.06</v>
      </c>
      <c r="S13273" s="3">
        <f>Table1[[#This Row],[Generation (TWh)]]*10^9*VLOOKUP(Table1[[#This Row],[Turbine/Engine Technology]],Technology_HR!$A$2:$B$11,2,FALSE)*10^-6</f>
        <v>1638162.486</v>
      </c>
      <c r="T13273" s="5">
        <f>Table1[[#This Row],[Fuel Consumption (mmBtu)]]*Table1[[#This Row],[Emission Factor (kg CO2/ mmBtu)]]*10^3</f>
        <v>86920901507.160004</v>
      </c>
      <c r="U13273" s="3">
        <f>Table1[[#This Row],[Emissions (g CO2)]]/(Table1[[#This Row],[Generation (TWh)]]*10^9)</f>
        <v>584.19060000000002</v>
      </c>
    </row>
    <row r="13274" spans="1:21" x14ac:dyDescent="0.35">
      <c r="A13274" t="s">
        <v>29</v>
      </c>
      <c r="B13274" t="s">
        <v>3239</v>
      </c>
      <c r="C13274" t="str">
        <f>SUBSTITUTE(Table1[[#This Row],[Fuel]],", ",",")</f>
        <v>fossil gas: natural gas</v>
      </c>
      <c r="D13274" t="s">
        <v>3239</v>
      </c>
      <c r="H13274" t="s">
        <v>3436</v>
      </c>
      <c r="I13274">
        <v>25</v>
      </c>
      <c r="J13274" t="s">
        <v>3446</v>
      </c>
      <c r="K13274">
        <v>2015</v>
      </c>
      <c r="L13274" t="s">
        <v>29</v>
      </c>
      <c r="M13274" t="s">
        <v>29</v>
      </c>
      <c r="N13274">
        <v>9.5165640000000007</v>
      </c>
      <c r="O13274">
        <v>-13.705968</v>
      </c>
      <c r="P13274" t="s">
        <v>3515</v>
      </c>
      <c r="Q13274" s="3">
        <f>Table1[[#This Row],[Capacity (MW)]]*0.395*8760*10^-6</f>
        <v>8.6504999999999999E-2</v>
      </c>
      <c r="R13274" s="3" cm="1">
        <f t="array" ref="R13274">AVERAGE(VLOOKUP(_xlfn.TEXTSPLIT(Table1[[#This Row],[Fuel (no space after comma)]], ","), FuelList_Final_EF!$A$2:$B$65, 2, FALSE))</f>
        <v>53.06</v>
      </c>
      <c r="S13274" s="3">
        <f>Table1[[#This Row],[Generation (TWh)]]*10^9*VLOOKUP(Table1[[#This Row],[Turbine/Engine Technology]],Technology_HR!$A$2:$B$11,2,FALSE)*10^-6</f>
        <v>952420.04999999993</v>
      </c>
      <c r="T13274" s="5">
        <f>Table1[[#This Row],[Fuel Consumption (mmBtu)]]*Table1[[#This Row],[Emission Factor (kg CO2/ mmBtu)]]*10^3</f>
        <v>50535407853</v>
      </c>
      <c r="U13274" s="3">
        <f>Table1[[#This Row],[Emissions (g CO2)]]/(Table1[[#This Row],[Generation (TWh)]]*10^9)</f>
        <v>584.19060000000002</v>
      </c>
    </row>
    <row r="13275" spans="1:21" x14ac:dyDescent="0.35">
      <c r="A13275" t="s">
        <v>29</v>
      </c>
      <c r="B13275" t="s">
        <v>3239</v>
      </c>
      <c r="C13275" t="str">
        <f>SUBSTITUTE(Table1[[#This Row],[Fuel]],", ",",")</f>
        <v>fossil gas: natural gas</v>
      </c>
      <c r="D13275" t="s">
        <v>3239</v>
      </c>
      <c r="H13275" t="s">
        <v>3436</v>
      </c>
      <c r="I13275">
        <v>25</v>
      </c>
      <c r="J13275" t="s">
        <v>3446</v>
      </c>
      <c r="K13275">
        <v>2015</v>
      </c>
      <c r="L13275" t="s">
        <v>29</v>
      </c>
      <c r="M13275" t="s">
        <v>29</v>
      </c>
      <c r="N13275">
        <v>9.5165640000000007</v>
      </c>
      <c r="O13275">
        <v>-13.705968</v>
      </c>
      <c r="P13275" t="s">
        <v>3515</v>
      </c>
      <c r="Q13275" s="3">
        <f>Table1[[#This Row],[Capacity (MW)]]*0.395*8760*10^-6</f>
        <v>8.6504999999999999E-2</v>
      </c>
      <c r="R13275" s="3" cm="1">
        <f t="array" ref="R13275">AVERAGE(VLOOKUP(_xlfn.TEXTSPLIT(Table1[[#This Row],[Fuel (no space after comma)]], ","), FuelList_Final_EF!$A$2:$B$65, 2, FALSE))</f>
        <v>53.06</v>
      </c>
      <c r="S13275" s="3">
        <f>Table1[[#This Row],[Generation (TWh)]]*10^9*VLOOKUP(Table1[[#This Row],[Turbine/Engine Technology]],Technology_HR!$A$2:$B$11,2,FALSE)*10^-6</f>
        <v>952420.04999999993</v>
      </c>
      <c r="T13275" s="5">
        <f>Table1[[#This Row],[Fuel Consumption (mmBtu)]]*Table1[[#This Row],[Emission Factor (kg CO2/ mmBtu)]]*10^3</f>
        <v>50535407853</v>
      </c>
      <c r="U13275" s="3">
        <f>Table1[[#This Row],[Emissions (g CO2)]]/(Table1[[#This Row],[Generation (TWh)]]*10^9)</f>
        <v>584.19060000000002</v>
      </c>
    </row>
    <row r="13276" spans="1:21" x14ac:dyDescent="0.35">
      <c r="A13276" t="s">
        <v>29</v>
      </c>
      <c r="B13276" t="s">
        <v>3239</v>
      </c>
      <c r="C13276" t="str">
        <f>SUBSTITUTE(Table1[[#This Row],[Fuel]],", ",",")</f>
        <v>fossil gas: natural gas</v>
      </c>
      <c r="D13276" t="s">
        <v>3239</v>
      </c>
      <c r="H13276" t="s">
        <v>3436</v>
      </c>
      <c r="I13276">
        <v>25</v>
      </c>
      <c r="J13276" t="s">
        <v>3446</v>
      </c>
      <c r="K13276">
        <v>2015</v>
      </c>
      <c r="L13276" t="s">
        <v>29</v>
      </c>
      <c r="M13276" t="s">
        <v>29</v>
      </c>
      <c r="N13276">
        <v>9.5165640000000007</v>
      </c>
      <c r="O13276">
        <v>-13.705968</v>
      </c>
      <c r="P13276" t="s">
        <v>3515</v>
      </c>
      <c r="Q13276" s="3">
        <f>Table1[[#This Row],[Capacity (MW)]]*0.395*8760*10^-6</f>
        <v>8.6504999999999999E-2</v>
      </c>
      <c r="R13276" s="3" cm="1">
        <f t="array" ref="R13276">AVERAGE(VLOOKUP(_xlfn.TEXTSPLIT(Table1[[#This Row],[Fuel (no space after comma)]], ","), FuelList_Final_EF!$A$2:$B$65, 2, FALSE))</f>
        <v>53.06</v>
      </c>
      <c r="S13276" s="3">
        <f>Table1[[#This Row],[Generation (TWh)]]*10^9*VLOOKUP(Table1[[#This Row],[Turbine/Engine Technology]],Technology_HR!$A$2:$B$11,2,FALSE)*10^-6</f>
        <v>952420.04999999993</v>
      </c>
      <c r="T13276" s="5">
        <f>Table1[[#This Row],[Fuel Consumption (mmBtu)]]*Table1[[#This Row],[Emission Factor (kg CO2/ mmBtu)]]*10^3</f>
        <v>50535407853</v>
      </c>
      <c r="U13276" s="3">
        <f>Table1[[#This Row],[Emissions (g CO2)]]/(Table1[[#This Row],[Generation (TWh)]]*10^9)</f>
        <v>584.19060000000002</v>
      </c>
    </row>
    <row r="13277" spans="1:21" x14ac:dyDescent="0.35">
      <c r="A13277" t="s">
        <v>165</v>
      </c>
      <c r="B13277" t="s">
        <v>3241</v>
      </c>
      <c r="C13277" t="str">
        <f>SUBSTITUTE(Table1[[#This Row],[Fuel]],", ",",")</f>
        <v>fossil liquids: heavy fuel oil</v>
      </c>
      <c r="D13277" t="s">
        <v>3241</v>
      </c>
      <c r="H13277" t="s">
        <v>3437</v>
      </c>
      <c r="I13277">
        <v>3.6</v>
      </c>
      <c r="J13277" t="s">
        <v>3446</v>
      </c>
      <c r="K13277" t="s">
        <v>29</v>
      </c>
      <c r="L13277" t="s">
        <v>29</v>
      </c>
      <c r="M13277" t="s">
        <v>29</v>
      </c>
      <c r="N13277">
        <v>22.33221</v>
      </c>
      <c r="O13277">
        <v>91.874943000000002</v>
      </c>
      <c r="P13277" t="s">
        <v>3465</v>
      </c>
      <c r="Q13277" s="3">
        <f>Table1[[#This Row],[Capacity (MW)]]*0.395*8760*10^-6</f>
        <v>1.2456720000000001E-2</v>
      </c>
      <c r="R13277" s="3" cm="1">
        <f t="array" ref="R13277">AVERAGE(VLOOKUP(_xlfn.TEXTSPLIT(Table1[[#This Row],[Fuel (no space after comma)]], ","), FuelList_Final_EF!$A$2:$B$65, 2, FALSE))</f>
        <v>81.602530311017389</v>
      </c>
      <c r="S13277" s="3">
        <f>Table1[[#This Row],[Generation (TWh)]]*10^9*VLOOKUP(Table1[[#This Row],[Turbine/Engine Technology]],Technology_HR!$A$2:$B$11,2,FALSE)*10^-6</f>
        <v>110864.808</v>
      </c>
      <c r="T13277" s="5">
        <f>Table1[[#This Row],[Fuel Consumption (mmBtu)]]*Table1[[#This Row],[Emission Factor (kg CO2/ mmBtu)]]*10^3</f>
        <v>9046848855.2451229</v>
      </c>
      <c r="U13277" s="3">
        <f>Table1[[#This Row],[Emissions (g CO2)]]/(Table1[[#This Row],[Generation (TWh)]]*10^9)</f>
        <v>726.26251976805463</v>
      </c>
    </row>
    <row r="13278" spans="1:21" x14ac:dyDescent="0.35">
      <c r="A13278" t="s">
        <v>2424</v>
      </c>
      <c r="B13278" t="s">
        <v>3239</v>
      </c>
      <c r="C13278" t="str">
        <f>SUBSTITUTE(Table1[[#This Row],[Fuel]],", ",",")</f>
        <v>fossil gas: natural gas</v>
      </c>
      <c r="D13278" t="s">
        <v>3239</v>
      </c>
      <c r="H13278" t="s">
        <v>3436</v>
      </c>
      <c r="I13278">
        <v>48</v>
      </c>
      <c r="J13278" t="s">
        <v>3447</v>
      </c>
      <c r="K13278">
        <v>2026</v>
      </c>
      <c r="L13278" t="s">
        <v>29</v>
      </c>
      <c r="M13278" t="s">
        <v>29</v>
      </c>
      <c r="N13278">
        <v>32.917399000000003</v>
      </c>
      <c r="O13278">
        <v>-111.5033</v>
      </c>
      <c r="P13278" t="s">
        <v>3613</v>
      </c>
      <c r="Q13278" s="3">
        <f>Table1[[#This Row],[Capacity (MW)]]*0.395*8760*10^-6</f>
        <v>0.1660896</v>
      </c>
      <c r="R13278" s="3" cm="1">
        <f t="array" ref="R13278">AVERAGE(VLOOKUP(_xlfn.TEXTSPLIT(Table1[[#This Row],[Fuel (no space after comma)]], ","), FuelList_Final_EF!$A$2:$B$65, 2, FALSE))</f>
        <v>53.06</v>
      </c>
      <c r="S13278" s="3">
        <f>Table1[[#This Row],[Generation (TWh)]]*10^9*VLOOKUP(Table1[[#This Row],[Turbine/Engine Technology]],Technology_HR!$A$2:$B$11,2,FALSE)*10^-6</f>
        <v>1828646.4959999998</v>
      </c>
      <c r="T13278" s="5">
        <f>Table1[[#This Row],[Fuel Consumption (mmBtu)]]*Table1[[#This Row],[Emission Factor (kg CO2/ mmBtu)]]*10^3</f>
        <v>97027983077.759995</v>
      </c>
      <c r="U13278" s="3">
        <f>Table1[[#This Row],[Emissions (g CO2)]]/(Table1[[#This Row],[Generation (TWh)]]*10^9)</f>
        <v>584.19060000000002</v>
      </c>
    </row>
    <row r="13279" spans="1:21" x14ac:dyDescent="0.35">
      <c r="A13279" t="s">
        <v>2424</v>
      </c>
      <c r="B13279" t="s">
        <v>3239</v>
      </c>
      <c r="C13279" t="str">
        <f>SUBSTITUTE(Table1[[#This Row],[Fuel]],", ",",")</f>
        <v>fossil gas: natural gas</v>
      </c>
      <c r="D13279" t="s">
        <v>3239</v>
      </c>
      <c r="H13279" t="s">
        <v>3436</v>
      </c>
      <c r="I13279">
        <v>48</v>
      </c>
      <c r="J13279" t="s">
        <v>3447</v>
      </c>
      <c r="K13279">
        <v>2026</v>
      </c>
      <c r="L13279" t="s">
        <v>29</v>
      </c>
      <c r="M13279" t="s">
        <v>29</v>
      </c>
      <c r="N13279">
        <v>32.917399000000003</v>
      </c>
      <c r="O13279">
        <v>-111.5033</v>
      </c>
      <c r="P13279" t="s">
        <v>3613</v>
      </c>
      <c r="Q13279" s="3">
        <f>Table1[[#This Row],[Capacity (MW)]]*0.395*8760*10^-6</f>
        <v>0.1660896</v>
      </c>
      <c r="R13279" s="3" cm="1">
        <f t="array" ref="R13279">AVERAGE(VLOOKUP(_xlfn.TEXTSPLIT(Table1[[#This Row],[Fuel (no space after comma)]], ","), FuelList_Final_EF!$A$2:$B$65, 2, FALSE))</f>
        <v>53.06</v>
      </c>
      <c r="S13279" s="3">
        <f>Table1[[#This Row],[Generation (TWh)]]*10^9*VLOOKUP(Table1[[#This Row],[Turbine/Engine Technology]],Technology_HR!$A$2:$B$11,2,FALSE)*10^-6</f>
        <v>1828646.4959999998</v>
      </c>
      <c r="T13279" s="5">
        <f>Table1[[#This Row],[Fuel Consumption (mmBtu)]]*Table1[[#This Row],[Emission Factor (kg CO2/ mmBtu)]]*10^3</f>
        <v>97027983077.759995</v>
      </c>
      <c r="U13279" s="3">
        <f>Table1[[#This Row],[Emissions (g CO2)]]/(Table1[[#This Row],[Generation (TWh)]]*10^9)</f>
        <v>584.19060000000002</v>
      </c>
    </row>
    <row r="13280" spans="1:21" x14ac:dyDescent="0.35">
      <c r="A13280" t="s">
        <v>2424</v>
      </c>
      <c r="B13280" t="s">
        <v>3239</v>
      </c>
      <c r="C13280" t="str">
        <f>SUBSTITUTE(Table1[[#This Row],[Fuel]],", ",",")</f>
        <v>fossil gas: natural gas</v>
      </c>
      <c r="D13280" t="s">
        <v>3239</v>
      </c>
      <c r="H13280" t="s">
        <v>3436</v>
      </c>
      <c r="I13280">
        <v>48</v>
      </c>
      <c r="J13280" t="s">
        <v>3447</v>
      </c>
      <c r="K13280">
        <v>2026</v>
      </c>
      <c r="L13280" t="s">
        <v>29</v>
      </c>
      <c r="M13280" t="s">
        <v>29</v>
      </c>
      <c r="N13280">
        <v>32.917399000000003</v>
      </c>
      <c r="O13280">
        <v>-111.5033</v>
      </c>
      <c r="P13280" t="s">
        <v>3613</v>
      </c>
      <c r="Q13280" s="3">
        <f>Table1[[#This Row],[Capacity (MW)]]*0.395*8760*10^-6</f>
        <v>0.1660896</v>
      </c>
      <c r="R13280" s="3" cm="1">
        <f t="array" ref="R13280">AVERAGE(VLOOKUP(_xlfn.TEXTSPLIT(Table1[[#This Row],[Fuel (no space after comma)]], ","), FuelList_Final_EF!$A$2:$B$65, 2, FALSE))</f>
        <v>53.06</v>
      </c>
      <c r="S13280" s="3">
        <f>Table1[[#This Row],[Generation (TWh)]]*10^9*VLOOKUP(Table1[[#This Row],[Turbine/Engine Technology]],Technology_HR!$A$2:$B$11,2,FALSE)*10^-6</f>
        <v>1828646.4959999998</v>
      </c>
      <c r="T13280" s="5">
        <f>Table1[[#This Row],[Fuel Consumption (mmBtu)]]*Table1[[#This Row],[Emission Factor (kg CO2/ mmBtu)]]*10^3</f>
        <v>97027983077.759995</v>
      </c>
      <c r="U13280" s="3">
        <f>Table1[[#This Row],[Emissions (g CO2)]]/(Table1[[#This Row],[Generation (TWh)]]*10^9)</f>
        <v>584.19060000000002</v>
      </c>
    </row>
    <row r="13281" spans="1:21" x14ac:dyDescent="0.35">
      <c r="A13281" t="s">
        <v>2424</v>
      </c>
      <c r="B13281" t="s">
        <v>3239</v>
      </c>
      <c r="C13281" t="str">
        <f>SUBSTITUTE(Table1[[#This Row],[Fuel]],", ",",")</f>
        <v>fossil gas: natural gas</v>
      </c>
      <c r="D13281" t="s">
        <v>3239</v>
      </c>
      <c r="H13281" t="s">
        <v>3436</v>
      </c>
      <c r="I13281">
        <v>48</v>
      </c>
      <c r="J13281" t="s">
        <v>3447</v>
      </c>
      <c r="K13281">
        <v>2026</v>
      </c>
      <c r="L13281" t="s">
        <v>29</v>
      </c>
      <c r="M13281" t="s">
        <v>29</v>
      </c>
      <c r="N13281">
        <v>32.917399000000003</v>
      </c>
      <c r="O13281">
        <v>-111.5033</v>
      </c>
      <c r="P13281" t="s">
        <v>3613</v>
      </c>
      <c r="Q13281" s="3">
        <f>Table1[[#This Row],[Capacity (MW)]]*0.395*8760*10^-6</f>
        <v>0.1660896</v>
      </c>
      <c r="R13281" s="3" cm="1">
        <f t="array" ref="R13281">AVERAGE(VLOOKUP(_xlfn.TEXTSPLIT(Table1[[#This Row],[Fuel (no space after comma)]], ","), FuelList_Final_EF!$A$2:$B$65, 2, FALSE))</f>
        <v>53.06</v>
      </c>
      <c r="S13281" s="3">
        <f>Table1[[#This Row],[Generation (TWh)]]*10^9*VLOOKUP(Table1[[#This Row],[Turbine/Engine Technology]],Technology_HR!$A$2:$B$11,2,FALSE)*10^-6</f>
        <v>1828646.4959999998</v>
      </c>
      <c r="T13281" s="5">
        <f>Table1[[#This Row],[Fuel Consumption (mmBtu)]]*Table1[[#This Row],[Emission Factor (kg CO2/ mmBtu)]]*10^3</f>
        <v>97027983077.759995</v>
      </c>
      <c r="U13281" s="3">
        <f>Table1[[#This Row],[Emissions (g CO2)]]/(Table1[[#This Row],[Generation (TWh)]]*10^9)</f>
        <v>584.19060000000002</v>
      </c>
    </row>
    <row r="13282" spans="1:21" x14ac:dyDescent="0.35">
      <c r="A13282" t="s">
        <v>2424</v>
      </c>
      <c r="B13282" t="s">
        <v>3239</v>
      </c>
      <c r="C13282" t="str">
        <f>SUBSTITUTE(Table1[[#This Row],[Fuel]],", ",",")</f>
        <v>fossil gas: natural gas</v>
      </c>
      <c r="D13282" t="s">
        <v>3239</v>
      </c>
      <c r="H13282" t="s">
        <v>3436</v>
      </c>
      <c r="I13282">
        <v>48</v>
      </c>
      <c r="J13282" t="s">
        <v>3447</v>
      </c>
      <c r="K13282">
        <v>2026</v>
      </c>
      <c r="L13282" t="s">
        <v>29</v>
      </c>
      <c r="M13282" t="s">
        <v>29</v>
      </c>
      <c r="N13282">
        <v>32.917399000000003</v>
      </c>
      <c r="O13282">
        <v>-111.5033</v>
      </c>
      <c r="P13282" t="s">
        <v>3613</v>
      </c>
      <c r="Q13282" s="3">
        <f>Table1[[#This Row],[Capacity (MW)]]*0.395*8760*10^-6</f>
        <v>0.1660896</v>
      </c>
      <c r="R13282" s="3" cm="1">
        <f t="array" ref="R13282">AVERAGE(VLOOKUP(_xlfn.TEXTSPLIT(Table1[[#This Row],[Fuel (no space after comma)]], ","), FuelList_Final_EF!$A$2:$B$65, 2, FALSE))</f>
        <v>53.06</v>
      </c>
      <c r="S13282" s="3">
        <f>Table1[[#This Row],[Generation (TWh)]]*10^9*VLOOKUP(Table1[[#This Row],[Turbine/Engine Technology]],Technology_HR!$A$2:$B$11,2,FALSE)*10^-6</f>
        <v>1828646.4959999998</v>
      </c>
      <c r="T13282" s="5">
        <f>Table1[[#This Row],[Fuel Consumption (mmBtu)]]*Table1[[#This Row],[Emission Factor (kg CO2/ mmBtu)]]*10^3</f>
        <v>97027983077.759995</v>
      </c>
      <c r="U13282" s="3">
        <f>Table1[[#This Row],[Emissions (g CO2)]]/(Table1[[#This Row],[Generation (TWh)]]*10^9)</f>
        <v>584.19060000000002</v>
      </c>
    </row>
    <row r="13283" spans="1:21" x14ac:dyDescent="0.35">
      <c r="A13283" t="s">
        <v>2424</v>
      </c>
      <c r="B13283" t="s">
        <v>3239</v>
      </c>
      <c r="C13283" t="str">
        <f>SUBSTITUTE(Table1[[#This Row],[Fuel]],", ",",")</f>
        <v>fossil gas: natural gas</v>
      </c>
      <c r="D13283" t="s">
        <v>3239</v>
      </c>
      <c r="H13283" t="s">
        <v>3436</v>
      </c>
      <c r="I13283">
        <v>48</v>
      </c>
      <c r="J13283" t="s">
        <v>3447</v>
      </c>
      <c r="K13283">
        <v>2026</v>
      </c>
      <c r="L13283" t="s">
        <v>29</v>
      </c>
      <c r="M13283" t="s">
        <v>29</v>
      </c>
      <c r="N13283">
        <v>32.917399000000003</v>
      </c>
      <c r="O13283">
        <v>-111.5033</v>
      </c>
      <c r="P13283" t="s">
        <v>3613</v>
      </c>
      <c r="Q13283" s="3">
        <f>Table1[[#This Row],[Capacity (MW)]]*0.395*8760*10^-6</f>
        <v>0.1660896</v>
      </c>
      <c r="R13283" s="3" cm="1">
        <f t="array" ref="R13283">AVERAGE(VLOOKUP(_xlfn.TEXTSPLIT(Table1[[#This Row],[Fuel (no space after comma)]], ","), FuelList_Final_EF!$A$2:$B$65, 2, FALSE))</f>
        <v>53.06</v>
      </c>
      <c r="S13283" s="3">
        <f>Table1[[#This Row],[Generation (TWh)]]*10^9*VLOOKUP(Table1[[#This Row],[Turbine/Engine Technology]],Technology_HR!$A$2:$B$11,2,FALSE)*10^-6</f>
        <v>1828646.4959999998</v>
      </c>
      <c r="T13283" s="5">
        <f>Table1[[#This Row],[Fuel Consumption (mmBtu)]]*Table1[[#This Row],[Emission Factor (kg CO2/ mmBtu)]]*10^3</f>
        <v>97027983077.759995</v>
      </c>
      <c r="U13283" s="3">
        <f>Table1[[#This Row],[Emissions (g CO2)]]/(Table1[[#This Row],[Generation (TWh)]]*10^9)</f>
        <v>584.19060000000002</v>
      </c>
    </row>
    <row r="13284" spans="1:21" x14ac:dyDescent="0.35">
      <c r="A13284" t="s">
        <v>2424</v>
      </c>
      <c r="B13284" t="s">
        <v>3239</v>
      </c>
      <c r="C13284" t="str">
        <f>SUBSTITUTE(Table1[[#This Row],[Fuel]],", ",",")</f>
        <v>fossil gas: natural gas</v>
      </c>
      <c r="D13284" t="s">
        <v>3239</v>
      </c>
      <c r="H13284" t="s">
        <v>3436</v>
      </c>
      <c r="I13284">
        <v>48</v>
      </c>
      <c r="J13284" t="s">
        <v>3447</v>
      </c>
      <c r="K13284">
        <v>2027</v>
      </c>
      <c r="L13284" t="s">
        <v>29</v>
      </c>
      <c r="M13284" t="s">
        <v>29</v>
      </c>
      <c r="N13284">
        <v>32.917399000000003</v>
      </c>
      <c r="O13284">
        <v>-111.5033</v>
      </c>
      <c r="P13284" t="s">
        <v>3613</v>
      </c>
      <c r="Q13284" s="3">
        <f>Table1[[#This Row],[Capacity (MW)]]*0.395*8760*10^-6</f>
        <v>0.1660896</v>
      </c>
      <c r="R13284" s="3" cm="1">
        <f t="array" ref="R13284">AVERAGE(VLOOKUP(_xlfn.TEXTSPLIT(Table1[[#This Row],[Fuel (no space after comma)]], ","), FuelList_Final_EF!$A$2:$B$65, 2, FALSE))</f>
        <v>53.06</v>
      </c>
      <c r="S13284" s="3">
        <f>Table1[[#This Row],[Generation (TWh)]]*10^9*VLOOKUP(Table1[[#This Row],[Turbine/Engine Technology]],Technology_HR!$A$2:$B$11,2,FALSE)*10^-6</f>
        <v>1828646.4959999998</v>
      </c>
      <c r="T13284" s="5">
        <f>Table1[[#This Row],[Fuel Consumption (mmBtu)]]*Table1[[#This Row],[Emission Factor (kg CO2/ mmBtu)]]*10^3</f>
        <v>97027983077.759995</v>
      </c>
      <c r="U13284" s="3">
        <f>Table1[[#This Row],[Emissions (g CO2)]]/(Table1[[#This Row],[Generation (TWh)]]*10^9)</f>
        <v>584.19060000000002</v>
      </c>
    </row>
    <row r="13285" spans="1:21" x14ac:dyDescent="0.35">
      <c r="A13285" t="s">
        <v>2424</v>
      </c>
      <c r="B13285" t="s">
        <v>3239</v>
      </c>
      <c r="C13285" t="str">
        <f>SUBSTITUTE(Table1[[#This Row],[Fuel]],", ",",")</f>
        <v>fossil gas: natural gas</v>
      </c>
      <c r="D13285" t="s">
        <v>3239</v>
      </c>
      <c r="H13285" t="s">
        <v>3436</v>
      </c>
      <c r="I13285">
        <v>48</v>
      </c>
      <c r="J13285" t="s">
        <v>3447</v>
      </c>
      <c r="K13285">
        <v>2027</v>
      </c>
      <c r="L13285" t="s">
        <v>29</v>
      </c>
      <c r="M13285" t="s">
        <v>29</v>
      </c>
      <c r="N13285">
        <v>32.917399000000003</v>
      </c>
      <c r="O13285">
        <v>-111.5033</v>
      </c>
      <c r="P13285" t="s">
        <v>3613</v>
      </c>
      <c r="Q13285" s="3">
        <f>Table1[[#This Row],[Capacity (MW)]]*0.395*8760*10^-6</f>
        <v>0.1660896</v>
      </c>
      <c r="R13285" s="3" cm="1">
        <f t="array" ref="R13285">AVERAGE(VLOOKUP(_xlfn.TEXTSPLIT(Table1[[#This Row],[Fuel (no space after comma)]], ","), FuelList_Final_EF!$A$2:$B$65, 2, FALSE))</f>
        <v>53.06</v>
      </c>
      <c r="S13285" s="3">
        <f>Table1[[#This Row],[Generation (TWh)]]*10^9*VLOOKUP(Table1[[#This Row],[Turbine/Engine Technology]],Technology_HR!$A$2:$B$11,2,FALSE)*10^-6</f>
        <v>1828646.4959999998</v>
      </c>
      <c r="T13285" s="5">
        <f>Table1[[#This Row],[Fuel Consumption (mmBtu)]]*Table1[[#This Row],[Emission Factor (kg CO2/ mmBtu)]]*10^3</f>
        <v>97027983077.759995</v>
      </c>
      <c r="U13285" s="3">
        <f>Table1[[#This Row],[Emissions (g CO2)]]/(Table1[[#This Row],[Generation (TWh)]]*10^9)</f>
        <v>584.19060000000002</v>
      </c>
    </row>
    <row r="13286" spans="1:21" x14ac:dyDescent="0.35">
      <c r="A13286" t="s">
        <v>2424</v>
      </c>
      <c r="B13286" t="s">
        <v>3239</v>
      </c>
      <c r="C13286" t="str">
        <f>SUBSTITUTE(Table1[[#This Row],[Fuel]],", ",",")</f>
        <v>fossil gas: natural gas</v>
      </c>
      <c r="D13286" t="s">
        <v>3239</v>
      </c>
      <c r="H13286" t="s">
        <v>3436</v>
      </c>
      <c r="I13286">
        <v>48</v>
      </c>
      <c r="J13286" t="s">
        <v>3447</v>
      </c>
      <c r="K13286">
        <v>2027</v>
      </c>
      <c r="L13286" t="s">
        <v>29</v>
      </c>
      <c r="M13286" t="s">
        <v>29</v>
      </c>
      <c r="N13286">
        <v>32.917399000000003</v>
      </c>
      <c r="O13286">
        <v>-111.5033</v>
      </c>
      <c r="P13286" t="s">
        <v>3613</v>
      </c>
      <c r="Q13286" s="3">
        <f>Table1[[#This Row],[Capacity (MW)]]*0.395*8760*10^-6</f>
        <v>0.1660896</v>
      </c>
      <c r="R13286" s="3" cm="1">
        <f t="array" ref="R13286">AVERAGE(VLOOKUP(_xlfn.TEXTSPLIT(Table1[[#This Row],[Fuel (no space after comma)]], ","), FuelList_Final_EF!$A$2:$B$65, 2, FALSE))</f>
        <v>53.06</v>
      </c>
      <c r="S13286" s="3">
        <f>Table1[[#This Row],[Generation (TWh)]]*10^9*VLOOKUP(Table1[[#This Row],[Turbine/Engine Technology]],Technology_HR!$A$2:$B$11,2,FALSE)*10^-6</f>
        <v>1828646.4959999998</v>
      </c>
      <c r="T13286" s="5">
        <f>Table1[[#This Row],[Fuel Consumption (mmBtu)]]*Table1[[#This Row],[Emission Factor (kg CO2/ mmBtu)]]*10^3</f>
        <v>97027983077.759995</v>
      </c>
      <c r="U13286" s="3">
        <f>Table1[[#This Row],[Emissions (g CO2)]]/(Table1[[#This Row],[Generation (TWh)]]*10^9)</f>
        <v>584.19060000000002</v>
      </c>
    </row>
    <row r="13287" spans="1:21" x14ac:dyDescent="0.35">
      <c r="A13287" t="s">
        <v>2424</v>
      </c>
      <c r="B13287" t="s">
        <v>3239</v>
      </c>
      <c r="C13287" t="str">
        <f>SUBSTITUTE(Table1[[#This Row],[Fuel]],", ",",")</f>
        <v>fossil gas: natural gas</v>
      </c>
      <c r="D13287" t="s">
        <v>3239</v>
      </c>
      <c r="H13287" t="s">
        <v>3436</v>
      </c>
      <c r="I13287">
        <v>48</v>
      </c>
      <c r="J13287" t="s">
        <v>3447</v>
      </c>
      <c r="K13287">
        <v>2027</v>
      </c>
      <c r="L13287" t="s">
        <v>29</v>
      </c>
      <c r="M13287" t="s">
        <v>29</v>
      </c>
      <c r="N13287">
        <v>32.917399000000003</v>
      </c>
      <c r="O13287">
        <v>-111.5033</v>
      </c>
      <c r="P13287" t="s">
        <v>3613</v>
      </c>
      <c r="Q13287" s="3">
        <f>Table1[[#This Row],[Capacity (MW)]]*0.395*8760*10^-6</f>
        <v>0.1660896</v>
      </c>
      <c r="R13287" s="3" cm="1">
        <f t="array" ref="R13287">AVERAGE(VLOOKUP(_xlfn.TEXTSPLIT(Table1[[#This Row],[Fuel (no space after comma)]], ","), FuelList_Final_EF!$A$2:$B$65, 2, FALSE))</f>
        <v>53.06</v>
      </c>
      <c r="S13287" s="3">
        <f>Table1[[#This Row],[Generation (TWh)]]*10^9*VLOOKUP(Table1[[#This Row],[Turbine/Engine Technology]],Technology_HR!$A$2:$B$11,2,FALSE)*10^-6</f>
        <v>1828646.4959999998</v>
      </c>
      <c r="T13287" s="5">
        <f>Table1[[#This Row],[Fuel Consumption (mmBtu)]]*Table1[[#This Row],[Emission Factor (kg CO2/ mmBtu)]]*10^3</f>
        <v>97027983077.759995</v>
      </c>
      <c r="U13287" s="3">
        <f>Table1[[#This Row],[Emissions (g CO2)]]/(Table1[[#This Row],[Generation (TWh)]]*10^9)</f>
        <v>584.19060000000002</v>
      </c>
    </row>
    <row r="13288" spans="1:21" x14ac:dyDescent="0.35">
      <c r="A13288" t="s">
        <v>2424</v>
      </c>
      <c r="B13288" t="s">
        <v>3239</v>
      </c>
      <c r="C13288" t="str">
        <f>SUBSTITUTE(Table1[[#This Row],[Fuel]],", ",",")</f>
        <v>fossil gas: natural gas</v>
      </c>
      <c r="D13288" t="s">
        <v>3239</v>
      </c>
      <c r="H13288" t="s">
        <v>3436</v>
      </c>
      <c r="I13288">
        <v>48</v>
      </c>
      <c r="J13288" t="s">
        <v>3447</v>
      </c>
      <c r="K13288">
        <v>2027</v>
      </c>
      <c r="L13288" t="s">
        <v>29</v>
      </c>
      <c r="M13288" t="s">
        <v>29</v>
      </c>
      <c r="N13288">
        <v>32.917399000000003</v>
      </c>
      <c r="O13288">
        <v>-111.5033</v>
      </c>
      <c r="P13288" t="s">
        <v>3613</v>
      </c>
      <c r="Q13288" s="3">
        <f>Table1[[#This Row],[Capacity (MW)]]*0.395*8760*10^-6</f>
        <v>0.1660896</v>
      </c>
      <c r="R13288" s="3" cm="1">
        <f t="array" ref="R13288">AVERAGE(VLOOKUP(_xlfn.TEXTSPLIT(Table1[[#This Row],[Fuel (no space after comma)]], ","), FuelList_Final_EF!$A$2:$B$65, 2, FALSE))</f>
        <v>53.06</v>
      </c>
      <c r="S13288" s="3">
        <f>Table1[[#This Row],[Generation (TWh)]]*10^9*VLOOKUP(Table1[[#This Row],[Turbine/Engine Technology]],Technology_HR!$A$2:$B$11,2,FALSE)*10^-6</f>
        <v>1828646.4959999998</v>
      </c>
      <c r="T13288" s="5">
        <f>Table1[[#This Row],[Fuel Consumption (mmBtu)]]*Table1[[#This Row],[Emission Factor (kg CO2/ mmBtu)]]*10^3</f>
        <v>97027983077.759995</v>
      </c>
      <c r="U13288" s="3">
        <f>Table1[[#This Row],[Emissions (g CO2)]]/(Table1[[#This Row],[Generation (TWh)]]*10^9)</f>
        <v>584.19060000000002</v>
      </c>
    </row>
    <row r="13289" spans="1:21" x14ac:dyDescent="0.35">
      <c r="A13289" t="s">
        <v>2424</v>
      </c>
      <c r="B13289" t="s">
        <v>3239</v>
      </c>
      <c r="C13289" t="str">
        <f>SUBSTITUTE(Table1[[#This Row],[Fuel]],", ",",")</f>
        <v>fossil gas: natural gas</v>
      </c>
      <c r="D13289" t="s">
        <v>3239</v>
      </c>
      <c r="H13289" t="s">
        <v>3436</v>
      </c>
      <c r="I13289">
        <v>48</v>
      </c>
      <c r="J13289" t="s">
        <v>3447</v>
      </c>
      <c r="K13289">
        <v>2027</v>
      </c>
      <c r="L13289" t="s">
        <v>29</v>
      </c>
      <c r="M13289" t="s">
        <v>29</v>
      </c>
      <c r="N13289">
        <v>32.917399000000003</v>
      </c>
      <c r="O13289">
        <v>-111.5033</v>
      </c>
      <c r="P13289" t="s">
        <v>3613</v>
      </c>
      <c r="Q13289" s="3">
        <f>Table1[[#This Row],[Capacity (MW)]]*0.395*8760*10^-6</f>
        <v>0.1660896</v>
      </c>
      <c r="R13289" s="3" cm="1">
        <f t="array" ref="R13289">AVERAGE(VLOOKUP(_xlfn.TEXTSPLIT(Table1[[#This Row],[Fuel (no space after comma)]], ","), FuelList_Final_EF!$A$2:$B$65, 2, FALSE))</f>
        <v>53.06</v>
      </c>
      <c r="S13289" s="3">
        <f>Table1[[#This Row],[Generation (TWh)]]*10^9*VLOOKUP(Table1[[#This Row],[Turbine/Engine Technology]],Technology_HR!$A$2:$B$11,2,FALSE)*10^-6</f>
        <v>1828646.4959999998</v>
      </c>
      <c r="T13289" s="5">
        <f>Table1[[#This Row],[Fuel Consumption (mmBtu)]]*Table1[[#This Row],[Emission Factor (kg CO2/ mmBtu)]]*10^3</f>
        <v>97027983077.759995</v>
      </c>
      <c r="U13289" s="3">
        <f>Table1[[#This Row],[Emissions (g CO2)]]/(Table1[[#This Row],[Generation (TWh)]]*10^9)</f>
        <v>584.19060000000002</v>
      </c>
    </row>
    <row r="13290" spans="1:21" x14ac:dyDescent="0.35">
      <c r="A13290" t="s">
        <v>350</v>
      </c>
      <c r="B13290" t="s">
        <v>3239</v>
      </c>
      <c r="C13290" t="str">
        <f>SUBSTITUTE(Table1[[#This Row],[Fuel]],", ",",")</f>
        <v>fossil gas: natural gas</v>
      </c>
      <c r="D13290" t="s">
        <v>3239</v>
      </c>
      <c r="H13290" t="s">
        <v>3436</v>
      </c>
      <c r="I13290">
        <v>48</v>
      </c>
      <c r="J13290" t="s">
        <v>3446</v>
      </c>
      <c r="K13290">
        <v>2009</v>
      </c>
      <c r="L13290" t="s">
        <v>29</v>
      </c>
      <c r="M13290" t="s">
        <v>29</v>
      </c>
      <c r="N13290">
        <v>51.397199000000001</v>
      </c>
      <c r="O13290">
        <v>-114.01472</v>
      </c>
      <c r="P13290" t="s">
        <v>3480</v>
      </c>
      <c r="Q13290" s="3">
        <f>Table1[[#This Row],[Capacity (MW)]]*0.395*8760*10^-6</f>
        <v>0.1660896</v>
      </c>
      <c r="R13290" s="3" cm="1">
        <f t="array" ref="R13290">AVERAGE(VLOOKUP(_xlfn.TEXTSPLIT(Table1[[#This Row],[Fuel (no space after comma)]], ","), FuelList_Final_EF!$A$2:$B$65, 2, FALSE))</f>
        <v>53.06</v>
      </c>
      <c r="S13290" s="3">
        <f>Table1[[#This Row],[Generation (TWh)]]*10^9*VLOOKUP(Table1[[#This Row],[Turbine/Engine Technology]],Technology_HR!$A$2:$B$11,2,FALSE)*10^-6</f>
        <v>1828646.4959999998</v>
      </c>
      <c r="T13290" s="5">
        <f>Table1[[#This Row],[Fuel Consumption (mmBtu)]]*Table1[[#This Row],[Emission Factor (kg CO2/ mmBtu)]]*10^3</f>
        <v>97027983077.759995</v>
      </c>
      <c r="U13290" s="3">
        <f>Table1[[#This Row],[Emissions (g CO2)]]/(Table1[[#This Row],[Generation (TWh)]]*10^9)</f>
        <v>584.19060000000002</v>
      </c>
    </row>
    <row r="13291" spans="1:21" x14ac:dyDescent="0.35">
      <c r="A13291" t="s">
        <v>350</v>
      </c>
      <c r="B13291" t="s">
        <v>3239</v>
      </c>
      <c r="C13291" t="str">
        <f>SUBSTITUTE(Table1[[#This Row],[Fuel]],", ",",")</f>
        <v>fossil gas: natural gas</v>
      </c>
      <c r="D13291" t="s">
        <v>3239</v>
      </c>
      <c r="H13291" t="s">
        <v>3436</v>
      </c>
      <c r="I13291">
        <v>48</v>
      </c>
      <c r="J13291" t="s">
        <v>3446</v>
      </c>
      <c r="K13291">
        <v>2009</v>
      </c>
      <c r="L13291" t="s">
        <v>29</v>
      </c>
      <c r="M13291" t="s">
        <v>29</v>
      </c>
      <c r="N13291">
        <v>51.397199000000001</v>
      </c>
      <c r="O13291">
        <v>-114.01472</v>
      </c>
      <c r="P13291" t="s">
        <v>3480</v>
      </c>
      <c r="Q13291" s="3">
        <f>Table1[[#This Row],[Capacity (MW)]]*0.395*8760*10^-6</f>
        <v>0.1660896</v>
      </c>
      <c r="R13291" s="3" cm="1">
        <f t="array" ref="R13291">AVERAGE(VLOOKUP(_xlfn.TEXTSPLIT(Table1[[#This Row],[Fuel (no space after comma)]], ","), FuelList_Final_EF!$A$2:$B$65, 2, FALSE))</f>
        <v>53.06</v>
      </c>
      <c r="S13291" s="3">
        <f>Table1[[#This Row],[Generation (TWh)]]*10^9*VLOOKUP(Table1[[#This Row],[Turbine/Engine Technology]],Technology_HR!$A$2:$B$11,2,FALSE)*10^-6</f>
        <v>1828646.4959999998</v>
      </c>
      <c r="T13291" s="5">
        <f>Table1[[#This Row],[Fuel Consumption (mmBtu)]]*Table1[[#This Row],[Emission Factor (kg CO2/ mmBtu)]]*10^3</f>
        <v>97027983077.759995</v>
      </c>
      <c r="U13291" s="3">
        <f>Table1[[#This Row],[Emissions (g CO2)]]/(Table1[[#This Row],[Generation (TWh)]]*10^9)</f>
        <v>584.19060000000002</v>
      </c>
    </row>
    <row r="13292" spans="1:21" x14ac:dyDescent="0.35">
      <c r="A13292" t="s">
        <v>350</v>
      </c>
      <c r="B13292" t="s">
        <v>3239</v>
      </c>
      <c r="C13292" t="str">
        <f>SUBSTITUTE(Table1[[#This Row],[Fuel]],", ",",")</f>
        <v>fossil gas: natural gas</v>
      </c>
      <c r="D13292" t="s">
        <v>3239</v>
      </c>
      <c r="H13292" t="s">
        <v>3436</v>
      </c>
      <c r="I13292">
        <v>48</v>
      </c>
      <c r="J13292" t="s">
        <v>3446</v>
      </c>
      <c r="K13292">
        <v>2009</v>
      </c>
      <c r="L13292" t="s">
        <v>29</v>
      </c>
      <c r="M13292" t="s">
        <v>29</v>
      </c>
      <c r="N13292">
        <v>51.397199000000001</v>
      </c>
      <c r="O13292">
        <v>-114.01472</v>
      </c>
      <c r="P13292" t="s">
        <v>3480</v>
      </c>
      <c r="Q13292" s="3">
        <f>Table1[[#This Row],[Capacity (MW)]]*0.395*8760*10^-6</f>
        <v>0.1660896</v>
      </c>
      <c r="R13292" s="3" cm="1">
        <f t="array" ref="R13292">AVERAGE(VLOOKUP(_xlfn.TEXTSPLIT(Table1[[#This Row],[Fuel (no space after comma)]], ","), FuelList_Final_EF!$A$2:$B$65, 2, FALSE))</f>
        <v>53.06</v>
      </c>
      <c r="S13292" s="3">
        <f>Table1[[#This Row],[Generation (TWh)]]*10^9*VLOOKUP(Table1[[#This Row],[Turbine/Engine Technology]],Technology_HR!$A$2:$B$11,2,FALSE)*10^-6</f>
        <v>1828646.4959999998</v>
      </c>
      <c r="T13292" s="5">
        <f>Table1[[#This Row],[Fuel Consumption (mmBtu)]]*Table1[[#This Row],[Emission Factor (kg CO2/ mmBtu)]]*10^3</f>
        <v>97027983077.759995</v>
      </c>
      <c r="U13292" s="3">
        <f>Table1[[#This Row],[Emissions (g CO2)]]/(Table1[[#This Row],[Generation (TWh)]]*10^9)</f>
        <v>584.19060000000002</v>
      </c>
    </row>
    <row r="13293" spans="1:21" x14ac:dyDescent="0.35">
      <c r="A13293" t="s">
        <v>1595</v>
      </c>
      <c r="B13293" t="s">
        <v>3239</v>
      </c>
      <c r="C13293" t="str">
        <f>SUBSTITUTE(Table1[[#This Row],[Fuel]],", ",",")</f>
        <v>fossil gas: natural gas</v>
      </c>
      <c r="D13293" t="s">
        <v>3239</v>
      </c>
      <c r="H13293" t="s">
        <v>3436</v>
      </c>
      <c r="I13293">
        <v>41.3</v>
      </c>
      <c r="J13293" t="s">
        <v>3446</v>
      </c>
      <c r="K13293">
        <v>2021</v>
      </c>
      <c r="L13293" t="s">
        <v>29</v>
      </c>
      <c r="M13293" t="s">
        <v>29</v>
      </c>
      <c r="N13293">
        <v>32.56682</v>
      </c>
      <c r="O13293">
        <v>-115.289874</v>
      </c>
      <c r="P13293" t="s">
        <v>3549</v>
      </c>
      <c r="Q13293" s="3">
        <f>Table1[[#This Row],[Capacity (MW)]]*0.395*8760*10^-6</f>
        <v>0.14290626000000001</v>
      </c>
      <c r="R13293" s="3" cm="1">
        <f t="array" ref="R13293">AVERAGE(VLOOKUP(_xlfn.TEXTSPLIT(Table1[[#This Row],[Fuel (no space after comma)]], ","), FuelList_Final_EF!$A$2:$B$65, 2, FALSE))</f>
        <v>53.06</v>
      </c>
      <c r="S13293" s="3">
        <f>Table1[[#This Row],[Generation (TWh)]]*10^9*VLOOKUP(Table1[[#This Row],[Turbine/Engine Technology]],Technology_HR!$A$2:$B$11,2,FALSE)*10^-6</f>
        <v>1573397.9225999999</v>
      </c>
      <c r="T13293" s="5">
        <f>Table1[[#This Row],[Fuel Consumption (mmBtu)]]*Table1[[#This Row],[Emission Factor (kg CO2/ mmBtu)]]*10^3</f>
        <v>83484493773.156006</v>
      </c>
      <c r="U13293" s="3">
        <f>Table1[[#This Row],[Emissions (g CO2)]]/(Table1[[#This Row],[Generation (TWh)]]*10^9)</f>
        <v>584.19060000000002</v>
      </c>
    </row>
    <row r="13294" spans="1:21" x14ac:dyDescent="0.35">
      <c r="A13294" t="s">
        <v>1595</v>
      </c>
      <c r="B13294" t="s">
        <v>3239</v>
      </c>
      <c r="C13294" t="str">
        <f>SUBSTITUTE(Table1[[#This Row],[Fuel]],", ",",")</f>
        <v>fossil gas: natural gas</v>
      </c>
      <c r="D13294" t="s">
        <v>3239</v>
      </c>
      <c r="H13294" t="s">
        <v>3436</v>
      </c>
      <c r="I13294">
        <v>41.3</v>
      </c>
      <c r="J13294" t="s">
        <v>3446</v>
      </c>
      <c r="K13294">
        <v>2021</v>
      </c>
      <c r="L13294" t="s">
        <v>29</v>
      </c>
      <c r="M13294" t="s">
        <v>29</v>
      </c>
      <c r="N13294">
        <v>32.56682</v>
      </c>
      <c r="O13294">
        <v>-115.289874</v>
      </c>
      <c r="P13294" t="s">
        <v>3549</v>
      </c>
      <c r="Q13294" s="3">
        <f>Table1[[#This Row],[Capacity (MW)]]*0.395*8760*10^-6</f>
        <v>0.14290626000000001</v>
      </c>
      <c r="R13294" s="3" cm="1">
        <f t="array" ref="R13294">AVERAGE(VLOOKUP(_xlfn.TEXTSPLIT(Table1[[#This Row],[Fuel (no space after comma)]], ","), FuelList_Final_EF!$A$2:$B$65, 2, FALSE))</f>
        <v>53.06</v>
      </c>
      <c r="S13294" s="3">
        <f>Table1[[#This Row],[Generation (TWh)]]*10^9*VLOOKUP(Table1[[#This Row],[Turbine/Engine Technology]],Technology_HR!$A$2:$B$11,2,FALSE)*10^-6</f>
        <v>1573397.9225999999</v>
      </c>
      <c r="T13294" s="5">
        <f>Table1[[#This Row],[Fuel Consumption (mmBtu)]]*Table1[[#This Row],[Emission Factor (kg CO2/ mmBtu)]]*10^3</f>
        <v>83484493773.156006</v>
      </c>
      <c r="U13294" s="3">
        <f>Table1[[#This Row],[Emissions (g CO2)]]/(Table1[[#This Row],[Generation (TWh)]]*10^9)</f>
        <v>584.19060000000002</v>
      </c>
    </row>
    <row r="13295" spans="1:21" x14ac:dyDescent="0.35">
      <c r="A13295" t="s">
        <v>1595</v>
      </c>
      <c r="B13295" t="s">
        <v>3239</v>
      </c>
      <c r="C13295" t="str">
        <f>SUBSTITUTE(Table1[[#This Row],[Fuel]],", ",",")</f>
        <v>fossil gas: natural gas</v>
      </c>
      <c r="D13295" t="s">
        <v>3239</v>
      </c>
      <c r="H13295" t="s">
        <v>3436</v>
      </c>
      <c r="I13295">
        <v>41.3</v>
      </c>
      <c r="J13295" t="s">
        <v>3446</v>
      </c>
      <c r="K13295">
        <v>2021</v>
      </c>
      <c r="L13295" t="s">
        <v>29</v>
      </c>
      <c r="M13295" t="s">
        <v>29</v>
      </c>
      <c r="N13295">
        <v>32.56682</v>
      </c>
      <c r="O13295">
        <v>-115.289874</v>
      </c>
      <c r="P13295" t="s">
        <v>3549</v>
      </c>
      <c r="Q13295" s="3">
        <f>Table1[[#This Row],[Capacity (MW)]]*0.395*8760*10^-6</f>
        <v>0.14290626000000001</v>
      </c>
      <c r="R13295" s="3" cm="1">
        <f t="array" ref="R13295">AVERAGE(VLOOKUP(_xlfn.TEXTSPLIT(Table1[[#This Row],[Fuel (no space after comma)]], ","), FuelList_Final_EF!$A$2:$B$65, 2, FALSE))</f>
        <v>53.06</v>
      </c>
      <c r="S13295" s="3">
        <f>Table1[[#This Row],[Generation (TWh)]]*10^9*VLOOKUP(Table1[[#This Row],[Turbine/Engine Technology]],Technology_HR!$A$2:$B$11,2,FALSE)*10^-6</f>
        <v>1573397.9225999999</v>
      </c>
      <c r="T13295" s="5">
        <f>Table1[[#This Row],[Fuel Consumption (mmBtu)]]*Table1[[#This Row],[Emission Factor (kg CO2/ mmBtu)]]*10^3</f>
        <v>83484493773.156006</v>
      </c>
      <c r="U13295" s="3">
        <f>Table1[[#This Row],[Emissions (g CO2)]]/(Table1[[#This Row],[Generation (TWh)]]*10^9)</f>
        <v>584.19060000000002</v>
      </c>
    </row>
    <row r="13296" spans="1:21" x14ac:dyDescent="0.35">
      <c r="A13296" t="s">
        <v>1595</v>
      </c>
      <c r="B13296" t="s">
        <v>3239</v>
      </c>
      <c r="C13296" t="str">
        <f>SUBSTITUTE(Table1[[#This Row],[Fuel]],", ",",")</f>
        <v>fossil gas: natural gas</v>
      </c>
      <c r="D13296" t="s">
        <v>3239</v>
      </c>
      <c r="H13296" t="s">
        <v>3436</v>
      </c>
      <c r="I13296">
        <v>41.3</v>
      </c>
      <c r="J13296" t="s">
        <v>3446</v>
      </c>
      <c r="K13296">
        <v>2021</v>
      </c>
      <c r="L13296" t="s">
        <v>29</v>
      </c>
      <c r="M13296" t="s">
        <v>29</v>
      </c>
      <c r="N13296">
        <v>32.56682</v>
      </c>
      <c r="O13296">
        <v>-115.289874</v>
      </c>
      <c r="P13296" t="s">
        <v>3549</v>
      </c>
      <c r="Q13296" s="3">
        <f>Table1[[#This Row],[Capacity (MW)]]*0.395*8760*10^-6</f>
        <v>0.14290626000000001</v>
      </c>
      <c r="R13296" s="3" cm="1">
        <f t="array" ref="R13296">AVERAGE(VLOOKUP(_xlfn.TEXTSPLIT(Table1[[#This Row],[Fuel (no space after comma)]], ","), FuelList_Final_EF!$A$2:$B$65, 2, FALSE))</f>
        <v>53.06</v>
      </c>
      <c r="S13296" s="3">
        <f>Table1[[#This Row],[Generation (TWh)]]*10^9*VLOOKUP(Table1[[#This Row],[Turbine/Engine Technology]],Technology_HR!$A$2:$B$11,2,FALSE)*10^-6</f>
        <v>1573397.9225999999</v>
      </c>
      <c r="T13296" s="5">
        <f>Table1[[#This Row],[Fuel Consumption (mmBtu)]]*Table1[[#This Row],[Emission Factor (kg CO2/ mmBtu)]]*10^3</f>
        <v>83484493773.156006</v>
      </c>
      <c r="U13296" s="3">
        <f>Table1[[#This Row],[Emissions (g CO2)]]/(Table1[[#This Row],[Generation (TWh)]]*10^9)</f>
        <v>584.19060000000002</v>
      </c>
    </row>
    <row r="13297" spans="1:21" x14ac:dyDescent="0.35">
      <c r="A13297" t="s">
        <v>1595</v>
      </c>
      <c r="B13297" t="s">
        <v>3239</v>
      </c>
      <c r="C13297" t="str">
        <f>SUBSTITUTE(Table1[[#This Row],[Fuel]],", ",",")</f>
        <v>fossil gas: natural gas</v>
      </c>
      <c r="D13297" t="s">
        <v>3239</v>
      </c>
      <c r="H13297" t="s">
        <v>3436</v>
      </c>
      <c r="I13297">
        <v>41.3</v>
      </c>
      <c r="J13297" t="s">
        <v>3446</v>
      </c>
      <c r="K13297">
        <v>2021</v>
      </c>
      <c r="L13297" t="s">
        <v>29</v>
      </c>
      <c r="M13297" t="s">
        <v>29</v>
      </c>
      <c r="N13297">
        <v>32.56682</v>
      </c>
      <c r="O13297">
        <v>-115.289874</v>
      </c>
      <c r="P13297" t="s">
        <v>3549</v>
      </c>
      <c r="Q13297" s="3">
        <f>Table1[[#This Row],[Capacity (MW)]]*0.395*8760*10^-6</f>
        <v>0.14290626000000001</v>
      </c>
      <c r="R13297" s="3" cm="1">
        <f t="array" ref="R13297">AVERAGE(VLOOKUP(_xlfn.TEXTSPLIT(Table1[[#This Row],[Fuel (no space after comma)]], ","), FuelList_Final_EF!$A$2:$B$65, 2, FALSE))</f>
        <v>53.06</v>
      </c>
      <c r="S13297" s="3">
        <f>Table1[[#This Row],[Generation (TWh)]]*10^9*VLOOKUP(Table1[[#This Row],[Turbine/Engine Technology]],Technology_HR!$A$2:$B$11,2,FALSE)*10^-6</f>
        <v>1573397.9225999999</v>
      </c>
      <c r="T13297" s="5">
        <f>Table1[[#This Row],[Fuel Consumption (mmBtu)]]*Table1[[#This Row],[Emission Factor (kg CO2/ mmBtu)]]*10^3</f>
        <v>83484493773.156006</v>
      </c>
      <c r="U13297" s="3">
        <f>Table1[[#This Row],[Emissions (g CO2)]]/(Table1[[#This Row],[Generation (TWh)]]*10^9)</f>
        <v>584.19060000000002</v>
      </c>
    </row>
    <row r="13298" spans="1:21" x14ac:dyDescent="0.35">
      <c r="A13298" t="s">
        <v>1595</v>
      </c>
      <c r="B13298" t="s">
        <v>3239</v>
      </c>
      <c r="C13298" t="str">
        <f>SUBSTITUTE(Table1[[#This Row],[Fuel]],", ",",")</f>
        <v>fossil gas: natural gas</v>
      </c>
      <c r="D13298" t="s">
        <v>3239</v>
      </c>
      <c r="H13298" t="s">
        <v>3436</v>
      </c>
      <c r="I13298">
        <v>41.3</v>
      </c>
      <c r="J13298" t="s">
        <v>3446</v>
      </c>
      <c r="K13298">
        <v>2022</v>
      </c>
      <c r="L13298" t="s">
        <v>29</v>
      </c>
      <c r="M13298" t="s">
        <v>29</v>
      </c>
      <c r="N13298">
        <v>32.56682</v>
      </c>
      <c r="O13298">
        <v>-115.289874</v>
      </c>
      <c r="P13298" t="s">
        <v>3549</v>
      </c>
      <c r="Q13298" s="3">
        <f>Table1[[#This Row],[Capacity (MW)]]*0.395*8760*10^-6</f>
        <v>0.14290626000000001</v>
      </c>
      <c r="R13298" s="3" cm="1">
        <f t="array" ref="R13298">AVERAGE(VLOOKUP(_xlfn.TEXTSPLIT(Table1[[#This Row],[Fuel (no space after comma)]], ","), FuelList_Final_EF!$A$2:$B$65, 2, FALSE))</f>
        <v>53.06</v>
      </c>
      <c r="S13298" s="3">
        <f>Table1[[#This Row],[Generation (TWh)]]*10^9*VLOOKUP(Table1[[#This Row],[Turbine/Engine Technology]],Technology_HR!$A$2:$B$11,2,FALSE)*10^-6</f>
        <v>1573397.9225999999</v>
      </c>
      <c r="T13298" s="5">
        <f>Table1[[#This Row],[Fuel Consumption (mmBtu)]]*Table1[[#This Row],[Emission Factor (kg CO2/ mmBtu)]]*10^3</f>
        <v>83484493773.156006</v>
      </c>
      <c r="U13298" s="3">
        <f>Table1[[#This Row],[Emissions (g CO2)]]/(Table1[[#This Row],[Generation (TWh)]]*10^9)</f>
        <v>584.19060000000002</v>
      </c>
    </row>
    <row r="13299" spans="1:21" x14ac:dyDescent="0.35">
      <c r="A13299" t="s">
        <v>1595</v>
      </c>
      <c r="B13299" t="s">
        <v>3239</v>
      </c>
      <c r="C13299" t="str">
        <f>SUBSTITUTE(Table1[[#This Row],[Fuel]],", ",",")</f>
        <v>fossil gas: natural gas</v>
      </c>
      <c r="D13299" t="s">
        <v>3239</v>
      </c>
      <c r="H13299" t="s">
        <v>3436</v>
      </c>
      <c r="I13299">
        <v>41.3</v>
      </c>
      <c r="J13299" t="s">
        <v>3446</v>
      </c>
      <c r="K13299">
        <v>2022</v>
      </c>
      <c r="L13299" t="s">
        <v>29</v>
      </c>
      <c r="M13299" t="s">
        <v>29</v>
      </c>
      <c r="N13299">
        <v>32.56682</v>
      </c>
      <c r="O13299">
        <v>-115.289874</v>
      </c>
      <c r="P13299" t="s">
        <v>3549</v>
      </c>
      <c r="Q13299" s="3">
        <f>Table1[[#This Row],[Capacity (MW)]]*0.395*8760*10^-6</f>
        <v>0.14290626000000001</v>
      </c>
      <c r="R13299" s="3" cm="1">
        <f t="array" ref="R13299">AVERAGE(VLOOKUP(_xlfn.TEXTSPLIT(Table1[[#This Row],[Fuel (no space after comma)]], ","), FuelList_Final_EF!$A$2:$B$65, 2, FALSE))</f>
        <v>53.06</v>
      </c>
      <c r="S13299" s="3">
        <f>Table1[[#This Row],[Generation (TWh)]]*10^9*VLOOKUP(Table1[[#This Row],[Turbine/Engine Technology]],Technology_HR!$A$2:$B$11,2,FALSE)*10^-6</f>
        <v>1573397.9225999999</v>
      </c>
      <c r="T13299" s="5">
        <f>Table1[[#This Row],[Fuel Consumption (mmBtu)]]*Table1[[#This Row],[Emission Factor (kg CO2/ mmBtu)]]*10^3</f>
        <v>83484493773.156006</v>
      </c>
      <c r="U13299" s="3">
        <f>Table1[[#This Row],[Emissions (g CO2)]]/(Table1[[#This Row],[Generation (TWh)]]*10^9)</f>
        <v>584.19060000000002</v>
      </c>
    </row>
    <row r="13300" spans="1:21" x14ac:dyDescent="0.35">
      <c r="A13300" t="s">
        <v>1595</v>
      </c>
      <c r="B13300" t="s">
        <v>3239</v>
      </c>
      <c r="C13300" t="str">
        <f>SUBSTITUTE(Table1[[#This Row],[Fuel]],", ",",")</f>
        <v>fossil gas: natural gas</v>
      </c>
      <c r="D13300" t="s">
        <v>3239</v>
      </c>
      <c r="H13300" t="s">
        <v>3436</v>
      </c>
      <c r="I13300">
        <v>41.3</v>
      </c>
      <c r="J13300" t="s">
        <v>3446</v>
      </c>
      <c r="K13300">
        <v>2022</v>
      </c>
      <c r="L13300" t="s">
        <v>29</v>
      </c>
      <c r="M13300" t="s">
        <v>29</v>
      </c>
      <c r="N13300">
        <v>32.56682</v>
      </c>
      <c r="O13300">
        <v>-115.289874</v>
      </c>
      <c r="P13300" t="s">
        <v>3549</v>
      </c>
      <c r="Q13300" s="3">
        <f>Table1[[#This Row],[Capacity (MW)]]*0.395*8760*10^-6</f>
        <v>0.14290626000000001</v>
      </c>
      <c r="R13300" s="3" cm="1">
        <f t="array" ref="R13300">AVERAGE(VLOOKUP(_xlfn.TEXTSPLIT(Table1[[#This Row],[Fuel (no space after comma)]], ","), FuelList_Final_EF!$A$2:$B$65, 2, FALSE))</f>
        <v>53.06</v>
      </c>
      <c r="S13300" s="3">
        <f>Table1[[#This Row],[Generation (TWh)]]*10^9*VLOOKUP(Table1[[#This Row],[Turbine/Engine Technology]],Technology_HR!$A$2:$B$11,2,FALSE)*10^-6</f>
        <v>1573397.9225999999</v>
      </c>
      <c r="T13300" s="5">
        <f>Table1[[#This Row],[Fuel Consumption (mmBtu)]]*Table1[[#This Row],[Emission Factor (kg CO2/ mmBtu)]]*10^3</f>
        <v>83484493773.156006</v>
      </c>
      <c r="U13300" s="3">
        <f>Table1[[#This Row],[Emissions (g CO2)]]/(Table1[[#This Row],[Generation (TWh)]]*10^9)</f>
        <v>584.19060000000002</v>
      </c>
    </row>
    <row r="13301" spans="1:21" x14ac:dyDescent="0.35">
      <c r="A13301" t="s">
        <v>88</v>
      </c>
      <c r="B13301" t="s">
        <v>3242</v>
      </c>
      <c r="C13301" t="str">
        <f>SUBSTITUTE(Table1[[#This Row],[Fuel]],", ",",")</f>
        <v>fossil gas: lng</v>
      </c>
      <c r="D13301" t="s">
        <v>3242</v>
      </c>
      <c r="H13301" t="s">
        <v>3436</v>
      </c>
      <c r="I13301">
        <v>5.55</v>
      </c>
      <c r="J13301" t="s">
        <v>3446</v>
      </c>
      <c r="K13301">
        <v>2015</v>
      </c>
      <c r="L13301" t="s">
        <v>29</v>
      </c>
      <c r="M13301" t="s">
        <v>29</v>
      </c>
      <c r="N13301">
        <v>-23.585791</v>
      </c>
      <c r="O13301">
        <v>151.17974000000001</v>
      </c>
      <c r="P13301" t="s">
        <v>3460</v>
      </c>
      <c r="Q13301" s="3">
        <f>Table1[[#This Row],[Capacity (MW)]]*0.395*8760*10^-6</f>
        <v>1.920411E-2</v>
      </c>
      <c r="R13301" s="3" cm="1">
        <f t="array" ref="R13301">AVERAGE(VLOOKUP(_xlfn.TEXTSPLIT(Table1[[#This Row],[Fuel (no space after comma)]], ","), FuelList_Final_EF!$A$2:$B$65, 2, FALSE))</f>
        <v>67.685819715340017</v>
      </c>
      <c r="S13301" s="3">
        <f>Table1[[#This Row],[Generation (TWh)]]*10^9*VLOOKUP(Table1[[#This Row],[Turbine/Engine Technology]],Technology_HR!$A$2:$B$11,2,FALSE)*10^-6</f>
        <v>211437.25109999999</v>
      </c>
      <c r="T13301" s="5">
        <f>Table1[[#This Row],[Fuel Consumption (mmBtu)]]*Table1[[#This Row],[Emission Factor (kg CO2/ mmBtu)]]*10^3</f>
        <v>14311303659.061678</v>
      </c>
      <c r="U13301" s="3">
        <f>Table1[[#This Row],[Emissions (g CO2)]]/(Table1[[#This Row],[Generation (TWh)]]*10^9)</f>
        <v>745.22087506589355</v>
      </c>
    </row>
    <row r="13302" spans="1:21" x14ac:dyDescent="0.35">
      <c r="A13302" t="s">
        <v>3187</v>
      </c>
      <c r="B13302" t="s">
        <v>3242</v>
      </c>
      <c r="C13302" t="str">
        <f>SUBSTITUTE(Table1[[#This Row],[Fuel]],", ",",")</f>
        <v>fossil gas: lng</v>
      </c>
      <c r="D13302" t="s">
        <v>3242</v>
      </c>
      <c r="H13302" t="s">
        <v>3436</v>
      </c>
      <c r="I13302">
        <v>3.75</v>
      </c>
      <c r="J13302" t="s">
        <v>3446</v>
      </c>
      <c r="K13302">
        <v>2015</v>
      </c>
      <c r="L13302" t="s">
        <v>29</v>
      </c>
      <c r="M13302" t="s">
        <v>29</v>
      </c>
      <c r="N13302">
        <v>-23.585791</v>
      </c>
      <c r="O13302">
        <v>151.17974000000001</v>
      </c>
      <c r="P13302" t="s">
        <v>3460</v>
      </c>
      <c r="Q13302" s="3">
        <f>Table1[[#This Row],[Capacity (MW)]]*0.395*8760*10^-6</f>
        <v>1.2975750000000001E-2</v>
      </c>
      <c r="R13302" s="3" cm="1">
        <f t="array" ref="R13302">AVERAGE(VLOOKUP(_xlfn.TEXTSPLIT(Table1[[#This Row],[Fuel (no space after comma)]], ","), FuelList_Final_EF!$A$2:$B$65, 2, FALSE))</f>
        <v>67.685819715340017</v>
      </c>
      <c r="S13302" s="3">
        <f>Table1[[#This Row],[Generation (TWh)]]*10^9*VLOOKUP(Table1[[#This Row],[Turbine/Engine Technology]],Technology_HR!$A$2:$B$11,2,FALSE)*10^-6</f>
        <v>142863.00750000004</v>
      </c>
      <c r="T13302" s="5">
        <f>Table1[[#This Row],[Fuel Consumption (mmBtu)]]*Table1[[#This Row],[Emission Factor (kg CO2/ mmBtu)]]*10^3</f>
        <v>9669799769.6362724</v>
      </c>
      <c r="U13302" s="3">
        <f>Table1[[#This Row],[Emissions (g CO2)]]/(Table1[[#This Row],[Generation (TWh)]]*10^9)</f>
        <v>745.22087506589378</v>
      </c>
    </row>
    <row r="13303" spans="1:21" x14ac:dyDescent="0.35">
      <c r="A13303" t="s">
        <v>3188</v>
      </c>
      <c r="B13303" t="s">
        <v>3242</v>
      </c>
      <c r="C13303" t="str">
        <f>SUBSTITUTE(Table1[[#This Row],[Fuel]],", ",",")</f>
        <v>fossil gas: lng</v>
      </c>
      <c r="D13303" t="s">
        <v>3242</v>
      </c>
      <c r="H13303" t="s">
        <v>3436</v>
      </c>
      <c r="I13303">
        <v>5.55</v>
      </c>
      <c r="J13303" t="s">
        <v>3446</v>
      </c>
      <c r="K13303">
        <v>2015</v>
      </c>
      <c r="L13303" t="s">
        <v>29</v>
      </c>
      <c r="M13303" t="s">
        <v>29</v>
      </c>
      <c r="N13303">
        <v>-23.585791</v>
      </c>
      <c r="O13303">
        <v>151.17974000000001</v>
      </c>
      <c r="P13303" t="s">
        <v>3460</v>
      </c>
      <c r="Q13303" s="3">
        <f>Table1[[#This Row],[Capacity (MW)]]*0.395*8760*10^-6</f>
        <v>1.920411E-2</v>
      </c>
      <c r="R13303" s="3" cm="1">
        <f t="array" ref="R13303">AVERAGE(VLOOKUP(_xlfn.TEXTSPLIT(Table1[[#This Row],[Fuel (no space after comma)]], ","), FuelList_Final_EF!$A$2:$B$65, 2, FALSE))</f>
        <v>67.685819715340017</v>
      </c>
      <c r="S13303" s="3">
        <f>Table1[[#This Row],[Generation (TWh)]]*10^9*VLOOKUP(Table1[[#This Row],[Turbine/Engine Technology]],Technology_HR!$A$2:$B$11,2,FALSE)*10^-6</f>
        <v>211437.25109999999</v>
      </c>
      <c r="T13303" s="5">
        <f>Table1[[#This Row],[Fuel Consumption (mmBtu)]]*Table1[[#This Row],[Emission Factor (kg CO2/ mmBtu)]]*10^3</f>
        <v>14311303659.061678</v>
      </c>
      <c r="U13303" s="3">
        <f>Table1[[#This Row],[Emissions (g CO2)]]/(Table1[[#This Row],[Generation (TWh)]]*10^9)</f>
        <v>745.22087506589355</v>
      </c>
    </row>
    <row r="13304" spans="1:21" x14ac:dyDescent="0.35">
      <c r="A13304" t="s">
        <v>3188</v>
      </c>
      <c r="B13304" t="s">
        <v>3242</v>
      </c>
      <c r="C13304" t="str">
        <f>SUBSTITUTE(Table1[[#This Row],[Fuel]],", ",",")</f>
        <v>fossil gas: lng</v>
      </c>
      <c r="D13304" t="s">
        <v>3242</v>
      </c>
      <c r="H13304" t="s">
        <v>3436</v>
      </c>
      <c r="I13304">
        <v>5.55</v>
      </c>
      <c r="J13304" t="s">
        <v>3446</v>
      </c>
      <c r="K13304">
        <v>2015</v>
      </c>
      <c r="L13304" t="s">
        <v>29</v>
      </c>
      <c r="M13304" t="s">
        <v>29</v>
      </c>
      <c r="N13304">
        <v>-23.585791</v>
      </c>
      <c r="O13304">
        <v>151.17974000000001</v>
      </c>
      <c r="P13304" t="s">
        <v>3460</v>
      </c>
      <c r="Q13304" s="3">
        <f>Table1[[#This Row],[Capacity (MW)]]*0.395*8760*10^-6</f>
        <v>1.920411E-2</v>
      </c>
      <c r="R13304" s="3" cm="1">
        <f t="array" ref="R13304">AVERAGE(VLOOKUP(_xlfn.TEXTSPLIT(Table1[[#This Row],[Fuel (no space after comma)]], ","), FuelList_Final_EF!$A$2:$B$65, 2, FALSE))</f>
        <v>67.685819715340017</v>
      </c>
      <c r="S13304" s="3">
        <f>Table1[[#This Row],[Generation (TWh)]]*10^9*VLOOKUP(Table1[[#This Row],[Turbine/Engine Technology]],Technology_HR!$A$2:$B$11,2,FALSE)*10^-6</f>
        <v>211437.25109999999</v>
      </c>
      <c r="T13304" s="5">
        <f>Table1[[#This Row],[Fuel Consumption (mmBtu)]]*Table1[[#This Row],[Emission Factor (kg CO2/ mmBtu)]]*10^3</f>
        <v>14311303659.061678</v>
      </c>
      <c r="U13304" s="3">
        <f>Table1[[#This Row],[Emissions (g CO2)]]/(Table1[[#This Row],[Generation (TWh)]]*10^9)</f>
        <v>745.22087506589355</v>
      </c>
    </row>
    <row r="13305" spans="1:21" x14ac:dyDescent="0.35">
      <c r="A13305" t="s">
        <v>88</v>
      </c>
      <c r="B13305" t="s">
        <v>3242</v>
      </c>
      <c r="C13305" t="str">
        <f>SUBSTITUTE(Table1[[#This Row],[Fuel]],", ",",")</f>
        <v>fossil gas: lng</v>
      </c>
      <c r="D13305" t="s">
        <v>3242</v>
      </c>
      <c r="H13305" t="s">
        <v>3436</v>
      </c>
      <c r="I13305">
        <v>5.55</v>
      </c>
      <c r="J13305" t="s">
        <v>3446</v>
      </c>
      <c r="K13305">
        <v>2015</v>
      </c>
      <c r="L13305" t="s">
        <v>29</v>
      </c>
      <c r="M13305" t="s">
        <v>29</v>
      </c>
      <c r="N13305">
        <v>-23.585791</v>
      </c>
      <c r="O13305">
        <v>151.17974000000001</v>
      </c>
      <c r="P13305" t="s">
        <v>3460</v>
      </c>
      <c r="Q13305" s="3">
        <f>Table1[[#This Row],[Capacity (MW)]]*0.395*8760*10^-6</f>
        <v>1.920411E-2</v>
      </c>
      <c r="R13305" s="3" cm="1">
        <f t="array" ref="R13305">AVERAGE(VLOOKUP(_xlfn.TEXTSPLIT(Table1[[#This Row],[Fuel (no space after comma)]], ","), FuelList_Final_EF!$A$2:$B$65, 2, FALSE))</f>
        <v>67.685819715340017</v>
      </c>
      <c r="S13305" s="3">
        <f>Table1[[#This Row],[Generation (TWh)]]*10^9*VLOOKUP(Table1[[#This Row],[Turbine/Engine Technology]],Technology_HR!$A$2:$B$11,2,FALSE)*10^-6</f>
        <v>211437.25109999999</v>
      </c>
      <c r="T13305" s="5">
        <f>Table1[[#This Row],[Fuel Consumption (mmBtu)]]*Table1[[#This Row],[Emission Factor (kg CO2/ mmBtu)]]*10^3</f>
        <v>14311303659.061678</v>
      </c>
      <c r="U13305" s="3">
        <f>Table1[[#This Row],[Emissions (g CO2)]]/(Table1[[#This Row],[Generation (TWh)]]*10^9)</f>
        <v>745.22087506589355</v>
      </c>
    </row>
    <row r="13306" spans="1:21" x14ac:dyDescent="0.35">
      <c r="A13306" t="s">
        <v>3187</v>
      </c>
      <c r="B13306" t="s">
        <v>3242</v>
      </c>
      <c r="C13306" t="str">
        <f>SUBSTITUTE(Table1[[#This Row],[Fuel]],", ",",")</f>
        <v>fossil gas: lng</v>
      </c>
      <c r="D13306" t="s">
        <v>3242</v>
      </c>
      <c r="H13306" t="s">
        <v>3436</v>
      </c>
      <c r="I13306">
        <v>3.75</v>
      </c>
      <c r="J13306" t="s">
        <v>3446</v>
      </c>
      <c r="K13306">
        <v>2015</v>
      </c>
      <c r="L13306" t="s">
        <v>29</v>
      </c>
      <c r="M13306" t="s">
        <v>29</v>
      </c>
      <c r="N13306">
        <v>-23.585791</v>
      </c>
      <c r="O13306">
        <v>151.17974000000001</v>
      </c>
      <c r="P13306" t="s">
        <v>3460</v>
      </c>
      <c r="Q13306" s="3">
        <f>Table1[[#This Row],[Capacity (MW)]]*0.395*8760*10^-6</f>
        <v>1.2975750000000001E-2</v>
      </c>
      <c r="R13306" s="3" cm="1">
        <f t="array" ref="R13306">AVERAGE(VLOOKUP(_xlfn.TEXTSPLIT(Table1[[#This Row],[Fuel (no space after comma)]], ","), FuelList_Final_EF!$A$2:$B$65, 2, FALSE))</f>
        <v>67.685819715340017</v>
      </c>
      <c r="S13306" s="3">
        <f>Table1[[#This Row],[Generation (TWh)]]*10^9*VLOOKUP(Table1[[#This Row],[Turbine/Engine Technology]],Technology_HR!$A$2:$B$11,2,FALSE)*10^-6</f>
        <v>142863.00750000004</v>
      </c>
      <c r="T13306" s="5">
        <f>Table1[[#This Row],[Fuel Consumption (mmBtu)]]*Table1[[#This Row],[Emission Factor (kg CO2/ mmBtu)]]*10^3</f>
        <v>9669799769.6362724</v>
      </c>
      <c r="U13306" s="3">
        <f>Table1[[#This Row],[Emissions (g CO2)]]/(Table1[[#This Row],[Generation (TWh)]]*10^9)</f>
        <v>745.22087506589378</v>
      </c>
    </row>
    <row r="13307" spans="1:21" x14ac:dyDescent="0.35">
      <c r="A13307" t="s">
        <v>3188</v>
      </c>
      <c r="B13307" t="s">
        <v>3242</v>
      </c>
      <c r="C13307" t="str">
        <f>SUBSTITUTE(Table1[[#This Row],[Fuel]],", ",",")</f>
        <v>fossil gas: lng</v>
      </c>
      <c r="D13307" t="s">
        <v>3242</v>
      </c>
      <c r="H13307" t="s">
        <v>3436</v>
      </c>
      <c r="I13307">
        <v>5.55</v>
      </c>
      <c r="J13307" t="s">
        <v>3446</v>
      </c>
      <c r="K13307">
        <v>2015</v>
      </c>
      <c r="L13307" t="s">
        <v>29</v>
      </c>
      <c r="M13307" t="s">
        <v>29</v>
      </c>
      <c r="N13307">
        <v>-23.585791</v>
      </c>
      <c r="O13307">
        <v>151.17974000000001</v>
      </c>
      <c r="P13307" t="s">
        <v>3460</v>
      </c>
      <c r="Q13307" s="3">
        <f>Table1[[#This Row],[Capacity (MW)]]*0.395*8760*10^-6</f>
        <v>1.920411E-2</v>
      </c>
      <c r="R13307" s="3" cm="1">
        <f t="array" ref="R13307">AVERAGE(VLOOKUP(_xlfn.TEXTSPLIT(Table1[[#This Row],[Fuel (no space after comma)]], ","), FuelList_Final_EF!$A$2:$B$65, 2, FALSE))</f>
        <v>67.685819715340017</v>
      </c>
      <c r="S13307" s="3">
        <f>Table1[[#This Row],[Generation (TWh)]]*10^9*VLOOKUP(Table1[[#This Row],[Turbine/Engine Technology]],Technology_HR!$A$2:$B$11,2,FALSE)*10^-6</f>
        <v>211437.25109999999</v>
      </c>
      <c r="T13307" s="5">
        <f>Table1[[#This Row],[Fuel Consumption (mmBtu)]]*Table1[[#This Row],[Emission Factor (kg CO2/ mmBtu)]]*10^3</f>
        <v>14311303659.061678</v>
      </c>
      <c r="U13307" s="3">
        <f>Table1[[#This Row],[Emissions (g CO2)]]/(Table1[[#This Row],[Generation (TWh)]]*10^9)</f>
        <v>745.22087506589355</v>
      </c>
    </row>
    <row r="13308" spans="1:21" x14ac:dyDescent="0.35">
      <c r="A13308" t="s">
        <v>88</v>
      </c>
      <c r="B13308" t="s">
        <v>3242</v>
      </c>
      <c r="C13308" t="str">
        <f>SUBSTITUTE(Table1[[#This Row],[Fuel]],", ",",")</f>
        <v>fossil gas: lng</v>
      </c>
      <c r="D13308" t="s">
        <v>3242</v>
      </c>
      <c r="H13308" t="s">
        <v>3436</v>
      </c>
      <c r="I13308">
        <v>5.55</v>
      </c>
      <c r="J13308" t="s">
        <v>3446</v>
      </c>
      <c r="K13308">
        <v>2015</v>
      </c>
      <c r="L13308" t="s">
        <v>29</v>
      </c>
      <c r="M13308" t="s">
        <v>29</v>
      </c>
      <c r="N13308">
        <v>-23.585791</v>
      </c>
      <c r="O13308">
        <v>151.17974000000001</v>
      </c>
      <c r="P13308" t="s">
        <v>3460</v>
      </c>
      <c r="Q13308" s="3">
        <f>Table1[[#This Row],[Capacity (MW)]]*0.395*8760*10^-6</f>
        <v>1.920411E-2</v>
      </c>
      <c r="R13308" s="3" cm="1">
        <f t="array" ref="R13308">AVERAGE(VLOOKUP(_xlfn.TEXTSPLIT(Table1[[#This Row],[Fuel (no space after comma)]], ","), FuelList_Final_EF!$A$2:$B$65, 2, FALSE))</f>
        <v>67.685819715340017</v>
      </c>
      <c r="S13308" s="3">
        <f>Table1[[#This Row],[Generation (TWh)]]*10^9*VLOOKUP(Table1[[#This Row],[Turbine/Engine Technology]],Technology_HR!$A$2:$B$11,2,FALSE)*10^-6</f>
        <v>211437.25109999999</v>
      </c>
      <c r="T13308" s="5">
        <f>Table1[[#This Row],[Fuel Consumption (mmBtu)]]*Table1[[#This Row],[Emission Factor (kg CO2/ mmBtu)]]*10^3</f>
        <v>14311303659.061678</v>
      </c>
      <c r="U13308" s="3">
        <f>Table1[[#This Row],[Emissions (g CO2)]]/(Table1[[#This Row],[Generation (TWh)]]*10^9)</f>
        <v>745.22087506589355</v>
      </c>
    </row>
    <row r="13309" spans="1:21" x14ac:dyDescent="0.35">
      <c r="A13309" t="s">
        <v>3187</v>
      </c>
      <c r="B13309" t="s">
        <v>3242</v>
      </c>
      <c r="C13309" t="str">
        <f>SUBSTITUTE(Table1[[#This Row],[Fuel]],", ",",")</f>
        <v>fossil gas: lng</v>
      </c>
      <c r="D13309" t="s">
        <v>3242</v>
      </c>
      <c r="H13309" t="s">
        <v>3436</v>
      </c>
      <c r="I13309">
        <v>3.75</v>
      </c>
      <c r="J13309" t="s">
        <v>3446</v>
      </c>
      <c r="K13309">
        <v>2015</v>
      </c>
      <c r="L13309" t="s">
        <v>29</v>
      </c>
      <c r="M13309" t="s">
        <v>29</v>
      </c>
      <c r="N13309">
        <v>-23.585791</v>
      </c>
      <c r="O13309">
        <v>151.17974000000001</v>
      </c>
      <c r="P13309" t="s">
        <v>3460</v>
      </c>
      <c r="Q13309" s="3">
        <f>Table1[[#This Row],[Capacity (MW)]]*0.395*8760*10^-6</f>
        <v>1.2975750000000001E-2</v>
      </c>
      <c r="R13309" s="3" cm="1">
        <f t="array" ref="R13309">AVERAGE(VLOOKUP(_xlfn.TEXTSPLIT(Table1[[#This Row],[Fuel (no space after comma)]], ","), FuelList_Final_EF!$A$2:$B$65, 2, FALSE))</f>
        <v>67.685819715340017</v>
      </c>
      <c r="S13309" s="3">
        <f>Table1[[#This Row],[Generation (TWh)]]*10^9*VLOOKUP(Table1[[#This Row],[Turbine/Engine Technology]],Technology_HR!$A$2:$B$11,2,FALSE)*10^-6</f>
        <v>142863.00750000004</v>
      </c>
      <c r="T13309" s="5">
        <f>Table1[[#This Row],[Fuel Consumption (mmBtu)]]*Table1[[#This Row],[Emission Factor (kg CO2/ mmBtu)]]*10^3</f>
        <v>9669799769.6362724</v>
      </c>
      <c r="U13309" s="3">
        <f>Table1[[#This Row],[Emissions (g CO2)]]/(Table1[[#This Row],[Generation (TWh)]]*10^9)</f>
        <v>745.22087506589378</v>
      </c>
    </row>
    <row r="13310" spans="1:21" x14ac:dyDescent="0.35">
      <c r="A13310" t="s">
        <v>3188</v>
      </c>
      <c r="B13310" t="s">
        <v>3242</v>
      </c>
      <c r="C13310" t="str">
        <f>SUBSTITUTE(Table1[[#This Row],[Fuel]],", ",",")</f>
        <v>fossil gas: lng</v>
      </c>
      <c r="D13310" t="s">
        <v>3242</v>
      </c>
      <c r="H13310" t="s">
        <v>3436</v>
      </c>
      <c r="I13310">
        <v>5.55</v>
      </c>
      <c r="J13310" t="s">
        <v>3446</v>
      </c>
      <c r="K13310">
        <v>2015</v>
      </c>
      <c r="L13310" t="s">
        <v>29</v>
      </c>
      <c r="M13310" t="s">
        <v>29</v>
      </c>
      <c r="N13310">
        <v>-23.585791</v>
      </c>
      <c r="O13310">
        <v>151.17974000000001</v>
      </c>
      <c r="P13310" t="s">
        <v>3460</v>
      </c>
      <c r="Q13310" s="3">
        <f>Table1[[#This Row],[Capacity (MW)]]*0.395*8760*10^-6</f>
        <v>1.920411E-2</v>
      </c>
      <c r="R13310" s="3" cm="1">
        <f t="array" ref="R13310">AVERAGE(VLOOKUP(_xlfn.TEXTSPLIT(Table1[[#This Row],[Fuel (no space after comma)]], ","), FuelList_Final_EF!$A$2:$B$65, 2, FALSE))</f>
        <v>67.685819715340017</v>
      </c>
      <c r="S13310" s="3">
        <f>Table1[[#This Row],[Generation (TWh)]]*10^9*VLOOKUP(Table1[[#This Row],[Turbine/Engine Technology]],Technology_HR!$A$2:$B$11,2,FALSE)*10^-6</f>
        <v>211437.25109999999</v>
      </c>
      <c r="T13310" s="5">
        <f>Table1[[#This Row],[Fuel Consumption (mmBtu)]]*Table1[[#This Row],[Emission Factor (kg CO2/ mmBtu)]]*10^3</f>
        <v>14311303659.061678</v>
      </c>
      <c r="U13310" s="3">
        <f>Table1[[#This Row],[Emissions (g CO2)]]/(Table1[[#This Row],[Generation (TWh)]]*10^9)</f>
        <v>745.22087506589355</v>
      </c>
    </row>
    <row r="13311" spans="1:21" x14ac:dyDescent="0.35">
      <c r="A13311" t="s">
        <v>88</v>
      </c>
      <c r="B13311" t="s">
        <v>3242</v>
      </c>
      <c r="C13311" t="str">
        <f>SUBSTITUTE(Table1[[#This Row],[Fuel]],", ",",")</f>
        <v>fossil gas: lng</v>
      </c>
      <c r="D13311" t="s">
        <v>3242</v>
      </c>
      <c r="H13311" t="s">
        <v>3436</v>
      </c>
      <c r="I13311">
        <v>5.55</v>
      </c>
      <c r="J13311" t="s">
        <v>3446</v>
      </c>
      <c r="K13311">
        <v>2015</v>
      </c>
      <c r="L13311" t="s">
        <v>29</v>
      </c>
      <c r="M13311" t="s">
        <v>29</v>
      </c>
      <c r="N13311">
        <v>-23.585791</v>
      </c>
      <c r="O13311">
        <v>151.17974000000001</v>
      </c>
      <c r="P13311" t="s">
        <v>3460</v>
      </c>
      <c r="Q13311" s="3">
        <f>Table1[[#This Row],[Capacity (MW)]]*0.395*8760*10^-6</f>
        <v>1.920411E-2</v>
      </c>
      <c r="R13311" s="3" cm="1">
        <f t="array" ref="R13311">AVERAGE(VLOOKUP(_xlfn.TEXTSPLIT(Table1[[#This Row],[Fuel (no space after comma)]], ","), FuelList_Final_EF!$A$2:$B$65, 2, FALSE))</f>
        <v>67.685819715340017</v>
      </c>
      <c r="S13311" s="3">
        <f>Table1[[#This Row],[Generation (TWh)]]*10^9*VLOOKUP(Table1[[#This Row],[Turbine/Engine Technology]],Technology_HR!$A$2:$B$11,2,FALSE)*10^-6</f>
        <v>211437.25109999999</v>
      </c>
      <c r="T13311" s="5">
        <f>Table1[[#This Row],[Fuel Consumption (mmBtu)]]*Table1[[#This Row],[Emission Factor (kg CO2/ mmBtu)]]*10^3</f>
        <v>14311303659.061678</v>
      </c>
      <c r="U13311" s="3">
        <f>Table1[[#This Row],[Emissions (g CO2)]]/(Table1[[#This Row],[Generation (TWh)]]*10^9)</f>
        <v>745.22087506589355</v>
      </c>
    </row>
    <row r="13312" spans="1:21" x14ac:dyDescent="0.35">
      <c r="A13312" t="s">
        <v>3187</v>
      </c>
      <c r="B13312" t="s">
        <v>3242</v>
      </c>
      <c r="C13312" t="str">
        <f>SUBSTITUTE(Table1[[#This Row],[Fuel]],", ",",")</f>
        <v>fossil gas: lng</v>
      </c>
      <c r="D13312" t="s">
        <v>3242</v>
      </c>
      <c r="H13312" t="s">
        <v>3436</v>
      </c>
      <c r="I13312">
        <v>3.75</v>
      </c>
      <c r="J13312" t="s">
        <v>3446</v>
      </c>
      <c r="K13312">
        <v>2015</v>
      </c>
      <c r="L13312" t="s">
        <v>29</v>
      </c>
      <c r="M13312" t="s">
        <v>29</v>
      </c>
      <c r="N13312">
        <v>-23.585791</v>
      </c>
      <c r="O13312">
        <v>151.17974000000001</v>
      </c>
      <c r="P13312" t="s">
        <v>3460</v>
      </c>
      <c r="Q13312" s="3">
        <f>Table1[[#This Row],[Capacity (MW)]]*0.395*8760*10^-6</f>
        <v>1.2975750000000001E-2</v>
      </c>
      <c r="R13312" s="3" cm="1">
        <f t="array" ref="R13312">AVERAGE(VLOOKUP(_xlfn.TEXTSPLIT(Table1[[#This Row],[Fuel (no space after comma)]], ","), FuelList_Final_EF!$A$2:$B$65, 2, FALSE))</f>
        <v>67.685819715340017</v>
      </c>
      <c r="S13312" s="3">
        <f>Table1[[#This Row],[Generation (TWh)]]*10^9*VLOOKUP(Table1[[#This Row],[Turbine/Engine Technology]],Technology_HR!$A$2:$B$11,2,FALSE)*10^-6</f>
        <v>142863.00750000004</v>
      </c>
      <c r="T13312" s="5">
        <f>Table1[[#This Row],[Fuel Consumption (mmBtu)]]*Table1[[#This Row],[Emission Factor (kg CO2/ mmBtu)]]*10^3</f>
        <v>9669799769.6362724</v>
      </c>
      <c r="U13312" s="3">
        <f>Table1[[#This Row],[Emissions (g CO2)]]/(Table1[[#This Row],[Generation (TWh)]]*10^9)</f>
        <v>745.22087506589378</v>
      </c>
    </row>
    <row r="13313" spans="1:21" x14ac:dyDescent="0.35">
      <c r="A13313" t="s">
        <v>3188</v>
      </c>
      <c r="B13313" t="s">
        <v>3242</v>
      </c>
      <c r="C13313" t="str">
        <f>SUBSTITUTE(Table1[[#This Row],[Fuel]],", ",",")</f>
        <v>fossil gas: lng</v>
      </c>
      <c r="D13313" t="s">
        <v>3242</v>
      </c>
      <c r="H13313" t="s">
        <v>3436</v>
      </c>
      <c r="I13313">
        <v>5.55</v>
      </c>
      <c r="J13313" t="s">
        <v>3446</v>
      </c>
      <c r="K13313">
        <v>2015</v>
      </c>
      <c r="L13313" t="s">
        <v>29</v>
      </c>
      <c r="M13313" t="s">
        <v>29</v>
      </c>
      <c r="N13313">
        <v>-23.585791</v>
      </c>
      <c r="O13313">
        <v>151.17974000000001</v>
      </c>
      <c r="P13313" t="s">
        <v>3460</v>
      </c>
      <c r="Q13313" s="3">
        <f>Table1[[#This Row],[Capacity (MW)]]*0.395*8760*10^-6</f>
        <v>1.920411E-2</v>
      </c>
      <c r="R13313" s="3" cm="1">
        <f t="array" ref="R13313">AVERAGE(VLOOKUP(_xlfn.TEXTSPLIT(Table1[[#This Row],[Fuel (no space after comma)]], ","), FuelList_Final_EF!$A$2:$B$65, 2, FALSE))</f>
        <v>67.685819715340017</v>
      </c>
      <c r="S13313" s="3">
        <f>Table1[[#This Row],[Generation (TWh)]]*10^9*VLOOKUP(Table1[[#This Row],[Turbine/Engine Technology]],Technology_HR!$A$2:$B$11,2,FALSE)*10^-6</f>
        <v>211437.25109999999</v>
      </c>
      <c r="T13313" s="5">
        <f>Table1[[#This Row],[Fuel Consumption (mmBtu)]]*Table1[[#This Row],[Emission Factor (kg CO2/ mmBtu)]]*10^3</f>
        <v>14311303659.061678</v>
      </c>
      <c r="U13313" s="3">
        <f>Table1[[#This Row],[Emissions (g CO2)]]/(Table1[[#This Row],[Generation (TWh)]]*10^9)</f>
        <v>745.22087506589355</v>
      </c>
    </row>
    <row r="13314" spans="1:21" x14ac:dyDescent="0.35">
      <c r="A13314" t="s">
        <v>88</v>
      </c>
      <c r="B13314" t="s">
        <v>3242</v>
      </c>
      <c r="C13314" t="str">
        <f>SUBSTITUTE(Table1[[#This Row],[Fuel]],", ",",")</f>
        <v>fossil gas: lng</v>
      </c>
      <c r="D13314" t="s">
        <v>3242</v>
      </c>
      <c r="H13314" t="s">
        <v>3436</v>
      </c>
      <c r="I13314">
        <v>5.55</v>
      </c>
      <c r="J13314" t="s">
        <v>3446</v>
      </c>
      <c r="K13314">
        <v>2015</v>
      </c>
      <c r="L13314" t="s">
        <v>29</v>
      </c>
      <c r="M13314" t="s">
        <v>29</v>
      </c>
      <c r="N13314">
        <v>-23.585791</v>
      </c>
      <c r="O13314">
        <v>151.17974000000001</v>
      </c>
      <c r="P13314" t="s">
        <v>3460</v>
      </c>
      <c r="Q13314" s="3">
        <f>Table1[[#This Row],[Capacity (MW)]]*0.395*8760*10^-6</f>
        <v>1.920411E-2</v>
      </c>
      <c r="R13314" s="3" cm="1">
        <f t="array" ref="R13314">AVERAGE(VLOOKUP(_xlfn.TEXTSPLIT(Table1[[#This Row],[Fuel (no space after comma)]], ","), FuelList_Final_EF!$A$2:$B$65, 2, FALSE))</f>
        <v>67.685819715340017</v>
      </c>
      <c r="S13314" s="3">
        <f>Table1[[#This Row],[Generation (TWh)]]*10^9*VLOOKUP(Table1[[#This Row],[Turbine/Engine Technology]],Technology_HR!$A$2:$B$11,2,FALSE)*10^-6</f>
        <v>211437.25109999999</v>
      </c>
      <c r="T13314" s="5">
        <f>Table1[[#This Row],[Fuel Consumption (mmBtu)]]*Table1[[#This Row],[Emission Factor (kg CO2/ mmBtu)]]*10^3</f>
        <v>14311303659.061678</v>
      </c>
      <c r="U13314" s="3">
        <f>Table1[[#This Row],[Emissions (g CO2)]]/(Table1[[#This Row],[Generation (TWh)]]*10^9)</f>
        <v>745.22087506589355</v>
      </c>
    </row>
    <row r="13315" spans="1:21" x14ac:dyDescent="0.35">
      <c r="A13315" t="s">
        <v>3187</v>
      </c>
      <c r="B13315" t="s">
        <v>3242</v>
      </c>
      <c r="C13315" t="str">
        <f>SUBSTITUTE(Table1[[#This Row],[Fuel]],", ",",")</f>
        <v>fossil gas: lng</v>
      </c>
      <c r="D13315" t="s">
        <v>3242</v>
      </c>
      <c r="H13315" t="s">
        <v>3436</v>
      </c>
      <c r="I13315">
        <v>3.75</v>
      </c>
      <c r="J13315" t="s">
        <v>3446</v>
      </c>
      <c r="K13315">
        <v>2015</v>
      </c>
      <c r="L13315" t="s">
        <v>29</v>
      </c>
      <c r="M13315" t="s">
        <v>29</v>
      </c>
      <c r="N13315">
        <v>-23.585791</v>
      </c>
      <c r="O13315">
        <v>151.17974000000001</v>
      </c>
      <c r="P13315" t="s">
        <v>3460</v>
      </c>
      <c r="Q13315" s="3">
        <f>Table1[[#This Row],[Capacity (MW)]]*0.395*8760*10^-6</f>
        <v>1.2975750000000001E-2</v>
      </c>
      <c r="R13315" s="3" cm="1">
        <f t="array" ref="R13315">AVERAGE(VLOOKUP(_xlfn.TEXTSPLIT(Table1[[#This Row],[Fuel (no space after comma)]], ","), FuelList_Final_EF!$A$2:$B$65, 2, FALSE))</f>
        <v>67.685819715340017</v>
      </c>
      <c r="S13315" s="3">
        <f>Table1[[#This Row],[Generation (TWh)]]*10^9*VLOOKUP(Table1[[#This Row],[Turbine/Engine Technology]],Technology_HR!$A$2:$B$11,2,FALSE)*10^-6</f>
        <v>142863.00750000004</v>
      </c>
      <c r="T13315" s="5">
        <f>Table1[[#This Row],[Fuel Consumption (mmBtu)]]*Table1[[#This Row],[Emission Factor (kg CO2/ mmBtu)]]*10^3</f>
        <v>9669799769.6362724</v>
      </c>
      <c r="U13315" s="3">
        <f>Table1[[#This Row],[Emissions (g CO2)]]/(Table1[[#This Row],[Generation (TWh)]]*10^9)</f>
        <v>745.22087506589378</v>
      </c>
    </row>
    <row r="13316" spans="1:21" x14ac:dyDescent="0.35">
      <c r="A13316" t="s">
        <v>3188</v>
      </c>
      <c r="B13316" t="s">
        <v>3242</v>
      </c>
      <c r="C13316" t="str">
        <f>SUBSTITUTE(Table1[[#This Row],[Fuel]],", ",",")</f>
        <v>fossil gas: lng</v>
      </c>
      <c r="D13316" t="s">
        <v>3242</v>
      </c>
      <c r="H13316" t="s">
        <v>3436</v>
      </c>
      <c r="I13316">
        <v>5.55</v>
      </c>
      <c r="J13316" t="s">
        <v>3446</v>
      </c>
      <c r="K13316">
        <v>2015</v>
      </c>
      <c r="L13316" t="s">
        <v>29</v>
      </c>
      <c r="M13316" t="s">
        <v>29</v>
      </c>
      <c r="N13316">
        <v>-23.585791</v>
      </c>
      <c r="O13316">
        <v>151.17974000000001</v>
      </c>
      <c r="P13316" t="s">
        <v>3460</v>
      </c>
      <c r="Q13316" s="3">
        <f>Table1[[#This Row],[Capacity (MW)]]*0.395*8760*10^-6</f>
        <v>1.920411E-2</v>
      </c>
      <c r="R13316" s="3" cm="1">
        <f t="array" ref="R13316">AVERAGE(VLOOKUP(_xlfn.TEXTSPLIT(Table1[[#This Row],[Fuel (no space after comma)]], ","), FuelList_Final_EF!$A$2:$B$65, 2, FALSE))</f>
        <v>67.685819715340017</v>
      </c>
      <c r="S13316" s="3">
        <f>Table1[[#This Row],[Generation (TWh)]]*10^9*VLOOKUP(Table1[[#This Row],[Turbine/Engine Technology]],Technology_HR!$A$2:$B$11,2,FALSE)*10^-6</f>
        <v>211437.25109999999</v>
      </c>
      <c r="T13316" s="5">
        <f>Table1[[#This Row],[Fuel Consumption (mmBtu)]]*Table1[[#This Row],[Emission Factor (kg CO2/ mmBtu)]]*10^3</f>
        <v>14311303659.061678</v>
      </c>
      <c r="U13316" s="3">
        <f>Table1[[#This Row],[Emissions (g CO2)]]/(Table1[[#This Row],[Generation (TWh)]]*10^9)</f>
        <v>745.22087506589355</v>
      </c>
    </row>
    <row r="13317" spans="1:21" x14ac:dyDescent="0.35">
      <c r="A13317" t="s">
        <v>88</v>
      </c>
      <c r="B13317" t="s">
        <v>3242</v>
      </c>
      <c r="C13317" t="str">
        <f>SUBSTITUTE(Table1[[#This Row],[Fuel]],", ",",")</f>
        <v>fossil gas: lng</v>
      </c>
      <c r="D13317" t="s">
        <v>3242</v>
      </c>
      <c r="H13317" t="s">
        <v>3436</v>
      </c>
      <c r="I13317">
        <v>5.55</v>
      </c>
      <c r="J13317" t="s">
        <v>3446</v>
      </c>
      <c r="K13317">
        <v>2015</v>
      </c>
      <c r="L13317" t="s">
        <v>29</v>
      </c>
      <c r="M13317" t="s">
        <v>29</v>
      </c>
      <c r="N13317">
        <v>-23.585791</v>
      </c>
      <c r="O13317">
        <v>151.17974000000001</v>
      </c>
      <c r="P13317" t="s">
        <v>3460</v>
      </c>
      <c r="Q13317" s="3">
        <f>Table1[[#This Row],[Capacity (MW)]]*0.395*8760*10^-6</f>
        <v>1.920411E-2</v>
      </c>
      <c r="R13317" s="3" cm="1">
        <f t="array" ref="R13317">AVERAGE(VLOOKUP(_xlfn.TEXTSPLIT(Table1[[#This Row],[Fuel (no space after comma)]], ","), FuelList_Final_EF!$A$2:$B$65, 2, FALSE))</f>
        <v>67.685819715340017</v>
      </c>
      <c r="S13317" s="3">
        <f>Table1[[#This Row],[Generation (TWh)]]*10^9*VLOOKUP(Table1[[#This Row],[Turbine/Engine Technology]],Technology_HR!$A$2:$B$11,2,FALSE)*10^-6</f>
        <v>211437.25109999999</v>
      </c>
      <c r="T13317" s="5">
        <f>Table1[[#This Row],[Fuel Consumption (mmBtu)]]*Table1[[#This Row],[Emission Factor (kg CO2/ mmBtu)]]*10^3</f>
        <v>14311303659.061678</v>
      </c>
      <c r="U13317" s="3">
        <f>Table1[[#This Row],[Emissions (g CO2)]]/(Table1[[#This Row],[Generation (TWh)]]*10^9)</f>
        <v>745.22087506589355</v>
      </c>
    </row>
    <row r="13318" spans="1:21" x14ac:dyDescent="0.35">
      <c r="A13318" t="s">
        <v>3187</v>
      </c>
      <c r="B13318" t="s">
        <v>3242</v>
      </c>
      <c r="C13318" t="str">
        <f>SUBSTITUTE(Table1[[#This Row],[Fuel]],", ",",")</f>
        <v>fossil gas: lng</v>
      </c>
      <c r="D13318" t="s">
        <v>3242</v>
      </c>
      <c r="H13318" t="s">
        <v>3436</v>
      </c>
      <c r="I13318">
        <v>3.75</v>
      </c>
      <c r="J13318" t="s">
        <v>3446</v>
      </c>
      <c r="K13318">
        <v>2015</v>
      </c>
      <c r="L13318" t="s">
        <v>29</v>
      </c>
      <c r="M13318" t="s">
        <v>29</v>
      </c>
      <c r="N13318">
        <v>-23.585791</v>
      </c>
      <c r="O13318">
        <v>151.17974000000001</v>
      </c>
      <c r="P13318" t="s">
        <v>3460</v>
      </c>
      <c r="Q13318" s="3">
        <f>Table1[[#This Row],[Capacity (MW)]]*0.395*8760*10^-6</f>
        <v>1.2975750000000001E-2</v>
      </c>
      <c r="R13318" s="3" cm="1">
        <f t="array" ref="R13318">AVERAGE(VLOOKUP(_xlfn.TEXTSPLIT(Table1[[#This Row],[Fuel (no space after comma)]], ","), FuelList_Final_EF!$A$2:$B$65, 2, FALSE))</f>
        <v>67.685819715340017</v>
      </c>
      <c r="S13318" s="3">
        <f>Table1[[#This Row],[Generation (TWh)]]*10^9*VLOOKUP(Table1[[#This Row],[Turbine/Engine Technology]],Technology_HR!$A$2:$B$11,2,FALSE)*10^-6</f>
        <v>142863.00750000004</v>
      </c>
      <c r="T13318" s="5">
        <f>Table1[[#This Row],[Fuel Consumption (mmBtu)]]*Table1[[#This Row],[Emission Factor (kg CO2/ mmBtu)]]*10^3</f>
        <v>9669799769.6362724</v>
      </c>
      <c r="U13318" s="3">
        <f>Table1[[#This Row],[Emissions (g CO2)]]/(Table1[[#This Row],[Generation (TWh)]]*10^9)</f>
        <v>745.22087506589378</v>
      </c>
    </row>
    <row r="13319" spans="1:21" x14ac:dyDescent="0.35">
      <c r="A13319" t="s">
        <v>88</v>
      </c>
      <c r="B13319" t="s">
        <v>3242</v>
      </c>
      <c r="C13319" t="str">
        <f>SUBSTITUTE(Table1[[#This Row],[Fuel]],", ",",")</f>
        <v>fossil gas: lng</v>
      </c>
      <c r="D13319" t="s">
        <v>3242</v>
      </c>
      <c r="H13319" t="s">
        <v>3436</v>
      </c>
      <c r="I13319">
        <v>5.55</v>
      </c>
      <c r="J13319" t="s">
        <v>3446</v>
      </c>
      <c r="K13319">
        <v>2015</v>
      </c>
      <c r="L13319" t="s">
        <v>29</v>
      </c>
      <c r="M13319" t="s">
        <v>29</v>
      </c>
      <c r="N13319">
        <v>-23.585791</v>
      </c>
      <c r="O13319">
        <v>151.17974000000001</v>
      </c>
      <c r="P13319" t="s">
        <v>3460</v>
      </c>
      <c r="Q13319" s="3">
        <f>Table1[[#This Row],[Capacity (MW)]]*0.395*8760*10^-6</f>
        <v>1.920411E-2</v>
      </c>
      <c r="R13319" s="3" cm="1">
        <f t="array" ref="R13319">AVERAGE(VLOOKUP(_xlfn.TEXTSPLIT(Table1[[#This Row],[Fuel (no space after comma)]], ","), FuelList_Final_EF!$A$2:$B$65, 2, FALSE))</f>
        <v>67.685819715340017</v>
      </c>
      <c r="S13319" s="3">
        <f>Table1[[#This Row],[Generation (TWh)]]*10^9*VLOOKUP(Table1[[#This Row],[Turbine/Engine Technology]],Technology_HR!$A$2:$B$11,2,FALSE)*10^-6</f>
        <v>211437.25109999999</v>
      </c>
      <c r="T13319" s="5">
        <f>Table1[[#This Row],[Fuel Consumption (mmBtu)]]*Table1[[#This Row],[Emission Factor (kg CO2/ mmBtu)]]*10^3</f>
        <v>14311303659.061678</v>
      </c>
      <c r="U13319" s="3">
        <f>Table1[[#This Row],[Emissions (g CO2)]]/(Table1[[#This Row],[Generation (TWh)]]*10^9)</f>
        <v>745.22087506589355</v>
      </c>
    </row>
    <row r="13320" spans="1:21" x14ac:dyDescent="0.35">
      <c r="A13320" t="s">
        <v>3187</v>
      </c>
      <c r="B13320" t="s">
        <v>3242</v>
      </c>
      <c r="C13320" t="str">
        <f>SUBSTITUTE(Table1[[#This Row],[Fuel]],", ",",")</f>
        <v>fossil gas: lng</v>
      </c>
      <c r="D13320" t="s">
        <v>3242</v>
      </c>
      <c r="H13320" t="s">
        <v>3436</v>
      </c>
      <c r="I13320">
        <v>3.75</v>
      </c>
      <c r="J13320" t="s">
        <v>3446</v>
      </c>
      <c r="K13320">
        <v>2015</v>
      </c>
      <c r="L13320" t="s">
        <v>29</v>
      </c>
      <c r="M13320" t="s">
        <v>29</v>
      </c>
      <c r="N13320">
        <v>-23.585791</v>
      </c>
      <c r="O13320">
        <v>151.17974000000001</v>
      </c>
      <c r="P13320" t="s">
        <v>3460</v>
      </c>
      <c r="Q13320" s="3">
        <f>Table1[[#This Row],[Capacity (MW)]]*0.395*8760*10^-6</f>
        <v>1.2975750000000001E-2</v>
      </c>
      <c r="R13320" s="3" cm="1">
        <f t="array" ref="R13320">AVERAGE(VLOOKUP(_xlfn.TEXTSPLIT(Table1[[#This Row],[Fuel (no space after comma)]], ","), FuelList_Final_EF!$A$2:$B$65, 2, FALSE))</f>
        <v>67.685819715340017</v>
      </c>
      <c r="S13320" s="3">
        <f>Table1[[#This Row],[Generation (TWh)]]*10^9*VLOOKUP(Table1[[#This Row],[Turbine/Engine Technology]],Technology_HR!$A$2:$B$11,2,FALSE)*10^-6</f>
        <v>142863.00750000004</v>
      </c>
      <c r="T13320" s="5">
        <f>Table1[[#This Row],[Fuel Consumption (mmBtu)]]*Table1[[#This Row],[Emission Factor (kg CO2/ mmBtu)]]*10^3</f>
        <v>9669799769.6362724</v>
      </c>
      <c r="U13320" s="3">
        <f>Table1[[#This Row],[Emissions (g CO2)]]/(Table1[[#This Row],[Generation (TWh)]]*10^9)</f>
        <v>745.22087506589378</v>
      </c>
    </row>
    <row r="13321" spans="1:21" x14ac:dyDescent="0.35">
      <c r="A13321" t="s">
        <v>3188</v>
      </c>
      <c r="B13321" t="s">
        <v>3242</v>
      </c>
      <c r="C13321" t="str">
        <f>SUBSTITUTE(Table1[[#This Row],[Fuel]],", ",",")</f>
        <v>fossil gas: lng</v>
      </c>
      <c r="D13321" t="s">
        <v>3242</v>
      </c>
      <c r="H13321" t="s">
        <v>3436</v>
      </c>
      <c r="I13321">
        <v>5.55</v>
      </c>
      <c r="J13321" t="s">
        <v>3446</v>
      </c>
      <c r="K13321">
        <v>2015</v>
      </c>
      <c r="L13321" t="s">
        <v>29</v>
      </c>
      <c r="M13321" t="s">
        <v>29</v>
      </c>
      <c r="N13321">
        <v>-23.585791</v>
      </c>
      <c r="O13321">
        <v>151.17974000000001</v>
      </c>
      <c r="P13321" t="s">
        <v>3460</v>
      </c>
      <c r="Q13321" s="3">
        <f>Table1[[#This Row],[Capacity (MW)]]*0.395*8760*10^-6</f>
        <v>1.920411E-2</v>
      </c>
      <c r="R13321" s="3" cm="1">
        <f t="array" ref="R13321">AVERAGE(VLOOKUP(_xlfn.TEXTSPLIT(Table1[[#This Row],[Fuel (no space after comma)]], ","), FuelList_Final_EF!$A$2:$B$65, 2, FALSE))</f>
        <v>67.685819715340017</v>
      </c>
      <c r="S13321" s="3">
        <f>Table1[[#This Row],[Generation (TWh)]]*10^9*VLOOKUP(Table1[[#This Row],[Turbine/Engine Technology]],Technology_HR!$A$2:$B$11,2,FALSE)*10^-6</f>
        <v>211437.25109999999</v>
      </c>
      <c r="T13321" s="5">
        <f>Table1[[#This Row],[Fuel Consumption (mmBtu)]]*Table1[[#This Row],[Emission Factor (kg CO2/ mmBtu)]]*10^3</f>
        <v>14311303659.061678</v>
      </c>
      <c r="U13321" s="3">
        <f>Table1[[#This Row],[Emissions (g CO2)]]/(Table1[[#This Row],[Generation (TWh)]]*10^9)</f>
        <v>745.22087506589355</v>
      </c>
    </row>
    <row r="13322" spans="1:21" x14ac:dyDescent="0.35">
      <c r="A13322" t="s">
        <v>932</v>
      </c>
      <c r="B13322" t="s">
        <v>3295</v>
      </c>
      <c r="C13322" t="str">
        <f>SUBSTITUTE(Table1[[#This Row],[Fuel]],", ",",")</f>
        <v>fossil liquids: diesel,fossil liquids: heavy fuel oil</v>
      </c>
      <c r="D13322" t="s">
        <v>3258</v>
      </c>
      <c r="E13322" t="s">
        <v>3241</v>
      </c>
      <c r="H13322" t="s">
        <v>3436</v>
      </c>
      <c r="I13322">
        <v>20</v>
      </c>
      <c r="J13322" t="s">
        <v>3446</v>
      </c>
      <c r="K13322">
        <v>1991</v>
      </c>
      <c r="L13322" t="s">
        <v>29</v>
      </c>
      <c r="M13322">
        <v>2027</v>
      </c>
      <c r="N13322">
        <v>4.8629300000000004</v>
      </c>
      <c r="O13322">
        <v>-52.275350000000003</v>
      </c>
      <c r="P13322" t="s">
        <v>3628</v>
      </c>
      <c r="Q13322" s="3">
        <f>Table1[[#This Row],[Capacity (MW)]]*0.395*8760*10^-6</f>
        <v>6.9204000000000002E-2</v>
      </c>
      <c r="R13322" s="3" cm="1">
        <f t="array" ref="R13322">AVERAGE(VLOOKUP(_xlfn.TEXTSPLIT(Table1[[#This Row],[Fuel (no space after comma)]], ","), FuelList_Final_EF!$A$2:$B$65, 2, FALSE))</f>
        <v>79.854606304394977</v>
      </c>
      <c r="S13322" s="3">
        <f>Table1[[#This Row],[Generation (TWh)]]*10^9*VLOOKUP(Table1[[#This Row],[Turbine/Engine Technology]],Technology_HR!$A$2:$B$11,2,FALSE)*10^-6</f>
        <v>761936.03999999992</v>
      </c>
      <c r="T13322" s="5">
        <f>Table1[[#This Row],[Fuel Consumption (mmBtu)]]*Table1[[#This Row],[Emission Factor (kg CO2/ mmBtu)]]*10^3</f>
        <v>60844102503.329742</v>
      </c>
      <c r="U13322" s="3">
        <f>Table1[[#This Row],[Emissions (g CO2)]]/(Table1[[#This Row],[Generation (TWh)]]*10^9)</f>
        <v>879.19921541138865</v>
      </c>
    </row>
    <row r="13323" spans="1:21" x14ac:dyDescent="0.35">
      <c r="A13323" t="s">
        <v>932</v>
      </c>
      <c r="B13323" t="s">
        <v>3295</v>
      </c>
      <c r="C13323" t="str">
        <f>SUBSTITUTE(Table1[[#This Row],[Fuel]],", ",",")</f>
        <v>fossil liquids: diesel,fossil liquids: heavy fuel oil</v>
      </c>
      <c r="D13323" t="s">
        <v>3258</v>
      </c>
      <c r="E13323" t="s">
        <v>3241</v>
      </c>
      <c r="H13323" t="s">
        <v>3436</v>
      </c>
      <c r="I13323">
        <v>20</v>
      </c>
      <c r="J13323" t="s">
        <v>3446</v>
      </c>
      <c r="K13323">
        <v>2008</v>
      </c>
      <c r="L13323" t="s">
        <v>29</v>
      </c>
      <c r="M13323">
        <v>2027</v>
      </c>
      <c r="N13323">
        <v>4.8629300000000004</v>
      </c>
      <c r="O13323">
        <v>-52.275350000000003</v>
      </c>
      <c r="P13323" t="s">
        <v>3628</v>
      </c>
      <c r="Q13323" s="3">
        <f>Table1[[#This Row],[Capacity (MW)]]*0.395*8760*10^-6</f>
        <v>6.9204000000000002E-2</v>
      </c>
      <c r="R13323" s="3" cm="1">
        <f t="array" ref="R13323">AVERAGE(VLOOKUP(_xlfn.TEXTSPLIT(Table1[[#This Row],[Fuel (no space after comma)]], ","), FuelList_Final_EF!$A$2:$B$65, 2, FALSE))</f>
        <v>79.854606304394977</v>
      </c>
      <c r="S13323" s="3">
        <f>Table1[[#This Row],[Generation (TWh)]]*10^9*VLOOKUP(Table1[[#This Row],[Turbine/Engine Technology]],Technology_HR!$A$2:$B$11,2,FALSE)*10^-6</f>
        <v>761936.03999999992</v>
      </c>
      <c r="T13323" s="5">
        <f>Table1[[#This Row],[Fuel Consumption (mmBtu)]]*Table1[[#This Row],[Emission Factor (kg CO2/ mmBtu)]]*10^3</f>
        <v>60844102503.329742</v>
      </c>
      <c r="U13323" s="3">
        <f>Table1[[#This Row],[Emissions (g CO2)]]/(Table1[[#This Row],[Generation (TWh)]]*10^9)</f>
        <v>879.19921541138865</v>
      </c>
    </row>
    <row r="13324" spans="1:21" x14ac:dyDescent="0.35">
      <c r="A13324" t="s">
        <v>932</v>
      </c>
      <c r="B13324" t="s">
        <v>3295</v>
      </c>
      <c r="C13324" t="str">
        <f>SUBSTITUTE(Table1[[#This Row],[Fuel]],", ",",")</f>
        <v>fossil liquids: diesel,fossil liquids: heavy fuel oil</v>
      </c>
      <c r="D13324" t="s">
        <v>3258</v>
      </c>
      <c r="E13324" t="s">
        <v>3241</v>
      </c>
      <c r="H13324" t="s">
        <v>3437</v>
      </c>
      <c r="I13324">
        <v>42.7</v>
      </c>
      <c r="J13324" t="s">
        <v>3446</v>
      </c>
      <c r="K13324">
        <v>1982</v>
      </c>
      <c r="L13324" t="s">
        <v>29</v>
      </c>
      <c r="M13324">
        <v>2027</v>
      </c>
      <c r="N13324">
        <v>4.8629300000000004</v>
      </c>
      <c r="O13324">
        <v>-52.275350000000003</v>
      </c>
      <c r="P13324" t="s">
        <v>3628</v>
      </c>
      <c r="Q13324" s="3">
        <f>Table1[[#This Row],[Capacity (MW)]]*0.395*8760*10^-6</f>
        <v>0.14775054000000001</v>
      </c>
      <c r="R13324" s="3" cm="1">
        <f t="array" ref="R13324">AVERAGE(VLOOKUP(_xlfn.TEXTSPLIT(Table1[[#This Row],[Fuel (no space after comma)]], ","), FuelList_Final_EF!$A$2:$B$65, 2, FALSE))</f>
        <v>79.854606304394977</v>
      </c>
      <c r="S13324" s="3">
        <f>Table1[[#This Row],[Generation (TWh)]]*10^9*VLOOKUP(Table1[[#This Row],[Turbine/Engine Technology]],Technology_HR!$A$2:$B$11,2,FALSE)*10^-6</f>
        <v>1314979.8059999999</v>
      </c>
      <c r="T13324" s="5">
        <f>Table1[[#This Row],[Fuel Consumption (mmBtu)]]*Table1[[#This Row],[Emission Factor (kg CO2/ mmBtu)]]*10^3</f>
        <v>105007194706.35966</v>
      </c>
      <c r="U13324" s="3">
        <f>Table1[[#This Row],[Emissions (g CO2)]]/(Table1[[#This Row],[Generation (TWh)]]*10^9)</f>
        <v>710.70599610911518</v>
      </c>
    </row>
    <row r="13325" spans="1:21" x14ac:dyDescent="0.35">
      <c r="A13325" t="s">
        <v>932</v>
      </c>
      <c r="B13325" t="s">
        <v>3295</v>
      </c>
      <c r="C13325" t="str">
        <f>SUBSTITUTE(Table1[[#This Row],[Fuel]],", ",",")</f>
        <v>fossil liquids: diesel,fossil liquids: heavy fuel oil</v>
      </c>
      <c r="D13325" t="s">
        <v>3258</v>
      </c>
      <c r="E13325" t="s">
        <v>3241</v>
      </c>
      <c r="H13325" t="s">
        <v>3437</v>
      </c>
      <c r="I13325">
        <v>14</v>
      </c>
      <c r="J13325" t="s">
        <v>3446</v>
      </c>
      <c r="K13325">
        <v>2018</v>
      </c>
      <c r="L13325" t="s">
        <v>29</v>
      </c>
      <c r="M13325">
        <v>2027</v>
      </c>
      <c r="N13325">
        <v>4.8629300000000004</v>
      </c>
      <c r="O13325">
        <v>-52.275350000000003</v>
      </c>
      <c r="P13325" t="s">
        <v>3628</v>
      </c>
      <c r="Q13325" s="3">
        <f>Table1[[#This Row],[Capacity (MW)]]*0.395*8760*10^-6</f>
        <v>4.8442800000000001E-2</v>
      </c>
      <c r="R13325" s="3" cm="1">
        <f t="array" ref="R13325">AVERAGE(VLOOKUP(_xlfn.TEXTSPLIT(Table1[[#This Row],[Fuel (no space after comma)]], ","), FuelList_Final_EF!$A$2:$B$65, 2, FALSE))</f>
        <v>79.854606304394977</v>
      </c>
      <c r="S13325" s="3">
        <f>Table1[[#This Row],[Generation (TWh)]]*10^9*VLOOKUP(Table1[[#This Row],[Turbine/Engine Technology]],Technology_HR!$A$2:$B$11,2,FALSE)*10^-6</f>
        <v>431140.92</v>
      </c>
      <c r="T13325" s="5">
        <f>Table1[[#This Row],[Fuel Consumption (mmBtu)]]*Table1[[#This Row],[Emission Factor (kg CO2/ mmBtu)]]*10^3</f>
        <v>34428588428.314651</v>
      </c>
      <c r="U13325" s="3">
        <f>Table1[[#This Row],[Emissions (g CO2)]]/(Table1[[#This Row],[Generation (TWh)]]*10^9)</f>
        <v>710.70599610911529</v>
      </c>
    </row>
    <row r="13326" spans="1:21" x14ac:dyDescent="0.35">
      <c r="A13326" t="s">
        <v>932</v>
      </c>
      <c r="B13326" t="s">
        <v>3295</v>
      </c>
      <c r="C13326" t="str">
        <f>SUBSTITUTE(Table1[[#This Row],[Fuel]],", ",",")</f>
        <v>fossil liquids: diesel,fossil liquids: heavy fuel oil</v>
      </c>
      <c r="D13326" t="s">
        <v>3258</v>
      </c>
      <c r="E13326" t="s">
        <v>3241</v>
      </c>
      <c r="H13326" t="s">
        <v>3437</v>
      </c>
      <c r="I13326">
        <v>14</v>
      </c>
      <c r="J13326" t="s">
        <v>3446</v>
      </c>
      <c r="K13326">
        <v>2020</v>
      </c>
      <c r="L13326" t="s">
        <v>29</v>
      </c>
      <c r="M13326">
        <v>2027</v>
      </c>
      <c r="N13326">
        <v>4.8629300000000004</v>
      </c>
      <c r="O13326">
        <v>-52.275350000000003</v>
      </c>
      <c r="P13326" t="s">
        <v>3628</v>
      </c>
      <c r="Q13326" s="3">
        <f>Table1[[#This Row],[Capacity (MW)]]*0.395*8760*10^-6</f>
        <v>4.8442800000000001E-2</v>
      </c>
      <c r="R13326" s="3" cm="1">
        <f t="array" ref="R13326">AVERAGE(VLOOKUP(_xlfn.TEXTSPLIT(Table1[[#This Row],[Fuel (no space after comma)]], ","), FuelList_Final_EF!$A$2:$B$65, 2, FALSE))</f>
        <v>79.854606304394977</v>
      </c>
      <c r="S13326" s="3">
        <f>Table1[[#This Row],[Generation (TWh)]]*10^9*VLOOKUP(Table1[[#This Row],[Turbine/Engine Technology]],Technology_HR!$A$2:$B$11,2,FALSE)*10^-6</f>
        <v>431140.92</v>
      </c>
      <c r="T13326" s="5">
        <f>Table1[[#This Row],[Fuel Consumption (mmBtu)]]*Table1[[#This Row],[Emission Factor (kg CO2/ mmBtu)]]*10^3</f>
        <v>34428588428.314651</v>
      </c>
      <c r="U13326" s="3">
        <f>Table1[[#This Row],[Emissions (g CO2)]]/(Table1[[#This Row],[Generation (TWh)]]*10^9)</f>
        <v>710.70599610911529</v>
      </c>
    </row>
    <row r="13327" spans="1:21" x14ac:dyDescent="0.35">
      <c r="A13327" t="s">
        <v>1335</v>
      </c>
      <c r="B13327" t="s">
        <v>3239</v>
      </c>
      <c r="C13327" t="str">
        <f>SUBSTITUTE(Table1[[#This Row],[Fuel]],", ",",")</f>
        <v>fossil gas: natural gas</v>
      </c>
      <c r="D13327" t="s">
        <v>3239</v>
      </c>
      <c r="H13327" t="s">
        <v>3436</v>
      </c>
      <c r="I13327">
        <v>37.5</v>
      </c>
      <c r="J13327" t="s">
        <v>3446</v>
      </c>
      <c r="K13327" t="s">
        <v>29</v>
      </c>
      <c r="L13327" t="s">
        <v>29</v>
      </c>
      <c r="M13327" t="s">
        <v>29</v>
      </c>
      <c r="N13327">
        <v>35.681507000000003</v>
      </c>
      <c r="O13327">
        <v>44.066305</v>
      </c>
      <c r="P13327" t="s">
        <v>3523</v>
      </c>
      <c r="Q13327" s="3">
        <f>Table1[[#This Row],[Capacity (MW)]]*0.395*8760*10^-6</f>
        <v>0.1297575</v>
      </c>
      <c r="R13327" s="3" cm="1">
        <f t="array" ref="R13327">AVERAGE(VLOOKUP(_xlfn.TEXTSPLIT(Table1[[#This Row],[Fuel (no space after comma)]], ","), FuelList_Final_EF!$A$2:$B$65, 2, FALSE))</f>
        <v>53.06</v>
      </c>
      <c r="S13327" s="3">
        <f>Table1[[#This Row],[Generation (TWh)]]*10^9*VLOOKUP(Table1[[#This Row],[Turbine/Engine Technology]],Technology_HR!$A$2:$B$11,2,FALSE)*10^-6</f>
        <v>1428630.075</v>
      </c>
      <c r="T13327" s="5">
        <f>Table1[[#This Row],[Fuel Consumption (mmBtu)]]*Table1[[#This Row],[Emission Factor (kg CO2/ mmBtu)]]*10^3</f>
        <v>75803111779.5</v>
      </c>
      <c r="U13327" s="3">
        <f>Table1[[#This Row],[Emissions (g CO2)]]/(Table1[[#This Row],[Generation (TWh)]]*10^9)</f>
        <v>584.19060000000002</v>
      </c>
    </row>
    <row r="13328" spans="1:21" x14ac:dyDescent="0.35">
      <c r="A13328" t="s">
        <v>1335</v>
      </c>
      <c r="B13328" t="s">
        <v>3239</v>
      </c>
      <c r="C13328" t="str">
        <f>SUBSTITUTE(Table1[[#This Row],[Fuel]],", ",",")</f>
        <v>fossil gas: natural gas</v>
      </c>
      <c r="D13328" t="s">
        <v>3239</v>
      </c>
      <c r="H13328" t="s">
        <v>3436</v>
      </c>
      <c r="I13328">
        <v>37.5</v>
      </c>
      <c r="J13328" t="s">
        <v>3448</v>
      </c>
      <c r="K13328" t="s">
        <v>29</v>
      </c>
      <c r="L13328" t="s">
        <v>29</v>
      </c>
      <c r="M13328" t="s">
        <v>29</v>
      </c>
      <c r="N13328">
        <v>35.681507000000003</v>
      </c>
      <c r="O13328">
        <v>44.066305</v>
      </c>
      <c r="P13328" t="s">
        <v>3523</v>
      </c>
      <c r="Q13328" s="3">
        <f>Table1[[#This Row],[Capacity (MW)]]*0.395*8760*10^-6</f>
        <v>0.1297575</v>
      </c>
      <c r="R13328" s="3" cm="1">
        <f t="array" ref="R13328">AVERAGE(VLOOKUP(_xlfn.TEXTSPLIT(Table1[[#This Row],[Fuel (no space after comma)]], ","), FuelList_Final_EF!$A$2:$B$65, 2, FALSE))</f>
        <v>53.06</v>
      </c>
      <c r="S13328" s="3">
        <f>Table1[[#This Row],[Generation (TWh)]]*10^9*VLOOKUP(Table1[[#This Row],[Turbine/Engine Technology]],Technology_HR!$A$2:$B$11,2,FALSE)*10^-6</f>
        <v>1428630.075</v>
      </c>
      <c r="T13328" s="5">
        <f>Table1[[#This Row],[Fuel Consumption (mmBtu)]]*Table1[[#This Row],[Emission Factor (kg CO2/ mmBtu)]]*10^3</f>
        <v>75803111779.5</v>
      </c>
      <c r="U13328" s="3">
        <f>Table1[[#This Row],[Emissions (g CO2)]]/(Table1[[#This Row],[Generation (TWh)]]*10^9)</f>
        <v>584.19060000000002</v>
      </c>
    </row>
    <row r="13329" spans="1:21" x14ac:dyDescent="0.35">
      <c r="A13329" t="s">
        <v>1335</v>
      </c>
      <c r="B13329" t="s">
        <v>3239</v>
      </c>
      <c r="C13329" t="str">
        <f>SUBSTITUTE(Table1[[#This Row],[Fuel]],", ",",")</f>
        <v>fossil gas: natural gas</v>
      </c>
      <c r="D13329" t="s">
        <v>3239</v>
      </c>
      <c r="H13329" t="s">
        <v>3436</v>
      </c>
      <c r="I13329">
        <v>37.5</v>
      </c>
      <c r="J13329" t="s">
        <v>3448</v>
      </c>
      <c r="K13329" t="s">
        <v>29</v>
      </c>
      <c r="L13329" t="s">
        <v>29</v>
      </c>
      <c r="M13329" t="s">
        <v>29</v>
      </c>
      <c r="N13329">
        <v>35.681507000000003</v>
      </c>
      <c r="O13329">
        <v>44.066305</v>
      </c>
      <c r="P13329" t="s">
        <v>3523</v>
      </c>
      <c r="Q13329" s="3">
        <f>Table1[[#This Row],[Capacity (MW)]]*0.395*8760*10^-6</f>
        <v>0.1297575</v>
      </c>
      <c r="R13329" s="3" cm="1">
        <f t="array" ref="R13329">AVERAGE(VLOOKUP(_xlfn.TEXTSPLIT(Table1[[#This Row],[Fuel (no space after comma)]], ","), FuelList_Final_EF!$A$2:$B$65, 2, FALSE))</f>
        <v>53.06</v>
      </c>
      <c r="S13329" s="3">
        <f>Table1[[#This Row],[Generation (TWh)]]*10^9*VLOOKUP(Table1[[#This Row],[Turbine/Engine Technology]],Technology_HR!$A$2:$B$11,2,FALSE)*10^-6</f>
        <v>1428630.075</v>
      </c>
      <c r="T13329" s="5">
        <f>Table1[[#This Row],[Fuel Consumption (mmBtu)]]*Table1[[#This Row],[Emission Factor (kg CO2/ mmBtu)]]*10^3</f>
        <v>75803111779.5</v>
      </c>
      <c r="U13329" s="3">
        <f>Table1[[#This Row],[Emissions (g CO2)]]/(Table1[[#This Row],[Generation (TWh)]]*10^9)</f>
        <v>584.19060000000002</v>
      </c>
    </row>
    <row r="13330" spans="1:21" x14ac:dyDescent="0.35">
      <c r="A13330" t="s">
        <v>1335</v>
      </c>
      <c r="B13330" t="s">
        <v>3239</v>
      </c>
      <c r="C13330" t="str">
        <f>SUBSTITUTE(Table1[[#This Row],[Fuel]],", ",",")</f>
        <v>fossil gas: natural gas</v>
      </c>
      <c r="D13330" t="s">
        <v>3239</v>
      </c>
      <c r="H13330" t="s">
        <v>3436</v>
      </c>
      <c r="I13330">
        <v>37.5</v>
      </c>
      <c r="J13330" t="s">
        <v>3446</v>
      </c>
      <c r="K13330" t="s">
        <v>29</v>
      </c>
      <c r="L13330" t="s">
        <v>29</v>
      </c>
      <c r="M13330" t="s">
        <v>29</v>
      </c>
      <c r="N13330">
        <v>35.681507000000003</v>
      </c>
      <c r="O13330">
        <v>44.066305</v>
      </c>
      <c r="P13330" t="s">
        <v>3523</v>
      </c>
      <c r="Q13330" s="3">
        <f>Table1[[#This Row],[Capacity (MW)]]*0.395*8760*10^-6</f>
        <v>0.1297575</v>
      </c>
      <c r="R13330" s="3" cm="1">
        <f t="array" ref="R13330">AVERAGE(VLOOKUP(_xlfn.TEXTSPLIT(Table1[[#This Row],[Fuel (no space after comma)]], ","), FuelList_Final_EF!$A$2:$B$65, 2, FALSE))</f>
        <v>53.06</v>
      </c>
      <c r="S13330" s="3">
        <f>Table1[[#This Row],[Generation (TWh)]]*10^9*VLOOKUP(Table1[[#This Row],[Turbine/Engine Technology]],Technology_HR!$A$2:$B$11,2,FALSE)*10^-6</f>
        <v>1428630.075</v>
      </c>
      <c r="T13330" s="5">
        <f>Table1[[#This Row],[Fuel Consumption (mmBtu)]]*Table1[[#This Row],[Emission Factor (kg CO2/ mmBtu)]]*10^3</f>
        <v>75803111779.5</v>
      </c>
      <c r="U13330" s="3">
        <f>Table1[[#This Row],[Emissions (g CO2)]]/(Table1[[#This Row],[Generation (TWh)]]*10^9)</f>
        <v>584.19060000000002</v>
      </c>
    </row>
    <row r="13331" spans="1:21" x14ac:dyDescent="0.35">
      <c r="A13331" t="s">
        <v>1335</v>
      </c>
      <c r="B13331" t="s">
        <v>3239</v>
      </c>
      <c r="C13331" t="str">
        <f>SUBSTITUTE(Table1[[#This Row],[Fuel]],", ",",")</f>
        <v>fossil gas: natural gas</v>
      </c>
      <c r="D13331" t="s">
        <v>3239</v>
      </c>
      <c r="H13331" t="s">
        <v>3436</v>
      </c>
      <c r="I13331">
        <v>37.5</v>
      </c>
      <c r="J13331" t="s">
        <v>3446</v>
      </c>
      <c r="K13331" t="s">
        <v>29</v>
      </c>
      <c r="L13331" t="s">
        <v>29</v>
      </c>
      <c r="M13331" t="s">
        <v>29</v>
      </c>
      <c r="N13331">
        <v>35.681507000000003</v>
      </c>
      <c r="O13331">
        <v>44.066305</v>
      </c>
      <c r="P13331" t="s">
        <v>3523</v>
      </c>
      <c r="Q13331" s="3">
        <f>Table1[[#This Row],[Capacity (MW)]]*0.395*8760*10^-6</f>
        <v>0.1297575</v>
      </c>
      <c r="R13331" s="3" cm="1">
        <f t="array" ref="R13331">AVERAGE(VLOOKUP(_xlfn.TEXTSPLIT(Table1[[#This Row],[Fuel (no space after comma)]], ","), FuelList_Final_EF!$A$2:$B$65, 2, FALSE))</f>
        <v>53.06</v>
      </c>
      <c r="S13331" s="3">
        <f>Table1[[#This Row],[Generation (TWh)]]*10^9*VLOOKUP(Table1[[#This Row],[Turbine/Engine Technology]],Technology_HR!$A$2:$B$11,2,FALSE)*10^-6</f>
        <v>1428630.075</v>
      </c>
      <c r="T13331" s="5">
        <f>Table1[[#This Row],[Fuel Consumption (mmBtu)]]*Table1[[#This Row],[Emission Factor (kg CO2/ mmBtu)]]*10^3</f>
        <v>75803111779.5</v>
      </c>
      <c r="U13331" s="3">
        <f>Table1[[#This Row],[Emissions (g CO2)]]/(Table1[[#This Row],[Generation (TWh)]]*10^9)</f>
        <v>584.19060000000002</v>
      </c>
    </row>
    <row r="13332" spans="1:21" x14ac:dyDescent="0.35">
      <c r="A13332" t="s">
        <v>1335</v>
      </c>
      <c r="B13332" t="s">
        <v>3239</v>
      </c>
      <c r="C13332" t="str">
        <f>SUBSTITUTE(Table1[[#This Row],[Fuel]],", ",",")</f>
        <v>fossil gas: natural gas</v>
      </c>
      <c r="D13332" t="s">
        <v>3239</v>
      </c>
      <c r="H13332" t="s">
        <v>3436</v>
      </c>
      <c r="I13332">
        <v>37.5</v>
      </c>
      <c r="J13332" t="s">
        <v>3448</v>
      </c>
      <c r="K13332" t="s">
        <v>29</v>
      </c>
      <c r="L13332" t="s">
        <v>29</v>
      </c>
      <c r="M13332" t="s">
        <v>29</v>
      </c>
      <c r="N13332">
        <v>35.681507000000003</v>
      </c>
      <c r="O13332">
        <v>44.066305</v>
      </c>
      <c r="P13332" t="s">
        <v>3523</v>
      </c>
      <c r="Q13332" s="3">
        <f>Table1[[#This Row],[Capacity (MW)]]*0.395*8760*10^-6</f>
        <v>0.1297575</v>
      </c>
      <c r="R13332" s="3" cm="1">
        <f t="array" ref="R13332">AVERAGE(VLOOKUP(_xlfn.TEXTSPLIT(Table1[[#This Row],[Fuel (no space after comma)]], ","), FuelList_Final_EF!$A$2:$B$65, 2, FALSE))</f>
        <v>53.06</v>
      </c>
      <c r="S13332" s="3">
        <f>Table1[[#This Row],[Generation (TWh)]]*10^9*VLOOKUP(Table1[[#This Row],[Turbine/Engine Technology]],Technology_HR!$A$2:$B$11,2,FALSE)*10^-6</f>
        <v>1428630.075</v>
      </c>
      <c r="T13332" s="5">
        <f>Table1[[#This Row],[Fuel Consumption (mmBtu)]]*Table1[[#This Row],[Emission Factor (kg CO2/ mmBtu)]]*10^3</f>
        <v>75803111779.5</v>
      </c>
      <c r="U13332" s="3">
        <f>Table1[[#This Row],[Emissions (g CO2)]]/(Table1[[#This Row],[Generation (TWh)]]*10^9)</f>
        <v>584.19060000000002</v>
      </c>
    </row>
    <row r="13333" spans="1:21" x14ac:dyDescent="0.35">
      <c r="A13333" t="s">
        <v>3190</v>
      </c>
      <c r="B13333" t="s">
        <v>3239</v>
      </c>
      <c r="C13333" t="str">
        <f>SUBSTITUTE(Table1[[#This Row],[Fuel]],", ",",")</f>
        <v>fossil gas: natural gas</v>
      </c>
      <c r="D13333" t="s">
        <v>3239</v>
      </c>
      <c r="H13333" t="s">
        <v>3436</v>
      </c>
      <c r="I13333">
        <v>17</v>
      </c>
      <c r="J13333" t="s">
        <v>3449</v>
      </c>
      <c r="K13333" t="s">
        <v>29</v>
      </c>
      <c r="L13333" t="s">
        <v>29</v>
      </c>
      <c r="M13333" t="s">
        <v>29</v>
      </c>
      <c r="N13333">
        <v>-6.0053856000000003</v>
      </c>
      <c r="O13333">
        <v>142.8123646</v>
      </c>
      <c r="P13333" t="s">
        <v>3568</v>
      </c>
      <c r="Q13333" s="3">
        <f>Table1[[#This Row],[Capacity (MW)]]*0.395*8760*10^-6</f>
        <v>5.8823399999999998E-2</v>
      </c>
      <c r="R13333" s="3" cm="1">
        <f t="array" ref="R13333">AVERAGE(VLOOKUP(_xlfn.TEXTSPLIT(Table1[[#This Row],[Fuel (no space after comma)]], ","), FuelList_Final_EF!$A$2:$B$65, 2, FALSE))</f>
        <v>53.06</v>
      </c>
      <c r="S13333" s="3">
        <f>Table1[[#This Row],[Generation (TWh)]]*10^9*VLOOKUP(Table1[[#This Row],[Turbine/Engine Technology]],Technology_HR!$A$2:$B$11,2,FALSE)*10^-6</f>
        <v>647645.63399999996</v>
      </c>
      <c r="T13333" s="5">
        <f>Table1[[#This Row],[Fuel Consumption (mmBtu)]]*Table1[[#This Row],[Emission Factor (kg CO2/ mmBtu)]]*10^3</f>
        <v>34364077340.040001</v>
      </c>
      <c r="U13333" s="3">
        <f>Table1[[#This Row],[Emissions (g CO2)]]/(Table1[[#This Row],[Generation (TWh)]]*10^9)</f>
        <v>584.19060000000002</v>
      </c>
    </row>
    <row r="13334" spans="1:21" x14ac:dyDescent="0.35">
      <c r="A13334" t="s">
        <v>3190</v>
      </c>
      <c r="B13334" t="s">
        <v>3239</v>
      </c>
      <c r="C13334" t="str">
        <f>SUBSTITUTE(Table1[[#This Row],[Fuel]],", ",",")</f>
        <v>fossil gas: natural gas</v>
      </c>
      <c r="D13334" t="s">
        <v>3239</v>
      </c>
      <c r="H13334" t="s">
        <v>3436</v>
      </c>
      <c r="I13334">
        <v>17</v>
      </c>
      <c r="J13334" t="s">
        <v>3449</v>
      </c>
      <c r="K13334" t="s">
        <v>29</v>
      </c>
      <c r="L13334" t="s">
        <v>29</v>
      </c>
      <c r="M13334" t="s">
        <v>29</v>
      </c>
      <c r="N13334">
        <v>-6.0053856000000003</v>
      </c>
      <c r="O13334">
        <v>142.8123646</v>
      </c>
      <c r="P13334" t="s">
        <v>3568</v>
      </c>
      <c r="Q13334" s="3">
        <f>Table1[[#This Row],[Capacity (MW)]]*0.395*8760*10^-6</f>
        <v>5.8823399999999998E-2</v>
      </c>
      <c r="R13334" s="3" cm="1">
        <f t="array" ref="R13334">AVERAGE(VLOOKUP(_xlfn.TEXTSPLIT(Table1[[#This Row],[Fuel (no space after comma)]], ","), FuelList_Final_EF!$A$2:$B$65, 2, FALSE))</f>
        <v>53.06</v>
      </c>
      <c r="S13334" s="3">
        <f>Table1[[#This Row],[Generation (TWh)]]*10^9*VLOOKUP(Table1[[#This Row],[Turbine/Engine Technology]],Technology_HR!$A$2:$B$11,2,FALSE)*10^-6</f>
        <v>647645.63399999996</v>
      </c>
      <c r="T13334" s="5">
        <f>Table1[[#This Row],[Fuel Consumption (mmBtu)]]*Table1[[#This Row],[Emission Factor (kg CO2/ mmBtu)]]*10^3</f>
        <v>34364077340.040001</v>
      </c>
      <c r="U13334" s="3">
        <f>Table1[[#This Row],[Emissions (g CO2)]]/(Table1[[#This Row],[Generation (TWh)]]*10^9)</f>
        <v>584.19060000000002</v>
      </c>
    </row>
    <row r="13335" spans="1:21" x14ac:dyDescent="0.35">
      <c r="A13335" t="s">
        <v>3190</v>
      </c>
      <c r="B13335" t="s">
        <v>3239</v>
      </c>
      <c r="C13335" t="str">
        <f>SUBSTITUTE(Table1[[#This Row],[Fuel]],", ",",")</f>
        <v>fossil gas: natural gas</v>
      </c>
      <c r="D13335" t="s">
        <v>3239</v>
      </c>
      <c r="H13335" t="s">
        <v>3436</v>
      </c>
      <c r="I13335">
        <v>17</v>
      </c>
      <c r="J13335" t="s">
        <v>3449</v>
      </c>
      <c r="K13335" t="s">
        <v>29</v>
      </c>
      <c r="L13335" t="s">
        <v>29</v>
      </c>
      <c r="M13335" t="s">
        <v>29</v>
      </c>
      <c r="N13335">
        <v>-6.0053856000000003</v>
      </c>
      <c r="O13335">
        <v>142.8123646</v>
      </c>
      <c r="P13335" t="s">
        <v>3568</v>
      </c>
      <c r="Q13335" s="3">
        <f>Table1[[#This Row],[Capacity (MW)]]*0.395*8760*10^-6</f>
        <v>5.8823399999999998E-2</v>
      </c>
      <c r="R13335" s="3" cm="1">
        <f t="array" ref="R13335">AVERAGE(VLOOKUP(_xlfn.TEXTSPLIT(Table1[[#This Row],[Fuel (no space after comma)]], ","), FuelList_Final_EF!$A$2:$B$65, 2, FALSE))</f>
        <v>53.06</v>
      </c>
      <c r="S13335" s="3">
        <f>Table1[[#This Row],[Generation (TWh)]]*10^9*VLOOKUP(Table1[[#This Row],[Turbine/Engine Technology]],Technology_HR!$A$2:$B$11,2,FALSE)*10^-6</f>
        <v>647645.63399999996</v>
      </c>
      <c r="T13335" s="5">
        <f>Table1[[#This Row],[Fuel Consumption (mmBtu)]]*Table1[[#This Row],[Emission Factor (kg CO2/ mmBtu)]]*10^3</f>
        <v>34364077340.040001</v>
      </c>
      <c r="U13335" s="3">
        <f>Table1[[#This Row],[Emissions (g CO2)]]/(Table1[[#This Row],[Generation (TWh)]]*10^9)</f>
        <v>584.19060000000002</v>
      </c>
    </row>
    <row r="13336" spans="1:21" x14ac:dyDescent="0.35">
      <c r="A13336" t="s">
        <v>3190</v>
      </c>
      <c r="B13336" t="s">
        <v>3239</v>
      </c>
      <c r="C13336" t="str">
        <f>SUBSTITUTE(Table1[[#This Row],[Fuel]],", ",",")</f>
        <v>fossil gas: natural gas</v>
      </c>
      <c r="D13336" t="s">
        <v>3239</v>
      </c>
      <c r="H13336" t="s">
        <v>3436</v>
      </c>
      <c r="I13336">
        <v>17</v>
      </c>
      <c r="J13336" t="s">
        <v>3449</v>
      </c>
      <c r="K13336" t="s">
        <v>29</v>
      </c>
      <c r="L13336" t="s">
        <v>29</v>
      </c>
      <c r="M13336" t="s">
        <v>29</v>
      </c>
      <c r="N13336">
        <v>-6.0053856000000003</v>
      </c>
      <c r="O13336">
        <v>142.8123646</v>
      </c>
      <c r="P13336" t="s">
        <v>3568</v>
      </c>
      <c r="Q13336" s="3">
        <f>Table1[[#This Row],[Capacity (MW)]]*0.395*8760*10^-6</f>
        <v>5.8823399999999998E-2</v>
      </c>
      <c r="R13336" s="3" cm="1">
        <f t="array" ref="R13336">AVERAGE(VLOOKUP(_xlfn.TEXTSPLIT(Table1[[#This Row],[Fuel (no space after comma)]], ","), FuelList_Final_EF!$A$2:$B$65, 2, FALSE))</f>
        <v>53.06</v>
      </c>
      <c r="S13336" s="3">
        <f>Table1[[#This Row],[Generation (TWh)]]*10^9*VLOOKUP(Table1[[#This Row],[Turbine/Engine Technology]],Technology_HR!$A$2:$B$11,2,FALSE)*10^-6</f>
        <v>647645.63399999996</v>
      </c>
      <c r="T13336" s="5">
        <f>Table1[[#This Row],[Fuel Consumption (mmBtu)]]*Table1[[#This Row],[Emission Factor (kg CO2/ mmBtu)]]*10^3</f>
        <v>34364077340.040001</v>
      </c>
      <c r="U13336" s="3">
        <f>Table1[[#This Row],[Emissions (g CO2)]]/(Table1[[#This Row],[Generation (TWh)]]*10^9)</f>
        <v>584.19060000000002</v>
      </c>
    </row>
    <row r="13337" spans="1:21" x14ac:dyDescent="0.35">
      <c r="A13337" t="s">
        <v>3190</v>
      </c>
      <c r="B13337" t="s">
        <v>3242</v>
      </c>
      <c r="C13337" t="str">
        <f>SUBSTITUTE(Table1[[#This Row],[Fuel]],", ",",")</f>
        <v>fossil gas: lng</v>
      </c>
      <c r="D13337" t="s">
        <v>3242</v>
      </c>
      <c r="H13337" t="s">
        <v>3436</v>
      </c>
      <c r="I13337">
        <v>15</v>
      </c>
      <c r="J13337" t="s">
        <v>3446</v>
      </c>
      <c r="K13337">
        <v>2019</v>
      </c>
      <c r="L13337" t="s">
        <v>29</v>
      </c>
      <c r="M13337" t="s">
        <v>29</v>
      </c>
      <c r="N13337">
        <v>-9.3212919999999997</v>
      </c>
      <c r="O13337">
        <v>147.04637399999999</v>
      </c>
      <c r="P13337" t="s">
        <v>3568</v>
      </c>
      <c r="Q13337" s="3">
        <f>Table1[[#This Row],[Capacity (MW)]]*0.395*8760*10^-6</f>
        <v>5.1903000000000005E-2</v>
      </c>
      <c r="R13337" s="3" cm="1">
        <f t="array" ref="R13337">AVERAGE(VLOOKUP(_xlfn.TEXTSPLIT(Table1[[#This Row],[Fuel (no space after comma)]], ","), FuelList_Final_EF!$A$2:$B$65, 2, FALSE))</f>
        <v>67.685819715340017</v>
      </c>
      <c r="S13337" s="3">
        <f>Table1[[#This Row],[Generation (TWh)]]*10^9*VLOOKUP(Table1[[#This Row],[Turbine/Engine Technology]],Technology_HR!$A$2:$B$11,2,FALSE)*10^-6</f>
        <v>571452.03000000014</v>
      </c>
      <c r="T13337" s="5">
        <f>Table1[[#This Row],[Fuel Consumption (mmBtu)]]*Table1[[#This Row],[Emission Factor (kg CO2/ mmBtu)]]*10^3</f>
        <v>38679199078.54509</v>
      </c>
      <c r="U13337" s="3">
        <f>Table1[[#This Row],[Emissions (g CO2)]]/(Table1[[#This Row],[Generation (TWh)]]*10^9)</f>
        <v>745.22087506589378</v>
      </c>
    </row>
    <row r="13338" spans="1:21" x14ac:dyDescent="0.35">
      <c r="A13338" t="s">
        <v>3190</v>
      </c>
      <c r="B13338" t="s">
        <v>3242</v>
      </c>
      <c r="C13338" t="str">
        <f>SUBSTITUTE(Table1[[#This Row],[Fuel]],", ",",")</f>
        <v>fossil gas: lng</v>
      </c>
      <c r="D13338" t="s">
        <v>3242</v>
      </c>
      <c r="H13338" t="s">
        <v>3436</v>
      </c>
      <c r="I13338">
        <v>15</v>
      </c>
      <c r="J13338" t="s">
        <v>3446</v>
      </c>
      <c r="K13338">
        <v>2019</v>
      </c>
      <c r="L13338" t="s">
        <v>29</v>
      </c>
      <c r="M13338" t="s">
        <v>29</v>
      </c>
      <c r="N13338">
        <v>-9.3212919999999997</v>
      </c>
      <c r="O13338">
        <v>147.04637399999999</v>
      </c>
      <c r="P13338" t="s">
        <v>3568</v>
      </c>
      <c r="Q13338" s="3">
        <f>Table1[[#This Row],[Capacity (MW)]]*0.395*8760*10^-6</f>
        <v>5.1903000000000005E-2</v>
      </c>
      <c r="R13338" s="3" cm="1">
        <f t="array" ref="R13338">AVERAGE(VLOOKUP(_xlfn.TEXTSPLIT(Table1[[#This Row],[Fuel (no space after comma)]], ","), FuelList_Final_EF!$A$2:$B$65, 2, FALSE))</f>
        <v>67.685819715340017</v>
      </c>
      <c r="S13338" s="3">
        <f>Table1[[#This Row],[Generation (TWh)]]*10^9*VLOOKUP(Table1[[#This Row],[Turbine/Engine Technology]],Technology_HR!$A$2:$B$11,2,FALSE)*10^-6</f>
        <v>571452.03000000014</v>
      </c>
      <c r="T13338" s="5">
        <f>Table1[[#This Row],[Fuel Consumption (mmBtu)]]*Table1[[#This Row],[Emission Factor (kg CO2/ mmBtu)]]*10^3</f>
        <v>38679199078.54509</v>
      </c>
      <c r="U13338" s="3">
        <f>Table1[[#This Row],[Emissions (g CO2)]]/(Table1[[#This Row],[Generation (TWh)]]*10^9)</f>
        <v>745.22087506589378</v>
      </c>
    </row>
    <row r="13339" spans="1:21" x14ac:dyDescent="0.35">
      <c r="A13339" t="s">
        <v>3190</v>
      </c>
      <c r="B13339" t="s">
        <v>3242</v>
      </c>
      <c r="C13339" t="str">
        <f>SUBSTITUTE(Table1[[#This Row],[Fuel]],", ",",")</f>
        <v>fossil gas: lng</v>
      </c>
      <c r="D13339" t="s">
        <v>3242</v>
      </c>
      <c r="H13339" t="s">
        <v>3436</v>
      </c>
      <c r="I13339">
        <v>15</v>
      </c>
      <c r="J13339" t="s">
        <v>3446</v>
      </c>
      <c r="K13339">
        <v>2019</v>
      </c>
      <c r="L13339" t="s">
        <v>29</v>
      </c>
      <c r="M13339" t="s">
        <v>29</v>
      </c>
      <c r="N13339">
        <v>-9.3212919999999997</v>
      </c>
      <c r="O13339">
        <v>147.04637399999999</v>
      </c>
      <c r="P13339" t="s">
        <v>3568</v>
      </c>
      <c r="Q13339" s="3">
        <f>Table1[[#This Row],[Capacity (MW)]]*0.395*8760*10^-6</f>
        <v>5.1903000000000005E-2</v>
      </c>
      <c r="R13339" s="3" cm="1">
        <f t="array" ref="R13339">AVERAGE(VLOOKUP(_xlfn.TEXTSPLIT(Table1[[#This Row],[Fuel (no space after comma)]], ","), FuelList_Final_EF!$A$2:$B$65, 2, FALSE))</f>
        <v>67.685819715340017</v>
      </c>
      <c r="S13339" s="3">
        <f>Table1[[#This Row],[Generation (TWh)]]*10^9*VLOOKUP(Table1[[#This Row],[Turbine/Engine Technology]],Technology_HR!$A$2:$B$11,2,FALSE)*10^-6</f>
        <v>571452.03000000014</v>
      </c>
      <c r="T13339" s="5">
        <f>Table1[[#This Row],[Fuel Consumption (mmBtu)]]*Table1[[#This Row],[Emission Factor (kg CO2/ mmBtu)]]*10^3</f>
        <v>38679199078.54509</v>
      </c>
      <c r="U13339" s="3">
        <f>Table1[[#This Row],[Emissions (g CO2)]]/(Table1[[#This Row],[Generation (TWh)]]*10^9)</f>
        <v>745.22087506589378</v>
      </c>
    </row>
    <row r="13340" spans="1:21" x14ac:dyDescent="0.35">
      <c r="A13340" t="s">
        <v>1540</v>
      </c>
      <c r="B13340" t="s">
        <v>3239</v>
      </c>
      <c r="C13340" t="str">
        <f>SUBSTITUTE(Table1[[#This Row],[Fuel]],", ",",")</f>
        <v>fossil gas: natural gas</v>
      </c>
      <c r="D13340" t="s">
        <v>3239</v>
      </c>
      <c r="H13340" t="s">
        <v>3436</v>
      </c>
      <c r="I13340">
        <v>18</v>
      </c>
      <c r="J13340" t="s">
        <v>3446</v>
      </c>
      <c r="K13340">
        <v>1981</v>
      </c>
      <c r="L13340" t="s">
        <v>29</v>
      </c>
      <c r="M13340" t="s">
        <v>29</v>
      </c>
      <c r="N13340">
        <v>29.368200000000002</v>
      </c>
      <c r="O13340">
        <v>47.796300000000002</v>
      </c>
      <c r="P13340" t="s">
        <v>3534</v>
      </c>
      <c r="Q13340" s="3">
        <f>Table1[[#This Row],[Capacity (MW)]]*0.395*8760*10^-6</f>
        <v>6.2283600000000001E-2</v>
      </c>
      <c r="R13340" s="3" cm="1">
        <f t="array" ref="R13340">AVERAGE(VLOOKUP(_xlfn.TEXTSPLIT(Table1[[#This Row],[Fuel (no space after comma)]], ","), FuelList_Final_EF!$A$2:$B$65, 2, FALSE))</f>
        <v>53.06</v>
      </c>
      <c r="S13340" s="3">
        <f>Table1[[#This Row],[Generation (TWh)]]*10^9*VLOOKUP(Table1[[#This Row],[Turbine/Engine Technology]],Technology_HR!$A$2:$B$11,2,FALSE)*10^-6</f>
        <v>685742.43599999999</v>
      </c>
      <c r="T13340" s="5">
        <f>Table1[[#This Row],[Fuel Consumption (mmBtu)]]*Table1[[#This Row],[Emission Factor (kg CO2/ mmBtu)]]*10^3</f>
        <v>36385493654.160004</v>
      </c>
      <c r="U13340" s="3">
        <f>Table1[[#This Row],[Emissions (g CO2)]]/(Table1[[#This Row],[Generation (TWh)]]*10^9)</f>
        <v>584.19060000000002</v>
      </c>
    </row>
    <row r="13341" spans="1:21" x14ac:dyDescent="0.35">
      <c r="A13341" t="s">
        <v>1540</v>
      </c>
      <c r="B13341" t="s">
        <v>3239</v>
      </c>
      <c r="C13341" t="str">
        <f>SUBSTITUTE(Table1[[#This Row],[Fuel]],", ",",")</f>
        <v>fossil gas: natural gas</v>
      </c>
      <c r="D13341" t="s">
        <v>3239</v>
      </c>
      <c r="H13341" t="s">
        <v>3436</v>
      </c>
      <c r="I13341">
        <v>18</v>
      </c>
      <c r="J13341" t="s">
        <v>3446</v>
      </c>
      <c r="K13341">
        <v>1981</v>
      </c>
      <c r="L13341" t="s">
        <v>29</v>
      </c>
      <c r="M13341" t="s">
        <v>29</v>
      </c>
      <c r="N13341">
        <v>29.368200000000002</v>
      </c>
      <c r="O13341">
        <v>47.796300000000002</v>
      </c>
      <c r="P13341" t="s">
        <v>3534</v>
      </c>
      <c r="Q13341" s="3">
        <f>Table1[[#This Row],[Capacity (MW)]]*0.395*8760*10^-6</f>
        <v>6.2283600000000001E-2</v>
      </c>
      <c r="R13341" s="3" cm="1">
        <f t="array" ref="R13341">AVERAGE(VLOOKUP(_xlfn.TEXTSPLIT(Table1[[#This Row],[Fuel (no space after comma)]], ","), FuelList_Final_EF!$A$2:$B$65, 2, FALSE))</f>
        <v>53.06</v>
      </c>
      <c r="S13341" s="3">
        <f>Table1[[#This Row],[Generation (TWh)]]*10^9*VLOOKUP(Table1[[#This Row],[Turbine/Engine Technology]],Technology_HR!$A$2:$B$11,2,FALSE)*10^-6</f>
        <v>685742.43599999999</v>
      </c>
      <c r="T13341" s="5">
        <f>Table1[[#This Row],[Fuel Consumption (mmBtu)]]*Table1[[#This Row],[Emission Factor (kg CO2/ mmBtu)]]*10^3</f>
        <v>36385493654.160004</v>
      </c>
      <c r="U13341" s="3">
        <f>Table1[[#This Row],[Emissions (g CO2)]]/(Table1[[#This Row],[Generation (TWh)]]*10^9)</f>
        <v>584.19060000000002</v>
      </c>
    </row>
    <row r="13342" spans="1:21" x14ac:dyDescent="0.35">
      <c r="A13342" t="s">
        <v>1540</v>
      </c>
      <c r="B13342" t="s">
        <v>3239</v>
      </c>
      <c r="C13342" t="str">
        <f>SUBSTITUTE(Table1[[#This Row],[Fuel]],", ",",")</f>
        <v>fossil gas: natural gas</v>
      </c>
      <c r="D13342" t="s">
        <v>3239</v>
      </c>
      <c r="H13342" t="s">
        <v>3436</v>
      </c>
      <c r="I13342">
        <v>18</v>
      </c>
      <c r="J13342" t="s">
        <v>3446</v>
      </c>
      <c r="K13342">
        <v>1981</v>
      </c>
      <c r="L13342" t="s">
        <v>29</v>
      </c>
      <c r="M13342" t="s">
        <v>29</v>
      </c>
      <c r="N13342">
        <v>29.368200000000002</v>
      </c>
      <c r="O13342">
        <v>47.796300000000002</v>
      </c>
      <c r="P13342" t="s">
        <v>3534</v>
      </c>
      <c r="Q13342" s="3">
        <f>Table1[[#This Row],[Capacity (MW)]]*0.395*8760*10^-6</f>
        <v>6.2283600000000001E-2</v>
      </c>
      <c r="R13342" s="3" cm="1">
        <f t="array" ref="R13342">AVERAGE(VLOOKUP(_xlfn.TEXTSPLIT(Table1[[#This Row],[Fuel (no space after comma)]], ","), FuelList_Final_EF!$A$2:$B$65, 2, FALSE))</f>
        <v>53.06</v>
      </c>
      <c r="S13342" s="3">
        <f>Table1[[#This Row],[Generation (TWh)]]*10^9*VLOOKUP(Table1[[#This Row],[Turbine/Engine Technology]],Technology_HR!$A$2:$B$11,2,FALSE)*10^-6</f>
        <v>685742.43599999999</v>
      </c>
      <c r="T13342" s="5">
        <f>Table1[[#This Row],[Fuel Consumption (mmBtu)]]*Table1[[#This Row],[Emission Factor (kg CO2/ mmBtu)]]*10^3</f>
        <v>36385493654.160004</v>
      </c>
      <c r="U13342" s="3">
        <f>Table1[[#This Row],[Emissions (g CO2)]]/(Table1[[#This Row],[Generation (TWh)]]*10^9)</f>
        <v>584.19060000000002</v>
      </c>
    </row>
    <row r="13343" spans="1:21" x14ac:dyDescent="0.35">
      <c r="A13343" t="s">
        <v>1540</v>
      </c>
      <c r="B13343" t="s">
        <v>3239</v>
      </c>
      <c r="C13343" t="str">
        <f>SUBSTITUTE(Table1[[#This Row],[Fuel]],", ",",")</f>
        <v>fossil gas: natural gas</v>
      </c>
      <c r="D13343" t="s">
        <v>3239</v>
      </c>
      <c r="H13343" t="s">
        <v>3436</v>
      </c>
      <c r="I13343">
        <v>18</v>
      </c>
      <c r="J13343" t="s">
        <v>3446</v>
      </c>
      <c r="K13343">
        <v>1981</v>
      </c>
      <c r="L13343" t="s">
        <v>29</v>
      </c>
      <c r="M13343" t="s">
        <v>29</v>
      </c>
      <c r="N13343">
        <v>29.368200000000002</v>
      </c>
      <c r="O13343">
        <v>47.796300000000002</v>
      </c>
      <c r="P13343" t="s">
        <v>3534</v>
      </c>
      <c r="Q13343" s="3">
        <f>Table1[[#This Row],[Capacity (MW)]]*0.395*8760*10^-6</f>
        <v>6.2283600000000001E-2</v>
      </c>
      <c r="R13343" s="3" cm="1">
        <f t="array" ref="R13343">AVERAGE(VLOOKUP(_xlfn.TEXTSPLIT(Table1[[#This Row],[Fuel (no space after comma)]], ","), FuelList_Final_EF!$A$2:$B$65, 2, FALSE))</f>
        <v>53.06</v>
      </c>
      <c r="S13343" s="3">
        <f>Table1[[#This Row],[Generation (TWh)]]*10^9*VLOOKUP(Table1[[#This Row],[Turbine/Engine Technology]],Technology_HR!$A$2:$B$11,2,FALSE)*10^-6</f>
        <v>685742.43599999999</v>
      </c>
      <c r="T13343" s="5">
        <f>Table1[[#This Row],[Fuel Consumption (mmBtu)]]*Table1[[#This Row],[Emission Factor (kg CO2/ mmBtu)]]*10^3</f>
        <v>36385493654.160004</v>
      </c>
      <c r="U13343" s="3">
        <f>Table1[[#This Row],[Emissions (g CO2)]]/(Table1[[#This Row],[Generation (TWh)]]*10^9)</f>
        <v>584.19060000000002</v>
      </c>
    </row>
    <row r="13344" spans="1:21" x14ac:dyDescent="0.35">
      <c r="A13344" t="s">
        <v>1540</v>
      </c>
      <c r="B13344" t="s">
        <v>3239</v>
      </c>
      <c r="C13344" t="str">
        <f>SUBSTITUTE(Table1[[#This Row],[Fuel]],", ",",")</f>
        <v>fossil gas: natural gas</v>
      </c>
      <c r="D13344" t="s">
        <v>3239</v>
      </c>
      <c r="H13344" t="s">
        <v>3436</v>
      </c>
      <c r="I13344">
        <v>28.2</v>
      </c>
      <c r="J13344" t="s">
        <v>3446</v>
      </c>
      <c r="K13344">
        <v>2008</v>
      </c>
      <c r="L13344" t="s">
        <v>29</v>
      </c>
      <c r="M13344" t="s">
        <v>29</v>
      </c>
      <c r="N13344">
        <v>29.367799999999999</v>
      </c>
      <c r="O13344">
        <v>47.786499999999997</v>
      </c>
      <c r="P13344" t="s">
        <v>3534</v>
      </c>
      <c r="Q13344" s="3">
        <f>Table1[[#This Row],[Capacity (MW)]]*0.395*8760*10^-6</f>
        <v>9.7577639999999993E-2</v>
      </c>
      <c r="R13344" s="3" cm="1">
        <f t="array" ref="R13344">AVERAGE(VLOOKUP(_xlfn.TEXTSPLIT(Table1[[#This Row],[Fuel (no space after comma)]], ","), FuelList_Final_EF!$A$2:$B$65, 2, FALSE))</f>
        <v>53.06</v>
      </c>
      <c r="S13344" s="3">
        <f>Table1[[#This Row],[Generation (TWh)]]*10^9*VLOOKUP(Table1[[#This Row],[Turbine/Engine Technology]],Technology_HR!$A$2:$B$11,2,FALSE)*10^-6</f>
        <v>1074329.8163999999</v>
      </c>
      <c r="T13344" s="5">
        <f>Table1[[#This Row],[Fuel Consumption (mmBtu)]]*Table1[[#This Row],[Emission Factor (kg CO2/ mmBtu)]]*10^3</f>
        <v>57003940058.183998</v>
      </c>
      <c r="U13344" s="3">
        <f>Table1[[#This Row],[Emissions (g CO2)]]/(Table1[[#This Row],[Generation (TWh)]]*10^9)</f>
        <v>584.19060000000002</v>
      </c>
    </row>
    <row r="13345" spans="1:21" x14ac:dyDescent="0.35">
      <c r="A13345" t="s">
        <v>1540</v>
      </c>
      <c r="B13345" t="s">
        <v>3239</v>
      </c>
      <c r="C13345" t="str">
        <f>SUBSTITUTE(Table1[[#This Row],[Fuel]],", ",",")</f>
        <v>fossil gas: natural gas</v>
      </c>
      <c r="D13345" t="s">
        <v>3239</v>
      </c>
      <c r="H13345" t="s">
        <v>3436</v>
      </c>
      <c r="I13345">
        <v>28.2</v>
      </c>
      <c r="J13345" t="s">
        <v>3446</v>
      </c>
      <c r="K13345">
        <v>2008</v>
      </c>
      <c r="L13345" t="s">
        <v>29</v>
      </c>
      <c r="M13345" t="s">
        <v>29</v>
      </c>
      <c r="N13345">
        <v>29.367799999999999</v>
      </c>
      <c r="O13345">
        <v>47.786499999999997</v>
      </c>
      <c r="P13345" t="s">
        <v>3534</v>
      </c>
      <c r="Q13345" s="3">
        <f>Table1[[#This Row],[Capacity (MW)]]*0.395*8760*10^-6</f>
        <v>9.7577639999999993E-2</v>
      </c>
      <c r="R13345" s="3" cm="1">
        <f t="array" ref="R13345">AVERAGE(VLOOKUP(_xlfn.TEXTSPLIT(Table1[[#This Row],[Fuel (no space after comma)]], ","), FuelList_Final_EF!$A$2:$B$65, 2, FALSE))</f>
        <v>53.06</v>
      </c>
      <c r="S13345" s="3">
        <f>Table1[[#This Row],[Generation (TWh)]]*10^9*VLOOKUP(Table1[[#This Row],[Turbine/Engine Technology]],Technology_HR!$A$2:$B$11,2,FALSE)*10^-6</f>
        <v>1074329.8163999999</v>
      </c>
      <c r="T13345" s="5">
        <f>Table1[[#This Row],[Fuel Consumption (mmBtu)]]*Table1[[#This Row],[Emission Factor (kg CO2/ mmBtu)]]*10^3</f>
        <v>57003940058.183998</v>
      </c>
      <c r="U13345" s="3">
        <f>Table1[[#This Row],[Emissions (g CO2)]]/(Table1[[#This Row],[Generation (TWh)]]*10^9)</f>
        <v>584.19060000000002</v>
      </c>
    </row>
    <row r="13346" spans="1:21" x14ac:dyDescent="0.35">
      <c r="A13346" t="s">
        <v>1540</v>
      </c>
      <c r="B13346" t="s">
        <v>3239</v>
      </c>
      <c r="C13346" t="str">
        <f>SUBSTITUTE(Table1[[#This Row],[Fuel]],", ",",")</f>
        <v>fossil gas: natural gas</v>
      </c>
      <c r="D13346" t="s">
        <v>3239</v>
      </c>
      <c r="H13346" t="s">
        <v>3436</v>
      </c>
      <c r="I13346">
        <v>28.2</v>
      </c>
      <c r="J13346" t="s">
        <v>3446</v>
      </c>
      <c r="K13346">
        <v>2008</v>
      </c>
      <c r="L13346" t="s">
        <v>29</v>
      </c>
      <c r="M13346" t="s">
        <v>29</v>
      </c>
      <c r="N13346">
        <v>29.367799999999999</v>
      </c>
      <c r="O13346">
        <v>47.786499999999997</v>
      </c>
      <c r="P13346" t="s">
        <v>3534</v>
      </c>
      <c r="Q13346" s="3">
        <f>Table1[[#This Row],[Capacity (MW)]]*0.395*8760*10^-6</f>
        <v>9.7577639999999993E-2</v>
      </c>
      <c r="R13346" s="3" cm="1">
        <f t="array" ref="R13346">AVERAGE(VLOOKUP(_xlfn.TEXTSPLIT(Table1[[#This Row],[Fuel (no space after comma)]], ","), FuelList_Final_EF!$A$2:$B$65, 2, FALSE))</f>
        <v>53.06</v>
      </c>
      <c r="S13346" s="3">
        <f>Table1[[#This Row],[Generation (TWh)]]*10^9*VLOOKUP(Table1[[#This Row],[Turbine/Engine Technology]],Technology_HR!$A$2:$B$11,2,FALSE)*10^-6</f>
        <v>1074329.8163999999</v>
      </c>
      <c r="T13346" s="5">
        <f>Table1[[#This Row],[Fuel Consumption (mmBtu)]]*Table1[[#This Row],[Emission Factor (kg CO2/ mmBtu)]]*10^3</f>
        <v>57003940058.183998</v>
      </c>
      <c r="U13346" s="3">
        <f>Table1[[#This Row],[Emissions (g CO2)]]/(Table1[[#This Row],[Generation (TWh)]]*10^9)</f>
        <v>584.19060000000002</v>
      </c>
    </row>
    <row r="13347" spans="1:21" x14ac:dyDescent="0.35">
      <c r="A13347" t="s">
        <v>1540</v>
      </c>
      <c r="B13347" t="s">
        <v>3239</v>
      </c>
      <c r="C13347" t="str">
        <f>SUBSTITUTE(Table1[[#This Row],[Fuel]],", ",",")</f>
        <v>fossil gas: natural gas</v>
      </c>
      <c r="D13347" t="s">
        <v>3239</v>
      </c>
      <c r="H13347" t="s">
        <v>3436</v>
      </c>
      <c r="I13347">
        <v>28.2</v>
      </c>
      <c r="J13347" t="s">
        <v>3446</v>
      </c>
      <c r="K13347">
        <v>2010</v>
      </c>
      <c r="L13347" t="s">
        <v>29</v>
      </c>
      <c r="M13347" t="s">
        <v>29</v>
      </c>
      <c r="N13347">
        <v>29.367799999999999</v>
      </c>
      <c r="O13347">
        <v>47.786499999999997</v>
      </c>
      <c r="P13347" t="s">
        <v>3534</v>
      </c>
      <c r="Q13347" s="3">
        <f>Table1[[#This Row],[Capacity (MW)]]*0.395*8760*10^-6</f>
        <v>9.7577639999999993E-2</v>
      </c>
      <c r="R13347" s="3" cm="1">
        <f t="array" ref="R13347">AVERAGE(VLOOKUP(_xlfn.TEXTSPLIT(Table1[[#This Row],[Fuel (no space after comma)]], ","), FuelList_Final_EF!$A$2:$B$65, 2, FALSE))</f>
        <v>53.06</v>
      </c>
      <c r="S13347" s="3">
        <f>Table1[[#This Row],[Generation (TWh)]]*10^9*VLOOKUP(Table1[[#This Row],[Turbine/Engine Technology]],Technology_HR!$A$2:$B$11,2,FALSE)*10^-6</f>
        <v>1074329.8163999999</v>
      </c>
      <c r="T13347" s="5">
        <f>Table1[[#This Row],[Fuel Consumption (mmBtu)]]*Table1[[#This Row],[Emission Factor (kg CO2/ mmBtu)]]*10^3</f>
        <v>57003940058.183998</v>
      </c>
      <c r="U13347" s="3">
        <f>Table1[[#This Row],[Emissions (g CO2)]]/(Table1[[#This Row],[Generation (TWh)]]*10^9)</f>
        <v>584.19060000000002</v>
      </c>
    </row>
    <row r="13348" spans="1:21" x14ac:dyDescent="0.35">
      <c r="A13348" t="s">
        <v>1540</v>
      </c>
      <c r="B13348" t="s">
        <v>3239</v>
      </c>
      <c r="C13348" t="str">
        <f>SUBSTITUTE(Table1[[#This Row],[Fuel]],", ",",")</f>
        <v>fossil gas: natural gas</v>
      </c>
      <c r="D13348" t="s">
        <v>3239</v>
      </c>
      <c r="H13348" t="s">
        <v>3436</v>
      </c>
      <c r="I13348">
        <v>28.2</v>
      </c>
      <c r="J13348" t="s">
        <v>3446</v>
      </c>
      <c r="K13348">
        <v>2009</v>
      </c>
      <c r="L13348" t="s">
        <v>29</v>
      </c>
      <c r="M13348" t="s">
        <v>29</v>
      </c>
      <c r="N13348">
        <v>29.367799999999999</v>
      </c>
      <c r="O13348">
        <v>47.786499999999997</v>
      </c>
      <c r="P13348" t="s">
        <v>3534</v>
      </c>
      <c r="Q13348" s="3">
        <f>Table1[[#This Row],[Capacity (MW)]]*0.395*8760*10^-6</f>
        <v>9.7577639999999993E-2</v>
      </c>
      <c r="R13348" s="3" cm="1">
        <f t="array" ref="R13348">AVERAGE(VLOOKUP(_xlfn.TEXTSPLIT(Table1[[#This Row],[Fuel (no space after comma)]], ","), FuelList_Final_EF!$A$2:$B$65, 2, FALSE))</f>
        <v>53.06</v>
      </c>
      <c r="S13348" s="3">
        <f>Table1[[#This Row],[Generation (TWh)]]*10^9*VLOOKUP(Table1[[#This Row],[Turbine/Engine Technology]],Technology_HR!$A$2:$B$11,2,FALSE)*10^-6</f>
        <v>1074329.8163999999</v>
      </c>
      <c r="T13348" s="5">
        <f>Table1[[#This Row],[Fuel Consumption (mmBtu)]]*Table1[[#This Row],[Emission Factor (kg CO2/ mmBtu)]]*10^3</f>
        <v>57003940058.183998</v>
      </c>
      <c r="U13348" s="3">
        <f>Table1[[#This Row],[Emissions (g CO2)]]/(Table1[[#This Row],[Generation (TWh)]]*10^9)</f>
        <v>584.19060000000002</v>
      </c>
    </row>
    <row r="13349" spans="1:21" x14ac:dyDescent="0.35">
      <c r="A13349" t="s">
        <v>1248</v>
      </c>
      <c r="B13349" t="s">
        <v>3239</v>
      </c>
      <c r="C13349" t="str">
        <f>SUBSTITUTE(Table1[[#This Row],[Fuel]],", ",",")</f>
        <v>fossil gas: natural gas</v>
      </c>
      <c r="D13349" t="s">
        <v>3239</v>
      </c>
      <c r="H13349" t="s">
        <v>3436</v>
      </c>
      <c r="I13349">
        <v>41.6</v>
      </c>
      <c r="J13349" t="s">
        <v>3449</v>
      </c>
      <c r="K13349" t="s">
        <v>29</v>
      </c>
      <c r="L13349" t="s">
        <v>29</v>
      </c>
      <c r="M13349" t="s">
        <v>29</v>
      </c>
      <c r="N13349">
        <v>33.498629000000001</v>
      </c>
      <c r="O13349">
        <v>49.053629999999998</v>
      </c>
      <c r="P13349" t="s">
        <v>3522</v>
      </c>
      <c r="Q13349" s="3">
        <f>Table1[[#This Row],[Capacity (MW)]]*0.395*8760*10^-6</f>
        <v>0.14394431999999999</v>
      </c>
      <c r="R13349" s="3" cm="1">
        <f t="array" ref="R13349">AVERAGE(VLOOKUP(_xlfn.TEXTSPLIT(Table1[[#This Row],[Fuel (no space after comma)]], ","), FuelList_Final_EF!$A$2:$B$65, 2, FALSE))</f>
        <v>53.06</v>
      </c>
      <c r="S13349" s="3">
        <f>Table1[[#This Row],[Generation (TWh)]]*10^9*VLOOKUP(Table1[[#This Row],[Turbine/Engine Technology]],Technology_HR!$A$2:$B$11,2,FALSE)*10^-6</f>
        <v>1584826.9631999999</v>
      </c>
      <c r="T13349" s="5">
        <f>Table1[[#This Row],[Fuel Consumption (mmBtu)]]*Table1[[#This Row],[Emission Factor (kg CO2/ mmBtu)]]*10^3</f>
        <v>84090918667.391998</v>
      </c>
      <c r="U13349" s="3">
        <f>Table1[[#This Row],[Emissions (g CO2)]]/(Table1[[#This Row],[Generation (TWh)]]*10^9)</f>
        <v>584.19060000000002</v>
      </c>
    </row>
    <row r="13350" spans="1:21" x14ac:dyDescent="0.35">
      <c r="A13350" t="s">
        <v>2200</v>
      </c>
      <c r="B13350" t="s">
        <v>3295</v>
      </c>
      <c r="C13350" t="str">
        <f>SUBSTITUTE(Table1[[#This Row],[Fuel]],", ",",")</f>
        <v>fossil liquids: diesel,fossil liquids: heavy fuel oil</v>
      </c>
      <c r="D13350" t="s">
        <v>3258</v>
      </c>
      <c r="E13350" t="s">
        <v>3241</v>
      </c>
      <c r="H13350" t="s">
        <v>3437</v>
      </c>
      <c r="I13350">
        <v>21</v>
      </c>
      <c r="J13350" t="s">
        <v>3446</v>
      </c>
      <c r="K13350">
        <v>2015</v>
      </c>
      <c r="L13350" t="s">
        <v>29</v>
      </c>
      <c r="M13350" t="s">
        <v>29</v>
      </c>
      <c r="N13350">
        <v>5.8207610000000001</v>
      </c>
      <c r="O13350">
        <v>-55.162191999999997</v>
      </c>
      <c r="P13350" t="s">
        <v>3595</v>
      </c>
      <c r="Q13350" s="3">
        <f>Table1[[#This Row],[Capacity (MW)]]*0.395*8760*10^-6</f>
        <v>7.2664199999999998E-2</v>
      </c>
      <c r="R13350" s="3" cm="1">
        <f t="array" ref="R13350">AVERAGE(VLOOKUP(_xlfn.TEXTSPLIT(Table1[[#This Row],[Fuel (no space after comma)]], ","), FuelList_Final_EF!$A$2:$B$65, 2, FALSE))</f>
        <v>79.854606304394977</v>
      </c>
      <c r="S13350" s="3">
        <f>Table1[[#This Row],[Generation (TWh)]]*10^9*VLOOKUP(Table1[[#This Row],[Turbine/Engine Technology]],Technology_HR!$A$2:$B$11,2,FALSE)*10^-6</f>
        <v>646711.38</v>
      </c>
      <c r="T13350" s="5">
        <f>Table1[[#This Row],[Fuel Consumption (mmBtu)]]*Table1[[#This Row],[Emission Factor (kg CO2/ mmBtu)]]*10^3</f>
        <v>51642882642.471977</v>
      </c>
      <c r="U13350" s="3">
        <f>Table1[[#This Row],[Emissions (g CO2)]]/(Table1[[#This Row],[Generation (TWh)]]*10^9)</f>
        <v>710.70599610911529</v>
      </c>
    </row>
    <row r="13351" spans="1:21" x14ac:dyDescent="0.35">
      <c r="A13351" t="s">
        <v>2200</v>
      </c>
      <c r="B13351" t="s">
        <v>3295</v>
      </c>
      <c r="C13351" t="str">
        <f>SUBSTITUTE(Table1[[#This Row],[Fuel]],", ",",")</f>
        <v>fossil liquids: diesel,fossil liquids: heavy fuel oil</v>
      </c>
      <c r="D13351" t="s">
        <v>3258</v>
      </c>
      <c r="E13351" t="s">
        <v>3241</v>
      </c>
      <c r="H13351" t="s">
        <v>3437</v>
      </c>
      <c r="I13351">
        <v>42</v>
      </c>
      <c r="J13351" t="s">
        <v>3446</v>
      </c>
      <c r="K13351">
        <v>2021</v>
      </c>
      <c r="L13351" t="s">
        <v>29</v>
      </c>
      <c r="M13351" t="s">
        <v>29</v>
      </c>
      <c r="N13351">
        <v>5.8207610000000001</v>
      </c>
      <c r="O13351">
        <v>-55.162191999999997</v>
      </c>
      <c r="P13351" t="s">
        <v>3595</v>
      </c>
      <c r="Q13351" s="3">
        <f>Table1[[#This Row],[Capacity (MW)]]*0.395*8760*10^-6</f>
        <v>0.1453284</v>
      </c>
      <c r="R13351" s="3" cm="1">
        <f t="array" ref="R13351">AVERAGE(VLOOKUP(_xlfn.TEXTSPLIT(Table1[[#This Row],[Fuel (no space after comma)]], ","), FuelList_Final_EF!$A$2:$B$65, 2, FALSE))</f>
        <v>79.854606304394977</v>
      </c>
      <c r="S13351" s="3">
        <f>Table1[[#This Row],[Generation (TWh)]]*10^9*VLOOKUP(Table1[[#This Row],[Turbine/Engine Technology]],Technology_HR!$A$2:$B$11,2,FALSE)*10^-6</f>
        <v>1293422.76</v>
      </c>
      <c r="T13351" s="5">
        <f>Table1[[#This Row],[Fuel Consumption (mmBtu)]]*Table1[[#This Row],[Emission Factor (kg CO2/ mmBtu)]]*10^3</f>
        <v>103285765284.94395</v>
      </c>
      <c r="U13351" s="3">
        <f>Table1[[#This Row],[Emissions (g CO2)]]/(Table1[[#This Row],[Generation (TWh)]]*10^9)</f>
        <v>710.70599610911529</v>
      </c>
    </row>
    <row r="13352" spans="1:21" x14ac:dyDescent="0.35">
      <c r="A13352" t="s">
        <v>1706</v>
      </c>
      <c r="B13352" t="s">
        <v>3349</v>
      </c>
      <c r="C13352" t="str">
        <f>SUBSTITUTE(Table1[[#This Row],[Fuel]],", ",",")</f>
        <v>fossil liquids: kerosene</v>
      </c>
      <c r="D13352" t="s">
        <v>3349</v>
      </c>
      <c r="H13352" t="s">
        <v>3436</v>
      </c>
      <c r="I13352">
        <v>20</v>
      </c>
      <c r="J13352" t="s">
        <v>3446</v>
      </c>
      <c r="K13352" t="s">
        <v>29</v>
      </c>
      <c r="L13352" t="s">
        <v>29</v>
      </c>
      <c r="M13352" t="s">
        <v>29</v>
      </c>
      <c r="N13352">
        <v>-22.241050000000001</v>
      </c>
      <c r="O13352">
        <v>166.450918</v>
      </c>
      <c r="P13352" t="s">
        <v>3557</v>
      </c>
      <c r="Q13352" s="3">
        <f>Table1[[#This Row],[Capacity (MW)]]*0.395*8760*10^-6</f>
        <v>6.9204000000000002E-2</v>
      </c>
      <c r="R13352" s="3" cm="1">
        <f t="array" ref="R13352">AVERAGE(VLOOKUP(_xlfn.TEXTSPLIT(Table1[[#This Row],[Fuel (no space after comma)]], ","), FuelList_Final_EF!$A$2:$B$65, 2, FALSE))</f>
        <v>75.2</v>
      </c>
      <c r="S13352" s="3">
        <f>Table1[[#This Row],[Generation (TWh)]]*10^9*VLOOKUP(Table1[[#This Row],[Turbine/Engine Technology]],Technology_HR!$A$2:$B$11,2,FALSE)*10^-6</f>
        <v>761936.03999999992</v>
      </c>
      <c r="T13352" s="5">
        <f>Table1[[#This Row],[Fuel Consumption (mmBtu)]]*Table1[[#This Row],[Emission Factor (kg CO2/ mmBtu)]]*10^3</f>
        <v>57297590208</v>
      </c>
      <c r="U13352" s="3">
        <f>Table1[[#This Row],[Emissions (g CO2)]]/(Table1[[#This Row],[Generation (TWh)]]*10^9)</f>
        <v>827.952</v>
      </c>
    </row>
    <row r="13353" spans="1:21" x14ac:dyDescent="0.35">
      <c r="A13353" t="s">
        <v>1706</v>
      </c>
      <c r="B13353" t="s">
        <v>3349</v>
      </c>
      <c r="C13353" t="str">
        <f>SUBSTITUTE(Table1[[#This Row],[Fuel]],", ",",")</f>
        <v>fossil liquids: kerosene</v>
      </c>
      <c r="D13353" t="s">
        <v>3349</v>
      </c>
      <c r="H13353" t="s">
        <v>3436</v>
      </c>
      <c r="I13353">
        <v>26</v>
      </c>
      <c r="J13353" t="s">
        <v>3446</v>
      </c>
      <c r="K13353" t="s">
        <v>29</v>
      </c>
      <c r="L13353" t="s">
        <v>29</v>
      </c>
      <c r="M13353" t="s">
        <v>29</v>
      </c>
      <c r="N13353">
        <v>-22.241050000000001</v>
      </c>
      <c r="O13353">
        <v>166.450918</v>
      </c>
      <c r="P13353" t="s">
        <v>3557</v>
      </c>
      <c r="Q13353" s="3">
        <f>Table1[[#This Row],[Capacity (MW)]]*0.395*8760*10^-6</f>
        <v>8.9965199999999995E-2</v>
      </c>
      <c r="R13353" s="3" cm="1">
        <f t="array" ref="R13353">AVERAGE(VLOOKUP(_xlfn.TEXTSPLIT(Table1[[#This Row],[Fuel (no space after comma)]], ","), FuelList_Final_EF!$A$2:$B$65, 2, FALSE))</f>
        <v>75.2</v>
      </c>
      <c r="S13353" s="3">
        <f>Table1[[#This Row],[Generation (TWh)]]*10^9*VLOOKUP(Table1[[#This Row],[Turbine/Engine Technology]],Technology_HR!$A$2:$B$11,2,FALSE)*10^-6</f>
        <v>990516.85199999996</v>
      </c>
      <c r="T13353" s="5">
        <f>Table1[[#This Row],[Fuel Consumption (mmBtu)]]*Table1[[#This Row],[Emission Factor (kg CO2/ mmBtu)]]*10^3</f>
        <v>74486867270.400009</v>
      </c>
      <c r="U13353" s="3">
        <f>Table1[[#This Row],[Emissions (g CO2)]]/(Table1[[#This Row],[Generation (TWh)]]*10^9)</f>
        <v>827.95200000000011</v>
      </c>
    </row>
    <row r="13354" spans="1:21" x14ac:dyDescent="0.35">
      <c r="A13354" t="s">
        <v>896</v>
      </c>
      <c r="B13354" t="s">
        <v>3258</v>
      </c>
      <c r="C13354" t="str">
        <f>SUBSTITUTE(Table1[[#This Row],[Fuel]],", ",",")</f>
        <v>fossil liquids: diesel</v>
      </c>
      <c r="D13354" t="s">
        <v>3258</v>
      </c>
      <c r="H13354" t="s">
        <v>3436</v>
      </c>
      <c r="I13354">
        <v>25</v>
      </c>
      <c r="J13354" t="s">
        <v>3446</v>
      </c>
      <c r="K13354">
        <v>2015</v>
      </c>
      <c r="L13354" t="s">
        <v>29</v>
      </c>
      <c r="M13354" t="s">
        <v>29</v>
      </c>
      <c r="N13354">
        <v>30.079840999999998</v>
      </c>
      <c r="O13354">
        <v>31.293482999999998</v>
      </c>
      <c r="P13354" t="s">
        <v>3498</v>
      </c>
      <c r="Q13354" s="3">
        <f>Table1[[#This Row],[Capacity (MW)]]*0.395*8760*10^-6</f>
        <v>8.6504999999999999E-2</v>
      </c>
      <c r="R13354" s="3" cm="1">
        <f t="array" ref="R13354">AVERAGE(VLOOKUP(_xlfn.TEXTSPLIT(Table1[[#This Row],[Fuel (no space after comma)]], ","), FuelList_Final_EF!$A$2:$B$65, 2, FALSE))</f>
        <v>78.106682297772565</v>
      </c>
      <c r="S13354" s="3">
        <f>Table1[[#This Row],[Generation (TWh)]]*10^9*VLOOKUP(Table1[[#This Row],[Turbine/Engine Technology]],Technology_HR!$A$2:$B$11,2,FALSE)*10^-6</f>
        <v>952420.04999999993</v>
      </c>
      <c r="T13354" s="5">
        <f>Table1[[#This Row],[Fuel Consumption (mmBtu)]]*Table1[[#This Row],[Emission Factor (kg CO2/ mmBtu)]]*10^3</f>
        <v>74390370259.378662</v>
      </c>
      <c r="U13354" s="3">
        <f>Table1[[#This Row],[Emissions (g CO2)]]/(Table1[[#This Row],[Generation (TWh)]]*10^9)</f>
        <v>859.95457209847598</v>
      </c>
    </row>
    <row r="13355" spans="1:21" x14ac:dyDescent="0.35">
      <c r="A13355" t="s">
        <v>896</v>
      </c>
      <c r="B13355" t="s">
        <v>3258</v>
      </c>
      <c r="C13355" t="str">
        <f>SUBSTITUTE(Table1[[#This Row],[Fuel]],", ",",")</f>
        <v>fossil liquids: diesel</v>
      </c>
      <c r="D13355" t="s">
        <v>3258</v>
      </c>
      <c r="H13355" t="s">
        <v>3436</v>
      </c>
      <c r="I13355">
        <v>25</v>
      </c>
      <c r="J13355" t="s">
        <v>3446</v>
      </c>
      <c r="K13355">
        <v>2015</v>
      </c>
      <c r="L13355" t="s">
        <v>29</v>
      </c>
      <c r="M13355" t="s">
        <v>29</v>
      </c>
      <c r="N13355">
        <v>30.079840999999998</v>
      </c>
      <c r="O13355">
        <v>31.293482999999998</v>
      </c>
      <c r="P13355" t="s">
        <v>3498</v>
      </c>
      <c r="Q13355" s="3">
        <f>Table1[[#This Row],[Capacity (MW)]]*0.395*8760*10^-6</f>
        <v>8.6504999999999999E-2</v>
      </c>
      <c r="R13355" s="3" cm="1">
        <f t="array" ref="R13355">AVERAGE(VLOOKUP(_xlfn.TEXTSPLIT(Table1[[#This Row],[Fuel (no space after comma)]], ","), FuelList_Final_EF!$A$2:$B$65, 2, FALSE))</f>
        <v>78.106682297772565</v>
      </c>
      <c r="S13355" s="3">
        <f>Table1[[#This Row],[Generation (TWh)]]*10^9*VLOOKUP(Table1[[#This Row],[Turbine/Engine Technology]],Technology_HR!$A$2:$B$11,2,FALSE)*10^-6</f>
        <v>952420.04999999993</v>
      </c>
      <c r="T13355" s="5">
        <f>Table1[[#This Row],[Fuel Consumption (mmBtu)]]*Table1[[#This Row],[Emission Factor (kg CO2/ mmBtu)]]*10^3</f>
        <v>74390370259.378662</v>
      </c>
      <c r="U13355" s="3">
        <f>Table1[[#This Row],[Emissions (g CO2)]]/(Table1[[#This Row],[Generation (TWh)]]*10^9)</f>
        <v>859.95457209847598</v>
      </c>
    </row>
    <row r="13356" spans="1:21" x14ac:dyDescent="0.35">
      <c r="A13356" t="s">
        <v>3191</v>
      </c>
      <c r="B13356" t="s">
        <v>3258</v>
      </c>
      <c r="C13356" t="str">
        <f>SUBSTITUTE(Table1[[#This Row],[Fuel]],", ",",")</f>
        <v>fossil liquids: diesel</v>
      </c>
      <c r="D13356" t="s">
        <v>3258</v>
      </c>
      <c r="H13356" t="s">
        <v>3437</v>
      </c>
      <c r="I13356">
        <v>10</v>
      </c>
      <c r="J13356" t="s">
        <v>3446</v>
      </c>
      <c r="K13356">
        <v>1971</v>
      </c>
      <c r="L13356" t="s">
        <v>29</v>
      </c>
      <c r="M13356" t="s">
        <v>29</v>
      </c>
      <c r="N13356">
        <v>-17.680700000000002</v>
      </c>
      <c r="O13356">
        <v>177.43040999999999</v>
      </c>
      <c r="P13356" t="s">
        <v>3629</v>
      </c>
      <c r="Q13356" s="3">
        <f>Table1[[#This Row],[Capacity (MW)]]*0.395*8760*10^-6</f>
        <v>3.4602000000000001E-2</v>
      </c>
      <c r="R13356" s="3" cm="1">
        <f t="array" ref="R13356">AVERAGE(VLOOKUP(_xlfn.TEXTSPLIT(Table1[[#This Row],[Fuel (no space after comma)]], ","), FuelList_Final_EF!$A$2:$B$65, 2, FALSE))</f>
        <v>78.106682297772565</v>
      </c>
      <c r="S13356" s="3">
        <f>Table1[[#This Row],[Generation (TWh)]]*10^9*VLOOKUP(Table1[[#This Row],[Turbine/Engine Technology]],Technology_HR!$A$2:$B$11,2,FALSE)*10^-6</f>
        <v>307957.8</v>
      </c>
      <c r="T13356" s="5">
        <f>Table1[[#This Row],[Fuel Consumption (mmBtu)]]*Table1[[#This Row],[Emission Factor (kg CO2/ mmBtu)]]*10^3</f>
        <v>24053562045.720982</v>
      </c>
      <c r="U13356" s="3">
        <f>Table1[[#This Row],[Emissions (g CO2)]]/(Table1[[#This Row],[Generation (TWh)]]*10^9)</f>
        <v>695.14947245017572</v>
      </c>
    </row>
    <row r="13357" spans="1:21" x14ac:dyDescent="0.35">
      <c r="A13357" t="s">
        <v>3191</v>
      </c>
      <c r="B13357" t="s">
        <v>3258</v>
      </c>
      <c r="C13357" t="str">
        <f>SUBSTITUTE(Table1[[#This Row],[Fuel]],", ",",")</f>
        <v>fossil liquids: diesel</v>
      </c>
      <c r="D13357" t="s">
        <v>3258</v>
      </c>
      <c r="H13357" t="s">
        <v>3437</v>
      </c>
      <c r="I13357">
        <v>32</v>
      </c>
      <c r="J13357" t="s">
        <v>3446</v>
      </c>
      <c r="K13357">
        <v>2005</v>
      </c>
      <c r="L13357" t="s">
        <v>29</v>
      </c>
      <c r="M13357" t="s">
        <v>29</v>
      </c>
      <c r="N13357">
        <v>-17.680700000000002</v>
      </c>
      <c r="O13357">
        <v>177.43040999999999</v>
      </c>
      <c r="P13357" t="s">
        <v>3629</v>
      </c>
      <c r="Q13357" s="3">
        <f>Table1[[#This Row],[Capacity (MW)]]*0.395*8760*10^-6</f>
        <v>0.1107264</v>
      </c>
      <c r="R13357" s="3" cm="1">
        <f t="array" ref="R13357">AVERAGE(VLOOKUP(_xlfn.TEXTSPLIT(Table1[[#This Row],[Fuel (no space after comma)]], ","), FuelList_Final_EF!$A$2:$B$65, 2, FALSE))</f>
        <v>78.106682297772565</v>
      </c>
      <c r="S13357" s="3">
        <f>Table1[[#This Row],[Generation (TWh)]]*10^9*VLOOKUP(Table1[[#This Row],[Turbine/Engine Technology]],Technology_HR!$A$2:$B$11,2,FALSE)*10^-6</f>
        <v>985464.96</v>
      </c>
      <c r="T13357" s="5">
        <f>Table1[[#This Row],[Fuel Consumption (mmBtu)]]*Table1[[#This Row],[Emission Factor (kg CO2/ mmBtu)]]*10^3</f>
        <v>76971398546.307144</v>
      </c>
      <c r="U13357" s="3">
        <f>Table1[[#This Row],[Emissions (g CO2)]]/(Table1[[#This Row],[Generation (TWh)]]*10^9)</f>
        <v>695.14947245017584</v>
      </c>
    </row>
    <row r="13358" spans="1:21" x14ac:dyDescent="0.35">
      <c r="A13358" t="s">
        <v>250</v>
      </c>
      <c r="B13358" t="s">
        <v>3239</v>
      </c>
      <c r="C13358" t="str">
        <f>SUBSTITUTE(Table1[[#This Row],[Fuel]],", ",",")</f>
        <v>fossil gas: natural gas</v>
      </c>
      <c r="D13358" t="s">
        <v>3239</v>
      </c>
      <c r="H13358" t="s">
        <v>3436</v>
      </c>
      <c r="I13358">
        <v>27.6</v>
      </c>
      <c r="J13358" t="s">
        <v>3446</v>
      </c>
      <c r="K13358">
        <v>2012</v>
      </c>
      <c r="L13358" t="s">
        <v>29</v>
      </c>
      <c r="M13358" t="s">
        <v>29</v>
      </c>
      <c r="N13358">
        <v>-16.565300000000001</v>
      </c>
      <c r="O13358">
        <v>-68.181100000000001</v>
      </c>
      <c r="P13358" t="s">
        <v>3471</v>
      </c>
      <c r="Q13358" s="3">
        <f>Table1[[#This Row],[Capacity (MW)]]*0.395*8760*10^-6</f>
        <v>9.5501520000000006E-2</v>
      </c>
      <c r="R13358" s="3" cm="1">
        <f t="array" ref="R13358">AVERAGE(VLOOKUP(_xlfn.TEXTSPLIT(Table1[[#This Row],[Fuel (no space after comma)]], ","), FuelList_Final_EF!$A$2:$B$65, 2, FALSE))</f>
        <v>53.06</v>
      </c>
      <c r="S13358" s="3">
        <f>Table1[[#This Row],[Generation (TWh)]]*10^9*VLOOKUP(Table1[[#This Row],[Turbine/Engine Technology]],Technology_HR!$A$2:$B$11,2,FALSE)*10^-6</f>
        <v>1051471.7352</v>
      </c>
      <c r="T13358" s="5">
        <f>Table1[[#This Row],[Fuel Consumption (mmBtu)]]*Table1[[#This Row],[Emission Factor (kg CO2/ mmBtu)]]*10^3</f>
        <v>55791090269.711998</v>
      </c>
      <c r="U13358" s="3">
        <f>Table1[[#This Row],[Emissions (g CO2)]]/(Table1[[#This Row],[Generation (TWh)]]*10^9)</f>
        <v>584.19060000000002</v>
      </c>
    </row>
    <row r="13359" spans="1:21" x14ac:dyDescent="0.35">
      <c r="A13359" t="s">
        <v>896</v>
      </c>
      <c r="B13359" t="s">
        <v>3258</v>
      </c>
      <c r="C13359" t="str">
        <f>SUBSTITUTE(Table1[[#This Row],[Fuel]],", ",",")</f>
        <v>fossil liquids: diesel</v>
      </c>
      <c r="D13359" t="s">
        <v>3258</v>
      </c>
      <c r="H13359" t="s">
        <v>3436</v>
      </c>
      <c r="I13359">
        <v>25</v>
      </c>
      <c r="J13359" t="s">
        <v>3446</v>
      </c>
      <c r="K13359">
        <v>2015</v>
      </c>
      <c r="L13359" t="s">
        <v>29</v>
      </c>
      <c r="M13359" t="s">
        <v>29</v>
      </c>
      <c r="N13359">
        <v>29.985306999999999</v>
      </c>
      <c r="O13359">
        <v>31.278590999999999</v>
      </c>
      <c r="P13359" t="s">
        <v>3498</v>
      </c>
      <c r="Q13359" s="3">
        <f>Table1[[#This Row],[Capacity (MW)]]*0.395*8760*10^-6</f>
        <v>8.6504999999999999E-2</v>
      </c>
      <c r="R13359" s="3" cm="1">
        <f t="array" ref="R13359">AVERAGE(VLOOKUP(_xlfn.TEXTSPLIT(Table1[[#This Row],[Fuel (no space after comma)]], ","), FuelList_Final_EF!$A$2:$B$65, 2, FALSE))</f>
        <v>78.106682297772565</v>
      </c>
      <c r="S13359" s="3">
        <f>Table1[[#This Row],[Generation (TWh)]]*10^9*VLOOKUP(Table1[[#This Row],[Turbine/Engine Technology]],Technology_HR!$A$2:$B$11,2,FALSE)*10^-6</f>
        <v>952420.04999999993</v>
      </c>
      <c r="T13359" s="5">
        <f>Table1[[#This Row],[Fuel Consumption (mmBtu)]]*Table1[[#This Row],[Emission Factor (kg CO2/ mmBtu)]]*10^3</f>
        <v>74390370259.378662</v>
      </c>
      <c r="U13359" s="3">
        <f>Table1[[#This Row],[Emissions (g CO2)]]/(Table1[[#This Row],[Generation (TWh)]]*10^9)</f>
        <v>859.95457209847598</v>
      </c>
    </row>
    <row r="13360" spans="1:21" x14ac:dyDescent="0.35">
      <c r="A13360" t="s">
        <v>896</v>
      </c>
      <c r="B13360" t="s">
        <v>3258</v>
      </c>
      <c r="C13360" t="str">
        <f>SUBSTITUTE(Table1[[#This Row],[Fuel]],", ",",")</f>
        <v>fossil liquids: diesel</v>
      </c>
      <c r="D13360" t="s">
        <v>3258</v>
      </c>
      <c r="H13360" t="s">
        <v>3436</v>
      </c>
      <c r="I13360">
        <v>25</v>
      </c>
      <c r="J13360" t="s">
        <v>3446</v>
      </c>
      <c r="K13360">
        <v>2015</v>
      </c>
      <c r="L13360" t="s">
        <v>29</v>
      </c>
      <c r="M13360" t="s">
        <v>29</v>
      </c>
      <c r="N13360">
        <v>29.985306999999999</v>
      </c>
      <c r="O13360">
        <v>31.278590999999999</v>
      </c>
      <c r="P13360" t="s">
        <v>3498</v>
      </c>
      <c r="Q13360" s="3">
        <f>Table1[[#This Row],[Capacity (MW)]]*0.395*8760*10^-6</f>
        <v>8.6504999999999999E-2</v>
      </c>
      <c r="R13360" s="3" cm="1">
        <f t="array" ref="R13360">AVERAGE(VLOOKUP(_xlfn.TEXTSPLIT(Table1[[#This Row],[Fuel (no space after comma)]], ","), FuelList_Final_EF!$A$2:$B$65, 2, FALSE))</f>
        <v>78.106682297772565</v>
      </c>
      <c r="S13360" s="3">
        <f>Table1[[#This Row],[Generation (TWh)]]*10^9*VLOOKUP(Table1[[#This Row],[Turbine/Engine Technology]],Technology_HR!$A$2:$B$11,2,FALSE)*10^-6</f>
        <v>952420.04999999993</v>
      </c>
      <c r="T13360" s="5">
        <f>Table1[[#This Row],[Fuel Consumption (mmBtu)]]*Table1[[#This Row],[Emission Factor (kg CO2/ mmBtu)]]*10^3</f>
        <v>74390370259.378662</v>
      </c>
      <c r="U13360" s="3">
        <f>Table1[[#This Row],[Emissions (g CO2)]]/(Table1[[#This Row],[Generation (TWh)]]*10^9)</f>
        <v>859.95457209847598</v>
      </c>
    </row>
    <row r="13361" spans="1:21" x14ac:dyDescent="0.35">
      <c r="A13361" t="s">
        <v>3192</v>
      </c>
      <c r="B13361" t="s">
        <v>3239</v>
      </c>
      <c r="C13361" t="str">
        <f>SUBSTITUTE(Table1[[#This Row],[Fuel]],", ",",")</f>
        <v>fossil gas: natural gas</v>
      </c>
      <c r="D13361" t="s">
        <v>3239</v>
      </c>
      <c r="H13361" t="s">
        <v>3436</v>
      </c>
      <c r="I13361">
        <v>27</v>
      </c>
      <c r="J13361" t="s">
        <v>3446</v>
      </c>
      <c r="K13361">
        <v>2003</v>
      </c>
      <c r="L13361" t="s">
        <v>29</v>
      </c>
      <c r="M13361" t="s">
        <v>29</v>
      </c>
      <c r="N13361">
        <v>33.478883000000003</v>
      </c>
      <c r="O13361">
        <v>11.109897</v>
      </c>
      <c r="P13361" t="s">
        <v>3606</v>
      </c>
      <c r="Q13361" s="3">
        <f>Table1[[#This Row],[Capacity (MW)]]*0.395*8760*10^-6</f>
        <v>9.3425400000000006E-2</v>
      </c>
      <c r="R13361" s="3" cm="1">
        <f t="array" ref="R13361">AVERAGE(VLOOKUP(_xlfn.TEXTSPLIT(Table1[[#This Row],[Fuel (no space after comma)]], ","), FuelList_Final_EF!$A$2:$B$65, 2, FALSE))</f>
        <v>53.06</v>
      </c>
      <c r="S13361" s="3">
        <f>Table1[[#This Row],[Generation (TWh)]]*10^9*VLOOKUP(Table1[[#This Row],[Turbine/Engine Technology]],Technology_HR!$A$2:$B$11,2,FALSE)*10^-6</f>
        <v>1028613.654</v>
      </c>
      <c r="T13361" s="5">
        <f>Table1[[#This Row],[Fuel Consumption (mmBtu)]]*Table1[[#This Row],[Emission Factor (kg CO2/ mmBtu)]]*10^3</f>
        <v>54578240481.240005</v>
      </c>
      <c r="U13361" s="3">
        <f>Table1[[#This Row],[Emissions (g CO2)]]/(Table1[[#This Row],[Generation (TWh)]]*10^9)</f>
        <v>584.19060000000002</v>
      </c>
    </row>
    <row r="13362" spans="1:21" x14ac:dyDescent="0.35">
      <c r="A13362" t="s">
        <v>2197</v>
      </c>
      <c r="B13362" t="s">
        <v>3258</v>
      </c>
      <c r="C13362" t="str">
        <f>SUBSTITUTE(Table1[[#This Row],[Fuel]],", ",",")</f>
        <v>fossil liquids: diesel</v>
      </c>
      <c r="D13362" t="s">
        <v>3258</v>
      </c>
      <c r="H13362" t="s">
        <v>3437</v>
      </c>
      <c r="I13362">
        <v>8</v>
      </c>
      <c r="J13362" t="s">
        <v>3446</v>
      </c>
      <c r="K13362" t="s">
        <v>29</v>
      </c>
      <c r="L13362" t="s">
        <v>29</v>
      </c>
      <c r="M13362" t="s">
        <v>29</v>
      </c>
      <c r="N13362">
        <v>13.448166000000001</v>
      </c>
      <c r="O13362">
        <v>22.465361000000001</v>
      </c>
      <c r="P13362" t="s">
        <v>3594</v>
      </c>
      <c r="Q13362" s="3">
        <f>Table1[[#This Row],[Capacity (MW)]]*0.395*8760*10^-6</f>
        <v>2.7681600000000001E-2</v>
      </c>
      <c r="R13362" s="3" cm="1">
        <f t="array" ref="R13362">AVERAGE(VLOOKUP(_xlfn.TEXTSPLIT(Table1[[#This Row],[Fuel (no space after comma)]], ","), FuelList_Final_EF!$A$2:$B$65, 2, FALSE))</f>
        <v>78.106682297772565</v>
      </c>
      <c r="S13362" s="3">
        <f>Table1[[#This Row],[Generation (TWh)]]*10^9*VLOOKUP(Table1[[#This Row],[Turbine/Engine Technology]],Technology_HR!$A$2:$B$11,2,FALSE)*10^-6</f>
        <v>246366.24</v>
      </c>
      <c r="T13362" s="5">
        <f>Table1[[#This Row],[Fuel Consumption (mmBtu)]]*Table1[[#This Row],[Emission Factor (kg CO2/ mmBtu)]]*10^3</f>
        <v>19242849636.576786</v>
      </c>
      <c r="U13362" s="3">
        <f>Table1[[#This Row],[Emissions (g CO2)]]/(Table1[[#This Row],[Generation (TWh)]]*10^9)</f>
        <v>695.14947245017584</v>
      </c>
    </row>
    <row r="13363" spans="1:21" x14ac:dyDescent="0.35">
      <c r="A13363" t="s">
        <v>2197</v>
      </c>
      <c r="B13363" t="s">
        <v>3431</v>
      </c>
      <c r="C13363" t="str">
        <f>SUBSTITUTE(Table1[[#This Row],[Fuel]],", ",",")</f>
        <v>fossil liquids: diesel,fossil liquids: crude oil,fossil liquids: light fuel oil</v>
      </c>
      <c r="D13363" t="s">
        <v>3258</v>
      </c>
      <c r="E13363" t="s">
        <v>3247</v>
      </c>
      <c r="F13363" t="s">
        <v>3282</v>
      </c>
      <c r="H13363" t="s">
        <v>3437</v>
      </c>
      <c r="I13363">
        <v>4.8</v>
      </c>
      <c r="J13363" t="s">
        <v>3446</v>
      </c>
      <c r="K13363" t="s">
        <v>29</v>
      </c>
      <c r="L13363" t="s">
        <v>29</v>
      </c>
      <c r="M13363" t="s">
        <v>29</v>
      </c>
      <c r="N13363">
        <v>13.448166000000001</v>
      </c>
      <c r="O13363">
        <v>22.465361000000001</v>
      </c>
      <c r="P13363" t="s">
        <v>3594</v>
      </c>
      <c r="Q13363" s="3">
        <f>Table1[[#This Row],[Capacity (MW)]]*0.395*8760*10^-6</f>
        <v>1.6608959999999999E-2</v>
      </c>
      <c r="R13363" s="3" cm="1">
        <f t="array" ref="R13363">AVERAGE(VLOOKUP(_xlfn.TEXTSPLIT(Table1[[#This Row],[Fuel (no space after comma)]], ","), FuelList_Final_EF!$A$2:$B$65, 2, FALSE))</f>
        <v>76.923344986623533</v>
      </c>
      <c r="S13363" s="3">
        <f>Table1[[#This Row],[Generation (TWh)]]*10^9*VLOOKUP(Table1[[#This Row],[Turbine/Engine Technology]],Technology_HR!$A$2:$B$11,2,FALSE)*10^-6</f>
        <v>147819.74399999998</v>
      </c>
      <c r="T13363" s="5">
        <f>Table1[[#This Row],[Fuel Consumption (mmBtu)]]*Table1[[#This Row],[Emission Factor (kg CO2/ mmBtu)]]*10^3</f>
        <v>11370789163.546371</v>
      </c>
      <c r="U13363" s="3">
        <f>Table1[[#This Row],[Emissions (g CO2)]]/(Table1[[#This Row],[Generation (TWh)]]*10^9)</f>
        <v>684.61777038094931</v>
      </c>
    </row>
    <row r="13364" spans="1:21" x14ac:dyDescent="0.35">
      <c r="A13364" t="s">
        <v>2197</v>
      </c>
      <c r="B13364" t="s">
        <v>3431</v>
      </c>
      <c r="C13364" t="str">
        <f>SUBSTITUTE(Table1[[#This Row],[Fuel]],", ",",")</f>
        <v>fossil liquids: diesel,fossil liquids: crude oil,fossil liquids: light fuel oil</v>
      </c>
      <c r="D13364" t="s">
        <v>3258</v>
      </c>
      <c r="E13364" t="s">
        <v>3247</v>
      </c>
      <c r="F13364" t="s">
        <v>3282</v>
      </c>
      <c r="H13364" t="s">
        <v>3437</v>
      </c>
      <c r="I13364">
        <v>1.6</v>
      </c>
      <c r="J13364" t="s">
        <v>3446</v>
      </c>
      <c r="K13364" t="s">
        <v>29</v>
      </c>
      <c r="L13364" t="s">
        <v>29</v>
      </c>
      <c r="M13364" t="s">
        <v>29</v>
      </c>
      <c r="N13364">
        <v>13.448166000000001</v>
      </c>
      <c r="O13364">
        <v>22.465361000000001</v>
      </c>
      <c r="P13364" t="s">
        <v>3594</v>
      </c>
      <c r="Q13364" s="3">
        <f>Table1[[#This Row],[Capacity (MW)]]*0.395*8760*10^-6</f>
        <v>5.53632E-3</v>
      </c>
      <c r="R13364" s="3" cm="1">
        <f t="array" ref="R13364">AVERAGE(VLOOKUP(_xlfn.TEXTSPLIT(Table1[[#This Row],[Fuel (no space after comma)]], ","), FuelList_Final_EF!$A$2:$B$65, 2, FALSE))</f>
        <v>76.923344986623533</v>
      </c>
      <c r="S13364" s="3">
        <f>Table1[[#This Row],[Generation (TWh)]]*10^9*VLOOKUP(Table1[[#This Row],[Turbine/Engine Technology]],Technology_HR!$A$2:$B$11,2,FALSE)*10^-6</f>
        <v>49273.248</v>
      </c>
      <c r="T13364" s="5">
        <f>Table1[[#This Row],[Fuel Consumption (mmBtu)]]*Table1[[#This Row],[Emission Factor (kg CO2/ mmBtu)]]*10^3</f>
        <v>3790263054.5154581</v>
      </c>
      <c r="U13364" s="3">
        <f>Table1[[#This Row],[Emissions (g CO2)]]/(Table1[[#This Row],[Generation (TWh)]]*10^9)</f>
        <v>684.61777038094942</v>
      </c>
    </row>
    <row r="13365" spans="1:21" x14ac:dyDescent="0.35">
      <c r="A13365" t="s">
        <v>19</v>
      </c>
      <c r="B13365" t="s">
        <v>3239</v>
      </c>
      <c r="C13365" t="str">
        <f>SUBSTITUTE(Table1[[#This Row],[Fuel]],", ",",")</f>
        <v>fossil gas: natural gas</v>
      </c>
      <c r="D13365" t="s">
        <v>3239</v>
      </c>
      <c r="H13365" t="s">
        <v>3436</v>
      </c>
      <c r="I13365">
        <v>20</v>
      </c>
      <c r="J13365" t="s">
        <v>3446</v>
      </c>
      <c r="K13365">
        <v>2024</v>
      </c>
      <c r="L13365" t="s">
        <v>29</v>
      </c>
      <c r="M13365" t="s">
        <v>29</v>
      </c>
      <c r="N13365">
        <v>30.538744000000001</v>
      </c>
      <c r="O13365">
        <v>2.9047640000000001</v>
      </c>
      <c r="P13365" t="s">
        <v>3455</v>
      </c>
      <c r="Q13365" s="3">
        <f>Table1[[#This Row],[Capacity (MW)]]*0.395*8760*10^-6</f>
        <v>6.9204000000000002E-2</v>
      </c>
      <c r="R13365" s="3" cm="1">
        <f t="array" ref="R13365">AVERAGE(VLOOKUP(_xlfn.TEXTSPLIT(Table1[[#This Row],[Fuel (no space after comma)]], ","), FuelList_Final_EF!$A$2:$B$65, 2, FALSE))</f>
        <v>53.06</v>
      </c>
      <c r="S13365" s="3">
        <f>Table1[[#This Row],[Generation (TWh)]]*10^9*VLOOKUP(Table1[[#This Row],[Turbine/Engine Technology]],Technology_HR!$A$2:$B$11,2,FALSE)*10^-6</f>
        <v>761936.03999999992</v>
      </c>
      <c r="T13365" s="5">
        <f>Table1[[#This Row],[Fuel Consumption (mmBtu)]]*Table1[[#This Row],[Emission Factor (kg CO2/ mmBtu)]]*10^3</f>
        <v>40428326282.399994</v>
      </c>
      <c r="U13365" s="3">
        <f>Table1[[#This Row],[Emissions (g CO2)]]/(Table1[[#This Row],[Generation (TWh)]]*10^9)</f>
        <v>584.1905999999999</v>
      </c>
    </row>
    <row r="13366" spans="1:21" x14ac:dyDescent="0.35">
      <c r="A13366" t="s">
        <v>19</v>
      </c>
      <c r="B13366" t="s">
        <v>3239</v>
      </c>
      <c r="C13366" t="str">
        <f>SUBSTITUTE(Table1[[#This Row],[Fuel]],", ",",")</f>
        <v>fossil gas: natural gas</v>
      </c>
      <c r="D13366" t="s">
        <v>3239</v>
      </c>
      <c r="H13366" t="s">
        <v>3436</v>
      </c>
      <c r="I13366">
        <v>20</v>
      </c>
      <c r="J13366" t="s">
        <v>3446</v>
      </c>
      <c r="K13366">
        <v>2024</v>
      </c>
      <c r="L13366" t="s">
        <v>29</v>
      </c>
      <c r="M13366" t="s">
        <v>29</v>
      </c>
      <c r="N13366">
        <v>30.538744000000001</v>
      </c>
      <c r="O13366">
        <v>2.9047640000000001</v>
      </c>
      <c r="P13366" t="s">
        <v>3455</v>
      </c>
      <c r="Q13366" s="3">
        <f>Table1[[#This Row],[Capacity (MW)]]*0.395*8760*10^-6</f>
        <v>6.9204000000000002E-2</v>
      </c>
      <c r="R13366" s="3" cm="1">
        <f t="array" ref="R13366">AVERAGE(VLOOKUP(_xlfn.TEXTSPLIT(Table1[[#This Row],[Fuel (no space after comma)]], ","), FuelList_Final_EF!$A$2:$B$65, 2, FALSE))</f>
        <v>53.06</v>
      </c>
      <c r="S13366" s="3">
        <f>Table1[[#This Row],[Generation (TWh)]]*10^9*VLOOKUP(Table1[[#This Row],[Turbine/Engine Technology]],Technology_HR!$A$2:$B$11,2,FALSE)*10^-6</f>
        <v>761936.03999999992</v>
      </c>
      <c r="T13366" s="5">
        <f>Table1[[#This Row],[Fuel Consumption (mmBtu)]]*Table1[[#This Row],[Emission Factor (kg CO2/ mmBtu)]]*10^3</f>
        <v>40428326282.399994</v>
      </c>
      <c r="U13366" s="3">
        <f>Table1[[#This Row],[Emissions (g CO2)]]/(Table1[[#This Row],[Generation (TWh)]]*10^9)</f>
        <v>584.1905999999999</v>
      </c>
    </row>
    <row r="13367" spans="1:21" x14ac:dyDescent="0.35">
      <c r="A13367" t="s">
        <v>19</v>
      </c>
      <c r="B13367" t="s">
        <v>3239</v>
      </c>
      <c r="C13367" t="str">
        <f>SUBSTITUTE(Table1[[#This Row],[Fuel]],", ",",")</f>
        <v>fossil gas: natural gas</v>
      </c>
      <c r="D13367" t="s">
        <v>3239</v>
      </c>
      <c r="H13367" t="s">
        <v>3436</v>
      </c>
      <c r="I13367">
        <v>20</v>
      </c>
      <c r="J13367" t="s">
        <v>3446</v>
      </c>
      <c r="K13367">
        <v>2024</v>
      </c>
      <c r="L13367" t="s">
        <v>29</v>
      </c>
      <c r="M13367" t="s">
        <v>29</v>
      </c>
      <c r="N13367">
        <v>30.538744000000001</v>
      </c>
      <c r="O13367">
        <v>2.9047640000000001</v>
      </c>
      <c r="P13367" t="s">
        <v>3455</v>
      </c>
      <c r="Q13367" s="3">
        <f>Table1[[#This Row],[Capacity (MW)]]*0.395*8760*10^-6</f>
        <v>6.9204000000000002E-2</v>
      </c>
      <c r="R13367" s="3" cm="1">
        <f t="array" ref="R13367">AVERAGE(VLOOKUP(_xlfn.TEXTSPLIT(Table1[[#This Row],[Fuel (no space after comma)]], ","), FuelList_Final_EF!$A$2:$B$65, 2, FALSE))</f>
        <v>53.06</v>
      </c>
      <c r="S13367" s="3">
        <f>Table1[[#This Row],[Generation (TWh)]]*10^9*VLOOKUP(Table1[[#This Row],[Turbine/Engine Technology]],Technology_HR!$A$2:$B$11,2,FALSE)*10^-6</f>
        <v>761936.03999999992</v>
      </c>
      <c r="T13367" s="5">
        <f>Table1[[#This Row],[Fuel Consumption (mmBtu)]]*Table1[[#This Row],[Emission Factor (kg CO2/ mmBtu)]]*10^3</f>
        <v>40428326282.399994</v>
      </c>
      <c r="U13367" s="3">
        <f>Table1[[#This Row],[Emissions (g CO2)]]/(Table1[[#This Row],[Generation (TWh)]]*10^9)</f>
        <v>584.1905999999999</v>
      </c>
    </row>
    <row r="13368" spans="1:21" x14ac:dyDescent="0.35">
      <c r="A13368" t="s">
        <v>19</v>
      </c>
      <c r="B13368" t="s">
        <v>3239</v>
      </c>
      <c r="C13368" t="str">
        <f>SUBSTITUTE(Table1[[#This Row],[Fuel]],", ",",")</f>
        <v>fossil gas: natural gas</v>
      </c>
      <c r="D13368" t="s">
        <v>3239</v>
      </c>
      <c r="H13368" t="s">
        <v>3436</v>
      </c>
      <c r="I13368">
        <v>20</v>
      </c>
      <c r="J13368" t="s">
        <v>3446</v>
      </c>
      <c r="K13368">
        <v>2024</v>
      </c>
      <c r="L13368" t="s">
        <v>29</v>
      </c>
      <c r="M13368" t="s">
        <v>29</v>
      </c>
      <c r="N13368">
        <v>30.538744000000001</v>
      </c>
      <c r="O13368">
        <v>2.9047640000000001</v>
      </c>
      <c r="P13368" t="s">
        <v>3455</v>
      </c>
      <c r="Q13368" s="3">
        <f>Table1[[#This Row],[Capacity (MW)]]*0.395*8760*10^-6</f>
        <v>6.9204000000000002E-2</v>
      </c>
      <c r="R13368" s="3" cm="1">
        <f t="array" ref="R13368">AVERAGE(VLOOKUP(_xlfn.TEXTSPLIT(Table1[[#This Row],[Fuel (no space after comma)]], ","), FuelList_Final_EF!$A$2:$B$65, 2, FALSE))</f>
        <v>53.06</v>
      </c>
      <c r="S13368" s="3">
        <f>Table1[[#This Row],[Generation (TWh)]]*10^9*VLOOKUP(Table1[[#This Row],[Turbine/Engine Technology]],Technology_HR!$A$2:$B$11,2,FALSE)*10^-6</f>
        <v>761936.03999999992</v>
      </c>
      <c r="T13368" s="5">
        <f>Table1[[#This Row],[Fuel Consumption (mmBtu)]]*Table1[[#This Row],[Emission Factor (kg CO2/ mmBtu)]]*10^3</f>
        <v>40428326282.399994</v>
      </c>
      <c r="U13368" s="3">
        <f>Table1[[#This Row],[Emissions (g CO2)]]/(Table1[[#This Row],[Generation (TWh)]]*10^9)</f>
        <v>584.1905999999999</v>
      </c>
    </row>
    <row r="13369" spans="1:21" x14ac:dyDescent="0.35">
      <c r="A13369" t="s">
        <v>19</v>
      </c>
      <c r="B13369" t="s">
        <v>3239</v>
      </c>
      <c r="C13369" t="str">
        <f>SUBSTITUTE(Table1[[#This Row],[Fuel]],", ",",")</f>
        <v>fossil gas: natural gas</v>
      </c>
      <c r="D13369" t="s">
        <v>3239</v>
      </c>
      <c r="H13369" t="s">
        <v>3436</v>
      </c>
      <c r="I13369">
        <v>20</v>
      </c>
      <c r="J13369" t="s">
        <v>3449</v>
      </c>
      <c r="K13369" t="s">
        <v>29</v>
      </c>
      <c r="L13369" t="s">
        <v>29</v>
      </c>
      <c r="M13369" t="s">
        <v>29</v>
      </c>
      <c r="N13369">
        <v>30.538744000000001</v>
      </c>
      <c r="O13369">
        <v>2.9047640000000001</v>
      </c>
      <c r="P13369" t="s">
        <v>3455</v>
      </c>
      <c r="Q13369" s="3">
        <f>Table1[[#This Row],[Capacity (MW)]]*0.395*8760*10^-6</f>
        <v>6.9204000000000002E-2</v>
      </c>
      <c r="R13369" s="3" cm="1">
        <f t="array" ref="R13369">AVERAGE(VLOOKUP(_xlfn.TEXTSPLIT(Table1[[#This Row],[Fuel (no space after comma)]], ","), FuelList_Final_EF!$A$2:$B$65, 2, FALSE))</f>
        <v>53.06</v>
      </c>
      <c r="S13369" s="3">
        <f>Table1[[#This Row],[Generation (TWh)]]*10^9*VLOOKUP(Table1[[#This Row],[Turbine/Engine Technology]],Technology_HR!$A$2:$B$11,2,FALSE)*10^-6</f>
        <v>761936.03999999992</v>
      </c>
      <c r="T13369" s="5">
        <f>Table1[[#This Row],[Fuel Consumption (mmBtu)]]*Table1[[#This Row],[Emission Factor (kg CO2/ mmBtu)]]*10^3</f>
        <v>40428326282.399994</v>
      </c>
      <c r="U13369" s="3">
        <f>Table1[[#This Row],[Emissions (g CO2)]]/(Table1[[#This Row],[Generation (TWh)]]*10^9)</f>
        <v>584.1905999999999</v>
      </c>
    </row>
    <row r="13370" spans="1:21" x14ac:dyDescent="0.35">
      <c r="A13370" t="s">
        <v>19</v>
      </c>
      <c r="B13370" t="s">
        <v>3239</v>
      </c>
      <c r="C13370" t="str">
        <f>SUBSTITUTE(Table1[[#This Row],[Fuel]],", ",",")</f>
        <v>fossil gas: natural gas</v>
      </c>
      <c r="D13370" t="s">
        <v>3239</v>
      </c>
      <c r="H13370" t="s">
        <v>3436</v>
      </c>
      <c r="I13370">
        <v>20</v>
      </c>
      <c r="J13370" t="s">
        <v>3449</v>
      </c>
      <c r="K13370" t="s">
        <v>29</v>
      </c>
      <c r="L13370" t="s">
        <v>29</v>
      </c>
      <c r="M13370" t="s">
        <v>29</v>
      </c>
      <c r="N13370">
        <v>30.538744000000001</v>
      </c>
      <c r="O13370">
        <v>2.9047640000000001</v>
      </c>
      <c r="P13370" t="s">
        <v>3455</v>
      </c>
      <c r="Q13370" s="3">
        <f>Table1[[#This Row],[Capacity (MW)]]*0.395*8760*10^-6</f>
        <v>6.9204000000000002E-2</v>
      </c>
      <c r="R13370" s="3" cm="1">
        <f t="array" ref="R13370">AVERAGE(VLOOKUP(_xlfn.TEXTSPLIT(Table1[[#This Row],[Fuel (no space after comma)]], ","), FuelList_Final_EF!$A$2:$B$65, 2, FALSE))</f>
        <v>53.06</v>
      </c>
      <c r="S13370" s="3">
        <f>Table1[[#This Row],[Generation (TWh)]]*10^9*VLOOKUP(Table1[[#This Row],[Turbine/Engine Technology]],Technology_HR!$A$2:$B$11,2,FALSE)*10^-6</f>
        <v>761936.03999999992</v>
      </c>
      <c r="T13370" s="5">
        <f>Table1[[#This Row],[Fuel Consumption (mmBtu)]]*Table1[[#This Row],[Emission Factor (kg CO2/ mmBtu)]]*10^3</f>
        <v>40428326282.399994</v>
      </c>
      <c r="U13370" s="3">
        <f>Table1[[#This Row],[Emissions (g CO2)]]/(Table1[[#This Row],[Generation (TWh)]]*10^9)</f>
        <v>584.1905999999999</v>
      </c>
    </row>
    <row r="13371" spans="1:21" x14ac:dyDescent="0.35">
      <c r="A13371" t="s">
        <v>19</v>
      </c>
      <c r="B13371" t="s">
        <v>3239</v>
      </c>
      <c r="C13371" t="str">
        <f>SUBSTITUTE(Table1[[#This Row],[Fuel]],", ",",")</f>
        <v>fossil gas: natural gas</v>
      </c>
      <c r="D13371" t="s">
        <v>3239</v>
      </c>
      <c r="H13371" t="s">
        <v>3436</v>
      </c>
      <c r="I13371">
        <v>20</v>
      </c>
      <c r="J13371" t="s">
        <v>3449</v>
      </c>
      <c r="K13371" t="s">
        <v>29</v>
      </c>
      <c r="L13371" t="s">
        <v>29</v>
      </c>
      <c r="M13371" t="s">
        <v>29</v>
      </c>
      <c r="N13371">
        <v>30.538744000000001</v>
      </c>
      <c r="O13371">
        <v>2.9047640000000001</v>
      </c>
      <c r="P13371" t="s">
        <v>3455</v>
      </c>
      <c r="Q13371" s="3">
        <f>Table1[[#This Row],[Capacity (MW)]]*0.395*8760*10^-6</f>
        <v>6.9204000000000002E-2</v>
      </c>
      <c r="R13371" s="3" cm="1">
        <f t="array" ref="R13371">AVERAGE(VLOOKUP(_xlfn.TEXTSPLIT(Table1[[#This Row],[Fuel (no space after comma)]], ","), FuelList_Final_EF!$A$2:$B$65, 2, FALSE))</f>
        <v>53.06</v>
      </c>
      <c r="S13371" s="3">
        <f>Table1[[#This Row],[Generation (TWh)]]*10^9*VLOOKUP(Table1[[#This Row],[Turbine/Engine Technology]],Technology_HR!$A$2:$B$11,2,FALSE)*10^-6</f>
        <v>761936.03999999992</v>
      </c>
      <c r="T13371" s="5">
        <f>Table1[[#This Row],[Fuel Consumption (mmBtu)]]*Table1[[#This Row],[Emission Factor (kg CO2/ mmBtu)]]*10^3</f>
        <v>40428326282.399994</v>
      </c>
      <c r="U13371" s="3">
        <f>Table1[[#This Row],[Emissions (g CO2)]]/(Table1[[#This Row],[Generation (TWh)]]*10^9)</f>
        <v>584.1905999999999</v>
      </c>
    </row>
    <row r="13372" spans="1:21" x14ac:dyDescent="0.35">
      <c r="A13372" t="s">
        <v>19</v>
      </c>
      <c r="B13372" t="s">
        <v>3239</v>
      </c>
      <c r="C13372" t="str">
        <f>SUBSTITUTE(Table1[[#This Row],[Fuel]],", ",",")</f>
        <v>fossil gas: natural gas</v>
      </c>
      <c r="D13372" t="s">
        <v>3239</v>
      </c>
      <c r="H13372" t="s">
        <v>3436</v>
      </c>
      <c r="I13372">
        <v>20</v>
      </c>
      <c r="J13372" t="s">
        <v>3449</v>
      </c>
      <c r="K13372" t="s">
        <v>29</v>
      </c>
      <c r="L13372" t="s">
        <v>29</v>
      </c>
      <c r="M13372" t="s">
        <v>29</v>
      </c>
      <c r="N13372">
        <v>30.538744000000001</v>
      </c>
      <c r="O13372">
        <v>2.9047640000000001</v>
      </c>
      <c r="P13372" t="s">
        <v>3455</v>
      </c>
      <c r="Q13372" s="3">
        <f>Table1[[#This Row],[Capacity (MW)]]*0.395*8760*10^-6</f>
        <v>6.9204000000000002E-2</v>
      </c>
      <c r="R13372" s="3" cm="1">
        <f t="array" ref="R13372">AVERAGE(VLOOKUP(_xlfn.TEXTSPLIT(Table1[[#This Row],[Fuel (no space after comma)]], ","), FuelList_Final_EF!$A$2:$B$65, 2, FALSE))</f>
        <v>53.06</v>
      </c>
      <c r="S13372" s="3">
        <f>Table1[[#This Row],[Generation (TWh)]]*10^9*VLOOKUP(Table1[[#This Row],[Turbine/Engine Technology]],Technology_HR!$A$2:$B$11,2,FALSE)*10^-6</f>
        <v>761936.03999999992</v>
      </c>
      <c r="T13372" s="5">
        <f>Table1[[#This Row],[Fuel Consumption (mmBtu)]]*Table1[[#This Row],[Emission Factor (kg CO2/ mmBtu)]]*10^3</f>
        <v>40428326282.399994</v>
      </c>
      <c r="U13372" s="3">
        <f>Table1[[#This Row],[Emissions (g CO2)]]/(Table1[[#This Row],[Generation (TWh)]]*10^9)</f>
        <v>584.1905999999999</v>
      </c>
    </row>
    <row r="13373" spans="1:21" x14ac:dyDescent="0.35">
      <c r="A13373" t="s">
        <v>3193</v>
      </c>
      <c r="B13373" t="s">
        <v>3239</v>
      </c>
      <c r="C13373" t="str">
        <f>SUBSTITUTE(Table1[[#This Row],[Fuel]],", ",",")</f>
        <v>fossil gas: natural gas</v>
      </c>
      <c r="D13373" t="s">
        <v>3239</v>
      </c>
      <c r="H13373" t="s">
        <v>3437</v>
      </c>
      <c r="I13373">
        <v>48</v>
      </c>
      <c r="J13373" t="s">
        <v>3449</v>
      </c>
      <c r="K13373">
        <v>2024</v>
      </c>
      <c r="L13373" t="s">
        <v>29</v>
      </c>
      <c r="M13373" t="s">
        <v>29</v>
      </c>
      <c r="N13373">
        <v>38.147723999999997</v>
      </c>
      <c r="O13373">
        <v>-121.2997</v>
      </c>
      <c r="P13373" t="s">
        <v>3613</v>
      </c>
      <c r="Q13373" s="3">
        <f>Table1[[#This Row],[Capacity (MW)]]*0.395*8760*10^-6</f>
        <v>0.1660896</v>
      </c>
      <c r="R13373" s="3" cm="1">
        <f t="array" ref="R13373">AVERAGE(VLOOKUP(_xlfn.TEXTSPLIT(Table1[[#This Row],[Fuel (no space after comma)]], ","), FuelList_Final_EF!$A$2:$B$65, 2, FALSE))</f>
        <v>53.06</v>
      </c>
      <c r="S13373" s="3">
        <f>Table1[[#This Row],[Generation (TWh)]]*10^9*VLOOKUP(Table1[[#This Row],[Turbine/Engine Technology]],Technology_HR!$A$2:$B$11,2,FALSE)*10^-6</f>
        <v>1478197.44</v>
      </c>
      <c r="T13373" s="5">
        <f>Table1[[#This Row],[Fuel Consumption (mmBtu)]]*Table1[[#This Row],[Emission Factor (kg CO2/ mmBtu)]]*10^3</f>
        <v>78433156166.399994</v>
      </c>
      <c r="U13373" s="3">
        <f>Table1[[#This Row],[Emissions (g CO2)]]/(Table1[[#This Row],[Generation (TWh)]]*10^9)</f>
        <v>472.23399999999998</v>
      </c>
    </row>
    <row r="13374" spans="1:21" x14ac:dyDescent="0.35">
      <c r="A13374" t="s">
        <v>1357</v>
      </c>
      <c r="B13374" t="s">
        <v>3258</v>
      </c>
      <c r="C13374" t="str">
        <f>SUBSTITUTE(Table1[[#This Row],[Fuel]],", ",",")</f>
        <v>fossil liquids: diesel</v>
      </c>
      <c r="D13374" t="s">
        <v>3258</v>
      </c>
      <c r="H13374" t="s">
        <v>3441</v>
      </c>
      <c r="I13374">
        <v>13.31</v>
      </c>
      <c r="J13374" t="s">
        <v>3447</v>
      </c>
      <c r="K13374">
        <v>2025</v>
      </c>
      <c r="L13374" t="s">
        <v>29</v>
      </c>
      <c r="M13374" t="s">
        <v>29</v>
      </c>
      <c r="N13374">
        <v>52.860081000000001</v>
      </c>
      <c r="O13374">
        <v>-8.9359400000000004</v>
      </c>
      <c r="P13374" t="s">
        <v>3524</v>
      </c>
      <c r="Q13374" s="3">
        <f>Table1[[#This Row],[Capacity (MW)]]*0.395*8760*10^-6</f>
        <v>4.6055262E-2</v>
      </c>
      <c r="R13374" s="3" cm="1">
        <f t="array" ref="R13374">AVERAGE(VLOOKUP(_xlfn.TEXTSPLIT(Table1[[#This Row],[Fuel (no space after comma)]], ","), FuelList_Final_EF!$A$2:$B$65, 2, FALSE))</f>
        <v>78.106682297772565</v>
      </c>
      <c r="S13374" s="3">
        <f>Table1[[#This Row],[Generation (TWh)]]*10^9*VLOOKUP(Table1[[#This Row],[Turbine/Engine Technology]],Technology_HR!$A$2:$B$11,2,FALSE)*10^-6</f>
        <v>347671.172838</v>
      </c>
      <c r="T13374" s="5">
        <f>Table1[[#This Row],[Fuel Consumption (mmBtu)]]*Table1[[#This Row],[Emission Factor (kg CO2/ mmBtu)]]*10^3</f>
        <v>27155441840.951641</v>
      </c>
      <c r="U13374" s="3">
        <f>Table1[[#This Row],[Emissions (g CO2)]]/(Table1[[#This Row],[Generation (TWh)]]*10^9)</f>
        <v>589.62734466588506</v>
      </c>
    </row>
    <row r="13375" spans="1:21" x14ac:dyDescent="0.35">
      <c r="A13375" t="s">
        <v>1357</v>
      </c>
      <c r="B13375" t="s">
        <v>3258</v>
      </c>
      <c r="C13375" t="str">
        <f>SUBSTITUTE(Table1[[#This Row],[Fuel]],", ",",")</f>
        <v>fossil liquids: diesel</v>
      </c>
      <c r="D13375" t="s">
        <v>3258</v>
      </c>
      <c r="H13375" t="s">
        <v>3441</v>
      </c>
      <c r="I13375">
        <v>13.31</v>
      </c>
      <c r="J13375" t="s">
        <v>3447</v>
      </c>
      <c r="K13375">
        <v>2025</v>
      </c>
      <c r="L13375" t="s">
        <v>29</v>
      </c>
      <c r="M13375" t="s">
        <v>29</v>
      </c>
      <c r="N13375">
        <v>52.860081000000001</v>
      </c>
      <c r="O13375">
        <v>-8.9359400000000004</v>
      </c>
      <c r="P13375" t="s">
        <v>3524</v>
      </c>
      <c r="Q13375" s="3">
        <f>Table1[[#This Row],[Capacity (MW)]]*0.395*8760*10^-6</f>
        <v>4.6055262E-2</v>
      </c>
      <c r="R13375" s="3" cm="1">
        <f t="array" ref="R13375">AVERAGE(VLOOKUP(_xlfn.TEXTSPLIT(Table1[[#This Row],[Fuel (no space after comma)]], ","), FuelList_Final_EF!$A$2:$B$65, 2, FALSE))</f>
        <v>78.106682297772565</v>
      </c>
      <c r="S13375" s="3">
        <f>Table1[[#This Row],[Generation (TWh)]]*10^9*VLOOKUP(Table1[[#This Row],[Turbine/Engine Technology]],Technology_HR!$A$2:$B$11,2,FALSE)*10^-6</f>
        <v>347671.172838</v>
      </c>
      <c r="T13375" s="5">
        <f>Table1[[#This Row],[Fuel Consumption (mmBtu)]]*Table1[[#This Row],[Emission Factor (kg CO2/ mmBtu)]]*10^3</f>
        <v>27155441840.951641</v>
      </c>
      <c r="U13375" s="3">
        <f>Table1[[#This Row],[Emissions (g CO2)]]/(Table1[[#This Row],[Generation (TWh)]]*10^9)</f>
        <v>589.62734466588506</v>
      </c>
    </row>
    <row r="13376" spans="1:21" x14ac:dyDescent="0.35">
      <c r="A13376" t="s">
        <v>1357</v>
      </c>
      <c r="B13376" t="s">
        <v>3258</v>
      </c>
      <c r="C13376" t="str">
        <f>SUBSTITUTE(Table1[[#This Row],[Fuel]],", ",",")</f>
        <v>fossil liquids: diesel</v>
      </c>
      <c r="D13376" t="s">
        <v>3258</v>
      </c>
      <c r="H13376" t="s">
        <v>3441</v>
      </c>
      <c r="I13376">
        <v>13.31</v>
      </c>
      <c r="J13376" t="s">
        <v>3447</v>
      </c>
      <c r="K13376">
        <v>2025</v>
      </c>
      <c r="L13376" t="s">
        <v>29</v>
      </c>
      <c r="M13376" t="s">
        <v>29</v>
      </c>
      <c r="N13376">
        <v>52.860081000000001</v>
      </c>
      <c r="O13376">
        <v>-8.9359400000000004</v>
      </c>
      <c r="P13376" t="s">
        <v>3524</v>
      </c>
      <c r="Q13376" s="3">
        <f>Table1[[#This Row],[Capacity (MW)]]*0.395*8760*10^-6</f>
        <v>4.6055262E-2</v>
      </c>
      <c r="R13376" s="3" cm="1">
        <f t="array" ref="R13376">AVERAGE(VLOOKUP(_xlfn.TEXTSPLIT(Table1[[#This Row],[Fuel (no space after comma)]], ","), FuelList_Final_EF!$A$2:$B$65, 2, FALSE))</f>
        <v>78.106682297772565</v>
      </c>
      <c r="S13376" s="3">
        <f>Table1[[#This Row],[Generation (TWh)]]*10^9*VLOOKUP(Table1[[#This Row],[Turbine/Engine Technology]],Technology_HR!$A$2:$B$11,2,FALSE)*10^-6</f>
        <v>347671.172838</v>
      </c>
      <c r="T13376" s="5">
        <f>Table1[[#This Row],[Fuel Consumption (mmBtu)]]*Table1[[#This Row],[Emission Factor (kg CO2/ mmBtu)]]*10^3</f>
        <v>27155441840.951641</v>
      </c>
      <c r="U13376" s="3">
        <f>Table1[[#This Row],[Emissions (g CO2)]]/(Table1[[#This Row],[Generation (TWh)]]*10^9)</f>
        <v>589.62734466588506</v>
      </c>
    </row>
    <row r="13377" spans="1:21" x14ac:dyDescent="0.35">
      <c r="A13377" t="s">
        <v>1357</v>
      </c>
      <c r="B13377" t="s">
        <v>3258</v>
      </c>
      <c r="C13377" t="str">
        <f>SUBSTITUTE(Table1[[#This Row],[Fuel]],", ",",")</f>
        <v>fossil liquids: diesel</v>
      </c>
      <c r="D13377" t="s">
        <v>3258</v>
      </c>
      <c r="H13377" t="s">
        <v>3441</v>
      </c>
      <c r="I13377">
        <v>13.31</v>
      </c>
      <c r="J13377" t="s">
        <v>3447</v>
      </c>
      <c r="K13377">
        <v>2025</v>
      </c>
      <c r="L13377" t="s">
        <v>29</v>
      </c>
      <c r="M13377" t="s">
        <v>29</v>
      </c>
      <c r="N13377">
        <v>52.860081000000001</v>
      </c>
      <c r="O13377">
        <v>-8.9359400000000004</v>
      </c>
      <c r="P13377" t="s">
        <v>3524</v>
      </c>
      <c r="Q13377" s="3">
        <f>Table1[[#This Row],[Capacity (MW)]]*0.395*8760*10^-6</f>
        <v>4.6055262E-2</v>
      </c>
      <c r="R13377" s="3" cm="1">
        <f t="array" ref="R13377">AVERAGE(VLOOKUP(_xlfn.TEXTSPLIT(Table1[[#This Row],[Fuel (no space after comma)]], ","), FuelList_Final_EF!$A$2:$B$65, 2, FALSE))</f>
        <v>78.106682297772565</v>
      </c>
      <c r="S13377" s="3">
        <f>Table1[[#This Row],[Generation (TWh)]]*10^9*VLOOKUP(Table1[[#This Row],[Turbine/Engine Technology]],Technology_HR!$A$2:$B$11,2,FALSE)*10^-6</f>
        <v>347671.172838</v>
      </c>
      <c r="T13377" s="5">
        <f>Table1[[#This Row],[Fuel Consumption (mmBtu)]]*Table1[[#This Row],[Emission Factor (kg CO2/ mmBtu)]]*10^3</f>
        <v>27155441840.951641</v>
      </c>
      <c r="U13377" s="3">
        <f>Table1[[#This Row],[Emissions (g CO2)]]/(Table1[[#This Row],[Generation (TWh)]]*10^9)</f>
        <v>589.62734466588506</v>
      </c>
    </row>
    <row r="13378" spans="1:21" x14ac:dyDescent="0.35">
      <c r="A13378" t="s">
        <v>1357</v>
      </c>
      <c r="B13378" t="s">
        <v>3258</v>
      </c>
      <c r="C13378" t="str">
        <f>SUBSTITUTE(Table1[[#This Row],[Fuel]],", ",",")</f>
        <v>fossil liquids: diesel</v>
      </c>
      <c r="D13378" t="s">
        <v>3258</v>
      </c>
      <c r="H13378" t="s">
        <v>3441</v>
      </c>
      <c r="I13378">
        <v>13.31</v>
      </c>
      <c r="J13378" t="s">
        <v>3447</v>
      </c>
      <c r="K13378">
        <v>2025</v>
      </c>
      <c r="L13378" t="s">
        <v>29</v>
      </c>
      <c r="M13378" t="s">
        <v>29</v>
      </c>
      <c r="N13378">
        <v>52.860081000000001</v>
      </c>
      <c r="O13378">
        <v>-8.9359400000000004</v>
      </c>
      <c r="P13378" t="s">
        <v>3524</v>
      </c>
      <c r="Q13378" s="3">
        <f>Table1[[#This Row],[Capacity (MW)]]*0.395*8760*10^-6</f>
        <v>4.6055262E-2</v>
      </c>
      <c r="R13378" s="3" cm="1">
        <f t="array" ref="R13378">AVERAGE(VLOOKUP(_xlfn.TEXTSPLIT(Table1[[#This Row],[Fuel (no space after comma)]], ","), FuelList_Final_EF!$A$2:$B$65, 2, FALSE))</f>
        <v>78.106682297772565</v>
      </c>
      <c r="S13378" s="3">
        <f>Table1[[#This Row],[Generation (TWh)]]*10^9*VLOOKUP(Table1[[#This Row],[Turbine/Engine Technology]],Technology_HR!$A$2:$B$11,2,FALSE)*10^-6</f>
        <v>347671.172838</v>
      </c>
      <c r="T13378" s="5">
        <f>Table1[[#This Row],[Fuel Consumption (mmBtu)]]*Table1[[#This Row],[Emission Factor (kg CO2/ mmBtu)]]*10^3</f>
        <v>27155441840.951641</v>
      </c>
      <c r="U13378" s="3">
        <f>Table1[[#This Row],[Emissions (g CO2)]]/(Table1[[#This Row],[Generation (TWh)]]*10^9)</f>
        <v>589.62734466588506</v>
      </c>
    </row>
    <row r="13379" spans="1:21" x14ac:dyDescent="0.35">
      <c r="A13379" t="s">
        <v>1357</v>
      </c>
      <c r="B13379" t="s">
        <v>3258</v>
      </c>
      <c r="C13379" t="str">
        <f>SUBSTITUTE(Table1[[#This Row],[Fuel]],", ",",")</f>
        <v>fossil liquids: diesel</v>
      </c>
      <c r="D13379" t="s">
        <v>3258</v>
      </c>
      <c r="H13379" t="s">
        <v>3441</v>
      </c>
      <c r="I13379">
        <v>13.31</v>
      </c>
      <c r="J13379" t="s">
        <v>3447</v>
      </c>
      <c r="K13379">
        <v>2025</v>
      </c>
      <c r="L13379" t="s">
        <v>29</v>
      </c>
      <c r="M13379" t="s">
        <v>29</v>
      </c>
      <c r="N13379">
        <v>52.860081000000001</v>
      </c>
      <c r="O13379">
        <v>-8.9359400000000004</v>
      </c>
      <c r="P13379" t="s">
        <v>3524</v>
      </c>
      <c r="Q13379" s="3">
        <f>Table1[[#This Row],[Capacity (MW)]]*0.395*8760*10^-6</f>
        <v>4.6055262E-2</v>
      </c>
      <c r="R13379" s="3" cm="1">
        <f t="array" ref="R13379">AVERAGE(VLOOKUP(_xlfn.TEXTSPLIT(Table1[[#This Row],[Fuel (no space after comma)]], ","), FuelList_Final_EF!$A$2:$B$65, 2, FALSE))</f>
        <v>78.106682297772565</v>
      </c>
      <c r="S13379" s="3">
        <f>Table1[[#This Row],[Generation (TWh)]]*10^9*VLOOKUP(Table1[[#This Row],[Turbine/Engine Technology]],Technology_HR!$A$2:$B$11,2,FALSE)*10^-6</f>
        <v>347671.172838</v>
      </c>
      <c r="T13379" s="5">
        <f>Table1[[#This Row],[Fuel Consumption (mmBtu)]]*Table1[[#This Row],[Emission Factor (kg CO2/ mmBtu)]]*10^3</f>
        <v>27155441840.951641</v>
      </c>
      <c r="U13379" s="3">
        <f>Table1[[#This Row],[Emissions (g CO2)]]/(Table1[[#This Row],[Generation (TWh)]]*10^9)</f>
        <v>589.62734466588506</v>
      </c>
    </row>
    <row r="13380" spans="1:21" x14ac:dyDescent="0.35">
      <c r="A13380" t="s">
        <v>251</v>
      </c>
      <c r="B13380" t="s">
        <v>3239</v>
      </c>
      <c r="C13380" t="str">
        <f>SUBSTITUTE(Table1[[#This Row],[Fuel]],", ",",")</f>
        <v>fossil gas: natural gas</v>
      </c>
      <c r="D13380" t="s">
        <v>3239</v>
      </c>
      <c r="H13380" t="s">
        <v>3436</v>
      </c>
      <c r="I13380">
        <v>29.1</v>
      </c>
      <c r="J13380" t="s">
        <v>3446</v>
      </c>
      <c r="K13380">
        <v>2010</v>
      </c>
      <c r="L13380" t="s">
        <v>29</v>
      </c>
      <c r="M13380" t="s">
        <v>29</v>
      </c>
      <c r="N13380">
        <v>-17.196321000000001</v>
      </c>
      <c r="O13380">
        <v>-64.514505999999997</v>
      </c>
      <c r="P13380" t="s">
        <v>3471</v>
      </c>
      <c r="Q13380" s="3">
        <f>Table1[[#This Row],[Capacity (MW)]]*0.395*8760*10^-6</f>
        <v>0.10069182</v>
      </c>
      <c r="R13380" s="3" cm="1">
        <f t="array" ref="R13380">AVERAGE(VLOOKUP(_xlfn.TEXTSPLIT(Table1[[#This Row],[Fuel (no space after comma)]], ","), FuelList_Final_EF!$A$2:$B$65, 2, FALSE))</f>
        <v>53.06</v>
      </c>
      <c r="S13380" s="3">
        <f>Table1[[#This Row],[Generation (TWh)]]*10^9*VLOOKUP(Table1[[#This Row],[Turbine/Engine Technology]],Technology_HR!$A$2:$B$11,2,FALSE)*10^-6</f>
        <v>1108616.9382</v>
      </c>
      <c r="T13380" s="5">
        <f>Table1[[#This Row],[Fuel Consumption (mmBtu)]]*Table1[[#This Row],[Emission Factor (kg CO2/ mmBtu)]]*10^3</f>
        <v>58823214740.891998</v>
      </c>
      <c r="U13380" s="3">
        <f>Table1[[#This Row],[Emissions (g CO2)]]/(Table1[[#This Row],[Generation (TWh)]]*10^9)</f>
        <v>584.19060000000002</v>
      </c>
    </row>
    <row r="13381" spans="1:21" x14ac:dyDescent="0.35">
      <c r="A13381" t="s">
        <v>251</v>
      </c>
      <c r="B13381" t="s">
        <v>3239</v>
      </c>
      <c r="C13381" t="str">
        <f>SUBSTITUTE(Table1[[#This Row],[Fuel]],", ",",")</f>
        <v>fossil gas: natural gas</v>
      </c>
      <c r="D13381" t="s">
        <v>3239</v>
      </c>
      <c r="H13381" t="s">
        <v>3436</v>
      </c>
      <c r="I13381">
        <v>29.1</v>
      </c>
      <c r="J13381" t="s">
        <v>3446</v>
      </c>
      <c r="K13381">
        <v>2010</v>
      </c>
      <c r="L13381" t="s">
        <v>29</v>
      </c>
      <c r="M13381" t="s">
        <v>29</v>
      </c>
      <c r="N13381">
        <v>-17.196321000000001</v>
      </c>
      <c r="O13381">
        <v>-64.514505999999997</v>
      </c>
      <c r="P13381" t="s">
        <v>3471</v>
      </c>
      <c r="Q13381" s="3">
        <f>Table1[[#This Row],[Capacity (MW)]]*0.395*8760*10^-6</f>
        <v>0.10069182</v>
      </c>
      <c r="R13381" s="3" cm="1">
        <f t="array" ref="R13381">AVERAGE(VLOOKUP(_xlfn.TEXTSPLIT(Table1[[#This Row],[Fuel (no space after comma)]], ","), FuelList_Final_EF!$A$2:$B$65, 2, FALSE))</f>
        <v>53.06</v>
      </c>
      <c r="S13381" s="3">
        <f>Table1[[#This Row],[Generation (TWh)]]*10^9*VLOOKUP(Table1[[#This Row],[Turbine/Engine Technology]],Technology_HR!$A$2:$B$11,2,FALSE)*10^-6</f>
        <v>1108616.9382</v>
      </c>
      <c r="T13381" s="5">
        <f>Table1[[#This Row],[Fuel Consumption (mmBtu)]]*Table1[[#This Row],[Emission Factor (kg CO2/ mmBtu)]]*10^3</f>
        <v>58823214740.891998</v>
      </c>
      <c r="U13381" s="3">
        <f>Table1[[#This Row],[Emissions (g CO2)]]/(Table1[[#This Row],[Generation (TWh)]]*10^9)</f>
        <v>584.19060000000002</v>
      </c>
    </row>
    <row r="13382" spans="1:21" x14ac:dyDescent="0.35">
      <c r="A13382" t="s">
        <v>251</v>
      </c>
      <c r="B13382" t="s">
        <v>3239</v>
      </c>
      <c r="C13382" t="str">
        <f>SUBSTITUTE(Table1[[#This Row],[Fuel]],", ",",")</f>
        <v>fossil gas: natural gas</v>
      </c>
      <c r="D13382" t="s">
        <v>3239</v>
      </c>
      <c r="H13382" t="s">
        <v>3436</v>
      </c>
      <c r="I13382">
        <v>29.1</v>
      </c>
      <c r="J13382" t="s">
        <v>3446</v>
      </c>
      <c r="K13382">
        <v>2010</v>
      </c>
      <c r="L13382" t="s">
        <v>29</v>
      </c>
      <c r="M13382" t="s">
        <v>29</v>
      </c>
      <c r="N13382">
        <v>-17.196321000000001</v>
      </c>
      <c r="O13382">
        <v>-64.514505999999997</v>
      </c>
      <c r="P13382" t="s">
        <v>3471</v>
      </c>
      <c r="Q13382" s="3">
        <f>Table1[[#This Row],[Capacity (MW)]]*0.395*8760*10^-6</f>
        <v>0.10069182</v>
      </c>
      <c r="R13382" s="3" cm="1">
        <f t="array" ref="R13382">AVERAGE(VLOOKUP(_xlfn.TEXTSPLIT(Table1[[#This Row],[Fuel (no space after comma)]], ","), FuelList_Final_EF!$A$2:$B$65, 2, FALSE))</f>
        <v>53.06</v>
      </c>
      <c r="S13382" s="3">
        <f>Table1[[#This Row],[Generation (TWh)]]*10^9*VLOOKUP(Table1[[#This Row],[Turbine/Engine Technology]],Technology_HR!$A$2:$B$11,2,FALSE)*10^-6</f>
        <v>1108616.9382</v>
      </c>
      <c r="T13382" s="5">
        <f>Table1[[#This Row],[Fuel Consumption (mmBtu)]]*Table1[[#This Row],[Emission Factor (kg CO2/ mmBtu)]]*10^3</f>
        <v>58823214740.891998</v>
      </c>
      <c r="U13382" s="3">
        <f>Table1[[#This Row],[Emissions (g CO2)]]/(Table1[[#This Row],[Generation (TWh)]]*10^9)</f>
        <v>584.19060000000002</v>
      </c>
    </row>
    <row r="13383" spans="1:21" x14ac:dyDescent="0.35">
      <c r="A13383" t="s">
        <v>251</v>
      </c>
      <c r="B13383" t="s">
        <v>3239</v>
      </c>
      <c r="C13383" t="str">
        <f>SUBSTITUTE(Table1[[#This Row],[Fuel]],", ",",")</f>
        <v>fossil gas: natural gas</v>
      </c>
      <c r="D13383" t="s">
        <v>3239</v>
      </c>
      <c r="H13383" t="s">
        <v>3436</v>
      </c>
      <c r="I13383">
        <v>29.1</v>
      </c>
      <c r="J13383" t="s">
        <v>3446</v>
      </c>
      <c r="K13383">
        <v>2010</v>
      </c>
      <c r="L13383" t="s">
        <v>29</v>
      </c>
      <c r="M13383" t="s">
        <v>29</v>
      </c>
      <c r="N13383">
        <v>-17.196321000000001</v>
      </c>
      <c r="O13383">
        <v>-64.514505999999997</v>
      </c>
      <c r="P13383" t="s">
        <v>3471</v>
      </c>
      <c r="Q13383" s="3">
        <f>Table1[[#This Row],[Capacity (MW)]]*0.395*8760*10^-6</f>
        <v>0.10069182</v>
      </c>
      <c r="R13383" s="3" cm="1">
        <f t="array" ref="R13383">AVERAGE(VLOOKUP(_xlfn.TEXTSPLIT(Table1[[#This Row],[Fuel (no space after comma)]], ","), FuelList_Final_EF!$A$2:$B$65, 2, FALSE))</f>
        <v>53.06</v>
      </c>
      <c r="S13383" s="3">
        <f>Table1[[#This Row],[Generation (TWh)]]*10^9*VLOOKUP(Table1[[#This Row],[Turbine/Engine Technology]],Technology_HR!$A$2:$B$11,2,FALSE)*10^-6</f>
        <v>1108616.9382</v>
      </c>
      <c r="T13383" s="5">
        <f>Table1[[#This Row],[Fuel Consumption (mmBtu)]]*Table1[[#This Row],[Emission Factor (kg CO2/ mmBtu)]]*10^3</f>
        <v>58823214740.891998</v>
      </c>
      <c r="U13383" s="3">
        <f>Table1[[#This Row],[Emissions (g CO2)]]/(Table1[[#This Row],[Generation (TWh)]]*10^9)</f>
        <v>584.19060000000002</v>
      </c>
    </row>
    <row r="13384" spans="1:21" x14ac:dyDescent="0.35">
      <c r="A13384" t="s">
        <v>915</v>
      </c>
      <c r="B13384" t="s">
        <v>3246</v>
      </c>
      <c r="C13384" t="str">
        <f>SUBSTITUTE(Table1[[#This Row],[Fuel]],", ",",")</f>
        <v>fossil gas: natural gas,fossil liquids: light fuel oil</v>
      </c>
      <c r="D13384" t="s">
        <v>3239</v>
      </c>
      <c r="E13384" t="s">
        <v>3282</v>
      </c>
      <c r="H13384" t="s">
        <v>3437</v>
      </c>
      <c r="I13384">
        <v>40</v>
      </c>
      <c r="J13384" t="s">
        <v>3446</v>
      </c>
      <c r="K13384">
        <v>2018</v>
      </c>
      <c r="L13384" t="s">
        <v>29</v>
      </c>
      <c r="M13384" t="s">
        <v>29</v>
      </c>
      <c r="N13384">
        <v>1.6928430000000001</v>
      </c>
      <c r="O13384">
        <v>10.051647000000001</v>
      </c>
      <c r="P13384" t="s">
        <v>3500</v>
      </c>
      <c r="Q13384" s="3">
        <f>Table1[[#This Row],[Capacity (MW)]]*0.395*8760*10^-6</f>
        <v>0.138408</v>
      </c>
      <c r="R13384" s="3" cm="1">
        <f t="array" ref="R13384">AVERAGE(VLOOKUP(_xlfn.TEXTSPLIT(Table1[[#This Row],[Fuel (no space after comma)]], ","), FuelList_Final_EF!$A$2:$B$65, 2, FALSE))</f>
        <v>65.59167633104903</v>
      </c>
      <c r="S13384" s="3">
        <f>Table1[[#This Row],[Generation (TWh)]]*10^9*VLOOKUP(Table1[[#This Row],[Turbine/Engine Technology]],Technology_HR!$A$2:$B$11,2,FALSE)*10^-6</f>
        <v>1231831.2</v>
      </c>
      <c r="T13384" s="5">
        <f>Table1[[#This Row],[Fuel Consumption (mmBtu)]]*Table1[[#This Row],[Emission Factor (kg CO2/ mmBtu)]]*10^3</f>
        <v>80797873364.887711</v>
      </c>
      <c r="U13384" s="3">
        <f>Table1[[#This Row],[Emissions (g CO2)]]/(Table1[[#This Row],[Generation (TWh)]]*10^9)</f>
        <v>583.76591934633632</v>
      </c>
    </row>
    <row r="13385" spans="1:21" x14ac:dyDescent="0.35">
      <c r="A13385" t="s">
        <v>1248</v>
      </c>
      <c r="B13385" t="s">
        <v>3239</v>
      </c>
      <c r="C13385" t="str">
        <f>SUBSTITUTE(Table1[[#This Row],[Fuel]],", ",",")</f>
        <v>fossil gas: natural gas</v>
      </c>
      <c r="D13385" t="s">
        <v>3239</v>
      </c>
      <c r="H13385" t="s">
        <v>3436</v>
      </c>
      <c r="I13385">
        <v>25</v>
      </c>
      <c r="J13385" t="s">
        <v>3446</v>
      </c>
      <c r="K13385">
        <v>2016</v>
      </c>
      <c r="L13385" t="s">
        <v>29</v>
      </c>
      <c r="M13385" t="s">
        <v>29</v>
      </c>
      <c r="N13385">
        <v>34.109451999999997</v>
      </c>
      <c r="O13385">
        <v>46.523108000000001</v>
      </c>
      <c r="P13385" t="s">
        <v>3522</v>
      </c>
      <c r="Q13385" s="3">
        <f>Table1[[#This Row],[Capacity (MW)]]*0.395*8760*10^-6</f>
        <v>8.6504999999999999E-2</v>
      </c>
      <c r="R13385" s="3" cm="1">
        <f t="array" ref="R13385">AVERAGE(VLOOKUP(_xlfn.TEXTSPLIT(Table1[[#This Row],[Fuel (no space after comma)]], ","), FuelList_Final_EF!$A$2:$B$65, 2, FALSE))</f>
        <v>53.06</v>
      </c>
      <c r="S13385" s="3">
        <f>Table1[[#This Row],[Generation (TWh)]]*10^9*VLOOKUP(Table1[[#This Row],[Turbine/Engine Technology]],Technology_HR!$A$2:$B$11,2,FALSE)*10^-6</f>
        <v>952420.04999999993</v>
      </c>
      <c r="T13385" s="5">
        <f>Table1[[#This Row],[Fuel Consumption (mmBtu)]]*Table1[[#This Row],[Emission Factor (kg CO2/ mmBtu)]]*10^3</f>
        <v>50535407853</v>
      </c>
      <c r="U13385" s="3">
        <f>Table1[[#This Row],[Emissions (g CO2)]]/(Table1[[#This Row],[Generation (TWh)]]*10^9)</f>
        <v>584.19060000000002</v>
      </c>
    </row>
    <row r="13386" spans="1:21" x14ac:dyDescent="0.35">
      <c r="A13386" t="s">
        <v>1248</v>
      </c>
      <c r="B13386" t="s">
        <v>3239</v>
      </c>
      <c r="C13386" t="str">
        <f>SUBSTITUTE(Table1[[#This Row],[Fuel]],", ",",")</f>
        <v>fossil gas: natural gas</v>
      </c>
      <c r="D13386" t="s">
        <v>3239</v>
      </c>
      <c r="H13386" t="s">
        <v>3436</v>
      </c>
      <c r="I13386">
        <v>25</v>
      </c>
      <c r="J13386" t="s">
        <v>3446</v>
      </c>
      <c r="K13386">
        <v>2016</v>
      </c>
      <c r="L13386" t="s">
        <v>29</v>
      </c>
      <c r="M13386" t="s">
        <v>29</v>
      </c>
      <c r="N13386">
        <v>34.109451999999997</v>
      </c>
      <c r="O13386">
        <v>46.523108000000001</v>
      </c>
      <c r="P13386" t="s">
        <v>3522</v>
      </c>
      <c r="Q13386" s="3">
        <f>Table1[[#This Row],[Capacity (MW)]]*0.395*8760*10^-6</f>
        <v>8.6504999999999999E-2</v>
      </c>
      <c r="R13386" s="3" cm="1">
        <f t="array" ref="R13386">AVERAGE(VLOOKUP(_xlfn.TEXTSPLIT(Table1[[#This Row],[Fuel (no space after comma)]], ","), FuelList_Final_EF!$A$2:$B$65, 2, FALSE))</f>
        <v>53.06</v>
      </c>
      <c r="S13386" s="3">
        <f>Table1[[#This Row],[Generation (TWh)]]*10^9*VLOOKUP(Table1[[#This Row],[Turbine/Engine Technology]],Technology_HR!$A$2:$B$11,2,FALSE)*10^-6</f>
        <v>952420.04999999993</v>
      </c>
      <c r="T13386" s="5">
        <f>Table1[[#This Row],[Fuel Consumption (mmBtu)]]*Table1[[#This Row],[Emission Factor (kg CO2/ mmBtu)]]*10^3</f>
        <v>50535407853</v>
      </c>
      <c r="U13386" s="3">
        <f>Table1[[#This Row],[Emissions (g CO2)]]/(Table1[[#This Row],[Generation (TWh)]]*10^9)</f>
        <v>584.19060000000002</v>
      </c>
    </row>
    <row r="13387" spans="1:21" x14ac:dyDescent="0.35">
      <c r="A13387" t="s">
        <v>1248</v>
      </c>
      <c r="B13387" t="s">
        <v>3239</v>
      </c>
      <c r="C13387" t="str">
        <f>SUBSTITUTE(Table1[[#This Row],[Fuel]],", ",",")</f>
        <v>fossil gas: natural gas</v>
      </c>
      <c r="D13387" t="s">
        <v>3239</v>
      </c>
      <c r="H13387" t="s">
        <v>3436</v>
      </c>
      <c r="I13387">
        <v>25</v>
      </c>
      <c r="J13387" t="s">
        <v>3446</v>
      </c>
      <c r="K13387">
        <v>2016</v>
      </c>
      <c r="L13387" t="s">
        <v>29</v>
      </c>
      <c r="M13387" t="s">
        <v>29</v>
      </c>
      <c r="N13387">
        <v>34.109451999999997</v>
      </c>
      <c r="O13387">
        <v>46.523108000000001</v>
      </c>
      <c r="P13387" t="s">
        <v>3522</v>
      </c>
      <c r="Q13387" s="3">
        <f>Table1[[#This Row],[Capacity (MW)]]*0.395*8760*10^-6</f>
        <v>8.6504999999999999E-2</v>
      </c>
      <c r="R13387" s="3" cm="1">
        <f t="array" ref="R13387">AVERAGE(VLOOKUP(_xlfn.TEXTSPLIT(Table1[[#This Row],[Fuel (no space after comma)]], ","), FuelList_Final_EF!$A$2:$B$65, 2, FALSE))</f>
        <v>53.06</v>
      </c>
      <c r="S13387" s="3">
        <f>Table1[[#This Row],[Generation (TWh)]]*10^9*VLOOKUP(Table1[[#This Row],[Turbine/Engine Technology]],Technology_HR!$A$2:$B$11,2,FALSE)*10^-6</f>
        <v>952420.04999999993</v>
      </c>
      <c r="T13387" s="5">
        <f>Table1[[#This Row],[Fuel Consumption (mmBtu)]]*Table1[[#This Row],[Emission Factor (kg CO2/ mmBtu)]]*10^3</f>
        <v>50535407853</v>
      </c>
      <c r="U13387" s="3">
        <f>Table1[[#This Row],[Emissions (g CO2)]]/(Table1[[#This Row],[Generation (TWh)]]*10^9)</f>
        <v>584.19060000000002</v>
      </c>
    </row>
    <row r="13388" spans="1:21" x14ac:dyDescent="0.35">
      <c r="A13388" t="s">
        <v>1248</v>
      </c>
      <c r="B13388" t="s">
        <v>3239</v>
      </c>
      <c r="C13388" t="str">
        <f>SUBSTITUTE(Table1[[#This Row],[Fuel]],", ",",")</f>
        <v>fossil gas: natural gas</v>
      </c>
      <c r="D13388" t="s">
        <v>3239</v>
      </c>
      <c r="H13388" t="s">
        <v>3436</v>
      </c>
      <c r="I13388">
        <v>25</v>
      </c>
      <c r="J13388" t="s">
        <v>3446</v>
      </c>
      <c r="K13388">
        <v>2016</v>
      </c>
      <c r="L13388" t="s">
        <v>29</v>
      </c>
      <c r="M13388" t="s">
        <v>29</v>
      </c>
      <c r="N13388">
        <v>34.109451999999997</v>
      </c>
      <c r="O13388">
        <v>46.523108000000001</v>
      </c>
      <c r="P13388" t="s">
        <v>3522</v>
      </c>
      <c r="Q13388" s="3">
        <f>Table1[[#This Row],[Capacity (MW)]]*0.395*8760*10^-6</f>
        <v>8.6504999999999999E-2</v>
      </c>
      <c r="R13388" s="3" cm="1">
        <f t="array" ref="R13388">AVERAGE(VLOOKUP(_xlfn.TEXTSPLIT(Table1[[#This Row],[Fuel (no space after comma)]], ","), FuelList_Final_EF!$A$2:$B$65, 2, FALSE))</f>
        <v>53.06</v>
      </c>
      <c r="S13388" s="3">
        <f>Table1[[#This Row],[Generation (TWh)]]*10^9*VLOOKUP(Table1[[#This Row],[Turbine/Engine Technology]],Technology_HR!$A$2:$B$11,2,FALSE)*10^-6</f>
        <v>952420.04999999993</v>
      </c>
      <c r="T13388" s="5">
        <f>Table1[[#This Row],[Fuel Consumption (mmBtu)]]*Table1[[#This Row],[Emission Factor (kg CO2/ mmBtu)]]*10^3</f>
        <v>50535407853</v>
      </c>
      <c r="U13388" s="3">
        <f>Table1[[#This Row],[Emissions (g CO2)]]/(Table1[[#This Row],[Generation (TWh)]]*10^9)</f>
        <v>584.19060000000002</v>
      </c>
    </row>
    <row r="13389" spans="1:21" x14ac:dyDescent="0.35">
      <c r="A13389" t="s">
        <v>1272</v>
      </c>
      <c r="B13389" t="s">
        <v>3239</v>
      </c>
      <c r="C13389" t="str">
        <f>SUBSTITUTE(Table1[[#This Row],[Fuel]],", ",",")</f>
        <v>fossil gas: natural gas</v>
      </c>
      <c r="D13389" t="s">
        <v>3239</v>
      </c>
      <c r="H13389" t="s">
        <v>3436</v>
      </c>
      <c r="I13389">
        <v>28</v>
      </c>
      <c r="J13389" t="s">
        <v>3446</v>
      </c>
      <c r="K13389" t="s">
        <v>29</v>
      </c>
      <c r="L13389" t="s">
        <v>29</v>
      </c>
      <c r="M13389" t="s">
        <v>29</v>
      </c>
      <c r="N13389">
        <v>28.762136999999999</v>
      </c>
      <c r="O13389">
        <v>51.515396000000003</v>
      </c>
      <c r="P13389" t="s">
        <v>3522</v>
      </c>
      <c r="Q13389" s="3">
        <f>Table1[[#This Row],[Capacity (MW)]]*0.395*8760*10^-6</f>
        <v>9.6885600000000002E-2</v>
      </c>
      <c r="R13389" s="3" cm="1">
        <f t="array" ref="R13389">AVERAGE(VLOOKUP(_xlfn.TEXTSPLIT(Table1[[#This Row],[Fuel (no space after comma)]], ","), FuelList_Final_EF!$A$2:$B$65, 2, FALSE))</f>
        <v>53.06</v>
      </c>
      <c r="S13389" s="3">
        <f>Table1[[#This Row],[Generation (TWh)]]*10^9*VLOOKUP(Table1[[#This Row],[Turbine/Engine Technology]],Technology_HR!$A$2:$B$11,2,FALSE)*10^-6</f>
        <v>1066710.456</v>
      </c>
      <c r="T13389" s="5">
        <f>Table1[[#This Row],[Fuel Consumption (mmBtu)]]*Table1[[#This Row],[Emission Factor (kg CO2/ mmBtu)]]*10^3</f>
        <v>56599656795.360008</v>
      </c>
      <c r="U13389" s="3">
        <f>Table1[[#This Row],[Emissions (g CO2)]]/(Table1[[#This Row],[Generation (TWh)]]*10^9)</f>
        <v>584.19060000000013</v>
      </c>
    </row>
    <row r="13390" spans="1:21" x14ac:dyDescent="0.35">
      <c r="A13390" t="s">
        <v>1272</v>
      </c>
      <c r="B13390" t="s">
        <v>3239</v>
      </c>
      <c r="C13390" t="str">
        <f>SUBSTITUTE(Table1[[#This Row],[Fuel]],", ",",")</f>
        <v>fossil gas: natural gas</v>
      </c>
      <c r="D13390" t="s">
        <v>3239</v>
      </c>
      <c r="H13390" t="s">
        <v>3436</v>
      </c>
      <c r="I13390">
        <v>28</v>
      </c>
      <c r="J13390" t="s">
        <v>3446</v>
      </c>
      <c r="K13390" t="s">
        <v>29</v>
      </c>
      <c r="L13390" t="s">
        <v>29</v>
      </c>
      <c r="M13390" t="s">
        <v>29</v>
      </c>
      <c r="N13390">
        <v>28.762136999999999</v>
      </c>
      <c r="O13390">
        <v>51.515396000000003</v>
      </c>
      <c r="P13390" t="s">
        <v>3522</v>
      </c>
      <c r="Q13390" s="3">
        <f>Table1[[#This Row],[Capacity (MW)]]*0.395*8760*10^-6</f>
        <v>9.6885600000000002E-2</v>
      </c>
      <c r="R13390" s="3" cm="1">
        <f t="array" ref="R13390">AVERAGE(VLOOKUP(_xlfn.TEXTSPLIT(Table1[[#This Row],[Fuel (no space after comma)]], ","), FuelList_Final_EF!$A$2:$B$65, 2, FALSE))</f>
        <v>53.06</v>
      </c>
      <c r="S13390" s="3">
        <f>Table1[[#This Row],[Generation (TWh)]]*10^9*VLOOKUP(Table1[[#This Row],[Turbine/Engine Technology]],Technology_HR!$A$2:$B$11,2,FALSE)*10^-6</f>
        <v>1066710.456</v>
      </c>
      <c r="T13390" s="5">
        <f>Table1[[#This Row],[Fuel Consumption (mmBtu)]]*Table1[[#This Row],[Emission Factor (kg CO2/ mmBtu)]]*10^3</f>
        <v>56599656795.360008</v>
      </c>
      <c r="U13390" s="3">
        <f>Table1[[#This Row],[Emissions (g CO2)]]/(Table1[[#This Row],[Generation (TWh)]]*10^9)</f>
        <v>584.19060000000013</v>
      </c>
    </row>
    <row r="13391" spans="1:21" x14ac:dyDescent="0.35">
      <c r="A13391" t="s">
        <v>1272</v>
      </c>
      <c r="B13391" t="s">
        <v>3239</v>
      </c>
      <c r="C13391" t="str">
        <f>SUBSTITUTE(Table1[[#This Row],[Fuel]],", ",",")</f>
        <v>fossil gas: natural gas</v>
      </c>
      <c r="D13391" t="s">
        <v>3239</v>
      </c>
      <c r="H13391" t="s">
        <v>3436</v>
      </c>
      <c r="I13391">
        <v>28</v>
      </c>
      <c r="J13391" t="s">
        <v>3446</v>
      </c>
      <c r="K13391" t="s">
        <v>29</v>
      </c>
      <c r="L13391" t="s">
        <v>29</v>
      </c>
      <c r="M13391" t="s">
        <v>29</v>
      </c>
      <c r="N13391">
        <v>28.762136999999999</v>
      </c>
      <c r="O13391">
        <v>51.515396000000003</v>
      </c>
      <c r="P13391" t="s">
        <v>3522</v>
      </c>
      <c r="Q13391" s="3">
        <f>Table1[[#This Row],[Capacity (MW)]]*0.395*8760*10^-6</f>
        <v>9.6885600000000002E-2</v>
      </c>
      <c r="R13391" s="3" cm="1">
        <f t="array" ref="R13391">AVERAGE(VLOOKUP(_xlfn.TEXTSPLIT(Table1[[#This Row],[Fuel (no space after comma)]], ","), FuelList_Final_EF!$A$2:$B$65, 2, FALSE))</f>
        <v>53.06</v>
      </c>
      <c r="S13391" s="3">
        <f>Table1[[#This Row],[Generation (TWh)]]*10^9*VLOOKUP(Table1[[#This Row],[Turbine/Engine Technology]],Technology_HR!$A$2:$B$11,2,FALSE)*10^-6</f>
        <v>1066710.456</v>
      </c>
      <c r="T13391" s="5">
        <f>Table1[[#This Row],[Fuel Consumption (mmBtu)]]*Table1[[#This Row],[Emission Factor (kg CO2/ mmBtu)]]*10^3</f>
        <v>56599656795.360008</v>
      </c>
      <c r="U13391" s="3">
        <f>Table1[[#This Row],[Emissions (g CO2)]]/(Table1[[#This Row],[Generation (TWh)]]*10^9)</f>
        <v>584.19060000000013</v>
      </c>
    </row>
    <row r="13392" spans="1:21" x14ac:dyDescent="0.35">
      <c r="A13392" t="s">
        <v>403</v>
      </c>
      <c r="B13392" t="s">
        <v>3258</v>
      </c>
      <c r="C13392" t="str">
        <f>SUBSTITUTE(Table1[[#This Row],[Fuel]],", ",",")</f>
        <v>fossil liquids: diesel</v>
      </c>
      <c r="D13392" t="s">
        <v>3258</v>
      </c>
      <c r="H13392" t="s">
        <v>59</v>
      </c>
      <c r="I13392">
        <v>7</v>
      </c>
      <c r="J13392" t="s">
        <v>3446</v>
      </c>
      <c r="K13392" t="s">
        <v>29</v>
      </c>
      <c r="L13392" t="s">
        <v>29</v>
      </c>
      <c r="M13392" t="s">
        <v>29</v>
      </c>
      <c r="N13392">
        <v>12.135009999999999</v>
      </c>
      <c r="O13392">
        <v>14.99649</v>
      </c>
      <c r="P13392" t="s">
        <v>3483</v>
      </c>
      <c r="Q13392" s="3">
        <f>Table1[[#This Row],[Capacity (MW)]]*0.395*8760*10^-6</f>
        <v>2.4221400000000001E-2</v>
      </c>
      <c r="R13392" s="3" cm="1">
        <f t="array" ref="R13392">AVERAGE(VLOOKUP(_xlfn.TEXTSPLIT(Table1[[#This Row],[Fuel (no space after comma)]], ","), FuelList_Final_EF!$A$2:$B$65, 2, FALSE))</f>
        <v>78.106682297772565</v>
      </c>
      <c r="S13392" s="3">
        <f>Table1[[#This Row],[Generation (TWh)]]*10^9*VLOOKUP(Table1[[#This Row],[Turbine/Engine Technology]],Technology_HR!$A$2:$B$11,2,FALSE)*10^-6</f>
        <v>200928.6237</v>
      </c>
      <c r="T13392" s="5">
        <f>Table1[[#This Row],[Fuel Consumption (mmBtu)]]*Table1[[#This Row],[Emission Factor (kg CO2/ mmBtu)]]*10^3</f>
        <v>15693868175.864594</v>
      </c>
      <c r="U13392" s="3">
        <f>Table1[[#This Row],[Emissions (g CO2)]]/(Table1[[#This Row],[Generation (TWh)]]*10^9)</f>
        <v>647.93398300117224</v>
      </c>
    </row>
    <row r="13393" spans="1:21" x14ac:dyDescent="0.35">
      <c r="A13393" t="s">
        <v>1314</v>
      </c>
      <c r="B13393" t="s">
        <v>3240</v>
      </c>
      <c r="C13393" t="str">
        <f>SUBSTITUTE(Table1[[#This Row],[Fuel]],", ",",")</f>
        <v>fossil gas: natural gas,fossil liquids: diesel</v>
      </c>
      <c r="D13393" t="s">
        <v>3239</v>
      </c>
      <c r="E13393" t="s">
        <v>3258</v>
      </c>
      <c r="H13393" t="s">
        <v>3436</v>
      </c>
      <c r="I13393">
        <v>9.3000000000000007</v>
      </c>
      <c r="J13393" t="s">
        <v>3446</v>
      </c>
      <c r="K13393" t="s">
        <v>29</v>
      </c>
      <c r="L13393" t="s">
        <v>29</v>
      </c>
      <c r="M13393" t="s">
        <v>29</v>
      </c>
      <c r="N13393">
        <v>37.059407</v>
      </c>
      <c r="O13393">
        <v>55.205472999999998</v>
      </c>
      <c r="P13393" t="s">
        <v>3522</v>
      </c>
      <c r="Q13393" s="3">
        <f>Table1[[#This Row],[Capacity (MW)]]*0.395*8760*10^-6</f>
        <v>3.2179860000000005E-2</v>
      </c>
      <c r="R13393" s="3" cm="1">
        <f t="array" ref="R13393">AVERAGE(VLOOKUP(_xlfn.TEXTSPLIT(Table1[[#This Row],[Fuel (no space after comma)]], ","), FuelList_Final_EF!$A$2:$B$65, 2, FALSE))</f>
        <v>65.583341148886291</v>
      </c>
      <c r="S13393" s="3">
        <f>Table1[[#This Row],[Generation (TWh)]]*10^9*VLOOKUP(Table1[[#This Row],[Turbine/Engine Technology]],Technology_HR!$A$2:$B$11,2,FALSE)*10^-6</f>
        <v>354300.25860000006</v>
      </c>
      <c r="T13393" s="5">
        <f>Table1[[#This Row],[Fuel Consumption (mmBtu)]]*Table1[[#This Row],[Emission Factor (kg CO2/ mmBtu)]]*10^3</f>
        <v>23236194728.902435</v>
      </c>
      <c r="U13393" s="3">
        <f>Table1[[#This Row],[Emissions (g CO2)]]/(Table1[[#This Row],[Generation (TWh)]]*10^9)</f>
        <v>722.072586049238</v>
      </c>
    </row>
    <row r="13394" spans="1:21" x14ac:dyDescent="0.35">
      <c r="A13394" t="s">
        <v>1314</v>
      </c>
      <c r="B13394" t="s">
        <v>3240</v>
      </c>
      <c r="C13394" t="str">
        <f>SUBSTITUTE(Table1[[#This Row],[Fuel]],", ",",")</f>
        <v>fossil gas: natural gas,fossil liquids: diesel</v>
      </c>
      <c r="D13394" t="s">
        <v>3239</v>
      </c>
      <c r="E13394" t="s">
        <v>3258</v>
      </c>
      <c r="H13394" t="s">
        <v>3436</v>
      </c>
      <c r="I13394">
        <v>9.3000000000000007</v>
      </c>
      <c r="J13394" t="s">
        <v>3446</v>
      </c>
      <c r="K13394" t="s">
        <v>29</v>
      </c>
      <c r="L13394" t="s">
        <v>29</v>
      </c>
      <c r="M13394" t="s">
        <v>29</v>
      </c>
      <c r="N13394">
        <v>37.059407</v>
      </c>
      <c r="O13394">
        <v>55.205472999999998</v>
      </c>
      <c r="P13394" t="s">
        <v>3522</v>
      </c>
      <c r="Q13394" s="3">
        <f>Table1[[#This Row],[Capacity (MW)]]*0.395*8760*10^-6</f>
        <v>3.2179860000000005E-2</v>
      </c>
      <c r="R13394" s="3" cm="1">
        <f t="array" ref="R13394">AVERAGE(VLOOKUP(_xlfn.TEXTSPLIT(Table1[[#This Row],[Fuel (no space after comma)]], ","), FuelList_Final_EF!$A$2:$B$65, 2, FALSE))</f>
        <v>65.583341148886291</v>
      </c>
      <c r="S13394" s="3">
        <f>Table1[[#This Row],[Generation (TWh)]]*10^9*VLOOKUP(Table1[[#This Row],[Turbine/Engine Technology]],Technology_HR!$A$2:$B$11,2,FALSE)*10^-6</f>
        <v>354300.25860000006</v>
      </c>
      <c r="T13394" s="5">
        <f>Table1[[#This Row],[Fuel Consumption (mmBtu)]]*Table1[[#This Row],[Emission Factor (kg CO2/ mmBtu)]]*10^3</f>
        <v>23236194728.902435</v>
      </c>
      <c r="U13394" s="3">
        <f>Table1[[#This Row],[Emissions (g CO2)]]/(Table1[[#This Row],[Generation (TWh)]]*10^9)</f>
        <v>722.072586049238</v>
      </c>
    </row>
    <row r="13395" spans="1:21" x14ac:dyDescent="0.35">
      <c r="A13395" t="s">
        <v>1314</v>
      </c>
      <c r="B13395" t="s">
        <v>3240</v>
      </c>
      <c r="C13395" t="str">
        <f>SUBSTITUTE(Table1[[#This Row],[Fuel]],", ",",")</f>
        <v>fossil gas: natural gas,fossil liquids: diesel</v>
      </c>
      <c r="D13395" t="s">
        <v>3239</v>
      </c>
      <c r="E13395" t="s">
        <v>3258</v>
      </c>
      <c r="H13395" t="s">
        <v>3436</v>
      </c>
      <c r="I13395">
        <v>9.3000000000000007</v>
      </c>
      <c r="J13395" t="s">
        <v>3446</v>
      </c>
      <c r="K13395" t="s">
        <v>29</v>
      </c>
      <c r="L13395" t="s">
        <v>29</v>
      </c>
      <c r="M13395" t="s">
        <v>29</v>
      </c>
      <c r="N13395">
        <v>37.059407</v>
      </c>
      <c r="O13395">
        <v>55.205472999999998</v>
      </c>
      <c r="P13395" t="s">
        <v>3522</v>
      </c>
      <c r="Q13395" s="3">
        <f>Table1[[#This Row],[Capacity (MW)]]*0.395*8760*10^-6</f>
        <v>3.2179860000000005E-2</v>
      </c>
      <c r="R13395" s="3" cm="1">
        <f t="array" ref="R13395">AVERAGE(VLOOKUP(_xlfn.TEXTSPLIT(Table1[[#This Row],[Fuel (no space after comma)]], ","), FuelList_Final_EF!$A$2:$B$65, 2, FALSE))</f>
        <v>65.583341148886291</v>
      </c>
      <c r="S13395" s="3">
        <f>Table1[[#This Row],[Generation (TWh)]]*10^9*VLOOKUP(Table1[[#This Row],[Turbine/Engine Technology]],Technology_HR!$A$2:$B$11,2,FALSE)*10^-6</f>
        <v>354300.25860000006</v>
      </c>
      <c r="T13395" s="5">
        <f>Table1[[#This Row],[Fuel Consumption (mmBtu)]]*Table1[[#This Row],[Emission Factor (kg CO2/ mmBtu)]]*10^3</f>
        <v>23236194728.902435</v>
      </c>
      <c r="U13395" s="3">
        <f>Table1[[#This Row],[Emissions (g CO2)]]/(Table1[[#This Row],[Generation (TWh)]]*10^9)</f>
        <v>722.072586049238</v>
      </c>
    </row>
    <row r="13396" spans="1:21" x14ac:dyDescent="0.35">
      <c r="A13396" t="s">
        <v>1595</v>
      </c>
      <c r="B13396" t="s">
        <v>3264</v>
      </c>
      <c r="C13396" t="str">
        <f>SUBSTITUTE(Table1[[#This Row],[Fuel]],", ",",")</f>
        <v>fossil gas: natural gas,fossil liquids: fuel oil,fossil liquids: diesel</v>
      </c>
      <c r="D13396" t="s">
        <v>3239</v>
      </c>
      <c r="E13396" t="s">
        <v>3275</v>
      </c>
      <c r="F13396" t="s">
        <v>3258</v>
      </c>
      <c r="H13396" t="s">
        <v>3440</v>
      </c>
      <c r="I13396">
        <v>37.5</v>
      </c>
      <c r="J13396" t="s">
        <v>3446</v>
      </c>
      <c r="K13396">
        <v>1992</v>
      </c>
      <c r="L13396" t="s">
        <v>29</v>
      </c>
      <c r="M13396" t="s">
        <v>29</v>
      </c>
      <c r="N13396">
        <v>20.697075000000002</v>
      </c>
      <c r="O13396">
        <v>-88.268068999999997</v>
      </c>
      <c r="P13396" t="s">
        <v>3549</v>
      </c>
      <c r="Q13396" s="3">
        <f>Table1[[#This Row],[Capacity (MW)]]*0.395*8760*10^-6</f>
        <v>0.1297575</v>
      </c>
      <c r="R13396" s="3" cm="1">
        <f t="array" ref="R13396">AVERAGE(VLOOKUP(_xlfn.TEXTSPLIT(Table1[[#This Row],[Fuel (no space after comma)]], ","), FuelList_Final_EF!$A$2:$B$65, 2, FALSE))</f>
        <v>69.757788198515058</v>
      </c>
      <c r="S13396" s="3">
        <f>Table1[[#This Row],[Generation (TWh)]]*10^9*VLOOKUP(Table1[[#This Row],[Turbine/Engine Technology]],Technology_HR!$A$2:$B$11,2,FALSE)*10^-6</f>
        <v>1334555.8875</v>
      </c>
      <c r="T13396" s="5">
        <f>Table1[[#This Row],[Fuel Consumption (mmBtu)]]*Table1[[#This Row],[Emission Factor (kg CO2/ mmBtu)]]*10^3</f>
        <v>93095666939.30629</v>
      </c>
      <c r="U13396" s="3">
        <f>Table1[[#This Row],[Emissions (g CO2)]]/(Table1[[#This Row],[Generation (TWh)]]*10^9)</f>
        <v>717.45885162172738</v>
      </c>
    </row>
    <row r="13397" spans="1:21" x14ac:dyDescent="0.35">
      <c r="A13397" t="s">
        <v>1595</v>
      </c>
      <c r="B13397" t="s">
        <v>3264</v>
      </c>
      <c r="C13397" t="str">
        <f>SUBSTITUTE(Table1[[#This Row],[Fuel]],", ",",")</f>
        <v>fossil gas: natural gas,fossil liquids: fuel oil,fossil liquids: diesel</v>
      </c>
      <c r="D13397" t="s">
        <v>3239</v>
      </c>
      <c r="E13397" t="s">
        <v>3275</v>
      </c>
      <c r="F13397" t="s">
        <v>3258</v>
      </c>
      <c r="H13397" t="s">
        <v>3440</v>
      </c>
      <c r="I13397">
        <v>37.5</v>
      </c>
      <c r="J13397" t="s">
        <v>3446</v>
      </c>
      <c r="K13397">
        <v>1992</v>
      </c>
      <c r="L13397" t="s">
        <v>29</v>
      </c>
      <c r="M13397" t="s">
        <v>29</v>
      </c>
      <c r="N13397">
        <v>20.697075000000002</v>
      </c>
      <c r="O13397">
        <v>-88.268068999999997</v>
      </c>
      <c r="P13397" t="s">
        <v>3549</v>
      </c>
      <c r="Q13397" s="3">
        <f>Table1[[#This Row],[Capacity (MW)]]*0.395*8760*10^-6</f>
        <v>0.1297575</v>
      </c>
      <c r="R13397" s="3" cm="1">
        <f t="array" ref="R13397">AVERAGE(VLOOKUP(_xlfn.TEXTSPLIT(Table1[[#This Row],[Fuel (no space after comma)]], ","), FuelList_Final_EF!$A$2:$B$65, 2, FALSE))</f>
        <v>69.757788198515058</v>
      </c>
      <c r="S13397" s="3">
        <f>Table1[[#This Row],[Generation (TWh)]]*10^9*VLOOKUP(Table1[[#This Row],[Turbine/Engine Technology]],Technology_HR!$A$2:$B$11,2,FALSE)*10^-6</f>
        <v>1334555.8875</v>
      </c>
      <c r="T13397" s="5">
        <f>Table1[[#This Row],[Fuel Consumption (mmBtu)]]*Table1[[#This Row],[Emission Factor (kg CO2/ mmBtu)]]*10^3</f>
        <v>93095666939.30629</v>
      </c>
      <c r="U13397" s="3">
        <f>Table1[[#This Row],[Emissions (g CO2)]]/(Table1[[#This Row],[Generation (TWh)]]*10^9)</f>
        <v>717.45885162172738</v>
      </c>
    </row>
    <row r="13398" spans="1:21" x14ac:dyDescent="0.35">
      <c r="A13398" t="s">
        <v>175</v>
      </c>
      <c r="B13398" t="s">
        <v>3241</v>
      </c>
      <c r="C13398" t="str">
        <f>SUBSTITUTE(Table1[[#This Row],[Fuel]],", ",",")</f>
        <v>fossil liquids: heavy fuel oil</v>
      </c>
      <c r="D13398" t="s">
        <v>3241</v>
      </c>
      <c r="H13398" t="s">
        <v>3437</v>
      </c>
      <c r="I13398">
        <v>9.8000000000000007</v>
      </c>
      <c r="J13398" t="s">
        <v>3446</v>
      </c>
      <c r="K13398">
        <v>2020</v>
      </c>
      <c r="L13398" t="s">
        <v>29</v>
      </c>
      <c r="M13398" t="s">
        <v>29</v>
      </c>
      <c r="N13398">
        <v>23.017306999999999</v>
      </c>
      <c r="O13398">
        <v>91.346185000000006</v>
      </c>
      <c r="P13398" t="s">
        <v>3465</v>
      </c>
      <c r="Q13398" s="3">
        <f>Table1[[#This Row],[Capacity (MW)]]*0.395*8760*10^-6</f>
        <v>3.3909960000000003E-2</v>
      </c>
      <c r="R13398" s="3" cm="1">
        <f t="array" ref="R13398">AVERAGE(VLOOKUP(_xlfn.TEXTSPLIT(Table1[[#This Row],[Fuel (no space after comma)]], ","), FuelList_Final_EF!$A$2:$B$65, 2, FALSE))</f>
        <v>81.602530311017389</v>
      </c>
      <c r="S13398" s="3">
        <f>Table1[[#This Row],[Generation (TWh)]]*10^9*VLOOKUP(Table1[[#This Row],[Turbine/Engine Technology]],Technology_HR!$A$2:$B$11,2,FALSE)*10^-6</f>
        <v>301798.64399999997</v>
      </c>
      <c r="T13398" s="5">
        <f>Table1[[#This Row],[Fuel Consumption (mmBtu)]]*Table1[[#This Row],[Emission Factor (kg CO2/ mmBtu)]]*10^3</f>
        <v>24627532994.833942</v>
      </c>
      <c r="U13398" s="3">
        <f>Table1[[#This Row],[Emissions (g CO2)]]/(Table1[[#This Row],[Generation (TWh)]]*10^9)</f>
        <v>726.26251976805463</v>
      </c>
    </row>
    <row r="13399" spans="1:21" x14ac:dyDescent="0.35">
      <c r="A13399" t="s">
        <v>29</v>
      </c>
      <c r="B13399" t="s">
        <v>3258</v>
      </c>
      <c r="C13399" t="str">
        <f>SUBSTITUTE(Table1[[#This Row],[Fuel]],", ",",")</f>
        <v>fossil liquids: diesel</v>
      </c>
      <c r="D13399" t="s">
        <v>3258</v>
      </c>
      <c r="H13399" t="s">
        <v>3437</v>
      </c>
      <c r="I13399">
        <v>24</v>
      </c>
      <c r="J13399" t="s">
        <v>3446</v>
      </c>
      <c r="K13399">
        <v>2013</v>
      </c>
      <c r="L13399" t="s">
        <v>29</v>
      </c>
      <c r="M13399" t="s">
        <v>29</v>
      </c>
      <c r="N13399">
        <v>-13.88471</v>
      </c>
      <c r="O13399">
        <v>-171.88454300000001</v>
      </c>
      <c r="P13399" t="s">
        <v>3630</v>
      </c>
      <c r="Q13399" s="3">
        <f>Table1[[#This Row],[Capacity (MW)]]*0.395*8760*10^-6</f>
        <v>8.3044800000000002E-2</v>
      </c>
      <c r="R13399" s="3" cm="1">
        <f t="array" ref="R13399">AVERAGE(VLOOKUP(_xlfn.TEXTSPLIT(Table1[[#This Row],[Fuel (no space after comma)]], ","), FuelList_Final_EF!$A$2:$B$65, 2, FALSE))</f>
        <v>78.106682297772565</v>
      </c>
      <c r="S13399" s="3">
        <f>Table1[[#This Row],[Generation (TWh)]]*10^9*VLOOKUP(Table1[[#This Row],[Turbine/Engine Technology]],Technology_HR!$A$2:$B$11,2,FALSE)*10^-6</f>
        <v>739098.72</v>
      </c>
      <c r="T13399" s="5">
        <f>Table1[[#This Row],[Fuel Consumption (mmBtu)]]*Table1[[#This Row],[Emission Factor (kg CO2/ mmBtu)]]*10^3</f>
        <v>57728548909.730362</v>
      </c>
      <c r="U13399" s="3">
        <f>Table1[[#This Row],[Emissions (g CO2)]]/(Table1[[#This Row],[Generation (TWh)]]*10^9)</f>
        <v>695.14947245017584</v>
      </c>
    </row>
    <row r="13400" spans="1:21" x14ac:dyDescent="0.35">
      <c r="A13400" t="s">
        <v>17</v>
      </c>
      <c r="B13400" t="s">
        <v>3239</v>
      </c>
      <c r="C13400" t="str">
        <f>SUBSTITUTE(Table1[[#This Row],[Fuel]],", ",",")</f>
        <v>fossil gas: natural gas</v>
      </c>
      <c r="D13400" t="s">
        <v>3239</v>
      </c>
      <c r="H13400" t="s">
        <v>3436</v>
      </c>
      <c r="I13400">
        <v>20</v>
      </c>
      <c r="J13400" t="s">
        <v>3446</v>
      </c>
      <c r="K13400">
        <v>2012</v>
      </c>
      <c r="L13400" t="s">
        <v>29</v>
      </c>
      <c r="M13400" t="s">
        <v>29</v>
      </c>
      <c r="N13400">
        <v>35.666868999999998</v>
      </c>
      <c r="O13400">
        <v>6.9351149999999997</v>
      </c>
      <c r="P13400" t="s">
        <v>3455</v>
      </c>
      <c r="Q13400" s="3">
        <f>Table1[[#This Row],[Capacity (MW)]]*0.395*8760*10^-6</f>
        <v>6.9204000000000002E-2</v>
      </c>
      <c r="R13400" s="3" cm="1">
        <f t="array" ref="R13400">AVERAGE(VLOOKUP(_xlfn.TEXTSPLIT(Table1[[#This Row],[Fuel (no space after comma)]], ","), FuelList_Final_EF!$A$2:$B$65, 2, FALSE))</f>
        <v>53.06</v>
      </c>
      <c r="S13400" s="3">
        <f>Table1[[#This Row],[Generation (TWh)]]*10^9*VLOOKUP(Table1[[#This Row],[Turbine/Engine Technology]],Technology_HR!$A$2:$B$11,2,FALSE)*10^-6</f>
        <v>761936.03999999992</v>
      </c>
      <c r="T13400" s="5">
        <f>Table1[[#This Row],[Fuel Consumption (mmBtu)]]*Table1[[#This Row],[Emission Factor (kg CO2/ mmBtu)]]*10^3</f>
        <v>40428326282.399994</v>
      </c>
      <c r="U13400" s="3">
        <f>Table1[[#This Row],[Emissions (g CO2)]]/(Table1[[#This Row],[Generation (TWh)]]*10^9)</f>
        <v>584.1905999999999</v>
      </c>
    </row>
    <row r="13401" spans="1:21" x14ac:dyDescent="0.35">
      <c r="A13401" t="s">
        <v>17</v>
      </c>
      <c r="B13401" t="s">
        <v>3239</v>
      </c>
      <c r="C13401" t="str">
        <f>SUBSTITUTE(Table1[[#This Row],[Fuel]],", ",",")</f>
        <v>fossil gas: natural gas</v>
      </c>
      <c r="D13401" t="s">
        <v>3239</v>
      </c>
      <c r="H13401" t="s">
        <v>3436</v>
      </c>
      <c r="I13401">
        <v>20</v>
      </c>
      <c r="J13401" t="s">
        <v>3446</v>
      </c>
      <c r="K13401">
        <v>2012</v>
      </c>
      <c r="L13401" t="s">
        <v>29</v>
      </c>
      <c r="M13401" t="s">
        <v>29</v>
      </c>
      <c r="N13401">
        <v>35.666868999999998</v>
      </c>
      <c r="O13401">
        <v>6.9351149999999997</v>
      </c>
      <c r="P13401" t="s">
        <v>3455</v>
      </c>
      <c r="Q13401" s="3">
        <f>Table1[[#This Row],[Capacity (MW)]]*0.395*8760*10^-6</f>
        <v>6.9204000000000002E-2</v>
      </c>
      <c r="R13401" s="3" cm="1">
        <f t="array" ref="R13401">AVERAGE(VLOOKUP(_xlfn.TEXTSPLIT(Table1[[#This Row],[Fuel (no space after comma)]], ","), FuelList_Final_EF!$A$2:$B$65, 2, FALSE))</f>
        <v>53.06</v>
      </c>
      <c r="S13401" s="3">
        <f>Table1[[#This Row],[Generation (TWh)]]*10^9*VLOOKUP(Table1[[#This Row],[Turbine/Engine Technology]],Technology_HR!$A$2:$B$11,2,FALSE)*10^-6</f>
        <v>761936.03999999992</v>
      </c>
      <c r="T13401" s="5">
        <f>Table1[[#This Row],[Fuel Consumption (mmBtu)]]*Table1[[#This Row],[Emission Factor (kg CO2/ mmBtu)]]*10^3</f>
        <v>40428326282.399994</v>
      </c>
      <c r="U13401" s="3">
        <f>Table1[[#This Row],[Emissions (g CO2)]]/(Table1[[#This Row],[Generation (TWh)]]*10^9)</f>
        <v>584.1905999999999</v>
      </c>
    </row>
    <row r="13402" spans="1:21" x14ac:dyDescent="0.35">
      <c r="A13402" t="s">
        <v>17</v>
      </c>
      <c r="B13402" t="s">
        <v>3239</v>
      </c>
      <c r="C13402" t="str">
        <f>SUBSTITUTE(Table1[[#This Row],[Fuel]],", ",",")</f>
        <v>fossil gas: natural gas</v>
      </c>
      <c r="D13402" t="s">
        <v>3239</v>
      </c>
      <c r="H13402" t="s">
        <v>3436</v>
      </c>
      <c r="I13402">
        <v>20</v>
      </c>
      <c r="J13402" t="s">
        <v>3446</v>
      </c>
      <c r="K13402">
        <v>2012</v>
      </c>
      <c r="L13402" t="s">
        <v>29</v>
      </c>
      <c r="M13402" t="s">
        <v>29</v>
      </c>
      <c r="N13402">
        <v>35.666868999999998</v>
      </c>
      <c r="O13402">
        <v>6.9351149999999997</v>
      </c>
      <c r="P13402" t="s">
        <v>3455</v>
      </c>
      <c r="Q13402" s="3">
        <f>Table1[[#This Row],[Capacity (MW)]]*0.395*8760*10^-6</f>
        <v>6.9204000000000002E-2</v>
      </c>
      <c r="R13402" s="3" cm="1">
        <f t="array" ref="R13402">AVERAGE(VLOOKUP(_xlfn.TEXTSPLIT(Table1[[#This Row],[Fuel (no space after comma)]], ","), FuelList_Final_EF!$A$2:$B$65, 2, FALSE))</f>
        <v>53.06</v>
      </c>
      <c r="S13402" s="3">
        <f>Table1[[#This Row],[Generation (TWh)]]*10^9*VLOOKUP(Table1[[#This Row],[Turbine/Engine Technology]],Technology_HR!$A$2:$B$11,2,FALSE)*10^-6</f>
        <v>761936.03999999992</v>
      </c>
      <c r="T13402" s="5">
        <f>Table1[[#This Row],[Fuel Consumption (mmBtu)]]*Table1[[#This Row],[Emission Factor (kg CO2/ mmBtu)]]*10^3</f>
        <v>40428326282.399994</v>
      </c>
      <c r="U13402" s="3">
        <f>Table1[[#This Row],[Emissions (g CO2)]]/(Table1[[#This Row],[Generation (TWh)]]*10^9)</f>
        <v>584.1905999999999</v>
      </c>
    </row>
    <row r="13403" spans="1:21" x14ac:dyDescent="0.35">
      <c r="A13403" t="s">
        <v>17</v>
      </c>
      <c r="B13403" t="s">
        <v>3239</v>
      </c>
      <c r="C13403" t="str">
        <f>SUBSTITUTE(Table1[[#This Row],[Fuel]],", ",",")</f>
        <v>fossil gas: natural gas</v>
      </c>
      <c r="D13403" t="s">
        <v>3239</v>
      </c>
      <c r="H13403" t="s">
        <v>3436</v>
      </c>
      <c r="I13403">
        <v>20</v>
      </c>
      <c r="J13403" t="s">
        <v>3446</v>
      </c>
      <c r="K13403">
        <v>2012</v>
      </c>
      <c r="L13403" t="s">
        <v>29</v>
      </c>
      <c r="M13403" t="s">
        <v>29</v>
      </c>
      <c r="N13403">
        <v>35.666868999999998</v>
      </c>
      <c r="O13403">
        <v>6.9351149999999997</v>
      </c>
      <c r="P13403" t="s">
        <v>3455</v>
      </c>
      <c r="Q13403" s="3">
        <f>Table1[[#This Row],[Capacity (MW)]]*0.395*8760*10^-6</f>
        <v>6.9204000000000002E-2</v>
      </c>
      <c r="R13403" s="3" cm="1">
        <f t="array" ref="R13403">AVERAGE(VLOOKUP(_xlfn.TEXTSPLIT(Table1[[#This Row],[Fuel (no space after comma)]], ","), FuelList_Final_EF!$A$2:$B$65, 2, FALSE))</f>
        <v>53.06</v>
      </c>
      <c r="S13403" s="3">
        <f>Table1[[#This Row],[Generation (TWh)]]*10^9*VLOOKUP(Table1[[#This Row],[Turbine/Engine Technology]],Technology_HR!$A$2:$B$11,2,FALSE)*10^-6</f>
        <v>761936.03999999992</v>
      </c>
      <c r="T13403" s="5">
        <f>Table1[[#This Row],[Fuel Consumption (mmBtu)]]*Table1[[#This Row],[Emission Factor (kg CO2/ mmBtu)]]*10^3</f>
        <v>40428326282.399994</v>
      </c>
      <c r="U13403" s="3">
        <f>Table1[[#This Row],[Emissions (g CO2)]]/(Table1[[#This Row],[Generation (TWh)]]*10^9)</f>
        <v>584.1905999999999</v>
      </c>
    </row>
    <row r="13404" spans="1:21" x14ac:dyDescent="0.35">
      <c r="A13404" t="s">
        <v>17</v>
      </c>
      <c r="B13404" t="s">
        <v>3239</v>
      </c>
      <c r="C13404" t="str">
        <f>SUBSTITUTE(Table1[[#This Row],[Fuel]],", ",",")</f>
        <v>fossil gas: natural gas</v>
      </c>
      <c r="D13404" t="s">
        <v>3239</v>
      </c>
      <c r="H13404" t="s">
        <v>3436</v>
      </c>
      <c r="I13404">
        <v>20</v>
      </c>
      <c r="J13404" t="s">
        <v>3446</v>
      </c>
      <c r="K13404">
        <v>2012</v>
      </c>
      <c r="L13404" t="s">
        <v>29</v>
      </c>
      <c r="M13404" t="s">
        <v>29</v>
      </c>
      <c r="N13404">
        <v>35.666868999999998</v>
      </c>
      <c r="O13404">
        <v>6.9351149999999997</v>
      </c>
      <c r="P13404" t="s">
        <v>3455</v>
      </c>
      <c r="Q13404" s="3">
        <f>Table1[[#This Row],[Capacity (MW)]]*0.395*8760*10^-6</f>
        <v>6.9204000000000002E-2</v>
      </c>
      <c r="R13404" s="3" cm="1">
        <f t="array" ref="R13404">AVERAGE(VLOOKUP(_xlfn.TEXTSPLIT(Table1[[#This Row],[Fuel (no space after comma)]], ","), FuelList_Final_EF!$A$2:$B$65, 2, FALSE))</f>
        <v>53.06</v>
      </c>
      <c r="S13404" s="3">
        <f>Table1[[#This Row],[Generation (TWh)]]*10^9*VLOOKUP(Table1[[#This Row],[Turbine/Engine Technology]],Technology_HR!$A$2:$B$11,2,FALSE)*10^-6</f>
        <v>761936.03999999992</v>
      </c>
      <c r="T13404" s="5">
        <f>Table1[[#This Row],[Fuel Consumption (mmBtu)]]*Table1[[#This Row],[Emission Factor (kg CO2/ mmBtu)]]*10^3</f>
        <v>40428326282.399994</v>
      </c>
      <c r="U13404" s="3">
        <f>Table1[[#This Row],[Emissions (g CO2)]]/(Table1[[#This Row],[Generation (TWh)]]*10^9)</f>
        <v>584.1905999999999</v>
      </c>
    </row>
    <row r="13405" spans="1:21" x14ac:dyDescent="0.35">
      <c r="A13405" t="s">
        <v>17</v>
      </c>
      <c r="B13405" t="s">
        <v>3239</v>
      </c>
      <c r="C13405" t="str">
        <f>SUBSTITUTE(Table1[[#This Row],[Fuel]],", ",",")</f>
        <v>fossil gas: natural gas</v>
      </c>
      <c r="D13405" t="s">
        <v>3239</v>
      </c>
      <c r="H13405" t="s">
        <v>3436</v>
      </c>
      <c r="I13405">
        <v>20</v>
      </c>
      <c r="J13405" t="s">
        <v>3446</v>
      </c>
      <c r="K13405">
        <v>2012</v>
      </c>
      <c r="L13405" t="s">
        <v>29</v>
      </c>
      <c r="M13405" t="s">
        <v>29</v>
      </c>
      <c r="N13405">
        <v>35.666868999999998</v>
      </c>
      <c r="O13405">
        <v>6.9351149999999997</v>
      </c>
      <c r="P13405" t="s">
        <v>3455</v>
      </c>
      <c r="Q13405" s="3">
        <f>Table1[[#This Row],[Capacity (MW)]]*0.395*8760*10^-6</f>
        <v>6.9204000000000002E-2</v>
      </c>
      <c r="R13405" s="3" cm="1">
        <f t="array" ref="R13405">AVERAGE(VLOOKUP(_xlfn.TEXTSPLIT(Table1[[#This Row],[Fuel (no space after comma)]], ","), FuelList_Final_EF!$A$2:$B$65, 2, FALSE))</f>
        <v>53.06</v>
      </c>
      <c r="S13405" s="3">
        <f>Table1[[#This Row],[Generation (TWh)]]*10^9*VLOOKUP(Table1[[#This Row],[Turbine/Engine Technology]],Technology_HR!$A$2:$B$11,2,FALSE)*10^-6</f>
        <v>761936.03999999992</v>
      </c>
      <c r="T13405" s="5">
        <f>Table1[[#This Row],[Fuel Consumption (mmBtu)]]*Table1[[#This Row],[Emission Factor (kg CO2/ mmBtu)]]*10^3</f>
        <v>40428326282.399994</v>
      </c>
      <c r="U13405" s="3">
        <f>Table1[[#This Row],[Emissions (g CO2)]]/(Table1[[#This Row],[Generation (TWh)]]*10^9)</f>
        <v>584.1905999999999</v>
      </c>
    </row>
    <row r="13406" spans="1:21" x14ac:dyDescent="0.35">
      <c r="A13406" t="s">
        <v>17</v>
      </c>
      <c r="B13406" t="s">
        <v>3239</v>
      </c>
      <c r="C13406" t="str">
        <f>SUBSTITUTE(Table1[[#This Row],[Fuel]],", ",",")</f>
        <v>fossil gas: natural gas</v>
      </c>
      <c r="D13406" t="s">
        <v>3239</v>
      </c>
      <c r="H13406" t="s">
        <v>3436</v>
      </c>
      <c r="I13406">
        <v>20</v>
      </c>
      <c r="J13406" t="s">
        <v>3446</v>
      </c>
      <c r="K13406">
        <v>2012</v>
      </c>
      <c r="L13406" t="s">
        <v>29</v>
      </c>
      <c r="M13406" t="s">
        <v>29</v>
      </c>
      <c r="N13406">
        <v>35.666868999999998</v>
      </c>
      <c r="O13406">
        <v>6.9351149999999997</v>
      </c>
      <c r="P13406" t="s">
        <v>3455</v>
      </c>
      <c r="Q13406" s="3">
        <f>Table1[[#This Row],[Capacity (MW)]]*0.395*8760*10^-6</f>
        <v>6.9204000000000002E-2</v>
      </c>
      <c r="R13406" s="3" cm="1">
        <f t="array" ref="R13406">AVERAGE(VLOOKUP(_xlfn.TEXTSPLIT(Table1[[#This Row],[Fuel (no space after comma)]], ","), FuelList_Final_EF!$A$2:$B$65, 2, FALSE))</f>
        <v>53.06</v>
      </c>
      <c r="S13406" s="3">
        <f>Table1[[#This Row],[Generation (TWh)]]*10^9*VLOOKUP(Table1[[#This Row],[Turbine/Engine Technology]],Technology_HR!$A$2:$B$11,2,FALSE)*10^-6</f>
        <v>761936.03999999992</v>
      </c>
      <c r="T13406" s="5">
        <f>Table1[[#This Row],[Fuel Consumption (mmBtu)]]*Table1[[#This Row],[Emission Factor (kg CO2/ mmBtu)]]*10^3</f>
        <v>40428326282.399994</v>
      </c>
      <c r="U13406" s="3">
        <f>Table1[[#This Row],[Emissions (g CO2)]]/(Table1[[#This Row],[Generation (TWh)]]*10^9)</f>
        <v>584.1905999999999</v>
      </c>
    </row>
    <row r="13407" spans="1:21" x14ac:dyDescent="0.35">
      <c r="A13407" t="s">
        <v>17</v>
      </c>
      <c r="B13407" t="s">
        <v>3239</v>
      </c>
      <c r="C13407" t="str">
        <f>SUBSTITUTE(Table1[[#This Row],[Fuel]],", ",",")</f>
        <v>fossil gas: natural gas</v>
      </c>
      <c r="D13407" t="s">
        <v>3239</v>
      </c>
      <c r="H13407" t="s">
        <v>3436</v>
      </c>
      <c r="I13407">
        <v>20</v>
      </c>
      <c r="J13407" t="s">
        <v>3446</v>
      </c>
      <c r="K13407">
        <v>2012</v>
      </c>
      <c r="L13407" t="s">
        <v>29</v>
      </c>
      <c r="M13407" t="s">
        <v>29</v>
      </c>
      <c r="N13407">
        <v>35.666868999999998</v>
      </c>
      <c r="O13407">
        <v>6.9351149999999997</v>
      </c>
      <c r="P13407" t="s">
        <v>3455</v>
      </c>
      <c r="Q13407" s="3">
        <f>Table1[[#This Row],[Capacity (MW)]]*0.395*8760*10^-6</f>
        <v>6.9204000000000002E-2</v>
      </c>
      <c r="R13407" s="3" cm="1">
        <f t="array" ref="R13407">AVERAGE(VLOOKUP(_xlfn.TEXTSPLIT(Table1[[#This Row],[Fuel (no space after comma)]], ","), FuelList_Final_EF!$A$2:$B$65, 2, FALSE))</f>
        <v>53.06</v>
      </c>
      <c r="S13407" s="3">
        <f>Table1[[#This Row],[Generation (TWh)]]*10^9*VLOOKUP(Table1[[#This Row],[Turbine/Engine Technology]],Technology_HR!$A$2:$B$11,2,FALSE)*10^-6</f>
        <v>761936.03999999992</v>
      </c>
      <c r="T13407" s="5">
        <f>Table1[[#This Row],[Fuel Consumption (mmBtu)]]*Table1[[#This Row],[Emission Factor (kg CO2/ mmBtu)]]*10^3</f>
        <v>40428326282.399994</v>
      </c>
      <c r="U13407" s="3">
        <f>Table1[[#This Row],[Emissions (g CO2)]]/(Table1[[#This Row],[Generation (TWh)]]*10^9)</f>
        <v>584.1905999999999</v>
      </c>
    </row>
    <row r="13408" spans="1:21" x14ac:dyDescent="0.35">
      <c r="A13408" t="s">
        <v>17</v>
      </c>
      <c r="B13408" t="s">
        <v>3239</v>
      </c>
      <c r="C13408" t="str">
        <f>SUBSTITUTE(Table1[[#This Row],[Fuel]],", ",",")</f>
        <v>fossil gas: natural gas</v>
      </c>
      <c r="D13408" t="s">
        <v>3239</v>
      </c>
      <c r="H13408" t="s">
        <v>3436</v>
      </c>
      <c r="I13408">
        <v>20</v>
      </c>
      <c r="J13408" t="s">
        <v>3446</v>
      </c>
      <c r="K13408">
        <v>2012</v>
      </c>
      <c r="L13408" t="s">
        <v>29</v>
      </c>
      <c r="M13408" t="s">
        <v>29</v>
      </c>
      <c r="N13408">
        <v>35.666868999999998</v>
      </c>
      <c r="O13408">
        <v>6.9351149999999997</v>
      </c>
      <c r="P13408" t="s">
        <v>3455</v>
      </c>
      <c r="Q13408" s="3">
        <f>Table1[[#This Row],[Capacity (MW)]]*0.395*8760*10^-6</f>
        <v>6.9204000000000002E-2</v>
      </c>
      <c r="R13408" s="3" cm="1">
        <f t="array" ref="R13408">AVERAGE(VLOOKUP(_xlfn.TEXTSPLIT(Table1[[#This Row],[Fuel (no space after comma)]], ","), FuelList_Final_EF!$A$2:$B$65, 2, FALSE))</f>
        <v>53.06</v>
      </c>
      <c r="S13408" s="3">
        <f>Table1[[#This Row],[Generation (TWh)]]*10^9*VLOOKUP(Table1[[#This Row],[Turbine/Engine Technology]],Technology_HR!$A$2:$B$11,2,FALSE)*10^-6</f>
        <v>761936.03999999992</v>
      </c>
      <c r="T13408" s="5">
        <f>Table1[[#This Row],[Fuel Consumption (mmBtu)]]*Table1[[#This Row],[Emission Factor (kg CO2/ mmBtu)]]*10^3</f>
        <v>40428326282.399994</v>
      </c>
      <c r="U13408" s="3">
        <f>Table1[[#This Row],[Emissions (g CO2)]]/(Table1[[#This Row],[Generation (TWh)]]*10^9)</f>
        <v>584.1905999999999</v>
      </c>
    </row>
    <row r="13409" spans="1:21" x14ac:dyDescent="0.35">
      <c r="A13409" t="s">
        <v>17</v>
      </c>
      <c r="B13409" t="s">
        <v>3239</v>
      </c>
      <c r="C13409" t="str">
        <f>SUBSTITUTE(Table1[[#This Row],[Fuel]],", ",",")</f>
        <v>fossil gas: natural gas</v>
      </c>
      <c r="D13409" t="s">
        <v>3239</v>
      </c>
      <c r="H13409" t="s">
        <v>3436</v>
      </c>
      <c r="I13409">
        <v>20</v>
      </c>
      <c r="J13409" t="s">
        <v>3446</v>
      </c>
      <c r="K13409">
        <v>2012</v>
      </c>
      <c r="L13409" t="s">
        <v>29</v>
      </c>
      <c r="M13409" t="s">
        <v>29</v>
      </c>
      <c r="N13409">
        <v>35.666868999999998</v>
      </c>
      <c r="O13409">
        <v>6.9351149999999997</v>
      </c>
      <c r="P13409" t="s">
        <v>3455</v>
      </c>
      <c r="Q13409" s="3">
        <f>Table1[[#This Row],[Capacity (MW)]]*0.395*8760*10^-6</f>
        <v>6.9204000000000002E-2</v>
      </c>
      <c r="R13409" s="3" cm="1">
        <f t="array" ref="R13409">AVERAGE(VLOOKUP(_xlfn.TEXTSPLIT(Table1[[#This Row],[Fuel (no space after comma)]], ","), FuelList_Final_EF!$A$2:$B$65, 2, FALSE))</f>
        <v>53.06</v>
      </c>
      <c r="S13409" s="3">
        <f>Table1[[#This Row],[Generation (TWh)]]*10^9*VLOOKUP(Table1[[#This Row],[Turbine/Engine Technology]],Technology_HR!$A$2:$B$11,2,FALSE)*10^-6</f>
        <v>761936.03999999992</v>
      </c>
      <c r="T13409" s="5">
        <f>Table1[[#This Row],[Fuel Consumption (mmBtu)]]*Table1[[#This Row],[Emission Factor (kg CO2/ mmBtu)]]*10^3</f>
        <v>40428326282.399994</v>
      </c>
      <c r="U13409" s="3">
        <f>Table1[[#This Row],[Emissions (g CO2)]]/(Table1[[#This Row],[Generation (TWh)]]*10^9)</f>
        <v>584.1905999999999</v>
      </c>
    </row>
    <row r="13410" spans="1:21" x14ac:dyDescent="0.35">
      <c r="A13410" t="s">
        <v>17</v>
      </c>
      <c r="B13410" t="s">
        <v>3239</v>
      </c>
      <c r="C13410" t="str">
        <f>SUBSTITUTE(Table1[[#This Row],[Fuel]],", ",",")</f>
        <v>fossil gas: natural gas</v>
      </c>
      <c r="D13410" t="s">
        <v>3239</v>
      </c>
      <c r="H13410" t="s">
        <v>3436</v>
      </c>
      <c r="I13410">
        <v>20</v>
      </c>
      <c r="J13410" t="s">
        <v>3446</v>
      </c>
      <c r="K13410">
        <v>2012</v>
      </c>
      <c r="L13410" t="s">
        <v>29</v>
      </c>
      <c r="M13410" t="s">
        <v>29</v>
      </c>
      <c r="N13410">
        <v>35.666868999999998</v>
      </c>
      <c r="O13410">
        <v>6.9351149999999997</v>
      </c>
      <c r="P13410" t="s">
        <v>3455</v>
      </c>
      <c r="Q13410" s="3">
        <f>Table1[[#This Row],[Capacity (MW)]]*0.395*8760*10^-6</f>
        <v>6.9204000000000002E-2</v>
      </c>
      <c r="R13410" s="3" cm="1">
        <f t="array" ref="R13410">AVERAGE(VLOOKUP(_xlfn.TEXTSPLIT(Table1[[#This Row],[Fuel (no space after comma)]], ","), FuelList_Final_EF!$A$2:$B$65, 2, FALSE))</f>
        <v>53.06</v>
      </c>
      <c r="S13410" s="3">
        <f>Table1[[#This Row],[Generation (TWh)]]*10^9*VLOOKUP(Table1[[#This Row],[Turbine/Engine Technology]],Technology_HR!$A$2:$B$11,2,FALSE)*10^-6</f>
        <v>761936.03999999992</v>
      </c>
      <c r="T13410" s="5">
        <f>Table1[[#This Row],[Fuel Consumption (mmBtu)]]*Table1[[#This Row],[Emission Factor (kg CO2/ mmBtu)]]*10^3</f>
        <v>40428326282.399994</v>
      </c>
      <c r="U13410" s="3">
        <f>Table1[[#This Row],[Emissions (g CO2)]]/(Table1[[#This Row],[Generation (TWh)]]*10^9)</f>
        <v>584.1905999999999</v>
      </c>
    </row>
    <row r="13411" spans="1:21" x14ac:dyDescent="0.35">
      <c r="A13411" t="s">
        <v>17</v>
      </c>
      <c r="B13411" t="s">
        <v>3239</v>
      </c>
      <c r="C13411" t="str">
        <f>SUBSTITUTE(Table1[[#This Row],[Fuel]],", ",",")</f>
        <v>fossil gas: natural gas</v>
      </c>
      <c r="D13411" t="s">
        <v>3239</v>
      </c>
      <c r="H13411" t="s">
        <v>3436</v>
      </c>
      <c r="I13411">
        <v>20</v>
      </c>
      <c r="J13411" t="s">
        <v>3446</v>
      </c>
      <c r="K13411">
        <v>2012</v>
      </c>
      <c r="L13411" t="s">
        <v>29</v>
      </c>
      <c r="M13411" t="s">
        <v>29</v>
      </c>
      <c r="N13411">
        <v>35.666868999999998</v>
      </c>
      <c r="O13411">
        <v>6.9351149999999997</v>
      </c>
      <c r="P13411" t="s">
        <v>3455</v>
      </c>
      <c r="Q13411" s="3">
        <f>Table1[[#This Row],[Capacity (MW)]]*0.395*8760*10^-6</f>
        <v>6.9204000000000002E-2</v>
      </c>
      <c r="R13411" s="3" cm="1">
        <f t="array" ref="R13411">AVERAGE(VLOOKUP(_xlfn.TEXTSPLIT(Table1[[#This Row],[Fuel (no space after comma)]], ","), FuelList_Final_EF!$A$2:$B$65, 2, FALSE))</f>
        <v>53.06</v>
      </c>
      <c r="S13411" s="3">
        <f>Table1[[#This Row],[Generation (TWh)]]*10^9*VLOOKUP(Table1[[#This Row],[Turbine/Engine Technology]],Technology_HR!$A$2:$B$11,2,FALSE)*10^-6</f>
        <v>761936.03999999992</v>
      </c>
      <c r="T13411" s="5">
        <f>Table1[[#This Row],[Fuel Consumption (mmBtu)]]*Table1[[#This Row],[Emission Factor (kg CO2/ mmBtu)]]*10^3</f>
        <v>40428326282.399994</v>
      </c>
      <c r="U13411" s="3">
        <f>Table1[[#This Row],[Emissions (g CO2)]]/(Table1[[#This Row],[Generation (TWh)]]*10^9)</f>
        <v>584.1905999999999</v>
      </c>
    </row>
    <row r="13412" spans="1:21" x14ac:dyDescent="0.35">
      <c r="A13412" t="s">
        <v>1290</v>
      </c>
      <c r="B13412" t="s">
        <v>3239</v>
      </c>
      <c r="C13412" t="str">
        <f>SUBSTITUTE(Table1[[#This Row],[Fuel]],", ",",")</f>
        <v>fossil gas: natural gas</v>
      </c>
      <c r="D13412" t="s">
        <v>3239</v>
      </c>
      <c r="H13412" t="s">
        <v>59</v>
      </c>
      <c r="I13412">
        <v>29</v>
      </c>
      <c r="J13412" t="s">
        <v>3449</v>
      </c>
      <c r="K13412" t="s">
        <v>29</v>
      </c>
      <c r="L13412" t="s">
        <v>29</v>
      </c>
      <c r="M13412" t="s">
        <v>29</v>
      </c>
      <c r="N13412">
        <v>32.279136000000001</v>
      </c>
      <c r="O13412">
        <v>51.478512000000002</v>
      </c>
      <c r="P13412" t="s">
        <v>3522</v>
      </c>
      <c r="Q13412" s="3">
        <f>Table1[[#This Row],[Capacity (MW)]]*0.395*8760*10^-6</f>
        <v>0.1003458</v>
      </c>
      <c r="R13412" s="3" cm="1">
        <f t="array" ref="R13412">AVERAGE(VLOOKUP(_xlfn.TEXTSPLIT(Table1[[#This Row],[Fuel (no space after comma)]], ","), FuelList_Final_EF!$A$2:$B$65, 2, FALSE))</f>
        <v>53.06</v>
      </c>
      <c r="S13412" s="3">
        <f>Table1[[#This Row],[Generation (TWh)]]*10^9*VLOOKUP(Table1[[#This Row],[Turbine/Engine Technology]],Technology_HR!$A$2:$B$11,2,FALSE)*10^-6</f>
        <v>832418.58389999997</v>
      </c>
      <c r="T13412" s="5">
        <f>Table1[[#This Row],[Fuel Consumption (mmBtu)]]*Table1[[#This Row],[Emission Factor (kg CO2/ mmBtu)]]*10^3</f>
        <v>44168130061.734001</v>
      </c>
      <c r="U13412" s="3">
        <f>Table1[[#This Row],[Emissions (g CO2)]]/(Table1[[#This Row],[Generation (TWh)]]*10^9)</f>
        <v>440.15923000000004</v>
      </c>
    </row>
    <row r="13413" spans="1:21" x14ac:dyDescent="0.35">
      <c r="A13413" t="s">
        <v>3194</v>
      </c>
      <c r="B13413" t="s">
        <v>3239</v>
      </c>
      <c r="C13413" t="str">
        <f>SUBSTITUTE(Table1[[#This Row],[Fuel]],", ",",")</f>
        <v>fossil gas: natural gas</v>
      </c>
      <c r="D13413" t="s">
        <v>3239</v>
      </c>
      <c r="H13413" t="s">
        <v>3441</v>
      </c>
      <c r="I13413">
        <v>4.4000000000000004</v>
      </c>
      <c r="J13413" t="s">
        <v>3446</v>
      </c>
      <c r="K13413">
        <v>2016</v>
      </c>
      <c r="L13413" t="s">
        <v>29</v>
      </c>
      <c r="M13413" t="s">
        <v>29</v>
      </c>
      <c r="N13413">
        <v>49.346649999999997</v>
      </c>
      <c r="O13413">
        <v>6.7651000000000003</v>
      </c>
      <c r="P13413" t="s">
        <v>3509</v>
      </c>
      <c r="Q13413" s="3">
        <f>Table1[[#This Row],[Capacity (MW)]]*0.395*8760*10^-6</f>
        <v>1.522488E-2</v>
      </c>
      <c r="R13413" s="3" cm="1">
        <f t="array" ref="R13413">AVERAGE(VLOOKUP(_xlfn.TEXTSPLIT(Table1[[#This Row],[Fuel (no space after comma)]], ","), FuelList_Final_EF!$A$2:$B$65, 2, FALSE))</f>
        <v>53.06</v>
      </c>
      <c r="S13413" s="3">
        <f>Table1[[#This Row],[Generation (TWh)]]*10^9*VLOOKUP(Table1[[#This Row],[Turbine/Engine Technology]],Technology_HR!$A$2:$B$11,2,FALSE)*10^-6</f>
        <v>114932.61911999999</v>
      </c>
      <c r="T13413" s="5">
        <f>Table1[[#This Row],[Fuel Consumption (mmBtu)]]*Table1[[#This Row],[Emission Factor (kg CO2/ mmBtu)]]*10^3</f>
        <v>6098324770.5071993</v>
      </c>
      <c r="U13413" s="3">
        <f>Table1[[#This Row],[Emissions (g CO2)]]/(Table1[[#This Row],[Generation (TWh)]]*10^9)</f>
        <v>400.54993999999994</v>
      </c>
    </row>
    <row r="13414" spans="1:21" x14ac:dyDescent="0.35">
      <c r="A13414" t="s">
        <v>3195</v>
      </c>
      <c r="B13414" t="s">
        <v>3241</v>
      </c>
      <c r="C13414" t="str">
        <f>SUBSTITUTE(Table1[[#This Row],[Fuel]],", ",",")</f>
        <v>fossil liquids: heavy fuel oil</v>
      </c>
      <c r="D13414" t="s">
        <v>3241</v>
      </c>
      <c r="H13414" t="s">
        <v>3437</v>
      </c>
      <c r="I13414">
        <v>24</v>
      </c>
      <c r="J13414" t="s">
        <v>3446</v>
      </c>
      <c r="K13414">
        <v>1992</v>
      </c>
      <c r="L13414" t="s">
        <v>29</v>
      </c>
      <c r="M13414" t="s">
        <v>29</v>
      </c>
      <c r="N13414">
        <v>-20.145520000000001</v>
      </c>
      <c r="O13414">
        <v>57.492730000000002</v>
      </c>
      <c r="P13414" t="s">
        <v>3548</v>
      </c>
      <c r="Q13414" s="3">
        <f>Table1[[#This Row],[Capacity (MW)]]*0.395*8760*10^-6</f>
        <v>8.3044800000000002E-2</v>
      </c>
      <c r="R13414" s="3" cm="1">
        <f t="array" ref="R13414">AVERAGE(VLOOKUP(_xlfn.TEXTSPLIT(Table1[[#This Row],[Fuel (no space after comma)]], ","), FuelList_Final_EF!$A$2:$B$65, 2, FALSE))</f>
        <v>81.602530311017389</v>
      </c>
      <c r="S13414" s="3">
        <f>Table1[[#This Row],[Generation (TWh)]]*10^9*VLOOKUP(Table1[[#This Row],[Turbine/Engine Technology]],Technology_HR!$A$2:$B$11,2,FALSE)*10^-6</f>
        <v>739098.72</v>
      </c>
      <c r="T13414" s="5">
        <f>Table1[[#This Row],[Fuel Consumption (mmBtu)]]*Table1[[#This Row],[Emission Factor (kg CO2/ mmBtu)]]*10^3</f>
        <v>60312325701.634155</v>
      </c>
      <c r="U13414" s="3">
        <f>Table1[[#This Row],[Emissions (g CO2)]]/(Table1[[#This Row],[Generation (TWh)]]*10^9)</f>
        <v>726.26251976805474</v>
      </c>
    </row>
    <row r="13415" spans="1:21" x14ac:dyDescent="0.35">
      <c r="A13415" t="s">
        <v>3195</v>
      </c>
      <c r="B13415" t="s">
        <v>3241</v>
      </c>
      <c r="C13415" t="str">
        <f>SUBSTITUTE(Table1[[#This Row],[Fuel]],", ",",")</f>
        <v>fossil liquids: heavy fuel oil</v>
      </c>
      <c r="D13415" t="s">
        <v>3241</v>
      </c>
      <c r="H13415" t="s">
        <v>3437</v>
      </c>
      <c r="I13415">
        <v>24</v>
      </c>
      <c r="J13415" t="s">
        <v>3446</v>
      </c>
      <c r="K13415">
        <v>1993</v>
      </c>
      <c r="L13415" t="s">
        <v>29</v>
      </c>
      <c r="M13415" t="s">
        <v>29</v>
      </c>
      <c r="N13415">
        <v>-20.145520000000001</v>
      </c>
      <c r="O13415">
        <v>57.492730000000002</v>
      </c>
      <c r="P13415" t="s">
        <v>3548</v>
      </c>
      <c r="Q13415" s="3">
        <f>Table1[[#This Row],[Capacity (MW)]]*0.395*8760*10^-6</f>
        <v>8.3044800000000002E-2</v>
      </c>
      <c r="R13415" s="3" cm="1">
        <f t="array" ref="R13415">AVERAGE(VLOOKUP(_xlfn.TEXTSPLIT(Table1[[#This Row],[Fuel (no space after comma)]], ","), FuelList_Final_EF!$A$2:$B$65, 2, FALSE))</f>
        <v>81.602530311017389</v>
      </c>
      <c r="S13415" s="3">
        <f>Table1[[#This Row],[Generation (TWh)]]*10^9*VLOOKUP(Table1[[#This Row],[Turbine/Engine Technology]],Technology_HR!$A$2:$B$11,2,FALSE)*10^-6</f>
        <v>739098.72</v>
      </c>
      <c r="T13415" s="5">
        <f>Table1[[#This Row],[Fuel Consumption (mmBtu)]]*Table1[[#This Row],[Emission Factor (kg CO2/ mmBtu)]]*10^3</f>
        <v>60312325701.634155</v>
      </c>
      <c r="U13415" s="3">
        <f>Table1[[#This Row],[Emissions (g CO2)]]/(Table1[[#This Row],[Generation (TWh)]]*10^9)</f>
        <v>726.26251976805474</v>
      </c>
    </row>
    <row r="13416" spans="1:21" x14ac:dyDescent="0.35">
      <c r="A13416" t="s">
        <v>3195</v>
      </c>
      <c r="B13416" t="s">
        <v>3241</v>
      </c>
      <c r="C13416" t="str">
        <f>SUBSTITUTE(Table1[[#This Row],[Fuel]],", ",",")</f>
        <v>fossil liquids: heavy fuel oil</v>
      </c>
      <c r="D13416" t="s">
        <v>3241</v>
      </c>
      <c r="H13416" t="s">
        <v>3437</v>
      </c>
      <c r="I13416">
        <v>30</v>
      </c>
      <c r="J13416" t="s">
        <v>3446</v>
      </c>
      <c r="K13416">
        <v>1997</v>
      </c>
      <c r="L13416" t="s">
        <v>29</v>
      </c>
      <c r="M13416" t="s">
        <v>29</v>
      </c>
      <c r="N13416">
        <v>-20.145520000000001</v>
      </c>
      <c r="O13416">
        <v>57.492730000000002</v>
      </c>
      <c r="P13416" t="s">
        <v>3548</v>
      </c>
      <c r="Q13416" s="3">
        <f>Table1[[#This Row],[Capacity (MW)]]*0.395*8760*10^-6</f>
        <v>0.10380600000000001</v>
      </c>
      <c r="R13416" s="3" cm="1">
        <f t="array" ref="R13416">AVERAGE(VLOOKUP(_xlfn.TEXTSPLIT(Table1[[#This Row],[Fuel (no space after comma)]], ","), FuelList_Final_EF!$A$2:$B$65, 2, FALSE))</f>
        <v>81.602530311017389</v>
      </c>
      <c r="S13416" s="3">
        <f>Table1[[#This Row],[Generation (TWh)]]*10^9*VLOOKUP(Table1[[#This Row],[Turbine/Engine Technology]],Technology_HR!$A$2:$B$11,2,FALSE)*10^-6</f>
        <v>923873.4</v>
      </c>
      <c r="T13416" s="5">
        <f>Table1[[#This Row],[Fuel Consumption (mmBtu)]]*Table1[[#This Row],[Emission Factor (kg CO2/ mmBtu)]]*10^3</f>
        <v>75390407127.042694</v>
      </c>
      <c r="U13416" s="3">
        <f>Table1[[#This Row],[Emissions (g CO2)]]/(Table1[[#This Row],[Generation (TWh)]]*10^9)</f>
        <v>726.26251976805463</v>
      </c>
    </row>
    <row r="13417" spans="1:21" x14ac:dyDescent="0.35">
      <c r="A13417" t="s">
        <v>3195</v>
      </c>
      <c r="B13417" t="s">
        <v>3241</v>
      </c>
      <c r="C13417" t="str">
        <f>SUBSTITUTE(Table1[[#This Row],[Fuel]],", ",",")</f>
        <v>fossil liquids: heavy fuel oil</v>
      </c>
      <c r="D13417" t="s">
        <v>3241</v>
      </c>
      <c r="H13417" t="s">
        <v>3437</v>
      </c>
      <c r="I13417">
        <v>30</v>
      </c>
      <c r="J13417" t="s">
        <v>3446</v>
      </c>
      <c r="K13417">
        <v>1999</v>
      </c>
      <c r="L13417" t="s">
        <v>29</v>
      </c>
      <c r="M13417" t="s">
        <v>29</v>
      </c>
      <c r="N13417">
        <v>-20.145520000000001</v>
      </c>
      <c r="O13417">
        <v>57.492730000000002</v>
      </c>
      <c r="P13417" t="s">
        <v>3548</v>
      </c>
      <c r="Q13417" s="3">
        <f>Table1[[#This Row],[Capacity (MW)]]*0.395*8760*10^-6</f>
        <v>0.10380600000000001</v>
      </c>
      <c r="R13417" s="3" cm="1">
        <f t="array" ref="R13417">AVERAGE(VLOOKUP(_xlfn.TEXTSPLIT(Table1[[#This Row],[Fuel (no space after comma)]], ","), FuelList_Final_EF!$A$2:$B$65, 2, FALSE))</f>
        <v>81.602530311017389</v>
      </c>
      <c r="S13417" s="3">
        <f>Table1[[#This Row],[Generation (TWh)]]*10^9*VLOOKUP(Table1[[#This Row],[Turbine/Engine Technology]],Technology_HR!$A$2:$B$11,2,FALSE)*10^-6</f>
        <v>923873.4</v>
      </c>
      <c r="T13417" s="5">
        <f>Table1[[#This Row],[Fuel Consumption (mmBtu)]]*Table1[[#This Row],[Emission Factor (kg CO2/ mmBtu)]]*10^3</f>
        <v>75390407127.042694</v>
      </c>
      <c r="U13417" s="3">
        <f>Table1[[#This Row],[Emissions (g CO2)]]/(Table1[[#This Row],[Generation (TWh)]]*10^9)</f>
        <v>726.26251976805463</v>
      </c>
    </row>
    <row r="13418" spans="1:21" x14ac:dyDescent="0.35">
      <c r="A13418" t="s">
        <v>3195</v>
      </c>
      <c r="B13418" t="s">
        <v>3241</v>
      </c>
      <c r="C13418" t="str">
        <f>SUBSTITUTE(Table1[[#This Row],[Fuel]],", ",",")</f>
        <v>fossil liquids: heavy fuel oil</v>
      </c>
      <c r="D13418" t="s">
        <v>3241</v>
      </c>
      <c r="H13418" t="s">
        <v>3437</v>
      </c>
      <c r="I13418">
        <v>39</v>
      </c>
      <c r="J13418" t="s">
        <v>3446</v>
      </c>
      <c r="K13418">
        <v>2000</v>
      </c>
      <c r="L13418" t="s">
        <v>29</v>
      </c>
      <c r="M13418" t="s">
        <v>29</v>
      </c>
      <c r="N13418">
        <v>-20.145520000000001</v>
      </c>
      <c r="O13418">
        <v>57.492730000000002</v>
      </c>
      <c r="P13418" t="s">
        <v>3548</v>
      </c>
      <c r="Q13418" s="3">
        <f>Table1[[#This Row],[Capacity (MW)]]*0.395*8760*10^-6</f>
        <v>0.13494780000000001</v>
      </c>
      <c r="R13418" s="3" cm="1">
        <f t="array" ref="R13418">AVERAGE(VLOOKUP(_xlfn.TEXTSPLIT(Table1[[#This Row],[Fuel (no space after comma)]], ","), FuelList_Final_EF!$A$2:$B$65, 2, FALSE))</f>
        <v>81.602530311017389</v>
      </c>
      <c r="S13418" s="3">
        <f>Table1[[#This Row],[Generation (TWh)]]*10^9*VLOOKUP(Table1[[#This Row],[Turbine/Engine Technology]],Technology_HR!$A$2:$B$11,2,FALSE)*10^-6</f>
        <v>1201035.42</v>
      </c>
      <c r="T13418" s="5">
        <f>Table1[[#This Row],[Fuel Consumption (mmBtu)]]*Table1[[#This Row],[Emission Factor (kg CO2/ mmBtu)]]*10^3</f>
        <v>98007529265.155487</v>
      </c>
      <c r="U13418" s="3">
        <f>Table1[[#This Row],[Emissions (g CO2)]]/(Table1[[#This Row],[Generation (TWh)]]*10^9)</f>
        <v>726.26251976805463</v>
      </c>
    </row>
    <row r="13419" spans="1:21" x14ac:dyDescent="0.35">
      <c r="A13419" t="s">
        <v>3195</v>
      </c>
      <c r="B13419" t="s">
        <v>3241</v>
      </c>
      <c r="C13419" t="str">
        <f>SUBSTITUTE(Table1[[#This Row],[Fuel]],", ",",")</f>
        <v>fossil liquids: heavy fuel oil</v>
      </c>
      <c r="D13419" t="s">
        <v>3241</v>
      </c>
      <c r="H13419" t="s">
        <v>3437</v>
      </c>
      <c r="I13419">
        <v>15</v>
      </c>
      <c r="J13419" t="s">
        <v>3446</v>
      </c>
      <c r="K13419">
        <v>2010</v>
      </c>
      <c r="L13419" t="s">
        <v>29</v>
      </c>
      <c r="M13419" t="s">
        <v>29</v>
      </c>
      <c r="N13419">
        <v>-20.163239999999998</v>
      </c>
      <c r="O13419">
        <v>57.477110000000003</v>
      </c>
      <c r="P13419" t="s">
        <v>3548</v>
      </c>
      <c r="Q13419" s="3">
        <f>Table1[[#This Row],[Capacity (MW)]]*0.395*8760*10^-6</f>
        <v>5.1903000000000005E-2</v>
      </c>
      <c r="R13419" s="3" cm="1">
        <f t="array" ref="R13419">AVERAGE(VLOOKUP(_xlfn.TEXTSPLIT(Table1[[#This Row],[Fuel (no space after comma)]], ","), FuelList_Final_EF!$A$2:$B$65, 2, FALSE))</f>
        <v>81.602530311017389</v>
      </c>
      <c r="S13419" s="3">
        <f>Table1[[#This Row],[Generation (TWh)]]*10^9*VLOOKUP(Table1[[#This Row],[Turbine/Engine Technology]],Technology_HR!$A$2:$B$11,2,FALSE)*10^-6</f>
        <v>461936.7</v>
      </c>
      <c r="T13419" s="5">
        <f>Table1[[#This Row],[Fuel Consumption (mmBtu)]]*Table1[[#This Row],[Emission Factor (kg CO2/ mmBtu)]]*10^3</f>
        <v>37695203563.521347</v>
      </c>
      <c r="U13419" s="3">
        <f>Table1[[#This Row],[Emissions (g CO2)]]/(Table1[[#This Row],[Generation (TWh)]]*10^9)</f>
        <v>726.26251976805463</v>
      </c>
    </row>
    <row r="13420" spans="1:21" x14ac:dyDescent="0.35">
      <c r="A13420" t="s">
        <v>3195</v>
      </c>
      <c r="B13420" t="s">
        <v>3241</v>
      </c>
      <c r="C13420" t="str">
        <f>SUBSTITUTE(Table1[[#This Row],[Fuel]],", ",",")</f>
        <v>fossil liquids: heavy fuel oil</v>
      </c>
      <c r="D13420" t="s">
        <v>3241</v>
      </c>
      <c r="H13420" t="s">
        <v>3437</v>
      </c>
      <c r="I13420">
        <v>10</v>
      </c>
      <c r="J13420" t="s">
        <v>3446</v>
      </c>
      <c r="K13420">
        <v>1989</v>
      </c>
      <c r="L13420" t="s">
        <v>29</v>
      </c>
      <c r="M13420" t="s">
        <v>29</v>
      </c>
      <c r="N13420">
        <v>-20.163239999999998</v>
      </c>
      <c r="O13420">
        <v>57.477110000000003</v>
      </c>
      <c r="P13420" t="s">
        <v>3548</v>
      </c>
      <c r="Q13420" s="3">
        <f>Table1[[#This Row],[Capacity (MW)]]*0.395*8760*10^-6</f>
        <v>3.4602000000000001E-2</v>
      </c>
      <c r="R13420" s="3" cm="1">
        <f t="array" ref="R13420">AVERAGE(VLOOKUP(_xlfn.TEXTSPLIT(Table1[[#This Row],[Fuel (no space after comma)]], ","), FuelList_Final_EF!$A$2:$B$65, 2, FALSE))</f>
        <v>81.602530311017389</v>
      </c>
      <c r="S13420" s="3">
        <f>Table1[[#This Row],[Generation (TWh)]]*10^9*VLOOKUP(Table1[[#This Row],[Turbine/Engine Technology]],Technology_HR!$A$2:$B$11,2,FALSE)*10^-6</f>
        <v>307957.8</v>
      </c>
      <c r="T13420" s="5">
        <f>Table1[[#This Row],[Fuel Consumption (mmBtu)]]*Table1[[#This Row],[Emission Factor (kg CO2/ mmBtu)]]*10^3</f>
        <v>25130135709.014229</v>
      </c>
      <c r="U13420" s="3">
        <f>Table1[[#This Row],[Emissions (g CO2)]]/(Table1[[#This Row],[Generation (TWh)]]*10^9)</f>
        <v>726.26251976805474</v>
      </c>
    </row>
    <row r="13421" spans="1:21" x14ac:dyDescent="0.35">
      <c r="A13421" t="s">
        <v>3195</v>
      </c>
      <c r="B13421" t="s">
        <v>3241</v>
      </c>
      <c r="C13421" t="str">
        <f>SUBSTITUTE(Table1[[#This Row],[Fuel]],", ",",")</f>
        <v>fossil liquids: heavy fuel oil</v>
      </c>
      <c r="D13421" t="s">
        <v>3241</v>
      </c>
      <c r="H13421" t="s">
        <v>3437</v>
      </c>
      <c r="I13421">
        <v>10</v>
      </c>
      <c r="J13421" t="s">
        <v>3446</v>
      </c>
      <c r="K13421">
        <v>1989</v>
      </c>
      <c r="L13421" t="s">
        <v>29</v>
      </c>
      <c r="M13421" t="s">
        <v>29</v>
      </c>
      <c r="N13421">
        <v>-20.163239999999998</v>
      </c>
      <c r="O13421">
        <v>57.477110000000003</v>
      </c>
      <c r="P13421" t="s">
        <v>3548</v>
      </c>
      <c r="Q13421" s="3">
        <f>Table1[[#This Row],[Capacity (MW)]]*0.395*8760*10^-6</f>
        <v>3.4602000000000001E-2</v>
      </c>
      <c r="R13421" s="3" cm="1">
        <f t="array" ref="R13421">AVERAGE(VLOOKUP(_xlfn.TEXTSPLIT(Table1[[#This Row],[Fuel (no space after comma)]], ","), FuelList_Final_EF!$A$2:$B$65, 2, FALSE))</f>
        <v>81.602530311017389</v>
      </c>
      <c r="S13421" s="3">
        <f>Table1[[#This Row],[Generation (TWh)]]*10^9*VLOOKUP(Table1[[#This Row],[Turbine/Engine Technology]],Technology_HR!$A$2:$B$11,2,FALSE)*10^-6</f>
        <v>307957.8</v>
      </c>
      <c r="T13421" s="5">
        <f>Table1[[#This Row],[Fuel Consumption (mmBtu)]]*Table1[[#This Row],[Emission Factor (kg CO2/ mmBtu)]]*10^3</f>
        <v>25130135709.014229</v>
      </c>
      <c r="U13421" s="3">
        <f>Table1[[#This Row],[Emissions (g CO2)]]/(Table1[[#This Row],[Generation (TWh)]]*10^9)</f>
        <v>726.26251976805474</v>
      </c>
    </row>
    <row r="13422" spans="1:21" x14ac:dyDescent="0.35">
      <c r="A13422" t="s">
        <v>3195</v>
      </c>
      <c r="B13422" t="s">
        <v>3241</v>
      </c>
      <c r="C13422" t="str">
        <f>SUBSTITUTE(Table1[[#This Row],[Fuel]],", ",",")</f>
        <v>fossil liquids: heavy fuel oil</v>
      </c>
      <c r="D13422" t="s">
        <v>3241</v>
      </c>
      <c r="H13422" t="s">
        <v>3437</v>
      </c>
      <c r="I13422">
        <v>15</v>
      </c>
      <c r="J13422" t="s">
        <v>3446</v>
      </c>
      <c r="K13422">
        <v>2010</v>
      </c>
      <c r="L13422" t="s">
        <v>29</v>
      </c>
      <c r="M13422" t="s">
        <v>29</v>
      </c>
      <c r="N13422">
        <v>-20.163239999999998</v>
      </c>
      <c r="O13422">
        <v>57.477110000000003</v>
      </c>
      <c r="P13422" t="s">
        <v>3548</v>
      </c>
      <c r="Q13422" s="3">
        <f>Table1[[#This Row],[Capacity (MW)]]*0.395*8760*10^-6</f>
        <v>5.1903000000000005E-2</v>
      </c>
      <c r="R13422" s="3" cm="1">
        <f t="array" ref="R13422">AVERAGE(VLOOKUP(_xlfn.TEXTSPLIT(Table1[[#This Row],[Fuel (no space after comma)]], ","), FuelList_Final_EF!$A$2:$B$65, 2, FALSE))</f>
        <v>81.602530311017389</v>
      </c>
      <c r="S13422" s="3">
        <f>Table1[[#This Row],[Generation (TWh)]]*10^9*VLOOKUP(Table1[[#This Row],[Turbine/Engine Technology]],Technology_HR!$A$2:$B$11,2,FALSE)*10^-6</f>
        <v>461936.7</v>
      </c>
      <c r="T13422" s="5">
        <f>Table1[[#This Row],[Fuel Consumption (mmBtu)]]*Table1[[#This Row],[Emission Factor (kg CO2/ mmBtu)]]*10^3</f>
        <v>37695203563.521347</v>
      </c>
      <c r="U13422" s="3">
        <f>Table1[[#This Row],[Emissions (g CO2)]]/(Table1[[#This Row],[Generation (TWh)]]*10^9)</f>
        <v>726.26251976805463</v>
      </c>
    </row>
    <row r="13423" spans="1:21" x14ac:dyDescent="0.35">
      <c r="A13423" t="s">
        <v>3195</v>
      </c>
      <c r="B13423" t="s">
        <v>3241</v>
      </c>
      <c r="C13423" t="str">
        <f>SUBSTITUTE(Table1[[#This Row],[Fuel]],", ",",")</f>
        <v>fossil liquids: heavy fuel oil</v>
      </c>
      <c r="D13423" t="s">
        <v>3241</v>
      </c>
      <c r="H13423" t="s">
        <v>3437</v>
      </c>
      <c r="I13423">
        <v>10</v>
      </c>
      <c r="J13423" t="s">
        <v>3446</v>
      </c>
      <c r="K13423">
        <v>2012</v>
      </c>
      <c r="L13423" t="s">
        <v>29</v>
      </c>
      <c r="M13423" t="s">
        <v>29</v>
      </c>
      <c r="N13423">
        <v>-20.163239999999998</v>
      </c>
      <c r="O13423">
        <v>57.477110000000003</v>
      </c>
      <c r="P13423" t="s">
        <v>3548</v>
      </c>
      <c r="Q13423" s="3">
        <f>Table1[[#This Row],[Capacity (MW)]]*0.395*8760*10^-6</f>
        <v>3.4602000000000001E-2</v>
      </c>
      <c r="R13423" s="3" cm="1">
        <f t="array" ref="R13423">AVERAGE(VLOOKUP(_xlfn.TEXTSPLIT(Table1[[#This Row],[Fuel (no space after comma)]], ","), FuelList_Final_EF!$A$2:$B$65, 2, FALSE))</f>
        <v>81.602530311017389</v>
      </c>
      <c r="S13423" s="3">
        <f>Table1[[#This Row],[Generation (TWh)]]*10^9*VLOOKUP(Table1[[#This Row],[Turbine/Engine Technology]],Technology_HR!$A$2:$B$11,2,FALSE)*10^-6</f>
        <v>307957.8</v>
      </c>
      <c r="T13423" s="5">
        <f>Table1[[#This Row],[Fuel Consumption (mmBtu)]]*Table1[[#This Row],[Emission Factor (kg CO2/ mmBtu)]]*10^3</f>
        <v>25130135709.014229</v>
      </c>
      <c r="U13423" s="3">
        <f>Table1[[#This Row],[Emissions (g CO2)]]/(Table1[[#This Row],[Generation (TWh)]]*10^9)</f>
        <v>726.26251976805474</v>
      </c>
    </row>
    <row r="13424" spans="1:21" x14ac:dyDescent="0.35">
      <c r="A13424" t="s">
        <v>3195</v>
      </c>
      <c r="B13424" t="s">
        <v>3241</v>
      </c>
      <c r="C13424" t="str">
        <f>SUBSTITUTE(Table1[[#This Row],[Fuel]],", ",",")</f>
        <v>fossil liquids: heavy fuel oil</v>
      </c>
      <c r="D13424" t="s">
        <v>3241</v>
      </c>
      <c r="H13424" t="s">
        <v>3437</v>
      </c>
      <c r="I13424">
        <v>10</v>
      </c>
      <c r="J13424" t="s">
        <v>3446</v>
      </c>
      <c r="K13424">
        <v>2012</v>
      </c>
      <c r="L13424" t="s">
        <v>29</v>
      </c>
      <c r="M13424" t="s">
        <v>29</v>
      </c>
      <c r="N13424">
        <v>-20.163239999999998</v>
      </c>
      <c r="O13424">
        <v>57.477110000000003</v>
      </c>
      <c r="P13424" t="s">
        <v>3548</v>
      </c>
      <c r="Q13424" s="3">
        <f>Table1[[#This Row],[Capacity (MW)]]*0.395*8760*10^-6</f>
        <v>3.4602000000000001E-2</v>
      </c>
      <c r="R13424" s="3" cm="1">
        <f t="array" ref="R13424">AVERAGE(VLOOKUP(_xlfn.TEXTSPLIT(Table1[[#This Row],[Fuel (no space after comma)]], ","), FuelList_Final_EF!$A$2:$B$65, 2, FALSE))</f>
        <v>81.602530311017389</v>
      </c>
      <c r="S13424" s="3">
        <f>Table1[[#This Row],[Generation (TWh)]]*10^9*VLOOKUP(Table1[[#This Row],[Turbine/Engine Technology]],Technology_HR!$A$2:$B$11,2,FALSE)*10^-6</f>
        <v>307957.8</v>
      </c>
      <c r="T13424" s="5">
        <f>Table1[[#This Row],[Fuel Consumption (mmBtu)]]*Table1[[#This Row],[Emission Factor (kg CO2/ mmBtu)]]*10^3</f>
        <v>25130135709.014229</v>
      </c>
      <c r="U13424" s="3">
        <f>Table1[[#This Row],[Emissions (g CO2)]]/(Table1[[#This Row],[Generation (TWh)]]*10^9)</f>
        <v>726.26251976805474</v>
      </c>
    </row>
    <row r="13425" spans="1:21" x14ac:dyDescent="0.35">
      <c r="A13425" t="s">
        <v>3195</v>
      </c>
      <c r="B13425" t="s">
        <v>3241</v>
      </c>
      <c r="C13425" t="str">
        <f>SUBSTITUTE(Table1[[#This Row],[Fuel]],", ",",")</f>
        <v>fossil liquids: heavy fuel oil</v>
      </c>
      <c r="D13425" t="s">
        <v>3241</v>
      </c>
      <c r="H13425" t="s">
        <v>3437</v>
      </c>
      <c r="I13425">
        <v>10</v>
      </c>
      <c r="J13425" t="s">
        <v>3446</v>
      </c>
      <c r="K13425">
        <v>2012</v>
      </c>
      <c r="L13425" t="s">
        <v>29</v>
      </c>
      <c r="M13425" t="s">
        <v>29</v>
      </c>
      <c r="N13425">
        <v>-20.163239999999998</v>
      </c>
      <c r="O13425">
        <v>57.477110000000003</v>
      </c>
      <c r="P13425" t="s">
        <v>3548</v>
      </c>
      <c r="Q13425" s="3">
        <f>Table1[[#This Row],[Capacity (MW)]]*0.395*8760*10^-6</f>
        <v>3.4602000000000001E-2</v>
      </c>
      <c r="R13425" s="3" cm="1">
        <f t="array" ref="R13425">AVERAGE(VLOOKUP(_xlfn.TEXTSPLIT(Table1[[#This Row],[Fuel (no space after comma)]], ","), FuelList_Final_EF!$A$2:$B$65, 2, FALSE))</f>
        <v>81.602530311017389</v>
      </c>
      <c r="S13425" s="3">
        <f>Table1[[#This Row],[Generation (TWh)]]*10^9*VLOOKUP(Table1[[#This Row],[Turbine/Engine Technology]],Technology_HR!$A$2:$B$11,2,FALSE)*10^-6</f>
        <v>307957.8</v>
      </c>
      <c r="T13425" s="5">
        <f>Table1[[#This Row],[Fuel Consumption (mmBtu)]]*Table1[[#This Row],[Emission Factor (kg CO2/ mmBtu)]]*10^3</f>
        <v>25130135709.014229</v>
      </c>
      <c r="U13425" s="3">
        <f>Table1[[#This Row],[Emissions (g CO2)]]/(Table1[[#This Row],[Generation (TWh)]]*10^9)</f>
        <v>726.26251976805474</v>
      </c>
    </row>
    <row r="13426" spans="1:21" x14ac:dyDescent="0.35">
      <c r="A13426" t="s">
        <v>3195</v>
      </c>
      <c r="B13426" t="s">
        <v>3241</v>
      </c>
      <c r="C13426" t="str">
        <f>SUBSTITUTE(Table1[[#This Row],[Fuel]],", ",",")</f>
        <v>fossil liquids: heavy fuel oil</v>
      </c>
      <c r="D13426" t="s">
        <v>3241</v>
      </c>
      <c r="H13426" t="s">
        <v>3437</v>
      </c>
      <c r="I13426">
        <v>10</v>
      </c>
      <c r="J13426" t="s">
        <v>3446</v>
      </c>
      <c r="K13426">
        <v>2012</v>
      </c>
      <c r="L13426" t="s">
        <v>29</v>
      </c>
      <c r="M13426" t="s">
        <v>29</v>
      </c>
      <c r="N13426">
        <v>-20.163239999999998</v>
      </c>
      <c r="O13426">
        <v>57.477110000000003</v>
      </c>
      <c r="P13426" t="s">
        <v>3548</v>
      </c>
      <c r="Q13426" s="3">
        <f>Table1[[#This Row],[Capacity (MW)]]*0.395*8760*10^-6</f>
        <v>3.4602000000000001E-2</v>
      </c>
      <c r="R13426" s="3" cm="1">
        <f t="array" ref="R13426">AVERAGE(VLOOKUP(_xlfn.TEXTSPLIT(Table1[[#This Row],[Fuel (no space after comma)]], ","), FuelList_Final_EF!$A$2:$B$65, 2, FALSE))</f>
        <v>81.602530311017389</v>
      </c>
      <c r="S13426" s="3">
        <f>Table1[[#This Row],[Generation (TWh)]]*10^9*VLOOKUP(Table1[[#This Row],[Turbine/Engine Technology]],Technology_HR!$A$2:$B$11,2,FALSE)*10^-6</f>
        <v>307957.8</v>
      </c>
      <c r="T13426" s="5">
        <f>Table1[[#This Row],[Fuel Consumption (mmBtu)]]*Table1[[#This Row],[Emission Factor (kg CO2/ mmBtu)]]*10^3</f>
        <v>25130135709.014229</v>
      </c>
      <c r="U13426" s="3">
        <f>Table1[[#This Row],[Emissions (g CO2)]]/(Table1[[#This Row],[Generation (TWh)]]*10^9)</f>
        <v>726.26251976805474</v>
      </c>
    </row>
    <row r="13427" spans="1:21" x14ac:dyDescent="0.35">
      <c r="A13427" t="s">
        <v>901</v>
      </c>
      <c r="B13427" t="s">
        <v>3258</v>
      </c>
      <c r="C13427" t="str">
        <f>SUBSTITUTE(Table1[[#This Row],[Fuel]],", ",",")</f>
        <v>fossil liquids: diesel</v>
      </c>
      <c r="D13427" t="s">
        <v>3258</v>
      </c>
      <c r="H13427" t="s">
        <v>3436</v>
      </c>
      <c r="I13427">
        <v>25</v>
      </c>
      <c r="J13427" t="s">
        <v>3446</v>
      </c>
      <c r="K13427">
        <v>2015</v>
      </c>
      <c r="L13427" t="s">
        <v>29</v>
      </c>
      <c r="M13427" t="s">
        <v>29</v>
      </c>
      <c r="N13427">
        <v>26.339939999999999</v>
      </c>
      <c r="O13427">
        <v>31.889987999999999</v>
      </c>
      <c r="P13427" t="s">
        <v>3498</v>
      </c>
      <c r="Q13427" s="3">
        <f>Table1[[#This Row],[Capacity (MW)]]*0.395*8760*10^-6</f>
        <v>8.6504999999999999E-2</v>
      </c>
      <c r="R13427" s="3" cm="1">
        <f t="array" ref="R13427">AVERAGE(VLOOKUP(_xlfn.TEXTSPLIT(Table1[[#This Row],[Fuel (no space after comma)]], ","), FuelList_Final_EF!$A$2:$B$65, 2, FALSE))</f>
        <v>78.106682297772565</v>
      </c>
      <c r="S13427" s="3">
        <f>Table1[[#This Row],[Generation (TWh)]]*10^9*VLOOKUP(Table1[[#This Row],[Turbine/Engine Technology]],Technology_HR!$A$2:$B$11,2,FALSE)*10^-6</f>
        <v>952420.04999999993</v>
      </c>
      <c r="T13427" s="5">
        <f>Table1[[#This Row],[Fuel Consumption (mmBtu)]]*Table1[[#This Row],[Emission Factor (kg CO2/ mmBtu)]]*10^3</f>
        <v>74390370259.378662</v>
      </c>
      <c r="U13427" s="3">
        <f>Table1[[#This Row],[Emissions (g CO2)]]/(Table1[[#This Row],[Generation (TWh)]]*10^9)</f>
        <v>859.95457209847598</v>
      </c>
    </row>
    <row r="13428" spans="1:21" x14ac:dyDescent="0.35">
      <c r="A13428" t="s">
        <v>901</v>
      </c>
      <c r="B13428" t="s">
        <v>3258</v>
      </c>
      <c r="C13428" t="str">
        <f>SUBSTITUTE(Table1[[#This Row],[Fuel]],", ",",")</f>
        <v>fossil liquids: diesel</v>
      </c>
      <c r="D13428" t="s">
        <v>3258</v>
      </c>
      <c r="H13428" t="s">
        <v>3436</v>
      </c>
      <c r="I13428">
        <v>25</v>
      </c>
      <c r="J13428" t="s">
        <v>3446</v>
      </c>
      <c r="K13428">
        <v>2015</v>
      </c>
      <c r="L13428" t="s">
        <v>29</v>
      </c>
      <c r="M13428" t="s">
        <v>29</v>
      </c>
      <c r="N13428">
        <v>26.339939999999999</v>
      </c>
      <c r="O13428">
        <v>31.889987999999999</v>
      </c>
      <c r="P13428" t="s">
        <v>3498</v>
      </c>
      <c r="Q13428" s="3">
        <f>Table1[[#This Row],[Capacity (MW)]]*0.395*8760*10^-6</f>
        <v>8.6504999999999999E-2</v>
      </c>
      <c r="R13428" s="3" cm="1">
        <f t="array" ref="R13428">AVERAGE(VLOOKUP(_xlfn.TEXTSPLIT(Table1[[#This Row],[Fuel (no space after comma)]], ","), FuelList_Final_EF!$A$2:$B$65, 2, FALSE))</f>
        <v>78.106682297772565</v>
      </c>
      <c r="S13428" s="3">
        <f>Table1[[#This Row],[Generation (TWh)]]*10^9*VLOOKUP(Table1[[#This Row],[Turbine/Engine Technology]],Technology_HR!$A$2:$B$11,2,FALSE)*10^-6</f>
        <v>952420.04999999993</v>
      </c>
      <c r="T13428" s="5">
        <f>Table1[[#This Row],[Fuel Consumption (mmBtu)]]*Table1[[#This Row],[Emission Factor (kg CO2/ mmBtu)]]*10^3</f>
        <v>74390370259.378662</v>
      </c>
      <c r="U13428" s="3">
        <f>Table1[[#This Row],[Emissions (g CO2)]]/(Table1[[#This Row],[Generation (TWh)]]*10^9)</f>
        <v>859.95457209847598</v>
      </c>
    </row>
    <row r="13429" spans="1:21" x14ac:dyDescent="0.35">
      <c r="A13429" t="s">
        <v>1248</v>
      </c>
      <c r="B13429" t="s">
        <v>3275</v>
      </c>
      <c r="C13429" t="str">
        <f>SUBSTITUTE(Table1[[#This Row],[Fuel]],", ",",")</f>
        <v>fossil liquids: fuel oil</v>
      </c>
      <c r="D13429" t="s">
        <v>3275</v>
      </c>
      <c r="H13429" t="s">
        <v>3436</v>
      </c>
      <c r="I13429">
        <v>25</v>
      </c>
      <c r="J13429" t="s">
        <v>3446</v>
      </c>
      <c r="K13429">
        <v>1994</v>
      </c>
      <c r="L13429" t="s">
        <v>29</v>
      </c>
      <c r="M13429" t="s">
        <v>29</v>
      </c>
      <c r="N13429">
        <v>28.216707</v>
      </c>
      <c r="O13429">
        <v>58.550407999999997</v>
      </c>
      <c r="P13429" t="s">
        <v>3522</v>
      </c>
      <c r="Q13429" s="3">
        <f>Table1[[#This Row],[Capacity (MW)]]*0.395*8760*10^-6</f>
        <v>8.6504999999999999E-2</v>
      </c>
      <c r="R13429" s="3" cm="1">
        <f t="array" ref="R13429">AVERAGE(VLOOKUP(_xlfn.TEXTSPLIT(Table1[[#This Row],[Fuel (no space after comma)]], ","), FuelList_Final_EF!$A$2:$B$65, 2, FALSE))</f>
        <v>78.106682297772565</v>
      </c>
      <c r="S13429" s="3">
        <f>Table1[[#This Row],[Generation (TWh)]]*10^9*VLOOKUP(Table1[[#This Row],[Turbine/Engine Technology]],Technology_HR!$A$2:$B$11,2,FALSE)*10^-6</f>
        <v>952420.04999999993</v>
      </c>
      <c r="T13429" s="5">
        <f>Table1[[#This Row],[Fuel Consumption (mmBtu)]]*Table1[[#This Row],[Emission Factor (kg CO2/ mmBtu)]]*10^3</f>
        <v>74390370259.378662</v>
      </c>
      <c r="U13429" s="3">
        <f>Table1[[#This Row],[Emissions (g CO2)]]/(Table1[[#This Row],[Generation (TWh)]]*10^9)</f>
        <v>859.95457209847598</v>
      </c>
    </row>
    <row r="13430" spans="1:21" x14ac:dyDescent="0.35">
      <c r="A13430" t="s">
        <v>1248</v>
      </c>
      <c r="B13430" t="s">
        <v>3275</v>
      </c>
      <c r="C13430" t="str">
        <f>SUBSTITUTE(Table1[[#This Row],[Fuel]],", ",",")</f>
        <v>fossil liquids: fuel oil</v>
      </c>
      <c r="D13430" t="s">
        <v>3275</v>
      </c>
      <c r="H13430" t="s">
        <v>3436</v>
      </c>
      <c r="I13430">
        <v>25</v>
      </c>
      <c r="J13430" t="s">
        <v>3446</v>
      </c>
      <c r="K13430">
        <v>1994</v>
      </c>
      <c r="L13430" t="s">
        <v>29</v>
      </c>
      <c r="M13430" t="s">
        <v>29</v>
      </c>
      <c r="N13430">
        <v>28.216707</v>
      </c>
      <c r="O13430">
        <v>58.550407999999997</v>
      </c>
      <c r="P13430" t="s">
        <v>3522</v>
      </c>
      <c r="Q13430" s="3">
        <f>Table1[[#This Row],[Capacity (MW)]]*0.395*8760*10^-6</f>
        <v>8.6504999999999999E-2</v>
      </c>
      <c r="R13430" s="3" cm="1">
        <f t="array" ref="R13430">AVERAGE(VLOOKUP(_xlfn.TEXTSPLIT(Table1[[#This Row],[Fuel (no space after comma)]], ","), FuelList_Final_EF!$A$2:$B$65, 2, FALSE))</f>
        <v>78.106682297772565</v>
      </c>
      <c r="S13430" s="3">
        <f>Table1[[#This Row],[Generation (TWh)]]*10^9*VLOOKUP(Table1[[#This Row],[Turbine/Engine Technology]],Technology_HR!$A$2:$B$11,2,FALSE)*10^-6</f>
        <v>952420.04999999993</v>
      </c>
      <c r="T13430" s="5">
        <f>Table1[[#This Row],[Fuel Consumption (mmBtu)]]*Table1[[#This Row],[Emission Factor (kg CO2/ mmBtu)]]*10^3</f>
        <v>74390370259.378662</v>
      </c>
      <c r="U13430" s="3">
        <f>Table1[[#This Row],[Emissions (g CO2)]]/(Table1[[#This Row],[Generation (TWh)]]*10^9)</f>
        <v>859.95457209847598</v>
      </c>
    </row>
    <row r="13431" spans="1:21" x14ac:dyDescent="0.35">
      <c r="A13431" t="s">
        <v>1248</v>
      </c>
      <c r="B13431" t="s">
        <v>3275</v>
      </c>
      <c r="C13431" t="str">
        <f>SUBSTITUTE(Table1[[#This Row],[Fuel]],", ",",")</f>
        <v>fossil liquids: fuel oil</v>
      </c>
      <c r="D13431" t="s">
        <v>3275</v>
      </c>
      <c r="H13431" t="s">
        <v>3436</v>
      </c>
      <c r="I13431">
        <v>25</v>
      </c>
      <c r="J13431" t="s">
        <v>3446</v>
      </c>
      <c r="K13431">
        <v>1994</v>
      </c>
      <c r="L13431" t="s">
        <v>29</v>
      </c>
      <c r="M13431" t="s">
        <v>29</v>
      </c>
      <c r="N13431">
        <v>28.216707</v>
      </c>
      <c r="O13431">
        <v>58.550407999999997</v>
      </c>
      <c r="P13431" t="s">
        <v>3522</v>
      </c>
      <c r="Q13431" s="3">
        <f>Table1[[#This Row],[Capacity (MW)]]*0.395*8760*10^-6</f>
        <v>8.6504999999999999E-2</v>
      </c>
      <c r="R13431" s="3" cm="1">
        <f t="array" ref="R13431">AVERAGE(VLOOKUP(_xlfn.TEXTSPLIT(Table1[[#This Row],[Fuel (no space after comma)]], ","), FuelList_Final_EF!$A$2:$B$65, 2, FALSE))</f>
        <v>78.106682297772565</v>
      </c>
      <c r="S13431" s="3">
        <f>Table1[[#This Row],[Generation (TWh)]]*10^9*VLOOKUP(Table1[[#This Row],[Turbine/Engine Technology]],Technology_HR!$A$2:$B$11,2,FALSE)*10^-6</f>
        <v>952420.04999999993</v>
      </c>
      <c r="T13431" s="5">
        <f>Table1[[#This Row],[Fuel Consumption (mmBtu)]]*Table1[[#This Row],[Emission Factor (kg CO2/ mmBtu)]]*10^3</f>
        <v>74390370259.378662</v>
      </c>
      <c r="U13431" s="3">
        <f>Table1[[#This Row],[Emissions (g CO2)]]/(Table1[[#This Row],[Generation (TWh)]]*10^9)</f>
        <v>859.95457209847598</v>
      </c>
    </row>
    <row r="13432" spans="1:21" x14ac:dyDescent="0.35">
      <c r="A13432" t="s">
        <v>841</v>
      </c>
      <c r="B13432" t="s">
        <v>3241</v>
      </c>
      <c r="C13432" t="str">
        <f>SUBSTITUTE(Table1[[#This Row],[Fuel]],", ",",")</f>
        <v>fossil liquids: heavy fuel oil</v>
      </c>
      <c r="D13432" t="s">
        <v>3241</v>
      </c>
      <c r="H13432" t="s">
        <v>59</v>
      </c>
      <c r="I13432">
        <v>36</v>
      </c>
      <c r="J13432" t="s">
        <v>3446</v>
      </c>
      <c r="K13432">
        <v>2020</v>
      </c>
      <c r="L13432" t="s">
        <v>29</v>
      </c>
      <c r="M13432" t="s">
        <v>29</v>
      </c>
      <c r="N13432">
        <v>13.456491</v>
      </c>
      <c r="O13432">
        <v>-16.579775000000001</v>
      </c>
      <c r="P13432" t="s">
        <v>3624</v>
      </c>
      <c r="Q13432" s="3">
        <f>Table1[[#This Row],[Capacity (MW)]]*0.395*8760*10^-6</f>
        <v>0.1245672</v>
      </c>
      <c r="R13432" s="3" cm="1">
        <f t="array" ref="R13432">AVERAGE(VLOOKUP(_xlfn.TEXTSPLIT(Table1[[#This Row],[Fuel (no space after comma)]], ","), FuelList_Final_EF!$A$2:$B$65, 2, FALSE))</f>
        <v>81.602530311017389</v>
      </c>
      <c r="S13432" s="3">
        <f>Table1[[#This Row],[Generation (TWh)]]*10^9*VLOOKUP(Table1[[#This Row],[Turbine/Engine Technology]],Technology_HR!$A$2:$B$11,2,FALSE)*10^-6</f>
        <v>1033347.2076</v>
      </c>
      <c r="T13432" s="5">
        <f>Table1[[#This Row],[Fuel Consumption (mmBtu)]]*Table1[[#This Row],[Emission Factor (kg CO2/ mmBtu)]]*10^3</f>
        <v>84323746829.984177</v>
      </c>
      <c r="U13432" s="3">
        <f>Table1[[#This Row],[Emissions (g CO2)]]/(Table1[[#This Row],[Generation (TWh)]]*10^9)</f>
        <v>676.93379019504471</v>
      </c>
    </row>
    <row r="13433" spans="1:21" x14ac:dyDescent="0.35">
      <c r="A13433" t="s">
        <v>83</v>
      </c>
      <c r="B13433" t="s">
        <v>3258</v>
      </c>
      <c r="C13433" t="str">
        <f>SUBSTITUTE(Table1[[#This Row],[Fuel]],", ",",")</f>
        <v>fossil liquids: diesel</v>
      </c>
      <c r="D13433" t="s">
        <v>3258</v>
      </c>
      <c r="H13433" t="s">
        <v>59</v>
      </c>
      <c r="I13433">
        <v>24</v>
      </c>
      <c r="J13433" t="s">
        <v>3446</v>
      </c>
      <c r="K13433">
        <v>2014</v>
      </c>
      <c r="L13433" t="s">
        <v>29</v>
      </c>
      <c r="M13433" t="s">
        <v>29</v>
      </c>
      <c r="N13433">
        <v>-12.332242000000001</v>
      </c>
      <c r="O13433">
        <v>136.816667</v>
      </c>
      <c r="P13433" t="s">
        <v>3460</v>
      </c>
      <c r="Q13433" s="3">
        <f>Table1[[#This Row],[Capacity (MW)]]*0.395*8760*10^-6</f>
        <v>8.3044800000000002E-2</v>
      </c>
      <c r="R13433" s="3" cm="1">
        <f t="array" ref="R13433">AVERAGE(VLOOKUP(_xlfn.TEXTSPLIT(Table1[[#This Row],[Fuel (no space after comma)]], ","), FuelList_Final_EF!$A$2:$B$65, 2, FALSE))</f>
        <v>78.106682297772565</v>
      </c>
      <c r="S13433" s="3">
        <f>Table1[[#This Row],[Generation (TWh)]]*10^9*VLOOKUP(Table1[[#This Row],[Turbine/Engine Technology]],Technology_HR!$A$2:$B$11,2,FALSE)*10^-6</f>
        <v>688898.13839999994</v>
      </c>
      <c r="T13433" s="5">
        <f>Table1[[#This Row],[Fuel Consumption (mmBtu)]]*Table1[[#This Row],[Emission Factor (kg CO2/ mmBtu)]]*10^3</f>
        <v>53807548031.535751</v>
      </c>
      <c r="U13433" s="3">
        <f>Table1[[#This Row],[Emissions (g CO2)]]/(Table1[[#This Row],[Generation (TWh)]]*10^9)</f>
        <v>647.93398300117224</v>
      </c>
    </row>
    <row r="13434" spans="1:21" x14ac:dyDescent="0.35">
      <c r="A13434" t="s">
        <v>252</v>
      </c>
      <c r="B13434" t="s">
        <v>3239</v>
      </c>
      <c r="C13434" t="str">
        <f>SUBSTITUTE(Table1[[#This Row],[Fuel]],", ",",")</f>
        <v>fossil gas: natural gas</v>
      </c>
      <c r="D13434" t="s">
        <v>3239</v>
      </c>
      <c r="H13434" t="s">
        <v>3436</v>
      </c>
      <c r="I13434">
        <v>18.600000000000001</v>
      </c>
      <c r="J13434" t="s">
        <v>3446</v>
      </c>
      <c r="K13434" t="s">
        <v>29</v>
      </c>
      <c r="L13434" t="s">
        <v>29</v>
      </c>
      <c r="M13434" t="s">
        <v>29</v>
      </c>
      <c r="N13434">
        <v>-17.787500000000001</v>
      </c>
      <c r="O13434">
        <v>-63.152099999999997</v>
      </c>
      <c r="P13434" t="s">
        <v>3471</v>
      </c>
      <c r="Q13434" s="3">
        <f>Table1[[#This Row],[Capacity (MW)]]*0.395*8760*10^-6</f>
        <v>6.4359720000000009E-2</v>
      </c>
      <c r="R13434" s="3" cm="1">
        <f t="array" ref="R13434">AVERAGE(VLOOKUP(_xlfn.TEXTSPLIT(Table1[[#This Row],[Fuel (no space after comma)]], ","), FuelList_Final_EF!$A$2:$B$65, 2, FALSE))</f>
        <v>53.06</v>
      </c>
      <c r="S13434" s="3">
        <f>Table1[[#This Row],[Generation (TWh)]]*10^9*VLOOKUP(Table1[[#This Row],[Turbine/Engine Technology]],Technology_HR!$A$2:$B$11,2,FALSE)*10^-6</f>
        <v>708600.51720000012</v>
      </c>
      <c r="T13434" s="5">
        <f>Table1[[#This Row],[Fuel Consumption (mmBtu)]]*Table1[[#This Row],[Emission Factor (kg CO2/ mmBtu)]]*10^3</f>
        <v>37598343442.632004</v>
      </c>
      <c r="U13434" s="3">
        <f>Table1[[#This Row],[Emissions (g CO2)]]/(Table1[[#This Row],[Generation (TWh)]]*10^9)</f>
        <v>584.19060000000002</v>
      </c>
    </row>
    <row r="13435" spans="1:21" x14ac:dyDescent="0.35">
      <c r="A13435" t="s">
        <v>252</v>
      </c>
      <c r="B13435" t="s">
        <v>3239</v>
      </c>
      <c r="C13435" t="str">
        <f>SUBSTITUTE(Table1[[#This Row],[Fuel]],", ",",")</f>
        <v>fossil gas: natural gas</v>
      </c>
      <c r="D13435" t="s">
        <v>3239</v>
      </c>
      <c r="H13435" t="s">
        <v>3436</v>
      </c>
      <c r="I13435">
        <v>17.600000000000001</v>
      </c>
      <c r="J13435" t="s">
        <v>3446</v>
      </c>
      <c r="K13435" t="s">
        <v>29</v>
      </c>
      <c r="L13435" t="s">
        <v>29</v>
      </c>
      <c r="M13435" t="s">
        <v>29</v>
      </c>
      <c r="N13435">
        <v>-17.787500000000001</v>
      </c>
      <c r="O13435">
        <v>-63.152099999999997</v>
      </c>
      <c r="P13435" t="s">
        <v>3471</v>
      </c>
      <c r="Q13435" s="3">
        <f>Table1[[#This Row],[Capacity (MW)]]*0.395*8760*10^-6</f>
        <v>6.0899519999999999E-2</v>
      </c>
      <c r="R13435" s="3" cm="1">
        <f t="array" ref="R13435">AVERAGE(VLOOKUP(_xlfn.TEXTSPLIT(Table1[[#This Row],[Fuel (no space after comma)]], ","), FuelList_Final_EF!$A$2:$B$65, 2, FALSE))</f>
        <v>53.06</v>
      </c>
      <c r="S13435" s="3">
        <f>Table1[[#This Row],[Generation (TWh)]]*10^9*VLOOKUP(Table1[[#This Row],[Turbine/Engine Technology]],Technology_HR!$A$2:$B$11,2,FALSE)*10^-6</f>
        <v>670503.71519999998</v>
      </c>
      <c r="T13435" s="5">
        <f>Table1[[#This Row],[Fuel Consumption (mmBtu)]]*Table1[[#This Row],[Emission Factor (kg CO2/ mmBtu)]]*10^3</f>
        <v>35576927128.512001</v>
      </c>
      <c r="U13435" s="3">
        <f>Table1[[#This Row],[Emissions (g CO2)]]/(Table1[[#This Row],[Generation (TWh)]]*10^9)</f>
        <v>584.19060000000002</v>
      </c>
    </row>
    <row r="13436" spans="1:21" x14ac:dyDescent="0.35">
      <c r="A13436" t="s">
        <v>252</v>
      </c>
      <c r="B13436" t="s">
        <v>3239</v>
      </c>
      <c r="C13436" t="str">
        <f>SUBSTITUTE(Table1[[#This Row],[Fuel]],", ",",")</f>
        <v>fossil gas: natural gas</v>
      </c>
      <c r="D13436" t="s">
        <v>3239</v>
      </c>
      <c r="H13436" t="s">
        <v>3436</v>
      </c>
      <c r="I13436">
        <v>20</v>
      </c>
      <c r="J13436" t="s">
        <v>3446</v>
      </c>
      <c r="K13436" t="s">
        <v>29</v>
      </c>
      <c r="L13436" t="s">
        <v>29</v>
      </c>
      <c r="M13436" t="s">
        <v>29</v>
      </c>
      <c r="N13436">
        <v>-17.787500000000001</v>
      </c>
      <c r="O13436">
        <v>-63.152099999999997</v>
      </c>
      <c r="P13436" t="s">
        <v>3471</v>
      </c>
      <c r="Q13436" s="3">
        <f>Table1[[#This Row],[Capacity (MW)]]*0.395*8760*10^-6</f>
        <v>6.9204000000000002E-2</v>
      </c>
      <c r="R13436" s="3" cm="1">
        <f t="array" ref="R13436">AVERAGE(VLOOKUP(_xlfn.TEXTSPLIT(Table1[[#This Row],[Fuel (no space after comma)]], ","), FuelList_Final_EF!$A$2:$B$65, 2, FALSE))</f>
        <v>53.06</v>
      </c>
      <c r="S13436" s="3">
        <f>Table1[[#This Row],[Generation (TWh)]]*10^9*VLOOKUP(Table1[[#This Row],[Turbine/Engine Technology]],Technology_HR!$A$2:$B$11,2,FALSE)*10^-6</f>
        <v>761936.03999999992</v>
      </c>
      <c r="T13436" s="5">
        <f>Table1[[#This Row],[Fuel Consumption (mmBtu)]]*Table1[[#This Row],[Emission Factor (kg CO2/ mmBtu)]]*10^3</f>
        <v>40428326282.399994</v>
      </c>
      <c r="U13436" s="3">
        <f>Table1[[#This Row],[Emissions (g CO2)]]/(Table1[[#This Row],[Generation (TWh)]]*10^9)</f>
        <v>584.1905999999999</v>
      </c>
    </row>
    <row r="13437" spans="1:21" x14ac:dyDescent="0.35">
      <c r="A13437" t="s">
        <v>252</v>
      </c>
      <c r="B13437" t="s">
        <v>3239</v>
      </c>
      <c r="C13437" t="str">
        <f>SUBSTITUTE(Table1[[#This Row],[Fuel]],", ",",")</f>
        <v>fossil gas: natural gas</v>
      </c>
      <c r="D13437" t="s">
        <v>3239</v>
      </c>
      <c r="H13437" t="s">
        <v>3436</v>
      </c>
      <c r="I13437">
        <v>20.7</v>
      </c>
      <c r="J13437" t="s">
        <v>3446</v>
      </c>
      <c r="K13437" t="s">
        <v>29</v>
      </c>
      <c r="L13437" t="s">
        <v>29</v>
      </c>
      <c r="M13437" t="s">
        <v>29</v>
      </c>
      <c r="N13437">
        <v>-17.787500000000001</v>
      </c>
      <c r="O13437">
        <v>-63.152099999999997</v>
      </c>
      <c r="P13437" t="s">
        <v>3471</v>
      </c>
      <c r="Q13437" s="3">
        <f>Table1[[#This Row],[Capacity (MW)]]*0.395*8760*10^-6</f>
        <v>7.1626140000000005E-2</v>
      </c>
      <c r="R13437" s="3" cm="1">
        <f t="array" ref="R13437">AVERAGE(VLOOKUP(_xlfn.TEXTSPLIT(Table1[[#This Row],[Fuel (no space after comma)]], ","), FuelList_Final_EF!$A$2:$B$65, 2, FALSE))</f>
        <v>53.06</v>
      </c>
      <c r="S13437" s="3">
        <f>Table1[[#This Row],[Generation (TWh)]]*10^9*VLOOKUP(Table1[[#This Row],[Turbine/Engine Technology]],Technology_HR!$A$2:$B$11,2,FALSE)*10^-6</f>
        <v>788603.8014</v>
      </c>
      <c r="T13437" s="5">
        <f>Table1[[#This Row],[Fuel Consumption (mmBtu)]]*Table1[[#This Row],[Emission Factor (kg CO2/ mmBtu)]]*10^3</f>
        <v>41843317702.284004</v>
      </c>
      <c r="U13437" s="3">
        <f>Table1[[#This Row],[Emissions (g CO2)]]/(Table1[[#This Row],[Generation (TWh)]]*10^9)</f>
        <v>584.19060000000002</v>
      </c>
    </row>
    <row r="13438" spans="1:21" x14ac:dyDescent="0.35">
      <c r="A13438" t="s">
        <v>3196</v>
      </c>
      <c r="B13438" t="s">
        <v>3239</v>
      </c>
      <c r="C13438" t="str">
        <f>SUBSTITUTE(Table1[[#This Row],[Fuel]],", ",",")</f>
        <v>fossil gas: natural gas</v>
      </c>
      <c r="D13438" t="s">
        <v>3239</v>
      </c>
      <c r="H13438" t="s">
        <v>3437</v>
      </c>
      <c r="I13438">
        <v>24.9</v>
      </c>
      <c r="J13438" t="s">
        <v>3446</v>
      </c>
      <c r="K13438" t="s">
        <v>29</v>
      </c>
      <c r="L13438" t="s">
        <v>29</v>
      </c>
      <c r="M13438" t="s">
        <v>29</v>
      </c>
      <c r="N13438">
        <v>29.592265000000001</v>
      </c>
      <c r="O13438">
        <v>52.584958999999998</v>
      </c>
      <c r="P13438" t="s">
        <v>3522</v>
      </c>
      <c r="Q13438" s="3">
        <f>Table1[[#This Row],[Capacity (MW)]]*0.395*8760*10^-6</f>
        <v>8.6158979999999996E-2</v>
      </c>
      <c r="R13438" s="3" cm="1">
        <f t="array" ref="R13438">AVERAGE(VLOOKUP(_xlfn.TEXTSPLIT(Table1[[#This Row],[Fuel (no space after comma)]], ","), FuelList_Final_EF!$A$2:$B$65, 2, FALSE))</f>
        <v>53.06</v>
      </c>
      <c r="S13438" s="3">
        <f>Table1[[#This Row],[Generation (TWh)]]*10^9*VLOOKUP(Table1[[#This Row],[Turbine/Engine Technology]],Technology_HR!$A$2:$B$11,2,FALSE)*10^-6</f>
        <v>766814.92200000002</v>
      </c>
      <c r="T13438" s="5">
        <f>Table1[[#This Row],[Fuel Consumption (mmBtu)]]*Table1[[#This Row],[Emission Factor (kg CO2/ mmBtu)]]*10^3</f>
        <v>40687199761.32</v>
      </c>
      <c r="U13438" s="3">
        <f>Table1[[#This Row],[Emissions (g CO2)]]/(Table1[[#This Row],[Generation (TWh)]]*10^9)</f>
        <v>472.23399999999998</v>
      </c>
    </row>
    <row r="13439" spans="1:21" x14ac:dyDescent="0.35">
      <c r="A13439" t="s">
        <v>96</v>
      </c>
      <c r="B13439" t="s">
        <v>3240</v>
      </c>
      <c r="C13439" t="str">
        <f>SUBSTITUTE(Table1[[#This Row],[Fuel]],", ",",")</f>
        <v>fossil gas: natural gas,fossil liquids: diesel</v>
      </c>
      <c r="D13439" t="s">
        <v>3239</v>
      </c>
      <c r="E13439" t="s">
        <v>3258</v>
      </c>
      <c r="H13439" t="s">
        <v>3436</v>
      </c>
      <c r="I13439">
        <v>18</v>
      </c>
      <c r="J13439" t="s">
        <v>3446</v>
      </c>
      <c r="K13439">
        <v>2001</v>
      </c>
      <c r="L13439" t="s">
        <v>29</v>
      </c>
      <c r="M13439">
        <v>2032</v>
      </c>
      <c r="N13439">
        <v>-33.352127000000003</v>
      </c>
      <c r="O13439">
        <v>138.75360800000001</v>
      </c>
      <c r="P13439" t="s">
        <v>3460</v>
      </c>
      <c r="Q13439" s="3">
        <f>Table1[[#This Row],[Capacity (MW)]]*0.395*8760*10^-6</f>
        <v>6.2283600000000001E-2</v>
      </c>
      <c r="R13439" s="3" cm="1">
        <f t="array" ref="R13439">AVERAGE(VLOOKUP(_xlfn.TEXTSPLIT(Table1[[#This Row],[Fuel (no space after comma)]], ","), FuelList_Final_EF!$A$2:$B$65, 2, FALSE))</f>
        <v>65.583341148886291</v>
      </c>
      <c r="S13439" s="3">
        <f>Table1[[#This Row],[Generation (TWh)]]*10^9*VLOOKUP(Table1[[#This Row],[Turbine/Engine Technology]],Technology_HR!$A$2:$B$11,2,FALSE)*10^-6</f>
        <v>685742.43599999999</v>
      </c>
      <c r="T13439" s="5">
        <f>Table1[[#This Row],[Fuel Consumption (mmBtu)]]*Table1[[#This Row],[Emission Factor (kg CO2/ mmBtu)]]*10^3</f>
        <v>44973280120.456322</v>
      </c>
      <c r="U13439" s="3">
        <f>Table1[[#This Row],[Emissions (g CO2)]]/(Table1[[#This Row],[Generation (TWh)]]*10^9)</f>
        <v>722.072586049238</v>
      </c>
    </row>
    <row r="13440" spans="1:21" x14ac:dyDescent="0.35">
      <c r="A13440" t="s">
        <v>96</v>
      </c>
      <c r="B13440" t="s">
        <v>3240</v>
      </c>
      <c r="C13440" t="str">
        <f>SUBSTITUTE(Table1[[#This Row],[Fuel]],", ",",")</f>
        <v>fossil gas: natural gas,fossil liquids: diesel</v>
      </c>
      <c r="D13440" t="s">
        <v>3239</v>
      </c>
      <c r="E13440" t="s">
        <v>3258</v>
      </c>
      <c r="H13440" t="s">
        <v>3436</v>
      </c>
      <c r="I13440">
        <v>18</v>
      </c>
      <c r="J13440" t="s">
        <v>3446</v>
      </c>
      <c r="K13440">
        <v>2001</v>
      </c>
      <c r="L13440" t="s">
        <v>29</v>
      </c>
      <c r="M13440">
        <v>2032</v>
      </c>
      <c r="N13440">
        <v>-33.352127000000003</v>
      </c>
      <c r="O13440">
        <v>138.75360800000001</v>
      </c>
      <c r="P13440" t="s">
        <v>3460</v>
      </c>
      <c r="Q13440" s="3">
        <f>Table1[[#This Row],[Capacity (MW)]]*0.395*8760*10^-6</f>
        <v>6.2283600000000001E-2</v>
      </c>
      <c r="R13440" s="3" cm="1">
        <f t="array" ref="R13440">AVERAGE(VLOOKUP(_xlfn.TEXTSPLIT(Table1[[#This Row],[Fuel (no space after comma)]], ","), FuelList_Final_EF!$A$2:$B$65, 2, FALSE))</f>
        <v>65.583341148886291</v>
      </c>
      <c r="S13440" s="3">
        <f>Table1[[#This Row],[Generation (TWh)]]*10^9*VLOOKUP(Table1[[#This Row],[Turbine/Engine Technology]],Technology_HR!$A$2:$B$11,2,FALSE)*10^-6</f>
        <v>685742.43599999999</v>
      </c>
      <c r="T13440" s="5">
        <f>Table1[[#This Row],[Fuel Consumption (mmBtu)]]*Table1[[#This Row],[Emission Factor (kg CO2/ mmBtu)]]*10^3</f>
        <v>44973280120.456322</v>
      </c>
      <c r="U13440" s="3">
        <f>Table1[[#This Row],[Emissions (g CO2)]]/(Table1[[#This Row],[Generation (TWh)]]*10^9)</f>
        <v>722.072586049238</v>
      </c>
    </row>
    <row r="13441" spans="1:21" x14ac:dyDescent="0.35">
      <c r="A13441" t="s">
        <v>96</v>
      </c>
      <c r="B13441" t="s">
        <v>3240</v>
      </c>
      <c r="C13441" t="str">
        <f>SUBSTITUTE(Table1[[#This Row],[Fuel]],", ",",")</f>
        <v>fossil gas: natural gas,fossil liquids: diesel</v>
      </c>
      <c r="D13441" t="s">
        <v>3239</v>
      </c>
      <c r="E13441" t="s">
        <v>3258</v>
      </c>
      <c r="H13441" t="s">
        <v>3436</v>
      </c>
      <c r="I13441">
        <v>18</v>
      </c>
      <c r="J13441" t="s">
        <v>3446</v>
      </c>
      <c r="K13441">
        <v>2001</v>
      </c>
      <c r="L13441" t="s">
        <v>29</v>
      </c>
      <c r="M13441">
        <v>2032</v>
      </c>
      <c r="N13441">
        <v>-33.352127000000003</v>
      </c>
      <c r="O13441">
        <v>138.75360800000001</v>
      </c>
      <c r="P13441" t="s">
        <v>3460</v>
      </c>
      <c r="Q13441" s="3">
        <f>Table1[[#This Row],[Capacity (MW)]]*0.395*8760*10^-6</f>
        <v>6.2283600000000001E-2</v>
      </c>
      <c r="R13441" s="3" cm="1">
        <f t="array" ref="R13441">AVERAGE(VLOOKUP(_xlfn.TEXTSPLIT(Table1[[#This Row],[Fuel (no space after comma)]], ","), FuelList_Final_EF!$A$2:$B$65, 2, FALSE))</f>
        <v>65.583341148886291</v>
      </c>
      <c r="S13441" s="3">
        <f>Table1[[#This Row],[Generation (TWh)]]*10^9*VLOOKUP(Table1[[#This Row],[Turbine/Engine Technology]],Technology_HR!$A$2:$B$11,2,FALSE)*10^-6</f>
        <v>685742.43599999999</v>
      </c>
      <c r="T13441" s="5">
        <f>Table1[[#This Row],[Fuel Consumption (mmBtu)]]*Table1[[#This Row],[Emission Factor (kg CO2/ mmBtu)]]*10^3</f>
        <v>44973280120.456322</v>
      </c>
      <c r="U13441" s="3">
        <f>Table1[[#This Row],[Emissions (g CO2)]]/(Table1[[#This Row],[Generation (TWh)]]*10^9)</f>
        <v>722.072586049238</v>
      </c>
    </row>
    <row r="13442" spans="1:21" x14ac:dyDescent="0.35">
      <c r="A13442" t="s">
        <v>96</v>
      </c>
      <c r="B13442" t="s">
        <v>3240</v>
      </c>
      <c r="C13442" t="str">
        <f>SUBSTITUTE(Table1[[#This Row],[Fuel]],", ",",")</f>
        <v>fossil gas: natural gas,fossil liquids: diesel</v>
      </c>
      <c r="D13442" t="s">
        <v>3239</v>
      </c>
      <c r="E13442" t="s">
        <v>3258</v>
      </c>
      <c r="H13442" t="s">
        <v>3436</v>
      </c>
      <c r="I13442">
        <v>18</v>
      </c>
      <c r="J13442" t="s">
        <v>3446</v>
      </c>
      <c r="K13442">
        <v>2001</v>
      </c>
      <c r="L13442" t="s">
        <v>29</v>
      </c>
      <c r="M13442">
        <v>2032</v>
      </c>
      <c r="N13442">
        <v>-33.352127000000003</v>
      </c>
      <c r="O13442">
        <v>138.75360800000001</v>
      </c>
      <c r="P13442" t="s">
        <v>3460</v>
      </c>
      <c r="Q13442" s="3">
        <f>Table1[[#This Row],[Capacity (MW)]]*0.395*8760*10^-6</f>
        <v>6.2283600000000001E-2</v>
      </c>
      <c r="R13442" s="3" cm="1">
        <f t="array" ref="R13442">AVERAGE(VLOOKUP(_xlfn.TEXTSPLIT(Table1[[#This Row],[Fuel (no space after comma)]], ","), FuelList_Final_EF!$A$2:$B$65, 2, FALSE))</f>
        <v>65.583341148886291</v>
      </c>
      <c r="S13442" s="3">
        <f>Table1[[#This Row],[Generation (TWh)]]*10^9*VLOOKUP(Table1[[#This Row],[Turbine/Engine Technology]],Technology_HR!$A$2:$B$11,2,FALSE)*10^-6</f>
        <v>685742.43599999999</v>
      </c>
      <c r="T13442" s="5">
        <f>Table1[[#This Row],[Fuel Consumption (mmBtu)]]*Table1[[#This Row],[Emission Factor (kg CO2/ mmBtu)]]*10^3</f>
        <v>44973280120.456322</v>
      </c>
      <c r="U13442" s="3">
        <f>Table1[[#This Row],[Emissions (g CO2)]]/(Table1[[#This Row],[Generation (TWh)]]*10^9)</f>
        <v>722.072586049238</v>
      </c>
    </row>
    <row r="13443" spans="1:21" x14ac:dyDescent="0.35">
      <c r="A13443" t="s">
        <v>96</v>
      </c>
      <c r="B13443" t="s">
        <v>3240</v>
      </c>
      <c r="C13443" t="str">
        <f>SUBSTITUTE(Table1[[#This Row],[Fuel]],", ",",")</f>
        <v>fossil gas: natural gas,fossil liquids: diesel</v>
      </c>
      <c r="D13443" t="s">
        <v>3239</v>
      </c>
      <c r="E13443" t="s">
        <v>3258</v>
      </c>
      <c r="H13443" t="s">
        <v>3436</v>
      </c>
      <c r="I13443">
        <v>18</v>
      </c>
      <c r="J13443" t="s">
        <v>3446</v>
      </c>
      <c r="K13443">
        <v>2001</v>
      </c>
      <c r="L13443" t="s">
        <v>29</v>
      </c>
      <c r="M13443" t="s">
        <v>29</v>
      </c>
      <c r="N13443">
        <v>-33.352127000000003</v>
      </c>
      <c r="O13443">
        <v>138.75360800000001</v>
      </c>
      <c r="P13443" t="s">
        <v>3460</v>
      </c>
      <c r="Q13443" s="3">
        <f>Table1[[#This Row],[Capacity (MW)]]*0.395*8760*10^-6</f>
        <v>6.2283600000000001E-2</v>
      </c>
      <c r="R13443" s="3" cm="1">
        <f t="array" ref="R13443">AVERAGE(VLOOKUP(_xlfn.TEXTSPLIT(Table1[[#This Row],[Fuel (no space after comma)]], ","), FuelList_Final_EF!$A$2:$B$65, 2, FALSE))</f>
        <v>65.583341148886291</v>
      </c>
      <c r="S13443" s="3">
        <f>Table1[[#This Row],[Generation (TWh)]]*10^9*VLOOKUP(Table1[[#This Row],[Turbine/Engine Technology]],Technology_HR!$A$2:$B$11,2,FALSE)*10^-6</f>
        <v>685742.43599999999</v>
      </c>
      <c r="T13443" s="5">
        <f>Table1[[#This Row],[Fuel Consumption (mmBtu)]]*Table1[[#This Row],[Emission Factor (kg CO2/ mmBtu)]]*10^3</f>
        <v>44973280120.456322</v>
      </c>
      <c r="U13443" s="3">
        <f>Table1[[#This Row],[Emissions (g CO2)]]/(Table1[[#This Row],[Generation (TWh)]]*10^9)</f>
        <v>722.072586049238</v>
      </c>
    </row>
    <row r="13444" spans="1:21" x14ac:dyDescent="0.35">
      <c r="A13444" t="s">
        <v>96</v>
      </c>
      <c r="B13444" t="s">
        <v>3240</v>
      </c>
      <c r="C13444" t="str">
        <f>SUBSTITUTE(Table1[[#This Row],[Fuel]],", ",",")</f>
        <v>fossil gas: natural gas,fossil liquids: diesel</v>
      </c>
      <c r="D13444" t="s">
        <v>3239</v>
      </c>
      <c r="E13444" t="s">
        <v>3258</v>
      </c>
      <c r="H13444" t="s">
        <v>3436</v>
      </c>
      <c r="I13444">
        <v>18</v>
      </c>
      <c r="J13444" t="s">
        <v>3446</v>
      </c>
      <c r="K13444">
        <v>2001</v>
      </c>
      <c r="L13444" t="s">
        <v>29</v>
      </c>
      <c r="M13444">
        <v>2050</v>
      </c>
      <c r="N13444">
        <v>-33.352127000000003</v>
      </c>
      <c r="O13444">
        <v>138.75360800000001</v>
      </c>
      <c r="P13444" t="s">
        <v>3460</v>
      </c>
      <c r="Q13444" s="3">
        <f>Table1[[#This Row],[Capacity (MW)]]*0.395*8760*10^-6</f>
        <v>6.2283600000000001E-2</v>
      </c>
      <c r="R13444" s="3" cm="1">
        <f t="array" ref="R13444">AVERAGE(VLOOKUP(_xlfn.TEXTSPLIT(Table1[[#This Row],[Fuel (no space after comma)]], ","), FuelList_Final_EF!$A$2:$B$65, 2, FALSE))</f>
        <v>65.583341148886291</v>
      </c>
      <c r="S13444" s="3">
        <f>Table1[[#This Row],[Generation (TWh)]]*10^9*VLOOKUP(Table1[[#This Row],[Turbine/Engine Technology]],Technology_HR!$A$2:$B$11,2,FALSE)*10^-6</f>
        <v>685742.43599999999</v>
      </c>
      <c r="T13444" s="5">
        <f>Table1[[#This Row],[Fuel Consumption (mmBtu)]]*Table1[[#This Row],[Emission Factor (kg CO2/ mmBtu)]]*10^3</f>
        <v>44973280120.456322</v>
      </c>
      <c r="U13444" s="3">
        <f>Table1[[#This Row],[Emissions (g CO2)]]/(Table1[[#This Row],[Generation (TWh)]]*10^9)</f>
        <v>722.072586049238</v>
      </c>
    </row>
    <row r="13445" spans="1:21" x14ac:dyDescent="0.35">
      <c r="A13445" t="s">
        <v>96</v>
      </c>
      <c r="B13445" t="s">
        <v>3240</v>
      </c>
      <c r="C13445" t="str">
        <f>SUBSTITUTE(Table1[[#This Row],[Fuel]],", ",",")</f>
        <v>fossil gas: natural gas,fossil liquids: diesel</v>
      </c>
      <c r="D13445" t="s">
        <v>3239</v>
      </c>
      <c r="E13445" t="s">
        <v>3258</v>
      </c>
      <c r="H13445" t="s">
        <v>3436</v>
      </c>
      <c r="I13445">
        <v>18</v>
      </c>
      <c r="J13445" t="s">
        <v>3446</v>
      </c>
      <c r="K13445">
        <v>2001</v>
      </c>
      <c r="L13445" t="s">
        <v>29</v>
      </c>
      <c r="M13445">
        <v>2032</v>
      </c>
      <c r="N13445">
        <v>-33.352127000000003</v>
      </c>
      <c r="O13445">
        <v>138.75360800000001</v>
      </c>
      <c r="P13445" t="s">
        <v>3460</v>
      </c>
      <c r="Q13445" s="3">
        <f>Table1[[#This Row],[Capacity (MW)]]*0.395*8760*10^-6</f>
        <v>6.2283600000000001E-2</v>
      </c>
      <c r="R13445" s="3" cm="1">
        <f t="array" ref="R13445">AVERAGE(VLOOKUP(_xlfn.TEXTSPLIT(Table1[[#This Row],[Fuel (no space after comma)]], ","), FuelList_Final_EF!$A$2:$B$65, 2, FALSE))</f>
        <v>65.583341148886291</v>
      </c>
      <c r="S13445" s="3">
        <f>Table1[[#This Row],[Generation (TWh)]]*10^9*VLOOKUP(Table1[[#This Row],[Turbine/Engine Technology]],Technology_HR!$A$2:$B$11,2,FALSE)*10^-6</f>
        <v>685742.43599999999</v>
      </c>
      <c r="T13445" s="5">
        <f>Table1[[#This Row],[Fuel Consumption (mmBtu)]]*Table1[[#This Row],[Emission Factor (kg CO2/ mmBtu)]]*10^3</f>
        <v>44973280120.456322</v>
      </c>
      <c r="U13445" s="3">
        <f>Table1[[#This Row],[Emissions (g CO2)]]/(Table1[[#This Row],[Generation (TWh)]]*10^9)</f>
        <v>722.072586049238</v>
      </c>
    </row>
    <row r="13446" spans="1:21" x14ac:dyDescent="0.35">
      <c r="A13446" t="s">
        <v>96</v>
      </c>
      <c r="B13446" t="s">
        <v>3240</v>
      </c>
      <c r="C13446" t="str">
        <f>SUBSTITUTE(Table1[[#This Row],[Fuel]],", ",",")</f>
        <v>fossil gas: natural gas,fossil liquids: diesel</v>
      </c>
      <c r="D13446" t="s">
        <v>3239</v>
      </c>
      <c r="E13446" t="s">
        <v>3258</v>
      </c>
      <c r="H13446" t="s">
        <v>3436</v>
      </c>
      <c r="I13446">
        <v>18</v>
      </c>
      <c r="J13446" t="s">
        <v>3446</v>
      </c>
      <c r="K13446">
        <v>2001</v>
      </c>
      <c r="L13446" t="s">
        <v>29</v>
      </c>
      <c r="M13446">
        <v>2032</v>
      </c>
      <c r="N13446">
        <v>-33.352127000000003</v>
      </c>
      <c r="O13446">
        <v>138.75360800000001</v>
      </c>
      <c r="P13446" t="s">
        <v>3460</v>
      </c>
      <c r="Q13446" s="3">
        <f>Table1[[#This Row],[Capacity (MW)]]*0.395*8760*10^-6</f>
        <v>6.2283600000000001E-2</v>
      </c>
      <c r="R13446" s="3" cm="1">
        <f t="array" ref="R13446">AVERAGE(VLOOKUP(_xlfn.TEXTSPLIT(Table1[[#This Row],[Fuel (no space after comma)]], ","), FuelList_Final_EF!$A$2:$B$65, 2, FALSE))</f>
        <v>65.583341148886291</v>
      </c>
      <c r="S13446" s="3">
        <f>Table1[[#This Row],[Generation (TWh)]]*10^9*VLOOKUP(Table1[[#This Row],[Turbine/Engine Technology]],Technology_HR!$A$2:$B$11,2,FALSE)*10^-6</f>
        <v>685742.43599999999</v>
      </c>
      <c r="T13446" s="5">
        <f>Table1[[#This Row],[Fuel Consumption (mmBtu)]]*Table1[[#This Row],[Emission Factor (kg CO2/ mmBtu)]]*10^3</f>
        <v>44973280120.456322</v>
      </c>
      <c r="U13446" s="3">
        <f>Table1[[#This Row],[Emissions (g CO2)]]/(Table1[[#This Row],[Generation (TWh)]]*10^9)</f>
        <v>722.072586049238</v>
      </c>
    </row>
    <row r="13447" spans="1:21" x14ac:dyDescent="0.35">
      <c r="A13447" t="s">
        <v>96</v>
      </c>
      <c r="B13447" t="s">
        <v>3240</v>
      </c>
      <c r="C13447" t="str">
        <f>SUBSTITUTE(Table1[[#This Row],[Fuel]],", ",",")</f>
        <v>fossil gas: natural gas,fossil liquids: diesel</v>
      </c>
      <c r="D13447" t="s">
        <v>3239</v>
      </c>
      <c r="E13447" t="s">
        <v>3258</v>
      </c>
      <c r="H13447" t="s">
        <v>3436</v>
      </c>
      <c r="I13447">
        <v>18</v>
      </c>
      <c r="J13447" t="s">
        <v>3446</v>
      </c>
      <c r="K13447">
        <v>2001</v>
      </c>
      <c r="L13447" t="s">
        <v>29</v>
      </c>
      <c r="M13447">
        <v>2032</v>
      </c>
      <c r="N13447">
        <v>-33.352127000000003</v>
      </c>
      <c r="O13447">
        <v>138.75360800000001</v>
      </c>
      <c r="P13447" t="s">
        <v>3460</v>
      </c>
      <c r="Q13447" s="3">
        <f>Table1[[#This Row],[Capacity (MW)]]*0.395*8760*10^-6</f>
        <v>6.2283600000000001E-2</v>
      </c>
      <c r="R13447" s="3" cm="1">
        <f t="array" ref="R13447">AVERAGE(VLOOKUP(_xlfn.TEXTSPLIT(Table1[[#This Row],[Fuel (no space after comma)]], ","), FuelList_Final_EF!$A$2:$B$65, 2, FALSE))</f>
        <v>65.583341148886291</v>
      </c>
      <c r="S13447" s="3">
        <f>Table1[[#This Row],[Generation (TWh)]]*10^9*VLOOKUP(Table1[[#This Row],[Turbine/Engine Technology]],Technology_HR!$A$2:$B$11,2,FALSE)*10^-6</f>
        <v>685742.43599999999</v>
      </c>
      <c r="T13447" s="5">
        <f>Table1[[#This Row],[Fuel Consumption (mmBtu)]]*Table1[[#This Row],[Emission Factor (kg CO2/ mmBtu)]]*10^3</f>
        <v>44973280120.456322</v>
      </c>
      <c r="U13447" s="3">
        <f>Table1[[#This Row],[Emissions (g CO2)]]/(Table1[[#This Row],[Generation (TWh)]]*10^9)</f>
        <v>722.072586049238</v>
      </c>
    </row>
    <row r="13448" spans="1:21" x14ac:dyDescent="0.35">
      <c r="A13448" t="s">
        <v>96</v>
      </c>
      <c r="B13448" t="s">
        <v>3240</v>
      </c>
      <c r="C13448" t="str">
        <f>SUBSTITUTE(Table1[[#This Row],[Fuel]],", ",",")</f>
        <v>fossil gas: natural gas,fossil liquids: diesel</v>
      </c>
      <c r="D13448" t="s">
        <v>3239</v>
      </c>
      <c r="E13448" t="s">
        <v>3258</v>
      </c>
      <c r="H13448" t="s">
        <v>3436</v>
      </c>
      <c r="I13448">
        <v>18</v>
      </c>
      <c r="J13448" t="s">
        <v>3446</v>
      </c>
      <c r="K13448">
        <v>2001</v>
      </c>
      <c r="L13448" t="s">
        <v>29</v>
      </c>
      <c r="M13448">
        <v>2032</v>
      </c>
      <c r="N13448">
        <v>-33.352127000000003</v>
      </c>
      <c r="O13448">
        <v>138.75360800000001</v>
      </c>
      <c r="P13448" t="s">
        <v>3460</v>
      </c>
      <c r="Q13448" s="3">
        <f>Table1[[#This Row],[Capacity (MW)]]*0.395*8760*10^-6</f>
        <v>6.2283600000000001E-2</v>
      </c>
      <c r="R13448" s="3" cm="1">
        <f t="array" ref="R13448">AVERAGE(VLOOKUP(_xlfn.TEXTSPLIT(Table1[[#This Row],[Fuel (no space after comma)]], ","), FuelList_Final_EF!$A$2:$B$65, 2, FALSE))</f>
        <v>65.583341148886291</v>
      </c>
      <c r="S13448" s="3">
        <f>Table1[[#This Row],[Generation (TWh)]]*10^9*VLOOKUP(Table1[[#This Row],[Turbine/Engine Technology]],Technology_HR!$A$2:$B$11,2,FALSE)*10^-6</f>
        <v>685742.43599999999</v>
      </c>
      <c r="T13448" s="5">
        <f>Table1[[#This Row],[Fuel Consumption (mmBtu)]]*Table1[[#This Row],[Emission Factor (kg CO2/ mmBtu)]]*10^3</f>
        <v>44973280120.456322</v>
      </c>
      <c r="U13448" s="3">
        <f>Table1[[#This Row],[Emissions (g CO2)]]/(Table1[[#This Row],[Generation (TWh)]]*10^9)</f>
        <v>722.072586049238</v>
      </c>
    </row>
    <row r="13449" spans="1:21" x14ac:dyDescent="0.35">
      <c r="A13449" t="s">
        <v>96</v>
      </c>
      <c r="B13449" t="s">
        <v>3240</v>
      </c>
      <c r="C13449" t="str">
        <f>SUBSTITUTE(Table1[[#This Row],[Fuel]],", ",",")</f>
        <v>fossil gas: natural gas,fossil liquids: diesel</v>
      </c>
      <c r="D13449" t="s">
        <v>3239</v>
      </c>
      <c r="E13449" t="s">
        <v>3258</v>
      </c>
      <c r="H13449" t="s">
        <v>3436</v>
      </c>
      <c r="I13449">
        <v>18</v>
      </c>
      <c r="J13449" t="s">
        <v>3446</v>
      </c>
      <c r="K13449">
        <v>2001</v>
      </c>
      <c r="L13449" t="s">
        <v>29</v>
      </c>
      <c r="M13449">
        <v>2032</v>
      </c>
      <c r="N13449">
        <v>-33.352127000000003</v>
      </c>
      <c r="O13449">
        <v>138.75360800000001</v>
      </c>
      <c r="P13449" t="s">
        <v>3460</v>
      </c>
      <c r="Q13449" s="3">
        <f>Table1[[#This Row],[Capacity (MW)]]*0.395*8760*10^-6</f>
        <v>6.2283600000000001E-2</v>
      </c>
      <c r="R13449" s="3" cm="1">
        <f t="array" ref="R13449">AVERAGE(VLOOKUP(_xlfn.TEXTSPLIT(Table1[[#This Row],[Fuel (no space after comma)]], ","), FuelList_Final_EF!$A$2:$B$65, 2, FALSE))</f>
        <v>65.583341148886291</v>
      </c>
      <c r="S13449" s="3">
        <f>Table1[[#This Row],[Generation (TWh)]]*10^9*VLOOKUP(Table1[[#This Row],[Turbine/Engine Technology]],Technology_HR!$A$2:$B$11,2,FALSE)*10^-6</f>
        <v>685742.43599999999</v>
      </c>
      <c r="T13449" s="5">
        <f>Table1[[#This Row],[Fuel Consumption (mmBtu)]]*Table1[[#This Row],[Emission Factor (kg CO2/ mmBtu)]]*10^3</f>
        <v>44973280120.456322</v>
      </c>
      <c r="U13449" s="3">
        <f>Table1[[#This Row],[Emissions (g CO2)]]/(Table1[[#This Row],[Generation (TWh)]]*10^9)</f>
        <v>722.072586049238</v>
      </c>
    </row>
    <row r="13450" spans="1:21" x14ac:dyDescent="0.35">
      <c r="A13450" t="s">
        <v>96</v>
      </c>
      <c r="B13450" t="s">
        <v>3240</v>
      </c>
      <c r="C13450" t="str">
        <f>SUBSTITUTE(Table1[[#This Row],[Fuel]],", ",",")</f>
        <v>fossil gas: natural gas,fossil liquids: diesel</v>
      </c>
      <c r="D13450" t="s">
        <v>3239</v>
      </c>
      <c r="E13450" t="s">
        <v>3258</v>
      </c>
      <c r="H13450" t="s">
        <v>3436</v>
      </c>
      <c r="I13450">
        <v>18</v>
      </c>
      <c r="J13450" t="s">
        <v>3446</v>
      </c>
      <c r="K13450">
        <v>2001</v>
      </c>
      <c r="L13450" t="s">
        <v>29</v>
      </c>
      <c r="M13450">
        <v>2032</v>
      </c>
      <c r="N13450">
        <v>-33.352127000000003</v>
      </c>
      <c r="O13450">
        <v>138.75360800000001</v>
      </c>
      <c r="P13450" t="s">
        <v>3460</v>
      </c>
      <c r="Q13450" s="3">
        <f>Table1[[#This Row],[Capacity (MW)]]*0.395*8760*10^-6</f>
        <v>6.2283600000000001E-2</v>
      </c>
      <c r="R13450" s="3" cm="1">
        <f t="array" ref="R13450">AVERAGE(VLOOKUP(_xlfn.TEXTSPLIT(Table1[[#This Row],[Fuel (no space after comma)]], ","), FuelList_Final_EF!$A$2:$B$65, 2, FALSE))</f>
        <v>65.583341148886291</v>
      </c>
      <c r="S13450" s="3">
        <f>Table1[[#This Row],[Generation (TWh)]]*10^9*VLOOKUP(Table1[[#This Row],[Turbine/Engine Technology]],Technology_HR!$A$2:$B$11,2,FALSE)*10^-6</f>
        <v>685742.43599999999</v>
      </c>
      <c r="T13450" s="5">
        <f>Table1[[#This Row],[Fuel Consumption (mmBtu)]]*Table1[[#This Row],[Emission Factor (kg CO2/ mmBtu)]]*10^3</f>
        <v>44973280120.456322</v>
      </c>
      <c r="U13450" s="3">
        <f>Table1[[#This Row],[Emissions (g CO2)]]/(Table1[[#This Row],[Generation (TWh)]]*10^9)</f>
        <v>722.072586049238</v>
      </c>
    </row>
    <row r="13451" spans="1:21" x14ac:dyDescent="0.35">
      <c r="A13451" t="s">
        <v>96</v>
      </c>
      <c r="B13451" t="s">
        <v>3240</v>
      </c>
      <c r="C13451" t="str">
        <f>SUBSTITUTE(Table1[[#This Row],[Fuel]],", ",",")</f>
        <v>fossil gas: natural gas,fossil liquids: diesel</v>
      </c>
      <c r="D13451" t="s">
        <v>3239</v>
      </c>
      <c r="E13451" t="s">
        <v>3258</v>
      </c>
      <c r="H13451" t="s">
        <v>3436</v>
      </c>
      <c r="I13451">
        <v>18</v>
      </c>
      <c r="J13451" t="s">
        <v>3446</v>
      </c>
      <c r="K13451">
        <v>2001</v>
      </c>
      <c r="L13451" t="s">
        <v>29</v>
      </c>
      <c r="M13451">
        <v>2032</v>
      </c>
      <c r="N13451">
        <v>-33.352127000000003</v>
      </c>
      <c r="O13451">
        <v>138.75360800000001</v>
      </c>
      <c r="P13451" t="s">
        <v>3460</v>
      </c>
      <c r="Q13451" s="3">
        <f>Table1[[#This Row],[Capacity (MW)]]*0.395*8760*10^-6</f>
        <v>6.2283600000000001E-2</v>
      </c>
      <c r="R13451" s="3" cm="1">
        <f t="array" ref="R13451">AVERAGE(VLOOKUP(_xlfn.TEXTSPLIT(Table1[[#This Row],[Fuel (no space after comma)]], ","), FuelList_Final_EF!$A$2:$B$65, 2, FALSE))</f>
        <v>65.583341148886291</v>
      </c>
      <c r="S13451" s="3">
        <f>Table1[[#This Row],[Generation (TWh)]]*10^9*VLOOKUP(Table1[[#This Row],[Turbine/Engine Technology]],Technology_HR!$A$2:$B$11,2,FALSE)*10^-6</f>
        <v>685742.43599999999</v>
      </c>
      <c r="T13451" s="5">
        <f>Table1[[#This Row],[Fuel Consumption (mmBtu)]]*Table1[[#This Row],[Emission Factor (kg CO2/ mmBtu)]]*10^3</f>
        <v>44973280120.456322</v>
      </c>
      <c r="U13451" s="3">
        <f>Table1[[#This Row],[Emissions (g CO2)]]/(Table1[[#This Row],[Generation (TWh)]]*10^9)</f>
        <v>722.072586049238</v>
      </c>
    </row>
    <row r="13452" spans="1:21" x14ac:dyDescent="0.35">
      <c r="A13452" t="s">
        <v>19</v>
      </c>
      <c r="B13452" t="s">
        <v>3243</v>
      </c>
      <c r="C13452" t="str">
        <f>SUBSTITUTE(Table1[[#This Row],[Fuel]],", ",",")</f>
        <v>fossil gas: natural gas,fossil liquids: fuel oil</v>
      </c>
      <c r="D13452" t="s">
        <v>3239</v>
      </c>
      <c r="E13452" t="s">
        <v>3275</v>
      </c>
      <c r="H13452" t="s">
        <v>3436</v>
      </c>
      <c r="I13452">
        <v>25</v>
      </c>
      <c r="J13452" t="s">
        <v>3446</v>
      </c>
      <c r="K13452" t="s">
        <v>29</v>
      </c>
      <c r="L13452" t="s">
        <v>29</v>
      </c>
      <c r="M13452" t="s">
        <v>29</v>
      </c>
      <c r="N13452">
        <v>36.748899999999999</v>
      </c>
      <c r="O13452">
        <v>3.0823</v>
      </c>
      <c r="P13452" t="s">
        <v>3455</v>
      </c>
      <c r="Q13452" s="3">
        <f>Table1[[#This Row],[Capacity (MW)]]*0.395*8760*10^-6</f>
        <v>8.6504999999999999E-2</v>
      </c>
      <c r="R13452" s="3" cm="1">
        <f t="array" ref="R13452">AVERAGE(VLOOKUP(_xlfn.TEXTSPLIT(Table1[[#This Row],[Fuel (no space after comma)]], ","), FuelList_Final_EF!$A$2:$B$65, 2, FALSE))</f>
        <v>65.583341148886291</v>
      </c>
      <c r="S13452" s="3">
        <f>Table1[[#This Row],[Generation (TWh)]]*10^9*VLOOKUP(Table1[[#This Row],[Turbine/Engine Technology]],Technology_HR!$A$2:$B$11,2,FALSE)*10^-6</f>
        <v>952420.04999999993</v>
      </c>
      <c r="T13452" s="5">
        <f>Table1[[#This Row],[Fuel Consumption (mmBtu)]]*Table1[[#This Row],[Emission Factor (kg CO2/ mmBtu)]]*10^3</f>
        <v>62462889056.189339</v>
      </c>
      <c r="U13452" s="3">
        <f>Table1[[#This Row],[Emissions (g CO2)]]/(Table1[[#This Row],[Generation (TWh)]]*10^9)</f>
        <v>722.07258604923811</v>
      </c>
    </row>
    <row r="13453" spans="1:21" x14ac:dyDescent="0.35">
      <c r="A13453" t="s">
        <v>19</v>
      </c>
      <c r="B13453" t="s">
        <v>3243</v>
      </c>
      <c r="C13453" t="str">
        <f>SUBSTITUTE(Table1[[#This Row],[Fuel]],", ",",")</f>
        <v>fossil gas: natural gas,fossil liquids: fuel oil</v>
      </c>
      <c r="D13453" t="s">
        <v>3239</v>
      </c>
      <c r="E13453" t="s">
        <v>3275</v>
      </c>
      <c r="H13453" t="s">
        <v>3436</v>
      </c>
      <c r="I13453">
        <v>25</v>
      </c>
      <c r="J13453" t="s">
        <v>3446</v>
      </c>
      <c r="K13453" t="s">
        <v>29</v>
      </c>
      <c r="L13453" t="s">
        <v>29</v>
      </c>
      <c r="M13453" t="s">
        <v>29</v>
      </c>
      <c r="N13453">
        <v>36.748899999999999</v>
      </c>
      <c r="O13453">
        <v>3.0823</v>
      </c>
      <c r="P13453" t="s">
        <v>3455</v>
      </c>
      <c r="Q13453" s="3">
        <f>Table1[[#This Row],[Capacity (MW)]]*0.395*8760*10^-6</f>
        <v>8.6504999999999999E-2</v>
      </c>
      <c r="R13453" s="3" cm="1">
        <f t="array" ref="R13453">AVERAGE(VLOOKUP(_xlfn.TEXTSPLIT(Table1[[#This Row],[Fuel (no space after comma)]], ","), FuelList_Final_EF!$A$2:$B$65, 2, FALSE))</f>
        <v>65.583341148886291</v>
      </c>
      <c r="S13453" s="3">
        <f>Table1[[#This Row],[Generation (TWh)]]*10^9*VLOOKUP(Table1[[#This Row],[Turbine/Engine Technology]],Technology_HR!$A$2:$B$11,2,FALSE)*10^-6</f>
        <v>952420.04999999993</v>
      </c>
      <c r="T13453" s="5">
        <f>Table1[[#This Row],[Fuel Consumption (mmBtu)]]*Table1[[#This Row],[Emission Factor (kg CO2/ mmBtu)]]*10^3</f>
        <v>62462889056.189339</v>
      </c>
      <c r="U13453" s="3">
        <f>Table1[[#This Row],[Emissions (g CO2)]]/(Table1[[#This Row],[Generation (TWh)]]*10^9)</f>
        <v>722.07258604923811</v>
      </c>
    </row>
    <row r="13454" spans="1:21" x14ac:dyDescent="0.35">
      <c r="A13454" t="s">
        <v>2350</v>
      </c>
      <c r="B13454" t="s">
        <v>3258</v>
      </c>
      <c r="C13454" t="str">
        <f>SUBSTITUTE(Table1[[#This Row],[Fuel]],", ",",")</f>
        <v>fossil liquids: diesel</v>
      </c>
      <c r="D13454" t="s">
        <v>3258</v>
      </c>
      <c r="H13454" t="s">
        <v>3437</v>
      </c>
      <c r="I13454">
        <v>23</v>
      </c>
      <c r="J13454" t="s">
        <v>3446</v>
      </c>
      <c r="K13454" t="s">
        <v>29</v>
      </c>
      <c r="L13454" t="s">
        <v>29</v>
      </c>
      <c r="M13454" t="s">
        <v>29</v>
      </c>
      <c r="N13454">
        <v>25.459488</v>
      </c>
      <c r="O13454">
        <v>55.478473000000001</v>
      </c>
      <c r="P13454" t="s">
        <v>3611</v>
      </c>
      <c r="Q13454" s="3">
        <f>Table1[[#This Row],[Capacity (MW)]]*0.395*8760*10^-6</f>
        <v>7.9584600000000005E-2</v>
      </c>
      <c r="R13454" s="3" cm="1">
        <f t="array" ref="R13454">AVERAGE(VLOOKUP(_xlfn.TEXTSPLIT(Table1[[#This Row],[Fuel (no space after comma)]], ","), FuelList_Final_EF!$A$2:$B$65, 2, FALSE))</f>
        <v>78.106682297772565</v>
      </c>
      <c r="S13454" s="3">
        <f>Table1[[#This Row],[Generation (TWh)]]*10^9*VLOOKUP(Table1[[#This Row],[Turbine/Engine Technology]],Technology_HR!$A$2:$B$11,2,FALSE)*10^-6</f>
        <v>708302.94</v>
      </c>
      <c r="T13454" s="5">
        <f>Table1[[#This Row],[Fuel Consumption (mmBtu)]]*Table1[[#This Row],[Emission Factor (kg CO2/ mmBtu)]]*10^3</f>
        <v>55323192705.158257</v>
      </c>
      <c r="U13454" s="3">
        <f>Table1[[#This Row],[Emissions (g CO2)]]/(Table1[[#This Row],[Generation (TWh)]]*10^9)</f>
        <v>695.14947245017572</v>
      </c>
    </row>
    <row r="13455" spans="1:21" x14ac:dyDescent="0.35">
      <c r="A13455" t="s">
        <v>896</v>
      </c>
      <c r="B13455" t="s">
        <v>3258</v>
      </c>
      <c r="C13455" t="str">
        <f>SUBSTITUTE(Table1[[#This Row],[Fuel]],", ",",")</f>
        <v>fossil liquids: diesel</v>
      </c>
      <c r="D13455" t="s">
        <v>3258</v>
      </c>
      <c r="H13455" t="s">
        <v>3436</v>
      </c>
      <c r="I13455">
        <v>25</v>
      </c>
      <c r="J13455" t="s">
        <v>3446</v>
      </c>
      <c r="K13455">
        <v>2015</v>
      </c>
      <c r="L13455" t="s">
        <v>29</v>
      </c>
      <c r="M13455" t="s">
        <v>29</v>
      </c>
      <c r="N13455">
        <v>30.112342000000002</v>
      </c>
      <c r="O13455">
        <v>31.344173000000001</v>
      </c>
      <c r="P13455" t="s">
        <v>3498</v>
      </c>
      <c r="Q13455" s="3">
        <f>Table1[[#This Row],[Capacity (MW)]]*0.395*8760*10^-6</f>
        <v>8.6504999999999999E-2</v>
      </c>
      <c r="R13455" s="3" cm="1">
        <f t="array" ref="R13455">AVERAGE(VLOOKUP(_xlfn.TEXTSPLIT(Table1[[#This Row],[Fuel (no space after comma)]], ","), FuelList_Final_EF!$A$2:$B$65, 2, FALSE))</f>
        <v>78.106682297772565</v>
      </c>
      <c r="S13455" s="3">
        <f>Table1[[#This Row],[Generation (TWh)]]*10^9*VLOOKUP(Table1[[#This Row],[Turbine/Engine Technology]],Technology_HR!$A$2:$B$11,2,FALSE)*10^-6</f>
        <v>952420.04999999993</v>
      </c>
      <c r="T13455" s="5">
        <f>Table1[[#This Row],[Fuel Consumption (mmBtu)]]*Table1[[#This Row],[Emission Factor (kg CO2/ mmBtu)]]*10^3</f>
        <v>74390370259.378662</v>
      </c>
      <c r="U13455" s="3">
        <f>Table1[[#This Row],[Emissions (g CO2)]]/(Table1[[#This Row],[Generation (TWh)]]*10^9)</f>
        <v>859.95457209847598</v>
      </c>
    </row>
    <row r="13456" spans="1:21" x14ac:dyDescent="0.35">
      <c r="A13456" t="s">
        <v>896</v>
      </c>
      <c r="B13456" t="s">
        <v>3258</v>
      </c>
      <c r="C13456" t="str">
        <f>SUBSTITUTE(Table1[[#This Row],[Fuel]],", ",",")</f>
        <v>fossil liquids: diesel</v>
      </c>
      <c r="D13456" t="s">
        <v>3258</v>
      </c>
      <c r="H13456" t="s">
        <v>3436</v>
      </c>
      <c r="I13456">
        <v>25</v>
      </c>
      <c r="J13456" t="s">
        <v>3446</v>
      </c>
      <c r="K13456">
        <v>2015</v>
      </c>
      <c r="L13456" t="s">
        <v>29</v>
      </c>
      <c r="M13456" t="s">
        <v>29</v>
      </c>
      <c r="N13456">
        <v>30.112342000000002</v>
      </c>
      <c r="O13456">
        <v>31.344173000000001</v>
      </c>
      <c r="P13456" t="s">
        <v>3498</v>
      </c>
      <c r="Q13456" s="3">
        <f>Table1[[#This Row],[Capacity (MW)]]*0.395*8760*10^-6</f>
        <v>8.6504999999999999E-2</v>
      </c>
      <c r="R13456" s="3" cm="1">
        <f t="array" ref="R13456">AVERAGE(VLOOKUP(_xlfn.TEXTSPLIT(Table1[[#This Row],[Fuel (no space after comma)]], ","), FuelList_Final_EF!$A$2:$B$65, 2, FALSE))</f>
        <v>78.106682297772565</v>
      </c>
      <c r="S13456" s="3">
        <f>Table1[[#This Row],[Generation (TWh)]]*10^9*VLOOKUP(Table1[[#This Row],[Turbine/Engine Technology]],Technology_HR!$A$2:$B$11,2,FALSE)*10^-6</f>
        <v>952420.04999999993</v>
      </c>
      <c r="T13456" s="5">
        <f>Table1[[#This Row],[Fuel Consumption (mmBtu)]]*Table1[[#This Row],[Emission Factor (kg CO2/ mmBtu)]]*10^3</f>
        <v>74390370259.378662</v>
      </c>
      <c r="U13456" s="3">
        <f>Table1[[#This Row],[Emissions (g CO2)]]/(Table1[[#This Row],[Generation (TWh)]]*10^9)</f>
        <v>859.95457209847598</v>
      </c>
    </row>
    <row r="13457" spans="1:21" x14ac:dyDescent="0.35">
      <c r="A13457" t="s">
        <v>916</v>
      </c>
      <c r="B13457" t="s">
        <v>3241</v>
      </c>
      <c r="C13457" t="str">
        <f>SUBSTITUTE(Table1[[#This Row],[Fuel]],", ",",")</f>
        <v>fossil liquids: heavy fuel oil</v>
      </c>
      <c r="D13457" t="s">
        <v>3241</v>
      </c>
      <c r="H13457" t="s">
        <v>3437</v>
      </c>
      <c r="I13457">
        <v>46</v>
      </c>
      <c r="J13457" t="s">
        <v>3446</v>
      </c>
      <c r="K13457">
        <v>2017</v>
      </c>
      <c r="L13457" t="s">
        <v>29</v>
      </c>
      <c r="M13457" t="s">
        <v>29</v>
      </c>
      <c r="N13457">
        <v>15.579000000000001</v>
      </c>
      <c r="O13457">
        <v>39.442770000000003</v>
      </c>
      <c r="P13457" t="s">
        <v>3501</v>
      </c>
      <c r="Q13457" s="3">
        <f>Table1[[#This Row],[Capacity (MW)]]*0.395*8760*10^-6</f>
        <v>0.15916920000000001</v>
      </c>
      <c r="R13457" s="3" cm="1">
        <f t="array" ref="R13457">AVERAGE(VLOOKUP(_xlfn.TEXTSPLIT(Table1[[#This Row],[Fuel (no space after comma)]], ","), FuelList_Final_EF!$A$2:$B$65, 2, FALSE))</f>
        <v>81.602530311017389</v>
      </c>
      <c r="S13457" s="3">
        <f>Table1[[#This Row],[Generation (TWh)]]*10^9*VLOOKUP(Table1[[#This Row],[Turbine/Engine Technology]],Technology_HR!$A$2:$B$11,2,FALSE)*10^-6</f>
        <v>1416605.88</v>
      </c>
      <c r="T13457" s="5">
        <f>Table1[[#This Row],[Fuel Consumption (mmBtu)]]*Table1[[#This Row],[Emission Factor (kg CO2/ mmBtu)]]*10^3</f>
        <v>115598624261.46545</v>
      </c>
      <c r="U13457" s="3">
        <f>Table1[[#This Row],[Emissions (g CO2)]]/(Table1[[#This Row],[Generation (TWh)]]*10^9)</f>
        <v>726.26251976805474</v>
      </c>
    </row>
    <row r="13458" spans="1:21" x14ac:dyDescent="0.35">
      <c r="A13458" t="s">
        <v>2054</v>
      </c>
      <c r="B13458" t="s">
        <v>3265</v>
      </c>
      <c r="C13458" t="str">
        <f>SUBSTITUTE(Table1[[#This Row],[Fuel]],", ",",")</f>
        <v>fossil gas: natural gas,fossil liquids: heavy fuel oil,fossil liquids: diesel</v>
      </c>
      <c r="D13458" t="s">
        <v>3239</v>
      </c>
      <c r="E13458" t="s">
        <v>3241</v>
      </c>
      <c r="F13458" t="s">
        <v>3258</v>
      </c>
      <c r="H13458" t="s">
        <v>3436</v>
      </c>
      <c r="I13458">
        <v>36</v>
      </c>
      <c r="J13458" t="s">
        <v>3446</v>
      </c>
      <c r="K13458">
        <v>2008</v>
      </c>
      <c r="L13458" t="s">
        <v>29</v>
      </c>
      <c r="M13458" t="s">
        <v>29</v>
      </c>
      <c r="N13458">
        <v>25.684275</v>
      </c>
      <c r="O13458">
        <v>49.513519000000002</v>
      </c>
      <c r="P13458" t="s">
        <v>3580</v>
      </c>
      <c r="Q13458" s="3">
        <f>Table1[[#This Row],[Capacity (MW)]]*0.395*8760*10^-6</f>
        <v>0.1245672</v>
      </c>
      <c r="R13458" s="3" cm="1">
        <f t="array" ref="R13458">AVERAGE(VLOOKUP(_xlfn.TEXTSPLIT(Table1[[#This Row],[Fuel (no space after comma)]], ","), FuelList_Final_EF!$A$2:$B$65, 2, FALSE))</f>
        <v>70.923070869596657</v>
      </c>
      <c r="S13458" s="3">
        <f>Table1[[#This Row],[Generation (TWh)]]*10^9*VLOOKUP(Table1[[#This Row],[Turbine/Engine Technology]],Technology_HR!$A$2:$B$11,2,FALSE)*10^-6</f>
        <v>1371484.872</v>
      </c>
      <c r="T13458" s="5">
        <f>Table1[[#This Row],[Fuel Consumption (mmBtu)]]*Table1[[#This Row],[Emission Factor (kg CO2/ mmBtu)]]*10^3</f>
        <v>97269918773.435699</v>
      </c>
      <c r="U13458" s="3">
        <f>Table1[[#This Row],[Emissions (g CO2)]]/(Table1[[#This Row],[Generation (TWh)]]*10^9)</f>
        <v>780.86301027425918</v>
      </c>
    </row>
    <row r="13459" spans="1:21" x14ac:dyDescent="0.35">
      <c r="A13459" t="s">
        <v>2054</v>
      </c>
      <c r="B13459" t="s">
        <v>3265</v>
      </c>
      <c r="C13459" t="str">
        <f>SUBSTITUTE(Table1[[#This Row],[Fuel]],", ",",")</f>
        <v>fossil gas: natural gas,fossil liquids: heavy fuel oil,fossil liquids: diesel</v>
      </c>
      <c r="D13459" t="s">
        <v>3239</v>
      </c>
      <c r="E13459" t="s">
        <v>3241</v>
      </c>
      <c r="F13459" t="s">
        <v>3258</v>
      </c>
      <c r="H13459" t="s">
        <v>3436</v>
      </c>
      <c r="I13459">
        <v>36</v>
      </c>
      <c r="J13459" t="s">
        <v>3446</v>
      </c>
      <c r="K13459">
        <v>2008</v>
      </c>
      <c r="L13459" t="s">
        <v>29</v>
      </c>
      <c r="M13459" t="s">
        <v>29</v>
      </c>
      <c r="N13459">
        <v>25.684275</v>
      </c>
      <c r="O13459">
        <v>49.513519000000002</v>
      </c>
      <c r="P13459" t="s">
        <v>3580</v>
      </c>
      <c r="Q13459" s="3">
        <f>Table1[[#This Row],[Capacity (MW)]]*0.395*8760*10^-6</f>
        <v>0.1245672</v>
      </c>
      <c r="R13459" s="3" cm="1">
        <f t="array" ref="R13459">AVERAGE(VLOOKUP(_xlfn.TEXTSPLIT(Table1[[#This Row],[Fuel (no space after comma)]], ","), FuelList_Final_EF!$A$2:$B$65, 2, FALSE))</f>
        <v>70.923070869596657</v>
      </c>
      <c r="S13459" s="3">
        <f>Table1[[#This Row],[Generation (TWh)]]*10^9*VLOOKUP(Table1[[#This Row],[Turbine/Engine Technology]],Technology_HR!$A$2:$B$11,2,FALSE)*10^-6</f>
        <v>1371484.872</v>
      </c>
      <c r="T13459" s="5">
        <f>Table1[[#This Row],[Fuel Consumption (mmBtu)]]*Table1[[#This Row],[Emission Factor (kg CO2/ mmBtu)]]*10^3</f>
        <v>97269918773.435699</v>
      </c>
      <c r="U13459" s="3">
        <f>Table1[[#This Row],[Emissions (g CO2)]]/(Table1[[#This Row],[Generation (TWh)]]*10^9)</f>
        <v>780.86301027425918</v>
      </c>
    </row>
    <row r="13460" spans="1:21" x14ac:dyDescent="0.35">
      <c r="A13460" t="s">
        <v>2054</v>
      </c>
      <c r="B13460" t="s">
        <v>3265</v>
      </c>
      <c r="C13460" t="str">
        <f>SUBSTITUTE(Table1[[#This Row],[Fuel]],", ",",")</f>
        <v>fossil gas: natural gas,fossil liquids: heavy fuel oil,fossil liquids: diesel</v>
      </c>
      <c r="D13460" t="s">
        <v>3239</v>
      </c>
      <c r="E13460" t="s">
        <v>3241</v>
      </c>
      <c r="F13460" t="s">
        <v>3258</v>
      </c>
      <c r="H13460" t="s">
        <v>3436</v>
      </c>
      <c r="I13460">
        <v>36</v>
      </c>
      <c r="J13460" t="s">
        <v>3446</v>
      </c>
      <c r="K13460">
        <v>2008</v>
      </c>
      <c r="L13460" t="s">
        <v>29</v>
      </c>
      <c r="M13460" t="s">
        <v>29</v>
      </c>
      <c r="N13460">
        <v>25.684275</v>
      </c>
      <c r="O13460">
        <v>49.513519000000002</v>
      </c>
      <c r="P13460" t="s">
        <v>3580</v>
      </c>
      <c r="Q13460" s="3">
        <f>Table1[[#This Row],[Capacity (MW)]]*0.395*8760*10^-6</f>
        <v>0.1245672</v>
      </c>
      <c r="R13460" s="3" cm="1">
        <f t="array" ref="R13460">AVERAGE(VLOOKUP(_xlfn.TEXTSPLIT(Table1[[#This Row],[Fuel (no space after comma)]], ","), FuelList_Final_EF!$A$2:$B$65, 2, FALSE))</f>
        <v>70.923070869596657</v>
      </c>
      <c r="S13460" s="3">
        <f>Table1[[#This Row],[Generation (TWh)]]*10^9*VLOOKUP(Table1[[#This Row],[Turbine/Engine Technology]],Technology_HR!$A$2:$B$11,2,FALSE)*10^-6</f>
        <v>1371484.872</v>
      </c>
      <c r="T13460" s="5">
        <f>Table1[[#This Row],[Fuel Consumption (mmBtu)]]*Table1[[#This Row],[Emission Factor (kg CO2/ mmBtu)]]*10^3</f>
        <v>97269918773.435699</v>
      </c>
      <c r="U13460" s="3">
        <f>Table1[[#This Row],[Emissions (g CO2)]]/(Table1[[#This Row],[Generation (TWh)]]*10^9)</f>
        <v>780.86301027425918</v>
      </c>
    </row>
    <row r="13461" spans="1:21" x14ac:dyDescent="0.35">
      <c r="A13461" t="s">
        <v>1768</v>
      </c>
      <c r="B13461" t="s">
        <v>3239</v>
      </c>
      <c r="C13461" t="str">
        <f>SUBSTITUTE(Table1[[#This Row],[Fuel]],", ",",")</f>
        <v>fossil gas: natural gas</v>
      </c>
      <c r="D13461" t="s">
        <v>3239</v>
      </c>
      <c r="H13461" t="s">
        <v>3436</v>
      </c>
      <c r="I13461">
        <v>30</v>
      </c>
      <c r="J13461" t="s">
        <v>3446</v>
      </c>
      <c r="K13461">
        <v>2000</v>
      </c>
      <c r="L13461" t="s">
        <v>29</v>
      </c>
      <c r="M13461" t="s">
        <v>29</v>
      </c>
      <c r="N13461">
        <v>23.491909</v>
      </c>
      <c r="O13461">
        <v>57.834156</v>
      </c>
      <c r="P13461" t="s">
        <v>3564</v>
      </c>
      <c r="Q13461" s="3">
        <f>Table1[[#This Row],[Capacity (MW)]]*0.395*8760*10^-6</f>
        <v>0.10380600000000001</v>
      </c>
      <c r="R13461" s="3" cm="1">
        <f t="array" ref="R13461">AVERAGE(VLOOKUP(_xlfn.TEXTSPLIT(Table1[[#This Row],[Fuel (no space after comma)]], ","), FuelList_Final_EF!$A$2:$B$65, 2, FALSE))</f>
        <v>53.06</v>
      </c>
      <c r="S13461" s="3">
        <f>Table1[[#This Row],[Generation (TWh)]]*10^9*VLOOKUP(Table1[[#This Row],[Turbine/Engine Technology]],Technology_HR!$A$2:$B$11,2,FALSE)*10^-6</f>
        <v>1142904.0600000003</v>
      </c>
      <c r="T13461" s="5">
        <f>Table1[[#This Row],[Fuel Consumption (mmBtu)]]*Table1[[#This Row],[Emission Factor (kg CO2/ mmBtu)]]*10^3</f>
        <v>60642489423.600021</v>
      </c>
      <c r="U13461" s="3">
        <f>Table1[[#This Row],[Emissions (g CO2)]]/(Table1[[#This Row],[Generation (TWh)]]*10^9)</f>
        <v>584.19060000000013</v>
      </c>
    </row>
    <row r="13462" spans="1:21" x14ac:dyDescent="0.35">
      <c r="A13462" t="s">
        <v>1768</v>
      </c>
      <c r="B13462" t="s">
        <v>3239</v>
      </c>
      <c r="C13462" t="str">
        <f>SUBSTITUTE(Table1[[#This Row],[Fuel]],", ",",")</f>
        <v>fossil gas: natural gas</v>
      </c>
      <c r="D13462" t="s">
        <v>3239</v>
      </c>
      <c r="H13462" t="s">
        <v>3436</v>
      </c>
      <c r="I13462">
        <v>30</v>
      </c>
      <c r="J13462" t="s">
        <v>3446</v>
      </c>
      <c r="K13462">
        <v>2001</v>
      </c>
      <c r="L13462" t="s">
        <v>29</v>
      </c>
      <c r="M13462" t="s">
        <v>29</v>
      </c>
      <c r="N13462">
        <v>23.491909</v>
      </c>
      <c r="O13462">
        <v>57.834156</v>
      </c>
      <c r="P13462" t="s">
        <v>3564</v>
      </c>
      <c r="Q13462" s="3">
        <f>Table1[[#This Row],[Capacity (MW)]]*0.395*8760*10^-6</f>
        <v>0.10380600000000001</v>
      </c>
      <c r="R13462" s="3" cm="1">
        <f t="array" ref="R13462">AVERAGE(VLOOKUP(_xlfn.TEXTSPLIT(Table1[[#This Row],[Fuel (no space after comma)]], ","), FuelList_Final_EF!$A$2:$B$65, 2, FALSE))</f>
        <v>53.06</v>
      </c>
      <c r="S13462" s="3">
        <f>Table1[[#This Row],[Generation (TWh)]]*10^9*VLOOKUP(Table1[[#This Row],[Turbine/Engine Technology]],Technology_HR!$A$2:$B$11,2,FALSE)*10^-6</f>
        <v>1142904.0600000003</v>
      </c>
      <c r="T13462" s="5">
        <f>Table1[[#This Row],[Fuel Consumption (mmBtu)]]*Table1[[#This Row],[Emission Factor (kg CO2/ mmBtu)]]*10^3</f>
        <v>60642489423.600021</v>
      </c>
      <c r="U13462" s="3">
        <f>Table1[[#This Row],[Emissions (g CO2)]]/(Table1[[#This Row],[Generation (TWh)]]*10^9)</f>
        <v>584.19060000000013</v>
      </c>
    </row>
    <row r="13463" spans="1:21" x14ac:dyDescent="0.35">
      <c r="A13463" t="s">
        <v>1768</v>
      </c>
      <c r="B13463" t="s">
        <v>3239</v>
      </c>
      <c r="C13463" t="str">
        <f>SUBSTITUTE(Table1[[#This Row],[Fuel]],", ",",")</f>
        <v>fossil gas: natural gas</v>
      </c>
      <c r="D13463" t="s">
        <v>3239</v>
      </c>
      <c r="H13463" t="s">
        <v>3436</v>
      </c>
      <c r="I13463">
        <v>30</v>
      </c>
      <c r="J13463" t="s">
        <v>3446</v>
      </c>
      <c r="K13463">
        <v>2001</v>
      </c>
      <c r="L13463" t="s">
        <v>29</v>
      </c>
      <c r="M13463" t="s">
        <v>29</v>
      </c>
      <c r="N13463">
        <v>23.491909</v>
      </c>
      <c r="O13463">
        <v>57.834156</v>
      </c>
      <c r="P13463" t="s">
        <v>3564</v>
      </c>
      <c r="Q13463" s="3">
        <f>Table1[[#This Row],[Capacity (MW)]]*0.395*8760*10^-6</f>
        <v>0.10380600000000001</v>
      </c>
      <c r="R13463" s="3" cm="1">
        <f t="array" ref="R13463">AVERAGE(VLOOKUP(_xlfn.TEXTSPLIT(Table1[[#This Row],[Fuel (no space after comma)]], ","), FuelList_Final_EF!$A$2:$B$65, 2, FALSE))</f>
        <v>53.06</v>
      </c>
      <c r="S13463" s="3">
        <f>Table1[[#This Row],[Generation (TWh)]]*10^9*VLOOKUP(Table1[[#This Row],[Turbine/Engine Technology]],Technology_HR!$A$2:$B$11,2,FALSE)*10^-6</f>
        <v>1142904.0600000003</v>
      </c>
      <c r="T13463" s="5">
        <f>Table1[[#This Row],[Fuel Consumption (mmBtu)]]*Table1[[#This Row],[Emission Factor (kg CO2/ mmBtu)]]*10^3</f>
        <v>60642489423.600021</v>
      </c>
      <c r="U13463" s="3">
        <f>Table1[[#This Row],[Emissions (g CO2)]]/(Table1[[#This Row],[Generation (TWh)]]*10^9)</f>
        <v>584.19060000000013</v>
      </c>
    </row>
    <row r="13464" spans="1:21" x14ac:dyDescent="0.35">
      <c r="A13464" t="s">
        <v>29</v>
      </c>
      <c r="B13464" t="s">
        <v>3240</v>
      </c>
      <c r="C13464" t="str">
        <f>SUBSTITUTE(Table1[[#This Row],[Fuel]],", ",",")</f>
        <v>fossil gas: natural gas,fossil liquids: diesel</v>
      </c>
      <c r="D13464" t="s">
        <v>3239</v>
      </c>
      <c r="E13464" t="s">
        <v>3258</v>
      </c>
      <c r="H13464" t="s">
        <v>3436</v>
      </c>
      <c r="I13464">
        <v>48</v>
      </c>
      <c r="J13464" t="s">
        <v>3446</v>
      </c>
      <c r="K13464">
        <v>2017</v>
      </c>
      <c r="L13464" t="s">
        <v>29</v>
      </c>
      <c r="M13464" t="s">
        <v>29</v>
      </c>
      <c r="N13464">
        <v>27.149439999999998</v>
      </c>
      <c r="O13464">
        <v>33.820698999999998</v>
      </c>
      <c r="P13464" t="s">
        <v>3498</v>
      </c>
      <c r="Q13464" s="3">
        <f>Table1[[#This Row],[Capacity (MW)]]*0.395*8760*10^-6</f>
        <v>0.1660896</v>
      </c>
      <c r="R13464" s="3" cm="1">
        <f t="array" ref="R13464">AVERAGE(VLOOKUP(_xlfn.TEXTSPLIT(Table1[[#This Row],[Fuel (no space after comma)]], ","), FuelList_Final_EF!$A$2:$B$65, 2, FALSE))</f>
        <v>65.583341148886291</v>
      </c>
      <c r="S13464" s="3">
        <f>Table1[[#This Row],[Generation (TWh)]]*10^9*VLOOKUP(Table1[[#This Row],[Turbine/Engine Technology]],Technology_HR!$A$2:$B$11,2,FALSE)*10^-6</f>
        <v>1828646.4959999998</v>
      </c>
      <c r="T13464" s="5">
        <f>Table1[[#This Row],[Fuel Consumption (mmBtu)]]*Table1[[#This Row],[Emission Factor (kg CO2/ mmBtu)]]*10^3</f>
        <v>119928746987.88353</v>
      </c>
      <c r="U13464" s="3">
        <f>Table1[[#This Row],[Emissions (g CO2)]]/(Table1[[#This Row],[Generation (TWh)]]*10^9)</f>
        <v>722.07258604923811</v>
      </c>
    </row>
    <row r="13465" spans="1:21" x14ac:dyDescent="0.35">
      <c r="A13465" t="s">
        <v>29</v>
      </c>
      <c r="B13465" t="s">
        <v>3240</v>
      </c>
      <c r="C13465" t="str">
        <f>SUBSTITUTE(Table1[[#This Row],[Fuel]],", ",",")</f>
        <v>fossil gas: natural gas,fossil liquids: diesel</v>
      </c>
      <c r="D13465" t="s">
        <v>3239</v>
      </c>
      <c r="E13465" t="s">
        <v>3258</v>
      </c>
      <c r="H13465" t="s">
        <v>3436</v>
      </c>
      <c r="I13465">
        <v>48</v>
      </c>
      <c r="J13465" t="s">
        <v>3446</v>
      </c>
      <c r="K13465">
        <v>2017</v>
      </c>
      <c r="L13465" t="s">
        <v>29</v>
      </c>
      <c r="M13465" t="s">
        <v>29</v>
      </c>
      <c r="N13465">
        <v>27.149439999999998</v>
      </c>
      <c r="O13465">
        <v>33.820698999999998</v>
      </c>
      <c r="P13465" t="s">
        <v>3498</v>
      </c>
      <c r="Q13465" s="3">
        <f>Table1[[#This Row],[Capacity (MW)]]*0.395*8760*10^-6</f>
        <v>0.1660896</v>
      </c>
      <c r="R13465" s="3" cm="1">
        <f t="array" ref="R13465">AVERAGE(VLOOKUP(_xlfn.TEXTSPLIT(Table1[[#This Row],[Fuel (no space after comma)]], ","), FuelList_Final_EF!$A$2:$B$65, 2, FALSE))</f>
        <v>65.583341148886291</v>
      </c>
      <c r="S13465" s="3">
        <f>Table1[[#This Row],[Generation (TWh)]]*10^9*VLOOKUP(Table1[[#This Row],[Turbine/Engine Technology]],Technology_HR!$A$2:$B$11,2,FALSE)*10^-6</f>
        <v>1828646.4959999998</v>
      </c>
      <c r="T13465" s="5">
        <f>Table1[[#This Row],[Fuel Consumption (mmBtu)]]*Table1[[#This Row],[Emission Factor (kg CO2/ mmBtu)]]*10^3</f>
        <v>119928746987.88353</v>
      </c>
      <c r="U13465" s="3">
        <f>Table1[[#This Row],[Emissions (g CO2)]]/(Table1[[#This Row],[Generation (TWh)]]*10^9)</f>
        <v>722.07258604923811</v>
      </c>
    </row>
    <row r="13466" spans="1:21" x14ac:dyDescent="0.35">
      <c r="A13466" t="s">
        <v>29</v>
      </c>
      <c r="B13466" t="s">
        <v>3240</v>
      </c>
      <c r="C13466" t="str">
        <f>SUBSTITUTE(Table1[[#This Row],[Fuel]],", ",",")</f>
        <v>fossil gas: natural gas,fossil liquids: diesel</v>
      </c>
      <c r="D13466" t="s">
        <v>3239</v>
      </c>
      <c r="E13466" t="s">
        <v>3258</v>
      </c>
      <c r="H13466" t="s">
        <v>3436</v>
      </c>
      <c r="I13466">
        <v>48</v>
      </c>
      <c r="J13466" t="s">
        <v>3446</v>
      </c>
      <c r="K13466">
        <v>2017</v>
      </c>
      <c r="L13466" t="s">
        <v>29</v>
      </c>
      <c r="M13466" t="s">
        <v>29</v>
      </c>
      <c r="N13466">
        <v>27.149439999999998</v>
      </c>
      <c r="O13466">
        <v>33.820698999999998</v>
      </c>
      <c r="P13466" t="s">
        <v>3498</v>
      </c>
      <c r="Q13466" s="3">
        <f>Table1[[#This Row],[Capacity (MW)]]*0.395*8760*10^-6</f>
        <v>0.1660896</v>
      </c>
      <c r="R13466" s="3" cm="1">
        <f t="array" ref="R13466">AVERAGE(VLOOKUP(_xlfn.TEXTSPLIT(Table1[[#This Row],[Fuel (no space after comma)]], ","), FuelList_Final_EF!$A$2:$B$65, 2, FALSE))</f>
        <v>65.583341148886291</v>
      </c>
      <c r="S13466" s="3">
        <f>Table1[[#This Row],[Generation (TWh)]]*10^9*VLOOKUP(Table1[[#This Row],[Turbine/Engine Technology]],Technology_HR!$A$2:$B$11,2,FALSE)*10^-6</f>
        <v>1828646.4959999998</v>
      </c>
      <c r="T13466" s="5">
        <f>Table1[[#This Row],[Fuel Consumption (mmBtu)]]*Table1[[#This Row],[Emission Factor (kg CO2/ mmBtu)]]*10^3</f>
        <v>119928746987.88353</v>
      </c>
      <c r="U13466" s="3">
        <f>Table1[[#This Row],[Emissions (g CO2)]]/(Table1[[#This Row],[Generation (TWh)]]*10^9)</f>
        <v>722.07258604923811</v>
      </c>
    </row>
    <row r="13467" spans="1:21" x14ac:dyDescent="0.35">
      <c r="A13467" t="s">
        <v>29</v>
      </c>
      <c r="B13467" t="s">
        <v>3240</v>
      </c>
      <c r="C13467" t="str">
        <f>SUBSTITUTE(Table1[[#This Row],[Fuel]],", ",",")</f>
        <v>fossil gas: natural gas,fossil liquids: diesel</v>
      </c>
      <c r="D13467" t="s">
        <v>3239</v>
      </c>
      <c r="E13467" t="s">
        <v>3258</v>
      </c>
      <c r="H13467" t="s">
        <v>3436</v>
      </c>
      <c r="I13467">
        <v>48</v>
      </c>
      <c r="J13467" t="s">
        <v>3446</v>
      </c>
      <c r="K13467">
        <v>2017</v>
      </c>
      <c r="L13467" t="s">
        <v>29</v>
      </c>
      <c r="M13467" t="s">
        <v>29</v>
      </c>
      <c r="N13467">
        <v>27.149439999999998</v>
      </c>
      <c r="O13467">
        <v>33.820698999999998</v>
      </c>
      <c r="P13467" t="s">
        <v>3498</v>
      </c>
      <c r="Q13467" s="3">
        <f>Table1[[#This Row],[Capacity (MW)]]*0.395*8760*10^-6</f>
        <v>0.1660896</v>
      </c>
      <c r="R13467" s="3" cm="1">
        <f t="array" ref="R13467">AVERAGE(VLOOKUP(_xlfn.TEXTSPLIT(Table1[[#This Row],[Fuel (no space after comma)]], ","), FuelList_Final_EF!$A$2:$B$65, 2, FALSE))</f>
        <v>65.583341148886291</v>
      </c>
      <c r="S13467" s="3">
        <f>Table1[[#This Row],[Generation (TWh)]]*10^9*VLOOKUP(Table1[[#This Row],[Turbine/Engine Technology]],Technology_HR!$A$2:$B$11,2,FALSE)*10^-6</f>
        <v>1828646.4959999998</v>
      </c>
      <c r="T13467" s="5">
        <f>Table1[[#This Row],[Fuel Consumption (mmBtu)]]*Table1[[#This Row],[Emission Factor (kg CO2/ mmBtu)]]*10^3</f>
        <v>119928746987.88353</v>
      </c>
      <c r="U13467" s="3">
        <f>Table1[[#This Row],[Emissions (g CO2)]]/(Table1[[#This Row],[Generation (TWh)]]*10^9)</f>
        <v>722.07258604923811</v>
      </c>
    </row>
    <row r="13468" spans="1:21" x14ac:dyDescent="0.35">
      <c r="A13468" t="s">
        <v>29</v>
      </c>
      <c r="B13468" t="s">
        <v>3240</v>
      </c>
      <c r="C13468" t="str">
        <f>SUBSTITUTE(Table1[[#This Row],[Fuel]],", ",",")</f>
        <v>fossil gas: natural gas,fossil liquids: diesel</v>
      </c>
      <c r="D13468" t="s">
        <v>3239</v>
      </c>
      <c r="E13468" t="s">
        <v>3258</v>
      </c>
      <c r="H13468" t="s">
        <v>3436</v>
      </c>
      <c r="I13468">
        <v>48</v>
      </c>
      <c r="J13468" t="s">
        <v>3446</v>
      </c>
      <c r="K13468">
        <v>2017</v>
      </c>
      <c r="L13468" t="s">
        <v>29</v>
      </c>
      <c r="M13468" t="s">
        <v>29</v>
      </c>
      <c r="N13468">
        <v>27.149439999999998</v>
      </c>
      <c r="O13468">
        <v>33.820698999999998</v>
      </c>
      <c r="P13468" t="s">
        <v>3498</v>
      </c>
      <c r="Q13468" s="3">
        <f>Table1[[#This Row],[Capacity (MW)]]*0.395*8760*10^-6</f>
        <v>0.1660896</v>
      </c>
      <c r="R13468" s="3" cm="1">
        <f t="array" ref="R13468">AVERAGE(VLOOKUP(_xlfn.TEXTSPLIT(Table1[[#This Row],[Fuel (no space after comma)]], ","), FuelList_Final_EF!$A$2:$B$65, 2, FALSE))</f>
        <v>65.583341148886291</v>
      </c>
      <c r="S13468" s="3">
        <f>Table1[[#This Row],[Generation (TWh)]]*10^9*VLOOKUP(Table1[[#This Row],[Turbine/Engine Technology]],Technology_HR!$A$2:$B$11,2,FALSE)*10^-6</f>
        <v>1828646.4959999998</v>
      </c>
      <c r="T13468" s="5">
        <f>Table1[[#This Row],[Fuel Consumption (mmBtu)]]*Table1[[#This Row],[Emission Factor (kg CO2/ mmBtu)]]*10^3</f>
        <v>119928746987.88353</v>
      </c>
      <c r="U13468" s="3">
        <f>Table1[[#This Row],[Emissions (g CO2)]]/(Table1[[#This Row],[Generation (TWh)]]*10^9)</f>
        <v>722.07258604923811</v>
      </c>
    </row>
    <row r="13469" spans="1:21" x14ac:dyDescent="0.35">
      <c r="A13469" t="s">
        <v>29</v>
      </c>
      <c r="B13469" t="s">
        <v>3240</v>
      </c>
      <c r="C13469" t="str">
        <f>SUBSTITUTE(Table1[[#This Row],[Fuel]],", ",",")</f>
        <v>fossil gas: natural gas,fossil liquids: diesel</v>
      </c>
      <c r="D13469" t="s">
        <v>3239</v>
      </c>
      <c r="E13469" t="s">
        <v>3258</v>
      </c>
      <c r="H13469" t="s">
        <v>3436</v>
      </c>
      <c r="I13469">
        <v>48</v>
      </c>
      <c r="J13469" t="s">
        <v>3446</v>
      </c>
      <c r="K13469">
        <v>2017</v>
      </c>
      <c r="L13469" t="s">
        <v>29</v>
      </c>
      <c r="M13469" t="s">
        <v>29</v>
      </c>
      <c r="N13469">
        <v>27.149439999999998</v>
      </c>
      <c r="O13469">
        <v>33.820698999999998</v>
      </c>
      <c r="P13469" t="s">
        <v>3498</v>
      </c>
      <c r="Q13469" s="3">
        <f>Table1[[#This Row],[Capacity (MW)]]*0.395*8760*10^-6</f>
        <v>0.1660896</v>
      </c>
      <c r="R13469" s="3" cm="1">
        <f t="array" ref="R13469">AVERAGE(VLOOKUP(_xlfn.TEXTSPLIT(Table1[[#This Row],[Fuel (no space after comma)]], ","), FuelList_Final_EF!$A$2:$B$65, 2, FALSE))</f>
        <v>65.583341148886291</v>
      </c>
      <c r="S13469" s="3">
        <f>Table1[[#This Row],[Generation (TWh)]]*10^9*VLOOKUP(Table1[[#This Row],[Turbine/Engine Technology]],Technology_HR!$A$2:$B$11,2,FALSE)*10^-6</f>
        <v>1828646.4959999998</v>
      </c>
      <c r="T13469" s="5">
        <f>Table1[[#This Row],[Fuel Consumption (mmBtu)]]*Table1[[#This Row],[Emission Factor (kg CO2/ mmBtu)]]*10^3</f>
        <v>119928746987.88353</v>
      </c>
      <c r="U13469" s="3">
        <f>Table1[[#This Row],[Emissions (g CO2)]]/(Table1[[#This Row],[Generation (TWh)]]*10^9)</f>
        <v>722.07258604923811</v>
      </c>
    </row>
    <row r="13470" spans="1:21" x14ac:dyDescent="0.35">
      <c r="A13470" t="s">
        <v>1335</v>
      </c>
      <c r="B13470" t="s">
        <v>3338</v>
      </c>
      <c r="C13470" t="str">
        <f>SUBSTITUTE(Table1[[#This Row],[Fuel]],", ",",")</f>
        <v>fossil liquids: diesel,fossil liquids: fuel oil</v>
      </c>
      <c r="D13470" t="s">
        <v>3258</v>
      </c>
      <c r="E13470" t="s">
        <v>3275</v>
      </c>
      <c r="H13470" t="s">
        <v>3437</v>
      </c>
      <c r="I13470">
        <v>30</v>
      </c>
      <c r="J13470" t="s">
        <v>3446</v>
      </c>
      <c r="K13470">
        <v>2011</v>
      </c>
      <c r="L13470" t="s">
        <v>29</v>
      </c>
      <c r="M13470" t="s">
        <v>29</v>
      </c>
      <c r="N13470">
        <v>33.372990000000001</v>
      </c>
      <c r="O13470">
        <v>44.325876000000001</v>
      </c>
      <c r="P13470" t="s">
        <v>3523</v>
      </c>
      <c r="Q13470" s="3">
        <f>Table1[[#This Row],[Capacity (MW)]]*0.395*8760*10^-6</f>
        <v>0.10380600000000001</v>
      </c>
      <c r="R13470" s="3" cm="1">
        <f t="array" ref="R13470">AVERAGE(VLOOKUP(_xlfn.TEXTSPLIT(Table1[[#This Row],[Fuel (no space after comma)]], ","), FuelList_Final_EF!$A$2:$B$65, 2, FALSE))</f>
        <v>78.106682297772565</v>
      </c>
      <c r="S13470" s="3">
        <f>Table1[[#This Row],[Generation (TWh)]]*10^9*VLOOKUP(Table1[[#This Row],[Turbine/Engine Technology]],Technology_HR!$A$2:$B$11,2,FALSE)*10^-6</f>
        <v>923873.4</v>
      </c>
      <c r="T13470" s="5">
        <f>Table1[[#This Row],[Fuel Consumption (mmBtu)]]*Table1[[#This Row],[Emission Factor (kg CO2/ mmBtu)]]*10^3</f>
        <v>72160686137.162949</v>
      </c>
      <c r="U13470" s="3">
        <f>Table1[[#This Row],[Emissions (g CO2)]]/(Table1[[#This Row],[Generation (TWh)]]*10^9)</f>
        <v>695.14947245017572</v>
      </c>
    </row>
    <row r="13471" spans="1:21" x14ac:dyDescent="0.35">
      <c r="A13471" t="s">
        <v>1335</v>
      </c>
      <c r="B13471" t="s">
        <v>3338</v>
      </c>
      <c r="C13471" t="str">
        <f>SUBSTITUTE(Table1[[#This Row],[Fuel]],", ",",")</f>
        <v>fossil liquids: diesel,fossil liquids: fuel oil</v>
      </c>
      <c r="D13471" t="s">
        <v>3258</v>
      </c>
      <c r="E13471" t="s">
        <v>3275</v>
      </c>
      <c r="H13471" t="s">
        <v>3437</v>
      </c>
      <c r="I13471">
        <v>30</v>
      </c>
      <c r="J13471" t="s">
        <v>3446</v>
      </c>
      <c r="K13471">
        <v>2011</v>
      </c>
      <c r="L13471" t="s">
        <v>29</v>
      </c>
      <c r="M13471" t="s">
        <v>29</v>
      </c>
      <c r="N13471">
        <v>33.262943</v>
      </c>
      <c r="O13471">
        <v>44.434257000000002</v>
      </c>
      <c r="P13471" t="s">
        <v>3523</v>
      </c>
      <c r="Q13471" s="3">
        <f>Table1[[#This Row],[Capacity (MW)]]*0.395*8760*10^-6</f>
        <v>0.10380600000000001</v>
      </c>
      <c r="R13471" s="3" cm="1">
        <f t="array" ref="R13471">AVERAGE(VLOOKUP(_xlfn.TEXTSPLIT(Table1[[#This Row],[Fuel (no space after comma)]], ","), FuelList_Final_EF!$A$2:$B$65, 2, FALSE))</f>
        <v>78.106682297772565</v>
      </c>
      <c r="S13471" s="3">
        <f>Table1[[#This Row],[Generation (TWh)]]*10^9*VLOOKUP(Table1[[#This Row],[Turbine/Engine Technology]],Technology_HR!$A$2:$B$11,2,FALSE)*10^-6</f>
        <v>923873.4</v>
      </c>
      <c r="T13471" s="5">
        <f>Table1[[#This Row],[Fuel Consumption (mmBtu)]]*Table1[[#This Row],[Emission Factor (kg CO2/ mmBtu)]]*10^3</f>
        <v>72160686137.162949</v>
      </c>
      <c r="U13471" s="3">
        <f>Table1[[#This Row],[Emissions (g CO2)]]/(Table1[[#This Row],[Generation (TWh)]]*10^9)</f>
        <v>695.14947245017572</v>
      </c>
    </row>
    <row r="13472" spans="1:21" x14ac:dyDescent="0.35">
      <c r="A13472" t="s">
        <v>1335</v>
      </c>
      <c r="B13472" t="s">
        <v>3338</v>
      </c>
      <c r="C13472" t="str">
        <f>SUBSTITUTE(Table1[[#This Row],[Fuel]],", ",",")</f>
        <v>fossil liquids: diesel,fossil liquids: fuel oil</v>
      </c>
      <c r="D13472" t="s">
        <v>3258</v>
      </c>
      <c r="E13472" t="s">
        <v>3275</v>
      </c>
      <c r="H13472" t="s">
        <v>3437</v>
      </c>
      <c r="I13472">
        <v>30</v>
      </c>
      <c r="J13472" t="s">
        <v>3446</v>
      </c>
      <c r="K13472">
        <v>2011</v>
      </c>
      <c r="L13472" t="s">
        <v>29</v>
      </c>
      <c r="M13472" t="s">
        <v>29</v>
      </c>
      <c r="N13472">
        <v>33.956375999999999</v>
      </c>
      <c r="O13472">
        <v>44.182811999999998</v>
      </c>
      <c r="P13472" t="s">
        <v>3523</v>
      </c>
      <c r="Q13472" s="3">
        <f>Table1[[#This Row],[Capacity (MW)]]*0.395*8760*10^-6</f>
        <v>0.10380600000000001</v>
      </c>
      <c r="R13472" s="3" cm="1">
        <f t="array" ref="R13472">AVERAGE(VLOOKUP(_xlfn.TEXTSPLIT(Table1[[#This Row],[Fuel (no space after comma)]], ","), FuelList_Final_EF!$A$2:$B$65, 2, FALSE))</f>
        <v>78.106682297772565</v>
      </c>
      <c r="S13472" s="3">
        <f>Table1[[#This Row],[Generation (TWh)]]*10^9*VLOOKUP(Table1[[#This Row],[Turbine/Engine Technology]],Technology_HR!$A$2:$B$11,2,FALSE)*10^-6</f>
        <v>923873.4</v>
      </c>
      <c r="T13472" s="5">
        <f>Table1[[#This Row],[Fuel Consumption (mmBtu)]]*Table1[[#This Row],[Emission Factor (kg CO2/ mmBtu)]]*10^3</f>
        <v>72160686137.162949</v>
      </c>
      <c r="U13472" s="3">
        <f>Table1[[#This Row],[Emissions (g CO2)]]/(Table1[[#This Row],[Generation (TWh)]]*10^9)</f>
        <v>695.14947245017572</v>
      </c>
    </row>
    <row r="13473" spans="1:21" x14ac:dyDescent="0.35">
      <c r="A13473" t="s">
        <v>1335</v>
      </c>
      <c r="B13473" t="s">
        <v>3338</v>
      </c>
      <c r="C13473" t="str">
        <f>SUBSTITUTE(Table1[[#This Row],[Fuel]],", ",",")</f>
        <v>fossil liquids: diesel,fossil liquids: fuel oil</v>
      </c>
      <c r="D13473" t="s">
        <v>3258</v>
      </c>
      <c r="E13473" t="s">
        <v>3275</v>
      </c>
      <c r="H13473" t="s">
        <v>3437</v>
      </c>
      <c r="I13473">
        <v>30</v>
      </c>
      <c r="J13473" t="s">
        <v>3446</v>
      </c>
      <c r="K13473">
        <v>2011</v>
      </c>
      <c r="L13473" t="s">
        <v>29</v>
      </c>
      <c r="M13473" t="s">
        <v>29</v>
      </c>
      <c r="N13473">
        <v>33.314127999999997</v>
      </c>
      <c r="O13473">
        <v>44.354725000000002</v>
      </c>
      <c r="P13473" t="s">
        <v>3523</v>
      </c>
      <c r="Q13473" s="3">
        <f>Table1[[#This Row],[Capacity (MW)]]*0.395*8760*10^-6</f>
        <v>0.10380600000000001</v>
      </c>
      <c r="R13473" s="3" cm="1">
        <f t="array" ref="R13473">AVERAGE(VLOOKUP(_xlfn.TEXTSPLIT(Table1[[#This Row],[Fuel (no space after comma)]], ","), FuelList_Final_EF!$A$2:$B$65, 2, FALSE))</f>
        <v>78.106682297772565</v>
      </c>
      <c r="S13473" s="3">
        <f>Table1[[#This Row],[Generation (TWh)]]*10^9*VLOOKUP(Table1[[#This Row],[Turbine/Engine Technology]],Technology_HR!$A$2:$B$11,2,FALSE)*10^-6</f>
        <v>923873.4</v>
      </c>
      <c r="T13473" s="5">
        <f>Table1[[#This Row],[Fuel Consumption (mmBtu)]]*Table1[[#This Row],[Emission Factor (kg CO2/ mmBtu)]]*10^3</f>
        <v>72160686137.162949</v>
      </c>
      <c r="U13473" s="3">
        <f>Table1[[#This Row],[Emissions (g CO2)]]/(Table1[[#This Row],[Generation (TWh)]]*10^9)</f>
        <v>695.14947245017572</v>
      </c>
    </row>
    <row r="13474" spans="1:21" x14ac:dyDescent="0.35">
      <c r="A13474" t="s">
        <v>1335</v>
      </c>
      <c r="B13474" t="s">
        <v>3338</v>
      </c>
      <c r="C13474" t="str">
        <f>SUBSTITUTE(Table1[[#This Row],[Fuel]],", ",",")</f>
        <v>fossil liquids: diesel,fossil liquids: fuel oil</v>
      </c>
      <c r="D13474" t="s">
        <v>3258</v>
      </c>
      <c r="E13474" t="s">
        <v>3275</v>
      </c>
      <c r="H13474" t="s">
        <v>3437</v>
      </c>
      <c r="I13474">
        <v>30</v>
      </c>
      <c r="J13474" t="s">
        <v>3446</v>
      </c>
      <c r="K13474">
        <v>2011</v>
      </c>
      <c r="L13474" t="s">
        <v>29</v>
      </c>
      <c r="M13474" t="s">
        <v>29</v>
      </c>
      <c r="N13474">
        <v>33.349356999999998</v>
      </c>
      <c r="O13474">
        <v>43.780774000000001</v>
      </c>
      <c r="P13474" t="s">
        <v>3523</v>
      </c>
      <c r="Q13474" s="3">
        <f>Table1[[#This Row],[Capacity (MW)]]*0.395*8760*10^-6</f>
        <v>0.10380600000000001</v>
      </c>
      <c r="R13474" s="3" cm="1">
        <f t="array" ref="R13474">AVERAGE(VLOOKUP(_xlfn.TEXTSPLIT(Table1[[#This Row],[Fuel (no space after comma)]], ","), FuelList_Final_EF!$A$2:$B$65, 2, FALSE))</f>
        <v>78.106682297772565</v>
      </c>
      <c r="S13474" s="3">
        <f>Table1[[#This Row],[Generation (TWh)]]*10^9*VLOOKUP(Table1[[#This Row],[Turbine/Engine Technology]],Technology_HR!$A$2:$B$11,2,FALSE)*10^-6</f>
        <v>923873.4</v>
      </c>
      <c r="T13474" s="5">
        <f>Table1[[#This Row],[Fuel Consumption (mmBtu)]]*Table1[[#This Row],[Emission Factor (kg CO2/ mmBtu)]]*10^3</f>
        <v>72160686137.162949</v>
      </c>
      <c r="U13474" s="3">
        <f>Table1[[#This Row],[Emissions (g CO2)]]/(Table1[[#This Row],[Generation (TWh)]]*10^9)</f>
        <v>695.14947245017572</v>
      </c>
    </row>
    <row r="13475" spans="1:21" x14ac:dyDescent="0.35">
      <c r="A13475" t="s">
        <v>1335</v>
      </c>
      <c r="B13475" t="s">
        <v>3338</v>
      </c>
      <c r="C13475" t="str">
        <f>SUBSTITUTE(Table1[[#This Row],[Fuel]],", ",",")</f>
        <v>fossil liquids: diesel,fossil liquids: fuel oil</v>
      </c>
      <c r="D13475" t="s">
        <v>3258</v>
      </c>
      <c r="E13475" t="s">
        <v>3275</v>
      </c>
      <c r="H13475" t="s">
        <v>3437</v>
      </c>
      <c r="I13475">
        <v>30</v>
      </c>
      <c r="J13475" t="s">
        <v>3446</v>
      </c>
      <c r="K13475">
        <v>2011</v>
      </c>
      <c r="L13475" t="s">
        <v>29</v>
      </c>
      <c r="M13475" t="s">
        <v>29</v>
      </c>
      <c r="N13475">
        <v>33.410491999999998</v>
      </c>
      <c r="O13475">
        <v>43.272337</v>
      </c>
      <c r="P13475" t="s">
        <v>3523</v>
      </c>
      <c r="Q13475" s="3">
        <f>Table1[[#This Row],[Capacity (MW)]]*0.395*8760*10^-6</f>
        <v>0.10380600000000001</v>
      </c>
      <c r="R13475" s="3" cm="1">
        <f t="array" ref="R13475">AVERAGE(VLOOKUP(_xlfn.TEXTSPLIT(Table1[[#This Row],[Fuel (no space after comma)]], ","), FuelList_Final_EF!$A$2:$B$65, 2, FALSE))</f>
        <v>78.106682297772565</v>
      </c>
      <c r="S13475" s="3">
        <f>Table1[[#This Row],[Generation (TWh)]]*10^9*VLOOKUP(Table1[[#This Row],[Turbine/Engine Technology]],Technology_HR!$A$2:$B$11,2,FALSE)*10^-6</f>
        <v>923873.4</v>
      </c>
      <c r="T13475" s="5">
        <f>Table1[[#This Row],[Fuel Consumption (mmBtu)]]*Table1[[#This Row],[Emission Factor (kg CO2/ mmBtu)]]*10^3</f>
        <v>72160686137.162949</v>
      </c>
      <c r="U13475" s="3">
        <f>Table1[[#This Row],[Emissions (g CO2)]]/(Table1[[#This Row],[Generation (TWh)]]*10^9)</f>
        <v>695.14947245017572</v>
      </c>
    </row>
    <row r="13476" spans="1:21" x14ac:dyDescent="0.35">
      <c r="A13476" t="s">
        <v>1335</v>
      </c>
      <c r="B13476" t="s">
        <v>3338</v>
      </c>
      <c r="C13476" t="str">
        <f>SUBSTITUTE(Table1[[#This Row],[Fuel]],", ",",")</f>
        <v>fossil liquids: diesel,fossil liquids: fuel oil</v>
      </c>
      <c r="D13476" t="s">
        <v>3258</v>
      </c>
      <c r="E13476" t="s">
        <v>3275</v>
      </c>
      <c r="H13476" t="s">
        <v>3437</v>
      </c>
      <c r="I13476">
        <v>30</v>
      </c>
      <c r="J13476" t="s">
        <v>3446</v>
      </c>
      <c r="K13476">
        <v>2011</v>
      </c>
      <c r="L13476" t="s">
        <v>29</v>
      </c>
      <c r="M13476" t="s">
        <v>29</v>
      </c>
      <c r="N13476">
        <v>33.396422999999999</v>
      </c>
      <c r="O13476">
        <v>44.408029999999997</v>
      </c>
      <c r="P13476" t="s">
        <v>3523</v>
      </c>
      <c r="Q13476" s="3">
        <f>Table1[[#This Row],[Capacity (MW)]]*0.395*8760*10^-6</f>
        <v>0.10380600000000001</v>
      </c>
      <c r="R13476" s="3" cm="1">
        <f t="array" ref="R13476">AVERAGE(VLOOKUP(_xlfn.TEXTSPLIT(Table1[[#This Row],[Fuel (no space after comma)]], ","), FuelList_Final_EF!$A$2:$B$65, 2, FALSE))</f>
        <v>78.106682297772565</v>
      </c>
      <c r="S13476" s="3">
        <f>Table1[[#This Row],[Generation (TWh)]]*10^9*VLOOKUP(Table1[[#This Row],[Turbine/Engine Technology]],Technology_HR!$A$2:$B$11,2,FALSE)*10^-6</f>
        <v>923873.4</v>
      </c>
      <c r="T13476" s="5">
        <f>Table1[[#This Row],[Fuel Consumption (mmBtu)]]*Table1[[#This Row],[Emission Factor (kg CO2/ mmBtu)]]*10^3</f>
        <v>72160686137.162949</v>
      </c>
      <c r="U13476" s="3">
        <f>Table1[[#This Row],[Emissions (g CO2)]]/(Table1[[#This Row],[Generation (TWh)]]*10^9)</f>
        <v>695.14947245017572</v>
      </c>
    </row>
    <row r="13477" spans="1:21" x14ac:dyDescent="0.35">
      <c r="A13477" t="s">
        <v>1335</v>
      </c>
      <c r="B13477" t="s">
        <v>3338</v>
      </c>
      <c r="C13477" t="str">
        <f>SUBSTITUTE(Table1[[#This Row],[Fuel]],", ",",")</f>
        <v>fossil liquids: diesel,fossil liquids: fuel oil</v>
      </c>
      <c r="D13477" t="s">
        <v>3258</v>
      </c>
      <c r="E13477" t="s">
        <v>3275</v>
      </c>
      <c r="H13477" t="s">
        <v>3437</v>
      </c>
      <c r="I13477">
        <v>30</v>
      </c>
      <c r="J13477" t="s">
        <v>3446</v>
      </c>
      <c r="K13477">
        <v>2011</v>
      </c>
      <c r="L13477" t="s">
        <v>29</v>
      </c>
      <c r="M13477" t="s">
        <v>29</v>
      </c>
      <c r="N13477">
        <v>30.993801999999999</v>
      </c>
      <c r="O13477">
        <v>47.445354000000002</v>
      </c>
      <c r="P13477" t="s">
        <v>3523</v>
      </c>
      <c r="Q13477" s="3">
        <f>Table1[[#This Row],[Capacity (MW)]]*0.395*8760*10^-6</f>
        <v>0.10380600000000001</v>
      </c>
      <c r="R13477" s="3" cm="1">
        <f t="array" ref="R13477">AVERAGE(VLOOKUP(_xlfn.TEXTSPLIT(Table1[[#This Row],[Fuel (no space after comma)]], ","), FuelList_Final_EF!$A$2:$B$65, 2, FALSE))</f>
        <v>78.106682297772565</v>
      </c>
      <c r="S13477" s="3">
        <f>Table1[[#This Row],[Generation (TWh)]]*10^9*VLOOKUP(Table1[[#This Row],[Turbine/Engine Technology]],Technology_HR!$A$2:$B$11,2,FALSE)*10^-6</f>
        <v>923873.4</v>
      </c>
      <c r="T13477" s="5">
        <f>Table1[[#This Row],[Fuel Consumption (mmBtu)]]*Table1[[#This Row],[Emission Factor (kg CO2/ mmBtu)]]*10^3</f>
        <v>72160686137.162949</v>
      </c>
      <c r="U13477" s="3">
        <f>Table1[[#This Row],[Emissions (g CO2)]]/(Table1[[#This Row],[Generation (TWh)]]*10^9)</f>
        <v>695.14947245017572</v>
      </c>
    </row>
    <row r="13478" spans="1:21" x14ac:dyDescent="0.35">
      <c r="A13478" t="s">
        <v>2343</v>
      </c>
      <c r="B13478" t="s">
        <v>3239</v>
      </c>
      <c r="C13478" t="str">
        <f>SUBSTITUTE(Table1[[#This Row],[Fuel]],", ",",")</f>
        <v>fossil gas: natural gas</v>
      </c>
      <c r="D13478" t="s">
        <v>3239</v>
      </c>
      <c r="H13478" t="s">
        <v>3436</v>
      </c>
      <c r="I13478">
        <v>22</v>
      </c>
      <c r="J13478" t="s">
        <v>3446</v>
      </c>
      <c r="K13478">
        <v>2009</v>
      </c>
      <c r="L13478" t="s">
        <v>29</v>
      </c>
      <c r="M13478" t="s">
        <v>29</v>
      </c>
      <c r="N13478">
        <v>25.966676</v>
      </c>
      <c r="O13478">
        <v>56.062249999999999</v>
      </c>
      <c r="P13478" t="s">
        <v>3611</v>
      </c>
      <c r="Q13478" s="3">
        <f>Table1[[#This Row],[Capacity (MW)]]*0.395*8760*10^-6</f>
        <v>7.6124400000000009E-2</v>
      </c>
      <c r="R13478" s="3" cm="1">
        <f t="array" ref="R13478">AVERAGE(VLOOKUP(_xlfn.TEXTSPLIT(Table1[[#This Row],[Fuel (no space after comma)]], ","), FuelList_Final_EF!$A$2:$B$65, 2, FALSE))</f>
        <v>53.06</v>
      </c>
      <c r="S13478" s="3">
        <f>Table1[[#This Row],[Generation (TWh)]]*10^9*VLOOKUP(Table1[[#This Row],[Turbine/Engine Technology]],Technology_HR!$A$2:$B$11,2,FALSE)*10^-6</f>
        <v>838129.64400000009</v>
      </c>
      <c r="T13478" s="5">
        <f>Table1[[#This Row],[Fuel Consumption (mmBtu)]]*Table1[[#This Row],[Emission Factor (kg CO2/ mmBtu)]]*10^3</f>
        <v>44471158910.640007</v>
      </c>
      <c r="U13478" s="3">
        <f>Table1[[#This Row],[Emissions (g CO2)]]/(Table1[[#This Row],[Generation (TWh)]]*10^9)</f>
        <v>584.19060000000002</v>
      </c>
    </row>
    <row r="13479" spans="1:21" x14ac:dyDescent="0.35">
      <c r="A13479" t="s">
        <v>2343</v>
      </c>
      <c r="B13479" t="s">
        <v>3239</v>
      </c>
      <c r="C13479" t="str">
        <f>SUBSTITUTE(Table1[[#This Row],[Fuel]],", ",",")</f>
        <v>fossil gas: natural gas</v>
      </c>
      <c r="D13479" t="s">
        <v>3239</v>
      </c>
      <c r="H13479" t="s">
        <v>3436</v>
      </c>
      <c r="I13479">
        <v>22</v>
      </c>
      <c r="J13479" t="s">
        <v>3446</v>
      </c>
      <c r="K13479">
        <v>2009</v>
      </c>
      <c r="L13479" t="s">
        <v>29</v>
      </c>
      <c r="M13479" t="s">
        <v>29</v>
      </c>
      <c r="N13479">
        <v>25.966676</v>
      </c>
      <c r="O13479">
        <v>56.062249999999999</v>
      </c>
      <c r="P13479" t="s">
        <v>3611</v>
      </c>
      <c r="Q13479" s="3">
        <f>Table1[[#This Row],[Capacity (MW)]]*0.395*8760*10^-6</f>
        <v>7.6124400000000009E-2</v>
      </c>
      <c r="R13479" s="3" cm="1">
        <f t="array" ref="R13479">AVERAGE(VLOOKUP(_xlfn.TEXTSPLIT(Table1[[#This Row],[Fuel (no space after comma)]], ","), FuelList_Final_EF!$A$2:$B$65, 2, FALSE))</f>
        <v>53.06</v>
      </c>
      <c r="S13479" s="3">
        <f>Table1[[#This Row],[Generation (TWh)]]*10^9*VLOOKUP(Table1[[#This Row],[Turbine/Engine Technology]],Technology_HR!$A$2:$B$11,2,FALSE)*10^-6</f>
        <v>838129.64400000009</v>
      </c>
      <c r="T13479" s="5">
        <f>Table1[[#This Row],[Fuel Consumption (mmBtu)]]*Table1[[#This Row],[Emission Factor (kg CO2/ mmBtu)]]*10^3</f>
        <v>44471158910.640007</v>
      </c>
      <c r="U13479" s="3">
        <f>Table1[[#This Row],[Emissions (g CO2)]]/(Table1[[#This Row],[Generation (TWh)]]*10^9)</f>
        <v>584.19060000000002</v>
      </c>
    </row>
    <row r="13480" spans="1:21" x14ac:dyDescent="0.35">
      <c r="A13480" t="s">
        <v>3197</v>
      </c>
      <c r="B13480" t="s">
        <v>3239</v>
      </c>
      <c r="C13480" t="str">
        <f>SUBSTITUTE(Table1[[#This Row],[Fuel]],", ",",")</f>
        <v>fossil gas: natural gas</v>
      </c>
      <c r="D13480" t="s">
        <v>3239</v>
      </c>
      <c r="H13480" t="s">
        <v>3440</v>
      </c>
      <c r="I13480">
        <v>18.600000000000001</v>
      </c>
      <c r="J13480" t="s">
        <v>3446</v>
      </c>
      <c r="K13480">
        <v>1982</v>
      </c>
      <c r="L13480" t="s">
        <v>29</v>
      </c>
      <c r="M13480" t="s">
        <v>29</v>
      </c>
      <c r="N13480">
        <v>50.091838000000003</v>
      </c>
      <c r="O13480">
        <v>8.5313049999999997</v>
      </c>
      <c r="P13480" t="s">
        <v>3509</v>
      </c>
      <c r="Q13480" s="3">
        <f>Table1[[#This Row],[Capacity (MW)]]*0.395*8760*10^-6</f>
        <v>6.4359720000000009E-2</v>
      </c>
      <c r="R13480" s="3" cm="1">
        <f t="array" ref="R13480">AVERAGE(VLOOKUP(_xlfn.TEXTSPLIT(Table1[[#This Row],[Fuel (no space after comma)]], ","), FuelList_Final_EF!$A$2:$B$65, 2, FALSE))</f>
        <v>53.06</v>
      </c>
      <c r="S13480" s="3">
        <f>Table1[[#This Row],[Generation (TWh)]]*10^9*VLOOKUP(Table1[[#This Row],[Turbine/Engine Technology]],Technology_HR!$A$2:$B$11,2,FALSE)*10^-6</f>
        <v>661939.7202000001</v>
      </c>
      <c r="T13480" s="5">
        <f>Table1[[#This Row],[Fuel Consumption (mmBtu)]]*Table1[[#This Row],[Emission Factor (kg CO2/ mmBtu)]]*10^3</f>
        <v>35122521553.812004</v>
      </c>
      <c r="U13480" s="3">
        <f>Table1[[#This Row],[Emissions (g CO2)]]/(Table1[[#This Row],[Generation (TWh)]]*10^9)</f>
        <v>545.72209999999995</v>
      </c>
    </row>
    <row r="13481" spans="1:21" x14ac:dyDescent="0.35">
      <c r="A13481" t="s">
        <v>3197</v>
      </c>
      <c r="B13481" t="s">
        <v>3239</v>
      </c>
      <c r="C13481" t="str">
        <f>SUBSTITUTE(Table1[[#This Row],[Fuel]],", ",",")</f>
        <v>fossil gas: natural gas</v>
      </c>
      <c r="D13481" t="s">
        <v>3239</v>
      </c>
      <c r="H13481" t="s">
        <v>3440</v>
      </c>
      <c r="I13481">
        <v>18.600000000000001</v>
      </c>
      <c r="J13481" t="s">
        <v>3446</v>
      </c>
      <c r="K13481">
        <v>1983</v>
      </c>
      <c r="L13481" t="s">
        <v>29</v>
      </c>
      <c r="M13481" t="s">
        <v>29</v>
      </c>
      <c r="N13481">
        <v>50.091838000000003</v>
      </c>
      <c r="O13481">
        <v>8.5313049999999997</v>
      </c>
      <c r="P13481" t="s">
        <v>3509</v>
      </c>
      <c r="Q13481" s="3">
        <f>Table1[[#This Row],[Capacity (MW)]]*0.395*8760*10^-6</f>
        <v>6.4359720000000009E-2</v>
      </c>
      <c r="R13481" s="3" cm="1">
        <f t="array" ref="R13481">AVERAGE(VLOOKUP(_xlfn.TEXTSPLIT(Table1[[#This Row],[Fuel (no space after comma)]], ","), FuelList_Final_EF!$A$2:$B$65, 2, FALSE))</f>
        <v>53.06</v>
      </c>
      <c r="S13481" s="3">
        <f>Table1[[#This Row],[Generation (TWh)]]*10^9*VLOOKUP(Table1[[#This Row],[Turbine/Engine Technology]],Technology_HR!$A$2:$B$11,2,FALSE)*10^-6</f>
        <v>661939.7202000001</v>
      </c>
      <c r="T13481" s="5">
        <f>Table1[[#This Row],[Fuel Consumption (mmBtu)]]*Table1[[#This Row],[Emission Factor (kg CO2/ mmBtu)]]*10^3</f>
        <v>35122521553.812004</v>
      </c>
      <c r="U13481" s="3">
        <f>Table1[[#This Row],[Emissions (g CO2)]]/(Table1[[#This Row],[Generation (TWh)]]*10^9)</f>
        <v>545.72209999999995</v>
      </c>
    </row>
    <row r="13482" spans="1:21" x14ac:dyDescent="0.35">
      <c r="A13482" t="s">
        <v>3197</v>
      </c>
      <c r="B13482" t="s">
        <v>3239</v>
      </c>
      <c r="C13482" t="str">
        <f>SUBSTITUTE(Table1[[#This Row],[Fuel]],", ",",")</f>
        <v>fossil gas: natural gas</v>
      </c>
      <c r="D13482" t="s">
        <v>3239</v>
      </c>
      <c r="H13482" t="s">
        <v>3440</v>
      </c>
      <c r="I13482">
        <v>13</v>
      </c>
      <c r="J13482" t="s">
        <v>3446</v>
      </c>
      <c r="K13482">
        <v>2021</v>
      </c>
      <c r="L13482" t="s">
        <v>29</v>
      </c>
      <c r="M13482" t="s">
        <v>29</v>
      </c>
      <c r="N13482">
        <v>50.091838000000003</v>
      </c>
      <c r="O13482">
        <v>8.5313049999999997</v>
      </c>
      <c r="P13482" t="s">
        <v>3509</v>
      </c>
      <c r="Q13482" s="3">
        <f>Table1[[#This Row],[Capacity (MW)]]*0.395*8760*10^-6</f>
        <v>4.4982599999999998E-2</v>
      </c>
      <c r="R13482" s="3" cm="1">
        <f t="array" ref="R13482">AVERAGE(VLOOKUP(_xlfn.TEXTSPLIT(Table1[[#This Row],[Fuel (no space after comma)]], ","), FuelList_Final_EF!$A$2:$B$65, 2, FALSE))</f>
        <v>53.06</v>
      </c>
      <c r="S13482" s="3">
        <f>Table1[[#This Row],[Generation (TWh)]]*10^9*VLOOKUP(Table1[[#This Row],[Turbine/Engine Technology]],Technology_HR!$A$2:$B$11,2,FALSE)*10^-6</f>
        <v>462646.04099999997</v>
      </c>
      <c r="T13482" s="5">
        <f>Table1[[#This Row],[Fuel Consumption (mmBtu)]]*Table1[[#This Row],[Emission Factor (kg CO2/ mmBtu)]]*10^3</f>
        <v>24547998935.460003</v>
      </c>
      <c r="U13482" s="3">
        <f>Table1[[#This Row],[Emissions (g CO2)]]/(Table1[[#This Row],[Generation (TWh)]]*10^9)</f>
        <v>545.72210000000007</v>
      </c>
    </row>
    <row r="13483" spans="1:21" x14ac:dyDescent="0.35">
      <c r="A13483" t="s">
        <v>3197</v>
      </c>
      <c r="B13483" t="s">
        <v>3239</v>
      </c>
      <c r="C13483" t="str">
        <f>SUBSTITUTE(Table1[[#This Row],[Fuel]],", ",",")</f>
        <v>fossil gas: natural gas</v>
      </c>
      <c r="D13483" t="s">
        <v>3239</v>
      </c>
      <c r="H13483" t="s">
        <v>3440</v>
      </c>
      <c r="I13483">
        <v>13</v>
      </c>
      <c r="J13483" t="s">
        <v>3446</v>
      </c>
      <c r="K13483">
        <v>2021</v>
      </c>
      <c r="L13483" t="s">
        <v>29</v>
      </c>
      <c r="M13483" t="s">
        <v>29</v>
      </c>
      <c r="N13483">
        <v>50.091838000000003</v>
      </c>
      <c r="O13483">
        <v>8.5313049999999997</v>
      </c>
      <c r="P13483" t="s">
        <v>3509</v>
      </c>
      <c r="Q13483" s="3">
        <f>Table1[[#This Row],[Capacity (MW)]]*0.395*8760*10^-6</f>
        <v>4.4982599999999998E-2</v>
      </c>
      <c r="R13483" s="3" cm="1">
        <f t="array" ref="R13483">AVERAGE(VLOOKUP(_xlfn.TEXTSPLIT(Table1[[#This Row],[Fuel (no space after comma)]], ","), FuelList_Final_EF!$A$2:$B$65, 2, FALSE))</f>
        <v>53.06</v>
      </c>
      <c r="S13483" s="3">
        <f>Table1[[#This Row],[Generation (TWh)]]*10^9*VLOOKUP(Table1[[#This Row],[Turbine/Engine Technology]],Technology_HR!$A$2:$B$11,2,FALSE)*10^-6</f>
        <v>462646.04099999997</v>
      </c>
      <c r="T13483" s="5">
        <f>Table1[[#This Row],[Fuel Consumption (mmBtu)]]*Table1[[#This Row],[Emission Factor (kg CO2/ mmBtu)]]*10^3</f>
        <v>24547998935.460003</v>
      </c>
      <c r="U13483" s="3">
        <f>Table1[[#This Row],[Emissions (g CO2)]]/(Table1[[#This Row],[Generation (TWh)]]*10^9)</f>
        <v>545.72210000000007</v>
      </c>
    </row>
    <row r="13484" spans="1:21" x14ac:dyDescent="0.35">
      <c r="A13484" t="s">
        <v>3197</v>
      </c>
      <c r="B13484" t="s">
        <v>3239</v>
      </c>
      <c r="C13484" t="str">
        <f>SUBSTITUTE(Table1[[#This Row],[Fuel]],", ",",")</f>
        <v>fossil gas: natural gas</v>
      </c>
      <c r="D13484" t="s">
        <v>3239</v>
      </c>
      <c r="H13484" t="s">
        <v>3440</v>
      </c>
      <c r="I13484">
        <v>13.9</v>
      </c>
      <c r="J13484" t="s">
        <v>3446</v>
      </c>
      <c r="K13484">
        <v>1980</v>
      </c>
      <c r="L13484" t="s">
        <v>29</v>
      </c>
      <c r="M13484" t="s">
        <v>29</v>
      </c>
      <c r="N13484">
        <v>50.091838000000003</v>
      </c>
      <c r="O13484">
        <v>8.5313049999999997</v>
      </c>
      <c r="P13484" t="s">
        <v>3509</v>
      </c>
      <c r="Q13484" s="3">
        <f>Table1[[#This Row],[Capacity (MW)]]*0.395*8760*10^-6</f>
        <v>4.8096780000000006E-2</v>
      </c>
      <c r="R13484" s="3" cm="1">
        <f t="array" ref="R13484">AVERAGE(VLOOKUP(_xlfn.TEXTSPLIT(Table1[[#This Row],[Fuel (no space after comma)]], ","), FuelList_Final_EF!$A$2:$B$65, 2, FALSE))</f>
        <v>53.06</v>
      </c>
      <c r="S13484" s="3">
        <f>Table1[[#This Row],[Generation (TWh)]]*10^9*VLOOKUP(Table1[[#This Row],[Turbine/Engine Technology]],Technology_HR!$A$2:$B$11,2,FALSE)*10^-6</f>
        <v>494675.38230000006</v>
      </c>
      <c r="T13484" s="5">
        <f>Table1[[#This Row],[Fuel Consumption (mmBtu)]]*Table1[[#This Row],[Emission Factor (kg CO2/ mmBtu)]]*10^3</f>
        <v>26247475784.838005</v>
      </c>
      <c r="U13484" s="3">
        <f>Table1[[#This Row],[Emissions (g CO2)]]/(Table1[[#This Row],[Generation (TWh)]]*10^9)</f>
        <v>545.72210000000007</v>
      </c>
    </row>
    <row r="13485" spans="1:21" x14ac:dyDescent="0.35">
      <c r="A13485" t="s">
        <v>29</v>
      </c>
      <c r="B13485" t="s">
        <v>3240</v>
      </c>
      <c r="C13485" t="str">
        <f>SUBSTITUTE(Table1[[#This Row],[Fuel]],", ",",")</f>
        <v>fossil gas: natural gas,fossil liquids: diesel</v>
      </c>
      <c r="D13485" t="s">
        <v>3239</v>
      </c>
      <c r="E13485" t="s">
        <v>3258</v>
      </c>
      <c r="H13485" t="s">
        <v>3436</v>
      </c>
      <c r="I13485">
        <v>42</v>
      </c>
      <c r="J13485" t="s">
        <v>3449</v>
      </c>
      <c r="K13485" t="s">
        <v>29</v>
      </c>
      <c r="L13485" t="s">
        <v>29</v>
      </c>
      <c r="M13485" t="s">
        <v>29</v>
      </c>
      <c r="N13485">
        <v>19.557645000000001</v>
      </c>
      <c r="O13485">
        <v>5.777158</v>
      </c>
      <c r="P13485" t="s">
        <v>3455</v>
      </c>
      <c r="Q13485" s="3">
        <f>Table1[[#This Row],[Capacity (MW)]]*0.395*8760*10^-6</f>
        <v>0.1453284</v>
      </c>
      <c r="R13485" s="3" cm="1">
        <f t="array" ref="R13485">AVERAGE(VLOOKUP(_xlfn.TEXTSPLIT(Table1[[#This Row],[Fuel (no space after comma)]], ","), FuelList_Final_EF!$A$2:$B$65, 2, FALSE))</f>
        <v>65.583341148886291</v>
      </c>
      <c r="S13485" s="3">
        <f>Table1[[#This Row],[Generation (TWh)]]*10^9*VLOOKUP(Table1[[#This Row],[Turbine/Engine Technology]],Technology_HR!$A$2:$B$11,2,FALSE)*10^-6</f>
        <v>1600065.6839999999</v>
      </c>
      <c r="T13485" s="5">
        <f>Table1[[#This Row],[Fuel Consumption (mmBtu)]]*Table1[[#This Row],[Emission Factor (kg CO2/ mmBtu)]]*10^3</f>
        <v>104937653614.39807</v>
      </c>
      <c r="U13485" s="3">
        <f>Table1[[#This Row],[Emissions (g CO2)]]/(Table1[[#This Row],[Generation (TWh)]]*10^9)</f>
        <v>722.072586049238</v>
      </c>
    </row>
    <row r="13486" spans="1:21" x14ac:dyDescent="0.35">
      <c r="A13486" t="s">
        <v>1276</v>
      </c>
      <c r="B13486" t="s">
        <v>3275</v>
      </c>
      <c r="C13486" t="str">
        <f>SUBSTITUTE(Table1[[#This Row],[Fuel]],", ",",")</f>
        <v>fossil liquids: fuel oil</v>
      </c>
      <c r="D13486" t="s">
        <v>3275</v>
      </c>
      <c r="H13486" t="s">
        <v>3440</v>
      </c>
      <c r="I13486">
        <v>37.5</v>
      </c>
      <c r="J13486" t="s">
        <v>3446</v>
      </c>
      <c r="K13486">
        <v>1969</v>
      </c>
      <c r="L13486" t="s">
        <v>29</v>
      </c>
      <c r="M13486" t="s">
        <v>29</v>
      </c>
      <c r="N13486">
        <v>32.625906999999998</v>
      </c>
      <c r="O13486">
        <v>51.571551999999997</v>
      </c>
      <c r="P13486" t="s">
        <v>3522</v>
      </c>
      <c r="Q13486" s="3">
        <f>Table1[[#This Row],[Capacity (MW)]]*0.395*8760*10^-6</f>
        <v>0.1297575</v>
      </c>
      <c r="R13486" s="3" cm="1">
        <f t="array" ref="R13486">AVERAGE(VLOOKUP(_xlfn.TEXTSPLIT(Table1[[#This Row],[Fuel (no space after comma)]], ","), FuelList_Final_EF!$A$2:$B$65, 2, FALSE))</f>
        <v>78.106682297772565</v>
      </c>
      <c r="S13486" s="3">
        <f>Table1[[#This Row],[Generation (TWh)]]*10^9*VLOOKUP(Table1[[#This Row],[Turbine/Engine Technology]],Technology_HR!$A$2:$B$11,2,FALSE)*10^-6</f>
        <v>1334555.8875</v>
      </c>
      <c r="T13486" s="5">
        <f>Table1[[#This Row],[Fuel Consumption (mmBtu)]]*Table1[[#This Row],[Emission Factor (kg CO2/ mmBtu)]]*10^3</f>
        <v>104237732713.58441</v>
      </c>
      <c r="U13486" s="3">
        <f>Table1[[#This Row],[Emissions (g CO2)]]/(Table1[[#This Row],[Generation (TWh)]]*10^9)</f>
        <v>803.32722743259092</v>
      </c>
    </row>
    <row r="13487" spans="1:21" x14ac:dyDescent="0.35">
      <c r="A13487" t="s">
        <v>1276</v>
      </c>
      <c r="B13487" t="s">
        <v>3275</v>
      </c>
      <c r="C13487" t="str">
        <f>SUBSTITUTE(Table1[[#This Row],[Fuel]],", ",",")</f>
        <v>fossil liquids: fuel oil</v>
      </c>
      <c r="D13487" t="s">
        <v>3275</v>
      </c>
      <c r="H13487" t="s">
        <v>3440</v>
      </c>
      <c r="I13487">
        <v>37.5</v>
      </c>
      <c r="J13487" t="s">
        <v>3446</v>
      </c>
      <c r="K13487">
        <v>1969</v>
      </c>
      <c r="L13487" t="s">
        <v>29</v>
      </c>
      <c r="M13487" t="s">
        <v>29</v>
      </c>
      <c r="N13487">
        <v>32.625906999999998</v>
      </c>
      <c r="O13487">
        <v>51.571551999999997</v>
      </c>
      <c r="P13487" t="s">
        <v>3522</v>
      </c>
      <c r="Q13487" s="3">
        <f>Table1[[#This Row],[Capacity (MW)]]*0.395*8760*10^-6</f>
        <v>0.1297575</v>
      </c>
      <c r="R13487" s="3" cm="1">
        <f t="array" ref="R13487">AVERAGE(VLOOKUP(_xlfn.TEXTSPLIT(Table1[[#This Row],[Fuel (no space after comma)]], ","), FuelList_Final_EF!$A$2:$B$65, 2, FALSE))</f>
        <v>78.106682297772565</v>
      </c>
      <c r="S13487" s="3">
        <f>Table1[[#This Row],[Generation (TWh)]]*10^9*VLOOKUP(Table1[[#This Row],[Turbine/Engine Technology]],Technology_HR!$A$2:$B$11,2,FALSE)*10^-6</f>
        <v>1334555.8875</v>
      </c>
      <c r="T13487" s="5">
        <f>Table1[[#This Row],[Fuel Consumption (mmBtu)]]*Table1[[#This Row],[Emission Factor (kg CO2/ mmBtu)]]*10^3</f>
        <v>104237732713.58441</v>
      </c>
      <c r="U13487" s="3">
        <f>Table1[[#This Row],[Emissions (g CO2)]]/(Table1[[#This Row],[Generation (TWh)]]*10^9)</f>
        <v>803.32722743259092</v>
      </c>
    </row>
    <row r="13488" spans="1:21" x14ac:dyDescent="0.35">
      <c r="A13488" t="s">
        <v>29</v>
      </c>
      <c r="B13488" t="s">
        <v>3258</v>
      </c>
      <c r="C13488" t="str">
        <f>SUBSTITUTE(Table1[[#This Row],[Fuel]],", ",",")</f>
        <v>fossil liquids: diesel</v>
      </c>
      <c r="D13488" t="s">
        <v>3258</v>
      </c>
      <c r="H13488" t="s">
        <v>3437</v>
      </c>
      <c r="I13488">
        <v>7.8</v>
      </c>
      <c r="J13488" t="s">
        <v>3446</v>
      </c>
      <c r="K13488" t="s">
        <v>29</v>
      </c>
      <c r="L13488" t="s">
        <v>29</v>
      </c>
      <c r="M13488" t="s">
        <v>29</v>
      </c>
      <c r="N13488">
        <v>-1.8824799999999999</v>
      </c>
      <c r="O13488">
        <v>30.074249999999999</v>
      </c>
      <c r="P13488" t="s">
        <v>3579</v>
      </c>
      <c r="Q13488" s="3">
        <f>Table1[[#This Row],[Capacity (MW)]]*0.395*8760*10^-6</f>
        <v>2.6989559999999999E-2</v>
      </c>
      <c r="R13488" s="3" cm="1">
        <f t="array" ref="R13488">AVERAGE(VLOOKUP(_xlfn.TEXTSPLIT(Table1[[#This Row],[Fuel (no space after comma)]], ","), FuelList_Final_EF!$A$2:$B$65, 2, FALSE))</f>
        <v>78.106682297772565</v>
      </c>
      <c r="S13488" s="3">
        <f>Table1[[#This Row],[Generation (TWh)]]*10^9*VLOOKUP(Table1[[#This Row],[Turbine/Engine Technology]],Technology_HR!$A$2:$B$11,2,FALSE)*10^-6</f>
        <v>240207.084</v>
      </c>
      <c r="T13488" s="5">
        <f>Table1[[#This Row],[Fuel Consumption (mmBtu)]]*Table1[[#This Row],[Emission Factor (kg CO2/ mmBtu)]]*10^3</f>
        <v>18761778395.662369</v>
      </c>
      <c r="U13488" s="3">
        <f>Table1[[#This Row],[Emissions (g CO2)]]/(Table1[[#This Row],[Generation (TWh)]]*10^9)</f>
        <v>695.14947245017584</v>
      </c>
    </row>
    <row r="13489" spans="1:21" x14ac:dyDescent="0.35">
      <c r="A13489" t="s">
        <v>29</v>
      </c>
      <c r="B13489" t="s">
        <v>3258</v>
      </c>
      <c r="C13489" t="str">
        <f>SUBSTITUTE(Table1[[#This Row],[Fuel]],", ",",")</f>
        <v>fossil liquids: diesel</v>
      </c>
      <c r="D13489" t="s">
        <v>3258</v>
      </c>
      <c r="H13489" t="s">
        <v>3437</v>
      </c>
      <c r="I13489">
        <v>21</v>
      </c>
      <c r="J13489" t="s">
        <v>3446</v>
      </c>
      <c r="K13489" t="s">
        <v>29</v>
      </c>
      <c r="L13489" t="s">
        <v>29</v>
      </c>
      <c r="M13489" t="s">
        <v>29</v>
      </c>
      <c r="N13489">
        <v>-1.8824799999999999</v>
      </c>
      <c r="O13489">
        <v>30.074249999999999</v>
      </c>
      <c r="P13489" t="s">
        <v>3579</v>
      </c>
      <c r="Q13489" s="3">
        <f>Table1[[#This Row],[Capacity (MW)]]*0.395*8760*10^-6</f>
        <v>7.2664199999999998E-2</v>
      </c>
      <c r="R13489" s="3" cm="1">
        <f t="array" ref="R13489">AVERAGE(VLOOKUP(_xlfn.TEXTSPLIT(Table1[[#This Row],[Fuel (no space after comma)]], ","), FuelList_Final_EF!$A$2:$B$65, 2, FALSE))</f>
        <v>78.106682297772565</v>
      </c>
      <c r="S13489" s="3">
        <f>Table1[[#This Row],[Generation (TWh)]]*10^9*VLOOKUP(Table1[[#This Row],[Turbine/Engine Technology]],Technology_HR!$A$2:$B$11,2,FALSE)*10^-6</f>
        <v>646711.38</v>
      </c>
      <c r="T13489" s="5">
        <f>Table1[[#This Row],[Fuel Consumption (mmBtu)]]*Table1[[#This Row],[Emission Factor (kg CO2/ mmBtu)]]*10^3</f>
        <v>50512480296.014069</v>
      </c>
      <c r="U13489" s="3">
        <f>Table1[[#This Row],[Emissions (g CO2)]]/(Table1[[#This Row],[Generation (TWh)]]*10^9)</f>
        <v>695.14947245017584</v>
      </c>
    </row>
    <row r="13490" spans="1:21" x14ac:dyDescent="0.35">
      <c r="A13490" t="s">
        <v>932</v>
      </c>
      <c r="B13490" t="s">
        <v>3241</v>
      </c>
      <c r="C13490" t="str">
        <f>SUBSTITUTE(Table1[[#This Row],[Fuel]],", ",",")</f>
        <v>fossil liquids: heavy fuel oil</v>
      </c>
      <c r="D13490" t="s">
        <v>3241</v>
      </c>
      <c r="H13490" t="s">
        <v>3436</v>
      </c>
      <c r="I13490">
        <v>20</v>
      </c>
      <c r="J13490" t="s">
        <v>3446</v>
      </c>
      <c r="K13490">
        <v>1989</v>
      </c>
      <c r="L13490" t="s">
        <v>29</v>
      </c>
      <c r="M13490">
        <v>2025</v>
      </c>
      <c r="N13490">
        <v>16.233079</v>
      </c>
      <c r="O13490">
        <v>-61.555351000000002</v>
      </c>
      <c r="P13490" t="s">
        <v>3512</v>
      </c>
      <c r="Q13490" s="3">
        <f>Table1[[#This Row],[Capacity (MW)]]*0.395*8760*10^-6</f>
        <v>6.9204000000000002E-2</v>
      </c>
      <c r="R13490" s="3" cm="1">
        <f t="array" ref="R13490">AVERAGE(VLOOKUP(_xlfn.TEXTSPLIT(Table1[[#This Row],[Fuel (no space after comma)]], ","), FuelList_Final_EF!$A$2:$B$65, 2, FALSE))</f>
        <v>81.602530311017389</v>
      </c>
      <c r="S13490" s="3">
        <f>Table1[[#This Row],[Generation (TWh)]]*10^9*VLOOKUP(Table1[[#This Row],[Turbine/Engine Technology]],Technology_HR!$A$2:$B$11,2,FALSE)*10^-6</f>
        <v>761936.03999999992</v>
      </c>
      <c r="T13490" s="5">
        <f>Table1[[#This Row],[Fuel Consumption (mmBtu)]]*Table1[[#This Row],[Emission Factor (kg CO2/ mmBtu)]]*10^3</f>
        <v>62175908799.156555</v>
      </c>
      <c r="U13490" s="3">
        <f>Table1[[#This Row],[Emissions (g CO2)]]/(Table1[[#This Row],[Generation (TWh)]]*10^9)</f>
        <v>898.44385872430144</v>
      </c>
    </row>
    <row r="13491" spans="1:21" x14ac:dyDescent="0.35">
      <c r="A13491" t="s">
        <v>932</v>
      </c>
      <c r="B13491" t="s">
        <v>3241</v>
      </c>
      <c r="C13491" t="str">
        <f>SUBSTITUTE(Table1[[#This Row],[Fuel]],", ",",")</f>
        <v>fossil liquids: heavy fuel oil</v>
      </c>
      <c r="D13491" t="s">
        <v>3241</v>
      </c>
      <c r="H13491" t="s">
        <v>3436</v>
      </c>
      <c r="I13491">
        <v>21</v>
      </c>
      <c r="J13491" t="s">
        <v>3446</v>
      </c>
      <c r="K13491">
        <v>1993</v>
      </c>
      <c r="L13491" t="s">
        <v>29</v>
      </c>
      <c r="M13491">
        <v>2028</v>
      </c>
      <c r="N13491">
        <v>16.233079</v>
      </c>
      <c r="O13491">
        <v>-61.555351000000002</v>
      </c>
      <c r="P13491" t="s">
        <v>3512</v>
      </c>
      <c r="Q13491" s="3">
        <f>Table1[[#This Row],[Capacity (MW)]]*0.395*8760*10^-6</f>
        <v>7.2664199999999998E-2</v>
      </c>
      <c r="R13491" s="3" cm="1">
        <f t="array" ref="R13491">AVERAGE(VLOOKUP(_xlfn.TEXTSPLIT(Table1[[#This Row],[Fuel (no space after comma)]], ","), FuelList_Final_EF!$A$2:$B$65, 2, FALSE))</f>
        <v>81.602530311017389</v>
      </c>
      <c r="S13491" s="3">
        <f>Table1[[#This Row],[Generation (TWh)]]*10^9*VLOOKUP(Table1[[#This Row],[Turbine/Engine Technology]],Technology_HR!$A$2:$B$11,2,FALSE)*10^-6</f>
        <v>800032.84199999995</v>
      </c>
      <c r="T13491" s="5">
        <f>Table1[[#This Row],[Fuel Consumption (mmBtu)]]*Table1[[#This Row],[Emission Factor (kg CO2/ mmBtu)]]*10^3</f>
        <v>65284704239.11438</v>
      </c>
      <c r="U13491" s="3">
        <f>Table1[[#This Row],[Emissions (g CO2)]]/(Table1[[#This Row],[Generation (TWh)]]*10^9)</f>
        <v>898.44385872430132</v>
      </c>
    </row>
    <row r="13492" spans="1:21" x14ac:dyDescent="0.35">
      <c r="A13492" t="s">
        <v>932</v>
      </c>
      <c r="B13492" t="s">
        <v>3241</v>
      </c>
      <c r="C13492" t="str">
        <f>SUBSTITUTE(Table1[[#This Row],[Fuel]],", ",",")</f>
        <v>fossil liquids: heavy fuel oil</v>
      </c>
      <c r="D13492" t="s">
        <v>3241</v>
      </c>
      <c r="H13492" t="s">
        <v>3436</v>
      </c>
      <c r="I13492">
        <v>40</v>
      </c>
      <c r="J13492" t="s">
        <v>3446</v>
      </c>
      <c r="K13492">
        <v>2004</v>
      </c>
      <c r="L13492" t="s">
        <v>29</v>
      </c>
      <c r="M13492" t="s">
        <v>29</v>
      </c>
      <c r="N13492">
        <v>16.233079</v>
      </c>
      <c r="O13492">
        <v>-61.555351000000002</v>
      </c>
      <c r="P13492" t="s">
        <v>3512</v>
      </c>
      <c r="Q13492" s="3">
        <f>Table1[[#This Row],[Capacity (MW)]]*0.395*8760*10^-6</f>
        <v>0.138408</v>
      </c>
      <c r="R13492" s="3" cm="1">
        <f t="array" ref="R13492">AVERAGE(VLOOKUP(_xlfn.TEXTSPLIT(Table1[[#This Row],[Fuel (no space after comma)]], ","), FuelList_Final_EF!$A$2:$B$65, 2, FALSE))</f>
        <v>81.602530311017389</v>
      </c>
      <c r="S13492" s="3">
        <f>Table1[[#This Row],[Generation (TWh)]]*10^9*VLOOKUP(Table1[[#This Row],[Turbine/Engine Technology]],Technology_HR!$A$2:$B$11,2,FALSE)*10^-6</f>
        <v>1523872.0799999998</v>
      </c>
      <c r="T13492" s="5">
        <f>Table1[[#This Row],[Fuel Consumption (mmBtu)]]*Table1[[#This Row],[Emission Factor (kg CO2/ mmBtu)]]*10^3</f>
        <v>124351817598.31311</v>
      </c>
      <c r="U13492" s="3">
        <f>Table1[[#This Row],[Emissions (g CO2)]]/(Table1[[#This Row],[Generation (TWh)]]*10^9)</f>
        <v>898.44385872430144</v>
      </c>
    </row>
    <row r="13493" spans="1:21" x14ac:dyDescent="0.35">
      <c r="A13493" t="s">
        <v>2048</v>
      </c>
      <c r="B13493" t="s">
        <v>3303</v>
      </c>
      <c r="C13493" t="str">
        <f>SUBSTITUTE(Table1[[#This Row],[Fuel]],", ",",")</f>
        <v>fossil liquids: crude oil,fossil liquids: diesel</v>
      </c>
      <c r="D13493" t="s">
        <v>3247</v>
      </c>
      <c r="E13493" t="s">
        <v>3258</v>
      </c>
      <c r="H13493" t="s">
        <v>3436</v>
      </c>
      <c r="I13493">
        <v>44.6</v>
      </c>
      <c r="J13493" t="s">
        <v>3446</v>
      </c>
      <c r="K13493">
        <v>1976</v>
      </c>
      <c r="L13493" t="s">
        <v>29</v>
      </c>
      <c r="M13493" t="s">
        <v>29</v>
      </c>
      <c r="N13493">
        <v>21.433094000000001</v>
      </c>
      <c r="O13493">
        <v>39.203892000000003</v>
      </c>
      <c r="P13493" t="s">
        <v>3580</v>
      </c>
      <c r="Q13493" s="3">
        <f>Table1[[#This Row],[Capacity (MW)]]*0.395*8760*10^-6</f>
        <v>0.15432492</v>
      </c>
      <c r="R13493" s="3" cm="1">
        <f t="array" ref="R13493">AVERAGE(VLOOKUP(_xlfn.TEXTSPLIT(Table1[[#This Row],[Fuel (no space after comma)]], ","), FuelList_Final_EF!$A$2:$B$65, 2, FALSE))</f>
        <v>76.323341148886286</v>
      </c>
      <c r="S13493" s="3">
        <f>Table1[[#This Row],[Generation (TWh)]]*10^9*VLOOKUP(Table1[[#This Row],[Turbine/Engine Technology]],Technology_HR!$A$2:$B$11,2,FALSE)*10^-6</f>
        <v>1699117.3691999998</v>
      </c>
      <c r="T13493" s="5">
        <f>Table1[[#This Row],[Fuel Consumption (mmBtu)]]*Table1[[#This Row],[Emission Factor (kg CO2/ mmBtu)]]*10^3</f>
        <v>129682314621.44975</v>
      </c>
      <c r="U13493" s="3">
        <f>Table1[[#This Row],[Emissions (g CO2)]]/(Table1[[#This Row],[Generation (TWh)]]*10^9)</f>
        <v>840.31998604923785</v>
      </c>
    </row>
    <row r="13494" spans="1:21" x14ac:dyDescent="0.35">
      <c r="A13494" t="s">
        <v>2048</v>
      </c>
      <c r="B13494" t="s">
        <v>3303</v>
      </c>
      <c r="C13494" t="str">
        <f>SUBSTITUTE(Table1[[#This Row],[Fuel]],", ",",")</f>
        <v>fossil liquids: crude oil,fossil liquids: diesel</v>
      </c>
      <c r="D13494" t="s">
        <v>3247</v>
      </c>
      <c r="E13494" t="s">
        <v>3258</v>
      </c>
      <c r="H13494" t="s">
        <v>3436</v>
      </c>
      <c r="I13494">
        <v>44.6</v>
      </c>
      <c r="J13494" t="s">
        <v>3446</v>
      </c>
      <c r="K13494">
        <v>1976</v>
      </c>
      <c r="L13494" t="s">
        <v>29</v>
      </c>
      <c r="M13494" t="s">
        <v>29</v>
      </c>
      <c r="N13494">
        <v>21.433094000000001</v>
      </c>
      <c r="O13494">
        <v>39.203892000000003</v>
      </c>
      <c r="P13494" t="s">
        <v>3580</v>
      </c>
      <c r="Q13494" s="3">
        <f>Table1[[#This Row],[Capacity (MW)]]*0.395*8760*10^-6</f>
        <v>0.15432492</v>
      </c>
      <c r="R13494" s="3" cm="1">
        <f t="array" ref="R13494">AVERAGE(VLOOKUP(_xlfn.TEXTSPLIT(Table1[[#This Row],[Fuel (no space after comma)]], ","), FuelList_Final_EF!$A$2:$B$65, 2, FALSE))</f>
        <v>76.323341148886286</v>
      </c>
      <c r="S13494" s="3">
        <f>Table1[[#This Row],[Generation (TWh)]]*10^9*VLOOKUP(Table1[[#This Row],[Turbine/Engine Technology]],Technology_HR!$A$2:$B$11,2,FALSE)*10^-6</f>
        <v>1699117.3691999998</v>
      </c>
      <c r="T13494" s="5">
        <f>Table1[[#This Row],[Fuel Consumption (mmBtu)]]*Table1[[#This Row],[Emission Factor (kg CO2/ mmBtu)]]*10^3</f>
        <v>129682314621.44975</v>
      </c>
      <c r="U13494" s="3">
        <f>Table1[[#This Row],[Emissions (g CO2)]]/(Table1[[#This Row],[Generation (TWh)]]*10^9)</f>
        <v>840.31998604923785</v>
      </c>
    </row>
    <row r="13495" spans="1:21" x14ac:dyDescent="0.35">
      <c r="A13495" t="s">
        <v>2048</v>
      </c>
      <c r="B13495" t="s">
        <v>3303</v>
      </c>
      <c r="C13495" t="str">
        <f>SUBSTITUTE(Table1[[#This Row],[Fuel]],", ",",")</f>
        <v>fossil liquids: crude oil,fossil liquids: diesel</v>
      </c>
      <c r="D13495" t="s">
        <v>3247</v>
      </c>
      <c r="E13495" t="s">
        <v>3258</v>
      </c>
      <c r="H13495" t="s">
        <v>3436</v>
      </c>
      <c r="I13495">
        <v>44.6</v>
      </c>
      <c r="J13495" t="s">
        <v>3446</v>
      </c>
      <c r="K13495">
        <v>1976</v>
      </c>
      <c r="L13495" t="s">
        <v>29</v>
      </c>
      <c r="M13495" t="s">
        <v>29</v>
      </c>
      <c r="N13495">
        <v>21.433094000000001</v>
      </c>
      <c r="O13495">
        <v>39.203892000000003</v>
      </c>
      <c r="P13495" t="s">
        <v>3580</v>
      </c>
      <c r="Q13495" s="3">
        <f>Table1[[#This Row],[Capacity (MW)]]*0.395*8760*10^-6</f>
        <v>0.15432492</v>
      </c>
      <c r="R13495" s="3" cm="1">
        <f t="array" ref="R13495">AVERAGE(VLOOKUP(_xlfn.TEXTSPLIT(Table1[[#This Row],[Fuel (no space after comma)]], ","), FuelList_Final_EF!$A$2:$B$65, 2, FALSE))</f>
        <v>76.323341148886286</v>
      </c>
      <c r="S13495" s="3">
        <f>Table1[[#This Row],[Generation (TWh)]]*10^9*VLOOKUP(Table1[[#This Row],[Turbine/Engine Technology]],Technology_HR!$A$2:$B$11,2,FALSE)*10^-6</f>
        <v>1699117.3691999998</v>
      </c>
      <c r="T13495" s="5">
        <f>Table1[[#This Row],[Fuel Consumption (mmBtu)]]*Table1[[#This Row],[Emission Factor (kg CO2/ mmBtu)]]*10^3</f>
        <v>129682314621.44975</v>
      </c>
      <c r="U13495" s="3">
        <f>Table1[[#This Row],[Emissions (g CO2)]]/(Table1[[#This Row],[Generation (TWh)]]*10^9)</f>
        <v>840.31998604923785</v>
      </c>
    </row>
    <row r="13496" spans="1:21" x14ac:dyDescent="0.35">
      <c r="A13496" t="s">
        <v>2048</v>
      </c>
      <c r="B13496" t="s">
        <v>3303</v>
      </c>
      <c r="C13496" t="str">
        <f>SUBSTITUTE(Table1[[#This Row],[Fuel]],", ",",")</f>
        <v>fossil liquids: crude oil,fossil liquids: diesel</v>
      </c>
      <c r="D13496" t="s">
        <v>3247</v>
      </c>
      <c r="E13496" t="s">
        <v>3258</v>
      </c>
      <c r="H13496" t="s">
        <v>3436</v>
      </c>
      <c r="I13496">
        <v>44.6</v>
      </c>
      <c r="J13496" t="s">
        <v>3446</v>
      </c>
      <c r="K13496">
        <v>1976</v>
      </c>
      <c r="L13496" t="s">
        <v>29</v>
      </c>
      <c r="M13496" t="s">
        <v>29</v>
      </c>
      <c r="N13496">
        <v>21.433094000000001</v>
      </c>
      <c r="O13496">
        <v>39.203892000000003</v>
      </c>
      <c r="P13496" t="s">
        <v>3580</v>
      </c>
      <c r="Q13496" s="3">
        <f>Table1[[#This Row],[Capacity (MW)]]*0.395*8760*10^-6</f>
        <v>0.15432492</v>
      </c>
      <c r="R13496" s="3" cm="1">
        <f t="array" ref="R13496">AVERAGE(VLOOKUP(_xlfn.TEXTSPLIT(Table1[[#This Row],[Fuel (no space after comma)]], ","), FuelList_Final_EF!$A$2:$B$65, 2, FALSE))</f>
        <v>76.323341148886286</v>
      </c>
      <c r="S13496" s="3">
        <f>Table1[[#This Row],[Generation (TWh)]]*10^9*VLOOKUP(Table1[[#This Row],[Turbine/Engine Technology]],Technology_HR!$A$2:$B$11,2,FALSE)*10^-6</f>
        <v>1699117.3691999998</v>
      </c>
      <c r="T13496" s="5">
        <f>Table1[[#This Row],[Fuel Consumption (mmBtu)]]*Table1[[#This Row],[Emission Factor (kg CO2/ mmBtu)]]*10^3</f>
        <v>129682314621.44975</v>
      </c>
      <c r="U13496" s="3">
        <f>Table1[[#This Row],[Emissions (g CO2)]]/(Table1[[#This Row],[Generation (TWh)]]*10^9)</f>
        <v>840.31998604923785</v>
      </c>
    </row>
    <row r="13497" spans="1:21" x14ac:dyDescent="0.35">
      <c r="A13497" t="s">
        <v>2048</v>
      </c>
      <c r="B13497" t="s">
        <v>3303</v>
      </c>
      <c r="C13497" t="str">
        <f>SUBSTITUTE(Table1[[#This Row],[Fuel]],", ",",")</f>
        <v>fossil liquids: crude oil,fossil liquids: diesel</v>
      </c>
      <c r="D13497" t="s">
        <v>3247</v>
      </c>
      <c r="E13497" t="s">
        <v>3258</v>
      </c>
      <c r="H13497" t="s">
        <v>3436</v>
      </c>
      <c r="I13497">
        <v>44.6</v>
      </c>
      <c r="J13497" t="s">
        <v>3446</v>
      </c>
      <c r="K13497">
        <v>1976</v>
      </c>
      <c r="L13497" t="s">
        <v>29</v>
      </c>
      <c r="M13497" t="s">
        <v>29</v>
      </c>
      <c r="N13497">
        <v>21.433094000000001</v>
      </c>
      <c r="O13497">
        <v>39.203892000000003</v>
      </c>
      <c r="P13497" t="s">
        <v>3580</v>
      </c>
      <c r="Q13497" s="3">
        <f>Table1[[#This Row],[Capacity (MW)]]*0.395*8760*10^-6</f>
        <v>0.15432492</v>
      </c>
      <c r="R13497" s="3" cm="1">
        <f t="array" ref="R13497">AVERAGE(VLOOKUP(_xlfn.TEXTSPLIT(Table1[[#This Row],[Fuel (no space after comma)]], ","), FuelList_Final_EF!$A$2:$B$65, 2, FALSE))</f>
        <v>76.323341148886286</v>
      </c>
      <c r="S13497" s="3">
        <f>Table1[[#This Row],[Generation (TWh)]]*10^9*VLOOKUP(Table1[[#This Row],[Turbine/Engine Technology]],Technology_HR!$A$2:$B$11,2,FALSE)*10^-6</f>
        <v>1699117.3691999998</v>
      </c>
      <c r="T13497" s="5">
        <f>Table1[[#This Row],[Fuel Consumption (mmBtu)]]*Table1[[#This Row],[Emission Factor (kg CO2/ mmBtu)]]*10^3</f>
        <v>129682314621.44975</v>
      </c>
      <c r="U13497" s="3">
        <f>Table1[[#This Row],[Emissions (g CO2)]]/(Table1[[#This Row],[Generation (TWh)]]*10^9)</f>
        <v>840.31998604923785</v>
      </c>
    </row>
    <row r="13498" spans="1:21" x14ac:dyDescent="0.35">
      <c r="A13498" t="s">
        <v>2048</v>
      </c>
      <c r="B13498" t="s">
        <v>3303</v>
      </c>
      <c r="C13498" t="str">
        <f>SUBSTITUTE(Table1[[#This Row],[Fuel]],", ",",")</f>
        <v>fossil liquids: crude oil,fossil liquids: diesel</v>
      </c>
      <c r="D13498" t="s">
        <v>3247</v>
      </c>
      <c r="E13498" t="s">
        <v>3258</v>
      </c>
      <c r="H13498" t="s">
        <v>3436</v>
      </c>
      <c r="I13498">
        <v>44.6</v>
      </c>
      <c r="J13498" t="s">
        <v>3446</v>
      </c>
      <c r="K13498">
        <v>1976</v>
      </c>
      <c r="L13498" t="s">
        <v>29</v>
      </c>
      <c r="M13498" t="s">
        <v>29</v>
      </c>
      <c r="N13498">
        <v>21.433094000000001</v>
      </c>
      <c r="O13498">
        <v>39.203892000000003</v>
      </c>
      <c r="P13498" t="s">
        <v>3580</v>
      </c>
      <c r="Q13498" s="3">
        <f>Table1[[#This Row],[Capacity (MW)]]*0.395*8760*10^-6</f>
        <v>0.15432492</v>
      </c>
      <c r="R13498" s="3" cm="1">
        <f t="array" ref="R13498">AVERAGE(VLOOKUP(_xlfn.TEXTSPLIT(Table1[[#This Row],[Fuel (no space after comma)]], ","), FuelList_Final_EF!$A$2:$B$65, 2, FALSE))</f>
        <v>76.323341148886286</v>
      </c>
      <c r="S13498" s="3">
        <f>Table1[[#This Row],[Generation (TWh)]]*10^9*VLOOKUP(Table1[[#This Row],[Turbine/Engine Technology]],Technology_HR!$A$2:$B$11,2,FALSE)*10^-6</f>
        <v>1699117.3691999998</v>
      </c>
      <c r="T13498" s="5">
        <f>Table1[[#This Row],[Fuel Consumption (mmBtu)]]*Table1[[#This Row],[Emission Factor (kg CO2/ mmBtu)]]*10^3</f>
        <v>129682314621.44975</v>
      </c>
      <c r="U13498" s="3">
        <f>Table1[[#This Row],[Emissions (g CO2)]]/(Table1[[#This Row],[Generation (TWh)]]*10^9)</f>
        <v>840.31998604923785</v>
      </c>
    </row>
    <row r="13499" spans="1:21" x14ac:dyDescent="0.35">
      <c r="A13499" t="s">
        <v>2048</v>
      </c>
      <c r="B13499" t="s">
        <v>3303</v>
      </c>
      <c r="C13499" t="str">
        <f>SUBSTITUTE(Table1[[#This Row],[Fuel]],", ",",")</f>
        <v>fossil liquids: crude oil,fossil liquids: diesel</v>
      </c>
      <c r="D13499" t="s">
        <v>3247</v>
      </c>
      <c r="E13499" t="s">
        <v>3258</v>
      </c>
      <c r="H13499" t="s">
        <v>3436</v>
      </c>
      <c r="I13499">
        <v>44.6</v>
      </c>
      <c r="J13499" t="s">
        <v>3446</v>
      </c>
      <c r="K13499">
        <v>1976</v>
      </c>
      <c r="L13499" t="s">
        <v>29</v>
      </c>
      <c r="M13499" t="s">
        <v>29</v>
      </c>
      <c r="N13499">
        <v>21.433094000000001</v>
      </c>
      <c r="O13499">
        <v>39.203892000000003</v>
      </c>
      <c r="P13499" t="s">
        <v>3580</v>
      </c>
      <c r="Q13499" s="3">
        <f>Table1[[#This Row],[Capacity (MW)]]*0.395*8760*10^-6</f>
        <v>0.15432492</v>
      </c>
      <c r="R13499" s="3" cm="1">
        <f t="array" ref="R13499">AVERAGE(VLOOKUP(_xlfn.TEXTSPLIT(Table1[[#This Row],[Fuel (no space after comma)]], ","), FuelList_Final_EF!$A$2:$B$65, 2, FALSE))</f>
        <v>76.323341148886286</v>
      </c>
      <c r="S13499" s="3">
        <f>Table1[[#This Row],[Generation (TWh)]]*10^9*VLOOKUP(Table1[[#This Row],[Turbine/Engine Technology]],Technology_HR!$A$2:$B$11,2,FALSE)*10^-6</f>
        <v>1699117.3691999998</v>
      </c>
      <c r="T13499" s="5">
        <f>Table1[[#This Row],[Fuel Consumption (mmBtu)]]*Table1[[#This Row],[Emission Factor (kg CO2/ mmBtu)]]*10^3</f>
        <v>129682314621.44975</v>
      </c>
      <c r="U13499" s="3">
        <f>Table1[[#This Row],[Emissions (g CO2)]]/(Table1[[#This Row],[Generation (TWh)]]*10^9)</f>
        <v>840.31998604923785</v>
      </c>
    </row>
    <row r="13500" spans="1:21" x14ac:dyDescent="0.35">
      <c r="A13500" t="s">
        <v>2048</v>
      </c>
      <c r="B13500" t="s">
        <v>3303</v>
      </c>
      <c r="C13500" t="str">
        <f>SUBSTITUTE(Table1[[#This Row],[Fuel]],", ",",")</f>
        <v>fossil liquids: crude oil,fossil liquids: diesel</v>
      </c>
      <c r="D13500" t="s">
        <v>3247</v>
      </c>
      <c r="E13500" t="s">
        <v>3258</v>
      </c>
      <c r="H13500" t="s">
        <v>3436</v>
      </c>
      <c r="I13500">
        <v>44.6</v>
      </c>
      <c r="J13500" t="s">
        <v>3446</v>
      </c>
      <c r="K13500">
        <v>1976</v>
      </c>
      <c r="L13500" t="s">
        <v>29</v>
      </c>
      <c r="M13500" t="s">
        <v>29</v>
      </c>
      <c r="N13500">
        <v>21.433094000000001</v>
      </c>
      <c r="O13500">
        <v>39.203892000000003</v>
      </c>
      <c r="P13500" t="s">
        <v>3580</v>
      </c>
      <c r="Q13500" s="3">
        <f>Table1[[#This Row],[Capacity (MW)]]*0.395*8760*10^-6</f>
        <v>0.15432492</v>
      </c>
      <c r="R13500" s="3" cm="1">
        <f t="array" ref="R13500">AVERAGE(VLOOKUP(_xlfn.TEXTSPLIT(Table1[[#This Row],[Fuel (no space after comma)]], ","), FuelList_Final_EF!$A$2:$B$65, 2, FALSE))</f>
        <v>76.323341148886286</v>
      </c>
      <c r="S13500" s="3">
        <f>Table1[[#This Row],[Generation (TWh)]]*10^9*VLOOKUP(Table1[[#This Row],[Turbine/Engine Technology]],Technology_HR!$A$2:$B$11,2,FALSE)*10^-6</f>
        <v>1699117.3691999998</v>
      </c>
      <c r="T13500" s="5">
        <f>Table1[[#This Row],[Fuel Consumption (mmBtu)]]*Table1[[#This Row],[Emission Factor (kg CO2/ mmBtu)]]*10^3</f>
        <v>129682314621.44975</v>
      </c>
      <c r="U13500" s="3">
        <f>Table1[[#This Row],[Emissions (g CO2)]]/(Table1[[#This Row],[Generation (TWh)]]*10^9)</f>
        <v>840.31998604923785</v>
      </c>
    </row>
    <row r="13501" spans="1:21" x14ac:dyDescent="0.35">
      <c r="A13501" t="s">
        <v>2048</v>
      </c>
      <c r="B13501" t="s">
        <v>3303</v>
      </c>
      <c r="C13501" t="str">
        <f>SUBSTITUTE(Table1[[#This Row],[Fuel]],", ",",")</f>
        <v>fossil liquids: crude oil,fossil liquids: diesel</v>
      </c>
      <c r="D13501" t="s">
        <v>3247</v>
      </c>
      <c r="E13501" t="s">
        <v>3258</v>
      </c>
      <c r="H13501" t="s">
        <v>3436</v>
      </c>
      <c r="I13501">
        <v>44.6</v>
      </c>
      <c r="J13501" t="s">
        <v>3446</v>
      </c>
      <c r="K13501">
        <v>1976</v>
      </c>
      <c r="L13501" t="s">
        <v>29</v>
      </c>
      <c r="M13501" t="s">
        <v>29</v>
      </c>
      <c r="N13501">
        <v>21.433094000000001</v>
      </c>
      <c r="O13501">
        <v>39.203892000000003</v>
      </c>
      <c r="P13501" t="s">
        <v>3580</v>
      </c>
      <c r="Q13501" s="3">
        <f>Table1[[#This Row],[Capacity (MW)]]*0.395*8760*10^-6</f>
        <v>0.15432492</v>
      </c>
      <c r="R13501" s="3" cm="1">
        <f t="array" ref="R13501">AVERAGE(VLOOKUP(_xlfn.TEXTSPLIT(Table1[[#This Row],[Fuel (no space after comma)]], ","), FuelList_Final_EF!$A$2:$B$65, 2, FALSE))</f>
        <v>76.323341148886286</v>
      </c>
      <c r="S13501" s="3">
        <f>Table1[[#This Row],[Generation (TWh)]]*10^9*VLOOKUP(Table1[[#This Row],[Turbine/Engine Technology]],Technology_HR!$A$2:$B$11,2,FALSE)*10^-6</f>
        <v>1699117.3691999998</v>
      </c>
      <c r="T13501" s="5">
        <f>Table1[[#This Row],[Fuel Consumption (mmBtu)]]*Table1[[#This Row],[Emission Factor (kg CO2/ mmBtu)]]*10^3</f>
        <v>129682314621.44975</v>
      </c>
      <c r="U13501" s="3">
        <f>Table1[[#This Row],[Emissions (g CO2)]]/(Table1[[#This Row],[Generation (TWh)]]*10^9)</f>
        <v>840.31998604923785</v>
      </c>
    </row>
    <row r="13502" spans="1:21" x14ac:dyDescent="0.35">
      <c r="A13502" t="s">
        <v>2048</v>
      </c>
      <c r="B13502" t="s">
        <v>3303</v>
      </c>
      <c r="C13502" t="str">
        <f>SUBSTITUTE(Table1[[#This Row],[Fuel]],", ",",")</f>
        <v>fossil liquids: crude oil,fossil liquids: diesel</v>
      </c>
      <c r="D13502" t="s">
        <v>3247</v>
      </c>
      <c r="E13502" t="s">
        <v>3258</v>
      </c>
      <c r="H13502" t="s">
        <v>3436</v>
      </c>
      <c r="I13502">
        <v>44.6</v>
      </c>
      <c r="J13502" t="s">
        <v>3446</v>
      </c>
      <c r="K13502">
        <v>1976</v>
      </c>
      <c r="L13502" t="s">
        <v>29</v>
      </c>
      <c r="M13502" t="s">
        <v>29</v>
      </c>
      <c r="N13502">
        <v>21.433094000000001</v>
      </c>
      <c r="O13502">
        <v>39.203892000000003</v>
      </c>
      <c r="P13502" t="s">
        <v>3580</v>
      </c>
      <c r="Q13502" s="3">
        <f>Table1[[#This Row],[Capacity (MW)]]*0.395*8760*10^-6</f>
        <v>0.15432492</v>
      </c>
      <c r="R13502" s="3" cm="1">
        <f t="array" ref="R13502">AVERAGE(VLOOKUP(_xlfn.TEXTSPLIT(Table1[[#This Row],[Fuel (no space after comma)]], ","), FuelList_Final_EF!$A$2:$B$65, 2, FALSE))</f>
        <v>76.323341148886286</v>
      </c>
      <c r="S13502" s="3">
        <f>Table1[[#This Row],[Generation (TWh)]]*10^9*VLOOKUP(Table1[[#This Row],[Turbine/Engine Technology]],Technology_HR!$A$2:$B$11,2,FALSE)*10^-6</f>
        <v>1699117.3691999998</v>
      </c>
      <c r="T13502" s="5">
        <f>Table1[[#This Row],[Fuel Consumption (mmBtu)]]*Table1[[#This Row],[Emission Factor (kg CO2/ mmBtu)]]*10^3</f>
        <v>129682314621.44975</v>
      </c>
      <c r="U13502" s="3">
        <f>Table1[[#This Row],[Emissions (g CO2)]]/(Table1[[#This Row],[Generation (TWh)]]*10^9)</f>
        <v>840.31998604923785</v>
      </c>
    </row>
    <row r="13503" spans="1:21" x14ac:dyDescent="0.35">
      <c r="A13503" t="s">
        <v>2048</v>
      </c>
      <c r="B13503" t="s">
        <v>3303</v>
      </c>
      <c r="C13503" t="str">
        <f>SUBSTITUTE(Table1[[#This Row],[Fuel]],", ",",")</f>
        <v>fossil liquids: crude oil,fossil liquids: diesel</v>
      </c>
      <c r="D13503" t="s">
        <v>3247</v>
      </c>
      <c r="E13503" t="s">
        <v>3258</v>
      </c>
      <c r="H13503" t="s">
        <v>3436</v>
      </c>
      <c r="I13503">
        <v>44.6</v>
      </c>
      <c r="J13503" t="s">
        <v>3446</v>
      </c>
      <c r="K13503">
        <v>1976</v>
      </c>
      <c r="L13503" t="s">
        <v>29</v>
      </c>
      <c r="M13503" t="s">
        <v>29</v>
      </c>
      <c r="N13503">
        <v>21.433094000000001</v>
      </c>
      <c r="O13503">
        <v>39.203892000000003</v>
      </c>
      <c r="P13503" t="s">
        <v>3580</v>
      </c>
      <c r="Q13503" s="3">
        <f>Table1[[#This Row],[Capacity (MW)]]*0.395*8760*10^-6</f>
        <v>0.15432492</v>
      </c>
      <c r="R13503" s="3" cm="1">
        <f t="array" ref="R13503">AVERAGE(VLOOKUP(_xlfn.TEXTSPLIT(Table1[[#This Row],[Fuel (no space after comma)]], ","), FuelList_Final_EF!$A$2:$B$65, 2, FALSE))</f>
        <v>76.323341148886286</v>
      </c>
      <c r="S13503" s="3">
        <f>Table1[[#This Row],[Generation (TWh)]]*10^9*VLOOKUP(Table1[[#This Row],[Turbine/Engine Technology]],Technology_HR!$A$2:$B$11,2,FALSE)*10^-6</f>
        <v>1699117.3691999998</v>
      </c>
      <c r="T13503" s="5">
        <f>Table1[[#This Row],[Fuel Consumption (mmBtu)]]*Table1[[#This Row],[Emission Factor (kg CO2/ mmBtu)]]*10^3</f>
        <v>129682314621.44975</v>
      </c>
      <c r="U13503" s="3">
        <f>Table1[[#This Row],[Emissions (g CO2)]]/(Table1[[#This Row],[Generation (TWh)]]*10^9)</f>
        <v>840.31998604923785</v>
      </c>
    </row>
    <row r="13504" spans="1:21" x14ac:dyDescent="0.35">
      <c r="A13504" t="s">
        <v>2048</v>
      </c>
      <c r="B13504" t="s">
        <v>3303</v>
      </c>
      <c r="C13504" t="str">
        <f>SUBSTITUTE(Table1[[#This Row],[Fuel]],", ",",")</f>
        <v>fossil liquids: crude oil,fossil liquids: diesel</v>
      </c>
      <c r="D13504" t="s">
        <v>3247</v>
      </c>
      <c r="E13504" t="s">
        <v>3258</v>
      </c>
      <c r="H13504" t="s">
        <v>3436</v>
      </c>
      <c r="I13504">
        <v>44.6</v>
      </c>
      <c r="J13504" t="s">
        <v>3446</v>
      </c>
      <c r="K13504">
        <v>1976</v>
      </c>
      <c r="L13504" t="s">
        <v>29</v>
      </c>
      <c r="M13504" t="s">
        <v>29</v>
      </c>
      <c r="N13504">
        <v>21.433094000000001</v>
      </c>
      <c r="O13504">
        <v>39.203892000000003</v>
      </c>
      <c r="P13504" t="s">
        <v>3580</v>
      </c>
      <c r="Q13504" s="3">
        <f>Table1[[#This Row],[Capacity (MW)]]*0.395*8760*10^-6</f>
        <v>0.15432492</v>
      </c>
      <c r="R13504" s="3" cm="1">
        <f t="array" ref="R13504">AVERAGE(VLOOKUP(_xlfn.TEXTSPLIT(Table1[[#This Row],[Fuel (no space after comma)]], ","), FuelList_Final_EF!$A$2:$B$65, 2, FALSE))</f>
        <v>76.323341148886286</v>
      </c>
      <c r="S13504" s="3">
        <f>Table1[[#This Row],[Generation (TWh)]]*10^9*VLOOKUP(Table1[[#This Row],[Turbine/Engine Technology]],Technology_HR!$A$2:$B$11,2,FALSE)*10^-6</f>
        <v>1699117.3691999998</v>
      </c>
      <c r="T13504" s="5">
        <f>Table1[[#This Row],[Fuel Consumption (mmBtu)]]*Table1[[#This Row],[Emission Factor (kg CO2/ mmBtu)]]*10^3</f>
        <v>129682314621.44975</v>
      </c>
      <c r="U13504" s="3">
        <f>Table1[[#This Row],[Emissions (g CO2)]]/(Table1[[#This Row],[Generation (TWh)]]*10^9)</f>
        <v>840.31998604923785</v>
      </c>
    </row>
    <row r="13505" spans="1:21" x14ac:dyDescent="0.35">
      <c r="A13505" t="s">
        <v>2048</v>
      </c>
      <c r="B13505" t="s">
        <v>3239</v>
      </c>
      <c r="C13505" t="str">
        <f>SUBSTITUTE(Table1[[#This Row],[Fuel]],", ",",")</f>
        <v>fossil gas: natural gas</v>
      </c>
      <c r="D13505" t="s">
        <v>3239</v>
      </c>
      <c r="H13505" t="s">
        <v>3436</v>
      </c>
      <c r="I13505">
        <v>23.3</v>
      </c>
      <c r="J13505" t="s">
        <v>3446</v>
      </c>
      <c r="K13505">
        <v>2016</v>
      </c>
      <c r="L13505" t="s">
        <v>29</v>
      </c>
      <c r="M13505" t="s">
        <v>29</v>
      </c>
      <c r="N13505">
        <v>16.963186</v>
      </c>
      <c r="O13505">
        <v>42.546475999999998</v>
      </c>
      <c r="P13505" t="s">
        <v>3580</v>
      </c>
      <c r="Q13505" s="3">
        <f>Table1[[#This Row],[Capacity (MW)]]*0.395*8760*10^-6</f>
        <v>8.0622659999999999E-2</v>
      </c>
      <c r="R13505" s="3" cm="1">
        <f t="array" ref="R13505">AVERAGE(VLOOKUP(_xlfn.TEXTSPLIT(Table1[[#This Row],[Fuel (no space after comma)]], ","), FuelList_Final_EF!$A$2:$B$65, 2, FALSE))</f>
        <v>53.06</v>
      </c>
      <c r="S13505" s="3">
        <f>Table1[[#This Row],[Generation (TWh)]]*10^9*VLOOKUP(Table1[[#This Row],[Turbine/Engine Technology]],Technology_HR!$A$2:$B$11,2,FALSE)*10^-6</f>
        <v>887655.48659999995</v>
      </c>
      <c r="T13505" s="5">
        <f>Table1[[#This Row],[Fuel Consumption (mmBtu)]]*Table1[[#This Row],[Emission Factor (kg CO2/ mmBtu)]]*10^3</f>
        <v>47099000118.996002</v>
      </c>
      <c r="U13505" s="3">
        <f>Table1[[#This Row],[Emissions (g CO2)]]/(Table1[[#This Row],[Generation (TWh)]]*10^9)</f>
        <v>584.19060000000002</v>
      </c>
    </row>
    <row r="13506" spans="1:21" x14ac:dyDescent="0.35">
      <c r="A13506" t="s">
        <v>2048</v>
      </c>
      <c r="B13506" t="s">
        <v>3239</v>
      </c>
      <c r="C13506" t="str">
        <f>SUBSTITUTE(Table1[[#This Row],[Fuel]],", ",",")</f>
        <v>fossil gas: natural gas</v>
      </c>
      <c r="D13506" t="s">
        <v>3239</v>
      </c>
      <c r="H13506" t="s">
        <v>3436</v>
      </c>
      <c r="I13506">
        <v>23.3</v>
      </c>
      <c r="J13506" t="s">
        <v>3446</v>
      </c>
      <c r="K13506">
        <v>2016</v>
      </c>
      <c r="L13506" t="s">
        <v>29</v>
      </c>
      <c r="M13506" t="s">
        <v>29</v>
      </c>
      <c r="N13506">
        <v>16.963186</v>
      </c>
      <c r="O13506">
        <v>42.546475999999998</v>
      </c>
      <c r="P13506" t="s">
        <v>3580</v>
      </c>
      <c r="Q13506" s="3">
        <f>Table1[[#This Row],[Capacity (MW)]]*0.395*8760*10^-6</f>
        <v>8.0622659999999999E-2</v>
      </c>
      <c r="R13506" s="3" cm="1">
        <f t="array" ref="R13506">AVERAGE(VLOOKUP(_xlfn.TEXTSPLIT(Table1[[#This Row],[Fuel (no space after comma)]], ","), FuelList_Final_EF!$A$2:$B$65, 2, FALSE))</f>
        <v>53.06</v>
      </c>
      <c r="S13506" s="3">
        <f>Table1[[#This Row],[Generation (TWh)]]*10^9*VLOOKUP(Table1[[#This Row],[Turbine/Engine Technology]],Technology_HR!$A$2:$B$11,2,FALSE)*10^-6</f>
        <v>887655.48659999995</v>
      </c>
      <c r="T13506" s="5">
        <f>Table1[[#This Row],[Fuel Consumption (mmBtu)]]*Table1[[#This Row],[Emission Factor (kg CO2/ mmBtu)]]*10^3</f>
        <v>47099000118.996002</v>
      </c>
      <c r="U13506" s="3">
        <f>Table1[[#This Row],[Emissions (g CO2)]]/(Table1[[#This Row],[Generation (TWh)]]*10^9)</f>
        <v>584.19060000000002</v>
      </c>
    </row>
    <row r="13507" spans="1:21" x14ac:dyDescent="0.35">
      <c r="A13507" t="s">
        <v>2048</v>
      </c>
      <c r="B13507" t="s">
        <v>3239</v>
      </c>
      <c r="C13507" t="str">
        <f>SUBSTITUTE(Table1[[#This Row],[Fuel]],", ",",")</f>
        <v>fossil gas: natural gas</v>
      </c>
      <c r="D13507" t="s">
        <v>3239</v>
      </c>
      <c r="H13507" t="s">
        <v>3436</v>
      </c>
      <c r="I13507">
        <v>23.3</v>
      </c>
      <c r="J13507" t="s">
        <v>3446</v>
      </c>
      <c r="K13507">
        <v>2016</v>
      </c>
      <c r="L13507" t="s">
        <v>29</v>
      </c>
      <c r="M13507" t="s">
        <v>29</v>
      </c>
      <c r="N13507">
        <v>16.963186</v>
      </c>
      <c r="O13507">
        <v>42.546475999999998</v>
      </c>
      <c r="P13507" t="s">
        <v>3580</v>
      </c>
      <c r="Q13507" s="3">
        <f>Table1[[#This Row],[Capacity (MW)]]*0.395*8760*10^-6</f>
        <v>8.0622659999999999E-2</v>
      </c>
      <c r="R13507" s="3" cm="1">
        <f t="array" ref="R13507">AVERAGE(VLOOKUP(_xlfn.TEXTSPLIT(Table1[[#This Row],[Fuel (no space after comma)]], ","), FuelList_Final_EF!$A$2:$B$65, 2, FALSE))</f>
        <v>53.06</v>
      </c>
      <c r="S13507" s="3">
        <f>Table1[[#This Row],[Generation (TWh)]]*10^9*VLOOKUP(Table1[[#This Row],[Turbine/Engine Technology]],Technology_HR!$A$2:$B$11,2,FALSE)*10^-6</f>
        <v>887655.48659999995</v>
      </c>
      <c r="T13507" s="5">
        <f>Table1[[#This Row],[Fuel Consumption (mmBtu)]]*Table1[[#This Row],[Emission Factor (kg CO2/ mmBtu)]]*10^3</f>
        <v>47099000118.996002</v>
      </c>
      <c r="U13507" s="3">
        <f>Table1[[#This Row],[Emissions (g CO2)]]/(Table1[[#This Row],[Generation (TWh)]]*10^9)</f>
        <v>584.19060000000002</v>
      </c>
    </row>
    <row r="13508" spans="1:21" x14ac:dyDescent="0.35">
      <c r="A13508" t="s">
        <v>2048</v>
      </c>
      <c r="B13508" t="s">
        <v>3239</v>
      </c>
      <c r="C13508" t="str">
        <f>SUBSTITUTE(Table1[[#This Row],[Fuel]],", ",",")</f>
        <v>fossil gas: natural gas</v>
      </c>
      <c r="D13508" t="s">
        <v>3239</v>
      </c>
      <c r="H13508" t="s">
        <v>3436</v>
      </c>
      <c r="I13508">
        <v>23.3</v>
      </c>
      <c r="J13508" t="s">
        <v>3446</v>
      </c>
      <c r="K13508">
        <v>2016</v>
      </c>
      <c r="L13508" t="s">
        <v>29</v>
      </c>
      <c r="M13508" t="s">
        <v>29</v>
      </c>
      <c r="N13508">
        <v>16.963186</v>
      </c>
      <c r="O13508">
        <v>42.546475999999998</v>
      </c>
      <c r="P13508" t="s">
        <v>3580</v>
      </c>
      <c r="Q13508" s="3">
        <f>Table1[[#This Row],[Capacity (MW)]]*0.395*8760*10^-6</f>
        <v>8.0622659999999999E-2</v>
      </c>
      <c r="R13508" s="3" cm="1">
        <f t="array" ref="R13508">AVERAGE(VLOOKUP(_xlfn.TEXTSPLIT(Table1[[#This Row],[Fuel (no space after comma)]], ","), FuelList_Final_EF!$A$2:$B$65, 2, FALSE))</f>
        <v>53.06</v>
      </c>
      <c r="S13508" s="3">
        <f>Table1[[#This Row],[Generation (TWh)]]*10^9*VLOOKUP(Table1[[#This Row],[Turbine/Engine Technology]],Technology_HR!$A$2:$B$11,2,FALSE)*10^-6</f>
        <v>887655.48659999995</v>
      </c>
      <c r="T13508" s="5">
        <f>Table1[[#This Row],[Fuel Consumption (mmBtu)]]*Table1[[#This Row],[Emission Factor (kg CO2/ mmBtu)]]*10^3</f>
        <v>47099000118.996002</v>
      </c>
      <c r="U13508" s="3">
        <f>Table1[[#This Row],[Emissions (g CO2)]]/(Table1[[#This Row],[Generation (TWh)]]*10^9)</f>
        <v>584.19060000000002</v>
      </c>
    </row>
    <row r="13509" spans="1:21" x14ac:dyDescent="0.35">
      <c r="A13509" t="s">
        <v>3198</v>
      </c>
      <c r="B13509" t="s">
        <v>3241</v>
      </c>
      <c r="C13509" t="str">
        <f>SUBSTITUTE(Table1[[#This Row],[Fuel]],", ",",")</f>
        <v>fossil liquids: heavy fuel oil</v>
      </c>
      <c r="D13509" t="s">
        <v>3241</v>
      </c>
      <c r="H13509" t="s">
        <v>59</v>
      </c>
      <c r="I13509">
        <v>48</v>
      </c>
      <c r="J13509" t="s">
        <v>3446</v>
      </c>
      <c r="K13509">
        <v>2018</v>
      </c>
      <c r="L13509" t="s">
        <v>29</v>
      </c>
      <c r="M13509" t="s">
        <v>29</v>
      </c>
      <c r="N13509">
        <v>-18.949670399999999</v>
      </c>
      <c r="O13509">
        <v>47.6152929</v>
      </c>
      <c r="P13509" t="s">
        <v>3541</v>
      </c>
      <c r="Q13509" s="3">
        <f>Table1[[#This Row],[Capacity (MW)]]*0.395*8760*10^-6</f>
        <v>0.1660896</v>
      </c>
      <c r="R13509" s="3" cm="1">
        <f t="array" ref="R13509">AVERAGE(VLOOKUP(_xlfn.TEXTSPLIT(Table1[[#This Row],[Fuel (no space after comma)]], ","), FuelList_Final_EF!$A$2:$B$65, 2, FALSE))</f>
        <v>81.602530311017389</v>
      </c>
      <c r="S13509" s="3">
        <f>Table1[[#This Row],[Generation (TWh)]]*10^9*VLOOKUP(Table1[[#This Row],[Turbine/Engine Technology]],Technology_HR!$A$2:$B$11,2,FALSE)*10^-6</f>
        <v>1377796.2767999999</v>
      </c>
      <c r="T13509" s="5">
        <f>Table1[[#This Row],[Fuel Consumption (mmBtu)]]*Table1[[#This Row],[Emission Factor (kg CO2/ mmBtu)]]*10^3</f>
        <v>112431662439.9789</v>
      </c>
      <c r="U13509" s="3">
        <f>Table1[[#This Row],[Emissions (g CO2)]]/(Table1[[#This Row],[Generation (TWh)]]*10^9)</f>
        <v>676.93379019504471</v>
      </c>
    </row>
    <row r="13510" spans="1:21" x14ac:dyDescent="0.35">
      <c r="A13510" t="s">
        <v>3198</v>
      </c>
      <c r="B13510" t="s">
        <v>3241</v>
      </c>
      <c r="C13510" t="str">
        <f>SUBSTITUTE(Table1[[#This Row],[Fuel]],", ",",")</f>
        <v>fossil liquids: heavy fuel oil</v>
      </c>
      <c r="D13510" t="s">
        <v>3241</v>
      </c>
      <c r="H13510" t="s">
        <v>59</v>
      </c>
      <c r="I13510">
        <v>28</v>
      </c>
      <c r="J13510" t="s">
        <v>3446</v>
      </c>
      <c r="K13510">
        <v>2018</v>
      </c>
      <c r="L13510" t="s">
        <v>29</v>
      </c>
      <c r="M13510" t="s">
        <v>29</v>
      </c>
      <c r="N13510">
        <v>-18.949670399999999</v>
      </c>
      <c r="O13510">
        <v>47.6152929</v>
      </c>
      <c r="P13510" t="s">
        <v>3541</v>
      </c>
      <c r="Q13510" s="3">
        <f>Table1[[#This Row],[Capacity (MW)]]*0.395*8760*10^-6</f>
        <v>9.6885600000000002E-2</v>
      </c>
      <c r="R13510" s="3" cm="1">
        <f t="array" ref="R13510">AVERAGE(VLOOKUP(_xlfn.TEXTSPLIT(Table1[[#This Row],[Fuel (no space after comma)]], ","), FuelList_Final_EF!$A$2:$B$65, 2, FALSE))</f>
        <v>81.602530311017389</v>
      </c>
      <c r="S13510" s="3">
        <f>Table1[[#This Row],[Generation (TWh)]]*10^9*VLOOKUP(Table1[[#This Row],[Turbine/Engine Technology]],Technology_HR!$A$2:$B$11,2,FALSE)*10^-6</f>
        <v>803714.49479999999</v>
      </c>
      <c r="T13510" s="5">
        <f>Table1[[#This Row],[Fuel Consumption (mmBtu)]]*Table1[[#This Row],[Emission Factor (kg CO2/ mmBtu)]]*10^3</f>
        <v>65585136423.321022</v>
      </c>
      <c r="U13510" s="3">
        <f>Table1[[#This Row],[Emissions (g CO2)]]/(Table1[[#This Row],[Generation (TWh)]]*10^9)</f>
        <v>676.93379019504471</v>
      </c>
    </row>
    <row r="13511" spans="1:21" x14ac:dyDescent="0.35">
      <c r="A13511" t="s">
        <v>2150</v>
      </c>
      <c r="B13511" t="s">
        <v>3258</v>
      </c>
      <c r="C13511" t="str">
        <f>SUBSTITUTE(Table1[[#This Row],[Fuel]],", ",",")</f>
        <v>fossil liquids: diesel</v>
      </c>
      <c r="D13511" t="s">
        <v>3258</v>
      </c>
      <c r="H13511" t="s">
        <v>59</v>
      </c>
      <c r="I13511">
        <v>33</v>
      </c>
      <c r="J13511" t="s">
        <v>3446</v>
      </c>
      <c r="K13511">
        <v>2019</v>
      </c>
      <c r="L13511" t="s">
        <v>29</v>
      </c>
      <c r="M13511" t="s">
        <v>29</v>
      </c>
      <c r="N13511">
        <v>4.8463260000000004</v>
      </c>
      <c r="O13511">
        <v>31.634501</v>
      </c>
      <c r="P13511" t="s">
        <v>3591</v>
      </c>
      <c r="Q13511" s="3">
        <f>Table1[[#This Row],[Capacity (MW)]]*0.395*8760*10^-6</f>
        <v>0.1141866</v>
      </c>
      <c r="R13511" s="3" cm="1">
        <f t="array" ref="R13511">AVERAGE(VLOOKUP(_xlfn.TEXTSPLIT(Table1[[#This Row],[Fuel (no space after comma)]], ","), FuelList_Final_EF!$A$2:$B$65, 2, FALSE))</f>
        <v>78.106682297772565</v>
      </c>
      <c r="S13511" s="3">
        <f>Table1[[#This Row],[Generation (TWh)]]*10^9*VLOOKUP(Table1[[#This Row],[Turbine/Engine Technology]],Technology_HR!$A$2:$B$11,2,FALSE)*10^-6</f>
        <v>947234.9402999999</v>
      </c>
      <c r="T13511" s="5">
        <f>Table1[[#This Row],[Fuel Consumption (mmBtu)]]*Table1[[#This Row],[Emission Factor (kg CO2/ mmBtu)]]*10^3</f>
        <v>73985378543.361649</v>
      </c>
      <c r="U13511" s="3">
        <f>Table1[[#This Row],[Emissions (g CO2)]]/(Table1[[#This Row],[Generation (TWh)]]*10^9)</f>
        <v>647.93398300117224</v>
      </c>
    </row>
    <row r="13512" spans="1:21" x14ac:dyDescent="0.35">
      <c r="A13512" t="s">
        <v>263</v>
      </c>
      <c r="B13512" t="s">
        <v>3239</v>
      </c>
      <c r="C13512" t="str">
        <f>SUBSTITUTE(Table1[[#This Row],[Fuel]],", ",",")</f>
        <v>fossil gas: natural gas</v>
      </c>
      <c r="D13512" t="s">
        <v>3239</v>
      </c>
      <c r="H13512" t="s">
        <v>3436</v>
      </c>
      <c r="I13512">
        <v>44</v>
      </c>
      <c r="J13512" t="s">
        <v>3446</v>
      </c>
      <c r="K13512">
        <v>2002</v>
      </c>
      <c r="L13512" t="s">
        <v>29</v>
      </c>
      <c r="M13512" t="s">
        <v>29</v>
      </c>
      <c r="N13512">
        <v>-21.690483</v>
      </c>
      <c r="O13512">
        <v>-43.456806999999998</v>
      </c>
      <c r="P13512" t="s">
        <v>3474</v>
      </c>
      <c r="Q13512" s="3">
        <f>Table1[[#This Row],[Capacity (MW)]]*0.395*8760*10^-6</f>
        <v>0.15224880000000002</v>
      </c>
      <c r="R13512" s="3" cm="1">
        <f t="array" ref="R13512">AVERAGE(VLOOKUP(_xlfn.TEXTSPLIT(Table1[[#This Row],[Fuel (no space after comma)]], ","), FuelList_Final_EF!$A$2:$B$65, 2, FALSE))</f>
        <v>53.06</v>
      </c>
      <c r="S13512" s="3">
        <f>Table1[[#This Row],[Generation (TWh)]]*10^9*VLOOKUP(Table1[[#This Row],[Turbine/Engine Technology]],Technology_HR!$A$2:$B$11,2,FALSE)*10^-6</f>
        <v>1676259.2880000002</v>
      </c>
      <c r="T13512" s="5">
        <f>Table1[[#This Row],[Fuel Consumption (mmBtu)]]*Table1[[#This Row],[Emission Factor (kg CO2/ mmBtu)]]*10^3</f>
        <v>88942317821.280014</v>
      </c>
      <c r="U13512" s="3">
        <f>Table1[[#This Row],[Emissions (g CO2)]]/(Table1[[#This Row],[Generation (TWh)]]*10^9)</f>
        <v>584.19060000000002</v>
      </c>
    </row>
    <row r="13513" spans="1:21" x14ac:dyDescent="0.35">
      <c r="A13513" t="s">
        <v>263</v>
      </c>
      <c r="B13513" t="s">
        <v>3239</v>
      </c>
      <c r="C13513" t="str">
        <f>SUBSTITUTE(Table1[[#This Row],[Fuel]],", ",",")</f>
        <v>fossil gas: natural gas</v>
      </c>
      <c r="D13513" t="s">
        <v>3239</v>
      </c>
      <c r="H13513" t="s">
        <v>3436</v>
      </c>
      <c r="I13513">
        <v>43</v>
      </c>
      <c r="J13513" t="s">
        <v>3446</v>
      </c>
      <c r="K13513">
        <v>2002</v>
      </c>
      <c r="L13513" t="s">
        <v>29</v>
      </c>
      <c r="M13513" t="s">
        <v>29</v>
      </c>
      <c r="N13513">
        <v>-21.690483</v>
      </c>
      <c r="O13513">
        <v>-43.456806999999998</v>
      </c>
      <c r="P13513" t="s">
        <v>3474</v>
      </c>
      <c r="Q13513" s="3">
        <f>Table1[[#This Row],[Capacity (MW)]]*0.395*8760*10^-6</f>
        <v>0.14878859999999999</v>
      </c>
      <c r="R13513" s="3" cm="1">
        <f t="array" ref="R13513">AVERAGE(VLOOKUP(_xlfn.TEXTSPLIT(Table1[[#This Row],[Fuel (no space after comma)]], ","), FuelList_Final_EF!$A$2:$B$65, 2, FALSE))</f>
        <v>53.06</v>
      </c>
      <c r="S13513" s="3">
        <f>Table1[[#This Row],[Generation (TWh)]]*10^9*VLOOKUP(Table1[[#This Row],[Turbine/Engine Technology]],Technology_HR!$A$2:$B$11,2,FALSE)*10^-6</f>
        <v>1638162.486</v>
      </c>
      <c r="T13513" s="5">
        <f>Table1[[#This Row],[Fuel Consumption (mmBtu)]]*Table1[[#This Row],[Emission Factor (kg CO2/ mmBtu)]]*10^3</f>
        <v>86920901507.160004</v>
      </c>
      <c r="U13513" s="3">
        <f>Table1[[#This Row],[Emissions (g CO2)]]/(Table1[[#This Row],[Generation (TWh)]]*10^9)</f>
        <v>584.19060000000002</v>
      </c>
    </row>
    <row r="13514" spans="1:21" x14ac:dyDescent="0.35">
      <c r="A13514" t="s">
        <v>3199</v>
      </c>
      <c r="B13514" t="s">
        <v>3239</v>
      </c>
      <c r="C13514" t="str">
        <f>SUBSTITUTE(Table1[[#This Row],[Fuel]],", ",",")</f>
        <v>fossil gas: natural gas</v>
      </c>
      <c r="D13514" t="s">
        <v>3239</v>
      </c>
      <c r="H13514" t="s">
        <v>3436</v>
      </c>
      <c r="I13514">
        <v>25</v>
      </c>
      <c r="J13514" t="s">
        <v>3446</v>
      </c>
      <c r="K13514">
        <v>2007</v>
      </c>
      <c r="L13514" t="s">
        <v>29</v>
      </c>
      <c r="M13514" t="s">
        <v>29</v>
      </c>
      <c r="N13514">
        <v>27.966170999999999</v>
      </c>
      <c r="O13514">
        <v>57.676853000000001</v>
      </c>
      <c r="P13514" t="s">
        <v>3522</v>
      </c>
      <c r="Q13514" s="3">
        <f>Table1[[#This Row],[Capacity (MW)]]*0.395*8760*10^-6</f>
        <v>8.6504999999999999E-2</v>
      </c>
      <c r="R13514" s="3" cm="1">
        <f t="array" ref="R13514">AVERAGE(VLOOKUP(_xlfn.TEXTSPLIT(Table1[[#This Row],[Fuel (no space after comma)]], ","), FuelList_Final_EF!$A$2:$B$65, 2, FALSE))</f>
        <v>53.06</v>
      </c>
      <c r="S13514" s="3">
        <f>Table1[[#This Row],[Generation (TWh)]]*10^9*VLOOKUP(Table1[[#This Row],[Turbine/Engine Technology]],Technology_HR!$A$2:$B$11,2,FALSE)*10^-6</f>
        <v>952420.04999999993</v>
      </c>
      <c r="T13514" s="5">
        <f>Table1[[#This Row],[Fuel Consumption (mmBtu)]]*Table1[[#This Row],[Emission Factor (kg CO2/ mmBtu)]]*10^3</f>
        <v>50535407853</v>
      </c>
      <c r="U13514" s="3">
        <f>Table1[[#This Row],[Emissions (g CO2)]]/(Table1[[#This Row],[Generation (TWh)]]*10^9)</f>
        <v>584.19060000000002</v>
      </c>
    </row>
    <row r="13515" spans="1:21" x14ac:dyDescent="0.35">
      <c r="A13515" t="s">
        <v>3199</v>
      </c>
      <c r="B13515" t="s">
        <v>3239</v>
      </c>
      <c r="C13515" t="str">
        <f>SUBSTITUTE(Table1[[#This Row],[Fuel]],", ",",")</f>
        <v>fossil gas: natural gas</v>
      </c>
      <c r="D13515" t="s">
        <v>3239</v>
      </c>
      <c r="H13515" t="s">
        <v>3436</v>
      </c>
      <c r="I13515">
        <v>25</v>
      </c>
      <c r="J13515" t="s">
        <v>3446</v>
      </c>
      <c r="K13515">
        <v>2007</v>
      </c>
      <c r="L13515" t="s">
        <v>29</v>
      </c>
      <c r="M13515" t="s">
        <v>29</v>
      </c>
      <c r="N13515">
        <v>27.966170999999999</v>
      </c>
      <c r="O13515">
        <v>57.676853000000001</v>
      </c>
      <c r="P13515" t="s">
        <v>3522</v>
      </c>
      <c r="Q13515" s="3">
        <f>Table1[[#This Row],[Capacity (MW)]]*0.395*8760*10^-6</f>
        <v>8.6504999999999999E-2</v>
      </c>
      <c r="R13515" s="3" cm="1">
        <f t="array" ref="R13515">AVERAGE(VLOOKUP(_xlfn.TEXTSPLIT(Table1[[#This Row],[Fuel (no space after comma)]], ","), FuelList_Final_EF!$A$2:$B$65, 2, FALSE))</f>
        <v>53.06</v>
      </c>
      <c r="S13515" s="3">
        <f>Table1[[#This Row],[Generation (TWh)]]*10^9*VLOOKUP(Table1[[#This Row],[Turbine/Engine Technology]],Technology_HR!$A$2:$B$11,2,FALSE)*10^-6</f>
        <v>952420.04999999993</v>
      </c>
      <c r="T13515" s="5">
        <f>Table1[[#This Row],[Fuel Consumption (mmBtu)]]*Table1[[#This Row],[Emission Factor (kg CO2/ mmBtu)]]*10^3</f>
        <v>50535407853</v>
      </c>
      <c r="U13515" s="3">
        <f>Table1[[#This Row],[Emissions (g CO2)]]/(Table1[[#This Row],[Generation (TWh)]]*10^9)</f>
        <v>584.19060000000002</v>
      </c>
    </row>
    <row r="13516" spans="1:21" x14ac:dyDescent="0.35">
      <c r="A13516" t="s">
        <v>3199</v>
      </c>
      <c r="B13516" t="s">
        <v>3239</v>
      </c>
      <c r="C13516" t="str">
        <f>SUBSTITUTE(Table1[[#This Row],[Fuel]],", ",",")</f>
        <v>fossil gas: natural gas</v>
      </c>
      <c r="D13516" t="s">
        <v>3239</v>
      </c>
      <c r="H13516" t="s">
        <v>3436</v>
      </c>
      <c r="I13516">
        <v>25</v>
      </c>
      <c r="J13516" t="s">
        <v>3446</v>
      </c>
      <c r="K13516">
        <v>2013</v>
      </c>
      <c r="L13516" t="s">
        <v>29</v>
      </c>
      <c r="M13516" t="s">
        <v>29</v>
      </c>
      <c r="N13516">
        <v>27.966170999999999</v>
      </c>
      <c r="O13516">
        <v>57.676853000000001</v>
      </c>
      <c r="P13516" t="s">
        <v>3522</v>
      </c>
      <c r="Q13516" s="3">
        <f>Table1[[#This Row],[Capacity (MW)]]*0.395*8760*10^-6</f>
        <v>8.6504999999999999E-2</v>
      </c>
      <c r="R13516" s="3" cm="1">
        <f t="array" ref="R13516">AVERAGE(VLOOKUP(_xlfn.TEXTSPLIT(Table1[[#This Row],[Fuel (no space after comma)]], ","), FuelList_Final_EF!$A$2:$B$65, 2, FALSE))</f>
        <v>53.06</v>
      </c>
      <c r="S13516" s="3">
        <f>Table1[[#This Row],[Generation (TWh)]]*10^9*VLOOKUP(Table1[[#This Row],[Turbine/Engine Technology]],Technology_HR!$A$2:$B$11,2,FALSE)*10^-6</f>
        <v>952420.04999999993</v>
      </c>
      <c r="T13516" s="5">
        <f>Table1[[#This Row],[Fuel Consumption (mmBtu)]]*Table1[[#This Row],[Emission Factor (kg CO2/ mmBtu)]]*10^3</f>
        <v>50535407853</v>
      </c>
      <c r="U13516" s="3">
        <f>Table1[[#This Row],[Emissions (g CO2)]]/(Table1[[#This Row],[Generation (TWh)]]*10^9)</f>
        <v>584.19060000000002</v>
      </c>
    </row>
    <row r="13517" spans="1:21" x14ac:dyDescent="0.35">
      <c r="A13517" t="s">
        <v>2350</v>
      </c>
      <c r="B13517" t="s">
        <v>3239</v>
      </c>
      <c r="C13517" t="str">
        <f>SUBSTITUTE(Table1[[#This Row],[Fuel]],", ",",")</f>
        <v>fossil gas: natural gas</v>
      </c>
      <c r="D13517" t="s">
        <v>3239</v>
      </c>
      <c r="H13517" t="s">
        <v>3436</v>
      </c>
      <c r="I13517">
        <v>29</v>
      </c>
      <c r="J13517" t="s">
        <v>3446</v>
      </c>
      <c r="K13517">
        <v>2019</v>
      </c>
      <c r="L13517" t="s">
        <v>29</v>
      </c>
      <c r="M13517" t="s">
        <v>29</v>
      </c>
      <c r="N13517">
        <v>25.056384000000001</v>
      </c>
      <c r="O13517">
        <v>56.349600000000002</v>
      </c>
      <c r="P13517" t="s">
        <v>3611</v>
      </c>
      <c r="Q13517" s="3">
        <f>Table1[[#This Row],[Capacity (MW)]]*0.395*8760*10^-6</f>
        <v>0.1003458</v>
      </c>
      <c r="R13517" s="3" cm="1">
        <f t="array" ref="R13517">AVERAGE(VLOOKUP(_xlfn.TEXTSPLIT(Table1[[#This Row],[Fuel (no space after comma)]], ","), FuelList_Final_EF!$A$2:$B$65, 2, FALSE))</f>
        <v>53.06</v>
      </c>
      <c r="S13517" s="3">
        <f>Table1[[#This Row],[Generation (TWh)]]*10^9*VLOOKUP(Table1[[#This Row],[Turbine/Engine Technology]],Technology_HR!$A$2:$B$11,2,FALSE)*10^-6</f>
        <v>1104807.2579999999</v>
      </c>
      <c r="T13517" s="5">
        <f>Table1[[#This Row],[Fuel Consumption (mmBtu)]]*Table1[[#This Row],[Emission Factor (kg CO2/ mmBtu)]]*10^3</f>
        <v>58621073109.480003</v>
      </c>
      <c r="U13517" s="3">
        <f>Table1[[#This Row],[Emissions (g CO2)]]/(Table1[[#This Row],[Generation (TWh)]]*10^9)</f>
        <v>584.19060000000002</v>
      </c>
    </row>
    <row r="13518" spans="1:21" x14ac:dyDescent="0.35">
      <c r="A13518" t="s">
        <v>2350</v>
      </c>
      <c r="B13518" t="s">
        <v>3239</v>
      </c>
      <c r="C13518" t="str">
        <f>SUBSTITUTE(Table1[[#This Row],[Fuel]],", ",",")</f>
        <v>fossil gas: natural gas</v>
      </c>
      <c r="D13518" t="s">
        <v>3239</v>
      </c>
      <c r="H13518" t="s">
        <v>3436</v>
      </c>
      <c r="I13518">
        <v>29</v>
      </c>
      <c r="J13518" t="s">
        <v>3446</v>
      </c>
      <c r="K13518">
        <v>2019</v>
      </c>
      <c r="L13518" t="s">
        <v>29</v>
      </c>
      <c r="M13518" t="s">
        <v>29</v>
      </c>
      <c r="N13518">
        <v>25.056384000000001</v>
      </c>
      <c r="O13518">
        <v>56.349600000000002</v>
      </c>
      <c r="P13518" t="s">
        <v>3611</v>
      </c>
      <c r="Q13518" s="3">
        <f>Table1[[#This Row],[Capacity (MW)]]*0.395*8760*10^-6</f>
        <v>0.1003458</v>
      </c>
      <c r="R13518" s="3" cm="1">
        <f t="array" ref="R13518">AVERAGE(VLOOKUP(_xlfn.TEXTSPLIT(Table1[[#This Row],[Fuel (no space after comma)]], ","), FuelList_Final_EF!$A$2:$B$65, 2, FALSE))</f>
        <v>53.06</v>
      </c>
      <c r="S13518" s="3">
        <f>Table1[[#This Row],[Generation (TWh)]]*10^9*VLOOKUP(Table1[[#This Row],[Turbine/Engine Technology]],Technology_HR!$A$2:$B$11,2,FALSE)*10^-6</f>
        <v>1104807.2579999999</v>
      </c>
      <c r="T13518" s="5">
        <f>Table1[[#This Row],[Fuel Consumption (mmBtu)]]*Table1[[#This Row],[Emission Factor (kg CO2/ mmBtu)]]*10^3</f>
        <v>58621073109.480003</v>
      </c>
      <c r="U13518" s="3">
        <f>Table1[[#This Row],[Emissions (g CO2)]]/(Table1[[#This Row],[Generation (TWh)]]*10^9)</f>
        <v>584.19060000000002</v>
      </c>
    </row>
    <row r="13519" spans="1:21" x14ac:dyDescent="0.35">
      <c r="A13519" t="s">
        <v>2350</v>
      </c>
      <c r="B13519" t="s">
        <v>3239</v>
      </c>
      <c r="C13519" t="str">
        <f>SUBSTITUTE(Table1[[#This Row],[Fuel]],", ",",")</f>
        <v>fossil gas: natural gas</v>
      </c>
      <c r="D13519" t="s">
        <v>3239</v>
      </c>
      <c r="H13519" t="s">
        <v>3436</v>
      </c>
      <c r="I13519">
        <v>29</v>
      </c>
      <c r="J13519" t="s">
        <v>3446</v>
      </c>
      <c r="K13519">
        <v>2019</v>
      </c>
      <c r="L13519" t="s">
        <v>29</v>
      </c>
      <c r="M13519" t="s">
        <v>29</v>
      </c>
      <c r="N13519">
        <v>25.056384000000001</v>
      </c>
      <c r="O13519">
        <v>56.349600000000002</v>
      </c>
      <c r="P13519" t="s">
        <v>3611</v>
      </c>
      <c r="Q13519" s="3">
        <f>Table1[[#This Row],[Capacity (MW)]]*0.395*8760*10^-6</f>
        <v>0.1003458</v>
      </c>
      <c r="R13519" s="3" cm="1">
        <f t="array" ref="R13519">AVERAGE(VLOOKUP(_xlfn.TEXTSPLIT(Table1[[#This Row],[Fuel (no space after comma)]], ","), FuelList_Final_EF!$A$2:$B$65, 2, FALSE))</f>
        <v>53.06</v>
      </c>
      <c r="S13519" s="3">
        <f>Table1[[#This Row],[Generation (TWh)]]*10^9*VLOOKUP(Table1[[#This Row],[Turbine/Engine Technology]],Technology_HR!$A$2:$B$11,2,FALSE)*10^-6</f>
        <v>1104807.2579999999</v>
      </c>
      <c r="T13519" s="5">
        <f>Table1[[#This Row],[Fuel Consumption (mmBtu)]]*Table1[[#This Row],[Emission Factor (kg CO2/ mmBtu)]]*10^3</f>
        <v>58621073109.480003</v>
      </c>
      <c r="U13519" s="3">
        <f>Table1[[#This Row],[Emissions (g CO2)]]/(Table1[[#This Row],[Generation (TWh)]]*10^9)</f>
        <v>584.19060000000002</v>
      </c>
    </row>
    <row r="13520" spans="1:21" x14ac:dyDescent="0.35">
      <c r="A13520" t="s">
        <v>2350</v>
      </c>
      <c r="B13520" t="s">
        <v>3239</v>
      </c>
      <c r="C13520" t="str">
        <f>SUBSTITUTE(Table1[[#This Row],[Fuel]],", ",",")</f>
        <v>fossil gas: natural gas</v>
      </c>
      <c r="D13520" t="s">
        <v>3239</v>
      </c>
      <c r="H13520" t="s">
        <v>3436</v>
      </c>
      <c r="I13520">
        <v>29</v>
      </c>
      <c r="J13520" t="s">
        <v>3446</v>
      </c>
      <c r="K13520">
        <v>2019</v>
      </c>
      <c r="L13520" t="s">
        <v>29</v>
      </c>
      <c r="M13520" t="s">
        <v>29</v>
      </c>
      <c r="N13520">
        <v>25.056384000000001</v>
      </c>
      <c r="O13520">
        <v>56.349600000000002</v>
      </c>
      <c r="P13520" t="s">
        <v>3611</v>
      </c>
      <c r="Q13520" s="3">
        <f>Table1[[#This Row],[Capacity (MW)]]*0.395*8760*10^-6</f>
        <v>0.1003458</v>
      </c>
      <c r="R13520" s="3" cm="1">
        <f t="array" ref="R13520">AVERAGE(VLOOKUP(_xlfn.TEXTSPLIT(Table1[[#This Row],[Fuel (no space after comma)]], ","), FuelList_Final_EF!$A$2:$B$65, 2, FALSE))</f>
        <v>53.06</v>
      </c>
      <c r="S13520" s="3">
        <f>Table1[[#This Row],[Generation (TWh)]]*10^9*VLOOKUP(Table1[[#This Row],[Turbine/Engine Technology]],Technology_HR!$A$2:$B$11,2,FALSE)*10^-6</f>
        <v>1104807.2579999999</v>
      </c>
      <c r="T13520" s="5">
        <f>Table1[[#This Row],[Fuel Consumption (mmBtu)]]*Table1[[#This Row],[Emission Factor (kg CO2/ mmBtu)]]*10^3</f>
        <v>58621073109.480003</v>
      </c>
      <c r="U13520" s="3">
        <f>Table1[[#This Row],[Emissions (g CO2)]]/(Table1[[#This Row],[Generation (TWh)]]*10^9)</f>
        <v>584.19060000000002</v>
      </c>
    </row>
    <row r="13521" spans="1:21" x14ac:dyDescent="0.35">
      <c r="A13521" t="s">
        <v>29</v>
      </c>
      <c r="B13521" t="s">
        <v>3241</v>
      </c>
      <c r="C13521" t="str">
        <f>SUBSTITUTE(Table1[[#This Row],[Fuel]],", ",",")</f>
        <v>fossil liquids: heavy fuel oil</v>
      </c>
      <c r="D13521" t="s">
        <v>3241</v>
      </c>
      <c r="H13521" t="s">
        <v>3437</v>
      </c>
      <c r="I13521">
        <v>24</v>
      </c>
      <c r="J13521" t="s">
        <v>3446</v>
      </c>
      <c r="K13521" t="s">
        <v>29</v>
      </c>
      <c r="L13521" t="s">
        <v>29</v>
      </c>
      <c r="M13521" t="s">
        <v>29</v>
      </c>
      <c r="N13521">
        <v>9.5198999999999998</v>
      </c>
      <c r="O13521">
        <v>-13.697050000000001</v>
      </c>
      <c r="P13521" t="s">
        <v>3515</v>
      </c>
      <c r="Q13521" s="3">
        <f>Table1[[#This Row],[Capacity (MW)]]*0.395*8760*10^-6</f>
        <v>8.3044800000000002E-2</v>
      </c>
      <c r="R13521" s="3" cm="1">
        <f t="array" ref="R13521">AVERAGE(VLOOKUP(_xlfn.TEXTSPLIT(Table1[[#This Row],[Fuel (no space after comma)]], ","), FuelList_Final_EF!$A$2:$B$65, 2, FALSE))</f>
        <v>81.602530311017389</v>
      </c>
      <c r="S13521" s="3">
        <f>Table1[[#This Row],[Generation (TWh)]]*10^9*VLOOKUP(Table1[[#This Row],[Turbine/Engine Technology]],Technology_HR!$A$2:$B$11,2,FALSE)*10^-6</f>
        <v>739098.72</v>
      </c>
      <c r="T13521" s="5">
        <f>Table1[[#This Row],[Fuel Consumption (mmBtu)]]*Table1[[#This Row],[Emission Factor (kg CO2/ mmBtu)]]*10^3</f>
        <v>60312325701.634155</v>
      </c>
      <c r="U13521" s="3">
        <f>Table1[[#This Row],[Emissions (g CO2)]]/(Table1[[#This Row],[Generation (TWh)]]*10^9)</f>
        <v>726.26251976805474</v>
      </c>
    </row>
    <row r="13522" spans="1:21" x14ac:dyDescent="0.35">
      <c r="A13522" t="s">
        <v>29</v>
      </c>
      <c r="B13522" t="s">
        <v>3241</v>
      </c>
      <c r="C13522" t="str">
        <f>SUBSTITUTE(Table1[[#This Row],[Fuel]],", ",",")</f>
        <v>fossil liquids: heavy fuel oil</v>
      </c>
      <c r="D13522" t="s">
        <v>3241</v>
      </c>
      <c r="H13522" t="s">
        <v>3437</v>
      </c>
      <c r="I13522">
        <v>26</v>
      </c>
      <c r="J13522" t="s">
        <v>3446</v>
      </c>
      <c r="K13522" t="s">
        <v>29</v>
      </c>
      <c r="L13522" t="s">
        <v>29</v>
      </c>
      <c r="M13522" t="s">
        <v>29</v>
      </c>
      <c r="N13522">
        <v>9.5198999999999998</v>
      </c>
      <c r="O13522">
        <v>-13.697050000000001</v>
      </c>
      <c r="P13522" t="s">
        <v>3515</v>
      </c>
      <c r="Q13522" s="3">
        <f>Table1[[#This Row],[Capacity (MW)]]*0.395*8760*10^-6</f>
        <v>8.9965199999999995E-2</v>
      </c>
      <c r="R13522" s="3" cm="1">
        <f t="array" ref="R13522">AVERAGE(VLOOKUP(_xlfn.TEXTSPLIT(Table1[[#This Row],[Fuel (no space after comma)]], ","), FuelList_Final_EF!$A$2:$B$65, 2, FALSE))</f>
        <v>81.602530311017389</v>
      </c>
      <c r="S13522" s="3">
        <f>Table1[[#This Row],[Generation (TWh)]]*10^9*VLOOKUP(Table1[[#This Row],[Turbine/Engine Technology]],Technology_HR!$A$2:$B$11,2,FALSE)*10^-6</f>
        <v>800690.27999999991</v>
      </c>
      <c r="T13522" s="5">
        <f>Table1[[#This Row],[Fuel Consumption (mmBtu)]]*Table1[[#This Row],[Emission Factor (kg CO2/ mmBtu)]]*10^3</f>
        <v>65338352843.436996</v>
      </c>
      <c r="U13522" s="3">
        <f>Table1[[#This Row],[Emissions (g CO2)]]/(Table1[[#This Row],[Generation (TWh)]]*10^9)</f>
        <v>726.26251976805474</v>
      </c>
    </row>
    <row r="13523" spans="1:21" x14ac:dyDescent="0.35">
      <c r="A13523" t="s">
        <v>29</v>
      </c>
      <c r="B13523" t="s">
        <v>3241</v>
      </c>
      <c r="C13523" t="str">
        <f>SUBSTITUTE(Table1[[#This Row],[Fuel]],", ",",")</f>
        <v>fossil liquids: heavy fuel oil</v>
      </c>
      <c r="D13523" t="s">
        <v>3241</v>
      </c>
      <c r="H13523" t="s">
        <v>3437</v>
      </c>
      <c r="I13523">
        <v>44</v>
      </c>
      <c r="J13523" t="s">
        <v>3446</v>
      </c>
      <c r="K13523" t="s">
        <v>29</v>
      </c>
      <c r="L13523" t="s">
        <v>29</v>
      </c>
      <c r="M13523" t="s">
        <v>29</v>
      </c>
      <c r="N13523">
        <v>9.5198999999999998</v>
      </c>
      <c r="O13523">
        <v>-13.697050000000001</v>
      </c>
      <c r="P13523" t="s">
        <v>3515</v>
      </c>
      <c r="Q13523" s="3">
        <f>Table1[[#This Row],[Capacity (MW)]]*0.395*8760*10^-6</f>
        <v>0.15224880000000002</v>
      </c>
      <c r="R13523" s="3" cm="1">
        <f t="array" ref="R13523">AVERAGE(VLOOKUP(_xlfn.TEXTSPLIT(Table1[[#This Row],[Fuel (no space after comma)]], ","), FuelList_Final_EF!$A$2:$B$65, 2, FALSE))</f>
        <v>81.602530311017389</v>
      </c>
      <c r="S13523" s="3">
        <f>Table1[[#This Row],[Generation (TWh)]]*10^9*VLOOKUP(Table1[[#This Row],[Turbine/Engine Technology]],Technology_HR!$A$2:$B$11,2,FALSE)*10^-6</f>
        <v>1355014.3200000003</v>
      </c>
      <c r="T13523" s="5">
        <f>Table1[[#This Row],[Fuel Consumption (mmBtu)]]*Table1[[#This Row],[Emission Factor (kg CO2/ mmBtu)]]*10^3</f>
        <v>110572597119.66264</v>
      </c>
      <c r="U13523" s="3">
        <f>Table1[[#This Row],[Emissions (g CO2)]]/(Table1[[#This Row],[Generation (TWh)]]*10^9)</f>
        <v>726.26251976805474</v>
      </c>
    </row>
    <row r="13524" spans="1:21" x14ac:dyDescent="0.35">
      <c r="A13524" t="s">
        <v>29</v>
      </c>
      <c r="B13524" t="s">
        <v>3241</v>
      </c>
      <c r="C13524" t="str">
        <f>SUBSTITUTE(Table1[[#This Row],[Fuel]],", ",",")</f>
        <v>fossil liquids: heavy fuel oil</v>
      </c>
      <c r="D13524" t="s">
        <v>3241</v>
      </c>
      <c r="H13524" t="s">
        <v>3437</v>
      </c>
      <c r="I13524">
        <v>30</v>
      </c>
      <c r="J13524" t="s">
        <v>3446</v>
      </c>
      <c r="K13524" t="s">
        <v>29</v>
      </c>
      <c r="L13524" t="s">
        <v>29</v>
      </c>
      <c r="M13524" t="s">
        <v>29</v>
      </c>
      <c r="N13524">
        <v>9.5198999999999998</v>
      </c>
      <c r="O13524">
        <v>-13.697050000000001</v>
      </c>
      <c r="P13524" t="s">
        <v>3515</v>
      </c>
      <c r="Q13524" s="3">
        <f>Table1[[#This Row],[Capacity (MW)]]*0.395*8760*10^-6</f>
        <v>0.10380600000000001</v>
      </c>
      <c r="R13524" s="3" cm="1">
        <f t="array" ref="R13524">AVERAGE(VLOOKUP(_xlfn.TEXTSPLIT(Table1[[#This Row],[Fuel (no space after comma)]], ","), FuelList_Final_EF!$A$2:$B$65, 2, FALSE))</f>
        <v>81.602530311017389</v>
      </c>
      <c r="S13524" s="3">
        <f>Table1[[#This Row],[Generation (TWh)]]*10^9*VLOOKUP(Table1[[#This Row],[Turbine/Engine Technology]],Technology_HR!$A$2:$B$11,2,FALSE)*10^-6</f>
        <v>923873.4</v>
      </c>
      <c r="T13524" s="5">
        <f>Table1[[#This Row],[Fuel Consumption (mmBtu)]]*Table1[[#This Row],[Emission Factor (kg CO2/ mmBtu)]]*10^3</f>
        <v>75390407127.042694</v>
      </c>
      <c r="U13524" s="3">
        <f>Table1[[#This Row],[Emissions (g CO2)]]/(Table1[[#This Row],[Generation (TWh)]]*10^9)</f>
        <v>726.26251976805463</v>
      </c>
    </row>
    <row r="13525" spans="1:21" x14ac:dyDescent="0.35">
      <c r="A13525" t="s">
        <v>3200</v>
      </c>
      <c r="B13525" t="s">
        <v>3277</v>
      </c>
      <c r="C13525" t="str">
        <f>SUBSTITUTE(Table1[[#This Row],[Fuel]],", ",",")</f>
        <v>fossil liquids: heavy fuel oil,fossil liquids: diesel</v>
      </c>
      <c r="D13525" t="s">
        <v>3241</v>
      </c>
      <c r="E13525" t="s">
        <v>3258</v>
      </c>
      <c r="H13525" t="s">
        <v>3437</v>
      </c>
      <c r="I13525">
        <v>24</v>
      </c>
      <c r="J13525" t="s">
        <v>3446</v>
      </c>
      <c r="K13525">
        <v>2017</v>
      </c>
      <c r="L13525" t="s">
        <v>29</v>
      </c>
      <c r="M13525" t="s">
        <v>29</v>
      </c>
      <c r="N13525">
        <v>9.6707400000000003</v>
      </c>
      <c r="O13525">
        <v>-13.561496</v>
      </c>
      <c r="P13525" t="s">
        <v>3515</v>
      </c>
      <c r="Q13525" s="3">
        <f>Table1[[#This Row],[Capacity (MW)]]*0.395*8760*10^-6</f>
        <v>8.3044800000000002E-2</v>
      </c>
      <c r="R13525" s="3" cm="1">
        <f t="array" ref="R13525">AVERAGE(VLOOKUP(_xlfn.TEXTSPLIT(Table1[[#This Row],[Fuel (no space after comma)]], ","), FuelList_Final_EF!$A$2:$B$65, 2, FALSE))</f>
        <v>79.854606304394977</v>
      </c>
      <c r="S13525" s="3">
        <f>Table1[[#This Row],[Generation (TWh)]]*10^9*VLOOKUP(Table1[[#This Row],[Turbine/Engine Technology]],Technology_HR!$A$2:$B$11,2,FALSE)*10^-6</f>
        <v>739098.72</v>
      </c>
      <c r="T13525" s="5">
        <f>Table1[[#This Row],[Fuel Consumption (mmBtu)]]*Table1[[#This Row],[Emission Factor (kg CO2/ mmBtu)]]*10^3</f>
        <v>59020437305.682259</v>
      </c>
      <c r="U13525" s="3">
        <f>Table1[[#This Row],[Emissions (g CO2)]]/(Table1[[#This Row],[Generation (TWh)]]*10^9)</f>
        <v>710.70599610911529</v>
      </c>
    </row>
    <row r="13526" spans="1:21" x14ac:dyDescent="0.35">
      <c r="A13526" t="s">
        <v>3200</v>
      </c>
      <c r="B13526" t="s">
        <v>3277</v>
      </c>
      <c r="C13526" t="str">
        <f>SUBSTITUTE(Table1[[#This Row],[Fuel]],", ",",")</f>
        <v>fossil liquids: heavy fuel oil,fossil liquids: diesel</v>
      </c>
      <c r="D13526" t="s">
        <v>3241</v>
      </c>
      <c r="E13526" t="s">
        <v>3258</v>
      </c>
      <c r="H13526" t="s">
        <v>3437</v>
      </c>
      <c r="I13526">
        <v>32</v>
      </c>
      <c r="J13526" t="s">
        <v>3446</v>
      </c>
      <c r="K13526">
        <v>2018</v>
      </c>
      <c r="L13526" t="s">
        <v>29</v>
      </c>
      <c r="M13526" t="s">
        <v>29</v>
      </c>
      <c r="N13526">
        <v>9.6707400000000003</v>
      </c>
      <c r="O13526">
        <v>-13.561496</v>
      </c>
      <c r="P13526" t="s">
        <v>3515</v>
      </c>
      <c r="Q13526" s="3">
        <f>Table1[[#This Row],[Capacity (MW)]]*0.395*8760*10^-6</f>
        <v>0.1107264</v>
      </c>
      <c r="R13526" s="3" cm="1">
        <f t="array" ref="R13526">AVERAGE(VLOOKUP(_xlfn.TEXTSPLIT(Table1[[#This Row],[Fuel (no space after comma)]], ","), FuelList_Final_EF!$A$2:$B$65, 2, FALSE))</f>
        <v>79.854606304394977</v>
      </c>
      <c r="S13526" s="3">
        <f>Table1[[#This Row],[Generation (TWh)]]*10^9*VLOOKUP(Table1[[#This Row],[Turbine/Engine Technology]],Technology_HR!$A$2:$B$11,2,FALSE)*10^-6</f>
        <v>985464.96</v>
      </c>
      <c r="T13526" s="5">
        <f>Table1[[#This Row],[Fuel Consumption (mmBtu)]]*Table1[[#This Row],[Emission Factor (kg CO2/ mmBtu)]]*10^3</f>
        <v>78693916407.57634</v>
      </c>
      <c r="U13526" s="3">
        <f>Table1[[#This Row],[Emissions (g CO2)]]/(Table1[[#This Row],[Generation (TWh)]]*10^9)</f>
        <v>710.70599610911529</v>
      </c>
    </row>
    <row r="13527" spans="1:21" x14ac:dyDescent="0.35">
      <c r="A13527" t="s">
        <v>3185</v>
      </c>
      <c r="B13527" t="s">
        <v>3258</v>
      </c>
      <c r="C13527" t="str">
        <f>SUBSTITUTE(Table1[[#This Row],[Fuel]],", ",",")</f>
        <v>fossil liquids: diesel</v>
      </c>
      <c r="D13527" t="s">
        <v>3258</v>
      </c>
      <c r="H13527" t="s">
        <v>3436</v>
      </c>
      <c r="I13527">
        <v>25</v>
      </c>
      <c r="J13527" t="s">
        <v>3446</v>
      </c>
      <c r="K13527" t="s">
        <v>29</v>
      </c>
      <c r="L13527" t="s">
        <v>29</v>
      </c>
      <c r="M13527" t="s">
        <v>29</v>
      </c>
      <c r="N13527">
        <v>-13.961198</v>
      </c>
      <c r="O13527">
        <v>33.808357999999998</v>
      </c>
      <c r="P13527" t="s">
        <v>3627</v>
      </c>
      <c r="Q13527" s="3">
        <f>Table1[[#This Row],[Capacity (MW)]]*0.395*8760*10^-6</f>
        <v>8.6504999999999999E-2</v>
      </c>
      <c r="R13527" s="3" cm="1">
        <f t="array" ref="R13527">AVERAGE(VLOOKUP(_xlfn.TEXTSPLIT(Table1[[#This Row],[Fuel (no space after comma)]], ","), FuelList_Final_EF!$A$2:$B$65, 2, FALSE))</f>
        <v>78.106682297772565</v>
      </c>
      <c r="S13527" s="3">
        <f>Table1[[#This Row],[Generation (TWh)]]*10^9*VLOOKUP(Table1[[#This Row],[Turbine/Engine Technology]],Technology_HR!$A$2:$B$11,2,FALSE)*10^-6</f>
        <v>952420.04999999993</v>
      </c>
      <c r="T13527" s="5">
        <f>Table1[[#This Row],[Fuel Consumption (mmBtu)]]*Table1[[#This Row],[Emission Factor (kg CO2/ mmBtu)]]*10^3</f>
        <v>74390370259.378662</v>
      </c>
      <c r="U13527" s="3">
        <f>Table1[[#This Row],[Emissions (g CO2)]]/(Table1[[#This Row],[Generation (TWh)]]*10^9)</f>
        <v>859.95457209847598</v>
      </c>
    </row>
    <row r="13528" spans="1:21" x14ac:dyDescent="0.35">
      <c r="A13528" t="s">
        <v>1248</v>
      </c>
      <c r="B13528" t="s">
        <v>3239</v>
      </c>
      <c r="C13528" t="str">
        <f>SUBSTITUTE(Table1[[#This Row],[Fuel]],", ",",")</f>
        <v>fossil gas: natural gas</v>
      </c>
      <c r="D13528" t="s">
        <v>3239</v>
      </c>
      <c r="H13528" t="s">
        <v>3436</v>
      </c>
      <c r="I13528">
        <v>25</v>
      </c>
      <c r="J13528" t="s">
        <v>3446</v>
      </c>
      <c r="K13528">
        <v>2002</v>
      </c>
      <c r="L13528" t="s">
        <v>29</v>
      </c>
      <c r="M13528" t="s">
        <v>29</v>
      </c>
      <c r="N13528">
        <v>27.832657000000001</v>
      </c>
      <c r="O13528">
        <v>52.364401999999998</v>
      </c>
      <c r="P13528" t="s">
        <v>3522</v>
      </c>
      <c r="Q13528" s="3">
        <f>Table1[[#This Row],[Capacity (MW)]]*0.395*8760*10^-6</f>
        <v>8.6504999999999999E-2</v>
      </c>
      <c r="R13528" s="3" cm="1">
        <f t="array" ref="R13528">AVERAGE(VLOOKUP(_xlfn.TEXTSPLIT(Table1[[#This Row],[Fuel (no space after comma)]], ","), FuelList_Final_EF!$A$2:$B$65, 2, FALSE))</f>
        <v>53.06</v>
      </c>
      <c r="S13528" s="3">
        <f>Table1[[#This Row],[Generation (TWh)]]*10^9*VLOOKUP(Table1[[#This Row],[Turbine/Engine Technology]],Technology_HR!$A$2:$B$11,2,FALSE)*10^-6</f>
        <v>952420.04999999993</v>
      </c>
      <c r="T13528" s="5">
        <f>Table1[[#This Row],[Fuel Consumption (mmBtu)]]*Table1[[#This Row],[Emission Factor (kg CO2/ mmBtu)]]*10^3</f>
        <v>50535407853</v>
      </c>
      <c r="U13528" s="3">
        <f>Table1[[#This Row],[Emissions (g CO2)]]/(Table1[[#This Row],[Generation (TWh)]]*10^9)</f>
        <v>584.19060000000002</v>
      </c>
    </row>
    <row r="13529" spans="1:21" x14ac:dyDescent="0.35">
      <c r="A13529" t="s">
        <v>1248</v>
      </c>
      <c r="B13529" t="s">
        <v>3239</v>
      </c>
      <c r="C13529" t="str">
        <f>SUBSTITUTE(Table1[[#This Row],[Fuel]],", ",",")</f>
        <v>fossil gas: natural gas</v>
      </c>
      <c r="D13529" t="s">
        <v>3239</v>
      </c>
      <c r="H13529" t="s">
        <v>3436</v>
      </c>
      <c r="I13529">
        <v>25</v>
      </c>
      <c r="J13529" t="s">
        <v>3446</v>
      </c>
      <c r="K13529">
        <v>2002</v>
      </c>
      <c r="L13529" t="s">
        <v>29</v>
      </c>
      <c r="M13529" t="s">
        <v>29</v>
      </c>
      <c r="N13529">
        <v>27.832657000000001</v>
      </c>
      <c r="O13529">
        <v>52.364401999999998</v>
      </c>
      <c r="P13529" t="s">
        <v>3522</v>
      </c>
      <c r="Q13529" s="3">
        <f>Table1[[#This Row],[Capacity (MW)]]*0.395*8760*10^-6</f>
        <v>8.6504999999999999E-2</v>
      </c>
      <c r="R13529" s="3" cm="1">
        <f t="array" ref="R13529">AVERAGE(VLOOKUP(_xlfn.TEXTSPLIT(Table1[[#This Row],[Fuel (no space after comma)]], ","), FuelList_Final_EF!$A$2:$B$65, 2, FALSE))</f>
        <v>53.06</v>
      </c>
      <c r="S13529" s="3">
        <f>Table1[[#This Row],[Generation (TWh)]]*10^9*VLOOKUP(Table1[[#This Row],[Turbine/Engine Technology]],Technology_HR!$A$2:$B$11,2,FALSE)*10^-6</f>
        <v>952420.04999999993</v>
      </c>
      <c r="T13529" s="5">
        <f>Table1[[#This Row],[Fuel Consumption (mmBtu)]]*Table1[[#This Row],[Emission Factor (kg CO2/ mmBtu)]]*10^3</f>
        <v>50535407853</v>
      </c>
      <c r="U13529" s="3">
        <f>Table1[[#This Row],[Emissions (g CO2)]]/(Table1[[#This Row],[Generation (TWh)]]*10^9)</f>
        <v>584.19060000000002</v>
      </c>
    </row>
    <row r="13530" spans="1:21" x14ac:dyDescent="0.35">
      <c r="A13530" t="s">
        <v>1248</v>
      </c>
      <c r="B13530" t="s">
        <v>3239</v>
      </c>
      <c r="C13530" t="str">
        <f>SUBSTITUTE(Table1[[#This Row],[Fuel]],", ",",")</f>
        <v>fossil gas: natural gas</v>
      </c>
      <c r="D13530" t="s">
        <v>3239</v>
      </c>
      <c r="H13530" t="s">
        <v>3436</v>
      </c>
      <c r="I13530">
        <v>25</v>
      </c>
      <c r="J13530" t="s">
        <v>3446</v>
      </c>
      <c r="K13530">
        <v>2002</v>
      </c>
      <c r="L13530" t="s">
        <v>29</v>
      </c>
      <c r="M13530" t="s">
        <v>29</v>
      </c>
      <c r="N13530">
        <v>27.832657000000001</v>
      </c>
      <c r="O13530">
        <v>52.364401999999998</v>
      </c>
      <c r="P13530" t="s">
        <v>3522</v>
      </c>
      <c r="Q13530" s="3">
        <f>Table1[[#This Row],[Capacity (MW)]]*0.395*8760*10^-6</f>
        <v>8.6504999999999999E-2</v>
      </c>
      <c r="R13530" s="3" cm="1">
        <f t="array" ref="R13530">AVERAGE(VLOOKUP(_xlfn.TEXTSPLIT(Table1[[#This Row],[Fuel (no space after comma)]], ","), FuelList_Final_EF!$A$2:$B$65, 2, FALSE))</f>
        <v>53.06</v>
      </c>
      <c r="S13530" s="3">
        <f>Table1[[#This Row],[Generation (TWh)]]*10^9*VLOOKUP(Table1[[#This Row],[Turbine/Engine Technology]],Technology_HR!$A$2:$B$11,2,FALSE)*10^-6</f>
        <v>952420.04999999993</v>
      </c>
      <c r="T13530" s="5">
        <f>Table1[[#This Row],[Fuel Consumption (mmBtu)]]*Table1[[#This Row],[Emission Factor (kg CO2/ mmBtu)]]*10^3</f>
        <v>50535407853</v>
      </c>
      <c r="U13530" s="3">
        <f>Table1[[#This Row],[Emissions (g CO2)]]/(Table1[[#This Row],[Generation (TWh)]]*10^9)</f>
        <v>584.19060000000002</v>
      </c>
    </row>
    <row r="13531" spans="1:21" x14ac:dyDescent="0.35">
      <c r="A13531" t="s">
        <v>1248</v>
      </c>
      <c r="B13531" t="s">
        <v>3239</v>
      </c>
      <c r="C13531" t="str">
        <f>SUBSTITUTE(Table1[[#This Row],[Fuel]],", ",",")</f>
        <v>fossil gas: natural gas</v>
      </c>
      <c r="D13531" t="s">
        <v>3239</v>
      </c>
      <c r="H13531" t="s">
        <v>3436</v>
      </c>
      <c r="I13531">
        <v>25</v>
      </c>
      <c r="J13531" t="s">
        <v>3446</v>
      </c>
      <c r="K13531">
        <v>2002</v>
      </c>
      <c r="L13531" t="s">
        <v>29</v>
      </c>
      <c r="M13531" t="s">
        <v>29</v>
      </c>
      <c r="N13531">
        <v>27.832657000000001</v>
      </c>
      <c r="O13531">
        <v>52.364401999999998</v>
      </c>
      <c r="P13531" t="s">
        <v>3522</v>
      </c>
      <c r="Q13531" s="3">
        <f>Table1[[#This Row],[Capacity (MW)]]*0.395*8760*10^-6</f>
        <v>8.6504999999999999E-2</v>
      </c>
      <c r="R13531" s="3" cm="1">
        <f t="array" ref="R13531">AVERAGE(VLOOKUP(_xlfn.TEXTSPLIT(Table1[[#This Row],[Fuel (no space after comma)]], ","), FuelList_Final_EF!$A$2:$B$65, 2, FALSE))</f>
        <v>53.06</v>
      </c>
      <c r="S13531" s="3">
        <f>Table1[[#This Row],[Generation (TWh)]]*10^9*VLOOKUP(Table1[[#This Row],[Turbine/Engine Technology]],Technology_HR!$A$2:$B$11,2,FALSE)*10^-6</f>
        <v>952420.04999999993</v>
      </c>
      <c r="T13531" s="5">
        <f>Table1[[#This Row],[Fuel Consumption (mmBtu)]]*Table1[[#This Row],[Emission Factor (kg CO2/ mmBtu)]]*10^3</f>
        <v>50535407853</v>
      </c>
      <c r="U13531" s="3">
        <f>Table1[[#This Row],[Emissions (g CO2)]]/(Table1[[#This Row],[Generation (TWh)]]*10^9)</f>
        <v>584.19060000000002</v>
      </c>
    </row>
    <row r="13532" spans="1:21" x14ac:dyDescent="0.35">
      <c r="A13532" t="s">
        <v>1248</v>
      </c>
      <c r="B13532" t="s">
        <v>3239</v>
      </c>
      <c r="C13532" t="str">
        <f>SUBSTITUTE(Table1[[#This Row],[Fuel]],", ",",")</f>
        <v>fossil gas: natural gas</v>
      </c>
      <c r="D13532" t="s">
        <v>3239</v>
      </c>
      <c r="H13532" t="s">
        <v>3436</v>
      </c>
      <c r="I13532">
        <v>25</v>
      </c>
      <c r="J13532" t="s">
        <v>3446</v>
      </c>
      <c r="K13532">
        <v>2002</v>
      </c>
      <c r="L13532" t="s">
        <v>29</v>
      </c>
      <c r="M13532" t="s">
        <v>29</v>
      </c>
      <c r="N13532">
        <v>27.832657000000001</v>
      </c>
      <c r="O13532">
        <v>52.364401999999998</v>
      </c>
      <c r="P13532" t="s">
        <v>3522</v>
      </c>
      <c r="Q13532" s="3">
        <f>Table1[[#This Row],[Capacity (MW)]]*0.395*8760*10^-6</f>
        <v>8.6504999999999999E-2</v>
      </c>
      <c r="R13532" s="3" cm="1">
        <f t="array" ref="R13532">AVERAGE(VLOOKUP(_xlfn.TEXTSPLIT(Table1[[#This Row],[Fuel (no space after comma)]], ","), FuelList_Final_EF!$A$2:$B$65, 2, FALSE))</f>
        <v>53.06</v>
      </c>
      <c r="S13532" s="3">
        <f>Table1[[#This Row],[Generation (TWh)]]*10^9*VLOOKUP(Table1[[#This Row],[Turbine/Engine Technology]],Technology_HR!$A$2:$B$11,2,FALSE)*10^-6</f>
        <v>952420.04999999993</v>
      </c>
      <c r="T13532" s="5">
        <f>Table1[[#This Row],[Fuel Consumption (mmBtu)]]*Table1[[#This Row],[Emission Factor (kg CO2/ mmBtu)]]*10^3</f>
        <v>50535407853</v>
      </c>
      <c r="U13532" s="3">
        <f>Table1[[#This Row],[Emissions (g CO2)]]/(Table1[[#This Row],[Generation (TWh)]]*10^9)</f>
        <v>584.19060000000002</v>
      </c>
    </row>
    <row r="13533" spans="1:21" x14ac:dyDescent="0.35">
      <c r="A13533" t="s">
        <v>1248</v>
      </c>
      <c r="B13533" t="s">
        <v>3239</v>
      </c>
      <c r="C13533" t="str">
        <f>SUBSTITUTE(Table1[[#This Row],[Fuel]],", ",",")</f>
        <v>fossil gas: natural gas</v>
      </c>
      <c r="D13533" t="s">
        <v>3239</v>
      </c>
      <c r="H13533" t="s">
        <v>3436</v>
      </c>
      <c r="I13533">
        <v>25</v>
      </c>
      <c r="J13533" t="s">
        <v>3446</v>
      </c>
      <c r="K13533">
        <v>2002</v>
      </c>
      <c r="L13533" t="s">
        <v>29</v>
      </c>
      <c r="M13533" t="s">
        <v>29</v>
      </c>
      <c r="N13533">
        <v>27.832657000000001</v>
      </c>
      <c r="O13533">
        <v>52.364401999999998</v>
      </c>
      <c r="P13533" t="s">
        <v>3522</v>
      </c>
      <c r="Q13533" s="3">
        <f>Table1[[#This Row],[Capacity (MW)]]*0.395*8760*10^-6</f>
        <v>8.6504999999999999E-2</v>
      </c>
      <c r="R13533" s="3" cm="1">
        <f t="array" ref="R13533">AVERAGE(VLOOKUP(_xlfn.TEXTSPLIT(Table1[[#This Row],[Fuel (no space after comma)]], ","), FuelList_Final_EF!$A$2:$B$65, 2, FALSE))</f>
        <v>53.06</v>
      </c>
      <c r="S13533" s="3">
        <f>Table1[[#This Row],[Generation (TWh)]]*10^9*VLOOKUP(Table1[[#This Row],[Turbine/Engine Technology]],Technology_HR!$A$2:$B$11,2,FALSE)*10^-6</f>
        <v>952420.04999999993</v>
      </c>
      <c r="T13533" s="5">
        <f>Table1[[#This Row],[Fuel Consumption (mmBtu)]]*Table1[[#This Row],[Emission Factor (kg CO2/ mmBtu)]]*10^3</f>
        <v>50535407853</v>
      </c>
      <c r="U13533" s="3">
        <f>Table1[[#This Row],[Emissions (g CO2)]]/(Table1[[#This Row],[Generation (TWh)]]*10^9)</f>
        <v>584.19060000000002</v>
      </c>
    </row>
    <row r="13534" spans="1:21" x14ac:dyDescent="0.35">
      <c r="A13534" t="s">
        <v>1248</v>
      </c>
      <c r="B13534" t="s">
        <v>3239</v>
      </c>
      <c r="C13534" t="str">
        <f>SUBSTITUTE(Table1[[#This Row],[Fuel]],", ",",")</f>
        <v>fossil gas: natural gas</v>
      </c>
      <c r="D13534" t="s">
        <v>3239</v>
      </c>
      <c r="H13534" t="s">
        <v>3436</v>
      </c>
      <c r="I13534">
        <v>14</v>
      </c>
      <c r="J13534" t="s">
        <v>3446</v>
      </c>
      <c r="K13534">
        <v>1995</v>
      </c>
      <c r="L13534" t="s">
        <v>29</v>
      </c>
      <c r="M13534" t="s">
        <v>29</v>
      </c>
      <c r="N13534">
        <v>27.832657000000001</v>
      </c>
      <c r="O13534">
        <v>52.364401999999998</v>
      </c>
      <c r="P13534" t="s">
        <v>3522</v>
      </c>
      <c r="Q13534" s="3">
        <f>Table1[[#This Row],[Capacity (MW)]]*0.395*8760*10^-6</f>
        <v>4.8442800000000001E-2</v>
      </c>
      <c r="R13534" s="3" cm="1">
        <f t="array" ref="R13534">AVERAGE(VLOOKUP(_xlfn.TEXTSPLIT(Table1[[#This Row],[Fuel (no space after comma)]], ","), FuelList_Final_EF!$A$2:$B$65, 2, FALSE))</f>
        <v>53.06</v>
      </c>
      <c r="S13534" s="3">
        <f>Table1[[#This Row],[Generation (TWh)]]*10^9*VLOOKUP(Table1[[#This Row],[Turbine/Engine Technology]],Technology_HR!$A$2:$B$11,2,FALSE)*10^-6</f>
        <v>533355.228</v>
      </c>
      <c r="T13534" s="5">
        <f>Table1[[#This Row],[Fuel Consumption (mmBtu)]]*Table1[[#This Row],[Emission Factor (kg CO2/ mmBtu)]]*10^3</f>
        <v>28299828397.680004</v>
      </c>
      <c r="U13534" s="3">
        <f>Table1[[#This Row],[Emissions (g CO2)]]/(Table1[[#This Row],[Generation (TWh)]]*10^9)</f>
        <v>584.19060000000013</v>
      </c>
    </row>
    <row r="13535" spans="1:21" x14ac:dyDescent="0.35">
      <c r="A13535" t="s">
        <v>29</v>
      </c>
      <c r="B13535" t="s">
        <v>3239</v>
      </c>
      <c r="C13535" t="str">
        <f>SUBSTITUTE(Table1[[#This Row],[Fuel]],", ",",")</f>
        <v>fossil gas: natural gas</v>
      </c>
      <c r="D13535" t="s">
        <v>3239</v>
      </c>
      <c r="H13535" t="s">
        <v>3436</v>
      </c>
      <c r="I13535">
        <v>25.3</v>
      </c>
      <c r="J13535" t="s">
        <v>3446</v>
      </c>
      <c r="K13535">
        <v>1998</v>
      </c>
      <c r="L13535" t="s">
        <v>29</v>
      </c>
      <c r="M13535" t="s">
        <v>29</v>
      </c>
      <c r="N13535">
        <v>-39.484031000000002</v>
      </c>
      <c r="O13535">
        <v>174.15795900000001</v>
      </c>
      <c r="P13535" t="s">
        <v>3558</v>
      </c>
      <c r="Q13535" s="3">
        <f>Table1[[#This Row],[Capacity (MW)]]*0.395*8760*10^-6</f>
        <v>8.7543060000000006E-2</v>
      </c>
      <c r="R13535" s="3" cm="1">
        <f t="array" ref="R13535">AVERAGE(VLOOKUP(_xlfn.TEXTSPLIT(Table1[[#This Row],[Fuel (no space after comma)]], ","), FuelList_Final_EF!$A$2:$B$65, 2, FALSE))</f>
        <v>53.06</v>
      </c>
      <c r="S13535" s="3">
        <f>Table1[[#This Row],[Generation (TWh)]]*10^9*VLOOKUP(Table1[[#This Row],[Turbine/Engine Technology]],Technology_HR!$A$2:$B$11,2,FALSE)*10^-6</f>
        <v>963849.0906</v>
      </c>
      <c r="T13535" s="5">
        <f>Table1[[#This Row],[Fuel Consumption (mmBtu)]]*Table1[[#This Row],[Emission Factor (kg CO2/ mmBtu)]]*10^3</f>
        <v>51141832747.236</v>
      </c>
      <c r="U13535" s="3">
        <f>Table1[[#This Row],[Emissions (g CO2)]]/(Table1[[#This Row],[Generation (TWh)]]*10^9)</f>
        <v>584.19060000000002</v>
      </c>
    </row>
    <row r="13536" spans="1:21" x14ac:dyDescent="0.35">
      <c r="A13536" t="s">
        <v>1976</v>
      </c>
      <c r="B13536" t="s">
        <v>3263</v>
      </c>
      <c r="C13536" t="str">
        <f>SUBSTITUTE(Table1[[#This Row],[Fuel]],", ",",")</f>
        <v>fossil gas: natural gas,fossil liquids: heavy fuel oil</v>
      </c>
      <c r="D13536" t="s">
        <v>3239</v>
      </c>
      <c r="E13536" t="s">
        <v>3241</v>
      </c>
      <c r="H13536" t="s">
        <v>3440</v>
      </c>
      <c r="I13536">
        <v>47</v>
      </c>
      <c r="J13536" t="s">
        <v>3446</v>
      </c>
      <c r="K13536">
        <v>1977</v>
      </c>
      <c r="L13536" t="s">
        <v>29</v>
      </c>
      <c r="M13536" t="s">
        <v>29</v>
      </c>
      <c r="N13536">
        <v>55.760599999999997</v>
      </c>
      <c r="O13536">
        <v>49.125500000000002</v>
      </c>
      <c r="P13536" t="s">
        <v>3578</v>
      </c>
      <c r="Q13536" s="3">
        <f>Table1[[#This Row],[Capacity (MW)]]*0.395*8760*10^-6</f>
        <v>0.16262940000000001</v>
      </c>
      <c r="R13536" s="3" cm="1">
        <f t="array" ref="R13536">AVERAGE(VLOOKUP(_xlfn.TEXTSPLIT(Table1[[#This Row],[Fuel (no space after comma)]], ","), FuelList_Final_EF!$A$2:$B$65, 2, FALSE))</f>
        <v>67.331265155508703</v>
      </c>
      <c r="S13536" s="3">
        <f>Table1[[#This Row],[Generation (TWh)]]*10^9*VLOOKUP(Table1[[#This Row],[Turbine/Engine Technology]],Technology_HR!$A$2:$B$11,2,FALSE)*10^-6</f>
        <v>1672643.379</v>
      </c>
      <c r="T13536" s="5">
        <f>Table1[[#This Row],[Fuel Consumption (mmBtu)]]*Table1[[#This Row],[Emission Factor (kg CO2/ mmBtu)]]*10^3</f>
        <v>112621194862.05504</v>
      </c>
      <c r="U13536" s="3">
        <f>Table1[[#This Row],[Emissions (g CO2)]]/(Table1[[#This Row],[Generation (TWh)]]*10^9)</f>
        <v>692.50206212440696</v>
      </c>
    </row>
    <row r="13537" spans="1:21" x14ac:dyDescent="0.35">
      <c r="A13537" t="s">
        <v>2193</v>
      </c>
      <c r="B13537" t="s">
        <v>3277</v>
      </c>
      <c r="C13537" t="str">
        <f>SUBSTITUTE(Table1[[#This Row],[Fuel]],", ",",")</f>
        <v>fossil liquids: heavy fuel oil,fossil liquids: diesel</v>
      </c>
      <c r="D13537" t="s">
        <v>3241</v>
      </c>
      <c r="E13537" t="s">
        <v>3258</v>
      </c>
      <c r="H13537" t="s">
        <v>3436</v>
      </c>
      <c r="I13537">
        <v>20</v>
      </c>
      <c r="J13537" t="s">
        <v>3446</v>
      </c>
      <c r="K13537">
        <v>2003</v>
      </c>
      <c r="L13537" t="s">
        <v>29</v>
      </c>
      <c r="M13537" t="s">
        <v>29</v>
      </c>
      <c r="N13537">
        <v>6.952769</v>
      </c>
      <c r="O13537">
        <v>79.879101000000006</v>
      </c>
      <c r="P13537" t="s">
        <v>3593</v>
      </c>
      <c r="Q13537" s="3">
        <f>Table1[[#This Row],[Capacity (MW)]]*0.395*8760*10^-6</f>
        <v>6.9204000000000002E-2</v>
      </c>
      <c r="R13537" s="3" cm="1">
        <f t="array" ref="R13537">AVERAGE(VLOOKUP(_xlfn.TEXTSPLIT(Table1[[#This Row],[Fuel (no space after comma)]], ","), FuelList_Final_EF!$A$2:$B$65, 2, FALSE))</f>
        <v>79.854606304394977</v>
      </c>
      <c r="S13537" s="3">
        <f>Table1[[#This Row],[Generation (TWh)]]*10^9*VLOOKUP(Table1[[#This Row],[Turbine/Engine Technology]],Technology_HR!$A$2:$B$11,2,FALSE)*10^-6</f>
        <v>761936.03999999992</v>
      </c>
      <c r="T13537" s="5">
        <f>Table1[[#This Row],[Fuel Consumption (mmBtu)]]*Table1[[#This Row],[Emission Factor (kg CO2/ mmBtu)]]*10^3</f>
        <v>60844102503.329742</v>
      </c>
      <c r="U13537" s="3">
        <f>Table1[[#This Row],[Emissions (g CO2)]]/(Table1[[#This Row],[Generation (TWh)]]*10^9)</f>
        <v>879.19921541138865</v>
      </c>
    </row>
    <row r="13538" spans="1:21" x14ac:dyDescent="0.35">
      <c r="A13538" t="s">
        <v>2193</v>
      </c>
      <c r="B13538" t="s">
        <v>3277</v>
      </c>
      <c r="C13538" t="str">
        <f>SUBSTITUTE(Table1[[#This Row],[Fuel]],", ",",")</f>
        <v>fossil liquids: heavy fuel oil,fossil liquids: diesel</v>
      </c>
      <c r="D13538" t="s">
        <v>3241</v>
      </c>
      <c r="E13538" t="s">
        <v>3258</v>
      </c>
      <c r="H13538" t="s">
        <v>3436</v>
      </c>
      <c r="I13538">
        <v>20</v>
      </c>
      <c r="J13538" t="s">
        <v>3446</v>
      </c>
      <c r="K13538">
        <v>2003</v>
      </c>
      <c r="L13538" t="s">
        <v>29</v>
      </c>
      <c r="M13538" t="s">
        <v>29</v>
      </c>
      <c r="N13538">
        <v>6.952769</v>
      </c>
      <c r="O13538">
        <v>79.879101000000006</v>
      </c>
      <c r="P13538" t="s">
        <v>3593</v>
      </c>
      <c r="Q13538" s="3">
        <f>Table1[[#This Row],[Capacity (MW)]]*0.395*8760*10^-6</f>
        <v>6.9204000000000002E-2</v>
      </c>
      <c r="R13538" s="3" cm="1">
        <f t="array" ref="R13538">AVERAGE(VLOOKUP(_xlfn.TEXTSPLIT(Table1[[#This Row],[Fuel (no space after comma)]], ","), FuelList_Final_EF!$A$2:$B$65, 2, FALSE))</f>
        <v>79.854606304394977</v>
      </c>
      <c r="S13538" s="3">
        <f>Table1[[#This Row],[Generation (TWh)]]*10^9*VLOOKUP(Table1[[#This Row],[Turbine/Engine Technology]],Technology_HR!$A$2:$B$11,2,FALSE)*10^-6</f>
        <v>761936.03999999992</v>
      </c>
      <c r="T13538" s="5">
        <f>Table1[[#This Row],[Fuel Consumption (mmBtu)]]*Table1[[#This Row],[Emission Factor (kg CO2/ mmBtu)]]*10^3</f>
        <v>60844102503.329742</v>
      </c>
      <c r="U13538" s="3">
        <f>Table1[[#This Row],[Emissions (g CO2)]]/(Table1[[#This Row],[Generation (TWh)]]*10^9)</f>
        <v>879.19921541138865</v>
      </c>
    </row>
    <row r="13539" spans="1:21" x14ac:dyDescent="0.35">
      <c r="A13539" t="s">
        <v>2193</v>
      </c>
      <c r="B13539" t="s">
        <v>3277</v>
      </c>
      <c r="C13539" t="str">
        <f>SUBSTITUTE(Table1[[#This Row],[Fuel]],", ",",")</f>
        <v>fossil liquids: heavy fuel oil,fossil liquids: diesel</v>
      </c>
      <c r="D13539" t="s">
        <v>3241</v>
      </c>
      <c r="E13539" t="s">
        <v>3258</v>
      </c>
      <c r="H13539" t="s">
        <v>3436</v>
      </c>
      <c r="I13539">
        <v>20</v>
      </c>
      <c r="J13539" t="s">
        <v>3446</v>
      </c>
      <c r="K13539">
        <v>2003</v>
      </c>
      <c r="L13539" t="s">
        <v>29</v>
      </c>
      <c r="M13539" t="s">
        <v>29</v>
      </c>
      <c r="N13539">
        <v>6.952769</v>
      </c>
      <c r="O13539">
        <v>79.879101000000006</v>
      </c>
      <c r="P13539" t="s">
        <v>3593</v>
      </c>
      <c r="Q13539" s="3">
        <f>Table1[[#This Row],[Capacity (MW)]]*0.395*8760*10^-6</f>
        <v>6.9204000000000002E-2</v>
      </c>
      <c r="R13539" s="3" cm="1">
        <f t="array" ref="R13539">AVERAGE(VLOOKUP(_xlfn.TEXTSPLIT(Table1[[#This Row],[Fuel (no space after comma)]], ","), FuelList_Final_EF!$A$2:$B$65, 2, FALSE))</f>
        <v>79.854606304394977</v>
      </c>
      <c r="S13539" s="3">
        <f>Table1[[#This Row],[Generation (TWh)]]*10^9*VLOOKUP(Table1[[#This Row],[Turbine/Engine Technology]],Technology_HR!$A$2:$B$11,2,FALSE)*10^-6</f>
        <v>761936.03999999992</v>
      </c>
      <c r="T13539" s="5">
        <f>Table1[[#This Row],[Fuel Consumption (mmBtu)]]*Table1[[#This Row],[Emission Factor (kg CO2/ mmBtu)]]*10^3</f>
        <v>60844102503.329742</v>
      </c>
      <c r="U13539" s="3">
        <f>Table1[[#This Row],[Emissions (g CO2)]]/(Table1[[#This Row],[Generation (TWh)]]*10^9)</f>
        <v>879.19921541138865</v>
      </c>
    </row>
    <row r="13540" spans="1:21" x14ac:dyDescent="0.35">
      <c r="A13540" t="s">
        <v>2193</v>
      </c>
      <c r="B13540" t="s">
        <v>3277</v>
      </c>
      <c r="C13540" t="str">
        <f>SUBSTITUTE(Table1[[#This Row],[Fuel]],", ",",")</f>
        <v>fossil liquids: heavy fuel oil,fossil liquids: diesel</v>
      </c>
      <c r="D13540" t="s">
        <v>3241</v>
      </c>
      <c r="E13540" t="s">
        <v>3258</v>
      </c>
      <c r="H13540" t="s">
        <v>3436</v>
      </c>
      <c r="I13540">
        <v>20</v>
      </c>
      <c r="J13540" t="s">
        <v>3446</v>
      </c>
      <c r="K13540">
        <v>2003</v>
      </c>
      <c r="L13540" t="s">
        <v>29</v>
      </c>
      <c r="M13540" t="s">
        <v>29</v>
      </c>
      <c r="N13540">
        <v>6.952769</v>
      </c>
      <c r="O13540">
        <v>79.879101000000006</v>
      </c>
      <c r="P13540" t="s">
        <v>3593</v>
      </c>
      <c r="Q13540" s="3">
        <f>Table1[[#This Row],[Capacity (MW)]]*0.395*8760*10^-6</f>
        <v>6.9204000000000002E-2</v>
      </c>
      <c r="R13540" s="3" cm="1">
        <f t="array" ref="R13540">AVERAGE(VLOOKUP(_xlfn.TEXTSPLIT(Table1[[#This Row],[Fuel (no space after comma)]], ","), FuelList_Final_EF!$A$2:$B$65, 2, FALSE))</f>
        <v>79.854606304394977</v>
      </c>
      <c r="S13540" s="3">
        <f>Table1[[#This Row],[Generation (TWh)]]*10^9*VLOOKUP(Table1[[#This Row],[Turbine/Engine Technology]],Technology_HR!$A$2:$B$11,2,FALSE)*10^-6</f>
        <v>761936.03999999992</v>
      </c>
      <c r="T13540" s="5">
        <f>Table1[[#This Row],[Fuel Consumption (mmBtu)]]*Table1[[#This Row],[Emission Factor (kg CO2/ mmBtu)]]*10^3</f>
        <v>60844102503.329742</v>
      </c>
      <c r="U13540" s="3">
        <f>Table1[[#This Row],[Emissions (g CO2)]]/(Table1[[#This Row],[Generation (TWh)]]*10^9)</f>
        <v>879.19921541138865</v>
      </c>
    </row>
    <row r="13541" spans="1:21" x14ac:dyDescent="0.35">
      <c r="A13541" t="s">
        <v>2193</v>
      </c>
      <c r="B13541" t="s">
        <v>3277</v>
      </c>
      <c r="C13541" t="str">
        <f>SUBSTITUTE(Table1[[#This Row],[Fuel]],", ",",")</f>
        <v>fossil liquids: heavy fuel oil,fossil liquids: diesel</v>
      </c>
      <c r="D13541" t="s">
        <v>3241</v>
      </c>
      <c r="E13541" t="s">
        <v>3258</v>
      </c>
      <c r="H13541" t="s">
        <v>3436</v>
      </c>
      <c r="I13541">
        <v>20</v>
      </c>
      <c r="J13541" t="s">
        <v>3446</v>
      </c>
      <c r="K13541">
        <v>2003</v>
      </c>
      <c r="L13541" t="s">
        <v>29</v>
      </c>
      <c r="M13541" t="s">
        <v>29</v>
      </c>
      <c r="N13541">
        <v>6.952769</v>
      </c>
      <c r="O13541">
        <v>79.879101000000006</v>
      </c>
      <c r="P13541" t="s">
        <v>3593</v>
      </c>
      <c r="Q13541" s="3">
        <f>Table1[[#This Row],[Capacity (MW)]]*0.395*8760*10^-6</f>
        <v>6.9204000000000002E-2</v>
      </c>
      <c r="R13541" s="3" cm="1">
        <f t="array" ref="R13541">AVERAGE(VLOOKUP(_xlfn.TEXTSPLIT(Table1[[#This Row],[Fuel (no space after comma)]], ","), FuelList_Final_EF!$A$2:$B$65, 2, FALSE))</f>
        <v>79.854606304394977</v>
      </c>
      <c r="S13541" s="3">
        <f>Table1[[#This Row],[Generation (TWh)]]*10^9*VLOOKUP(Table1[[#This Row],[Turbine/Engine Technology]],Technology_HR!$A$2:$B$11,2,FALSE)*10^-6</f>
        <v>761936.03999999992</v>
      </c>
      <c r="T13541" s="5">
        <f>Table1[[#This Row],[Fuel Consumption (mmBtu)]]*Table1[[#This Row],[Emission Factor (kg CO2/ mmBtu)]]*10^3</f>
        <v>60844102503.329742</v>
      </c>
      <c r="U13541" s="3">
        <f>Table1[[#This Row],[Emissions (g CO2)]]/(Table1[[#This Row],[Generation (TWh)]]*10^9)</f>
        <v>879.19921541138865</v>
      </c>
    </row>
    <row r="13542" spans="1:21" x14ac:dyDescent="0.35">
      <c r="A13542" t="s">
        <v>2193</v>
      </c>
      <c r="B13542" t="s">
        <v>3277</v>
      </c>
      <c r="C13542" t="str">
        <f>SUBSTITUTE(Table1[[#This Row],[Fuel]],", ",",")</f>
        <v>fossil liquids: heavy fuel oil,fossil liquids: diesel</v>
      </c>
      <c r="D13542" t="s">
        <v>3241</v>
      </c>
      <c r="E13542" t="s">
        <v>3258</v>
      </c>
      <c r="H13542" t="s">
        <v>3436</v>
      </c>
      <c r="I13542">
        <v>20</v>
      </c>
      <c r="J13542" t="s">
        <v>3446</v>
      </c>
      <c r="K13542">
        <v>2003</v>
      </c>
      <c r="L13542" t="s">
        <v>29</v>
      </c>
      <c r="M13542" t="s">
        <v>29</v>
      </c>
      <c r="N13542">
        <v>6.952769</v>
      </c>
      <c r="O13542">
        <v>79.879101000000006</v>
      </c>
      <c r="P13542" t="s">
        <v>3593</v>
      </c>
      <c r="Q13542" s="3">
        <f>Table1[[#This Row],[Capacity (MW)]]*0.395*8760*10^-6</f>
        <v>6.9204000000000002E-2</v>
      </c>
      <c r="R13542" s="3" cm="1">
        <f t="array" ref="R13542">AVERAGE(VLOOKUP(_xlfn.TEXTSPLIT(Table1[[#This Row],[Fuel (no space after comma)]], ","), FuelList_Final_EF!$A$2:$B$65, 2, FALSE))</f>
        <v>79.854606304394977</v>
      </c>
      <c r="S13542" s="3">
        <f>Table1[[#This Row],[Generation (TWh)]]*10^9*VLOOKUP(Table1[[#This Row],[Turbine/Engine Technology]],Technology_HR!$A$2:$B$11,2,FALSE)*10^-6</f>
        <v>761936.03999999992</v>
      </c>
      <c r="T13542" s="5">
        <f>Table1[[#This Row],[Fuel Consumption (mmBtu)]]*Table1[[#This Row],[Emission Factor (kg CO2/ mmBtu)]]*10^3</f>
        <v>60844102503.329742</v>
      </c>
      <c r="U13542" s="3">
        <f>Table1[[#This Row],[Emissions (g CO2)]]/(Table1[[#This Row],[Generation (TWh)]]*10^9)</f>
        <v>879.19921541138865</v>
      </c>
    </row>
    <row r="13543" spans="1:21" x14ac:dyDescent="0.35">
      <c r="A13543" t="s">
        <v>1285</v>
      </c>
      <c r="B13543" t="s">
        <v>3239</v>
      </c>
      <c r="C13543" t="str">
        <f>SUBSTITUTE(Table1[[#This Row],[Fuel]],", ",",")</f>
        <v>fossil gas: natural gas</v>
      </c>
      <c r="D13543" t="s">
        <v>3239</v>
      </c>
      <c r="H13543" t="s">
        <v>3436</v>
      </c>
      <c r="I13543">
        <v>20</v>
      </c>
      <c r="J13543" t="s">
        <v>3449</v>
      </c>
      <c r="K13543" t="s">
        <v>29</v>
      </c>
      <c r="L13543" t="s">
        <v>29</v>
      </c>
      <c r="M13543" t="s">
        <v>29</v>
      </c>
      <c r="N13543">
        <v>29.233180000000001</v>
      </c>
      <c r="O13543">
        <v>50.319890999999998</v>
      </c>
      <c r="P13543" t="s">
        <v>3522</v>
      </c>
      <c r="Q13543" s="3">
        <f>Table1[[#This Row],[Capacity (MW)]]*0.395*8760*10^-6</f>
        <v>6.9204000000000002E-2</v>
      </c>
      <c r="R13543" s="3" cm="1">
        <f t="array" ref="R13543">AVERAGE(VLOOKUP(_xlfn.TEXTSPLIT(Table1[[#This Row],[Fuel (no space after comma)]], ","), FuelList_Final_EF!$A$2:$B$65, 2, FALSE))</f>
        <v>53.06</v>
      </c>
      <c r="S13543" s="3">
        <f>Table1[[#This Row],[Generation (TWh)]]*10^9*VLOOKUP(Table1[[#This Row],[Turbine/Engine Technology]],Technology_HR!$A$2:$B$11,2,FALSE)*10^-6</f>
        <v>761936.03999999992</v>
      </c>
      <c r="T13543" s="5">
        <f>Table1[[#This Row],[Fuel Consumption (mmBtu)]]*Table1[[#This Row],[Emission Factor (kg CO2/ mmBtu)]]*10^3</f>
        <v>40428326282.399994</v>
      </c>
      <c r="U13543" s="3">
        <f>Table1[[#This Row],[Emissions (g CO2)]]/(Table1[[#This Row],[Generation (TWh)]]*10^9)</f>
        <v>584.1905999999999</v>
      </c>
    </row>
    <row r="13544" spans="1:21" x14ac:dyDescent="0.35">
      <c r="A13544" t="s">
        <v>1285</v>
      </c>
      <c r="B13544" t="s">
        <v>3239</v>
      </c>
      <c r="C13544" t="str">
        <f>SUBSTITUTE(Table1[[#This Row],[Fuel]],", ",",")</f>
        <v>fossil gas: natural gas</v>
      </c>
      <c r="D13544" t="s">
        <v>3239</v>
      </c>
      <c r="H13544" t="s">
        <v>3436</v>
      </c>
      <c r="I13544">
        <v>20</v>
      </c>
      <c r="J13544" t="s">
        <v>3449</v>
      </c>
      <c r="K13544" t="s">
        <v>29</v>
      </c>
      <c r="L13544" t="s">
        <v>29</v>
      </c>
      <c r="M13544" t="s">
        <v>29</v>
      </c>
      <c r="N13544">
        <v>29.233180000000001</v>
      </c>
      <c r="O13544">
        <v>50.319890999999998</v>
      </c>
      <c r="P13544" t="s">
        <v>3522</v>
      </c>
      <c r="Q13544" s="3">
        <f>Table1[[#This Row],[Capacity (MW)]]*0.395*8760*10^-6</f>
        <v>6.9204000000000002E-2</v>
      </c>
      <c r="R13544" s="3" cm="1">
        <f t="array" ref="R13544">AVERAGE(VLOOKUP(_xlfn.TEXTSPLIT(Table1[[#This Row],[Fuel (no space after comma)]], ","), FuelList_Final_EF!$A$2:$B$65, 2, FALSE))</f>
        <v>53.06</v>
      </c>
      <c r="S13544" s="3">
        <f>Table1[[#This Row],[Generation (TWh)]]*10^9*VLOOKUP(Table1[[#This Row],[Turbine/Engine Technology]],Technology_HR!$A$2:$B$11,2,FALSE)*10^-6</f>
        <v>761936.03999999992</v>
      </c>
      <c r="T13544" s="5">
        <f>Table1[[#This Row],[Fuel Consumption (mmBtu)]]*Table1[[#This Row],[Emission Factor (kg CO2/ mmBtu)]]*10^3</f>
        <v>40428326282.399994</v>
      </c>
      <c r="U13544" s="3">
        <f>Table1[[#This Row],[Emissions (g CO2)]]/(Table1[[#This Row],[Generation (TWh)]]*10^9)</f>
        <v>584.1905999999999</v>
      </c>
    </row>
    <row r="13545" spans="1:21" x14ac:dyDescent="0.35">
      <c r="A13545" t="s">
        <v>1285</v>
      </c>
      <c r="B13545" t="s">
        <v>3239</v>
      </c>
      <c r="C13545" t="str">
        <f>SUBSTITUTE(Table1[[#This Row],[Fuel]],", ",",")</f>
        <v>fossil gas: natural gas</v>
      </c>
      <c r="D13545" t="s">
        <v>3239</v>
      </c>
      <c r="H13545" t="s">
        <v>3436</v>
      </c>
      <c r="I13545">
        <v>20</v>
      </c>
      <c r="J13545" t="s">
        <v>3449</v>
      </c>
      <c r="K13545" t="s">
        <v>29</v>
      </c>
      <c r="L13545" t="s">
        <v>29</v>
      </c>
      <c r="M13545" t="s">
        <v>29</v>
      </c>
      <c r="N13545">
        <v>29.233180000000001</v>
      </c>
      <c r="O13545">
        <v>50.319890999999998</v>
      </c>
      <c r="P13545" t="s">
        <v>3522</v>
      </c>
      <c r="Q13545" s="3">
        <f>Table1[[#This Row],[Capacity (MW)]]*0.395*8760*10^-6</f>
        <v>6.9204000000000002E-2</v>
      </c>
      <c r="R13545" s="3" cm="1">
        <f t="array" ref="R13545">AVERAGE(VLOOKUP(_xlfn.TEXTSPLIT(Table1[[#This Row],[Fuel (no space after comma)]], ","), FuelList_Final_EF!$A$2:$B$65, 2, FALSE))</f>
        <v>53.06</v>
      </c>
      <c r="S13545" s="3">
        <f>Table1[[#This Row],[Generation (TWh)]]*10^9*VLOOKUP(Table1[[#This Row],[Turbine/Engine Technology]],Technology_HR!$A$2:$B$11,2,FALSE)*10^-6</f>
        <v>761936.03999999992</v>
      </c>
      <c r="T13545" s="5">
        <f>Table1[[#This Row],[Fuel Consumption (mmBtu)]]*Table1[[#This Row],[Emission Factor (kg CO2/ mmBtu)]]*10^3</f>
        <v>40428326282.399994</v>
      </c>
      <c r="U13545" s="3">
        <f>Table1[[#This Row],[Emissions (g CO2)]]/(Table1[[#This Row],[Generation (TWh)]]*10^9)</f>
        <v>584.1905999999999</v>
      </c>
    </row>
    <row r="13546" spans="1:21" x14ac:dyDescent="0.35">
      <c r="A13546" t="s">
        <v>1285</v>
      </c>
      <c r="B13546" t="s">
        <v>3239</v>
      </c>
      <c r="C13546" t="str">
        <f>SUBSTITUTE(Table1[[#This Row],[Fuel]],", ",",")</f>
        <v>fossil gas: natural gas</v>
      </c>
      <c r="D13546" t="s">
        <v>3239</v>
      </c>
      <c r="H13546" t="s">
        <v>3436</v>
      </c>
      <c r="I13546">
        <v>20</v>
      </c>
      <c r="J13546" t="s">
        <v>3449</v>
      </c>
      <c r="K13546" t="s">
        <v>29</v>
      </c>
      <c r="L13546" t="s">
        <v>29</v>
      </c>
      <c r="M13546" t="s">
        <v>29</v>
      </c>
      <c r="N13546">
        <v>29.233180000000001</v>
      </c>
      <c r="O13546">
        <v>50.319890999999998</v>
      </c>
      <c r="P13546" t="s">
        <v>3522</v>
      </c>
      <c r="Q13546" s="3">
        <f>Table1[[#This Row],[Capacity (MW)]]*0.395*8760*10^-6</f>
        <v>6.9204000000000002E-2</v>
      </c>
      <c r="R13546" s="3" cm="1">
        <f t="array" ref="R13546">AVERAGE(VLOOKUP(_xlfn.TEXTSPLIT(Table1[[#This Row],[Fuel (no space after comma)]], ","), FuelList_Final_EF!$A$2:$B$65, 2, FALSE))</f>
        <v>53.06</v>
      </c>
      <c r="S13546" s="3">
        <f>Table1[[#This Row],[Generation (TWh)]]*10^9*VLOOKUP(Table1[[#This Row],[Turbine/Engine Technology]],Technology_HR!$A$2:$B$11,2,FALSE)*10^-6</f>
        <v>761936.03999999992</v>
      </c>
      <c r="T13546" s="5">
        <f>Table1[[#This Row],[Fuel Consumption (mmBtu)]]*Table1[[#This Row],[Emission Factor (kg CO2/ mmBtu)]]*10^3</f>
        <v>40428326282.399994</v>
      </c>
      <c r="U13546" s="3">
        <f>Table1[[#This Row],[Emissions (g CO2)]]/(Table1[[#This Row],[Generation (TWh)]]*10^9)</f>
        <v>584.1905999999999</v>
      </c>
    </row>
    <row r="13547" spans="1:21" x14ac:dyDescent="0.35">
      <c r="A13547" t="s">
        <v>1278</v>
      </c>
      <c r="B13547" t="s">
        <v>3239</v>
      </c>
      <c r="C13547" t="str">
        <f>SUBSTITUTE(Table1[[#This Row],[Fuel]],", ",",")</f>
        <v>fossil gas: natural gas</v>
      </c>
      <c r="D13547" t="s">
        <v>3239</v>
      </c>
      <c r="H13547" t="s">
        <v>3436</v>
      </c>
      <c r="I13547">
        <v>25</v>
      </c>
      <c r="J13547" t="s">
        <v>3446</v>
      </c>
      <c r="K13547" t="s">
        <v>29</v>
      </c>
      <c r="L13547" t="s">
        <v>29</v>
      </c>
      <c r="M13547" t="s">
        <v>29</v>
      </c>
      <c r="N13547">
        <v>29.23715</v>
      </c>
      <c r="O13547">
        <v>50.321435999999999</v>
      </c>
      <c r="P13547" t="s">
        <v>3522</v>
      </c>
      <c r="Q13547" s="3">
        <f>Table1[[#This Row],[Capacity (MW)]]*0.395*8760*10^-6</f>
        <v>8.6504999999999999E-2</v>
      </c>
      <c r="R13547" s="3" cm="1">
        <f t="array" ref="R13547">AVERAGE(VLOOKUP(_xlfn.TEXTSPLIT(Table1[[#This Row],[Fuel (no space after comma)]], ","), FuelList_Final_EF!$A$2:$B$65, 2, FALSE))</f>
        <v>53.06</v>
      </c>
      <c r="S13547" s="3">
        <f>Table1[[#This Row],[Generation (TWh)]]*10^9*VLOOKUP(Table1[[#This Row],[Turbine/Engine Technology]],Technology_HR!$A$2:$B$11,2,FALSE)*10^-6</f>
        <v>952420.04999999993</v>
      </c>
      <c r="T13547" s="5">
        <f>Table1[[#This Row],[Fuel Consumption (mmBtu)]]*Table1[[#This Row],[Emission Factor (kg CO2/ mmBtu)]]*10^3</f>
        <v>50535407853</v>
      </c>
      <c r="U13547" s="3">
        <f>Table1[[#This Row],[Emissions (g CO2)]]/(Table1[[#This Row],[Generation (TWh)]]*10^9)</f>
        <v>584.19060000000002</v>
      </c>
    </row>
    <row r="13548" spans="1:21" x14ac:dyDescent="0.35">
      <c r="A13548" t="s">
        <v>1296</v>
      </c>
      <c r="B13548" t="s">
        <v>3243</v>
      </c>
      <c r="C13548" t="str">
        <f>SUBSTITUTE(Table1[[#This Row],[Fuel]],", ",",")</f>
        <v>fossil gas: natural gas,fossil liquids: fuel oil</v>
      </c>
      <c r="D13548" t="s">
        <v>3239</v>
      </c>
      <c r="E13548" t="s">
        <v>3275</v>
      </c>
      <c r="H13548" t="s">
        <v>3436</v>
      </c>
      <c r="I13548">
        <v>23.4</v>
      </c>
      <c r="J13548" t="s">
        <v>3446</v>
      </c>
      <c r="K13548" t="s">
        <v>29</v>
      </c>
      <c r="L13548" t="s">
        <v>29</v>
      </c>
      <c r="M13548" t="s">
        <v>29</v>
      </c>
      <c r="N13548">
        <v>29.243517000000001</v>
      </c>
      <c r="O13548">
        <v>50.311650999999998</v>
      </c>
      <c r="P13548" t="s">
        <v>3522</v>
      </c>
      <c r="Q13548" s="3">
        <f>Table1[[#This Row],[Capacity (MW)]]*0.395*8760*10^-6</f>
        <v>8.0968680000000001E-2</v>
      </c>
      <c r="R13548" s="3" cm="1">
        <f t="array" ref="R13548">AVERAGE(VLOOKUP(_xlfn.TEXTSPLIT(Table1[[#This Row],[Fuel (no space after comma)]], ","), FuelList_Final_EF!$A$2:$B$65, 2, FALSE))</f>
        <v>65.583341148886291</v>
      </c>
      <c r="S13548" s="3">
        <f>Table1[[#This Row],[Generation (TWh)]]*10^9*VLOOKUP(Table1[[#This Row],[Turbine/Engine Technology]],Technology_HR!$A$2:$B$11,2,FALSE)*10^-6</f>
        <v>891465.16680000001</v>
      </c>
      <c r="T13548" s="5">
        <f>Table1[[#This Row],[Fuel Consumption (mmBtu)]]*Table1[[#This Row],[Emission Factor (kg CO2/ mmBtu)]]*10^3</f>
        <v>58465264156.593216</v>
      </c>
      <c r="U13548" s="3">
        <f>Table1[[#This Row],[Emissions (g CO2)]]/(Table1[[#This Row],[Generation (TWh)]]*10^9)</f>
        <v>722.072586049238</v>
      </c>
    </row>
    <row r="13549" spans="1:21" x14ac:dyDescent="0.35">
      <c r="A13549" t="s">
        <v>1296</v>
      </c>
      <c r="B13549" t="s">
        <v>3243</v>
      </c>
      <c r="C13549" t="str">
        <f>SUBSTITUTE(Table1[[#This Row],[Fuel]],", ",",")</f>
        <v>fossil gas: natural gas,fossil liquids: fuel oil</v>
      </c>
      <c r="D13549" t="s">
        <v>3239</v>
      </c>
      <c r="E13549" t="s">
        <v>3275</v>
      </c>
      <c r="H13549" t="s">
        <v>3436</v>
      </c>
      <c r="I13549">
        <v>23.4</v>
      </c>
      <c r="J13549" t="s">
        <v>3446</v>
      </c>
      <c r="K13549" t="s">
        <v>29</v>
      </c>
      <c r="L13549" t="s">
        <v>29</v>
      </c>
      <c r="M13549" t="s">
        <v>29</v>
      </c>
      <c r="N13549">
        <v>29.243517000000001</v>
      </c>
      <c r="O13549">
        <v>50.311650999999998</v>
      </c>
      <c r="P13549" t="s">
        <v>3522</v>
      </c>
      <c r="Q13549" s="3">
        <f>Table1[[#This Row],[Capacity (MW)]]*0.395*8760*10^-6</f>
        <v>8.0968680000000001E-2</v>
      </c>
      <c r="R13549" s="3" cm="1">
        <f t="array" ref="R13549">AVERAGE(VLOOKUP(_xlfn.TEXTSPLIT(Table1[[#This Row],[Fuel (no space after comma)]], ","), FuelList_Final_EF!$A$2:$B$65, 2, FALSE))</f>
        <v>65.583341148886291</v>
      </c>
      <c r="S13549" s="3">
        <f>Table1[[#This Row],[Generation (TWh)]]*10^9*VLOOKUP(Table1[[#This Row],[Turbine/Engine Technology]],Technology_HR!$A$2:$B$11,2,FALSE)*10^-6</f>
        <v>891465.16680000001</v>
      </c>
      <c r="T13549" s="5">
        <f>Table1[[#This Row],[Fuel Consumption (mmBtu)]]*Table1[[#This Row],[Emission Factor (kg CO2/ mmBtu)]]*10^3</f>
        <v>58465264156.593216</v>
      </c>
      <c r="U13549" s="3">
        <f>Table1[[#This Row],[Emissions (g CO2)]]/(Table1[[#This Row],[Generation (TWh)]]*10^9)</f>
        <v>722.072586049238</v>
      </c>
    </row>
    <row r="13550" spans="1:21" x14ac:dyDescent="0.35">
      <c r="A13550" t="s">
        <v>1278</v>
      </c>
      <c r="B13550" t="s">
        <v>3258</v>
      </c>
      <c r="C13550" t="str">
        <f>SUBSTITUTE(Table1[[#This Row],[Fuel]],", ",",")</f>
        <v>fossil liquids: diesel</v>
      </c>
      <c r="D13550" t="s">
        <v>3258</v>
      </c>
      <c r="H13550" t="s">
        <v>3437</v>
      </c>
      <c r="I13550">
        <v>15</v>
      </c>
      <c r="J13550" t="s">
        <v>3446</v>
      </c>
      <c r="K13550" t="s">
        <v>29</v>
      </c>
      <c r="L13550" t="s">
        <v>29</v>
      </c>
      <c r="M13550" t="s">
        <v>29</v>
      </c>
      <c r="N13550">
        <v>29.23715</v>
      </c>
      <c r="O13550">
        <v>50.321435999999999</v>
      </c>
      <c r="P13550" t="s">
        <v>3522</v>
      </c>
      <c r="Q13550" s="3">
        <f>Table1[[#This Row],[Capacity (MW)]]*0.395*8760*10^-6</f>
        <v>5.1903000000000005E-2</v>
      </c>
      <c r="R13550" s="3" cm="1">
        <f t="array" ref="R13550">AVERAGE(VLOOKUP(_xlfn.TEXTSPLIT(Table1[[#This Row],[Fuel (no space after comma)]], ","), FuelList_Final_EF!$A$2:$B$65, 2, FALSE))</f>
        <v>78.106682297772565</v>
      </c>
      <c r="S13550" s="3">
        <f>Table1[[#This Row],[Generation (TWh)]]*10^9*VLOOKUP(Table1[[#This Row],[Turbine/Engine Technology]],Technology_HR!$A$2:$B$11,2,FALSE)*10^-6</f>
        <v>461936.7</v>
      </c>
      <c r="T13550" s="5">
        <f>Table1[[#This Row],[Fuel Consumption (mmBtu)]]*Table1[[#This Row],[Emission Factor (kg CO2/ mmBtu)]]*10^3</f>
        <v>36080343068.581474</v>
      </c>
      <c r="U13550" s="3">
        <f>Table1[[#This Row],[Emissions (g CO2)]]/(Table1[[#This Row],[Generation (TWh)]]*10^9)</f>
        <v>695.14947245017572</v>
      </c>
    </row>
    <row r="13551" spans="1:21" x14ac:dyDescent="0.35">
      <c r="A13551" t="s">
        <v>1248</v>
      </c>
      <c r="B13551" t="s">
        <v>3239</v>
      </c>
      <c r="C13551" t="str">
        <f>SUBSTITUTE(Table1[[#This Row],[Fuel]],", ",",")</f>
        <v>fossil gas: natural gas</v>
      </c>
      <c r="D13551" t="s">
        <v>3239</v>
      </c>
      <c r="H13551" t="s">
        <v>3436</v>
      </c>
      <c r="I13551">
        <v>41.6</v>
      </c>
      <c r="J13551" t="s">
        <v>3449</v>
      </c>
      <c r="K13551">
        <v>2024</v>
      </c>
      <c r="L13551" t="s">
        <v>29</v>
      </c>
      <c r="M13551" t="s">
        <v>29</v>
      </c>
      <c r="N13551">
        <v>30.428128999999998</v>
      </c>
      <c r="O13551">
        <v>54.177951</v>
      </c>
      <c r="P13551" t="s">
        <v>3522</v>
      </c>
      <c r="Q13551" s="3">
        <f>Table1[[#This Row],[Capacity (MW)]]*0.395*8760*10^-6</f>
        <v>0.14394431999999999</v>
      </c>
      <c r="R13551" s="3" cm="1">
        <f t="array" ref="R13551">AVERAGE(VLOOKUP(_xlfn.TEXTSPLIT(Table1[[#This Row],[Fuel (no space after comma)]], ","), FuelList_Final_EF!$A$2:$B$65, 2, FALSE))</f>
        <v>53.06</v>
      </c>
      <c r="S13551" s="3">
        <f>Table1[[#This Row],[Generation (TWh)]]*10^9*VLOOKUP(Table1[[#This Row],[Turbine/Engine Technology]],Technology_HR!$A$2:$B$11,2,FALSE)*10^-6</f>
        <v>1584826.9631999999</v>
      </c>
      <c r="T13551" s="5">
        <f>Table1[[#This Row],[Fuel Consumption (mmBtu)]]*Table1[[#This Row],[Emission Factor (kg CO2/ mmBtu)]]*10^3</f>
        <v>84090918667.391998</v>
      </c>
      <c r="U13551" s="3">
        <f>Table1[[#This Row],[Emissions (g CO2)]]/(Table1[[#This Row],[Generation (TWh)]]*10^9)</f>
        <v>584.19060000000002</v>
      </c>
    </row>
    <row r="13552" spans="1:21" x14ac:dyDescent="0.35">
      <c r="A13552" t="s">
        <v>2350</v>
      </c>
      <c r="B13552" t="s">
        <v>3239</v>
      </c>
      <c r="C13552" t="str">
        <f>SUBSTITUTE(Table1[[#This Row],[Fuel]],", ",",")</f>
        <v>fossil gas: natural gas</v>
      </c>
      <c r="D13552" t="s">
        <v>3239</v>
      </c>
      <c r="H13552" t="s">
        <v>3436</v>
      </c>
      <c r="I13552">
        <v>29.2</v>
      </c>
      <c r="J13552" t="s">
        <v>3446</v>
      </c>
      <c r="K13552" t="s">
        <v>29</v>
      </c>
      <c r="L13552" t="s">
        <v>29</v>
      </c>
      <c r="M13552" t="s">
        <v>29</v>
      </c>
      <c r="N13552">
        <v>25.364258</v>
      </c>
      <c r="O13552">
        <v>56.341014999999999</v>
      </c>
      <c r="P13552" t="s">
        <v>3611</v>
      </c>
      <c r="Q13552" s="3">
        <f>Table1[[#This Row],[Capacity (MW)]]*0.395*8760*10^-6</f>
        <v>0.10103784</v>
      </c>
      <c r="R13552" s="3" cm="1">
        <f t="array" ref="R13552">AVERAGE(VLOOKUP(_xlfn.TEXTSPLIT(Table1[[#This Row],[Fuel (no space after comma)]], ","), FuelList_Final_EF!$A$2:$B$65, 2, FALSE))</f>
        <v>53.06</v>
      </c>
      <c r="S13552" s="3">
        <f>Table1[[#This Row],[Generation (TWh)]]*10^9*VLOOKUP(Table1[[#This Row],[Turbine/Engine Technology]],Technology_HR!$A$2:$B$11,2,FALSE)*10^-6</f>
        <v>1112426.6184</v>
      </c>
      <c r="T13552" s="5">
        <f>Table1[[#This Row],[Fuel Consumption (mmBtu)]]*Table1[[#This Row],[Emission Factor (kg CO2/ mmBtu)]]*10^3</f>
        <v>59025356372.304008</v>
      </c>
      <c r="U13552" s="3">
        <f>Table1[[#This Row],[Emissions (g CO2)]]/(Table1[[#This Row],[Generation (TWh)]]*10^9)</f>
        <v>584.19060000000013</v>
      </c>
    </row>
    <row r="13553" spans="1:21" x14ac:dyDescent="0.35">
      <c r="A13553" t="s">
        <v>2350</v>
      </c>
      <c r="B13553" t="s">
        <v>3239</v>
      </c>
      <c r="C13553" t="str">
        <f>SUBSTITUTE(Table1[[#This Row],[Fuel]],", ",",")</f>
        <v>fossil gas: natural gas</v>
      </c>
      <c r="D13553" t="s">
        <v>3239</v>
      </c>
      <c r="H13553" t="s">
        <v>3436</v>
      </c>
      <c r="I13553">
        <v>29.2</v>
      </c>
      <c r="J13553" t="s">
        <v>3446</v>
      </c>
      <c r="K13553" t="s">
        <v>29</v>
      </c>
      <c r="L13553" t="s">
        <v>29</v>
      </c>
      <c r="M13553" t="s">
        <v>29</v>
      </c>
      <c r="N13553">
        <v>25.364258</v>
      </c>
      <c r="O13553">
        <v>56.341014999999999</v>
      </c>
      <c r="P13553" t="s">
        <v>3611</v>
      </c>
      <c r="Q13553" s="3">
        <f>Table1[[#This Row],[Capacity (MW)]]*0.395*8760*10^-6</f>
        <v>0.10103784</v>
      </c>
      <c r="R13553" s="3" cm="1">
        <f t="array" ref="R13553">AVERAGE(VLOOKUP(_xlfn.TEXTSPLIT(Table1[[#This Row],[Fuel (no space after comma)]], ","), FuelList_Final_EF!$A$2:$B$65, 2, FALSE))</f>
        <v>53.06</v>
      </c>
      <c r="S13553" s="3">
        <f>Table1[[#This Row],[Generation (TWh)]]*10^9*VLOOKUP(Table1[[#This Row],[Turbine/Engine Technology]],Technology_HR!$A$2:$B$11,2,FALSE)*10^-6</f>
        <v>1112426.6184</v>
      </c>
      <c r="T13553" s="5">
        <f>Table1[[#This Row],[Fuel Consumption (mmBtu)]]*Table1[[#This Row],[Emission Factor (kg CO2/ mmBtu)]]*10^3</f>
        <v>59025356372.304008</v>
      </c>
      <c r="U13553" s="3">
        <f>Table1[[#This Row],[Emissions (g CO2)]]/(Table1[[#This Row],[Generation (TWh)]]*10^9)</f>
        <v>584.19060000000013</v>
      </c>
    </row>
    <row r="13554" spans="1:21" x14ac:dyDescent="0.35">
      <c r="A13554" t="s">
        <v>2350</v>
      </c>
      <c r="B13554" t="s">
        <v>3239</v>
      </c>
      <c r="C13554" t="str">
        <f>SUBSTITUTE(Table1[[#This Row],[Fuel]],", ",",")</f>
        <v>fossil gas: natural gas</v>
      </c>
      <c r="D13554" t="s">
        <v>3239</v>
      </c>
      <c r="H13554" t="s">
        <v>3436</v>
      </c>
      <c r="I13554">
        <v>29.2</v>
      </c>
      <c r="J13554" t="s">
        <v>3446</v>
      </c>
      <c r="K13554" t="s">
        <v>29</v>
      </c>
      <c r="L13554" t="s">
        <v>29</v>
      </c>
      <c r="M13554" t="s">
        <v>29</v>
      </c>
      <c r="N13554">
        <v>25.364258</v>
      </c>
      <c r="O13554">
        <v>56.341014999999999</v>
      </c>
      <c r="P13554" t="s">
        <v>3611</v>
      </c>
      <c r="Q13554" s="3">
        <f>Table1[[#This Row],[Capacity (MW)]]*0.395*8760*10^-6</f>
        <v>0.10103784</v>
      </c>
      <c r="R13554" s="3" cm="1">
        <f t="array" ref="R13554">AVERAGE(VLOOKUP(_xlfn.TEXTSPLIT(Table1[[#This Row],[Fuel (no space after comma)]], ","), FuelList_Final_EF!$A$2:$B$65, 2, FALSE))</f>
        <v>53.06</v>
      </c>
      <c r="S13554" s="3">
        <f>Table1[[#This Row],[Generation (TWh)]]*10^9*VLOOKUP(Table1[[#This Row],[Turbine/Engine Technology]],Technology_HR!$A$2:$B$11,2,FALSE)*10^-6</f>
        <v>1112426.6184</v>
      </c>
      <c r="T13554" s="5">
        <f>Table1[[#This Row],[Fuel Consumption (mmBtu)]]*Table1[[#This Row],[Emission Factor (kg CO2/ mmBtu)]]*10^3</f>
        <v>59025356372.304008</v>
      </c>
      <c r="U13554" s="3">
        <f>Table1[[#This Row],[Emissions (g CO2)]]/(Table1[[#This Row],[Generation (TWh)]]*10^9)</f>
        <v>584.19060000000013</v>
      </c>
    </row>
    <row r="13555" spans="1:21" x14ac:dyDescent="0.35">
      <c r="A13555" t="s">
        <v>2350</v>
      </c>
      <c r="B13555" t="s">
        <v>3239</v>
      </c>
      <c r="C13555" t="str">
        <f>SUBSTITUTE(Table1[[#This Row],[Fuel]],", ",",")</f>
        <v>fossil gas: natural gas</v>
      </c>
      <c r="D13555" t="s">
        <v>3239</v>
      </c>
      <c r="H13555" t="s">
        <v>3436</v>
      </c>
      <c r="I13555">
        <v>29.2</v>
      </c>
      <c r="J13555" t="s">
        <v>3446</v>
      </c>
      <c r="K13555" t="s">
        <v>29</v>
      </c>
      <c r="L13555" t="s">
        <v>29</v>
      </c>
      <c r="M13555" t="s">
        <v>29</v>
      </c>
      <c r="N13555">
        <v>25.364258</v>
      </c>
      <c r="O13555">
        <v>56.341014999999999</v>
      </c>
      <c r="P13555" t="s">
        <v>3611</v>
      </c>
      <c r="Q13555" s="3">
        <f>Table1[[#This Row],[Capacity (MW)]]*0.395*8760*10^-6</f>
        <v>0.10103784</v>
      </c>
      <c r="R13555" s="3" cm="1">
        <f t="array" ref="R13555">AVERAGE(VLOOKUP(_xlfn.TEXTSPLIT(Table1[[#This Row],[Fuel (no space after comma)]], ","), FuelList_Final_EF!$A$2:$B$65, 2, FALSE))</f>
        <v>53.06</v>
      </c>
      <c r="S13555" s="3">
        <f>Table1[[#This Row],[Generation (TWh)]]*10^9*VLOOKUP(Table1[[#This Row],[Turbine/Engine Technology]],Technology_HR!$A$2:$B$11,2,FALSE)*10^-6</f>
        <v>1112426.6184</v>
      </c>
      <c r="T13555" s="5">
        <f>Table1[[#This Row],[Fuel Consumption (mmBtu)]]*Table1[[#This Row],[Emission Factor (kg CO2/ mmBtu)]]*10^3</f>
        <v>59025356372.304008</v>
      </c>
      <c r="U13555" s="3">
        <f>Table1[[#This Row],[Emissions (g CO2)]]/(Table1[[#This Row],[Generation (TWh)]]*10^9)</f>
        <v>584.19060000000013</v>
      </c>
    </row>
    <row r="13556" spans="1:21" x14ac:dyDescent="0.35">
      <c r="A13556" t="s">
        <v>2350</v>
      </c>
      <c r="B13556" t="s">
        <v>3239</v>
      </c>
      <c r="C13556" t="str">
        <f>SUBSTITUTE(Table1[[#This Row],[Fuel]],", ",",")</f>
        <v>fossil gas: natural gas</v>
      </c>
      <c r="D13556" t="s">
        <v>3239</v>
      </c>
      <c r="H13556" t="s">
        <v>3436</v>
      </c>
      <c r="I13556">
        <v>29.2</v>
      </c>
      <c r="J13556" t="s">
        <v>3446</v>
      </c>
      <c r="K13556" t="s">
        <v>29</v>
      </c>
      <c r="L13556" t="s">
        <v>29</v>
      </c>
      <c r="M13556" t="s">
        <v>29</v>
      </c>
      <c r="N13556">
        <v>25.364258</v>
      </c>
      <c r="O13556">
        <v>56.341014999999999</v>
      </c>
      <c r="P13556" t="s">
        <v>3611</v>
      </c>
      <c r="Q13556" s="3">
        <f>Table1[[#This Row],[Capacity (MW)]]*0.395*8760*10^-6</f>
        <v>0.10103784</v>
      </c>
      <c r="R13556" s="3" cm="1">
        <f t="array" ref="R13556">AVERAGE(VLOOKUP(_xlfn.TEXTSPLIT(Table1[[#This Row],[Fuel (no space after comma)]], ","), FuelList_Final_EF!$A$2:$B$65, 2, FALSE))</f>
        <v>53.06</v>
      </c>
      <c r="S13556" s="3">
        <f>Table1[[#This Row],[Generation (TWh)]]*10^9*VLOOKUP(Table1[[#This Row],[Turbine/Engine Technology]],Technology_HR!$A$2:$B$11,2,FALSE)*10^-6</f>
        <v>1112426.6184</v>
      </c>
      <c r="T13556" s="5">
        <f>Table1[[#This Row],[Fuel Consumption (mmBtu)]]*Table1[[#This Row],[Emission Factor (kg CO2/ mmBtu)]]*10^3</f>
        <v>59025356372.304008</v>
      </c>
      <c r="U13556" s="3">
        <f>Table1[[#This Row],[Emissions (g CO2)]]/(Table1[[#This Row],[Generation (TWh)]]*10^9)</f>
        <v>584.19060000000013</v>
      </c>
    </row>
    <row r="13557" spans="1:21" x14ac:dyDescent="0.35">
      <c r="A13557" t="s">
        <v>2350</v>
      </c>
      <c r="B13557" t="s">
        <v>3258</v>
      </c>
      <c r="C13557" t="str">
        <f>SUBSTITUTE(Table1[[#This Row],[Fuel]],", ",",")</f>
        <v>fossil liquids: diesel</v>
      </c>
      <c r="D13557" t="s">
        <v>3258</v>
      </c>
      <c r="H13557" t="s">
        <v>3437</v>
      </c>
      <c r="I13557">
        <v>6</v>
      </c>
      <c r="J13557" t="s">
        <v>3446</v>
      </c>
      <c r="K13557" t="s">
        <v>29</v>
      </c>
      <c r="L13557" t="s">
        <v>29</v>
      </c>
      <c r="M13557" t="s">
        <v>29</v>
      </c>
      <c r="N13557">
        <v>25.364258</v>
      </c>
      <c r="O13557">
        <v>56.341014999999999</v>
      </c>
      <c r="P13557" t="s">
        <v>3611</v>
      </c>
      <c r="Q13557" s="3">
        <f>Table1[[#This Row],[Capacity (MW)]]*0.395*8760*10^-6</f>
        <v>2.07612E-2</v>
      </c>
      <c r="R13557" s="3" cm="1">
        <f t="array" ref="R13557">AVERAGE(VLOOKUP(_xlfn.TEXTSPLIT(Table1[[#This Row],[Fuel (no space after comma)]], ","), FuelList_Final_EF!$A$2:$B$65, 2, FALSE))</f>
        <v>78.106682297772565</v>
      </c>
      <c r="S13557" s="3">
        <f>Table1[[#This Row],[Generation (TWh)]]*10^9*VLOOKUP(Table1[[#This Row],[Turbine/Engine Technology]],Technology_HR!$A$2:$B$11,2,FALSE)*10^-6</f>
        <v>184774.68</v>
      </c>
      <c r="T13557" s="5">
        <f>Table1[[#This Row],[Fuel Consumption (mmBtu)]]*Table1[[#This Row],[Emission Factor (kg CO2/ mmBtu)]]*10^3</f>
        <v>14432137227.43259</v>
      </c>
      <c r="U13557" s="3">
        <f>Table1[[#This Row],[Emissions (g CO2)]]/(Table1[[#This Row],[Generation (TWh)]]*10^9)</f>
        <v>695.14947245017584</v>
      </c>
    </row>
    <row r="13558" spans="1:21" x14ac:dyDescent="0.35">
      <c r="A13558" t="s">
        <v>29</v>
      </c>
      <c r="B13558" t="s">
        <v>3258</v>
      </c>
      <c r="C13558" t="str">
        <f>SUBSTITUTE(Table1[[#This Row],[Fuel]],", ",",")</f>
        <v>fossil liquids: diesel</v>
      </c>
      <c r="D13558" t="s">
        <v>3258</v>
      </c>
      <c r="H13558" t="s">
        <v>3437</v>
      </c>
      <c r="I13558">
        <v>34</v>
      </c>
      <c r="J13558" t="s">
        <v>3446</v>
      </c>
      <c r="K13558" t="s">
        <v>29</v>
      </c>
      <c r="L13558" t="s">
        <v>29</v>
      </c>
      <c r="M13558" t="s">
        <v>29</v>
      </c>
      <c r="N13558">
        <v>8.4925499999999996</v>
      </c>
      <c r="O13558">
        <v>-13.247529999999999</v>
      </c>
      <c r="P13558" t="s">
        <v>3584</v>
      </c>
      <c r="Q13558" s="3">
        <f>Table1[[#This Row],[Capacity (MW)]]*0.395*8760*10^-6</f>
        <v>0.1176468</v>
      </c>
      <c r="R13558" s="3" cm="1">
        <f t="array" ref="R13558">AVERAGE(VLOOKUP(_xlfn.TEXTSPLIT(Table1[[#This Row],[Fuel (no space after comma)]], ","), FuelList_Final_EF!$A$2:$B$65, 2, FALSE))</f>
        <v>78.106682297772565</v>
      </c>
      <c r="S13558" s="3">
        <f>Table1[[#This Row],[Generation (TWh)]]*10^9*VLOOKUP(Table1[[#This Row],[Turbine/Engine Technology]],Technology_HR!$A$2:$B$11,2,FALSE)*10^-6</f>
        <v>1047056.5199999999</v>
      </c>
      <c r="T13558" s="5">
        <f>Table1[[#This Row],[Fuel Consumption (mmBtu)]]*Table1[[#This Row],[Emission Factor (kg CO2/ mmBtu)]]*10^3</f>
        <v>81782110955.45134</v>
      </c>
      <c r="U13558" s="3">
        <f>Table1[[#This Row],[Emissions (g CO2)]]/(Table1[[#This Row],[Generation (TWh)]]*10^9)</f>
        <v>695.14947245017572</v>
      </c>
    </row>
    <row r="13559" spans="1:21" x14ac:dyDescent="0.35">
      <c r="A13559" t="s">
        <v>3201</v>
      </c>
      <c r="B13559" t="s">
        <v>3258</v>
      </c>
      <c r="C13559" t="str">
        <f>SUBSTITUTE(Table1[[#This Row],[Fuel]],", ",",")</f>
        <v>fossil liquids: diesel</v>
      </c>
      <c r="D13559" t="s">
        <v>3258</v>
      </c>
      <c r="H13559" t="s">
        <v>3437</v>
      </c>
      <c r="I13559">
        <v>20</v>
      </c>
      <c r="J13559" t="s">
        <v>3446</v>
      </c>
      <c r="K13559">
        <v>1999</v>
      </c>
      <c r="L13559" t="s">
        <v>29</v>
      </c>
      <c r="M13559" t="s">
        <v>29</v>
      </c>
      <c r="N13559">
        <v>-18.109914</v>
      </c>
      <c r="O13559">
        <v>178.45595</v>
      </c>
      <c r="P13559" t="s">
        <v>3629</v>
      </c>
      <c r="Q13559" s="3">
        <f>Table1[[#This Row],[Capacity (MW)]]*0.395*8760*10^-6</f>
        <v>6.9204000000000002E-2</v>
      </c>
      <c r="R13559" s="3" cm="1">
        <f t="array" ref="R13559">AVERAGE(VLOOKUP(_xlfn.TEXTSPLIT(Table1[[#This Row],[Fuel (no space after comma)]], ","), FuelList_Final_EF!$A$2:$B$65, 2, FALSE))</f>
        <v>78.106682297772565</v>
      </c>
      <c r="S13559" s="3">
        <f>Table1[[#This Row],[Generation (TWh)]]*10^9*VLOOKUP(Table1[[#This Row],[Turbine/Engine Technology]],Technology_HR!$A$2:$B$11,2,FALSE)*10^-6</f>
        <v>615915.6</v>
      </c>
      <c r="T13559" s="5">
        <f>Table1[[#This Row],[Fuel Consumption (mmBtu)]]*Table1[[#This Row],[Emission Factor (kg CO2/ mmBtu)]]*10^3</f>
        <v>48107124091.441963</v>
      </c>
      <c r="U13559" s="3">
        <f>Table1[[#This Row],[Emissions (g CO2)]]/(Table1[[#This Row],[Generation (TWh)]]*10^9)</f>
        <v>695.14947245017572</v>
      </c>
    </row>
    <row r="13560" spans="1:21" x14ac:dyDescent="0.35">
      <c r="A13560" t="s">
        <v>3201</v>
      </c>
      <c r="B13560" t="s">
        <v>3258</v>
      </c>
      <c r="C13560" t="str">
        <f>SUBSTITUTE(Table1[[#This Row],[Fuel]],", ",",")</f>
        <v>fossil liquids: diesel</v>
      </c>
      <c r="D13560" t="s">
        <v>3258</v>
      </c>
      <c r="H13560" t="s">
        <v>3437</v>
      </c>
      <c r="I13560">
        <v>30</v>
      </c>
      <c r="J13560" t="s">
        <v>3446</v>
      </c>
      <c r="K13560">
        <v>2005</v>
      </c>
      <c r="L13560" t="s">
        <v>29</v>
      </c>
      <c r="M13560" t="s">
        <v>29</v>
      </c>
      <c r="N13560">
        <v>-18.109914</v>
      </c>
      <c r="O13560">
        <v>178.45595</v>
      </c>
      <c r="P13560" t="s">
        <v>3629</v>
      </c>
      <c r="Q13560" s="3">
        <f>Table1[[#This Row],[Capacity (MW)]]*0.395*8760*10^-6</f>
        <v>0.10380600000000001</v>
      </c>
      <c r="R13560" s="3" cm="1">
        <f t="array" ref="R13560">AVERAGE(VLOOKUP(_xlfn.TEXTSPLIT(Table1[[#This Row],[Fuel (no space after comma)]], ","), FuelList_Final_EF!$A$2:$B$65, 2, FALSE))</f>
        <v>78.106682297772565</v>
      </c>
      <c r="S13560" s="3">
        <f>Table1[[#This Row],[Generation (TWh)]]*10^9*VLOOKUP(Table1[[#This Row],[Turbine/Engine Technology]],Technology_HR!$A$2:$B$11,2,FALSE)*10^-6</f>
        <v>923873.4</v>
      </c>
      <c r="T13560" s="5">
        <f>Table1[[#This Row],[Fuel Consumption (mmBtu)]]*Table1[[#This Row],[Emission Factor (kg CO2/ mmBtu)]]*10^3</f>
        <v>72160686137.162949</v>
      </c>
      <c r="U13560" s="3">
        <f>Table1[[#This Row],[Emissions (g CO2)]]/(Table1[[#This Row],[Generation (TWh)]]*10^9)</f>
        <v>695.14947245017572</v>
      </c>
    </row>
    <row r="13561" spans="1:21" x14ac:dyDescent="0.35">
      <c r="A13561" t="s">
        <v>3201</v>
      </c>
      <c r="B13561" t="s">
        <v>3241</v>
      </c>
      <c r="C13561" t="str">
        <f>SUBSTITUTE(Table1[[#This Row],[Fuel]],", ",",")</f>
        <v>fossil liquids: heavy fuel oil</v>
      </c>
      <c r="D13561" t="s">
        <v>3241</v>
      </c>
      <c r="H13561" t="s">
        <v>3437</v>
      </c>
      <c r="I13561">
        <v>36</v>
      </c>
      <c r="J13561" t="s">
        <v>3446</v>
      </c>
      <c r="K13561">
        <v>2015</v>
      </c>
      <c r="L13561" t="s">
        <v>29</v>
      </c>
      <c r="M13561" t="s">
        <v>29</v>
      </c>
      <c r="N13561">
        <v>-18.109914</v>
      </c>
      <c r="O13561">
        <v>178.45595</v>
      </c>
      <c r="P13561" t="s">
        <v>3629</v>
      </c>
      <c r="Q13561" s="3">
        <f>Table1[[#This Row],[Capacity (MW)]]*0.395*8760*10^-6</f>
        <v>0.1245672</v>
      </c>
      <c r="R13561" s="3" cm="1">
        <f t="array" ref="R13561">AVERAGE(VLOOKUP(_xlfn.TEXTSPLIT(Table1[[#This Row],[Fuel (no space after comma)]], ","), FuelList_Final_EF!$A$2:$B$65, 2, FALSE))</f>
        <v>81.602530311017389</v>
      </c>
      <c r="S13561" s="3">
        <f>Table1[[#This Row],[Generation (TWh)]]*10^9*VLOOKUP(Table1[[#This Row],[Turbine/Engine Technology]],Technology_HR!$A$2:$B$11,2,FALSE)*10^-6</f>
        <v>1108648.0799999998</v>
      </c>
      <c r="T13561" s="5">
        <f>Table1[[#This Row],[Fuel Consumption (mmBtu)]]*Table1[[#This Row],[Emission Factor (kg CO2/ mmBtu)]]*10^3</f>
        <v>90468488552.451218</v>
      </c>
      <c r="U13561" s="3">
        <f>Table1[[#This Row],[Emissions (g CO2)]]/(Table1[[#This Row],[Generation (TWh)]]*10^9)</f>
        <v>726.26251976805463</v>
      </c>
    </row>
    <row r="13562" spans="1:21" x14ac:dyDescent="0.35">
      <c r="A13562" t="s">
        <v>2225</v>
      </c>
      <c r="B13562" t="s">
        <v>3290</v>
      </c>
      <c r="C13562" t="str">
        <f>SUBSTITUTE(Table1[[#This Row],[Fuel]],", ",",")</f>
        <v>fossil gas: natural gas,fossil liquids: jet fuel</v>
      </c>
      <c r="D13562" t="s">
        <v>3239</v>
      </c>
      <c r="E13562" t="s">
        <v>3401</v>
      </c>
      <c r="H13562" t="s">
        <v>3436</v>
      </c>
      <c r="I13562">
        <v>38</v>
      </c>
      <c r="J13562" t="s">
        <v>3446</v>
      </c>
      <c r="K13562">
        <v>2015</v>
      </c>
      <c r="L13562" t="s">
        <v>29</v>
      </c>
      <c r="M13562" t="s">
        <v>29</v>
      </c>
      <c r="N13562">
        <v>-6.8585450000000003</v>
      </c>
      <c r="O13562">
        <v>39.154038999999997</v>
      </c>
      <c r="P13562" t="s">
        <v>3601</v>
      </c>
      <c r="Q13562" s="3">
        <f>Table1[[#This Row],[Capacity (MW)]]*0.395*8760*10^-6</f>
        <v>0.13148760000000001</v>
      </c>
      <c r="R13562" s="3" cm="1">
        <f t="array" ref="R13562">AVERAGE(VLOOKUP(_xlfn.TEXTSPLIT(Table1[[#This Row],[Fuel (no space after comma)]], ","), FuelList_Final_EF!$A$2:$B$65, 2, FALSE))</f>
        <v>62.64</v>
      </c>
      <c r="S13562" s="3">
        <f>Table1[[#This Row],[Generation (TWh)]]*10^9*VLOOKUP(Table1[[#This Row],[Turbine/Engine Technology]],Technology_HR!$A$2:$B$11,2,FALSE)*10^-6</f>
        <v>1447678.4760000003</v>
      </c>
      <c r="T13562" s="5">
        <f>Table1[[#This Row],[Fuel Consumption (mmBtu)]]*Table1[[#This Row],[Emission Factor (kg CO2/ mmBtu)]]*10^3</f>
        <v>90682579736.640015</v>
      </c>
      <c r="U13562" s="3">
        <f>Table1[[#This Row],[Emissions (g CO2)]]/(Table1[[#This Row],[Generation (TWh)]]*10^9)</f>
        <v>689.66640000000007</v>
      </c>
    </row>
    <row r="13563" spans="1:21" x14ac:dyDescent="0.35">
      <c r="A13563" t="s">
        <v>2225</v>
      </c>
      <c r="B13563" t="s">
        <v>3290</v>
      </c>
      <c r="C13563" t="str">
        <f>SUBSTITUTE(Table1[[#This Row],[Fuel]],", ",",")</f>
        <v>fossil gas: natural gas,fossil liquids: jet fuel</v>
      </c>
      <c r="D13563" t="s">
        <v>3239</v>
      </c>
      <c r="E13563" t="s">
        <v>3401</v>
      </c>
      <c r="H13563" t="s">
        <v>3436</v>
      </c>
      <c r="I13563">
        <v>38</v>
      </c>
      <c r="J13563" t="s">
        <v>3446</v>
      </c>
      <c r="K13563">
        <v>2015</v>
      </c>
      <c r="L13563" t="s">
        <v>29</v>
      </c>
      <c r="M13563" t="s">
        <v>29</v>
      </c>
      <c r="N13563">
        <v>-6.8585450000000003</v>
      </c>
      <c r="O13563">
        <v>39.154038999999997</v>
      </c>
      <c r="P13563" t="s">
        <v>3601</v>
      </c>
      <c r="Q13563" s="3">
        <f>Table1[[#This Row],[Capacity (MW)]]*0.395*8760*10^-6</f>
        <v>0.13148760000000001</v>
      </c>
      <c r="R13563" s="3" cm="1">
        <f t="array" ref="R13563">AVERAGE(VLOOKUP(_xlfn.TEXTSPLIT(Table1[[#This Row],[Fuel (no space after comma)]], ","), FuelList_Final_EF!$A$2:$B$65, 2, FALSE))</f>
        <v>62.64</v>
      </c>
      <c r="S13563" s="3">
        <f>Table1[[#This Row],[Generation (TWh)]]*10^9*VLOOKUP(Table1[[#This Row],[Turbine/Engine Technology]],Technology_HR!$A$2:$B$11,2,FALSE)*10^-6</f>
        <v>1447678.4760000003</v>
      </c>
      <c r="T13563" s="5">
        <f>Table1[[#This Row],[Fuel Consumption (mmBtu)]]*Table1[[#This Row],[Emission Factor (kg CO2/ mmBtu)]]*10^3</f>
        <v>90682579736.640015</v>
      </c>
      <c r="U13563" s="3">
        <f>Table1[[#This Row],[Emissions (g CO2)]]/(Table1[[#This Row],[Generation (TWh)]]*10^9)</f>
        <v>689.66640000000007</v>
      </c>
    </row>
    <row r="13564" spans="1:21" x14ac:dyDescent="0.35">
      <c r="A13564" t="s">
        <v>2225</v>
      </c>
      <c r="B13564" t="s">
        <v>3290</v>
      </c>
      <c r="C13564" t="str">
        <f>SUBSTITUTE(Table1[[#This Row],[Fuel]],", ",",")</f>
        <v>fossil gas: natural gas,fossil liquids: jet fuel</v>
      </c>
      <c r="D13564" t="s">
        <v>3239</v>
      </c>
      <c r="E13564" t="s">
        <v>3401</v>
      </c>
      <c r="H13564" t="s">
        <v>3436</v>
      </c>
      <c r="I13564">
        <v>38</v>
      </c>
      <c r="J13564" t="s">
        <v>3446</v>
      </c>
      <c r="K13564">
        <v>2015</v>
      </c>
      <c r="L13564" t="s">
        <v>29</v>
      </c>
      <c r="M13564" t="s">
        <v>29</v>
      </c>
      <c r="N13564">
        <v>-6.8585450000000003</v>
      </c>
      <c r="O13564">
        <v>39.154038999999997</v>
      </c>
      <c r="P13564" t="s">
        <v>3601</v>
      </c>
      <c r="Q13564" s="3">
        <f>Table1[[#This Row],[Capacity (MW)]]*0.395*8760*10^-6</f>
        <v>0.13148760000000001</v>
      </c>
      <c r="R13564" s="3" cm="1">
        <f t="array" ref="R13564">AVERAGE(VLOOKUP(_xlfn.TEXTSPLIT(Table1[[#This Row],[Fuel (no space after comma)]], ","), FuelList_Final_EF!$A$2:$B$65, 2, FALSE))</f>
        <v>62.64</v>
      </c>
      <c r="S13564" s="3">
        <f>Table1[[#This Row],[Generation (TWh)]]*10^9*VLOOKUP(Table1[[#This Row],[Turbine/Engine Technology]],Technology_HR!$A$2:$B$11,2,FALSE)*10^-6</f>
        <v>1447678.4760000003</v>
      </c>
      <c r="T13564" s="5">
        <f>Table1[[#This Row],[Fuel Consumption (mmBtu)]]*Table1[[#This Row],[Emission Factor (kg CO2/ mmBtu)]]*10^3</f>
        <v>90682579736.640015</v>
      </c>
      <c r="U13564" s="3">
        <f>Table1[[#This Row],[Emissions (g CO2)]]/(Table1[[#This Row],[Generation (TWh)]]*10^9)</f>
        <v>689.66640000000007</v>
      </c>
    </row>
    <row r="13565" spans="1:21" x14ac:dyDescent="0.35">
      <c r="A13565" t="s">
        <v>2225</v>
      </c>
      <c r="B13565" t="s">
        <v>3290</v>
      </c>
      <c r="C13565" t="str">
        <f>SUBSTITUTE(Table1[[#This Row],[Fuel]],", ",",")</f>
        <v>fossil gas: natural gas,fossil liquids: jet fuel</v>
      </c>
      <c r="D13565" t="s">
        <v>3239</v>
      </c>
      <c r="E13565" t="s">
        <v>3401</v>
      </c>
      <c r="H13565" t="s">
        <v>3436</v>
      </c>
      <c r="I13565">
        <v>38</v>
      </c>
      <c r="J13565" t="s">
        <v>3446</v>
      </c>
      <c r="K13565">
        <v>2015</v>
      </c>
      <c r="L13565" t="s">
        <v>29</v>
      </c>
      <c r="M13565" t="s">
        <v>29</v>
      </c>
      <c r="N13565">
        <v>-6.8585450000000003</v>
      </c>
      <c r="O13565">
        <v>39.154038999999997</v>
      </c>
      <c r="P13565" t="s">
        <v>3601</v>
      </c>
      <c r="Q13565" s="3">
        <f>Table1[[#This Row],[Capacity (MW)]]*0.395*8760*10^-6</f>
        <v>0.13148760000000001</v>
      </c>
      <c r="R13565" s="3" cm="1">
        <f t="array" ref="R13565">AVERAGE(VLOOKUP(_xlfn.TEXTSPLIT(Table1[[#This Row],[Fuel (no space after comma)]], ","), FuelList_Final_EF!$A$2:$B$65, 2, FALSE))</f>
        <v>62.64</v>
      </c>
      <c r="S13565" s="3">
        <f>Table1[[#This Row],[Generation (TWh)]]*10^9*VLOOKUP(Table1[[#This Row],[Turbine/Engine Technology]],Technology_HR!$A$2:$B$11,2,FALSE)*10^-6</f>
        <v>1447678.4760000003</v>
      </c>
      <c r="T13565" s="5">
        <f>Table1[[#This Row],[Fuel Consumption (mmBtu)]]*Table1[[#This Row],[Emission Factor (kg CO2/ mmBtu)]]*10^3</f>
        <v>90682579736.640015</v>
      </c>
      <c r="U13565" s="3">
        <f>Table1[[#This Row],[Emissions (g CO2)]]/(Table1[[#This Row],[Generation (TWh)]]*10^9)</f>
        <v>689.66640000000007</v>
      </c>
    </row>
    <row r="13566" spans="1:21" x14ac:dyDescent="0.35">
      <c r="A13566" t="s">
        <v>3202</v>
      </c>
      <c r="B13566" t="s">
        <v>3239</v>
      </c>
      <c r="C13566" t="str">
        <f>SUBSTITUTE(Table1[[#This Row],[Fuel]],", ",",")</f>
        <v>fossil gas: natural gas</v>
      </c>
      <c r="D13566" t="s">
        <v>3239</v>
      </c>
      <c r="H13566" t="s">
        <v>3436</v>
      </c>
      <c r="I13566">
        <v>37.5</v>
      </c>
      <c r="J13566" t="s">
        <v>3446</v>
      </c>
      <c r="K13566">
        <v>2007</v>
      </c>
      <c r="L13566" t="s">
        <v>29</v>
      </c>
      <c r="M13566" t="s">
        <v>29</v>
      </c>
      <c r="N13566">
        <v>26.534675</v>
      </c>
      <c r="O13566">
        <v>53.987400000000001</v>
      </c>
      <c r="P13566" t="s">
        <v>3522</v>
      </c>
      <c r="Q13566" s="3">
        <f>Table1[[#This Row],[Capacity (MW)]]*0.395*8760*10^-6</f>
        <v>0.1297575</v>
      </c>
      <c r="R13566" s="3" cm="1">
        <f t="array" ref="R13566">AVERAGE(VLOOKUP(_xlfn.TEXTSPLIT(Table1[[#This Row],[Fuel (no space after comma)]], ","), FuelList_Final_EF!$A$2:$B$65, 2, FALSE))</f>
        <v>53.06</v>
      </c>
      <c r="S13566" s="3">
        <f>Table1[[#This Row],[Generation (TWh)]]*10^9*VLOOKUP(Table1[[#This Row],[Turbine/Engine Technology]],Technology_HR!$A$2:$B$11,2,FALSE)*10^-6</f>
        <v>1428630.075</v>
      </c>
      <c r="T13566" s="5">
        <f>Table1[[#This Row],[Fuel Consumption (mmBtu)]]*Table1[[#This Row],[Emission Factor (kg CO2/ mmBtu)]]*10^3</f>
        <v>75803111779.5</v>
      </c>
      <c r="U13566" s="3">
        <f>Table1[[#This Row],[Emissions (g CO2)]]/(Table1[[#This Row],[Generation (TWh)]]*10^9)</f>
        <v>584.19060000000002</v>
      </c>
    </row>
    <row r="13567" spans="1:21" x14ac:dyDescent="0.35">
      <c r="A13567" t="s">
        <v>3202</v>
      </c>
      <c r="B13567" t="s">
        <v>3239</v>
      </c>
      <c r="C13567" t="str">
        <f>SUBSTITUTE(Table1[[#This Row],[Fuel]],", ",",")</f>
        <v>fossil gas: natural gas</v>
      </c>
      <c r="D13567" t="s">
        <v>3239</v>
      </c>
      <c r="H13567" t="s">
        <v>3436</v>
      </c>
      <c r="I13567">
        <v>37.5</v>
      </c>
      <c r="J13567" t="s">
        <v>3446</v>
      </c>
      <c r="K13567">
        <v>1999</v>
      </c>
      <c r="L13567" t="s">
        <v>29</v>
      </c>
      <c r="M13567" t="s">
        <v>29</v>
      </c>
      <c r="N13567">
        <v>26.534675</v>
      </c>
      <c r="O13567">
        <v>53.987400000000001</v>
      </c>
      <c r="P13567" t="s">
        <v>3522</v>
      </c>
      <c r="Q13567" s="3">
        <f>Table1[[#This Row],[Capacity (MW)]]*0.395*8760*10^-6</f>
        <v>0.1297575</v>
      </c>
      <c r="R13567" s="3" cm="1">
        <f t="array" ref="R13567">AVERAGE(VLOOKUP(_xlfn.TEXTSPLIT(Table1[[#This Row],[Fuel (no space after comma)]], ","), FuelList_Final_EF!$A$2:$B$65, 2, FALSE))</f>
        <v>53.06</v>
      </c>
      <c r="S13567" s="3">
        <f>Table1[[#This Row],[Generation (TWh)]]*10^9*VLOOKUP(Table1[[#This Row],[Turbine/Engine Technology]],Technology_HR!$A$2:$B$11,2,FALSE)*10^-6</f>
        <v>1428630.075</v>
      </c>
      <c r="T13567" s="5">
        <f>Table1[[#This Row],[Fuel Consumption (mmBtu)]]*Table1[[#This Row],[Emission Factor (kg CO2/ mmBtu)]]*10^3</f>
        <v>75803111779.5</v>
      </c>
      <c r="U13567" s="3">
        <f>Table1[[#This Row],[Emissions (g CO2)]]/(Table1[[#This Row],[Generation (TWh)]]*10^9)</f>
        <v>584.19060000000002</v>
      </c>
    </row>
    <row r="13568" spans="1:21" x14ac:dyDescent="0.35">
      <c r="A13568" t="s">
        <v>3202</v>
      </c>
      <c r="B13568" t="s">
        <v>3239</v>
      </c>
      <c r="C13568" t="str">
        <f>SUBSTITUTE(Table1[[#This Row],[Fuel]],", ",",")</f>
        <v>fossil gas: natural gas</v>
      </c>
      <c r="D13568" t="s">
        <v>3239</v>
      </c>
      <c r="H13568" t="s">
        <v>3436</v>
      </c>
      <c r="I13568">
        <v>24.3</v>
      </c>
      <c r="J13568" t="s">
        <v>3446</v>
      </c>
      <c r="K13568">
        <v>2007</v>
      </c>
      <c r="L13568" t="s">
        <v>29</v>
      </c>
      <c r="M13568" t="s">
        <v>29</v>
      </c>
      <c r="N13568">
        <v>26.534675</v>
      </c>
      <c r="O13568">
        <v>53.987400000000001</v>
      </c>
      <c r="P13568" t="s">
        <v>3522</v>
      </c>
      <c r="Q13568" s="3">
        <f>Table1[[#This Row],[Capacity (MW)]]*0.395*8760*10^-6</f>
        <v>8.4082860000000009E-2</v>
      </c>
      <c r="R13568" s="3" cm="1">
        <f t="array" ref="R13568">AVERAGE(VLOOKUP(_xlfn.TEXTSPLIT(Table1[[#This Row],[Fuel (no space after comma)]], ","), FuelList_Final_EF!$A$2:$B$65, 2, FALSE))</f>
        <v>53.06</v>
      </c>
      <c r="S13568" s="3">
        <f>Table1[[#This Row],[Generation (TWh)]]*10^9*VLOOKUP(Table1[[#This Row],[Turbine/Engine Technology]],Technology_HR!$A$2:$B$11,2,FALSE)*10^-6</f>
        <v>925752.28860000009</v>
      </c>
      <c r="T13568" s="5">
        <f>Table1[[#This Row],[Fuel Consumption (mmBtu)]]*Table1[[#This Row],[Emission Factor (kg CO2/ mmBtu)]]*10^3</f>
        <v>49120416433.116005</v>
      </c>
      <c r="U13568" s="3">
        <f>Table1[[#This Row],[Emissions (g CO2)]]/(Table1[[#This Row],[Generation (TWh)]]*10^9)</f>
        <v>584.1905999999999</v>
      </c>
    </row>
    <row r="13569" spans="1:21" x14ac:dyDescent="0.35">
      <c r="A13569" t="s">
        <v>3202</v>
      </c>
      <c r="B13569" t="s">
        <v>3239</v>
      </c>
      <c r="C13569" t="str">
        <f>SUBSTITUTE(Table1[[#This Row],[Fuel]],", ",",")</f>
        <v>fossil gas: natural gas</v>
      </c>
      <c r="D13569" t="s">
        <v>3239</v>
      </c>
      <c r="H13569" t="s">
        <v>3436</v>
      </c>
      <c r="I13569">
        <v>23.5</v>
      </c>
      <c r="J13569" t="s">
        <v>3446</v>
      </c>
      <c r="K13569">
        <v>2006</v>
      </c>
      <c r="L13569" t="s">
        <v>29</v>
      </c>
      <c r="M13569" t="s">
        <v>29</v>
      </c>
      <c r="N13569">
        <v>26.534675</v>
      </c>
      <c r="O13569">
        <v>53.987400000000001</v>
      </c>
      <c r="P13569" t="s">
        <v>3522</v>
      </c>
      <c r="Q13569" s="3">
        <f>Table1[[#This Row],[Capacity (MW)]]*0.395*8760*10^-6</f>
        <v>8.1314700000000004E-2</v>
      </c>
      <c r="R13569" s="3" cm="1">
        <f t="array" ref="R13569">AVERAGE(VLOOKUP(_xlfn.TEXTSPLIT(Table1[[#This Row],[Fuel (no space after comma)]], ","), FuelList_Final_EF!$A$2:$B$65, 2, FALSE))</f>
        <v>53.06</v>
      </c>
      <c r="S13569" s="3">
        <f>Table1[[#This Row],[Generation (TWh)]]*10^9*VLOOKUP(Table1[[#This Row],[Turbine/Engine Technology]],Technology_HR!$A$2:$B$11,2,FALSE)*10^-6</f>
        <v>895274.84699999995</v>
      </c>
      <c r="T13569" s="5">
        <f>Table1[[#This Row],[Fuel Consumption (mmBtu)]]*Table1[[#This Row],[Emission Factor (kg CO2/ mmBtu)]]*10^3</f>
        <v>47503283381.82</v>
      </c>
      <c r="U13569" s="3">
        <f>Table1[[#This Row],[Emissions (g CO2)]]/(Table1[[#This Row],[Generation (TWh)]]*10^9)</f>
        <v>584.19060000000002</v>
      </c>
    </row>
    <row r="13570" spans="1:21" x14ac:dyDescent="0.35">
      <c r="A13570" t="s">
        <v>3202</v>
      </c>
      <c r="B13570" t="s">
        <v>3239</v>
      </c>
      <c r="C13570" t="str">
        <f>SUBSTITUTE(Table1[[#This Row],[Fuel]],", ",",")</f>
        <v>fossil gas: natural gas</v>
      </c>
      <c r="D13570" t="s">
        <v>3239</v>
      </c>
      <c r="H13570" t="s">
        <v>3436</v>
      </c>
      <c r="I13570">
        <v>23.5</v>
      </c>
      <c r="J13570" t="s">
        <v>3446</v>
      </c>
      <c r="K13570">
        <v>2007</v>
      </c>
      <c r="L13570" t="s">
        <v>29</v>
      </c>
      <c r="M13570" t="s">
        <v>29</v>
      </c>
      <c r="N13570">
        <v>26.534675</v>
      </c>
      <c r="O13570">
        <v>53.987400000000001</v>
      </c>
      <c r="P13570" t="s">
        <v>3522</v>
      </c>
      <c r="Q13570" s="3">
        <f>Table1[[#This Row],[Capacity (MW)]]*0.395*8760*10^-6</f>
        <v>8.1314700000000004E-2</v>
      </c>
      <c r="R13570" s="3" cm="1">
        <f t="array" ref="R13570">AVERAGE(VLOOKUP(_xlfn.TEXTSPLIT(Table1[[#This Row],[Fuel (no space after comma)]], ","), FuelList_Final_EF!$A$2:$B$65, 2, FALSE))</f>
        <v>53.06</v>
      </c>
      <c r="S13570" s="3">
        <f>Table1[[#This Row],[Generation (TWh)]]*10^9*VLOOKUP(Table1[[#This Row],[Turbine/Engine Technology]],Technology_HR!$A$2:$B$11,2,FALSE)*10^-6</f>
        <v>895274.84699999995</v>
      </c>
      <c r="T13570" s="5">
        <f>Table1[[#This Row],[Fuel Consumption (mmBtu)]]*Table1[[#This Row],[Emission Factor (kg CO2/ mmBtu)]]*10^3</f>
        <v>47503283381.82</v>
      </c>
      <c r="U13570" s="3">
        <f>Table1[[#This Row],[Emissions (g CO2)]]/(Table1[[#This Row],[Generation (TWh)]]*10^9)</f>
        <v>584.19060000000002</v>
      </c>
    </row>
    <row r="13571" spans="1:21" x14ac:dyDescent="0.35">
      <c r="A13571" t="s">
        <v>1286</v>
      </c>
      <c r="B13571" t="s">
        <v>3239</v>
      </c>
      <c r="C13571" t="str">
        <f>SUBSTITUTE(Table1[[#This Row],[Fuel]],", ",",")</f>
        <v>fossil gas: natural gas</v>
      </c>
      <c r="D13571" t="s">
        <v>3239</v>
      </c>
      <c r="H13571" t="s">
        <v>3437</v>
      </c>
      <c r="I13571">
        <v>7.5</v>
      </c>
      <c r="J13571" t="s">
        <v>3446</v>
      </c>
      <c r="K13571">
        <v>2016</v>
      </c>
      <c r="L13571" t="s">
        <v>29</v>
      </c>
      <c r="M13571" t="s">
        <v>29</v>
      </c>
      <c r="N13571">
        <v>26.499199000000001</v>
      </c>
      <c r="O13571">
        <v>54.003929999999997</v>
      </c>
      <c r="P13571" t="s">
        <v>3522</v>
      </c>
      <c r="Q13571" s="3">
        <f>Table1[[#This Row],[Capacity (MW)]]*0.395*8760*10^-6</f>
        <v>2.5951500000000002E-2</v>
      </c>
      <c r="R13571" s="3" cm="1">
        <f t="array" ref="R13571">AVERAGE(VLOOKUP(_xlfn.TEXTSPLIT(Table1[[#This Row],[Fuel (no space after comma)]], ","), FuelList_Final_EF!$A$2:$B$65, 2, FALSE))</f>
        <v>53.06</v>
      </c>
      <c r="S13571" s="3">
        <f>Table1[[#This Row],[Generation (TWh)]]*10^9*VLOOKUP(Table1[[#This Row],[Turbine/Engine Technology]],Technology_HR!$A$2:$B$11,2,FALSE)*10^-6</f>
        <v>230968.35</v>
      </c>
      <c r="T13571" s="5">
        <f>Table1[[#This Row],[Fuel Consumption (mmBtu)]]*Table1[[#This Row],[Emission Factor (kg CO2/ mmBtu)]]*10^3</f>
        <v>12255180651</v>
      </c>
      <c r="U13571" s="3">
        <f>Table1[[#This Row],[Emissions (g CO2)]]/(Table1[[#This Row],[Generation (TWh)]]*10^9)</f>
        <v>472.23399999999992</v>
      </c>
    </row>
    <row r="13572" spans="1:21" x14ac:dyDescent="0.35">
      <c r="A13572" t="s">
        <v>2045</v>
      </c>
      <c r="B13572" t="s">
        <v>3239</v>
      </c>
      <c r="C13572" t="str">
        <f>SUBSTITUTE(Table1[[#This Row],[Fuel]],", ",",")</f>
        <v>fossil gas: natural gas</v>
      </c>
      <c r="D13572" t="s">
        <v>3239</v>
      </c>
      <c r="H13572" t="s">
        <v>3437</v>
      </c>
      <c r="I13572">
        <v>26.1</v>
      </c>
      <c r="J13572" t="s">
        <v>3446</v>
      </c>
      <c r="K13572">
        <v>2015</v>
      </c>
      <c r="L13572" t="s">
        <v>29</v>
      </c>
      <c r="M13572" t="s">
        <v>29</v>
      </c>
      <c r="N13572">
        <v>-2.0596999999999999</v>
      </c>
      <c r="O13572">
        <v>29.348199999999999</v>
      </c>
      <c r="P13572" t="s">
        <v>3579</v>
      </c>
      <c r="Q13572" s="3">
        <f>Table1[[#This Row],[Capacity (MW)]]*0.395*8760*10^-6</f>
        <v>9.0311220000000011E-2</v>
      </c>
      <c r="R13572" s="3" cm="1">
        <f t="array" ref="R13572">AVERAGE(VLOOKUP(_xlfn.TEXTSPLIT(Table1[[#This Row],[Fuel (no space after comma)]], ","), FuelList_Final_EF!$A$2:$B$65, 2, FALSE))</f>
        <v>53.06</v>
      </c>
      <c r="S13572" s="3">
        <f>Table1[[#This Row],[Generation (TWh)]]*10^9*VLOOKUP(Table1[[#This Row],[Turbine/Engine Technology]],Technology_HR!$A$2:$B$11,2,FALSE)*10^-6</f>
        <v>803769.85800000012</v>
      </c>
      <c r="T13572" s="5">
        <f>Table1[[#This Row],[Fuel Consumption (mmBtu)]]*Table1[[#This Row],[Emission Factor (kg CO2/ mmBtu)]]*10^3</f>
        <v>42648028665.480011</v>
      </c>
      <c r="U13572" s="3">
        <f>Table1[[#This Row],[Emissions (g CO2)]]/(Table1[[#This Row],[Generation (TWh)]]*10^9)</f>
        <v>472.23400000000004</v>
      </c>
    </row>
    <row r="13573" spans="1:21" x14ac:dyDescent="0.35">
      <c r="A13573" t="s">
        <v>1802</v>
      </c>
      <c r="B13573" t="s">
        <v>3241</v>
      </c>
      <c r="C13573" t="str">
        <f>SUBSTITUTE(Table1[[#This Row],[Fuel]],", ",",")</f>
        <v>fossil liquids: heavy fuel oil</v>
      </c>
      <c r="D13573" t="s">
        <v>3241</v>
      </c>
      <c r="H13573" t="s">
        <v>3440</v>
      </c>
      <c r="I13573">
        <v>8</v>
      </c>
      <c r="J13573" t="s">
        <v>3446</v>
      </c>
      <c r="K13573">
        <v>1994</v>
      </c>
      <c r="L13573" t="s">
        <v>29</v>
      </c>
      <c r="M13573" t="s">
        <v>29</v>
      </c>
      <c r="N13573">
        <v>31.263345999999999</v>
      </c>
      <c r="O13573">
        <v>74.187707000000003</v>
      </c>
      <c r="P13573" t="s">
        <v>3565</v>
      </c>
      <c r="Q13573" s="3">
        <f>Table1[[#This Row],[Capacity (MW)]]*0.395*8760*10^-6</f>
        <v>2.7681600000000001E-2</v>
      </c>
      <c r="R13573" s="3" cm="1">
        <f t="array" ref="R13573">AVERAGE(VLOOKUP(_xlfn.TEXTSPLIT(Table1[[#This Row],[Fuel (no space after comma)]], ","), FuelList_Final_EF!$A$2:$B$65, 2, FALSE))</f>
        <v>81.602530311017389</v>
      </c>
      <c r="S13573" s="3">
        <f>Table1[[#This Row],[Generation (TWh)]]*10^9*VLOOKUP(Table1[[#This Row],[Turbine/Engine Technology]],Technology_HR!$A$2:$B$11,2,FALSE)*10^-6</f>
        <v>284705.25599999999</v>
      </c>
      <c r="T13573" s="5">
        <f>Table1[[#This Row],[Fuel Consumption (mmBtu)]]*Table1[[#This Row],[Emission Factor (kg CO2/ mmBtu)]]*10^3</f>
        <v>23232669282.445965</v>
      </c>
      <c r="U13573" s="3">
        <f>Table1[[#This Row],[Emissions (g CO2)]]/(Table1[[#This Row],[Generation (TWh)]]*10^9)</f>
        <v>839.28202424881385</v>
      </c>
    </row>
    <row r="13574" spans="1:21" x14ac:dyDescent="0.35">
      <c r="A13574" t="s">
        <v>340</v>
      </c>
      <c r="B13574" t="s">
        <v>3277</v>
      </c>
      <c r="C13574" t="str">
        <f>SUBSTITUTE(Table1[[#This Row],[Fuel]],", ",",")</f>
        <v>fossil liquids: heavy fuel oil,fossil liquids: diesel</v>
      </c>
      <c r="D13574" t="s">
        <v>3241</v>
      </c>
      <c r="E13574" t="s">
        <v>3258</v>
      </c>
      <c r="H13574" t="s">
        <v>3437</v>
      </c>
      <c r="I13574">
        <v>36</v>
      </c>
      <c r="J13574" t="s">
        <v>3446</v>
      </c>
      <c r="K13574">
        <v>2014</v>
      </c>
      <c r="L13574" t="s">
        <v>29</v>
      </c>
      <c r="M13574" t="s">
        <v>29</v>
      </c>
      <c r="N13574">
        <v>12.251144999999999</v>
      </c>
      <c r="O13574">
        <v>-1.575717</v>
      </c>
      <c r="P13574" t="s">
        <v>3477</v>
      </c>
      <c r="Q13574" s="3">
        <f>Table1[[#This Row],[Capacity (MW)]]*0.395*8760*10^-6</f>
        <v>0.1245672</v>
      </c>
      <c r="R13574" s="3" cm="1">
        <f t="array" ref="R13574">AVERAGE(VLOOKUP(_xlfn.TEXTSPLIT(Table1[[#This Row],[Fuel (no space after comma)]], ","), FuelList_Final_EF!$A$2:$B$65, 2, FALSE))</f>
        <v>79.854606304394977</v>
      </c>
      <c r="S13574" s="3">
        <f>Table1[[#This Row],[Generation (TWh)]]*10^9*VLOOKUP(Table1[[#This Row],[Turbine/Engine Technology]],Technology_HR!$A$2:$B$11,2,FALSE)*10^-6</f>
        <v>1108648.0799999998</v>
      </c>
      <c r="T13574" s="5">
        <f>Table1[[#This Row],[Fuel Consumption (mmBtu)]]*Table1[[#This Row],[Emission Factor (kg CO2/ mmBtu)]]*10^3</f>
        <v>88530655958.523376</v>
      </c>
      <c r="U13574" s="3">
        <f>Table1[[#This Row],[Emissions (g CO2)]]/(Table1[[#This Row],[Generation (TWh)]]*10^9)</f>
        <v>710.70599610911518</v>
      </c>
    </row>
    <row r="13575" spans="1:21" x14ac:dyDescent="0.35">
      <c r="A13575" t="s">
        <v>3203</v>
      </c>
      <c r="B13575" t="s">
        <v>3239</v>
      </c>
      <c r="C13575" t="str">
        <f>SUBSTITUTE(Table1[[#This Row],[Fuel]],", ",",")</f>
        <v>fossil gas: natural gas</v>
      </c>
      <c r="D13575" t="s">
        <v>3239</v>
      </c>
      <c r="H13575" t="s">
        <v>3436</v>
      </c>
      <c r="I13575">
        <v>40</v>
      </c>
      <c r="J13575" t="s">
        <v>3446</v>
      </c>
      <c r="K13575" t="s">
        <v>29</v>
      </c>
      <c r="L13575" t="s">
        <v>29</v>
      </c>
      <c r="M13575" t="s">
        <v>29</v>
      </c>
      <c r="N13575">
        <v>-21.010213</v>
      </c>
      <c r="O13575">
        <v>164.68393499999999</v>
      </c>
      <c r="P13575" t="s">
        <v>3557</v>
      </c>
      <c r="Q13575" s="3">
        <f>Table1[[#This Row],[Capacity (MW)]]*0.395*8760*10^-6</f>
        <v>0.138408</v>
      </c>
      <c r="R13575" s="3" cm="1">
        <f t="array" ref="R13575">AVERAGE(VLOOKUP(_xlfn.TEXTSPLIT(Table1[[#This Row],[Fuel (no space after comma)]], ","), FuelList_Final_EF!$A$2:$B$65, 2, FALSE))</f>
        <v>53.06</v>
      </c>
      <c r="S13575" s="3">
        <f>Table1[[#This Row],[Generation (TWh)]]*10^9*VLOOKUP(Table1[[#This Row],[Turbine/Engine Technology]],Technology_HR!$A$2:$B$11,2,FALSE)*10^-6</f>
        <v>1523872.0799999998</v>
      </c>
      <c r="T13575" s="5">
        <f>Table1[[#This Row],[Fuel Consumption (mmBtu)]]*Table1[[#This Row],[Emission Factor (kg CO2/ mmBtu)]]*10^3</f>
        <v>80856652564.799988</v>
      </c>
      <c r="U13575" s="3">
        <f>Table1[[#This Row],[Emissions (g CO2)]]/(Table1[[#This Row],[Generation (TWh)]]*10^9)</f>
        <v>584.1905999999999</v>
      </c>
    </row>
    <row r="13576" spans="1:21" x14ac:dyDescent="0.35">
      <c r="A13576" t="s">
        <v>3203</v>
      </c>
      <c r="B13576" t="s">
        <v>3239</v>
      </c>
      <c r="C13576" t="str">
        <f>SUBSTITUTE(Table1[[#This Row],[Fuel]],", ",",")</f>
        <v>fossil gas: natural gas</v>
      </c>
      <c r="D13576" t="s">
        <v>3239</v>
      </c>
      <c r="H13576" t="s">
        <v>3436</v>
      </c>
      <c r="I13576">
        <v>40</v>
      </c>
      <c r="J13576" t="s">
        <v>3446</v>
      </c>
      <c r="K13576" t="s">
        <v>29</v>
      </c>
      <c r="L13576" t="s">
        <v>29</v>
      </c>
      <c r="M13576" t="s">
        <v>29</v>
      </c>
      <c r="N13576">
        <v>-21.010213</v>
      </c>
      <c r="O13576">
        <v>164.68393499999999</v>
      </c>
      <c r="P13576" t="s">
        <v>3557</v>
      </c>
      <c r="Q13576" s="3">
        <f>Table1[[#This Row],[Capacity (MW)]]*0.395*8760*10^-6</f>
        <v>0.138408</v>
      </c>
      <c r="R13576" s="3" cm="1">
        <f t="array" ref="R13576">AVERAGE(VLOOKUP(_xlfn.TEXTSPLIT(Table1[[#This Row],[Fuel (no space after comma)]], ","), FuelList_Final_EF!$A$2:$B$65, 2, FALSE))</f>
        <v>53.06</v>
      </c>
      <c r="S13576" s="3">
        <f>Table1[[#This Row],[Generation (TWh)]]*10^9*VLOOKUP(Table1[[#This Row],[Turbine/Engine Technology]],Technology_HR!$A$2:$B$11,2,FALSE)*10^-6</f>
        <v>1523872.0799999998</v>
      </c>
      <c r="T13576" s="5">
        <f>Table1[[#This Row],[Fuel Consumption (mmBtu)]]*Table1[[#This Row],[Emission Factor (kg CO2/ mmBtu)]]*10^3</f>
        <v>80856652564.799988</v>
      </c>
      <c r="U13576" s="3">
        <f>Table1[[#This Row],[Emissions (g CO2)]]/(Table1[[#This Row],[Generation (TWh)]]*10^9)</f>
        <v>584.1905999999999</v>
      </c>
    </row>
    <row r="13577" spans="1:21" x14ac:dyDescent="0.35">
      <c r="A13577" t="s">
        <v>29</v>
      </c>
      <c r="B13577" t="s">
        <v>3258</v>
      </c>
      <c r="C13577" t="str">
        <f>SUBSTITUTE(Table1[[#This Row],[Fuel]],", ",",")</f>
        <v>fossil liquids: diesel</v>
      </c>
      <c r="D13577" t="s">
        <v>3258</v>
      </c>
      <c r="H13577" t="s">
        <v>3437</v>
      </c>
      <c r="I13577">
        <v>41</v>
      </c>
      <c r="J13577" t="s">
        <v>3446</v>
      </c>
      <c r="K13577" t="s">
        <v>29</v>
      </c>
      <c r="L13577" t="s">
        <v>29</v>
      </c>
      <c r="M13577" t="s">
        <v>29</v>
      </c>
      <c r="N13577">
        <v>13.453939999999999</v>
      </c>
      <c r="O13577">
        <v>-16.69623</v>
      </c>
      <c r="P13577" t="s">
        <v>3624</v>
      </c>
      <c r="Q13577" s="3">
        <f>Table1[[#This Row],[Capacity (MW)]]*0.395*8760*10^-6</f>
        <v>0.1418682</v>
      </c>
      <c r="R13577" s="3" cm="1">
        <f t="array" ref="R13577">AVERAGE(VLOOKUP(_xlfn.TEXTSPLIT(Table1[[#This Row],[Fuel (no space after comma)]], ","), FuelList_Final_EF!$A$2:$B$65, 2, FALSE))</f>
        <v>78.106682297772565</v>
      </c>
      <c r="S13577" s="3">
        <f>Table1[[#This Row],[Generation (TWh)]]*10^9*VLOOKUP(Table1[[#This Row],[Turbine/Engine Technology]],Technology_HR!$A$2:$B$11,2,FALSE)*10^-6</f>
        <v>1262626.98</v>
      </c>
      <c r="T13577" s="5">
        <f>Table1[[#This Row],[Fuel Consumption (mmBtu)]]*Table1[[#This Row],[Emission Factor (kg CO2/ mmBtu)]]*10^3</f>
        <v>98619604387.456024</v>
      </c>
      <c r="U13577" s="3">
        <f>Table1[[#This Row],[Emissions (g CO2)]]/(Table1[[#This Row],[Generation (TWh)]]*10^9)</f>
        <v>695.14947245017572</v>
      </c>
    </row>
    <row r="13578" spans="1:21" x14ac:dyDescent="0.35">
      <c r="A13578" t="s">
        <v>932</v>
      </c>
      <c r="B13578" t="s">
        <v>3295</v>
      </c>
      <c r="C13578" t="str">
        <f>SUBSTITUTE(Table1[[#This Row],[Fuel]],", ",",")</f>
        <v>fossil liquids: diesel,fossil liquids: heavy fuel oil</v>
      </c>
      <c r="D13578" t="s">
        <v>3258</v>
      </c>
      <c r="E13578" t="s">
        <v>3241</v>
      </c>
      <c r="H13578" t="s">
        <v>3436</v>
      </c>
      <c r="I13578">
        <v>20</v>
      </c>
      <c r="J13578" t="s">
        <v>3446</v>
      </c>
      <c r="K13578">
        <v>1993</v>
      </c>
      <c r="L13578" t="s">
        <v>29</v>
      </c>
      <c r="M13578">
        <v>2027</v>
      </c>
      <c r="N13578">
        <v>5.1628030000000003</v>
      </c>
      <c r="O13578">
        <v>-52.670054</v>
      </c>
      <c r="P13578" t="s">
        <v>3628</v>
      </c>
      <c r="Q13578" s="3">
        <f>Table1[[#This Row],[Capacity (MW)]]*0.395*8760*10^-6</f>
        <v>6.9204000000000002E-2</v>
      </c>
      <c r="R13578" s="3" cm="1">
        <f t="array" ref="R13578">AVERAGE(VLOOKUP(_xlfn.TEXTSPLIT(Table1[[#This Row],[Fuel (no space after comma)]], ","), FuelList_Final_EF!$A$2:$B$65, 2, FALSE))</f>
        <v>79.854606304394977</v>
      </c>
      <c r="S13578" s="3">
        <f>Table1[[#This Row],[Generation (TWh)]]*10^9*VLOOKUP(Table1[[#This Row],[Turbine/Engine Technology]],Technology_HR!$A$2:$B$11,2,FALSE)*10^-6</f>
        <v>761936.03999999992</v>
      </c>
      <c r="T13578" s="5">
        <f>Table1[[#This Row],[Fuel Consumption (mmBtu)]]*Table1[[#This Row],[Emission Factor (kg CO2/ mmBtu)]]*10^3</f>
        <v>60844102503.329742</v>
      </c>
      <c r="U13578" s="3">
        <f>Table1[[#This Row],[Emissions (g CO2)]]/(Table1[[#This Row],[Generation (TWh)]]*10^9)</f>
        <v>879.19921541138865</v>
      </c>
    </row>
    <row r="13579" spans="1:21" x14ac:dyDescent="0.35">
      <c r="A13579" t="s">
        <v>932</v>
      </c>
      <c r="B13579" t="s">
        <v>3295</v>
      </c>
      <c r="C13579" t="str">
        <f>SUBSTITUTE(Table1[[#This Row],[Fuel]],", ",",")</f>
        <v>fossil liquids: diesel,fossil liquids: heavy fuel oil</v>
      </c>
      <c r="D13579" t="s">
        <v>3258</v>
      </c>
      <c r="E13579" t="s">
        <v>3241</v>
      </c>
      <c r="H13579" t="s">
        <v>3436</v>
      </c>
      <c r="I13579">
        <v>20</v>
      </c>
      <c r="J13579" t="s">
        <v>3446</v>
      </c>
      <c r="K13579">
        <v>2014</v>
      </c>
      <c r="L13579" t="s">
        <v>29</v>
      </c>
      <c r="M13579">
        <v>2027</v>
      </c>
      <c r="N13579">
        <v>5.1628030000000003</v>
      </c>
      <c r="O13579">
        <v>-52.670054</v>
      </c>
      <c r="P13579" t="s">
        <v>3628</v>
      </c>
      <c r="Q13579" s="3">
        <f>Table1[[#This Row],[Capacity (MW)]]*0.395*8760*10^-6</f>
        <v>6.9204000000000002E-2</v>
      </c>
      <c r="R13579" s="3" cm="1">
        <f t="array" ref="R13579">AVERAGE(VLOOKUP(_xlfn.TEXTSPLIT(Table1[[#This Row],[Fuel (no space after comma)]], ","), FuelList_Final_EF!$A$2:$B$65, 2, FALSE))</f>
        <v>79.854606304394977</v>
      </c>
      <c r="S13579" s="3">
        <f>Table1[[#This Row],[Generation (TWh)]]*10^9*VLOOKUP(Table1[[#This Row],[Turbine/Engine Technology]],Technology_HR!$A$2:$B$11,2,FALSE)*10^-6</f>
        <v>761936.03999999992</v>
      </c>
      <c r="T13579" s="5">
        <f>Table1[[#This Row],[Fuel Consumption (mmBtu)]]*Table1[[#This Row],[Emission Factor (kg CO2/ mmBtu)]]*10^3</f>
        <v>60844102503.329742</v>
      </c>
      <c r="U13579" s="3">
        <f>Table1[[#This Row],[Emissions (g CO2)]]/(Table1[[#This Row],[Generation (TWh)]]*10^9)</f>
        <v>879.19921541138865</v>
      </c>
    </row>
    <row r="13580" spans="1:21" x14ac:dyDescent="0.35">
      <c r="A13580" t="s">
        <v>3204</v>
      </c>
      <c r="B13580" t="s">
        <v>3241</v>
      </c>
      <c r="C13580" t="str">
        <f>SUBSTITUTE(Table1[[#This Row],[Fuel]],", ",",")</f>
        <v>fossil liquids: heavy fuel oil</v>
      </c>
      <c r="D13580" t="s">
        <v>3241</v>
      </c>
      <c r="H13580" t="s">
        <v>3437</v>
      </c>
      <c r="I13580">
        <v>35</v>
      </c>
      <c r="J13580" t="s">
        <v>3446</v>
      </c>
      <c r="K13580">
        <v>2009</v>
      </c>
      <c r="L13580" t="s">
        <v>29</v>
      </c>
      <c r="M13580" t="s">
        <v>29</v>
      </c>
      <c r="N13580">
        <v>14.16427</v>
      </c>
      <c r="O13580">
        <v>-14.645775</v>
      </c>
      <c r="P13580" t="s">
        <v>3581</v>
      </c>
      <c r="Q13580" s="3">
        <f>Table1[[#This Row],[Capacity (MW)]]*0.395*8760*10^-6</f>
        <v>0.12110700000000001</v>
      </c>
      <c r="R13580" s="3" cm="1">
        <f t="array" ref="R13580">AVERAGE(VLOOKUP(_xlfn.TEXTSPLIT(Table1[[#This Row],[Fuel (no space after comma)]], ","), FuelList_Final_EF!$A$2:$B$65, 2, FALSE))</f>
        <v>81.602530311017389</v>
      </c>
      <c r="S13580" s="3">
        <f>Table1[[#This Row],[Generation (TWh)]]*10^9*VLOOKUP(Table1[[#This Row],[Turbine/Engine Technology]],Technology_HR!$A$2:$B$11,2,FALSE)*10^-6</f>
        <v>1077852.3</v>
      </c>
      <c r="T13580" s="5">
        <f>Table1[[#This Row],[Fuel Consumption (mmBtu)]]*Table1[[#This Row],[Emission Factor (kg CO2/ mmBtu)]]*10^3</f>
        <v>87955474981.54982</v>
      </c>
      <c r="U13580" s="3">
        <f>Table1[[#This Row],[Emissions (g CO2)]]/(Table1[[#This Row],[Generation (TWh)]]*10^9)</f>
        <v>726.26251976805486</v>
      </c>
    </row>
    <row r="13581" spans="1:21" x14ac:dyDescent="0.35">
      <c r="A13581" t="s">
        <v>2350</v>
      </c>
      <c r="B13581" t="s">
        <v>3239</v>
      </c>
      <c r="C13581" t="str">
        <f>SUBSTITUTE(Table1[[#This Row],[Fuel]],", ",",")</f>
        <v>fossil gas: natural gas</v>
      </c>
      <c r="D13581" t="s">
        <v>3239</v>
      </c>
      <c r="H13581" t="s">
        <v>3436</v>
      </c>
      <c r="I13581">
        <v>31</v>
      </c>
      <c r="J13581" t="s">
        <v>3446</v>
      </c>
      <c r="K13581" t="s">
        <v>29</v>
      </c>
      <c r="L13581" t="s">
        <v>29</v>
      </c>
      <c r="M13581" t="s">
        <v>29</v>
      </c>
      <c r="N13581">
        <v>25.352699999999999</v>
      </c>
      <c r="O13581">
        <v>55.3705</v>
      </c>
      <c r="P13581" t="s">
        <v>3611</v>
      </c>
      <c r="Q13581" s="3">
        <f>Table1[[#This Row],[Capacity (MW)]]*0.395*8760*10^-6</f>
        <v>0.10726620000000001</v>
      </c>
      <c r="R13581" s="3" cm="1">
        <f t="array" ref="R13581">AVERAGE(VLOOKUP(_xlfn.TEXTSPLIT(Table1[[#This Row],[Fuel (no space after comma)]], ","), FuelList_Final_EF!$A$2:$B$65, 2, FALSE))</f>
        <v>53.06</v>
      </c>
      <c r="S13581" s="3">
        <f>Table1[[#This Row],[Generation (TWh)]]*10^9*VLOOKUP(Table1[[#This Row],[Turbine/Engine Technology]],Technology_HR!$A$2:$B$11,2,FALSE)*10^-6</f>
        <v>1181000.862</v>
      </c>
      <c r="T13581" s="5">
        <f>Table1[[#This Row],[Fuel Consumption (mmBtu)]]*Table1[[#This Row],[Emission Factor (kg CO2/ mmBtu)]]*10^3</f>
        <v>62663905737.720001</v>
      </c>
      <c r="U13581" s="3">
        <f>Table1[[#This Row],[Emissions (g CO2)]]/(Table1[[#This Row],[Generation (TWh)]]*10^9)</f>
        <v>584.19060000000002</v>
      </c>
    </row>
    <row r="13582" spans="1:21" x14ac:dyDescent="0.35">
      <c r="A13582" t="s">
        <v>2350</v>
      </c>
      <c r="B13582" t="s">
        <v>3239</v>
      </c>
      <c r="C13582" t="str">
        <f>SUBSTITUTE(Table1[[#This Row],[Fuel]],", ",",")</f>
        <v>fossil gas: natural gas</v>
      </c>
      <c r="D13582" t="s">
        <v>3239</v>
      </c>
      <c r="H13582" t="s">
        <v>3436</v>
      </c>
      <c r="I13582">
        <v>31</v>
      </c>
      <c r="J13582" t="s">
        <v>3446</v>
      </c>
      <c r="K13582" t="s">
        <v>29</v>
      </c>
      <c r="L13582" t="s">
        <v>29</v>
      </c>
      <c r="M13582" t="s">
        <v>29</v>
      </c>
      <c r="N13582">
        <v>25.352699999999999</v>
      </c>
      <c r="O13582">
        <v>55.3705</v>
      </c>
      <c r="P13582" t="s">
        <v>3611</v>
      </c>
      <c r="Q13582" s="3">
        <f>Table1[[#This Row],[Capacity (MW)]]*0.395*8760*10^-6</f>
        <v>0.10726620000000001</v>
      </c>
      <c r="R13582" s="3" cm="1">
        <f t="array" ref="R13582">AVERAGE(VLOOKUP(_xlfn.TEXTSPLIT(Table1[[#This Row],[Fuel (no space after comma)]], ","), FuelList_Final_EF!$A$2:$B$65, 2, FALSE))</f>
        <v>53.06</v>
      </c>
      <c r="S13582" s="3">
        <f>Table1[[#This Row],[Generation (TWh)]]*10^9*VLOOKUP(Table1[[#This Row],[Turbine/Engine Technology]],Technology_HR!$A$2:$B$11,2,FALSE)*10^-6</f>
        <v>1181000.862</v>
      </c>
      <c r="T13582" s="5">
        <f>Table1[[#This Row],[Fuel Consumption (mmBtu)]]*Table1[[#This Row],[Emission Factor (kg CO2/ mmBtu)]]*10^3</f>
        <v>62663905737.720001</v>
      </c>
      <c r="U13582" s="3">
        <f>Table1[[#This Row],[Emissions (g CO2)]]/(Table1[[#This Row],[Generation (TWh)]]*10^9)</f>
        <v>584.19060000000002</v>
      </c>
    </row>
    <row r="13583" spans="1:21" x14ac:dyDescent="0.35">
      <c r="A13583" t="s">
        <v>2350</v>
      </c>
      <c r="B13583" t="s">
        <v>3239</v>
      </c>
      <c r="C13583" t="str">
        <f>SUBSTITUTE(Table1[[#This Row],[Fuel]],", ",",")</f>
        <v>fossil gas: natural gas</v>
      </c>
      <c r="D13583" t="s">
        <v>3239</v>
      </c>
      <c r="H13583" t="s">
        <v>3436</v>
      </c>
      <c r="I13583">
        <v>31</v>
      </c>
      <c r="J13583" t="s">
        <v>3446</v>
      </c>
      <c r="K13583" t="s">
        <v>29</v>
      </c>
      <c r="L13583" t="s">
        <v>29</v>
      </c>
      <c r="M13583" t="s">
        <v>29</v>
      </c>
      <c r="N13583">
        <v>25.352699999999999</v>
      </c>
      <c r="O13583">
        <v>55.3705</v>
      </c>
      <c r="P13583" t="s">
        <v>3611</v>
      </c>
      <c r="Q13583" s="3">
        <f>Table1[[#This Row],[Capacity (MW)]]*0.395*8760*10^-6</f>
        <v>0.10726620000000001</v>
      </c>
      <c r="R13583" s="3" cm="1">
        <f t="array" ref="R13583">AVERAGE(VLOOKUP(_xlfn.TEXTSPLIT(Table1[[#This Row],[Fuel (no space after comma)]], ","), FuelList_Final_EF!$A$2:$B$65, 2, FALSE))</f>
        <v>53.06</v>
      </c>
      <c r="S13583" s="3">
        <f>Table1[[#This Row],[Generation (TWh)]]*10^9*VLOOKUP(Table1[[#This Row],[Turbine/Engine Technology]],Technology_HR!$A$2:$B$11,2,FALSE)*10^-6</f>
        <v>1181000.862</v>
      </c>
      <c r="T13583" s="5">
        <f>Table1[[#This Row],[Fuel Consumption (mmBtu)]]*Table1[[#This Row],[Emission Factor (kg CO2/ mmBtu)]]*10^3</f>
        <v>62663905737.720001</v>
      </c>
      <c r="U13583" s="3">
        <f>Table1[[#This Row],[Emissions (g CO2)]]/(Table1[[#This Row],[Generation (TWh)]]*10^9)</f>
        <v>584.19060000000002</v>
      </c>
    </row>
    <row r="13584" spans="1:21" x14ac:dyDescent="0.35">
      <c r="A13584" t="s">
        <v>2350</v>
      </c>
      <c r="B13584" t="s">
        <v>3239</v>
      </c>
      <c r="C13584" t="str">
        <f>SUBSTITUTE(Table1[[#This Row],[Fuel]],", ",",")</f>
        <v>fossil gas: natural gas</v>
      </c>
      <c r="D13584" t="s">
        <v>3239</v>
      </c>
      <c r="H13584" t="s">
        <v>3436</v>
      </c>
      <c r="I13584">
        <v>31</v>
      </c>
      <c r="J13584" t="s">
        <v>3446</v>
      </c>
      <c r="K13584" t="s">
        <v>29</v>
      </c>
      <c r="L13584" t="s">
        <v>29</v>
      </c>
      <c r="M13584" t="s">
        <v>29</v>
      </c>
      <c r="N13584">
        <v>25.352699999999999</v>
      </c>
      <c r="O13584">
        <v>55.3705</v>
      </c>
      <c r="P13584" t="s">
        <v>3611</v>
      </c>
      <c r="Q13584" s="3">
        <f>Table1[[#This Row],[Capacity (MW)]]*0.395*8760*10^-6</f>
        <v>0.10726620000000001</v>
      </c>
      <c r="R13584" s="3" cm="1">
        <f t="array" ref="R13584">AVERAGE(VLOOKUP(_xlfn.TEXTSPLIT(Table1[[#This Row],[Fuel (no space after comma)]], ","), FuelList_Final_EF!$A$2:$B$65, 2, FALSE))</f>
        <v>53.06</v>
      </c>
      <c r="S13584" s="3">
        <f>Table1[[#This Row],[Generation (TWh)]]*10^9*VLOOKUP(Table1[[#This Row],[Turbine/Engine Technology]],Technology_HR!$A$2:$B$11,2,FALSE)*10^-6</f>
        <v>1181000.862</v>
      </c>
      <c r="T13584" s="5">
        <f>Table1[[#This Row],[Fuel Consumption (mmBtu)]]*Table1[[#This Row],[Emission Factor (kg CO2/ mmBtu)]]*10^3</f>
        <v>62663905737.720001</v>
      </c>
      <c r="U13584" s="3">
        <f>Table1[[#This Row],[Emissions (g CO2)]]/(Table1[[#This Row],[Generation (TWh)]]*10^9)</f>
        <v>584.19060000000002</v>
      </c>
    </row>
    <row r="13585" spans="1:21" x14ac:dyDescent="0.35">
      <c r="A13585" t="s">
        <v>2350</v>
      </c>
      <c r="B13585" t="s">
        <v>3239</v>
      </c>
      <c r="C13585" t="str">
        <f>SUBSTITUTE(Table1[[#This Row],[Fuel]],", ",",")</f>
        <v>fossil gas: natural gas</v>
      </c>
      <c r="D13585" t="s">
        <v>3239</v>
      </c>
      <c r="H13585" t="s">
        <v>3436</v>
      </c>
      <c r="I13585">
        <v>31</v>
      </c>
      <c r="J13585" t="s">
        <v>3446</v>
      </c>
      <c r="K13585" t="s">
        <v>29</v>
      </c>
      <c r="L13585" t="s">
        <v>29</v>
      </c>
      <c r="M13585" t="s">
        <v>29</v>
      </c>
      <c r="N13585">
        <v>25.352699999999999</v>
      </c>
      <c r="O13585">
        <v>55.3705</v>
      </c>
      <c r="P13585" t="s">
        <v>3611</v>
      </c>
      <c r="Q13585" s="3">
        <f>Table1[[#This Row],[Capacity (MW)]]*0.395*8760*10^-6</f>
        <v>0.10726620000000001</v>
      </c>
      <c r="R13585" s="3" cm="1">
        <f t="array" ref="R13585">AVERAGE(VLOOKUP(_xlfn.TEXTSPLIT(Table1[[#This Row],[Fuel (no space after comma)]], ","), FuelList_Final_EF!$A$2:$B$65, 2, FALSE))</f>
        <v>53.06</v>
      </c>
      <c r="S13585" s="3">
        <f>Table1[[#This Row],[Generation (TWh)]]*10^9*VLOOKUP(Table1[[#This Row],[Turbine/Engine Technology]],Technology_HR!$A$2:$B$11,2,FALSE)*10^-6</f>
        <v>1181000.862</v>
      </c>
      <c r="T13585" s="5">
        <f>Table1[[#This Row],[Fuel Consumption (mmBtu)]]*Table1[[#This Row],[Emission Factor (kg CO2/ mmBtu)]]*10^3</f>
        <v>62663905737.720001</v>
      </c>
      <c r="U13585" s="3">
        <f>Table1[[#This Row],[Emissions (g CO2)]]/(Table1[[#This Row],[Generation (TWh)]]*10^9)</f>
        <v>584.19060000000002</v>
      </c>
    </row>
    <row r="13586" spans="1:21" x14ac:dyDescent="0.35">
      <c r="A13586" t="s">
        <v>2350</v>
      </c>
      <c r="B13586" t="s">
        <v>3239</v>
      </c>
      <c r="C13586" t="str">
        <f>SUBSTITUTE(Table1[[#This Row],[Fuel]],", ",",")</f>
        <v>fossil gas: natural gas</v>
      </c>
      <c r="D13586" t="s">
        <v>3239</v>
      </c>
      <c r="H13586" t="s">
        <v>3436</v>
      </c>
      <c r="I13586">
        <v>31</v>
      </c>
      <c r="J13586" t="s">
        <v>3446</v>
      </c>
      <c r="K13586" t="s">
        <v>29</v>
      </c>
      <c r="L13586" t="s">
        <v>29</v>
      </c>
      <c r="M13586" t="s">
        <v>29</v>
      </c>
      <c r="N13586">
        <v>25.352699999999999</v>
      </c>
      <c r="O13586">
        <v>55.3705</v>
      </c>
      <c r="P13586" t="s">
        <v>3611</v>
      </c>
      <c r="Q13586" s="3">
        <f>Table1[[#This Row],[Capacity (MW)]]*0.395*8760*10^-6</f>
        <v>0.10726620000000001</v>
      </c>
      <c r="R13586" s="3" cm="1">
        <f t="array" ref="R13586">AVERAGE(VLOOKUP(_xlfn.TEXTSPLIT(Table1[[#This Row],[Fuel (no space after comma)]], ","), FuelList_Final_EF!$A$2:$B$65, 2, FALSE))</f>
        <v>53.06</v>
      </c>
      <c r="S13586" s="3">
        <f>Table1[[#This Row],[Generation (TWh)]]*10^9*VLOOKUP(Table1[[#This Row],[Turbine/Engine Technology]],Technology_HR!$A$2:$B$11,2,FALSE)*10^-6</f>
        <v>1181000.862</v>
      </c>
      <c r="T13586" s="5">
        <f>Table1[[#This Row],[Fuel Consumption (mmBtu)]]*Table1[[#This Row],[Emission Factor (kg CO2/ mmBtu)]]*10^3</f>
        <v>62663905737.720001</v>
      </c>
      <c r="U13586" s="3">
        <f>Table1[[#This Row],[Emissions (g CO2)]]/(Table1[[#This Row],[Generation (TWh)]]*10^9)</f>
        <v>584.19060000000002</v>
      </c>
    </row>
    <row r="13587" spans="1:21" x14ac:dyDescent="0.35">
      <c r="A13587" t="s">
        <v>2350</v>
      </c>
      <c r="B13587" t="s">
        <v>3239</v>
      </c>
      <c r="C13587" t="str">
        <f>SUBSTITUTE(Table1[[#This Row],[Fuel]],", ",",")</f>
        <v>fossil gas: natural gas</v>
      </c>
      <c r="D13587" t="s">
        <v>3239</v>
      </c>
      <c r="H13587" t="s">
        <v>3436</v>
      </c>
      <c r="I13587">
        <v>31</v>
      </c>
      <c r="J13587" t="s">
        <v>3446</v>
      </c>
      <c r="K13587" t="s">
        <v>29</v>
      </c>
      <c r="L13587" t="s">
        <v>29</v>
      </c>
      <c r="M13587" t="s">
        <v>29</v>
      </c>
      <c r="N13587">
        <v>25.352699999999999</v>
      </c>
      <c r="O13587">
        <v>55.3705</v>
      </c>
      <c r="P13587" t="s">
        <v>3611</v>
      </c>
      <c r="Q13587" s="3">
        <f>Table1[[#This Row],[Capacity (MW)]]*0.395*8760*10^-6</f>
        <v>0.10726620000000001</v>
      </c>
      <c r="R13587" s="3" cm="1">
        <f t="array" ref="R13587">AVERAGE(VLOOKUP(_xlfn.TEXTSPLIT(Table1[[#This Row],[Fuel (no space after comma)]], ","), FuelList_Final_EF!$A$2:$B$65, 2, FALSE))</f>
        <v>53.06</v>
      </c>
      <c r="S13587" s="3">
        <f>Table1[[#This Row],[Generation (TWh)]]*10^9*VLOOKUP(Table1[[#This Row],[Turbine/Engine Technology]],Technology_HR!$A$2:$B$11,2,FALSE)*10^-6</f>
        <v>1181000.862</v>
      </c>
      <c r="T13587" s="5">
        <f>Table1[[#This Row],[Fuel Consumption (mmBtu)]]*Table1[[#This Row],[Emission Factor (kg CO2/ mmBtu)]]*10^3</f>
        <v>62663905737.720001</v>
      </c>
      <c r="U13587" s="3">
        <f>Table1[[#This Row],[Emissions (g CO2)]]/(Table1[[#This Row],[Generation (TWh)]]*10^9)</f>
        <v>584.19060000000002</v>
      </c>
    </row>
    <row r="13588" spans="1:21" x14ac:dyDescent="0.35">
      <c r="A13588" t="s">
        <v>2350</v>
      </c>
      <c r="B13588" t="s">
        <v>3239</v>
      </c>
      <c r="C13588" t="str">
        <f>SUBSTITUTE(Table1[[#This Row],[Fuel]],", ",",")</f>
        <v>fossil gas: natural gas</v>
      </c>
      <c r="D13588" t="s">
        <v>3239</v>
      </c>
      <c r="H13588" t="s">
        <v>3440</v>
      </c>
      <c r="I13588">
        <v>33</v>
      </c>
      <c r="J13588" t="s">
        <v>3446</v>
      </c>
      <c r="K13588" t="s">
        <v>29</v>
      </c>
      <c r="L13588" t="s">
        <v>29</v>
      </c>
      <c r="M13588" t="s">
        <v>29</v>
      </c>
      <c r="N13588">
        <v>25.352699999999999</v>
      </c>
      <c r="O13588">
        <v>55.3705</v>
      </c>
      <c r="P13588" t="s">
        <v>3611</v>
      </c>
      <c r="Q13588" s="3">
        <f>Table1[[#This Row],[Capacity (MW)]]*0.395*8760*10^-6</f>
        <v>0.1141866</v>
      </c>
      <c r="R13588" s="3" cm="1">
        <f t="array" ref="R13588">AVERAGE(VLOOKUP(_xlfn.TEXTSPLIT(Table1[[#This Row],[Fuel (no space after comma)]], ","), FuelList_Final_EF!$A$2:$B$65, 2, FALSE))</f>
        <v>53.06</v>
      </c>
      <c r="S13588" s="3">
        <f>Table1[[#This Row],[Generation (TWh)]]*10^9*VLOOKUP(Table1[[#This Row],[Turbine/Engine Technology]],Technology_HR!$A$2:$B$11,2,FALSE)*10^-6</f>
        <v>1174409.1809999999</v>
      </c>
      <c r="T13588" s="5">
        <f>Table1[[#This Row],[Fuel Consumption (mmBtu)]]*Table1[[#This Row],[Emission Factor (kg CO2/ mmBtu)]]*10^3</f>
        <v>62314151143.860001</v>
      </c>
      <c r="U13588" s="3">
        <f>Table1[[#This Row],[Emissions (g CO2)]]/(Table1[[#This Row],[Generation (TWh)]]*10^9)</f>
        <v>545.72209999999995</v>
      </c>
    </row>
    <row r="13589" spans="1:21" x14ac:dyDescent="0.35">
      <c r="A13589" t="s">
        <v>2350</v>
      </c>
      <c r="B13589" t="s">
        <v>3239</v>
      </c>
      <c r="C13589" t="str">
        <f>SUBSTITUTE(Table1[[#This Row],[Fuel]],", ",",")</f>
        <v>fossil gas: natural gas</v>
      </c>
      <c r="D13589" t="s">
        <v>3239</v>
      </c>
      <c r="H13589" t="s">
        <v>3440</v>
      </c>
      <c r="I13589">
        <v>33</v>
      </c>
      <c r="J13589" t="s">
        <v>3446</v>
      </c>
      <c r="K13589" t="s">
        <v>29</v>
      </c>
      <c r="L13589" t="s">
        <v>29</v>
      </c>
      <c r="M13589" t="s">
        <v>29</v>
      </c>
      <c r="N13589">
        <v>25.352699999999999</v>
      </c>
      <c r="O13589">
        <v>55.3705</v>
      </c>
      <c r="P13589" t="s">
        <v>3611</v>
      </c>
      <c r="Q13589" s="3">
        <f>Table1[[#This Row],[Capacity (MW)]]*0.395*8760*10^-6</f>
        <v>0.1141866</v>
      </c>
      <c r="R13589" s="3" cm="1">
        <f t="array" ref="R13589">AVERAGE(VLOOKUP(_xlfn.TEXTSPLIT(Table1[[#This Row],[Fuel (no space after comma)]], ","), FuelList_Final_EF!$A$2:$B$65, 2, FALSE))</f>
        <v>53.06</v>
      </c>
      <c r="S13589" s="3">
        <f>Table1[[#This Row],[Generation (TWh)]]*10^9*VLOOKUP(Table1[[#This Row],[Turbine/Engine Technology]],Technology_HR!$A$2:$B$11,2,FALSE)*10^-6</f>
        <v>1174409.1809999999</v>
      </c>
      <c r="T13589" s="5">
        <f>Table1[[#This Row],[Fuel Consumption (mmBtu)]]*Table1[[#This Row],[Emission Factor (kg CO2/ mmBtu)]]*10^3</f>
        <v>62314151143.860001</v>
      </c>
      <c r="U13589" s="3">
        <f>Table1[[#This Row],[Emissions (g CO2)]]/(Table1[[#This Row],[Generation (TWh)]]*10^9)</f>
        <v>545.72209999999995</v>
      </c>
    </row>
    <row r="13590" spans="1:21" x14ac:dyDescent="0.35">
      <c r="A13590" t="s">
        <v>2350</v>
      </c>
      <c r="B13590" t="s">
        <v>3239</v>
      </c>
      <c r="C13590" t="str">
        <f>SUBSTITUTE(Table1[[#This Row],[Fuel]],", ",",")</f>
        <v>fossil gas: natural gas</v>
      </c>
      <c r="D13590" t="s">
        <v>3239</v>
      </c>
      <c r="H13590" t="s">
        <v>3440</v>
      </c>
      <c r="I13590">
        <v>33</v>
      </c>
      <c r="J13590" t="s">
        <v>3446</v>
      </c>
      <c r="K13590" t="s">
        <v>29</v>
      </c>
      <c r="L13590" t="s">
        <v>29</v>
      </c>
      <c r="M13590" t="s">
        <v>29</v>
      </c>
      <c r="N13590">
        <v>25.352699999999999</v>
      </c>
      <c r="O13590">
        <v>55.3705</v>
      </c>
      <c r="P13590" t="s">
        <v>3611</v>
      </c>
      <c r="Q13590" s="3">
        <f>Table1[[#This Row],[Capacity (MW)]]*0.395*8760*10^-6</f>
        <v>0.1141866</v>
      </c>
      <c r="R13590" s="3" cm="1">
        <f t="array" ref="R13590">AVERAGE(VLOOKUP(_xlfn.TEXTSPLIT(Table1[[#This Row],[Fuel (no space after comma)]], ","), FuelList_Final_EF!$A$2:$B$65, 2, FALSE))</f>
        <v>53.06</v>
      </c>
      <c r="S13590" s="3">
        <f>Table1[[#This Row],[Generation (TWh)]]*10^9*VLOOKUP(Table1[[#This Row],[Turbine/Engine Technology]],Technology_HR!$A$2:$B$11,2,FALSE)*10^-6</f>
        <v>1174409.1809999999</v>
      </c>
      <c r="T13590" s="5">
        <f>Table1[[#This Row],[Fuel Consumption (mmBtu)]]*Table1[[#This Row],[Emission Factor (kg CO2/ mmBtu)]]*10^3</f>
        <v>62314151143.860001</v>
      </c>
      <c r="U13590" s="3">
        <f>Table1[[#This Row],[Emissions (g CO2)]]/(Table1[[#This Row],[Generation (TWh)]]*10^9)</f>
        <v>545.72209999999995</v>
      </c>
    </row>
    <row r="13591" spans="1:21" x14ac:dyDescent="0.35">
      <c r="A13591" t="s">
        <v>2350</v>
      </c>
      <c r="B13591" t="s">
        <v>3239</v>
      </c>
      <c r="C13591" t="str">
        <f>SUBSTITUTE(Table1[[#This Row],[Fuel]],", ",",")</f>
        <v>fossil gas: natural gas</v>
      </c>
      <c r="D13591" t="s">
        <v>3239</v>
      </c>
      <c r="H13591" t="s">
        <v>3440</v>
      </c>
      <c r="I13591">
        <v>33</v>
      </c>
      <c r="J13591" t="s">
        <v>3446</v>
      </c>
      <c r="K13591" t="s">
        <v>29</v>
      </c>
      <c r="L13591" t="s">
        <v>29</v>
      </c>
      <c r="M13591" t="s">
        <v>29</v>
      </c>
      <c r="N13591">
        <v>25.352699999999999</v>
      </c>
      <c r="O13591">
        <v>55.3705</v>
      </c>
      <c r="P13591" t="s">
        <v>3611</v>
      </c>
      <c r="Q13591" s="3">
        <f>Table1[[#This Row],[Capacity (MW)]]*0.395*8760*10^-6</f>
        <v>0.1141866</v>
      </c>
      <c r="R13591" s="3" cm="1">
        <f t="array" ref="R13591">AVERAGE(VLOOKUP(_xlfn.TEXTSPLIT(Table1[[#This Row],[Fuel (no space after comma)]], ","), FuelList_Final_EF!$A$2:$B$65, 2, FALSE))</f>
        <v>53.06</v>
      </c>
      <c r="S13591" s="3">
        <f>Table1[[#This Row],[Generation (TWh)]]*10^9*VLOOKUP(Table1[[#This Row],[Turbine/Engine Technology]],Technology_HR!$A$2:$B$11,2,FALSE)*10^-6</f>
        <v>1174409.1809999999</v>
      </c>
      <c r="T13591" s="5">
        <f>Table1[[#This Row],[Fuel Consumption (mmBtu)]]*Table1[[#This Row],[Emission Factor (kg CO2/ mmBtu)]]*10^3</f>
        <v>62314151143.860001</v>
      </c>
      <c r="U13591" s="3">
        <f>Table1[[#This Row],[Emissions (g CO2)]]/(Table1[[#This Row],[Generation (TWh)]]*10^9)</f>
        <v>545.72209999999995</v>
      </c>
    </row>
    <row r="13592" spans="1:21" x14ac:dyDescent="0.35">
      <c r="A13592" t="s">
        <v>1805</v>
      </c>
      <c r="B13592" t="s">
        <v>3241</v>
      </c>
      <c r="C13592" t="str">
        <f>SUBSTITUTE(Table1[[#This Row],[Fuel]],", ",",")</f>
        <v>fossil liquids: heavy fuel oil</v>
      </c>
      <c r="D13592" t="s">
        <v>3241</v>
      </c>
      <c r="H13592" t="s">
        <v>3440</v>
      </c>
      <c r="I13592">
        <v>14</v>
      </c>
      <c r="J13592" t="s">
        <v>3446</v>
      </c>
      <c r="K13592">
        <v>2011</v>
      </c>
      <c r="L13592" t="s">
        <v>29</v>
      </c>
      <c r="M13592" t="s">
        <v>29</v>
      </c>
      <c r="N13592">
        <v>31.698557000000001</v>
      </c>
      <c r="O13592">
        <v>73.208359000000002</v>
      </c>
      <c r="P13592" t="s">
        <v>3565</v>
      </c>
      <c r="Q13592" s="3">
        <f>Table1[[#This Row],[Capacity (MW)]]*0.395*8760*10^-6</f>
        <v>4.8442800000000001E-2</v>
      </c>
      <c r="R13592" s="3" cm="1">
        <f t="array" ref="R13592">AVERAGE(VLOOKUP(_xlfn.TEXTSPLIT(Table1[[#This Row],[Fuel (no space after comma)]], ","), FuelList_Final_EF!$A$2:$B$65, 2, FALSE))</f>
        <v>81.602530311017389</v>
      </c>
      <c r="S13592" s="3">
        <f>Table1[[#This Row],[Generation (TWh)]]*10^9*VLOOKUP(Table1[[#This Row],[Turbine/Engine Technology]],Technology_HR!$A$2:$B$11,2,FALSE)*10^-6</f>
        <v>498234.19799999997</v>
      </c>
      <c r="T13592" s="5">
        <f>Table1[[#This Row],[Fuel Consumption (mmBtu)]]*Table1[[#This Row],[Emission Factor (kg CO2/ mmBtu)]]*10^3</f>
        <v>40657171244.280434</v>
      </c>
      <c r="U13592" s="3">
        <f>Table1[[#This Row],[Emissions (g CO2)]]/(Table1[[#This Row],[Generation (TWh)]]*10^9)</f>
        <v>839.28202424881374</v>
      </c>
    </row>
    <row r="13593" spans="1:21" x14ac:dyDescent="0.35">
      <c r="A13593" t="s">
        <v>3205</v>
      </c>
      <c r="B13593" t="s">
        <v>3258</v>
      </c>
      <c r="C13593" t="str">
        <f>SUBSTITUTE(Table1[[#This Row],[Fuel]],", ",",")</f>
        <v>fossil liquids: diesel</v>
      </c>
      <c r="D13593" t="s">
        <v>3258</v>
      </c>
      <c r="H13593" t="s">
        <v>3437</v>
      </c>
      <c r="I13593">
        <v>10</v>
      </c>
      <c r="J13593" t="s">
        <v>3446</v>
      </c>
      <c r="K13593">
        <v>2015</v>
      </c>
      <c r="L13593" t="s">
        <v>29</v>
      </c>
      <c r="M13593" t="s">
        <v>29</v>
      </c>
      <c r="N13593">
        <v>-9.4354040000000001</v>
      </c>
      <c r="O13593">
        <v>160.027762</v>
      </c>
      <c r="P13593" t="s">
        <v>3630</v>
      </c>
      <c r="Q13593" s="3">
        <f>Table1[[#This Row],[Capacity (MW)]]*0.395*8760*10^-6</f>
        <v>3.4602000000000001E-2</v>
      </c>
      <c r="R13593" s="3" cm="1">
        <f t="array" ref="R13593">AVERAGE(VLOOKUP(_xlfn.TEXTSPLIT(Table1[[#This Row],[Fuel (no space after comma)]], ","), FuelList_Final_EF!$A$2:$B$65, 2, FALSE))</f>
        <v>78.106682297772565</v>
      </c>
      <c r="S13593" s="3">
        <f>Table1[[#This Row],[Generation (TWh)]]*10^9*VLOOKUP(Table1[[#This Row],[Turbine/Engine Technology]],Technology_HR!$A$2:$B$11,2,FALSE)*10^-6</f>
        <v>307957.8</v>
      </c>
      <c r="T13593" s="5">
        <f>Table1[[#This Row],[Fuel Consumption (mmBtu)]]*Table1[[#This Row],[Emission Factor (kg CO2/ mmBtu)]]*10^3</f>
        <v>24053562045.720982</v>
      </c>
      <c r="U13593" s="3">
        <f>Table1[[#This Row],[Emissions (g CO2)]]/(Table1[[#This Row],[Generation (TWh)]]*10^9)</f>
        <v>695.14947245017572</v>
      </c>
    </row>
    <row r="13594" spans="1:21" x14ac:dyDescent="0.35">
      <c r="A13594" t="s">
        <v>3205</v>
      </c>
      <c r="B13594" t="s">
        <v>3258</v>
      </c>
      <c r="C13594" t="str">
        <f>SUBSTITUTE(Table1[[#This Row],[Fuel]],", ",",")</f>
        <v>fossil liquids: diesel</v>
      </c>
      <c r="D13594" t="s">
        <v>3258</v>
      </c>
      <c r="H13594" t="s">
        <v>59</v>
      </c>
      <c r="I13594">
        <v>17</v>
      </c>
      <c r="J13594" t="s">
        <v>3446</v>
      </c>
      <c r="K13594" t="s">
        <v>29</v>
      </c>
      <c r="L13594" t="s">
        <v>29</v>
      </c>
      <c r="M13594" t="s">
        <v>29</v>
      </c>
      <c r="N13594">
        <v>-9.4354040000000001</v>
      </c>
      <c r="O13594">
        <v>160.027762</v>
      </c>
      <c r="P13594" t="s">
        <v>3630</v>
      </c>
      <c r="Q13594" s="3">
        <f>Table1[[#This Row],[Capacity (MW)]]*0.395*8760*10^-6</f>
        <v>5.8823399999999998E-2</v>
      </c>
      <c r="R13594" s="3" cm="1">
        <f t="array" ref="R13594">AVERAGE(VLOOKUP(_xlfn.TEXTSPLIT(Table1[[#This Row],[Fuel (no space after comma)]], ","), FuelList_Final_EF!$A$2:$B$65, 2, FALSE))</f>
        <v>78.106682297772565</v>
      </c>
      <c r="S13594" s="3">
        <f>Table1[[#This Row],[Generation (TWh)]]*10^9*VLOOKUP(Table1[[#This Row],[Turbine/Engine Technology]],Technology_HR!$A$2:$B$11,2,FALSE)*10^-6</f>
        <v>487969.5147</v>
      </c>
      <c r="T13594" s="5">
        <f>Table1[[#This Row],[Fuel Consumption (mmBtu)]]*Table1[[#This Row],[Emission Factor (kg CO2/ mmBtu)]]*10^3</f>
        <v>38113679855.671158</v>
      </c>
      <c r="U13594" s="3">
        <f>Table1[[#This Row],[Emissions (g CO2)]]/(Table1[[#This Row],[Generation (TWh)]]*10^9)</f>
        <v>647.93398300117224</v>
      </c>
    </row>
    <row r="13595" spans="1:21" x14ac:dyDescent="0.35">
      <c r="A13595" t="s">
        <v>3179</v>
      </c>
      <c r="B13595" t="s">
        <v>3432</v>
      </c>
      <c r="C13595" t="str">
        <f>SUBSTITUTE(Table1[[#This Row],[Fuel]],", ",",")</f>
        <v>other: other</v>
      </c>
      <c r="D13595" t="s">
        <v>3432</v>
      </c>
      <c r="H13595" t="s">
        <v>3436</v>
      </c>
      <c r="I13595">
        <v>12</v>
      </c>
      <c r="J13595" t="s">
        <v>3446</v>
      </c>
      <c r="K13595">
        <v>2020</v>
      </c>
      <c r="L13595" t="s">
        <v>29</v>
      </c>
      <c r="M13595" t="s">
        <v>29</v>
      </c>
      <c r="N13595">
        <v>36.630822999999999</v>
      </c>
      <c r="O13595">
        <v>52.266654000000003</v>
      </c>
      <c r="P13595" t="s">
        <v>3522</v>
      </c>
      <c r="Q13595" s="3">
        <f>Table1[[#This Row],[Capacity (MW)]]*0.395*8760*10^-6</f>
        <v>4.1522400000000001E-2</v>
      </c>
      <c r="R13595" s="3" cm="1">
        <f t="array" ref="R13595">AVERAGE(VLOOKUP(_xlfn.TEXTSPLIT(Table1[[#This Row],[Fuel (no space after comma)]], ","), FuelList_Final_EF!$A$2:$B$65, 2, FALSE))</f>
        <v>0</v>
      </c>
      <c r="S13595" s="3">
        <f>Table1[[#This Row],[Generation (TWh)]]*10^9*VLOOKUP(Table1[[#This Row],[Turbine/Engine Technology]],Technology_HR!$A$2:$B$11,2,FALSE)*10^-6</f>
        <v>457161.62399999995</v>
      </c>
      <c r="T13595" s="5">
        <f>Table1[[#This Row],[Fuel Consumption (mmBtu)]]*Table1[[#This Row],[Emission Factor (kg CO2/ mmBtu)]]*10^3</f>
        <v>0</v>
      </c>
      <c r="U13595" s="3">
        <f>Table1[[#This Row],[Emissions (g CO2)]]/(Table1[[#This Row],[Generation (TWh)]]*10^9)</f>
        <v>0</v>
      </c>
    </row>
    <row r="13596" spans="1:21" x14ac:dyDescent="0.35">
      <c r="A13596" t="s">
        <v>1337</v>
      </c>
      <c r="B13596" t="s">
        <v>3239</v>
      </c>
      <c r="C13596" t="str">
        <f>SUBSTITUTE(Table1[[#This Row],[Fuel]],", ",",")</f>
        <v>fossil gas: natural gas</v>
      </c>
      <c r="D13596" t="s">
        <v>3239</v>
      </c>
      <c r="H13596" t="s">
        <v>3436</v>
      </c>
      <c r="I13596">
        <v>18.600000000000001</v>
      </c>
      <c r="J13596" t="s">
        <v>3446</v>
      </c>
      <c r="K13596">
        <v>2024</v>
      </c>
      <c r="L13596" t="s">
        <v>29</v>
      </c>
      <c r="M13596" t="s">
        <v>29</v>
      </c>
      <c r="N13596">
        <v>30.896511</v>
      </c>
      <c r="O13596">
        <v>47.537469000000002</v>
      </c>
      <c r="P13596" t="s">
        <v>3523</v>
      </c>
      <c r="Q13596" s="3">
        <f>Table1[[#This Row],[Capacity (MW)]]*0.395*8760*10^-6</f>
        <v>6.4359720000000009E-2</v>
      </c>
      <c r="R13596" s="3" cm="1">
        <f t="array" ref="R13596">AVERAGE(VLOOKUP(_xlfn.TEXTSPLIT(Table1[[#This Row],[Fuel (no space after comma)]], ","), FuelList_Final_EF!$A$2:$B$65, 2, FALSE))</f>
        <v>53.06</v>
      </c>
      <c r="S13596" s="3">
        <f>Table1[[#This Row],[Generation (TWh)]]*10^9*VLOOKUP(Table1[[#This Row],[Turbine/Engine Technology]],Technology_HR!$A$2:$B$11,2,FALSE)*10^-6</f>
        <v>708600.51720000012</v>
      </c>
      <c r="T13596" s="5">
        <f>Table1[[#This Row],[Fuel Consumption (mmBtu)]]*Table1[[#This Row],[Emission Factor (kg CO2/ mmBtu)]]*10^3</f>
        <v>37598343442.632004</v>
      </c>
      <c r="U13596" s="3">
        <f>Table1[[#This Row],[Emissions (g CO2)]]/(Table1[[#This Row],[Generation (TWh)]]*10^9)</f>
        <v>584.19060000000002</v>
      </c>
    </row>
    <row r="13597" spans="1:21" x14ac:dyDescent="0.35">
      <c r="A13597" t="s">
        <v>1337</v>
      </c>
      <c r="B13597" t="s">
        <v>3239</v>
      </c>
      <c r="C13597" t="str">
        <f>SUBSTITUTE(Table1[[#This Row],[Fuel]],", ",",")</f>
        <v>fossil gas: natural gas</v>
      </c>
      <c r="D13597" t="s">
        <v>3239</v>
      </c>
      <c r="H13597" t="s">
        <v>3436</v>
      </c>
      <c r="I13597">
        <v>18.600000000000001</v>
      </c>
      <c r="J13597" t="s">
        <v>3446</v>
      </c>
      <c r="K13597">
        <v>2024</v>
      </c>
      <c r="L13597" t="s">
        <v>29</v>
      </c>
      <c r="M13597" t="s">
        <v>29</v>
      </c>
      <c r="N13597">
        <v>30.896511</v>
      </c>
      <c r="O13597">
        <v>47.537469000000002</v>
      </c>
      <c r="P13597" t="s">
        <v>3523</v>
      </c>
      <c r="Q13597" s="3">
        <f>Table1[[#This Row],[Capacity (MW)]]*0.395*8760*10^-6</f>
        <v>6.4359720000000009E-2</v>
      </c>
      <c r="R13597" s="3" cm="1">
        <f t="array" ref="R13597">AVERAGE(VLOOKUP(_xlfn.TEXTSPLIT(Table1[[#This Row],[Fuel (no space after comma)]], ","), FuelList_Final_EF!$A$2:$B$65, 2, FALSE))</f>
        <v>53.06</v>
      </c>
      <c r="S13597" s="3">
        <f>Table1[[#This Row],[Generation (TWh)]]*10^9*VLOOKUP(Table1[[#This Row],[Turbine/Engine Technology]],Technology_HR!$A$2:$B$11,2,FALSE)*10^-6</f>
        <v>708600.51720000012</v>
      </c>
      <c r="T13597" s="5">
        <f>Table1[[#This Row],[Fuel Consumption (mmBtu)]]*Table1[[#This Row],[Emission Factor (kg CO2/ mmBtu)]]*10^3</f>
        <v>37598343442.632004</v>
      </c>
      <c r="U13597" s="3">
        <f>Table1[[#This Row],[Emissions (g CO2)]]/(Table1[[#This Row],[Generation (TWh)]]*10^9)</f>
        <v>584.19060000000002</v>
      </c>
    </row>
    <row r="13598" spans="1:21" x14ac:dyDescent="0.35">
      <c r="A13598" t="s">
        <v>1337</v>
      </c>
      <c r="B13598" t="s">
        <v>3239</v>
      </c>
      <c r="C13598" t="str">
        <f>SUBSTITUTE(Table1[[#This Row],[Fuel]],", ",",")</f>
        <v>fossil gas: natural gas</v>
      </c>
      <c r="D13598" t="s">
        <v>3239</v>
      </c>
      <c r="H13598" t="s">
        <v>3436</v>
      </c>
      <c r="I13598">
        <v>18.600000000000001</v>
      </c>
      <c r="J13598" t="s">
        <v>3446</v>
      </c>
      <c r="K13598">
        <v>2024</v>
      </c>
      <c r="L13598" t="s">
        <v>29</v>
      </c>
      <c r="M13598" t="s">
        <v>29</v>
      </c>
      <c r="N13598">
        <v>30.896511</v>
      </c>
      <c r="O13598">
        <v>47.537469000000002</v>
      </c>
      <c r="P13598" t="s">
        <v>3523</v>
      </c>
      <c r="Q13598" s="3">
        <f>Table1[[#This Row],[Capacity (MW)]]*0.395*8760*10^-6</f>
        <v>6.4359720000000009E-2</v>
      </c>
      <c r="R13598" s="3" cm="1">
        <f t="array" ref="R13598">AVERAGE(VLOOKUP(_xlfn.TEXTSPLIT(Table1[[#This Row],[Fuel (no space after comma)]], ","), FuelList_Final_EF!$A$2:$B$65, 2, FALSE))</f>
        <v>53.06</v>
      </c>
      <c r="S13598" s="3">
        <f>Table1[[#This Row],[Generation (TWh)]]*10^9*VLOOKUP(Table1[[#This Row],[Turbine/Engine Technology]],Technology_HR!$A$2:$B$11,2,FALSE)*10^-6</f>
        <v>708600.51720000012</v>
      </c>
      <c r="T13598" s="5">
        <f>Table1[[#This Row],[Fuel Consumption (mmBtu)]]*Table1[[#This Row],[Emission Factor (kg CO2/ mmBtu)]]*10^3</f>
        <v>37598343442.632004</v>
      </c>
      <c r="U13598" s="3">
        <f>Table1[[#This Row],[Emissions (g CO2)]]/(Table1[[#This Row],[Generation (TWh)]]*10^9)</f>
        <v>584.19060000000002</v>
      </c>
    </row>
    <row r="13599" spans="1:21" x14ac:dyDescent="0.35">
      <c r="A13599" t="s">
        <v>2048</v>
      </c>
      <c r="B13599" t="s">
        <v>3275</v>
      </c>
      <c r="C13599" t="str">
        <f>SUBSTITUTE(Table1[[#This Row],[Fuel]],", ",",")</f>
        <v>fossil liquids: fuel oil</v>
      </c>
      <c r="D13599" t="s">
        <v>3275</v>
      </c>
      <c r="H13599" t="s">
        <v>3436</v>
      </c>
      <c r="I13599">
        <v>18</v>
      </c>
      <c r="J13599" t="s">
        <v>3446</v>
      </c>
      <c r="K13599">
        <v>1975</v>
      </c>
      <c r="L13599" t="s">
        <v>29</v>
      </c>
      <c r="M13599" t="s">
        <v>29</v>
      </c>
      <c r="N13599">
        <v>21.473099999999999</v>
      </c>
      <c r="O13599">
        <v>39.799199999999999</v>
      </c>
      <c r="P13599" t="s">
        <v>3580</v>
      </c>
      <c r="Q13599" s="3">
        <f>Table1[[#This Row],[Capacity (MW)]]*0.395*8760*10^-6</f>
        <v>6.2283600000000001E-2</v>
      </c>
      <c r="R13599" s="3" cm="1">
        <f t="array" ref="R13599">AVERAGE(VLOOKUP(_xlfn.TEXTSPLIT(Table1[[#This Row],[Fuel (no space after comma)]], ","), FuelList_Final_EF!$A$2:$B$65, 2, FALSE))</f>
        <v>78.106682297772565</v>
      </c>
      <c r="S13599" s="3">
        <f>Table1[[#This Row],[Generation (TWh)]]*10^9*VLOOKUP(Table1[[#This Row],[Turbine/Engine Technology]],Technology_HR!$A$2:$B$11,2,FALSE)*10^-6</f>
        <v>685742.43599999999</v>
      </c>
      <c r="T13599" s="5">
        <f>Table1[[#This Row],[Fuel Consumption (mmBtu)]]*Table1[[#This Row],[Emission Factor (kg CO2/ mmBtu)]]*10^3</f>
        <v>53561066586.75264</v>
      </c>
      <c r="U13599" s="3">
        <f>Table1[[#This Row],[Emissions (g CO2)]]/(Table1[[#This Row],[Generation (TWh)]]*10^9)</f>
        <v>859.95457209847598</v>
      </c>
    </row>
    <row r="13600" spans="1:21" x14ac:dyDescent="0.35">
      <c r="A13600" t="s">
        <v>2048</v>
      </c>
      <c r="B13600" t="s">
        <v>3275</v>
      </c>
      <c r="C13600" t="str">
        <f>SUBSTITUTE(Table1[[#This Row],[Fuel]],", ",",")</f>
        <v>fossil liquids: fuel oil</v>
      </c>
      <c r="D13600" t="s">
        <v>3275</v>
      </c>
      <c r="H13600" t="s">
        <v>3436</v>
      </c>
      <c r="I13600">
        <v>46</v>
      </c>
      <c r="J13600" t="s">
        <v>3446</v>
      </c>
      <c r="K13600">
        <v>1981</v>
      </c>
      <c r="L13600" t="s">
        <v>29</v>
      </c>
      <c r="M13600" t="s">
        <v>29</v>
      </c>
      <c r="N13600">
        <v>21.473099999999999</v>
      </c>
      <c r="O13600">
        <v>39.799199999999999</v>
      </c>
      <c r="P13600" t="s">
        <v>3580</v>
      </c>
      <c r="Q13600" s="3">
        <f>Table1[[#This Row],[Capacity (MW)]]*0.395*8760*10^-6</f>
        <v>0.15916920000000001</v>
      </c>
      <c r="R13600" s="3" cm="1">
        <f t="array" ref="R13600">AVERAGE(VLOOKUP(_xlfn.TEXTSPLIT(Table1[[#This Row],[Fuel (no space after comma)]], ","), FuelList_Final_EF!$A$2:$B$65, 2, FALSE))</f>
        <v>78.106682297772565</v>
      </c>
      <c r="S13600" s="3">
        <f>Table1[[#This Row],[Generation (TWh)]]*10^9*VLOOKUP(Table1[[#This Row],[Turbine/Engine Technology]],Technology_HR!$A$2:$B$11,2,FALSE)*10^-6</f>
        <v>1752452.892</v>
      </c>
      <c r="T13600" s="5">
        <f>Table1[[#This Row],[Fuel Consumption (mmBtu)]]*Table1[[#This Row],[Emission Factor (kg CO2/ mmBtu)]]*10^3</f>
        <v>136878281277.25673</v>
      </c>
      <c r="U13600" s="3">
        <f>Table1[[#This Row],[Emissions (g CO2)]]/(Table1[[#This Row],[Generation (TWh)]]*10^9)</f>
        <v>859.95457209847586</v>
      </c>
    </row>
    <row r="13601" spans="1:21" x14ac:dyDescent="0.35">
      <c r="A13601" t="s">
        <v>2048</v>
      </c>
      <c r="B13601" t="s">
        <v>3275</v>
      </c>
      <c r="C13601" t="str">
        <f>SUBSTITUTE(Table1[[#This Row],[Fuel]],", ",",")</f>
        <v>fossil liquids: fuel oil</v>
      </c>
      <c r="D13601" t="s">
        <v>3275</v>
      </c>
      <c r="H13601" t="s">
        <v>3436</v>
      </c>
      <c r="I13601">
        <v>49</v>
      </c>
      <c r="J13601" t="s">
        <v>3446</v>
      </c>
      <c r="K13601">
        <v>1982</v>
      </c>
      <c r="L13601" t="s">
        <v>29</v>
      </c>
      <c r="M13601" t="s">
        <v>29</v>
      </c>
      <c r="N13601">
        <v>21.473099999999999</v>
      </c>
      <c r="O13601">
        <v>39.799199999999999</v>
      </c>
      <c r="P13601" t="s">
        <v>3580</v>
      </c>
      <c r="Q13601" s="3">
        <f>Table1[[#This Row],[Capacity (MW)]]*0.395*8760*10^-6</f>
        <v>0.1695498</v>
      </c>
      <c r="R13601" s="3" cm="1">
        <f t="array" ref="R13601">AVERAGE(VLOOKUP(_xlfn.TEXTSPLIT(Table1[[#This Row],[Fuel (no space after comma)]], ","), FuelList_Final_EF!$A$2:$B$65, 2, FALSE))</f>
        <v>78.106682297772565</v>
      </c>
      <c r="S13601" s="3">
        <f>Table1[[#This Row],[Generation (TWh)]]*10^9*VLOOKUP(Table1[[#This Row],[Turbine/Engine Technology]],Technology_HR!$A$2:$B$11,2,FALSE)*10^-6</f>
        <v>1866743.298</v>
      </c>
      <c r="T13601" s="5">
        <f>Table1[[#This Row],[Fuel Consumption (mmBtu)]]*Table1[[#This Row],[Emission Factor (kg CO2/ mmBtu)]]*10^3</f>
        <v>145805125708.38217</v>
      </c>
      <c r="U13601" s="3">
        <f>Table1[[#This Row],[Emissions (g CO2)]]/(Table1[[#This Row],[Generation (TWh)]]*10^9)</f>
        <v>859.95457209847586</v>
      </c>
    </row>
    <row r="13602" spans="1:21" x14ac:dyDescent="0.35">
      <c r="A13602" t="s">
        <v>2048</v>
      </c>
      <c r="B13602" t="s">
        <v>3275</v>
      </c>
      <c r="C13602" t="str">
        <f>SUBSTITUTE(Table1[[#This Row],[Fuel]],", ",",")</f>
        <v>fossil liquids: fuel oil</v>
      </c>
      <c r="D13602" t="s">
        <v>3275</v>
      </c>
      <c r="H13602" t="s">
        <v>3436</v>
      </c>
      <c r="I13602">
        <v>49</v>
      </c>
      <c r="J13602" t="s">
        <v>3446</v>
      </c>
      <c r="K13602">
        <v>1982</v>
      </c>
      <c r="L13602" t="s">
        <v>29</v>
      </c>
      <c r="M13602" t="s">
        <v>29</v>
      </c>
      <c r="N13602">
        <v>21.473099999999999</v>
      </c>
      <c r="O13602">
        <v>39.799199999999999</v>
      </c>
      <c r="P13602" t="s">
        <v>3580</v>
      </c>
      <c r="Q13602" s="3">
        <f>Table1[[#This Row],[Capacity (MW)]]*0.395*8760*10^-6</f>
        <v>0.1695498</v>
      </c>
      <c r="R13602" s="3" cm="1">
        <f t="array" ref="R13602">AVERAGE(VLOOKUP(_xlfn.TEXTSPLIT(Table1[[#This Row],[Fuel (no space after comma)]], ","), FuelList_Final_EF!$A$2:$B$65, 2, FALSE))</f>
        <v>78.106682297772565</v>
      </c>
      <c r="S13602" s="3">
        <f>Table1[[#This Row],[Generation (TWh)]]*10^9*VLOOKUP(Table1[[#This Row],[Turbine/Engine Technology]],Technology_HR!$A$2:$B$11,2,FALSE)*10^-6</f>
        <v>1866743.298</v>
      </c>
      <c r="T13602" s="5">
        <f>Table1[[#This Row],[Fuel Consumption (mmBtu)]]*Table1[[#This Row],[Emission Factor (kg CO2/ mmBtu)]]*10^3</f>
        <v>145805125708.38217</v>
      </c>
      <c r="U13602" s="3">
        <f>Table1[[#This Row],[Emissions (g CO2)]]/(Table1[[#This Row],[Generation (TWh)]]*10^9)</f>
        <v>859.95457209847586</v>
      </c>
    </row>
    <row r="13603" spans="1:21" x14ac:dyDescent="0.35">
      <c r="A13603" t="s">
        <v>2048</v>
      </c>
      <c r="B13603" t="s">
        <v>3275</v>
      </c>
      <c r="C13603" t="str">
        <f>SUBSTITUTE(Table1[[#This Row],[Fuel]],", ",",")</f>
        <v>fossil liquids: fuel oil</v>
      </c>
      <c r="D13603" t="s">
        <v>3275</v>
      </c>
      <c r="H13603" t="s">
        <v>3436</v>
      </c>
      <c r="I13603">
        <v>22</v>
      </c>
      <c r="J13603" t="s">
        <v>3446</v>
      </c>
      <c r="K13603">
        <v>1976</v>
      </c>
      <c r="L13603" t="s">
        <v>29</v>
      </c>
      <c r="M13603" t="s">
        <v>29</v>
      </c>
      <c r="N13603">
        <v>21.473099999999999</v>
      </c>
      <c r="O13603">
        <v>39.799199999999999</v>
      </c>
      <c r="P13603" t="s">
        <v>3580</v>
      </c>
      <c r="Q13603" s="3">
        <f>Table1[[#This Row],[Capacity (MW)]]*0.395*8760*10^-6</f>
        <v>7.6124400000000009E-2</v>
      </c>
      <c r="R13603" s="3" cm="1">
        <f t="array" ref="R13603">AVERAGE(VLOOKUP(_xlfn.TEXTSPLIT(Table1[[#This Row],[Fuel (no space after comma)]], ","), FuelList_Final_EF!$A$2:$B$65, 2, FALSE))</f>
        <v>78.106682297772565</v>
      </c>
      <c r="S13603" s="3">
        <f>Table1[[#This Row],[Generation (TWh)]]*10^9*VLOOKUP(Table1[[#This Row],[Turbine/Engine Technology]],Technology_HR!$A$2:$B$11,2,FALSE)*10^-6</f>
        <v>838129.64400000009</v>
      </c>
      <c r="T13603" s="5">
        <f>Table1[[#This Row],[Fuel Consumption (mmBtu)]]*Table1[[#This Row],[Emission Factor (kg CO2/ mmBtu)]]*10^3</f>
        <v>65463525828.253235</v>
      </c>
      <c r="U13603" s="3">
        <f>Table1[[#This Row],[Emissions (g CO2)]]/(Table1[[#This Row],[Generation (TWh)]]*10^9)</f>
        <v>859.95457209847598</v>
      </c>
    </row>
    <row r="13604" spans="1:21" x14ac:dyDescent="0.35">
      <c r="A13604" t="s">
        <v>2048</v>
      </c>
      <c r="B13604" t="s">
        <v>3275</v>
      </c>
      <c r="C13604" t="str">
        <f>SUBSTITUTE(Table1[[#This Row],[Fuel]],", ",",")</f>
        <v>fossil liquids: fuel oil</v>
      </c>
      <c r="D13604" t="s">
        <v>3275</v>
      </c>
      <c r="H13604" t="s">
        <v>3436</v>
      </c>
      <c r="I13604">
        <v>22</v>
      </c>
      <c r="J13604" t="s">
        <v>3446</v>
      </c>
      <c r="K13604">
        <v>1977</v>
      </c>
      <c r="L13604" t="s">
        <v>29</v>
      </c>
      <c r="M13604" t="s">
        <v>29</v>
      </c>
      <c r="N13604">
        <v>21.473099999999999</v>
      </c>
      <c r="O13604">
        <v>39.799199999999999</v>
      </c>
      <c r="P13604" t="s">
        <v>3580</v>
      </c>
      <c r="Q13604" s="3">
        <f>Table1[[#This Row],[Capacity (MW)]]*0.395*8760*10^-6</f>
        <v>7.6124400000000009E-2</v>
      </c>
      <c r="R13604" s="3" cm="1">
        <f t="array" ref="R13604">AVERAGE(VLOOKUP(_xlfn.TEXTSPLIT(Table1[[#This Row],[Fuel (no space after comma)]], ","), FuelList_Final_EF!$A$2:$B$65, 2, FALSE))</f>
        <v>78.106682297772565</v>
      </c>
      <c r="S13604" s="3">
        <f>Table1[[#This Row],[Generation (TWh)]]*10^9*VLOOKUP(Table1[[#This Row],[Turbine/Engine Technology]],Technology_HR!$A$2:$B$11,2,FALSE)*10^-6</f>
        <v>838129.64400000009</v>
      </c>
      <c r="T13604" s="5">
        <f>Table1[[#This Row],[Fuel Consumption (mmBtu)]]*Table1[[#This Row],[Emission Factor (kg CO2/ mmBtu)]]*10^3</f>
        <v>65463525828.253235</v>
      </c>
      <c r="U13604" s="3">
        <f>Table1[[#This Row],[Emissions (g CO2)]]/(Table1[[#This Row],[Generation (TWh)]]*10^9)</f>
        <v>859.95457209847598</v>
      </c>
    </row>
    <row r="13605" spans="1:21" x14ac:dyDescent="0.35">
      <c r="A13605" t="s">
        <v>2048</v>
      </c>
      <c r="B13605" t="s">
        <v>3275</v>
      </c>
      <c r="C13605" t="str">
        <f>SUBSTITUTE(Table1[[#This Row],[Fuel]],", ",",")</f>
        <v>fossil liquids: fuel oil</v>
      </c>
      <c r="D13605" t="s">
        <v>3275</v>
      </c>
      <c r="H13605" t="s">
        <v>3436</v>
      </c>
      <c r="I13605">
        <v>40</v>
      </c>
      <c r="J13605" t="s">
        <v>3446</v>
      </c>
      <c r="K13605">
        <v>1978</v>
      </c>
      <c r="L13605" t="s">
        <v>29</v>
      </c>
      <c r="M13605" t="s">
        <v>29</v>
      </c>
      <c r="N13605">
        <v>21.473099999999999</v>
      </c>
      <c r="O13605">
        <v>39.799199999999999</v>
      </c>
      <c r="P13605" t="s">
        <v>3580</v>
      </c>
      <c r="Q13605" s="3">
        <f>Table1[[#This Row],[Capacity (MW)]]*0.395*8760*10^-6</f>
        <v>0.138408</v>
      </c>
      <c r="R13605" s="3" cm="1">
        <f t="array" ref="R13605">AVERAGE(VLOOKUP(_xlfn.TEXTSPLIT(Table1[[#This Row],[Fuel (no space after comma)]], ","), FuelList_Final_EF!$A$2:$B$65, 2, FALSE))</f>
        <v>78.106682297772565</v>
      </c>
      <c r="S13605" s="3">
        <f>Table1[[#This Row],[Generation (TWh)]]*10^9*VLOOKUP(Table1[[#This Row],[Turbine/Engine Technology]],Technology_HR!$A$2:$B$11,2,FALSE)*10^-6</f>
        <v>1523872.0799999998</v>
      </c>
      <c r="T13605" s="5">
        <f>Table1[[#This Row],[Fuel Consumption (mmBtu)]]*Table1[[#This Row],[Emission Factor (kg CO2/ mmBtu)]]*10^3</f>
        <v>119024592415.00584</v>
      </c>
      <c r="U13605" s="3">
        <f>Table1[[#This Row],[Emissions (g CO2)]]/(Table1[[#This Row],[Generation (TWh)]]*10^9)</f>
        <v>859.95457209847586</v>
      </c>
    </row>
    <row r="13606" spans="1:21" x14ac:dyDescent="0.35">
      <c r="A13606" t="s">
        <v>2048</v>
      </c>
      <c r="B13606" t="s">
        <v>3275</v>
      </c>
      <c r="C13606" t="str">
        <f>SUBSTITUTE(Table1[[#This Row],[Fuel]],", ",",")</f>
        <v>fossil liquids: fuel oil</v>
      </c>
      <c r="D13606" t="s">
        <v>3275</v>
      </c>
      <c r="H13606" t="s">
        <v>3436</v>
      </c>
      <c r="I13606">
        <v>40</v>
      </c>
      <c r="J13606" t="s">
        <v>3446</v>
      </c>
      <c r="K13606">
        <v>1979</v>
      </c>
      <c r="L13606" t="s">
        <v>29</v>
      </c>
      <c r="M13606" t="s">
        <v>29</v>
      </c>
      <c r="N13606">
        <v>21.473099999999999</v>
      </c>
      <c r="O13606">
        <v>39.799199999999999</v>
      </c>
      <c r="P13606" t="s">
        <v>3580</v>
      </c>
      <c r="Q13606" s="3">
        <f>Table1[[#This Row],[Capacity (MW)]]*0.395*8760*10^-6</f>
        <v>0.138408</v>
      </c>
      <c r="R13606" s="3" cm="1">
        <f t="array" ref="R13606">AVERAGE(VLOOKUP(_xlfn.TEXTSPLIT(Table1[[#This Row],[Fuel (no space after comma)]], ","), FuelList_Final_EF!$A$2:$B$65, 2, FALSE))</f>
        <v>78.106682297772565</v>
      </c>
      <c r="S13606" s="3">
        <f>Table1[[#This Row],[Generation (TWh)]]*10^9*VLOOKUP(Table1[[#This Row],[Turbine/Engine Technology]],Technology_HR!$A$2:$B$11,2,FALSE)*10^-6</f>
        <v>1523872.0799999998</v>
      </c>
      <c r="T13606" s="5">
        <f>Table1[[#This Row],[Fuel Consumption (mmBtu)]]*Table1[[#This Row],[Emission Factor (kg CO2/ mmBtu)]]*10^3</f>
        <v>119024592415.00584</v>
      </c>
      <c r="U13606" s="3">
        <f>Table1[[#This Row],[Emissions (g CO2)]]/(Table1[[#This Row],[Generation (TWh)]]*10^9)</f>
        <v>859.95457209847586</v>
      </c>
    </row>
    <row r="13607" spans="1:21" x14ac:dyDescent="0.35">
      <c r="A13607" t="s">
        <v>2048</v>
      </c>
      <c r="B13607" t="s">
        <v>3275</v>
      </c>
      <c r="C13607" t="str">
        <f>SUBSTITUTE(Table1[[#This Row],[Fuel]],", ",",")</f>
        <v>fossil liquids: fuel oil</v>
      </c>
      <c r="D13607" t="s">
        <v>3275</v>
      </c>
      <c r="H13607" t="s">
        <v>3436</v>
      </c>
      <c r="I13607">
        <v>40</v>
      </c>
      <c r="J13607" t="s">
        <v>3446</v>
      </c>
      <c r="K13607">
        <v>1979</v>
      </c>
      <c r="L13607" t="s">
        <v>29</v>
      </c>
      <c r="M13607" t="s">
        <v>29</v>
      </c>
      <c r="N13607">
        <v>21.473099999999999</v>
      </c>
      <c r="O13607">
        <v>39.799199999999999</v>
      </c>
      <c r="P13607" t="s">
        <v>3580</v>
      </c>
      <c r="Q13607" s="3">
        <f>Table1[[#This Row],[Capacity (MW)]]*0.395*8760*10^-6</f>
        <v>0.138408</v>
      </c>
      <c r="R13607" s="3" cm="1">
        <f t="array" ref="R13607">AVERAGE(VLOOKUP(_xlfn.TEXTSPLIT(Table1[[#This Row],[Fuel (no space after comma)]], ","), FuelList_Final_EF!$A$2:$B$65, 2, FALSE))</f>
        <v>78.106682297772565</v>
      </c>
      <c r="S13607" s="3">
        <f>Table1[[#This Row],[Generation (TWh)]]*10^9*VLOOKUP(Table1[[#This Row],[Turbine/Engine Technology]],Technology_HR!$A$2:$B$11,2,FALSE)*10^-6</f>
        <v>1523872.0799999998</v>
      </c>
      <c r="T13607" s="5">
        <f>Table1[[#This Row],[Fuel Consumption (mmBtu)]]*Table1[[#This Row],[Emission Factor (kg CO2/ mmBtu)]]*10^3</f>
        <v>119024592415.00584</v>
      </c>
      <c r="U13607" s="3">
        <f>Table1[[#This Row],[Emissions (g CO2)]]/(Table1[[#This Row],[Generation (TWh)]]*10^9)</f>
        <v>859.95457209847586</v>
      </c>
    </row>
    <row r="13608" spans="1:21" x14ac:dyDescent="0.35">
      <c r="A13608" t="s">
        <v>2048</v>
      </c>
      <c r="B13608" t="s">
        <v>3275</v>
      </c>
      <c r="C13608" t="str">
        <f>SUBSTITUTE(Table1[[#This Row],[Fuel]],", ",",")</f>
        <v>fossil liquids: fuel oil</v>
      </c>
      <c r="D13608" t="s">
        <v>3275</v>
      </c>
      <c r="H13608" t="s">
        <v>3436</v>
      </c>
      <c r="I13608">
        <v>40</v>
      </c>
      <c r="J13608" t="s">
        <v>3446</v>
      </c>
      <c r="K13608">
        <v>1979</v>
      </c>
      <c r="L13608" t="s">
        <v>29</v>
      </c>
      <c r="M13608" t="s">
        <v>29</v>
      </c>
      <c r="N13608">
        <v>21.473099999999999</v>
      </c>
      <c r="O13608">
        <v>39.799199999999999</v>
      </c>
      <c r="P13608" t="s">
        <v>3580</v>
      </c>
      <c r="Q13608" s="3">
        <f>Table1[[#This Row],[Capacity (MW)]]*0.395*8760*10^-6</f>
        <v>0.138408</v>
      </c>
      <c r="R13608" s="3" cm="1">
        <f t="array" ref="R13608">AVERAGE(VLOOKUP(_xlfn.TEXTSPLIT(Table1[[#This Row],[Fuel (no space after comma)]], ","), FuelList_Final_EF!$A$2:$B$65, 2, FALSE))</f>
        <v>78.106682297772565</v>
      </c>
      <c r="S13608" s="3">
        <f>Table1[[#This Row],[Generation (TWh)]]*10^9*VLOOKUP(Table1[[#This Row],[Turbine/Engine Technology]],Technology_HR!$A$2:$B$11,2,FALSE)*10^-6</f>
        <v>1523872.0799999998</v>
      </c>
      <c r="T13608" s="5">
        <f>Table1[[#This Row],[Fuel Consumption (mmBtu)]]*Table1[[#This Row],[Emission Factor (kg CO2/ mmBtu)]]*10^3</f>
        <v>119024592415.00584</v>
      </c>
      <c r="U13608" s="3">
        <f>Table1[[#This Row],[Emissions (g CO2)]]/(Table1[[#This Row],[Generation (TWh)]]*10^9)</f>
        <v>859.95457209847586</v>
      </c>
    </row>
    <row r="13609" spans="1:21" x14ac:dyDescent="0.35">
      <c r="A13609" t="s">
        <v>2048</v>
      </c>
      <c r="B13609" t="s">
        <v>3275</v>
      </c>
      <c r="C13609" t="str">
        <f>SUBSTITUTE(Table1[[#This Row],[Fuel]],", ",",")</f>
        <v>fossil liquids: fuel oil</v>
      </c>
      <c r="D13609" t="s">
        <v>3275</v>
      </c>
      <c r="H13609" t="s">
        <v>3436</v>
      </c>
      <c r="I13609">
        <v>46</v>
      </c>
      <c r="J13609" t="s">
        <v>3446</v>
      </c>
      <c r="K13609">
        <v>1980</v>
      </c>
      <c r="L13609" t="s">
        <v>29</v>
      </c>
      <c r="M13609" t="s">
        <v>29</v>
      </c>
      <c r="N13609">
        <v>21.473099999999999</v>
      </c>
      <c r="O13609">
        <v>39.799199999999999</v>
      </c>
      <c r="P13609" t="s">
        <v>3580</v>
      </c>
      <c r="Q13609" s="3">
        <f>Table1[[#This Row],[Capacity (MW)]]*0.395*8760*10^-6</f>
        <v>0.15916920000000001</v>
      </c>
      <c r="R13609" s="3" cm="1">
        <f t="array" ref="R13609">AVERAGE(VLOOKUP(_xlfn.TEXTSPLIT(Table1[[#This Row],[Fuel (no space after comma)]], ","), FuelList_Final_EF!$A$2:$B$65, 2, FALSE))</f>
        <v>78.106682297772565</v>
      </c>
      <c r="S13609" s="3">
        <f>Table1[[#This Row],[Generation (TWh)]]*10^9*VLOOKUP(Table1[[#This Row],[Turbine/Engine Technology]],Technology_HR!$A$2:$B$11,2,FALSE)*10^-6</f>
        <v>1752452.892</v>
      </c>
      <c r="T13609" s="5">
        <f>Table1[[#This Row],[Fuel Consumption (mmBtu)]]*Table1[[#This Row],[Emission Factor (kg CO2/ mmBtu)]]*10^3</f>
        <v>136878281277.25673</v>
      </c>
      <c r="U13609" s="3">
        <f>Table1[[#This Row],[Emissions (g CO2)]]/(Table1[[#This Row],[Generation (TWh)]]*10^9)</f>
        <v>859.95457209847586</v>
      </c>
    </row>
    <row r="13610" spans="1:21" x14ac:dyDescent="0.35">
      <c r="A13610" t="s">
        <v>2048</v>
      </c>
      <c r="B13610" t="s">
        <v>3275</v>
      </c>
      <c r="C13610" t="str">
        <f>SUBSTITUTE(Table1[[#This Row],[Fuel]],", ",",")</f>
        <v>fossil liquids: fuel oil</v>
      </c>
      <c r="D13610" t="s">
        <v>3275</v>
      </c>
      <c r="H13610" t="s">
        <v>3436</v>
      </c>
      <c r="I13610">
        <v>46</v>
      </c>
      <c r="J13610" t="s">
        <v>3446</v>
      </c>
      <c r="K13610">
        <v>1980</v>
      </c>
      <c r="L13610" t="s">
        <v>29</v>
      </c>
      <c r="M13610" t="s">
        <v>29</v>
      </c>
      <c r="N13610">
        <v>21.473099999999999</v>
      </c>
      <c r="O13610">
        <v>39.799199999999999</v>
      </c>
      <c r="P13610" t="s">
        <v>3580</v>
      </c>
      <c r="Q13610" s="3">
        <f>Table1[[#This Row],[Capacity (MW)]]*0.395*8760*10^-6</f>
        <v>0.15916920000000001</v>
      </c>
      <c r="R13610" s="3" cm="1">
        <f t="array" ref="R13610">AVERAGE(VLOOKUP(_xlfn.TEXTSPLIT(Table1[[#This Row],[Fuel (no space after comma)]], ","), FuelList_Final_EF!$A$2:$B$65, 2, FALSE))</f>
        <v>78.106682297772565</v>
      </c>
      <c r="S13610" s="3">
        <f>Table1[[#This Row],[Generation (TWh)]]*10^9*VLOOKUP(Table1[[#This Row],[Turbine/Engine Technology]],Technology_HR!$A$2:$B$11,2,FALSE)*10^-6</f>
        <v>1752452.892</v>
      </c>
      <c r="T13610" s="5">
        <f>Table1[[#This Row],[Fuel Consumption (mmBtu)]]*Table1[[#This Row],[Emission Factor (kg CO2/ mmBtu)]]*10^3</f>
        <v>136878281277.25673</v>
      </c>
      <c r="U13610" s="3">
        <f>Table1[[#This Row],[Emissions (g CO2)]]/(Table1[[#This Row],[Generation (TWh)]]*10^9)</f>
        <v>859.95457209847586</v>
      </c>
    </row>
    <row r="13611" spans="1:21" x14ac:dyDescent="0.35">
      <c r="A13611" t="s">
        <v>901</v>
      </c>
      <c r="B13611" t="s">
        <v>3258</v>
      </c>
      <c r="C13611" t="str">
        <f>SUBSTITUTE(Table1[[#This Row],[Fuel]],", ",",")</f>
        <v>fossil liquids: diesel</v>
      </c>
      <c r="D13611" t="s">
        <v>3258</v>
      </c>
      <c r="H13611" t="s">
        <v>3436</v>
      </c>
      <c r="I13611">
        <v>25</v>
      </c>
      <c r="J13611" t="s">
        <v>3446</v>
      </c>
      <c r="K13611">
        <v>2015</v>
      </c>
      <c r="L13611" t="s">
        <v>29</v>
      </c>
      <c r="M13611" t="s">
        <v>29</v>
      </c>
      <c r="N13611">
        <v>27.735889</v>
      </c>
      <c r="O13611">
        <v>30.8429</v>
      </c>
      <c r="P13611" t="s">
        <v>3498</v>
      </c>
      <c r="Q13611" s="3">
        <f>Table1[[#This Row],[Capacity (MW)]]*0.395*8760*10^-6</f>
        <v>8.6504999999999999E-2</v>
      </c>
      <c r="R13611" s="3" cm="1">
        <f t="array" ref="R13611">AVERAGE(VLOOKUP(_xlfn.TEXTSPLIT(Table1[[#This Row],[Fuel (no space after comma)]], ","), FuelList_Final_EF!$A$2:$B$65, 2, FALSE))</f>
        <v>78.106682297772565</v>
      </c>
      <c r="S13611" s="3">
        <f>Table1[[#This Row],[Generation (TWh)]]*10^9*VLOOKUP(Table1[[#This Row],[Turbine/Engine Technology]],Technology_HR!$A$2:$B$11,2,FALSE)*10^-6</f>
        <v>952420.04999999993</v>
      </c>
      <c r="T13611" s="5">
        <f>Table1[[#This Row],[Fuel Consumption (mmBtu)]]*Table1[[#This Row],[Emission Factor (kg CO2/ mmBtu)]]*10^3</f>
        <v>74390370259.378662</v>
      </c>
      <c r="U13611" s="3">
        <f>Table1[[#This Row],[Emissions (g CO2)]]/(Table1[[#This Row],[Generation (TWh)]]*10^9)</f>
        <v>859.95457209847598</v>
      </c>
    </row>
    <row r="13612" spans="1:21" x14ac:dyDescent="0.35">
      <c r="A13612" t="s">
        <v>901</v>
      </c>
      <c r="B13612" t="s">
        <v>3258</v>
      </c>
      <c r="C13612" t="str">
        <f>SUBSTITUTE(Table1[[#This Row],[Fuel]],", ",",")</f>
        <v>fossil liquids: diesel</v>
      </c>
      <c r="D13612" t="s">
        <v>3258</v>
      </c>
      <c r="H13612" t="s">
        <v>3436</v>
      </c>
      <c r="I13612">
        <v>25</v>
      </c>
      <c r="J13612" t="s">
        <v>3446</v>
      </c>
      <c r="K13612">
        <v>2015</v>
      </c>
      <c r="L13612" t="s">
        <v>29</v>
      </c>
      <c r="M13612" t="s">
        <v>29</v>
      </c>
      <c r="N13612">
        <v>27.735889</v>
      </c>
      <c r="O13612">
        <v>30.8429</v>
      </c>
      <c r="P13612" t="s">
        <v>3498</v>
      </c>
      <c r="Q13612" s="3">
        <f>Table1[[#This Row],[Capacity (MW)]]*0.395*8760*10^-6</f>
        <v>8.6504999999999999E-2</v>
      </c>
      <c r="R13612" s="3" cm="1">
        <f t="array" ref="R13612">AVERAGE(VLOOKUP(_xlfn.TEXTSPLIT(Table1[[#This Row],[Fuel (no space after comma)]], ","), FuelList_Final_EF!$A$2:$B$65, 2, FALSE))</f>
        <v>78.106682297772565</v>
      </c>
      <c r="S13612" s="3">
        <f>Table1[[#This Row],[Generation (TWh)]]*10^9*VLOOKUP(Table1[[#This Row],[Turbine/Engine Technology]],Technology_HR!$A$2:$B$11,2,FALSE)*10^-6</f>
        <v>952420.04999999993</v>
      </c>
      <c r="T13612" s="5">
        <f>Table1[[#This Row],[Fuel Consumption (mmBtu)]]*Table1[[#This Row],[Emission Factor (kg CO2/ mmBtu)]]*10^3</f>
        <v>74390370259.378662</v>
      </c>
      <c r="U13612" s="3">
        <f>Table1[[#This Row],[Emissions (g CO2)]]/(Table1[[#This Row],[Generation (TWh)]]*10^9)</f>
        <v>859.95457209847598</v>
      </c>
    </row>
    <row r="13613" spans="1:21" x14ac:dyDescent="0.35">
      <c r="A13613" t="s">
        <v>1776</v>
      </c>
      <c r="B13613" t="s">
        <v>3239</v>
      </c>
      <c r="C13613" t="str">
        <f>SUBSTITUTE(Table1[[#This Row],[Fuel]],", ",",")</f>
        <v>fossil gas: natural gas</v>
      </c>
      <c r="D13613" t="s">
        <v>3239</v>
      </c>
      <c r="H13613" t="s">
        <v>3436</v>
      </c>
      <c r="I13613">
        <v>27</v>
      </c>
      <c r="J13613" t="s">
        <v>3446</v>
      </c>
      <c r="K13613">
        <v>1996</v>
      </c>
      <c r="L13613" t="s">
        <v>29</v>
      </c>
      <c r="M13613" t="s">
        <v>29</v>
      </c>
      <c r="N13613">
        <v>22.706700000000001</v>
      </c>
      <c r="O13613">
        <v>57.5779</v>
      </c>
      <c r="P13613" t="s">
        <v>3564</v>
      </c>
      <c r="Q13613" s="3">
        <f>Table1[[#This Row],[Capacity (MW)]]*0.395*8760*10^-6</f>
        <v>9.3425400000000006E-2</v>
      </c>
      <c r="R13613" s="3" cm="1">
        <f t="array" ref="R13613">AVERAGE(VLOOKUP(_xlfn.TEXTSPLIT(Table1[[#This Row],[Fuel (no space after comma)]], ","), FuelList_Final_EF!$A$2:$B$65, 2, FALSE))</f>
        <v>53.06</v>
      </c>
      <c r="S13613" s="3">
        <f>Table1[[#This Row],[Generation (TWh)]]*10^9*VLOOKUP(Table1[[#This Row],[Turbine/Engine Technology]],Technology_HR!$A$2:$B$11,2,FALSE)*10^-6</f>
        <v>1028613.654</v>
      </c>
      <c r="T13613" s="5">
        <f>Table1[[#This Row],[Fuel Consumption (mmBtu)]]*Table1[[#This Row],[Emission Factor (kg CO2/ mmBtu)]]*10^3</f>
        <v>54578240481.240005</v>
      </c>
      <c r="U13613" s="3">
        <f>Table1[[#This Row],[Emissions (g CO2)]]/(Table1[[#This Row],[Generation (TWh)]]*10^9)</f>
        <v>584.19060000000002</v>
      </c>
    </row>
    <row r="13614" spans="1:21" x14ac:dyDescent="0.35">
      <c r="A13614" t="s">
        <v>1776</v>
      </c>
      <c r="B13614" t="s">
        <v>3239</v>
      </c>
      <c r="C13614" t="str">
        <f>SUBSTITUTE(Table1[[#This Row],[Fuel]],", ",",")</f>
        <v>fossil gas: natural gas</v>
      </c>
      <c r="D13614" t="s">
        <v>3239</v>
      </c>
      <c r="H13614" t="s">
        <v>3436</v>
      </c>
      <c r="I13614">
        <v>27</v>
      </c>
      <c r="J13614" t="s">
        <v>3446</v>
      </c>
      <c r="K13614">
        <v>1996</v>
      </c>
      <c r="L13614" t="s">
        <v>29</v>
      </c>
      <c r="M13614" t="s">
        <v>29</v>
      </c>
      <c r="N13614">
        <v>22.706700000000001</v>
      </c>
      <c r="O13614">
        <v>57.5779</v>
      </c>
      <c r="P13614" t="s">
        <v>3564</v>
      </c>
      <c r="Q13614" s="3">
        <f>Table1[[#This Row],[Capacity (MW)]]*0.395*8760*10^-6</f>
        <v>9.3425400000000006E-2</v>
      </c>
      <c r="R13614" s="3" cm="1">
        <f t="array" ref="R13614">AVERAGE(VLOOKUP(_xlfn.TEXTSPLIT(Table1[[#This Row],[Fuel (no space after comma)]], ","), FuelList_Final_EF!$A$2:$B$65, 2, FALSE))</f>
        <v>53.06</v>
      </c>
      <c r="S13614" s="3">
        <f>Table1[[#This Row],[Generation (TWh)]]*10^9*VLOOKUP(Table1[[#This Row],[Turbine/Engine Technology]],Technology_HR!$A$2:$B$11,2,FALSE)*10^-6</f>
        <v>1028613.654</v>
      </c>
      <c r="T13614" s="5">
        <f>Table1[[#This Row],[Fuel Consumption (mmBtu)]]*Table1[[#This Row],[Emission Factor (kg CO2/ mmBtu)]]*10^3</f>
        <v>54578240481.240005</v>
      </c>
      <c r="U13614" s="3">
        <f>Table1[[#This Row],[Emissions (g CO2)]]/(Table1[[#This Row],[Generation (TWh)]]*10^9)</f>
        <v>584.19060000000002</v>
      </c>
    </row>
    <row r="13615" spans="1:21" x14ac:dyDescent="0.35">
      <c r="A13615" t="s">
        <v>1776</v>
      </c>
      <c r="B13615" t="s">
        <v>3239</v>
      </c>
      <c r="C13615" t="str">
        <f>SUBSTITUTE(Table1[[#This Row],[Fuel]],", ",",")</f>
        <v>fossil gas: natural gas</v>
      </c>
      <c r="D13615" t="s">
        <v>3239</v>
      </c>
      <c r="H13615" t="s">
        <v>3436</v>
      </c>
      <c r="I13615">
        <v>27</v>
      </c>
      <c r="J13615" t="s">
        <v>3446</v>
      </c>
      <c r="K13615">
        <v>1996</v>
      </c>
      <c r="L13615" t="s">
        <v>29</v>
      </c>
      <c r="M13615" t="s">
        <v>29</v>
      </c>
      <c r="N13615">
        <v>22.706700000000001</v>
      </c>
      <c r="O13615">
        <v>57.5779</v>
      </c>
      <c r="P13615" t="s">
        <v>3564</v>
      </c>
      <c r="Q13615" s="3">
        <f>Table1[[#This Row],[Capacity (MW)]]*0.395*8760*10^-6</f>
        <v>9.3425400000000006E-2</v>
      </c>
      <c r="R13615" s="3" cm="1">
        <f t="array" ref="R13615">AVERAGE(VLOOKUP(_xlfn.TEXTSPLIT(Table1[[#This Row],[Fuel (no space after comma)]], ","), FuelList_Final_EF!$A$2:$B$65, 2, FALSE))</f>
        <v>53.06</v>
      </c>
      <c r="S13615" s="3">
        <f>Table1[[#This Row],[Generation (TWh)]]*10^9*VLOOKUP(Table1[[#This Row],[Turbine/Engine Technology]],Technology_HR!$A$2:$B$11,2,FALSE)*10^-6</f>
        <v>1028613.654</v>
      </c>
      <c r="T13615" s="5">
        <f>Table1[[#This Row],[Fuel Consumption (mmBtu)]]*Table1[[#This Row],[Emission Factor (kg CO2/ mmBtu)]]*10^3</f>
        <v>54578240481.240005</v>
      </c>
      <c r="U13615" s="3">
        <f>Table1[[#This Row],[Emissions (g CO2)]]/(Table1[[#This Row],[Generation (TWh)]]*10^9)</f>
        <v>584.19060000000002</v>
      </c>
    </row>
    <row r="13616" spans="1:21" x14ac:dyDescent="0.35">
      <c r="A13616" t="s">
        <v>3206</v>
      </c>
      <c r="B13616" t="s">
        <v>3241</v>
      </c>
      <c r="C13616" t="str">
        <f>SUBSTITUTE(Table1[[#This Row],[Fuel]],", ",",")</f>
        <v>fossil liquids: heavy fuel oil</v>
      </c>
      <c r="D13616" t="s">
        <v>3241</v>
      </c>
      <c r="H13616" t="s">
        <v>59</v>
      </c>
      <c r="I13616">
        <v>40</v>
      </c>
      <c r="J13616" t="s">
        <v>3446</v>
      </c>
      <c r="K13616" t="s">
        <v>29</v>
      </c>
      <c r="L13616" t="s">
        <v>29</v>
      </c>
      <c r="M13616" t="s">
        <v>29</v>
      </c>
      <c r="N13616">
        <v>-18.883780000000002</v>
      </c>
      <c r="O13616">
        <v>47.534829999999999</v>
      </c>
      <c r="P13616" t="s">
        <v>3541</v>
      </c>
      <c r="Q13616" s="3">
        <f>Table1[[#This Row],[Capacity (MW)]]*0.395*8760*10^-6</f>
        <v>0.138408</v>
      </c>
      <c r="R13616" s="3" cm="1">
        <f t="array" ref="R13616">AVERAGE(VLOOKUP(_xlfn.TEXTSPLIT(Table1[[#This Row],[Fuel (no space after comma)]], ","), FuelList_Final_EF!$A$2:$B$65, 2, FALSE))</f>
        <v>81.602530311017389</v>
      </c>
      <c r="S13616" s="3">
        <f>Table1[[#This Row],[Generation (TWh)]]*10^9*VLOOKUP(Table1[[#This Row],[Turbine/Engine Technology]],Technology_HR!$A$2:$B$11,2,FALSE)*10^-6</f>
        <v>1148163.564</v>
      </c>
      <c r="T13616" s="5">
        <f>Table1[[#This Row],[Fuel Consumption (mmBtu)]]*Table1[[#This Row],[Emission Factor (kg CO2/ mmBtu)]]*10^3</f>
        <v>93693052033.31575</v>
      </c>
      <c r="U13616" s="3">
        <f>Table1[[#This Row],[Emissions (g CO2)]]/(Table1[[#This Row],[Generation (TWh)]]*10^9)</f>
        <v>676.93379019504471</v>
      </c>
    </row>
    <row r="13617" spans="1:21" x14ac:dyDescent="0.35">
      <c r="A13617" t="s">
        <v>3207</v>
      </c>
      <c r="B13617" t="s">
        <v>3258</v>
      </c>
      <c r="C13617" t="str">
        <f>SUBSTITUTE(Table1[[#This Row],[Fuel]],", ",",")</f>
        <v>fossil liquids: diesel</v>
      </c>
      <c r="D13617" t="s">
        <v>3258</v>
      </c>
      <c r="H13617" t="s">
        <v>3437</v>
      </c>
      <c r="I13617">
        <v>20</v>
      </c>
      <c r="J13617" t="s">
        <v>3446</v>
      </c>
      <c r="K13617" t="s">
        <v>29</v>
      </c>
      <c r="L13617" t="s">
        <v>29</v>
      </c>
      <c r="M13617" t="s">
        <v>29</v>
      </c>
      <c r="N13617">
        <v>-15.75484</v>
      </c>
      <c r="O13617">
        <v>35.099269999999997</v>
      </c>
      <c r="P13617" t="s">
        <v>3627</v>
      </c>
      <c r="Q13617" s="3">
        <f>Table1[[#This Row],[Capacity (MW)]]*0.395*8760*10^-6</f>
        <v>6.9204000000000002E-2</v>
      </c>
      <c r="R13617" s="3" cm="1">
        <f t="array" ref="R13617">AVERAGE(VLOOKUP(_xlfn.TEXTSPLIT(Table1[[#This Row],[Fuel (no space after comma)]], ","), FuelList_Final_EF!$A$2:$B$65, 2, FALSE))</f>
        <v>78.106682297772565</v>
      </c>
      <c r="S13617" s="3">
        <f>Table1[[#This Row],[Generation (TWh)]]*10^9*VLOOKUP(Table1[[#This Row],[Turbine/Engine Technology]],Technology_HR!$A$2:$B$11,2,FALSE)*10^-6</f>
        <v>615915.6</v>
      </c>
      <c r="T13617" s="5">
        <f>Table1[[#This Row],[Fuel Consumption (mmBtu)]]*Table1[[#This Row],[Emission Factor (kg CO2/ mmBtu)]]*10^3</f>
        <v>48107124091.441963</v>
      </c>
      <c r="U13617" s="3">
        <f>Table1[[#This Row],[Emissions (g CO2)]]/(Table1[[#This Row],[Generation (TWh)]]*10^9)</f>
        <v>695.14947245017572</v>
      </c>
    </row>
    <row r="13618" spans="1:21" x14ac:dyDescent="0.35">
      <c r="A13618" t="s">
        <v>1248</v>
      </c>
      <c r="B13618" t="s">
        <v>3258</v>
      </c>
      <c r="C13618" t="str">
        <f>SUBSTITUTE(Table1[[#This Row],[Fuel]],", ",",")</f>
        <v>fossil liquids: diesel</v>
      </c>
      <c r="D13618" t="s">
        <v>3258</v>
      </c>
      <c r="H13618" t="s">
        <v>3438</v>
      </c>
      <c r="I13618">
        <v>25</v>
      </c>
      <c r="J13618" t="s">
        <v>3446</v>
      </c>
      <c r="K13618">
        <v>2017</v>
      </c>
      <c r="L13618" t="s">
        <v>29</v>
      </c>
      <c r="M13618" t="s">
        <v>29</v>
      </c>
      <c r="N13618">
        <v>27.369316000000001</v>
      </c>
      <c r="O13618">
        <v>62.340063000000001</v>
      </c>
      <c r="P13618" t="s">
        <v>3522</v>
      </c>
      <c r="Q13618" s="3">
        <f>Table1[[#This Row],[Capacity (MW)]]*0.395*8760*10^-6</f>
        <v>8.6504999999999999E-2</v>
      </c>
      <c r="R13618" s="3" cm="1">
        <f t="array" ref="R13618">AVERAGE(VLOOKUP(_xlfn.TEXTSPLIT(Table1[[#This Row],[Fuel (no space after comma)]], ","), FuelList_Final_EF!$A$2:$B$65, 2, FALSE))</f>
        <v>78.106682297772565</v>
      </c>
      <c r="S13618" s="3">
        <f>Table1[[#This Row],[Generation (TWh)]]*10^9*VLOOKUP(Table1[[#This Row],[Turbine/Engine Technology]],Technology_HR!$A$2:$B$11,2,FALSE)*10^-6</f>
        <v>653026.245</v>
      </c>
      <c r="T13618" s="5">
        <f>Table1[[#This Row],[Fuel Consumption (mmBtu)]]*Table1[[#This Row],[Emission Factor (kg CO2/ mmBtu)]]*10^3</f>
        <v>51005713450.322388</v>
      </c>
      <c r="U13618" s="3">
        <f>Table1[[#This Row],[Emissions (g CO2)]]/(Table1[[#This Row],[Generation (TWh)]]*10^9)</f>
        <v>589.62734466588506</v>
      </c>
    </row>
    <row r="13619" spans="1:21" x14ac:dyDescent="0.35">
      <c r="A13619" t="s">
        <v>3208</v>
      </c>
      <c r="B13619" t="s">
        <v>3258</v>
      </c>
      <c r="C13619" t="str">
        <f>SUBSTITUTE(Table1[[#This Row],[Fuel]],", ",",")</f>
        <v>fossil liquids: diesel</v>
      </c>
      <c r="D13619" t="s">
        <v>3258</v>
      </c>
      <c r="H13619" t="s">
        <v>3437</v>
      </c>
      <c r="I13619">
        <v>24</v>
      </c>
      <c r="J13619" t="s">
        <v>3446</v>
      </c>
      <c r="K13619">
        <v>2023</v>
      </c>
      <c r="L13619" t="s">
        <v>29</v>
      </c>
      <c r="M13619" t="s">
        <v>29</v>
      </c>
      <c r="N13619">
        <v>8.6930219999999991</v>
      </c>
      <c r="O13619">
        <v>-12.470885000000001</v>
      </c>
      <c r="P13619" t="s">
        <v>3584</v>
      </c>
      <c r="Q13619" s="3">
        <f>Table1[[#This Row],[Capacity (MW)]]*0.395*8760*10^-6</f>
        <v>8.3044800000000002E-2</v>
      </c>
      <c r="R13619" s="3" cm="1">
        <f t="array" ref="R13619">AVERAGE(VLOOKUP(_xlfn.TEXTSPLIT(Table1[[#This Row],[Fuel (no space after comma)]], ","), FuelList_Final_EF!$A$2:$B$65, 2, FALSE))</f>
        <v>78.106682297772565</v>
      </c>
      <c r="S13619" s="3">
        <f>Table1[[#This Row],[Generation (TWh)]]*10^9*VLOOKUP(Table1[[#This Row],[Turbine/Engine Technology]],Technology_HR!$A$2:$B$11,2,FALSE)*10^-6</f>
        <v>739098.72</v>
      </c>
      <c r="T13619" s="5">
        <f>Table1[[#This Row],[Fuel Consumption (mmBtu)]]*Table1[[#This Row],[Emission Factor (kg CO2/ mmBtu)]]*10^3</f>
        <v>57728548909.730362</v>
      </c>
      <c r="U13619" s="3">
        <f>Table1[[#This Row],[Emissions (g CO2)]]/(Table1[[#This Row],[Generation (TWh)]]*10^9)</f>
        <v>695.14947245017584</v>
      </c>
    </row>
    <row r="13620" spans="1:21" x14ac:dyDescent="0.35">
      <c r="A13620" t="s">
        <v>37</v>
      </c>
      <c r="B13620" t="s">
        <v>3258</v>
      </c>
      <c r="C13620" t="str">
        <f>SUBSTITUTE(Table1[[#This Row],[Fuel]],", ",",")</f>
        <v>fossil liquids: diesel</v>
      </c>
      <c r="D13620" t="s">
        <v>3258</v>
      </c>
      <c r="H13620" t="s">
        <v>3436</v>
      </c>
      <c r="I13620">
        <v>14</v>
      </c>
      <c r="J13620" t="s">
        <v>3446</v>
      </c>
      <c r="K13620" t="s">
        <v>29</v>
      </c>
      <c r="L13620" t="s">
        <v>29</v>
      </c>
      <c r="M13620" t="s">
        <v>29</v>
      </c>
      <c r="N13620">
        <v>-36.720260000000003</v>
      </c>
      <c r="O13620">
        <v>-56.694336999999997</v>
      </c>
      <c r="P13620" t="s">
        <v>3457</v>
      </c>
      <c r="Q13620" s="3">
        <f>Table1[[#This Row],[Capacity (MW)]]*0.395*8760*10^-6</f>
        <v>4.8442800000000001E-2</v>
      </c>
      <c r="R13620" s="3" cm="1">
        <f t="array" ref="R13620">AVERAGE(VLOOKUP(_xlfn.TEXTSPLIT(Table1[[#This Row],[Fuel (no space after comma)]], ","), FuelList_Final_EF!$A$2:$B$65, 2, FALSE))</f>
        <v>78.106682297772565</v>
      </c>
      <c r="S13620" s="3">
        <f>Table1[[#This Row],[Generation (TWh)]]*10^9*VLOOKUP(Table1[[#This Row],[Turbine/Engine Technology]],Technology_HR!$A$2:$B$11,2,FALSE)*10^-6</f>
        <v>533355.228</v>
      </c>
      <c r="T13620" s="5">
        <f>Table1[[#This Row],[Fuel Consumption (mmBtu)]]*Table1[[#This Row],[Emission Factor (kg CO2/ mmBtu)]]*10^3</f>
        <v>41658607345.252052</v>
      </c>
      <c r="U13620" s="3">
        <f>Table1[[#This Row],[Emissions (g CO2)]]/(Table1[[#This Row],[Generation (TWh)]]*10^9)</f>
        <v>859.95457209847598</v>
      </c>
    </row>
    <row r="13621" spans="1:21" x14ac:dyDescent="0.35">
      <c r="A13621" t="s">
        <v>37</v>
      </c>
      <c r="B13621" t="s">
        <v>3258</v>
      </c>
      <c r="C13621" t="str">
        <f>SUBSTITUTE(Table1[[#This Row],[Fuel]],", ",",")</f>
        <v>fossil liquids: diesel</v>
      </c>
      <c r="D13621" t="s">
        <v>3258</v>
      </c>
      <c r="H13621" t="s">
        <v>3436</v>
      </c>
      <c r="I13621">
        <v>14</v>
      </c>
      <c r="J13621" t="s">
        <v>3446</v>
      </c>
      <c r="K13621" t="s">
        <v>29</v>
      </c>
      <c r="L13621" t="s">
        <v>29</v>
      </c>
      <c r="M13621" t="s">
        <v>29</v>
      </c>
      <c r="N13621">
        <v>-36.720260000000003</v>
      </c>
      <c r="O13621">
        <v>-56.694336999999997</v>
      </c>
      <c r="P13621" t="s">
        <v>3457</v>
      </c>
      <c r="Q13621" s="3">
        <f>Table1[[#This Row],[Capacity (MW)]]*0.395*8760*10^-6</f>
        <v>4.8442800000000001E-2</v>
      </c>
      <c r="R13621" s="3" cm="1">
        <f t="array" ref="R13621">AVERAGE(VLOOKUP(_xlfn.TEXTSPLIT(Table1[[#This Row],[Fuel (no space after comma)]], ","), FuelList_Final_EF!$A$2:$B$65, 2, FALSE))</f>
        <v>78.106682297772565</v>
      </c>
      <c r="S13621" s="3">
        <f>Table1[[#This Row],[Generation (TWh)]]*10^9*VLOOKUP(Table1[[#This Row],[Turbine/Engine Technology]],Technology_HR!$A$2:$B$11,2,FALSE)*10^-6</f>
        <v>533355.228</v>
      </c>
      <c r="T13621" s="5">
        <f>Table1[[#This Row],[Fuel Consumption (mmBtu)]]*Table1[[#This Row],[Emission Factor (kg CO2/ mmBtu)]]*10^3</f>
        <v>41658607345.252052</v>
      </c>
      <c r="U13621" s="3">
        <f>Table1[[#This Row],[Emissions (g CO2)]]/(Table1[[#This Row],[Generation (TWh)]]*10^9)</f>
        <v>859.95457209847598</v>
      </c>
    </row>
    <row r="13622" spans="1:21" x14ac:dyDescent="0.35">
      <c r="A13622" t="s">
        <v>1768</v>
      </c>
      <c r="B13622" t="s">
        <v>3239</v>
      </c>
      <c r="C13622" t="str">
        <f>SUBSTITUTE(Table1[[#This Row],[Fuel]],", ",",")</f>
        <v>fossil gas: natural gas</v>
      </c>
      <c r="D13622" t="s">
        <v>3239</v>
      </c>
      <c r="H13622" t="s">
        <v>3436</v>
      </c>
      <c r="I13622">
        <v>20</v>
      </c>
      <c r="J13622" t="s">
        <v>3446</v>
      </c>
      <c r="K13622" t="s">
        <v>29</v>
      </c>
      <c r="L13622" t="s">
        <v>29</v>
      </c>
      <c r="M13622" t="s">
        <v>29</v>
      </c>
      <c r="N13622">
        <v>18.157378000000001</v>
      </c>
      <c r="O13622">
        <v>55.265805</v>
      </c>
      <c r="P13622" t="s">
        <v>3564</v>
      </c>
      <c r="Q13622" s="3">
        <f>Table1[[#This Row],[Capacity (MW)]]*0.395*8760*10^-6</f>
        <v>6.9204000000000002E-2</v>
      </c>
      <c r="R13622" s="3" cm="1">
        <f t="array" ref="R13622">AVERAGE(VLOOKUP(_xlfn.TEXTSPLIT(Table1[[#This Row],[Fuel (no space after comma)]], ","), FuelList_Final_EF!$A$2:$B$65, 2, FALSE))</f>
        <v>53.06</v>
      </c>
      <c r="S13622" s="3">
        <f>Table1[[#This Row],[Generation (TWh)]]*10^9*VLOOKUP(Table1[[#This Row],[Turbine/Engine Technology]],Technology_HR!$A$2:$B$11,2,FALSE)*10^-6</f>
        <v>761936.03999999992</v>
      </c>
      <c r="T13622" s="5">
        <f>Table1[[#This Row],[Fuel Consumption (mmBtu)]]*Table1[[#This Row],[Emission Factor (kg CO2/ mmBtu)]]*10^3</f>
        <v>40428326282.399994</v>
      </c>
      <c r="U13622" s="3">
        <f>Table1[[#This Row],[Emissions (g CO2)]]/(Table1[[#This Row],[Generation (TWh)]]*10^9)</f>
        <v>584.1905999999999</v>
      </c>
    </row>
    <row r="13623" spans="1:21" x14ac:dyDescent="0.35">
      <c r="A13623" t="s">
        <v>1768</v>
      </c>
      <c r="B13623" t="s">
        <v>3239</v>
      </c>
      <c r="C13623" t="str">
        <f>SUBSTITUTE(Table1[[#This Row],[Fuel]],", ",",")</f>
        <v>fossil gas: natural gas</v>
      </c>
      <c r="D13623" t="s">
        <v>3239</v>
      </c>
      <c r="H13623" t="s">
        <v>3436</v>
      </c>
      <c r="I13623">
        <v>20</v>
      </c>
      <c r="J13623" t="s">
        <v>3446</v>
      </c>
      <c r="K13623" t="s">
        <v>29</v>
      </c>
      <c r="L13623" t="s">
        <v>29</v>
      </c>
      <c r="M13623" t="s">
        <v>29</v>
      </c>
      <c r="N13623">
        <v>18.157378000000001</v>
      </c>
      <c r="O13623">
        <v>55.265805</v>
      </c>
      <c r="P13623" t="s">
        <v>3564</v>
      </c>
      <c r="Q13623" s="3">
        <f>Table1[[#This Row],[Capacity (MW)]]*0.395*8760*10^-6</f>
        <v>6.9204000000000002E-2</v>
      </c>
      <c r="R13623" s="3" cm="1">
        <f t="array" ref="R13623">AVERAGE(VLOOKUP(_xlfn.TEXTSPLIT(Table1[[#This Row],[Fuel (no space after comma)]], ","), FuelList_Final_EF!$A$2:$B$65, 2, FALSE))</f>
        <v>53.06</v>
      </c>
      <c r="S13623" s="3">
        <f>Table1[[#This Row],[Generation (TWh)]]*10^9*VLOOKUP(Table1[[#This Row],[Turbine/Engine Technology]],Technology_HR!$A$2:$B$11,2,FALSE)*10^-6</f>
        <v>761936.03999999992</v>
      </c>
      <c r="T13623" s="5">
        <f>Table1[[#This Row],[Fuel Consumption (mmBtu)]]*Table1[[#This Row],[Emission Factor (kg CO2/ mmBtu)]]*10^3</f>
        <v>40428326282.399994</v>
      </c>
      <c r="U13623" s="3">
        <f>Table1[[#This Row],[Emissions (g CO2)]]/(Table1[[#This Row],[Generation (TWh)]]*10^9)</f>
        <v>584.1905999999999</v>
      </c>
    </row>
    <row r="13624" spans="1:21" x14ac:dyDescent="0.35">
      <c r="A13624" t="s">
        <v>1768</v>
      </c>
      <c r="B13624" t="s">
        <v>3239</v>
      </c>
      <c r="C13624" t="str">
        <f>SUBSTITUTE(Table1[[#This Row],[Fuel]],", ",",")</f>
        <v>fossil gas: natural gas</v>
      </c>
      <c r="D13624" t="s">
        <v>3239</v>
      </c>
      <c r="H13624" t="s">
        <v>3436</v>
      </c>
      <c r="I13624">
        <v>20</v>
      </c>
      <c r="J13624" t="s">
        <v>3446</v>
      </c>
      <c r="K13624" t="s">
        <v>29</v>
      </c>
      <c r="L13624" t="s">
        <v>29</v>
      </c>
      <c r="M13624" t="s">
        <v>29</v>
      </c>
      <c r="N13624">
        <v>18.157378000000001</v>
      </c>
      <c r="O13624">
        <v>55.265805</v>
      </c>
      <c r="P13624" t="s">
        <v>3564</v>
      </c>
      <c r="Q13624" s="3">
        <f>Table1[[#This Row],[Capacity (MW)]]*0.395*8760*10^-6</f>
        <v>6.9204000000000002E-2</v>
      </c>
      <c r="R13624" s="3" cm="1">
        <f t="array" ref="R13624">AVERAGE(VLOOKUP(_xlfn.TEXTSPLIT(Table1[[#This Row],[Fuel (no space after comma)]], ","), FuelList_Final_EF!$A$2:$B$65, 2, FALSE))</f>
        <v>53.06</v>
      </c>
      <c r="S13624" s="3">
        <f>Table1[[#This Row],[Generation (TWh)]]*10^9*VLOOKUP(Table1[[#This Row],[Turbine/Engine Technology]],Technology_HR!$A$2:$B$11,2,FALSE)*10^-6</f>
        <v>761936.03999999992</v>
      </c>
      <c r="T13624" s="5">
        <f>Table1[[#This Row],[Fuel Consumption (mmBtu)]]*Table1[[#This Row],[Emission Factor (kg CO2/ mmBtu)]]*10^3</f>
        <v>40428326282.399994</v>
      </c>
      <c r="U13624" s="3">
        <f>Table1[[#This Row],[Emissions (g CO2)]]/(Table1[[#This Row],[Generation (TWh)]]*10^9)</f>
        <v>584.1905999999999</v>
      </c>
    </row>
    <row r="13625" spans="1:21" x14ac:dyDescent="0.35">
      <c r="A13625" t="s">
        <v>1289</v>
      </c>
      <c r="B13625" t="s">
        <v>3239</v>
      </c>
      <c r="C13625" t="str">
        <f>SUBSTITUTE(Table1[[#This Row],[Fuel]],", ",",")</f>
        <v>fossil gas: natural gas</v>
      </c>
      <c r="D13625" t="s">
        <v>3239</v>
      </c>
      <c r="H13625" t="s">
        <v>3436</v>
      </c>
      <c r="I13625">
        <v>18.8</v>
      </c>
      <c r="J13625" t="s">
        <v>3446</v>
      </c>
      <c r="K13625">
        <v>1989</v>
      </c>
      <c r="L13625" t="s">
        <v>29</v>
      </c>
      <c r="M13625" t="s">
        <v>29</v>
      </c>
      <c r="N13625">
        <v>36.271299999999997</v>
      </c>
      <c r="O13625">
        <v>59.650799999999997</v>
      </c>
      <c r="P13625" t="s">
        <v>3522</v>
      </c>
      <c r="Q13625" s="3">
        <f>Table1[[#This Row],[Capacity (MW)]]*0.395*8760*10^-6</f>
        <v>6.505176E-2</v>
      </c>
      <c r="R13625" s="3" cm="1">
        <f t="array" ref="R13625">AVERAGE(VLOOKUP(_xlfn.TEXTSPLIT(Table1[[#This Row],[Fuel (no space after comma)]], ","), FuelList_Final_EF!$A$2:$B$65, 2, FALSE))</f>
        <v>53.06</v>
      </c>
      <c r="S13625" s="3">
        <f>Table1[[#This Row],[Generation (TWh)]]*10^9*VLOOKUP(Table1[[#This Row],[Turbine/Engine Technology]],Technology_HR!$A$2:$B$11,2,FALSE)*10^-6</f>
        <v>716219.87760000001</v>
      </c>
      <c r="T13625" s="5">
        <f>Table1[[#This Row],[Fuel Consumption (mmBtu)]]*Table1[[#This Row],[Emission Factor (kg CO2/ mmBtu)]]*10^3</f>
        <v>38002626705.456001</v>
      </c>
      <c r="U13625" s="3">
        <f>Table1[[#This Row],[Emissions (g CO2)]]/(Table1[[#This Row],[Generation (TWh)]]*10^9)</f>
        <v>584.19060000000002</v>
      </c>
    </row>
    <row r="13626" spans="1:21" x14ac:dyDescent="0.35">
      <c r="A13626" t="s">
        <v>1289</v>
      </c>
      <c r="B13626" t="s">
        <v>3239</v>
      </c>
      <c r="C13626" t="str">
        <f>SUBSTITUTE(Table1[[#This Row],[Fuel]],", ",",")</f>
        <v>fossil gas: natural gas</v>
      </c>
      <c r="D13626" t="s">
        <v>3239</v>
      </c>
      <c r="H13626" t="s">
        <v>3436</v>
      </c>
      <c r="I13626">
        <v>18.8</v>
      </c>
      <c r="J13626" t="s">
        <v>3446</v>
      </c>
      <c r="K13626">
        <v>1989</v>
      </c>
      <c r="L13626" t="s">
        <v>29</v>
      </c>
      <c r="M13626" t="s">
        <v>29</v>
      </c>
      <c r="N13626">
        <v>36.271299999999997</v>
      </c>
      <c r="O13626">
        <v>59.650799999999997</v>
      </c>
      <c r="P13626" t="s">
        <v>3522</v>
      </c>
      <c r="Q13626" s="3">
        <f>Table1[[#This Row],[Capacity (MW)]]*0.395*8760*10^-6</f>
        <v>6.505176E-2</v>
      </c>
      <c r="R13626" s="3" cm="1">
        <f t="array" ref="R13626">AVERAGE(VLOOKUP(_xlfn.TEXTSPLIT(Table1[[#This Row],[Fuel (no space after comma)]], ","), FuelList_Final_EF!$A$2:$B$65, 2, FALSE))</f>
        <v>53.06</v>
      </c>
      <c r="S13626" s="3">
        <f>Table1[[#This Row],[Generation (TWh)]]*10^9*VLOOKUP(Table1[[#This Row],[Turbine/Engine Technology]],Technology_HR!$A$2:$B$11,2,FALSE)*10^-6</f>
        <v>716219.87760000001</v>
      </c>
      <c r="T13626" s="5">
        <f>Table1[[#This Row],[Fuel Consumption (mmBtu)]]*Table1[[#This Row],[Emission Factor (kg CO2/ mmBtu)]]*10^3</f>
        <v>38002626705.456001</v>
      </c>
      <c r="U13626" s="3">
        <f>Table1[[#This Row],[Emissions (g CO2)]]/(Table1[[#This Row],[Generation (TWh)]]*10^9)</f>
        <v>584.19060000000002</v>
      </c>
    </row>
    <row r="13627" spans="1:21" x14ac:dyDescent="0.35">
      <c r="A13627" t="s">
        <v>1289</v>
      </c>
      <c r="B13627" t="s">
        <v>3239</v>
      </c>
      <c r="C13627" t="str">
        <f>SUBSTITUTE(Table1[[#This Row],[Fuel]],", ",",")</f>
        <v>fossil gas: natural gas</v>
      </c>
      <c r="D13627" t="s">
        <v>3239</v>
      </c>
      <c r="H13627" t="s">
        <v>3436</v>
      </c>
      <c r="I13627">
        <v>12.5</v>
      </c>
      <c r="J13627" t="s">
        <v>3446</v>
      </c>
      <c r="K13627" t="s">
        <v>29</v>
      </c>
      <c r="L13627" t="s">
        <v>29</v>
      </c>
      <c r="M13627" t="s">
        <v>29</v>
      </c>
      <c r="N13627">
        <v>36.271299999999997</v>
      </c>
      <c r="O13627">
        <v>59.650799999999997</v>
      </c>
      <c r="P13627" t="s">
        <v>3522</v>
      </c>
      <c r="Q13627" s="3">
        <f>Table1[[#This Row],[Capacity (MW)]]*0.395*8760*10^-6</f>
        <v>4.3252499999999999E-2</v>
      </c>
      <c r="R13627" s="3" cm="1">
        <f t="array" ref="R13627">AVERAGE(VLOOKUP(_xlfn.TEXTSPLIT(Table1[[#This Row],[Fuel (no space after comma)]], ","), FuelList_Final_EF!$A$2:$B$65, 2, FALSE))</f>
        <v>53.06</v>
      </c>
      <c r="S13627" s="3">
        <f>Table1[[#This Row],[Generation (TWh)]]*10^9*VLOOKUP(Table1[[#This Row],[Turbine/Engine Technology]],Technology_HR!$A$2:$B$11,2,FALSE)*10^-6</f>
        <v>476210.02499999997</v>
      </c>
      <c r="T13627" s="5">
        <f>Table1[[#This Row],[Fuel Consumption (mmBtu)]]*Table1[[#This Row],[Emission Factor (kg CO2/ mmBtu)]]*10^3</f>
        <v>25267703926.5</v>
      </c>
      <c r="U13627" s="3">
        <f>Table1[[#This Row],[Emissions (g CO2)]]/(Table1[[#This Row],[Generation (TWh)]]*10^9)</f>
        <v>584.19060000000002</v>
      </c>
    </row>
    <row r="13628" spans="1:21" x14ac:dyDescent="0.35">
      <c r="A13628" t="s">
        <v>899</v>
      </c>
      <c r="B13628" t="s">
        <v>3263</v>
      </c>
      <c r="C13628" t="str">
        <f>SUBSTITUTE(Table1[[#This Row],[Fuel]],", ",",")</f>
        <v>fossil gas: natural gas,fossil liquids: heavy fuel oil</v>
      </c>
      <c r="D13628" t="s">
        <v>3239</v>
      </c>
      <c r="E13628" t="s">
        <v>3241</v>
      </c>
      <c r="H13628" t="s">
        <v>3440</v>
      </c>
      <c r="I13628">
        <v>30</v>
      </c>
      <c r="J13628" t="s">
        <v>3446</v>
      </c>
      <c r="K13628">
        <v>1990</v>
      </c>
      <c r="L13628" t="s">
        <v>29</v>
      </c>
      <c r="M13628" t="s">
        <v>29</v>
      </c>
      <c r="N13628">
        <v>31.370933000000001</v>
      </c>
      <c r="O13628">
        <v>27.204602999999999</v>
      </c>
      <c r="P13628" t="s">
        <v>3498</v>
      </c>
      <c r="Q13628" s="3">
        <f>Table1[[#This Row],[Capacity (MW)]]*0.395*8760*10^-6</f>
        <v>0.10380600000000001</v>
      </c>
      <c r="R13628" s="3" cm="1">
        <f t="array" ref="R13628">AVERAGE(VLOOKUP(_xlfn.TEXTSPLIT(Table1[[#This Row],[Fuel (no space after comma)]], ","), FuelList_Final_EF!$A$2:$B$65, 2, FALSE))</f>
        <v>67.331265155508703</v>
      </c>
      <c r="S13628" s="3">
        <f>Table1[[#This Row],[Generation (TWh)]]*10^9*VLOOKUP(Table1[[#This Row],[Turbine/Engine Technology]],Technology_HR!$A$2:$B$11,2,FALSE)*10^-6</f>
        <v>1067644.71</v>
      </c>
      <c r="T13628" s="5">
        <f>Table1[[#This Row],[Fuel Consumption (mmBtu)]]*Table1[[#This Row],[Emission Factor (kg CO2/ mmBtu)]]*10^3</f>
        <v>71885869060.886185</v>
      </c>
      <c r="U13628" s="3">
        <f>Table1[[#This Row],[Emissions (g CO2)]]/(Table1[[#This Row],[Generation (TWh)]]*10^9)</f>
        <v>692.50206212440685</v>
      </c>
    </row>
    <row r="13629" spans="1:21" x14ac:dyDescent="0.35">
      <c r="A13629" t="s">
        <v>899</v>
      </c>
      <c r="B13629" t="s">
        <v>3263</v>
      </c>
      <c r="C13629" t="str">
        <f>SUBSTITUTE(Table1[[#This Row],[Fuel]],", ",",")</f>
        <v>fossil gas: natural gas,fossil liquids: heavy fuel oil</v>
      </c>
      <c r="D13629" t="s">
        <v>3239</v>
      </c>
      <c r="E13629" t="s">
        <v>3241</v>
      </c>
      <c r="H13629" t="s">
        <v>3440</v>
      </c>
      <c r="I13629">
        <v>30</v>
      </c>
      <c r="J13629" t="s">
        <v>3446</v>
      </c>
      <c r="K13629">
        <v>1990</v>
      </c>
      <c r="L13629" t="s">
        <v>29</v>
      </c>
      <c r="M13629" t="s">
        <v>29</v>
      </c>
      <c r="N13629">
        <v>31.370933000000001</v>
      </c>
      <c r="O13629">
        <v>27.204602999999999</v>
      </c>
      <c r="P13629" t="s">
        <v>3498</v>
      </c>
      <c r="Q13629" s="3">
        <f>Table1[[#This Row],[Capacity (MW)]]*0.395*8760*10^-6</f>
        <v>0.10380600000000001</v>
      </c>
      <c r="R13629" s="3" cm="1">
        <f t="array" ref="R13629">AVERAGE(VLOOKUP(_xlfn.TEXTSPLIT(Table1[[#This Row],[Fuel (no space after comma)]], ","), FuelList_Final_EF!$A$2:$B$65, 2, FALSE))</f>
        <v>67.331265155508703</v>
      </c>
      <c r="S13629" s="3">
        <f>Table1[[#This Row],[Generation (TWh)]]*10^9*VLOOKUP(Table1[[#This Row],[Turbine/Engine Technology]],Technology_HR!$A$2:$B$11,2,FALSE)*10^-6</f>
        <v>1067644.71</v>
      </c>
      <c r="T13629" s="5">
        <f>Table1[[#This Row],[Fuel Consumption (mmBtu)]]*Table1[[#This Row],[Emission Factor (kg CO2/ mmBtu)]]*10^3</f>
        <v>71885869060.886185</v>
      </c>
      <c r="U13629" s="3">
        <f>Table1[[#This Row],[Emissions (g CO2)]]/(Table1[[#This Row],[Generation (TWh)]]*10^9)</f>
        <v>692.50206212440685</v>
      </c>
    </row>
    <row r="13630" spans="1:21" x14ac:dyDescent="0.35">
      <c r="A13630" t="s">
        <v>890</v>
      </c>
      <c r="B13630" t="s">
        <v>3239</v>
      </c>
      <c r="C13630" t="str">
        <f>SUBSTITUTE(Table1[[#This Row],[Fuel]],", ",",")</f>
        <v>fossil gas: natural gas</v>
      </c>
      <c r="D13630" t="s">
        <v>3239</v>
      </c>
      <c r="H13630" t="s">
        <v>59</v>
      </c>
      <c r="I13630">
        <v>10.5</v>
      </c>
      <c r="J13630" t="s">
        <v>3447</v>
      </c>
      <c r="K13630">
        <v>2025</v>
      </c>
      <c r="L13630" t="s">
        <v>29</v>
      </c>
      <c r="M13630" t="s">
        <v>29</v>
      </c>
      <c r="N13630">
        <v>-3.4609040000000002</v>
      </c>
      <c r="O13630">
        <v>10.679226</v>
      </c>
      <c r="P13630" t="s">
        <v>3507</v>
      </c>
      <c r="Q13630" s="3">
        <f>Table1[[#This Row],[Capacity (MW)]]*0.395*8760*10^-6</f>
        <v>3.6332099999999999E-2</v>
      </c>
      <c r="R13630" s="3" cm="1">
        <f t="array" ref="R13630">AVERAGE(VLOOKUP(_xlfn.TEXTSPLIT(Table1[[#This Row],[Fuel (no space after comma)]], ","), FuelList_Final_EF!$A$2:$B$65, 2, FALSE))</f>
        <v>53.06</v>
      </c>
      <c r="S13630" s="3">
        <f>Table1[[#This Row],[Generation (TWh)]]*10^9*VLOOKUP(Table1[[#This Row],[Turbine/Engine Technology]],Technology_HR!$A$2:$B$11,2,FALSE)*10^-6</f>
        <v>301392.93554999999</v>
      </c>
      <c r="T13630" s="5">
        <f>Table1[[#This Row],[Fuel Consumption (mmBtu)]]*Table1[[#This Row],[Emission Factor (kg CO2/ mmBtu)]]*10^3</f>
        <v>15991909160.283001</v>
      </c>
      <c r="U13630" s="3">
        <f>Table1[[#This Row],[Emissions (g CO2)]]/(Table1[[#This Row],[Generation (TWh)]]*10^9)</f>
        <v>440.15923000000004</v>
      </c>
    </row>
    <row r="13631" spans="1:21" x14ac:dyDescent="0.35">
      <c r="A13631" t="s">
        <v>959</v>
      </c>
      <c r="B13631" t="s">
        <v>3239</v>
      </c>
      <c r="C13631" t="str">
        <f>SUBSTITUTE(Table1[[#This Row],[Fuel]],", ",",")</f>
        <v>fossil gas: natural gas</v>
      </c>
      <c r="D13631" t="s">
        <v>3239</v>
      </c>
      <c r="H13631" t="s">
        <v>59</v>
      </c>
      <c r="I13631">
        <v>10.5</v>
      </c>
      <c r="J13631" t="s">
        <v>3447</v>
      </c>
      <c r="K13631">
        <v>2025</v>
      </c>
      <c r="L13631" t="s">
        <v>29</v>
      </c>
      <c r="M13631" t="s">
        <v>29</v>
      </c>
      <c r="N13631">
        <v>-3.4609040000000002</v>
      </c>
      <c r="O13631">
        <v>10.679226</v>
      </c>
      <c r="P13631" t="s">
        <v>3507</v>
      </c>
      <c r="Q13631" s="3">
        <f>Table1[[#This Row],[Capacity (MW)]]*0.395*8760*10^-6</f>
        <v>3.6332099999999999E-2</v>
      </c>
      <c r="R13631" s="3" cm="1">
        <f t="array" ref="R13631">AVERAGE(VLOOKUP(_xlfn.TEXTSPLIT(Table1[[#This Row],[Fuel (no space after comma)]], ","), FuelList_Final_EF!$A$2:$B$65, 2, FALSE))</f>
        <v>53.06</v>
      </c>
      <c r="S13631" s="3">
        <f>Table1[[#This Row],[Generation (TWh)]]*10^9*VLOOKUP(Table1[[#This Row],[Turbine/Engine Technology]],Technology_HR!$A$2:$B$11,2,FALSE)*10^-6</f>
        <v>301392.93554999999</v>
      </c>
      <c r="T13631" s="5">
        <f>Table1[[#This Row],[Fuel Consumption (mmBtu)]]*Table1[[#This Row],[Emission Factor (kg CO2/ mmBtu)]]*10^3</f>
        <v>15991909160.283001</v>
      </c>
      <c r="U13631" s="3">
        <f>Table1[[#This Row],[Emissions (g CO2)]]/(Table1[[#This Row],[Generation (TWh)]]*10^9)</f>
        <v>440.15923000000004</v>
      </c>
    </row>
    <row r="13632" spans="1:21" x14ac:dyDescent="0.35">
      <c r="A13632" t="s">
        <v>3209</v>
      </c>
      <c r="B13632" t="s">
        <v>3245</v>
      </c>
      <c r="C13632" t="str">
        <f>SUBSTITUTE(Table1[[#This Row],[Fuel]],", ",",")</f>
        <v>fossil gas: unknown</v>
      </c>
      <c r="D13632" t="s">
        <v>3245</v>
      </c>
      <c r="H13632" t="s">
        <v>59</v>
      </c>
      <c r="I13632">
        <v>25</v>
      </c>
      <c r="J13632" t="s">
        <v>3451</v>
      </c>
      <c r="K13632" t="s">
        <v>29</v>
      </c>
      <c r="L13632" t="s">
        <v>29</v>
      </c>
      <c r="M13632" t="s">
        <v>29</v>
      </c>
      <c r="N13632">
        <v>36.315364000000002</v>
      </c>
      <c r="O13632">
        <v>52.514358000000001</v>
      </c>
      <c r="P13632" t="s">
        <v>3522</v>
      </c>
      <c r="Q13632" s="3">
        <f>Table1[[#This Row],[Capacity (MW)]]*0.395*8760*10^-6</f>
        <v>8.6504999999999999E-2</v>
      </c>
      <c r="R13632" s="3" cm="1">
        <f t="array" ref="R13632">AVERAGE(VLOOKUP(_xlfn.TEXTSPLIT(Table1[[#This Row],[Fuel (no space after comma)]], ","), FuelList_Final_EF!$A$2:$B$65, 2, FALSE))</f>
        <v>60.319163943067998</v>
      </c>
      <c r="S13632" s="3">
        <f>Table1[[#This Row],[Generation (TWh)]]*10^9*VLOOKUP(Table1[[#This Row],[Turbine/Engine Technology]],Technology_HR!$A$2:$B$11,2,FALSE)*10^-6</f>
        <v>717602.22749999992</v>
      </c>
      <c r="T13632" s="5">
        <f>Table1[[#This Row],[Fuel Consumption (mmBtu)]]*Table1[[#This Row],[Emission Factor (kg CO2/ mmBtu)]]*10^3</f>
        <v>43285166406.483276</v>
      </c>
      <c r="U13632" s="3">
        <f>Table1[[#This Row],[Emissions (g CO2)]]/(Table1[[#This Row],[Generation (TWh)]]*10^9)</f>
        <v>500.37762448972057</v>
      </c>
    </row>
    <row r="13633" spans="1:21" x14ac:dyDescent="0.35">
      <c r="A13633" t="s">
        <v>3209</v>
      </c>
      <c r="B13633" t="s">
        <v>3245</v>
      </c>
      <c r="C13633" t="str">
        <f>SUBSTITUTE(Table1[[#This Row],[Fuel]],", ",",")</f>
        <v>fossil gas: unknown</v>
      </c>
      <c r="D13633" t="s">
        <v>3245</v>
      </c>
      <c r="H13633" t="s">
        <v>59</v>
      </c>
      <c r="I13633">
        <v>25</v>
      </c>
      <c r="J13633" t="s">
        <v>3451</v>
      </c>
      <c r="K13633" t="s">
        <v>29</v>
      </c>
      <c r="L13633" t="s">
        <v>29</v>
      </c>
      <c r="M13633" t="s">
        <v>29</v>
      </c>
      <c r="N13633">
        <v>36.315364000000002</v>
      </c>
      <c r="O13633">
        <v>52.514358000000001</v>
      </c>
      <c r="P13633" t="s">
        <v>3522</v>
      </c>
      <c r="Q13633" s="3">
        <f>Table1[[#This Row],[Capacity (MW)]]*0.395*8760*10^-6</f>
        <v>8.6504999999999999E-2</v>
      </c>
      <c r="R13633" s="3" cm="1">
        <f t="array" ref="R13633">AVERAGE(VLOOKUP(_xlfn.TEXTSPLIT(Table1[[#This Row],[Fuel (no space after comma)]], ","), FuelList_Final_EF!$A$2:$B$65, 2, FALSE))</f>
        <v>60.319163943067998</v>
      </c>
      <c r="S13633" s="3">
        <f>Table1[[#This Row],[Generation (TWh)]]*10^9*VLOOKUP(Table1[[#This Row],[Turbine/Engine Technology]],Technology_HR!$A$2:$B$11,2,FALSE)*10^-6</f>
        <v>717602.22749999992</v>
      </c>
      <c r="T13633" s="5">
        <f>Table1[[#This Row],[Fuel Consumption (mmBtu)]]*Table1[[#This Row],[Emission Factor (kg CO2/ mmBtu)]]*10^3</f>
        <v>43285166406.483276</v>
      </c>
      <c r="U13633" s="3">
        <f>Table1[[#This Row],[Emissions (g CO2)]]/(Table1[[#This Row],[Generation (TWh)]]*10^9)</f>
        <v>500.37762448972057</v>
      </c>
    </row>
    <row r="13634" spans="1:21" x14ac:dyDescent="0.35">
      <c r="A13634" t="s">
        <v>2207</v>
      </c>
      <c r="B13634" t="s">
        <v>3258</v>
      </c>
      <c r="C13634" t="str">
        <f>SUBSTITUTE(Table1[[#This Row],[Fuel]],", ",",")</f>
        <v>fossil liquids: diesel</v>
      </c>
      <c r="D13634" t="s">
        <v>3258</v>
      </c>
      <c r="H13634" t="s">
        <v>3436</v>
      </c>
      <c r="I13634">
        <v>25</v>
      </c>
      <c r="J13634" t="s">
        <v>3446</v>
      </c>
      <c r="K13634">
        <v>1988</v>
      </c>
      <c r="L13634" t="s">
        <v>29</v>
      </c>
      <c r="M13634" t="s">
        <v>29</v>
      </c>
      <c r="N13634">
        <v>35.263249000000002</v>
      </c>
      <c r="O13634">
        <v>36.584817000000001</v>
      </c>
      <c r="P13634" t="s">
        <v>3598</v>
      </c>
      <c r="Q13634" s="3">
        <f>Table1[[#This Row],[Capacity (MW)]]*0.395*8760*10^-6</f>
        <v>8.6504999999999999E-2</v>
      </c>
      <c r="R13634" s="3" cm="1">
        <f t="array" ref="R13634">AVERAGE(VLOOKUP(_xlfn.TEXTSPLIT(Table1[[#This Row],[Fuel (no space after comma)]], ","), FuelList_Final_EF!$A$2:$B$65, 2, FALSE))</f>
        <v>78.106682297772565</v>
      </c>
      <c r="S13634" s="3">
        <f>Table1[[#This Row],[Generation (TWh)]]*10^9*VLOOKUP(Table1[[#This Row],[Turbine/Engine Technology]],Technology_HR!$A$2:$B$11,2,FALSE)*10^-6</f>
        <v>952420.04999999993</v>
      </c>
      <c r="T13634" s="5">
        <f>Table1[[#This Row],[Fuel Consumption (mmBtu)]]*Table1[[#This Row],[Emission Factor (kg CO2/ mmBtu)]]*10^3</f>
        <v>74390370259.378662</v>
      </c>
      <c r="U13634" s="3">
        <f>Table1[[#This Row],[Emissions (g CO2)]]/(Table1[[#This Row],[Generation (TWh)]]*10^9)</f>
        <v>859.95457209847598</v>
      </c>
    </row>
    <row r="13635" spans="1:21" x14ac:dyDescent="0.35">
      <c r="A13635" t="s">
        <v>17</v>
      </c>
      <c r="B13635" t="s">
        <v>3239</v>
      </c>
      <c r="C13635" t="str">
        <f>SUBSTITUTE(Table1[[#This Row],[Fuel]],", ",",")</f>
        <v>fossil gas: natural gas</v>
      </c>
      <c r="D13635" t="s">
        <v>3239</v>
      </c>
      <c r="H13635" t="s">
        <v>3436</v>
      </c>
      <c r="I13635">
        <v>19</v>
      </c>
      <c r="J13635" t="s">
        <v>3446</v>
      </c>
      <c r="K13635" t="s">
        <v>29</v>
      </c>
      <c r="L13635" t="s">
        <v>29</v>
      </c>
      <c r="M13635" t="s">
        <v>29</v>
      </c>
      <c r="N13635">
        <v>22.868326</v>
      </c>
      <c r="O13635">
        <v>5.7522140000000004</v>
      </c>
      <c r="P13635" t="s">
        <v>3455</v>
      </c>
      <c r="Q13635" s="3">
        <f>Table1[[#This Row],[Capacity (MW)]]*0.395*8760*10^-6</f>
        <v>6.5743800000000005E-2</v>
      </c>
      <c r="R13635" s="3" cm="1">
        <f t="array" ref="R13635">AVERAGE(VLOOKUP(_xlfn.TEXTSPLIT(Table1[[#This Row],[Fuel (no space after comma)]], ","), FuelList_Final_EF!$A$2:$B$65, 2, FALSE))</f>
        <v>53.06</v>
      </c>
      <c r="S13635" s="3">
        <f>Table1[[#This Row],[Generation (TWh)]]*10^9*VLOOKUP(Table1[[#This Row],[Turbine/Engine Technology]],Technology_HR!$A$2:$B$11,2,FALSE)*10^-6</f>
        <v>723839.23800000013</v>
      </c>
      <c r="T13635" s="5">
        <f>Table1[[#This Row],[Fuel Consumption (mmBtu)]]*Table1[[#This Row],[Emission Factor (kg CO2/ mmBtu)]]*10^3</f>
        <v>38406909968.280006</v>
      </c>
      <c r="U13635" s="3">
        <f>Table1[[#This Row],[Emissions (g CO2)]]/(Table1[[#This Row],[Generation (TWh)]]*10^9)</f>
        <v>584.19060000000002</v>
      </c>
    </row>
    <row r="13636" spans="1:21" x14ac:dyDescent="0.35">
      <c r="A13636" t="s">
        <v>17</v>
      </c>
      <c r="B13636" t="s">
        <v>3239</v>
      </c>
      <c r="C13636" t="str">
        <f>SUBSTITUTE(Table1[[#This Row],[Fuel]],", ",",")</f>
        <v>fossil gas: natural gas</v>
      </c>
      <c r="D13636" t="s">
        <v>3239</v>
      </c>
      <c r="H13636" t="s">
        <v>3436</v>
      </c>
      <c r="I13636">
        <v>19</v>
      </c>
      <c r="J13636" t="s">
        <v>3446</v>
      </c>
      <c r="K13636" t="s">
        <v>29</v>
      </c>
      <c r="L13636" t="s">
        <v>29</v>
      </c>
      <c r="M13636" t="s">
        <v>29</v>
      </c>
      <c r="N13636">
        <v>22.868326</v>
      </c>
      <c r="O13636">
        <v>5.7522140000000004</v>
      </c>
      <c r="P13636" t="s">
        <v>3455</v>
      </c>
      <c r="Q13636" s="3">
        <f>Table1[[#This Row],[Capacity (MW)]]*0.395*8760*10^-6</f>
        <v>6.5743800000000005E-2</v>
      </c>
      <c r="R13636" s="3" cm="1">
        <f t="array" ref="R13636">AVERAGE(VLOOKUP(_xlfn.TEXTSPLIT(Table1[[#This Row],[Fuel (no space after comma)]], ","), FuelList_Final_EF!$A$2:$B$65, 2, FALSE))</f>
        <v>53.06</v>
      </c>
      <c r="S13636" s="3">
        <f>Table1[[#This Row],[Generation (TWh)]]*10^9*VLOOKUP(Table1[[#This Row],[Turbine/Engine Technology]],Technology_HR!$A$2:$B$11,2,FALSE)*10^-6</f>
        <v>723839.23800000013</v>
      </c>
      <c r="T13636" s="5">
        <f>Table1[[#This Row],[Fuel Consumption (mmBtu)]]*Table1[[#This Row],[Emission Factor (kg CO2/ mmBtu)]]*10^3</f>
        <v>38406909968.280006</v>
      </c>
      <c r="U13636" s="3">
        <f>Table1[[#This Row],[Emissions (g CO2)]]/(Table1[[#This Row],[Generation (TWh)]]*10^9)</f>
        <v>584.19060000000002</v>
      </c>
    </row>
    <row r="13637" spans="1:21" x14ac:dyDescent="0.35">
      <c r="A13637" t="s">
        <v>17</v>
      </c>
      <c r="B13637" t="s">
        <v>3239</v>
      </c>
      <c r="C13637" t="str">
        <f>SUBSTITUTE(Table1[[#This Row],[Fuel]],", ",",")</f>
        <v>fossil gas: natural gas</v>
      </c>
      <c r="D13637" t="s">
        <v>3239</v>
      </c>
      <c r="H13637" t="s">
        <v>3436</v>
      </c>
      <c r="I13637">
        <v>19</v>
      </c>
      <c r="J13637" t="s">
        <v>3446</v>
      </c>
      <c r="K13637" t="s">
        <v>29</v>
      </c>
      <c r="L13637" t="s">
        <v>29</v>
      </c>
      <c r="M13637" t="s">
        <v>29</v>
      </c>
      <c r="N13637">
        <v>27.665254000000001</v>
      </c>
      <c r="O13637">
        <v>-7.9769860000000001</v>
      </c>
      <c r="P13637" t="s">
        <v>3455</v>
      </c>
      <c r="Q13637" s="3">
        <f>Table1[[#This Row],[Capacity (MW)]]*0.395*8760*10^-6</f>
        <v>6.5743800000000005E-2</v>
      </c>
      <c r="R13637" s="3" cm="1">
        <f t="array" ref="R13637">AVERAGE(VLOOKUP(_xlfn.TEXTSPLIT(Table1[[#This Row],[Fuel (no space after comma)]], ","), FuelList_Final_EF!$A$2:$B$65, 2, FALSE))</f>
        <v>53.06</v>
      </c>
      <c r="S13637" s="3">
        <f>Table1[[#This Row],[Generation (TWh)]]*10^9*VLOOKUP(Table1[[#This Row],[Turbine/Engine Technology]],Technology_HR!$A$2:$B$11,2,FALSE)*10^-6</f>
        <v>723839.23800000013</v>
      </c>
      <c r="T13637" s="5">
        <f>Table1[[#This Row],[Fuel Consumption (mmBtu)]]*Table1[[#This Row],[Emission Factor (kg CO2/ mmBtu)]]*10^3</f>
        <v>38406909968.280006</v>
      </c>
      <c r="U13637" s="3">
        <f>Table1[[#This Row],[Emissions (g CO2)]]/(Table1[[#This Row],[Generation (TWh)]]*10^9)</f>
        <v>584.19060000000002</v>
      </c>
    </row>
    <row r="13638" spans="1:21" x14ac:dyDescent="0.35">
      <c r="A13638" t="s">
        <v>17</v>
      </c>
      <c r="B13638" t="s">
        <v>3239</v>
      </c>
      <c r="C13638" t="str">
        <f>SUBSTITUTE(Table1[[#This Row],[Fuel]],", ",",")</f>
        <v>fossil gas: natural gas</v>
      </c>
      <c r="D13638" t="s">
        <v>3239</v>
      </c>
      <c r="H13638" t="s">
        <v>3436</v>
      </c>
      <c r="I13638">
        <v>19</v>
      </c>
      <c r="J13638" t="s">
        <v>3446</v>
      </c>
      <c r="K13638" t="s">
        <v>29</v>
      </c>
      <c r="L13638" t="s">
        <v>29</v>
      </c>
      <c r="M13638" t="s">
        <v>29</v>
      </c>
      <c r="N13638">
        <v>27.665254000000001</v>
      </c>
      <c r="O13638">
        <v>-7.9769860000000001</v>
      </c>
      <c r="P13638" t="s">
        <v>3455</v>
      </c>
      <c r="Q13638" s="3">
        <f>Table1[[#This Row],[Capacity (MW)]]*0.395*8760*10^-6</f>
        <v>6.5743800000000005E-2</v>
      </c>
      <c r="R13638" s="3" cm="1">
        <f t="array" ref="R13638">AVERAGE(VLOOKUP(_xlfn.TEXTSPLIT(Table1[[#This Row],[Fuel (no space after comma)]], ","), FuelList_Final_EF!$A$2:$B$65, 2, FALSE))</f>
        <v>53.06</v>
      </c>
      <c r="S13638" s="3">
        <f>Table1[[#This Row],[Generation (TWh)]]*10^9*VLOOKUP(Table1[[#This Row],[Turbine/Engine Technology]],Technology_HR!$A$2:$B$11,2,FALSE)*10^-6</f>
        <v>723839.23800000013</v>
      </c>
      <c r="T13638" s="5">
        <f>Table1[[#This Row],[Fuel Consumption (mmBtu)]]*Table1[[#This Row],[Emission Factor (kg CO2/ mmBtu)]]*10^3</f>
        <v>38406909968.280006</v>
      </c>
      <c r="U13638" s="3">
        <f>Table1[[#This Row],[Emissions (g CO2)]]/(Table1[[#This Row],[Generation (TWh)]]*10^9)</f>
        <v>584.19060000000002</v>
      </c>
    </row>
    <row r="13639" spans="1:21" x14ac:dyDescent="0.35">
      <c r="A13639" t="s">
        <v>17</v>
      </c>
      <c r="B13639" t="s">
        <v>3239</v>
      </c>
      <c r="C13639" t="str">
        <f>SUBSTITUTE(Table1[[#This Row],[Fuel]],", ",",")</f>
        <v>fossil gas: natural gas</v>
      </c>
      <c r="D13639" t="s">
        <v>3239</v>
      </c>
      <c r="H13639" t="s">
        <v>3436</v>
      </c>
      <c r="I13639">
        <v>19</v>
      </c>
      <c r="J13639" t="s">
        <v>3446</v>
      </c>
      <c r="K13639" t="s">
        <v>29</v>
      </c>
      <c r="L13639" t="s">
        <v>29</v>
      </c>
      <c r="M13639" t="s">
        <v>29</v>
      </c>
      <c r="N13639">
        <v>27.563748</v>
      </c>
      <c r="O13639">
        <v>5.5234990000000002</v>
      </c>
      <c r="P13639" t="s">
        <v>3455</v>
      </c>
      <c r="Q13639" s="3">
        <f>Table1[[#This Row],[Capacity (MW)]]*0.395*8760*10^-6</f>
        <v>6.5743800000000005E-2</v>
      </c>
      <c r="R13639" s="3" cm="1">
        <f t="array" ref="R13639">AVERAGE(VLOOKUP(_xlfn.TEXTSPLIT(Table1[[#This Row],[Fuel (no space after comma)]], ","), FuelList_Final_EF!$A$2:$B$65, 2, FALSE))</f>
        <v>53.06</v>
      </c>
      <c r="S13639" s="3">
        <f>Table1[[#This Row],[Generation (TWh)]]*10^9*VLOOKUP(Table1[[#This Row],[Turbine/Engine Technology]],Technology_HR!$A$2:$B$11,2,FALSE)*10^-6</f>
        <v>723839.23800000013</v>
      </c>
      <c r="T13639" s="5">
        <f>Table1[[#This Row],[Fuel Consumption (mmBtu)]]*Table1[[#This Row],[Emission Factor (kg CO2/ mmBtu)]]*10^3</f>
        <v>38406909968.280006</v>
      </c>
      <c r="U13639" s="3">
        <f>Table1[[#This Row],[Emissions (g CO2)]]/(Table1[[#This Row],[Generation (TWh)]]*10^9)</f>
        <v>584.19060000000002</v>
      </c>
    </row>
    <row r="13640" spans="1:21" x14ac:dyDescent="0.35">
      <c r="A13640" t="s">
        <v>17</v>
      </c>
      <c r="B13640" t="s">
        <v>3239</v>
      </c>
      <c r="C13640" t="str">
        <f>SUBSTITUTE(Table1[[#This Row],[Fuel]],", ",",")</f>
        <v>fossil gas: natural gas</v>
      </c>
      <c r="D13640" t="s">
        <v>3239</v>
      </c>
      <c r="H13640" t="s">
        <v>3436</v>
      </c>
      <c r="I13640">
        <v>19</v>
      </c>
      <c r="J13640" t="s">
        <v>3446</v>
      </c>
      <c r="K13640" t="s">
        <v>29</v>
      </c>
      <c r="L13640" t="s">
        <v>29</v>
      </c>
      <c r="M13640" t="s">
        <v>29</v>
      </c>
      <c r="N13640">
        <v>27.563748</v>
      </c>
      <c r="O13640">
        <v>5.5234990000000002</v>
      </c>
      <c r="P13640" t="s">
        <v>3455</v>
      </c>
      <c r="Q13640" s="3">
        <f>Table1[[#This Row],[Capacity (MW)]]*0.395*8760*10^-6</f>
        <v>6.5743800000000005E-2</v>
      </c>
      <c r="R13640" s="3" cm="1">
        <f t="array" ref="R13640">AVERAGE(VLOOKUP(_xlfn.TEXTSPLIT(Table1[[#This Row],[Fuel (no space after comma)]], ","), FuelList_Final_EF!$A$2:$B$65, 2, FALSE))</f>
        <v>53.06</v>
      </c>
      <c r="S13640" s="3">
        <f>Table1[[#This Row],[Generation (TWh)]]*10^9*VLOOKUP(Table1[[#This Row],[Turbine/Engine Technology]],Technology_HR!$A$2:$B$11,2,FALSE)*10^-6</f>
        <v>723839.23800000013</v>
      </c>
      <c r="T13640" s="5">
        <f>Table1[[#This Row],[Fuel Consumption (mmBtu)]]*Table1[[#This Row],[Emission Factor (kg CO2/ mmBtu)]]*10^3</f>
        <v>38406909968.280006</v>
      </c>
      <c r="U13640" s="3">
        <f>Table1[[#This Row],[Emissions (g CO2)]]/(Table1[[#This Row],[Generation (TWh)]]*10^9)</f>
        <v>584.19060000000002</v>
      </c>
    </row>
    <row r="13641" spans="1:21" x14ac:dyDescent="0.35">
      <c r="A13641" t="s">
        <v>3189</v>
      </c>
      <c r="B13641" t="s">
        <v>3242</v>
      </c>
      <c r="C13641" t="str">
        <f>SUBSTITUTE(Table1[[#This Row],[Fuel]],", ",",")</f>
        <v>fossil gas: lng</v>
      </c>
      <c r="D13641" t="s">
        <v>3242</v>
      </c>
      <c r="H13641" t="s">
        <v>3436</v>
      </c>
      <c r="I13641">
        <v>30</v>
      </c>
      <c r="J13641" t="s">
        <v>3447</v>
      </c>
      <c r="K13641">
        <v>2025</v>
      </c>
      <c r="L13641" t="s">
        <v>29</v>
      </c>
      <c r="M13641" t="s">
        <v>29</v>
      </c>
      <c r="N13641">
        <v>24.593238599999999</v>
      </c>
      <c r="O13641">
        <v>120.81791749999999</v>
      </c>
      <c r="P13641" t="s">
        <v>3599</v>
      </c>
      <c r="Q13641" s="3">
        <f>Table1[[#This Row],[Capacity (MW)]]*0.395*8760*10^-6</f>
        <v>0.10380600000000001</v>
      </c>
      <c r="R13641" s="3" cm="1">
        <f t="array" ref="R13641">AVERAGE(VLOOKUP(_xlfn.TEXTSPLIT(Table1[[#This Row],[Fuel (no space after comma)]], ","), FuelList_Final_EF!$A$2:$B$65, 2, FALSE))</f>
        <v>67.685819715340017</v>
      </c>
      <c r="S13641" s="3">
        <f>Table1[[#This Row],[Generation (TWh)]]*10^9*VLOOKUP(Table1[[#This Row],[Turbine/Engine Technology]],Technology_HR!$A$2:$B$11,2,FALSE)*10^-6</f>
        <v>1142904.0600000003</v>
      </c>
      <c r="T13641" s="5">
        <f>Table1[[#This Row],[Fuel Consumption (mmBtu)]]*Table1[[#This Row],[Emission Factor (kg CO2/ mmBtu)]]*10^3</f>
        <v>77358398157.090179</v>
      </c>
      <c r="U13641" s="3">
        <f>Table1[[#This Row],[Emissions (g CO2)]]/(Table1[[#This Row],[Generation (TWh)]]*10^9)</f>
        <v>745.22087506589378</v>
      </c>
    </row>
    <row r="13642" spans="1:21" x14ac:dyDescent="0.35">
      <c r="A13642" t="s">
        <v>1861</v>
      </c>
      <c r="B13642" t="s">
        <v>3258</v>
      </c>
      <c r="C13642" t="str">
        <f>SUBSTITUTE(Table1[[#This Row],[Fuel]],", ",",")</f>
        <v>fossil liquids: diesel</v>
      </c>
      <c r="D13642" t="s">
        <v>3258</v>
      </c>
      <c r="H13642" t="s">
        <v>3437</v>
      </c>
      <c r="I13642">
        <v>24</v>
      </c>
      <c r="J13642" t="s">
        <v>3446</v>
      </c>
      <c r="K13642" t="s">
        <v>29</v>
      </c>
      <c r="L13642" t="s">
        <v>29</v>
      </c>
      <c r="M13642" t="s">
        <v>29</v>
      </c>
      <c r="N13642">
        <v>14.636265</v>
      </c>
      <c r="O13642">
        <v>120.949956</v>
      </c>
      <c r="P13642" t="s">
        <v>3570</v>
      </c>
      <c r="Q13642" s="3">
        <f>Table1[[#This Row],[Capacity (MW)]]*0.395*8760*10^-6</f>
        <v>8.3044800000000002E-2</v>
      </c>
      <c r="R13642" s="3" cm="1">
        <f t="array" ref="R13642">AVERAGE(VLOOKUP(_xlfn.TEXTSPLIT(Table1[[#This Row],[Fuel (no space after comma)]], ","), FuelList_Final_EF!$A$2:$B$65, 2, FALSE))</f>
        <v>78.106682297772565</v>
      </c>
      <c r="S13642" s="3">
        <f>Table1[[#This Row],[Generation (TWh)]]*10^9*VLOOKUP(Table1[[#This Row],[Turbine/Engine Technology]],Technology_HR!$A$2:$B$11,2,FALSE)*10^-6</f>
        <v>739098.72</v>
      </c>
      <c r="T13642" s="5">
        <f>Table1[[#This Row],[Fuel Consumption (mmBtu)]]*Table1[[#This Row],[Emission Factor (kg CO2/ mmBtu)]]*10^3</f>
        <v>57728548909.730362</v>
      </c>
      <c r="U13642" s="3">
        <f>Table1[[#This Row],[Emissions (g CO2)]]/(Table1[[#This Row],[Generation (TWh)]]*10^9)</f>
        <v>695.14947245017584</v>
      </c>
    </row>
    <row r="13643" spans="1:21" x14ac:dyDescent="0.35">
      <c r="A13643" t="s">
        <v>1861</v>
      </c>
      <c r="B13643" t="s">
        <v>3258</v>
      </c>
      <c r="C13643" t="str">
        <f>SUBSTITUTE(Table1[[#This Row],[Fuel]],", ",",")</f>
        <v>fossil liquids: diesel</v>
      </c>
      <c r="D13643" t="s">
        <v>3258</v>
      </c>
      <c r="H13643" t="s">
        <v>3437</v>
      </c>
      <c r="I13643">
        <v>36</v>
      </c>
      <c r="J13643" t="s">
        <v>3446</v>
      </c>
      <c r="K13643" t="s">
        <v>29</v>
      </c>
      <c r="L13643" t="s">
        <v>29</v>
      </c>
      <c r="M13643" t="s">
        <v>29</v>
      </c>
      <c r="N13643">
        <v>14.636265</v>
      </c>
      <c r="O13643">
        <v>120.949956</v>
      </c>
      <c r="P13643" t="s">
        <v>3570</v>
      </c>
      <c r="Q13643" s="3">
        <f>Table1[[#This Row],[Capacity (MW)]]*0.395*8760*10^-6</f>
        <v>0.1245672</v>
      </c>
      <c r="R13643" s="3" cm="1">
        <f t="array" ref="R13643">AVERAGE(VLOOKUP(_xlfn.TEXTSPLIT(Table1[[#This Row],[Fuel (no space after comma)]], ","), FuelList_Final_EF!$A$2:$B$65, 2, FALSE))</f>
        <v>78.106682297772565</v>
      </c>
      <c r="S13643" s="3">
        <f>Table1[[#This Row],[Generation (TWh)]]*10^9*VLOOKUP(Table1[[#This Row],[Turbine/Engine Technology]],Technology_HR!$A$2:$B$11,2,FALSE)*10^-6</f>
        <v>1108648.0799999998</v>
      </c>
      <c r="T13643" s="5">
        <f>Table1[[#This Row],[Fuel Consumption (mmBtu)]]*Table1[[#This Row],[Emission Factor (kg CO2/ mmBtu)]]*10^3</f>
        <v>86592823364.595535</v>
      </c>
      <c r="U13643" s="3">
        <f>Table1[[#This Row],[Emissions (g CO2)]]/(Table1[[#This Row],[Generation (TWh)]]*10^9)</f>
        <v>695.14947245017572</v>
      </c>
    </row>
    <row r="13644" spans="1:21" x14ac:dyDescent="0.35">
      <c r="A13644" t="s">
        <v>2448</v>
      </c>
      <c r="B13644" t="s">
        <v>3239</v>
      </c>
      <c r="C13644" t="str">
        <f>SUBSTITUTE(Table1[[#This Row],[Fuel]],", ",",")</f>
        <v>fossil gas: natural gas</v>
      </c>
      <c r="D13644" t="s">
        <v>3239</v>
      </c>
      <c r="H13644" t="s">
        <v>3436</v>
      </c>
      <c r="I13644">
        <v>24.5</v>
      </c>
      <c r="J13644" t="s">
        <v>3450</v>
      </c>
      <c r="K13644">
        <v>2026</v>
      </c>
      <c r="L13644" t="s">
        <v>29</v>
      </c>
      <c r="M13644" t="s">
        <v>29</v>
      </c>
      <c r="N13644">
        <v>34.911099999999998</v>
      </c>
      <c r="O13644">
        <v>-114.5912</v>
      </c>
      <c r="P13644" t="s">
        <v>3613</v>
      </c>
      <c r="Q13644" s="3">
        <f>Table1[[#This Row],[Capacity (MW)]]*0.395*8760*10^-6</f>
        <v>8.47749E-2</v>
      </c>
      <c r="R13644" s="3" cm="1">
        <f t="array" ref="R13644">AVERAGE(VLOOKUP(_xlfn.TEXTSPLIT(Table1[[#This Row],[Fuel (no space after comma)]], ","), FuelList_Final_EF!$A$2:$B$65, 2, FALSE))</f>
        <v>53.06</v>
      </c>
      <c r="S13644" s="3">
        <f>Table1[[#This Row],[Generation (TWh)]]*10^9*VLOOKUP(Table1[[#This Row],[Turbine/Engine Technology]],Technology_HR!$A$2:$B$11,2,FALSE)*10^-6</f>
        <v>933371.64899999998</v>
      </c>
      <c r="T13644" s="5">
        <f>Table1[[#This Row],[Fuel Consumption (mmBtu)]]*Table1[[#This Row],[Emission Factor (kg CO2/ mmBtu)]]*10^3</f>
        <v>49524699695.940002</v>
      </c>
      <c r="U13644" s="3">
        <f>Table1[[#This Row],[Emissions (g CO2)]]/(Table1[[#This Row],[Generation (TWh)]]*10^9)</f>
        <v>584.19060000000002</v>
      </c>
    </row>
    <row r="13645" spans="1:21" x14ac:dyDescent="0.35">
      <c r="A13645" t="s">
        <v>3210</v>
      </c>
      <c r="B13645" t="s">
        <v>3239</v>
      </c>
      <c r="C13645" t="str">
        <f>SUBSTITUTE(Table1[[#This Row],[Fuel]],", ",",")</f>
        <v>fossil gas: natural gas</v>
      </c>
      <c r="D13645" t="s">
        <v>3239</v>
      </c>
      <c r="H13645" t="s">
        <v>3436</v>
      </c>
      <c r="I13645">
        <v>24.5</v>
      </c>
      <c r="J13645" t="s">
        <v>3450</v>
      </c>
      <c r="K13645">
        <v>2026</v>
      </c>
      <c r="L13645" t="s">
        <v>29</v>
      </c>
      <c r="M13645" t="s">
        <v>29</v>
      </c>
      <c r="N13645">
        <v>34.911099999999998</v>
      </c>
      <c r="O13645">
        <v>-114.5912</v>
      </c>
      <c r="P13645" t="s">
        <v>3613</v>
      </c>
      <c r="Q13645" s="3">
        <f>Table1[[#This Row],[Capacity (MW)]]*0.395*8760*10^-6</f>
        <v>8.47749E-2</v>
      </c>
      <c r="R13645" s="3" cm="1">
        <f t="array" ref="R13645">AVERAGE(VLOOKUP(_xlfn.TEXTSPLIT(Table1[[#This Row],[Fuel (no space after comma)]], ","), FuelList_Final_EF!$A$2:$B$65, 2, FALSE))</f>
        <v>53.06</v>
      </c>
      <c r="S13645" s="3">
        <f>Table1[[#This Row],[Generation (TWh)]]*10^9*VLOOKUP(Table1[[#This Row],[Turbine/Engine Technology]],Technology_HR!$A$2:$B$11,2,FALSE)*10^-6</f>
        <v>933371.64899999998</v>
      </c>
      <c r="T13645" s="5">
        <f>Table1[[#This Row],[Fuel Consumption (mmBtu)]]*Table1[[#This Row],[Emission Factor (kg CO2/ mmBtu)]]*10^3</f>
        <v>49524699695.940002</v>
      </c>
      <c r="U13645" s="3">
        <f>Table1[[#This Row],[Emissions (g CO2)]]/(Table1[[#This Row],[Generation (TWh)]]*10^9)</f>
        <v>584.19060000000002</v>
      </c>
    </row>
    <row r="13646" spans="1:21" x14ac:dyDescent="0.35">
      <c r="A13646" t="s">
        <v>2448</v>
      </c>
      <c r="B13646" t="s">
        <v>3239</v>
      </c>
      <c r="C13646" t="str">
        <f>SUBSTITUTE(Table1[[#This Row],[Fuel]],", ",",")</f>
        <v>fossil gas: natural gas</v>
      </c>
      <c r="D13646" t="s">
        <v>3239</v>
      </c>
      <c r="H13646" t="s">
        <v>3436</v>
      </c>
      <c r="I13646">
        <v>24.5</v>
      </c>
      <c r="J13646" t="s">
        <v>3450</v>
      </c>
      <c r="K13646">
        <v>2026</v>
      </c>
      <c r="L13646" t="s">
        <v>29</v>
      </c>
      <c r="M13646" t="s">
        <v>29</v>
      </c>
      <c r="N13646">
        <v>34.911099999999998</v>
      </c>
      <c r="O13646">
        <v>-114.5912</v>
      </c>
      <c r="P13646" t="s">
        <v>3613</v>
      </c>
      <c r="Q13646" s="3">
        <f>Table1[[#This Row],[Capacity (MW)]]*0.395*8760*10^-6</f>
        <v>8.47749E-2</v>
      </c>
      <c r="R13646" s="3" cm="1">
        <f t="array" ref="R13646">AVERAGE(VLOOKUP(_xlfn.TEXTSPLIT(Table1[[#This Row],[Fuel (no space after comma)]], ","), FuelList_Final_EF!$A$2:$B$65, 2, FALSE))</f>
        <v>53.06</v>
      </c>
      <c r="S13646" s="3">
        <f>Table1[[#This Row],[Generation (TWh)]]*10^9*VLOOKUP(Table1[[#This Row],[Turbine/Engine Technology]],Technology_HR!$A$2:$B$11,2,FALSE)*10^-6</f>
        <v>933371.64899999998</v>
      </c>
      <c r="T13646" s="5">
        <f>Table1[[#This Row],[Fuel Consumption (mmBtu)]]*Table1[[#This Row],[Emission Factor (kg CO2/ mmBtu)]]*10^3</f>
        <v>49524699695.940002</v>
      </c>
      <c r="U13646" s="3">
        <f>Table1[[#This Row],[Emissions (g CO2)]]/(Table1[[#This Row],[Generation (TWh)]]*10^9)</f>
        <v>584.19060000000002</v>
      </c>
    </row>
    <row r="13647" spans="1:21" x14ac:dyDescent="0.35">
      <c r="A13647" t="s">
        <v>3210</v>
      </c>
      <c r="B13647" t="s">
        <v>3239</v>
      </c>
      <c r="C13647" t="str">
        <f>SUBSTITUTE(Table1[[#This Row],[Fuel]],", ",",")</f>
        <v>fossil gas: natural gas</v>
      </c>
      <c r="D13647" t="s">
        <v>3239</v>
      </c>
      <c r="H13647" t="s">
        <v>3436</v>
      </c>
      <c r="I13647">
        <v>24.5</v>
      </c>
      <c r="J13647" t="s">
        <v>3450</v>
      </c>
      <c r="K13647">
        <v>2026</v>
      </c>
      <c r="L13647" t="s">
        <v>29</v>
      </c>
      <c r="M13647" t="s">
        <v>29</v>
      </c>
      <c r="N13647">
        <v>34.911099999999998</v>
      </c>
      <c r="O13647">
        <v>-114.5912</v>
      </c>
      <c r="P13647" t="s">
        <v>3613</v>
      </c>
      <c r="Q13647" s="3">
        <f>Table1[[#This Row],[Capacity (MW)]]*0.395*8760*10^-6</f>
        <v>8.47749E-2</v>
      </c>
      <c r="R13647" s="3" cm="1">
        <f t="array" ref="R13647">AVERAGE(VLOOKUP(_xlfn.TEXTSPLIT(Table1[[#This Row],[Fuel (no space after comma)]], ","), FuelList_Final_EF!$A$2:$B$65, 2, FALSE))</f>
        <v>53.06</v>
      </c>
      <c r="S13647" s="3">
        <f>Table1[[#This Row],[Generation (TWh)]]*10^9*VLOOKUP(Table1[[#This Row],[Turbine/Engine Technology]],Technology_HR!$A$2:$B$11,2,FALSE)*10^-6</f>
        <v>933371.64899999998</v>
      </c>
      <c r="T13647" s="5">
        <f>Table1[[#This Row],[Fuel Consumption (mmBtu)]]*Table1[[#This Row],[Emission Factor (kg CO2/ mmBtu)]]*10^3</f>
        <v>49524699695.940002</v>
      </c>
      <c r="U13647" s="3">
        <f>Table1[[#This Row],[Emissions (g CO2)]]/(Table1[[#This Row],[Generation (TWh)]]*10^9)</f>
        <v>584.19060000000002</v>
      </c>
    </row>
    <row r="13648" spans="1:21" x14ac:dyDescent="0.35">
      <c r="A13648" t="s">
        <v>149</v>
      </c>
      <c r="B13648" t="s">
        <v>3258</v>
      </c>
      <c r="C13648" t="str">
        <f>SUBSTITUTE(Table1[[#This Row],[Fuel]],", ",",")</f>
        <v>fossil liquids: diesel</v>
      </c>
      <c r="D13648" t="s">
        <v>3258</v>
      </c>
      <c r="H13648" t="s">
        <v>3437</v>
      </c>
      <c r="I13648">
        <v>36.5</v>
      </c>
      <c r="J13648" t="s">
        <v>3446</v>
      </c>
      <c r="K13648">
        <v>2024</v>
      </c>
      <c r="L13648" t="s">
        <v>29</v>
      </c>
      <c r="M13648" t="s">
        <v>29</v>
      </c>
      <c r="N13648">
        <v>9.9932479999999995</v>
      </c>
      <c r="O13648">
        <v>-83.100094999999996</v>
      </c>
      <c r="P13648" t="s">
        <v>3487</v>
      </c>
      <c r="Q13648" s="3">
        <f>Table1[[#This Row],[Capacity (MW)]]*0.395*8760*10^-6</f>
        <v>0.1262973</v>
      </c>
      <c r="R13648" s="3" cm="1">
        <f t="array" ref="R13648">AVERAGE(VLOOKUP(_xlfn.TEXTSPLIT(Table1[[#This Row],[Fuel (no space after comma)]], ","), FuelList_Final_EF!$A$2:$B$65, 2, FALSE))</f>
        <v>78.106682297772565</v>
      </c>
      <c r="S13648" s="3">
        <f>Table1[[#This Row],[Generation (TWh)]]*10^9*VLOOKUP(Table1[[#This Row],[Turbine/Engine Technology]],Technology_HR!$A$2:$B$11,2,FALSE)*10^-6</f>
        <v>1124045.97</v>
      </c>
      <c r="T13648" s="5">
        <f>Table1[[#This Row],[Fuel Consumption (mmBtu)]]*Table1[[#This Row],[Emission Factor (kg CO2/ mmBtu)]]*10^3</f>
        <v>87795501466.881592</v>
      </c>
      <c r="U13648" s="3">
        <f>Table1[[#This Row],[Emissions (g CO2)]]/(Table1[[#This Row],[Generation (TWh)]]*10^9)</f>
        <v>695.14947245017584</v>
      </c>
    </row>
    <row r="13649" spans="1:21" x14ac:dyDescent="0.35">
      <c r="A13649" t="s">
        <v>149</v>
      </c>
      <c r="B13649" t="s">
        <v>3258</v>
      </c>
      <c r="C13649" t="str">
        <f>SUBSTITUTE(Table1[[#This Row],[Fuel]],", ",",")</f>
        <v>fossil liquids: diesel</v>
      </c>
      <c r="D13649" t="s">
        <v>3258</v>
      </c>
      <c r="H13649" t="s">
        <v>3437</v>
      </c>
      <c r="I13649">
        <v>36.5</v>
      </c>
      <c r="J13649" t="s">
        <v>3446</v>
      </c>
      <c r="K13649">
        <v>2024</v>
      </c>
      <c r="L13649" t="s">
        <v>29</v>
      </c>
      <c r="M13649" t="s">
        <v>29</v>
      </c>
      <c r="N13649">
        <v>9.9932479999999995</v>
      </c>
      <c r="O13649">
        <v>-83.100094999999996</v>
      </c>
      <c r="P13649" t="s">
        <v>3487</v>
      </c>
      <c r="Q13649" s="3">
        <f>Table1[[#This Row],[Capacity (MW)]]*0.395*8760*10^-6</f>
        <v>0.1262973</v>
      </c>
      <c r="R13649" s="3" cm="1">
        <f t="array" ref="R13649">AVERAGE(VLOOKUP(_xlfn.TEXTSPLIT(Table1[[#This Row],[Fuel (no space after comma)]], ","), FuelList_Final_EF!$A$2:$B$65, 2, FALSE))</f>
        <v>78.106682297772565</v>
      </c>
      <c r="S13649" s="3">
        <f>Table1[[#This Row],[Generation (TWh)]]*10^9*VLOOKUP(Table1[[#This Row],[Turbine/Engine Technology]],Technology_HR!$A$2:$B$11,2,FALSE)*10^-6</f>
        <v>1124045.97</v>
      </c>
      <c r="T13649" s="5">
        <f>Table1[[#This Row],[Fuel Consumption (mmBtu)]]*Table1[[#This Row],[Emission Factor (kg CO2/ mmBtu)]]*10^3</f>
        <v>87795501466.881592</v>
      </c>
      <c r="U13649" s="3">
        <f>Table1[[#This Row],[Emissions (g CO2)]]/(Table1[[#This Row],[Generation (TWh)]]*10^9)</f>
        <v>695.14947245017584</v>
      </c>
    </row>
    <row r="13650" spans="1:21" x14ac:dyDescent="0.35">
      <c r="A13650" t="s">
        <v>149</v>
      </c>
      <c r="B13650" t="s">
        <v>3258</v>
      </c>
      <c r="C13650" t="str">
        <f>SUBSTITUTE(Table1[[#This Row],[Fuel]],", ",",")</f>
        <v>fossil liquids: diesel</v>
      </c>
      <c r="D13650" t="s">
        <v>3258</v>
      </c>
      <c r="H13650" t="s">
        <v>3437</v>
      </c>
      <c r="I13650">
        <v>36.5</v>
      </c>
      <c r="J13650" t="s">
        <v>3446</v>
      </c>
      <c r="K13650">
        <v>2024</v>
      </c>
      <c r="L13650" t="s">
        <v>29</v>
      </c>
      <c r="M13650" t="s">
        <v>29</v>
      </c>
      <c r="N13650">
        <v>9.9932479999999995</v>
      </c>
      <c r="O13650">
        <v>-83.100094999999996</v>
      </c>
      <c r="P13650" t="s">
        <v>3487</v>
      </c>
      <c r="Q13650" s="3">
        <f>Table1[[#This Row],[Capacity (MW)]]*0.395*8760*10^-6</f>
        <v>0.1262973</v>
      </c>
      <c r="R13650" s="3" cm="1">
        <f t="array" ref="R13650">AVERAGE(VLOOKUP(_xlfn.TEXTSPLIT(Table1[[#This Row],[Fuel (no space after comma)]], ","), FuelList_Final_EF!$A$2:$B$65, 2, FALSE))</f>
        <v>78.106682297772565</v>
      </c>
      <c r="S13650" s="3">
        <f>Table1[[#This Row],[Generation (TWh)]]*10^9*VLOOKUP(Table1[[#This Row],[Turbine/Engine Technology]],Technology_HR!$A$2:$B$11,2,FALSE)*10^-6</f>
        <v>1124045.97</v>
      </c>
      <c r="T13650" s="5">
        <f>Table1[[#This Row],[Fuel Consumption (mmBtu)]]*Table1[[#This Row],[Emission Factor (kg CO2/ mmBtu)]]*10^3</f>
        <v>87795501466.881592</v>
      </c>
      <c r="U13650" s="3">
        <f>Table1[[#This Row],[Emissions (g CO2)]]/(Table1[[#This Row],[Generation (TWh)]]*10^9)</f>
        <v>695.14947245017584</v>
      </c>
    </row>
    <row r="13651" spans="1:21" x14ac:dyDescent="0.35">
      <c r="A13651" t="s">
        <v>827</v>
      </c>
      <c r="B13651" t="s">
        <v>3338</v>
      </c>
      <c r="C13651" t="str">
        <f>SUBSTITUTE(Table1[[#This Row],[Fuel]],", ",",")</f>
        <v>fossil liquids: diesel,fossil liquids: fuel oil</v>
      </c>
      <c r="D13651" t="s">
        <v>3258</v>
      </c>
      <c r="E13651" t="s">
        <v>3275</v>
      </c>
      <c r="H13651" t="s">
        <v>3436</v>
      </c>
      <c r="I13651">
        <v>36.1</v>
      </c>
      <c r="J13651" t="s">
        <v>3446</v>
      </c>
      <c r="K13651">
        <v>1991</v>
      </c>
      <c r="L13651" t="s">
        <v>29</v>
      </c>
      <c r="M13651" t="s">
        <v>29</v>
      </c>
      <c r="N13651">
        <v>9.9932479999999995</v>
      </c>
      <c r="O13651">
        <v>-83.100094999999996</v>
      </c>
      <c r="P13651" t="s">
        <v>3487</v>
      </c>
      <c r="Q13651" s="3">
        <f>Table1[[#This Row],[Capacity (MW)]]*0.395*8760*10^-6</f>
        <v>0.12491321999999999</v>
      </c>
      <c r="R13651" s="3" cm="1">
        <f t="array" ref="R13651">AVERAGE(VLOOKUP(_xlfn.TEXTSPLIT(Table1[[#This Row],[Fuel (no space after comma)]], ","), FuelList_Final_EF!$A$2:$B$65, 2, FALSE))</f>
        <v>78.106682297772565</v>
      </c>
      <c r="S13651" s="3">
        <f>Table1[[#This Row],[Generation (TWh)]]*10^9*VLOOKUP(Table1[[#This Row],[Turbine/Engine Technology]],Technology_HR!$A$2:$B$11,2,FALSE)*10^-6</f>
        <v>1375294.5521999998</v>
      </c>
      <c r="T13651" s="5">
        <f>Table1[[#This Row],[Fuel Consumption (mmBtu)]]*Table1[[#This Row],[Emission Factor (kg CO2/ mmBtu)]]*10^3</f>
        <v>107419694654.54277</v>
      </c>
      <c r="U13651" s="3">
        <f>Table1[[#This Row],[Emissions (g CO2)]]/(Table1[[#This Row],[Generation (TWh)]]*10^9)</f>
        <v>859.95457209847586</v>
      </c>
    </row>
    <row r="13652" spans="1:21" x14ac:dyDescent="0.35">
      <c r="A13652" t="s">
        <v>827</v>
      </c>
      <c r="B13652" t="s">
        <v>3338</v>
      </c>
      <c r="C13652" t="str">
        <f>SUBSTITUTE(Table1[[#This Row],[Fuel]],", ",",")</f>
        <v>fossil liquids: diesel,fossil liquids: fuel oil</v>
      </c>
      <c r="D13652" t="s">
        <v>3258</v>
      </c>
      <c r="E13652" t="s">
        <v>3275</v>
      </c>
      <c r="H13652" t="s">
        <v>3436</v>
      </c>
      <c r="I13652">
        <v>36.1</v>
      </c>
      <c r="J13652" t="s">
        <v>3446</v>
      </c>
      <c r="K13652">
        <v>1991</v>
      </c>
      <c r="L13652" t="s">
        <v>29</v>
      </c>
      <c r="M13652" t="s">
        <v>29</v>
      </c>
      <c r="N13652">
        <v>9.9932479999999995</v>
      </c>
      <c r="O13652">
        <v>-83.100094999999996</v>
      </c>
      <c r="P13652" t="s">
        <v>3487</v>
      </c>
      <c r="Q13652" s="3">
        <f>Table1[[#This Row],[Capacity (MW)]]*0.395*8760*10^-6</f>
        <v>0.12491321999999999</v>
      </c>
      <c r="R13652" s="3" cm="1">
        <f t="array" ref="R13652">AVERAGE(VLOOKUP(_xlfn.TEXTSPLIT(Table1[[#This Row],[Fuel (no space after comma)]], ","), FuelList_Final_EF!$A$2:$B$65, 2, FALSE))</f>
        <v>78.106682297772565</v>
      </c>
      <c r="S13652" s="3">
        <f>Table1[[#This Row],[Generation (TWh)]]*10^9*VLOOKUP(Table1[[#This Row],[Turbine/Engine Technology]],Technology_HR!$A$2:$B$11,2,FALSE)*10^-6</f>
        <v>1375294.5521999998</v>
      </c>
      <c r="T13652" s="5">
        <f>Table1[[#This Row],[Fuel Consumption (mmBtu)]]*Table1[[#This Row],[Emission Factor (kg CO2/ mmBtu)]]*10^3</f>
        <v>107419694654.54277</v>
      </c>
      <c r="U13652" s="3">
        <f>Table1[[#This Row],[Emissions (g CO2)]]/(Table1[[#This Row],[Generation (TWh)]]*10^9)</f>
        <v>859.95457209847586</v>
      </c>
    </row>
    <row r="13653" spans="1:21" x14ac:dyDescent="0.35">
      <c r="A13653" t="s">
        <v>827</v>
      </c>
      <c r="B13653" t="s">
        <v>3338</v>
      </c>
      <c r="C13653" t="str">
        <f>SUBSTITUTE(Table1[[#This Row],[Fuel]],", ",",")</f>
        <v>fossil liquids: diesel,fossil liquids: fuel oil</v>
      </c>
      <c r="D13653" t="s">
        <v>3258</v>
      </c>
      <c r="E13653" t="s">
        <v>3275</v>
      </c>
      <c r="H13653" t="s">
        <v>3436</v>
      </c>
      <c r="I13653">
        <v>36.1</v>
      </c>
      <c r="J13653" t="s">
        <v>3446</v>
      </c>
      <c r="K13653">
        <v>1991</v>
      </c>
      <c r="L13653" t="s">
        <v>29</v>
      </c>
      <c r="M13653" t="s">
        <v>29</v>
      </c>
      <c r="N13653">
        <v>9.9932479999999995</v>
      </c>
      <c r="O13653">
        <v>-83.100094999999996</v>
      </c>
      <c r="P13653" t="s">
        <v>3487</v>
      </c>
      <c r="Q13653" s="3">
        <f>Table1[[#This Row],[Capacity (MW)]]*0.395*8760*10^-6</f>
        <v>0.12491321999999999</v>
      </c>
      <c r="R13653" s="3" cm="1">
        <f t="array" ref="R13653">AVERAGE(VLOOKUP(_xlfn.TEXTSPLIT(Table1[[#This Row],[Fuel (no space after comma)]], ","), FuelList_Final_EF!$A$2:$B$65, 2, FALSE))</f>
        <v>78.106682297772565</v>
      </c>
      <c r="S13653" s="3">
        <f>Table1[[#This Row],[Generation (TWh)]]*10^9*VLOOKUP(Table1[[#This Row],[Turbine/Engine Technology]],Technology_HR!$A$2:$B$11,2,FALSE)*10^-6</f>
        <v>1375294.5521999998</v>
      </c>
      <c r="T13653" s="5">
        <f>Table1[[#This Row],[Fuel Consumption (mmBtu)]]*Table1[[#This Row],[Emission Factor (kg CO2/ mmBtu)]]*10^3</f>
        <v>107419694654.54277</v>
      </c>
      <c r="U13653" s="3">
        <f>Table1[[#This Row],[Emissions (g CO2)]]/(Table1[[#This Row],[Generation (TWh)]]*10^9)</f>
        <v>859.95457209847586</v>
      </c>
    </row>
    <row r="13654" spans="1:21" x14ac:dyDescent="0.35">
      <c r="A13654" t="s">
        <v>827</v>
      </c>
      <c r="B13654" t="s">
        <v>3338</v>
      </c>
      <c r="C13654" t="str">
        <f>SUBSTITUTE(Table1[[#This Row],[Fuel]],", ",",")</f>
        <v>fossil liquids: diesel,fossil liquids: fuel oil</v>
      </c>
      <c r="D13654" t="s">
        <v>3258</v>
      </c>
      <c r="E13654" t="s">
        <v>3275</v>
      </c>
      <c r="H13654" t="s">
        <v>3436</v>
      </c>
      <c r="I13654">
        <v>48.2</v>
      </c>
      <c r="J13654" t="s">
        <v>3448</v>
      </c>
      <c r="K13654">
        <v>1991</v>
      </c>
      <c r="L13654" t="s">
        <v>29</v>
      </c>
      <c r="M13654" t="s">
        <v>29</v>
      </c>
      <c r="N13654">
        <v>9.9932479999999995</v>
      </c>
      <c r="O13654">
        <v>-83.100094999999996</v>
      </c>
      <c r="P13654" t="s">
        <v>3487</v>
      </c>
      <c r="Q13654" s="3">
        <f>Table1[[#This Row],[Capacity (MW)]]*0.395*8760*10^-6</f>
        <v>0.16678164000000001</v>
      </c>
      <c r="R13654" s="3" cm="1">
        <f t="array" ref="R13654">AVERAGE(VLOOKUP(_xlfn.TEXTSPLIT(Table1[[#This Row],[Fuel (no space after comma)]], ","), FuelList_Final_EF!$A$2:$B$65, 2, FALSE))</f>
        <v>78.106682297772565</v>
      </c>
      <c r="S13654" s="3">
        <f>Table1[[#This Row],[Generation (TWh)]]*10^9*VLOOKUP(Table1[[#This Row],[Turbine/Engine Technology]],Technology_HR!$A$2:$B$11,2,FALSE)*10^-6</f>
        <v>1836265.8563999999</v>
      </c>
      <c r="T13654" s="5">
        <f>Table1[[#This Row],[Fuel Consumption (mmBtu)]]*Table1[[#This Row],[Emission Factor (kg CO2/ mmBtu)]]*10^3</f>
        <v>143424633860.08206</v>
      </c>
      <c r="U13654" s="3">
        <f>Table1[[#This Row],[Emissions (g CO2)]]/(Table1[[#This Row],[Generation (TWh)]]*10^9)</f>
        <v>859.95457209847598</v>
      </c>
    </row>
    <row r="13655" spans="1:21" x14ac:dyDescent="0.35">
      <c r="A13655" t="s">
        <v>3211</v>
      </c>
      <c r="B13655" t="s">
        <v>3258</v>
      </c>
      <c r="C13655" t="str">
        <f>SUBSTITUTE(Table1[[#This Row],[Fuel]],", ",",")</f>
        <v>fossil liquids: diesel</v>
      </c>
      <c r="D13655" t="s">
        <v>3258</v>
      </c>
      <c r="H13655" t="s">
        <v>3436</v>
      </c>
      <c r="I13655">
        <v>45</v>
      </c>
      <c r="J13655" t="s">
        <v>3446</v>
      </c>
      <c r="K13655">
        <v>2003</v>
      </c>
      <c r="L13655" t="s">
        <v>29</v>
      </c>
      <c r="M13655" t="s">
        <v>29</v>
      </c>
      <c r="N13655">
        <v>9.9932479999999995</v>
      </c>
      <c r="O13655">
        <v>-83.100094999999996</v>
      </c>
      <c r="P13655" t="s">
        <v>3487</v>
      </c>
      <c r="Q13655" s="3">
        <f>Table1[[#This Row],[Capacity (MW)]]*0.395*8760*10^-6</f>
        <v>0.15570900000000001</v>
      </c>
      <c r="R13655" s="3" cm="1">
        <f t="array" ref="R13655">AVERAGE(VLOOKUP(_xlfn.TEXTSPLIT(Table1[[#This Row],[Fuel (no space after comma)]], ","), FuelList_Final_EF!$A$2:$B$65, 2, FALSE))</f>
        <v>78.106682297772565</v>
      </c>
      <c r="S13655" s="3">
        <f>Table1[[#This Row],[Generation (TWh)]]*10^9*VLOOKUP(Table1[[#This Row],[Turbine/Engine Technology]],Technology_HR!$A$2:$B$11,2,FALSE)*10^-6</f>
        <v>1714356.0899999999</v>
      </c>
      <c r="T13655" s="5">
        <f>Table1[[#This Row],[Fuel Consumption (mmBtu)]]*Table1[[#This Row],[Emission Factor (kg CO2/ mmBtu)]]*10^3</f>
        <v>133902666466.88158</v>
      </c>
      <c r="U13655" s="3">
        <f>Table1[[#This Row],[Emissions (g CO2)]]/(Table1[[#This Row],[Generation (TWh)]]*10^9)</f>
        <v>859.95457209847586</v>
      </c>
    </row>
    <row r="13656" spans="1:21" x14ac:dyDescent="0.35">
      <c r="A13656" t="s">
        <v>3211</v>
      </c>
      <c r="B13656" t="s">
        <v>3258</v>
      </c>
      <c r="C13656" t="str">
        <f>SUBSTITUTE(Table1[[#This Row],[Fuel]],", ",",")</f>
        <v>fossil liquids: diesel</v>
      </c>
      <c r="D13656" t="s">
        <v>3258</v>
      </c>
      <c r="H13656" t="s">
        <v>3436</v>
      </c>
      <c r="I13656">
        <v>45</v>
      </c>
      <c r="J13656" t="s">
        <v>3448</v>
      </c>
      <c r="K13656">
        <v>2003</v>
      </c>
      <c r="L13656" t="s">
        <v>29</v>
      </c>
      <c r="M13656" t="s">
        <v>29</v>
      </c>
      <c r="N13656">
        <v>9.9932479999999995</v>
      </c>
      <c r="O13656">
        <v>-83.100094999999996</v>
      </c>
      <c r="P13656" t="s">
        <v>3487</v>
      </c>
      <c r="Q13656" s="3">
        <f>Table1[[#This Row],[Capacity (MW)]]*0.395*8760*10^-6</f>
        <v>0.15570900000000001</v>
      </c>
      <c r="R13656" s="3" cm="1">
        <f t="array" ref="R13656">AVERAGE(VLOOKUP(_xlfn.TEXTSPLIT(Table1[[#This Row],[Fuel (no space after comma)]], ","), FuelList_Final_EF!$A$2:$B$65, 2, FALSE))</f>
        <v>78.106682297772565</v>
      </c>
      <c r="S13656" s="3">
        <f>Table1[[#This Row],[Generation (TWh)]]*10^9*VLOOKUP(Table1[[#This Row],[Turbine/Engine Technology]],Technology_HR!$A$2:$B$11,2,FALSE)*10^-6</f>
        <v>1714356.0899999999</v>
      </c>
      <c r="T13656" s="5">
        <f>Table1[[#This Row],[Fuel Consumption (mmBtu)]]*Table1[[#This Row],[Emission Factor (kg CO2/ mmBtu)]]*10^3</f>
        <v>133902666466.88158</v>
      </c>
      <c r="U13656" s="3">
        <f>Table1[[#This Row],[Emissions (g CO2)]]/(Table1[[#This Row],[Generation (TWh)]]*10^9)</f>
        <v>859.95457209847586</v>
      </c>
    </row>
    <row r="13657" spans="1:21" x14ac:dyDescent="0.35">
      <c r="A13657" t="s">
        <v>960</v>
      </c>
      <c r="B13657" t="s">
        <v>3258</v>
      </c>
      <c r="C13657" t="str">
        <f>SUBSTITUTE(Table1[[#This Row],[Fuel]],", ",",")</f>
        <v>fossil liquids: diesel</v>
      </c>
      <c r="D13657" t="s">
        <v>3258</v>
      </c>
      <c r="H13657" t="s">
        <v>3437</v>
      </c>
      <c r="I13657">
        <v>41</v>
      </c>
      <c r="J13657" t="s">
        <v>3446</v>
      </c>
      <c r="K13657">
        <v>1980</v>
      </c>
      <c r="L13657" t="s">
        <v>29</v>
      </c>
      <c r="M13657" t="s">
        <v>29</v>
      </c>
      <c r="N13657">
        <v>-9.4040850000000002</v>
      </c>
      <c r="O13657">
        <v>147.20403300000001</v>
      </c>
      <c r="P13657" t="s">
        <v>3568</v>
      </c>
      <c r="Q13657" s="3">
        <f>Table1[[#This Row],[Capacity (MW)]]*0.395*8760*10^-6</f>
        <v>0.1418682</v>
      </c>
      <c r="R13657" s="3" cm="1">
        <f t="array" ref="R13657">AVERAGE(VLOOKUP(_xlfn.TEXTSPLIT(Table1[[#This Row],[Fuel (no space after comma)]], ","), FuelList_Final_EF!$A$2:$B$65, 2, FALSE))</f>
        <v>78.106682297772565</v>
      </c>
      <c r="S13657" s="3">
        <f>Table1[[#This Row],[Generation (TWh)]]*10^9*VLOOKUP(Table1[[#This Row],[Turbine/Engine Technology]],Technology_HR!$A$2:$B$11,2,FALSE)*10^-6</f>
        <v>1262626.98</v>
      </c>
      <c r="T13657" s="5">
        <f>Table1[[#This Row],[Fuel Consumption (mmBtu)]]*Table1[[#This Row],[Emission Factor (kg CO2/ mmBtu)]]*10^3</f>
        <v>98619604387.456024</v>
      </c>
      <c r="U13657" s="3">
        <f>Table1[[#This Row],[Emissions (g CO2)]]/(Table1[[#This Row],[Generation (TWh)]]*10^9)</f>
        <v>695.14947245017572</v>
      </c>
    </row>
    <row r="13658" spans="1:21" x14ac:dyDescent="0.35">
      <c r="A13658" t="s">
        <v>960</v>
      </c>
      <c r="B13658" t="s">
        <v>3239</v>
      </c>
      <c r="C13658" t="str">
        <f>SUBSTITUTE(Table1[[#This Row],[Fuel]],", ",",")</f>
        <v>fossil gas: natural gas</v>
      </c>
      <c r="D13658" t="s">
        <v>3239</v>
      </c>
      <c r="H13658" t="s">
        <v>3436</v>
      </c>
      <c r="I13658">
        <v>15</v>
      </c>
      <c r="J13658" t="s">
        <v>3446</v>
      </c>
      <c r="K13658">
        <v>1990</v>
      </c>
      <c r="L13658" t="s">
        <v>29</v>
      </c>
      <c r="M13658" t="s">
        <v>29</v>
      </c>
      <c r="N13658">
        <v>-9.4040850000000002</v>
      </c>
      <c r="O13658">
        <v>147.20403300000001</v>
      </c>
      <c r="P13658" t="s">
        <v>3568</v>
      </c>
      <c r="Q13658" s="3">
        <f>Table1[[#This Row],[Capacity (MW)]]*0.395*8760*10^-6</f>
        <v>5.1903000000000005E-2</v>
      </c>
      <c r="R13658" s="3" cm="1">
        <f t="array" ref="R13658">AVERAGE(VLOOKUP(_xlfn.TEXTSPLIT(Table1[[#This Row],[Fuel (no space after comma)]], ","), FuelList_Final_EF!$A$2:$B$65, 2, FALSE))</f>
        <v>53.06</v>
      </c>
      <c r="S13658" s="3">
        <f>Table1[[#This Row],[Generation (TWh)]]*10^9*VLOOKUP(Table1[[#This Row],[Turbine/Engine Technology]],Technology_HR!$A$2:$B$11,2,FALSE)*10^-6</f>
        <v>571452.03000000014</v>
      </c>
      <c r="T13658" s="5">
        <f>Table1[[#This Row],[Fuel Consumption (mmBtu)]]*Table1[[#This Row],[Emission Factor (kg CO2/ mmBtu)]]*10^3</f>
        <v>30321244711.800011</v>
      </c>
      <c r="U13658" s="3">
        <f>Table1[[#This Row],[Emissions (g CO2)]]/(Table1[[#This Row],[Generation (TWh)]]*10^9)</f>
        <v>584.19060000000013</v>
      </c>
    </row>
    <row r="13659" spans="1:21" x14ac:dyDescent="0.35">
      <c r="A13659" t="s">
        <v>1248</v>
      </c>
      <c r="B13659" t="s">
        <v>3239</v>
      </c>
      <c r="C13659" t="str">
        <f>SUBSTITUTE(Table1[[#This Row],[Fuel]],", ",",")</f>
        <v>fossil gas: natural gas</v>
      </c>
      <c r="D13659" t="s">
        <v>3239</v>
      </c>
      <c r="H13659" t="s">
        <v>3436</v>
      </c>
      <c r="I13659">
        <v>41.6</v>
      </c>
      <c r="J13659" t="s">
        <v>3449</v>
      </c>
      <c r="K13659" t="s">
        <v>29</v>
      </c>
      <c r="L13659" t="s">
        <v>29</v>
      </c>
      <c r="M13659" t="s">
        <v>29</v>
      </c>
      <c r="N13659">
        <v>26.528275000000001</v>
      </c>
      <c r="O13659">
        <v>53.977116000000002</v>
      </c>
      <c r="P13659" t="s">
        <v>3522</v>
      </c>
      <c r="Q13659" s="3">
        <f>Table1[[#This Row],[Capacity (MW)]]*0.395*8760*10^-6</f>
        <v>0.14394431999999999</v>
      </c>
      <c r="R13659" s="3" cm="1">
        <f t="array" ref="R13659">AVERAGE(VLOOKUP(_xlfn.TEXTSPLIT(Table1[[#This Row],[Fuel (no space after comma)]], ","), FuelList_Final_EF!$A$2:$B$65, 2, FALSE))</f>
        <v>53.06</v>
      </c>
      <c r="S13659" s="3">
        <f>Table1[[#This Row],[Generation (TWh)]]*10^9*VLOOKUP(Table1[[#This Row],[Turbine/Engine Technology]],Technology_HR!$A$2:$B$11,2,FALSE)*10^-6</f>
        <v>1584826.9631999999</v>
      </c>
      <c r="T13659" s="5">
        <f>Table1[[#This Row],[Fuel Consumption (mmBtu)]]*Table1[[#This Row],[Emission Factor (kg CO2/ mmBtu)]]*10^3</f>
        <v>84090918667.391998</v>
      </c>
      <c r="U13659" s="3">
        <f>Table1[[#This Row],[Emissions (g CO2)]]/(Table1[[#This Row],[Generation (TWh)]]*10^9)</f>
        <v>584.19060000000002</v>
      </c>
    </row>
    <row r="13660" spans="1:21" x14ac:dyDescent="0.35">
      <c r="A13660" t="s">
        <v>229</v>
      </c>
      <c r="B13660" t="s">
        <v>3239</v>
      </c>
      <c r="C13660" t="str">
        <f>SUBSTITUTE(Table1[[#This Row],[Fuel]],", ",",")</f>
        <v>fossil gas: natural gas</v>
      </c>
      <c r="D13660" t="s">
        <v>3239</v>
      </c>
      <c r="H13660" t="s">
        <v>3436</v>
      </c>
      <c r="I13660">
        <v>13.5</v>
      </c>
      <c r="J13660" t="s">
        <v>3447</v>
      </c>
      <c r="K13660">
        <v>2025</v>
      </c>
      <c r="L13660" t="s">
        <v>29</v>
      </c>
      <c r="M13660" t="s">
        <v>29</v>
      </c>
      <c r="N13660">
        <v>40.111083449588953</v>
      </c>
      <c r="O13660">
        <v>-104.51586549249851</v>
      </c>
      <c r="P13660" t="s">
        <v>3613</v>
      </c>
      <c r="Q13660" s="3">
        <f>Table1[[#This Row],[Capacity (MW)]]*0.395*8760*10^-6</f>
        <v>4.6712700000000003E-2</v>
      </c>
      <c r="R13660" s="3" cm="1">
        <f t="array" ref="R13660">AVERAGE(VLOOKUP(_xlfn.TEXTSPLIT(Table1[[#This Row],[Fuel (no space after comma)]], ","), FuelList_Final_EF!$A$2:$B$65, 2, FALSE))</f>
        <v>53.06</v>
      </c>
      <c r="S13660" s="3">
        <f>Table1[[#This Row],[Generation (TWh)]]*10^9*VLOOKUP(Table1[[#This Row],[Turbine/Engine Technology]],Technology_HR!$A$2:$B$11,2,FALSE)*10^-6</f>
        <v>514306.82699999999</v>
      </c>
      <c r="T13660" s="5">
        <f>Table1[[#This Row],[Fuel Consumption (mmBtu)]]*Table1[[#This Row],[Emission Factor (kg CO2/ mmBtu)]]*10^3</f>
        <v>27289120240.620003</v>
      </c>
      <c r="U13660" s="3">
        <f>Table1[[#This Row],[Emissions (g CO2)]]/(Table1[[#This Row],[Generation (TWh)]]*10^9)</f>
        <v>584.19060000000002</v>
      </c>
    </row>
    <row r="13661" spans="1:21" x14ac:dyDescent="0.35">
      <c r="A13661" t="s">
        <v>2826</v>
      </c>
      <c r="B13661" t="s">
        <v>3239</v>
      </c>
      <c r="C13661" t="str">
        <f>SUBSTITUTE(Table1[[#This Row],[Fuel]],", ",",")</f>
        <v>fossil gas: natural gas</v>
      </c>
      <c r="D13661" t="s">
        <v>3239</v>
      </c>
      <c r="H13661" t="s">
        <v>3436</v>
      </c>
      <c r="I13661">
        <v>13.5</v>
      </c>
      <c r="J13661" t="s">
        <v>3447</v>
      </c>
      <c r="K13661">
        <v>2025</v>
      </c>
      <c r="L13661" t="s">
        <v>29</v>
      </c>
      <c r="M13661" t="s">
        <v>29</v>
      </c>
      <c r="N13661">
        <v>40.111083449588953</v>
      </c>
      <c r="O13661">
        <v>-104.51586549249851</v>
      </c>
      <c r="P13661" t="s">
        <v>3613</v>
      </c>
      <c r="Q13661" s="3">
        <f>Table1[[#This Row],[Capacity (MW)]]*0.395*8760*10^-6</f>
        <v>4.6712700000000003E-2</v>
      </c>
      <c r="R13661" s="3" cm="1">
        <f t="array" ref="R13661">AVERAGE(VLOOKUP(_xlfn.TEXTSPLIT(Table1[[#This Row],[Fuel (no space after comma)]], ","), FuelList_Final_EF!$A$2:$B$65, 2, FALSE))</f>
        <v>53.06</v>
      </c>
      <c r="S13661" s="3">
        <f>Table1[[#This Row],[Generation (TWh)]]*10^9*VLOOKUP(Table1[[#This Row],[Turbine/Engine Technology]],Technology_HR!$A$2:$B$11,2,FALSE)*10^-6</f>
        <v>514306.82699999999</v>
      </c>
      <c r="T13661" s="5">
        <f>Table1[[#This Row],[Fuel Consumption (mmBtu)]]*Table1[[#This Row],[Emission Factor (kg CO2/ mmBtu)]]*10^3</f>
        <v>27289120240.620003</v>
      </c>
      <c r="U13661" s="3">
        <f>Table1[[#This Row],[Emissions (g CO2)]]/(Table1[[#This Row],[Generation (TWh)]]*10^9)</f>
        <v>584.19060000000002</v>
      </c>
    </row>
    <row r="13662" spans="1:21" x14ac:dyDescent="0.35">
      <c r="A13662" t="s">
        <v>229</v>
      </c>
      <c r="B13662" t="s">
        <v>3239</v>
      </c>
      <c r="C13662" t="str">
        <f>SUBSTITUTE(Table1[[#This Row],[Fuel]],", ",",")</f>
        <v>fossil gas: natural gas</v>
      </c>
      <c r="D13662" t="s">
        <v>3239</v>
      </c>
      <c r="H13662" t="s">
        <v>3436</v>
      </c>
      <c r="I13662">
        <v>13.5</v>
      </c>
      <c r="J13662" t="s">
        <v>3447</v>
      </c>
      <c r="K13662">
        <v>2025</v>
      </c>
      <c r="L13662" t="s">
        <v>29</v>
      </c>
      <c r="M13662" t="s">
        <v>29</v>
      </c>
      <c r="N13662">
        <v>40.111083449588953</v>
      </c>
      <c r="O13662">
        <v>-104.51586549249851</v>
      </c>
      <c r="P13662" t="s">
        <v>3613</v>
      </c>
      <c r="Q13662" s="3">
        <f>Table1[[#This Row],[Capacity (MW)]]*0.395*8760*10^-6</f>
        <v>4.6712700000000003E-2</v>
      </c>
      <c r="R13662" s="3" cm="1">
        <f t="array" ref="R13662">AVERAGE(VLOOKUP(_xlfn.TEXTSPLIT(Table1[[#This Row],[Fuel (no space after comma)]], ","), FuelList_Final_EF!$A$2:$B$65, 2, FALSE))</f>
        <v>53.06</v>
      </c>
      <c r="S13662" s="3">
        <f>Table1[[#This Row],[Generation (TWh)]]*10^9*VLOOKUP(Table1[[#This Row],[Turbine/Engine Technology]],Technology_HR!$A$2:$B$11,2,FALSE)*10^-6</f>
        <v>514306.82699999999</v>
      </c>
      <c r="T13662" s="5">
        <f>Table1[[#This Row],[Fuel Consumption (mmBtu)]]*Table1[[#This Row],[Emission Factor (kg CO2/ mmBtu)]]*10^3</f>
        <v>27289120240.620003</v>
      </c>
      <c r="U13662" s="3">
        <f>Table1[[#This Row],[Emissions (g CO2)]]/(Table1[[#This Row],[Generation (TWh)]]*10^9)</f>
        <v>584.19060000000002</v>
      </c>
    </row>
    <row r="13663" spans="1:21" x14ac:dyDescent="0.35">
      <c r="A13663" t="s">
        <v>2826</v>
      </c>
      <c r="B13663" t="s">
        <v>3239</v>
      </c>
      <c r="C13663" t="str">
        <f>SUBSTITUTE(Table1[[#This Row],[Fuel]],", ",",")</f>
        <v>fossil gas: natural gas</v>
      </c>
      <c r="D13663" t="s">
        <v>3239</v>
      </c>
      <c r="H13663" t="s">
        <v>3436</v>
      </c>
      <c r="I13663">
        <v>13.5</v>
      </c>
      <c r="J13663" t="s">
        <v>3447</v>
      </c>
      <c r="K13663">
        <v>2025</v>
      </c>
      <c r="L13663" t="s">
        <v>29</v>
      </c>
      <c r="M13663" t="s">
        <v>29</v>
      </c>
      <c r="N13663">
        <v>40.111083449588953</v>
      </c>
      <c r="O13663">
        <v>-104.51586549249851</v>
      </c>
      <c r="P13663" t="s">
        <v>3613</v>
      </c>
      <c r="Q13663" s="3">
        <f>Table1[[#This Row],[Capacity (MW)]]*0.395*8760*10^-6</f>
        <v>4.6712700000000003E-2</v>
      </c>
      <c r="R13663" s="3" cm="1">
        <f t="array" ref="R13663">AVERAGE(VLOOKUP(_xlfn.TEXTSPLIT(Table1[[#This Row],[Fuel (no space after comma)]], ","), FuelList_Final_EF!$A$2:$B$65, 2, FALSE))</f>
        <v>53.06</v>
      </c>
      <c r="S13663" s="3">
        <f>Table1[[#This Row],[Generation (TWh)]]*10^9*VLOOKUP(Table1[[#This Row],[Turbine/Engine Technology]],Technology_HR!$A$2:$B$11,2,FALSE)*10^-6</f>
        <v>514306.82699999999</v>
      </c>
      <c r="T13663" s="5">
        <f>Table1[[#This Row],[Fuel Consumption (mmBtu)]]*Table1[[#This Row],[Emission Factor (kg CO2/ mmBtu)]]*10^3</f>
        <v>27289120240.620003</v>
      </c>
      <c r="U13663" s="3">
        <f>Table1[[#This Row],[Emissions (g CO2)]]/(Table1[[#This Row],[Generation (TWh)]]*10^9)</f>
        <v>584.19060000000002</v>
      </c>
    </row>
    <row r="13664" spans="1:21" x14ac:dyDescent="0.35">
      <c r="A13664" t="s">
        <v>229</v>
      </c>
      <c r="B13664" t="s">
        <v>3239</v>
      </c>
      <c r="C13664" t="str">
        <f>SUBSTITUTE(Table1[[#This Row],[Fuel]],", ",",")</f>
        <v>fossil gas: natural gas</v>
      </c>
      <c r="D13664" t="s">
        <v>3239</v>
      </c>
      <c r="H13664" t="s">
        <v>3436</v>
      </c>
      <c r="I13664">
        <v>13.5</v>
      </c>
      <c r="J13664" t="s">
        <v>3447</v>
      </c>
      <c r="K13664">
        <v>2025</v>
      </c>
      <c r="L13664" t="s">
        <v>29</v>
      </c>
      <c r="M13664" t="s">
        <v>29</v>
      </c>
      <c r="N13664">
        <v>40.111083449588953</v>
      </c>
      <c r="O13664">
        <v>-104.51586549249851</v>
      </c>
      <c r="P13664" t="s">
        <v>3613</v>
      </c>
      <c r="Q13664" s="3">
        <f>Table1[[#This Row],[Capacity (MW)]]*0.395*8760*10^-6</f>
        <v>4.6712700000000003E-2</v>
      </c>
      <c r="R13664" s="3" cm="1">
        <f t="array" ref="R13664">AVERAGE(VLOOKUP(_xlfn.TEXTSPLIT(Table1[[#This Row],[Fuel (no space after comma)]], ","), FuelList_Final_EF!$A$2:$B$65, 2, FALSE))</f>
        <v>53.06</v>
      </c>
      <c r="S13664" s="3">
        <f>Table1[[#This Row],[Generation (TWh)]]*10^9*VLOOKUP(Table1[[#This Row],[Turbine/Engine Technology]],Technology_HR!$A$2:$B$11,2,FALSE)*10^-6</f>
        <v>514306.82699999999</v>
      </c>
      <c r="T13664" s="5">
        <f>Table1[[#This Row],[Fuel Consumption (mmBtu)]]*Table1[[#This Row],[Emission Factor (kg CO2/ mmBtu)]]*10^3</f>
        <v>27289120240.620003</v>
      </c>
      <c r="U13664" s="3">
        <f>Table1[[#This Row],[Emissions (g CO2)]]/(Table1[[#This Row],[Generation (TWh)]]*10^9)</f>
        <v>584.19060000000002</v>
      </c>
    </row>
    <row r="13665" spans="1:21" x14ac:dyDescent="0.35">
      <c r="A13665" t="s">
        <v>2826</v>
      </c>
      <c r="B13665" t="s">
        <v>3239</v>
      </c>
      <c r="C13665" t="str">
        <f>SUBSTITUTE(Table1[[#This Row],[Fuel]],", ",",")</f>
        <v>fossil gas: natural gas</v>
      </c>
      <c r="D13665" t="s">
        <v>3239</v>
      </c>
      <c r="H13665" t="s">
        <v>3436</v>
      </c>
      <c r="I13665">
        <v>13.5</v>
      </c>
      <c r="J13665" t="s">
        <v>3447</v>
      </c>
      <c r="K13665">
        <v>2025</v>
      </c>
      <c r="L13665" t="s">
        <v>29</v>
      </c>
      <c r="M13665" t="s">
        <v>29</v>
      </c>
      <c r="N13665">
        <v>40.111083449588953</v>
      </c>
      <c r="O13665">
        <v>-104.51586549249851</v>
      </c>
      <c r="P13665" t="s">
        <v>3613</v>
      </c>
      <c r="Q13665" s="3">
        <f>Table1[[#This Row],[Capacity (MW)]]*0.395*8760*10^-6</f>
        <v>4.6712700000000003E-2</v>
      </c>
      <c r="R13665" s="3" cm="1">
        <f t="array" ref="R13665">AVERAGE(VLOOKUP(_xlfn.TEXTSPLIT(Table1[[#This Row],[Fuel (no space after comma)]], ","), FuelList_Final_EF!$A$2:$B$65, 2, FALSE))</f>
        <v>53.06</v>
      </c>
      <c r="S13665" s="3">
        <f>Table1[[#This Row],[Generation (TWh)]]*10^9*VLOOKUP(Table1[[#This Row],[Turbine/Engine Technology]],Technology_HR!$A$2:$B$11,2,FALSE)*10^-6</f>
        <v>514306.82699999999</v>
      </c>
      <c r="T13665" s="5">
        <f>Table1[[#This Row],[Fuel Consumption (mmBtu)]]*Table1[[#This Row],[Emission Factor (kg CO2/ mmBtu)]]*10^3</f>
        <v>27289120240.620003</v>
      </c>
      <c r="U13665" s="3">
        <f>Table1[[#This Row],[Emissions (g CO2)]]/(Table1[[#This Row],[Generation (TWh)]]*10^9)</f>
        <v>584.19060000000002</v>
      </c>
    </row>
    <row r="13666" spans="1:21" x14ac:dyDescent="0.35">
      <c r="A13666" t="s">
        <v>229</v>
      </c>
      <c r="B13666" t="s">
        <v>3239</v>
      </c>
      <c r="C13666" t="str">
        <f>SUBSTITUTE(Table1[[#This Row],[Fuel]],", ",",")</f>
        <v>fossil gas: natural gas</v>
      </c>
      <c r="D13666" t="s">
        <v>3239</v>
      </c>
      <c r="H13666" t="s">
        <v>3436</v>
      </c>
      <c r="I13666">
        <v>13.5</v>
      </c>
      <c r="J13666" t="s">
        <v>3447</v>
      </c>
      <c r="K13666">
        <v>2025</v>
      </c>
      <c r="L13666" t="s">
        <v>29</v>
      </c>
      <c r="M13666" t="s">
        <v>29</v>
      </c>
      <c r="N13666">
        <v>40.111083449588953</v>
      </c>
      <c r="O13666">
        <v>-104.51586549249851</v>
      </c>
      <c r="P13666" t="s">
        <v>3613</v>
      </c>
      <c r="Q13666" s="3">
        <f>Table1[[#This Row],[Capacity (MW)]]*0.395*8760*10^-6</f>
        <v>4.6712700000000003E-2</v>
      </c>
      <c r="R13666" s="3" cm="1">
        <f t="array" ref="R13666">AVERAGE(VLOOKUP(_xlfn.TEXTSPLIT(Table1[[#This Row],[Fuel (no space after comma)]], ","), FuelList_Final_EF!$A$2:$B$65, 2, FALSE))</f>
        <v>53.06</v>
      </c>
      <c r="S13666" s="3">
        <f>Table1[[#This Row],[Generation (TWh)]]*10^9*VLOOKUP(Table1[[#This Row],[Turbine/Engine Technology]],Technology_HR!$A$2:$B$11,2,FALSE)*10^-6</f>
        <v>514306.82699999999</v>
      </c>
      <c r="T13666" s="5">
        <f>Table1[[#This Row],[Fuel Consumption (mmBtu)]]*Table1[[#This Row],[Emission Factor (kg CO2/ mmBtu)]]*10^3</f>
        <v>27289120240.620003</v>
      </c>
      <c r="U13666" s="3">
        <f>Table1[[#This Row],[Emissions (g CO2)]]/(Table1[[#This Row],[Generation (TWh)]]*10^9)</f>
        <v>584.19060000000002</v>
      </c>
    </row>
    <row r="13667" spans="1:21" x14ac:dyDescent="0.35">
      <c r="A13667" t="s">
        <v>2826</v>
      </c>
      <c r="B13667" t="s">
        <v>3239</v>
      </c>
      <c r="C13667" t="str">
        <f>SUBSTITUTE(Table1[[#This Row],[Fuel]],", ",",")</f>
        <v>fossil gas: natural gas</v>
      </c>
      <c r="D13667" t="s">
        <v>3239</v>
      </c>
      <c r="H13667" t="s">
        <v>3436</v>
      </c>
      <c r="I13667">
        <v>13.5</v>
      </c>
      <c r="J13667" t="s">
        <v>3447</v>
      </c>
      <c r="K13667">
        <v>2025</v>
      </c>
      <c r="L13667" t="s">
        <v>29</v>
      </c>
      <c r="M13667" t="s">
        <v>29</v>
      </c>
      <c r="N13667">
        <v>40.111083449588953</v>
      </c>
      <c r="O13667">
        <v>-104.51586549249851</v>
      </c>
      <c r="P13667" t="s">
        <v>3613</v>
      </c>
      <c r="Q13667" s="3">
        <f>Table1[[#This Row],[Capacity (MW)]]*0.395*8760*10^-6</f>
        <v>4.6712700000000003E-2</v>
      </c>
      <c r="R13667" s="3" cm="1">
        <f t="array" ref="R13667">AVERAGE(VLOOKUP(_xlfn.TEXTSPLIT(Table1[[#This Row],[Fuel (no space after comma)]], ","), FuelList_Final_EF!$A$2:$B$65, 2, FALSE))</f>
        <v>53.06</v>
      </c>
      <c r="S13667" s="3">
        <f>Table1[[#This Row],[Generation (TWh)]]*10^9*VLOOKUP(Table1[[#This Row],[Turbine/Engine Technology]],Technology_HR!$A$2:$B$11,2,FALSE)*10^-6</f>
        <v>514306.82699999999</v>
      </c>
      <c r="T13667" s="5">
        <f>Table1[[#This Row],[Fuel Consumption (mmBtu)]]*Table1[[#This Row],[Emission Factor (kg CO2/ mmBtu)]]*10^3</f>
        <v>27289120240.620003</v>
      </c>
      <c r="U13667" s="3">
        <f>Table1[[#This Row],[Emissions (g CO2)]]/(Table1[[#This Row],[Generation (TWh)]]*10^9)</f>
        <v>584.19060000000002</v>
      </c>
    </row>
    <row r="13668" spans="1:21" x14ac:dyDescent="0.35">
      <c r="A13668" t="s">
        <v>229</v>
      </c>
      <c r="B13668" t="s">
        <v>3239</v>
      </c>
      <c r="C13668" t="str">
        <f>SUBSTITUTE(Table1[[#This Row],[Fuel]],", ",",")</f>
        <v>fossil gas: natural gas</v>
      </c>
      <c r="D13668" t="s">
        <v>3239</v>
      </c>
      <c r="H13668" t="s">
        <v>3436</v>
      </c>
      <c r="I13668">
        <v>13.5</v>
      </c>
      <c r="J13668" t="s">
        <v>3447</v>
      </c>
      <c r="K13668">
        <v>2025</v>
      </c>
      <c r="L13668" t="s">
        <v>29</v>
      </c>
      <c r="M13668" t="s">
        <v>29</v>
      </c>
      <c r="N13668">
        <v>40.111083449588953</v>
      </c>
      <c r="O13668">
        <v>-104.51586549249851</v>
      </c>
      <c r="P13668" t="s">
        <v>3613</v>
      </c>
      <c r="Q13668" s="3">
        <f>Table1[[#This Row],[Capacity (MW)]]*0.395*8760*10^-6</f>
        <v>4.6712700000000003E-2</v>
      </c>
      <c r="R13668" s="3" cm="1">
        <f t="array" ref="R13668">AVERAGE(VLOOKUP(_xlfn.TEXTSPLIT(Table1[[#This Row],[Fuel (no space after comma)]], ","), FuelList_Final_EF!$A$2:$B$65, 2, FALSE))</f>
        <v>53.06</v>
      </c>
      <c r="S13668" s="3">
        <f>Table1[[#This Row],[Generation (TWh)]]*10^9*VLOOKUP(Table1[[#This Row],[Turbine/Engine Technology]],Technology_HR!$A$2:$B$11,2,FALSE)*10^-6</f>
        <v>514306.82699999999</v>
      </c>
      <c r="T13668" s="5">
        <f>Table1[[#This Row],[Fuel Consumption (mmBtu)]]*Table1[[#This Row],[Emission Factor (kg CO2/ mmBtu)]]*10^3</f>
        <v>27289120240.620003</v>
      </c>
      <c r="U13668" s="3">
        <f>Table1[[#This Row],[Emissions (g CO2)]]/(Table1[[#This Row],[Generation (TWh)]]*10^9)</f>
        <v>584.19060000000002</v>
      </c>
    </row>
    <row r="13669" spans="1:21" x14ac:dyDescent="0.35">
      <c r="A13669" t="s">
        <v>2826</v>
      </c>
      <c r="B13669" t="s">
        <v>3239</v>
      </c>
      <c r="C13669" t="str">
        <f>SUBSTITUTE(Table1[[#This Row],[Fuel]],", ",",")</f>
        <v>fossil gas: natural gas</v>
      </c>
      <c r="D13669" t="s">
        <v>3239</v>
      </c>
      <c r="H13669" t="s">
        <v>3436</v>
      </c>
      <c r="I13669">
        <v>13.5</v>
      </c>
      <c r="J13669" t="s">
        <v>3447</v>
      </c>
      <c r="K13669">
        <v>2025</v>
      </c>
      <c r="L13669" t="s">
        <v>29</v>
      </c>
      <c r="M13669" t="s">
        <v>29</v>
      </c>
      <c r="N13669">
        <v>40.111083449588953</v>
      </c>
      <c r="O13669">
        <v>-104.51586549249851</v>
      </c>
      <c r="P13669" t="s">
        <v>3613</v>
      </c>
      <c r="Q13669" s="3">
        <f>Table1[[#This Row],[Capacity (MW)]]*0.395*8760*10^-6</f>
        <v>4.6712700000000003E-2</v>
      </c>
      <c r="R13669" s="3" cm="1">
        <f t="array" ref="R13669">AVERAGE(VLOOKUP(_xlfn.TEXTSPLIT(Table1[[#This Row],[Fuel (no space after comma)]], ","), FuelList_Final_EF!$A$2:$B$65, 2, FALSE))</f>
        <v>53.06</v>
      </c>
      <c r="S13669" s="3">
        <f>Table1[[#This Row],[Generation (TWh)]]*10^9*VLOOKUP(Table1[[#This Row],[Turbine/Engine Technology]],Technology_HR!$A$2:$B$11,2,FALSE)*10^-6</f>
        <v>514306.82699999999</v>
      </c>
      <c r="T13669" s="5">
        <f>Table1[[#This Row],[Fuel Consumption (mmBtu)]]*Table1[[#This Row],[Emission Factor (kg CO2/ mmBtu)]]*10^3</f>
        <v>27289120240.620003</v>
      </c>
      <c r="U13669" s="3">
        <f>Table1[[#This Row],[Emissions (g CO2)]]/(Table1[[#This Row],[Generation (TWh)]]*10^9)</f>
        <v>584.19060000000002</v>
      </c>
    </row>
    <row r="13670" spans="1:21" x14ac:dyDescent="0.35">
      <c r="A13670" t="s">
        <v>2826</v>
      </c>
      <c r="B13670" t="s">
        <v>3239</v>
      </c>
      <c r="C13670" t="str">
        <f>SUBSTITUTE(Table1[[#This Row],[Fuel]],", ",",")</f>
        <v>fossil gas: natural gas</v>
      </c>
      <c r="D13670" t="s">
        <v>3239</v>
      </c>
      <c r="H13670" t="s">
        <v>3436</v>
      </c>
      <c r="I13670">
        <v>13.5</v>
      </c>
      <c r="J13670" t="s">
        <v>3447</v>
      </c>
      <c r="K13670">
        <v>2025</v>
      </c>
      <c r="L13670" t="s">
        <v>29</v>
      </c>
      <c r="M13670" t="s">
        <v>29</v>
      </c>
      <c r="N13670">
        <v>40.111083449588953</v>
      </c>
      <c r="O13670">
        <v>-104.51586549249851</v>
      </c>
      <c r="P13670" t="s">
        <v>3613</v>
      </c>
      <c r="Q13670" s="3">
        <f>Table1[[#This Row],[Capacity (MW)]]*0.395*8760*10^-6</f>
        <v>4.6712700000000003E-2</v>
      </c>
      <c r="R13670" s="3" cm="1">
        <f t="array" ref="R13670">AVERAGE(VLOOKUP(_xlfn.TEXTSPLIT(Table1[[#This Row],[Fuel (no space after comma)]], ","), FuelList_Final_EF!$A$2:$B$65, 2, FALSE))</f>
        <v>53.06</v>
      </c>
      <c r="S13670" s="3">
        <f>Table1[[#This Row],[Generation (TWh)]]*10^9*VLOOKUP(Table1[[#This Row],[Turbine/Engine Technology]],Technology_HR!$A$2:$B$11,2,FALSE)*10^-6</f>
        <v>514306.82699999999</v>
      </c>
      <c r="T13670" s="5">
        <f>Table1[[#This Row],[Fuel Consumption (mmBtu)]]*Table1[[#This Row],[Emission Factor (kg CO2/ mmBtu)]]*10^3</f>
        <v>27289120240.620003</v>
      </c>
      <c r="U13670" s="3">
        <f>Table1[[#This Row],[Emissions (g CO2)]]/(Table1[[#This Row],[Generation (TWh)]]*10^9)</f>
        <v>584.19060000000002</v>
      </c>
    </row>
    <row r="13671" spans="1:21" x14ac:dyDescent="0.35">
      <c r="A13671" t="s">
        <v>229</v>
      </c>
      <c r="B13671" t="s">
        <v>3239</v>
      </c>
      <c r="C13671" t="str">
        <f>SUBSTITUTE(Table1[[#This Row],[Fuel]],", ",",")</f>
        <v>fossil gas: natural gas</v>
      </c>
      <c r="D13671" t="s">
        <v>3239</v>
      </c>
      <c r="H13671" t="s">
        <v>3436</v>
      </c>
      <c r="I13671">
        <v>13.5</v>
      </c>
      <c r="J13671" t="s">
        <v>3447</v>
      </c>
      <c r="K13671">
        <v>2025</v>
      </c>
      <c r="L13671" t="s">
        <v>29</v>
      </c>
      <c r="M13671" t="s">
        <v>29</v>
      </c>
      <c r="N13671">
        <v>40.111083449588953</v>
      </c>
      <c r="O13671">
        <v>-104.51586549249851</v>
      </c>
      <c r="P13671" t="s">
        <v>3613</v>
      </c>
      <c r="Q13671" s="3">
        <f>Table1[[#This Row],[Capacity (MW)]]*0.395*8760*10^-6</f>
        <v>4.6712700000000003E-2</v>
      </c>
      <c r="R13671" s="3" cm="1">
        <f t="array" ref="R13671">AVERAGE(VLOOKUP(_xlfn.TEXTSPLIT(Table1[[#This Row],[Fuel (no space after comma)]], ","), FuelList_Final_EF!$A$2:$B$65, 2, FALSE))</f>
        <v>53.06</v>
      </c>
      <c r="S13671" s="3">
        <f>Table1[[#This Row],[Generation (TWh)]]*10^9*VLOOKUP(Table1[[#This Row],[Turbine/Engine Technology]],Technology_HR!$A$2:$B$11,2,FALSE)*10^-6</f>
        <v>514306.82699999999</v>
      </c>
      <c r="T13671" s="5">
        <f>Table1[[#This Row],[Fuel Consumption (mmBtu)]]*Table1[[#This Row],[Emission Factor (kg CO2/ mmBtu)]]*10^3</f>
        <v>27289120240.620003</v>
      </c>
      <c r="U13671" s="3">
        <f>Table1[[#This Row],[Emissions (g CO2)]]/(Table1[[#This Row],[Generation (TWh)]]*10^9)</f>
        <v>584.19060000000002</v>
      </c>
    </row>
    <row r="13672" spans="1:21" x14ac:dyDescent="0.35">
      <c r="A13672" t="s">
        <v>3212</v>
      </c>
      <c r="B13672" t="s">
        <v>3258</v>
      </c>
      <c r="C13672" t="str">
        <f>SUBSTITUTE(Table1[[#This Row],[Fuel]],", ",",")</f>
        <v>fossil liquids: diesel</v>
      </c>
      <c r="D13672" t="s">
        <v>3258</v>
      </c>
      <c r="H13672" t="s">
        <v>3436</v>
      </c>
      <c r="I13672">
        <v>12</v>
      </c>
      <c r="J13672" t="s">
        <v>3446</v>
      </c>
      <c r="K13672">
        <v>1997</v>
      </c>
      <c r="L13672" t="s">
        <v>29</v>
      </c>
      <c r="M13672" t="s">
        <v>29</v>
      </c>
      <c r="N13672">
        <v>-24.332111000000001</v>
      </c>
      <c r="O13672">
        <v>124.52105400000001</v>
      </c>
      <c r="P13672" t="s">
        <v>3460</v>
      </c>
      <c r="Q13672" s="3">
        <f>Table1[[#This Row],[Capacity (MW)]]*0.395*8760*10^-6</f>
        <v>4.1522400000000001E-2</v>
      </c>
      <c r="R13672" s="3" cm="1">
        <f t="array" ref="R13672">AVERAGE(VLOOKUP(_xlfn.TEXTSPLIT(Table1[[#This Row],[Fuel (no space after comma)]], ","), FuelList_Final_EF!$A$2:$B$65, 2, FALSE))</f>
        <v>78.106682297772565</v>
      </c>
      <c r="S13672" s="3">
        <f>Table1[[#This Row],[Generation (TWh)]]*10^9*VLOOKUP(Table1[[#This Row],[Turbine/Engine Technology]],Technology_HR!$A$2:$B$11,2,FALSE)*10^-6</f>
        <v>457161.62399999995</v>
      </c>
      <c r="T13672" s="5">
        <f>Table1[[#This Row],[Fuel Consumption (mmBtu)]]*Table1[[#This Row],[Emission Factor (kg CO2/ mmBtu)]]*10^3</f>
        <v>35707377724.501755</v>
      </c>
      <c r="U13672" s="3">
        <f>Table1[[#This Row],[Emissions (g CO2)]]/(Table1[[#This Row],[Generation (TWh)]]*10^9)</f>
        <v>859.95457209847586</v>
      </c>
    </row>
    <row r="13673" spans="1:21" x14ac:dyDescent="0.35">
      <c r="A13673" t="s">
        <v>3212</v>
      </c>
      <c r="B13673" t="s">
        <v>3258</v>
      </c>
      <c r="C13673" t="str">
        <f>SUBSTITUTE(Table1[[#This Row],[Fuel]],", ",",")</f>
        <v>fossil liquids: diesel</v>
      </c>
      <c r="D13673" t="s">
        <v>3258</v>
      </c>
      <c r="H13673" t="s">
        <v>3436</v>
      </c>
      <c r="I13673">
        <v>12</v>
      </c>
      <c r="J13673" t="s">
        <v>3446</v>
      </c>
      <c r="K13673">
        <v>1997</v>
      </c>
      <c r="L13673" t="s">
        <v>29</v>
      </c>
      <c r="M13673" t="s">
        <v>29</v>
      </c>
      <c r="N13673">
        <v>-24.332111000000001</v>
      </c>
      <c r="O13673">
        <v>124.52105400000001</v>
      </c>
      <c r="P13673" t="s">
        <v>3460</v>
      </c>
      <c r="Q13673" s="3">
        <f>Table1[[#This Row],[Capacity (MW)]]*0.395*8760*10^-6</f>
        <v>4.1522400000000001E-2</v>
      </c>
      <c r="R13673" s="3" cm="1">
        <f t="array" ref="R13673">AVERAGE(VLOOKUP(_xlfn.TEXTSPLIT(Table1[[#This Row],[Fuel (no space after comma)]], ","), FuelList_Final_EF!$A$2:$B$65, 2, FALSE))</f>
        <v>78.106682297772565</v>
      </c>
      <c r="S13673" s="3">
        <f>Table1[[#This Row],[Generation (TWh)]]*10^9*VLOOKUP(Table1[[#This Row],[Turbine/Engine Technology]],Technology_HR!$A$2:$B$11,2,FALSE)*10^-6</f>
        <v>457161.62399999995</v>
      </c>
      <c r="T13673" s="5">
        <f>Table1[[#This Row],[Fuel Consumption (mmBtu)]]*Table1[[#This Row],[Emission Factor (kg CO2/ mmBtu)]]*10^3</f>
        <v>35707377724.501755</v>
      </c>
      <c r="U13673" s="3">
        <f>Table1[[#This Row],[Emissions (g CO2)]]/(Table1[[#This Row],[Generation (TWh)]]*10^9)</f>
        <v>859.95457209847586</v>
      </c>
    </row>
    <row r="13674" spans="1:21" x14ac:dyDescent="0.35">
      <c r="A13674" t="s">
        <v>3212</v>
      </c>
      <c r="B13674" t="s">
        <v>3258</v>
      </c>
      <c r="C13674" t="str">
        <f>SUBSTITUTE(Table1[[#This Row],[Fuel]],", ",",")</f>
        <v>fossil liquids: diesel</v>
      </c>
      <c r="D13674" t="s">
        <v>3258</v>
      </c>
      <c r="H13674" t="s">
        <v>3436</v>
      </c>
      <c r="I13674">
        <v>12</v>
      </c>
      <c r="J13674" t="s">
        <v>3446</v>
      </c>
      <c r="K13674">
        <v>1997</v>
      </c>
      <c r="L13674" t="s">
        <v>29</v>
      </c>
      <c r="M13674" t="s">
        <v>29</v>
      </c>
      <c r="N13674">
        <v>-24.332111000000001</v>
      </c>
      <c r="O13674">
        <v>124.52105400000001</v>
      </c>
      <c r="P13674" t="s">
        <v>3460</v>
      </c>
      <c r="Q13674" s="3">
        <f>Table1[[#This Row],[Capacity (MW)]]*0.395*8760*10^-6</f>
        <v>4.1522400000000001E-2</v>
      </c>
      <c r="R13674" s="3" cm="1">
        <f t="array" ref="R13674">AVERAGE(VLOOKUP(_xlfn.TEXTSPLIT(Table1[[#This Row],[Fuel (no space after comma)]], ","), FuelList_Final_EF!$A$2:$B$65, 2, FALSE))</f>
        <v>78.106682297772565</v>
      </c>
      <c r="S13674" s="3">
        <f>Table1[[#This Row],[Generation (TWh)]]*10^9*VLOOKUP(Table1[[#This Row],[Turbine/Engine Technology]],Technology_HR!$A$2:$B$11,2,FALSE)*10^-6</f>
        <v>457161.62399999995</v>
      </c>
      <c r="T13674" s="5">
        <f>Table1[[#This Row],[Fuel Consumption (mmBtu)]]*Table1[[#This Row],[Emission Factor (kg CO2/ mmBtu)]]*10^3</f>
        <v>35707377724.501755</v>
      </c>
      <c r="U13674" s="3">
        <f>Table1[[#This Row],[Emissions (g CO2)]]/(Table1[[#This Row],[Generation (TWh)]]*10^9)</f>
        <v>859.95457209847586</v>
      </c>
    </row>
    <row r="13675" spans="1:21" x14ac:dyDescent="0.35">
      <c r="A13675" t="s">
        <v>3212</v>
      </c>
      <c r="B13675" t="s">
        <v>3258</v>
      </c>
      <c r="C13675" t="str">
        <f>SUBSTITUTE(Table1[[#This Row],[Fuel]],", ",",")</f>
        <v>fossil liquids: diesel</v>
      </c>
      <c r="D13675" t="s">
        <v>3258</v>
      </c>
      <c r="H13675" t="s">
        <v>3436</v>
      </c>
      <c r="I13675">
        <v>12</v>
      </c>
      <c r="J13675" t="s">
        <v>3446</v>
      </c>
      <c r="K13675">
        <v>1997</v>
      </c>
      <c r="L13675" t="s">
        <v>29</v>
      </c>
      <c r="M13675" t="s">
        <v>29</v>
      </c>
      <c r="N13675">
        <v>-24.332111000000001</v>
      </c>
      <c r="O13675">
        <v>124.52105400000001</v>
      </c>
      <c r="P13675" t="s">
        <v>3460</v>
      </c>
      <c r="Q13675" s="3">
        <f>Table1[[#This Row],[Capacity (MW)]]*0.395*8760*10^-6</f>
        <v>4.1522400000000001E-2</v>
      </c>
      <c r="R13675" s="3" cm="1">
        <f t="array" ref="R13675">AVERAGE(VLOOKUP(_xlfn.TEXTSPLIT(Table1[[#This Row],[Fuel (no space after comma)]], ","), FuelList_Final_EF!$A$2:$B$65, 2, FALSE))</f>
        <v>78.106682297772565</v>
      </c>
      <c r="S13675" s="3">
        <f>Table1[[#This Row],[Generation (TWh)]]*10^9*VLOOKUP(Table1[[#This Row],[Turbine/Engine Technology]],Technology_HR!$A$2:$B$11,2,FALSE)*10^-6</f>
        <v>457161.62399999995</v>
      </c>
      <c r="T13675" s="5">
        <f>Table1[[#This Row],[Fuel Consumption (mmBtu)]]*Table1[[#This Row],[Emission Factor (kg CO2/ mmBtu)]]*10^3</f>
        <v>35707377724.501755</v>
      </c>
      <c r="U13675" s="3">
        <f>Table1[[#This Row],[Emissions (g CO2)]]/(Table1[[#This Row],[Generation (TWh)]]*10^9)</f>
        <v>859.95457209847586</v>
      </c>
    </row>
    <row r="13676" spans="1:21" x14ac:dyDescent="0.35">
      <c r="A13676" t="s">
        <v>3212</v>
      </c>
      <c r="B13676" t="s">
        <v>3258</v>
      </c>
      <c r="C13676" t="str">
        <f>SUBSTITUTE(Table1[[#This Row],[Fuel]],", ",",")</f>
        <v>fossil liquids: diesel</v>
      </c>
      <c r="D13676" t="s">
        <v>3258</v>
      </c>
      <c r="H13676" t="s">
        <v>3436</v>
      </c>
      <c r="I13676">
        <v>12</v>
      </c>
      <c r="J13676" t="s">
        <v>3446</v>
      </c>
      <c r="K13676">
        <v>1997</v>
      </c>
      <c r="L13676" t="s">
        <v>29</v>
      </c>
      <c r="M13676" t="s">
        <v>29</v>
      </c>
      <c r="N13676">
        <v>-24.332111000000001</v>
      </c>
      <c r="O13676">
        <v>124.52105400000001</v>
      </c>
      <c r="P13676" t="s">
        <v>3460</v>
      </c>
      <c r="Q13676" s="3">
        <f>Table1[[#This Row],[Capacity (MW)]]*0.395*8760*10^-6</f>
        <v>4.1522400000000001E-2</v>
      </c>
      <c r="R13676" s="3" cm="1">
        <f t="array" ref="R13676">AVERAGE(VLOOKUP(_xlfn.TEXTSPLIT(Table1[[#This Row],[Fuel (no space after comma)]], ","), FuelList_Final_EF!$A$2:$B$65, 2, FALSE))</f>
        <v>78.106682297772565</v>
      </c>
      <c r="S13676" s="3">
        <f>Table1[[#This Row],[Generation (TWh)]]*10^9*VLOOKUP(Table1[[#This Row],[Turbine/Engine Technology]],Technology_HR!$A$2:$B$11,2,FALSE)*10^-6</f>
        <v>457161.62399999995</v>
      </c>
      <c r="T13676" s="5">
        <f>Table1[[#This Row],[Fuel Consumption (mmBtu)]]*Table1[[#This Row],[Emission Factor (kg CO2/ mmBtu)]]*10^3</f>
        <v>35707377724.501755</v>
      </c>
      <c r="U13676" s="3">
        <f>Table1[[#This Row],[Emissions (g CO2)]]/(Table1[[#This Row],[Generation (TWh)]]*10^9)</f>
        <v>859.95457209847586</v>
      </c>
    </row>
    <row r="13677" spans="1:21" x14ac:dyDescent="0.35">
      <c r="A13677" t="s">
        <v>17</v>
      </c>
      <c r="B13677" t="s">
        <v>3239</v>
      </c>
      <c r="C13677" t="str">
        <f>SUBSTITUTE(Table1[[#This Row],[Fuel]],", ",",")</f>
        <v>fossil gas: natural gas</v>
      </c>
      <c r="D13677" t="s">
        <v>3239</v>
      </c>
      <c r="H13677" t="s">
        <v>3436</v>
      </c>
      <c r="I13677">
        <v>20</v>
      </c>
      <c r="J13677" t="s">
        <v>3446</v>
      </c>
      <c r="K13677">
        <v>2012</v>
      </c>
      <c r="L13677" t="s">
        <v>29</v>
      </c>
      <c r="M13677" t="s">
        <v>29</v>
      </c>
      <c r="N13677">
        <v>35.713790000000003</v>
      </c>
      <c r="O13677">
        <v>4.5170050000000002</v>
      </c>
      <c r="P13677" t="s">
        <v>3455</v>
      </c>
      <c r="Q13677" s="3">
        <f>Table1[[#This Row],[Capacity (MW)]]*0.395*8760*10^-6</f>
        <v>6.9204000000000002E-2</v>
      </c>
      <c r="R13677" s="3" cm="1">
        <f t="array" ref="R13677">AVERAGE(VLOOKUP(_xlfn.TEXTSPLIT(Table1[[#This Row],[Fuel (no space after comma)]], ","), FuelList_Final_EF!$A$2:$B$65, 2, FALSE))</f>
        <v>53.06</v>
      </c>
      <c r="S13677" s="3">
        <f>Table1[[#This Row],[Generation (TWh)]]*10^9*VLOOKUP(Table1[[#This Row],[Turbine/Engine Technology]],Technology_HR!$A$2:$B$11,2,FALSE)*10^-6</f>
        <v>761936.03999999992</v>
      </c>
      <c r="T13677" s="5">
        <f>Table1[[#This Row],[Fuel Consumption (mmBtu)]]*Table1[[#This Row],[Emission Factor (kg CO2/ mmBtu)]]*10^3</f>
        <v>40428326282.399994</v>
      </c>
      <c r="U13677" s="3">
        <f>Table1[[#This Row],[Emissions (g CO2)]]/(Table1[[#This Row],[Generation (TWh)]]*10^9)</f>
        <v>584.1905999999999</v>
      </c>
    </row>
    <row r="13678" spans="1:21" x14ac:dyDescent="0.35">
      <c r="A13678" t="s">
        <v>17</v>
      </c>
      <c r="B13678" t="s">
        <v>3239</v>
      </c>
      <c r="C13678" t="str">
        <f>SUBSTITUTE(Table1[[#This Row],[Fuel]],", ",",")</f>
        <v>fossil gas: natural gas</v>
      </c>
      <c r="D13678" t="s">
        <v>3239</v>
      </c>
      <c r="H13678" t="s">
        <v>3436</v>
      </c>
      <c r="I13678">
        <v>20</v>
      </c>
      <c r="J13678" t="s">
        <v>3446</v>
      </c>
      <c r="K13678">
        <v>2013</v>
      </c>
      <c r="L13678" t="s">
        <v>29</v>
      </c>
      <c r="M13678" t="s">
        <v>29</v>
      </c>
      <c r="N13678">
        <v>35.713790000000003</v>
      </c>
      <c r="O13678">
        <v>4.5170050000000002</v>
      </c>
      <c r="P13678" t="s">
        <v>3455</v>
      </c>
      <c r="Q13678" s="3">
        <f>Table1[[#This Row],[Capacity (MW)]]*0.395*8760*10^-6</f>
        <v>6.9204000000000002E-2</v>
      </c>
      <c r="R13678" s="3" cm="1">
        <f t="array" ref="R13678">AVERAGE(VLOOKUP(_xlfn.TEXTSPLIT(Table1[[#This Row],[Fuel (no space after comma)]], ","), FuelList_Final_EF!$A$2:$B$65, 2, FALSE))</f>
        <v>53.06</v>
      </c>
      <c r="S13678" s="3">
        <f>Table1[[#This Row],[Generation (TWh)]]*10^9*VLOOKUP(Table1[[#This Row],[Turbine/Engine Technology]],Technology_HR!$A$2:$B$11,2,FALSE)*10^-6</f>
        <v>761936.03999999992</v>
      </c>
      <c r="T13678" s="5">
        <f>Table1[[#This Row],[Fuel Consumption (mmBtu)]]*Table1[[#This Row],[Emission Factor (kg CO2/ mmBtu)]]*10^3</f>
        <v>40428326282.399994</v>
      </c>
      <c r="U13678" s="3">
        <f>Table1[[#This Row],[Emissions (g CO2)]]/(Table1[[#This Row],[Generation (TWh)]]*10^9)</f>
        <v>584.1905999999999</v>
      </c>
    </row>
    <row r="13679" spans="1:21" x14ac:dyDescent="0.35">
      <c r="A13679" t="s">
        <v>17</v>
      </c>
      <c r="B13679" t="s">
        <v>3239</v>
      </c>
      <c r="C13679" t="str">
        <f>SUBSTITUTE(Table1[[#This Row],[Fuel]],", ",",")</f>
        <v>fossil gas: natural gas</v>
      </c>
      <c r="D13679" t="s">
        <v>3239</v>
      </c>
      <c r="H13679" t="s">
        <v>3436</v>
      </c>
      <c r="I13679">
        <v>20</v>
      </c>
      <c r="J13679" t="s">
        <v>3446</v>
      </c>
      <c r="K13679">
        <v>2013</v>
      </c>
      <c r="L13679" t="s">
        <v>29</v>
      </c>
      <c r="M13679" t="s">
        <v>29</v>
      </c>
      <c r="N13679">
        <v>35.713790000000003</v>
      </c>
      <c r="O13679">
        <v>4.5170050000000002</v>
      </c>
      <c r="P13679" t="s">
        <v>3455</v>
      </c>
      <c r="Q13679" s="3">
        <f>Table1[[#This Row],[Capacity (MW)]]*0.395*8760*10^-6</f>
        <v>6.9204000000000002E-2</v>
      </c>
      <c r="R13679" s="3" cm="1">
        <f t="array" ref="R13679">AVERAGE(VLOOKUP(_xlfn.TEXTSPLIT(Table1[[#This Row],[Fuel (no space after comma)]], ","), FuelList_Final_EF!$A$2:$B$65, 2, FALSE))</f>
        <v>53.06</v>
      </c>
      <c r="S13679" s="3">
        <f>Table1[[#This Row],[Generation (TWh)]]*10^9*VLOOKUP(Table1[[#This Row],[Turbine/Engine Technology]],Technology_HR!$A$2:$B$11,2,FALSE)*10^-6</f>
        <v>761936.03999999992</v>
      </c>
      <c r="T13679" s="5">
        <f>Table1[[#This Row],[Fuel Consumption (mmBtu)]]*Table1[[#This Row],[Emission Factor (kg CO2/ mmBtu)]]*10^3</f>
        <v>40428326282.399994</v>
      </c>
      <c r="U13679" s="3">
        <f>Table1[[#This Row],[Emissions (g CO2)]]/(Table1[[#This Row],[Generation (TWh)]]*10^9)</f>
        <v>584.1905999999999</v>
      </c>
    </row>
    <row r="13680" spans="1:21" x14ac:dyDescent="0.35">
      <c r="A13680" t="s">
        <v>17</v>
      </c>
      <c r="B13680" t="s">
        <v>3239</v>
      </c>
      <c r="C13680" t="str">
        <f>SUBSTITUTE(Table1[[#This Row],[Fuel]],", ",",")</f>
        <v>fossil gas: natural gas</v>
      </c>
      <c r="D13680" t="s">
        <v>3239</v>
      </c>
      <c r="H13680" t="s">
        <v>3436</v>
      </c>
      <c r="I13680">
        <v>20</v>
      </c>
      <c r="J13680" t="s">
        <v>3446</v>
      </c>
      <c r="K13680">
        <v>2013</v>
      </c>
      <c r="L13680" t="s">
        <v>29</v>
      </c>
      <c r="M13680" t="s">
        <v>29</v>
      </c>
      <c r="N13680">
        <v>35.713790000000003</v>
      </c>
      <c r="O13680">
        <v>4.5170050000000002</v>
      </c>
      <c r="P13680" t="s">
        <v>3455</v>
      </c>
      <c r="Q13680" s="3">
        <f>Table1[[#This Row],[Capacity (MW)]]*0.395*8760*10^-6</f>
        <v>6.9204000000000002E-2</v>
      </c>
      <c r="R13680" s="3" cm="1">
        <f t="array" ref="R13680">AVERAGE(VLOOKUP(_xlfn.TEXTSPLIT(Table1[[#This Row],[Fuel (no space after comma)]], ","), FuelList_Final_EF!$A$2:$B$65, 2, FALSE))</f>
        <v>53.06</v>
      </c>
      <c r="S13680" s="3">
        <f>Table1[[#This Row],[Generation (TWh)]]*10^9*VLOOKUP(Table1[[#This Row],[Turbine/Engine Technology]],Technology_HR!$A$2:$B$11,2,FALSE)*10^-6</f>
        <v>761936.03999999992</v>
      </c>
      <c r="T13680" s="5">
        <f>Table1[[#This Row],[Fuel Consumption (mmBtu)]]*Table1[[#This Row],[Emission Factor (kg CO2/ mmBtu)]]*10^3</f>
        <v>40428326282.399994</v>
      </c>
      <c r="U13680" s="3">
        <f>Table1[[#This Row],[Emissions (g CO2)]]/(Table1[[#This Row],[Generation (TWh)]]*10^9)</f>
        <v>584.1905999999999</v>
      </c>
    </row>
    <row r="13681" spans="1:21" x14ac:dyDescent="0.35">
      <c r="A13681" t="s">
        <v>17</v>
      </c>
      <c r="B13681" t="s">
        <v>3239</v>
      </c>
      <c r="C13681" t="str">
        <f>SUBSTITUTE(Table1[[#This Row],[Fuel]],", ",",")</f>
        <v>fossil gas: natural gas</v>
      </c>
      <c r="D13681" t="s">
        <v>3239</v>
      </c>
      <c r="H13681" t="s">
        <v>3436</v>
      </c>
      <c r="I13681">
        <v>20</v>
      </c>
      <c r="J13681" t="s">
        <v>3446</v>
      </c>
      <c r="K13681">
        <v>2012</v>
      </c>
      <c r="L13681" t="s">
        <v>29</v>
      </c>
      <c r="M13681" t="s">
        <v>29</v>
      </c>
      <c r="N13681">
        <v>35.713790000000003</v>
      </c>
      <c r="O13681">
        <v>4.5170050000000002</v>
      </c>
      <c r="P13681" t="s">
        <v>3455</v>
      </c>
      <c r="Q13681" s="3">
        <f>Table1[[#This Row],[Capacity (MW)]]*0.395*8760*10^-6</f>
        <v>6.9204000000000002E-2</v>
      </c>
      <c r="R13681" s="3" cm="1">
        <f t="array" ref="R13681">AVERAGE(VLOOKUP(_xlfn.TEXTSPLIT(Table1[[#This Row],[Fuel (no space after comma)]], ","), FuelList_Final_EF!$A$2:$B$65, 2, FALSE))</f>
        <v>53.06</v>
      </c>
      <c r="S13681" s="3">
        <f>Table1[[#This Row],[Generation (TWh)]]*10^9*VLOOKUP(Table1[[#This Row],[Turbine/Engine Technology]],Technology_HR!$A$2:$B$11,2,FALSE)*10^-6</f>
        <v>761936.03999999992</v>
      </c>
      <c r="T13681" s="5">
        <f>Table1[[#This Row],[Fuel Consumption (mmBtu)]]*Table1[[#This Row],[Emission Factor (kg CO2/ mmBtu)]]*10^3</f>
        <v>40428326282.399994</v>
      </c>
      <c r="U13681" s="3">
        <f>Table1[[#This Row],[Emissions (g CO2)]]/(Table1[[#This Row],[Generation (TWh)]]*10^9)</f>
        <v>584.1905999999999</v>
      </c>
    </row>
    <row r="13682" spans="1:21" x14ac:dyDescent="0.35">
      <c r="A13682" t="s">
        <v>17</v>
      </c>
      <c r="B13682" t="s">
        <v>3239</v>
      </c>
      <c r="C13682" t="str">
        <f>SUBSTITUTE(Table1[[#This Row],[Fuel]],", ",",")</f>
        <v>fossil gas: natural gas</v>
      </c>
      <c r="D13682" t="s">
        <v>3239</v>
      </c>
      <c r="H13682" t="s">
        <v>3436</v>
      </c>
      <c r="I13682">
        <v>20</v>
      </c>
      <c r="J13682" t="s">
        <v>3446</v>
      </c>
      <c r="K13682">
        <v>2012</v>
      </c>
      <c r="L13682" t="s">
        <v>29</v>
      </c>
      <c r="M13682" t="s">
        <v>29</v>
      </c>
      <c r="N13682">
        <v>35.713790000000003</v>
      </c>
      <c r="O13682">
        <v>4.5170050000000002</v>
      </c>
      <c r="P13682" t="s">
        <v>3455</v>
      </c>
      <c r="Q13682" s="3">
        <f>Table1[[#This Row],[Capacity (MW)]]*0.395*8760*10^-6</f>
        <v>6.9204000000000002E-2</v>
      </c>
      <c r="R13682" s="3" cm="1">
        <f t="array" ref="R13682">AVERAGE(VLOOKUP(_xlfn.TEXTSPLIT(Table1[[#This Row],[Fuel (no space after comma)]], ","), FuelList_Final_EF!$A$2:$B$65, 2, FALSE))</f>
        <v>53.06</v>
      </c>
      <c r="S13682" s="3">
        <f>Table1[[#This Row],[Generation (TWh)]]*10^9*VLOOKUP(Table1[[#This Row],[Turbine/Engine Technology]],Technology_HR!$A$2:$B$11,2,FALSE)*10^-6</f>
        <v>761936.03999999992</v>
      </c>
      <c r="T13682" s="5">
        <f>Table1[[#This Row],[Fuel Consumption (mmBtu)]]*Table1[[#This Row],[Emission Factor (kg CO2/ mmBtu)]]*10^3</f>
        <v>40428326282.399994</v>
      </c>
      <c r="U13682" s="3">
        <f>Table1[[#This Row],[Emissions (g CO2)]]/(Table1[[#This Row],[Generation (TWh)]]*10^9)</f>
        <v>584.1905999999999</v>
      </c>
    </row>
    <row r="13683" spans="1:21" x14ac:dyDescent="0.35">
      <c r="A13683" t="s">
        <v>17</v>
      </c>
      <c r="B13683" t="s">
        <v>3239</v>
      </c>
      <c r="C13683" t="str">
        <f>SUBSTITUTE(Table1[[#This Row],[Fuel]],", ",",")</f>
        <v>fossil gas: natural gas</v>
      </c>
      <c r="D13683" t="s">
        <v>3239</v>
      </c>
      <c r="H13683" t="s">
        <v>3436</v>
      </c>
      <c r="I13683">
        <v>20</v>
      </c>
      <c r="J13683" t="s">
        <v>3446</v>
      </c>
      <c r="K13683">
        <v>2012</v>
      </c>
      <c r="L13683" t="s">
        <v>29</v>
      </c>
      <c r="M13683" t="s">
        <v>29</v>
      </c>
      <c r="N13683">
        <v>35.713790000000003</v>
      </c>
      <c r="O13683">
        <v>4.5170050000000002</v>
      </c>
      <c r="P13683" t="s">
        <v>3455</v>
      </c>
      <c r="Q13683" s="3">
        <f>Table1[[#This Row],[Capacity (MW)]]*0.395*8760*10^-6</f>
        <v>6.9204000000000002E-2</v>
      </c>
      <c r="R13683" s="3" cm="1">
        <f t="array" ref="R13683">AVERAGE(VLOOKUP(_xlfn.TEXTSPLIT(Table1[[#This Row],[Fuel (no space after comma)]], ","), FuelList_Final_EF!$A$2:$B$65, 2, FALSE))</f>
        <v>53.06</v>
      </c>
      <c r="S13683" s="3">
        <f>Table1[[#This Row],[Generation (TWh)]]*10^9*VLOOKUP(Table1[[#This Row],[Turbine/Engine Technology]],Technology_HR!$A$2:$B$11,2,FALSE)*10^-6</f>
        <v>761936.03999999992</v>
      </c>
      <c r="T13683" s="5">
        <f>Table1[[#This Row],[Fuel Consumption (mmBtu)]]*Table1[[#This Row],[Emission Factor (kg CO2/ mmBtu)]]*10^3</f>
        <v>40428326282.399994</v>
      </c>
      <c r="U13683" s="3">
        <f>Table1[[#This Row],[Emissions (g CO2)]]/(Table1[[#This Row],[Generation (TWh)]]*10^9)</f>
        <v>584.1905999999999</v>
      </c>
    </row>
    <row r="13684" spans="1:21" x14ac:dyDescent="0.35">
      <c r="A13684" t="s">
        <v>17</v>
      </c>
      <c r="B13684" t="s">
        <v>3239</v>
      </c>
      <c r="C13684" t="str">
        <f>SUBSTITUTE(Table1[[#This Row],[Fuel]],", ",",")</f>
        <v>fossil gas: natural gas</v>
      </c>
      <c r="D13684" t="s">
        <v>3239</v>
      </c>
      <c r="H13684" t="s">
        <v>3436</v>
      </c>
      <c r="I13684">
        <v>20</v>
      </c>
      <c r="J13684" t="s">
        <v>3446</v>
      </c>
      <c r="K13684">
        <v>2013</v>
      </c>
      <c r="L13684" t="s">
        <v>29</v>
      </c>
      <c r="M13684" t="s">
        <v>29</v>
      </c>
      <c r="N13684">
        <v>35.713790000000003</v>
      </c>
      <c r="O13684">
        <v>4.5170050000000002</v>
      </c>
      <c r="P13684" t="s">
        <v>3455</v>
      </c>
      <c r="Q13684" s="3">
        <f>Table1[[#This Row],[Capacity (MW)]]*0.395*8760*10^-6</f>
        <v>6.9204000000000002E-2</v>
      </c>
      <c r="R13684" s="3" cm="1">
        <f t="array" ref="R13684">AVERAGE(VLOOKUP(_xlfn.TEXTSPLIT(Table1[[#This Row],[Fuel (no space after comma)]], ","), FuelList_Final_EF!$A$2:$B$65, 2, FALSE))</f>
        <v>53.06</v>
      </c>
      <c r="S13684" s="3">
        <f>Table1[[#This Row],[Generation (TWh)]]*10^9*VLOOKUP(Table1[[#This Row],[Turbine/Engine Technology]],Technology_HR!$A$2:$B$11,2,FALSE)*10^-6</f>
        <v>761936.03999999992</v>
      </c>
      <c r="T13684" s="5">
        <f>Table1[[#This Row],[Fuel Consumption (mmBtu)]]*Table1[[#This Row],[Emission Factor (kg CO2/ mmBtu)]]*10^3</f>
        <v>40428326282.399994</v>
      </c>
      <c r="U13684" s="3">
        <f>Table1[[#This Row],[Emissions (g CO2)]]/(Table1[[#This Row],[Generation (TWh)]]*10^9)</f>
        <v>584.1905999999999</v>
      </c>
    </row>
    <row r="13685" spans="1:21" x14ac:dyDescent="0.35">
      <c r="A13685" t="s">
        <v>17</v>
      </c>
      <c r="B13685" t="s">
        <v>3239</v>
      </c>
      <c r="C13685" t="str">
        <f>SUBSTITUTE(Table1[[#This Row],[Fuel]],", ",",")</f>
        <v>fossil gas: natural gas</v>
      </c>
      <c r="D13685" t="s">
        <v>3239</v>
      </c>
      <c r="H13685" t="s">
        <v>3436</v>
      </c>
      <c r="I13685">
        <v>20</v>
      </c>
      <c r="J13685" t="s">
        <v>3446</v>
      </c>
      <c r="K13685">
        <v>2013</v>
      </c>
      <c r="L13685" t="s">
        <v>29</v>
      </c>
      <c r="M13685" t="s">
        <v>29</v>
      </c>
      <c r="N13685">
        <v>35.713790000000003</v>
      </c>
      <c r="O13685">
        <v>4.5170050000000002</v>
      </c>
      <c r="P13685" t="s">
        <v>3455</v>
      </c>
      <c r="Q13685" s="3">
        <f>Table1[[#This Row],[Capacity (MW)]]*0.395*8760*10^-6</f>
        <v>6.9204000000000002E-2</v>
      </c>
      <c r="R13685" s="3" cm="1">
        <f t="array" ref="R13685">AVERAGE(VLOOKUP(_xlfn.TEXTSPLIT(Table1[[#This Row],[Fuel (no space after comma)]], ","), FuelList_Final_EF!$A$2:$B$65, 2, FALSE))</f>
        <v>53.06</v>
      </c>
      <c r="S13685" s="3">
        <f>Table1[[#This Row],[Generation (TWh)]]*10^9*VLOOKUP(Table1[[#This Row],[Turbine/Engine Technology]],Technology_HR!$A$2:$B$11,2,FALSE)*10^-6</f>
        <v>761936.03999999992</v>
      </c>
      <c r="T13685" s="5">
        <f>Table1[[#This Row],[Fuel Consumption (mmBtu)]]*Table1[[#This Row],[Emission Factor (kg CO2/ mmBtu)]]*10^3</f>
        <v>40428326282.399994</v>
      </c>
      <c r="U13685" s="3">
        <f>Table1[[#This Row],[Emissions (g CO2)]]/(Table1[[#This Row],[Generation (TWh)]]*10^9)</f>
        <v>584.1905999999999</v>
      </c>
    </row>
    <row r="13686" spans="1:21" x14ac:dyDescent="0.35">
      <c r="A13686" t="s">
        <v>17</v>
      </c>
      <c r="B13686" t="s">
        <v>3239</v>
      </c>
      <c r="C13686" t="str">
        <f>SUBSTITUTE(Table1[[#This Row],[Fuel]],", ",",")</f>
        <v>fossil gas: natural gas</v>
      </c>
      <c r="D13686" t="s">
        <v>3239</v>
      </c>
      <c r="H13686" t="s">
        <v>3436</v>
      </c>
      <c r="I13686">
        <v>20</v>
      </c>
      <c r="J13686" t="s">
        <v>3446</v>
      </c>
      <c r="K13686">
        <v>2013</v>
      </c>
      <c r="L13686" t="s">
        <v>29</v>
      </c>
      <c r="M13686" t="s">
        <v>29</v>
      </c>
      <c r="N13686">
        <v>35.713790000000003</v>
      </c>
      <c r="O13686">
        <v>4.5170050000000002</v>
      </c>
      <c r="P13686" t="s">
        <v>3455</v>
      </c>
      <c r="Q13686" s="3">
        <f>Table1[[#This Row],[Capacity (MW)]]*0.395*8760*10^-6</f>
        <v>6.9204000000000002E-2</v>
      </c>
      <c r="R13686" s="3" cm="1">
        <f t="array" ref="R13686">AVERAGE(VLOOKUP(_xlfn.TEXTSPLIT(Table1[[#This Row],[Fuel (no space after comma)]], ","), FuelList_Final_EF!$A$2:$B$65, 2, FALSE))</f>
        <v>53.06</v>
      </c>
      <c r="S13686" s="3">
        <f>Table1[[#This Row],[Generation (TWh)]]*10^9*VLOOKUP(Table1[[#This Row],[Turbine/Engine Technology]],Technology_HR!$A$2:$B$11,2,FALSE)*10^-6</f>
        <v>761936.03999999992</v>
      </c>
      <c r="T13686" s="5">
        <f>Table1[[#This Row],[Fuel Consumption (mmBtu)]]*Table1[[#This Row],[Emission Factor (kg CO2/ mmBtu)]]*10^3</f>
        <v>40428326282.399994</v>
      </c>
      <c r="U13686" s="3">
        <f>Table1[[#This Row],[Emissions (g CO2)]]/(Table1[[#This Row],[Generation (TWh)]]*10^9)</f>
        <v>584.1905999999999</v>
      </c>
    </row>
    <row r="13687" spans="1:21" x14ac:dyDescent="0.35">
      <c r="A13687" t="s">
        <v>17</v>
      </c>
      <c r="B13687" t="s">
        <v>3239</v>
      </c>
      <c r="C13687" t="str">
        <f>SUBSTITUTE(Table1[[#This Row],[Fuel]],", ",",")</f>
        <v>fossil gas: natural gas</v>
      </c>
      <c r="D13687" t="s">
        <v>3239</v>
      </c>
      <c r="H13687" t="s">
        <v>3436</v>
      </c>
      <c r="I13687">
        <v>20</v>
      </c>
      <c r="J13687" t="s">
        <v>3446</v>
      </c>
      <c r="K13687">
        <v>2013</v>
      </c>
      <c r="L13687" t="s">
        <v>29</v>
      </c>
      <c r="M13687" t="s">
        <v>29</v>
      </c>
      <c r="N13687">
        <v>35.713790000000003</v>
      </c>
      <c r="O13687">
        <v>4.5170050000000002</v>
      </c>
      <c r="P13687" t="s">
        <v>3455</v>
      </c>
      <c r="Q13687" s="3">
        <f>Table1[[#This Row],[Capacity (MW)]]*0.395*8760*10^-6</f>
        <v>6.9204000000000002E-2</v>
      </c>
      <c r="R13687" s="3" cm="1">
        <f t="array" ref="R13687">AVERAGE(VLOOKUP(_xlfn.TEXTSPLIT(Table1[[#This Row],[Fuel (no space after comma)]], ","), FuelList_Final_EF!$A$2:$B$65, 2, FALSE))</f>
        <v>53.06</v>
      </c>
      <c r="S13687" s="3">
        <f>Table1[[#This Row],[Generation (TWh)]]*10^9*VLOOKUP(Table1[[#This Row],[Turbine/Engine Technology]],Technology_HR!$A$2:$B$11,2,FALSE)*10^-6</f>
        <v>761936.03999999992</v>
      </c>
      <c r="T13687" s="5">
        <f>Table1[[#This Row],[Fuel Consumption (mmBtu)]]*Table1[[#This Row],[Emission Factor (kg CO2/ mmBtu)]]*10^3</f>
        <v>40428326282.399994</v>
      </c>
      <c r="U13687" s="3">
        <f>Table1[[#This Row],[Emissions (g CO2)]]/(Table1[[#This Row],[Generation (TWh)]]*10^9)</f>
        <v>584.1905999999999</v>
      </c>
    </row>
    <row r="13688" spans="1:21" x14ac:dyDescent="0.35">
      <c r="A13688" t="s">
        <v>17</v>
      </c>
      <c r="B13688" t="s">
        <v>3239</v>
      </c>
      <c r="C13688" t="str">
        <f>SUBSTITUTE(Table1[[#This Row],[Fuel]],", ",",")</f>
        <v>fossil gas: natural gas</v>
      </c>
      <c r="D13688" t="s">
        <v>3239</v>
      </c>
      <c r="H13688" t="s">
        <v>3436</v>
      </c>
      <c r="I13688">
        <v>20</v>
      </c>
      <c r="J13688" t="s">
        <v>3446</v>
      </c>
      <c r="K13688">
        <v>2013</v>
      </c>
      <c r="L13688" t="s">
        <v>29</v>
      </c>
      <c r="M13688" t="s">
        <v>29</v>
      </c>
      <c r="N13688">
        <v>35.713790000000003</v>
      </c>
      <c r="O13688">
        <v>4.5170050000000002</v>
      </c>
      <c r="P13688" t="s">
        <v>3455</v>
      </c>
      <c r="Q13688" s="3">
        <f>Table1[[#This Row],[Capacity (MW)]]*0.395*8760*10^-6</f>
        <v>6.9204000000000002E-2</v>
      </c>
      <c r="R13688" s="3" cm="1">
        <f t="array" ref="R13688">AVERAGE(VLOOKUP(_xlfn.TEXTSPLIT(Table1[[#This Row],[Fuel (no space after comma)]], ","), FuelList_Final_EF!$A$2:$B$65, 2, FALSE))</f>
        <v>53.06</v>
      </c>
      <c r="S13688" s="3">
        <f>Table1[[#This Row],[Generation (TWh)]]*10^9*VLOOKUP(Table1[[#This Row],[Turbine/Engine Technology]],Technology_HR!$A$2:$B$11,2,FALSE)*10^-6</f>
        <v>761936.03999999992</v>
      </c>
      <c r="T13688" s="5">
        <f>Table1[[#This Row],[Fuel Consumption (mmBtu)]]*Table1[[#This Row],[Emission Factor (kg CO2/ mmBtu)]]*10^3</f>
        <v>40428326282.399994</v>
      </c>
      <c r="U13688" s="3">
        <f>Table1[[#This Row],[Emissions (g CO2)]]/(Table1[[#This Row],[Generation (TWh)]]*10^9)</f>
        <v>584.1905999999999</v>
      </c>
    </row>
    <row r="13689" spans="1:21" x14ac:dyDescent="0.35">
      <c r="A13689" t="s">
        <v>3124</v>
      </c>
      <c r="B13689" t="s">
        <v>3239</v>
      </c>
      <c r="C13689" t="str">
        <f>SUBSTITUTE(Table1[[#This Row],[Fuel]],", ",",")</f>
        <v>fossil gas: natural gas</v>
      </c>
      <c r="D13689" t="s">
        <v>3239</v>
      </c>
      <c r="H13689" t="s">
        <v>3436</v>
      </c>
      <c r="I13689">
        <v>30</v>
      </c>
      <c r="J13689" t="s">
        <v>3446</v>
      </c>
      <c r="K13689">
        <v>1985</v>
      </c>
      <c r="L13689" t="s">
        <v>29</v>
      </c>
      <c r="M13689" t="s">
        <v>29</v>
      </c>
      <c r="N13689">
        <v>39.183979000000001</v>
      </c>
      <c r="O13689">
        <v>65.287496000000004</v>
      </c>
      <c r="P13689" t="s">
        <v>3615</v>
      </c>
      <c r="Q13689" s="3">
        <f>Table1[[#This Row],[Capacity (MW)]]*0.395*8760*10^-6</f>
        <v>0.10380600000000001</v>
      </c>
      <c r="R13689" s="3" cm="1">
        <f t="array" ref="R13689">AVERAGE(VLOOKUP(_xlfn.TEXTSPLIT(Table1[[#This Row],[Fuel (no space after comma)]], ","), FuelList_Final_EF!$A$2:$B$65, 2, FALSE))</f>
        <v>53.06</v>
      </c>
      <c r="S13689" s="3">
        <f>Table1[[#This Row],[Generation (TWh)]]*10^9*VLOOKUP(Table1[[#This Row],[Turbine/Engine Technology]],Technology_HR!$A$2:$B$11,2,FALSE)*10^-6</f>
        <v>1142904.0600000003</v>
      </c>
      <c r="T13689" s="5">
        <f>Table1[[#This Row],[Fuel Consumption (mmBtu)]]*Table1[[#This Row],[Emission Factor (kg CO2/ mmBtu)]]*10^3</f>
        <v>60642489423.600021</v>
      </c>
      <c r="U13689" s="3">
        <f>Table1[[#This Row],[Emissions (g CO2)]]/(Table1[[#This Row],[Generation (TWh)]]*10^9)</f>
        <v>584.19060000000013</v>
      </c>
    </row>
    <row r="13690" spans="1:21" x14ac:dyDescent="0.35">
      <c r="A13690" t="s">
        <v>3124</v>
      </c>
      <c r="B13690" t="s">
        <v>3239</v>
      </c>
      <c r="C13690" t="str">
        <f>SUBSTITUTE(Table1[[#This Row],[Fuel]],", ",",")</f>
        <v>fossil gas: natural gas</v>
      </c>
      <c r="D13690" t="s">
        <v>3239</v>
      </c>
      <c r="H13690" t="s">
        <v>3436</v>
      </c>
      <c r="I13690">
        <v>30</v>
      </c>
      <c r="J13690" t="s">
        <v>3446</v>
      </c>
      <c r="K13690">
        <v>1985</v>
      </c>
      <c r="L13690" t="s">
        <v>29</v>
      </c>
      <c r="M13690" t="s">
        <v>29</v>
      </c>
      <c r="N13690">
        <v>39.183979000000001</v>
      </c>
      <c r="O13690">
        <v>65.287496000000004</v>
      </c>
      <c r="P13690" t="s">
        <v>3615</v>
      </c>
      <c r="Q13690" s="3">
        <f>Table1[[#This Row],[Capacity (MW)]]*0.395*8760*10^-6</f>
        <v>0.10380600000000001</v>
      </c>
      <c r="R13690" s="3" cm="1">
        <f t="array" ref="R13690">AVERAGE(VLOOKUP(_xlfn.TEXTSPLIT(Table1[[#This Row],[Fuel (no space after comma)]], ","), FuelList_Final_EF!$A$2:$B$65, 2, FALSE))</f>
        <v>53.06</v>
      </c>
      <c r="S13690" s="3">
        <f>Table1[[#This Row],[Generation (TWh)]]*10^9*VLOOKUP(Table1[[#This Row],[Turbine/Engine Technology]],Technology_HR!$A$2:$B$11,2,FALSE)*10^-6</f>
        <v>1142904.0600000003</v>
      </c>
      <c r="T13690" s="5">
        <f>Table1[[#This Row],[Fuel Consumption (mmBtu)]]*Table1[[#This Row],[Emission Factor (kg CO2/ mmBtu)]]*10^3</f>
        <v>60642489423.600021</v>
      </c>
      <c r="U13690" s="3">
        <f>Table1[[#This Row],[Emissions (g CO2)]]/(Table1[[#This Row],[Generation (TWh)]]*10^9)</f>
        <v>584.19060000000013</v>
      </c>
    </row>
    <row r="13691" spans="1:21" x14ac:dyDescent="0.35">
      <c r="A13691" t="s">
        <v>1335</v>
      </c>
      <c r="B13691" t="s">
        <v>3239</v>
      </c>
      <c r="C13691" t="str">
        <f>SUBSTITUTE(Table1[[#This Row],[Fuel]],", ",",")</f>
        <v>fossil gas: natural gas</v>
      </c>
      <c r="D13691" t="s">
        <v>3239</v>
      </c>
      <c r="H13691" t="s">
        <v>3436</v>
      </c>
      <c r="I13691">
        <v>20</v>
      </c>
      <c r="J13691" t="s">
        <v>3446</v>
      </c>
      <c r="K13691" t="s">
        <v>29</v>
      </c>
      <c r="L13691" t="s">
        <v>29</v>
      </c>
      <c r="M13691" t="s">
        <v>29</v>
      </c>
      <c r="N13691">
        <v>35.419362</v>
      </c>
      <c r="O13691">
        <v>44.193499000000003</v>
      </c>
      <c r="P13691" t="s">
        <v>3523</v>
      </c>
      <c r="Q13691" s="3">
        <f>Table1[[#This Row],[Capacity (MW)]]*0.395*8760*10^-6</f>
        <v>6.9204000000000002E-2</v>
      </c>
      <c r="R13691" s="3" cm="1">
        <f t="array" ref="R13691">AVERAGE(VLOOKUP(_xlfn.TEXTSPLIT(Table1[[#This Row],[Fuel (no space after comma)]], ","), FuelList_Final_EF!$A$2:$B$65, 2, FALSE))</f>
        <v>53.06</v>
      </c>
      <c r="S13691" s="3">
        <f>Table1[[#This Row],[Generation (TWh)]]*10^9*VLOOKUP(Table1[[#This Row],[Turbine/Engine Technology]],Technology_HR!$A$2:$B$11,2,FALSE)*10^-6</f>
        <v>761936.03999999992</v>
      </c>
      <c r="T13691" s="5">
        <f>Table1[[#This Row],[Fuel Consumption (mmBtu)]]*Table1[[#This Row],[Emission Factor (kg CO2/ mmBtu)]]*10^3</f>
        <v>40428326282.399994</v>
      </c>
      <c r="U13691" s="3">
        <f>Table1[[#This Row],[Emissions (g CO2)]]/(Table1[[#This Row],[Generation (TWh)]]*10^9)</f>
        <v>584.1905999999999</v>
      </c>
    </row>
    <row r="13692" spans="1:21" x14ac:dyDescent="0.35">
      <c r="A13692" t="s">
        <v>1335</v>
      </c>
      <c r="B13692" t="s">
        <v>3239</v>
      </c>
      <c r="C13692" t="str">
        <f>SUBSTITUTE(Table1[[#This Row],[Fuel]],", ",",")</f>
        <v>fossil gas: natural gas</v>
      </c>
      <c r="D13692" t="s">
        <v>3239</v>
      </c>
      <c r="H13692" t="s">
        <v>3436</v>
      </c>
      <c r="I13692">
        <v>20</v>
      </c>
      <c r="J13692" t="s">
        <v>3446</v>
      </c>
      <c r="K13692" t="s">
        <v>29</v>
      </c>
      <c r="L13692" t="s">
        <v>29</v>
      </c>
      <c r="M13692" t="s">
        <v>29</v>
      </c>
      <c r="N13692">
        <v>35.419362</v>
      </c>
      <c r="O13692">
        <v>44.193499000000003</v>
      </c>
      <c r="P13692" t="s">
        <v>3523</v>
      </c>
      <c r="Q13692" s="3">
        <f>Table1[[#This Row],[Capacity (MW)]]*0.395*8760*10^-6</f>
        <v>6.9204000000000002E-2</v>
      </c>
      <c r="R13692" s="3" cm="1">
        <f t="array" ref="R13692">AVERAGE(VLOOKUP(_xlfn.TEXTSPLIT(Table1[[#This Row],[Fuel (no space after comma)]], ","), FuelList_Final_EF!$A$2:$B$65, 2, FALSE))</f>
        <v>53.06</v>
      </c>
      <c r="S13692" s="3">
        <f>Table1[[#This Row],[Generation (TWh)]]*10^9*VLOOKUP(Table1[[#This Row],[Turbine/Engine Technology]],Technology_HR!$A$2:$B$11,2,FALSE)*10^-6</f>
        <v>761936.03999999992</v>
      </c>
      <c r="T13692" s="5">
        <f>Table1[[#This Row],[Fuel Consumption (mmBtu)]]*Table1[[#This Row],[Emission Factor (kg CO2/ mmBtu)]]*10^3</f>
        <v>40428326282.399994</v>
      </c>
      <c r="U13692" s="3">
        <f>Table1[[#This Row],[Emissions (g CO2)]]/(Table1[[#This Row],[Generation (TWh)]]*10^9)</f>
        <v>584.1905999999999</v>
      </c>
    </row>
    <row r="13693" spans="1:21" x14ac:dyDescent="0.35">
      <c r="A13693" t="s">
        <v>1335</v>
      </c>
      <c r="B13693" t="s">
        <v>3239</v>
      </c>
      <c r="C13693" t="str">
        <f>SUBSTITUTE(Table1[[#This Row],[Fuel]],", ",",")</f>
        <v>fossil gas: natural gas</v>
      </c>
      <c r="D13693" t="s">
        <v>3239</v>
      </c>
      <c r="H13693" t="s">
        <v>3436</v>
      </c>
      <c r="I13693">
        <v>20</v>
      </c>
      <c r="J13693" t="s">
        <v>3446</v>
      </c>
      <c r="K13693" t="s">
        <v>29</v>
      </c>
      <c r="L13693" t="s">
        <v>29</v>
      </c>
      <c r="M13693" t="s">
        <v>29</v>
      </c>
      <c r="N13693">
        <v>35.419362</v>
      </c>
      <c r="O13693">
        <v>44.193499000000003</v>
      </c>
      <c r="P13693" t="s">
        <v>3523</v>
      </c>
      <c r="Q13693" s="3">
        <f>Table1[[#This Row],[Capacity (MW)]]*0.395*8760*10^-6</f>
        <v>6.9204000000000002E-2</v>
      </c>
      <c r="R13693" s="3" cm="1">
        <f t="array" ref="R13693">AVERAGE(VLOOKUP(_xlfn.TEXTSPLIT(Table1[[#This Row],[Fuel (no space after comma)]], ","), FuelList_Final_EF!$A$2:$B$65, 2, FALSE))</f>
        <v>53.06</v>
      </c>
      <c r="S13693" s="3">
        <f>Table1[[#This Row],[Generation (TWh)]]*10^9*VLOOKUP(Table1[[#This Row],[Turbine/Engine Technology]],Technology_HR!$A$2:$B$11,2,FALSE)*10^-6</f>
        <v>761936.03999999992</v>
      </c>
      <c r="T13693" s="5">
        <f>Table1[[#This Row],[Fuel Consumption (mmBtu)]]*Table1[[#This Row],[Emission Factor (kg CO2/ mmBtu)]]*10^3</f>
        <v>40428326282.399994</v>
      </c>
      <c r="U13693" s="3">
        <f>Table1[[#This Row],[Emissions (g CO2)]]/(Table1[[#This Row],[Generation (TWh)]]*10^9)</f>
        <v>584.1905999999999</v>
      </c>
    </row>
    <row r="13694" spans="1:21" x14ac:dyDescent="0.35">
      <c r="A13694" t="s">
        <v>1335</v>
      </c>
      <c r="B13694" t="s">
        <v>3239</v>
      </c>
      <c r="C13694" t="str">
        <f>SUBSTITUTE(Table1[[#This Row],[Fuel]],", ",",")</f>
        <v>fossil gas: natural gas</v>
      </c>
      <c r="D13694" t="s">
        <v>3239</v>
      </c>
      <c r="H13694" t="s">
        <v>3436</v>
      </c>
      <c r="I13694">
        <v>20</v>
      </c>
      <c r="J13694" t="s">
        <v>3446</v>
      </c>
      <c r="K13694" t="s">
        <v>29</v>
      </c>
      <c r="L13694" t="s">
        <v>29</v>
      </c>
      <c r="M13694" t="s">
        <v>29</v>
      </c>
      <c r="N13694">
        <v>35.419362</v>
      </c>
      <c r="O13694">
        <v>44.193499000000003</v>
      </c>
      <c r="P13694" t="s">
        <v>3523</v>
      </c>
      <c r="Q13694" s="3">
        <f>Table1[[#This Row],[Capacity (MW)]]*0.395*8760*10^-6</f>
        <v>6.9204000000000002E-2</v>
      </c>
      <c r="R13694" s="3" cm="1">
        <f t="array" ref="R13694">AVERAGE(VLOOKUP(_xlfn.TEXTSPLIT(Table1[[#This Row],[Fuel (no space after comma)]], ","), FuelList_Final_EF!$A$2:$B$65, 2, FALSE))</f>
        <v>53.06</v>
      </c>
      <c r="S13694" s="3">
        <f>Table1[[#This Row],[Generation (TWh)]]*10^9*VLOOKUP(Table1[[#This Row],[Turbine/Engine Technology]],Technology_HR!$A$2:$B$11,2,FALSE)*10^-6</f>
        <v>761936.03999999992</v>
      </c>
      <c r="T13694" s="5">
        <f>Table1[[#This Row],[Fuel Consumption (mmBtu)]]*Table1[[#This Row],[Emission Factor (kg CO2/ mmBtu)]]*10^3</f>
        <v>40428326282.399994</v>
      </c>
      <c r="U13694" s="3">
        <f>Table1[[#This Row],[Emissions (g CO2)]]/(Table1[[#This Row],[Generation (TWh)]]*10^9)</f>
        <v>584.1905999999999</v>
      </c>
    </row>
    <row r="13695" spans="1:21" x14ac:dyDescent="0.35">
      <c r="A13695" t="s">
        <v>1335</v>
      </c>
      <c r="B13695" t="s">
        <v>3239</v>
      </c>
      <c r="C13695" t="str">
        <f>SUBSTITUTE(Table1[[#This Row],[Fuel]],", ",",")</f>
        <v>fossil gas: natural gas</v>
      </c>
      <c r="D13695" t="s">
        <v>3239</v>
      </c>
      <c r="H13695" t="s">
        <v>3436</v>
      </c>
      <c r="I13695">
        <v>20</v>
      </c>
      <c r="J13695" t="s">
        <v>3446</v>
      </c>
      <c r="K13695" t="s">
        <v>29</v>
      </c>
      <c r="L13695" t="s">
        <v>29</v>
      </c>
      <c r="M13695" t="s">
        <v>29</v>
      </c>
      <c r="N13695">
        <v>35.419362</v>
      </c>
      <c r="O13695">
        <v>44.193499000000003</v>
      </c>
      <c r="P13695" t="s">
        <v>3523</v>
      </c>
      <c r="Q13695" s="3">
        <f>Table1[[#This Row],[Capacity (MW)]]*0.395*8760*10^-6</f>
        <v>6.9204000000000002E-2</v>
      </c>
      <c r="R13695" s="3" cm="1">
        <f t="array" ref="R13695">AVERAGE(VLOOKUP(_xlfn.TEXTSPLIT(Table1[[#This Row],[Fuel (no space after comma)]], ","), FuelList_Final_EF!$A$2:$B$65, 2, FALSE))</f>
        <v>53.06</v>
      </c>
      <c r="S13695" s="3">
        <f>Table1[[#This Row],[Generation (TWh)]]*10^9*VLOOKUP(Table1[[#This Row],[Turbine/Engine Technology]],Technology_HR!$A$2:$B$11,2,FALSE)*10^-6</f>
        <v>761936.03999999992</v>
      </c>
      <c r="T13695" s="5">
        <f>Table1[[#This Row],[Fuel Consumption (mmBtu)]]*Table1[[#This Row],[Emission Factor (kg CO2/ mmBtu)]]*10^3</f>
        <v>40428326282.399994</v>
      </c>
      <c r="U13695" s="3">
        <f>Table1[[#This Row],[Emissions (g CO2)]]/(Table1[[#This Row],[Generation (TWh)]]*10^9)</f>
        <v>584.1905999999999</v>
      </c>
    </row>
    <row r="13696" spans="1:21" x14ac:dyDescent="0.35">
      <c r="A13696" t="s">
        <v>1335</v>
      </c>
      <c r="B13696" t="s">
        <v>3239</v>
      </c>
      <c r="C13696" t="str">
        <f>SUBSTITUTE(Table1[[#This Row],[Fuel]],", ",",")</f>
        <v>fossil gas: natural gas</v>
      </c>
      <c r="D13696" t="s">
        <v>3239</v>
      </c>
      <c r="H13696" t="s">
        <v>3436</v>
      </c>
      <c r="I13696">
        <v>20</v>
      </c>
      <c r="J13696" t="s">
        <v>3446</v>
      </c>
      <c r="K13696" t="s">
        <v>29</v>
      </c>
      <c r="L13696" t="s">
        <v>29</v>
      </c>
      <c r="M13696" t="s">
        <v>29</v>
      </c>
      <c r="N13696">
        <v>35.419362</v>
      </c>
      <c r="O13696">
        <v>44.193499000000003</v>
      </c>
      <c r="P13696" t="s">
        <v>3523</v>
      </c>
      <c r="Q13696" s="3">
        <f>Table1[[#This Row],[Capacity (MW)]]*0.395*8760*10^-6</f>
        <v>6.9204000000000002E-2</v>
      </c>
      <c r="R13696" s="3" cm="1">
        <f t="array" ref="R13696">AVERAGE(VLOOKUP(_xlfn.TEXTSPLIT(Table1[[#This Row],[Fuel (no space after comma)]], ","), FuelList_Final_EF!$A$2:$B$65, 2, FALSE))</f>
        <v>53.06</v>
      </c>
      <c r="S13696" s="3">
        <f>Table1[[#This Row],[Generation (TWh)]]*10^9*VLOOKUP(Table1[[#This Row],[Turbine/Engine Technology]],Technology_HR!$A$2:$B$11,2,FALSE)*10^-6</f>
        <v>761936.03999999992</v>
      </c>
      <c r="T13696" s="5">
        <f>Table1[[#This Row],[Fuel Consumption (mmBtu)]]*Table1[[#This Row],[Emission Factor (kg CO2/ mmBtu)]]*10^3</f>
        <v>40428326282.399994</v>
      </c>
      <c r="U13696" s="3">
        <f>Table1[[#This Row],[Emissions (g CO2)]]/(Table1[[#This Row],[Generation (TWh)]]*10^9)</f>
        <v>584.1905999999999</v>
      </c>
    </row>
    <row r="13697" spans="1:21" x14ac:dyDescent="0.35">
      <c r="A13697" t="s">
        <v>1335</v>
      </c>
      <c r="B13697" t="s">
        <v>3239</v>
      </c>
      <c r="C13697" t="str">
        <f>SUBSTITUTE(Table1[[#This Row],[Fuel]],", ",",")</f>
        <v>fossil gas: natural gas</v>
      </c>
      <c r="D13697" t="s">
        <v>3239</v>
      </c>
      <c r="H13697" t="s">
        <v>3436</v>
      </c>
      <c r="I13697">
        <v>20</v>
      </c>
      <c r="J13697" t="s">
        <v>3446</v>
      </c>
      <c r="K13697" t="s">
        <v>29</v>
      </c>
      <c r="L13697" t="s">
        <v>29</v>
      </c>
      <c r="M13697" t="s">
        <v>29</v>
      </c>
      <c r="N13697">
        <v>35.419362</v>
      </c>
      <c r="O13697">
        <v>44.193499000000003</v>
      </c>
      <c r="P13697" t="s">
        <v>3523</v>
      </c>
      <c r="Q13697" s="3">
        <f>Table1[[#This Row],[Capacity (MW)]]*0.395*8760*10^-6</f>
        <v>6.9204000000000002E-2</v>
      </c>
      <c r="R13697" s="3" cm="1">
        <f t="array" ref="R13697">AVERAGE(VLOOKUP(_xlfn.TEXTSPLIT(Table1[[#This Row],[Fuel (no space after comma)]], ","), FuelList_Final_EF!$A$2:$B$65, 2, FALSE))</f>
        <v>53.06</v>
      </c>
      <c r="S13697" s="3">
        <f>Table1[[#This Row],[Generation (TWh)]]*10^9*VLOOKUP(Table1[[#This Row],[Turbine/Engine Technology]],Technology_HR!$A$2:$B$11,2,FALSE)*10^-6</f>
        <v>761936.03999999992</v>
      </c>
      <c r="T13697" s="5">
        <f>Table1[[#This Row],[Fuel Consumption (mmBtu)]]*Table1[[#This Row],[Emission Factor (kg CO2/ mmBtu)]]*10^3</f>
        <v>40428326282.399994</v>
      </c>
      <c r="U13697" s="3">
        <f>Table1[[#This Row],[Emissions (g CO2)]]/(Table1[[#This Row],[Generation (TWh)]]*10^9)</f>
        <v>584.1905999999999</v>
      </c>
    </row>
    <row r="13698" spans="1:21" x14ac:dyDescent="0.35">
      <c r="A13698" t="s">
        <v>1335</v>
      </c>
      <c r="B13698" t="s">
        <v>3239</v>
      </c>
      <c r="C13698" t="str">
        <f>SUBSTITUTE(Table1[[#This Row],[Fuel]],", ",",")</f>
        <v>fossil gas: natural gas</v>
      </c>
      <c r="D13698" t="s">
        <v>3239</v>
      </c>
      <c r="H13698" t="s">
        <v>3436</v>
      </c>
      <c r="I13698">
        <v>20</v>
      </c>
      <c r="J13698" t="s">
        <v>3446</v>
      </c>
      <c r="K13698" t="s">
        <v>29</v>
      </c>
      <c r="L13698" t="s">
        <v>29</v>
      </c>
      <c r="M13698" t="s">
        <v>29</v>
      </c>
      <c r="N13698">
        <v>35.419362</v>
      </c>
      <c r="O13698">
        <v>44.193499000000003</v>
      </c>
      <c r="P13698" t="s">
        <v>3523</v>
      </c>
      <c r="Q13698" s="3">
        <f>Table1[[#This Row],[Capacity (MW)]]*0.395*8760*10^-6</f>
        <v>6.9204000000000002E-2</v>
      </c>
      <c r="R13698" s="3" cm="1">
        <f t="array" ref="R13698">AVERAGE(VLOOKUP(_xlfn.TEXTSPLIT(Table1[[#This Row],[Fuel (no space after comma)]], ","), FuelList_Final_EF!$A$2:$B$65, 2, FALSE))</f>
        <v>53.06</v>
      </c>
      <c r="S13698" s="3">
        <f>Table1[[#This Row],[Generation (TWh)]]*10^9*VLOOKUP(Table1[[#This Row],[Turbine/Engine Technology]],Technology_HR!$A$2:$B$11,2,FALSE)*10^-6</f>
        <v>761936.03999999992</v>
      </c>
      <c r="T13698" s="5">
        <f>Table1[[#This Row],[Fuel Consumption (mmBtu)]]*Table1[[#This Row],[Emission Factor (kg CO2/ mmBtu)]]*10^3</f>
        <v>40428326282.399994</v>
      </c>
      <c r="U13698" s="3">
        <f>Table1[[#This Row],[Emissions (g CO2)]]/(Table1[[#This Row],[Generation (TWh)]]*10^9)</f>
        <v>584.1905999999999</v>
      </c>
    </row>
    <row r="13699" spans="1:21" x14ac:dyDescent="0.35">
      <c r="A13699" t="s">
        <v>1335</v>
      </c>
      <c r="B13699" t="s">
        <v>3239</v>
      </c>
      <c r="C13699" t="str">
        <f>SUBSTITUTE(Table1[[#This Row],[Fuel]],", ",",")</f>
        <v>fossil gas: natural gas</v>
      </c>
      <c r="D13699" t="s">
        <v>3239</v>
      </c>
      <c r="H13699" t="s">
        <v>3436</v>
      </c>
      <c r="I13699">
        <v>20</v>
      </c>
      <c r="J13699" t="s">
        <v>3446</v>
      </c>
      <c r="K13699" t="s">
        <v>29</v>
      </c>
      <c r="L13699" t="s">
        <v>29</v>
      </c>
      <c r="M13699" t="s">
        <v>29</v>
      </c>
      <c r="N13699">
        <v>35.419362</v>
      </c>
      <c r="O13699">
        <v>44.193499000000003</v>
      </c>
      <c r="P13699" t="s">
        <v>3523</v>
      </c>
      <c r="Q13699" s="3">
        <f>Table1[[#This Row],[Capacity (MW)]]*0.395*8760*10^-6</f>
        <v>6.9204000000000002E-2</v>
      </c>
      <c r="R13699" s="3" cm="1">
        <f t="array" ref="R13699">AVERAGE(VLOOKUP(_xlfn.TEXTSPLIT(Table1[[#This Row],[Fuel (no space after comma)]], ","), FuelList_Final_EF!$A$2:$B$65, 2, FALSE))</f>
        <v>53.06</v>
      </c>
      <c r="S13699" s="3">
        <f>Table1[[#This Row],[Generation (TWh)]]*10^9*VLOOKUP(Table1[[#This Row],[Turbine/Engine Technology]],Technology_HR!$A$2:$B$11,2,FALSE)*10^-6</f>
        <v>761936.03999999992</v>
      </c>
      <c r="T13699" s="5">
        <f>Table1[[#This Row],[Fuel Consumption (mmBtu)]]*Table1[[#This Row],[Emission Factor (kg CO2/ mmBtu)]]*10^3</f>
        <v>40428326282.399994</v>
      </c>
      <c r="U13699" s="3">
        <f>Table1[[#This Row],[Emissions (g CO2)]]/(Table1[[#This Row],[Generation (TWh)]]*10^9)</f>
        <v>584.1905999999999</v>
      </c>
    </row>
    <row r="13700" spans="1:21" x14ac:dyDescent="0.35">
      <c r="A13700" t="s">
        <v>1335</v>
      </c>
      <c r="B13700" t="s">
        <v>3239</v>
      </c>
      <c r="C13700" t="str">
        <f>SUBSTITUTE(Table1[[#This Row],[Fuel]],", ",",")</f>
        <v>fossil gas: natural gas</v>
      </c>
      <c r="D13700" t="s">
        <v>3239</v>
      </c>
      <c r="H13700" t="s">
        <v>3436</v>
      </c>
      <c r="I13700">
        <v>20</v>
      </c>
      <c r="J13700" t="s">
        <v>3446</v>
      </c>
      <c r="K13700" t="s">
        <v>29</v>
      </c>
      <c r="L13700" t="s">
        <v>29</v>
      </c>
      <c r="M13700" t="s">
        <v>29</v>
      </c>
      <c r="N13700">
        <v>35.419362</v>
      </c>
      <c r="O13700">
        <v>44.193499000000003</v>
      </c>
      <c r="P13700" t="s">
        <v>3523</v>
      </c>
      <c r="Q13700" s="3">
        <f>Table1[[#This Row],[Capacity (MW)]]*0.395*8760*10^-6</f>
        <v>6.9204000000000002E-2</v>
      </c>
      <c r="R13700" s="3" cm="1">
        <f t="array" ref="R13700">AVERAGE(VLOOKUP(_xlfn.TEXTSPLIT(Table1[[#This Row],[Fuel (no space after comma)]], ","), FuelList_Final_EF!$A$2:$B$65, 2, FALSE))</f>
        <v>53.06</v>
      </c>
      <c r="S13700" s="3">
        <f>Table1[[#This Row],[Generation (TWh)]]*10^9*VLOOKUP(Table1[[#This Row],[Turbine/Engine Technology]],Technology_HR!$A$2:$B$11,2,FALSE)*10^-6</f>
        <v>761936.03999999992</v>
      </c>
      <c r="T13700" s="5">
        <f>Table1[[#This Row],[Fuel Consumption (mmBtu)]]*Table1[[#This Row],[Emission Factor (kg CO2/ mmBtu)]]*10^3</f>
        <v>40428326282.399994</v>
      </c>
      <c r="U13700" s="3">
        <f>Table1[[#This Row],[Emissions (g CO2)]]/(Table1[[#This Row],[Generation (TWh)]]*10^9)</f>
        <v>584.1905999999999</v>
      </c>
    </row>
    <row r="13701" spans="1:21" x14ac:dyDescent="0.35">
      <c r="A13701" t="s">
        <v>1335</v>
      </c>
      <c r="B13701" t="s">
        <v>3239</v>
      </c>
      <c r="C13701" t="str">
        <f>SUBSTITUTE(Table1[[#This Row],[Fuel]],", ",",")</f>
        <v>fossil gas: natural gas</v>
      </c>
      <c r="D13701" t="s">
        <v>3239</v>
      </c>
      <c r="H13701" t="s">
        <v>3436</v>
      </c>
      <c r="I13701">
        <v>20</v>
      </c>
      <c r="J13701" t="s">
        <v>3446</v>
      </c>
      <c r="K13701" t="s">
        <v>29</v>
      </c>
      <c r="L13701" t="s">
        <v>29</v>
      </c>
      <c r="M13701" t="s">
        <v>29</v>
      </c>
      <c r="N13701">
        <v>35.419362</v>
      </c>
      <c r="O13701">
        <v>44.193499000000003</v>
      </c>
      <c r="P13701" t="s">
        <v>3523</v>
      </c>
      <c r="Q13701" s="3">
        <f>Table1[[#This Row],[Capacity (MW)]]*0.395*8760*10^-6</f>
        <v>6.9204000000000002E-2</v>
      </c>
      <c r="R13701" s="3" cm="1">
        <f t="array" ref="R13701">AVERAGE(VLOOKUP(_xlfn.TEXTSPLIT(Table1[[#This Row],[Fuel (no space after comma)]], ","), FuelList_Final_EF!$A$2:$B$65, 2, FALSE))</f>
        <v>53.06</v>
      </c>
      <c r="S13701" s="3">
        <f>Table1[[#This Row],[Generation (TWh)]]*10^9*VLOOKUP(Table1[[#This Row],[Turbine/Engine Technology]],Technology_HR!$A$2:$B$11,2,FALSE)*10^-6</f>
        <v>761936.03999999992</v>
      </c>
      <c r="T13701" s="5">
        <f>Table1[[#This Row],[Fuel Consumption (mmBtu)]]*Table1[[#This Row],[Emission Factor (kg CO2/ mmBtu)]]*10^3</f>
        <v>40428326282.399994</v>
      </c>
      <c r="U13701" s="3">
        <f>Table1[[#This Row],[Emissions (g CO2)]]/(Table1[[#This Row],[Generation (TWh)]]*10^9)</f>
        <v>584.1905999999999</v>
      </c>
    </row>
    <row r="13702" spans="1:21" x14ac:dyDescent="0.35">
      <c r="A13702" t="s">
        <v>1335</v>
      </c>
      <c r="B13702" t="s">
        <v>3239</v>
      </c>
      <c r="C13702" t="str">
        <f>SUBSTITUTE(Table1[[#This Row],[Fuel]],", ",",")</f>
        <v>fossil gas: natural gas</v>
      </c>
      <c r="D13702" t="s">
        <v>3239</v>
      </c>
      <c r="H13702" t="s">
        <v>3436</v>
      </c>
      <c r="I13702">
        <v>20</v>
      </c>
      <c r="J13702" t="s">
        <v>3446</v>
      </c>
      <c r="K13702" t="s">
        <v>29</v>
      </c>
      <c r="L13702" t="s">
        <v>29</v>
      </c>
      <c r="M13702" t="s">
        <v>29</v>
      </c>
      <c r="N13702">
        <v>35.419362</v>
      </c>
      <c r="O13702">
        <v>44.193499000000003</v>
      </c>
      <c r="P13702" t="s">
        <v>3523</v>
      </c>
      <c r="Q13702" s="3">
        <f>Table1[[#This Row],[Capacity (MW)]]*0.395*8760*10^-6</f>
        <v>6.9204000000000002E-2</v>
      </c>
      <c r="R13702" s="3" cm="1">
        <f t="array" ref="R13702">AVERAGE(VLOOKUP(_xlfn.TEXTSPLIT(Table1[[#This Row],[Fuel (no space after comma)]], ","), FuelList_Final_EF!$A$2:$B$65, 2, FALSE))</f>
        <v>53.06</v>
      </c>
      <c r="S13702" s="3">
        <f>Table1[[#This Row],[Generation (TWh)]]*10^9*VLOOKUP(Table1[[#This Row],[Turbine/Engine Technology]],Technology_HR!$A$2:$B$11,2,FALSE)*10^-6</f>
        <v>761936.03999999992</v>
      </c>
      <c r="T13702" s="5">
        <f>Table1[[#This Row],[Fuel Consumption (mmBtu)]]*Table1[[#This Row],[Emission Factor (kg CO2/ mmBtu)]]*10^3</f>
        <v>40428326282.399994</v>
      </c>
      <c r="U13702" s="3">
        <f>Table1[[#This Row],[Emissions (g CO2)]]/(Table1[[#This Row],[Generation (TWh)]]*10^9)</f>
        <v>584.1905999999999</v>
      </c>
    </row>
    <row r="13703" spans="1:21" x14ac:dyDescent="0.35">
      <c r="A13703" t="s">
        <v>29</v>
      </c>
      <c r="B13703" t="s">
        <v>3239</v>
      </c>
      <c r="C13703" t="str">
        <f>SUBSTITUTE(Table1[[#This Row],[Fuel]],", ",",")</f>
        <v>fossil gas: natural gas</v>
      </c>
      <c r="D13703" t="s">
        <v>3239</v>
      </c>
      <c r="H13703" t="s">
        <v>3436</v>
      </c>
      <c r="I13703">
        <v>37</v>
      </c>
      <c r="J13703" t="s">
        <v>3446</v>
      </c>
      <c r="K13703">
        <v>1990</v>
      </c>
      <c r="L13703" t="s">
        <v>29</v>
      </c>
      <c r="M13703" t="s">
        <v>29</v>
      </c>
      <c r="N13703">
        <v>-28.889500000000002</v>
      </c>
      <c r="O13703">
        <v>115.1178</v>
      </c>
      <c r="P13703" t="s">
        <v>3460</v>
      </c>
      <c r="Q13703" s="3">
        <f>Table1[[#This Row],[Capacity (MW)]]*0.395*8760*10^-6</f>
        <v>0.12802740000000001</v>
      </c>
      <c r="R13703" s="3" cm="1">
        <f t="array" ref="R13703">AVERAGE(VLOOKUP(_xlfn.TEXTSPLIT(Table1[[#This Row],[Fuel (no space after comma)]], ","), FuelList_Final_EF!$A$2:$B$65, 2, FALSE))</f>
        <v>53.06</v>
      </c>
      <c r="S13703" s="3">
        <f>Table1[[#This Row],[Generation (TWh)]]*10^9*VLOOKUP(Table1[[#This Row],[Turbine/Engine Technology]],Technology_HR!$A$2:$B$11,2,FALSE)*10^-6</f>
        <v>1409581.6740000001</v>
      </c>
      <c r="T13703" s="5">
        <f>Table1[[#This Row],[Fuel Consumption (mmBtu)]]*Table1[[#This Row],[Emission Factor (kg CO2/ mmBtu)]]*10^3</f>
        <v>74792403622.440018</v>
      </c>
      <c r="U13703" s="3">
        <f>Table1[[#This Row],[Emissions (g CO2)]]/(Table1[[#This Row],[Generation (TWh)]]*10^9)</f>
        <v>584.19060000000002</v>
      </c>
    </row>
    <row r="13704" spans="1:21" x14ac:dyDescent="0.35">
      <c r="A13704" t="s">
        <v>29</v>
      </c>
      <c r="B13704" t="s">
        <v>3239</v>
      </c>
      <c r="C13704" t="str">
        <f>SUBSTITUTE(Table1[[#This Row],[Fuel]],", ",",")</f>
        <v>fossil gas: natural gas</v>
      </c>
      <c r="D13704" t="s">
        <v>3239</v>
      </c>
      <c r="H13704" t="s">
        <v>3436</v>
      </c>
      <c r="I13704">
        <v>37</v>
      </c>
      <c r="J13704" t="s">
        <v>3446</v>
      </c>
      <c r="K13704">
        <v>1990</v>
      </c>
      <c r="L13704" t="s">
        <v>29</v>
      </c>
      <c r="M13704" t="s">
        <v>29</v>
      </c>
      <c r="N13704">
        <v>-28.889500000000002</v>
      </c>
      <c r="O13704">
        <v>115.1178</v>
      </c>
      <c r="P13704" t="s">
        <v>3460</v>
      </c>
      <c r="Q13704" s="3">
        <f>Table1[[#This Row],[Capacity (MW)]]*0.395*8760*10^-6</f>
        <v>0.12802740000000001</v>
      </c>
      <c r="R13704" s="3" cm="1">
        <f t="array" ref="R13704">AVERAGE(VLOOKUP(_xlfn.TEXTSPLIT(Table1[[#This Row],[Fuel (no space after comma)]], ","), FuelList_Final_EF!$A$2:$B$65, 2, FALSE))</f>
        <v>53.06</v>
      </c>
      <c r="S13704" s="3">
        <f>Table1[[#This Row],[Generation (TWh)]]*10^9*VLOOKUP(Table1[[#This Row],[Turbine/Engine Technology]],Technology_HR!$A$2:$B$11,2,FALSE)*10^-6</f>
        <v>1409581.6740000001</v>
      </c>
      <c r="T13704" s="5">
        <f>Table1[[#This Row],[Fuel Consumption (mmBtu)]]*Table1[[#This Row],[Emission Factor (kg CO2/ mmBtu)]]*10^3</f>
        <v>74792403622.440018</v>
      </c>
      <c r="U13704" s="3">
        <f>Table1[[#This Row],[Emissions (g CO2)]]/(Table1[[#This Row],[Generation (TWh)]]*10^9)</f>
        <v>584.19060000000002</v>
      </c>
    </row>
    <row r="13705" spans="1:21" x14ac:dyDescent="0.35">
      <c r="A13705" t="s">
        <v>29</v>
      </c>
      <c r="B13705" t="s">
        <v>3239</v>
      </c>
      <c r="C13705" t="str">
        <f>SUBSTITUTE(Table1[[#This Row],[Fuel]],", ",",")</f>
        <v>fossil gas: natural gas</v>
      </c>
      <c r="D13705" t="s">
        <v>3239</v>
      </c>
      <c r="H13705" t="s">
        <v>3436</v>
      </c>
      <c r="I13705">
        <v>38</v>
      </c>
      <c r="J13705" t="s">
        <v>3446</v>
      </c>
      <c r="K13705">
        <v>1990</v>
      </c>
      <c r="L13705" t="s">
        <v>29</v>
      </c>
      <c r="M13705" t="s">
        <v>29</v>
      </c>
      <c r="N13705">
        <v>-28.889500000000002</v>
      </c>
      <c r="O13705">
        <v>115.1178</v>
      </c>
      <c r="P13705" t="s">
        <v>3460</v>
      </c>
      <c r="Q13705" s="3">
        <f>Table1[[#This Row],[Capacity (MW)]]*0.395*8760*10^-6</f>
        <v>0.13148760000000001</v>
      </c>
      <c r="R13705" s="3" cm="1">
        <f t="array" ref="R13705">AVERAGE(VLOOKUP(_xlfn.TEXTSPLIT(Table1[[#This Row],[Fuel (no space after comma)]], ","), FuelList_Final_EF!$A$2:$B$65, 2, FALSE))</f>
        <v>53.06</v>
      </c>
      <c r="S13705" s="3">
        <f>Table1[[#This Row],[Generation (TWh)]]*10^9*VLOOKUP(Table1[[#This Row],[Turbine/Engine Technology]],Technology_HR!$A$2:$B$11,2,FALSE)*10^-6</f>
        <v>1447678.4760000003</v>
      </c>
      <c r="T13705" s="5">
        <f>Table1[[#This Row],[Fuel Consumption (mmBtu)]]*Table1[[#This Row],[Emission Factor (kg CO2/ mmBtu)]]*10^3</f>
        <v>76813819936.560013</v>
      </c>
      <c r="U13705" s="3">
        <f>Table1[[#This Row],[Emissions (g CO2)]]/(Table1[[#This Row],[Generation (TWh)]]*10^9)</f>
        <v>584.19060000000002</v>
      </c>
    </row>
    <row r="13706" spans="1:21" x14ac:dyDescent="0.35">
      <c r="A13706" t="s">
        <v>29</v>
      </c>
      <c r="B13706" t="s">
        <v>3241</v>
      </c>
      <c r="C13706" t="str">
        <f>SUBSTITUTE(Table1[[#This Row],[Fuel]],", ",",")</f>
        <v>fossil liquids: heavy fuel oil</v>
      </c>
      <c r="D13706" t="s">
        <v>3241</v>
      </c>
      <c r="H13706" t="s">
        <v>3437</v>
      </c>
      <c r="I13706">
        <v>30</v>
      </c>
      <c r="J13706" t="s">
        <v>3446</v>
      </c>
      <c r="K13706">
        <v>2017</v>
      </c>
      <c r="L13706" t="s">
        <v>29</v>
      </c>
      <c r="M13706" t="s">
        <v>29</v>
      </c>
      <c r="N13706">
        <v>-6.5936500000000002</v>
      </c>
      <c r="O13706">
        <v>146.85341</v>
      </c>
      <c r="P13706" t="s">
        <v>3568</v>
      </c>
      <c r="Q13706" s="3">
        <f>Table1[[#This Row],[Capacity (MW)]]*0.395*8760*10^-6</f>
        <v>0.10380600000000001</v>
      </c>
      <c r="R13706" s="3" cm="1">
        <f t="array" ref="R13706">AVERAGE(VLOOKUP(_xlfn.TEXTSPLIT(Table1[[#This Row],[Fuel (no space after comma)]], ","), FuelList_Final_EF!$A$2:$B$65, 2, FALSE))</f>
        <v>81.602530311017389</v>
      </c>
      <c r="S13706" s="3">
        <f>Table1[[#This Row],[Generation (TWh)]]*10^9*VLOOKUP(Table1[[#This Row],[Turbine/Engine Technology]],Technology_HR!$A$2:$B$11,2,FALSE)*10^-6</f>
        <v>923873.4</v>
      </c>
      <c r="T13706" s="5">
        <f>Table1[[#This Row],[Fuel Consumption (mmBtu)]]*Table1[[#This Row],[Emission Factor (kg CO2/ mmBtu)]]*10^3</f>
        <v>75390407127.042694</v>
      </c>
      <c r="U13706" s="3">
        <f>Table1[[#This Row],[Emissions (g CO2)]]/(Table1[[#This Row],[Generation (TWh)]]*10^9)</f>
        <v>726.26251976805463</v>
      </c>
    </row>
    <row r="13707" spans="1:21" x14ac:dyDescent="0.35">
      <c r="A13707" t="s">
        <v>2048</v>
      </c>
      <c r="B13707" t="s">
        <v>3383</v>
      </c>
      <c r="C13707" t="str">
        <f>SUBSTITUTE(Table1[[#This Row],[Fuel]],", ",",")</f>
        <v>fossil liquids: diesel,fossil liquids: crude oil</v>
      </c>
      <c r="D13707" t="s">
        <v>3258</v>
      </c>
      <c r="E13707" t="s">
        <v>3247</v>
      </c>
      <c r="H13707" t="s">
        <v>3436</v>
      </c>
      <c r="I13707">
        <v>22.5</v>
      </c>
      <c r="J13707" t="s">
        <v>3446</v>
      </c>
      <c r="K13707">
        <v>1985</v>
      </c>
      <c r="L13707" t="s">
        <v>29</v>
      </c>
      <c r="M13707" t="s">
        <v>29</v>
      </c>
      <c r="N13707">
        <v>17.597307000000001</v>
      </c>
      <c r="O13707">
        <v>44.337837999999998</v>
      </c>
      <c r="P13707" t="s">
        <v>3580</v>
      </c>
      <c r="Q13707" s="3">
        <f>Table1[[#This Row],[Capacity (MW)]]*0.395*8760*10^-6</f>
        <v>7.7854500000000007E-2</v>
      </c>
      <c r="R13707" s="3" cm="1">
        <f t="array" ref="R13707">AVERAGE(VLOOKUP(_xlfn.TEXTSPLIT(Table1[[#This Row],[Fuel (no space after comma)]], ","), FuelList_Final_EF!$A$2:$B$65, 2, FALSE))</f>
        <v>76.323341148886286</v>
      </c>
      <c r="S13707" s="3">
        <f>Table1[[#This Row],[Generation (TWh)]]*10^9*VLOOKUP(Table1[[#This Row],[Turbine/Engine Technology]],Technology_HR!$A$2:$B$11,2,FALSE)*10^-6</f>
        <v>857178.04499999993</v>
      </c>
      <c r="T13707" s="5">
        <f>Table1[[#This Row],[Fuel Consumption (mmBtu)]]*Table1[[#This Row],[Emission Factor (kg CO2/ mmBtu)]]*10^3</f>
        <v>65422692353.870392</v>
      </c>
      <c r="U13707" s="3">
        <f>Table1[[#This Row],[Emissions (g CO2)]]/(Table1[[#This Row],[Generation (TWh)]]*10^9)</f>
        <v>840.31998604923785</v>
      </c>
    </row>
    <row r="13708" spans="1:21" x14ac:dyDescent="0.35">
      <c r="A13708" t="s">
        <v>2048</v>
      </c>
      <c r="B13708" t="s">
        <v>3383</v>
      </c>
      <c r="C13708" t="str">
        <f>SUBSTITUTE(Table1[[#This Row],[Fuel]],", ",",")</f>
        <v>fossil liquids: diesel,fossil liquids: crude oil</v>
      </c>
      <c r="D13708" t="s">
        <v>3258</v>
      </c>
      <c r="E13708" t="s">
        <v>3247</v>
      </c>
      <c r="H13708" t="s">
        <v>3436</v>
      </c>
      <c r="I13708">
        <v>22.5</v>
      </c>
      <c r="J13708" t="s">
        <v>3446</v>
      </c>
      <c r="K13708">
        <v>1985</v>
      </c>
      <c r="L13708" t="s">
        <v>29</v>
      </c>
      <c r="M13708" t="s">
        <v>29</v>
      </c>
      <c r="N13708">
        <v>17.597307000000001</v>
      </c>
      <c r="O13708">
        <v>44.337837999999998</v>
      </c>
      <c r="P13708" t="s">
        <v>3580</v>
      </c>
      <c r="Q13708" s="3">
        <f>Table1[[#This Row],[Capacity (MW)]]*0.395*8760*10^-6</f>
        <v>7.7854500000000007E-2</v>
      </c>
      <c r="R13708" s="3" cm="1">
        <f t="array" ref="R13708">AVERAGE(VLOOKUP(_xlfn.TEXTSPLIT(Table1[[#This Row],[Fuel (no space after comma)]], ","), FuelList_Final_EF!$A$2:$B$65, 2, FALSE))</f>
        <v>76.323341148886286</v>
      </c>
      <c r="S13708" s="3">
        <f>Table1[[#This Row],[Generation (TWh)]]*10^9*VLOOKUP(Table1[[#This Row],[Turbine/Engine Technology]],Technology_HR!$A$2:$B$11,2,FALSE)*10^-6</f>
        <v>857178.04499999993</v>
      </c>
      <c r="T13708" s="5">
        <f>Table1[[#This Row],[Fuel Consumption (mmBtu)]]*Table1[[#This Row],[Emission Factor (kg CO2/ mmBtu)]]*10^3</f>
        <v>65422692353.870392</v>
      </c>
      <c r="U13708" s="3">
        <f>Table1[[#This Row],[Emissions (g CO2)]]/(Table1[[#This Row],[Generation (TWh)]]*10^9)</f>
        <v>840.31998604923785</v>
      </c>
    </row>
    <row r="13709" spans="1:21" x14ac:dyDescent="0.35">
      <c r="A13709" t="s">
        <v>2048</v>
      </c>
      <c r="B13709" t="s">
        <v>3383</v>
      </c>
      <c r="C13709" t="str">
        <f>SUBSTITUTE(Table1[[#This Row],[Fuel]],", ",",")</f>
        <v>fossil liquids: diesel,fossil liquids: crude oil</v>
      </c>
      <c r="D13709" t="s">
        <v>3258</v>
      </c>
      <c r="E13709" t="s">
        <v>3247</v>
      </c>
      <c r="H13709" t="s">
        <v>3436</v>
      </c>
      <c r="I13709">
        <v>22.5</v>
      </c>
      <c r="J13709" t="s">
        <v>3446</v>
      </c>
      <c r="K13709">
        <v>1985</v>
      </c>
      <c r="L13709" t="s">
        <v>29</v>
      </c>
      <c r="M13709" t="s">
        <v>29</v>
      </c>
      <c r="N13709">
        <v>17.597307000000001</v>
      </c>
      <c r="O13709">
        <v>44.337837999999998</v>
      </c>
      <c r="P13709" t="s">
        <v>3580</v>
      </c>
      <c r="Q13709" s="3">
        <f>Table1[[#This Row],[Capacity (MW)]]*0.395*8760*10^-6</f>
        <v>7.7854500000000007E-2</v>
      </c>
      <c r="R13709" s="3" cm="1">
        <f t="array" ref="R13709">AVERAGE(VLOOKUP(_xlfn.TEXTSPLIT(Table1[[#This Row],[Fuel (no space after comma)]], ","), FuelList_Final_EF!$A$2:$B$65, 2, FALSE))</f>
        <v>76.323341148886286</v>
      </c>
      <c r="S13709" s="3">
        <f>Table1[[#This Row],[Generation (TWh)]]*10^9*VLOOKUP(Table1[[#This Row],[Turbine/Engine Technology]],Technology_HR!$A$2:$B$11,2,FALSE)*10^-6</f>
        <v>857178.04499999993</v>
      </c>
      <c r="T13709" s="5">
        <f>Table1[[#This Row],[Fuel Consumption (mmBtu)]]*Table1[[#This Row],[Emission Factor (kg CO2/ mmBtu)]]*10^3</f>
        <v>65422692353.870392</v>
      </c>
      <c r="U13709" s="3">
        <f>Table1[[#This Row],[Emissions (g CO2)]]/(Table1[[#This Row],[Generation (TWh)]]*10^9)</f>
        <v>840.31998604923785</v>
      </c>
    </row>
    <row r="13710" spans="1:21" x14ac:dyDescent="0.35">
      <c r="A13710" t="s">
        <v>2048</v>
      </c>
      <c r="B13710" t="s">
        <v>3383</v>
      </c>
      <c r="C13710" t="str">
        <f>SUBSTITUTE(Table1[[#This Row],[Fuel]],", ",",")</f>
        <v>fossil liquids: diesel,fossil liquids: crude oil</v>
      </c>
      <c r="D13710" t="s">
        <v>3258</v>
      </c>
      <c r="E13710" t="s">
        <v>3247</v>
      </c>
      <c r="H13710" t="s">
        <v>3436</v>
      </c>
      <c r="I13710">
        <v>22.5</v>
      </c>
      <c r="J13710" t="s">
        <v>3446</v>
      </c>
      <c r="K13710">
        <v>1985</v>
      </c>
      <c r="L13710" t="s">
        <v>29</v>
      </c>
      <c r="M13710" t="s">
        <v>29</v>
      </c>
      <c r="N13710">
        <v>17.597307000000001</v>
      </c>
      <c r="O13710">
        <v>44.337837999999998</v>
      </c>
      <c r="P13710" t="s">
        <v>3580</v>
      </c>
      <c r="Q13710" s="3">
        <f>Table1[[#This Row],[Capacity (MW)]]*0.395*8760*10^-6</f>
        <v>7.7854500000000007E-2</v>
      </c>
      <c r="R13710" s="3" cm="1">
        <f t="array" ref="R13710">AVERAGE(VLOOKUP(_xlfn.TEXTSPLIT(Table1[[#This Row],[Fuel (no space after comma)]], ","), FuelList_Final_EF!$A$2:$B$65, 2, FALSE))</f>
        <v>76.323341148886286</v>
      </c>
      <c r="S13710" s="3">
        <f>Table1[[#This Row],[Generation (TWh)]]*10^9*VLOOKUP(Table1[[#This Row],[Turbine/Engine Technology]],Technology_HR!$A$2:$B$11,2,FALSE)*10^-6</f>
        <v>857178.04499999993</v>
      </c>
      <c r="T13710" s="5">
        <f>Table1[[#This Row],[Fuel Consumption (mmBtu)]]*Table1[[#This Row],[Emission Factor (kg CO2/ mmBtu)]]*10^3</f>
        <v>65422692353.870392</v>
      </c>
      <c r="U13710" s="3">
        <f>Table1[[#This Row],[Emissions (g CO2)]]/(Table1[[#This Row],[Generation (TWh)]]*10^9)</f>
        <v>840.31998604923785</v>
      </c>
    </row>
    <row r="13711" spans="1:21" x14ac:dyDescent="0.35">
      <c r="A13711" t="s">
        <v>2048</v>
      </c>
      <c r="B13711" t="s">
        <v>3383</v>
      </c>
      <c r="C13711" t="str">
        <f>SUBSTITUTE(Table1[[#This Row],[Fuel]],", ",",")</f>
        <v>fossil liquids: diesel,fossil liquids: crude oil</v>
      </c>
      <c r="D13711" t="s">
        <v>3258</v>
      </c>
      <c r="E13711" t="s">
        <v>3247</v>
      </c>
      <c r="H13711" t="s">
        <v>3436</v>
      </c>
      <c r="I13711">
        <v>22.5</v>
      </c>
      <c r="J13711" t="s">
        <v>3446</v>
      </c>
      <c r="K13711">
        <v>1985</v>
      </c>
      <c r="L13711" t="s">
        <v>29</v>
      </c>
      <c r="M13711" t="s">
        <v>29</v>
      </c>
      <c r="N13711">
        <v>17.597307000000001</v>
      </c>
      <c r="O13711">
        <v>44.337837999999998</v>
      </c>
      <c r="P13711" t="s">
        <v>3580</v>
      </c>
      <c r="Q13711" s="3">
        <f>Table1[[#This Row],[Capacity (MW)]]*0.395*8760*10^-6</f>
        <v>7.7854500000000007E-2</v>
      </c>
      <c r="R13711" s="3" cm="1">
        <f t="array" ref="R13711">AVERAGE(VLOOKUP(_xlfn.TEXTSPLIT(Table1[[#This Row],[Fuel (no space after comma)]], ","), FuelList_Final_EF!$A$2:$B$65, 2, FALSE))</f>
        <v>76.323341148886286</v>
      </c>
      <c r="S13711" s="3">
        <f>Table1[[#This Row],[Generation (TWh)]]*10^9*VLOOKUP(Table1[[#This Row],[Turbine/Engine Technology]],Technology_HR!$A$2:$B$11,2,FALSE)*10^-6</f>
        <v>857178.04499999993</v>
      </c>
      <c r="T13711" s="5">
        <f>Table1[[#This Row],[Fuel Consumption (mmBtu)]]*Table1[[#This Row],[Emission Factor (kg CO2/ mmBtu)]]*10^3</f>
        <v>65422692353.870392</v>
      </c>
      <c r="U13711" s="3">
        <f>Table1[[#This Row],[Emissions (g CO2)]]/(Table1[[#This Row],[Generation (TWh)]]*10^9)</f>
        <v>840.31998604923785</v>
      </c>
    </row>
    <row r="13712" spans="1:21" x14ac:dyDescent="0.35">
      <c r="A13712" t="s">
        <v>1799</v>
      </c>
      <c r="B13712" t="s">
        <v>3241</v>
      </c>
      <c r="C13712" t="str">
        <f>SUBSTITUTE(Table1[[#This Row],[Fuel]],", ",",")</f>
        <v>fossil liquids: heavy fuel oil</v>
      </c>
      <c r="D13712" t="s">
        <v>3241</v>
      </c>
      <c r="H13712" t="s">
        <v>3440</v>
      </c>
      <c r="I13712">
        <v>16.5</v>
      </c>
      <c r="J13712" t="s">
        <v>3446</v>
      </c>
      <c r="K13712">
        <v>2012</v>
      </c>
      <c r="L13712" t="s">
        <v>29</v>
      </c>
      <c r="M13712" t="s">
        <v>29</v>
      </c>
      <c r="N13712">
        <v>32.059246000000002</v>
      </c>
      <c r="O13712">
        <v>74.781682000000004</v>
      </c>
      <c r="P13712" t="s">
        <v>3565</v>
      </c>
      <c r="Q13712" s="3">
        <f>Table1[[#This Row],[Capacity (MW)]]*0.395*8760*10^-6</f>
        <v>5.70933E-2</v>
      </c>
      <c r="R13712" s="3" cm="1">
        <f t="array" ref="R13712">AVERAGE(VLOOKUP(_xlfn.TEXTSPLIT(Table1[[#This Row],[Fuel (no space after comma)]], ","), FuelList_Final_EF!$A$2:$B$65, 2, FALSE))</f>
        <v>81.602530311017389</v>
      </c>
      <c r="S13712" s="3">
        <f>Table1[[#This Row],[Generation (TWh)]]*10^9*VLOOKUP(Table1[[#This Row],[Turbine/Engine Technology]],Technology_HR!$A$2:$B$11,2,FALSE)*10^-6</f>
        <v>587204.59049999993</v>
      </c>
      <c r="T13712" s="5">
        <f>Table1[[#This Row],[Fuel Consumption (mmBtu)]]*Table1[[#This Row],[Emission Factor (kg CO2/ mmBtu)]]*10^3</f>
        <v>47917380395.0448</v>
      </c>
      <c r="U13712" s="3">
        <f>Table1[[#This Row],[Emissions (g CO2)]]/(Table1[[#This Row],[Generation (TWh)]]*10^9)</f>
        <v>839.28202424881374</v>
      </c>
    </row>
    <row r="13713" spans="1:21" x14ac:dyDescent="0.35">
      <c r="A13713" t="s">
        <v>3213</v>
      </c>
      <c r="B13713" t="s">
        <v>3239</v>
      </c>
      <c r="C13713" t="str">
        <f>SUBSTITUTE(Table1[[#This Row],[Fuel]],", ",",")</f>
        <v>fossil gas: natural gas</v>
      </c>
      <c r="D13713" t="s">
        <v>3239</v>
      </c>
      <c r="H13713" t="s">
        <v>3436</v>
      </c>
      <c r="I13713">
        <v>10</v>
      </c>
      <c r="J13713" t="s">
        <v>3446</v>
      </c>
      <c r="K13713">
        <v>2024</v>
      </c>
      <c r="L13713" t="s">
        <v>29</v>
      </c>
      <c r="M13713" t="s">
        <v>29</v>
      </c>
      <c r="N13713">
        <v>31.809365</v>
      </c>
      <c r="O13713">
        <v>36.091090000000001</v>
      </c>
      <c r="P13713" t="s">
        <v>3530</v>
      </c>
      <c r="Q13713" s="3">
        <f>Table1[[#This Row],[Capacity (MW)]]*0.395*8760*10^-6</f>
        <v>3.4602000000000001E-2</v>
      </c>
      <c r="R13713" s="3" cm="1">
        <f t="array" ref="R13713">AVERAGE(VLOOKUP(_xlfn.TEXTSPLIT(Table1[[#This Row],[Fuel (no space after comma)]], ","), FuelList_Final_EF!$A$2:$B$65, 2, FALSE))</f>
        <v>53.06</v>
      </c>
      <c r="S13713" s="3">
        <f>Table1[[#This Row],[Generation (TWh)]]*10^9*VLOOKUP(Table1[[#This Row],[Turbine/Engine Technology]],Technology_HR!$A$2:$B$11,2,FALSE)*10^-6</f>
        <v>380968.01999999996</v>
      </c>
      <c r="T13713" s="5">
        <f>Table1[[#This Row],[Fuel Consumption (mmBtu)]]*Table1[[#This Row],[Emission Factor (kg CO2/ mmBtu)]]*10^3</f>
        <v>20214163141.199997</v>
      </c>
      <c r="U13713" s="3">
        <f>Table1[[#This Row],[Emissions (g CO2)]]/(Table1[[#This Row],[Generation (TWh)]]*10^9)</f>
        <v>584.1905999999999</v>
      </c>
    </row>
    <row r="13714" spans="1:21" x14ac:dyDescent="0.35">
      <c r="A13714" t="s">
        <v>403</v>
      </c>
      <c r="B13714" t="s">
        <v>3241</v>
      </c>
      <c r="C13714" t="str">
        <f>SUBSTITUTE(Table1[[#This Row],[Fuel]],", ",",")</f>
        <v>fossil liquids: heavy fuel oil</v>
      </c>
      <c r="D13714" t="s">
        <v>3241</v>
      </c>
      <c r="H13714" t="s">
        <v>59</v>
      </c>
      <c r="I13714">
        <v>22</v>
      </c>
      <c r="J13714" t="s">
        <v>3446</v>
      </c>
      <c r="K13714" t="s">
        <v>29</v>
      </c>
      <c r="L13714" t="s">
        <v>29</v>
      </c>
      <c r="M13714" t="s">
        <v>29</v>
      </c>
      <c r="N13714">
        <v>12.112785000000001</v>
      </c>
      <c r="O13714">
        <v>15.066371999999999</v>
      </c>
      <c r="P13714" t="s">
        <v>3483</v>
      </c>
      <c r="Q13714" s="3">
        <f>Table1[[#This Row],[Capacity (MW)]]*0.395*8760*10^-6</f>
        <v>7.6124400000000009E-2</v>
      </c>
      <c r="R13714" s="3" cm="1">
        <f t="array" ref="R13714">AVERAGE(VLOOKUP(_xlfn.TEXTSPLIT(Table1[[#This Row],[Fuel (no space after comma)]], ","), FuelList_Final_EF!$A$2:$B$65, 2, FALSE))</f>
        <v>81.602530311017389</v>
      </c>
      <c r="S13714" s="3">
        <f>Table1[[#This Row],[Generation (TWh)]]*10^9*VLOOKUP(Table1[[#This Row],[Turbine/Engine Technology]],Technology_HR!$A$2:$B$11,2,FALSE)*10^-6</f>
        <v>631489.96020000009</v>
      </c>
      <c r="T13714" s="5">
        <f>Table1[[#This Row],[Fuel Consumption (mmBtu)]]*Table1[[#This Row],[Emission Factor (kg CO2/ mmBtu)]]*10^3</f>
        <v>51531178618.323669</v>
      </c>
      <c r="U13714" s="3">
        <f>Table1[[#This Row],[Emissions (g CO2)]]/(Table1[[#This Row],[Generation (TWh)]]*10^9)</f>
        <v>676.93379019504471</v>
      </c>
    </row>
    <row r="13715" spans="1:21" x14ac:dyDescent="0.35">
      <c r="A13715" t="s">
        <v>37</v>
      </c>
      <c r="B13715" t="s">
        <v>3243</v>
      </c>
      <c r="C13715" t="str">
        <f>SUBSTITUTE(Table1[[#This Row],[Fuel]],", ",",")</f>
        <v>fossil gas: natural gas,fossil liquids: fuel oil</v>
      </c>
      <c r="D13715" t="s">
        <v>3239</v>
      </c>
      <c r="E13715" t="s">
        <v>3275</v>
      </c>
      <c r="H13715" t="s">
        <v>3440</v>
      </c>
      <c r="I13715">
        <v>45</v>
      </c>
      <c r="J13715" t="s">
        <v>3446</v>
      </c>
      <c r="K13715">
        <v>1971</v>
      </c>
      <c r="L13715" t="s">
        <v>29</v>
      </c>
      <c r="M13715" t="s">
        <v>29</v>
      </c>
      <c r="N13715">
        <v>-38.578499999999998</v>
      </c>
      <c r="O13715">
        <v>-58.710900000000002</v>
      </c>
      <c r="P13715" t="s">
        <v>3457</v>
      </c>
      <c r="Q13715" s="3">
        <f>Table1[[#This Row],[Capacity (MW)]]*0.395*8760*10^-6</f>
        <v>0.15570900000000001</v>
      </c>
      <c r="R13715" s="3" cm="1">
        <f t="array" ref="R13715">AVERAGE(VLOOKUP(_xlfn.TEXTSPLIT(Table1[[#This Row],[Fuel (no space after comma)]], ","), FuelList_Final_EF!$A$2:$B$65, 2, FALSE))</f>
        <v>65.583341148886291</v>
      </c>
      <c r="S13715" s="3">
        <f>Table1[[#This Row],[Generation (TWh)]]*10^9*VLOOKUP(Table1[[#This Row],[Turbine/Engine Technology]],Technology_HR!$A$2:$B$11,2,FALSE)*10^-6</f>
        <v>1601467.0649999999</v>
      </c>
      <c r="T13715" s="5">
        <f>Table1[[#This Row],[Fuel Consumption (mmBtu)]]*Table1[[#This Row],[Emission Factor (kg CO2/ mmBtu)]]*10^3</f>
        <v>105029560862.60065</v>
      </c>
      <c r="U13715" s="3">
        <f>Table1[[#This Row],[Emissions (g CO2)]]/(Table1[[#This Row],[Generation (TWh)]]*10^9)</f>
        <v>674.52466371629544</v>
      </c>
    </row>
    <row r="13716" spans="1:21" x14ac:dyDescent="0.35">
      <c r="A13716" t="s">
        <v>3176</v>
      </c>
      <c r="B13716" t="s">
        <v>3239</v>
      </c>
      <c r="C13716" t="str">
        <f>SUBSTITUTE(Table1[[#This Row],[Fuel]],", ",",")</f>
        <v>fossil gas: natural gas</v>
      </c>
      <c r="D13716" t="s">
        <v>3239</v>
      </c>
      <c r="H13716" t="s">
        <v>3438</v>
      </c>
      <c r="I13716">
        <v>9</v>
      </c>
      <c r="J13716" t="s">
        <v>3446</v>
      </c>
      <c r="K13716">
        <v>1994</v>
      </c>
      <c r="L13716" t="s">
        <v>29</v>
      </c>
      <c r="M13716" t="s">
        <v>29</v>
      </c>
      <c r="N13716">
        <v>42.494250000000001</v>
      </c>
      <c r="O13716">
        <v>12.472379999999999</v>
      </c>
      <c r="P13716" t="s">
        <v>3527</v>
      </c>
      <c r="Q13716" s="3">
        <f>Table1[[#This Row],[Capacity (MW)]]*0.395*8760*10^-6</f>
        <v>3.1141800000000001E-2</v>
      </c>
      <c r="R13716" s="3" cm="1">
        <f t="array" ref="R13716">AVERAGE(VLOOKUP(_xlfn.TEXTSPLIT(Table1[[#This Row],[Fuel (no space after comma)]], ","), FuelList_Final_EF!$A$2:$B$65, 2, FALSE))</f>
        <v>53.06</v>
      </c>
      <c r="S13716" s="3">
        <f>Table1[[#This Row],[Generation (TWh)]]*10^9*VLOOKUP(Table1[[#This Row],[Turbine/Engine Technology]],Technology_HR!$A$2:$B$11,2,FALSE)*10^-6</f>
        <v>235089.44819999998</v>
      </c>
      <c r="T13716" s="5">
        <f>Table1[[#This Row],[Fuel Consumption (mmBtu)]]*Table1[[#This Row],[Emission Factor (kg CO2/ mmBtu)]]*10^3</f>
        <v>12473846121.492001</v>
      </c>
      <c r="U13716" s="3">
        <f>Table1[[#This Row],[Emissions (g CO2)]]/(Table1[[#This Row],[Generation (TWh)]]*10^9)</f>
        <v>400.54993999999999</v>
      </c>
    </row>
    <row r="13717" spans="1:21" x14ac:dyDescent="0.35">
      <c r="A13717" t="s">
        <v>2207</v>
      </c>
      <c r="B13717" t="s">
        <v>3275</v>
      </c>
      <c r="C13717" t="str">
        <f>SUBSTITUTE(Table1[[#This Row],[Fuel]],", ",",")</f>
        <v>fossil liquids: fuel oil</v>
      </c>
      <c r="D13717" t="s">
        <v>3275</v>
      </c>
      <c r="H13717" t="s">
        <v>59</v>
      </c>
      <c r="I13717">
        <v>24</v>
      </c>
      <c r="J13717" t="s">
        <v>3446</v>
      </c>
      <c r="K13717">
        <v>2023</v>
      </c>
      <c r="L13717" t="s">
        <v>29</v>
      </c>
      <c r="M13717" t="s">
        <v>29</v>
      </c>
      <c r="N13717">
        <v>35.189725000000003</v>
      </c>
      <c r="O13717">
        <v>35.955976999999997</v>
      </c>
      <c r="P13717" t="s">
        <v>3598</v>
      </c>
      <c r="Q13717" s="3">
        <f>Table1[[#This Row],[Capacity (MW)]]*0.395*8760*10^-6</f>
        <v>8.3044800000000002E-2</v>
      </c>
      <c r="R13717" s="3" cm="1">
        <f t="array" ref="R13717">AVERAGE(VLOOKUP(_xlfn.TEXTSPLIT(Table1[[#This Row],[Fuel (no space after comma)]], ","), FuelList_Final_EF!$A$2:$B$65, 2, FALSE))</f>
        <v>78.106682297772565</v>
      </c>
      <c r="S13717" s="3">
        <f>Table1[[#This Row],[Generation (TWh)]]*10^9*VLOOKUP(Table1[[#This Row],[Turbine/Engine Technology]],Technology_HR!$A$2:$B$11,2,FALSE)*10^-6</f>
        <v>688898.13839999994</v>
      </c>
      <c r="T13717" s="5">
        <f>Table1[[#This Row],[Fuel Consumption (mmBtu)]]*Table1[[#This Row],[Emission Factor (kg CO2/ mmBtu)]]*10^3</f>
        <v>53807548031.535751</v>
      </c>
      <c r="U13717" s="3">
        <f>Table1[[#This Row],[Emissions (g CO2)]]/(Table1[[#This Row],[Generation (TWh)]]*10^9)</f>
        <v>647.93398300117224</v>
      </c>
    </row>
    <row r="13718" spans="1:21" x14ac:dyDescent="0.35">
      <c r="A13718" t="s">
        <v>2207</v>
      </c>
      <c r="B13718" t="s">
        <v>3275</v>
      </c>
      <c r="C13718" t="str">
        <f>SUBSTITUTE(Table1[[#This Row],[Fuel]],", ",",")</f>
        <v>fossil liquids: fuel oil</v>
      </c>
      <c r="D13718" t="s">
        <v>3275</v>
      </c>
      <c r="H13718" t="s">
        <v>59</v>
      </c>
      <c r="I13718">
        <v>32</v>
      </c>
      <c r="J13718" t="s">
        <v>3450</v>
      </c>
      <c r="K13718" t="s">
        <v>29</v>
      </c>
      <c r="L13718" t="s">
        <v>29</v>
      </c>
      <c r="M13718" t="s">
        <v>29</v>
      </c>
      <c r="N13718">
        <v>35.189725000000003</v>
      </c>
      <c r="O13718">
        <v>35.955976999999997</v>
      </c>
      <c r="P13718" t="s">
        <v>3598</v>
      </c>
      <c r="Q13718" s="3">
        <f>Table1[[#This Row],[Capacity (MW)]]*0.395*8760*10^-6</f>
        <v>0.1107264</v>
      </c>
      <c r="R13718" s="3" cm="1">
        <f t="array" ref="R13718">AVERAGE(VLOOKUP(_xlfn.TEXTSPLIT(Table1[[#This Row],[Fuel (no space after comma)]], ","), FuelList_Final_EF!$A$2:$B$65, 2, FALSE))</f>
        <v>78.106682297772565</v>
      </c>
      <c r="S13718" s="3">
        <f>Table1[[#This Row],[Generation (TWh)]]*10^9*VLOOKUP(Table1[[#This Row],[Turbine/Engine Technology]],Technology_HR!$A$2:$B$11,2,FALSE)*10^-6</f>
        <v>918530.85119999992</v>
      </c>
      <c r="T13718" s="5">
        <f>Table1[[#This Row],[Fuel Consumption (mmBtu)]]*Table1[[#This Row],[Emission Factor (kg CO2/ mmBtu)]]*10^3</f>
        <v>71743397375.380997</v>
      </c>
      <c r="U13718" s="3">
        <f>Table1[[#This Row],[Emissions (g CO2)]]/(Table1[[#This Row],[Generation (TWh)]]*10^9)</f>
        <v>647.93398300117224</v>
      </c>
    </row>
    <row r="13719" spans="1:21" x14ac:dyDescent="0.35">
      <c r="A13719" t="s">
        <v>87</v>
      </c>
      <c r="B13719" t="s">
        <v>3240</v>
      </c>
      <c r="C13719" t="str">
        <f>SUBSTITUTE(Table1[[#This Row],[Fuel]],", ",",")</f>
        <v>fossil gas: natural gas,fossil liquids: diesel</v>
      </c>
      <c r="D13719" t="s">
        <v>3239</v>
      </c>
      <c r="E13719" t="s">
        <v>3258</v>
      </c>
      <c r="H13719" t="s">
        <v>3436</v>
      </c>
      <c r="I13719">
        <v>44.5</v>
      </c>
      <c r="J13719" t="s">
        <v>3446</v>
      </c>
      <c r="K13719">
        <v>1996</v>
      </c>
      <c r="L13719" t="s">
        <v>29</v>
      </c>
      <c r="M13719" t="s">
        <v>29</v>
      </c>
      <c r="N13719">
        <v>-23.343730000000001</v>
      </c>
      <c r="O13719">
        <v>119.70905</v>
      </c>
      <c r="P13719" t="s">
        <v>3460</v>
      </c>
      <c r="Q13719" s="3">
        <f>Table1[[#This Row],[Capacity (MW)]]*0.395*8760*10^-6</f>
        <v>0.15397889999999997</v>
      </c>
      <c r="R13719" s="3" cm="1">
        <f t="array" ref="R13719">AVERAGE(VLOOKUP(_xlfn.TEXTSPLIT(Table1[[#This Row],[Fuel (no space after comma)]], ","), FuelList_Final_EF!$A$2:$B$65, 2, FALSE))</f>
        <v>65.583341148886291</v>
      </c>
      <c r="S13719" s="3">
        <f>Table1[[#This Row],[Generation (TWh)]]*10^9*VLOOKUP(Table1[[#This Row],[Turbine/Engine Technology]],Technology_HR!$A$2:$B$11,2,FALSE)*10^-6</f>
        <v>1695307.6889999998</v>
      </c>
      <c r="T13719" s="5">
        <f>Table1[[#This Row],[Fuel Consumption (mmBtu)]]*Table1[[#This Row],[Emission Factor (kg CO2/ mmBtu)]]*10^3</f>
        <v>111183942520.01701</v>
      </c>
      <c r="U13719" s="3">
        <f>Table1[[#This Row],[Emissions (g CO2)]]/(Table1[[#This Row],[Generation (TWh)]]*10^9)</f>
        <v>722.07258604923811</v>
      </c>
    </row>
    <row r="13720" spans="1:21" x14ac:dyDescent="0.35">
      <c r="A13720" t="s">
        <v>87</v>
      </c>
      <c r="B13720" t="s">
        <v>3240</v>
      </c>
      <c r="C13720" t="str">
        <f>SUBSTITUTE(Table1[[#This Row],[Fuel]],", ",",")</f>
        <v>fossil gas: natural gas,fossil liquids: diesel</v>
      </c>
      <c r="D13720" t="s">
        <v>3239</v>
      </c>
      <c r="E13720" t="s">
        <v>3258</v>
      </c>
      <c r="H13720" t="s">
        <v>3436</v>
      </c>
      <c r="I13720">
        <v>44.5</v>
      </c>
      <c r="J13720" t="s">
        <v>3446</v>
      </c>
      <c r="K13720">
        <v>1996</v>
      </c>
      <c r="L13720" t="s">
        <v>29</v>
      </c>
      <c r="M13720" t="s">
        <v>29</v>
      </c>
      <c r="N13720">
        <v>-23.343730000000001</v>
      </c>
      <c r="O13720">
        <v>119.70905</v>
      </c>
      <c r="P13720" t="s">
        <v>3460</v>
      </c>
      <c r="Q13720" s="3">
        <f>Table1[[#This Row],[Capacity (MW)]]*0.395*8760*10^-6</f>
        <v>0.15397889999999997</v>
      </c>
      <c r="R13720" s="3" cm="1">
        <f t="array" ref="R13720">AVERAGE(VLOOKUP(_xlfn.TEXTSPLIT(Table1[[#This Row],[Fuel (no space after comma)]], ","), FuelList_Final_EF!$A$2:$B$65, 2, FALSE))</f>
        <v>65.583341148886291</v>
      </c>
      <c r="S13720" s="3">
        <f>Table1[[#This Row],[Generation (TWh)]]*10^9*VLOOKUP(Table1[[#This Row],[Turbine/Engine Technology]],Technology_HR!$A$2:$B$11,2,FALSE)*10^-6</f>
        <v>1695307.6889999998</v>
      </c>
      <c r="T13720" s="5">
        <f>Table1[[#This Row],[Fuel Consumption (mmBtu)]]*Table1[[#This Row],[Emission Factor (kg CO2/ mmBtu)]]*10^3</f>
        <v>111183942520.01701</v>
      </c>
      <c r="U13720" s="3">
        <f>Table1[[#This Row],[Emissions (g CO2)]]/(Table1[[#This Row],[Generation (TWh)]]*10^9)</f>
        <v>722.07258604923811</v>
      </c>
    </row>
    <row r="13721" spans="1:21" x14ac:dyDescent="0.35">
      <c r="A13721" t="s">
        <v>87</v>
      </c>
      <c r="B13721" t="s">
        <v>3240</v>
      </c>
      <c r="C13721" t="str">
        <f>SUBSTITUTE(Table1[[#This Row],[Fuel]],", ",",")</f>
        <v>fossil gas: natural gas,fossil liquids: diesel</v>
      </c>
      <c r="D13721" t="s">
        <v>3239</v>
      </c>
      <c r="E13721" t="s">
        <v>3258</v>
      </c>
      <c r="H13721" t="s">
        <v>3436</v>
      </c>
      <c r="I13721">
        <v>44.5</v>
      </c>
      <c r="J13721" t="s">
        <v>3446</v>
      </c>
      <c r="K13721">
        <v>1996</v>
      </c>
      <c r="L13721" t="s">
        <v>29</v>
      </c>
      <c r="M13721" t="s">
        <v>29</v>
      </c>
      <c r="N13721">
        <v>-23.343730000000001</v>
      </c>
      <c r="O13721">
        <v>119.70905</v>
      </c>
      <c r="P13721" t="s">
        <v>3460</v>
      </c>
      <c r="Q13721" s="3">
        <f>Table1[[#This Row],[Capacity (MW)]]*0.395*8760*10^-6</f>
        <v>0.15397889999999997</v>
      </c>
      <c r="R13721" s="3" cm="1">
        <f t="array" ref="R13721">AVERAGE(VLOOKUP(_xlfn.TEXTSPLIT(Table1[[#This Row],[Fuel (no space after comma)]], ","), FuelList_Final_EF!$A$2:$B$65, 2, FALSE))</f>
        <v>65.583341148886291</v>
      </c>
      <c r="S13721" s="3">
        <f>Table1[[#This Row],[Generation (TWh)]]*10^9*VLOOKUP(Table1[[#This Row],[Turbine/Engine Technology]],Technology_HR!$A$2:$B$11,2,FALSE)*10^-6</f>
        <v>1695307.6889999998</v>
      </c>
      <c r="T13721" s="5">
        <f>Table1[[#This Row],[Fuel Consumption (mmBtu)]]*Table1[[#This Row],[Emission Factor (kg CO2/ mmBtu)]]*10^3</f>
        <v>111183942520.01701</v>
      </c>
      <c r="U13721" s="3">
        <f>Table1[[#This Row],[Emissions (g CO2)]]/(Table1[[#This Row],[Generation (TWh)]]*10^9)</f>
        <v>722.07258604923811</v>
      </c>
    </row>
    <row r="13722" spans="1:21" x14ac:dyDescent="0.35">
      <c r="A13722" t="s">
        <v>87</v>
      </c>
      <c r="B13722" t="s">
        <v>3240</v>
      </c>
      <c r="C13722" t="str">
        <f>SUBSTITUTE(Table1[[#This Row],[Fuel]],", ",",")</f>
        <v>fossil gas: natural gas,fossil liquids: diesel</v>
      </c>
      <c r="D13722" t="s">
        <v>3239</v>
      </c>
      <c r="E13722" t="s">
        <v>3258</v>
      </c>
      <c r="H13722" t="s">
        <v>3436</v>
      </c>
      <c r="I13722">
        <v>44.5</v>
      </c>
      <c r="J13722" t="s">
        <v>3446</v>
      </c>
      <c r="K13722">
        <v>1996</v>
      </c>
      <c r="L13722" t="s">
        <v>29</v>
      </c>
      <c r="M13722" t="s">
        <v>29</v>
      </c>
      <c r="N13722">
        <v>-23.343730000000001</v>
      </c>
      <c r="O13722">
        <v>119.70905</v>
      </c>
      <c r="P13722" t="s">
        <v>3460</v>
      </c>
      <c r="Q13722" s="3">
        <f>Table1[[#This Row],[Capacity (MW)]]*0.395*8760*10^-6</f>
        <v>0.15397889999999997</v>
      </c>
      <c r="R13722" s="3" cm="1">
        <f t="array" ref="R13722">AVERAGE(VLOOKUP(_xlfn.TEXTSPLIT(Table1[[#This Row],[Fuel (no space after comma)]], ","), FuelList_Final_EF!$A$2:$B$65, 2, FALSE))</f>
        <v>65.583341148886291</v>
      </c>
      <c r="S13722" s="3">
        <f>Table1[[#This Row],[Generation (TWh)]]*10^9*VLOOKUP(Table1[[#This Row],[Turbine/Engine Technology]],Technology_HR!$A$2:$B$11,2,FALSE)*10^-6</f>
        <v>1695307.6889999998</v>
      </c>
      <c r="T13722" s="5">
        <f>Table1[[#This Row],[Fuel Consumption (mmBtu)]]*Table1[[#This Row],[Emission Factor (kg CO2/ mmBtu)]]*10^3</f>
        <v>111183942520.01701</v>
      </c>
      <c r="U13722" s="3">
        <f>Table1[[#This Row],[Emissions (g CO2)]]/(Table1[[#This Row],[Generation (TWh)]]*10^9)</f>
        <v>722.07258604923811</v>
      </c>
    </row>
    <row r="13723" spans="1:21" x14ac:dyDescent="0.35">
      <c r="A13723" t="s">
        <v>1335</v>
      </c>
      <c r="B13723" t="s">
        <v>3239</v>
      </c>
      <c r="C13723" t="str">
        <f>SUBSTITUTE(Table1[[#This Row],[Fuel]],", ",",")</f>
        <v>fossil gas: natural gas</v>
      </c>
      <c r="D13723" t="s">
        <v>3239</v>
      </c>
      <c r="H13723" t="s">
        <v>3436</v>
      </c>
      <c r="I13723">
        <v>37</v>
      </c>
      <c r="J13723" t="s">
        <v>3446</v>
      </c>
      <c r="K13723" t="s">
        <v>29</v>
      </c>
      <c r="L13723" t="s">
        <v>29</v>
      </c>
      <c r="M13723" t="s">
        <v>29</v>
      </c>
      <c r="N13723">
        <v>35.419221</v>
      </c>
      <c r="O13723">
        <v>44.193479000000004</v>
      </c>
      <c r="P13723" t="s">
        <v>3523</v>
      </c>
      <c r="Q13723" s="3">
        <f>Table1[[#This Row],[Capacity (MW)]]*0.395*8760*10^-6</f>
        <v>0.12802740000000001</v>
      </c>
      <c r="R13723" s="3" cm="1">
        <f t="array" ref="R13723">AVERAGE(VLOOKUP(_xlfn.TEXTSPLIT(Table1[[#This Row],[Fuel (no space after comma)]], ","), FuelList_Final_EF!$A$2:$B$65, 2, FALSE))</f>
        <v>53.06</v>
      </c>
      <c r="S13723" s="3">
        <f>Table1[[#This Row],[Generation (TWh)]]*10^9*VLOOKUP(Table1[[#This Row],[Turbine/Engine Technology]],Technology_HR!$A$2:$B$11,2,FALSE)*10^-6</f>
        <v>1409581.6740000001</v>
      </c>
      <c r="T13723" s="5">
        <f>Table1[[#This Row],[Fuel Consumption (mmBtu)]]*Table1[[#This Row],[Emission Factor (kg CO2/ mmBtu)]]*10^3</f>
        <v>74792403622.440018</v>
      </c>
      <c r="U13723" s="3">
        <f>Table1[[#This Row],[Emissions (g CO2)]]/(Table1[[#This Row],[Generation (TWh)]]*10^9)</f>
        <v>584.19060000000002</v>
      </c>
    </row>
    <row r="13724" spans="1:21" x14ac:dyDescent="0.35">
      <c r="A13724" t="s">
        <v>1335</v>
      </c>
      <c r="B13724" t="s">
        <v>3239</v>
      </c>
      <c r="C13724" t="str">
        <f>SUBSTITUTE(Table1[[#This Row],[Fuel]],", ",",")</f>
        <v>fossil gas: natural gas</v>
      </c>
      <c r="D13724" t="s">
        <v>3239</v>
      </c>
      <c r="H13724" t="s">
        <v>3436</v>
      </c>
      <c r="I13724">
        <v>37</v>
      </c>
      <c r="J13724" t="s">
        <v>3446</v>
      </c>
      <c r="K13724" t="s">
        <v>29</v>
      </c>
      <c r="L13724" t="s">
        <v>29</v>
      </c>
      <c r="M13724" t="s">
        <v>29</v>
      </c>
      <c r="N13724">
        <v>35.419221</v>
      </c>
      <c r="O13724">
        <v>44.193479000000004</v>
      </c>
      <c r="P13724" t="s">
        <v>3523</v>
      </c>
      <c r="Q13724" s="3">
        <f>Table1[[#This Row],[Capacity (MW)]]*0.395*8760*10^-6</f>
        <v>0.12802740000000001</v>
      </c>
      <c r="R13724" s="3" cm="1">
        <f t="array" ref="R13724">AVERAGE(VLOOKUP(_xlfn.TEXTSPLIT(Table1[[#This Row],[Fuel (no space after comma)]], ","), FuelList_Final_EF!$A$2:$B$65, 2, FALSE))</f>
        <v>53.06</v>
      </c>
      <c r="S13724" s="3">
        <f>Table1[[#This Row],[Generation (TWh)]]*10^9*VLOOKUP(Table1[[#This Row],[Turbine/Engine Technology]],Technology_HR!$A$2:$B$11,2,FALSE)*10^-6</f>
        <v>1409581.6740000001</v>
      </c>
      <c r="T13724" s="5">
        <f>Table1[[#This Row],[Fuel Consumption (mmBtu)]]*Table1[[#This Row],[Emission Factor (kg CO2/ mmBtu)]]*10^3</f>
        <v>74792403622.440018</v>
      </c>
      <c r="U13724" s="3">
        <f>Table1[[#This Row],[Emissions (g CO2)]]/(Table1[[#This Row],[Generation (TWh)]]*10^9)</f>
        <v>584.19060000000002</v>
      </c>
    </row>
    <row r="13725" spans="1:21" x14ac:dyDescent="0.35">
      <c r="A13725" t="s">
        <v>1335</v>
      </c>
      <c r="B13725" t="s">
        <v>3239</v>
      </c>
      <c r="C13725" t="str">
        <f>SUBSTITUTE(Table1[[#This Row],[Fuel]],", ",",")</f>
        <v>fossil gas: natural gas</v>
      </c>
      <c r="D13725" t="s">
        <v>3239</v>
      </c>
      <c r="H13725" t="s">
        <v>3436</v>
      </c>
      <c r="I13725">
        <v>37</v>
      </c>
      <c r="J13725" t="s">
        <v>3446</v>
      </c>
      <c r="K13725" t="s">
        <v>29</v>
      </c>
      <c r="L13725" t="s">
        <v>29</v>
      </c>
      <c r="M13725" t="s">
        <v>29</v>
      </c>
      <c r="N13725">
        <v>35.419221</v>
      </c>
      <c r="O13725">
        <v>44.193479000000004</v>
      </c>
      <c r="P13725" t="s">
        <v>3523</v>
      </c>
      <c r="Q13725" s="3">
        <f>Table1[[#This Row],[Capacity (MW)]]*0.395*8760*10^-6</f>
        <v>0.12802740000000001</v>
      </c>
      <c r="R13725" s="3" cm="1">
        <f t="array" ref="R13725">AVERAGE(VLOOKUP(_xlfn.TEXTSPLIT(Table1[[#This Row],[Fuel (no space after comma)]], ","), FuelList_Final_EF!$A$2:$B$65, 2, FALSE))</f>
        <v>53.06</v>
      </c>
      <c r="S13725" s="3">
        <f>Table1[[#This Row],[Generation (TWh)]]*10^9*VLOOKUP(Table1[[#This Row],[Turbine/Engine Technology]],Technology_HR!$A$2:$B$11,2,FALSE)*10^-6</f>
        <v>1409581.6740000001</v>
      </c>
      <c r="T13725" s="5">
        <f>Table1[[#This Row],[Fuel Consumption (mmBtu)]]*Table1[[#This Row],[Emission Factor (kg CO2/ mmBtu)]]*10^3</f>
        <v>74792403622.440018</v>
      </c>
      <c r="U13725" s="3">
        <f>Table1[[#This Row],[Emissions (g CO2)]]/(Table1[[#This Row],[Generation (TWh)]]*10^9)</f>
        <v>584.19060000000002</v>
      </c>
    </row>
    <row r="13726" spans="1:21" x14ac:dyDescent="0.35">
      <c r="A13726" t="s">
        <v>1335</v>
      </c>
      <c r="B13726" t="s">
        <v>3239</v>
      </c>
      <c r="C13726" t="str">
        <f>SUBSTITUTE(Table1[[#This Row],[Fuel]],", ",",")</f>
        <v>fossil gas: natural gas</v>
      </c>
      <c r="D13726" t="s">
        <v>3239</v>
      </c>
      <c r="H13726" t="s">
        <v>3436</v>
      </c>
      <c r="I13726">
        <v>37</v>
      </c>
      <c r="J13726" t="s">
        <v>3446</v>
      </c>
      <c r="K13726" t="s">
        <v>29</v>
      </c>
      <c r="L13726" t="s">
        <v>29</v>
      </c>
      <c r="M13726" t="s">
        <v>29</v>
      </c>
      <c r="N13726">
        <v>35.419221</v>
      </c>
      <c r="O13726">
        <v>44.193479000000004</v>
      </c>
      <c r="P13726" t="s">
        <v>3523</v>
      </c>
      <c r="Q13726" s="3">
        <f>Table1[[#This Row],[Capacity (MW)]]*0.395*8760*10^-6</f>
        <v>0.12802740000000001</v>
      </c>
      <c r="R13726" s="3" cm="1">
        <f t="array" ref="R13726">AVERAGE(VLOOKUP(_xlfn.TEXTSPLIT(Table1[[#This Row],[Fuel (no space after comma)]], ","), FuelList_Final_EF!$A$2:$B$65, 2, FALSE))</f>
        <v>53.06</v>
      </c>
      <c r="S13726" s="3">
        <f>Table1[[#This Row],[Generation (TWh)]]*10^9*VLOOKUP(Table1[[#This Row],[Turbine/Engine Technology]],Technology_HR!$A$2:$B$11,2,FALSE)*10^-6</f>
        <v>1409581.6740000001</v>
      </c>
      <c r="T13726" s="5">
        <f>Table1[[#This Row],[Fuel Consumption (mmBtu)]]*Table1[[#This Row],[Emission Factor (kg CO2/ mmBtu)]]*10^3</f>
        <v>74792403622.440018</v>
      </c>
      <c r="U13726" s="3">
        <f>Table1[[#This Row],[Emissions (g CO2)]]/(Table1[[#This Row],[Generation (TWh)]]*10^9)</f>
        <v>584.19060000000002</v>
      </c>
    </row>
    <row r="13727" spans="1:21" x14ac:dyDescent="0.35">
      <c r="A13727" t="s">
        <v>1335</v>
      </c>
      <c r="B13727" t="s">
        <v>3239</v>
      </c>
      <c r="C13727" t="str">
        <f>SUBSTITUTE(Table1[[#This Row],[Fuel]],", ",",")</f>
        <v>fossil gas: natural gas</v>
      </c>
      <c r="D13727" t="s">
        <v>3239</v>
      </c>
      <c r="H13727" t="s">
        <v>3436</v>
      </c>
      <c r="I13727">
        <v>37</v>
      </c>
      <c r="J13727" t="s">
        <v>3446</v>
      </c>
      <c r="K13727" t="s">
        <v>29</v>
      </c>
      <c r="L13727" t="s">
        <v>29</v>
      </c>
      <c r="M13727" t="s">
        <v>29</v>
      </c>
      <c r="N13727">
        <v>35.419221</v>
      </c>
      <c r="O13727">
        <v>44.193479000000004</v>
      </c>
      <c r="P13727" t="s">
        <v>3523</v>
      </c>
      <c r="Q13727" s="3">
        <f>Table1[[#This Row],[Capacity (MW)]]*0.395*8760*10^-6</f>
        <v>0.12802740000000001</v>
      </c>
      <c r="R13727" s="3" cm="1">
        <f t="array" ref="R13727">AVERAGE(VLOOKUP(_xlfn.TEXTSPLIT(Table1[[#This Row],[Fuel (no space after comma)]], ","), FuelList_Final_EF!$A$2:$B$65, 2, FALSE))</f>
        <v>53.06</v>
      </c>
      <c r="S13727" s="3">
        <f>Table1[[#This Row],[Generation (TWh)]]*10^9*VLOOKUP(Table1[[#This Row],[Turbine/Engine Technology]],Technology_HR!$A$2:$B$11,2,FALSE)*10^-6</f>
        <v>1409581.6740000001</v>
      </c>
      <c r="T13727" s="5">
        <f>Table1[[#This Row],[Fuel Consumption (mmBtu)]]*Table1[[#This Row],[Emission Factor (kg CO2/ mmBtu)]]*10^3</f>
        <v>74792403622.440018</v>
      </c>
      <c r="U13727" s="3">
        <f>Table1[[#This Row],[Emissions (g CO2)]]/(Table1[[#This Row],[Generation (TWh)]]*10^9)</f>
        <v>584.19060000000002</v>
      </c>
    </row>
    <row r="13728" spans="1:21" x14ac:dyDescent="0.35">
      <c r="A13728" t="s">
        <v>1335</v>
      </c>
      <c r="B13728" t="s">
        <v>3239</v>
      </c>
      <c r="C13728" t="str">
        <f>SUBSTITUTE(Table1[[#This Row],[Fuel]],", ",",")</f>
        <v>fossil gas: natural gas</v>
      </c>
      <c r="D13728" t="s">
        <v>3239</v>
      </c>
      <c r="H13728" t="s">
        <v>3436</v>
      </c>
      <c r="I13728">
        <v>37</v>
      </c>
      <c r="J13728" t="s">
        <v>3446</v>
      </c>
      <c r="K13728" t="s">
        <v>29</v>
      </c>
      <c r="L13728" t="s">
        <v>29</v>
      </c>
      <c r="M13728" t="s">
        <v>29</v>
      </c>
      <c r="N13728">
        <v>35.419221</v>
      </c>
      <c r="O13728">
        <v>44.193479000000004</v>
      </c>
      <c r="P13728" t="s">
        <v>3523</v>
      </c>
      <c r="Q13728" s="3">
        <f>Table1[[#This Row],[Capacity (MW)]]*0.395*8760*10^-6</f>
        <v>0.12802740000000001</v>
      </c>
      <c r="R13728" s="3" cm="1">
        <f t="array" ref="R13728">AVERAGE(VLOOKUP(_xlfn.TEXTSPLIT(Table1[[#This Row],[Fuel (no space after comma)]], ","), FuelList_Final_EF!$A$2:$B$65, 2, FALSE))</f>
        <v>53.06</v>
      </c>
      <c r="S13728" s="3">
        <f>Table1[[#This Row],[Generation (TWh)]]*10^9*VLOOKUP(Table1[[#This Row],[Turbine/Engine Technology]],Technology_HR!$A$2:$B$11,2,FALSE)*10^-6</f>
        <v>1409581.6740000001</v>
      </c>
      <c r="T13728" s="5">
        <f>Table1[[#This Row],[Fuel Consumption (mmBtu)]]*Table1[[#This Row],[Emission Factor (kg CO2/ mmBtu)]]*10^3</f>
        <v>74792403622.440018</v>
      </c>
      <c r="U13728" s="3">
        <f>Table1[[#This Row],[Emissions (g CO2)]]/(Table1[[#This Row],[Generation (TWh)]]*10^9)</f>
        <v>584.19060000000002</v>
      </c>
    </row>
    <row r="13729" spans="1:21" x14ac:dyDescent="0.35">
      <c r="A13729" t="s">
        <v>2197</v>
      </c>
      <c r="B13729" t="s">
        <v>3433</v>
      </c>
      <c r="C13729" t="str">
        <f>SUBSTITUTE(Table1[[#This Row],[Fuel]],", ",",")</f>
        <v>fossil liquids: heavy fuel oil,fossil liquids: gasoline</v>
      </c>
      <c r="D13729" t="s">
        <v>3241</v>
      </c>
      <c r="E13729" t="s">
        <v>3666</v>
      </c>
      <c r="H13729" t="s">
        <v>3441</v>
      </c>
      <c r="I13729">
        <v>30</v>
      </c>
      <c r="J13729" t="s">
        <v>3446</v>
      </c>
      <c r="K13729">
        <v>2018</v>
      </c>
      <c r="L13729" t="s">
        <v>29</v>
      </c>
      <c r="M13729" t="s">
        <v>29</v>
      </c>
      <c r="N13729">
        <v>12.059319</v>
      </c>
      <c r="O13729">
        <v>24.899160999999999</v>
      </c>
      <c r="P13729" t="s">
        <v>3594</v>
      </c>
      <c r="Q13729" s="3">
        <f>Table1[[#This Row],[Capacity (MW)]]*0.395*8760*10^-6</f>
        <v>0.10380600000000001</v>
      </c>
      <c r="R13729" s="3" cm="1">
        <f t="array" ref="R13729">AVERAGE(VLOOKUP(_xlfn.TEXTSPLIT(Table1[[#This Row],[Fuel (no space after comma)]], ","), FuelList_Final_EF!$A$2:$B$65, 2, FALSE))</f>
        <v>74.2412651555087</v>
      </c>
      <c r="S13729" s="3">
        <f>Table1[[#This Row],[Generation (TWh)]]*10^9*VLOOKUP(Table1[[#This Row],[Turbine/Engine Technology]],Technology_HR!$A$2:$B$11,2,FALSE)*10^-6</f>
        <v>783631.49400000006</v>
      </c>
      <c r="T13729" s="5">
        <f>Table1[[#This Row],[Fuel Consumption (mmBtu)]]*Table1[[#This Row],[Emission Factor (kg CO2/ mmBtu)]]*10^3</f>
        <v>58177793530.261429</v>
      </c>
      <c r="U13729" s="3">
        <f>Table1[[#This Row],[Emissions (g CO2)]]/(Table1[[#This Row],[Generation (TWh)]]*10^9)</f>
        <v>560.44731065893518</v>
      </c>
    </row>
    <row r="13730" spans="1:21" x14ac:dyDescent="0.35">
      <c r="A13730" t="s">
        <v>3195</v>
      </c>
      <c r="B13730" t="s">
        <v>3239</v>
      </c>
      <c r="C13730" t="str">
        <f>SUBSTITUTE(Table1[[#This Row],[Fuel]],", ",",")</f>
        <v>fossil gas: natural gas</v>
      </c>
      <c r="D13730" t="s">
        <v>3239</v>
      </c>
      <c r="H13730" t="s">
        <v>3436</v>
      </c>
      <c r="I13730">
        <v>22</v>
      </c>
      <c r="J13730" t="s">
        <v>3446</v>
      </c>
      <c r="K13730">
        <v>1988</v>
      </c>
      <c r="L13730" t="s">
        <v>29</v>
      </c>
      <c r="M13730" t="s">
        <v>29</v>
      </c>
      <c r="N13730">
        <v>-20.151959999999999</v>
      </c>
      <c r="O13730">
        <v>57.512320000000003</v>
      </c>
      <c r="P13730" t="s">
        <v>3548</v>
      </c>
      <c r="Q13730" s="3">
        <f>Table1[[#This Row],[Capacity (MW)]]*0.395*8760*10^-6</f>
        <v>7.6124400000000009E-2</v>
      </c>
      <c r="R13730" s="3" cm="1">
        <f t="array" ref="R13730">AVERAGE(VLOOKUP(_xlfn.TEXTSPLIT(Table1[[#This Row],[Fuel (no space after comma)]], ","), FuelList_Final_EF!$A$2:$B$65, 2, FALSE))</f>
        <v>53.06</v>
      </c>
      <c r="S13730" s="3">
        <f>Table1[[#This Row],[Generation (TWh)]]*10^9*VLOOKUP(Table1[[#This Row],[Turbine/Engine Technology]],Technology_HR!$A$2:$B$11,2,FALSE)*10^-6</f>
        <v>838129.64400000009</v>
      </c>
      <c r="T13730" s="5">
        <f>Table1[[#This Row],[Fuel Consumption (mmBtu)]]*Table1[[#This Row],[Emission Factor (kg CO2/ mmBtu)]]*10^3</f>
        <v>44471158910.640007</v>
      </c>
      <c r="U13730" s="3">
        <f>Table1[[#This Row],[Emissions (g CO2)]]/(Table1[[#This Row],[Generation (TWh)]]*10^9)</f>
        <v>584.19060000000002</v>
      </c>
    </row>
    <row r="13731" spans="1:21" x14ac:dyDescent="0.35">
      <c r="A13731" t="s">
        <v>3195</v>
      </c>
      <c r="B13731" t="s">
        <v>3239</v>
      </c>
      <c r="C13731" t="str">
        <f>SUBSTITUTE(Table1[[#This Row],[Fuel]],", ",",")</f>
        <v>fossil gas: natural gas</v>
      </c>
      <c r="D13731" t="s">
        <v>3239</v>
      </c>
      <c r="H13731" t="s">
        <v>3436</v>
      </c>
      <c r="I13731">
        <v>23</v>
      </c>
      <c r="J13731" t="s">
        <v>3446</v>
      </c>
      <c r="K13731">
        <v>1991</v>
      </c>
      <c r="L13731" t="s">
        <v>29</v>
      </c>
      <c r="M13731" t="s">
        <v>29</v>
      </c>
      <c r="N13731">
        <v>-20.151959999999999</v>
      </c>
      <c r="O13731">
        <v>57.512320000000003</v>
      </c>
      <c r="P13731" t="s">
        <v>3548</v>
      </c>
      <c r="Q13731" s="3">
        <f>Table1[[#This Row],[Capacity (MW)]]*0.395*8760*10^-6</f>
        <v>7.9584600000000005E-2</v>
      </c>
      <c r="R13731" s="3" cm="1">
        <f t="array" ref="R13731">AVERAGE(VLOOKUP(_xlfn.TEXTSPLIT(Table1[[#This Row],[Fuel (no space after comma)]], ","), FuelList_Final_EF!$A$2:$B$65, 2, FALSE))</f>
        <v>53.06</v>
      </c>
      <c r="S13731" s="3">
        <f>Table1[[#This Row],[Generation (TWh)]]*10^9*VLOOKUP(Table1[[#This Row],[Turbine/Engine Technology]],Technology_HR!$A$2:$B$11,2,FALSE)*10^-6</f>
        <v>876226.446</v>
      </c>
      <c r="T13731" s="5">
        <f>Table1[[#This Row],[Fuel Consumption (mmBtu)]]*Table1[[#This Row],[Emission Factor (kg CO2/ mmBtu)]]*10^3</f>
        <v>46492575224.760002</v>
      </c>
      <c r="U13731" s="3">
        <f>Table1[[#This Row],[Emissions (g CO2)]]/(Table1[[#This Row],[Generation (TWh)]]*10^9)</f>
        <v>584.19060000000002</v>
      </c>
    </row>
    <row r="13732" spans="1:21" x14ac:dyDescent="0.35">
      <c r="A13732" t="s">
        <v>3195</v>
      </c>
      <c r="B13732" t="s">
        <v>3239</v>
      </c>
      <c r="C13732" t="str">
        <f>SUBSTITUTE(Table1[[#This Row],[Fuel]],", ",",")</f>
        <v>fossil gas: natural gas</v>
      </c>
      <c r="D13732" t="s">
        <v>3239</v>
      </c>
      <c r="H13732" t="s">
        <v>3436</v>
      </c>
      <c r="I13732">
        <v>34</v>
      </c>
      <c r="J13732" t="s">
        <v>3446</v>
      </c>
      <c r="K13732">
        <v>1995</v>
      </c>
      <c r="L13732" t="s">
        <v>29</v>
      </c>
      <c r="M13732" t="s">
        <v>29</v>
      </c>
      <c r="N13732">
        <v>-20.151959999999999</v>
      </c>
      <c r="O13732">
        <v>57.512320000000003</v>
      </c>
      <c r="P13732" t="s">
        <v>3548</v>
      </c>
      <c r="Q13732" s="3">
        <f>Table1[[#This Row],[Capacity (MW)]]*0.395*8760*10^-6</f>
        <v>0.1176468</v>
      </c>
      <c r="R13732" s="3" cm="1">
        <f t="array" ref="R13732">AVERAGE(VLOOKUP(_xlfn.TEXTSPLIT(Table1[[#This Row],[Fuel (no space after comma)]], ","), FuelList_Final_EF!$A$2:$B$65, 2, FALSE))</f>
        <v>53.06</v>
      </c>
      <c r="S13732" s="3">
        <f>Table1[[#This Row],[Generation (TWh)]]*10^9*VLOOKUP(Table1[[#This Row],[Turbine/Engine Technology]],Technology_HR!$A$2:$B$11,2,FALSE)*10^-6</f>
        <v>1295291.2679999999</v>
      </c>
      <c r="T13732" s="5">
        <f>Table1[[#This Row],[Fuel Consumption (mmBtu)]]*Table1[[#This Row],[Emission Factor (kg CO2/ mmBtu)]]*10^3</f>
        <v>68728154680.080002</v>
      </c>
      <c r="U13732" s="3">
        <f>Table1[[#This Row],[Emissions (g CO2)]]/(Table1[[#This Row],[Generation (TWh)]]*10^9)</f>
        <v>584.19060000000002</v>
      </c>
    </row>
    <row r="13733" spans="1:21" x14ac:dyDescent="0.35">
      <c r="A13733" t="s">
        <v>3195</v>
      </c>
      <c r="B13733" t="s">
        <v>3239</v>
      </c>
      <c r="C13733" t="str">
        <f>SUBSTITUTE(Table1[[#This Row],[Fuel]],", ",",")</f>
        <v>fossil gas: natural gas</v>
      </c>
      <c r="D13733" t="s">
        <v>3239</v>
      </c>
      <c r="H13733" t="s">
        <v>3436</v>
      </c>
      <c r="I13733">
        <v>30</v>
      </c>
      <c r="J13733" t="s">
        <v>3446</v>
      </c>
      <c r="K13733">
        <v>2000</v>
      </c>
      <c r="L13733" t="s">
        <v>29</v>
      </c>
      <c r="M13733" t="s">
        <v>29</v>
      </c>
      <c r="N13733">
        <v>-20.151959999999999</v>
      </c>
      <c r="O13733">
        <v>57.512320000000003</v>
      </c>
      <c r="P13733" t="s">
        <v>3548</v>
      </c>
      <c r="Q13733" s="3">
        <f>Table1[[#This Row],[Capacity (MW)]]*0.395*8760*10^-6</f>
        <v>0.10380600000000001</v>
      </c>
      <c r="R13733" s="3" cm="1">
        <f t="array" ref="R13733">AVERAGE(VLOOKUP(_xlfn.TEXTSPLIT(Table1[[#This Row],[Fuel (no space after comma)]], ","), FuelList_Final_EF!$A$2:$B$65, 2, FALSE))</f>
        <v>53.06</v>
      </c>
      <c r="S13733" s="3">
        <f>Table1[[#This Row],[Generation (TWh)]]*10^9*VLOOKUP(Table1[[#This Row],[Turbine/Engine Technology]],Technology_HR!$A$2:$B$11,2,FALSE)*10^-6</f>
        <v>1142904.0600000003</v>
      </c>
      <c r="T13733" s="5">
        <f>Table1[[#This Row],[Fuel Consumption (mmBtu)]]*Table1[[#This Row],[Emission Factor (kg CO2/ mmBtu)]]*10^3</f>
        <v>60642489423.600021</v>
      </c>
      <c r="U13733" s="3">
        <f>Table1[[#This Row],[Emissions (g CO2)]]/(Table1[[#This Row],[Generation (TWh)]]*10^9)</f>
        <v>584.19060000000013</v>
      </c>
    </row>
    <row r="13734" spans="1:21" x14ac:dyDescent="0.35">
      <c r="A13734" t="s">
        <v>1806</v>
      </c>
      <c r="B13734" t="s">
        <v>3277</v>
      </c>
      <c r="C13734" t="str">
        <f>SUBSTITUTE(Table1[[#This Row],[Fuel]],", ",",")</f>
        <v>fossil liquids: heavy fuel oil,fossil liquids: diesel</v>
      </c>
      <c r="D13734" t="s">
        <v>3241</v>
      </c>
      <c r="E13734" t="s">
        <v>3258</v>
      </c>
      <c r="H13734" t="s">
        <v>3440</v>
      </c>
      <c r="I13734">
        <v>14</v>
      </c>
      <c r="J13734" t="s">
        <v>3446</v>
      </c>
      <c r="K13734">
        <v>2010</v>
      </c>
      <c r="L13734" t="s">
        <v>29</v>
      </c>
      <c r="M13734" t="s">
        <v>29</v>
      </c>
      <c r="N13734">
        <v>31.123729000000001</v>
      </c>
      <c r="O13734">
        <v>73.901666000000006</v>
      </c>
      <c r="P13734" t="s">
        <v>3565</v>
      </c>
      <c r="Q13734" s="3">
        <f>Table1[[#This Row],[Capacity (MW)]]*0.395*8760*10^-6</f>
        <v>4.8442800000000001E-2</v>
      </c>
      <c r="R13734" s="3" cm="1">
        <f t="array" ref="R13734">AVERAGE(VLOOKUP(_xlfn.TEXTSPLIT(Table1[[#This Row],[Fuel (no space after comma)]], ","), FuelList_Final_EF!$A$2:$B$65, 2, FALSE))</f>
        <v>79.854606304394977</v>
      </c>
      <c r="S13734" s="3">
        <f>Table1[[#This Row],[Generation (TWh)]]*10^9*VLOOKUP(Table1[[#This Row],[Turbine/Engine Technology]],Technology_HR!$A$2:$B$11,2,FALSE)*10^-6</f>
        <v>498234.19799999997</v>
      </c>
      <c r="T13734" s="5">
        <f>Table1[[#This Row],[Fuel Consumption (mmBtu)]]*Table1[[#This Row],[Emission Factor (kg CO2/ mmBtu)]]*10^3</f>
        <v>39786295728.67598</v>
      </c>
      <c r="U13734" s="3">
        <f>Table1[[#This Row],[Emissions (g CO2)]]/(Table1[[#This Row],[Generation (TWh)]]*10^9)</f>
        <v>821.30462584070244</v>
      </c>
    </row>
    <row r="13735" spans="1:21" x14ac:dyDescent="0.35">
      <c r="A13735" t="s">
        <v>1807</v>
      </c>
      <c r="B13735" t="s">
        <v>3241</v>
      </c>
      <c r="C13735" t="str">
        <f>SUBSTITUTE(Table1[[#This Row],[Fuel]],", ",",")</f>
        <v>fossil liquids: heavy fuel oil</v>
      </c>
      <c r="D13735" t="s">
        <v>3241</v>
      </c>
      <c r="H13735" t="s">
        <v>3440</v>
      </c>
      <c r="I13735">
        <v>14</v>
      </c>
      <c r="J13735" t="s">
        <v>3446</v>
      </c>
      <c r="K13735">
        <v>2010</v>
      </c>
      <c r="L13735" t="s">
        <v>29</v>
      </c>
      <c r="M13735" t="s">
        <v>29</v>
      </c>
      <c r="N13735">
        <v>31.123729000000001</v>
      </c>
      <c r="O13735">
        <v>73.901666000000006</v>
      </c>
      <c r="P13735" t="s">
        <v>3565</v>
      </c>
      <c r="Q13735" s="3">
        <f>Table1[[#This Row],[Capacity (MW)]]*0.395*8760*10^-6</f>
        <v>4.8442800000000001E-2</v>
      </c>
      <c r="R13735" s="3" cm="1">
        <f t="array" ref="R13735">AVERAGE(VLOOKUP(_xlfn.TEXTSPLIT(Table1[[#This Row],[Fuel (no space after comma)]], ","), FuelList_Final_EF!$A$2:$B$65, 2, FALSE))</f>
        <v>81.602530311017389</v>
      </c>
      <c r="S13735" s="3">
        <f>Table1[[#This Row],[Generation (TWh)]]*10^9*VLOOKUP(Table1[[#This Row],[Turbine/Engine Technology]],Technology_HR!$A$2:$B$11,2,FALSE)*10^-6</f>
        <v>498234.19799999997</v>
      </c>
      <c r="T13735" s="5">
        <f>Table1[[#This Row],[Fuel Consumption (mmBtu)]]*Table1[[#This Row],[Emission Factor (kg CO2/ mmBtu)]]*10^3</f>
        <v>40657171244.280434</v>
      </c>
      <c r="U13735" s="3">
        <f>Table1[[#This Row],[Emissions (g CO2)]]/(Table1[[#This Row],[Generation (TWh)]]*10^9)</f>
        <v>839.28202424881374</v>
      </c>
    </row>
    <row r="13736" spans="1:21" x14ac:dyDescent="0.35">
      <c r="A13736" t="s">
        <v>401</v>
      </c>
      <c r="B13736" t="s">
        <v>3258</v>
      </c>
      <c r="C13736" t="str">
        <f>SUBSTITUTE(Table1[[#This Row],[Fuel]],", ",",")</f>
        <v>fossil liquids: diesel</v>
      </c>
      <c r="D13736" t="s">
        <v>3258</v>
      </c>
      <c r="H13736" t="s">
        <v>3441</v>
      </c>
      <c r="I13736">
        <v>39.700000000000003</v>
      </c>
      <c r="J13736" t="s">
        <v>3446</v>
      </c>
      <c r="K13736">
        <v>2016</v>
      </c>
      <c r="L13736" t="s">
        <v>29</v>
      </c>
      <c r="M13736" t="s">
        <v>29</v>
      </c>
      <c r="N13736">
        <v>19.302354000000001</v>
      </c>
      <c r="O13736">
        <v>-81.363991999999996</v>
      </c>
      <c r="P13736" t="s">
        <v>3481</v>
      </c>
      <c r="Q13736" s="3">
        <f>Table1[[#This Row],[Capacity (MW)]]*0.395*8760*10^-6</f>
        <v>0.13736994</v>
      </c>
      <c r="R13736" s="3" cm="1">
        <f t="array" ref="R13736">AVERAGE(VLOOKUP(_xlfn.TEXTSPLIT(Table1[[#This Row],[Fuel (no space after comma)]], ","), FuelList_Final_EF!$A$2:$B$65, 2, FALSE))</f>
        <v>78.106682297772565</v>
      </c>
      <c r="S13736" s="3">
        <f>Table1[[#This Row],[Generation (TWh)]]*10^9*VLOOKUP(Table1[[#This Row],[Turbine/Engine Technology]],Technology_HR!$A$2:$B$11,2,FALSE)*10^-6</f>
        <v>1037005.6770599999</v>
      </c>
      <c r="T13736" s="5">
        <f>Table1[[#This Row],[Fuel Consumption (mmBtu)]]*Table1[[#This Row],[Emission Factor (kg CO2/ mmBtu)]]*10^3</f>
        <v>80997072959.111938</v>
      </c>
      <c r="U13736" s="3">
        <f>Table1[[#This Row],[Emissions (g CO2)]]/(Table1[[#This Row],[Generation (TWh)]]*10^9)</f>
        <v>589.62734466588495</v>
      </c>
    </row>
    <row r="13737" spans="1:21" x14ac:dyDescent="0.35">
      <c r="A13737" t="s">
        <v>1248</v>
      </c>
      <c r="B13737" t="s">
        <v>3239</v>
      </c>
      <c r="C13737" t="str">
        <f>SUBSTITUTE(Table1[[#This Row],[Fuel]],", ",",")</f>
        <v>fossil gas: natural gas</v>
      </c>
      <c r="D13737" t="s">
        <v>3239</v>
      </c>
      <c r="H13737" t="s">
        <v>3436</v>
      </c>
      <c r="I13737">
        <v>23.7</v>
      </c>
      <c r="J13737" t="s">
        <v>3446</v>
      </c>
      <c r="K13737">
        <v>2008</v>
      </c>
      <c r="L13737" t="s">
        <v>29</v>
      </c>
      <c r="M13737" t="s">
        <v>29</v>
      </c>
      <c r="N13737">
        <v>36.649284000000002</v>
      </c>
      <c r="O13737">
        <v>51.491284</v>
      </c>
      <c r="P13737" t="s">
        <v>3522</v>
      </c>
      <c r="Q13737" s="3">
        <f>Table1[[#This Row],[Capacity (MW)]]*0.395*8760*10^-6</f>
        <v>8.2006739999999981E-2</v>
      </c>
      <c r="R13737" s="3" cm="1">
        <f t="array" ref="R13737">AVERAGE(VLOOKUP(_xlfn.TEXTSPLIT(Table1[[#This Row],[Fuel (no space after comma)]], ","), FuelList_Final_EF!$A$2:$B$65, 2, FALSE))</f>
        <v>53.06</v>
      </c>
      <c r="S13737" s="3">
        <f>Table1[[#This Row],[Generation (TWh)]]*10^9*VLOOKUP(Table1[[#This Row],[Turbine/Engine Technology]],Technology_HR!$A$2:$B$11,2,FALSE)*10^-6</f>
        <v>902894.20739999984</v>
      </c>
      <c r="T13737" s="5">
        <f>Table1[[#This Row],[Fuel Consumption (mmBtu)]]*Table1[[#This Row],[Emission Factor (kg CO2/ mmBtu)]]*10^3</f>
        <v>47907566644.64399</v>
      </c>
      <c r="U13737" s="3">
        <f>Table1[[#This Row],[Emissions (g CO2)]]/(Table1[[#This Row],[Generation (TWh)]]*10^9)</f>
        <v>584.19060000000002</v>
      </c>
    </row>
    <row r="13738" spans="1:21" x14ac:dyDescent="0.35">
      <c r="A13738" t="s">
        <v>1248</v>
      </c>
      <c r="B13738" t="s">
        <v>3239</v>
      </c>
      <c r="C13738" t="str">
        <f>SUBSTITUTE(Table1[[#This Row],[Fuel]],", ",",")</f>
        <v>fossil gas: natural gas</v>
      </c>
      <c r="D13738" t="s">
        <v>3239</v>
      </c>
      <c r="H13738" t="s">
        <v>3436</v>
      </c>
      <c r="I13738">
        <v>23.7</v>
      </c>
      <c r="J13738" t="s">
        <v>3446</v>
      </c>
      <c r="K13738">
        <v>2008</v>
      </c>
      <c r="L13738" t="s">
        <v>29</v>
      </c>
      <c r="M13738" t="s">
        <v>29</v>
      </c>
      <c r="N13738">
        <v>36.649284000000002</v>
      </c>
      <c r="O13738">
        <v>51.491284</v>
      </c>
      <c r="P13738" t="s">
        <v>3522</v>
      </c>
      <c r="Q13738" s="3">
        <f>Table1[[#This Row],[Capacity (MW)]]*0.395*8760*10^-6</f>
        <v>8.2006739999999981E-2</v>
      </c>
      <c r="R13738" s="3" cm="1">
        <f t="array" ref="R13738">AVERAGE(VLOOKUP(_xlfn.TEXTSPLIT(Table1[[#This Row],[Fuel (no space after comma)]], ","), FuelList_Final_EF!$A$2:$B$65, 2, FALSE))</f>
        <v>53.06</v>
      </c>
      <c r="S13738" s="3">
        <f>Table1[[#This Row],[Generation (TWh)]]*10^9*VLOOKUP(Table1[[#This Row],[Turbine/Engine Technology]],Technology_HR!$A$2:$B$11,2,FALSE)*10^-6</f>
        <v>902894.20739999984</v>
      </c>
      <c r="T13738" s="5">
        <f>Table1[[#This Row],[Fuel Consumption (mmBtu)]]*Table1[[#This Row],[Emission Factor (kg CO2/ mmBtu)]]*10^3</f>
        <v>47907566644.64399</v>
      </c>
      <c r="U13738" s="3">
        <f>Table1[[#This Row],[Emissions (g CO2)]]/(Table1[[#This Row],[Generation (TWh)]]*10^9)</f>
        <v>584.19060000000002</v>
      </c>
    </row>
    <row r="13739" spans="1:21" x14ac:dyDescent="0.35">
      <c r="A13739" t="s">
        <v>2931</v>
      </c>
      <c r="B13739" t="s">
        <v>3239</v>
      </c>
      <c r="C13739" t="str">
        <f>SUBSTITUTE(Table1[[#This Row],[Fuel]],", ",",")</f>
        <v>fossil gas: natural gas</v>
      </c>
      <c r="D13739" t="s">
        <v>3239</v>
      </c>
      <c r="H13739" t="s">
        <v>3436</v>
      </c>
      <c r="I13739">
        <v>41.4</v>
      </c>
      <c r="J13739" t="s">
        <v>3447</v>
      </c>
      <c r="K13739">
        <v>2028</v>
      </c>
      <c r="L13739" t="s">
        <v>29</v>
      </c>
      <c r="M13739" t="s">
        <v>29</v>
      </c>
      <c r="N13739">
        <v>36.682943999999999</v>
      </c>
      <c r="O13739">
        <v>-108.4502</v>
      </c>
      <c r="P13739" t="s">
        <v>3613</v>
      </c>
      <c r="Q13739" s="3">
        <f>Table1[[#This Row],[Capacity (MW)]]*0.395*8760*10^-6</f>
        <v>0.14325228000000001</v>
      </c>
      <c r="R13739" s="3" cm="1">
        <f t="array" ref="R13739">AVERAGE(VLOOKUP(_xlfn.TEXTSPLIT(Table1[[#This Row],[Fuel (no space after comma)]], ","), FuelList_Final_EF!$A$2:$B$65, 2, FALSE))</f>
        <v>53.06</v>
      </c>
      <c r="S13739" s="3">
        <f>Table1[[#This Row],[Generation (TWh)]]*10^9*VLOOKUP(Table1[[#This Row],[Turbine/Engine Technology]],Technology_HR!$A$2:$B$11,2,FALSE)*10^-6</f>
        <v>1577207.6028</v>
      </c>
      <c r="T13739" s="5">
        <f>Table1[[#This Row],[Fuel Consumption (mmBtu)]]*Table1[[#This Row],[Emission Factor (kg CO2/ mmBtu)]]*10^3</f>
        <v>83686635404.568008</v>
      </c>
      <c r="U13739" s="3">
        <f>Table1[[#This Row],[Emissions (g CO2)]]/(Table1[[#This Row],[Generation (TWh)]]*10^9)</f>
        <v>584.19060000000002</v>
      </c>
    </row>
    <row r="13740" spans="1:21" x14ac:dyDescent="0.35">
      <c r="A13740" t="s">
        <v>2931</v>
      </c>
      <c r="B13740" t="s">
        <v>3239</v>
      </c>
      <c r="C13740" t="str">
        <f>SUBSTITUTE(Table1[[#This Row],[Fuel]],", ",",")</f>
        <v>fossil gas: natural gas</v>
      </c>
      <c r="D13740" t="s">
        <v>3239</v>
      </c>
      <c r="H13740" t="s">
        <v>3436</v>
      </c>
      <c r="I13740">
        <v>41.4</v>
      </c>
      <c r="J13740" t="s">
        <v>3447</v>
      </c>
      <c r="K13740">
        <v>2028</v>
      </c>
      <c r="L13740" t="s">
        <v>29</v>
      </c>
      <c r="M13740" t="s">
        <v>29</v>
      </c>
      <c r="N13740">
        <v>36.682943999999999</v>
      </c>
      <c r="O13740">
        <v>-108.4502</v>
      </c>
      <c r="P13740" t="s">
        <v>3613</v>
      </c>
      <c r="Q13740" s="3">
        <f>Table1[[#This Row],[Capacity (MW)]]*0.395*8760*10^-6</f>
        <v>0.14325228000000001</v>
      </c>
      <c r="R13740" s="3" cm="1">
        <f t="array" ref="R13740">AVERAGE(VLOOKUP(_xlfn.TEXTSPLIT(Table1[[#This Row],[Fuel (no space after comma)]], ","), FuelList_Final_EF!$A$2:$B$65, 2, FALSE))</f>
        <v>53.06</v>
      </c>
      <c r="S13740" s="3">
        <f>Table1[[#This Row],[Generation (TWh)]]*10^9*VLOOKUP(Table1[[#This Row],[Turbine/Engine Technology]],Technology_HR!$A$2:$B$11,2,FALSE)*10^-6</f>
        <v>1577207.6028</v>
      </c>
      <c r="T13740" s="5">
        <f>Table1[[#This Row],[Fuel Consumption (mmBtu)]]*Table1[[#This Row],[Emission Factor (kg CO2/ mmBtu)]]*10^3</f>
        <v>83686635404.568008</v>
      </c>
      <c r="U13740" s="3">
        <f>Table1[[#This Row],[Emissions (g CO2)]]/(Table1[[#This Row],[Generation (TWh)]]*10^9)</f>
        <v>584.19060000000002</v>
      </c>
    </row>
    <row r="13741" spans="1:21" x14ac:dyDescent="0.35">
      <c r="A13741" t="s">
        <v>2931</v>
      </c>
      <c r="B13741" t="s">
        <v>3239</v>
      </c>
      <c r="C13741" t="str">
        <f>SUBSTITUTE(Table1[[#This Row],[Fuel]],", ",",")</f>
        <v>fossil gas: natural gas</v>
      </c>
      <c r="D13741" t="s">
        <v>3239</v>
      </c>
      <c r="H13741" t="s">
        <v>3436</v>
      </c>
      <c r="I13741">
        <v>41.4</v>
      </c>
      <c r="J13741" t="s">
        <v>3447</v>
      </c>
      <c r="K13741">
        <v>2028</v>
      </c>
      <c r="L13741" t="s">
        <v>29</v>
      </c>
      <c r="M13741" t="s">
        <v>29</v>
      </c>
      <c r="N13741">
        <v>36.682943999999999</v>
      </c>
      <c r="O13741">
        <v>-108.4502</v>
      </c>
      <c r="P13741" t="s">
        <v>3613</v>
      </c>
      <c r="Q13741" s="3">
        <f>Table1[[#This Row],[Capacity (MW)]]*0.395*8760*10^-6</f>
        <v>0.14325228000000001</v>
      </c>
      <c r="R13741" s="3" cm="1">
        <f t="array" ref="R13741">AVERAGE(VLOOKUP(_xlfn.TEXTSPLIT(Table1[[#This Row],[Fuel (no space after comma)]], ","), FuelList_Final_EF!$A$2:$B$65, 2, FALSE))</f>
        <v>53.06</v>
      </c>
      <c r="S13741" s="3">
        <f>Table1[[#This Row],[Generation (TWh)]]*10^9*VLOOKUP(Table1[[#This Row],[Turbine/Engine Technology]],Technology_HR!$A$2:$B$11,2,FALSE)*10^-6</f>
        <v>1577207.6028</v>
      </c>
      <c r="T13741" s="5">
        <f>Table1[[#This Row],[Fuel Consumption (mmBtu)]]*Table1[[#This Row],[Emission Factor (kg CO2/ mmBtu)]]*10^3</f>
        <v>83686635404.568008</v>
      </c>
      <c r="U13741" s="3">
        <f>Table1[[#This Row],[Emissions (g CO2)]]/(Table1[[#This Row],[Generation (TWh)]]*10^9)</f>
        <v>584.19060000000002</v>
      </c>
    </row>
    <row r="13742" spans="1:21" x14ac:dyDescent="0.35">
      <c r="A13742" t="s">
        <v>2931</v>
      </c>
      <c r="B13742" t="s">
        <v>3239</v>
      </c>
      <c r="C13742" t="str">
        <f>SUBSTITUTE(Table1[[#This Row],[Fuel]],", ",",")</f>
        <v>fossil gas: natural gas</v>
      </c>
      <c r="D13742" t="s">
        <v>3239</v>
      </c>
      <c r="H13742" t="s">
        <v>3436</v>
      </c>
      <c r="I13742">
        <v>41.4</v>
      </c>
      <c r="J13742" t="s">
        <v>3447</v>
      </c>
      <c r="K13742">
        <v>2028</v>
      </c>
      <c r="L13742" t="s">
        <v>29</v>
      </c>
      <c r="M13742" t="s">
        <v>29</v>
      </c>
      <c r="N13742">
        <v>36.682943999999999</v>
      </c>
      <c r="O13742">
        <v>-108.4502</v>
      </c>
      <c r="P13742" t="s">
        <v>3613</v>
      </c>
      <c r="Q13742" s="3">
        <f>Table1[[#This Row],[Capacity (MW)]]*0.395*8760*10^-6</f>
        <v>0.14325228000000001</v>
      </c>
      <c r="R13742" s="3" cm="1">
        <f t="array" ref="R13742">AVERAGE(VLOOKUP(_xlfn.TEXTSPLIT(Table1[[#This Row],[Fuel (no space after comma)]], ","), FuelList_Final_EF!$A$2:$B$65, 2, FALSE))</f>
        <v>53.06</v>
      </c>
      <c r="S13742" s="3">
        <f>Table1[[#This Row],[Generation (TWh)]]*10^9*VLOOKUP(Table1[[#This Row],[Turbine/Engine Technology]],Technology_HR!$A$2:$B$11,2,FALSE)*10^-6</f>
        <v>1577207.6028</v>
      </c>
      <c r="T13742" s="5">
        <f>Table1[[#This Row],[Fuel Consumption (mmBtu)]]*Table1[[#This Row],[Emission Factor (kg CO2/ mmBtu)]]*10^3</f>
        <v>83686635404.568008</v>
      </c>
      <c r="U13742" s="3">
        <f>Table1[[#This Row],[Emissions (g CO2)]]/(Table1[[#This Row],[Generation (TWh)]]*10^9)</f>
        <v>584.19060000000002</v>
      </c>
    </row>
    <row r="13743" spans="1:21" x14ac:dyDescent="0.35">
      <c r="A13743" t="s">
        <v>2931</v>
      </c>
      <c r="B13743" t="s">
        <v>3239</v>
      </c>
      <c r="C13743" t="str">
        <f>SUBSTITUTE(Table1[[#This Row],[Fuel]],", ",",")</f>
        <v>fossil gas: natural gas</v>
      </c>
      <c r="D13743" t="s">
        <v>3239</v>
      </c>
      <c r="H13743" t="s">
        <v>3436</v>
      </c>
      <c r="I13743">
        <v>41.4</v>
      </c>
      <c r="J13743" t="s">
        <v>3447</v>
      </c>
      <c r="K13743">
        <v>2028</v>
      </c>
      <c r="L13743" t="s">
        <v>29</v>
      </c>
      <c r="M13743" t="s">
        <v>29</v>
      </c>
      <c r="N13743">
        <v>36.682943999999999</v>
      </c>
      <c r="O13743">
        <v>-108.4502</v>
      </c>
      <c r="P13743" t="s">
        <v>3613</v>
      </c>
      <c r="Q13743" s="3">
        <f>Table1[[#This Row],[Capacity (MW)]]*0.395*8760*10^-6</f>
        <v>0.14325228000000001</v>
      </c>
      <c r="R13743" s="3" cm="1">
        <f t="array" ref="R13743">AVERAGE(VLOOKUP(_xlfn.TEXTSPLIT(Table1[[#This Row],[Fuel (no space after comma)]], ","), FuelList_Final_EF!$A$2:$B$65, 2, FALSE))</f>
        <v>53.06</v>
      </c>
      <c r="S13743" s="3">
        <f>Table1[[#This Row],[Generation (TWh)]]*10^9*VLOOKUP(Table1[[#This Row],[Turbine/Engine Technology]],Technology_HR!$A$2:$B$11,2,FALSE)*10^-6</f>
        <v>1577207.6028</v>
      </c>
      <c r="T13743" s="5">
        <f>Table1[[#This Row],[Fuel Consumption (mmBtu)]]*Table1[[#This Row],[Emission Factor (kg CO2/ mmBtu)]]*10^3</f>
        <v>83686635404.568008</v>
      </c>
      <c r="U13743" s="3">
        <f>Table1[[#This Row],[Emissions (g CO2)]]/(Table1[[#This Row],[Generation (TWh)]]*10^9)</f>
        <v>584.19060000000002</v>
      </c>
    </row>
    <row r="13744" spans="1:21" x14ac:dyDescent="0.35">
      <c r="A13744" t="s">
        <v>2931</v>
      </c>
      <c r="B13744" t="s">
        <v>3239</v>
      </c>
      <c r="C13744" t="str">
        <f>SUBSTITUTE(Table1[[#This Row],[Fuel]],", ",",")</f>
        <v>fossil gas: natural gas</v>
      </c>
      <c r="D13744" t="s">
        <v>3239</v>
      </c>
      <c r="H13744" t="s">
        <v>3436</v>
      </c>
      <c r="I13744">
        <v>41.4</v>
      </c>
      <c r="J13744" t="s">
        <v>3447</v>
      </c>
      <c r="K13744">
        <v>2028</v>
      </c>
      <c r="L13744" t="s">
        <v>29</v>
      </c>
      <c r="M13744" t="s">
        <v>29</v>
      </c>
      <c r="N13744">
        <v>36.682943999999999</v>
      </c>
      <c r="O13744">
        <v>-108.4502</v>
      </c>
      <c r="P13744" t="s">
        <v>3613</v>
      </c>
      <c r="Q13744" s="3">
        <f>Table1[[#This Row],[Capacity (MW)]]*0.395*8760*10^-6</f>
        <v>0.14325228000000001</v>
      </c>
      <c r="R13744" s="3" cm="1">
        <f t="array" ref="R13744">AVERAGE(VLOOKUP(_xlfn.TEXTSPLIT(Table1[[#This Row],[Fuel (no space after comma)]], ","), FuelList_Final_EF!$A$2:$B$65, 2, FALSE))</f>
        <v>53.06</v>
      </c>
      <c r="S13744" s="3">
        <f>Table1[[#This Row],[Generation (TWh)]]*10^9*VLOOKUP(Table1[[#This Row],[Turbine/Engine Technology]],Technology_HR!$A$2:$B$11,2,FALSE)*10^-6</f>
        <v>1577207.6028</v>
      </c>
      <c r="T13744" s="5">
        <f>Table1[[#This Row],[Fuel Consumption (mmBtu)]]*Table1[[#This Row],[Emission Factor (kg CO2/ mmBtu)]]*10^3</f>
        <v>83686635404.568008</v>
      </c>
      <c r="U13744" s="3">
        <f>Table1[[#This Row],[Emissions (g CO2)]]/(Table1[[#This Row],[Generation (TWh)]]*10^9)</f>
        <v>584.19060000000002</v>
      </c>
    </row>
    <row r="13745" spans="1:21" x14ac:dyDescent="0.35">
      <c r="A13745" t="s">
        <v>1248</v>
      </c>
      <c r="B13745" t="s">
        <v>3239</v>
      </c>
      <c r="C13745" t="str">
        <f>SUBSTITUTE(Table1[[#This Row],[Fuel]],", ",",")</f>
        <v>fossil gas: natural gas</v>
      </c>
      <c r="D13745" t="s">
        <v>3239</v>
      </c>
      <c r="H13745" t="s">
        <v>3436</v>
      </c>
      <c r="I13745">
        <v>25</v>
      </c>
      <c r="J13745" t="s">
        <v>3446</v>
      </c>
      <c r="K13745" t="s">
        <v>29</v>
      </c>
      <c r="L13745" t="s">
        <v>29</v>
      </c>
      <c r="M13745" t="s">
        <v>29</v>
      </c>
      <c r="N13745">
        <v>36.257686999999997</v>
      </c>
      <c r="O13745">
        <v>51.893991999999997</v>
      </c>
      <c r="P13745" t="s">
        <v>3522</v>
      </c>
      <c r="Q13745" s="3">
        <f>Table1[[#This Row],[Capacity (MW)]]*0.395*8760*10^-6</f>
        <v>8.6504999999999999E-2</v>
      </c>
      <c r="R13745" s="3" cm="1">
        <f t="array" ref="R13745">AVERAGE(VLOOKUP(_xlfn.TEXTSPLIT(Table1[[#This Row],[Fuel (no space after comma)]], ","), FuelList_Final_EF!$A$2:$B$65, 2, FALSE))</f>
        <v>53.06</v>
      </c>
      <c r="S13745" s="3">
        <f>Table1[[#This Row],[Generation (TWh)]]*10^9*VLOOKUP(Table1[[#This Row],[Turbine/Engine Technology]],Technology_HR!$A$2:$B$11,2,FALSE)*10^-6</f>
        <v>952420.04999999993</v>
      </c>
      <c r="T13745" s="5">
        <f>Table1[[#This Row],[Fuel Consumption (mmBtu)]]*Table1[[#This Row],[Emission Factor (kg CO2/ mmBtu)]]*10^3</f>
        <v>50535407853</v>
      </c>
      <c r="U13745" s="3">
        <f>Table1[[#This Row],[Emissions (g CO2)]]/(Table1[[#This Row],[Generation (TWh)]]*10^9)</f>
        <v>584.19060000000002</v>
      </c>
    </row>
    <row r="13746" spans="1:21" x14ac:dyDescent="0.35">
      <c r="A13746" t="s">
        <v>29</v>
      </c>
      <c r="B13746" t="s">
        <v>3275</v>
      </c>
      <c r="C13746" t="str">
        <f>SUBSTITUTE(Table1[[#This Row],[Fuel]],", ",",")</f>
        <v>fossil liquids: fuel oil</v>
      </c>
      <c r="D13746" t="s">
        <v>3275</v>
      </c>
      <c r="H13746" t="s">
        <v>3437</v>
      </c>
      <c r="I13746">
        <v>14</v>
      </c>
      <c r="J13746" t="s">
        <v>3446</v>
      </c>
      <c r="K13746" t="s">
        <v>29</v>
      </c>
      <c r="L13746" t="s">
        <v>29</v>
      </c>
      <c r="M13746" t="s">
        <v>29</v>
      </c>
      <c r="N13746">
        <v>12.059319</v>
      </c>
      <c r="O13746">
        <v>24.899160999999999</v>
      </c>
      <c r="P13746" t="s">
        <v>3594</v>
      </c>
      <c r="Q13746" s="3">
        <f>Table1[[#This Row],[Capacity (MW)]]*0.395*8760*10^-6</f>
        <v>4.8442800000000001E-2</v>
      </c>
      <c r="R13746" s="3" cm="1">
        <f t="array" ref="R13746">AVERAGE(VLOOKUP(_xlfn.TEXTSPLIT(Table1[[#This Row],[Fuel (no space after comma)]], ","), FuelList_Final_EF!$A$2:$B$65, 2, FALSE))</f>
        <v>78.106682297772565</v>
      </c>
      <c r="S13746" s="3">
        <f>Table1[[#This Row],[Generation (TWh)]]*10^9*VLOOKUP(Table1[[#This Row],[Turbine/Engine Technology]],Technology_HR!$A$2:$B$11,2,FALSE)*10^-6</f>
        <v>431140.92</v>
      </c>
      <c r="T13746" s="5">
        <f>Table1[[#This Row],[Fuel Consumption (mmBtu)]]*Table1[[#This Row],[Emission Factor (kg CO2/ mmBtu)]]*10^3</f>
        <v>33674986864.009373</v>
      </c>
      <c r="U13746" s="3">
        <f>Table1[[#This Row],[Emissions (g CO2)]]/(Table1[[#This Row],[Generation (TWh)]]*10^9)</f>
        <v>695.14947245017572</v>
      </c>
    </row>
    <row r="13747" spans="1:21" x14ac:dyDescent="0.35">
      <c r="A13747" t="s">
        <v>29</v>
      </c>
      <c r="B13747" t="s">
        <v>3275</v>
      </c>
      <c r="C13747" t="str">
        <f>SUBSTITUTE(Table1[[#This Row],[Fuel]],", ",",")</f>
        <v>fossil liquids: fuel oil</v>
      </c>
      <c r="D13747" t="s">
        <v>3275</v>
      </c>
      <c r="H13747" t="s">
        <v>3437</v>
      </c>
      <c r="I13747">
        <v>1.5</v>
      </c>
      <c r="J13747" t="s">
        <v>3446</v>
      </c>
      <c r="K13747" t="s">
        <v>29</v>
      </c>
      <c r="L13747" t="s">
        <v>29</v>
      </c>
      <c r="M13747" t="s">
        <v>29</v>
      </c>
      <c r="N13747">
        <v>12.059319</v>
      </c>
      <c r="O13747">
        <v>24.899160999999999</v>
      </c>
      <c r="P13747" t="s">
        <v>3594</v>
      </c>
      <c r="Q13747" s="3">
        <f>Table1[[#This Row],[Capacity (MW)]]*0.395*8760*10^-6</f>
        <v>5.1903000000000001E-3</v>
      </c>
      <c r="R13747" s="3" cm="1">
        <f t="array" ref="R13747">AVERAGE(VLOOKUP(_xlfn.TEXTSPLIT(Table1[[#This Row],[Fuel (no space after comma)]], ","), FuelList_Final_EF!$A$2:$B$65, 2, FALSE))</f>
        <v>78.106682297772565</v>
      </c>
      <c r="S13747" s="3">
        <f>Table1[[#This Row],[Generation (TWh)]]*10^9*VLOOKUP(Table1[[#This Row],[Turbine/Engine Technology]],Technology_HR!$A$2:$B$11,2,FALSE)*10^-6</f>
        <v>46193.67</v>
      </c>
      <c r="T13747" s="5">
        <f>Table1[[#This Row],[Fuel Consumption (mmBtu)]]*Table1[[#This Row],[Emission Factor (kg CO2/ mmBtu)]]*10^3</f>
        <v>3608034306.8581476</v>
      </c>
      <c r="U13747" s="3">
        <f>Table1[[#This Row],[Emissions (g CO2)]]/(Table1[[#This Row],[Generation (TWh)]]*10^9)</f>
        <v>695.14947245017584</v>
      </c>
    </row>
    <row r="13748" spans="1:21" x14ac:dyDescent="0.35">
      <c r="A13748" t="s">
        <v>29</v>
      </c>
      <c r="B13748" t="s">
        <v>3239</v>
      </c>
      <c r="C13748" t="str">
        <f>SUBSTITUTE(Table1[[#This Row],[Fuel]],", ",",")</f>
        <v>fossil gas: natural gas</v>
      </c>
      <c r="D13748" t="s">
        <v>3239</v>
      </c>
      <c r="H13748" t="s">
        <v>3436</v>
      </c>
      <c r="I13748">
        <v>20</v>
      </c>
      <c r="J13748" t="s">
        <v>3449</v>
      </c>
      <c r="K13748" t="s">
        <v>29</v>
      </c>
      <c r="L13748" t="s">
        <v>29</v>
      </c>
      <c r="M13748" t="s">
        <v>29</v>
      </c>
      <c r="N13748">
        <v>12.059319</v>
      </c>
      <c r="O13748">
        <v>24.899160999999999</v>
      </c>
      <c r="P13748" t="s">
        <v>3594</v>
      </c>
      <c r="Q13748" s="3">
        <f>Table1[[#This Row],[Capacity (MW)]]*0.395*8760*10^-6</f>
        <v>6.9204000000000002E-2</v>
      </c>
      <c r="R13748" s="3" cm="1">
        <f t="array" ref="R13748">AVERAGE(VLOOKUP(_xlfn.TEXTSPLIT(Table1[[#This Row],[Fuel (no space after comma)]], ","), FuelList_Final_EF!$A$2:$B$65, 2, FALSE))</f>
        <v>53.06</v>
      </c>
      <c r="S13748" s="3">
        <f>Table1[[#This Row],[Generation (TWh)]]*10^9*VLOOKUP(Table1[[#This Row],[Turbine/Engine Technology]],Technology_HR!$A$2:$B$11,2,FALSE)*10^-6</f>
        <v>761936.03999999992</v>
      </c>
      <c r="T13748" s="5">
        <f>Table1[[#This Row],[Fuel Consumption (mmBtu)]]*Table1[[#This Row],[Emission Factor (kg CO2/ mmBtu)]]*10^3</f>
        <v>40428326282.399994</v>
      </c>
      <c r="U13748" s="3">
        <f>Table1[[#This Row],[Emissions (g CO2)]]/(Table1[[#This Row],[Generation (TWh)]]*10^9)</f>
        <v>584.1905999999999</v>
      </c>
    </row>
    <row r="13749" spans="1:21" x14ac:dyDescent="0.35">
      <c r="A13749" t="s">
        <v>29</v>
      </c>
      <c r="B13749" t="s">
        <v>3239</v>
      </c>
      <c r="C13749" t="str">
        <f>SUBSTITUTE(Table1[[#This Row],[Fuel]],", ",",")</f>
        <v>fossil gas: natural gas</v>
      </c>
      <c r="D13749" t="s">
        <v>3239</v>
      </c>
      <c r="H13749" t="s">
        <v>3436</v>
      </c>
      <c r="I13749">
        <v>20</v>
      </c>
      <c r="J13749" t="s">
        <v>3449</v>
      </c>
      <c r="K13749" t="s">
        <v>29</v>
      </c>
      <c r="L13749" t="s">
        <v>29</v>
      </c>
      <c r="M13749" t="s">
        <v>29</v>
      </c>
      <c r="N13749">
        <v>12.059319</v>
      </c>
      <c r="O13749">
        <v>24.899160999999999</v>
      </c>
      <c r="P13749" t="s">
        <v>3594</v>
      </c>
      <c r="Q13749" s="3">
        <f>Table1[[#This Row],[Capacity (MW)]]*0.395*8760*10^-6</f>
        <v>6.9204000000000002E-2</v>
      </c>
      <c r="R13749" s="3" cm="1">
        <f t="array" ref="R13749">AVERAGE(VLOOKUP(_xlfn.TEXTSPLIT(Table1[[#This Row],[Fuel (no space after comma)]], ","), FuelList_Final_EF!$A$2:$B$65, 2, FALSE))</f>
        <v>53.06</v>
      </c>
      <c r="S13749" s="3">
        <f>Table1[[#This Row],[Generation (TWh)]]*10^9*VLOOKUP(Table1[[#This Row],[Turbine/Engine Technology]],Technology_HR!$A$2:$B$11,2,FALSE)*10^-6</f>
        <v>761936.03999999992</v>
      </c>
      <c r="T13749" s="5">
        <f>Table1[[#This Row],[Fuel Consumption (mmBtu)]]*Table1[[#This Row],[Emission Factor (kg CO2/ mmBtu)]]*10^3</f>
        <v>40428326282.399994</v>
      </c>
      <c r="U13749" s="3">
        <f>Table1[[#This Row],[Emissions (g CO2)]]/(Table1[[#This Row],[Generation (TWh)]]*10^9)</f>
        <v>584.1905999999999</v>
      </c>
    </row>
    <row r="13750" spans="1:21" x14ac:dyDescent="0.35">
      <c r="A13750" t="s">
        <v>2269</v>
      </c>
      <c r="B13750" t="s">
        <v>3239</v>
      </c>
      <c r="C13750" t="str">
        <f>SUBSTITUTE(Table1[[#This Row],[Fuel]],", ",",")</f>
        <v>fossil gas: natural gas</v>
      </c>
      <c r="D13750" t="s">
        <v>3239</v>
      </c>
      <c r="H13750" t="s">
        <v>3437</v>
      </c>
      <c r="I13750">
        <v>40</v>
      </c>
      <c r="J13750" t="s">
        <v>3446</v>
      </c>
      <c r="K13750">
        <v>2024</v>
      </c>
      <c r="L13750" t="s">
        <v>29</v>
      </c>
      <c r="M13750" t="s">
        <v>29</v>
      </c>
      <c r="N13750">
        <v>35.035651999999999</v>
      </c>
      <c r="O13750">
        <v>9.4842139999999997</v>
      </c>
      <c r="P13750" t="s">
        <v>3606</v>
      </c>
      <c r="Q13750" s="3">
        <f>Table1[[#This Row],[Capacity (MW)]]*0.395*8760*10^-6</f>
        <v>0.138408</v>
      </c>
      <c r="R13750" s="3" cm="1">
        <f t="array" ref="R13750">AVERAGE(VLOOKUP(_xlfn.TEXTSPLIT(Table1[[#This Row],[Fuel (no space after comma)]], ","), FuelList_Final_EF!$A$2:$B$65, 2, FALSE))</f>
        <v>53.06</v>
      </c>
      <c r="S13750" s="3">
        <f>Table1[[#This Row],[Generation (TWh)]]*10^9*VLOOKUP(Table1[[#This Row],[Turbine/Engine Technology]],Technology_HR!$A$2:$B$11,2,FALSE)*10^-6</f>
        <v>1231831.2</v>
      </c>
      <c r="T13750" s="5">
        <f>Table1[[#This Row],[Fuel Consumption (mmBtu)]]*Table1[[#This Row],[Emission Factor (kg CO2/ mmBtu)]]*10^3</f>
        <v>65360963472</v>
      </c>
      <c r="U13750" s="3">
        <f>Table1[[#This Row],[Emissions (g CO2)]]/(Table1[[#This Row],[Generation (TWh)]]*10^9)</f>
        <v>472.23399999999998</v>
      </c>
    </row>
    <row r="13751" spans="1:21" x14ac:dyDescent="0.35">
      <c r="A13751" t="s">
        <v>83</v>
      </c>
      <c r="B13751" t="s">
        <v>3239</v>
      </c>
      <c r="C13751" t="str">
        <f>SUBSTITUTE(Table1[[#This Row],[Fuel]],", ",",")</f>
        <v>fossil gas: natural gas</v>
      </c>
      <c r="D13751" t="s">
        <v>3239</v>
      </c>
      <c r="H13751" t="s">
        <v>3436</v>
      </c>
      <c r="I13751">
        <v>40</v>
      </c>
      <c r="J13751" t="s">
        <v>3446</v>
      </c>
      <c r="K13751" t="s">
        <v>29</v>
      </c>
      <c r="L13751" t="s">
        <v>29</v>
      </c>
      <c r="M13751" t="s">
        <v>29</v>
      </c>
      <c r="N13751">
        <v>-23.191952000000001</v>
      </c>
      <c r="O13751">
        <v>117.67710599999999</v>
      </c>
      <c r="P13751" t="s">
        <v>3460</v>
      </c>
      <c r="Q13751" s="3">
        <f>Table1[[#This Row],[Capacity (MW)]]*0.395*8760*10^-6</f>
        <v>0.138408</v>
      </c>
      <c r="R13751" s="3" cm="1">
        <f t="array" ref="R13751">AVERAGE(VLOOKUP(_xlfn.TEXTSPLIT(Table1[[#This Row],[Fuel (no space after comma)]], ","), FuelList_Final_EF!$A$2:$B$65, 2, FALSE))</f>
        <v>53.06</v>
      </c>
      <c r="S13751" s="3">
        <f>Table1[[#This Row],[Generation (TWh)]]*10^9*VLOOKUP(Table1[[#This Row],[Turbine/Engine Technology]],Technology_HR!$A$2:$B$11,2,FALSE)*10^-6</f>
        <v>1523872.0799999998</v>
      </c>
      <c r="T13751" s="5">
        <f>Table1[[#This Row],[Fuel Consumption (mmBtu)]]*Table1[[#This Row],[Emission Factor (kg CO2/ mmBtu)]]*10^3</f>
        <v>80856652564.799988</v>
      </c>
      <c r="U13751" s="3">
        <f>Table1[[#This Row],[Emissions (g CO2)]]/(Table1[[#This Row],[Generation (TWh)]]*10^9)</f>
        <v>584.1905999999999</v>
      </c>
    </row>
    <row r="13752" spans="1:21" x14ac:dyDescent="0.35">
      <c r="A13752" t="s">
        <v>83</v>
      </c>
      <c r="B13752" t="s">
        <v>3239</v>
      </c>
      <c r="C13752" t="str">
        <f>SUBSTITUTE(Table1[[#This Row],[Fuel]],", ",",")</f>
        <v>fossil gas: natural gas</v>
      </c>
      <c r="D13752" t="s">
        <v>3239</v>
      </c>
      <c r="H13752" t="s">
        <v>3436</v>
      </c>
      <c r="I13752">
        <v>40</v>
      </c>
      <c r="J13752" t="s">
        <v>3446</v>
      </c>
      <c r="K13752" t="s">
        <v>29</v>
      </c>
      <c r="L13752" t="s">
        <v>29</v>
      </c>
      <c r="M13752" t="s">
        <v>29</v>
      </c>
      <c r="N13752">
        <v>-23.191952000000001</v>
      </c>
      <c r="O13752">
        <v>117.67710599999999</v>
      </c>
      <c r="P13752" t="s">
        <v>3460</v>
      </c>
      <c r="Q13752" s="3">
        <f>Table1[[#This Row],[Capacity (MW)]]*0.395*8760*10^-6</f>
        <v>0.138408</v>
      </c>
      <c r="R13752" s="3" cm="1">
        <f t="array" ref="R13752">AVERAGE(VLOOKUP(_xlfn.TEXTSPLIT(Table1[[#This Row],[Fuel (no space after comma)]], ","), FuelList_Final_EF!$A$2:$B$65, 2, FALSE))</f>
        <v>53.06</v>
      </c>
      <c r="S13752" s="3">
        <f>Table1[[#This Row],[Generation (TWh)]]*10^9*VLOOKUP(Table1[[#This Row],[Turbine/Engine Technology]],Technology_HR!$A$2:$B$11,2,FALSE)*10^-6</f>
        <v>1523872.0799999998</v>
      </c>
      <c r="T13752" s="5">
        <f>Table1[[#This Row],[Fuel Consumption (mmBtu)]]*Table1[[#This Row],[Emission Factor (kg CO2/ mmBtu)]]*10^3</f>
        <v>80856652564.799988</v>
      </c>
      <c r="U13752" s="3">
        <f>Table1[[#This Row],[Emissions (g CO2)]]/(Table1[[#This Row],[Generation (TWh)]]*10^9)</f>
        <v>584.1905999999999</v>
      </c>
    </row>
    <row r="13753" spans="1:21" x14ac:dyDescent="0.35">
      <c r="A13753" t="s">
        <v>83</v>
      </c>
      <c r="B13753" t="s">
        <v>3239</v>
      </c>
      <c r="C13753" t="str">
        <f>SUBSTITUTE(Table1[[#This Row],[Fuel]],", ",",")</f>
        <v>fossil gas: natural gas</v>
      </c>
      <c r="D13753" t="s">
        <v>3239</v>
      </c>
      <c r="H13753" t="s">
        <v>3436</v>
      </c>
      <c r="I13753">
        <v>40</v>
      </c>
      <c r="J13753" t="s">
        <v>3446</v>
      </c>
      <c r="K13753" t="s">
        <v>29</v>
      </c>
      <c r="L13753" t="s">
        <v>29</v>
      </c>
      <c r="M13753" t="s">
        <v>29</v>
      </c>
      <c r="N13753">
        <v>-23.191952000000001</v>
      </c>
      <c r="O13753">
        <v>117.67710599999999</v>
      </c>
      <c r="P13753" t="s">
        <v>3460</v>
      </c>
      <c r="Q13753" s="3">
        <f>Table1[[#This Row],[Capacity (MW)]]*0.395*8760*10^-6</f>
        <v>0.138408</v>
      </c>
      <c r="R13753" s="3" cm="1">
        <f t="array" ref="R13753">AVERAGE(VLOOKUP(_xlfn.TEXTSPLIT(Table1[[#This Row],[Fuel (no space after comma)]], ","), FuelList_Final_EF!$A$2:$B$65, 2, FALSE))</f>
        <v>53.06</v>
      </c>
      <c r="S13753" s="3">
        <f>Table1[[#This Row],[Generation (TWh)]]*10^9*VLOOKUP(Table1[[#This Row],[Turbine/Engine Technology]],Technology_HR!$A$2:$B$11,2,FALSE)*10^-6</f>
        <v>1523872.0799999998</v>
      </c>
      <c r="T13753" s="5">
        <f>Table1[[#This Row],[Fuel Consumption (mmBtu)]]*Table1[[#This Row],[Emission Factor (kg CO2/ mmBtu)]]*10^3</f>
        <v>80856652564.799988</v>
      </c>
      <c r="U13753" s="3">
        <f>Table1[[#This Row],[Emissions (g CO2)]]/(Table1[[#This Row],[Generation (TWh)]]*10^9)</f>
        <v>584.1905999999999</v>
      </c>
    </row>
    <row r="13754" spans="1:21" x14ac:dyDescent="0.35">
      <c r="A13754" t="s">
        <v>1248</v>
      </c>
      <c r="B13754" t="s">
        <v>3239</v>
      </c>
      <c r="C13754" t="str">
        <f>SUBSTITUTE(Table1[[#This Row],[Fuel]],", ",",")</f>
        <v>fossil gas: natural gas</v>
      </c>
      <c r="D13754" t="s">
        <v>3239</v>
      </c>
      <c r="H13754" t="s">
        <v>3436</v>
      </c>
      <c r="I13754">
        <v>25</v>
      </c>
      <c r="J13754" t="s">
        <v>3446</v>
      </c>
      <c r="K13754" t="s">
        <v>29</v>
      </c>
      <c r="L13754" t="s">
        <v>29</v>
      </c>
      <c r="M13754" t="s">
        <v>29</v>
      </c>
      <c r="N13754">
        <v>35.463743000000001</v>
      </c>
      <c r="O13754">
        <v>51.013181000000003</v>
      </c>
      <c r="P13754" t="s">
        <v>3522</v>
      </c>
      <c r="Q13754" s="3">
        <f>Table1[[#This Row],[Capacity (MW)]]*0.395*8760*10^-6</f>
        <v>8.6504999999999999E-2</v>
      </c>
      <c r="R13754" s="3" cm="1">
        <f t="array" ref="R13754">AVERAGE(VLOOKUP(_xlfn.TEXTSPLIT(Table1[[#This Row],[Fuel (no space after comma)]], ","), FuelList_Final_EF!$A$2:$B$65, 2, FALSE))</f>
        <v>53.06</v>
      </c>
      <c r="S13754" s="3">
        <f>Table1[[#This Row],[Generation (TWh)]]*10^9*VLOOKUP(Table1[[#This Row],[Turbine/Engine Technology]],Technology_HR!$A$2:$B$11,2,FALSE)*10^-6</f>
        <v>952420.04999999993</v>
      </c>
      <c r="T13754" s="5">
        <f>Table1[[#This Row],[Fuel Consumption (mmBtu)]]*Table1[[#This Row],[Emission Factor (kg CO2/ mmBtu)]]*10^3</f>
        <v>50535407853</v>
      </c>
      <c r="U13754" s="3">
        <f>Table1[[#This Row],[Emissions (g CO2)]]/(Table1[[#This Row],[Generation (TWh)]]*10^9)</f>
        <v>584.19060000000002</v>
      </c>
    </row>
    <row r="13755" spans="1:21" x14ac:dyDescent="0.35">
      <c r="A13755" t="s">
        <v>1248</v>
      </c>
      <c r="B13755" t="s">
        <v>3239</v>
      </c>
      <c r="C13755" t="str">
        <f>SUBSTITUTE(Table1[[#This Row],[Fuel]],", ",",")</f>
        <v>fossil gas: natural gas</v>
      </c>
      <c r="D13755" t="s">
        <v>3239</v>
      </c>
      <c r="H13755" t="s">
        <v>3436</v>
      </c>
      <c r="I13755">
        <v>25</v>
      </c>
      <c r="J13755" t="s">
        <v>3449</v>
      </c>
      <c r="K13755" t="s">
        <v>29</v>
      </c>
      <c r="L13755" t="s">
        <v>29</v>
      </c>
      <c r="M13755" t="s">
        <v>29</v>
      </c>
      <c r="N13755">
        <v>35.463743000000001</v>
      </c>
      <c r="O13755">
        <v>51.013181000000003</v>
      </c>
      <c r="P13755" t="s">
        <v>3522</v>
      </c>
      <c r="Q13755" s="3">
        <f>Table1[[#This Row],[Capacity (MW)]]*0.395*8760*10^-6</f>
        <v>8.6504999999999999E-2</v>
      </c>
      <c r="R13755" s="3" cm="1">
        <f t="array" ref="R13755">AVERAGE(VLOOKUP(_xlfn.TEXTSPLIT(Table1[[#This Row],[Fuel (no space after comma)]], ","), FuelList_Final_EF!$A$2:$B$65, 2, FALSE))</f>
        <v>53.06</v>
      </c>
      <c r="S13755" s="3">
        <f>Table1[[#This Row],[Generation (TWh)]]*10^9*VLOOKUP(Table1[[#This Row],[Turbine/Engine Technology]],Technology_HR!$A$2:$B$11,2,FALSE)*10^-6</f>
        <v>952420.04999999993</v>
      </c>
      <c r="T13755" s="5">
        <f>Table1[[#This Row],[Fuel Consumption (mmBtu)]]*Table1[[#This Row],[Emission Factor (kg CO2/ mmBtu)]]*10^3</f>
        <v>50535407853</v>
      </c>
      <c r="U13755" s="3">
        <f>Table1[[#This Row],[Emissions (g CO2)]]/(Table1[[#This Row],[Generation (TWh)]]*10^9)</f>
        <v>584.19060000000002</v>
      </c>
    </row>
    <row r="13756" spans="1:21" x14ac:dyDescent="0.35">
      <c r="A13756" t="s">
        <v>3214</v>
      </c>
      <c r="B13756" t="s">
        <v>3239</v>
      </c>
      <c r="C13756" t="str">
        <f>SUBSTITUTE(Table1[[#This Row],[Fuel]],", ",",")</f>
        <v>fossil gas: natural gas</v>
      </c>
      <c r="D13756" t="s">
        <v>3239</v>
      </c>
      <c r="H13756" t="s">
        <v>3436</v>
      </c>
      <c r="I13756">
        <v>30</v>
      </c>
      <c r="J13756" t="s">
        <v>3446</v>
      </c>
      <c r="K13756" t="s">
        <v>29</v>
      </c>
      <c r="L13756" t="s">
        <v>29</v>
      </c>
      <c r="M13756" t="s">
        <v>29</v>
      </c>
      <c r="N13756">
        <v>29.128688</v>
      </c>
      <c r="O13756">
        <v>53.143470999999998</v>
      </c>
      <c r="P13756" t="s">
        <v>3522</v>
      </c>
      <c r="Q13756" s="3">
        <f>Table1[[#This Row],[Capacity (MW)]]*0.395*8760*10^-6</f>
        <v>0.10380600000000001</v>
      </c>
      <c r="R13756" s="3" cm="1">
        <f t="array" ref="R13756">AVERAGE(VLOOKUP(_xlfn.TEXTSPLIT(Table1[[#This Row],[Fuel (no space after comma)]], ","), FuelList_Final_EF!$A$2:$B$65, 2, FALSE))</f>
        <v>53.06</v>
      </c>
      <c r="S13756" s="3">
        <f>Table1[[#This Row],[Generation (TWh)]]*10^9*VLOOKUP(Table1[[#This Row],[Turbine/Engine Technology]],Technology_HR!$A$2:$B$11,2,FALSE)*10^-6</f>
        <v>1142904.0600000003</v>
      </c>
      <c r="T13756" s="5">
        <f>Table1[[#This Row],[Fuel Consumption (mmBtu)]]*Table1[[#This Row],[Emission Factor (kg CO2/ mmBtu)]]*10^3</f>
        <v>60642489423.600021</v>
      </c>
      <c r="U13756" s="3">
        <f>Table1[[#This Row],[Emissions (g CO2)]]/(Table1[[#This Row],[Generation (TWh)]]*10^9)</f>
        <v>584.19060000000013</v>
      </c>
    </row>
    <row r="13757" spans="1:21" x14ac:dyDescent="0.35">
      <c r="A13757" t="s">
        <v>3214</v>
      </c>
      <c r="B13757" t="s">
        <v>3239</v>
      </c>
      <c r="C13757" t="str">
        <f>SUBSTITUTE(Table1[[#This Row],[Fuel]],", ",",")</f>
        <v>fossil gas: natural gas</v>
      </c>
      <c r="D13757" t="s">
        <v>3239</v>
      </c>
      <c r="H13757" t="s">
        <v>3436</v>
      </c>
      <c r="I13757">
        <v>30</v>
      </c>
      <c r="J13757" t="s">
        <v>3446</v>
      </c>
      <c r="K13757" t="s">
        <v>29</v>
      </c>
      <c r="L13757" t="s">
        <v>29</v>
      </c>
      <c r="M13757" t="s">
        <v>29</v>
      </c>
      <c r="N13757">
        <v>29.128688</v>
      </c>
      <c r="O13757">
        <v>53.143470999999998</v>
      </c>
      <c r="P13757" t="s">
        <v>3522</v>
      </c>
      <c r="Q13757" s="3">
        <f>Table1[[#This Row],[Capacity (MW)]]*0.395*8760*10^-6</f>
        <v>0.10380600000000001</v>
      </c>
      <c r="R13757" s="3" cm="1">
        <f t="array" ref="R13757">AVERAGE(VLOOKUP(_xlfn.TEXTSPLIT(Table1[[#This Row],[Fuel (no space after comma)]], ","), FuelList_Final_EF!$A$2:$B$65, 2, FALSE))</f>
        <v>53.06</v>
      </c>
      <c r="S13757" s="3">
        <f>Table1[[#This Row],[Generation (TWh)]]*10^9*VLOOKUP(Table1[[#This Row],[Turbine/Engine Technology]],Technology_HR!$A$2:$B$11,2,FALSE)*10^-6</f>
        <v>1142904.0600000003</v>
      </c>
      <c r="T13757" s="5">
        <f>Table1[[#This Row],[Fuel Consumption (mmBtu)]]*Table1[[#This Row],[Emission Factor (kg CO2/ mmBtu)]]*10^3</f>
        <v>60642489423.600021</v>
      </c>
      <c r="U13757" s="3">
        <f>Table1[[#This Row],[Emissions (g CO2)]]/(Table1[[#This Row],[Generation (TWh)]]*10^9)</f>
        <v>584.19060000000013</v>
      </c>
    </row>
    <row r="13758" spans="1:21" x14ac:dyDescent="0.35">
      <c r="A13758" t="s">
        <v>3214</v>
      </c>
      <c r="B13758" t="s">
        <v>3239</v>
      </c>
      <c r="C13758" t="str">
        <f>SUBSTITUTE(Table1[[#This Row],[Fuel]],", ",",")</f>
        <v>fossil gas: natural gas</v>
      </c>
      <c r="D13758" t="s">
        <v>3239</v>
      </c>
      <c r="H13758" t="s">
        <v>3436</v>
      </c>
      <c r="I13758">
        <v>30</v>
      </c>
      <c r="J13758" t="s">
        <v>3446</v>
      </c>
      <c r="K13758" t="s">
        <v>29</v>
      </c>
      <c r="L13758" t="s">
        <v>29</v>
      </c>
      <c r="M13758" t="s">
        <v>29</v>
      </c>
      <c r="N13758">
        <v>29.128688</v>
      </c>
      <c r="O13758">
        <v>53.143470999999998</v>
      </c>
      <c r="P13758" t="s">
        <v>3522</v>
      </c>
      <c r="Q13758" s="3">
        <f>Table1[[#This Row],[Capacity (MW)]]*0.395*8760*10^-6</f>
        <v>0.10380600000000001</v>
      </c>
      <c r="R13758" s="3" cm="1">
        <f t="array" ref="R13758">AVERAGE(VLOOKUP(_xlfn.TEXTSPLIT(Table1[[#This Row],[Fuel (no space after comma)]], ","), FuelList_Final_EF!$A$2:$B$65, 2, FALSE))</f>
        <v>53.06</v>
      </c>
      <c r="S13758" s="3">
        <f>Table1[[#This Row],[Generation (TWh)]]*10^9*VLOOKUP(Table1[[#This Row],[Turbine/Engine Technology]],Technology_HR!$A$2:$B$11,2,FALSE)*10^-6</f>
        <v>1142904.0600000003</v>
      </c>
      <c r="T13758" s="5">
        <f>Table1[[#This Row],[Fuel Consumption (mmBtu)]]*Table1[[#This Row],[Emission Factor (kg CO2/ mmBtu)]]*10^3</f>
        <v>60642489423.600021</v>
      </c>
      <c r="U13758" s="3">
        <f>Table1[[#This Row],[Emissions (g CO2)]]/(Table1[[#This Row],[Generation (TWh)]]*10^9)</f>
        <v>584.19060000000013</v>
      </c>
    </row>
    <row r="13759" spans="1:21" x14ac:dyDescent="0.35">
      <c r="A13759" t="s">
        <v>3214</v>
      </c>
      <c r="B13759" t="s">
        <v>3239</v>
      </c>
      <c r="C13759" t="str">
        <f>SUBSTITUTE(Table1[[#This Row],[Fuel]],", ",",")</f>
        <v>fossil gas: natural gas</v>
      </c>
      <c r="D13759" t="s">
        <v>3239</v>
      </c>
      <c r="H13759" t="s">
        <v>3436</v>
      </c>
      <c r="I13759">
        <v>30</v>
      </c>
      <c r="J13759" t="s">
        <v>3446</v>
      </c>
      <c r="K13759" t="s">
        <v>29</v>
      </c>
      <c r="L13759" t="s">
        <v>29</v>
      </c>
      <c r="M13759" t="s">
        <v>29</v>
      </c>
      <c r="N13759">
        <v>29.128688</v>
      </c>
      <c r="O13759">
        <v>53.143470999999998</v>
      </c>
      <c r="P13759" t="s">
        <v>3522</v>
      </c>
      <c r="Q13759" s="3">
        <f>Table1[[#This Row],[Capacity (MW)]]*0.395*8760*10^-6</f>
        <v>0.10380600000000001</v>
      </c>
      <c r="R13759" s="3" cm="1">
        <f t="array" ref="R13759">AVERAGE(VLOOKUP(_xlfn.TEXTSPLIT(Table1[[#This Row],[Fuel (no space after comma)]], ","), FuelList_Final_EF!$A$2:$B$65, 2, FALSE))</f>
        <v>53.06</v>
      </c>
      <c r="S13759" s="3">
        <f>Table1[[#This Row],[Generation (TWh)]]*10^9*VLOOKUP(Table1[[#This Row],[Turbine/Engine Technology]],Technology_HR!$A$2:$B$11,2,FALSE)*10^-6</f>
        <v>1142904.0600000003</v>
      </c>
      <c r="T13759" s="5">
        <f>Table1[[#This Row],[Fuel Consumption (mmBtu)]]*Table1[[#This Row],[Emission Factor (kg CO2/ mmBtu)]]*10^3</f>
        <v>60642489423.600021</v>
      </c>
      <c r="U13759" s="3">
        <f>Table1[[#This Row],[Emissions (g CO2)]]/(Table1[[#This Row],[Generation (TWh)]]*10^9)</f>
        <v>584.19060000000013</v>
      </c>
    </row>
    <row r="13760" spans="1:21" x14ac:dyDescent="0.35">
      <c r="A13760" t="s">
        <v>3215</v>
      </c>
      <c r="B13760" t="s">
        <v>3242</v>
      </c>
      <c r="C13760" t="str">
        <f>SUBSTITUTE(Table1[[#This Row],[Fuel]],", ",",")</f>
        <v>fossil gas: lng</v>
      </c>
      <c r="D13760" t="s">
        <v>3242</v>
      </c>
      <c r="H13760" t="s">
        <v>3441</v>
      </c>
      <c r="I13760">
        <v>24</v>
      </c>
      <c r="J13760" t="s">
        <v>3447</v>
      </c>
      <c r="K13760" t="s">
        <v>29</v>
      </c>
      <c r="L13760" t="s">
        <v>29</v>
      </c>
      <c r="M13760" t="s">
        <v>29</v>
      </c>
      <c r="N13760">
        <v>-10.318001000000001</v>
      </c>
      <c r="O13760">
        <v>150.456154</v>
      </c>
      <c r="P13760" t="s">
        <v>3568</v>
      </c>
      <c r="Q13760" s="3">
        <f>Table1[[#This Row],[Capacity (MW)]]*0.395*8760*10^-6</f>
        <v>8.3044800000000002E-2</v>
      </c>
      <c r="R13760" s="3" cm="1">
        <f t="array" ref="R13760">AVERAGE(VLOOKUP(_xlfn.TEXTSPLIT(Table1[[#This Row],[Fuel (no space after comma)]], ","), FuelList_Final_EF!$A$2:$B$65, 2, FALSE))</f>
        <v>67.685819715340017</v>
      </c>
      <c r="S13760" s="3">
        <f>Table1[[#This Row],[Generation (TWh)]]*10^9*VLOOKUP(Table1[[#This Row],[Turbine/Engine Technology]],Technology_HR!$A$2:$B$11,2,FALSE)*10^-6</f>
        <v>626905.19519999996</v>
      </c>
      <c r="T13760" s="5">
        <f>Table1[[#This Row],[Fuel Consumption (mmBtu)]]*Table1[[#This Row],[Emission Factor (kg CO2/ mmBtu)]]*10^3</f>
        <v>42432592020.917236</v>
      </c>
      <c r="U13760" s="3">
        <f>Table1[[#This Row],[Emissions (g CO2)]]/(Table1[[#This Row],[Generation (TWh)]]*10^9)</f>
        <v>510.96025303110173</v>
      </c>
    </row>
    <row r="13761" spans="1:21" x14ac:dyDescent="0.35">
      <c r="A13761" t="s">
        <v>3215</v>
      </c>
      <c r="B13761" t="s">
        <v>3242</v>
      </c>
      <c r="C13761" t="str">
        <f>SUBSTITUTE(Table1[[#This Row],[Fuel]],", ",",")</f>
        <v>fossil gas: lng</v>
      </c>
      <c r="D13761" t="s">
        <v>3242</v>
      </c>
      <c r="H13761" t="s">
        <v>3441</v>
      </c>
      <c r="I13761">
        <v>24</v>
      </c>
      <c r="J13761" t="s">
        <v>3447</v>
      </c>
      <c r="K13761" t="s">
        <v>29</v>
      </c>
      <c r="L13761" t="s">
        <v>29</v>
      </c>
      <c r="M13761" t="s">
        <v>29</v>
      </c>
      <c r="N13761">
        <v>-5.430453</v>
      </c>
      <c r="O13761">
        <v>154.67364900000001</v>
      </c>
      <c r="P13761" t="s">
        <v>3568</v>
      </c>
      <c r="Q13761" s="3">
        <f>Table1[[#This Row],[Capacity (MW)]]*0.395*8760*10^-6</f>
        <v>8.3044800000000002E-2</v>
      </c>
      <c r="R13761" s="3" cm="1">
        <f t="array" ref="R13761">AVERAGE(VLOOKUP(_xlfn.TEXTSPLIT(Table1[[#This Row],[Fuel (no space after comma)]], ","), FuelList_Final_EF!$A$2:$B$65, 2, FALSE))</f>
        <v>67.685819715340017</v>
      </c>
      <c r="S13761" s="3">
        <f>Table1[[#This Row],[Generation (TWh)]]*10^9*VLOOKUP(Table1[[#This Row],[Turbine/Engine Technology]],Technology_HR!$A$2:$B$11,2,FALSE)*10^-6</f>
        <v>626905.19519999996</v>
      </c>
      <c r="T13761" s="5">
        <f>Table1[[#This Row],[Fuel Consumption (mmBtu)]]*Table1[[#This Row],[Emission Factor (kg CO2/ mmBtu)]]*10^3</f>
        <v>42432592020.917236</v>
      </c>
      <c r="U13761" s="3">
        <f>Table1[[#This Row],[Emissions (g CO2)]]/(Table1[[#This Row],[Generation (TWh)]]*10^9)</f>
        <v>510.96025303110173</v>
      </c>
    </row>
    <row r="13762" spans="1:21" x14ac:dyDescent="0.35">
      <c r="A13762" t="s">
        <v>3215</v>
      </c>
      <c r="B13762" t="s">
        <v>3242</v>
      </c>
      <c r="C13762" t="str">
        <f>SUBSTITUTE(Table1[[#This Row],[Fuel]],", ",",")</f>
        <v>fossil gas: lng</v>
      </c>
      <c r="D13762" t="s">
        <v>3242</v>
      </c>
      <c r="H13762" t="s">
        <v>3441</v>
      </c>
      <c r="I13762">
        <v>24</v>
      </c>
      <c r="J13762" t="s">
        <v>3447</v>
      </c>
      <c r="K13762" t="s">
        <v>29</v>
      </c>
      <c r="L13762" t="s">
        <v>29</v>
      </c>
      <c r="M13762" t="s">
        <v>29</v>
      </c>
      <c r="N13762">
        <v>-9.0696359999999991</v>
      </c>
      <c r="O13762">
        <v>143.20721599999999</v>
      </c>
      <c r="P13762" t="s">
        <v>3568</v>
      </c>
      <c r="Q13762" s="3">
        <f>Table1[[#This Row],[Capacity (MW)]]*0.395*8760*10^-6</f>
        <v>8.3044800000000002E-2</v>
      </c>
      <c r="R13762" s="3" cm="1">
        <f t="array" ref="R13762">AVERAGE(VLOOKUP(_xlfn.TEXTSPLIT(Table1[[#This Row],[Fuel (no space after comma)]], ","), FuelList_Final_EF!$A$2:$B$65, 2, FALSE))</f>
        <v>67.685819715340017</v>
      </c>
      <c r="S13762" s="3">
        <f>Table1[[#This Row],[Generation (TWh)]]*10^9*VLOOKUP(Table1[[#This Row],[Turbine/Engine Technology]],Technology_HR!$A$2:$B$11,2,FALSE)*10^-6</f>
        <v>626905.19519999996</v>
      </c>
      <c r="T13762" s="5">
        <f>Table1[[#This Row],[Fuel Consumption (mmBtu)]]*Table1[[#This Row],[Emission Factor (kg CO2/ mmBtu)]]*10^3</f>
        <v>42432592020.917236</v>
      </c>
      <c r="U13762" s="3">
        <f>Table1[[#This Row],[Emissions (g CO2)]]/(Table1[[#This Row],[Generation (TWh)]]*10^9)</f>
        <v>510.96025303110173</v>
      </c>
    </row>
    <row r="13763" spans="1:21" x14ac:dyDescent="0.35">
      <c r="A13763" t="s">
        <v>3215</v>
      </c>
      <c r="B13763" t="s">
        <v>3242</v>
      </c>
      <c r="C13763" t="str">
        <f>SUBSTITUTE(Table1[[#This Row],[Fuel]],", ",",")</f>
        <v>fossil gas: lng</v>
      </c>
      <c r="D13763" t="s">
        <v>3242</v>
      </c>
      <c r="H13763" t="s">
        <v>3441</v>
      </c>
      <c r="I13763">
        <v>24</v>
      </c>
      <c r="J13763" t="s">
        <v>3447</v>
      </c>
      <c r="K13763" t="s">
        <v>29</v>
      </c>
      <c r="L13763" t="s">
        <v>29</v>
      </c>
      <c r="M13763" t="s">
        <v>29</v>
      </c>
      <c r="N13763">
        <v>-7.4120689999999998</v>
      </c>
      <c r="O13763">
        <v>144.24823499999999</v>
      </c>
      <c r="P13763" t="s">
        <v>3568</v>
      </c>
      <c r="Q13763" s="3">
        <f>Table1[[#This Row],[Capacity (MW)]]*0.395*8760*10^-6</f>
        <v>8.3044800000000002E-2</v>
      </c>
      <c r="R13763" s="3" cm="1">
        <f t="array" ref="R13763">AVERAGE(VLOOKUP(_xlfn.TEXTSPLIT(Table1[[#This Row],[Fuel (no space after comma)]], ","), FuelList_Final_EF!$A$2:$B$65, 2, FALSE))</f>
        <v>67.685819715340017</v>
      </c>
      <c r="S13763" s="3">
        <f>Table1[[#This Row],[Generation (TWh)]]*10^9*VLOOKUP(Table1[[#This Row],[Turbine/Engine Technology]],Technology_HR!$A$2:$B$11,2,FALSE)*10^-6</f>
        <v>626905.19519999996</v>
      </c>
      <c r="T13763" s="5">
        <f>Table1[[#This Row],[Fuel Consumption (mmBtu)]]*Table1[[#This Row],[Emission Factor (kg CO2/ mmBtu)]]*10^3</f>
        <v>42432592020.917236</v>
      </c>
      <c r="U13763" s="3">
        <f>Table1[[#This Row],[Emissions (g CO2)]]/(Table1[[#This Row],[Generation (TWh)]]*10^9)</f>
        <v>510.96025303110173</v>
      </c>
    </row>
    <row r="13764" spans="1:21" x14ac:dyDescent="0.35">
      <c r="A13764" t="s">
        <v>3215</v>
      </c>
      <c r="B13764" t="s">
        <v>3242</v>
      </c>
      <c r="C13764" t="str">
        <f>SUBSTITUTE(Table1[[#This Row],[Fuel]],", ",",")</f>
        <v>fossil gas: lng</v>
      </c>
      <c r="D13764" t="s">
        <v>3242</v>
      </c>
      <c r="H13764" t="s">
        <v>3441</v>
      </c>
      <c r="I13764">
        <v>24</v>
      </c>
      <c r="J13764" t="s">
        <v>3447</v>
      </c>
      <c r="K13764" t="s">
        <v>29</v>
      </c>
      <c r="L13764" t="s">
        <v>29</v>
      </c>
      <c r="M13764" t="s">
        <v>29</v>
      </c>
      <c r="N13764">
        <v>-5.5465260000000001</v>
      </c>
      <c r="O13764">
        <v>150.142718</v>
      </c>
      <c r="P13764" t="s">
        <v>3568</v>
      </c>
      <c r="Q13764" s="3">
        <f>Table1[[#This Row],[Capacity (MW)]]*0.395*8760*10^-6</f>
        <v>8.3044800000000002E-2</v>
      </c>
      <c r="R13764" s="3" cm="1">
        <f t="array" ref="R13764">AVERAGE(VLOOKUP(_xlfn.TEXTSPLIT(Table1[[#This Row],[Fuel (no space after comma)]], ","), FuelList_Final_EF!$A$2:$B$65, 2, FALSE))</f>
        <v>67.685819715340017</v>
      </c>
      <c r="S13764" s="3">
        <f>Table1[[#This Row],[Generation (TWh)]]*10^9*VLOOKUP(Table1[[#This Row],[Turbine/Engine Technology]],Technology_HR!$A$2:$B$11,2,FALSE)*10^-6</f>
        <v>626905.19519999996</v>
      </c>
      <c r="T13764" s="5">
        <f>Table1[[#This Row],[Fuel Consumption (mmBtu)]]*Table1[[#This Row],[Emission Factor (kg CO2/ mmBtu)]]*10^3</f>
        <v>42432592020.917236</v>
      </c>
      <c r="U13764" s="3">
        <f>Table1[[#This Row],[Emissions (g CO2)]]/(Table1[[#This Row],[Generation (TWh)]]*10^9)</f>
        <v>510.96025303110173</v>
      </c>
    </row>
    <row r="13765" spans="1:21" x14ac:dyDescent="0.35">
      <c r="A13765" t="s">
        <v>3215</v>
      </c>
      <c r="B13765" t="s">
        <v>3242</v>
      </c>
      <c r="C13765" t="str">
        <f>SUBSTITUTE(Table1[[#This Row],[Fuel]],", ",",")</f>
        <v>fossil gas: lng</v>
      </c>
      <c r="D13765" t="s">
        <v>3242</v>
      </c>
      <c r="H13765" t="s">
        <v>3441</v>
      </c>
      <c r="I13765">
        <v>24</v>
      </c>
      <c r="J13765" t="s">
        <v>3447</v>
      </c>
      <c r="K13765" t="s">
        <v>29</v>
      </c>
      <c r="L13765" t="s">
        <v>29</v>
      </c>
      <c r="M13765" t="s">
        <v>29</v>
      </c>
      <c r="N13765">
        <v>-6.1192820000000001</v>
      </c>
      <c r="O13765">
        <v>141.29624100000001</v>
      </c>
      <c r="P13765" t="s">
        <v>3568</v>
      </c>
      <c r="Q13765" s="3">
        <f>Table1[[#This Row],[Capacity (MW)]]*0.395*8760*10^-6</f>
        <v>8.3044800000000002E-2</v>
      </c>
      <c r="R13765" s="3" cm="1">
        <f t="array" ref="R13765">AVERAGE(VLOOKUP(_xlfn.TEXTSPLIT(Table1[[#This Row],[Fuel (no space after comma)]], ","), FuelList_Final_EF!$A$2:$B$65, 2, FALSE))</f>
        <v>67.685819715340017</v>
      </c>
      <c r="S13765" s="3">
        <f>Table1[[#This Row],[Generation (TWh)]]*10^9*VLOOKUP(Table1[[#This Row],[Turbine/Engine Technology]],Technology_HR!$A$2:$B$11,2,FALSE)*10^-6</f>
        <v>626905.19519999996</v>
      </c>
      <c r="T13765" s="5">
        <f>Table1[[#This Row],[Fuel Consumption (mmBtu)]]*Table1[[#This Row],[Emission Factor (kg CO2/ mmBtu)]]*10^3</f>
        <v>42432592020.917236</v>
      </c>
      <c r="U13765" s="3">
        <f>Table1[[#This Row],[Emissions (g CO2)]]/(Table1[[#This Row],[Generation (TWh)]]*10^9)</f>
        <v>510.96025303110173</v>
      </c>
    </row>
    <row r="13766" spans="1:21" x14ac:dyDescent="0.35">
      <c r="A13766" t="s">
        <v>3215</v>
      </c>
      <c r="B13766" t="s">
        <v>3242</v>
      </c>
      <c r="C13766" t="str">
        <f>SUBSTITUTE(Table1[[#This Row],[Fuel]],", ",",")</f>
        <v>fossil gas: lng</v>
      </c>
      <c r="D13766" t="s">
        <v>3242</v>
      </c>
      <c r="H13766" t="s">
        <v>3441</v>
      </c>
      <c r="I13766">
        <v>24</v>
      </c>
      <c r="J13766" t="s">
        <v>3447</v>
      </c>
      <c r="K13766" t="s">
        <v>29</v>
      </c>
      <c r="L13766" t="s">
        <v>29</v>
      </c>
      <c r="M13766" t="s">
        <v>29</v>
      </c>
      <c r="N13766">
        <v>-6.7362900000000003</v>
      </c>
      <c r="O13766">
        <v>147.01127199999999</v>
      </c>
      <c r="P13766" t="s">
        <v>3568</v>
      </c>
      <c r="Q13766" s="3">
        <f>Table1[[#This Row],[Capacity (MW)]]*0.395*8760*10^-6</f>
        <v>8.3044800000000002E-2</v>
      </c>
      <c r="R13766" s="3" cm="1">
        <f t="array" ref="R13766">AVERAGE(VLOOKUP(_xlfn.TEXTSPLIT(Table1[[#This Row],[Fuel (no space after comma)]], ","), FuelList_Final_EF!$A$2:$B$65, 2, FALSE))</f>
        <v>67.685819715340017</v>
      </c>
      <c r="S13766" s="3">
        <f>Table1[[#This Row],[Generation (TWh)]]*10^9*VLOOKUP(Table1[[#This Row],[Turbine/Engine Technology]],Technology_HR!$A$2:$B$11,2,FALSE)*10^-6</f>
        <v>626905.19519999996</v>
      </c>
      <c r="T13766" s="5">
        <f>Table1[[#This Row],[Fuel Consumption (mmBtu)]]*Table1[[#This Row],[Emission Factor (kg CO2/ mmBtu)]]*10^3</f>
        <v>42432592020.917236</v>
      </c>
      <c r="U13766" s="3">
        <f>Table1[[#This Row],[Emissions (g CO2)]]/(Table1[[#This Row],[Generation (TWh)]]*10^9)</f>
        <v>510.96025303110173</v>
      </c>
    </row>
    <row r="13767" spans="1:21" x14ac:dyDescent="0.35">
      <c r="A13767" t="s">
        <v>3215</v>
      </c>
      <c r="B13767" t="s">
        <v>3242</v>
      </c>
      <c r="C13767" t="str">
        <f>SUBSTITUTE(Table1[[#This Row],[Fuel]],", ",",")</f>
        <v>fossil gas: lng</v>
      </c>
      <c r="D13767" t="s">
        <v>3242</v>
      </c>
      <c r="H13767" t="s">
        <v>3441</v>
      </c>
      <c r="I13767">
        <v>24</v>
      </c>
      <c r="J13767" t="s">
        <v>3447</v>
      </c>
      <c r="K13767" t="s">
        <v>29</v>
      </c>
      <c r="L13767" t="s">
        <v>29</v>
      </c>
      <c r="M13767" t="s">
        <v>29</v>
      </c>
      <c r="N13767">
        <v>-3.1104370000000001</v>
      </c>
      <c r="O13767">
        <v>152.56997899999999</v>
      </c>
      <c r="P13767" t="s">
        <v>3568</v>
      </c>
      <c r="Q13767" s="3">
        <f>Table1[[#This Row],[Capacity (MW)]]*0.395*8760*10^-6</f>
        <v>8.3044800000000002E-2</v>
      </c>
      <c r="R13767" s="3" cm="1">
        <f t="array" ref="R13767">AVERAGE(VLOOKUP(_xlfn.TEXTSPLIT(Table1[[#This Row],[Fuel (no space after comma)]], ","), FuelList_Final_EF!$A$2:$B$65, 2, FALSE))</f>
        <v>67.685819715340017</v>
      </c>
      <c r="S13767" s="3">
        <f>Table1[[#This Row],[Generation (TWh)]]*10^9*VLOOKUP(Table1[[#This Row],[Turbine/Engine Technology]],Technology_HR!$A$2:$B$11,2,FALSE)*10^-6</f>
        <v>626905.19519999996</v>
      </c>
      <c r="T13767" s="5">
        <f>Table1[[#This Row],[Fuel Consumption (mmBtu)]]*Table1[[#This Row],[Emission Factor (kg CO2/ mmBtu)]]*10^3</f>
        <v>42432592020.917236</v>
      </c>
      <c r="U13767" s="3">
        <f>Table1[[#This Row],[Emissions (g CO2)]]/(Table1[[#This Row],[Generation (TWh)]]*10^9)</f>
        <v>510.96025303110173</v>
      </c>
    </row>
    <row r="13768" spans="1:21" x14ac:dyDescent="0.35">
      <c r="A13768" t="s">
        <v>3215</v>
      </c>
      <c r="B13768" t="s">
        <v>3242</v>
      </c>
      <c r="C13768" t="str">
        <f>SUBSTITUTE(Table1[[#This Row],[Fuel]],", ",",")</f>
        <v>fossil gas: lng</v>
      </c>
      <c r="D13768" t="s">
        <v>3242</v>
      </c>
      <c r="H13768" t="s">
        <v>3441</v>
      </c>
      <c r="I13768">
        <v>24</v>
      </c>
      <c r="J13768" t="s">
        <v>3447</v>
      </c>
      <c r="K13768" t="s">
        <v>29</v>
      </c>
      <c r="L13768" t="s">
        <v>29</v>
      </c>
      <c r="M13768" t="s">
        <v>29</v>
      </c>
      <c r="N13768">
        <v>-5.2348520000000001</v>
      </c>
      <c r="O13768">
        <v>145.792135</v>
      </c>
      <c r="P13768" t="s">
        <v>3568</v>
      </c>
      <c r="Q13768" s="3">
        <f>Table1[[#This Row],[Capacity (MW)]]*0.395*8760*10^-6</f>
        <v>8.3044800000000002E-2</v>
      </c>
      <c r="R13768" s="3" cm="1">
        <f t="array" ref="R13768">AVERAGE(VLOOKUP(_xlfn.TEXTSPLIT(Table1[[#This Row],[Fuel (no space after comma)]], ","), FuelList_Final_EF!$A$2:$B$65, 2, FALSE))</f>
        <v>67.685819715340017</v>
      </c>
      <c r="S13768" s="3">
        <f>Table1[[#This Row],[Generation (TWh)]]*10^9*VLOOKUP(Table1[[#This Row],[Turbine/Engine Technology]],Technology_HR!$A$2:$B$11,2,FALSE)*10^-6</f>
        <v>626905.19519999996</v>
      </c>
      <c r="T13768" s="5">
        <f>Table1[[#This Row],[Fuel Consumption (mmBtu)]]*Table1[[#This Row],[Emission Factor (kg CO2/ mmBtu)]]*10^3</f>
        <v>42432592020.917236</v>
      </c>
      <c r="U13768" s="3">
        <f>Table1[[#This Row],[Emissions (g CO2)]]/(Table1[[#This Row],[Generation (TWh)]]*10^9)</f>
        <v>510.96025303110173</v>
      </c>
    </row>
    <row r="13769" spans="1:21" x14ac:dyDescent="0.35">
      <c r="A13769" t="s">
        <v>3215</v>
      </c>
      <c r="B13769" t="s">
        <v>3242</v>
      </c>
      <c r="C13769" t="str">
        <f>SUBSTITUTE(Table1[[#This Row],[Fuel]],", ",",")</f>
        <v>fossil gas: lng</v>
      </c>
      <c r="D13769" t="s">
        <v>3242</v>
      </c>
      <c r="H13769" t="s">
        <v>3441</v>
      </c>
      <c r="I13769">
        <v>24</v>
      </c>
      <c r="J13769" t="s">
        <v>3447</v>
      </c>
      <c r="K13769" t="s">
        <v>29</v>
      </c>
      <c r="L13769" t="s">
        <v>29</v>
      </c>
      <c r="M13769" t="s">
        <v>29</v>
      </c>
      <c r="N13769">
        <v>-2.0271569999999999</v>
      </c>
      <c r="O13769">
        <v>147.02640700000001</v>
      </c>
      <c r="P13769" t="s">
        <v>3568</v>
      </c>
      <c r="Q13769" s="3">
        <f>Table1[[#This Row],[Capacity (MW)]]*0.395*8760*10^-6</f>
        <v>8.3044800000000002E-2</v>
      </c>
      <c r="R13769" s="3" cm="1">
        <f t="array" ref="R13769">AVERAGE(VLOOKUP(_xlfn.TEXTSPLIT(Table1[[#This Row],[Fuel (no space after comma)]], ","), FuelList_Final_EF!$A$2:$B$65, 2, FALSE))</f>
        <v>67.685819715340017</v>
      </c>
      <c r="S13769" s="3">
        <f>Table1[[#This Row],[Generation (TWh)]]*10^9*VLOOKUP(Table1[[#This Row],[Turbine/Engine Technology]],Technology_HR!$A$2:$B$11,2,FALSE)*10^-6</f>
        <v>626905.19519999996</v>
      </c>
      <c r="T13769" s="5">
        <f>Table1[[#This Row],[Fuel Consumption (mmBtu)]]*Table1[[#This Row],[Emission Factor (kg CO2/ mmBtu)]]*10^3</f>
        <v>42432592020.917236</v>
      </c>
      <c r="U13769" s="3">
        <f>Table1[[#This Row],[Emissions (g CO2)]]/(Table1[[#This Row],[Generation (TWh)]]*10^9)</f>
        <v>510.96025303110173</v>
      </c>
    </row>
    <row r="13770" spans="1:21" x14ac:dyDescent="0.35">
      <c r="A13770" t="s">
        <v>3215</v>
      </c>
      <c r="B13770" t="s">
        <v>3242</v>
      </c>
      <c r="C13770" t="str">
        <f>SUBSTITUTE(Table1[[#This Row],[Fuel]],", ",",")</f>
        <v>fossil gas: lng</v>
      </c>
      <c r="D13770" t="s">
        <v>3242</v>
      </c>
      <c r="H13770" t="s">
        <v>3441</v>
      </c>
      <c r="I13770">
        <v>24</v>
      </c>
      <c r="J13770" t="s">
        <v>3447</v>
      </c>
      <c r="K13770" t="s">
        <v>29</v>
      </c>
      <c r="L13770" t="s">
        <v>29</v>
      </c>
      <c r="M13770" t="s">
        <v>29</v>
      </c>
      <c r="N13770">
        <v>-4.2021829999999998</v>
      </c>
      <c r="O13770">
        <v>152.16430700000001</v>
      </c>
      <c r="P13770" t="s">
        <v>3568</v>
      </c>
      <c r="Q13770" s="3">
        <f>Table1[[#This Row],[Capacity (MW)]]*0.395*8760*10^-6</f>
        <v>8.3044800000000002E-2</v>
      </c>
      <c r="R13770" s="3" cm="1">
        <f t="array" ref="R13770">AVERAGE(VLOOKUP(_xlfn.TEXTSPLIT(Table1[[#This Row],[Fuel (no space after comma)]], ","), FuelList_Final_EF!$A$2:$B$65, 2, FALSE))</f>
        <v>67.685819715340017</v>
      </c>
      <c r="S13770" s="3">
        <f>Table1[[#This Row],[Generation (TWh)]]*10^9*VLOOKUP(Table1[[#This Row],[Turbine/Engine Technology]],Technology_HR!$A$2:$B$11,2,FALSE)*10^-6</f>
        <v>626905.19519999996</v>
      </c>
      <c r="T13770" s="5">
        <f>Table1[[#This Row],[Fuel Consumption (mmBtu)]]*Table1[[#This Row],[Emission Factor (kg CO2/ mmBtu)]]*10^3</f>
        <v>42432592020.917236</v>
      </c>
      <c r="U13770" s="3">
        <f>Table1[[#This Row],[Emissions (g CO2)]]/(Table1[[#This Row],[Generation (TWh)]]*10^9)</f>
        <v>510.96025303110173</v>
      </c>
    </row>
    <row r="13771" spans="1:21" x14ac:dyDescent="0.35">
      <c r="A13771" t="s">
        <v>3215</v>
      </c>
      <c r="B13771" t="s">
        <v>3242</v>
      </c>
      <c r="C13771" t="str">
        <f>SUBSTITUTE(Table1[[#This Row],[Fuel]],", ",",")</f>
        <v>fossil gas: lng</v>
      </c>
      <c r="D13771" t="s">
        <v>3242</v>
      </c>
      <c r="H13771" t="s">
        <v>3441</v>
      </c>
      <c r="I13771">
        <v>24</v>
      </c>
      <c r="J13771" t="s">
        <v>3447</v>
      </c>
      <c r="K13771" t="s">
        <v>29</v>
      </c>
      <c r="L13771" t="s">
        <v>29</v>
      </c>
      <c r="M13771" t="s">
        <v>29</v>
      </c>
      <c r="N13771">
        <v>-3.572613</v>
      </c>
      <c r="O13771">
        <v>143.629672</v>
      </c>
      <c r="P13771" t="s">
        <v>3568</v>
      </c>
      <c r="Q13771" s="3">
        <f>Table1[[#This Row],[Capacity (MW)]]*0.395*8760*10^-6</f>
        <v>8.3044800000000002E-2</v>
      </c>
      <c r="R13771" s="3" cm="1">
        <f t="array" ref="R13771">AVERAGE(VLOOKUP(_xlfn.TEXTSPLIT(Table1[[#This Row],[Fuel (no space after comma)]], ","), FuelList_Final_EF!$A$2:$B$65, 2, FALSE))</f>
        <v>67.685819715340017</v>
      </c>
      <c r="S13771" s="3">
        <f>Table1[[#This Row],[Generation (TWh)]]*10^9*VLOOKUP(Table1[[#This Row],[Turbine/Engine Technology]],Technology_HR!$A$2:$B$11,2,FALSE)*10^-6</f>
        <v>626905.19519999996</v>
      </c>
      <c r="T13771" s="5">
        <f>Table1[[#This Row],[Fuel Consumption (mmBtu)]]*Table1[[#This Row],[Emission Factor (kg CO2/ mmBtu)]]*10^3</f>
        <v>42432592020.917236</v>
      </c>
      <c r="U13771" s="3">
        <f>Table1[[#This Row],[Emissions (g CO2)]]/(Table1[[#This Row],[Generation (TWh)]]*10^9)</f>
        <v>510.96025303110173</v>
      </c>
    </row>
    <row r="13772" spans="1:21" x14ac:dyDescent="0.35">
      <c r="A13772" t="s">
        <v>1368</v>
      </c>
      <c r="B13772" t="s">
        <v>3258</v>
      </c>
      <c r="C13772" t="str">
        <f>SUBSTITUTE(Table1[[#This Row],[Fuel]],", ",",")</f>
        <v>fossil liquids: diesel</v>
      </c>
      <c r="D13772" t="s">
        <v>3258</v>
      </c>
      <c r="H13772" t="s">
        <v>3437</v>
      </c>
      <c r="I13772">
        <v>38.4</v>
      </c>
      <c r="J13772" t="s">
        <v>3446</v>
      </c>
      <c r="K13772">
        <v>1994</v>
      </c>
      <c r="L13772" t="s">
        <v>29</v>
      </c>
      <c r="M13772" t="s">
        <v>29</v>
      </c>
      <c r="N13772">
        <v>54.218872572781223</v>
      </c>
      <c r="O13772">
        <v>-4.6997781820831639</v>
      </c>
      <c r="P13772" t="s">
        <v>3525</v>
      </c>
      <c r="Q13772" s="3">
        <f>Table1[[#This Row],[Capacity (MW)]]*0.395*8760*10^-6</f>
        <v>0.13287167999999999</v>
      </c>
      <c r="R13772" s="3" cm="1">
        <f t="array" ref="R13772">AVERAGE(VLOOKUP(_xlfn.TEXTSPLIT(Table1[[#This Row],[Fuel (no space after comma)]], ","), FuelList_Final_EF!$A$2:$B$65, 2, FALSE))</f>
        <v>78.106682297772565</v>
      </c>
      <c r="S13772" s="3">
        <f>Table1[[#This Row],[Generation (TWh)]]*10^9*VLOOKUP(Table1[[#This Row],[Turbine/Engine Technology]],Technology_HR!$A$2:$B$11,2,FALSE)*10^-6</f>
        <v>1182557.9519999998</v>
      </c>
      <c r="T13772" s="5">
        <f>Table1[[#This Row],[Fuel Consumption (mmBtu)]]*Table1[[#This Row],[Emission Factor (kg CO2/ mmBtu)]]*10^3</f>
        <v>92365678255.568558</v>
      </c>
      <c r="U13772" s="3">
        <f>Table1[[#This Row],[Emissions (g CO2)]]/(Table1[[#This Row],[Generation (TWh)]]*10^9)</f>
        <v>695.14947245017572</v>
      </c>
    </row>
    <row r="13773" spans="1:21" x14ac:dyDescent="0.35">
      <c r="A13773" t="s">
        <v>1957</v>
      </c>
      <c r="B13773" t="s">
        <v>3263</v>
      </c>
      <c r="C13773" t="str">
        <f>SUBSTITUTE(Table1[[#This Row],[Fuel]],", ",",")</f>
        <v>fossil gas: natural gas,fossil liquids: heavy fuel oil</v>
      </c>
      <c r="D13773" t="s">
        <v>3239</v>
      </c>
      <c r="E13773" t="s">
        <v>3241</v>
      </c>
      <c r="H13773" t="s">
        <v>3440</v>
      </c>
      <c r="I13773">
        <v>35</v>
      </c>
      <c r="J13773" t="s">
        <v>3446</v>
      </c>
      <c r="K13773">
        <v>1967</v>
      </c>
      <c r="L13773" t="s">
        <v>29</v>
      </c>
      <c r="M13773" t="s">
        <v>29</v>
      </c>
      <c r="N13773">
        <v>58.018928000000002</v>
      </c>
      <c r="O13773">
        <v>55.881863000000003</v>
      </c>
      <c r="P13773" t="s">
        <v>3578</v>
      </c>
      <c r="Q13773" s="3">
        <f>Table1[[#This Row],[Capacity (MW)]]*0.395*8760*10^-6</f>
        <v>0.12110700000000001</v>
      </c>
      <c r="R13773" s="3" cm="1">
        <f t="array" ref="R13773">AVERAGE(VLOOKUP(_xlfn.TEXTSPLIT(Table1[[#This Row],[Fuel (no space after comma)]], ","), FuelList_Final_EF!$A$2:$B$65, 2, FALSE))</f>
        <v>67.331265155508703</v>
      </c>
      <c r="S13773" s="3">
        <f>Table1[[#This Row],[Generation (TWh)]]*10^9*VLOOKUP(Table1[[#This Row],[Turbine/Engine Technology]],Technology_HR!$A$2:$B$11,2,FALSE)*10^-6</f>
        <v>1245585.4949999999</v>
      </c>
      <c r="T13773" s="5">
        <f>Table1[[#This Row],[Fuel Consumption (mmBtu)]]*Table1[[#This Row],[Emission Factor (kg CO2/ mmBtu)]]*10^3</f>
        <v>83866847237.700546</v>
      </c>
      <c r="U13773" s="3">
        <f>Table1[[#This Row],[Emissions (g CO2)]]/(Table1[[#This Row],[Generation (TWh)]]*10^9)</f>
        <v>692.50206212440685</v>
      </c>
    </row>
    <row r="13774" spans="1:21" x14ac:dyDescent="0.35">
      <c r="A13774" t="s">
        <v>1335</v>
      </c>
      <c r="B13774" t="s">
        <v>3239</v>
      </c>
      <c r="C13774" t="str">
        <f>SUBSTITUTE(Table1[[#This Row],[Fuel]],", ",",")</f>
        <v>fossil gas: natural gas</v>
      </c>
      <c r="D13774" t="s">
        <v>3239</v>
      </c>
      <c r="H13774" t="s">
        <v>3436</v>
      </c>
      <c r="I13774">
        <v>20</v>
      </c>
      <c r="J13774" t="s">
        <v>3446</v>
      </c>
      <c r="K13774" t="s">
        <v>29</v>
      </c>
      <c r="L13774" t="s">
        <v>29</v>
      </c>
      <c r="M13774" t="s">
        <v>29</v>
      </c>
      <c r="N13774">
        <v>30.524713999999999</v>
      </c>
      <c r="O13774">
        <v>47.75403</v>
      </c>
      <c r="P13774" t="s">
        <v>3523</v>
      </c>
      <c r="Q13774" s="3">
        <f>Table1[[#This Row],[Capacity (MW)]]*0.395*8760*10^-6</f>
        <v>6.9204000000000002E-2</v>
      </c>
      <c r="R13774" s="3" cm="1">
        <f t="array" ref="R13774">AVERAGE(VLOOKUP(_xlfn.TEXTSPLIT(Table1[[#This Row],[Fuel (no space after comma)]], ","), FuelList_Final_EF!$A$2:$B$65, 2, FALSE))</f>
        <v>53.06</v>
      </c>
      <c r="S13774" s="3">
        <f>Table1[[#This Row],[Generation (TWh)]]*10^9*VLOOKUP(Table1[[#This Row],[Turbine/Engine Technology]],Technology_HR!$A$2:$B$11,2,FALSE)*10^-6</f>
        <v>761936.03999999992</v>
      </c>
      <c r="T13774" s="5">
        <f>Table1[[#This Row],[Fuel Consumption (mmBtu)]]*Table1[[#This Row],[Emission Factor (kg CO2/ mmBtu)]]*10^3</f>
        <v>40428326282.399994</v>
      </c>
      <c r="U13774" s="3">
        <f>Table1[[#This Row],[Emissions (g CO2)]]/(Table1[[#This Row],[Generation (TWh)]]*10^9)</f>
        <v>584.1905999999999</v>
      </c>
    </row>
    <row r="13775" spans="1:21" x14ac:dyDescent="0.35">
      <c r="A13775" t="s">
        <v>1335</v>
      </c>
      <c r="B13775" t="s">
        <v>3239</v>
      </c>
      <c r="C13775" t="str">
        <f>SUBSTITUTE(Table1[[#This Row],[Fuel]],", ",",")</f>
        <v>fossil gas: natural gas</v>
      </c>
      <c r="D13775" t="s">
        <v>3239</v>
      </c>
      <c r="H13775" t="s">
        <v>3436</v>
      </c>
      <c r="I13775">
        <v>20</v>
      </c>
      <c r="J13775" t="s">
        <v>3446</v>
      </c>
      <c r="K13775" t="s">
        <v>29</v>
      </c>
      <c r="L13775" t="s">
        <v>29</v>
      </c>
      <c r="M13775" t="s">
        <v>29</v>
      </c>
      <c r="N13775">
        <v>30.524713999999999</v>
      </c>
      <c r="O13775">
        <v>47.75403</v>
      </c>
      <c r="P13775" t="s">
        <v>3523</v>
      </c>
      <c r="Q13775" s="3">
        <f>Table1[[#This Row],[Capacity (MW)]]*0.395*8760*10^-6</f>
        <v>6.9204000000000002E-2</v>
      </c>
      <c r="R13775" s="3" cm="1">
        <f t="array" ref="R13775">AVERAGE(VLOOKUP(_xlfn.TEXTSPLIT(Table1[[#This Row],[Fuel (no space after comma)]], ","), FuelList_Final_EF!$A$2:$B$65, 2, FALSE))</f>
        <v>53.06</v>
      </c>
      <c r="S13775" s="3">
        <f>Table1[[#This Row],[Generation (TWh)]]*10^9*VLOOKUP(Table1[[#This Row],[Turbine/Engine Technology]],Technology_HR!$A$2:$B$11,2,FALSE)*10^-6</f>
        <v>761936.03999999992</v>
      </c>
      <c r="T13775" s="5">
        <f>Table1[[#This Row],[Fuel Consumption (mmBtu)]]*Table1[[#This Row],[Emission Factor (kg CO2/ mmBtu)]]*10^3</f>
        <v>40428326282.399994</v>
      </c>
      <c r="U13775" s="3">
        <f>Table1[[#This Row],[Emissions (g CO2)]]/(Table1[[#This Row],[Generation (TWh)]]*10^9)</f>
        <v>584.1905999999999</v>
      </c>
    </row>
    <row r="13776" spans="1:21" x14ac:dyDescent="0.35">
      <c r="A13776" t="s">
        <v>1335</v>
      </c>
      <c r="B13776" t="s">
        <v>3239</v>
      </c>
      <c r="C13776" t="str">
        <f>SUBSTITUTE(Table1[[#This Row],[Fuel]],", ",",")</f>
        <v>fossil gas: natural gas</v>
      </c>
      <c r="D13776" t="s">
        <v>3239</v>
      </c>
      <c r="H13776" t="s">
        <v>3436</v>
      </c>
      <c r="I13776">
        <v>20</v>
      </c>
      <c r="J13776" t="s">
        <v>3448</v>
      </c>
      <c r="K13776" t="s">
        <v>29</v>
      </c>
      <c r="L13776" t="s">
        <v>29</v>
      </c>
      <c r="M13776" t="s">
        <v>29</v>
      </c>
      <c r="N13776">
        <v>30.524713999999999</v>
      </c>
      <c r="O13776">
        <v>47.75403</v>
      </c>
      <c r="P13776" t="s">
        <v>3523</v>
      </c>
      <c r="Q13776" s="3">
        <f>Table1[[#This Row],[Capacity (MW)]]*0.395*8760*10^-6</f>
        <v>6.9204000000000002E-2</v>
      </c>
      <c r="R13776" s="3" cm="1">
        <f t="array" ref="R13776">AVERAGE(VLOOKUP(_xlfn.TEXTSPLIT(Table1[[#This Row],[Fuel (no space after comma)]], ","), FuelList_Final_EF!$A$2:$B$65, 2, FALSE))</f>
        <v>53.06</v>
      </c>
      <c r="S13776" s="3">
        <f>Table1[[#This Row],[Generation (TWh)]]*10^9*VLOOKUP(Table1[[#This Row],[Turbine/Engine Technology]],Technology_HR!$A$2:$B$11,2,FALSE)*10^-6</f>
        <v>761936.03999999992</v>
      </c>
      <c r="T13776" s="5">
        <f>Table1[[#This Row],[Fuel Consumption (mmBtu)]]*Table1[[#This Row],[Emission Factor (kg CO2/ mmBtu)]]*10^3</f>
        <v>40428326282.399994</v>
      </c>
      <c r="U13776" s="3">
        <f>Table1[[#This Row],[Emissions (g CO2)]]/(Table1[[#This Row],[Generation (TWh)]]*10^9)</f>
        <v>584.1905999999999</v>
      </c>
    </row>
    <row r="13777" spans="1:21" x14ac:dyDescent="0.35">
      <c r="A13777" t="s">
        <v>1335</v>
      </c>
      <c r="B13777" t="s">
        <v>3239</v>
      </c>
      <c r="C13777" t="str">
        <f>SUBSTITUTE(Table1[[#This Row],[Fuel]],", ",",")</f>
        <v>fossil gas: natural gas</v>
      </c>
      <c r="D13777" t="s">
        <v>3239</v>
      </c>
      <c r="H13777" t="s">
        <v>3436</v>
      </c>
      <c r="I13777">
        <v>20</v>
      </c>
      <c r="J13777" t="s">
        <v>3448</v>
      </c>
      <c r="K13777" t="s">
        <v>29</v>
      </c>
      <c r="L13777" t="s">
        <v>29</v>
      </c>
      <c r="M13777" t="s">
        <v>29</v>
      </c>
      <c r="N13777">
        <v>30.524713999999999</v>
      </c>
      <c r="O13777">
        <v>47.75403</v>
      </c>
      <c r="P13777" t="s">
        <v>3523</v>
      </c>
      <c r="Q13777" s="3">
        <f>Table1[[#This Row],[Capacity (MW)]]*0.395*8760*10^-6</f>
        <v>6.9204000000000002E-2</v>
      </c>
      <c r="R13777" s="3" cm="1">
        <f t="array" ref="R13777">AVERAGE(VLOOKUP(_xlfn.TEXTSPLIT(Table1[[#This Row],[Fuel (no space after comma)]], ","), FuelList_Final_EF!$A$2:$B$65, 2, FALSE))</f>
        <v>53.06</v>
      </c>
      <c r="S13777" s="3">
        <f>Table1[[#This Row],[Generation (TWh)]]*10^9*VLOOKUP(Table1[[#This Row],[Turbine/Engine Technology]],Technology_HR!$A$2:$B$11,2,FALSE)*10^-6</f>
        <v>761936.03999999992</v>
      </c>
      <c r="T13777" s="5">
        <f>Table1[[#This Row],[Fuel Consumption (mmBtu)]]*Table1[[#This Row],[Emission Factor (kg CO2/ mmBtu)]]*10^3</f>
        <v>40428326282.399994</v>
      </c>
      <c r="U13777" s="3">
        <f>Table1[[#This Row],[Emissions (g CO2)]]/(Table1[[#This Row],[Generation (TWh)]]*10^9)</f>
        <v>584.1905999999999</v>
      </c>
    </row>
    <row r="13778" spans="1:21" x14ac:dyDescent="0.35">
      <c r="A13778" t="s">
        <v>932</v>
      </c>
      <c r="B13778" t="s">
        <v>3277</v>
      </c>
      <c r="C13778" t="str">
        <f>SUBSTITUTE(Table1[[#This Row],[Fuel]],", ",",")</f>
        <v>fossil liquids: heavy fuel oil,fossil liquids: diesel</v>
      </c>
      <c r="D13778" t="s">
        <v>3241</v>
      </c>
      <c r="E13778" t="s">
        <v>3258</v>
      </c>
      <c r="H13778" t="s">
        <v>3436</v>
      </c>
      <c r="I13778">
        <v>27</v>
      </c>
      <c r="J13778" t="s">
        <v>3446</v>
      </c>
      <c r="K13778">
        <v>1996</v>
      </c>
      <c r="L13778" t="s">
        <v>29</v>
      </c>
      <c r="M13778" t="s">
        <v>29</v>
      </c>
      <c r="N13778">
        <v>14.59731</v>
      </c>
      <c r="O13778">
        <v>-61.057989999999997</v>
      </c>
      <c r="P13778" t="s">
        <v>3546</v>
      </c>
      <c r="Q13778" s="3">
        <f>Table1[[#This Row],[Capacity (MW)]]*0.395*8760*10^-6</f>
        <v>9.3425400000000006E-2</v>
      </c>
      <c r="R13778" s="3" cm="1">
        <f t="array" ref="R13778">AVERAGE(VLOOKUP(_xlfn.TEXTSPLIT(Table1[[#This Row],[Fuel (no space after comma)]], ","), FuelList_Final_EF!$A$2:$B$65, 2, FALSE))</f>
        <v>79.854606304394977</v>
      </c>
      <c r="S13778" s="3">
        <f>Table1[[#This Row],[Generation (TWh)]]*10^9*VLOOKUP(Table1[[#This Row],[Turbine/Engine Technology]],Technology_HR!$A$2:$B$11,2,FALSE)*10^-6</f>
        <v>1028613.654</v>
      </c>
      <c r="T13778" s="5">
        <f>Table1[[#This Row],[Fuel Consumption (mmBtu)]]*Table1[[#This Row],[Emission Factor (kg CO2/ mmBtu)]]*10^3</f>
        <v>82139538379.495163</v>
      </c>
      <c r="U13778" s="3">
        <f>Table1[[#This Row],[Emissions (g CO2)]]/(Table1[[#This Row],[Generation (TWh)]]*10^9)</f>
        <v>879.19921541138876</v>
      </c>
    </row>
    <row r="13779" spans="1:21" x14ac:dyDescent="0.35">
      <c r="A13779" t="s">
        <v>932</v>
      </c>
      <c r="B13779" t="s">
        <v>3277</v>
      </c>
      <c r="C13779" t="str">
        <f>SUBSTITUTE(Table1[[#This Row],[Fuel]],", ",",")</f>
        <v>fossil liquids: heavy fuel oil,fossil liquids: diesel</v>
      </c>
      <c r="D13779" t="s">
        <v>3241</v>
      </c>
      <c r="E13779" t="s">
        <v>3258</v>
      </c>
      <c r="H13779" t="s">
        <v>3436</v>
      </c>
      <c r="I13779">
        <v>17</v>
      </c>
      <c r="J13779" t="s">
        <v>3446</v>
      </c>
      <c r="K13779">
        <v>1996</v>
      </c>
      <c r="L13779" t="s">
        <v>29</v>
      </c>
      <c r="M13779" t="s">
        <v>29</v>
      </c>
      <c r="N13779">
        <v>14.59731</v>
      </c>
      <c r="O13779">
        <v>-61.057989999999997</v>
      </c>
      <c r="P13779" t="s">
        <v>3546</v>
      </c>
      <c r="Q13779" s="3">
        <f>Table1[[#This Row],[Capacity (MW)]]*0.395*8760*10^-6</f>
        <v>5.8823399999999998E-2</v>
      </c>
      <c r="R13779" s="3" cm="1">
        <f t="array" ref="R13779">AVERAGE(VLOOKUP(_xlfn.TEXTSPLIT(Table1[[#This Row],[Fuel (no space after comma)]], ","), FuelList_Final_EF!$A$2:$B$65, 2, FALSE))</f>
        <v>79.854606304394977</v>
      </c>
      <c r="S13779" s="3">
        <f>Table1[[#This Row],[Generation (TWh)]]*10^9*VLOOKUP(Table1[[#This Row],[Turbine/Engine Technology]],Technology_HR!$A$2:$B$11,2,FALSE)*10^-6</f>
        <v>647645.63399999996</v>
      </c>
      <c r="T13779" s="5">
        <f>Table1[[#This Row],[Fuel Consumption (mmBtu)]]*Table1[[#This Row],[Emission Factor (kg CO2/ mmBtu)]]*10^3</f>
        <v>51717487127.830284</v>
      </c>
      <c r="U13779" s="3">
        <f>Table1[[#This Row],[Emissions (g CO2)]]/(Table1[[#This Row],[Generation (TWh)]]*10^9)</f>
        <v>879.19921541138876</v>
      </c>
    </row>
    <row r="13780" spans="1:21" x14ac:dyDescent="0.35">
      <c r="A13780" t="s">
        <v>80</v>
      </c>
      <c r="B13780" t="s">
        <v>3240</v>
      </c>
      <c r="C13780" t="str">
        <f>SUBSTITUTE(Table1[[#This Row],[Fuel]],", ",",")</f>
        <v>fossil gas: natural gas,fossil liquids: diesel</v>
      </c>
      <c r="D13780" t="s">
        <v>3239</v>
      </c>
      <c r="E13780" t="s">
        <v>3258</v>
      </c>
      <c r="H13780" t="s">
        <v>3436</v>
      </c>
      <c r="I13780">
        <v>42</v>
      </c>
      <c r="J13780" t="s">
        <v>3446</v>
      </c>
      <c r="K13780" t="s">
        <v>29</v>
      </c>
      <c r="L13780" t="s">
        <v>29</v>
      </c>
      <c r="M13780" t="s">
        <v>29</v>
      </c>
      <c r="N13780">
        <v>-20.427851</v>
      </c>
      <c r="O13780">
        <v>118.550257</v>
      </c>
      <c r="P13780" t="s">
        <v>3460</v>
      </c>
      <c r="Q13780" s="3">
        <f>Table1[[#This Row],[Capacity (MW)]]*0.395*8760*10^-6</f>
        <v>0.1453284</v>
      </c>
      <c r="R13780" s="3" cm="1">
        <f t="array" ref="R13780">AVERAGE(VLOOKUP(_xlfn.TEXTSPLIT(Table1[[#This Row],[Fuel (no space after comma)]], ","), FuelList_Final_EF!$A$2:$B$65, 2, FALSE))</f>
        <v>65.583341148886291</v>
      </c>
      <c r="S13780" s="3">
        <f>Table1[[#This Row],[Generation (TWh)]]*10^9*VLOOKUP(Table1[[#This Row],[Turbine/Engine Technology]],Technology_HR!$A$2:$B$11,2,FALSE)*10^-6</f>
        <v>1600065.6839999999</v>
      </c>
      <c r="T13780" s="5">
        <f>Table1[[#This Row],[Fuel Consumption (mmBtu)]]*Table1[[#This Row],[Emission Factor (kg CO2/ mmBtu)]]*10^3</f>
        <v>104937653614.39807</v>
      </c>
      <c r="U13780" s="3">
        <f>Table1[[#This Row],[Emissions (g CO2)]]/(Table1[[#This Row],[Generation (TWh)]]*10^9)</f>
        <v>722.072586049238</v>
      </c>
    </row>
    <row r="13781" spans="1:21" x14ac:dyDescent="0.35">
      <c r="A13781" t="s">
        <v>80</v>
      </c>
      <c r="B13781" t="s">
        <v>3240</v>
      </c>
      <c r="C13781" t="str">
        <f>SUBSTITUTE(Table1[[#This Row],[Fuel]],", ",",")</f>
        <v>fossil gas: natural gas,fossil liquids: diesel</v>
      </c>
      <c r="D13781" t="s">
        <v>3239</v>
      </c>
      <c r="E13781" t="s">
        <v>3258</v>
      </c>
      <c r="H13781" t="s">
        <v>3436</v>
      </c>
      <c r="I13781">
        <v>42</v>
      </c>
      <c r="J13781" t="s">
        <v>3446</v>
      </c>
      <c r="K13781" t="s">
        <v>29</v>
      </c>
      <c r="L13781" t="s">
        <v>29</v>
      </c>
      <c r="M13781" t="s">
        <v>29</v>
      </c>
      <c r="N13781">
        <v>-20.427851</v>
      </c>
      <c r="O13781">
        <v>118.550257</v>
      </c>
      <c r="P13781" t="s">
        <v>3460</v>
      </c>
      <c r="Q13781" s="3">
        <f>Table1[[#This Row],[Capacity (MW)]]*0.395*8760*10^-6</f>
        <v>0.1453284</v>
      </c>
      <c r="R13781" s="3" cm="1">
        <f t="array" ref="R13781">AVERAGE(VLOOKUP(_xlfn.TEXTSPLIT(Table1[[#This Row],[Fuel (no space after comma)]], ","), FuelList_Final_EF!$A$2:$B$65, 2, FALSE))</f>
        <v>65.583341148886291</v>
      </c>
      <c r="S13781" s="3">
        <f>Table1[[#This Row],[Generation (TWh)]]*10^9*VLOOKUP(Table1[[#This Row],[Turbine/Engine Technology]],Technology_HR!$A$2:$B$11,2,FALSE)*10^-6</f>
        <v>1600065.6839999999</v>
      </c>
      <c r="T13781" s="5">
        <f>Table1[[#This Row],[Fuel Consumption (mmBtu)]]*Table1[[#This Row],[Emission Factor (kg CO2/ mmBtu)]]*10^3</f>
        <v>104937653614.39807</v>
      </c>
      <c r="U13781" s="3">
        <f>Table1[[#This Row],[Emissions (g CO2)]]/(Table1[[#This Row],[Generation (TWh)]]*10^9)</f>
        <v>722.072586049238</v>
      </c>
    </row>
    <row r="13782" spans="1:21" x14ac:dyDescent="0.35">
      <c r="A13782" t="s">
        <v>80</v>
      </c>
      <c r="B13782" t="s">
        <v>3240</v>
      </c>
      <c r="C13782" t="str">
        <f>SUBSTITUTE(Table1[[#This Row],[Fuel]],", ",",")</f>
        <v>fossil gas: natural gas,fossil liquids: diesel</v>
      </c>
      <c r="D13782" t="s">
        <v>3239</v>
      </c>
      <c r="E13782" t="s">
        <v>3258</v>
      </c>
      <c r="H13782" t="s">
        <v>3436</v>
      </c>
      <c r="I13782">
        <v>42</v>
      </c>
      <c r="J13782" t="s">
        <v>3446</v>
      </c>
      <c r="K13782" t="s">
        <v>29</v>
      </c>
      <c r="L13782" t="s">
        <v>29</v>
      </c>
      <c r="M13782" t="s">
        <v>29</v>
      </c>
      <c r="N13782">
        <v>-20.427851</v>
      </c>
      <c r="O13782">
        <v>118.550257</v>
      </c>
      <c r="P13782" t="s">
        <v>3460</v>
      </c>
      <c r="Q13782" s="3">
        <f>Table1[[#This Row],[Capacity (MW)]]*0.395*8760*10^-6</f>
        <v>0.1453284</v>
      </c>
      <c r="R13782" s="3" cm="1">
        <f t="array" ref="R13782">AVERAGE(VLOOKUP(_xlfn.TEXTSPLIT(Table1[[#This Row],[Fuel (no space after comma)]], ","), FuelList_Final_EF!$A$2:$B$65, 2, FALSE))</f>
        <v>65.583341148886291</v>
      </c>
      <c r="S13782" s="3">
        <f>Table1[[#This Row],[Generation (TWh)]]*10^9*VLOOKUP(Table1[[#This Row],[Turbine/Engine Technology]],Technology_HR!$A$2:$B$11,2,FALSE)*10^-6</f>
        <v>1600065.6839999999</v>
      </c>
      <c r="T13782" s="5">
        <f>Table1[[#This Row],[Fuel Consumption (mmBtu)]]*Table1[[#This Row],[Emission Factor (kg CO2/ mmBtu)]]*10^3</f>
        <v>104937653614.39807</v>
      </c>
      <c r="U13782" s="3">
        <f>Table1[[#This Row],[Emissions (g CO2)]]/(Table1[[#This Row],[Generation (TWh)]]*10^9)</f>
        <v>722.072586049238</v>
      </c>
    </row>
    <row r="13783" spans="1:21" x14ac:dyDescent="0.35">
      <c r="A13783" t="s">
        <v>80</v>
      </c>
      <c r="B13783" t="s">
        <v>3240</v>
      </c>
      <c r="C13783" t="str">
        <f>SUBSTITUTE(Table1[[#This Row],[Fuel]],", ",",")</f>
        <v>fossil gas: natural gas,fossil liquids: diesel</v>
      </c>
      <c r="D13783" t="s">
        <v>3239</v>
      </c>
      <c r="E13783" t="s">
        <v>3258</v>
      </c>
      <c r="H13783" t="s">
        <v>3436</v>
      </c>
      <c r="I13783">
        <v>42</v>
      </c>
      <c r="J13783" t="s">
        <v>3446</v>
      </c>
      <c r="K13783" t="s">
        <v>29</v>
      </c>
      <c r="L13783" t="s">
        <v>29</v>
      </c>
      <c r="M13783" t="s">
        <v>29</v>
      </c>
      <c r="N13783">
        <v>-20.427851</v>
      </c>
      <c r="O13783">
        <v>118.550257</v>
      </c>
      <c r="P13783" t="s">
        <v>3460</v>
      </c>
      <c r="Q13783" s="3">
        <f>Table1[[#This Row],[Capacity (MW)]]*0.395*8760*10^-6</f>
        <v>0.1453284</v>
      </c>
      <c r="R13783" s="3" cm="1">
        <f t="array" ref="R13783">AVERAGE(VLOOKUP(_xlfn.TEXTSPLIT(Table1[[#This Row],[Fuel (no space after comma)]], ","), FuelList_Final_EF!$A$2:$B$65, 2, FALSE))</f>
        <v>65.583341148886291</v>
      </c>
      <c r="S13783" s="3">
        <f>Table1[[#This Row],[Generation (TWh)]]*10^9*VLOOKUP(Table1[[#This Row],[Turbine/Engine Technology]],Technology_HR!$A$2:$B$11,2,FALSE)*10^-6</f>
        <v>1600065.6839999999</v>
      </c>
      <c r="T13783" s="5">
        <f>Table1[[#This Row],[Fuel Consumption (mmBtu)]]*Table1[[#This Row],[Emission Factor (kg CO2/ mmBtu)]]*10^3</f>
        <v>104937653614.39807</v>
      </c>
      <c r="U13783" s="3">
        <f>Table1[[#This Row],[Emissions (g CO2)]]/(Table1[[#This Row],[Generation (TWh)]]*10^9)</f>
        <v>722.072586049238</v>
      </c>
    </row>
    <row r="13784" spans="1:21" x14ac:dyDescent="0.35">
      <c r="A13784" t="s">
        <v>80</v>
      </c>
      <c r="B13784" t="s">
        <v>3240</v>
      </c>
      <c r="C13784" t="str">
        <f>SUBSTITUTE(Table1[[#This Row],[Fuel]],", ",",")</f>
        <v>fossil gas: natural gas,fossil liquids: diesel</v>
      </c>
      <c r="D13784" t="s">
        <v>3239</v>
      </c>
      <c r="E13784" t="s">
        <v>3258</v>
      </c>
      <c r="H13784" t="s">
        <v>3436</v>
      </c>
      <c r="I13784">
        <v>42</v>
      </c>
      <c r="J13784" t="s">
        <v>3446</v>
      </c>
      <c r="K13784" t="s">
        <v>29</v>
      </c>
      <c r="L13784" t="s">
        <v>29</v>
      </c>
      <c r="M13784" t="s">
        <v>29</v>
      </c>
      <c r="N13784">
        <v>-20.427851</v>
      </c>
      <c r="O13784">
        <v>118.550257</v>
      </c>
      <c r="P13784" t="s">
        <v>3460</v>
      </c>
      <c r="Q13784" s="3">
        <f>Table1[[#This Row],[Capacity (MW)]]*0.395*8760*10^-6</f>
        <v>0.1453284</v>
      </c>
      <c r="R13784" s="3" cm="1">
        <f t="array" ref="R13784">AVERAGE(VLOOKUP(_xlfn.TEXTSPLIT(Table1[[#This Row],[Fuel (no space after comma)]], ","), FuelList_Final_EF!$A$2:$B$65, 2, FALSE))</f>
        <v>65.583341148886291</v>
      </c>
      <c r="S13784" s="3">
        <f>Table1[[#This Row],[Generation (TWh)]]*10^9*VLOOKUP(Table1[[#This Row],[Turbine/Engine Technology]],Technology_HR!$A$2:$B$11,2,FALSE)*10^-6</f>
        <v>1600065.6839999999</v>
      </c>
      <c r="T13784" s="5">
        <f>Table1[[#This Row],[Fuel Consumption (mmBtu)]]*Table1[[#This Row],[Emission Factor (kg CO2/ mmBtu)]]*10^3</f>
        <v>104937653614.39807</v>
      </c>
      <c r="U13784" s="3">
        <f>Table1[[#This Row],[Emissions (g CO2)]]/(Table1[[#This Row],[Generation (TWh)]]*10^9)</f>
        <v>722.072586049238</v>
      </c>
    </row>
    <row r="13785" spans="1:21" x14ac:dyDescent="0.35">
      <c r="A13785" t="s">
        <v>3216</v>
      </c>
      <c r="B13785" t="s">
        <v>3242</v>
      </c>
      <c r="C13785" t="str">
        <f>SUBSTITUTE(Table1[[#This Row],[Fuel]],", ",",")</f>
        <v>fossil gas: lng</v>
      </c>
      <c r="D13785" t="s">
        <v>3242</v>
      </c>
      <c r="H13785" t="s">
        <v>3436</v>
      </c>
      <c r="I13785">
        <v>10</v>
      </c>
      <c r="J13785" t="s">
        <v>3446</v>
      </c>
      <c r="K13785">
        <v>2019</v>
      </c>
      <c r="L13785" t="s">
        <v>29</v>
      </c>
      <c r="M13785" t="s">
        <v>29</v>
      </c>
      <c r="N13785">
        <v>-9.3219499999999993</v>
      </c>
      <c r="O13785">
        <v>147.04360399999999</v>
      </c>
      <c r="P13785" t="s">
        <v>3568</v>
      </c>
      <c r="Q13785" s="3">
        <f>Table1[[#This Row],[Capacity (MW)]]*0.395*8760*10^-6</f>
        <v>3.4602000000000001E-2</v>
      </c>
      <c r="R13785" s="3" cm="1">
        <f t="array" ref="R13785">AVERAGE(VLOOKUP(_xlfn.TEXTSPLIT(Table1[[#This Row],[Fuel (no space after comma)]], ","), FuelList_Final_EF!$A$2:$B$65, 2, FALSE))</f>
        <v>67.685819715340017</v>
      </c>
      <c r="S13785" s="3">
        <f>Table1[[#This Row],[Generation (TWh)]]*10^9*VLOOKUP(Table1[[#This Row],[Turbine/Engine Technology]],Technology_HR!$A$2:$B$11,2,FALSE)*10^-6</f>
        <v>380968.01999999996</v>
      </c>
      <c r="T13785" s="5">
        <f>Table1[[#This Row],[Fuel Consumption (mmBtu)]]*Table1[[#This Row],[Emission Factor (kg CO2/ mmBtu)]]*10^3</f>
        <v>25786132719.030048</v>
      </c>
      <c r="U13785" s="3">
        <f>Table1[[#This Row],[Emissions (g CO2)]]/(Table1[[#This Row],[Generation (TWh)]]*10^9)</f>
        <v>745.22087506589355</v>
      </c>
    </row>
    <row r="13786" spans="1:21" x14ac:dyDescent="0.35">
      <c r="A13786" t="s">
        <v>3216</v>
      </c>
      <c r="B13786" t="s">
        <v>3242</v>
      </c>
      <c r="C13786" t="str">
        <f>SUBSTITUTE(Table1[[#This Row],[Fuel]],", ",",")</f>
        <v>fossil gas: lng</v>
      </c>
      <c r="D13786" t="s">
        <v>3242</v>
      </c>
      <c r="H13786" t="s">
        <v>3436</v>
      </c>
      <c r="I13786">
        <v>10</v>
      </c>
      <c r="J13786" t="s">
        <v>3446</v>
      </c>
      <c r="K13786">
        <v>2019</v>
      </c>
      <c r="L13786" t="s">
        <v>29</v>
      </c>
      <c r="M13786" t="s">
        <v>29</v>
      </c>
      <c r="N13786">
        <v>-9.3219499999999993</v>
      </c>
      <c r="O13786">
        <v>147.04360399999999</v>
      </c>
      <c r="P13786" t="s">
        <v>3568</v>
      </c>
      <c r="Q13786" s="3">
        <f>Table1[[#This Row],[Capacity (MW)]]*0.395*8760*10^-6</f>
        <v>3.4602000000000001E-2</v>
      </c>
      <c r="R13786" s="3" cm="1">
        <f t="array" ref="R13786">AVERAGE(VLOOKUP(_xlfn.TEXTSPLIT(Table1[[#This Row],[Fuel (no space after comma)]], ","), FuelList_Final_EF!$A$2:$B$65, 2, FALSE))</f>
        <v>67.685819715340017</v>
      </c>
      <c r="S13786" s="3">
        <f>Table1[[#This Row],[Generation (TWh)]]*10^9*VLOOKUP(Table1[[#This Row],[Turbine/Engine Technology]],Technology_HR!$A$2:$B$11,2,FALSE)*10^-6</f>
        <v>380968.01999999996</v>
      </c>
      <c r="T13786" s="5">
        <f>Table1[[#This Row],[Fuel Consumption (mmBtu)]]*Table1[[#This Row],[Emission Factor (kg CO2/ mmBtu)]]*10^3</f>
        <v>25786132719.030048</v>
      </c>
      <c r="U13786" s="3">
        <f>Table1[[#This Row],[Emissions (g CO2)]]/(Table1[[#This Row],[Generation (TWh)]]*10^9)</f>
        <v>745.22087506589355</v>
      </c>
    </row>
    <row r="13787" spans="1:21" x14ac:dyDescent="0.35">
      <c r="A13787" t="s">
        <v>3216</v>
      </c>
      <c r="B13787" t="s">
        <v>3242</v>
      </c>
      <c r="C13787" t="str">
        <f>SUBSTITUTE(Table1[[#This Row],[Fuel]],", ",",")</f>
        <v>fossil gas: lng</v>
      </c>
      <c r="D13787" t="s">
        <v>3242</v>
      </c>
      <c r="H13787" t="s">
        <v>3436</v>
      </c>
      <c r="I13787">
        <v>10</v>
      </c>
      <c r="J13787" t="s">
        <v>3446</v>
      </c>
      <c r="K13787">
        <v>2019</v>
      </c>
      <c r="L13787" t="s">
        <v>29</v>
      </c>
      <c r="M13787" t="s">
        <v>29</v>
      </c>
      <c r="N13787">
        <v>-9.3219499999999993</v>
      </c>
      <c r="O13787">
        <v>147.04360399999999</v>
      </c>
      <c r="P13787" t="s">
        <v>3568</v>
      </c>
      <c r="Q13787" s="3">
        <f>Table1[[#This Row],[Capacity (MW)]]*0.395*8760*10^-6</f>
        <v>3.4602000000000001E-2</v>
      </c>
      <c r="R13787" s="3" cm="1">
        <f t="array" ref="R13787">AVERAGE(VLOOKUP(_xlfn.TEXTSPLIT(Table1[[#This Row],[Fuel (no space after comma)]], ","), FuelList_Final_EF!$A$2:$B$65, 2, FALSE))</f>
        <v>67.685819715340017</v>
      </c>
      <c r="S13787" s="3">
        <f>Table1[[#This Row],[Generation (TWh)]]*10^9*VLOOKUP(Table1[[#This Row],[Turbine/Engine Technology]],Technology_HR!$A$2:$B$11,2,FALSE)*10^-6</f>
        <v>380968.01999999996</v>
      </c>
      <c r="T13787" s="5">
        <f>Table1[[#This Row],[Fuel Consumption (mmBtu)]]*Table1[[#This Row],[Emission Factor (kg CO2/ mmBtu)]]*10^3</f>
        <v>25786132719.030048</v>
      </c>
      <c r="U13787" s="3">
        <f>Table1[[#This Row],[Emissions (g CO2)]]/(Table1[[#This Row],[Generation (TWh)]]*10^9)</f>
        <v>745.22087506589355</v>
      </c>
    </row>
    <row r="13788" spans="1:21" x14ac:dyDescent="0.35">
      <c r="A13788" t="s">
        <v>3216</v>
      </c>
      <c r="B13788" t="s">
        <v>3242</v>
      </c>
      <c r="C13788" t="str">
        <f>SUBSTITUTE(Table1[[#This Row],[Fuel]],", ",",")</f>
        <v>fossil gas: lng</v>
      </c>
      <c r="D13788" t="s">
        <v>3242</v>
      </c>
      <c r="H13788" t="s">
        <v>3436</v>
      </c>
      <c r="I13788">
        <v>10</v>
      </c>
      <c r="J13788" t="s">
        <v>3446</v>
      </c>
      <c r="K13788">
        <v>2019</v>
      </c>
      <c r="L13788" t="s">
        <v>29</v>
      </c>
      <c r="M13788" t="s">
        <v>29</v>
      </c>
      <c r="N13788">
        <v>-9.3219499999999993</v>
      </c>
      <c r="O13788">
        <v>147.04360399999999</v>
      </c>
      <c r="P13788" t="s">
        <v>3568</v>
      </c>
      <c r="Q13788" s="3">
        <f>Table1[[#This Row],[Capacity (MW)]]*0.395*8760*10^-6</f>
        <v>3.4602000000000001E-2</v>
      </c>
      <c r="R13788" s="3" cm="1">
        <f t="array" ref="R13788">AVERAGE(VLOOKUP(_xlfn.TEXTSPLIT(Table1[[#This Row],[Fuel (no space after comma)]], ","), FuelList_Final_EF!$A$2:$B$65, 2, FALSE))</f>
        <v>67.685819715340017</v>
      </c>
      <c r="S13788" s="3">
        <f>Table1[[#This Row],[Generation (TWh)]]*10^9*VLOOKUP(Table1[[#This Row],[Turbine/Engine Technology]],Technology_HR!$A$2:$B$11,2,FALSE)*10^-6</f>
        <v>380968.01999999996</v>
      </c>
      <c r="T13788" s="5">
        <f>Table1[[#This Row],[Fuel Consumption (mmBtu)]]*Table1[[#This Row],[Emission Factor (kg CO2/ mmBtu)]]*10^3</f>
        <v>25786132719.030048</v>
      </c>
      <c r="U13788" s="3">
        <f>Table1[[#This Row],[Emissions (g CO2)]]/(Table1[[#This Row],[Generation (TWh)]]*10^9)</f>
        <v>745.22087506589355</v>
      </c>
    </row>
    <row r="13789" spans="1:21" x14ac:dyDescent="0.35">
      <c r="A13789" t="s">
        <v>3216</v>
      </c>
      <c r="B13789" t="s">
        <v>3242</v>
      </c>
      <c r="C13789" t="str">
        <f>SUBSTITUTE(Table1[[#This Row],[Fuel]],", ",",")</f>
        <v>fossil gas: lng</v>
      </c>
      <c r="D13789" t="s">
        <v>3242</v>
      </c>
      <c r="H13789" t="s">
        <v>3436</v>
      </c>
      <c r="I13789">
        <v>10</v>
      </c>
      <c r="J13789" t="s">
        <v>3446</v>
      </c>
      <c r="K13789">
        <v>2019</v>
      </c>
      <c r="L13789" t="s">
        <v>29</v>
      </c>
      <c r="M13789" t="s">
        <v>29</v>
      </c>
      <c r="N13789">
        <v>-9.3219499999999993</v>
      </c>
      <c r="O13789">
        <v>147.04360399999999</v>
      </c>
      <c r="P13789" t="s">
        <v>3568</v>
      </c>
      <c r="Q13789" s="3">
        <f>Table1[[#This Row],[Capacity (MW)]]*0.395*8760*10^-6</f>
        <v>3.4602000000000001E-2</v>
      </c>
      <c r="R13789" s="3" cm="1">
        <f t="array" ref="R13789">AVERAGE(VLOOKUP(_xlfn.TEXTSPLIT(Table1[[#This Row],[Fuel (no space after comma)]], ","), FuelList_Final_EF!$A$2:$B$65, 2, FALSE))</f>
        <v>67.685819715340017</v>
      </c>
      <c r="S13789" s="3">
        <f>Table1[[#This Row],[Generation (TWh)]]*10^9*VLOOKUP(Table1[[#This Row],[Turbine/Engine Technology]],Technology_HR!$A$2:$B$11,2,FALSE)*10^-6</f>
        <v>380968.01999999996</v>
      </c>
      <c r="T13789" s="5">
        <f>Table1[[#This Row],[Fuel Consumption (mmBtu)]]*Table1[[#This Row],[Emission Factor (kg CO2/ mmBtu)]]*10^3</f>
        <v>25786132719.030048</v>
      </c>
      <c r="U13789" s="3">
        <f>Table1[[#This Row],[Emissions (g CO2)]]/(Table1[[#This Row],[Generation (TWh)]]*10^9)</f>
        <v>745.22087506589355</v>
      </c>
    </row>
    <row r="13790" spans="1:21" x14ac:dyDescent="0.35">
      <c r="A13790" t="s">
        <v>3216</v>
      </c>
      <c r="B13790" t="s">
        <v>3242</v>
      </c>
      <c r="C13790" t="str">
        <f>SUBSTITUTE(Table1[[#This Row],[Fuel]],", ",",")</f>
        <v>fossil gas: lng</v>
      </c>
      <c r="D13790" t="s">
        <v>3242</v>
      </c>
      <c r="H13790" t="s">
        <v>3436</v>
      </c>
      <c r="I13790">
        <v>10</v>
      </c>
      <c r="J13790" t="s">
        <v>3446</v>
      </c>
      <c r="K13790">
        <v>2019</v>
      </c>
      <c r="L13790" t="s">
        <v>29</v>
      </c>
      <c r="M13790" t="s">
        <v>29</v>
      </c>
      <c r="N13790">
        <v>-9.3219499999999993</v>
      </c>
      <c r="O13790">
        <v>147.04360399999999</v>
      </c>
      <c r="P13790" t="s">
        <v>3568</v>
      </c>
      <c r="Q13790" s="3">
        <f>Table1[[#This Row],[Capacity (MW)]]*0.395*8760*10^-6</f>
        <v>3.4602000000000001E-2</v>
      </c>
      <c r="R13790" s="3" cm="1">
        <f t="array" ref="R13790">AVERAGE(VLOOKUP(_xlfn.TEXTSPLIT(Table1[[#This Row],[Fuel (no space after comma)]], ","), FuelList_Final_EF!$A$2:$B$65, 2, FALSE))</f>
        <v>67.685819715340017</v>
      </c>
      <c r="S13790" s="3">
        <f>Table1[[#This Row],[Generation (TWh)]]*10^9*VLOOKUP(Table1[[#This Row],[Turbine/Engine Technology]],Technology_HR!$A$2:$B$11,2,FALSE)*10^-6</f>
        <v>380968.01999999996</v>
      </c>
      <c r="T13790" s="5">
        <f>Table1[[#This Row],[Fuel Consumption (mmBtu)]]*Table1[[#This Row],[Emission Factor (kg CO2/ mmBtu)]]*10^3</f>
        <v>25786132719.030048</v>
      </c>
      <c r="U13790" s="3">
        <f>Table1[[#This Row],[Emissions (g CO2)]]/(Table1[[#This Row],[Generation (TWh)]]*10^9)</f>
        <v>745.22087506589355</v>
      </c>
    </row>
    <row r="13791" spans="1:21" x14ac:dyDescent="0.35">
      <c r="A13791" t="s">
        <v>19</v>
      </c>
      <c r="B13791" t="s">
        <v>3239</v>
      </c>
      <c r="C13791" t="str">
        <f>SUBSTITUTE(Table1[[#This Row],[Fuel]],", ",",")</f>
        <v>fossil gas: natural gas</v>
      </c>
      <c r="D13791" t="s">
        <v>3239</v>
      </c>
      <c r="H13791" t="s">
        <v>59</v>
      </c>
      <c r="I13791">
        <v>40</v>
      </c>
      <c r="J13791" t="s">
        <v>3446</v>
      </c>
      <c r="K13791" t="s">
        <v>29</v>
      </c>
      <c r="L13791" t="s">
        <v>29</v>
      </c>
      <c r="M13791" t="s">
        <v>29</v>
      </c>
      <c r="N13791">
        <v>36.76632</v>
      </c>
      <c r="O13791">
        <v>3.0597129999999999</v>
      </c>
      <c r="P13791" t="s">
        <v>3455</v>
      </c>
      <c r="Q13791" s="3">
        <f>Table1[[#This Row],[Capacity (MW)]]*0.395*8760*10^-6</f>
        <v>0.138408</v>
      </c>
      <c r="R13791" s="3" cm="1">
        <f t="array" ref="R13791">AVERAGE(VLOOKUP(_xlfn.TEXTSPLIT(Table1[[#This Row],[Fuel (no space after comma)]], ","), FuelList_Final_EF!$A$2:$B$65, 2, FALSE))</f>
        <v>53.06</v>
      </c>
      <c r="S13791" s="3">
        <f>Table1[[#This Row],[Generation (TWh)]]*10^9*VLOOKUP(Table1[[#This Row],[Turbine/Engine Technology]],Technology_HR!$A$2:$B$11,2,FALSE)*10^-6</f>
        <v>1148163.564</v>
      </c>
      <c r="T13791" s="5">
        <f>Table1[[#This Row],[Fuel Consumption (mmBtu)]]*Table1[[#This Row],[Emission Factor (kg CO2/ mmBtu)]]*10^3</f>
        <v>60921558705.840004</v>
      </c>
      <c r="U13791" s="3">
        <f>Table1[[#This Row],[Emissions (g CO2)]]/(Table1[[#This Row],[Generation (TWh)]]*10^9)</f>
        <v>440.15923000000004</v>
      </c>
    </row>
    <row r="13792" spans="1:21" x14ac:dyDescent="0.35">
      <c r="A13792" t="s">
        <v>19</v>
      </c>
      <c r="B13792" t="s">
        <v>3239</v>
      </c>
      <c r="C13792" t="str">
        <f>SUBSTITUTE(Table1[[#This Row],[Fuel]],", ",",")</f>
        <v>fossil gas: natural gas</v>
      </c>
      <c r="D13792" t="s">
        <v>3239</v>
      </c>
      <c r="H13792" t="s">
        <v>59</v>
      </c>
      <c r="I13792">
        <v>40</v>
      </c>
      <c r="J13792" t="s">
        <v>3446</v>
      </c>
      <c r="K13792" t="s">
        <v>29</v>
      </c>
      <c r="L13792" t="s">
        <v>29</v>
      </c>
      <c r="M13792" t="s">
        <v>29</v>
      </c>
      <c r="N13792">
        <v>36.76632</v>
      </c>
      <c r="O13792">
        <v>3.0597129999999999</v>
      </c>
      <c r="P13792" t="s">
        <v>3455</v>
      </c>
      <c r="Q13792" s="3">
        <f>Table1[[#This Row],[Capacity (MW)]]*0.395*8760*10^-6</f>
        <v>0.138408</v>
      </c>
      <c r="R13792" s="3" cm="1">
        <f t="array" ref="R13792">AVERAGE(VLOOKUP(_xlfn.TEXTSPLIT(Table1[[#This Row],[Fuel (no space after comma)]], ","), FuelList_Final_EF!$A$2:$B$65, 2, FALSE))</f>
        <v>53.06</v>
      </c>
      <c r="S13792" s="3">
        <f>Table1[[#This Row],[Generation (TWh)]]*10^9*VLOOKUP(Table1[[#This Row],[Turbine/Engine Technology]],Technology_HR!$A$2:$B$11,2,FALSE)*10^-6</f>
        <v>1148163.564</v>
      </c>
      <c r="T13792" s="5">
        <f>Table1[[#This Row],[Fuel Consumption (mmBtu)]]*Table1[[#This Row],[Emission Factor (kg CO2/ mmBtu)]]*10^3</f>
        <v>60921558705.840004</v>
      </c>
      <c r="U13792" s="3">
        <f>Table1[[#This Row],[Emissions (g CO2)]]/(Table1[[#This Row],[Generation (TWh)]]*10^9)</f>
        <v>440.15923000000004</v>
      </c>
    </row>
    <row r="13793" spans="1:21" x14ac:dyDescent="0.35">
      <c r="A13793" t="s">
        <v>899</v>
      </c>
      <c r="B13793" t="s">
        <v>3240</v>
      </c>
      <c r="C13793" t="str">
        <f>SUBSTITUTE(Table1[[#This Row],[Fuel]],", ",",")</f>
        <v>fossil gas: natural gas,fossil liquids: diesel</v>
      </c>
      <c r="D13793" t="s">
        <v>3239</v>
      </c>
      <c r="E13793" t="s">
        <v>3258</v>
      </c>
      <c r="H13793" t="s">
        <v>3436</v>
      </c>
      <c r="I13793">
        <v>42</v>
      </c>
      <c r="J13793" t="s">
        <v>3446</v>
      </c>
      <c r="K13793">
        <v>2017</v>
      </c>
      <c r="L13793" t="s">
        <v>29</v>
      </c>
      <c r="M13793" t="s">
        <v>29</v>
      </c>
      <c r="N13793">
        <v>31.241537999999998</v>
      </c>
      <c r="O13793">
        <v>32.293380999999997</v>
      </c>
      <c r="P13793" t="s">
        <v>3498</v>
      </c>
      <c r="Q13793" s="3">
        <f>Table1[[#This Row],[Capacity (MW)]]*0.395*8760*10^-6</f>
        <v>0.1453284</v>
      </c>
      <c r="R13793" s="3" cm="1">
        <f t="array" ref="R13793">AVERAGE(VLOOKUP(_xlfn.TEXTSPLIT(Table1[[#This Row],[Fuel (no space after comma)]], ","), FuelList_Final_EF!$A$2:$B$65, 2, FALSE))</f>
        <v>65.583341148886291</v>
      </c>
      <c r="S13793" s="3">
        <f>Table1[[#This Row],[Generation (TWh)]]*10^9*VLOOKUP(Table1[[#This Row],[Turbine/Engine Technology]],Technology_HR!$A$2:$B$11,2,FALSE)*10^-6</f>
        <v>1600065.6839999999</v>
      </c>
      <c r="T13793" s="5">
        <f>Table1[[#This Row],[Fuel Consumption (mmBtu)]]*Table1[[#This Row],[Emission Factor (kg CO2/ mmBtu)]]*10^3</f>
        <v>104937653614.39807</v>
      </c>
      <c r="U13793" s="3">
        <f>Table1[[#This Row],[Emissions (g CO2)]]/(Table1[[#This Row],[Generation (TWh)]]*10^9)</f>
        <v>722.072586049238</v>
      </c>
    </row>
    <row r="13794" spans="1:21" x14ac:dyDescent="0.35">
      <c r="A13794" t="s">
        <v>899</v>
      </c>
      <c r="B13794" t="s">
        <v>3240</v>
      </c>
      <c r="C13794" t="str">
        <f>SUBSTITUTE(Table1[[#This Row],[Fuel]],", ",",")</f>
        <v>fossil gas: natural gas,fossil liquids: diesel</v>
      </c>
      <c r="D13794" t="s">
        <v>3239</v>
      </c>
      <c r="E13794" t="s">
        <v>3258</v>
      </c>
      <c r="H13794" t="s">
        <v>3436</v>
      </c>
      <c r="I13794">
        <v>42</v>
      </c>
      <c r="J13794" t="s">
        <v>3446</v>
      </c>
      <c r="K13794">
        <v>2017</v>
      </c>
      <c r="L13794" t="s">
        <v>29</v>
      </c>
      <c r="M13794" t="s">
        <v>29</v>
      </c>
      <c r="N13794">
        <v>31.241537999999998</v>
      </c>
      <c r="O13794">
        <v>32.293380999999997</v>
      </c>
      <c r="P13794" t="s">
        <v>3498</v>
      </c>
      <c r="Q13794" s="3">
        <f>Table1[[#This Row],[Capacity (MW)]]*0.395*8760*10^-6</f>
        <v>0.1453284</v>
      </c>
      <c r="R13794" s="3" cm="1">
        <f t="array" ref="R13794">AVERAGE(VLOOKUP(_xlfn.TEXTSPLIT(Table1[[#This Row],[Fuel (no space after comma)]], ","), FuelList_Final_EF!$A$2:$B$65, 2, FALSE))</f>
        <v>65.583341148886291</v>
      </c>
      <c r="S13794" s="3">
        <f>Table1[[#This Row],[Generation (TWh)]]*10^9*VLOOKUP(Table1[[#This Row],[Turbine/Engine Technology]],Technology_HR!$A$2:$B$11,2,FALSE)*10^-6</f>
        <v>1600065.6839999999</v>
      </c>
      <c r="T13794" s="5">
        <f>Table1[[#This Row],[Fuel Consumption (mmBtu)]]*Table1[[#This Row],[Emission Factor (kg CO2/ mmBtu)]]*10^3</f>
        <v>104937653614.39807</v>
      </c>
      <c r="U13794" s="3">
        <f>Table1[[#This Row],[Emissions (g CO2)]]/(Table1[[#This Row],[Generation (TWh)]]*10^9)</f>
        <v>722.072586049238</v>
      </c>
    </row>
    <row r="13795" spans="1:21" x14ac:dyDescent="0.35">
      <c r="A13795" t="s">
        <v>3217</v>
      </c>
      <c r="B13795" t="s">
        <v>3298</v>
      </c>
      <c r="C13795" t="str">
        <f>SUBSTITUTE(Table1[[#This Row],[Fuel]],", ",",")</f>
        <v>fossil gas: lng,fossil liquids: diesel</v>
      </c>
      <c r="D13795" t="s">
        <v>3242</v>
      </c>
      <c r="E13795" t="s">
        <v>3258</v>
      </c>
      <c r="H13795" t="s">
        <v>3436</v>
      </c>
      <c r="I13795">
        <v>45</v>
      </c>
      <c r="J13795" t="s">
        <v>3449</v>
      </c>
      <c r="K13795">
        <v>2025</v>
      </c>
      <c r="L13795" t="s">
        <v>29</v>
      </c>
      <c r="M13795" t="s">
        <v>29</v>
      </c>
      <c r="N13795">
        <v>12.20003</v>
      </c>
      <c r="O13795">
        <v>-86.732136999999994</v>
      </c>
      <c r="P13795" t="s">
        <v>3559</v>
      </c>
      <c r="Q13795" s="3">
        <f>Table1[[#This Row],[Capacity (MW)]]*0.395*8760*10^-6</f>
        <v>0.15570900000000001</v>
      </c>
      <c r="R13795" s="3" cm="1">
        <f t="array" ref="R13795">AVERAGE(VLOOKUP(_xlfn.TEXTSPLIT(Table1[[#This Row],[Fuel (no space after comma)]], ","), FuelList_Final_EF!$A$2:$B$65, 2, FALSE))</f>
        <v>72.896251006556298</v>
      </c>
      <c r="S13795" s="3">
        <f>Table1[[#This Row],[Generation (TWh)]]*10^9*VLOOKUP(Table1[[#This Row],[Turbine/Engine Technology]],Technology_HR!$A$2:$B$11,2,FALSE)*10^-6</f>
        <v>1714356.0899999999</v>
      </c>
      <c r="T13795" s="5">
        <f>Table1[[#This Row],[Fuel Consumption (mmBtu)]]*Table1[[#This Row],[Emission Factor (kg CO2/ mmBtu)]]*10^3</f>
        <v>124970131851.25841</v>
      </c>
      <c r="U13795" s="3">
        <f>Table1[[#This Row],[Emissions (g CO2)]]/(Table1[[#This Row],[Generation (TWh)]]*10^9)</f>
        <v>802.58772358218482</v>
      </c>
    </row>
    <row r="13796" spans="1:21" x14ac:dyDescent="0.35">
      <c r="A13796" t="s">
        <v>3217</v>
      </c>
      <c r="B13796" t="s">
        <v>3298</v>
      </c>
      <c r="C13796" t="str">
        <f>SUBSTITUTE(Table1[[#This Row],[Fuel]],", ",",")</f>
        <v>fossil gas: lng,fossil liquids: diesel</v>
      </c>
      <c r="D13796" t="s">
        <v>3242</v>
      </c>
      <c r="E13796" t="s">
        <v>3258</v>
      </c>
      <c r="H13796" t="s">
        <v>3436</v>
      </c>
      <c r="I13796">
        <v>45</v>
      </c>
      <c r="J13796" t="s">
        <v>3449</v>
      </c>
      <c r="K13796">
        <v>2025</v>
      </c>
      <c r="L13796" t="s">
        <v>29</v>
      </c>
      <c r="M13796" t="s">
        <v>29</v>
      </c>
      <c r="N13796">
        <v>12.20003</v>
      </c>
      <c r="O13796">
        <v>-86.732136999999994</v>
      </c>
      <c r="P13796" t="s">
        <v>3559</v>
      </c>
      <c r="Q13796" s="3">
        <f>Table1[[#This Row],[Capacity (MW)]]*0.395*8760*10^-6</f>
        <v>0.15570900000000001</v>
      </c>
      <c r="R13796" s="3" cm="1">
        <f t="array" ref="R13796">AVERAGE(VLOOKUP(_xlfn.TEXTSPLIT(Table1[[#This Row],[Fuel (no space after comma)]], ","), FuelList_Final_EF!$A$2:$B$65, 2, FALSE))</f>
        <v>72.896251006556298</v>
      </c>
      <c r="S13796" s="3">
        <f>Table1[[#This Row],[Generation (TWh)]]*10^9*VLOOKUP(Table1[[#This Row],[Turbine/Engine Technology]],Technology_HR!$A$2:$B$11,2,FALSE)*10^-6</f>
        <v>1714356.0899999999</v>
      </c>
      <c r="T13796" s="5">
        <f>Table1[[#This Row],[Fuel Consumption (mmBtu)]]*Table1[[#This Row],[Emission Factor (kg CO2/ mmBtu)]]*10^3</f>
        <v>124970131851.25841</v>
      </c>
      <c r="U13796" s="3">
        <f>Table1[[#This Row],[Emissions (g CO2)]]/(Table1[[#This Row],[Generation (TWh)]]*10^9)</f>
        <v>802.58772358218482</v>
      </c>
    </row>
    <row r="13797" spans="1:21" x14ac:dyDescent="0.35">
      <c r="A13797" t="s">
        <v>3217</v>
      </c>
      <c r="B13797" t="s">
        <v>3298</v>
      </c>
      <c r="C13797" t="str">
        <f>SUBSTITUTE(Table1[[#This Row],[Fuel]],", ",",")</f>
        <v>fossil gas: lng,fossil liquids: diesel</v>
      </c>
      <c r="D13797" t="s">
        <v>3242</v>
      </c>
      <c r="E13797" t="s">
        <v>3258</v>
      </c>
      <c r="H13797" t="s">
        <v>3436</v>
      </c>
      <c r="I13797">
        <v>45</v>
      </c>
      <c r="J13797" t="s">
        <v>3449</v>
      </c>
      <c r="K13797">
        <v>2025</v>
      </c>
      <c r="L13797" t="s">
        <v>29</v>
      </c>
      <c r="M13797" t="s">
        <v>29</v>
      </c>
      <c r="N13797">
        <v>12.20003</v>
      </c>
      <c r="O13797">
        <v>-86.732136999999994</v>
      </c>
      <c r="P13797" t="s">
        <v>3559</v>
      </c>
      <c r="Q13797" s="3">
        <f>Table1[[#This Row],[Capacity (MW)]]*0.395*8760*10^-6</f>
        <v>0.15570900000000001</v>
      </c>
      <c r="R13797" s="3" cm="1">
        <f t="array" ref="R13797">AVERAGE(VLOOKUP(_xlfn.TEXTSPLIT(Table1[[#This Row],[Fuel (no space after comma)]], ","), FuelList_Final_EF!$A$2:$B$65, 2, FALSE))</f>
        <v>72.896251006556298</v>
      </c>
      <c r="S13797" s="3">
        <f>Table1[[#This Row],[Generation (TWh)]]*10^9*VLOOKUP(Table1[[#This Row],[Turbine/Engine Technology]],Technology_HR!$A$2:$B$11,2,FALSE)*10^-6</f>
        <v>1714356.0899999999</v>
      </c>
      <c r="T13797" s="5">
        <f>Table1[[#This Row],[Fuel Consumption (mmBtu)]]*Table1[[#This Row],[Emission Factor (kg CO2/ mmBtu)]]*10^3</f>
        <v>124970131851.25841</v>
      </c>
      <c r="U13797" s="3">
        <f>Table1[[#This Row],[Emissions (g CO2)]]/(Table1[[#This Row],[Generation (TWh)]]*10^9)</f>
        <v>802.58772358218482</v>
      </c>
    </row>
    <row r="13798" spans="1:21" x14ac:dyDescent="0.35">
      <c r="A13798" t="s">
        <v>3217</v>
      </c>
      <c r="B13798" t="s">
        <v>3298</v>
      </c>
      <c r="C13798" t="str">
        <f>SUBSTITUTE(Table1[[#This Row],[Fuel]],", ",",")</f>
        <v>fossil gas: lng,fossil liquids: diesel</v>
      </c>
      <c r="D13798" t="s">
        <v>3242</v>
      </c>
      <c r="E13798" t="s">
        <v>3258</v>
      </c>
      <c r="H13798" t="s">
        <v>3436</v>
      </c>
      <c r="I13798">
        <v>45</v>
      </c>
      <c r="J13798" t="s">
        <v>3449</v>
      </c>
      <c r="K13798">
        <v>2025</v>
      </c>
      <c r="L13798" t="s">
        <v>29</v>
      </c>
      <c r="M13798" t="s">
        <v>29</v>
      </c>
      <c r="N13798">
        <v>12.20003</v>
      </c>
      <c r="O13798">
        <v>-86.732136999999994</v>
      </c>
      <c r="P13798" t="s">
        <v>3559</v>
      </c>
      <c r="Q13798" s="3">
        <f>Table1[[#This Row],[Capacity (MW)]]*0.395*8760*10^-6</f>
        <v>0.15570900000000001</v>
      </c>
      <c r="R13798" s="3" cm="1">
        <f t="array" ref="R13798">AVERAGE(VLOOKUP(_xlfn.TEXTSPLIT(Table1[[#This Row],[Fuel (no space after comma)]], ","), FuelList_Final_EF!$A$2:$B$65, 2, FALSE))</f>
        <v>72.896251006556298</v>
      </c>
      <c r="S13798" s="3">
        <f>Table1[[#This Row],[Generation (TWh)]]*10^9*VLOOKUP(Table1[[#This Row],[Turbine/Engine Technology]],Technology_HR!$A$2:$B$11,2,FALSE)*10^-6</f>
        <v>1714356.0899999999</v>
      </c>
      <c r="T13798" s="5">
        <f>Table1[[#This Row],[Fuel Consumption (mmBtu)]]*Table1[[#This Row],[Emission Factor (kg CO2/ mmBtu)]]*10^3</f>
        <v>124970131851.25841</v>
      </c>
      <c r="U13798" s="3">
        <f>Table1[[#This Row],[Emissions (g CO2)]]/(Table1[[#This Row],[Generation (TWh)]]*10^9)</f>
        <v>802.58772358218482</v>
      </c>
    </row>
    <row r="13799" spans="1:21" x14ac:dyDescent="0.35">
      <c r="A13799" t="s">
        <v>3217</v>
      </c>
      <c r="B13799" t="s">
        <v>3298</v>
      </c>
      <c r="C13799" t="str">
        <f>SUBSTITUTE(Table1[[#This Row],[Fuel]],", ",",")</f>
        <v>fossil gas: lng,fossil liquids: diesel</v>
      </c>
      <c r="D13799" t="s">
        <v>3242</v>
      </c>
      <c r="E13799" t="s">
        <v>3258</v>
      </c>
      <c r="H13799" t="s">
        <v>3436</v>
      </c>
      <c r="I13799">
        <v>45</v>
      </c>
      <c r="J13799" t="s">
        <v>3449</v>
      </c>
      <c r="K13799">
        <v>2025</v>
      </c>
      <c r="L13799" t="s">
        <v>29</v>
      </c>
      <c r="M13799" t="s">
        <v>29</v>
      </c>
      <c r="N13799">
        <v>12.20003</v>
      </c>
      <c r="O13799">
        <v>-86.732136999999994</v>
      </c>
      <c r="P13799" t="s">
        <v>3559</v>
      </c>
      <c r="Q13799" s="3">
        <f>Table1[[#This Row],[Capacity (MW)]]*0.395*8760*10^-6</f>
        <v>0.15570900000000001</v>
      </c>
      <c r="R13799" s="3" cm="1">
        <f t="array" ref="R13799">AVERAGE(VLOOKUP(_xlfn.TEXTSPLIT(Table1[[#This Row],[Fuel (no space after comma)]], ","), FuelList_Final_EF!$A$2:$B$65, 2, FALSE))</f>
        <v>72.896251006556298</v>
      </c>
      <c r="S13799" s="3">
        <f>Table1[[#This Row],[Generation (TWh)]]*10^9*VLOOKUP(Table1[[#This Row],[Turbine/Engine Technology]],Technology_HR!$A$2:$B$11,2,FALSE)*10^-6</f>
        <v>1714356.0899999999</v>
      </c>
      <c r="T13799" s="5">
        <f>Table1[[#This Row],[Fuel Consumption (mmBtu)]]*Table1[[#This Row],[Emission Factor (kg CO2/ mmBtu)]]*10^3</f>
        <v>124970131851.25841</v>
      </c>
      <c r="U13799" s="3">
        <f>Table1[[#This Row],[Emissions (g CO2)]]/(Table1[[#This Row],[Generation (TWh)]]*10^9)</f>
        <v>802.58772358218482</v>
      </c>
    </row>
    <row r="13800" spans="1:21" x14ac:dyDescent="0.35">
      <c r="A13800" t="s">
        <v>3217</v>
      </c>
      <c r="B13800" t="s">
        <v>3298</v>
      </c>
      <c r="C13800" t="str">
        <f>SUBSTITUTE(Table1[[#This Row],[Fuel]],", ",",")</f>
        <v>fossil gas: lng,fossil liquids: diesel</v>
      </c>
      <c r="D13800" t="s">
        <v>3242</v>
      </c>
      <c r="E13800" t="s">
        <v>3258</v>
      </c>
      <c r="H13800" t="s">
        <v>3436</v>
      </c>
      <c r="I13800">
        <v>45</v>
      </c>
      <c r="J13800" t="s">
        <v>3449</v>
      </c>
      <c r="K13800">
        <v>2025</v>
      </c>
      <c r="L13800" t="s">
        <v>29</v>
      </c>
      <c r="M13800" t="s">
        <v>29</v>
      </c>
      <c r="N13800">
        <v>12.20003</v>
      </c>
      <c r="O13800">
        <v>-86.732136999999994</v>
      </c>
      <c r="P13800" t="s">
        <v>3559</v>
      </c>
      <c r="Q13800" s="3">
        <f>Table1[[#This Row],[Capacity (MW)]]*0.395*8760*10^-6</f>
        <v>0.15570900000000001</v>
      </c>
      <c r="R13800" s="3" cm="1">
        <f t="array" ref="R13800">AVERAGE(VLOOKUP(_xlfn.TEXTSPLIT(Table1[[#This Row],[Fuel (no space after comma)]], ","), FuelList_Final_EF!$A$2:$B$65, 2, FALSE))</f>
        <v>72.896251006556298</v>
      </c>
      <c r="S13800" s="3">
        <f>Table1[[#This Row],[Generation (TWh)]]*10^9*VLOOKUP(Table1[[#This Row],[Turbine/Engine Technology]],Technology_HR!$A$2:$B$11,2,FALSE)*10^-6</f>
        <v>1714356.0899999999</v>
      </c>
      <c r="T13800" s="5">
        <f>Table1[[#This Row],[Fuel Consumption (mmBtu)]]*Table1[[#This Row],[Emission Factor (kg CO2/ mmBtu)]]*10^3</f>
        <v>124970131851.25841</v>
      </c>
      <c r="U13800" s="3">
        <f>Table1[[#This Row],[Emissions (g CO2)]]/(Table1[[#This Row],[Generation (TWh)]]*10^9)</f>
        <v>802.58772358218482</v>
      </c>
    </row>
    <row r="13801" spans="1:21" x14ac:dyDescent="0.35">
      <c r="A13801" t="s">
        <v>3217</v>
      </c>
      <c r="B13801" t="s">
        <v>3298</v>
      </c>
      <c r="C13801" t="str">
        <f>SUBSTITUTE(Table1[[#This Row],[Fuel]],", ",",")</f>
        <v>fossil gas: lng,fossil liquids: diesel</v>
      </c>
      <c r="D13801" t="s">
        <v>3242</v>
      </c>
      <c r="E13801" t="s">
        <v>3258</v>
      </c>
      <c r="H13801" t="s">
        <v>3436</v>
      </c>
      <c r="I13801">
        <v>45</v>
      </c>
      <c r="J13801" t="s">
        <v>3449</v>
      </c>
      <c r="K13801">
        <v>2025</v>
      </c>
      <c r="L13801" t="s">
        <v>29</v>
      </c>
      <c r="M13801" t="s">
        <v>29</v>
      </c>
      <c r="N13801">
        <v>12.20003</v>
      </c>
      <c r="O13801">
        <v>-86.732136999999994</v>
      </c>
      <c r="P13801" t="s">
        <v>3559</v>
      </c>
      <c r="Q13801" s="3">
        <f>Table1[[#This Row],[Capacity (MW)]]*0.395*8760*10^-6</f>
        <v>0.15570900000000001</v>
      </c>
      <c r="R13801" s="3" cm="1">
        <f t="array" ref="R13801">AVERAGE(VLOOKUP(_xlfn.TEXTSPLIT(Table1[[#This Row],[Fuel (no space after comma)]], ","), FuelList_Final_EF!$A$2:$B$65, 2, FALSE))</f>
        <v>72.896251006556298</v>
      </c>
      <c r="S13801" s="3">
        <f>Table1[[#This Row],[Generation (TWh)]]*10^9*VLOOKUP(Table1[[#This Row],[Turbine/Engine Technology]],Technology_HR!$A$2:$B$11,2,FALSE)*10^-6</f>
        <v>1714356.0899999999</v>
      </c>
      <c r="T13801" s="5">
        <f>Table1[[#This Row],[Fuel Consumption (mmBtu)]]*Table1[[#This Row],[Emission Factor (kg CO2/ mmBtu)]]*10^3</f>
        <v>124970131851.25841</v>
      </c>
      <c r="U13801" s="3">
        <f>Table1[[#This Row],[Emissions (g CO2)]]/(Table1[[#This Row],[Generation (TWh)]]*10^9)</f>
        <v>802.58772358218482</v>
      </c>
    </row>
    <row r="13802" spans="1:21" x14ac:dyDescent="0.35">
      <c r="A13802" t="s">
        <v>1368</v>
      </c>
      <c r="B13802" t="s">
        <v>3258</v>
      </c>
      <c r="C13802" t="str">
        <f>SUBSTITUTE(Table1[[#This Row],[Fuel]],", ",",")</f>
        <v>fossil liquids: diesel</v>
      </c>
      <c r="D13802" t="s">
        <v>3258</v>
      </c>
      <c r="H13802" t="s">
        <v>3437</v>
      </c>
      <c r="I13802">
        <v>48.5</v>
      </c>
      <c r="J13802" t="s">
        <v>3446</v>
      </c>
      <c r="K13802">
        <v>1987</v>
      </c>
      <c r="L13802" t="s">
        <v>29</v>
      </c>
      <c r="M13802" t="s">
        <v>29</v>
      </c>
      <c r="N13802">
        <v>54.150551999999998</v>
      </c>
      <c r="O13802">
        <v>-4.5016990000000003</v>
      </c>
      <c r="P13802" t="s">
        <v>3525</v>
      </c>
      <c r="Q13802" s="3">
        <f>Table1[[#This Row],[Capacity (MW)]]*0.395*8760*10^-6</f>
        <v>0.16781970000000002</v>
      </c>
      <c r="R13802" s="3" cm="1">
        <f t="array" ref="R13802">AVERAGE(VLOOKUP(_xlfn.TEXTSPLIT(Table1[[#This Row],[Fuel (no space after comma)]], ","), FuelList_Final_EF!$A$2:$B$65, 2, FALSE))</f>
        <v>78.106682297772565</v>
      </c>
      <c r="S13802" s="3">
        <f>Table1[[#This Row],[Generation (TWh)]]*10^9*VLOOKUP(Table1[[#This Row],[Turbine/Engine Technology]],Technology_HR!$A$2:$B$11,2,FALSE)*10^-6</f>
        <v>1493595.33</v>
      </c>
      <c r="T13802" s="5">
        <f>Table1[[#This Row],[Fuel Consumption (mmBtu)]]*Table1[[#This Row],[Emission Factor (kg CO2/ mmBtu)]]*10^3</f>
        <v>116659775921.74678</v>
      </c>
      <c r="U13802" s="3">
        <f>Table1[[#This Row],[Emissions (g CO2)]]/(Table1[[#This Row],[Generation (TWh)]]*10^9)</f>
        <v>695.14947245017572</v>
      </c>
    </row>
    <row r="13803" spans="1:21" x14ac:dyDescent="0.35">
      <c r="A13803" t="s">
        <v>17</v>
      </c>
      <c r="B13803" t="s">
        <v>3243</v>
      </c>
      <c r="C13803" t="str">
        <f>SUBSTITUTE(Table1[[#This Row],[Fuel]],", ",",")</f>
        <v>fossil gas: natural gas,fossil liquids: fuel oil</v>
      </c>
      <c r="D13803" t="s">
        <v>3239</v>
      </c>
      <c r="E13803" t="s">
        <v>3275</v>
      </c>
      <c r="H13803" t="s">
        <v>3436</v>
      </c>
      <c r="I13803">
        <v>25</v>
      </c>
      <c r="J13803" t="s">
        <v>3446</v>
      </c>
      <c r="K13803">
        <v>2011</v>
      </c>
      <c r="L13803" t="s">
        <v>29</v>
      </c>
      <c r="M13803" t="s">
        <v>29</v>
      </c>
      <c r="N13803">
        <v>36.157451000000002</v>
      </c>
      <c r="O13803">
        <v>1.3268200000000001</v>
      </c>
      <c r="P13803" t="s">
        <v>3455</v>
      </c>
      <c r="Q13803" s="3">
        <f>Table1[[#This Row],[Capacity (MW)]]*0.395*8760*10^-6</f>
        <v>8.6504999999999999E-2</v>
      </c>
      <c r="R13803" s="3" cm="1">
        <f t="array" ref="R13803">AVERAGE(VLOOKUP(_xlfn.TEXTSPLIT(Table1[[#This Row],[Fuel (no space after comma)]], ","), FuelList_Final_EF!$A$2:$B$65, 2, FALSE))</f>
        <v>65.583341148886291</v>
      </c>
      <c r="S13803" s="3">
        <f>Table1[[#This Row],[Generation (TWh)]]*10^9*VLOOKUP(Table1[[#This Row],[Turbine/Engine Technology]],Technology_HR!$A$2:$B$11,2,FALSE)*10^-6</f>
        <v>952420.04999999993</v>
      </c>
      <c r="T13803" s="5">
        <f>Table1[[#This Row],[Fuel Consumption (mmBtu)]]*Table1[[#This Row],[Emission Factor (kg CO2/ mmBtu)]]*10^3</f>
        <v>62462889056.189339</v>
      </c>
      <c r="U13803" s="3">
        <f>Table1[[#This Row],[Emissions (g CO2)]]/(Table1[[#This Row],[Generation (TWh)]]*10^9)</f>
        <v>722.07258604923811</v>
      </c>
    </row>
    <row r="13804" spans="1:21" x14ac:dyDescent="0.35">
      <c r="A13804" t="s">
        <v>17</v>
      </c>
      <c r="B13804" t="s">
        <v>3243</v>
      </c>
      <c r="C13804" t="str">
        <f>SUBSTITUTE(Table1[[#This Row],[Fuel]],", ",",")</f>
        <v>fossil gas: natural gas,fossil liquids: fuel oil</v>
      </c>
      <c r="D13804" t="s">
        <v>3239</v>
      </c>
      <c r="E13804" t="s">
        <v>3275</v>
      </c>
      <c r="H13804" t="s">
        <v>3436</v>
      </c>
      <c r="I13804">
        <v>25</v>
      </c>
      <c r="J13804" t="s">
        <v>3446</v>
      </c>
      <c r="K13804" t="s">
        <v>29</v>
      </c>
      <c r="L13804" t="s">
        <v>29</v>
      </c>
      <c r="M13804" t="s">
        <v>29</v>
      </c>
      <c r="N13804">
        <v>26.52871</v>
      </c>
      <c r="O13804">
        <v>-0.28024199999999999</v>
      </c>
      <c r="P13804" t="s">
        <v>3455</v>
      </c>
      <c r="Q13804" s="3">
        <f>Table1[[#This Row],[Capacity (MW)]]*0.395*8760*10^-6</f>
        <v>8.6504999999999999E-2</v>
      </c>
      <c r="R13804" s="3" cm="1">
        <f t="array" ref="R13804">AVERAGE(VLOOKUP(_xlfn.TEXTSPLIT(Table1[[#This Row],[Fuel (no space after comma)]], ","), FuelList_Final_EF!$A$2:$B$65, 2, FALSE))</f>
        <v>65.583341148886291</v>
      </c>
      <c r="S13804" s="3">
        <f>Table1[[#This Row],[Generation (TWh)]]*10^9*VLOOKUP(Table1[[#This Row],[Turbine/Engine Technology]],Technology_HR!$A$2:$B$11,2,FALSE)*10^-6</f>
        <v>952420.04999999993</v>
      </c>
      <c r="T13804" s="5">
        <f>Table1[[#This Row],[Fuel Consumption (mmBtu)]]*Table1[[#This Row],[Emission Factor (kg CO2/ mmBtu)]]*10^3</f>
        <v>62462889056.189339</v>
      </c>
      <c r="U13804" s="3">
        <f>Table1[[#This Row],[Emissions (g CO2)]]/(Table1[[#This Row],[Generation (TWh)]]*10^9)</f>
        <v>722.07258604923811</v>
      </c>
    </row>
    <row r="13805" spans="1:21" x14ac:dyDescent="0.35">
      <c r="A13805" t="s">
        <v>17</v>
      </c>
      <c r="B13805" t="s">
        <v>3243</v>
      </c>
      <c r="C13805" t="str">
        <f>SUBSTITUTE(Table1[[#This Row],[Fuel]],", ",",")</f>
        <v>fossil gas: natural gas,fossil liquids: fuel oil</v>
      </c>
      <c r="D13805" t="s">
        <v>3239</v>
      </c>
      <c r="E13805" t="s">
        <v>3275</v>
      </c>
      <c r="H13805" t="s">
        <v>3436</v>
      </c>
      <c r="I13805">
        <v>25</v>
      </c>
      <c r="J13805" t="s">
        <v>3446</v>
      </c>
      <c r="K13805" t="s">
        <v>29</v>
      </c>
      <c r="L13805" t="s">
        <v>29</v>
      </c>
      <c r="M13805" t="s">
        <v>29</v>
      </c>
      <c r="N13805">
        <v>29.563320999999998</v>
      </c>
      <c r="O13805">
        <v>0.54344300000000001</v>
      </c>
      <c r="P13805" t="s">
        <v>3455</v>
      </c>
      <c r="Q13805" s="3">
        <f>Table1[[#This Row],[Capacity (MW)]]*0.395*8760*10^-6</f>
        <v>8.6504999999999999E-2</v>
      </c>
      <c r="R13805" s="3" cm="1">
        <f t="array" ref="R13805">AVERAGE(VLOOKUP(_xlfn.TEXTSPLIT(Table1[[#This Row],[Fuel (no space after comma)]], ","), FuelList_Final_EF!$A$2:$B$65, 2, FALSE))</f>
        <v>65.583341148886291</v>
      </c>
      <c r="S13805" s="3">
        <f>Table1[[#This Row],[Generation (TWh)]]*10^9*VLOOKUP(Table1[[#This Row],[Turbine/Engine Technology]],Technology_HR!$A$2:$B$11,2,FALSE)*10^-6</f>
        <v>952420.04999999993</v>
      </c>
      <c r="T13805" s="5">
        <f>Table1[[#This Row],[Fuel Consumption (mmBtu)]]*Table1[[#This Row],[Emission Factor (kg CO2/ mmBtu)]]*10^3</f>
        <v>62462889056.189339</v>
      </c>
      <c r="U13805" s="3">
        <f>Table1[[#This Row],[Emissions (g CO2)]]/(Table1[[#This Row],[Generation (TWh)]]*10^9)</f>
        <v>722.07258604923811</v>
      </c>
    </row>
    <row r="13806" spans="1:21" x14ac:dyDescent="0.35">
      <c r="A13806" t="s">
        <v>17</v>
      </c>
      <c r="B13806" t="s">
        <v>3243</v>
      </c>
      <c r="C13806" t="str">
        <f>SUBSTITUTE(Table1[[#This Row],[Fuel]],", ",",")</f>
        <v>fossil gas: natural gas,fossil liquids: fuel oil</v>
      </c>
      <c r="D13806" t="s">
        <v>3239</v>
      </c>
      <c r="E13806" t="s">
        <v>3275</v>
      </c>
      <c r="H13806" t="s">
        <v>3436</v>
      </c>
      <c r="I13806">
        <v>25</v>
      </c>
      <c r="J13806" t="s">
        <v>3446</v>
      </c>
      <c r="K13806" t="s">
        <v>29</v>
      </c>
      <c r="L13806" t="s">
        <v>29</v>
      </c>
      <c r="M13806" t="s">
        <v>29</v>
      </c>
      <c r="N13806">
        <v>29.563320999999998</v>
      </c>
      <c r="O13806">
        <v>0.54344300000000001</v>
      </c>
      <c r="P13806" t="s">
        <v>3455</v>
      </c>
      <c r="Q13806" s="3">
        <f>Table1[[#This Row],[Capacity (MW)]]*0.395*8760*10^-6</f>
        <v>8.6504999999999999E-2</v>
      </c>
      <c r="R13806" s="3" cm="1">
        <f t="array" ref="R13806">AVERAGE(VLOOKUP(_xlfn.TEXTSPLIT(Table1[[#This Row],[Fuel (no space after comma)]], ","), FuelList_Final_EF!$A$2:$B$65, 2, FALSE))</f>
        <v>65.583341148886291</v>
      </c>
      <c r="S13806" s="3">
        <f>Table1[[#This Row],[Generation (TWh)]]*10^9*VLOOKUP(Table1[[#This Row],[Turbine/Engine Technology]],Technology_HR!$A$2:$B$11,2,FALSE)*10^-6</f>
        <v>952420.04999999993</v>
      </c>
      <c r="T13806" s="5">
        <f>Table1[[#This Row],[Fuel Consumption (mmBtu)]]*Table1[[#This Row],[Emission Factor (kg CO2/ mmBtu)]]*10^3</f>
        <v>62462889056.189339</v>
      </c>
      <c r="U13806" s="3">
        <f>Table1[[#This Row],[Emissions (g CO2)]]/(Table1[[#This Row],[Generation (TWh)]]*10^9)</f>
        <v>722.07258604923811</v>
      </c>
    </row>
    <row r="13807" spans="1:21" x14ac:dyDescent="0.35">
      <c r="A13807" t="s">
        <v>17</v>
      </c>
      <c r="B13807" t="s">
        <v>3243</v>
      </c>
      <c r="C13807" t="str">
        <f>SUBSTITUTE(Table1[[#This Row],[Fuel]],", ",",")</f>
        <v>fossil gas: natural gas,fossil liquids: fuel oil</v>
      </c>
      <c r="D13807" t="s">
        <v>3239</v>
      </c>
      <c r="E13807" t="s">
        <v>3275</v>
      </c>
      <c r="H13807" t="s">
        <v>3436</v>
      </c>
      <c r="I13807">
        <v>25</v>
      </c>
      <c r="J13807" t="s">
        <v>3446</v>
      </c>
      <c r="K13807" t="s">
        <v>29</v>
      </c>
      <c r="L13807" t="s">
        <v>29</v>
      </c>
      <c r="M13807" t="s">
        <v>29</v>
      </c>
      <c r="N13807">
        <v>29.563320999999998</v>
      </c>
      <c r="O13807">
        <v>0.54344300000000001</v>
      </c>
      <c r="P13807" t="s">
        <v>3455</v>
      </c>
      <c r="Q13807" s="3">
        <f>Table1[[#This Row],[Capacity (MW)]]*0.395*8760*10^-6</f>
        <v>8.6504999999999999E-2</v>
      </c>
      <c r="R13807" s="3" cm="1">
        <f t="array" ref="R13807">AVERAGE(VLOOKUP(_xlfn.TEXTSPLIT(Table1[[#This Row],[Fuel (no space after comma)]], ","), FuelList_Final_EF!$A$2:$B$65, 2, FALSE))</f>
        <v>65.583341148886291</v>
      </c>
      <c r="S13807" s="3">
        <f>Table1[[#This Row],[Generation (TWh)]]*10^9*VLOOKUP(Table1[[#This Row],[Turbine/Engine Technology]],Technology_HR!$A$2:$B$11,2,FALSE)*10^-6</f>
        <v>952420.04999999993</v>
      </c>
      <c r="T13807" s="5">
        <f>Table1[[#This Row],[Fuel Consumption (mmBtu)]]*Table1[[#This Row],[Emission Factor (kg CO2/ mmBtu)]]*10^3</f>
        <v>62462889056.189339</v>
      </c>
      <c r="U13807" s="3">
        <f>Table1[[#This Row],[Emissions (g CO2)]]/(Table1[[#This Row],[Generation (TWh)]]*10^9)</f>
        <v>722.07258604923811</v>
      </c>
    </row>
    <row r="13808" spans="1:21" x14ac:dyDescent="0.35">
      <c r="A13808" t="s">
        <v>17</v>
      </c>
      <c r="B13808" t="s">
        <v>3243</v>
      </c>
      <c r="C13808" t="str">
        <f>SUBSTITUTE(Table1[[#This Row],[Fuel]],", ",",")</f>
        <v>fossil gas: natural gas,fossil liquids: fuel oil</v>
      </c>
      <c r="D13808" t="s">
        <v>3239</v>
      </c>
      <c r="E13808" t="s">
        <v>3275</v>
      </c>
      <c r="H13808" t="s">
        <v>3436</v>
      </c>
      <c r="I13808">
        <v>25</v>
      </c>
      <c r="J13808" t="s">
        <v>3446</v>
      </c>
      <c r="K13808" t="s">
        <v>29</v>
      </c>
      <c r="L13808" t="s">
        <v>29</v>
      </c>
      <c r="M13808" t="s">
        <v>29</v>
      </c>
      <c r="N13808">
        <v>29.563320999999998</v>
      </c>
      <c r="O13808">
        <v>0.54344300000000001</v>
      </c>
      <c r="P13808" t="s">
        <v>3455</v>
      </c>
      <c r="Q13808" s="3">
        <f>Table1[[#This Row],[Capacity (MW)]]*0.395*8760*10^-6</f>
        <v>8.6504999999999999E-2</v>
      </c>
      <c r="R13808" s="3" cm="1">
        <f t="array" ref="R13808">AVERAGE(VLOOKUP(_xlfn.TEXTSPLIT(Table1[[#This Row],[Fuel (no space after comma)]], ","), FuelList_Final_EF!$A$2:$B$65, 2, FALSE))</f>
        <v>65.583341148886291</v>
      </c>
      <c r="S13808" s="3">
        <f>Table1[[#This Row],[Generation (TWh)]]*10^9*VLOOKUP(Table1[[#This Row],[Turbine/Engine Technology]],Technology_HR!$A$2:$B$11,2,FALSE)*10^-6</f>
        <v>952420.04999999993</v>
      </c>
      <c r="T13808" s="5">
        <f>Table1[[#This Row],[Fuel Consumption (mmBtu)]]*Table1[[#This Row],[Emission Factor (kg CO2/ mmBtu)]]*10^3</f>
        <v>62462889056.189339</v>
      </c>
      <c r="U13808" s="3">
        <f>Table1[[#This Row],[Emissions (g CO2)]]/(Table1[[#This Row],[Generation (TWh)]]*10^9)</f>
        <v>722.07258604923811</v>
      </c>
    </row>
    <row r="13809" spans="1:21" x14ac:dyDescent="0.35">
      <c r="A13809" t="s">
        <v>17</v>
      </c>
      <c r="B13809" t="s">
        <v>3243</v>
      </c>
      <c r="C13809" t="str">
        <f>SUBSTITUTE(Table1[[#This Row],[Fuel]],", ",",")</f>
        <v>fossil gas: natural gas,fossil liquids: fuel oil</v>
      </c>
      <c r="D13809" t="s">
        <v>3239</v>
      </c>
      <c r="E13809" t="s">
        <v>3275</v>
      </c>
      <c r="H13809" t="s">
        <v>3436</v>
      </c>
      <c r="I13809">
        <v>25</v>
      </c>
      <c r="J13809" t="s">
        <v>3446</v>
      </c>
      <c r="K13809" t="s">
        <v>29</v>
      </c>
      <c r="L13809" t="s">
        <v>29</v>
      </c>
      <c r="M13809" t="s">
        <v>29</v>
      </c>
      <c r="N13809">
        <v>30.428241</v>
      </c>
      <c r="O13809">
        <v>2.5176099999999999</v>
      </c>
      <c r="P13809" t="s">
        <v>3455</v>
      </c>
      <c r="Q13809" s="3">
        <f>Table1[[#This Row],[Capacity (MW)]]*0.395*8760*10^-6</f>
        <v>8.6504999999999999E-2</v>
      </c>
      <c r="R13809" s="3" cm="1">
        <f t="array" ref="R13809">AVERAGE(VLOOKUP(_xlfn.TEXTSPLIT(Table1[[#This Row],[Fuel (no space after comma)]], ","), FuelList_Final_EF!$A$2:$B$65, 2, FALSE))</f>
        <v>65.583341148886291</v>
      </c>
      <c r="S13809" s="3">
        <f>Table1[[#This Row],[Generation (TWh)]]*10^9*VLOOKUP(Table1[[#This Row],[Turbine/Engine Technology]],Technology_HR!$A$2:$B$11,2,FALSE)*10^-6</f>
        <v>952420.04999999993</v>
      </c>
      <c r="T13809" s="5">
        <f>Table1[[#This Row],[Fuel Consumption (mmBtu)]]*Table1[[#This Row],[Emission Factor (kg CO2/ mmBtu)]]*10^3</f>
        <v>62462889056.189339</v>
      </c>
      <c r="U13809" s="3">
        <f>Table1[[#This Row],[Emissions (g CO2)]]/(Table1[[#This Row],[Generation (TWh)]]*10^9)</f>
        <v>722.07258604923811</v>
      </c>
    </row>
    <row r="13810" spans="1:21" x14ac:dyDescent="0.35">
      <c r="A13810" t="s">
        <v>17</v>
      </c>
      <c r="B13810" t="s">
        <v>3243</v>
      </c>
      <c r="C13810" t="str">
        <f>SUBSTITUTE(Table1[[#This Row],[Fuel]],", ",",")</f>
        <v>fossil gas: natural gas,fossil liquids: fuel oil</v>
      </c>
      <c r="D13810" t="s">
        <v>3239</v>
      </c>
      <c r="E13810" t="s">
        <v>3275</v>
      </c>
      <c r="H13810" t="s">
        <v>3436</v>
      </c>
      <c r="I13810">
        <v>25</v>
      </c>
      <c r="J13810" t="s">
        <v>3446</v>
      </c>
      <c r="K13810" t="s">
        <v>29</v>
      </c>
      <c r="L13810" t="s">
        <v>29</v>
      </c>
      <c r="M13810" t="s">
        <v>29</v>
      </c>
      <c r="N13810">
        <v>30.428241</v>
      </c>
      <c r="O13810">
        <v>2.5176099999999999</v>
      </c>
      <c r="P13810" t="s">
        <v>3455</v>
      </c>
      <c r="Q13810" s="3">
        <f>Table1[[#This Row],[Capacity (MW)]]*0.395*8760*10^-6</f>
        <v>8.6504999999999999E-2</v>
      </c>
      <c r="R13810" s="3" cm="1">
        <f t="array" ref="R13810">AVERAGE(VLOOKUP(_xlfn.TEXTSPLIT(Table1[[#This Row],[Fuel (no space after comma)]], ","), FuelList_Final_EF!$A$2:$B$65, 2, FALSE))</f>
        <v>65.583341148886291</v>
      </c>
      <c r="S13810" s="3">
        <f>Table1[[#This Row],[Generation (TWh)]]*10^9*VLOOKUP(Table1[[#This Row],[Turbine/Engine Technology]],Technology_HR!$A$2:$B$11,2,FALSE)*10^-6</f>
        <v>952420.04999999993</v>
      </c>
      <c r="T13810" s="5">
        <f>Table1[[#This Row],[Fuel Consumption (mmBtu)]]*Table1[[#This Row],[Emission Factor (kg CO2/ mmBtu)]]*10^3</f>
        <v>62462889056.189339</v>
      </c>
      <c r="U13810" s="3">
        <f>Table1[[#This Row],[Emissions (g CO2)]]/(Table1[[#This Row],[Generation (TWh)]]*10^9)</f>
        <v>722.07258604923811</v>
      </c>
    </row>
    <row r="13811" spans="1:21" x14ac:dyDescent="0.35">
      <c r="A13811" t="s">
        <v>17</v>
      </c>
      <c r="B13811" t="s">
        <v>3243</v>
      </c>
      <c r="C13811" t="str">
        <f>SUBSTITUTE(Table1[[#This Row],[Fuel]],", ",",")</f>
        <v>fossil gas: natural gas,fossil liquids: fuel oil</v>
      </c>
      <c r="D13811" t="s">
        <v>3239</v>
      </c>
      <c r="E13811" t="s">
        <v>3275</v>
      </c>
      <c r="H13811" t="s">
        <v>3436</v>
      </c>
      <c r="I13811">
        <v>25</v>
      </c>
      <c r="J13811" t="s">
        <v>3446</v>
      </c>
      <c r="K13811" t="s">
        <v>29</v>
      </c>
      <c r="L13811" t="s">
        <v>29</v>
      </c>
      <c r="M13811" t="s">
        <v>29</v>
      </c>
      <c r="N13811">
        <v>30.428241</v>
      </c>
      <c r="O13811">
        <v>2.5176099999999999</v>
      </c>
      <c r="P13811" t="s">
        <v>3455</v>
      </c>
      <c r="Q13811" s="3">
        <f>Table1[[#This Row],[Capacity (MW)]]*0.395*8760*10^-6</f>
        <v>8.6504999999999999E-2</v>
      </c>
      <c r="R13811" s="3" cm="1">
        <f t="array" ref="R13811">AVERAGE(VLOOKUP(_xlfn.TEXTSPLIT(Table1[[#This Row],[Fuel (no space after comma)]], ","), FuelList_Final_EF!$A$2:$B$65, 2, FALSE))</f>
        <v>65.583341148886291</v>
      </c>
      <c r="S13811" s="3">
        <f>Table1[[#This Row],[Generation (TWh)]]*10^9*VLOOKUP(Table1[[#This Row],[Turbine/Engine Technology]],Technology_HR!$A$2:$B$11,2,FALSE)*10^-6</f>
        <v>952420.04999999993</v>
      </c>
      <c r="T13811" s="5">
        <f>Table1[[#This Row],[Fuel Consumption (mmBtu)]]*Table1[[#This Row],[Emission Factor (kg CO2/ mmBtu)]]*10^3</f>
        <v>62462889056.189339</v>
      </c>
      <c r="U13811" s="3">
        <f>Table1[[#This Row],[Emissions (g CO2)]]/(Table1[[#This Row],[Generation (TWh)]]*10^9)</f>
        <v>722.07258604923811</v>
      </c>
    </row>
    <row r="13812" spans="1:21" x14ac:dyDescent="0.35">
      <c r="A13812" t="s">
        <v>17</v>
      </c>
      <c r="B13812" t="s">
        <v>3243</v>
      </c>
      <c r="C13812" t="str">
        <f>SUBSTITUTE(Table1[[#This Row],[Fuel]],", ",",")</f>
        <v>fossil gas: natural gas,fossil liquids: fuel oil</v>
      </c>
      <c r="D13812" t="s">
        <v>3239</v>
      </c>
      <c r="E13812" t="s">
        <v>3275</v>
      </c>
      <c r="H13812" t="s">
        <v>3436</v>
      </c>
      <c r="I13812">
        <v>25</v>
      </c>
      <c r="J13812" t="s">
        <v>3446</v>
      </c>
      <c r="K13812" t="s">
        <v>29</v>
      </c>
      <c r="L13812" t="s">
        <v>29</v>
      </c>
      <c r="M13812" t="s">
        <v>29</v>
      </c>
      <c r="N13812">
        <v>33.015864000000001</v>
      </c>
      <c r="O13812">
        <v>7.9756010000000002</v>
      </c>
      <c r="P13812" t="s">
        <v>3455</v>
      </c>
      <c r="Q13812" s="3">
        <f>Table1[[#This Row],[Capacity (MW)]]*0.395*8760*10^-6</f>
        <v>8.6504999999999999E-2</v>
      </c>
      <c r="R13812" s="3" cm="1">
        <f t="array" ref="R13812">AVERAGE(VLOOKUP(_xlfn.TEXTSPLIT(Table1[[#This Row],[Fuel (no space after comma)]], ","), FuelList_Final_EF!$A$2:$B$65, 2, FALSE))</f>
        <v>65.583341148886291</v>
      </c>
      <c r="S13812" s="3">
        <f>Table1[[#This Row],[Generation (TWh)]]*10^9*VLOOKUP(Table1[[#This Row],[Turbine/Engine Technology]],Technology_HR!$A$2:$B$11,2,FALSE)*10^-6</f>
        <v>952420.04999999993</v>
      </c>
      <c r="T13812" s="5">
        <f>Table1[[#This Row],[Fuel Consumption (mmBtu)]]*Table1[[#This Row],[Emission Factor (kg CO2/ mmBtu)]]*10^3</f>
        <v>62462889056.189339</v>
      </c>
      <c r="U13812" s="3">
        <f>Table1[[#This Row],[Emissions (g CO2)]]/(Table1[[#This Row],[Generation (TWh)]]*10^9)</f>
        <v>722.07258604923811</v>
      </c>
    </row>
    <row r="13813" spans="1:21" x14ac:dyDescent="0.35">
      <c r="A13813" t="s">
        <v>17</v>
      </c>
      <c r="B13813" t="s">
        <v>3243</v>
      </c>
      <c r="C13813" t="str">
        <f>SUBSTITUTE(Table1[[#This Row],[Fuel]],", ",",")</f>
        <v>fossil gas: natural gas,fossil liquids: fuel oil</v>
      </c>
      <c r="D13813" t="s">
        <v>3239</v>
      </c>
      <c r="E13813" t="s">
        <v>3275</v>
      </c>
      <c r="H13813" t="s">
        <v>3436</v>
      </c>
      <c r="I13813">
        <v>25</v>
      </c>
      <c r="J13813" t="s">
        <v>3446</v>
      </c>
      <c r="K13813" t="s">
        <v>29</v>
      </c>
      <c r="L13813" t="s">
        <v>29</v>
      </c>
      <c r="M13813" t="s">
        <v>29</v>
      </c>
      <c r="N13813">
        <v>33.015864000000001</v>
      </c>
      <c r="O13813">
        <v>7.9756010000000002</v>
      </c>
      <c r="P13813" t="s">
        <v>3455</v>
      </c>
      <c r="Q13813" s="3">
        <f>Table1[[#This Row],[Capacity (MW)]]*0.395*8760*10^-6</f>
        <v>8.6504999999999999E-2</v>
      </c>
      <c r="R13813" s="3" cm="1">
        <f t="array" ref="R13813">AVERAGE(VLOOKUP(_xlfn.TEXTSPLIT(Table1[[#This Row],[Fuel (no space after comma)]], ","), FuelList_Final_EF!$A$2:$B$65, 2, FALSE))</f>
        <v>65.583341148886291</v>
      </c>
      <c r="S13813" s="3">
        <f>Table1[[#This Row],[Generation (TWh)]]*10^9*VLOOKUP(Table1[[#This Row],[Turbine/Engine Technology]],Technology_HR!$A$2:$B$11,2,FALSE)*10^-6</f>
        <v>952420.04999999993</v>
      </c>
      <c r="T13813" s="5">
        <f>Table1[[#This Row],[Fuel Consumption (mmBtu)]]*Table1[[#This Row],[Emission Factor (kg CO2/ mmBtu)]]*10^3</f>
        <v>62462889056.189339</v>
      </c>
      <c r="U13813" s="3">
        <f>Table1[[#This Row],[Emissions (g CO2)]]/(Table1[[#This Row],[Generation (TWh)]]*10^9)</f>
        <v>722.07258604923811</v>
      </c>
    </row>
    <row r="13814" spans="1:21" x14ac:dyDescent="0.35">
      <c r="A13814" t="s">
        <v>17</v>
      </c>
      <c r="B13814" t="s">
        <v>3243</v>
      </c>
      <c r="C13814" t="str">
        <f>SUBSTITUTE(Table1[[#This Row],[Fuel]],", ",",")</f>
        <v>fossil gas: natural gas,fossil liquids: fuel oil</v>
      </c>
      <c r="D13814" t="s">
        <v>3239</v>
      </c>
      <c r="E13814" t="s">
        <v>3275</v>
      </c>
      <c r="H13814" t="s">
        <v>3436</v>
      </c>
      <c r="I13814">
        <v>25</v>
      </c>
      <c r="J13814" t="s">
        <v>3446</v>
      </c>
      <c r="K13814" t="s">
        <v>29</v>
      </c>
      <c r="L13814" t="s">
        <v>29</v>
      </c>
      <c r="M13814" t="s">
        <v>29</v>
      </c>
      <c r="N13814">
        <v>36.157451500000001</v>
      </c>
      <c r="O13814">
        <v>1.3268200000000001</v>
      </c>
      <c r="P13814" t="s">
        <v>3455</v>
      </c>
      <c r="Q13814" s="3">
        <f>Table1[[#This Row],[Capacity (MW)]]*0.395*8760*10^-6</f>
        <v>8.6504999999999999E-2</v>
      </c>
      <c r="R13814" s="3" cm="1">
        <f t="array" ref="R13814">AVERAGE(VLOOKUP(_xlfn.TEXTSPLIT(Table1[[#This Row],[Fuel (no space after comma)]], ","), FuelList_Final_EF!$A$2:$B$65, 2, FALSE))</f>
        <v>65.583341148886291</v>
      </c>
      <c r="S13814" s="3">
        <f>Table1[[#This Row],[Generation (TWh)]]*10^9*VLOOKUP(Table1[[#This Row],[Turbine/Engine Technology]],Technology_HR!$A$2:$B$11,2,FALSE)*10^-6</f>
        <v>952420.04999999993</v>
      </c>
      <c r="T13814" s="5">
        <f>Table1[[#This Row],[Fuel Consumption (mmBtu)]]*Table1[[#This Row],[Emission Factor (kg CO2/ mmBtu)]]*10^3</f>
        <v>62462889056.189339</v>
      </c>
      <c r="U13814" s="3">
        <f>Table1[[#This Row],[Emissions (g CO2)]]/(Table1[[#This Row],[Generation (TWh)]]*10^9)</f>
        <v>722.07258604923811</v>
      </c>
    </row>
    <row r="13815" spans="1:21" x14ac:dyDescent="0.35">
      <c r="A13815" t="s">
        <v>17</v>
      </c>
      <c r="B13815" t="s">
        <v>3243</v>
      </c>
      <c r="C13815" t="str">
        <f>SUBSTITUTE(Table1[[#This Row],[Fuel]],", ",",")</f>
        <v>fossil gas: natural gas,fossil liquids: fuel oil</v>
      </c>
      <c r="D13815" t="s">
        <v>3239</v>
      </c>
      <c r="E13815" t="s">
        <v>3275</v>
      </c>
      <c r="H13815" t="s">
        <v>3436</v>
      </c>
      <c r="I13815">
        <v>25</v>
      </c>
      <c r="J13815" t="s">
        <v>3446</v>
      </c>
      <c r="K13815" t="s">
        <v>29</v>
      </c>
      <c r="L13815" t="s">
        <v>29</v>
      </c>
      <c r="M13815" t="s">
        <v>29</v>
      </c>
      <c r="N13815">
        <v>33.015864000000001</v>
      </c>
      <c r="O13815">
        <v>7.9756010000000002</v>
      </c>
      <c r="P13815" t="s">
        <v>3455</v>
      </c>
      <c r="Q13815" s="3">
        <f>Table1[[#This Row],[Capacity (MW)]]*0.395*8760*10^-6</f>
        <v>8.6504999999999999E-2</v>
      </c>
      <c r="R13815" s="3" cm="1">
        <f t="array" ref="R13815">AVERAGE(VLOOKUP(_xlfn.TEXTSPLIT(Table1[[#This Row],[Fuel (no space after comma)]], ","), FuelList_Final_EF!$A$2:$B$65, 2, FALSE))</f>
        <v>65.583341148886291</v>
      </c>
      <c r="S13815" s="3">
        <f>Table1[[#This Row],[Generation (TWh)]]*10^9*VLOOKUP(Table1[[#This Row],[Turbine/Engine Technology]],Technology_HR!$A$2:$B$11,2,FALSE)*10^-6</f>
        <v>952420.04999999993</v>
      </c>
      <c r="T13815" s="5">
        <f>Table1[[#This Row],[Fuel Consumption (mmBtu)]]*Table1[[#This Row],[Emission Factor (kg CO2/ mmBtu)]]*10^3</f>
        <v>62462889056.189339</v>
      </c>
      <c r="U13815" s="3">
        <f>Table1[[#This Row],[Emissions (g CO2)]]/(Table1[[#This Row],[Generation (TWh)]]*10^9)</f>
        <v>722.07258604923811</v>
      </c>
    </row>
    <row r="13816" spans="1:21" x14ac:dyDescent="0.35">
      <c r="A13816" t="s">
        <v>17</v>
      </c>
      <c r="B13816" t="s">
        <v>3243</v>
      </c>
      <c r="C13816" t="str">
        <f>SUBSTITUTE(Table1[[#This Row],[Fuel]],", ",",")</f>
        <v>fossil gas: natural gas,fossil liquids: fuel oil</v>
      </c>
      <c r="D13816" t="s">
        <v>3239</v>
      </c>
      <c r="E13816" t="s">
        <v>3275</v>
      </c>
      <c r="H13816" t="s">
        <v>3436</v>
      </c>
      <c r="I13816">
        <v>25</v>
      </c>
      <c r="J13816" t="s">
        <v>3446</v>
      </c>
      <c r="K13816" t="s">
        <v>29</v>
      </c>
      <c r="L13816" t="s">
        <v>29</v>
      </c>
      <c r="M13816" t="s">
        <v>29</v>
      </c>
      <c r="N13816">
        <v>32.370852999999997</v>
      </c>
      <c r="O13816">
        <v>7.3485129999999996</v>
      </c>
      <c r="P13816" t="s">
        <v>3455</v>
      </c>
      <c r="Q13816" s="3">
        <f>Table1[[#This Row],[Capacity (MW)]]*0.395*8760*10^-6</f>
        <v>8.6504999999999999E-2</v>
      </c>
      <c r="R13816" s="3" cm="1">
        <f t="array" ref="R13816">AVERAGE(VLOOKUP(_xlfn.TEXTSPLIT(Table1[[#This Row],[Fuel (no space after comma)]], ","), FuelList_Final_EF!$A$2:$B$65, 2, FALSE))</f>
        <v>65.583341148886291</v>
      </c>
      <c r="S13816" s="3">
        <f>Table1[[#This Row],[Generation (TWh)]]*10^9*VLOOKUP(Table1[[#This Row],[Turbine/Engine Technology]],Technology_HR!$A$2:$B$11,2,FALSE)*10^-6</f>
        <v>952420.04999999993</v>
      </c>
      <c r="T13816" s="5">
        <f>Table1[[#This Row],[Fuel Consumption (mmBtu)]]*Table1[[#This Row],[Emission Factor (kg CO2/ mmBtu)]]*10^3</f>
        <v>62462889056.189339</v>
      </c>
      <c r="U13816" s="3">
        <f>Table1[[#This Row],[Emissions (g CO2)]]/(Table1[[#This Row],[Generation (TWh)]]*10^9)</f>
        <v>722.07258604923811</v>
      </c>
    </row>
    <row r="13817" spans="1:21" x14ac:dyDescent="0.35">
      <c r="A13817" t="s">
        <v>17</v>
      </c>
      <c r="B13817" t="s">
        <v>3243</v>
      </c>
      <c r="C13817" t="str">
        <f>SUBSTITUTE(Table1[[#This Row],[Fuel]],", ",",")</f>
        <v>fossil gas: natural gas,fossil liquids: fuel oil</v>
      </c>
      <c r="D13817" t="s">
        <v>3239</v>
      </c>
      <c r="E13817" t="s">
        <v>3275</v>
      </c>
      <c r="H13817" t="s">
        <v>3436</v>
      </c>
      <c r="I13817">
        <v>25</v>
      </c>
      <c r="J13817" t="s">
        <v>3446</v>
      </c>
      <c r="K13817" t="s">
        <v>29</v>
      </c>
      <c r="L13817" t="s">
        <v>29</v>
      </c>
      <c r="M13817" t="s">
        <v>29</v>
      </c>
      <c r="N13817">
        <v>32.370852999999997</v>
      </c>
      <c r="O13817">
        <v>7.3485129999999996</v>
      </c>
      <c r="P13817" t="s">
        <v>3455</v>
      </c>
      <c r="Q13817" s="3">
        <f>Table1[[#This Row],[Capacity (MW)]]*0.395*8760*10^-6</f>
        <v>8.6504999999999999E-2</v>
      </c>
      <c r="R13817" s="3" cm="1">
        <f t="array" ref="R13817">AVERAGE(VLOOKUP(_xlfn.TEXTSPLIT(Table1[[#This Row],[Fuel (no space after comma)]], ","), FuelList_Final_EF!$A$2:$B$65, 2, FALSE))</f>
        <v>65.583341148886291</v>
      </c>
      <c r="S13817" s="3">
        <f>Table1[[#This Row],[Generation (TWh)]]*10^9*VLOOKUP(Table1[[#This Row],[Turbine/Engine Technology]],Technology_HR!$A$2:$B$11,2,FALSE)*10^-6</f>
        <v>952420.04999999993</v>
      </c>
      <c r="T13817" s="5">
        <f>Table1[[#This Row],[Fuel Consumption (mmBtu)]]*Table1[[#This Row],[Emission Factor (kg CO2/ mmBtu)]]*10^3</f>
        <v>62462889056.189339</v>
      </c>
      <c r="U13817" s="3">
        <f>Table1[[#This Row],[Emissions (g CO2)]]/(Table1[[#This Row],[Generation (TWh)]]*10^9)</f>
        <v>722.07258604923811</v>
      </c>
    </row>
    <row r="13818" spans="1:21" x14ac:dyDescent="0.35">
      <c r="A13818" t="s">
        <v>17</v>
      </c>
      <c r="B13818" t="s">
        <v>3243</v>
      </c>
      <c r="C13818" t="str">
        <f>SUBSTITUTE(Table1[[#This Row],[Fuel]],", ",",")</f>
        <v>fossil gas: natural gas,fossil liquids: fuel oil</v>
      </c>
      <c r="D13818" t="s">
        <v>3239</v>
      </c>
      <c r="E13818" t="s">
        <v>3275</v>
      </c>
      <c r="H13818" t="s">
        <v>3436</v>
      </c>
      <c r="I13818">
        <v>25</v>
      </c>
      <c r="J13818" t="s">
        <v>3446</v>
      </c>
      <c r="K13818" t="s">
        <v>29</v>
      </c>
      <c r="L13818" t="s">
        <v>29</v>
      </c>
      <c r="M13818" t="s">
        <v>29</v>
      </c>
      <c r="N13818">
        <v>32.370852999999997</v>
      </c>
      <c r="O13818">
        <v>7.3485129999999996</v>
      </c>
      <c r="P13818" t="s">
        <v>3455</v>
      </c>
      <c r="Q13818" s="3">
        <f>Table1[[#This Row],[Capacity (MW)]]*0.395*8760*10^-6</f>
        <v>8.6504999999999999E-2</v>
      </c>
      <c r="R13818" s="3" cm="1">
        <f t="array" ref="R13818">AVERAGE(VLOOKUP(_xlfn.TEXTSPLIT(Table1[[#This Row],[Fuel (no space after comma)]], ","), FuelList_Final_EF!$A$2:$B$65, 2, FALSE))</f>
        <v>65.583341148886291</v>
      </c>
      <c r="S13818" s="3">
        <f>Table1[[#This Row],[Generation (TWh)]]*10^9*VLOOKUP(Table1[[#This Row],[Turbine/Engine Technology]],Technology_HR!$A$2:$B$11,2,FALSE)*10^-6</f>
        <v>952420.04999999993</v>
      </c>
      <c r="T13818" s="5">
        <f>Table1[[#This Row],[Fuel Consumption (mmBtu)]]*Table1[[#This Row],[Emission Factor (kg CO2/ mmBtu)]]*10^3</f>
        <v>62462889056.189339</v>
      </c>
      <c r="U13818" s="3">
        <f>Table1[[#This Row],[Emissions (g CO2)]]/(Table1[[#This Row],[Generation (TWh)]]*10^9)</f>
        <v>722.07258604923811</v>
      </c>
    </row>
    <row r="13819" spans="1:21" x14ac:dyDescent="0.35">
      <c r="A13819" t="s">
        <v>17</v>
      </c>
      <c r="B13819" t="s">
        <v>3243</v>
      </c>
      <c r="C13819" t="str">
        <f>SUBSTITUTE(Table1[[#This Row],[Fuel]],", ",",")</f>
        <v>fossil gas: natural gas,fossil liquids: fuel oil</v>
      </c>
      <c r="D13819" t="s">
        <v>3239</v>
      </c>
      <c r="E13819" t="s">
        <v>3275</v>
      </c>
      <c r="H13819" t="s">
        <v>3436</v>
      </c>
      <c r="I13819">
        <v>25</v>
      </c>
      <c r="J13819" t="s">
        <v>3446</v>
      </c>
      <c r="K13819" t="s">
        <v>29</v>
      </c>
      <c r="L13819" t="s">
        <v>29</v>
      </c>
      <c r="M13819" t="s">
        <v>29</v>
      </c>
      <c r="N13819">
        <v>34.598239999999997</v>
      </c>
      <c r="O13819">
        <v>5.1188659999999997</v>
      </c>
      <c r="P13819" t="s">
        <v>3455</v>
      </c>
      <c r="Q13819" s="3">
        <f>Table1[[#This Row],[Capacity (MW)]]*0.395*8760*10^-6</f>
        <v>8.6504999999999999E-2</v>
      </c>
      <c r="R13819" s="3" cm="1">
        <f t="array" ref="R13819">AVERAGE(VLOOKUP(_xlfn.TEXTSPLIT(Table1[[#This Row],[Fuel (no space after comma)]], ","), FuelList_Final_EF!$A$2:$B$65, 2, FALSE))</f>
        <v>65.583341148886291</v>
      </c>
      <c r="S13819" s="3">
        <f>Table1[[#This Row],[Generation (TWh)]]*10^9*VLOOKUP(Table1[[#This Row],[Turbine/Engine Technology]],Technology_HR!$A$2:$B$11,2,FALSE)*10^-6</f>
        <v>952420.04999999993</v>
      </c>
      <c r="T13819" s="5">
        <f>Table1[[#This Row],[Fuel Consumption (mmBtu)]]*Table1[[#This Row],[Emission Factor (kg CO2/ mmBtu)]]*10^3</f>
        <v>62462889056.189339</v>
      </c>
      <c r="U13819" s="3">
        <f>Table1[[#This Row],[Emissions (g CO2)]]/(Table1[[#This Row],[Generation (TWh)]]*10^9)</f>
        <v>722.07258604923811</v>
      </c>
    </row>
    <row r="13820" spans="1:21" x14ac:dyDescent="0.35">
      <c r="A13820" t="s">
        <v>17</v>
      </c>
      <c r="B13820" t="s">
        <v>3243</v>
      </c>
      <c r="C13820" t="str">
        <f>SUBSTITUTE(Table1[[#This Row],[Fuel]],", ",",")</f>
        <v>fossil gas: natural gas,fossil liquids: fuel oil</v>
      </c>
      <c r="D13820" t="s">
        <v>3239</v>
      </c>
      <c r="E13820" t="s">
        <v>3275</v>
      </c>
      <c r="H13820" t="s">
        <v>3436</v>
      </c>
      <c r="I13820">
        <v>25</v>
      </c>
      <c r="J13820" t="s">
        <v>3446</v>
      </c>
      <c r="K13820" t="s">
        <v>29</v>
      </c>
      <c r="L13820" t="s">
        <v>29</v>
      </c>
      <c r="M13820" t="s">
        <v>29</v>
      </c>
      <c r="N13820">
        <v>34.598239999999997</v>
      </c>
      <c r="O13820">
        <v>5.1188659999999997</v>
      </c>
      <c r="P13820" t="s">
        <v>3455</v>
      </c>
      <c r="Q13820" s="3">
        <f>Table1[[#This Row],[Capacity (MW)]]*0.395*8760*10^-6</f>
        <v>8.6504999999999999E-2</v>
      </c>
      <c r="R13820" s="3" cm="1">
        <f t="array" ref="R13820">AVERAGE(VLOOKUP(_xlfn.TEXTSPLIT(Table1[[#This Row],[Fuel (no space after comma)]], ","), FuelList_Final_EF!$A$2:$B$65, 2, FALSE))</f>
        <v>65.583341148886291</v>
      </c>
      <c r="S13820" s="3">
        <f>Table1[[#This Row],[Generation (TWh)]]*10^9*VLOOKUP(Table1[[#This Row],[Turbine/Engine Technology]],Technology_HR!$A$2:$B$11,2,FALSE)*10^-6</f>
        <v>952420.04999999993</v>
      </c>
      <c r="T13820" s="5">
        <f>Table1[[#This Row],[Fuel Consumption (mmBtu)]]*Table1[[#This Row],[Emission Factor (kg CO2/ mmBtu)]]*10^3</f>
        <v>62462889056.189339</v>
      </c>
      <c r="U13820" s="3">
        <f>Table1[[#This Row],[Emissions (g CO2)]]/(Table1[[#This Row],[Generation (TWh)]]*10^9)</f>
        <v>722.07258604923811</v>
      </c>
    </row>
    <row r="13821" spans="1:21" x14ac:dyDescent="0.35">
      <c r="A13821" t="s">
        <v>17</v>
      </c>
      <c r="B13821" t="s">
        <v>3243</v>
      </c>
      <c r="C13821" t="str">
        <f>SUBSTITUTE(Table1[[#This Row],[Fuel]],", ",",")</f>
        <v>fossil gas: natural gas,fossil liquids: fuel oil</v>
      </c>
      <c r="D13821" t="s">
        <v>3239</v>
      </c>
      <c r="E13821" t="s">
        <v>3275</v>
      </c>
      <c r="H13821" t="s">
        <v>3436</v>
      </c>
      <c r="I13821">
        <v>25</v>
      </c>
      <c r="J13821" t="s">
        <v>3446</v>
      </c>
      <c r="K13821" t="s">
        <v>29</v>
      </c>
      <c r="L13821" t="s">
        <v>29</v>
      </c>
      <c r="M13821" t="s">
        <v>29</v>
      </c>
      <c r="N13821">
        <v>36.767462999999999</v>
      </c>
      <c r="O13821">
        <v>6.3730419999999999</v>
      </c>
      <c r="P13821" t="s">
        <v>3455</v>
      </c>
      <c r="Q13821" s="3">
        <f>Table1[[#This Row],[Capacity (MW)]]*0.395*8760*10^-6</f>
        <v>8.6504999999999999E-2</v>
      </c>
      <c r="R13821" s="3" cm="1">
        <f t="array" ref="R13821">AVERAGE(VLOOKUP(_xlfn.TEXTSPLIT(Table1[[#This Row],[Fuel (no space after comma)]], ","), FuelList_Final_EF!$A$2:$B$65, 2, FALSE))</f>
        <v>65.583341148886291</v>
      </c>
      <c r="S13821" s="3">
        <f>Table1[[#This Row],[Generation (TWh)]]*10^9*VLOOKUP(Table1[[#This Row],[Turbine/Engine Technology]],Technology_HR!$A$2:$B$11,2,FALSE)*10^-6</f>
        <v>952420.04999999993</v>
      </c>
      <c r="T13821" s="5">
        <f>Table1[[#This Row],[Fuel Consumption (mmBtu)]]*Table1[[#This Row],[Emission Factor (kg CO2/ mmBtu)]]*10^3</f>
        <v>62462889056.189339</v>
      </c>
      <c r="U13821" s="3">
        <f>Table1[[#This Row],[Emissions (g CO2)]]/(Table1[[#This Row],[Generation (TWh)]]*10^9)</f>
        <v>722.07258604923811</v>
      </c>
    </row>
    <row r="13822" spans="1:21" x14ac:dyDescent="0.35">
      <c r="A13822" t="s">
        <v>17</v>
      </c>
      <c r="B13822" t="s">
        <v>3243</v>
      </c>
      <c r="C13822" t="str">
        <f>SUBSTITUTE(Table1[[#This Row],[Fuel]],", ",",")</f>
        <v>fossil gas: natural gas,fossil liquids: fuel oil</v>
      </c>
      <c r="D13822" t="s">
        <v>3239</v>
      </c>
      <c r="E13822" t="s">
        <v>3275</v>
      </c>
      <c r="H13822" t="s">
        <v>3436</v>
      </c>
      <c r="I13822">
        <v>25</v>
      </c>
      <c r="J13822" t="s">
        <v>3446</v>
      </c>
      <c r="K13822" t="s">
        <v>29</v>
      </c>
      <c r="L13822" t="s">
        <v>29</v>
      </c>
      <c r="M13822" t="s">
        <v>29</v>
      </c>
      <c r="N13822">
        <v>36.767462999999999</v>
      </c>
      <c r="O13822">
        <v>6.3730419999999999</v>
      </c>
      <c r="P13822" t="s">
        <v>3455</v>
      </c>
      <c r="Q13822" s="3">
        <f>Table1[[#This Row],[Capacity (MW)]]*0.395*8760*10^-6</f>
        <v>8.6504999999999999E-2</v>
      </c>
      <c r="R13822" s="3" cm="1">
        <f t="array" ref="R13822">AVERAGE(VLOOKUP(_xlfn.TEXTSPLIT(Table1[[#This Row],[Fuel (no space after comma)]], ","), FuelList_Final_EF!$A$2:$B$65, 2, FALSE))</f>
        <v>65.583341148886291</v>
      </c>
      <c r="S13822" s="3">
        <f>Table1[[#This Row],[Generation (TWh)]]*10^9*VLOOKUP(Table1[[#This Row],[Turbine/Engine Technology]],Technology_HR!$A$2:$B$11,2,FALSE)*10^-6</f>
        <v>952420.04999999993</v>
      </c>
      <c r="T13822" s="5">
        <f>Table1[[#This Row],[Fuel Consumption (mmBtu)]]*Table1[[#This Row],[Emission Factor (kg CO2/ mmBtu)]]*10^3</f>
        <v>62462889056.189339</v>
      </c>
      <c r="U13822" s="3">
        <f>Table1[[#This Row],[Emissions (g CO2)]]/(Table1[[#This Row],[Generation (TWh)]]*10^9)</f>
        <v>722.07258604923811</v>
      </c>
    </row>
    <row r="13823" spans="1:21" x14ac:dyDescent="0.35">
      <c r="A13823" t="s">
        <v>17</v>
      </c>
      <c r="B13823" t="s">
        <v>3243</v>
      </c>
      <c r="C13823" t="str">
        <f>SUBSTITUTE(Table1[[#This Row],[Fuel]],", ",",")</f>
        <v>fossil gas: natural gas,fossil liquids: fuel oil</v>
      </c>
      <c r="D13823" t="s">
        <v>3239</v>
      </c>
      <c r="E13823" t="s">
        <v>3275</v>
      </c>
      <c r="H13823" t="s">
        <v>3436</v>
      </c>
      <c r="I13823">
        <v>25</v>
      </c>
      <c r="J13823" t="s">
        <v>3446</v>
      </c>
      <c r="K13823" t="s">
        <v>29</v>
      </c>
      <c r="L13823" t="s">
        <v>29</v>
      </c>
      <c r="M13823" t="s">
        <v>29</v>
      </c>
      <c r="N13823">
        <v>36.767462999999999</v>
      </c>
      <c r="O13823">
        <v>6.3730419999999999</v>
      </c>
      <c r="P13823" t="s">
        <v>3455</v>
      </c>
      <c r="Q13823" s="3">
        <f>Table1[[#This Row],[Capacity (MW)]]*0.395*8760*10^-6</f>
        <v>8.6504999999999999E-2</v>
      </c>
      <c r="R13823" s="3" cm="1">
        <f t="array" ref="R13823">AVERAGE(VLOOKUP(_xlfn.TEXTSPLIT(Table1[[#This Row],[Fuel (no space after comma)]], ","), FuelList_Final_EF!$A$2:$B$65, 2, FALSE))</f>
        <v>65.583341148886291</v>
      </c>
      <c r="S13823" s="3">
        <f>Table1[[#This Row],[Generation (TWh)]]*10^9*VLOOKUP(Table1[[#This Row],[Turbine/Engine Technology]],Technology_HR!$A$2:$B$11,2,FALSE)*10^-6</f>
        <v>952420.04999999993</v>
      </c>
      <c r="T13823" s="5">
        <f>Table1[[#This Row],[Fuel Consumption (mmBtu)]]*Table1[[#This Row],[Emission Factor (kg CO2/ mmBtu)]]*10^3</f>
        <v>62462889056.189339</v>
      </c>
      <c r="U13823" s="3">
        <f>Table1[[#This Row],[Emissions (g CO2)]]/(Table1[[#This Row],[Generation (TWh)]]*10^9)</f>
        <v>722.07258604923811</v>
      </c>
    </row>
    <row r="13824" spans="1:21" x14ac:dyDescent="0.35">
      <c r="A13824" t="s">
        <v>17</v>
      </c>
      <c r="B13824" t="s">
        <v>3243</v>
      </c>
      <c r="C13824" t="str">
        <f>SUBSTITUTE(Table1[[#This Row],[Fuel]],", ",",")</f>
        <v>fossil gas: natural gas,fossil liquids: fuel oil</v>
      </c>
      <c r="D13824" t="s">
        <v>3239</v>
      </c>
      <c r="E13824" t="s">
        <v>3275</v>
      </c>
      <c r="H13824" t="s">
        <v>3436</v>
      </c>
      <c r="I13824">
        <v>25</v>
      </c>
      <c r="J13824" t="s">
        <v>3446</v>
      </c>
      <c r="K13824">
        <v>2014</v>
      </c>
      <c r="L13824" t="s">
        <v>29</v>
      </c>
      <c r="M13824" t="s">
        <v>29</v>
      </c>
      <c r="N13824">
        <v>36.734124999999999</v>
      </c>
      <c r="O13824">
        <v>3.1032359999999999</v>
      </c>
      <c r="P13824" t="s">
        <v>3455</v>
      </c>
      <c r="Q13824" s="3">
        <f>Table1[[#This Row],[Capacity (MW)]]*0.395*8760*10^-6</f>
        <v>8.6504999999999999E-2</v>
      </c>
      <c r="R13824" s="3" cm="1">
        <f t="array" ref="R13824">AVERAGE(VLOOKUP(_xlfn.TEXTSPLIT(Table1[[#This Row],[Fuel (no space after comma)]], ","), FuelList_Final_EF!$A$2:$B$65, 2, FALSE))</f>
        <v>65.583341148886291</v>
      </c>
      <c r="S13824" s="3">
        <f>Table1[[#This Row],[Generation (TWh)]]*10^9*VLOOKUP(Table1[[#This Row],[Turbine/Engine Technology]],Technology_HR!$A$2:$B$11,2,FALSE)*10^-6</f>
        <v>952420.04999999993</v>
      </c>
      <c r="T13824" s="5">
        <f>Table1[[#This Row],[Fuel Consumption (mmBtu)]]*Table1[[#This Row],[Emission Factor (kg CO2/ mmBtu)]]*10^3</f>
        <v>62462889056.189339</v>
      </c>
      <c r="U13824" s="3">
        <f>Table1[[#This Row],[Emissions (g CO2)]]/(Table1[[#This Row],[Generation (TWh)]]*10^9)</f>
        <v>722.07258604923811</v>
      </c>
    </row>
    <row r="13825" spans="1:21" x14ac:dyDescent="0.35">
      <c r="A13825" t="s">
        <v>17</v>
      </c>
      <c r="B13825" t="s">
        <v>3243</v>
      </c>
      <c r="C13825" t="str">
        <f>SUBSTITUTE(Table1[[#This Row],[Fuel]],", ",",")</f>
        <v>fossil gas: natural gas,fossil liquids: fuel oil</v>
      </c>
      <c r="D13825" t="s">
        <v>3239</v>
      </c>
      <c r="E13825" t="s">
        <v>3275</v>
      </c>
      <c r="H13825" t="s">
        <v>3436</v>
      </c>
      <c r="I13825">
        <v>25</v>
      </c>
      <c r="J13825" t="s">
        <v>3446</v>
      </c>
      <c r="K13825" t="s">
        <v>29</v>
      </c>
      <c r="L13825" t="s">
        <v>29</v>
      </c>
      <c r="M13825" t="s">
        <v>29</v>
      </c>
      <c r="N13825">
        <v>36.157451000000002</v>
      </c>
      <c r="O13825">
        <v>1.3268200000000001</v>
      </c>
      <c r="P13825" t="s">
        <v>3455</v>
      </c>
      <c r="Q13825" s="3">
        <f>Table1[[#This Row],[Capacity (MW)]]*0.395*8760*10^-6</f>
        <v>8.6504999999999999E-2</v>
      </c>
      <c r="R13825" s="3" cm="1">
        <f t="array" ref="R13825">AVERAGE(VLOOKUP(_xlfn.TEXTSPLIT(Table1[[#This Row],[Fuel (no space after comma)]], ","), FuelList_Final_EF!$A$2:$B$65, 2, FALSE))</f>
        <v>65.583341148886291</v>
      </c>
      <c r="S13825" s="3">
        <f>Table1[[#This Row],[Generation (TWh)]]*10^9*VLOOKUP(Table1[[#This Row],[Turbine/Engine Technology]],Technology_HR!$A$2:$B$11,2,FALSE)*10^-6</f>
        <v>952420.04999999993</v>
      </c>
      <c r="T13825" s="5">
        <f>Table1[[#This Row],[Fuel Consumption (mmBtu)]]*Table1[[#This Row],[Emission Factor (kg CO2/ mmBtu)]]*10^3</f>
        <v>62462889056.189339</v>
      </c>
      <c r="U13825" s="3">
        <f>Table1[[#This Row],[Emissions (g CO2)]]/(Table1[[#This Row],[Generation (TWh)]]*10^9)</f>
        <v>722.07258604923811</v>
      </c>
    </row>
    <row r="13826" spans="1:21" x14ac:dyDescent="0.35">
      <c r="A13826" t="s">
        <v>17</v>
      </c>
      <c r="B13826" t="s">
        <v>3243</v>
      </c>
      <c r="C13826" t="str">
        <f>SUBSTITUTE(Table1[[#This Row],[Fuel]],", ",",")</f>
        <v>fossil gas: natural gas,fossil liquids: fuel oil</v>
      </c>
      <c r="D13826" t="s">
        <v>3239</v>
      </c>
      <c r="E13826" t="s">
        <v>3275</v>
      </c>
      <c r="H13826" t="s">
        <v>3436</v>
      </c>
      <c r="I13826">
        <v>25</v>
      </c>
      <c r="J13826" t="s">
        <v>3446</v>
      </c>
      <c r="K13826">
        <v>2014</v>
      </c>
      <c r="L13826" t="s">
        <v>29</v>
      </c>
      <c r="M13826" t="s">
        <v>29</v>
      </c>
      <c r="N13826">
        <v>36.734124999999999</v>
      </c>
      <c r="O13826">
        <v>3.1032359999999999</v>
      </c>
      <c r="P13826" t="s">
        <v>3455</v>
      </c>
      <c r="Q13826" s="3">
        <f>Table1[[#This Row],[Capacity (MW)]]*0.395*8760*10^-6</f>
        <v>8.6504999999999999E-2</v>
      </c>
      <c r="R13826" s="3" cm="1">
        <f t="array" ref="R13826">AVERAGE(VLOOKUP(_xlfn.TEXTSPLIT(Table1[[#This Row],[Fuel (no space after comma)]], ","), FuelList_Final_EF!$A$2:$B$65, 2, FALSE))</f>
        <v>65.583341148886291</v>
      </c>
      <c r="S13826" s="3">
        <f>Table1[[#This Row],[Generation (TWh)]]*10^9*VLOOKUP(Table1[[#This Row],[Turbine/Engine Technology]],Technology_HR!$A$2:$B$11,2,FALSE)*10^-6</f>
        <v>952420.04999999993</v>
      </c>
      <c r="T13826" s="5">
        <f>Table1[[#This Row],[Fuel Consumption (mmBtu)]]*Table1[[#This Row],[Emission Factor (kg CO2/ mmBtu)]]*10^3</f>
        <v>62462889056.189339</v>
      </c>
      <c r="U13826" s="3">
        <f>Table1[[#This Row],[Emissions (g CO2)]]/(Table1[[#This Row],[Generation (TWh)]]*10^9)</f>
        <v>722.07258604923811</v>
      </c>
    </row>
    <row r="13827" spans="1:21" x14ac:dyDescent="0.35">
      <c r="A13827" t="s">
        <v>17</v>
      </c>
      <c r="B13827" t="s">
        <v>3243</v>
      </c>
      <c r="C13827" t="str">
        <f>SUBSTITUTE(Table1[[#This Row],[Fuel]],", ",",")</f>
        <v>fossil gas: natural gas,fossil liquids: fuel oil</v>
      </c>
      <c r="D13827" t="s">
        <v>3239</v>
      </c>
      <c r="E13827" t="s">
        <v>3275</v>
      </c>
      <c r="H13827" t="s">
        <v>3436</v>
      </c>
      <c r="I13827">
        <v>25</v>
      </c>
      <c r="J13827" t="s">
        <v>3446</v>
      </c>
      <c r="K13827" t="s">
        <v>29</v>
      </c>
      <c r="L13827" t="s">
        <v>29</v>
      </c>
      <c r="M13827" t="s">
        <v>29</v>
      </c>
      <c r="N13827">
        <v>26.518159000000001</v>
      </c>
      <c r="O13827">
        <v>8.5374780000000001</v>
      </c>
      <c r="P13827" t="s">
        <v>3455</v>
      </c>
      <c r="Q13827" s="3">
        <f>Table1[[#This Row],[Capacity (MW)]]*0.395*8760*10^-6</f>
        <v>8.6504999999999999E-2</v>
      </c>
      <c r="R13827" s="3" cm="1">
        <f t="array" ref="R13827">AVERAGE(VLOOKUP(_xlfn.TEXTSPLIT(Table1[[#This Row],[Fuel (no space after comma)]], ","), FuelList_Final_EF!$A$2:$B$65, 2, FALSE))</f>
        <v>65.583341148886291</v>
      </c>
      <c r="S13827" s="3">
        <f>Table1[[#This Row],[Generation (TWh)]]*10^9*VLOOKUP(Table1[[#This Row],[Turbine/Engine Technology]],Technology_HR!$A$2:$B$11,2,FALSE)*10^-6</f>
        <v>952420.04999999993</v>
      </c>
      <c r="T13827" s="5">
        <f>Table1[[#This Row],[Fuel Consumption (mmBtu)]]*Table1[[#This Row],[Emission Factor (kg CO2/ mmBtu)]]*10^3</f>
        <v>62462889056.189339</v>
      </c>
      <c r="U13827" s="3">
        <f>Table1[[#This Row],[Emissions (g CO2)]]/(Table1[[#This Row],[Generation (TWh)]]*10^9)</f>
        <v>722.07258604923811</v>
      </c>
    </row>
    <row r="13828" spans="1:21" x14ac:dyDescent="0.35">
      <c r="A13828" t="s">
        <v>17</v>
      </c>
      <c r="B13828" t="s">
        <v>3243</v>
      </c>
      <c r="C13828" t="str">
        <f>SUBSTITUTE(Table1[[#This Row],[Fuel]],", ",",")</f>
        <v>fossil gas: natural gas,fossil liquids: fuel oil</v>
      </c>
      <c r="D13828" t="s">
        <v>3239</v>
      </c>
      <c r="E13828" t="s">
        <v>3275</v>
      </c>
      <c r="H13828" t="s">
        <v>3436</v>
      </c>
      <c r="I13828">
        <v>25</v>
      </c>
      <c r="J13828" t="s">
        <v>3446</v>
      </c>
      <c r="K13828" t="s">
        <v>29</v>
      </c>
      <c r="L13828" t="s">
        <v>29</v>
      </c>
      <c r="M13828" t="s">
        <v>29</v>
      </c>
      <c r="N13828">
        <v>31.255814000000001</v>
      </c>
      <c r="O13828">
        <v>3.039806</v>
      </c>
      <c r="P13828" t="s">
        <v>3455</v>
      </c>
      <c r="Q13828" s="3">
        <f>Table1[[#This Row],[Capacity (MW)]]*0.395*8760*10^-6</f>
        <v>8.6504999999999999E-2</v>
      </c>
      <c r="R13828" s="3" cm="1">
        <f t="array" ref="R13828">AVERAGE(VLOOKUP(_xlfn.TEXTSPLIT(Table1[[#This Row],[Fuel (no space after comma)]], ","), FuelList_Final_EF!$A$2:$B$65, 2, FALSE))</f>
        <v>65.583341148886291</v>
      </c>
      <c r="S13828" s="3">
        <f>Table1[[#This Row],[Generation (TWh)]]*10^9*VLOOKUP(Table1[[#This Row],[Turbine/Engine Technology]],Technology_HR!$A$2:$B$11,2,FALSE)*10^-6</f>
        <v>952420.04999999993</v>
      </c>
      <c r="T13828" s="5">
        <f>Table1[[#This Row],[Fuel Consumption (mmBtu)]]*Table1[[#This Row],[Emission Factor (kg CO2/ mmBtu)]]*10^3</f>
        <v>62462889056.189339</v>
      </c>
      <c r="U13828" s="3">
        <f>Table1[[#This Row],[Emissions (g CO2)]]/(Table1[[#This Row],[Generation (TWh)]]*10^9)</f>
        <v>722.07258604923811</v>
      </c>
    </row>
    <row r="13829" spans="1:21" x14ac:dyDescent="0.35">
      <c r="A13829" t="s">
        <v>17</v>
      </c>
      <c r="B13829" t="s">
        <v>3243</v>
      </c>
      <c r="C13829" t="str">
        <f>SUBSTITUTE(Table1[[#This Row],[Fuel]],", ",",")</f>
        <v>fossil gas: natural gas,fossil liquids: fuel oil</v>
      </c>
      <c r="D13829" t="s">
        <v>3239</v>
      </c>
      <c r="E13829" t="s">
        <v>3275</v>
      </c>
      <c r="H13829" t="s">
        <v>3436</v>
      </c>
      <c r="I13829">
        <v>25</v>
      </c>
      <c r="J13829" t="s">
        <v>3446</v>
      </c>
      <c r="K13829" t="s">
        <v>29</v>
      </c>
      <c r="L13829" t="s">
        <v>29</v>
      </c>
      <c r="M13829" t="s">
        <v>29</v>
      </c>
      <c r="N13829">
        <v>27.258386999999999</v>
      </c>
      <c r="O13829">
        <v>2.4578850000000001</v>
      </c>
      <c r="P13829" t="s">
        <v>3455</v>
      </c>
      <c r="Q13829" s="3">
        <f>Table1[[#This Row],[Capacity (MW)]]*0.395*8760*10^-6</f>
        <v>8.6504999999999999E-2</v>
      </c>
      <c r="R13829" s="3" cm="1">
        <f t="array" ref="R13829">AVERAGE(VLOOKUP(_xlfn.TEXTSPLIT(Table1[[#This Row],[Fuel (no space after comma)]], ","), FuelList_Final_EF!$A$2:$B$65, 2, FALSE))</f>
        <v>65.583341148886291</v>
      </c>
      <c r="S13829" s="3">
        <f>Table1[[#This Row],[Generation (TWh)]]*10^9*VLOOKUP(Table1[[#This Row],[Turbine/Engine Technology]],Technology_HR!$A$2:$B$11,2,FALSE)*10^-6</f>
        <v>952420.04999999993</v>
      </c>
      <c r="T13829" s="5">
        <f>Table1[[#This Row],[Fuel Consumption (mmBtu)]]*Table1[[#This Row],[Emission Factor (kg CO2/ mmBtu)]]*10^3</f>
        <v>62462889056.189339</v>
      </c>
      <c r="U13829" s="3">
        <f>Table1[[#This Row],[Emissions (g CO2)]]/(Table1[[#This Row],[Generation (TWh)]]*10^9)</f>
        <v>722.07258604923811</v>
      </c>
    </row>
    <row r="13830" spans="1:21" x14ac:dyDescent="0.35">
      <c r="A13830" t="s">
        <v>17</v>
      </c>
      <c r="B13830" t="s">
        <v>3243</v>
      </c>
      <c r="C13830" t="str">
        <f>SUBSTITUTE(Table1[[#This Row],[Fuel]],", ",",")</f>
        <v>fossil gas: natural gas,fossil liquids: fuel oil</v>
      </c>
      <c r="D13830" t="s">
        <v>3239</v>
      </c>
      <c r="E13830" t="s">
        <v>3275</v>
      </c>
      <c r="H13830" t="s">
        <v>3436</v>
      </c>
      <c r="I13830">
        <v>25</v>
      </c>
      <c r="J13830" t="s">
        <v>3446</v>
      </c>
      <c r="K13830" t="s">
        <v>29</v>
      </c>
      <c r="L13830" t="s">
        <v>29</v>
      </c>
      <c r="M13830" t="s">
        <v>29</v>
      </c>
      <c r="N13830">
        <v>27.258386999999999</v>
      </c>
      <c r="O13830">
        <v>2.4578850000000001</v>
      </c>
      <c r="P13830" t="s">
        <v>3455</v>
      </c>
      <c r="Q13830" s="3">
        <f>Table1[[#This Row],[Capacity (MW)]]*0.395*8760*10^-6</f>
        <v>8.6504999999999999E-2</v>
      </c>
      <c r="R13830" s="3" cm="1">
        <f t="array" ref="R13830">AVERAGE(VLOOKUP(_xlfn.TEXTSPLIT(Table1[[#This Row],[Fuel (no space after comma)]], ","), FuelList_Final_EF!$A$2:$B$65, 2, FALSE))</f>
        <v>65.583341148886291</v>
      </c>
      <c r="S13830" s="3">
        <f>Table1[[#This Row],[Generation (TWh)]]*10^9*VLOOKUP(Table1[[#This Row],[Turbine/Engine Technology]],Technology_HR!$A$2:$B$11,2,FALSE)*10^-6</f>
        <v>952420.04999999993</v>
      </c>
      <c r="T13830" s="5">
        <f>Table1[[#This Row],[Fuel Consumption (mmBtu)]]*Table1[[#This Row],[Emission Factor (kg CO2/ mmBtu)]]*10^3</f>
        <v>62462889056.189339</v>
      </c>
      <c r="U13830" s="3">
        <f>Table1[[#This Row],[Emissions (g CO2)]]/(Table1[[#This Row],[Generation (TWh)]]*10^9)</f>
        <v>722.07258604923811</v>
      </c>
    </row>
    <row r="13831" spans="1:21" x14ac:dyDescent="0.35">
      <c r="A13831" t="s">
        <v>17</v>
      </c>
      <c r="B13831" t="s">
        <v>3243</v>
      </c>
      <c r="C13831" t="str">
        <f>SUBSTITUTE(Table1[[#This Row],[Fuel]],", ",",")</f>
        <v>fossil gas: natural gas,fossil liquids: fuel oil</v>
      </c>
      <c r="D13831" t="s">
        <v>3239</v>
      </c>
      <c r="E13831" t="s">
        <v>3275</v>
      </c>
      <c r="H13831" t="s">
        <v>3436</v>
      </c>
      <c r="I13831">
        <v>25</v>
      </c>
      <c r="J13831" t="s">
        <v>3446</v>
      </c>
      <c r="K13831" t="s">
        <v>29</v>
      </c>
      <c r="L13831" t="s">
        <v>29</v>
      </c>
      <c r="M13831" t="s">
        <v>29</v>
      </c>
      <c r="N13831">
        <v>36.077658999999997</v>
      </c>
      <c r="O13831">
        <v>4.7852490000000003</v>
      </c>
      <c r="P13831" t="s">
        <v>3455</v>
      </c>
      <c r="Q13831" s="3">
        <f>Table1[[#This Row],[Capacity (MW)]]*0.395*8760*10^-6</f>
        <v>8.6504999999999999E-2</v>
      </c>
      <c r="R13831" s="3" cm="1">
        <f t="array" ref="R13831">AVERAGE(VLOOKUP(_xlfn.TEXTSPLIT(Table1[[#This Row],[Fuel (no space after comma)]], ","), FuelList_Final_EF!$A$2:$B$65, 2, FALSE))</f>
        <v>65.583341148886291</v>
      </c>
      <c r="S13831" s="3">
        <f>Table1[[#This Row],[Generation (TWh)]]*10^9*VLOOKUP(Table1[[#This Row],[Turbine/Engine Technology]],Technology_HR!$A$2:$B$11,2,FALSE)*10^-6</f>
        <v>952420.04999999993</v>
      </c>
      <c r="T13831" s="5">
        <f>Table1[[#This Row],[Fuel Consumption (mmBtu)]]*Table1[[#This Row],[Emission Factor (kg CO2/ mmBtu)]]*10^3</f>
        <v>62462889056.189339</v>
      </c>
      <c r="U13831" s="3">
        <f>Table1[[#This Row],[Emissions (g CO2)]]/(Table1[[#This Row],[Generation (TWh)]]*10^9)</f>
        <v>722.07258604923811</v>
      </c>
    </row>
    <row r="13832" spans="1:21" x14ac:dyDescent="0.35">
      <c r="A13832" t="s">
        <v>17</v>
      </c>
      <c r="B13832" t="s">
        <v>3243</v>
      </c>
      <c r="C13832" t="str">
        <f>SUBSTITUTE(Table1[[#This Row],[Fuel]],", ",",")</f>
        <v>fossil gas: natural gas,fossil liquids: fuel oil</v>
      </c>
      <c r="D13832" t="s">
        <v>3239</v>
      </c>
      <c r="E13832" t="s">
        <v>3275</v>
      </c>
      <c r="H13832" t="s">
        <v>3436</v>
      </c>
      <c r="I13832">
        <v>25</v>
      </c>
      <c r="J13832" t="s">
        <v>3446</v>
      </c>
      <c r="K13832" t="s">
        <v>29</v>
      </c>
      <c r="L13832" t="s">
        <v>29</v>
      </c>
      <c r="M13832" t="s">
        <v>29</v>
      </c>
      <c r="N13832">
        <v>36.077658999999997</v>
      </c>
      <c r="O13832">
        <v>4.7852490000000003</v>
      </c>
      <c r="P13832" t="s">
        <v>3455</v>
      </c>
      <c r="Q13832" s="3">
        <f>Table1[[#This Row],[Capacity (MW)]]*0.395*8760*10^-6</f>
        <v>8.6504999999999999E-2</v>
      </c>
      <c r="R13832" s="3" cm="1">
        <f t="array" ref="R13832">AVERAGE(VLOOKUP(_xlfn.TEXTSPLIT(Table1[[#This Row],[Fuel (no space after comma)]], ","), FuelList_Final_EF!$A$2:$B$65, 2, FALSE))</f>
        <v>65.583341148886291</v>
      </c>
      <c r="S13832" s="3">
        <f>Table1[[#This Row],[Generation (TWh)]]*10^9*VLOOKUP(Table1[[#This Row],[Turbine/Engine Technology]],Technology_HR!$A$2:$B$11,2,FALSE)*10^-6</f>
        <v>952420.04999999993</v>
      </c>
      <c r="T13832" s="5">
        <f>Table1[[#This Row],[Fuel Consumption (mmBtu)]]*Table1[[#This Row],[Emission Factor (kg CO2/ mmBtu)]]*10^3</f>
        <v>62462889056.189339</v>
      </c>
      <c r="U13832" s="3">
        <f>Table1[[#This Row],[Emissions (g CO2)]]/(Table1[[#This Row],[Generation (TWh)]]*10^9)</f>
        <v>722.07258604923811</v>
      </c>
    </row>
    <row r="13833" spans="1:21" x14ac:dyDescent="0.35">
      <c r="A13833" t="s">
        <v>17</v>
      </c>
      <c r="B13833" t="s">
        <v>3243</v>
      </c>
      <c r="C13833" t="str">
        <f>SUBSTITUTE(Table1[[#This Row],[Fuel]],", ",",")</f>
        <v>fossil gas: natural gas,fossil liquids: fuel oil</v>
      </c>
      <c r="D13833" t="s">
        <v>3239</v>
      </c>
      <c r="E13833" t="s">
        <v>3275</v>
      </c>
      <c r="H13833" t="s">
        <v>3436</v>
      </c>
      <c r="I13833">
        <v>25</v>
      </c>
      <c r="J13833" t="s">
        <v>3446</v>
      </c>
      <c r="K13833" t="s">
        <v>29</v>
      </c>
      <c r="L13833" t="s">
        <v>29</v>
      </c>
      <c r="M13833" t="s">
        <v>29</v>
      </c>
      <c r="N13833">
        <v>35.717596999999998</v>
      </c>
      <c r="O13833">
        <v>4.5284079999999998</v>
      </c>
      <c r="P13833" t="s">
        <v>3455</v>
      </c>
      <c r="Q13833" s="3">
        <f>Table1[[#This Row],[Capacity (MW)]]*0.395*8760*10^-6</f>
        <v>8.6504999999999999E-2</v>
      </c>
      <c r="R13833" s="3" cm="1">
        <f t="array" ref="R13833">AVERAGE(VLOOKUP(_xlfn.TEXTSPLIT(Table1[[#This Row],[Fuel (no space after comma)]], ","), FuelList_Final_EF!$A$2:$B$65, 2, FALSE))</f>
        <v>65.583341148886291</v>
      </c>
      <c r="S13833" s="3">
        <f>Table1[[#This Row],[Generation (TWh)]]*10^9*VLOOKUP(Table1[[#This Row],[Turbine/Engine Technology]],Technology_HR!$A$2:$B$11,2,FALSE)*10^-6</f>
        <v>952420.04999999993</v>
      </c>
      <c r="T13833" s="5">
        <f>Table1[[#This Row],[Fuel Consumption (mmBtu)]]*Table1[[#This Row],[Emission Factor (kg CO2/ mmBtu)]]*10^3</f>
        <v>62462889056.189339</v>
      </c>
      <c r="U13833" s="3">
        <f>Table1[[#This Row],[Emissions (g CO2)]]/(Table1[[#This Row],[Generation (TWh)]]*10^9)</f>
        <v>722.07258604923811</v>
      </c>
    </row>
    <row r="13834" spans="1:21" x14ac:dyDescent="0.35">
      <c r="A13834" t="s">
        <v>17</v>
      </c>
      <c r="B13834" t="s">
        <v>3243</v>
      </c>
      <c r="C13834" t="str">
        <f>SUBSTITUTE(Table1[[#This Row],[Fuel]],", ",",")</f>
        <v>fossil gas: natural gas,fossil liquids: fuel oil</v>
      </c>
      <c r="D13834" t="s">
        <v>3239</v>
      </c>
      <c r="E13834" t="s">
        <v>3275</v>
      </c>
      <c r="H13834" t="s">
        <v>3436</v>
      </c>
      <c r="I13834">
        <v>25</v>
      </c>
      <c r="J13834" t="s">
        <v>3446</v>
      </c>
      <c r="K13834" t="s">
        <v>29</v>
      </c>
      <c r="L13834" t="s">
        <v>29</v>
      </c>
      <c r="M13834" t="s">
        <v>29</v>
      </c>
      <c r="N13834">
        <v>20.334782000000001</v>
      </c>
      <c r="O13834">
        <v>3.314406</v>
      </c>
      <c r="P13834" t="s">
        <v>3455</v>
      </c>
      <c r="Q13834" s="3">
        <f>Table1[[#This Row],[Capacity (MW)]]*0.395*8760*10^-6</f>
        <v>8.6504999999999999E-2</v>
      </c>
      <c r="R13834" s="3" cm="1">
        <f t="array" ref="R13834">AVERAGE(VLOOKUP(_xlfn.TEXTSPLIT(Table1[[#This Row],[Fuel (no space after comma)]], ","), FuelList_Final_EF!$A$2:$B$65, 2, FALSE))</f>
        <v>65.583341148886291</v>
      </c>
      <c r="S13834" s="3">
        <f>Table1[[#This Row],[Generation (TWh)]]*10^9*VLOOKUP(Table1[[#This Row],[Turbine/Engine Technology]],Technology_HR!$A$2:$B$11,2,FALSE)*10^-6</f>
        <v>952420.04999999993</v>
      </c>
      <c r="T13834" s="5">
        <f>Table1[[#This Row],[Fuel Consumption (mmBtu)]]*Table1[[#This Row],[Emission Factor (kg CO2/ mmBtu)]]*10^3</f>
        <v>62462889056.189339</v>
      </c>
      <c r="U13834" s="3">
        <f>Table1[[#This Row],[Emissions (g CO2)]]/(Table1[[#This Row],[Generation (TWh)]]*10^9)</f>
        <v>722.07258604923811</v>
      </c>
    </row>
    <row r="13835" spans="1:21" x14ac:dyDescent="0.35">
      <c r="A13835" t="s">
        <v>17</v>
      </c>
      <c r="B13835" t="s">
        <v>3243</v>
      </c>
      <c r="C13835" t="str">
        <f>SUBSTITUTE(Table1[[#This Row],[Fuel]],", ",",")</f>
        <v>fossil gas: natural gas,fossil liquids: fuel oil</v>
      </c>
      <c r="D13835" t="s">
        <v>3239</v>
      </c>
      <c r="E13835" t="s">
        <v>3275</v>
      </c>
      <c r="H13835" t="s">
        <v>3436</v>
      </c>
      <c r="I13835">
        <v>25</v>
      </c>
      <c r="J13835" t="s">
        <v>3446</v>
      </c>
      <c r="K13835" t="s">
        <v>29</v>
      </c>
      <c r="L13835" t="s">
        <v>29</v>
      </c>
      <c r="M13835" t="s">
        <v>29</v>
      </c>
      <c r="N13835">
        <v>3.314406</v>
      </c>
      <c r="O13835">
        <v>3.314406</v>
      </c>
      <c r="P13835" t="s">
        <v>3455</v>
      </c>
      <c r="Q13835" s="3">
        <f>Table1[[#This Row],[Capacity (MW)]]*0.395*8760*10^-6</f>
        <v>8.6504999999999999E-2</v>
      </c>
      <c r="R13835" s="3" cm="1">
        <f t="array" ref="R13835">AVERAGE(VLOOKUP(_xlfn.TEXTSPLIT(Table1[[#This Row],[Fuel (no space after comma)]], ","), FuelList_Final_EF!$A$2:$B$65, 2, FALSE))</f>
        <v>65.583341148886291</v>
      </c>
      <c r="S13835" s="3">
        <f>Table1[[#This Row],[Generation (TWh)]]*10^9*VLOOKUP(Table1[[#This Row],[Turbine/Engine Technology]],Technology_HR!$A$2:$B$11,2,FALSE)*10^-6</f>
        <v>952420.04999999993</v>
      </c>
      <c r="T13835" s="5">
        <f>Table1[[#This Row],[Fuel Consumption (mmBtu)]]*Table1[[#This Row],[Emission Factor (kg CO2/ mmBtu)]]*10^3</f>
        <v>62462889056.189339</v>
      </c>
      <c r="U13835" s="3">
        <f>Table1[[#This Row],[Emissions (g CO2)]]/(Table1[[#This Row],[Generation (TWh)]]*10^9)</f>
        <v>722.07258604923811</v>
      </c>
    </row>
    <row r="13836" spans="1:21" x14ac:dyDescent="0.35">
      <c r="A13836" t="s">
        <v>17</v>
      </c>
      <c r="B13836" t="s">
        <v>3243</v>
      </c>
      <c r="C13836" t="str">
        <f>SUBSTITUTE(Table1[[#This Row],[Fuel]],", ",",")</f>
        <v>fossil gas: natural gas,fossil liquids: fuel oil</v>
      </c>
      <c r="D13836" t="s">
        <v>3239</v>
      </c>
      <c r="E13836" t="s">
        <v>3275</v>
      </c>
      <c r="H13836" t="s">
        <v>3436</v>
      </c>
      <c r="I13836">
        <v>25</v>
      </c>
      <c r="J13836" t="s">
        <v>3446</v>
      </c>
      <c r="K13836" t="s">
        <v>29</v>
      </c>
      <c r="L13836" t="s">
        <v>29</v>
      </c>
      <c r="M13836" t="s">
        <v>29</v>
      </c>
      <c r="N13836">
        <v>28.303539000000001</v>
      </c>
      <c r="O13836">
        <v>-8.4540699999999998</v>
      </c>
      <c r="P13836" t="s">
        <v>3455</v>
      </c>
      <c r="Q13836" s="3">
        <f>Table1[[#This Row],[Capacity (MW)]]*0.395*8760*10^-6</f>
        <v>8.6504999999999999E-2</v>
      </c>
      <c r="R13836" s="3" cm="1">
        <f t="array" ref="R13836">AVERAGE(VLOOKUP(_xlfn.TEXTSPLIT(Table1[[#This Row],[Fuel (no space after comma)]], ","), FuelList_Final_EF!$A$2:$B$65, 2, FALSE))</f>
        <v>65.583341148886291</v>
      </c>
      <c r="S13836" s="3">
        <f>Table1[[#This Row],[Generation (TWh)]]*10^9*VLOOKUP(Table1[[#This Row],[Turbine/Engine Technology]],Technology_HR!$A$2:$B$11,2,FALSE)*10^-6</f>
        <v>952420.04999999993</v>
      </c>
      <c r="T13836" s="5">
        <f>Table1[[#This Row],[Fuel Consumption (mmBtu)]]*Table1[[#This Row],[Emission Factor (kg CO2/ mmBtu)]]*10^3</f>
        <v>62462889056.189339</v>
      </c>
      <c r="U13836" s="3">
        <f>Table1[[#This Row],[Emissions (g CO2)]]/(Table1[[#This Row],[Generation (TWh)]]*10^9)</f>
        <v>722.07258604923811</v>
      </c>
    </row>
    <row r="13837" spans="1:21" x14ac:dyDescent="0.35">
      <c r="A13837" t="s">
        <v>17</v>
      </c>
      <c r="B13837" t="s">
        <v>3243</v>
      </c>
      <c r="C13837" t="str">
        <f>SUBSTITUTE(Table1[[#This Row],[Fuel]],", ",",")</f>
        <v>fossil gas: natural gas,fossil liquids: fuel oil</v>
      </c>
      <c r="D13837" t="s">
        <v>3239</v>
      </c>
      <c r="E13837" t="s">
        <v>3275</v>
      </c>
      <c r="H13837" t="s">
        <v>3436</v>
      </c>
      <c r="I13837">
        <v>25</v>
      </c>
      <c r="J13837" t="s">
        <v>3446</v>
      </c>
      <c r="K13837" t="s">
        <v>29</v>
      </c>
      <c r="L13837" t="s">
        <v>29</v>
      </c>
      <c r="M13837" t="s">
        <v>29</v>
      </c>
      <c r="N13837">
        <v>3.314406</v>
      </c>
      <c r="O13837">
        <v>3.314406</v>
      </c>
      <c r="P13837" t="s">
        <v>3455</v>
      </c>
      <c r="Q13837" s="3">
        <f>Table1[[#This Row],[Capacity (MW)]]*0.395*8760*10^-6</f>
        <v>8.6504999999999999E-2</v>
      </c>
      <c r="R13837" s="3" cm="1">
        <f t="array" ref="R13837">AVERAGE(VLOOKUP(_xlfn.TEXTSPLIT(Table1[[#This Row],[Fuel (no space after comma)]], ","), FuelList_Final_EF!$A$2:$B$65, 2, FALSE))</f>
        <v>65.583341148886291</v>
      </c>
      <c r="S13837" s="3">
        <f>Table1[[#This Row],[Generation (TWh)]]*10^9*VLOOKUP(Table1[[#This Row],[Turbine/Engine Technology]],Technology_HR!$A$2:$B$11,2,FALSE)*10^-6</f>
        <v>952420.04999999993</v>
      </c>
      <c r="T13837" s="5">
        <f>Table1[[#This Row],[Fuel Consumption (mmBtu)]]*Table1[[#This Row],[Emission Factor (kg CO2/ mmBtu)]]*10^3</f>
        <v>62462889056.189339</v>
      </c>
      <c r="U13837" s="3">
        <f>Table1[[#This Row],[Emissions (g CO2)]]/(Table1[[#This Row],[Generation (TWh)]]*10^9)</f>
        <v>722.07258604923811</v>
      </c>
    </row>
    <row r="13838" spans="1:21" x14ac:dyDescent="0.35">
      <c r="A13838" t="s">
        <v>17</v>
      </c>
      <c r="B13838" t="s">
        <v>3243</v>
      </c>
      <c r="C13838" t="str">
        <f>SUBSTITUTE(Table1[[#This Row],[Fuel]],", ",",")</f>
        <v>fossil gas: natural gas,fossil liquids: fuel oil</v>
      </c>
      <c r="D13838" t="s">
        <v>3239</v>
      </c>
      <c r="E13838" t="s">
        <v>3275</v>
      </c>
      <c r="H13838" t="s">
        <v>3436</v>
      </c>
      <c r="I13838">
        <v>25</v>
      </c>
      <c r="J13838" t="s">
        <v>3446</v>
      </c>
      <c r="K13838">
        <v>2020</v>
      </c>
      <c r="L13838" t="s">
        <v>29</v>
      </c>
      <c r="M13838" t="s">
        <v>29</v>
      </c>
      <c r="N13838">
        <v>27.924174000000001</v>
      </c>
      <c r="O13838">
        <v>-0.26713700000000001</v>
      </c>
      <c r="P13838" t="s">
        <v>3455</v>
      </c>
      <c r="Q13838" s="3">
        <f>Table1[[#This Row],[Capacity (MW)]]*0.395*8760*10^-6</f>
        <v>8.6504999999999999E-2</v>
      </c>
      <c r="R13838" s="3" cm="1">
        <f t="array" ref="R13838">AVERAGE(VLOOKUP(_xlfn.TEXTSPLIT(Table1[[#This Row],[Fuel (no space after comma)]], ","), FuelList_Final_EF!$A$2:$B$65, 2, FALSE))</f>
        <v>65.583341148886291</v>
      </c>
      <c r="S13838" s="3">
        <f>Table1[[#This Row],[Generation (TWh)]]*10^9*VLOOKUP(Table1[[#This Row],[Turbine/Engine Technology]],Technology_HR!$A$2:$B$11,2,FALSE)*10^-6</f>
        <v>952420.04999999993</v>
      </c>
      <c r="T13838" s="5">
        <f>Table1[[#This Row],[Fuel Consumption (mmBtu)]]*Table1[[#This Row],[Emission Factor (kg CO2/ mmBtu)]]*10^3</f>
        <v>62462889056.189339</v>
      </c>
      <c r="U13838" s="3">
        <f>Table1[[#This Row],[Emissions (g CO2)]]/(Table1[[#This Row],[Generation (TWh)]]*10^9)</f>
        <v>722.07258604923811</v>
      </c>
    </row>
    <row r="13839" spans="1:21" x14ac:dyDescent="0.35">
      <c r="A13839" t="s">
        <v>17</v>
      </c>
      <c r="B13839" t="s">
        <v>3243</v>
      </c>
      <c r="C13839" t="str">
        <f>SUBSTITUTE(Table1[[#This Row],[Fuel]],", ",",")</f>
        <v>fossil gas: natural gas,fossil liquids: fuel oil</v>
      </c>
      <c r="D13839" t="s">
        <v>3239</v>
      </c>
      <c r="E13839" t="s">
        <v>3275</v>
      </c>
      <c r="H13839" t="s">
        <v>3436</v>
      </c>
      <c r="I13839">
        <v>25</v>
      </c>
      <c r="J13839" t="s">
        <v>3446</v>
      </c>
      <c r="K13839">
        <v>2020</v>
      </c>
      <c r="L13839" t="s">
        <v>29</v>
      </c>
      <c r="M13839" t="s">
        <v>29</v>
      </c>
      <c r="N13839">
        <v>27.924174000000001</v>
      </c>
      <c r="O13839">
        <v>-0.26713700000000001</v>
      </c>
      <c r="P13839" t="s">
        <v>3455</v>
      </c>
      <c r="Q13839" s="3">
        <f>Table1[[#This Row],[Capacity (MW)]]*0.395*8760*10^-6</f>
        <v>8.6504999999999999E-2</v>
      </c>
      <c r="R13839" s="3" cm="1">
        <f t="array" ref="R13839">AVERAGE(VLOOKUP(_xlfn.TEXTSPLIT(Table1[[#This Row],[Fuel (no space after comma)]], ","), FuelList_Final_EF!$A$2:$B$65, 2, FALSE))</f>
        <v>65.583341148886291</v>
      </c>
      <c r="S13839" s="3">
        <f>Table1[[#This Row],[Generation (TWh)]]*10^9*VLOOKUP(Table1[[#This Row],[Turbine/Engine Technology]],Technology_HR!$A$2:$B$11,2,FALSE)*10^-6</f>
        <v>952420.04999999993</v>
      </c>
      <c r="T13839" s="5">
        <f>Table1[[#This Row],[Fuel Consumption (mmBtu)]]*Table1[[#This Row],[Emission Factor (kg CO2/ mmBtu)]]*10^3</f>
        <v>62462889056.189339</v>
      </c>
      <c r="U13839" s="3">
        <f>Table1[[#This Row],[Emissions (g CO2)]]/(Table1[[#This Row],[Generation (TWh)]]*10^9)</f>
        <v>722.07258604923811</v>
      </c>
    </row>
    <row r="13840" spans="1:21" x14ac:dyDescent="0.35">
      <c r="A13840" t="s">
        <v>17</v>
      </c>
      <c r="B13840" t="s">
        <v>3243</v>
      </c>
      <c r="C13840" t="str">
        <f>SUBSTITUTE(Table1[[#This Row],[Fuel]],", ",",")</f>
        <v>fossil gas: natural gas,fossil liquids: fuel oil</v>
      </c>
      <c r="D13840" t="s">
        <v>3239</v>
      </c>
      <c r="E13840" t="s">
        <v>3275</v>
      </c>
      <c r="H13840" t="s">
        <v>3436</v>
      </c>
      <c r="I13840">
        <v>25</v>
      </c>
      <c r="J13840" t="s">
        <v>3446</v>
      </c>
      <c r="K13840" t="s">
        <v>29</v>
      </c>
      <c r="L13840" t="s">
        <v>29</v>
      </c>
      <c r="M13840" t="s">
        <v>29</v>
      </c>
      <c r="N13840">
        <v>28.303539000000001</v>
      </c>
      <c r="O13840">
        <v>-8.4540699999999998</v>
      </c>
      <c r="P13840" t="s">
        <v>3455</v>
      </c>
      <c r="Q13840" s="3">
        <f>Table1[[#This Row],[Capacity (MW)]]*0.395*8760*10^-6</f>
        <v>8.6504999999999999E-2</v>
      </c>
      <c r="R13840" s="3" cm="1">
        <f t="array" ref="R13840">AVERAGE(VLOOKUP(_xlfn.TEXTSPLIT(Table1[[#This Row],[Fuel (no space after comma)]], ","), FuelList_Final_EF!$A$2:$B$65, 2, FALSE))</f>
        <v>65.583341148886291</v>
      </c>
      <c r="S13840" s="3">
        <f>Table1[[#This Row],[Generation (TWh)]]*10^9*VLOOKUP(Table1[[#This Row],[Turbine/Engine Technology]],Technology_HR!$A$2:$B$11,2,FALSE)*10^-6</f>
        <v>952420.04999999993</v>
      </c>
      <c r="T13840" s="5">
        <f>Table1[[#This Row],[Fuel Consumption (mmBtu)]]*Table1[[#This Row],[Emission Factor (kg CO2/ mmBtu)]]*10^3</f>
        <v>62462889056.189339</v>
      </c>
      <c r="U13840" s="3">
        <f>Table1[[#This Row],[Emissions (g CO2)]]/(Table1[[#This Row],[Generation (TWh)]]*10^9)</f>
        <v>722.07258604923811</v>
      </c>
    </row>
    <row r="13841" spans="1:21" x14ac:dyDescent="0.35">
      <c r="A13841" t="s">
        <v>17</v>
      </c>
      <c r="B13841" t="s">
        <v>3243</v>
      </c>
      <c r="C13841" t="str">
        <f>SUBSTITUTE(Table1[[#This Row],[Fuel]],", ",",")</f>
        <v>fossil gas: natural gas,fossil liquids: fuel oil</v>
      </c>
      <c r="D13841" t="s">
        <v>3239</v>
      </c>
      <c r="E13841" t="s">
        <v>3275</v>
      </c>
      <c r="H13841" t="s">
        <v>3436</v>
      </c>
      <c r="I13841">
        <v>25</v>
      </c>
      <c r="J13841" t="s">
        <v>3446</v>
      </c>
      <c r="K13841" t="s">
        <v>29</v>
      </c>
      <c r="L13841" t="s">
        <v>29</v>
      </c>
      <c r="M13841" t="s">
        <v>29</v>
      </c>
      <c r="N13841">
        <v>28.303539000000001</v>
      </c>
      <c r="O13841">
        <v>-8.4540699999999998</v>
      </c>
      <c r="P13841" t="s">
        <v>3455</v>
      </c>
      <c r="Q13841" s="3">
        <f>Table1[[#This Row],[Capacity (MW)]]*0.395*8760*10^-6</f>
        <v>8.6504999999999999E-2</v>
      </c>
      <c r="R13841" s="3" cm="1">
        <f t="array" ref="R13841">AVERAGE(VLOOKUP(_xlfn.TEXTSPLIT(Table1[[#This Row],[Fuel (no space after comma)]], ","), FuelList_Final_EF!$A$2:$B$65, 2, FALSE))</f>
        <v>65.583341148886291</v>
      </c>
      <c r="S13841" s="3">
        <f>Table1[[#This Row],[Generation (TWh)]]*10^9*VLOOKUP(Table1[[#This Row],[Turbine/Engine Technology]],Technology_HR!$A$2:$B$11,2,FALSE)*10^-6</f>
        <v>952420.04999999993</v>
      </c>
      <c r="T13841" s="5">
        <f>Table1[[#This Row],[Fuel Consumption (mmBtu)]]*Table1[[#This Row],[Emission Factor (kg CO2/ mmBtu)]]*10^3</f>
        <v>62462889056.189339</v>
      </c>
      <c r="U13841" s="3">
        <f>Table1[[#This Row],[Emissions (g CO2)]]/(Table1[[#This Row],[Generation (TWh)]]*10^9)</f>
        <v>722.07258604923811</v>
      </c>
    </row>
    <row r="13842" spans="1:21" x14ac:dyDescent="0.35">
      <c r="A13842" t="s">
        <v>17</v>
      </c>
      <c r="B13842" t="s">
        <v>3243</v>
      </c>
      <c r="C13842" t="str">
        <f>SUBSTITUTE(Table1[[#This Row],[Fuel]],", ",",")</f>
        <v>fossil gas: natural gas,fossil liquids: fuel oil</v>
      </c>
      <c r="D13842" t="s">
        <v>3239</v>
      </c>
      <c r="E13842" t="s">
        <v>3275</v>
      </c>
      <c r="H13842" t="s">
        <v>3436</v>
      </c>
      <c r="I13842">
        <v>25</v>
      </c>
      <c r="J13842" t="s">
        <v>3446</v>
      </c>
      <c r="K13842" t="s">
        <v>29</v>
      </c>
      <c r="L13842" t="s">
        <v>29</v>
      </c>
      <c r="M13842" t="s">
        <v>29</v>
      </c>
      <c r="N13842">
        <v>26.52871</v>
      </c>
      <c r="O13842">
        <v>-0.28024199999999999</v>
      </c>
      <c r="P13842" t="s">
        <v>3455</v>
      </c>
      <c r="Q13842" s="3">
        <f>Table1[[#This Row],[Capacity (MW)]]*0.395*8760*10^-6</f>
        <v>8.6504999999999999E-2</v>
      </c>
      <c r="R13842" s="3" cm="1">
        <f t="array" ref="R13842">AVERAGE(VLOOKUP(_xlfn.TEXTSPLIT(Table1[[#This Row],[Fuel (no space after comma)]], ","), FuelList_Final_EF!$A$2:$B$65, 2, FALSE))</f>
        <v>65.583341148886291</v>
      </c>
      <c r="S13842" s="3">
        <f>Table1[[#This Row],[Generation (TWh)]]*10^9*VLOOKUP(Table1[[#This Row],[Turbine/Engine Technology]],Technology_HR!$A$2:$B$11,2,FALSE)*10^-6</f>
        <v>952420.04999999993</v>
      </c>
      <c r="T13842" s="5">
        <f>Table1[[#This Row],[Fuel Consumption (mmBtu)]]*Table1[[#This Row],[Emission Factor (kg CO2/ mmBtu)]]*10^3</f>
        <v>62462889056.189339</v>
      </c>
      <c r="U13842" s="3">
        <f>Table1[[#This Row],[Emissions (g CO2)]]/(Table1[[#This Row],[Generation (TWh)]]*10^9)</f>
        <v>722.07258604923811</v>
      </c>
    </row>
    <row r="13843" spans="1:21" x14ac:dyDescent="0.35">
      <c r="A13843" t="s">
        <v>17</v>
      </c>
      <c r="B13843" t="s">
        <v>3243</v>
      </c>
      <c r="C13843" t="str">
        <f>SUBSTITUTE(Table1[[#This Row],[Fuel]],", ",",")</f>
        <v>fossil gas: natural gas,fossil liquids: fuel oil</v>
      </c>
      <c r="D13843" t="s">
        <v>3239</v>
      </c>
      <c r="E13843" t="s">
        <v>3275</v>
      </c>
      <c r="H13843" t="s">
        <v>3436</v>
      </c>
      <c r="I13843">
        <v>25</v>
      </c>
      <c r="J13843" t="s">
        <v>3446</v>
      </c>
      <c r="K13843" t="s">
        <v>29</v>
      </c>
      <c r="L13843" t="s">
        <v>29</v>
      </c>
      <c r="M13843" t="s">
        <v>29</v>
      </c>
      <c r="N13843">
        <v>26.52871</v>
      </c>
      <c r="O13843">
        <v>-0.28024199999999999</v>
      </c>
      <c r="P13843" t="s">
        <v>3455</v>
      </c>
      <c r="Q13843" s="3">
        <f>Table1[[#This Row],[Capacity (MW)]]*0.395*8760*10^-6</f>
        <v>8.6504999999999999E-2</v>
      </c>
      <c r="R13843" s="3" cm="1">
        <f t="array" ref="R13843">AVERAGE(VLOOKUP(_xlfn.TEXTSPLIT(Table1[[#This Row],[Fuel (no space after comma)]], ","), FuelList_Final_EF!$A$2:$B$65, 2, FALSE))</f>
        <v>65.583341148886291</v>
      </c>
      <c r="S13843" s="3">
        <f>Table1[[#This Row],[Generation (TWh)]]*10^9*VLOOKUP(Table1[[#This Row],[Turbine/Engine Technology]],Technology_HR!$A$2:$B$11,2,FALSE)*10^-6</f>
        <v>952420.04999999993</v>
      </c>
      <c r="T13843" s="5">
        <f>Table1[[#This Row],[Fuel Consumption (mmBtu)]]*Table1[[#This Row],[Emission Factor (kg CO2/ mmBtu)]]*10^3</f>
        <v>62462889056.189339</v>
      </c>
      <c r="U13843" s="3">
        <f>Table1[[#This Row],[Emissions (g CO2)]]/(Table1[[#This Row],[Generation (TWh)]]*10^9)</f>
        <v>722.07258604923811</v>
      </c>
    </row>
    <row r="13844" spans="1:21" x14ac:dyDescent="0.35">
      <c r="A13844" t="s">
        <v>17</v>
      </c>
      <c r="B13844" t="s">
        <v>3243</v>
      </c>
      <c r="C13844" t="str">
        <f>SUBSTITUTE(Table1[[#This Row],[Fuel]],", ",",")</f>
        <v>fossil gas: natural gas,fossil liquids: fuel oil</v>
      </c>
      <c r="D13844" t="s">
        <v>3239</v>
      </c>
      <c r="E13844" t="s">
        <v>3275</v>
      </c>
      <c r="H13844" t="s">
        <v>3436</v>
      </c>
      <c r="I13844">
        <v>25</v>
      </c>
      <c r="J13844" t="s">
        <v>3446</v>
      </c>
      <c r="K13844" t="s">
        <v>29</v>
      </c>
      <c r="L13844" t="s">
        <v>29</v>
      </c>
      <c r="M13844" t="s">
        <v>29</v>
      </c>
      <c r="N13844">
        <v>26.52871</v>
      </c>
      <c r="O13844">
        <v>-0.28024199999999999</v>
      </c>
      <c r="P13844" t="s">
        <v>3455</v>
      </c>
      <c r="Q13844" s="3">
        <f>Table1[[#This Row],[Capacity (MW)]]*0.395*8760*10^-6</f>
        <v>8.6504999999999999E-2</v>
      </c>
      <c r="R13844" s="3" cm="1">
        <f t="array" ref="R13844">AVERAGE(VLOOKUP(_xlfn.TEXTSPLIT(Table1[[#This Row],[Fuel (no space after comma)]], ","), FuelList_Final_EF!$A$2:$B$65, 2, FALSE))</f>
        <v>65.583341148886291</v>
      </c>
      <c r="S13844" s="3">
        <f>Table1[[#This Row],[Generation (TWh)]]*10^9*VLOOKUP(Table1[[#This Row],[Turbine/Engine Technology]],Technology_HR!$A$2:$B$11,2,FALSE)*10^-6</f>
        <v>952420.04999999993</v>
      </c>
      <c r="T13844" s="5">
        <f>Table1[[#This Row],[Fuel Consumption (mmBtu)]]*Table1[[#This Row],[Emission Factor (kg CO2/ mmBtu)]]*10^3</f>
        <v>62462889056.189339</v>
      </c>
      <c r="U13844" s="3">
        <f>Table1[[#This Row],[Emissions (g CO2)]]/(Table1[[#This Row],[Generation (TWh)]]*10^9)</f>
        <v>722.07258604923811</v>
      </c>
    </row>
    <row r="13845" spans="1:21" x14ac:dyDescent="0.35">
      <c r="A13845" t="s">
        <v>3218</v>
      </c>
      <c r="B13845" t="s">
        <v>3239</v>
      </c>
      <c r="C13845" t="str">
        <f>SUBSTITUTE(Table1[[#This Row],[Fuel]],", ",",")</f>
        <v>fossil gas: natural gas</v>
      </c>
      <c r="D13845" t="s">
        <v>3239</v>
      </c>
      <c r="H13845" t="s">
        <v>3436</v>
      </c>
      <c r="I13845">
        <v>25</v>
      </c>
      <c r="J13845" t="s">
        <v>3446</v>
      </c>
      <c r="K13845">
        <v>2013</v>
      </c>
      <c r="L13845" t="s">
        <v>29</v>
      </c>
      <c r="M13845" t="s">
        <v>29</v>
      </c>
      <c r="N13845">
        <v>26.909253</v>
      </c>
      <c r="O13845">
        <v>55.943772000000003</v>
      </c>
      <c r="P13845" t="s">
        <v>3522</v>
      </c>
      <c r="Q13845" s="3">
        <f>Table1[[#This Row],[Capacity (MW)]]*0.395*8760*10^-6</f>
        <v>8.6504999999999999E-2</v>
      </c>
      <c r="R13845" s="3" cm="1">
        <f t="array" ref="R13845">AVERAGE(VLOOKUP(_xlfn.TEXTSPLIT(Table1[[#This Row],[Fuel (no space after comma)]], ","), FuelList_Final_EF!$A$2:$B$65, 2, FALSE))</f>
        <v>53.06</v>
      </c>
      <c r="S13845" s="3">
        <f>Table1[[#This Row],[Generation (TWh)]]*10^9*VLOOKUP(Table1[[#This Row],[Turbine/Engine Technology]],Technology_HR!$A$2:$B$11,2,FALSE)*10^-6</f>
        <v>952420.04999999993</v>
      </c>
      <c r="T13845" s="5">
        <f>Table1[[#This Row],[Fuel Consumption (mmBtu)]]*Table1[[#This Row],[Emission Factor (kg CO2/ mmBtu)]]*10^3</f>
        <v>50535407853</v>
      </c>
      <c r="U13845" s="3">
        <f>Table1[[#This Row],[Emissions (g CO2)]]/(Table1[[#This Row],[Generation (TWh)]]*10^9)</f>
        <v>584.19060000000002</v>
      </c>
    </row>
    <row r="13846" spans="1:21" x14ac:dyDescent="0.35">
      <c r="A13846" t="s">
        <v>3218</v>
      </c>
      <c r="B13846" t="s">
        <v>3239</v>
      </c>
      <c r="C13846" t="str">
        <f>SUBSTITUTE(Table1[[#This Row],[Fuel]],", ",",")</f>
        <v>fossil gas: natural gas</v>
      </c>
      <c r="D13846" t="s">
        <v>3239</v>
      </c>
      <c r="H13846" t="s">
        <v>3436</v>
      </c>
      <c r="I13846">
        <v>25</v>
      </c>
      <c r="J13846" t="s">
        <v>3446</v>
      </c>
      <c r="K13846">
        <v>2014</v>
      </c>
      <c r="L13846" t="s">
        <v>29</v>
      </c>
      <c r="M13846" t="s">
        <v>29</v>
      </c>
      <c r="N13846">
        <v>26.909253</v>
      </c>
      <c r="O13846">
        <v>55.943772000000003</v>
      </c>
      <c r="P13846" t="s">
        <v>3522</v>
      </c>
      <c r="Q13846" s="3">
        <f>Table1[[#This Row],[Capacity (MW)]]*0.395*8760*10^-6</f>
        <v>8.6504999999999999E-2</v>
      </c>
      <c r="R13846" s="3" cm="1">
        <f t="array" ref="R13846">AVERAGE(VLOOKUP(_xlfn.TEXTSPLIT(Table1[[#This Row],[Fuel (no space after comma)]], ","), FuelList_Final_EF!$A$2:$B$65, 2, FALSE))</f>
        <v>53.06</v>
      </c>
      <c r="S13846" s="3">
        <f>Table1[[#This Row],[Generation (TWh)]]*10^9*VLOOKUP(Table1[[#This Row],[Turbine/Engine Technology]],Technology_HR!$A$2:$B$11,2,FALSE)*10^-6</f>
        <v>952420.04999999993</v>
      </c>
      <c r="T13846" s="5">
        <f>Table1[[#This Row],[Fuel Consumption (mmBtu)]]*Table1[[#This Row],[Emission Factor (kg CO2/ mmBtu)]]*10^3</f>
        <v>50535407853</v>
      </c>
      <c r="U13846" s="3">
        <f>Table1[[#This Row],[Emissions (g CO2)]]/(Table1[[#This Row],[Generation (TWh)]]*10^9)</f>
        <v>584.19060000000002</v>
      </c>
    </row>
    <row r="13847" spans="1:21" x14ac:dyDescent="0.35">
      <c r="A13847" t="s">
        <v>3218</v>
      </c>
      <c r="B13847" t="s">
        <v>3239</v>
      </c>
      <c r="C13847" t="str">
        <f>SUBSTITUTE(Table1[[#This Row],[Fuel]],", ",",")</f>
        <v>fossil gas: natural gas</v>
      </c>
      <c r="D13847" t="s">
        <v>3239</v>
      </c>
      <c r="H13847" t="s">
        <v>3436</v>
      </c>
      <c r="I13847">
        <v>35</v>
      </c>
      <c r="J13847" t="s">
        <v>3446</v>
      </c>
      <c r="K13847">
        <v>2017</v>
      </c>
      <c r="L13847" t="s">
        <v>29</v>
      </c>
      <c r="M13847" t="s">
        <v>29</v>
      </c>
      <c r="N13847">
        <v>26.909253</v>
      </c>
      <c r="O13847">
        <v>55.943772000000003</v>
      </c>
      <c r="P13847" t="s">
        <v>3522</v>
      </c>
      <c r="Q13847" s="3">
        <f>Table1[[#This Row],[Capacity (MW)]]*0.395*8760*10^-6</f>
        <v>0.12110700000000001</v>
      </c>
      <c r="R13847" s="3" cm="1">
        <f t="array" ref="R13847">AVERAGE(VLOOKUP(_xlfn.TEXTSPLIT(Table1[[#This Row],[Fuel (no space after comma)]], ","), FuelList_Final_EF!$A$2:$B$65, 2, FALSE))</f>
        <v>53.06</v>
      </c>
      <c r="S13847" s="3">
        <f>Table1[[#This Row],[Generation (TWh)]]*10^9*VLOOKUP(Table1[[#This Row],[Turbine/Engine Technology]],Technology_HR!$A$2:$B$11,2,FALSE)*10^-6</f>
        <v>1333388.0699999998</v>
      </c>
      <c r="T13847" s="5">
        <f>Table1[[#This Row],[Fuel Consumption (mmBtu)]]*Table1[[#This Row],[Emission Factor (kg CO2/ mmBtu)]]*10^3</f>
        <v>70749570994.199997</v>
      </c>
      <c r="U13847" s="3">
        <f>Table1[[#This Row],[Emissions (g CO2)]]/(Table1[[#This Row],[Generation (TWh)]]*10^9)</f>
        <v>584.19060000000002</v>
      </c>
    </row>
    <row r="13848" spans="1:21" x14ac:dyDescent="0.35">
      <c r="A13848" t="s">
        <v>88</v>
      </c>
      <c r="B13848" t="s">
        <v>3239</v>
      </c>
      <c r="C13848" t="str">
        <f>SUBSTITUTE(Table1[[#This Row],[Fuel]],", ",",")</f>
        <v>fossil gas: natural gas</v>
      </c>
      <c r="D13848" t="s">
        <v>3239</v>
      </c>
      <c r="H13848" t="s">
        <v>3436</v>
      </c>
      <c r="I13848">
        <v>25</v>
      </c>
      <c r="J13848" t="s">
        <v>3446</v>
      </c>
      <c r="K13848">
        <v>2001</v>
      </c>
      <c r="L13848" t="s">
        <v>29</v>
      </c>
      <c r="M13848">
        <v>2053</v>
      </c>
      <c r="N13848">
        <v>-34.780054300000003</v>
      </c>
      <c r="O13848">
        <v>138.5221239</v>
      </c>
      <c r="P13848" t="s">
        <v>3460</v>
      </c>
      <c r="Q13848" s="3">
        <f>Table1[[#This Row],[Capacity (MW)]]*0.395*8760*10^-6</f>
        <v>8.6504999999999999E-2</v>
      </c>
      <c r="R13848" s="3" cm="1">
        <f t="array" ref="R13848">AVERAGE(VLOOKUP(_xlfn.TEXTSPLIT(Table1[[#This Row],[Fuel (no space after comma)]], ","), FuelList_Final_EF!$A$2:$B$65, 2, FALSE))</f>
        <v>53.06</v>
      </c>
      <c r="S13848" s="3">
        <f>Table1[[#This Row],[Generation (TWh)]]*10^9*VLOOKUP(Table1[[#This Row],[Turbine/Engine Technology]],Technology_HR!$A$2:$B$11,2,FALSE)*10^-6</f>
        <v>952420.04999999993</v>
      </c>
      <c r="T13848" s="5">
        <f>Table1[[#This Row],[Fuel Consumption (mmBtu)]]*Table1[[#This Row],[Emission Factor (kg CO2/ mmBtu)]]*10^3</f>
        <v>50535407853</v>
      </c>
      <c r="U13848" s="3">
        <f>Table1[[#This Row],[Emissions (g CO2)]]/(Table1[[#This Row],[Generation (TWh)]]*10^9)</f>
        <v>584.19060000000002</v>
      </c>
    </row>
    <row r="13849" spans="1:21" x14ac:dyDescent="0.35">
      <c r="A13849" t="s">
        <v>88</v>
      </c>
      <c r="B13849" t="s">
        <v>3239</v>
      </c>
      <c r="C13849" t="str">
        <f>SUBSTITUTE(Table1[[#This Row],[Fuel]],", ",",")</f>
        <v>fossil gas: natural gas</v>
      </c>
      <c r="D13849" t="s">
        <v>3239</v>
      </c>
      <c r="H13849" t="s">
        <v>3436</v>
      </c>
      <c r="I13849">
        <v>25</v>
      </c>
      <c r="J13849" t="s">
        <v>3446</v>
      </c>
      <c r="K13849">
        <v>2001</v>
      </c>
      <c r="L13849" t="s">
        <v>29</v>
      </c>
      <c r="M13849">
        <v>2054</v>
      </c>
      <c r="N13849">
        <v>-34.780054300000003</v>
      </c>
      <c r="O13849">
        <v>138.5221239</v>
      </c>
      <c r="P13849" t="s">
        <v>3460</v>
      </c>
      <c r="Q13849" s="3">
        <f>Table1[[#This Row],[Capacity (MW)]]*0.395*8760*10^-6</f>
        <v>8.6504999999999999E-2</v>
      </c>
      <c r="R13849" s="3" cm="1">
        <f t="array" ref="R13849">AVERAGE(VLOOKUP(_xlfn.TEXTSPLIT(Table1[[#This Row],[Fuel (no space after comma)]], ","), FuelList_Final_EF!$A$2:$B$65, 2, FALSE))</f>
        <v>53.06</v>
      </c>
      <c r="S13849" s="3">
        <f>Table1[[#This Row],[Generation (TWh)]]*10^9*VLOOKUP(Table1[[#This Row],[Turbine/Engine Technology]],Technology_HR!$A$2:$B$11,2,FALSE)*10^-6</f>
        <v>952420.04999999993</v>
      </c>
      <c r="T13849" s="5">
        <f>Table1[[#This Row],[Fuel Consumption (mmBtu)]]*Table1[[#This Row],[Emission Factor (kg CO2/ mmBtu)]]*10^3</f>
        <v>50535407853</v>
      </c>
      <c r="U13849" s="3">
        <f>Table1[[#This Row],[Emissions (g CO2)]]/(Table1[[#This Row],[Generation (TWh)]]*10^9)</f>
        <v>584.19060000000002</v>
      </c>
    </row>
    <row r="13850" spans="1:21" x14ac:dyDescent="0.35">
      <c r="A13850" t="s">
        <v>88</v>
      </c>
      <c r="B13850" t="s">
        <v>3239</v>
      </c>
      <c r="C13850" t="str">
        <f>SUBSTITUTE(Table1[[#This Row],[Fuel]],", ",",")</f>
        <v>fossil gas: natural gas</v>
      </c>
      <c r="D13850" t="s">
        <v>3239</v>
      </c>
      <c r="H13850" t="s">
        <v>3436</v>
      </c>
      <c r="I13850">
        <v>25</v>
      </c>
      <c r="J13850" t="s">
        <v>3446</v>
      </c>
      <c r="K13850">
        <v>2001</v>
      </c>
      <c r="L13850" t="s">
        <v>29</v>
      </c>
      <c r="M13850">
        <v>2054</v>
      </c>
      <c r="N13850">
        <v>-34.780054300000003</v>
      </c>
      <c r="O13850">
        <v>138.5221239</v>
      </c>
      <c r="P13850" t="s">
        <v>3460</v>
      </c>
      <c r="Q13850" s="3">
        <f>Table1[[#This Row],[Capacity (MW)]]*0.395*8760*10^-6</f>
        <v>8.6504999999999999E-2</v>
      </c>
      <c r="R13850" s="3" cm="1">
        <f t="array" ref="R13850">AVERAGE(VLOOKUP(_xlfn.TEXTSPLIT(Table1[[#This Row],[Fuel (no space after comma)]], ","), FuelList_Final_EF!$A$2:$B$65, 2, FALSE))</f>
        <v>53.06</v>
      </c>
      <c r="S13850" s="3">
        <f>Table1[[#This Row],[Generation (TWh)]]*10^9*VLOOKUP(Table1[[#This Row],[Turbine/Engine Technology]],Technology_HR!$A$2:$B$11,2,FALSE)*10^-6</f>
        <v>952420.04999999993</v>
      </c>
      <c r="T13850" s="5">
        <f>Table1[[#This Row],[Fuel Consumption (mmBtu)]]*Table1[[#This Row],[Emission Factor (kg CO2/ mmBtu)]]*10^3</f>
        <v>50535407853</v>
      </c>
      <c r="U13850" s="3">
        <f>Table1[[#This Row],[Emissions (g CO2)]]/(Table1[[#This Row],[Generation (TWh)]]*10^9)</f>
        <v>584.19060000000002</v>
      </c>
    </row>
    <row r="13851" spans="1:21" x14ac:dyDescent="0.35">
      <c r="A13851" t="s">
        <v>88</v>
      </c>
      <c r="B13851" t="s">
        <v>3239</v>
      </c>
      <c r="C13851" t="str">
        <f>SUBSTITUTE(Table1[[#This Row],[Fuel]],", ",",")</f>
        <v>fossil gas: natural gas</v>
      </c>
      <c r="D13851" t="s">
        <v>3239</v>
      </c>
      <c r="H13851" t="s">
        <v>3436</v>
      </c>
      <c r="I13851">
        <v>25</v>
      </c>
      <c r="J13851" t="s">
        <v>3446</v>
      </c>
      <c r="K13851">
        <v>2001</v>
      </c>
      <c r="L13851" t="s">
        <v>29</v>
      </c>
      <c r="M13851">
        <v>2055</v>
      </c>
      <c r="N13851">
        <v>-34.780054300000003</v>
      </c>
      <c r="O13851">
        <v>138.5221239</v>
      </c>
      <c r="P13851" t="s">
        <v>3460</v>
      </c>
      <c r="Q13851" s="3">
        <f>Table1[[#This Row],[Capacity (MW)]]*0.395*8760*10^-6</f>
        <v>8.6504999999999999E-2</v>
      </c>
      <c r="R13851" s="3" cm="1">
        <f t="array" ref="R13851">AVERAGE(VLOOKUP(_xlfn.TEXTSPLIT(Table1[[#This Row],[Fuel (no space after comma)]], ","), FuelList_Final_EF!$A$2:$B$65, 2, FALSE))</f>
        <v>53.06</v>
      </c>
      <c r="S13851" s="3">
        <f>Table1[[#This Row],[Generation (TWh)]]*10^9*VLOOKUP(Table1[[#This Row],[Turbine/Engine Technology]],Technology_HR!$A$2:$B$11,2,FALSE)*10^-6</f>
        <v>952420.04999999993</v>
      </c>
      <c r="T13851" s="5">
        <f>Table1[[#This Row],[Fuel Consumption (mmBtu)]]*Table1[[#This Row],[Emission Factor (kg CO2/ mmBtu)]]*10^3</f>
        <v>50535407853</v>
      </c>
      <c r="U13851" s="3">
        <f>Table1[[#This Row],[Emissions (g CO2)]]/(Table1[[#This Row],[Generation (TWh)]]*10^9)</f>
        <v>584.19060000000002</v>
      </c>
    </row>
    <row r="13852" spans="1:21" x14ac:dyDescent="0.35">
      <c r="A13852" t="s">
        <v>891</v>
      </c>
      <c r="B13852" t="s">
        <v>3241</v>
      </c>
      <c r="C13852" t="str">
        <f>SUBSTITUTE(Table1[[#This Row],[Fuel]],", ",",")</f>
        <v>fossil liquids: heavy fuel oil</v>
      </c>
      <c r="D13852" t="s">
        <v>3241</v>
      </c>
      <c r="H13852" t="s">
        <v>3437</v>
      </c>
      <c r="I13852">
        <v>47.6</v>
      </c>
      <c r="J13852" t="s">
        <v>3446</v>
      </c>
      <c r="K13852">
        <v>2011</v>
      </c>
      <c r="L13852" t="s">
        <v>29</v>
      </c>
      <c r="M13852" t="s">
        <v>29</v>
      </c>
      <c r="N13852">
        <v>-1.0487200000000001</v>
      </c>
      <c r="O13852">
        <v>-79.490364999999997</v>
      </c>
      <c r="P13852" t="s">
        <v>3497</v>
      </c>
      <c r="Q13852" s="3">
        <f>Table1[[#This Row],[Capacity (MW)]]*0.395*8760*10^-6</f>
        <v>0.16470552000000002</v>
      </c>
      <c r="R13852" s="3" cm="1">
        <f t="array" ref="R13852">AVERAGE(VLOOKUP(_xlfn.TEXTSPLIT(Table1[[#This Row],[Fuel (no space after comma)]], ","), FuelList_Final_EF!$A$2:$B$65, 2, FALSE))</f>
        <v>81.602530311017389</v>
      </c>
      <c r="S13852" s="3">
        <f>Table1[[#This Row],[Generation (TWh)]]*10^9*VLOOKUP(Table1[[#This Row],[Turbine/Engine Technology]],Technology_HR!$A$2:$B$11,2,FALSE)*10^-6</f>
        <v>1465879.1280000003</v>
      </c>
      <c r="T13852" s="5">
        <f>Table1[[#This Row],[Fuel Consumption (mmBtu)]]*Table1[[#This Row],[Emission Factor (kg CO2/ mmBtu)]]*10^3</f>
        <v>119619445974.90776</v>
      </c>
      <c r="U13852" s="3">
        <f>Table1[[#This Row],[Emissions (g CO2)]]/(Table1[[#This Row],[Generation (TWh)]]*10^9)</f>
        <v>726.26251976805474</v>
      </c>
    </row>
    <row r="13853" spans="1:21" x14ac:dyDescent="0.35">
      <c r="A13853" t="s">
        <v>3219</v>
      </c>
      <c r="B13853" t="s">
        <v>3239</v>
      </c>
      <c r="C13853" t="str">
        <f>SUBSTITUTE(Table1[[#This Row],[Fuel]],", ",",")</f>
        <v>fossil gas: natural gas</v>
      </c>
      <c r="D13853" t="s">
        <v>3239</v>
      </c>
      <c r="H13853" t="s">
        <v>3440</v>
      </c>
      <c r="I13853">
        <v>6</v>
      </c>
      <c r="J13853" t="s">
        <v>3446</v>
      </c>
      <c r="K13853">
        <v>2001</v>
      </c>
      <c r="L13853" t="s">
        <v>29</v>
      </c>
      <c r="M13853" t="s">
        <v>29</v>
      </c>
      <c r="N13853">
        <v>47.79598</v>
      </c>
      <c r="O13853">
        <v>12.11927</v>
      </c>
      <c r="P13853" t="s">
        <v>3509</v>
      </c>
      <c r="Q13853" s="3">
        <f>Table1[[#This Row],[Capacity (MW)]]*0.395*8760*10^-6</f>
        <v>2.07612E-2</v>
      </c>
      <c r="R13853" s="3" cm="1">
        <f t="array" ref="R13853">AVERAGE(VLOOKUP(_xlfn.TEXTSPLIT(Table1[[#This Row],[Fuel (no space after comma)]], ","), FuelList_Final_EF!$A$2:$B$65, 2, FALSE))</f>
        <v>53.06</v>
      </c>
      <c r="S13853" s="3">
        <f>Table1[[#This Row],[Generation (TWh)]]*10^9*VLOOKUP(Table1[[#This Row],[Turbine/Engine Technology]],Technology_HR!$A$2:$B$11,2,FALSE)*10^-6</f>
        <v>213528.94199999998</v>
      </c>
      <c r="T13853" s="5">
        <f>Table1[[#This Row],[Fuel Consumption (mmBtu)]]*Table1[[#This Row],[Emission Factor (kg CO2/ mmBtu)]]*10^3</f>
        <v>11329845662.519999</v>
      </c>
      <c r="U13853" s="3">
        <f>Table1[[#This Row],[Emissions (g CO2)]]/(Table1[[#This Row],[Generation (TWh)]]*10^9)</f>
        <v>545.72209999999995</v>
      </c>
    </row>
    <row r="13854" spans="1:21" x14ac:dyDescent="0.35">
      <c r="A13854" t="s">
        <v>72</v>
      </c>
      <c r="B13854" t="s">
        <v>3257</v>
      </c>
      <c r="C13854" t="str">
        <f>SUBSTITUTE(Table1[[#This Row],[Fuel]],", ",",")</f>
        <v>fossil liquids: heavy fuel oil,fossil gas: lng</v>
      </c>
      <c r="D13854" t="s">
        <v>3241</v>
      </c>
      <c r="E13854" t="s">
        <v>3242</v>
      </c>
      <c r="H13854" t="s">
        <v>3437</v>
      </c>
      <c r="I13854">
        <v>23.4</v>
      </c>
      <c r="J13854" t="s">
        <v>3446</v>
      </c>
      <c r="K13854">
        <v>2006</v>
      </c>
      <c r="L13854" t="s">
        <v>29</v>
      </c>
      <c r="M13854" t="s">
        <v>29</v>
      </c>
      <c r="N13854">
        <v>12.476036199999999</v>
      </c>
      <c r="O13854">
        <v>-69.982159300000006</v>
      </c>
      <c r="P13854" t="s">
        <v>3459</v>
      </c>
      <c r="Q13854" s="3">
        <f>Table1[[#This Row],[Capacity (MW)]]*0.395*8760*10^-6</f>
        <v>8.0968680000000001E-2</v>
      </c>
      <c r="R13854" s="3" cm="1">
        <f t="array" ref="R13854">AVERAGE(VLOOKUP(_xlfn.TEXTSPLIT(Table1[[#This Row],[Fuel (no space after comma)]], ","), FuelList_Final_EF!$A$2:$B$65, 2, FALSE))</f>
        <v>74.64417501317871</v>
      </c>
      <c r="S13854" s="3">
        <f>Table1[[#This Row],[Generation (TWh)]]*10^9*VLOOKUP(Table1[[#This Row],[Turbine/Engine Technology]],Technology_HR!$A$2:$B$11,2,FALSE)*10^-6</f>
        <v>720621.25199999998</v>
      </c>
      <c r="T13854" s="5">
        <f>Table1[[#This Row],[Fuel Consumption (mmBtu)]]*Table1[[#This Row],[Emission Factor (kg CO2/ mmBtu)]]*10^3</f>
        <v>53790178852.503952</v>
      </c>
      <c r="U13854" s="3">
        <f>Table1[[#This Row],[Emissions (g CO2)]]/(Table1[[#This Row],[Generation (TWh)]]*10^9)</f>
        <v>664.33315761729045</v>
      </c>
    </row>
    <row r="13855" spans="1:21" x14ac:dyDescent="0.35">
      <c r="A13855" t="s">
        <v>72</v>
      </c>
      <c r="B13855" t="s">
        <v>3257</v>
      </c>
      <c r="C13855" t="str">
        <f>SUBSTITUTE(Table1[[#This Row],[Fuel]],", ",",")</f>
        <v>fossil liquids: heavy fuel oil,fossil gas: lng</v>
      </c>
      <c r="D13855" t="s">
        <v>3241</v>
      </c>
      <c r="E13855" t="s">
        <v>3242</v>
      </c>
      <c r="H13855" t="s">
        <v>3437</v>
      </c>
      <c r="I13855">
        <v>23.4</v>
      </c>
      <c r="J13855" t="s">
        <v>3446</v>
      </c>
      <c r="K13855">
        <v>2008</v>
      </c>
      <c r="L13855" t="s">
        <v>29</v>
      </c>
      <c r="M13855" t="s">
        <v>29</v>
      </c>
      <c r="N13855">
        <v>12.476036199999999</v>
      </c>
      <c r="O13855">
        <v>-69.982159300000006</v>
      </c>
      <c r="P13855" t="s">
        <v>3459</v>
      </c>
      <c r="Q13855" s="3">
        <f>Table1[[#This Row],[Capacity (MW)]]*0.395*8760*10^-6</f>
        <v>8.0968680000000001E-2</v>
      </c>
      <c r="R13855" s="3" cm="1">
        <f t="array" ref="R13855">AVERAGE(VLOOKUP(_xlfn.TEXTSPLIT(Table1[[#This Row],[Fuel (no space after comma)]], ","), FuelList_Final_EF!$A$2:$B$65, 2, FALSE))</f>
        <v>74.64417501317871</v>
      </c>
      <c r="S13855" s="3">
        <f>Table1[[#This Row],[Generation (TWh)]]*10^9*VLOOKUP(Table1[[#This Row],[Turbine/Engine Technology]],Technology_HR!$A$2:$B$11,2,FALSE)*10^-6</f>
        <v>720621.25199999998</v>
      </c>
      <c r="T13855" s="5">
        <f>Table1[[#This Row],[Fuel Consumption (mmBtu)]]*Table1[[#This Row],[Emission Factor (kg CO2/ mmBtu)]]*10^3</f>
        <v>53790178852.503952</v>
      </c>
      <c r="U13855" s="3">
        <f>Table1[[#This Row],[Emissions (g CO2)]]/(Table1[[#This Row],[Generation (TWh)]]*10^9)</f>
        <v>664.33315761729045</v>
      </c>
    </row>
    <row r="13856" spans="1:21" x14ac:dyDescent="0.35">
      <c r="A13856" t="s">
        <v>72</v>
      </c>
      <c r="B13856" t="s">
        <v>3257</v>
      </c>
      <c r="C13856" t="str">
        <f>SUBSTITUTE(Table1[[#This Row],[Fuel]],", ",",")</f>
        <v>fossil liquids: heavy fuel oil,fossil gas: lng</v>
      </c>
      <c r="D13856" t="s">
        <v>3241</v>
      </c>
      <c r="E13856" t="s">
        <v>3242</v>
      </c>
      <c r="H13856" t="s">
        <v>3437</v>
      </c>
      <c r="I13856">
        <v>45.2</v>
      </c>
      <c r="J13856" t="s">
        <v>3446</v>
      </c>
      <c r="K13856">
        <v>2012</v>
      </c>
      <c r="L13856" t="s">
        <v>29</v>
      </c>
      <c r="M13856" t="s">
        <v>29</v>
      </c>
      <c r="N13856">
        <v>12.476036199999999</v>
      </c>
      <c r="O13856">
        <v>-69.982159300000006</v>
      </c>
      <c r="P13856" t="s">
        <v>3459</v>
      </c>
      <c r="Q13856" s="3">
        <f>Table1[[#This Row],[Capacity (MW)]]*0.395*8760*10^-6</f>
        <v>0.15640104000000002</v>
      </c>
      <c r="R13856" s="3" cm="1">
        <f t="array" ref="R13856">AVERAGE(VLOOKUP(_xlfn.TEXTSPLIT(Table1[[#This Row],[Fuel (no space after comma)]], ","), FuelList_Final_EF!$A$2:$B$65, 2, FALSE))</f>
        <v>74.64417501317871</v>
      </c>
      <c r="S13856" s="3">
        <f>Table1[[#This Row],[Generation (TWh)]]*10^9*VLOOKUP(Table1[[#This Row],[Turbine/Engine Technology]],Technology_HR!$A$2:$B$11,2,FALSE)*10^-6</f>
        <v>1391969.2560000003</v>
      </c>
      <c r="T13856" s="5">
        <f>Table1[[#This Row],[Fuel Consumption (mmBtu)]]*Table1[[#This Row],[Emission Factor (kg CO2/ mmBtu)]]*10^3</f>
        <v>103902396757.82817</v>
      </c>
      <c r="U13856" s="3">
        <f>Table1[[#This Row],[Emissions (g CO2)]]/(Table1[[#This Row],[Generation (TWh)]]*10^9)</f>
        <v>664.33315761729045</v>
      </c>
    </row>
    <row r="13857" spans="1:21" x14ac:dyDescent="0.35">
      <c r="A13857" t="s">
        <v>1498</v>
      </c>
      <c r="B13857" t="s">
        <v>3240</v>
      </c>
      <c r="C13857" t="str">
        <f>SUBSTITUTE(Table1[[#This Row],[Fuel]],", ",",")</f>
        <v>fossil gas: natural gas,fossil liquids: diesel</v>
      </c>
      <c r="D13857" t="s">
        <v>3239</v>
      </c>
      <c r="E13857" t="s">
        <v>3258</v>
      </c>
      <c r="H13857" t="s">
        <v>3436</v>
      </c>
      <c r="I13857">
        <v>30</v>
      </c>
      <c r="J13857" t="s">
        <v>3446</v>
      </c>
      <c r="K13857">
        <v>1994</v>
      </c>
      <c r="L13857" t="s">
        <v>29</v>
      </c>
      <c r="M13857" t="s">
        <v>29</v>
      </c>
      <c r="N13857">
        <v>32.331099999999999</v>
      </c>
      <c r="O13857">
        <v>36.050600000000003</v>
      </c>
      <c r="P13857" t="s">
        <v>3530</v>
      </c>
      <c r="Q13857" s="3">
        <f>Table1[[#This Row],[Capacity (MW)]]*0.395*8760*10^-6</f>
        <v>0.10380600000000001</v>
      </c>
      <c r="R13857" s="3" cm="1">
        <f t="array" ref="R13857">AVERAGE(VLOOKUP(_xlfn.TEXTSPLIT(Table1[[#This Row],[Fuel (no space after comma)]], ","), FuelList_Final_EF!$A$2:$B$65, 2, FALSE))</f>
        <v>65.583341148886291</v>
      </c>
      <c r="S13857" s="3">
        <f>Table1[[#This Row],[Generation (TWh)]]*10^9*VLOOKUP(Table1[[#This Row],[Turbine/Engine Technology]],Technology_HR!$A$2:$B$11,2,FALSE)*10^-6</f>
        <v>1142904.0600000003</v>
      </c>
      <c r="T13857" s="5">
        <f>Table1[[#This Row],[Fuel Consumption (mmBtu)]]*Table1[[#This Row],[Emission Factor (kg CO2/ mmBtu)]]*10^3</f>
        <v>74955466867.427231</v>
      </c>
      <c r="U13857" s="3">
        <f>Table1[[#This Row],[Emissions (g CO2)]]/(Table1[[#This Row],[Generation (TWh)]]*10^9)</f>
        <v>722.07258604923823</v>
      </c>
    </row>
    <row r="13858" spans="1:21" x14ac:dyDescent="0.35">
      <c r="A13858" t="s">
        <v>1498</v>
      </c>
      <c r="B13858" t="s">
        <v>3240</v>
      </c>
      <c r="C13858" t="str">
        <f>SUBSTITUTE(Table1[[#This Row],[Fuel]],", ",",")</f>
        <v>fossil gas: natural gas,fossil liquids: diesel</v>
      </c>
      <c r="D13858" t="s">
        <v>3239</v>
      </c>
      <c r="E13858" t="s">
        <v>3258</v>
      </c>
      <c r="H13858" t="s">
        <v>3436</v>
      </c>
      <c r="I13858">
        <v>30</v>
      </c>
      <c r="J13858" t="s">
        <v>3446</v>
      </c>
      <c r="K13858">
        <v>1995</v>
      </c>
      <c r="L13858" t="s">
        <v>29</v>
      </c>
      <c r="M13858" t="s">
        <v>29</v>
      </c>
      <c r="N13858">
        <v>32.331099999999999</v>
      </c>
      <c r="O13858">
        <v>36.050600000000003</v>
      </c>
      <c r="P13858" t="s">
        <v>3530</v>
      </c>
      <c r="Q13858" s="3">
        <f>Table1[[#This Row],[Capacity (MW)]]*0.395*8760*10^-6</f>
        <v>0.10380600000000001</v>
      </c>
      <c r="R13858" s="3" cm="1">
        <f t="array" ref="R13858">AVERAGE(VLOOKUP(_xlfn.TEXTSPLIT(Table1[[#This Row],[Fuel (no space after comma)]], ","), FuelList_Final_EF!$A$2:$B$65, 2, FALSE))</f>
        <v>65.583341148886291</v>
      </c>
      <c r="S13858" s="3">
        <f>Table1[[#This Row],[Generation (TWh)]]*10^9*VLOOKUP(Table1[[#This Row],[Turbine/Engine Technology]],Technology_HR!$A$2:$B$11,2,FALSE)*10^-6</f>
        <v>1142904.0600000003</v>
      </c>
      <c r="T13858" s="5">
        <f>Table1[[#This Row],[Fuel Consumption (mmBtu)]]*Table1[[#This Row],[Emission Factor (kg CO2/ mmBtu)]]*10^3</f>
        <v>74955466867.427231</v>
      </c>
      <c r="U13858" s="3">
        <f>Table1[[#This Row],[Emissions (g CO2)]]/(Table1[[#This Row],[Generation (TWh)]]*10^9)</f>
        <v>722.07258604923823</v>
      </c>
    </row>
    <row r="13859" spans="1:21" x14ac:dyDescent="0.35">
      <c r="A13859" t="s">
        <v>1248</v>
      </c>
      <c r="B13859" t="s">
        <v>3239</v>
      </c>
      <c r="C13859" t="str">
        <f>SUBSTITUTE(Table1[[#This Row],[Fuel]],", ",",")</f>
        <v>fossil gas: natural gas</v>
      </c>
      <c r="D13859" t="s">
        <v>3239</v>
      </c>
      <c r="H13859" t="s">
        <v>3436</v>
      </c>
      <c r="I13859">
        <v>32</v>
      </c>
      <c r="J13859" t="s">
        <v>3446</v>
      </c>
      <c r="K13859">
        <v>1978</v>
      </c>
      <c r="L13859" t="s">
        <v>29</v>
      </c>
      <c r="M13859" t="s">
        <v>29</v>
      </c>
      <c r="N13859">
        <v>35.520699999999998</v>
      </c>
      <c r="O13859">
        <v>51.407800000000002</v>
      </c>
      <c r="P13859" t="s">
        <v>3522</v>
      </c>
      <c r="Q13859" s="3">
        <f>Table1[[#This Row],[Capacity (MW)]]*0.395*8760*10^-6</f>
        <v>0.1107264</v>
      </c>
      <c r="R13859" s="3" cm="1">
        <f t="array" ref="R13859">AVERAGE(VLOOKUP(_xlfn.TEXTSPLIT(Table1[[#This Row],[Fuel (no space after comma)]], ","), FuelList_Final_EF!$A$2:$B$65, 2, FALSE))</f>
        <v>53.06</v>
      </c>
      <c r="S13859" s="3">
        <f>Table1[[#This Row],[Generation (TWh)]]*10^9*VLOOKUP(Table1[[#This Row],[Turbine/Engine Technology]],Technology_HR!$A$2:$B$11,2,FALSE)*10^-6</f>
        <v>1219097.6639999999</v>
      </c>
      <c r="T13859" s="5">
        <f>Table1[[#This Row],[Fuel Consumption (mmBtu)]]*Table1[[#This Row],[Emission Factor (kg CO2/ mmBtu)]]*10^3</f>
        <v>64685322051.839989</v>
      </c>
      <c r="U13859" s="3">
        <f>Table1[[#This Row],[Emissions (g CO2)]]/(Table1[[#This Row],[Generation (TWh)]]*10^9)</f>
        <v>584.1905999999999</v>
      </c>
    </row>
    <row r="13860" spans="1:21" x14ac:dyDescent="0.35">
      <c r="A13860" t="s">
        <v>1248</v>
      </c>
      <c r="B13860" t="s">
        <v>3239</v>
      </c>
      <c r="C13860" t="str">
        <f>SUBSTITUTE(Table1[[#This Row],[Fuel]],", ",",")</f>
        <v>fossil gas: natural gas</v>
      </c>
      <c r="D13860" t="s">
        <v>3239</v>
      </c>
      <c r="H13860" t="s">
        <v>3436</v>
      </c>
      <c r="I13860">
        <v>32</v>
      </c>
      <c r="J13860" t="s">
        <v>3446</v>
      </c>
      <c r="K13860">
        <v>1978</v>
      </c>
      <c r="L13860" t="s">
        <v>29</v>
      </c>
      <c r="M13860" t="s">
        <v>29</v>
      </c>
      <c r="N13860">
        <v>35.520699999999998</v>
      </c>
      <c r="O13860">
        <v>51.407800000000002</v>
      </c>
      <c r="P13860" t="s">
        <v>3522</v>
      </c>
      <c r="Q13860" s="3">
        <f>Table1[[#This Row],[Capacity (MW)]]*0.395*8760*10^-6</f>
        <v>0.1107264</v>
      </c>
      <c r="R13860" s="3" cm="1">
        <f t="array" ref="R13860">AVERAGE(VLOOKUP(_xlfn.TEXTSPLIT(Table1[[#This Row],[Fuel (no space after comma)]], ","), FuelList_Final_EF!$A$2:$B$65, 2, FALSE))</f>
        <v>53.06</v>
      </c>
      <c r="S13860" s="3">
        <f>Table1[[#This Row],[Generation (TWh)]]*10^9*VLOOKUP(Table1[[#This Row],[Turbine/Engine Technology]],Technology_HR!$A$2:$B$11,2,FALSE)*10^-6</f>
        <v>1219097.6639999999</v>
      </c>
      <c r="T13860" s="5">
        <f>Table1[[#This Row],[Fuel Consumption (mmBtu)]]*Table1[[#This Row],[Emission Factor (kg CO2/ mmBtu)]]*10^3</f>
        <v>64685322051.839989</v>
      </c>
      <c r="U13860" s="3">
        <f>Table1[[#This Row],[Emissions (g CO2)]]/(Table1[[#This Row],[Generation (TWh)]]*10^9)</f>
        <v>584.1905999999999</v>
      </c>
    </row>
    <row r="13861" spans="1:21" x14ac:dyDescent="0.35">
      <c r="A13861" t="s">
        <v>1248</v>
      </c>
      <c r="B13861" t="s">
        <v>3239</v>
      </c>
      <c r="C13861" t="str">
        <f>SUBSTITUTE(Table1[[#This Row],[Fuel]],", ",",")</f>
        <v>fossil gas: natural gas</v>
      </c>
      <c r="D13861" t="s">
        <v>3239</v>
      </c>
      <c r="H13861" t="s">
        <v>3436</v>
      </c>
      <c r="I13861">
        <v>32</v>
      </c>
      <c r="J13861" t="s">
        <v>3446</v>
      </c>
      <c r="K13861">
        <v>1978</v>
      </c>
      <c r="L13861" t="s">
        <v>29</v>
      </c>
      <c r="M13861" t="s">
        <v>29</v>
      </c>
      <c r="N13861">
        <v>35.520699999999998</v>
      </c>
      <c r="O13861">
        <v>51.407800000000002</v>
      </c>
      <c r="P13861" t="s">
        <v>3522</v>
      </c>
      <c r="Q13861" s="3">
        <f>Table1[[#This Row],[Capacity (MW)]]*0.395*8760*10^-6</f>
        <v>0.1107264</v>
      </c>
      <c r="R13861" s="3" cm="1">
        <f t="array" ref="R13861">AVERAGE(VLOOKUP(_xlfn.TEXTSPLIT(Table1[[#This Row],[Fuel (no space after comma)]], ","), FuelList_Final_EF!$A$2:$B$65, 2, FALSE))</f>
        <v>53.06</v>
      </c>
      <c r="S13861" s="3">
        <f>Table1[[#This Row],[Generation (TWh)]]*10^9*VLOOKUP(Table1[[#This Row],[Turbine/Engine Technology]],Technology_HR!$A$2:$B$11,2,FALSE)*10^-6</f>
        <v>1219097.6639999999</v>
      </c>
      <c r="T13861" s="5">
        <f>Table1[[#This Row],[Fuel Consumption (mmBtu)]]*Table1[[#This Row],[Emission Factor (kg CO2/ mmBtu)]]*10^3</f>
        <v>64685322051.839989</v>
      </c>
      <c r="U13861" s="3">
        <f>Table1[[#This Row],[Emissions (g CO2)]]/(Table1[[#This Row],[Generation (TWh)]]*10^9)</f>
        <v>584.1905999999999</v>
      </c>
    </row>
    <row r="13862" spans="1:21" x14ac:dyDescent="0.35">
      <c r="A13862" t="s">
        <v>1248</v>
      </c>
      <c r="B13862" t="s">
        <v>3239</v>
      </c>
      <c r="C13862" t="str">
        <f>SUBSTITUTE(Table1[[#This Row],[Fuel]],", ",",")</f>
        <v>fossil gas: natural gas</v>
      </c>
      <c r="D13862" t="s">
        <v>3239</v>
      </c>
      <c r="H13862" t="s">
        <v>3436</v>
      </c>
      <c r="I13862">
        <v>32</v>
      </c>
      <c r="J13862" t="s">
        <v>3446</v>
      </c>
      <c r="K13862">
        <v>1978</v>
      </c>
      <c r="L13862" t="s">
        <v>29</v>
      </c>
      <c r="M13862" t="s">
        <v>29</v>
      </c>
      <c r="N13862">
        <v>35.520699999999998</v>
      </c>
      <c r="O13862">
        <v>51.407800000000002</v>
      </c>
      <c r="P13862" t="s">
        <v>3522</v>
      </c>
      <c r="Q13862" s="3">
        <f>Table1[[#This Row],[Capacity (MW)]]*0.395*8760*10^-6</f>
        <v>0.1107264</v>
      </c>
      <c r="R13862" s="3" cm="1">
        <f t="array" ref="R13862">AVERAGE(VLOOKUP(_xlfn.TEXTSPLIT(Table1[[#This Row],[Fuel (no space after comma)]], ","), FuelList_Final_EF!$A$2:$B$65, 2, FALSE))</f>
        <v>53.06</v>
      </c>
      <c r="S13862" s="3">
        <f>Table1[[#This Row],[Generation (TWh)]]*10^9*VLOOKUP(Table1[[#This Row],[Turbine/Engine Technology]],Technology_HR!$A$2:$B$11,2,FALSE)*10^-6</f>
        <v>1219097.6639999999</v>
      </c>
      <c r="T13862" s="5">
        <f>Table1[[#This Row],[Fuel Consumption (mmBtu)]]*Table1[[#This Row],[Emission Factor (kg CO2/ mmBtu)]]*10^3</f>
        <v>64685322051.839989</v>
      </c>
      <c r="U13862" s="3">
        <f>Table1[[#This Row],[Emissions (g CO2)]]/(Table1[[#This Row],[Generation (TWh)]]*10^9)</f>
        <v>584.1905999999999</v>
      </c>
    </row>
    <row r="13863" spans="1:21" x14ac:dyDescent="0.35">
      <c r="A13863" t="s">
        <v>1248</v>
      </c>
      <c r="B13863" t="s">
        <v>3239</v>
      </c>
      <c r="C13863" t="str">
        <f>SUBSTITUTE(Table1[[#This Row],[Fuel]],", ",",")</f>
        <v>fossil gas: natural gas</v>
      </c>
      <c r="D13863" t="s">
        <v>3239</v>
      </c>
      <c r="H13863" t="s">
        <v>3436</v>
      </c>
      <c r="I13863">
        <v>32</v>
      </c>
      <c r="J13863" t="s">
        <v>3446</v>
      </c>
      <c r="K13863">
        <v>1978</v>
      </c>
      <c r="L13863" t="s">
        <v>29</v>
      </c>
      <c r="M13863" t="s">
        <v>29</v>
      </c>
      <c r="N13863">
        <v>35.520699999999998</v>
      </c>
      <c r="O13863">
        <v>51.407800000000002</v>
      </c>
      <c r="P13863" t="s">
        <v>3522</v>
      </c>
      <c r="Q13863" s="3">
        <f>Table1[[#This Row],[Capacity (MW)]]*0.395*8760*10^-6</f>
        <v>0.1107264</v>
      </c>
      <c r="R13863" s="3" cm="1">
        <f t="array" ref="R13863">AVERAGE(VLOOKUP(_xlfn.TEXTSPLIT(Table1[[#This Row],[Fuel (no space after comma)]], ","), FuelList_Final_EF!$A$2:$B$65, 2, FALSE))</f>
        <v>53.06</v>
      </c>
      <c r="S13863" s="3">
        <f>Table1[[#This Row],[Generation (TWh)]]*10^9*VLOOKUP(Table1[[#This Row],[Turbine/Engine Technology]],Technology_HR!$A$2:$B$11,2,FALSE)*10^-6</f>
        <v>1219097.6639999999</v>
      </c>
      <c r="T13863" s="5">
        <f>Table1[[#This Row],[Fuel Consumption (mmBtu)]]*Table1[[#This Row],[Emission Factor (kg CO2/ mmBtu)]]*10^3</f>
        <v>64685322051.839989</v>
      </c>
      <c r="U13863" s="3">
        <f>Table1[[#This Row],[Emissions (g CO2)]]/(Table1[[#This Row],[Generation (TWh)]]*10^9)</f>
        <v>584.1905999999999</v>
      </c>
    </row>
    <row r="13864" spans="1:21" x14ac:dyDescent="0.35">
      <c r="A13864" t="s">
        <v>1248</v>
      </c>
      <c r="B13864" t="s">
        <v>3239</v>
      </c>
      <c r="C13864" t="str">
        <f>SUBSTITUTE(Table1[[#This Row],[Fuel]],", ",",")</f>
        <v>fossil gas: natural gas</v>
      </c>
      <c r="D13864" t="s">
        <v>3239</v>
      </c>
      <c r="H13864" t="s">
        <v>3436</v>
      </c>
      <c r="I13864">
        <v>32</v>
      </c>
      <c r="J13864" t="s">
        <v>3446</v>
      </c>
      <c r="K13864">
        <v>2007</v>
      </c>
      <c r="L13864" t="s">
        <v>29</v>
      </c>
      <c r="M13864" t="s">
        <v>29</v>
      </c>
      <c r="N13864">
        <v>35.520699999999998</v>
      </c>
      <c r="O13864">
        <v>51.407800000000002</v>
      </c>
      <c r="P13864" t="s">
        <v>3522</v>
      </c>
      <c r="Q13864" s="3">
        <f>Table1[[#This Row],[Capacity (MW)]]*0.395*8760*10^-6</f>
        <v>0.1107264</v>
      </c>
      <c r="R13864" s="3" cm="1">
        <f t="array" ref="R13864">AVERAGE(VLOOKUP(_xlfn.TEXTSPLIT(Table1[[#This Row],[Fuel (no space after comma)]], ","), FuelList_Final_EF!$A$2:$B$65, 2, FALSE))</f>
        <v>53.06</v>
      </c>
      <c r="S13864" s="3">
        <f>Table1[[#This Row],[Generation (TWh)]]*10^9*VLOOKUP(Table1[[#This Row],[Turbine/Engine Technology]],Technology_HR!$A$2:$B$11,2,FALSE)*10^-6</f>
        <v>1219097.6639999999</v>
      </c>
      <c r="T13864" s="5">
        <f>Table1[[#This Row],[Fuel Consumption (mmBtu)]]*Table1[[#This Row],[Emission Factor (kg CO2/ mmBtu)]]*10^3</f>
        <v>64685322051.839989</v>
      </c>
      <c r="U13864" s="3">
        <f>Table1[[#This Row],[Emissions (g CO2)]]/(Table1[[#This Row],[Generation (TWh)]]*10^9)</f>
        <v>584.1905999999999</v>
      </c>
    </row>
    <row r="13865" spans="1:21" x14ac:dyDescent="0.35">
      <c r="A13865" t="s">
        <v>1248</v>
      </c>
      <c r="B13865" t="s">
        <v>3239</v>
      </c>
      <c r="C13865" t="str">
        <f>SUBSTITUTE(Table1[[#This Row],[Fuel]],", ",",")</f>
        <v>fossil gas: natural gas</v>
      </c>
      <c r="D13865" t="s">
        <v>3239</v>
      </c>
      <c r="H13865" t="s">
        <v>3436</v>
      </c>
      <c r="I13865">
        <v>23.7</v>
      </c>
      <c r="J13865" t="s">
        <v>3446</v>
      </c>
      <c r="K13865">
        <v>2007</v>
      </c>
      <c r="L13865" t="s">
        <v>29</v>
      </c>
      <c r="M13865" t="s">
        <v>29</v>
      </c>
      <c r="N13865">
        <v>35.520699999999998</v>
      </c>
      <c r="O13865">
        <v>51.407800000000002</v>
      </c>
      <c r="P13865" t="s">
        <v>3522</v>
      </c>
      <c r="Q13865" s="3">
        <f>Table1[[#This Row],[Capacity (MW)]]*0.395*8760*10^-6</f>
        <v>8.2006739999999981E-2</v>
      </c>
      <c r="R13865" s="3" cm="1">
        <f t="array" ref="R13865">AVERAGE(VLOOKUP(_xlfn.TEXTSPLIT(Table1[[#This Row],[Fuel (no space after comma)]], ","), FuelList_Final_EF!$A$2:$B$65, 2, FALSE))</f>
        <v>53.06</v>
      </c>
      <c r="S13865" s="3">
        <f>Table1[[#This Row],[Generation (TWh)]]*10^9*VLOOKUP(Table1[[#This Row],[Turbine/Engine Technology]],Technology_HR!$A$2:$B$11,2,FALSE)*10^-6</f>
        <v>902894.20739999984</v>
      </c>
      <c r="T13865" s="5">
        <f>Table1[[#This Row],[Fuel Consumption (mmBtu)]]*Table1[[#This Row],[Emission Factor (kg CO2/ mmBtu)]]*10^3</f>
        <v>47907566644.64399</v>
      </c>
      <c r="U13865" s="3">
        <f>Table1[[#This Row],[Emissions (g CO2)]]/(Table1[[#This Row],[Generation (TWh)]]*10^9)</f>
        <v>584.19060000000002</v>
      </c>
    </row>
    <row r="13866" spans="1:21" x14ac:dyDescent="0.35">
      <c r="A13866" t="s">
        <v>1248</v>
      </c>
      <c r="B13866" t="s">
        <v>3239</v>
      </c>
      <c r="C13866" t="str">
        <f>SUBSTITUTE(Table1[[#This Row],[Fuel]],", ",",")</f>
        <v>fossil gas: natural gas</v>
      </c>
      <c r="D13866" t="s">
        <v>3239</v>
      </c>
      <c r="H13866" t="s">
        <v>3436</v>
      </c>
      <c r="I13866">
        <v>23.7</v>
      </c>
      <c r="J13866" t="s">
        <v>3446</v>
      </c>
      <c r="K13866">
        <v>2007</v>
      </c>
      <c r="L13866" t="s">
        <v>29</v>
      </c>
      <c r="M13866" t="s">
        <v>29</v>
      </c>
      <c r="N13866">
        <v>35.520699999999998</v>
      </c>
      <c r="O13866">
        <v>51.407800000000002</v>
      </c>
      <c r="P13866" t="s">
        <v>3522</v>
      </c>
      <c r="Q13866" s="3">
        <f>Table1[[#This Row],[Capacity (MW)]]*0.395*8760*10^-6</f>
        <v>8.2006739999999981E-2</v>
      </c>
      <c r="R13866" s="3" cm="1">
        <f t="array" ref="R13866">AVERAGE(VLOOKUP(_xlfn.TEXTSPLIT(Table1[[#This Row],[Fuel (no space after comma)]], ","), FuelList_Final_EF!$A$2:$B$65, 2, FALSE))</f>
        <v>53.06</v>
      </c>
      <c r="S13866" s="3">
        <f>Table1[[#This Row],[Generation (TWh)]]*10^9*VLOOKUP(Table1[[#This Row],[Turbine/Engine Technology]],Technology_HR!$A$2:$B$11,2,FALSE)*10^-6</f>
        <v>902894.20739999984</v>
      </c>
      <c r="T13866" s="5">
        <f>Table1[[#This Row],[Fuel Consumption (mmBtu)]]*Table1[[#This Row],[Emission Factor (kg CO2/ mmBtu)]]*10^3</f>
        <v>47907566644.64399</v>
      </c>
      <c r="U13866" s="3">
        <f>Table1[[#This Row],[Emissions (g CO2)]]/(Table1[[#This Row],[Generation (TWh)]]*10^9)</f>
        <v>584.19060000000002</v>
      </c>
    </row>
    <row r="13867" spans="1:21" x14ac:dyDescent="0.35">
      <c r="A13867" t="s">
        <v>1248</v>
      </c>
      <c r="B13867" t="s">
        <v>3239</v>
      </c>
      <c r="C13867" t="str">
        <f>SUBSTITUTE(Table1[[#This Row],[Fuel]],", ",",")</f>
        <v>fossil gas: natural gas</v>
      </c>
      <c r="D13867" t="s">
        <v>3239</v>
      </c>
      <c r="H13867" t="s">
        <v>3436</v>
      </c>
      <c r="I13867">
        <v>23.7</v>
      </c>
      <c r="J13867" t="s">
        <v>3446</v>
      </c>
      <c r="K13867">
        <v>2007</v>
      </c>
      <c r="L13867" t="s">
        <v>29</v>
      </c>
      <c r="M13867" t="s">
        <v>29</v>
      </c>
      <c r="N13867">
        <v>35.520699999999998</v>
      </c>
      <c r="O13867">
        <v>51.407800000000002</v>
      </c>
      <c r="P13867" t="s">
        <v>3522</v>
      </c>
      <c r="Q13867" s="3">
        <f>Table1[[#This Row],[Capacity (MW)]]*0.395*8760*10^-6</f>
        <v>8.2006739999999981E-2</v>
      </c>
      <c r="R13867" s="3" cm="1">
        <f t="array" ref="R13867">AVERAGE(VLOOKUP(_xlfn.TEXTSPLIT(Table1[[#This Row],[Fuel (no space after comma)]], ","), FuelList_Final_EF!$A$2:$B$65, 2, FALSE))</f>
        <v>53.06</v>
      </c>
      <c r="S13867" s="3">
        <f>Table1[[#This Row],[Generation (TWh)]]*10^9*VLOOKUP(Table1[[#This Row],[Turbine/Engine Technology]],Technology_HR!$A$2:$B$11,2,FALSE)*10^-6</f>
        <v>902894.20739999984</v>
      </c>
      <c r="T13867" s="5">
        <f>Table1[[#This Row],[Fuel Consumption (mmBtu)]]*Table1[[#This Row],[Emission Factor (kg CO2/ mmBtu)]]*10^3</f>
        <v>47907566644.64399</v>
      </c>
      <c r="U13867" s="3">
        <f>Table1[[#This Row],[Emissions (g CO2)]]/(Table1[[#This Row],[Generation (TWh)]]*10^9)</f>
        <v>584.19060000000002</v>
      </c>
    </row>
    <row r="13868" spans="1:21" x14ac:dyDescent="0.35">
      <c r="A13868" t="s">
        <v>1248</v>
      </c>
      <c r="B13868" t="s">
        <v>3239</v>
      </c>
      <c r="C13868" t="str">
        <f>SUBSTITUTE(Table1[[#This Row],[Fuel]],", ",",")</f>
        <v>fossil gas: natural gas</v>
      </c>
      <c r="D13868" t="s">
        <v>3239</v>
      </c>
      <c r="H13868" t="s">
        <v>3436</v>
      </c>
      <c r="I13868">
        <v>23.7</v>
      </c>
      <c r="J13868" t="s">
        <v>3446</v>
      </c>
      <c r="K13868">
        <v>2007</v>
      </c>
      <c r="L13868" t="s">
        <v>29</v>
      </c>
      <c r="M13868" t="s">
        <v>29</v>
      </c>
      <c r="N13868">
        <v>35.520699999999998</v>
      </c>
      <c r="O13868">
        <v>51.407800000000002</v>
      </c>
      <c r="P13868" t="s">
        <v>3522</v>
      </c>
      <c r="Q13868" s="3">
        <f>Table1[[#This Row],[Capacity (MW)]]*0.395*8760*10^-6</f>
        <v>8.2006739999999981E-2</v>
      </c>
      <c r="R13868" s="3" cm="1">
        <f t="array" ref="R13868">AVERAGE(VLOOKUP(_xlfn.TEXTSPLIT(Table1[[#This Row],[Fuel (no space after comma)]], ","), FuelList_Final_EF!$A$2:$B$65, 2, FALSE))</f>
        <v>53.06</v>
      </c>
      <c r="S13868" s="3">
        <f>Table1[[#This Row],[Generation (TWh)]]*10^9*VLOOKUP(Table1[[#This Row],[Turbine/Engine Technology]],Technology_HR!$A$2:$B$11,2,FALSE)*10^-6</f>
        <v>902894.20739999984</v>
      </c>
      <c r="T13868" s="5">
        <f>Table1[[#This Row],[Fuel Consumption (mmBtu)]]*Table1[[#This Row],[Emission Factor (kg CO2/ mmBtu)]]*10^3</f>
        <v>47907566644.64399</v>
      </c>
      <c r="U13868" s="3">
        <f>Table1[[#This Row],[Emissions (g CO2)]]/(Table1[[#This Row],[Generation (TWh)]]*10^9)</f>
        <v>584.19060000000002</v>
      </c>
    </row>
    <row r="13869" spans="1:21" x14ac:dyDescent="0.35">
      <c r="A13869" t="s">
        <v>1248</v>
      </c>
      <c r="B13869" t="s">
        <v>3239</v>
      </c>
      <c r="C13869" t="str">
        <f>SUBSTITUTE(Table1[[#This Row],[Fuel]],", ",",")</f>
        <v>fossil gas: natural gas</v>
      </c>
      <c r="D13869" t="s">
        <v>3239</v>
      </c>
      <c r="H13869" t="s">
        <v>3436</v>
      </c>
      <c r="I13869">
        <v>32</v>
      </c>
      <c r="J13869" t="s">
        <v>3446</v>
      </c>
      <c r="K13869">
        <v>1978</v>
      </c>
      <c r="L13869" t="s">
        <v>29</v>
      </c>
      <c r="M13869" t="s">
        <v>29</v>
      </c>
      <c r="N13869">
        <v>35.520699999999998</v>
      </c>
      <c r="O13869">
        <v>51.407800000000002</v>
      </c>
      <c r="P13869" t="s">
        <v>3522</v>
      </c>
      <c r="Q13869" s="3">
        <f>Table1[[#This Row],[Capacity (MW)]]*0.395*8760*10^-6</f>
        <v>0.1107264</v>
      </c>
      <c r="R13869" s="3" cm="1">
        <f t="array" ref="R13869">AVERAGE(VLOOKUP(_xlfn.TEXTSPLIT(Table1[[#This Row],[Fuel (no space after comma)]], ","), FuelList_Final_EF!$A$2:$B$65, 2, FALSE))</f>
        <v>53.06</v>
      </c>
      <c r="S13869" s="3">
        <f>Table1[[#This Row],[Generation (TWh)]]*10^9*VLOOKUP(Table1[[#This Row],[Turbine/Engine Technology]],Technology_HR!$A$2:$B$11,2,FALSE)*10^-6</f>
        <v>1219097.6639999999</v>
      </c>
      <c r="T13869" s="5">
        <f>Table1[[#This Row],[Fuel Consumption (mmBtu)]]*Table1[[#This Row],[Emission Factor (kg CO2/ mmBtu)]]*10^3</f>
        <v>64685322051.839989</v>
      </c>
      <c r="U13869" s="3">
        <f>Table1[[#This Row],[Emissions (g CO2)]]/(Table1[[#This Row],[Generation (TWh)]]*10^9)</f>
        <v>584.1905999999999</v>
      </c>
    </row>
    <row r="13870" spans="1:21" x14ac:dyDescent="0.35">
      <c r="A13870" t="s">
        <v>1248</v>
      </c>
      <c r="B13870" t="s">
        <v>3239</v>
      </c>
      <c r="C13870" t="str">
        <f>SUBSTITUTE(Table1[[#This Row],[Fuel]],", ",",")</f>
        <v>fossil gas: natural gas</v>
      </c>
      <c r="D13870" t="s">
        <v>3239</v>
      </c>
      <c r="H13870" t="s">
        <v>3436</v>
      </c>
      <c r="I13870">
        <v>32</v>
      </c>
      <c r="J13870" t="s">
        <v>3446</v>
      </c>
      <c r="K13870">
        <v>1978</v>
      </c>
      <c r="L13870" t="s">
        <v>29</v>
      </c>
      <c r="M13870" t="s">
        <v>29</v>
      </c>
      <c r="N13870">
        <v>35.520699999999998</v>
      </c>
      <c r="O13870">
        <v>51.407800000000002</v>
      </c>
      <c r="P13870" t="s">
        <v>3522</v>
      </c>
      <c r="Q13870" s="3">
        <f>Table1[[#This Row],[Capacity (MW)]]*0.395*8760*10^-6</f>
        <v>0.1107264</v>
      </c>
      <c r="R13870" s="3" cm="1">
        <f t="array" ref="R13870">AVERAGE(VLOOKUP(_xlfn.TEXTSPLIT(Table1[[#This Row],[Fuel (no space after comma)]], ","), FuelList_Final_EF!$A$2:$B$65, 2, FALSE))</f>
        <v>53.06</v>
      </c>
      <c r="S13870" s="3">
        <f>Table1[[#This Row],[Generation (TWh)]]*10^9*VLOOKUP(Table1[[#This Row],[Turbine/Engine Technology]],Technology_HR!$A$2:$B$11,2,FALSE)*10^-6</f>
        <v>1219097.6639999999</v>
      </c>
      <c r="T13870" s="5">
        <f>Table1[[#This Row],[Fuel Consumption (mmBtu)]]*Table1[[#This Row],[Emission Factor (kg CO2/ mmBtu)]]*10^3</f>
        <v>64685322051.839989</v>
      </c>
      <c r="U13870" s="3">
        <f>Table1[[#This Row],[Emissions (g CO2)]]/(Table1[[#This Row],[Generation (TWh)]]*10^9)</f>
        <v>584.1905999999999</v>
      </c>
    </row>
    <row r="13871" spans="1:21" x14ac:dyDescent="0.35">
      <c r="A13871" t="s">
        <v>1248</v>
      </c>
      <c r="B13871" t="s">
        <v>3239</v>
      </c>
      <c r="C13871" t="str">
        <f>SUBSTITUTE(Table1[[#This Row],[Fuel]],", ",",")</f>
        <v>fossil gas: natural gas</v>
      </c>
      <c r="D13871" t="s">
        <v>3239</v>
      </c>
      <c r="H13871" t="s">
        <v>3436</v>
      </c>
      <c r="I13871">
        <v>32</v>
      </c>
      <c r="J13871" t="s">
        <v>3446</v>
      </c>
      <c r="K13871">
        <v>1978</v>
      </c>
      <c r="L13871" t="s">
        <v>29</v>
      </c>
      <c r="M13871" t="s">
        <v>29</v>
      </c>
      <c r="N13871">
        <v>35.520699999999998</v>
      </c>
      <c r="O13871">
        <v>51.407800000000002</v>
      </c>
      <c r="P13871" t="s">
        <v>3522</v>
      </c>
      <c r="Q13871" s="3">
        <f>Table1[[#This Row],[Capacity (MW)]]*0.395*8760*10^-6</f>
        <v>0.1107264</v>
      </c>
      <c r="R13871" s="3" cm="1">
        <f t="array" ref="R13871">AVERAGE(VLOOKUP(_xlfn.TEXTSPLIT(Table1[[#This Row],[Fuel (no space after comma)]], ","), FuelList_Final_EF!$A$2:$B$65, 2, FALSE))</f>
        <v>53.06</v>
      </c>
      <c r="S13871" s="3">
        <f>Table1[[#This Row],[Generation (TWh)]]*10^9*VLOOKUP(Table1[[#This Row],[Turbine/Engine Technology]],Technology_HR!$A$2:$B$11,2,FALSE)*10^-6</f>
        <v>1219097.6639999999</v>
      </c>
      <c r="T13871" s="5">
        <f>Table1[[#This Row],[Fuel Consumption (mmBtu)]]*Table1[[#This Row],[Emission Factor (kg CO2/ mmBtu)]]*10^3</f>
        <v>64685322051.839989</v>
      </c>
      <c r="U13871" s="3">
        <f>Table1[[#This Row],[Emissions (g CO2)]]/(Table1[[#This Row],[Generation (TWh)]]*10^9)</f>
        <v>584.1905999999999</v>
      </c>
    </row>
    <row r="13872" spans="1:21" x14ac:dyDescent="0.35">
      <c r="A13872" t="s">
        <v>1248</v>
      </c>
      <c r="B13872" t="s">
        <v>3239</v>
      </c>
      <c r="C13872" t="str">
        <f>SUBSTITUTE(Table1[[#This Row],[Fuel]],", ",",")</f>
        <v>fossil gas: natural gas</v>
      </c>
      <c r="D13872" t="s">
        <v>3239</v>
      </c>
      <c r="H13872" t="s">
        <v>3436</v>
      </c>
      <c r="I13872">
        <v>32</v>
      </c>
      <c r="J13872" t="s">
        <v>3446</v>
      </c>
      <c r="K13872">
        <v>1978</v>
      </c>
      <c r="L13872" t="s">
        <v>29</v>
      </c>
      <c r="M13872" t="s">
        <v>29</v>
      </c>
      <c r="N13872">
        <v>35.520699999999998</v>
      </c>
      <c r="O13872">
        <v>51.407800000000002</v>
      </c>
      <c r="P13872" t="s">
        <v>3522</v>
      </c>
      <c r="Q13872" s="3">
        <f>Table1[[#This Row],[Capacity (MW)]]*0.395*8760*10^-6</f>
        <v>0.1107264</v>
      </c>
      <c r="R13872" s="3" cm="1">
        <f t="array" ref="R13872">AVERAGE(VLOOKUP(_xlfn.TEXTSPLIT(Table1[[#This Row],[Fuel (no space after comma)]], ","), FuelList_Final_EF!$A$2:$B$65, 2, FALSE))</f>
        <v>53.06</v>
      </c>
      <c r="S13872" s="3">
        <f>Table1[[#This Row],[Generation (TWh)]]*10^9*VLOOKUP(Table1[[#This Row],[Turbine/Engine Technology]],Technology_HR!$A$2:$B$11,2,FALSE)*10^-6</f>
        <v>1219097.6639999999</v>
      </c>
      <c r="T13872" s="5">
        <f>Table1[[#This Row],[Fuel Consumption (mmBtu)]]*Table1[[#This Row],[Emission Factor (kg CO2/ mmBtu)]]*10^3</f>
        <v>64685322051.839989</v>
      </c>
      <c r="U13872" s="3">
        <f>Table1[[#This Row],[Emissions (g CO2)]]/(Table1[[#This Row],[Generation (TWh)]]*10^9)</f>
        <v>584.1905999999999</v>
      </c>
    </row>
    <row r="13873" spans="1:21" x14ac:dyDescent="0.35">
      <c r="A13873" t="s">
        <v>1248</v>
      </c>
      <c r="B13873" t="s">
        <v>3239</v>
      </c>
      <c r="C13873" t="str">
        <f>SUBSTITUTE(Table1[[#This Row],[Fuel]],", ",",")</f>
        <v>fossil gas: natural gas</v>
      </c>
      <c r="D13873" t="s">
        <v>3239</v>
      </c>
      <c r="H13873" t="s">
        <v>3436</v>
      </c>
      <c r="I13873">
        <v>32</v>
      </c>
      <c r="J13873" t="s">
        <v>3446</v>
      </c>
      <c r="K13873">
        <v>1978</v>
      </c>
      <c r="L13873" t="s">
        <v>29</v>
      </c>
      <c r="M13873" t="s">
        <v>29</v>
      </c>
      <c r="N13873">
        <v>35.520699999999998</v>
      </c>
      <c r="O13873">
        <v>51.407800000000002</v>
      </c>
      <c r="P13873" t="s">
        <v>3522</v>
      </c>
      <c r="Q13873" s="3">
        <f>Table1[[#This Row],[Capacity (MW)]]*0.395*8760*10^-6</f>
        <v>0.1107264</v>
      </c>
      <c r="R13873" s="3" cm="1">
        <f t="array" ref="R13873">AVERAGE(VLOOKUP(_xlfn.TEXTSPLIT(Table1[[#This Row],[Fuel (no space after comma)]], ","), FuelList_Final_EF!$A$2:$B$65, 2, FALSE))</f>
        <v>53.06</v>
      </c>
      <c r="S13873" s="3">
        <f>Table1[[#This Row],[Generation (TWh)]]*10^9*VLOOKUP(Table1[[#This Row],[Turbine/Engine Technology]],Technology_HR!$A$2:$B$11,2,FALSE)*10^-6</f>
        <v>1219097.6639999999</v>
      </c>
      <c r="T13873" s="5">
        <f>Table1[[#This Row],[Fuel Consumption (mmBtu)]]*Table1[[#This Row],[Emission Factor (kg CO2/ mmBtu)]]*10^3</f>
        <v>64685322051.839989</v>
      </c>
      <c r="U13873" s="3">
        <f>Table1[[#This Row],[Emissions (g CO2)]]/(Table1[[#This Row],[Generation (TWh)]]*10^9)</f>
        <v>584.1905999999999</v>
      </c>
    </row>
    <row r="13874" spans="1:21" x14ac:dyDescent="0.35">
      <c r="A13874" t="s">
        <v>1248</v>
      </c>
      <c r="B13874" t="s">
        <v>3239</v>
      </c>
      <c r="C13874" t="str">
        <f>SUBSTITUTE(Table1[[#This Row],[Fuel]],", ",",")</f>
        <v>fossil gas: natural gas</v>
      </c>
      <c r="D13874" t="s">
        <v>3239</v>
      </c>
      <c r="H13874" t="s">
        <v>3436</v>
      </c>
      <c r="I13874">
        <v>32</v>
      </c>
      <c r="J13874" t="s">
        <v>3446</v>
      </c>
      <c r="K13874">
        <v>1978</v>
      </c>
      <c r="L13874" t="s">
        <v>29</v>
      </c>
      <c r="M13874" t="s">
        <v>29</v>
      </c>
      <c r="N13874">
        <v>35.520699999999998</v>
      </c>
      <c r="O13874">
        <v>51.407800000000002</v>
      </c>
      <c r="P13874" t="s">
        <v>3522</v>
      </c>
      <c r="Q13874" s="3">
        <f>Table1[[#This Row],[Capacity (MW)]]*0.395*8760*10^-6</f>
        <v>0.1107264</v>
      </c>
      <c r="R13874" s="3" cm="1">
        <f t="array" ref="R13874">AVERAGE(VLOOKUP(_xlfn.TEXTSPLIT(Table1[[#This Row],[Fuel (no space after comma)]], ","), FuelList_Final_EF!$A$2:$B$65, 2, FALSE))</f>
        <v>53.06</v>
      </c>
      <c r="S13874" s="3">
        <f>Table1[[#This Row],[Generation (TWh)]]*10^9*VLOOKUP(Table1[[#This Row],[Turbine/Engine Technology]],Technology_HR!$A$2:$B$11,2,FALSE)*10^-6</f>
        <v>1219097.6639999999</v>
      </c>
      <c r="T13874" s="5">
        <f>Table1[[#This Row],[Fuel Consumption (mmBtu)]]*Table1[[#This Row],[Emission Factor (kg CO2/ mmBtu)]]*10^3</f>
        <v>64685322051.839989</v>
      </c>
      <c r="U13874" s="3">
        <f>Table1[[#This Row],[Emissions (g CO2)]]/(Table1[[#This Row],[Generation (TWh)]]*10^9)</f>
        <v>584.1905999999999</v>
      </c>
    </row>
    <row r="13875" spans="1:21" x14ac:dyDescent="0.35">
      <c r="A13875" t="s">
        <v>1248</v>
      </c>
      <c r="B13875" t="s">
        <v>3239</v>
      </c>
      <c r="C13875" t="str">
        <f>SUBSTITUTE(Table1[[#This Row],[Fuel]],", ",",")</f>
        <v>fossil gas: natural gas</v>
      </c>
      <c r="D13875" t="s">
        <v>3239</v>
      </c>
      <c r="H13875" t="s">
        <v>3436</v>
      </c>
      <c r="I13875">
        <v>32</v>
      </c>
      <c r="J13875" t="s">
        <v>3446</v>
      </c>
      <c r="K13875">
        <v>1978</v>
      </c>
      <c r="L13875" t="s">
        <v>29</v>
      </c>
      <c r="M13875" t="s">
        <v>29</v>
      </c>
      <c r="N13875">
        <v>35.520699999999998</v>
      </c>
      <c r="O13875">
        <v>51.407800000000002</v>
      </c>
      <c r="P13875" t="s">
        <v>3522</v>
      </c>
      <c r="Q13875" s="3">
        <f>Table1[[#This Row],[Capacity (MW)]]*0.395*8760*10^-6</f>
        <v>0.1107264</v>
      </c>
      <c r="R13875" s="3" cm="1">
        <f t="array" ref="R13875">AVERAGE(VLOOKUP(_xlfn.TEXTSPLIT(Table1[[#This Row],[Fuel (no space after comma)]], ","), FuelList_Final_EF!$A$2:$B$65, 2, FALSE))</f>
        <v>53.06</v>
      </c>
      <c r="S13875" s="3">
        <f>Table1[[#This Row],[Generation (TWh)]]*10^9*VLOOKUP(Table1[[#This Row],[Turbine/Engine Technology]],Technology_HR!$A$2:$B$11,2,FALSE)*10^-6</f>
        <v>1219097.6639999999</v>
      </c>
      <c r="T13875" s="5">
        <f>Table1[[#This Row],[Fuel Consumption (mmBtu)]]*Table1[[#This Row],[Emission Factor (kg CO2/ mmBtu)]]*10^3</f>
        <v>64685322051.839989</v>
      </c>
      <c r="U13875" s="3">
        <f>Table1[[#This Row],[Emissions (g CO2)]]/(Table1[[#This Row],[Generation (TWh)]]*10^9)</f>
        <v>584.1905999999999</v>
      </c>
    </row>
    <row r="13876" spans="1:21" x14ac:dyDescent="0.35">
      <c r="A13876" t="s">
        <v>1248</v>
      </c>
      <c r="B13876" t="s">
        <v>3239</v>
      </c>
      <c r="C13876" t="str">
        <f>SUBSTITUTE(Table1[[#This Row],[Fuel]],", ",",")</f>
        <v>fossil gas: natural gas</v>
      </c>
      <c r="D13876" t="s">
        <v>3239</v>
      </c>
      <c r="H13876" t="s">
        <v>3436</v>
      </c>
      <c r="I13876">
        <v>32</v>
      </c>
      <c r="J13876" t="s">
        <v>3446</v>
      </c>
      <c r="K13876">
        <v>1978</v>
      </c>
      <c r="L13876" t="s">
        <v>29</v>
      </c>
      <c r="M13876" t="s">
        <v>29</v>
      </c>
      <c r="N13876">
        <v>35.520699999999998</v>
      </c>
      <c r="O13876">
        <v>51.407800000000002</v>
      </c>
      <c r="P13876" t="s">
        <v>3522</v>
      </c>
      <c r="Q13876" s="3">
        <f>Table1[[#This Row],[Capacity (MW)]]*0.395*8760*10^-6</f>
        <v>0.1107264</v>
      </c>
      <c r="R13876" s="3" cm="1">
        <f t="array" ref="R13876">AVERAGE(VLOOKUP(_xlfn.TEXTSPLIT(Table1[[#This Row],[Fuel (no space after comma)]], ","), FuelList_Final_EF!$A$2:$B$65, 2, FALSE))</f>
        <v>53.06</v>
      </c>
      <c r="S13876" s="3">
        <f>Table1[[#This Row],[Generation (TWh)]]*10^9*VLOOKUP(Table1[[#This Row],[Turbine/Engine Technology]],Technology_HR!$A$2:$B$11,2,FALSE)*10^-6</f>
        <v>1219097.6639999999</v>
      </c>
      <c r="T13876" s="5">
        <f>Table1[[#This Row],[Fuel Consumption (mmBtu)]]*Table1[[#This Row],[Emission Factor (kg CO2/ mmBtu)]]*10^3</f>
        <v>64685322051.839989</v>
      </c>
      <c r="U13876" s="3">
        <f>Table1[[#This Row],[Emissions (g CO2)]]/(Table1[[#This Row],[Generation (TWh)]]*10^9)</f>
        <v>584.1905999999999</v>
      </c>
    </row>
    <row r="13877" spans="1:21" x14ac:dyDescent="0.35">
      <c r="A13877" t="s">
        <v>1486</v>
      </c>
      <c r="B13877" t="s">
        <v>3258</v>
      </c>
      <c r="C13877" t="str">
        <f>SUBSTITUTE(Table1[[#This Row],[Fuel]],", ",",")</f>
        <v>fossil liquids: diesel</v>
      </c>
      <c r="D13877" t="s">
        <v>3258</v>
      </c>
      <c r="H13877" t="s">
        <v>3436</v>
      </c>
      <c r="I13877">
        <v>38</v>
      </c>
      <c r="J13877" t="s">
        <v>3446</v>
      </c>
      <c r="K13877">
        <v>2007</v>
      </c>
      <c r="L13877" t="s">
        <v>29</v>
      </c>
      <c r="M13877" t="s">
        <v>29</v>
      </c>
      <c r="N13877">
        <v>36.505274999999997</v>
      </c>
      <c r="O13877">
        <v>140.62216799999999</v>
      </c>
      <c r="P13877" t="s">
        <v>3529</v>
      </c>
      <c r="Q13877" s="3">
        <f>Table1[[#This Row],[Capacity (MW)]]*0.395*8760*10^-6</f>
        <v>0.13148760000000001</v>
      </c>
      <c r="R13877" s="3" cm="1">
        <f t="array" ref="R13877">AVERAGE(VLOOKUP(_xlfn.TEXTSPLIT(Table1[[#This Row],[Fuel (no space after comma)]], ","), FuelList_Final_EF!$A$2:$B$65, 2, FALSE))</f>
        <v>78.106682297772565</v>
      </c>
      <c r="S13877" s="3">
        <f>Table1[[#This Row],[Generation (TWh)]]*10^9*VLOOKUP(Table1[[#This Row],[Turbine/Engine Technology]],Technology_HR!$A$2:$B$11,2,FALSE)*10^-6</f>
        <v>1447678.4760000003</v>
      </c>
      <c r="T13877" s="5">
        <f>Table1[[#This Row],[Fuel Consumption (mmBtu)]]*Table1[[#This Row],[Emission Factor (kg CO2/ mmBtu)]]*10^3</f>
        <v>113073362794.25558</v>
      </c>
      <c r="U13877" s="3">
        <f>Table1[[#This Row],[Emissions (g CO2)]]/(Table1[[#This Row],[Generation (TWh)]]*10^9)</f>
        <v>859.95457209847598</v>
      </c>
    </row>
    <row r="13878" spans="1:21" x14ac:dyDescent="0.35">
      <c r="A13878" t="s">
        <v>1486</v>
      </c>
      <c r="B13878" t="s">
        <v>3258</v>
      </c>
      <c r="C13878" t="str">
        <f>SUBSTITUTE(Table1[[#This Row],[Fuel]],", ",",")</f>
        <v>fossil liquids: diesel</v>
      </c>
      <c r="D13878" t="s">
        <v>3258</v>
      </c>
      <c r="H13878" t="s">
        <v>3436</v>
      </c>
      <c r="I13878">
        <v>38</v>
      </c>
      <c r="J13878" t="s">
        <v>3446</v>
      </c>
      <c r="K13878">
        <v>2007</v>
      </c>
      <c r="L13878" t="s">
        <v>29</v>
      </c>
      <c r="M13878" t="s">
        <v>29</v>
      </c>
      <c r="N13878">
        <v>36.505274999999997</v>
      </c>
      <c r="O13878">
        <v>140.62216799999999</v>
      </c>
      <c r="P13878" t="s">
        <v>3529</v>
      </c>
      <c r="Q13878" s="3">
        <f>Table1[[#This Row],[Capacity (MW)]]*0.395*8760*10^-6</f>
        <v>0.13148760000000001</v>
      </c>
      <c r="R13878" s="3" cm="1">
        <f t="array" ref="R13878">AVERAGE(VLOOKUP(_xlfn.TEXTSPLIT(Table1[[#This Row],[Fuel (no space after comma)]], ","), FuelList_Final_EF!$A$2:$B$65, 2, FALSE))</f>
        <v>78.106682297772565</v>
      </c>
      <c r="S13878" s="3">
        <f>Table1[[#This Row],[Generation (TWh)]]*10^9*VLOOKUP(Table1[[#This Row],[Turbine/Engine Technology]],Technology_HR!$A$2:$B$11,2,FALSE)*10^-6</f>
        <v>1447678.4760000003</v>
      </c>
      <c r="T13878" s="5">
        <f>Table1[[#This Row],[Fuel Consumption (mmBtu)]]*Table1[[#This Row],[Emission Factor (kg CO2/ mmBtu)]]*10^3</f>
        <v>113073362794.25558</v>
      </c>
      <c r="U13878" s="3">
        <f>Table1[[#This Row],[Emissions (g CO2)]]/(Table1[[#This Row],[Generation (TWh)]]*10^9)</f>
        <v>859.95457209847598</v>
      </c>
    </row>
    <row r="13879" spans="1:21" x14ac:dyDescent="0.35">
      <c r="A13879" t="s">
        <v>1502</v>
      </c>
      <c r="B13879" t="s">
        <v>3239</v>
      </c>
      <c r="C13879" t="str">
        <f>SUBSTITUTE(Table1[[#This Row],[Fuel]],", ",",")</f>
        <v>fossil gas: natural gas</v>
      </c>
      <c r="D13879" t="s">
        <v>3239</v>
      </c>
      <c r="H13879" t="s">
        <v>3436</v>
      </c>
      <c r="I13879">
        <v>30</v>
      </c>
      <c r="J13879" t="s">
        <v>3446</v>
      </c>
      <c r="K13879">
        <v>1989</v>
      </c>
      <c r="L13879" t="s">
        <v>29</v>
      </c>
      <c r="M13879" t="s">
        <v>29</v>
      </c>
      <c r="N13879">
        <v>32.574883</v>
      </c>
      <c r="O13879">
        <v>39.012690999999997</v>
      </c>
      <c r="P13879" t="s">
        <v>3530</v>
      </c>
      <c r="Q13879" s="3">
        <f>Table1[[#This Row],[Capacity (MW)]]*0.395*8760*10^-6</f>
        <v>0.10380600000000001</v>
      </c>
      <c r="R13879" s="3" cm="1">
        <f t="array" ref="R13879">AVERAGE(VLOOKUP(_xlfn.TEXTSPLIT(Table1[[#This Row],[Fuel (no space after comma)]], ","), FuelList_Final_EF!$A$2:$B$65, 2, FALSE))</f>
        <v>53.06</v>
      </c>
      <c r="S13879" s="3">
        <f>Table1[[#This Row],[Generation (TWh)]]*10^9*VLOOKUP(Table1[[#This Row],[Turbine/Engine Technology]],Technology_HR!$A$2:$B$11,2,FALSE)*10^-6</f>
        <v>1142904.0600000003</v>
      </c>
      <c r="T13879" s="5">
        <f>Table1[[#This Row],[Fuel Consumption (mmBtu)]]*Table1[[#This Row],[Emission Factor (kg CO2/ mmBtu)]]*10^3</f>
        <v>60642489423.600021</v>
      </c>
      <c r="U13879" s="3">
        <f>Table1[[#This Row],[Emissions (g CO2)]]/(Table1[[#This Row],[Generation (TWh)]]*10^9)</f>
        <v>584.19060000000013</v>
      </c>
    </row>
    <row r="13880" spans="1:21" x14ac:dyDescent="0.35">
      <c r="A13880" t="s">
        <v>1502</v>
      </c>
      <c r="B13880" t="s">
        <v>3239</v>
      </c>
      <c r="C13880" t="str">
        <f>SUBSTITUTE(Table1[[#This Row],[Fuel]],", ",",")</f>
        <v>fossil gas: natural gas</v>
      </c>
      <c r="D13880" t="s">
        <v>3239</v>
      </c>
      <c r="H13880" t="s">
        <v>3436</v>
      </c>
      <c r="I13880">
        <v>30</v>
      </c>
      <c r="J13880" t="s">
        <v>3446</v>
      </c>
      <c r="K13880">
        <v>1989</v>
      </c>
      <c r="L13880" t="s">
        <v>29</v>
      </c>
      <c r="M13880" t="s">
        <v>29</v>
      </c>
      <c r="N13880">
        <v>32.574883</v>
      </c>
      <c r="O13880">
        <v>39.012690999999997</v>
      </c>
      <c r="P13880" t="s">
        <v>3530</v>
      </c>
      <c r="Q13880" s="3">
        <f>Table1[[#This Row],[Capacity (MW)]]*0.395*8760*10^-6</f>
        <v>0.10380600000000001</v>
      </c>
      <c r="R13880" s="3" cm="1">
        <f t="array" ref="R13880">AVERAGE(VLOOKUP(_xlfn.TEXTSPLIT(Table1[[#This Row],[Fuel (no space after comma)]], ","), FuelList_Final_EF!$A$2:$B$65, 2, FALSE))</f>
        <v>53.06</v>
      </c>
      <c r="S13880" s="3">
        <f>Table1[[#This Row],[Generation (TWh)]]*10^9*VLOOKUP(Table1[[#This Row],[Turbine/Engine Technology]],Technology_HR!$A$2:$B$11,2,FALSE)*10^-6</f>
        <v>1142904.0600000003</v>
      </c>
      <c r="T13880" s="5">
        <f>Table1[[#This Row],[Fuel Consumption (mmBtu)]]*Table1[[#This Row],[Emission Factor (kg CO2/ mmBtu)]]*10^3</f>
        <v>60642489423.600021</v>
      </c>
      <c r="U13880" s="3">
        <f>Table1[[#This Row],[Emissions (g CO2)]]/(Table1[[#This Row],[Generation (TWh)]]*10^9)</f>
        <v>584.19060000000013</v>
      </c>
    </row>
    <row r="13881" spans="1:21" x14ac:dyDescent="0.35">
      <c r="A13881" t="s">
        <v>690</v>
      </c>
      <c r="B13881" t="s">
        <v>3274</v>
      </c>
      <c r="C13881" t="str">
        <f>SUBSTITUTE(Table1[[#This Row],[Fuel]],", ",",")</f>
        <v>industrial by-product: blast furnace gas</v>
      </c>
      <c r="D13881" t="s">
        <v>3274</v>
      </c>
      <c r="H13881" t="s">
        <v>3440</v>
      </c>
      <c r="I13881">
        <v>45</v>
      </c>
      <c r="J13881" t="s">
        <v>3446</v>
      </c>
      <c r="K13881">
        <v>2021</v>
      </c>
      <c r="L13881" t="s">
        <v>29</v>
      </c>
      <c r="M13881" t="s">
        <v>29</v>
      </c>
      <c r="N13881">
        <v>35.148927</v>
      </c>
      <c r="O13881">
        <v>119.36903599999999</v>
      </c>
      <c r="P13881" t="s">
        <v>3485</v>
      </c>
      <c r="Q13881" s="3">
        <f>Table1[[#This Row],[Capacity (MW)]]*0.395*8760*10^-6</f>
        <v>0.15570900000000001</v>
      </c>
      <c r="R13881" s="3" cm="1">
        <f t="array" ref="R13881">AVERAGE(VLOOKUP(_xlfn.TEXTSPLIT(Table1[[#This Row],[Fuel (no space after comma)]], ","), FuelList_Final_EF!$A$2:$B$65, 2, FALSE))</f>
        <v>274.32</v>
      </c>
      <c r="S13881" s="3">
        <f>Table1[[#This Row],[Generation (TWh)]]*10^9*VLOOKUP(Table1[[#This Row],[Turbine/Engine Technology]],Technology_HR!$A$2:$B$11,2,FALSE)*10^-6</f>
        <v>1601467.0649999999</v>
      </c>
      <c r="T13881" s="5">
        <f>Table1[[#This Row],[Fuel Consumption (mmBtu)]]*Table1[[#This Row],[Emission Factor (kg CO2/ mmBtu)]]*10^3</f>
        <v>439314445270.79999</v>
      </c>
      <c r="U13881" s="3">
        <f>Table1[[#This Row],[Emissions (g CO2)]]/(Table1[[#This Row],[Generation (TWh)]]*10^9)</f>
        <v>2821.3811999999998</v>
      </c>
    </row>
    <row r="13882" spans="1:21" x14ac:dyDescent="0.35">
      <c r="A13882" t="s">
        <v>690</v>
      </c>
      <c r="B13882" t="s">
        <v>3274</v>
      </c>
      <c r="C13882" t="str">
        <f>SUBSTITUTE(Table1[[#This Row],[Fuel]],", ",",")</f>
        <v>industrial by-product: blast furnace gas</v>
      </c>
      <c r="D13882" t="s">
        <v>3274</v>
      </c>
      <c r="H13882" t="s">
        <v>3440</v>
      </c>
      <c r="I13882">
        <v>45</v>
      </c>
      <c r="J13882" t="s">
        <v>3446</v>
      </c>
      <c r="K13882">
        <v>2021</v>
      </c>
      <c r="L13882" t="s">
        <v>29</v>
      </c>
      <c r="M13882" t="s">
        <v>29</v>
      </c>
      <c r="N13882">
        <v>35.148927</v>
      </c>
      <c r="O13882">
        <v>119.36903599999999</v>
      </c>
      <c r="P13882" t="s">
        <v>3485</v>
      </c>
      <c r="Q13882" s="3">
        <f>Table1[[#This Row],[Capacity (MW)]]*0.395*8760*10^-6</f>
        <v>0.15570900000000001</v>
      </c>
      <c r="R13882" s="3" cm="1">
        <f t="array" ref="R13882">AVERAGE(VLOOKUP(_xlfn.TEXTSPLIT(Table1[[#This Row],[Fuel (no space after comma)]], ","), FuelList_Final_EF!$A$2:$B$65, 2, FALSE))</f>
        <v>274.32</v>
      </c>
      <c r="S13882" s="3">
        <f>Table1[[#This Row],[Generation (TWh)]]*10^9*VLOOKUP(Table1[[#This Row],[Turbine/Engine Technology]],Technology_HR!$A$2:$B$11,2,FALSE)*10^-6</f>
        <v>1601467.0649999999</v>
      </c>
      <c r="T13882" s="5">
        <f>Table1[[#This Row],[Fuel Consumption (mmBtu)]]*Table1[[#This Row],[Emission Factor (kg CO2/ mmBtu)]]*10^3</f>
        <v>439314445270.79999</v>
      </c>
      <c r="U13882" s="3">
        <f>Table1[[#This Row],[Emissions (g CO2)]]/(Table1[[#This Row],[Generation (TWh)]]*10^9)</f>
        <v>2821.3811999999998</v>
      </c>
    </row>
    <row r="13883" spans="1:21" x14ac:dyDescent="0.35">
      <c r="A13883" t="s">
        <v>690</v>
      </c>
      <c r="B13883" t="s">
        <v>3274</v>
      </c>
      <c r="C13883" t="str">
        <f>SUBSTITUTE(Table1[[#This Row],[Fuel]],", ",",")</f>
        <v>industrial by-product: blast furnace gas</v>
      </c>
      <c r="D13883" t="s">
        <v>3274</v>
      </c>
      <c r="H13883" t="s">
        <v>3440</v>
      </c>
      <c r="I13883">
        <v>45</v>
      </c>
      <c r="J13883" t="s">
        <v>3446</v>
      </c>
      <c r="K13883">
        <v>2021</v>
      </c>
      <c r="L13883" t="s">
        <v>29</v>
      </c>
      <c r="M13883" t="s">
        <v>29</v>
      </c>
      <c r="N13883">
        <v>35.148927</v>
      </c>
      <c r="O13883">
        <v>119.36903599999999</v>
      </c>
      <c r="P13883" t="s">
        <v>3485</v>
      </c>
      <c r="Q13883" s="3">
        <f>Table1[[#This Row],[Capacity (MW)]]*0.395*8760*10^-6</f>
        <v>0.15570900000000001</v>
      </c>
      <c r="R13883" s="3" cm="1">
        <f t="array" ref="R13883">AVERAGE(VLOOKUP(_xlfn.TEXTSPLIT(Table1[[#This Row],[Fuel (no space after comma)]], ","), FuelList_Final_EF!$A$2:$B$65, 2, FALSE))</f>
        <v>274.32</v>
      </c>
      <c r="S13883" s="3">
        <f>Table1[[#This Row],[Generation (TWh)]]*10^9*VLOOKUP(Table1[[#This Row],[Turbine/Engine Technology]],Technology_HR!$A$2:$B$11,2,FALSE)*10^-6</f>
        <v>1601467.0649999999</v>
      </c>
      <c r="T13883" s="5">
        <f>Table1[[#This Row],[Fuel Consumption (mmBtu)]]*Table1[[#This Row],[Emission Factor (kg CO2/ mmBtu)]]*10^3</f>
        <v>439314445270.79999</v>
      </c>
      <c r="U13883" s="3">
        <f>Table1[[#This Row],[Emissions (g CO2)]]/(Table1[[#This Row],[Generation (TWh)]]*10^9)</f>
        <v>2821.3811999999998</v>
      </c>
    </row>
    <row r="13884" spans="1:21" x14ac:dyDescent="0.35">
      <c r="A13884" t="s">
        <v>690</v>
      </c>
      <c r="B13884" t="s">
        <v>3274</v>
      </c>
      <c r="C13884" t="str">
        <f>SUBSTITUTE(Table1[[#This Row],[Fuel]],", ",",")</f>
        <v>industrial by-product: blast furnace gas</v>
      </c>
      <c r="D13884" t="s">
        <v>3274</v>
      </c>
      <c r="H13884" t="s">
        <v>3440</v>
      </c>
      <c r="I13884">
        <v>45</v>
      </c>
      <c r="J13884" t="s">
        <v>3446</v>
      </c>
      <c r="K13884">
        <v>2021</v>
      </c>
      <c r="L13884" t="s">
        <v>29</v>
      </c>
      <c r="M13884" t="s">
        <v>29</v>
      </c>
      <c r="N13884">
        <v>35.148927</v>
      </c>
      <c r="O13884">
        <v>119.36903599999999</v>
      </c>
      <c r="P13884" t="s">
        <v>3485</v>
      </c>
      <c r="Q13884" s="3">
        <f>Table1[[#This Row],[Capacity (MW)]]*0.395*8760*10^-6</f>
        <v>0.15570900000000001</v>
      </c>
      <c r="R13884" s="3" cm="1">
        <f t="array" ref="R13884">AVERAGE(VLOOKUP(_xlfn.TEXTSPLIT(Table1[[#This Row],[Fuel (no space after comma)]], ","), FuelList_Final_EF!$A$2:$B$65, 2, FALSE))</f>
        <v>274.32</v>
      </c>
      <c r="S13884" s="3">
        <f>Table1[[#This Row],[Generation (TWh)]]*10^9*VLOOKUP(Table1[[#This Row],[Turbine/Engine Technology]],Technology_HR!$A$2:$B$11,2,FALSE)*10^-6</f>
        <v>1601467.0649999999</v>
      </c>
      <c r="T13884" s="5">
        <f>Table1[[#This Row],[Fuel Consumption (mmBtu)]]*Table1[[#This Row],[Emission Factor (kg CO2/ mmBtu)]]*10^3</f>
        <v>439314445270.79999</v>
      </c>
      <c r="U13884" s="3">
        <f>Table1[[#This Row],[Emissions (g CO2)]]/(Table1[[#This Row],[Generation (TWh)]]*10^9)</f>
        <v>2821.3811999999998</v>
      </c>
    </row>
    <row r="13885" spans="1:21" x14ac:dyDescent="0.35">
      <c r="A13885" t="s">
        <v>84</v>
      </c>
      <c r="B13885" t="s">
        <v>3240</v>
      </c>
      <c r="C13885" t="str">
        <f>SUBSTITUTE(Table1[[#This Row],[Fuel]],", ",",")</f>
        <v>fossil gas: natural gas,fossil liquids: diesel</v>
      </c>
      <c r="D13885" t="s">
        <v>3239</v>
      </c>
      <c r="E13885" t="s">
        <v>3258</v>
      </c>
      <c r="H13885" t="s">
        <v>3437</v>
      </c>
      <c r="I13885">
        <v>45</v>
      </c>
      <c r="J13885" t="s">
        <v>3446</v>
      </c>
      <c r="K13885">
        <v>1973</v>
      </c>
      <c r="L13885" t="s">
        <v>29</v>
      </c>
      <c r="M13885" t="s">
        <v>29</v>
      </c>
      <c r="N13885">
        <v>-23.708732000000001</v>
      </c>
      <c r="O13885">
        <v>133.89071100000001</v>
      </c>
      <c r="P13885" t="s">
        <v>3460</v>
      </c>
      <c r="Q13885" s="3">
        <f>Table1[[#This Row],[Capacity (MW)]]*0.395*8760*10^-6</f>
        <v>0.15570900000000001</v>
      </c>
      <c r="R13885" s="3" cm="1">
        <f t="array" ref="R13885">AVERAGE(VLOOKUP(_xlfn.TEXTSPLIT(Table1[[#This Row],[Fuel (no space after comma)]], ","), FuelList_Final_EF!$A$2:$B$65, 2, FALSE))</f>
        <v>65.583341148886291</v>
      </c>
      <c r="S13885" s="3">
        <f>Table1[[#This Row],[Generation (TWh)]]*10^9*VLOOKUP(Table1[[#This Row],[Turbine/Engine Technology]],Technology_HR!$A$2:$B$11,2,FALSE)*10^-6</f>
        <v>1385810.0999999999</v>
      </c>
      <c r="T13885" s="5">
        <f>Table1[[#This Row],[Fuel Consumption (mmBtu)]]*Table1[[#This Row],[Emission Factor (kg CO2/ mmBtu)]]*10^3</f>
        <v>90886056555.872223</v>
      </c>
      <c r="U13885" s="3">
        <f>Table1[[#This Row],[Emissions (g CO2)]]/(Table1[[#This Row],[Generation (TWh)]]*10^9)</f>
        <v>583.69173622508799</v>
      </c>
    </row>
    <row r="13886" spans="1:21" x14ac:dyDescent="0.35">
      <c r="A13886" t="s">
        <v>1540</v>
      </c>
      <c r="B13886" t="s">
        <v>3239</v>
      </c>
      <c r="C13886" t="str">
        <f>SUBSTITUTE(Table1[[#This Row],[Fuel]],", ",",")</f>
        <v>fossil gas: natural gas</v>
      </c>
      <c r="D13886" t="s">
        <v>3239</v>
      </c>
      <c r="H13886" t="s">
        <v>3436</v>
      </c>
      <c r="I13886">
        <v>41.7</v>
      </c>
      <c r="J13886" t="s">
        <v>3446</v>
      </c>
      <c r="K13886">
        <v>2008</v>
      </c>
      <c r="L13886" t="s">
        <v>29</v>
      </c>
      <c r="M13886" t="s">
        <v>29</v>
      </c>
      <c r="N13886">
        <v>29.564205999999999</v>
      </c>
      <c r="O13886">
        <v>48.170653000000001</v>
      </c>
      <c r="P13886" t="s">
        <v>3534</v>
      </c>
      <c r="Q13886" s="3">
        <f>Table1[[#This Row],[Capacity (MW)]]*0.395*8760*10^-6</f>
        <v>0.14429034000000002</v>
      </c>
      <c r="R13886" s="3" cm="1">
        <f t="array" ref="R13886">AVERAGE(VLOOKUP(_xlfn.TEXTSPLIT(Table1[[#This Row],[Fuel (no space after comma)]], ","), FuelList_Final_EF!$A$2:$B$65, 2, FALSE))</f>
        <v>53.06</v>
      </c>
      <c r="S13886" s="3">
        <f>Table1[[#This Row],[Generation (TWh)]]*10^9*VLOOKUP(Table1[[#This Row],[Turbine/Engine Technology]],Technology_HR!$A$2:$B$11,2,FALSE)*10^-6</f>
        <v>1588636.6434000002</v>
      </c>
      <c r="T13886" s="5">
        <f>Table1[[#This Row],[Fuel Consumption (mmBtu)]]*Table1[[#This Row],[Emission Factor (kg CO2/ mmBtu)]]*10^3</f>
        <v>84293060298.804016</v>
      </c>
      <c r="U13886" s="3">
        <f>Table1[[#This Row],[Emissions (g CO2)]]/(Table1[[#This Row],[Generation (TWh)]]*10^9)</f>
        <v>584.19060000000002</v>
      </c>
    </row>
    <row r="13887" spans="1:21" x14ac:dyDescent="0.35">
      <c r="A13887" t="s">
        <v>1540</v>
      </c>
      <c r="B13887" t="s">
        <v>3239</v>
      </c>
      <c r="C13887" t="str">
        <f>SUBSTITUTE(Table1[[#This Row],[Fuel]],", ",",")</f>
        <v>fossil gas: natural gas</v>
      </c>
      <c r="D13887" t="s">
        <v>3239</v>
      </c>
      <c r="H13887" t="s">
        <v>3436</v>
      </c>
      <c r="I13887">
        <v>41.7</v>
      </c>
      <c r="J13887" t="s">
        <v>3446</v>
      </c>
      <c r="K13887">
        <v>2008</v>
      </c>
      <c r="L13887" t="s">
        <v>29</v>
      </c>
      <c r="M13887" t="s">
        <v>29</v>
      </c>
      <c r="N13887">
        <v>29.564205999999999</v>
      </c>
      <c r="O13887">
        <v>48.170653000000001</v>
      </c>
      <c r="P13887" t="s">
        <v>3534</v>
      </c>
      <c r="Q13887" s="3">
        <f>Table1[[#This Row],[Capacity (MW)]]*0.395*8760*10^-6</f>
        <v>0.14429034000000002</v>
      </c>
      <c r="R13887" s="3" cm="1">
        <f t="array" ref="R13887">AVERAGE(VLOOKUP(_xlfn.TEXTSPLIT(Table1[[#This Row],[Fuel (no space after comma)]], ","), FuelList_Final_EF!$A$2:$B$65, 2, FALSE))</f>
        <v>53.06</v>
      </c>
      <c r="S13887" s="3">
        <f>Table1[[#This Row],[Generation (TWh)]]*10^9*VLOOKUP(Table1[[#This Row],[Turbine/Engine Technology]],Technology_HR!$A$2:$B$11,2,FALSE)*10^-6</f>
        <v>1588636.6434000002</v>
      </c>
      <c r="T13887" s="5">
        <f>Table1[[#This Row],[Fuel Consumption (mmBtu)]]*Table1[[#This Row],[Emission Factor (kg CO2/ mmBtu)]]*10^3</f>
        <v>84293060298.804016</v>
      </c>
      <c r="U13887" s="3">
        <f>Table1[[#This Row],[Emissions (g CO2)]]/(Table1[[#This Row],[Generation (TWh)]]*10^9)</f>
        <v>584.19060000000002</v>
      </c>
    </row>
    <row r="13888" spans="1:21" x14ac:dyDescent="0.35">
      <c r="A13888" t="s">
        <v>1540</v>
      </c>
      <c r="B13888" t="s">
        <v>3239</v>
      </c>
      <c r="C13888" t="str">
        <f>SUBSTITUTE(Table1[[#This Row],[Fuel]],", ",",")</f>
        <v>fossil gas: natural gas</v>
      </c>
      <c r="D13888" t="s">
        <v>3239</v>
      </c>
      <c r="H13888" t="s">
        <v>3436</v>
      </c>
      <c r="I13888">
        <v>41.7</v>
      </c>
      <c r="J13888" t="s">
        <v>3446</v>
      </c>
      <c r="K13888">
        <v>2008</v>
      </c>
      <c r="L13888" t="s">
        <v>29</v>
      </c>
      <c r="M13888" t="s">
        <v>29</v>
      </c>
      <c r="N13888">
        <v>29.564205999999999</v>
      </c>
      <c r="O13888">
        <v>48.170653000000001</v>
      </c>
      <c r="P13888" t="s">
        <v>3534</v>
      </c>
      <c r="Q13888" s="3">
        <f>Table1[[#This Row],[Capacity (MW)]]*0.395*8760*10^-6</f>
        <v>0.14429034000000002</v>
      </c>
      <c r="R13888" s="3" cm="1">
        <f t="array" ref="R13888">AVERAGE(VLOOKUP(_xlfn.TEXTSPLIT(Table1[[#This Row],[Fuel (no space after comma)]], ","), FuelList_Final_EF!$A$2:$B$65, 2, FALSE))</f>
        <v>53.06</v>
      </c>
      <c r="S13888" s="3">
        <f>Table1[[#This Row],[Generation (TWh)]]*10^9*VLOOKUP(Table1[[#This Row],[Turbine/Engine Technology]],Technology_HR!$A$2:$B$11,2,FALSE)*10^-6</f>
        <v>1588636.6434000002</v>
      </c>
      <c r="T13888" s="5">
        <f>Table1[[#This Row],[Fuel Consumption (mmBtu)]]*Table1[[#This Row],[Emission Factor (kg CO2/ mmBtu)]]*10^3</f>
        <v>84293060298.804016</v>
      </c>
      <c r="U13888" s="3">
        <f>Table1[[#This Row],[Emissions (g CO2)]]/(Table1[[#This Row],[Generation (TWh)]]*10^9)</f>
        <v>584.19060000000002</v>
      </c>
    </row>
    <row r="13889" spans="1:21" x14ac:dyDescent="0.35">
      <c r="A13889" t="s">
        <v>1540</v>
      </c>
      <c r="B13889" t="s">
        <v>3239</v>
      </c>
      <c r="C13889" t="str">
        <f>SUBSTITUTE(Table1[[#This Row],[Fuel]],", ",",")</f>
        <v>fossil gas: natural gas</v>
      </c>
      <c r="D13889" t="s">
        <v>3239</v>
      </c>
      <c r="H13889" t="s">
        <v>3436</v>
      </c>
      <c r="I13889">
        <v>41.7</v>
      </c>
      <c r="J13889" t="s">
        <v>3446</v>
      </c>
      <c r="K13889">
        <v>2008</v>
      </c>
      <c r="L13889" t="s">
        <v>29</v>
      </c>
      <c r="M13889" t="s">
        <v>29</v>
      </c>
      <c r="N13889">
        <v>29.564205999999999</v>
      </c>
      <c r="O13889">
        <v>48.170653000000001</v>
      </c>
      <c r="P13889" t="s">
        <v>3534</v>
      </c>
      <c r="Q13889" s="3">
        <f>Table1[[#This Row],[Capacity (MW)]]*0.395*8760*10^-6</f>
        <v>0.14429034000000002</v>
      </c>
      <c r="R13889" s="3" cm="1">
        <f t="array" ref="R13889">AVERAGE(VLOOKUP(_xlfn.TEXTSPLIT(Table1[[#This Row],[Fuel (no space after comma)]], ","), FuelList_Final_EF!$A$2:$B$65, 2, FALSE))</f>
        <v>53.06</v>
      </c>
      <c r="S13889" s="3">
        <f>Table1[[#This Row],[Generation (TWh)]]*10^9*VLOOKUP(Table1[[#This Row],[Turbine/Engine Technology]],Technology_HR!$A$2:$B$11,2,FALSE)*10^-6</f>
        <v>1588636.6434000002</v>
      </c>
      <c r="T13889" s="5">
        <f>Table1[[#This Row],[Fuel Consumption (mmBtu)]]*Table1[[#This Row],[Emission Factor (kg CO2/ mmBtu)]]*10^3</f>
        <v>84293060298.804016</v>
      </c>
      <c r="U13889" s="3">
        <f>Table1[[#This Row],[Emissions (g CO2)]]/(Table1[[#This Row],[Generation (TWh)]]*10^9)</f>
        <v>584.19060000000002</v>
      </c>
    </row>
    <row r="13890" spans="1:21" x14ac:dyDescent="0.35">
      <c r="A13890" t="s">
        <v>1540</v>
      </c>
      <c r="B13890" t="s">
        <v>3239</v>
      </c>
      <c r="C13890" t="str">
        <f>SUBSTITUTE(Table1[[#This Row],[Fuel]],", ",",")</f>
        <v>fossil gas: natural gas</v>
      </c>
      <c r="D13890" t="s">
        <v>3239</v>
      </c>
      <c r="H13890" t="s">
        <v>3436</v>
      </c>
      <c r="I13890">
        <v>41.7</v>
      </c>
      <c r="J13890" t="s">
        <v>3446</v>
      </c>
      <c r="K13890">
        <v>2008</v>
      </c>
      <c r="L13890" t="s">
        <v>29</v>
      </c>
      <c r="M13890" t="s">
        <v>29</v>
      </c>
      <c r="N13890">
        <v>29.564205999999999</v>
      </c>
      <c r="O13890">
        <v>48.170653000000001</v>
      </c>
      <c r="P13890" t="s">
        <v>3534</v>
      </c>
      <c r="Q13890" s="3">
        <f>Table1[[#This Row],[Capacity (MW)]]*0.395*8760*10^-6</f>
        <v>0.14429034000000002</v>
      </c>
      <c r="R13890" s="3" cm="1">
        <f t="array" ref="R13890">AVERAGE(VLOOKUP(_xlfn.TEXTSPLIT(Table1[[#This Row],[Fuel (no space after comma)]], ","), FuelList_Final_EF!$A$2:$B$65, 2, FALSE))</f>
        <v>53.06</v>
      </c>
      <c r="S13890" s="3">
        <f>Table1[[#This Row],[Generation (TWh)]]*10^9*VLOOKUP(Table1[[#This Row],[Turbine/Engine Technology]],Technology_HR!$A$2:$B$11,2,FALSE)*10^-6</f>
        <v>1588636.6434000002</v>
      </c>
      <c r="T13890" s="5">
        <f>Table1[[#This Row],[Fuel Consumption (mmBtu)]]*Table1[[#This Row],[Emission Factor (kg CO2/ mmBtu)]]*10^3</f>
        <v>84293060298.804016</v>
      </c>
      <c r="U13890" s="3">
        <f>Table1[[#This Row],[Emissions (g CO2)]]/(Table1[[#This Row],[Generation (TWh)]]*10^9)</f>
        <v>584.19060000000002</v>
      </c>
    </row>
    <row r="13891" spans="1:21" x14ac:dyDescent="0.35">
      <c r="A13891" t="s">
        <v>1540</v>
      </c>
      <c r="B13891" t="s">
        <v>3239</v>
      </c>
      <c r="C13891" t="str">
        <f>SUBSTITUTE(Table1[[#This Row],[Fuel]],", ",",")</f>
        <v>fossil gas: natural gas</v>
      </c>
      <c r="D13891" t="s">
        <v>3239</v>
      </c>
      <c r="H13891" t="s">
        <v>3436</v>
      </c>
      <c r="I13891">
        <v>41.7</v>
      </c>
      <c r="J13891" t="s">
        <v>3446</v>
      </c>
      <c r="K13891">
        <v>2008</v>
      </c>
      <c r="L13891" t="s">
        <v>29</v>
      </c>
      <c r="M13891" t="s">
        <v>29</v>
      </c>
      <c r="N13891">
        <v>29.564205999999999</v>
      </c>
      <c r="O13891">
        <v>48.170653000000001</v>
      </c>
      <c r="P13891" t="s">
        <v>3534</v>
      </c>
      <c r="Q13891" s="3">
        <f>Table1[[#This Row],[Capacity (MW)]]*0.395*8760*10^-6</f>
        <v>0.14429034000000002</v>
      </c>
      <c r="R13891" s="3" cm="1">
        <f t="array" ref="R13891">AVERAGE(VLOOKUP(_xlfn.TEXTSPLIT(Table1[[#This Row],[Fuel (no space after comma)]], ","), FuelList_Final_EF!$A$2:$B$65, 2, FALSE))</f>
        <v>53.06</v>
      </c>
      <c r="S13891" s="3">
        <f>Table1[[#This Row],[Generation (TWh)]]*10^9*VLOOKUP(Table1[[#This Row],[Turbine/Engine Technology]],Technology_HR!$A$2:$B$11,2,FALSE)*10^-6</f>
        <v>1588636.6434000002</v>
      </c>
      <c r="T13891" s="5">
        <f>Table1[[#This Row],[Fuel Consumption (mmBtu)]]*Table1[[#This Row],[Emission Factor (kg CO2/ mmBtu)]]*10^3</f>
        <v>84293060298.804016</v>
      </c>
      <c r="U13891" s="3">
        <f>Table1[[#This Row],[Emissions (g CO2)]]/(Table1[[#This Row],[Generation (TWh)]]*10^9)</f>
        <v>584.19060000000002</v>
      </c>
    </row>
    <row r="13892" spans="1:21" x14ac:dyDescent="0.35">
      <c r="A13892" t="s">
        <v>3220</v>
      </c>
      <c r="B13892" t="s">
        <v>3241</v>
      </c>
      <c r="C13892" t="str">
        <f>SUBSTITUTE(Table1[[#This Row],[Fuel]],", ",",")</f>
        <v>fossil liquids: heavy fuel oil</v>
      </c>
      <c r="D13892" t="s">
        <v>3241</v>
      </c>
      <c r="H13892" t="s">
        <v>59</v>
      </c>
      <c r="I13892">
        <v>36</v>
      </c>
      <c r="J13892" t="s">
        <v>3446</v>
      </c>
      <c r="K13892" t="s">
        <v>29</v>
      </c>
      <c r="L13892" t="s">
        <v>29</v>
      </c>
      <c r="M13892" t="s">
        <v>29</v>
      </c>
      <c r="N13892">
        <v>13.18988</v>
      </c>
      <c r="O13892">
        <v>-12.114411</v>
      </c>
      <c r="P13892" t="s">
        <v>3581</v>
      </c>
      <c r="Q13892" s="3">
        <f>Table1[[#This Row],[Capacity (MW)]]*0.395*8760*10^-6</f>
        <v>0.1245672</v>
      </c>
      <c r="R13892" s="3" cm="1">
        <f t="array" ref="R13892">AVERAGE(VLOOKUP(_xlfn.TEXTSPLIT(Table1[[#This Row],[Fuel (no space after comma)]], ","), FuelList_Final_EF!$A$2:$B$65, 2, FALSE))</f>
        <v>81.602530311017389</v>
      </c>
      <c r="S13892" s="3">
        <f>Table1[[#This Row],[Generation (TWh)]]*10^9*VLOOKUP(Table1[[#This Row],[Turbine/Engine Technology]],Technology_HR!$A$2:$B$11,2,FALSE)*10^-6</f>
        <v>1033347.2076</v>
      </c>
      <c r="T13892" s="5">
        <f>Table1[[#This Row],[Fuel Consumption (mmBtu)]]*Table1[[#This Row],[Emission Factor (kg CO2/ mmBtu)]]*10^3</f>
        <v>84323746829.984177</v>
      </c>
      <c r="U13892" s="3">
        <f>Table1[[#This Row],[Emissions (g CO2)]]/(Table1[[#This Row],[Generation (TWh)]]*10^9)</f>
        <v>676.93379019504471</v>
      </c>
    </row>
    <row r="13893" spans="1:21" x14ac:dyDescent="0.35">
      <c r="A13893" t="s">
        <v>3220</v>
      </c>
      <c r="B13893" t="s">
        <v>3241</v>
      </c>
      <c r="C13893" t="str">
        <f>SUBSTITUTE(Table1[[#This Row],[Fuel]],", ",",")</f>
        <v>fossil liquids: heavy fuel oil</v>
      </c>
      <c r="D13893" t="s">
        <v>3241</v>
      </c>
      <c r="H13893" t="s">
        <v>3437</v>
      </c>
      <c r="I13893">
        <v>18</v>
      </c>
      <c r="J13893" t="s">
        <v>3446</v>
      </c>
      <c r="K13893">
        <v>2024</v>
      </c>
      <c r="L13893" t="s">
        <v>29</v>
      </c>
      <c r="M13893" t="s">
        <v>29</v>
      </c>
      <c r="N13893">
        <v>13.18988</v>
      </c>
      <c r="O13893">
        <v>-12.114411</v>
      </c>
      <c r="P13893" t="s">
        <v>3581</v>
      </c>
      <c r="Q13893" s="3">
        <f>Table1[[#This Row],[Capacity (MW)]]*0.395*8760*10^-6</f>
        <v>6.2283600000000001E-2</v>
      </c>
      <c r="R13893" s="3" cm="1">
        <f t="array" ref="R13893">AVERAGE(VLOOKUP(_xlfn.TEXTSPLIT(Table1[[#This Row],[Fuel (no space after comma)]], ","), FuelList_Final_EF!$A$2:$B$65, 2, FALSE))</f>
        <v>81.602530311017389</v>
      </c>
      <c r="S13893" s="3">
        <f>Table1[[#This Row],[Generation (TWh)]]*10^9*VLOOKUP(Table1[[#This Row],[Turbine/Engine Technology]],Technology_HR!$A$2:$B$11,2,FALSE)*10^-6</f>
        <v>554324.03999999992</v>
      </c>
      <c r="T13893" s="5">
        <f>Table1[[#This Row],[Fuel Consumption (mmBtu)]]*Table1[[#This Row],[Emission Factor (kg CO2/ mmBtu)]]*10^3</f>
        <v>45234244276.225609</v>
      </c>
      <c r="U13893" s="3">
        <f>Table1[[#This Row],[Emissions (g CO2)]]/(Table1[[#This Row],[Generation (TWh)]]*10^9)</f>
        <v>726.26251976805463</v>
      </c>
    </row>
    <row r="13894" spans="1:21" x14ac:dyDescent="0.35">
      <c r="A13894" t="s">
        <v>3221</v>
      </c>
      <c r="B13894" t="s">
        <v>3434</v>
      </c>
      <c r="C13894" t="str">
        <f>SUBSTITUTE(Table1[[#This Row],[Fuel]],", ",",")</f>
        <v>fossil liquids: light fuel oil,fossil liquids: diesel</v>
      </c>
      <c r="D13894" t="s">
        <v>3282</v>
      </c>
      <c r="E13894" t="s">
        <v>3258</v>
      </c>
      <c r="H13894" t="s">
        <v>3437</v>
      </c>
      <c r="I13894">
        <v>48</v>
      </c>
      <c r="J13894" t="s">
        <v>3446</v>
      </c>
      <c r="K13894">
        <v>2015</v>
      </c>
      <c r="L13894" t="s">
        <v>29</v>
      </c>
      <c r="M13894" t="s">
        <v>29</v>
      </c>
      <c r="N13894">
        <v>18.284829999999999</v>
      </c>
      <c r="O13894">
        <v>53.954976000000002</v>
      </c>
      <c r="P13894" t="s">
        <v>3564</v>
      </c>
      <c r="Q13894" s="3">
        <f>Table1[[#This Row],[Capacity (MW)]]*0.395*8760*10^-6</f>
        <v>0.1660896</v>
      </c>
      <c r="R13894" s="3" cm="1">
        <f t="array" ref="R13894">AVERAGE(VLOOKUP(_xlfn.TEXTSPLIT(Table1[[#This Row],[Fuel (no space after comma)]], ","), FuelList_Final_EF!$A$2:$B$65, 2, FALSE))</f>
        <v>78.115017479935304</v>
      </c>
      <c r="S13894" s="3">
        <f>Table1[[#This Row],[Generation (TWh)]]*10^9*VLOOKUP(Table1[[#This Row],[Turbine/Engine Technology]],Technology_HR!$A$2:$B$11,2,FALSE)*10^-6</f>
        <v>1478197.44</v>
      </c>
      <c r="T13894" s="5">
        <f>Table1[[#This Row],[Fuel Consumption (mmBtu)]]*Table1[[#This Row],[Emission Factor (kg CO2/ mmBtu)]]*10^3</f>
        <v>115469418864.39561</v>
      </c>
      <c r="U13894" s="3">
        <f>Table1[[#This Row],[Emissions (g CO2)]]/(Table1[[#This Row],[Generation (TWh)]]*10^9)</f>
        <v>695.22365557142416</v>
      </c>
    </row>
    <row r="13895" spans="1:21" x14ac:dyDescent="0.35">
      <c r="A13895" t="s">
        <v>3195</v>
      </c>
      <c r="B13895" t="s">
        <v>3241</v>
      </c>
      <c r="C13895" t="str">
        <f>SUBSTITUTE(Table1[[#This Row],[Fuel]],", ",",")</f>
        <v>fossil liquids: heavy fuel oil</v>
      </c>
      <c r="D13895" t="s">
        <v>3241</v>
      </c>
      <c r="H13895" t="s">
        <v>3437</v>
      </c>
      <c r="I13895">
        <v>17</v>
      </c>
      <c r="J13895" t="s">
        <v>3446</v>
      </c>
      <c r="K13895">
        <v>2017</v>
      </c>
      <c r="L13895" t="s">
        <v>29</v>
      </c>
      <c r="M13895" t="s">
        <v>29</v>
      </c>
      <c r="N13895">
        <v>-20.177710000000001</v>
      </c>
      <c r="O13895">
        <v>57.479309999999998</v>
      </c>
      <c r="P13895" t="s">
        <v>3548</v>
      </c>
      <c r="Q13895" s="3">
        <f>Table1[[#This Row],[Capacity (MW)]]*0.395*8760*10^-6</f>
        <v>5.8823399999999998E-2</v>
      </c>
      <c r="R13895" s="3" cm="1">
        <f t="array" ref="R13895">AVERAGE(VLOOKUP(_xlfn.TEXTSPLIT(Table1[[#This Row],[Fuel (no space after comma)]], ","), FuelList_Final_EF!$A$2:$B$65, 2, FALSE))</f>
        <v>81.602530311017389</v>
      </c>
      <c r="S13895" s="3">
        <f>Table1[[#This Row],[Generation (TWh)]]*10^9*VLOOKUP(Table1[[#This Row],[Turbine/Engine Technology]],Technology_HR!$A$2:$B$11,2,FALSE)*10^-6</f>
        <v>523528.25999999995</v>
      </c>
      <c r="T13895" s="5">
        <f>Table1[[#This Row],[Fuel Consumption (mmBtu)]]*Table1[[#This Row],[Emission Factor (kg CO2/ mmBtu)]]*10^3</f>
        <v>42721230705.324188</v>
      </c>
      <c r="U13895" s="3">
        <f>Table1[[#This Row],[Emissions (g CO2)]]/(Table1[[#This Row],[Generation (TWh)]]*10^9)</f>
        <v>726.26251976805474</v>
      </c>
    </row>
    <row r="13896" spans="1:21" x14ac:dyDescent="0.35">
      <c r="A13896" t="s">
        <v>3195</v>
      </c>
      <c r="B13896" t="s">
        <v>3241</v>
      </c>
      <c r="C13896" t="str">
        <f>SUBSTITUTE(Table1[[#This Row],[Fuel]],", ",",")</f>
        <v>fossil liquids: heavy fuel oil</v>
      </c>
      <c r="D13896" t="s">
        <v>3241</v>
      </c>
      <c r="H13896" t="s">
        <v>3437</v>
      </c>
      <c r="I13896">
        <v>17</v>
      </c>
      <c r="J13896" t="s">
        <v>3446</v>
      </c>
      <c r="K13896">
        <v>2017</v>
      </c>
      <c r="L13896" t="s">
        <v>29</v>
      </c>
      <c r="M13896" t="s">
        <v>29</v>
      </c>
      <c r="N13896">
        <v>-20.177710000000001</v>
      </c>
      <c r="O13896">
        <v>57.479309999999998</v>
      </c>
      <c r="P13896" t="s">
        <v>3548</v>
      </c>
      <c r="Q13896" s="3">
        <f>Table1[[#This Row],[Capacity (MW)]]*0.395*8760*10^-6</f>
        <v>5.8823399999999998E-2</v>
      </c>
      <c r="R13896" s="3" cm="1">
        <f t="array" ref="R13896">AVERAGE(VLOOKUP(_xlfn.TEXTSPLIT(Table1[[#This Row],[Fuel (no space after comma)]], ","), FuelList_Final_EF!$A$2:$B$65, 2, FALSE))</f>
        <v>81.602530311017389</v>
      </c>
      <c r="S13896" s="3">
        <f>Table1[[#This Row],[Generation (TWh)]]*10^9*VLOOKUP(Table1[[#This Row],[Turbine/Engine Technology]],Technology_HR!$A$2:$B$11,2,FALSE)*10^-6</f>
        <v>523528.25999999995</v>
      </c>
      <c r="T13896" s="5">
        <f>Table1[[#This Row],[Fuel Consumption (mmBtu)]]*Table1[[#This Row],[Emission Factor (kg CO2/ mmBtu)]]*10^3</f>
        <v>42721230705.324188</v>
      </c>
      <c r="U13896" s="3">
        <f>Table1[[#This Row],[Emissions (g CO2)]]/(Table1[[#This Row],[Generation (TWh)]]*10^9)</f>
        <v>726.26251976805474</v>
      </c>
    </row>
    <row r="13897" spans="1:21" x14ac:dyDescent="0.35">
      <c r="A13897" t="s">
        <v>3195</v>
      </c>
      <c r="B13897" t="s">
        <v>3241</v>
      </c>
      <c r="C13897" t="str">
        <f>SUBSTITUTE(Table1[[#This Row],[Fuel]],", ",",")</f>
        <v>fossil liquids: heavy fuel oil</v>
      </c>
      <c r="D13897" t="s">
        <v>3241</v>
      </c>
      <c r="H13897" t="s">
        <v>3437</v>
      </c>
      <c r="I13897">
        <v>17</v>
      </c>
      <c r="J13897" t="s">
        <v>3446</v>
      </c>
      <c r="K13897">
        <v>2017</v>
      </c>
      <c r="L13897" t="s">
        <v>29</v>
      </c>
      <c r="M13897" t="s">
        <v>29</v>
      </c>
      <c r="N13897">
        <v>-20.177710000000001</v>
      </c>
      <c r="O13897">
        <v>57.479309999999998</v>
      </c>
      <c r="P13897" t="s">
        <v>3548</v>
      </c>
      <c r="Q13897" s="3">
        <f>Table1[[#This Row],[Capacity (MW)]]*0.395*8760*10^-6</f>
        <v>5.8823399999999998E-2</v>
      </c>
      <c r="R13897" s="3" cm="1">
        <f t="array" ref="R13897">AVERAGE(VLOOKUP(_xlfn.TEXTSPLIT(Table1[[#This Row],[Fuel (no space after comma)]], ","), FuelList_Final_EF!$A$2:$B$65, 2, FALSE))</f>
        <v>81.602530311017389</v>
      </c>
      <c r="S13897" s="3">
        <f>Table1[[#This Row],[Generation (TWh)]]*10^9*VLOOKUP(Table1[[#This Row],[Turbine/Engine Technology]],Technology_HR!$A$2:$B$11,2,FALSE)*10^-6</f>
        <v>523528.25999999995</v>
      </c>
      <c r="T13897" s="5">
        <f>Table1[[#This Row],[Fuel Consumption (mmBtu)]]*Table1[[#This Row],[Emission Factor (kg CO2/ mmBtu)]]*10^3</f>
        <v>42721230705.324188</v>
      </c>
      <c r="U13897" s="3">
        <f>Table1[[#This Row],[Emissions (g CO2)]]/(Table1[[#This Row],[Generation (TWh)]]*10^9)</f>
        <v>726.26251976805474</v>
      </c>
    </row>
    <row r="13898" spans="1:21" x14ac:dyDescent="0.35">
      <c r="A13898" t="s">
        <v>3195</v>
      </c>
      <c r="B13898" t="s">
        <v>3241</v>
      </c>
      <c r="C13898" t="str">
        <f>SUBSTITUTE(Table1[[#This Row],[Fuel]],", ",",")</f>
        <v>fossil liquids: heavy fuel oil</v>
      </c>
      <c r="D13898" t="s">
        <v>3241</v>
      </c>
      <c r="H13898" t="s">
        <v>3437</v>
      </c>
      <c r="I13898">
        <v>17</v>
      </c>
      <c r="J13898" t="s">
        <v>3446</v>
      </c>
      <c r="K13898">
        <v>2017</v>
      </c>
      <c r="L13898" t="s">
        <v>29</v>
      </c>
      <c r="M13898" t="s">
        <v>29</v>
      </c>
      <c r="N13898">
        <v>-20.177710000000001</v>
      </c>
      <c r="O13898">
        <v>57.479309999999998</v>
      </c>
      <c r="P13898" t="s">
        <v>3548</v>
      </c>
      <c r="Q13898" s="3">
        <f>Table1[[#This Row],[Capacity (MW)]]*0.395*8760*10^-6</f>
        <v>5.8823399999999998E-2</v>
      </c>
      <c r="R13898" s="3" cm="1">
        <f t="array" ref="R13898">AVERAGE(VLOOKUP(_xlfn.TEXTSPLIT(Table1[[#This Row],[Fuel (no space after comma)]], ","), FuelList_Final_EF!$A$2:$B$65, 2, FALSE))</f>
        <v>81.602530311017389</v>
      </c>
      <c r="S13898" s="3">
        <f>Table1[[#This Row],[Generation (TWh)]]*10^9*VLOOKUP(Table1[[#This Row],[Turbine/Engine Technology]],Technology_HR!$A$2:$B$11,2,FALSE)*10^-6</f>
        <v>523528.25999999995</v>
      </c>
      <c r="T13898" s="5">
        <f>Table1[[#This Row],[Fuel Consumption (mmBtu)]]*Table1[[#This Row],[Emission Factor (kg CO2/ mmBtu)]]*10^3</f>
        <v>42721230705.324188</v>
      </c>
      <c r="U13898" s="3">
        <f>Table1[[#This Row],[Emissions (g CO2)]]/(Table1[[#This Row],[Generation (TWh)]]*10^9)</f>
        <v>726.26251976805474</v>
      </c>
    </row>
    <row r="13899" spans="1:21" x14ac:dyDescent="0.35">
      <c r="A13899" t="s">
        <v>3195</v>
      </c>
      <c r="B13899" t="s">
        <v>3241</v>
      </c>
      <c r="C13899" t="str">
        <f>SUBSTITUTE(Table1[[#This Row],[Fuel]],", ",",")</f>
        <v>fossil liquids: heavy fuel oil</v>
      </c>
      <c r="D13899" t="s">
        <v>3241</v>
      </c>
      <c r="H13899" t="s">
        <v>3437</v>
      </c>
      <c r="I13899">
        <v>14</v>
      </c>
      <c r="J13899" t="s">
        <v>3446</v>
      </c>
      <c r="K13899">
        <v>2006</v>
      </c>
      <c r="L13899" t="s">
        <v>29</v>
      </c>
      <c r="M13899" t="s">
        <v>29</v>
      </c>
      <c r="N13899">
        <v>-20.177710000000001</v>
      </c>
      <c r="O13899">
        <v>57.479309999999998</v>
      </c>
      <c r="P13899" t="s">
        <v>3548</v>
      </c>
      <c r="Q13899" s="3">
        <f>Table1[[#This Row],[Capacity (MW)]]*0.395*8760*10^-6</f>
        <v>4.8442800000000001E-2</v>
      </c>
      <c r="R13899" s="3" cm="1">
        <f t="array" ref="R13899">AVERAGE(VLOOKUP(_xlfn.TEXTSPLIT(Table1[[#This Row],[Fuel (no space after comma)]], ","), FuelList_Final_EF!$A$2:$B$65, 2, FALSE))</f>
        <v>81.602530311017389</v>
      </c>
      <c r="S13899" s="3">
        <f>Table1[[#This Row],[Generation (TWh)]]*10^9*VLOOKUP(Table1[[#This Row],[Turbine/Engine Technology]],Technology_HR!$A$2:$B$11,2,FALSE)*10^-6</f>
        <v>431140.92</v>
      </c>
      <c r="T13899" s="5">
        <f>Table1[[#This Row],[Fuel Consumption (mmBtu)]]*Table1[[#This Row],[Emission Factor (kg CO2/ mmBtu)]]*10^3</f>
        <v>35182189992.619926</v>
      </c>
      <c r="U13899" s="3">
        <f>Table1[[#This Row],[Emissions (g CO2)]]/(Table1[[#This Row],[Generation (TWh)]]*10^9)</f>
        <v>726.26251976805486</v>
      </c>
    </row>
    <row r="13900" spans="1:21" x14ac:dyDescent="0.35">
      <c r="A13900" t="s">
        <v>3195</v>
      </c>
      <c r="B13900" t="s">
        <v>3241</v>
      </c>
      <c r="C13900" t="str">
        <f>SUBSTITUTE(Table1[[#This Row],[Fuel]],", ",",")</f>
        <v>fossil liquids: heavy fuel oil</v>
      </c>
      <c r="D13900" t="s">
        <v>3241</v>
      </c>
      <c r="H13900" t="s">
        <v>3437</v>
      </c>
      <c r="I13900">
        <v>14</v>
      </c>
      <c r="J13900" t="s">
        <v>3446</v>
      </c>
      <c r="K13900">
        <v>2006</v>
      </c>
      <c r="L13900" t="s">
        <v>29</v>
      </c>
      <c r="M13900" t="s">
        <v>29</v>
      </c>
      <c r="N13900">
        <v>-20.177710000000001</v>
      </c>
      <c r="O13900">
        <v>57.479309999999998</v>
      </c>
      <c r="P13900" t="s">
        <v>3548</v>
      </c>
      <c r="Q13900" s="3">
        <f>Table1[[#This Row],[Capacity (MW)]]*0.395*8760*10^-6</f>
        <v>4.8442800000000001E-2</v>
      </c>
      <c r="R13900" s="3" cm="1">
        <f t="array" ref="R13900">AVERAGE(VLOOKUP(_xlfn.TEXTSPLIT(Table1[[#This Row],[Fuel (no space after comma)]], ","), FuelList_Final_EF!$A$2:$B$65, 2, FALSE))</f>
        <v>81.602530311017389</v>
      </c>
      <c r="S13900" s="3">
        <f>Table1[[#This Row],[Generation (TWh)]]*10^9*VLOOKUP(Table1[[#This Row],[Turbine/Engine Technology]],Technology_HR!$A$2:$B$11,2,FALSE)*10^-6</f>
        <v>431140.92</v>
      </c>
      <c r="T13900" s="5">
        <f>Table1[[#This Row],[Fuel Consumption (mmBtu)]]*Table1[[#This Row],[Emission Factor (kg CO2/ mmBtu)]]*10^3</f>
        <v>35182189992.619926</v>
      </c>
      <c r="U13900" s="3">
        <f>Table1[[#This Row],[Emissions (g CO2)]]/(Table1[[#This Row],[Generation (TWh)]]*10^9)</f>
        <v>726.26251976805486</v>
      </c>
    </row>
    <row r="13901" spans="1:21" x14ac:dyDescent="0.35">
      <c r="A13901" t="s">
        <v>3195</v>
      </c>
      <c r="B13901" t="s">
        <v>3241</v>
      </c>
      <c r="C13901" t="str">
        <f>SUBSTITUTE(Table1[[#This Row],[Fuel]],", ",",")</f>
        <v>fossil liquids: heavy fuel oil</v>
      </c>
      <c r="D13901" t="s">
        <v>3241</v>
      </c>
      <c r="H13901" t="s">
        <v>3437</v>
      </c>
      <c r="I13901">
        <v>14</v>
      </c>
      <c r="J13901" t="s">
        <v>3446</v>
      </c>
      <c r="K13901">
        <v>2006</v>
      </c>
      <c r="L13901" t="s">
        <v>29</v>
      </c>
      <c r="M13901" t="s">
        <v>29</v>
      </c>
      <c r="N13901">
        <v>-20.177710000000001</v>
      </c>
      <c r="O13901">
        <v>57.479309999999998</v>
      </c>
      <c r="P13901" t="s">
        <v>3548</v>
      </c>
      <c r="Q13901" s="3">
        <f>Table1[[#This Row],[Capacity (MW)]]*0.395*8760*10^-6</f>
        <v>4.8442800000000001E-2</v>
      </c>
      <c r="R13901" s="3" cm="1">
        <f t="array" ref="R13901">AVERAGE(VLOOKUP(_xlfn.TEXTSPLIT(Table1[[#This Row],[Fuel (no space after comma)]], ","), FuelList_Final_EF!$A$2:$B$65, 2, FALSE))</f>
        <v>81.602530311017389</v>
      </c>
      <c r="S13901" s="3">
        <f>Table1[[#This Row],[Generation (TWh)]]*10^9*VLOOKUP(Table1[[#This Row],[Turbine/Engine Technology]],Technology_HR!$A$2:$B$11,2,FALSE)*10^-6</f>
        <v>431140.92</v>
      </c>
      <c r="T13901" s="5">
        <f>Table1[[#This Row],[Fuel Consumption (mmBtu)]]*Table1[[#This Row],[Emission Factor (kg CO2/ mmBtu)]]*10^3</f>
        <v>35182189992.619926</v>
      </c>
      <c r="U13901" s="3">
        <f>Table1[[#This Row],[Emissions (g CO2)]]/(Table1[[#This Row],[Generation (TWh)]]*10^9)</f>
        <v>726.26251976805486</v>
      </c>
    </row>
    <row r="13902" spans="1:21" x14ac:dyDescent="0.35">
      <c r="A13902" t="s">
        <v>3222</v>
      </c>
      <c r="B13902" t="s">
        <v>3275</v>
      </c>
      <c r="C13902" t="str">
        <f>SUBSTITUTE(Table1[[#This Row],[Fuel]],", ",",")</f>
        <v>fossil liquids: fuel oil</v>
      </c>
      <c r="D13902" t="s">
        <v>3275</v>
      </c>
      <c r="H13902" t="s">
        <v>3437</v>
      </c>
      <c r="I13902">
        <v>21</v>
      </c>
      <c r="J13902" t="s">
        <v>3446</v>
      </c>
      <c r="K13902">
        <v>2015</v>
      </c>
      <c r="L13902" t="s">
        <v>29</v>
      </c>
      <c r="M13902" t="s">
        <v>29</v>
      </c>
      <c r="N13902">
        <v>46.790550000000003</v>
      </c>
      <c r="O13902">
        <v>-56.1678</v>
      </c>
      <c r="P13902" t="s">
        <v>3631</v>
      </c>
      <c r="Q13902" s="3">
        <f>Table1[[#This Row],[Capacity (MW)]]*0.395*8760*10^-6</f>
        <v>7.2664199999999998E-2</v>
      </c>
      <c r="R13902" s="3" cm="1">
        <f t="array" ref="R13902">AVERAGE(VLOOKUP(_xlfn.TEXTSPLIT(Table1[[#This Row],[Fuel (no space after comma)]], ","), FuelList_Final_EF!$A$2:$B$65, 2, FALSE))</f>
        <v>78.106682297772565</v>
      </c>
      <c r="S13902" s="3">
        <f>Table1[[#This Row],[Generation (TWh)]]*10^9*VLOOKUP(Table1[[#This Row],[Turbine/Engine Technology]],Technology_HR!$A$2:$B$11,2,FALSE)*10^-6</f>
        <v>646711.38</v>
      </c>
      <c r="T13902" s="5">
        <f>Table1[[#This Row],[Fuel Consumption (mmBtu)]]*Table1[[#This Row],[Emission Factor (kg CO2/ mmBtu)]]*10^3</f>
        <v>50512480296.014069</v>
      </c>
      <c r="U13902" s="3">
        <f>Table1[[#This Row],[Emissions (g CO2)]]/(Table1[[#This Row],[Generation (TWh)]]*10^9)</f>
        <v>695.14947245017584</v>
      </c>
    </row>
    <row r="13903" spans="1:21" x14ac:dyDescent="0.35">
      <c r="A13903" t="s">
        <v>3223</v>
      </c>
      <c r="B13903" t="s">
        <v>3239</v>
      </c>
      <c r="C13903" t="str">
        <f>SUBSTITUTE(Table1[[#This Row],[Fuel]],", ",",")</f>
        <v>fossil gas: natural gas</v>
      </c>
      <c r="D13903" t="s">
        <v>3239</v>
      </c>
      <c r="H13903" t="s">
        <v>3436</v>
      </c>
      <c r="I13903">
        <v>33</v>
      </c>
      <c r="J13903" t="s">
        <v>3446</v>
      </c>
      <c r="K13903">
        <v>2003</v>
      </c>
      <c r="L13903" t="s">
        <v>29</v>
      </c>
      <c r="M13903" t="s">
        <v>29</v>
      </c>
      <c r="N13903">
        <v>17.054642000000001</v>
      </c>
      <c r="O13903">
        <v>54.094054999999997</v>
      </c>
      <c r="P13903" t="s">
        <v>3564</v>
      </c>
      <c r="Q13903" s="3">
        <f>Table1[[#This Row],[Capacity (MW)]]*0.395*8760*10^-6</f>
        <v>0.1141866</v>
      </c>
      <c r="R13903" s="3" cm="1">
        <f t="array" ref="R13903">AVERAGE(VLOOKUP(_xlfn.TEXTSPLIT(Table1[[#This Row],[Fuel (no space after comma)]], ","), FuelList_Final_EF!$A$2:$B$65, 2, FALSE))</f>
        <v>53.06</v>
      </c>
      <c r="S13903" s="3">
        <f>Table1[[#This Row],[Generation (TWh)]]*10^9*VLOOKUP(Table1[[#This Row],[Turbine/Engine Technology]],Technology_HR!$A$2:$B$11,2,FALSE)*10^-6</f>
        <v>1257194.466</v>
      </c>
      <c r="T13903" s="5">
        <f>Table1[[#This Row],[Fuel Consumption (mmBtu)]]*Table1[[#This Row],[Emission Factor (kg CO2/ mmBtu)]]*10^3</f>
        <v>66706738365.959999</v>
      </c>
      <c r="U13903" s="3">
        <f>Table1[[#This Row],[Emissions (g CO2)]]/(Table1[[#This Row],[Generation (TWh)]]*10^9)</f>
        <v>584.19060000000002</v>
      </c>
    </row>
    <row r="13904" spans="1:21" x14ac:dyDescent="0.35">
      <c r="A13904" t="s">
        <v>3223</v>
      </c>
      <c r="B13904" t="s">
        <v>3239</v>
      </c>
      <c r="C13904" t="str">
        <f>SUBSTITUTE(Table1[[#This Row],[Fuel]],", ",",")</f>
        <v>fossil gas: natural gas</v>
      </c>
      <c r="D13904" t="s">
        <v>3239</v>
      </c>
      <c r="H13904" t="s">
        <v>3436</v>
      </c>
      <c r="I13904">
        <v>33</v>
      </c>
      <c r="J13904" t="s">
        <v>3446</v>
      </c>
      <c r="K13904">
        <v>2003</v>
      </c>
      <c r="L13904" t="s">
        <v>29</v>
      </c>
      <c r="M13904" t="s">
        <v>29</v>
      </c>
      <c r="N13904">
        <v>17.054642000000001</v>
      </c>
      <c r="O13904">
        <v>54.094054999999997</v>
      </c>
      <c r="P13904" t="s">
        <v>3564</v>
      </c>
      <c r="Q13904" s="3">
        <f>Table1[[#This Row],[Capacity (MW)]]*0.395*8760*10^-6</f>
        <v>0.1141866</v>
      </c>
      <c r="R13904" s="3" cm="1">
        <f t="array" ref="R13904">AVERAGE(VLOOKUP(_xlfn.TEXTSPLIT(Table1[[#This Row],[Fuel (no space after comma)]], ","), FuelList_Final_EF!$A$2:$B$65, 2, FALSE))</f>
        <v>53.06</v>
      </c>
      <c r="S13904" s="3">
        <f>Table1[[#This Row],[Generation (TWh)]]*10^9*VLOOKUP(Table1[[#This Row],[Turbine/Engine Technology]],Technology_HR!$A$2:$B$11,2,FALSE)*10^-6</f>
        <v>1257194.466</v>
      </c>
      <c r="T13904" s="5">
        <f>Table1[[#This Row],[Fuel Consumption (mmBtu)]]*Table1[[#This Row],[Emission Factor (kg CO2/ mmBtu)]]*10^3</f>
        <v>66706738365.959999</v>
      </c>
      <c r="U13904" s="3">
        <f>Table1[[#This Row],[Emissions (g CO2)]]/(Table1[[#This Row],[Generation (TWh)]]*10^9)</f>
        <v>584.19060000000002</v>
      </c>
    </row>
    <row r="13905" spans="1:21" x14ac:dyDescent="0.35">
      <c r="A13905" t="s">
        <v>3223</v>
      </c>
      <c r="B13905" t="s">
        <v>3239</v>
      </c>
      <c r="C13905" t="str">
        <f>SUBSTITUTE(Table1[[#This Row],[Fuel]],", ",",")</f>
        <v>fossil gas: natural gas</v>
      </c>
      <c r="D13905" t="s">
        <v>3239</v>
      </c>
      <c r="H13905" t="s">
        <v>3436</v>
      </c>
      <c r="I13905">
        <v>33</v>
      </c>
      <c r="J13905" t="s">
        <v>3446</v>
      </c>
      <c r="K13905">
        <v>2003</v>
      </c>
      <c r="L13905" t="s">
        <v>29</v>
      </c>
      <c r="M13905" t="s">
        <v>29</v>
      </c>
      <c r="N13905">
        <v>17.054642000000001</v>
      </c>
      <c r="O13905">
        <v>54.094054999999997</v>
      </c>
      <c r="P13905" t="s">
        <v>3564</v>
      </c>
      <c r="Q13905" s="3">
        <f>Table1[[#This Row],[Capacity (MW)]]*0.395*8760*10^-6</f>
        <v>0.1141866</v>
      </c>
      <c r="R13905" s="3" cm="1">
        <f t="array" ref="R13905">AVERAGE(VLOOKUP(_xlfn.TEXTSPLIT(Table1[[#This Row],[Fuel (no space after comma)]], ","), FuelList_Final_EF!$A$2:$B$65, 2, FALSE))</f>
        <v>53.06</v>
      </c>
      <c r="S13905" s="3">
        <f>Table1[[#This Row],[Generation (TWh)]]*10^9*VLOOKUP(Table1[[#This Row],[Turbine/Engine Technology]],Technology_HR!$A$2:$B$11,2,FALSE)*10^-6</f>
        <v>1257194.466</v>
      </c>
      <c r="T13905" s="5">
        <f>Table1[[#This Row],[Fuel Consumption (mmBtu)]]*Table1[[#This Row],[Emission Factor (kg CO2/ mmBtu)]]*10^3</f>
        <v>66706738365.959999</v>
      </c>
      <c r="U13905" s="3">
        <f>Table1[[#This Row],[Emissions (g CO2)]]/(Table1[[#This Row],[Generation (TWh)]]*10^9)</f>
        <v>584.19060000000002</v>
      </c>
    </row>
    <row r="13906" spans="1:21" x14ac:dyDescent="0.35">
      <c r="A13906" t="s">
        <v>3223</v>
      </c>
      <c r="B13906" t="s">
        <v>3239</v>
      </c>
      <c r="C13906" t="str">
        <f>SUBSTITUTE(Table1[[#This Row],[Fuel]],", ",",")</f>
        <v>fossil gas: natural gas</v>
      </c>
      <c r="D13906" t="s">
        <v>3239</v>
      </c>
      <c r="H13906" t="s">
        <v>3436</v>
      </c>
      <c r="I13906">
        <v>33</v>
      </c>
      <c r="J13906" t="s">
        <v>3446</v>
      </c>
      <c r="K13906">
        <v>2003</v>
      </c>
      <c r="L13906" t="s">
        <v>29</v>
      </c>
      <c r="M13906" t="s">
        <v>29</v>
      </c>
      <c r="N13906">
        <v>17.054642000000001</v>
      </c>
      <c r="O13906">
        <v>54.094054999999997</v>
      </c>
      <c r="P13906" t="s">
        <v>3564</v>
      </c>
      <c r="Q13906" s="3">
        <f>Table1[[#This Row],[Capacity (MW)]]*0.395*8760*10^-6</f>
        <v>0.1141866</v>
      </c>
      <c r="R13906" s="3" cm="1">
        <f t="array" ref="R13906">AVERAGE(VLOOKUP(_xlfn.TEXTSPLIT(Table1[[#This Row],[Fuel (no space after comma)]], ","), FuelList_Final_EF!$A$2:$B$65, 2, FALSE))</f>
        <v>53.06</v>
      </c>
      <c r="S13906" s="3">
        <f>Table1[[#This Row],[Generation (TWh)]]*10^9*VLOOKUP(Table1[[#This Row],[Turbine/Engine Technology]],Technology_HR!$A$2:$B$11,2,FALSE)*10^-6</f>
        <v>1257194.466</v>
      </c>
      <c r="T13906" s="5">
        <f>Table1[[#This Row],[Fuel Consumption (mmBtu)]]*Table1[[#This Row],[Emission Factor (kg CO2/ mmBtu)]]*10^3</f>
        <v>66706738365.959999</v>
      </c>
      <c r="U13906" s="3">
        <f>Table1[[#This Row],[Emissions (g CO2)]]/(Table1[[#This Row],[Generation (TWh)]]*10^9)</f>
        <v>584.19060000000002</v>
      </c>
    </row>
    <row r="13907" spans="1:21" x14ac:dyDescent="0.35">
      <c r="A13907" t="s">
        <v>3223</v>
      </c>
      <c r="B13907" t="s">
        <v>3239</v>
      </c>
      <c r="C13907" t="str">
        <f>SUBSTITUTE(Table1[[#This Row],[Fuel]],", ",",")</f>
        <v>fossil gas: natural gas</v>
      </c>
      <c r="D13907" t="s">
        <v>3239</v>
      </c>
      <c r="H13907" t="s">
        <v>3436</v>
      </c>
      <c r="I13907">
        <v>33</v>
      </c>
      <c r="J13907" t="s">
        <v>3446</v>
      </c>
      <c r="K13907">
        <v>2003</v>
      </c>
      <c r="L13907" t="s">
        <v>29</v>
      </c>
      <c r="M13907" t="s">
        <v>29</v>
      </c>
      <c r="N13907">
        <v>17.054642000000001</v>
      </c>
      <c r="O13907">
        <v>54.094054999999997</v>
      </c>
      <c r="P13907" t="s">
        <v>3564</v>
      </c>
      <c r="Q13907" s="3">
        <f>Table1[[#This Row],[Capacity (MW)]]*0.395*8760*10^-6</f>
        <v>0.1141866</v>
      </c>
      <c r="R13907" s="3" cm="1">
        <f t="array" ref="R13907">AVERAGE(VLOOKUP(_xlfn.TEXTSPLIT(Table1[[#This Row],[Fuel (no space after comma)]], ","), FuelList_Final_EF!$A$2:$B$65, 2, FALSE))</f>
        <v>53.06</v>
      </c>
      <c r="S13907" s="3">
        <f>Table1[[#This Row],[Generation (TWh)]]*10^9*VLOOKUP(Table1[[#This Row],[Turbine/Engine Technology]],Technology_HR!$A$2:$B$11,2,FALSE)*10^-6</f>
        <v>1257194.466</v>
      </c>
      <c r="T13907" s="5">
        <f>Table1[[#This Row],[Fuel Consumption (mmBtu)]]*Table1[[#This Row],[Emission Factor (kg CO2/ mmBtu)]]*10^3</f>
        <v>66706738365.959999</v>
      </c>
      <c r="U13907" s="3">
        <f>Table1[[#This Row],[Emissions (g CO2)]]/(Table1[[#This Row],[Generation (TWh)]]*10^9)</f>
        <v>584.19060000000002</v>
      </c>
    </row>
    <row r="13908" spans="1:21" x14ac:dyDescent="0.35">
      <c r="A13908" t="s">
        <v>3223</v>
      </c>
      <c r="B13908" t="s">
        <v>3239</v>
      </c>
      <c r="C13908" t="str">
        <f>SUBSTITUTE(Table1[[#This Row],[Fuel]],", ",",")</f>
        <v>fossil gas: natural gas</v>
      </c>
      <c r="D13908" t="s">
        <v>3239</v>
      </c>
      <c r="H13908" t="s">
        <v>3436</v>
      </c>
      <c r="I13908">
        <v>33</v>
      </c>
      <c r="J13908" t="s">
        <v>3446</v>
      </c>
      <c r="K13908">
        <v>2003</v>
      </c>
      <c r="L13908" t="s">
        <v>29</v>
      </c>
      <c r="M13908" t="s">
        <v>29</v>
      </c>
      <c r="N13908">
        <v>17.054642000000001</v>
      </c>
      <c r="O13908">
        <v>54.094054999999997</v>
      </c>
      <c r="P13908" t="s">
        <v>3564</v>
      </c>
      <c r="Q13908" s="3">
        <f>Table1[[#This Row],[Capacity (MW)]]*0.395*8760*10^-6</f>
        <v>0.1141866</v>
      </c>
      <c r="R13908" s="3" cm="1">
        <f t="array" ref="R13908">AVERAGE(VLOOKUP(_xlfn.TEXTSPLIT(Table1[[#This Row],[Fuel (no space after comma)]], ","), FuelList_Final_EF!$A$2:$B$65, 2, FALSE))</f>
        <v>53.06</v>
      </c>
      <c r="S13908" s="3">
        <f>Table1[[#This Row],[Generation (TWh)]]*10^9*VLOOKUP(Table1[[#This Row],[Turbine/Engine Technology]],Technology_HR!$A$2:$B$11,2,FALSE)*10^-6</f>
        <v>1257194.466</v>
      </c>
      <c r="T13908" s="5">
        <f>Table1[[#This Row],[Fuel Consumption (mmBtu)]]*Table1[[#This Row],[Emission Factor (kg CO2/ mmBtu)]]*10^3</f>
        <v>66706738365.959999</v>
      </c>
      <c r="U13908" s="3">
        <f>Table1[[#This Row],[Emissions (g CO2)]]/(Table1[[#This Row],[Generation (TWh)]]*10^9)</f>
        <v>584.19060000000002</v>
      </c>
    </row>
    <row r="13909" spans="1:21" x14ac:dyDescent="0.35">
      <c r="A13909" t="s">
        <v>3223</v>
      </c>
      <c r="B13909" t="s">
        <v>3258</v>
      </c>
      <c r="C13909" t="str">
        <f>SUBSTITUTE(Table1[[#This Row],[Fuel]],", ",",")</f>
        <v>fossil liquids: diesel</v>
      </c>
      <c r="D13909" t="s">
        <v>3258</v>
      </c>
      <c r="H13909" t="s">
        <v>3437</v>
      </c>
      <c r="I13909">
        <v>18</v>
      </c>
      <c r="J13909" t="s">
        <v>3446</v>
      </c>
      <c r="K13909">
        <v>2003</v>
      </c>
      <c r="L13909" t="s">
        <v>29</v>
      </c>
      <c r="M13909" t="s">
        <v>29</v>
      </c>
      <c r="N13909">
        <v>17.054642000000001</v>
      </c>
      <c r="O13909">
        <v>54.094054999999997</v>
      </c>
      <c r="P13909" t="s">
        <v>3564</v>
      </c>
      <c r="Q13909" s="3">
        <f>Table1[[#This Row],[Capacity (MW)]]*0.395*8760*10^-6</f>
        <v>6.2283600000000001E-2</v>
      </c>
      <c r="R13909" s="3" cm="1">
        <f t="array" ref="R13909">AVERAGE(VLOOKUP(_xlfn.TEXTSPLIT(Table1[[#This Row],[Fuel (no space after comma)]], ","), FuelList_Final_EF!$A$2:$B$65, 2, FALSE))</f>
        <v>78.106682297772565</v>
      </c>
      <c r="S13909" s="3">
        <f>Table1[[#This Row],[Generation (TWh)]]*10^9*VLOOKUP(Table1[[#This Row],[Turbine/Engine Technology]],Technology_HR!$A$2:$B$11,2,FALSE)*10^-6</f>
        <v>554324.03999999992</v>
      </c>
      <c r="T13909" s="5">
        <f>Table1[[#This Row],[Fuel Consumption (mmBtu)]]*Table1[[#This Row],[Emission Factor (kg CO2/ mmBtu)]]*10^3</f>
        <v>43296411682.297768</v>
      </c>
      <c r="U13909" s="3">
        <f>Table1[[#This Row],[Emissions (g CO2)]]/(Table1[[#This Row],[Generation (TWh)]]*10^9)</f>
        <v>695.14947245017572</v>
      </c>
    </row>
    <row r="13910" spans="1:21" x14ac:dyDescent="0.35">
      <c r="A13910" t="s">
        <v>901</v>
      </c>
      <c r="B13910" t="s">
        <v>3258</v>
      </c>
      <c r="C13910" t="str">
        <f>SUBSTITUTE(Table1[[#This Row],[Fuel]],", ",",")</f>
        <v>fossil liquids: diesel</v>
      </c>
      <c r="D13910" t="s">
        <v>3258</v>
      </c>
      <c r="H13910" t="s">
        <v>3436</v>
      </c>
      <c r="I13910">
        <v>25</v>
      </c>
      <c r="J13910" t="s">
        <v>3446</v>
      </c>
      <c r="K13910">
        <v>2015</v>
      </c>
      <c r="L13910" t="s">
        <v>29</v>
      </c>
      <c r="M13910" t="s">
        <v>29</v>
      </c>
      <c r="N13910">
        <v>28.313188</v>
      </c>
      <c r="O13910">
        <v>30.710529000000001</v>
      </c>
      <c r="P13910" t="s">
        <v>3498</v>
      </c>
      <c r="Q13910" s="3">
        <f>Table1[[#This Row],[Capacity (MW)]]*0.395*8760*10^-6</f>
        <v>8.6504999999999999E-2</v>
      </c>
      <c r="R13910" s="3" cm="1">
        <f t="array" ref="R13910">AVERAGE(VLOOKUP(_xlfn.TEXTSPLIT(Table1[[#This Row],[Fuel (no space after comma)]], ","), FuelList_Final_EF!$A$2:$B$65, 2, FALSE))</f>
        <v>78.106682297772565</v>
      </c>
      <c r="S13910" s="3">
        <f>Table1[[#This Row],[Generation (TWh)]]*10^9*VLOOKUP(Table1[[#This Row],[Turbine/Engine Technology]],Technology_HR!$A$2:$B$11,2,FALSE)*10^-6</f>
        <v>952420.04999999993</v>
      </c>
      <c r="T13910" s="5">
        <f>Table1[[#This Row],[Fuel Consumption (mmBtu)]]*Table1[[#This Row],[Emission Factor (kg CO2/ mmBtu)]]*10^3</f>
        <v>74390370259.378662</v>
      </c>
      <c r="U13910" s="3">
        <f>Table1[[#This Row],[Emissions (g CO2)]]/(Table1[[#This Row],[Generation (TWh)]]*10^9)</f>
        <v>859.95457209847598</v>
      </c>
    </row>
    <row r="13911" spans="1:21" x14ac:dyDescent="0.35">
      <c r="A13911" t="s">
        <v>901</v>
      </c>
      <c r="B13911" t="s">
        <v>3258</v>
      </c>
      <c r="C13911" t="str">
        <f>SUBSTITUTE(Table1[[#This Row],[Fuel]],", ",",")</f>
        <v>fossil liquids: diesel</v>
      </c>
      <c r="D13911" t="s">
        <v>3258</v>
      </c>
      <c r="H13911" t="s">
        <v>3436</v>
      </c>
      <c r="I13911">
        <v>25</v>
      </c>
      <c r="J13911" t="s">
        <v>3446</v>
      </c>
      <c r="K13911">
        <v>2015</v>
      </c>
      <c r="L13911" t="s">
        <v>29</v>
      </c>
      <c r="M13911" t="s">
        <v>29</v>
      </c>
      <c r="N13911">
        <v>28.313188</v>
      </c>
      <c r="O13911">
        <v>30.710529000000001</v>
      </c>
      <c r="P13911" t="s">
        <v>3498</v>
      </c>
      <c r="Q13911" s="3">
        <f>Table1[[#This Row],[Capacity (MW)]]*0.395*8760*10^-6</f>
        <v>8.6504999999999999E-2</v>
      </c>
      <c r="R13911" s="3" cm="1">
        <f t="array" ref="R13911">AVERAGE(VLOOKUP(_xlfn.TEXTSPLIT(Table1[[#This Row],[Fuel (no space after comma)]], ","), FuelList_Final_EF!$A$2:$B$65, 2, FALSE))</f>
        <v>78.106682297772565</v>
      </c>
      <c r="S13911" s="3">
        <f>Table1[[#This Row],[Generation (TWh)]]*10^9*VLOOKUP(Table1[[#This Row],[Turbine/Engine Technology]],Technology_HR!$A$2:$B$11,2,FALSE)*10^-6</f>
        <v>952420.04999999993</v>
      </c>
      <c r="T13911" s="5">
        <f>Table1[[#This Row],[Fuel Consumption (mmBtu)]]*Table1[[#This Row],[Emission Factor (kg CO2/ mmBtu)]]*10^3</f>
        <v>74390370259.378662</v>
      </c>
      <c r="U13911" s="3">
        <f>Table1[[#This Row],[Emissions (g CO2)]]/(Table1[[#This Row],[Generation (TWh)]]*10^9)</f>
        <v>859.95457209847598</v>
      </c>
    </row>
    <row r="13912" spans="1:21" x14ac:dyDescent="0.35">
      <c r="A13912" t="s">
        <v>3224</v>
      </c>
      <c r="B13912" t="s">
        <v>3239</v>
      </c>
      <c r="C13912" t="str">
        <f>SUBSTITUTE(Table1[[#This Row],[Fuel]],", ",",")</f>
        <v>fossil gas: natural gas</v>
      </c>
      <c r="D13912" t="s">
        <v>3239</v>
      </c>
      <c r="H13912" t="s">
        <v>3436</v>
      </c>
      <c r="I13912">
        <v>12.5</v>
      </c>
      <c r="J13912" t="s">
        <v>3446</v>
      </c>
      <c r="K13912">
        <v>2013</v>
      </c>
      <c r="L13912" t="s">
        <v>29</v>
      </c>
      <c r="M13912" t="s">
        <v>29</v>
      </c>
      <c r="N13912">
        <v>36.444014000000003</v>
      </c>
      <c r="O13912">
        <v>61.034218000000003</v>
      </c>
      <c r="P13912" t="s">
        <v>3522</v>
      </c>
      <c r="Q13912" s="3">
        <f>Table1[[#This Row],[Capacity (MW)]]*0.395*8760*10^-6</f>
        <v>4.3252499999999999E-2</v>
      </c>
      <c r="R13912" s="3" cm="1">
        <f t="array" ref="R13912">AVERAGE(VLOOKUP(_xlfn.TEXTSPLIT(Table1[[#This Row],[Fuel (no space after comma)]], ","), FuelList_Final_EF!$A$2:$B$65, 2, FALSE))</f>
        <v>53.06</v>
      </c>
      <c r="S13912" s="3">
        <f>Table1[[#This Row],[Generation (TWh)]]*10^9*VLOOKUP(Table1[[#This Row],[Turbine/Engine Technology]],Technology_HR!$A$2:$B$11,2,FALSE)*10^-6</f>
        <v>476210.02499999997</v>
      </c>
      <c r="T13912" s="5">
        <f>Table1[[#This Row],[Fuel Consumption (mmBtu)]]*Table1[[#This Row],[Emission Factor (kg CO2/ mmBtu)]]*10^3</f>
        <v>25267703926.5</v>
      </c>
      <c r="U13912" s="3">
        <f>Table1[[#This Row],[Emissions (g CO2)]]/(Table1[[#This Row],[Generation (TWh)]]*10^9)</f>
        <v>584.19060000000002</v>
      </c>
    </row>
    <row r="13913" spans="1:21" x14ac:dyDescent="0.35">
      <c r="A13913" t="s">
        <v>1307</v>
      </c>
      <c r="B13913" t="s">
        <v>3239</v>
      </c>
      <c r="C13913" t="str">
        <f>SUBSTITUTE(Table1[[#This Row],[Fuel]],", ",",")</f>
        <v>fossil gas: natural gas</v>
      </c>
      <c r="D13913" t="s">
        <v>3239</v>
      </c>
      <c r="H13913" t="s">
        <v>3436</v>
      </c>
      <c r="I13913">
        <v>12.5</v>
      </c>
      <c r="J13913" t="s">
        <v>3446</v>
      </c>
      <c r="K13913">
        <v>2013</v>
      </c>
      <c r="L13913" t="s">
        <v>29</v>
      </c>
      <c r="M13913" t="s">
        <v>29</v>
      </c>
      <c r="N13913">
        <v>36.444014000000003</v>
      </c>
      <c r="O13913">
        <v>61.034218000000003</v>
      </c>
      <c r="P13913" t="s">
        <v>3522</v>
      </c>
      <c r="Q13913" s="3">
        <f>Table1[[#This Row],[Capacity (MW)]]*0.395*8760*10^-6</f>
        <v>4.3252499999999999E-2</v>
      </c>
      <c r="R13913" s="3" cm="1">
        <f t="array" ref="R13913">AVERAGE(VLOOKUP(_xlfn.TEXTSPLIT(Table1[[#This Row],[Fuel (no space after comma)]], ","), FuelList_Final_EF!$A$2:$B$65, 2, FALSE))</f>
        <v>53.06</v>
      </c>
      <c r="S13913" s="3">
        <f>Table1[[#This Row],[Generation (TWh)]]*10^9*VLOOKUP(Table1[[#This Row],[Turbine/Engine Technology]],Technology_HR!$A$2:$B$11,2,FALSE)*10^-6</f>
        <v>476210.02499999997</v>
      </c>
      <c r="T13913" s="5">
        <f>Table1[[#This Row],[Fuel Consumption (mmBtu)]]*Table1[[#This Row],[Emission Factor (kg CO2/ mmBtu)]]*10^3</f>
        <v>25267703926.5</v>
      </c>
      <c r="U13913" s="3">
        <f>Table1[[#This Row],[Emissions (g CO2)]]/(Table1[[#This Row],[Generation (TWh)]]*10^9)</f>
        <v>584.19060000000002</v>
      </c>
    </row>
    <row r="13914" spans="1:21" x14ac:dyDescent="0.35">
      <c r="A13914" t="s">
        <v>1307</v>
      </c>
      <c r="B13914" t="s">
        <v>3239</v>
      </c>
      <c r="C13914" t="str">
        <f>SUBSTITUTE(Table1[[#This Row],[Fuel]],", ",",")</f>
        <v>fossil gas: natural gas</v>
      </c>
      <c r="D13914" t="s">
        <v>3239</v>
      </c>
      <c r="H13914" t="s">
        <v>3436</v>
      </c>
      <c r="I13914">
        <v>12.5</v>
      </c>
      <c r="J13914" t="s">
        <v>3446</v>
      </c>
      <c r="K13914">
        <v>2013</v>
      </c>
      <c r="L13914" t="s">
        <v>29</v>
      </c>
      <c r="M13914" t="s">
        <v>29</v>
      </c>
      <c r="N13914">
        <v>36.444014000000003</v>
      </c>
      <c r="O13914">
        <v>61.034218000000003</v>
      </c>
      <c r="P13914" t="s">
        <v>3522</v>
      </c>
      <c r="Q13914" s="3">
        <f>Table1[[#This Row],[Capacity (MW)]]*0.395*8760*10^-6</f>
        <v>4.3252499999999999E-2</v>
      </c>
      <c r="R13914" s="3" cm="1">
        <f t="array" ref="R13914">AVERAGE(VLOOKUP(_xlfn.TEXTSPLIT(Table1[[#This Row],[Fuel (no space after comma)]], ","), FuelList_Final_EF!$A$2:$B$65, 2, FALSE))</f>
        <v>53.06</v>
      </c>
      <c r="S13914" s="3">
        <f>Table1[[#This Row],[Generation (TWh)]]*10^9*VLOOKUP(Table1[[#This Row],[Turbine/Engine Technology]],Technology_HR!$A$2:$B$11,2,FALSE)*10^-6</f>
        <v>476210.02499999997</v>
      </c>
      <c r="T13914" s="5">
        <f>Table1[[#This Row],[Fuel Consumption (mmBtu)]]*Table1[[#This Row],[Emission Factor (kg CO2/ mmBtu)]]*10^3</f>
        <v>25267703926.5</v>
      </c>
      <c r="U13914" s="3">
        <f>Table1[[#This Row],[Emissions (g CO2)]]/(Table1[[#This Row],[Generation (TWh)]]*10^9)</f>
        <v>584.19060000000002</v>
      </c>
    </row>
    <row r="13915" spans="1:21" x14ac:dyDescent="0.35">
      <c r="A13915" t="s">
        <v>3224</v>
      </c>
      <c r="B13915" t="s">
        <v>3239</v>
      </c>
      <c r="C13915" t="str">
        <f>SUBSTITUTE(Table1[[#This Row],[Fuel]],", ",",")</f>
        <v>fossil gas: natural gas</v>
      </c>
      <c r="D13915" t="s">
        <v>3239</v>
      </c>
      <c r="H13915" t="s">
        <v>3436</v>
      </c>
      <c r="I13915">
        <v>12.5</v>
      </c>
      <c r="J13915" t="s">
        <v>3446</v>
      </c>
      <c r="K13915">
        <v>2013</v>
      </c>
      <c r="L13915" t="s">
        <v>29</v>
      </c>
      <c r="M13915" t="s">
        <v>29</v>
      </c>
      <c r="N13915">
        <v>36.444014000000003</v>
      </c>
      <c r="O13915">
        <v>61.034218000000003</v>
      </c>
      <c r="P13915" t="s">
        <v>3522</v>
      </c>
      <c r="Q13915" s="3">
        <f>Table1[[#This Row],[Capacity (MW)]]*0.395*8760*10^-6</f>
        <v>4.3252499999999999E-2</v>
      </c>
      <c r="R13915" s="3" cm="1">
        <f t="array" ref="R13915">AVERAGE(VLOOKUP(_xlfn.TEXTSPLIT(Table1[[#This Row],[Fuel (no space after comma)]], ","), FuelList_Final_EF!$A$2:$B$65, 2, FALSE))</f>
        <v>53.06</v>
      </c>
      <c r="S13915" s="3">
        <f>Table1[[#This Row],[Generation (TWh)]]*10^9*VLOOKUP(Table1[[#This Row],[Turbine/Engine Technology]],Technology_HR!$A$2:$B$11,2,FALSE)*10^-6</f>
        <v>476210.02499999997</v>
      </c>
      <c r="T13915" s="5">
        <f>Table1[[#This Row],[Fuel Consumption (mmBtu)]]*Table1[[#This Row],[Emission Factor (kg CO2/ mmBtu)]]*10^3</f>
        <v>25267703926.5</v>
      </c>
      <c r="U13915" s="3">
        <f>Table1[[#This Row],[Emissions (g CO2)]]/(Table1[[#This Row],[Generation (TWh)]]*10^9)</f>
        <v>584.19060000000002</v>
      </c>
    </row>
    <row r="13916" spans="1:21" x14ac:dyDescent="0.35">
      <c r="A13916" t="s">
        <v>3224</v>
      </c>
      <c r="B13916" t="s">
        <v>3239</v>
      </c>
      <c r="C13916" t="str">
        <f>SUBSTITUTE(Table1[[#This Row],[Fuel]],", ",",")</f>
        <v>fossil gas: natural gas</v>
      </c>
      <c r="D13916" t="s">
        <v>3239</v>
      </c>
      <c r="H13916" t="s">
        <v>3436</v>
      </c>
      <c r="I13916">
        <v>12.5</v>
      </c>
      <c r="J13916" t="s">
        <v>3446</v>
      </c>
      <c r="K13916">
        <v>2017</v>
      </c>
      <c r="L13916" t="s">
        <v>29</v>
      </c>
      <c r="M13916" t="s">
        <v>29</v>
      </c>
      <c r="N13916">
        <v>36.444014000000003</v>
      </c>
      <c r="O13916">
        <v>61.034218000000003</v>
      </c>
      <c r="P13916" t="s">
        <v>3522</v>
      </c>
      <c r="Q13916" s="3">
        <f>Table1[[#This Row],[Capacity (MW)]]*0.395*8760*10^-6</f>
        <v>4.3252499999999999E-2</v>
      </c>
      <c r="R13916" s="3" cm="1">
        <f t="array" ref="R13916">AVERAGE(VLOOKUP(_xlfn.TEXTSPLIT(Table1[[#This Row],[Fuel (no space after comma)]], ","), FuelList_Final_EF!$A$2:$B$65, 2, FALSE))</f>
        <v>53.06</v>
      </c>
      <c r="S13916" s="3">
        <f>Table1[[#This Row],[Generation (TWh)]]*10^9*VLOOKUP(Table1[[#This Row],[Turbine/Engine Technology]],Technology_HR!$A$2:$B$11,2,FALSE)*10^-6</f>
        <v>476210.02499999997</v>
      </c>
      <c r="T13916" s="5">
        <f>Table1[[#This Row],[Fuel Consumption (mmBtu)]]*Table1[[#This Row],[Emission Factor (kg CO2/ mmBtu)]]*10^3</f>
        <v>25267703926.5</v>
      </c>
      <c r="U13916" s="3">
        <f>Table1[[#This Row],[Emissions (g CO2)]]/(Table1[[#This Row],[Generation (TWh)]]*10^9)</f>
        <v>584.19060000000002</v>
      </c>
    </row>
    <row r="13917" spans="1:21" x14ac:dyDescent="0.35">
      <c r="A13917" t="s">
        <v>1307</v>
      </c>
      <c r="B13917" t="s">
        <v>3239</v>
      </c>
      <c r="C13917" t="str">
        <f>SUBSTITUTE(Table1[[#This Row],[Fuel]],", ",",")</f>
        <v>fossil gas: natural gas</v>
      </c>
      <c r="D13917" t="s">
        <v>3239</v>
      </c>
      <c r="H13917" t="s">
        <v>3436</v>
      </c>
      <c r="I13917">
        <v>12.5</v>
      </c>
      <c r="J13917" t="s">
        <v>3446</v>
      </c>
      <c r="K13917">
        <v>2017</v>
      </c>
      <c r="L13917" t="s">
        <v>29</v>
      </c>
      <c r="M13917" t="s">
        <v>29</v>
      </c>
      <c r="N13917">
        <v>36.444014000000003</v>
      </c>
      <c r="O13917">
        <v>61.034218000000003</v>
      </c>
      <c r="P13917" t="s">
        <v>3522</v>
      </c>
      <c r="Q13917" s="3">
        <f>Table1[[#This Row],[Capacity (MW)]]*0.395*8760*10^-6</f>
        <v>4.3252499999999999E-2</v>
      </c>
      <c r="R13917" s="3" cm="1">
        <f t="array" ref="R13917">AVERAGE(VLOOKUP(_xlfn.TEXTSPLIT(Table1[[#This Row],[Fuel (no space after comma)]], ","), FuelList_Final_EF!$A$2:$B$65, 2, FALSE))</f>
        <v>53.06</v>
      </c>
      <c r="S13917" s="3">
        <f>Table1[[#This Row],[Generation (TWh)]]*10^9*VLOOKUP(Table1[[#This Row],[Turbine/Engine Technology]],Technology_HR!$A$2:$B$11,2,FALSE)*10^-6</f>
        <v>476210.02499999997</v>
      </c>
      <c r="T13917" s="5">
        <f>Table1[[#This Row],[Fuel Consumption (mmBtu)]]*Table1[[#This Row],[Emission Factor (kg CO2/ mmBtu)]]*10^3</f>
        <v>25267703926.5</v>
      </c>
      <c r="U13917" s="3">
        <f>Table1[[#This Row],[Emissions (g CO2)]]/(Table1[[#This Row],[Generation (TWh)]]*10^9)</f>
        <v>584.19060000000002</v>
      </c>
    </row>
    <row r="13918" spans="1:21" x14ac:dyDescent="0.35">
      <c r="A13918" t="s">
        <v>1260</v>
      </c>
      <c r="B13918" t="s">
        <v>3239</v>
      </c>
      <c r="C13918" t="str">
        <f>SUBSTITUTE(Table1[[#This Row],[Fuel]],", ",",")</f>
        <v>fossil gas: natural gas</v>
      </c>
      <c r="D13918" t="s">
        <v>3239</v>
      </c>
      <c r="H13918" t="s">
        <v>3436</v>
      </c>
      <c r="I13918">
        <v>25</v>
      </c>
      <c r="J13918" t="s">
        <v>3446</v>
      </c>
      <c r="K13918" t="s">
        <v>29</v>
      </c>
      <c r="L13918" t="s">
        <v>29</v>
      </c>
      <c r="M13918" t="s">
        <v>29</v>
      </c>
      <c r="N13918">
        <v>29.981442999999999</v>
      </c>
      <c r="O13918">
        <v>55.857605999999997</v>
      </c>
      <c r="P13918" t="s">
        <v>3522</v>
      </c>
      <c r="Q13918" s="3">
        <f>Table1[[#This Row],[Capacity (MW)]]*0.395*8760*10^-6</f>
        <v>8.6504999999999999E-2</v>
      </c>
      <c r="R13918" s="3" cm="1">
        <f t="array" ref="R13918">AVERAGE(VLOOKUP(_xlfn.TEXTSPLIT(Table1[[#This Row],[Fuel (no space after comma)]], ","), FuelList_Final_EF!$A$2:$B$65, 2, FALSE))</f>
        <v>53.06</v>
      </c>
      <c r="S13918" s="3">
        <f>Table1[[#This Row],[Generation (TWh)]]*10^9*VLOOKUP(Table1[[#This Row],[Turbine/Engine Technology]],Technology_HR!$A$2:$B$11,2,FALSE)*10^-6</f>
        <v>952420.04999999993</v>
      </c>
      <c r="T13918" s="5">
        <f>Table1[[#This Row],[Fuel Consumption (mmBtu)]]*Table1[[#This Row],[Emission Factor (kg CO2/ mmBtu)]]*10^3</f>
        <v>50535407853</v>
      </c>
      <c r="U13918" s="3">
        <f>Table1[[#This Row],[Emissions (g CO2)]]/(Table1[[#This Row],[Generation (TWh)]]*10^9)</f>
        <v>584.19060000000002</v>
      </c>
    </row>
    <row r="13919" spans="1:21" x14ac:dyDescent="0.35">
      <c r="A13919" t="s">
        <v>1260</v>
      </c>
      <c r="B13919" t="s">
        <v>3239</v>
      </c>
      <c r="C13919" t="str">
        <f>SUBSTITUTE(Table1[[#This Row],[Fuel]],", ",",")</f>
        <v>fossil gas: natural gas</v>
      </c>
      <c r="D13919" t="s">
        <v>3239</v>
      </c>
      <c r="H13919" t="s">
        <v>3436</v>
      </c>
      <c r="I13919">
        <v>25</v>
      </c>
      <c r="J13919" t="s">
        <v>3446</v>
      </c>
      <c r="K13919" t="s">
        <v>29</v>
      </c>
      <c r="L13919" t="s">
        <v>29</v>
      </c>
      <c r="M13919" t="s">
        <v>29</v>
      </c>
      <c r="N13919">
        <v>29.981442999999999</v>
      </c>
      <c r="O13919">
        <v>55.857605999999997</v>
      </c>
      <c r="P13919" t="s">
        <v>3522</v>
      </c>
      <c r="Q13919" s="3">
        <f>Table1[[#This Row],[Capacity (MW)]]*0.395*8760*10^-6</f>
        <v>8.6504999999999999E-2</v>
      </c>
      <c r="R13919" s="3" cm="1">
        <f t="array" ref="R13919">AVERAGE(VLOOKUP(_xlfn.TEXTSPLIT(Table1[[#This Row],[Fuel (no space after comma)]], ","), FuelList_Final_EF!$A$2:$B$65, 2, FALSE))</f>
        <v>53.06</v>
      </c>
      <c r="S13919" s="3">
        <f>Table1[[#This Row],[Generation (TWh)]]*10^9*VLOOKUP(Table1[[#This Row],[Turbine/Engine Technology]],Technology_HR!$A$2:$B$11,2,FALSE)*10^-6</f>
        <v>952420.04999999993</v>
      </c>
      <c r="T13919" s="5">
        <f>Table1[[#This Row],[Fuel Consumption (mmBtu)]]*Table1[[#This Row],[Emission Factor (kg CO2/ mmBtu)]]*10^3</f>
        <v>50535407853</v>
      </c>
      <c r="U13919" s="3">
        <f>Table1[[#This Row],[Emissions (g CO2)]]/(Table1[[#This Row],[Generation (TWh)]]*10^9)</f>
        <v>584.19060000000002</v>
      </c>
    </row>
    <row r="13920" spans="1:21" x14ac:dyDescent="0.35">
      <c r="A13920" t="s">
        <v>1260</v>
      </c>
      <c r="B13920" t="s">
        <v>3239</v>
      </c>
      <c r="C13920" t="str">
        <f>SUBSTITUTE(Table1[[#This Row],[Fuel]],", ",",")</f>
        <v>fossil gas: natural gas</v>
      </c>
      <c r="D13920" t="s">
        <v>3239</v>
      </c>
      <c r="H13920" t="s">
        <v>3436</v>
      </c>
      <c r="I13920">
        <v>25</v>
      </c>
      <c r="J13920" t="s">
        <v>3446</v>
      </c>
      <c r="K13920" t="s">
        <v>29</v>
      </c>
      <c r="L13920" t="s">
        <v>29</v>
      </c>
      <c r="M13920" t="s">
        <v>29</v>
      </c>
      <c r="N13920">
        <v>29.981442999999999</v>
      </c>
      <c r="O13920">
        <v>55.857605999999997</v>
      </c>
      <c r="P13920" t="s">
        <v>3522</v>
      </c>
      <c r="Q13920" s="3">
        <f>Table1[[#This Row],[Capacity (MW)]]*0.395*8760*10^-6</f>
        <v>8.6504999999999999E-2</v>
      </c>
      <c r="R13920" s="3" cm="1">
        <f t="array" ref="R13920">AVERAGE(VLOOKUP(_xlfn.TEXTSPLIT(Table1[[#This Row],[Fuel (no space after comma)]], ","), FuelList_Final_EF!$A$2:$B$65, 2, FALSE))</f>
        <v>53.06</v>
      </c>
      <c r="S13920" s="3">
        <f>Table1[[#This Row],[Generation (TWh)]]*10^9*VLOOKUP(Table1[[#This Row],[Turbine/Engine Technology]],Technology_HR!$A$2:$B$11,2,FALSE)*10^-6</f>
        <v>952420.04999999993</v>
      </c>
      <c r="T13920" s="5">
        <f>Table1[[#This Row],[Fuel Consumption (mmBtu)]]*Table1[[#This Row],[Emission Factor (kg CO2/ mmBtu)]]*10^3</f>
        <v>50535407853</v>
      </c>
      <c r="U13920" s="3">
        <f>Table1[[#This Row],[Emissions (g CO2)]]/(Table1[[#This Row],[Generation (TWh)]]*10^9)</f>
        <v>584.19060000000002</v>
      </c>
    </row>
    <row r="13921" spans="1:21" x14ac:dyDescent="0.35">
      <c r="A13921" t="s">
        <v>1260</v>
      </c>
      <c r="B13921" t="s">
        <v>3239</v>
      </c>
      <c r="C13921" t="str">
        <f>SUBSTITUTE(Table1[[#This Row],[Fuel]],", ",",")</f>
        <v>fossil gas: natural gas</v>
      </c>
      <c r="D13921" t="s">
        <v>3239</v>
      </c>
      <c r="H13921" t="s">
        <v>3436</v>
      </c>
      <c r="I13921">
        <v>25</v>
      </c>
      <c r="J13921" t="s">
        <v>3446</v>
      </c>
      <c r="K13921" t="s">
        <v>29</v>
      </c>
      <c r="L13921" t="s">
        <v>29</v>
      </c>
      <c r="M13921" t="s">
        <v>29</v>
      </c>
      <c r="N13921">
        <v>29.981442999999999</v>
      </c>
      <c r="O13921">
        <v>55.857605999999997</v>
      </c>
      <c r="P13921" t="s">
        <v>3522</v>
      </c>
      <c r="Q13921" s="3">
        <f>Table1[[#This Row],[Capacity (MW)]]*0.395*8760*10^-6</f>
        <v>8.6504999999999999E-2</v>
      </c>
      <c r="R13921" s="3" cm="1">
        <f t="array" ref="R13921">AVERAGE(VLOOKUP(_xlfn.TEXTSPLIT(Table1[[#This Row],[Fuel (no space after comma)]], ","), FuelList_Final_EF!$A$2:$B$65, 2, FALSE))</f>
        <v>53.06</v>
      </c>
      <c r="S13921" s="3">
        <f>Table1[[#This Row],[Generation (TWh)]]*10^9*VLOOKUP(Table1[[#This Row],[Turbine/Engine Technology]],Technology_HR!$A$2:$B$11,2,FALSE)*10^-6</f>
        <v>952420.04999999993</v>
      </c>
      <c r="T13921" s="5">
        <f>Table1[[#This Row],[Fuel Consumption (mmBtu)]]*Table1[[#This Row],[Emission Factor (kg CO2/ mmBtu)]]*10^3</f>
        <v>50535407853</v>
      </c>
      <c r="U13921" s="3">
        <f>Table1[[#This Row],[Emissions (g CO2)]]/(Table1[[#This Row],[Generation (TWh)]]*10^9)</f>
        <v>584.19060000000002</v>
      </c>
    </row>
    <row r="13922" spans="1:21" x14ac:dyDescent="0.35">
      <c r="A13922" t="s">
        <v>1260</v>
      </c>
      <c r="B13922" t="s">
        <v>3239</v>
      </c>
      <c r="C13922" t="str">
        <f>SUBSTITUTE(Table1[[#This Row],[Fuel]],", ",",")</f>
        <v>fossil gas: natural gas</v>
      </c>
      <c r="D13922" t="s">
        <v>3239</v>
      </c>
      <c r="H13922" t="s">
        <v>3436</v>
      </c>
      <c r="I13922">
        <v>25</v>
      </c>
      <c r="J13922" t="s">
        <v>3446</v>
      </c>
      <c r="K13922" t="s">
        <v>29</v>
      </c>
      <c r="L13922" t="s">
        <v>29</v>
      </c>
      <c r="M13922" t="s">
        <v>29</v>
      </c>
      <c r="N13922">
        <v>29.981442999999999</v>
      </c>
      <c r="O13922">
        <v>55.857605999999997</v>
      </c>
      <c r="P13922" t="s">
        <v>3522</v>
      </c>
      <c r="Q13922" s="3">
        <f>Table1[[#This Row],[Capacity (MW)]]*0.395*8760*10^-6</f>
        <v>8.6504999999999999E-2</v>
      </c>
      <c r="R13922" s="3" cm="1">
        <f t="array" ref="R13922">AVERAGE(VLOOKUP(_xlfn.TEXTSPLIT(Table1[[#This Row],[Fuel (no space after comma)]], ","), FuelList_Final_EF!$A$2:$B$65, 2, FALSE))</f>
        <v>53.06</v>
      </c>
      <c r="S13922" s="3">
        <f>Table1[[#This Row],[Generation (TWh)]]*10^9*VLOOKUP(Table1[[#This Row],[Turbine/Engine Technology]],Technology_HR!$A$2:$B$11,2,FALSE)*10^-6</f>
        <v>952420.04999999993</v>
      </c>
      <c r="T13922" s="5">
        <f>Table1[[#This Row],[Fuel Consumption (mmBtu)]]*Table1[[#This Row],[Emission Factor (kg CO2/ mmBtu)]]*10^3</f>
        <v>50535407853</v>
      </c>
      <c r="U13922" s="3">
        <f>Table1[[#This Row],[Emissions (g CO2)]]/(Table1[[#This Row],[Generation (TWh)]]*10^9)</f>
        <v>584.19060000000002</v>
      </c>
    </row>
    <row r="13923" spans="1:21" x14ac:dyDescent="0.35">
      <c r="A13923" t="s">
        <v>1260</v>
      </c>
      <c r="B13923" t="s">
        <v>3239</v>
      </c>
      <c r="C13923" t="str">
        <f>SUBSTITUTE(Table1[[#This Row],[Fuel]],", ",",")</f>
        <v>fossil gas: natural gas</v>
      </c>
      <c r="D13923" t="s">
        <v>3239</v>
      </c>
      <c r="H13923" t="s">
        <v>3436</v>
      </c>
      <c r="I13923">
        <v>25</v>
      </c>
      <c r="J13923" t="s">
        <v>3446</v>
      </c>
      <c r="K13923" t="s">
        <v>29</v>
      </c>
      <c r="L13923" t="s">
        <v>29</v>
      </c>
      <c r="M13923" t="s">
        <v>29</v>
      </c>
      <c r="N13923">
        <v>29.981442999999999</v>
      </c>
      <c r="O13923">
        <v>55.857605999999997</v>
      </c>
      <c r="P13923" t="s">
        <v>3522</v>
      </c>
      <c r="Q13923" s="3">
        <f>Table1[[#This Row],[Capacity (MW)]]*0.395*8760*10^-6</f>
        <v>8.6504999999999999E-2</v>
      </c>
      <c r="R13923" s="3" cm="1">
        <f t="array" ref="R13923">AVERAGE(VLOOKUP(_xlfn.TEXTSPLIT(Table1[[#This Row],[Fuel (no space after comma)]], ","), FuelList_Final_EF!$A$2:$B$65, 2, FALSE))</f>
        <v>53.06</v>
      </c>
      <c r="S13923" s="3">
        <f>Table1[[#This Row],[Generation (TWh)]]*10^9*VLOOKUP(Table1[[#This Row],[Turbine/Engine Technology]],Technology_HR!$A$2:$B$11,2,FALSE)*10^-6</f>
        <v>952420.04999999993</v>
      </c>
      <c r="T13923" s="5">
        <f>Table1[[#This Row],[Fuel Consumption (mmBtu)]]*Table1[[#This Row],[Emission Factor (kg CO2/ mmBtu)]]*10^3</f>
        <v>50535407853</v>
      </c>
      <c r="U13923" s="3">
        <f>Table1[[#This Row],[Emissions (g CO2)]]/(Table1[[#This Row],[Generation (TWh)]]*10^9)</f>
        <v>584.19060000000002</v>
      </c>
    </row>
    <row r="13924" spans="1:21" x14ac:dyDescent="0.35">
      <c r="A13924" t="s">
        <v>1248</v>
      </c>
      <c r="B13924" t="s">
        <v>3239</v>
      </c>
      <c r="C13924" t="str">
        <f>SUBSTITUTE(Table1[[#This Row],[Fuel]],", ",",")</f>
        <v>fossil gas: natural gas</v>
      </c>
      <c r="D13924" t="s">
        <v>3239</v>
      </c>
      <c r="H13924" t="s">
        <v>3436</v>
      </c>
      <c r="I13924">
        <v>29</v>
      </c>
      <c r="J13924" t="s">
        <v>3446</v>
      </c>
      <c r="K13924" t="s">
        <v>29</v>
      </c>
      <c r="L13924" t="s">
        <v>29</v>
      </c>
      <c r="M13924" t="s">
        <v>29</v>
      </c>
      <c r="N13924">
        <v>36.565952000000003</v>
      </c>
      <c r="O13924">
        <v>53.058135999999998</v>
      </c>
      <c r="P13924" t="s">
        <v>3522</v>
      </c>
      <c r="Q13924" s="3">
        <f>Table1[[#This Row],[Capacity (MW)]]*0.395*8760*10^-6</f>
        <v>0.1003458</v>
      </c>
      <c r="R13924" s="3" cm="1">
        <f t="array" ref="R13924">AVERAGE(VLOOKUP(_xlfn.TEXTSPLIT(Table1[[#This Row],[Fuel (no space after comma)]], ","), FuelList_Final_EF!$A$2:$B$65, 2, FALSE))</f>
        <v>53.06</v>
      </c>
      <c r="S13924" s="3">
        <f>Table1[[#This Row],[Generation (TWh)]]*10^9*VLOOKUP(Table1[[#This Row],[Turbine/Engine Technology]],Technology_HR!$A$2:$B$11,2,FALSE)*10^-6</f>
        <v>1104807.2579999999</v>
      </c>
      <c r="T13924" s="5">
        <f>Table1[[#This Row],[Fuel Consumption (mmBtu)]]*Table1[[#This Row],[Emission Factor (kg CO2/ mmBtu)]]*10^3</f>
        <v>58621073109.480003</v>
      </c>
      <c r="U13924" s="3">
        <f>Table1[[#This Row],[Emissions (g CO2)]]/(Table1[[#This Row],[Generation (TWh)]]*10^9)</f>
        <v>584.19060000000002</v>
      </c>
    </row>
    <row r="13925" spans="1:21" x14ac:dyDescent="0.35">
      <c r="A13925" t="s">
        <v>3225</v>
      </c>
      <c r="B13925" t="s">
        <v>3258</v>
      </c>
      <c r="C13925" t="str">
        <f>SUBSTITUTE(Table1[[#This Row],[Fuel]],", ",",")</f>
        <v>fossil liquids: diesel</v>
      </c>
      <c r="D13925" t="s">
        <v>3258</v>
      </c>
      <c r="H13925" t="s">
        <v>59</v>
      </c>
      <c r="I13925">
        <v>23</v>
      </c>
      <c r="J13925" t="s">
        <v>3446</v>
      </c>
      <c r="K13925">
        <v>2017</v>
      </c>
      <c r="L13925" t="s">
        <v>29</v>
      </c>
      <c r="M13925" t="s">
        <v>29</v>
      </c>
      <c r="N13925">
        <v>-14.27092</v>
      </c>
      <c r="O13925">
        <v>-170.69288</v>
      </c>
      <c r="P13925" t="s">
        <v>3632</v>
      </c>
      <c r="Q13925" s="3">
        <f>Table1[[#This Row],[Capacity (MW)]]*0.395*8760*10^-6</f>
        <v>7.9584600000000005E-2</v>
      </c>
      <c r="R13925" s="3" cm="1">
        <f t="array" ref="R13925">AVERAGE(VLOOKUP(_xlfn.TEXTSPLIT(Table1[[#This Row],[Fuel (no space after comma)]], ","), FuelList_Final_EF!$A$2:$B$65, 2, FALSE))</f>
        <v>78.106682297772565</v>
      </c>
      <c r="S13925" s="3">
        <f>Table1[[#This Row],[Generation (TWh)]]*10^9*VLOOKUP(Table1[[#This Row],[Turbine/Engine Technology]],Technology_HR!$A$2:$B$11,2,FALSE)*10^-6</f>
        <v>660194.04929999996</v>
      </c>
      <c r="T13925" s="5">
        <f>Table1[[#This Row],[Fuel Consumption (mmBtu)]]*Table1[[#This Row],[Emission Factor (kg CO2/ mmBtu)]]*10^3</f>
        <v>51565566863.555099</v>
      </c>
      <c r="U13925" s="3">
        <f>Table1[[#This Row],[Emissions (g CO2)]]/(Table1[[#This Row],[Generation (TWh)]]*10^9)</f>
        <v>647.93398300117235</v>
      </c>
    </row>
    <row r="13926" spans="1:21" x14ac:dyDescent="0.35">
      <c r="A13926" t="s">
        <v>1950</v>
      </c>
      <c r="B13926" t="s">
        <v>3239</v>
      </c>
      <c r="C13926" t="str">
        <f>SUBSTITUTE(Table1[[#This Row],[Fuel]],", ",",")</f>
        <v>fossil gas: natural gas</v>
      </c>
      <c r="D13926" t="s">
        <v>3239</v>
      </c>
      <c r="H13926" t="s">
        <v>3440</v>
      </c>
      <c r="I13926">
        <v>30</v>
      </c>
      <c r="J13926" t="s">
        <v>3447</v>
      </c>
      <c r="K13926">
        <v>2026</v>
      </c>
      <c r="L13926" t="s">
        <v>29</v>
      </c>
      <c r="M13926" t="s">
        <v>29</v>
      </c>
      <c r="N13926">
        <v>64.581033000000005</v>
      </c>
      <c r="O13926">
        <v>39.857928000000001</v>
      </c>
      <c r="P13926" t="s">
        <v>3578</v>
      </c>
      <c r="Q13926" s="3">
        <f>Table1[[#This Row],[Capacity (MW)]]*0.395*8760*10^-6</f>
        <v>0.10380600000000001</v>
      </c>
      <c r="R13926" s="3" cm="1">
        <f t="array" ref="R13926">AVERAGE(VLOOKUP(_xlfn.TEXTSPLIT(Table1[[#This Row],[Fuel (no space after comma)]], ","), FuelList_Final_EF!$A$2:$B$65, 2, FALSE))</f>
        <v>53.06</v>
      </c>
      <c r="S13926" s="3">
        <f>Table1[[#This Row],[Generation (TWh)]]*10^9*VLOOKUP(Table1[[#This Row],[Turbine/Engine Technology]],Technology_HR!$A$2:$B$11,2,FALSE)*10^-6</f>
        <v>1067644.71</v>
      </c>
      <c r="T13926" s="5">
        <f>Table1[[#This Row],[Fuel Consumption (mmBtu)]]*Table1[[#This Row],[Emission Factor (kg CO2/ mmBtu)]]*10^3</f>
        <v>56649228312.599998</v>
      </c>
      <c r="U13926" s="3">
        <f>Table1[[#This Row],[Emissions (g CO2)]]/(Table1[[#This Row],[Generation (TWh)]]*10^9)</f>
        <v>545.72209999999995</v>
      </c>
    </row>
    <row r="13927" spans="1:21" x14ac:dyDescent="0.35">
      <c r="A13927" t="s">
        <v>1950</v>
      </c>
      <c r="B13927" t="s">
        <v>3240</v>
      </c>
      <c r="C13927" t="str">
        <f>SUBSTITUTE(Table1[[#This Row],[Fuel]],", ",",")</f>
        <v>fossil gas: natural gas,fossil liquids: diesel</v>
      </c>
      <c r="D13927" t="s">
        <v>3239</v>
      </c>
      <c r="E13927" t="s">
        <v>3258</v>
      </c>
      <c r="H13927" t="s">
        <v>3440</v>
      </c>
      <c r="I13927">
        <v>30</v>
      </c>
      <c r="J13927" t="s">
        <v>3447</v>
      </c>
      <c r="K13927" t="s">
        <v>29</v>
      </c>
      <c r="L13927" t="s">
        <v>29</v>
      </c>
      <c r="M13927" t="s">
        <v>29</v>
      </c>
      <c r="N13927">
        <v>64.581033000000005</v>
      </c>
      <c r="O13927">
        <v>39.857928000000001</v>
      </c>
      <c r="P13927" t="s">
        <v>3578</v>
      </c>
      <c r="Q13927" s="3">
        <f>Table1[[#This Row],[Capacity (MW)]]*0.395*8760*10^-6</f>
        <v>0.10380600000000001</v>
      </c>
      <c r="R13927" s="3" cm="1">
        <f t="array" ref="R13927">AVERAGE(VLOOKUP(_xlfn.TEXTSPLIT(Table1[[#This Row],[Fuel (no space after comma)]], ","), FuelList_Final_EF!$A$2:$B$65, 2, FALSE))</f>
        <v>65.583341148886291</v>
      </c>
      <c r="S13927" s="3">
        <f>Table1[[#This Row],[Generation (TWh)]]*10^9*VLOOKUP(Table1[[#This Row],[Turbine/Engine Technology]],Technology_HR!$A$2:$B$11,2,FALSE)*10^-6</f>
        <v>1067644.71</v>
      </c>
      <c r="T13927" s="5">
        <f>Table1[[#This Row],[Fuel Consumption (mmBtu)]]*Table1[[#This Row],[Emission Factor (kg CO2/ mmBtu)]]*10^3</f>
        <v>70019707241.73378</v>
      </c>
      <c r="U13927" s="3">
        <f>Table1[[#This Row],[Emissions (g CO2)]]/(Table1[[#This Row],[Generation (TWh)]]*10^9)</f>
        <v>674.52466371629544</v>
      </c>
    </row>
    <row r="13928" spans="1:21" x14ac:dyDescent="0.35">
      <c r="A13928" t="s">
        <v>59</v>
      </c>
      <c r="B13928" t="s">
        <v>3240</v>
      </c>
      <c r="C13928" t="str">
        <f>SUBSTITUTE(Table1[[#This Row],[Fuel]],", ",",")</f>
        <v>fossil gas: natural gas,fossil liquids: diesel</v>
      </c>
      <c r="D13928" t="s">
        <v>3239</v>
      </c>
      <c r="E13928" t="s">
        <v>3258</v>
      </c>
      <c r="H13928" t="s">
        <v>3436</v>
      </c>
      <c r="I13928">
        <v>25</v>
      </c>
      <c r="J13928" t="s">
        <v>3446</v>
      </c>
      <c r="K13928">
        <v>1986</v>
      </c>
      <c r="L13928" t="s">
        <v>29</v>
      </c>
      <c r="M13928" t="s">
        <v>29</v>
      </c>
      <c r="N13928">
        <v>36.236899999999999</v>
      </c>
      <c r="O13928">
        <v>59.732399999999998</v>
      </c>
      <c r="P13928" t="s">
        <v>3522</v>
      </c>
      <c r="Q13928" s="3">
        <f>Table1[[#This Row],[Capacity (MW)]]*0.395*8760*10^-6</f>
        <v>8.6504999999999999E-2</v>
      </c>
      <c r="R13928" s="3" cm="1">
        <f t="array" ref="R13928">AVERAGE(VLOOKUP(_xlfn.TEXTSPLIT(Table1[[#This Row],[Fuel (no space after comma)]], ","), FuelList_Final_EF!$A$2:$B$65, 2, FALSE))</f>
        <v>65.583341148886291</v>
      </c>
      <c r="S13928" s="3">
        <f>Table1[[#This Row],[Generation (TWh)]]*10^9*VLOOKUP(Table1[[#This Row],[Turbine/Engine Technology]],Technology_HR!$A$2:$B$11,2,FALSE)*10^-6</f>
        <v>952420.04999999993</v>
      </c>
      <c r="T13928" s="5">
        <f>Table1[[#This Row],[Fuel Consumption (mmBtu)]]*Table1[[#This Row],[Emission Factor (kg CO2/ mmBtu)]]*10^3</f>
        <v>62462889056.189339</v>
      </c>
      <c r="U13928" s="3">
        <f>Table1[[#This Row],[Emissions (g CO2)]]/(Table1[[#This Row],[Generation (TWh)]]*10^9)</f>
        <v>722.07258604923811</v>
      </c>
    </row>
    <row r="13929" spans="1:21" x14ac:dyDescent="0.35">
      <c r="A13929" t="s">
        <v>1314</v>
      </c>
      <c r="B13929" t="s">
        <v>3240</v>
      </c>
      <c r="C13929" t="str">
        <f>SUBSTITUTE(Table1[[#This Row],[Fuel]],", ",",")</f>
        <v>fossil gas: natural gas,fossil liquids: diesel</v>
      </c>
      <c r="D13929" t="s">
        <v>3239</v>
      </c>
      <c r="E13929" t="s">
        <v>3258</v>
      </c>
      <c r="H13929" t="s">
        <v>3436</v>
      </c>
      <c r="I13929">
        <v>11</v>
      </c>
      <c r="J13929" t="s">
        <v>3446</v>
      </c>
      <c r="K13929">
        <v>1986</v>
      </c>
      <c r="L13929" t="s">
        <v>29</v>
      </c>
      <c r="M13929" t="s">
        <v>29</v>
      </c>
      <c r="N13929">
        <v>36.236899999999999</v>
      </c>
      <c r="O13929">
        <v>59.732399999999998</v>
      </c>
      <c r="P13929" t="s">
        <v>3522</v>
      </c>
      <c r="Q13929" s="3">
        <f>Table1[[#This Row],[Capacity (MW)]]*0.395*8760*10^-6</f>
        <v>3.8062200000000004E-2</v>
      </c>
      <c r="R13929" s="3" cm="1">
        <f t="array" ref="R13929">AVERAGE(VLOOKUP(_xlfn.TEXTSPLIT(Table1[[#This Row],[Fuel (no space after comma)]], ","), FuelList_Final_EF!$A$2:$B$65, 2, FALSE))</f>
        <v>65.583341148886291</v>
      </c>
      <c r="S13929" s="3">
        <f>Table1[[#This Row],[Generation (TWh)]]*10^9*VLOOKUP(Table1[[#This Row],[Turbine/Engine Technology]],Technology_HR!$A$2:$B$11,2,FALSE)*10^-6</f>
        <v>419064.82200000004</v>
      </c>
      <c r="T13929" s="5">
        <f>Table1[[#This Row],[Fuel Consumption (mmBtu)]]*Table1[[#This Row],[Emission Factor (kg CO2/ mmBtu)]]*10^3</f>
        <v>27483671184.723309</v>
      </c>
      <c r="U13929" s="3">
        <f>Table1[[#This Row],[Emissions (g CO2)]]/(Table1[[#This Row],[Generation (TWh)]]*10^9)</f>
        <v>722.07258604923788</v>
      </c>
    </row>
    <row r="13930" spans="1:21" x14ac:dyDescent="0.35">
      <c r="A13930" t="s">
        <v>1314</v>
      </c>
      <c r="B13930" t="s">
        <v>3240</v>
      </c>
      <c r="C13930" t="str">
        <f>SUBSTITUTE(Table1[[#This Row],[Fuel]],", ",",")</f>
        <v>fossil gas: natural gas,fossil liquids: diesel</v>
      </c>
      <c r="D13930" t="s">
        <v>3239</v>
      </c>
      <c r="E13930" t="s">
        <v>3258</v>
      </c>
      <c r="H13930" t="s">
        <v>3436</v>
      </c>
      <c r="I13930">
        <v>11</v>
      </c>
      <c r="J13930" t="s">
        <v>3446</v>
      </c>
      <c r="K13930">
        <v>1986</v>
      </c>
      <c r="L13930" t="s">
        <v>29</v>
      </c>
      <c r="M13930" t="s">
        <v>29</v>
      </c>
      <c r="N13930">
        <v>36.236899999999999</v>
      </c>
      <c r="O13930">
        <v>59.732399999999998</v>
      </c>
      <c r="P13930" t="s">
        <v>3522</v>
      </c>
      <c r="Q13930" s="3">
        <f>Table1[[#This Row],[Capacity (MW)]]*0.395*8760*10^-6</f>
        <v>3.8062200000000004E-2</v>
      </c>
      <c r="R13930" s="3" cm="1">
        <f t="array" ref="R13930">AVERAGE(VLOOKUP(_xlfn.TEXTSPLIT(Table1[[#This Row],[Fuel (no space after comma)]], ","), FuelList_Final_EF!$A$2:$B$65, 2, FALSE))</f>
        <v>65.583341148886291</v>
      </c>
      <c r="S13930" s="3">
        <f>Table1[[#This Row],[Generation (TWh)]]*10^9*VLOOKUP(Table1[[#This Row],[Turbine/Engine Technology]],Technology_HR!$A$2:$B$11,2,FALSE)*10^-6</f>
        <v>419064.82200000004</v>
      </c>
      <c r="T13930" s="5">
        <f>Table1[[#This Row],[Fuel Consumption (mmBtu)]]*Table1[[#This Row],[Emission Factor (kg CO2/ mmBtu)]]*10^3</f>
        <v>27483671184.723309</v>
      </c>
      <c r="U13930" s="3">
        <f>Table1[[#This Row],[Emissions (g CO2)]]/(Table1[[#This Row],[Generation (TWh)]]*10^9)</f>
        <v>722.07258604923788</v>
      </c>
    </row>
    <row r="13931" spans="1:21" x14ac:dyDescent="0.35">
      <c r="A13931" t="s">
        <v>59</v>
      </c>
      <c r="B13931" t="s">
        <v>3240</v>
      </c>
      <c r="C13931" t="str">
        <f>SUBSTITUTE(Table1[[#This Row],[Fuel]],", ",",")</f>
        <v>fossil gas: natural gas,fossil liquids: diesel</v>
      </c>
      <c r="D13931" t="s">
        <v>3239</v>
      </c>
      <c r="E13931" t="s">
        <v>3258</v>
      </c>
      <c r="H13931" t="s">
        <v>3436</v>
      </c>
      <c r="I13931">
        <v>25</v>
      </c>
      <c r="J13931" t="s">
        <v>3446</v>
      </c>
      <c r="K13931">
        <v>1986</v>
      </c>
      <c r="L13931" t="s">
        <v>29</v>
      </c>
      <c r="M13931" t="s">
        <v>29</v>
      </c>
      <c r="N13931">
        <v>36.236899999999999</v>
      </c>
      <c r="O13931">
        <v>59.732399999999998</v>
      </c>
      <c r="P13931" t="s">
        <v>3522</v>
      </c>
      <c r="Q13931" s="3">
        <f>Table1[[#This Row],[Capacity (MW)]]*0.395*8760*10^-6</f>
        <v>8.6504999999999999E-2</v>
      </c>
      <c r="R13931" s="3" cm="1">
        <f t="array" ref="R13931">AVERAGE(VLOOKUP(_xlfn.TEXTSPLIT(Table1[[#This Row],[Fuel (no space after comma)]], ","), FuelList_Final_EF!$A$2:$B$65, 2, FALSE))</f>
        <v>65.583341148886291</v>
      </c>
      <c r="S13931" s="3">
        <f>Table1[[#This Row],[Generation (TWh)]]*10^9*VLOOKUP(Table1[[#This Row],[Turbine/Engine Technology]],Technology_HR!$A$2:$B$11,2,FALSE)*10^-6</f>
        <v>952420.04999999993</v>
      </c>
      <c r="T13931" s="5">
        <f>Table1[[#This Row],[Fuel Consumption (mmBtu)]]*Table1[[#This Row],[Emission Factor (kg CO2/ mmBtu)]]*10^3</f>
        <v>62462889056.189339</v>
      </c>
      <c r="U13931" s="3">
        <f>Table1[[#This Row],[Emissions (g CO2)]]/(Table1[[#This Row],[Generation (TWh)]]*10^9)</f>
        <v>722.07258604923811</v>
      </c>
    </row>
    <row r="13932" spans="1:21" x14ac:dyDescent="0.35">
      <c r="A13932" t="s">
        <v>1314</v>
      </c>
      <c r="B13932" t="s">
        <v>3240</v>
      </c>
      <c r="C13932" t="str">
        <f>SUBSTITUTE(Table1[[#This Row],[Fuel]],", ",",")</f>
        <v>fossil gas: natural gas,fossil liquids: diesel</v>
      </c>
      <c r="D13932" t="s">
        <v>3239</v>
      </c>
      <c r="E13932" t="s">
        <v>3258</v>
      </c>
      <c r="H13932" t="s">
        <v>3436</v>
      </c>
      <c r="I13932">
        <v>11</v>
      </c>
      <c r="J13932" t="s">
        <v>3446</v>
      </c>
      <c r="K13932">
        <v>1986</v>
      </c>
      <c r="L13932" t="s">
        <v>29</v>
      </c>
      <c r="M13932" t="s">
        <v>29</v>
      </c>
      <c r="N13932">
        <v>36.236899999999999</v>
      </c>
      <c r="O13932">
        <v>59.732399999999998</v>
      </c>
      <c r="P13932" t="s">
        <v>3522</v>
      </c>
      <c r="Q13932" s="3">
        <f>Table1[[#This Row],[Capacity (MW)]]*0.395*8760*10^-6</f>
        <v>3.8062200000000004E-2</v>
      </c>
      <c r="R13932" s="3" cm="1">
        <f t="array" ref="R13932">AVERAGE(VLOOKUP(_xlfn.TEXTSPLIT(Table1[[#This Row],[Fuel (no space after comma)]], ","), FuelList_Final_EF!$A$2:$B$65, 2, FALSE))</f>
        <v>65.583341148886291</v>
      </c>
      <c r="S13932" s="3">
        <f>Table1[[#This Row],[Generation (TWh)]]*10^9*VLOOKUP(Table1[[#This Row],[Turbine/Engine Technology]],Technology_HR!$A$2:$B$11,2,FALSE)*10^-6</f>
        <v>419064.82200000004</v>
      </c>
      <c r="T13932" s="5">
        <f>Table1[[#This Row],[Fuel Consumption (mmBtu)]]*Table1[[#This Row],[Emission Factor (kg CO2/ mmBtu)]]*10^3</f>
        <v>27483671184.723309</v>
      </c>
      <c r="U13932" s="3">
        <f>Table1[[#This Row],[Emissions (g CO2)]]/(Table1[[#This Row],[Generation (TWh)]]*10^9)</f>
        <v>722.07258604923788</v>
      </c>
    </row>
    <row r="13933" spans="1:21" x14ac:dyDescent="0.35">
      <c r="A13933" t="s">
        <v>59</v>
      </c>
      <c r="B13933" t="s">
        <v>3240</v>
      </c>
      <c r="C13933" t="str">
        <f>SUBSTITUTE(Table1[[#This Row],[Fuel]],", ",",")</f>
        <v>fossil gas: natural gas,fossil liquids: diesel</v>
      </c>
      <c r="D13933" t="s">
        <v>3239</v>
      </c>
      <c r="E13933" t="s">
        <v>3258</v>
      </c>
      <c r="H13933" t="s">
        <v>3436</v>
      </c>
      <c r="I13933">
        <v>25</v>
      </c>
      <c r="J13933" t="s">
        <v>3446</v>
      </c>
      <c r="K13933">
        <v>1986</v>
      </c>
      <c r="L13933" t="s">
        <v>29</v>
      </c>
      <c r="M13933" t="s">
        <v>29</v>
      </c>
      <c r="N13933">
        <v>36.236899999999999</v>
      </c>
      <c r="O13933">
        <v>59.732399999999998</v>
      </c>
      <c r="P13933" t="s">
        <v>3522</v>
      </c>
      <c r="Q13933" s="3">
        <f>Table1[[#This Row],[Capacity (MW)]]*0.395*8760*10^-6</f>
        <v>8.6504999999999999E-2</v>
      </c>
      <c r="R13933" s="3" cm="1">
        <f t="array" ref="R13933">AVERAGE(VLOOKUP(_xlfn.TEXTSPLIT(Table1[[#This Row],[Fuel (no space after comma)]], ","), FuelList_Final_EF!$A$2:$B$65, 2, FALSE))</f>
        <v>65.583341148886291</v>
      </c>
      <c r="S13933" s="3">
        <f>Table1[[#This Row],[Generation (TWh)]]*10^9*VLOOKUP(Table1[[#This Row],[Turbine/Engine Technology]],Technology_HR!$A$2:$B$11,2,FALSE)*10^-6</f>
        <v>952420.04999999993</v>
      </c>
      <c r="T13933" s="5">
        <f>Table1[[#This Row],[Fuel Consumption (mmBtu)]]*Table1[[#This Row],[Emission Factor (kg CO2/ mmBtu)]]*10^3</f>
        <v>62462889056.189339</v>
      </c>
      <c r="U13933" s="3">
        <f>Table1[[#This Row],[Emissions (g CO2)]]/(Table1[[#This Row],[Generation (TWh)]]*10^9)</f>
        <v>722.07258604923811</v>
      </c>
    </row>
    <row r="13934" spans="1:21" x14ac:dyDescent="0.35">
      <c r="A13934" t="s">
        <v>1314</v>
      </c>
      <c r="B13934" t="s">
        <v>3240</v>
      </c>
      <c r="C13934" t="str">
        <f>SUBSTITUTE(Table1[[#This Row],[Fuel]],", ",",")</f>
        <v>fossil gas: natural gas,fossil liquids: diesel</v>
      </c>
      <c r="D13934" t="s">
        <v>3239</v>
      </c>
      <c r="E13934" t="s">
        <v>3258</v>
      </c>
      <c r="H13934" t="s">
        <v>3436</v>
      </c>
      <c r="I13934">
        <v>11</v>
      </c>
      <c r="J13934" t="s">
        <v>3446</v>
      </c>
      <c r="K13934">
        <v>1986</v>
      </c>
      <c r="L13934" t="s">
        <v>29</v>
      </c>
      <c r="M13934" t="s">
        <v>29</v>
      </c>
      <c r="N13934">
        <v>36.236899999999999</v>
      </c>
      <c r="O13934">
        <v>59.732399999999998</v>
      </c>
      <c r="P13934" t="s">
        <v>3522</v>
      </c>
      <c r="Q13934" s="3">
        <f>Table1[[#This Row],[Capacity (MW)]]*0.395*8760*10^-6</f>
        <v>3.8062200000000004E-2</v>
      </c>
      <c r="R13934" s="3" cm="1">
        <f t="array" ref="R13934">AVERAGE(VLOOKUP(_xlfn.TEXTSPLIT(Table1[[#This Row],[Fuel (no space after comma)]], ","), FuelList_Final_EF!$A$2:$B$65, 2, FALSE))</f>
        <v>65.583341148886291</v>
      </c>
      <c r="S13934" s="3">
        <f>Table1[[#This Row],[Generation (TWh)]]*10^9*VLOOKUP(Table1[[#This Row],[Turbine/Engine Technology]],Technology_HR!$A$2:$B$11,2,FALSE)*10^-6</f>
        <v>419064.82200000004</v>
      </c>
      <c r="T13934" s="5">
        <f>Table1[[#This Row],[Fuel Consumption (mmBtu)]]*Table1[[#This Row],[Emission Factor (kg CO2/ mmBtu)]]*10^3</f>
        <v>27483671184.723309</v>
      </c>
      <c r="U13934" s="3">
        <f>Table1[[#This Row],[Emissions (g CO2)]]/(Table1[[#This Row],[Generation (TWh)]]*10^9)</f>
        <v>722.07258604923788</v>
      </c>
    </row>
    <row r="13935" spans="1:21" x14ac:dyDescent="0.35">
      <c r="A13935" t="s">
        <v>59</v>
      </c>
      <c r="B13935" t="s">
        <v>3240</v>
      </c>
      <c r="C13935" t="str">
        <f>SUBSTITUTE(Table1[[#This Row],[Fuel]],", ",",")</f>
        <v>fossil gas: natural gas,fossil liquids: diesel</v>
      </c>
      <c r="D13935" t="s">
        <v>3239</v>
      </c>
      <c r="E13935" t="s">
        <v>3258</v>
      </c>
      <c r="H13935" t="s">
        <v>3436</v>
      </c>
      <c r="I13935">
        <v>25</v>
      </c>
      <c r="J13935" t="s">
        <v>3446</v>
      </c>
      <c r="K13935">
        <v>1986</v>
      </c>
      <c r="L13935" t="s">
        <v>29</v>
      </c>
      <c r="M13935" t="s">
        <v>29</v>
      </c>
      <c r="N13935">
        <v>36.236899999999999</v>
      </c>
      <c r="O13935">
        <v>59.732399999999998</v>
      </c>
      <c r="P13935" t="s">
        <v>3522</v>
      </c>
      <c r="Q13935" s="3">
        <f>Table1[[#This Row],[Capacity (MW)]]*0.395*8760*10^-6</f>
        <v>8.6504999999999999E-2</v>
      </c>
      <c r="R13935" s="3" cm="1">
        <f t="array" ref="R13935">AVERAGE(VLOOKUP(_xlfn.TEXTSPLIT(Table1[[#This Row],[Fuel (no space after comma)]], ","), FuelList_Final_EF!$A$2:$B$65, 2, FALSE))</f>
        <v>65.583341148886291</v>
      </c>
      <c r="S13935" s="3">
        <f>Table1[[#This Row],[Generation (TWh)]]*10^9*VLOOKUP(Table1[[#This Row],[Turbine/Engine Technology]],Technology_HR!$A$2:$B$11,2,FALSE)*10^-6</f>
        <v>952420.04999999993</v>
      </c>
      <c r="T13935" s="5">
        <f>Table1[[#This Row],[Fuel Consumption (mmBtu)]]*Table1[[#This Row],[Emission Factor (kg CO2/ mmBtu)]]*10^3</f>
        <v>62462889056.189339</v>
      </c>
      <c r="U13935" s="3">
        <f>Table1[[#This Row],[Emissions (g CO2)]]/(Table1[[#This Row],[Generation (TWh)]]*10^9)</f>
        <v>722.07258604923811</v>
      </c>
    </row>
    <row r="13936" spans="1:21" x14ac:dyDescent="0.35">
      <c r="A13936" t="s">
        <v>1314</v>
      </c>
      <c r="B13936" t="s">
        <v>3240</v>
      </c>
      <c r="C13936" t="str">
        <f>SUBSTITUTE(Table1[[#This Row],[Fuel]],", ",",")</f>
        <v>fossil gas: natural gas,fossil liquids: diesel</v>
      </c>
      <c r="D13936" t="s">
        <v>3239</v>
      </c>
      <c r="E13936" t="s">
        <v>3258</v>
      </c>
      <c r="H13936" t="s">
        <v>3436</v>
      </c>
      <c r="I13936">
        <v>11</v>
      </c>
      <c r="J13936" t="s">
        <v>3446</v>
      </c>
      <c r="K13936">
        <v>1986</v>
      </c>
      <c r="L13936" t="s">
        <v>29</v>
      </c>
      <c r="M13936" t="s">
        <v>29</v>
      </c>
      <c r="N13936">
        <v>36.236899999999999</v>
      </c>
      <c r="O13936">
        <v>59.732399999999998</v>
      </c>
      <c r="P13936" t="s">
        <v>3522</v>
      </c>
      <c r="Q13936" s="3">
        <f>Table1[[#This Row],[Capacity (MW)]]*0.395*8760*10^-6</f>
        <v>3.8062200000000004E-2</v>
      </c>
      <c r="R13936" s="3" cm="1">
        <f t="array" ref="R13936">AVERAGE(VLOOKUP(_xlfn.TEXTSPLIT(Table1[[#This Row],[Fuel (no space after comma)]], ","), FuelList_Final_EF!$A$2:$B$65, 2, FALSE))</f>
        <v>65.583341148886291</v>
      </c>
      <c r="S13936" s="3">
        <f>Table1[[#This Row],[Generation (TWh)]]*10^9*VLOOKUP(Table1[[#This Row],[Turbine/Engine Technology]],Technology_HR!$A$2:$B$11,2,FALSE)*10^-6</f>
        <v>419064.82200000004</v>
      </c>
      <c r="T13936" s="5">
        <f>Table1[[#This Row],[Fuel Consumption (mmBtu)]]*Table1[[#This Row],[Emission Factor (kg CO2/ mmBtu)]]*10^3</f>
        <v>27483671184.723309</v>
      </c>
      <c r="U13936" s="3">
        <f>Table1[[#This Row],[Emissions (g CO2)]]/(Table1[[#This Row],[Generation (TWh)]]*10^9)</f>
        <v>722.07258604923788</v>
      </c>
    </row>
    <row r="13937" spans="1:21" x14ac:dyDescent="0.35">
      <c r="A13937" t="s">
        <v>59</v>
      </c>
      <c r="B13937" t="s">
        <v>3240</v>
      </c>
      <c r="C13937" t="str">
        <f>SUBSTITUTE(Table1[[#This Row],[Fuel]],", ",",")</f>
        <v>fossil gas: natural gas,fossil liquids: diesel</v>
      </c>
      <c r="D13937" t="s">
        <v>3239</v>
      </c>
      <c r="E13937" t="s">
        <v>3258</v>
      </c>
      <c r="H13937" t="s">
        <v>3436</v>
      </c>
      <c r="I13937">
        <v>25</v>
      </c>
      <c r="J13937" t="s">
        <v>3446</v>
      </c>
      <c r="K13937">
        <v>1986</v>
      </c>
      <c r="L13937" t="s">
        <v>29</v>
      </c>
      <c r="M13937" t="s">
        <v>29</v>
      </c>
      <c r="N13937">
        <v>36.236899999999999</v>
      </c>
      <c r="O13937">
        <v>59.732399999999998</v>
      </c>
      <c r="P13937" t="s">
        <v>3522</v>
      </c>
      <c r="Q13937" s="3">
        <f>Table1[[#This Row],[Capacity (MW)]]*0.395*8760*10^-6</f>
        <v>8.6504999999999999E-2</v>
      </c>
      <c r="R13937" s="3" cm="1">
        <f t="array" ref="R13937">AVERAGE(VLOOKUP(_xlfn.TEXTSPLIT(Table1[[#This Row],[Fuel (no space after comma)]], ","), FuelList_Final_EF!$A$2:$B$65, 2, FALSE))</f>
        <v>65.583341148886291</v>
      </c>
      <c r="S13937" s="3">
        <f>Table1[[#This Row],[Generation (TWh)]]*10^9*VLOOKUP(Table1[[#This Row],[Turbine/Engine Technology]],Technology_HR!$A$2:$B$11,2,FALSE)*10^-6</f>
        <v>952420.04999999993</v>
      </c>
      <c r="T13937" s="5">
        <f>Table1[[#This Row],[Fuel Consumption (mmBtu)]]*Table1[[#This Row],[Emission Factor (kg CO2/ mmBtu)]]*10^3</f>
        <v>62462889056.189339</v>
      </c>
      <c r="U13937" s="3">
        <f>Table1[[#This Row],[Emissions (g CO2)]]/(Table1[[#This Row],[Generation (TWh)]]*10^9)</f>
        <v>722.07258604923811</v>
      </c>
    </row>
    <row r="13938" spans="1:21" x14ac:dyDescent="0.35">
      <c r="A13938" t="s">
        <v>59</v>
      </c>
      <c r="B13938" t="s">
        <v>3240</v>
      </c>
      <c r="C13938" t="str">
        <f>SUBSTITUTE(Table1[[#This Row],[Fuel]],", ",",")</f>
        <v>fossil gas: natural gas,fossil liquids: diesel</v>
      </c>
      <c r="D13938" t="s">
        <v>3239</v>
      </c>
      <c r="E13938" t="s">
        <v>3258</v>
      </c>
      <c r="H13938" t="s">
        <v>3436</v>
      </c>
      <c r="I13938">
        <v>25</v>
      </c>
      <c r="J13938" t="s">
        <v>3446</v>
      </c>
      <c r="K13938">
        <v>1986</v>
      </c>
      <c r="L13938" t="s">
        <v>29</v>
      </c>
      <c r="M13938" t="s">
        <v>29</v>
      </c>
      <c r="N13938">
        <v>36.236899999999999</v>
      </c>
      <c r="O13938">
        <v>59.732399999999998</v>
      </c>
      <c r="P13938" t="s">
        <v>3522</v>
      </c>
      <c r="Q13938" s="3">
        <f>Table1[[#This Row],[Capacity (MW)]]*0.395*8760*10^-6</f>
        <v>8.6504999999999999E-2</v>
      </c>
      <c r="R13938" s="3" cm="1">
        <f t="array" ref="R13938">AVERAGE(VLOOKUP(_xlfn.TEXTSPLIT(Table1[[#This Row],[Fuel (no space after comma)]], ","), FuelList_Final_EF!$A$2:$B$65, 2, FALSE))</f>
        <v>65.583341148886291</v>
      </c>
      <c r="S13938" s="3">
        <f>Table1[[#This Row],[Generation (TWh)]]*10^9*VLOOKUP(Table1[[#This Row],[Turbine/Engine Technology]],Technology_HR!$A$2:$B$11,2,FALSE)*10^-6</f>
        <v>952420.04999999993</v>
      </c>
      <c r="T13938" s="5">
        <f>Table1[[#This Row],[Fuel Consumption (mmBtu)]]*Table1[[#This Row],[Emission Factor (kg CO2/ mmBtu)]]*10^3</f>
        <v>62462889056.189339</v>
      </c>
      <c r="U13938" s="3">
        <f>Table1[[#This Row],[Emissions (g CO2)]]/(Table1[[#This Row],[Generation (TWh)]]*10^9)</f>
        <v>722.07258604923811</v>
      </c>
    </row>
    <row r="13939" spans="1:21" x14ac:dyDescent="0.35">
      <c r="A13939" t="s">
        <v>1314</v>
      </c>
      <c r="B13939" t="s">
        <v>3240</v>
      </c>
      <c r="C13939" t="str">
        <f>SUBSTITUTE(Table1[[#This Row],[Fuel]],", ",",")</f>
        <v>fossil gas: natural gas,fossil liquids: diesel</v>
      </c>
      <c r="D13939" t="s">
        <v>3239</v>
      </c>
      <c r="E13939" t="s">
        <v>3258</v>
      </c>
      <c r="H13939" t="s">
        <v>3436</v>
      </c>
      <c r="I13939">
        <v>11</v>
      </c>
      <c r="J13939" t="s">
        <v>3446</v>
      </c>
      <c r="K13939">
        <v>1986</v>
      </c>
      <c r="L13939" t="s">
        <v>29</v>
      </c>
      <c r="M13939" t="s">
        <v>29</v>
      </c>
      <c r="N13939">
        <v>36.236899999999999</v>
      </c>
      <c r="O13939">
        <v>59.732399999999998</v>
      </c>
      <c r="P13939" t="s">
        <v>3522</v>
      </c>
      <c r="Q13939" s="3">
        <f>Table1[[#This Row],[Capacity (MW)]]*0.395*8760*10^-6</f>
        <v>3.8062200000000004E-2</v>
      </c>
      <c r="R13939" s="3" cm="1">
        <f t="array" ref="R13939">AVERAGE(VLOOKUP(_xlfn.TEXTSPLIT(Table1[[#This Row],[Fuel (no space after comma)]], ","), FuelList_Final_EF!$A$2:$B$65, 2, FALSE))</f>
        <v>65.583341148886291</v>
      </c>
      <c r="S13939" s="3">
        <f>Table1[[#This Row],[Generation (TWh)]]*10^9*VLOOKUP(Table1[[#This Row],[Turbine/Engine Technology]],Technology_HR!$A$2:$B$11,2,FALSE)*10^-6</f>
        <v>419064.82200000004</v>
      </c>
      <c r="T13939" s="5">
        <f>Table1[[#This Row],[Fuel Consumption (mmBtu)]]*Table1[[#This Row],[Emission Factor (kg CO2/ mmBtu)]]*10^3</f>
        <v>27483671184.723309</v>
      </c>
      <c r="U13939" s="3">
        <f>Table1[[#This Row],[Emissions (g CO2)]]/(Table1[[#This Row],[Generation (TWh)]]*10^9)</f>
        <v>722.07258604923788</v>
      </c>
    </row>
    <row r="13940" spans="1:21" x14ac:dyDescent="0.35">
      <c r="A13940" t="s">
        <v>897</v>
      </c>
      <c r="B13940" t="s">
        <v>3435</v>
      </c>
      <c r="C13940" t="str">
        <f>SUBSTITUTE(Table1[[#This Row],[Fuel]],", ",",")</f>
        <v>fossil liquids: diesel,other: hydrogen (unknown)</v>
      </c>
      <c r="D13940" t="s">
        <v>3258</v>
      </c>
      <c r="E13940" t="s">
        <v>3644</v>
      </c>
      <c r="H13940" t="s">
        <v>3436</v>
      </c>
      <c r="I13940">
        <v>48</v>
      </c>
      <c r="J13940" t="s">
        <v>3446</v>
      </c>
      <c r="K13940">
        <v>2016</v>
      </c>
      <c r="L13940" t="s">
        <v>29</v>
      </c>
      <c r="M13940" t="s">
        <v>29</v>
      </c>
      <c r="N13940">
        <v>27.893346999999999</v>
      </c>
      <c r="O13940">
        <v>34.279381000000001</v>
      </c>
      <c r="P13940" t="s">
        <v>3498</v>
      </c>
      <c r="Q13940" s="3">
        <f>Table1[[#This Row],[Capacity (MW)]]*0.395*8760*10^-6</f>
        <v>0.1660896</v>
      </c>
      <c r="R13940" s="3" cm="1">
        <f t="array" ref="R13940">AVERAGE(VLOOKUP(_xlfn.TEXTSPLIT(Table1[[#This Row],[Fuel (no space after comma)]], ","), FuelList_Final_EF!$A$2:$B$65, 2, FALSE))</f>
        <v>39.053341148886282</v>
      </c>
      <c r="S13940" s="3">
        <f>Table1[[#This Row],[Generation (TWh)]]*10^9*VLOOKUP(Table1[[#This Row],[Turbine/Engine Technology]],Technology_HR!$A$2:$B$11,2,FALSE)*10^-6</f>
        <v>1828646.4959999998</v>
      </c>
      <c r="T13940" s="5">
        <f>Table1[[#This Row],[Fuel Consumption (mmBtu)]]*Table1[[#This Row],[Emission Factor (kg CO2/ mmBtu)]]*10^3</f>
        <v>71414755449.00351</v>
      </c>
      <c r="U13940" s="3">
        <f>Table1[[#This Row],[Emissions (g CO2)]]/(Table1[[#This Row],[Generation (TWh)]]*10^9)</f>
        <v>429.97728604923793</v>
      </c>
    </row>
    <row r="13941" spans="1:21" x14ac:dyDescent="0.35">
      <c r="A13941" t="s">
        <v>897</v>
      </c>
      <c r="B13941" t="s">
        <v>3435</v>
      </c>
      <c r="C13941" t="str">
        <f>SUBSTITUTE(Table1[[#This Row],[Fuel]],", ",",")</f>
        <v>fossil liquids: diesel,other: hydrogen (unknown)</v>
      </c>
      <c r="D13941" t="s">
        <v>3258</v>
      </c>
      <c r="E13941" t="s">
        <v>3644</v>
      </c>
      <c r="H13941" t="s">
        <v>3436</v>
      </c>
      <c r="I13941">
        <v>48</v>
      </c>
      <c r="J13941" t="s">
        <v>3446</v>
      </c>
      <c r="K13941">
        <v>2016</v>
      </c>
      <c r="L13941" t="s">
        <v>29</v>
      </c>
      <c r="M13941" t="s">
        <v>29</v>
      </c>
      <c r="N13941">
        <v>27.893346999999999</v>
      </c>
      <c r="O13941">
        <v>34.279381000000001</v>
      </c>
      <c r="P13941" t="s">
        <v>3498</v>
      </c>
      <c r="Q13941" s="3">
        <f>Table1[[#This Row],[Capacity (MW)]]*0.395*8760*10^-6</f>
        <v>0.1660896</v>
      </c>
      <c r="R13941" s="3" cm="1">
        <f t="array" ref="R13941">AVERAGE(VLOOKUP(_xlfn.TEXTSPLIT(Table1[[#This Row],[Fuel (no space after comma)]], ","), FuelList_Final_EF!$A$2:$B$65, 2, FALSE))</f>
        <v>39.053341148886282</v>
      </c>
      <c r="S13941" s="3">
        <f>Table1[[#This Row],[Generation (TWh)]]*10^9*VLOOKUP(Table1[[#This Row],[Turbine/Engine Technology]],Technology_HR!$A$2:$B$11,2,FALSE)*10^-6</f>
        <v>1828646.4959999998</v>
      </c>
      <c r="T13941" s="5">
        <f>Table1[[#This Row],[Fuel Consumption (mmBtu)]]*Table1[[#This Row],[Emission Factor (kg CO2/ mmBtu)]]*10^3</f>
        <v>71414755449.00351</v>
      </c>
      <c r="U13941" s="3">
        <f>Table1[[#This Row],[Emissions (g CO2)]]/(Table1[[#This Row],[Generation (TWh)]]*10^9)</f>
        <v>429.97728604923793</v>
      </c>
    </row>
    <row r="13942" spans="1:21" x14ac:dyDescent="0.35">
      <c r="A13942" t="s">
        <v>897</v>
      </c>
      <c r="B13942" t="s">
        <v>3435</v>
      </c>
      <c r="C13942" t="str">
        <f>SUBSTITUTE(Table1[[#This Row],[Fuel]],", ",",")</f>
        <v>fossil liquids: diesel,other: hydrogen (unknown)</v>
      </c>
      <c r="D13942" t="s">
        <v>3258</v>
      </c>
      <c r="E13942" t="s">
        <v>3644</v>
      </c>
      <c r="H13942" t="s">
        <v>3436</v>
      </c>
      <c r="I13942">
        <v>48</v>
      </c>
      <c r="J13942" t="s">
        <v>3446</v>
      </c>
      <c r="K13942">
        <v>2016</v>
      </c>
      <c r="L13942" t="s">
        <v>29</v>
      </c>
      <c r="M13942" t="s">
        <v>29</v>
      </c>
      <c r="N13942">
        <v>27.893346999999999</v>
      </c>
      <c r="O13942">
        <v>34.279381000000001</v>
      </c>
      <c r="P13942" t="s">
        <v>3498</v>
      </c>
      <c r="Q13942" s="3">
        <f>Table1[[#This Row],[Capacity (MW)]]*0.395*8760*10^-6</f>
        <v>0.1660896</v>
      </c>
      <c r="R13942" s="3" cm="1">
        <f t="array" ref="R13942">AVERAGE(VLOOKUP(_xlfn.TEXTSPLIT(Table1[[#This Row],[Fuel (no space after comma)]], ","), FuelList_Final_EF!$A$2:$B$65, 2, FALSE))</f>
        <v>39.053341148886282</v>
      </c>
      <c r="S13942" s="3">
        <f>Table1[[#This Row],[Generation (TWh)]]*10^9*VLOOKUP(Table1[[#This Row],[Turbine/Engine Technology]],Technology_HR!$A$2:$B$11,2,FALSE)*10^-6</f>
        <v>1828646.4959999998</v>
      </c>
      <c r="T13942" s="5">
        <f>Table1[[#This Row],[Fuel Consumption (mmBtu)]]*Table1[[#This Row],[Emission Factor (kg CO2/ mmBtu)]]*10^3</f>
        <v>71414755449.00351</v>
      </c>
      <c r="U13942" s="3">
        <f>Table1[[#This Row],[Emissions (g CO2)]]/(Table1[[#This Row],[Generation (TWh)]]*10^9)</f>
        <v>429.97728604923793</v>
      </c>
    </row>
    <row r="13943" spans="1:21" x14ac:dyDescent="0.35">
      <c r="A13943" t="s">
        <v>897</v>
      </c>
      <c r="B13943" t="s">
        <v>3435</v>
      </c>
      <c r="C13943" t="str">
        <f>SUBSTITUTE(Table1[[#This Row],[Fuel]],", ",",")</f>
        <v>fossil liquids: diesel,other: hydrogen (unknown)</v>
      </c>
      <c r="D13943" t="s">
        <v>3258</v>
      </c>
      <c r="E13943" t="s">
        <v>3644</v>
      </c>
      <c r="H13943" t="s">
        <v>3436</v>
      </c>
      <c r="I13943">
        <v>48</v>
      </c>
      <c r="J13943" t="s">
        <v>3446</v>
      </c>
      <c r="K13943">
        <v>2016</v>
      </c>
      <c r="L13943" t="s">
        <v>29</v>
      </c>
      <c r="M13943" t="s">
        <v>29</v>
      </c>
      <c r="N13943">
        <v>27.893346999999999</v>
      </c>
      <c r="O13943">
        <v>34.279381000000001</v>
      </c>
      <c r="P13943" t="s">
        <v>3498</v>
      </c>
      <c r="Q13943" s="3">
        <f>Table1[[#This Row],[Capacity (MW)]]*0.395*8760*10^-6</f>
        <v>0.1660896</v>
      </c>
      <c r="R13943" s="3" cm="1">
        <f t="array" ref="R13943">AVERAGE(VLOOKUP(_xlfn.TEXTSPLIT(Table1[[#This Row],[Fuel (no space after comma)]], ","), FuelList_Final_EF!$A$2:$B$65, 2, FALSE))</f>
        <v>39.053341148886282</v>
      </c>
      <c r="S13943" s="3">
        <f>Table1[[#This Row],[Generation (TWh)]]*10^9*VLOOKUP(Table1[[#This Row],[Turbine/Engine Technology]],Technology_HR!$A$2:$B$11,2,FALSE)*10^-6</f>
        <v>1828646.4959999998</v>
      </c>
      <c r="T13943" s="5">
        <f>Table1[[#This Row],[Fuel Consumption (mmBtu)]]*Table1[[#This Row],[Emission Factor (kg CO2/ mmBtu)]]*10^3</f>
        <v>71414755449.00351</v>
      </c>
      <c r="U13943" s="3">
        <f>Table1[[#This Row],[Emissions (g CO2)]]/(Table1[[#This Row],[Generation (TWh)]]*10^9)</f>
        <v>429.97728604923793</v>
      </c>
    </row>
    <row r="13944" spans="1:21" x14ac:dyDescent="0.35">
      <c r="A13944" t="s">
        <v>897</v>
      </c>
      <c r="B13944" t="s">
        <v>3435</v>
      </c>
      <c r="C13944" t="str">
        <f>SUBSTITUTE(Table1[[#This Row],[Fuel]],", ",",")</f>
        <v>fossil liquids: diesel,other: hydrogen (unknown)</v>
      </c>
      <c r="D13944" t="s">
        <v>3258</v>
      </c>
      <c r="E13944" t="s">
        <v>3644</v>
      </c>
      <c r="H13944" t="s">
        <v>3436</v>
      </c>
      <c r="I13944">
        <v>48</v>
      </c>
      <c r="J13944" t="s">
        <v>3446</v>
      </c>
      <c r="K13944">
        <v>2016</v>
      </c>
      <c r="L13944" t="s">
        <v>29</v>
      </c>
      <c r="M13944" t="s">
        <v>29</v>
      </c>
      <c r="N13944">
        <v>27.893346999999999</v>
      </c>
      <c r="O13944">
        <v>34.279381000000001</v>
      </c>
      <c r="P13944" t="s">
        <v>3498</v>
      </c>
      <c r="Q13944" s="3">
        <f>Table1[[#This Row],[Capacity (MW)]]*0.395*8760*10^-6</f>
        <v>0.1660896</v>
      </c>
      <c r="R13944" s="3" cm="1">
        <f t="array" ref="R13944">AVERAGE(VLOOKUP(_xlfn.TEXTSPLIT(Table1[[#This Row],[Fuel (no space after comma)]], ","), FuelList_Final_EF!$A$2:$B$65, 2, FALSE))</f>
        <v>39.053341148886282</v>
      </c>
      <c r="S13944" s="3">
        <f>Table1[[#This Row],[Generation (TWh)]]*10^9*VLOOKUP(Table1[[#This Row],[Turbine/Engine Technology]],Technology_HR!$A$2:$B$11,2,FALSE)*10^-6</f>
        <v>1828646.4959999998</v>
      </c>
      <c r="T13944" s="5">
        <f>Table1[[#This Row],[Fuel Consumption (mmBtu)]]*Table1[[#This Row],[Emission Factor (kg CO2/ mmBtu)]]*10^3</f>
        <v>71414755449.00351</v>
      </c>
      <c r="U13944" s="3">
        <f>Table1[[#This Row],[Emissions (g CO2)]]/(Table1[[#This Row],[Generation (TWh)]]*10^9)</f>
        <v>429.97728604923793</v>
      </c>
    </row>
    <row r="13945" spans="1:21" x14ac:dyDescent="0.35">
      <c r="A13945" t="s">
        <v>897</v>
      </c>
      <c r="B13945" t="s">
        <v>3435</v>
      </c>
      <c r="C13945" t="str">
        <f>SUBSTITUTE(Table1[[#This Row],[Fuel]],", ",",")</f>
        <v>fossil liquids: diesel,other: hydrogen (unknown)</v>
      </c>
      <c r="D13945" t="s">
        <v>3258</v>
      </c>
      <c r="E13945" t="s">
        <v>3644</v>
      </c>
      <c r="H13945" t="s">
        <v>3436</v>
      </c>
      <c r="I13945">
        <v>48</v>
      </c>
      <c r="J13945" t="s">
        <v>3446</v>
      </c>
      <c r="K13945">
        <v>2016</v>
      </c>
      <c r="L13945" t="s">
        <v>29</v>
      </c>
      <c r="M13945" t="s">
        <v>29</v>
      </c>
      <c r="N13945">
        <v>27.893346999999999</v>
      </c>
      <c r="O13945">
        <v>34.279381000000001</v>
      </c>
      <c r="P13945" t="s">
        <v>3498</v>
      </c>
      <c r="Q13945" s="3">
        <f>Table1[[#This Row],[Capacity (MW)]]*0.395*8760*10^-6</f>
        <v>0.1660896</v>
      </c>
      <c r="R13945" s="3" cm="1">
        <f t="array" ref="R13945">AVERAGE(VLOOKUP(_xlfn.TEXTSPLIT(Table1[[#This Row],[Fuel (no space after comma)]], ","), FuelList_Final_EF!$A$2:$B$65, 2, FALSE))</f>
        <v>39.053341148886282</v>
      </c>
      <c r="S13945" s="3">
        <f>Table1[[#This Row],[Generation (TWh)]]*10^9*VLOOKUP(Table1[[#This Row],[Turbine/Engine Technology]],Technology_HR!$A$2:$B$11,2,FALSE)*10^-6</f>
        <v>1828646.4959999998</v>
      </c>
      <c r="T13945" s="5">
        <f>Table1[[#This Row],[Fuel Consumption (mmBtu)]]*Table1[[#This Row],[Emission Factor (kg CO2/ mmBtu)]]*10^3</f>
        <v>71414755449.00351</v>
      </c>
      <c r="U13945" s="3">
        <f>Table1[[#This Row],[Emissions (g CO2)]]/(Table1[[#This Row],[Generation (TWh)]]*10^9)</f>
        <v>429.97728604923793</v>
      </c>
    </row>
    <row r="13946" spans="1:21" x14ac:dyDescent="0.35">
      <c r="A13946" t="s">
        <v>2048</v>
      </c>
      <c r="B13946" t="s">
        <v>3239</v>
      </c>
      <c r="C13946" t="str">
        <f>SUBSTITUTE(Table1[[#This Row],[Fuel]],", ",",")</f>
        <v>fossil gas: natural gas</v>
      </c>
      <c r="D13946" t="s">
        <v>3239</v>
      </c>
      <c r="H13946" t="s">
        <v>3436</v>
      </c>
      <c r="I13946">
        <v>34</v>
      </c>
      <c r="J13946" t="s">
        <v>3446</v>
      </c>
      <c r="K13946">
        <v>2010</v>
      </c>
      <c r="L13946" t="s">
        <v>29</v>
      </c>
      <c r="M13946" t="s">
        <v>29</v>
      </c>
      <c r="N13946">
        <v>17.479299999999999</v>
      </c>
      <c r="O13946">
        <v>47.108849999999997</v>
      </c>
      <c r="P13946" t="s">
        <v>3580</v>
      </c>
      <c r="Q13946" s="3">
        <f>Table1[[#This Row],[Capacity (MW)]]*0.395*8760*10^-6</f>
        <v>0.1176468</v>
      </c>
      <c r="R13946" s="3" cm="1">
        <f t="array" ref="R13946">AVERAGE(VLOOKUP(_xlfn.TEXTSPLIT(Table1[[#This Row],[Fuel (no space after comma)]], ","), FuelList_Final_EF!$A$2:$B$65, 2, FALSE))</f>
        <v>53.06</v>
      </c>
      <c r="S13946" s="3">
        <f>Table1[[#This Row],[Generation (TWh)]]*10^9*VLOOKUP(Table1[[#This Row],[Turbine/Engine Technology]],Technology_HR!$A$2:$B$11,2,FALSE)*10^-6</f>
        <v>1295291.2679999999</v>
      </c>
      <c r="T13946" s="5">
        <f>Table1[[#This Row],[Fuel Consumption (mmBtu)]]*Table1[[#This Row],[Emission Factor (kg CO2/ mmBtu)]]*10^3</f>
        <v>68728154680.080002</v>
      </c>
      <c r="U13946" s="3">
        <f>Table1[[#This Row],[Emissions (g CO2)]]/(Table1[[#This Row],[Generation (TWh)]]*10^9)</f>
        <v>584.19060000000002</v>
      </c>
    </row>
    <row r="13947" spans="1:21" x14ac:dyDescent="0.35">
      <c r="A13947" t="s">
        <v>2048</v>
      </c>
      <c r="B13947" t="s">
        <v>3239</v>
      </c>
      <c r="C13947" t="str">
        <f>SUBSTITUTE(Table1[[#This Row],[Fuel]],", ",",")</f>
        <v>fossil gas: natural gas</v>
      </c>
      <c r="D13947" t="s">
        <v>3239</v>
      </c>
      <c r="H13947" t="s">
        <v>3436</v>
      </c>
      <c r="I13947">
        <v>34</v>
      </c>
      <c r="J13947" t="s">
        <v>3446</v>
      </c>
      <c r="K13947">
        <v>2010</v>
      </c>
      <c r="L13947" t="s">
        <v>29</v>
      </c>
      <c r="M13947" t="s">
        <v>29</v>
      </c>
      <c r="N13947">
        <v>17.479299999999999</v>
      </c>
      <c r="O13947">
        <v>47.108849999999997</v>
      </c>
      <c r="P13947" t="s">
        <v>3580</v>
      </c>
      <c r="Q13947" s="3">
        <f>Table1[[#This Row],[Capacity (MW)]]*0.395*8760*10^-6</f>
        <v>0.1176468</v>
      </c>
      <c r="R13947" s="3" cm="1">
        <f t="array" ref="R13947">AVERAGE(VLOOKUP(_xlfn.TEXTSPLIT(Table1[[#This Row],[Fuel (no space after comma)]], ","), FuelList_Final_EF!$A$2:$B$65, 2, FALSE))</f>
        <v>53.06</v>
      </c>
      <c r="S13947" s="3">
        <f>Table1[[#This Row],[Generation (TWh)]]*10^9*VLOOKUP(Table1[[#This Row],[Turbine/Engine Technology]],Technology_HR!$A$2:$B$11,2,FALSE)*10^-6</f>
        <v>1295291.2679999999</v>
      </c>
      <c r="T13947" s="5">
        <f>Table1[[#This Row],[Fuel Consumption (mmBtu)]]*Table1[[#This Row],[Emission Factor (kg CO2/ mmBtu)]]*10^3</f>
        <v>68728154680.080002</v>
      </c>
      <c r="U13947" s="3">
        <f>Table1[[#This Row],[Emissions (g CO2)]]/(Table1[[#This Row],[Generation (TWh)]]*10^9)</f>
        <v>584.19060000000002</v>
      </c>
    </row>
    <row r="13948" spans="1:21" x14ac:dyDescent="0.35">
      <c r="A13948" t="s">
        <v>2048</v>
      </c>
      <c r="B13948" t="s">
        <v>3239</v>
      </c>
      <c r="C13948" t="str">
        <f>SUBSTITUTE(Table1[[#This Row],[Fuel]],", ",",")</f>
        <v>fossil gas: natural gas</v>
      </c>
      <c r="D13948" t="s">
        <v>3239</v>
      </c>
      <c r="H13948" t="s">
        <v>3436</v>
      </c>
      <c r="I13948">
        <v>17</v>
      </c>
      <c r="J13948" t="s">
        <v>3446</v>
      </c>
      <c r="K13948">
        <v>2010</v>
      </c>
      <c r="L13948" t="s">
        <v>29</v>
      </c>
      <c r="M13948" t="s">
        <v>29</v>
      </c>
      <c r="N13948">
        <v>17.479299999999999</v>
      </c>
      <c r="O13948">
        <v>47.108849999999997</v>
      </c>
      <c r="P13948" t="s">
        <v>3580</v>
      </c>
      <c r="Q13948" s="3">
        <f>Table1[[#This Row],[Capacity (MW)]]*0.395*8760*10^-6</f>
        <v>5.8823399999999998E-2</v>
      </c>
      <c r="R13948" s="3" cm="1">
        <f t="array" ref="R13948">AVERAGE(VLOOKUP(_xlfn.TEXTSPLIT(Table1[[#This Row],[Fuel (no space after comma)]], ","), FuelList_Final_EF!$A$2:$B$65, 2, FALSE))</f>
        <v>53.06</v>
      </c>
      <c r="S13948" s="3">
        <f>Table1[[#This Row],[Generation (TWh)]]*10^9*VLOOKUP(Table1[[#This Row],[Turbine/Engine Technology]],Technology_HR!$A$2:$B$11,2,FALSE)*10^-6</f>
        <v>647645.63399999996</v>
      </c>
      <c r="T13948" s="5">
        <f>Table1[[#This Row],[Fuel Consumption (mmBtu)]]*Table1[[#This Row],[Emission Factor (kg CO2/ mmBtu)]]*10^3</f>
        <v>34364077340.040001</v>
      </c>
      <c r="U13948" s="3">
        <f>Table1[[#This Row],[Emissions (g CO2)]]/(Table1[[#This Row],[Generation (TWh)]]*10^9)</f>
        <v>584.19060000000002</v>
      </c>
    </row>
    <row r="13949" spans="1:21" x14ac:dyDescent="0.35">
      <c r="A13949" t="s">
        <v>1265</v>
      </c>
      <c r="B13949" t="s">
        <v>3239</v>
      </c>
      <c r="C13949" t="str">
        <f>SUBSTITUTE(Table1[[#This Row],[Fuel]],", ",",")</f>
        <v>fossil gas: natural gas</v>
      </c>
      <c r="D13949" t="s">
        <v>3239</v>
      </c>
      <c r="H13949" t="s">
        <v>3436</v>
      </c>
      <c r="I13949">
        <v>28.6</v>
      </c>
      <c r="J13949" t="s">
        <v>3446</v>
      </c>
      <c r="K13949">
        <v>1973</v>
      </c>
      <c r="L13949" t="s">
        <v>29</v>
      </c>
      <c r="M13949" t="s">
        <v>29</v>
      </c>
      <c r="N13949">
        <v>29.6036</v>
      </c>
      <c r="O13949">
        <v>52.538800000000002</v>
      </c>
      <c r="P13949" t="s">
        <v>3522</v>
      </c>
      <c r="Q13949" s="3">
        <f>Table1[[#This Row],[Capacity (MW)]]*0.395*8760*10^-6</f>
        <v>9.8961720000000003E-2</v>
      </c>
      <c r="R13949" s="3" cm="1">
        <f t="array" ref="R13949">AVERAGE(VLOOKUP(_xlfn.TEXTSPLIT(Table1[[#This Row],[Fuel (no space after comma)]], ","), FuelList_Final_EF!$A$2:$B$65, 2, FALSE))</f>
        <v>53.06</v>
      </c>
      <c r="S13949" s="3">
        <f>Table1[[#This Row],[Generation (TWh)]]*10^9*VLOOKUP(Table1[[#This Row],[Turbine/Engine Technology]],Technology_HR!$A$2:$B$11,2,FALSE)*10^-6</f>
        <v>1089568.5371999999</v>
      </c>
      <c r="T13949" s="5">
        <f>Table1[[#This Row],[Fuel Consumption (mmBtu)]]*Table1[[#This Row],[Emission Factor (kg CO2/ mmBtu)]]*10^3</f>
        <v>57812506583.831993</v>
      </c>
      <c r="U13949" s="3">
        <f>Table1[[#This Row],[Emissions (g CO2)]]/(Table1[[#This Row],[Generation (TWh)]]*10^9)</f>
        <v>584.1905999999999</v>
      </c>
    </row>
    <row r="13950" spans="1:21" x14ac:dyDescent="0.35">
      <c r="A13950" t="s">
        <v>1265</v>
      </c>
      <c r="B13950" t="s">
        <v>3239</v>
      </c>
      <c r="C13950" t="str">
        <f>SUBSTITUTE(Table1[[#This Row],[Fuel]],", ",",")</f>
        <v>fossil gas: natural gas</v>
      </c>
      <c r="D13950" t="s">
        <v>3239</v>
      </c>
      <c r="H13950" t="s">
        <v>3436</v>
      </c>
      <c r="I13950">
        <v>25.6</v>
      </c>
      <c r="J13950" t="s">
        <v>3446</v>
      </c>
      <c r="K13950">
        <v>1974</v>
      </c>
      <c r="L13950" t="s">
        <v>29</v>
      </c>
      <c r="M13950" t="s">
        <v>29</v>
      </c>
      <c r="N13950">
        <v>29.6036</v>
      </c>
      <c r="O13950">
        <v>52.538800000000002</v>
      </c>
      <c r="P13950" t="s">
        <v>3522</v>
      </c>
      <c r="Q13950" s="3">
        <f>Table1[[#This Row],[Capacity (MW)]]*0.395*8760*10^-6</f>
        <v>8.8581119999999999E-2</v>
      </c>
      <c r="R13950" s="3" cm="1">
        <f t="array" ref="R13950">AVERAGE(VLOOKUP(_xlfn.TEXTSPLIT(Table1[[#This Row],[Fuel (no space after comma)]], ","), FuelList_Final_EF!$A$2:$B$65, 2, FALSE))</f>
        <v>53.06</v>
      </c>
      <c r="S13950" s="3">
        <f>Table1[[#This Row],[Generation (TWh)]]*10^9*VLOOKUP(Table1[[#This Row],[Turbine/Engine Technology]],Technology_HR!$A$2:$B$11,2,FALSE)*10^-6</f>
        <v>975278.13119999995</v>
      </c>
      <c r="T13950" s="5">
        <f>Table1[[#This Row],[Fuel Consumption (mmBtu)]]*Table1[[#This Row],[Emission Factor (kg CO2/ mmBtu)]]*10^3</f>
        <v>51748257641.472</v>
      </c>
      <c r="U13950" s="3">
        <f>Table1[[#This Row],[Emissions (g CO2)]]/(Table1[[#This Row],[Generation (TWh)]]*10^9)</f>
        <v>584.19060000000002</v>
      </c>
    </row>
    <row r="13951" spans="1:21" x14ac:dyDescent="0.35">
      <c r="A13951" t="s">
        <v>1265</v>
      </c>
      <c r="B13951" t="s">
        <v>3239</v>
      </c>
      <c r="C13951" t="str">
        <f>SUBSTITUTE(Table1[[#This Row],[Fuel]],", ",",")</f>
        <v>fossil gas: natural gas</v>
      </c>
      <c r="D13951" t="s">
        <v>3239</v>
      </c>
      <c r="H13951" t="s">
        <v>3436</v>
      </c>
      <c r="I13951">
        <v>24.2</v>
      </c>
      <c r="J13951" t="s">
        <v>3446</v>
      </c>
      <c r="K13951">
        <v>1975</v>
      </c>
      <c r="L13951" t="s">
        <v>29</v>
      </c>
      <c r="M13951" t="s">
        <v>29</v>
      </c>
      <c r="N13951">
        <v>29.6036</v>
      </c>
      <c r="O13951">
        <v>52.538800000000002</v>
      </c>
      <c r="P13951" t="s">
        <v>3522</v>
      </c>
      <c r="Q13951" s="3">
        <f>Table1[[#This Row],[Capacity (MW)]]*0.395*8760*10^-6</f>
        <v>8.3736839999999993E-2</v>
      </c>
      <c r="R13951" s="3" cm="1">
        <f t="array" ref="R13951">AVERAGE(VLOOKUP(_xlfn.TEXTSPLIT(Table1[[#This Row],[Fuel (no space after comma)]], ","), FuelList_Final_EF!$A$2:$B$65, 2, FALSE))</f>
        <v>53.06</v>
      </c>
      <c r="S13951" s="3">
        <f>Table1[[#This Row],[Generation (TWh)]]*10^9*VLOOKUP(Table1[[#This Row],[Turbine/Engine Technology]],Technology_HR!$A$2:$B$11,2,FALSE)*10^-6</f>
        <v>921942.60839999991</v>
      </c>
      <c r="T13951" s="5">
        <f>Table1[[#This Row],[Fuel Consumption (mmBtu)]]*Table1[[#This Row],[Emission Factor (kg CO2/ mmBtu)]]*10^3</f>
        <v>48918274801.703995</v>
      </c>
      <c r="U13951" s="3">
        <f>Table1[[#This Row],[Emissions (g CO2)]]/(Table1[[#This Row],[Generation (TWh)]]*10^9)</f>
        <v>584.1905999999999</v>
      </c>
    </row>
    <row r="13952" spans="1:21" x14ac:dyDescent="0.35">
      <c r="A13952" t="s">
        <v>1265</v>
      </c>
      <c r="B13952" t="s">
        <v>3239</v>
      </c>
      <c r="C13952" t="str">
        <f>SUBSTITUTE(Table1[[#This Row],[Fuel]],", ",",")</f>
        <v>fossil gas: natural gas</v>
      </c>
      <c r="D13952" t="s">
        <v>3239</v>
      </c>
      <c r="H13952" t="s">
        <v>3436</v>
      </c>
      <c r="I13952">
        <v>15</v>
      </c>
      <c r="J13952" t="s">
        <v>3446</v>
      </c>
      <c r="K13952">
        <v>1967</v>
      </c>
      <c r="L13952" t="s">
        <v>29</v>
      </c>
      <c r="M13952" t="s">
        <v>29</v>
      </c>
      <c r="N13952">
        <v>29.6036</v>
      </c>
      <c r="O13952">
        <v>52.538800000000002</v>
      </c>
      <c r="P13952" t="s">
        <v>3522</v>
      </c>
      <c r="Q13952" s="3">
        <f>Table1[[#This Row],[Capacity (MW)]]*0.395*8760*10^-6</f>
        <v>5.1903000000000005E-2</v>
      </c>
      <c r="R13952" s="3" cm="1">
        <f t="array" ref="R13952">AVERAGE(VLOOKUP(_xlfn.TEXTSPLIT(Table1[[#This Row],[Fuel (no space after comma)]], ","), FuelList_Final_EF!$A$2:$B$65, 2, FALSE))</f>
        <v>53.06</v>
      </c>
      <c r="S13952" s="3">
        <f>Table1[[#This Row],[Generation (TWh)]]*10^9*VLOOKUP(Table1[[#This Row],[Turbine/Engine Technology]],Technology_HR!$A$2:$B$11,2,FALSE)*10^-6</f>
        <v>571452.03000000014</v>
      </c>
      <c r="T13952" s="5">
        <f>Table1[[#This Row],[Fuel Consumption (mmBtu)]]*Table1[[#This Row],[Emission Factor (kg CO2/ mmBtu)]]*10^3</f>
        <v>30321244711.800011</v>
      </c>
      <c r="U13952" s="3">
        <f>Table1[[#This Row],[Emissions (g CO2)]]/(Table1[[#This Row],[Generation (TWh)]]*10^9)</f>
        <v>584.19060000000013</v>
      </c>
    </row>
    <row r="13953" spans="1:21" x14ac:dyDescent="0.35">
      <c r="A13953" t="s">
        <v>1265</v>
      </c>
      <c r="B13953" t="s">
        <v>3239</v>
      </c>
      <c r="C13953" t="str">
        <f>SUBSTITUTE(Table1[[#This Row],[Fuel]],", ",",")</f>
        <v>fossil gas: natural gas</v>
      </c>
      <c r="D13953" t="s">
        <v>3239</v>
      </c>
      <c r="H13953" t="s">
        <v>3436</v>
      </c>
      <c r="I13953">
        <v>15</v>
      </c>
      <c r="J13953" t="s">
        <v>3446</v>
      </c>
      <c r="K13953">
        <v>1967</v>
      </c>
      <c r="L13953" t="s">
        <v>29</v>
      </c>
      <c r="M13953" t="s">
        <v>29</v>
      </c>
      <c r="N13953">
        <v>29.6036</v>
      </c>
      <c r="O13953">
        <v>52.538800000000002</v>
      </c>
      <c r="P13953" t="s">
        <v>3522</v>
      </c>
      <c r="Q13953" s="3">
        <f>Table1[[#This Row],[Capacity (MW)]]*0.395*8760*10^-6</f>
        <v>5.1903000000000005E-2</v>
      </c>
      <c r="R13953" s="3" cm="1">
        <f t="array" ref="R13953">AVERAGE(VLOOKUP(_xlfn.TEXTSPLIT(Table1[[#This Row],[Fuel (no space after comma)]], ","), FuelList_Final_EF!$A$2:$B$65, 2, FALSE))</f>
        <v>53.06</v>
      </c>
      <c r="S13953" s="3">
        <f>Table1[[#This Row],[Generation (TWh)]]*10^9*VLOOKUP(Table1[[#This Row],[Turbine/Engine Technology]],Technology_HR!$A$2:$B$11,2,FALSE)*10^-6</f>
        <v>571452.03000000014</v>
      </c>
      <c r="T13953" s="5">
        <f>Table1[[#This Row],[Fuel Consumption (mmBtu)]]*Table1[[#This Row],[Emission Factor (kg CO2/ mmBtu)]]*10^3</f>
        <v>30321244711.800011</v>
      </c>
      <c r="U13953" s="3">
        <f>Table1[[#This Row],[Emissions (g CO2)]]/(Table1[[#This Row],[Generation (TWh)]]*10^9)</f>
        <v>584.19060000000013</v>
      </c>
    </row>
    <row r="13954" spans="1:21" x14ac:dyDescent="0.35">
      <c r="A13954" t="s">
        <v>1265</v>
      </c>
      <c r="B13954" t="s">
        <v>3239</v>
      </c>
      <c r="C13954" t="str">
        <f>SUBSTITUTE(Table1[[#This Row],[Fuel]],", ",",")</f>
        <v>fossil gas: natural gas</v>
      </c>
      <c r="D13954" t="s">
        <v>3239</v>
      </c>
      <c r="H13954" t="s">
        <v>3436</v>
      </c>
      <c r="I13954">
        <v>15</v>
      </c>
      <c r="J13954" t="s">
        <v>3446</v>
      </c>
      <c r="K13954">
        <v>1967</v>
      </c>
      <c r="L13954" t="s">
        <v>29</v>
      </c>
      <c r="M13954" t="s">
        <v>29</v>
      </c>
      <c r="N13954">
        <v>29.6036</v>
      </c>
      <c r="O13954">
        <v>52.538800000000002</v>
      </c>
      <c r="P13954" t="s">
        <v>3522</v>
      </c>
      <c r="Q13954" s="3">
        <f>Table1[[#This Row],[Capacity (MW)]]*0.395*8760*10^-6</f>
        <v>5.1903000000000005E-2</v>
      </c>
      <c r="R13954" s="3" cm="1">
        <f t="array" ref="R13954">AVERAGE(VLOOKUP(_xlfn.TEXTSPLIT(Table1[[#This Row],[Fuel (no space after comma)]], ","), FuelList_Final_EF!$A$2:$B$65, 2, FALSE))</f>
        <v>53.06</v>
      </c>
      <c r="S13954" s="3">
        <f>Table1[[#This Row],[Generation (TWh)]]*10^9*VLOOKUP(Table1[[#This Row],[Turbine/Engine Technology]],Technology_HR!$A$2:$B$11,2,FALSE)*10^-6</f>
        <v>571452.03000000014</v>
      </c>
      <c r="T13954" s="5">
        <f>Table1[[#This Row],[Fuel Consumption (mmBtu)]]*Table1[[#This Row],[Emission Factor (kg CO2/ mmBtu)]]*10^3</f>
        <v>30321244711.800011</v>
      </c>
      <c r="U13954" s="3">
        <f>Table1[[#This Row],[Emissions (g CO2)]]/(Table1[[#This Row],[Generation (TWh)]]*10^9)</f>
        <v>584.19060000000013</v>
      </c>
    </row>
    <row r="13955" spans="1:21" x14ac:dyDescent="0.35">
      <c r="A13955" t="s">
        <v>1265</v>
      </c>
      <c r="B13955" t="s">
        <v>3239</v>
      </c>
      <c r="C13955" t="str">
        <f>SUBSTITUTE(Table1[[#This Row],[Fuel]],", ",",")</f>
        <v>fossil gas: natural gas</v>
      </c>
      <c r="D13955" t="s">
        <v>3239</v>
      </c>
      <c r="H13955" t="s">
        <v>3436</v>
      </c>
      <c r="I13955">
        <v>11.8</v>
      </c>
      <c r="J13955" t="s">
        <v>3446</v>
      </c>
      <c r="K13955">
        <v>1965</v>
      </c>
      <c r="L13955" t="s">
        <v>29</v>
      </c>
      <c r="M13955" t="s">
        <v>29</v>
      </c>
      <c r="N13955">
        <v>29.6036</v>
      </c>
      <c r="O13955">
        <v>52.538800000000002</v>
      </c>
      <c r="P13955" t="s">
        <v>3522</v>
      </c>
      <c r="Q13955" s="3">
        <f>Table1[[#This Row],[Capacity (MW)]]*0.395*8760*10^-6</f>
        <v>4.0830359999999996E-2</v>
      </c>
      <c r="R13955" s="3" cm="1">
        <f t="array" ref="R13955">AVERAGE(VLOOKUP(_xlfn.TEXTSPLIT(Table1[[#This Row],[Fuel (no space after comma)]], ","), FuelList_Final_EF!$A$2:$B$65, 2, FALSE))</f>
        <v>53.06</v>
      </c>
      <c r="S13955" s="3">
        <f>Table1[[#This Row],[Generation (TWh)]]*10^9*VLOOKUP(Table1[[#This Row],[Turbine/Engine Technology]],Technology_HR!$A$2:$B$11,2,FALSE)*10^-6</f>
        <v>449542.26359999995</v>
      </c>
      <c r="T13955" s="5">
        <f>Table1[[#This Row],[Fuel Consumption (mmBtu)]]*Table1[[#This Row],[Emission Factor (kg CO2/ mmBtu)]]*10^3</f>
        <v>23852712506.616001</v>
      </c>
      <c r="U13955" s="3">
        <f>Table1[[#This Row],[Emissions (g CO2)]]/(Table1[[#This Row],[Generation (TWh)]]*10^9)</f>
        <v>584.19060000000013</v>
      </c>
    </row>
    <row r="13956" spans="1:21" x14ac:dyDescent="0.35">
      <c r="A13956" t="s">
        <v>896</v>
      </c>
      <c r="B13956" t="s">
        <v>3239</v>
      </c>
      <c r="C13956" t="str">
        <f>SUBSTITUTE(Table1[[#This Row],[Fuel]],", ",",")</f>
        <v>fossil gas: natural gas</v>
      </c>
      <c r="D13956" t="s">
        <v>3239</v>
      </c>
      <c r="H13956" t="s">
        <v>3440</v>
      </c>
      <c r="I13956">
        <v>35</v>
      </c>
      <c r="J13956" t="s">
        <v>3446</v>
      </c>
      <c r="K13956">
        <v>1986</v>
      </c>
      <c r="L13956" t="s">
        <v>29</v>
      </c>
      <c r="M13956" t="s">
        <v>29</v>
      </c>
      <c r="N13956">
        <v>30.124257</v>
      </c>
      <c r="O13956">
        <v>31.237251000000001</v>
      </c>
      <c r="P13956" t="s">
        <v>3498</v>
      </c>
      <c r="Q13956" s="3">
        <f>Table1[[#This Row],[Capacity (MW)]]*0.395*8760*10^-6</f>
        <v>0.12110700000000001</v>
      </c>
      <c r="R13956" s="3" cm="1">
        <f t="array" ref="R13956">AVERAGE(VLOOKUP(_xlfn.TEXTSPLIT(Table1[[#This Row],[Fuel (no space after comma)]], ","), FuelList_Final_EF!$A$2:$B$65, 2, FALSE))</f>
        <v>53.06</v>
      </c>
      <c r="S13956" s="3">
        <f>Table1[[#This Row],[Generation (TWh)]]*10^9*VLOOKUP(Table1[[#This Row],[Turbine/Engine Technology]],Technology_HR!$A$2:$B$11,2,FALSE)*10^-6</f>
        <v>1245585.4949999999</v>
      </c>
      <c r="T13956" s="5">
        <f>Table1[[#This Row],[Fuel Consumption (mmBtu)]]*Table1[[#This Row],[Emission Factor (kg CO2/ mmBtu)]]*10^3</f>
        <v>66090766364.699997</v>
      </c>
      <c r="U13956" s="3">
        <f>Table1[[#This Row],[Emissions (g CO2)]]/(Table1[[#This Row],[Generation (TWh)]]*10^9)</f>
        <v>545.72209999999995</v>
      </c>
    </row>
    <row r="13957" spans="1:21" x14ac:dyDescent="0.35">
      <c r="A13957" t="s">
        <v>1248</v>
      </c>
      <c r="B13957" t="s">
        <v>3239</v>
      </c>
      <c r="C13957" t="str">
        <f>SUBSTITUTE(Table1[[#This Row],[Fuel]],", ",",")</f>
        <v>fossil gas: natural gas</v>
      </c>
      <c r="D13957" t="s">
        <v>3239</v>
      </c>
      <c r="H13957" t="s">
        <v>3436</v>
      </c>
      <c r="I13957">
        <v>41.6</v>
      </c>
      <c r="J13957" t="s">
        <v>3449</v>
      </c>
      <c r="K13957">
        <v>2024</v>
      </c>
      <c r="L13957" t="s">
        <v>29</v>
      </c>
      <c r="M13957" t="s">
        <v>29</v>
      </c>
      <c r="N13957">
        <v>32.195839999999997</v>
      </c>
      <c r="O13957">
        <v>48.255428999999999</v>
      </c>
      <c r="P13957" t="s">
        <v>3522</v>
      </c>
      <c r="Q13957" s="3">
        <f>Table1[[#This Row],[Capacity (MW)]]*0.395*8760*10^-6</f>
        <v>0.14394431999999999</v>
      </c>
      <c r="R13957" s="3" cm="1">
        <f t="array" ref="R13957">AVERAGE(VLOOKUP(_xlfn.TEXTSPLIT(Table1[[#This Row],[Fuel (no space after comma)]], ","), FuelList_Final_EF!$A$2:$B$65, 2, FALSE))</f>
        <v>53.06</v>
      </c>
      <c r="S13957" s="3">
        <f>Table1[[#This Row],[Generation (TWh)]]*10^9*VLOOKUP(Table1[[#This Row],[Turbine/Engine Technology]],Technology_HR!$A$2:$B$11,2,FALSE)*10^-6</f>
        <v>1584826.9631999999</v>
      </c>
      <c r="T13957" s="5">
        <f>Table1[[#This Row],[Fuel Consumption (mmBtu)]]*Table1[[#This Row],[Emission Factor (kg CO2/ mmBtu)]]*10^3</f>
        <v>84090918667.391998</v>
      </c>
      <c r="U13957" s="3">
        <f>Table1[[#This Row],[Emissions (g CO2)]]/(Table1[[#This Row],[Generation (TWh)]]*10^9)</f>
        <v>584.19060000000002</v>
      </c>
    </row>
    <row r="13958" spans="1:21" x14ac:dyDescent="0.35">
      <c r="A13958" t="s">
        <v>1540</v>
      </c>
      <c r="B13958" t="s">
        <v>3239</v>
      </c>
      <c r="C13958" t="str">
        <f>SUBSTITUTE(Table1[[#This Row],[Fuel]],", ",",")</f>
        <v>fossil gas: natural gas</v>
      </c>
      <c r="D13958" t="s">
        <v>3239</v>
      </c>
      <c r="H13958" t="s">
        <v>3436</v>
      </c>
      <c r="I13958">
        <v>42</v>
      </c>
      <c r="J13958" t="s">
        <v>3446</v>
      </c>
      <c r="K13958" t="s">
        <v>29</v>
      </c>
      <c r="L13958" t="s">
        <v>29</v>
      </c>
      <c r="M13958" t="s">
        <v>29</v>
      </c>
      <c r="N13958">
        <v>29.350445000000001</v>
      </c>
      <c r="O13958">
        <v>47.940029000000003</v>
      </c>
      <c r="P13958" t="s">
        <v>3534</v>
      </c>
      <c r="Q13958" s="3">
        <f>Table1[[#This Row],[Capacity (MW)]]*0.395*8760*10^-6</f>
        <v>0.1453284</v>
      </c>
      <c r="R13958" s="3" cm="1">
        <f t="array" ref="R13958">AVERAGE(VLOOKUP(_xlfn.TEXTSPLIT(Table1[[#This Row],[Fuel (no space after comma)]], ","), FuelList_Final_EF!$A$2:$B$65, 2, FALSE))</f>
        <v>53.06</v>
      </c>
      <c r="S13958" s="3">
        <f>Table1[[#This Row],[Generation (TWh)]]*10^9*VLOOKUP(Table1[[#This Row],[Turbine/Engine Technology]],Technology_HR!$A$2:$B$11,2,FALSE)*10^-6</f>
        <v>1600065.6839999999</v>
      </c>
      <c r="T13958" s="5">
        <f>Table1[[#This Row],[Fuel Consumption (mmBtu)]]*Table1[[#This Row],[Emission Factor (kg CO2/ mmBtu)]]*10^3</f>
        <v>84899485193.039993</v>
      </c>
      <c r="U13958" s="3">
        <f>Table1[[#This Row],[Emissions (g CO2)]]/(Table1[[#This Row],[Generation (TWh)]]*10^9)</f>
        <v>584.1905999999999</v>
      </c>
    </row>
    <row r="13959" spans="1:21" x14ac:dyDescent="0.35">
      <c r="A13959" t="s">
        <v>1540</v>
      </c>
      <c r="B13959" t="s">
        <v>3239</v>
      </c>
      <c r="C13959" t="str">
        <f>SUBSTITUTE(Table1[[#This Row],[Fuel]],", ",",")</f>
        <v>fossil gas: natural gas</v>
      </c>
      <c r="D13959" t="s">
        <v>3239</v>
      </c>
      <c r="H13959" t="s">
        <v>3436</v>
      </c>
      <c r="I13959">
        <v>42</v>
      </c>
      <c r="J13959" t="s">
        <v>3446</v>
      </c>
      <c r="K13959" t="s">
        <v>29</v>
      </c>
      <c r="L13959" t="s">
        <v>29</v>
      </c>
      <c r="M13959" t="s">
        <v>29</v>
      </c>
      <c r="N13959">
        <v>29.350445000000001</v>
      </c>
      <c r="O13959">
        <v>47.940029000000003</v>
      </c>
      <c r="P13959" t="s">
        <v>3534</v>
      </c>
      <c r="Q13959" s="3">
        <f>Table1[[#This Row],[Capacity (MW)]]*0.395*8760*10^-6</f>
        <v>0.1453284</v>
      </c>
      <c r="R13959" s="3" cm="1">
        <f t="array" ref="R13959">AVERAGE(VLOOKUP(_xlfn.TEXTSPLIT(Table1[[#This Row],[Fuel (no space after comma)]], ","), FuelList_Final_EF!$A$2:$B$65, 2, FALSE))</f>
        <v>53.06</v>
      </c>
      <c r="S13959" s="3">
        <f>Table1[[#This Row],[Generation (TWh)]]*10^9*VLOOKUP(Table1[[#This Row],[Turbine/Engine Technology]],Technology_HR!$A$2:$B$11,2,FALSE)*10^-6</f>
        <v>1600065.6839999999</v>
      </c>
      <c r="T13959" s="5">
        <f>Table1[[#This Row],[Fuel Consumption (mmBtu)]]*Table1[[#This Row],[Emission Factor (kg CO2/ mmBtu)]]*10^3</f>
        <v>84899485193.039993</v>
      </c>
      <c r="U13959" s="3">
        <f>Table1[[#This Row],[Emissions (g CO2)]]/(Table1[[#This Row],[Generation (TWh)]]*10^9)</f>
        <v>584.1905999999999</v>
      </c>
    </row>
    <row r="13960" spans="1:21" x14ac:dyDescent="0.35">
      <c r="A13960" t="s">
        <v>1540</v>
      </c>
      <c r="B13960" t="s">
        <v>3239</v>
      </c>
      <c r="C13960" t="str">
        <f>SUBSTITUTE(Table1[[#This Row],[Fuel]],", ",",")</f>
        <v>fossil gas: natural gas</v>
      </c>
      <c r="D13960" t="s">
        <v>3239</v>
      </c>
      <c r="H13960" t="s">
        <v>3436</v>
      </c>
      <c r="I13960">
        <v>42</v>
      </c>
      <c r="J13960" t="s">
        <v>3446</v>
      </c>
      <c r="K13960" t="s">
        <v>29</v>
      </c>
      <c r="L13960" t="s">
        <v>29</v>
      </c>
      <c r="M13960" t="s">
        <v>29</v>
      </c>
      <c r="N13960">
        <v>29.350445000000001</v>
      </c>
      <c r="O13960">
        <v>47.940029000000003</v>
      </c>
      <c r="P13960" t="s">
        <v>3534</v>
      </c>
      <c r="Q13960" s="3">
        <f>Table1[[#This Row],[Capacity (MW)]]*0.395*8760*10^-6</f>
        <v>0.1453284</v>
      </c>
      <c r="R13960" s="3" cm="1">
        <f t="array" ref="R13960">AVERAGE(VLOOKUP(_xlfn.TEXTSPLIT(Table1[[#This Row],[Fuel (no space after comma)]], ","), FuelList_Final_EF!$A$2:$B$65, 2, FALSE))</f>
        <v>53.06</v>
      </c>
      <c r="S13960" s="3">
        <f>Table1[[#This Row],[Generation (TWh)]]*10^9*VLOOKUP(Table1[[#This Row],[Turbine/Engine Technology]],Technology_HR!$A$2:$B$11,2,FALSE)*10^-6</f>
        <v>1600065.6839999999</v>
      </c>
      <c r="T13960" s="5">
        <f>Table1[[#This Row],[Fuel Consumption (mmBtu)]]*Table1[[#This Row],[Emission Factor (kg CO2/ mmBtu)]]*10^3</f>
        <v>84899485193.039993</v>
      </c>
      <c r="U13960" s="3">
        <f>Table1[[#This Row],[Emissions (g CO2)]]/(Table1[[#This Row],[Generation (TWh)]]*10^9)</f>
        <v>584.1905999999999</v>
      </c>
    </row>
    <row r="13961" spans="1:21" x14ac:dyDescent="0.35">
      <c r="A13961" t="s">
        <v>1540</v>
      </c>
      <c r="B13961" t="s">
        <v>3239</v>
      </c>
      <c r="C13961" t="str">
        <f>SUBSTITUTE(Table1[[#This Row],[Fuel]],", ",",")</f>
        <v>fossil gas: natural gas</v>
      </c>
      <c r="D13961" t="s">
        <v>3239</v>
      </c>
      <c r="H13961" t="s">
        <v>3436</v>
      </c>
      <c r="I13961">
        <v>42</v>
      </c>
      <c r="J13961" t="s">
        <v>3446</v>
      </c>
      <c r="K13961" t="s">
        <v>29</v>
      </c>
      <c r="L13961" t="s">
        <v>29</v>
      </c>
      <c r="M13961" t="s">
        <v>29</v>
      </c>
      <c r="N13961">
        <v>29.350445000000001</v>
      </c>
      <c r="O13961">
        <v>47.940029000000003</v>
      </c>
      <c r="P13961" t="s">
        <v>3534</v>
      </c>
      <c r="Q13961" s="3">
        <f>Table1[[#This Row],[Capacity (MW)]]*0.395*8760*10^-6</f>
        <v>0.1453284</v>
      </c>
      <c r="R13961" s="3" cm="1">
        <f t="array" ref="R13961">AVERAGE(VLOOKUP(_xlfn.TEXTSPLIT(Table1[[#This Row],[Fuel (no space after comma)]], ","), FuelList_Final_EF!$A$2:$B$65, 2, FALSE))</f>
        <v>53.06</v>
      </c>
      <c r="S13961" s="3">
        <f>Table1[[#This Row],[Generation (TWh)]]*10^9*VLOOKUP(Table1[[#This Row],[Turbine/Engine Technology]],Technology_HR!$A$2:$B$11,2,FALSE)*10^-6</f>
        <v>1600065.6839999999</v>
      </c>
      <c r="T13961" s="5">
        <f>Table1[[#This Row],[Fuel Consumption (mmBtu)]]*Table1[[#This Row],[Emission Factor (kg CO2/ mmBtu)]]*10^3</f>
        <v>84899485193.039993</v>
      </c>
      <c r="U13961" s="3">
        <f>Table1[[#This Row],[Emissions (g CO2)]]/(Table1[[#This Row],[Generation (TWh)]]*10^9)</f>
        <v>584.1905999999999</v>
      </c>
    </row>
    <row r="13962" spans="1:21" x14ac:dyDescent="0.35">
      <c r="A13962" t="s">
        <v>1540</v>
      </c>
      <c r="B13962" t="s">
        <v>3239</v>
      </c>
      <c r="C13962" t="str">
        <f>SUBSTITUTE(Table1[[#This Row],[Fuel]],", ",",")</f>
        <v>fossil gas: natural gas</v>
      </c>
      <c r="D13962" t="s">
        <v>3239</v>
      </c>
      <c r="H13962" t="s">
        <v>3436</v>
      </c>
      <c r="I13962">
        <v>42</v>
      </c>
      <c r="J13962" t="s">
        <v>3446</v>
      </c>
      <c r="K13962" t="s">
        <v>29</v>
      </c>
      <c r="L13962" t="s">
        <v>29</v>
      </c>
      <c r="M13962" t="s">
        <v>29</v>
      </c>
      <c r="N13962">
        <v>29.350445000000001</v>
      </c>
      <c r="O13962">
        <v>47.940029000000003</v>
      </c>
      <c r="P13962" t="s">
        <v>3534</v>
      </c>
      <c r="Q13962" s="3">
        <f>Table1[[#This Row],[Capacity (MW)]]*0.395*8760*10^-6</f>
        <v>0.1453284</v>
      </c>
      <c r="R13962" s="3" cm="1">
        <f t="array" ref="R13962">AVERAGE(VLOOKUP(_xlfn.TEXTSPLIT(Table1[[#This Row],[Fuel (no space after comma)]], ","), FuelList_Final_EF!$A$2:$B$65, 2, FALSE))</f>
        <v>53.06</v>
      </c>
      <c r="S13962" s="3">
        <f>Table1[[#This Row],[Generation (TWh)]]*10^9*VLOOKUP(Table1[[#This Row],[Turbine/Engine Technology]],Technology_HR!$A$2:$B$11,2,FALSE)*10^-6</f>
        <v>1600065.6839999999</v>
      </c>
      <c r="T13962" s="5">
        <f>Table1[[#This Row],[Fuel Consumption (mmBtu)]]*Table1[[#This Row],[Emission Factor (kg CO2/ mmBtu)]]*10^3</f>
        <v>84899485193.039993</v>
      </c>
      <c r="U13962" s="3">
        <f>Table1[[#This Row],[Emissions (g CO2)]]/(Table1[[#This Row],[Generation (TWh)]]*10^9)</f>
        <v>584.1905999999999</v>
      </c>
    </row>
    <row r="13963" spans="1:21" x14ac:dyDescent="0.35">
      <c r="A13963" t="s">
        <v>1540</v>
      </c>
      <c r="B13963" t="s">
        <v>3239</v>
      </c>
      <c r="C13963" t="str">
        <f>SUBSTITUTE(Table1[[#This Row],[Fuel]],", ",",")</f>
        <v>fossil gas: natural gas</v>
      </c>
      <c r="D13963" t="s">
        <v>3239</v>
      </c>
      <c r="H13963" t="s">
        <v>3436</v>
      </c>
      <c r="I13963">
        <v>42</v>
      </c>
      <c r="J13963" t="s">
        <v>3446</v>
      </c>
      <c r="K13963" t="s">
        <v>29</v>
      </c>
      <c r="L13963" t="s">
        <v>29</v>
      </c>
      <c r="M13963" t="s">
        <v>29</v>
      </c>
      <c r="N13963">
        <v>29.350445000000001</v>
      </c>
      <c r="O13963">
        <v>47.940029000000003</v>
      </c>
      <c r="P13963" t="s">
        <v>3534</v>
      </c>
      <c r="Q13963" s="3">
        <f>Table1[[#This Row],[Capacity (MW)]]*0.395*8760*10^-6</f>
        <v>0.1453284</v>
      </c>
      <c r="R13963" s="3" cm="1">
        <f t="array" ref="R13963">AVERAGE(VLOOKUP(_xlfn.TEXTSPLIT(Table1[[#This Row],[Fuel (no space after comma)]], ","), FuelList_Final_EF!$A$2:$B$65, 2, FALSE))</f>
        <v>53.06</v>
      </c>
      <c r="S13963" s="3">
        <f>Table1[[#This Row],[Generation (TWh)]]*10^9*VLOOKUP(Table1[[#This Row],[Turbine/Engine Technology]],Technology_HR!$A$2:$B$11,2,FALSE)*10^-6</f>
        <v>1600065.6839999999</v>
      </c>
      <c r="T13963" s="5">
        <f>Table1[[#This Row],[Fuel Consumption (mmBtu)]]*Table1[[#This Row],[Emission Factor (kg CO2/ mmBtu)]]*10^3</f>
        <v>84899485193.039993</v>
      </c>
      <c r="U13963" s="3">
        <f>Table1[[#This Row],[Emissions (g CO2)]]/(Table1[[#This Row],[Generation (TWh)]]*10^9)</f>
        <v>584.1905999999999</v>
      </c>
    </row>
    <row r="13964" spans="1:21" x14ac:dyDescent="0.35">
      <c r="A13964" t="s">
        <v>3226</v>
      </c>
      <c r="B13964" t="s">
        <v>3241</v>
      </c>
      <c r="C13964" t="str">
        <f>SUBSTITUTE(Table1[[#This Row],[Fuel]],", ",",")</f>
        <v>fossil liquids: heavy fuel oil</v>
      </c>
      <c r="D13964" t="s">
        <v>3241</v>
      </c>
      <c r="H13964" t="s">
        <v>3437</v>
      </c>
      <c r="I13964">
        <v>30</v>
      </c>
      <c r="J13964" t="s">
        <v>3446</v>
      </c>
      <c r="K13964">
        <v>2017</v>
      </c>
      <c r="L13964" t="s">
        <v>29</v>
      </c>
      <c r="M13964" t="s">
        <v>29</v>
      </c>
      <c r="N13964">
        <v>11.423641999999999</v>
      </c>
      <c r="O13964">
        <v>-9.1800219999999992</v>
      </c>
      <c r="P13964" t="s">
        <v>3515</v>
      </c>
      <c r="Q13964" s="3">
        <f>Table1[[#This Row],[Capacity (MW)]]*0.395*8760*10^-6</f>
        <v>0.10380600000000001</v>
      </c>
      <c r="R13964" s="3" cm="1">
        <f t="array" ref="R13964">AVERAGE(VLOOKUP(_xlfn.TEXTSPLIT(Table1[[#This Row],[Fuel (no space after comma)]], ","), FuelList_Final_EF!$A$2:$B$65, 2, FALSE))</f>
        <v>81.602530311017389</v>
      </c>
      <c r="S13964" s="3">
        <f>Table1[[#This Row],[Generation (TWh)]]*10^9*VLOOKUP(Table1[[#This Row],[Turbine/Engine Technology]],Technology_HR!$A$2:$B$11,2,FALSE)*10^-6</f>
        <v>923873.4</v>
      </c>
      <c r="T13964" s="5">
        <f>Table1[[#This Row],[Fuel Consumption (mmBtu)]]*Table1[[#This Row],[Emission Factor (kg CO2/ mmBtu)]]*10^3</f>
        <v>75390407127.042694</v>
      </c>
      <c r="U13964" s="3">
        <f>Table1[[#This Row],[Emissions (g CO2)]]/(Table1[[#This Row],[Generation (TWh)]]*10^9)</f>
        <v>726.26251976805463</v>
      </c>
    </row>
    <row r="13965" spans="1:21" x14ac:dyDescent="0.35">
      <c r="A13965" t="s">
        <v>3227</v>
      </c>
      <c r="B13965" t="s">
        <v>3239</v>
      </c>
      <c r="C13965" t="str">
        <f>SUBSTITUTE(Table1[[#This Row],[Fuel]],", ",",")</f>
        <v>fossil gas: natural gas</v>
      </c>
      <c r="D13965" t="s">
        <v>3239</v>
      </c>
      <c r="H13965" t="s">
        <v>3437</v>
      </c>
      <c r="I13965">
        <v>26</v>
      </c>
      <c r="J13965" t="s">
        <v>3446</v>
      </c>
      <c r="K13965">
        <v>2016</v>
      </c>
      <c r="L13965" t="s">
        <v>29</v>
      </c>
      <c r="M13965" t="s">
        <v>29</v>
      </c>
      <c r="N13965">
        <v>29.513892999999999</v>
      </c>
      <c r="O13965">
        <v>55.631497000000003</v>
      </c>
      <c r="P13965" t="s">
        <v>3522</v>
      </c>
      <c r="Q13965" s="3">
        <f>Table1[[#This Row],[Capacity (MW)]]*0.395*8760*10^-6</f>
        <v>8.9965199999999995E-2</v>
      </c>
      <c r="R13965" s="3" cm="1">
        <f t="array" ref="R13965">AVERAGE(VLOOKUP(_xlfn.TEXTSPLIT(Table1[[#This Row],[Fuel (no space after comma)]], ","), FuelList_Final_EF!$A$2:$B$65, 2, FALSE))</f>
        <v>53.06</v>
      </c>
      <c r="S13965" s="3">
        <f>Table1[[#This Row],[Generation (TWh)]]*10^9*VLOOKUP(Table1[[#This Row],[Turbine/Engine Technology]],Technology_HR!$A$2:$B$11,2,FALSE)*10^-6</f>
        <v>800690.27999999991</v>
      </c>
      <c r="T13965" s="5">
        <f>Table1[[#This Row],[Fuel Consumption (mmBtu)]]*Table1[[#This Row],[Emission Factor (kg CO2/ mmBtu)]]*10^3</f>
        <v>42484626256.799995</v>
      </c>
      <c r="U13965" s="3">
        <f>Table1[[#This Row],[Emissions (g CO2)]]/(Table1[[#This Row],[Generation (TWh)]]*10^9)</f>
        <v>472.23399999999992</v>
      </c>
    </row>
    <row r="13966" spans="1:21" x14ac:dyDescent="0.35">
      <c r="A13966" t="s">
        <v>3228</v>
      </c>
      <c r="B13966" t="s">
        <v>3239</v>
      </c>
      <c r="C13966" t="str">
        <f>SUBSTITUTE(Table1[[#This Row],[Fuel]],", ",",")</f>
        <v>fossil gas: natural gas</v>
      </c>
      <c r="D13966" t="s">
        <v>3239</v>
      </c>
      <c r="H13966" t="s">
        <v>3436</v>
      </c>
      <c r="I13966">
        <v>13</v>
      </c>
      <c r="J13966" t="s">
        <v>3446</v>
      </c>
      <c r="K13966" t="s">
        <v>29</v>
      </c>
      <c r="L13966" t="s">
        <v>29</v>
      </c>
      <c r="M13966" t="s">
        <v>29</v>
      </c>
      <c r="N13966">
        <v>25.908926999999998</v>
      </c>
      <c r="O13966">
        <v>54.533188000000003</v>
      </c>
      <c r="P13966" t="s">
        <v>3522</v>
      </c>
      <c r="Q13966" s="3">
        <f>Table1[[#This Row],[Capacity (MW)]]*0.395*8760*10^-6</f>
        <v>4.4982599999999998E-2</v>
      </c>
      <c r="R13966" s="3" cm="1">
        <f t="array" ref="R13966">AVERAGE(VLOOKUP(_xlfn.TEXTSPLIT(Table1[[#This Row],[Fuel (no space after comma)]], ","), FuelList_Final_EF!$A$2:$B$65, 2, FALSE))</f>
        <v>53.06</v>
      </c>
      <c r="S13966" s="3">
        <f>Table1[[#This Row],[Generation (TWh)]]*10^9*VLOOKUP(Table1[[#This Row],[Turbine/Engine Technology]],Technology_HR!$A$2:$B$11,2,FALSE)*10^-6</f>
        <v>495258.42599999998</v>
      </c>
      <c r="T13966" s="5">
        <f>Table1[[#This Row],[Fuel Consumption (mmBtu)]]*Table1[[#This Row],[Emission Factor (kg CO2/ mmBtu)]]*10^3</f>
        <v>26278412083.560001</v>
      </c>
      <c r="U13966" s="3">
        <f>Table1[[#This Row],[Emissions (g CO2)]]/(Table1[[#This Row],[Generation (TWh)]]*10^9)</f>
        <v>584.19060000000002</v>
      </c>
    </row>
    <row r="13967" spans="1:21" x14ac:dyDescent="0.35">
      <c r="A13967" t="s">
        <v>3228</v>
      </c>
      <c r="B13967" t="s">
        <v>3239</v>
      </c>
      <c r="C13967" t="str">
        <f>SUBSTITUTE(Table1[[#This Row],[Fuel]],", ",",")</f>
        <v>fossil gas: natural gas</v>
      </c>
      <c r="D13967" t="s">
        <v>3239</v>
      </c>
      <c r="H13967" t="s">
        <v>3436</v>
      </c>
      <c r="I13967">
        <v>13</v>
      </c>
      <c r="J13967" t="s">
        <v>3446</v>
      </c>
      <c r="K13967" t="s">
        <v>29</v>
      </c>
      <c r="L13967" t="s">
        <v>29</v>
      </c>
      <c r="M13967" t="s">
        <v>29</v>
      </c>
      <c r="N13967">
        <v>25.908926999999998</v>
      </c>
      <c r="O13967">
        <v>54.533188000000003</v>
      </c>
      <c r="P13967" t="s">
        <v>3522</v>
      </c>
      <c r="Q13967" s="3">
        <f>Table1[[#This Row],[Capacity (MW)]]*0.395*8760*10^-6</f>
        <v>4.4982599999999998E-2</v>
      </c>
      <c r="R13967" s="3" cm="1">
        <f t="array" ref="R13967">AVERAGE(VLOOKUP(_xlfn.TEXTSPLIT(Table1[[#This Row],[Fuel (no space after comma)]], ","), FuelList_Final_EF!$A$2:$B$65, 2, FALSE))</f>
        <v>53.06</v>
      </c>
      <c r="S13967" s="3">
        <f>Table1[[#This Row],[Generation (TWh)]]*10^9*VLOOKUP(Table1[[#This Row],[Turbine/Engine Technology]],Technology_HR!$A$2:$B$11,2,FALSE)*10^-6</f>
        <v>495258.42599999998</v>
      </c>
      <c r="T13967" s="5">
        <f>Table1[[#This Row],[Fuel Consumption (mmBtu)]]*Table1[[#This Row],[Emission Factor (kg CO2/ mmBtu)]]*10^3</f>
        <v>26278412083.560001</v>
      </c>
      <c r="U13967" s="3">
        <f>Table1[[#This Row],[Emissions (g CO2)]]/(Table1[[#This Row],[Generation (TWh)]]*10^9)</f>
        <v>584.19060000000002</v>
      </c>
    </row>
    <row r="13968" spans="1:21" x14ac:dyDescent="0.35">
      <c r="A13968" t="s">
        <v>3229</v>
      </c>
      <c r="B13968" t="s">
        <v>3239</v>
      </c>
      <c r="C13968" t="str">
        <f>SUBSTITUTE(Table1[[#This Row],[Fuel]],", ",",")</f>
        <v>fossil gas: natural gas</v>
      </c>
      <c r="D13968" t="s">
        <v>3239</v>
      </c>
      <c r="H13968" t="s">
        <v>3437</v>
      </c>
      <c r="I13968">
        <v>8.5</v>
      </c>
      <c r="J13968" t="s">
        <v>3446</v>
      </c>
      <c r="K13968">
        <v>2016</v>
      </c>
      <c r="L13968" t="s">
        <v>29</v>
      </c>
      <c r="M13968" t="s">
        <v>29</v>
      </c>
      <c r="N13968">
        <v>29.550277999999999</v>
      </c>
      <c r="O13968">
        <v>-96.537778000000003</v>
      </c>
      <c r="P13968" t="s">
        <v>3613</v>
      </c>
      <c r="Q13968" s="3">
        <f>Table1[[#This Row],[Capacity (MW)]]*0.395*8760*10^-6</f>
        <v>2.9411699999999999E-2</v>
      </c>
      <c r="R13968" s="3" cm="1">
        <f t="array" ref="R13968">AVERAGE(VLOOKUP(_xlfn.TEXTSPLIT(Table1[[#This Row],[Fuel (no space after comma)]], ","), FuelList_Final_EF!$A$2:$B$65, 2, FALSE))</f>
        <v>53.06</v>
      </c>
      <c r="S13968" s="3">
        <f>Table1[[#This Row],[Generation (TWh)]]*10^9*VLOOKUP(Table1[[#This Row],[Turbine/Engine Technology]],Technology_HR!$A$2:$B$11,2,FALSE)*10^-6</f>
        <v>261764.12999999998</v>
      </c>
      <c r="T13968" s="5">
        <f>Table1[[#This Row],[Fuel Consumption (mmBtu)]]*Table1[[#This Row],[Emission Factor (kg CO2/ mmBtu)]]*10^3</f>
        <v>13889204737.799999</v>
      </c>
      <c r="U13968" s="3">
        <f>Table1[[#This Row],[Emissions (g CO2)]]/(Table1[[#This Row],[Generation (TWh)]]*10^9)</f>
        <v>472.23399999999998</v>
      </c>
    </row>
    <row r="13969" spans="1:21" x14ac:dyDescent="0.35">
      <c r="A13969" t="s">
        <v>2251</v>
      </c>
      <c r="B13969" t="s">
        <v>3239</v>
      </c>
      <c r="C13969" t="str">
        <f>SUBSTITUTE(Table1[[#This Row],[Fuel]],", ",",")</f>
        <v>fossil gas: natural gas</v>
      </c>
      <c r="D13969" t="s">
        <v>3239</v>
      </c>
      <c r="H13969" t="s">
        <v>3436</v>
      </c>
      <c r="I13969">
        <v>30.8</v>
      </c>
      <c r="J13969" t="s">
        <v>3446</v>
      </c>
      <c r="K13969">
        <v>2022</v>
      </c>
      <c r="L13969" t="s">
        <v>29</v>
      </c>
      <c r="M13969" t="s">
        <v>29</v>
      </c>
      <c r="N13969">
        <v>-34.764212000000001</v>
      </c>
      <c r="O13969">
        <v>138.50786600000001</v>
      </c>
      <c r="P13969" t="s">
        <v>3460</v>
      </c>
      <c r="Q13969" s="3">
        <f>Table1[[#This Row],[Capacity (MW)]]*0.395*8760*10^-6</f>
        <v>0.10657416</v>
      </c>
      <c r="R13969" s="3" cm="1">
        <f t="array" ref="R13969">AVERAGE(VLOOKUP(_xlfn.TEXTSPLIT(Table1[[#This Row],[Fuel (no space after comma)]], ","), FuelList_Final_EF!$A$2:$B$65, 2, FALSE))</f>
        <v>53.06</v>
      </c>
      <c r="S13969" s="3">
        <f>Table1[[#This Row],[Generation (TWh)]]*10^9*VLOOKUP(Table1[[#This Row],[Turbine/Engine Technology]],Technology_HR!$A$2:$B$11,2,FALSE)*10^-6</f>
        <v>1173381.5015999998</v>
      </c>
      <c r="T13969" s="5">
        <f>Table1[[#This Row],[Fuel Consumption (mmBtu)]]*Table1[[#This Row],[Emission Factor (kg CO2/ mmBtu)]]*10^3</f>
        <v>62259622474.895988</v>
      </c>
      <c r="U13969" s="3">
        <f>Table1[[#This Row],[Emissions (g CO2)]]/(Table1[[#This Row],[Generation (TWh)]]*10^9)</f>
        <v>584.1905999999999</v>
      </c>
    </row>
    <row r="13970" spans="1:21" x14ac:dyDescent="0.35">
      <c r="A13970" t="s">
        <v>2251</v>
      </c>
      <c r="B13970" t="s">
        <v>3239</v>
      </c>
      <c r="C13970" t="str">
        <f>SUBSTITUTE(Table1[[#This Row],[Fuel]],", ",",")</f>
        <v>fossil gas: natural gas</v>
      </c>
      <c r="D13970" t="s">
        <v>3239</v>
      </c>
      <c r="H13970" t="s">
        <v>3436</v>
      </c>
      <c r="I13970">
        <v>30.8</v>
      </c>
      <c r="J13970" t="s">
        <v>3446</v>
      </c>
      <c r="K13970">
        <v>2022</v>
      </c>
      <c r="L13970" t="s">
        <v>29</v>
      </c>
      <c r="M13970" t="s">
        <v>29</v>
      </c>
      <c r="N13970">
        <v>-34.764212000000001</v>
      </c>
      <c r="O13970">
        <v>138.50786600000001</v>
      </c>
      <c r="P13970" t="s">
        <v>3460</v>
      </c>
      <c r="Q13970" s="3">
        <f>Table1[[#This Row],[Capacity (MW)]]*0.395*8760*10^-6</f>
        <v>0.10657416</v>
      </c>
      <c r="R13970" s="3" cm="1">
        <f t="array" ref="R13970">AVERAGE(VLOOKUP(_xlfn.TEXTSPLIT(Table1[[#This Row],[Fuel (no space after comma)]], ","), FuelList_Final_EF!$A$2:$B$65, 2, FALSE))</f>
        <v>53.06</v>
      </c>
      <c r="S13970" s="3">
        <f>Table1[[#This Row],[Generation (TWh)]]*10^9*VLOOKUP(Table1[[#This Row],[Turbine/Engine Technology]],Technology_HR!$A$2:$B$11,2,FALSE)*10^-6</f>
        <v>1173381.5015999998</v>
      </c>
      <c r="T13970" s="5">
        <f>Table1[[#This Row],[Fuel Consumption (mmBtu)]]*Table1[[#This Row],[Emission Factor (kg CO2/ mmBtu)]]*10^3</f>
        <v>62259622474.895988</v>
      </c>
      <c r="U13970" s="3">
        <f>Table1[[#This Row],[Emissions (g CO2)]]/(Table1[[#This Row],[Generation (TWh)]]*10^9)</f>
        <v>584.1905999999999</v>
      </c>
    </row>
    <row r="13971" spans="1:21" x14ac:dyDescent="0.35">
      <c r="A13971" t="s">
        <v>2251</v>
      </c>
      <c r="B13971" t="s">
        <v>3239</v>
      </c>
      <c r="C13971" t="str">
        <f>SUBSTITUTE(Table1[[#This Row],[Fuel]],", ",",")</f>
        <v>fossil gas: natural gas</v>
      </c>
      <c r="D13971" t="s">
        <v>3239</v>
      </c>
      <c r="H13971" t="s">
        <v>3436</v>
      </c>
      <c r="I13971">
        <v>30.8</v>
      </c>
      <c r="J13971" t="s">
        <v>3446</v>
      </c>
      <c r="K13971">
        <v>2022</v>
      </c>
      <c r="L13971" t="s">
        <v>29</v>
      </c>
      <c r="M13971" t="s">
        <v>29</v>
      </c>
      <c r="N13971">
        <v>-34.764212000000001</v>
      </c>
      <c r="O13971">
        <v>138.50786600000001</v>
      </c>
      <c r="P13971" t="s">
        <v>3460</v>
      </c>
      <c r="Q13971" s="3">
        <f>Table1[[#This Row],[Capacity (MW)]]*0.395*8760*10^-6</f>
        <v>0.10657416</v>
      </c>
      <c r="R13971" s="3" cm="1">
        <f t="array" ref="R13971">AVERAGE(VLOOKUP(_xlfn.TEXTSPLIT(Table1[[#This Row],[Fuel (no space after comma)]], ","), FuelList_Final_EF!$A$2:$B$65, 2, FALSE))</f>
        <v>53.06</v>
      </c>
      <c r="S13971" s="3">
        <f>Table1[[#This Row],[Generation (TWh)]]*10^9*VLOOKUP(Table1[[#This Row],[Turbine/Engine Technology]],Technology_HR!$A$2:$B$11,2,FALSE)*10^-6</f>
        <v>1173381.5015999998</v>
      </c>
      <c r="T13971" s="5">
        <f>Table1[[#This Row],[Fuel Consumption (mmBtu)]]*Table1[[#This Row],[Emission Factor (kg CO2/ mmBtu)]]*10^3</f>
        <v>62259622474.895988</v>
      </c>
      <c r="U13971" s="3">
        <f>Table1[[#This Row],[Emissions (g CO2)]]/(Table1[[#This Row],[Generation (TWh)]]*10^9)</f>
        <v>584.1905999999999</v>
      </c>
    </row>
    <row r="13972" spans="1:21" x14ac:dyDescent="0.35">
      <c r="A13972" t="s">
        <v>2251</v>
      </c>
      <c r="B13972" t="s">
        <v>3239</v>
      </c>
      <c r="C13972" t="str">
        <f>SUBSTITUTE(Table1[[#This Row],[Fuel]],", ",",")</f>
        <v>fossil gas: natural gas</v>
      </c>
      <c r="D13972" t="s">
        <v>3239</v>
      </c>
      <c r="H13972" t="s">
        <v>3436</v>
      </c>
      <c r="I13972">
        <v>30.8</v>
      </c>
      <c r="J13972" t="s">
        <v>3446</v>
      </c>
      <c r="K13972">
        <v>2022</v>
      </c>
      <c r="L13972" t="s">
        <v>29</v>
      </c>
      <c r="M13972" t="s">
        <v>29</v>
      </c>
      <c r="N13972">
        <v>-34.764212000000001</v>
      </c>
      <c r="O13972">
        <v>138.50786600000001</v>
      </c>
      <c r="P13972" t="s">
        <v>3460</v>
      </c>
      <c r="Q13972" s="3">
        <f>Table1[[#This Row],[Capacity (MW)]]*0.395*8760*10^-6</f>
        <v>0.10657416</v>
      </c>
      <c r="R13972" s="3" cm="1">
        <f t="array" ref="R13972">AVERAGE(VLOOKUP(_xlfn.TEXTSPLIT(Table1[[#This Row],[Fuel (no space after comma)]], ","), FuelList_Final_EF!$A$2:$B$65, 2, FALSE))</f>
        <v>53.06</v>
      </c>
      <c r="S13972" s="3">
        <f>Table1[[#This Row],[Generation (TWh)]]*10^9*VLOOKUP(Table1[[#This Row],[Turbine/Engine Technology]],Technology_HR!$A$2:$B$11,2,FALSE)*10^-6</f>
        <v>1173381.5015999998</v>
      </c>
      <c r="T13972" s="5">
        <f>Table1[[#This Row],[Fuel Consumption (mmBtu)]]*Table1[[#This Row],[Emission Factor (kg CO2/ mmBtu)]]*10^3</f>
        <v>62259622474.895988</v>
      </c>
      <c r="U13972" s="3">
        <f>Table1[[#This Row],[Emissions (g CO2)]]/(Table1[[#This Row],[Generation (TWh)]]*10^9)</f>
        <v>584.1905999999999</v>
      </c>
    </row>
    <row r="13973" spans="1:21" x14ac:dyDescent="0.35">
      <c r="A13973" t="s">
        <v>2251</v>
      </c>
      <c r="B13973" t="s">
        <v>3239</v>
      </c>
      <c r="C13973" t="str">
        <f>SUBSTITUTE(Table1[[#This Row],[Fuel]],", ",",")</f>
        <v>fossil gas: natural gas</v>
      </c>
      <c r="D13973" t="s">
        <v>3239</v>
      </c>
      <c r="H13973" t="s">
        <v>3436</v>
      </c>
      <c r="I13973">
        <v>30.8</v>
      </c>
      <c r="J13973" t="s">
        <v>3446</v>
      </c>
      <c r="K13973">
        <v>2022</v>
      </c>
      <c r="L13973" t="s">
        <v>29</v>
      </c>
      <c r="M13973" t="s">
        <v>29</v>
      </c>
      <c r="N13973">
        <v>-34.764212000000001</v>
      </c>
      <c r="O13973">
        <v>138.50786600000001</v>
      </c>
      <c r="P13973" t="s">
        <v>3460</v>
      </c>
      <c r="Q13973" s="3">
        <f>Table1[[#This Row],[Capacity (MW)]]*0.395*8760*10^-6</f>
        <v>0.10657416</v>
      </c>
      <c r="R13973" s="3" cm="1">
        <f t="array" ref="R13973">AVERAGE(VLOOKUP(_xlfn.TEXTSPLIT(Table1[[#This Row],[Fuel (no space after comma)]], ","), FuelList_Final_EF!$A$2:$B$65, 2, FALSE))</f>
        <v>53.06</v>
      </c>
      <c r="S13973" s="3">
        <f>Table1[[#This Row],[Generation (TWh)]]*10^9*VLOOKUP(Table1[[#This Row],[Turbine/Engine Technology]],Technology_HR!$A$2:$B$11,2,FALSE)*10^-6</f>
        <v>1173381.5015999998</v>
      </c>
      <c r="T13973" s="5">
        <f>Table1[[#This Row],[Fuel Consumption (mmBtu)]]*Table1[[#This Row],[Emission Factor (kg CO2/ mmBtu)]]*10^3</f>
        <v>62259622474.895988</v>
      </c>
      <c r="U13973" s="3">
        <f>Table1[[#This Row],[Emissions (g CO2)]]/(Table1[[#This Row],[Generation (TWh)]]*10^9)</f>
        <v>584.1905999999999</v>
      </c>
    </row>
    <row r="13974" spans="1:21" x14ac:dyDescent="0.35">
      <c r="A13974" t="s">
        <v>105</v>
      </c>
      <c r="B13974" t="s">
        <v>3239</v>
      </c>
      <c r="C13974" t="str">
        <f>SUBSTITUTE(Table1[[#This Row],[Fuel]],", ",",")</f>
        <v>fossil gas: natural gas</v>
      </c>
      <c r="D13974" t="s">
        <v>3239</v>
      </c>
      <c r="H13974" t="s">
        <v>3436</v>
      </c>
      <c r="I13974">
        <v>37</v>
      </c>
      <c r="J13974" t="s">
        <v>3446</v>
      </c>
      <c r="K13974">
        <v>2002</v>
      </c>
      <c r="L13974" t="s">
        <v>29</v>
      </c>
      <c r="M13974">
        <v>2033</v>
      </c>
      <c r="N13974">
        <v>-37.440406000000003</v>
      </c>
      <c r="O13974">
        <v>47.040224000000002</v>
      </c>
      <c r="P13974" t="s">
        <v>3460</v>
      </c>
      <c r="Q13974" s="3">
        <f>Table1[[#This Row],[Capacity (MW)]]*0.395*8760*10^-6</f>
        <v>0.12802740000000001</v>
      </c>
      <c r="R13974" s="3" cm="1">
        <f t="array" ref="R13974">AVERAGE(VLOOKUP(_xlfn.TEXTSPLIT(Table1[[#This Row],[Fuel (no space after comma)]], ","), FuelList_Final_EF!$A$2:$B$65, 2, FALSE))</f>
        <v>53.06</v>
      </c>
      <c r="S13974" s="3">
        <f>Table1[[#This Row],[Generation (TWh)]]*10^9*VLOOKUP(Table1[[#This Row],[Turbine/Engine Technology]],Technology_HR!$A$2:$B$11,2,FALSE)*10^-6</f>
        <v>1409581.6740000001</v>
      </c>
      <c r="T13974" s="5">
        <f>Table1[[#This Row],[Fuel Consumption (mmBtu)]]*Table1[[#This Row],[Emission Factor (kg CO2/ mmBtu)]]*10^3</f>
        <v>74792403622.440018</v>
      </c>
      <c r="U13974" s="3">
        <f>Table1[[#This Row],[Emissions (g CO2)]]/(Table1[[#This Row],[Generation (TWh)]]*10^9)</f>
        <v>584.19060000000002</v>
      </c>
    </row>
    <row r="13975" spans="1:21" x14ac:dyDescent="0.35">
      <c r="A13975" t="s">
        <v>105</v>
      </c>
      <c r="B13975" t="s">
        <v>3239</v>
      </c>
      <c r="C13975" t="str">
        <f>SUBSTITUTE(Table1[[#This Row],[Fuel]],", ",",")</f>
        <v>fossil gas: natural gas</v>
      </c>
      <c r="D13975" t="s">
        <v>3239</v>
      </c>
      <c r="H13975" t="s">
        <v>3436</v>
      </c>
      <c r="I13975">
        <v>37</v>
      </c>
      <c r="J13975" t="s">
        <v>3446</v>
      </c>
      <c r="K13975">
        <v>2002</v>
      </c>
      <c r="L13975" t="s">
        <v>29</v>
      </c>
      <c r="M13975">
        <v>2033</v>
      </c>
      <c r="N13975">
        <v>-37.440406000000003</v>
      </c>
      <c r="O13975">
        <v>47.040224000000002</v>
      </c>
      <c r="P13975" t="s">
        <v>3460</v>
      </c>
      <c r="Q13975" s="3">
        <f>Table1[[#This Row],[Capacity (MW)]]*0.395*8760*10^-6</f>
        <v>0.12802740000000001</v>
      </c>
      <c r="R13975" s="3" cm="1">
        <f t="array" ref="R13975">AVERAGE(VLOOKUP(_xlfn.TEXTSPLIT(Table1[[#This Row],[Fuel (no space after comma)]], ","), FuelList_Final_EF!$A$2:$B$65, 2, FALSE))</f>
        <v>53.06</v>
      </c>
      <c r="S13975" s="3">
        <f>Table1[[#This Row],[Generation (TWh)]]*10^9*VLOOKUP(Table1[[#This Row],[Turbine/Engine Technology]],Technology_HR!$A$2:$B$11,2,FALSE)*10^-6</f>
        <v>1409581.6740000001</v>
      </c>
      <c r="T13975" s="5">
        <f>Table1[[#This Row],[Fuel Consumption (mmBtu)]]*Table1[[#This Row],[Emission Factor (kg CO2/ mmBtu)]]*10^3</f>
        <v>74792403622.440018</v>
      </c>
      <c r="U13975" s="3">
        <f>Table1[[#This Row],[Emissions (g CO2)]]/(Table1[[#This Row],[Generation (TWh)]]*10^9)</f>
        <v>584.19060000000002</v>
      </c>
    </row>
    <row r="13976" spans="1:21" x14ac:dyDescent="0.35">
      <c r="A13976" t="s">
        <v>105</v>
      </c>
      <c r="B13976" t="s">
        <v>3239</v>
      </c>
      <c r="C13976" t="str">
        <f>SUBSTITUTE(Table1[[#This Row],[Fuel]],", ",",")</f>
        <v>fossil gas: natural gas</v>
      </c>
      <c r="D13976" t="s">
        <v>3239</v>
      </c>
      <c r="H13976" t="s">
        <v>3436</v>
      </c>
      <c r="I13976">
        <v>37</v>
      </c>
      <c r="J13976" t="s">
        <v>3446</v>
      </c>
      <c r="K13976">
        <v>2002</v>
      </c>
      <c r="L13976" t="s">
        <v>29</v>
      </c>
      <c r="M13976">
        <v>2033</v>
      </c>
      <c r="N13976">
        <v>-37.440406000000003</v>
      </c>
      <c r="O13976">
        <v>47.040224000000002</v>
      </c>
      <c r="P13976" t="s">
        <v>3460</v>
      </c>
      <c r="Q13976" s="3">
        <f>Table1[[#This Row],[Capacity (MW)]]*0.395*8760*10^-6</f>
        <v>0.12802740000000001</v>
      </c>
      <c r="R13976" s="3" cm="1">
        <f t="array" ref="R13976">AVERAGE(VLOOKUP(_xlfn.TEXTSPLIT(Table1[[#This Row],[Fuel (no space after comma)]], ","), FuelList_Final_EF!$A$2:$B$65, 2, FALSE))</f>
        <v>53.06</v>
      </c>
      <c r="S13976" s="3">
        <f>Table1[[#This Row],[Generation (TWh)]]*10^9*VLOOKUP(Table1[[#This Row],[Turbine/Engine Technology]],Technology_HR!$A$2:$B$11,2,FALSE)*10^-6</f>
        <v>1409581.6740000001</v>
      </c>
      <c r="T13976" s="5">
        <f>Table1[[#This Row],[Fuel Consumption (mmBtu)]]*Table1[[#This Row],[Emission Factor (kg CO2/ mmBtu)]]*10^3</f>
        <v>74792403622.440018</v>
      </c>
      <c r="U13976" s="3">
        <f>Table1[[#This Row],[Emissions (g CO2)]]/(Table1[[#This Row],[Generation (TWh)]]*10^9)</f>
        <v>584.19060000000002</v>
      </c>
    </row>
    <row r="13977" spans="1:21" x14ac:dyDescent="0.35">
      <c r="A13977" t="s">
        <v>105</v>
      </c>
      <c r="B13977" t="s">
        <v>3239</v>
      </c>
      <c r="C13977" t="str">
        <f>SUBSTITUTE(Table1[[#This Row],[Fuel]],", ",",")</f>
        <v>fossil gas: natural gas</v>
      </c>
      <c r="D13977" t="s">
        <v>3239</v>
      </c>
      <c r="H13977" t="s">
        <v>3436</v>
      </c>
      <c r="I13977">
        <v>37</v>
      </c>
      <c r="J13977" t="s">
        <v>3446</v>
      </c>
      <c r="K13977">
        <v>2002</v>
      </c>
      <c r="L13977" t="s">
        <v>29</v>
      </c>
      <c r="M13977">
        <v>2033</v>
      </c>
      <c r="N13977">
        <v>-37.440406000000003</v>
      </c>
      <c r="O13977">
        <v>47.040224000000002</v>
      </c>
      <c r="P13977" t="s">
        <v>3460</v>
      </c>
      <c r="Q13977" s="3">
        <f>Table1[[#This Row],[Capacity (MW)]]*0.395*8760*10^-6</f>
        <v>0.12802740000000001</v>
      </c>
      <c r="R13977" s="3" cm="1">
        <f t="array" ref="R13977">AVERAGE(VLOOKUP(_xlfn.TEXTSPLIT(Table1[[#This Row],[Fuel (no space after comma)]], ","), FuelList_Final_EF!$A$2:$B$65, 2, FALSE))</f>
        <v>53.06</v>
      </c>
      <c r="S13977" s="3">
        <f>Table1[[#This Row],[Generation (TWh)]]*10^9*VLOOKUP(Table1[[#This Row],[Turbine/Engine Technology]],Technology_HR!$A$2:$B$11,2,FALSE)*10^-6</f>
        <v>1409581.6740000001</v>
      </c>
      <c r="T13977" s="5">
        <f>Table1[[#This Row],[Fuel Consumption (mmBtu)]]*Table1[[#This Row],[Emission Factor (kg CO2/ mmBtu)]]*10^3</f>
        <v>74792403622.440018</v>
      </c>
      <c r="U13977" s="3">
        <f>Table1[[#This Row],[Emissions (g CO2)]]/(Table1[[#This Row],[Generation (TWh)]]*10^9)</f>
        <v>584.19060000000002</v>
      </c>
    </row>
    <row r="13978" spans="1:21" x14ac:dyDescent="0.35">
      <c r="A13978" t="s">
        <v>344</v>
      </c>
      <c r="B13978" t="s">
        <v>3239</v>
      </c>
      <c r="C13978" t="str">
        <f>SUBSTITUTE(Table1[[#This Row],[Fuel]],", ",",")</f>
        <v>fossil gas: natural gas</v>
      </c>
      <c r="D13978" t="s">
        <v>3239</v>
      </c>
      <c r="H13978" t="s">
        <v>3436</v>
      </c>
      <c r="I13978">
        <v>36</v>
      </c>
      <c r="J13978" t="s">
        <v>3446</v>
      </c>
      <c r="K13978">
        <v>2004</v>
      </c>
      <c r="L13978" t="s">
        <v>29</v>
      </c>
      <c r="M13978" t="s">
        <v>29</v>
      </c>
      <c r="N13978">
        <v>-6.7921839999999998</v>
      </c>
      <c r="O13978">
        <v>39.205716000000002</v>
      </c>
      <c r="P13978" t="s">
        <v>3601</v>
      </c>
      <c r="Q13978" s="3">
        <f>Table1[[#This Row],[Capacity (MW)]]*0.395*8760*10^-6</f>
        <v>0.1245672</v>
      </c>
      <c r="R13978" s="3" cm="1">
        <f t="array" ref="R13978">AVERAGE(VLOOKUP(_xlfn.TEXTSPLIT(Table1[[#This Row],[Fuel (no space after comma)]], ","), FuelList_Final_EF!$A$2:$B$65, 2, FALSE))</f>
        <v>53.06</v>
      </c>
      <c r="S13978" s="3">
        <f>Table1[[#This Row],[Generation (TWh)]]*10^9*VLOOKUP(Table1[[#This Row],[Turbine/Engine Technology]],Technology_HR!$A$2:$B$11,2,FALSE)*10^-6</f>
        <v>1371484.872</v>
      </c>
      <c r="T13978" s="5">
        <f>Table1[[#This Row],[Fuel Consumption (mmBtu)]]*Table1[[#This Row],[Emission Factor (kg CO2/ mmBtu)]]*10^3</f>
        <v>72770987308.320007</v>
      </c>
      <c r="U13978" s="3">
        <f>Table1[[#This Row],[Emissions (g CO2)]]/(Table1[[#This Row],[Generation (TWh)]]*10^9)</f>
        <v>584.19060000000002</v>
      </c>
    </row>
    <row r="13979" spans="1:21" x14ac:dyDescent="0.35">
      <c r="A13979" t="s">
        <v>344</v>
      </c>
      <c r="B13979" t="s">
        <v>3239</v>
      </c>
      <c r="C13979" t="str">
        <f>SUBSTITUTE(Table1[[#This Row],[Fuel]],", ",",")</f>
        <v>fossil gas: natural gas</v>
      </c>
      <c r="D13979" t="s">
        <v>3239</v>
      </c>
      <c r="H13979" t="s">
        <v>3436</v>
      </c>
      <c r="I13979">
        <v>36</v>
      </c>
      <c r="J13979" t="s">
        <v>3446</v>
      </c>
      <c r="K13979">
        <v>2004</v>
      </c>
      <c r="L13979" t="s">
        <v>29</v>
      </c>
      <c r="M13979" t="s">
        <v>29</v>
      </c>
      <c r="N13979">
        <v>-6.7921839999999998</v>
      </c>
      <c r="O13979">
        <v>39.205716000000002</v>
      </c>
      <c r="P13979" t="s">
        <v>3601</v>
      </c>
      <c r="Q13979" s="3">
        <f>Table1[[#This Row],[Capacity (MW)]]*0.395*8760*10^-6</f>
        <v>0.1245672</v>
      </c>
      <c r="R13979" s="3" cm="1">
        <f t="array" ref="R13979">AVERAGE(VLOOKUP(_xlfn.TEXTSPLIT(Table1[[#This Row],[Fuel (no space after comma)]], ","), FuelList_Final_EF!$A$2:$B$65, 2, FALSE))</f>
        <v>53.06</v>
      </c>
      <c r="S13979" s="3">
        <f>Table1[[#This Row],[Generation (TWh)]]*10^9*VLOOKUP(Table1[[#This Row],[Turbine/Engine Technology]],Technology_HR!$A$2:$B$11,2,FALSE)*10^-6</f>
        <v>1371484.872</v>
      </c>
      <c r="T13979" s="5">
        <f>Table1[[#This Row],[Fuel Consumption (mmBtu)]]*Table1[[#This Row],[Emission Factor (kg CO2/ mmBtu)]]*10^3</f>
        <v>72770987308.320007</v>
      </c>
      <c r="U13979" s="3">
        <f>Table1[[#This Row],[Emissions (g CO2)]]/(Table1[[#This Row],[Generation (TWh)]]*10^9)</f>
        <v>584.19060000000002</v>
      </c>
    </row>
    <row r="13980" spans="1:21" x14ac:dyDescent="0.35">
      <c r="A13980" t="s">
        <v>344</v>
      </c>
      <c r="B13980" t="s">
        <v>3239</v>
      </c>
      <c r="C13980" t="str">
        <f>SUBSTITUTE(Table1[[#This Row],[Fuel]],", ",",")</f>
        <v>fossil gas: natural gas</v>
      </c>
      <c r="D13980" t="s">
        <v>3239</v>
      </c>
      <c r="H13980" t="s">
        <v>3436</v>
      </c>
      <c r="I13980">
        <v>36</v>
      </c>
      <c r="J13980" t="s">
        <v>3446</v>
      </c>
      <c r="K13980">
        <v>2004</v>
      </c>
      <c r="L13980" t="s">
        <v>29</v>
      </c>
      <c r="M13980" t="s">
        <v>29</v>
      </c>
      <c r="N13980">
        <v>-6.7921839999999998</v>
      </c>
      <c r="O13980">
        <v>39.205716000000002</v>
      </c>
      <c r="P13980" t="s">
        <v>3601</v>
      </c>
      <c r="Q13980" s="3">
        <f>Table1[[#This Row],[Capacity (MW)]]*0.395*8760*10^-6</f>
        <v>0.1245672</v>
      </c>
      <c r="R13980" s="3" cm="1">
        <f t="array" ref="R13980">AVERAGE(VLOOKUP(_xlfn.TEXTSPLIT(Table1[[#This Row],[Fuel (no space after comma)]], ","), FuelList_Final_EF!$A$2:$B$65, 2, FALSE))</f>
        <v>53.06</v>
      </c>
      <c r="S13980" s="3">
        <f>Table1[[#This Row],[Generation (TWh)]]*10^9*VLOOKUP(Table1[[#This Row],[Turbine/Engine Technology]],Technology_HR!$A$2:$B$11,2,FALSE)*10^-6</f>
        <v>1371484.872</v>
      </c>
      <c r="T13980" s="5">
        <f>Table1[[#This Row],[Fuel Consumption (mmBtu)]]*Table1[[#This Row],[Emission Factor (kg CO2/ mmBtu)]]*10^3</f>
        <v>72770987308.320007</v>
      </c>
      <c r="U13980" s="3">
        <f>Table1[[#This Row],[Emissions (g CO2)]]/(Table1[[#This Row],[Generation (TWh)]]*10^9)</f>
        <v>584.19060000000002</v>
      </c>
    </row>
    <row r="13981" spans="1:21" x14ac:dyDescent="0.35">
      <c r="A13981" t="s">
        <v>344</v>
      </c>
      <c r="B13981" t="s">
        <v>3239</v>
      </c>
      <c r="C13981" t="str">
        <f>SUBSTITUTE(Table1[[#This Row],[Fuel]],", ",",")</f>
        <v>fossil gas: natural gas</v>
      </c>
      <c r="D13981" t="s">
        <v>3239</v>
      </c>
      <c r="H13981" t="s">
        <v>3436</v>
      </c>
      <c r="I13981">
        <v>33</v>
      </c>
      <c r="J13981" t="s">
        <v>3446</v>
      </c>
      <c r="K13981">
        <v>2012</v>
      </c>
      <c r="L13981" t="s">
        <v>29</v>
      </c>
      <c r="M13981" t="s">
        <v>29</v>
      </c>
      <c r="N13981">
        <v>-6.7921839999999998</v>
      </c>
      <c r="O13981">
        <v>39.205716000000002</v>
      </c>
      <c r="P13981" t="s">
        <v>3601</v>
      </c>
      <c r="Q13981" s="3">
        <f>Table1[[#This Row],[Capacity (MW)]]*0.395*8760*10^-6</f>
        <v>0.1141866</v>
      </c>
      <c r="R13981" s="3" cm="1">
        <f t="array" ref="R13981">AVERAGE(VLOOKUP(_xlfn.TEXTSPLIT(Table1[[#This Row],[Fuel (no space after comma)]], ","), FuelList_Final_EF!$A$2:$B$65, 2, FALSE))</f>
        <v>53.06</v>
      </c>
      <c r="S13981" s="3">
        <f>Table1[[#This Row],[Generation (TWh)]]*10^9*VLOOKUP(Table1[[#This Row],[Turbine/Engine Technology]],Technology_HR!$A$2:$B$11,2,FALSE)*10^-6</f>
        <v>1257194.466</v>
      </c>
      <c r="T13981" s="5">
        <f>Table1[[#This Row],[Fuel Consumption (mmBtu)]]*Table1[[#This Row],[Emission Factor (kg CO2/ mmBtu)]]*10^3</f>
        <v>66706738365.959999</v>
      </c>
      <c r="U13981" s="3">
        <f>Table1[[#This Row],[Emissions (g CO2)]]/(Table1[[#This Row],[Generation (TWh)]]*10^9)</f>
        <v>584.19060000000002</v>
      </c>
    </row>
    <row r="13982" spans="1:21" x14ac:dyDescent="0.35">
      <c r="A13982" t="s">
        <v>344</v>
      </c>
      <c r="B13982" t="s">
        <v>3239</v>
      </c>
      <c r="C13982" t="str">
        <f>SUBSTITUTE(Table1[[#This Row],[Fuel]],", ",",")</f>
        <v>fossil gas: natural gas</v>
      </c>
      <c r="D13982" t="s">
        <v>3239</v>
      </c>
      <c r="H13982" t="s">
        <v>3436</v>
      </c>
      <c r="I13982">
        <v>33</v>
      </c>
      <c r="J13982" t="s">
        <v>3446</v>
      </c>
      <c r="K13982">
        <v>2012</v>
      </c>
      <c r="L13982" t="s">
        <v>29</v>
      </c>
      <c r="M13982" t="s">
        <v>29</v>
      </c>
      <c r="N13982">
        <v>-6.7921839999999998</v>
      </c>
      <c r="O13982">
        <v>39.205716000000002</v>
      </c>
      <c r="P13982" t="s">
        <v>3601</v>
      </c>
      <c r="Q13982" s="3">
        <f>Table1[[#This Row],[Capacity (MW)]]*0.395*8760*10^-6</f>
        <v>0.1141866</v>
      </c>
      <c r="R13982" s="3" cm="1">
        <f t="array" ref="R13982">AVERAGE(VLOOKUP(_xlfn.TEXTSPLIT(Table1[[#This Row],[Fuel (no space after comma)]], ","), FuelList_Final_EF!$A$2:$B$65, 2, FALSE))</f>
        <v>53.06</v>
      </c>
      <c r="S13982" s="3">
        <f>Table1[[#This Row],[Generation (TWh)]]*10^9*VLOOKUP(Table1[[#This Row],[Turbine/Engine Technology]],Technology_HR!$A$2:$B$11,2,FALSE)*10^-6</f>
        <v>1257194.466</v>
      </c>
      <c r="T13982" s="5">
        <f>Table1[[#This Row],[Fuel Consumption (mmBtu)]]*Table1[[#This Row],[Emission Factor (kg CO2/ mmBtu)]]*10^3</f>
        <v>66706738365.959999</v>
      </c>
      <c r="U13982" s="3">
        <f>Table1[[#This Row],[Emissions (g CO2)]]/(Table1[[#This Row],[Generation (TWh)]]*10^9)</f>
        <v>584.19060000000002</v>
      </c>
    </row>
    <row r="13983" spans="1:21" x14ac:dyDescent="0.35">
      <c r="A13983" t="s">
        <v>344</v>
      </c>
      <c r="B13983" t="s">
        <v>3239</v>
      </c>
      <c r="C13983" t="str">
        <f>SUBSTITUTE(Table1[[#This Row],[Fuel]],", ",",")</f>
        <v>fossil gas: natural gas</v>
      </c>
      <c r="D13983" t="s">
        <v>3239</v>
      </c>
      <c r="H13983" t="s">
        <v>3436</v>
      </c>
      <c r="I13983">
        <v>33</v>
      </c>
      <c r="J13983" t="s">
        <v>3446</v>
      </c>
      <c r="K13983">
        <v>2012</v>
      </c>
      <c r="L13983" t="s">
        <v>29</v>
      </c>
      <c r="M13983" t="s">
        <v>29</v>
      </c>
      <c r="N13983">
        <v>-6.7921839999999998</v>
      </c>
      <c r="O13983">
        <v>39.205716000000002</v>
      </c>
      <c r="P13983" t="s">
        <v>3601</v>
      </c>
      <c r="Q13983" s="3">
        <f>Table1[[#This Row],[Capacity (MW)]]*0.395*8760*10^-6</f>
        <v>0.1141866</v>
      </c>
      <c r="R13983" s="3" cm="1">
        <f t="array" ref="R13983">AVERAGE(VLOOKUP(_xlfn.TEXTSPLIT(Table1[[#This Row],[Fuel (no space after comma)]], ","), FuelList_Final_EF!$A$2:$B$65, 2, FALSE))</f>
        <v>53.06</v>
      </c>
      <c r="S13983" s="3">
        <f>Table1[[#This Row],[Generation (TWh)]]*10^9*VLOOKUP(Table1[[#This Row],[Turbine/Engine Technology]],Technology_HR!$A$2:$B$11,2,FALSE)*10^-6</f>
        <v>1257194.466</v>
      </c>
      <c r="T13983" s="5">
        <f>Table1[[#This Row],[Fuel Consumption (mmBtu)]]*Table1[[#This Row],[Emission Factor (kg CO2/ mmBtu)]]*10^3</f>
        <v>66706738365.959999</v>
      </c>
      <c r="U13983" s="3">
        <f>Table1[[#This Row],[Emissions (g CO2)]]/(Table1[[#This Row],[Generation (TWh)]]*10^9)</f>
        <v>584.19060000000002</v>
      </c>
    </row>
    <row r="13984" spans="1:21" x14ac:dyDescent="0.35">
      <c r="A13984" t="s">
        <v>1323</v>
      </c>
      <c r="B13984" t="s">
        <v>3239</v>
      </c>
      <c r="C13984" t="str">
        <f>SUBSTITUTE(Table1[[#This Row],[Fuel]],", ",",")</f>
        <v>fossil gas: natural gas</v>
      </c>
      <c r="D13984" t="s">
        <v>3239</v>
      </c>
      <c r="H13984" t="s">
        <v>3436</v>
      </c>
      <c r="I13984">
        <v>25</v>
      </c>
      <c r="J13984" t="s">
        <v>3446</v>
      </c>
      <c r="K13984">
        <v>1984</v>
      </c>
      <c r="L13984" t="s">
        <v>29</v>
      </c>
      <c r="M13984" t="s">
        <v>29</v>
      </c>
      <c r="N13984">
        <v>38.279088999999999</v>
      </c>
      <c r="O13984">
        <v>45.984915000000001</v>
      </c>
      <c r="P13984" t="s">
        <v>3522</v>
      </c>
      <c r="Q13984" s="3">
        <f>Table1[[#This Row],[Capacity (MW)]]*0.395*8760*10^-6</f>
        <v>8.6504999999999999E-2</v>
      </c>
      <c r="R13984" s="3" cm="1">
        <f t="array" ref="R13984">AVERAGE(VLOOKUP(_xlfn.TEXTSPLIT(Table1[[#This Row],[Fuel (no space after comma)]], ","), FuelList_Final_EF!$A$2:$B$65, 2, FALSE))</f>
        <v>53.06</v>
      </c>
      <c r="S13984" s="3">
        <f>Table1[[#This Row],[Generation (TWh)]]*10^9*VLOOKUP(Table1[[#This Row],[Turbine/Engine Technology]],Technology_HR!$A$2:$B$11,2,FALSE)*10^-6</f>
        <v>952420.04999999993</v>
      </c>
      <c r="T13984" s="5">
        <f>Table1[[#This Row],[Fuel Consumption (mmBtu)]]*Table1[[#This Row],[Emission Factor (kg CO2/ mmBtu)]]*10^3</f>
        <v>50535407853</v>
      </c>
      <c r="U13984" s="3">
        <f>Table1[[#This Row],[Emissions (g CO2)]]/(Table1[[#This Row],[Generation (TWh)]]*10^9)</f>
        <v>584.19060000000002</v>
      </c>
    </row>
    <row r="13985" spans="1:21" x14ac:dyDescent="0.35">
      <c r="A13985" t="s">
        <v>1323</v>
      </c>
      <c r="B13985" t="s">
        <v>3239</v>
      </c>
      <c r="C13985" t="str">
        <f>SUBSTITUTE(Table1[[#This Row],[Fuel]],", ",",")</f>
        <v>fossil gas: natural gas</v>
      </c>
      <c r="D13985" t="s">
        <v>3239</v>
      </c>
      <c r="H13985" t="s">
        <v>3436</v>
      </c>
      <c r="I13985">
        <v>25</v>
      </c>
      <c r="J13985" t="s">
        <v>3446</v>
      </c>
      <c r="K13985">
        <v>1984</v>
      </c>
      <c r="L13985" t="s">
        <v>29</v>
      </c>
      <c r="M13985" t="s">
        <v>29</v>
      </c>
      <c r="N13985">
        <v>38.279088999999999</v>
      </c>
      <c r="O13985">
        <v>45.984915000000001</v>
      </c>
      <c r="P13985" t="s">
        <v>3522</v>
      </c>
      <c r="Q13985" s="3">
        <f>Table1[[#This Row],[Capacity (MW)]]*0.395*8760*10^-6</f>
        <v>8.6504999999999999E-2</v>
      </c>
      <c r="R13985" s="3" cm="1">
        <f t="array" ref="R13985">AVERAGE(VLOOKUP(_xlfn.TEXTSPLIT(Table1[[#This Row],[Fuel (no space after comma)]], ","), FuelList_Final_EF!$A$2:$B$65, 2, FALSE))</f>
        <v>53.06</v>
      </c>
      <c r="S13985" s="3">
        <f>Table1[[#This Row],[Generation (TWh)]]*10^9*VLOOKUP(Table1[[#This Row],[Turbine/Engine Technology]],Technology_HR!$A$2:$B$11,2,FALSE)*10^-6</f>
        <v>952420.04999999993</v>
      </c>
      <c r="T13985" s="5">
        <f>Table1[[#This Row],[Fuel Consumption (mmBtu)]]*Table1[[#This Row],[Emission Factor (kg CO2/ mmBtu)]]*10^3</f>
        <v>50535407853</v>
      </c>
      <c r="U13985" s="3">
        <f>Table1[[#This Row],[Emissions (g CO2)]]/(Table1[[#This Row],[Generation (TWh)]]*10^9)</f>
        <v>584.19060000000002</v>
      </c>
    </row>
    <row r="13986" spans="1:21" x14ac:dyDescent="0.35">
      <c r="A13986" t="s">
        <v>1323</v>
      </c>
      <c r="B13986" t="s">
        <v>3239</v>
      </c>
      <c r="C13986" t="str">
        <f>SUBSTITUTE(Table1[[#This Row],[Fuel]],", ",",")</f>
        <v>fossil gas: natural gas</v>
      </c>
      <c r="D13986" t="s">
        <v>3239</v>
      </c>
      <c r="H13986" t="s">
        <v>3436</v>
      </c>
      <c r="I13986">
        <v>25</v>
      </c>
      <c r="J13986" t="s">
        <v>3446</v>
      </c>
      <c r="K13986">
        <v>1985</v>
      </c>
      <c r="L13986" t="s">
        <v>29</v>
      </c>
      <c r="M13986" t="s">
        <v>29</v>
      </c>
      <c r="N13986">
        <v>38.279088999999999</v>
      </c>
      <c r="O13986">
        <v>45.984915000000001</v>
      </c>
      <c r="P13986" t="s">
        <v>3522</v>
      </c>
      <c r="Q13986" s="3">
        <f>Table1[[#This Row],[Capacity (MW)]]*0.395*8760*10^-6</f>
        <v>8.6504999999999999E-2</v>
      </c>
      <c r="R13986" s="3" cm="1">
        <f t="array" ref="R13986">AVERAGE(VLOOKUP(_xlfn.TEXTSPLIT(Table1[[#This Row],[Fuel (no space after comma)]], ","), FuelList_Final_EF!$A$2:$B$65, 2, FALSE))</f>
        <v>53.06</v>
      </c>
      <c r="S13986" s="3">
        <f>Table1[[#This Row],[Generation (TWh)]]*10^9*VLOOKUP(Table1[[#This Row],[Turbine/Engine Technology]],Technology_HR!$A$2:$B$11,2,FALSE)*10^-6</f>
        <v>952420.04999999993</v>
      </c>
      <c r="T13986" s="5">
        <f>Table1[[#This Row],[Fuel Consumption (mmBtu)]]*Table1[[#This Row],[Emission Factor (kg CO2/ mmBtu)]]*10^3</f>
        <v>50535407853</v>
      </c>
      <c r="U13986" s="3">
        <f>Table1[[#This Row],[Emissions (g CO2)]]/(Table1[[#This Row],[Generation (TWh)]]*10^9)</f>
        <v>584.19060000000002</v>
      </c>
    </row>
    <row r="13987" spans="1:21" x14ac:dyDescent="0.35">
      <c r="A13987" t="s">
        <v>1323</v>
      </c>
      <c r="B13987" t="s">
        <v>3239</v>
      </c>
      <c r="C13987" t="str">
        <f>SUBSTITUTE(Table1[[#This Row],[Fuel]],", ",",")</f>
        <v>fossil gas: natural gas</v>
      </c>
      <c r="D13987" t="s">
        <v>3239</v>
      </c>
      <c r="H13987" t="s">
        <v>3436</v>
      </c>
      <c r="I13987">
        <v>25</v>
      </c>
      <c r="J13987" t="s">
        <v>3446</v>
      </c>
      <c r="K13987">
        <v>1985</v>
      </c>
      <c r="L13987" t="s">
        <v>29</v>
      </c>
      <c r="M13987" t="s">
        <v>29</v>
      </c>
      <c r="N13987">
        <v>38.279088999999999</v>
      </c>
      <c r="O13987">
        <v>45.984915000000001</v>
      </c>
      <c r="P13987" t="s">
        <v>3522</v>
      </c>
      <c r="Q13987" s="3">
        <f>Table1[[#This Row],[Capacity (MW)]]*0.395*8760*10^-6</f>
        <v>8.6504999999999999E-2</v>
      </c>
      <c r="R13987" s="3" cm="1">
        <f t="array" ref="R13987">AVERAGE(VLOOKUP(_xlfn.TEXTSPLIT(Table1[[#This Row],[Fuel (no space after comma)]], ","), FuelList_Final_EF!$A$2:$B$65, 2, FALSE))</f>
        <v>53.06</v>
      </c>
      <c r="S13987" s="3">
        <f>Table1[[#This Row],[Generation (TWh)]]*10^9*VLOOKUP(Table1[[#This Row],[Turbine/Engine Technology]],Technology_HR!$A$2:$B$11,2,FALSE)*10^-6</f>
        <v>952420.04999999993</v>
      </c>
      <c r="T13987" s="5">
        <f>Table1[[#This Row],[Fuel Consumption (mmBtu)]]*Table1[[#This Row],[Emission Factor (kg CO2/ mmBtu)]]*10^3</f>
        <v>50535407853</v>
      </c>
      <c r="U13987" s="3">
        <f>Table1[[#This Row],[Emissions (g CO2)]]/(Table1[[#This Row],[Generation (TWh)]]*10^9)</f>
        <v>584.19060000000002</v>
      </c>
    </row>
    <row r="13988" spans="1:21" x14ac:dyDescent="0.35">
      <c r="A13988" t="s">
        <v>29</v>
      </c>
      <c r="B13988" t="s">
        <v>3241</v>
      </c>
      <c r="C13988" t="str">
        <f>SUBSTITUTE(Table1[[#This Row],[Fuel]],", ",",")</f>
        <v>fossil liquids: heavy fuel oil</v>
      </c>
      <c r="D13988" t="s">
        <v>3241</v>
      </c>
      <c r="H13988" t="s">
        <v>59</v>
      </c>
      <c r="I13988">
        <v>25</v>
      </c>
      <c r="J13988" t="s">
        <v>3446</v>
      </c>
      <c r="K13988" t="s">
        <v>29</v>
      </c>
      <c r="L13988" t="s">
        <v>29</v>
      </c>
      <c r="M13988" t="s">
        <v>29</v>
      </c>
      <c r="N13988">
        <v>13.801901000000001</v>
      </c>
      <c r="O13988">
        <v>8.9851840000000003</v>
      </c>
      <c r="P13988" t="s">
        <v>3560</v>
      </c>
      <c r="Q13988" s="3">
        <f>Table1[[#This Row],[Capacity (MW)]]*0.395*8760*10^-6</f>
        <v>8.6504999999999999E-2</v>
      </c>
      <c r="R13988" s="3" cm="1">
        <f t="array" ref="R13988">AVERAGE(VLOOKUP(_xlfn.TEXTSPLIT(Table1[[#This Row],[Fuel (no space after comma)]], ","), FuelList_Final_EF!$A$2:$B$65, 2, FALSE))</f>
        <v>81.602530311017389</v>
      </c>
      <c r="S13988" s="3">
        <f>Table1[[#This Row],[Generation (TWh)]]*10^9*VLOOKUP(Table1[[#This Row],[Turbine/Engine Technology]],Technology_HR!$A$2:$B$11,2,FALSE)*10^-6</f>
        <v>717602.22749999992</v>
      </c>
      <c r="T13988" s="5">
        <f>Table1[[#This Row],[Fuel Consumption (mmBtu)]]*Table1[[#This Row],[Emission Factor (kg CO2/ mmBtu)]]*10^3</f>
        <v>58558157520.822342</v>
      </c>
      <c r="U13988" s="3">
        <f>Table1[[#This Row],[Emissions (g CO2)]]/(Table1[[#This Row],[Generation (TWh)]]*10^9)</f>
        <v>676.93379019504471</v>
      </c>
    </row>
    <row r="13989" spans="1:21" x14ac:dyDescent="0.35">
      <c r="A13989" t="s">
        <v>1321</v>
      </c>
      <c r="B13989" t="s">
        <v>3243</v>
      </c>
      <c r="C13989" t="str">
        <f>SUBSTITUTE(Table1[[#This Row],[Fuel]],", ",",")</f>
        <v>fossil gas: natural gas,fossil liquids: fuel oil</v>
      </c>
      <c r="D13989" t="s">
        <v>3239</v>
      </c>
      <c r="E13989" t="s">
        <v>3275</v>
      </c>
      <c r="H13989" t="s">
        <v>3436</v>
      </c>
      <c r="I13989">
        <v>45</v>
      </c>
      <c r="J13989" t="s">
        <v>3446</v>
      </c>
      <c r="K13989">
        <v>2010</v>
      </c>
      <c r="L13989" t="s">
        <v>29</v>
      </c>
      <c r="M13989" t="s">
        <v>29</v>
      </c>
      <c r="N13989">
        <v>27.528084</v>
      </c>
      <c r="O13989">
        <v>52.576763</v>
      </c>
      <c r="P13989" t="s">
        <v>3522</v>
      </c>
      <c r="Q13989" s="3">
        <f>Table1[[#This Row],[Capacity (MW)]]*0.395*8760*10^-6</f>
        <v>0.15570900000000001</v>
      </c>
      <c r="R13989" s="3" cm="1">
        <f t="array" ref="R13989">AVERAGE(VLOOKUP(_xlfn.TEXTSPLIT(Table1[[#This Row],[Fuel (no space after comma)]], ","), FuelList_Final_EF!$A$2:$B$65, 2, FALSE))</f>
        <v>65.583341148886291</v>
      </c>
      <c r="S13989" s="3">
        <f>Table1[[#This Row],[Generation (TWh)]]*10^9*VLOOKUP(Table1[[#This Row],[Turbine/Engine Technology]],Technology_HR!$A$2:$B$11,2,FALSE)*10^-6</f>
        <v>1714356.0899999999</v>
      </c>
      <c r="T13989" s="5">
        <f>Table1[[#This Row],[Fuel Consumption (mmBtu)]]*Table1[[#This Row],[Emission Factor (kg CO2/ mmBtu)]]*10^3</f>
        <v>112433200301.14079</v>
      </c>
      <c r="U13989" s="3">
        <f>Table1[[#This Row],[Emissions (g CO2)]]/(Table1[[#This Row],[Generation (TWh)]]*10^9)</f>
        <v>722.072586049238</v>
      </c>
    </row>
    <row r="13990" spans="1:21" x14ac:dyDescent="0.35">
      <c r="A13990" t="s">
        <v>1321</v>
      </c>
      <c r="B13990" t="s">
        <v>3243</v>
      </c>
      <c r="C13990" t="str">
        <f>SUBSTITUTE(Table1[[#This Row],[Fuel]],", ",",")</f>
        <v>fossil gas: natural gas,fossil liquids: fuel oil</v>
      </c>
      <c r="D13990" t="s">
        <v>3239</v>
      </c>
      <c r="E13990" t="s">
        <v>3275</v>
      </c>
      <c r="H13990" t="s">
        <v>3436</v>
      </c>
      <c r="I13990">
        <v>45</v>
      </c>
      <c r="J13990" t="s">
        <v>3446</v>
      </c>
      <c r="K13990">
        <v>2010</v>
      </c>
      <c r="L13990" t="s">
        <v>29</v>
      </c>
      <c r="M13990" t="s">
        <v>29</v>
      </c>
      <c r="N13990">
        <v>27.528084</v>
      </c>
      <c r="O13990">
        <v>52.576763</v>
      </c>
      <c r="P13990" t="s">
        <v>3522</v>
      </c>
      <c r="Q13990" s="3">
        <f>Table1[[#This Row],[Capacity (MW)]]*0.395*8760*10^-6</f>
        <v>0.15570900000000001</v>
      </c>
      <c r="R13990" s="3" cm="1">
        <f t="array" ref="R13990">AVERAGE(VLOOKUP(_xlfn.TEXTSPLIT(Table1[[#This Row],[Fuel (no space after comma)]], ","), FuelList_Final_EF!$A$2:$B$65, 2, FALSE))</f>
        <v>65.583341148886291</v>
      </c>
      <c r="S13990" s="3">
        <f>Table1[[#This Row],[Generation (TWh)]]*10^9*VLOOKUP(Table1[[#This Row],[Turbine/Engine Technology]],Technology_HR!$A$2:$B$11,2,FALSE)*10^-6</f>
        <v>1714356.0899999999</v>
      </c>
      <c r="T13990" s="5">
        <f>Table1[[#This Row],[Fuel Consumption (mmBtu)]]*Table1[[#This Row],[Emission Factor (kg CO2/ mmBtu)]]*10^3</f>
        <v>112433200301.14079</v>
      </c>
      <c r="U13990" s="3">
        <f>Table1[[#This Row],[Emissions (g CO2)]]/(Table1[[#This Row],[Generation (TWh)]]*10^9)</f>
        <v>722.072586049238</v>
      </c>
    </row>
    <row r="13991" spans="1:21" x14ac:dyDescent="0.35">
      <c r="A13991" t="s">
        <v>1321</v>
      </c>
      <c r="B13991" t="s">
        <v>3243</v>
      </c>
      <c r="C13991" t="str">
        <f>SUBSTITUTE(Table1[[#This Row],[Fuel]],", ",",")</f>
        <v>fossil gas: natural gas,fossil liquids: fuel oil</v>
      </c>
      <c r="D13991" t="s">
        <v>3239</v>
      </c>
      <c r="E13991" t="s">
        <v>3275</v>
      </c>
      <c r="H13991" t="s">
        <v>3436</v>
      </c>
      <c r="I13991">
        <v>45</v>
      </c>
      <c r="J13991" t="s">
        <v>3446</v>
      </c>
      <c r="K13991">
        <v>2010</v>
      </c>
      <c r="L13991" t="s">
        <v>29</v>
      </c>
      <c r="M13991" t="s">
        <v>29</v>
      </c>
      <c r="N13991">
        <v>27.528084</v>
      </c>
      <c r="O13991">
        <v>52.576763</v>
      </c>
      <c r="P13991" t="s">
        <v>3522</v>
      </c>
      <c r="Q13991" s="3">
        <f>Table1[[#This Row],[Capacity (MW)]]*0.395*8760*10^-6</f>
        <v>0.15570900000000001</v>
      </c>
      <c r="R13991" s="3" cm="1">
        <f t="array" ref="R13991">AVERAGE(VLOOKUP(_xlfn.TEXTSPLIT(Table1[[#This Row],[Fuel (no space after comma)]], ","), FuelList_Final_EF!$A$2:$B$65, 2, FALSE))</f>
        <v>65.583341148886291</v>
      </c>
      <c r="S13991" s="3">
        <f>Table1[[#This Row],[Generation (TWh)]]*10^9*VLOOKUP(Table1[[#This Row],[Turbine/Engine Technology]],Technology_HR!$A$2:$B$11,2,FALSE)*10^-6</f>
        <v>1714356.0899999999</v>
      </c>
      <c r="T13991" s="5">
        <f>Table1[[#This Row],[Fuel Consumption (mmBtu)]]*Table1[[#This Row],[Emission Factor (kg CO2/ mmBtu)]]*10^3</f>
        <v>112433200301.14079</v>
      </c>
      <c r="U13991" s="3">
        <f>Table1[[#This Row],[Emissions (g CO2)]]/(Table1[[#This Row],[Generation (TWh)]]*10^9)</f>
        <v>722.072586049238</v>
      </c>
    </row>
    <row r="13992" spans="1:21" x14ac:dyDescent="0.35">
      <c r="A13992" t="s">
        <v>1321</v>
      </c>
      <c r="B13992" t="s">
        <v>3243</v>
      </c>
      <c r="C13992" t="str">
        <f>SUBSTITUTE(Table1[[#This Row],[Fuel]],", ",",")</f>
        <v>fossil gas: natural gas,fossil liquids: fuel oil</v>
      </c>
      <c r="D13992" t="s">
        <v>3239</v>
      </c>
      <c r="E13992" t="s">
        <v>3275</v>
      </c>
      <c r="H13992" t="s">
        <v>3436</v>
      </c>
      <c r="I13992">
        <v>45</v>
      </c>
      <c r="J13992" t="s">
        <v>3446</v>
      </c>
      <c r="K13992">
        <v>2010</v>
      </c>
      <c r="L13992" t="s">
        <v>29</v>
      </c>
      <c r="M13992" t="s">
        <v>29</v>
      </c>
      <c r="N13992">
        <v>27.528084</v>
      </c>
      <c r="O13992">
        <v>52.576763</v>
      </c>
      <c r="P13992" t="s">
        <v>3522</v>
      </c>
      <c r="Q13992" s="3">
        <f>Table1[[#This Row],[Capacity (MW)]]*0.395*8760*10^-6</f>
        <v>0.15570900000000001</v>
      </c>
      <c r="R13992" s="3" cm="1">
        <f t="array" ref="R13992">AVERAGE(VLOOKUP(_xlfn.TEXTSPLIT(Table1[[#This Row],[Fuel (no space after comma)]], ","), FuelList_Final_EF!$A$2:$B$65, 2, FALSE))</f>
        <v>65.583341148886291</v>
      </c>
      <c r="S13992" s="3">
        <f>Table1[[#This Row],[Generation (TWh)]]*10^9*VLOOKUP(Table1[[#This Row],[Turbine/Engine Technology]],Technology_HR!$A$2:$B$11,2,FALSE)*10^-6</f>
        <v>1714356.0899999999</v>
      </c>
      <c r="T13992" s="5">
        <f>Table1[[#This Row],[Fuel Consumption (mmBtu)]]*Table1[[#This Row],[Emission Factor (kg CO2/ mmBtu)]]*10^3</f>
        <v>112433200301.14079</v>
      </c>
      <c r="U13992" s="3">
        <f>Table1[[#This Row],[Emissions (g CO2)]]/(Table1[[#This Row],[Generation (TWh)]]*10^9)</f>
        <v>722.072586049238</v>
      </c>
    </row>
    <row r="13993" spans="1:21" x14ac:dyDescent="0.35">
      <c r="A13993" t="s">
        <v>2499</v>
      </c>
      <c r="B13993" t="s">
        <v>3239</v>
      </c>
      <c r="C13993" t="str">
        <f>SUBSTITUTE(Table1[[#This Row],[Fuel]],", ",",")</f>
        <v>fossil gas: natural gas</v>
      </c>
      <c r="D13993" t="s">
        <v>3239</v>
      </c>
      <c r="H13993" t="s">
        <v>3437</v>
      </c>
      <c r="I13993">
        <v>37.6</v>
      </c>
      <c r="J13993" t="s">
        <v>3449</v>
      </c>
      <c r="K13993">
        <v>2025</v>
      </c>
      <c r="L13993" t="s">
        <v>29</v>
      </c>
      <c r="M13993" t="s">
        <v>29</v>
      </c>
      <c r="N13993">
        <v>27.863347000000001</v>
      </c>
      <c r="O13993">
        <v>-82.517380000000003</v>
      </c>
      <c r="P13993" t="s">
        <v>3613</v>
      </c>
      <c r="Q13993" s="3">
        <f>Table1[[#This Row],[Capacity (MW)]]*0.395*8760*10^-6</f>
        <v>0.13010352</v>
      </c>
      <c r="R13993" s="3" cm="1">
        <f t="array" ref="R13993">AVERAGE(VLOOKUP(_xlfn.TEXTSPLIT(Table1[[#This Row],[Fuel (no space after comma)]], ","), FuelList_Final_EF!$A$2:$B$65, 2, FALSE))</f>
        <v>53.06</v>
      </c>
      <c r="S13993" s="3">
        <f>Table1[[#This Row],[Generation (TWh)]]*10^9*VLOOKUP(Table1[[#This Row],[Turbine/Engine Technology]],Technology_HR!$A$2:$B$11,2,FALSE)*10^-6</f>
        <v>1157921.328</v>
      </c>
      <c r="T13993" s="5">
        <f>Table1[[#This Row],[Fuel Consumption (mmBtu)]]*Table1[[#This Row],[Emission Factor (kg CO2/ mmBtu)]]*10^3</f>
        <v>61439305663.68</v>
      </c>
      <c r="U13993" s="3">
        <f>Table1[[#This Row],[Emissions (g CO2)]]/(Table1[[#This Row],[Generation (TWh)]]*10^9)</f>
        <v>472.23399999999998</v>
      </c>
    </row>
    <row r="13994" spans="1:21" x14ac:dyDescent="0.35">
      <c r="A13994" t="s">
        <v>2499</v>
      </c>
      <c r="B13994" t="s">
        <v>3239</v>
      </c>
      <c r="C13994" t="str">
        <f>SUBSTITUTE(Table1[[#This Row],[Fuel]],", ",",")</f>
        <v>fossil gas: natural gas</v>
      </c>
      <c r="D13994" t="s">
        <v>3239</v>
      </c>
      <c r="H13994" t="s">
        <v>3437</v>
      </c>
      <c r="I13994">
        <v>37.6</v>
      </c>
      <c r="J13994" t="s">
        <v>3447</v>
      </c>
      <c r="K13994">
        <v>2026</v>
      </c>
      <c r="L13994" t="s">
        <v>29</v>
      </c>
      <c r="M13994" t="s">
        <v>29</v>
      </c>
      <c r="N13994">
        <v>27.863347000000001</v>
      </c>
      <c r="O13994">
        <v>-82.517380000000003</v>
      </c>
      <c r="P13994" t="s">
        <v>3613</v>
      </c>
      <c r="Q13994" s="3">
        <f>Table1[[#This Row],[Capacity (MW)]]*0.395*8760*10^-6</f>
        <v>0.13010352</v>
      </c>
      <c r="R13994" s="3" cm="1">
        <f t="array" ref="R13994">AVERAGE(VLOOKUP(_xlfn.TEXTSPLIT(Table1[[#This Row],[Fuel (no space after comma)]], ","), FuelList_Final_EF!$A$2:$B$65, 2, FALSE))</f>
        <v>53.06</v>
      </c>
      <c r="S13994" s="3">
        <f>Table1[[#This Row],[Generation (TWh)]]*10^9*VLOOKUP(Table1[[#This Row],[Turbine/Engine Technology]],Technology_HR!$A$2:$B$11,2,FALSE)*10^-6</f>
        <v>1157921.328</v>
      </c>
      <c r="T13994" s="5">
        <f>Table1[[#This Row],[Fuel Consumption (mmBtu)]]*Table1[[#This Row],[Emission Factor (kg CO2/ mmBtu)]]*10^3</f>
        <v>61439305663.68</v>
      </c>
      <c r="U13994" s="3">
        <f>Table1[[#This Row],[Emissions (g CO2)]]/(Table1[[#This Row],[Generation (TWh)]]*10^9)</f>
        <v>472.23399999999998</v>
      </c>
    </row>
    <row r="13995" spans="1:21" x14ac:dyDescent="0.35">
      <c r="A13995" t="s">
        <v>1548</v>
      </c>
      <c r="B13995" t="s">
        <v>3243</v>
      </c>
      <c r="C13995" t="str">
        <f>SUBSTITUTE(Table1[[#This Row],[Fuel]],", ",",")</f>
        <v>fossil gas: natural gas,fossil liquids: fuel oil</v>
      </c>
      <c r="D13995" t="s">
        <v>3239</v>
      </c>
      <c r="E13995" t="s">
        <v>3275</v>
      </c>
      <c r="H13995" t="s">
        <v>3436</v>
      </c>
      <c r="I13995">
        <v>47</v>
      </c>
      <c r="J13995" t="s">
        <v>3446</v>
      </c>
      <c r="K13995">
        <v>2017</v>
      </c>
      <c r="L13995" t="s">
        <v>29</v>
      </c>
      <c r="M13995" t="s">
        <v>29</v>
      </c>
      <c r="N13995">
        <v>32.776000000000003</v>
      </c>
      <c r="O13995">
        <v>13.0983</v>
      </c>
      <c r="P13995" t="s">
        <v>3538</v>
      </c>
      <c r="Q13995" s="3">
        <f>Table1[[#This Row],[Capacity (MW)]]*0.395*8760*10^-6</f>
        <v>0.16262940000000001</v>
      </c>
      <c r="R13995" s="3" cm="1">
        <f t="array" ref="R13995">AVERAGE(VLOOKUP(_xlfn.TEXTSPLIT(Table1[[#This Row],[Fuel (no space after comma)]], ","), FuelList_Final_EF!$A$2:$B$65, 2, FALSE))</f>
        <v>65.583341148886291</v>
      </c>
      <c r="S13995" s="3">
        <f>Table1[[#This Row],[Generation (TWh)]]*10^9*VLOOKUP(Table1[[#This Row],[Turbine/Engine Technology]],Technology_HR!$A$2:$B$11,2,FALSE)*10^-6</f>
        <v>1790549.6939999999</v>
      </c>
      <c r="T13995" s="5">
        <f>Table1[[#This Row],[Fuel Consumption (mmBtu)]]*Table1[[#This Row],[Emission Factor (kg CO2/ mmBtu)]]*10^3</f>
        <v>117430231425.63596</v>
      </c>
      <c r="U13995" s="3">
        <f>Table1[[#This Row],[Emissions (g CO2)]]/(Table1[[#This Row],[Generation (TWh)]]*10^9)</f>
        <v>722.07258604923811</v>
      </c>
    </row>
    <row r="13996" spans="1:21" x14ac:dyDescent="0.35">
      <c r="A13996" t="s">
        <v>1548</v>
      </c>
      <c r="B13996" t="s">
        <v>3243</v>
      </c>
      <c r="C13996" t="str">
        <f>SUBSTITUTE(Table1[[#This Row],[Fuel]],", ",",")</f>
        <v>fossil gas: natural gas,fossil liquids: fuel oil</v>
      </c>
      <c r="D13996" t="s">
        <v>3239</v>
      </c>
      <c r="E13996" t="s">
        <v>3275</v>
      </c>
      <c r="H13996" t="s">
        <v>3436</v>
      </c>
      <c r="I13996">
        <v>47</v>
      </c>
      <c r="J13996" t="s">
        <v>3446</v>
      </c>
      <c r="K13996">
        <v>2017</v>
      </c>
      <c r="L13996" t="s">
        <v>29</v>
      </c>
      <c r="M13996" t="s">
        <v>29</v>
      </c>
      <c r="N13996">
        <v>32.776000000000003</v>
      </c>
      <c r="O13996">
        <v>13.0983</v>
      </c>
      <c r="P13996" t="s">
        <v>3538</v>
      </c>
      <c r="Q13996" s="3">
        <f>Table1[[#This Row],[Capacity (MW)]]*0.395*8760*10^-6</f>
        <v>0.16262940000000001</v>
      </c>
      <c r="R13996" s="3" cm="1">
        <f t="array" ref="R13996">AVERAGE(VLOOKUP(_xlfn.TEXTSPLIT(Table1[[#This Row],[Fuel (no space after comma)]], ","), FuelList_Final_EF!$A$2:$B$65, 2, FALSE))</f>
        <v>65.583341148886291</v>
      </c>
      <c r="S13996" s="3">
        <f>Table1[[#This Row],[Generation (TWh)]]*10^9*VLOOKUP(Table1[[#This Row],[Turbine/Engine Technology]],Technology_HR!$A$2:$B$11,2,FALSE)*10^-6</f>
        <v>1790549.6939999999</v>
      </c>
      <c r="T13996" s="5">
        <f>Table1[[#This Row],[Fuel Consumption (mmBtu)]]*Table1[[#This Row],[Emission Factor (kg CO2/ mmBtu)]]*10^3</f>
        <v>117430231425.63596</v>
      </c>
      <c r="U13996" s="3">
        <f>Table1[[#This Row],[Emissions (g CO2)]]/(Table1[[#This Row],[Generation (TWh)]]*10^9)</f>
        <v>722.07258604923811</v>
      </c>
    </row>
    <row r="13997" spans="1:21" x14ac:dyDescent="0.35">
      <c r="A13997" t="s">
        <v>220</v>
      </c>
      <c r="B13997" t="s">
        <v>3241</v>
      </c>
      <c r="C13997" t="str">
        <f>SUBSTITUTE(Table1[[#This Row],[Fuel]],", ",",")</f>
        <v>fossil liquids: heavy fuel oil</v>
      </c>
      <c r="D13997" t="s">
        <v>3241</v>
      </c>
      <c r="H13997" t="s">
        <v>3437</v>
      </c>
      <c r="I13997">
        <v>5.7630000000000008</v>
      </c>
      <c r="J13997" t="s">
        <v>3446</v>
      </c>
      <c r="K13997">
        <v>2016</v>
      </c>
      <c r="L13997" t="s">
        <v>29</v>
      </c>
      <c r="M13997" t="s">
        <v>29</v>
      </c>
      <c r="N13997">
        <v>23.596184000000001</v>
      </c>
      <c r="O13997">
        <v>90.515034</v>
      </c>
      <c r="P13997" t="s">
        <v>3465</v>
      </c>
      <c r="Q13997" s="3">
        <f>Table1[[#This Row],[Capacity (MW)]]*0.395*8760*10^-6</f>
        <v>1.9941132600000005E-2</v>
      </c>
      <c r="R13997" s="3" cm="1">
        <f t="array" ref="R13997">AVERAGE(VLOOKUP(_xlfn.TEXTSPLIT(Table1[[#This Row],[Fuel (no space after comma)]], ","), FuelList_Final_EF!$A$2:$B$65, 2, FALSE))</f>
        <v>81.602530311017389</v>
      </c>
      <c r="S13997" s="3">
        <f>Table1[[#This Row],[Generation (TWh)]]*10^9*VLOOKUP(Table1[[#This Row],[Turbine/Engine Technology]],Technology_HR!$A$2:$B$11,2,FALSE)*10^-6</f>
        <v>177476.08014000006</v>
      </c>
      <c r="T13997" s="5">
        <f>Table1[[#This Row],[Fuel Consumption (mmBtu)]]*Table1[[#This Row],[Emission Factor (kg CO2/ mmBtu)]]*10^3</f>
        <v>14482497209.104906</v>
      </c>
      <c r="U13997" s="3">
        <f>Table1[[#This Row],[Emissions (g CO2)]]/(Table1[[#This Row],[Generation (TWh)]]*10^9)</f>
        <v>726.26251976805486</v>
      </c>
    </row>
    <row r="13998" spans="1:21" x14ac:dyDescent="0.35">
      <c r="A13998" t="s">
        <v>220</v>
      </c>
      <c r="B13998" t="s">
        <v>3241</v>
      </c>
      <c r="C13998" t="str">
        <f>SUBSTITUTE(Table1[[#This Row],[Fuel]],", ",",")</f>
        <v>fossil liquids: heavy fuel oil</v>
      </c>
      <c r="D13998" t="s">
        <v>3241</v>
      </c>
      <c r="H13998" t="s">
        <v>3437</v>
      </c>
      <c r="I13998">
        <v>5.5369999999999999</v>
      </c>
      <c r="J13998" t="s">
        <v>3446</v>
      </c>
      <c r="K13998">
        <v>2016</v>
      </c>
      <c r="L13998" t="s">
        <v>29</v>
      </c>
      <c r="M13998" t="s">
        <v>29</v>
      </c>
      <c r="N13998">
        <v>23.596184000000001</v>
      </c>
      <c r="O13998">
        <v>90.515034</v>
      </c>
      <c r="P13998" t="s">
        <v>3465</v>
      </c>
      <c r="Q13998" s="3">
        <f>Table1[[#This Row],[Capacity (MW)]]*0.395*8760*10^-6</f>
        <v>1.9159127399999996E-2</v>
      </c>
      <c r="R13998" s="3" cm="1">
        <f t="array" ref="R13998">AVERAGE(VLOOKUP(_xlfn.TEXTSPLIT(Table1[[#This Row],[Fuel (no space after comma)]], ","), FuelList_Final_EF!$A$2:$B$65, 2, FALSE))</f>
        <v>81.602530311017389</v>
      </c>
      <c r="S13998" s="3">
        <f>Table1[[#This Row],[Generation (TWh)]]*10^9*VLOOKUP(Table1[[#This Row],[Turbine/Engine Technology]],Technology_HR!$A$2:$B$11,2,FALSE)*10^-6</f>
        <v>170516.23385999992</v>
      </c>
      <c r="T13998" s="5">
        <f>Table1[[#This Row],[Fuel Consumption (mmBtu)]]*Table1[[#This Row],[Emission Factor (kg CO2/ mmBtu)]]*10^3</f>
        <v>13914556142.081173</v>
      </c>
      <c r="U13998" s="3">
        <f>Table1[[#This Row],[Emissions (g CO2)]]/(Table1[[#This Row],[Generation (TWh)]]*10^9)</f>
        <v>726.26251976805463</v>
      </c>
    </row>
    <row r="13999" spans="1:21" x14ac:dyDescent="0.35">
      <c r="A13999" t="s">
        <v>2048</v>
      </c>
      <c r="B13999" t="s">
        <v>3275</v>
      </c>
      <c r="C13999" t="str">
        <f>SUBSTITUTE(Table1[[#This Row],[Fuel]],", ",",")</f>
        <v>fossil liquids: fuel oil</v>
      </c>
      <c r="D13999" t="s">
        <v>3275</v>
      </c>
      <c r="H13999" t="s">
        <v>3436</v>
      </c>
      <c r="I13999">
        <v>17</v>
      </c>
      <c r="J13999" t="s">
        <v>3446</v>
      </c>
      <c r="K13999">
        <v>2004</v>
      </c>
      <c r="L13999" t="s">
        <v>29</v>
      </c>
      <c r="M13999" t="s">
        <v>29</v>
      </c>
      <c r="N13999">
        <v>28.47099</v>
      </c>
      <c r="O13999">
        <v>36.516399</v>
      </c>
      <c r="P13999" t="s">
        <v>3580</v>
      </c>
      <c r="Q13999" s="3">
        <f>Table1[[#This Row],[Capacity (MW)]]*0.395*8760*10^-6</f>
        <v>5.8823399999999998E-2</v>
      </c>
      <c r="R13999" s="3" cm="1">
        <f t="array" ref="R13999">AVERAGE(VLOOKUP(_xlfn.TEXTSPLIT(Table1[[#This Row],[Fuel (no space after comma)]], ","), FuelList_Final_EF!$A$2:$B$65, 2, FALSE))</f>
        <v>78.106682297772565</v>
      </c>
      <c r="S13999" s="3">
        <f>Table1[[#This Row],[Generation (TWh)]]*10^9*VLOOKUP(Table1[[#This Row],[Turbine/Engine Technology]],Technology_HR!$A$2:$B$11,2,FALSE)*10^-6</f>
        <v>647645.63399999996</v>
      </c>
      <c r="T13999" s="5">
        <f>Table1[[#This Row],[Fuel Consumption (mmBtu)]]*Table1[[#This Row],[Emission Factor (kg CO2/ mmBtu)]]*10^3</f>
        <v>50585451776.377487</v>
      </c>
      <c r="U13999" s="3">
        <f>Table1[[#This Row],[Emissions (g CO2)]]/(Table1[[#This Row],[Generation (TWh)]]*10^9)</f>
        <v>859.95457209847586</v>
      </c>
    </row>
    <row r="14000" spans="1:21" x14ac:dyDescent="0.35">
      <c r="A14000" t="s">
        <v>2048</v>
      </c>
      <c r="B14000" t="s">
        <v>3275</v>
      </c>
      <c r="C14000" t="str">
        <f>SUBSTITUTE(Table1[[#This Row],[Fuel]],", ",",")</f>
        <v>fossil liquids: fuel oil</v>
      </c>
      <c r="D14000" t="s">
        <v>3275</v>
      </c>
      <c r="H14000" t="s">
        <v>3436</v>
      </c>
      <c r="I14000">
        <v>17</v>
      </c>
      <c r="J14000" t="s">
        <v>3446</v>
      </c>
      <c r="K14000">
        <v>2004</v>
      </c>
      <c r="L14000" t="s">
        <v>29</v>
      </c>
      <c r="M14000" t="s">
        <v>29</v>
      </c>
      <c r="N14000">
        <v>28.47099</v>
      </c>
      <c r="O14000">
        <v>36.516399</v>
      </c>
      <c r="P14000" t="s">
        <v>3580</v>
      </c>
      <c r="Q14000" s="3">
        <f>Table1[[#This Row],[Capacity (MW)]]*0.395*8760*10^-6</f>
        <v>5.8823399999999998E-2</v>
      </c>
      <c r="R14000" s="3" cm="1">
        <f t="array" ref="R14000">AVERAGE(VLOOKUP(_xlfn.TEXTSPLIT(Table1[[#This Row],[Fuel (no space after comma)]], ","), FuelList_Final_EF!$A$2:$B$65, 2, FALSE))</f>
        <v>78.106682297772565</v>
      </c>
      <c r="S14000" s="3">
        <f>Table1[[#This Row],[Generation (TWh)]]*10^9*VLOOKUP(Table1[[#This Row],[Turbine/Engine Technology]],Technology_HR!$A$2:$B$11,2,FALSE)*10^-6</f>
        <v>647645.63399999996</v>
      </c>
      <c r="T14000" s="5">
        <f>Table1[[#This Row],[Fuel Consumption (mmBtu)]]*Table1[[#This Row],[Emission Factor (kg CO2/ mmBtu)]]*10^3</f>
        <v>50585451776.377487</v>
      </c>
      <c r="U14000" s="3">
        <f>Table1[[#This Row],[Emissions (g CO2)]]/(Table1[[#This Row],[Generation (TWh)]]*10^9)</f>
        <v>859.95457209847586</v>
      </c>
    </row>
    <row r="14001" spans="1:21" x14ac:dyDescent="0.35">
      <c r="A14001" t="s">
        <v>2048</v>
      </c>
      <c r="B14001" t="s">
        <v>3275</v>
      </c>
      <c r="C14001" t="str">
        <f>SUBSTITUTE(Table1[[#This Row],[Fuel]],", ",",")</f>
        <v>fossil liquids: fuel oil</v>
      </c>
      <c r="D14001" t="s">
        <v>3275</v>
      </c>
      <c r="H14001" t="s">
        <v>3436</v>
      </c>
      <c r="I14001">
        <v>17</v>
      </c>
      <c r="J14001" t="s">
        <v>3446</v>
      </c>
      <c r="K14001">
        <v>2004</v>
      </c>
      <c r="L14001" t="s">
        <v>29</v>
      </c>
      <c r="M14001" t="s">
        <v>29</v>
      </c>
      <c r="N14001">
        <v>28.47099</v>
      </c>
      <c r="O14001">
        <v>36.516399</v>
      </c>
      <c r="P14001" t="s">
        <v>3580</v>
      </c>
      <c r="Q14001" s="3">
        <f>Table1[[#This Row],[Capacity (MW)]]*0.395*8760*10^-6</f>
        <v>5.8823399999999998E-2</v>
      </c>
      <c r="R14001" s="3" cm="1">
        <f t="array" ref="R14001">AVERAGE(VLOOKUP(_xlfn.TEXTSPLIT(Table1[[#This Row],[Fuel (no space after comma)]], ","), FuelList_Final_EF!$A$2:$B$65, 2, FALSE))</f>
        <v>78.106682297772565</v>
      </c>
      <c r="S14001" s="3">
        <f>Table1[[#This Row],[Generation (TWh)]]*10^9*VLOOKUP(Table1[[#This Row],[Turbine/Engine Technology]],Technology_HR!$A$2:$B$11,2,FALSE)*10^-6</f>
        <v>647645.63399999996</v>
      </c>
      <c r="T14001" s="5">
        <f>Table1[[#This Row],[Fuel Consumption (mmBtu)]]*Table1[[#This Row],[Emission Factor (kg CO2/ mmBtu)]]*10^3</f>
        <v>50585451776.377487</v>
      </c>
      <c r="U14001" s="3">
        <f>Table1[[#This Row],[Emissions (g CO2)]]/(Table1[[#This Row],[Generation (TWh)]]*10^9)</f>
        <v>859.95457209847586</v>
      </c>
    </row>
    <row r="14002" spans="1:21" x14ac:dyDescent="0.35">
      <c r="A14002" t="s">
        <v>2048</v>
      </c>
      <c r="B14002" t="s">
        <v>3275</v>
      </c>
      <c r="C14002" t="str">
        <f>SUBSTITUTE(Table1[[#This Row],[Fuel]],", ",",")</f>
        <v>fossil liquids: fuel oil</v>
      </c>
      <c r="D14002" t="s">
        <v>3275</v>
      </c>
      <c r="H14002" t="s">
        <v>3436</v>
      </c>
      <c r="I14002">
        <v>17</v>
      </c>
      <c r="J14002" t="s">
        <v>3446</v>
      </c>
      <c r="K14002">
        <v>2004</v>
      </c>
      <c r="L14002" t="s">
        <v>29</v>
      </c>
      <c r="M14002" t="s">
        <v>29</v>
      </c>
      <c r="N14002">
        <v>28.47099</v>
      </c>
      <c r="O14002">
        <v>36.516399</v>
      </c>
      <c r="P14002" t="s">
        <v>3580</v>
      </c>
      <c r="Q14002" s="3">
        <f>Table1[[#This Row],[Capacity (MW)]]*0.395*8760*10^-6</f>
        <v>5.8823399999999998E-2</v>
      </c>
      <c r="R14002" s="3" cm="1">
        <f t="array" ref="R14002">AVERAGE(VLOOKUP(_xlfn.TEXTSPLIT(Table1[[#This Row],[Fuel (no space after comma)]], ","), FuelList_Final_EF!$A$2:$B$65, 2, FALSE))</f>
        <v>78.106682297772565</v>
      </c>
      <c r="S14002" s="3">
        <f>Table1[[#This Row],[Generation (TWh)]]*10^9*VLOOKUP(Table1[[#This Row],[Turbine/Engine Technology]],Technology_HR!$A$2:$B$11,2,FALSE)*10^-6</f>
        <v>647645.63399999996</v>
      </c>
      <c r="T14002" s="5">
        <f>Table1[[#This Row],[Fuel Consumption (mmBtu)]]*Table1[[#This Row],[Emission Factor (kg CO2/ mmBtu)]]*10^3</f>
        <v>50585451776.377487</v>
      </c>
      <c r="U14002" s="3">
        <f>Table1[[#This Row],[Emissions (g CO2)]]/(Table1[[#This Row],[Generation (TWh)]]*10^9)</f>
        <v>859.95457209847586</v>
      </c>
    </row>
    <row r="14003" spans="1:21" x14ac:dyDescent="0.35">
      <c r="A14003" t="s">
        <v>2048</v>
      </c>
      <c r="B14003" t="s">
        <v>3275</v>
      </c>
      <c r="C14003" t="str">
        <f>SUBSTITUTE(Table1[[#This Row],[Fuel]],", ",",")</f>
        <v>fossil liquids: fuel oil</v>
      </c>
      <c r="D14003" t="s">
        <v>3275</v>
      </c>
      <c r="H14003" t="s">
        <v>3436</v>
      </c>
      <c r="I14003">
        <v>27</v>
      </c>
      <c r="J14003" t="s">
        <v>3446</v>
      </c>
      <c r="K14003">
        <v>2004</v>
      </c>
      <c r="L14003" t="s">
        <v>29</v>
      </c>
      <c r="M14003" t="s">
        <v>29</v>
      </c>
      <c r="N14003">
        <v>28.47099</v>
      </c>
      <c r="O14003">
        <v>36.516399</v>
      </c>
      <c r="P14003" t="s">
        <v>3580</v>
      </c>
      <c r="Q14003" s="3">
        <f>Table1[[#This Row],[Capacity (MW)]]*0.395*8760*10^-6</f>
        <v>9.3425400000000006E-2</v>
      </c>
      <c r="R14003" s="3" cm="1">
        <f t="array" ref="R14003">AVERAGE(VLOOKUP(_xlfn.TEXTSPLIT(Table1[[#This Row],[Fuel (no space after comma)]], ","), FuelList_Final_EF!$A$2:$B$65, 2, FALSE))</f>
        <v>78.106682297772565</v>
      </c>
      <c r="S14003" s="3">
        <f>Table1[[#This Row],[Generation (TWh)]]*10^9*VLOOKUP(Table1[[#This Row],[Turbine/Engine Technology]],Technology_HR!$A$2:$B$11,2,FALSE)*10^-6</f>
        <v>1028613.654</v>
      </c>
      <c r="T14003" s="5">
        <f>Table1[[#This Row],[Fuel Consumption (mmBtu)]]*Table1[[#This Row],[Emission Factor (kg CO2/ mmBtu)]]*10^3</f>
        <v>80341599880.128952</v>
      </c>
      <c r="U14003" s="3">
        <f>Table1[[#This Row],[Emissions (g CO2)]]/(Table1[[#This Row],[Generation (TWh)]]*10^9)</f>
        <v>859.95457209847586</v>
      </c>
    </row>
    <row r="14004" spans="1:21" x14ac:dyDescent="0.35">
      <c r="A14004" t="s">
        <v>2048</v>
      </c>
      <c r="B14004" t="s">
        <v>3275</v>
      </c>
      <c r="C14004" t="str">
        <f>SUBSTITUTE(Table1[[#This Row],[Fuel]],", ",",")</f>
        <v>fossil liquids: fuel oil</v>
      </c>
      <c r="D14004" t="s">
        <v>3275</v>
      </c>
      <c r="H14004" t="s">
        <v>3436</v>
      </c>
      <c r="I14004">
        <v>27</v>
      </c>
      <c r="J14004" t="s">
        <v>3446</v>
      </c>
      <c r="K14004">
        <v>2004</v>
      </c>
      <c r="L14004" t="s">
        <v>29</v>
      </c>
      <c r="M14004" t="s">
        <v>29</v>
      </c>
      <c r="N14004">
        <v>28.47099</v>
      </c>
      <c r="O14004">
        <v>36.516399</v>
      </c>
      <c r="P14004" t="s">
        <v>3580</v>
      </c>
      <c r="Q14004" s="3">
        <f>Table1[[#This Row],[Capacity (MW)]]*0.395*8760*10^-6</f>
        <v>9.3425400000000006E-2</v>
      </c>
      <c r="R14004" s="3" cm="1">
        <f t="array" ref="R14004">AVERAGE(VLOOKUP(_xlfn.TEXTSPLIT(Table1[[#This Row],[Fuel (no space after comma)]], ","), FuelList_Final_EF!$A$2:$B$65, 2, FALSE))</f>
        <v>78.106682297772565</v>
      </c>
      <c r="S14004" s="3">
        <f>Table1[[#This Row],[Generation (TWh)]]*10^9*VLOOKUP(Table1[[#This Row],[Turbine/Engine Technology]],Technology_HR!$A$2:$B$11,2,FALSE)*10^-6</f>
        <v>1028613.654</v>
      </c>
      <c r="T14004" s="5">
        <f>Table1[[#This Row],[Fuel Consumption (mmBtu)]]*Table1[[#This Row],[Emission Factor (kg CO2/ mmBtu)]]*10^3</f>
        <v>80341599880.128952</v>
      </c>
      <c r="U14004" s="3">
        <f>Table1[[#This Row],[Emissions (g CO2)]]/(Table1[[#This Row],[Generation (TWh)]]*10^9)</f>
        <v>859.95457209847586</v>
      </c>
    </row>
    <row r="14005" spans="1:21" x14ac:dyDescent="0.35">
      <c r="A14005" t="s">
        <v>2048</v>
      </c>
      <c r="B14005" t="s">
        <v>3275</v>
      </c>
      <c r="C14005" t="str">
        <f>SUBSTITUTE(Table1[[#This Row],[Fuel]],", ",",")</f>
        <v>fossil liquids: fuel oil</v>
      </c>
      <c r="D14005" t="s">
        <v>3275</v>
      </c>
      <c r="H14005" t="s">
        <v>3436</v>
      </c>
      <c r="I14005">
        <v>31</v>
      </c>
      <c r="J14005" t="s">
        <v>3446</v>
      </c>
      <c r="K14005">
        <v>2004</v>
      </c>
      <c r="L14005" t="s">
        <v>29</v>
      </c>
      <c r="M14005" t="s">
        <v>29</v>
      </c>
      <c r="N14005">
        <v>28.47099</v>
      </c>
      <c r="O14005">
        <v>36.516399</v>
      </c>
      <c r="P14005" t="s">
        <v>3580</v>
      </c>
      <c r="Q14005" s="3">
        <f>Table1[[#This Row],[Capacity (MW)]]*0.395*8760*10^-6</f>
        <v>0.10726620000000001</v>
      </c>
      <c r="R14005" s="3" cm="1">
        <f t="array" ref="R14005">AVERAGE(VLOOKUP(_xlfn.TEXTSPLIT(Table1[[#This Row],[Fuel (no space after comma)]], ","), FuelList_Final_EF!$A$2:$B$65, 2, FALSE))</f>
        <v>78.106682297772565</v>
      </c>
      <c r="S14005" s="3">
        <f>Table1[[#This Row],[Generation (TWh)]]*10^9*VLOOKUP(Table1[[#This Row],[Turbine/Engine Technology]],Technology_HR!$A$2:$B$11,2,FALSE)*10^-6</f>
        <v>1181000.862</v>
      </c>
      <c r="T14005" s="5">
        <f>Table1[[#This Row],[Fuel Consumption (mmBtu)]]*Table1[[#This Row],[Emission Factor (kg CO2/ mmBtu)]]*10^3</f>
        <v>92244059121.629532</v>
      </c>
      <c r="U14005" s="3">
        <f>Table1[[#This Row],[Emissions (g CO2)]]/(Table1[[#This Row],[Generation (TWh)]]*10^9)</f>
        <v>859.95457209847586</v>
      </c>
    </row>
    <row r="14006" spans="1:21" x14ac:dyDescent="0.35">
      <c r="A14006" t="s">
        <v>3230</v>
      </c>
      <c r="B14006" t="s">
        <v>3258</v>
      </c>
      <c r="C14006" t="str">
        <f>SUBSTITUTE(Table1[[#This Row],[Fuel]],", ",",")</f>
        <v>fossil liquids: diesel</v>
      </c>
      <c r="D14006" t="s">
        <v>3258</v>
      </c>
      <c r="H14006" t="s">
        <v>3437</v>
      </c>
      <c r="I14006">
        <v>49</v>
      </c>
      <c r="J14006" t="s">
        <v>3446</v>
      </c>
      <c r="K14006" t="s">
        <v>29</v>
      </c>
      <c r="L14006" t="s">
        <v>29</v>
      </c>
      <c r="M14006" t="s">
        <v>29</v>
      </c>
      <c r="N14006">
        <v>27.535215999999998</v>
      </c>
      <c r="O14006">
        <v>35.539504999999998</v>
      </c>
      <c r="P14006" t="s">
        <v>3580</v>
      </c>
      <c r="Q14006" s="3">
        <f>Table1[[#This Row],[Capacity (MW)]]*0.395*8760*10^-6</f>
        <v>0.1695498</v>
      </c>
      <c r="R14006" s="3" cm="1">
        <f t="array" ref="R14006">AVERAGE(VLOOKUP(_xlfn.TEXTSPLIT(Table1[[#This Row],[Fuel (no space after comma)]], ","), FuelList_Final_EF!$A$2:$B$65, 2, FALSE))</f>
        <v>78.106682297772565</v>
      </c>
      <c r="S14006" s="3">
        <f>Table1[[#This Row],[Generation (TWh)]]*10^9*VLOOKUP(Table1[[#This Row],[Turbine/Engine Technology]],Technology_HR!$A$2:$B$11,2,FALSE)*10^-6</f>
        <v>1508993.22</v>
      </c>
      <c r="T14006" s="5">
        <f>Table1[[#This Row],[Fuel Consumption (mmBtu)]]*Table1[[#This Row],[Emission Factor (kg CO2/ mmBtu)]]*10^3</f>
        <v>117862454024.03282</v>
      </c>
      <c r="U14006" s="3">
        <f>Table1[[#This Row],[Emissions (g CO2)]]/(Table1[[#This Row],[Generation (TWh)]]*10^9)</f>
        <v>695.14947245017584</v>
      </c>
    </row>
    <row r="14007" spans="1:21" x14ac:dyDescent="0.35">
      <c r="A14007" t="s">
        <v>2048</v>
      </c>
      <c r="B14007" t="s">
        <v>3239</v>
      </c>
      <c r="C14007" t="str">
        <f>SUBSTITUTE(Table1[[#This Row],[Fuel]],", ",",")</f>
        <v>fossil gas: natural gas</v>
      </c>
      <c r="D14007" t="s">
        <v>3239</v>
      </c>
      <c r="H14007" t="s">
        <v>3436</v>
      </c>
      <c r="I14007">
        <v>20</v>
      </c>
      <c r="J14007" t="s">
        <v>3446</v>
      </c>
      <c r="K14007">
        <v>2016</v>
      </c>
      <c r="L14007" t="s">
        <v>29</v>
      </c>
      <c r="M14007" t="s">
        <v>29</v>
      </c>
      <c r="N14007">
        <v>28.470690999999999</v>
      </c>
      <c r="O14007">
        <v>36.519112999999997</v>
      </c>
      <c r="P14007" t="s">
        <v>3580</v>
      </c>
      <c r="Q14007" s="3">
        <f>Table1[[#This Row],[Capacity (MW)]]*0.395*8760*10^-6</f>
        <v>6.9204000000000002E-2</v>
      </c>
      <c r="R14007" s="3" cm="1">
        <f t="array" ref="R14007">AVERAGE(VLOOKUP(_xlfn.TEXTSPLIT(Table1[[#This Row],[Fuel (no space after comma)]], ","), FuelList_Final_EF!$A$2:$B$65, 2, FALSE))</f>
        <v>53.06</v>
      </c>
      <c r="S14007" s="3">
        <f>Table1[[#This Row],[Generation (TWh)]]*10^9*VLOOKUP(Table1[[#This Row],[Turbine/Engine Technology]],Technology_HR!$A$2:$B$11,2,FALSE)*10^-6</f>
        <v>761936.03999999992</v>
      </c>
      <c r="T14007" s="5">
        <f>Table1[[#This Row],[Fuel Consumption (mmBtu)]]*Table1[[#This Row],[Emission Factor (kg CO2/ mmBtu)]]*10^3</f>
        <v>40428326282.399994</v>
      </c>
      <c r="U14007" s="3">
        <f>Table1[[#This Row],[Emissions (g CO2)]]/(Table1[[#This Row],[Generation (TWh)]]*10^9)</f>
        <v>584.1905999999999</v>
      </c>
    </row>
    <row r="14008" spans="1:21" x14ac:dyDescent="0.35">
      <c r="A14008" t="s">
        <v>2048</v>
      </c>
      <c r="B14008" t="s">
        <v>3239</v>
      </c>
      <c r="C14008" t="str">
        <f>SUBSTITUTE(Table1[[#This Row],[Fuel]],", ",",")</f>
        <v>fossil gas: natural gas</v>
      </c>
      <c r="D14008" t="s">
        <v>3239</v>
      </c>
      <c r="H14008" t="s">
        <v>3436</v>
      </c>
      <c r="I14008">
        <v>20</v>
      </c>
      <c r="J14008" t="s">
        <v>3446</v>
      </c>
      <c r="K14008">
        <v>2016</v>
      </c>
      <c r="L14008" t="s">
        <v>29</v>
      </c>
      <c r="M14008" t="s">
        <v>29</v>
      </c>
      <c r="N14008">
        <v>28.470690999999999</v>
      </c>
      <c r="O14008">
        <v>36.519112999999997</v>
      </c>
      <c r="P14008" t="s">
        <v>3580</v>
      </c>
      <c r="Q14008" s="3">
        <f>Table1[[#This Row],[Capacity (MW)]]*0.395*8760*10^-6</f>
        <v>6.9204000000000002E-2</v>
      </c>
      <c r="R14008" s="3" cm="1">
        <f t="array" ref="R14008">AVERAGE(VLOOKUP(_xlfn.TEXTSPLIT(Table1[[#This Row],[Fuel (no space after comma)]], ","), FuelList_Final_EF!$A$2:$B$65, 2, FALSE))</f>
        <v>53.06</v>
      </c>
      <c r="S14008" s="3">
        <f>Table1[[#This Row],[Generation (TWh)]]*10^9*VLOOKUP(Table1[[#This Row],[Turbine/Engine Technology]],Technology_HR!$A$2:$B$11,2,FALSE)*10^-6</f>
        <v>761936.03999999992</v>
      </c>
      <c r="T14008" s="5">
        <f>Table1[[#This Row],[Fuel Consumption (mmBtu)]]*Table1[[#This Row],[Emission Factor (kg CO2/ mmBtu)]]*10^3</f>
        <v>40428326282.399994</v>
      </c>
      <c r="U14008" s="3">
        <f>Table1[[#This Row],[Emissions (g CO2)]]/(Table1[[#This Row],[Generation (TWh)]]*10^9)</f>
        <v>584.1905999999999</v>
      </c>
    </row>
    <row r="14009" spans="1:21" x14ac:dyDescent="0.35">
      <c r="A14009" t="s">
        <v>1335</v>
      </c>
      <c r="B14009" t="s">
        <v>3243</v>
      </c>
      <c r="C14009" t="str">
        <f>SUBSTITUTE(Table1[[#This Row],[Fuel]],", ",",")</f>
        <v>fossil gas: natural gas,fossil liquids: fuel oil</v>
      </c>
      <c r="D14009" t="s">
        <v>3239</v>
      </c>
      <c r="E14009" t="s">
        <v>3275</v>
      </c>
      <c r="H14009" t="s">
        <v>3436</v>
      </c>
      <c r="I14009">
        <v>25</v>
      </c>
      <c r="J14009" t="s">
        <v>3446</v>
      </c>
      <c r="K14009">
        <v>2012</v>
      </c>
      <c r="L14009" t="s">
        <v>29</v>
      </c>
      <c r="M14009" t="s">
        <v>29</v>
      </c>
      <c r="N14009">
        <v>33.511353999999997</v>
      </c>
      <c r="O14009">
        <v>44.234037999999998</v>
      </c>
      <c r="P14009" t="s">
        <v>3523</v>
      </c>
      <c r="Q14009" s="3">
        <f>Table1[[#This Row],[Capacity (MW)]]*0.395*8760*10^-6</f>
        <v>8.6504999999999999E-2</v>
      </c>
      <c r="R14009" s="3" cm="1">
        <f t="array" ref="R14009">AVERAGE(VLOOKUP(_xlfn.TEXTSPLIT(Table1[[#This Row],[Fuel (no space after comma)]], ","), FuelList_Final_EF!$A$2:$B$65, 2, FALSE))</f>
        <v>65.583341148886291</v>
      </c>
      <c r="S14009" s="3">
        <f>Table1[[#This Row],[Generation (TWh)]]*10^9*VLOOKUP(Table1[[#This Row],[Turbine/Engine Technology]],Technology_HR!$A$2:$B$11,2,FALSE)*10^-6</f>
        <v>952420.04999999993</v>
      </c>
      <c r="T14009" s="5">
        <f>Table1[[#This Row],[Fuel Consumption (mmBtu)]]*Table1[[#This Row],[Emission Factor (kg CO2/ mmBtu)]]*10^3</f>
        <v>62462889056.189339</v>
      </c>
      <c r="U14009" s="3">
        <f>Table1[[#This Row],[Emissions (g CO2)]]/(Table1[[#This Row],[Generation (TWh)]]*10^9)</f>
        <v>722.07258604923811</v>
      </c>
    </row>
    <row r="14010" spans="1:21" x14ac:dyDescent="0.35">
      <c r="A14010" t="s">
        <v>1335</v>
      </c>
      <c r="B14010" t="s">
        <v>3243</v>
      </c>
      <c r="C14010" t="str">
        <f>SUBSTITUTE(Table1[[#This Row],[Fuel]],", ",",")</f>
        <v>fossil gas: natural gas,fossil liquids: fuel oil</v>
      </c>
      <c r="D14010" t="s">
        <v>3239</v>
      </c>
      <c r="E14010" t="s">
        <v>3275</v>
      </c>
      <c r="H14010" t="s">
        <v>3436</v>
      </c>
      <c r="I14010">
        <v>25</v>
      </c>
      <c r="J14010" t="s">
        <v>3446</v>
      </c>
      <c r="K14010">
        <v>2012</v>
      </c>
      <c r="L14010" t="s">
        <v>29</v>
      </c>
      <c r="M14010" t="s">
        <v>29</v>
      </c>
      <c r="N14010">
        <v>33.511353999999997</v>
      </c>
      <c r="O14010">
        <v>44.234037999999998</v>
      </c>
      <c r="P14010" t="s">
        <v>3523</v>
      </c>
      <c r="Q14010" s="3">
        <f>Table1[[#This Row],[Capacity (MW)]]*0.395*8760*10^-6</f>
        <v>8.6504999999999999E-2</v>
      </c>
      <c r="R14010" s="3" cm="1">
        <f t="array" ref="R14010">AVERAGE(VLOOKUP(_xlfn.TEXTSPLIT(Table1[[#This Row],[Fuel (no space after comma)]], ","), FuelList_Final_EF!$A$2:$B$65, 2, FALSE))</f>
        <v>65.583341148886291</v>
      </c>
      <c r="S14010" s="3">
        <f>Table1[[#This Row],[Generation (TWh)]]*10^9*VLOOKUP(Table1[[#This Row],[Turbine/Engine Technology]],Technology_HR!$A$2:$B$11,2,FALSE)*10^-6</f>
        <v>952420.04999999993</v>
      </c>
      <c r="T14010" s="5">
        <f>Table1[[#This Row],[Fuel Consumption (mmBtu)]]*Table1[[#This Row],[Emission Factor (kg CO2/ mmBtu)]]*10^3</f>
        <v>62462889056.189339</v>
      </c>
      <c r="U14010" s="3">
        <f>Table1[[#This Row],[Emissions (g CO2)]]/(Table1[[#This Row],[Generation (TWh)]]*10^9)</f>
        <v>722.07258604923811</v>
      </c>
    </row>
    <row r="14011" spans="1:21" x14ac:dyDescent="0.35">
      <c r="A14011" t="s">
        <v>1335</v>
      </c>
      <c r="B14011" t="s">
        <v>3243</v>
      </c>
      <c r="C14011" t="str">
        <f>SUBSTITUTE(Table1[[#This Row],[Fuel]],", ",",")</f>
        <v>fossil gas: natural gas,fossil liquids: fuel oil</v>
      </c>
      <c r="D14011" t="s">
        <v>3239</v>
      </c>
      <c r="E14011" t="s">
        <v>3275</v>
      </c>
      <c r="H14011" t="s">
        <v>3436</v>
      </c>
      <c r="I14011">
        <v>25</v>
      </c>
      <c r="J14011" t="s">
        <v>3446</v>
      </c>
      <c r="K14011">
        <v>2012</v>
      </c>
      <c r="L14011" t="s">
        <v>29</v>
      </c>
      <c r="M14011" t="s">
        <v>29</v>
      </c>
      <c r="N14011">
        <v>33.511353999999997</v>
      </c>
      <c r="O14011">
        <v>44.234037999999998</v>
      </c>
      <c r="P14011" t="s">
        <v>3523</v>
      </c>
      <c r="Q14011" s="3">
        <f>Table1[[#This Row],[Capacity (MW)]]*0.395*8760*10^-6</f>
        <v>8.6504999999999999E-2</v>
      </c>
      <c r="R14011" s="3" cm="1">
        <f t="array" ref="R14011">AVERAGE(VLOOKUP(_xlfn.TEXTSPLIT(Table1[[#This Row],[Fuel (no space after comma)]], ","), FuelList_Final_EF!$A$2:$B$65, 2, FALSE))</f>
        <v>65.583341148886291</v>
      </c>
      <c r="S14011" s="3">
        <f>Table1[[#This Row],[Generation (TWh)]]*10^9*VLOOKUP(Table1[[#This Row],[Turbine/Engine Technology]],Technology_HR!$A$2:$B$11,2,FALSE)*10^-6</f>
        <v>952420.04999999993</v>
      </c>
      <c r="T14011" s="5">
        <f>Table1[[#This Row],[Fuel Consumption (mmBtu)]]*Table1[[#This Row],[Emission Factor (kg CO2/ mmBtu)]]*10^3</f>
        <v>62462889056.189339</v>
      </c>
      <c r="U14011" s="3">
        <f>Table1[[#This Row],[Emissions (g CO2)]]/(Table1[[#This Row],[Generation (TWh)]]*10^9)</f>
        <v>722.07258604923811</v>
      </c>
    </row>
    <row r="14012" spans="1:21" x14ac:dyDescent="0.35">
      <c r="A14012" t="s">
        <v>1335</v>
      </c>
      <c r="B14012" t="s">
        <v>3243</v>
      </c>
      <c r="C14012" t="str">
        <f>SUBSTITUTE(Table1[[#This Row],[Fuel]],", ",",")</f>
        <v>fossil gas: natural gas,fossil liquids: fuel oil</v>
      </c>
      <c r="D14012" t="s">
        <v>3239</v>
      </c>
      <c r="E14012" t="s">
        <v>3275</v>
      </c>
      <c r="H14012" t="s">
        <v>3436</v>
      </c>
      <c r="I14012">
        <v>25</v>
      </c>
      <c r="J14012" t="s">
        <v>3446</v>
      </c>
      <c r="K14012">
        <v>2012</v>
      </c>
      <c r="L14012" t="s">
        <v>29</v>
      </c>
      <c r="M14012" t="s">
        <v>29</v>
      </c>
      <c r="N14012">
        <v>33.511353999999997</v>
      </c>
      <c r="O14012">
        <v>44.234037999999998</v>
      </c>
      <c r="P14012" t="s">
        <v>3523</v>
      </c>
      <c r="Q14012" s="3">
        <f>Table1[[#This Row],[Capacity (MW)]]*0.395*8760*10^-6</f>
        <v>8.6504999999999999E-2</v>
      </c>
      <c r="R14012" s="3" cm="1">
        <f t="array" ref="R14012">AVERAGE(VLOOKUP(_xlfn.TEXTSPLIT(Table1[[#This Row],[Fuel (no space after comma)]], ","), FuelList_Final_EF!$A$2:$B$65, 2, FALSE))</f>
        <v>65.583341148886291</v>
      </c>
      <c r="S14012" s="3">
        <f>Table1[[#This Row],[Generation (TWh)]]*10^9*VLOOKUP(Table1[[#This Row],[Turbine/Engine Technology]],Technology_HR!$A$2:$B$11,2,FALSE)*10^-6</f>
        <v>952420.04999999993</v>
      </c>
      <c r="T14012" s="5">
        <f>Table1[[#This Row],[Fuel Consumption (mmBtu)]]*Table1[[#This Row],[Emission Factor (kg CO2/ mmBtu)]]*10^3</f>
        <v>62462889056.189339</v>
      </c>
      <c r="U14012" s="3">
        <f>Table1[[#This Row],[Emissions (g CO2)]]/(Table1[[#This Row],[Generation (TWh)]]*10^9)</f>
        <v>722.07258604923811</v>
      </c>
    </row>
    <row r="14013" spans="1:21" x14ac:dyDescent="0.35">
      <c r="A14013" t="s">
        <v>1335</v>
      </c>
      <c r="B14013" t="s">
        <v>3243</v>
      </c>
      <c r="C14013" t="str">
        <f>SUBSTITUTE(Table1[[#This Row],[Fuel]],", ",",")</f>
        <v>fossil gas: natural gas,fossil liquids: fuel oil</v>
      </c>
      <c r="D14013" t="s">
        <v>3239</v>
      </c>
      <c r="E14013" t="s">
        <v>3275</v>
      </c>
      <c r="H14013" t="s">
        <v>3436</v>
      </c>
      <c r="I14013">
        <v>25</v>
      </c>
      <c r="J14013" t="s">
        <v>3446</v>
      </c>
      <c r="K14013">
        <v>2012</v>
      </c>
      <c r="L14013" t="s">
        <v>29</v>
      </c>
      <c r="M14013" t="s">
        <v>29</v>
      </c>
      <c r="N14013">
        <v>33.511353999999997</v>
      </c>
      <c r="O14013">
        <v>44.234037999999998</v>
      </c>
      <c r="P14013" t="s">
        <v>3523</v>
      </c>
      <c r="Q14013" s="3">
        <f>Table1[[#This Row],[Capacity (MW)]]*0.395*8760*10^-6</f>
        <v>8.6504999999999999E-2</v>
      </c>
      <c r="R14013" s="3" cm="1">
        <f t="array" ref="R14013">AVERAGE(VLOOKUP(_xlfn.TEXTSPLIT(Table1[[#This Row],[Fuel (no space after comma)]], ","), FuelList_Final_EF!$A$2:$B$65, 2, FALSE))</f>
        <v>65.583341148886291</v>
      </c>
      <c r="S14013" s="3">
        <f>Table1[[#This Row],[Generation (TWh)]]*10^9*VLOOKUP(Table1[[#This Row],[Turbine/Engine Technology]],Technology_HR!$A$2:$B$11,2,FALSE)*10^-6</f>
        <v>952420.04999999993</v>
      </c>
      <c r="T14013" s="5">
        <f>Table1[[#This Row],[Fuel Consumption (mmBtu)]]*Table1[[#This Row],[Emission Factor (kg CO2/ mmBtu)]]*10^3</f>
        <v>62462889056.189339</v>
      </c>
      <c r="U14013" s="3">
        <f>Table1[[#This Row],[Emissions (g CO2)]]/(Table1[[#This Row],[Generation (TWh)]]*10^9)</f>
        <v>722.07258604923811</v>
      </c>
    </row>
    <row r="14014" spans="1:21" x14ac:dyDescent="0.35">
      <c r="A14014" t="s">
        <v>1335</v>
      </c>
      <c r="B14014" t="s">
        <v>3243</v>
      </c>
      <c r="C14014" t="str">
        <f>SUBSTITUTE(Table1[[#This Row],[Fuel]],", ",",")</f>
        <v>fossil gas: natural gas,fossil liquids: fuel oil</v>
      </c>
      <c r="D14014" t="s">
        <v>3239</v>
      </c>
      <c r="E14014" t="s">
        <v>3275</v>
      </c>
      <c r="H14014" t="s">
        <v>3436</v>
      </c>
      <c r="I14014">
        <v>25</v>
      </c>
      <c r="J14014" t="s">
        <v>3446</v>
      </c>
      <c r="K14014">
        <v>2012</v>
      </c>
      <c r="L14014" t="s">
        <v>29</v>
      </c>
      <c r="M14014" t="s">
        <v>29</v>
      </c>
      <c r="N14014">
        <v>33.511353999999997</v>
      </c>
      <c r="O14014">
        <v>44.234037999999998</v>
      </c>
      <c r="P14014" t="s">
        <v>3523</v>
      </c>
      <c r="Q14014" s="3">
        <f>Table1[[#This Row],[Capacity (MW)]]*0.395*8760*10^-6</f>
        <v>8.6504999999999999E-2</v>
      </c>
      <c r="R14014" s="3" cm="1">
        <f t="array" ref="R14014">AVERAGE(VLOOKUP(_xlfn.TEXTSPLIT(Table1[[#This Row],[Fuel (no space after comma)]], ","), FuelList_Final_EF!$A$2:$B$65, 2, FALSE))</f>
        <v>65.583341148886291</v>
      </c>
      <c r="S14014" s="3">
        <f>Table1[[#This Row],[Generation (TWh)]]*10^9*VLOOKUP(Table1[[#This Row],[Turbine/Engine Technology]],Technology_HR!$A$2:$B$11,2,FALSE)*10^-6</f>
        <v>952420.04999999993</v>
      </c>
      <c r="T14014" s="5">
        <f>Table1[[#This Row],[Fuel Consumption (mmBtu)]]*Table1[[#This Row],[Emission Factor (kg CO2/ mmBtu)]]*10^3</f>
        <v>62462889056.189339</v>
      </c>
      <c r="U14014" s="3">
        <f>Table1[[#This Row],[Emissions (g CO2)]]/(Table1[[#This Row],[Generation (TWh)]]*10^9)</f>
        <v>722.07258604923811</v>
      </c>
    </row>
    <row r="14015" spans="1:21" x14ac:dyDescent="0.35">
      <c r="A14015" t="s">
        <v>1335</v>
      </c>
      <c r="B14015" t="s">
        <v>3243</v>
      </c>
      <c r="C14015" t="str">
        <f>SUBSTITUTE(Table1[[#This Row],[Fuel]],", ",",")</f>
        <v>fossil gas: natural gas,fossil liquids: fuel oil</v>
      </c>
      <c r="D14015" t="s">
        <v>3239</v>
      </c>
      <c r="E14015" t="s">
        <v>3275</v>
      </c>
      <c r="H14015" t="s">
        <v>3436</v>
      </c>
      <c r="I14015">
        <v>25</v>
      </c>
      <c r="J14015" t="s">
        <v>3446</v>
      </c>
      <c r="K14015">
        <v>2012</v>
      </c>
      <c r="L14015" t="s">
        <v>29</v>
      </c>
      <c r="M14015" t="s">
        <v>29</v>
      </c>
      <c r="N14015">
        <v>33.511353999999997</v>
      </c>
      <c r="O14015">
        <v>44.234037999999998</v>
      </c>
      <c r="P14015" t="s">
        <v>3523</v>
      </c>
      <c r="Q14015" s="3">
        <f>Table1[[#This Row],[Capacity (MW)]]*0.395*8760*10^-6</f>
        <v>8.6504999999999999E-2</v>
      </c>
      <c r="R14015" s="3" cm="1">
        <f t="array" ref="R14015">AVERAGE(VLOOKUP(_xlfn.TEXTSPLIT(Table1[[#This Row],[Fuel (no space after comma)]], ","), FuelList_Final_EF!$A$2:$B$65, 2, FALSE))</f>
        <v>65.583341148886291</v>
      </c>
      <c r="S14015" s="3">
        <f>Table1[[#This Row],[Generation (TWh)]]*10^9*VLOOKUP(Table1[[#This Row],[Turbine/Engine Technology]],Technology_HR!$A$2:$B$11,2,FALSE)*10^-6</f>
        <v>952420.04999999993</v>
      </c>
      <c r="T14015" s="5">
        <f>Table1[[#This Row],[Fuel Consumption (mmBtu)]]*Table1[[#This Row],[Emission Factor (kg CO2/ mmBtu)]]*10^3</f>
        <v>62462889056.189339</v>
      </c>
      <c r="U14015" s="3">
        <f>Table1[[#This Row],[Emissions (g CO2)]]/(Table1[[#This Row],[Generation (TWh)]]*10^9)</f>
        <v>722.07258604923811</v>
      </c>
    </row>
    <row r="14016" spans="1:21" x14ac:dyDescent="0.35">
      <c r="A14016" t="s">
        <v>1335</v>
      </c>
      <c r="B14016" t="s">
        <v>3239</v>
      </c>
      <c r="C14016" t="str">
        <f>SUBSTITUTE(Table1[[#This Row],[Fuel]],", ",",")</f>
        <v>fossil gas: natural gas</v>
      </c>
      <c r="D14016" t="s">
        <v>3239</v>
      </c>
      <c r="H14016" t="s">
        <v>3436</v>
      </c>
      <c r="I14016">
        <v>45</v>
      </c>
      <c r="J14016" t="s">
        <v>3446</v>
      </c>
      <c r="K14016">
        <v>2016</v>
      </c>
      <c r="L14016" t="s">
        <v>29</v>
      </c>
      <c r="M14016" t="s">
        <v>29</v>
      </c>
      <c r="N14016">
        <v>33.450688</v>
      </c>
      <c r="O14016">
        <v>44.289324999999998</v>
      </c>
      <c r="P14016" t="s">
        <v>3523</v>
      </c>
      <c r="Q14016" s="3">
        <f>Table1[[#This Row],[Capacity (MW)]]*0.395*8760*10^-6</f>
        <v>0.15570900000000001</v>
      </c>
      <c r="R14016" s="3" cm="1">
        <f t="array" ref="R14016">AVERAGE(VLOOKUP(_xlfn.TEXTSPLIT(Table1[[#This Row],[Fuel (no space after comma)]], ","), FuelList_Final_EF!$A$2:$B$65, 2, FALSE))</f>
        <v>53.06</v>
      </c>
      <c r="S14016" s="3">
        <f>Table1[[#This Row],[Generation (TWh)]]*10^9*VLOOKUP(Table1[[#This Row],[Turbine/Engine Technology]],Technology_HR!$A$2:$B$11,2,FALSE)*10^-6</f>
        <v>1714356.0899999999</v>
      </c>
      <c r="T14016" s="5">
        <f>Table1[[#This Row],[Fuel Consumption (mmBtu)]]*Table1[[#This Row],[Emission Factor (kg CO2/ mmBtu)]]*10^3</f>
        <v>90963734135.399994</v>
      </c>
      <c r="U14016" s="3">
        <f>Table1[[#This Row],[Emissions (g CO2)]]/(Table1[[#This Row],[Generation (TWh)]]*10^9)</f>
        <v>584.1905999999999</v>
      </c>
    </row>
    <row r="14017" spans="1:21" x14ac:dyDescent="0.35">
      <c r="A14017" t="s">
        <v>1335</v>
      </c>
      <c r="B14017" t="s">
        <v>3239</v>
      </c>
      <c r="C14017" t="str">
        <f>SUBSTITUTE(Table1[[#This Row],[Fuel]],", ",",")</f>
        <v>fossil gas: natural gas</v>
      </c>
      <c r="D14017" t="s">
        <v>3239</v>
      </c>
      <c r="H14017" t="s">
        <v>3436</v>
      </c>
      <c r="I14017">
        <v>45</v>
      </c>
      <c r="J14017" t="s">
        <v>3446</v>
      </c>
      <c r="K14017">
        <v>2016</v>
      </c>
      <c r="L14017" t="s">
        <v>29</v>
      </c>
      <c r="M14017" t="s">
        <v>29</v>
      </c>
      <c r="N14017">
        <v>33.450688</v>
      </c>
      <c r="O14017">
        <v>44.289324999999998</v>
      </c>
      <c r="P14017" t="s">
        <v>3523</v>
      </c>
      <c r="Q14017" s="3">
        <f>Table1[[#This Row],[Capacity (MW)]]*0.395*8760*10^-6</f>
        <v>0.15570900000000001</v>
      </c>
      <c r="R14017" s="3" cm="1">
        <f t="array" ref="R14017">AVERAGE(VLOOKUP(_xlfn.TEXTSPLIT(Table1[[#This Row],[Fuel (no space after comma)]], ","), FuelList_Final_EF!$A$2:$B$65, 2, FALSE))</f>
        <v>53.06</v>
      </c>
      <c r="S14017" s="3">
        <f>Table1[[#This Row],[Generation (TWh)]]*10^9*VLOOKUP(Table1[[#This Row],[Turbine/Engine Technology]],Technology_HR!$A$2:$B$11,2,FALSE)*10^-6</f>
        <v>1714356.0899999999</v>
      </c>
      <c r="T14017" s="5">
        <f>Table1[[#This Row],[Fuel Consumption (mmBtu)]]*Table1[[#This Row],[Emission Factor (kg CO2/ mmBtu)]]*10^3</f>
        <v>90963734135.399994</v>
      </c>
      <c r="U14017" s="3">
        <f>Table1[[#This Row],[Emissions (g CO2)]]/(Table1[[#This Row],[Generation (TWh)]]*10^9)</f>
        <v>584.1905999999999</v>
      </c>
    </row>
    <row r="14018" spans="1:21" x14ac:dyDescent="0.35">
      <c r="A14018" t="s">
        <v>1335</v>
      </c>
      <c r="B14018" t="s">
        <v>3239</v>
      </c>
      <c r="C14018" t="str">
        <f>SUBSTITUTE(Table1[[#This Row],[Fuel]],", ",",")</f>
        <v>fossil gas: natural gas</v>
      </c>
      <c r="D14018" t="s">
        <v>3239</v>
      </c>
      <c r="H14018" t="s">
        <v>3436</v>
      </c>
      <c r="I14018">
        <v>45</v>
      </c>
      <c r="J14018" t="s">
        <v>3446</v>
      </c>
      <c r="K14018">
        <v>2016</v>
      </c>
      <c r="L14018" t="s">
        <v>29</v>
      </c>
      <c r="M14018" t="s">
        <v>29</v>
      </c>
      <c r="N14018">
        <v>33.450688</v>
      </c>
      <c r="O14018">
        <v>44.289324999999998</v>
      </c>
      <c r="P14018" t="s">
        <v>3523</v>
      </c>
      <c r="Q14018" s="3">
        <f>Table1[[#This Row],[Capacity (MW)]]*0.395*8760*10^-6</f>
        <v>0.15570900000000001</v>
      </c>
      <c r="R14018" s="3" cm="1">
        <f t="array" ref="R14018">AVERAGE(VLOOKUP(_xlfn.TEXTSPLIT(Table1[[#This Row],[Fuel (no space after comma)]], ","), FuelList_Final_EF!$A$2:$B$65, 2, FALSE))</f>
        <v>53.06</v>
      </c>
      <c r="S14018" s="3">
        <f>Table1[[#This Row],[Generation (TWh)]]*10^9*VLOOKUP(Table1[[#This Row],[Turbine/Engine Technology]],Technology_HR!$A$2:$B$11,2,FALSE)*10^-6</f>
        <v>1714356.0899999999</v>
      </c>
      <c r="T14018" s="5">
        <f>Table1[[#This Row],[Fuel Consumption (mmBtu)]]*Table1[[#This Row],[Emission Factor (kg CO2/ mmBtu)]]*10^3</f>
        <v>90963734135.399994</v>
      </c>
      <c r="U14018" s="3">
        <f>Table1[[#This Row],[Emissions (g CO2)]]/(Table1[[#This Row],[Generation (TWh)]]*10^9)</f>
        <v>584.1905999999999</v>
      </c>
    </row>
    <row r="14019" spans="1:21" x14ac:dyDescent="0.35">
      <c r="A14019" t="s">
        <v>1335</v>
      </c>
      <c r="B14019" t="s">
        <v>3239</v>
      </c>
      <c r="C14019" t="str">
        <f>SUBSTITUTE(Table1[[#This Row],[Fuel]],", ",",")</f>
        <v>fossil gas: natural gas</v>
      </c>
      <c r="D14019" t="s">
        <v>3239</v>
      </c>
      <c r="H14019" t="s">
        <v>3436</v>
      </c>
      <c r="I14019">
        <v>45</v>
      </c>
      <c r="J14019" t="s">
        <v>3446</v>
      </c>
      <c r="K14019">
        <v>2016</v>
      </c>
      <c r="L14019" t="s">
        <v>29</v>
      </c>
      <c r="M14019" t="s">
        <v>29</v>
      </c>
      <c r="N14019">
        <v>33.450688</v>
      </c>
      <c r="O14019">
        <v>44.289324999999998</v>
      </c>
      <c r="P14019" t="s">
        <v>3523</v>
      </c>
      <c r="Q14019" s="3">
        <f>Table1[[#This Row],[Capacity (MW)]]*0.395*8760*10^-6</f>
        <v>0.15570900000000001</v>
      </c>
      <c r="R14019" s="3" cm="1">
        <f t="array" ref="R14019">AVERAGE(VLOOKUP(_xlfn.TEXTSPLIT(Table1[[#This Row],[Fuel (no space after comma)]], ","), FuelList_Final_EF!$A$2:$B$65, 2, FALSE))</f>
        <v>53.06</v>
      </c>
      <c r="S14019" s="3">
        <f>Table1[[#This Row],[Generation (TWh)]]*10^9*VLOOKUP(Table1[[#This Row],[Turbine/Engine Technology]],Technology_HR!$A$2:$B$11,2,FALSE)*10^-6</f>
        <v>1714356.0899999999</v>
      </c>
      <c r="T14019" s="5">
        <f>Table1[[#This Row],[Fuel Consumption (mmBtu)]]*Table1[[#This Row],[Emission Factor (kg CO2/ mmBtu)]]*10^3</f>
        <v>90963734135.399994</v>
      </c>
      <c r="U14019" s="3">
        <f>Table1[[#This Row],[Emissions (g CO2)]]/(Table1[[#This Row],[Generation (TWh)]]*10^9)</f>
        <v>584.1905999999999</v>
      </c>
    </row>
    <row r="14020" spans="1:21" x14ac:dyDescent="0.35">
      <c r="A14020" t="s">
        <v>118</v>
      </c>
      <c r="B14020" t="s">
        <v>3242</v>
      </c>
      <c r="C14020" t="str">
        <f>SUBSTITUTE(Table1[[#This Row],[Fuel]],", ",",")</f>
        <v>fossil gas: lng</v>
      </c>
      <c r="D14020" t="s">
        <v>3242</v>
      </c>
      <c r="H14020" t="s">
        <v>3436</v>
      </c>
      <c r="I14020">
        <v>40</v>
      </c>
      <c r="J14020" t="s">
        <v>3446</v>
      </c>
      <c r="K14020">
        <v>2009</v>
      </c>
      <c r="L14020" t="s">
        <v>29</v>
      </c>
      <c r="M14020">
        <v>2040</v>
      </c>
      <c r="N14020">
        <v>-41.139935000000001</v>
      </c>
      <c r="O14020">
        <v>146.90344200000001</v>
      </c>
      <c r="P14020" t="s">
        <v>3460</v>
      </c>
      <c r="Q14020" s="3">
        <f>Table1[[#This Row],[Capacity (MW)]]*0.395*8760*10^-6</f>
        <v>0.138408</v>
      </c>
      <c r="R14020" s="3" cm="1">
        <f t="array" ref="R14020">AVERAGE(VLOOKUP(_xlfn.TEXTSPLIT(Table1[[#This Row],[Fuel (no space after comma)]], ","), FuelList_Final_EF!$A$2:$B$65, 2, FALSE))</f>
        <v>67.685819715340017</v>
      </c>
      <c r="S14020" s="3">
        <f>Table1[[#This Row],[Generation (TWh)]]*10^9*VLOOKUP(Table1[[#This Row],[Turbine/Engine Technology]],Technology_HR!$A$2:$B$11,2,FALSE)*10^-6</f>
        <v>1523872.0799999998</v>
      </c>
      <c r="T14020" s="5">
        <f>Table1[[#This Row],[Fuel Consumption (mmBtu)]]*Table1[[#This Row],[Emission Factor (kg CO2/ mmBtu)]]*10^3</f>
        <v>103144530876.12019</v>
      </c>
      <c r="U14020" s="3">
        <f>Table1[[#This Row],[Emissions (g CO2)]]/(Table1[[#This Row],[Generation (TWh)]]*10^9)</f>
        <v>745.22087506589355</v>
      </c>
    </row>
    <row r="14021" spans="1:21" x14ac:dyDescent="0.35">
      <c r="A14021" t="s">
        <v>118</v>
      </c>
      <c r="B14021" t="s">
        <v>3242</v>
      </c>
      <c r="C14021" t="str">
        <f>SUBSTITUTE(Table1[[#This Row],[Fuel]],", ",",")</f>
        <v>fossil gas: lng</v>
      </c>
      <c r="D14021" t="s">
        <v>3242</v>
      </c>
      <c r="H14021" t="s">
        <v>3436</v>
      </c>
      <c r="I14021">
        <v>40</v>
      </c>
      <c r="J14021" t="s">
        <v>3446</v>
      </c>
      <c r="K14021">
        <v>2009</v>
      </c>
      <c r="L14021" t="s">
        <v>29</v>
      </c>
      <c r="M14021">
        <v>2040</v>
      </c>
      <c r="N14021">
        <v>-41.139935000000001</v>
      </c>
      <c r="O14021">
        <v>146.90344200000001</v>
      </c>
      <c r="P14021" t="s">
        <v>3460</v>
      </c>
      <c r="Q14021" s="3">
        <f>Table1[[#This Row],[Capacity (MW)]]*0.395*8760*10^-6</f>
        <v>0.138408</v>
      </c>
      <c r="R14021" s="3" cm="1">
        <f t="array" ref="R14021">AVERAGE(VLOOKUP(_xlfn.TEXTSPLIT(Table1[[#This Row],[Fuel (no space after comma)]], ","), FuelList_Final_EF!$A$2:$B$65, 2, FALSE))</f>
        <v>67.685819715340017</v>
      </c>
      <c r="S14021" s="3">
        <f>Table1[[#This Row],[Generation (TWh)]]*10^9*VLOOKUP(Table1[[#This Row],[Turbine/Engine Technology]],Technology_HR!$A$2:$B$11,2,FALSE)*10^-6</f>
        <v>1523872.0799999998</v>
      </c>
      <c r="T14021" s="5">
        <f>Table1[[#This Row],[Fuel Consumption (mmBtu)]]*Table1[[#This Row],[Emission Factor (kg CO2/ mmBtu)]]*10^3</f>
        <v>103144530876.12019</v>
      </c>
      <c r="U14021" s="3">
        <f>Table1[[#This Row],[Emissions (g CO2)]]/(Table1[[#This Row],[Generation (TWh)]]*10^9)</f>
        <v>745.22087506589355</v>
      </c>
    </row>
    <row r="14022" spans="1:21" x14ac:dyDescent="0.35">
      <c r="A14022" t="s">
        <v>118</v>
      </c>
      <c r="B14022" t="s">
        <v>3242</v>
      </c>
      <c r="C14022" t="str">
        <f>SUBSTITUTE(Table1[[#This Row],[Fuel]],", ",",")</f>
        <v>fossil gas: lng</v>
      </c>
      <c r="D14022" t="s">
        <v>3242</v>
      </c>
      <c r="H14022" t="s">
        <v>3436</v>
      </c>
      <c r="I14022">
        <v>40</v>
      </c>
      <c r="J14022" t="s">
        <v>3446</v>
      </c>
      <c r="K14022">
        <v>2009</v>
      </c>
      <c r="L14022" t="s">
        <v>29</v>
      </c>
      <c r="M14022">
        <v>2040</v>
      </c>
      <c r="N14022">
        <v>-41.139935000000001</v>
      </c>
      <c r="O14022">
        <v>146.90344200000001</v>
      </c>
      <c r="P14022" t="s">
        <v>3460</v>
      </c>
      <c r="Q14022" s="3">
        <f>Table1[[#This Row],[Capacity (MW)]]*0.395*8760*10^-6</f>
        <v>0.138408</v>
      </c>
      <c r="R14022" s="3" cm="1">
        <f t="array" ref="R14022">AVERAGE(VLOOKUP(_xlfn.TEXTSPLIT(Table1[[#This Row],[Fuel (no space after comma)]], ","), FuelList_Final_EF!$A$2:$B$65, 2, FALSE))</f>
        <v>67.685819715340017</v>
      </c>
      <c r="S14022" s="3">
        <f>Table1[[#This Row],[Generation (TWh)]]*10^9*VLOOKUP(Table1[[#This Row],[Turbine/Engine Technology]],Technology_HR!$A$2:$B$11,2,FALSE)*10^-6</f>
        <v>1523872.0799999998</v>
      </c>
      <c r="T14022" s="5">
        <f>Table1[[#This Row],[Fuel Consumption (mmBtu)]]*Table1[[#This Row],[Emission Factor (kg CO2/ mmBtu)]]*10^3</f>
        <v>103144530876.12019</v>
      </c>
      <c r="U14022" s="3">
        <f>Table1[[#This Row],[Emissions (g CO2)]]/(Table1[[#This Row],[Generation (TWh)]]*10^9)</f>
        <v>745.22087506589355</v>
      </c>
    </row>
    <row r="14023" spans="1:21" x14ac:dyDescent="0.35">
      <c r="A14023" t="s">
        <v>3231</v>
      </c>
      <c r="B14023" t="s">
        <v>3239</v>
      </c>
      <c r="C14023" t="str">
        <f>SUBSTITUTE(Table1[[#This Row],[Fuel]],", ",",")</f>
        <v>fossil gas: natural gas</v>
      </c>
      <c r="D14023" t="s">
        <v>3239</v>
      </c>
      <c r="H14023" t="s">
        <v>3437</v>
      </c>
      <c r="I14023">
        <v>8.3000000000000007</v>
      </c>
      <c r="J14023" t="s">
        <v>3446</v>
      </c>
      <c r="K14023" t="s">
        <v>29</v>
      </c>
      <c r="L14023" t="s">
        <v>29</v>
      </c>
      <c r="M14023" t="s">
        <v>29</v>
      </c>
      <c r="N14023">
        <v>35.705038000000002</v>
      </c>
      <c r="O14023">
        <v>51.349556999999997</v>
      </c>
      <c r="P14023" t="s">
        <v>3522</v>
      </c>
      <c r="Q14023" s="3">
        <f>Table1[[#This Row],[Capacity (MW)]]*0.395*8760*10^-6</f>
        <v>2.8719660000000004E-2</v>
      </c>
      <c r="R14023" s="3" cm="1">
        <f t="array" ref="R14023">AVERAGE(VLOOKUP(_xlfn.TEXTSPLIT(Table1[[#This Row],[Fuel (no space after comma)]], ","), FuelList_Final_EF!$A$2:$B$65, 2, FALSE))</f>
        <v>53.06</v>
      </c>
      <c r="S14023" s="3">
        <f>Table1[[#This Row],[Generation (TWh)]]*10^9*VLOOKUP(Table1[[#This Row],[Turbine/Engine Technology]],Technology_HR!$A$2:$B$11,2,FALSE)*10^-6</f>
        <v>255604.97400000002</v>
      </c>
      <c r="T14023" s="5">
        <f>Table1[[#This Row],[Fuel Consumption (mmBtu)]]*Table1[[#This Row],[Emission Factor (kg CO2/ mmBtu)]]*10^3</f>
        <v>13562399920.440001</v>
      </c>
      <c r="U14023" s="3">
        <f>Table1[[#This Row],[Emissions (g CO2)]]/(Table1[[#This Row],[Generation (TWh)]]*10^9)</f>
        <v>472.23399999999998</v>
      </c>
    </row>
    <row r="14024" spans="1:21" x14ac:dyDescent="0.35">
      <c r="A14024" t="s">
        <v>1248</v>
      </c>
      <c r="B14024" t="s">
        <v>3239</v>
      </c>
      <c r="C14024" t="str">
        <f>SUBSTITUTE(Table1[[#This Row],[Fuel]],", ",",")</f>
        <v>fossil gas: natural gas</v>
      </c>
      <c r="D14024" t="s">
        <v>3239</v>
      </c>
      <c r="H14024" t="s">
        <v>3436</v>
      </c>
      <c r="I14024">
        <v>9.8000000000000007</v>
      </c>
      <c r="J14024" t="s">
        <v>3449</v>
      </c>
      <c r="K14024" t="s">
        <v>29</v>
      </c>
      <c r="L14024" t="s">
        <v>29</v>
      </c>
      <c r="M14024" t="s">
        <v>29</v>
      </c>
      <c r="N14024">
        <v>35.708055999999999</v>
      </c>
      <c r="O14024">
        <v>51.345556000000002</v>
      </c>
      <c r="P14024" t="s">
        <v>3522</v>
      </c>
      <c r="Q14024" s="3">
        <f>Table1[[#This Row],[Capacity (MW)]]*0.395*8760*10^-6</f>
        <v>3.3909960000000003E-2</v>
      </c>
      <c r="R14024" s="3" cm="1">
        <f t="array" ref="R14024">AVERAGE(VLOOKUP(_xlfn.TEXTSPLIT(Table1[[#This Row],[Fuel (no space after comma)]], ","), FuelList_Final_EF!$A$2:$B$65, 2, FALSE))</f>
        <v>53.06</v>
      </c>
      <c r="S14024" s="3">
        <f>Table1[[#This Row],[Generation (TWh)]]*10^9*VLOOKUP(Table1[[#This Row],[Turbine/Engine Technology]],Technology_HR!$A$2:$B$11,2,FALSE)*10^-6</f>
        <v>373348.65959999996</v>
      </c>
      <c r="T14024" s="5">
        <f>Table1[[#This Row],[Fuel Consumption (mmBtu)]]*Table1[[#This Row],[Emission Factor (kg CO2/ mmBtu)]]*10^3</f>
        <v>19809879878.375999</v>
      </c>
      <c r="U14024" s="3">
        <f>Table1[[#This Row],[Emissions (g CO2)]]/(Table1[[#This Row],[Generation (TWh)]]*10^9)</f>
        <v>584.19060000000002</v>
      </c>
    </row>
    <row r="14025" spans="1:21" x14ac:dyDescent="0.35">
      <c r="A14025" t="s">
        <v>1248</v>
      </c>
      <c r="B14025" t="s">
        <v>3239</v>
      </c>
      <c r="C14025" t="str">
        <f>SUBSTITUTE(Table1[[#This Row],[Fuel]],", ",",")</f>
        <v>fossil gas: natural gas</v>
      </c>
      <c r="D14025" t="s">
        <v>3239</v>
      </c>
      <c r="H14025" t="s">
        <v>3436</v>
      </c>
      <c r="I14025">
        <v>9.8000000000000007</v>
      </c>
      <c r="J14025" t="s">
        <v>3449</v>
      </c>
      <c r="K14025" t="s">
        <v>29</v>
      </c>
      <c r="L14025" t="s">
        <v>29</v>
      </c>
      <c r="M14025" t="s">
        <v>29</v>
      </c>
      <c r="N14025">
        <v>35.708055999999999</v>
      </c>
      <c r="O14025">
        <v>51.345556000000002</v>
      </c>
      <c r="P14025" t="s">
        <v>3522</v>
      </c>
      <c r="Q14025" s="3">
        <f>Table1[[#This Row],[Capacity (MW)]]*0.395*8760*10^-6</f>
        <v>3.3909960000000003E-2</v>
      </c>
      <c r="R14025" s="3" cm="1">
        <f t="array" ref="R14025">AVERAGE(VLOOKUP(_xlfn.TEXTSPLIT(Table1[[#This Row],[Fuel (no space after comma)]], ","), FuelList_Final_EF!$A$2:$B$65, 2, FALSE))</f>
        <v>53.06</v>
      </c>
      <c r="S14025" s="3">
        <f>Table1[[#This Row],[Generation (TWh)]]*10^9*VLOOKUP(Table1[[#This Row],[Turbine/Engine Technology]],Technology_HR!$A$2:$B$11,2,FALSE)*10^-6</f>
        <v>373348.65959999996</v>
      </c>
      <c r="T14025" s="5">
        <f>Table1[[#This Row],[Fuel Consumption (mmBtu)]]*Table1[[#This Row],[Emission Factor (kg CO2/ mmBtu)]]*10^3</f>
        <v>19809879878.375999</v>
      </c>
      <c r="U14025" s="3">
        <f>Table1[[#This Row],[Emissions (g CO2)]]/(Table1[[#This Row],[Generation (TWh)]]*10^9)</f>
        <v>584.19060000000002</v>
      </c>
    </row>
    <row r="14026" spans="1:21" x14ac:dyDescent="0.35">
      <c r="A14026" t="s">
        <v>1248</v>
      </c>
      <c r="B14026" t="s">
        <v>3239</v>
      </c>
      <c r="C14026" t="str">
        <f>SUBSTITUTE(Table1[[#This Row],[Fuel]],", ",",")</f>
        <v>fossil gas: natural gas</v>
      </c>
      <c r="D14026" t="s">
        <v>3239</v>
      </c>
      <c r="H14026" t="s">
        <v>3436</v>
      </c>
      <c r="I14026">
        <v>9.8000000000000007</v>
      </c>
      <c r="J14026" t="s">
        <v>3449</v>
      </c>
      <c r="K14026" t="s">
        <v>29</v>
      </c>
      <c r="L14026" t="s">
        <v>29</v>
      </c>
      <c r="M14026" t="s">
        <v>29</v>
      </c>
      <c r="N14026">
        <v>35.708055999999999</v>
      </c>
      <c r="O14026">
        <v>51.345556000000002</v>
      </c>
      <c r="P14026" t="s">
        <v>3522</v>
      </c>
      <c r="Q14026" s="3">
        <f>Table1[[#This Row],[Capacity (MW)]]*0.395*8760*10^-6</f>
        <v>3.3909960000000003E-2</v>
      </c>
      <c r="R14026" s="3" cm="1">
        <f t="array" ref="R14026">AVERAGE(VLOOKUP(_xlfn.TEXTSPLIT(Table1[[#This Row],[Fuel (no space after comma)]], ","), FuelList_Final_EF!$A$2:$B$65, 2, FALSE))</f>
        <v>53.06</v>
      </c>
      <c r="S14026" s="3">
        <f>Table1[[#This Row],[Generation (TWh)]]*10^9*VLOOKUP(Table1[[#This Row],[Turbine/Engine Technology]],Technology_HR!$A$2:$B$11,2,FALSE)*10^-6</f>
        <v>373348.65959999996</v>
      </c>
      <c r="T14026" s="5">
        <f>Table1[[#This Row],[Fuel Consumption (mmBtu)]]*Table1[[#This Row],[Emission Factor (kg CO2/ mmBtu)]]*10^3</f>
        <v>19809879878.375999</v>
      </c>
      <c r="U14026" s="3">
        <f>Table1[[#This Row],[Emissions (g CO2)]]/(Table1[[#This Row],[Generation (TWh)]]*10^9)</f>
        <v>584.19060000000002</v>
      </c>
    </row>
    <row r="14027" spans="1:21" x14ac:dyDescent="0.35">
      <c r="A14027" t="s">
        <v>1248</v>
      </c>
      <c r="B14027" t="s">
        <v>3239</v>
      </c>
      <c r="C14027" t="str">
        <f>SUBSTITUTE(Table1[[#This Row],[Fuel]],", ",",")</f>
        <v>fossil gas: natural gas</v>
      </c>
      <c r="D14027" t="s">
        <v>3239</v>
      </c>
      <c r="H14027" t="s">
        <v>3436</v>
      </c>
      <c r="I14027">
        <v>9.8000000000000007</v>
      </c>
      <c r="J14027" t="s">
        <v>3449</v>
      </c>
      <c r="K14027" t="s">
        <v>29</v>
      </c>
      <c r="L14027" t="s">
        <v>29</v>
      </c>
      <c r="M14027" t="s">
        <v>29</v>
      </c>
      <c r="N14027">
        <v>35.708055999999999</v>
      </c>
      <c r="O14027">
        <v>51.345556000000002</v>
      </c>
      <c r="P14027" t="s">
        <v>3522</v>
      </c>
      <c r="Q14027" s="3">
        <f>Table1[[#This Row],[Capacity (MW)]]*0.395*8760*10^-6</f>
        <v>3.3909960000000003E-2</v>
      </c>
      <c r="R14027" s="3" cm="1">
        <f t="array" ref="R14027">AVERAGE(VLOOKUP(_xlfn.TEXTSPLIT(Table1[[#This Row],[Fuel (no space after comma)]], ","), FuelList_Final_EF!$A$2:$B$65, 2, FALSE))</f>
        <v>53.06</v>
      </c>
      <c r="S14027" s="3">
        <f>Table1[[#This Row],[Generation (TWh)]]*10^9*VLOOKUP(Table1[[#This Row],[Turbine/Engine Technology]],Technology_HR!$A$2:$B$11,2,FALSE)*10^-6</f>
        <v>373348.65959999996</v>
      </c>
      <c r="T14027" s="5">
        <f>Table1[[#This Row],[Fuel Consumption (mmBtu)]]*Table1[[#This Row],[Emission Factor (kg CO2/ mmBtu)]]*10^3</f>
        <v>19809879878.375999</v>
      </c>
      <c r="U14027" s="3">
        <f>Table1[[#This Row],[Emissions (g CO2)]]/(Table1[[#This Row],[Generation (TWh)]]*10^9)</f>
        <v>584.19060000000002</v>
      </c>
    </row>
    <row r="14028" spans="1:21" x14ac:dyDescent="0.35">
      <c r="A14028" t="s">
        <v>1248</v>
      </c>
      <c r="B14028" t="s">
        <v>3239</v>
      </c>
      <c r="C14028" t="str">
        <f>SUBSTITUTE(Table1[[#This Row],[Fuel]],", ",",")</f>
        <v>fossil gas: natural gas</v>
      </c>
      <c r="D14028" t="s">
        <v>3239</v>
      </c>
      <c r="H14028" t="s">
        <v>3436</v>
      </c>
      <c r="I14028">
        <v>9.8000000000000007</v>
      </c>
      <c r="J14028" t="s">
        <v>3449</v>
      </c>
      <c r="K14028" t="s">
        <v>29</v>
      </c>
      <c r="L14028" t="s">
        <v>29</v>
      </c>
      <c r="M14028" t="s">
        <v>29</v>
      </c>
      <c r="N14028">
        <v>35.708055999999999</v>
      </c>
      <c r="O14028">
        <v>51.345556000000002</v>
      </c>
      <c r="P14028" t="s">
        <v>3522</v>
      </c>
      <c r="Q14028" s="3">
        <f>Table1[[#This Row],[Capacity (MW)]]*0.395*8760*10^-6</f>
        <v>3.3909960000000003E-2</v>
      </c>
      <c r="R14028" s="3" cm="1">
        <f t="array" ref="R14028">AVERAGE(VLOOKUP(_xlfn.TEXTSPLIT(Table1[[#This Row],[Fuel (no space after comma)]], ","), FuelList_Final_EF!$A$2:$B$65, 2, FALSE))</f>
        <v>53.06</v>
      </c>
      <c r="S14028" s="3">
        <f>Table1[[#This Row],[Generation (TWh)]]*10^9*VLOOKUP(Table1[[#This Row],[Turbine/Engine Technology]],Technology_HR!$A$2:$B$11,2,FALSE)*10^-6</f>
        <v>373348.65959999996</v>
      </c>
      <c r="T14028" s="5">
        <f>Table1[[#This Row],[Fuel Consumption (mmBtu)]]*Table1[[#This Row],[Emission Factor (kg CO2/ mmBtu)]]*10^3</f>
        <v>19809879878.375999</v>
      </c>
      <c r="U14028" s="3">
        <f>Table1[[#This Row],[Emissions (g CO2)]]/(Table1[[#This Row],[Generation (TWh)]]*10^9)</f>
        <v>584.19060000000002</v>
      </c>
    </row>
    <row r="14029" spans="1:21" x14ac:dyDescent="0.35">
      <c r="A14029" t="s">
        <v>1248</v>
      </c>
      <c r="B14029" t="s">
        <v>3239</v>
      </c>
      <c r="C14029" t="str">
        <f>SUBSTITUTE(Table1[[#This Row],[Fuel]],", ",",")</f>
        <v>fossil gas: natural gas</v>
      </c>
      <c r="D14029" t="s">
        <v>3239</v>
      </c>
      <c r="H14029" t="s">
        <v>3436</v>
      </c>
      <c r="I14029">
        <v>9.8000000000000007</v>
      </c>
      <c r="J14029" t="s">
        <v>3449</v>
      </c>
      <c r="K14029" t="s">
        <v>29</v>
      </c>
      <c r="L14029" t="s">
        <v>29</v>
      </c>
      <c r="M14029" t="s">
        <v>29</v>
      </c>
      <c r="N14029">
        <v>35.708055999999999</v>
      </c>
      <c r="O14029">
        <v>51.345556000000002</v>
      </c>
      <c r="P14029" t="s">
        <v>3522</v>
      </c>
      <c r="Q14029" s="3">
        <f>Table1[[#This Row],[Capacity (MW)]]*0.395*8760*10^-6</f>
        <v>3.3909960000000003E-2</v>
      </c>
      <c r="R14029" s="3" cm="1">
        <f t="array" ref="R14029">AVERAGE(VLOOKUP(_xlfn.TEXTSPLIT(Table1[[#This Row],[Fuel (no space after comma)]], ","), FuelList_Final_EF!$A$2:$B$65, 2, FALSE))</f>
        <v>53.06</v>
      </c>
      <c r="S14029" s="3">
        <f>Table1[[#This Row],[Generation (TWh)]]*10^9*VLOOKUP(Table1[[#This Row],[Turbine/Engine Technology]],Technology_HR!$A$2:$B$11,2,FALSE)*10^-6</f>
        <v>373348.65959999996</v>
      </c>
      <c r="T14029" s="5">
        <f>Table1[[#This Row],[Fuel Consumption (mmBtu)]]*Table1[[#This Row],[Emission Factor (kg CO2/ mmBtu)]]*10^3</f>
        <v>19809879878.375999</v>
      </c>
      <c r="U14029" s="3">
        <f>Table1[[#This Row],[Emissions (g CO2)]]/(Table1[[#This Row],[Generation (TWh)]]*10^9)</f>
        <v>584.19060000000002</v>
      </c>
    </row>
    <row r="14030" spans="1:21" x14ac:dyDescent="0.35">
      <c r="A14030" t="s">
        <v>2210</v>
      </c>
      <c r="B14030" t="s">
        <v>3258</v>
      </c>
      <c r="C14030" t="str">
        <f>SUBSTITUTE(Table1[[#This Row],[Fuel]],", ",",")</f>
        <v>fossil liquids: diesel</v>
      </c>
      <c r="D14030" t="s">
        <v>3258</v>
      </c>
      <c r="H14030" t="s">
        <v>3437</v>
      </c>
      <c r="I14030">
        <v>3.1</v>
      </c>
      <c r="J14030" t="s">
        <v>3446</v>
      </c>
      <c r="K14030">
        <v>1991</v>
      </c>
      <c r="L14030" t="s">
        <v>29</v>
      </c>
      <c r="M14030" t="s">
        <v>29</v>
      </c>
      <c r="N14030">
        <v>24.413730000000001</v>
      </c>
      <c r="O14030">
        <v>118.281358</v>
      </c>
      <c r="P14030" t="s">
        <v>3599</v>
      </c>
      <c r="Q14030" s="3">
        <f>Table1[[#This Row],[Capacity (MW)]]*0.395*8760*10^-6</f>
        <v>1.0726620000000001E-2</v>
      </c>
      <c r="R14030" s="3" cm="1">
        <f t="array" ref="R14030">AVERAGE(VLOOKUP(_xlfn.TEXTSPLIT(Table1[[#This Row],[Fuel (no space after comma)]], ","), FuelList_Final_EF!$A$2:$B$65, 2, FALSE))</f>
        <v>78.106682297772565</v>
      </c>
      <c r="S14030" s="3">
        <f>Table1[[#This Row],[Generation (TWh)]]*10^9*VLOOKUP(Table1[[#This Row],[Turbine/Engine Technology]],Technology_HR!$A$2:$B$11,2,FALSE)*10^-6</f>
        <v>95466.918000000005</v>
      </c>
      <c r="T14030" s="5">
        <f>Table1[[#This Row],[Fuel Consumption (mmBtu)]]*Table1[[#This Row],[Emission Factor (kg CO2/ mmBtu)]]*10^3</f>
        <v>7456604234.1735058</v>
      </c>
      <c r="U14030" s="3">
        <f>Table1[[#This Row],[Emissions (g CO2)]]/(Table1[[#This Row],[Generation (TWh)]]*10^9)</f>
        <v>695.14947245017572</v>
      </c>
    </row>
    <row r="14031" spans="1:21" x14ac:dyDescent="0.35">
      <c r="A14031" t="s">
        <v>2210</v>
      </c>
      <c r="B14031" t="s">
        <v>3258</v>
      </c>
      <c r="C14031" t="str">
        <f>SUBSTITUTE(Table1[[#This Row],[Fuel]],", ",",")</f>
        <v>fossil liquids: diesel</v>
      </c>
      <c r="D14031" t="s">
        <v>3258</v>
      </c>
      <c r="H14031" t="s">
        <v>3437</v>
      </c>
      <c r="I14031">
        <v>1</v>
      </c>
      <c r="J14031" t="s">
        <v>3446</v>
      </c>
      <c r="K14031">
        <v>2002</v>
      </c>
      <c r="L14031" t="s">
        <v>29</v>
      </c>
      <c r="M14031" t="s">
        <v>29</v>
      </c>
      <c r="N14031">
        <v>24.413730000000001</v>
      </c>
      <c r="O14031">
        <v>118.281358</v>
      </c>
      <c r="P14031" t="s">
        <v>3599</v>
      </c>
      <c r="Q14031" s="3">
        <f>Table1[[#This Row],[Capacity (MW)]]*0.395*8760*10^-6</f>
        <v>3.4602000000000001E-3</v>
      </c>
      <c r="R14031" s="3" cm="1">
        <f t="array" ref="R14031">AVERAGE(VLOOKUP(_xlfn.TEXTSPLIT(Table1[[#This Row],[Fuel (no space after comma)]], ","), FuelList_Final_EF!$A$2:$B$65, 2, FALSE))</f>
        <v>78.106682297772565</v>
      </c>
      <c r="S14031" s="3">
        <f>Table1[[#This Row],[Generation (TWh)]]*10^9*VLOOKUP(Table1[[#This Row],[Turbine/Engine Technology]],Technology_HR!$A$2:$B$11,2,FALSE)*10^-6</f>
        <v>30795.78</v>
      </c>
      <c r="T14031" s="5">
        <f>Table1[[#This Row],[Fuel Consumption (mmBtu)]]*Table1[[#This Row],[Emission Factor (kg CO2/ mmBtu)]]*10^3</f>
        <v>2405356204.5720983</v>
      </c>
      <c r="U14031" s="3">
        <f>Table1[[#This Row],[Emissions (g CO2)]]/(Table1[[#This Row],[Generation (TWh)]]*10^9)</f>
        <v>695.14947245017584</v>
      </c>
    </row>
    <row r="14032" spans="1:21" x14ac:dyDescent="0.35">
      <c r="A14032" t="s">
        <v>2210</v>
      </c>
      <c r="B14032" t="s">
        <v>3258</v>
      </c>
      <c r="C14032" t="str">
        <f>SUBSTITUTE(Table1[[#This Row],[Fuel]],", ",",")</f>
        <v>fossil liquids: diesel</v>
      </c>
      <c r="D14032" t="s">
        <v>3258</v>
      </c>
      <c r="H14032" t="s">
        <v>3437</v>
      </c>
      <c r="I14032">
        <v>1</v>
      </c>
      <c r="J14032" t="s">
        <v>3446</v>
      </c>
      <c r="K14032">
        <v>2002</v>
      </c>
      <c r="L14032" t="s">
        <v>29</v>
      </c>
      <c r="M14032" t="s">
        <v>29</v>
      </c>
      <c r="N14032">
        <v>24.413730000000001</v>
      </c>
      <c r="O14032">
        <v>118.281358</v>
      </c>
      <c r="P14032" t="s">
        <v>3599</v>
      </c>
      <c r="Q14032" s="3">
        <f>Table1[[#This Row],[Capacity (MW)]]*0.395*8760*10^-6</f>
        <v>3.4602000000000001E-3</v>
      </c>
      <c r="R14032" s="3" cm="1">
        <f t="array" ref="R14032">AVERAGE(VLOOKUP(_xlfn.TEXTSPLIT(Table1[[#This Row],[Fuel (no space after comma)]], ","), FuelList_Final_EF!$A$2:$B$65, 2, FALSE))</f>
        <v>78.106682297772565</v>
      </c>
      <c r="S14032" s="3">
        <f>Table1[[#This Row],[Generation (TWh)]]*10^9*VLOOKUP(Table1[[#This Row],[Turbine/Engine Technology]],Technology_HR!$A$2:$B$11,2,FALSE)*10^-6</f>
        <v>30795.78</v>
      </c>
      <c r="T14032" s="5">
        <f>Table1[[#This Row],[Fuel Consumption (mmBtu)]]*Table1[[#This Row],[Emission Factor (kg CO2/ mmBtu)]]*10^3</f>
        <v>2405356204.5720983</v>
      </c>
      <c r="U14032" s="3">
        <f>Table1[[#This Row],[Emissions (g CO2)]]/(Table1[[#This Row],[Generation (TWh)]]*10^9)</f>
        <v>695.14947245017584</v>
      </c>
    </row>
    <row r="14033" spans="1:21" x14ac:dyDescent="0.35">
      <c r="A14033" t="s">
        <v>2210</v>
      </c>
      <c r="B14033" t="s">
        <v>3258</v>
      </c>
      <c r="C14033" t="str">
        <f>SUBSTITUTE(Table1[[#This Row],[Fuel]],", ",",")</f>
        <v>fossil liquids: diesel</v>
      </c>
      <c r="D14033" t="s">
        <v>3258</v>
      </c>
      <c r="H14033" t="s">
        <v>3437</v>
      </c>
      <c r="I14033">
        <v>1</v>
      </c>
      <c r="J14033" t="s">
        <v>3446</v>
      </c>
      <c r="K14033">
        <v>2006</v>
      </c>
      <c r="L14033" t="s">
        <v>29</v>
      </c>
      <c r="M14033" t="s">
        <v>29</v>
      </c>
      <c r="N14033">
        <v>24.413730000000001</v>
      </c>
      <c r="O14033">
        <v>118.281358</v>
      </c>
      <c r="P14033" t="s">
        <v>3599</v>
      </c>
      <c r="Q14033" s="3">
        <f>Table1[[#This Row],[Capacity (MW)]]*0.395*8760*10^-6</f>
        <v>3.4602000000000001E-3</v>
      </c>
      <c r="R14033" s="3" cm="1">
        <f t="array" ref="R14033">AVERAGE(VLOOKUP(_xlfn.TEXTSPLIT(Table1[[#This Row],[Fuel (no space after comma)]], ","), FuelList_Final_EF!$A$2:$B$65, 2, FALSE))</f>
        <v>78.106682297772565</v>
      </c>
      <c r="S14033" s="3">
        <f>Table1[[#This Row],[Generation (TWh)]]*10^9*VLOOKUP(Table1[[#This Row],[Turbine/Engine Technology]],Technology_HR!$A$2:$B$11,2,FALSE)*10^-6</f>
        <v>30795.78</v>
      </c>
      <c r="T14033" s="5">
        <f>Table1[[#This Row],[Fuel Consumption (mmBtu)]]*Table1[[#This Row],[Emission Factor (kg CO2/ mmBtu)]]*10^3</f>
        <v>2405356204.5720983</v>
      </c>
      <c r="U14033" s="3">
        <f>Table1[[#This Row],[Emissions (g CO2)]]/(Table1[[#This Row],[Generation (TWh)]]*10^9)</f>
        <v>695.14947245017584</v>
      </c>
    </row>
    <row r="14034" spans="1:21" x14ac:dyDescent="0.35">
      <c r="A14034" t="s">
        <v>2210</v>
      </c>
      <c r="B14034" t="s">
        <v>3258</v>
      </c>
      <c r="C14034" t="str">
        <f>SUBSTITUTE(Table1[[#This Row],[Fuel]],", ",",")</f>
        <v>fossil liquids: diesel</v>
      </c>
      <c r="D14034" t="s">
        <v>3258</v>
      </c>
      <c r="H14034" t="s">
        <v>3437</v>
      </c>
      <c r="I14034">
        <v>6.4</v>
      </c>
      <c r="J14034" t="s">
        <v>3446</v>
      </c>
      <c r="K14034">
        <v>1982</v>
      </c>
      <c r="L14034" t="s">
        <v>29</v>
      </c>
      <c r="M14034" t="s">
        <v>29</v>
      </c>
      <c r="N14034">
        <v>24.413730000000001</v>
      </c>
      <c r="O14034">
        <v>118.281358</v>
      </c>
      <c r="P14034" t="s">
        <v>3599</v>
      </c>
      <c r="Q14034" s="3">
        <f>Table1[[#This Row],[Capacity (MW)]]*0.395*8760*10^-6</f>
        <v>2.214528E-2</v>
      </c>
      <c r="R14034" s="3" cm="1">
        <f t="array" ref="R14034">AVERAGE(VLOOKUP(_xlfn.TEXTSPLIT(Table1[[#This Row],[Fuel (no space after comma)]], ","), FuelList_Final_EF!$A$2:$B$65, 2, FALSE))</f>
        <v>78.106682297772565</v>
      </c>
      <c r="S14034" s="3">
        <f>Table1[[#This Row],[Generation (TWh)]]*10^9*VLOOKUP(Table1[[#This Row],[Turbine/Engine Technology]],Technology_HR!$A$2:$B$11,2,FALSE)*10^-6</f>
        <v>197092.992</v>
      </c>
      <c r="T14034" s="5">
        <f>Table1[[#This Row],[Fuel Consumption (mmBtu)]]*Table1[[#This Row],[Emission Factor (kg CO2/ mmBtu)]]*10^3</f>
        <v>15394279709.261431</v>
      </c>
      <c r="U14034" s="3">
        <f>Table1[[#This Row],[Emissions (g CO2)]]/(Table1[[#This Row],[Generation (TWh)]]*10^9)</f>
        <v>695.14947245017584</v>
      </c>
    </row>
    <row r="14035" spans="1:21" x14ac:dyDescent="0.35">
      <c r="A14035" t="s">
        <v>2210</v>
      </c>
      <c r="B14035" t="s">
        <v>3258</v>
      </c>
      <c r="C14035" t="str">
        <f>SUBSTITUTE(Table1[[#This Row],[Fuel]],", ",",")</f>
        <v>fossil liquids: diesel</v>
      </c>
      <c r="D14035" t="s">
        <v>3258</v>
      </c>
      <c r="H14035" t="s">
        <v>3437</v>
      </c>
      <c r="I14035">
        <v>14</v>
      </c>
      <c r="J14035" t="s">
        <v>3446</v>
      </c>
      <c r="K14035">
        <v>1989</v>
      </c>
      <c r="L14035" t="s">
        <v>29</v>
      </c>
      <c r="M14035" t="s">
        <v>29</v>
      </c>
      <c r="N14035">
        <v>24.413730000000001</v>
      </c>
      <c r="O14035">
        <v>118.281358</v>
      </c>
      <c r="P14035" t="s">
        <v>3599</v>
      </c>
      <c r="Q14035" s="3">
        <f>Table1[[#This Row],[Capacity (MW)]]*0.395*8760*10^-6</f>
        <v>4.8442800000000001E-2</v>
      </c>
      <c r="R14035" s="3" cm="1">
        <f t="array" ref="R14035">AVERAGE(VLOOKUP(_xlfn.TEXTSPLIT(Table1[[#This Row],[Fuel (no space after comma)]], ","), FuelList_Final_EF!$A$2:$B$65, 2, FALSE))</f>
        <v>78.106682297772565</v>
      </c>
      <c r="S14035" s="3">
        <f>Table1[[#This Row],[Generation (TWh)]]*10^9*VLOOKUP(Table1[[#This Row],[Turbine/Engine Technology]],Technology_HR!$A$2:$B$11,2,FALSE)*10^-6</f>
        <v>431140.92</v>
      </c>
      <c r="T14035" s="5">
        <f>Table1[[#This Row],[Fuel Consumption (mmBtu)]]*Table1[[#This Row],[Emission Factor (kg CO2/ mmBtu)]]*10^3</f>
        <v>33674986864.009373</v>
      </c>
      <c r="U14035" s="3">
        <f>Table1[[#This Row],[Emissions (g CO2)]]/(Table1[[#This Row],[Generation (TWh)]]*10^9)</f>
        <v>695.14947245017572</v>
      </c>
    </row>
    <row r="14036" spans="1:21" x14ac:dyDescent="0.35">
      <c r="A14036" t="s">
        <v>2210</v>
      </c>
      <c r="B14036" t="s">
        <v>3241</v>
      </c>
      <c r="C14036" t="str">
        <f>SUBSTITUTE(Table1[[#This Row],[Fuel]],", ",",")</f>
        <v>fossil liquids: heavy fuel oil</v>
      </c>
      <c r="D14036" t="s">
        <v>3241</v>
      </c>
      <c r="H14036" t="s">
        <v>3437</v>
      </c>
      <c r="I14036">
        <v>31.6</v>
      </c>
      <c r="J14036" t="s">
        <v>3446</v>
      </c>
      <c r="K14036">
        <v>2000</v>
      </c>
      <c r="L14036" t="s">
        <v>29</v>
      </c>
      <c r="M14036" t="s">
        <v>29</v>
      </c>
      <c r="N14036">
        <v>24.413730000000001</v>
      </c>
      <c r="O14036">
        <v>118.281358</v>
      </c>
      <c r="P14036" t="s">
        <v>3599</v>
      </c>
      <c r="Q14036" s="3">
        <f>Table1[[#This Row],[Capacity (MW)]]*0.395*8760*10^-6</f>
        <v>0.10934232000000001</v>
      </c>
      <c r="R14036" s="3" cm="1">
        <f t="array" ref="R14036">AVERAGE(VLOOKUP(_xlfn.TEXTSPLIT(Table1[[#This Row],[Fuel (no space after comma)]], ","), FuelList_Final_EF!$A$2:$B$65, 2, FALSE))</f>
        <v>81.602530311017389</v>
      </c>
      <c r="S14036" s="3">
        <f>Table1[[#This Row],[Generation (TWh)]]*10^9*VLOOKUP(Table1[[#This Row],[Turbine/Engine Technology]],Technology_HR!$A$2:$B$11,2,FALSE)*10^-6</f>
        <v>973146.64799999993</v>
      </c>
      <c r="T14036" s="5">
        <f>Table1[[#This Row],[Fuel Consumption (mmBtu)]]*Table1[[#This Row],[Emission Factor (kg CO2/ mmBtu)]]*10^3</f>
        <v>79411228840.484955</v>
      </c>
      <c r="U14036" s="3">
        <f>Table1[[#This Row],[Emissions (g CO2)]]/(Table1[[#This Row],[Generation (TWh)]]*10^9)</f>
        <v>726.26251976805463</v>
      </c>
    </row>
    <row r="14037" spans="1:21" x14ac:dyDescent="0.35">
      <c r="A14037" t="s">
        <v>2210</v>
      </c>
      <c r="B14037" t="s">
        <v>3241</v>
      </c>
      <c r="C14037" t="str">
        <f>SUBSTITUTE(Table1[[#This Row],[Fuel]],", ",",")</f>
        <v>fossil liquids: heavy fuel oil</v>
      </c>
      <c r="D14037" t="s">
        <v>3241</v>
      </c>
      <c r="H14037" t="s">
        <v>3437</v>
      </c>
      <c r="I14037">
        <v>33</v>
      </c>
      <c r="J14037" t="s">
        <v>3446</v>
      </c>
      <c r="K14037">
        <v>2003</v>
      </c>
      <c r="L14037" t="s">
        <v>29</v>
      </c>
      <c r="M14037" t="s">
        <v>29</v>
      </c>
      <c r="N14037">
        <v>24.413730000000001</v>
      </c>
      <c r="O14037">
        <v>118.281358</v>
      </c>
      <c r="P14037" t="s">
        <v>3599</v>
      </c>
      <c r="Q14037" s="3">
        <f>Table1[[#This Row],[Capacity (MW)]]*0.395*8760*10^-6</f>
        <v>0.1141866</v>
      </c>
      <c r="R14037" s="3" cm="1">
        <f t="array" ref="R14037">AVERAGE(VLOOKUP(_xlfn.TEXTSPLIT(Table1[[#This Row],[Fuel (no space after comma)]], ","), FuelList_Final_EF!$A$2:$B$65, 2, FALSE))</f>
        <v>81.602530311017389</v>
      </c>
      <c r="S14037" s="3">
        <f>Table1[[#This Row],[Generation (TWh)]]*10^9*VLOOKUP(Table1[[#This Row],[Turbine/Engine Technology]],Technology_HR!$A$2:$B$11,2,FALSE)*10^-6</f>
        <v>1016260.74</v>
      </c>
      <c r="T14037" s="5">
        <f>Table1[[#This Row],[Fuel Consumption (mmBtu)]]*Table1[[#This Row],[Emission Factor (kg CO2/ mmBtu)]]*10^3</f>
        <v>82929447839.746964</v>
      </c>
      <c r="U14037" s="3">
        <f>Table1[[#This Row],[Emissions (g CO2)]]/(Table1[[#This Row],[Generation (TWh)]]*10^9)</f>
        <v>726.26251976805474</v>
      </c>
    </row>
    <row r="14038" spans="1:21" x14ac:dyDescent="0.35">
      <c r="A14038" t="s">
        <v>2210</v>
      </c>
      <c r="B14038" t="s">
        <v>3241</v>
      </c>
      <c r="C14038" t="str">
        <f>SUBSTITUTE(Table1[[#This Row],[Fuel]],", ",",")</f>
        <v>fossil liquids: heavy fuel oil</v>
      </c>
      <c r="D14038" t="s">
        <v>3241</v>
      </c>
      <c r="H14038" t="s">
        <v>3437</v>
      </c>
      <c r="I14038">
        <v>22.2</v>
      </c>
      <c r="J14038" t="s">
        <v>3446</v>
      </c>
      <c r="K14038">
        <v>2020</v>
      </c>
      <c r="L14038" t="s">
        <v>29</v>
      </c>
      <c r="M14038" t="s">
        <v>29</v>
      </c>
      <c r="N14038">
        <v>24.413730000000001</v>
      </c>
      <c r="O14038">
        <v>118.281358</v>
      </c>
      <c r="P14038" t="s">
        <v>3599</v>
      </c>
      <c r="Q14038" s="3">
        <f>Table1[[#This Row],[Capacity (MW)]]*0.395*8760*10^-6</f>
        <v>7.681644E-2</v>
      </c>
      <c r="R14038" s="3" cm="1">
        <f t="array" ref="R14038">AVERAGE(VLOOKUP(_xlfn.TEXTSPLIT(Table1[[#This Row],[Fuel (no space after comma)]], ","), FuelList_Final_EF!$A$2:$B$65, 2, FALSE))</f>
        <v>81.602530311017389</v>
      </c>
      <c r="S14038" s="3">
        <f>Table1[[#This Row],[Generation (TWh)]]*10^9*VLOOKUP(Table1[[#This Row],[Turbine/Engine Technology]],Technology_HR!$A$2:$B$11,2,FALSE)*10^-6</f>
        <v>683666.31599999999</v>
      </c>
      <c r="T14038" s="5">
        <f>Table1[[#This Row],[Fuel Consumption (mmBtu)]]*Table1[[#This Row],[Emission Factor (kg CO2/ mmBtu)]]*10^3</f>
        <v>55788901274.011589</v>
      </c>
      <c r="U14038" s="3">
        <f>Table1[[#This Row],[Emissions (g CO2)]]/(Table1[[#This Row],[Generation (TWh)]]*10^9)</f>
        <v>726.26251976805474</v>
      </c>
    </row>
    <row r="14039" spans="1:21" x14ac:dyDescent="0.35">
      <c r="A14039" t="s">
        <v>29</v>
      </c>
      <c r="B14039" t="s">
        <v>3239</v>
      </c>
      <c r="C14039" t="str">
        <f>SUBSTITUTE(Table1[[#This Row],[Fuel]],", ",",")</f>
        <v>fossil gas: natural gas</v>
      </c>
      <c r="D14039" t="s">
        <v>3239</v>
      </c>
      <c r="H14039" t="s">
        <v>3437</v>
      </c>
      <c r="I14039">
        <v>45</v>
      </c>
      <c r="J14039" t="s">
        <v>3446</v>
      </c>
      <c r="K14039">
        <v>2011</v>
      </c>
      <c r="L14039" t="s">
        <v>29</v>
      </c>
      <c r="M14039" t="s">
        <v>29</v>
      </c>
      <c r="N14039">
        <v>-6.6740500000000003</v>
      </c>
      <c r="O14039">
        <v>39.184240000000003</v>
      </c>
      <c r="P14039" t="s">
        <v>3601</v>
      </c>
      <c r="Q14039" s="3">
        <f>Table1[[#This Row],[Capacity (MW)]]*0.395*8760*10^-6</f>
        <v>0.15570900000000001</v>
      </c>
      <c r="R14039" s="3" cm="1">
        <f t="array" ref="R14039">AVERAGE(VLOOKUP(_xlfn.TEXTSPLIT(Table1[[#This Row],[Fuel (no space after comma)]], ","), FuelList_Final_EF!$A$2:$B$65, 2, FALSE))</f>
        <v>53.06</v>
      </c>
      <c r="S14039" s="3">
        <f>Table1[[#This Row],[Generation (TWh)]]*10^9*VLOOKUP(Table1[[#This Row],[Turbine/Engine Technology]],Technology_HR!$A$2:$B$11,2,FALSE)*10^-6</f>
        <v>1385810.0999999999</v>
      </c>
      <c r="T14039" s="5">
        <f>Table1[[#This Row],[Fuel Consumption (mmBtu)]]*Table1[[#This Row],[Emission Factor (kg CO2/ mmBtu)]]*10^3</f>
        <v>73531083905.999985</v>
      </c>
      <c r="U14039" s="3">
        <f>Table1[[#This Row],[Emissions (g CO2)]]/(Table1[[#This Row],[Generation (TWh)]]*10^9)</f>
        <v>472.23399999999992</v>
      </c>
    </row>
    <row r="14040" spans="1:21" x14ac:dyDescent="0.35">
      <c r="A14040" t="s">
        <v>2055</v>
      </c>
      <c r="B14040" t="s">
        <v>3258</v>
      </c>
      <c r="C14040" t="str">
        <f>SUBSTITUTE(Table1[[#This Row],[Fuel]],", ",",")</f>
        <v>fossil liquids: diesel</v>
      </c>
      <c r="D14040" t="s">
        <v>3258</v>
      </c>
      <c r="H14040" t="s">
        <v>3437</v>
      </c>
      <c r="I14040">
        <v>32</v>
      </c>
      <c r="J14040" t="s">
        <v>3446</v>
      </c>
      <c r="K14040">
        <v>2013</v>
      </c>
      <c r="L14040" t="s">
        <v>29</v>
      </c>
      <c r="M14040" t="s">
        <v>29</v>
      </c>
      <c r="N14040">
        <v>19.284300000000002</v>
      </c>
      <c r="O14040">
        <v>41.747280000000003</v>
      </c>
      <c r="P14040" t="s">
        <v>3580</v>
      </c>
      <c r="Q14040" s="3">
        <f>Table1[[#This Row],[Capacity (MW)]]*0.395*8760*10^-6</f>
        <v>0.1107264</v>
      </c>
      <c r="R14040" s="3" cm="1">
        <f t="array" ref="R14040">AVERAGE(VLOOKUP(_xlfn.TEXTSPLIT(Table1[[#This Row],[Fuel (no space after comma)]], ","), FuelList_Final_EF!$A$2:$B$65, 2, FALSE))</f>
        <v>78.106682297772565</v>
      </c>
      <c r="S14040" s="3">
        <f>Table1[[#This Row],[Generation (TWh)]]*10^9*VLOOKUP(Table1[[#This Row],[Turbine/Engine Technology]],Technology_HR!$A$2:$B$11,2,FALSE)*10^-6</f>
        <v>985464.96</v>
      </c>
      <c r="T14040" s="5">
        <f>Table1[[#This Row],[Fuel Consumption (mmBtu)]]*Table1[[#This Row],[Emission Factor (kg CO2/ mmBtu)]]*10^3</f>
        <v>76971398546.307144</v>
      </c>
      <c r="U14040" s="3">
        <f>Table1[[#This Row],[Emissions (g CO2)]]/(Table1[[#This Row],[Generation (TWh)]]*10^9)</f>
        <v>695.14947245017584</v>
      </c>
    </row>
    <row r="14041" spans="1:21" x14ac:dyDescent="0.35">
      <c r="A14041" t="s">
        <v>2048</v>
      </c>
      <c r="B14041" t="s">
        <v>3303</v>
      </c>
      <c r="C14041" t="str">
        <f>SUBSTITUTE(Table1[[#This Row],[Fuel]],", ",",")</f>
        <v>fossil liquids: crude oil,fossil liquids: diesel</v>
      </c>
      <c r="D14041" t="s">
        <v>3247</v>
      </c>
      <c r="E14041" t="s">
        <v>3258</v>
      </c>
      <c r="H14041" t="s">
        <v>3436</v>
      </c>
      <c r="I14041">
        <v>36.5</v>
      </c>
      <c r="J14041" t="s">
        <v>3446</v>
      </c>
      <c r="K14041">
        <v>1982</v>
      </c>
      <c r="L14041" t="s">
        <v>29</v>
      </c>
      <c r="M14041" t="s">
        <v>29</v>
      </c>
      <c r="N14041">
        <v>19.099353000000001</v>
      </c>
      <c r="O14041">
        <v>41.158411000000001</v>
      </c>
      <c r="P14041" t="s">
        <v>3580</v>
      </c>
      <c r="Q14041" s="3">
        <f>Table1[[#This Row],[Capacity (MW)]]*0.395*8760*10^-6</f>
        <v>0.1262973</v>
      </c>
      <c r="R14041" s="3" cm="1">
        <f t="array" ref="R14041">AVERAGE(VLOOKUP(_xlfn.TEXTSPLIT(Table1[[#This Row],[Fuel (no space after comma)]], ","), FuelList_Final_EF!$A$2:$B$65, 2, FALSE))</f>
        <v>76.323341148886286</v>
      </c>
      <c r="S14041" s="3">
        <f>Table1[[#This Row],[Generation (TWh)]]*10^9*VLOOKUP(Table1[[#This Row],[Turbine/Engine Technology]],Technology_HR!$A$2:$B$11,2,FALSE)*10^-6</f>
        <v>1390533.273</v>
      </c>
      <c r="T14041" s="5">
        <f>Table1[[#This Row],[Fuel Consumption (mmBtu)]]*Table1[[#This Row],[Emission Factor (kg CO2/ mmBtu)]]*10^3</f>
        <v>106130145374.05643</v>
      </c>
      <c r="U14041" s="3">
        <f>Table1[[#This Row],[Emissions (g CO2)]]/(Table1[[#This Row],[Generation (TWh)]]*10^9)</f>
        <v>840.31998604923797</v>
      </c>
    </row>
    <row r="14042" spans="1:21" x14ac:dyDescent="0.35">
      <c r="A14042" t="s">
        <v>2048</v>
      </c>
      <c r="B14042" t="s">
        <v>3303</v>
      </c>
      <c r="C14042" t="str">
        <f>SUBSTITUTE(Table1[[#This Row],[Fuel]],", ",",")</f>
        <v>fossil liquids: crude oil,fossil liquids: diesel</v>
      </c>
      <c r="D14042" t="s">
        <v>3247</v>
      </c>
      <c r="E14042" t="s">
        <v>3258</v>
      </c>
      <c r="H14042" t="s">
        <v>3436</v>
      </c>
      <c r="I14042">
        <v>45</v>
      </c>
      <c r="J14042" t="s">
        <v>3446</v>
      </c>
      <c r="K14042">
        <v>1992</v>
      </c>
      <c r="L14042" t="s">
        <v>29</v>
      </c>
      <c r="M14042" t="s">
        <v>29</v>
      </c>
      <c r="N14042">
        <v>19.099353000000001</v>
      </c>
      <c r="O14042">
        <v>41.158411000000001</v>
      </c>
      <c r="P14042" t="s">
        <v>3580</v>
      </c>
      <c r="Q14042" s="3">
        <f>Table1[[#This Row],[Capacity (MW)]]*0.395*8760*10^-6</f>
        <v>0.15570900000000001</v>
      </c>
      <c r="R14042" s="3" cm="1">
        <f t="array" ref="R14042">AVERAGE(VLOOKUP(_xlfn.TEXTSPLIT(Table1[[#This Row],[Fuel (no space after comma)]], ","), FuelList_Final_EF!$A$2:$B$65, 2, FALSE))</f>
        <v>76.323341148886286</v>
      </c>
      <c r="S14042" s="3">
        <f>Table1[[#This Row],[Generation (TWh)]]*10^9*VLOOKUP(Table1[[#This Row],[Turbine/Engine Technology]],Technology_HR!$A$2:$B$11,2,FALSE)*10^-6</f>
        <v>1714356.0899999999</v>
      </c>
      <c r="T14042" s="5">
        <f>Table1[[#This Row],[Fuel Consumption (mmBtu)]]*Table1[[#This Row],[Emission Factor (kg CO2/ mmBtu)]]*10^3</f>
        <v>130845384707.74078</v>
      </c>
      <c r="U14042" s="3">
        <f>Table1[[#This Row],[Emissions (g CO2)]]/(Table1[[#This Row],[Generation (TWh)]]*10^9)</f>
        <v>840.31998604923785</v>
      </c>
    </row>
    <row r="14043" spans="1:21" x14ac:dyDescent="0.35">
      <c r="A14043" t="s">
        <v>2048</v>
      </c>
      <c r="B14043" t="s">
        <v>3303</v>
      </c>
      <c r="C14043" t="str">
        <f>SUBSTITUTE(Table1[[#This Row],[Fuel]],", ",",")</f>
        <v>fossil liquids: crude oil,fossil liquids: diesel</v>
      </c>
      <c r="D14043" t="s">
        <v>3247</v>
      </c>
      <c r="E14043" t="s">
        <v>3258</v>
      </c>
      <c r="H14043" t="s">
        <v>3436</v>
      </c>
      <c r="I14043">
        <v>45</v>
      </c>
      <c r="J14043" t="s">
        <v>3446</v>
      </c>
      <c r="K14043">
        <v>1992</v>
      </c>
      <c r="L14043" t="s">
        <v>29</v>
      </c>
      <c r="M14043" t="s">
        <v>29</v>
      </c>
      <c r="N14043">
        <v>19.099353000000001</v>
      </c>
      <c r="O14043">
        <v>41.158411000000001</v>
      </c>
      <c r="P14043" t="s">
        <v>3580</v>
      </c>
      <c r="Q14043" s="3">
        <f>Table1[[#This Row],[Capacity (MW)]]*0.395*8760*10^-6</f>
        <v>0.15570900000000001</v>
      </c>
      <c r="R14043" s="3" cm="1">
        <f t="array" ref="R14043">AVERAGE(VLOOKUP(_xlfn.TEXTSPLIT(Table1[[#This Row],[Fuel (no space after comma)]], ","), FuelList_Final_EF!$A$2:$B$65, 2, FALSE))</f>
        <v>76.323341148886286</v>
      </c>
      <c r="S14043" s="3">
        <f>Table1[[#This Row],[Generation (TWh)]]*10^9*VLOOKUP(Table1[[#This Row],[Turbine/Engine Technology]],Technology_HR!$A$2:$B$11,2,FALSE)*10^-6</f>
        <v>1714356.0899999999</v>
      </c>
      <c r="T14043" s="5">
        <f>Table1[[#This Row],[Fuel Consumption (mmBtu)]]*Table1[[#This Row],[Emission Factor (kg CO2/ mmBtu)]]*10^3</f>
        <v>130845384707.74078</v>
      </c>
      <c r="U14043" s="3">
        <f>Table1[[#This Row],[Emissions (g CO2)]]/(Table1[[#This Row],[Generation (TWh)]]*10^9)</f>
        <v>840.31998604923785</v>
      </c>
    </row>
    <row r="14044" spans="1:21" x14ac:dyDescent="0.35">
      <c r="A14044" t="s">
        <v>2048</v>
      </c>
      <c r="B14044" t="s">
        <v>3303</v>
      </c>
      <c r="C14044" t="str">
        <f>SUBSTITUTE(Table1[[#This Row],[Fuel]],", ",",")</f>
        <v>fossil liquids: crude oil,fossil liquids: diesel</v>
      </c>
      <c r="D14044" t="s">
        <v>3247</v>
      </c>
      <c r="E14044" t="s">
        <v>3258</v>
      </c>
      <c r="H14044" t="s">
        <v>3436</v>
      </c>
      <c r="I14044">
        <v>45</v>
      </c>
      <c r="J14044" t="s">
        <v>3446</v>
      </c>
      <c r="K14044">
        <v>1992</v>
      </c>
      <c r="L14044" t="s">
        <v>29</v>
      </c>
      <c r="M14044" t="s">
        <v>29</v>
      </c>
      <c r="N14044">
        <v>19.099353000000001</v>
      </c>
      <c r="O14044">
        <v>41.158411000000001</v>
      </c>
      <c r="P14044" t="s">
        <v>3580</v>
      </c>
      <c r="Q14044" s="3">
        <f>Table1[[#This Row],[Capacity (MW)]]*0.395*8760*10^-6</f>
        <v>0.15570900000000001</v>
      </c>
      <c r="R14044" s="3" cm="1">
        <f t="array" ref="R14044">AVERAGE(VLOOKUP(_xlfn.TEXTSPLIT(Table1[[#This Row],[Fuel (no space after comma)]], ","), FuelList_Final_EF!$A$2:$B$65, 2, FALSE))</f>
        <v>76.323341148886286</v>
      </c>
      <c r="S14044" s="3">
        <f>Table1[[#This Row],[Generation (TWh)]]*10^9*VLOOKUP(Table1[[#This Row],[Turbine/Engine Technology]],Technology_HR!$A$2:$B$11,2,FALSE)*10^-6</f>
        <v>1714356.0899999999</v>
      </c>
      <c r="T14044" s="5">
        <f>Table1[[#This Row],[Fuel Consumption (mmBtu)]]*Table1[[#This Row],[Emission Factor (kg CO2/ mmBtu)]]*10^3</f>
        <v>130845384707.74078</v>
      </c>
      <c r="U14044" s="3">
        <f>Table1[[#This Row],[Emissions (g CO2)]]/(Table1[[#This Row],[Generation (TWh)]]*10^9)</f>
        <v>840.31998604923785</v>
      </c>
    </row>
    <row r="14045" spans="1:21" x14ac:dyDescent="0.35">
      <c r="A14045" t="s">
        <v>2048</v>
      </c>
      <c r="B14045" t="s">
        <v>3303</v>
      </c>
      <c r="C14045" t="str">
        <f>SUBSTITUTE(Table1[[#This Row],[Fuel]],", ",",")</f>
        <v>fossil liquids: crude oil,fossil liquids: diesel</v>
      </c>
      <c r="D14045" t="s">
        <v>3247</v>
      </c>
      <c r="E14045" t="s">
        <v>3258</v>
      </c>
      <c r="H14045" t="s">
        <v>3436</v>
      </c>
      <c r="I14045">
        <v>45</v>
      </c>
      <c r="J14045" t="s">
        <v>3446</v>
      </c>
      <c r="K14045">
        <v>1992</v>
      </c>
      <c r="L14045" t="s">
        <v>29</v>
      </c>
      <c r="M14045" t="s">
        <v>29</v>
      </c>
      <c r="N14045">
        <v>19.099353000000001</v>
      </c>
      <c r="O14045">
        <v>41.158411000000001</v>
      </c>
      <c r="P14045" t="s">
        <v>3580</v>
      </c>
      <c r="Q14045" s="3">
        <f>Table1[[#This Row],[Capacity (MW)]]*0.395*8760*10^-6</f>
        <v>0.15570900000000001</v>
      </c>
      <c r="R14045" s="3" cm="1">
        <f t="array" ref="R14045">AVERAGE(VLOOKUP(_xlfn.TEXTSPLIT(Table1[[#This Row],[Fuel (no space after comma)]], ","), FuelList_Final_EF!$A$2:$B$65, 2, FALSE))</f>
        <v>76.323341148886286</v>
      </c>
      <c r="S14045" s="3">
        <f>Table1[[#This Row],[Generation (TWh)]]*10^9*VLOOKUP(Table1[[#This Row],[Turbine/Engine Technology]],Technology_HR!$A$2:$B$11,2,FALSE)*10^-6</f>
        <v>1714356.0899999999</v>
      </c>
      <c r="T14045" s="5">
        <f>Table1[[#This Row],[Fuel Consumption (mmBtu)]]*Table1[[#This Row],[Emission Factor (kg CO2/ mmBtu)]]*10^3</f>
        <v>130845384707.74078</v>
      </c>
      <c r="U14045" s="3">
        <f>Table1[[#This Row],[Emissions (g CO2)]]/(Table1[[#This Row],[Generation (TWh)]]*10^9)</f>
        <v>840.31998604923785</v>
      </c>
    </row>
    <row r="14046" spans="1:21" x14ac:dyDescent="0.35">
      <c r="A14046" t="s">
        <v>2048</v>
      </c>
      <c r="B14046" t="s">
        <v>3303</v>
      </c>
      <c r="C14046" t="str">
        <f>SUBSTITUTE(Table1[[#This Row],[Fuel]],", ",",")</f>
        <v>fossil liquids: crude oil,fossil liquids: diesel</v>
      </c>
      <c r="D14046" t="s">
        <v>3247</v>
      </c>
      <c r="E14046" t="s">
        <v>3258</v>
      </c>
      <c r="H14046" t="s">
        <v>3436</v>
      </c>
      <c r="I14046">
        <v>45</v>
      </c>
      <c r="J14046" t="s">
        <v>3446</v>
      </c>
      <c r="K14046">
        <v>1992</v>
      </c>
      <c r="L14046" t="s">
        <v>29</v>
      </c>
      <c r="M14046" t="s">
        <v>29</v>
      </c>
      <c r="N14046">
        <v>19.099353000000001</v>
      </c>
      <c r="O14046">
        <v>41.158411000000001</v>
      </c>
      <c r="P14046" t="s">
        <v>3580</v>
      </c>
      <c r="Q14046" s="3">
        <f>Table1[[#This Row],[Capacity (MW)]]*0.395*8760*10^-6</f>
        <v>0.15570900000000001</v>
      </c>
      <c r="R14046" s="3" cm="1">
        <f t="array" ref="R14046">AVERAGE(VLOOKUP(_xlfn.TEXTSPLIT(Table1[[#This Row],[Fuel (no space after comma)]], ","), FuelList_Final_EF!$A$2:$B$65, 2, FALSE))</f>
        <v>76.323341148886286</v>
      </c>
      <c r="S14046" s="3">
        <f>Table1[[#This Row],[Generation (TWh)]]*10^9*VLOOKUP(Table1[[#This Row],[Turbine/Engine Technology]],Technology_HR!$A$2:$B$11,2,FALSE)*10^-6</f>
        <v>1714356.0899999999</v>
      </c>
      <c r="T14046" s="5">
        <f>Table1[[#This Row],[Fuel Consumption (mmBtu)]]*Table1[[#This Row],[Emission Factor (kg CO2/ mmBtu)]]*10^3</f>
        <v>130845384707.74078</v>
      </c>
      <c r="U14046" s="3">
        <f>Table1[[#This Row],[Emissions (g CO2)]]/(Table1[[#This Row],[Generation (TWh)]]*10^9)</f>
        <v>840.31998604923785</v>
      </c>
    </row>
    <row r="14047" spans="1:21" x14ac:dyDescent="0.35">
      <c r="A14047" t="s">
        <v>2048</v>
      </c>
      <c r="B14047" t="s">
        <v>3303</v>
      </c>
      <c r="C14047" t="str">
        <f>SUBSTITUTE(Table1[[#This Row],[Fuel]],", ",",")</f>
        <v>fossil liquids: crude oil,fossil liquids: diesel</v>
      </c>
      <c r="D14047" t="s">
        <v>3247</v>
      </c>
      <c r="E14047" t="s">
        <v>3258</v>
      </c>
      <c r="H14047" t="s">
        <v>3436</v>
      </c>
      <c r="I14047">
        <v>45</v>
      </c>
      <c r="J14047" t="s">
        <v>3446</v>
      </c>
      <c r="K14047">
        <v>1992</v>
      </c>
      <c r="L14047" t="s">
        <v>29</v>
      </c>
      <c r="M14047" t="s">
        <v>29</v>
      </c>
      <c r="N14047">
        <v>19.099353000000001</v>
      </c>
      <c r="O14047">
        <v>41.158411000000001</v>
      </c>
      <c r="P14047" t="s">
        <v>3580</v>
      </c>
      <c r="Q14047" s="3">
        <f>Table1[[#This Row],[Capacity (MW)]]*0.395*8760*10^-6</f>
        <v>0.15570900000000001</v>
      </c>
      <c r="R14047" s="3" cm="1">
        <f t="array" ref="R14047">AVERAGE(VLOOKUP(_xlfn.TEXTSPLIT(Table1[[#This Row],[Fuel (no space after comma)]], ","), FuelList_Final_EF!$A$2:$B$65, 2, FALSE))</f>
        <v>76.323341148886286</v>
      </c>
      <c r="S14047" s="3">
        <f>Table1[[#This Row],[Generation (TWh)]]*10^9*VLOOKUP(Table1[[#This Row],[Turbine/Engine Technology]],Technology_HR!$A$2:$B$11,2,FALSE)*10^-6</f>
        <v>1714356.0899999999</v>
      </c>
      <c r="T14047" s="5">
        <f>Table1[[#This Row],[Fuel Consumption (mmBtu)]]*Table1[[#This Row],[Emission Factor (kg CO2/ mmBtu)]]*10^3</f>
        <v>130845384707.74078</v>
      </c>
      <c r="U14047" s="3">
        <f>Table1[[#This Row],[Emissions (g CO2)]]/(Table1[[#This Row],[Generation (TWh)]]*10^9)</f>
        <v>840.31998604923785</v>
      </c>
    </row>
    <row r="14048" spans="1:21" x14ac:dyDescent="0.35">
      <c r="A14048" t="s">
        <v>2048</v>
      </c>
      <c r="B14048" t="s">
        <v>3303</v>
      </c>
      <c r="C14048" t="str">
        <f>SUBSTITUTE(Table1[[#This Row],[Fuel]],", ",",")</f>
        <v>fossil liquids: crude oil,fossil liquids: diesel</v>
      </c>
      <c r="D14048" t="s">
        <v>3247</v>
      </c>
      <c r="E14048" t="s">
        <v>3258</v>
      </c>
      <c r="H14048" t="s">
        <v>3436</v>
      </c>
      <c r="I14048">
        <v>45</v>
      </c>
      <c r="J14048" t="s">
        <v>3446</v>
      </c>
      <c r="K14048">
        <v>1992</v>
      </c>
      <c r="L14048" t="s">
        <v>29</v>
      </c>
      <c r="M14048" t="s">
        <v>29</v>
      </c>
      <c r="N14048">
        <v>19.099353000000001</v>
      </c>
      <c r="O14048">
        <v>41.158411000000001</v>
      </c>
      <c r="P14048" t="s">
        <v>3580</v>
      </c>
      <c r="Q14048" s="3">
        <f>Table1[[#This Row],[Capacity (MW)]]*0.395*8760*10^-6</f>
        <v>0.15570900000000001</v>
      </c>
      <c r="R14048" s="3" cm="1">
        <f t="array" ref="R14048">AVERAGE(VLOOKUP(_xlfn.TEXTSPLIT(Table1[[#This Row],[Fuel (no space after comma)]], ","), FuelList_Final_EF!$A$2:$B$65, 2, FALSE))</f>
        <v>76.323341148886286</v>
      </c>
      <c r="S14048" s="3">
        <f>Table1[[#This Row],[Generation (TWh)]]*10^9*VLOOKUP(Table1[[#This Row],[Turbine/Engine Technology]],Technology_HR!$A$2:$B$11,2,FALSE)*10^-6</f>
        <v>1714356.0899999999</v>
      </c>
      <c r="T14048" s="5">
        <f>Table1[[#This Row],[Fuel Consumption (mmBtu)]]*Table1[[#This Row],[Emission Factor (kg CO2/ mmBtu)]]*10^3</f>
        <v>130845384707.74078</v>
      </c>
      <c r="U14048" s="3">
        <f>Table1[[#This Row],[Emissions (g CO2)]]/(Table1[[#This Row],[Generation (TWh)]]*10^9)</f>
        <v>840.31998604923785</v>
      </c>
    </row>
    <row r="14049" spans="1:21" x14ac:dyDescent="0.35">
      <c r="A14049" t="s">
        <v>2048</v>
      </c>
      <c r="B14049" t="s">
        <v>3303</v>
      </c>
      <c r="C14049" t="str">
        <f>SUBSTITUTE(Table1[[#This Row],[Fuel]],", ",",")</f>
        <v>fossil liquids: crude oil,fossil liquids: diesel</v>
      </c>
      <c r="D14049" t="s">
        <v>3247</v>
      </c>
      <c r="E14049" t="s">
        <v>3258</v>
      </c>
      <c r="H14049" t="s">
        <v>3436</v>
      </c>
      <c r="I14049">
        <v>45</v>
      </c>
      <c r="J14049" t="s">
        <v>3446</v>
      </c>
      <c r="K14049">
        <v>1992</v>
      </c>
      <c r="L14049" t="s">
        <v>29</v>
      </c>
      <c r="M14049" t="s">
        <v>29</v>
      </c>
      <c r="N14049">
        <v>19.099353000000001</v>
      </c>
      <c r="O14049">
        <v>41.158411000000001</v>
      </c>
      <c r="P14049" t="s">
        <v>3580</v>
      </c>
      <c r="Q14049" s="3">
        <f>Table1[[#This Row],[Capacity (MW)]]*0.395*8760*10^-6</f>
        <v>0.15570900000000001</v>
      </c>
      <c r="R14049" s="3" cm="1">
        <f t="array" ref="R14049">AVERAGE(VLOOKUP(_xlfn.TEXTSPLIT(Table1[[#This Row],[Fuel (no space after comma)]], ","), FuelList_Final_EF!$A$2:$B$65, 2, FALSE))</f>
        <v>76.323341148886286</v>
      </c>
      <c r="S14049" s="3">
        <f>Table1[[#This Row],[Generation (TWh)]]*10^9*VLOOKUP(Table1[[#This Row],[Turbine/Engine Technology]],Technology_HR!$A$2:$B$11,2,FALSE)*10^-6</f>
        <v>1714356.0899999999</v>
      </c>
      <c r="T14049" s="5">
        <f>Table1[[#This Row],[Fuel Consumption (mmBtu)]]*Table1[[#This Row],[Emission Factor (kg CO2/ mmBtu)]]*10^3</f>
        <v>130845384707.74078</v>
      </c>
      <c r="U14049" s="3">
        <f>Table1[[#This Row],[Emissions (g CO2)]]/(Table1[[#This Row],[Generation (TWh)]]*10^9)</f>
        <v>840.31998604923785</v>
      </c>
    </row>
    <row r="14050" spans="1:21" x14ac:dyDescent="0.35">
      <c r="A14050" t="s">
        <v>2048</v>
      </c>
      <c r="B14050" t="s">
        <v>3303</v>
      </c>
      <c r="C14050" t="str">
        <f>SUBSTITUTE(Table1[[#This Row],[Fuel]],", ",",")</f>
        <v>fossil liquids: crude oil,fossil liquids: diesel</v>
      </c>
      <c r="D14050" t="s">
        <v>3247</v>
      </c>
      <c r="E14050" t="s">
        <v>3258</v>
      </c>
      <c r="H14050" t="s">
        <v>3436</v>
      </c>
      <c r="I14050">
        <v>36.5</v>
      </c>
      <c r="J14050" t="s">
        <v>3446</v>
      </c>
      <c r="K14050">
        <v>1982</v>
      </c>
      <c r="L14050" t="s">
        <v>29</v>
      </c>
      <c r="M14050" t="s">
        <v>29</v>
      </c>
      <c r="N14050">
        <v>19.099353000000001</v>
      </c>
      <c r="O14050">
        <v>41.158411000000001</v>
      </c>
      <c r="P14050" t="s">
        <v>3580</v>
      </c>
      <c r="Q14050" s="3">
        <f>Table1[[#This Row],[Capacity (MW)]]*0.395*8760*10^-6</f>
        <v>0.1262973</v>
      </c>
      <c r="R14050" s="3" cm="1">
        <f t="array" ref="R14050">AVERAGE(VLOOKUP(_xlfn.TEXTSPLIT(Table1[[#This Row],[Fuel (no space after comma)]], ","), FuelList_Final_EF!$A$2:$B$65, 2, FALSE))</f>
        <v>76.323341148886286</v>
      </c>
      <c r="S14050" s="3">
        <f>Table1[[#This Row],[Generation (TWh)]]*10^9*VLOOKUP(Table1[[#This Row],[Turbine/Engine Technology]],Technology_HR!$A$2:$B$11,2,FALSE)*10^-6</f>
        <v>1390533.273</v>
      </c>
      <c r="T14050" s="5">
        <f>Table1[[#This Row],[Fuel Consumption (mmBtu)]]*Table1[[#This Row],[Emission Factor (kg CO2/ mmBtu)]]*10^3</f>
        <v>106130145374.05643</v>
      </c>
      <c r="U14050" s="3">
        <f>Table1[[#This Row],[Emissions (g CO2)]]/(Table1[[#This Row],[Generation (TWh)]]*10^9)</f>
        <v>840.31998604923797</v>
      </c>
    </row>
    <row r="14051" spans="1:21" x14ac:dyDescent="0.35">
      <c r="A14051" t="s">
        <v>2048</v>
      </c>
      <c r="B14051" t="s">
        <v>3303</v>
      </c>
      <c r="C14051" t="str">
        <f>SUBSTITUTE(Table1[[#This Row],[Fuel]],", ",",")</f>
        <v>fossil liquids: crude oil,fossil liquids: diesel</v>
      </c>
      <c r="D14051" t="s">
        <v>3247</v>
      </c>
      <c r="E14051" t="s">
        <v>3258</v>
      </c>
      <c r="H14051" t="s">
        <v>3436</v>
      </c>
      <c r="I14051">
        <v>36.5</v>
      </c>
      <c r="J14051" t="s">
        <v>3446</v>
      </c>
      <c r="K14051">
        <v>1982</v>
      </c>
      <c r="L14051" t="s">
        <v>29</v>
      </c>
      <c r="M14051" t="s">
        <v>29</v>
      </c>
      <c r="N14051">
        <v>19.099353000000001</v>
      </c>
      <c r="O14051">
        <v>41.158411000000001</v>
      </c>
      <c r="P14051" t="s">
        <v>3580</v>
      </c>
      <c r="Q14051" s="3">
        <f>Table1[[#This Row],[Capacity (MW)]]*0.395*8760*10^-6</f>
        <v>0.1262973</v>
      </c>
      <c r="R14051" s="3" cm="1">
        <f t="array" ref="R14051">AVERAGE(VLOOKUP(_xlfn.TEXTSPLIT(Table1[[#This Row],[Fuel (no space after comma)]], ","), FuelList_Final_EF!$A$2:$B$65, 2, FALSE))</f>
        <v>76.323341148886286</v>
      </c>
      <c r="S14051" s="3">
        <f>Table1[[#This Row],[Generation (TWh)]]*10^9*VLOOKUP(Table1[[#This Row],[Turbine/Engine Technology]],Technology_HR!$A$2:$B$11,2,FALSE)*10^-6</f>
        <v>1390533.273</v>
      </c>
      <c r="T14051" s="5">
        <f>Table1[[#This Row],[Fuel Consumption (mmBtu)]]*Table1[[#This Row],[Emission Factor (kg CO2/ mmBtu)]]*10^3</f>
        <v>106130145374.05643</v>
      </c>
      <c r="U14051" s="3">
        <f>Table1[[#This Row],[Emissions (g CO2)]]/(Table1[[#This Row],[Generation (TWh)]]*10^9)</f>
        <v>840.31998604923797</v>
      </c>
    </row>
    <row r="14052" spans="1:21" x14ac:dyDescent="0.35">
      <c r="A14052" t="s">
        <v>2048</v>
      </c>
      <c r="B14052" t="s">
        <v>3303</v>
      </c>
      <c r="C14052" t="str">
        <f>SUBSTITUTE(Table1[[#This Row],[Fuel]],", ",",")</f>
        <v>fossil liquids: crude oil,fossil liquids: diesel</v>
      </c>
      <c r="D14052" t="s">
        <v>3247</v>
      </c>
      <c r="E14052" t="s">
        <v>3258</v>
      </c>
      <c r="H14052" t="s">
        <v>3436</v>
      </c>
      <c r="I14052">
        <v>36.5</v>
      </c>
      <c r="J14052" t="s">
        <v>3446</v>
      </c>
      <c r="K14052">
        <v>1982</v>
      </c>
      <c r="L14052" t="s">
        <v>29</v>
      </c>
      <c r="M14052" t="s">
        <v>29</v>
      </c>
      <c r="N14052">
        <v>19.099353000000001</v>
      </c>
      <c r="O14052">
        <v>41.158411000000001</v>
      </c>
      <c r="P14052" t="s">
        <v>3580</v>
      </c>
      <c r="Q14052" s="3">
        <f>Table1[[#This Row],[Capacity (MW)]]*0.395*8760*10^-6</f>
        <v>0.1262973</v>
      </c>
      <c r="R14052" s="3" cm="1">
        <f t="array" ref="R14052">AVERAGE(VLOOKUP(_xlfn.TEXTSPLIT(Table1[[#This Row],[Fuel (no space after comma)]], ","), FuelList_Final_EF!$A$2:$B$65, 2, FALSE))</f>
        <v>76.323341148886286</v>
      </c>
      <c r="S14052" s="3">
        <f>Table1[[#This Row],[Generation (TWh)]]*10^9*VLOOKUP(Table1[[#This Row],[Turbine/Engine Technology]],Technology_HR!$A$2:$B$11,2,FALSE)*10^-6</f>
        <v>1390533.273</v>
      </c>
      <c r="T14052" s="5">
        <f>Table1[[#This Row],[Fuel Consumption (mmBtu)]]*Table1[[#This Row],[Emission Factor (kg CO2/ mmBtu)]]*10^3</f>
        <v>106130145374.05643</v>
      </c>
      <c r="U14052" s="3">
        <f>Table1[[#This Row],[Emissions (g CO2)]]/(Table1[[#This Row],[Generation (TWh)]]*10^9)</f>
        <v>840.31998604923797</v>
      </c>
    </row>
    <row r="14053" spans="1:21" x14ac:dyDescent="0.35">
      <c r="A14053" t="s">
        <v>2048</v>
      </c>
      <c r="B14053" t="s">
        <v>3303</v>
      </c>
      <c r="C14053" t="str">
        <f>SUBSTITUTE(Table1[[#This Row],[Fuel]],", ",",")</f>
        <v>fossil liquids: crude oil,fossil liquids: diesel</v>
      </c>
      <c r="D14053" t="s">
        <v>3247</v>
      </c>
      <c r="E14053" t="s">
        <v>3258</v>
      </c>
      <c r="H14053" t="s">
        <v>3436</v>
      </c>
      <c r="I14053">
        <v>45</v>
      </c>
      <c r="J14053" t="s">
        <v>3446</v>
      </c>
      <c r="K14053">
        <v>1992</v>
      </c>
      <c r="L14053" t="s">
        <v>29</v>
      </c>
      <c r="M14053" t="s">
        <v>29</v>
      </c>
      <c r="N14053">
        <v>19.099353000000001</v>
      </c>
      <c r="O14053">
        <v>41.158411000000001</v>
      </c>
      <c r="P14053" t="s">
        <v>3580</v>
      </c>
      <c r="Q14053" s="3">
        <f>Table1[[#This Row],[Capacity (MW)]]*0.395*8760*10^-6</f>
        <v>0.15570900000000001</v>
      </c>
      <c r="R14053" s="3" cm="1">
        <f t="array" ref="R14053">AVERAGE(VLOOKUP(_xlfn.TEXTSPLIT(Table1[[#This Row],[Fuel (no space after comma)]], ","), FuelList_Final_EF!$A$2:$B$65, 2, FALSE))</f>
        <v>76.323341148886286</v>
      </c>
      <c r="S14053" s="3">
        <f>Table1[[#This Row],[Generation (TWh)]]*10^9*VLOOKUP(Table1[[#This Row],[Turbine/Engine Technology]],Technology_HR!$A$2:$B$11,2,FALSE)*10^-6</f>
        <v>1714356.0899999999</v>
      </c>
      <c r="T14053" s="5">
        <f>Table1[[#This Row],[Fuel Consumption (mmBtu)]]*Table1[[#This Row],[Emission Factor (kg CO2/ mmBtu)]]*10^3</f>
        <v>130845384707.74078</v>
      </c>
      <c r="U14053" s="3">
        <f>Table1[[#This Row],[Emissions (g CO2)]]/(Table1[[#This Row],[Generation (TWh)]]*10^9)</f>
        <v>840.31998604923785</v>
      </c>
    </row>
    <row r="14054" spans="1:21" x14ac:dyDescent="0.35">
      <c r="A14054" t="s">
        <v>2048</v>
      </c>
      <c r="B14054" t="s">
        <v>3303</v>
      </c>
      <c r="C14054" t="str">
        <f>SUBSTITUTE(Table1[[#This Row],[Fuel]],", ",",")</f>
        <v>fossil liquids: crude oil,fossil liquids: diesel</v>
      </c>
      <c r="D14054" t="s">
        <v>3247</v>
      </c>
      <c r="E14054" t="s">
        <v>3258</v>
      </c>
      <c r="H14054" t="s">
        <v>3436</v>
      </c>
      <c r="I14054">
        <v>45</v>
      </c>
      <c r="J14054" t="s">
        <v>3446</v>
      </c>
      <c r="K14054">
        <v>1992</v>
      </c>
      <c r="L14054" t="s">
        <v>29</v>
      </c>
      <c r="M14054" t="s">
        <v>29</v>
      </c>
      <c r="N14054">
        <v>19.099353000000001</v>
      </c>
      <c r="O14054">
        <v>41.158411000000001</v>
      </c>
      <c r="P14054" t="s">
        <v>3580</v>
      </c>
      <c r="Q14054" s="3">
        <f>Table1[[#This Row],[Capacity (MW)]]*0.395*8760*10^-6</f>
        <v>0.15570900000000001</v>
      </c>
      <c r="R14054" s="3" cm="1">
        <f t="array" ref="R14054">AVERAGE(VLOOKUP(_xlfn.TEXTSPLIT(Table1[[#This Row],[Fuel (no space after comma)]], ","), FuelList_Final_EF!$A$2:$B$65, 2, FALSE))</f>
        <v>76.323341148886286</v>
      </c>
      <c r="S14054" s="3">
        <f>Table1[[#This Row],[Generation (TWh)]]*10^9*VLOOKUP(Table1[[#This Row],[Turbine/Engine Technology]],Technology_HR!$A$2:$B$11,2,FALSE)*10^-6</f>
        <v>1714356.0899999999</v>
      </c>
      <c r="T14054" s="5">
        <f>Table1[[#This Row],[Fuel Consumption (mmBtu)]]*Table1[[#This Row],[Emission Factor (kg CO2/ mmBtu)]]*10^3</f>
        <v>130845384707.74078</v>
      </c>
      <c r="U14054" s="3">
        <f>Table1[[#This Row],[Emissions (g CO2)]]/(Table1[[#This Row],[Generation (TWh)]]*10^9)</f>
        <v>840.31998604923785</v>
      </c>
    </row>
    <row r="14055" spans="1:21" x14ac:dyDescent="0.35">
      <c r="A14055" t="s">
        <v>2048</v>
      </c>
      <c r="B14055" t="s">
        <v>3303</v>
      </c>
      <c r="C14055" t="str">
        <f>SUBSTITUTE(Table1[[#This Row],[Fuel]],", ",",")</f>
        <v>fossil liquids: crude oil,fossil liquids: diesel</v>
      </c>
      <c r="D14055" t="s">
        <v>3247</v>
      </c>
      <c r="E14055" t="s">
        <v>3258</v>
      </c>
      <c r="H14055" t="s">
        <v>3436</v>
      </c>
      <c r="I14055">
        <v>45</v>
      </c>
      <c r="J14055" t="s">
        <v>3446</v>
      </c>
      <c r="K14055">
        <v>1992</v>
      </c>
      <c r="L14055" t="s">
        <v>29</v>
      </c>
      <c r="M14055" t="s">
        <v>29</v>
      </c>
      <c r="N14055">
        <v>19.099353000000001</v>
      </c>
      <c r="O14055">
        <v>41.158411000000001</v>
      </c>
      <c r="P14055" t="s">
        <v>3580</v>
      </c>
      <c r="Q14055" s="3">
        <f>Table1[[#This Row],[Capacity (MW)]]*0.395*8760*10^-6</f>
        <v>0.15570900000000001</v>
      </c>
      <c r="R14055" s="3" cm="1">
        <f t="array" ref="R14055">AVERAGE(VLOOKUP(_xlfn.TEXTSPLIT(Table1[[#This Row],[Fuel (no space after comma)]], ","), FuelList_Final_EF!$A$2:$B$65, 2, FALSE))</f>
        <v>76.323341148886286</v>
      </c>
      <c r="S14055" s="3">
        <f>Table1[[#This Row],[Generation (TWh)]]*10^9*VLOOKUP(Table1[[#This Row],[Turbine/Engine Technology]],Technology_HR!$A$2:$B$11,2,FALSE)*10^-6</f>
        <v>1714356.0899999999</v>
      </c>
      <c r="T14055" s="5">
        <f>Table1[[#This Row],[Fuel Consumption (mmBtu)]]*Table1[[#This Row],[Emission Factor (kg CO2/ mmBtu)]]*10^3</f>
        <v>130845384707.74078</v>
      </c>
      <c r="U14055" s="3">
        <f>Table1[[#This Row],[Emissions (g CO2)]]/(Table1[[#This Row],[Generation (TWh)]]*10^9)</f>
        <v>840.31998604923785</v>
      </c>
    </row>
    <row r="14056" spans="1:21" x14ac:dyDescent="0.35">
      <c r="A14056" t="s">
        <v>2048</v>
      </c>
      <c r="B14056" t="s">
        <v>3303</v>
      </c>
      <c r="C14056" t="str">
        <f>SUBSTITUTE(Table1[[#This Row],[Fuel]],", ",",")</f>
        <v>fossil liquids: crude oil,fossil liquids: diesel</v>
      </c>
      <c r="D14056" t="s">
        <v>3247</v>
      </c>
      <c r="E14056" t="s">
        <v>3258</v>
      </c>
      <c r="H14056" t="s">
        <v>3436</v>
      </c>
      <c r="I14056">
        <v>45</v>
      </c>
      <c r="J14056" t="s">
        <v>3446</v>
      </c>
      <c r="K14056">
        <v>1992</v>
      </c>
      <c r="L14056" t="s">
        <v>29</v>
      </c>
      <c r="M14056" t="s">
        <v>29</v>
      </c>
      <c r="N14056">
        <v>19.099353000000001</v>
      </c>
      <c r="O14056">
        <v>41.158411000000001</v>
      </c>
      <c r="P14056" t="s">
        <v>3580</v>
      </c>
      <c r="Q14056" s="3">
        <f>Table1[[#This Row],[Capacity (MW)]]*0.395*8760*10^-6</f>
        <v>0.15570900000000001</v>
      </c>
      <c r="R14056" s="3" cm="1">
        <f t="array" ref="R14056">AVERAGE(VLOOKUP(_xlfn.TEXTSPLIT(Table1[[#This Row],[Fuel (no space after comma)]], ","), FuelList_Final_EF!$A$2:$B$65, 2, FALSE))</f>
        <v>76.323341148886286</v>
      </c>
      <c r="S14056" s="3">
        <f>Table1[[#This Row],[Generation (TWh)]]*10^9*VLOOKUP(Table1[[#This Row],[Turbine/Engine Technology]],Technology_HR!$A$2:$B$11,2,FALSE)*10^-6</f>
        <v>1714356.0899999999</v>
      </c>
      <c r="T14056" s="5">
        <f>Table1[[#This Row],[Fuel Consumption (mmBtu)]]*Table1[[#This Row],[Emission Factor (kg CO2/ mmBtu)]]*10^3</f>
        <v>130845384707.74078</v>
      </c>
      <c r="U14056" s="3">
        <f>Table1[[#This Row],[Emissions (g CO2)]]/(Table1[[#This Row],[Generation (TWh)]]*10^9)</f>
        <v>840.31998604923785</v>
      </c>
    </row>
    <row r="14057" spans="1:21" x14ac:dyDescent="0.35">
      <c r="A14057" t="s">
        <v>2048</v>
      </c>
      <c r="B14057" t="s">
        <v>3303</v>
      </c>
      <c r="C14057" t="str">
        <f>SUBSTITUTE(Table1[[#This Row],[Fuel]],", ",",")</f>
        <v>fossil liquids: crude oil,fossil liquids: diesel</v>
      </c>
      <c r="D14057" t="s">
        <v>3247</v>
      </c>
      <c r="E14057" t="s">
        <v>3258</v>
      </c>
      <c r="H14057" t="s">
        <v>3436</v>
      </c>
      <c r="I14057">
        <v>45</v>
      </c>
      <c r="J14057" t="s">
        <v>3446</v>
      </c>
      <c r="K14057">
        <v>1992</v>
      </c>
      <c r="L14057" t="s">
        <v>29</v>
      </c>
      <c r="M14057" t="s">
        <v>29</v>
      </c>
      <c r="N14057">
        <v>19.099353000000001</v>
      </c>
      <c r="O14057">
        <v>41.158411000000001</v>
      </c>
      <c r="P14057" t="s">
        <v>3580</v>
      </c>
      <c r="Q14057" s="3">
        <f>Table1[[#This Row],[Capacity (MW)]]*0.395*8760*10^-6</f>
        <v>0.15570900000000001</v>
      </c>
      <c r="R14057" s="3" cm="1">
        <f t="array" ref="R14057">AVERAGE(VLOOKUP(_xlfn.TEXTSPLIT(Table1[[#This Row],[Fuel (no space after comma)]], ","), FuelList_Final_EF!$A$2:$B$65, 2, FALSE))</f>
        <v>76.323341148886286</v>
      </c>
      <c r="S14057" s="3">
        <f>Table1[[#This Row],[Generation (TWh)]]*10^9*VLOOKUP(Table1[[#This Row],[Turbine/Engine Technology]],Technology_HR!$A$2:$B$11,2,FALSE)*10^-6</f>
        <v>1714356.0899999999</v>
      </c>
      <c r="T14057" s="5">
        <f>Table1[[#This Row],[Fuel Consumption (mmBtu)]]*Table1[[#This Row],[Emission Factor (kg CO2/ mmBtu)]]*10^3</f>
        <v>130845384707.74078</v>
      </c>
      <c r="U14057" s="3">
        <f>Table1[[#This Row],[Emissions (g CO2)]]/(Table1[[#This Row],[Generation (TWh)]]*10^9)</f>
        <v>840.31998604923785</v>
      </c>
    </row>
    <row r="14058" spans="1:21" x14ac:dyDescent="0.35">
      <c r="A14058" t="s">
        <v>3232</v>
      </c>
      <c r="B14058" t="s">
        <v>3239</v>
      </c>
      <c r="C14058" t="str">
        <f>SUBSTITUTE(Table1[[#This Row],[Fuel]],", ",",")</f>
        <v>fossil gas: natural gas</v>
      </c>
      <c r="D14058" t="s">
        <v>3239</v>
      </c>
      <c r="H14058" t="s">
        <v>3436</v>
      </c>
      <c r="I14058">
        <v>46</v>
      </c>
      <c r="J14058" t="s">
        <v>3446</v>
      </c>
      <c r="K14058" t="s">
        <v>29</v>
      </c>
      <c r="L14058" t="s">
        <v>29</v>
      </c>
      <c r="M14058" t="s">
        <v>29</v>
      </c>
      <c r="N14058">
        <v>-21.729478</v>
      </c>
      <c r="O14058">
        <v>122.213807</v>
      </c>
      <c r="P14058" t="s">
        <v>3460</v>
      </c>
      <c r="Q14058" s="3">
        <f>Table1[[#This Row],[Capacity (MW)]]*0.395*8760*10^-6</f>
        <v>0.15916920000000001</v>
      </c>
      <c r="R14058" s="3" cm="1">
        <f t="array" ref="R14058">AVERAGE(VLOOKUP(_xlfn.TEXTSPLIT(Table1[[#This Row],[Fuel (no space after comma)]], ","), FuelList_Final_EF!$A$2:$B$65, 2, FALSE))</f>
        <v>53.06</v>
      </c>
      <c r="S14058" s="3">
        <f>Table1[[#This Row],[Generation (TWh)]]*10^9*VLOOKUP(Table1[[#This Row],[Turbine/Engine Technology]],Technology_HR!$A$2:$B$11,2,FALSE)*10^-6</f>
        <v>1752452.892</v>
      </c>
      <c r="T14058" s="5">
        <f>Table1[[#This Row],[Fuel Consumption (mmBtu)]]*Table1[[#This Row],[Emission Factor (kg CO2/ mmBtu)]]*10^3</f>
        <v>92985150449.520004</v>
      </c>
      <c r="U14058" s="3">
        <f>Table1[[#This Row],[Emissions (g CO2)]]/(Table1[[#This Row],[Generation (TWh)]]*10^9)</f>
        <v>584.19060000000002</v>
      </c>
    </row>
    <row r="14059" spans="1:21" x14ac:dyDescent="0.35">
      <c r="A14059" t="s">
        <v>3232</v>
      </c>
      <c r="B14059" t="s">
        <v>3239</v>
      </c>
      <c r="C14059" t="str">
        <f>SUBSTITUTE(Table1[[#This Row],[Fuel]],", ",",")</f>
        <v>fossil gas: natural gas</v>
      </c>
      <c r="D14059" t="s">
        <v>3239</v>
      </c>
      <c r="H14059" t="s">
        <v>3436</v>
      </c>
      <c r="I14059">
        <v>46</v>
      </c>
      <c r="J14059" t="s">
        <v>3446</v>
      </c>
      <c r="K14059" t="s">
        <v>29</v>
      </c>
      <c r="L14059" t="s">
        <v>29</v>
      </c>
      <c r="M14059" t="s">
        <v>29</v>
      </c>
      <c r="N14059">
        <v>-21.729478</v>
      </c>
      <c r="O14059">
        <v>122.213807</v>
      </c>
      <c r="P14059" t="s">
        <v>3460</v>
      </c>
      <c r="Q14059" s="3">
        <f>Table1[[#This Row],[Capacity (MW)]]*0.395*8760*10^-6</f>
        <v>0.15916920000000001</v>
      </c>
      <c r="R14059" s="3" cm="1">
        <f t="array" ref="R14059">AVERAGE(VLOOKUP(_xlfn.TEXTSPLIT(Table1[[#This Row],[Fuel (no space after comma)]], ","), FuelList_Final_EF!$A$2:$B$65, 2, FALSE))</f>
        <v>53.06</v>
      </c>
      <c r="S14059" s="3">
        <f>Table1[[#This Row],[Generation (TWh)]]*10^9*VLOOKUP(Table1[[#This Row],[Turbine/Engine Technology]],Technology_HR!$A$2:$B$11,2,FALSE)*10^-6</f>
        <v>1752452.892</v>
      </c>
      <c r="T14059" s="5">
        <f>Table1[[#This Row],[Fuel Consumption (mmBtu)]]*Table1[[#This Row],[Emission Factor (kg CO2/ mmBtu)]]*10^3</f>
        <v>92985150449.520004</v>
      </c>
      <c r="U14059" s="3">
        <f>Table1[[#This Row],[Emissions (g CO2)]]/(Table1[[#This Row],[Generation (TWh)]]*10^9)</f>
        <v>584.19060000000002</v>
      </c>
    </row>
    <row r="14060" spans="1:21" x14ac:dyDescent="0.35">
      <c r="A14060" t="s">
        <v>3232</v>
      </c>
      <c r="B14060" t="s">
        <v>3239</v>
      </c>
      <c r="C14060" t="str">
        <f>SUBSTITUTE(Table1[[#This Row],[Fuel]],", ",",")</f>
        <v>fossil gas: natural gas</v>
      </c>
      <c r="D14060" t="s">
        <v>3239</v>
      </c>
      <c r="H14060" t="s">
        <v>3436</v>
      </c>
      <c r="I14060">
        <v>46</v>
      </c>
      <c r="J14060" t="s">
        <v>3446</v>
      </c>
      <c r="K14060" t="s">
        <v>29</v>
      </c>
      <c r="L14060" t="s">
        <v>29</v>
      </c>
      <c r="M14060" t="s">
        <v>29</v>
      </c>
      <c r="N14060">
        <v>-21.729478</v>
      </c>
      <c r="O14060">
        <v>122.213807</v>
      </c>
      <c r="P14060" t="s">
        <v>3460</v>
      </c>
      <c r="Q14060" s="3">
        <f>Table1[[#This Row],[Capacity (MW)]]*0.395*8760*10^-6</f>
        <v>0.15916920000000001</v>
      </c>
      <c r="R14060" s="3" cm="1">
        <f t="array" ref="R14060">AVERAGE(VLOOKUP(_xlfn.TEXTSPLIT(Table1[[#This Row],[Fuel (no space after comma)]], ","), FuelList_Final_EF!$A$2:$B$65, 2, FALSE))</f>
        <v>53.06</v>
      </c>
      <c r="S14060" s="3">
        <f>Table1[[#This Row],[Generation (TWh)]]*10^9*VLOOKUP(Table1[[#This Row],[Turbine/Engine Technology]],Technology_HR!$A$2:$B$11,2,FALSE)*10^-6</f>
        <v>1752452.892</v>
      </c>
      <c r="T14060" s="5">
        <f>Table1[[#This Row],[Fuel Consumption (mmBtu)]]*Table1[[#This Row],[Emission Factor (kg CO2/ mmBtu)]]*10^3</f>
        <v>92985150449.520004</v>
      </c>
      <c r="U14060" s="3">
        <f>Table1[[#This Row],[Emissions (g CO2)]]/(Table1[[#This Row],[Generation (TWh)]]*10^9)</f>
        <v>584.19060000000002</v>
      </c>
    </row>
    <row r="14061" spans="1:21" x14ac:dyDescent="0.35">
      <c r="A14061" t="s">
        <v>3233</v>
      </c>
      <c r="B14061" t="s">
        <v>3239</v>
      </c>
      <c r="C14061" t="str">
        <f>SUBSTITUTE(Table1[[#This Row],[Fuel]],", ",",")</f>
        <v>fossil gas: natural gas</v>
      </c>
      <c r="D14061" t="s">
        <v>3239</v>
      </c>
      <c r="H14061" t="s">
        <v>3437</v>
      </c>
      <c r="I14061">
        <v>49.7</v>
      </c>
      <c r="J14061" t="s">
        <v>3446</v>
      </c>
      <c r="K14061">
        <v>2002</v>
      </c>
      <c r="L14061" t="s">
        <v>29</v>
      </c>
      <c r="M14061" t="s">
        <v>29</v>
      </c>
      <c r="N14061">
        <v>-8.2689149999999998</v>
      </c>
      <c r="O14061">
        <v>-35.024545000000003</v>
      </c>
      <c r="P14061" t="s">
        <v>3474</v>
      </c>
      <c r="Q14061" s="3">
        <f>Table1[[#This Row],[Capacity (MW)]]*0.395*8760*10^-6</f>
        <v>0.17197194000000002</v>
      </c>
      <c r="R14061" s="3" cm="1">
        <f t="array" ref="R14061">AVERAGE(VLOOKUP(_xlfn.TEXTSPLIT(Table1[[#This Row],[Fuel (no space after comma)]], ","), FuelList_Final_EF!$A$2:$B$65, 2, FALSE))</f>
        <v>53.06</v>
      </c>
      <c r="S14061" s="3">
        <f>Table1[[#This Row],[Generation (TWh)]]*10^9*VLOOKUP(Table1[[#This Row],[Turbine/Engine Technology]],Technology_HR!$A$2:$B$11,2,FALSE)*10^-6</f>
        <v>1530550.2660000001</v>
      </c>
      <c r="T14061" s="5">
        <f>Table1[[#This Row],[Fuel Consumption (mmBtu)]]*Table1[[#This Row],[Emission Factor (kg CO2/ mmBtu)]]*10^3</f>
        <v>81210997113.960007</v>
      </c>
      <c r="U14061" s="3">
        <f>Table1[[#This Row],[Emissions (g CO2)]]/(Table1[[#This Row],[Generation (TWh)]]*10^9)</f>
        <v>472.23399999999998</v>
      </c>
    </row>
    <row r="14062" spans="1:21" x14ac:dyDescent="0.35">
      <c r="A14062" t="s">
        <v>61</v>
      </c>
      <c r="B14062" t="s">
        <v>3258</v>
      </c>
      <c r="C14062" t="str">
        <f>SUBSTITUTE(Table1[[#This Row],[Fuel]],", ",",")</f>
        <v>fossil liquids: diesel</v>
      </c>
      <c r="D14062" t="s">
        <v>3258</v>
      </c>
      <c r="H14062" t="s">
        <v>3437</v>
      </c>
      <c r="I14062">
        <v>36.5</v>
      </c>
      <c r="J14062" t="s">
        <v>3446</v>
      </c>
      <c r="K14062" t="s">
        <v>29</v>
      </c>
      <c r="L14062" t="s">
        <v>29</v>
      </c>
      <c r="M14062" t="s">
        <v>29</v>
      </c>
      <c r="N14062">
        <v>10.04397</v>
      </c>
      <c r="O14062">
        <v>-84.759770000000003</v>
      </c>
      <c r="P14062" t="s">
        <v>3487</v>
      </c>
      <c r="Q14062" s="3">
        <f>Table1[[#This Row],[Capacity (MW)]]*0.395*8760*10^-6</f>
        <v>0.1262973</v>
      </c>
      <c r="R14062" s="3" cm="1">
        <f t="array" ref="R14062">AVERAGE(VLOOKUP(_xlfn.TEXTSPLIT(Table1[[#This Row],[Fuel (no space after comma)]], ","), FuelList_Final_EF!$A$2:$B$65, 2, FALSE))</f>
        <v>78.106682297772565</v>
      </c>
      <c r="S14062" s="3">
        <f>Table1[[#This Row],[Generation (TWh)]]*10^9*VLOOKUP(Table1[[#This Row],[Turbine/Engine Technology]],Technology_HR!$A$2:$B$11,2,FALSE)*10^-6</f>
        <v>1124045.97</v>
      </c>
      <c r="T14062" s="5">
        <f>Table1[[#This Row],[Fuel Consumption (mmBtu)]]*Table1[[#This Row],[Emission Factor (kg CO2/ mmBtu)]]*10^3</f>
        <v>87795501466.881592</v>
      </c>
      <c r="U14062" s="3">
        <f>Table1[[#This Row],[Emissions (g CO2)]]/(Table1[[#This Row],[Generation (TWh)]]*10^9)</f>
        <v>695.14947245017584</v>
      </c>
    </row>
    <row r="14063" spans="1:21" x14ac:dyDescent="0.35">
      <c r="A14063" t="s">
        <v>263</v>
      </c>
      <c r="B14063" t="s">
        <v>3239</v>
      </c>
      <c r="C14063" t="str">
        <f>SUBSTITUTE(Table1[[#This Row],[Fuel]],", ",",")</f>
        <v>fossil gas: natural gas</v>
      </c>
      <c r="D14063" t="s">
        <v>3239</v>
      </c>
      <c r="H14063" t="s">
        <v>3436</v>
      </c>
      <c r="I14063">
        <v>46.1</v>
      </c>
      <c r="J14063" t="s">
        <v>3446</v>
      </c>
      <c r="K14063">
        <v>2001</v>
      </c>
      <c r="L14063" t="s">
        <v>29</v>
      </c>
      <c r="M14063" t="s">
        <v>29</v>
      </c>
      <c r="N14063">
        <v>-22.305403999999999</v>
      </c>
      <c r="O14063">
        <v>-41.876773999999997</v>
      </c>
      <c r="P14063" t="s">
        <v>3474</v>
      </c>
      <c r="Q14063" s="3">
        <f>Table1[[#This Row],[Capacity (MW)]]*0.395*8760*10^-6</f>
        <v>0.15951522000000001</v>
      </c>
      <c r="R14063" s="3" cm="1">
        <f t="array" ref="R14063">AVERAGE(VLOOKUP(_xlfn.TEXTSPLIT(Table1[[#This Row],[Fuel (no space after comma)]], ","), FuelList_Final_EF!$A$2:$B$65, 2, FALSE))</f>
        <v>53.06</v>
      </c>
      <c r="S14063" s="3">
        <f>Table1[[#This Row],[Generation (TWh)]]*10^9*VLOOKUP(Table1[[#This Row],[Turbine/Engine Technology]],Technology_HR!$A$2:$B$11,2,FALSE)*10^-6</f>
        <v>1756262.5721999998</v>
      </c>
      <c r="T14063" s="5">
        <f>Table1[[#This Row],[Fuel Consumption (mmBtu)]]*Table1[[#This Row],[Emission Factor (kg CO2/ mmBtu)]]*10^3</f>
        <v>93187292080.931992</v>
      </c>
      <c r="U14063" s="3">
        <f>Table1[[#This Row],[Emissions (g CO2)]]/(Table1[[#This Row],[Generation (TWh)]]*10^9)</f>
        <v>584.1905999999999</v>
      </c>
    </row>
    <row r="14064" spans="1:21" x14ac:dyDescent="0.35">
      <c r="A14064" t="s">
        <v>263</v>
      </c>
      <c r="B14064" t="s">
        <v>3239</v>
      </c>
      <c r="C14064" t="str">
        <f>SUBSTITUTE(Table1[[#This Row],[Fuel]],", ",",")</f>
        <v>fossil gas: natural gas</v>
      </c>
      <c r="D14064" t="s">
        <v>3239</v>
      </c>
      <c r="H14064" t="s">
        <v>3436</v>
      </c>
      <c r="I14064">
        <v>46.1</v>
      </c>
      <c r="J14064" t="s">
        <v>3446</v>
      </c>
      <c r="K14064">
        <v>2001</v>
      </c>
      <c r="L14064" t="s">
        <v>29</v>
      </c>
      <c r="M14064" t="s">
        <v>29</v>
      </c>
      <c r="N14064">
        <v>-22.305403999999999</v>
      </c>
      <c r="O14064">
        <v>-41.876773999999997</v>
      </c>
      <c r="P14064" t="s">
        <v>3474</v>
      </c>
      <c r="Q14064" s="3">
        <f>Table1[[#This Row],[Capacity (MW)]]*0.395*8760*10^-6</f>
        <v>0.15951522000000001</v>
      </c>
      <c r="R14064" s="3" cm="1">
        <f t="array" ref="R14064">AVERAGE(VLOOKUP(_xlfn.TEXTSPLIT(Table1[[#This Row],[Fuel (no space after comma)]], ","), FuelList_Final_EF!$A$2:$B$65, 2, FALSE))</f>
        <v>53.06</v>
      </c>
      <c r="S14064" s="3">
        <f>Table1[[#This Row],[Generation (TWh)]]*10^9*VLOOKUP(Table1[[#This Row],[Turbine/Engine Technology]],Technology_HR!$A$2:$B$11,2,FALSE)*10^-6</f>
        <v>1756262.5721999998</v>
      </c>
      <c r="T14064" s="5">
        <f>Table1[[#This Row],[Fuel Consumption (mmBtu)]]*Table1[[#This Row],[Emission Factor (kg CO2/ mmBtu)]]*10^3</f>
        <v>93187292080.931992</v>
      </c>
      <c r="U14064" s="3">
        <f>Table1[[#This Row],[Emissions (g CO2)]]/(Table1[[#This Row],[Generation (TWh)]]*10^9)</f>
        <v>584.1905999999999</v>
      </c>
    </row>
    <row r="14065" spans="1:21" x14ac:dyDescent="0.35">
      <c r="A14065" t="s">
        <v>263</v>
      </c>
      <c r="B14065" t="s">
        <v>3239</v>
      </c>
      <c r="C14065" t="str">
        <f>SUBSTITUTE(Table1[[#This Row],[Fuel]],", ",",")</f>
        <v>fossil gas: natural gas</v>
      </c>
      <c r="D14065" t="s">
        <v>3239</v>
      </c>
      <c r="H14065" t="s">
        <v>3436</v>
      </c>
      <c r="I14065">
        <v>46.1</v>
      </c>
      <c r="J14065" t="s">
        <v>3446</v>
      </c>
      <c r="K14065">
        <v>2001</v>
      </c>
      <c r="L14065" t="s">
        <v>29</v>
      </c>
      <c r="M14065" t="s">
        <v>29</v>
      </c>
      <c r="N14065">
        <v>-22.305403999999999</v>
      </c>
      <c r="O14065">
        <v>-41.876773999999997</v>
      </c>
      <c r="P14065" t="s">
        <v>3474</v>
      </c>
      <c r="Q14065" s="3">
        <f>Table1[[#This Row],[Capacity (MW)]]*0.395*8760*10^-6</f>
        <v>0.15951522000000001</v>
      </c>
      <c r="R14065" s="3" cm="1">
        <f t="array" ref="R14065">AVERAGE(VLOOKUP(_xlfn.TEXTSPLIT(Table1[[#This Row],[Fuel (no space after comma)]], ","), FuelList_Final_EF!$A$2:$B$65, 2, FALSE))</f>
        <v>53.06</v>
      </c>
      <c r="S14065" s="3">
        <f>Table1[[#This Row],[Generation (TWh)]]*10^9*VLOOKUP(Table1[[#This Row],[Turbine/Engine Technology]],Technology_HR!$A$2:$B$11,2,FALSE)*10^-6</f>
        <v>1756262.5721999998</v>
      </c>
      <c r="T14065" s="5">
        <f>Table1[[#This Row],[Fuel Consumption (mmBtu)]]*Table1[[#This Row],[Emission Factor (kg CO2/ mmBtu)]]*10^3</f>
        <v>93187292080.931992</v>
      </c>
      <c r="U14065" s="3">
        <f>Table1[[#This Row],[Emissions (g CO2)]]/(Table1[[#This Row],[Generation (TWh)]]*10^9)</f>
        <v>584.1905999999999</v>
      </c>
    </row>
    <row r="14066" spans="1:21" x14ac:dyDescent="0.35">
      <c r="A14066" t="s">
        <v>263</v>
      </c>
      <c r="B14066" t="s">
        <v>3239</v>
      </c>
      <c r="C14066" t="str">
        <f>SUBSTITUTE(Table1[[#This Row],[Fuel]],", ",",")</f>
        <v>fossil gas: natural gas</v>
      </c>
      <c r="D14066" t="s">
        <v>3239</v>
      </c>
      <c r="H14066" t="s">
        <v>3436</v>
      </c>
      <c r="I14066">
        <v>46.1</v>
      </c>
      <c r="J14066" t="s">
        <v>3446</v>
      </c>
      <c r="K14066">
        <v>2001</v>
      </c>
      <c r="L14066" t="s">
        <v>29</v>
      </c>
      <c r="M14066" t="s">
        <v>29</v>
      </c>
      <c r="N14066">
        <v>-22.305403999999999</v>
      </c>
      <c r="O14066">
        <v>-41.876773999999997</v>
      </c>
      <c r="P14066" t="s">
        <v>3474</v>
      </c>
      <c r="Q14066" s="3">
        <f>Table1[[#This Row],[Capacity (MW)]]*0.395*8760*10^-6</f>
        <v>0.15951522000000001</v>
      </c>
      <c r="R14066" s="3" cm="1">
        <f t="array" ref="R14066">AVERAGE(VLOOKUP(_xlfn.TEXTSPLIT(Table1[[#This Row],[Fuel (no space after comma)]], ","), FuelList_Final_EF!$A$2:$B$65, 2, FALSE))</f>
        <v>53.06</v>
      </c>
      <c r="S14066" s="3">
        <f>Table1[[#This Row],[Generation (TWh)]]*10^9*VLOOKUP(Table1[[#This Row],[Turbine/Engine Technology]],Technology_HR!$A$2:$B$11,2,FALSE)*10^-6</f>
        <v>1756262.5721999998</v>
      </c>
      <c r="T14066" s="5">
        <f>Table1[[#This Row],[Fuel Consumption (mmBtu)]]*Table1[[#This Row],[Emission Factor (kg CO2/ mmBtu)]]*10^3</f>
        <v>93187292080.931992</v>
      </c>
      <c r="U14066" s="3">
        <f>Table1[[#This Row],[Emissions (g CO2)]]/(Table1[[#This Row],[Generation (TWh)]]*10^9)</f>
        <v>584.1905999999999</v>
      </c>
    </row>
    <row r="14067" spans="1:21" x14ac:dyDescent="0.35">
      <c r="A14067" t="s">
        <v>263</v>
      </c>
      <c r="B14067" t="s">
        <v>3239</v>
      </c>
      <c r="C14067" t="str">
        <f>SUBSTITUTE(Table1[[#This Row],[Fuel]],", ",",")</f>
        <v>fossil gas: natural gas</v>
      </c>
      <c r="D14067" t="s">
        <v>3239</v>
      </c>
      <c r="H14067" t="s">
        <v>3436</v>
      </c>
      <c r="I14067">
        <v>46.1</v>
      </c>
      <c r="J14067" t="s">
        <v>3446</v>
      </c>
      <c r="K14067">
        <v>2001</v>
      </c>
      <c r="L14067" t="s">
        <v>29</v>
      </c>
      <c r="M14067" t="s">
        <v>29</v>
      </c>
      <c r="N14067">
        <v>-22.305403999999999</v>
      </c>
      <c r="O14067">
        <v>-41.876773999999997</v>
      </c>
      <c r="P14067" t="s">
        <v>3474</v>
      </c>
      <c r="Q14067" s="3">
        <f>Table1[[#This Row],[Capacity (MW)]]*0.395*8760*10^-6</f>
        <v>0.15951522000000001</v>
      </c>
      <c r="R14067" s="3" cm="1">
        <f t="array" ref="R14067">AVERAGE(VLOOKUP(_xlfn.TEXTSPLIT(Table1[[#This Row],[Fuel (no space after comma)]], ","), FuelList_Final_EF!$A$2:$B$65, 2, FALSE))</f>
        <v>53.06</v>
      </c>
      <c r="S14067" s="3">
        <f>Table1[[#This Row],[Generation (TWh)]]*10^9*VLOOKUP(Table1[[#This Row],[Turbine/Engine Technology]],Technology_HR!$A$2:$B$11,2,FALSE)*10^-6</f>
        <v>1756262.5721999998</v>
      </c>
      <c r="T14067" s="5">
        <f>Table1[[#This Row],[Fuel Consumption (mmBtu)]]*Table1[[#This Row],[Emission Factor (kg CO2/ mmBtu)]]*10^3</f>
        <v>93187292080.931992</v>
      </c>
      <c r="U14067" s="3">
        <f>Table1[[#This Row],[Emissions (g CO2)]]/(Table1[[#This Row],[Generation (TWh)]]*10^9)</f>
        <v>584.1905999999999</v>
      </c>
    </row>
    <row r="14068" spans="1:21" x14ac:dyDescent="0.35">
      <c r="A14068" t="s">
        <v>263</v>
      </c>
      <c r="B14068" t="s">
        <v>3239</v>
      </c>
      <c r="C14068" t="str">
        <f>SUBSTITUTE(Table1[[#This Row],[Fuel]],", ",",")</f>
        <v>fossil gas: natural gas</v>
      </c>
      <c r="D14068" t="s">
        <v>3239</v>
      </c>
      <c r="H14068" t="s">
        <v>3436</v>
      </c>
      <c r="I14068">
        <v>46.1</v>
      </c>
      <c r="J14068" t="s">
        <v>3446</v>
      </c>
      <c r="K14068">
        <v>2001</v>
      </c>
      <c r="L14068" t="s">
        <v>29</v>
      </c>
      <c r="M14068" t="s">
        <v>29</v>
      </c>
      <c r="N14068">
        <v>-22.305403999999999</v>
      </c>
      <c r="O14068">
        <v>-41.876773999999997</v>
      </c>
      <c r="P14068" t="s">
        <v>3474</v>
      </c>
      <c r="Q14068" s="3">
        <f>Table1[[#This Row],[Capacity (MW)]]*0.395*8760*10^-6</f>
        <v>0.15951522000000001</v>
      </c>
      <c r="R14068" s="3" cm="1">
        <f t="array" ref="R14068">AVERAGE(VLOOKUP(_xlfn.TEXTSPLIT(Table1[[#This Row],[Fuel (no space after comma)]], ","), FuelList_Final_EF!$A$2:$B$65, 2, FALSE))</f>
        <v>53.06</v>
      </c>
      <c r="S14068" s="3">
        <f>Table1[[#This Row],[Generation (TWh)]]*10^9*VLOOKUP(Table1[[#This Row],[Turbine/Engine Technology]],Technology_HR!$A$2:$B$11,2,FALSE)*10^-6</f>
        <v>1756262.5721999998</v>
      </c>
      <c r="T14068" s="5">
        <f>Table1[[#This Row],[Fuel Consumption (mmBtu)]]*Table1[[#This Row],[Emission Factor (kg CO2/ mmBtu)]]*10^3</f>
        <v>93187292080.931992</v>
      </c>
      <c r="U14068" s="3">
        <f>Table1[[#This Row],[Emissions (g CO2)]]/(Table1[[#This Row],[Generation (TWh)]]*10^9)</f>
        <v>584.1905999999999</v>
      </c>
    </row>
    <row r="14069" spans="1:21" x14ac:dyDescent="0.35">
      <c r="A14069" t="s">
        <v>263</v>
      </c>
      <c r="B14069" t="s">
        <v>3239</v>
      </c>
      <c r="C14069" t="str">
        <f>SUBSTITUTE(Table1[[#This Row],[Fuel]],", ",",")</f>
        <v>fossil gas: natural gas</v>
      </c>
      <c r="D14069" t="s">
        <v>3239</v>
      </c>
      <c r="H14069" t="s">
        <v>3436</v>
      </c>
      <c r="I14069">
        <v>46.1</v>
      </c>
      <c r="J14069" t="s">
        <v>3446</v>
      </c>
      <c r="K14069">
        <v>2001</v>
      </c>
      <c r="L14069" t="s">
        <v>29</v>
      </c>
      <c r="M14069" t="s">
        <v>29</v>
      </c>
      <c r="N14069">
        <v>-22.305403999999999</v>
      </c>
      <c r="O14069">
        <v>-41.876773999999997</v>
      </c>
      <c r="P14069" t="s">
        <v>3474</v>
      </c>
      <c r="Q14069" s="3">
        <f>Table1[[#This Row],[Capacity (MW)]]*0.395*8760*10^-6</f>
        <v>0.15951522000000001</v>
      </c>
      <c r="R14069" s="3" cm="1">
        <f t="array" ref="R14069">AVERAGE(VLOOKUP(_xlfn.TEXTSPLIT(Table1[[#This Row],[Fuel (no space after comma)]], ","), FuelList_Final_EF!$A$2:$B$65, 2, FALSE))</f>
        <v>53.06</v>
      </c>
      <c r="S14069" s="3">
        <f>Table1[[#This Row],[Generation (TWh)]]*10^9*VLOOKUP(Table1[[#This Row],[Turbine/Engine Technology]],Technology_HR!$A$2:$B$11,2,FALSE)*10^-6</f>
        <v>1756262.5721999998</v>
      </c>
      <c r="T14069" s="5">
        <f>Table1[[#This Row],[Fuel Consumption (mmBtu)]]*Table1[[#This Row],[Emission Factor (kg CO2/ mmBtu)]]*10^3</f>
        <v>93187292080.931992</v>
      </c>
      <c r="U14069" s="3">
        <f>Table1[[#This Row],[Emissions (g CO2)]]/(Table1[[#This Row],[Generation (TWh)]]*10^9)</f>
        <v>584.1905999999999</v>
      </c>
    </row>
    <row r="14070" spans="1:21" x14ac:dyDescent="0.35">
      <c r="A14070" t="s">
        <v>263</v>
      </c>
      <c r="B14070" t="s">
        <v>3239</v>
      </c>
      <c r="C14070" t="str">
        <f>SUBSTITUTE(Table1[[#This Row],[Fuel]],", ",",")</f>
        <v>fossil gas: natural gas</v>
      </c>
      <c r="D14070" t="s">
        <v>3239</v>
      </c>
      <c r="H14070" t="s">
        <v>3436</v>
      </c>
      <c r="I14070">
        <v>46.1</v>
      </c>
      <c r="J14070" t="s">
        <v>3446</v>
      </c>
      <c r="K14070">
        <v>2001</v>
      </c>
      <c r="L14070" t="s">
        <v>29</v>
      </c>
      <c r="M14070" t="s">
        <v>29</v>
      </c>
      <c r="N14070">
        <v>-22.305403999999999</v>
      </c>
      <c r="O14070">
        <v>-41.876773999999997</v>
      </c>
      <c r="P14070" t="s">
        <v>3474</v>
      </c>
      <c r="Q14070" s="3">
        <f>Table1[[#This Row],[Capacity (MW)]]*0.395*8760*10^-6</f>
        <v>0.15951522000000001</v>
      </c>
      <c r="R14070" s="3" cm="1">
        <f t="array" ref="R14070">AVERAGE(VLOOKUP(_xlfn.TEXTSPLIT(Table1[[#This Row],[Fuel (no space after comma)]], ","), FuelList_Final_EF!$A$2:$B$65, 2, FALSE))</f>
        <v>53.06</v>
      </c>
      <c r="S14070" s="3">
        <f>Table1[[#This Row],[Generation (TWh)]]*10^9*VLOOKUP(Table1[[#This Row],[Turbine/Engine Technology]],Technology_HR!$A$2:$B$11,2,FALSE)*10^-6</f>
        <v>1756262.5721999998</v>
      </c>
      <c r="T14070" s="5">
        <f>Table1[[#This Row],[Fuel Consumption (mmBtu)]]*Table1[[#This Row],[Emission Factor (kg CO2/ mmBtu)]]*10^3</f>
        <v>93187292080.931992</v>
      </c>
      <c r="U14070" s="3">
        <f>Table1[[#This Row],[Emissions (g CO2)]]/(Table1[[#This Row],[Generation (TWh)]]*10^9)</f>
        <v>584.1905999999999</v>
      </c>
    </row>
    <row r="14071" spans="1:21" x14ac:dyDescent="0.35">
      <c r="A14071" t="s">
        <v>263</v>
      </c>
      <c r="B14071" t="s">
        <v>3239</v>
      </c>
      <c r="C14071" t="str">
        <f>SUBSTITUTE(Table1[[#This Row],[Fuel]],", ",",")</f>
        <v>fossil gas: natural gas</v>
      </c>
      <c r="D14071" t="s">
        <v>3239</v>
      </c>
      <c r="H14071" t="s">
        <v>3436</v>
      </c>
      <c r="I14071">
        <v>46.1</v>
      </c>
      <c r="J14071" t="s">
        <v>3446</v>
      </c>
      <c r="K14071">
        <v>2001</v>
      </c>
      <c r="L14071" t="s">
        <v>29</v>
      </c>
      <c r="M14071" t="s">
        <v>29</v>
      </c>
      <c r="N14071">
        <v>-22.305403999999999</v>
      </c>
      <c r="O14071">
        <v>-41.876773999999997</v>
      </c>
      <c r="P14071" t="s">
        <v>3474</v>
      </c>
      <c r="Q14071" s="3">
        <f>Table1[[#This Row],[Capacity (MW)]]*0.395*8760*10^-6</f>
        <v>0.15951522000000001</v>
      </c>
      <c r="R14071" s="3" cm="1">
        <f t="array" ref="R14071">AVERAGE(VLOOKUP(_xlfn.TEXTSPLIT(Table1[[#This Row],[Fuel (no space after comma)]], ","), FuelList_Final_EF!$A$2:$B$65, 2, FALSE))</f>
        <v>53.06</v>
      </c>
      <c r="S14071" s="3">
        <f>Table1[[#This Row],[Generation (TWh)]]*10^9*VLOOKUP(Table1[[#This Row],[Turbine/Engine Technology]],Technology_HR!$A$2:$B$11,2,FALSE)*10^-6</f>
        <v>1756262.5721999998</v>
      </c>
      <c r="T14071" s="5">
        <f>Table1[[#This Row],[Fuel Consumption (mmBtu)]]*Table1[[#This Row],[Emission Factor (kg CO2/ mmBtu)]]*10^3</f>
        <v>93187292080.931992</v>
      </c>
      <c r="U14071" s="3">
        <f>Table1[[#This Row],[Emissions (g CO2)]]/(Table1[[#This Row],[Generation (TWh)]]*10^9)</f>
        <v>584.1905999999999</v>
      </c>
    </row>
    <row r="14072" spans="1:21" x14ac:dyDescent="0.35">
      <c r="A14072" t="s">
        <v>263</v>
      </c>
      <c r="B14072" t="s">
        <v>3239</v>
      </c>
      <c r="C14072" t="str">
        <f>SUBSTITUTE(Table1[[#This Row],[Fuel]],", ",",")</f>
        <v>fossil gas: natural gas</v>
      </c>
      <c r="D14072" t="s">
        <v>3239</v>
      </c>
      <c r="H14072" t="s">
        <v>3436</v>
      </c>
      <c r="I14072">
        <v>46.1</v>
      </c>
      <c r="J14072" t="s">
        <v>3446</v>
      </c>
      <c r="K14072">
        <v>2001</v>
      </c>
      <c r="L14072" t="s">
        <v>29</v>
      </c>
      <c r="M14072" t="s">
        <v>29</v>
      </c>
      <c r="N14072">
        <v>-22.305403999999999</v>
      </c>
      <c r="O14072">
        <v>-41.876773999999997</v>
      </c>
      <c r="P14072" t="s">
        <v>3474</v>
      </c>
      <c r="Q14072" s="3">
        <f>Table1[[#This Row],[Capacity (MW)]]*0.395*8760*10^-6</f>
        <v>0.15951522000000001</v>
      </c>
      <c r="R14072" s="3" cm="1">
        <f t="array" ref="R14072">AVERAGE(VLOOKUP(_xlfn.TEXTSPLIT(Table1[[#This Row],[Fuel (no space after comma)]], ","), FuelList_Final_EF!$A$2:$B$65, 2, FALSE))</f>
        <v>53.06</v>
      </c>
      <c r="S14072" s="3">
        <f>Table1[[#This Row],[Generation (TWh)]]*10^9*VLOOKUP(Table1[[#This Row],[Turbine/Engine Technology]],Technology_HR!$A$2:$B$11,2,FALSE)*10^-6</f>
        <v>1756262.5721999998</v>
      </c>
      <c r="T14072" s="5">
        <f>Table1[[#This Row],[Fuel Consumption (mmBtu)]]*Table1[[#This Row],[Emission Factor (kg CO2/ mmBtu)]]*10^3</f>
        <v>93187292080.931992</v>
      </c>
      <c r="U14072" s="3">
        <f>Table1[[#This Row],[Emissions (g CO2)]]/(Table1[[#This Row],[Generation (TWh)]]*10^9)</f>
        <v>584.1905999999999</v>
      </c>
    </row>
    <row r="14073" spans="1:21" x14ac:dyDescent="0.35">
      <c r="A14073" t="s">
        <v>263</v>
      </c>
      <c r="B14073" t="s">
        <v>3239</v>
      </c>
      <c r="C14073" t="str">
        <f>SUBSTITUTE(Table1[[#This Row],[Fuel]],", ",",")</f>
        <v>fossil gas: natural gas</v>
      </c>
      <c r="D14073" t="s">
        <v>3239</v>
      </c>
      <c r="H14073" t="s">
        <v>3436</v>
      </c>
      <c r="I14073">
        <v>46.1</v>
      </c>
      <c r="J14073" t="s">
        <v>3446</v>
      </c>
      <c r="K14073">
        <v>2001</v>
      </c>
      <c r="L14073" t="s">
        <v>29</v>
      </c>
      <c r="M14073" t="s">
        <v>29</v>
      </c>
      <c r="N14073">
        <v>-22.305403999999999</v>
      </c>
      <c r="O14073">
        <v>-41.876773999999997</v>
      </c>
      <c r="P14073" t="s">
        <v>3474</v>
      </c>
      <c r="Q14073" s="3">
        <f>Table1[[#This Row],[Capacity (MW)]]*0.395*8760*10^-6</f>
        <v>0.15951522000000001</v>
      </c>
      <c r="R14073" s="3" cm="1">
        <f t="array" ref="R14073">AVERAGE(VLOOKUP(_xlfn.TEXTSPLIT(Table1[[#This Row],[Fuel (no space after comma)]], ","), FuelList_Final_EF!$A$2:$B$65, 2, FALSE))</f>
        <v>53.06</v>
      </c>
      <c r="S14073" s="3">
        <f>Table1[[#This Row],[Generation (TWh)]]*10^9*VLOOKUP(Table1[[#This Row],[Turbine/Engine Technology]],Technology_HR!$A$2:$B$11,2,FALSE)*10^-6</f>
        <v>1756262.5721999998</v>
      </c>
      <c r="T14073" s="5">
        <f>Table1[[#This Row],[Fuel Consumption (mmBtu)]]*Table1[[#This Row],[Emission Factor (kg CO2/ mmBtu)]]*10^3</f>
        <v>93187292080.931992</v>
      </c>
      <c r="U14073" s="3">
        <f>Table1[[#This Row],[Emissions (g CO2)]]/(Table1[[#This Row],[Generation (TWh)]]*10^9)</f>
        <v>584.1905999999999</v>
      </c>
    </row>
    <row r="14074" spans="1:21" x14ac:dyDescent="0.35">
      <c r="A14074" t="s">
        <v>263</v>
      </c>
      <c r="B14074" t="s">
        <v>3239</v>
      </c>
      <c r="C14074" t="str">
        <f>SUBSTITUTE(Table1[[#This Row],[Fuel]],", ",",")</f>
        <v>fossil gas: natural gas</v>
      </c>
      <c r="D14074" t="s">
        <v>3239</v>
      </c>
      <c r="H14074" t="s">
        <v>3436</v>
      </c>
      <c r="I14074">
        <v>46.1</v>
      </c>
      <c r="J14074" t="s">
        <v>3446</v>
      </c>
      <c r="K14074">
        <v>2001</v>
      </c>
      <c r="L14074" t="s">
        <v>29</v>
      </c>
      <c r="M14074" t="s">
        <v>29</v>
      </c>
      <c r="N14074">
        <v>-22.305403999999999</v>
      </c>
      <c r="O14074">
        <v>-41.876773999999997</v>
      </c>
      <c r="P14074" t="s">
        <v>3474</v>
      </c>
      <c r="Q14074" s="3">
        <f>Table1[[#This Row],[Capacity (MW)]]*0.395*8760*10^-6</f>
        <v>0.15951522000000001</v>
      </c>
      <c r="R14074" s="3" cm="1">
        <f t="array" ref="R14074">AVERAGE(VLOOKUP(_xlfn.TEXTSPLIT(Table1[[#This Row],[Fuel (no space after comma)]], ","), FuelList_Final_EF!$A$2:$B$65, 2, FALSE))</f>
        <v>53.06</v>
      </c>
      <c r="S14074" s="3">
        <f>Table1[[#This Row],[Generation (TWh)]]*10^9*VLOOKUP(Table1[[#This Row],[Turbine/Engine Technology]],Technology_HR!$A$2:$B$11,2,FALSE)*10^-6</f>
        <v>1756262.5721999998</v>
      </c>
      <c r="T14074" s="5">
        <f>Table1[[#This Row],[Fuel Consumption (mmBtu)]]*Table1[[#This Row],[Emission Factor (kg CO2/ mmBtu)]]*10^3</f>
        <v>93187292080.931992</v>
      </c>
      <c r="U14074" s="3">
        <f>Table1[[#This Row],[Emissions (g CO2)]]/(Table1[[#This Row],[Generation (TWh)]]*10^9)</f>
        <v>584.1905999999999</v>
      </c>
    </row>
    <row r="14075" spans="1:21" x14ac:dyDescent="0.35">
      <c r="A14075" t="s">
        <v>263</v>
      </c>
      <c r="B14075" t="s">
        <v>3239</v>
      </c>
      <c r="C14075" t="str">
        <f>SUBSTITUTE(Table1[[#This Row],[Fuel]],", ",",")</f>
        <v>fossil gas: natural gas</v>
      </c>
      <c r="D14075" t="s">
        <v>3239</v>
      </c>
      <c r="H14075" t="s">
        <v>3436</v>
      </c>
      <c r="I14075">
        <v>46.1</v>
      </c>
      <c r="J14075" t="s">
        <v>3446</v>
      </c>
      <c r="K14075">
        <v>2001</v>
      </c>
      <c r="L14075" t="s">
        <v>29</v>
      </c>
      <c r="M14075" t="s">
        <v>29</v>
      </c>
      <c r="N14075">
        <v>-22.305403999999999</v>
      </c>
      <c r="O14075">
        <v>-41.876773999999997</v>
      </c>
      <c r="P14075" t="s">
        <v>3474</v>
      </c>
      <c r="Q14075" s="3">
        <f>Table1[[#This Row],[Capacity (MW)]]*0.395*8760*10^-6</f>
        <v>0.15951522000000001</v>
      </c>
      <c r="R14075" s="3" cm="1">
        <f t="array" ref="R14075">AVERAGE(VLOOKUP(_xlfn.TEXTSPLIT(Table1[[#This Row],[Fuel (no space after comma)]], ","), FuelList_Final_EF!$A$2:$B$65, 2, FALSE))</f>
        <v>53.06</v>
      </c>
      <c r="S14075" s="3">
        <f>Table1[[#This Row],[Generation (TWh)]]*10^9*VLOOKUP(Table1[[#This Row],[Turbine/Engine Technology]],Technology_HR!$A$2:$B$11,2,FALSE)*10^-6</f>
        <v>1756262.5721999998</v>
      </c>
      <c r="T14075" s="5">
        <f>Table1[[#This Row],[Fuel Consumption (mmBtu)]]*Table1[[#This Row],[Emission Factor (kg CO2/ mmBtu)]]*10^3</f>
        <v>93187292080.931992</v>
      </c>
      <c r="U14075" s="3">
        <f>Table1[[#This Row],[Emissions (g CO2)]]/(Table1[[#This Row],[Generation (TWh)]]*10^9)</f>
        <v>584.1905999999999</v>
      </c>
    </row>
    <row r="14076" spans="1:21" x14ac:dyDescent="0.35">
      <c r="A14076" t="s">
        <v>263</v>
      </c>
      <c r="B14076" t="s">
        <v>3239</v>
      </c>
      <c r="C14076" t="str">
        <f>SUBSTITUTE(Table1[[#This Row],[Fuel]],", ",",")</f>
        <v>fossil gas: natural gas</v>
      </c>
      <c r="D14076" t="s">
        <v>3239</v>
      </c>
      <c r="H14076" t="s">
        <v>3436</v>
      </c>
      <c r="I14076">
        <v>46.1</v>
      </c>
      <c r="J14076" t="s">
        <v>3446</v>
      </c>
      <c r="K14076">
        <v>2001</v>
      </c>
      <c r="L14076" t="s">
        <v>29</v>
      </c>
      <c r="M14076" t="s">
        <v>29</v>
      </c>
      <c r="N14076">
        <v>-22.305403999999999</v>
      </c>
      <c r="O14076">
        <v>-41.876773999999997</v>
      </c>
      <c r="P14076" t="s">
        <v>3474</v>
      </c>
      <c r="Q14076" s="3">
        <f>Table1[[#This Row],[Capacity (MW)]]*0.395*8760*10^-6</f>
        <v>0.15951522000000001</v>
      </c>
      <c r="R14076" s="3" cm="1">
        <f t="array" ref="R14076">AVERAGE(VLOOKUP(_xlfn.TEXTSPLIT(Table1[[#This Row],[Fuel (no space after comma)]], ","), FuelList_Final_EF!$A$2:$B$65, 2, FALSE))</f>
        <v>53.06</v>
      </c>
      <c r="S14076" s="3">
        <f>Table1[[#This Row],[Generation (TWh)]]*10^9*VLOOKUP(Table1[[#This Row],[Turbine/Engine Technology]],Technology_HR!$A$2:$B$11,2,FALSE)*10^-6</f>
        <v>1756262.5721999998</v>
      </c>
      <c r="T14076" s="5">
        <f>Table1[[#This Row],[Fuel Consumption (mmBtu)]]*Table1[[#This Row],[Emission Factor (kg CO2/ mmBtu)]]*10^3</f>
        <v>93187292080.931992</v>
      </c>
      <c r="U14076" s="3">
        <f>Table1[[#This Row],[Emissions (g CO2)]]/(Table1[[#This Row],[Generation (TWh)]]*10^9)</f>
        <v>584.1905999999999</v>
      </c>
    </row>
    <row r="14077" spans="1:21" x14ac:dyDescent="0.35">
      <c r="A14077" t="s">
        <v>263</v>
      </c>
      <c r="B14077" t="s">
        <v>3239</v>
      </c>
      <c r="C14077" t="str">
        <f>SUBSTITUTE(Table1[[#This Row],[Fuel]],", ",",")</f>
        <v>fossil gas: natural gas</v>
      </c>
      <c r="D14077" t="s">
        <v>3239</v>
      </c>
      <c r="H14077" t="s">
        <v>3436</v>
      </c>
      <c r="I14077">
        <v>46.1</v>
      </c>
      <c r="J14077" t="s">
        <v>3446</v>
      </c>
      <c r="K14077">
        <v>2001</v>
      </c>
      <c r="L14077" t="s">
        <v>29</v>
      </c>
      <c r="M14077" t="s">
        <v>29</v>
      </c>
      <c r="N14077">
        <v>-22.305403999999999</v>
      </c>
      <c r="O14077">
        <v>-41.876773999999997</v>
      </c>
      <c r="P14077" t="s">
        <v>3474</v>
      </c>
      <c r="Q14077" s="3">
        <f>Table1[[#This Row],[Capacity (MW)]]*0.395*8760*10^-6</f>
        <v>0.15951522000000001</v>
      </c>
      <c r="R14077" s="3" cm="1">
        <f t="array" ref="R14077">AVERAGE(VLOOKUP(_xlfn.TEXTSPLIT(Table1[[#This Row],[Fuel (no space after comma)]], ","), FuelList_Final_EF!$A$2:$B$65, 2, FALSE))</f>
        <v>53.06</v>
      </c>
      <c r="S14077" s="3">
        <f>Table1[[#This Row],[Generation (TWh)]]*10^9*VLOOKUP(Table1[[#This Row],[Turbine/Engine Technology]],Technology_HR!$A$2:$B$11,2,FALSE)*10^-6</f>
        <v>1756262.5721999998</v>
      </c>
      <c r="T14077" s="5">
        <f>Table1[[#This Row],[Fuel Consumption (mmBtu)]]*Table1[[#This Row],[Emission Factor (kg CO2/ mmBtu)]]*10^3</f>
        <v>93187292080.931992</v>
      </c>
      <c r="U14077" s="3">
        <f>Table1[[#This Row],[Emissions (g CO2)]]/(Table1[[#This Row],[Generation (TWh)]]*10^9)</f>
        <v>584.1905999999999</v>
      </c>
    </row>
    <row r="14078" spans="1:21" x14ac:dyDescent="0.35">
      <c r="A14078" t="s">
        <v>263</v>
      </c>
      <c r="B14078" t="s">
        <v>3239</v>
      </c>
      <c r="C14078" t="str">
        <f>SUBSTITUTE(Table1[[#This Row],[Fuel]],", ",",")</f>
        <v>fossil gas: natural gas</v>
      </c>
      <c r="D14078" t="s">
        <v>3239</v>
      </c>
      <c r="H14078" t="s">
        <v>3436</v>
      </c>
      <c r="I14078">
        <v>46.1</v>
      </c>
      <c r="J14078" t="s">
        <v>3446</v>
      </c>
      <c r="K14078">
        <v>2001</v>
      </c>
      <c r="L14078" t="s">
        <v>29</v>
      </c>
      <c r="M14078" t="s">
        <v>29</v>
      </c>
      <c r="N14078">
        <v>-22.305403999999999</v>
      </c>
      <c r="O14078">
        <v>-41.876773999999997</v>
      </c>
      <c r="P14078" t="s">
        <v>3474</v>
      </c>
      <c r="Q14078" s="3">
        <f>Table1[[#This Row],[Capacity (MW)]]*0.395*8760*10^-6</f>
        <v>0.15951522000000001</v>
      </c>
      <c r="R14078" s="3" cm="1">
        <f t="array" ref="R14078">AVERAGE(VLOOKUP(_xlfn.TEXTSPLIT(Table1[[#This Row],[Fuel (no space after comma)]], ","), FuelList_Final_EF!$A$2:$B$65, 2, FALSE))</f>
        <v>53.06</v>
      </c>
      <c r="S14078" s="3">
        <f>Table1[[#This Row],[Generation (TWh)]]*10^9*VLOOKUP(Table1[[#This Row],[Turbine/Engine Technology]],Technology_HR!$A$2:$B$11,2,FALSE)*10^-6</f>
        <v>1756262.5721999998</v>
      </c>
      <c r="T14078" s="5">
        <f>Table1[[#This Row],[Fuel Consumption (mmBtu)]]*Table1[[#This Row],[Emission Factor (kg CO2/ mmBtu)]]*10^3</f>
        <v>93187292080.931992</v>
      </c>
      <c r="U14078" s="3">
        <f>Table1[[#This Row],[Emissions (g CO2)]]/(Table1[[#This Row],[Generation (TWh)]]*10^9)</f>
        <v>584.1905999999999</v>
      </c>
    </row>
    <row r="14079" spans="1:21" x14ac:dyDescent="0.35">
      <c r="A14079" t="s">
        <v>263</v>
      </c>
      <c r="B14079" t="s">
        <v>3239</v>
      </c>
      <c r="C14079" t="str">
        <f>SUBSTITUTE(Table1[[#This Row],[Fuel]],", ",",")</f>
        <v>fossil gas: natural gas</v>
      </c>
      <c r="D14079" t="s">
        <v>3239</v>
      </c>
      <c r="H14079" t="s">
        <v>3436</v>
      </c>
      <c r="I14079">
        <v>46.1</v>
      </c>
      <c r="J14079" t="s">
        <v>3446</v>
      </c>
      <c r="K14079">
        <v>2001</v>
      </c>
      <c r="L14079" t="s">
        <v>29</v>
      </c>
      <c r="M14079" t="s">
        <v>29</v>
      </c>
      <c r="N14079">
        <v>-22.305403999999999</v>
      </c>
      <c r="O14079">
        <v>-41.876773999999997</v>
      </c>
      <c r="P14079" t="s">
        <v>3474</v>
      </c>
      <c r="Q14079" s="3">
        <f>Table1[[#This Row],[Capacity (MW)]]*0.395*8760*10^-6</f>
        <v>0.15951522000000001</v>
      </c>
      <c r="R14079" s="3" cm="1">
        <f t="array" ref="R14079">AVERAGE(VLOOKUP(_xlfn.TEXTSPLIT(Table1[[#This Row],[Fuel (no space after comma)]], ","), FuelList_Final_EF!$A$2:$B$65, 2, FALSE))</f>
        <v>53.06</v>
      </c>
      <c r="S14079" s="3">
        <f>Table1[[#This Row],[Generation (TWh)]]*10^9*VLOOKUP(Table1[[#This Row],[Turbine/Engine Technology]],Technology_HR!$A$2:$B$11,2,FALSE)*10^-6</f>
        <v>1756262.5721999998</v>
      </c>
      <c r="T14079" s="5">
        <f>Table1[[#This Row],[Fuel Consumption (mmBtu)]]*Table1[[#This Row],[Emission Factor (kg CO2/ mmBtu)]]*10^3</f>
        <v>93187292080.931992</v>
      </c>
      <c r="U14079" s="3">
        <f>Table1[[#This Row],[Emissions (g CO2)]]/(Table1[[#This Row],[Generation (TWh)]]*10^9)</f>
        <v>584.1905999999999</v>
      </c>
    </row>
    <row r="14080" spans="1:21" x14ac:dyDescent="0.35">
      <c r="A14080" t="s">
        <v>263</v>
      </c>
      <c r="B14080" t="s">
        <v>3239</v>
      </c>
      <c r="C14080" t="str">
        <f>SUBSTITUTE(Table1[[#This Row],[Fuel]],", ",",")</f>
        <v>fossil gas: natural gas</v>
      </c>
      <c r="D14080" t="s">
        <v>3239</v>
      </c>
      <c r="H14080" t="s">
        <v>3436</v>
      </c>
      <c r="I14080">
        <v>46.1</v>
      </c>
      <c r="J14080" t="s">
        <v>3446</v>
      </c>
      <c r="K14080">
        <v>2001</v>
      </c>
      <c r="L14080" t="s">
        <v>29</v>
      </c>
      <c r="M14080" t="s">
        <v>29</v>
      </c>
      <c r="N14080">
        <v>-22.305403999999999</v>
      </c>
      <c r="O14080">
        <v>-41.876773999999997</v>
      </c>
      <c r="P14080" t="s">
        <v>3474</v>
      </c>
      <c r="Q14080" s="3">
        <f>Table1[[#This Row],[Capacity (MW)]]*0.395*8760*10^-6</f>
        <v>0.15951522000000001</v>
      </c>
      <c r="R14080" s="3" cm="1">
        <f t="array" ref="R14080">AVERAGE(VLOOKUP(_xlfn.TEXTSPLIT(Table1[[#This Row],[Fuel (no space after comma)]], ","), FuelList_Final_EF!$A$2:$B$65, 2, FALSE))</f>
        <v>53.06</v>
      </c>
      <c r="S14080" s="3">
        <f>Table1[[#This Row],[Generation (TWh)]]*10^9*VLOOKUP(Table1[[#This Row],[Turbine/Engine Technology]],Technology_HR!$A$2:$B$11,2,FALSE)*10^-6</f>
        <v>1756262.5721999998</v>
      </c>
      <c r="T14080" s="5">
        <f>Table1[[#This Row],[Fuel Consumption (mmBtu)]]*Table1[[#This Row],[Emission Factor (kg CO2/ mmBtu)]]*10^3</f>
        <v>93187292080.931992</v>
      </c>
      <c r="U14080" s="3">
        <f>Table1[[#This Row],[Emissions (g CO2)]]/(Table1[[#This Row],[Generation (TWh)]]*10^9)</f>
        <v>584.1905999999999</v>
      </c>
    </row>
    <row r="14081" spans="1:21" x14ac:dyDescent="0.35">
      <c r="A14081" t="s">
        <v>263</v>
      </c>
      <c r="B14081" t="s">
        <v>3239</v>
      </c>
      <c r="C14081" t="str">
        <f>SUBSTITUTE(Table1[[#This Row],[Fuel]],", ",",")</f>
        <v>fossil gas: natural gas</v>
      </c>
      <c r="D14081" t="s">
        <v>3239</v>
      </c>
      <c r="H14081" t="s">
        <v>3436</v>
      </c>
      <c r="I14081">
        <v>46.1</v>
      </c>
      <c r="J14081" t="s">
        <v>3446</v>
      </c>
      <c r="K14081">
        <v>2001</v>
      </c>
      <c r="L14081" t="s">
        <v>29</v>
      </c>
      <c r="M14081" t="s">
        <v>29</v>
      </c>
      <c r="N14081">
        <v>-22.305403999999999</v>
      </c>
      <c r="O14081">
        <v>-41.876773999999997</v>
      </c>
      <c r="P14081" t="s">
        <v>3474</v>
      </c>
      <c r="Q14081" s="3">
        <f>Table1[[#This Row],[Capacity (MW)]]*0.395*8760*10^-6</f>
        <v>0.15951522000000001</v>
      </c>
      <c r="R14081" s="3" cm="1">
        <f t="array" ref="R14081">AVERAGE(VLOOKUP(_xlfn.TEXTSPLIT(Table1[[#This Row],[Fuel (no space after comma)]], ","), FuelList_Final_EF!$A$2:$B$65, 2, FALSE))</f>
        <v>53.06</v>
      </c>
      <c r="S14081" s="3">
        <f>Table1[[#This Row],[Generation (TWh)]]*10^9*VLOOKUP(Table1[[#This Row],[Turbine/Engine Technology]],Technology_HR!$A$2:$B$11,2,FALSE)*10^-6</f>
        <v>1756262.5721999998</v>
      </c>
      <c r="T14081" s="5">
        <f>Table1[[#This Row],[Fuel Consumption (mmBtu)]]*Table1[[#This Row],[Emission Factor (kg CO2/ mmBtu)]]*10^3</f>
        <v>93187292080.931992</v>
      </c>
      <c r="U14081" s="3">
        <f>Table1[[#This Row],[Emissions (g CO2)]]/(Table1[[#This Row],[Generation (TWh)]]*10^9)</f>
        <v>584.1905999999999</v>
      </c>
    </row>
    <row r="14082" spans="1:21" x14ac:dyDescent="0.35">
      <c r="A14082" t="s">
        <v>263</v>
      </c>
      <c r="B14082" t="s">
        <v>3239</v>
      </c>
      <c r="C14082" t="str">
        <f>SUBSTITUTE(Table1[[#This Row],[Fuel]],", ",",")</f>
        <v>fossil gas: natural gas</v>
      </c>
      <c r="D14082" t="s">
        <v>3239</v>
      </c>
      <c r="H14082" t="s">
        <v>3436</v>
      </c>
      <c r="I14082">
        <v>46.1</v>
      </c>
      <c r="J14082" t="s">
        <v>3446</v>
      </c>
      <c r="K14082">
        <v>2001</v>
      </c>
      <c r="L14082" t="s">
        <v>29</v>
      </c>
      <c r="M14082" t="s">
        <v>29</v>
      </c>
      <c r="N14082">
        <v>-22.305403999999999</v>
      </c>
      <c r="O14082">
        <v>-41.876773999999997</v>
      </c>
      <c r="P14082" t="s">
        <v>3474</v>
      </c>
      <c r="Q14082" s="3">
        <f>Table1[[#This Row],[Capacity (MW)]]*0.395*8760*10^-6</f>
        <v>0.15951522000000001</v>
      </c>
      <c r="R14082" s="3" cm="1">
        <f t="array" ref="R14082">AVERAGE(VLOOKUP(_xlfn.TEXTSPLIT(Table1[[#This Row],[Fuel (no space after comma)]], ","), FuelList_Final_EF!$A$2:$B$65, 2, FALSE))</f>
        <v>53.06</v>
      </c>
      <c r="S14082" s="3">
        <f>Table1[[#This Row],[Generation (TWh)]]*10^9*VLOOKUP(Table1[[#This Row],[Turbine/Engine Technology]],Technology_HR!$A$2:$B$11,2,FALSE)*10^-6</f>
        <v>1756262.5721999998</v>
      </c>
      <c r="T14082" s="5">
        <f>Table1[[#This Row],[Fuel Consumption (mmBtu)]]*Table1[[#This Row],[Emission Factor (kg CO2/ mmBtu)]]*10^3</f>
        <v>93187292080.931992</v>
      </c>
      <c r="U14082" s="3">
        <f>Table1[[#This Row],[Emissions (g CO2)]]/(Table1[[#This Row],[Generation (TWh)]]*10^9)</f>
        <v>584.1905999999999</v>
      </c>
    </row>
    <row r="14083" spans="1:21" x14ac:dyDescent="0.35">
      <c r="A14083" t="s">
        <v>405</v>
      </c>
      <c r="B14083" t="s">
        <v>3258</v>
      </c>
      <c r="C14083" t="str">
        <f>SUBSTITUTE(Table1[[#This Row],[Fuel]],", ",",")</f>
        <v>fossil liquids: diesel</v>
      </c>
      <c r="D14083" t="s">
        <v>3258</v>
      </c>
      <c r="H14083" t="s">
        <v>3437</v>
      </c>
      <c r="I14083">
        <v>24</v>
      </c>
      <c r="J14083" t="s">
        <v>3446</v>
      </c>
      <c r="K14083" t="s">
        <v>29</v>
      </c>
      <c r="L14083" t="s">
        <v>29</v>
      </c>
      <c r="M14083" t="s">
        <v>29</v>
      </c>
      <c r="N14083">
        <v>-27.492509999999999</v>
      </c>
      <c r="O14083">
        <v>-70.382345999999998</v>
      </c>
      <c r="P14083" t="s">
        <v>3484</v>
      </c>
      <c r="Q14083" s="3">
        <f>Table1[[#This Row],[Capacity (MW)]]*0.395*8760*10^-6</f>
        <v>8.3044800000000002E-2</v>
      </c>
      <c r="R14083" s="3" cm="1">
        <f t="array" ref="R14083">AVERAGE(VLOOKUP(_xlfn.TEXTSPLIT(Table1[[#This Row],[Fuel (no space after comma)]], ","), FuelList_Final_EF!$A$2:$B$65, 2, FALSE))</f>
        <v>78.106682297772565</v>
      </c>
      <c r="S14083" s="3">
        <f>Table1[[#This Row],[Generation (TWh)]]*10^9*VLOOKUP(Table1[[#This Row],[Turbine/Engine Technology]],Technology_HR!$A$2:$B$11,2,FALSE)*10^-6</f>
        <v>739098.72</v>
      </c>
      <c r="T14083" s="5">
        <f>Table1[[#This Row],[Fuel Consumption (mmBtu)]]*Table1[[#This Row],[Emission Factor (kg CO2/ mmBtu)]]*10^3</f>
        <v>57728548909.730362</v>
      </c>
      <c r="U14083" s="3">
        <f>Table1[[#This Row],[Emissions (g CO2)]]/(Table1[[#This Row],[Generation (TWh)]]*10^9)</f>
        <v>695.14947245017584</v>
      </c>
    </row>
    <row r="14084" spans="1:21" x14ac:dyDescent="0.35">
      <c r="A14084" t="s">
        <v>405</v>
      </c>
      <c r="B14084" t="s">
        <v>3258</v>
      </c>
      <c r="C14084" t="str">
        <f>SUBSTITUTE(Table1[[#This Row],[Fuel]],", ",",")</f>
        <v>fossil liquids: diesel</v>
      </c>
      <c r="D14084" t="s">
        <v>3258</v>
      </c>
      <c r="H14084" t="s">
        <v>3437</v>
      </c>
      <c r="I14084">
        <v>24</v>
      </c>
      <c r="J14084" t="s">
        <v>3446</v>
      </c>
      <c r="K14084" t="s">
        <v>29</v>
      </c>
      <c r="L14084" t="s">
        <v>29</v>
      </c>
      <c r="M14084" t="s">
        <v>29</v>
      </c>
      <c r="N14084">
        <v>-27.492509999999999</v>
      </c>
      <c r="O14084">
        <v>-70.382345999999998</v>
      </c>
      <c r="P14084" t="s">
        <v>3484</v>
      </c>
      <c r="Q14084" s="3">
        <f>Table1[[#This Row],[Capacity (MW)]]*0.395*8760*10^-6</f>
        <v>8.3044800000000002E-2</v>
      </c>
      <c r="R14084" s="3" cm="1">
        <f t="array" ref="R14084">AVERAGE(VLOOKUP(_xlfn.TEXTSPLIT(Table1[[#This Row],[Fuel (no space after comma)]], ","), FuelList_Final_EF!$A$2:$B$65, 2, FALSE))</f>
        <v>78.106682297772565</v>
      </c>
      <c r="S14084" s="3">
        <f>Table1[[#This Row],[Generation (TWh)]]*10^9*VLOOKUP(Table1[[#This Row],[Turbine/Engine Technology]],Technology_HR!$A$2:$B$11,2,FALSE)*10^-6</f>
        <v>739098.72</v>
      </c>
      <c r="T14084" s="5">
        <f>Table1[[#This Row],[Fuel Consumption (mmBtu)]]*Table1[[#This Row],[Emission Factor (kg CO2/ mmBtu)]]*10^3</f>
        <v>57728548909.730362</v>
      </c>
      <c r="U14084" s="3">
        <f>Table1[[#This Row],[Emissions (g CO2)]]/(Table1[[#This Row],[Generation (TWh)]]*10^9)</f>
        <v>695.14947245017584</v>
      </c>
    </row>
    <row r="14085" spans="1:21" x14ac:dyDescent="0.35">
      <c r="A14085" t="s">
        <v>405</v>
      </c>
      <c r="B14085" t="s">
        <v>3258</v>
      </c>
      <c r="C14085" t="str">
        <f>SUBSTITUTE(Table1[[#This Row],[Fuel]],", ",",")</f>
        <v>fossil liquids: diesel</v>
      </c>
      <c r="D14085" t="s">
        <v>3258</v>
      </c>
      <c r="H14085" t="s">
        <v>3437</v>
      </c>
      <c r="I14085">
        <v>24</v>
      </c>
      <c r="J14085" t="s">
        <v>3446</v>
      </c>
      <c r="K14085" t="s">
        <v>29</v>
      </c>
      <c r="L14085" t="s">
        <v>29</v>
      </c>
      <c r="M14085" t="s">
        <v>29</v>
      </c>
      <c r="N14085">
        <v>-27.492509999999999</v>
      </c>
      <c r="O14085">
        <v>-70.382345999999998</v>
      </c>
      <c r="P14085" t="s">
        <v>3484</v>
      </c>
      <c r="Q14085" s="3">
        <f>Table1[[#This Row],[Capacity (MW)]]*0.395*8760*10^-6</f>
        <v>8.3044800000000002E-2</v>
      </c>
      <c r="R14085" s="3" cm="1">
        <f t="array" ref="R14085">AVERAGE(VLOOKUP(_xlfn.TEXTSPLIT(Table1[[#This Row],[Fuel (no space after comma)]], ","), FuelList_Final_EF!$A$2:$B$65, 2, FALSE))</f>
        <v>78.106682297772565</v>
      </c>
      <c r="S14085" s="3">
        <f>Table1[[#This Row],[Generation (TWh)]]*10^9*VLOOKUP(Table1[[#This Row],[Turbine/Engine Technology]],Technology_HR!$A$2:$B$11,2,FALSE)*10^-6</f>
        <v>739098.72</v>
      </c>
      <c r="T14085" s="5">
        <f>Table1[[#This Row],[Fuel Consumption (mmBtu)]]*Table1[[#This Row],[Emission Factor (kg CO2/ mmBtu)]]*10^3</f>
        <v>57728548909.730362</v>
      </c>
      <c r="U14085" s="3">
        <f>Table1[[#This Row],[Emissions (g CO2)]]/(Table1[[#This Row],[Generation (TWh)]]*10^9)</f>
        <v>695.14947245017584</v>
      </c>
    </row>
    <row r="14086" spans="1:21" x14ac:dyDescent="0.35">
      <c r="A14086" t="s">
        <v>405</v>
      </c>
      <c r="B14086" t="s">
        <v>3258</v>
      </c>
      <c r="C14086" t="str">
        <f>SUBSTITUTE(Table1[[#This Row],[Fuel]],", ",",")</f>
        <v>fossil liquids: diesel</v>
      </c>
      <c r="D14086" t="s">
        <v>3258</v>
      </c>
      <c r="H14086" t="s">
        <v>3437</v>
      </c>
      <c r="I14086">
        <v>24</v>
      </c>
      <c r="J14086" t="s">
        <v>3446</v>
      </c>
      <c r="K14086" t="s">
        <v>29</v>
      </c>
      <c r="L14086" t="s">
        <v>29</v>
      </c>
      <c r="M14086" t="s">
        <v>29</v>
      </c>
      <c r="N14086">
        <v>-27.492509999999999</v>
      </c>
      <c r="O14086">
        <v>-70.382345999999998</v>
      </c>
      <c r="P14086" t="s">
        <v>3484</v>
      </c>
      <c r="Q14086" s="3">
        <f>Table1[[#This Row],[Capacity (MW)]]*0.395*8760*10^-6</f>
        <v>8.3044800000000002E-2</v>
      </c>
      <c r="R14086" s="3" cm="1">
        <f t="array" ref="R14086">AVERAGE(VLOOKUP(_xlfn.TEXTSPLIT(Table1[[#This Row],[Fuel (no space after comma)]], ","), FuelList_Final_EF!$A$2:$B$65, 2, FALSE))</f>
        <v>78.106682297772565</v>
      </c>
      <c r="S14086" s="3">
        <f>Table1[[#This Row],[Generation (TWh)]]*10^9*VLOOKUP(Table1[[#This Row],[Turbine/Engine Technology]],Technology_HR!$A$2:$B$11,2,FALSE)*10^-6</f>
        <v>739098.72</v>
      </c>
      <c r="T14086" s="5">
        <f>Table1[[#This Row],[Fuel Consumption (mmBtu)]]*Table1[[#This Row],[Emission Factor (kg CO2/ mmBtu)]]*10^3</f>
        <v>57728548909.730362</v>
      </c>
      <c r="U14086" s="3">
        <f>Table1[[#This Row],[Emissions (g CO2)]]/(Table1[[#This Row],[Generation (TWh)]]*10^9)</f>
        <v>695.14947245017584</v>
      </c>
    </row>
    <row r="14087" spans="1:21" x14ac:dyDescent="0.35">
      <c r="A14087" t="s">
        <v>3231</v>
      </c>
      <c r="B14087" t="s">
        <v>3239</v>
      </c>
      <c r="C14087" t="str">
        <f>SUBSTITUTE(Table1[[#This Row],[Fuel]],", ",",")</f>
        <v>fossil gas: natural gas</v>
      </c>
      <c r="D14087" t="s">
        <v>3239</v>
      </c>
      <c r="H14087" t="s">
        <v>59</v>
      </c>
      <c r="I14087">
        <v>25</v>
      </c>
      <c r="J14087" t="s">
        <v>3446</v>
      </c>
      <c r="K14087">
        <v>2016</v>
      </c>
      <c r="L14087" t="s">
        <v>29</v>
      </c>
      <c r="M14087" t="s">
        <v>29</v>
      </c>
      <c r="N14087">
        <v>36.815164000000003</v>
      </c>
      <c r="O14087">
        <v>50.869284</v>
      </c>
      <c r="P14087" t="s">
        <v>3522</v>
      </c>
      <c r="Q14087" s="3">
        <f>Table1[[#This Row],[Capacity (MW)]]*0.395*8760*10^-6</f>
        <v>8.6504999999999999E-2</v>
      </c>
      <c r="R14087" s="3" cm="1">
        <f t="array" ref="R14087">AVERAGE(VLOOKUP(_xlfn.TEXTSPLIT(Table1[[#This Row],[Fuel (no space after comma)]], ","), FuelList_Final_EF!$A$2:$B$65, 2, FALSE))</f>
        <v>53.06</v>
      </c>
      <c r="S14087" s="3">
        <f>Table1[[#This Row],[Generation (TWh)]]*10^9*VLOOKUP(Table1[[#This Row],[Turbine/Engine Technology]],Technology_HR!$A$2:$B$11,2,FALSE)*10^-6</f>
        <v>717602.22749999992</v>
      </c>
      <c r="T14087" s="5">
        <f>Table1[[#This Row],[Fuel Consumption (mmBtu)]]*Table1[[#This Row],[Emission Factor (kg CO2/ mmBtu)]]*10^3</f>
        <v>38075974191.149994</v>
      </c>
      <c r="U14087" s="3">
        <f>Table1[[#This Row],[Emissions (g CO2)]]/(Table1[[#This Row],[Generation (TWh)]]*10^9)</f>
        <v>440.15922999999992</v>
      </c>
    </row>
    <row r="14088" spans="1:21" x14ac:dyDescent="0.35">
      <c r="A14088" t="s">
        <v>3234</v>
      </c>
      <c r="B14088" t="s">
        <v>3241</v>
      </c>
      <c r="C14088" t="str">
        <f>SUBSTITUTE(Table1[[#This Row],[Fuel]],", ",",")</f>
        <v>fossil liquids: heavy fuel oil</v>
      </c>
      <c r="D14088" t="s">
        <v>3241</v>
      </c>
      <c r="H14088" t="s">
        <v>3437</v>
      </c>
      <c r="I14088">
        <v>28</v>
      </c>
      <c r="J14088" t="s">
        <v>3446</v>
      </c>
      <c r="K14088">
        <v>2006</v>
      </c>
      <c r="L14088" t="s">
        <v>29</v>
      </c>
      <c r="M14088" t="s">
        <v>29</v>
      </c>
      <c r="N14088">
        <v>5.7658079999999998</v>
      </c>
      <c r="O14088">
        <v>-55.150191999999997</v>
      </c>
      <c r="P14088" t="s">
        <v>3595</v>
      </c>
      <c r="Q14088" s="3">
        <f>Table1[[#This Row],[Capacity (MW)]]*0.395*8760*10^-6</f>
        <v>9.6885600000000002E-2</v>
      </c>
      <c r="R14088" s="3" cm="1">
        <f t="array" ref="R14088">AVERAGE(VLOOKUP(_xlfn.TEXTSPLIT(Table1[[#This Row],[Fuel (no space after comma)]], ","), FuelList_Final_EF!$A$2:$B$65, 2, FALSE))</f>
        <v>81.602530311017389</v>
      </c>
      <c r="S14088" s="3">
        <f>Table1[[#This Row],[Generation (TWh)]]*10^9*VLOOKUP(Table1[[#This Row],[Turbine/Engine Technology]],Technology_HR!$A$2:$B$11,2,FALSE)*10^-6</f>
        <v>862281.84</v>
      </c>
      <c r="T14088" s="5">
        <f>Table1[[#This Row],[Fuel Consumption (mmBtu)]]*Table1[[#This Row],[Emission Factor (kg CO2/ mmBtu)]]*10^3</f>
        <v>70364379985.239853</v>
      </c>
      <c r="U14088" s="3">
        <f>Table1[[#This Row],[Emissions (g CO2)]]/(Table1[[#This Row],[Generation (TWh)]]*10^9)</f>
        <v>726.26251976805486</v>
      </c>
    </row>
    <row r="14089" spans="1:21" x14ac:dyDescent="0.35">
      <c r="A14089" t="s">
        <v>3234</v>
      </c>
      <c r="B14089" t="s">
        <v>3241</v>
      </c>
      <c r="C14089" t="str">
        <f>SUBSTITUTE(Table1[[#This Row],[Fuel]],", ",",")</f>
        <v>fossil liquids: heavy fuel oil</v>
      </c>
      <c r="D14089" t="s">
        <v>3241</v>
      </c>
      <c r="H14089" t="s">
        <v>3437</v>
      </c>
      <c r="I14089">
        <v>34</v>
      </c>
      <c r="J14089" t="s">
        <v>3446</v>
      </c>
      <c r="K14089">
        <v>2014</v>
      </c>
      <c r="L14089" t="s">
        <v>29</v>
      </c>
      <c r="M14089" t="s">
        <v>29</v>
      </c>
      <c r="N14089">
        <v>5.7658079999999998</v>
      </c>
      <c r="O14089">
        <v>-55.150191999999997</v>
      </c>
      <c r="P14089" t="s">
        <v>3595</v>
      </c>
      <c r="Q14089" s="3">
        <f>Table1[[#This Row],[Capacity (MW)]]*0.395*8760*10^-6</f>
        <v>0.1176468</v>
      </c>
      <c r="R14089" s="3" cm="1">
        <f t="array" ref="R14089">AVERAGE(VLOOKUP(_xlfn.TEXTSPLIT(Table1[[#This Row],[Fuel (no space after comma)]], ","), FuelList_Final_EF!$A$2:$B$65, 2, FALSE))</f>
        <v>81.602530311017389</v>
      </c>
      <c r="S14089" s="3">
        <f>Table1[[#This Row],[Generation (TWh)]]*10^9*VLOOKUP(Table1[[#This Row],[Turbine/Engine Technology]],Technology_HR!$A$2:$B$11,2,FALSE)*10^-6</f>
        <v>1047056.5199999999</v>
      </c>
      <c r="T14089" s="5">
        <f>Table1[[#This Row],[Fuel Consumption (mmBtu)]]*Table1[[#This Row],[Emission Factor (kg CO2/ mmBtu)]]*10^3</f>
        <v>85442461410.648376</v>
      </c>
      <c r="U14089" s="3">
        <f>Table1[[#This Row],[Emissions (g CO2)]]/(Table1[[#This Row],[Generation (TWh)]]*10^9)</f>
        <v>726.26251976805474</v>
      </c>
    </row>
    <row r="14090" spans="1:21" x14ac:dyDescent="0.35">
      <c r="A14090" t="s">
        <v>3234</v>
      </c>
      <c r="B14090" t="s">
        <v>3241</v>
      </c>
      <c r="C14090" t="str">
        <f>SUBSTITUTE(Table1[[#This Row],[Fuel]],", ",",")</f>
        <v>fossil liquids: heavy fuel oil</v>
      </c>
      <c r="D14090" t="s">
        <v>3241</v>
      </c>
      <c r="H14090" t="s">
        <v>3437</v>
      </c>
      <c r="I14090">
        <v>34</v>
      </c>
      <c r="J14090" t="s">
        <v>3446</v>
      </c>
      <c r="K14090">
        <v>2015</v>
      </c>
      <c r="L14090" t="s">
        <v>29</v>
      </c>
      <c r="M14090" t="s">
        <v>29</v>
      </c>
      <c r="N14090">
        <v>5.7658079999999998</v>
      </c>
      <c r="O14090">
        <v>-55.150191999999997</v>
      </c>
      <c r="P14090" t="s">
        <v>3595</v>
      </c>
      <c r="Q14090" s="3">
        <f>Table1[[#This Row],[Capacity (MW)]]*0.395*8760*10^-6</f>
        <v>0.1176468</v>
      </c>
      <c r="R14090" s="3" cm="1">
        <f t="array" ref="R14090">AVERAGE(VLOOKUP(_xlfn.TEXTSPLIT(Table1[[#This Row],[Fuel (no space after comma)]], ","), FuelList_Final_EF!$A$2:$B$65, 2, FALSE))</f>
        <v>81.602530311017389</v>
      </c>
      <c r="S14090" s="3">
        <f>Table1[[#This Row],[Generation (TWh)]]*10^9*VLOOKUP(Table1[[#This Row],[Turbine/Engine Technology]],Technology_HR!$A$2:$B$11,2,FALSE)*10^-6</f>
        <v>1047056.5199999999</v>
      </c>
      <c r="T14090" s="5">
        <f>Table1[[#This Row],[Fuel Consumption (mmBtu)]]*Table1[[#This Row],[Emission Factor (kg CO2/ mmBtu)]]*10^3</f>
        <v>85442461410.648376</v>
      </c>
      <c r="U14090" s="3">
        <f>Table1[[#This Row],[Emissions (g CO2)]]/(Table1[[#This Row],[Generation (TWh)]]*10^9)</f>
        <v>726.26251976805474</v>
      </c>
    </row>
    <row r="14091" spans="1:21" x14ac:dyDescent="0.35">
      <c r="A14091" t="s">
        <v>387</v>
      </c>
      <c r="B14091" t="s">
        <v>3239</v>
      </c>
      <c r="C14091" t="str">
        <f>SUBSTITUTE(Table1[[#This Row],[Fuel]],", ",",")</f>
        <v>fossil gas: natural gas</v>
      </c>
      <c r="D14091" t="s">
        <v>3239</v>
      </c>
      <c r="H14091" t="s">
        <v>3436</v>
      </c>
      <c r="I14091">
        <v>47.3</v>
      </c>
      <c r="J14091" t="s">
        <v>3446</v>
      </c>
      <c r="K14091">
        <v>2003</v>
      </c>
      <c r="L14091" t="s">
        <v>29</v>
      </c>
      <c r="M14091" t="s">
        <v>29</v>
      </c>
      <c r="N14091">
        <v>44.678232999999999</v>
      </c>
      <c r="O14091">
        <v>-63.594599000000002</v>
      </c>
      <c r="P14091" t="s">
        <v>3480</v>
      </c>
      <c r="Q14091" s="3">
        <f>Table1[[#This Row],[Capacity (MW)]]*0.395*8760*10^-6</f>
        <v>0.16366745999999999</v>
      </c>
      <c r="R14091" s="3" cm="1">
        <f t="array" ref="R14091">AVERAGE(VLOOKUP(_xlfn.TEXTSPLIT(Table1[[#This Row],[Fuel (no space after comma)]], ","), FuelList_Final_EF!$A$2:$B$65, 2, FALSE))</f>
        <v>53.06</v>
      </c>
      <c r="S14091" s="3">
        <f>Table1[[#This Row],[Generation (TWh)]]*10^9*VLOOKUP(Table1[[#This Row],[Turbine/Engine Technology]],Technology_HR!$A$2:$B$11,2,FALSE)*10^-6</f>
        <v>1801978.7345999999</v>
      </c>
      <c r="T14091" s="5">
        <f>Table1[[#This Row],[Fuel Consumption (mmBtu)]]*Table1[[#This Row],[Emission Factor (kg CO2/ mmBtu)]]*10^3</f>
        <v>95612991657.876007</v>
      </c>
      <c r="U14091" s="3">
        <f>Table1[[#This Row],[Emissions (g CO2)]]/(Table1[[#This Row],[Generation (TWh)]]*10^9)</f>
        <v>584.19060000000002</v>
      </c>
    </row>
    <row r="14092" spans="1:21" x14ac:dyDescent="0.35">
      <c r="A14092" t="s">
        <v>387</v>
      </c>
      <c r="B14092" t="s">
        <v>3239</v>
      </c>
      <c r="C14092" t="str">
        <f>SUBSTITUTE(Table1[[#This Row],[Fuel]],", ",",")</f>
        <v>fossil gas: natural gas</v>
      </c>
      <c r="D14092" t="s">
        <v>3239</v>
      </c>
      <c r="H14092" t="s">
        <v>3436</v>
      </c>
      <c r="I14092">
        <v>47.3</v>
      </c>
      <c r="J14092" t="s">
        <v>3446</v>
      </c>
      <c r="K14092">
        <v>2004</v>
      </c>
      <c r="L14092" t="s">
        <v>29</v>
      </c>
      <c r="M14092" t="s">
        <v>29</v>
      </c>
      <c r="N14092">
        <v>44.678232999999999</v>
      </c>
      <c r="O14092">
        <v>-63.594599000000002</v>
      </c>
      <c r="P14092" t="s">
        <v>3480</v>
      </c>
      <c r="Q14092" s="3">
        <f>Table1[[#This Row],[Capacity (MW)]]*0.395*8760*10^-6</f>
        <v>0.16366745999999999</v>
      </c>
      <c r="R14092" s="3" cm="1">
        <f t="array" ref="R14092">AVERAGE(VLOOKUP(_xlfn.TEXTSPLIT(Table1[[#This Row],[Fuel (no space after comma)]], ","), FuelList_Final_EF!$A$2:$B$65, 2, FALSE))</f>
        <v>53.06</v>
      </c>
      <c r="S14092" s="3">
        <f>Table1[[#This Row],[Generation (TWh)]]*10^9*VLOOKUP(Table1[[#This Row],[Turbine/Engine Technology]],Technology_HR!$A$2:$B$11,2,FALSE)*10^-6</f>
        <v>1801978.7345999999</v>
      </c>
      <c r="T14092" s="5">
        <f>Table1[[#This Row],[Fuel Consumption (mmBtu)]]*Table1[[#This Row],[Emission Factor (kg CO2/ mmBtu)]]*10^3</f>
        <v>95612991657.876007</v>
      </c>
      <c r="U14092" s="3">
        <f>Table1[[#This Row],[Emissions (g CO2)]]/(Table1[[#This Row],[Generation (TWh)]]*10^9)</f>
        <v>584.19060000000002</v>
      </c>
    </row>
    <row r="14093" spans="1:21" x14ac:dyDescent="0.35">
      <c r="A14093" t="s">
        <v>1547</v>
      </c>
      <c r="B14093" t="s">
        <v>3258</v>
      </c>
      <c r="C14093" t="str">
        <f>SUBSTITUTE(Table1[[#This Row],[Fuel]],", ",",")</f>
        <v>fossil liquids: diesel</v>
      </c>
      <c r="D14093" t="s">
        <v>3258</v>
      </c>
      <c r="H14093" t="s">
        <v>3436</v>
      </c>
      <c r="I14093">
        <v>35</v>
      </c>
      <c r="J14093" t="s">
        <v>3446</v>
      </c>
      <c r="K14093">
        <v>1996</v>
      </c>
      <c r="L14093" t="s">
        <v>29</v>
      </c>
      <c r="M14093" t="s">
        <v>29</v>
      </c>
      <c r="N14093">
        <v>33.276494</v>
      </c>
      <c r="O14093">
        <v>35.229213000000001</v>
      </c>
      <c r="P14093" t="s">
        <v>3537</v>
      </c>
      <c r="Q14093" s="3">
        <f>Table1[[#This Row],[Capacity (MW)]]*0.395*8760*10^-6</f>
        <v>0.12110700000000001</v>
      </c>
      <c r="R14093" s="3" cm="1">
        <f t="array" ref="R14093">AVERAGE(VLOOKUP(_xlfn.TEXTSPLIT(Table1[[#This Row],[Fuel (no space after comma)]], ","), FuelList_Final_EF!$A$2:$B$65, 2, FALSE))</f>
        <v>78.106682297772565</v>
      </c>
      <c r="S14093" s="3">
        <f>Table1[[#This Row],[Generation (TWh)]]*10^9*VLOOKUP(Table1[[#This Row],[Turbine/Engine Technology]],Technology_HR!$A$2:$B$11,2,FALSE)*10^-6</f>
        <v>1333388.0699999998</v>
      </c>
      <c r="T14093" s="5">
        <f>Table1[[#This Row],[Fuel Consumption (mmBtu)]]*Table1[[#This Row],[Emission Factor (kg CO2/ mmBtu)]]*10^3</f>
        <v>104146518363.13011</v>
      </c>
      <c r="U14093" s="3">
        <f>Table1[[#This Row],[Emissions (g CO2)]]/(Table1[[#This Row],[Generation (TWh)]]*10^9)</f>
        <v>859.95457209847586</v>
      </c>
    </row>
    <row r="14094" spans="1:21" x14ac:dyDescent="0.35">
      <c r="A14094" t="s">
        <v>1547</v>
      </c>
      <c r="B14094" t="s">
        <v>3258</v>
      </c>
      <c r="C14094" t="str">
        <f>SUBSTITUTE(Table1[[#This Row],[Fuel]],", ",",")</f>
        <v>fossil liquids: diesel</v>
      </c>
      <c r="D14094" t="s">
        <v>3258</v>
      </c>
      <c r="H14094" t="s">
        <v>3436</v>
      </c>
      <c r="I14094">
        <v>35</v>
      </c>
      <c r="J14094" t="s">
        <v>3446</v>
      </c>
      <c r="K14094">
        <v>1996</v>
      </c>
      <c r="L14094" t="s">
        <v>29</v>
      </c>
      <c r="M14094" t="s">
        <v>29</v>
      </c>
      <c r="N14094">
        <v>33.276494</v>
      </c>
      <c r="O14094">
        <v>35.229213000000001</v>
      </c>
      <c r="P14094" t="s">
        <v>3537</v>
      </c>
      <c r="Q14094" s="3">
        <f>Table1[[#This Row],[Capacity (MW)]]*0.395*8760*10^-6</f>
        <v>0.12110700000000001</v>
      </c>
      <c r="R14094" s="3" cm="1">
        <f t="array" ref="R14094">AVERAGE(VLOOKUP(_xlfn.TEXTSPLIT(Table1[[#This Row],[Fuel (no space after comma)]], ","), FuelList_Final_EF!$A$2:$B$65, 2, FALSE))</f>
        <v>78.106682297772565</v>
      </c>
      <c r="S14094" s="3">
        <f>Table1[[#This Row],[Generation (TWh)]]*10^9*VLOOKUP(Table1[[#This Row],[Turbine/Engine Technology]],Technology_HR!$A$2:$B$11,2,FALSE)*10^-6</f>
        <v>1333388.0699999998</v>
      </c>
      <c r="T14094" s="5">
        <f>Table1[[#This Row],[Fuel Consumption (mmBtu)]]*Table1[[#This Row],[Emission Factor (kg CO2/ mmBtu)]]*10^3</f>
        <v>104146518363.13011</v>
      </c>
      <c r="U14094" s="3">
        <f>Table1[[#This Row],[Emissions (g CO2)]]/(Table1[[#This Row],[Generation (TWh)]]*10^9)</f>
        <v>859.95457209847586</v>
      </c>
    </row>
    <row r="14095" spans="1:21" x14ac:dyDescent="0.35">
      <c r="A14095" t="s">
        <v>225</v>
      </c>
      <c r="B14095" t="s">
        <v>3241</v>
      </c>
      <c r="C14095" t="str">
        <f>SUBSTITUTE(Table1[[#This Row],[Fuel]],", ",",")</f>
        <v>fossil liquids: heavy fuel oil</v>
      </c>
      <c r="D14095" t="s">
        <v>3241</v>
      </c>
      <c r="H14095" t="s">
        <v>3437</v>
      </c>
      <c r="I14095">
        <v>23.859000000000002</v>
      </c>
      <c r="J14095" t="s">
        <v>3446</v>
      </c>
      <c r="K14095">
        <v>2019</v>
      </c>
      <c r="L14095" t="s">
        <v>29</v>
      </c>
      <c r="M14095" t="s">
        <v>29</v>
      </c>
      <c r="N14095">
        <v>22.231956</v>
      </c>
      <c r="O14095">
        <v>91.827788999999996</v>
      </c>
      <c r="P14095" t="s">
        <v>3465</v>
      </c>
      <c r="Q14095" s="3">
        <f>Table1[[#This Row],[Capacity (MW)]]*0.395*8760*10^-6</f>
        <v>8.2556911799999994E-2</v>
      </c>
      <c r="R14095" s="3" cm="1">
        <f t="array" ref="R14095">AVERAGE(VLOOKUP(_xlfn.TEXTSPLIT(Table1[[#This Row],[Fuel (no space after comma)]], ","), FuelList_Final_EF!$A$2:$B$65, 2, FALSE))</f>
        <v>81.602530311017389</v>
      </c>
      <c r="S14095" s="3">
        <f>Table1[[#This Row],[Generation (TWh)]]*10^9*VLOOKUP(Table1[[#This Row],[Turbine/Engine Technology]],Technology_HR!$A$2:$B$11,2,FALSE)*10^-6</f>
        <v>734756.51501999993</v>
      </c>
      <c r="T14095" s="5">
        <f>Table1[[#This Row],[Fuel Consumption (mmBtu)]]*Table1[[#This Row],[Emission Factor (kg CO2/ mmBtu)]]*10^3</f>
        <v>59957990788.137047</v>
      </c>
      <c r="U14095" s="3">
        <f>Table1[[#This Row],[Emissions (g CO2)]]/(Table1[[#This Row],[Generation (TWh)]]*10^9)</f>
        <v>726.26251976805474</v>
      </c>
    </row>
    <row r="14096" spans="1:21" x14ac:dyDescent="0.35">
      <c r="A14096" t="s">
        <v>59</v>
      </c>
      <c r="B14096" t="s">
        <v>3241</v>
      </c>
      <c r="C14096" t="str">
        <f>SUBSTITUTE(Table1[[#This Row],[Fuel]],", ",",")</f>
        <v>fossil liquids: heavy fuel oil</v>
      </c>
      <c r="D14096" t="s">
        <v>3241</v>
      </c>
      <c r="H14096" t="s">
        <v>3437</v>
      </c>
      <c r="I14096">
        <v>0.24099999999999999</v>
      </c>
      <c r="J14096" t="s">
        <v>3446</v>
      </c>
      <c r="K14096">
        <v>2019</v>
      </c>
      <c r="L14096" t="s">
        <v>29</v>
      </c>
      <c r="M14096" t="s">
        <v>29</v>
      </c>
      <c r="N14096">
        <v>22.231956</v>
      </c>
      <c r="O14096">
        <v>91.827788999999996</v>
      </c>
      <c r="P14096" t="s">
        <v>3465</v>
      </c>
      <c r="Q14096" s="3">
        <f>Table1[[#This Row],[Capacity (MW)]]*0.395*8760*10^-6</f>
        <v>8.3390819999999992E-4</v>
      </c>
      <c r="R14096" s="3" cm="1">
        <f t="array" ref="R14096">AVERAGE(VLOOKUP(_xlfn.TEXTSPLIT(Table1[[#This Row],[Fuel (no space after comma)]], ","), FuelList_Final_EF!$A$2:$B$65, 2, FALSE))</f>
        <v>81.602530311017389</v>
      </c>
      <c r="S14096" s="3">
        <f>Table1[[#This Row],[Generation (TWh)]]*10^9*VLOOKUP(Table1[[#This Row],[Turbine/Engine Technology]],Technology_HR!$A$2:$B$11,2,FALSE)*10^-6</f>
        <v>7421.78298</v>
      </c>
      <c r="T14096" s="5">
        <f>Table1[[#This Row],[Fuel Consumption (mmBtu)]]*Table1[[#This Row],[Emission Factor (kg CO2/ mmBtu)]]*10^3</f>
        <v>605636270.58724296</v>
      </c>
      <c r="U14096" s="3">
        <f>Table1[[#This Row],[Emissions (g CO2)]]/(Table1[[#This Row],[Generation (TWh)]]*10^9)</f>
        <v>726.26251976805474</v>
      </c>
    </row>
    <row r="14097" spans="1:21" x14ac:dyDescent="0.35">
      <c r="A14097" t="s">
        <v>1974</v>
      </c>
      <c r="B14097" t="s">
        <v>3263</v>
      </c>
      <c r="C14097" t="str">
        <f>SUBSTITUTE(Table1[[#This Row],[Fuel]],", ",",")</f>
        <v>fossil gas: natural gas,fossil liquids: heavy fuel oil</v>
      </c>
      <c r="D14097" t="s">
        <v>3239</v>
      </c>
      <c r="E14097" t="s">
        <v>3241</v>
      </c>
      <c r="H14097" t="s">
        <v>3440</v>
      </c>
      <c r="I14097">
        <v>45</v>
      </c>
      <c r="J14097" t="s">
        <v>3446</v>
      </c>
      <c r="K14097" t="s">
        <v>29</v>
      </c>
      <c r="L14097" t="s">
        <v>29</v>
      </c>
      <c r="M14097" t="s">
        <v>29</v>
      </c>
      <c r="N14097">
        <v>54.913755999999999</v>
      </c>
      <c r="O14097">
        <v>56.070887999999997</v>
      </c>
      <c r="P14097" t="s">
        <v>3578</v>
      </c>
      <c r="Q14097" s="3">
        <f>Table1[[#This Row],[Capacity (MW)]]*0.395*8760*10^-6</f>
        <v>0.15570900000000001</v>
      </c>
      <c r="R14097" s="3" cm="1">
        <f t="array" ref="R14097">AVERAGE(VLOOKUP(_xlfn.TEXTSPLIT(Table1[[#This Row],[Fuel (no space after comma)]], ","), FuelList_Final_EF!$A$2:$B$65, 2, FALSE))</f>
        <v>67.331265155508703</v>
      </c>
      <c r="S14097" s="3">
        <f>Table1[[#This Row],[Generation (TWh)]]*10^9*VLOOKUP(Table1[[#This Row],[Turbine/Engine Technology]],Technology_HR!$A$2:$B$11,2,FALSE)*10^-6</f>
        <v>1601467.0649999999</v>
      </c>
      <c r="T14097" s="5">
        <f>Table1[[#This Row],[Fuel Consumption (mmBtu)]]*Table1[[#This Row],[Emission Factor (kg CO2/ mmBtu)]]*10^3</f>
        <v>107828803591.32928</v>
      </c>
      <c r="U14097" s="3">
        <f>Table1[[#This Row],[Emissions (g CO2)]]/(Table1[[#This Row],[Generation (TWh)]]*10^9)</f>
        <v>692.50206212440696</v>
      </c>
    </row>
    <row r="14098" spans="1:21" x14ac:dyDescent="0.35">
      <c r="A14098" t="s">
        <v>228</v>
      </c>
      <c r="B14098" t="s">
        <v>3241</v>
      </c>
      <c r="C14098" t="str">
        <f>SUBSTITUTE(Table1[[#This Row],[Fuel]],", ",",")</f>
        <v>fossil liquids: heavy fuel oil</v>
      </c>
      <c r="D14098" t="s">
        <v>3241</v>
      </c>
      <c r="H14098" t="s">
        <v>3437</v>
      </c>
      <c r="I14098">
        <v>9.8000000000000007</v>
      </c>
      <c r="J14098" t="s">
        <v>3446</v>
      </c>
      <c r="K14098">
        <v>2021</v>
      </c>
      <c r="L14098" t="s">
        <v>29</v>
      </c>
      <c r="M14098" t="s">
        <v>29</v>
      </c>
      <c r="N14098">
        <v>22.370304000000001</v>
      </c>
      <c r="O14098">
        <v>90.322186000000002</v>
      </c>
      <c r="P14098" t="s">
        <v>3465</v>
      </c>
      <c r="Q14098" s="3">
        <f>Table1[[#This Row],[Capacity (MW)]]*0.395*8760*10^-6</f>
        <v>3.3909960000000003E-2</v>
      </c>
      <c r="R14098" s="3" cm="1">
        <f t="array" ref="R14098">AVERAGE(VLOOKUP(_xlfn.TEXTSPLIT(Table1[[#This Row],[Fuel (no space after comma)]], ","), FuelList_Final_EF!$A$2:$B$65, 2, FALSE))</f>
        <v>81.602530311017389</v>
      </c>
      <c r="S14098" s="3">
        <f>Table1[[#This Row],[Generation (TWh)]]*10^9*VLOOKUP(Table1[[#This Row],[Turbine/Engine Technology]],Technology_HR!$A$2:$B$11,2,FALSE)*10^-6</f>
        <v>301798.64399999997</v>
      </c>
      <c r="T14098" s="5">
        <f>Table1[[#This Row],[Fuel Consumption (mmBtu)]]*Table1[[#This Row],[Emission Factor (kg CO2/ mmBtu)]]*10^3</f>
        <v>24627532994.833942</v>
      </c>
      <c r="U14098" s="3">
        <f>Table1[[#This Row],[Emissions (g CO2)]]/(Table1[[#This Row],[Generation (TWh)]]*10^9)</f>
        <v>726.26251976805463</v>
      </c>
    </row>
    <row r="14099" spans="1:21" x14ac:dyDescent="0.35">
      <c r="A14099" t="s">
        <v>2081</v>
      </c>
      <c r="B14099" t="s">
        <v>3258</v>
      </c>
      <c r="C14099" t="str">
        <f>SUBSTITUTE(Table1[[#This Row],[Fuel]],", ",",")</f>
        <v>fossil liquids: diesel</v>
      </c>
      <c r="D14099" t="s">
        <v>3258</v>
      </c>
      <c r="H14099" t="s">
        <v>3437</v>
      </c>
      <c r="I14099">
        <v>23</v>
      </c>
      <c r="J14099" t="s">
        <v>3446</v>
      </c>
      <c r="K14099">
        <v>1998</v>
      </c>
      <c r="L14099" t="s">
        <v>29</v>
      </c>
      <c r="M14099" t="s">
        <v>29</v>
      </c>
      <c r="N14099">
        <v>-4.616352</v>
      </c>
      <c r="O14099">
        <v>55.449506</v>
      </c>
      <c r="P14099" t="s">
        <v>3583</v>
      </c>
      <c r="Q14099" s="3">
        <f>Table1[[#This Row],[Capacity (MW)]]*0.395*8760*10^-6</f>
        <v>7.9584600000000005E-2</v>
      </c>
      <c r="R14099" s="3" cm="1">
        <f t="array" ref="R14099">AVERAGE(VLOOKUP(_xlfn.TEXTSPLIT(Table1[[#This Row],[Fuel (no space after comma)]], ","), FuelList_Final_EF!$A$2:$B$65, 2, FALSE))</f>
        <v>78.106682297772565</v>
      </c>
      <c r="S14099" s="3">
        <f>Table1[[#This Row],[Generation (TWh)]]*10^9*VLOOKUP(Table1[[#This Row],[Turbine/Engine Technology]],Technology_HR!$A$2:$B$11,2,FALSE)*10^-6</f>
        <v>708302.94</v>
      </c>
      <c r="T14099" s="5">
        <f>Table1[[#This Row],[Fuel Consumption (mmBtu)]]*Table1[[#This Row],[Emission Factor (kg CO2/ mmBtu)]]*10^3</f>
        <v>55323192705.158257</v>
      </c>
      <c r="U14099" s="3">
        <f>Table1[[#This Row],[Emissions (g CO2)]]/(Table1[[#This Row],[Generation (TWh)]]*10^9)</f>
        <v>695.14947245017572</v>
      </c>
    </row>
    <row r="14100" spans="1:21" x14ac:dyDescent="0.35">
      <c r="A14100" t="s">
        <v>2081</v>
      </c>
      <c r="B14100" t="s">
        <v>3258</v>
      </c>
      <c r="C14100" t="str">
        <f>SUBSTITUTE(Table1[[#This Row],[Fuel]],", ",",")</f>
        <v>fossil liquids: diesel</v>
      </c>
      <c r="D14100" t="s">
        <v>3258</v>
      </c>
      <c r="H14100" t="s">
        <v>3437</v>
      </c>
      <c r="I14100">
        <v>16</v>
      </c>
      <c r="J14100" t="s">
        <v>3450</v>
      </c>
      <c r="K14100" t="s">
        <v>29</v>
      </c>
      <c r="L14100" t="s">
        <v>29</v>
      </c>
      <c r="M14100" t="s">
        <v>29</v>
      </c>
      <c r="N14100">
        <v>-4.6323290000000004</v>
      </c>
      <c r="O14100">
        <v>55.466194000000002</v>
      </c>
      <c r="P14100" t="s">
        <v>3583</v>
      </c>
      <c r="Q14100" s="3">
        <f>Table1[[#This Row],[Capacity (MW)]]*0.395*8760*10^-6</f>
        <v>5.5363200000000001E-2</v>
      </c>
      <c r="R14100" s="3" cm="1">
        <f t="array" ref="R14100">AVERAGE(VLOOKUP(_xlfn.TEXTSPLIT(Table1[[#This Row],[Fuel (no space after comma)]], ","), FuelList_Final_EF!$A$2:$B$65, 2, FALSE))</f>
        <v>78.106682297772565</v>
      </c>
      <c r="S14100" s="3">
        <f>Table1[[#This Row],[Generation (TWh)]]*10^9*VLOOKUP(Table1[[#This Row],[Turbine/Engine Technology]],Technology_HR!$A$2:$B$11,2,FALSE)*10^-6</f>
        <v>492732.48</v>
      </c>
      <c r="T14100" s="5">
        <f>Table1[[#This Row],[Fuel Consumption (mmBtu)]]*Table1[[#This Row],[Emission Factor (kg CO2/ mmBtu)]]*10^3</f>
        <v>38485699273.153572</v>
      </c>
      <c r="U14100" s="3">
        <f>Table1[[#This Row],[Emissions (g CO2)]]/(Table1[[#This Row],[Generation (TWh)]]*10^9)</f>
        <v>695.14947245017584</v>
      </c>
    </row>
    <row r="14101" spans="1:21" x14ac:dyDescent="0.35">
      <c r="A14101" t="s">
        <v>2155</v>
      </c>
      <c r="B14101" t="s">
        <v>3263</v>
      </c>
      <c r="C14101" t="str">
        <f>SUBSTITUTE(Table1[[#This Row],[Fuel]],", ",",")</f>
        <v>fossil gas: natural gas,fossil liquids: heavy fuel oil</v>
      </c>
      <c r="D14101" t="s">
        <v>3239</v>
      </c>
      <c r="E14101" t="s">
        <v>3241</v>
      </c>
      <c r="H14101" t="s">
        <v>3438</v>
      </c>
      <c r="I14101">
        <v>19</v>
      </c>
      <c r="J14101" t="s">
        <v>3446</v>
      </c>
      <c r="K14101">
        <v>2000</v>
      </c>
      <c r="L14101" t="s">
        <v>29</v>
      </c>
      <c r="M14101" t="s">
        <v>29</v>
      </c>
      <c r="N14101">
        <v>38.912140000000001</v>
      </c>
      <c r="O14101">
        <v>1.426668</v>
      </c>
      <c r="P14101" t="s">
        <v>3592</v>
      </c>
      <c r="Q14101" s="3">
        <f>Table1[[#This Row],[Capacity (MW)]]*0.395*8760*10^-6</f>
        <v>6.5743800000000005E-2</v>
      </c>
      <c r="R14101" s="3" cm="1">
        <f t="array" ref="R14101">AVERAGE(VLOOKUP(_xlfn.TEXTSPLIT(Table1[[#This Row],[Fuel (no space after comma)]], ","), FuelList_Final_EF!$A$2:$B$65, 2, FALSE))</f>
        <v>67.331265155508703</v>
      </c>
      <c r="S14101" s="3">
        <f>Table1[[#This Row],[Generation (TWh)]]*10^9*VLOOKUP(Table1[[#This Row],[Turbine/Engine Technology]],Technology_HR!$A$2:$B$11,2,FALSE)*10^-6</f>
        <v>496299.94620000006</v>
      </c>
      <c r="T14101" s="5">
        <f>Table1[[#This Row],[Fuel Consumption (mmBtu)]]*Table1[[#This Row],[Emission Factor (kg CO2/ mmBtu)]]*10^3</f>
        <v>33416503274.256908</v>
      </c>
      <c r="U14101" s="3">
        <f>Table1[[#This Row],[Emissions (g CO2)]]/(Table1[[#This Row],[Generation (TWh)]]*10^9)</f>
        <v>508.28372065893524</v>
      </c>
    </row>
    <row r="14102" spans="1:21" x14ac:dyDescent="0.35">
      <c r="A14102" t="s">
        <v>2038</v>
      </c>
      <c r="B14102" t="s">
        <v>3263</v>
      </c>
      <c r="C14102" t="str">
        <f>SUBSTITUTE(Table1[[#This Row],[Fuel]],", ",",")</f>
        <v>fossil gas: natural gas,fossil liquids: heavy fuel oil</v>
      </c>
      <c r="D14102" t="s">
        <v>3239</v>
      </c>
      <c r="E14102" t="s">
        <v>3241</v>
      </c>
      <c r="H14102" t="s">
        <v>3440</v>
      </c>
      <c r="I14102">
        <v>48</v>
      </c>
      <c r="J14102" t="s">
        <v>3446</v>
      </c>
      <c r="K14102">
        <v>1967</v>
      </c>
      <c r="L14102" t="s">
        <v>29</v>
      </c>
      <c r="M14102" t="s">
        <v>29</v>
      </c>
      <c r="N14102">
        <v>48.824199999999998</v>
      </c>
      <c r="O14102">
        <v>44.817799999999998</v>
      </c>
      <c r="P14102" t="s">
        <v>3578</v>
      </c>
      <c r="Q14102" s="3">
        <f>Table1[[#This Row],[Capacity (MW)]]*0.395*8760*10^-6</f>
        <v>0.1660896</v>
      </c>
      <c r="R14102" s="3" cm="1">
        <f t="array" ref="R14102">AVERAGE(VLOOKUP(_xlfn.TEXTSPLIT(Table1[[#This Row],[Fuel (no space after comma)]], ","), FuelList_Final_EF!$A$2:$B$65, 2, FALSE))</f>
        <v>67.331265155508703</v>
      </c>
      <c r="S14102" s="3">
        <f>Table1[[#This Row],[Generation (TWh)]]*10^9*VLOOKUP(Table1[[#This Row],[Turbine/Engine Technology]],Technology_HR!$A$2:$B$11,2,FALSE)*10^-6</f>
        <v>1708231.5359999998</v>
      </c>
      <c r="T14102" s="5">
        <f>Table1[[#This Row],[Fuel Consumption (mmBtu)]]*Table1[[#This Row],[Emission Factor (kg CO2/ mmBtu)]]*10^3</f>
        <v>115017390497.41789</v>
      </c>
      <c r="U14102" s="3">
        <f>Table1[[#This Row],[Emissions (g CO2)]]/(Table1[[#This Row],[Generation (TWh)]]*10^9)</f>
        <v>692.50206212440685</v>
      </c>
    </row>
    <row r="14103" spans="1:21" x14ac:dyDescent="0.35">
      <c r="A14103" t="s">
        <v>251</v>
      </c>
      <c r="B14103" t="s">
        <v>3239</v>
      </c>
      <c r="C14103" t="str">
        <f>SUBSTITUTE(Table1[[#This Row],[Fuel]],", ",",")</f>
        <v>fossil gas: natural gas</v>
      </c>
      <c r="D14103" t="s">
        <v>3239</v>
      </c>
      <c r="H14103" t="s">
        <v>3436</v>
      </c>
      <c r="I14103">
        <v>40</v>
      </c>
      <c r="J14103" t="s">
        <v>3446</v>
      </c>
      <c r="K14103">
        <v>2015</v>
      </c>
      <c r="L14103" t="s">
        <v>29</v>
      </c>
      <c r="M14103" t="s">
        <v>29</v>
      </c>
      <c r="N14103">
        <v>-17.535229999999999</v>
      </c>
      <c r="O14103">
        <v>-63.146783999999997</v>
      </c>
      <c r="P14103" t="s">
        <v>3471</v>
      </c>
      <c r="Q14103" s="3">
        <f>Table1[[#This Row],[Capacity (MW)]]*0.395*8760*10^-6</f>
        <v>0.138408</v>
      </c>
      <c r="R14103" s="3" cm="1">
        <f t="array" ref="R14103">AVERAGE(VLOOKUP(_xlfn.TEXTSPLIT(Table1[[#This Row],[Fuel (no space after comma)]], ","), FuelList_Final_EF!$A$2:$B$65, 2, FALSE))</f>
        <v>53.06</v>
      </c>
      <c r="S14103" s="3">
        <f>Table1[[#This Row],[Generation (TWh)]]*10^9*VLOOKUP(Table1[[#This Row],[Turbine/Engine Technology]],Technology_HR!$A$2:$B$11,2,FALSE)*10^-6</f>
        <v>1523872.0799999998</v>
      </c>
      <c r="T14103" s="5">
        <f>Table1[[#This Row],[Fuel Consumption (mmBtu)]]*Table1[[#This Row],[Emission Factor (kg CO2/ mmBtu)]]*10^3</f>
        <v>80856652564.799988</v>
      </c>
      <c r="U14103" s="3">
        <f>Table1[[#This Row],[Emissions (g CO2)]]/(Table1[[#This Row],[Generation (TWh)]]*10^9)</f>
        <v>584.1905999999999</v>
      </c>
    </row>
    <row r="14104" spans="1:21" x14ac:dyDescent="0.35">
      <c r="A14104" t="s">
        <v>2350</v>
      </c>
      <c r="B14104" t="s">
        <v>3239</v>
      </c>
      <c r="C14104" t="str">
        <f>SUBSTITUTE(Table1[[#This Row],[Fuel]],", ",",")</f>
        <v>fossil gas: natural gas</v>
      </c>
      <c r="D14104" t="s">
        <v>3239</v>
      </c>
      <c r="H14104" t="s">
        <v>3436</v>
      </c>
      <c r="I14104">
        <v>44</v>
      </c>
      <c r="J14104" t="s">
        <v>3446</v>
      </c>
      <c r="K14104" t="s">
        <v>29</v>
      </c>
      <c r="L14104" t="s">
        <v>29</v>
      </c>
      <c r="M14104" t="s">
        <v>29</v>
      </c>
      <c r="N14104">
        <v>25.373200000000001</v>
      </c>
      <c r="O14104">
        <v>55.461100000000002</v>
      </c>
      <c r="P14104" t="s">
        <v>3611</v>
      </c>
      <c r="Q14104" s="3">
        <f>Table1[[#This Row],[Capacity (MW)]]*0.395*8760*10^-6</f>
        <v>0.15224880000000002</v>
      </c>
      <c r="R14104" s="3" cm="1">
        <f t="array" ref="R14104">AVERAGE(VLOOKUP(_xlfn.TEXTSPLIT(Table1[[#This Row],[Fuel (no space after comma)]], ","), FuelList_Final_EF!$A$2:$B$65, 2, FALSE))</f>
        <v>53.06</v>
      </c>
      <c r="S14104" s="3">
        <f>Table1[[#This Row],[Generation (TWh)]]*10^9*VLOOKUP(Table1[[#This Row],[Turbine/Engine Technology]],Technology_HR!$A$2:$B$11,2,FALSE)*10^-6</f>
        <v>1676259.2880000002</v>
      </c>
      <c r="T14104" s="5">
        <f>Table1[[#This Row],[Fuel Consumption (mmBtu)]]*Table1[[#This Row],[Emission Factor (kg CO2/ mmBtu)]]*10^3</f>
        <v>88942317821.280014</v>
      </c>
      <c r="U14104" s="3">
        <f>Table1[[#This Row],[Emissions (g CO2)]]/(Table1[[#This Row],[Generation (TWh)]]*10^9)</f>
        <v>584.19060000000002</v>
      </c>
    </row>
    <row r="14105" spans="1:21" x14ac:dyDescent="0.35">
      <c r="A14105" t="s">
        <v>84</v>
      </c>
      <c r="B14105" t="s">
        <v>3239</v>
      </c>
      <c r="C14105" t="str">
        <f>SUBSTITUTE(Table1[[#This Row],[Fuel]],", ",",")</f>
        <v>fossil gas: natural gas</v>
      </c>
      <c r="D14105" t="s">
        <v>3239</v>
      </c>
      <c r="H14105" t="s">
        <v>3436</v>
      </c>
      <c r="I14105">
        <v>43</v>
      </c>
      <c r="J14105" t="s">
        <v>3446</v>
      </c>
      <c r="K14105">
        <v>2014</v>
      </c>
      <c r="L14105" t="s">
        <v>29</v>
      </c>
      <c r="M14105" t="s">
        <v>29</v>
      </c>
      <c r="N14105">
        <v>-12.577119</v>
      </c>
      <c r="O14105">
        <v>130.95018400000001</v>
      </c>
      <c r="P14105" t="s">
        <v>3460</v>
      </c>
      <c r="Q14105" s="3">
        <f>Table1[[#This Row],[Capacity (MW)]]*0.395*8760*10^-6</f>
        <v>0.14878859999999999</v>
      </c>
      <c r="R14105" s="3" cm="1">
        <f t="array" ref="R14105">AVERAGE(VLOOKUP(_xlfn.TEXTSPLIT(Table1[[#This Row],[Fuel (no space after comma)]], ","), FuelList_Final_EF!$A$2:$B$65, 2, FALSE))</f>
        <v>53.06</v>
      </c>
      <c r="S14105" s="3">
        <f>Table1[[#This Row],[Generation (TWh)]]*10^9*VLOOKUP(Table1[[#This Row],[Turbine/Engine Technology]],Technology_HR!$A$2:$B$11,2,FALSE)*10^-6</f>
        <v>1638162.486</v>
      </c>
      <c r="T14105" s="5">
        <f>Table1[[#This Row],[Fuel Consumption (mmBtu)]]*Table1[[#This Row],[Emission Factor (kg CO2/ mmBtu)]]*10^3</f>
        <v>86920901507.160004</v>
      </c>
      <c r="U14105" s="3">
        <f>Table1[[#This Row],[Emissions (g CO2)]]/(Table1[[#This Row],[Generation (TWh)]]*10^9)</f>
        <v>584.19060000000002</v>
      </c>
    </row>
    <row r="14106" spans="1:21" x14ac:dyDescent="0.35">
      <c r="A14106" t="s">
        <v>84</v>
      </c>
      <c r="B14106" t="s">
        <v>3239</v>
      </c>
      <c r="C14106" t="str">
        <f>SUBSTITUTE(Table1[[#This Row],[Fuel]],", ",",")</f>
        <v>fossil gas: natural gas</v>
      </c>
      <c r="D14106" t="s">
        <v>3239</v>
      </c>
      <c r="H14106" t="s">
        <v>3436</v>
      </c>
      <c r="I14106">
        <v>43</v>
      </c>
      <c r="J14106" t="s">
        <v>3446</v>
      </c>
      <c r="K14106">
        <v>2014</v>
      </c>
      <c r="L14106" t="s">
        <v>29</v>
      </c>
      <c r="M14106" t="s">
        <v>29</v>
      </c>
      <c r="N14106">
        <v>-12.577119</v>
      </c>
      <c r="O14106">
        <v>130.95018400000001</v>
      </c>
      <c r="P14106" t="s">
        <v>3460</v>
      </c>
      <c r="Q14106" s="3">
        <f>Table1[[#This Row],[Capacity (MW)]]*0.395*8760*10^-6</f>
        <v>0.14878859999999999</v>
      </c>
      <c r="R14106" s="3" cm="1">
        <f t="array" ref="R14106">AVERAGE(VLOOKUP(_xlfn.TEXTSPLIT(Table1[[#This Row],[Fuel (no space after comma)]], ","), FuelList_Final_EF!$A$2:$B$65, 2, FALSE))</f>
        <v>53.06</v>
      </c>
      <c r="S14106" s="3">
        <f>Table1[[#This Row],[Generation (TWh)]]*10^9*VLOOKUP(Table1[[#This Row],[Turbine/Engine Technology]],Technology_HR!$A$2:$B$11,2,FALSE)*10^-6</f>
        <v>1638162.486</v>
      </c>
      <c r="T14106" s="5">
        <f>Table1[[#This Row],[Fuel Consumption (mmBtu)]]*Table1[[#This Row],[Emission Factor (kg CO2/ mmBtu)]]*10^3</f>
        <v>86920901507.160004</v>
      </c>
      <c r="U14106" s="3">
        <f>Table1[[#This Row],[Emissions (g CO2)]]/(Table1[[#This Row],[Generation (TWh)]]*10^9)</f>
        <v>584.19060000000002</v>
      </c>
    </row>
    <row r="14107" spans="1:21" x14ac:dyDescent="0.35">
      <c r="A14107" t="s">
        <v>84</v>
      </c>
      <c r="B14107" t="s">
        <v>3239</v>
      </c>
      <c r="C14107" t="str">
        <f>SUBSTITUTE(Table1[[#This Row],[Fuel]],", ",",")</f>
        <v>fossil gas: natural gas</v>
      </c>
      <c r="D14107" t="s">
        <v>3239</v>
      </c>
      <c r="H14107" t="s">
        <v>3436</v>
      </c>
      <c r="I14107">
        <v>43</v>
      </c>
      <c r="J14107" t="s">
        <v>3446</v>
      </c>
      <c r="K14107">
        <v>2015</v>
      </c>
      <c r="L14107" t="s">
        <v>29</v>
      </c>
      <c r="M14107" t="s">
        <v>29</v>
      </c>
      <c r="N14107">
        <v>-12.577119</v>
      </c>
      <c r="O14107">
        <v>130.95018400000001</v>
      </c>
      <c r="P14107" t="s">
        <v>3460</v>
      </c>
      <c r="Q14107" s="3">
        <f>Table1[[#This Row],[Capacity (MW)]]*0.395*8760*10^-6</f>
        <v>0.14878859999999999</v>
      </c>
      <c r="R14107" s="3" cm="1">
        <f t="array" ref="R14107">AVERAGE(VLOOKUP(_xlfn.TEXTSPLIT(Table1[[#This Row],[Fuel (no space after comma)]], ","), FuelList_Final_EF!$A$2:$B$65, 2, FALSE))</f>
        <v>53.06</v>
      </c>
      <c r="S14107" s="3">
        <f>Table1[[#This Row],[Generation (TWh)]]*10^9*VLOOKUP(Table1[[#This Row],[Turbine/Engine Technology]],Technology_HR!$A$2:$B$11,2,FALSE)*10^-6</f>
        <v>1638162.486</v>
      </c>
      <c r="T14107" s="5">
        <f>Table1[[#This Row],[Fuel Consumption (mmBtu)]]*Table1[[#This Row],[Emission Factor (kg CO2/ mmBtu)]]*10^3</f>
        <v>86920901507.160004</v>
      </c>
      <c r="U14107" s="3">
        <f>Table1[[#This Row],[Emissions (g CO2)]]/(Table1[[#This Row],[Generation (TWh)]]*10^9)</f>
        <v>584.19060000000002</v>
      </c>
    </row>
    <row r="14108" spans="1:21" x14ac:dyDescent="0.35">
      <c r="A14108" t="s">
        <v>83</v>
      </c>
      <c r="B14108" t="s">
        <v>3335</v>
      </c>
      <c r="C14108" t="str">
        <f>SUBSTITUTE(Table1[[#This Row],[Fuel]],", ",",")</f>
        <v>fossil gas: natural gas,fossil liquids: crude oil</v>
      </c>
      <c r="D14108" t="s">
        <v>3239</v>
      </c>
      <c r="E14108" t="s">
        <v>3247</v>
      </c>
      <c r="H14108" t="s">
        <v>3436</v>
      </c>
      <c r="I14108">
        <v>40</v>
      </c>
      <c r="J14108" t="s">
        <v>3446</v>
      </c>
      <c r="K14108" t="s">
        <v>29</v>
      </c>
      <c r="L14108" t="s">
        <v>29</v>
      </c>
      <c r="M14108" t="s">
        <v>29</v>
      </c>
      <c r="N14108">
        <v>-23.153884999999999</v>
      </c>
      <c r="O14108">
        <v>118.724152</v>
      </c>
      <c r="P14108" t="s">
        <v>3460</v>
      </c>
      <c r="Q14108" s="3">
        <f>Table1[[#This Row],[Capacity (MW)]]*0.395*8760*10^-6</f>
        <v>0.138408</v>
      </c>
      <c r="R14108" s="3" cm="1">
        <f t="array" ref="R14108">AVERAGE(VLOOKUP(_xlfn.TEXTSPLIT(Table1[[#This Row],[Fuel (no space after comma)]], ","), FuelList_Final_EF!$A$2:$B$65, 2, FALSE))</f>
        <v>63.800000000000004</v>
      </c>
      <c r="S14108" s="3">
        <f>Table1[[#This Row],[Generation (TWh)]]*10^9*VLOOKUP(Table1[[#This Row],[Turbine/Engine Technology]],Technology_HR!$A$2:$B$11,2,FALSE)*10^-6</f>
        <v>1523872.0799999998</v>
      </c>
      <c r="T14108" s="5">
        <f>Table1[[#This Row],[Fuel Consumption (mmBtu)]]*Table1[[#This Row],[Emission Factor (kg CO2/ mmBtu)]]*10^3</f>
        <v>97223038704</v>
      </c>
      <c r="U14108" s="3">
        <f>Table1[[#This Row],[Emissions (g CO2)]]/(Table1[[#This Row],[Generation (TWh)]]*10^9)</f>
        <v>702.43799999999999</v>
      </c>
    </row>
    <row r="14109" spans="1:21" x14ac:dyDescent="0.35">
      <c r="A14109" t="s">
        <v>83</v>
      </c>
      <c r="B14109" t="s">
        <v>3335</v>
      </c>
      <c r="C14109" t="str">
        <f>SUBSTITUTE(Table1[[#This Row],[Fuel]],", ",",")</f>
        <v>fossil gas: natural gas,fossil liquids: crude oil</v>
      </c>
      <c r="D14109" t="s">
        <v>3239</v>
      </c>
      <c r="E14109" t="s">
        <v>3247</v>
      </c>
      <c r="H14109" t="s">
        <v>3436</v>
      </c>
      <c r="I14109">
        <v>40</v>
      </c>
      <c r="J14109" t="s">
        <v>3446</v>
      </c>
      <c r="K14109" t="s">
        <v>29</v>
      </c>
      <c r="L14109" t="s">
        <v>29</v>
      </c>
      <c r="M14109" t="s">
        <v>29</v>
      </c>
      <c r="N14109">
        <v>-23.153884999999999</v>
      </c>
      <c r="O14109">
        <v>118.724152</v>
      </c>
      <c r="P14109" t="s">
        <v>3460</v>
      </c>
      <c r="Q14109" s="3">
        <f>Table1[[#This Row],[Capacity (MW)]]*0.395*8760*10^-6</f>
        <v>0.138408</v>
      </c>
      <c r="R14109" s="3" cm="1">
        <f t="array" ref="R14109">AVERAGE(VLOOKUP(_xlfn.TEXTSPLIT(Table1[[#This Row],[Fuel (no space after comma)]], ","), FuelList_Final_EF!$A$2:$B$65, 2, FALSE))</f>
        <v>63.800000000000004</v>
      </c>
      <c r="S14109" s="3">
        <f>Table1[[#This Row],[Generation (TWh)]]*10^9*VLOOKUP(Table1[[#This Row],[Turbine/Engine Technology]],Technology_HR!$A$2:$B$11,2,FALSE)*10^-6</f>
        <v>1523872.0799999998</v>
      </c>
      <c r="T14109" s="5">
        <f>Table1[[#This Row],[Fuel Consumption (mmBtu)]]*Table1[[#This Row],[Emission Factor (kg CO2/ mmBtu)]]*10^3</f>
        <v>97223038704</v>
      </c>
      <c r="U14109" s="3">
        <f>Table1[[#This Row],[Emissions (g CO2)]]/(Table1[[#This Row],[Generation (TWh)]]*10^9)</f>
        <v>702.43799999999999</v>
      </c>
    </row>
    <row r="14110" spans="1:21" x14ac:dyDescent="0.35">
      <c r="A14110" t="s">
        <v>901</v>
      </c>
      <c r="B14110" t="s">
        <v>3258</v>
      </c>
      <c r="C14110" t="str">
        <f>SUBSTITUTE(Table1[[#This Row],[Fuel]],", ",",")</f>
        <v>fossil liquids: diesel</v>
      </c>
      <c r="D14110" t="s">
        <v>3258</v>
      </c>
      <c r="H14110" t="s">
        <v>3436</v>
      </c>
      <c r="I14110">
        <v>25</v>
      </c>
      <c r="J14110" t="s">
        <v>3446</v>
      </c>
      <c r="K14110">
        <v>2015</v>
      </c>
      <c r="L14110" t="s">
        <v>29</v>
      </c>
      <c r="M14110" t="s">
        <v>29</v>
      </c>
      <c r="N14110">
        <v>27.276015999999998</v>
      </c>
      <c r="O14110">
        <v>31.288526999999998</v>
      </c>
      <c r="P14110" t="s">
        <v>3498</v>
      </c>
      <c r="Q14110" s="3">
        <f>Table1[[#This Row],[Capacity (MW)]]*0.395*8760*10^-6</f>
        <v>8.6504999999999999E-2</v>
      </c>
      <c r="R14110" s="3" cm="1">
        <f t="array" ref="R14110">AVERAGE(VLOOKUP(_xlfn.TEXTSPLIT(Table1[[#This Row],[Fuel (no space after comma)]], ","), FuelList_Final_EF!$A$2:$B$65, 2, FALSE))</f>
        <v>78.106682297772565</v>
      </c>
      <c r="S14110" s="3">
        <f>Table1[[#This Row],[Generation (TWh)]]*10^9*VLOOKUP(Table1[[#This Row],[Turbine/Engine Technology]],Technology_HR!$A$2:$B$11,2,FALSE)*10^-6</f>
        <v>952420.04999999993</v>
      </c>
      <c r="T14110" s="5">
        <f>Table1[[#This Row],[Fuel Consumption (mmBtu)]]*Table1[[#This Row],[Emission Factor (kg CO2/ mmBtu)]]*10^3</f>
        <v>74390370259.378662</v>
      </c>
      <c r="U14110" s="3">
        <f>Table1[[#This Row],[Emissions (g CO2)]]/(Table1[[#This Row],[Generation (TWh)]]*10^9)</f>
        <v>859.95457209847598</v>
      </c>
    </row>
    <row r="14111" spans="1:21" x14ac:dyDescent="0.35">
      <c r="A14111" t="s">
        <v>901</v>
      </c>
      <c r="B14111" t="s">
        <v>3258</v>
      </c>
      <c r="C14111" t="str">
        <f>SUBSTITUTE(Table1[[#This Row],[Fuel]],", ",",")</f>
        <v>fossil liquids: diesel</v>
      </c>
      <c r="D14111" t="s">
        <v>3258</v>
      </c>
      <c r="H14111" t="s">
        <v>3436</v>
      </c>
      <c r="I14111">
        <v>25</v>
      </c>
      <c r="J14111" t="s">
        <v>3446</v>
      </c>
      <c r="K14111">
        <v>2015</v>
      </c>
      <c r="L14111" t="s">
        <v>29</v>
      </c>
      <c r="M14111" t="s">
        <v>29</v>
      </c>
      <c r="N14111">
        <v>27.276015999999998</v>
      </c>
      <c r="O14111">
        <v>31.288526999999998</v>
      </c>
      <c r="P14111" t="s">
        <v>3498</v>
      </c>
      <c r="Q14111" s="3">
        <f>Table1[[#This Row],[Capacity (MW)]]*0.395*8760*10^-6</f>
        <v>8.6504999999999999E-2</v>
      </c>
      <c r="R14111" s="3" cm="1">
        <f t="array" ref="R14111">AVERAGE(VLOOKUP(_xlfn.TEXTSPLIT(Table1[[#This Row],[Fuel (no space after comma)]], ","), FuelList_Final_EF!$A$2:$B$65, 2, FALSE))</f>
        <v>78.106682297772565</v>
      </c>
      <c r="S14111" s="3">
        <f>Table1[[#This Row],[Generation (TWh)]]*10^9*VLOOKUP(Table1[[#This Row],[Turbine/Engine Technology]],Technology_HR!$A$2:$B$11,2,FALSE)*10^-6</f>
        <v>952420.04999999993</v>
      </c>
      <c r="T14111" s="5">
        <f>Table1[[#This Row],[Fuel Consumption (mmBtu)]]*Table1[[#This Row],[Emission Factor (kg CO2/ mmBtu)]]*10^3</f>
        <v>74390370259.378662</v>
      </c>
      <c r="U14111" s="3">
        <f>Table1[[#This Row],[Emissions (g CO2)]]/(Table1[[#This Row],[Generation (TWh)]]*10^9)</f>
        <v>859.95457209847598</v>
      </c>
    </row>
    <row r="14112" spans="1:21" x14ac:dyDescent="0.35">
      <c r="A14112" t="s">
        <v>1353</v>
      </c>
      <c r="B14112" t="s">
        <v>3258</v>
      </c>
      <c r="C14112" t="str">
        <f>SUBSTITUTE(Table1[[#This Row],[Fuel]],", ",",")</f>
        <v>fossil liquids: diesel</v>
      </c>
      <c r="D14112" t="s">
        <v>3258</v>
      </c>
      <c r="H14112" t="s">
        <v>3436</v>
      </c>
      <c r="I14112">
        <v>25.8</v>
      </c>
      <c r="J14112" t="s">
        <v>3446</v>
      </c>
      <c r="K14112">
        <v>2004</v>
      </c>
      <c r="L14112" t="s">
        <v>29</v>
      </c>
      <c r="M14112" t="s">
        <v>29</v>
      </c>
      <c r="N14112">
        <v>-39.382739000000001</v>
      </c>
      <c r="O14112">
        <v>176.887868</v>
      </c>
      <c r="P14112" t="s">
        <v>3558</v>
      </c>
      <c r="Q14112" s="3">
        <f>Table1[[#This Row],[Capacity (MW)]]*0.395*8760*10^-6</f>
        <v>8.9273160000000004E-2</v>
      </c>
      <c r="R14112" s="3" cm="1">
        <f t="array" ref="R14112">AVERAGE(VLOOKUP(_xlfn.TEXTSPLIT(Table1[[#This Row],[Fuel (no space after comma)]], ","), FuelList_Final_EF!$A$2:$B$65, 2, FALSE))</f>
        <v>78.106682297772565</v>
      </c>
      <c r="S14112" s="3">
        <f>Table1[[#This Row],[Generation (TWh)]]*10^9*VLOOKUP(Table1[[#This Row],[Turbine/Engine Technology]],Technology_HR!$A$2:$B$11,2,FALSE)*10^-6</f>
        <v>982897.49159999995</v>
      </c>
      <c r="T14112" s="5">
        <f>Table1[[#This Row],[Fuel Consumption (mmBtu)]]*Table1[[#This Row],[Emission Factor (kg CO2/ mmBtu)]]*10^3</f>
        <v>76770862107.678772</v>
      </c>
      <c r="U14112" s="3">
        <f>Table1[[#This Row],[Emissions (g CO2)]]/(Table1[[#This Row],[Generation (TWh)]]*10^9)</f>
        <v>859.95457209847586</v>
      </c>
    </row>
    <row r="14113" spans="1:21" x14ac:dyDescent="0.35">
      <c r="A14113" t="s">
        <v>1353</v>
      </c>
      <c r="B14113" t="s">
        <v>3258</v>
      </c>
      <c r="C14113" t="str">
        <f>SUBSTITUTE(Table1[[#This Row],[Fuel]],", ",",")</f>
        <v>fossil liquids: diesel</v>
      </c>
      <c r="D14113" t="s">
        <v>3258</v>
      </c>
      <c r="H14113" t="s">
        <v>3436</v>
      </c>
      <c r="I14113">
        <v>25.8</v>
      </c>
      <c r="J14113" t="s">
        <v>3446</v>
      </c>
      <c r="K14113">
        <v>2004</v>
      </c>
      <c r="L14113" t="s">
        <v>29</v>
      </c>
      <c r="M14113" t="s">
        <v>29</v>
      </c>
      <c r="N14113">
        <v>-39.382739000000001</v>
      </c>
      <c r="O14113">
        <v>176.887868</v>
      </c>
      <c r="P14113" t="s">
        <v>3558</v>
      </c>
      <c r="Q14113" s="3">
        <f>Table1[[#This Row],[Capacity (MW)]]*0.395*8760*10^-6</f>
        <v>8.9273160000000004E-2</v>
      </c>
      <c r="R14113" s="3" cm="1">
        <f t="array" ref="R14113">AVERAGE(VLOOKUP(_xlfn.TEXTSPLIT(Table1[[#This Row],[Fuel (no space after comma)]], ","), FuelList_Final_EF!$A$2:$B$65, 2, FALSE))</f>
        <v>78.106682297772565</v>
      </c>
      <c r="S14113" s="3">
        <f>Table1[[#This Row],[Generation (TWh)]]*10^9*VLOOKUP(Table1[[#This Row],[Turbine/Engine Technology]],Technology_HR!$A$2:$B$11,2,FALSE)*10^-6</f>
        <v>982897.49159999995</v>
      </c>
      <c r="T14113" s="5">
        <f>Table1[[#This Row],[Fuel Consumption (mmBtu)]]*Table1[[#This Row],[Emission Factor (kg CO2/ mmBtu)]]*10^3</f>
        <v>76770862107.678772</v>
      </c>
      <c r="U14113" s="3">
        <f>Table1[[#This Row],[Emissions (g CO2)]]/(Table1[[#This Row],[Generation (TWh)]]*10^9)</f>
        <v>859.95457209847586</v>
      </c>
    </row>
    <row r="14114" spans="1:21" x14ac:dyDescent="0.35">
      <c r="A14114" t="s">
        <v>1353</v>
      </c>
      <c r="B14114" t="s">
        <v>3258</v>
      </c>
      <c r="C14114" t="str">
        <f>SUBSTITUTE(Table1[[#This Row],[Fuel]],", ",",")</f>
        <v>fossil liquids: diesel</v>
      </c>
      <c r="D14114" t="s">
        <v>3258</v>
      </c>
      <c r="H14114" t="s">
        <v>3436</v>
      </c>
      <c r="I14114">
        <v>25.8</v>
      </c>
      <c r="J14114" t="s">
        <v>3446</v>
      </c>
      <c r="K14114">
        <v>2004</v>
      </c>
      <c r="L14114" t="s">
        <v>29</v>
      </c>
      <c r="M14114" t="s">
        <v>29</v>
      </c>
      <c r="N14114">
        <v>-39.382739000000001</v>
      </c>
      <c r="O14114">
        <v>176.887868</v>
      </c>
      <c r="P14114" t="s">
        <v>3558</v>
      </c>
      <c r="Q14114" s="3">
        <f>Table1[[#This Row],[Capacity (MW)]]*0.395*8760*10^-6</f>
        <v>8.9273160000000004E-2</v>
      </c>
      <c r="R14114" s="3" cm="1">
        <f t="array" ref="R14114">AVERAGE(VLOOKUP(_xlfn.TEXTSPLIT(Table1[[#This Row],[Fuel (no space after comma)]], ","), FuelList_Final_EF!$A$2:$B$65, 2, FALSE))</f>
        <v>78.106682297772565</v>
      </c>
      <c r="S14114" s="3">
        <f>Table1[[#This Row],[Generation (TWh)]]*10^9*VLOOKUP(Table1[[#This Row],[Turbine/Engine Technology]],Technology_HR!$A$2:$B$11,2,FALSE)*10^-6</f>
        <v>982897.49159999995</v>
      </c>
      <c r="T14114" s="5">
        <f>Table1[[#This Row],[Fuel Consumption (mmBtu)]]*Table1[[#This Row],[Emission Factor (kg CO2/ mmBtu)]]*10^3</f>
        <v>76770862107.678772</v>
      </c>
      <c r="U14114" s="3">
        <f>Table1[[#This Row],[Emissions (g CO2)]]/(Table1[[#This Row],[Generation (TWh)]]*10^9)</f>
        <v>859.95457209847586</v>
      </c>
    </row>
    <row r="14115" spans="1:21" x14ac:dyDescent="0.35">
      <c r="A14115" t="s">
        <v>1353</v>
      </c>
      <c r="B14115" t="s">
        <v>3258</v>
      </c>
      <c r="C14115" t="str">
        <f>SUBSTITUTE(Table1[[#This Row],[Fuel]],", ",",")</f>
        <v>fossil liquids: diesel</v>
      </c>
      <c r="D14115" t="s">
        <v>3258</v>
      </c>
      <c r="H14115" t="s">
        <v>3436</v>
      </c>
      <c r="I14115">
        <v>25.8</v>
      </c>
      <c r="J14115" t="s">
        <v>3446</v>
      </c>
      <c r="K14115">
        <v>2004</v>
      </c>
      <c r="L14115" t="s">
        <v>29</v>
      </c>
      <c r="M14115" t="s">
        <v>29</v>
      </c>
      <c r="N14115">
        <v>-39.382739000000001</v>
      </c>
      <c r="O14115">
        <v>176.887868</v>
      </c>
      <c r="P14115" t="s">
        <v>3558</v>
      </c>
      <c r="Q14115" s="3">
        <f>Table1[[#This Row],[Capacity (MW)]]*0.395*8760*10^-6</f>
        <v>8.9273160000000004E-2</v>
      </c>
      <c r="R14115" s="3" cm="1">
        <f t="array" ref="R14115">AVERAGE(VLOOKUP(_xlfn.TEXTSPLIT(Table1[[#This Row],[Fuel (no space after comma)]], ","), FuelList_Final_EF!$A$2:$B$65, 2, FALSE))</f>
        <v>78.106682297772565</v>
      </c>
      <c r="S14115" s="3">
        <f>Table1[[#This Row],[Generation (TWh)]]*10^9*VLOOKUP(Table1[[#This Row],[Turbine/Engine Technology]],Technology_HR!$A$2:$B$11,2,FALSE)*10^-6</f>
        <v>982897.49159999995</v>
      </c>
      <c r="T14115" s="5">
        <f>Table1[[#This Row],[Fuel Consumption (mmBtu)]]*Table1[[#This Row],[Emission Factor (kg CO2/ mmBtu)]]*10^3</f>
        <v>76770862107.678772</v>
      </c>
      <c r="U14115" s="3">
        <f>Table1[[#This Row],[Emissions (g CO2)]]/(Table1[[#This Row],[Generation (TWh)]]*10^9)</f>
        <v>859.95457209847586</v>
      </c>
    </row>
    <row r="14116" spans="1:21" x14ac:dyDescent="0.35">
      <c r="A14116" t="s">
        <v>1353</v>
      </c>
      <c r="B14116" t="s">
        <v>3258</v>
      </c>
      <c r="C14116" t="str">
        <f>SUBSTITUTE(Table1[[#This Row],[Fuel]],", ",",")</f>
        <v>fossil liquids: diesel</v>
      </c>
      <c r="D14116" t="s">
        <v>3258</v>
      </c>
      <c r="H14116" t="s">
        <v>3436</v>
      </c>
      <c r="I14116">
        <v>25.8</v>
      </c>
      <c r="J14116" t="s">
        <v>3446</v>
      </c>
      <c r="K14116">
        <v>2004</v>
      </c>
      <c r="L14116" t="s">
        <v>29</v>
      </c>
      <c r="M14116" t="s">
        <v>29</v>
      </c>
      <c r="N14116">
        <v>-39.382739000000001</v>
      </c>
      <c r="O14116">
        <v>176.887868</v>
      </c>
      <c r="P14116" t="s">
        <v>3558</v>
      </c>
      <c r="Q14116" s="3">
        <f>Table1[[#This Row],[Capacity (MW)]]*0.395*8760*10^-6</f>
        <v>8.9273160000000004E-2</v>
      </c>
      <c r="R14116" s="3" cm="1">
        <f t="array" ref="R14116">AVERAGE(VLOOKUP(_xlfn.TEXTSPLIT(Table1[[#This Row],[Fuel (no space after comma)]], ","), FuelList_Final_EF!$A$2:$B$65, 2, FALSE))</f>
        <v>78.106682297772565</v>
      </c>
      <c r="S14116" s="3">
        <f>Table1[[#This Row],[Generation (TWh)]]*10^9*VLOOKUP(Table1[[#This Row],[Turbine/Engine Technology]],Technology_HR!$A$2:$B$11,2,FALSE)*10^-6</f>
        <v>982897.49159999995</v>
      </c>
      <c r="T14116" s="5">
        <f>Table1[[#This Row],[Fuel Consumption (mmBtu)]]*Table1[[#This Row],[Emission Factor (kg CO2/ mmBtu)]]*10^3</f>
        <v>76770862107.678772</v>
      </c>
      <c r="U14116" s="3">
        <f>Table1[[#This Row],[Emissions (g CO2)]]/(Table1[[#This Row],[Generation (TWh)]]*10^9)</f>
        <v>859.95457209847586</v>
      </c>
    </row>
    <row r="14117" spans="1:21" x14ac:dyDescent="0.35">
      <c r="A14117" t="s">
        <v>1353</v>
      </c>
      <c r="B14117" t="s">
        <v>3258</v>
      </c>
      <c r="C14117" t="str">
        <f>SUBSTITUTE(Table1[[#This Row],[Fuel]],", ",",")</f>
        <v>fossil liquids: diesel</v>
      </c>
      <c r="D14117" t="s">
        <v>3258</v>
      </c>
      <c r="H14117" t="s">
        <v>3436</v>
      </c>
      <c r="I14117">
        <v>25.8</v>
      </c>
      <c r="J14117" t="s">
        <v>3446</v>
      </c>
      <c r="K14117">
        <v>2004</v>
      </c>
      <c r="L14117" t="s">
        <v>29</v>
      </c>
      <c r="M14117" t="s">
        <v>29</v>
      </c>
      <c r="N14117">
        <v>-39.382739000000001</v>
      </c>
      <c r="O14117">
        <v>176.887868</v>
      </c>
      <c r="P14117" t="s">
        <v>3558</v>
      </c>
      <c r="Q14117" s="3">
        <f>Table1[[#This Row],[Capacity (MW)]]*0.395*8760*10^-6</f>
        <v>8.9273160000000004E-2</v>
      </c>
      <c r="R14117" s="3" cm="1">
        <f t="array" ref="R14117">AVERAGE(VLOOKUP(_xlfn.TEXTSPLIT(Table1[[#This Row],[Fuel (no space after comma)]], ","), FuelList_Final_EF!$A$2:$B$65, 2, FALSE))</f>
        <v>78.106682297772565</v>
      </c>
      <c r="S14117" s="3">
        <f>Table1[[#This Row],[Generation (TWh)]]*10^9*VLOOKUP(Table1[[#This Row],[Turbine/Engine Technology]],Technology_HR!$A$2:$B$11,2,FALSE)*10^-6</f>
        <v>982897.49159999995</v>
      </c>
      <c r="T14117" s="5">
        <f>Table1[[#This Row],[Fuel Consumption (mmBtu)]]*Table1[[#This Row],[Emission Factor (kg CO2/ mmBtu)]]*10^3</f>
        <v>76770862107.678772</v>
      </c>
      <c r="U14117" s="3">
        <f>Table1[[#This Row],[Emissions (g CO2)]]/(Table1[[#This Row],[Generation (TWh)]]*10^9)</f>
        <v>859.95457209847586</v>
      </c>
    </row>
    <row r="14118" spans="1:21" x14ac:dyDescent="0.35">
      <c r="A14118" t="s">
        <v>3235</v>
      </c>
      <c r="B14118" t="s">
        <v>3239</v>
      </c>
      <c r="C14118" t="str">
        <f>SUBSTITUTE(Table1[[#This Row],[Fuel]],", ",",")</f>
        <v>fossil gas: natural gas</v>
      </c>
      <c r="D14118" t="s">
        <v>3239</v>
      </c>
      <c r="H14118" t="s">
        <v>3436</v>
      </c>
      <c r="I14118">
        <v>47</v>
      </c>
      <c r="J14118" t="s">
        <v>3451</v>
      </c>
      <c r="K14118" t="s">
        <v>29</v>
      </c>
      <c r="L14118" t="s">
        <v>29</v>
      </c>
      <c r="M14118" t="s">
        <v>29</v>
      </c>
      <c r="N14118">
        <v>56.244928000000002</v>
      </c>
      <c r="O14118">
        <v>-117.29080399999999</v>
      </c>
      <c r="P14118" t="s">
        <v>3480</v>
      </c>
      <c r="Q14118" s="3">
        <f>Table1[[#This Row],[Capacity (MW)]]*0.395*8760*10^-6</f>
        <v>0.16262940000000001</v>
      </c>
      <c r="R14118" s="3" cm="1">
        <f t="array" ref="R14118">AVERAGE(VLOOKUP(_xlfn.TEXTSPLIT(Table1[[#This Row],[Fuel (no space after comma)]], ","), FuelList_Final_EF!$A$2:$B$65, 2, FALSE))</f>
        <v>53.06</v>
      </c>
      <c r="S14118" s="3">
        <f>Table1[[#This Row],[Generation (TWh)]]*10^9*VLOOKUP(Table1[[#This Row],[Turbine/Engine Technology]],Technology_HR!$A$2:$B$11,2,FALSE)*10^-6</f>
        <v>1790549.6939999999</v>
      </c>
      <c r="T14118" s="5">
        <f>Table1[[#This Row],[Fuel Consumption (mmBtu)]]*Table1[[#This Row],[Emission Factor (kg CO2/ mmBtu)]]*10^3</f>
        <v>95006566763.639999</v>
      </c>
      <c r="U14118" s="3">
        <f>Table1[[#This Row],[Emissions (g CO2)]]/(Table1[[#This Row],[Generation (TWh)]]*10^9)</f>
        <v>584.19060000000002</v>
      </c>
    </row>
    <row r="14119" spans="1:21" x14ac:dyDescent="0.35">
      <c r="A14119" t="s">
        <v>3235</v>
      </c>
      <c r="B14119" t="s">
        <v>3239</v>
      </c>
      <c r="C14119" t="str">
        <f>SUBSTITUTE(Table1[[#This Row],[Fuel]],", ",",")</f>
        <v>fossil gas: natural gas</v>
      </c>
      <c r="D14119" t="s">
        <v>3239</v>
      </c>
      <c r="H14119" t="s">
        <v>3436</v>
      </c>
      <c r="I14119">
        <v>47</v>
      </c>
      <c r="J14119" t="s">
        <v>3451</v>
      </c>
      <c r="K14119" t="s">
        <v>29</v>
      </c>
      <c r="L14119" t="s">
        <v>29</v>
      </c>
      <c r="M14119" t="s">
        <v>29</v>
      </c>
      <c r="N14119">
        <v>56.244928000000002</v>
      </c>
      <c r="O14119">
        <v>-117.29080399999999</v>
      </c>
      <c r="P14119" t="s">
        <v>3480</v>
      </c>
      <c r="Q14119" s="3">
        <f>Table1[[#This Row],[Capacity (MW)]]*0.395*8760*10^-6</f>
        <v>0.16262940000000001</v>
      </c>
      <c r="R14119" s="3" cm="1">
        <f t="array" ref="R14119">AVERAGE(VLOOKUP(_xlfn.TEXTSPLIT(Table1[[#This Row],[Fuel (no space after comma)]], ","), FuelList_Final_EF!$A$2:$B$65, 2, FALSE))</f>
        <v>53.06</v>
      </c>
      <c r="S14119" s="3">
        <f>Table1[[#This Row],[Generation (TWh)]]*10^9*VLOOKUP(Table1[[#This Row],[Turbine/Engine Technology]],Technology_HR!$A$2:$B$11,2,FALSE)*10^-6</f>
        <v>1790549.6939999999</v>
      </c>
      <c r="T14119" s="5">
        <f>Table1[[#This Row],[Fuel Consumption (mmBtu)]]*Table1[[#This Row],[Emission Factor (kg CO2/ mmBtu)]]*10^3</f>
        <v>95006566763.639999</v>
      </c>
      <c r="U14119" s="3">
        <f>Table1[[#This Row],[Emissions (g CO2)]]/(Table1[[#This Row],[Generation (TWh)]]*10^9)</f>
        <v>584.19060000000002</v>
      </c>
    </row>
    <row r="14120" spans="1:21" x14ac:dyDescent="0.35">
      <c r="A14120" t="s">
        <v>3235</v>
      </c>
      <c r="B14120" t="s">
        <v>3239</v>
      </c>
      <c r="C14120" t="str">
        <f>SUBSTITUTE(Table1[[#This Row],[Fuel]],", ",",")</f>
        <v>fossil gas: natural gas</v>
      </c>
      <c r="D14120" t="s">
        <v>3239</v>
      </c>
      <c r="H14120" t="s">
        <v>3436</v>
      </c>
      <c r="I14120">
        <v>47</v>
      </c>
      <c r="J14120" t="s">
        <v>3451</v>
      </c>
      <c r="K14120" t="s">
        <v>29</v>
      </c>
      <c r="L14120" t="s">
        <v>29</v>
      </c>
      <c r="M14120" t="s">
        <v>29</v>
      </c>
      <c r="N14120">
        <v>56.244928000000002</v>
      </c>
      <c r="O14120">
        <v>-117.29080399999999</v>
      </c>
      <c r="P14120" t="s">
        <v>3480</v>
      </c>
      <c r="Q14120" s="3">
        <f>Table1[[#This Row],[Capacity (MW)]]*0.395*8760*10^-6</f>
        <v>0.16262940000000001</v>
      </c>
      <c r="R14120" s="3" cm="1">
        <f t="array" ref="R14120">AVERAGE(VLOOKUP(_xlfn.TEXTSPLIT(Table1[[#This Row],[Fuel (no space after comma)]], ","), FuelList_Final_EF!$A$2:$B$65, 2, FALSE))</f>
        <v>53.06</v>
      </c>
      <c r="S14120" s="3">
        <f>Table1[[#This Row],[Generation (TWh)]]*10^9*VLOOKUP(Table1[[#This Row],[Turbine/Engine Technology]],Technology_HR!$A$2:$B$11,2,FALSE)*10^-6</f>
        <v>1790549.6939999999</v>
      </c>
      <c r="T14120" s="5">
        <f>Table1[[#This Row],[Fuel Consumption (mmBtu)]]*Table1[[#This Row],[Emission Factor (kg CO2/ mmBtu)]]*10^3</f>
        <v>95006566763.639999</v>
      </c>
      <c r="U14120" s="3">
        <f>Table1[[#This Row],[Emissions (g CO2)]]/(Table1[[#This Row],[Generation (TWh)]]*10^9)</f>
        <v>584.19060000000002</v>
      </c>
    </row>
    <row r="14121" spans="1:21" x14ac:dyDescent="0.35">
      <c r="A14121" t="s">
        <v>3235</v>
      </c>
      <c r="B14121" t="s">
        <v>3239</v>
      </c>
      <c r="C14121" t="str">
        <f>SUBSTITUTE(Table1[[#This Row],[Fuel]],", ",",")</f>
        <v>fossil gas: natural gas</v>
      </c>
      <c r="D14121" t="s">
        <v>3239</v>
      </c>
      <c r="H14121" t="s">
        <v>3436</v>
      </c>
      <c r="I14121">
        <v>47</v>
      </c>
      <c r="J14121" t="s">
        <v>3451</v>
      </c>
      <c r="K14121" t="s">
        <v>29</v>
      </c>
      <c r="L14121" t="s">
        <v>29</v>
      </c>
      <c r="M14121" t="s">
        <v>29</v>
      </c>
      <c r="N14121">
        <v>56.244928000000002</v>
      </c>
      <c r="O14121">
        <v>-117.29080399999999</v>
      </c>
      <c r="P14121" t="s">
        <v>3480</v>
      </c>
      <c r="Q14121" s="3">
        <f>Table1[[#This Row],[Capacity (MW)]]*0.395*8760*10^-6</f>
        <v>0.16262940000000001</v>
      </c>
      <c r="R14121" s="3" cm="1">
        <f t="array" ref="R14121">AVERAGE(VLOOKUP(_xlfn.TEXTSPLIT(Table1[[#This Row],[Fuel (no space after comma)]], ","), FuelList_Final_EF!$A$2:$B$65, 2, FALSE))</f>
        <v>53.06</v>
      </c>
      <c r="S14121" s="3">
        <f>Table1[[#This Row],[Generation (TWh)]]*10^9*VLOOKUP(Table1[[#This Row],[Turbine/Engine Technology]],Technology_HR!$A$2:$B$11,2,FALSE)*10^-6</f>
        <v>1790549.6939999999</v>
      </c>
      <c r="T14121" s="5">
        <f>Table1[[#This Row],[Fuel Consumption (mmBtu)]]*Table1[[#This Row],[Emission Factor (kg CO2/ mmBtu)]]*10^3</f>
        <v>95006566763.639999</v>
      </c>
      <c r="U14121" s="3">
        <f>Table1[[#This Row],[Emissions (g CO2)]]/(Table1[[#This Row],[Generation (TWh)]]*10^9)</f>
        <v>584.19060000000002</v>
      </c>
    </row>
    <row r="14122" spans="1:21" x14ac:dyDescent="0.35">
      <c r="A14122" t="s">
        <v>3236</v>
      </c>
      <c r="B14122" t="s">
        <v>3239</v>
      </c>
      <c r="C14122" t="str">
        <f>SUBSTITUTE(Table1[[#This Row],[Fuel]],", ",",")</f>
        <v>fossil gas: natural gas</v>
      </c>
      <c r="D14122" t="s">
        <v>3239</v>
      </c>
      <c r="H14122" t="s">
        <v>3440</v>
      </c>
      <c r="I14122">
        <v>9</v>
      </c>
      <c r="J14122" t="s">
        <v>3446</v>
      </c>
      <c r="K14122">
        <v>1993</v>
      </c>
      <c r="L14122" t="s">
        <v>29</v>
      </c>
      <c r="M14122" t="s">
        <v>29</v>
      </c>
      <c r="N14122">
        <v>50.982579999999999</v>
      </c>
      <c r="O14122">
        <v>10.27975</v>
      </c>
      <c r="P14122" t="s">
        <v>3509</v>
      </c>
      <c r="Q14122" s="3">
        <f>Table1[[#This Row],[Capacity (MW)]]*0.395*8760*10^-6</f>
        <v>3.1141800000000001E-2</v>
      </c>
      <c r="R14122" s="3" cm="1">
        <f t="array" ref="R14122">AVERAGE(VLOOKUP(_xlfn.TEXTSPLIT(Table1[[#This Row],[Fuel (no space after comma)]], ","), FuelList_Final_EF!$A$2:$B$65, 2, FALSE))</f>
        <v>53.06</v>
      </c>
      <c r="S14122" s="3">
        <f>Table1[[#This Row],[Generation (TWh)]]*10^9*VLOOKUP(Table1[[#This Row],[Turbine/Engine Technology]],Technology_HR!$A$2:$B$11,2,FALSE)*10^-6</f>
        <v>320293.413</v>
      </c>
      <c r="T14122" s="5">
        <f>Table1[[#This Row],[Fuel Consumption (mmBtu)]]*Table1[[#This Row],[Emission Factor (kg CO2/ mmBtu)]]*10^3</f>
        <v>16994768493.780003</v>
      </c>
      <c r="U14122" s="3">
        <f>Table1[[#This Row],[Emissions (g CO2)]]/(Table1[[#This Row],[Generation (TWh)]]*10^9)</f>
        <v>545.72210000000007</v>
      </c>
    </row>
    <row r="14123" spans="1:21" x14ac:dyDescent="0.35">
      <c r="A14123" t="s">
        <v>3237</v>
      </c>
      <c r="B14123" t="s">
        <v>3240</v>
      </c>
      <c r="C14123" t="str">
        <f>SUBSTITUTE(Table1[[#This Row],[Fuel]],", ",",")</f>
        <v>fossil gas: natural gas,fossil liquids: diesel</v>
      </c>
      <c r="D14123" t="s">
        <v>3239</v>
      </c>
      <c r="E14123" t="s">
        <v>3258</v>
      </c>
      <c r="H14123" t="s">
        <v>3436</v>
      </c>
      <c r="I14123">
        <v>39</v>
      </c>
      <c r="J14123" t="s">
        <v>3446</v>
      </c>
      <c r="K14123">
        <v>2021</v>
      </c>
      <c r="L14123" t="s">
        <v>29</v>
      </c>
      <c r="M14123" t="s">
        <v>29</v>
      </c>
      <c r="N14123">
        <v>-20.547222000000001</v>
      </c>
      <c r="O14123">
        <v>-54.749721999999998</v>
      </c>
      <c r="P14123" t="s">
        <v>3474</v>
      </c>
      <c r="Q14123" s="3">
        <f>Table1[[#This Row],[Capacity (MW)]]*0.395*8760*10^-6</f>
        <v>0.13494780000000001</v>
      </c>
      <c r="R14123" s="3" cm="1">
        <f t="array" ref="R14123">AVERAGE(VLOOKUP(_xlfn.TEXTSPLIT(Table1[[#This Row],[Fuel (no space after comma)]], ","), FuelList_Final_EF!$A$2:$B$65, 2, FALSE))</f>
        <v>65.583341148886291</v>
      </c>
      <c r="S14123" s="3">
        <f>Table1[[#This Row],[Generation (TWh)]]*10^9*VLOOKUP(Table1[[#This Row],[Turbine/Engine Technology]],Technology_HR!$A$2:$B$11,2,FALSE)*10^-6</f>
        <v>1485775.2779999999</v>
      </c>
      <c r="T14123" s="5">
        <f>Table1[[#This Row],[Fuel Consumption (mmBtu)]]*Table1[[#This Row],[Emission Factor (kg CO2/ mmBtu)]]*10^3</f>
        <v>97442106927.655365</v>
      </c>
      <c r="U14123" s="3">
        <f>Table1[[#This Row],[Emissions (g CO2)]]/(Table1[[#This Row],[Generation (TWh)]]*10^9)</f>
        <v>722.072586049238</v>
      </c>
    </row>
    <row r="14124" spans="1:21" x14ac:dyDescent="0.35">
      <c r="A14124" t="s">
        <v>3237</v>
      </c>
      <c r="B14124" t="s">
        <v>3240</v>
      </c>
      <c r="C14124" t="str">
        <f>SUBSTITUTE(Table1[[#This Row],[Fuel]],", ",",")</f>
        <v>fossil gas: natural gas,fossil liquids: diesel</v>
      </c>
      <c r="D14124" t="s">
        <v>3239</v>
      </c>
      <c r="E14124" t="s">
        <v>3258</v>
      </c>
      <c r="H14124" t="s">
        <v>3436</v>
      </c>
      <c r="I14124">
        <v>39</v>
      </c>
      <c r="J14124" t="s">
        <v>3446</v>
      </c>
      <c r="K14124">
        <v>2021</v>
      </c>
      <c r="L14124" t="s">
        <v>29</v>
      </c>
      <c r="M14124" t="s">
        <v>29</v>
      </c>
      <c r="N14124">
        <v>-20.547222000000001</v>
      </c>
      <c r="O14124">
        <v>-54.749721999999998</v>
      </c>
      <c r="P14124" t="s">
        <v>3474</v>
      </c>
      <c r="Q14124" s="3">
        <f>Table1[[#This Row],[Capacity (MW)]]*0.395*8760*10^-6</f>
        <v>0.13494780000000001</v>
      </c>
      <c r="R14124" s="3" cm="1">
        <f t="array" ref="R14124">AVERAGE(VLOOKUP(_xlfn.TEXTSPLIT(Table1[[#This Row],[Fuel (no space after comma)]], ","), FuelList_Final_EF!$A$2:$B$65, 2, FALSE))</f>
        <v>65.583341148886291</v>
      </c>
      <c r="S14124" s="3">
        <f>Table1[[#This Row],[Generation (TWh)]]*10^9*VLOOKUP(Table1[[#This Row],[Turbine/Engine Technology]],Technology_HR!$A$2:$B$11,2,FALSE)*10^-6</f>
        <v>1485775.2779999999</v>
      </c>
      <c r="T14124" s="5">
        <f>Table1[[#This Row],[Fuel Consumption (mmBtu)]]*Table1[[#This Row],[Emission Factor (kg CO2/ mmBtu)]]*10^3</f>
        <v>97442106927.655365</v>
      </c>
      <c r="U14124" s="3">
        <f>Table1[[#This Row],[Emissions (g CO2)]]/(Table1[[#This Row],[Generation (TWh)]]*10^9)</f>
        <v>722.072586049238</v>
      </c>
    </row>
    <row r="14125" spans="1:21" x14ac:dyDescent="0.35">
      <c r="A14125" t="s">
        <v>3237</v>
      </c>
      <c r="B14125" t="s">
        <v>3240</v>
      </c>
      <c r="C14125" t="str">
        <f>SUBSTITUTE(Table1[[#This Row],[Fuel]],", ",",")</f>
        <v>fossil gas: natural gas,fossil liquids: diesel</v>
      </c>
      <c r="D14125" t="s">
        <v>3239</v>
      </c>
      <c r="E14125" t="s">
        <v>3258</v>
      </c>
      <c r="H14125" t="s">
        <v>3436</v>
      </c>
      <c r="I14125">
        <v>33</v>
      </c>
      <c r="J14125" t="s">
        <v>3446</v>
      </c>
      <c r="K14125">
        <v>2021</v>
      </c>
      <c r="L14125" t="s">
        <v>29</v>
      </c>
      <c r="M14125" t="s">
        <v>29</v>
      </c>
      <c r="N14125">
        <v>-20.547222000000001</v>
      </c>
      <c r="O14125">
        <v>-54.749721999999998</v>
      </c>
      <c r="P14125" t="s">
        <v>3474</v>
      </c>
      <c r="Q14125" s="3">
        <f>Table1[[#This Row],[Capacity (MW)]]*0.395*8760*10^-6</f>
        <v>0.1141866</v>
      </c>
      <c r="R14125" s="3" cm="1">
        <f t="array" ref="R14125">AVERAGE(VLOOKUP(_xlfn.TEXTSPLIT(Table1[[#This Row],[Fuel (no space after comma)]], ","), FuelList_Final_EF!$A$2:$B$65, 2, FALSE))</f>
        <v>65.583341148886291</v>
      </c>
      <c r="S14125" s="3">
        <f>Table1[[#This Row],[Generation (TWh)]]*10^9*VLOOKUP(Table1[[#This Row],[Turbine/Engine Technology]],Technology_HR!$A$2:$B$11,2,FALSE)*10^-6</f>
        <v>1257194.466</v>
      </c>
      <c r="T14125" s="5">
        <f>Table1[[#This Row],[Fuel Consumption (mmBtu)]]*Table1[[#This Row],[Emission Factor (kg CO2/ mmBtu)]]*10^3</f>
        <v>82451013554.169922</v>
      </c>
      <c r="U14125" s="3">
        <f>Table1[[#This Row],[Emissions (g CO2)]]/(Table1[[#This Row],[Generation (TWh)]]*10^9)</f>
        <v>722.072586049238</v>
      </c>
    </row>
    <row r="14126" spans="1:21" x14ac:dyDescent="0.35">
      <c r="A14126" t="s">
        <v>3237</v>
      </c>
      <c r="B14126" t="s">
        <v>3240</v>
      </c>
      <c r="C14126" t="str">
        <f>SUBSTITUTE(Table1[[#This Row],[Fuel]],", ",",")</f>
        <v>fossil gas: natural gas,fossil liquids: diesel</v>
      </c>
      <c r="D14126" t="s">
        <v>3239</v>
      </c>
      <c r="E14126" t="s">
        <v>3258</v>
      </c>
      <c r="H14126" t="s">
        <v>3436</v>
      </c>
      <c r="I14126">
        <v>33</v>
      </c>
      <c r="J14126" t="s">
        <v>3446</v>
      </c>
      <c r="K14126">
        <v>2021</v>
      </c>
      <c r="L14126" t="s">
        <v>29</v>
      </c>
      <c r="M14126" t="s">
        <v>29</v>
      </c>
      <c r="N14126">
        <v>-20.547222000000001</v>
      </c>
      <c r="O14126">
        <v>-54.749721999999998</v>
      </c>
      <c r="P14126" t="s">
        <v>3474</v>
      </c>
      <c r="Q14126" s="3">
        <f>Table1[[#This Row],[Capacity (MW)]]*0.395*8760*10^-6</f>
        <v>0.1141866</v>
      </c>
      <c r="R14126" s="3" cm="1">
        <f t="array" ref="R14126">AVERAGE(VLOOKUP(_xlfn.TEXTSPLIT(Table1[[#This Row],[Fuel (no space after comma)]], ","), FuelList_Final_EF!$A$2:$B$65, 2, FALSE))</f>
        <v>65.583341148886291</v>
      </c>
      <c r="S14126" s="3">
        <f>Table1[[#This Row],[Generation (TWh)]]*10^9*VLOOKUP(Table1[[#This Row],[Turbine/Engine Technology]],Technology_HR!$A$2:$B$11,2,FALSE)*10^-6</f>
        <v>1257194.466</v>
      </c>
      <c r="T14126" s="5">
        <f>Table1[[#This Row],[Fuel Consumption (mmBtu)]]*Table1[[#This Row],[Emission Factor (kg CO2/ mmBtu)]]*10^3</f>
        <v>82451013554.169922</v>
      </c>
      <c r="U14126" s="3">
        <f>Table1[[#This Row],[Emissions (g CO2)]]/(Table1[[#This Row],[Generation (TWh)]]*10^9)</f>
        <v>722.072586049238</v>
      </c>
    </row>
    <row r="14127" spans="1:21" x14ac:dyDescent="0.35">
      <c r="A14127" t="s">
        <v>3237</v>
      </c>
      <c r="B14127" t="s">
        <v>3240</v>
      </c>
      <c r="C14127" t="str">
        <f>SUBSTITUTE(Table1[[#This Row],[Fuel]],", ",",")</f>
        <v>fossil gas: natural gas,fossil liquids: diesel</v>
      </c>
      <c r="D14127" t="s">
        <v>3239</v>
      </c>
      <c r="E14127" t="s">
        <v>3258</v>
      </c>
      <c r="H14127" t="s">
        <v>3436</v>
      </c>
      <c r="I14127">
        <v>33</v>
      </c>
      <c r="J14127" t="s">
        <v>3446</v>
      </c>
      <c r="K14127">
        <v>2021</v>
      </c>
      <c r="L14127" t="s">
        <v>29</v>
      </c>
      <c r="M14127" t="s">
        <v>29</v>
      </c>
      <c r="N14127">
        <v>-20.547222000000001</v>
      </c>
      <c r="O14127">
        <v>-54.749721999999998</v>
      </c>
      <c r="P14127" t="s">
        <v>3474</v>
      </c>
      <c r="Q14127" s="3">
        <f>Table1[[#This Row],[Capacity (MW)]]*0.395*8760*10^-6</f>
        <v>0.1141866</v>
      </c>
      <c r="R14127" s="3" cm="1">
        <f t="array" ref="R14127">AVERAGE(VLOOKUP(_xlfn.TEXTSPLIT(Table1[[#This Row],[Fuel (no space after comma)]], ","), FuelList_Final_EF!$A$2:$B$65, 2, FALSE))</f>
        <v>65.583341148886291</v>
      </c>
      <c r="S14127" s="3">
        <f>Table1[[#This Row],[Generation (TWh)]]*10^9*VLOOKUP(Table1[[#This Row],[Turbine/Engine Technology]],Technology_HR!$A$2:$B$11,2,FALSE)*10^-6</f>
        <v>1257194.466</v>
      </c>
      <c r="T14127" s="5">
        <f>Table1[[#This Row],[Fuel Consumption (mmBtu)]]*Table1[[#This Row],[Emission Factor (kg CO2/ mmBtu)]]*10^3</f>
        <v>82451013554.169922</v>
      </c>
      <c r="U14127" s="3">
        <f>Table1[[#This Row],[Emissions (g CO2)]]/(Table1[[#This Row],[Generation (TWh)]]*10^9)</f>
        <v>722.072586049238</v>
      </c>
    </row>
    <row r="14128" spans="1:21" x14ac:dyDescent="0.35">
      <c r="A14128" t="s">
        <v>121</v>
      </c>
      <c r="B14128" t="s">
        <v>3239</v>
      </c>
      <c r="C14128" t="str">
        <f>SUBSTITUTE(Table1[[#This Row],[Fuel]],", ",",")</f>
        <v>fossil gas: natural gas</v>
      </c>
      <c r="D14128" t="s">
        <v>3239</v>
      </c>
      <c r="H14128" t="s">
        <v>3440</v>
      </c>
      <c r="I14128">
        <v>34</v>
      </c>
      <c r="J14128" t="s">
        <v>3446</v>
      </c>
      <c r="K14128">
        <v>2023</v>
      </c>
      <c r="L14128" t="s">
        <v>29</v>
      </c>
      <c r="M14128" t="s">
        <v>29</v>
      </c>
      <c r="N14128">
        <v>-33.235190000000003</v>
      </c>
      <c r="O14128">
        <v>116.06869399999999</v>
      </c>
      <c r="P14128" t="s">
        <v>3460</v>
      </c>
      <c r="Q14128" s="3">
        <f>Table1[[#This Row],[Capacity (MW)]]*0.395*8760*10^-6</f>
        <v>0.1176468</v>
      </c>
      <c r="R14128" s="3" cm="1">
        <f t="array" ref="R14128">AVERAGE(VLOOKUP(_xlfn.TEXTSPLIT(Table1[[#This Row],[Fuel (no space after comma)]], ","), FuelList_Final_EF!$A$2:$B$65, 2, FALSE))</f>
        <v>53.06</v>
      </c>
      <c r="S14128" s="3">
        <f>Table1[[#This Row],[Generation (TWh)]]*10^9*VLOOKUP(Table1[[#This Row],[Turbine/Engine Technology]],Technology_HR!$A$2:$B$11,2,FALSE)*10^-6</f>
        <v>1209997.338</v>
      </c>
      <c r="T14128" s="5">
        <f>Table1[[#This Row],[Fuel Consumption (mmBtu)]]*Table1[[#This Row],[Emission Factor (kg CO2/ mmBtu)]]*10^3</f>
        <v>64202458754.279999</v>
      </c>
      <c r="U14128" s="3">
        <f>Table1[[#This Row],[Emissions (g CO2)]]/(Table1[[#This Row],[Generation (TWh)]]*10^9)</f>
        <v>545.72209999999995</v>
      </c>
    </row>
    <row r="14129" spans="1:21" x14ac:dyDescent="0.35">
      <c r="A14129" t="s">
        <v>121</v>
      </c>
      <c r="B14129" t="s">
        <v>3239</v>
      </c>
      <c r="C14129" t="str">
        <f>SUBSTITUTE(Table1[[#This Row],[Fuel]],", ",",")</f>
        <v>fossil gas: natural gas</v>
      </c>
      <c r="D14129" t="s">
        <v>3239</v>
      </c>
      <c r="H14129" t="s">
        <v>3440</v>
      </c>
      <c r="I14129">
        <v>34</v>
      </c>
      <c r="J14129" t="s">
        <v>3446</v>
      </c>
      <c r="K14129">
        <v>2024</v>
      </c>
      <c r="L14129" t="s">
        <v>29</v>
      </c>
      <c r="M14129" t="s">
        <v>29</v>
      </c>
      <c r="N14129">
        <v>-33.235190000000003</v>
      </c>
      <c r="O14129">
        <v>116.06869399999999</v>
      </c>
      <c r="P14129" t="s">
        <v>3460</v>
      </c>
      <c r="Q14129" s="3">
        <f>Table1[[#This Row],[Capacity (MW)]]*0.395*8760*10^-6</f>
        <v>0.1176468</v>
      </c>
      <c r="R14129" s="3" cm="1">
        <f t="array" ref="R14129">AVERAGE(VLOOKUP(_xlfn.TEXTSPLIT(Table1[[#This Row],[Fuel (no space after comma)]], ","), FuelList_Final_EF!$A$2:$B$65, 2, FALSE))</f>
        <v>53.06</v>
      </c>
      <c r="S14129" s="3">
        <f>Table1[[#This Row],[Generation (TWh)]]*10^9*VLOOKUP(Table1[[#This Row],[Turbine/Engine Technology]],Technology_HR!$A$2:$B$11,2,FALSE)*10^-6</f>
        <v>1209997.338</v>
      </c>
      <c r="T14129" s="5">
        <f>Table1[[#This Row],[Fuel Consumption (mmBtu)]]*Table1[[#This Row],[Emission Factor (kg CO2/ mmBtu)]]*10^3</f>
        <v>64202458754.279999</v>
      </c>
      <c r="U14129" s="3">
        <f>Table1[[#This Row],[Emissions (g CO2)]]/(Table1[[#This Row],[Generation (TWh)]]*10^9)</f>
        <v>545.72209999999995</v>
      </c>
    </row>
    <row r="14130" spans="1:21" x14ac:dyDescent="0.35">
      <c r="A14130" t="s">
        <v>348</v>
      </c>
      <c r="B14130" t="s">
        <v>3239</v>
      </c>
      <c r="C14130" t="str">
        <f>SUBSTITUTE(Table1[[#This Row],[Fuel]],", ",",")</f>
        <v>fossil gas: natural gas</v>
      </c>
      <c r="D14130" t="s">
        <v>3239</v>
      </c>
      <c r="H14130" t="s">
        <v>3436</v>
      </c>
      <c r="I14130">
        <v>45</v>
      </c>
      <c r="J14130" t="s">
        <v>3446</v>
      </c>
      <c r="K14130">
        <v>2010</v>
      </c>
      <c r="L14130" t="s">
        <v>29</v>
      </c>
      <c r="M14130" t="s">
        <v>29</v>
      </c>
      <c r="N14130">
        <v>52.723374</v>
      </c>
      <c r="O14130">
        <v>-108.23180000000001</v>
      </c>
      <c r="P14130" t="s">
        <v>3480</v>
      </c>
      <c r="Q14130" s="3">
        <f>Table1[[#This Row],[Capacity (MW)]]*0.395*8760*10^-6</f>
        <v>0.15570900000000001</v>
      </c>
      <c r="R14130" s="3" cm="1">
        <f t="array" ref="R14130">AVERAGE(VLOOKUP(_xlfn.TEXTSPLIT(Table1[[#This Row],[Fuel (no space after comma)]], ","), FuelList_Final_EF!$A$2:$B$65, 2, FALSE))</f>
        <v>53.06</v>
      </c>
      <c r="S14130" s="3">
        <f>Table1[[#This Row],[Generation (TWh)]]*10^9*VLOOKUP(Table1[[#This Row],[Turbine/Engine Technology]],Technology_HR!$A$2:$B$11,2,FALSE)*10^-6</f>
        <v>1714356.0899999999</v>
      </c>
      <c r="T14130" s="5">
        <f>Table1[[#This Row],[Fuel Consumption (mmBtu)]]*Table1[[#This Row],[Emission Factor (kg CO2/ mmBtu)]]*10^3</f>
        <v>90963734135.399994</v>
      </c>
      <c r="U14130" s="3">
        <f>Table1[[#This Row],[Emissions (g CO2)]]/(Table1[[#This Row],[Generation (TWh)]]*10^9)</f>
        <v>584.1905999999999</v>
      </c>
    </row>
    <row r="14131" spans="1:21" x14ac:dyDescent="0.35">
      <c r="A14131" t="s">
        <v>348</v>
      </c>
      <c r="B14131" t="s">
        <v>3239</v>
      </c>
      <c r="C14131" t="str">
        <f>SUBSTITUTE(Table1[[#This Row],[Fuel]],", ",",")</f>
        <v>fossil gas: natural gas</v>
      </c>
      <c r="D14131" t="s">
        <v>3239</v>
      </c>
      <c r="H14131" t="s">
        <v>3436</v>
      </c>
      <c r="I14131">
        <v>45</v>
      </c>
      <c r="J14131" t="s">
        <v>3446</v>
      </c>
      <c r="K14131">
        <v>2010</v>
      </c>
      <c r="L14131" t="s">
        <v>29</v>
      </c>
      <c r="M14131" t="s">
        <v>29</v>
      </c>
      <c r="N14131">
        <v>52.723374</v>
      </c>
      <c r="O14131">
        <v>-108.23180000000001</v>
      </c>
      <c r="P14131" t="s">
        <v>3480</v>
      </c>
      <c r="Q14131" s="3">
        <f>Table1[[#This Row],[Capacity (MW)]]*0.395*8760*10^-6</f>
        <v>0.15570900000000001</v>
      </c>
      <c r="R14131" s="3" cm="1">
        <f t="array" ref="R14131">AVERAGE(VLOOKUP(_xlfn.TEXTSPLIT(Table1[[#This Row],[Fuel (no space after comma)]], ","), FuelList_Final_EF!$A$2:$B$65, 2, FALSE))</f>
        <v>53.06</v>
      </c>
      <c r="S14131" s="3">
        <f>Table1[[#This Row],[Generation (TWh)]]*10^9*VLOOKUP(Table1[[#This Row],[Turbine/Engine Technology]],Technology_HR!$A$2:$B$11,2,FALSE)*10^-6</f>
        <v>1714356.0899999999</v>
      </c>
      <c r="T14131" s="5">
        <f>Table1[[#This Row],[Fuel Consumption (mmBtu)]]*Table1[[#This Row],[Emission Factor (kg CO2/ mmBtu)]]*10^3</f>
        <v>90963734135.399994</v>
      </c>
      <c r="U14131" s="3">
        <f>Table1[[#This Row],[Emissions (g CO2)]]/(Table1[[#This Row],[Generation (TWh)]]*10^9)</f>
        <v>584.1905999999999</v>
      </c>
    </row>
    <row r="14132" spans="1:21" x14ac:dyDescent="0.35">
      <c r="A14132" t="s">
        <v>348</v>
      </c>
      <c r="B14132" t="s">
        <v>3239</v>
      </c>
      <c r="C14132" t="str">
        <f>SUBSTITUTE(Table1[[#This Row],[Fuel]],", ",",")</f>
        <v>fossil gas: natural gas</v>
      </c>
      <c r="D14132" t="s">
        <v>3239</v>
      </c>
      <c r="H14132" t="s">
        <v>3436</v>
      </c>
      <c r="I14132">
        <v>45</v>
      </c>
      <c r="J14132" t="s">
        <v>3446</v>
      </c>
      <c r="K14132">
        <v>2010</v>
      </c>
      <c r="L14132" t="s">
        <v>29</v>
      </c>
      <c r="M14132" t="s">
        <v>29</v>
      </c>
      <c r="N14132">
        <v>52.723374</v>
      </c>
      <c r="O14132">
        <v>-108.23180000000001</v>
      </c>
      <c r="P14132" t="s">
        <v>3480</v>
      </c>
      <c r="Q14132" s="3">
        <f>Table1[[#This Row],[Capacity (MW)]]*0.395*8760*10^-6</f>
        <v>0.15570900000000001</v>
      </c>
      <c r="R14132" s="3" cm="1">
        <f t="array" ref="R14132">AVERAGE(VLOOKUP(_xlfn.TEXTSPLIT(Table1[[#This Row],[Fuel (no space after comma)]], ","), FuelList_Final_EF!$A$2:$B$65, 2, FALSE))</f>
        <v>53.06</v>
      </c>
      <c r="S14132" s="3">
        <f>Table1[[#This Row],[Generation (TWh)]]*10^9*VLOOKUP(Table1[[#This Row],[Turbine/Engine Technology]],Technology_HR!$A$2:$B$11,2,FALSE)*10^-6</f>
        <v>1714356.0899999999</v>
      </c>
      <c r="T14132" s="5">
        <f>Table1[[#This Row],[Fuel Consumption (mmBtu)]]*Table1[[#This Row],[Emission Factor (kg CO2/ mmBtu)]]*10^3</f>
        <v>90963734135.399994</v>
      </c>
      <c r="U14132" s="3">
        <f>Table1[[#This Row],[Emissions (g CO2)]]/(Table1[[#This Row],[Generation (TWh)]]*10^9)</f>
        <v>584.1905999999999</v>
      </c>
    </row>
    <row r="14133" spans="1:21" x14ac:dyDescent="0.35">
      <c r="A14133" t="s">
        <v>1768</v>
      </c>
      <c r="B14133" t="s">
        <v>3239</v>
      </c>
      <c r="C14133" t="str">
        <f>SUBSTITUTE(Table1[[#This Row],[Fuel]],", ",",")</f>
        <v>fossil gas: natural gas</v>
      </c>
      <c r="D14133" t="s">
        <v>3239</v>
      </c>
      <c r="H14133" t="s">
        <v>3436</v>
      </c>
      <c r="I14133">
        <v>28.2</v>
      </c>
      <c r="J14133" t="s">
        <v>3446</v>
      </c>
      <c r="K14133" t="s">
        <v>29</v>
      </c>
      <c r="L14133" t="s">
        <v>29</v>
      </c>
      <c r="M14133" t="s">
        <v>29</v>
      </c>
      <c r="N14133">
        <v>22.158052999999999</v>
      </c>
      <c r="O14133">
        <v>56.034047000000001</v>
      </c>
      <c r="P14133" t="s">
        <v>3564</v>
      </c>
      <c r="Q14133" s="3">
        <f>Table1[[#This Row],[Capacity (MW)]]*0.395*8760*10^-6</f>
        <v>9.7577639999999993E-2</v>
      </c>
      <c r="R14133" s="3" cm="1">
        <f t="array" ref="R14133">AVERAGE(VLOOKUP(_xlfn.TEXTSPLIT(Table1[[#This Row],[Fuel (no space after comma)]], ","), FuelList_Final_EF!$A$2:$B$65, 2, FALSE))</f>
        <v>53.06</v>
      </c>
      <c r="S14133" s="3">
        <f>Table1[[#This Row],[Generation (TWh)]]*10^9*VLOOKUP(Table1[[#This Row],[Turbine/Engine Technology]],Technology_HR!$A$2:$B$11,2,FALSE)*10^-6</f>
        <v>1074329.8163999999</v>
      </c>
      <c r="T14133" s="5">
        <f>Table1[[#This Row],[Fuel Consumption (mmBtu)]]*Table1[[#This Row],[Emission Factor (kg CO2/ mmBtu)]]*10^3</f>
        <v>57003940058.183998</v>
      </c>
      <c r="U14133" s="3">
        <f>Table1[[#This Row],[Emissions (g CO2)]]/(Table1[[#This Row],[Generation (TWh)]]*10^9)</f>
        <v>584.19060000000002</v>
      </c>
    </row>
    <row r="14134" spans="1:21" x14ac:dyDescent="0.35">
      <c r="A14134" t="s">
        <v>1768</v>
      </c>
      <c r="B14134" t="s">
        <v>3239</v>
      </c>
      <c r="C14134" t="str">
        <f>SUBSTITUTE(Table1[[#This Row],[Fuel]],", ",",")</f>
        <v>fossil gas: natural gas</v>
      </c>
      <c r="D14134" t="s">
        <v>3239</v>
      </c>
      <c r="H14134" t="s">
        <v>3436</v>
      </c>
      <c r="I14134">
        <v>28.2</v>
      </c>
      <c r="J14134" t="s">
        <v>3446</v>
      </c>
      <c r="K14134" t="s">
        <v>29</v>
      </c>
      <c r="L14134" t="s">
        <v>29</v>
      </c>
      <c r="M14134" t="s">
        <v>29</v>
      </c>
      <c r="N14134">
        <v>22.158052999999999</v>
      </c>
      <c r="O14134">
        <v>56.034047000000001</v>
      </c>
      <c r="P14134" t="s">
        <v>3564</v>
      </c>
      <c r="Q14134" s="3">
        <f>Table1[[#This Row],[Capacity (MW)]]*0.395*8760*10^-6</f>
        <v>9.7577639999999993E-2</v>
      </c>
      <c r="R14134" s="3" cm="1">
        <f t="array" ref="R14134">AVERAGE(VLOOKUP(_xlfn.TEXTSPLIT(Table1[[#This Row],[Fuel (no space after comma)]], ","), FuelList_Final_EF!$A$2:$B$65, 2, FALSE))</f>
        <v>53.06</v>
      </c>
      <c r="S14134" s="3">
        <f>Table1[[#This Row],[Generation (TWh)]]*10^9*VLOOKUP(Table1[[#This Row],[Turbine/Engine Technology]],Technology_HR!$A$2:$B$11,2,FALSE)*10^-6</f>
        <v>1074329.8163999999</v>
      </c>
      <c r="T14134" s="5">
        <f>Table1[[#This Row],[Fuel Consumption (mmBtu)]]*Table1[[#This Row],[Emission Factor (kg CO2/ mmBtu)]]*10^3</f>
        <v>57003940058.183998</v>
      </c>
      <c r="U14134" s="3">
        <f>Table1[[#This Row],[Emissions (g CO2)]]/(Table1[[#This Row],[Generation (TWh)]]*10^9)</f>
        <v>584.19060000000002</v>
      </c>
    </row>
    <row r="14135" spans="1:21" x14ac:dyDescent="0.35">
      <c r="A14135" t="s">
        <v>1768</v>
      </c>
      <c r="B14135" t="s">
        <v>3239</v>
      </c>
      <c r="C14135" t="str">
        <f>SUBSTITUTE(Table1[[#This Row],[Fuel]],", ",",")</f>
        <v>fossil gas: natural gas</v>
      </c>
      <c r="D14135" t="s">
        <v>3239</v>
      </c>
      <c r="H14135" t="s">
        <v>3436</v>
      </c>
      <c r="I14135">
        <v>7.8</v>
      </c>
      <c r="J14135" t="s">
        <v>3446</v>
      </c>
      <c r="K14135" t="s">
        <v>29</v>
      </c>
      <c r="L14135" t="s">
        <v>29</v>
      </c>
      <c r="M14135" t="s">
        <v>29</v>
      </c>
      <c r="N14135">
        <v>22.158052999999999</v>
      </c>
      <c r="O14135">
        <v>56.034047000000001</v>
      </c>
      <c r="P14135" t="s">
        <v>3564</v>
      </c>
      <c r="Q14135" s="3">
        <f>Table1[[#This Row],[Capacity (MW)]]*0.395*8760*10^-6</f>
        <v>2.6989559999999999E-2</v>
      </c>
      <c r="R14135" s="3" cm="1">
        <f t="array" ref="R14135">AVERAGE(VLOOKUP(_xlfn.TEXTSPLIT(Table1[[#This Row],[Fuel (no space after comma)]], ","), FuelList_Final_EF!$A$2:$B$65, 2, FALSE))</f>
        <v>53.06</v>
      </c>
      <c r="S14135" s="3">
        <f>Table1[[#This Row],[Generation (TWh)]]*10^9*VLOOKUP(Table1[[#This Row],[Turbine/Engine Technology]],Technology_HR!$A$2:$B$11,2,FALSE)*10^-6</f>
        <v>297155.05559999996</v>
      </c>
      <c r="T14135" s="5">
        <f>Table1[[#This Row],[Fuel Consumption (mmBtu)]]*Table1[[#This Row],[Emission Factor (kg CO2/ mmBtu)]]*10^3</f>
        <v>15767047250.136</v>
      </c>
      <c r="U14135" s="3">
        <f>Table1[[#This Row],[Emissions (g CO2)]]/(Table1[[#This Row],[Generation (TWh)]]*10^9)</f>
        <v>584.19060000000002</v>
      </c>
    </row>
    <row r="14136" spans="1:21" x14ac:dyDescent="0.35">
      <c r="A14136" t="s">
        <v>1768</v>
      </c>
      <c r="B14136" t="s">
        <v>3239</v>
      </c>
      <c r="C14136" t="str">
        <f>SUBSTITUTE(Table1[[#This Row],[Fuel]],", ",",")</f>
        <v>fossil gas: natural gas</v>
      </c>
      <c r="D14136" t="s">
        <v>3239</v>
      </c>
      <c r="H14136" t="s">
        <v>3436</v>
      </c>
      <c r="I14136">
        <v>7.8</v>
      </c>
      <c r="J14136" t="s">
        <v>3446</v>
      </c>
      <c r="K14136" t="s">
        <v>29</v>
      </c>
      <c r="L14136" t="s">
        <v>29</v>
      </c>
      <c r="M14136" t="s">
        <v>29</v>
      </c>
      <c r="N14136">
        <v>22.158052999999999</v>
      </c>
      <c r="O14136">
        <v>56.034047000000001</v>
      </c>
      <c r="P14136" t="s">
        <v>3564</v>
      </c>
      <c r="Q14136" s="3">
        <f>Table1[[#This Row],[Capacity (MW)]]*0.395*8760*10^-6</f>
        <v>2.6989559999999999E-2</v>
      </c>
      <c r="R14136" s="3" cm="1">
        <f t="array" ref="R14136">AVERAGE(VLOOKUP(_xlfn.TEXTSPLIT(Table1[[#This Row],[Fuel (no space after comma)]], ","), FuelList_Final_EF!$A$2:$B$65, 2, FALSE))</f>
        <v>53.06</v>
      </c>
      <c r="S14136" s="3">
        <f>Table1[[#This Row],[Generation (TWh)]]*10^9*VLOOKUP(Table1[[#This Row],[Turbine/Engine Technology]],Technology_HR!$A$2:$B$11,2,FALSE)*10^-6</f>
        <v>297155.05559999996</v>
      </c>
      <c r="T14136" s="5">
        <f>Table1[[#This Row],[Fuel Consumption (mmBtu)]]*Table1[[#This Row],[Emission Factor (kg CO2/ mmBtu)]]*10^3</f>
        <v>15767047250.136</v>
      </c>
      <c r="U14136" s="3">
        <f>Table1[[#This Row],[Emissions (g CO2)]]/(Table1[[#This Row],[Generation (TWh)]]*10^9)</f>
        <v>584.19060000000002</v>
      </c>
    </row>
    <row r="14137" spans="1:21" x14ac:dyDescent="0.35">
      <c r="A14137" t="s">
        <v>1768</v>
      </c>
      <c r="B14137" t="s">
        <v>3239</v>
      </c>
      <c r="C14137" t="str">
        <f>SUBSTITUTE(Table1[[#This Row],[Fuel]],", ",",")</f>
        <v>fossil gas: natural gas</v>
      </c>
      <c r="D14137" t="s">
        <v>3239</v>
      </c>
      <c r="H14137" t="s">
        <v>3436</v>
      </c>
      <c r="I14137">
        <v>7.8</v>
      </c>
      <c r="J14137" t="s">
        <v>3446</v>
      </c>
      <c r="K14137" t="s">
        <v>29</v>
      </c>
      <c r="L14137" t="s">
        <v>29</v>
      </c>
      <c r="M14137" t="s">
        <v>29</v>
      </c>
      <c r="N14137">
        <v>22.158052999999999</v>
      </c>
      <c r="O14137">
        <v>56.034047000000001</v>
      </c>
      <c r="P14137" t="s">
        <v>3564</v>
      </c>
      <c r="Q14137" s="3">
        <f>Table1[[#This Row],[Capacity (MW)]]*0.395*8760*10^-6</f>
        <v>2.6989559999999999E-2</v>
      </c>
      <c r="R14137" s="3" cm="1">
        <f t="array" ref="R14137">AVERAGE(VLOOKUP(_xlfn.TEXTSPLIT(Table1[[#This Row],[Fuel (no space after comma)]], ","), FuelList_Final_EF!$A$2:$B$65, 2, FALSE))</f>
        <v>53.06</v>
      </c>
      <c r="S14137" s="3">
        <f>Table1[[#This Row],[Generation (TWh)]]*10^9*VLOOKUP(Table1[[#This Row],[Turbine/Engine Technology]],Technology_HR!$A$2:$B$11,2,FALSE)*10^-6</f>
        <v>297155.05559999996</v>
      </c>
      <c r="T14137" s="5">
        <f>Table1[[#This Row],[Fuel Consumption (mmBtu)]]*Table1[[#This Row],[Emission Factor (kg CO2/ mmBtu)]]*10^3</f>
        <v>15767047250.136</v>
      </c>
      <c r="U14137" s="3">
        <f>Table1[[#This Row],[Emissions (g CO2)]]/(Table1[[#This Row],[Generation (TWh)]]*10^9)</f>
        <v>584.19060000000002</v>
      </c>
    </row>
    <row r="14138" spans="1:21" x14ac:dyDescent="0.35">
      <c r="A14138" t="s">
        <v>1768</v>
      </c>
      <c r="B14138" t="s">
        <v>3239</v>
      </c>
      <c r="C14138" t="str">
        <f>SUBSTITUTE(Table1[[#This Row],[Fuel]],", ",",")</f>
        <v>fossil gas: natural gas</v>
      </c>
      <c r="D14138" t="s">
        <v>3239</v>
      </c>
      <c r="H14138" t="s">
        <v>3440</v>
      </c>
      <c r="I14138">
        <v>13</v>
      </c>
      <c r="J14138" t="s">
        <v>3446</v>
      </c>
      <c r="K14138">
        <v>2021</v>
      </c>
      <c r="L14138" t="s">
        <v>29</v>
      </c>
      <c r="M14138" t="s">
        <v>29</v>
      </c>
      <c r="N14138">
        <v>22.158052999999999</v>
      </c>
      <c r="O14138">
        <v>56.034047000000001</v>
      </c>
      <c r="P14138" t="s">
        <v>3564</v>
      </c>
      <c r="Q14138" s="3">
        <f>Table1[[#This Row],[Capacity (MW)]]*0.395*8760*10^-6</f>
        <v>4.4982599999999998E-2</v>
      </c>
      <c r="R14138" s="3" cm="1">
        <f t="array" ref="R14138">AVERAGE(VLOOKUP(_xlfn.TEXTSPLIT(Table1[[#This Row],[Fuel (no space after comma)]], ","), FuelList_Final_EF!$A$2:$B$65, 2, FALSE))</f>
        <v>53.06</v>
      </c>
      <c r="S14138" s="3">
        <f>Table1[[#This Row],[Generation (TWh)]]*10^9*VLOOKUP(Table1[[#This Row],[Turbine/Engine Technology]],Technology_HR!$A$2:$B$11,2,FALSE)*10^-6</f>
        <v>462646.04099999997</v>
      </c>
      <c r="T14138" s="5">
        <f>Table1[[#This Row],[Fuel Consumption (mmBtu)]]*Table1[[#This Row],[Emission Factor (kg CO2/ mmBtu)]]*10^3</f>
        <v>24547998935.460003</v>
      </c>
      <c r="U14138" s="3">
        <f>Table1[[#This Row],[Emissions (g CO2)]]/(Table1[[#This Row],[Generation (TWh)]]*10^9)</f>
        <v>545.72210000000007</v>
      </c>
    </row>
    <row r="14139" spans="1:21" x14ac:dyDescent="0.35">
      <c r="A14139" t="s">
        <v>410</v>
      </c>
      <c r="B14139" t="s">
        <v>3258</v>
      </c>
      <c r="C14139" t="str">
        <f>SUBSTITUTE(Table1[[#This Row],[Fuel]],", ",",")</f>
        <v>fossil liquids: diesel</v>
      </c>
      <c r="D14139" t="s">
        <v>3258</v>
      </c>
      <c r="H14139" t="s">
        <v>3436</v>
      </c>
      <c r="I14139">
        <v>40</v>
      </c>
      <c r="J14139" t="s">
        <v>3446</v>
      </c>
      <c r="K14139">
        <v>2007</v>
      </c>
      <c r="L14139" t="s">
        <v>29</v>
      </c>
      <c r="M14139" t="s">
        <v>29</v>
      </c>
      <c r="N14139">
        <v>-37.106302999999997</v>
      </c>
      <c r="O14139">
        <v>-72.292882000000006</v>
      </c>
      <c r="P14139" t="s">
        <v>3484</v>
      </c>
      <c r="Q14139" s="3">
        <f>Table1[[#This Row],[Capacity (MW)]]*0.395*8760*10^-6</f>
        <v>0.138408</v>
      </c>
      <c r="R14139" s="3" cm="1">
        <f t="array" ref="R14139">AVERAGE(VLOOKUP(_xlfn.TEXTSPLIT(Table1[[#This Row],[Fuel (no space after comma)]], ","), FuelList_Final_EF!$A$2:$B$65, 2, FALSE))</f>
        <v>78.106682297772565</v>
      </c>
      <c r="S14139" s="3">
        <f>Table1[[#This Row],[Generation (TWh)]]*10^9*VLOOKUP(Table1[[#This Row],[Turbine/Engine Technology]],Technology_HR!$A$2:$B$11,2,FALSE)*10^-6</f>
        <v>1523872.0799999998</v>
      </c>
      <c r="T14139" s="5">
        <f>Table1[[#This Row],[Fuel Consumption (mmBtu)]]*Table1[[#This Row],[Emission Factor (kg CO2/ mmBtu)]]*10^3</f>
        <v>119024592415.00584</v>
      </c>
      <c r="U14139" s="3">
        <f>Table1[[#This Row],[Emissions (g CO2)]]/(Table1[[#This Row],[Generation (TWh)]]*10^9)</f>
        <v>859.95457209847586</v>
      </c>
    </row>
    <row r="14140" spans="1:21" x14ac:dyDescent="0.35">
      <c r="A14140" t="s">
        <v>268</v>
      </c>
      <c r="B14140" t="s">
        <v>3239</v>
      </c>
      <c r="C14140" t="str">
        <f>SUBSTITUTE(Table1[[#This Row],[Fuel]],", ",",")</f>
        <v>fossil gas: natural gas</v>
      </c>
      <c r="D14140" t="s">
        <v>3239</v>
      </c>
      <c r="H14140" t="s">
        <v>3441</v>
      </c>
      <c r="I14140">
        <v>8.5</v>
      </c>
      <c r="J14140" t="s">
        <v>3446</v>
      </c>
      <c r="K14140">
        <v>2022</v>
      </c>
      <c r="L14140" t="s">
        <v>29</v>
      </c>
      <c r="M14140" t="s">
        <v>29</v>
      </c>
      <c r="N14140">
        <v>53.111379999999997</v>
      </c>
      <c r="O14140">
        <v>23.105180000000001</v>
      </c>
      <c r="P14140" t="s">
        <v>3571</v>
      </c>
      <c r="Q14140" s="3">
        <f>Table1[[#This Row],[Capacity (MW)]]*0.395*8760*10^-6</f>
        <v>2.9411699999999999E-2</v>
      </c>
      <c r="R14140" s="3" cm="1">
        <f t="array" ref="R14140">AVERAGE(VLOOKUP(_xlfn.TEXTSPLIT(Table1[[#This Row],[Fuel (no space after comma)]], ","), FuelList_Final_EF!$A$2:$B$65, 2, FALSE))</f>
        <v>53.06</v>
      </c>
      <c r="S14140" s="3">
        <f>Table1[[#This Row],[Generation (TWh)]]*10^9*VLOOKUP(Table1[[#This Row],[Turbine/Engine Technology]],Technology_HR!$A$2:$B$11,2,FALSE)*10^-6</f>
        <v>222028.92329999999</v>
      </c>
      <c r="T14140" s="5">
        <f>Table1[[#This Row],[Fuel Consumption (mmBtu)]]*Table1[[#This Row],[Emission Factor (kg CO2/ mmBtu)]]*10^3</f>
        <v>11780854670.298</v>
      </c>
      <c r="U14140" s="3">
        <f>Table1[[#This Row],[Emissions (g CO2)]]/(Table1[[#This Row],[Generation (TWh)]]*10^9)</f>
        <v>400.54993999999999</v>
      </c>
    </row>
    <row r="14141" spans="1:21" x14ac:dyDescent="0.35">
      <c r="A14141" t="s">
        <v>1248</v>
      </c>
      <c r="B14141" t="s">
        <v>3239</v>
      </c>
      <c r="C14141" t="str">
        <f>SUBSTITUTE(Table1[[#This Row],[Fuel]],", ",",")</f>
        <v>fossil gas: natural gas</v>
      </c>
      <c r="D14141" t="s">
        <v>3239</v>
      </c>
      <c r="H14141" t="s">
        <v>3436</v>
      </c>
      <c r="I14141">
        <v>24.5</v>
      </c>
      <c r="J14141" t="s">
        <v>3446</v>
      </c>
      <c r="K14141">
        <v>1986</v>
      </c>
      <c r="L14141" t="s">
        <v>29</v>
      </c>
      <c r="M14141" t="s">
        <v>29</v>
      </c>
      <c r="N14141">
        <v>29.457259000000001</v>
      </c>
      <c r="O14141">
        <v>60.760129999999997</v>
      </c>
      <c r="P14141" t="s">
        <v>3522</v>
      </c>
      <c r="Q14141" s="3">
        <f>Table1[[#This Row],[Capacity (MW)]]*0.395*8760*10^-6</f>
        <v>8.47749E-2</v>
      </c>
      <c r="R14141" s="3" cm="1">
        <f t="array" ref="R14141">AVERAGE(VLOOKUP(_xlfn.TEXTSPLIT(Table1[[#This Row],[Fuel (no space after comma)]], ","), FuelList_Final_EF!$A$2:$B$65, 2, FALSE))</f>
        <v>53.06</v>
      </c>
      <c r="S14141" s="3">
        <f>Table1[[#This Row],[Generation (TWh)]]*10^9*VLOOKUP(Table1[[#This Row],[Turbine/Engine Technology]],Technology_HR!$A$2:$B$11,2,FALSE)*10^-6</f>
        <v>933371.64899999998</v>
      </c>
      <c r="T14141" s="5">
        <f>Table1[[#This Row],[Fuel Consumption (mmBtu)]]*Table1[[#This Row],[Emission Factor (kg CO2/ mmBtu)]]*10^3</f>
        <v>49524699695.940002</v>
      </c>
      <c r="U14141" s="3">
        <f>Table1[[#This Row],[Emissions (g CO2)]]/(Table1[[#This Row],[Generation (TWh)]]*10^9)</f>
        <v>584.19060000000002</v>
      </c>
    </row>
    <row r="14142" spans="1:21" x14ac:dyDescent="0.35">
      <c r="A14142" t="s">
        <v>1248</v>
      </c>
      <c r="B14142" t="s">
        <v>3239</v>
      </c>
      <c r="C14142" t="str">
        <f>SUBSTITUTE(Table1[[#This Row],[Fuel]],", ",",")</f>
        <v>fossil gas: natural gas</v>
      </c>
      <c r="D14142" t="s">
        <v>3239</v>
      </c>
      <c r="H14142" t="s">
        <v>3436</v>
      </c>
      <c r="I14142">
        <v>24.5</v>
      </c>
      <c r="J14142" t="s">
        <v>3446</v>
      </c>
      <c r="K14142">
        <v>1986</v>
      </c>
      <c r="L14142" t="s">
        <v>29</v>
      </c>
      <c r="M14142" t="s">
        <v>29</v>
      </c>
      <c r="N14142">
        <v>29.457259000000001</v>
      </c>
      <c r="O14142">
        <v>60.760129999999997</v>
      </c>
      <c r="P14142" t="s">
        <v>3522</v>
      </c>
      <c r="Q14142" s="3">
        <f>Table1[[#This Row],[Capacity (MW)]]*0.395*8760*10^-6</f>
        <v>8.47749E-2</v>
      </c>
      <c r="R14142" s="3" cm="1">
        <f t="array" ref="R14142">AVERAGE(VLOOKUP(_xlfn.TEXTSPLIT(Table1[[#This Row],[Fuel (no space after comma)]], ","), FuelList_Final_EF!$A$2:$B$65, 2, FALSE))</f>
        <v>53.06</v>
      </c>
      <c r="S14142" s="3">
        <f>Table1[[#This Row],[Generation (TWh)]]*10^9*VLOOKUP(Table1[[#This Row],[Turbine/Engine Technology]],Technology_HR!$A$2:$B$11,2,FALSE)*10^-6</f>
        <v>933371.64899999998</v>
      </c>
      <c r="T14142" s="5">
        <f>Table1[[#This Row],[Fuel Consumption (mmBtu)]]*Table1[[#This Row],[Emission Factor (kg CO2/ mmBtu)]]*10^3</f>
        <v>49524699695.940002</v>
      </c>
      <c r="U14142" s="3">
        <f>Table1[[#This Row],[Emissions (g CO2)]]/(Table1[[#This Row],[Generation (TWh)]]*10^9)</f>
        <v>584.19060000000002</v>
      </c>
    </row>
    <row r="14143" spans="1:21" x14ac:dyDescent="0.35">
      <c r="A14143" t="s">
        <v>1248</v>
      </c>
      <c r="B14143" t="s">
        <v>3239</v>
      </c>
      <c r="C14143" t="str">
        <f>SUBSTITUTE(Table1[[#This Row],[Fuel]],", ",",")</f>
        <v>fossil gas: natural gas</v>
      </c>
      <c r="D14143" t="s">
        <v>3239</v>
      </c>
      <c r="H14143" t="s">
        <v>3436</v>
      </c>
      <c r="I14143">
        <v>24.5</v>
      </c>
      <c r="J14143" t="s">
        <v>3446</v>
      </c>
      <c r="K14143">
        <v>1986</v>
      </c>
      <c r="L14143" t="s">
        <v>29</v>
      </c>
      <c r="M14143" t="s">
        <v>29</v>
      </c>
      <c r="N14143">
        <v>29.457259000000001</v>
      </c>
      <c r="O14143">
        <v>60.760129999999997</v>
      </c>
      <c r="P14143" t="s">
        <v>3522</v>
      </c>
      <c r="Q14143" s="3">
        <f>Table1[[#This Row],[Capacity (MW)]]*0.395*8760*10^-6</f>
        <v>8.47749E-2</v>
      </c>
      <c r="R14143" s="3" cm="1">
        <f t="array" ref="R14143">AVERAGE(VLOOKUP(_xlfn.TEXTSPLIT(Table1[[#This Row],[Fuel (no space after comma)]], ","), FuelList_Final_EF!$A$2:$B$65, 2, FALSE))</f>
        <v>53.06</v>
      </c>
      <c r="S14143" s="3">
        <f>Table1[[#This Row],[Generation (TWh)]]*10^9*VLOOKUP(Table1[[#This Row],[Turbine/Engine Technology]],Technology_HR!$A$2:$B$11,2,FALSE)*10^-6</f>
        <v>933371.64899999998</v>
      </c>
      <c r="T14143" s="5">
        <f>Table1[[#This Row],[Fuel Consumption (mmBtu)]]*Table1[[#This Row],[Emission Factor (kg CO2/ mmBtu)]]*10^3</f>
        <v>49524699695.940002</v>
      </c>
      <c r="U14143" s="3">
        <f>Table1[[#This Row],[Emissions (g CO2)]]/(Table1[[#This Row],[Generation (TWh)]]*10^9)</f>
        <v>584.19060000000002</v>
      </c>
    </row>
    <row r="14144" spans="1:21" x14ac:dyDescent="0.35">
      <c r="A14144" t="s">
        <v>1248</v>
      </c>
      <c r="B14144" t="s">
        <v>3239</v>
      </c>
      <c r="C14144" t="str">
        <f>SUBSTITUTE(Table1[[#This Row],[Fuel]],", ",",")</f>
        <v>fossil gas: natural gas</v>
      </c>
      <c r="D14144" t="s">
        <v>3239</v>
      </c>
      <c r="H14144" t="s">
        <v>3436</v>
      </c>
      <c r="I14144">
        <v>30</v>
      </c>
      <c r="J14144" t="s">
        <v>3446</v>
      </c>
      <c r="K14144">
        <v>1995</v>
      </c>
      <c r="L14144" t="s">
        <v>29</v>
      </c>
      <c r="M14144" t="s">
        <v>29</v>
      </c>
      <c r="N14144">
        <v>29.457259000000001</v>
      </c>
      <c r="O14144">
        <v>60.760129999999997</v>
      </c>
      <c r="P14144" t="s">
        <v>3522</v>
      </c>
      <c r="Q14144" s="3">
        <f>Table1[[#This Row],[Capacity (MW)]]*0.395*8760*10^-6</f>
        <v>0.10380600000000001</v>
      </c>
      <c r="R14144" s="3" cm="1">
        <f t="array" ref="R14144">AVERAGE(VLOOKUP(_xlfn.TEXTSPLIT(Table1[[#This Row],[Fuel (no space after comma)]], ","), FuelList_Final_EF!$A$2:$B$65, 2, FALSE))</f>
        <v>53.06</v>
      </c>
      <c r="S14144" s="3">
        <f>Table1[[#This Row],[Generation (TWh)]]*10^9*VLOOKUP(Table1[[#This Row],[Turbine/Engine Technology]],Technology_HR!$A$2:$B$11,2,FALSE)*10^-6</f>
        <v>1142904.0600000003</v>
      </c>
      <c r="T14144" s="5">
        <f>Table1[[#This Row],[Fuel Consumption (mmBtu)]]*Table1[[#This Row],[Emission Factor (kg CO2/ mmBtu)]]*10^3</f>
        <v>60642489423.600021</v>
      </c>
      <c r="U14144" s="3">
        <f>Table1[[#This Row],[Emissions (g CO2)]]/(Table1[[#This Row],[Generation (TWh)]]*10^9)</f>
        <v>584.19060000000013</v>
      </c>
    </row>
    <row r="14145" spans="1:21" x14ac:dyDescent="0.35">
      <c r="A14145" t="s">
        <v>1248</v>
      </c>
      <c r="B14145" t="s">
        <v>3239</v>
      </c>
      <c r="C14145" t="str">
        <f>SUBSTITUTE(Table1[[#This Row],[Fuel]],", ",",")</f>
        <v>fossil gas: natural gas</v>
      </c>
      <c r="D14145" t="s">
        <v>3239</v>
      </c>
      <c r="H14145" t="s">
        <v>3436</v>
      </c>
      <c r="I14145">
        <v>24.8</v>
      </c>
      <c r="J14145" t="s">
        <v>3446</v>
      </c>
      <c r="K14145">
        <v>1997</v>
      </c>
      <c r="L14145" t="s">
        <v>29</v>
      </c>
      <c r="M14145" t="s">
        <v>29</v>
      </c>
      <c r="N14145">
        <v>29.457259000000001</v>
      </c>
      <c r="O14145">
        <v>60.760129999999997</v>
      </c>
      <c r="P14145" t="s">
        <v>3522</v>
      </c>
      <c r="Q14145" s="3">
        <f>Table1[[#This Row],[Capacity (MW)]]*0.395*8760*10^-6</f>
        <v>8.5812960000000008E-2</v>
      </c>
      <c r="R14145" s="3" cm="1">
        <f t="array" ref="R14145">AVERAGE(VLOOKUP(_xlfn.TEXTSPLIT(Table1[[#This Row],[Fuel (no space after comma)]], ","), FuelList_Final_EF!$A$2:$B$65, 2, FALSE))</f>
        <v>53.06</v>
      </c>
      <c r="S14145" s="3">
        <f>Table1[[#This Row],[Generation (TWh)]]*10^9*VLOOKUP(Table1[[#This Row],[Turbine/Engine Technology]],Technology_HR!$A$2:$B$11,2,FALSE)*10^-6</f>
        <v>944800.68960000004</v>
      </c>
      <c r="T14145" s="5">
        <f>Table1[[#This Row],[Fuel Consumption (mmBtu)]]*Table1[[#This Row],[Emission Factor (kg CO2/ mmBtu)]]*10^3</f>
        <v>50131124590.176003</v>
      </c>
      <c r="U14145" s="3">
        <f>Table1[[#This Row],[Emissions (g CO2)]]/(Table1[[#This Row],[Generation (TWh)]]*10^9)</f>
        <v>584.1905999999999</v>
      </c>
    </row>
    <row r="14146" spans="1:21" x14ac:dyDescent="0.35">
      <c r="A14146" t="s">
        <v>1248</v>
      </c>
      <c r="B14146" t="s">
        <v>3239</v>
      </c>
      <c r="C14146" t="str">
        <f>SUBSTITUTE(Table1[[#This Row],[Fuel]],", ",",")</f>
        <v>fossil gas: natural gas</v>
      </c>
      <c r="D14146" t="s">
        <v>3239</v>
      </c>
      <c r="H14146" t="s">
        <v>3436</v>
      </c>
      <c r="I14146">
        <v>24.5</v>
      </c>
      <c r="J14146" t="s">
        <v>3446</v>
      </c>
      <c r="K14146">
        <v>2007</v>
      </c>
      <c r="L14146" t="s">
        <v>29</v>
      </c>
      <c r="M14146" t="s">
        <v>29</v>
      </c>
      <c r="N14146">
        <v>29.457259000000001</v>
      </c>
      <c r="O14146">
        <v>60.760129999999997</v>
      </c>
      <c r="P14146" t="s">
        <v>3522</v>
      </c>
      <c r="Q14146" s="3">
        <f>Table1[[#This Row],[Capacity (MW)]]*0.395*8760*10^-6</f>
        <v>8.47749E-2</v>
      </c>
      <c r="R14146" s="3" cm="1">
        <f t="array" ref="R14146">AVERAGE(VLOOKUP(_xlfn.TEXTSPLIT(Table1[[#This Row],[Fuel (no space after comma)]], ","), FuelList_Final_EF!$A$2:$B$65, 2, FALSE))</f>
        <v>53.06</v>
      </c>
      <c r="S14146" s="3">
        <f>Table1[[#This Row],[Generation (TWh)]]*10^9*VLOOKUP(Table1[[#This Row],[Turbine/Engine Technology]],Technology_HR!$A$2:$B$11,2,FALSE)*10^-6</f>
        <v>933371.64899999998</v>
      </c>
      <c r="T14146" s="5">
        <f>Table1[[#This Row],[Fuel Consumption (mmBtu)]]*Table1[[#This Row],[Emission Factor (kg CO2/ mmBtu)]]*10^3</f>
        <v>49524699695.940002</v>
      </c>
      <c r="U14146" s="3">
        <f>Table1[[#This Row],[Emissions (g CO2)]]/(Table1[[#This Row],[Generation (TWh)]]*10^9)</f>
        <v>584.19060000000002</v>
      </c>
    </row>
    <row r="14147" spans="1:21" x14ac:dyDescent="0.35">
      <c r="A14147" t="s">
        <v>1248</v>
      </c>
      <c r="B14147" t="s">
        <v>3239</v>
      </c>
      <c r="C14147" t="str">
        <f>SUBSTITUTE(Table1[[#This Row],[Fuel]],", ",",")</f>
        <v>fossil gas: natural gas</v>
      </c>
      <c r="D14147" t="s">
        <v>3239</v>
      </c>
      <c r="H14147" t="s">
        <v>3436</v>
      </c>
      <c r="I14147">
        <v>24.5</v>
      </c>
      <c r="J14147" t="s">
        <v>3446</v>
      </c>
      <c r="K14147">
        <v>2007</v>
      </c>
      <c r="L14147" t="s">
        <v>29</v>
      </c>
      <c r="M14147" t="s">
        <v>29</v>
      </c>
      <c r="N14147">
        <v>29.457259000000001</v>
      </c>
      <c r="O14147">
        <v>60.760129999999997</v>
      </c>
      <c r="P14147" t="s">
        <v>3522</v>
      </c>
      <c r="Q14147" s="3">
        <f>Table1[[#This Row],[Capacity (MW)]]*0.395*8760*10^-6</f>
        <v>8.47749E-2</v>
      </c>
      <c r="R14147" s="3" cm="1">
        <f t="array" ref="R14147">AVERAGE(VLOOKUP(_xlfn.TEXTSPLIT(Table1[[#This Row],[Fuel (no space after comma)]], ","), FuelList_Final_EF!$A$2:$B$65, 2, FALSE))</f>
        <v>53.06</v>
      </c>
      <c r="S14147" s="3">
        <f>Table1[[#This Row],[Generation (TWh)]]*10^9*VLOOKUP(Table1[[#This Row],[Turbine/Engine Technology]],Technology_HR!$A$2:$B$11,2,FALSE)*10^-6</f>
        <v>933371.64899999998</v>
      </c>
      <c r="T14147" s="5">
        <f>Table1[[#This Row],[Fuel Consumption (mmBtu)]]*Table1[[#This Row],[Emission Factor (kg CO2/ mmBtu)]]*10^3</f>
        <v>49524699695.940002</v>
      </c>
      <c r="U14147" s="3">
        <f>Table1[[#This Row],[Emissions (g CO2)]]/(Table1[[#This Row],[Generation (TWh)]]*10^9)</f>
        <v>584.19060000000002</v>
      </c>
    </row>
    <row r="14148" spans="1:21" x14ac:dyDescent="0.35">
      <c r="A14148" t="s">
        <v>1248</v>
      </c>
      <c r="B14148" t="s">
        <v>3239</v>
      </c>
      <c r="C14148" t="str">
        <f>SUBSTITUTE(Table1[[#This Row],[Fuel]],", ",",")</f>
        <v>fossil gas: natural gas</v>
      </c>
      <c r="D14148" t="s">
        <v>3239</v>
      </c>
      <c r="H14148" t="s">
        <v>3436</v>
      </c>
      <c r="I14148">
        <v>24.5</v>
      </c>
      <c r="J14148" t="s">
        <v>3446</v>
      </c>
      <c r="K14148">
        <v>2007</v>
      </c>
      <c r="L14148" t="s">
        <v>29</v>
      </c>
      <c r="M14148" t="s">
        <v>29</v>
      </c>
      <c r="N14148">
        <v>29.457259000000001</v>
      </c>
      <c r="O14148">
        <v>60.760129999999997</v>
      </c>
      <c r="P14148" t="s">
        <v>3522</v>
      </c>
      <c r="Q14148" s="3">
        <f>Table1[[#This Row],[Capacity (MW)]]*0.395*8760*10^-6</f>
        <v>8.47749E-2</v>
      </c>
      <c r="R14148" s="3" cm="1">
        <f t="array" ref="R14148">AVERAGE(VLOOKUP(_xlfn.TEXTSPLIT(Table1[[#This Row],[Fuel (no space after comma)]], ","), FuelList_Final_EF!$A$2:$B$65, 2, FALSE))</f>
        <v>53.06</v>
      </c>
      <c r="S14148" s="3">
        <f>Table1[[#This Row],[Generation (TWh)]]*10^9*VLOOKUP(Table1[[#This Row],[Turbine/Engine Technology]],Technology_HR!$A$2:$B$11,2,FALSE)*10^-6</f>
        <v>933371.64899999998</v>
      </c>
      <c r="T14148" s="5">
        <f>Table1[[#This Row],[Fuel Consumption (mmBtu)]]*Table1[[#This Row],[Emission Factor (kg CO2/ mmBtu)]]*10^3</f>
        <v>49524699695.940002</v>
      </c>
      <c r="U14148" s="3">
        <f>Table1[[#This Row],[Emissions (g CO2)]]/(Table1[[#This Row],[Generation (TWh)]]*10^9)</f>
        <v>584.19060000000002</v>
      </c>
    </row>
    <row r="14149" spans="1:21" x14ac:dyDescent="0.35">
      <c r="A14149" t="s">
        <v>1248</v>
      </c>
      <c r="B14149" t="s">
        <v>3239</v>
      </c>
      <c r="C14149" t="str">
        <f>SUBSTITUTE(Table1[[#This Row],[Fuel]],", ",",")</f>
        <v>fossil gas: natural gas</v>
      </c>
      <c r="D14149" t="s">
        <v>3239</v>
      </c>
      <c r="H14149" t="s">
        <v>3436</v>
      </c>
      <c r="I14149">
        <v>24.5</v>
      </c>
      <c r="J14149" t="s">
        <v>3446</v>
      </c>
      <c r="K14149">
        <v>2007</v>
      </c>
      <c r="L14149" t="s">
        <v>29</v>
      </c>
      <c r="M14149" t="s">
        <v>29</v>
      </c>
      <c r="N14149">
        <v>29.457259000000001</v>
      </c>
      <c r="O14149">
        <v>60.760129999999997</v>
      </c>
      <c r="P14149" t="s">
        <v>3522</v>
      </c>
      <c r="Q14149" s="3">
        <f>Table1[[#This Row],[Capacity (MW)]]*0.395*8760*10^-6</f>
        <v>8.47749E-2</v>
      </c>
      <c r="R14149" s="3" cm="1">
        <f t="array" ref="R14149">AVERAGE(VLOOKUP(_xlfn.TEXTSPLIT(Table1[[#This Row],[Fuel (no space after comma)]], ","), FuelList_Final_EF!$A$2:$B$65, 2, FALSE))</f>
        <v>53.06</v>
      </c>
      <c r="S14149" s="3">
        <f>Table1[[#This Row],[Generation (TWh)]]*10^9*VLOOKUP(Table1[[#This Row],[Turbine/Engine Technology]],Technology_HR!$A$2:$B$11,2,FALSE)*10^-6</f>
        <v>933371.64899999998</v>
      </c>
      <c r="T14149" s="5">
        <f>Table1[[#This Row],[Fuel Consumption (mmBtu)]]*Table1[[#This Row],[Emission Factor (kg CO2/ mmBtu)]]*10^3</f>
        <v>49524699695.940002</v>
      </c>
      <c r="U14149" s="3">
        <f>Table1[[#This Row],[Emissions (g CO2)]]/(Table1[[#This Row],[Generation (TWh)]]*10^9)</f>
        <v>584.19060000000002</v>
      </c>
    </row>
    <row r="14150" spans="1:21" x14ac:dyDescent="0.35">
      <c r="A14150" t="s">
        <v>1248</v>
      </c>
      <c r="B14150" t="s">
        <v>3239</v>
      </c>
      <c r="C14150" t="str">
        <f>SUBSTITUTE(Table1[[#This Row],[Fuel]],", ",",")</f>
        <v>fossil gas: natural gas</v>
      </c>
      <c r="D14150" t="s">
        <v>3239</v>
      </c>
      <c r="H14150" t="s">
        <v>3436</v>
      </c>
      <c r="I14150">
        <v>42</v>
      </c>
      <c r="J14150" t="s">
        <v>3446</v>
      </c>
      <c r="K14150">
        <v>2022</v>
      </c>
      <c r="L14150" t="s">
        <v>29</v>
      </c>
      <c r="M14150" t="s">
        <v>29</v>
      </c>
      <c r="N14150">
        <v>29.456572000000001</v>
      </c>
      <c r="O14150">
        <v>60.884453000000001</v>
      </c>
      <c r="P14150" t="s">
        <v>3522</v>
      </c>
      <c r="Q14150" s="3">
        <f>Table1[[#This Row],[Capacity (MW)]]*0.395*8760*10^-6</f>
        <v>0.1453284</v>
      </c>
      <c r="R14150" s="3" cm="1">
        <f t="array" ref="R14150">AVERAGE(VLOOKUP(_xlfn.TEXTSPLIT(Table1[[#This Row],[Fuel (no space after comma)]], ","), FuelList_Final_EF!$A$2:$B$65, 2, FALSE))</f>
        <v>53.06</v>
      </c>
      <c r="S14150" s="3">
        <f>Table1[[#This Row],[Generation (TWh)]]*10^9*VLOOKUP(Table1[[#This Row],[Turbine/Engine Technology]],Technology_HR!$A$2:$B$11,2,FALSE)*10^-6</f>
        <v>1600065.6839999999</v>
      </c>
      <c r="T14150" s="5">
        <f>Table1[[#This Row],[Fuel Consumption (mmBtu)]]*Table1[[#This Row],[Emission Factor (kg CO2/ mmBtu)]]*10^3</f>
        <v>84899485193.039993</v>
      </c>
      <c r="U14150" s="3">
        <f>Table1[[#This Row],[Emissions (g CO2)]]/(Table1[[#This Row],[Generation (TWh)]]*10^9)</f>
        <v>584.1905999999999</v>
      </c>
    </row>
    <row r="14151" spans="1:21" x14ac:dyDescent="0.35">
      <c r="A14151" t="s">
        <v>1248</v>
      </c>
      <c r="B14151" t="s">
        <v>3239</v>
      </c>
      <c r="C14151" t="str">
        <f>SUBSTITUTE(Table1[[#This Row],[Fuel]],", ",",")</f>
        <v>fossil gas: natural gas</v>
      </c>
      <c r="D14151" t="s">
        <v>3239</v>
      </c>
      <c r="H14151" t="s">
        <v>3436</v>
      </c>
      <c r="I14151">
        <v>42</v>
      </c>
      <c r="J14151" t="s">
        <v>3446</v>
      </c>
      <c r="K14151">
        <v>2022</v>
      </c>
      <c r="L14151" t="s">
        <v>29</v>
      </c>
      <c r="M14151" t="s">
        <v>29</v>
      </c>
      <c r="N14151">
        <v>29.456572000000001</v>
      </c>
      <c r="O14151">
        <v>60.884453000000001</v>
      </c>
      <c r="P14151" t="s">
        <v>3522</v>
      </c>
      <c r="Q14151" s="3">
        <f>Table1[[#This Row],[Capacity (MW)]]*0.395*8760*10^-6</f>
        <v>0.1453284</v>
      </c>
      <c r="R14151" s="3" cm="1">
        <f t="array" ref="R14151">AVERAGE(VLOOKUP(_xlfn.TEXTSPLIT(Table1[[#This Row],[Fuel (no space after comma)]], ","), FuelList_Final_EF!$A$2:$B$65, 2, FALSE))</f>
        <v>53.06</v>
      </c>
      <c r="S14151" s="3">
        <f>Table1[[#This Row],[Generation (TWh)]]*10^9*VLOOKUP(Table1[[#This Row],[Turbine/Engine Technology]],Technology_HR!$A$2:$B$11,2,FALSE)*10^-6</f>
        <v>1600065.6839999999</v>
      </c>
      <c r="T14151" s="5">
        <f>Table1[[#This Row],[Fuel Consumption (mmBtu)]]*Table1[[#This Row],[Emission Factor (kg CO2/ mmBtu)]]*10^3</f>
        <v>84899485193.039993</v>
      </c>
      <c r="U14151" s="3">
        <f>Table1[[#This Row],[Emissions (g CO2)]]/(Table1[[#This Row],[Generation (TWh)]]*10^9)</f>
        <v>584.1905999999999</v>
      </c>
    </row>
    <row r="14152" spans="1:21" x14ac:dyDescent="0.35">
      <c r="A14152" t="s">
        <v>1248</v>
      </c>
      <c r="B14152" t="s">
        <v>3239</v>
      </c>
      <c r="C14152" t="str">
        <f>SUBSTITUTE(Table1[[#This Row],[Fuel]],", ",",")</f>
        <v>fossil gas: natural gas</v>
      </c>
      <c r="D14152" t="s">
        <v>3239</v>
      </c>
      <c r="H14152" t="s">
        <v>3436</v>
      </c>
      <c r="I14152">
        <v>42</v>
      </c>
      <c r="J14152" t="s">
        <v>3446</v>
      </c>
      <c r="K14152">
        <v>2023</v>
      </c>
      <c r="L14152" t="s">
        <v>29</v>
      </c>
      <c r="M14152" t="s">
        <v>29</v>
      </c>
      <c r="N14152">
        <v>29.456572000000001</v>
      </c>
      <c r="O14152">
        <v>60.884453000000001</v>
      </c>
      <c r="P14152" t="s">
        <v>3522</v>
      </c>
      <c r="Q14152" s="3">
        <f>Table1[[#This Row],[Capacity (MW)]]*0.395*8760*10^-6</f>
        <v>0.1453284</v>
      </c>
      <c r="R14152" s="3" cm="1">
        <f t="array" ref="R14152">AVERAGE(VLOOKUP(_xlfn.TEXTSPLIT(Table1[[#This Row],[Fuel (no space after comma)]], ","), FuelList_Final_EF!$A$2:$B$65, 2, FALSE))</f>
        <v>53.06</v>
      </c>
      <c r="S14152" s="3">
        <f>Table1[[#This Row],[Generation (TWh)]]*10^9*VLOOKUP(Table1[[#This Row],[Turbine/Engine Technology]],Technology_HR!$A$2:$B$11,2,FALSE)*10^-6</f>
        <v>1600065.6839999999</v>
      </c>
      <c r="T14152" s="5">
        <f>Table1[[#This Row],[Fuel Consumption (mmBtu)]]*Table1[[#This Row],[Emission Factor (kg CO2/ mmBtu)]]*10^3</f>
        <v>84899485193.039993</v>
      </c>
      <c r="U14152" s="3">
        <f>Table1[[#This Row],[Emissions (g CO2)]]/(Table1[[#This Row],[Generation (TWh)]]*10^9)</f>
        <v>584.1905999999999</v>
      </c>
    </row>
    <row r="14153" spans="1:21" x14ac:dyDescent="0.35">
      <c r="A14153" t="s">
        <v>17</v>
      </c>
      <c r="B14153" t="s">
        <v>3243</v>
      </c>
      <c r="C14153" t="str">
        <f>SUBSTITUTE(Table1[[#This Row],[Fuel]],", ",",")</f>
        <v>fossil gas: natural gas,fossil liquids: fuel oil</v>
      </c>
      <c r="D14153" t="s">
        <v>3239</v>
      </c>
      <c r="E14153" t="s">
        <v>3275</v>
      </c>
      <c r="H14153" t="s">
        <v>3436</v>
      </c>
      <c r="I14153">
        <v>25</v>
      </c>
      <c r="J14153" t="s">
        <v>3446</v>
      </c>
      <c r="K14153">
        <v>2020</v>
      </c>
      <c r="L14153" t="s">
        <v>29</v>
      </c>
      <c r="M14153" t="s">
        <v>29</v>
      </c>
      <c r="N14153">
        <v>27.236386</v>
      </c>
      <c r="O14153">
        <v>-0.147754</v>
      </c>
      <c r="P14153" t="s">
        <v>3455</v>
      </c>
      <c r="Q14153" s="3">
        <f>Table1[[#This Row],[Capacity (MW)]]*0.395*8760*10^-6</f>
        <v>8.6504999999999999E-2</v>
      </c>
      <c r="R14153" s="3" cm="1">
        <f t="array" ref="R14153">AVERAGE(VLOOKUP(_xlfn.TEXTSPLIT(Table1[[#This Row],[Fuel (no space after comma)]], ","), FuelList_Final_EF!$A$2:$B$65, 2, FALSE))</f>
        <v>65.583341148886291</v>
      </c>
      <c r="S14153" s="3">
        <f>Table1[[#This Row],[Generation (TWh)]]*10^9*VLOOKUP(Table1[[#This Row],[Turbine/Engine Technology]],Technology_HR!$A$2:$B$11,2,FALSE)*10^-6</f>
        <v>952420.04999999993</v>
      </c>
      <c r="T14153" s="5">
        <f>Table1[[#This Row],[Fuel Consumption (mmBtu)]]*Table1[[#This Row],[Emission Factor (kg CO2/ mmBtu)]]*10^3</f>
        <v>62462889056.189339</v>
      </c>
      <c r="U14153" s="3">
        <f>Table1[[#This Row],[Emissions (g CO2)]]/(Table1[[#This Row],[Generation (TWh)]]*10^9)</f>
        <v>722.07258604923811</v>
      </c>
    </row>
    <row r="14154" spans="1:21" x14ac:dyDescent="0.35">
      <c r="A14154" t="s">
        <v>17</v>
      </c>
      <c r="B14154" t="s">
        <v>3243</v>
      </c>
      <c r="C14154" t="str">
        <f>SUBSTITUTE(Table1[[#This Row],[Fuel]],", ",",")</f>
        <v>fossil gas: natural gas,fossil liquids: fuel oil</v>
      </c>
      <c r="D14154" t="s">
        <v>3239</v>
      </c>
      <c r="E14154" t="s">
        <v>3275</v>
      </c>
      <c r="H14154" t="s">
        <v>3436</v>
      </c>
      <c r="I14154">
        <v>25</v>
      </c>
      <c r="J14154" t="s">
        <v>3446</v>
      </c>
      <c r="K14154">
        <v>2020</v>
      </c>
      <c r="L14154" t="s">
        <v>29</v>
      </c>
      <c r="M14154" t="s">
        <v>29</v>
      </c>
      <c r="N14154">
        <v>27.236386</v>
      </c>
      <c r="O14154">
        <v>-0.147754</v>
      </c>
      <c r="P14154" t="s">
        <v>3455</v>
      </c>
      <c r="Q14154" s="3">
        <f>Table1[[#This Row],[Capacity (MW)]]*0.395*8760*10^-6</f>
        <v>8.6504999999999999E-2</v>
      </c>
      <c r="R14154" s="3" cm="1">
        <f t="array" ref="R14154">AVERAGE(VLOOKUP(_xlfn.TEXTSPLIT(Table1[[#This Row],[Fuel (no space after comma)]], ","), FuelList_Final_EF!$A$2:$B$65, 2, FALSE))</f>
        <v>65.583341148886291</v>
      </c>
      <c r="S14154" s="3">
        <f>Table1[[#This Row],[Generation (TWh)]]*10^9*VLOOKUP(Table1[[#This Row],[Turbine/Engine Technology]],Technology_HR!$A$2:$B$11,2,FALSE)*10^-6</f>
        <v>952420.04999999993</v>
      </c>
      <c r="T14154" s="5">
        <f>Table1[[#This Row],[Fuel Consumption (mmBtu)]]*Table1[[#This Row],[Emission Factor (kg CO2/ mmBtu)]]*10^3</f>
        <v>62462889056.189339</v>
      </c>
      <c r="U14154" s="3">
        <f>Table1[[#This Row],[Emissions (g CO2)]]/(Table1[[#This Row],[Generation (TWh)]]*10^9)</f>
        <v>722.07258604923811</v>
      </c>
    </row>
    <row r="14155" spans="1:21" x14ac:dyDescent="0.35">
      <c r="A14155" t="s">
        <v>17</v>
      </c>
      <c r="B14155" t="s">
        <v>3243</v>
      </c>
      <c r="C14155" t="str">
        <f>SUBSTITUTE(Table1[[#This Row],[Fuel]],", ",",")</f>
        <v>fossil gas: natural gas,fossil liquids: fuel oil</v>
      </c>
      <c r="D14155" t="s">
        <v>3239</v>
      </c>
      <c r="E14155" t="s">
        <v>3275</v>
      </c>
      <c r="H14155" t="s">
        <v>3436</v>
      </c>
      <c r="I14155">
        <v>25</v>
      </c>
      <c r="J14155" t="s">
        <v>3446</v>
      </c>
      <c r="K14155">
        <v>2020</v>
      </c>
      <c r="L14155" t="s">
        <v>29</v>
      </c>
      <c r="M14155" t="s">
        <v>29</v>
      </c>
      <c r="N14155">
        <v>27.236386</v>
      </c>
      <c r="O14155">
        <v>-0.147754</v>
      </c>
      <c r="P14155" t="s">
        <v>3455</v>
      </c>
      <c r="Q14155" s="3">
        <f>Table1[[#This Row],[Capacity (MW)]]*0.395*8760*10^-6</f>
        <v>8.6504999999999999E-2</v>
      </c>
      <c r="R14155" s="3" cm="1">
        <f t="array" ref="R14155">AVERAGE(VLOOKUP(_xlfn.TEXTSPLIT(Table1[[#This Row],[Fuel (no space after comma)]], ","), FuelList_Final_EF!$A$2:$B$65, 2, FALSE))</f>
        <v>65.583341148886291</v>
      </c>
      <c r="S14155" s="3">
        <f>Table1[[#This Row],[Generation (TWh)]]*10^9*VLOOKUP(Table1[[#This Row],[Turbine/Engine Technology]],Technology_HR!$A$2:$B$11,2,FALSE)*10^-6</f>
        <v>952420.04999999993</v>
      </c>
      <c r="T14155" s="5">
        <f>Table1[[#This Row],[Fuel Consumption (mmBtu)]]*Table1[[#This Row],[Emission Factor (kg CO2/ mmBtu)]]*10^3</f>
        <v>62462889056.189339</v>
      </c>
      <c r="U14155" s="3">
        <f>Table1[[#This Row],[Emissions (g CO2)]]/(Table1[[#This Row],[Generation (TWh)]]*10^9)</f>
        <v>722.07258604923811</v>
      </c>
    </row>
    <row r="14156" spans="1:21" x14ac:dyDescent="0.35">
      <c r="A14156" t="s">
        <v>17</v>
      </c>
      <c r="B14156" t="s">
        <v>3243</v>
      </c>
      <c r="C14156" t="str">
        <f>SUBSTITUTE(Table1[[#This Row],[Fuel]],", ",",")</f>
        <v>fossil gas: natural gas,fossil liquids: fuel oil</v>
      </c>
      <c r="D14156" t="s">
        <v>3239</v>
      </c>
      <c r="E14156" t="s">
        <v>3275</v>
      </c>
      <c r="H14156" t="s">
        <v>3436</v>
      </c>
      <c r="I14156">
        <v>25</v>
      </c>
      <c r="J14156" t="s">
        <v>3446</v>
      </c>
      <c r="K14156">
        <v>2020</v>
      </c>
      <c r="L14156" t="s">
        <v>29</v>
      </c>
      <c r="M14156" t="s">
        <v>29</v>
      </c>
      <c r="N14156">
        <v>27.236386</v>
      </c>
      <c r="O14156">
        <v>-0.147754</v>
      </c>
      <c r="P14156" t="s">
        <v>3455</v>
      </c>
      <c r="Q14156" s="3">
        <f>Table1[[#This Row],[Capacity (MW)]]*0.395*8760*10^-6</f>
        <v>8.6504999999999999E-2</v>
      </c>
      <c r="R14156" s="3" cm="1">
        <f t="array" ref="R14156">AVERAGE(VLOOKUP(_xlfn.TEXTSPLIT(Table1[[#This Row],[Fuel (no space after comma)]], ","), FuelList_Final_EF!$A$2:$B$65, 2, FALSE))</f>
        <v>65.583341148886291</v>
      </c>
      <c r="S14156" s="3">
        <f>Table1[[#This Row],[Generation (TWh)]]*10^9*VLOOKUP(Table1[[#This Row],[Turbine/Engine Technology]],Technology_HR!$A$2:$B$11,2,FALSE)*10^-6</f>
        <v>952420.04999999993</v>
      </c>
      <c r="T14156" s="5">
        <f>Table1[[#This Row],[Fuel Consumption (mmBtu)]]*Table1[[#This Row],[Emission Factor (kg CO2/ mmBtu)]]*10^3</f>
        <v>62462889056.189339</v>
      </c>
      <c r="U14156" s="3">
        <f>Table1[[#This Row],[Emissions (g CO2)]]/(Table1[[#This Row],[Generation (TWh)]]*10^9)</f>
        <v>722.07258604923811</v>
      </c>
    </row>
    <row r="14157" spans="1:21" x14ac:dyDescent="0.35">
      <c r="A14157" t="s">
        <v>17</v>
      </c>
      <c r="B14157" t="s">
        <v>3243</v>
      </c>
      <c r="C14157" t="str">
        <f>SUBSTITUTE(Table1[[#This Row],[Fuel]],", ",",")</f>
        <v>fossil gas: natural gas,fossil liquids: fuel oil</v>
      </c>
      <c r="D14157" t="s">
        <v>3239</v>
      </c>
      <c r="E14157" t="s">
        <v>3275</v>
      </c>
      <c r="H14157" t="s">
        <v>3436</v>
      </c>
      <c r="I14157">
        <v>23</v>
      </c>
      <c r="J14157" t="s">
        <v>3446</v>
      </c>
      <c r="K14157">
        <v>2019</v>
      </c>
      <c r="L14157" t="s">
        <v>29</v>
      </c>
      <c r="M14157" t="s">
        <v>29</v>
      </c>
      <c r="N14157">
        <v>27.236386</v>
      </c>
      <c r="O14157">
        <v>-0.147754</v>
      </c>
      <c r="P14157" t="s">
        <v>3455</v>
      </c>
      <c r="Q14157" s="3">
        <f>Table1[[#This Row],[Capacity (MW)]]*0.395*8760*10^-6</f>
        <v>7.9584600000000005E-2</v>
      </c>
      <c r="R14157" s="3" cm="1">
        <f t="array" ref="R14157">AVERAGE(VLOOKUP(_xlfn.TEXTSPLIT(Table1[[#This Row],[Fuel (no space after comma)]], ","), FuelList_Final_EF!$A$2:$B$65, 2, FALSE))</f>
        <v>65.583341148886291</v>
      </c>
      <c r="S14157" s="3">
        <f>Table1[[#This Row],[Generation (TWh)]]*10^9*VLOOKUP(Table1[[#This Row],[Turbine/Engine Technology]],Technology_HR!$A$2:$B$11,2,FALSE)*10^-6</f>
        <v>876226.446</v>
      </c>
      <c r="T14157" s="5">
        <f>Table1[[#This Row],[Fuel Consumption (mmBtu)]]*Table1[[#This Row],[Emission Factor (kg CO2/ mmBtu)]]*10^3</f>
        <v>57465857931.694191</v>
      </c>
      <c r="U14157" s="3">
        <f>Table1[[#This Row],[Emissions (g CO2)]]/(Table1[[#This Row],[Generation (TWh)]]*10^9)</f>
        <v>722.07258604923811</v>
      </c>
    </row>
    <row r="14158" spans="1:21" x14ac:dyDescent="0.35">
      <c r="A14158" t="s">
        <v>17</v>
      </c>
      <c r="B14158" t="s">
        <v>3243</v>
      </c>
      <c r="C14158" t="str">
        <f>SUBSTITUTE(Table1[[#This Row],[Fuel]],", ",",")</f>
        <v>fossil gas: natural gas,fossil liquids: fuel oil</v>
      </c>
      <c r="D14158" t="s">
        <v>3239</v>
      </c>
      <c r="E14158" t="s">
        <v>3275</v>
      </c>
      <c r="H14158" t="s">
        <v>3436</v>
      </c>
      <c r="I14158">
        <v>23</v>
      </c>
      <c r="J14158" t="s">
        <v>3446</v>
      </c>
      <c r="K14158">
        <v>2019</v>
      </c>
      <c r="L14158" t="s">
        <v>29</v>
      </c>
      <c r="M14158" t="s">
        <v>29</v>
      </c>
      <c r="N14158">
        <v>27.236386</v>
      </c>
      <c r="O14158">
        <v>-0.147754</v>
      </c>
      <c r="P14158" t="s">
        <v>3455</v>
      </c>
      <c r="Q14158" s="3">
        <f>Table1[[#This Row],[Capacity (MW)]]*0.395*8760*10^-6</f>
        <v>7.9584600000000005E-2</v>
      </c>
      <c r="R14158" s="3" cm="1">
        <f t="array" ref="R14158">AVERAGE(VLOOKUP(_xlfn.TEXTSPLIT(Table1[[#This Row],[Fuel (no space after comma)]], ","), FuelList_Final_EF!$A$2:$B$65, 2, FALSE))</f>
        <v>65.583341148886291</v>
      </c>
      <c r="S14158" s="3">
        <f>Table1[[#This Row],[Generation (TWh)]]*10^9*VLOOKUP(Table1[[#This Row],[Turbine/Engine Technology]],Technology_HR!$A$2:$B$11,2,FALSE)*10^-6</f>
        <v>876226.446</v>
      </c>
      <c r="T14158" s="5">
        <f>Table1[[#This Row],[Fuel Consumption (mmBtu)]]*Table1[[#This Row],[Emission Factor (kg CO2/ mmBtu)]]*10^3</f>
        <v>57465857931.694191</v>
      </c>
      <c r="U14158" s="3">
        <f>Table1[[#This Row],[Emissions (g CO2)]]/(Table1[[#This Row],[Generation (TWh)]]*10^9)</f>
        <v>722.07258604923811</v>
      </c>
    </row>
    <row r="14159" spans="1:21" x14ac:dyDescent="0.35">
      <c r="A14159" t="s">
        <v>17</v>
      </c>
      <c r="B14159" t="s">
        <v>3243</v>
      </c>
      <c r="C14159" t="str">
        <f>SUBSTITUTE(Table1[[#This Row],[Fuel]],", ",",")</f>
        <v>fossil gas: natural gas,fossil liquids: fuel oil</v>
      </c>
      <c r="D14159" t="s">
        <v>3239</v>
      </c>
      <c r="E14159" t="s">
        <v>3275</v>
      </c>
      <c r="H14159" t="s">
        <v>3436</v>
      </c>
      <c r="I14159">
        <v>23</v>
      </c>
      <c r="J14159" t="s">
        <v>3446</v>
      </c>
      <c r="K14159">
        <v>2019</v>
      </c>
      <c r="L14159" t="s">
        <v>29</v>
      </c>
      <c r="M14159" t="s">
        <v>29</v>
      </c>
      <c r="N14159">
        <v>27.236386</v>
      </c>
      <c r="O14159">
        <v>-0.147754</v>
      </c>
      <c r="P14159" t="s">
        <v>3455</v>
      </c>
      <c r="Q14159" s="3">
        <f>Table1[[#This Row],[Capacity (MW)]]*0.395*8760*10^-6</f>
        <v>7.9584600000000005E-2</v>
      </c>
      <c r="R14159" s="3" cm="1">
        <f t="array" ref="R14159">AVERAGE(VLOOKUP(_xlfn.TEXTSPLIT(Table1[[#This Row],[Fuel (no space after comma)]], ","), FuelList_Final_EF!$A$2:$B$65, 2, FALSE))</f>
        <v>65.583341148886291</v>
      </c>
      <c r="S14159" s="3">
        <f>Table1[[#This Row],[Generation (TWh)]]*10^9*VLOOKUP(Table1[[#This Row],[Turbine/Engine Technology]],Technology_HR!$A$2:$B$11,2,FALSE)*10^-6</f>
        <v>876226.446</v>
      </c>
      <c r="T14159" s="5">
        <f>Table1[[#This Row],[Fuel Consumption (mmBtu)]]*Table1[[#This Row],[Emission Factor (kg CO2/ mmBtu)]]*10^3</f>
        <v>57465857931.694191</v>
      </c>
      <c r="U14159" s="3">
        <f>Table1[[#This Row],[Emissions (g CO2)]]/(Table1[[#This Row],[Generation (TWh)]]*10^9)</f>
        <v>722.07258604923811</v>
      </c>
    </row>
    <row r="14160" spans="1:21" x14ac:dyDescent="0.35">
      <c r="A14160" t="s">
        <v>17</v>
      </c>
      <c r="B14160" t="s">
        <v>3243</v>
      </c>
      <c r="C14160" t="str">
        <f>SUBSTITUTE(Table1[[#This Row],[Fuel]],", ",",")</f>
        <v>fossil gas: natural gas,fossil liquids: fuel oil</v>
      </c>
      <c r="D14160" t="s">
        <v>3239</v>
      </c>
      <c r="E14160" t="s">
        <v>3275</v>
      </c>
      <c r="H14160" t="s">
        <v>3436</v>
      </c>
      <c r="I14160">
        <v>23</v>
      </c>
      <c r="J14160" t="s">
        <v>3446</v>
      </c>
      <c r="K14160">
        <v>2019</v>
      </c>
      <c r="L14160" t="s">
        <v>29</v>
      </c>
      <c r="M14160" t="s">
        <v>29</v>
      </c>
      <c r="N14160">
        <v>27.236386</v>
      </c>
      <c r="O14160">
        <v>-0.147754</v>
      </c>
      <c r="P14160" t="s">
        <v>3455</v>
      </c>
      <c r="Q14160" s="3">
        <f>Table1[[#This Row],[Capacity (MW)]]*0.395*8760*10^-6</f>
        <v>7.9584600000000005E-2</v>
      </c>
      <c r="R14160" s="3" cm="1">
        <f t="array" ref="R14160">AVERAGE(VLOOKUP(_xlfn.TEXTSPLIT(Table1[[#This Row],[Fuel (no space after comma)]], ","), FuelList_Final_EF!$A$2:$B$65, 2, FALSE))</f>
        <v>65.583341148886291</v>
      </c>
      <c r="S14160" s="3">
        <f>Table1[[#This Row],[Generation (TWh)]]*10^9*VLOOKUP(Table1[[#This Row],[Turbine/Engine Technology]],Technology_HR!$A$2:$B$11,2,FALSE)*10^-6</f>
        <v>876226.446</v>
      </c>
      <c r="T14160" s="5">
        <f>Table1[[#This Row],[Fuel Consumption (mmBtu)]]*Table1[[#This Row],[Emission Factor (kg CO2/ mmBtu)]]*10^3</f>
        <v>57465857931.694191</v>
      </c>
      <c r="U14160" s="3">
        <f>Table1[[#This Row],[Emissions (g CO2)]]/(Table1[[#This Row],[Generation (TWh)]]*10^9)</f>
        <v>722.07258604923811</v>
      </c>
    </row>
    <row r="14161" spans="1:21" x14ac:dyDescent="0.35">
      <c r="A14161" t="s">
        <v>1248</v>
      </c>
      <c r="B14161" t="s">
        <v>3239</v>
      </c>
      <c r="C14161" t="str">
        <f>SUBSTITUTE(Table1[[#This Row],[Fuel]],", ",",")</f>
        <v>fossil gas: natural gas</v>
      </c>
      <c r="D14161" t="s">
        <v>3239</v>
      </c>
      <c r="H14161" t="s">
        <v>3440</v>
      </c>
      <c r="I14161">
        <v>30</v>
      </c>
      <c r="J14161" t="s">
        <v>3446</v>
      </c>
      <c r="K14161">
        <v>1973</v>
      </c>
      <c r="L14161" t="s">
        <v>29</v>
      </c>
      <c r="M14161" t="s">
        <v>29</v>
      </c>
      <c r="N14161">
        <v>30.806113</v>
      </c>
      <c r="O14161">
        <v>56.593904999999999</v>
      </c>
      <c r="P14161" t="s">
        <v>3522</v>
      </c>
      <c r="Q14161" s="3">
        <f>Table1[[#This Row],[Capacity (MW)]]*0.395*8760*10^-6</f>
        <v>0.10380600000000001</v>
      </c>
      <c r="R14161" s="3" cm="1">
        <f t="array" ref="R14161">AVERAGE(VLOOKUP(_xlfn.TEXTSPLIT(Table1[[#This Row],[Fuel (no space after comma)]], ","), FuelList_Final_EF!$A$2:$B$65, 2, FALSE))</f>
        <v>53.06</v>
      </c>
      <c r="S14161" s="3">
        <f>Table1[[#This Row],[Generation (TWh)]]*10^9*VLOOKUP(Table1[[#This Row],[Turbine/Engine Technology]],Technology_HR!$A$2:$B$11,2,FALSE)*10^-6</f>
        <v>1067644.71</v>
      </c>
      <c r="T14161" s="5">
        <f>Table1[[#This Row],[Fuel Consumption (mmBtu)]]*Table1[[#This Row],[Emission Factor (kg CO2/ mmBtu)]]*10^3</f>
        <v>56649228312.599998</v>
      </c>
      <c r="U14161" s="3">
        <f>Table1[[#This Row],[Emissions (g CO2)]]/(Table1[[#This Row],[Generation (TWh)]]*10^9)</f>
        <v>545.72209999999995</v>
      </c>
    </row>
    <row r="14162" spans="1:21" x14ac:dyDescent="0.35">
      <c r="A14162" t="s">
        <v>1248</v>
      </c>
      <c r="B14162" t="s">
        <v>3239</v>
      </c>
      <c r="C14162" t="str">
        <f>SUBSTITUTE(Table1[[#This Row],[Fuel]],", ",",")</f>
        <v>fossil gas: natural gas</v>
      </c>
      <c r="D14162" t="s">
        <v>3239</v>
      </c>
      <c r="H14162" t="s">
        <v>3440</v>
      </c>
      <c r="I14162">
        <v>30</v>
      </c>
      <c r="J14162" t="s">
        <v>3446</v>
      </c>
      <c r="K14162">
        <v>1973</v>
      </c>
      <c r="L14162" t="s">
        <v>29</v>
      </c>
      <c r="M14162" t="s">
        <v>29</v>
      </c>
      <c r="N14162">
        <v>30.806113</v>
      </c>
      <c r="O14162">
        <v>56.593904999999999</v>
      </c>
      <c r="P14162" t="s">
        <v>3522</v>
      </c>
      <c r="Q14162" s="3">
        <f>Table1[[#This Row],[Capacity (MW)]]*0.395*8760*10^-6</f>
        <v>0.10380600000000001</v>
      </c>
      <c r="R14162" s="3" cm="1">
        <f t="array" ref="R14162">AVERAGE(VLOOKUP(_xlfn.TEXTSPLIT(Table1[[#This Row],[Fuel (no space after comma)]], ","), FuelList_Final_EF!$A$2:$B$65, 2, FALSE))</f>
        <v>53.06</v>
      </c>
      <c r="S14162" s="3">
        <f>Table1[[#This Row],[Generation (TWh)]]*10^9*VLOOKUP(Table1[[#This Row],[Turbine/Engine Technology]],Technology_HR!$A$2:$B$11,2,FALSE)*10^-6</f>
        <v>1067644.71</v>
      </c>
      <c r="T14162" s="5">
        <f>Table1[[#This Row],[Fuel Consumption (mmBtu)]]*Table1[[#This Row],[Emission Factor (kg CO2/ mmBtu)]]*10^3</f>
        <v>56649228312.599998</v>
      </c>
      <c r="U14162" s="3">
        <f>Table1[[#This Row],[Emissions (g CO2)]]/(Table1[[#This Row],[Generation (TWh)]]*10^9)</f>
        <v>545.72209999999995</v>
      </c>
    </row>
    <row r="14163" spans="1:21" x14ac:dyDescent="0.35">
      <c r="A14163" t="s">
        <v>3238</v>
      </c>
      <c r="B14163" t="s">
        <v>3241</v>
      </c>
      <c r="C14163" t="str">
        <f>SUBSTITUTE(Table1[[#This Row],[Fuel]],", ",",")</f>
        <v>fossil liquids: heavy fuel oil</v>
      </c>
      <c r="D14163" t="s">
        <v>3241</v>
      </c>
      <c r="H14163" t="s">
        <v>59</v>
      </c>
      <c r="I14163">
        <v>23</v>
      </c>
      <c r="J14163" t="s">
        <v>3446</v>
      </c>
      <c r="K14163">
        <v>2022</v>
      </c>
      <c r="L14163" t="s">
        <v>29</v>
      </c>
      <c r="M14163" t="s">
        <v>29</v>
      </c>
      <c r="N14163">
        <v>13.800420000000001</v>
      </c>
      <c r="O14163">
        <v>8.9506599999999992</v>
      </c>
      <c r="P14163" t="s">
        <v>3560</v>
      </c>
      <c r="Q14163" s="3">
        <f>Table1[[#This Row],[Capacity (MW)]]*0.395*8760*10^-6</f>
        <v>7.9584600000000005E-2</v>
      </c>
      <c r="R14163" s="3" cm="1">
        <f t="array" ref="R14163">AVERAGE(VLOOKUP(_xlfn.TEXTSPLIT(Table1[[#This Row],[Fuel (no space after comma)]], ","), FuelList_Final_EF!$A$2:$B$65, 2, FALSE))</f>
        <v>81.602530311017389</v>
      </c>
      <c r="S14163" s="3">
        <f>Table1[[#This Row],[Generation (TWh)]]*10^9*VLOOKUP(Table1[[#This Row],[Turbine/Engine Technology]],Technology_HR!$A$2:$B$11,2,FALSE)*10^-6</f>
        <v>660194.04929999996</v>
      </c>
      <c r="T14163" s="5">
        <f>Table1[[#This Row],[Fuel Consumption (mmBtu)]]*Table1[[#This Row],[Emission Factor (kg CO2/ mmBtu)]]*10^3</f>
        <v>53873504919.156555</v>
      </c>
      <c r="U14163" s="3">
        <f>Table1[[#This Row],[Emissions (g CO2)]]/(Table1[[#This Row],[Generation (TWh)]]*10^9)</f>
        <v>676.93379019504471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27EE-66BC-47EC-8F83-28D9CE4D7D8F}">
  <dimension ref="A1:D11"/>
  <sheetViews>
    <sheetView workbookViewId="0">
      <selection activeCell="B2" sqref="B2:B11"/>
    </sheetView>
  </sheetViews>
  <sheetFormatPr defaultRowHeight="14.5" x14ac:dyDescent="0.35"/>
  <cols>
    <col min="1" max="1" width="17.7265625" bestFit="1" customWidth="1"/>
    <col min="2" max="2" width="19.08984375" bestFit="1" customWidth="1"/>
    <col min="3" max="3" width="53.6328125" bestFit="1" customWidth="1"/>
  </cols>
  <sheetData>
    <row r="1" spans="1:4" x14ac:dyDescent="0.35">
      <c r="A1" s="2" t="s">
        <v>3721</v>
      </c>
      <c r="B1" s="2" t="s">
        <v>3722</v>
      </c>
      <c r="C1" s="2" t="s">
        <v>3688</v>
      </c>
      <c r="D1" s="2" t="s">
        <v>3689</v>
      </c>
    </row>
    <row r="2" spans="1:4" x14ac:dyDescent="0.35">
      <c r="A2" t="str" cm="1">
        <f t="array" ref="A2:A11">_xlfn.UNIQUE(Gas_Oil_Data!H2:H14163)</f>
        <v>gas turbine</v>
      </c>
      <c r="B2" s="3">
        <v>11010</v>
      </c>
      <c r="C2" s="4" t="s">
        <v>3724</v>
      </c>
    </row>
    <row r="3" spans="1:4" x14ac:dyDescent="0.35">
      <c r="A3" t="str">
        <v>internal combustion</v>
      </c>
      <c r="B3" s="3">
        <v>8900</v>
      </c>
      <c r="C3" s="4" t="s">
        <v>3724</v>
      </c>
    </row>
    <row r="4" spans="1:4" x14ac:dyDescent="0.35">
      <c r="A4" t="str">
        <v>combined cycle</v>
      </c>
      <c r="B4" s="3">
        <v>7549</v>
      </c>
      <c r="C4" s="4" t="s">
        <v>3724</v>
      </c>
    </row>
    <row r="5" spans="1:4" x14ac:dyDescent="0.35">
      <c r="A5" t="str">
        <v>unknown</v>
      </c>
      <c r="B5" s="3">
        <f>AVERAGE(B2:B4,B6:B9,B11)</f>
        <v>8295.5</v>
      </c>
      <c r="C5" s="4" t="s">
        <v>3725</v>
      </c>
    </row>
    <row r="6" spans="1:4" x14ac:dyDescent="0.35">
      <c r="A6" t="str">
        <v>ISCC</v>
      </c>
      <c r="B6" s="3">
        <v>7549</v>
      </c>
      <c r="C6" s="4" t="s">
        <v>3724</v>
      </c>
      <c r="D6" t="s">
        <v>3723</v>
      </c>
    </row>
    <row r="7" spans="1:4" x14ac:dyDescent="0.35">
      <c r="A7" t="str">
        <v>steam turbine</v>
      </c>
      <c r="B7" s="3">
        <v>10285</v>
      </c>
      <c r="C7" s="4" t="s">
        <v>3724</v>
      </c>
    </row>
    <row r="8" spans="1:4" x14ac:dyDescent="0.35">
      <c r="A8" t="str">
        <v>ICCC</v>
      </c>
      <c r="B8" s="3">
        <v>7549</v>
      </c>
      <c r="C8" s="4" t="s">
        <v>3724</v>
      </c>
      <c r="D8" t="s">
        <v>3723</v>
      </c>
    </row>
    <row r="9" spans="1:4" x14ac:dyDescent="0.35">
      <c r="A9" t="str">
        <v>AFC</v>
      </c>
      <c r="B9" s="3">
        <v>5973</v>
      </c>
      <c r="C9" s="4" t="s">
        <v>3726</v>
      </c>
    </row>
    <row r="10" spans="1:4" x14ac:dyDescent="0.35">
      <c r="A10" t="str">
        <v>N/A</v>
      </c>
      <c r="B10" s="3">
        <f>B5</f>
        <v>8295.5</v>
      </c>
      <c r="C10" s="4" t="s">
        <v>3725</v>
      </c>
    </row>
    <row r="11" spans="1:4" x14ac:dyDescent="0.35">
      <c r="A11" t="str">
        <v>IGCC</v>
      </c>
      <c r="B11" s="3">
        <v>7549</v>
      </c>
      <c r="C11" s="4" t="s">
        <v>3724</v>
      </c>
      <c r="D11" t="s">
        <v>3723</v>
      </c>
    </row>
  </sheetData>
  <hyperlinks>
    <hyperlink ref="C2" r:id="rId1" xr:uid="{1AC4FE44-4E1F-4899-8A93-4DA683E2465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2EDB-CBD3-415A-AFFB-F91AD88E64DC}">
  <dimension ref="A1:D65"/>
  <sheetViews>
    <sheetView topLeftCell="A55" zoomScale="104" workbookViewId="0">
      <selection activeCell="A10" sqref="A10"/>
    </sheetView>
  </sheetViews>
  <sheetFormatPr defaultRowHeight="14.5" x14ac:dyDescent="0.35"/>
  <cols>
    <col min="1" max="1" width="39.08984375" bestFit="1" customWidth="1"/>
    <col min="2" max="2" width="29" bestFit="1" customWidth="1"/>
    <col min="3" max="3" width="127.90625" bestFit="1" customWidth="1"/>
  </cols>
  <sheetData>
    <row r="1" spans="1:4" x14ac:dyDescent="0.35">
      <c r="A1" s="2" t="s">
        <v>1</v>
      </c>
      <c r="B1" s="2" t="s">
        <v>3634</v>
      </c>
      <c r="C1" s="2" t="s">
        <v>3688</v>
      </c>
      <c r="D1" s="2" t="s">
        <v>3689</v>
      </c>
    </row>
    <row r="2" spans="1:4" x14ac:dyDescent="0.35">
      <c r="A2" t="str" cm="1">
        <f t="array" ref="A2:A65">_xlfn.UNIQUE(FuelList_IntermediateStep!A2:A111)</f>
        <v>fossil gas: natural gas</v>
      </c>
      <c r="B2" s="3">
        <v>53.06</v>
      </c>
      <c r="C2" s="4" t="s">
        <v>3690</v>
      </c>
    </row>
    <row r="3" spans="1:4" x14ac:dyDescent="0.35">
      <c r="A3" t="str">
        <v>fossil liquids: heavy fuel oil</v>
      </c>
      <c r="B3" s="3">
        <f>77400/948.5</f>
        <v>81.602530311017389</v>
      </c>
      <c r="C3" s="4" t="s">
        <v>3691</v>
      </c>
    </row>
    <row r="4" spans="1:4" x14ac:dyDescent="0.35">
      <c r="A4" t="str">
        <v>fossil gas: lng</v>
      </c>
      <c r="B4" s="3">
        <f>64200/948.5</f>
        <v>67.685819715340017</v>
      </c>
      <c r="C4" s="4" t="s">
        <v>3692</v>
      </c>
    </row>
    <row r="5" spans="1:4" x14ac:dyDescent="0.35">
      <c r="A5" t="str">
        <v>fossil gas: unknown</v>
      </c>
      <c r="B5" s="3">
        <f>AVERAGE(B2,B4,B7,B10,B47)</f>
        <v>60.319163943067998</v>
      </c>
      <c r="C5" t="s">
        <v>3698</v>
      </c>
    </row>
    <row r="6" spans="1:4" x14ac:dyDescent="0.35">
      <c r="A6" t="str">
        <v>fossil liquids: crude oil</v>
      </c>
      <c r="B6" s="3">
        <v>74.540000000000006</v>
      </c>
      <c r="C6" s="4" t="s">
        <v>3690</v>
      </c>
    </row>
    <row r="7" spans="1:4" x14ac:dyDescent="0.35">
      <c r="A7" t="str">
        <v>fossil gas: waste heat from natural gas</v>
      </c>
      <c r="B7" s="3">
        <v>66.33</v>
      </c>
      <c r="C7" s="4" t="s">
        <v>3690</v>
      </c>
      <c r="D7" t="s">
        <v>3693</v>
      </c>
    </row>
    <row r="8" spans="1:4" x14ac:dyDescent="0.35">
      <c r="A8" t="str">
        <v>fossil liquids: fuel oil</v>
      </c>
      <c r="B8" s="3">
        <f>266.5/3.412</f>
        <v>78.106682297772565</v>
      </c>
      <c r="C8" s="4" t="s">
        <v>3694</v>
      </c>
    </row>
    <row r="9" spans="1:4" x14ac:dyDescent="0.35">
      <c r="A9" t="str">
        <v>fossil liquids: diesel</v>
      </c>
      <c r="B9" s="3">
        <f>266.5/3.412</f>
        <v>78.106682297772565</v>
      </c>
      <c r="C9" s="4" t="s">
        <v>3694</v>
      </c>
    </row>
    <row r="10" spans="1:4" x14ac:dyDescent="0.35">
      <c r="A10" t="str">
        <v>fossil gas: coalbed methane</v>
      </c>
      <c r="B10" s="3">
        <v>53.06</v>
      </c>
      <c r="C10" s="4" t="s">
        <v>3690</v>
      </c>
      <c r="D10" t="s">
        <v>3695</v>
      </c>
    </row>
    <row r="11" spans="1:4" x14ac:dyDescent="0.35">
      <c r="A11" t="str">
        <v>fossil gas: lng [50%]</v>
      </c>
      <c r="B11" s="3">
        <f>64200/948.5</f>
        <v>67.685819715340017</v>
      </c>
      <c r="C11" t="s">
        <v>3699</v>
      </c>
    </row>
    <row r="12" spans="1:4" x14ac:dyDescent="0.35">
      <c r="A12" t="str">
        <v>fossil gas: natural gas [95%]</v>
      </c>
      <c r="B12" s="3">
        <f>B2*(0.95/0.5)</f>
        <v>100.81399999999999</v>
      </c>
      <c r="C12" t="s">
        <v>3700</v>
      </c>
    </row>
    <row r="13" spans="1:4" x14ac:dyDescent="0.35">
      <c r="A13" t="str">
        <v>other: hydrogen (green)</v>
      </c>
      <c r="B13" s="3">
        <v>0</v>
      </c>
      <c r="C13" s="4" t="s">
        <v>3696</v>
      </c>
    </row>
    <row r="14" spans="1:4" x14ac:dyDescent="0.35">
      <c r="A14" t="str">
        <v>fossil gas: natural gas [90%]</v>
      </c>
      <c r="B14" s="3">
        <f>B2*(0.9/0.5)</f>
        <v>95.50800000000001</v>
      </c>
      <c r="C14" t="s">
        <v>3706</v>
      </c>
    </row>
    <row r="15" spans="1:4" x14ac:dyDescent="0.35">
      <c r="A15" t="str">
        <v>industrial by-product: blast furnace gas</v>
      </c>
      <c r="B15" s="3">
        <v>274.32</v>
      </c>
      <c r="C15" s="4" t="s">
        <v>3690</v>
      </c>
    </row>
    <row r="16" spans="1:4" x14ac:dyDescent="0.35">
      <c r="A16" t="str">
        <v>industrial by-product: coke oven gas</v>
      </c>
      <c r="B16" s="3">
        <v>46.85</v>
      </c>
      <c r="C16" s="4" t="s">
        <v>3690</v>
      </c>
    </row>
    <row r="17" spans="1:3" x14ac:dyDescent="0.35">
      <c r="A17" t="str">
        <v>fossil liquids: light fuel oil</v>
      </c>
      <c r="B17" s="3">
        <f>74100/948.5</f>
        <v>78.123352662098043</v>
      </c>
      <c r="C17" s="4" t="s">
        <v>3691</v>
      </c>
    </row>
    <row r="18" spans="1:3" x14ac:dyDescent="0.35">
      <c r="A18" t="str">
        <v>industrial by-product: blast furnace gas [90%]</v>
      </c>
      <c r="B18" s="3">
        <f>B15*(0.9/0.5)</f>
        <v>493.77600000000001</v>
      </c>
      <c r="C18" t="s">
        <v>3702</v>
      </c>
    </row>
    <row r="19" spans="1:3" x14ac:dyDescent="0.35">
      <c r="A19" t="str">
        <v>fossil gas: lng [80%]</v>
      </c>
      <c r="B19" s="3">
        <f>B4*(0.8/0.5)</f>
        <v>108.29731154454403</v>
      </c>
      <c r="C19" t="s">
        <v>3703</v>
      </c>
    </row>
    <row r="20" spans="1:3" x14ac:dyDescent="0.35">
      <c r="A20" t="str">
        <v>fossil liquids: liquefied petroleum gas</v>
      </c>
      <c r="B20" s="3">
        <v>61.71</v>
      </c>
      <c r="C20" s="4" t="s">
        <v>3690</v>
      </c>
    </row>
    <row r="21" spans="1:3" x14ac:dyDescent="0.35">
      <c r="A21" t="str">
        <v>fossil gas: natural gas [80%]</v>
      </c>
      <c r="B21" s="3">
        <f>B2*(0.8/0.5)</f>
        <v>84.896000000000015</v>
      </c>
      <c r="C21" t="s">
        <v>3701</v>
      </c>
    </row>
    <row r="22" spans="1:3" x14ac:dyDescent="0.35">
      <c r="A22" t="str">
        <v>fossil liquids: naphtha</v>
      </c>
      <c r="B22" s="3">
        <f>73300/948.5</f>
        <v>77.279915656299423</v>
      </c>
      <c r="C22" s="4" t="s">
        <v>3692</v>
      </c>
    </row>
    <row r="23" spans="1:3" x14ac:dyDescent="0.35">
      <c r="A23" t="str">
        <v>fossil liquids: unknown</v>
      </c>
      <c r="B23" s="3">
        <f>AVERAGE(B3,B6,B8,B9,B17,B20,B22,B26,B27,B31,B50,B62)</f>
        <v>76.954923240104947</v>
      </c>
      <c r="C23" t="s">
        <v>3704</v>
      </c>
    </row>
    <row r="24" spans="1:3" x14ac:dyDescent="0.35">
      <c r="A24" t="str">
        <v>fossil gas: natural gas [50%]</v>
      </c>
      <c r="B24" s="3">
        <f>B2</f>
        <v>53.06</v>
      </c>
      <c r="C24" t="s">
        <v>3705</v>
      </c>
    </row>
    <row r="25" spans="1:3" x14ac:dyDescent="0.35">
      <c r="A25" t="str">
        <v>other: hydrogen (unknown)</v>
      </c>
      <c r="B25" s="3">
        <v>0</v>
      </c>
      <c r="C25" t="s">
        <v>3707</v>
      </c>
    </row>
    <row r="26" spans="1:3" x14ac:dyDescent="0.35">
      <c r="A26" t="str">
        <v>fossil liquids: kerosene</v>
      </c>
      <c r="B26" s="3">
        <v>75.2</v>
      </c>
      <c r="C26" s="4" t="s">
        <v>3690</v>
      </c>
    </row>
    <row r="27" spans="1:3" x14ac:dyDescent="0.35">
      <c r="A27" t="str">
        <v>fossil liquids: petroleum coke</v>
      </c>
      <c r="B27" s="3">
        <v>102.41</v>
      </c>
      <c r="C27" s="4" t="s">
        <v>3690</v>
      </c>
    </row>
    <row r="28" spans="1:3" x14ac:dyDescent="0.35">
      <c r="A28" t="str">
        <v>industrial by-product: blast furnace gas [75%]</v>
      </c>
      <c r="B28" s="3">
        <f>B15*(0.75/0.5)</f>
        <v>411.48</v>
      </c>
      <c r="C28" t="s">
        <v>3708</v>
      </c>
    </row>
    <row r="29" spans="1:3" x14ac:dyDescent="0.35">
      <c r="A29" t="str">
        <v>fossil gas: natural gas [70%]</v>
      </c>
      <c r="B29" s="3">
        <f>B2*(0.7/0.5)</f>
        <v>74.283999999999992</v>
      </c>
      <c r="C29" t="s">
        <v>3710</v>
      </c>
    </row>
    <row r="30" spans="1:3" x14ac:dyDescent="0.35">
      <c r="A30" t="str">
        <v>fossil gas: natural gas [98%]</v>
      </c>
      <c r="B30" s="3">
        <f>B2*(0.98/0.5)</f>
        <v>103.99760000000001</v>
      </c>
      <c r="C30" t="s">
        <v>3709</v>
      </c>
    </row>
    <row r="31" spans="1:3" x14ac:dyDescent="0.35">
      <c r="A31" t="str">
        <v>fossil liquids: jet fuel</v>
      </c>
      <c r="B31" s="3">
        <v>72.22</v>
      </c>
      <c r="C31" s="4" t="s">
        <v>3690</v>
      </c>
    </row>
    <row r="32" spans="1:3" x14ac:dyDescent="0.35">
      <c r="A32" t="str">
        <v>fossil gas: natural gas [97%]</v>
      </c>
      <c r="B32" s="3">
        <f>B2*(0.97/0.5)</f>
        <v>102.93640000000001</v>
      </c>
      <c r="C32" t="s">
        <v>3711</v>
      </c>
    </row>
    <row r="33" spans="1:3" x14ac:dyDescent="0.35">
      <c r="A33" t="str">
        <v>other: other</v>
      </c>
      <c r="B33" s="3">
        <v>0</v>
      </c>
      <c r="C33" t="s">
        <v>3713</v>
      </c>
    </row>
    <row r="34" spans="1:3" x14ac:dyDescent="0.35">
      <c r="A34" t="str">
        <v>fossil gas: natural gas [65%]</v>
      </c>
      <c r="B34" s="3">
        <f>B2*(0.65/0.5)</f>
        <v>68.978000000000009</v>
      </c>
      <c r="C34" t="s">
        <v>3712</v>
      </c>
    </row>
    <row r="35" spans="1:3" hidden="1" x14ac:dyDescent="0.35">
      <c r="A35">
        <v>0</v>
      </c>
      <c r="B35" s="3"/>
    </row>
    <row r="36" spans="1:3" x14ac:dyDescent="0.35">
      <c r="A36" t="str">
        <v>coal: unknown</v>
      </c>
      <c r="B36" s="3">
        <f>AVERAGE(B51,B53,B57)</f>
        <v>100.26357406431208</v>
      </c>
      <c r="C36" t="s">
        <v>3714</v>
      </c>
    </row>
    <row r="37" spans="1:3" x14ac:dyDescent="0.35">
      <c r="A37" t="str">
        <v>other: hydrogen (unknown) [50%]</v>
      </c>
      <c r="B37" s="3">
        <v>0</v>
      </c>
    </row>
    <row r="38" spans="1:3" x14ac:dyDescent="0.35">
      <c r="A38" t="str">
        <v>other: hydrogen (green) [5%]</v>
      </c>
      <c r="B38" s="3">
        <v>0</v>
      </c>
    </row>
    <row r="39" spans="1:3" x14ac:dyDescent="0.35">
      <c r="A39" t="str">
        <v>other: hydrogen (unknown) [10%]</v>
      </c>
      <c r="B39" s="3">
        <v>0</v>
      </c>
    </row>
    <row r="40" spans="1:3" x14ac:dyDescent="0.35">
      <c r="A40" t="str">
        <v>bioenergy: unknown</v>
      </c>
      <c r="B40" s="3">
        <f>AVERAGE(B49,B60,B61,B65)</f>
        <v>74.037499999999994</v>
      </c>
      <c r="C40" t="s">
        <v>3715</v>
      </c>
    </row>
    <row r="41" spans="1:3" x14ac:dyDescent="0.35">
      <c r="A41" t="str">
        <v>other: hydrogen (green) [10%]</v>
      </c>
      <c r="B41" s="3">
        <v>0</v>
      </c>
    </row>
    <row r="42" spans="1:3" x14ac:dyDescent="0.35">
      <c r="A42" t="str">
        <v>industrial by-product: coke oven gas [10%]</v>
      </c>
      <c r="B42" s="3">
        <f>B16*(0.1/0.5)</f>
        <v>9.370000000000001</v>
      </c>
      <c r="C42" t="s">
        <v>3717</v>
      </c>
    </row>
    <row r="43" spans="1:3" x14ac:dyDescent="0.35">
      <c r="A43" t="str">
        <v>other: hydrogen (unknown) [20%]</v>
      </c>
      <c r="B43" s="3">
        <v>0</v>
      </c>
    </row>
    <row r="44" spans="1:3" x14ac:dyDescent="0.35">
      <c r="A44" t="str">
        <v>other: hydrogen (unknown) [30%]</v>
      </c>
      <c r="B44" s="3">
        <v>0</v>
      </c>
    </row>
    <row r="45" spans="1:3" x14ac:dyDescent="0.35">
      <c r="A45" t="str">
        <v>other: hydrogen (blue)</v>
      </c>
      <c r="B45" s="3">
        <v>0</v>
      </c>
      <c r="C45" s="4" t="s">
        <v>3696</v>
      </c>
    </row>
    <row r="46" spans="1:3" x14ac:dyDescent="0.35">
      <c r="A46" t="str">
        <v xml:space="preserve">industrial by-product: </v>
      </c>
      <c r="B46" s="3">
        <f>AVERAGE(B15,B16)</f>
        <v>160.58500000000001</v>
      </c>
      <c r="C46" t="s">
        <v>3716</v>
      </c>
    </row>
    <row r="47" spans="1:3" x14ac:dyDescent="0.35">
      <c r="A47" t="str">
        <v>fossil gas: gaseous propane</v>
      </c>
      <c r="B47" s="3">
        <v>61.46</v>
      </c>
      <c r="C47" s="4" t="s">
        <v>3690</v>
      </c>
    </row>
    <row r="48" spans="1:3" x14ac:dyDescent="0.35">
      <c r="A48" t="str">
        <v>other: hydrogen (green) [50%]</v>
      </c>
      <c r="B48" s="3">
        <v>0</v>
      </c>
    </row>
    <row r="49" spans="1:3" x14ac:dyDescent="0.35">
      <c r="A49" t="str">
        <v>bioenergy: agricultural waste (solids)</v>
      </c>
      <c r="B49" s="3">
        <v>118.17</v>
      </c>
      <c r="C49" s="4" t="s">
        <v>3690</v>
      </c>
    </row>
    <row r="50" spans="1:3" x14ac:dyDescent="0.35">
      <c r="A50" t="str">
        <v>fossil liquids: gasoline</v>
      </c>
      <c r="B50" s="3">
        <v>66.88</v>
      </c>
      <c r="C50" s="4" t="s">
        <v>3690</v>
      </c>
    </row>
    <row r="51" spans="1:3" x14ac:dyDescent="0.35">
      <c r="A51" t="str">
        <v>coal: waste coal</v>
      </c>
      <c r="B51" s="3">
        <f>94600/948.5</f>
        <v>99.736425935687933</v>
      </c>
      <c r="C51" t="s">
        <v>3697</v>
      </c>
    </row>
    <row r="52" spans="1:3" x14ac:dyDescent="0.35">
      <c r="A52" t="str">
        <v>fossil liquids: fuel oil [20%]</v>
      </c>
      <c r="B52" s="3">
        <f>B8*(0.2/0.5)</f>
        <v>31.242672919109026</v>
      </c>
      <c r="C52" t="s">
        <v>3718</v>
      </c>
    </row>
    <row r="53" spans="1:3" x14ac:dyDescent="0.35">
      <c r="A53" t="str">
        <v>coal: subbituminous</v>
      </c>
      <c r="B53" s="3">
        <f>96100/948.5</f>
        <v>101.31787032156036</v>
      </c>
      <c r="C53" t="s">
        <v>3697</v>
      </c>
    </row>
    <row r="54" spans="1:3" x14ac:dyDescent="0.35">
      <c r="A54" t="str">
        <v>other: hydrogen (green) [0%]</v>
      </c>
      <c r="B54" s="3">
        <v>0</v>
      </c>
    </row>
    <row r="55" spans="1:3" x14ac:dyDescent="0.35">
      <c r="A55" t="str">
        <v>fossil gas: natural gas [25%]</v>
      </c>
      <c r="B55" s="3">
        <f>B2*(0.25/0.5)</f>
        <v>26.53</v>
      </c>
      <c r="C55" t="s">
        <v>3719</v>
      </c>
    </row>
    <row r="56" spans="1:3" x14ac:dyDescent="0.35">
      <c r="A56" t="str">
        <v>other: hydrogen (green) [2%]</v>
      </c>
      <c r="B56" s="3">
        <v>0</v>
      </c>
    </row>
    <row r="57" spans="1:3" x14ac:dyDescent="0.35">
      <c r="A57" t="str">
        <v>coal: bituminous</v>
      </c>
      <c r="B57" s="3">
        <f>94600/948.5</f>
        <v>99.736425935687933</v>
      </c>
      <c r="C57" t="s">
        <v>3697</v>
      </c>
    </row>
    <row r="58" spans="1:3" x14ac:dyDescent="0.35">
      <c r="A58" t="str">
        <v>other: hydrogen (unknown) [15%]</v>
      </c>
      <c r="B58" s="3">
        <v>0</v>
      </c>
    </row>
    <row r="59" spans="1:3" x14ac:dyDescent="0.35">
      <c r="A59" t="str">
        <v>other: hydrogen (unknown) [3%]</v>
      </c>
      <c r="B59" s="3">
        <v>0</v>
      </c>
    </row>
    <row r="60" spans="1:3" x14ac:dyDescent="0.35">
      <c r="A60" t="str">
        <v>bioenergy: refuse (landfill gas)</v>
      </c>
      <c r="B60" s="3">
        <v>52.07</v>
      </c>
      <c r="C60" s="4" t="s">
        <v>3690</v>
      </c>
    </row>
    <row r="61" spans="1:3" x14ac:dyDescent="0.35">
      <c r="A61" t="str">
        <v>bioenergy: agricultural waste (biogas)</v>
      </c>
      <c r="B61" s="3">
        <v>52.07</v>
      </c>
      <c r="C61" s="4" t="s">
        <v>3690</v>
      </c>
    </row>
    <row r="62" spans="1:3" x14ac:dyDescent="0.35">
      <c r="A62" t="str">
        <v>fossil liquids: waste/other oil</v>
      </c>
      <c r="B62" s="3">
        <f>73300/948.5</f>
        <v>77.279915656299423</v>
      </c>
      <c r="C62" s="4" t="s">
        <v>3692</v>
      </c>
    </row>
    <row r="63" spans="1:3" x14ac:dyDescent="0.35">
      <c r="A63" t="str">
        <v>fossil liquids: diesel [20%]</v>
      </c>
      <c r="B63" s="3">
        <f>B9*(0.2/0.5)</f>
        <v>31.242672919109026</v>
      </c>
      <c r="C63" t="s">
        <v>3720</v>
      </c>
    </row>
    <row r="64" spans="1:3" x14ac:dyDescent="0.35">
      <c r="A64" t="str">
        <v>other: hydrogen (green) [35%]</v>
      </c>
      <c r="B64" s="3">
        <v>0</v>
      </c>
    </row>
    <row r="65" spans="1:3" x14ac:dyDescent="0.35">
      <c r="A65" t="str">
        <v>bioenergy: biodiesel</v>
      </c>
      <c r="B65" s="3">
        <v>73.84</v>
      </c>
      <c r="C65" s="4" t="s">
        <v>3690</v>
      </c>
    </row>
  </sheetData>
  <autoFilter ref="A1:D65" xr:uid="{73282EDB-CBD3-415A-AFFB-F91AD88E64DC}"/>
  <hyperlinks>
    <hyperlink ref="C2" r:id="rId1" xr:uid="{46CBCF07-770B-44F5-808B-AE747FEFD880}"/>
    <hyperlink ref="C3" r:id="rId2" xr:uid="{DC7A44BE-3604-4ECF-8A6A-C0321BB6F1E5}"/>
    <hyperlink ref="C4" r:id="rId3" xr:uid="{79CC91B9-F4D0-4885-90A0-B6B50FDEC967}"/>
    <hyperlink ref="C6" r:id="rId4" xr:uid="{9278577E-9F15-4D6A-A87C-E6D73B939FCB}"/>
    <hyperlink ref="C7" r:id="rId5" xr:uid="{1B69D1BD-5F0F-42A7-B23E-4A3071FC5025}"/>
    <hyperlink ref="C8" r:id="rId6" xr:uid="{ECD29F72-706F-4E60-8FB8-F42F25F8BF91}"/>
    <hyperlink ref="C9" r:id="rId7" xr:uid="{1609B827-22F5-47C9-A123-9458A79C19DF}"/>
    <hyperlink ref="C10" r:id="rId8" xr:uid="{63791DDA-9F08-4B3F-B457-FA37B4EBF2F1}"/>
    <hyperlink ref="C13" r:id="rId9" xr:uid="{20C94721-0B05-49A4-98FC-A95A21A7BE66}"/>
    <hyperlink ref="C15" r:id="rId10" xr:uid="{E21BADB5-7C0C-4903-A888-4AD5DD593C33}"/>
    <hyperlink ref="C16" r:id="rId11" xr:uid="{64EC360F-7D84-498D-BF20-5AA44CD7A1FD}"/>
    <hyperlink ref="C17" r:id="rId12" xr:uid="{DFF516A5-77A7-464F-988E-799124EBA60D}"/>
    <hyperlink ref="C20" r:id="rId13" xr:uid="{3323BC09-FB04-4ABE-B7D1-5B86F3DB2668}"/>
    <hyperlink ref="C22" r:id="rId14" xr:uid="{F7B11EF4-21BD-4F30-98E2-BA0FB25E4984}"/>
    <hyperlink ref="C26" r:id="rId15" xr:uid="{8248512E-0815-486E-8EDC-1535CBF8558D}"/>
    <hyperlink ref="C27" r:id="rId16" xr:uid="{C8E7986A-4165-44E4-80C0-56EC09238F7E}"/>
    <hyperlink ref="C31" r:id="rId17" xr:uid="{42386052-352D-4947-A6DD-6AF7EE4E8FA5}"/>
    <hyperlink ref="C45" r:id="rId18" xr:uid="{9841FB17-99C5-4ACC-9852-D4CE7A94705D}"/>
    <hyperlink ref="C47" r:id="rId19" xr:uid="{9B199BE0-39A8-44BE-BFE0-B0F264047D23}"/>
    <hyperlink ref="C49" r:id="rId20" xr:uid="{5475DAAB-CF03-4DE9-B69D-BCFE7DB387B5}"/>
    <hyperlink ref="C50" r:id="rId21" xr:uid="{4B20EC8B-A010-4C08-91CC-506A0F85D9D6}"/>
    <hyperlink ref="C60" r:id="rId22" xr:uid="{C3FB9395-E6CE-49C3-BEE5-D9532398F1F7}"/>
    <hyperlink ref="C61" r:id="rId23" xr:uid="{C81F2E10-CAE2-40DA-9532-ECAA6E7B2BD7}"/>
    <hyperlink ref="C62" r:id="rId24" xr:uid="{A802785E-BC1D-4F19-B957-97FF74B4635C}"/>
    <hyperlink ref="C65" r:id="rId25" xr:uid="{CA98D1EA-361B-44B5-B36F-11853FC091A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052D5-046F-41A4-BE43-372A3793F782}">
  <dimension ref="A1:A112"/>
  <sheetViews>
    <sheetView topLeftCell="A95" workbookViewId="0">
      <selection activeCell="A3" sqref="A2:A112"/>
    </sheetView>
  </sheetViews>
  <sheetFormatPr defaultRowHeight="14.5" x14ac:dyDescent="0.35"/>
  <cols>
    <col min="1" max="1" width="39.08984375" bestFit="1" customWidth="1"/>
  </cols>
  <sheetData>
    <row r="1" spans="1:1" x14ac:dyDescent="0.35">
      <c r="A1" s="2" t="s">
        <v>3687</v>
      </c>
    </row>
    <row r="2" spans="1:1" x14ac:dyDescent="0.35">
      <c r="A2" t="str" cm="1">
        <f t="array" ref="A2:A34">_xlfn.UNIQUE(Gas_Oil_Data!D2:D14163)</f>
        <v>fossil gas: natural gas</v>
      </c>
    </row>
    <row r="3" spans="1:1" x14ac:dyDescent="0.35">
      <c r="A3" t="str">
        <v>fossil liquids: heavy fuel oil</v>
      </c>
    </row>
    <row r="4" spans="1:1" x14ac:dyDescent="0.35">
      <c r="A4" t="str">
        <v>fossil gas: lng</v>
      </c>
    </row>
    <row r="5" spans="1:1" x14ac:dyDescent="0.35">
      <c r="A5" t="str">
        <v>fossil gas: unknown</v>
      </c>
    </row>
    <row r="6" spans="1:1" x14ac:dyDescent="0.35">
      <c r="A6" t="str">
        <v>fossil liquids: crude oil</v>
      </c>
    </row>
    <row r="7" spans="1:1" x14ac:dyDescent="0.35">
      <c r="A7" t="str">
        <v>fossil gas: waste heat from natural gas</v>
      </c>
    </row>
    <row r="8" spans="1:1" x14ac:dyDescent="0.35">
      <c r="A8" t="str">
        <v>fossil liquids: fuel oil</v>
      </c>
    </row>
    <row r="9" spans="1:1" x14ac:dyDescent="0.35">
      <c r="A9" t="str">
        <v>fossil liquids: diesel</v>
      </c>
    </row>
    <row r="10" spans="1:1" x14ac:dyDescent="0.35">
      <c r="A10" t="str">
        <v>fossil gas: coalbed methane</v>
      </c>
    </row>
    <row r="11" spans="1:1" x14ac:dyDescent="0.35">
      <c r="A11" t="str">
        <v>fossil gas: lng [50%]</v>
      </c>
    </row>
    <row r="12" spans="1:1" x14ac:dyDescent="0.35">
      <c r="A12" t="str">
        <v>fossil gas: natural gas [95%]</v>
      </c>
    </row>
    <row r="13" spans="1:1" x14ac:dyDescent="0.35">
      <c r="A13" t="str">
        <v>other: hydrogen (green)</v>
      </c>
    </row>
    <row r="14" spans="1:1" x14ac:dyDescent="0.35">
      <c r="A14" t="str">
        <v>fossil gas: natural gas [90%]</v>
      </c>
    </row>
    <row r="15" spans="1:1" x14ac:dyDescent="0.35">
      <c r="A15" t="str">
        <v>industrial by-product: blast furnace gas</v>
      </c>
    </row>
    <row r="16" spans="1:1" x14ac:dyDescent="0.35">
      <c r="A16" t="str">
        <v>industrial by-product: coke oven gas</v>
      </c>
    </row>
    <row r="17" spans="1:1" x14ac:dyDescent="0.35">
      <c r="A17" t="str">
        <v>fossil liquids: light fuel oil</v>
      </c>
    </row>
    <row r="18" spans="1:1" x14ac:dyDescent="0.35">
      <c r="A18" t="str">
        <v>industrial by-product: blast furnace gas [90%]</v>
      </c>
    </row>
    <row r="19" spans="1:1" x14ac:dyDescent="0.35">
      <c r="A19" t="str">
        <v>fossil gas: lng [80%]</v>
      </c>
    </row>
    <row r="20" spans="1:1" x14ac:dyDescent="0.35">
      <c r="A20" t="str">
        <v>fossil liquids: liquefied petroleum gas</v>
      </c>
    </row>
    <row r="21" spans="1:1" x14ac:dyDescent="0.35">
      <c r="A21" t="str">
        <v>fossil gas: natural gas [80%]</v>
      </c>
    </row>
    <row r="22" spans="1:1" x14ac:dyDescent="0.35">
      <c r="A22" t="str">
        <v>fossil liquids: naphtha</v>
      </c>
    </row>
    <row r="23" spans="1:1" x14ac:dyDescent="0.35">
      <c r="A23" t="str">
        <v>fossil liquids: unknown</v>
      </c>
    </row>
    <row r="24" spans="1:1" x14ac:dyDescent="0.35">
      <c r="A24" t="str">
        <v>fossil gas: natural gas [50%]</v>
      </c>
    </row>
    <row r="25" spans="1:1" x14ac:dyDescent="0.35">
      <c r="A25" t="str">
        <v>other: hydrogen (unknown)</v>
      </c>
    </row>
    <row r="26" spans="1:1" x14ac:dyDescent="0.35">
      <c r="A26" t="str">
        <v>fossil liquids: kerosene</v>
      </c>
    </row>
    <row r="27" spans="1:1" x14ac:dyDescent="0.35">
      <c r="A27" t="str">
        <v>fossil liquids: petroleum coke</v>
      </c>
    </row>
    <row r="28" spans="1:1" x14ac:dyDescent="0.35">
      <c r="A28" t="str">
        <v>industrial by-product: blast furnace gas [75%]</v>
      </c>
    </row>
    <row r="29" spans="1:1" x14ac:dyDescent="0.35">
      <c r="A29" t="str">
        <v>fossil gas: natural gas [70%]</v>
      </c>
    </row>
    <row r="30" spans="1:1" x14ac:dyDescent="0.35">
      <c r="A30" t="str">
        <v>fossil gas: natural gas [98%]</v>
      </c>
    </row>
    <row r="31" spans="1:1" x14ac:dyDescent="0.35">
      <c r="A31" t="str">
        <v>fossil liquids: jet fuel</v>
      </c>
    </row>
    <row r="32" spans="1:1" x14ac:dyDescent="0.35">
      <c r="A32" t="str">
        <v>fossil gas: natural gas [97%]</v>
      </c>
    </row>
    <row r="33" spans="1:1" x14ac:dyDescent="0.35">
      <c r="A33" t="str">
        <v>other: other</v>
      </c>
    </row>
    <row r="34" spans="1:1" x14ac:dyDescent="0.35">
      <c r="A34" t="str">
        <v>fossil gas: natural gas [65%]</v>
      </c>
    </row>
    <row r="35" spans="1:1" x14ac:dyDescent="0.35">
      <c r="A35" cm="1">
        <f t="array" ref="A35:A83">_xlfn.UNIQUE(Gas_Oil_Data!E2:E14163)</f>
        <v>0</v>
      </c>
    </row>
    <row r="36" spans="1:1" x14ac:dyDescent="0.35">
      <c r="A36" t="str">
        <v>fossil liquids: diesel</v>
      </c>
    </row>
    <row r="37" spans="1:1" x14ac:dyDescent="0.35">
      <c r="A37" t="str">
        <v>fossil liquids: fuel oil</v>
      </c>
    </row>
    <row r="38" spans="1:1" x14ac:dyDescent="0.35">
      <c r="A38" t="str">
        <v>other: other</v>
      </c>
    </row>
    <row r="39" spans="1:1" x14ac:dyDescent="0.35">
      <c r="A39" t="str">
        <v>fossil liquids: light fuel oil</v>
      </c>
    </row>
    <row r="40" spans="1:1" x14ac:dyDescent="0.35">
      <c r="A40" t="str">
        <v>fossil gas: natural gas</v>
      </c>
    </row>
    <row r="41" spans="1:1" x14ac:dyDescent="0.35">
      <c r="A41" t="str">
        <v>coal: unknown</v>
      </c>
    </row>
    <row r="42" spans="1:1" x14ac:dyDescent="0.35">
      <c r="A42" t="str">
        <v>fossil gas: lng</v>
      </c>
    </row>
    <row r="43" spans="1:1" x14ac:dyDescent="0.35">
      <c r="A43" t="str">
        <v>other: hydrogen (unknown) [50%]</v>
      </c>
    </row>
    <row r="44" spans="1:1" x14ac:dyDescent="0.35">
      <c r="A44" t="str">
        <v>other: hydrogen (green) [5%]</v>
      </c>
    </row>
    <row r="45" spans="1:1" x14ac:dyDescent="0.35">
      <c r="A45" t="str">
        <v>fossil liquids: heavy fuel oil</v>
      </c>
    </row>
    <row r="46" spans="1:1" x14ac:dyDescent="0.35">
      <c r="A46" t="str">
        <v>other: hydrogen (unknown) [10%]</v>
      </c>
    </row>
    <row r="47" spans="1:1" x14ac:dyDescent="0.35">
      <c r="A47" t="str">
        <v>industrial by-product: coke oven gas</v>
      </c>
    </row>
    <row r="48" spans="1:1" x14ac:dyDescent="0.35">
      <c r="A48" t="str">
        <v>bioenergy: unknown</v>
      </c>
    </row>
    <row r="49" spans="1:1" x14ac:dyDescent="0.35">
      <c r="A49" t="str">
        <v>other: hydrogen (unknown)</v>
      </c>
    </row>
    <row r="50" spans="1:1" x14ac:dyDescent="0.35">
      <c r="A50" t="str">
        <v>other: hydrogen (green) [10%]</v>
      </c>
    </row>
    <row r="51" spans="1:1" x14ac:dyDescent="0.35">
      <c r="A51" t="str">
        <v>industrial by-product: coke oven gas [10%]</v>
      </c>
    </row>
    <row r="52" spans="1:1" x14ac:dyDescent="0.35">
      <c r="A52" t="str">
        <v>fossil gas: coalbed methane</v>
      </c>
    </row>
    <row r="53" spans="1:1" x14ac:dyDescent="0.35">
      <c r="A53" t="str">
        <v>other: hydrogen (unknown) [20%]</v>
      </c>
    </row>
    <row r="54" spans="1:1" x14ac:dyDescent="0.35">
      <c r="A54" t="str">
        <v>fossil liquids: jet fuel</v>
      </c>
    </row>
    <row r="55" spans="1:1" x14ac:dyDescent="0.35">
      <c r="A55" t="str">
        <v>fossil gas: unknown</v>
      </c>
    </row>
    <row r="56" spans="1:1" x14ac:dyDescent="0.35">
      <c r="A56" t="str">
        <v>other: hydrogen (unknown) [30%]</v>
      </c>
    </row>
    <row r="57" spans="1:1" x14ac:dyDescent="0.35">
      <c r="A57" t="str">
        <v>other: hydrogen (blue)</v>
      </c>
    </row>
    <row r="58" spans="1:1" x14ac:dyDescent="0.35">
      <c r="A58" t="str">
        <v xml:space="preserve">industrial by-product: </v>
      </c>
    </row>
    <row r="59" spans="1:1" x14ac:dyDescent="0.35">
      <c r="A59" t="str">
        <v>fossil gas: gaseous propane</v>
      </c>
    </row>
    <row r="60" spans="1:1" x14ac:dyDescent="0.35">
      <c r="A60" t="str">
        <v>other: hydrogen (green) [50%]</v>
      </c>
    </row>
    <row r="61" spans="1:1" x14ac:dyDescent="0.35">
      <c r="A61" t="str">
        <v>bioenergy: agricultural waste (solids)</v>
      </c>
    </row>
    <row r="62" spans="1:1" x14ac:dyDescent="0.35">
      <c r="A62" t="str">
        <v>fossil liquids: liquefied petroleum gas</v>
      </c>
    </row>
    <row r="63" spans="1:1" x14ac:dyDescent="0.35">
      <c r="A63" t="str">
        <v>fossil liquids: naphtha</v>
      </c>
    </row>
    <row r="64" spans="1:1" x14ac:dyDescent="0.35">
      <c r="A64" t="str">
        <v>fossil liquids: gasoline</v>
      </c>
    </row>
    <row r="65" spans="1:1" x14ac:dyDescent="0.35">
      <c r="A65" t="str">
        <v>fossil liquids: crude oil</v>
      </c>
    </row>
    <row r="66" spans="1:1" x14ac:dyDescent="0.35">
      <c r="A66" t="str">
        <v>industrial by-product: blast furnace gas</v>
      </c>
    </row>
    <row r="67" spans="1:1" x14ac:dyDescent="0.35">
      <c r="A67" t="str">
        <v>coal: waste coal</v>
      </c>
    </row>
    <row r="68" spans="1:1" x14ac:dyDescent="0.35">
      <c r="A68" t="str">
        <v>fossil liquids: fuel oil [20%]</v>
      </c>
    </row>
    <row r="69" spans="1:1" x14ac:dyDescent="0.35">
      <c r="A69" t="str">
        <v>coal: subbituminous</v>
      </c>
    </row>
    <row r="70" spans="1:1" x14ac:dyDescent="0.35">
      <c r="A70" t="str">
        <v>fossil liquids: unknown</v>
      </c>
    </row>
    <row r="71" spans="1:1" x14ac:dyDescent="0.35">
      <c r="A71" t="str">
        <v>other: hydrogen (green) [0%]</v>
      </c>
    </row>
    <row r="72" spans="1:1" x14ac:dyDescent="0.35">
      <c r="A72" t="str">
        <v>fossil gas: natural gas [25%]</v>
      </c>
    </row>
    <row r="73" spans="1:1" x14ac:dyDescent="0.35">
      <c r="A73" t="str">
        <v>other: hydrogen (green) [2%]</v>
      </c>
    </row>
    <row r="74" spans="1:1" x14ac:dyDescent="0.35">
      <c r="A74" t="str">
        <v>coal: bituminous</v>
      </c>
    </row>
    <row r="75" spans="1:1" x14ac:dyDescent="0.35">
      <c r="A75" t="str">
        <v>other: hydrogen (unknown) [15%]</v>
      </c>
    </row>
    <row r="76" spans="1:1" x14ac:dyDescent="0.35">
      <c r="A76" t="str">
        <v>other: hydrogen (unknown) [3%]</v>
      </c>
    </row>
    <row r="77" spans="1:1" x14ac:dyDescent="0.35">
      <c r="A77" t="str">
        <v>fossil liquids: kerosene</v>
      </c>
    </row>
    <row r="78" spans="1:1" x14ac:dyDescent="0.35">
      <c r="A78" t="str">
        <v>bioenergy: refuse (landfill gas)</v>
      </c>
    </row>
    <row r="79" spans="1:1" x14ac:dyDescent="0.35">
      <c r="A79" t="str">
        <v>bioenergy: agricultural waste (biogas)</v>
      </c>
    </row>
    <row r="80" spans="1:1" x14ac:dyDescent="0.35">
      <c r="A80" t="str">
        <v>fossil liquids: waste/other oil</v>
      </c>
    </row>
    <row r="81" spans="1:1" x14ac:dyDescent="0.35">
      <c r="A81" t="str">
        <v>fossil liquids: petroleum coke</v>
      </c>
    </row>
    <row r="82" spans="1:1" x14ac:dyDescent="0.35">
      <c r="A82" t="str">
        <v>fossil liquids: diesel [20%]</v>
      </c>
    </row>
    <row r="83" spans="1:1" x14ac:dyDescent="0.35">
      <c r="A83" t="str">
        <v>other: hydrogen (green) [35%]</v>
      </c>
    </row>
    <row r="84" spans="1:1" x14ac:dyDescent="0.35">
      <c r="A84" cm="1">
        <f t="array" ref="A84:A105">_xlfn.UNIQUE(Gas_Oil_Data!F2:F14163)</f>
        <v>0</v>
      </c>
    </row>
    <row r="85" spans="1:1" x14ac:dyDescent="0.35">
      <c r="A85" t="str">
        <v>fossil liquids: fuel oil</v>
      </c>
    </row>
    <row r="86" spans="1:1" x14ac:dyDescent="0.35">
      <c r="A86" t="str">
        <v>fossil liquids: heavy fuel oil</v>
      </c>
    </row>
    <row r="87" spans="1:1" x14ac:dyDescent="0.35">
      <c r="A87" t="str">
        <v>fossil gas: natural gas</v>
      </c>
    </row>
    <row r="88" spans="1:1" x14ac:dyDescent="0.35">
      <c r="A88" t="str">
        <v>bioenergy: unknown</v>
      </c>
    </row>
    <row r="89" spans="1:1" x14ac:dyDescent="0.35">
      <c r="A89" t="str">
        <v>fossil liquids: diesel</v>
      </c>
    </row>
    <row r="90" spans="1:1" x14ac:dyDescent="0.35">
      <c r="A90" t="str">
        <v>fossil liquids: light fuel oil</v>
      </c>
    </row>
    <row r="91" spans="1:1" x14ac:dyDescent="0.35">
      <c r="A91" t="str">
        <v>fossil gas: lng</v>
      </c>
    </row>
    <row r="92" spans="1:1" x14ac:dyDescent="0.35">
      <c r="A92" t="str">
        <v>other: hydrogen (unknown)</v>
      </c>
    </row>
    <row r="93" spans="1:1" x14ac:dyDescent="0.35">
      <c r="A93" t="str">
        <v>fossil liquids: jet fuel</v>
      </c>
    </row>
    <row r="94" spans="1:1" x14ac:dyDescent="0.35">
      <c r="A94" t="str">
        <v>fossil gas: unknown</v>
      </c>
    </row>
    <row r="95" spans="1:1" x14ac:dyDescent="0.35">
      <c r="A95" t="str">
        <v>fossil liquids: crude oil</v>
      </c>
    </row>
    <row r="96" spans="1:1" x14ac:dyDescent="0.35">
      <c r="A96" t="str">
        <v>fossil liquids: petroleum coke</v>
      </c>
    </row>
    <row r="97" spans="1:1" x14ac:dyDescent="0.35">
      <c r="A97" t="str">
        <v>coal: unknown</v>
      </c>
    </row>
    <row r="98" spans="1:1" x14ac:dyDescent="0.35">
      <c r="A98" t="str">
        <v>industrial by-product: coke oven gas</v>
      </c>
    </row>
    <row r="99" spans="1:1" x14ac:dyDescent="0.35">
      <c r="A99" t="str">
        <v>industrial by-product: blast furnace gas</v>
      </c>
    </row>
    <row r="100" spans="1:1" x14ac:dyDescent="0.35">
      <c r="A100" t="str">
        <v>fossil liquids: liquefied petroleum gas</v>
      </c>
    </row>
    <row r="101" spans="1:1" x14ac:dyDescent="0.35">
      <c r="A101" t="str">
        <v>fossil liquids: gasoline</v>
      </c>
    </row>
    <row r="102" spans="1:1" x14ac:dyDescent="0.35">
      <c r="A102" t="str">
        <v>fossil liquids: waste/other oil</v>
      </c>
    </row>
    <row r="103" spans="1:1" x14ac:dyDescent="0.35">
      <c r="A103" t="str">
        <v>fossil liquids: kerosene</v>
      </c>
    </row>
    <row r="104" spans="1:1" x14ac:dyDescent="0.35">
      <c r="A104" t="str">
        <v>other: hydrogen (unknown) [30%]</v>
      </c>
    </row>
    <row r="105" spans="1:1" x14ac:dyDescent="0.35">
      <c r="A105" t="str">
        <v>bioenergy: biodiesel</v>
      </c>
    </row>
    <row r="106" spans="1:1" x14ac:dyDescent="0.35">
      <c r="A106" cm="1">
        <f t="array" ref="A106:A112">_xlfn.UNIQUE(Gas_Oil_Data!G2:G14163)</f>
        <v>0</v>
      </c>
    </row>
    <row r="107" spans="1:1" x14ac:dyDescent="0.35">
      <c r="A107" t="str">
        <v>other: hydrogen (unknown)</v>
      </c>
    </row>
    <row r="108" spans="1:1" x14ac:dyDescent="0.35">
      <c r="A108" t="str">
        <v>fossil liquids: light fuel oil</v>
      </c>
    </row>
    <row r="109" spans="1:1" x14ac:dyDescent="0.35">
      <c r="A109" t="str">
        <v>fossil liquids: heavy fuel oil</v>
      </c>
    </row>
    <row r="110" spans="1:1" x14ac:dyDescent="0.35">
      <c r="A110" t="str">
        <v>industrial by-product: coke oven gas</v>
      </c>
    </row>
    <row r="111" spans="1:1" x14ac:dyDescent="0.35">
      <c r="A111" t="str">
        <v>fossil liquids: waste/other oil</v>
      </c>
    </row>
    <row r="112" spans="1:1" x14ac:dyDescent="0.35">
      <c r="A112" t="str">
        <v>fossil liquids: fuel oil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F527841002E948AA43A42680DB1ED3" ma:contentTypeVersion="10" ma:contentTypeDescription="Opret et nyt dokument." ma:contentTypeScope="" ma:versionID="e66463715d7003f18d00284f63861ffd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1bcafa8cbe111a90691f1c0e9f8ba6ab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554DD3-B0D4-4BA9-9F16-64B9A3879062}">
  <ds:schemaRefs>
    <ds:schemaRef ds:uri="http://purl.org/dc/terms/"/>
    <ds:schemaRef ds:uri="http://schemas.microsoft.com/office/2006/documentManagement/types"/>
    <ds:schemaRef ds:uri="6012bb88-c444-42f6-a967-44e660fee95b"/>
    <ds:schemaRef ds:uri="http://schemas.openxmlformats.org/package/2006/metadata/core-properties"/>
    <ds:schemaRef ds:uri="http://www.w3.org/XML/1998/namespace"/>
    <ds:schemaRef ds:uri="http://purl.org/dc/elements/1.1/"/>
    <ds:schemaRef ds:uri="82f74820-4832-4a7b-b1de-17ca2cd8370c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076B82A-B42E-4474-979B-7D3042FB60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F43F81-D940-40FD-A5CC-C2B9465A4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Gas_Oil_Data</vt:lpstr>
      <vt:lpstr>Technology_HR</vt:lpstr>
      <vt:lpstr>FuelList_Final_EF</vt:lpstr>
      <vt:lpstr>FuelList_IntermediateStep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Mariana Trindade</cp:lastModifiedBy>
  <dcterms:created xsi:type="dcterms:W3CDTF">2025-04-07T08:33:57Z</dcterms:created>
  <dcterms:modified xsi:type="dcterms:W3CDTF">2025-04-08T08:15:46Z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  <property fmtid="{D5CDD505-2E9C-101B-9397-08002B2CF9AE}" pid="3" name="MediaServiceImageTags">
    <vt:lpwstr/>
  </property>
</Properties>
</file>